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7.xml"/>
  <Override ContentType="application/vnd.openxmlformats-officedocument.spreadsheetml.comments+xml" PartName="/xl/comments8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13.xml"/>
  <Override ContentType="application/vnd.openxmlformats-officedocument.spreadsheetml.comments+xml" PartName="/xl/comments14.xml"/>
  <Override ContentType="application/vnd.openxmlformats-officedocument.drawing+xml" PartName="/xl/drawings/drawing1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880" windowHeight="8610"/>
  </bookViews>
  <sheets>
    <sheet name="Cover" sheetId="50" r:id="rId1"/>
    <sheet name="EUROSTAT_VBE_IND_2005" sheetId="45" r:id="rId2"/>
    <sheet name="EUROSTAT_VBE_IND_2010" sheetId="4" r:id="rId3"/>
    <sheet name="IEA Bal_AL-IND" sheetId="29" r:id="rId4"/>
    <sheet name="IEA Bal_BA-IND" sheetId="30" r:id="rId5"/>
    <sheet name="IEA Bal_KS-IND" sheetId="32" r:id="rId6"/>
    <sheet name="IEA Bal_CH-IND" sheetId="31" r:id="rId7"/>
    <sheet name="Aggregated Balance-IND_2005" sheetId="46" r:id="rId8"/>
    <sheet name="Aggregated Balance-IND_2010" sheetId="5" r:id="rId9"/>
    <sheet name="EUROSTAT_VBE_AutoP-Input" sheetId="6" r:id="rId10"/>
    <sheet name="EUROSTAT_AutoP-ElcHeatProd" sheetId="47" r:id="rId11"/>
    <sheet name="Aggregated Balance-AutoProd" sheetId="10" r:id="rId12"/>
    <sheet name="Demands_Sources" sheetId="24" r:id="rId13"/>
    <sheet name="Processes" sheetId="27" r:id="rId14"/>
    <sheet name="Commodities" sheetId="28" r:id="rId15"/>
    <sheet name="AutoProd-CHP" sheetId="48" r:id="rId16"/>
    <sheet name="AutoProd-ElcOnly" sheetId="49" r:id="rId17"/>
    <sheet name="IIS" sheetId="16" r:id="rId18"/>
    <sheet name="IAM ICL ICH" sheetId="23" r:id="rId19"/>
    <sheet name="IPP" sheetId="33" r:id="rId20"/>
    <sheet name="IOI" sheetId="36" r:id="rId21"/>
    <sheet name="ICM  ILM  IGF  IGH INM" sheetId="40" r:id="rId22"/>
    <sheet name="IAL ICU INF" sheetId="37" r:id="rId23"/>
    <sheet name="NEU" sheetId="41" r:id="rId24"/>
    <sheet name="IND_Fuel" sheetId="39" r:id="rId25"/>
    <sheet name="Emi" sheetId="38" r:id="rId26"/>
  </sheets>
  <externalReferences>
    <externalReference r:id="rId27"/>
    <externalReference r:id="rId28"/>
    <externalReference r:id="rId29"/>
    <externalReference r:id="rId30"/>
  </externalReferences>
  <definedNames>
    <definedName name="_xlnm._FilterDatabase" localSheetId="10" hidden="1">'EUROSTAT_AutoP-ElcHeatProd'!$A$10:$AP$229</definedName>
    <definedName name="_.DMD." localSheetId="15">#REF!</definedName>
    <definedName name="_.DMD." localSheetId="16">#REF!</definedName>
    <definedName name="_.DMD.">#REF!</definedName>
    <definedName name="_xlnm._FilterDatabase" localSheetId="18" hidden="1">'IAM ICL ICH'!$C$188:$AQ$335</definedName>
    <definedName name="_xlnm._FilterDatabase" localSheetId="21" hidden="1">'ICM  ILM  IGF  IGH INM'!$D$152:$G$414</definedName>
    <definedName name="_xlnm._FilterDatabase" localSheetId="17" hidden="1">IIS!$A$52:$FI$203</definedName>
    <definedName name="Cars_12" localSheetId="15">'[1]TechRep-Doc'!#REF!</definedName>
    <definedName name="Cars_12" localSheetId="16">'[1]TechRep-Doc'!#REF!</definedName>
    <definedName name="Cars_12">'[1]TechRep-Doc'!#REF!</definedName>
    <definedName name="ddddd">[2]AGR_Fuels!$A$2</definedName>
    <definedName name="DISCRATE" localSheetId="15">'[1]TechRep-Doc'!#REF!</definedName>
    <definedName name="DISCRATE" localSheetId="16">'[1]TechRep-Doc'!#REF!</definedName>
    <definedName name="DISCRATE">'[1]TechRep-Doc'!#REF!</definedName>
    <definedName name="FID_1" localSheetId="0">[3]AGR_Fuels!$A$2</definedName>
    <definedName name="FID_1">[4]AGR_Fuels!$A$2</definedName>
    <definedName name="GROWTH" localSheetId="15">'[1]TechRep-Doc'!#REF!</definedName>
    <definedName name="GROWTH" localSheetId="16">'[1]TechRep-Doc'!#REF!</definedName>
    <definedName name="GROWTH">'[1]TechRep-Doc'!#REF!</definedName>
    <definedName name="GROWTH_TID" localSheetId="15">'[1]TechRep-Doc'!#REF!</definedName>
    <definedName name="GROWTH_TID" localSheetId="16">'[1]TechRep-Doc'!#REF!</definedName>
    <definedName name="GROWTH_TID">'[1]TechRep-Doc'!#REF!</definedName>
    <definedName name="INVCOST" localSheetId="15">'[1]TechRep-Doc'!#REF!</definedName>
    <definedName name="INVCOST" localSheetId="16">'[1]TechRep-Doc'!#REF!</definedName>
    <definedName name="INVCOST">'[1]TechRep-Doc'!#REF!</definedName>
    <definedName name="LIFE" localSheetId="15">'[1]TechRep-Doc'!#REF!</definedName>
    <definedName name="LIFE" localSheetId="16">'[1]TechRep-Doc'!#REF!</definedName>
    <definedName name="LIFE">'[1]TechRep-Doc'!#REF!</definedName>
    <definedName name="NAs_CCAR" localSheetId="15">'[1]TechRep-Doc'!#REF!</definedName>
    <definedName name="NAs_CCAR" localSheetId="16">'[1]TechRep-Doc'!#REF!</definedName>
    <definedName name="NAs_CCAR">'[1]TechRep-Doc'!#REF!</definedName>
    <definedName name="SETS" localSheetId="15">'[1]TechRep-Doc'!#REF!</definedName>
    <definedName name="SETS" localSheetId="16">'[1]TechRep-Doc'!#REF!</definedName>
    <definedName name="SETS">'[1]TechRep-Doc'!#REF!</definedName>
    <definedName name="TRTGAB005" localSheetId="15">'[1]TechRep-Doc'!#REF!</definedName>
    <definedName name="TRTGAB005" localSheetId="16">'[1]TechRep-Doc'!#REF!</definedName>
    <definedName name="TRTGAB005">'[1]TechRep-Doc'!#REF!</definedName>
    <definedName name="TRTGAC005" localSheetId="15">'[1]TechRep-Doc'!#REF!</definedName>
    <definedName name="TRTGAC005" localSheetId="16">'[1]TechRep-Doc'!#REF!</definedName>
    <definedName name="TRTGAC005">'[1]TechRep-Doc'!#REF!</definedName>
    <definedName name="Trucks_15" localSheetId="15">'[1]TechRep-Doc'!#REF!</definedName>
    <definedName name="Trucks_15" localSheetId="16">'[1]TechRep-Doc'!#REF!</definedName>
    <definedName name="Trucks_15">'[1]TechRep-Doc'!#REF!</definedName>
    <definedName name="TSUB_COST" localSheetId="15">'[1]TechRep-Doc'!#REF!</definedName>
    <definedName name="TSUB_COST" localSheetId="16">'[1]TechRep-Doc'!#REF!</definedName>
    <definedName name="TSUB_COST">'[1]TechRep-Doc'!#REF!</definedName>
    <definedName name="x">[1]AGR_Fuels!$A$2</definedName>
  </definedNames>
  <calcPr calcId="144525"/>
</workbook>
</file>

<file path=xl/comments1.xml><?xml version="1.0" encoding="utf-8"?>
<comments xmlns="http://schemas.openxmlformats.org/spreadsheetml/2006/main">
  <authors>
    <author>OECD.Stat</author>
    <author>Maurizio Gargiulo</author>
  </authors>
  <commentList>
    <comment ref="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E13" authorId="1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Wrong allocation of 4544.73 - moved to Iron and Steel</t>
        </r>
      </text>
    </comment>
    <comment ref="A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3" authorId="0">
      <text>
        <r>
          <rPr>
            <sz val="9"/>
            <rFont val="Tahoma"/>
            <charset val="134"/>
          </rPr>
          <t>M: Missing value; data cannot exist</t>
        </r>
      </text>
    </comment>
  </commentList>
</comments>
</file>

<file path=xl/comments2.xml><?xml version="1.0" encoding="utf-8"?>
<comments xmlns="http://schemas.openxmlformats.org/spreadsheetml/2006/main">
  <authors>
    <author>OECD.Stat</author>
    <author>Maurizio Gargiulo</author>
  </authors>
  <commentList>
    <comment ref="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I10" authorId="1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195.65 moved to subbituminous coal</t>
        </r>
      </text>
    </comment>
    <comment ref="A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3" authorId="0">
      <text>
        <r>
          <rPr>
            <sz val="9"/>
            <rFont val="Tahoma"/>
            <charset val="134"/>
          </rPr>
          <t>M: Missing value; data cannot exist</t>
        </r>
      </text>
    </comment>
  </commentList>
</comments>
</file>

<file path=xl/comments3.xml><?xml version="1.0" encoding="utf-8"?>
<comments xmlns="http://schemas.openxmlformats.org/spreadsheetml/2006/main">
  <authors>
    <author>OECD.Stat</author>
    <author>Maurizio Gargiulo</author>
  </authors>
  <commentList>
    <comment ref="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I10" authorId="1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Moved 46.81 to Anthracite
</t>
        </r>
      </text>
    </comment>
    <comment ref="A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3" authorId="0">
      <text>
        <r>
          <rPr>
            <sz val="9"/>
            <rFont val="Tahoma"/>
            <charset val="134"/>
          </rPr>
          <t>M: Missing value; data cannot exist</t>
        </r>
      </text>
    </comment>
  </commentList>
</comments>
</file>

<file path=xl/comments4.xml><?xml version="1.0" encoding="utf-8"?>
<comments xmlns="http://schemas.openxmlformats.org/spreadsheetml/2006/main">
  <authors>
    <author>OECD.Stat</author>
  </authors>
  <commentList>
    <comment ref="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4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5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6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7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8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19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0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1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2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C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D23" authorId="0">
      <text>
        <r>
          <rPr>
            <sz val="9"/>
            <rFont val="Tahoma"/>
            <charset val="134"/>
          </rPr>
          <t>M: Missing value; data cannot exist</t>
        </r>
      </text>
    </comment>
    <comment ref="AC23" authorId="0">
      <text>
        <r>
          <rPr>
            <sz val="9"/>
            <rFont val="Tahoma"/>
            <charset val="134"/>
          </rPr>
          <t>M: Missing value; data cannot exist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7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Autoproducer CHP and ELE only power plants</t>
        </r>
      </text>
    </comment>
    <comment ref="C55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Autoproducer electricity only</t>
        </r>
      </text>
    </comment>
    <comment ref="C103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Autoproducer CHP power plants</t>
        </r>
      </text>
    </comment>
    <comment ref="C151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HPL plants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X307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data used in the old jet</t>
        </r>
      </text>
    </comment>
    <comment ref="X308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data used in the old jet</t>
        </r>
      </text>
    </comment>
    <comment ref="J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L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O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P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S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U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AM3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It was zero, we are assuming this is a missing data. So we are calculating heat using the 2005 ratio of derived heat and elc from the old model</t>
        </r>
      </text>
    </comment>
    <comment ref="AN319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DATA FROM THE OLD JET MODEL CALIBRATION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B3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ELE only and CHP power plants</t>
        </r>
      </text>
    </comment>
    <comment ref="B37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Autoproducer CHP power plants</t>
        </r>
      </text>
    </comment>
    <comment ref="B63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Autoproducer ELE only power plants</t>
        </r>
      </text>
    </comment>
    <comment ref="B90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the fuel consumption of HPL plants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  <author>Alessandro Chiodi</author>
  </authors>
  <commentList>
    <comment ref="I11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Missing data</t>
        </r>
      </text>
    </comment>
    <comment ref="AG15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Calibrated demand</t>
        </r>
      </text>
    </comment>
    <comment ref="W35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Changed for calibration. No energy consumption from Eurostat
Previous link =Demands_Sources!W26/1000</t>
        </r>
      </text>
    </comment>
    <comment ref="AD40" authorId="1">
      <text>
        <r>
          <rPr>
            <b/>
            <sz val="9"/>
            <rFont val="Tahoma"/>
            <charset val="134"/>
          </rPr>
          <t>2.3 from 2012</t>
        </r>
      </text>
    </comment>
    <comment ref="AJ40" authorId="1">
      <text>
        <r>
          <rPr>
            <b/>
            <sz val="9"/>
            <rFont val="Tahoma"/>
            <charset val="134"/>
          </rPr>
          <t>production until 2009</t>
        </r>
      </text>
    </comment>
    <comment ref="AJ4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Changed for calibration. No energy consumption from Eurostat
Previous link =Demands_Sources!AJ40/1000</t>
        </r>
      </text>
    </comment>
    <comment ref="AK130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JET value 195 updated for calibration</t>
        </r>
      </text>
    </comment>
    <comment ref="V131" authorId="1">
      <text>
        <r>
          <rPr>
            <b/>
            <sz val="9"/>
            <rFont val="Tahoma"/>
            <charset val="134"/>
          </rPr>
          <t>Alessandro Chiodi:</t>
        </r>
        <r>
          <rPr>
            <sz val="9"/>
            <rFont val="Tahoma"/>
            <charset val="134"/>
          </rPr>
          <t xml:space="preserve">
Assumed, n.a.</t>
        </r>
      </text>
    </comment>
    <comment ref="AM131" authorId="1">
      <text>
        <r>
          <rPr>
            <b/>
            <sz val="9"/>
            <rFont val="Tahoma"/>
            <charset val="134"/>
          </rPr>
          <t>Alessandro Chiodi:</t>
        </r>
        <r>
          <rPr>
            <sz val="9"/>
            <rFont val="Tahoma"/>
            <charset val="134"/>
          </rPr>
          <t xml:space="preserve">
assumed, n.a.</t>
        </r>
      </text>
    </comment>
    <comment ref="AH135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Updated for calibration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B120" authorId="0">
      <text>
        <r>
          <rPr>
            <b/>
            <sz val="12"/>
            <rFont val="Tahoma"/>
            <charset val="134"/>
          </rPr>
          <t>Maurizio Gargiulo:</t>
        </r>
        <r>
          <rPr>
            <sz val="12"/>
            <rFont val="Tahoma"/>
            <charset val="134"/>
          </rPr>
          <t xml:space="preserve">
THIS IS THE TABLE USED IN EACH IND SECTOR TO INDENTIFY HEAT USED ON SITE AND RELATED FUEL CONSUMPTION</t>
        </r>
      </text>
    </comment>
    <comment ref="C135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Different formula to use INDMUN</t>
        </r>
      </text>
    </comment>
    <comment ref="C151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Different formula to use INDMUN</t>
        </r>
      </text>
    </comment>
    <comment ref="AE160" authorId="0">
      <text>
        <r>
          <rPr>
            <b/>
            <sz val="9"/>
            <rFont val="Tahoma"/>
            <charset val="134"/>
          </rPr>
          <t>Production needed from the SUP sector</t>
        </r>
      </text>
    </comment>
    <comment ref="H178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DATA FROM THE OLD JET MODEL CALIBRATION</t>
        </r>
      </text>
    </comment>
    <comment ref="AB225" authorId="0">
      <text>
        <r>
          <rPr>
            <b/>
            <sz val="9"/>
            <rFont val="Tahoma"/>
            <charset val="134"/>
          </rPr>
          <t>Input based on REFHTH consumption in the BY</t>
        </r>
      </text>
    </comment>
    <comment ref="AN225" authorId="0">
      <text>
        <r>
          <rPr>
            <b/>
            <sz val="9"/>
            <rFont val="Tahoma"/>
            <charset val="134"/>
          </rPr>
          <t>Input based on REFHTH consumption in the BY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T3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THIS IS ABSED ON THE CHP TABLE BECAUSE THE HEAT PRODUCTION IS ZERO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K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Demand is zero!</t>
        </r>
      </text>
    </comment>
    <comment ref="O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Demand is zero!</t>
        </r>
      </text>
    </comment>
    <comment ref="V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Demand is zero!</t>
        </r>
      </text>
    </comment>
    <comment ref="W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Demand is zero!</t>
        </r>
      </text>
    </comment>
    <comment ref="CK21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HPL consumption
</t>
        </r>
      </text>
    </comment>
    <comment ref="CK23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From HPL using INDCOB</t>
        </r>
      </text>
    </comment>
    <comment ref="AX39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To be compared with INDBFG consumption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DY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INDMUN is used only for CHP autop</t>
        </r>
      </text>
    </comment>
    <comment ref="L3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All used from CHP</t>
        </r>
      </text>
    </comment>
    <comment ref="AG3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All used from CHP</t>
        </r>
      </text>
    </comment>
    <comment ref="CH35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Different formula from other rows
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X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Demand is zero but there is a consumption</t>
        </r>
      </text>
    </comment>
    <comment ref="AP4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Demand is zero but there is a consumption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DY12" authorId="0">
      <text>
        <r>
          <rPr>
            <b/>
            <sz val="9"/>
            <rFont val="Tahoma"/>
            <charset val="134"/>
          </rPr>
          <t>Maurizio Gargiulo:</t>
        </r>
        <r>
          <rPr>
            <sz val="9"/>
            <rFont val="Tahoma"/>
            <charset val="134"/>
          </rPr>
          <t xml:space="preserve">
INDMUN is used only for CHP autop</t>
        </r>
      </text>
    </comment>
  </commentList>
</comments>
</file>

<file path=xl/sharedStrings.xml><?xml version="1.0" encoding="utf-8"?>
<sst xmlns="http://schemas.openxmlformats.org/spreadsheetml/2006/main" count="27165" uniqueCount="1738">
  <si>
    <t>Colour code</t>
  </si>
  <si>
    <t>Table from VEDA-BE based on the Eurostat Energy Balance</t>
  </si>
  <si>
    <t>IEA Energy Balance for AL, BA, CH, KS</t>
  </si>
  <si>
    <t>Aggregated Energy Balances (based on 1 and 2) according to model structure</t>
  </si>
  <si>
    <t>Table from VEDA-BE based on Eurostat data for transformation input in autoproducers</t>
  </si>
  <si>
    <t>Eurostata data for Electricity Generation Autoproducers</t>
  </si>
  <si>
    <t>Aggregated energy balance for autoproducer (based on 4 and 5) according to model structure</t>
  </si>
  <si>
    <t>Demand sources</t>
  </si>
  <si>
    <t>Model input (VEDA-FE tables): Commodities and Processes definition</t>
  </si>
  <si>
    <t>Model input (VEDA-FE tables): Autoproducers CHP technology sheet</t>
  </si>
  <si>
    <t>Model input (VEDA-FE tables): Autoproducers Electricity Only technology sheet</t>
  </si>
  <si>
    <t>Model input (VEDA-FE tables): Industrial sub-sectoral sheets</t>
  </si>
  <si>
    <t>Model input (VEDA-FE tables): Infrastructure for industrial fuels</t>
  </si>
  <si>
    <t>Model input (VEDA-FE tables): Emission coefficients</t>
  </si>
  <si>
    <t>Table from VEDA-BE based on the Eurostat Energy Balance for 2005</t>
  </si>
  <si>
    <t>Table Name: TMPL_IND</t>
  </si>
  <si>
    <t xml:space="preserve">Active Unit:  </t>
  </si>
  <si>
    <t>unit</t>
  </si>
  <si>
    <t>time</t>
  </si>
  <si>
    <t>indic_nrgCodeDesc</t>
  </si>
  <si>
    <t>productCodeDesc\geo</t>
  </si>
  <si>
    <t>AT</t>
  </si>
  <si>
    <t>BE</t>
  </si>
  <si>
    <t>BG</t>
  </si>
  <si>
    <t>CY</t>
  </si>
  <si>
    <t>CZ</t>
  </si>
  <si>
    <t>DE</t>
  </si>
  <si>
    <t>DK</t>
  </si>
  <si>
    <t>EE</t>
  </si>
  <si>
    <t>EL</t>
  </si>
  <si>
    <t>ES</t>
  </si>
  <si>
    <t>FI</t>
  </si>
  <si>
    <t>FR</t>
  </si>
  <si>
    <t>HR</t>
  </si>
  <si>
    <t>HU</t>
  </si>
  <si>
    <t>IE</t>
  </si>
  <si>
    <t>IS</t>
  </si>
  <si>
    <t>IT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</si>
  <si>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</si>
  <si>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</si>
  <si>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</si>
  <si>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</si>
  <si>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</si>
  <si>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</si>
  <si>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</si>
  <si>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</si>
  <si>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</si>
  <si>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</si>
  <si>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</si>
  <si>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</si>
  <si>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</si>
  <si>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</si>
  <si>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</si>
  <si>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</si>
  <si>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TJ</t>
  </si>
  <si>
    <t>'2005</t>
  </si>
  <si>
    <t>B_101006 [Transformation input in Blast Furnaces]</t>
  </si>
  <si>
    <t>2121 [Coke Oven Coke]</t>
  </si>
  <si>
    <t>B_101106 [Transformation output from Blast Furnaces]</t>
  </si>
  <si>
    <t>4220 [Blast Furnace Gas]</t>
  </si>
  <si>
    <t>4240 [Other recovered gases]</t>
  </si>
  <si>
    <t>B_101315 [Consumption in Blast Furnaces]</t>
  </si>
  <si>
    <t>5200 [Derived heat]</t>
  </si>
  <si>
    <t>5532 [Solar thermal]</t>
  </si>
  <si>
    <t>5550 [Geothermal Energy]</t>
  </si>
  <si>
    <t>6000 [Electrical energy]</t>
  </si>
  <si>
    <t>B_101605 [Non-energy use in Industry sector]</t>
  </si>
  <si>
    <t>3105 [Crude oil (without NGL)]</t>
  </si>
  <si>
    <t>3106 [Natural gas liquids (NGL)]</t>
  </si>
  <si>
    <t>3214 [Refinery gas]</t>
  </si>
  <si>
    <t>3215 [Ethane]</t>
  </si>
  <si>
    <t>3220 [Liquified petroleum gas (LPG)]</t>
  </si>
  <si>
    <t>3234 [Gasoline (without bio components)]</t>
  </si>
  <si>
    <t>3235 [Aviation gasoline]</t>
  </si>
  <si>
    <t>3244 [Other kerosene]</t>
  </si>
  <si>
    <t>3246 [Gasoline type jet fuel]</t>
  </si>
  <si>
    <t>3247 [Kerosene type jet fuel (without bio components)]</t>
  </si>
  <si>
    <t>3250 [Naphtha]</t>
  </si>
  <si>
    <t>3260 [Gas/diesel oil (without bio components)]</t>
  </si>
  <si>
    <t>3270A [Total fuel oil]</t>
  </si>
  <si>
    <t>3281 [White Spirit and SBP]</t>
  </si>
  <si>
    <t>3282 [Lubricants]</t>
  </si>
  <si>
    <t>3283 [Bitumen]</t>
  </si>
  <si>
    <t>3285 [Petroleum coke]</t>
  </si>
  <si>
    <t>3286 [Paraffin Waxes]</t>
  </si>
  <si>
    <t>3295 [Other Oil Products]</t>
  </si>
  <si>
    <t>4100 [Natural gas]</t>
  </si>
  <si>
    <t>5546 [Biogasoline]</t>
  </si>
  <si>
    <t>5547 [Biodiesels]</t>
  </si>
  <si>
    <t>5549 [Bio jet kerosene]</t>
  </si>
  <si>
    <t>B_101800 [Final Energy Consumption - Industry]</t>
  </si>
  <si>
    <t>2112 [Patent Fuels]</t>
  </si>
  <si>
    <t>2115 [Anthracite]</t>
  </si>
  <si>
    <t>2116 [Coking Coal]</t>
  </si>
  <si>
    <t>2117 [Other Bituminous Coal]</t>
  </si>
  <si>
    <t>2118 [Sub-bituminous Coal]</t>
  </si>
  <si>
    <t>2122 [Gas Coke]</t>
  </si>
  <si>
    <t>2130 [Coal Tar]</t>
  </si>
  <si>
    <t>2210 [Lignite/Brown Coal]</t>
  </si>
  <si>
    <t>2230 [BKB (brown coal briquettes)]</t>
  </si>
  <si>
    <t>2310 [Peat]</t>
  </si>
  <si>
    <t>2330 [Peat products]</t>
  </si>
  <si>
    <t>2410 [Oil shale and oil sands]</t>
  </si>
  <si>
    <t>4210 [Coke Oven Gas]</t>
  </si>
  <si>
    <t>4230 [Gas Works Gas]</t>
  </si>
  <si>
    <t>5541 [Solid biofuels (excluding charcoal)]</t>
  </si>
  <si>
    <t>5542 [Biogas]</t>
  </si>
  <si>
    <t>55431 [Municipal waste (renewable)]</t>
  </si>
  <si>
    <t>55432 [Municipal waste (non-renewable)]</t>
  </si>
  <si>
    <t>5544 [Charcoal]</t>
  </si>
  <si>
    <t>5548 [Other liquid biofuels]</t>
  </si>
  <si>
    <t>7100 [Industrial wastes]</t>
  </si>
  <si>
    <t>B_101805 [Iron and Steel]</t>
  </si>
  <si>
    <t>B_101810 [Non-Ferrous Metals]</t>
  </si>
  <si>
    <t>B_101815 [Chemical and Petrochemical]</t>
  </si>
  <si>
    <t>B_101820 [Non-Metallic Minerals]</t>
  </si>
  <si>
    <t>B_101825 [Mining and Quarrying]</t>
  </si>
  <si>
    <t>B_101830 [Food and Tobacco]</t>
  </si>
  <si>
    <t>B_101835 [Textile and Leather]</t>
  </si>
  <si>
    <t>B_101840 [Paper, Pulp and Print]</t>
  </si>
  <si>
    <t>B_101846 [Transport Equipment]</t>
  </si>
  <si>
    <t>B_101847 [Machinery]</t>
  </si>
  <si>
    <t>B_101851 [Wood and Wood Products]</t>
  </si>
  <si>
    <t>B_101852 [Construction]</t>
  </si>
  <si>
    <t>B_101853 [Non-specified (Industry)]</t>
  </si>
  <si>
    <t>Table from VEDA-BE based on the Eurostat Energy Balance for 2010</t>
  </si>
  <si>
    <t>'2010</t>
  </si>
  <si>
    <t>&lt;?xml version="1.0"?&gt;&lt;WebTableParameter xmlns:xsd="http://www.w3.org/2001/XMLSchema" xmlns:xsi="http://www.w3.org/2001/XMLSchema-instance" xmlns=""&gt;&lt;DataTable Code="WBIG" HasMetadata="true"&gt;&lt;Name LocaleIsoCode="en"&gt;Extended world energy balances&lt;/Name&gt;&lt;Name LocaleIsoCode="fr"&gt;Extended world energy balances&lt;/Name&gt;&lt;Dimension Code="UNIT" Display="labels"&gt;&lt;Name LocaleIsoCode="en"&gt;Unit&lt;/Name&gt;&lt;Name LocaleIsoCode="fr"&gt;Unit&lt;/Name&gt;&lt;Member Code="KTOE" HasOnlyUnitMetadata="false"&gt;&lt;Name LocaleIsoCode="en"&gt;ktoe&lt;/Name&gt;&lt;Name LocaleIsoCode="fr"&gt;KTOE&lt;/Name&gt;&lt;/Member&gt;&lt;Member Code="TJ" HasOnlyUnitMetadata="false" IsDisplayed="true"&gt;&lt;Name LocaleIsoCode="en"&gt;TJ&lt;/Name&gt;&lt;Name LocaleIsoCode="fr"&gt;TJ&lt;/Name&gt;&lt;/Member&gt;&lt;/Dimension&gt;&lt;Dimension Code="COUNTRY" Display="labels"&gt;&lt;Name LocaleIsoCode="en"&gt;Country&lt;/Name&gt;&lt;Name LocaleIsoCode="fr"&gt;Country&lt;/Name&gt;&lt;Member Code="ALB" HasOnlyUnitMetadata="false"&gt;&lt;Name LocaleIsoCode="en"&gt;Albania&lt;/Name&gt;&lt;Name LocaleIsoCode="fr"&gt;ALB&lt;/Name&gt;&lt;/Member&gt;&lt;Member Code="BIH" HasOnlyUnitMetadata="false"&gt;&lt;Name LocaleIsoCode="en"&gt;Bosnia and Herzegovina&lt;/Name&gt;&lt;Name LocaleIsoCode="fr"&gt;BIH&lt;/Name&gt;&lt;/Member&gt;&lt;Member Code="KOSOVO" HasOnlyUnitMetadata="false"&gt;&lt;Name LocaleIsoCode="en"&gt;Kosovo&lt;/Name&gt;&lt;Name LocaleIsoCode="fr"&gt;KOSOVO&lt;/Name&gt;&lt;/Member&gt;&lt;Member Code="CHE" HasOnlyUnitMetadata="false"&gt;&lt;Name LocaleIsoCode="en"&gt;Switzerland&lt;/Name&gt;&lt;Name LocaleIsoCode="fr"&gt;CHE&lt;/Name&gt;&lt;/Member&gt;&lt;/Dimension&gt;&lt;Dimension Code="PRODUCT" Display="labels"&gt;&lt;Name LocaleIsoCode="en"&gt;Product&lt;/Name&gt;&lt;Name LocaleIsoCode="fr"&gt;Product&lt;/Name&gt;&lt;Member Code="HARDCOAL" HasOnlyUnitMetadata="false"&gt;&lt;Name LocaleIsoCode="en"&gt;Hard coal (if no detail)&lt;/Name&gt;&lt;Name LocaleIsoCode="fr"&gt;HARDCOAL&lt;/Name&gt;&lt;/Member&gt;&lt;Member Code="BROWN" HasOnlyUnitMetadata="false"&gt;&lt;Name LocaleIsoCode="en"&gt;Brown coal (if no detail)&lt;/Name&gt;&lt;Name LocaleIsoCode="fr"&gt;BROWN&lt;/Name&gt;&lt;/Member&gt;&lt;Member Code="ANTCOAL" HasOnlyUnitMetadata="false"&gt;&lt;Name LocaleIsoCode="en"&gt;Anthracite&lt;/Name&gt;&lt;Name LocaleIsoCode="fr"&gt;ANTCOAL&lt;/Name&gt;&lt;/Member&gt;&lt;Member Code="COKCOAL" HasOnlyUnitMetadata="false" IsDisplayed="true"&gt;&lt;Name LocaleIsoCode="en"&gt;Coking coal&lt;/Name&gt;&lt;Name LocaleIsoCode="fr"&gt;COKCOAL&lt;/Name&gt;&lt;/Member&gt;&lt;Member Code="BITCOAL" HasOnlyUnitMetadata="false"&gt;&lt;Name LocaleIsoCode="en"&gt;Other bituminous coal&lt;/Name&gt;&lt;Name LocaleIsoCode="fr"&gt;BITCOAL&lt;/Name&gt;&lt;/Member&gt;&lt;Member Code="SUBCOAL" HasOnlyUnitMetadata="false"&gt;&lt;Name LocaleIsoCode="en"&gt;Sub-bituminous coal&lt;/Name&gt;&lt;Name LocaleIsoCode="fr"&gt;SUBCOAL&lt;/Name&gt;&lt;/Member&gt;&lt;Member Code="LIGNITE" HasOnlyUnitMetadata="false"&gt;&lt;Name LocaleIsoCode="en"&gt;Lignite&lt;/Name&gt;&lt;Name LocaleIsoCode="fr"&gt;LIGNITE&lt;/Name&gt;&lt;/Member&gt;&lt;Member Code="PEAT" HasOnlyUnitMetadata="false"&gt;&lt;Name LocaleIsoCode="en"&gt;Peat&lt;/Name&gt;&lt;Name LocaleIsoCode="fr"&gt;PEAT&lt;/Name&gt;&lt;/Member&gt;&lt;Member Code="PATFUEL" HasOnlyUnitMetadata="false"&gt;&lt;Name LocaleIsoCode="en"&gt;Patent fuel&lt;/Name&gt;&lt;Name LocaleIsoCode="fr"&gt;PATFUEL&lt;/Name&gt;&lt;/Member&gt;&lt;Member Code="OVENCOKE" HasOnlyUnitMetadata="false"&gt;&lt;Name LocaleIsoCode="en"&gt;Coke oven coke&lt;/Name&gt;&lt;Name LocaleIsoCode="fr"&gt;OVENCOKE&lt;/Name&gt;&lt;/Member&gt;&lt;Member Code="GASCOKE" HasOnlyUnitMetadata="false"&gt;&lt;Name LocaleIsoCode="en"&gt;Gas coke&lt;/Name&gt;&lt;Name LocaleIsoCode="fr"&gt;GASCOKE&lt;/Name&gt;&lt;/Member&gt;&lt;Member Code="COALTAR" HasOnlyUnitMetadata="false"&gt;&lt;Name LocaleIsoCode="en"&gt;Coal tar&lt;/Name&gt;&lt;Name LocaleIsoCode="fr"&gt;COALTAR&lt;/Name&gt;&lt;/Member&gt;&lt;Member Code="BKB" HasOnlyUnitMetadata="false"&gt;&lt;Name LocaleIsoCode="en"&gt;BKB&lt;/Name&gt;&lt;Name LocaleIsoCode="fr"&gt;BKB&lt;/Name&gt;&lt;/Member&gt;&lt;Member Code="GASWKSGS" HasOnlyUnitMetadata="false"&gt;&lt;Name LocaleIsoCode="en"&gt;Gas works gas&lt;/Name&gt;&lt;Name LocaleIsoCode="fr"&gt;GASWKSGS&lt;/Name&gt;&lt;/Member&gt;&lt;Member Code="COKEOVGS" HasOnlyUnitMetadata="false"&gt;&lt;Name LocaleIsoCode="en"&gt;Coke oven gas&lt;/Name&gt;&lt;Name LocaleIsoCode="fr"&gt;COKEOVGS&lt;/Name&gt;&lt;/Member&gt;&lt;Member Code="BLFURGS" HasOnlyUnitMetadata="false"&gt;&lt;Name LocaleIsoCode="en"&gt;Blast furnace gas&lt;/Name&gt;&lt;Name LocaleIsoCode="fr"&gt;BLFURGS&lt;/Name&gt;&lt;/Member&gt;&lt;Member Code="MANGAS" HasOnlyUnitMetadata="false"&gt;&lt;Name LocaleIsoCode="en"&gt;Elec/heat output from non-specified manufactured gases&lt;/Name&gt;&lt;Name LocaleIsoCode="fr"&gt;MANGAS&lt;/Name&gt;&lt;/Member&gt;&lt;Member Code="INDWASTE" HasOnlyUnitMetadata="false"&gt;&lt;Name LocaleIsoCode="en"&gt;Industrial waste&lt;/Name&gt;&lt;Name LocaleIsoCode="fr"&gt;INDWASTE&lt;/Name&gt;&lt;/Member&gt;&lt;Member Code="MUNWASTER" HasOnlyUnitMetadata="false"&gt;&lt;Name LocaleIsoCode="en"&gt;Municipal waste (renewable)&lt;/Name&gt;&lt;Name LocaleIsoCode="fr"&gt;MUNWASTER&lt;/Name&gt;&lt;/Member&gt;&lt;Member Code="MUNWASTEN" HasOnlyUnitMetadata="false"&gt;&lt;Name LocaleIsoCode="en"&gt;Municipal waste (non-renewable)&lt;/Name&gt;&lt;Name LocaleIsoCode="fr"&gt;MUNWASTEN&lt;/Name&gt;&lt;/Member&gt;&lt;Member Code="BIOGASOL" HasOnlyUnitMetadata="false"&gt;&lt;Name LocaleIsoCode="en"&gt;Biogasoline&lt;/Name&gt;&lt;Name LocaleIsoCode="fr"&gt;BIOGASOL&lt;/Name&gt;&lt;/Member&gt;&lt;Member Code="BIODIESEL" HasOnlyUnitMetadata="false"&gt;&lt;Name LocaleIsoCode="en"&gt;Biodiesels&lt;/Name&gt;&lt;Name LocaleIsoCode="fr"&gt;BIODIESEL&lt;/Name&gt;&lt;/Member&gt;&lt;Member Code="OBIOLIQ" HasOnlyUnitMetadata="false"&gt;&lt;Name LocaleIsoCode="en"&gt;Other liquid biofuels&lt;/Name&gt;&lt;Name LocaleIsoCode="fr"&gt;OBIOLIQ&lt;/Name&gt;&lt;/Member&gt;&lt;Member Code="RENEWNS" HasOnlyUnitMetadata="false"&gt;&lt;Name LocaleIsoCode="en"&gt;Non-specified primary biofuels and waste&lt;/Name&gt;&lt;Name LocaleIsoCode="fr"&gt;RENEWNS&lt;/Name&gt;&lt;/Member&gt;&lt;Member Code="CHARCOAL" HasOnlyUnitMetadata="false"&gt;&lt;Name LocaleIsoCode="en"&gt;Charcoal&lt;/Name&gt;&lt;Name LocaleIsoCode="fr"&gt;CHARCOAL&lt;/Name&gt;&lt;/Member&gt;&lt;Member Code="NATGAS" HasOnlyUnitMetadata="false"&gt;&lt;Name LocaleIsoCode="en"&gt;Natural gas&lt;/Name&gt;&lt;Name LocaleIsoCode="fr"&gt;NATGAS&lt;/Name&gt;&lt;/Member&gt;&lt;Member Code="CRNGFEED" HasOnlyUnitMetadata="false"&gt;&lt;Name LocaleIsoCode="en"&gt;Crude/NGL/feedstocks (if no detail)&lt;/Name&gt;&lt;Name LocaleIsoCode="fr"&gt;CRNGFEED&lt;/Name&gt;&lt;/Member&gt;&lt;Member Code="CRUDEOIL" HasOnlyUnitMetadata="false"&gt;&lt;Name LocaleIsoCode="en"&gt;Crude oil&lt;/Name&gt;&lt;Name LocaleIsoCode="fr"&gt;CRUDEOIL&lt;/Name&gt;&lt;/Member&gt;&lt;Member Code="NGL" HasOnlyUnitMetadata="false"&gt;&lt;Name LocaleIsoCode="en"&gt;Natural gas liquids&lt;/Name&gt;&lt;Name LocaleIsoCode="fr"&gt;NGL&lt;/Name&gt;&lt;/Member&gt;&lt;Member Code="REFFEEDS" HasOnlyUnitMetadata="false"&gt;&lt;Name LocaleIsoCode="en"&gt;Refinery feedstocks&lt;/Name&gt;&lt;Name LocaleIsoCode="fr"&gt;REFFEEDS&lt;/Name&gt;&lt;/Member&gt;&lt;Member Code="ADDITIVE" HasOnlyUnitMetadata="false"&gt;&lt;Name LocaleIsoCode="en"&gt;Additives/blending components&lt;/Name&gt;&lt;Name LocaleIsoCode="fr"&gt;ADDITIVE&lt;/Name&gt;&lt;/Member&gt;&lt;Member Code="NONCRUDE" HasOnlyUnitMetadata="false"&gt;&lt;Name LocaleIsoCode="en"&gt;Other hydrocarbons&lt;/Name&gt;&lt;Name LocaleIsoCode="fr"&gt;NONCRUDE&lt;/Name&gt;&lt;/Member&gt;&lt;Member Code="REFINGAS" HasOnlyUnitMetadata="false"&gt;&lt;Name LocaleIsoCode="en"&gt;Refinery gas&lt;/Name&gt;&lt;Name LocaleIsoCode="fr"&gt;REFINGAS&lt;/Name&gt;&lt;/Member&gt;&lt;Member Code="ETHANE" HasOnlyUnitMetadata="false"&gt;&lt;Name LocaleIsoCode="en"&gt;Ethane&lt;/Name&gt;&lt;Name LocaleIsoCode="fr"&gt;ETHANE&lt;/Name&gt;&lt;/Member&gt;&lt;Member Code="LPG" HasOnlyUnitMetadata="false"&gt;&lt;Name LocaleIsoCode="en"&gt;Liquefied petroleum gases (LPG)&lt;/Name&gt;&lt;Name LocaleIsoCode="fr"&gt;LPG&lt;/Name&gt;&lt;/Member&gt;&lt;Member Code="AVGAS" HasOnlyUnitMetadata="false"&gt;&lt;Name LocaleIsoCode="en"&gt;Aviation gasoline&lt;/Name&gt;&lt;Name LocaleIsoCode="fr"&gt;AVGAS&lt;/Name&gt;&lt;/Member&gt;&lt;Member Code="JETGAS" HasOnlyUnitMetadata="false"&gt;&lt;Name LocaleIsoCode="en"&gt;Gasoline type jet fuel&lt;/Name&gt;&lt;Name LocaleIsoCode="fr"&gt;JETGAS&lt;/Name&gt;&lt;/Member&gt;&lt;Member Code="OTHKERO" HasOnlyUnitMetadata="false"&gt;&lt;Name LocaleIsoCode="en"&gt;Other kerosene&lt;/Name&gt;&lt;Name LocaleIsoCode="fr"&gt;OTHKERO&lt;/Name&gt;&lt;/Member&gt;&lt;Member Code="RESFUEL" HasOnlyUnitMetadata="false"&gt;&lt;Name LocaleIsoCode="en"&gt;Fuel oil&lt;/Name&gt;&lt;Name LocaleIsoCode="fr"&gt;RESFUEL&lt;/Name&gt;&lt;/Member&gt;&lt;Member Code="NAPHTHA" HasOnlyUnitMetadata="false"&gt;&lt;Name LocaleIsoCode="en"&gt;Naphtha&lt;/Name&gt;&lt;Name LocaleIsoCode="fr"&gt;NAPHTHA&lt;/Name&gt;&lt;/Member&gt;&lt;Member Code="WHITESP" HasOnlyUnitMetadata="false"&gt;&lt;Name LocaleIsoCode="en"&gt;White spirit &amp;amp; SBP&lt;/Name&gt;&lt;Name LocaleIsoCode="fr"&gt;WHITESP&lt;/Name&gt;&lt;/Member&gt;&lt;Member Code="LUBRIC" HasOnlyUnitMetadata="false"&gt;&lt;Name LocaleIsoCode="en"&gt;Lubricants&lt;/Name&gt;&lt;Name LocaleIsoCode="fr"&gt;LUBRIC&lt;/Name&gt;&lt;/Member&gt;&lt;Member Code="BITUMEN" HasOnlyUnitMetadata="false"&gt;&lt;Name LocaleIsoCode="en"&gt;Bitumen&lt;/Name&gt;&lt;Name LocaleIsoCode="fr"&gt;BITUMEN&lt;/Name&gt;&lt;/Member&gt;&lt;Member Code="PARWAX" HasOnlyUnitMetadata="false"&gt;&lt;Name LocaleIsoCode="en"&gt;Paraffin waxes&lt;/Name&gt;&lt;Name LocaleIsoCode="fr"&gt;PARWAX&lt;/Name&gt;&lt;/Member&gt;&lt;Member Code="PETCOKE" HasOnlyUnitMetadata="false"&gt;&lt;Name LocaleIsoCode="en"&gt;Petroleum coke&lt;/Name&gt;&lt;Name LocaleIsoCode="fr"&gt;PETCOKE&lt;/Name&gt;&lt;/Member&gt;&lt;Member Code="ONONSPEC" HasOnlyUnitMetadata="false"&gt;&lt;Name LocaleIsoCode="en"&gt;Other oil products&lt;/Name&gt;&lt;Name LocaleIsoCode="fr"&gt;ONONSPEC&lt;/Name&gt;&lt;/Member&gt;&lt;Member Code="HEATNS" HasOnlyUnitMetadata="false"&gt;&lt;Name LocaleIsoCode="en"&gt;Heat output from non-specified combustible fuels&lt;/Name&gt;&lt;Name LocaleIsoCode="fr"&gt;HEATNS&lt;/Name&gt;&lt;/Member&gt;&lt;Member Code="NUCLEAR" HasOnlyUnitMetadata="false"&gt;&lt;Name LocaleIsoCode="en"&gt;Nuclear&lt;/Name&gt;&lt;Name LocaleIsoCode="fr"&gt;NUCLEAR&lt;/Name&gt;&lt;/Member&gt;&lt;Member Code="HYDRO" HasOnlyUnitMetadata="false"&gt;&lt;Name LocaleIsoCode="en"&gt;Hydro&lt;/Name&gt;&lt;Name LocaleIsoCode="fr"&gt;HYDRO&lt;/Name&gt;&lt;/Member&gt;&lt;Member Code="GEOTHERM" HasOnlyUnitMetadata="false"&gt;&lt;Name LocaleIsoCode="en"&gt;Geothermal&lt;/Name&gt;&lt;Name LocaleIsoCode="fr"&gt;GEOTHERM&lt;/Name&gt;&lt;/Member&gt;&lt;Member Code="SOLARPV" HasOnlyUnitMetadata="false"&gt;&lt;Name LocaleIsoCode="en"&gt;Solar photovoltaics&lt;/Name&gt;&lt;Name LocaleIsoCode="fr"&gt;SOLARPV&lt;/Name&gt;&lt;/Member&gt;&lt;Member Code="SOLARTH" HasOnlyUnitMetadata="false"&gt;&lt;Name LocaleIsoCode="en"&gt;Solar thermal&lt;/Name&gt;&lt;Name LocaleIsoCode="fr"&gt;SOLARTH&lt;/Name&gt;&lt;/Member&gt;&lt;Member Code="TIDE" HasOnlyUnitMetadata="false"&gt;&lt;Name LocaleIsoCode="en"&gt;Tide, wave and ocean&lt;/Name&gt;&lt;Name LocaleIsoCode="fr"&gt;TIDE&lt;/Name&gt;&lt;/Member&gt;&lt;Member Code="WIND" HasOnlyUnitMetadata="false"&gt;&lt;Name LocaleIsoCode="en"&gt;Wind&lt;/Name&gt;&lt;Name LocaleIsoCode="fr"&gt;WIND&lt;/Name&gt;&lt;/Member&gt;&lt;Member Code="OTHER" HasOnlyUnitMetadata="false"&gt;&lt;Name LocaleIsoCode="en"&gt;Other sources&lt;/Name&gt;&lt;Name LocaleIsoCode="fr"&gt;OTHER&lt;/Name&gt;&lt;/Member&gt;&lt;Member Code="ELECTR" HasOnlyUnitMetadata="false"&gt;&lt;Name LocaleIsoCode="en"&gt;Electricity&lt;/Name&gt;&lt;Name LocaleIsoCode="fr"&gt;ELECTR&lt;/Name&gt;&lt;/Member&gt;&lt;Member Code="HEAT" HasOnlyUnitMetadata="false"&gt;&lt;Name LocaleIsoCode="en"&gt;Heat&lt;/Name&gt;&lt;Name LocaleIsoCode="fr"&gt;HEAT&lt;/Name&gt;&lt;/Member&gt;&lt;Member Code="TOTAL" HasOnlyUnitMetadata="false"&gt;&lt;Name LocaleIsoCode="en"&gt;Total&lt;/Name&gt;&lt;Name LocaleIsoCode="fr"&gt;TOTAL&lt;/Name&gt;&lt;/Member&gt;&lt;Member Code="MRENEW" HasOnlyUnitMetadata="false"&gt;&lt;Name LocaleIsoCode="en"&gt;Memo: Renewables&lt;/Name&gt;&lt;Name LocaleIsoCode="fr"&gt;MRENEW&lt;/Name&gt;&lt;/Member&gt;&lt;Member Code="OGASES" HasOnlyUnitMetadata="false"&gt;&lt;Name LocaleIsoCode="en"&gt;Other recovered gases&lt;/Name&gt;&lt;Name LocaleIsoCode="fr"&gt;OGASES&lt;/Name&gt;&lt;/Member&gt;&lt;Member Code="PEATPROD" HasOnlyUnitMetadata="false"&gt;&lt;Name LocaleIsoCode="en"&gt;Peat products&lt;/Name&gt;&lt;Name LocaleIsoCode="fr"&gt;PEATPROD&lt;/Name&gt;&lt;/Member&gt;&lt;Member Code="OILSHALE" HasOnlyUnitMetadata="false"&gt;&lt;Name LocaleIsoCode="en"&gt;Oil shale and oil sands&lt;/Name&gt;&lt;Name LocaleIsoCode="fr"&gt;OILSHALE&lt;/Name&gt;&lt;/Member&gt;&lt;Member Code="NONBIOGASO" HasOnlyUnitMetadata="false"&gt;&lt;Name LocaleIsoCode="en"&gt;Motor gasoline excl. biofuels&lt;/Name&gt;&lt;Name LocaleIsoCode="fr"&gt;NONBIOGASO&lt;/Name&gt;&lt;/Member&gt;&lt;Member Code="NONBIOJETK" HasOnlyUnitMetadata="false"&gt;&lt;Name LocaleIsoCode="en"&gt;Kerosene type jet fuel excl. biofuels&lt;/Name&gt;&lt;Name LocaleIsoCode="fr"&gt;NONBIOJETK&lt;/Name&gt;&lt;/Member&gt;&lt;Member Code="NONBIODIES" HasOnlyUnitMetadata="false"&gt;&lt;Name LocaleIsoCode="en"&gt;Gas/diesel oil excl. biofuels&lt;/Name&gt;&lt;Name LocaleIsoCode="fr"&gt;NONBIODIES&lt;/Name&gt;&lt;/Member&gt;&lt;Member Code="PRIMSBIO" HasOnlyUnitMetadata="false"&gt;&lt;Name LocaleIsoCode="en"&gt;Primary solid biofuels&lt;/Name&gt;&lt;Name LocaleIsoCode="fr"&gt;PRIMSBIO&lt;/Name&gt;&lt;/Member&gt;&lt;Member Code="BIOGASES" HasOnlyUnitMetadata="false"&gt;&lt;Name LocaleIsoCode="en"&gt;Biogases&lt;/Name&gt;&lt;Name LocaleIsoCode="fr"&gt;BIOGASES&lt;/Name&gt;&lt;/Member&gt;&lt;/Dimension&gt;&lt;Dimension Code="FLOW" Display="labels"&gt;&lt;Name LocaleIsoCode="en"&gt;Flow&lt;/Name&gt;&lt;Name LocaleIsoCode="fr"&gt;Flow&lt;/Name&gt;&lt;Member Code="INDPROD"&gt;&lt;Name LocaleIsoCode="en"&gt;Production&lt;/Name&gt;&lt;Name LocaleIsoCode="fr"&gt;INDPROD&lt;/Name&gt;&lt;/Member&gt;&lt;Member Code="IMPORTS" IsDisplayed="true"&gt;&lt;Name LocaleIsoCode="en"&gt;Imports&lt;/Name&gt;&lt;Name LocaleIsoCode="fr"&gt;IMPORTS&lt;/Name&gt;&lt;/Member&gt;&lt;Member Code="EXPORTS"&gt;&lt;Name LocaleIsoCode="en"&gt;Exports&lt;/Name&gt;&lt;Name LocaleIsoCode="fr"&gt;EXPORTS&lt;/Name&gt;&lt;/Member&gt;&lt;Member Code="MARBUNK"&gt;&lt;Name LocaleIsoCode="en"&gt;International marine bunkers&lt;/Name&gt;&lt;Name LocaleIsoCode="fr"&gt;MARBUNK&lt;/Name&gt;&lt;/Member&gt;&lt;Member Code="AVBUNK"&gt;&lt;Name LocaleIsoCode="en"&gt;International aviation bunkers&lt;/Name&gt;&lt;Name LocaleIsoCode="fr"&gt;AVBUNK&lt;/Name&gt;&lt;/Member&gt;&lt;Member Code="STOCKCHA"&gt;&lt;Name LocaleIsoCode="en"&gt;Stock changes&lt;/Name&gt;&lt;Name LocaleIsoCode="fr"&gt;STOCKCHA&lt;/Name&gt;&lt;/Member&gt;&lt;Member Code="TPES"&gt;&lt;Name LocaleIsoCode="en"&gt;Total primary energy supply&lt;/Name&gt;&lt;Name LocaleIsoCode="fr"&gt;TPES&lt;/Name&gt;&lt;/Member&gt;&lt;Member Code="TRANSFER"&gt;&lt;Name LocaleIsoCode="en"&gt;Transfers&lt;/Name&gt;&lt;Name LocaleIsoCode="fr"&gt;TRANSFER&lt;/Name&gt;&lt;/Member&gt;&lt;Member Code="STATDIFF"&gt;&lt;Name LocaleIsoCode="en"&gt;Statistical differences&lt;/Name&gt;&lt;Name LocaleIsoCode="fr"&gt;STATDIFF&lt;/Name&gt;&lt;/Member&gt;&lt;Member Code="TOTTRANF"&gt;&lt;Name LocaleIsoCode="en"&gt;Transformation processes&lt;/Name&gt;&lt;Name LocaleIsoCode="fr"&gt;TOTTRANF&lt;/Name&gt;&lt;/Member&gt;&lt;Member Code="MAINELEC"&gt;&lt;Name LocaleIsoCode="en"&gt;Main activity producer electricity plants&lt;/Name&gt;&lt;Name LocaleIsoCode="fr"&gt;MAINELEC&lt;/Name&gt;&lt;/Member&gt;&lt;Member Code="AUTOELEC"&gt;&lt;Name LocaleIsoCode="en"&gt;Autoproducer electricity plants&lt;/Name&gt;&lt;Name LocaleIsoCode="fr"&gt;AUTOELEC&lt;/Name&gt;&lt;/Member&gt;&lt;Member Code="MAINCHP"&gt;&lt;Name LocaleIsoCode="en"&gt;Main activity producer CHP plants&lt;/Name&gt;&lt;Name LocaleIsoCode="fr"&gt;MAINCHP&lt;/Name&gt;&lt;/Member&gt;&lt;Member Code="AUTOCHP"&gt;&lt;Name LocaleIsoCode="en"&gt;Autoproducer CHP plants&lt;/Name&gt;&lt;Name LocaleIsoCode="fr"&gt;AUTOCHP&lt;/Name&gt;&lt;/Member&gt;&lt;Member Code="MAINHEAT"&gt;&lt;Name LocaleIsoCode="en"&gt;Main activity producer heat plants&lt;/Name&gt;&lt;Name LocaleIsoCode="fr"&gt;MAINHEAT&lt;/Name&gt;&lt;/Member&gt;&lt;Member Code="AUTOHEAT"&gt;&lt;Name LocaleIsoCode="en"&gt;Autoproducer heat plants&lt;/Name&gt;&lt;Name LocaleIsoCode="fr"&gt;AUTOHEAT&lt;/Name&gt;&lt;/Member&gt;&lt;Member Code="THEAT"&gt;&lt;Name LocaleIsoCode="en"&gt;Heat pumps&lt;/Name&gt;&lt;Name LocaleIsoCode="fr"&gt;THEAT&lt;/Name&gt;&lt;/Member&gt;&lt;Member Code="TBOILER"&gt;&lt;Name LocaleIsoCode="en"&gt;Electric boilers&lt;/Name&gt;&lt;Name LocaleIsoCode="fr"&gt;TBOILER&lt;/Name&gt;&lt;/Member&gt;&lt;Member Code="TELE"&gt;&lt;Name LocaleIsoCode="en"&gt;Chemical heat for electricity production&lt;/Name&gt;&lt;Name LocaleIsoCode="fr"&gt;TELE&lt;/Name&gt;&lt;/Member&gt;&lt;Member Code="TBLASTFUR"&gt;&lt;Name LocaleIsoCode="en"&gt;Blast furnaces&lt;/Name&gt;&lt;Name LocaleIsoCode="fr"&gt;TBLASTFUR&lt;/Name&gt;&lt;/Member&gt;&lt;Member Code="TGASWKS"&gt;&lt;Name LocaleIsoCode="en"&gt;Gas works&lt;/Name&gt;&lt;Name LocaleIsoCode="fr"&gt;TGASWKS&lt;/Name&gt;&lt;/Member&gt;&lt;Member Code="TCOKEOVS"&gt;&lt;Name LocaleIsoCode="en"&gt;Coke ovens&lt;/Name&gt;&lt;Name LocaleIsoCode="fr"&gt;TCOKEOVS&lt;/Name&gt;&lt;/Member&gt;&lt;Member Code="TPATFUEL"&gt;&lt;Name LocaleIsoCode="en"&gt;Patent fuel plants&lt;/Name&gt;&lt;Name LocaleIsoCode="fr"&gt;TPATFUEL&lt;/Name&gt;&lt;/Member&gt;&lt;Member Code="TBKB"&gt;&lt;Name LocaleIsoCode="en"&gt;BKB/peat briquette plants&lt;/Name&gt;&lt;Name LocaleIsoCode="fr"&gt;TBKB&lt;/Name&gt;&lt;/Member&gt;&lt;Member Code="TREFINER"&gt;&lt;Name LocaleIsoCode="en"&gt;Oil refineries&lt;/Name&gt;&lt;Name LocaleIsoCode="fr"&gt;TREFINER&lt;/Name&gt;&lt;/Member&gt;&lt;Member Code="TPETCHEM"&gt;&lt;Name LocaleIsoCode="en"&gt;Petrochemical plants&lt;/Name&gt;&lt;Name LocaleIsoCode="fr"&gt;TPETCHEM&lt;/Name&gt;&lt;/Member&gt;&lt;Member Code="TCOALLIQ"&gt;&lt;Name LocaleIsoCode="en"&gt;Coal liquefaction plants&lt;/Name&gt;&lt;Name LocaleIsoCode="fr"&gt;TCOALLIQ&lt;/Name&gt;&lt;/Member&gt;&lt;Member Code="TGTL"&gt;&lt;Name LocaleIsoCode="en"&gt;Gas-to-liquids (GTL) plants&lt;/Name&gt;&lt;Name LocaleIsoCode="fr"&gt;TGTL&lt;/Name&gt;&lt;/Member&gt;&lt;Member Code="TBLENDGAS"&gt;&lt;Name LocaleIsoCode="en"&gt;For blended natural gas&lt;/Name&gt;&lt;Name LocaleIsoCode="fr"&gt;TBLENDGAS&lt;/Name&gt;&lt;/Member&gt;&lt;Member Code="TCHARCOAL"&gt;&lt;Name LocaleIsoCode="en"&gt;Charcoal production plants&lt;/Name&gt;&lt;Name LocaleIsoCode="fr"&gt;TCHARCOAL&lt;/Name&gt;&lt;/Member&gt;&lt;Member Code="TNONSPEC"&gt;&lt;Name LocaleIsoCode="en"&gt;Non-specified (transformation)&lt;/Name&gt;&lt;Name LocaleIsoCode="fr"&gt;TNONSPEC&lt;/Name&gt;&lt;/Member&gt;&lt;Member Code="TOTENGY"&gt;&lt;Name LocaleIsoCode="en"&gt;Energy industry own use&lt;/Name&gt;&lt;Name LocaleIsoCode="fr"&gt;TOTENGY&lt;/Name&gt;&lt;/Member&gt;&lt;Member Code="EMINES"&gt;&lt;Name LocaleIsoCode="en"&gt;Coal mines&lt;/Name&gt;&lt;Name LocaleIsoCode="fr"&gt;EMINES&lt;/Name&gt;&lt;/Member&gt;&lt;Member Code="EOILGASEX"&gt;&lt;Name LocaleIsoCode="en"&gt;Oil and gas extraction&lt;/Name&gt;&lt;Name LocaleIsoCode="fr"&gt;EOILGASEX&lt;/Name&gt;&lt;/Member&gt;&lt;Member Code="EBLASTFUR"&gt;&lt;Name LocaleIsoCode="en"&gt;Blast furnaces&lt;/Name&gt;&lt;Name LocaleIsoCode="fr"&gt;EBLASTFUR&lt;/Name&gt;&lt;/Member&gt;&lt;Member Code="EGASWKS"&gt;&lt;Name LocaleIsoCode="en"&gt;Gas works&lt;/Name&gt;&lt;Name LocaleIsoCode="fr"&gt;EGASWKS&lt;/Name&gt;&lt;/Member&gt;&lt;Member Code="EBIOGAS"&gt;&lt;Name LocaleIsoCode="en"&gt;Gasification plants for biogases&lt;/Name&gt;&lt;Name LocaleIsoCode="fr"&gt;EBIOGAS&lt;/Name&gt;&lt;/Member&gt;&lt;Member Code="ECOKEOVS"&gt;&lt;Name LocaleIsoCode="en"&gt;Coke ovens&lt;/Name&gt;&lt;Name LocaleIsoCode="fr"&gt;ECOKEOVS&lt;/Name&gt;&lt;/Member&gt;&lt;Member Code="EPATFUEL"&gt;&lt;Name LocaleIsoCode="en"&gt;Patent fuel plants&lt;/Name&gt;&lt;Name LocaleIsoCode="fr"&gt;EPATFUEL&lt;/Name&gt;&lt;/Member&gt;&lt;Member Code="EBKB"&gt;&lt;Name LocaleIsoCode="en"&gt;BKB/peat briquette plants&lt;/Name&gt;&lt;Name LocaleIsoCode="fr"&gt;EBKB&lt;/Name&gt;&lt;/Member&gt;&lt;Member Code="EREFINER"&gt;&lt;Name LocaleIsoCode="en"&gt;Oil refineries&lt;/Name&gt;&lt;Name LocaleIsoCode="fr"&gt;EREFINER&lt;/Name&gt;&lt;/Member&gt;&lt;Member Code="ECOALLIQ"&gt;&lt;Name LocaleIsoCode="en"&gt;Coal liquefaction plants&lt;/Name&gt;&lt;Name LocaleIsoCode="fr"&gt;ECOALLIQ&lt;/Name&gt;&lt;/Member&gt;&lt;Member Code="ELNG"&gt;&lt;Name LocaleIsoCode="en"&gt;Liquefaction (LNG) / regasification plants&lt;/Name&gt;&lt;Name LocaleIsoCode="fr"&gt;ELNG&lt;/Name&gt;&lt;/Member&gt;&lt;Member Code="EGTL"&gt;&lt;Name LocaleIsoCode="en"&gt;Gas-to-liquids (GTL) plants&lt;/Name&gt;&lt;Name LocaleIsoCode="fr"&gt;EGTL&lt;/Name&gt;&lt;/Member&gt;&lt;Member Code="EPOWERPLT"&gt;&lt;Name LocaleIsoCode="en"&gt;Own use in electricity, CHP and heat plants&lt;/Name&gt;&lt;Name LocaleIsoCode="fr"&gt;EPOWERPLT&lt;/Name&gt;&lt;/Member&gt;&lt;Member Code="EPUMPST"&gt;&lt;Name LocaleIsoCode="en"&gt;Pumped storage plants&lt;/Name&gt;&lt;Name LocaleIsoCode="fr"&gt;EPUMPST&lt;/Name&gt;&lt;/Member&gt;&lt;Member Code="ENUC"&gt;&lt;Name LocaleIsoCode="en"&gt;Nuclear industry&lt;/Name&gt;&lt;Name LocaleIsoCode="fr"&gt;ENUC&lt;/Name&gt;&lt;/Member&gt;&lt;Member Code="ECHARCOAL"&gt;&lt;Name LocaleIsoCode="en"&gt;Charcoal production plants&lt;/Name&gt;&lt;Name LocaleIsoCode="fr"&gt;ECHARCOAL&lt;/Name&gt;&lt;/Member&gt;&lt;Member Code="ENONSPEC"&gt;&lt;Name LocaleIsoCode="en"&gt;Non-specified (energy)&lt;/Name&gt;&lt;Name LocaleIsoCode="fr"&gt;ENONSPEC&lt;/Name&gt;&lt;/Member&gt;&lt;Member Code="DISTLOSS"&gt;&lt;Name LocaleIsoCode="en"&gt;Losses&lt;/Name&gt;&lt;Name LocaleIsoCode="fr"&gt;DISTLOSS&lt;/Name&gt;&lt;/Member&gt;&lt;Member Code="TFC"&gt;&lt;Name LocaleIsoCode="en"&gt;Total final consumption&lt;/Name&gt;&lt;Name LocaleIsoCode="fr"&gt;TFC&lt;/Name&gt;&lt;/Member&gt;&lt;Member Code="TOTIND"&gt;&lt;Name LocaleIsoCode="en"&gt;Industry&lt;/Name&gt;&lt;Name LocaleIsoCode="fr"&gt;TOTIND&lt;/Name&gt;&lt;/Member&gt;&lt;Member Code="IRONSTL"&gt;&lt;Name LocaleIsoCode="en"&gt;Iron and steel&lt;/Name&gt;&lt;Name LocaleIsoCode="fr"&gt;IRONSTL&lt;/Name&gt;&lt;/Member&gt;&lt;Member Code="CHEMICAL"&gt;&lt;Name LocaleIsoCode="en"&gt;Chemical and petrochemical&lt;/Name&gt;&lt;Name LocaleIsoCode="fr"&gt;CHEMICAL&lt;/Name&gt;&lt;/Member&gt;&lt;Member Code="NONFERR"&gt;&lt;Name LocaleIsoCode="en"&gt;Non-ferrous metals&lt;/Name&gt;&lt;Name LocaleIsoCode="fr"&gt;NONFERR&lt;/Name&gt;&lt;/Member&gt;&lt;Member Code="NONMET"&gt;&lt;Name LocaleIsoCode="en"&gt;Non-metallic minerals&lt;/Name&gt;&lt;Name LocaleIsoCode="fr"&gt;NONMET&lt;/Name&gt;&lt;/Member&gt;&lt;Member Code="TRANSEQ"&gt;&lt;Name LocaleIsoCode="en"&gt;Transport equipment&lt;/Name&gt;&lt;Name LocaleIsoCode="fr"&gt;TRANSEQ&lt;/Name&gt;&lt;/Member&gt;&lt;Member Code="MACHINE"&gt;&lt;Name LocaleIsoCode="en"&gt;Machinery&lt;/Name&gt;&lt;Name LocaleIsoCode="fr"&gt;MACHINE&lt;/Name&gt;&lt;/Member&gt;&lt;Member Code="MINING"&gt;&lt;Name LocaleIsoCode="en"&gt;Mining and quarrying&lt;/Name&gt;&lt;Name LocaleIsoCode="fr"&gt;MINING&lt;/Name&gt;&lt;/Member&gt;&lt;Member Code="FOODPRO"&gt;&lt;Name LocaleIsoCode="en"&gt;Food and tobacco&lt;/Name&gt;&lt;Name LocaleIsoCode="fr"&gt;FOODPRO&lt;/Name&gt;&lt;/Member&gt;&lt;Member Code="PAPERPRO"&gt;&lt;Name LocaleIsoCode="en"&gt;Paper, pulp and print&lt;/Name&gt;&lt;Name LocaleIsoCode="fr"&gt;PAPERPRO&lt;/Name&gt;&lt;/Member&gt;&lt;Member Code="WOODPRO"&gt;&lt;Name LocaleIsoCode="en"&gt;Wood and wood products&lt;/Name&gt;&lt;Name LocaleIsoCode="fr"&gt;WOODPRO&lt;/Name&gt;&lt;/Member&gt;&lt;Member Code="CONSTRUC"&gt;&lt;Name LocaleIsoCode="en"&gt;Construction&lt;/Name&gt;&lt;Name LocaleIsoCode="fr"&gt;CONSTRUC&lt;/Name&gt;&lt;/Member&gt;&lt;Member Code="TEXTILES"&gt;&lt;Name LocaleIsoCode="en"&gt;Textile and leather&lt;/Name&gt;&lt;Name LocaleIsoCode="fr"&gt;TEXTILES&lt;/Name&gt;&lt;/Member&gt;&lt;Member Code="INONSPEC"&gt;&lt;Name LocaleIsoCode="en"&gt;Non-specified (industry)&lt;/Name&gt;&lt;Name LocaleIsoCode="fr"&gt;INONSPEC&lt;/Name&gt;&lt;/Member&gt;&lt;Member Code="TOTTRANS"&gt;&lt;Name LocaleIsoCode="en"&gt;Transport&lt;/Name&gt;&lt;Name LocaleIsoCode="fr"&gt;TOTTRANS&lt;/Name&gt;&lt;/Member&gt;&lt;Member Code="WORLDAV"&gt;&lt;Name LocaleIsoCode="en"&gt;World aviation bunkers&lt;/Name&gt;&lt;Name LocaleIsoCode="fr"&gt;WORLDAV&lt;/Name&gt;&lt;/Member&gt;&lt;Member Code="DOMESAIR"&gt;&lt;Name LocaleIsoCode="en"&gt;Domestic aviation&lt;/Name&gt;&lt;Name LocaleIsoCode="fr"&gt;DOMESAIR&lt;/Name&gt;&lt;/Member&gt;&lt;Member Code="ROAD"&gt;&lt;Name LocaleIsoCode="en"&gt;Road&lt;/Name&gt;&lt;Name LocaleIsoCode="fr"&gt;ROAD&lt;/Name&gt;&lt;/Member&gt;&lt;Member Code="RAIL"&gt;&lt;Name LocaleIsoCode="en"&gt;Rail&lt;/Name&gt;&lt;Name LocaleIsoCode="fr"&gt;RAIL&lt;/Name&gt;&lt;/Member&gt;&lt;Member Code="PIPELINE"&gt;&lt;Name LocaleIsoCode="en"&gt;Pipeline transport&lt;/Name&gt;&lt;Name LocaleIsoCode="fr"&gt;PIPELINE&lt;/Name&gt;&lt;/Member&gt;&lt;Member Code="WORLDMAR"&gt;&lt;Name LocaleIsoCode="en"&gt;World marine bunkers&lt;/Name&gt;&lt;Name LocaleIsoCode="fr"&gt;WORLDMAR&lt;/Name&gt;&lt;/Member&gt;&lt;Member Code="DOMESNAV"&gt;&lt;Name LocaleIsoCode="en"&gt;Domestic navigation&lt;/Name&gt;&lt;Name LocaleIsoCode="fr"&gt;DOMESNAV&lt;/Name&gt;&lt;/Member&gt;&lt;Member Code="TRNONSPE"&gt;&lt;Name LocaleIsoCode="en"&gt;Non-specified (transport)&lt;/Name&gt;&lt;Name LocaleIsoCode="fr"&gt;TRNONSPE&lt;/Name&gt;&lt;/Member&gt;&lt;Member Code="TOTOTHER"&gt;&lt;Name LocaleIsoCode="en"&gt;Other&lt;/Name&gt;&lt;Name LocaleIsoCode="fr"&gt;TOTOTHER&lt;/Name&gt;&lt;/Member&gt;&lt;Member Code="RESIDENT"&gt;&lt;Name LocaleIsoCode="en"&gt;Residential&lt;/Name&gt;&lt;Name LocaleIsoCode="fr"&gt;RESIDENT&lt;/Name&gt;&lt;/Member&gt;&lt;Member Code="COMMPUB"&gt;&lt;Name LocaleIsoCode="en"&gt;Commercial and public services&lt;/Name&gt;&lt;Name LocaleIsoCode="fr"&gt;COMMPUB&lt;/Name&gt;&lt;/Member&gt;&lt;Member Code="AGRICULT"&gt;&lt;Name LocaleIsoCode="en"&gt;Agriculture/forestry&lt;/Name&gt;&lt;Name LocaleIsoCode="fr"&gt;AGRICULT&lt;/Name&gt;&lt;/Member&gt;&lt;Member Code="FISHING"&gt;&lt;Name LocaleIsoCode="en"&gt;Fishing&lt;/Name&gt;&lt;Name LocaleIsoCode="fr"&gt;FISHING&lt;/Name&gt;&lt;/Member&gt;&lt;Member Code="ONONSPEC"&gt;&lt;Name LocaleIsoCode="en"&gt;Non-specified (other)&lt;/Name&gt;&lt;Name LocaleIsoCode="fr"&gt;ONONSPEC&lt;/Name&gt;&lt;/Member&gt;&lt;Member Code="NONENUSE"&gt;&lt;Name LocaleIsoCode="en"&gt;Non-energy use&lt;/Name&gt;&lt;Name LocaleIsoCode="fr"&gt;NONENUSE&lt;/Name&gt;&lt;/Member&gt;&lt;Member Code="NEINTREN"&gt;&lt;Name LocaleIsoCode="en"&gt;Non-energy use industry/transformation/energy&lt;/Name&gt;&lt;Name LocaleIsoCode="fr"&gt;NEINTREN&lt;/Name&gt;&lt;/Member&gt;&lt;Member Code="NECHEM"&gt;&lt;Name LocaleIsoCode="en"&gt;Memo: Non-energy use chemical/petrochemical&lt;/Name&gt;&lt;Name LocaleIsoCode="fr"&gt;NECHEM&lt;/Name&gt;&lt;/Member&gt;&lt;Member Code="NETRANS"&gt;&lt;Name LocaleIsoCode="en"&gt;Non-energy use in transport&lt;/Name&gt;&lt;Name LocaleIsoCode="fr"&gt;NETRANS&lt;/Name&gt;&lt;/Member&gt;&lt;Member Code="NEOTHER"&gt;&lt;Name LocaleIsoCode="en"&gt;Non-energy use in other&lt;/Name&gt;&lt;Name LocaleIsoCode="fr"&gt;NEOTHER&lt;/Name&gt;&lt;/Member&gt;&lt;Member Code="ELOUTPUT"&gt;&lt;Name LocaleIsoCode="en"&gt;Electricity output (GWh)&lt;/Name&gt;&lt;Name LocaleIsoCode="fr"&gt;ELOUTPUT&lt;/Name&gt;&lt;/Member&gt;&lt;Member Code="ELMAINE"&gt;&lt;Name LocaleIsoCode="en"&gt;Electricity output (GWh)-main activity producer electricity plants&lt;/Name&gt;&lt;Name LocaleIsoCode="fr"&gt;ELMAINE&lt;/Name&gt;&lt;/Member&gt;&lt;Member Code="ELAUTOE"&gt;&lt;Name LocaleIsoCode="en"&gt;Electricity output (GWh)-autoproducer electricity plants&lt;/Name&gt;&lt;Name LocaleIsoCode="fr"&gt;ELAUTOE&lt;/Name&gt;&lt;/Member&gt;&lt;Member Code="ELMAINC"&gt;&lt;Name LocaleIsoCode="en"&gt;Electricity output (GWh)-main activity producer CHP plants&lt;/Name&gt;&lt;Name LocaleIsoCode="fr"&gt;ELMAINC&lt;/Name&gt;&lt;/Member&gt;&lt;Member Code="ELAUTOC"&gt;&lt;Name LocaleIsoCode="en"&gt;Electricity output (GWh)-autoproducer CHP plants&lt;/Name&gt;&lt;Name LocaleIsoCode="fr"&gt;ELAUTOC&lt;/Name&gt;&lt;/Member&gt;&lt;Member Code="HEATOUT"&gt;&lt;Name LocaleIsoCode="en"&gt;Heat output&lt;/Name&gt;&lt;Name LocaleIsoCode="fr"&gt;HEATOUT&lt;/Name&gt;&lt;/Member&gt;&lt;Member Code="HEMAINC"&gt;&lt;Name LocaleIsoCode="en"&gt;Heat output-main activity producer CHP plants&lt;/Name&gt;&lt;Name LocaleIsoCode="fr"&gt;HEMAINC&lt;/Name&gt;&lt;/Member&gt;&lt;Member Code="HEAUTOC"&gt;&lt;Name LocaleIsoCode="en"&gt;Heat output-autoproducer CHP plants&lt;/Name&gt;&lt;Name LocaleIsoCode="fr"&gt;HEAUTOC&lt;/Name&gt;&lt;/Member&gt;&lt;Member Code="HEMAINH"&gt;&lt;Name LocaleIsoCode="en"&gt;Heat output-main activity producer heat plants&lt;/Name&gt;&lt;Name LocaleIsoCode="fr"&gt;HEMAINH&lt;/Name&gt;&lt;/Member&gt;&lt;Member Code="HEAUTOH"&gt;&lt;Name LocaleIsoCode="en"&gt;Heat output-autoproducer heat plants&lt;/Name&gt;&lt;Name LocaleIsoCode="fr"&gt;HEAUTOH&lt;/Name&gt;&lt;/Member&gt;&lt;/Dimension&gt;&lt;Dimension Code="TIME" CommonCode="TIME"&gt;&lt;Name LocaleIsoCode="en"&gt;Time&lt;/Name&gt;&lt;Name LocaleIsoCode="fr"&gt;Temps&lt;/Name&gt;&lt;Member Code="2010"&gt;&lt;Name LocaleIsoCode="en"&gt;2010&lt;/Name&gt;&lt;Name LocaleIsoCode="fr"&gt;2010&lt;/Name&gt;&lt;/Member&gt;&lt;Member Code="2011"&gt;&lt;Name LocaleIsoCode="en"&gt;2011&lt;/Name&gt;&lt;Name LocaleIsoCode="fr"&gt;2011&lt;/Name&gt;&lt;/Member&gt;&lt;Member Code="2012"&gt;&lt;Name LocaleIsoCode="en"&gt;2012&lt;/Name&gt;&lt;Name LocaleIsoCode="fr"&gt;2012&lt;/Name&gt;&lt;/Member&gt;&lt;Member Code="2013"&gt;&lt;Name LocaleIsoCode="en"&gt;2013&lt;/Name&gt;&lt;Name LocaleIsoCode="fr"&gt;2013&lt;/Name&gt;&lt;/Member&gt;&lt;/Dimension&gt;&lt;WBOSInformations&gt;&lt;TimeDimension WebTreeWasUsed="false"&gt;&lt;StartCodes Annual="2010" /&gt;&lt;/TimeDimension&gt;&lt;/WBOSInformations&gt;&lt;Tabulation Axis="horizontal"&gt;&lt;Dimension Code="PRODUCT" /&gt;&lt;/Tabulation&gt;&lt;Tabulation Axis="vertical"&gt;&lt;Dimension Code="FLOW" /&gt;&lt;/Tabulation&gt;&lt;Tabulation Axis="page"&gt;&lt;Dimension Code="COUNTRY" /&gt;&lt;Dimension Code="UNIT" /&gt;&lt;Dimension Code="TIME" /&gt;&lt;/Tabulation&gt;&lt;Formatting&gt;&lt;Labels LocaleIsoCode="en" /&gt;&lt;Power&gt;0&lt;/Power&gt;&lt;Decimals&gt;-1&lt;/Decimals&gt;&lt;SkipEmptyLines&gt;false&lt;/SkipEmptyLines&gt;&lt;SkipEmptyCols&gt;false&lt;/SkipEmptyCols&gt;&lt;SkipLineHierarchy&gt;false&lt;/SkipLineHierarchy&gt;&lt;SkipColHierarchy&gt;false&lt;/SkipColHierarchy&gt;&lt;Page&gt;1&lt;/Page&gt;&lt;/Formatting&gt;&lt;/DataTable&gt;&lt;Format&gt;&lt;ShowEmptyAxes&gt;true&lt;/ShowEmptyAxes&gt;&lt;Page&gt;1&lt;/Page&gt;&lt;EnableSort&gt;true&lt;/EnableSort&gt;&lt;IncludeFlagColumn&gt;false&lt;/IncludeFlagColumn&gt;&lt;IncludeTimeSeriesId&gt;false&lt;/IncludeTimeSeriesId&gt;&lt;DoBarChart&gt;false&lt;/DoBarChart&gt;&lt;FreezePanes&gt;true&lt;/FreezePanes&gt;&lt;MaxBarChartLen&gt;65&lt;/MaxBarChartLen&gt;&lt;ApplicationTitle Url="http://dx.doi.org/10.1787/data-00513-en"&gt;OECD iLibrary&lt;/ApplicationTitle&gt;&lt;/Format&gt;&lt;Query&gt;&lt;AbsoluteUri&gt;http://stats.oecd.org//View.aspx?QueryId=&amp;amp;QueryType=Public&amp;amp;Lang=en&lt;/AbsoluteUri&gt;&lt;/Query&gt;&lt;/WebTableParameter&gt;</t>
  </si>
  <si>
    <t>Dataset: Extended world energy balances</t>
  </si>
  <si>
    <t>Country</t>
  </si>
  <si>
    <t>Albania</t>
  </si>
  <si>
    <t>Unit</t>
  </si>
  <si>
    <t>Time</t>
  </si>
  <si>
    <t>2010</t>
  </si>
  <si>
    <t>Product</t>
  </si>
  <si>
    <t>Hard coal (if no detail)</t>
  </si>
  <si>
    <t>Brown coal (if no detail)</t>
  </si>
  <si>
    <t>Anthracite</t>
  </si>
  <si>
    <t>Coking coal</t>
  </si>
  <si>
    <t>Other bituminous coal</t>
  </si>
  <si>
    <t>Sub-bituminous coal</t>
  </si>
  <si>
    <t>Lignite</t>
  </si>
  <si>
    <t>Peat</t>
  </si>
  <si>
    <t>Patent fuel</t>
  </si>
  <si>
    <t>Coke oven coke</t>
  </si>
  <si>
    <t>Gas coke</t>
  </si>
  <si>
    <t>Coal tar</t>
  </si>
  <si>
    <t>BKB</t>
  </si>
  <si>
    <t>Gas works gas</t>
  </si>
  <si>
    <t>Coke oven gas</t>
  </si>
  <si>
    <t>Blast furnace gas</t>
  </si>
  <si>
    <t>Elec/heat output from non-specified manufactured gases</t>
  </si>
  <si>
    <t>Industrial waste</t>
  </si>
  <si>
    <t>Municipal waste (renewable)</t>
  </si>
  <si>
    <t>Municipal waste (non-renewable)</t>
  </si>
  <si>
    <t>Biogasoline</t>
  </si>
  <si>
    <t>Biodiesels</t>
  </si>
  <si>
    <t>Other liquid biofuels</t>
  </si>
  <si>
    <t>Non-specified primary biofuels and waste</t>
  </si>
  <si>
    <t>Charcoal</t>
  </si>
  <si>
    <t>Natural gas</t>
  </si>
  <si>
    <t>Crude/NGL/feedstocks (if no detail)</t>
  </si>
  <si>
    <t>Crude oil</t>
  </si>
  <si>
    <t>Natural gas liquids</t>
  </si>
  <si>
    <t>Refinery feedstocks</t>
  </si>
  <si>
    <t>Additives/blending components</t>
  </si>
  <si>
    <t>Other hydrocarbons</t>
  </si>
  <si>
    <t>Refinery gas</t>
  </si>
  <si>
    <t>Ethane</t>
  </si>
  <si>
    <t>Liquefied petroleum gases (LPG)</t>
  </si>
  <si>
    <t>Aviation gasoline</t>
  </si>
  <si>
    <t>Gasoline type jet fuel</t>
  </si>
  <si>
    <t>Other kerosene</t>
  </si>
  <si>
    <t>Fuel oil</t>
  </si>
  <si>
    <t>Naphtha</t>
  </si>
  <si>
    <t>White spirit &amp; SBP</t>
  </si>
  <si>
    <t>Lubricants</t>
  </si>
  <si>
    <t>Bitumen</t>
  </si>
  <si>
    <t>Paraffin waxes</t>
  </si>
  <si>
    <t>Petroleum coke</t>
  </si>
  <si>
    <t>Other oil products</t>
  </si>
  <si>
    <t>Heat output from non-specified combustible fuels</t>
  </si>
  <si>
    <t>Nuclear</t>
  </si>
  <si>
    <t>Hydro</t>
  </si>
  <si>
    <t>Geothermal</t>
  </si>
  <si>
    <t>Solar photovoltaics</t>
  </si>
  <si>
    <t>Solar thermal</t>
  </si>
  <si>
    <t>Tide, wave and ocean</t>
  </si>
  <si>
    <t>Wind</t>
  </si>
  <si>
    <t>Other sources</t>
  </si>
  <si>
    <t>Electricity</t>
  </si>
  <si>
    <t>Heat</t>
  </si>
  <si>
    <t>Total</t>
  </si>
  <si>
    <t>Memo: Renewables</t>
  </si>
  <si>
    <t>Other recovered gases</t>
  </si>
  <si>
    <t>Peat products</t>
  </si>
  <si>
    <t>Oil shale and oil sands</t>
  </si>
  <si>
    <t>Motor gasoline excl. biofuels</t>
  </si>
  <si>
    <t>Kerosene type jet fuel excl. biofuels</t>
  </si>
  <si>
    <t>Gas/diesel oil excl. biofuels</t>
  </si>
  <si>
    <t>Primary solid biofuels</t>
  </si>
  <si>
    <t>Biogases</t>
  </si>
  <si>
    <t>Flow</t>
  </si>
  <si>
    <t/>
  </si>
  <si>
    <t>Blast furnaces</t>
  </si>
  <si>
    <t>..</t>
  </si>
  <si>
    <t>Industry</t>
  </si>
  <si>
    <t>Iron and steel</t>
  </si>
  <si>
    <t>Chemical and petrochemical</t>
  </si>
  <si>
    <t>Non-ferrous metals</t>
  </si>
  <si>
    <t>Non-metallic minerals</t>
  </si>
  <si>
    <t>Transport equipment</t>
  </si>
  <si>
    <t>Machinery</t>
  </si>
  <si>
    <t>Mining and quarrying</t>
  </si>
  <si>
    <t>Food and tobacco</t>
  </si>
  <si>
    <t>Paper, pulp and print</t>
  </si>
  <si>
    <t>Wood and wood products</t>
  </si>
  <si>
    <t>Construction</t>
  </si>
  <si>
    <t>Textile and leather</t>
  </si>
  <si>
    <t>Non-specified (industry)</t>
  </si>
  <si>
    <t>Non-energy use industry/transformation/energy</t>
  </si>
  <si>
    <t>Data extracted on 19 May 2015 13:37 UTC (GMT) from OECD iLibrary</t>
  </si>
  <si>
    <t>Legend:</t>
  </si>
  <si>
    <t>M:</t>
  </si>
  <si>
    <t>Missing value; data cannot exist</t>
  </si>
  <si>
    <t>IEA Aggregated Data + Calibration Assumptions (yellow cells)</t>
  </si>
  <si>
    <t>IND (PJ)</t>
  </si>
  <si>
    <t>Aggregation</t>
  </si>
  <si>
    <t>INDCOA</t>
  </si>
  <si>
    <t>Hard Coal (IND)</t>
  </si>
  <si>
    <t>INDCOL</t>
  </si>
  <si>
    <t>INDCOB</t>
  </si>
  <si>
    <t>INDCOK</t>
  </si>
  <si>
    <t>INDRFG</t>
  </si>
  <si>
    <t>INDLPG</t>
  </si>
  <si>
    <t>INDLFO</t>
  </si>
  <si>
    <t>INDNAP</t>
  </si>
  <si>
    <t>INDHFO</t>
  </si>
  <si>
    <t>INDNEU</t>
  </si>
  <si>
    <t>INDGAS</t>
  </si>
  <si>
    <t>INDCOG</t>
  </si>
  <si>
    <t>INDBFG</t>
  </si>
  <si>
    <t>INDSOL</t>
  </si>
  <si>
    <t>INDGEO</t>
  </si>
  <si>
    <t>INDBIO</t>
  </si>
  <si>
    <t>INDMUN</t>
  </si>
  <si>
    <t>INDSLU</t>
  </si>
  <si>
    <t>INDELC</t>
  </si>
  <si>
    <t>INDHTH</t>
  </si>
  <si>
    <t>Non-energy use in Industry sector</t>
  </si>
  <si>
    <t>Lignite (IND)</t>
  </si>
  <si>
    <t>Brown Coal (IND)</t>
  </si>
  <si>
    <t>Coke (IND)</t>
  </si>
  <si>
    <t>Refinary Gas (IND)</t>
  </si>
  <si>
    <t>Liquified Petroleum Gas (IND)</t>
  </si>
  <si>
    <t>Light Fuel Oil (IND)</t>
  </si>
  <si>
    <t>Naphtha (IND)</t>
  </si>
  <si>
    <t>Heavy Fuel Oil (IND)</t>
  </si>
  <si>
    <t>Non Energy (IND)</t>
  </si>
  <si>
    <t>Natural Gas (IND)</t>
  </si>
  <si>
    <t>Coke Oven Gas (IND)</t>
  </si>
  <si>
    <t>Blast Furnace Gas (IND)</t>
  </si>
  <si>
    <t>Solar (IND)</t>
  </si>
  <si>
    <t>Geothermal (IND)</t>
  </si>
  <si>
    <t>Biomass (IND)</t>
  </si>
  <si>
    <t>Municipal Waste (IND)</t>
  </si>
  <si>
    <t>Industrial Waste-Sludge (IND)</t>
  </si>
  <si>
    <t>Electricity (IND)</t>
  </si>
  <si>
    <t>High Temperature Heat for IND</t>
  </si>
  <si>
    <t>TOT</t>
  </si>
  <si>
    <t>check</t>
  </si>
  <si>
    <t>Transformation output from Blast Furnaces</t>
  </si>
  <si>
    <t>GASBFG</t>
  </si>
  <si>
    <t>Gas Blast Furnace</t>
  </si>
  <si>
    <t>Transformation input in Blast Furnaces</t>
  </si>
  <si>
    <t>&lt;?xml version="1.0"?&gt;&lt;WebTableParameter xmlns:xsd="http://www.w3.org/2001/XMLSchema" xmlns:xsi="http://www.w3.org/2001/XMLSchema-instance" xmlns=""&gt;&lt;DataTable Code="WBIG" HasMetadata="true"&gt;&lt;Name LocaleIsoCode="en"&gt;Extended world energy balances&lt;/Name&gt;&lt;Name LocaleIsoCode="fr"&gt;Extended world energy balances&lt;/Name&gt;&lt;Dimension Code="UNIT" Display="labels"&gt;&lt;Name LocaleIsoCode="en"&gt;Unit&lt;/Name&gt;&lt;Name LocaleIsoCode="fr"&gt;Unit&lt;/Name&gt;&lt;Member Code="KTOE" HasOnlyUnitMetadata="false"&gt;&lt;Name LocaleIsoCode="en"&gt;ktoe&lt;/Name&gt;&lt;Name LocaleIsoCode="fr"&gt;KTOE&lt;/Name&gt;&lt;/Member&gt;&lt;Member Code="TJ" HasOnlyUnitMetadata="false" IsDisplayed="true"&gt;&lt;Name LocaleIsoCode="en"&gt;TJ&lt;/Name&gt;&lt;Name LocaleIsoCode="fr"&gt;TJ&lt;/Name&gt;&lt;/Member&gt;&lt;/Dimension&gt;&lt;Dimension Code="COUNTRY" Display="labels"&gt;&lt;Name LocaleIsoCode="en"&gt;Country&lt;/Name&gt;&lt;Name LocaleIsoCode="fr"&gt;Country&lt;/Name&gt;&lt;Member Code="ALB" HasOnlyUnitMetadata="false"&gt;&lt;Name LocaleIsoCode="en"&gt;Albania&lt;/Name&gt;&lt;Name LocaleIsoCode="fr"&gt;ALB&lt;/Name&gt;&lt;/Member&gt;&lt;Member Code="BIH" HasOnlyUnitMetadata="false" IsDisplayed="true"&gt;&lt;Name LocaleIsoCode="en"&gt;Bosnia and Herzegovina&lt;/Name&gt;&lt;Name LocaleIsoCode="fr"&gt;BIH&lt;/Name&gt;&lt;/Member&gt;&lt;Member Code="KOSOVO" HasOnlyUnitMetadata="false"&gt;&lt;Name LocaleIsoCode="en"&gt;Kosovo&lt;/Name&gt;&lt;Name LocaleIsoCode="fr"&gt;KOSOVO&lt;/Name&gt;&lt;/Member&gt;&lt;Member Code="CHE" HasOnlyUnitMetadata="false"&gt;&lt;Name LocaleIsoCode="en"&gt;Switzerland&lt;/Name&gt;&lt;Name LocaleIsoCode="fr"&gt;CHE&lt;/Name&gt;&lt;/Member&gt;&lt;/Dimension&gt;&lt;Dimension Code="PRODUCT" Display="labels"&gt;&lt;Name LocaleIsoCode="en"&gt;Product&lt;/Name&gt;&lt;Name LocaleIsoCode="fr"&gt;Product&lt;/Name&gt;&lt;Member Code="HARDCOAL" HasOnlyUnitMetadata="false"&gt;&lt;Name LocaleIsoCode="en"&gt;Hard coal (if no detail)&lt;/Name&gt;&lt;Name LocaleIsoCode="fr"&gt;HARDCOAL&lt;/Name&gt;&lt;/Member&gt;&lt;Member Code="BROWN" HasOnlyUnitMetadata="false"&gt;&lt;Name LocaleIsoCode="en"&gt;Brown coal (if no detail)&lt;/Name&gt;&lt;Name LocaleIsoCode="fr"&gt;BROWN&lt;/Name&gt;&lt;/Member&gt;&lt;Member Code="ANTCOAL" HasOnlyUnitMetadata="false"&gt;&lt;Name LocaleIsoCode="en"&gt;Anthracite&lt;/Name&gt;&lt;Name LocaleIsoCode="fr"&gt;ANTCOAL&lt;/Name&gt;&lt;/Member&gt;&lt;Member Code="COKCOAL" HasOnlyUnitMetadata="false" IsDisplayed="true"&gt;&lt;Name LocaleIsoCode="en"&gt;Coking coal&lt;/Name&gt;&lt;Name LocaleIsoCode="fr"&gt;COKCOAL&lt;/Name&gt;&lt;/Member&gt;&lt;Member Code="BITCOAL" HasOnlyUnitMetadata="false"&gt;&lt;Name LocaleIsoCode="en"&gt;Other bituminous coal&lt;/Name&gt;&lt;Name LocaleIsoCode="fr"&gt;BITCOAL&lt;/Name&gt;&lt;/Member&gt;&lt;Member Code="SUBCOAL" HasOnlyUnitMetadata="false"&gt;&lt;Name LocaleIsoCode="en"&gt;Sub-bituminous coal&lt;/Name&gt;&lt;Name LocaleIsoCode="fr"&gt;SUBCOAL&lt;/Name&gt;&lt;/Member&gt;&lt;Member Code="LIGNITE" HasOnlyUnitMetadata="false"&gt;&lt;Name LocaleIsoCode="en"&gt;Lignite&lt;/Name&gt;&lt;Name LocaleIsoCode="fr"&gt;LIGNITE&lt;/Name&gt;&lt;/Member&gt;&lt;Member Code="PEAT" HasOnlyUnitMetadata="false"&gt;&lt;Name LocaleIsoCode="en"&gt;Peat&lt;/Name&gt;&lt;Name LocaleIsoCode="fr"&gt;PEAT&lt;/Name&gt;&lt;/Member&gt;&lt;Member Code="PATFUEL" HasOnlyUnitMetadata="false"&gt;&lt;Name LocaleIsoCode="en"&gt;Patent fuel&lt;/Name&gt;&lt;Name LocaleIsoCode="fr"&gt;PATFUEL&lt;/Name&gt;&lt;/Member&gt;&lt;Member Code="OVENCOKE" HasOnlyUnitMetadata="false"&gt;&lt;Name LocaleIsoCode="en"&gt;Coke oven coke&lt;/Name&gt;&lt;Name LocaleIsoCode="fr"&gt;OVENCOKE&lt;/Name&gt;&lt;/Member&gt;&lt;Member Code="GASCOKE" HasOnlyUnitMetadata="false"&gt;&lt;Name LocaleIsoCode="en"&gt;Gas coke&lt;/Name&gt;&lt;Name LocaleIsoCode="fr"&gt;GASCOKE&lt;/Name&gt;&lt;/Member&gt;&lt;Member Code="COALTAR" HasOnlyUnitMetadata="false"&gt;&lt;Name LocaleIsoCode="en"&gt;Coal tar&lt;/Name&gt;&lt;Name LocaleIsoCode="fr"&gt;COALTAR&lt;/Name&gt;&lt;/Member&gt;&lt;Member Code="BKB" HasOnlyUnitMetadata="false"&gt;&lt;Name LocaleIsoCode="en"&gt;BKB&lt;/Name&gt;&lt;Name LocaleIsoCode="fr"&gt;BKB&lt;/Name&gt;&lt;/Member&gt;&lt;Member Code="GASWKSGS" HasOnlyUnitMetadata="false"&gt;&lt;Name LocaleIsoCode="en"&gt;Gas works gas&lt;/Name&gt;&lt;Name LocaleIsoCode="fr"&gt;GASWKSGS&lt;/Name&gt;&lt;/Member&gt;&lt;Member Code="COKEOVGS" HasOnlyUnitMetadata="false"&gt;&lt;Name LocaleIsoCode="en"&gt;Coke oven gas&lt;/Name&gt;&lt;Name LocaleIsoCode="fr"&gt;COKEOVGS&lt;/Name&gt;&lt;/Member&gt;&lt;Member Code="BLFURGS" HasOnlyUnitMetadata="false"&gt;&lt;Name LocaleIsoCode="en"&gt;Blast furnace gas&lt;/Name&gt;&lt;Name LocaleIsoCode="fr"&gt;BLFURGS&lt;/Name&gt;&lt;/Member&gt;&lt;Member Code="MANGAS" HasOnlyUnitMetadata="false"&gt;&lt;Name LocaleIsoCode="en"&gt;Elec/heat output from non-specified manufactured gases&lt;/Name&gt;&lt;Name LocaleIsoCode="fr"&gt;MANGAS&lt;/Name&gt;&lt;/Member&gt;&lt;Member Code="INDWASTE" HasOnlyUnitMetadata="false"&gt;&lt;Name LocaleIsoCode="en"&gt;Industrial waste&lt;/Name&gt;&lt;Name LocaleIsoCode="fr"&gt;INDWASTE&lt;/Name&gt;&lt;/Member&gt;&lt;Member Code="MUNWASTER" HasOnlyUnitMetadata="false"&gt;&lt;Name LocaleIsoCode="en"&gt;Municipal waste (renewable)&lt;/Name&gt;&lt;Name LocaleIsoCode="fr"&gt;MUNWASTER&lt;/Name&gt;&lt;/Member&gt;&lt;Member Code="MUNWASTEN" HasOnlyUnitMetadata="false"&gt;&lt;Name LocaleIsoCode="en"&gt;Municipal waste (non-renewable)&lt;/Name&gt;&lt;Name LocaleIsoCode="fr"&gt;MUNWASTEN&lt;/Name&gt;&lt;/Member&gt;&lt;Member Code="BIOGASOL" HasOnlyUnitMetadata="false"&gt;&lt;Name LocaleIsoCode="en"&gt;Biogasoline&lt;/Name&gt;&lt;Name LocaleIsoCode="fr"&gt;BIOGASOL&lt;/Name&gt;&lt;/Member&gt;&lt;Member Code="BIODIESEL" HasOnlyUnitMetadata="false"&gt;&lt;Name LocaleIsoCode="en"&gt;Biodiesels&lt;/Name&gt;&lt;Name LocaleIsoCode="fr"&gt;BIODIESEL&lt;/Name&gt;&lt;/Member&gt;&lt;Member Code="OBIOLIQ" HasOnlyUnitMetadata="false"&gt;&lt;Name LocaleIsoCode="en"&gt;Other liquid biofuels&lt;/Name&gt;&lt;Name LocaleIsoCode="fr"&gt;OBIOLIQ&lt;/Name&gt;&lt;/Member&gt;&lt;Member Code="RENEWNS" HasOnlyUnitMetadata="false"&gt;&lt;Name LocaleIsoCode="en"&gt;Non-specified primary biofuels and waste&lt;/Name&gt;&lt;Name LocaleIsoCode="fr"&gt;RENEWNS&lt;/Name&gt;&lt;/Member&gt;&lt;Member Code="CHARCOAL" HasOnlyUnitMetadata="false"&gt;&lt;Name LocaleIsoCode="en"&gt;Charcoal&lt;/Name&gt;&lt;Name LocaleIsoCode="fr"&gt;CHARCOAL&lt;/Name&gt;&lt;/Member&gt;&lt;Member Code="NATGAS" HasOnlyUnitMetadata="false"&gt;&lt;Name LocaleIsoCode="en"&gt;Natural gas&lt;/Name&gt;&lt;Name LocaleIsoCode="fr"&gt;NATGAS&lt;/Name&gt;&lt;/Member&gt;&lt;Member Code="CRNGFEED" HasOnlyUnitMetadata="false"&gt;&lt;Name LocaleIsoCode="en"&gt;Crude/NGL/feedstocks (if no detail)&lt;/Name&gt;&lt;Name LocaleIsoCode="fr"&gt;CRNGFEED&lt;/Name&gt;&lt;/Member&gt;&lt;Member Code="CRUDEOIL" HasOnlyUnitMetadata="false"&gt;&lt;Name LocaleIsoCode="en"&gt;Crude oil&lt;/Name&gt;&lt;Name LocaleIsoCode="fr"&gt;CRUDEOIL&lt;/Name&gt;&lt;/Member&gt;&lt;Member Code="NGL" HasOnlyUnitMetadata="false"&gt;&lt;Name LocaleIsoCode="en"&gt;Natural gas liquids&lt;/Name&gt;&lt;Name LocaleIsoCode="fr"&gt;NGL&lt;/Name&gt;&lt;/Member&gt;&lt;Member Code="REFFEEDS" HasOnlyUnitMetadata="false"&gt;&lt;Name LocaleIsoCode="en"&gt;Refinery feedstocks&lt;/Name&gt;&lt;Name LocaleIsoCode="fr"&gt;REFFEEDS&lt;/Name&gt;&lt;/Member&gt;&lt;Member Code="ADDITIVE" HasOnlyUnitMetadata="false"&gt;&lt;Name LocaleIsoCode="en"&gt;Additives/blending components&lt;/Name&gt;&lt;Name LocaleIsoCode="fr"&gt;ADDITIVE&lt;/Name&gt;&lt;/Member&gt;&lt;Member Code="NONCRUDE" HasOnlyUnitMetadata="false"&gt;&lt;Name LocaleIsoCode="en"&gt;Other hydrocarbons&lt;/Name&gt;&lt;Name LocaleIsoCode="fr"&gt;NONCRUDE&lt;/Name&gt;&lt;/Member&gt;&lt;Member Code="REFINGAS" HasOnlyUnitMetadata="false"&gt;&lt;Name LocaleIsoCode="en"&gt;Refinery gas&lt;/Name&gt;&lt;Name LocaleIsoCode="fr"&gt;REFINGAS&lt;/Name&gt;&lt;/Member&gt;&lt;Member Code="ETHANE" HasOnlyUnitMetadata="false"&gt;&lt;Name LocaleIsoCode="en"&gt;Ethane&lt;/Name&gt;&lt;Name LocaleIsoCode="fr"&gt;ETHANE&lt;/Name&gt;&lt;/Member&gt;&lt;Member Code="LPG" HasOnlyUnitMetadata="false"&gt;&lt;Name LocaleIsoCode="en"&gt;Liquefied petroleum gases (LPG)&lt;/Name&gt;&lt;Name LocaleIsoCode="fr"&gt;LPG&lt;/Name&gt;&lt;/Member&gt;&lt;Member Code="AVGAS" HasOnlyUnitMetadata="false"&gt;&lt;Name LocaleIsoCode="en"&gt;Aviation gasoline&lt;/Name&gt;&lt;Name LocaleIsoCode="fr"&gt;AVGAS&lt;/Name&gt;&lt;/Member&gt;&lt;Member Code="JETGAS" HasOnlyUnitMetadata="false"&gt;&lt;Name LocaleIsoCode="en"&gt;Gasoline type jet fuel&lt;/Name&gt;&lt;Name LocaleIsoCode="fr"&gt;JETGAS&lt;/Name&gt;&lt;/Member&gt;&lt;Member Code="OTHKERO" HasOnlyUnitMetadata="false"&gt;&lt;Name LocaleIsoCode="en"&gt;Other kerosene&lt;/Name&gt;&lt;Name LocaleIsoCode="fr"&gt;OTHKERO&lt;/Name&gt;&lt;/Member&gt;&lt;Member Code="RESFUEL" HasOnlyUnitMetadata="false"&gt;&lt;Name LocaleIsoCode="en"&gt;Fuel oil&lt;/Name&gt;&lt;Name LocaleIsoCode="fr"&gt;RESFUEL&lt;/Name&gt;&lt;/Member&gt;&lt;Member Code="NAPHTHA" HasOnlyUnitMetadata="false"&gt;&lt;Name LocaleIsoCode="en"&gt;Naphtha&lt;/Name&gt;&lt;Name LocaleIsoCode="fr"&gt;NAPHTHA&lt;/Name&gt;&lt;/Member&gt;&lt;Member Code="WHITESP" HasOnlyUnitMetadata="false"&gt;&lt;Name LocaleIsoCode="en"&gt;White spirit &amp;amp; SBP&lt;/Name&gt;&lt;Name LocaleIsoCode="fr"&gt;WHITESP&lt;/Name&gt;&lt;/Member&gt;&lt;Member Code="LUBRIC" HasOnlyUnitMetadata="false"&gt;&lt;Name LocaleIsoCode="en"&gt;Lubricants&lt;/Name&gt;&lt;Name LocaleIsoCode="fr"&gt;LUBRIC&lt;/Name&gt;&lt;/Member&gt;&lt;Member Code="BITUMEN" HasOnlyUnitMetadata="false"&gt;&lt;Name LocaleIsoCode="en"&gt;Bitumen&lt;/Name&gt;&lt;Name LocaleIsoCode="fr"&gt;BITUMEN&lt;/Name&gt;&lt;/Member&gt;&lt;Member Code="PARWAX" HasOnlyUnitMetadata="false"&gt;&lt;Name LocaleIsoCode="en"&gt;Paraffin waxes&lt;/Name&gt;&lt;Name LocaleIsoCode="fr"&gt;PARWAX&lt;/Name&gt;&lt;/Member&gt;&lt;Member Code="PETCOKE" HasOnlyUnitMetadata="false"&gt;&lt;Name LocaleIsoCode="en"&gt;Petroleum coke&lt;/Name&gt;&lt;Name LocaleIsoCode="fr"&gt;PETCOKE&lt;/Name&gt;&lt;/Member&gt;&lt;Member Code="ONONSPEC" HasOnlyUnitMetadata="false"&gt;&lt;Name LocaleIsoCode="en"&gt;Other oil products&lt;/Name&gt;&lt;Name LocaleIsoCode="fr"&gt;ONONSPEC&lt;/Name&gt;&lt;/Member&gt;&lt;Member Code="HEATNS" HasOnlyUnitMetadata="false"&gt;&lt;Name LocaleIsoCode="en"&gt;Heat output from non-specified combustible fuels&lt;/Name&gt;&lt;Name LocaleIsoCode="fr"&gt;HEATNS&lt;/Name&gt;&lt;/Member&gt;&lt;Member Code="NUCLEAR" HasOnlyUnitMetadata="false"&gt;&lt;Name LocaleIsoCode="en"&gt;Nuclear&lt;/Name&gt;&lt;Name LocaleIsoCode="fr"&gt;NUCLEAR&lt;/Name&gt;&lt;/Member&gt;&lt;Member Code="HYDRO" HasOnlyUnitMetadata="false"&gt;&lt;Name LocaleIsoCode="en"&gt;Hydro&lt;/Name&gt;&lt;Name LocaleIsoCode="fr"&gt;HYDRO&lt;/Name&gt;&lt;/Member&gt;&lt;Member Code="GEOTHERM" HasOnlyUnitMetadata="false"&gt;&lt;Name LocaleIsoCode="en"&gt;Geothermal&lt;/Name&gt;&lt;Name LocaleIsoCode="fr"&gt;GEOTHERM&lt;/Name&gt;&lt;/Member&gt;&lt;Member Code="SOLARPV" HasOnlyUnitMetadata="false"&gt;&lt;Name LocaleIsoCode="en"&gt;Solar photovoltaics&lt;/Name&gt;&lt;Name LocaleIsoCode="fr"&gt;SOLARPV&lt;/Name&gt;&lt;/Member&gt;&lt;Member Code="SOLARTH" HasOnlyUnitMetadata="false"&gt;&lt;Name LocaleIsoCode="en"&gt;Solar thermal&lt;/Name&gt;&lt;Name LocaleIsoCode="fr"&gt;SOLARTH&lt;/Name&gt;&lt;/Member&gt;&lt;Member Code="TIDE" HasOnlyUnitMetadata="false"&gt;&lt;Name LocaleIsoCode="en"&gt;Tide, wave and ocean&lt;/Name&gt;&lt;Name LocaleIsoCode="fr"&gt;TIDE&lt;/Name&gt;&lt;/Member&gt;&lt;Member Code="WIND" HasOnlyUnitMetadata="false"&gt;&lt;Name LocaleIsoCode="en"&gt;Wind&lt;/Name&gt;&lt;Name LocaleIsoCode="fr"&gt;WIND&lt;/Name&gt;&lt;/Member&gt;&lt;Member Code="OTHER" HasOnlyUnitMetadata="false"&gt;&lt;Name LocaleIsoCode="en"&gt;Other sources&lt;/Name&gt;&lt;Name LocaleIsoCode="fr"&gt;OTHER&lt;/Name&gt;&lt;/Member&gt;&lt;Member Code="ELECTR" HasOnlyUnitMetadata="false"&gt;&lt;Name LocaleIsoCode="en"&gt;Electricity&lt;/Name&gt;&lt;Name LocaleIsoCode="fr"&gt;ELECTR&lt;/Name&gt;&lt;/Member&gt;&lt;Member Code="HEAT" HasOnlyUnitMetadata="false"&gt;&lt;Name LocaleIsoCode="en"&gt;Heat&lt;/Name&gt;&lt;Name LocaleIsoCode="fr"&gt;HEAT&lt;/Name&gt;&lt;/Member&gt;&lt;Member Code="TOTAL" HasOnlyUnitMetadata="false"&gt;&lt;Name LocaleIsoCode="en"&gt;Total&lt;/Name&gt;&lt;Name LocaleIsoCode="fr"&gt;TOTAL&lt;/Name&gt;&lt;/Member&gt;&lt;Member Code="MRENEW" HasOnlyUnitMetadata="false"&gt;&lt;Name LocaleIsoCode="en"&gt;Memo: Renewables&lt;/Name&gt;&lt;Name LocaleIsoCode="fr"&gt;MRENEW&lt;/Name&gt;&lt;/Member&gt;&lt;Member Code="OGASES" HasOnlyUnitMetadata="false"&gt;&lt;Name LocaleIsoCode="en"&gt;Other recovered gases&lt;/Name&gt;&lt;Name LocaleIsoCode="fr"&gt;OGASES&lt;/Name&gt;&lt;/Member&gt;&lt;Member Code="PEATPROD" HasOnlyUnitMetadata="false"&gt;&lt;Name LocaleIsoCode="en"&gt;Peat products&lt;/Name&gt;&lt;Name LocaleIsoCode="fr"&gt;PEATPROD&lt;/Name&gt;&lt;/Member&gt;&lt;Member Code="OILSHALE" HasOnlyUnitMetadata="false"&gt;&lt;Name LocaleIsoCode="en"&gt;Oil shale and oil sands&lt;/Name&gt;&lt;Name LocaleIsoCode="fr"&gt;OILSHALE&lt;/Name&gt;&lt;/Member&gt;&lt;Member Code="NONBIOGASO" HasOnlyUnitMetadata="false"&gt;&lt;Name LocaleIsoCode="en"&gt;Motor gasoline excl. biofuels&lt;/Name&gt;&lt;Name LocaleIsoCode="fr"&gt;NONBIOGASO&lt;/Name&gt;&lt;/Member&gt;&lt;Member Code="NONBIOJETK" HasOnlyUnitMetadata="false"&gt;&lt;Name LocaleIsoCode="en"&gt;Kerosene type jet fuel excl. biofuels&lt;/Name&gt;&lt;Name LocaleIsoCode="fr"&gt;NONBIOJETK&lt;/Name&gt;&lt;/Member&gt;&lt;Member Code="NONBIODIES" HasOnlyUnitMetadata="false"&gt;&lt;Name LocaleIsoCode="en"&gt;Gas/diesel oil excl. biofuels&lt;/Name&gt;&lt;Name LocaleIsoCode="fr"&gt;NONBIODIES&lt;/Name&gt;&lt;/Member&gt;&lt;Member Code="PRIMSBIO" HasOnlyUnitMetadata="false"&gt;&lt;Name LocaleIsoCode="en"&gt;Primary solid biofuels&lt;/Name&gt;&lt;Name LocaleIsoCode="fr"&gt;PRIMSBIO&lt;/Name&gt;&lt;/Member&gt;&lt;Member Code="BIOGASES" HasOnlyUnitMetadata="false"&gt;&lt;Name LocaleIsoCode="en"&gt;Biogases&lt;/Name&gt;&lt;Name LocaleIsoCode="fr"&gt;BIOGASES&lt;/Name&gt;&lt;/Member&gt;&lt;/Dimension&gt;&lt;Dimension Code="FLOW" Display="labels"&gt;&lt;Name LocaleIsoCode="en"&gt;Flow&lt;/Name&gt;&lt;Name LocaleIsoCode="fr"&gt;Flow&lt;/Name&gt;&lt;Member Code="INDPROD"&gt;&lt;Name LocaleIsoCode="en"&gt;Production&lt;/Name&gt;&lt;Name LocaleIsoCode="fr"&gt;INDPROD&lt;/Name&gt;&lt;/Member&gt;&lt;Member Code="IMPORTS" IsDisplayed="true"&gt;&lt;Name LocaleIsoCode="en"&gt;Imports&lt;/Name&gt;&lt;Name LocaleIsoCode="fr"&gt;IMPORTS&lt;/Name&gt;&lt;/Member&gt;&lt;Member Code="EXPORTS"&gt;&lt;Name LocaleIsoCode="en"&gt;Exports&lt;/Name&gt;&lt;Name LocaleIsoCode="fr"&gt;EXPORTS&lt;/Name&gt;&lt;/Member&gt;&lt;Member Code="MARBUNK"&gt;&lt;Name LocaleIsoCode="en"&gt;International marine bunkers&lt;/Name&gt;&lt;Name LocaleIsoCode="fr"&gt;MARBUNK&lt;/Name&gt;&lt;/Member&gt;&lt;Member Code="AVBUNK"&gt;&lt;Name LocaleIsoCode="en"&gt;International aviation bunkers&lt;/Name&gt;&lt;Name LocaleIsoCode="fr"&gt;AVBUNK&lt;/Name&gt;&lt;/Member&gt;&lt;Member Code="STOCKCHA"&gt;&lt;Name LocaleIsoCode="en"&gt;Stock changes&lt;/Name&gt;&lt;Name LocaleIsoCode="fr"&gt;STOCKCHA&lt;/Name&gt;&lt;/Member&gt;&lt;Member Code="TPES"&gt;&lt;Name LocaleIsoCode="en"&gt;Total primary energy supply&lt;/Name&gt;&lt;Name LocaleIsoCode="fr"&gt;TPES&lt;/Name&gt;&lt;/Member&gt;&lt;Member Code="TRANSFER"&gt;&lt;Name LocaleIsoCode="en"&gt;Transfers&lt;/Name&gt;&lt;Name LocaleIsoCode="fr"&gt;TRANSFER&lt;/Name&gt;&lt;/Member&gt;&lt;Member Code="STATDIFF"&gt;&lt;Name LocaleIsoCode="en"&gt;Statistical differences&lt;/Name&gt;&lt;Name LocaleIsoCode="fr"&gt;STATDIFF&lt;/Name&gt;&lt;/Member&gt;&lt;Member Code="TOTTRANF"&gt;&lt;Name LocaleIsoCode="en"&gt;Transformation processes&lt;/Name&gt;&lt;Name LocaleIsoCode="fr"&gt;TOTTRANF&lt;/Name&gt;&lt;/Member&gt;&lt;Member Code="MAINELEC"&gt;&lt;Name LocaleIsoCode="en"&gt;Main activity producer electricity plants&lt;/Name&gt;&lt;Name LocaleIsoCode="fr"&gt;MAINELEC&lt;/Name&gt;&lt;/Member&gt;&lt;Member Code="AUTOELEC"&gt;&lt;Name LocaleIsoCode="en"&gt;Autoproducer electricity plants&lt;/Name&gt;&lt;Name LocaleIsoCode="fr"&gt;AUTOELEC&lt;/Name&gt;&lt;/Member&gt;&lt;Member Code="MAINCHP"&gt;&lt;Name LocaleIsoCode="en"&gt;Main activity producer CHP plants&lt;/Name&gt;&lt;Name LocaleIsoCode="fr"&gt;MAINCHP&lt;/Name&gt;&lt;/Member&gt;&lt;Member Code="AUTOCHP"&gt;&lt;Name LocaleIsoCode="en"&gt;Autoproducer CHP plants&lt;/Name&gt;&lt;Name LocaleIsoCode="fr"&gt;AUTOCHP&lt;/Name&gt;&lt;/Member&gt;&lt;Member Code="MAINHEAT"&gt;&lt;Name LocaleIsoCode="en"&gt;Main activity producer heat plants&lt;/Name&gt;&lt;Name LocaleIsoCode="fr"&gt;MAINHEAT&lt;/Name&gt;&lt;/Member&gt;&lt;Member Code="AUTOHEAT"&gt;&lt;Name LocaleIsoCode="en"&gt;Autoproducer heat plants&lt;/Name&gt;&lt;Name LocaleIsoCode="fr"&gt;AUTOHEAT&lt;/Name&gt;&lt;/Member&gt;&lt;Member Code="THEAT"&gt;&lt;Name LocaleIsoCode="en"&gt;Heat pumps&lt;/Name&gt;&lt;Name LocaleIsoCode="fr"&gt;THEAT&lt;/Name&gt;&lt;/Member&gt;&lt;Member Code="TBOILER"&gt;&lt;Name LocaleIsoCode="en"&gt;Electric boilers&lt;/Name&gt;&lt;Name LocaleIsoCode="fr"&gt;TBOILER&lt;/Name&gt;&lt;/Member&gt;&lt;Member Code="TELE"&gt;&lt;Name LocaleIsoCode="en"&gt;Chemical heat for electricity production&lt;/Name&gt;&lt;Name LocaleIsoCode="fr"&gt;TELE&lt;/Name&gt;&lt;/Member&gt;&lt;Member Code="TBLASTFUR"&gt;&lt;Name LocaleIsoCode="en"&gt;Blast furnaces&lt;/Name&gt;&lt;Name LocaleIsoCode="fr"&gt;TBLASTFUR&lt;/Name&gt;&lt;/Member&gt;&lt;Member Code="TGASWKS"&gt;&lt;Name LocaleIsoCode="en"&gt;Gas works&lt;/Name&gt;&lt;Name LocaleIsoCode="fr"&gt;TGASWKS&lt;/Name&gt;&lt;/Member&gt;&lt;Member Code="TCOKEOVS"&gt;&lt;Name LocaleIsoCode="en"&gt;Coke ovens&lt;/Name&gt;&lt;Name LocaleIsoCode="fr"&gt;TCOKEOVS&lt;/Name&gt;&lt;/Member&gt;&lt;Member Code="TPATFUEL"&gt;&lt;Name LocaleIsoCode="en"&gt;Patent fuel plants&lt;/Name&gt;&lt;Name LocaleIsoCode="fr"&gt;TPATFUEL&lt;/Name&gt;&lt;/Member&gt;&lt;Member Code="TBKB"&gt;&lt;Name LocaleIsoCode="en"&gt;BKB/peat briquette plants&lt;/Name&gt;&lt;Name LocaleIsoCode="fr"&gt;TBKB&lt;/Name&gt;&lt;/Member&gt;&lt;Member Code="TREFINER"&gt;&lt;Name LocaleIsoCode="en"&gt;Oil refineries&lt;/Name&gt;&lt;Name LocaleIsoCode="fr"&gt;TREFINER&lt;/Name&gt;&lt;/Member&gt;&lt;Member Code="TPETCHEM"&gt;&lt;Name LocaleIsoCode="en"&gt;Petrochemical plants&lt;/Name&gt;&lt;Name LocaleIsoCode="fr"&gt;TPETCHEM&lt;/Name&gt;&lt;/Member&gt;&lt;Member Code="TCOALLIQ"&gt;&lt;Name LocaleIsoCode="en"&gt;Coal liquefaction plants&lt;/Name&gt;&lt;Name LocaleIsoCode="fr"&gt;TCOALLIQ&lt;/Name&gt;&lt;/Member&gt;&lt;Member Code="TGTL"&gt;&lt;Name LocaleIsoCode="en"&gt;Gas-to-liquids (GTL) plants&lt;/Name&gt;&lt;Name LocaleIsoCode="fr"&gt;TGTL&lt;/Name&gt;&lt;/Member&gt;&lt;Member Code="TBLENDGAS"&gt;&lt;Name LocaleIsoCode="en"&gt;For blended natural gas&lt;/Name&gt;&lt;Name LocaleIsoCode="fr"&gt;TBLENDGAS&lt;/Name&gt;&lt;/Member&gt;&lt;Member Code="TCHARCOAL"&gt;&lt;Name LocaleIsoCode="en"&gt;Charcoal production plants&lt;/Name&gt;&lt;Name LocaleIsoCode="fr"&gt;TCHARCOAL&lt;/Name&gt;&lt;/Member&gt;&lt;Member Code="TNONSPEC"&gt;&lt;Name LocaleIsoCode="en"&gt;Non-specified (transformation)&lt;/Name&gt;&lt;Name LocaleIsoCode="fr"&gt;TNONSPEC&lt;/Name&gt;&lt;/Member&gt;&lt;Member Code="TOTENGY"&gt;&lt;Name LocaleIsoCode="en"&gt;Energy industry own use&lt;/Name&gt;&lt;Name LocaleIsoCode="fr"&gt;TOTENGY&lt;/Name&gt;&lt;/Member&gt;&lt;Member Code="EMINES"&gt;&lt;Name LocaleIsoCode="en"&gt;Coal mines&lt;/Name&gt;&lt;Name LocaleIsoCode="fr"&gt;EMINES&lt;/Name&gt;&lt;/Member&gt;&lt;Member Code="EOILGASEX"&gt;&lt;Name LocaleIsoCode="en"&gt;Oil and gas extraction&lt;/Name&gt;&lt;Name LocaleIsoCode="fr"&gt;EOILGASEX&lt;/Name&gt;&lt;/Member&gt;&lt;Member Code="EBLASTFUR"&gt;&lt;Name LocaleIsoCode="en"&gt;Blast furnaces&lt;/Name&gt;&lt;Name LocaleIsoCode="fr"&gt;EBLASTFUR&lt;/Name&gt;&lt;/Member&gt;&lt;Member Code="EGASWKS"&gt;&lt;Name LocaleIsoCode="en"&gt;Gas works&lt;/Name&gt;&lt;Name LocaleIsoCode="fr"&gt;EGASWKS&lt;/Name&gt;&lt;/Member&gt;&lt;Member Code="EBIOGAS"&gt;&lt;Name LocaleIsoCode="en"&gt;Gasification plants for biogases&lt;/Name&gt;&lt;Name LocaleIsoCode="fr"&gt;EBIOGAS&lt;/Name&gt;&lt;/Member&gt;&lt;Member Code="ECOKEOVS"&gt;&lt;Name LocaleIsoCode="en"&gt;Coke ovens&lt;/Name&gt;&lt;Name LocaleIsoCode="fr"&gt;ECOKEOVS&lt;/Name&gt;&lt;/Member&gt;&lt;Member Code="EPATFUEL"&gt;&lt;Name LocaleIsoCode="en"&gt;Patent fuel plants&lt;/Name&gt;&lt;Name LocaleIsoCode="fr"&gt;EPATFUEL&lt;/Name&gt;&lt;/Member&gt;&lt;Member Code="EBKB"&gt;&lt;Name LocaleIsoCode="en"&gt;BKB/peat briquette plants&lt;/Name&gt;&lt;Name LocaleIsoCode="fr"&gt;EBKB&lt;/Name&gt;&lt;/Member&gt;&lt;Member Code="EREFINER"&gt;&lt;Name LocaleIsoCode="en"&gt;Oil refineries&lt;/Name&gt;&lt;Name LocaleIsoCode="fr"&gt;EREFINER&lt;/Name&gt;&lt;/Member&gt;&lt;Member Code="ECOALLIQ"&gt;&lt;Name LocaleIsoCode="en"&gt;Coal liquefaction plants&lt;/Name&gt;&lt;Name LocaleIsoCode="fr"&gt;ECOALLIQ&lt;/Name&gt;&lt;/Member&gt;&lt;Member Code="ELNG"&gt;&lt;Name LocaleIsoCode="en"&gt;Liquefaction (LNG) / regasification plants&lt;/Name&gt;&lt;Name LocaleIsoCode="fr"&gt;ELNG&lt;/Name&gt;&lt;/Member&gt;&lt;Member Code="EGTL"&gt;&lt;Name LocaleIsoCode="en"&gt;Gas-to-liquids (GTL) plants&lt;/Name&gt;&lt;Name LocaleIsoCode="fr"&gt;EGTL&lt;/Name&gt;&lt;/Member&gt;&lt;Member Code="EPOWERPLT"&gt;&lt;Name LocaleIsoCode="en"&gt;Own use in electricity, CHP and heat plants&lt;/Name&gt;&lt;Name LocaleIsoCode="fr"&gt;EPOWERPLT&lt;/Name&gt;&lt;/Member&gt;&lt;Member Code="EPUMPST"&gt;&lt;Name LocaleIsoCode="en"&gt;Pumped storage plants&lt;/Name&gt;&lt;Name LocaleIsoCode="fr"&gt;EPUMPST&lt;/Name&gt;&lt;/Member&gt;&lt;Member Code="ENUC"&gt;&lt;Name LocaleIsoCode="en"&gt;Nuclear industry&lt;/Name&gt;&lt;Name LocaleIsoCode="fr"&gt;ENUC&lt;/Name&gt;&lt;/Member&gt;&lt;Member Code="ECHARCOAL"&gt;&lt;Name LocaleIsoCode="en"&gt;Charcoal production plants&lt;/Name&gt;&lt;Name LocaleIsoCode="fr"&gt;ECHARCOAL&lt;/Name&gt;&lt;/Member&gt;&lt;Member Code="ENONSPEC"&gt;&lt;Name LocaleIsoCode="en"&gt;Non-specified (energy)&lt;/Name&gt;&lt;Name LocaleIsoCode="fr"&gt;ENONSPEC&lt;/Name&gt;&lt;/Member&gt;&lt;Member Code="DISTLOSS"&gt;&lt;Name LocaleIsoCode="en"&gt;Losses&lt;/Name&gt;&lt;Name LocaleIsoCode="fr"&gt;DISTLOSS&lt;/Name&gt;&lt;/Member&gt;&lt;Member Code="TFC"&gt;&lt;Name LocaleIsoCode="en"&gt;Total final consumption&lt;/Name&gt;&lt;Name LocaleIsoCode="fr"&gt;TFC&lt;/Name&gt;&lt;/Member&gt;&lt;Member Code="TOTIND"&gt;&lt;Name LocaleIsoCode="en"&gt;Industry&lt;/Name&gt;&lt;Name LocaleIsoCode="fr"&gt;TOTIND&lt;/Name&gt;&lt;/Member&gt;&lt;Member Code="IRONSTL"&gt;&lt;Name LocaleIsoCode="en"&gt;Iron and steel&lt;/Name&gt;&lt;Name LocaleIsoCode="fr"&gt;IRONSTL&lt;/Name&gt;&lt;/Member&gt;&lt;Member Code="CHEMICAL"&gt;&lt;Name LocaleIsoCode="en"&gt;Chemical and petrochemical&lt;/Name&gt;&lt;Name LocaleIsoCode="fr"&gt;CHEMICAL&lt;/Name&gt;&lt;/Member&gt;&lt;Member Code="NONFERR"&gt;&lt;Name LocaleIsoCode="en"&gt;Non-ferrous metals&lt;/Name&gt;&lt;Name LocaleIsoCode="fr"&gt;NONFERR&lt;/Name&gt;&lt;/Member&gt;&lt;Member Code="NONMET"&gt;&lt;Name LocaleIsoCode="en"&gt;Non-metallic minerals&lt;/Name&gt;&lt;Name LocaleIsoCode="fr"&gt;NONMET&lt;/Name&gt;&lt;/Member&gt;&lt;Member Code="TRANSEQ"&gt;&lt;Name LocaleIsoCode="en"&gt;Transport equipment&lt;/Name&gt;&lt;Name LocaleIsoCode="fr"&gt;TRANSEQ&lt;/Name&gt;&lt;/Member&gt;&lt;Member Code="MACHINE"&gt;&lt;Name LocaleIsoCode="en"&gt;Machinery&lt;/Name&gt;&lt;Name LocaleIsoCode="fr"&gt;MACHINE&lt;/Name&gt;&lt;/Member&gt;&lt;Member Code="MINING"&gt;&lt;Name LocaleIsoCode="en"&gt;Mining and quarrying&lt;/Name&gt;&lt;Name LocaleIsoCode="fr"&gt;MINING&lt;/Name&gt;&lt;/Member&gt;&lt;Member Code="FOODPRO"&gt;&lt;Name LocaleIsoCode="en"&gt;Food and tobacco&lt;/Name&gt;&lt;Name LocaleIsoCode="fr"&gt;FOODPRO&lt;/Name&gt;&lt;/Member&gt;&lt;Member Code="PAPERPRO"&gt;&lt;Name LocaleIsoCode="en"&gt;Paper, pulp and print&lt;/Name&gt;&lt;Name LocaleIsoCode="fr"&gt;PAPERPRO&lt;/Name&gt;&lt;/Member&gt;&lt;Member Code="WOODPRO"&gt;&lt;Name LocaleIsoCode="en"&gt;Wood and wood products&lt;/Name&gt;&lt;Name LocaleIsoCode="fr"&gt;WOODPRO&lt;/Name&gt;&lt;/Member&gt;&lt;Member Code="CONSTRUC"&gt;&lt;Name LocaleIsoCode="en"&gt;Construction&lt;/Name&gt;&lt;Name LocaleIsoCode="fr"&gt;CONSTRUC&lt;/Name&gt;&lt;/Member&gt;&lt;Member Code="TEXTILES"&gt;&lt;Name LocaleIsoCode="en"&gt;Textile and leather&lt;/Name&gt;&lt;Name LocaleIsoCode="fr"&gt;TEXTILES&lt;/Name&gt;&lt;/Member&gt;&lt;Member Code="INONSPEC"&gt;&lt;Name LocaleIsoCode="en"&gt;Non-specified (industry)&lt;/Name&gt;&lt;Name LocaleIsoCode="fr"&gt;INONSPEC&lt;/Name&gt;&lt;/Member&gt;&lt;Member Code="TOTTRANS"&gt;&lt;Name LocaleIsoCode="en"&gt;Transport&lt;/Name&gt;&lt;Name LocaleIsoCode="fr"&gt;TOTTRANS&lt;/Name&gt;&lt;/Member&gt;&lt;Member Code="WORLDAV"&gt;&lt;Name LocaleIsoCode="en"&gt;World aviation bunkers&lt;/Name&gt;&lt;Name LocaleIsoCode="fr"&gt;WORLDAV&lt;/Name&gt;&lt;/Member&gt;&lt;Member Code="DOMESAIR"&gt;&lt;Name LocaleIsoCode="en"&gt;Domestic aviation&lt;/Name&gt;&lt;Name LocaleIsoCode="fr"&gt;DOMESAIR&lt;/Name&gt;&lt;/Member&gt;&lt;Member Code="ROAD"&gt;&lt;Name LocaleIsoCode="en"&gt;Road&lt;/Name&gt;&lt;Name LocaleIsoCode="fr"&gt;ROAD&lt;/Name&gt;&lt;/Member&gt;&lt;Member Code="RAIL"&gt;&lt;Name LocaleIsoCode="en"&gt;Rail&lt;/Name&gt;&lt;Name LocaleIsoCode="fr"&gt;RAIL&lt;/Name&gt;&lt;/Member&gt;&lt;Member Code="PIPELINE"&gt;&lt;Name LocaleIsoCode="en"&gt;Pipeline transport&lt;/Name&gt;&lt;Name LocaleIsoCode="fr"&gt;PIPELINE&lt;/Name&gt;&lt;/Member&gt;&lt;Member Code="WORLDMAR"&gt;&lt;Name LocaleIsoCode="en"&gt;World marine bunkers&lt;/Name&gt;&lt;Name LocaleIsoCode="fr"&gt;WORLDMAR&lt;/Name&gt;&lt;/Member&gt;&lt;Member Code="DOMESNAV"&gt;&lt;Name LocaleIsoCode="en"&gt;Domestic navigation&lt;/Name&gt;&lt;Name LocaleIsoCode="fr"&gt;DOMESNAV&lt;/Name&gt;&lt;/Member&gt;&lt;Member Code="TRNONSPE"&gt;&lt;Name LocaleIsoCode="en"&gt;Non-specified (transport)&lt;/Name&gt;&lt;Name LocaleIsoCode="fr"&gt;TRNONSPE&lt;/Name&gt;&lt;/Member&gt;&lt;Member Code="TOTOTHER"&gt;&lt;Name LocaleIsoCode="en"&gt;Other&lt;/Name&gt;&lt;Name LocaleIsoCode="fr"&gt;TOTOTHER&lt;/Name&gt;&lt;/Member&gt;&lt;Member Code="RESIDENT"&gt;&lt;Name LocaleIsoCode="en"&gt;Residential&lt;/Name&gt;&lt;Name LocaleIsoCode="fr"&gt;RESIDENT&lt;/Name&gt;&lt;/Member&gt;&lt;Member Code="COMMPUB"&gt;&lt;Name LocaleIsoCode="en"&gt;Commercial and public services&lt;/Name&gt;&lt;Name LocaleIsoCode="fr"&gt;COMMPUB&lt;/Name&gt;&lt;/Member&gt;&lt;Member Code="AGRICULT"&gt;&lt;Name LocaleIsoCode="en"&gt;Agriculture/forestry&lt;/Name&gt;&lt;Name LocaleIsoCode="fr"&gt;AGRICULT&lt;/Name&gt;&lt;/Member&gt;&lt;Member Code="FISHING"&gt;&lt;Name LocaleIsoCode="en"&gt;Fishing&lt;/Name&gt;&lt;Name LocaleIsoCode="fr"&gt;FISHING&lt;/Name&gt;&lt;/Member&gt;&lt;Member Code="ONONSPEC"&gt;&lt;Name LocaleIsoCode="en"&gt;Non-specified (other)&lt;/Name&gt;&lt;Name LocaleIsoCode="fr"&gt;ONONSPEC&lt;/Name&gt;&lt;/Member&gt;&lt;Member Code="NONENUSE"&gt;&lt;Name LocaleIsoCode="en"&gt;Non-energy use&lt;/Name&gt;&lt;Name LocaleIsoCode="fr"&gt;NONENUSE&lt;/Name&gt;&lt;/Member&gt;&lt;Member Code="NEINTREN"&gt;&lt;Name LocaleIsoCode="en"&gt;Non-energy use industry/transformation/energy&lt;/Name&gt;&lt;Name LocaleIsoCode="fr"&gt;NEINTREN&lt;/Name&gt;&lt;/Member&gt;&lt;Member Code="NECHEM"&gt;&lt;Name LocaleIsoCode="en"&gt;Memo: Non-energy use chemical/petrochemical&lt;/Name&gt;&lt;Name LocaleIsoCode="fr"&gt;NECHEM&lt;/Name&gt;&lt;/Member&gt;&lt;Member Code="NETRANS"&gt;&lt;Name LocaleIsoCode="en"&gt;Non-energy use in transport&lt;/Name&gt;&lt;Name LocaleIsoCode="fr"&gt;NETRANS&lt;/Name&gt;&lt;/Member&gt;&lt;Member Code="NEOTHER"&gt;&lt;Name LocaleIsoCode="en"&gt;Non-energy use in other&lt;/Name&gt;&lt;Name LocaleIsoCode="fr"&gt;NEOTHER&lt;/Name&gt;&lt;/Member&gt;&lt;Member Code="ELOUTPUT"&gt;&lt;Name LocaleIsoCode="en"&gt;Electricity output (GWh)&lt;/Name&gt;&lt;Name LocaleIsoCode="fr"&gt;ELOUTPUT&lt;/Name&gt;&lt;/Member&gt;&lt;Member Code="ELMAINE"&gt;&lt;Name LocaleIsoCode="en"&gt;Electricity output (GWh)-main activity producer electricity plants&lt;/Name&gt;&lt;Name LocaleIsoCode="fr"&gt;ELMAINE&lt;/Name&gt;&lt;/Member&gt;&lt;Member Code="ELAUTOE"&gt;&lt;Name LocaleIsoCode="en"&gt;Electricity output (GWh)-autoproducer electricity plants&lt;/Name&gt;&lt;Name LocaleIsoCode="fr"&gt;ELAUTOE&lt;/Name&gt;&lt;/Member&gt;&lt;Member Code="ELMAINC"&gt;&lt;Name LocaleIsoCode="en"&gt;Electricity output (GWh)-main activity producer CHP plants&lt;/Name&gt;&lt;Name LocaleIsoCode="fr"&gt;ELMAINC&lt;/Name&gt;&lt;/Member&gt;&lt;Member Code="ELAUTOC"&gt;&lt;Name LocaleIsoCode="en"&gt;Electricity output (GWh)-autoproducer CHP plants&lt;/Name&gt;&lt;Name LocaleIsoCode="fr"&gt;ELAUTOC&lt;/Name&gt;&lt;/Member&gt;&lt;Member Code="HEATOUT"&gt;&lt;Name LocaleIsoCode="en"&gt;Heat output&lt;/Name&gt;&lt;Name LocaleIsoCode="fr"&gt;HEATOUT&lt;/Name&gt;&lt;/Member&gt;&lt;Member Code="HEMAINC"&gt;&lt;Name LocaleIsoCode="en"&gt;Heat output-main activity producer CHP plants&lt;/Name&gt;&lt;Name LocaleIsoCode="fr"&gt;HEMAINC&lt;/Name&gt;&lt;/Member&gt;&lt;Member Code="HEAUTOC"&gt;&lt;Name LocaleIsoCode="en"&gt;Heat output-autoproducer CHP plants&lt;/Name&gt;&lt;Name LocaleIsoCode="fr"&gt;HEAUTOC&lt;/Name&gt;&lt;/Member&gt;&lt;Member Code="HEMAINH"&gt;&lt;Name LocaleIsoCode="en"&gt;Heat output-main activity producer heat plants&lt;/Name&gt;&lt;Name LocaleIsoCode="fr"&gt;HEMAINH&lt;/Name&gt;&lt;/Member&gt;&lt;Member Code="HEAUTOH"&gt;&lt;Name LocaleIsoCode="en"&gt;Heat output-autoproducer heat plants&lt;/Name&gt;&lt;Name LocaleIsoCode="fr"&gt;HEAUTOH&lt;/Name&gt;&lt;/Member&gt;&lt;/Dimension&gt;&lt;Dimension Code="TIME" CommonCode="TIME"&gt;&lt;Name LocaleIsoCode="en"&gt;Time&lt;/Name&gt;&lt;Name LocaleIsoCode="fr"&gt;Temps&lt;/Name&gt;&lt;Member Code="2010"&gt;&lt;Name LocaleIsoCode="en"&gt;2010&lt;/Name&gt;&lt;Name LocaleIsoCode="fr"&gt;2010&lt;/Name&gt;&lt;/Member&gt;&lt;Member Code="2011"&gt;&lt;Name LocaleIsoCode="en"&gt;2011&lt;/Name&gt;&lt;Name LocaleIsoCode="fr"&gt;2011&lt;/Name&gt;&lt;/Member&gt;&lt;Member Code="2012"&gt;&lt;Name LocaleIsoCode="en"&gt;2012&lt;/Name&gt;&lt;Name LocaleIsoCode="fr"&gt;2012&lt;/Name&gt;&lt;/Member&gt;&lt;Member Code="2013"&gt;&lt;Name LocaleIsoCode="en"&gt;2013&lt;/Name&gt;&lt;Name LocaleIsoCode="fr"&gt;2013&lt;/Name&gt;&lt;/Member&gt;&lt;/Dimension&gt;&lt;WBOSInformations&gt;&lt;TimeDimension WebTreeWasUsed="false"&gt;&lt;StartCodes Annual="2010" /&gt;&lt;/TimeDimension&gt;&lt;/WBOSInformations&gt;&lt;Tabulation Axis="horizontal"&gt;&lt;Dimension Code="PRODUCT" /&gt;&lt;/Tabulation&gt;&lt;Tabulation Axis="vertical"&gt;&lt;Dimension Code="FLOW" /&gt;&lt;/Tabulation&gt;&lt;Tabulation Axis="page"&gt;&lt;Dimension Code="COUNTRY" /&gt;&lt;Dimension Code="UNIT" /&gt;&lt;Dimension Code="TIME" /&gt;&lt;/Tabulation&gt;&lt;Formatting&gt;&lt;Labels LocaleIsoCode="en" /&gt;&lt;Power&gt;0&lt;/Power&gt;&lt;Decimals&gt;-1&lt;/Decimals&gt;&lt;SkipEmptyLines&gt;false&lt;/SkipEmptyLines&gt;&lt;SkipEmptyCols&gt;false&lt;/SkipEmptyCols&gt;&lt;SkipLineHierarchy&gt;false&lt;/SkipLineHierarchy&gt;&lt;SkipColHierarchy&gt;false&lt;/SkipColHierarchy&gt;&lt;Page&gt;1&lt;/Page&gt;&lt;/Formatting&gt;&lt;/DataTable&gt;&lt;Format&gt;&lt;ShowEmptyAxes&gt;true&lt;/ShowEmptyAxes&gt;&lt;Page&gt;1&lt;/Page&gt;&lt;EnableSort&gt;true&lt;/EnableSort&gt;&lt;IncludeFlagColumn&gt;false&lt;/IncludeFlagColumn&gt;&lt;IncludeTimeSeriesId&gt;false&lt;/IncludeTimeSeriesId&gt;&lt;DoBarChart&gt;false&lt;/DoBarChart&gt;&lt;FreezePanes&gt;true&lt;/FreezePanes&gt;&lt;MaxBarChartLen&gt;65&lt;/MaxBarChartLen&gt;&lt;ApplicationTitle Url="http://dx.doi.org/10.1787/data-00513-en"&gt;OECD iLibrary&lt;/ApplicationTitle&gt;&lt;/Format&gt;&lt;Query&gt;&lt;AbsoluteUri&gt;http://stats.oecd.org//View.aspx?QueryId=&amp;amp;QueryType=Public&amp;amp;Lang=en&lt;/AbsoluteUri&gt;&lt;/Query&gt;&lt;/WebTableParameter&gt;</t>
  </si>
  <si>
    <t>Bosnia and Herzegovina</t>
  </si>
  <si>
    <t>Data extracted on 19 May 2015 13:38 UTC (GMT) from OECD iLibrary</t>
  </si>
  <si>
    <t>&lt;?xml version="1.0"?&gt;&lt;WebTableParameter xmlns:xsd="http://www.w3.org/2001/XMLSchema" xmlns:xsi="http://www.w3.org/2001/XMLSchema-instance" xmlns=""&gt;&lt;DataTable Code="WBIG" HasMetadata="true"&gt;&lt;Name LocaleIsoCode="en"&gt;Extended world energy balances&lt;/Name&gt;&lt;Name LocaleIsoCode="fr"&gt;Extended world energy balances&lt;/Name&gt;&lt;Dimension Code="UNIT" Display="labels"&gt;&lt;Name LocaleIsoCode="en"&gt;Unit&lt;/Name&gt;&lt;Name LocaleIsoCode="fr"&gt;Unit&lt;/Name&gt;&lt;Member Code="KTOE" HasOnlyUnitMetadata="false"&gt;&lt;Name LocaleIsoCode="en"&gt;ktoe&lt;/Name&gt;&lt;Name LocaleIsoCode="fr"&gt;KTOE&lt;/Name&gt;&lt;/Member&gt;&lt;Member Code="TJ" HasOnlyUnitMetadata="false" IsDisplayed="true"&gt;&lt;Name LocaleIsoCode="en"&gt;TJ&lt;/Name&gt;&lt;Name LocaleIsoCode="fr"&gt;TJ&lt;/Name&gt;&lt;/Member&gt;&lt;/Dimension&gt;&lt;Dimension Code="COUNTRY" Display="labels"&gt;&lt;Name LocaleIsoCode="en"&gt;Country&lt;/Name&gt;&lt;Name LocaleIsoCode="fr"&gt;Country&lt;/Name&gt;&lt;Member Code="ALB" HasOnlyUnitMetadata="false"&gt;&lt;Name LocaleIsoCode="en"&gt;Albania&lt;/Name&gt;&lt;Name LocaleIsoCode="fr"&gt;ALB&lt;/Name&gt;&lt;/Member&gt;&lt;Member Code="BIH" HasOnlyUnitMetadata="false"&gt;&lt;Name LocaleIsoCode="en"&gt;Bosnia and Herzegovina&lt;/Name&gt;&lt;Name LocaleIsoCode="fr"&gt;BIH&lt;/Name&gt;&lt;/Member&gt;&lt;Member Code="KOSOVO" HasOnlyUnitMetadata="false" IsDisplayed="true"&gt;&lt;Name LocaleIsoCode="en"&gt;Kosovo&lt;/Name&gt;&lt;Name LocaleIsoCode="fr"&gt;KOSOVO&lt;/Name&gt;&lt;/Member&gt;&lt;Member Code="CHE" HasOnlyUnitMetadata="false"&gt;&lt;Name LocaleIsoCode="en"&gt;Switzerland&lt;/Name&gt;&lt;Name LocaleIsoCode="fr"&gt;CHE&lt;/Name&gt;&lt;/Member&gt;&lt;/Dimension&gt;&lt;Dimension Code="PRODUCT" Display="labels"&gt;&lt;Name LocaleIsoCode="en"&gt;Product&lt;/Name&gt;&lt;Name LocaleIsoCode="fr"&gt;Product&lt;/Name&gt;&lt;Member Code="HARDCOAL" HasOnlyUnitMetadata="false"&gt;&lt;Name LocaleIsoCode="en"&gt;Hard coal (if no detail)&lt;/Name&gt;&lt;Name LocaleIsoCode="fr"&gt;HARDCOAL&lt;/Name&gt;&lt;/Member&gt;&lt;Member Code="BROWN" HasOnlyUnitMetadata="false"&gt;&lt;Name LocaleIsoCode="en"&gt;Brown coal (if no detail)&lt;/Name&gt;&lt;Name LocaleIsoCode="fr"&gt;BROWN&lt;/Name&gt;&lt;/Member&gt;&lt;Member Code="ANTCOAL" HasOnlyUnitMetadata="false"&gt;&lt;Name LocaleIsoCode="en"&gt;Anthracite&lt;/Name&gt;&lt;Name LocaleIsoCode="fr"&gt;ANTCOAL&lt;/Name&gt;&lt;/Member&gt;&lt;Member Code="COKCOAL" HasOnlyUnitMetadata="false" IsDisplayed="true"&gt;&lt;Name LocaleIsoCode="en"&gt;Coking coal&lt;/Name&gt;&lt;Name LocaleIsoCode="fr"&gt;COKCOAL&lt;/Name&gt;&lt;/Member&gt;&lt;Member Code="BITCOAL" HasOnlyUnitMetadata="false"&gt;&lt;Name LocaleIsoCode="en"&gt;Other bituminous coal&lt;/Name&gt;&lt;Name LocaleIsoCode="fr"&gt;BITCOAL&lt;/Name&gt;&lt;/Member&gt;&lt;Member Code="SUBCOAL" HasOnlyUnitMetadata="false"&gt;&lt;Name LocaleIsoCode="en"&gt;Sub-bituminous coal&lt;/Name&gt;&lt;Name LocaleIsoCode="fr"&gt;SUBCOAL&lt;/Name&gt;&lt;/Member&gt;&lt;Member Code="LIGNITE" HasOnlyUnitMetadata="false"&gt;&lt;Name LocaleIsoCode="en"&gt;Lignite&lt;/Name&gt;&lt;Name LocaleIsoCode="fr"&gt;LIGNITE&lt;/Name&gt;&lt;/Member&gt;&lt;Member Code="PEAT" HasOnlyUnitMetadata="false"&gt;&lt;Name LocaleIsoCode="en"&gt;Peat&lt;/Name&gt;&lt;Name LocaleIsoCode="fr"&gt;PEAT&lt;/Name&gt;&lt;/Member&gt;&lt;Member Code="PATFUEL" HasOnlyUnitMetadata="false"&gt;&lt;Name LocaleIsoCode="en"&gt;Patent fuel&lt;/Name&gt;&lt;Name LocaleIsoCode="fr"&gt;PATFUEL&lt;/Name&gt;&lt;/Member&gt;&lt;Member Code="OVENCOKE" HasOnlyUnitMetadata="false"&gt;&lt;Name LocaleIsoCode="en"&gt;Coke oven coke&lt;/Name&gt;&lt;Name LocaleIsoCode="fr"&gt;OVENCOKE&lt;/Name&gt;&lt;/Member&gt;&lt;Member Code="GASCOKE" HasOnlyUnitMetadata="false"&gt;&lt;Name LocaleIsoCode="en"&gt;Gas coke&lt;/Name&gt;&lt;Name LocaleIsoCode="fr"&gt;GASCOKE&lt;/Name&gt;&lt;/Member&gt;&lt;Member Code="COALTAR" HasOnlyUnitMetadata="false"&gt;&lt;Name LocaleIsoCode="en"&gt;Coal tar&lt;/Name&gt;&lt;Name LocaleIsoCode="fr"&gt;COALTAR&lt;/Name&gt;&lt;/Member&gt;&lt;Member Code="BKB" HasOnlyUnitMetadata="false"&gt;&lt;Name LocaleIsoCode="en"&gt;BKB&lt;/Name&gt;&lt;Name LocaleIsoCode="fr"&gt;BKB&lt;/Name&gt;&lt;/Member&gt;&lt;Member Code="GASWKSGS" HasOnlyUnitMetadata="false"&gt;&lt;Name LocaleIsoCode="en"&gt;Gas works gas&lt;/Name&gt;&lt;Name LocaleIsoCode="fr"&gt;GASWKSGS&lt;/Name&gt;&lt;/Member&gt;&lt;Member Code="COKEOVGS" HasOnlyUnitMetadata="false"&gt;&lt;Name LocaleIsoCode="en"&gt;Coke oven gas&lt;/Name&gt;&lt;Name LocaleIsoCode="fr"&gt;COKEOVGS&lt;/Name&gt;&lt;/Member&gt;&lt;Member Code="BLFURGS" HasOnlyUnitMetadata="false"&gt;&lt;Name LocaleIsoCode="en"&gt;Blast furnace gas&lt;/Name&gt;&lt;Name LocaleIsoCode="fr"&gt;BLFURGS&lt;/Name&gt;&lt;/Member&gt;&lt;Member Code="MANGAS" HasOnlyUnitMetadata="false"&gt;&lt;Name LocaleIsoCode="en"&gt;Elec/heat output from non-specified manufactured gases&lt;/Name&gt;&lt;Name LocaleIsoCode="fr"&gt;MANGAS&lt;/Name&gt;&lt;/Member&gt;&lt;Member Code="INDWASTE" HasOnlyUnitMetadata="false"&gt;&lt;Name LocaleIsoCode="en"&gt;Industrial waste&lt;/Name&gt;&lt;Name LocaleIsoCode="fr"&gt;INDWASTE&lt;/Name&gt;&lt;/Member&gt;&lt;Member Code="MUNWASTER" HasOnlyUnitMetadata="false"&gt;&lt;Name LocaleIsoCode="en"&gt;Municipal waste (renewable)&lt;/Name&gt;&lt;Name LocaleIsoCode="fr"&gt;MUNWASTER&lt;/Name&gt;&lt;/Member&gt;&lt;Member Code="MUNWASTEN" HasOnlyUnitMetadata="false"&gt;&lt;Name LocaleIsoCode="en"&gt;Municipal waste (non-renewable)&lt;/Name&gt;&lt;Name LocaleIsoCode="fr"&gt;MUNWASTEN&lt;/Name&gt;&lt;/Member&gt;&lt;Member Code="BIOGASOL" HasOnlyUnitMetadata="false"&gt;&lt;Name LocaleIsoCode="en"&gt;Biogasoline&lt;/Name&gt;&lt;Name LocaleIsoCode="fr"&gt;BIOGASOL&lt;/Name&gt;&lt;/Member&gt;&lt;Member Code="BIODIESEL" HasOnlyUnitMetadata="false"&gt;&lt;Name LocaleIsoCode="en"&gt;Biodiesels&lt;/Name&gt;&lt;Name LocaleIsoCode="fr"&gt;BIODIESEL&lt;/Name&gt;&lt;/Member&gt;&lt;Member Code="OBIOLIQ" HasOnlyUnitMetadata="false"&gt;&lt;Name LocaleIsoCode="en"&gt;Other liquid biofuels&lt;/Name&gt;&lt;Name LocaleIsoCode="fr"&gt;OBIOLIQ&lt;/Name&gt;&lt;/Member&gt;&lt;Member Code="RENEWNS" HasOnlyUnitMetadata="false"&gt;&lt;Name LocaleIsoCode="en"&gt;Non-specified primary biofuels and waste&lt;/Name&gt;&lt;Name LocaleIsoCode="fr"&gt;RENEWNS&lt;/Name&gt;&lt;/Member&gt;&lt;Member Code="CHARCOAL" HasOnlyUnitMetadata="false"&gt;&lt;Name LocaleIsoCode="en"&gt;Charcoal&lt;/Name&gt;&lt;Name LocaleIsoCode="fr"&gt;CHARCOAL&lt;/Name&gt;&lt;/Member&gt;&lt;Member Code="NATGAS" HasOnlyUnitMetadata="false"&gt;&lt;Name LocaleIsoCode="en"&gt;Natural gas&lt;/Name&gt;&lt;Name LocaleIsoCode="fr"&gt;NATGAS&lt;/Name&gt;&lt;/Member&gt;&lt;Member Code="CRNGFEED" HasOnlyUnitMetadata="false"&gt;&lt;Name LocaleIsoCode="en"&gt;Crude/NGL/feedstocks (if no detail)&lt;/Name&gt;&lt;Name LocaleIsoCode="fr"&gt;CRNGFEED&lt;/Name&gt;&lt;/Member&gt;&lt;Member Code="CRUDEOIL" HasOnlyUnitMetadata="false"&gt;&lt;Name LocaleIsoCode="en"&gt;Crude oil&lt;/Name&gt;&lt;Name LocaleIsoCode="fr"&gt;CRUDEOIL&lt;/Name&gt;&lt;/Member&gt;&lt;Member Code="NGL" HasOnlyUnitMetadata="false"&gt;&lt;Name LocaleIsoCode="en"&gt;Natural gas liquids&lt;/Name&gt;&lt;Name LocaleIsoCode="fr"&gt;NGL&lt;/Name&gt;&lt;/Member&gt;&lt;Member Code="REFFEEDS" HasOnlyUnitMetadata="false"&gt;&lt;Name LocaleIsoCode="en"&gt;Refinery feedstocks&lt;/Name&gt;&lt;Name LocaleIsoCode="fr"&gt;REFFEEDS&lt;/Name&gt;&lt;/Member&gt;&lt;Member Code="ADDITIVE" HasOnlyUnitMetadata="false"&gt;&lt;Name LocaleIsoCode="en"&gt;Additives/blending components&lt;/Name&gt;&lt;Name LocaleIsoCode="fr"&gt;ADDITIVE&lt;/Name&gt;&lt;/Member&gt;&lt;Member Code="NONCRUDE" HasOnlyUnitMetadata="false"&gt;&lt;Name LocaleIsoCode="en"&gt;Other hydrocarbons&lt;/Name&gt;&lt;Name LocaleIsoCode="fr"&gt;NONCRUDE&lt;/Name&gt;&lt;/Member&gt;&lt;Member Code="REFINGAS" HasOnlyUnitMetadata="false"&gt;&lt;Name LocaleIsoCode="en"&gt;Refinery gas&lt;/Name&gt;&lt;Name LocaleIsoCode="fr"&gt;REFINGAS&lt;/Name&gt;&lt;/Member&gt;&lt;Member Code="ETHANE" HasOnlyUnitMetadata="false"&gt;&lt;Name LocaleIsoCode="en"&gt;Ethane&lt;/Name&gt;&lt;Name LocaleIsoCode="fr"&gt;ETHANE&lt;/Name&gt;&lt;/Member&gt;&lt;Member Code="LPG" HasOnlyUnitMetadata="false"&gt;&lt;Name LocaleIsoCode="en"&gt;Liquefied petroleum gases (LPG)&lt;/Name&gt;&lt;Name LocaleIsoCode="fr"&gt;LPG&lt;/Name&gt;&lt;/Member&gt;&lt;Member Code="AVGAS" HasOnlyUnitMetadata="false"&gt;&lt;Name LocaleIsoCode="en"&gt;Aviation gasoline&lt;/Name&gt;&lt;Name LocaleIsoCode="fr"&gt;AVGAS&lt;/Name&gt;&lt;/Member&gt;&lt;Member Code="JETGAS" HasOnlyUnitMetadata="false"&gt;&lt;Name LocaleIsoCode="en"&gt;Gasoline type jet fuel&lt;/Name&gt;&lt;Name LocaleIsoCode="fr"&gt;JETGAS&lt;/Name&gt;&lt;/Member&gt;&lt;Member Code="OTHKERO" HasOnlyUnitMetadata="false"&gt;&lt;Name LocaleIsoCode="en"&gt;Other kerosene&lt;/Name&gt;&lt;Name LocaleIsoCode="fr"&gt;OTHKERO&lt;/Name&gt;&lt;/Member&gt;&lt;Member Code="RESFUEL" HasOnlyUnitMetadata="false"&gt;&lt;Name LocaleIsoCode="en"&gt;Fuel oil&lt;/Name&gt;&lt;Name LocaleIsoCode="fr"&gt;RESFUEL&lt;/Name&gt;&lt;/Member&gt;&lt;Member Code="NAPHTHA" HasOnlyUnitMetadata="false"&gt;&lt;Name LocaleIsoCode="en"&gt;Naphtha&lt;/Name&gt;&lt;Name LocaleIsoCode="fr"&gt;NAPHTHA&lt;/Name&gt;&lt;/Member&gt;&lt;Member Code="WHITESP" HasOnlyUnitMetadata="false"&gt;&lt;Name LocaleIsoCode="en"&gt;White spirit &amp;amp; SBP&lt;/Name&gt;&lt;Name LocaleIsoCode="fr"&gt;WHITESP&lt;/Name&gt;&lt;/Member&gt;&lt;Member Code="LUBRIC" HasOnlyUnitMetadata="false"&gt;&lt;Name LocaleIsoCode="en"&gt;Lubricants&lt;/Name&gt;&lt;Name LocaleIsoCode="fr"&gt;LUBRIC&lt;/Name&gt;&lt;/Member&gt;&lt;Member Code="BITUMEN" HasOnlyUnitMetadata="false"&gt;&lt;Name LocaleIsoCode="en"&gt;Bitumen&lt;/Name&gt;&lt;Name LocaleIsoCode="fr"&gt;BITUMEN&lt;/Name&gt;&lt;/Member&gt;&lt;Member Code="PARWAX" HasOnlyUnitMetadata="false"&gt;&lt;Name LocaleIsoCode="en"&gt;Paraffin waxes&lt;/Name&gt;&lt;Name LocaleIsoCode="fr"&gt;PARWAX&lt;/Name&gt;&lt;/Member&gt;&lt;Member Code="PETCOKE" HasOnlyUnitMetadata="false"&gt;&lt;Name LocaleIsoCode="en"&gt;Petroleum coke&lt;/Name&gt;&lt;Name LocaleIsoCode="fr"&gt;PETCOKE&lt;/Name&gt;&lt;/Member&gt;&lt;Member Code="ONONSPEC" HasOnlyUnitMetadata="false"&gt;&lt;Name LocaleIsoCode="en"&gt;Other oil products&lt;/Name&gt;&lt;Name LocaleIsoCode="fr"&gt;ONONSPEC&lt;/Name&gt;&lt;/Member&gt;&lt;Member Code="HEATNS" HasOnlyUnitMetadata="false"&gt;&lt;Name LocaleIsoCode="en"&gt;Heat output from non-specified combustible fuels&lt;/Name&gt;&lt;Name LocaleIsoCode="fr"&gt;HEATNS&lt;/Name&gt;&lt;/Member&gt;&lt;Member Code="NUCLEAR" HasOnlyUnitMetadata="false"&gt;&lt;Name LocaleIsoCode="en"&gt;Nuclear&lt;/Name&gt;&lt;Name LocaleIsoCode="fr"&gt;NUCLEAR&lt;/Name&gt;&lt;/Member&gt;&lt;Member Code="HYDRO" HasOnlyUnitMetadata="false"&gt;&lt;Name LocaleIsoCode="en"&gt;Hydro&lt;/Name&gt;&lt;Name LocaleIsoCode="fr"&gt;HYDRO&lt;/Name&gt;&lt;/Member&gt;&lt;Member Code="GEOTHERM" HasOnlyUnitMetadata="false"&gt;&lt;Name LocaleIsoCode="en"&gt;Geothermal&lt;/Name&gt;&lt;Name LocaleIsoCode="fr"&gt;GEOTHERM&lt;/Name&gt;&lt;/Member&gt;&lt;Member Code="SOLARPV" HasOnlyUnitMetadata="false"&gt;&lt;Name LocaleIsoCode="en"&gt;Solar photovoltaics&lt;/Name&gt;&lt;Name LocaleIsoCode="fr"&gt;SOLARPV&lt;/Name&gt;&lt;/Member&gt;&lt;Member Code="SOLARTH" HasOnlyUnitMetadata="false"&gt;&lt;Name LocaleIsoCode="en"&gt;Solar thermal&lt;/Name&gt;&lt;Name LocaleIsoCode="fr"&gt;SOLARTH&lt;/Name&gt;&lt;/Member&gt;&lt;Member Code="TIDE" HasOnlyUnitMetadata="false"&gt;&lt;Name LocaleIsoCode="en"&gt;Tide, wave and ocean&lt;/Name&gt;&lt;Name LocaleIsoCode="fr"&gt;TIDE&lt;/Name&gt;&lt;/Member&gt;&lt;Member Code="WIND" HasOnlyUnitMetadata="false"&gt;&lt;Name LocaleIsoCode="en"&gt;Wind&lt;/Name&gt;&lt;Name LocaleIsoCode="fr"&gt;WIND&lt;/Name&gt;&lt;/Member&gt;&lt;Member Code="OTHER" HasOnlyUnitMetadata="false"&gt;&lt;Name LocaleIsoCode="en"&gt;Other sources&lt;/Name&gt;&lt;Name LocaleIsoCode="fr"&gt;OTHER&lt;/Name&gt;&lt;/Member&gt;&lt;Member Code="ELECTR" HasOnlyUnitMetadata="false"&gt;&lt;Name LocaleIsoCode="en"&gt;Electricity&lt;/Name&gt;&lt;Name LocaleIsoCode="fr"&gt;ELECTR&lt;/Name&gt;&lt;/Member&gt;&lt;Member Code="HEAT" HasOnlyUnitMetadata="false"&gt;&lt;Name LocaleIsoCode="en"&gt;Heat&lt;/Name&gt;&lt;Name LocaleIsoCode="fr"&gt;HEAT&lt;/Name&gt;&lt;/Member&gt;&lt;Member Code="TOTAL" HasOnlyUnitMetadata="false"&gt;&lt;Name LocaleIsoCode="en"&gt;Total&lt;/Name&gt;&lt;Name LocaleIsoCode="fr"&gt;TOTAL&lt;/Name&gt;&lt;/Member&gt;&lt;Member Code="MRENEW" HasOnlyUnitMetadata="false"&gt;&lt;Name LocaleIsoCode="en"&gt;Memo: Renewables&lt;/Name&gt;&lt;Name LocaleIsoCode="fr"&gt;MRENEW&lt;/Name&gt;&lt;/Member&gt;&lt;Member Code="OGASES" HasOnlyUnitMetadata="false"&gt;&lt;Name LocaleIsoCode="en"&gt;Other recovered gases&lt;/Name&gt;&lt;Name LocaleIsoCode="fr"&gt;OGASES&lt;/Name&gt;&lt;/Member&gt;&lt;Member Code="PEATPROD" HasOnlyUnitMetadata="false"&gt;&lt;Name LocaleIsoCode="en"&gt;Peat products&lt;/Name&gt;&lt;Name LocaleIsoCode="fr"&gt;PEATPROD&lt;/Name&gt;&lt;/Member&gt;&lt;Member Code="OILSHALE" HasOnlyUnitMetadata="false"&gt;&lt;Name LocaleIsoCode="en"&gt;Oil shale and oil sands&lt;/Name&gt;&lt;Name LocaleIsoCode="fr"&gt;OILSHALE&lt;/Name&gt;&lt;/Member&gt;&lt;Member Code="NONBIOGASO" HasOnlyUnitMetadata="false"&gt;&lt;Name LocaleIsoCode="en"&gt;Motor gasoline excl. biofuels&lt;/Name&gt;&lt;Name LocaleIsoCode="fr"&gt;NONBIOGASO&lt;/Name&gt;&lt;/Member&gt;&lt;Member Code="NONBIOJETK" HasOnlyUnitMetadata="false"&gt;&lt;Name LocaleIsoCode="en"&gt;Kerosene type jet fuel excl. biofuels&lt;/Name&gt;&lt;Name LocaleIsoCode="fr"&gt;NONBIOJETK&lt;/Name&gt;&lt;/Member&gt;&lt;Member Code="NONBIODIES" HasOnlyUnitMetadata="false"&gt;&lt;Name LocaleIsoCode="en"&gt;Gas/diesel oil excl. biofuels&lt;/Name&gt;&lt;Name LocaleIsoCode="fr"&gt;NONBIODIES&lt;/Name&gt;&lt;/Member&gt;&lt;Member Code="PRIMSBIO" HasOnlyUnitMetadata="false"&gt;&lt;Name LocaleIsoCode="en"&gt;Primary solid biofuels&lt;/Name&gt;&lt;Name LocaleIsoCode="fr"&gt;PRIMSBIO&lt;/Name&gt;&lt;/Member&gt;&lt;Member Code="BIOGASES" HasOnlyUnitMetadata="false"&gt;&lt;Name LocaleIsoCode="en"&gt;Biogases&lt;/Name&gt;&lt;Name LocaleIsoCode="fr"&gt;BIOGASES&lt;/Name&gt;&lt;/Member&gt;&lt;/Dimension&gt;&lt;Dimension Code="FLOW" Display="labels"&gt;&lt;Name LocaleIsoCode="en"&gt;Flow&lt;/Name&gt;&lt;Name LocaleIsoCode="fr"&gt;Flow&lt;/Name&gt;&lt;Member Code="INDPROD"&gt;&lt;Name LocaleIsoCode="en"&gt;Production&lt;/Name&gt;&lt;Name LocaleIsoCode="fr"&gt;INDPROD&lt;/Name&gt;&lt;/Member&gt;&lt;Member Code="IMPORTS" IsDisplayed="true"&gt;&lt;Name LocaleIsoCode="en"&gt;Imports&lt;/Name&gt;&lt;Name LocaleIsoCode="fr"&gt;IMPORTS&lt;/Name&gt;&lt;/Member&gt;&lt;Member Code="EXPORTS"&gt;&lt;Name LocaleIsoCode="en"&gt;Exports&lt;/Name&gt;&lt;Name LocaleIsoCode="fr"&gt;EXPORTS&lt;/Name&gt;&lt;/Member&gt;&lt;Member Code="MARBUNK"&gt;&lt;Name LocaleIsoCode="en"&gt;International marine bunkers&lt;/Name&gt;&lt;Name LocaleIsoCode="fr"&gt;MARBUNK&lt;/Name&gt;&lt;/Member&gt;&lt;Member Code="AVBUNK"&gt;&lt;Name LocaleIsoCode="en"&gt;International aviation bunkers&lt;/Name&gt;&lt;Name LocaleIsoCode="fr"&gt;AVBUNK&lt;/Name&gt;&lt;/Member&gt;&lt;Member Code="STOCKCHA"&gt;&lt;Name LocaleIsoCode="en"&gt;Stock changes&lt;/Name&gt;&lt;Name LocaleIsoCode="fr"&gt;STOCKCHA&lt;/Name&gt;&lt;/Member&gt;&lt;Member Code="TPES"&gt;&lt;Name LocaleIsoCode="en"&gt;Total primary energy supply&lt;/Name&gt;&lt;Name LocaleIsoCode="fr"&gt;TPES&lt;/Name&gt;&lt;/Member&gt;&lt;Member Code="TRANSFER"&gt;&lt;Name LocaleIsoCode="en"&gt;Transfers&lt;/Name&gt;&lt;Name LocaleIsoCode="fr"&gt;TRANSFER&lt;/Name&gt;&lt;/Member&gt;&lt;Member Code="STATDIFF"&gt;&lt;Name LocaleIsoCode="en"&gt;Statistical differences&lt;/Name&gt;&lt;Name LocaleIsoCode="fr"&gt;STATDIFF&lt;/Name&gt;&lt;/Member&gt;&lt;Member Code="TOTTRANF"&gt;&lt;Name LocaleIsoCode="en"&gt;Transformation processes&lt;/Name&gt;&lt;Name LocaleIsoCode="fr"&gt;TOTTRANF&lt;/Name&gt;&lt;/Member&gt;&lt;Member Code="MAINELEC"&gt;&lt;Name LocaleIsoCode="en"&gt;Main activity producer electricity plants&lt;/Name&gt;&lt;Name LocaleIsoCode="fr"&gt;MAINELEC&lt;/Name&gt;&lt;/Member&gt;&lt;Member Code="AUTOELEC"&gt;&lt;Name LocaleIsoCode="en"&gt;Autoproducer electricity plants&lt;/Name&gt;&lt;Name LocaleIsoCode="fr"&gt;AUTOELEC&lt;/Name&gt;&lt;/Member&gt;&lt;Member Code="MAINCHP"&gt;&lt;Name LocaleIsoCode="en"&gt;Main activity producer CHP plants&lt;/Name&gt;&lt;Name LocaleIsoCode="fr"&gt;MAINCHP&lt;/Name&gt;&lt;/Member&gt;&lt;Member Code="AUTOCHP"&gt;&lt;Name LocaleIsoCode="en"&gt;Autoproducer CHP plants&lt;/Name&gt;&lt;Name LocaleIsoCode="fr"&gt;AUTOCHP&lt;/Name&gt;&lt;/Member&gt;&lt;Member Code="MAINHEAT"&gt;&lt;Name LocaleIsoCode="en"&gt;Main activity producer heat plants&lt;/Name&gt;&lt;Name LocaleIsoCode="fr"&gt;MAINHEAT&lt;/Name&gt;&lt;/Member&gt;&lt;Member Code="AUTOHEAT"&gt;&lt;Name LocaleIsoCode="en"&gt;Autoproducer heat plants&lt;/Name&gt;&lt;Name LocaleIsoCode="fr"&gt;AUTOHEAT&lt;/Name&gt;&lt;/Member&gt;&lt;Member Code="THEAT"&gt;&lt;Name LocaleIsoCode="en"&gt;Heat pumps&lt;/Name&gt;&lt;Name LocaleIsoCode="fr"&gt;THEAT&lt;/Name&gt;&lt;/Member&gt;&lt;Member Code="TBOILER"&gt;&lt;Name LocaleIsoCode="en"&gt;Electric boilers&lt;/Name&gt;&lt;Name LocaleIsoCode="fr"&gt;TBOILER&lt;/Name&gt;&lt;/Member&gt;&lt;Member Code="TELE"&gt;&lt;Name LocaleIsoCode="en"&gt;Chemical heat for electricity production&lt;/Name&gt;&lt;Name LocaleIsoCode="fr"&gt;TELE&lt;/Name&gt;&lt;/Member&gt;&lt;Member Code="TBLASTFUR"&gt;&lt;Name LocaleIsoCode="en"&gt;Blast furnaces&lt;/Name&gt;&lt;Name LocaleIsoCode="fr"&gt;TBLASTFUR&lt;/Name&gt;&lt;/Member&gt;&lt;Member Code="TGASWKS"&gt;&lt;Name LocaleIsoCode="en"&gt;Gas works&lt;/Name&gt;&lt;Name LocaleIsoCode="fr"&gt;TGASWKS&lt;/Name&gt;&lt;/Member&gt;&lt;Member Code="TCOKEOVS"&gt;&lt;Name LocaleIsoCode="en"&gt;Coke ovens&lt;/Name&gt;&lt;Name LocaleIsoCode="fr"&gt;TCOKEOVS&lt;/Name&gt;&lt;/Member&gt;&lt;Member Code="TPATFUEL"&gt;&lt;Name LocaleIsoCode="en"&gt;Patent fuel plants&lt;/Name&gt;&lt;Name LocaleIsoCode="fr"&gt;TPATFUEL&lt;/Name&gt;&lt;/Member&gt;&lt;Member Code="TBKB"&gt;&lt;Name LocaleIsoCode="en"&gt;BKB/peat briquette plants&lt;/Name&gt;&lt;Name LocaleIsoCode="fr"&gt;TBKB&lt;/Name&gt;&lt;/Member&gt;&lt;Member Code="TREFINER"&gt;&lt;Name LocaleIsoCode="en"&gt;Oil refineries&lt;/Name&gt;&lt;Name LocaleIsoCode="fr"&gt;TREFINER&lt;/Name&gt;&lt;/Member&gt;&lt;Member Code="TPETCHEM"&gt;&lt;Name LocaleIsoCode="en"&gt;Petrochemical plants&lt;/Name&gt;&lt;Name LocaleIsoCode="fr"&gt;TPETCHEM&lt;/Name&gt;&lt;/Member&gt;&lt;Member Code="TCOALLIQ"&gt;&lt;Name LocaleIsoCode="en"&gt;Coal liquefaction plants&lt;/Name&gt;&lt;Name LocaleIsoCode="fr"&gt;TCOALLIQ&lt;/Name&gt;&lt;/Member&gt;&lt;Member Code="TGTL"&gt;&lt;Name LocaleIsoCode="en"&gt;Gas-to-liquids (GTL) plants&lt;/Name&gt;&lt;Name LocaleIsoCode="fr"&gt;TGTL&lt;/Name&gt;&lt;/Member&gt;&lt;Member Code="TBLENDGAS"&gt;&lt;Name LocaleIsoCode="en"&gt;For blended natural gas&lt;/Name&gt;&lt;Name LocaleIsoCode="fr"&gt;TBLENDGAS&lt;/Name&gt;&lt;/Member&gt;&lt;Member Code="TCHARCOAL"&gt;&lt;Name LocaleIsoCode="en"&gt;Charcoal production plants&lt;/Name&gt;&lt;Name LocaleIsoCode="fr"&gt;TCHARCOAL&lt;/Name&gt;&lt;/Member&gt;&lt;Member Code="TNONSPEC"&gt;&lt;Name LocaleIsoCode="en"&gt;Non-specified (transformation)&lt;/Name&gt;&lt;Name LocaleIsoCode="fr"&gt;TNONSPEC&lt;/Name&gt;&lt;/Member&gt;&lt;Member Code="TOTENGY"&gt;&lt;Name LocaleIsoCode="en"&gt;Energy industry own use&lt;/Name&gt;&lt;Name LocaleIsoCode="fr"&gt;TOTENGY&lt;/Name&gt;&lt;/Member&gt;&lt;Member Code="EMINES"&gt;&lt;Name LocaleIsoCode="en"&gt;Coal mines&lt;/Name&gt;&lt;Name LocaleIsoCode="fr"&gt;EMINES&lt;/Name&gt;&lt;/Member&gt;&lt;Member Code="EOILGASEX"&gt;&lt;Name LocaleIsoCode="en"&gt;Oil and gas extraction&lt;/Name&gt;&lt;Name LocaleIsoCode="fr"&gt;EOILGASEX&lt;/Name&gt;&lt;/Member&gt;&lt;Member Code="EBLASTFUR"&gt;&lt;Name LocaleIsoCode="en"&gt;Blast furnaces&lt;/Name&gt;&lt;Name LocaleIsoCode="fr"&gt;EBLASTFUR&lt;/Name&gt;&lt;/Member&gt;&lt;Member Code="EGASWKS"&gt;&lt;Name LocaleIsoCode="en"&gt;Gas works&lt;/Name&gt;&lt;Name LocaleIsoCode="fr"&gt;EGASWKS&lt;/Name&gt;&lt;/Member&gt;&lt;Member Code="EBIOGAS"&gt;&lt;Name LocaleIsoCode="en"&gt;Gasification plants for biogases&lt;/Name&gt;&lt;Name LocaleIsoCode="fr"&gt;EBIOGAS&lt;/Name&gt;&lt;/Member&gt;&lt;Member Code="ECOKEOVS"&gt;&lt;Name LocaleIsoCode="en"&gt;Coke ovens&lt;/Name&gt;&lt;Name LocaleIsoCode="fr"&gt;ECOKEOVS&lt;/Name&gt;&lt;/Member&gt;&lt;Member Code="EPATFUEL"&gt;&lt;Name LocaleIsoCode="en"&gt;Patent fuel plants&lt;/Name&gt;&lt;Name LocaleIsoCode="fr"&gt;EPATFUEL&lt;/Name&gt;&lt;/Member&gt;&lt;Member Code="EBKB"&gt;&lt;Name LocaleIsoCode="en"&gt;BKB/peat briquette plants&lt;/Name&gt;&lt;Name LocaleIsoCode="fr"&gt;EBKB&lt;/Name&gt;&lt;/Member&gt;&lt;Member Code="EREFINER"&gt;&lt;Name LocaleIsoCode="en"&gt;Oil refineries&lt;/Name&gt;&lt;Name LocaleIsoCode="fr"&gt;EREFINER&lt;/Name&gt;&lt;/Member&gt;&lt;Member Code="ECOALLIQ"&gt;&lt;Name LocaleIsoCode="en"&gt;Coal liquefaction plants&lt;/Name&gt;&lt;Name LocaleIsoCode="fr"&gt;ECOALLIQ&lt;/Name&gt;&lt;/Member&gt;&lt;Member Code="ELNG"&gt;&lt;Name LocaleIsoCode="en"&gt;Liquefaction (LNG) / regasification plants&lt;/Name&gt;&lt;Name LocaleIsoCode="fr"&gt;ELNG&lt;/Name&gt;&lt;/Member&gt;&lt;Member Code="EGTL"&gt;&lt;Name LocaleIsoCode="en"&gt;Gas-to-liquids (GTL) plants&lt;/Name&gt;&lt;Name LocaleIsoCode="fr"&gt;EGTL&lt;/Name&gt;&lt;/Member&gt;&lt;Member Code="EPOWERPLT"&gt;&lt;Name LocaleIsoCode="en"&gt;Own use in electricity, CHP and heat plants&lt;/Name&gt;&lt;Name LocaleIsoCode="fr"&gt;EPOWERPLT&lt;/Name&gt;&lt;/Member&gt;&lt;Member Code="EPUMPST"&gt;&lt;Name LocaleIsoCode="en"&gt;Pumped storage plants&lt;/Name&gt;&lt;Name LocaleIsoCode="fr"&gt;EPUMPST&lt;/Name&gt;&lt;/Member&gt;&lt;Member Code="ENUC"&gt;&lt;Name LocaleIsoCode="en"&gt;Nuclear industry&lt;/Name&gt;&lt;Name LocaleIsoCode="fr"&gt;ENUC&lt;/Name&gt;&lt;/Member&gt;&lt;Member Code="ECHARCOAL"&gt;&lt;Name LocaleIsoCode="en"&gt;Charcoal production plants&lt;/Name&gt;&lt;Name LocaleIsoCode="fr"&gt;ECHARCOAL&lt;/Name&gt;&lt;/Member&gt;&lt;Member Code="ENONSPEC"&gt;&lt;Name LocaleIsoCode="en"&gt;Non-specified (energy)&lt;/Name&gt;&lt;Name LocaleIsoCode="fr"&gt;ENONSPEC&lt;/Name&gt;&lt;/Member&gt;&lt;Member Code="DISTLOSS"&gt;&lt;Name LocaleIsoCode="en"&gt;Losses&lt;/Name&gt;&lt;Name LocaleIsoCode="fr"&gt;DISTLOSS&lt;/Name&gt;&lt;/Member&gt;&lt;Member Code="TFC"&gt;&lt;Name LocaleIsoCode="en"&gt;Total final consumption&lt;/Name&gt;&lt;Name LocaleIsoCode="fr"&gt;TFC&lt;/Name&gt;&lt;/Member&gt;&lt;Member Code="TOTIND"&gt;&lt;Name LocaleIsoCode="en"&gt;Industry&lt;/Name&gt;&lt;Name LocaleIsoCode="fr"&gt;TOTIND&lt;/Name&gt;&lt;/Member&gt;&lt;Member Code="IRONSTL"&gt;&lt;Name LocaleIsoCode="en"&gt;Iron and steel&lt;/Name&gt;&lt;Name LocaleIsoCode="fr"&gt;IRONSTL&lt;/Name&gt;&lt;/Member&gt;&lt;Member Code="CHEMICAL"&gt;&lt;Name LocaleIsoCode="en"&gt;Chemical and petrochemical&lt;/Name&gt;&lt;Name LocaleIsoCode="fr"&gt;CHEMICAL&lt;/Name&gt;&lt;/Member&gt;&lt;Member Code="NONFERR"&gt;&lt;Name LocaleIsoCode="en"&gt;Non-ferrous metals&lt;/Name&gt;&lt;Name LocaleIsoCode="fr"&gt;NONFERR&lt;/Name&gt;&lt;/Member&gt;&lt;Member Code="NONMET"&gt;&lt;Name LocaleIsoCode="en"&gt;Non-metallic minerals&lt;/Name&gt;&lt;Name LocaleIsoCode="fr"&gt;NONMET&lt;/Name&gt;&lt;/Member&gt;&lt;Member Code="TRANSEQ"&gt;&lt;Name LocaleIsoCode="en"&gt;Transport equipment&lt;/Name&gt;&lt;Name LocaleIsoCode="fr"&gt;TRANSEQ&lt;/Name&gt;&lt;/Member&gt;&lt;Member Code="MACHINE"&gt;&lt;Name LocaleIsoCode="en"&gt;Machinery&lt;/Name&gt;&lt;Name LocaleIsoCode="fr"&gt;MACHINE&lt;/Name&gt;&lt;/Member&gt;&lt;Member Code="MINING"&gt;&lt;Name LocaleIsoCode="en"&gt;Mining and quarrying&lt;/Name&gt;&lt;Name LocaleIsoCode="fr"&gt;MINING&lt;/Name&gt;&lt;/Member&gt;&lt;Member Code="FOODPRO"&gt;&lt;Name LocaleIsoCode="en"&gt;Food and tobacco&lt;/Name&gt;&lt;Name LocaleIsoCode="fr"&gt;FOODPRO&lt;/Name&gt;&lt;/Member&gt;&lt;Member Code="PAPERPRO"&gt;&lt;Name LocaleIsoCode="en"&gt;Paper, pulp and print&lt;/Name&gt;&lt;Name LocaleIsoCode="fr"&gt;PAPERPRO&lt;/Name&gt;&lt;/Member&gt;&lt;Member Code="WOODPRO"&gt;&lt;Name LocaleIsoCode="en"&gt;Wood and wood products&lt;/Name&gt;&lt;Name LocaleIsoCode="fr"&gt;WOODPRO&lt;/Name&gt;&lt;/Member&gt;&lt;Member Code="CONSTRUC"&gt;&lt;Name LocaleIsoCode="en"&gt;Construction&lt;/Name&gt;&lt;Name LocaleIsoCode="fr"&gt;CONSTRUC&lt;/Name&gt;&lt;/Member&gt;&lt;Member Code="TEXTILES"&gt;&lt;Name LocaleIsoCode="en"&gt;Textile and leather&lt;/Name&gt;&lt;Name LocaleIsoCode="fr"&gt;TEXTILES&lt;/Name&gt;&lt;/Member&gt;&lt;Member Code="INONSPEC"&gt;&lt;Name LocaleIsoCode="en"&gt;Non-specified (industry)&lt;/Name&gt;&lt;Name LocaleIsoCode="fr"&gt;INONSPEC&lt;/Name&gt;&lt;/Member&gt;&lt;Member Code="TOTTRANS"&gt;&lt;Name LocaleIsoCode="en"&gt;Transport&lt;/Name&gt;&lt;Name LocaleIsoCode="fr"&gt;TOTTRANS&lt;/Name&gt;&lt;/Member&gt;&lt;Member Code="WORLDAV"&gt;&lt;Name LocaleIsoCode="en"&gt;World aviation bunkers&lt;/Name&gt;&lt;Name LocaleIsoCode="fr"&gt;WORLDAV&lt;/Name&gt;&lt;/Member&gt;&lt;Member Code="DOMESAIR"&gt;&lt;Name LocaleIsoCode="en"&gt;Domestic aviation&lt;/Name&gt;&lt;Name LocaleIsoCode="fr"&gt;DOMESAIR&lt;/Name&gt;&lt;/Member&gt;&lt;Member Code="ROAD"&gt;&lt;Name LocaleIsoCode="en"&gt;Road&lt;/Name&gt;&lt;Name LocaleIsoCode="fr"&gt;ROAD&lt;/Name&gt;&lt;/Member&gt;&lt;Member Code="RAIL"&gt;&lt;Name LocaleIsoCode="en"&gt;Rail&lt;/Name&gt;&lt;Name LocaleIsoCode="fr"&gt;RAIL&lt;/Name&gt;&lt;/Member&gt;&lt;Member Code="PIPELINE"&gt;&lt;Name LocaleIsoCode="en"&gt;Pipeline transport&lt;/Name&gt;&lt;Name LocaleIsoCode="fr"&gt;PIPELINE&lt;/Name&gt;&lt;/Member&gt;&lt;Member Code="WORLDMAR"&gt;&lt;Name LocaleIsoCode="en"&gt;World marine bunkers&lt;/Name&gt;&lt;Name LocaleIsoCode="fr"&gt;WORLDMAR&lt;/Name&gt;&lt;/Member&gt;&lt;Member Code="DOMESNAV"&gt;&lt;Name LocaleIsoCode="en"&gt;Domestic navigation&lt;/Name&gt;&lt;Name LocaleIsoCode="fr"&gt;DOMESNAV&lt;/Name&gt;&lt;/Member&gt;&lt;Member Code="TRNONSPE"&gt;&lt;Name LocaleIsoCode="en"&gt;Non-specified (transport)&lt;/Name&gt;&lt;Name LocaleIsoCode="fr"&gt;TRNONSPE&lt;/Name&gt;&lt;/Member&gt;&lt;Member Code="TOTOTHER"&gt;&lt;Name LocaleIsoCode="en"&gt;Other&lt;/Name&gt;&lt;Name LocaleIsoCode="fr"&gt;TOTOTHER&lt;/Name&gt;&lt;/Member&gt;&lt;Member Code="RESIDENT"&gt;&lt;Name LocaleIsoCode="en"&gt;Residential&lt;/Name&gt;&lt;Name LocaleIsoCode="fr"&gt;RESIDENT&lt;/Name&gt;&lt;/Member&gt;&lt;Member Code="COMMPUB"&gt;&lt;Name LocaleIsoCode="en"&gt;Commercial and public services&lt;/Name&gt;&lt;Name LocaleIsoCode="fr"&gt;COMMPUB&lt;/Name&gt;&lt;/Member&gt;&lt;Member Code="AGRICULT"&gt;&lt;Name LocaleIsoCode="en"&gt;Agriculture/forestry&lt;/Name&gt;&lt;Name LocaleIsoCode="fr"&gt;AGRICULT&lt;/Name&gt;&lt;/Member&gt;&lt;Member Code="FISHING"&gt;&lt;Name LocaleIsoCode="en"&gt;Fishing&lt;/Name&gt;&lt;Name LocaleIsoCode="fr"&gt;FISHING&lt;/Name&gt;&lt;/Member&gt;&lt;Member Code="ONONSPEC"&gt;&lt;Name LocaleIsoCode="en"&gt;Non-specified (other)&lt;/Name&gt;&lt;Name LocaleIsoCode="fr"&gt;ONONSPEC&lt;/Name&gt;&lt;/Member&gt;&lt;Member Code="NONENUSE"&gt;&lt;Name LocaleIsoCode="en"&gt;Non-energy use&lt;/Name&gt;&lt;Name LocaleIsoCode="fr"&gt;NONENUSE&lt;/Name&gt;&lt;/Member&gt;&lt;Member Code="NEINTREN"&gt;&lt;Name LocaleIsoCode="en"&gt;Non-energy use industry/transformation/energy&lt;/Name&gt;&lt;Name LocaleIsoCode="fr"&gt;NEINTREN&lt;/Name&gt;&lt;/Member&gt;&lt;Member Code="NECHEM"&gt;&lt;Name LocaleIsoCode="en"&gt;Memo: Non-energy use chemical/petrochemical&lt;/Name&gt;&lt;Name LocaleIsoCode="fr"&gt;NECHEM&lt;/Name&gt;&lt;/Member&gt;&lt;Member Code="NETRANS"&gt;&lt;Name LocaleIsoCode="en"&gt;Non-energy use in transport&lt;/Name&gt;&lt;Name LocaleIsoCode="fr"&gt;NETRANS&lt;/Name&gt;&lt;/Member&gt;&lt;Member Code="NEOTHER"&gt;&lt;Name LocaleIsoCode="en"&gt;Non-energy use in other&lt;/Name&gt;&lt;Name LocaleIsoCode="fr"&gt;NEOTHER&lt;/Name&gt;&lt;/Member&gt;&lt;Member Code="ELOUTPUT"&gt;&lt;Name LocaleIsoCode="en"&gt;Electricity output (GWh)&lt;/Name&gt;&lt;Name LocaleIsoCode="fr"&gt;ELOUTPUT&lt;/Name&gt;&lt;/Member&gt;&lt;Member Code="ELMAINE"&gt;&lt;Name LocaleIsoCode="en"&gt;Electricity output (GWh)-main activity producer electricity plants&lt;/Name&gt;&lt;Name LocaleIsoCode="fr"&gt;ELMAINE&lt;/Name&gt;&lt;/Member&gt;&lt;Member Code="ELAUTOE"&gt;&lt;Name LocaleIsoCode="en"&gt;Electricity output (GWh)-autoproducer electricity plants&lt;/Name&gt;&lt;Name LocaleIsoCode="fr"&gt;ELAUTOE&lt;/Name&gt;&lt;/Member&gt;&lt;Member Code="ELMAINC"&gt;&lt;Name LocaleIsoCode="en"&gt;Electricity output (GWh)-main activity producer CHP plants&lt;/Name&gt;&lt;Name LocaleIsoCode="fr"&gt;ELMAINC&lt;/Name&gt;&lt;/Member&gt;&lt;Member Code="ELAUTOC"&gt;&lt;Name LocaleIsoCode="en"&gt;Electricity output (GWh)-autoproducer CHP plants&lt;/Name&gt;&lt;Name LocaleIsoCode="fr"&gt;ELAUTOC&lt;/Name&gt;&lt;/Member&gt;&lt;Member Code="HEATOUT"&gt;&lt;Name LocaleIsoCode="en"&gt;Heat output&lt;/Name&gt;&lt;Name LocaleIsoCode="fr"&gt;HEATOUT&lt;/Name&gt;&lt;/Member&gt;&lt;Member Code="HEMAINC"&gt;&lt;Name LocaleIsoCode="en"&gt;Heat output-main activity producer CHP plants&lt;/Name&gt;&lt;Name LocaleIsoCode="fr"&gt;HEMAINC&lt;/Name&gt;&lt;/Member&gt;&lt;Member Code="HEAUTOC"&gt;&lt;Name LocaleIsoCode="en"&gt;Heat output-autoproducer CHP plants&lt;/Name&gt;&lt;Name LocaleIsoCode="fr"&gt;HEAUTOC&lt;/Name&gt;&lt;/Member&gt;&lt;Member Code="HEMAINH"&gt;&lt;Name LocaleIsoCode="en"&gt;Heat output-main activity producer heat plants&lt;/Name&gt;&lt;Name LocaleIsoCode="fr"&gt;HEMAINH&lt;/Name&gt;&lt;/Member&gt;&lt;Member Code="HEAUTOH"&gt;&lt;Name LocaleIsoCode="en"&gt;Heat output-autoproducer heat plants&lt;/Name&gt;&lt;Name LocaleIsoCode="fr"&gt;HEAUTOH&lt;/Name&gt;&lt;/Member&gt;&lt;/Dimension&gt;&lt;Dimension Code="TIME" CommonCode="TIME"&gt;&lt;Name LocaleIsoCode="en"&gt;Time&lt;/Name&gt;&lt;Name LocaleIsoCode="fr"&gt;Temps&lt;/Name&gt;&lt;Member Code="2010"&gt;&lt;Name LocaleIsoCode="en"&gt;2010&lt;/Name&gt;&lt;Name LocaleIsoCode="fr"&gt;2010&lt;/Name&gt;&lt;/Member&gt;&lt;Member Code="2011"&gt;&lt;Name LocaleIsoCode="en"&gt;2011&lt;/Name&gt;&lt;Name LocaleIsoCode="fr"&gt;2011&lt;/Name&gt;&lt;/Member&gt;&lt;Member Code="2012"&gt;&lt;Name LocaleIsoCode="en"&gt;2012&lt;/Name&gt;&lt;Name LocaleIsoCode="fr"&gt;2012&lt;/Name&gt;&lt;/Member&gt;&lt;Member Code="2013"&gt;&lt;Name LocaleIsoCode="en"&gt;2013&lt;/Name&gt;&lt;Name LocaleIsoCode="fr"&gt;2013&lt;/Name&gt;&lt;/Member&gt;&lt;/Dimension&gt;&lt;WBOSInformations&gt;&lt;TimeDimension WebTreeWasUsed="false"&gt;&lt;StartCodes Annual="2010" /&gt;&lt;/TimeDimension&gt;&lt;/WBOSInformations&gt;&lt;Tabulation Axis="horizontal"&gt;&lt;Dimension Code="PRODUCT" /&gt;&lt;/Tabulation&gt;&lt;Tabulation Axis="vertical"&gt;&lt;Dimension Code="FLOW" /&gt;&lt;/Tabulation&gt;&lt;Tabulation Axis="page"&gt;&lt;Dimension Code="COUNTRY" /&gt;&lt;Dimension Code="UNIT" /&gt;&lt;Dimension Code="TIME" /&gt;&lt;/Tabulation&gt;&lt;Formatting&gt;&lt;Labels LocaleIsoCode="en" /&gt;&lt;Power&gt;0&lt;/Power&gt;&lt;Decimals&gt;-1&lt;/Decimals&gt;&lt;SkipEmptyLines&gt;false&lt;/SkipEmptyLines&gt;&lt;SkipEmptyCols&gt;false&lt;/SkipEmptyCols&gt;&lt;SkipLineHierarchy&gt;false&lt;/SkipLineHierarchy&gt;&lt;SkipColHierarchy&gt;false&lt;/SkipColHierarchy&gt;&lt;Page&gt;1&lt;/Page&gt;&lt;/Formatting&gt;&lt;/DataTable&gt;&lt;Format&gt;&lt;ShowEmptyAxes&gt;true&lt;/ShowEmptyAxes&gt;&lt;Page&gt;1&lt;/Page&gt;&lt;EnableSort&gt;true&lt;/EnableSort&gt;&lt;IncludeFlagColumn&gt;false&lt;/IncludeFlagColumn&gt;&lt;IncludeTimeSeriesId&gt;false&lt;/IncludeTimeSeriesId&gt;&lt;DoBarChart&gt;false&lt;/DoBarChart&gt;&lt;FreezePanes&gt;true&lt;/FreezePanes&gt;&lt;MaxBarChartLen&gt;65&lt;/MaxBarChartLen&gt;&lt;ApplicationTitle Url="http://dx.doi.org/10.1787/data-00513-en"&gt;OECD iLibrary&lt;/ApplicationTitle&gt;&lt;/Format&gt;&lt;Query&gt;&lt;AbsoluteUri&gt;http://stats.oecd.org//View.aspx?QueryId=&amp;amp;QueryType=Public&amp;amp;Lang=en&lt;/AbsoluteUri&gt;&lt;/Query&gt;&lt;/WebTableParameter&gt;</t>
  </si>
  <si>
    <t>Kosovo</t>
  </si>
  <si>
    <t>Data extracted on 19 May 2015 13:39 UTC (GMT) from OECD iLibrary</t>
  </si>
  <si>
    <t>&lt;?xml version="1.0"?&gt;&lt;WebTableParameter xmlns:xsd="http://www.w3.org/2001/XMLSchema" xmlns:xsi="http://www.w3.org/2001/XMLSchema-instance" xmlns=""&gt;&lt;DataTable Code="WBIG" HasMetadata="true"&gt;&lt;Name LocaleIsoCode="en"&gt;Extended world energy balances&lt;/Name&gt;&lt;Name LocaleIsoCode="fr"&gt;Extended world energy balances&lt;/Name&gt;&lt;Dimension Code="UNIT" Display="labels"&gt;&lt;Name LocaleIsoCode="en"&gt;Unit&lt;/Name&gt;&lt;Name LocaleIsoCode="fr"&gt;Unit&lt;/Name&gt;&lt;Member Code="KTOE" HasOnlyUnitMetadata="false"&gt;&lt;Name LocaleIsoCode="en"&gt;ktoe&lt;/Name&gt;&lt;Name LocaleIsoCode="fr"&gt;KTOE&lt;/Name&gt;&lt;/Member&gt;&lt;Member Code="TJ" HasOnlyUnitMetadata="false" IsDisplayed="true"&gt;&lt;Name LocaleIsoCode="en"&gt;TJ&lt;/Name&gt;&lt;Name LocaleIsoCode="fr"&gt;TJ&lt;/Name&gt;&lt;/Member&gt;&lt;/Dimension&gt;&lt;Dimension Code="COUNTRY" Display="labels"&gt;&lt;Name LocaleIsoCode="en"&gt;Country&lt;/Name&gt;&lt;Name LocaleIsoCode="fr"&gt;Country&lt;/Name&gt;&lt;Member Code="ALB" HasOnlyUnitMetadata="false"&gt;&lt;Name LocaleIsoCode="en"&gt;Albania&lt;/Name&gt;&lt;Name LocaleIsoCode="fr"&gt;ALB&lt;/Name&gt;&lt;/Member&gt;&lt;Member Code="BIH" HasOnlyUnitMetadata="false"&gt;&lt;Name LocaleIsoCode="en"&gt;Bosnia and Herzegovina&lt;/Name&gt;&lt;Name LocaleIsoCode="fr"&gt;BIH&lt;/Name&gt;&lt;/Member&gt;&lt;Member Code="KOSOVO" HasOnlyUnitMetadata="false"&gt;&lt;Name LocaleIsoCode="en"&gt;Kosovo&lt;/Name&gt;&lt;Name LocaleIsoCode="fr"&gt;KOSOVO&lt;/Name&gt;&lt;/Member&gt;&lt;Member Code="CHE" HasOnlyUnitMetadata="false" IsDisplayed="true"&gt;&lt;Name LocaleIsoCode="en"&gt;Switzerland&lt;/Name&gt;&lt;Name LocaleIsoCode="fr"&gt;CHE&lt;/Name&gt;&lt;/Member&gt;&lt;/Dimension&gt;&lt;Dimension Code="PRODUCT" Display="labels"&gt;&lt;Name LocaleIsoCode="en"&gt;Product&lt;/Name&gt;&lt;Name LocaleIsoCode="fr"&gt;Product&lt;/Name&gt;&lt;Member Code="HARDCOAL" HasOnlyUnitMetadata="false"&gt;&lt;Name LocaleIsoCode="en"&gt;Hard coal (if no detail)&lt;/Name&gt;&lt;Name LocaleIsoCode="fr"&gt;HARDCOAL&lt;/Name&gt;&lt;/Member&gt;&lt;Member Code="BROWN" HasOnlyUnitMetadata="false"&gt;&lt;Name LocaleIsoCode="en"&gt;Brown coal (if no detail)&lt;/Name&gt;&lt;Name LocaleIsoCode="fr"&gt;BROWN&lt;/Name&gt;&lt;/Member&gt;&lt;Member Code="ANTCOAL" HasOnlyUnitMetadata="false"&gt;&lt;Name LocaleIsoCode="en"&gt;Anthracite&lt;/Name&gt;&lt;Name LocaleIsoCode="fr"&gt;ANTCOAL&lt;/Name&gt;&lt;/Member&gt;&lt;Member Code="COKCOAL" HasOnlyUnitMetadata="false" IsDisplayed="true"&gt;&lt;Name LocaleIsoCode="en"&gt;Coking coal&lt;/Name&gt;&lt;Name LocaleIsoCode="fr"&gt;COKCOAL&lt;/Name&gt;&lt;/Member&gt;&lt;Member Code="BITCOAL" HasOnlyUnitMetadata="false"&gt;&lt;Name LocaleIsoCode="en"&gt;Other bituminous coal&lt;/Name&gt;&lt;Name LocaleIsoCode="fr"&gt;BITCOAL&lt;/Name&gt;&lt;/Member&gt;&lt;Member Code="SUBCOAL" HasOnlyUnitMetadata="false"&gt;&lt;Name LocaleIsoCode="en"&gt;Sub-bituminous coal&lt;/Name&gt;&lt;Name LocaleIsoCode="fr"&gt;SUBCOAL&lt;/Name&gt;&lt;/Member&gt;&lt;Member Code="LIGNITE" HasOnlyUnitMetadata="false"&gt;&lt;Name LocaleIsoCode="en"&gt;Lignite&lt;/Name&gt;&lt;Name LocaleIsoCode="fr"&gt;LIGNITE&lt;/Name&gt;&lt;/Member&gt;&lt;Member Code="PEAT" HasOnlyUnitMetadata="false"&gt;&lt;Name LocaleIsoCode="en"&gt;Peat&lt;/Name&gt;&lt;Name LocaleIsoCode="fr"&gt;PEAT&lt;/Name&gt;&lt;/Member&gt;&lt;Member Code="PATFUEL" HasOnlyUnitMetadata="false"&gt;&lt;Name LocaleIsoCode="en"&gt;Patent fuel&lt;/Name&gt;&lt;Name LocaleIsoCode="fr"&gt;PATFUEL&lt;/Name&gt;&lt;/Member&gt;&lt;Member Code="OVENCOKE" HasOnlyUnitMetadata="false"&gt;&lt;Name LocaleIsoCode="en"&gt;Coke oven coke&lt;/Name&gt;&lt;Name LocaleIsoCode="fr"&gt;OVENCOKE&lt;/Name&gt;&lt;/Member&gt;&lt;Member Code="GASCOKE" HasOnlyUnitMetadata="false"&gt;&lt;Name LocaleIsoCode="en"&gt;Gas coke&lt;/Name&gt;&lt;Name LocaleIsoCode="fr"&gt;GASCOKE&lt;/Name&gt;&lt;/Member&gt;&lt;Member Code="COALTAR" HasOnlyUnitMetadata="false"&gt;&lt;Name LocaleIsoCode="en"&gt;Coal tar&lt;/Name&gt;&lt;Name LocaleIsoCode="fr"&gt;COALTAR&lt;/Name&gt;&lt;/Member&gt;&lt;Member Code="BKB" HasOnlyUnitMetadata="false"&gt;&lt;Name LocaleIsoCode="en"&gt;BKB&lt;/Name&gt;&lt;Name LocaleIsoCode="fr"&gt;BKB&lt;/Name&gt;&lt;/Member&gt;&lt;Member Code="GASWKSGS" HasOnlyUnitMetadata="false"&gt;&lt;Name LocaleIsoCode="en"&gt;Gas works gas&lt;/Name&gt;&lt;Name LocaleIsoCode="fr"&gt;GASWKSGS&lt;/Name&gt;&lt;/Member&gt;&lt;Member Code="COKEOVGS" HasOnlyUnitMetadata="false"&gt;&lt;Name LocaleIsoCode="en"&gt;Coke oven gas&lt;/Name&gt;&lt;Name LocaleIsoCode="fr"&gt;COKEOVGS&lt;/Name&gt;&lt;/Member&gt;&lt;Member Code="BLFURGS" HasOnlyUnitMetadata="false"&gt;&lt;Name LocaleIsoCode="en"&gt;Blast furnace gas&lt;/Name&gt;&lt;Name LocaleIsoCode="fr"&gt;BLFURGS&lt;/Name&gt;&lt;/Member&gt;&lt;Member Code="MANGAS" HasOnlyUnitMetadata="false"&gt;&lt;Name LocaleIsoCode="en"&gt;Elec/heat output from non-specified manufactured gases&lt;/Name&gt;&lt;Name LocaleIsoCode="fr"&gt;MANGAS&lt;/Name&gt;&lt;/Member&gt;&lt;Member Code="INDWASTE" HasOnlyUnitMetadata="false"&gt;&lt;Name LocaleIsoCode="en"&gt;Industrial waste&lt;/Name&gt;&lt;Name LocaleIsoCode="fr"&gt;INDWASTE&lt;/Name&gt;&lt;/Member&gt;&lt;Member Code="MUNWASTER" HasOnlyUnitMetadata="false"&gt;&lt;Name LocaleIsoCode="en"&gt;Municipal waste (renewable)&lt;/Name&gt;&lt;Name LocaleIsoCode="fr"&gt;MUNWASTER&lt;/Name&gt;&lt;/Member&gt;&lt;Member Code="MUNWASTEN" HasOnlyUnitMetadata="false"&gt;&lt;Name LocaleIsoCode="en"&gt;Municipal waste (non-renewable)&lt;/Name&gt;&lt;Name LocaleIsoCode="fr"&gt;MUNWASTEN&lt;/Name&gt;&lt;/Member&gt;&lt;Member Code="BIOGASOL" HasOnlyUnitMetadata="false"&gt;&lt;Name LocaleIsoCode="en"&gt;Biogasoline&lt;/Name&gt;&lt;Name LocaleIsoCode="fr"&gt;BIOGASOL&lt;/Name&gt;&lt;/Member&gt;&lt;Member Code="BIODIESEL" HasOnlyUnitMetadata="false"&gt;&lt;Name LocaleIsoCode="en"&gt;Biodiesels&lt;/Name&gt;&lt;Name LocaleIsoCode="fr"&gt;BIODIESEL&lt;/Name&gt;&lt;/Member&gt;&lt;Member Code="OBIOLIQ" HasOnlyUnitMetadata="false"&gt;&lt;Name LocaleIsoCode="en"&gt;Other liquid biofuels&lt;/Name&gt;&lt;Name LocaleIsoCode="fr"&gt;OBIOLIQ&lt;/Name&gt;&lt;/Member&gt;&lt;Member Code="RENEWNS" HasOnlyUnitMetadata="false"&gt;&lt;Name LocaleIsoCode="en"&gt;Non-specified primary biofuels and waste&lt;/Name&gt;&lt;Name LocaleIsoCode="fr"&gt;RENEWNS&lt;/Name&gt;&lt;/Member&gt;&lt;Member Code="CHARCOAL" HasOnlyUnitMetadata="false"&gt;&lt;Name LocaleIsoCode="en"&gt;Charcoal&lt;/Name&gt;&lt;Name LocaleIsoCode="fr"&gt;CHARCOAL&lt;/Name&gt;&lt;/Member&gt;&lt;Member Code="NATGAS" HasOnlyUnitMetadata="false"&gt;&lt;Name LocaleIsoCode="en"&gt;Natural gas&lt;/Name&gt;&lt;Name LocaleIsoCode="fr"&gt;NATGAS&lt;/Name&gt;&lt;/Member&gt;&lt;Member Code="CRNGFEED" HasOnlyUnitMetadata="false"&gt;&lt;Name LocaleIsoCode="en"&gt;Crude/NGL/feedstocks (if no detail)&lt;/Name&gt;&lt;Name LocaleIsoCode="fr"&gt;CRNGFEED&lt;/Name&gt;&lt;/Member&gt;&lt;Member Code="CRUDEOIL" HasOnlyUnitMetadata="false"&gt;&lt;Name LocaleIsoCode="en"&gt;Crude oil&lt;/Name&gt;&lt;Name LocaleIsoCode="fr"&gt;CRUDEOIL&lt;/Name&gt;&lt;/Member&gt;&lt;Member Code="NGL" HasOnlyUnitMetadata="false"&gt;&lt;Name LocaleIsoCode="en"&gt;Natural gas liquids&lt;/Name&gt;&lt;Name LocaleIsoCode="fr"&gt;NGL&lt;/Name&gt;&lt;/Member&gt;&lt;Member Code="REFFEEDS" HasOnlyUnitMetadata="false"&gt;&lt;Name LocaleIsoCode="en"&gt;Refinery feedstocks&lt;/Name&gt;&lt;Name LocaleIsoCode="fr"&gt;REFFEEDS&lt;/Name&gt;&lt;/Member&gt;&lt;Member Code="ADDITIVE" HasOnlyUnitMetadata="false"&gt;&lt;Name LocaleIsoCode="en"&gt;Additives/blending components&lt;/Name&gt;&lt;Name LocaleIsoCode="fr"&gt;ADDITIVE&lt;/Name&gt;&lt;/Member&gt;&lt;Member Code="NONCRUDE" HasOnlyUnitMetadata="false"&gt;&lt;Name LocaleIsoCode="en"&gt;Other hydrocarbons&lt;/Name&gt;&lt;Name LocaleIsoCode="fr"&gt;NONCRUDE&lt;/Name&gt;&lt;/Member&gt;&lt;Member Code="REFINGAS" HasOnlyUnitMetadata="false"&gt;&lt;Name LocaleIsoCode="en"&gt;Refinery gas&lt;/Name&gt;&lt;Name LocaleIsoCode="fr"&gt;REFINGAS&lt;/Name&gt;&lt;/Member&gt;&lt;Member Code="ETHANE" HasOnlyUnitMetadata="false"&gt;&lt;Name LocaleIsoCode="en"&gt;Ethane&lt;/Name&gt;&lt;Name LocaleIsoCode="fr"&gt;ETHANE&lt;/Name&gt;&lt;/Member&gt;&lt;Member Code="LPG" HasOnlyUnitMetadata="false"&gt;&lt;Name LocaleIsoCode="en"&gt;Liquefied petroleum gases (LPG)&lt;/Name&gt;&lt;Name LocaleIsoCode="fr"&gt;LPG&lt;/Name&gt;&lt;/Member&gt;&lt;Member Code="AVGAS" HasOnlyUnitMetadata="false"&gt;&lt;Name LocaleIsoCode="en"&gt;Aviation gasoline&lt;/Name&gt;&lt;Name LocaleIsoCode="fr"&gt;AVGAS&lt;/Name&gt;&lt;/Member&gt;&lt;Member Code="JETGAS" HasOnlyUnitMetadata="false"&gt;&lt;Name LocaleIsoCode="en"&gt;Gasoline type jet fuel&lt;/Name&gt;&lt;Name LocaleIsoCode="fr"&gt;JETGAS&lt;/Name&gt;&lt;/Member&gt;&lt;Member Code="OTHKERO" HasOnlyUnitMetadata="false"&gt;&lt;Name LocaleIsoCode="en"&gt;Other kerosene&lt;/Name&gt;&lt;Name LocaleIsoCode="fr"&gt;OTHKERO&lt;/Name&gt;&lt;/Member&gt;&lt;Member Code="RESFUEL" HasOnlyUnitMetadata="false"&gt;&lt;Name LocaleIsoCode="en"&gt;Fuel oil&lt;/Name&gt;&lt;Name LocaleIsoCode="fr"&gt;RESFUEL&lt;/Name&gt;&lt;/Member&gt;&lt;Member Code="NAPHTHA" HasOnlyUnitMetadata="false"&gt;&lt;Name LocaleIsoCode="en"&gt;Naphtha&lt;/Name&gt;&lt;Name LocaleIsoCode="fr"&gt;NAPHTHA&lt;/Name&gt;&lt;/Member&gt;&lt;Member Code="WHITESP" HasOnlyUnitMetadata="false"&gt;&lt;Name LocaleIsoCode="en"&gt;White spirit &amp;amp; SBP&lt;/Name&gt;&lt;Name LocaleIsoCode="fr"&gt;WHITESP&lt;/Name&gt;&lt;/Member&gt;&lt;Member Code="LUBRIC" HasOnlyUnitMetadata="false"&gt;&lt;Name LocaleIsoCode="en"&gt;Lubricants&lt;/Name&gt;&lt;Name LocaleIsoCode="fr"&gt;LUBRIC&lt;/Name&gt;&lt;/Member&gt;&lt;Member Code="BITUMEN" HasOnlyUnitMetadata="false"&gt;&lt;Name LocaleIsoCode="en"&gt;Bitumen&lt;/Name&gt;&lt;Name LocaleIsoCode="fr"&gt;BITUMEN&lt;/Name&gt;&lt;/Member&gt;&lt;Member Code="PARWAX" HasOnlyUnitMetadata="false"&gt;&lt;Name LocaleIsoCode="en"&gt;Paraffin waxes&lt;/Name&gt;&lt;Name LocaleIsoCode="fr"&gt;PARWAX&lt;/Name&gt;&lt;/Member&gt;&lt;Member Code="PETCOKE" HasOnlyUnitMetadata="false"&gt;&lt;Name LocaleIsoCode="en"&gt;Petroleum coke&lt;/Name&gt;&lt;Name LocaleIsoCode="fr"&gt;PETCOKE&lt;/Name&gt;&lt;/Member&gt;&lt;Member Code="ONONSPEC" HasOnlyUnitMetadata="false"&gt;&lt;Name LocaleIsoCode="en"&gt;Other oil products&lt;/Name&gt;&lt;Name LocaleIsoCode="fr"&gt;ONONSPEC&lt;/Name&gt;&lt;/Member&gt;&lt;Member Code="HEATNS" HasOnlyUnitMetadata="false"&gt;&lt;Name LocaleIsoCode="en"&gt;Heat output from non-specified combustible fuels&lt;/Name&gt;&lt;Name LocaleIsoCode="fr"&gt;HEATNS&lt;/Name&gt;&lt;/Member&gt;&lt;Member Code="NUCLEAR" HasOnlyUnitMetadata="false"&gt;&lt;Name LocaleIsoCode="en"&gt;Nuclear&lt;/Name&gt;&lt;Name LocaleIsoCode="fr"&gt;NUCLEAR&lt;/Name&gt;&lt;/Member&gt;&lt;Member Code="HYDRO" HasOnlyUnitMetadata="false"&gt;&lt;Name LocaleIsoCode="en"&gt;Hydro&lt;/Name&gt;&lt;Name LocaleIsoCode="fr"&gt;HYDRO&lt;/Name&gt;&lt;/Member&gt;&lt;Member Code="GEOTHERM" HasOnlyUnitMetadata="false"&gt;&lt;Name LocaleIsoCode="en"&gt;Geothermal&lt;/Name&gt;&lt;Name LocaleIsoCode="fr"&gt;GEOTHERM&lt;/Name&gt;&lt;/Member&gt;&lt;Member Code="SOLARPV" HasOnlyUnitMetadata="false"&gt;&lt;Name LocaleIsoCode="en"&gt;Solar photovoltaics&lt;/Name&gt;&lt;Name LocaleIsoCode="fr"&gt;SOLARPV&lt;/Name&gt;&lt;/Member&gt;&lt;Member Code="SOLARTH" HasOnlyUnitMetadata="false"&gt;&lt;Name LocaleIsoCode="en"&gt;Solar thermal&lt;/Name&gt;&lt;Name LocaleIsoCode="fr"&gt;SOLARTH&lt;/Name&gt;&lt;/Member&gt;&lt;Member Code="TIDE" HasOnlyUnitMetadata="false"&gt;&lt;Name LocaleIsoCode="en"&gt;Tide, wave and ocean&lt;/Name&gt;&lt;Name LocaleIsoCode="fr"&gt;TIDE&lt;/Name&gt;&lt;/Member&gt;&lt;Member Code="WIND" HasOnlyUnitMetadata="false"&gt;&lt;Name LocaleIsoCode="en"&gt;Wind&lt;/Name&gt;&lt;Name LocaleIsoCode="fr"&gt;WIND&lt;/Name&gt;&lt;/Member&gt;&lt;Member Code="OTHER" HasOnlyUnitMetadata="false"&gt;&lt;Name LocaleIsoCode="en"&gt;Other sources&lt;/Name&gt;&lt;Name LocaleIsoCode="fr"&gt;OTHER&lt;/Name&gt;&lt;/Member&gt;&lt;Member Code="ELECTR" HasOnlyUnitMetadata="false"&gt;&lt;Name LocaleIsoCode="en"&gt;Electricity&lt;/Name&gt;&lt;Name LocaleIsoCode="fr"&gt;ELECTR&lt;/Name&gt;&lt;/Member&gt;&lt;Member Code="HEAT" HasOnlyUnitMetadata="false"&gt;&lt;Name LocaleIsoCode="en"&gt;Heat&lt;/Name&gt;&lt;Name LocaleIsoCode="fr"&gt;HEAT&lt;/Name&gt;&lt;/Member&gt;&lt;Member Code="TOTAL" HasOnlyUnitMetadata="false"&gt;&lt;Name LocaleIsoCode="en"&gt;Total&lt;/Name&gt;&lt;Name LocaleIsoCode="fr"&gt;TOTAL&lt;/Name&gt;&lt;/Member&gt;&lt;Member Code="MRENEW" HasOnlyUnitMetadata="false"&gt;&lt;Name LocaleIsoCode="en"&gt;Memo: Renewables&lt;/Name&gt;&lt;Name LocaleIsoCode="fr"&gt;MRENEW&lt;/Name&gt;&lt;/Member&gt;&lt;Member Code="OGASES" HasOnlyUnitMetadata="false"&gt;&lt;Name LocaleIsoCode="en"&gt;Other recovered gases&lt;/Name&gt;&lt;Name LocaleIsoCode="fr"&gt;OGASES&lt;/Name&gt;&lt;/Member&gt;&lt;Member Code="PEATPROD" HasOnlyUnitMetadata="false"&gt;&lt;Name LocaleIsoCode="en"&gt;Peat products&lt;/Name&gt;&lt;Name LocaleIsoCode="fr"&gt;PEATPROD&lt;/Name&gt;&lt;/Member&gt;&lt;Member Code="OILSHALE" HasOnlyUnitMetadata="false"&gt;&lt;Name LocaleIsoCode="en"&gt;Oil shale and oil sands&lt;/Name&gt;&lt;Name LocaleIsoCode="fr"&gt;OILSHALE&lt;/Name&gt;&lt;/Member&gt;&lt;Member Code="NONBIOGASO" HasOnlyUnitMetadata="false"&gt;&lt;Name LocaleIsoCode="en"&gt;Motor gasoline excl. biofuels&lt;/Name&gt;&lt;Name LocaleIsoCode="fr"&gt;NONBIOGASO&lt;/Name&gt;&lt;/Member&gt;&lt;Member Code="NONBIOJETK" HasOnlyUnitMetadata="false"&gt;&lt;Name LocaleIsoCode="en"&gt;Kerosene type jet fuel excl. biofuels&lt;/Name&gt;&lt;Name LocaleIsoCode="fr"&gt;NONBIOJETK&lt;/Name&gt;&lt;/Member&gt;&lt;Member Code="NONBIODIES" HasOnlyUnitMetadata="false"&gt;&lt;Name LocaleIsoCode="en"&gt;Gas/diesel oil excl. biofuels&lt;/Name&gt;&lt;Name LocaleIsoCode="fr"&gt;NONBIODIES&lt;/Name&gt;&lt;/Member&gt;&lt;Member Code="PRIMSBIO" HasOnlyUnitMetadata="false"&gt;&lt;Name LocaleIsoCode="en"&gt;Primary solid biofuels&lt;/Name&gt;&lt;Name LocaleIsoCode="fr"&gt;PRIMSBIO&lt;/Name&gt;&lt;/Member&gt;&lt;Member Code="BIOGASES" HasOnlyUnitMetadata="false"&gt;&lt;Name LocaleIsoCode="en"&gt;Biogases&lt;/Name&gt;&lt;Name LocaleIsoCode="fr"&gt;BIOGASES&lt;/Name&gt;&lt;/Member&gt;&lt;/Dimension&gt;&lt;Dimension Code="FLOW" Display="labels"&gt;&lt;Name LocaleIsoCode="en"&gt;Flow&lt;/Name&gt;&lt;Name LocaleIsoCode="fr"&gt;Flow&lt;/Name&gt;&lt;Member Code="INDPROD"&gt;&lt;Name LocaleIsoCode="en"&gt;Production&lt;/Name&gt;&lt;Name LocaleIsoCode="fr"&gt;INDPROD&lt;/Name&gt;&lt;/Member&gt;&lt;Member Code="IMPORTS" IsDisplayed="true"&gt;&lt;Name LocaleIsoCode="en"&gt;Imports&lt;/Name&gt;&lt;Name LocaleIsoCode="fr"&gt;IMPORTS&lt;/Name&gt;&lt;/Member&gt;&lt;Member Code="EXPORTS"&gt;&lt;Name LocaleIsoCode="en"&gt;Exports&lt;/Name&gt;&lt;Name LocaleIsoCode="fr"&gt;EXPORTS&lt;/Name&gt;&lt;/Member&gt;&lt;Member Code="MARBUNK"&gt;&lt;Name LocaleIsoCode="en"&gt;International marine bunkers&lt;/Name&gt;&lt;Name LocaleIsoCode="fr"&gt;MARBUNK&lt;/Name&gt;&lt;/Member&gt;&lt;Member Code="AVBUNK"&gt;&lt;Name LocaleIsoCode="en"&gt;International aviation bunkers&lt;/Name&gt;&lt;Name LocaleIsoCode="fr"&gt;AVBUNK&lt;/Name&gt;&lt;/Member&gt;&lt;Member Code="STOCKCHA"&gt;&lt;Name LocaleIsoCode="en"&gt;Stock changes&lt;/Name&gt;&lt;Name LocaleIsoCode="fr"&gt;STOCKCHA&lt;/Name&gt;&lt;/Member&gt;&lt;Member Code="TPES"&gt;&lt;Name LocaleIsoCode="en"&gt;Total primary energy supply&lt;/Name&gt;&lt;Name LocaleIsoCode="fr"&gt;TPES&lt;/Name&gt;&lt;/Member&gt;&lt;Member Code="TRANSFER"&gt;&lt;Name LocaleIsoCode="en"&gt;Transfers&lt;/Name&gt;&lt;Name LocaleIsoCode="fr"&gt;TRANSFER&lt;/Name&gt;&lt;/Member&gt;&lt;Member Code="STATDIFF"&gt;&lt;Name LocaleIsoCode="en"&gt;Statistical differences&lt;/Name&gt;&lt;Name LocaleIsoCode="fr"&gt;STATDIFF&lt;/Name&gt;&lt;/Member&gt;&lt;Member Code="TOTTRANF"&gt;&lt;Name LocaleIsoCode="en"&gt;Transformation processes&lt;/Name&gt;&lt;Name LocaleIsoCode="fr"&gt;TOTTRANF&lt;/Name&gt;&lt;/Member&gt;&lt;Member Code="MAINELEC"&gt;&lt;Name LocaleIsoCode="en"&gt;Main activity producer electricity plants&lt;/Name&gt;&lt;Name LocaleIsoCode="fr"&gt;MAINELEC&lt;/Name&gt;&lt;/Member&gt;&lt;Member Code="AUTOELEC"&gt;&lt;Name LocaleIsoCode="en"&gt;Autoproducer electricity plants&lt;/Name&gt;&lt;Name LocaleIsoCode="fr"&gt;AUTOELEC&lt;/Name&gt;&lt;/Member&gt;&lt;Member Code="MAINCHP"&gt;&lt;Name LocaleIsoCode="en"&gt;Main activity producer CHP plants&lt;/Name&gt;&lt;Name LocaleIsoCode="fr"&gt;MAINCHP&lt;/Name&gt;&lt;/Member&gt;&lt;Member Code="AUTOCHP"&gt;&lt;Name LocaleIsoCode="en"&gt;Autoproducer CHP plants&lt;/Name&gt;&lt;Name LocaleIsoCode="fr"&gt;AUTOCHP&lt;/Name&gt;&lt;/Member&gt;&lt;Member Code="MAINHEAT"&gt;&lt;Name LocaleIsoCode="en"&gt;Main activity producer heat plants&lt;/Name&gt;&lt;Name LocaleIsoCode="fr"&gt;MAINHEAT&lt;/Name&gt;&lt;/Member&gt;&lt;Member Code="AUTOHEAT"&gt;&lt;Name LocaleIsoCode="en"&gt;Autoproducer heat plants&lt;/Name&gt;&lt;Name LocaleIsoCode="fr"&gt;AUTOHEAT&lt;/Name&gt;&lt;/Member&gt;&lt;Member Code="THEAT"&gt;&lt;Name LocaleIsoCode="en"&gt;Heat pumps&lt;/Name&gt;&lt;Name LocaleIsoCode="fr"&gt;THEAT&lt;/Name&gt;&lt;/Member&gt;&lt;Member Code="TBOILER"&gt;&lt;Name LocaleIsoCode="en"&gt;Electric boilers&lt;/Name&gt;&lt;Name LocaleIsoCode="fr"&gt;TBOILER&lt;/Name&gt;&lt;/Member&gt;&lt;Member Code="TELE"&gt;&lt;Name LocaleIsoCode="en"&gt;Chemical heat for electricity production&lt;/Name&gt;&lt;Name LocaleIsoCode="fr"&gt;TELE&lt;/Name&gt;&lt;/Member&gt;&lt;Member Code="TBLASTFUR"&gt;&lt;Name LocaleIsoCode="en"&gt;Blast furnaces&lt;/Name&gt;&lt;Name LocaleIsoCode="fr"&gt;TBLASTFUR&lt;/Name&gt;&lt;/Member&gt;&lt;Member Code="TGASWKS"&gt;&lt;Name LocaleIsoCode="en"&gt;Gas works&lt;/Name&gt;&lt;Name LocaleIsoCode="fr"&gt;TGASWKS&lt;/Name&gt;&lt;/Member&gt;&lt;Member Code="TCOKEOVS"&gt;&lt;Name LocaleIsoCode="en"&gt;Coke ovens&lt;/Name&gt;&lt;Name LocaleIsoCode="fr"&gt;TCOKEOVS&lt;/Name&gt;&lt;/Member&gt;&lt;Member Code="TPATFUEL"&gt;&lt;Name LocaleIsoCode="en"&gt;Patent fuel plants&lt;/Name&gt;&lt;Name LocaleIsoCode="fr"&gt;TPATFUEL&lt;/Name&gt;&lt;/Member&gt;&lt;Member Code="TBKB"&gt;&lt;Name LocaleIsoCode="en"&gt;BKB/peat briquette plants&lt;/Name&gt;&lt;Name LocaleIsoCode="fr"&gt;TBKB&lt;/Name&gt;&lt;/Member&gt;&lt;Member Code="TREFINER"&gt;&lt;Name LocaleIsoCode="en"&gt;Oil refineries&lt;/Name&gt;&lt;Name LocaleIsoCode="fr"&gt;TREFINER&lt;/Name&gt;&lt;/Member&gt;&lt;Member Code="TPETCHEM"&gt;&lt;Name LocaleIsoCode="en"&gt;Petrochemical plants&lt;/Name&gt;&lt;Name LocaleIsoCode="fr"&gt;TPETCHEM&lt;/Name&gt;&lt;/Member&gt;&lt;Member Code="TCOALLIQ"&gt;&lt;Name LocaleIsoCode="en"&gt;Coal liquefaction plants&lt;/Name&gt;&lt;Name LocaleIsoCode="fr"&gt;TCOALLIQ&lt;/Name&gt;&lt;/Member&gt;&lt;Member Code="TGTL"&gt;&lt;Name LocaleIsoCode="en"&gt;Gas-to-liquids (GTL) plants&lt;/Name&gt;&lt;Name LocaleIsoCode="fr"&gt;TGTL&lt;/Name&gt;&lt;/Member&gt;&lt;Member Code="TBLENDGAS"&gt;&lt;Name LocaleIsoCode="en"&gt;For blended natural gas&lt;/Name&gt;&lt;Name LocaleIsoCode="fr"&gt;TBLENDGAS&lt;/Name&gt;&lt;/Member&gt;&lt;Member Code="TCHARCOAL"&gt;&lt;Name LocaleIsoCode="en"&gt;Charcoal production plants&lt;/Name&gt;&lt;Name LocaleIsoCode="fr"&gt;TCHARCOAL&lt;/Name&gt;&lt;/Member&gt;&lt;Member Code="TNONSPEC"&gt;&lt;Name LocaleIsoCode="en"&gt;Non-specified (transformation)&lt;/Name&gt;&lt;Name LocaleIsoCode="fr"&gt;TNONSPEC&lt;/Name&gt;&lt;/Member&gt;&lt;Member Code="TOTENGY"&gt;&lt;Name LocaleIsoCode="en"&gt;Energy industry own use&lt;/Name&gt;&lt;Name LocaleIsoCode="fr"&gt;TOTENGY&lt;/Name&gt;&lt;/Member&gt;&lt;Member Code="EMINES"&gt;&lt;Name LocaleIsoCode="en"&gt;Coal mines&lt;/Name&gt;&lt;Name LocaleIsoCode="fr"&gt;EMINES&lt;/Name&gt;&lt;/Member&gt;&lt;Member Code="EOILGASEX"&gt;&lt;Name LocaleIsoCode="en"&gt;Oil and gas extraction&lt;/Name&gt;&lt;Name LocaleIsoCode="fr"&gt;EOILGASEX&lt;/Name&gt;&lt;/Member&gt;&lt;Member Code="EBLASTFUR"&gt;&lt;Name LocaleIsoCode="en"&gt;Blast furnaces&lt;/Name&gt;&lt;Name LocaleIsoCode="fr"&gt;EBLASTFUR&lt;/Name&gt;&lt;/Member&gt;&lt;Member Code="EGASWKS"&gt;&lt;Name LocaleIsoCode="en"&gt;Gas works&lt;/Name&gt;&lt;Name LocaleIsoCode="fr"&gt;EGASWKS&lt;/Name&gt;&lt;/Member&gt;&lt;Member Code="EBIOGAS"&gt;&lt;Name LocaleIsoCode="en"&gt;Gasification plants for biogases&lt;/Name&gt;&lt;Name LocaleIsoCode="fr"&gt;EBIOGAS&lt;/Name&gt;&lt;/Member&gt;&lt;Member Code="ECOKEOVS"&gt;&lt;Name LocaleIsoCode="en"&gt;Coke ovens&lt;/Name&gt;&lt;Name LocaleIsoCode="fr"&gt;ECOKEOVS&lt;/Name&gt;&lt;/Member&gt;&lt;Member Code="EPATFUEL"&gt;&lt;Name LocaleIsoCode="en"&gt;Patent fuel plants&lt;/Name&gt;&lt;Name LocaleIsoCode="fr"&gt;EPATFUEL&lt;/Name&gt;&lt;/Member&gt;&lt;Member Code="EBKB"&gt;&lt;Name LocaleIsoCode="en"&gt;BKB/peat briquette plants&lt;/Name&gt;&lt;Name LocaleIsoCode="fr"&gt;EBKB&lt;/Name&gt;&lt;/Member&gt;&lt;Member Code="EREFINER"&gt;&lt;Name LocaleIsoCode="en"&gt;Oil refineries&lt;/Name&gt;&lt;Name LocaleIsoCode="fr"&gt;EREFINER&lt;/Name&gt;&lt;/Member&gt;&lt;Member Code="ECOALLIQ"&gt;&lt;Name LocaleIsoCode="en"&gt;Coal liquefaction plants&lt;/Name&gt;&lt;Name LocaleIsoCode="fr"&gt;ECOALLIQ&lt;/Name&gt;&lt;/Member&gt;&lt;Member Code="ELNG"&gt;&lt;Name LocaleIsoCode="en"&gt;Liquefaction (LNG) / regasification plants&lt;/Name&gt;&lt;Name LocaleIsoCode="fr"&gt;ELNG&lt;/Name&gt;&lt;/Member&gt;&lt;Member Code="EGTL"&gt;&lt;Name LocaleIsoCode="en"&gt;Gas-to-liquids (GTL) plants&lt;/Name&gt;&lt;Name LocaleIsoCode="fr"&gt;EGTL&lt;/Name&gt;&lt;/Member&gt;&lt;Member Code="EPOWERPLT"&gt;&lt;Name LocaleIsoCode="en"&gt;Own use in electricity, CHP and heat plants&lt;/Name&gt;&lt;Name LocaleIsoCode="fr"&gt;EPOWERPLT&lt;/Name&gt;&lt;/Member&gt;&lt;Member Code="EPUMPST"&gt;&lt;Name LocaleIsoCode="en"&gt;Pumped storage plants&lt;/Name&gt;&lt;Name LocaleIsoCode="fr"&gt;EPUMPST&lt;/Name&gt;&lt;/Member&gt;&lt;Member Code="ENUC"&gt;&lt;Name LocaleIsoCode="en"&gt;Nuclear industry&lt;/Name&gt;&lt;Name LocaleIsoCode="fr"&gt;ENUC&lt;/Name&gt;&lt;/Member&gt;&lt;Member Code="ECHARCOAL"&gt;&lt;Name LocaleIsoCode="en"&gt;Charcoal production plants&lt;/Name&gt;&lt;Name LocaleIsoCode="fr"&gt;ECHARCOAL&lt;/Name&gt;&lt;/Member&gt;&lt;Member Code="ENONSPEC"&gt;&lt;Name LocaleIsoCode="en"&gt;Non-specified (energy)&lt;/Name&gt;&lt;Name LocaleIsoCode="fr"&gt;ENONSPEC&lt;/Name&gt;&lt;/Member&gt;&lt;Member Code="DISTLOSS"&gt;&lt;Name LocaleIsoCode="en"&gt;Losses&lt;/Name&gt;&lt;Name LocaleIsoCode="fr"&gt;DISTLOSS&lt;/Name&gt;&lt;/Member&gt;&lt;Member Code="TFC"&gt;&lt;Name LocaleIsoCode="en"&gt;Total final consumption&lt;/Name&gt;&lt;Name LocaleIsoCode="fr"&gt;TFC&lt;/Name&gt;&lt;/Member&gt;&lt;Member Code="TOTIND"&gt;&lt;Name LocaleIsoCode="en"&gt;Industry&lt;/Name&gt;&lt;Name LocaleIsoCode="fr"&gt;TOTIND&lt;/Name&gt;&lt;/Member&gt;&lt;Member Code="IRONSTL"&gt;&lt;Name LocaleIsoCode="en"&gt;Iron and steel&lt;/Name&gt;&lt;Name LocaleIsoCode="fr"&gt;IRONSTL&lt;/Name&gt;&lt;/Member&gt;&lt;Member Code="CHEMICAL"&gt;&lt;Name LocaleIsoCode="en"&gt;Chemical and petrochemical&lt;/Name&gt;&lt;Name LocaleIsoCode="fr"&gt;CHEMICAL&lt;/Name&gt;&lt;/Member&gt;&lt;Member Code="NONFERR"&gt;&lt;Name LocaleIsoCode="en"&gt;Non-ferrous metals&lt;/Name&gt;&lt;Name LocaleIsoCode="fr"&gt;NONFERR&lt;/Name&gt;&lt;/Member&gt;&lt;Member Code="NONMET"&gt;&lt;Name LocaleIsoCode="en"&gt;Non-metallic minerals&lt;/Name&gt;&lt;Name LocaleIsoCode="fr"&gt;NONMET&lt;/Name&gt;&lt;/Member&gt;&lt;Member Code="TRANSEQ"&gt;&lt;Name LocaleIsoCode="en"&gt;Transport equipment&lt;/Name&gt;&lt;Name LocaleIsoCode="fr"&gt;TRANSEQ&lt;/Name&gt;&lt;/Member&gt;&lt;Member Code="MACHINE"&gt;&lt;Name LocaleIsoCode="en"&gt;Machinery&lt;/Name&gt;&lt;Name LocaleIsoCode="fr"&gt;MACHINE&lt;/Name&gt;&lt;/Member&gt;&lt;Member Code="MINING"&gt;&lt;Name LocaleIsoCode="en"&gt;Mining and quarrying&lt;/Name&gt;&lt;Name LocaleIsoCode="fr"&gt;MINING&lt;/Name&gt;&lt;/Member&gt;&lt;Member Code="FOODPRO"&gt;&lt;Name LocaleIsoCode="en"&gt;Food and tobacco&lt;/Name&gt;&lt;Name LocaleIsoCode="fr"&gt;FOODPRO&lt;/Name&gt;&lt;/Member&gt;&lt;Member Code="PAPERPRO"&gt;&lt;Name LocaleIsoCode="en"&gt;Paper, pulp and print&lt;/Name&gt;&lt;Name LocaleIsoCode="fr"&gt;PAPERPRO&lt;/Name&gt;&lt;/Member&gt;&lt;Member Code="WOODPRO"&gt;&lt;Name LocaleIsoCode="en"&gt;Wood and wood products&lt;/Name&gt;&lt;Name LocaleIsoCode="fr"&gt;WOODPRO&lt;/Name&gt;&lt;/Member&gt;&lt;Member Code="CONSTRUC"&gt;&lt;Name LocaleIsoCode="en"&gt;Construction&lt;/Name&gt;&lt;Name LocaleIsoCode="fr"&gt;CONSTRUC&lt;/Name&gt;&lt;/Member&gt;&lt;Member Code="TEXTILES"&gt;&lt;Name LocaleIsoCode="en"&gt;Textile and leather&lt;/Name&gt;&lt;Name LocaleIsoCode="fr"&gt;TEXTILES&lt;/Name&gt;&lt;/Member&gt;&lt;Member Code="INONSPEC"&gt;&lt;Name LocaleIsoCode="en"&gt;Non-specified (industry)&lt;/Name&gt;&lt;Name LocaleIsoCode="fr"&gt;INONSPEC&lt;/Name&gt;&lt;/Member&gt;&lt;Member Code="TOTTRANS"&gt;&lt;Name LocaleIsoCode="en"&gt;Transport&lt;/Name&gt;&lt;Name LocaleIsoCode="fr"&gt;TOTTRANS&lt;/Name&gt;&lt;/Member&gt;&lt;Member Code="WORLDAV"&gt;&lt;Name LocaleIsoCode="en"&gt;World aviation bunkers&lt;/Name&gt;&lt;Name LocaleIsoCode="fr"&gt;WORLDAV&lt;/Name&gt;&lt;/Member&gt;&lt;Member Code="DOMESAIR"&gt;&lt;Name LocaleIsoCode="en"&gt;Domestic aviation&lt;/Name&gt;&lt;Name LocaleIsoCode="fr"&gt;DOMESAIR&lt;/Name&gt;&lt;/Member&gt;&lt;Member Code="ROAD"&gt;&lt;Name LocaleIsoCode="en"&gt;Road&lt;/Name&gt;&lt;Name LocaleIsoCode="fr"&gt;ROAD&lt;/Name&gt;&lt;/Member&gt;&lt;Member Code="RAIL"&gt;&lt;Name LocaleIsoCode="en"&gt;Rail&lt;/Name&gt;&lt;Name LocaleIsoCode="fr"&gt;RAIL&lt;/Name&gt;&lt;/Member&gt;&lt;Member Code="PIPELINE"&gt;&lt;Name LocaleIsoCode="en"&gt;Pipeline transport&lt;/Name&gt;&lt;Name LocaleIsoCode="fr"&gt;PIPELINE&lt;/Name&gt;&lt;/Member&gt;&lt;Member Code="WORLDMAR"&gt;&lt;Name LocaleIsoCode="en"&gt;World marine bunkers&lt;/Name&gt;&lt;Name LocaleIsoCode="fr"&gt;WORLDMAR&lt;/Name&gt;&lt;/Member&gt;&lt;Member Code="DOMESNAV"&gt;&lt;Name LocaleIsoCode="en"&gt;Domestic navigation&lt;/Name&gt;&lt;Name LocaleIsoCode="fr"&gt;DOMESNAV&lt;/Name&gt;&lt;/Member&gt;&lt;Member Code="TRNONSPE"&gt;&lt;Name LocaleIsoCode="en"&gt;Non-specified (transport)&lt;/Name&gt;&lt;Name LocaleIsoCode="fr"&gt;TRNONSPE&lt;/Name&gt;&lt;/Member&gt;&lt;Member Code="TOTOTHER"&gt;&lt;Name LocaleIsoCode="en"&gt;Other&lt;/Name&gt;&lt;Name LocaleIsoCode="fr"&gt;TOTOTHER&lt;/Name&gt;&lt;/Member&gt;&lt;Member Code="RESIDENT"&gt;&lt;Name LocaleIsoCode="en"&gt;Residential&lt;/Name&gt;&lt;Name LocaleIsoCode="fr"&gt;RESIDENT&lt;/Name&gt;&lt;/Member&gt;&lt;Member Code="COMMPUB"&gt;&lt;Name LocaleIsoCode="en"&gt;Commercial and public services&lt;/Name&gt;&lt;Name LocaleIsoCode="fr"&gt;COMMPUB&lt;/Name&gt;&lt;/Member&gt;&lt;Member Code="AGRICULT"&gt;&lt;Name LocaleIsoCode="en"&gt;Agriculture/forestry&lt;/Name&gt;&lt;Name LocaleIsoCode="fr"&gt;AGRICULT&lt;/Name&gt;&lt;/Member&gt;&lt;Member Code="FISHING"&gt;&lt;Name LocaleIsoCode="en"&gt;Fishing&lt;/Name&gt;&lt;Name LocaleIsoCode="fr"&gt;FISHING&lt;/Name&gt;&lt;/Member&gt;&lt;Member Code="ONONSPEC"&gt;&lt;Name LocaleIsoCode="en"&gt;Non-specified (other)&lt;/Name&gt;&lt;Name LocaleIsoCode="fr"&gt;ONONSPEC&lt;/Name&gt;&lt;/Member&gt;&lt;Member Code="NONENUSE"&gt;&lt;Name LocaleIsoCode="en"&gt;Non-energy use&lt;/Name&gt;&lt;Name LocaleIsoCode="fr"&gt;NONENUSE&lt;/Name&gt;&lt;/Member&gt;&lt;Member Code="NEINTREN"&gt;&lt;Name LocaleIsoCode="en"&gt;Non-energy use industry/transformation/energy&lt;/Name&gt;&lt;Name LocaleIsoCode="fr"&gt;NEINTREN&lt;/Name&gt;&lt;/Member&gt;&lt;Member Code="NECHEM"&gt;&lt;Name LocaleIsoCode="en"&gt;Memo: Non-energy use chemical/petrochemical&lt;/Name&gt;&lt;Name LocaleIsoCode="fr"&gt;NECHEM&lt;/Name&gt;&lt;/Member&gt;&lt;Member Code="NETRANS"&gt;&lt;Name LocaleIsoCode="en"&gt;Non-energy use in transport&lt;/Name&gt;&lt;Name LocaleIsoCode="fr"&gt;NETRANS&lt;/Name&gt;&lt;/Member&gt;&lt;Member Code="NEOTHER"&gt;&lt;Name LocaleIsoCode="en"&gt;Non-energy use in other&lt;/Name&gt;&lt;Name LocaleIsoCode="fr"&gt;NEOTHER&lt;/Name&gt;&lt;/Member&gt;&lt;Member Code="ELOUTPUT"&gt;&lt;Name LocaleIsoCode="en"&gt;Electricity output (GWh)&lt;/Name&gt;&lt;Name LocaleIsoCode="fr"&gt;ELOUTPUT&lt;/Name&gt;&lt;/Member&gt;&lt;Member Code="ELMAINE"&gt;&lt;Name LocaleIsoCode="en"&gt;Electricity output (GWh)-main activity producer electricity plants&lt;/Name&gt;&lt;Name LocaleIsoCode="fr"&gt;ELMAINE&lt;/Name&gt;&lt;/Member&gt;&lt;Member Code="ELAUTOE"&gt;&lt;Name LocaleIsoCode="en"&gt;Electricity output (GWh)-autoproducer electricity plants&lt;/Name&gt;&lt;Name LocaleIsoCode="fr"&gt;ELAUTOE&lt;/Name&gt;&lt;/Member&gt;&lt;Member Code="ELMAINC"&gt;&lt;Name LocaleIsoCode="en"&gt;Electricity output (GWh)-main activity producer CHP plants&lt;/Name&gt;&lt;Name LocaleIsoCode="fr"&gt;ELMAINC&lt;/Name&gt;&lt;/Member&gt;&lt;Member Code="ELAUTOC"&gt;&lt;Name LocaleIsoCode="en"&gt;Electricity output (GWh)-autoproducer CHP plants&lt;/Name&gt;&lt;Name LocaleIsoCode="fr"&gt;ELAUTOC&lt;/Name&gt;&lt;/Member&gt;&lt;Member Code="HEATOUT"&gt;&lt;Name LocaleIsoCode="en"&gt;Heat output&lt;/Name&gt;&lt;Name LocaleIsoCode="fr"&gt;HEATOUT&lt;/Name&gt;&lt;/Member&gt;&lt;Member Code="HEMAINC"&gt;&lt;Name LocaleIsoCode="en"&gt;Heat output-main activity producer CHP plants&lt;/Name&gt;&lt;Name LocaleIsoCode="fr"&gt;HEMAINC&lt;/Name&gt;&lt;/Member&gt;&lt;Member Code="HEAUTOC"&gt;&lt;Name LocaleIsoCode="en"&gt;Heat output-autoproducer CHP plants&lt;/Name&gt;&lt;Name LocaleIsoCode="fr"&gt;HEAUTOC&lt;/Name&gt;&lt;/Member&gt;&lt;Member Code="HEMAINH"&gt;&lt;Name LocaleIsoCode="en"&gt;Heat output-main activity producer heat plants&lt;/Name&gt;&lt;Name LocaleIsoCode="fr"&gt;HEMAINH&lt;/Name&gt;&lt;/Member&gt;&lt;Member Code="HEAUTOH"&gt;&lt;Name LocaleIsoCode="en"&gt;Heat output-autoproducer heat plants&lt;/Name&gt;&lt;Name LocaleIsoCode="fr"&gt;HEAUTOH&lt;/Name&gt;&lt;/Member&gt;&lt;/Dimension&gt;&lt;Dimension Code="TIME" CommonCode="TIME"&gt;&lt;Name LocaleIsoCode="en"&gt;Time&lt;/Name&gt;&lt;Name LocaleIsoCode="fr"&gt;Temps&lt;/Name&gt;&lt;Member Code="2010"&gt;&lt;Name LocaleIsoCode="en"&gt;2010&lt;/Name&gt;&lt;Name LocaleIsoCode="fr"&gt;2010&lt;/Name&gt;&lt;/Member&gt;&lt;Member Code="2011"&gt;&lt;Name LocaleIsoCode="en"&gt;2011&lt;/Name&gt;&lt;Name LocaleIsoCode="fr"&gt;2011&lt;/Name&gt;&lt;/Member&gt;&lt;Member Code="2012"&gt;&lt;Name LocaleIsoCode="en"&gt;2012&lt;/Name&gt;&lt;Name LocaleIsoCode="fr"&gt;2012&lt;/Name&gt;&lt;/Member&gt;&lt;Member Code="2013"&gt;&lt;Name LocaleIsoCode="en"&gt;2013&lt;/Name&gt;&lt;Name LocaleIsoCode="fr"&gt;2013&lt;/Name&gt;&lt;/Member&gt;&lt;/Dimension&gt;&lt;WBOSInformations&gt;&lt;TimeDimension WebTreeWasUsed="false"&gt;&lt;StartCodes Annual="2010" /&gt;&lt;/TimeDimension&gt;&lt;/WBOSInformations&gt;&lt;Tabulation Axis="horizontal"&gt;&lt;Dimension Code="PRODUCT" /&gt;&lt;/Tabulation&gt;&lt;Tabulation Axis="vertical"&gt;&lt;Dimension Code="FLOW" /&gt;&lt;/Tabulation&gt;&lt;Tabulation Axis="page"&gt;&lt;Dimension Code="COUNTRY" /&gt;&lt;Dimension Code="UNIT" /&gt;&lt;Dimension Code="TIME" /&gt;&lt;/Tabulation&gt;&lt;Formatting&gt;&lt;Labels LocaleIsoCode="en" /&gt;&lt;Power&gt;0&lt;/Power&gt;&lt;Decimals&gt;-1&lt;/Decimals&gt;&lt;SkipEmptyLines&gt;false&lt;/SkipEmptyLines&gt;&lt;SkipEmptyCols&gt;false&lt;/SkipEmptyCols&gt;&lt;SkipLineHierarchy&gt;false&lt;/SkipLineHierarchy&gt;&lt;SkipColHierarchy&gt;false&lt;/SkipColHierarchy&gt;&lt;Page&gt;1&lt;/Page&gt;&lt;/Formatting&gt;&lt;/DataTable&gt;&lt;Format&gt;&lt;ShowEmptyAxes&gt;true&lt;/ShowEmptyAxes&gt;&lt;Page&gt;1&lt;/Page&gt;&lt;EnableSort&gt;true&lt;/EnableSort&gt;&lt;IncludeFlagColumn&gt;false&lt;/IncludeFlagColumn&gt;&lt;IncludeTimeSeriesId&gt;false&lt;/IncludeTimeSeriesId&gt;&lt;DoBarChart&gt;false&lt;/DoBarChart&gt;&lt;FreezePanes&gt;true&lt;/FreezePanes&gt;&lt;MaxBarChartLen&gt;65&lt;/MaxBarChartLen&gt;&lt;ApplicationTitle Url="http://dx.doi.org/10.1787/data-00513-en"&gt;OECD iLibrary&lt;/ApplicationTitle&gt;&lt;/Format&gt;&lt;Query&gt;&lt;AbsoluteUri&gt;http://stats.oecd.org//View.aspx?QueryId=&amp;amp;QueryType=Public&amp;amp;Lang=en&lt;/AbsoluteUri&gt;&lt;/Query&gt;&lt;/WebTableParameter&gt;</t>
  </si>
  <si>
    <t>Switzerland</t>
  </si>
  <si>
    <t>Data extracted on 19 May 2015 13:40 UTC (GMT) from OECD iLibrary</t>
  </si>
  <si>
    <t>Eurostat code</t>
  </si>
  <si>
    <t>Sector description</t>
  </si>
  <si>
    <t>Year</t>
  </si>
  <si>
    <t>Comm</t>
  </si>
  <si>
    <t>Description</t>
  </si>
  <si>
    <t>CH</t>
  </si>
  <si>
    <t>AL</t>
  </si>
  <si>
    <t>BA</t>
  </si>
  <si>
    <t>KS</t>
  </si>
  <si>
    <t>PJ</t>
  </si>
  <si>
    <t>Check</t>
  </si>
  <si>
    <t>Consumption in Blast Furnaces</t>
  </si>
  <si>
    <t>Final Energy Consumption - Industry</t>
  </si>
  <si>
    <t>Iron and Steel</t>
  </si>
  <si>
    <t>Non-Ferrous Metals</t>
  </si>
  <si>
    <t>Chemical and Petrochemical</t>
  </si>
  <si>
    <t>Non-Metallic Minerals</t>
  </si>
  <si>
    <t>Mining and Quarrying</t>
  </si>
  <si>
    <t>Food and Tobacco</t>
  </si>
  <si>
    <t>Textile and Leather</t>
  </si>
  <si>
    <t>Paper, Pulp and Print</t>
  </si>
  <si>
    <t>Transport Equipment</t>
  </si>
  <si>
    <t>Wood and Wood Products</t>
  </si>
  <si>
    <t>Non-specified (Industry)</t>
  </si>
  <si>
    <t>B_101825, B_101830, B_101835, B_101846, B_101847,B_101851, B_101852, B_101853</t>
  </si>
  <si>
    <t>Other industries</t>
  </si>
  <si>
    <t>Table Name: TMPL-Autoprod-I</t>
  </si>
  <si>
    <t>B_101022 [Transformation input in Autoproducer Conventional Power Stations]</t>
  </si>
  <si>
    <t>B_101034 [Transformation input in Autoproducer Electricity Plants]</t>
  </si>
  <si>
    <t>B_101035 [Transformation input in Autoproducer CHP Plants]</t>
  </si>
  <si>
    <t>B_101039 [Transformation input in Autoproducer Heat Plants]</t>
  </si>
  <si>
    <t>Eurostat data for Electricity Generation Autoproducers - annual data [nrg_105a]</t>
  </si>
  <si>
    <t>Last update</t>
  </si>
  <si>
    <t>Extracted on</t>
  </si>
  <si>
    <t>Source of data</t>
  </si>
  <si>
    <t>Eurostat</t>
  </si>
  <si>
    <t>UNIT</t>
  </si>
  <si>
    <t>Terajoule</t>
  </si>
  <si>
    <t>PRODUCT</t>
  </si>
  <si>
    <t>Electrical energy</t>
  </si>
  <si>
    <t>TIME</t>
  </si>
  <si>
    <t>INDIC_NRG/GEO</t>
  </si>
  <si>
    <t>Belgium</t>
  </si>
  <si>
    <t>Bulgaria</t>
  </si>
  <si>
    <t>Czech Republic</t>
  </si>
  <si>
    <t>Denmark</t>
  </si>
  <si>
    <t>Germany (until 1990 former territory of the FRG)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</si>
  <si>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</si>
  <si>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</si>
  <si>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</si>
  <si>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</si>
  <si>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</si>
  <si>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</si>
  <si>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</si>
  <si>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</si>
  <si>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</si>
  <si>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</si>
  <si>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</si>
  <si>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</si>
  <si>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</si>
  <si>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</si>
  <si>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</si>
  <si>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</si>
  <si>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</si>
  <si>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</si>
  <si>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</si>
  <si>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</si>
  <si>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</si>
  <si>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</si>
  <si>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</si>
  <si>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</si>
  <si>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</si>
  <si>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</si>
  <si>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Former Yugoslav Republic of Macedonia, the</t>
  </si>
  <si>
    <t>Serbia</t>
  </si>
  <si>
    <t>Turkey</t>
  </si>
  <si>
    <t>Kosovo (under United Nations Security Council Resolution 1244/99)</t>
  </si>
  <si>
    <t>Moldova</t>
  </si>
  <si>
    <t>Ukraine</t>
  </si>
  <si>
    <t>M</t>
  </si>
  <si>
    <t>E</t>
  </si>
  <si>
    <t>Gross electricity generation Main activity electricity only - Hydro -1 MW</t>
  </si>
  <si>
    <t>Gross electricity generation Main activity electricity only - Hydro 1-10 MW</t>
  </si>
  <si>
    <t>Gross electricity generation Main activity electricity only - Hydro 10+ MW</t>
  </si>
  <si>
    <t>A</t>
  </si>
  <si>
    <t>Gross electricity generation Autoproducer electricity only - Hydro -1 MW</t>
  </si>
  <si>
    <t>Gross electricity generation Autoproducer electricity only - Hydro 1-10 MW</t>
  </si>
  <si>
    <t>Gross electricity generation Autoproducer electricity only - Hydro 10+ MW</t>
  </si>
  <si>
    <t>Gross electricity generation Main activity electricity only - Solar Photovoltaic</t>
  </si>
  <si>
    <t>Gross electricity generation Main activity electricity only - Solar Thermal</t>
  </si>
  <si>
    <t>Gross electricity generation Autoproducer electricity only - Solar Photovoltaic</t>
  </si>
  <si>
    <t>Gross electricity generation Autoproducer electricity only - Solar Thermal</t>
  </si>
  <si>
    <t>Gross electricity generation Main activity electricity only - Nuclear</t>
  </si>
  <si>
    <t>C</t>
  </si>
  <si>
    <t>Gross electricity generation Main activity CHP plants - Nuclear</t>
  </si>
  <si>
    <t>Gross electricity generation Autoproducer electricity only - Nuclear</t>
  </si>
  <si>
    <t>Gross electricity generation Autoproducer CHP plants - Nuclear</t>
  </si>
  <si>
    <t>Gross electricity generation Main activity electricity only - Hydro</t>
  </si>
  <si>
    <t>Gross electricity generation Autoproducer electricity only - Hydro</t>
  </si>
  <si>
    <t>Gross electricity generation Main activity electricity only - Pumped Hydro</t>
  </si>
  <si>
    <t>Gross electricity generation Autoproducer electricity only - Pumped Hydro</t>
  </si>
  <si>
    <t>Gross electricity generation Main activity electricity only - Geothermal</t>
  </si>
  <si>
    <t>Gross electricity generation Main activity CHP plants - Geothermal</t>
  </si>
  <si>
    <t>Gross electricity generation Autoproducer electricity only - Geothermal</t>
  </si>
  <si>
    <t>Gross electricity generation Autoproducer CHP plants - Geothermal</t>
  </si>
  <si>
    <t>Gross electricity generation Main activity electricity only - Tide, Wave and Ocean</t>
  </si>
  <si>
    <t>Gross electricity generation Autoproducer electricity only - Tide, Wave and Ocean</t>
  </si>
  <si>
    <t>Gross electricity generation Main activity electricity only - Wind</t>
  </si>
  <si>
    <t>Gross electricity generation Autoproducer electricity only - Wind</t>
  </si>
  <si>
    <t>Gross electricity generation Main activity electricity only - Combustible Fuels</t>
  </si>
  <si>
    <t>Gross electricity generation Main activity CHP plants - Combustible Fuels</t>
  </si>
  <si>
    <t>Gross electricity generation Autoproducer electricity only - Combustible Fuels</t>
  </si>
  <si>
    <t>Gross electricity generation Autoproducer CHP plants - Combustible Fuels</t>
  </si>
  <si>
    <t>Gross electricity generation Autoproducer electricity only - Heat from Chemical Sources</t>
  </si>
  <si>
    <t>Gross electricity generation Autoproducer CHP plants - Heat from Chemical Sources</t>
  </si>
  <si>
    <t>Gross electricity generation Main activity electricity only - Other Sources</t>
  </si>
  <si>
    <t>Gross electricity generation Main activity CHP plants - Other Sources</t>
  </si>
  <si>
    <t>Gross electricity generation Autoproducer electricity only - Other Sources</t>
  </si>
  <si>
    <t>Gross electricity generation Autoproducer CHP plants - Other Sources</t>
  </si>
  <si>
    <t>Net electricity generation Main activity electricity only - Nuclear</t>
  </si>
  <si>
    <t>Net electricity generation Main activity CHP plants - Nuclear</t>
  </si>
  <si>
    <t>Net electricity generation Autoproducer electricity only - Nuclear</t>
  </si>
  <si>
    <t>Net electricity generation Autoproducer CHP plants - Nuclear</t>
  </si>
  <si>
    <t>Net electricity generation Main activity electricity only - Hydro</t>
  </si>
  <si>
    <t>Net electricity generation Autoproducer electricity only - Hydro</t>
  </si>
  <si>
    <t>Net electricity generation Main activity electricity only - Pumped Hydro</t>
  </si>
  <si>
    <t>Net electricity generation Autoproducer electricity only - Pumped Hydro</t>
  </si>
  <si>
    <t>Net electricity generation Main activity electricity only - Geothermal</t>
  </si>
  <si>
    <t>Net electricity generation Main activity CHP plants - Geothermal</t>
  </si>
  <si>
    <t>Net electricity generation Autoproducer electricity only - Geothermal</t>
  </si>
  <si>
    <t>Net electricity generation Autoproducer CHP plants - Geothermal</t>
  </si>
  <si>
    <t>Net electricity generation Main activity electricity only - Solar</t>
  </si>
  <si>
    <t>Net electricity generation Autoproducer electricity only - Solar</t>
  </si>
  <si>
    <t>Net electricity generation Main activity electricity only - Tide, Wave and Ocean</t>
  </si>
  <si>
    <t>Net electricity generation Autoproducer electricity only - Tide, Wave and Ocean</t>
  </si>
  <si>
    <t>Net electricity generation Main activity electricity only - Wind</t>
  </si>
  <si>
    <t>Net electricity generation Autoproducer electricity only - Wind</t>
  </si>
  <si>
    <t>Net electricity generation Main activity electricity only - Combustible Fuels</t>
  </si>
  <si>
    <t>Net electricity generation Main activity CHP plants - Combustible Fuels</t>
  </si>
  <si>
    <t>Net electricity generation Autoproducer electricity only - Combustible Fuels</t>
  </si>
  <si>
    <t>Net electricity generation Autoproducer CHP plants - Combustible Fuels</t>
  </si>
  <si>
    <t>Net electricity generation Autoproducer electricity only - Heat from Chemical Sources</t>
  </si>
  <si>
    <t>Net electricity generation Autoproducer CHP plants - Heat from Chemical Sources</t>
  </si>
  <si>
    <t>Net electricity generation Main activity electricity only - Other Sources</t>
  </si>
  <si>
    <t>Net electricity generation Main activity CHP plants - Other Sources</t>
  </si>
  <si>
    <t>Net electricity generation Autoproducer electricity only - Other Sources</t>
  </si>
  <si>
    <t>Net electricity generation Autoproducer CHP plants - Other Sources</t>
  </si>
  <si>
    <t>G</t>
  </si>
  <si>
    <t>Total gross production</t>
  </si>
  <si>
    <t>Total net production</t>
  </si>
  <si>
    <t>Gross electricity generation Main activity electricity only - Anthracite</t>
  </si>
  <si>
    <t>Gross electricity generation Main activity CHP plants - Anthracite</t>
  </si>
  <si>
    <t>Gross electricity generation Autoproducer electricity only - Anthracite</t>
  </si>
  <si>
    <t>Gross electricity generation Autoproducer CHP plants - Anthracite</t>
  </si>
  <si>
    <t>Gross electricity generation Main activity electricity only - Coking Coal</t>
  </si>
  <si>
    <t>Gross electricity generation Main activity CHP plants - Coking Coal</t>
  </si>
  <si>
    <t>Gross electricity generation Autoproducer electricity only - Coking Coal</t>
  </si>
  <si>
    <t>Gross electricity generation Autoproducer CHP plants - Coking Coal</t>
  </si>
  <si>
    <t>Gross electricity generation Main activity electricity only - Other Bituminous Coal</t>
  </si>
  <si>
    <t>Gross electricity generation Main activity CHP plants - Other Bituminous Coal</t>
  </si>
  <si>
    <t>Gross electricity generation Autoproducer electricity only - Other Bituminous Coal</t>
  </si>
  <si>
    <t>Gross electricity generation Autoproducer CHP plants - Other Bituminous Coal</t>
  </si>
  <si>
    <t>Gross electricity generation Main activity electricity only - Sub-Bituminous Coal</t>
  </si>
  <si>
    <t>Gross electricity generation Main activity CHP plants - Sub-Bituminous Coal</t>
  </si>
  <si>
    <t>Gross electricity generation Autoproducer electricity only - Sub-Bituminous Coal</t>
  </si>
  <si>
    <t>Gross electricity generation Autoproducer CHP plants - Sub-Bituminous Coal</t>
  </si>
  <si>
    <t>Gross electricity generation Main activity electricity only - Lignite/Brown Coal</t>
  </si>
  <si>
    <t>:</t>
  </si>
  <si>
    <t>Gross electricity generation Main activity CHP plants - Lignite/Brown Coal</t>
  </si>
  <si>
    <t>Gross electricity generation Autoproducer electricity only - Lignite/Brown Coal</t>
  </si>
  <si>
    <t>Gross electricity generation Autoproducer CHP plants - Lignite/Brown Coal</t>
  </si>
  <si>
    <t>Gross electricity generation Main activity electricity only - Peat</t>
  </si>
  <si>
    <t>Gross electricity generation Main activity CHP plants - Peat</t>
  </si>
  <si>
    <t>Gross electricity generation Autoproducer electricity only - Peat</t>
  </si>
  <si>
    <t>Gross electricity generation Autoproducer CHP plants - Peat</t>
  </si>
  <si>
    <t>Gross electricity generation Main activity electricity only - Patent Fuel</t>
  </si>
  <si>
    <t>Gross electricity generation Main activity CHP plants - Patent Fuel</t>
  </si>
  <si>
    <t>Gross electricity generation Autoproducer electricity only - Patent Fuel</t>
  </si>
  <si>
    <t>Gross electricity generation Autoproducer CHP plants - Patent Fuel</t>
  </si>
  <si>
    <t>Gross electricity generation Main activity electricity only - Coke Oven Coke</t>
  </si>
  <si>
    <t>Gross electricity generation Main activity CHP plants - Coke Oven Coke</t>
  </si>
  <si>
    <t>Gross electricity generation Autoproducer electricity only - Coke Oven Coke</t>
  </si>
  <si>
    <t>Gross electricity generation Autoproducer CHP plants - Coke Oven Coke</t>
  </si>
  <si>
    <t>Gross electricity generation Main activity electricity only - Gas Coke</t>
  </si>
  <si>
    <t>Gross electricity generation Main activity CHP plants - Gas Coke</t>
  </si>
  <si>
    <t>Gross electricity generation Autoproducer electricity only - Gas Coke</t>
  </si>
  <si>
    <t>Gross electricity generation Autoproducer CHP plants - Gas Coke</t>
  </si>
  <si>
    <t>Gross electricity generation Main activity electricity only - Coal Tar</t>
  </si>
  <si>
    <t>Gross electricity generation Main activity CHP plants - Coal Tar</t>
  </si>
  <si>
    <t>Gross electricity generation Autoproducer electricity only - Coal Tar</t>
  </si>
  <si>
    <t>Gross electricity generation Autoproducer CHP plants - Coal Tar</t>
  </si>
  <si>
    <t>Gross electricity generation Main activity electricity only - BKB</t>
  </si>
  <si>
    <t>Gross electricity generation Main activity CHP plants - BKB</t>
  </si>
  <si>
    <t>Gross electricity generation Autoproducer electricity only - BKB</t>
  </si>
  <si>
    <t>Gross electricity generation Autoproducer CHP plants - BKB</t>
  </si>
  <si>
    <t>Gross electricity generation Main activity electricity only - Gas Works Gas</t>
  </si>
  <si>
    <t>Gross electricity generation Main activity CHP plants - Gas Works Gas</t>
  </si>
  <si>
    <t>Gross electricity generation Autoproducer electricity only - Gas Works Gas</t>
  </si>
  <si>
    <t>Gross electricity generation Autoproducer CHP plants - Gas Works Gas</t>
  </si>
  <si>
    <t>Gross electricity generation Main activity electricity only - Coke Oven Gas</t>
  </si>
  <si>
    <t>Gross electricity generation Main activity CHP plants - Coke Oven Gas</t>
  </si>
  <si>
    <t>Gross electricity generation Autoproducer electricity only - Coke Oven Gas</t>
  </si>
  <si>
    <t>Gross electricity generation Autoproducer CHP plants - Coke Oven Gas</t>
  </si>
  <si>
    <t>Gross electricity generation Main activity electricity only - Blast Furnace Gas</t>
  </si>
  <si>
    <t>Gross electricity generation Main activity CHP plants - Blast Furnace Gas</t>
  </si>
  <si>
    <t>Gross electricity generation Autoproducer electricity only - Blast Furnace Gas</t>
  </si>
  <si>
    <t>Gross electricity generation Autoproducer CHP plants - Blast Furnace Gas</t>
  </si>
  <si>
    <t>Gross electricity generation Main activity electricity only - Other Recovered Gases</t>
  </si>
  <si>
    <t>Gross electricity generation Main activity CHP plants - Other Recovered Gases</t>
  </si>
  <si>
    <t>Gross electricity generation Autoproducer electricity only - Other Recovered Gases</t>
  </si>
  <si>
    <t>Gross electricity generation Autoproducer CHP plants - Other Recovered Gases</t>
  </si>
  <si>
    <t>Gross electricity generation Main activity electricity only - Oil shale and oil sands</t>
  </si>
  <si>
    <t>Gross electricity generation Main activity CHP plants - Oil shale and oil sands</t>
  </si>
  <si>
    <t>Gross electricity generation Autoproducer electricity only - Oil shale and oil sands</t>
  </si>
  <si>
    <t>Gross electricity generation Autoproducer CHP plants - Oil shale and oil sands</t>
  </si>
  <si>
    <t>Gross electricity generation Main activity electricity only - Peat products</t>
  </si>
  <si>
    <t>Gross electricity generation Main activity CHP plants - Peat products</t>
  </si>
  <si>
    <t>Gross electricity generation Autoproducer electricity only - Peat products</t>
  </si>
  <si>
    <t>Gross electricity generation Autoproducer CHP plants - Peat products</t>
  </si>
  <si>
    <t>Gross electricity generation Main activity electricity only - Crude Oil</t>
  </si>
  <si>
    <t>Gross electricity generation Main activity CHP plants - Crude Oil</t>
  </si>
  <si>
    <t>Gross electricity generation Autoproducer electricity only - Crude Oil</t>
  </si>
  <si>
    <t>Gross electricity generation Autoproducer CHP plants - Crude Oil</t>
  </si>
  <si>
    <t>Gross electricity generation Main activity electricity only - NGL (Natural Gas Liquids)</t>
  </si>
  <si>
    <t>Gross electricity generation Main activity CHP plants - NGL (Natural Gas Liquids)</t>
  </si>
  <si>
    <t>Gross electricity generation Autoproducer electricity only - NGL (Natural Gas Liquids)</t>
  </si>
  <si>
    <t>Gross electricity generation Autoproducer CHP plants - NGL (Natural Gas Liquids)</t>
  </si>
  <si>
    <t>Gross electricity generation Main activity electricity only - Refinery Gas</t>
  </si>
  <si>
    <t>Gross electricity generation Main activity CHP plants - Refinery Gas</t>
  </si>
  <si>
    <t>Gross electricity generation Autoproducer electricity only - Refinery Gas</t>
  </si>
  <si>
    <t>Gross electricity generation Autoproducer CHP plants - Refinery Gas</t>
  </si>
  <si>
    <t>Gross electricity generation Main activity electricity only - LPG (Liquefied Petroleum Gases)</t>
  </si>
  <si>
    <t>Gross electricity generation Main activity CHP plants - LPG (Liquefied Petroleum Gases)</t>
  </si>
  <si>
    <t>Gross electricity generation Autoproducer electricity only - LPG (Liquefied Petroleum Gases)</t>
  </si>
  <si>
    <t>Gross electricity generation Autoproducer CHP plants - LPG (Liquefied Petroleum Gases)</t>
  </si>
  <si>
    <t>Gross electricity generation Main activity electricity only - Naphtha</t>
  </si>
  <si>
    <t>Gross electricity generation Main activity CHP plants - Naphtha</t>
  </si>
  <si>
    <t>Gross electricity generation Autoproducer electricity only - Naphtha</t>
  </si>
  <si>
    <t>Gross electricity generation Autoproducer CHP plants - Naphtha</t>
  </si>
  <si>
    <t>Gross electricity generation Main activity electricity only - Kerosene Type Jet Fuel</t>
  </si>
  <si>
    <t>Gross electricity generation Main activity CHP plants - Kerosene Type Jet Fuel</t>
  </si>
  <si>
    <t>Gross electricity generation Autoproducer electricity only - Kerosene Type Jet Fuel</t>
  </si>
  <si>
    <t>Gross electricity generation Autoproducer CHP plants - Kerosene Type Jet Fuel</t>
  </si>
  <si>
    <t>Gross electricity generation Main activity electricity only - Other Kerosene</t>
  </si>
  <si>
    <t>Gross electricity generation Main activity CHP plants - Other Kerosene</t>
  </si>
  <si>
    <t>Gross electricity generation Autoproducer electricity only - Other Kerosene</t>
  </si>
  <si>
    <t>Gross electricity generation Autoproducer CHP plants - Other Kerosene</t>
  </si>
  <si>
    <t>Gross electricity generation Main activity electricity only - Gas / Diesel Oil</t>
  </si>
  <si>
    <t>Gross electricity generation Main activity CHP plants - Gas / Diesel Oil</t>
  </si>
  <si>
    <t>Gross electricity generation Autoproducer electricity only - Gas / Diesel Oil</t>
  </si>
  <si>
    <t>Gross electricity generation Autoproducer CHP plants - Gas / Diesel Oil</t>
  </si>
  <si>
    <t>Gross electricity generation Main activity electricity only - Residual Fuel Oil</t>
  </si>
  <si>
    <t>Gross electricity generation Main activity CHP plants - Residual Fuel Oil</t>
  </si>
  <si>
    <t>Gross electricity generation Autoproducer electricity only - Residual Fuel Oil</t>
  </si>
  <si>
    <t>Gross electricity generation Autoproducer CHP plants - Residual Fuel Oil</t>
  </si>
  <si>
    <t>Gross electricity generation Main activity electricity only - Bitumen</t>
  </si>
  <si>
    <t>Gross electricity generation Main activity CHP plants - Bitumen</t>
  </si>
  <si>
    <t>Gross electricity generation Autoproducer electricity only - Bitumen</t>
  </si>
  <si>
    <t>Gross electricity generation Autoproducer CHP plants - Bitumen</t>
  </si>
  <si>
    <t>Gross electricity generation Main activity electricity only - Petroleum Coke</t>
  </si>
  <si>
    <t>Gross electricity generation Main activity CHP plants - Petroleum Coke</t>
  </si>
  <si>
    <t>Gross electricity generation Autoproducer electricity only - Petroleum Coke</t>
  </si>
  <si>
    <t>Gross electricity generation Autoproducer CHP plants - Petroleum Coke</t>
  </si>
  <si>
    <t>Gross electricity generation Main activity electricity only - Other Oil Products</t>
  </si>
  <si>
    <t>Gross electricity generation Main activity CHP plants - Other Oil Products</t>
  </si>
  <si>
    <t>Gross electricity generation Autoproducer electricity only - Other Oil Products</t>
  </si>
  <si>
    <t>Gross electricity generation Autoproducer CHP plants - Other Oil Products</t>
  </si>
  <si>
    <t>Gross electricity generation Main activity electricity only - Natural Gas</t>
  </si>
  <si>
    <t>Gross electricity generation Main activity CHP plants - Natural Gas</t>
  </si>
  <si>
    <t>Gross electricity generation Autoproducer electricity only - Natural Gas</t>
  </si>
  <si>
    <t>Gross electricity generation Autoproducer CHP plants - Natural Gas</t>
  </si>
  <si>
    <t>Gross electricity generation Main activity electricity only - Industrial Waste</t>
  </si>
  <si>
    <t>Gross electricity generation Main activity CHP plants - Industrial Waste</t>
  </si>
  <si>
    <t>Gross electricity generation Autoproducer electricity only - Industrial Waste</t>
  </si>
  <si>
    <t>Gross electricity generation Autoproducer CHP plants - Industrial Waste</t>
  </si>
  <si>
    <t>Gross electricity generation Main activity electricity only - Municipal Waste (Renewable)</t>
  </si>
  <si>
    <t>Gross electricity generation Main activity CHP plants - Municipal Waste (Renewable)</t>
  </si>
  <si>
    <t>Gross electricity generation Autoproducer electricity only - Municipal Waste (Renewable)</t>
  </si>
  <si>
    <t>Gross electricity generation Autoproducer CHP plants - Municipal Waste (Renewable)</t>
  </si>
  <si>
    <t>Gross electricity generation Main activity electricity only - Municipal Waste (Non-Renewable)</t>
  </si>
  <si>
    <t>Gross electricity generation Main activity CHP plants - Municipal Waste (Non-Renewable)</t>
  </si>
  <si>
    <t>Gross electricity generation Autoproducer electricity only - Municipal Waste (Non-Renewable)</t>
  </si>
  <si>
    <t>Gross electricity generation Autoproducer CHP plants - Municipal Waste (Non-Renewable)</t>
  </si>
  <si>
    <t>Gross electricity generation Main activity electricity only - Solid biofuels excluding charcoal</t>
  </si>
  <si>
    <t>Gross electricity generation Main activity CHP plants - Solid biofuels excluding charcoal</t>
  </si>
  <si>
    <t>Gross electricity generation Autoproducer electricity only - Solid biofuels excluding charcoal</t>
  </si>
  <si>
    <t>Gross electricity generation Autoproducer CHP plants - Solid biofuels excluding charcoal</t>
  </si>
  <si>
    <t>Gross electricity generation Main activity electricity only - Biogases</t>
  </si>
  <si>
    <t>Gross electricity generation Main activity CHP plants - Biogases</t>
  </si>
  <si>
    <t>Gross electricity generation Autoproducer electricity only - Biogases</t>
  </si>
  <si>
    <t>Gross electricity generation Autoproducer CHP plants - Biogases</t>
  </si>
  <si>
    <t>Gross electricity generation Main activity electricity only - Biodiesels</t>
  </si>
  <si>
    <t>Gross electricity generation Main activity CHP plants - Biodiesels</t>
  </si>
  <si>
    <t>Gross electricity generation Autoproducer electricity only - Biodiesels</t>
  </si>
  <si>
    <t>Gross electricity generation Autoproducer CHP plants - Biodiesels</t>
  </si>
  <si>
    <t>Gross electricity generation Main activity electricity only - Other Liquid Biofuels</t>
  </si>
  <si>
    <t>Gross electricity generation Main activity CHP plants - Other Liquid Biofuels</t>
  </si>
  <si>
    <t>Gross electricity generation Autoproducer electricity only - Other Liquid Biofuels</t>
  </si>
  <si>
    <t>Gross electricity generation Autoproducer CHP plants - Other Liquid Biofuels</t>
  </si>
  <si>
    <t>Transformation output</t>
  </si>
  <si>
    <t>Transformation output - Conventional Thermal Power Stations</t>
  </si>
  <si>
    <t>Transformation output - Main Activity Conventional Thermal Power Stations</t>
  </si>
  <si>
    <t>Transformation output - Autoproducer Conventional Thermal Power Stations</t>
  </si>
  <si>
    <t>Transformation output - Nuclear Power Stations</t>
  </si>
  <si>
    <t>[PJ]</t>
  </si>
  <si>
    <t>Total Auto Thermal Plants</t>
  </si>
  <si>
    <t>Total CHP</t>
  </si>
  <si>
    <t>Total Elec Only (no Ren)</t>
  </si>
  <si>
    <t>Solar</t>
  </si>
  <si>
    <t>Gross electricity generation Autoproducer electricity only by fuel group</t>
  </si>
  <si>
    <t>Solid</t>
  </si>
  <si>
    <t>OIL</t>
  </si>
  <si>
    <t>GAS</t>
  </si>
  <si>
    <t>RFG</t>
  </si>
  <si>
    <t>Biomass</t>
  </si>
  <si>
    <t>Waste</t>
  </si>
  <si>
    <t>DATA SOURCE for Switzerland</t>
  </si>
  <si>
    <t>DATA FROM THE OLD JECT MODEL FOR 2005</t>
  </si>
  <si>
    <t>Fuel Input  (PJ)</t>
  </si>
  <si>
    <t>Solid Fuels</t>
  </si>
  <si>
    <t>Oil</t>
  </si>
  <si>
    <t>Gas</t>
  </si>
  <si>
    <t>Biofuels</t>
  </si>
  <si>
    <t>Waste (based on the assumption that all non-wood is waste)</t>
  </si>
  <si>
    <t>Biomass (wood and wood wastes)</t>
  </si>
  <si>
    <t>ELC only plants prod (PJ)</t>
  </si>
  <si>
    <t>Total CHP (PJ)</t>
  </si>
  <si>
    <t>Total Heat Production (PJ)</t>
  </si>
  <si>
    <t>Table Name: TMPL-Autoprod-O</t>
  </si>
  <si>
    <t>B_101122 [Transformation output - Autoproducer Conventional Thermal Power Stations]</t>
  </si>
  <si>
    <t>CHP Derived heat production (PJ)</t>
  </si>
  <si>
    <t>Electricity from CHP (PJ)</t>
  </si>
  <si>
    <t>Fuel consumption 2005</t>
  </si>
  <si>
    <t>Fuel consumption 2010</t>
  </si>
  <si>
    <t>DATA FROM THE OLD JET MODEL</t>
  </si>
  <si>
    <t>Assumptions based on the other tables (no electricity and heat production in sheet EUROSTAT_AutoP_ElcProd</t>
  </si>
  <si>
    <t>Transformation input in Autoproducer Conventional Power Stations</t>
  </si>
  <si>
    <t>INDHYD</t>
  </si>
  <si>
    <t>Hydro (IND)</t>
  </si>
  <si>
    <t>INDWIN</t>
  </si>
  <si>
    <t>Wind (IND)</t>
  </si>
  <si>
    <t>nrg_105a</t>
  </si>
  <si>
    <t>Transformation input in Autoproducer CHP Plants</t>
  </si>
  <si>
    <t>B_101034</t>
  </si>
  <si>
    <t>Transformation input in Autoproducer Electricity Plants</t>
  </si>
  <si>
    <t>Transformation input in Autoproducer Heat Plants</t>
  </si>
  <si>
    <t>Iron&amp;Steel</t>
  </si>
  <si>
    <t>Source: IDEES</t>
  </si>
  <si>
    <t>Physical output (kt steel)</t>
  </si>
  <si>
    <t>Region</t>
  </si>
  <si>
    <t>Level_0</t>
  </si>
  <si>
    <t>Level_1</t>
  </si>
  <si>
    <t>Source: USGS Mineral Yearbook (Iron and Steel in 2012)</t>
  </si>
  <si>
    <t>Physical output (kt)</t>
  </si>
  <si>
    <t>USGS Mineral Yearbook</t>
  </si>
  <si>
    <t>Demand for TIMES</t>
  </si>
  <si>
    <t>Physical output (Mt)</t>
  </si>
  <si>
    <t>Non Ferrous Metals</t>
  </si>
  <si>
    <t>ALUMINIUM</t>
  </si>
  <si>
    <t>Aluminium production (kt)</t>
  </si>
  <si>
    <t>Other non-ferrous metals (kt lead eq.)</t>
  </si>
  <si>
    <t xml:space="preserve">Source: USGS Mineral Yearbook </t>
  </si>
  <si>
    <t>Aluminium</t>
  </si>
  <si>
    <t>COPPER</t>
  </si>
  <si>
    <t>Copper</t>
  </si>
  <si>
    <t>Green cells assumptions for calibration</t>
  </si>
  <si>
    <t>Non Metallic Minerals</t>
  </si>
  <si>
    <t>Cement and Lime</t>
  </si>
  <si>
    <t>Cement (incl. lime) (kt)</t>
  </si>
  <si>
    <t>Ceramics &amp;amp; other NMM (kt bricks eq.)</t>
  </si>
  <si>
    <t>Glass production (kt)</t>
  </si>
  <si>
    <t>Source: JET model 2005</t>
  </si>
  <si>
    <t>Commodity</t>
  </si>
  <si>
    <t>ICM (Mt)</t>
  </si>
  <si>
    <t>ILM (Mt)</t>
  </si>
  <si>
    <t>Share</t>
  </si>
  <si>
    <t>ICM</t>
  </si>
  <si>
    <t>ILM</t>
  </si>
  <si>
    <t>Cement</t>
  </si>
  <si>
    <t>Lime</t>
  </si>
  <si>
    <t>Demands for TIMES</t>
  </si>
  <si>
    <t>Glass</t>
  </si>
  <si>
    <t>Source: JET model 2005 values</t>
  </si>
  <si>
    <t>Year\Region</t>
  </si>
  <si>
    <t>IGF</t>
  </si>
  <si>
    <t>IGH</t>
  </si>
  <si>
    <t>EK</t>
  </si>
  <si>
    <t>Pulp, Paper and Printing</t>
  </si>
  <si>
    <t>Paper production (kt)</t>
  </si>
  <si>
    <t>Printing and media reproduction (kt paper eq.)</t>
  </si>
  <si>
    <t>Pulp production (kt)</t>
  </si>
  <si>
    <t>Source: FAO 2010-2015 Pulp and Paper Capacities</t>
  </si>
  <si>
    <t xml:space="preserve">Paper production </t>
  </si>
  <si>
    <t>Printing and media reproduction</t>
  </si>
  <si>
    <t>Paper low quality</t>
  </si>
  <si>
    <t>Paper High Quality</t>
  </si>
  <si>
    <t>Ammonia and Chlorine</t>
  </si>
  <si>
    <t>No data from IDEES</t>
  </si>
  <si>
    <t>Source: JRC (Ammonia); EuroChlor 2013 (Chlorine). Green cells JET model 2005 values</t>
  </si>
  <si>
    <t>Ammonia</t>
  </si>
  <si>
    <t>Chlorine</t>
  </si>
  <si>
    <t>PROD 2013 (kt)</t>
  </si>
  <si>
    <t>Utilization factors (Calculated)</t>
  </si>
  <si>
    <t>BE+NL</t>
  </si>
  <si>
    <t>FI+NO+SE+PL</t>
  </si>
  <si>
    <t>PT+CH+EL+RO+UK</t>
  </si>
  <si>
    <t>CZ+SK+HU+AT</t>
  </si>
  <si>
    <t>CAP 2013</t>
  </si>
  <si>
    <r>
      <rPr>
        <b/>
        <u/>
        <sz val="11"/>
        <color theme="1"/>
        <rFont val="宋体"/>
        <charset val="134"/>
        <scheme val="minor"/>
      </rPr>
      <t xml:space="preserve">from JRC: </t>
    </r>
    <r>
      <rPr>
        <sz val="11"/>
        <color theme="1"/>
        <rFont val="宋体"/>
        <charset val="134"/>
        <scheme val="minor"/>
      </rPr>
      <t>Ammonia Capacity and production</t>
    </r>
  </si>
  <si>
    <t>Plant ID</t>
  </si>
  <si>
    <t>City</t>
  </si>
  <si>
    <t>Capacity (kt/y)</t>
  </si>
  <si>
    <t>Production (kt/y)</t>
  </si>
  <si>
    <t>Operating rate (%)</t>
  </si>
  <si>
    <t>Year Built</t>
  </si>
  <si>
    <t>Last modification</t>
  </si>
  <si>
    <t>EU</t>
  </si>
  <si>
    <t>Linz</t>
  </si>
  <si>
    <t>Antwerp</t>
  </si>
  <si>
    <t>Tertre</t>
  </si>
  <si>
    <t>Devnya</t>
  </si>
  <si>
    <t>Dimitrovgrad</t>
  </si>
  <si>
    <t>Sal'a</t>
  </si>
  <si>
    <t>Litvinov</t>
  </si>
  <si>
    <t>Grandpuits</t>
  </si>
  <si>
    <t>Rouen</t>
  </si>
  <si>
    <t>Ottmarsheim</t>
  </si>
  <si>
    <t>Le Havre</t>
  </si>
  <si>
    <t>Germany</t>
  </si>
  <si>
    <t>Ludwigshafen</t>
  </si>
  <si>
    <t>Dormagen</t>
  </si>
  <si>
    <t>Lutherstadt - Wittenberg</t>
  </si>
  <si>
    <t>Gelsenkirchen</t>
  </si>
  <si>
    <t>Brunsbuttel</t>
  </si>
  <si>
    <t>Nea Karvali</t>
  </si>
  <si>
    <t>Perfurdo</t>
  </si>
  <si>
    <t>Ferrara</t>
  </si>
  <si>
    <t>Geleen</t>
  </si>
  <si>
    <t>Sluiskil</t>
  </si>
  <si>
    <t>Wloclawek</t>
  </si>
  <si>
    <t>Kedzierzyn</t>
  </si>
  <si>
    <t>Pulawy</t>
  </si>
  <si>
    <t>Tarnow</t>
  </si>
  <si>
    <t>Szczecin - Skolwin</t>
  </si>
  <si>
    <t>Turnu Magurele</t>
  </si>
  <si>
    <t>Slobozia</t>
  </si>
  <si>
    <t>Savinesti</t>
  </si>
  <si>
    <t>Targu Mures</t>
  </si>
  <si>
    <t>Fagaras</t>
  </si>
  <si>
    <t>Sabinanigo</t>
  </si>
  <si>
    <t>Palos de la Frontera</t>
  </si>
  <si>
    <t>Puertollano</t>
  </si>
  <si>
    <t>Billingham</t>
  </si>
  <si>
    <t>Hull</t>
  </si>
  <si>
    <t>Ince</t>
  </si>
  <si>
    <t>Calculated</t>
  </si>
  <si>
    <t>ASSUMPTION</t>
  </si>
  <si>
    <t>Company ID</t>
  </si>
  <si>
    <t>LITHUANIA</t>
  </si>
  <si>
    <t>PORTUGAL</t>
  </si>
  <si>
    <t>SLOVAKIA</t>
  </si>
  <si>
    <t>ESTONIA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</si>
  <si>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</si>
  <si>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</si>
  <si>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</si>
  <si>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</si>
  <si>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</si>
  <si>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</si>
  <si>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</si>
  <si>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</si>
  <si>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PRE</t>
  </si>
  <si>
    <t>INDBFG00</t>
  </si>
  <si>
    <t>Fuel Tech Base-year - Blast Furnace Gas (IND)</t>
  </si>
  <si>
    <t>PJa</t>
  </si>
  <si>
    <t>INDBIO00</t>
  </si>
  <si>
    <t>Fuel Tech Base-year - Biomass (IND)</t>
  </si>
  <si>
    <t>INDCOA00</t>
  </si>
  <si>
    <t>Fuel Tech Base-year - Hard Coal (IND)</t>
  </si>
  <si>
    <t>INDCOB00</t>
  </si>
  <si>
    <t>Fuel Tech Base-year - Brown Coal (IND)</t>
  </si>
  <si>
    <t>INDCOG00</t>
  </si>
  <si>
    <t>Fuel Tech Base-year - Coke Oven Gas (IND)</t>
  </si>
  <si>
    <t>INDCOK00</t>
  </si>
  <si>
    <t>Fuel Tech Base-year - Coke (IND)</t>
  </si>
  <si>
    <t>INDCOL00</t>
  </si>
  <si>
    <t>Fuel Tech Base-year - Lignite (IND)</t>
  </si>
  <si>
    <t>INDGAS00</t>
  </si>
  <si>
    <t>Fuel Tech Base-year - Natural Gas (IND)</t>
  </si>
  <si>
    <t>INDGEO00</t>
  </si>
  <si>
    <t>Fuel Tech Base-year - Geothermal (IND)</t>
  </si>
  <si>
    <t>INDHFO00</t>
  </si>
  <si>
    <t>Fuel Tech Base-year - Heavy Fuel Oil (IND)</t>
  </si>
  <si>
    <t>INDHYD00</t>
  </si>
  <si>
    <t>Fuel Tech Base-year - Hydro (IND)</t>
  </si>
  <si>
    <t>INDLFO00</t>
  </si>
  <si>
    <t>Fuel Tech Base-year - Light Fuel Oil (IND)</t>
  </si>
  <si>
    <t>INDLPG00</t>
  </si>
  <si>
    <t>Fuel Tech Base-year - Liquified Petroleum Gas (IND)</t>
  </si>
  <si>
    <t>INDMUN00</t>
  </si>
  <si>
    <t>Fuel Tech Base-year - Municipal Waste (IND)</t>
  </si>
  <si>
    <t>INDNAP00</t>
  </si>
  <si>
    <t>Fuel Tech Base-year - Naphtha (IND)</t>
  </si>
  <si>
    <t>INDNEU00</t>
  </si>
  <si>
    <t>Fuel Tech Base-year - Non Energy (IND)</t>
  </si>
  <si>
    <t>INDRFG00</t>
  </si>
  <si>
    <t>Fuel Tech Base-year - Refinery Gas (IND)</t>
  </si>
  <si>
    <t>INDSLU00</t>
  </si>
  <si>
    <t>Fuel Tech Base-year - Industrial Waste-Sludge (IND)</t>
  </si>
  <si>
    <t>INDSOL00</t>
  </si>
  <si>
    <t>Fuel Tech Base-year - Solar (IND)</t>
  </si>
  <si>
    <t>INDWIN00</t>
  </si>
  <si>
    <t>Fuel Tech Base-year - Wind (IND)</t>
  </si>
  <si>
    <t>INDHTH00</t>
  </si>
  <si>
    <t>Fuel Tech Base-year- High Temperature Heat (IND)</t>
  </si>
  <si>
    <t>GW</t>
  </si>
  <si>
    <t>SEASON</t>
  </si>
  <si>
    <t>INDELC00</t>
  </si>
  <si>
    <t>Fuel Tech - Electricity (IND)</t>
  </si>
  <si>
    <t>DAYNITE</t>
  </si>
  <si>
    <t>DMD</t>
  </si>
  <si>
    <t>IISFINPRO00</t>
  </si>
  <si>
    <t>IIS.Finishing Processes.00.</t>
  </si>
  <si>
    <t>Mt</t>
  </si>
  <si>
    <t>Mta</t>
  </si>
  <si>
    <t>IISAODFUR00</t>
  </si>
  <si>
    <t>IIS.Argon Oxygen Furnace AOD.Regular.00.</t>
  </si>
  <si>
    <t>IISBLAFUR00</t>
  </si>
  <si>
    <t>IIS.Iron Blast Furnace.00.</t>
  </si>
  <si>
    <t>MISRIR</t>
  </si>
  <si>
    <t>IISBOXFUR00</t>
  </si>
  <si>
    <t>IIS.Blast Oxygen Furnace BOF.Regular.00.</t>
  </si>
  <si>
    <t>IISBOXSCR00</t>
  </si>
  <si>
    <t>IIS.Blast Oxygen Furnace BOF.Scrap.00.</t>
  </si>
  <si>
    <t>IISCOREXP00</t>
  </si>
  <si>
    <t>IIS.COREX.00.</t>
  </si>
  <si>
    <t>IISCUPOLA00</t>
  </si>
  <si>
    <t>IIS.Cast Iron Cupola.00.</t>
  </si>
  <si>
    <t>IISCYCFUR00</t>
  </si>
  <si>
    <t>IIS.Cyclone Convertor Furnace CCF.00.</t>
  </si>
  <si>
    <t>IISDRIEAF00</t>
  </si>
  <si>
    <t>IIS.EAF for DRI.00.</t>
  </si>
  <si>
    <t>IISDRISPN00</t>
  </si>
  <si>
    <t>IIS.Sponge Iron for DRI.00.</t>
  </si>
  <si>
    <t>IISELAFUR00</t>
  </si>
  <si>
    <t>IIS.Electric Arc Furnace.00.</t>
  </si>
  <si>
    <t>IISFECRFR00</t>
  </si>
  <si>
    <t>IIS.Ferrochrome Smelting Furnace.00.</t>
  </si>
  <si>
    <t>MISRFC</t>
  </si>
  <si>
    <t>IISPELLET00</t>
  </si>
  <si>
    <t>IIS.Pellet Production.00.</t>
  </si>
  <si>
    <t>IISSINTER00</t>
  </si>
  <si>
    <t>IIS.Sinter Production.00.</t>
  </si>
  <si>
    <t>HPL</t>
  </si>
  <si>
    <t>INDIISHTH00</t>
  </si>
  <si>
    <t>Generic Industrial Boiler for IIS</t>
  </si>
  <si>
    <t>IAMADVCAP00</t>
  </si>
  <si>
    <t>IAM.Advanced Production.CO2 Capture.00.</t>
  </si>
  <si>
    <t xml:space="preserve">Chemical </t>
  </si>
  <si>
    <t>IAMADVPRO00</t>
  </si>
  <si>
    <t>IAM.Advanced Production.00.</t>
  </si>
  <si>
    <t>IAMSTDPRO00</t>
  </si>
  <si>
    <t>IAM.Standard Production.00.</t>
  </si>
  <si>
    <t>ICLADVPRO00</t>
  </si>
  <si>
    <t>ICL.Advanced Membrane Production.00.</t>
  </si>
  <si>
    <t>ICLSTDPRO00</t>
  </si>
  <si>
    <t>ICL.Standard Membrane Production.00.</t>
  </si>
  <si>
    <t>ICLSTDPRO01</t>
  </si>
  <si>
    <t>ICL.Standard mercury Production.00.</t>
  </si>
  <si>
    <t>ICLSTDPRO02</t>
  </si>
  <si>
    <t>ICL.Standard diaphragm Production.00.</t>
  </si>
  <si>
    <t>ICHDEMAND00</t>
  </si>
  <si>
    <t>ICH.Other Chemicals.00.</t>
  </si>
  <si>
    <t>ICHELEELC00</t>
  </si>
  <si>
    <t>ICH.Other Chemicals.Electro-Chemical Processes.ELC.00</t>
  </si>
  <si>
    <t>ICHMCHBIO00</t>
  </si>
  <si>
    <t>ICH.Other Chemicals.Machine Drive.BIO.00</t>
  </si>
  <si>
    <t>ICHMCHCOA00</t>
  </si>
  <si>
    <t>ICH.Other Chemicals.Machine Drive.COA.00</t>
  </si>
  <si>
    <t>ICHMCHCOK00</t>
  </si>
  <si>
    <t>ICH.Other Chemicals.Machine Drive.COK.00</t>
  </si>
  <si>
    <t>ICHMCHELC00</t>
  </si>
  <si>
    <t>ICH.Other Chemicals.Machine Drive.ELC.00</t>
  </si>
  <si>
    <t>ICHMCHGAS00</t>
  </si>
  <si>
    <t>ICH.Other Chemicals.Machine Drive.GAS.00</t>
  </si>
  <si>
    <t>ICHMCHHFO00</t>
  </si>
  <si>
    <t>ICH.Other Chemicals.Machine Drive.HFO.00</t>
  </si>
  <si>
    <t>ICHMCHLFO00</t>
  </si>
  <si>
    <t>ICH.Other Chemicals.Machine Drive.LFO.00</t>
  </si>
  <si>
    <t>ICHMCHLPG00</t>
  </si>
  <si>
    <t>ICH.Other Chemicals.Machine Drive.LPG.00</t>
  </si>
  <si>
    <t>ICHPRCBIO00</t>
  </si>
  <si>
    <t>ICH.Other Chemicals.Process Heat.BIO.00</t>
  </si>
  <si>
    <t>ICHPRCCOA00</t>
  </si>
  <si>
    <t>ICH.Other Chemicals.Process Heat.COA.00</t>
  </si>
  <si>
    <t>ICHPRCCOK00</t>
  </si>
  <si>
    <t>ICH.Other Chemicals.Process Heat.COK.00</t>
  </si>
  <si>
    <t>ICHPRCELC00</t>
  </si>
  <si>
    <t>ICH.Other Chemicals.Process Heat.ELC.00</t>
  </si>
  <si>
    <t>ICHPRCGAS00</t>
  </si>
  <si>
    <t>ICH.Other Chemicals.Process Heat.GAS.00</t>
  </si>
  <si>
    <t>ICHPRCHFO00</t>
  </si>
  <si>
    <t>ICH.Other Chemicals.Process Heat.HFO.00</t>
  </si>
  <si>
    <t>ICHPRCLFO00</t>
  </si>
  <si>
    <t>ICH.Other Chemicals.Process Heat.LFO.00</t>
  </si>
  <si>
    <t>ICHPRCLPG00</t>
  </si>
  <si>
    <t>ICH.Other Chemicals.Process Heat.LPG.00</t>
  </si>
  <si>
    <t>ICHOTH-NRG</t>
  </si>
  <si>
    <t>ICH: Other energy uses</t>
  </si>
  <si>
    <t>ICHSTMBIO00</t>
  </si>
  <si>
    <t>ICH.Other Chemicals.Steam.BIO.00</t>
  </si>
  <si>
    <t>ICHSTMCOA00</t>
  </si>
  <si>
    <t>ICH.Other Chemicals.Steam.COA.00</t>
  </si>
  <si>
    <t>ICHSTMCOK00</t>
  </si>
  <si>
    <t>ICH.Other Chemicals.Steam.COK.00</t>
  </si>
  <si>
    <t>ICHSTMELC00</t>
  </si>
  <si>
    <t>ICH.Other Chemicals.Steam.ELC.00</t>
  </si>
  <si>
    <t>ICHSTMGAS00</t>
  </si>
  <si>
    <t>ICH.Other Chemicals.Steam.GAS.00</t>
  </si>
  <si>
    <t>ICHSTMHFO00</t>
  </si>
  <si>
    <t>ICH.Other Chemicals.Steam.HFO.00</t>
  </si>
  <si>
    <t>ICHSTMHTH00</t>
  </si>
  <si>
    <t>ICH.Other Chemicals.Steam.HTH.00</t>
  </si>
  <si>
    <t>ICHSTMLFO00</t>
  </si>
  <si>
    <t>ICH.Other Chemicals.Steam.LFO.00</t>
  </si>
  <si>
    <t>ICHSTMLPG00</t>
  </si>
  <si>
    <t>ICH.Other Chemicals.Steam.LPG.00</t>
  </si>
  <si>
    <t>IPPHIGQUA00</t>
  </si>
  <si>
    <t>IPP.High Quality Paper Production.00.</t>
  </si>
  <si>
    <t>Pulp&amp;Paper</t>
  </si>
  <si>
    <t>IPPLOWQUA00</t>
  </si>
  <si>
    <t>IPP.Low Quality Paper Production.00.</t>
  </si>
  <si>
    <t>IPPPUPCHE00</t>
  </si>
  <si>
    <t>IPP.Chemical Pulp Production.00.</t>
  </si>
  <si>
    <t>MPPPUP</t>
  </si>
  <si>
    <t>IPPPUPMEC00</t>
  </si>
  <si>
    <t>IPP.Mechanical Pulp Production.00.</t>
  </si>
  <si>
    <t>IPPPUPRYC00</t>
  </si>
  <si>
    <t>IPP.Recycling Pulp Production.00.</t>
  </si>
  <si>
    <t>IPPPRCBIO00</t>
  </si>
  <si>
    <t>IPP.Generic fuel kiln.BIO</t>
  </si>
  <si>
    <t>IPPPRCGAS00</t>
  </si>
  <si>
    <t>IPP.Generic fuel kiln.GAS</t>
  </si>
  <si>
    <t>IPPPRCHFO00</t>
  </si>
  <si>
    <t>IPP.Generic fuel kiln.HFO</t>
  </si>
  <si>
    <t>INDIPPHTH00</t>
  </si>
  <si>
    <t>Generic Industrial Boiler for IPP</t>
  </si>
  <si>
    <t>CHP</t>
  </si>
  <si>
    <t>CHPAUTOGENBLQ00</t>
  </si>
  <si>
    <t>CHP.Autoproducer.Black Liquor.00</t>
  </si>
  <si>
    <t>IOIDEMAND00</t>
  </si>
  <si>
    <t>IOI.Other Industries.00.</t>
  </si>
  <si>
    <t>Other Industries</t>
  </si>
  <si>
    <t>IOIELEELC00</t>
  </si>
  <si>
    <t>IOI.Other Industries.Electro-Chemical Processes.ELC.00</t>
  </si>
  <si>
    <t>IOIMCHBIO00</t>
  </si>
  <si>
    <t>IOI.Other Industries.Machine Drive.BIO.00</t>
  </si>
  <si>
    <t>IOIMCHCOA00</t>
  </si>
  <si>
    <t>IOI.Other Industries.Machine Drive.COA.00</t>
  </si>
  <si>
    <t>IOIMCHCOK00</t>
  </si>
  <si>
    <t>IOI.Other Industries.Machine Drive.COK.00</t>
  </si>
  <si>
    <t>IOIMCHELC00</t>
  </si>
  <si>
    <t>IOI.Other Industries.Machine Drive.ELC.00</t>
  </si>
  <si>
    <t>IOIMCHGAS00</t>
  </si>
  <si>
    <t>IOI.Other Industries.Machine Drive.GAS.00</t>
  </si>
  <si>
    <t>IOIMCHHFO00</t>
  </si>
  <si>
    <t>IOI.Other Industries.Machine Drive.HFO.00</t>
  </si>
  <si>
    <t>IOIMCHLFO00</t>
  </si>
  <si>
    <t>IOI.Other Industries.Machine Drive.LFO.00</t>
  </si>
  <si>
    <t>IOIMCHLPG00</t>
  </si>
  <si>
    <t>IOI.Other Industries.Machine Drive.LPG.00</t>
  </si>
  <si>
    <t>IOIPRCBIO00</t>
  </si>
  <si>
    <t>IOI.Other Industries.Process Heat.BIO.00</t>
  </si>
  <si>
    <t>IOIPRCCOA00</t>
  </si>
  <si>
    <t>IOI.Other Industries.Process Heat.COA.00</t>
  </si>
  <si>
    <t>IOIPRCCOK00</t>
  </si>
  <si>
    <t>IOI.Other Industries.Process Heat.COK.00</t>
  </si>
  <si>
    <t>IOIPRCELC00</t>
  </si>
  <si>
    <t>IOI.Other Industries.Process Heat.ELC.00</t>
  </si>
  <si>
    <t>IOIPRCGAS00</t>
  </si>
  <si>
    <t>IOI.Other Industries.Process Heat.GAS.00</t>
  </si>
  <si>
    <t>IOIPRCHFO00</t>
  </si>
  <si>
    <t>IOI.Other Industries.Process Heat.HFO.00</t>
  </si>
  <si>
    <t>IOIPRCLFO00</t>
  </si>
  <si>
    <t>IOI.Other Industries.Process Heat.LFO.00</t>
  </si>
  <si>
    <t>IOIPRCLPG00</t>
  </si>
  <si>
    <t>IOI.Other Industries.Process Heat.LPG.00</t>
  </si>
  <si>
    <t>IOIOTH-NRG</t>
  </si>
  <si>
    <t>IOI: Other energy uses</t>
  </si>
  <si>
    <t>IOISTMBIO00</t>
  </si>
  <si>
    <t>IOI.Other Industries.Steam.BIO.00</t>
  </si>
  <si>
    <t>IOISTMCOA00</t>
  </si>
  <si>
    <t>IOI.Other Industries.Steam.COA.00</t>
  </si>
  <si>
    <t>IOISTMCOK00</t>
  </si>
  <si>
    <t>IOI.Other Industries.Steam.COK.00</t>
  </si>
  <si>
    <t>IOISTMELC00</t>
  </si>
  <si>
    <t>IOI.Other Industries.Steam.ELC.00</t>
  </si>
  <si>
    <t>IOISTMGAS00</t>
  </si>
  <si>
    <t>IOI.Other Industries.Steam.GAS.00</t>
  </si>
  <si>
    <t>IOISTMHFO00</t>
  </si>
  <si>
    <t>IOI.Other Industries.Steam.HFO.00</t>
  </si>
  <si>
    <t>IOISTMHTH00</t>
  </si>
  <si>
    <t>IOI.Other Industries.Steam.HTH.00</t>
  </si>
  <si>
    <t>IOISTMLFO00</t>
  </si>
  <si>
    <t>IOI.Other Industries.Steam.LFO.00</t>
  </si>
  <si>
    <t>IOISTMLPG00</t>
  </si>
  <si>
    <t>IOI.Other Industries.Steam.LPG.00</t>
  </si>
  <si>
    <t>IALFINPRO00</t>
  </si>
  <si>
    <t>IAL.Finishing Processes.00.</t>
  </si>
  <si>
    <t>ICUFINPRO00</t>
  </si>
  <si>
    <t>ICU.Finishing Processes.00.</t>
  </si>
  <si>
    <t>INFDEMAND00</t>
  </si>
  <si>
    <t>INF.Other Non Ferrous Metals.00.</t>
  </si>
  <si>
    <t>IALHAHEPF00</t>
  </si>
  <si>
    <t>IAL.Hall Heroult.Point Feeders.00.</t>
  </si>
  <si>
    <t>IALHAHERG00</t>
  </si>
  <si>
    <t>IAL.Hall Heroult.Regular.00.</t>
  </si>
  <si>
    <t>IALINERAN00</t>
  </si>
  <si>
    <t>IAL.Inert Anodes.00.</t>
  </si>
  <si>
    <t>IALRECYCP00</t>
  </si>
  <si>
    <t>IAL.Recycled Production.00.</t>
  </si>
  <si>
    <t>ICUOREPRD00</t>
  </si>
  <si>
    <t>ICU.Copper Production.00.</t>
  </si>
  <si>
    <t>ICURECPRD00</t>
  </si>
  <si>
    <t>ICU.Copper Recycling.00.</t>
  </si>
  <si>
    <t>INFELEELC00</t>
  </si>
  <si>
    <t>INF.Other Non Ferrous Metals.Electro-Chemical Processes.ELC.00</t>
  </si>
  <si>
    <t>INFMCHBIO00</t>
  </si>
  <si>
    <t>INF.Other Non Ferrous Metals.Machine Drive.BIO.00</t>
  </si>
  <si>
    <t>INFMCHCOA00</t>
  </si>
  <si>
    <t>INF.Other Non Ferrous Metals.Machine Drive.COA.00</t>
  </si>
  <si>
    <t>INFMCHCOK00</t>
  </si>
  <si>
    <t>INF.Other Non Ferrous Metals.Machine Drive.COK.00</t>
  </si>
  <si>
    <t>INFMCHELC00</t>
  </si>
  <si>
    <t>INF.Other Non Ferrous Metals.Machine Drive.ELC.00</t>
  </si>
  <si>
    <t>INFMCHGAS00</t>
  </si>
  <si>
    <t>INF.Other Non Ferrous Metals.Machine Drive.GAS.00</t>
  </si>
  <si>
    <t>INFMCHHFO00</t>
  </si>
  <si>
    <t>INF.Other Non Ferrous Metals.Machine Drive.HFO.00</t>
  </si>
  <si>
    <t>INFMCHLFO00</t>
  </si>
  <si>
    <t>INF.Other Non Ferrous Metals.Machine Drive.LFO.00</t>
  </si>
  <si>
    <t>INFMCHLPG00</t>
  </si>
  <si>
    <t>INF.Other Non Ferrous Metals.Machine Drive.LPG.00</t>
  </si>
  <si>
    <t>INFPRCBIO00</t>
  </si>
  <si>
    <t>INF.Other Non Ferrous Metals.Process Heat.BIO.00</t>
  </si>
  <si>
    <t>INFPRCCOA00</t>
  </si>
  <si>
    <t>INF.Other Non Ferrous Metals.Process Heat.COA.00</t>
  </si>
  <si>
    <t>INFPRCCOK00</t>
  </si>
  <si>
    <t>INF.Other Non Ferrous Metals.Process Heat.COK.00</t>
  </si>
  <si>
    <t>INFPRCELC00</t>
  </si>
  <si>
    <t>INF.Other Non Ferrous Metals.Process Heat.ELC.00</t>
  </si>
  <si>
    <t>INFPRCGAS00</t>
  </si>
  <si>
    <t>INF.Other Non Ferrous Metals.Process Heat.GAS.00</t>
  </si>
  <si>
    <t>INFPRCHFO00</t>
  </si>
  <si>
    <t>INF.Other Non Ferrous Metals.Process Heat.HFO.00</t>
  </si>
  <si>
    <t>INFPRCLFO00</t>
  </si>
  <si>
    <t>INF.Other Non Ferrous Metals.Process Heat.LFO.00</t>
  </si>
  <si>
    <t>INFPRCLPG00</t>
  </si>
  <si>
    <t>INF.Other Non Ferrous Metals.Process Heat.LPG.00</t>
  </si>
  <si>
    <t>INFOTH-NRG</t>
  </si>
  <si>
    <t>INF: Other energy uses</t>
  </si>
  <si>
    <t>INFSTMBIO00</t>
  </si>
  <si>
    <t>INF.Other Non Ferrous Metals.Steam.BIO.00</t>
  </si>
  <si>
    <t>INFSTMCOA00</t>
  </si>
  <si>
    <t>INF.Other Non Ferrous Metals.Steam.COA.00</t>
  </si>
  <si>
    <t>INFSTMCOK00</t>
  </si>
  <si>
    <t>INF.Other Non Ferrous Metals.Steam.COK.00</t>
  </si>
  <si>
    <t>INFSTMELC00</t>
  </si>
  <si>
    <t>INF.Other Non Ferrous Metals.Steam.ELC.00</t>
  </si>
  <si>
    <t>INFSTMGAS00</t>
  </si>
  <si>
    <t>INF.Other Non Ferrous Metals.Steam.GAS.00</t>
  </si>
  <si>
    <t>INFSTMHFO00</t>
  </si>
  <si>
    <t>INF.Other Non Ferrous Metals.Steam.HFO.00</t>
  </si>
  <si>
    <t>INFSTMHTH00</t>
  </si>
  <si>
    <t>INF.Other Non Ferrous Metals.Steam.HTH.00</t>
  </si>
  <si>
    <t>INFSTMLFO00</t>
  </si>
  <si>
    <t>INF.Other Non Ferrous Metals.Steam.LFO.00</t>
  </si>
  <si>
    <t>INFSTMLPG00</t>
  </si>
  <si>
    <t>INF.Other Non Ferrous Metals.Steam.LPG.00</t>
  </si>
  <si>
    <t>ICMFINPRO00</t>
  </si>
  <si>
    <t>ICM.Finishing Processes.00.</t>
  </si>
  <si>
    <t>IGFFLATGL00</t>
  </si>
  <si>
    <t>IGF.Glass Flat.00.</t>
  </si>
  <si>
    <t>IGHHOLLOW00</t>
  </si>
  <si>
    <t>IGH.Glass Hollow.00.</t>
  </si>
  <si>
    <t>IGHRECYCL00</t>
  </si>
  <si>
    <t>IGH.Glass Recycling.00.</t>
  </si>
  <si>
    <t>ILMQLMPRO00</t>
  </si>
  <si>
    <t>ILM.Quick Lime Production.00.</t>
  </si>
  <si>
    <t>ICMDRYPRD00</t>
  </si>
  <si>
    <t>ICM.Dry Process Production.00.</t>
  </si>
  <si>
    <t>ICMWETPRD00</t>
  </si>
  <si>
    <t>ICM.Wet Process Production.00.</t>
  </si>
  <si>
    <t>INMELEELC00</t>
  </si>
  <si>
    <t>INM.Other Non Metallic Minerals.Electro-Chemical Processes.ELC.00</t>
  </si>
  <si>
    <t>ICMPRCCOA00</t>
  </si>
  <si>
    <t>ICM.Generic fuel kiln.COA</t>
  </si>
  <si>
    <t>ICMPRCGAS00</t>
  </si>
  <si>
    <t>ICM.Generic fuel kiln.GAS</t>
  </si>
  <si>
    <t>ICMPRCHFO00</t>
  </si>
  <si>
    <t>ICM.Generic fuel kiln.HFO</t>
  </si>
  <si>
    <t>ILMPRCCOA00</t>
  </si>
  <si>
    <t>ILM.Generic fuel kiln.COA</t>
  </si>
  <si>
    <t>ILMPRCCOG00</t>
  </si>
  <si>
    <t>ILM.Generic fuel kiln.COG</t>
  </si>
  <si>
    <t>ILMPRCGAS00</t>
  </si>
  <si>
    <t>ILM.Generic fuel kiln.GAS</t>
  </si>
  <si>
    <t>ILMPRCHFO00</t>
  </si>
  <si>
    <t>ILM.Generic fuel kiln.HFO</t>
  </si>
  <si>
    <t>INMMCHBIO00</t>
  </si>
  <si>
    <t>INM.Other Non Metallic Minerals.Machine Drive.BIO.00</t>
  </si>
  <si>
    <t>INMMCHCOA00</t>
  </si>
  <si>
    <t>INM.Other Non Metallic Minerals.Machine Drive.COA.00</t>
  </si>
  <si>
    <t>INMMCHCOK00</t>
  </si>
  <si>
    <t>INM.Other Non Metallic Minerals.Machine Drive.COK.00</t>
  </si>
  <si>
    <t>INMMCHELC00</t>
  </si>
  <si>
    <t>INM.Other Non Metallic Minerals.Machine Drive.ELC.00</t>
  </si>
  <si>
    <t>INMMCHGAS00</t>
  </si>
  <si>
    <t>INM.Other Non Metallic Minerals.Machine Drive.GAS.00</t>
  </si>
  <si>
    <t>INMMCHHFO00</t>
  </si>
  <si>
    <t>INM.Other Non Metallic Minerals.Machine Drive.HFO.00</t>
  </si>
  <si>
    <t>INMMCHLFO00</t>
  </si>
  <si>
    <t>INM.Other Non Metallic Minerals.Machine Drive.LFO.00</t>
  </si>
  <si>
    <t>INMMCHLPG00</t>
  </si>
  <si>
    <t>INM.Other Non Metallic Minerals.Machine Drive.LPG.00</t>
  </si>
  <si>
    <t>INMPRCBIO00</t>
  </si>
  <si>
    <t>INM.Other Non Metallic Minerals.Process Heat.BIO.00</t>
  </si>
  <si>
    <t>INMPRCCOA00</t>
  </si>
  <si>
    <t>INM.Other Non Metallic Minerals.Process Heat.COA.00</t>
  </si>
  <si>
    <t>INMPRCCOK00</t>
  </si>
  <si>
    <t>INM.Other Non Metallic Minerals.Process Heat.COK.00</t>
  </si>
  <si>
    <t>INMPRCELC00</t>
  </si>
  <si>
    <t>INM.Other Non Metallic Minerals.Process Heat.ELC.00</t>
  </si>
  <si>
    <t>INMPRCGAS00</t>
  </si>
  <si>
    <t>INM.Other Non Metallic Minerals.Process Heat.GAS.00</t>
  </si>
  <si>
    <t>INMPRCHFO00</t>
  </si>
  <si>
    <t>INM.Other Non Metallic Minerals.Process Heat.HFO.00</t>
  </si>
  <si>
    <t>INMPRCLFO00</t>
  </si>
  <si>
    <t>INM.Other Non Metallic Minerals.Process Heat.LFO.00</t>
  </si>
  <si>
    <t>INMPRCLPG00</t>
  </si>
  <si>
    <t>INM.Other Non Metallic Minerals.Process Heat.LPG.00</t>
  </si>
  <si>
    <t>INMOTH-NRG</t>
  </si>
  <si>
    <t>INM: Other energy uses</t>
  </si>
  <si>
    <t>INMDEMAND00</t>
  </si>
  <si>
    <t>INM.Other Non Metallic Minerals.00.</t>
  </si>
  <si>
    <t>INMSTMBIO00</t>
  </si>
  <si>
    <t>INM.Other Non Metallic Minerals.Steam.BIO.00</t>
  </si>
  <si>
    <t>INMSTMCOA00</t>
  </si>
  <si>
    <t>INM.Other Non Metallic Minerals.Steam.COA.00</t>
  </si>
  <si>
    <t>INMSTMCOK00</t>
  </si>
  <si>
    <t>INM.Other Non Metallic Minerals.Steam.COK.00</t>
  </si>
  <si>
    <t>INMSTMELC00</t>
  </si>
  <si>
    <t>INM.Other Non Metallic Minerals.Steam.ELC.00</t>
  </si>
  <si>
    <t>INMSTMGAS00</t>
  </si>
  <si>
    <t>INM.Other Non Metallic Minerals.Steam.GAS.00</t>
  </si>
  <si>
    <t>INMSTMHFO00</t>
  </si>
  <si>
    <t>INM.Other Non Metallic Minerals.Steam.HFO.00</t>
  </si>
  <si>
    <t>INMSTMHTH00</t>
  </si>
  <si>
    <t>INM.Other Non Metallic Minerals.Steam.HTH.00</t>
  </si>
  <si>
    <t>INMSTMLFO00</t>
  </si>
  <si>
    <t>INM.Other Non Metallic Minerals.Steam.LFO.00</t>
  </si>
  <si>
    <t>INMSTMLPG00</t>
  </si>
  <si>
    <t>INM.Other Non Metallic Minerals.Steam.LPG.00</t>
  </si>
  <si>
    <t>NEUDEMAND00</t>
  </si>
  <si>
    <t>NEU.Non Energy Use Industry Sectors</t>
  </si>
  <si>
    <t>MovedToSysSettings</t>
  </si>
  <si>
    <t>Csets</t>
  </si>
  <si>
    <t>CommName</t>
  </si>
  <si>
    <t>CommDesc</t>
  </si>
  <si>
    <t>LimType</t>
  </si>
  <si>
    <t>CTSLvl</t>
  </si>
  <si>
    <t>PeakTS</t>
  </si>
  <si>
    <t>Ctype</t>
  </si>
  <si>
    <t>NRG</t>
  </si>
  <si>
    <t>INDBLQ</t>
  </si>
  <si>
    <t>Paper: Black Liquor</t>
  </si>
  <si>
    <t>ELC</t>
  </si>
  <si>
    <t>HTHEAT</t>
  </si>
  <si>
    <t>INDLTH</t>
  </si>
  <si>
    <t>Low Temperature Heat for IND</t>
  </si>
  <si>
    <t>LTHEAT</t>
  </si>
  <si>
    <t>ENV</t>
  </si>
  <si>
    <t>INDCO2N</t>
  </si>
  <si>
    <t>Carbon Dioxide - Combustion (IND)</t>
  </si>
  <si>
    <t>kt</t>
  </si>
  <si>
    <t>SE_INDCO2N</t>
  </si>
  <si>
    <t>Carbon Dioxide - Combustion (IND - sect level)</t>
  </si>
  <si>
    <t>INDCOXN</t>
  </si>
  <si>
    <t>Carbon Monoxide - Combustion (IND)</t>
  </si>
  <si>
    <t>INDCH4N</t>
  </si>
  <si>
    <t>Methane - Combustion (IND)</t>
  </si>
  <si>
    <t>INDSO2N</t>
  </si>
  <si>
    <t>Sulphur Dioxide - Combustion (IND)</t>
  </si>
  <si>
    <t>INDNOXN</t>
  </si>
  <si>
    <t>Nitrogen Oxides - Combustion (IND)</t>
  </si>
  <si>
    <t>INDN2ON</t>
  </si>
  <si>
    <t>Nitrous Oxide - Combustion (IND)</t>
  </si>
  <si>
    <t>INDPMAN</t>
  </si>
  <si>
    <t>Particulate 2.5 - Combustion (IND)</t>
  </si>
  <si>
    <t>INDPMBN</t>
  </si>
  <si>
    <t>Particulate 10 - Combustion (IND)</t>
  </si>
  <si>
    <t>INDVOCN</t>
  </si>
  <si>
    <t>Volatile Organic Compounds - Combustion (IND)</t>
  </si>
  <si>
    <t>INDSF6N</t>
  </si>
  <si>
    <t>Sulphur Hexafluoride - Combustion (IND)</t>
  </si>
  <si>
    <t>kg</t>
  </si>
  <si>
    <t>INDCXFN</t>
  </si>
  <si>
    <t>Fluoro Carbons - Combustion (IND)</t>
  </si>
  <si>
    <t>INDCO2P</t>
  </si>
  <si>
    <t>Carbon Dioxide - Process (IND)</t>
  </si>
  <si>
    <t>INDCOXP</t>
  </si>
  <si>
    <t>Carbon Monoxide - Process (IND)</t>
  </si>
  <si>
    <t>INDCH4P</t>
  </si>
  <si>
    <t>Methane - Process (IND)</t>
  </si>
  <si>
    <t>INDSO2P</t>
  </si>
  <si>
    <t>Sulphur Dioxide - Process (IND)</t>
  </si>
  <si>
    <t>INDNOXP</t>
  </si>
  <si>
    <t>Nitrogen Oxides - Process (IND)</t>
  </si>
  <si>
    <t>INDN2OP</t>
  </si>
  <si>
    <t>Nitrous Oxide - Process (IND)</t>
  </si>
  <si>
    <t>INDPMAP</t>
  </si>
  <si>
    <t>Particulate 2.5 - Process (IND)</t>
  </si>
  <si>
    <t>INDPMBP</t>
  </si>
  <si>
    <t>Particulate 10 - Process (IND)</t>
  </si>
  <si>
    <t>INDVOCP</t>
  </si>
  <si>
    <t>Volatile Organic Compounds - Process (IND)</t>
  </si>
  <si>
    <t>INDSF6P</t>
  </si>
  <si>
    <t>Sulphur Hexafluoride - Process (IND)</t>
  </si>
  <si>
    <t>INDCXFP</t>
  </si>
  <si>
    <t>Fluoro Carbons - Process (IND)</t>
  </si>
  <si>
    <t>DEM</t>
  </si>
  <si>
    <t>IIS</t>
  </si>
  <si>
    <t>Iron and Steel Demand</t>
  </si>
  <si>
    <t>Iro&amp;Steel</t>
  </si>
  <si>
    <t>INDHH2</t>
  </si>
  <si>
    <t>Hydrogen (IND)</t>
  </si>
  <si>
    <t>IISHTH</t>
  </si>
  <si>
    <t>High Temperature Heat for IIS (IND)</t>
  </si>
  <si>
    <t>MAT</t>
  </si>
  <si>
    <t>MISORE</t>
  </si>
  <si>
    <t>Iron and Steel: Ore</t>
  </si>
  <si>
    <t>LO</t>
  </si>
  <si>
    <t>MISPLT</t>
  </si>
  <si>
    <t>Iron and Steel: Pellet</t>
  </si>
  <si>
    <t>MISSNT</t>
  </si>
  <si>
    <t>Iron and Steel: Sinter</t>
  </si>
  <si>
    <t>Iron and Steel: Raw Iron</t>
  </si>
  <si>
    <t>MISDIR</t>
  </si>
  <si>
    <t>Iron and Steel: DRI Iron</t>
  </si>
  <si>
    <t>MISSCR</t>
  </si>
  <si>
    <t>Iron and Steel: Scrap Iron</t>
  </si>
  <si>
    <t>MISBFS</t>
  </si>
  <si>
    <t>Iron and Steel: Blast Furnace Slag</t>
  </si>
  <si>
    <t>MISOXY</t>
  </si>
  <si>
    <t>Iron and Steel: Oxygen</t>
  </si>
  <si>
    <t>MISQLI</t>
  </si>
  <si>
    <t>Iron and Steel: Quick Lime</t>
  </si>
  <si>
    <t>Iron and Steel: Ferrochrome</t>
  </si>
  <si>
    <t>MISCST</t>
  </si>
  <si>
    <t>Iron and Steel: Crude Steel</t>
  </si>
  <si>
    <t>ICH</t>
  </si>
  <si>
    <t>Other Chemicals Demand</t>
  </si>
  <si>
    <t>Chemical</t>
  </si>
  <si>
    <t>IAM</t>
  </si>
  <si>
    <t>Ammonia Demand</t>
  </si>
  <si>
    <t>ICL</t>
  </si>
  <si>
    <t>Chlorine Demand</t>
  </si>
  <si>
    <t>ICHSTM</t>
  </si>
  <si>
    <t>Other Chemicals.Steam.</t>
  </si>
  <si>
    <t>ICHPRC</t>
  </si>
  <si>
    <t>Other Chemicals.Process Heat.</t>
  </si>
  <si>
    <t>ICHMCH</t>
  </si>
  <si>
    <t>Other Chemicals.Machine Drive.</t>
  </si>
  <si>
    <t>ICHELE</t>
  </si>
  <si>
    <t>Other Chemicals.Electro-Chemicals.</t>
  </si>
  <si>
    <t>ICHOTH</t>
  </si>
  <si>
    <t>Other Chemicals.Other Processes.</t>
  </si>
  <si>
    <t>IAMHTH</t>
  </si>
  <si>
    <t>High Temperature Heat for IAM (IND)</t>
  </si>
  <si>
    <t>ICLHTH</t>
  </si>
  <si>
    <t>High Temperature Heat for ICL (IND)</t>
  </si>
  <si>
    <t>ICHHTH</t>
  </si>
  <si>
    <t>High Temperature Heat for ICH (IND)</t>
  </si>
  <si>
    <t>IPH</t>
  </si>
  <si>
    <t>High Quality Paper Demand</t>
  </si>
  <si>
    <t>IPL</t>
  </si>
  <si>
    <t>Low Quality Paper Demand</t>
  </si>
  <si>
    <t>IPPPRC</t>
  </si>
  <si>
    <t>Process Heat for IPH and IPL (IND)</t>
  </si>
  <si>
    <t>IPPHTH</t>
  </si>
  <si>
    <t>High Temperature Heat for IPH and IPL (IND)</t>
  </si>
  <si>
    <t>MPPWOO</t>
  </si>
  <si>
    <t>Paper: Wood</t>
  </si>
  <si>
    <t>MPPRYC</t>
  </si>
  <si>
    <t>Paper: Recycled</t>
  </si>
  <si>
    <t>MPPNOH</t>
  </si>
  <si>
    <t>Paper: Sodium Hydraxide</t>
  </si>
  <si>
    <t>MPPOXY</t>
  </si>
  <si>
    <t>Paper: Oxygen</t>
  </si>
  <si>
    <t>Paper: Pulp</t>
  </si>
  <si>
    <t>MPPKAO</t>
  </si>
  <si>
    <t>Paper: Kaolin</t>
  </si>
  <si>
    <t>MPPGYP</t>
  </si>
  <si>
    <t>Paper: Gypsum</t>
  </si>
  <si>
    <t>IOI</t>
  </si>
  <si>
    <t>IOIHTH</t>
  </si>
  <si>
    <t>High Temperature Heat for IOI (IND)</t>
  </si>
  <si>
    <t>IOISTM</t>
  </si>
  <si>
    <t>Other Industries.Steam.</t>
  </si>
  <si>
    <t>IOIPRC</t>
  </si>
  <si>
    <t>Other Industries.Process Heat.</t>
  </si>
  <si>
    <t>IOIMCH</t>
  </si>
  <si>
    <t>Other Industries.Machine Drive.</t>
  </si>
  <si>
    <t>IOIELE</t>
  </si>
  <si>
    <t>Other Industries.Electro-Chemicals.</t>
  </si>
  <si>
    <t>IOIOTH</t>
  </si>
  <si>
    <t>Other Industries.Other Processes.</t>
  </si>
  <si>
    <t>IAL</t>
  </si>
  <si>
    <t>Aluminium Demand</t>
  </si>
  <si>
    <t>ICU</t>
  </si>
  <si>
    <t>Copper Demand</t>
  </si>
  <si>
    <t>INF</t>
  </si>
  <si>
    <t>Other Non Ferrous Metals Demand</t>
  </si>
  <si>
    <t>IALHTH</t>
  </si>
  <si>
    <t>High Temperature Heat for IAL (IND)</t>
  </si>
  <si>
    <t>ICUHTH</t>
  </si>
  <si>
    <t>High Temperature Heat for ICU (IND)</t>
  </si>
  <si>
    <t>INFHTH</t>
  </si>
  <si>
    <t>High Temperature Heat for INF (IND)</t>
  </si>
  <si>
    <t>INFSTM</t>
  </si>
  <si>
    <t>Other Non Ferrous Metals.Steam.</t>
  </si>
  <si>
    <t>INFPRC</t>
  </si>
  <si>
    <t>Other Non Ferrous Metals.Process Heat.</t>
  </si>
  <si>
    <t>INFMCH</t>
  </si>
  <si>
    <t>Other Non Ferrous Metals.Machine Drive.</t>
  </si>
  <si>
    <t>INFELE</t>
  </si>
  <si>
    <t>Other Non Ferrous Metals.Electro-Chemicals.</t>
  </si>
  <si>
    <t>INFOTH</t>
  </si>
  <si>
    <t>Other Non Ferrous Metals.Other Processes.</t>
  </si>
  <si>
    <t>MALBAU</t>
  </si>
  <si>
    <t>Aluminium: Bauxite</t>
  </si>
  <si>
    <t>MALSCR</t>
  </si>
  <si>
    <t>Aluminium: Scrap</t>
  </si>
  <si>
    <t>MALCAL</t>
  </si>
  <si>
    <t>Aluminium: Crude</t>
  </si>
  <si>
    <t>MCUORE</t>
  </si>
  <si>
    <t>Copper: Ore</t>
  </si>
  <si>
    <t>MCUSCR</t>
  </si>
  <si>
    <t>Copper: Scrap</t>
  </si>
  <si>
    <t>MCUSCU</t>
  </si>
  <si>
    <t>Copper: Secondary</t>
  </si>
  <si>
    <t>Cement Demand</t>
  </si>
  <si>
    <t>Lime Demand</t>
  </si>
  <si>
    <t>Glass Hollow Demand</t>
  </si>
  <si>
    <t>Glass Flat Demand</t>
  </si>
  <si>
    <t>INM</t>
  </si>
  <si>
    <t>Other Non Metallic Minerals Demand</t>
  </si>
  <si>
    <t>ICMHTH</t>
  </si>
  <si>
    <t>High Temperature Heat for ICM (IND)</t>
  </si>
  <si>
    <t>ILMHTH</t>
  </si>
  <si>
    <t>High Temperature Heat for ILM (IND)</t>
  </si>
  <si>
    <t>IGHHTH</t>
  </si>
  <si>
    <t>High Temperature Heat for IGH (IND)</t>
  </si>
  <si>
    <t>IGFHTH</t>
  </si>
  <si>
    <t>High Temperature Heat for IGF (IND)</t>
  </si>
  <si>
    <t>INMHTH</t>
  </si>
  <si>
    <t>High Temperature Heat for INM (IND)</t>
  </si>
  <si>
    <t>INMSTM</t>
  </si>
  <si>
    <t>Other Non Metallic Minerals.Steam.</t>
  </si>
  <si>
    <t>INMPRC</t>
  </si>
  <si>
    <t>Other Non Metallic Minerals.Process Heat.</t>
  </si>
  <si>
    <t>INMMCH</t>
  </si>
  <si>
    <t>Other Non Metallic Minerals.Machine Drive.</t>
  </si>
  <si>
    <t>INMELE</t>
  </si>
  <si>
    <t>Other Non Metallic Minerals.Electro-Chemicals.</t>
  </si>
  <si>
    <t>INMOTH</t>
  </si>
  <si>
    <t>Other Non Metallic Minerals.Other Processes.</t>
  </si>
  <si>
    <t>ICMPRC</t>
  </si>
  <si>
    <t>Cement.Process Heat.</t>
  </si>
  <si>
    <t>ILMPRC</t>
  </si>
  <si>
    <t>Lime.Process Heat.</t>
  </si>
  <si>
    <t>MCMCLK</t>
  </si>
  <si>
    <t>Cement: Clinker</t>
  </si>
  <si>
    <t>MLMSTN</t>
  </si>
  <si>
    <t>Lime: Limestone</t>
  </si>
  <si>
    <t>MGHRYC</t>
  </si>
  <si>
    <t>Glass: Recycled</t>
  </si>
  <si>
    <t>NEU</t>
  </si>
  <si>
    <t>Non Energy Use Industry Sectors</t>
  </si>
  <si>
    <t>REFHTH</t>
  </si>
  <si>
    <t>High Temperature Heat for refineries (IND)</t>
  </si>
  <si>
    <t>Starting point: Data from 20151130_JET_v20_LCEO (SubRes_IND-CHP_Trans sheet CHP Fuel_IN Heat_OUT)</t>
  </si>
  <si>
    <t>Linked to data in other sheets</t>
  </si>
  <si>
    <t>Linked to data in the sheet</t>
  </si>
  <si>
    <t>Calculation</t>
  </si>
  <si>
    <t>NO CHP Autoproducers in AL, BA, HR, KS, ME - Based on study done for the old JET model</t>
  </si>
  <si>
    <t>~FI_T</t>
  </si>
  <si>
    <t>Comm-IN</t>
  </si>
  <si>
    <t>Comm-OUT</t>
  </si>
  <si>
    <t>Attribute</t>
  </si>
  <si>
    <t>* Base-year CHP technologies</t>
  </si>
  <si>
    <t>AFA</t>
  </si>
  <si>
    <t>CHPR</t>
  </si>
  <si>
    <t>FX</t>
  </si>
  <si>
    <t>STOCK</t>
  </si>
  <si>
    <t>EFF</t>
  </si>
  <si>
    <t>SHARE</t>
  </si>
  <si>
    <t>UP</t>
  </si>
  <si>
    <t>CAP2ACT</t>
  </si>
  <si>
    <t>PEAK</t>
  </si>
  <si>
    <t>LIFE</t>
  </si>
  <si>
    <t>Vintage</t>
  </si>
  <si>
    <t>CHPAUTOGENSOLID00</t>
  </si>
  <si>
    <t>CHP.Autoproducer.Solid.00</t>
  </si>
  <si>
    <t>CHPAUTOGENRFG00</t>
  </si>
  <si>
    <t>CHP.Autoproducer.RefinaryGas.00</t>
  </si>
  <si>
    <t>CHPAUTOGENOIL00</t>
  </si>
  <si>
    <t>CHP.Autoproducer.HFOLFO.00</t>
  </si>
  <si>
    <t>CHPAUTOGENGAS00</t>
  </si>
  <si>
    <t>CHP.Autoproducer.GASCOGBFG.00</t>
  </si>
  <si>
    <t>CHPAUTOGENBIO00</t>
  </si>
  <si>
    <t>CHP.Autoproducer.Biomass.00</t>
  </si>
  <si>
    <t>CHPAUTOGENWASTE00</t>
  </si>
  <si>
    <t>CHP.Autoproducer.Waste.00</t>
  </si>
  <si>
    <t>New Total fuel input (heat used on site)</t>
  </si>
  <si>
    <t>Calibration Factors</t>
  </si>
  <si>
    <t>CHP CORRECTION FACTOR FOR FUEL - based on the ration between 2010 and 2005 Industry balance by sector</t>
  </si>
  <si>
    <t>Data from 20151130_JET_v20_LCEO (BY template and SubRes_IND-CHP_Trans sheet CHP Fuel_IN Heat_OUT) - sheets Autoproducers Calculations and Eurostat Resume</t>
  </si>
  <si>
    <t>Data from 20151130_JET_v20_LCEO (BY template and SubRes_IND-CHP_Trans)</t>
  </si>
  <si>
    <t>Sector</t>
  </si>
  <si>
    <t>Fuel/Region</t>
  </si>
  <si>
    <t>Techn</t>
  </si>
  <si>
    <t>Iron and steel industry</t>
  </si>
  <si>
    <t>Solids</t>
  </si>
  <si>
    <t>Refinery Gas</t>
  </si>
  <si>
    <t>Natural Gas</t>
  </si>
  <si>
    <t>Derived gas</t>
  </si>
  <si>
    <t>UP INDCOL</t>
  </si>
  <si>
    <t>HEAT used on site</t>
  </si>
  <si>
    <t>Chemical industry</t>
  </si>
  <si>
    <t>UP INDHFO</t>
  </si>
  <si>
    <t>Paper and printing industry</t>
  </si>
  <si>
    <t>TOTAL</t>
  </si>
  <si>
    <t>GR</t>
  </si>
  <si>
    <t>AF</t>
  </si>
  <si>
    <t>ELC net capacity in GW</t>
  </si>
  <si>
    <t>Refineries</t>
  </si>
  <si>
    <t>ELC net efficiency</t>
  </si>
  <si>
    <t>Net ELCoutput</t>
  </si>
  <si>
    <t>Heatoutput</t>
  </si>
  <si>
    <t>Fuel Input</t>
  </si>
  <si>
    <t>HEAT produced</t>
  </si>
  <si>
    <t>Total fuel input (heat used on site)</t>
  </si>
  <si>
    <t>Heat Production (used on site)</t>
  </si>
  <si>
    <t>Toal Heat</t>
  </si>
  <si>
    <t>Calculated Heat</t>
  </si>
  <si>
    <t>Derived Heat and Elc from CHP Autoproducers</t>
  </si>
  <si>
    <t>Production</t>
  </si>
  <si>
    <t>Heat Production</t>
  </si>
  <si>
    <t>Elc Production</t>
  </si>
  <si>
    <t>Ratio on the Electricity and Heat sold</t>
  </si>
  <si>
    <t>Ratio on the Heat used on site</t>
  </si>
  <si>
    <t>Ftrans (elc+heat sold)/Ffinal (heat in use)</t>
  </si>
  <si>
    <t>(Elc+Hsold)/H in use</t>
  </si>
  <si>
    <t>CHP Autoproducer final data</t>
  </si>
  <si>
    <t>Average</t>
  </si>
  <si>
    <t>Assumption based on the old JET</t>
  </si>
  <si>
    <t>Capacity</t>
  </si>
  <si>
    <t>Elc</t>
  </si>
  <si>
    <t>Autoproducer ELE only calibration</t>
  </si>
  <si>
    <t>Calculation Electricity production</t>
  </si>
  <si>
    <t>Autoproducers Consumption (PJ)</t>
  </si>
  <si>
    <t>Electricity Production by Fuel</t>
  </si>
  <si>
    <t>Calculated EFF</t>
  </si>
  <si>
    <t>IF EFF IS BIGGER THAN 0.5 IT IS ASSUMED TO BE 0.5</t>
  </si>
  <si>
    <t>Calibrated EFF</t>
  </si>
  <si>
    <t>Assumnption</t>
  </si>
  <si>
    <t>Maximum AFA</t>
  </si>
  <si>
    <t>STOCK calculation</t>
  </si>
  <si>
    <t>INDCOA,INDCOL,INDCOB</t>
  </si>
  <si>
    <t>INDLFO,INDHFO,INDNAP,INDLGP</t>
  </si>
  <si>
    <t>INDGAS,INDCOG,INDBFG</t>
  </si>
  <si>
    <t>INDMUN,INDSLU</t>
  </si>
  <si>
    <t>ELE</t>
  </si>
  <si>
    <t>EAUTOGENSOLID00</t>
  </si>
  <si>
    <t>EAUT.Electricity Autoproduction.SOLID.00</t>
  </si>
  <si>
    <t>EAUTOGENRFGD00</t>
  </si>
  <si>
    <t>EAUT.Electricity Autoproduction.RFG.00</t>
  </si>
  <si>
    <t>EAUTOGENOIL00</t>
  </si>
  <si>
    <t>EAUT.Electricity Autoproduction.OIL.00</t>
  </si>
  <si>
    <t>EAUTOGENGAS00</t>
  </si>
  <si>
    <t>EAUT.Electricity Autoproduction.GAS.00</t>
  </si>
  <si>
    <t>EAUTOGENBIO00</t>
  </si>
  <si>
    <t>EAUT.Electricity Autoproduction.BIO.00</t>
  </si>
  <si>
    <t>EAUTOGENWASTE00</t>
  </si>
  <si>
    <t>EAUT.Electricity Autoproduction.Waste.00</t>
  </si>
  <si>
    <t>Iron&amp;Steel Industry</t>
  </si>
  <si>
    <t>CALIBRATION TABLE</t>
  </si>
  <si>
    <t>C1 - Percentage difference between Eurostat data and all consumptions/productions in the IIS sector</t>
  </si>
  <si>
    <t>TABLE 1 - EUROSTAT AGGREGATED TABLE</t>
  </si>
  <si>
    <t>TABLE 4 - CHP consumption and production</t>
  </si>
  <si>
    <t>Table Check for CHP</t>
  </si>
  <si>
    <t>Default technological data inherited from the previous JET model</t>
  </si>
  <si>
    <t>User input data for calibration</t>
  </si>
  <si>
    <t>Updated default data for calibration</t>
  </si>
  <si>
    <t>Inconsistency between sources</t>
  </si>
  <si>
    <t>Production (PJ)</t>
  </si>
  <si>
    <t>Total consumption</t>
  </si>
  <si>
    <t>TABLE 4a - HPL consumption and production</t>
  </si>
  <si>
    <t>C2 - Difference between Material Production and Consumption (TABLE 3, CELL AU 40) in Mt</t>
  </si>
  <si>
    <t>TABLE 2 - Energy Flows Total (PJ)</t>
  </si>
  <si>
    <t>Consumption</t>
  </si>
  <si>
    <t>TABLE 3 - Material Flows Total (Mt)</t>
  </si>
  <si>
    <t>Proportion for raw iron and crude steel production (%)</t>
  </si>
  <si>
    <t>Raw iron production</t>
  </si>
  <si>
    <t>Crude steel production</t>
  </si>
  <si>
    <t>IISHTHO</t>
  </si>
  <si>
    <t>~FI_T: Demand</t>
  </si>
  <si>
    <t>*units</t>
  </si>
  <si>
    <t>* Base-year technologies for finished iron and steel production</t>
  </si>
  <si>
    <t>INPUT</t>
  </si>
  <si>
    <t>-</t>
  </si>
  <si>
    <t>OUTPUT</t>
  </si>
  <si>
    <t>*</t>
  </si>
  <si>
    <t>* Base-year technologies for stainless steel production</t>
  </si>
  <si>
    <t>* Base-year technologies for ferrochrome production</t>
  </si>
  <si>
    <t>* Base-year technologies for crude steel production</t>
  </si>
  <si>
    <t>* Blast Oxygen Furnace BOF</t>
  </si>
  <si>
    <t>* Blast Oxygen Furnace BOF Scrap</t>
  </si>
  <si>
    <t>* EAF for DRI</t>
  </si>
  <si>
    <t>* Electric Arc Furnace</t>
  </si>
  <si>
    <t>* Cast Iron Cupola</t>
  </si>
  <si>
    <t>* Base-year technologies for raw iron production</t>
  </si>
  <si>
    <t>* Iron Blast Furnace</t>
  </si>
  <si>
    <t>* COREX</t>
  </si>
  <si>
    <t>* Sponge Iron for DRI</t>
  </si>
  <si>
    <t>* Cyclone Convertor Furnace CCF</t>
  </si>
  <si>
    <t>* Base-year technologies for pellet and sinter production</t>
  </si>
  <si>
    <t>* Pellet Production</t>
  </si>
  <si>
    <t>* Sinter Production</t>
  </si>
  <si>
    <t>Comm-Out</t>
  </si>
  <si>
    <t>* Base-year technologies heating production from INDCOB</t>
  </si>
  <si>
    <t xml:space="preserve">Chemical Industry </t>
  </si>
  <si>
    <t>Percentage difference between Eurostat data and all consumptions/productions in the Chemical sector</t>
  </si>
  <si>
    <t>Table Check</t>
  </si>
  <si>
    <t>Total Consumption</t>
  </si>
  <si>
    <t>Split of Final energy consumption by Ammonia, Chlorine and Other Chemical industry  (Fractional shares)</t>
  </si>
  <si>
    <t>Sub-sector</t>
  </si>
  <si>
    <t>Ammonia/Chlorine</t>
  </si>
  <si>
    <t>Other</t>
  </si>
  <si>
    <t>TABLE 3 - Demand production Total (Mt)</t>
  </si>
  <si>
    <t>TABLE 4 - Final Energy Consumption for Ammonia/Chlorine (PJ)</t>
  </si>
  <si>
    <t>Split of Other Final energy consumption by energy service  (Fractional shares)</t>
  </si>
  <si>
    <t>Energy service</t>
  </si>
  <si>
    <t>Steam</t>
  </si>
  <si>
    <t>Process Heat</t>
  </si>
  <si>
    <t>Machine Drive</t>
  </si>
  <si>
    <t>Other Processes</t>
  </si>
  <si>
    <t>TABLE 5 - Final Energy Consumption for Other Chemical (PJ)</t>
  </si>
  <si>
    <t>Electro-Chemical Processes</t>
  </si>
  <si>
    <t>Proportion for ammonia production  (%)</t>
  </si>
  <si>
    <t>Proportion for chlorine production  (%)</t>
  </si>
  <si>
    <t>Difference between input demand and calculated demand production in TABLE 3 (CELL AU33)</t>
  </si>
  <si>
    <t>AMMONIA</t>
  </si>
  <si>
    <t>* Base-year technologies for Ammonia production</t>
  </si>
  <si>
    <t>* Standard Production</t>
  </si>
  <si>
    <t>* Advanced Production</t>
  </si>
  <si>
    <t>Life</t>
  </si>
  <si>
    <t>* Advanced Production CO2 Capture</t>
  </si>
  <si>
    <t>CHLORINE</t>
  </si>
  <si>
    <t>* Base-year technologies for Chlorine production</t>
  </si>
  <si>
    <t>* Standard Membrane Production</t>
  </si>
  <si>
    <t>* Advanced Membrane Production</t>
  </si>
  <si>
    <t>Stock</t>
  </si>
  <si>
    <t>* Standard mercury Production</t>
  </si>
  <si>
    <t>* Standard diaphragm Production</t>
  </si>
  <si>
    <t>OTHER Chemicals</t>
  </si>
  <si>
    <t>Service Demand</t>
  </si>
  <si>
    <t>* Base-year technologies Other chemicals demand</t>
  </si>
  <si>
    <t>* Other Chemicals Electro-Chemical</t>
  </si>
  <si>
    <t>Final Energy from Eurostat breakout by Industry and Service</t>
  </si>
  <si>
    <t>* Other Chemicals Machine Drive</t>
  </si>
  <si>
    <t>* Other Chemicals Process Heat</t>
  </si>
  <si>
    <t>* Other Chemicals Steam</t>
  </si>
  <si>
    <t>Service demand</t>
  </si>
  <si>
    <t>* Other energy uses</t>
  </si>
  <si>
    <t>SHARE-I</t>
  </si>
  <si>
    <t xml:space="preserve">Pulp&amp;Paper Industry </t>
  </si>
  <si>
    <t>CALIBRATION TABLES</t>
  </si>
  <si>
    <t>Percentage difference between Eurostat data and all consumptions/production in the IPP sector</t>
  </si>
  <si>
    <t>Difference between Material Production and Consumption in Mt</t>
  </si>
  <si>
    <t>TABLE 2 - Energy Flows Total without CHP consumption (PJ)</t>
  </si>
  <si>
    <t>TABLE 5 - Difference between Table 1, Table 2 and Table 3 - Available fuels for heat boilers and BLQ CHP</t>
  </si>
  <si>
    <t>Paper and Printing Boiler and BLQ CHP</t>
  </si>
  <si>
    <t>Heat Prod from boilers</t>
  </si>
  <si>
    <t>Boiler IPPHTH</t>
  </si>
  <si>
    <t>Heat prod from CHP</t>
  </si>
  <si>
    <t>CHPBLQ-IPPHTH</t>
  </si>
  <si>
    <t>Elc prod from CHP</t>
  </si>
  <si>
    <t>CHPBLQ-INDELC</t>
  </si>
  <si>
    <t>Black liquor split</t>
  </si>
  <si>
    <t>Boiler</t>
  </si>
  <si>
    <t>Paper &amp; Printing black liquor CHP</t>
  </si>
  <si>
    <t>Paper &amp; Printing BLQ CHP</t>
  </si>
  <si>
    <t>Input INDBLQ</t>
  </si>
  <si>
    <t>Paper &amp; Printing Boilers</t>
  </si>
  <si>
    <t>STOCK (GW)</t>
  </si>
  <si>
    <t>TABLE 4 - Material Flows Total (Mt)</t>
  </si>
  <si>
    <t>Proportion for pulp production (%)</t>
  </si>
  <si>
    <t>Proportion for process heat production (%)</t>
  </si>
  <si>
    <t xml:space="preserve">Difference between input demand and calculated demand production TABLE 3 (Cell AU 37) </t>
  </si>
  <si>
    <t>* Base-year technologies for high quality paper production</t>
  </si>
  <si>
    <t>* Base-year technologies for low quality paper production</t>
  </si>
  <si>
    <t>* Base-year technologies for pulp production</t>
  </si>
  <si>
    <t>*Mechanical Pulp Production</t>
  </si>
  <si>
    <t>* Chemical Pulp Production</t>
  </si>
  <si>
    <t>* Recycling Pulp Production</t>
  </si>
  <si>
    <t>* Paper &amp; Printing Boiler</t>
  </si>
  <si>
    <t>* Paper &amp; Printing black liquor CHP</t>
  </si>
  <si>
    <t>INDELC,IPPHTH</t>
  </si>
  <si>
    <t>Percentage difference between Eurostat data and all consumptions/productions in the Industries Other sector</t>
  </si>
  <si>
    <t>TABLE 2 - CHP consumption and production</t>
  </si>
  <si>
    <t>Split of Other Final energy consumption by energy service IOI sector</t>
  </si>
  <si>
    <t>TABLE 3 - Final Energy Consumption for Other Industries (PJ)</t>
  </si>
  <si>
    <t>* Base-year technologies for other industries</t>
  </si>
  <si>
    <t>* Other Industries Steam</t>
  </si>
  <si>
    <t>* Other Industries Process Heat</t>
  </si>
  <si>
    <t>* Other Industries Machine Drive</t>
  </si>
  <si>
    <t>* Other Industries Electro-Chemical</t>
  </si>
  <si>
    <t>Percentage difference between Eurostat data and all consumptions/productions in the Non-Ferrous Metals sector</t>
  </si>
  <si>
    <t>Split of Final energy consumption by Cement/Lime/Glass and Other (Fractional shares)</t>
  </si>
  <si>
    <t>TABLE 2 - Demand production Total (Mt)</t>
  </si>
  <si>
    <t>Cement/Lime/Glass</t>
  </si>
  <si>
    <t>TABLE 3 - Final Energy Consumption for Cement, Lime and Glass (PJ)</t>
  </si>
  <si>
    <t>TABLE 4 - Final Energy Consumption for Other Non-Metallic Minerals (PJ)</t>
  </si>
  <si>
    <t>Split of Other Final energy consumption by energy service</t>
  </si>
  <si>
    <t>TABLE 5 - Material Flows Production (Mt)</t>
  </si>
  <si>
    <t>TABLE 5a - Material Flows Consumption (Mt)</t>
  </si>
  <si>
    <t>Check Table - Material flows</t>
  </si>
  <si>
    <t>TABLE 6 - Process heat production (PJ)</t>
  </si>
  <si>
    <t>TABLE 6a - Process heat consumption (PJ)</t>
  </si>
  <si>
    <t>Check Table</t>
  </si>
  <si>
    <t>Difference between input demand and calculated demand production in TABLE 2</t>
  </si>
  <si>
    <t>Cement, Lime and Glass</t>
  </si>
  <si>
    <t>Proportion for clincker production (%)</t>
  </si>
  <si>
    <t>ICM Dry Process Production</t>
  </si>
  <si>
    <t>ICM Wet Process Production</t>
  </si>
  <si>
    <t>Proportion for clinker kilns (%)</t>
  </si>
  <si>
    <t>ICM Generic fuel kiln COA</t>
  </si>
  <si>
    <t>ICM Generic fuel kiln HFO</t>
  </si>
  <si>
    <t>ICM Generic fuel kiln GAS</t>
  </si>
  <si>
    <t>ILM Generic fuel kiln COA</t>
  </si>
  <si>
    <t>ILM Generic fuel kiln HFO</t>
  </si>
  <si>
    <t>ILM.Generic fuel kiln GAS</t>
  </si>
  <si>
    <t>ILM Generic fuel kiln COG</t>
  </si>
  <si>
    <t>Proportion for hollow glass production (%)</t>
  </si>
  <si>
    <t>IGH Glass Recycling</t>
  </si>
  <si>
    <t>IGH Glass Hollow</t>
  </si>
  <si>
    <t>CEMENT</t>
  </si>
  <si>
    <t>* Base-year technologies for finished cement production</t>
  </si>
  <si>
    <t>* Base-year technologies for clincker production</t>
  </si>
  <si>
    <t>* Dry Process Production</t>
  </si>
  <si>
    <t>* Wet Process Production</t>
  </si>
  <si>
    <t>* Base-year generic technology for cement process kilns</t>
  </si>
  <si>
    <t>* Generic fuel kiln COA</t>
  </si>
  <si>
    <t>* Generic fuel kiln GAS</t>
  </si>
  <si>
    <t>* Generic fuel kiln HFO</t>
  </si>
  <si>
    <t>LIME</t>
  </si>
  <si>
    <t>* Base-year technologies for quick lime production</t>
  </si>
  <si>
    <t>* Base-year generic technology for lime process kilns</t>
  </si>
  <si>
    <t>GLASS</t>
  </si>
  <si>
    <t>* Base-year technologies for hollow recycling and production</t>
  </si>
  <si>
    <t>* Glass Recycling</t>
  </si>
  <si>
    <t>* Glass Hollow</t>
  </si>
  <si>
    <t>* Base-year technologies for flat production</t>
  </si>
  <si>
    <t>OTHER NON-METALLIC MINERALS</t>
  </si>
  <si>
    <t>* Other Non Metallic Minerals</t>
  </si>
  <si>
    <t>* Other Non Metallic Minerals.Electro-Chemical Processes</t>
  </si>
  <si>
    <t>* Other Non Metallic Minerals.Steam</t>
  </si>
  <si>
    <t>* Other Non Metallic Minerals.Process Heat</t>
  </si>
  <si>
    <t>* Other Non Metallic Minerals.Machine Drive</t>
  </si>
  <si>
    <t>Split of Final energy consumption by Aluminium, Copper and Other Non-Ferrous industry (Fractional shares)</t>
  </si>
  <si>
    <t>Aluminium/Copper</t>
  </si>
  <si>
    <t>TABLE 3 - Final Energy Consumption for Aluminium and Copper (PJ)</t>
  </si>
  <si>
    <t>TABLE 4 - Final Energy Consumption for Other Non-Ferrous Metals (PJ)</t>
  </si>
  <si>
    <t>Energy Service</t>
  </si>
  <si>
    <t>TABLE 6 - Material Flows Consumption (Mt)</t>
  </si>
  <si>
    <t>Difference between input demand and calculated demand production in TABLE 3</t>
  </si>
  <si>
    <t>Aluminium and Copper</t>
  </si>
  <si>
    <t>Proportion for aluminium production  (%)</t>
  </si>
  <si>
    <t>Proportion for copper production  (%)</t>
  </si>
  <si>
    <t>* Base-year technologies for finished aluminium production</t>
  </si>
  <si>
    <t>* Base-year technologies for crude aluminium production</t>
  </si>
  <si>
    <t>* Hall Heroult Regular</t>
  </si>
  <si>
    <t>* Hall Heroult Point Feeders</t>
  </si>
  <si>
    <t>* Inert Anodes</t>
  </si>
  <si>
    <t>* Recycled Production</t>
  </si>
  <si>
    <t>* Base-year technologies for finished copper production</t>
  </si>
  <si>
    <t>* Base-year technologies for secondary copper production</t>
  </si>
  <si>
    <t>* Copper Production</t>
  </si>
  <si>
    <t>* Copper Recycling</t>
  </si>
  <si>
    <t>OTHER NON-FERROUS METALS</t>
  </si>
  <si>
    <t>* Other Non Ferrous Metals</t>
  </si>
  <si>
    <t>* Other Non Ferrous Metals.Electro-Chemical Processes</t>
  </si>
  <si>
    <t>* Other Non Ferrous Metals Steam</t>
  </si>
  <si>
    <t>* Other Non Ferrous Metals.Machine Drive</t>
  </si>
  <si>
    <t>* Other Non Ferrous Metals Process Heat</t>
  </si>
  <si>
    <t>Non-Energy Use in Industry Sectors</t>
  </si>
  <si>
    <t>B_101605</t>
  </si>
  <si>
    <t>OILRFG</t>
  </si>
  <si>
    <t>Refinary Gas</t>
  </si>
  <si>
    <t>OILLPG</t>
  </si>
  <si>
    <t>Liquified Petroleum Gas</t>
  </si>
  <si>
    <t>OILGSL</t>
  </si>
  <si>
    <t>Motor Spirit</t>
  </si>
  <si>
    <t>OILKER</t>
  </si>
  <si>
    <t>Kerosenes</t>
  </si>
  <si>
    <t>OILDST</t>
  </si>
  <si>
    <t>Diesel Oil</t>
  </si>
  <si>
    <t>OILNAP</t>
  </si>
  <si>
    <t>OILHFO</t>
  </si>
  <si>
    <t>Heavy Fuel Oil</t>
  </si>
  <si>
    <t>OILNEU</t>
  </si>
  <si>
    <t>Non Energy</t>
  </si>
  <si>
    <t>OILOTH</t>
  </si>
  <si>
    <t>Other Petroleum Products</t>
  </si>
  <si>
    <t>GASNAT</t>
  </si>
  <si>
    <t>* Non-Energy Use Industry Sectors</t>
  </si>
  <si>
    <t>Infrastructure for industrial fuels</t>
  </si>
  <si>
    <t>GJ/kW</t>
  </si>
  <si>
    <t>COAHAR</t>
  </si>
  <si>
    <t>COALIG</t>
  </si>
  <si>
    <t>COABRO</t>
  </si>
  <si>
    <t>COACOK</t>
  </si>
  <si>
    <t>GASP2G</t>
  </si>
  <si>
    <t>GASCOG</t>
  </si>
  <si>
    <t>RENSOL</t>
  </si>
  <si>
    <t>RENGEO</t>
  </si>
  <si>
    <t>BIOWOO</t>
  </si>
  <si>
    <t>BIOGAS</t>
  </si>
  <si>
    <t>BIOLIQ</t>
  </si>
  <si>
    <t>BIOMUN</t>
  </si>
  <si>
    <t>BIOSLU</t>
  </si>
  <si>
    <t>RENHYD</t>
  </si>
  <si>
    <t>RENWIN</t>
  </si>
  <si>
    <t>ELCHIGG</t>
  </si>
  <si>
    <t>ELCMED</t>
  </si>
  <si>
    <t>ELCLOW</t>
  </si>
  <si>
    <t>HETHTH</t>
  </si>
  <si>
    <t>Static coefficients for combustion emissions in industry</t>
  </si>
  <si>
    <t>~PRCCOMEMI</t>
  </si>
  <si>
    <t>GASGWG</t>
  </si>
  <si>
    <t>IND*</t>
  </si>
  <si>
    <t>Dynamic coefficients for combustion emissions in industry</t>
  </si>
  <si>
    <t>~COMEMI</t>
  </si>
</sst>
</file>

<file path=xl/styles.xml><?xml version="1.0" encoding="utf-8"?>
<styleSheet xmlns="http://schemas.openxmlformats.org/spreadsheetml/2006/main">
  <numFmts count="2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  <numFmt numFmtId="177" formatCode="_([$€]* #,##0.00_);_([$€]* \(#,##0.00\);_([$€]* &quot;-&quot;??_);_(@_)"/>
    <numFmt numFmtId="178" formatCode="&quot;$&quot;#,##0_);\(&quot;$&quot;#,##0\)"/>
    <numFmt numFmtId="179" formatCode="0.000"/>
    <numFmt numFmtId="180" formatCode="_-* #,##0.00_-;\-* #,##0.00_-;_-* &quot;-&quot;??_-;_-@_-"/>
    <numFmt numFmtId="181" formatCode="\Te\x\t"/>
    <numFmt numFmtId="182" formatCode="_(* #,##0.00_);_(* \(#,##0.00\);_(* &quot;-&quot;??_);_(@_)"/>
    <numFmt numFmtId="183" formatCode="_-* #,##0_-;\-* #,##0_-;_-* &quot;-&quot;_-;_-@_-"/>
    <numFmt numFmtId="184" formatCode="_([$€-2]* #,##0.00_);_([$€-2]* \(#,##0.00\);_([$€-2]* &quot;-&quot;??_)"/>
    <numFmt numFmtId="185" formatCode="_-&quot;$&quot;* #,##0.00_-;\-&quot;$&quot;* #,##0.00_-;_-&quot;$&quot;* &quot;-&quot;??_-;_-@_-"/>
    <numFmt numFmtId="186" formatCode="General_)"/>
    <numFmt numFmtId="187" formatCode="0.0"/>
    <numFmt numFmtId="188" formatCode="0.0000"/>
    <numFmt numFmtId="189" formatCode="0E+00"/>
    <numFmt numFmtId="190" formatCode="0.00000"/>
    <numFmt numFmtId="191" formatCode="#,##0.0"/>
    <numFmt numFmtId="192" formatCode="#,##0.000"/>
    <numFmt numFmtId="193" formatCode="dd\.mm\.yy"/>
    <numFmt numFmtId="194" formatCode="0.000000"/>
  </numFmts>
  <fonts count="119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8"/>
      <color rgb="FFFF00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3" tint="0.399975585192419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3" tint="0.399975585192419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6"/>
      <color rgb="FF006100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b/>
      <i/>
      <sz val="11"/>
      <color theme="6" tint="-0.249977111117893"/>
      <name val="宋体"/>
      <charset val="134"/>
      <scheme val="minor"/>
    </font>
    <font>
      <b/>
      <sz val="11"/>
      <color theme="6" tint="-0.249977111117893"/>
      <name val="宋体"/>
      <charset val="134"/>
      <scheme val="minor"/>
    </font>
    <font>
      <sz val="11"/>
      <color theme="6" tint="-0.249977111117893"/>
      <name val="宋体"/>
      <charset val="134"/>
      <scheme val="minor"/>
    </font>
    <font>
      <sz val="11"/>
      <name val="宋体"/>
      <charset val="134"/>
      <scheme val="minor"/>
    </font>
    <font>
      <i/>
      <sz val="11"/>
      <color theme="1"/>
      <name val="宋体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8"/>
      <name val="Arial"/>
      <charset val="134"/>
    </font>
    <font>
      <b/>
      <sz val="11"/>
      <color rgb="FF006100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6" tint="-0.499984740745262"/>
      <name val="宋体"/>
      <charset val="134"/>
      <scheme val="minor"/>
    </font>
    <font>
      <b/>
      <i/>
      <sz val="11"/>
      <color theme="1"/>
      <name val="宋体"/>
      <charset val="134"/>
      <scheme val="minor"/>
    </font>
    <font>
      <sz val="12"/>
      <name val="宋体"/>
      <charset val="134"/>
      <scheme val="minor"/>
    </font>
    <font>
      <b/>
      <sz val="20"/>
      <color rgb="FFFF0000"/>
      <name val="Calibri"/>
      <charset val="134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0"/>
      <color rgb="FFFF0000"/>
      <name val="Arial"/>
      <charset val="134"/>
    </font>
    <font>
      <sz val="10"/>
      <color rgb="FFFF0000"/>
      <name val="宋体"/>
      <charset val="134"/>
      <scheme val="minor"/>
    </font>
    <font>
      <b/>
      <sz val="10"/>
      <color indexed="12"/>
      <name val="Arial"/>
      <charset val="134"/>
    </font>
    <font>
      <b/>
      <sz val="14"/>
      <color rgb="FFFF0000"/>
      <name val="Calibri"/>
      <charset val="134"/>
    </font>
    <font>
      <sz val="20"/>
      <color rgb="FF006100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b/>
      <sz val="10"/>
      <color rgb="FFFA7D00"/>
      <name val="宋体"/>
      <charset val="134"/>
      <scheme val="minor"/>
    </font>
    <font>
      <sz val="10"/>
      <color rgb="FFFA7D00"/>
      <name val="宋体"/>
      <charset val="134"/>
      <scheme val="minor"/>
    </font>
    <font>
      <b/>
      <sz val="10"/>
      <color theme="3" tint="0.399975585192419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0"/>
      <color rgb="FFFF0000"/>
      <name val="Arial"/>
      <charset val="134"/>
    </font>
    <font>
      <b/>
      <sz val="11"/>
      <color theme="1"/>
      <name val="Arial"/>
      <charset val="134"/>
    </font>
    <font>
      <sz val="10"/>
      <color theme="1"/>
      <name val="Arial"/>
      <charset val="134"/>
    </font>
    <font>
      <sz val="11"/>
      <color theme="1"/>
      <name val="Arial"/>
      <charset val="134"/>
    </font>
    <font>
      <sz val="10"/>
      <color theme="3" tint="0.399975585192419"/>
      <name val="宋体"/>
      <charset val="134"/>
      <scheme val="minor"/>
    </font>
    <font>
      <sz val="11"/>
      <name val="Arial"/>
      <charset val="134"/>
    </font>
    <font>
      <b/>
      <sz val="10"/>
      <color theme="1"/>
      <name val="Arial"/>
      <charset val="134"/>
    </font>
    <font>
      <b/>
      <sz val="20"/>
      <color rgb="FFFF0000"/>
      <name val="Arial"/>
      <charset val="134"/>
    </font>
    <font>
      <b/>
      <sz val="11"/>
      <color rgb="FFFF0000"/>
      <name val="Arial"/>
      <charset val="134"/>
    </font>
    <font>
      <b/>
      <sz val="11"/>
      <name val="Arial"/>
      <charset val="134"/>
    </font>
    <font>
      <sz val="11"/>
      <color rgb="FFFF0000"/>
      <name val="Arial"/>
      <charset val="134"/>
    </font>
    <font>
      <b/>
      <sz val="12"/>
      <color rgb="FFFF0000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6"/>
      <color rgb="FF231F20"/>
      <name val="ScalaSans-Caps"/>
      <charset val="134"/>
    </font>
    <font>
      <i/>
      <sz val="6"/>
      <color rgb="FF231F20"/>
      <name val="ScalaSans-CapsItalic"/>
      <charset val="134"/>
    </font>
    <font>
      <sz val="11"/>
      <color indexed="8"/>
      <name val="Calibri"/>
      <charset val="134"/>
    </font>
    <font>
      <b/>
      <sz val="12"/>
      <color rgb="FFFF0000"/>
      <name val="Arial"/>
      <charset val="134"/>
    </font>
    <font>
      <b/>
      <sz val="16"/>
      <color rgb="FFFF0000"/>
      <name val="宋体"/>
      <charset val="134"/>
      <scheme val="minor"/>
    </font>
    <font>
      <i/>
      <sz val="11"/>
      <color rgb="FFFF0000"/>
      <name val="宋体"/>
      <charset val="134"/>
      <scheme val="minor"/>
    </font>
    <font>
      <b/>
      <u/>
      <sz val="9"/>
      <color indexed="18"/>
      <name val="Verdana"/>
      <charset val="134"/>
    </font>
    <font>
      <b/>
      <sz val="8"/>
      <color indexed="9"/>
      <name val="Verdana"/>
      <charset val="134"/>
    </font>
    <font>
      <sz val="8"/>
      <color indexed="9"/>
      <name val="Verdana"/>
      <charset val="134"/>
    </font>
    <font>
      <b/>
      <sz val="8"/>
      <name val="Verdana"/>
      <charset val="134"/>
    </font>
    <font>
      <b/>
      <sz val="9"/>
      <color indexed="10"/>
      <name val="Courier New"/>
      <charset val="134"/>
    </font>
    <font>
      <sz val="8"/>
      <name val="Verdana"/>
      <charset val="134"/>
    </font>
    <font>
      <sz val="8"/>
      <color theme="7"/>
      <name val="Verdana"/>
      <charset val="134"/>
    </font>
    <font>
      <u/>
      <sz val="8"/>
      <name val="Verdana"/>
      <charset val="134"/>
    </font>
    <font>
      <b/>
      <u/>
      <sz val="10"/>
      <name val="Arial"/>
      <charset val="134"/>
    </font>
    <font>
      <i/>
      <sz val="10"/>
      <name val="Arial"/>
      <charset val="134"/>
    </font>
    <font>
      <sz val="10"/>
      <color theme="7"/>
      <name val="Arial"/>
      <charset val="134"/>
    </font>
    <font>
      <b/>
      <sz val="9"/>
      <color theme="7"/>
      <name val="Courier New"/>
      <charset val="134"/>
    </font>
    <font>
      <sz val="8"/>
      <color theme="7"/>
      <name val="Arial"/>
      <charset val="134"/>
    </font>
    <font>
      <b/>
      <u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indexed="20"/>
      <name val="Calibri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indexed="62"/>
      <name val="Cambria"/>
      <charset val="134"/>
    </font>
    <font>
      <sz val="11"/>
      <color indexed="9"/>
      <name val="Calibri"/>
      <charset val="134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2"/>
      <color indexed="20"/>
      <name val="宋体"/>
      <charset val="134"/>
    </font>
    <font>
      <sz val="11"/>
      <color indexed="62"/>
      <name val="Calibri"/>
      <charset val="134"/>
    </font>
    <font>
      <i/>
      <sz val="11"/>
      <color indexed="23"/>
      <name val="Calibri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indexed="62"/>
      <name val="Calibri"/>
      <charset val="134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8"/>
      <name val="Helv"/>
      <charset val="134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indexed="9"/>
      <name val="Calibri"/>
      <charset val="134"/>
    </font>
    <font>
      <sz val="11"/>
      <color rgb="FF9C6500"/>
      <name val="宋体"/>
      <charset val="0"/>
      <scheme val="minor"/>
    </font>
    <font>
      <sz val="11"/>
      <color indexed="10"/>
      <name val="Calibri"/>
      <charset val="134"/>
    </font>
    <font>
      <sz val="9"/>
      <name val="Geneva"/>
      <charset val="134"/>
    </font>
    <font>
      <b/>
      <sz val="11"/>
      <color indexed="62"/>
      <name val="Calibri"/>
      <charset val="134"/>
    </font>
    <font>
      <b/>
      <sz val="11"/>
      <color indexed="10"/>
      <name val="Calibri"/>
      <charset val="134"/>
    </font>
    <font>
      <sz val="11"/>
      <color indexed="17"/>
      <name val="Calibri"/>
      <charset val="134"/>
    </font>
    <font>
      <b/>
      <sz val="13"/>
      <color indexed="62"/>
      <name val="Calibri"/>
      <charset val="134"/>
    </font>
    <font>
      <sz val="10"/>
      <name val="MS Sans Serif"/>
      <charset val="134"/>
    </font>
    <font>
      <sz val="11"/>
      <color indexed="19"/>
      <name val="Calibri"/>
      <charset val="134"/>
    </font>
    <font>
      <b/>
      <sz val="11"/>
      <color indexed="63"/>
      <name val="Calibri"/>
      <charset val="134"/>
    </font>
    <font>
      <b/>
      <sz val="11"/>
      <color indexed="8"/>
      <name val="Calibri"/>
      <charset val="134"/>
    </font>
    <font>
      <sz val="10"/>
      <name val="Courier"/>
      <charset val="134"/>
    </font>
    <font>
      <b/>
      <sz val="9"/>
      <name val="Tahoma"/>
      <charset val="134"/>
    </font>
    <font>
      <sz val="9"/>
      <name val="Tahoma"/>
      <charset val="134"/>
    </font>
    <font>
      <sz val="12"/>
      <name val="Tahoma"/>
      <charset val="134"/>
    </font>
    <font>
      <b/>
      <sz val="12"/>
      <name val="Tahoma"/>
      <charset val="134"/>
    </font>
  </fonts>
  <fills count="9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CDACE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</fills>
  <borders count="83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27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1670">
    <xf numFmtId="0" fontId="0" fillId="0" borderId="0"/>
    <xf numFmtId="0" fontId="60" fillId="53" borderId="0" applyNumberFormat="0" applyBorder="0" applyAlignment="0" applyProtection="0"/>
    <xf numFmtId="42" fontId="79" fillId="0" borderId="0" applyFont="0" applyFill="0" applyBorder="0" applyAlignment="0" applyProtection="0">
      <alignment vertical="center"/>
    </xf>
    <xf numFmtId="0" fontId="80" fillId="54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81" fillId="55" borderId="0" applyNumberFormat="0" applyBorder="0" applyAlignment="0" applyProtection="0">
      <alignment vertical="center"/>
    </xf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82" fillId="57" borderId="66" applyNumberFormat="0" applyAlignment="0" applyProtection="0">
      <alignment vertical="center"/>
    </xf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60" fillId="56" borderId="0" applyNumberFormat="0" applyBorder="0" applyAlignment="0" applyProtection="0"/>
    <xf numFmtId="44" fontId="79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41" fontId="79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81" fillId="58" borderId="0" applyNumberFormat="0" applyBorder="0" applyAlignment="0" applyProtection="0">
      <alignment vertical="center"/>
    </xf>
    <xf numFmtId="180" fontId="24" fillId="0" borderId="0" applyFont="0" applyFill="0" applyBorder="0" applyAlignment="0" applyProtection="0"/>
    <xf numFmtId="0" fontId="8" fillId="11" borderId="0" applyNumberFormat="0" applyBorder="0" applyAlignment="0" applyProtection="0"/>
    <xf numFmtId="0" fontId="24" fillId="0" borderId="0"/>
    <xf numFmtId="0" fontId="60" fillId="56" borderId="0" applyNumberFormat="0" applyBorder="0" applyAlignment="0" applyProtection="0"/>
    <xf numFmtId="43" fontId="79" fillId="0" borderId="0" applyFont="0" applyFill="0" applyBorder="0" applyAlignment="0" applyProtection="0">
      <alignment vertical="center"/>
    </xf>
    <xf numFmtId="0" fontId="84" fillId="59" borderId="0" applyNumberFormat="0" applyBorder="0" applyAlignment="0" applyProtection="0"/>
    <xf numFmtId="0" fontId="85" fillId="60" borderId="0" applyNumberFormat="0" applyBorder="0" applyAlignment="0" applyProtection="0">
      <alignment vertical="center"/>
    </xf>
    <xf numFmtId="0" fontId="0" fillId="0" borderId="0"/>
    <xf numFmtId="0" fontId="60" fillId="61" borderId="0" applyNumberFormat="0" applyBorder="0" applyAlignment="0" applyProtection="0"/>
    <xf numFmtId="0" fontId="24" fillId="0" borderId="0"/>
    <xf numFmtId="0" fontId="60" fillId="62" borderId="0" applyNumberFormat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9" fontId="0" fillId="0" borderId="0" applyFont="0" applyFill="0" applyBorder="0" applyAlignment="0" applyProtection="0"/>
    <xf numFmtId="0" fontId="87" fillId="0" borderId="0" applyNumberFormat="0" applyFill="0" applyBorder="0" applyAlignment="0" applyProtection="0">
      <alignment vertical="center"/>
    </xf>
    <xf numFmtId="0" fontId="60" fillId="30" borderId="0" applyNumberFormat="0" applyBorder="0" applyAlignment="0" applyProtection="0"/>
    <xf numFmtId="0" fontId="60" fillId="61" borderId="0" applyNumberFormat="0" applyBorder="0" applyAlignment="0" applyProtection="0"/>
    <xf numFmtId="0" fontId="24" fillId="0" borderId="0"/>
    <xf numFmtId="0" fontId="79" fillId="63" borderId="67" applyNumberFormat="0" applyFont="0" applyAlignment="0" applyProtection="0">
      <alignment vertical="center"/>
    </xf>
    <xf numFmtId="0" fontId="84" fillId="59" borderId="0" applyNumberFormat="0" applyBorder="0" applyAlignment="0" applyProtection="0"/>
    <xf numFmtId="0" fontId="85" fillId="64" borderId="0" applyNumberFormat="0" applyBorder="0" applyAlignment="0" applyProtection="0">
      <alignment vertical="center"/>
    </xf>
    <xf numFmtId="0" fontId="84" fillId="65" borderId="0" applyNumberFormat="0" applyBorder="0" applyAlignment="0" applyProtection="0"/>
    <xf numFmtId="0" fontId="24" fillId="0" borderId="0"/>
    <xf numFmtId="0" fontId="88" fillId="19" borderId="68" applyNumberFormat="0" applyAlignment="0" applyProtection="0"/>
    <xf numFmtId="0" fontId="0" fillId="0" borderId="0"/>
    <xf numFmtId="0" fontId="60" fillId="61" borderId="0" applyNumberFormat="0" applyBorder="0" applyAlignment="0" applyProtection="0"/>
    <xf numFmtId="0" fontId="24" fillId="0" borderId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89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90" fillId="0" borderId="0" applyNumberForma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/>
    <xf numFmtId="0" fontId="88" fillId="19" borderId="68" applyNumberFormat="0" applyAlignment="0" applyProtection="0"/>
    <xf numFmtId="0" fontId="93" fillId="0" borderId="69" applyNumberFormat="0" applyFill="0" applyAlignment="0" applyProtection="0"/>
    <xf numFmtId="0" fontId="60" fillId="30" borderId="0" applyNumberFormat="0" applyBorder="0" applyAlignment="0" applyProtection="0"/>
    <xf numFmtId="180" fontId="24" fillId="0" borderId="0" applyFont="0" applyFill="0" applyBorder="0" applyAlignment="0" applyProtection="0"/>
    <xf numFmtId="0" fontId="94" fillId="0" borderId="0" applyNumberFormat="0" applyFill="0" applyBorder="0" applyAlignment="0" applyProtection="0">
      <alignment vertical="center"/>
    </xf>
    <xf numFmtId="0" fontId="60" fillId="30" borderId="0" applyNumberFormat="0" applyBorder="0" applyAlignment="0" applyProtection="0"/>
    <xf numFmtId="0" fontId="24" fillId="0" borderId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95" fillId="0" borderId="70" applyNumberFormat="0" applyFill="0" applyAlignment="0" applyProtection="0">
      <alignment vertical="center"/>
    </xf>
    <xf numFmtId="0" fontId="60" fillId="62" borderId="0" applyNumberFormat="0" applyBorder="0" applyAlignment="0" applyProtection="0"/>
    <xf numFmtId="0" fontId="0" fillId="0" borderId="0"/>
    <xf numFmtId="0" fontId="60" fillId="61" borderId="0" applyNumberFormat="0" applyBorder="0" applyAlignment="0" applyProtection="0"/>
    <xf numFmtId="0" fontId="24" fillId="0" borderId="0"/>
    <xf numFmtId="0" fontId="24" fillId="0" borderId="0"/>
    <xf numFmtId="0" fontId="88" fillId="19" borderId="68" applyNumberFormat="0" applyAlignment="0" applyProtection="0"/>
    <xf numFmtId="0" fontId="60" fillId="30" borderId="0" applyNumberFormat="0" applyBorder="0" applyAlignment="0" applyProtection="0"/>
    <xf numFmtId="0" fontId="24" fillId="0" borderId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96" fillId="0" borderId="70" applyNumberFormat="0" applyFill="0" applyAlignment="0" applyProtection="0">
      <alignment vertical="center"/>
    </xf>
    <xf numFmtId="0" fontId="60" fillId="62" borderId="0" applyNumberFormat="0" applyBorder="0" applyAlignment="0" applyProtection="0"/>
    <xf numFmtId="0" fontId="60" fillId="30" borderId="0" applyNumberFormat="0" applyBorder="0" applyAlignment="0" applyProtection="0"/>
    <xf numFmtId="0" fontId="84" fillId="59" borderId="0" applyNumberFormat="0" applyBorder="0" applyAlignment="0" applyProtection="0"/>
    <xf numFmtId="0" fontId="85" fillId="66" borderId="0" applyNumberFormat="0" applyBorder="0" applyAlignment="0" applyProtection="0">
      <alignment vertical="center"/>
    </xf>
    <xf numFmtId="0" fontId="24" fillId="0" borderId="0"/>
    <xf numFmtId="0" fontId="88" fillId="19" borderId="68" applyNumberFormat="0" applyAlignment="0" applyProtection="0"/>
    <xf numFmtId="0" fontId="0" fillId="0" borderId="0"/>
    <xf numFmtId="0" fontId="60" fillId="61" borderId="0" applyNumberFormat="0" applyBorder="0" applyAlignment="0" applyProtection="0"/>
    <xf numFmtId="0" fontId="24" fillId="0" borderId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90" fillId="0" borderId="71" applyNumberFormat="0" applyFill="0" applyAlignment="0" applyProtection="0">
      <alignment vertical="center"/>
    </xf>
    <xf numFmtId="0" fontId="60" fillId="62" borderId="0" applyNumberFormat="0" applyBorder="0" applyAlignment="0" applyProtection="0"/>
    <xf numFmtId="0" fontId="84" fillId="59" borderId="0" applyNumberFormat="0" applyBorder="0" applyAlignment="0" applyProtection="0"/>
    <xf numFmtId="0" fontId="85" fillId="67" borderId="0" applyNumberFormat="0" applyBorder="0" applyAlignment="0" applyProtection="0">
      <alignment vertical="center"/>
    </xf>
    <xf numFmtId="0" fontId="60" fillId="61" borderId="0" applyNumberFormat="0" applyBorder="0" applyAlignment="0" applyProtection="0"/>
    <xf numFmtId="0" fontId="60" fillId="62" borderId="0" applyNumberFormat="0" applyBorder="0" applyAlignment="0" applyProtection="0"/>
    <xf numFmtId="0" fontId="97" fillId="68" borderId="72" applyNumberFormat="0" applyAlignment="0" applyProtection="0">
      <alignment vertical="center"/>
    </xf>
    <xf numFmtId="0" fontId="6" fillId="27" borderId="66" applyNumberFormat="0" applyAlignment="0" applyProtection="0"/>
    <xf numFmtId="0" fontId="24" fillId="0" borderId="0"/>
    <xf numFmtId="0" fontId="98" fillId="69" borderId="73" applyNumberFormat="0" applyAlignment="0" applyProtection="0">
      <alignment vertical="center"/>
    </xf>
    <xf numFmtId="0" fontId="24" fillId="0" borderId="0"/>
    <xf numFmtId="180" fontId="24" fillId="0" borderId="0" applyFont="0" applyFill="0" applyBorder="0" applyAlignment="0" applyProtection="0"/>
    <xf numFmtId="0" fontId="81" fillId="70" borderId="0" applyNumberFormat="0" applyBorder="0" applyAlignment="0" applyProtection="0">
      <alignment vertical="center"/>
    </xf>
    <xf numFmtId="0" fontId="60" fillId="29" borderId="0" applyNumberFormat="0" applyBorder="0" applyAlignment="0" applyProtection="0"/>
    <xf numFmtId="0" fontId="84" fillId="71" borderId="0" applyNumberFormat="0" applyBorder="0" applyAlignment="0" applyProtection="0"/>
    <xf numFmtId="178" fontId="99" fillId="0" borderId="0">
      <alignment vertical="center"/>
    </xf>
    <xf numFmtId="9" fontId="24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85" fillId="72" borderId="0" applyNumberFormat="0" applyBorder="0" applyAlignment="0" applyProtection="0">
      <alignment vertical="center"/>
    </xf>
    <xf numFmtId="0" fontId="0" fillId="0" borderId="0"/>
    <xf numFmtId="0" fontId="60" fillId="29" borderId="0" applyNumberFormat="0" applyBorder="0" applyAlignment="0" applyProtection="0"/>
    <xf numFmtId="0" fontId="100" fillId="0" borderId="74" applyNumberFormat="0" applyFill="0" applyAlignment="0" applyProtection="0">
      <alignment vertical="center"/>
    </xf>
    <xf numFmtId="0" fontId="101" fillId="0" borderId="75" applyNumberFormat="0" applyFill="0" applyAlignment="0" applyProtection="0">
      <alignment vertical="center"/>
    </xf>
    <xf numFmtId="0" fontId="102" fillId="73" borderId="76" applyNumberFormat="0" applyAlignment="0" applyProtection="0"/>
    <xf numFmtId="0" fontId="9" fillId="12" borderId="0" applyNumberFormat="0" applyBorder="0" applyAlignment="0" applyProtection="0"/>
    <xf numFmtId="0" fontId="60" fillId="30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103" fillId="74" borderId="0" applyNumberFormat="0" applyBorder="0" applyAlignment="0" applyProtection="0">
      <alignment vertical="center"/>
    </xf>
    <xf numFmtId="0" fontId="24" fillId="0" borderId="0"/>
    <xf numFmtId="0" fontId="60" fillId="29" borderId="0" applyNumberFormat="0" applyBorder="0" applyAlignment="0" applyProtection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24" fillId="0" borderId="0"/>
    <xf numFmtId="0" fontId="0" fillId="0" borderId="0"/>
    <xf numFmtId="0" fontId="60" fillId="30" borderId="0" applyNumberFormat="0" applyBorder="0" applyAlignment="0" applyProtection="0"/>
    <xf numFmtId="0" fontId="80" fillId="54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0" fillId="23" borderId="0" applyNumberFormat="0" applyBorder="0" applyAlignment="0" applyProtection="0"/>
    <xf numFmtId="0" fontId="60" fillId="29" borderId="0" applyNumberFormat="0" applyBorder="0" applyAlignment="0" applyProtection="0"/>
    <xf numFmtId="0" fontId="84" fillId="71" borderId="0" applyNumberFormat="0" applyBorder="0" applyAlignment="0" applyProtection="0"/>
    <xf numFmtId="178" fontId="99" fillId="0" borderId="0">
      <alignment vertical="center"/>
    </xf>
    <xf numFmtId="180" fontId="60" fillId="0" borderId="0" applyFont="0" applyFill="0" applyBorder="0" applyAlignment="0" applyProtection="0"/>
    <xf numFmtId="0" fontId="3" fillId="4" borderId="0" applyNumberFormat="0" applyBorder="0" applyAlignment="0" applyProtection="0"/>
    <xf numFmtId="0" fontId="0" fillId="0" borderId="0"/>
    <xf numFmtId="180" fontId="24" fillId="0" borderId="0" applyFont="0" applyFill="0" applyBorder="0" applyAlignment="0" applyProtection="0"/>
    <xf numFmtId="0" fontId="81" fillId="76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/>
    <xf numFmtId="0" fontId="80" fillId="54" borderId="0" applyNumberFormat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81" fillId="77" borderId="0" applyNumberFormat="0" applyBorder="0" applyAlignment="0" applyProtection="0">
      <alignment vertical="center"/>
    </xf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81" fillId="78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/>
    <xf numFmtId="0" fontId="80" fillId="54" borderId="0" applyNumberFormat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81" fillId="79" borderId="0" applyNumberFormat="0" applyBorder="0" applyAlignment="0" applyProtection="0">
      <alignment vertical="center"/>
    </xf>
    <xf numFmtId="180" fontId="24" fillId="0" borderId="0" applyFont="0" applyFill="0" applyBorder="0" applyAlignment="0" applyProtection="0"/>
    <xf numFmtId="0" fontId="84" fillId="71" borderId="0" applyNumberFormat="0" applyBorder="0" applyAlignment="0" applyProtection="0"/>
    <xf numFmtId="178" fontId="99" fillId="0" borderId="0">
      <alignment vertical="center"/>
    </xf>
    <xf numFmtId="0" fontId="85" fillId="80" borderId="0" applyNumberFormat="0" applyBorder="0" applyAlignment="0" applyProtection="0">
      <alignment vertical="center"/>
    </xf>
    <xf numFmtId="0" fontId="0" fillId="0" borderId="0"/>
    <xf numFmtId="0" fontId="84" fillId="71" borderId="0" applyNumberFormat="0" applyBorder="0" applyAlignment="0" applyProtection="0"/>
    <xf numFmtId="178" fontId="99" fillId="0" borderId="0">
      <alignment vertical="center"/>
    </xf>
    <xf numFmtId="0" fontId="85" fillId="81" borderId="0" applyNumberFormat="0" applyBorder="0" applyAlignment="0" applyProtection="0">
      <alignment vertical="center"/>
    </xf>
    <xf numFmtId="0" fontId="0" fillId="0" borderId="0"/>
    <xf numFmtId="0" fontId="24" fillId="0" borderId="0"/>
    <xf numFmtId="180" fontId="24" fillId="0" borderId="0" applyFont="0" applyFill="0" applyBorder="0" applyAlignment="0" applyProtection="0"/>
    <xf numFmtId="0" fontId="80" fillId="54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81" fillId="82" borderId="0" applyNumberFormat="0" applyBorder="0" applyAlignment="0" applyProtection="0">
      <alignment vertical="center"/>
    </xf>
    <xf numFmtId="0" fontId="88" fillId="19" borderId="68" applyNumberFormat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81" fillId="83" borderId="0" applyNumberFormat="0" applyBorder="0" applyAlignment="0" applyProtection="0">
      <alignment vertical="center"/>
    </xf>
    <xf numFmtId="180" fontId="24" fillId="0" borderId="0" applyFont="0" applyFill="0" applyBorder="0" applyAlignment="0" applyProtection="0"/>
    <xf numFmtId="0" fontId="84" fillId="71" borderId="0" applyNumberFormat="0" applyBorder="0" applyAlignment="0" applyProtection="0"/>
    <xf numFmtId="0" fontId="0" fillId="0" borderId="0"/>
    <xf numFmtId="0" fontId="85" fillId="84" borderId="0" applyNumberFormat="0" applyBorder="0" applyAlignment="0" applyProtection="0">
      <alignment vertical="center"/>
    </xf>
    <xf numFmtId="0" fontId="0" fillId="0" borderId="0"/>
    <xf numFmtId="9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81" fillId="85" borderId="0" applyNumberFormat="0" applyBorder="0" applyAlignment="0" applyProtection="0">
      <alignment vertical="center"/>
    </xf>
    <xf numFmtId="180" fontId="24" fillId="0" borderId="0" applyFont="0" applyFill="0" applyBorder="0" applyAlignment="0" applyProtection="0"/>
    <xf numFmtId="0" fontId="84" fillId="59" borderId="0" applyNumberFormat="0" applyBorder="0" applyAlignment="0" applyProtection="0"/>
    <xf numFmtId="0" fontId="85" fillId="86" borderId="0" applyNumberFormat="0" applyBorder="0" applyAlignment="0" applyProtection="0">
      <alignment vertical="center"/>
    </xf>
    <xf numFmtId="0" fontId="60" fillId="61" borderId="0" applyNumberFormat="0" applyBorder="0" applyAlignment="0" applyProtection="0"/>
    <xf numFmtId="0" fontId="84" fillId="71" borderId="0" applyNumberFormat="0" applyBorder="0" applyAlignment="0" applyProtection="0"/>
    <xf numFmtId="0" fontId="85" fillId="87" borderId="0" applyNumberFormat="0" applyBorder="0" applyAlignment="0" applyProtection="0">
      <alignment vertical="center"/>
    </xf>
    <xf numFmtId="0" fontId="0" fillId="0" borderId="0"/>
    <xf numFmtId="9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81" fillId="88" borderId="0" applyNumberFormat="0" applyBorder="0" applyAlignment="0" applyProtection="0">
      <alignment vertical="center"/>
    </xf>
    <xf numFmtId="0" fontId="84" fillId="59" borderId="0" applyNumberFormat="0" applyBorder="0" applyAlignment="0" applyProtection="0"/>
    <xf numFmtId="0" fontId="85" fillId="89" borderId="0" applyNumberFormat="0" applyBorder="0" applyAlignment="0" applyProtection="0">
      <alignment vertical="center"/>
    </xf>
    <xf numFmtId="0" fontId="60" fillId="30" borderId="0" applyNumberFormat="0" applyBorder="0" applyAlignment="0" applyProtection="0"/>
    <xf numFmtId="0" fontId="60" fillId="30" borderId="0" applyNumberFormat="0" applyBorder="0" applyAlignment="0" applyProtection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93" fillId="0" borderId="69" applyNumberFormat="0" applyFill="0" applyAlignment="0" applyProtection="0"/>
    <xf numFmtId="0" fontId="60" fillId="30" borderId="0" applyNumberFormat="0" applyBorder="0" applyAlignment="0" applyProtection="0"/>
    <xf numFmtId="0" fontId="104" fillId="0" borderId="0" applyNumberFormat="0" applyFill="0" applyBorder="0" applyAlignment="0" applyProtection="0"/>
    <xf numFmtId="0" fontId="93" fillId="0" borderId="69" applyNumberFormat="0" applyFill="0" applyAlignment="0" applyProtection="0"/>
    <xf numFmtId="0" fontId="60" fillId="30" borderId="0" applyNumberFormat="0" applyBorder="0" applyAlignment="0" applyProtection="0"/>
    <xf numFmtId="0" fontId="60" fillId="30" borderId="0" applyNumberFormat="0" applyBorder="0" applyAlignment="0" applyProtection="0"/>
    <xf numFmtId="0" fontId="60" fillId="30" borderId="0" applyNumberFormat="0" applyBorder="0" applyAlignment="0" applyProtection="0"/>
    <xf numFmtId="0" fontId="60" fillId="30" borderId="0" applyNumberFormat="0" applyBorder="0" applyAlignment="0" applyProtection="0"/>
    <xf numFmtId="0" fontId="60" fillId="30" borderId="0" applyNumberFormat="0" applyBorder="0" applyAlignment="0" applyProtection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24" fillId="0" borderId="0"/>
    <xf numFmtId="0" fontId="0" fillId="0" borderId="0"/>
    <xf numFmtId="0" fontId="60" fillId="30" borderId="0" applyNumberFormat="0" applyBorder="0" applyAlignment="0" applyProtection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24" fillId="0" borderId="0"/>
    <xf numFmtId="0" fontId="60" fillId="30" borderId="0" applyNumberFormat="0" applyBorder="0" applyAlignment="0" applyProtection="0"/>
    <xf numFmtId="0" fontId="24" fillId="0" borderId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60" fillId="30" borderId="0" applyNumberFormat="0" applyBorder="0" applyAlignment="0" applyProtection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60" fillId="30" borderId="0" applyNumberFormat="0" applyBorder="0" applyAlignment="0" applyProtection="0"/>
    <xf numFmtId="0" fontId="24" fillId="0" borderId="0"/>
    <xf numFmtId="0" fontId="60" fillId="19" borderId="0" applyNumberFormat="0" applyBorder="0" applyAlignment="0" applyProtection="0"/>
    <xf numFmtId="0" fontId="60" fillId="30" borderId="0" applyNumberFormat="0" applyBorder="0" applyAlignment="0" applyProtection="0"/>
    <xf numFmtId="0" fontId="24" fillId="0" borderId="0"/>
    <xf numFmtId="0" fontId="60" fillId="19" borderId="0" applyNumberFormat="0" applyBorder="0" applyAlignment="0" applyProtection="0"/>
    <xf numFmtId="9" fontId="24" fillId="0" borderId="0" applyFont="0" applyFill="0" applyBorder="0" applyAlignment="0" applyProtection="0"/>
    <xf numFmtId="0" fontId="84" fillId="90" borderId="0" applyNumberFormat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84" fillId="90" borderId="0" applyNumberFormat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29" borderId="0" applyNumberFormat="0" applyBorder="0" applyAlignment="0" applyProtection="0"/>
    <xf numFmtId="0" fontId="60" fillId="56" borderId="0" applyNumberFormat="0" applyBorder="0" applyAlignment="0" applyProtection="0"/>
    <xf numFmtId="0" fontId="60" fillId="29" borderId="0" applyNumberFormat="0" applyBorder="0" applyAlignment="0" applyProtection="0"/>
    <xf numFmtId="0" fontId="60" fillId="56" borderId="0" applyNumberFormat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60" fillId="56" borderId="0" applyNumberFormat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60" fillId="56" borderId="0" applyNumberFormat="0" applyBorder="0" applyAlignment="0" applyProtection="0"/>
    <xf numFmtId="0" fontId="84" fillId="71" borderId="0" applyNumberFormat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84" fillId="91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105" fillId="0" borderId="0" applyFont="0" applyFill="0" applyBorder="0" applyAlignment="0" applyProtection="0"/>
    <xf numFmtId="0" fontId="60" fillId="53" borderId="0" applyNumberFormat="0" applyBorder="0" applyAlignment="0" applyProtection="0"/>
    <xf numFmtId="9" fontId="24" fillId="0" borderId="0" applyFont="0" applyFill="0" applyBorder="0" applyAlignment="0" applyProtection="0"/>
    <xf numFmtId="0" fontId="60" fillId="53" borderId="0" applyNumberFormat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3" borderId="0" applyNumberFormat="0" applyBorder="0" applyAlignment="0" applyProtection="0"/>
    <xf numFmtId="0" fontId="24" fillId="0" borderId="0"/>
    <xf numFmtId="0" fontId="60" fillId="29" borderId="0" applyNumberFormat="0" applyBorder="0" applyAlignment="0" applyProtection="0"/>
    <xf numFmtId="0" fontId="24" fillId="0" borderId="0"/>
    <xf numFmtId="0" fontId="60" fillId="29" borderId="0" applyNumberFormat="0" applyBorder="0" applyAlignment="0" applyProtection="0"/>
    <xf numFmtId="0" fontId="24" fillId="0" borderId="0"/>
    <xf numFmtId="0" fontId="60" fillId="2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84" fillId="59" borderId="0" applyNumberFormat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106" fillId="0" borderId="77" applyNumberFormat="0" applyFill="0" applyAlignment="0" applyProtection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106" fillId="0" borderId="77" applyNumberFormat="0" applyFill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24" fillId="0" borderId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60" fillId="29" borderId="0" applyNumberFormat="0" applyBorder="0" applyAlignment="0" applyProtection="0"/>
    <xf numFmtId="0" fontId="107" fillId="92" borderId="68" applyNumberFormat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84" fillId="65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84" fillId="65" borderId="0" applyNumberFormat="0" applyBorder="0" applyAlignment="0" applyProtection="0"/>
    <xf numFmtId="0" fontId="60" fillId="29" borderId="0" applyNumberFormat="0" applyBorder="0" applyAlignment="0" applyProtection="0"/>
    <xf numFmtId="0" fontId="84" fillId="75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84" fillId="65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84" fillId="65" borderId="0" applyNumberFormat="0" applyBorder="0" applyAlignment="0" applyProtection="0"/>
    <xf numFmtId="0" fontId="60" fillId="29" borderId="0" applyNumberFormat="0" applyBorder="0" applyAlignment="0" applyProtection="0"/>
    <xf numFmtId="0" fontId="84" fillId="65" borderId="0" applyNumberFormat="0" applyBorder="0" applyAlignment="0" applyProtection="0"/>
    <xf numFmtId="0" fontId="60" fillId="29" borderId="0" applyNumberFormat="0" applyBorder="0" applyAlignment="0" applyProtection="0"/>
    <xf numFmtId="0" fontId="60" fillId="62" borderId="0" applyNumberFormat="0" applyBorder="0" applyAlignment="0" applyProtection="0"/>
    <xf numFmtId="0" fontId="84" fillId="65" borderId="0" applyNumberFormat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60" fillId="61" borderId="0" applyNumberFormat="0" applyBorder="0" applyAlignment="0" applyProtection="0"/>
    <xf numFmtId="9" fontId="24" fillId="0" borderId="0" applyFont="0" applyFill="0" applyBorder="0" applyAlignment="0" applyProtection="0"/>
    <xf numFmtId="0" fontId="60" fillId="61" borderId="0" applyNumberFormat="0" applyBorder="0" applyAlignment="0" applyProtection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60" fillId="61" borderId="0" applyNumberFormat="0" applyBorder="0" applyAlignment="0" applyProtection="0"/>
    <xf numFmtId="9" fontId="24" fillId="0" borderId="0" applyFont="0" applyFill="0" applyBorder="0" applyAlignment="0" applyProtection="0"/>
    <xf numFmtId="0" fontId="60" fillId="61" borderId="0" applyNumberFormat="0" applyBorder="0" applyAlignment="0" applyProtection="0"/>
    <xf numFmtId="9" fontId="24" fillId="0" borderId="0" applyFont="0" applyFill="0" applyBorder="0" applyAlignment="0" applyProtection="0"/>
    <xf numFmtId="0" fontId="60" fillId="61" borderId="0" applyNumberFormat="0" applyBorder="0" applyAlignment="0" applyProtection="0"/>
    <xf numFmtId="9" fontId="24" fillId="0" borderId="0" applyFont="0" applyFill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60" fillId="61" borderId="0" applyNumberFormat="0" applyBorder="0" applyAlignment="0" applyProtection="0"/>
    <xf numFmtId="0" fontId="24" fillId="0" borderId="0"/>
    <xf numFmtId="0" fontId="84" fillId="62" borderId="0" applyNumberFormat="0" applyBorder="0" applyAlignment="0" applyProtection="0"/>
    <xf numFmtId="0" fontId="60" fillId="61" borderId="0" applyNumberFormat="0" applyBorder="0" applyAlignment="0" applyProtection="0"/>
    <xf numFmtId="0" fontId="24" fillId="0" borderId="0"/>
    <xf numFmtId="0" fontId="84" fillId="62" borderId="0" applyNumberFormat="0" applyBorder="0" applyAlignment="0" applyProtection="0"/>
    <xf numFmtId="0" fontId="60" fillId="61" borderId="0" applyNumberFormat="0" applyBorder="0" applyAlignment="0" applyProtection="0"/>
    <xf numFmtId="0" fontId="84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60" fillId="61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0" fillId="0" borderId="0"/>
    <xf numFmtId="0" fontId="24" fillId="0" borderId="0"/>
    <xf numFmtId="0" fontId="60" fillId="62" borderId="0" applyNumberFormat="0" applyBorder="0" applyAlignment="0" applyProtection="0"/>
    <xf numFmtId="0" fontId="60" fillId="29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24" fillId="0" borderId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180" fontId="24" fillId="0" borderId="0" applyFont="0" applyFill="0" applyBorder="0" applyAlignment="0" applyProtection="0"/>
    <xf numFmtId="0" fontId="24" fillId="29" borderId="78" applyNumberFormat="0" applyFont="0" applyAlignment="0" applyProtection="0"/>
    <xf numFmtId="0" fontId="24" fillId="0" borderId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180" fontId="24" fillId="0" borderId="0" applyFont="0" applyFill="0" applyBorder="0" applyAlignment="0" applyProtection="0"/>
    <xf numFmtId="0" fontId="60" fillId="62" borderId="0" applyNumberFormat="0" applyBorder="0" applyAlignment="0" applyProtection="0"/>
    <xf numFmtId="180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84" fillId="71" borderId="0" applyNumberFormat="0" applyBorder="0" applyAlignment="0" applyProtection="0"/>
    <xf numFmtId="9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60" fillId="29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107" fillId="92" borderId="68" applyNumberFormat="0" applyAlignment="0" applyProtection="0"/>
    <xf numFmtId="0" fontId="24" fillId="0" borderId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60" fillId="29" borderId="0" applyNumberFormat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60" fillId="29" borderId="0" applyNumberFormat="0" applyBorder="0" applyAlignment="0" applyProtection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84" fillId="56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62" borderId="0" applyNumberFormat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107" fillId="92" borderId="68" applyNumberFormat="0" applyAlignment="0" applyProtection="0"/>
    <xf numFmtId="0" fontId="60" fillId="62" borderId="0" applyNumberFormat="0" applyBorder="0" applyAlignment="0" applyProtection="0"/>
    <xf numFmtId="0" fontId="107" fillId="92" borderId="68" applyNumberFormat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107" fillId="92" borderId="68" applyNumberFormat="0" applyAlignment="0" applyProtection="0"/>
    <xf numFmtId="0" fontId="60" fillId="62" borderId="0" applyNumberFormat="0" applyBorder="0" applyAlignment="0" applyProtection="0"/>
    <xf numFmtId="0" fontId="84" fillId="56" borderId="0" applyNumberFormat="0" applyBorder="0" applyAlignment="0" applyProtection="0"/>
    <xf numFmtId="9" fontId="24" fillId="0" borderId="0" applyFont="0" applyFill="0" applyBorder="0" applyAlignment="0" applyProtection="0"/>
    <xf numFmtId="0" fontId="107" fillId="92" borderId="68" applyNumberFormat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107" fillId="92" borderId="68" applyNumberFormat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107" fillId="92" borderId="68" applyNumberFormat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84" fillId="71" borderId="0" applyNumberFormat="0" applyBorder="0" applyAlignment="0" applyProtection="0"/>
    <xf numFmtId="0" fontId="60" fillId="56" borderId="0" applyNumberFormat="0" applyBorder="0" applyAlignment="0" applyProtection="0"/>
    <xf numFmtId="0" fontId="108" fillId="62" borderId="0" applyNumberFormat="0" applyBorder="0" applyAlignment="0" applyProtection="0"/>
    <xf numFmtId="9" fontId="24" fillId="0" borderId="0" applyFont="0" applyFill="0" applyBorder="0" applyAlignment="0" applyProtection="0"/>
    <xf numFmtId="0" fontId="84" fillId="71" borderId="0" applyNumberFormat="0" applyBorder="0" applyAlignment="0" applyProtection="0"/>
    <xf numFmtId="0" fontId="60" fillId="56" borderId="0" applyNumberFormat="0" applyBorder="0" applyAlignment="0" applyProtection="0"/>
    <xf numFmtId="0" fontId="108" fillId="62" borderId="0" applyNumberFormat="0" applyBorder="0" applyAlignment="0" applyProtection="0"/>
    <xf numFmtId="0" fontId="84" fillId="71" borderId="0" applyNumberFormat="0" applyBorder="0" applyAlignment="0" applyProtection="0"/>
    <xf numFmtId="0" fontId="60" fillId="56" borderId="0" applyNumberFormat="0" applyBorder="0" applyAlignment="0" applyProtection="0"/>
    <xf numFmtId="0" fontId="108" fillId="62" borderId="0" applyNumberFormat="0" applyBorder="0" applyAlignment="0" applyProtection="0"/>
    <xf numFmtId="0" fontId="84" fillId="71" borderId="0" applyNumberFormat="0" applyBorder="0" applyAlignment="0" applyProtection="0"/>
    <xf numFmtId="0" fontId="60" fillId="56" borderId="0" applyNumberFormat="0" applyBorder="0" applyAlignment="0" applyProtection="0"/>
    <xf numFmtId="0" fontId="108" fillId="62" borderId="0" applyNumberFormat="0" applyBorder="0" applyAlignment="0" applyProtection="0"/>
    <xf numFmtId="0" fontId="84" fillId="71" borderId="0" applyNumberFormat="0" applyBorder="0" applyAlignment="0" applyProtection="0"/>
    <xf numFmtId="0" fontId="60" fillId="56" borderId="0" applyNumberFormat="0" applyBorder="0" applyAlignment="0" applyProtection="0"/>
    <xf numFmtId="180" fontId="24" fillId="0" borderId="0" applyFont="0" applyFill="0" applyBorder="0" applyAlignment="0" applyProtection="0"/>
    <xf numFmtId="0" fontId="108" fillId="62" borderId="0" applyNumberFormat="0" applyBorder="0" applyAlignment="0" applyProtection="0"/>
    <xf numFmtId="0" fontId="84" fillId="71" borderId="0" applyNumberFormat="0" applyBorder="0" applyAlignment="0" applyProtection="0"/>
    <xf numFmtId="0" fontId="60" fillId="56" borderId="0" applyNumberFormat="0" applyBorder="0" applyAlignment="0" applyProtection="0"/>
    <xf numFmtId="180" fontId="24" fillId="0" borderId="0" applyFont="0" applyFill="0" applyBorder="0" applyAlignment="0" applyProtection="0"/>
    <xf numFmtId="0" fontId="108" fillId="62" borderId="0" applyNumberFormat="0" applyBorder="0" applyAlignment="0" applyProtection="0"/>
    <xf numFmtId="0" fontId="60" fillId="56" borderId="0" applyNumberFormat="0" applyBorder="0" applyAlignment="0" applyProtection="0"/>
    <xf numFmtId="180" fontId="24" fillId="0" borderId="0" applyFont="0" applyFill="0" applyBorder="0" applyAlignment="0" applyProtection="0"/>
    <xf numFmtId="0" fontId="84" fillId="65" borderId="0" applyNumberFormat="0" applyBorder="0" applyAlignment="0" applyProtection="0"/>
    <xf numFmtId="0" fontId="60" fillId="56" borderId="0" applyNumberFormat="0" applyBorder="0" applyAlignment="0" applyProtection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29" borderId="0" applyNumberFormat="0" applyBorder="0" applyAlignment="0" applyProtection="0"/>
    <xf numFmtId="0" fontId="60" fillId="56" borderId="0" applyNumberFormat="0" applyBorder="0" applyAlignment="0" applyProtection="0"/>
    <xf numFmtId="0" fontId="24" fillId="0" borderId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84" fillId="53" borderId="0" applyNumberFormat="0" applyBorder="0" applyAlignment="0" applyProtection="0"/>
    <xf numFmtId="9" fontId="24" fillId="0" borderId="0" applyFont="0" applyFill="0" applyBorder="0" applyAlignment="0" applyProtection="0"/>
    <xf numFmtId="0" fontId="60" fillId="56" borderId="0" applyNumberFormat="0" applyBorder="0" applyAlignment="0" applyProtection="0"/>
    <xf numFmtId="0" fontId="102" fillId="73" borderId="76" applyNumberFormat="0" applyAlignment="0" applyProtection="0"/>
    <xf numFmtId="0" fontId="60" fillId="19" borderId="0" applyNumberFormat="0" applyBorder="0" applyAlignment="0" applyProtection="0"/>
    <xf numFmtId="0" fontId="102" fillId="73" borderId="76" applyNumberFormat="0" applyAlignment="0" applyProtection="0"/>
    <xf numFmtId="0" fontId="60" fillId="19" borderId="0" applyNumberFormat="0" applyBorder="0" applyAlignment="0" applyProtection="0"/>
    <xf numFmtId="0" fontId="0" fillId="0" borderId="0"/>
    <xf numFmtId="0" fontId="102" fillId="73" borderId="76" applyNumberFormat="0" applyAlignment="0" applyProtection="0"/>
    <xf numFmtId="0" fontId="60" fillId="19" borderId="0" applyNumberFormat="0" applyBorder="0" applyAlignment="0" applyProtection="0"/>
    <xf numFmtId="0" fontId="0" fillId="0" borderId="0"/>
    <xf numFmtId="0" fontId="102" fillId="73" borderId="76" applyNumberFormat="0" applyAlignment="0" applyProtection="0"/>
    <xf numFmtId="0" fontId="60" fillId="19" borderId="0" applyNumberFormat="0" applyBorder="0" applyAlignment="0" applyProtection="0"/>
    <xf numFmtId="0" fontId="0" fillId="0" borderId="0"/>
    <xf numFmtId="0" fontId="102" fillId="73" borderId="76" applyNumberFormat="0" applyAlignment="0" applyProtection="0"/>
    <xf numFmtId="0" fontId="60" fillId="19" borderId="0" applyNumberFormat="0" applyBorder="0" applyAlignment="0" applyProtection="0"/>
    <xf numFmtId="0" fontId="24" fillId="0" borderId="0"/>
    <xf numFmtId="0" fontId="0" fillId="0" borderId="0"/>
    <xf numFmtId="0" fontId="102" fillId="73" borderId="76" applyNumberFormat="0" applyAlignment="0" applyProtection="0"/>
    <xf numFmtId="0" fontId="60" fillId="19" borderId="0" applyNumberFormat="0" applyBorder="0" applyAlignment="0" applyProtection="0"/>
    <xf numFmtId="9" fontId="24" fillId="0" borderId="0" applyFont="0" applyFill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24" fillId="0" borderId="0"/>
    <xf numFmtId="0" fontId="60" fillId="19" borderId="0" applyNumberFormat="0" applyBorder="0" applyAlignment="0" applyProtection="0"/>
    <xf numFmtId="0" fontId="24" fillId="0" borderId="0"/>
    <xf numFmtId="0" fontId="60" fillId="19" borderId="0" applyNumberFormat="0" applyBorder="0" applyAlignment="0" applyProtection="0"/>
    <xf numFmtId="0" fontId="24" fillId="0" borderId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9" fontId="24" fillId="0" borderId="0" applyFont="0" applyFill="0" applyBorder="0" applyAlignment="0" applyProtection="0"/>
    <xf numFmtId="0" fontId="60" fillId="19" borderId="0" applyNumberFormat="0" applyBorder="0" applyAlignment="0" applyProtection="0"/>
    <xf numFmtId="9" fontId="24" fillId="0" borderId="0" applyFont="0" applyFill="0" applyBorder="0" applyAlignment="0" applyProtection="0"/>
    <xf numFmtId="0" fontId="60" fillId="19" borderId="0" applyNumberFormat="0" applyBorder="0" applyAlignment="0" applyProtection="0"/>
    <xf numFmtId="0" fontId="84" fillId="62" borderId="0" applyNumberFormat="0" applyBorder="0" applyAlignment="0" applyProtection="0"/>
    <xf numFmtId="9" fontId="24" fillId="0" borderId="0" applyFont="0" applyFill="0" applyBorder="0" applyAlignment="0" applyProtection="0"/>
    <xf numFmtId="0" fontId="60" fillId="19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9" fontId="24" fillId="0" borderId="0" applyFont="0" applyFill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9" fontId="24" fillId="0" borderId="0" applyFont="0" applyFill="0" applyBorder="0" applyAlignment="0" applyProtection="0"/>
    <xf numFmtId="0" fontId="60" fillId="53" borderId="0" applyNumberFormat="0" applyBorder="0" applyAlignment="0" applyProtection="0"/>
    <xf numFmtId="0" fontId="84" fillId="56" borderId="0" applyNumberFormat="0" applyBorder="0" applyAlignment="0" applyProtection="0"/>
    <xf numFmtId="0" fontId="60" fillId="53" borderId="0" applyNumberFormat="0" applyBorder="0" applyAlignment="0" applyProtection="0"/>
    <xf numFmtId="9" fontId="24" fillId="0" borderId="0" applyFont="0" applyFill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9" fontId="24" fillId="0" borderId="0" applyFont="0" applyFill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24" fillId="29" borderId="78" applyNumberFormat="0" applyFont="0" applyAlignment="0" applyProtection="0"/>
    <xf numFmtId="0" fontId="60" fillId="53" borderId="0" applyNumberFormat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29" borderId="78" applyNumberFormat="0" applyFont="0" applyAlignment="0" applyProtection="0"/>
    <xf numFmtId="0" fontId="60" fillId="53" borderId="0" applyNumberFormat="0" applyBorder="0" applyAlignment="0" applyProtection="0"/>
    <xf numFmtId="0" fontId="60" fillId="62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60" fillId="62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60" fillId="62" borderId="0" applyNumberFormat="0" applyBorder="0" applyAlignment="0" applyProtection="0"/>
    <xf numFmtId="9" fontId="0" fillId="0" borderId="0" applyFont="0" applyFill="0" applyBorder="0" applyAlignment="0" applyProtection="0"/>
    <xf numFmtId="0" fontId="24" fillId="0" borderId="0"/>
    <xf numFmtId="0" fontId="60" fillId="62" borderId="0" applyNumberFormat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60" fillId="62" borderId="0" applyNumberFormat="0" applyBorder="0" applyAlignment="0" applyProtection="0"/>
    <xf numFmtId="9" fontId="0" fillId="0" borderId="0" applyFont="0" applyFill="0" applyBorder="0" applyAlignment="0" applyProtection="0"/>
    <xf numFmtId="0" fontId="24" fillId="0" borderId="0"/>
    <xf numFmtId="0" fontId="60" fillId="62" borderId="0" applyNumberFormat="0" applyBorder="0" applyAlignment="0" applyProtection="0"/>
    <xf numFmtId="0" fontId="84" fillId="65" borderId="0" applyNumberFormat="0" applyBorder="0" applyAlignment="0" applyProtection="0"/>
    <xf numFmtId="0" fontId="60" fillId="62" borderId="0" applyNumberFormat="0" applyBorder="0" applyAlignment="0" applyProtection="0"/>
    <xf numFmtId="0" fontId="84" fillId="65" borderId="0" applyNumberFormat="0" applyBorder="0" applyAlignment="0" applyProtection="0"/>
    <xf numFmtId="0" fontId="60" fillId="62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0" fontId="84" fillId="90" borderId="0" applyNumberFormat="0" applyBorder="0" applyAlignment="0" applyProtection="0"/>
    <xf numFmtId="0" fontId="60" fillId="29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60" fillId="29" borderId="0" applyNumberFormat="0" applyBorder="0" applyAlignment="0" applyProtection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84" fillId="91" borderId="0" applyNumberFormat="0" applyBorder="0" applyAlignment="0" applyProtection="0"/>
    <xf numFmtId="0" fontId="84" fillId="62" borderId="0" applyNumberFormat="0" applyBorder="0" applyAlignment="0" applyProtection="0"/>
    <xf numFmtId="0" fontId="84" fillId="53" borderId="0" applyNumberFormat="0" applyBorder="0" applyAlignment="0" applyProtection="0"/>
    <xf numFmtId="0" fontId="84" fillId="62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0" fontId="84" fillId="71" borderId="0" applyNumberFormat="0" applyBorder="0" applyAlignment="0" applyProtection="0"/>
    <xf numFmtId="0" fontId="0" fillId="0" borderId="0"/>
    <xf numFmtId="178" fontId="99" fillId="0" borderId="0">
      <alignment vertical="center"/>
    </xf>
    <xf numFmtId="0" fontId="84" fillId="71" borderId="0" applyNumberFormat="0" applyBorder="0" applyAlignment="0" applyProtection="0"/>
    <xf numFmtId="0" fontId="0" fillId="0" borderId="0"/>
    <xf numFmtId="180" fontId="60" fillId="0" borderId="0" applyFont="0" applyFill="0" applyBorder="0" applyAlignment="0" applyProtection="0"/>
    <xf numFmtId="0" fontId="84" fillId="71" borderId="0" applyNumberFormat="0" applyBorder="0" applyAlignment="0" applyProtection="0"/>
    <xf numFmtId="0" fontId="0" fillId="0" borderId="0"/>
    <xf numFmtId="180" fontId="60" fillId="0" borderId="0" applyFont="0" applyFill="0" applyBorder="0" applyAlignment="0" applyProtection="0"/>
    <xf numFmtId="0" fontId="84" fillId="90" borderId="0" applyNumberFormat="0" applyBorder="0" applyAlignment="0" applyProtection="0"/>
    <xf numFmtId="0" fontId="80" fillId="54" borderId="0" applyNumberFormat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0" fontId="84" fillId="53" borderId="0" applyNumberFormat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84" fillId="53" borderId="0" applyNumberFormat="0" applyBorder="0" applyAlignment="0" applyProtection="0"/>
    <xf numFmtId="9" fontId="24" fillId="0" borderId="0" applyFont="0" applyFill="0" applyBorder="0" applyAlignment="0" applyProtection="0"/>
    <xf numFmtId="0" fontId="84" fillId="53" borderId="0" applyNumberFormat="0" applyBorder="0" applyAlignment="0" applyProtection="0"/>
    <xf numFmtId="0" fontId="84" fillId="53" borderId="0" applyNumberFormat="0" applyBorder="0" applyAlignment="0" applyProtection="0"/>
    <xf numFmtId="0" fontId="84" fillId="53" borderId="0" applyNumberFormat="0" applyBorder="0" applyAlignment="0" applyProtection="0"/>
    <xf numFmtId="0" fontId="84" fillId="53" borderId="0" applyNumberFormat="0" applyBorder="0" applyAlignment="0" applyProtection="0"/>
    <xf numFmtId="0" fontId="84" fillId="53" borderId="0" applyNumberFormat="0" applyBorder="0" applyAlignment="0" applyProtection="0"/>
    <xf numFmtId="0" fontId="84" fillId="53" borderId="0" applyNumberFormat="0" applyBorder="0" applyAlignment="0" applyProtection="0"/>
    <xf numFmtId="9" fontId="0" fillId="0" borderId="0" applyFont="0" applyFill="0" applyBorder="0" applyAlignment="0" applyProtection="0"/>
    <xf numFmtId="0" fontId="24" fillId="0" borderId="0"/>
    <xf numFmtId="0" fontId="84" fillId="62" borderId="0" applyNumberFormat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84" fillId="62" borderId="0" applyNumberFormat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84" fillId="62" borderId="0" applyNumberFormat="0" applyBorder="0" applyAlignment="0" applyProtection="0"/>
    <xf numFmtId="0" fontId="109" fillId="0" borderId="79" applyNumberFormat="0" applyFill="0" applyAlignment="0" applyProtection="0"/>
    <xf numFmtId="180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84" fillId="62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84" fillId="62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84" fillId="62" borderId="0" applyNumberFormat="0" applyBorder="0" applyAlignment="0" applyProtection="0"/>
    <xf numFmtId="180" fontId="24" fillId="0" borderId="0" applyFont="0" applyFill="0" applyBorder="0" applyAlignment="0" applyProtection="0"/>
    <xf numFmtId="0" fontId="84" fillId="56" borderId="0" applyNumberFormat="0" applyBorder="0" applyAlignment="0" applyProtection="0"/>
    <xf numFmtId="180" fontId="24" fillId="0" borderId="0" applyFont="0" applyFill="0" applyBorder="0" applyAlignment="0" applyProtection="0"/>
    <xf numFmtId="0" fontId="84" fillId="56" borderId="0" applyNumberFormat="0" applyBorder="0" applyAlignment="0" applyProtection="0"/>
    <xf numFmtId="180" fontId="24" fillId="0" borderId="0" applyFont="0" applyFill="0" applyBorder="0" applyAlignment="0" applyProtection="0"/>
    <xf numFmtId="0" fontId="84" fillId="56" borderId="0" applyNumberFormat="0" applyBorder="0" applyAlignment="0" applyProtection="0"/>
    <xf numFmtId="180" fontId="24" fillId="0" borderId="0" applyFont="0" applyFill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0" fontId="84" fillId="75" borderId="0" applyNumberFormat="0" applyBorder="0" applyAlignment="0" applyProtection="0"/>
    <xf numFmtId="178" fontId="99" fillId="0" borderId="0">
      <alignment vertical="center"/>
    </xf>
    <xf numFmtId="0" fontId="24" fillId="0" borderId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24" fillId="0" borderId="0"/>
    <xf numFmtId="0" fontId="24" fillId="0" borderId="0"/>
    <xf numFmtId="0" fontId="84" fillId="75" borderId="0" applyNumberFormat="0" applyBorder="0" applyAlignment="0" applyProtection="0"/>
    <xf numFmtId="0" fontId="24" fillId="0" borderId="0"/>
    <xf numFmtId="0" fontId="24" fillId="0" borderId="0"/>
    <xf numFmtId="0" fontId="84" fillId="75" borderId="0" applyNumberFormat="0" applyBorder="0" applyAlignment="0" applyProtection="0"/>
    <xf numFmtId="9" fontId="24" fillId="0" borderId="0" applyFont="0" applyFill="0" applyBorder="0" applyAlignment="0" applyProtection="0"/>
    <xf numFmtId="0" fontId="84" fillId="71" borderId="0" applyNumberFormat="0" applyBorder="0" applyAlignment="0" applyProtection="0"/>
    <xf numFmtId="0" fontId="84" fillId="71" borderId="0" applyNumberFormat="0" applyBorder="0" applyAlignment="0" applyProtection="0"/>
    <xf numFmtId="180" fontId="24" fillId="0" borderId="0" applyFont="0" applyFill="0" applyBorder="0" applyAlignment="0" applyProtection="0"/>
    <xf numFmtId="0" fontId="108" fillId="62" borderId="0" applyNumberFormat="0" applyBorder="0" applyAlignment="0" applyProtection="0"/>
    <xf numFmtId="0" fontId="84" fillId="71" borderId="0" applyNumberFormat="0" applyBorder="0" applyAlignment="0" applyProtection="0"/>
    <xf numFmtId="180" fontId="24" fillId="0" borderId="0" applyFont="0" applyFill="0" applyBorder="0" applyAlignment="0" applyProtection="0"/>
    <xf numFmtId="0" fontId="84" fillId="90" borderId="0" applyNumberFormat="0" applyBorder="0" applyAlignment="0" applyProtection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84" fillId="90" borderId="0" applyNumberFormat="0" applyBorder="0" applyAlignment="0" applyProtection="0"/>
    <xf numFmtId="9" fontId="24" fillId="0" borderId="0" applyFont="0" applyFill="0" applyBorder="0" applyAlignment="0" applyProtection="0"/>
    <xf numFmtId="0" fontId="84" fillId="90" borderId="0" applyNumberFormat="0" applyBorder="0" applyAlignment="0" applyProtection="0"/>
    <xf numFmtId="0" fontId="84" fillId="59" borderId="0" applyNumberFormat="0" applyBorder="0" applyAlignment="0" applyProtection="0"/>
    <xf numFmtId="0" fontId="84" fillId="59" borderId="0" applyNumberFormat="0" applyBorder="0" applyAlignment="0" applyProtection="0"/>
    <xf numFmtId="0" fontId="84" fillId="59" borderId="0" applyNumberFormat="0" applyBorder="0" applyAlignment="0" applyProtection="0"/>
    <xf numFmtId="0" fontId="24" fillId="0" borderId="0"/>
    <xf numFmtId="0" fontId="84" fillId="91" borderId="0" applyNumberFormat="0" applyBorder="0" applyAlignment="0" applyProtection="0"/>
    <xf numFmtId="0" fontId="84" fillId="91" borderId="0" applyNumberFormat="0" applyBorder="0" applyAlignment="0" applyProtection="0"/>
    <xf numFmtId="0" fontId="84" fillId="91" borderId="0" applyNumberFormat="0" applyBorder="0" applyAlignment="0" applyProtection="0"/>
    <xf numFmtId="184" fontId="24" fillId="0" borderId="0" applyFont="0" applyFill="0" applyBorder="0" applyAlignment="0" applyProtection="0"/>
    <xf numFmtId="0" fontId="84" fillId="91" borderId="0" applyNumberFormat="0" applyBorder="0" applyAlignment="0" applyProtection="0"/>
    <xf numFmtId="0" fontId="84" fillId="91" borderId="0" applyNumberFormat="0" applyBorder="0" applyAlignment="0" applyProtection="0"/>
    <xf numFmtId="0" fontId="84" fillId="91" borderId="0" applyNumberFormat="0" applyBorder="0" applyAlignment="0" applyProtection="0"/>
    <xf numFmtId="0" fontId="84" fillId="91" borderId="0" applyNumberFormat="0" applyBorder="0" applyAlignment="0" applyProtection="0"/>
    <xf numFmtId="0" fontId="84" fillId="91" borderId="0" applyNumberFormat="0" applyBorder="0" applyAlignment="0" applyProtection="0"/>
    <xf numFmtId="9" fontId="24" fillId="0" borderId="0" applyFont="0" applyFill="0" applyBorder="0" applyAlignment="0" applyProtection="0"/>
    <xf numFmtId="0" fontId="80" fillId="54" borderId="0" applyNumberFormat="0" applyBorder="0" applyAlignment="0" applyProtection="0"/>
    <xf numFmtId="9" fontId="24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80" fillId="54" borderId="0" applyNumberFormat="0" applyBorder="0" applyAlignment="0" applyProtection="0"/>
    <xf numFmtId="0" fontId="89" fillId="0" borderId="0" applyNumberFormat="0" applyFill="0" applyBorder="0" applyAlignment="0" applyProtection="0"/>
    <xf numFmtId="0" fontId="80" fillId="54" borderId="0" applyNumberFormat="0" applyBorder="0" applyAlignment="0" applyProtection="0"/>
    <xf numFmtId="0" fontId="89" fillId="0" borderId="0" applyNumberFormat="0" applyFill="0" applyBorder="0" applyAlignment="0" applyProtection="0"/>
    <xf numFmtId="0" fontId="80" fillId="54" borderId="0" applyNumberFormat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107" fillId="92" borderId="68" applyNumberFormat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107" fillId="92" borderId="68" applyNumberFormat="0" applyAlignment="0" applyProtection="0"/>
    <xf numFmtId="0" fontId="0" fillId="0" borderId="0"/>
    <xf numFmtId="0" fontId="24" fillId="0" borderId="0"/>
    <xf numFmtId="0" fontId="102" fillId="73" borderId="76" applyNumberFormat="0" applyAlignment="0" applyProtection="0"/>
    <xf numFmtId="0" fontId="0" fillId="0" borderId="0"/>
    <xf numFmtId="0" fontId="105" fillId="0" borderId="0"/>
    <xf numFmtId="9" fontId="24" fillId="0" borderId="0" applyFont="0" applyFill="0" applyBorder="0" applyAlignment="0" applyProtection="0"/>
    <xf numFmtId="0" fontId="102" fillId="73" borderId="76" applyNumberFormat="0" applyAlignment="0" applyProtection="0"/>
    <xf numFmtId="0" fontId="102" fillId="73" borderId="76" applyNumberFormat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3" fontId="24" fillId="0" borderId="0" applyFont="0" applyFill="0" applyBorder="0" applyAlignment="0" applyProtection="0"/>
    <xf numFmtId="0" fontId="0" fillId="0" borderId="0"/>
    <xf numFmtId="178" fontId="99" fillId="0" borderId="0">
      <alignment vertical="center"/>
    </xf>
    <xf numFmtId="0" fontId="24" fillId="0" borderId="0"/>
    <xf numFmtId="0" fontId="93" fillId="0" borderId="69" applyNumberFormat="0" applyFill="0" applyAlignment="0" applyProtection="0"/>
    <xf numFmtId="183" fontId="24" fillId="0" borderId="0" applyFont="0" applyFill="0" applyBorder="0" applyAlignment="0" applyProtection="0"/>
    <xf numFmtId="183" fontId="24" fillId="0" borderId="0" applyFont="0" applyFill="0" applyBorder="0" applyAlignment="0" applyProtection="0"/>
    <xf numFmtId="0" fontId="0" fillId="0" borderId="0"/>
    <xf numFmtId="183" fontId="24" fillId="0" borderId="0" applyFont="0" applyFill="0" applyBorder="0" applyAlignment="0" applyProtection="0"/>
    <xf numFmtId="0" fontId="0" fillId="0" borderId="0"/>
    <xf numFmtId="183" fontId="24" fillId="0" borderId="0" applyFont="0" applyFill="0" applyBorder="0" applyAlignment="0" applyProtection="0"/>
    <xf numFmtId="0" fontId="0" fillId="0" borderId="0"/>
    <xf numFmtId="183" fontId="24" fillId="0" borderId="0" applyFont="0" applyFill="0" applyBorder="0" applyAlignment="0" applyProtection="0"/>
    <xf numFmtId="0" fontId="24" fillId="0" borderId="0"/>
    <xf numFmtId="0" fontId="0" fillId="0" borderId="0"/>
    <xf numFmtId="183" fontId="24" fillId="0" borderId="0" applyFont="0" applyFill="0" applyBorder="0" applyAlignment="0" applyProtection="0"/>
    <xf numFmtId="0" fontId="24" fillId="0" borderId="0"/>
    <xf numFmtId="183" fontId="24" fillId="0" borderId="0" applyFont="0" applyFill="0" applyBorder="0" applyAlignment="0" applyProtection="0"/>
    <xf numFmtId="0" fontId="24" fillId="0" borderId="0"/>
    <xf numFmtId="183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180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108" fillId="62" borderId="0" applyNumberFormat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0" fillId="0" borderId="0"/>
    <xf numFmtId="0" fontId="24" fillId="0" borderId="0"/>
    <xf numFmtId="180" fontId="24" fillId="0" borderId="0" applyFont="0" applyFill="0" applyBorder="0" applyAlignment="0" applyProtection="0"/>
    <xf numFmtId="0" fontId="0" fillId="0" borderId="0"/>
    <xf numFmtId="0" fontId="24" fillId="0" borderId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29" borderId="78" applyNumberFormat="0" applyFont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104" fillId="0" borderId="80" applyNumberFormat="0" applyFill="0" applyAlignment="0" applyProtection="0"/>
    <xf numFmtId="0" fontId="24" fillId="0" borderId="0"/>
    <xf numFmtId="180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176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0" fontId="110" fillId="0" borderId="0" applyFont="0" applyFill="0" applyBorder="0" applyAlignment="0" applyProtection="0"/>
    <xf numFmtId="9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180" fontId="24" fillId="0" borderId="0" applyFont="0" applyFill="0" applyBorder="0" applyAlignment="0" applyProtection="0"/>
    <xf numFmtId="40" fontId="110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93" fillId="0" borderId="69" applyNumberFormat="0" applyFill="0" applyAlignment="0" applyProtection="0"/>
    <xf numFmtId="180" fontId="24" fillId="0" borderId="0" applyFont="0" applyFill="0" applyBorder="0" applyAlignment="0" applyProtection="0"/>
    <xf numFmtId="18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178" fontId="99" fillId="0" borderId="0">
      <alignment vertical="center"/>
    </xf>
    <xf numFmtId="180" fontId="60" fillId="0" borderId="0" applyFont="0" applyFill="0" applyBorder="0" applyAlignment="0" applyProtection="0"/>
    <xf numFmtId="177" fontId="24" fillId="0" borderId="0" applyFont="0" applyFill="0" applyBorder="0" applyAlignment="0" applyProtection="0"/>
    <xf numFmtId="0" fontId="24" fillId="0" borderId="0"/>
    <xf numFmtId="184" fontId="24" fillId="0" borderId="0" applyFont="0" applyFill="0" applyBorder="0" applyAlignment="0" applyProtection="0"/>
    <xf numFmtId="0" fontId="0" fillId="0" borderId="0"/>
    <xf numFmtId="9" fontId="24" fillId="0" borderId="0" applyFont="0" applyFill="0" applyBorder="0" applyAlignment="0" applyProtection="0"/>
    <xf numFmtId="184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89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89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24" fillId="0" borderId="0"/>
    <xf numFmtId="0" fontId="108" fillId="62" borderId="0" applyNumberFormat="0" applyBorder="0" applyAlignment="0" applyProtection="0"/>
    <xf numFmtId="0" fontId="24" fillId="29" borderId="78" applyNumberFormat="0" applyFont="0" applyAlignment="0" applyProtection="0"/>
    <xf numFmtId="0" fontId="108" fillId="62" borderId="0" applyNumberFormat="0" applyBorder="0" applyAlignment="0" applyProtection="0"/>
    <xf numFmtId="0" fontId="93" fillId="0" borderId="69" applyNumberFormat="0" applyFill="0" applyAlignment="0" applyProtection="0"/>
    <xf numFmtId="0" fontId="93" fillId="0" borderId="69" applyNumberFormat="0" applyFill="0" applyAlignment="0" applyProtection="0"/>
    <xf numFmtId="0" fontId="93" fillId="0" borderId="69" applyNumberFormat="0" applyFill="0" applyAlignment="0" applyProtection="0"/>
    <xf numFmtId="0" fontId="104" fillId="0" borderId="80" applyNumberFormat="0" applyFill="0" applyAlignment="0" applyProtection="0"/>
    <xf numFmtId="0" fontId="93" fillId="0" borderId="69" applyNumberFormat="0" applyFill="0" applyAlignment="0" applyProtection="0"/>
    <xf numFmtId="0" fontId="93" fillId="0" borderId="69" applyNumberFormat="0" applyFill="0" applyAlignment="0" applyProtection="0"/>
    <xf numFmtId="0" fontId="0" fillId="0" borderId="0"/>
    <xf numFmtId="0" fontId="109" fillId="0" borderId="79" applyNumberFormat="0" applyFill="0" applyAlignment="0" applyProtection="0"/>
    <xf numFmtId="9" fontId="24" fillId="0" borderId="0" applyFont="0" applyFill="0" applyBorder="0" applyAlignment="0" applyProtection="0"/>
    <xf numFmtId="0" fontId="109" fillId="0" borderId="79" applyNumberFormat="0" applyFill="0" applyAlignment="0" applyProtection="0"/>
    <xf numFmtId="9" fontId="24" fillId="0" borderId="0" applyFont="0" applyFill="0" applyBorder="0" applyAlignment="0" applyProtection="0"/>
    <xf numFmtId="0" fontId="109" fillId="0" borderId="79" applyNumberFormat="0" applyFill="0" applyAlignment="0" applyProtection="0"/>
    <xf numFmtId="9" fontId="24" fillId="0" borderId="0" applyFont="0" applyFill="0" applyBorder="0" applyAlignment="0" applyProtection="0"/>
    <xf numFmtId="0" fontId="109" fillId="0" borderId="79" applyNumberFormat="0" applyFill="0" applyAlignment="0" applyProtection="0"/>
    <xf numFmtId="0" fontId="109" fillId="0" borderId="79" applyNumberFormat="0" applyFill="0" applyAlignment="0" applyProtection="0"/>
    <xf numFmtId="0" fontId="109" fillId="0" borderId="79" applyNumberFormat="0" applyFill="0" applyAlignment="0" applyProtection="0"/>
    <xf numFmtId="0" fontId="109" fillId="0" borderId="79" applyNumberFormat="0" applyFill="0" applyAlignment="0" applyProtection="0"/>
    <xf numFmtId="0" fontId="109" fillId="0" borderId="79" applyNumberFormat="0" applyFill="0" applyAlignment="0" applyProtection="0"/>
    <xf numFmtId="0" fontId="109" fillId="0" borderId="79" applyNumberFormat="0" applyFill="0" applyAlignment="0" applyProtection="0"/>
    <xf numFmtId="176" fontId="99" fillId="0" borderId="0">
      <alignment vertical="center"/>
    </xf>
    <xf numFmtId="186" fontId="99" fillId="0" borderId="0">
      <alignment vertical="center"/>
    </xf>
    <xf numFmtId="0" fontId="106" fillId="0" borderId="77" applyNumberFormat="0" applyFill="0" applyAlignment="0" applyProtection="0"/>
    <xf numFmtId="0" fontId="0" fillId="0" borderId="0"/>
    <xf numFmtId="0" fontId="50" fillId="0" borderId="0"/>
    <xf numFmtId="0" fontId="106" fillId="0" borderId="77" applyNumberFormat="0" applyFill="0" applyAlignment="0" applyProtection="0"/>
    <xf numFmtId="0" fontId="0" fillId="0" borderId="0"/>
    <xf numFmtId="0" fontId="106" fillId="0" borderId="77" applyNumberFormat="0" applyFill="0" applyAlignment="0" applyProtection="0"/>
    <xf numFmtId="0" fontId="0" fillId="0" borderId="0"/>
    <xf numFmtId="0" fontId="106" fillId="0" borderId="77" applyNumberFormat="0" applyFill="0" applyAlignment="0" applyProtection="0"/>
    <xf numFmtId="0" fontId="111" fillId="19" borderId="0" applyNumberFormat="0" applyBorder="0" applyAlignment="0" applyProtection="0"/>
    <xf numFmtId="0" fontId="24" fillId="0" borderId="0"/>
    <xf numFmtId="0" fontId="106" fillId="0" borderId="77" applyNumberFormat="0" applyFill="0" applyAlignment="0" applyProtection="0"/>
    <xf numFmtId="0" fontId="0" fillId="0" borderId="0"/>
    <xf numFmtId="9" fontId="24" fillId="0" borderId="0" applyFont="0" applyFill="0" applyBorder="0" applyAlignment="0" applyProtection="0"/>
    <xf numFmtId="0" fontId="106" fillId="0" borderId="77" applyNumberFormat="0" applyFill="0" applyAlignment="0" applyProtection="0"/>
    <xf numFmtId="0" fontId="24" fillId="0" borderId="0"/>
    <xf numFmtId="9" fontId="24" fillId="0" borderId="0" applyFont="0" applyFill="0" applyBorder="0" applyAlignment="0" applyProtection="0"/>
    <xf numFmtId="0" fontId="106" fillId="0" borderId="77" applyNumberFormat="0" applyFill="0" applyAlignment="0" applyProtection="0"/>
    <xf numFmtId="9" fontId="24" fillId="0" borderId="0" applyFont="0" applyFill="0" applyBorder="0" applyAlignment="0" applyProtection="0"/>
    <xf numFmtId="0" fontId="106" fillId="0" borderId="77" applyNumberFormat="0" applyFill="0" applyAlignment="0" applyProtection="0"/>
    <xf numFmtId="0" fontId="0" fillId="0" borderId="0"/>
    <xf numFmtId="9" fontId="24" fillId="0" borderId="0" applyFont="0" applyFill="0" applyBorder="0" applyAlignment="0" applyProtection="0"/>
    <xf numFmtId="0" fontId="24" fillId="0" borderId="0"/>
    <xf numFmtId="0" fontId="106" fillId="0" borderId="0" applyNumberFormat="0" applyFill="0" applyBorder="0" applyAlignment="0" applyProtection="0"/>
    <xf numFmtId="0" fontId="24" fillId="0" borderId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4" fillId="0" borderId="0"/>
    <xf numFmtId="0" fontId="88" fillId="19" borderId="68" applyNumberFormat="0" applyAlignment="0" applyProtection="0"/>
    <xf numFmtId="0" fontId="0" fillId="0" borderId="0"/>
    <xf numFmtId="0" fontId="24" fillId="0" borderId="0"/>
    <xf numFmtId="0" fontId="88" fillId="19" borderId="68" applyNumberFormat="0" applyAlignment="0" applyProtection="0"/>
    <xf numFmtId="0" fontId="0" fillId="0" borderId="0"/>
    <xf numFmtId="0" fontId="24" fillId="0" borderId="0"/>
    <xf numFmtId="0" fontId="24" fillId="0" borderId="0"/>
    <xf numFmtId="0" fontId="88" fillId="19" borderId="68" applyNumberFormat="0" applyAlignment="0" applyProtection="0"/>
    <xf numFmtId="0" fontId="0" fillId="0" borderId="0"/>
    <xf numFmtId="0" fontId="24" fillId="0" borderId="0"/>
    <xf numFmtId="0" fontId="24" fillId="0" borderId="0"/>
    <xf numFmtId="0" fontId="88" fillId="19" borderId="68" applyNumberFormat="0" applyAlignment="0" applyProtection="0"/>
    <xf numFmtId="0" fontId="0" fillId="0" borderId="0"/>
    <xf numFmtId="0" fontId="24" fillId="0" borderId="0"/>
    <xf numFmtId="0" fontId="24" fillId="0" borderId="0"/>
    <xf numFmtId="0" fontId="88" fillId="19" borderId="68" applyNumberFormat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104" fillId="0" borderId="80" applyNumberFormat="0" applyFill="0" applyAlignment="0" applyProtection="0"/>
    <xf numFmtId="0" fontId="24" fillId="0" borderId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111" fillId="19" borderId="0" applyNumberFormat="0" applyBorder="0" applyAlignment="0" applyProtection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178" fontId="99" fillId="0" borderId="0">
      <alignment vertical="center"/>
    </xf>
    <xf numFmtId="0" fontId="0" fillId="0" borderId="0"/>
    <xf numFmtId="178" fontId="99" fillId="0" borderId="0">
      <alignment vertical="center"/>
    </xf>
    <xf numFmtId="178" fontId="99" fillId="0" borderId="0">
      <alignment vertical="center"/>
    </xf>
    <xf numFmtId="0" fontId="24" fillId="0" borderId="0"/>
    <xf numFmtId="178" fontId="99" fillId="0" borderId="0">
      <alignment vertical="center"/>
    </xf>
    <xf numFmtId="0" fontId="24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176" fontId="99" fillId="0" borderId="0">
      <alignment vertical="center"/>
    </xf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83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0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110" fillId="0" borderId="0" applyFont="0" applyFill="0" applyBorder="0" applyAlignment="0" applyProtection="0"/>
    <xf numFmtId="0" fontId="24" fillId="0" borderId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112" fillId="92" borderId="81" applyNumberFormat="0" applyAlignment="0" applyProtection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82" applyNumberFormat="0" applyFill="0" applyAlignment="0" applyProtection="0"/>
    <xf numFmtId="0" fontId="24" fillId="0" borderId="0"/>
    <xf numFmtId="0" fontId="24" fillId="0" borderId="0"/>
    <xf numFmtId="0" fontId="24" fillId="0" borderId="0"/>
    <xf numFmtId="0" fontId="104" fillId="0" borderId="0" applyNumberFormat="0" applyFill="0" applyBorder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29" borderId="78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112" fillId="92" borderId="81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82" applyNumberFormat="0" applyFill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9" fontId="0" fillId="0" borderId="0" applyFont="0" applyFill="0" applyBorder="0" applyAlignment="0" applyProtection="0"/>
    <xf numFmtId="0" fontId="24" fillId="0" borderId="0"/>
    <xf numFmtId="0" fontId="114" fillId="0" borderId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24" fillId="29" borderId="78" applyNumberFormat="0" applyFon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0" fontId="112" fillId="92" borderId="81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0" fontId="83" fillId="0" borderId="0" applyNumberForma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13" fillId="0" borderId="82" applyNumberFormat="0" applyFill="0" applyAlignment="0" applyProtection="0"/>
    <xf numFmtId="0" fontId="104" fillId="0" borderId="0" applyNumberFormat="0" applyFill="0" applyBorder="0" applyAlignment="0" applyProtection="0"/>
  </cellStyleXfs>
  <cellXfs count="954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vertical="center"/>
    </xf>
    <xf numFmtId="0" fontId="0" fillId="3" borderId="1" xfId="0" applyFill="1" applyBorder="1"/>
    <xf numFmtId="187" fontId="0" fillId="0" borderId="0" xfId="0" applyNumberFormat="1"/>
    <xf numFmtId="0" fontId="3" fillId="4" borderId="0" xfId="136"/>
    <xf numFmtId="1" fontId="2" fillId="5" borderId="1" xfId="0" applyNumberFormat="1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0" fillId="0" borderId="2" xfId="0" applyBorder="1"/>
    <xf numFmtId="187" fontId="0" fillId="0" borderId="2" xfId="0" applyNumberFormat="1" applyBorder="1"/>
    <xf numFmtId="0" fontId="0" fillId="0" borderId="3" xfId="0" applyBorder="1"/>
    <xf numFmtId="187" fontId="0" fillId="0" borderId="3" xfId="0" applyNumberFormat="1" applyBorder="1"/>
    <xf numFmtId="0" fontId="0" fillId="0" borderId="0" xfId="0" applyBorder="1"/>
    <xf numFmtId="187" fontId="0" fillId="0" borderId="0" xfId="0" applyNumberFormat="1" applyBorder="1"/>
    <xf numFmtId="0" fontId="0" fillId="0" borderId="4" xfId="0" applyBorder="1"/>
    <xf numFmtId="187" fontId="0" fillId="0" borderId="4" xfId="0" applyNumberFormat="1" applyBorder="1"/>
    <xf numFmtId="187" fontId="0" fillId="0" borderId="0" xfId="0" applyNumberFormat="1" applyFill="1" applyBorder="1"/>
    <xf numFmtId="2" fontId="0" fillId="0" borderId="0" xfId="0" applyNumberFormat="1"/>
    <xf numFmtId="0" fontId="5" fillId="7" borderId="0" xfId="0" applyFont="1" applyFill="1"/>
    <xf numFmtId="0" fontId="0" fillId="7" borderId="0" xfId="0" applyFill="1"/>
    <xf numFmtId="0" fontId="0" fillId="0" borderId="0" xfId="0" applyFill="1"/>
    <xf numFmtId="0" fontId="6" fillId="0" borderId="0" xfId="98" applyFill="1" applyBorder="1"/>
    <xf numFmtId="0" fontId="7" fillId="0" borderId="0" xfId="0" applyFont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8" fillId="11" borderId="0" xfId="22"/>
    <xf numFmtId="0" fontId="9" fillId="12" borderId="0" xfId="115"/>
    <xf numFmtId="0" fontId="10" fillId="0" borderId="0" xfId="0" applyFont="1"/>
    <xf numFmtId="187" fontId="11" fillId="0" borderId="0" xfId="0" applyNumberFormat="1" applyFont="1" applyFill="1" applyBorder="1"/>
    <xf numFmtId="0" fontId="0" fillId="0" borderId="0" xfId="0" applyFont="1"/>
    <xf numFmtId="187" fontId="12" fillId="13" borderId="0" xfId="98" applyNumberFormat="1" applyFont="1" applyFill="1" applyBorder="1"/>
    <xf numFmtId="0" fontId="13" fillId="6" borderId="1" xfId="0" applyFont="1" applyFill="1" applyBorder="1" applyAlignment="1">
      <alignment vertical="center"/>
    </xf>
    <xf numFmtId="187" fontId="14" fillId="0" borderId="0" xfId="0" applyNumberFormat="1" applyFont="1"/>
    <xf numFmtId="2" fontId="0" fillId="0" borderId="0" xfId="0" applyNumberFormat="1" applyFont="1"/>
    <xf numFmtId="2" fontId="12" fillId="13" borderId="0" xfId="98" applyNumberFormat="1" applyFont="1" applyFill="1" applyBorder="1"/>
    <xf numFmtId="11" fontId="0" fillId="0" borderId="0" xfId="0" applyNumberFormat="1"/>
    <xf numFmtId="0" fontId="0" fillId="14" borderId="0" xfId="0" applyFill="1"/>
    <xf numFmtId="0" fontId="15" fillId="0" borderId="0" xfId="0" applyFont="1"/>
    <xf numFmtId="181" fontId="16" fillId="12" borderId="0" xfId="115" applyNumberFormat="1" applyFont="1" applyBorder="1"/>
    <xf numFmtId="189" fontId="0" fillId="0" borderId="0" xfId="0" applyNumberFormat="1"/>
    <xf numFmtId="176" fontId="12" fillId="13" borderId="0" xfId="98" applyNumberFormat="1" applyFont="1" applyFill="1" applyBorder="1" applyAlignment="1">
      <alignment horizontal="right"/>
    </xf>
    <xf numFmtId="187" fontId="17" fillId="0" borderId="0" xfId="0" applyNumberFormat="1" applyFont="1"/>
    <xf numFmtId="187" fontId="10" fillId="0" borderId="0" xfId="0" applyNumberFormat="1" applyFont="1"/>
    <xf numFmtId="187" fontId="0" fillId="0" borderId="0" xfId="0" applyNumberFormat="1" applyFont="1"/>
    <xf numFmtId="2" fontId="6" fillId="13" borderId="0" xfId="98" applyNumberFormat="1" applyFill="1" applyBorder="1"/>
    <xf numFmtId="187" fontId="18" fillId="0" borderId="0" xfId="0" applyNumberFormat="1" applyFont="1" applyAlignment="1">
      <alignment horizontal="right"/>
    </xf>
    <xf numFmtId="2" fontId="19" fillId="0" borderId="0" xfId="0" applyNumberFormat="1" applyFont="1"/>
    <xf numFmtId="187" fontId="20" fillId="0" borderId="0" xfId="0" applyNumberFormat="1" applyFont="1"/>
    <xf numFmtId="2" fontId="0" fillId="0" borderId="0" xfId="0" applyNumberFormat="1" applyFill="1"/>
    <xf numFmtId="2" fontId="0" fillId="9" borderId="0" xfId="0" applyNumberFormat="1" applyFont="1" applyFill="1"/>
    <xf numFmtId="0" fontId="16" fillId="0" borderId="0" xfId="115" applyFont="1" applyFill="1"/>
    <xf numFmtId="181" fontId="16" fillId="0" borderId="0" xfId="115" applyNumberFormat="1" applyFont="1" applyFill="1" applyBorder="1"/>
    <xf numFmtId="10" fontId="12" fillId="13" borderId="0" xfId="98" applyNumberFormat="1" applyFont="1" applyFill="1" applyBorder="1" applyAlignment="1">
      <alignment horizontal="right"/>
    </xf>
    <xf numFmtId="0" fontId="0" fillId="0" borderId="0" xfId="0" applyFill="1" applyBorder="1"/>
    <xf numFmtId="0" fontId="2" fillId="0" borderId="0" xfId="0" applyFont="1"/>
    <xf numFmtId="0" fontId="21" fillId="0" borderId="0" xfId="0" applyFont="1"/>
    <xf numFmtId="187" fontId="9" fillId="12" borderId="0" xfId="115" applyNumberFormat="1"/>
    <xf numFmtId="2" fontId="0" fillId="0" borderId="0" xfId="0" applyNumberFormat="1" applyFill="1" applyBorder="1"/>
    <xf numFmtId="2" fontId="6" fillId="0" borderId="0" xfId="98" applyNumberFormat="1" applyFill="1" applyBorder="1"/>
    <xf numFmtId="0" fontId="21" fillId="0" borderId="0" xfId="0" applyFont="1" applyFill="1" applyBorder="1"/>
    <xf numFmtId="0" fontId="21" fillId="0" borderId="0" xfId="115" applyFont="1" applyFill="1" applyBorder="1"/>
    <xf numFmtId="187" fontId="21" fillId="0" borderId="0" xfId="0" applyNumberFormat="1" applyFont="1" applyFill="1" applyBorder="1"/>
    <xf numFmtId="187" fontId="7" fillId="0" borderId="0" xfId="0" applyNumberFormat="1" applyFont="1" applyFill="1" applyBorder="1"/>
    <xf numFmtId="2" fontId="7" fillId="0" borderId="0" xfId="0" applyNumberFormat="1" applyFont="1" applyFill="1" applyBorder="1"/>
    <xf numFmtId="0" fontId="22" fillId="0" borderId="0" xfId="0" applyFont="1"/>
    <xf numFmtId="187" fontId="9" fillId="0" borderId="0" xfId="115" applyNumberFormat="1" applyFill="1"/>
    <xf numFmtId="0" fontId="1" fillId="0" borderId="0" xfId="0" applyFont="1" applyFill="1" applyBorder="1"/>
    <xf numFmtId="1" fontId="2" fillId="0" borderId="0" xfId="0" applyNumberFormat="1" applyFont="1" applyFill="1" applyBorder="1" applyAlignment="1">
      <alignment vertical="center"/>
    </xf>
    <xf numFmtId="0" fontId="9" fillId="0" borderId="0" xfId="115" applyFill="1" applyBorder="1"/>
    <xf numFmtId="0" fontId="10" fillId="0" borderId="0" xfId="0" applyFont="1" applyFill="1" applyBorder="1"/>
    <xf numFmtId="188" fontId="0" fillId="0" borderId="0" xfId="0" applyNumberFormat="1" applyFill="1" applyBorder="1"/>
    <xf numFmtId="188" fontId="14" fillId="0" borderId="0" xfId="0" applyNumberFormat="1" applyFont="1" applyFill="1" applyBorder="1"/>
    <xf numFmtId="2" fontId="0" fillId="0" borderId="0" xfId="0" applyNumberFormat="1" applyFont="1" applyFill="1"/>
    <xf numFmtId="2" fontId="19" fillId="0" borderId="0" xfId="0" applyNumberFormat="1" applyFont="1" applyFill="1"/>
    <xf numFmtId="181" fontId="0" fillId="0" borderId="0" xfId="0" applyNumberFormat="1"/>
    <xf numFmtId="1" fontId="0" fillId="0" borderId="0" xfId="0" applyNumberFormat="1" applyFill="1"/>
    <xf numFmtId="2" fontId="7" fillId="0" borderId="0" xfId="0" applyNumberFormat="1" applyFont="1" applyFill="1"/>
    <xf numFmtId="187" fontId="1" fillId="0" borderId="0" xfId="0" applyNumberFormat="1" applyFont="1"/>
    <xf numFmtId="181" fontId="0" fillId="14" borderId="0" xfId="0" applyNumberFormat="1" applyFill="1"/>
    <xf numFmtId="1" fontId="0" fillId="14" borderId="0" xfId="0" applyNumberFormat="1" applyFill="1"/>
    <xf numFmtId="0" fontId="23" fillId="0" borderId="0" xfId="0" applyFont="1" applyFill="1"/>
    <xf numFmtId="0" fontId="24" fillId="0" borderId="0" xfId="0" applyFont="1" applyFill="1" applyBorder="1" applyAlignment="1">
      <alignment horizontal="left"/>
    </xf>
    <xf numFmtId="9" fontId="24" fillId="9" borderId="0" xfId="35" applyNumberFormat="1" applyFont="1" applyFill="1" applyBorder="1"/>
    <xf numFmtId="0" fontId="24" fillId="0" borderId="0" xfId="0" applyFont="1" applyFill="1"/>
    <xf numFmtId="2" fontId="1" fillId="0" borderId="0" xfId="0" applyNumberFormat="1" applyFont="1"/>
    <xf numFmtId="0" fontId="13" fillId="0" borderId="0" xfId="0" applyFont="1" applyFill="1" applyBorder="1" applyAlignment="1">
      <alignment vertical="center"/>
    </xf>
    <xf numFmtId="187" fontId="0" fillId="0" borderId="0" xfId="0" applyNumberFormat="1" applyFill="1"/>
    <xf numFmtId="179" fontId="6" fillId="13" borderId="0" xfId="98" applyNumberFormat="1" applyFill="1" applyBorder="1"/>
    <xf numFmtId="0" fontId="0" fillId="14" borderId="0" xfId="0" applyFill="1" applyBorder="1"/>
    <xf numFmtId="0" fontId="16" fillId="12" borderId="0" xfId="115" applyFont="1"/>
    <xf numFmtId="0" fontId="25" fillId="0" borderId="0" xfId="0" applyFont="1" applyFill="1" applyBorder="1"/>
    <xf numFmtId="0" fontId="6" fillId="13" borderId="0" xfId="98" applyFill="1" applyBorder="1" applyAlignment="1">
      <alignment horizontal="right"/>
    </xf>
    <xf numFmtId="9" fontId="6" fillId="13" borderId="0" xfId="98" applyNumberFormat="1" applyFill="1" applyBorder="1" applyAlignment="1">
      <alignment horizontal="right"/>
    </xf>
    <xf numFmtId="1" fontId="2" fillId="15" borderId="1" xfId="0" applyNumberFormat="1" applyFont="1" applyFill="1" applyBorder="1" applyAlignment="1">
      <alignment vertical="center"/>
    </xf>
    <xf numFmtId="2" fontId="0" fillId="9" borderId="0" xfId="0" applyNumberFormat="1" applyFill="1"/>
    <xf numFmtId="187" fontId="0" fillId="9" borderId="0" xfId="0" applyNumberFormat="1" applyFill="1"/>
    <xf numFmtId="1" fontId="0" fillId="0" borderId="0" xfId="0" applyNumberFormat="1"/>
    <xf numFmtId="2" fontId="0" fillId="9" borderId="0" xfId="0" applyNumberFormat="1" applyFont="1" applyFill="1" applyBorder="1"/>
    <xf numFmtId="1" fontId="0" fillId="9" borderId="0" xfId="0" applyNumberFormat="1" applyFont="1" applyFill="1" applyBorder="1"/>
    <xf numFmtId="0" fontId="4" fillId="0" borderId="4" xfId="0" applyFont="1" applyFill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187" fontId="0" fillId="10" borderId="0" xfId="0" applyNumberFormat="1" applyFont="1" applyFill="1" applyBorder="1"/>
    <xf numFmtId="187" fontId="0" fillId="8" borderId="0" xfId="0" applyNumberFormat="1" applyFont="1" applyFill="1" applyBorder="1"/>
    <xf numFmtId="2" fontId="6" fillId="13" borderId="4" xfId="98" applyNumberFormat="1" applyFill="1" applyBorder="1"/>
    <xf numFmtId="179" fontId="0" fillId="0" borderId="0" xfId="0" applyNumberFormat="1"/>
    <xf numFmtId="187" fontId="6" fillId="13" borderId="0" xfId="98" applyNumberFormat="1" applyFill="1" applyBorder="1"/>
    <xf numFmtId="2" fontId="10" fillId="0" borderId="0" xfId="0" applyNumberFormat="1" applyFont="1"/>
    <xf numFmtId="179" fontId="1" fillId="0" borderId="0" xfId="0" applyNumberFormat="1" applyFont="1"/>
    <xf numFmtId="1" fontId="0" fillId="10" borderId="0" xfId="0" applyNumberFormat="1" applyFont="1" applyFill="1" applyBorder="1"/>
    <xf numFmtId="1" fontId="0" fillId="8" borderId="0" xfId="0" applyNumberFormat="1" applyFont="1" applyFill="1" applyBorder="1"/>
    <xf numFmtId="1" fontId="0" fillId="9" borderId="0" xfId="0" applyNumberFormat="1" applyFill="1"/>
    <xf numFmtId="187" fontId="6" fillId="13" borderId="4" xfId="98" applyNumberFormat="1" applyFill="1" applyBorder="1"/>
    <xf numFmtId="187" fontId="0" fillId="0" borderId="0" xfId="0" applyNumberFormat="1" applyFont="1" applyFill="1" applyBorder="1"/>
    <xf numFmtId="187" fontId="1" fillId="0" borderId="0" xfId="0" applyNumberFormat="1" applyFont="1" applyBorder="1"/>
    <xf numFmtId="0" fontId="0" fillId="0" borderId="4" xfId="0" applyFill="1" applyBorder="1"/>
    <xf numFmtId="187" fontId="1" fillId="0" borderId="4" xfId="0" applyNumberFormat="1" applyFont="1" applyBorder="1"/>
    <xf numFmtId="0" fontId="10" fillId="0" borderId="0" xfId="0" applyFont="1" applyAlignment="1">
      <alignment horizontal="right"/>
    </xf>
    <xf numFmtId="187" fontId="0" fillId="9" borderId="3" xfId="0" applyNumberFormat="1" applyFill="1" applyBorder="1"/>
    <xf numFmtId="187" fontId="0" fillId="9" borderId="0" xfId="0" applyNumberFormat="1" applyFill="1" applyBorder="1"/>
    <xf numFmtId="1" fontId="2" fillId="5" borderId="0" xfId="0" applyNumberFormat="1" applyFont="1" applyFill="1" applyBorder="1" applyAlignment="1">
      <alignment vertical="center"/>
    </xf>
    <xf numFmtId="2" fontId="14" fillId="0" borderId="0" xfId="0" applyNumberFormat="1" applyFont="1" applyBorder="1"/>
    <xf numFmtId="0" fontId="0" fillId="0" borderId="0" xfId="0" applyAlignment="1">
      <alignment horizontal="right"/>
    </xf>
    <xf numFmtId="187" fontId="7" fillId="0" borderId="0" xfId="0" applyNumberFormat="1" applyFont="1" applyFill="1"/>
    <xf numFmtId="1" fontId="1" fillId="0" borderId="0" xfId="0" applyNumberFormat="1" applyFont="1"/>
    <xf numFmtId="187" fontId="26" fillId="12" borderId="0" xfId="115" applyNumberFormat="1" applyFont="1"/>
    <xf numFmtId="0" fontId="4" fillId="0" borderId="1" xfId="0" applyFont="1" applyFill="1" applyBorder="1" applyAlignment="1">
      <alignment vertical="center"/>
    </xf>
    <xf numFmtId="187" fontId="0" fillId="8" borderId="0" xfId="0" applyNumberFormat="1" applyFill="1"/>
    <xf numFmtId="187" fontId="0" fillId="10" borderId="0" xfId="0" applyNumberFormat="1" applyFill="1"/>
    <xf numFmtId="9" fontId="4" fillId="0" borderId="1" xfId="0" applyNumberFormat="1" applyFont="1" applyFill="1" applyBorder="1" applyAlignment="1">
      <alignment vertical="center"/>
    </xf>
    <xf numFmtId="0" fontId="2" fillId="0" borderId="0" xfId="0" applyFont="1" applyFill="1" applyBorder="1"/>
    <xf numFmtId="0" fontId="2" fillId="0" borderId="0" xfId="0" applyFont="1" applyFill="1"/>
    <xf numFmtId="187" fontId="0" fillId="8" borderId="0" xfId="0" applyNumberFormat="1" applyFill="1" applyBorder="1"/>
    <xf numFmtId="187" fontId="6" fillId="0" borderId="0" xfId="98" applyNumberFormat="1" applyFill="1" applyBorder="1"/>
    <xf numFmtId="176" fontId="12" fillId="13" borderId="4" xfId="98" applyNumberFormat="1" applyFont="1" applyFill="1" applyBorder="1" applyAlignment="1">
      <alignment horizontal="right"/>
    </xf>
    <xf numFmtId="0" fontId="21" fillId="0" borderId="0" xfId="0" applyFont="1" applyFill="1"/>
    <xf numFmtId="176" fontId="0" fillId="0" borderId="0" xfId="0" applyNumberFormat="1" applyFill="1" applyBorder="1"/>
    <xf numFmtId="181" fontId="10" fillId="0" borderId="0" xfId="0" applyNumberFormat="1" applyFont="1"/>
    <xf numFmtId="176" fontId="21" fillId="0" borderId="0" xfId="35" applyNumberFormat="1" applyFont="1" applyFill="1" applyBorder="1"/>
    <xf numFmtId="0" fontId="24" fillId="0" borderId="0" xfId="527"/>
    <xf numFmtId="187" fontId="11" fillId="0" borderId="0" xfId="0" applyNumberFormat="1" applyFont="1"/>
    <xf numFmtId="187" fontId="11" fillId="0" borderId="0" xfId="0" applyNumberFormat="1" applyFont="1" applyBorder="1"/>
    <xf numFmtId="187" fontId="11" fillId="0" borderId="4" xfId="0" applyNumberFormat="1" applyFont="1" applyBorder="1"/>
    <xf numFmtId="187" fontId="21" fillId="16" borderId="0" xfId="98" applyNumberFormat="1" applyFont="1" applyFill="1" applyBorder="1"/>
    <xf numFmtId="188" fontId="0" fillId="0" borderId="0" xfId="0" applyNumberFormat="1" applyFill="1" applyBorder="1" applyAlignment="1">
      <alignment horizontal="right"/>
    </xf>
    <xf numFmtId="0" fontId="14" fillId="0" borderId="0" xfId="0" applyFont="1"/>
    <xf numFmtId="0" fontId="14" fillId="0" borderId="0" xfId="0" applyFont="1" applyFill="1"/>
    <xf numFmtId="187" fontId="10" fillId="0" borderId="0" xfId="0" applyNumberFormat="1" applyFont="1" applyFill="1" applyBorder="1"/>
    <xf numFmtId="2" fontId="0" fillId="0" borderId="0" xfId="0" applyNumberFormat="1" applyFont="1" applyFill="1" applyBorder="1"/>
    <xf numFmtId="187" fontId="14" fillId="0" borderId="0" xfId="0" applyNumberFormat="1" applyFont="1" applyBorder="1"/>
    <xf numFmtId="0" fontId="27" fillId="0" borderId="2" xfId="0" applyFont="1" applyBorder="1"/>
    <xf numFmtId="2" fontId="21" fillId="0" borderId="0" xfId="0" applyNumberFormat="1" applyFont="1" applyFill="1" applyBorder="1"/>
    <xf numFmtId="2" fontId="21" fillId="9" borderId="0" xfId="0" applyNumberFormat="1" applyFont="1" applyFill="1" applyBorder="1"/>
    <xf numFmtId="0" fontId="0" fillId="9" borderId="0" xfId="0" applyFill="1" applyBorder="1"/>
    <xf numFmtId="0" fontId="13" fillId="6" borderId="0" xfId="0" applyFont="1" applyFill="1" applyBorder="1" applyAlignment="1">
      <alignment vertical="center"/>
    </xf>
    <xf numFmtId="2" fontId="14" fillId="0" borderId="4" xfId="0" applyNumberFormat="1" applyFont="1" applyBorder="1"/>
    <xf numFmtId="0" fontId="27" fillId="0" borderId="0" xfId="0" applyFont="1" applyBorder="1"/>
    <xf numFmtId="0" fontId="4" fillId="6" borderId="0" xfId="0" applyFont="1" applyFill="1" applyBorder="1" applyAlignment="1">
      <alignment vertical="center"/>
    </xf>
    <xf numFmtId="0" fontId="0" fillId="13" borderId="0" xfId="0" applyFont="1" applyFill="1"/>
    <xf numFmtId="0" fontId="0" fillId="13" borderId="0" xfId="0" applyFill="1"/>
    <xf numFmtId="2" fontId="12" fillId="13" borderId="4" xfId="98" applyNumberFormat="1" applyFont="1" applyFill="1" applyBorder="1"/>
    <xf numFmtId="187" fontId="10" fillId="0" borderId="4" xfId="0" applyNumberFormat="1" applyFont="1" applyFill="1" applyBorder="1"/>
    <xf numFmtId="0" fontId="3" fillId="4" borderId="0" xfId="136" applyFont="1"/>
    <xf numFmtId="2" fontId="27" fillId="0" borderId="0" xfId="0" applyNumberFormat="1" applyFont="1" applyFill="1" applyBorder="1" applyAlignment="1">
      <alignment vertical="center"/>
    </xf>
    <xf numFmtId="0" fontId="0" fillId="0" borderId="0" xfId="0" applyFont="1" applyBorder="1"/>
    <xf numFmtId="0" fontId="0" fillId="0" borderId="4" xfId="0" applyFont="1" applyBorder="1"/>
    <xf numFmtId="9" fontId="21" fillId="0" borderId="0" xfId="35" applyFont="1" applyFill="1" applyBorder="1"/>
    <xf numFmtId="0" fontId="10" fillId="6" borderId="1" xfId="0" applyFont="1" applyFill="1" applyBorder="1" applyAlignment="1">
      <alignment vertical="center"/>
    </xf>
    <xf numFmtId="0" fontId="21" fillId="0" borderId="0" xfId="0" applyFont="1" applyFill="1" applyBorder="1" applyAlignment="1">
      <alignment horizontal="left"/>
    </xf>
    <xf numFmtId="9" fontId="21" fillId="9" borderId="0" xfId="35" applyFont="1" applyFill="1" applyBorder="1"/>
    <xf numFmtId="0" fontId="21" fillId="0" borderId="4" xfId="0" applyFont="1" applyFill="1" applyBorder="1"/>
    <xf numFmtId="0" fontId="6" fillId="13" borderId="0" xfId="98" applyFont="1" applyFill="1" applyBorder="1" applyAlignment="1">
      <alignment horizontal="right"/>
    </xf>
    <xf numFmtId="9" fontId="6" fillId="13" borderId="4" xfId="98" applyNumberFormat="1" applyFont="1" applyFill="1" applyBorder="1" applyAlignment="1">
      <alignment horizontal="right"/>
    </xf>
    <xf numFmtId="0" fontId="0" fillId="0" borderId="0" xfId="0" applyFont="1" applyFill="1"/>
    <xf numFmtId="9" fontId="6" fillId="13" borderId="0" xfId="98" applyNumberFormat="1" applyFont="1" applyFill="1" applyBorder="1" applyAlignment="1">
      <alignment horizontal="right"/>
    </xf>
    <xf numFmtId="1" fontId="24" fillId="0" borderId="0" xfId="0" applyNumberFormat="1" applyFont="1" applyFill="1" applyBorder="1" applyAlignment="1">
      <alignment horizontal="right"/>
    </xf>
    <xf numFmtId="2" fontId="24" fillId="0" borderId="0" xfId="0" applyNumberFormat="1" applyFont="1" applyFill="1" applyBorder="1" applyAlignment="1">
      <alignment horizontal="left"/>
    </xf>
    <xf numFmtId="187" fontId="11" fillId="0" borderId="0" xfId="0" applyNumberFormat="1" applyFont="1" applyFill="1"/>
    <xf numFmtId="0" fontId="3" fillId="0" borderId="0" xfId="136" applyFill="1"/>
    <xf numFmtId="1" fontId="8" fillId="11" borderId="1" xfId="22" applyNumberFormat="1" applyBorder="1" applyAlignment="1">
      <alignment vertical="center"/>
    </xf>
    <xf numFmtId="9" fontId="6" fillId="0" borderId="0" xfId="98" applyNumberFormat="1" applyFont="1" applyFill="1" applyBorder="1" applyAlignment="1">
      <alignment horizontal="right"/>
    </xf>
    <xf numFmtId="1" fontId="21" fillId="0" borderId="0" xfId="35" applyNumberFormat="1" applyFont="1" applyFill="1" applyBorder="1"/>
    <xf numFmtId="2" fontId="21" fillId="0" borderId="0" xfId="35" applyNumberFormat="1" applyFont="1" applyFill="1" applyBorder="1"/>
    <xf numFmtId="2" fontId="0" fillId="9" borderId="0" xfId="0" applyNumberFormat="1" applyFill="1" applyAlignment="1">
      <alignment wrapText="1"/>
    </xf>
    <xf numFmtId="187" fontId="9" fillId="12" borderId="0" xfId="115" applyNumberFormat="1" applyFont="1"/>
    <xf numFmtId="188" fontId="0" fillId="0" borderId="0" xfId="0" applyNumberFormat="1"/>
    <xf numFmtId="2" fontId="11" fillId="0" borderId="0" xfId="0" applyNumberFormat="1" applyFont="1"/>
    <xf numFmtId="0" fontId="0" fillId="0" borderId="0" xfId="0" applyFont="1" applyFill="1" applyBorder="1"/>
    <xf numFmtId="2" fontId="28" fillId="0" borderId="0" xfId="0" applyNumberFormat="1" applyFont="1" applyFill="1"/>
    <xf numFmtId="0" fontId="0" fillId="5" borderId="0" xfId="0" applyFill="1"/>
    <xf numFmtId="187" fontId="12" fillId="13" borderId="5" xfId="98" applyNumberFormat="1" applyFont="1" applyFill="1" applyBorder="1"/>
    <xf numFmtId="187" fontId="0" fillId="0" borderId="0" xfId="0" applyNumberFormat="1" applyFont="1" applyBorder="1"/>
    <xf numFmtId="0" fontId="0" fillId="5" borderId="4" xfId="0" applyFill="1" applyBorder="1"/>
    <xf numFmtId="187" fontId="12" fillId="13" borderId="4" xfId="98" applyNumberFormat="1" applyFont="1" applyFill="1" applyBorder="1"/>
    <xf numFmtId="0" fontId="0" fillId="13" borderId="0" xfId="0" applyFill="1" applyBorder="1" applyAlignment="1">
      <alignment horizontal="left"/>
    </xf>
    <xf numFmtId="2" fontId="14" fillId="0" borderId="0" xfId="0" applyNumberFormat="1" applyFont="1" applyFill="1" applyBorder="1"/>
    <xf numFmtId="2" fontId="13" fillId="6" borderId="1" xfId="0" applyNumberFormat="1" applyFont="1" applyFill="1" applyBorder="1" applyAlignment="1">
      <alignment vertical="center"/>
    </xf>
    <xf numFmtId="2" fontId="0" fillId="8" borderId="0" xfId="0" applyNumberFormat="1" applyFill="1"/>
    <xf numFmtId="2" fontId="14" fillId="0" borderId="0" xfId="0" applyNumberFormat="1" applyFont="1"/>
    <xf numFmtId="0" fontId="24" fillId="0" borderId="0" xfId="0" applyFont="1"/>
    <xf numFmtId="2" fontId="24" fillId="0" borderId="0" xfId="0" applyNumberFormat="1" applyFont="1" applyAlignment="1">
      <alignment horizontal="left"/>
    </xf>
    <xf numFmtId="2" fontId="0" fillId="0" borderId="0" xfId="0" applyNumberFormat="1" applyFont="1" applyBorder="1" applyAlignment="1">
      <alignment vertical="center" wrapText="1"/>
    </xf>
    <xf numFmtId="1" fontId="10" fillId="0" borderId="0" xfId="0" applyNumberFormat="1" applyFont="1" applyFill="1"/>
    <xf numFmtId="187" fontId="29" fillId="0" borderId="0" xfId="0" applyNumberFormat="1" applyFont="1" applyAlignment="1">
      <alignment horizontal="right"/>
    </xf>
    <xf numFmtId="2" fontId="21" fillId="9" borderId="0" xfId="0" applyNumberFormat="1" applyFont="1" applyFill="1"/>
    <xf numFmtId="187" fontId="19" fillId="0" borderId="0" xfId="0" applyNumberFormat="1" applyFont="1" applyFill="1" applyBorder="1"/>
    <xf numFmtId="2" fontId="0" fillId="0" borderId="0" xfId="0" applyNumberFormat="1" applyFont="1" applyFill="1" applyBorder="1" applyAlignment="1">
      <alignment vertical="center" wrapText="1"/>
    </xf>
    <xf numFmtId="2" fontId="11" fillId="0" borderId="0" xfId="0" applyNumberFormat="1" applyFont="1" applyFill="1" applyBorder="1"/>
    <xf numFmtId="0" fontId="9" fillId="0" borderId="0" xfId="115" applyFill="1"/>
    <xf numFmtId="2" fontId="11" fillId="0" borderId="4" xfId="0" applyNumberFormat="1" applyFont="1" applyBorder="1"/>
    <xf numFmtId="190" fontId="0" fillId="0" borderId="0" xfId="0" applyNumberFormat="1"/>
    <xf numFmtId="0" fontId="10" fillId="0" borderId="0" xfId="0" applyFont="1" applyFill="1"/>
    <xf numFmtId="1" fontId="14" fillId="0" borderId="0" xfId="0" applyNumberFormat="1" applyFont="1" applyFill="1" applyBorder="1"/>
    <xf numFmtId="187" fontId="14" fillId="16" borderId="0" xfId="98" applyNumberFormat="1" applyFont="1" applyFill="1" applyBorder="1"/>
    <xf numFmtId="9" fontId="24" fillId="9" borderId="0" xfId="35" applyFont="1" applyFill="1" applyBorder="1"/>
    <xf numFmtId="179" fontId="11" fillId="0" borderId="0" xfId="0" applyNumberFormat="1" applyFont="1" applyFill="1"/>
    <xf numFmtId="176" fontId="24" fillId="9" borderId="0" xfId="35" applyNumberFormat="1" applyFont="1" applyFill="1" applyBorder="1"/>
    <xf numFmtId="2" fontId="0" fillId="10" borderId="0" xfId="0" applyNumberFormat="1" applyFill="1"/>
    <xf numFmtId="2" fontId="0" fillId="0" borderId="2" xfId="0" applyNumberFormat="1" applyBorder="1"/>
    <xf numFmtId="188" fontId="14" fillId="0" borderId="0" xfId="0" applyNumberFormat="1" applyFont="1"/>
    <xf numFmtId="2" fontId="0" fillId="0" borderId="0" xfId="0" applyNumberFormat="1" applyBorder="1"/>
    <xf numFmtId="2" fontId="21" fillId="0" borderId="0" xfId="0" applyNumberFormat="1" applyFont="1"/>
    <xf numFmtId="2" fontId="21" fillId="9" borderId="0" xfId="115" applyNumberFormat="1" applyFont="1" applyFill="1" applyBorder="1"/>
    <xf numFmtId="0" fontId="21" fillId="9" borderId="0" xfId="115" applyFont="1" applyFill="1" applyBorder="1"/>
    <xf numFmtId="2" fontId="21" fillId="0" borderId="0" xfId="115" applyNumberFormat="1" applyFont="1" applyFill="1" applyBorder="1"/>
    <xf numFmtId="0" fontId="30" fillId="0" borderId="2" xfId="0" applyFont="1" applyFill="1" applyBorder="1"/>
    <xf numFmtId="0" fontId="27" fillId="0" borderId="2" xfId="0" applyFont="1" applyFill="1" applyBorder="1"/>
    <xf numFmtId="0" fontId="21" fillId="9" borderId="0" xfId="0" applyFont="1" applyFill="1"/>
    <xf numFmtId="2" fontId="0" fillId="9" borderId="3" xfId="0" applyNumberFormat="1" applyFill="1" applyBorder="1"/>
    <xf numFmtId="2" fontId="0" fillId="9" borderId="0" xfId="0" applyNumberFormat="1" applyFill="1" applyBorder="1"/>
    <xf numFmtId="2" fontId="14" fillId="0" borderId="4" xfId="0" applyNumberFormat="1" applyFont="1" applyFill="1" applyBorder="1"/>
    <xf numFmtId="0" fontId="14" fillId="0" borderId="4" xfId="0" applyFont="1" applyBorder="1"/>
    <xf numFmtId="0" fontId="27" fillId="0" borderId="0" xfId="0" applyFont="1" applyFill="1" applyBorder="1"/>
    <xf numFmtId="0" fontId="10" fillId="0" borderId="0" xfId="0" applyFont="1" applyBorder="1" applyAlignment="1">
      <alignment horizontal="right"/>
    </xf>
    <xf numFmtId="187" fontId="10" fillId="0" borderId="0" xfId="0" applyNumberFormat="1" applyFont="1" applyAlignment="1">
      <alignment horizontal="right"/>
    </xf>
    <xf numFmtId="0" fontId="27" fillId="0" borderId="3" xfId="0" applyFont="1" applyBorder="1"/>
    <xf numFmtId="0" fontId="0" fillId="7" borderId="0" xfId="0" applyFill="1" applyBorder="1"/>
    <xf numFmtId="0" fontId="25" fillId="0" borderId="4" xfId="0" applyFont="1" applyFill="1" applyBorder="1"/>
    <xf numFmtId="0" fontId="6" fillId="13" borderId="4" xfId="98" applyFill="1" applyBorder="1" applyAlignment="1">
      <alignment horizontal="right"/>
    </xf>
    <xf numFmtId="9" fontId="6" fillId="13" borderId="4" xfId="98" applyNumberFormat="1" applyFill="1" applyBorder="1" applyAlignment="1">
      <alignment horizontal="right"/>
    </xf>
    <xf numFmtId="2" fontId="11" fillId="0" borderId="0" xfId="0" applyNumberFormat="1" applyFont="1" applyFill="1"/>
    <xf numFmtId="0" fontId="22" fillId="0" borderId="0" xfId="0" applyFont="1" applyAlignment="1">
      <alignment horizontal="right"/>
    </xf>
    <xf numFmtId="187" fontId="0" fillId="13" borderId="0" xfId="0" applyNumberFormat="1" applyFont="1" applyFill="1"/>
    <xf numFmtId="1" fontId="12" fillId="13" borderId="0" xfId="98" applyNumberFormat="1" applyFont="1" applyFill="1" applyBorder="1"/>
    <xf numFmtId="0" fontId="11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0" fillId="17" borderId="0" xfId="0" applyFill="1"/>
    <xf numFmtId="2" fontId="12" fillId="17" borderId="0" xfId="98" applyNumberFormat="1" applyFont="1" applyFill="1" applyBorder="1"/>
    <xf numFmtId="187" fontId="28" fillId="0" borderId="0" xfId="0" applyNumberFormat="1" applyFont="1"/>
    <xf numFmtId="2" fontId="28" fillId="13" borderId="0" xfId="0" applyNumberFormat="1" applyFont="1" applyFill="1"/>
    <xf numFmtId="0" fontId="0" fillId="16" borderId="0" xfId="0" applyFill="1" applyBorder="1"/>
    <xf numFmtId="187" fontId="1" fillId="0" borderId="0" xfId="98" applyNumberFormat="1" applyFont="1" applyFill="1" applyBorder="1"/>
    <xf numFmtId="179" fontId="1" fillId="0" borderId="0" xfId="98" applyNumberFormat="1" applyFont="1" applyFill="1" applyBorder="1"/>
    <xf numFmtId="187" fontId="1" fillId="16" borderId="0" xfId="98" applyNumberFormat="1" applyFont="1" applyFill="1" applyBorder="1"/>
    <xf numFmtId="0" fontId="13" fillId="0" borderId="2" xfId="0" applyFont="1" applyFill="1" applyBorder="1" applyAlignment="1">
      <alignment vertical="center"/>
    </xf>
    <xf numFmtId="2" fontId="0" fillId="7" borderId="0" xfId="0" applyNumberFormat="1" applyFill="1"/>
    <xf numFmtId="1" fontId="0" fillId="8" borderId="0" xfId="0" applyNumberFormat="1" applyFill="1"/>
    <xf numFmtId="0" fontId="31" fillId="7" borderId="0" xfId="0" applyFont="1" applyFill="1"/>
    <xf numFmtId="0" fontId="32" fillId="0" borderId="0" xfId="0" applyFont="1"/>
    <xf numFmtId="0" fontId="32" fillId="18" borderId="0" xfId="0" applyFont="1" applyFill="1"/>
    <xf numFmtId="2" fontId="32" fillId="18" borderId="0" xfId="0" applyNumberFormat="1" applyFont="1" applyFill="1"/>
    <xf numFmtId="0" fontId="32" fillId="0" borderId="0" xfId="0" applyFont="1" applyFill="1"/>
    <xf numFmtId="2" fontId="32" fillId="0" borderId="0" xfId="0" applyNumberFormat="1" applyFont="1" applyFill="1"/>
    <xf numFmtId="0" fontId="33" fillId="3" borderId="0" xfId="0" applyFont="1" applyFill="1"/>
    <xf numFmtId="2" fontId="33" fillId="3" borderId="0" xfId="0" applyNumberFormat="1" applyFont="1" applyFill="1"/>
    <xf numFmtId="0" fontId="32" fillId="6" borderId="0" xfId="0" applyFont="1" applyFill="1"/>
    <xf numFmtId="2" fontId="32" fillId="6" borderId="0" xfId="0" applyNumberFormat="1" applyFont="1" applyFill="1"/>
    <xf numFmtId="0" fontId="32" fillId="17" borderId="0" xfId="0" applyFont="1" applyFill="1"/>
    <xf numFmtId="2" fontId="32" fillId="17" borderId="0" xfId="0" applyNumberFormat="1" applyFont="1" applyFill="1"/>
    <xf numFmtId="2" fontId="32" fillId="0" borderId="0" xfId="0" applyNumberFormat="1" applyFont="1"/>
    <xf numFmtId="0" fontId="34" fillId="0" borderId="0" xfId="0" applyFont="1" applyAlignment="1">
      <alignment horizontal="right"/>
    </xf>
    <xf numFmtId="2" fontId="34" fillId="0" borderId="0" xfId="0" applyNumberFormat="1" applyFont="1"/>
    <xf numFmtId="0" fontId="34" fillId="0" borderId="0" xfId="0" applyFont="1" applyFill="1"/>
    <xf numFmtId="187" fontId="23" fillId="0" borderId="6" xfId="0" applyNumberFormat="1" applyFont="1" applyFill="1" applyBorder="1" applyAlignment="1">
      <alignment horizontal="right"/>
    </xf>
    <xf numFmtId="0" fontId="0" fillId="0" borderId="7" xfId="0" applyBorder="1"/>
    <xf numFmtId="187" fontId="24" fillId="0" borderId="8" xfId="0" applyNumberFormat="1" applyFont="1" applyFill="1" applyBorder="1" applyAlignment="1">
      <alignment horizontal="left"/>
    </xf>
    <xf numFmtId="0" fontId="0" fillId="0" borderId="8" xfId="0" applyBorder="1"/>
    <xf numFmtId="179" fontId="0" fillId="0" borderId="8" xfId="0" applyNumberFormat="1" applyBorder="1"/>
    <xf numFmtId="179" fontId="0" fillId="0" borderId="3" xfId="0" applyNumberFormat="1" applyBorder="1"/>
    <xf numFmtId="187" fontId="24" fillId="0" borderId="9" xfId="0" applyNumberFormat="1" applyFont="1" applyFill="1" applyBorder="1" applyAlignment="1">
      <alignment horizontal="left"/>
    </xf>
    <xf numFmtId="0" fontId="0" fillId="0" borderId="9" xfId="0" applyBorder="1"/>
    <xf numFmtId="179" fontId="0" fillId="0" borderId="9" xfId="0" applyNumberFormat="1" applyBorder="1"/>
    <xf numFmtId="179" fontId="0" fillId="0" borderId="0" xfId="0" applyNumberFormat="1" applyBorder="1"/>
    <xf numFmtId="187" fontId="24" fillId="0" borderId="10" xfId="0" applyNumberFormat="1" applyFont="1" applyFill="1" applyBorder="1" applyAlignment="1">
      <alignment horizontal="left"/>
    </xf>
    <xf numFmtId="0" fontId="0" fillId="0" borderId="10" xfId="0" applyBorder="1"/>
    <xf numFmtId="179" fontId="0" fillId="0" borderId="10" xfId="0" applyNumberFormat="1" applyBorder="1"/>
    <xf numFmtId="179" fontId="0" fillId="0" borderId="4" xfId="0" applyNumberFormat="1" applyBorder="1"/>
    <xf numFmtId="187" fontId="23" fillId="0" borderId="11" xfId="0" applyNumberFormat="1" applyFont="1" applyFill="1" applyBorder="1" applyAlignment="1">
      <alignment horizontal="left"/>
    </xf>
    <xf numFmtId="187" fontId="24" fillId="0" borderId="6" xfId="0" applyNumberFormat="1" applyFont="1" applyFill="1" applyBorder="1" applyAlignment="1">
      <alignment horizontal="left"/>
    </xf>
    <xf numFmtId="187" fontId="24" fillId="0" borderId="12" xfId="0" applyNumberFormat="1" applyFont="1" applyFill="1" applyBorder="1" applyAlignment="1">
      <alignment horizontal="left"/>
    </xf>
    <xf numFmtId="187" fontId="24" fillId="0" borderId="13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2" fontId="0" fillId="0" borderId="8" xfId="0" applyNumberFormat="1" applyBorder="1"/>
    <xf numFmtId="2" fontId="0" fillId="0" borderId="3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4" xfId="0" applyNumberFormat="1" applyBorder="1"/>
    <xf numFmtId="187" fontId="35" fillId="7" borderId="0" xfId="0" applyNumberFormat="1" applyFont="1" applyFill="1" applyBorder="1" applyAlignment="1">
      <alignment horizontal="left"/>
    </xf>
    <xf numFmtId="0" fontId="1" fillId="12" borderId="0" xfId="115" applyFont="1"/>
    <xf numFmtId="0" fontId="0" fillId="0" borderId="11" xfId="0" applyBorder="1"/>
    <xf numFmtId="2" fontId="32" fillId="9" borderId="0" xfId="0" applyNumberFormat="1" applyFont="1" applyFill="1"/>
    <xf numFmtId="2" fontId="33" fillId="9" borderId="0" xfId="0" applyNumberFormat="1" applyFont="1" applyFill="1"/>
    <xf numFmtId="0" fontId="36" fillId="0" borderId="0" xfId="0" applyFont="1"/>
    <xf numFmtId="0" fontId="0" fillId="0" borderId="14" xfId="0" applyBorder="1"/>
    <xf numFmtId="179" fontId="0" fillId="0" borderId="15" xfId="0" applyNumberFormat="1" applyBorder="1"/>
    <xf numFmtId="179" fontId="0" fillId="0" borderId="16" xfId="0" applyNumberFormat="1" applyBorder="1"/>
    <xf numFmtId="179" fontId="0" fillId="0" borderId="17" xfId="0" applyNumberFormat="1" applyBorder="1"/>
    <xf numFmtId="0" fontId="0" fillId="0" borderId="15" xfId="0" applyBorder="1"/>
    <xf numFmtId="2" fontId="0" fillId="0" borderId="15" xfId="0" applyNumberFormat="1" applyBorder="1"/>
    <xf numFmtId="2" fontId="0" fillId="0" borderId="16" xfId="0" applyNumberFormat="1" applyBorder="1"/>
    <xf numFmtId="2" fontId="0" fillId="0" borderId="17" xfId="0" applyNumberFormat="1" applyBorder="1"/>
    <xf numFmtId="2" fontId="0" fillId="0" borderId="14" xfId="0" applyNumberFormat="1" applyBorder="1"/>
    <xf numFmtId="0" fontId="0" fillId="0" borderId="6" xfId="0" applyBorder="1"/>
    <xf numFmtId="0" fontId="0" fillId="0" borderId="12" xfId="0" applyBorder="1"/>
    <xf numFmtId="0" fontId="0" fillId="0" borderId="13" xfId="0" applyBorder="1"/>
    <xf numFmtId="181" fontId="0" fillId="0" borderId="4" xfId="0" applyNumberFormat="1" applyBorder="1"/>
    <xf numFmtId="181" fontId="37" fillId="0" borderId="0" xfId="0" applyNumberFormat="1" applyFont="1"/>
    <xf numFmtId="181" fontId="23" fillId="19" borderId="7" xfId="0" applyNumberFormat="1" applyFont="1" applyFill="1" applyBorder="1"/>
    <xf numFmtId="181" fontId="23" fillId="19" borderId="2" xfId="0" applyNumberFormat="1" applyFont="1" applyFill="1" applyBorder="1"/>
    <xf numFmtId="181" fontId="0" fillId="0" borderId="0" xfId="0" applyNumberFormat="1" applyFill="1"/>
    <xf numFmtId="181" fontId="23" fillId="19" borderId="14" xfId="0" applyNumberFormat="1" applyFont="1" applyFill="1" applyBorder="1"/>
    <xf numFmtId="0" fontId="24" fillId="7" borderId="0" xfId="762" applyFill="1"/>
    <xf numFmtId="0" fontId="38" fillId="0" borderId="0" xfId="1057" applyFont="1" applyFill="1"/>
    <xf numFmtId="0" fontId="1" fillId="0" borderId="0" xfId="1057" applyFont="1" applyFill="1"/>
    <xf numFmtId="0" fontId="7" fillId="0" borderId="0" xfId="0" applyFont="1" applyFill="1"/>
    <xf numFmtId="0" fontId="1" fillId="0" borderId="0" xfId="0" applyFont="1" applyFill="1"/>
    <xf numFmtId="0" fontId="2" fillId="0" borderId="0" xfId="1209" applyFont="1" applyFill="1" applyBorder="1"/>
    <xf numFmtId="2" fontId="14" fillId="0" borderId="0" xfId="0" applyNumberFormat="1" applyFont="1" applyFill="1"/>
    <xf numFmtId="0" fontId="24" fillId="0" borderId="0" xfId="537" applyFont="1"/>
    <xf numFmtId="0" fontId="0" fillId="0" borderId="0" xfId="0" applyFill="1" applyAlignment="1">
      <alignment horizontal="right"/>
    </xf>
    <xf numFmtId="2" fontId="0" fillId="0" borderId="0" xfId="1209" applyNumberFormat="1" applyFill="1" applyBorder="1"/>
    <xf numFmtId="1" fontId="2" fillId="20" borderId="1" xfId="0" applyNumberFormat="1" applyFont="1" applyFill="1" applyBorder="1" applyAlignment="1">
      <alignment vertical="center"/>
    </xf>
    <xf numFmtId="0" fontId="39" fillId="0" borderId="0" xfId="115" applyFont="1" applyFill="1" applyBorder="1"/>
    <xf numFmtId="0" fontId="1" fillId="0" borderId="0" xfId="1057" applyFont="1" applyFill="1" applyBorder="1"/>
    <xf numFmtId="187" fontId="1" fillId="0" borderId="0" xfId="1057" applyNumberFormat="1" applyFont="1" applyFill="1" applyBorder="1"/>
    <xf numFmtId="0" fontId="40" fillId="7" borderId="0" xfId="0" applyFont="1" applyFill="1"/>
    <xf numFmtId="0" fontId="23" fillId="0" borderId="0" xfId="0" applyFont="1" applyFill="1" applyBorder="1" applyAlignment="1">
      <alignment horizontal="left"/>
    </xf>
    <xf numFmtId="0" fontId="10" fillId="0" borderId="8" xfId="0" applyFont="1" applyBorder="1"/>
    <xf numFmtId="0" fontId="9" fillId="12" borderId="8" xfId="115" applyBorder="1" applyAlignment="1">
      <alignment horizontal="right"/>
    </xf>
    <xf numFmtId="0" fontId="10" fillId="0" borderId="18" xfId="0" applyFont="1" applyBorder="1"/>
    <xf numFmtId="2" fontId="10" fillId="0" borderId="19" xfId="0" applyNumberFormat="1" applyFont="1" applyBorder="1"/>
    <xf numFmtId="0" fontId="23" fillId="13" borderId="20" xfId="0" applyFont="1" applyFill="1" applyBorder="1" applyAlignment="1">
      <alignment horizontal="left"/>
    </xf>
    <xf numFmtId="0" fontId="0" fillId="13" borderId="21" xfId="0" applyFill="1" applyBorder="1" applyAlignment="1">
      <alignment horizontal="right"/>
    </xf>
    <xf numFmtId="2" fontId="41" fillId="13" borderId="21" xfId="98" applyNumberFormat="1" applyFont="1" applyFill="1" applyBorder="1"/>
    <xf numFmtId="2" fontId="41" fillId="13" borderId="20" xfId="98" applyNumberFormat="1" applyFont="1" applyFill="1" applyBorder="1"/>
    <xf numFmtId="2" fontId="41" fillId="13" borderId="5" xfId="98" applyNumberFormat="1" applyFont="1" applyFill="1" applyBorder="1"/>
    <xf numFmtId="0" fontId="0" fillId="13" borderId="22" xfId="0" applyFill="1" applyBorder="1" applyAlignment="1">
      <alignment horizontal="right"/>
    </xf>
    <xf numFmtId="0" fontId="0" fillId="13" borderId="9" xfId="0" applyFill="1" applyBorder="1" applyAlignment="1">
      <alignment horizontal="right"/>
    </xf>
    <xf numFmtId="2" fontId="41" fillId="13" borderId="9" xfId="98" applyNumberFormat="1" applyFont="1" applyFill="1" applyBorder="1"/>
    <xf numFmtId="2" fontId="41" fillId="13" borderId="22" xfId="98" applyNumberFormat="1" applyFont="1" applyFill="1" applyBorder="1"/>
    <xf numFmtId="2" fontId="41" fillId="13" borderId="0" xfId="98" applyNumberFormat="1" applyFont="1" applyFill="1" applyBorder="1"/>
    <xf numFmtId="0" fontId="0" fillId="13" borderId="10" xfId="0" applyFill="1" applyBorder="1" applyAlignment="1">
      <alignment horizontal="right"/>
    </xf>
    <xf numFmtId="2" fontId="41" fillId="13" borderId="10" xfId="98" applyNumberFormat="1" applyFont="1" applyFill="1" applyBorder="1"/>
    <xf numFmtId="2" fontId="41" fillId="13" borderId="23" xfId="98" applyNumberFormat="1" applyFont="1" applyFill="1" applyBorder="1"/>
    <xf numFmtId="2" fontId="41" fillId="13" borderId="4" xfId="98" applyNumberFormat="1" applyFont="1" applyFill="1" applyBorder="1"/>
    <xf numFmtId="0" fontId="0" fillId="13" borderId="24" xfId="0" applyFill="1" applyBorder="1" applyAlignment="1">
      <alignment horizontal="right"/>
    </xf>
    <xf numFmtId="0" fontId="0" fillId="3" borderId="25" xfId="0" applyFill="1" applyBorder="1" applyAlignment="1">
      <alignment horizontal="right"/>
    </xf>
    <xf numFmtId="2" fontId="24" fillId="3" borderId="25" xfId="0" applyNumberFormat="1" applyFont="1" applyFill="1" applyBorder="1" applyAlignment="1">
      <alignment horizontal="right"/>
    </xf>
    <xf numFmtId="2" fontId="24" fillId="3" borderId="24" xfId="0" applyNumberFormat="1" applyFont="1" applyFill="1" applyBorder="1" applyAlignment="1">
      <alignment horizontal="right"/>
    </xf>
    <xf numFmtId="2" fontId="24" fillId="3" borderId="26" xfId="0" applyNumberFormat="1" applyFont="1" applyFill="1" applyBorder="1" applyAlignment="1">
      <alignment horizontal="right"/>
    </xf>
    <xf numFmtId="181" fontId="23" fillId="0" borderId="0" xfId="0" applyNumberFormat="1" applyFont="1" applyFill="1" applyBorder="1"/>
    <xf numFmtId="0" fontId="14" fillId="0" borderId="0" xfId="0" applyFont="1" applyFill="1" applyBorder="1"/>
    <xf numFmtId="179" fontId="0" fillId="0" borderId="0" xfId="0" applyNumberFormat="1" applyFill="1" applyBorder="1"/>
    <xf numFmtId="0" fontId="23" fillId="0" borderId="19" xfId="0" applyFont="1" applyBorder="1"/>
    <xf numFmtId="187" fontId="41" fillId="13" borderId="5" xfId="98" applyNumberFormat="1" applyFont="1" applyFill="1" applyBorder="1"/>
    <xf numFmtId="187" fontId="41" fillId="13" borderId="0" xfId="98" applyNumberFormat="1" applyFont="1" applyFill="1" applyBorder="1"/>
    <xf numFmtId="187" fontId="41" fillId="13" borderId="4" xfId="98" applyNumberFormat="1" applyFont="1" applyFill="1" applyBorder="1"/>
    <xf numFmtId="187" fontId="24" fillId="3" borderId="26" xfId="0" applyNumberFormat="1" applyFont="1" applyFill="1" applyBorder="1" applyAlignment="1">
      <alignment horizontal="right"/>
    </xf>
    <xf numFmtId="0" fontId="17" fillId="7" borderId="0" xfId="0" applyFont="1" applyFill="1"/>
    <xf numFmtId="0" fontId="23" fillId="0" borderId="27" xfId="0" applyFont="1" applyBorder="1"/>
    <xf numFmtId="0" fontId="23" fillId="0" borderId="26" xfId="0" applyFont="1" applyFill="1" applyBorder="1" applyAlignment="1">
      <alignment horizontal="left"/>
    </xf>
    <xf numFmtId="0" fontId="10" fillId="0" borderId="28" xfId="0" applyFont="1" applyBorder="1"/>
    <xf numFmtId="0" fontId="10" fillId="0" borderId="1" xfId="0" applyFont="1" applyBorder="1"/>
    <xf numFmtId="2" fontId="10" fillId="0" borderId="1" xfId="0" applyNumberFormat="1" applyFont="1" applyBorder="1"/>
    <xf numFmtId="187" fontId="41" fillId="13" borderId="29" xfId="98" applyNumberFormat="1" applyFont="1" applyFill="1" applyBorder="1"/>
    <xf numFmtId="0" fontId="0" fillId="0" borderId="20" xfId="0" applyBorder="1" applyAlignment="1">
      <alignment horizontal="right"/>
    </xf>
    <xf numFmtId="187" fontId="0" fillId="0" borderId="22" xfId="0" applyNumberFormat="1" applyFill="1" applyBorder="1"/>
    <xf numFmtId="187" fontId="41" fillId="13" borderId="30" xfId="98" applyNumberFormat="1" applyFont="1" applyFill="1" applyBorder="1"/>
    <xf numFmtId="0" fontId="0" fillId="0" borderId="22" xfId="0" applyBorder="1" applyAlignment="1">
      <alignment horizontal="right"/>
    </xf>
    <xf numFmtId="187" fontId="41" fillId="13" borderId="31" xfId="98" applyNumberFormat="1" applyFont="1" applyFill="1" applyBorder="1"/>
    <xf numFmtId="0" fontId="0" fillId="0" borderId="23" xfId="0" applyBorder="1" applyAlignment="1">
      <alignment horizontal="right"/>
    </xf>
    <xf numFmtId="187" fontId="0" fillId="0" borderId="23" xfId="0" applyNumberFormat="1" applyFill="1" applyBorder="1"/>
    <xf numFmtId="187" fontId="0" fillId="0" borderId="4" xfId="0" applyNumberFormat="1" applyFill="1" applyBorder="1"/>
    <xf numFmtId="187" fontId="24" fillId="3" borderId="32" xfId="0" applyNumberFormat="1" applyFont="1" applyFill="1" applyBorder="1" applyAlignment="1">
      <alignment horizontal="right"/>
    </xf>
    <xf numFmtId="0" fontId="0" fillId="3" borderId="24" xfId="0" applyFill="1" applyBorder="1" applyAlignment="1">
      <alignment horizontal="right"/>
    </xf>
    <xf numFmtId="187" fontId="24" fillId="3" borderId="33" xfId="0" applyNumberFormat="1" applyFont="1" applyFill="1" applyBorder="1" applyAlignment="1">
      <alignment horizontal="right"/>
    </xf>
    <xf numFmtId="187" fontId="24" fillId="3" borderId="1" xfId="0" applyNumberFormat="1" applyFont="1" applyFill="1" applyBorder="1" applyAlignment="1">
      <alignment horizontal="right"/>
    </xf>
    <xf numFmtId="1" fontId="0" fillId="0" borderId="0" xfId="0" applyNumberFormat="1" applyBorder="1"/>
    <xf numFmtId="0" fontId="23" fillId="0" borderId="1" xfId="0" applyFont="1" applyBorder="1"/>
    <xf numFmtId="187" fontId="0" fillId="0" borderId="5" xfId="0" applyNumberFormat="1" applyFill="1" applyBorder="1"/>
    <xf numFmtId="2" fontId="0" fillId="0" borderId="26" xfId="0" applyNumberFormat="1" applyFont="1" applyBorder="1"/>
    <xf numFmtId="0" fontId="1" fillId="7" borderId="0" xfId="0" applyFont="1" applyFill="1"/>
    <xf numFmtId="0" fontId="23" fillId="0" borderId="34" xfId="0" applyFont="1" applyBorder="1"/>
    <xf numFmtId="2" fontId="10" fillId="0" borderId="3" xfId="0" applyNumberFormat="1" applyFont="1" applyBorder="1"/>
    <xf numFmtId="187" fontId="0" fillId="0" borderId="29" xfId="0" applyNumberFormat="1" applyFill="1" applyBorder="1"/>
    <xf numFmtId="0" fontId="0" fillId="13" borderId="20" xfId="0" applyFill="1" applyBorder="1" applyAlignment="1">
      <alignment horizontal="right"/>
    </xf>
    <xf numFmtId="2" fontId="42" fillId="13" borderId="20" xfId="98" applyNumberFormat="1" applyFont="1" applyFill="1" applyBorder="1"/>
    <xf numFmtId="2" fontId="42" fillId="13" borderId="5" xfId="98" applyNumberFormat="1" applyFont="1" applyFill="1" applyBorder="1"/>
    <xf numFmtId="187" fontId="0" fillId="0" borderId="30" xfId="0" applyNumberFormat="1" applyFill="1" applyBorder="1"/>
    <xf numFmtId="2" fontId="42" fillId="13" borderId="22" xfId="98" applyNumberFormat="1" applyFont="1" applyFill="1" applyBorder="1"/>
    <xf numFmtId="2" fontId="42" fillId="13" borderId="0" xfId="98" applyNumberFormat="1" applyFont="1" applyFill="1" applyBorder="1"/>
    <xf numFmtId="187" fontId="0" fillId="0" borderId="31" xfId="0" applyNumberFormat="1" applyFill="1" applyBorder="1"/>
    <xf numFmtId="0" fontId="0" fillId="13" borderId="23" xfId="0" applyFill="1" applyBorder="1" applyAlignment="1">
      <alignment horizontal="right"/>
    </xf>
    <xf numFmtId="2" fontId="42" fillId="13" borderId="23" xfId="98" applyNumberFormat="1" applyFont="1" applyFill="1" applyBorder="1"/>
    <xf numFmtId="2" fontId="42" fillId="13" borderId="4" xfId="98" applyNumberFormat="1" applyFont="1" applyFill="1" applyBorder="1"/>
    <xf numFmtId="2" fontId="0" fillId="0" borderId="32" xfId="0" applyNumberFormat="1" applyFont="1" applyBorder="1"/>
    <xf numFmtId="2" fontId="32" fillId="13" borderId="35" xfId="0" applyNumberFormat="1" applyFont="1" applyFill="1" applyBorder="1"/>
    <xf numFmtId="2" fontId="32" fillId="13" borderId="1" xfId="0" applyNumberFormat="1" applyFont="1" applyFill="1" applyBorder="1"/>
    <xf numFmtId="187" fontId="33" fillId="13" borderId="5" xfId="98" applyNumberFormat="1" applyFont="1" applyFill="1" applyBorder="1"/>
    <xf numFmtId="187" fontId="33" fillId="13" borderId="0" xfId="98" applyNumberFormat="1" applyFont="1" applyFill="1" applyBorder="1"/>
    <xf numFmtId="187" fontId="33" fillId="13" borderId="4" xfId="98" applyNumberFormat="1" applyFont="1" applyFill="1" applyBorder="1"/>
    <xf numFmtId="0" fontId="23" fillId="0" borderId="3" xfId="0" applyFont="1" applyBorder="1"/>
    <xf numFmtId="0" fontId="17" fillId="10" borderId="0" xfId="0" applyFont="1" applyFill="1"/>
    <xf numFmtId="0" fontId="14" fillId="10" borderId="0" xfId="0" applyFont="1" applyFill="1"/>
    <xf numFmtId="0" fontId="23" fillId="0" borderId="15" xfId="0" applyFont="1" applyBorder="1"/>
    <xf numFmtId="0" fontId="10" fillId="0" borderId="35" xfId="0" applyFont="1" applyBorder="1"/>
    <xf numFmtId="2" fontId="42" fillId="13" borderId="29" xfId="98" applyNumberFormat="1" applyFont="1" applyFill="1" applyBorder="1"/>
    <xf numFmtId="0" fontId="32" fillId="13" borderId="20" xfId="0" applyFont="1" applyFill="1" applyBorder="1" applyAlignment="1">
      <alignment horizontal="right"/>
    </xf>
    <xf numFmtId="187" fontId="32" fillId="13" borderId="20" xfId="0" applyNumberFormat="1" applyFont="1" applyFill="1" applyBorder="1" applyAlignment="1">
      <alignment horizontal="right"/>
    </xf>
    <xf numFmtId="187" fontId="32" fillId="13" borderId="21" xfId="0" applyNumberFormat="1" applyFont="1" applyFill="1" applyBorder="1"/>
    <xf numFmtId="187" fontId="32" fillId="13" borderId="5" xfId="0" applyNumberFormat="1" applyFont="1" applyFill="1" applyBorder="1"/>
    <xf numFmtId="2" fontId="42" fillId="13" borderId="30" xfId="98" applyNumberFormat="1" applyFont="1" applyFill="1" applyBorder="1"/>
    <xf numFmtId="0" fontId="32" fillId="13" borderId="22" xfId="0" applyFont="1" applyFill="1" applyBorder="1" applyAlignment="1">
      <alignment horizontal="right"/>
    </xf>
    <xf numFmtId="187" fontId="32" fillId="13" borderId="9" xfId="0" applyNumberFormat="1" applyFont="1" applyFill="1" applyBorder="1"/>
    <xf numFmtId="187" fontId="32" fillId="13" borderId="0" xfId="0" applyNumberFormat="1" applyFont="1" applyFill="1" applyBorder="1"/>
    <xf numFmtId="187" fontId="32" fillId="13" borderId="22" xfId="0" applyNumberFormat="1" applyFont="1" applyFill="1" applyBorder="1" applyAlignment="1">
      <alignment horizontal="right"/>
    </xf>
    <xf numFmtId="2" fontId="42" fillId="13" borderId="31" xfId="98" applyNumberFormat="1" applyFont="1" applyFill="1" applyBorder="1"/>
    <xf numFmtId="0" fontId="32" fillId="13" borderId="36" xfId="0" applyFont="1" applyFill="1" applyBorder="1" applyAlignment="1">
      <alignment horizontal="right"/>
    </xf>
    <xf numFmtId="187" fontId="32" fillId="13" borderId="10" xfId="0" applyNumberFormat="1" applyFont="1" applyFill="1" applyBorder="1"/>
    <xf numFmtId="187" fontId="32" fillId="13" borderId="4" xfId="0" applyNumberFormat="1" applyFont="1" applyFill="1" applyBorder="1"/>
    <xf numFmtId="2" fontId="32" fillId="13" borderId="37" xfId="0" applyNumberFormat="1" applyFont="1" applyFill="1" applyBorder="1"/>
    <xf numFmtId="0" fontId="32" fillId="3" borderId="24" xfId="0" applyFont="1" applyFill="1" applyBorder="1" applyAlignment="1">
      <alignment horizontal="right"/>
    </xf>
    <xf numFmtId="187" fontId="32" fillId="3" borderId="24" xfId="0" applyNumberFormat="1" applyFont="1" applyFill="1" applyBorder="1" applyAlignment="1">
      <alignment horizontal="right"/>
    </xf>
    <xf numFmtId="187" fontId="24" fillId="3" borderId="25" xfId="0" applyNumberFormat="1" applyFont="1" applyFill="1" applyBorder="1" applyAlignment="1">
      <alignment horizontal="right"/>
    </xf>
    <xf numFmtId="2" fontId="10" fillId="0" borderId="0" xfId="0" applyNumberFormat="1" applyFont="1" applyFill="1" applyBorder="1"/>
    <xf numFmtId="0" fontId="23" fillId="0" borderId="0" xfId="0" applyFont="1" applyFill="1" applyBorder="1"/>
    <xf numFmtId="2" fontId="32" fillId="13" borderId="5" xfId="0" applyNumberFormat="1" applyFont="1" applyFill="1" applyBorder="1"/>
    <xf numFmtId="2" fontId="32" fillId="13" borderId="0" xfId="0" applyNumberFormat="1" applyFont="1" applyFill="1" applyBorder="1"/>
    <xf numFmtId="2" fontId="32" fillId="13" borderId="4" xfId="0" applyNumberFormat="1" applyFont="1" applyFill="1" applyBorder="1"/>
    <xf numFmtId="187" fontId="0" fillId="0" borderId="0" xfId="0" applyNumberFormat="1" applyFill="1" applyBorder="1" applyAlignment="1">
      <alignment horizontal="left"/>
    </xf>
    <xf numFmtId="0" fontId="23" fillId="7" borderId="1" xfId="0" applyFont="1" applyFill="1" applyBorder="1"/>
    <xf numFmtId="2" fontId="32" fillId="7" borderId="5" xfId="0" applyNumberFormat="1" applyFont="1" applyFill="1" applyBorder="1"/>
    <xf numFmtId="2" fontId="32" fillId="7" borderId="0" xfId="0" applyNumberFormat="1" applyFont="1" applyFill="1" applyBorder="1"/>
    <xf numFmtId="187" fontId="32" fillId="7" borderId="4" xfId="0" applyNumberFormat="1" applyFont="1" applyFill="1" applyBorder="1"/>
    <xf numFmtId="2" fontId="32" fillId="7" borderId="4" xfId="0" applyNumberFormat="1" applyFont="1" applyFill="1" applyBorder="1"/>
    <xf numFmtId="2" fontId="32" fillId="7" borderId="26" xfId="0" applyNumberFormat="1" applyFont="1" applyFill="1" applyBorder="1"/>
    <xf numFmtId="0" fontId="23" fillId="7" borderId="34" xfId="0" applyFont="1" applyFill="1" applyBorder="1"/>
    <xf numFmtId="0" fontId="23" fillId="19" borderId="1" xfId="1209" applyFont="1" applyFill="1" applyBorder="1"/>
    <xf numFmtId="0" fontId="24" fillId="21" borderId="1" xfId="1209" applyFont="1" applyFill="1" applyBorder="1"/>
    <xf numFmtId="2" fontId="32" fillId="7" borderId="29" xfId="0" applyNumberFormat="1" applyFont="1" applyFill="1" applyBorder="1"/>
    <xf numFmtId="9" fontId="0" fillId="0" borderId="0" xfId="35" applyFont="1"/>
    <xf numFmtId="2" fontId="32" fillId="7" borderId="30" xfId="0" applyNumberFormat="1" applyFont="1" applyFill="1" applyBorder="1"/>
    <xf numFmtId="9" fontId="0" fillId="0" borderId="0" xfId="35" applyNumberFormat="1" applyFont="1"/>
    <xf numFmtId="2" fontId="32" fillId="7" borderId="31" xfId="0" applyNumberFormat="1" applyFont="1" applyFill="1" applyBorder="1"/>
    <xf numFmtId="2" fontId="32" fillId="7" borderId="32" xfId="0" applyNumberFormat="1" applyFont="1" applyFill="1" applyBorder="1"/>
    <xf numFmtId="0" fontId="2" fillId="15" borderId="1" xfId="1209" applyFont="1" applyFill="1" applyBorder="1"/>
    <xf numFmtId="0" fontId="2" fillId="6" borderId="1" xfId="1209" applyFont="1" applyFill="1" applyBorder="1"/>
    <xf numFmtId="2" fontId="0" fillId="22" borderId="0" xfId="0" applyNumberFormat="1" applyFill="1"/>
    <xf numFmtId="2" fontId="0" fillId="18" borderId="0" xfId="0" applyNumberFormat="1" applyFill="1"/>
    <xf numFmtId="187" fontId="24" fillId="0" borderId="0" xfId="0" applyNumberFormat="1" applyFont="1" applyFill="1" applyBorder="1" applyAlignment="1">
      <alignment horizontal="right"/>
    </xf>
    <xf numFmtId="0" fontId="0" fillId="5" borderId="10" xfId="0" applyFill="1" applyBorder="1" applyAlignment="1">
      <alignment horizontal="right"/>
    </xf>
    <xf numFmtId="187" fontId="10" fillId="23" borderId="0" xfId="131" applyNumberFormat="1" applyFont="1" applyBorder="1"/>
    <xf numFmtId="187" fontId="24" fillId="13" borderId="8" xfId="0" applyNumberFormat="1" applyFont="1" applyFill="1" applyBorder="1" applyAlignment="1">
      <alignment horizontal="left"/>
    </xf>
    <xf numFmtId="187" fontId="41" fillId="13" borderId="8" xfId="98" applyNumberFormat="1" applyFont="1" applyFill="1" applyBorder="1"/>
    <xf numFmtId="187" fontId="41" fillId="13" borderId="3" xfId="98" applyNumberFormat="1" applyFont="1" applyFill="1" applyBorder="1"/>
    <xf numFmtId="187" fontId="24" fillId="13" borderId="9" xfId="0" applyNumberFormat="1" applyFont="1" applyFill="1" applyBorder="1" applyAlignment="1">
      <alignment horizontal="left"/>
    </xf>
    <xf numFmtId="187" fontId="41" fillId="13" borderId="9" xfId="98" applyNumberFormat="1" applyFont="1" applyFill="1" applyBorder="1"/>
    <xf numFmtId="187" fontId="24" fillId="13" borderId="10" xfId="0" applyNumberFormat="1" applyFont="1" applyFill="1" applyBorder="1" applyAlignment="1">
      <alignment horizontal="left"/>
    </xf>
    <xf numFmtId="187" fontId="41" fillId="13" borderId="10" xfId="98" applyNumberFormat="1" applyFont="1" applyFill="1" applyBorder="1"/>
    <xf numFmtId="187" fontId="24" fillId="13" borderId="11" xfId="0" applyNumberFormat="1" applyFont="1" applyFill="1" applyBorder="1" applyAlignment="1">
      <alignment horizontal="right"/>
    </xf>
    <xf numFmtId="187" fontId="41" fillId="13" borderId="7" xfId="98" applyNumberFormat="1" applyFont="1" applyFill="1" applyBorder="1"/>
    <xf numFmtId="187" fontId="41" fillId="13" borderId="2" xfId="98" applyNumberFormat="1" applyFont="1" applyFill="1" applyBorder="1"/>
    <xf numFmtId="187" fontId="24" fillId="13" borderId="7" xfId="0" applyNumberFormat="1" applyFont="1" applyFill="1" applyBorder="1" applyAlignment="1">
      <alignment horizontal="left"/>
    </xf>
    <xf numFmtId="0" fontId="10" fillId="0" borderId="7" xfId="0" applyFont="1" applyBorder="1"/>
    <xf numFmtId="2" fontId="10" fillId="0" borderId="2" xfId="0" applyNumberFormat="1" applyFont="1" applyBorder="1"/>
    <xf numFmtId="187" fontId="43" fillId="13" borderId="6" xfId="0" applyNumberFormat="1" applyFont="1" applyFill="1" applyBorder="1"/>
    <xf numFmtId="2" fontId="43" fillId="13" borderId="3" xfId="1057" applyNumberFormat="1" applyFont="1" applyFill="1" applyBorder="1"/>
    <xf numFmtId="187" fontId="43" fillId="13" borderId="12" xfId="0" applyNumberFormat="1" applyFont="1" applyFill="1" applyBorder="1"/>
    <xf numFmtId="2" fontId="43" fillId="13" borderId="0" xfId="1057" applyNumberFormat="1" applyFont="1" applyFill="1" applyBorder="1"/>
    <xf numFmtId="187" fontId="43" fillId="13" borderId="13" xfId="0" applyNumberFormat="1" applyFont="1" applyFill="1" applyBorder="1"/>
    <xf numFmtId="2" fontId="43" fillId="13" borderId="4" xfId="1057" applyNumberFormat="1" applyFont="1" applyFill="1" applyBorder="1"/>
    <xf numFmtId="187" fontId="41" fillId="13" borderId="11" xfId="98" applyNumberFormat="1" applyFont="1" applyFill="1" applyBorder="1"/>
    <xf numFmtId="0" fontId="44" fillId="0" borderId="0" xfId="1057" applyFont="1" applyFill="1"/>
    <xf numFmtId="187" fontId="43" fillId="13" borderId="11" xfId="0" applyNumberFormat="1" applyFont="1" applyFill="1" applyBorder="1"/>
    <xf numFmtId="2" fontId="43" fillId="13" borderId="2" xfId="1057" applyNumberFormat="1" applyFont="1" applyFill="1" applyBorder="1"/>
    <xf numFmtId="2" fontId="43" fillId="13" borderId="2" xfId="0" applyNumberFormat="1" applyFont="1" applyFill="1" applyBorder="1"/>
    <xf numFmtId="187" fontId="24" fillId="0" borderId="11" xfId="0" applyNumberFormat="1" applyFont="1" applyFill="1" applyBorder="1" applyAlignment="1">
      <alignment horizontal="left"/>
    </xf>
    <xf numFmtId="2" fontId="43" fillId="13" borderId="7" xfId="1057" applyNumberFormat="1" applyFont="1" applyFill="1" applyBorder="1"/>
    <xf numFmtId="2" fontId="1" fillId="0" borderId="0" xfId="1057" applyNumberFormat="1" applyFont="1" applyFill="1"/>
    <xf numFmtId="187" fontId="23" fillId="2" borderId="8" xfId="0" applyNumberFormat="1" applyFont="1" applyFill="1" applyBorder="1"/>
    <xf numFmtId="2" fontId="41" fillId="13" borderId="6" xfId="98" applyNumberFormat="1" applyFont="1" applyFill="1" applyBorder="1"/>
    <xf numFmtId="2" fontId="41" fillId="13" borderId="8" xfId="98" applyNumberFormat="1" applyFont="1" applyFill="1" applyBorder="1"/>
    <xf numFmtId="2" fontId="41" fillId="13" borderId="3" xfId="98" applyNumberFormat="1" applyFont="1" applyFill="1" applyBorder="1"/>
    <xf numFmtId="187" fontId="23" fillId="2" borderId="10" xfId="0" applyNumberFormat="1" applyFont="1" applyFill="1" applyBorder="1"/>
    <xf numFmtId="2" fontId="41" fillId="13" borderId="13" xfId="98" applyNumberFormat="1" applyFont="1" applyFill="1" applyBorder="1"/>
    <xf numFmtId="2" fontId="41" fillId="13" borderId="2" xfId="98" applyNumberFormat="1" applyFont="1" applyFill="1" applyBorder="1"/>
    <xf numFmtId="187" fontId="41" fillId="0" borderId="0" xfId="98" applyNumberFormat="1" applyFont="1" applyFill="1" applyBorder="1"/>
    <xf numFmtId="187" fontId="43" fillId="13" borderId="0" xfId="1057" applyNumberFormat="1" applyFont="1" applyFill="1" applyBorder="1"/>
    <xf numFmtId="187" fontId="43" fillId="13" borderId="2" xfId="1057" applyNumberFormat="1" applyFont="1" applyFill="1" applyBorder="1"/>
    <xf numFmtId="1" fontId="1" fillId="0" borderId="0" xfId="1057" applyNumberFormat="1" applyFont="1" applyFill="1"/>
    <xf numFmtId="187" fontId="41" fillId="18" borderId="0" xfId="98" applyNumberFormat="1" applyFont="1" applyFill="1" applyBorder="1"/>
    <xf numFmtId="2" fontId="45" fillId="3" borderId="26" xfId="0" applyNumberFormat="1" applyFont="1" applyFill="1" applyBorder="1" applyAlignment="1">
      <alignment horizontal="right"/>
    </xf>
    <xf numFmtId="179" fontId="0" fillId="0" borderId="0" xfId="0" applyNumberFormat="1" applyFill="1"/>
    <xf numFmtId="0" fontId="23" fillId="0" borderId="2" xfId="0" applyFont="1" applyBorder="1"/>
    <xf numFmtId="187" fontId="1" fillId="0" borderId="0" xfId="1057" applyNumberFormat="1" applyFont="1" applyFill="1"/>
    <xf numFmtId="187" fontId="45" fillId="3" borderId="33" xfId="0" applyNumberFormat="1" applyFont="1" applyFill="1" applyBorder="1" applyAlignment="1">
      <alignment horizontal="right"/>
    </xf>
    <xf numFmtId="187" fontId="45" fillId="3" borderId="1" xfId="0" applyNumberFormat="1" applyFont="1" applyFill="1" applyBorder="1" applyAlignment="1">
      <alignment horizontal="right"/>
    </xf>
    <xf numFmtId="187" fontId="0" fillId="0" borderId="20" xfId="0" applyNumberFormat="1" applyFill="1" applyBorder="1"/>
    <xf numFmtId="187" fontId="0" fillId="10" borderId="23" xfId="0" applyNumberFormat="1" applyFill="1" applyBorder="1"/>
    <xf numFmtId="0" fontId="46" fillId="13" borderId="20" xfId="0" applyFont="1" applyFill="1" applyBorder="1"/>
    <xf numFmtId="0" fontId="47" fillId="13" borderId="20" xfId="0" applyFont="1" applyFill="1" applyBorder="1" applyAlignment="1">
      <alignment horizontal="right"/>
    </xf>
    <xf numFmtId="0" fontId="0" fillId="0" borderId="20" xfId="0" applyFill="1" applyBorder="1"/>
    <xf numFmtId="0" fontId="0" fillId="0" borderId="5" xfId="0" applyFill="1" applyBorder="1"/>
    <xf numFmtId="0" fontId="46" fillId="13" borderId="22" xfId="0" applyFont="1" applyFill="1" applyBorder="1"/>
    <xf numFmtId="0" fontId="47" fillId="13" borderId="22" xfId="0" applyFont="1" applyFill="1" applyBorder="1" applyAlignment="1">
      <alignment horizontal="right"/>
    </xf>
    <xf numFmtId="0" fontId="0" fillId="0" borderId="22" xfId="0" applyFill="1" applyBorder="1"/>
    <xf numFmtId="0" fontId="46" fillId="13" borderId="24" xfId="0" applyFont="1" applyFill="1" applyBorder="1"/>
    <xf numFmtId="0" fontId="47" fillId="13" borderId="23" xfId="0" applyFont="1" applyFill="1" applyBorder="1" applyAlignment="1">
      <alignment horizontal="right"/>
    </xf>
    <xf numFmtId="0" fontId="0" fillId="0" borderId="23" xfId="0" applyFill="1" applyBorder="1"/>
    <xf numFmtId="0" fontId="48" fillId="0" borderId="0" xfId="0" applyFont="1" applyFill="1"/>
    <xf numFmtId="0" fontId="47" fillId="3" borderId="33" xfId="0" applyFont="1" applyFill="1" applyBorder="1" applyAlignment="1">
      <alignment horizontal="right"/>
    </xf>
    <xf numFmtId="187" fontId="41" fillId="13" borderId="15" xfId="98" applyNumberFormat="1" applyFont="1" applyFill="1" applyBorder="1"/>
    <xf numFmtId="187" fontId="41" fillId="13" borderId="16" xfId="98" applyNumberFormat="1" applyFont="1" applyFill="1" applyBorder="1"/>
    <xf numFmtId="187" fontId="41" fillId="13" borderId="17" xfId="98" applyNumberFormat="1" applyFont="1" applyFill="1" applyBorder="1"/>
    <xf numFmtId="187" fontId="41" fillId="13" borderId="14" xfId="98" applyNumberFormat="1" applyFont="1" applyFill="1" applyBorder="1"/>
    <xf numFmtId="0" fontId="23" fillId="0" borderId="14" xfId="0" applyFont="1" applyBorder="1"/>
    <xf numFmtId="2" fontId="43" fillId="13" borderId="15" xfId="1057" applyNumberFormat="1" applyFont="1" applyFill="1" applyBorder="1"/>
    <xf numFmtId="2" fontId="43" fillId="13" borderId="16" xfId="1057" applyNumberFormat="1" applyFont="1" applyFill="1" applyBorder="1"/>
    <xf numFmtId="2" fontId="43" fillId="13" borderId="17" xfId="1057" applyNumberFormat="1" applyFont="1" applyFill="1" applyBorder="1"/>
    <xf numFmtId="2" fontId="43" fillId="13" borderId="14" xfId="1057" applyNumberFormat="1" applyFont="1" applyFill="1" applyBorder="1"/>
    <xf numFmtId="2" fontId="41" fillId="13" borderId="15" xfId="98" applyNumberFormat="1" applyFont="1" applyFill="1" applyBorder="1"/>
    <xf numFmtId="2" fontId="41" fillId="13" borderId="17" xfId="98" applyNumberFormat="1" applyFont="1" applyFill="1" applyBorder="1"/>
    <xf numFmtId="187" fontId="0" fillId="10" borderId="0" xfId="0" applyNumberFormat="1" applyFill="1" applyBorder="1"/>
    <xf numFmtId="0" fontId="0" fillId="0" borderId="26" xfId="0" applyFill="1" applyBorder="1"/>
    <xf numFmtId="2" fontId="42" fillId="13" borderId="9" xfId="98" applyNumberFormat="1" applyFont="1" applyFill="1" applyBorder="1"/>
    <xf numFmtId="2" fontId="42" fillId="13" borderId="10" xfId="98" applyNumberFormat="1" applyFont="1" applyFill="1" applyBorder="1"/>
    <xf numFmtId="2" fontId="42" fillId="13" borderId="21" xfId="98" applyNumberFormat="1" applyFont="1" applyFill="1" applyBorder="1"/>
    <xf numFmtId="0" fontId="0" fillId="0" borderId="29" xfId="0" applyFill="1" applyBorder="1"/>
    <xf numFmtId="187" fontId="49" fillId="13" borderId="21" xfId="98" applyNumberFormat="1" applyFont="1" applyFill="1" applyBorder="1"/>
    <xf numFmtId="187" fontId="49" fillId="13" borderId="5" xfId="98" applyNumberFormat="1" applyFont="1" applyFill="1" applyBorder="1"/>
    <xf numFmtId="0" fontId="0" fillId="0" borderId="30" xfId="0" applyFill="1" applyBorder="1"/>
    <xf numFmtId="187" fontId="21" fillId="13" borderId="9" xfId="0" applyNumberFormat="1" applyFont="1" applyFill="1" applyBorder="1"/>
    <xf numFmtId="187" fontId="21" fillId="13" borderId="0" xfId="0" applyNumberFormat="1" applyFont="1" applyFill="1" applyBorder="1"/>
    <xf numFmtId="187" fontId="49" fillId="13" borderId="9" xfId="98" applyNumberFormat="1" applyFont="1" applyFill="1" applyBorder="1"/>
    <xf numFmtId="187" fontId="49" fillId="13" borderId="0" xfId="98" applyNumberFormat="1" applyFont="1" applyFill="1" applyBorder="1"/>
    <xf numFmtId="0" fontId="0" fillId="0" borderId="31" xfId="0" applyFill="1" applyBorder="1"/>
    <xf numFmtId="187" fontId="49" fillId="13" borderId="10" xfId="98" applyNumberFormat="1" applyFont="1" applyFill="1" applyBorder="1"/>
    <xf numFmtId="187" fontId="49" fillId="13" borderId="4" xfId="98" applyNumberFormat="1" applyFont="1" applyFill="1" applyBorder="1"/>
    <xf numFmtId="0" fontId="0" fillId="0" borderId="32" xfId="0" applyFill="1" applyBorder="1"/>
    <xf numFmtId="0" fontId="0" fillId="13" borderId="25" xfId="0" applyFont="1" applyFill="1" applyBorder="1"/>
    <xf numFmtId="0" fontId="0" fillId="13" borderId="26" xfId="0" applyFont="1" applyFill="1" applyBorder="1"/>
    <xf numFmtId="187" fontId="32" fillId="3" borderId="38" xfId="0" applyNumberFormat="1" applyFont="1" applyFill="1" applyBorder="1" applyAlignment="1">
      <alignment horizontal="right"/>
    </xf>
    <xf numFmtId="187" fontId="49" fillId="13" borderId="29" xfId="98" applyNumberFormat="1" applyFont="1" applyFill="1" applyBorder="1"/>
    <xf numFmtId="187" fontId="21" fillId="13" borderId="30" xfId="0" applyNumberFormat="1" applyFont="1" applyFill="1" applyBorder="1"/>
    <xf numFmtId="187" fontId="49" fillId="13" borderId="30" xfId="98" applyNumberFormat="1" applyFont="1" applyFill="1" applyBorder="1"/>
    <xf numFmtId="187" fontId="49" fillId="13" borderId="31" xfId="98" applyNumberFormat="1" applyFont="1" applyFill="1" applyBorder="1"/>
    <xf numFmtId="0" fontId="0" fillId="13" borderId="32" xfId="0" applyFont="1" applyFill="1" applyBorder="1"/>
    <xf numFmtId="187" fontId="24" fillId="3" borderId="35" xfId="0" applyNumberFormat="1" applyFont="1" applyFill="1" applyBorder="1" applyAlignment="1">
      <alignment horizontal="right"/>
    </xf>
    <xf numFmtId="187" fontId="10" fillId="0" borderId="0" xfId="131" applyNumberFormat="1" applyFont="1" applyFill="1" applyBorder="1"/>
    <xf numFmtId="0" fontId="10" fillId="0" borderId="6" xfId="0" applyFont="1" applyBorder="1"/>
    <xf numFmtId="187" fontId="33" fillId="13" borderId="7" xfId="0" applyNumberFormat="1" applyFont="1" applyFill="1" applyBorder="1"/>
    <xf numFmtId="187" fontId="33" fillId="13" borderId="2" xfId="0" applyNumberFormat="1" applyFont="1" applyFill="1" applyBorder="1"/>
    <xf numFmtId="0" fontId="33" fillId="0" borderId="0" xfId="1057" applyFont="1" applyFill="1"/>
    <xf numFmtId="187" fontId="33" fillId="13" borderId="11" xfId="0" applyNumberFormat="1" applyFont="1" applyFill="1" applyBorder="1"/>
    <xf numFmtId="2" fontId="33" fillId="13" borderId="2" xfId="1057" applyNumberFormat="1" applyFont="1" applyFill="1" applyBorder="1"/>
    <xf numFmtId="2" fontId="33" fillId="13" borderId="7" xfId="1057" applyNumberFormat="1" applyFont="1" applyFill="1" applyBorder="1"/>
    <xf numFmtId="0" fontId="50" fillId="0" borderId="0" xfId="1177" applyFont="1"/>
    <xf numFmtId="2" fontId="33" fillId="13" borderId="6" xfId="98" applyNumberFormat="1" applyFont="1" applyFill="1" applyBorder="1"/>
    <xf numFmtId="2" fontId="33" fillId="13" borderId="8" xfId="98" applyNumberFormat="1" applyFont="1" applyFill="1" applyBorder="1"/>
    <xf numFmtId="2" fontId="33" fillId="13" borderId="3" xfId="98" applyNumberFormat="1" applyFont="1" applyFill="1" applyBorder="1"/>
    <xf numFmtId="2" fontId="33" fillId="13" borderId="13" xfId="98" applyNumberFormat="1" applyFont="1" applyFill="1" applyBorder="1"/>
    <xf numFmtId="2" fontId="33" fillId="13" borderId="10" xfId="98" applyNumberFormat="1" applyFont="1" applyFill="1" applyBorder="1"/>
    <xf numFmtId="2" fontId="33" fillId="13" borderId="4" xfId="98" applyNumberFormat="1" applyFont="1" applyFill="1" applyBorder="1"/>
    <xf numFmtId="179" fontId="21" fillId="0" borderId="0" xfId="1057" applyNumberFormat="1" applyFont="1" applyFill="1" applyBorder="1" applyAlignment="1">
      <alignment horizontal="center"/>
    </xf>
    <xf numFmtId="2" fontId="21" fillId="0" borderId="0" xfId="1057" applyNumberFormat="1" applyFont="1" applyFill="1" applyBorder="1"/>
    <xf numFmtId="0" fontId="1" fillId="6" borderId="8" xfId="1057" applyFont="1" applyFill="1" applyBorder="1" applyAlignment="1">
      <alignment horizontal="left"/>
    </xf>
    <xf numFmtId="0" fontId="1" fillId="6" borderId="10" xfId="1057" applyFont="1" applyFill="1" applyBorder="1" applyAlignment="1">
      <alignment horizontal="left"/>
    </xf>
    <xf numFmtId="187" fontId="32" fillId="0" borderId="0" xfId="0" applyNumberFormat="1" applyFont="1" applyFill="1" applyBorder="1"/>
    <xf numFmtId="2" fontId="32" fillId="0" borderId="0" xfId="0" applyNumberFormat="1" applyFont="1" applyFill="1" applyBorder="1"/>
    <xf numFmtId="0" fontId="33" fillId="0" borderId="0" xfId="0" applyFont="1" applyFill="1"/>
    <xf numFmtId="2" fontId="33" fillId="13" borderId="2" xfId="0" applyNumberFormat="1" applyFont="1" applyFill="1" applyBorder="1"/>
    <xf numFmtId="2" fontId="8" fillId="0" borderId="0" xfId="22" applyNumberFormat="1" applyFill="1"/>
    <xf numFmtId="187" fontId="24" fillId="7" borderId="1" xfId="0" applyNumberFormat="1" applyFont="1" applyFill="1" applyBorder="1" applyAlignment="1">
      <alignment horizontal="right"/>
    </xf>
    <xf numFmtId="3" fontId="50" fillId="0" borderId="0" xfId="1177" applyNumberFormat="1" applyFont="1"/>
    <xf numFmtId="2" fontId="50" fillId="0" borderId="0" xfId="1177" applyNumberFormat="1" applyFill="1" applyBorder="1"/>
    <xf numFmtId="2" fontId="24" fillId="0" borderId="0" xfId="1177" applyNumberFormat="1" applyFont="1" applyFill="1" applyBorder="1" applyAlignment="1"/>
    <xf numFmtId="0" fontId="23" fillId="24" borderId="0" xfId="0" applyFont="1" applyFill="1" applyAlignment="1">
      <alignment horizontal="left"/>
    </xf>
    <xf numFmtId="187" fontId="23" fillId="5" borderId="0" xfId="0" applyNumberFormat="1" applyFont="1" applyFill="1" applyAlignment="1">
      <alignment horizontal="left"/>
    </xf>
    <xf numFmtId="187" fontId="24" fillId="5" borderId="0" xfId="0" applyNumberFormat="1" applyFont="1" applyFill="1" applyAlignment="1">
      <alignment horizontal="right"/>
    </xf>
    <xf numFmtId="187" fontId="23" fillId="5" borderId="0" xfId="0" applyNumberFormat="1" applyFont="1" applyFill="1" applyAlignment="1">
      <alignment horizontal="right"/>
    </xf>
    <xf numFmtId="187" fontId="24" fillId="0" borderId="0" xfId="0" applyNumberFormat="1" applyFont="1" applyFill="1" applyAlignment="1">
      <alignment horizontal="left"/>
    </xf>
    <xf numFmtId="187" fontId="23" fillId="0" borderId="0" xfId="0" applyNumberFormat="1" applyFont="1" applyFill="1" applyAlignment="1">
      <alignment horizontal="right"/>
    </xf>
    <xf numFmtId="1" fontId="51" fillId="0" borderId="0" xfId="0" applyNumberFormat="1" applyFont="1" applyFill="1" applyAlignment="1">
      <alignment horizontal="right"/>
    </xf>
    <xf numFmtId="1" fontId="23" fillId="0" borderId="0" xfId="0" applyNumberFormat="1" applyFont="1" applyFill="1" applyAlignment="1">
      <alignment horizontal="right"/>
    </xf>
    <xf numFmtId="187" fontId="23" fillId="0" borderId="0" xfId="0" applyNumberFormat="1" applyFont="1" applyFill="1" applyAlignment="1">
      <alignment horizontal="left"/>
    </xf>
    <xf numFmtId="187" fontId="24" fillId="7" borderId="37" xfId="0" applyNumberFormat="1" applyFont="1" applyFill="1" applyBorder="1" applyAlignment="1">
      <alignment horizontal="right"/>
    </xf>
    <xf numFmtId="187" fontId="51" fillId="0" borderId="0" xfId="0" applyNumberFormat="1" applyFont="1" applyFill="1" applyAlignment="1">
      <alignment horizontal="right"/>
    </xf>
    <xf numFmtId="187" fontId="33" fillId="13" borderId="14" xfId="0" applyNumberFormat="1" applyFont="1" applyFill="1" applyBorder="1"/>
    <xf numFmtId="2" fontId="33" fillId="13" borderId="14" xfId="1057" applyNumberFormat="1" applyFont="1" applyFill="1" applyBorder="1"/>
    <xf numFmtId="2" fontId="33" fillId="13" borderId="15" xfId="98" applyNumberFormat="1" applyFont="1" applyFill="1" applyBorder="1"/>
    <xf numFmtId="2" fontId="33" fillId="13" borderId="17" xfId="98" applyNumberFormat="1" applyFont="1" applyFill="1" applyBorder="1"/>
    <xf numFmtId="2" fontId="0" fillId="18" borderId="4" xfId="0" applyNumberFormat="1" applyFill="1" applyBorder="1"/>
    <xf numFmtId="2" fontId="0" fillId="18" borderId="0" xfId="0" applyNumberFormat="1" applyFill="1" applyBorder="1"/>
    <xf numFmtId="0" fontId="23" fillId="24" borderId="0" xfId="0" applyFont="1" applyFill="1"/>
    <xf numFmtId="2" fontId="24" fillId="0" borderId="0" xfId="0" applyNumberFormat="1" applyFont="1" applyFill="1" applyAlignment="1">
      <alignment horizontal="right"/>
    </xf>
    <xf numFmtId="187" fontId="24" fillId="0" borderId="0" xfId="0" applyNumberFormat="1" applyFont="1" applyFill="1" applyAlignment="1">
      <alignment horizontal="right"/>
    </xf>
    <xf numFmtId="187" fontId="14" fillId="0" borderId="0" xfId="0" applyNumberFormat="1" applyFont="1" applyFill="1" applyBorder="1"/>
    <xf numFmtId="179" fontId="1" fillId="0" borderId="0" xfId="1057" applyNumberFormat="1" applyFont="1" applyFill="1" applyBorder="1" applyAlignment="1">
      <alignment horizontal="center"/>
    </xf>
    <xf numFmtId="2" fontId="1" fillId="0" borderId="0" xfId="1057" applyNumberFormat="1" applyFont="1" applyFill="1" applyBorder="1"/>
    <xf numFmtId="0" fontId="38" fillId="0" borderId="0" xfId="1057" applyFont="1" applyFill="1" applyBorder="1"/>
    <xf numFmtId="0" fontId="52" fillId="0" borderId="0" xfId="1057" applyFont="1" applyFill="1" applyBorder="1"/>
    <xf numFmtId="0" fontId="53" fillId="0" borderId="0" xfId="1057" applyFont="1" applyFill="1" applyBorder="1"/>
    <xf numFmtId="0" fontId="48" fillId="0" borderId="0" xfId="0" applyFont="1"/>
    <xf numFmtId="0" fontId="38" fillId="0" borderId="0" xfId="1057" applyFont="1" applyFill="1" applyBorder="1" applyAlignment="1">
      <alignment horizontal="right"/>
    </xf>
    <xf numFmtId="2" fontId="48" fillId="0" borderId="0" xfId="0" applyNumberFormat="1" applyFont="1" applyFill="1" applyBorder="1"/>
    <xf numFmtId="0" fontId="54" fillId="0" borderId="0" xfId="0" applyFont="1" applyFill="1" applyAlignment="1">
      <alignment horizontal="left"/>
    </xf>
    <xf numFmtId="0" fontId="54" fillId="0" borderId="0" xfId="0" applyFont="1" applyFill="1"/>
    <xf numFmtId="187" fontId="54" fillId="0" borderId="0" xfId="0" applyNumberFormat="1" applyFont="1" applyFill="1" applyAlignment="1">
      <alignment horizontal="left"/>
    </xf>
    <xf numFmtId="187" fontId="54" fillId="0" borderId="0" xfId="0" applyNumberFormat="1" applyFont="1" applyFill="1" applyAlignment="1">
      <alignment horizontal="right"/>
    </xf>
    <xf numFmtId="187" fontId="50" fillId="0" borderId="0" xfId="0" applyNumberFormat="1" applyFont="1" applyFill="1" applyAlignment="1">
      <alignment horizontal="right"/>
    </xf>
    <xf numFmtId="2" fontId="1" fillId="0" borderId="0" xfId="0" applyNumberFormat="1" applyFont="1" applyFill="1" applyBorder="1"/>
    <xf numFmtId="187" fontId="50" fillId="0" borderId="0" xfId="0" applyNumberFormat="1" applyFont="1" applyFill="1" applyAlignment="1">
      <alignment horizontal="left"/>
    </xf>
    <xf numFmtId="2" fontId="55" fillId="0" borderId="0" xfId="0" applyNumberFormat="1" applyFont="1" applyFill="1" applyAlignment="1">
      <alignment horizontal="right"/>
    </xf>
    <xf numFmtId="2" fontId="42" fillId="0" borderId="0" xfId="98" applyNumberFormat="1" applyFont="1" applyFill="1" applyBorder="1"/>
    <xf numFmtId="187" fontId="46" fillId="0" borderId="0" xfId="0" applyNumberFormat="1" applyFont="1" applyFill="1" applyAlignment="1">
      <alignment horizontal="right"/>
    </xf>
    <xf numFmtId="2" fontId="50" fillId="0" borderId="0" xfId="0" applyNumberFormat="1" applyFont="1" applyFill="1" applyAlignment="1">
      <alignment horizontal="right"/>
    </xf>
    <xf numFmtId="0" fontId="48" fillId="0" borderId="0" xfId="0" applyFont="1" applyFill="1" applyBorder="1"/>
    <xf numFmtId="2" fontId="54" fillId="0" borderId="0" xfId="0" applyNumberFormat="1" applyFont="1" applyFill="1" applyAlignment="1">
      <alignment horizontal="right"/>
    </xf>
    <xf numFmtId="0" fontId="54" fillId="18" borderId="0" xfId="0" applyFont="1" applyFill="1"/>
    <xf numFmtId="187" fontId="50" fillId="18" borderId="0" xfId="0" applyNumberFormat="1" applyFont="1" applyFill="1" applyAlignment="1">
      <alignment horizontal="right"/>
    </xf>
    <xf numFmtId="2" fontId="55" fillId="18" borderId="0" xfId="0" applyNumberFormat="1" applyFont="1" applyFill="1" applyAlignment="1">
      <alignment horizontal="right"/>
    </xf>
    <xf numFmtId="2" fontId="42" fillId="18" borderId="0" xfId="98" applyNumberFormat="1" applyFont="1" applyFill="1" applyBorder="1"/>
    <xf numFmtId="2" fontId="55" fillId="7" borderId="0" xfId="0" applyNumberFormat="1" applyFont="1" applyFill="1" applyAlignment="1">
      <alignment horizontal="right"/>
    </xf>
    <xf numFmtId="2" fontId="42" fillId="7" borderId="0" xfId="98" applyNumberFormat="1" applyFont="1" applyFill="1" applyBorder="1"/>
    <xf numFmtId="2" fontId="50" fillId="18" borderId="0" xfId="0" applyNumberFormat="1" applyFont="1" applyFill="1" applyAlignment="1">
      <alignment horizontal="right"/>
    </xf>
    <xf numFmtId="2" fontId="10" fillId="3" borderId="0" xfId="0" applyNumberFormat="1" applyFont="1" applyFill="1" applyBorder="1"/>
    <xf numFmtId="0" fontId="23" fillId="3" borderId="0" xfId="0" applyFont="1" applyFill="1" applyBorder="1"/>
    <xf numFmtId="0" fontId="23" fillId="18" borderId="0" xfId="0" applyFont="1" applyFill="1" applyBorder="1"/>
    <xf numFmtId="2" fontId="50" fillId="3" borderId="0" xfId="0" applyNumberFormat="1" applyFont="1" applyFill="1" applyAlignment="1">
      <alignment horizontal="right"/>
    </xf>
    <xf numFmtId="2" fontId="42" fillId="3" borderId="0" xfId="98" applyNumberFormat="1" applyFont="1" applyFill="1" applyBorder="1"/>
    <xf numFmtId="2" fontId="36" fillId="0" borderId="0" xfId="0" applyNumberFormat="1" applyFont="1" applyFill="1" applyBorder="1"/>
    <xf numFmtId="0" fontId="26" fillId="0" borderId="0" xfId="115" applyFont="1" applyFill="1" applyBorder="1"/>
    <xf numFmtId="2" fontId="41" fillId="0" borderId="0" xfId="98" applyNumberFormat="1" applyFont="1" applyFill="1" applyBorder="1"/>
    <xf numFmtId="1" fontId="0" fillId="0" borderId="0" xfId="0" applyNumberFormat="1" applyFill="1" applyBorder="1"/>
    <xf numFmtId="187" fontId="24" fillId="0" borderId="0" xfId="0" applyNumberFormat="1" applyFont="1" applyFill="1" applyBorder="1" applyAlignment="1">
      <alignment horizontal="left"/>
    </xf>
    <xf numFmtId="187" fontId="23" fillId="0" borderId="0" xfId="0" applyNumberFormat="1" applyFont="1" applyFill="1" applyBorder="1"/>
    <xf numFmtId="0" fontId="1" fillId="0" borderId="0" xfId="1057" applyFont="1" applyFill="1" applyBorder="1" applyAlignment="1">
      <alignment horizontal="center"/>
    </xf>
    <xf numFmtId="181" fontId="3" fillId="4" borderId="0" xfId="136" applyNumberFormat="1"/>
    <xf numFmtId="181" fontId="0" fillId="0" borderId="3" xfId="0" applyNumberFormat="1" applyBorder="1"/>
    <xf numFmtId="181" fontId="0" fillId="0" borderId="0" xfId="0" applyNumberFormat="1" applyBorder="1"/>
    <xf numFmtId="0" fontId="14" fillId="0" borderId="0" xfId="0" applyFont="1" applyBorder="1" applyAlignment="1">
      <alignment horizontal="center" vertical="center" textRotation="90"/>
    </xf>
    <xf numFmtId="0" fontId="14" fillId="0" borderId="4" xfId="0" applyFont="1" applyBorder="1" applyAlignment="1">
      <alignment horizontal="center" vertical="center" textRotation="90"/>
    </xf>
    <xf numFmtId="0" fontId="14" fillId="0" borderId="3" xfId="0" applyFont="1" applyBorder="1" applyAlignment="1">
      <alignment horizontal="center" vertical="center" textRotation="90"/>
    </xf>
    <xf numFmtId="0" fontId="0" fillId="25" borderId="0" xfId="0" applyFill="1"/>
    <xf numFmtId="0" fontId="0" fillId="0" borderId="0" xfId="0" applyAlignment="1">
      <alignment horizontal="left"/>
    </xf>
    <xf numFmtId="0" fontId="40" fillId="0" borderId="0" xfId="0" applyFont="1" applyAlignment="1">
      <alignment horizontal="left"/>
    </xf>
    <xf numFmtId="0" fontId="56" fillId="7" borderId="0" xfId="0" applyFont="1" applyFill="1" applyAlignment="1">
      <alignment horizontal="left"/>
    </xf>
    <xf numFmtId="0" fontId="10" fillId="0" borderId="39" xfId="0" applyFont="1" applyBorder="1" applyAlignment="1">
      <alignment vertical="center" wrapText="1"/>
    </xf>
    <xf numFmtId="0" fontId="10" fillId="0" borderId="40" xfId="0" applyFont="1" applyBorder="1" applyAlignment="1">
      <alignment vertical="center" wrapText="1"/>
    </xf>
    <xf numFmtId="0" fontId="10" fillId="0" borderId="39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left" vertical="center" wrapText="1"/>
    </xf>
    <xf numFmtId="0" fontId="10" fillId="0" borderId="44" xfId="0" applyFont="1" applyBorder="1" applyAlignment="1">
      <alignment horizontal="center" vertical="center" wrapText="1"/>
    </xf>
    <xf numFmtId="0" fontId="0" fillId="0" borderId="42" xfId="0" applyFont="1" applyBorder="1" applyAlignment="1">
      <alignment horizontal="left" vertical="center" wrapText="1"/>
    </xf>
    <xf numFmtId="0" fontId="0" fillId="0" borderId="39" xfId="0" applyFont="1" applyBorder="1" applyAlignment="1">
      <alignment horizontal="center" vertical="center" wrapText="1"/>
    </xf>
    <xf numFmtId="0" fontId="0" fillId="0" borderId="41" xfId="0" applyFont="1" applyBorder="1" applyAlignment="1">
      <alignment horizontal="center" vertical="center" wrapText="1"/>
    </xf>
    <xf numFmtId="0" fontId="0" fillId="0" borderId="42" xfId="0" applyBorder="1" applyAlignment="1">
      <alignment wrapText="1"/>
    </xf>
    <xf numFmtId="0" fontId="0" fillId="7" borderId="0" xfId="0" applyFill="1" applyAlignment="1">
      <alignment horizontal="left"/>
    </xf>
    <xf numFmtId="3" fontId="0" fillId="0" borderId="11" xfId="0" applyNumberFormat="1" applyBorder="1" applyAlignment="1">
      <alignment wrapText="1"/>
    </xf>
    <xf numFmtId="3" fontId="0" fillId="0" borderId="41" xfId="0" applyNumberFormat="1" applyBorder="1" applyAlignment="1">
      <alignment wrapText="1"/>
    </xf>
    <xf numFmtId="3" fontId="0" fillId="0" borderId="42" xfId="0" applyNumberFormat="1" applyBorder="1" applyAlignment="1">
      <alignment wrapText="1"/>
    </xf>
    <xf numFmtId="3" fontId="0" fillId="0" borderId="44" xfId="0" applyNumberFormat="1" applyFill="1" applyBorder="1" applyAlignment="1">
      <alignment wrapText="1"/>
    </xf>
    <xf numFmtId="3" fontId="0" fillId="0" borderId="42" xfId="0" applyNumberFormat="1" applyFill="1" applyBorder="1" applyAlignment="1">
      <alignment wrapText="1"/>
    </xf>
    <xf numFmtId="0" fontId="7" fillId="0" borderId="0" xfId="0" applyFont="1" applyAlignment="1">
      <alignment horizontal="left"/>
    </xf>
    <xf numFmtId="0" fontId="10" fillId="0" borderId="45" xfId="0" applyFont="1" applyBorder="1" applyAlignment="1">
      <alignment horizontal="left" vertical="center" wrapText="1"/>
    </xf>
    <xf numFmtId="0" fontId="10" fillId="0" borderId="46" xfId="0" applyFont="1" applyBorder="1" applyAlignment="1">
      <alignment horizontal="left" vertical="center" wrapText="1"/>
    </xf>
    <xf numFmtId="0" fontId="10" fillId="0" borderId="47" xfId="0" applyFont="1" applyBorder="1" applyAlignment="1">
      <alignment horizontal="left" vertical="center" wrapText="1"/>
    </xf>
    <xf numFmtId="0" fontId="10" fillId="0" borderId="14" xfId="0" applyFont="1" applyBorder="1" applyAlignment="1">
      <alignment horizontal="left" vertical="center" wrapText="1"/>
    </xf>
    <xf numFmtId="3" fontId="0" fillId="0" borderId="48" xfId="0" applyNumberFormat="1" applyBorder="1" applyAlignment="1">
      <alignment wrapText="1"/>
    </xf>
    <xf numFmtId="3" fontId="0" fillId="0" borderId="44" xfId="0" applyNumberFormat="1" applyBorder="1" applyAlignment="1">
      <alignment wrapText="1"/>
    </xf>
    <xf numFmtId="0" fontId="0" fillId="0" borderId="45" xfId="0" applyFont="1" applyBorder="1" applyAlignment="1">
      <alignment horizontal="left" vertical="center" wrapText="1"/>
    </xf>
    <xf numFmtId="0" fontId="0" fillId="0" borderId="41" xfId="0" applyFont="1" applyBorder="1" applyAlignment="1">
      <alignment horizontal="left" vertical="center" wrapText="1"/>
    </xf>
    <xf numFmtId="0" fontId="0" fillId="0" borderId="49" xfId="0" applyFont="1" applyBorder="1" applyAlignment="1">
      <alignment horizontal="center" vertical="center" wrapText="1"/>
    </xf>
    <xf numFmtId="0" fontId="0" fillId="0" borderId="50" xfId="0" applyFont="1" applyBorder="1" applyAlignment="1">
      <alignment horizontal="center" vertical="center" wrapText="1"/>
    </xf>
    <xf numFmtId="4" fontId="0" fillId="0" borderId="42" xfId="0" applyNumberFormat="1" applyBorder="1" applyAlignment="1">
      <alignment wrapText="1"/>
    </xf>
    <xf numFmtId="0" fontId="14" fillId="0" borderId="0" xfId="0" applyFont="1" applyAlignment="1">
      <alignment horizontal="right"/>
    </xf>
    <xf numFmtId="0" fontId="0" fillId="25" borderId="0" xfId="0" applyFill="1" applyAlignment="1">
      <alignment horizontal="left"/>
    </xf>
    <xf numFmtId="0" fontId="57" fillId="0" borderId="0" xfId="0" applyFont="1" applyAlignment="1">
      <alignment horizontal="left"/>
    </xf>
    <xf numFmtId="0" fontId="0" fillId="0" borderId="43" xfId="0" applyFont="1" applyBorder="1" applyAlignment="1">
      <alignment horizontal="left" vertical="center" wrapText="1"/>
    </xf>
    <xf numFmtId="1" fontId="0" fillId="0" borderId="42" xfId="0" applyNumberFormat="1" applyFill="1" applyBorder="1" applyAlignment="1">
      <alignment wrapText="1"/>
    </xf>
    <xf numFmtId="0" fontId="0" fillId="0" borderId="44" xfId="0" applyFont="1" applyBorder="1" applyAlignment="1">
      <alignment horizontal="left" vertical="center" wrapText="1"/>
    </xf>
    <xf numFmtId="1" fontId="0" fillId="0" borderId="42" xfId="0" applyNumberFormat="1" applyBorder="1" applyAlignment="1">
      <alignment wrapText="1"/>
    </xf>
    <xf numFmtId="3" fontId="0" fillId="0" borderId="51" xfId="0" applyNumberFormat="1" applyBorder="1" applyAlignment="1">
      <alignment wrapText="1"/>
    </xf>
    <xf numFmtId="3" fontId="0" fillId="0" borderId="43" xfId="0" applyNumberFormat="1" applyBorder="1" applyAlignment="1">
      <alignment wrapText="1"/>
    </xf>
    <xf numFmtId="0" fontId="0" fillId="0" borderId="40" xfId="0" applyFont="1" applyBorder="1" applyAlignment="1">
      <alignment horizontal="center" vertical="center" wrapText="1"/>
    </xf>
    <xf numFmtId="3" fontId="21" fillId="0" borderId="42" xfId="0" applyNumberFormat="1" applyFont="1" applyFill="1" applyBorder="1" applyAlignment="1">
      <alignment wrapText="1"/>
    </xf>
    <xf numFmtId="0" fontId="10" fillId="0" borderId="11" xfId="0" applyFont="1" applyBorder="1" applyAlignment="1">
      <alignment horizontal="left" vertical="center" wrapText="1"/>
    </xf>
    <xf numFmtId="3" fontId="0" fillId="10" borderId="42" xfId="0" applyNumberFormat="1" applyFill="1" applyBorder="1" applyAlignment="1">
      <alignment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center" vertical="center" wrapText="1"/>
    </xf>
    <xf numFmtId="3" fontId="0" fillId="0" borderId="0" xfId="0" applyNumberFormat="1" applyBorder="1" applyAlignment="1">
      <alignment wrapText="1"/>
    </xf>
    <xf numFmtId="0" fontId="10" fillId="0" borderId="0" xfId="0" applyFont="1" applyBorder="1" applyAlignment="1">
      <alignment horizontal="left" vertical="center" wrapText="1"/>
    </xf>
    <xf numFmtId="0" fontId="10" fillId="0" borderId="52" xfId="0" applyFont="1" applyBorder="1" applyAlignment="1">
      <alignment horizontal="center" vertical="center" wrapText="1"/>
    </xf>
    <xf numFmtId="3" fontId="0" fillId="0" borderId="48" xfId="0" applyNumberFormat="1" applyFill="1" applyBorder="1" applyAlignment="1">
      <alignment wrapText="1"/>
    </xf>
    <xf numFmtId="3" fontId="14" fillId="0" borderId="42" xfId="0" applyNumberFormat="1" applyFont="1" applyFill="1" applyBorder="1" applyAlignment="1">
      <alignment wrapText="1"/>
    </xf>
    <xf numFmtId="191" fontId="0" fillId="10" borderId="42" xfId="0" applyNumberFormat="1" applyFill="1" applyBorder="1" applyAlignment="1">
      <alignment wrapText="1"/>
    </xf>
    <xf numFmtId="0" fontId="0" fillId="0" borderId="51" xfId="0" applyFont="1" applyBorder="1" applyAlignment="1">
      <alignment horizontal="left" vertical="center" wrapText="1"/>
    </xf>
    <xf numFmtId="0" fontId="56" fillId="0" borderId="0" xfId="0" applyFont="1" applyFill="1" applyAlignment="1">
      <alignment horizontal="left"/>
    </xf>
    <xf numFmtId="2" fontId="0" fillId="0" borderId="11" xfId="0" applyNumberFormat="1" applyBorder="1"/>
    <xf numFmtId="3" fontId="0" fillId="0" borderId="11" xfId="0" applyNumberFormat="1" applyFill="1" applyBorder="1" applyAlignment="1">
      <alignment wrapText="1"/>
    </xf>
    <xf numFmtId="192" fontId="0" fillId="10" borderId="42" xfId="0" applyNumberFormat="1" applyFill="1" applyBorder="1" applyAlignment="1">
      <alignment wrapText="1"/>
    </xf>
    <xf numFmtId="0" fontId="10" fillId="0" borderId="41" xfId="0" applyFont="1" applyBorder="1" applyAlignment="1">
      <alignment vertical="center" wrapText="1"/>
    </xf>
    <xf numFmtId="4" fontId="0" fillId="7" borderId="42" xfId="0" applyNumberFormat="1" applyFill="1" applyBorder="1" applyAlignment="1">
      <alignment wrapText="1"/>
    </xf>
    <xf numFmtId="3" fontId="0" fillId="0" borderId="43" xfId="0" applyNumberFormat="1" applyFill="1" applyBorder="1" applyAlignment="1">
      <alignment wrapText="1"/>
    </xf>
    <xf numFmtId="191" fontId="0" fillId="0" borderId="43" xfId="0" applyNumberFormat="1" applyBorder="1" applyAlignment="1">
      <alignment wrapText="1"/>
    </xf>
    <xf numFmtId="191" fontId="0" fillId="0" borderId="11" xfId="0" applyNumberFormat="1" applyBorder="1"/>
    <xf numFmtId="2" fontId="0" fillId="10" borderId="11" xfId="0" applyNumberFormat="1" applyFill="1" applyBorder="1"/>
    <xf numFmtId="0" fontId="10" fillId="0" borderId="53" xfId="0" applyFont="1" applyBorder="1" applyAlignment="1">
      <alignment horizontal="center" vertical="center" wrapText="1"/>
    </xf>
    <xf numFmtId="0" fontId="0" fillId="0" borderId="53" xfId="0" applyFont="1" applyBorder="1" applyAlignment="1">
      <alignment horizontal="center" vertical="center" wrapText="1"/>
    </xf>
    <xf numFmtId="0" fontId="0" fillId="0" borderId="49" xfId="0" applyFont="1" applyBorder="1" applyAlignment="1">
      <alignment vertical="center" wrapText="1"/>
    </xf>
    <xf numFmtId="0" fontId="0" fillId="0" borderId="54" xfId="0" applyFont="1" applyBorder="1" applyAlignment="1">
      <alignment vertical="center" wrapText="1"/>
    </xf>
    <xf numFmtId="187" fontId="0" fillId="0" borderId="11" xfId="0" applyNumberFormat="1" applyBorder="1"/>
    <xf numFmtId="0" fontId="0" fillId="0" borderId="55" xfId="0" applyFont="1" applyBorder="1" applyAlignment="1">
      <alignment horizontal="left" vertical="center" wrapText="1"/>
    </xf>
    <xf numFmtId="0" fontId="0" fillId="0" borderId="55" xfId="0" applyFont="1" applyBorder="1" applyAlignment="1">
      <alignment horizontal="center" vertical="center" wrapText="1"/>
    </xf>
    <xf numFmtId="191" fontId="0" fillId="0" borderId="55" xfId="0" applyNumberFormat="1" applyBorder="1" applyAlignment="1">
      <alignment wrapText="1"/>
    </xf>
    <xf numFmtId="3" fontId="0" fillId="0" borderId="0" xfId="0" applyNumberFormat="1" applyBorder="1"/>
    <xf numFmtId="0" fontId="0" fillId="9" borderId="42" xfId="0" applyFont="1" applyFill="1" applyBorder="1" applyAlignment="1">
      <alignment horizontal="left" vertical="center" wrapText="1"/>
    </xf>
    <xf numFmtId="0" fontId="0" fillId="9" borderId="39" xfId="0" applyFont="1" applyFill="1" applyBorder="1" applyAlignment="1">
      <alignment horizontal="center" vertical="center" wrapText="1"/>
    </xf>
    <xf numFmtId="0" fontId="0" fillId="9" borderId="41" xfId="0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wrapText="1"/>
    </xf>
    <xf numFmtId="192" fontId="0" fillId="0" borderId="43" xfId="0" applyNumberFormat="1" applyBorder="1" applyAlignment="1">
      <alignment wrapText="1"/>
    </xf>
    <xf numFmtId="3" fontId="0" fillId="0" borderId="55" xfId="0" applyNumberFormat="1" applyBorder="1" applyAlignment="1">
      <alignment wrapText="1"/>
    </xf>
    <xf numFmtId="192" fontId="0" fillId="0" borderId="55" xfId="0" applyNumberFormat="1" applyBorder="1" applyAlignment="1">
      <alignment wrapText="1"/>
    </xf>
    <xf numFmtId="0" fontId="10" fillId="0" borderId="0" xfId="0" applyFont="1" applyAlignment="1">
      <alignment horizontal="left"/>
    </xf>
    <xf numFmtId="0" fontId="0" fillId="7" borderId="4" xfId="0" applyFill="1" applyBorder="1"/>
    <xf numFmtId="3" fontId="0" fillId="0" borderId="3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3" fontId="0" fillId="0" borderId="9" xfId="0" applyNumberFormat="1" applyFill="1" applyBorder="1" applyAlignment="1">
      <alignment wrapText="1"/>
    </xf>
    <xf numFmtId="3" fontId="0" fillId="0" borderId="0" xfId="0" applyNumberFormat="1" applyFill="1" applyBorder="1" applyAlignment="1">
      <alignment wrapText="1"/>
    </xf>
    <xf numFmtId="4" fontId="0" fillId="0" borderId="42" xfId="0" applyNumberFormat="1" applyFill="1" applyBorder="1" applyAlignment="1">
      <alignment wrapText="1"/>
    </xf>
    <xf numFmtId="191" fontId="0" fillId="10" borderId="43" xfId="0" applyNumberFormat="1" applyFill="1" applyBorder="1" applyAlignment="1">
      <alignment wrapText="1"/>
    </xf>
    <xf numFmtId="191" fontId="0" fillId="10" borderId="11" xfId="0" applyNumberFormat="1" applyFill="1" applyBorder="1"/>
    <xf numFmtId="4" fontId="0" fillId="10" borderId="55" xfId="0" applyNumberFormat="1" applyFill="1" applyBorder="1" applyAlignment="1">
      <alignment wrapText="1"/>
    </xf>
    <xf numFmtId="192" fontId="0" fillId="10" borderId="55" xfId="0" applyNumberFormat="1" applyFill="1" applyBorder="1" applyAlignment="1">
      <alignment wrapText="1"/>
    </xf>
    <xf numFmtId="191" fontId="0" fillId="0" borderId="56" xfId="0" applyNumberFormat="1" applyBorder="1" applyAlignment="1">
      <alignment wrapText="1"/>
    </xf>
    <xf numFmtId="3" fontId="0" fillId="0" borderId="57" xfId="0" applyNumberFormat="1" applyBorder="1" applyAlignment="1">
      <alignment wrapText="1"/>
    </xf>
    <xf numFmtId="191" fontId="0" fillId="10" borderId="56" xfId="0" applyNumberFormat="1" applyFill="1" applyBorder="1" applyAlignment="1">
      <alignment wrapText="1"/>
    </xf>
    <xf numFmtId="191" fontId="0" fillId="10" borderId="55" xfId="0" applyNumberFormat="1" applyFill="1" applyBorder="1" applyAlignment="1">
      <alignment wrapText="1"/>
    </xf>
    <xf numFmtId="3" fontId="0" fillId="10" borderId="43" xfId="0" applyNumberFormat="1" applyFill="1" applyBorder="1" applyAlignment="1">
      <alignment wrapText="1"/>
    </xf>
    <xf numFmtId="3" fontId="0" fillId="10" borderId="57" xfId="0" applyNumberFormat="1" applyFill="1" applyBorder="1" applyAlignment="1">
      <alignment wrapText="1"/>
    </xf>
    <xf numFmtId="1" fontId="21" fillId="26" borderId="58" xfId="0" applyNumberFormat="1" applyFont="1" applyFill="1" applyBorder="1"/>
    <xf numFmtId="1" fontId="21" fillId="26" borderId="55" xfId="0" applyNumberFormat="1" applyFont="1" applyFill="1" applyBorder="1"/>
    <xf numFmtId="1" fontId="0" fillId="26" borderId="11" xfId="0" applyNumberFormat="1" applyFill="1" applyBorder="1"/>
    <xf numFmtId="3" fontId="0" fillId="0" borderId="41" xfId="0" applyNumberFormat="1" applyFill="1" applyBorder="1" applyAlignment="1">
      <alignment wrapText="1"/>
    </xf>
    <xf numFmtId="3" fontId="0" fillId="26" borderId="42" xfId="0" applyNumberFormat="1" applyFill="1" applyBorder="1" applyAlignment="1">
      <alignment wrapText="1"/>
    </xf>
    <xf numFmtId="3" fontId="0" fillId="0" borderId="39" xfId="0" applyNumberFormat="1" applyFill="1" applyBorder="1" applyAlignment="1">
      <alignment wrapText="1"/>
    </xf>
    <xf numFmtId="9" fontId="0" fillId="0" borderId="0" xfId="35" applyFont="1" applyBorder="1"/>
    <xf numFmtId="3" fontId="0" fillId="0" borderId="4" xfId="0" applyNumberFormat="1" applyBorder="1"/>
    <xf numFmtId="0" fontId="0" fillId="0" borderId="11" xfId="0" applyBorder="1" applyAlignment="1">
      <alignment horizontal="left"/>
    </xf>
    <xf numFmtId="0" fontId="10" fillId="0" borderId="11" xfId="0" applyFont="1" applyBorder="1" applyAlignment="1">
      <alignment horizontal="left"/>
    </xf>
    <xf numFmtId="0" fontId="10" fillId="0" borderId="11" xfId="0" applyFont="1" applyBorder="1" applyAlignment="1">
      <alignment horizontal="left" wrapText="1"/>
    </xf>
    <xf numFmtId="176" fontId="0" fillId="0" borderId="11" xfId="35" applyNumberFormat="1" applyFont="1" applyBorder="1"/>
    <xf numFmtId="0" fontId="58" fillId="0" borderId="0" xfId="0" applyFont="1"/>
    <xf numFmtId="0" fontId="59" fillId="0" borderId="0" xfId="0" applyFont="1"/>
    <xf numFmtId="0" fontId="10" fillId="0" borderId="11" xfId="0" applyFont="1" applyBorder="1"/>
    <xf numFmtId="0" fontId="0" fillId="0" borderId="4" xfId="0" applyFill="1" applyBorder="1" applyAlignment="1">
      <alignment vertical="center" wrapText="1"/>
    </xf>
    <xf numFmtId="0" fontId="0" fillId="5" borderId="0" xfId="0" applyFill="1" applyBorder="1"/>
    <xf numFmtId="1" fontId="0" fillId="5" borderId="0" xfId="0" applyNumberFormat="1" applyFill="1" applyBorder="1"/>
    <xf numFmtId="176" fontId="0" fillId="5" borderId="0" xfId="0" applyNumberFormat="1" applyFill="1" applyBorder="1"/>
    <xf numFmtId="0" fontId="0" fillId="3" borderId="0" xfId="0" applyFill="1" applyBorder="1"/>
    <xf numFmtId="0" fontId="0" fillId="3" borderId="0" xfId="0" applyFill="1"/>
    <xf numFmtId="1" fontId="0" fillId="3" borderId="0" xfId="0" applyNumberFormat="1" applyFill="1"/>
    <xf numFmtId="176" fontId="0" fillId="3" borderId="0" xfId="0" applyNumberFormat="1" applyFill="1"/>
    <xf numFmtId="1" fontId="0" fillId="5" borderId="0" xfId="0" applyNumberFormat="1" applyFill="1"/>
    <xf numFmtId="176" fontId="0" fillId="5" borderId="0" xfId="0" applyNumberFormat="1" applyFill="1"/>
    <xf numFmtId="1" fontId="0" fillId="26" borderId="55" xfId="0" applyNumberFormat="1" applyFill="1" applyBorder="1"/>
    <xf numFmtId="9" fontId="0" fillId="0" borderId="4" xfId="35" applyFont="1" applyBorder="1"/>
    <xf numFmtId="0" fontId="0" fillId="26" borderId="55" xfId="0" applyFill="1" applyBorder="1"/>
    <xf numFmtId="1" fontId="0" fillId="0" borderId="55" xfId="0" applyNumberFormat="1" applyFill="1" applyBorder="1"/>
    <xf numFmtId="1" fontId="0" fillId="7" borderId="0" xfId="0" applyNumberFormat="1" applyFill="1"/>
    <xf numFmtId="1" fontId="0" fillId="26" borderId="59" xfId="0" applyNumberFormat="1" applyFill="1" applyBorder="1"/>
    <xf numFmtId="1" fontId="0" fillId="26" borderId="60" xfId="0" applyNumberFormat="1" applyFill="1" applyBorder="1"/>
    <xf numFmtId="4" fontId="8" fillId="11" borderId="42" xfId="22" applyNumberFormat="1" applyBorder="1" applyAlignment="1">
      <alignment wrapText="1"/>
    </xf>
    <xf numFmtId="0" fontId="0" fillId="3" borderId="4" xfId="0" applyFill="1" applyBorder="1"/>
    <xf numFmtId="1" fontId="0" fillId="3" borderId="4" xfId="0" applyNumberFormat="1" applyFill="1" applyBorder="1"/>
    <xf numFmtId="176" fontId="0" fillId="3" borderId="4" xfId="0" applyNumberFormat="1" applyFill="1" applyBorder="1"/>
    <xf numFmtId="0" fontId="6" fillId="27" borderId="0" xfId="98" applyBorder="1"/>
    <xf numFmtId="1" fontId="6" fillId="27" borderId="0" xfId="98" applyNumberFormat="1" applyBorder="1"/>
    <xf numFmtId="176" fontId="9" fillId="12" borderId="0" xfId="115" applyNumberFormat="1"/>
    <xf numFmtId="3" fontId="0" fillId="0" borderId="0" xfId="0" applyNumberFormat="1"/>
    <xf numFmtId="187" fontId="22" fillId="0" borderId="0" xfId="0" applyNumberFormat="1" applyFont="1"/>
    <xf numFmtId="0" fontId="0" fillId="20" borderId="0" xfId="0" applyFont="1" applyFill="1"/>
    <xf numFmtId="0" fontId="0" fillId="20" borderId="0" xfId="0" applyFill="1"/>
    <xf numFmtId="2" fontId="0" fillId="20" borderId="0" xfId="0" applyNumberFormat="1" applyFill="1"/>
    <xf numFmtId="2" fontId="9" fillId="12" borderId="0" xfId="115" applyNumberFormat="1"/>
    <xf numFmtId="0" fontId="0" fillId="6" borderId="0" xfId="0" applyFill="1"/>
    <xf numFmtId="0" fontId="0" fillId="28" borderId="0" xfId="0" applyFill="1"/>
    <xf numFmtId="0" fontId="21" fillId="28" borderId="0" xfId="0" applyFont="1" applyFill="1"/>
    <xf numFmtId="2" fontId="22" fillId="0" borderId="0" xfId="0" applyNumberFormat="1" applyFont="1"/>
    <xf numFmtId="2" fontId="60" fillId="29" borderId="0" xfId="256" applyNumberFormat="1"/>
    <xf numFmtId="0" fontId="14" fillId="7" borderId="0" xfId="0" applyFont="1" applyFill="1"/>
    <xf numFmtId="0" fontId="8" fillId="0" borderId="0" xfId="22" applyFill="1"/>
    <xf numFmtId="2" fontId="60" fillId="0" borderId="0" xfId="256" applyNumberFormat="1" applyFill="1"/>
    <xf numFmtId="0" fontId="50" fillId="0" borderId="0" xfId="1048"/>
    <xf numFmtId="0" fontId="61" fillId="0" borderId="0" xfId="1048" applyNumberFormat="1" applyFont="1" applyFill="1" applyBorder="1" applyAlignment="1"/>
    <xf numFmtId="0" fontId="24" fillId="0" borderId="0" xfId="1048" applyNumberFormat="1" applyFont="1" applyFill="1" applyBorder="1" applyAlignment="1"/>
    <xf numFmtId="193" fontId="24" fillId="0" borderId="0" xfId="1048" applyNumberFormat="1" applyFont="1" applyFill="1" applyBorder="1" applyAlignment="1"/>
    <xf numFmtId="0" fontId="50" fillId="0" borderId="0" xfId="1048" applyFill="1"/>
    <xf numFmtId="3" fontId="50" fillId="0" borderId="0" xfId="1048" applyNumberFormat="1"/>
    <xf numFmtId="0" fontId="50" fillId="0" borderId="0" xfId="1048" applyFont="1"/>
    <xf numFmtId="0" fontId="24" fillId="30" borderId="61" xfId="1048" applyNumberFormat="1" applyFont="1" applyFill="1" applyBorder="1" applyAlignment="1"/>
    <xf numFmtId="3" fontId="24" fillId="0" borderId="61" xfId="1048" applyNumberFormat="1" applyFont="1" applyFill="1" applyBorder="1" applyAlignment="1"/>
    <xf numFmtId="0" fontId="24" fillId="31" borderId="11" xfId="1177" applyNumberFormat="1" applyFont="1" applyFill="1" applyBorder="1" applyAlignment="1"/>
    <xf numFmtId="0" fontId="24" fillId="22" borderId="11" xfId="1177" applyNumberFormat="1" applyFont="1" applyFill="1" applyBorder="1" applyAlignment="1"/>
    <xf numFmtId="0" fontId="24" fillId="32" borderId="61" xfId="1048" applyNumberFormat="1" applyFont="1" applyFill="1" applyBorder="1" applyAlignment="1"/>
    <xf numFmtId="3" fontId="24" fillId="33" borderId="61" xfId="1048" applyNumberFormat="1" applyFont="1" applyFill="1" applyBorder="1" applyAlignment="1"/>
    <xf numFmtId="0" fontId="24" fillId="7" borderId="61" xfId="1048" applyNumberFormat="1" applyFont="1" applyFill="1" applyBorder="1" applyAlignment="1"/>
    <xf numFmtId="0" fontId="24" fillId="18" borderId="61" xfId="1048" applyNumberFormat="1" applyFont="1" applyFill="1" applyBorder="1" applyAlignment="1"/>
    <xf numFmtId="0" fontId="24" fillId="10" borderId="61" xfId="1048" applyNumberFormat="1" applyFont="1" applyFill="1" applyBorder="1" applyAlignment="1"/>
    <xf numFmtId="0" fontId="24" fillId="0" borderId="61" xfId="1048" applyNumberFormat="1" applyFont="1" applyFill="1" applyBorder="1" applyAlignment="1"/>
    <xf numFmtId="0" fontId="24" fillId="3" borderId="61" xfId="1048" applyNumberFormat="1" applyFont="1" applyFill="1" applyBorder="1" applyAlignment="1"/>
    <xf numFmtId="0" fontId="45" fillId="0" borderId="61" xfId="1048" applyNumberFormat="1" applyFont="1" applyFill="1" applyBorder="1" applyAlignment="1"/>
    <xf numFmtId="0" fontId="24" fillId="34" borderId="61" xfId="1048" applyNumberFormat="1" applyFont="1" applyFill="1" applyBorder="1" applyAlignment="1"/>
    <xf numFmtId="0" fontId="50" fillId="0" borderId="0" xfId="1177"/>
    <xf numFmtId="1" fontId="50" fillId="0" borderId="0" xfId="1048" applyNumberFormat="1"/>
    <xf numFmtId="4" fontId="50" fillId="0" borderId="0" xfId="1048" applyNumberFormat="1"/>
    <xf numFmtId="4" fontId="50" fillId="0" borderId="0" xfId="1048" applyNumberFormat="1" applyFill="1"/>
    <xf numFmtId="3" fontId="50" fillId="7" borderId="0" xfId="1048" applyNumberFormat="1" applyFill="1"/>
    <xf numFmtId="3" fontId="50" fillId="0" borderId="0" xfId="1177" applyNumberFormat="1"/>
    <xf numFmtId="0" fontId="50" fillId="33" borderId="0" xfId="1048" applyFill="1"/>
    <xf numFmtId="3" fontId="50" fillId="33" borderId="0" xfId="1048" applyNumberFormat="1" applyFill="1"/>
    <xf numFmtId="1" fontId="50" fillId="33" borderId="0" xfId="1048" applyNumberFormat="1" applyFill="1"/>
    <xf numFmtId="0" fontId="50" fillId="7" borderId="0" xfId="1048" applyFill="1"/>
    <xf numFmtId="4" fontId="50" fillId="33" borderId="0" xfId="1048" applyNumberFormat="1" applyFill="1"/>
    <xf numFmtId="192" fontId="50" fillId="0" borderId="8" xfId="1048" applyNumberFormat="1" applyBorder="1"/>
    <xf numFmtId="192" fontId="50" fillId="0" borderId="3" xfId="1048" applyNumberFormat="1" applyBorder="1"/>
    <xf numFmtId="192" fontId="50" fillId="0" borderId="9" xfId="1048" applyNumberFormat="1" applyBorder="1"/>
    <xf numFmtId="192" fontId="50" fillId="0" borderId="0" xfId="1048" applyNumberFormat="1" applyBorder="1"/>
    <xf numFmtId="192" fontId="50" fillId="0" borderId="10" xfId="1048" applyNumberFormat="1" applyBorder="1"/>
    <xf numFmtId="192" fontId="50" fillId="0" borderId="4" xfId="1048" applyNumberFormat="1" applyBorder="1"/>
    <xf numFmtId="179" fontId="50" fillId="0" borderId="0" xfId="1048" applyNumberFormat="1"/>
    <xf numFmtId="0" fontId="54" fillId="0" borderId="0" xfId="0" applyFont="1" applyFill="1" applyBorder="1"/>
    <xf numFmtId="0" fontId="53" fillId="7" borderId="0" xfId="1048" applyFont="1" applyFill="1"/>
    <xf numFmtId="187" fontId="23" fillId="0" borderId="26" xfId="0" applyNumberFormat="1" applyFont="1" applyFill="1" applyBorder="1"/>
    <xf numFmtId="187" fontId="0" fillId="35" borderId="0" xfId="0" applyNumberFormat="1" applyFill="1" applyAlignment="1">
      <alignment horizontal="left"/>
    </xf>
    <xf numFmtId="0" fontId="50" fillId="0" borderId="0" xfId="1048" applyFill="1" applyBorder="1"/>
    <xf numFmtId="187" fontId="0" fillId="3" borderId="0" xfId="0" applyNumberFormat="1" applyFill="1" applyAlignment="1">
      <alignment horizontal="left"/>
    </xf>
    <xf numFmtId="2" fontId="24" fillId="3" borderId="0" xfId="0" applyNumberFormat="1" applyFont="1" applyFill="1" applyAlignment="1">
      <alignment horizontal="right"/>
    </xf>
    <xf numFmtId="0" fontId="0" fillId="3" borderId="0" xfId="0" applyFont="1" applyFill="1"/>
    <xf numFmtId="0" fontId="54" fillId="0" borderId="0" xfId="1048" applyFont="1"/>
    <xf numFmtId="2" fontId="50" fillId="0" borderId="0" xfId="1048" applyNumberFormat="1"/>
    <xf numFmtId="192" fontId="50" fillId="0" borderId="15" xfId="1048" applyNumberFormat="1" applyBorder="1"/>
    <xf numFmtId="192" fontId="50" fillId="0" borderId="16" xfId="1048" applyNumberFormat="1" applyBorder="1"/>
    <xf numFmtId="192" fontId="50" fillId="0" borderId="17" xfId="1048" applyNumberFormat="1" applyBorder="1"/>
    <xf numFmtId="0" fontId="62" fillId="0" borderId="0" xfId="0" applyFont="1"/>
    <xf numFmtId="0" fontId="0" fillId="36" borderId="0" xfId="0" applyFill="1"/>
    <xf numFmtId="0" fontId="0" fillId="22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1" fontId="0" fillId="0" borderId="4" xfId="0" applyNumberFormat="1" applyBorder="1"/>
    <xf numFmtId="2" fontId="33" fillId="0" borderId="0" xfId="1057" applyNumberFormat="1" applyFont="1" applyFill="1" applyBorder="1"/>
    <xf numFmtId="2" fontId="33" fillId="0" borderId="0" xfId="0" applyNumberFormat="1" applyFont="1" applyFill="1" applyBorder="1"/>
    <xf numFmtId="0" fontId="50" fillId="0" borderId="0" xfId="1177" applyFont="1" applyFill="1" applyBorder="1"/>
    <xf numFmtId="2" fontId="33" fillId="0" borderId="0" xfId="98" applyNumberFormat="1" applyFont="1" applyFill="1" applyBorder="1"/>
    <xf numFmtId="2" fontId="8" fillId="0" borderId="0" xfId="22" applyNumberFormat="1" applyFill="1" applyBorder="1"/>
    <xf numFmtId="3" fontId="50" fillId="0" borderId="0" xfId="1177" applyNumberFormat="1" applyFont="1" applyFill="1" applyBorder="1"/>
    <xf numFmtId="187" fontId="33" fillId="0" borderId="0" xfId="0" applyNumberFormat="1" applyFont="1" applyFill="1" applyBorder="1"/>
    <xf numFmtId="0" fontId="33" fillId="0" borderId="0" xfId="0" applyFont="1" applyFill="1" applyBorder="1"/>
    <xf numFmtId="187" fontId="63" fillId="0" borderId="0" xfId="0" applyNumberFormat="1" applyFont="1"/>
    <xf numFmtId="0" fontId="0" fillId="41" borderId="0" xfId="0" applyFill="1"/>
    <xf numFmtId="0" fontId="0" fillId="0" borderId="0" xfId="0" applyAlignment="1">
      <alignment wrapText="1"/>
    </xf>
    <xf numFmtId="0" fontId="25" fillId="0" borderId="62" xfId="527" applyFont="1" applyBorder="1"/>
    <xf numFmtId="0" fontId="64" fillId="0" borderId="62" xfId="527" applyFont="1" applyBorder="1" applyAlignment="1">
      <alignment horizontal="left" wrapText="1"/>
    </xf>
    <xf numFmtId="0" fontId="65" fillId="42" borderId="63" xfId="527" applyFont="1" applyFill="1" applyBorder="1" applyAlignment="1">
      <alignment horizontal="right" vertical="top" wrapText="1"/>
    </xf>
    <xf numFmtId="0" fontId="65" fillId="42" borderId="64" xfId="527" applyFont="1" applyFill="1" applyBorder="1" applyAlignment="1">
      <alignment horizontal="right" vertical="top" wrapText="1"/>
    </xf>
    <xf numFmtId="0" fontId="66" fillId="42" borderId="63" xfId="527" applyFont="1" applyFill="1" applyBorder="1" applyAlignment="1">
      <alignment vertical="top" wrapText="1"/>
    </xf>
    <xf numFmtId="0" fontId="66" fillId="42" borderId="65" xfId="527" applyFont="1" applyFill="1" applyBorder="1" applyAlignment="1">
      <alignment vertical="top" wrapText="1"/>
    </xf>
    <xf numFmtId="0" fontId="65" fillId="43" borderId="63" xfId="527" applyFont="1" applyFill="1" applyBorder="1" applyAlignment="1">
      <alignment horizontal="right" vertical="center" wrapText="1"/>
    </xf>
    <xf numFmtId="0" fontId="65" fillId="43" borderId="64" xfId="527" applyFont="1" applyFill="1" applyBorder="1" applyAlignment="1">
      <alignment horizontal="right" vertical="center" wrapText="1"/>
    </xf>
    <xf numFmtId="0" fontId="66" fillId="43" borderId="62" xfId="527" applyFont="1" applyFill="1" applyBorder="1" applyAlignment="1">
      <alignment horizontal="center" vertical="top" wrapText="1"/>
    </xf>
    <xf numFmtId="0" fontId="67" fillId="44" borderId="62" xfId="527" applyFont="1" applyFill="1" applyBorder="1" applyAlignment="1">
      <alignment wrapText="1"/>
    </xf>
    <xf numFmtId="0" fontId="68" fillId="45" borderId="62" xfId="527" applyFont="1" applyFill="1" applyBorder="1" applyAlignment="1">
      <alignment horizontal="center"/>
    </xf>
    <xf numFmtId="0" fontId="69" fillId="44" borderId="62" xfId="0" applyFont="1" applyFill="1" applyBorder="1" applyAlignment="1">
      <alignment vertical="top" wrapText="1"/>
    </xf>
    <xf numFmtId="0" fontId="68" fillId="45" borderId="62" xfId="0" applyFont="1" applyFill="1" applyBorder="1" applyAlignment="1">
      <alignment horizontal="center"/>
    </xf>
    <xf numFmtId="0" fontId="25" fillId="46" borderId="62" xfId="0" applyNumberFormat="1" applyFont="1" applyFill="1" applyBorder="1" applyAlignment="1">
      <alignment horizontal="right"/>
    </xf>
    <xf numFmtId="0" fontId="70" fillId="44" borderId="62" xfId="527" applyFont="1" applyFill="1" applyBorder="1" applyAlignment="1">
      <alignment horizontal="left" vertical="top" wrapText="1"/>
    </xf>
    <xf numFmtId="0" fontId="25" fillId="46" borderId="62" xfId="527" applyNumberFormat="1" applyFont="1" applyFill="1" applyBorder="1" applyAlignment="1">
      <alignment horizontal="right"/>
    </xf>
    <xf numFmtId="0" fontId="69" fillId="44" borderId="62" xfId="527" applyFont="1" applyFill="1" applyBorder="1" applyAlignment="1">
      <alignment horizontal="right" vertical="top" wrapText="1"/>
    </xf>
    <xf numFmtId="0" fontId="25" fillId="0" borderId="62" xfId="527" applyNumberFormat="1" applyFont="1" applyBorder="1" applyAlignment="1">
      <alignment horizontal="right"/>
    </xf>
    <xf numFmtId="0" fontId="71" fillId="0" borderId="0" xfId="527" applyFont="1" applyAlignment="1">
      <alignment horizontal="left"/>
    </xf>
    <xf numFmtId="0" fontId="69" fillId="0" borderId="0" xfId="527" applyFont="1" applyAlignment="1">
      <alignment horizontal="left"/>
    </xf>
    <xf numFmtId="0" fontId="67" fillId="0" borderId="0" xfId="527" applyFont="1" applyAlignment="1">
      <alignment horizontal="left"/>
    </xf>
    <xf numFmtId="0" fontId="72" fillId="0" borderId="0" xfId="527" applyFont="1"/>
    <xf numFmtId="0" fontId="10" fillId="0" borderId="0" xfId="527" applyFont="1"/>
    <xf numFmtId="187" fontId="24" fillId="0" borderId="0" xfId="527" applyNumberFormat="1"/>
    <xf numFmtId="0" fontId="23" fillId="0" borderId="0" xfId="527" applyFont="1"/>
    <xf numFmtId="0" fontId="24" fillId="0" borderId="0" xfId="527" applyAlignment="1">
      <alignment horizontal="right"/>
    </xf>
    <xf numFmtId="0" fontId="24" fillId="0" borderId="0" xfId="527" applyAlignment="1">
      <alignment horizontal="left"/>
    </xf>
    <xf numFmtId="0" fontId="66" fillId="42" borderId="64" xfId="527" applyFont="1" applyFill="1" applyBorder="1" applyAlignment="1">
      <alignment vertical="top" wrapText="1"/>
    </xf>
    <xf numFmtId="194" fontId="24" fillId="0" borderId="0" xfId="527" applyNumberFormat="1"/>
    <xf numFmtId="179" fontId="24" fillId="0" borderId="0" xfId="527" applyNumberFormat="1"/>
    <xf numFmtId="0" fontId="73" fillId="0" borderId="0" xfId="527" applyFont="1"/>
    <xf numFmtId="2" fontId="24" fillId="0" borderId="0" xfId="527" applyNumberFormat="1"/>
    <xf numFmtId="190" fontId="24" fillId="0" borderId="0" xfId="527" applyNumberFormat="1"/>
    <xf numFmtId="0" fontId="25" fillId="7" borderId="62" xfId="527" applyNumberFormat="1" applyFont="1" applyFill="1" applyBorder="1" applyAlignment="1">
      <alignment horizontal="right"/>
    </xf>
    <xf numFmtId="0" fontId="45" fillId="7" borderId="0" xfId="527" applyFont="1" applyFill="1"/>
    <xf numFmtId="0" fontId="24" fillId="7" borderId="0" xfId="527" applyFill="1"/>
    <xf numFmtId="187" fontId="24" fillId="7" borderId="0" xfId="527" applyNumberFormat="1" applyFill="1"/>
    <xf numFmtId="0" fontId="74" fillId="0" borderId="0" xfId="527" applyFont="1"/>
    <xf numFmtId="0" fontId="75" fillId="45" borderId="62" xfId="527" applyFont="1" applyFill="1" applyBorder="1" applyAlignment="1">
      <alignment horizontal="center"/>
    </xf>
    <xf numFmtId="0" fontId="76" fillId="46" borderId="62" xfId="527" applyNumberFormat="1" applyFont="1" applyFill="1" applyBorder="1" applyAlignment="1">
      <alignment horizontal="right"/>
    </xf>
    <xf numFmtId="2" fontId="24" fillId="7" borderId="0" xfId="527" applyNumberFormat="1" applyFill="1"/>
    <xf numFmtId="0" fontId="0" fillId="0" borderId="26" xfId="0" applyBorder="1"/>
    <xf numFmtId="0" fontId="77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1" fontId="78" fillId="3" borderId="8" xfId="0" applyNumberFormat="1" applyFont="1" applyFill="1" applyBorder="1" applyAlignment="1">
      <alignment horizontal="left" vertical="center"/>
    </xf>
    <xf numFmtId="0" fontId="1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1" fontId="78" fillId="21" borderId="9" xfId="0" applyNumberFormat="1" applyFont="1" applyFill="1" applyBorder="1" applyAlignment="1">
      <alignment horizontal="left" vertical="center"/>
    </xf>
    <xf numFmtId="0" fontId="13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1" fontId="78" fillId="47" borderId="10" xfId="0" applyNumberFormat="1" applyFont="1" applyFill="1" applyBorder="1" applyAlignment="1">
      <alignment horizontal="left" vertical="center"/>
    </xf>
    <xf numFmtId="0" fontId="13" fillId="0" borderId="4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1" fontId="78" fillId="18" borderId="9" xfId="0" applyNumberFormat="1" applyFont="1" applyFill="1" applyBorder="1" applyAlignment="1">
      <alignment horizontal="left" vertical="center"/>
    </xf>
    <xf numFmtId="1" fontId="78" fillId="48" borderId="9" xfId="0" applyNumberFormat="1" applyFont="1" applyFill="1" applyBorder="1" applyAlignment="1">
      <alignment horizontal="left" vertical="center"/>
    </xf>
    <xf numFmtId="1" fontId="78" fillId="49" borderId="10" xfId="0" applyNumberFormat="1" applyFont="1" applyFill="1" applyBorder="1" applyAlignment="1">
      <alignment horizontal="left" vertical="center"/>
    </xf>
    <xf numFmtId="0" fontId="0" fillId="0" borderId="4" xfId="0" applyBorder="1" applyAlignment="1">
      <alignment vertical="center"/>
    </xf>
    <xf numFmtId="1" fontId="78" fillId="22" borderId="7" xfId="0" applyNumberFormat="1" applyFont="1" applyFill="1" applyBorder="1" applyAlignment="1">
      <alignment horizontal="left" vertical="center"/>
    </xf>
    <xf numFmtId="0" fontId="13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1" fontId="78" fillId="50" borderId="10" xfId="0" applyNumberFormat="1" applyFont="1" applyFill="1" applyBorder="1" applyAlignment="1">
      <alignment horizontal="left"/>
    </xf>
    <xf numFmtId="0" fontId="13" fillId="41" borderId="8" xfId="0" applyFont="1" applyFill="1" applyBorder="1" applyAlignment="1">
      <alignment horizontal="left"/>
    </xf>
    <xf numFmtId="0" fontId="13" fillId="0" borderId="3" xfId="0" applyFont="1" applyBorder="1"/>
    <xf numFmtId="0" fontId="13" fillId="51" borderId="10" xfId="0" applyFont="1" applyFill="1" applyBorder="1" applyAlignment="1">
      <alignment horizontal="left"/>
    </xf>
    <xf numFmtId="0" fontId="13" fillId="0" borderId="4" xfId="0" applyFont="1" applyBorder="1"/>
    <xf numFmtId="0" fontId="13" fillId="2" borderId="9" xfId="0" applyFont="1" applyFill="1" applyBorder="1" applyAlignment="1">
      <alignment horizontal="left"/>
    </xf>
    <xf numFmtId="0" fontId="13" fillId="52" borderId="9" xfId="0" applyFont="1" applyFill="1" applyBorder="1" applyAlignment="1">
      <alignment horizontal="left"/>
    </xf>
    <xf numFmtId="0" fontId="13" fillId="20" borderId="10" xfId="0" applyFont="1" applyFill="1" applyBorder="1" applyAlignment="1">
      <alignment horizontal="left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Font="1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7" xfId="0" applyBorder="1"/>
    <xf numFmtId="0" fontId="0" fillId="0" borderId="16" xfId="0" applyBorder="1"/>
    <xf numFmtId="181" fontId="0" fillId="0" borderId="0" xfId="0" applyNumberFormat="1" applyFill="1" quotePrefix="1"/>
    <xf numFmtId="0" fontId="24" fillId="0" borderId="0" xfId="0" applyFont="1" applyFill="1" applyBorder="1" applyAlignment="1" quotePrefix="1">
      <alignment horizontal="left"/>
    </xf>
    <xf numFmtId="0" fontId="21" fillId="0" borderId="0" xfId="0" applyFont="1" applyFill="1" applyBorder="1" applyAlignment="1" quotePrefix="1">
      <alignment horizontal="left"/>
    </xf>
  </cellXfs>
  <cellStyles count="1670">
    <cellStyle name="常规" xfId="0" builtinId="0"/>
    <cellStyle name="40% - Accent4 2 15" xfId="1"/>
    <cellStyle name="货币[0]" xfId="2" builtinId="7"/>
    <cellStyle name="Bad 2 7" xfId="3"/>
    <cellStyle name="Normal 3 2 2" xfId="4"/>
    <cellStyle name="Comma 10 3 12" xfId="5"/>
    <cellStyle name="20% - 强调文字颜色 3" xfId="6" builtinId="38"/>
    <cellStyle name="Percent 2 7 2" xfId="7"/>
    <cellStyle name="Comma 10 6" xfId="8"/>
    <cellStyle name="40% - Accent2 2 4" xfId="9"/>
    <cellStyle name="输入" xfId="10" builtinId="20"/>
    <cellStyle name="Title 2 4" xfId="11"/>
    <cellStyle name="Percent 4 3 4" xfId="12"/>
    <cellStyle name="20% - Accent6 2 15" xfId="13"/>
    <cellStyle name="20% - Accent2 2 6" xfId="14"/>
    <cellStyle name="货币" xfId="15" builtinId="4"/>
    <cellStyle name="Percent 12" xfId="16"/>
    <cellStyle name="千位分隔[0]" xfId="17" builtinId="6"/>
    <cellStyle name="Percent 16 4 15" xfId="18"/>
    <cellStyle name="Comma 10 3 5" xfId="19"/>
    <cellStyle name="40% - 强调文字颜色 3" xfId="20" builtinId="39"/>
    <cellStyle name="Comma 3 6" xfId="21"/>
    <cellStyle name="差" xfId="22" builtinId="27"/>
    <cellStyle name="Normal 2 7" xfId="23"/>
    <cellStyle name="20% - Accent2 2 13" xfId="24"/>
    <cellStyle name="千位分隔" xfId="25" builtinId="3"/>
    <cellStyle name="Accent4 2 4" xfId="26"/>
    <cellStyle name="60% - 强调文字颜色 3" xfId="27" builtinId="40"/>
    <cellStyle name="Normal 6 2 2 9" xfId="28"/>
    <cellStyle name="20% - Accent4 2 13" xfId="29"/>
    <cellStyle name="Normal 9 2" xfId="30"/>
    <cellStyle name="40% - Accent5 2 5" xfId="31"/>
    <cellStyle name="超链接" xfId="32" builtinId="8"/>
    <cellStyle name="40% - Accent5 7" xfId="33"/>
    <cellStyle name="40% - Accent1 2 10" xfId="34"/>
    <cellStyle name="百分比" xfId="35" builtinId="5"/>
    <cellStyle name="已访问的超链接" xfId="36" builtinId="9"/>
    <cellStyle name="20% - Accent1 2 5" xfId="37"/>
    <cellStyle name="20% - Accent4 4" xfId="38"/>
    <cellStyle name="Normal 14 2 6" xfId="39"/>
    <cellStyle name="注释" xfId="40" builtinId="10"/>
    <cellStyle name="Accent4 2 3" xfId="41"/>
    <cellStyle name="60% - 强调文字颜色 2" xfId="42" builtinId="36"/>
    <cellStyle name="Accent6 3" xfId="43"/>
    <cellStyle name="Normal 8 3 7" xfId="44"/>
    <cellStyle name="Input 2 9" xfId="45"/>
    <cellStyle name="Normal 6 2 2 8" xfId="46"/>
    <cellStyle name="20% - Accent4 2 12" xfId="47"/>
    <cellStyle name="Normal 7 5 6" xfId="48"/>
    <cellStyle name="40% - Accent5 2 13" xfId="49"/>
    <cellStyle name="20% - Accent5 2 6" xfId="50"/>
    <cellStyle name="Explanatory Text 2 10" xfId="51"/>
    <cellStyle name="Percent 2 5 7" xfId="52"/>
    <cellStyle name="标题 4" xfId="53" builtinId="19"/>
    <cellStyle name="Percent 8 6" xfId="54"/>
    <cellStyle name="40% - Accent1 2 8" xfId="55"/>
    <cellStyle name="警告文本" xfId="56" builtinId="11"/>
    <cellStyle name="标题" xfId="57" builtinId="15"/>
    <cellStyle name="Explanatory Text 3" xfId="58"/>
    <cellStyle name="Input 2 10" xfId="59"/>
    <cellStyle name="Heading 1 2 4" xfId="60"/>
    <cellStyle name="20% - Accent1 2 15" xfId="61"/>
    <cellStyle name="Comma 10 8 10" xfId="62"/>
    <cellStyle name="解释性文本" xfId="63" builtinId="53"/>
    <cellStyle name="20% - Accent1 2 7" xfId="64"/>
    <cellStyle name="Normal 7 5 3" xfId="65"/>
    <cellStyle name="40% - Accent5 2 10" xfId="66"/>
    <cellStyle name="Percent 2 5 4" xfId="67"/>
    <cellStyle name="标题 1" xfId="68" builtinId="16"/>
    <cellStyle name="20% - Accent5 2 3" xfId="69"/>
    <cellStyle name="Normal 6 2 2 6" xfId="70"/>
    <cellStyle name="20% - Accent4 2 10" xfId="71"/>
    <cellStyle name="Normal 3 5 8" xfId="72"/>
    <cellStyle name="Normal 8 3 5" xfId="73"/>
    <cellStyle name="Input 2 7" xfId="74"/>
    <cellStyle name="20% - Accent1 2 8" xfId="75"/>
    <cellStyle name="Normal 7 5 4" xfId="76"/>
    <cellStyle name="40% - Accent5 2 11" xfId="77"/>
    <cellStyle name="Percent 2 5 5" xfId="78"/>
    <cellStyle name="标题 2" xfId="79" builtinId="17"/>
    <cellStyle name="20% - Accent5 2 4" xfId="80"/>
    <cellStyle name="20% - Accent1 2 9" xfId="81"/>
    <cellStyle name="Accent4 2 2" xfId="82"/>
    <cellStyle name="60% - 强调文字颜色 1" xfId="83" builtinId="32"/>
    <cellStyle name="Normal 8 3 6" xfId="84"/>
    <cellStyle name="Input 2 8" xfId="85"/>
    <cellStyle name="Normal 6 2 2 7" xfId="86"/>
    <cellStyle name="20% - Accent4 2 11" xfId="87"/>
    <cellStyle name="Normal 7 5 5" xfId="88"/>
    <cellStyle name="40% - Accent5 2 12" xfId="89"/>
    <cellStyle name="Percent 2 5 6" xfId="90"/>
    <cellStyle name="标题 3" xfId="91" builtinId="18"/>
    <cellStyle name="20% - Accent5 2 5" xfId="92"/>
    <cellStyle name="Accent4 2 5" xfId="93"/>
    <cellStyle name="60% - 强调文字颜色 4" xfId="94" builtinId="44"/>
    <cellStyle name="20% - Accent4 2 14" xfId="95"/>
    <cellStyle name="40% - Accent1 4" xfId="96"/>
    <cellStyle name="输出" xfId="97" builtinId="21"/>
    <cellStyle name="计算" xfId="98" builtinId="22"/>
    <cellStyle name="Normal 2 14" xfId="99"/>
    <cellStyle name="检查单元格" xfId="100" builtinId="23"/>
    <cellStyle name="Normal 3 2 5" xfId="101"/>
    <cellStyle name="Comma 10 3 15" xfId="102"/>
    <cellStyle name="20% - 强调文字颜色 6" xfId="103" builtinId="50"/>
    <cellStyle name="40% - Accent6 2 3" xfId="104"/>
    <cellStyle name="60% - Accent2 2 5" xfId="105"/>
    <cellStyle name="Normal 13 6" xfId="106"/>
    <cellStyle name="Percent 2 2 2" xfId="107"/>
    <cellStyle name="Comma 9 9" xfId="108"/>
    <cellStyle name="强调文字颜色 2" xfId="109" builtinId="33"/>
    <cellStyle name="Normal 2 4 4" xfId="110"/>
    <cellStyle name="20% - Accent6 2 5" xfId="111"/>
    <cellStyle name="链接单元格" xfId="112" builtinId="24"/>
    <cellStyle name="汇总" xfId="113" builtinId="25"/>
    <cellStyle name="Check Cell 2 10" xfId="114"/>
    <cellStyle name="好" xfId="115" builtinId="26"/>
    <cellStyle name="20% - Accent1 2 11" xfId="116"/>
    <cellStyle name="Percent 11 4" xfId="117"/>
    <cellStyle name="Normal 5 5" xfId="118"/>
    <cellStyle name="适中" xfId="119" builtinId="28"/>
    <cellStyle name="Normal 3 12" xfId="120"/>
    <cellStyle name="20% - Accent3 2 8" xfId="121"/>
    <cellStyle name="Normal 3 6" xfId="122"/>
    <cellStyle name="Accent1 2 5" xfId="123"/>
    <cellStyle name="Normal 13 27" xfId="124"/>
    <cellStyle name="Normal 13 32" xfId="125"/>
    <cellStyle name="Normal 2 4 12" xfId="126"/>
    <cellStyle name="20% - Accent1 3" xfId="127"/>
    <cellStyle name="Bad 2 9" xfId="128"/>
    <cellStyle name="Normal 3 2 4" xfId="129"/>
    <cellStyle name="Comma 10 3 14" xfId="130"/>
    <cellStyle name="20% - 强调文字颜色 5" xfId="131" builtinId="46"/>
    <cellStyle name="40% - Accent6 2 2" xfId="132"/>
    <cellStyle name="60% - Accent2 2 4" xfId="133"/>
    <cellStyle name="Normal 13 5" xfId="134"/>
    <cellStyle name="Comma 9 8" xfId="135"/>
    <cellStyle name="强调文字颜色 1" xfId="136" builtinId="29"/>
    <cellStyle name="Normal 2 4 3" xfId="137"/>
    <cellStyle name="Comma 10 3 10" xfId="138"/>
    <cellStyle name="20% - 强调文字颜色 1" xfId="139" builtinId="30"/>
    <cellStyle name="Explanatory Text 2 8" xfId="140"/>
    <cellStyle name="Bad 2 5" xfId="141"/>
    <cellStyle name="Percent 16 4 13" xfId="142"/>
    <cellStyle name="Comma 10 3 3" xfId="143"/>
    <cellStyle name="40% - 强调文字颜色 1" xfId="144" builtinId="31"/>
    <cellStyle name="Comma 3 4" xfId="145"/>
    <cellStyle name="Comma 10 3 11" xfId="146"/>
    <cellStyle name="20% - 强调文字颜色 2" xfId="147" builtinId="34"/>
    <cellStyle name="Explanatory Text 2 9" xfId="148"/>
    <cellStyle name="Bad 2 6" xfId="149"/>
    <cellStyle name="Percent 16 4 14" xfId="150"/>
    <cellStyle name="Comma 10 3 4" xfId="151"/>
    <cellStyle name="40% - 强调文字颜色 2" xfId="152" builtinId="35"/>
    <cellStyle name="Comma 3 5" xfId="153"/>
    <cellStyle name="60% - Accent2 2 6" xfId="154"/>
    <cellStyle name="Normal 13 7" xfId="155"/>
    <cellStyle name="强调文字颜色 3" xfId="156" builtinId="37"/>
    <cellStyle name="Normal 2 4 5" xfId="157"/>
    <cellStyle name="60% - Accent2 2 7" xfId="158"/>
    <cellStyle name="Normal 13 8" xfId="159"/>
    <cellStyle name="强调文字颜色 4" xfId="160" builtinId="41"/>
    <cellStyle name="Normal 2 4 6" xfId="161"/>
    <cellStyle name="Normal 7 2 3" xfId="162"/>
    <cellStyle name="Comma 7 3 2" xfId="163"/>
    <cellStyle name="Bad 2 8" xfId="164"/>
    <cellStyle name="Normal 3 2 3" xfId="165"/>
    <cellStyle name="Comma 10 3 13" xfId="166"/>
    <cellStyle name="20% - 强调文字颜色 4" xfId="167" builtinId="42"/>
    <cellStyle name="Input 3" xfId="168"/>
    <cellStyle name="Percent 16 4 16" xfId="169"/>
    <cellStyle name="Comma 10 3 6" xfId="170"/>
    <cellStyle name="40% - 强调文字颜色 4" xfId="171" builtinId="43"/>
    <cellStyle name="Comma 3 7" xfId="172"/>
    <cellStyle name="60% - Accent2 2 8" xfId="173"/>
    <cellStyle name="Normal 13 9" xfId="174"/>
    <cellStyle name="强调文字颜色 5" xfId="175" builtinId="45"/>
    <cellStyle name="Normal 2 4 7" xfId="176"/>
    <cellStyle name="Percent 16 8 2" xfId="177"/>
    <cellStyle name="Normal 7 2 4" xfId="178"/>
    <cellStyle name="Comma 7 3 3" xfId="179"/>
    <cellStyle name="Percent 16 4 17" xfId="180"/>
    <cellStyle name="Comma 10 3 7" xfId="181"/>
    <cellStyle name="40% - 强调文字颜色 5" xfId="182" builtinId="47"/>
    <cellStyle name="Comma 3 8" xfId="183"/>
    <cellStyle name="Accent4 2 6" xfId="184"/>
    <cellStyle name="60% - 强调文字颜色 5" xfId="185" builtinId="48"/>
    <cellStyle name="20% - Accent4 2 15" xfId="186"/>
    <cellStyle name="60% - Accent2 2 9" xfId="187"/>
    <cellStyle name="强调文字颜色 6" xfId="188" builtinId="49"/>
    <cellStyle name="Normal 2 4 8" xfId="189"/>
    <cellStyle name="Percent 16 8 3" xfId="190"/>
    <cellStyle name="Normal 7 2 5" xfId="191"/>
    <cellStyle name="Comma 7 3 4" xfId="192"/>
    <cellStyle name="Comma 10 3 8" xfId="193"/>
    <cellStyle name="20% - Accent3 2 2" xfId="194"/>
    <cellStyle name="40% - 强调文字颜色 6" xfId="195" builtinId="51"/>
    <cellStyle name="Accent4 2 7" xfId="196"/>
    <cellStyle name="60% - 强调文字颜色 6" xfId="197" builtinId="52"/>
    <cellStyle name="20% - Accent1 2 10" xfId="198"/>
    <cellStyle name="20% - Accent1 2 12" xfId="199"/>
    <cellStyle name="Warning Text 2 8" xfId="200"/>
    <cellStyle name="Percent 16 9" xfId="201"/>
    <cellStyle name="Heading 1 2 2" xfId="202"/>
    <cellStyle name="20% - Accent1 2 13" xfId="203"/>
    <cellStyle name="Warning Text 2 9" xfId="204"/>
    <cellStyle name="Heading 1 2 3" xfId="205"/>
    <cellStyle name="20% - Accent1 2 14" xfId="206"/>
    <cellStyle name="20% - Accent1 2 2" xfId="207"/>
    <cellStyle name="20% - Accent1 2 3" xfId="208"/>
    <cellStyle name="20% - Accent1 2 4" xfId="209"/>
    <cellStyle name="20% - Accent1 2 6" xfId="210"/>
    <cellStyle name="Normal 3 7" xfId="211"/>
    <cellStyle name="Accent1 2 6" xfId="212"/>
    <cellStyle name="Normal 13 28" xfId="213"/>
    <cellStyle name="Normal 13 33" xfId="214"/>
    <cellStyle name="Normal 2 4 13" xfId="215"/>
    <cellStyle name="20% - Accent1 4" xfId="216"/>
    <cellStyle name="Normal 3 8" xfId="217"/>
    <cellStyle name="Accent1 2 7" xfId="218"/>
    <cellStyle name="Normal 13 29" xfId="219"/>
    <cellStyle name="Normal 13 34" xfId="220"/>
    <cellStyle name="20% - Accent1 5" xfId="221"/>
    <cellStyle name="Normal 4 2 2 2 10" xfId="222"/>
    <cellStyle name="Normal 3 9" xfId="223"/>
    <cellStyle name="Accent1 2 8" xfId="224"/>
    <cellStyle name="Normal 13 35" xfId="225"/>
    <cellStyle name="20% - Accent1 6" xfId="226"/>
    <cellStyle name="Normal 4 2 2 2 11" xfId="227"/>
    <cellStyle name="Accent1 2 9" xfId="228"/>
    <cellStyle name="Normal 13 36" xfId="229"/>
    <cellStyle name="20% - Accent1 7" xfId="230"/>
    <cellStyle name="Normal 4 2 2 2 12" xfId="231"/>
    <cellStyle name="40% - Accent3 3" xfId="232"/>
    <cellStyle name="20% - Accent1 8" xfId="233"/>
    <cellStyle name="Normal 4 2 2 2 13" xfId="234"/>
    <cellStyle name="40% - Accent3 4" xfId="235"/>
    <cellStyle name="Percent 2 11 6" xfId="236"/>
    <cellStyle name="Accent3 2 8" xfId="237"/>
    <cellStyle name="20% - Accent2 2 10" xfId="238"/>
    <cellStyle name="Percent 2 11 7" xfId="239"/>
    <cellStyle name="Accent3 2 9" xfId="240"/>
    <cellStyle name="20% - Accent2 2 11" xfId="241"/>
    <cellStyle name="Percent 2 11 8" xfId="242"/>
    <cellStyle name="20% - Accent2 2 12" xfId="243"/>
    <cellStyle name="20% - Accent2 2 14" xfId="244"/>
    <cellStyle name="20% - Accent2 2 15" xfId="245"/>
    <cellStyle name="20% - Accent6 2 11" xfId="246"/>
    <cellStyle name="20% - Accent2 2 2" xfId="247"/>
    <cellStyle name="20% - Accent6 2 12" xfId="248"/>
    <cellStyle name="20% - Accent2 2 3" xfId="249"/>
    <cellStyle name="Title 2 2" xfId="250"/>
    <cellStyle name="Percent 4 3 2" xfId="251"/>
    <cellStyle name="20% - Accent6 2 13" xfId="252"/>
    <cellStyle name="20% - Accent2 2 4" xfId="253"/>
    <cellStyle name="Title 2 3" xfId="254"/>
    <cellStyle name="Percent 4 3 3" xfId="255"/>
    <cellStyle name="20% - Accent6 2 14" xfId="256"/>
    <cellStyle name="20% - Accent2 2 5" xfId="257"/>
    <cellStyle name="60% - Accent2 3" xfId="258"/>
    <cellStyle name="Title 2 5" xfId="259"/>
    <cellStyle name="Percent 4 3 5" xfId="260"/>
    <cellStyle name="20% - Accent2 2 7" xfId="261"/>
    <cellStyle name="Title 2 6" xfId="262"/>
    <cellStyle name="Percent 4 3 6" xfId="263"/>
    <cellStyle name="20% - Accent2 2 8" xfId="264"/>
    <cellStyle name="Title 2 7" xfId="265"/>
    <cellStyle name="Percent 4 3 7" xfId="266"/>
    <cellStyle name="20% - Accent2 2 9" xfId="267"/>
    <cellStyle name="Accent5 2 2" xfId="268"/>
    <cellStyle name="Percent 16 8 12" xfId="269"/>
    <cellStyle name="20% - Accent2 3" xfId="270"/>
    <cellStyle name="Percent 16 8 13" xfId="271"/>
    <cellStyle name="20% - Accent2 4" xfId="272"/>
    <cellStyle name="Percent 16 8 14" xfId="273"/>
    <cellStyle name="20% - Accent2 5" xfId="274"/>
    <cellStyle name="Percent 16 8 15" xfId="275"/>
    <cellStyle name="20% - Accent2 6" xfId="276"/>
    <cellStyle name="Percent 16 8 16" xfId="277"/>
    <cellStyle name="20% - Accent2 7" xfId="278"/>
    <cellStyle name="Percent 2" xfId="279"/>
    <cellStyle name="40% - Accent4 3" xfId="280"/>
    <cellStyle name="Percent 16 8 17" xfId="281"/>
    <cellStyle name="40% - Accent4 2 2" xfId="282"/>
    <cellStyle name="20% - Accent2 8" xfId="283"/>
    <cellStyle name="Percent 3" xfId="284"/>
    <cellStyle name="40% - Accent4 4" xfId="285"/>
    <cellStyle name="Normal 3 3 5" xfId="286"/>
    <cellStyle name="20% - Accent3 2 10" xfId="287"/>
    <cellStyle name="Normal 3 3 6" xfId="288"/>
    <cellStyle name="20% - Accent3 2 11" xfId="289"/>
    <cellStyle name="Normal 3 3 7" xfId="290"/>
    <cellStyle name="20% - Accent3 2 12" xfId="291"/>
    <cellStyle name="Normal 3 3 8" xfId="292"/>
    <cellStyle name="Percent 16 6 10" xfId="293"/>
    <cellStyle name="20% - Accent3 2 13" xfId="294"/>
    <cellStyle name="Percent 16 6 11" xfId="295"/>
    <cellStyle name="20% - Accent3 2 14" xfId="296"/>
    <cellStyle name="Accent4 3" xfId="297"/>
    <cellStyle name="Percent 16 6 12" xfId="298"/>
    <cellStyle name="20% - Accent3 2 15" xfId="299"/>
    <cellStyle name="Heading 3 3" xfId="300"/>
    <cellStyle name="Comma 10 3 9" xfId="301"/>
    <cellStyle name="20% - Accent3 2 3" xfId="302"/>
    <cellStyle name="Heading 3 2 10" xfId="303"/>
    <cellStyle name="20% - Accent3 2 4" xfId="304"/>
    <cellStyle name="20% - Accent3 2 5" xfId="305"/>
    <cellStyle name="Normal 5 2" xfId="306"/>
    <cellStyle name="60% - Accent3 2 10" xfId="307"/>
    <cellStyle name="Percent 11 2" xfId="308"/>
    <cellStyle name="Normal 5 3" xfId="309"/>
    <cellStyle name="Normal 3 10" xfId="310"/>
    <cellStyle name="20% - Accent3 2 6" xfId="311"/>
    <cellStyle name="Calculation 2 10" xfId="312"/>
    <cellStyle name="Percent 11 3" xfId="313"/>
    <cellStyle name="Normal 5 4" xfId="314"/>
    <cellStyle name="Normal 3 11" xfId="315"/>
    <cellStyle name="20% - Accent3 2 7" xfId="316"/>
    <cellStyle name="20% - Accent3 2 9" xfId="317"/>
    <cellStyle name="Percent 11 5" xfId="318"/>
    <cellStyle name="Normal 5 6" xfId="319"/>
    <cellStyle name="Accent6 2 2" xfId="320"/>
    <cellStyle name="20% - Accent3 3" xfId="321"/>
    <cellStyle name="Percent 11 6" xfId="322"/>
    <cellStyle name="Normal 5 7" xfId="323"/>
    <cellStyle name="Accent6 2 3" xfId="324"/>
    <cellStyle name="20% - Accent3 4" xfId="325"/>
    <cellStyle name="Accent1 2 10" xfId="326"/>
    <cellStyle name="Percent 11 7" xfId="327"/>
    <cellStyle name="Normal 5 8" xfId="328"/>
    <cellStyle name="Accent6 2 4" xfId="329"/>
    <cellStyle name="20% - Accent3 5" xfId="330"/>
    <cellStyle name="Percent 11 8" xfId="331"/>
    <cellStyle name="Normal 5 9" xfId="332"/>
    <cellStyle name="Accent6 2 5" xfId="333"/>
    <cellStyle name="20% - Accent3 6" xfId="334"/>
    <cellStyle name="Accent6 2 6" xfId="335"/>
    <cellStyle name="20% - Accent3 7" xfId="336"/>
    <cellStyle name="40% - Accent5 3" xfId="337"/>
    <cellStyle name="Accent6 2 7" xfId="338"/>
    <cellStyle name="Percent 2 2" xfId="339"/>
    <cellStyle name="20% - Accent3 8" xfId="340"/>
    <cellStyle name="40% - Accent5 4" xfId="341"/>
    <cellStyle name="Percent 6 3" xfId="342"/>
    <cellStyle name="20% - Accent4 2 2" xfId="343"/>
    <cellStyle name="Percent 6 4" xfId="344"/>
    <cellStyle name="20% - Accent4 2 3" xfId="345"/>
    <cellStyle name="Accent3 2 10" xfId="346"/>
    <cellStyle name="Percent 6 5" xfId="347"/>
    <cellStyle name="20% - Accent4 2 4" xfId="348"/>
    <cellStyle name="Percent 6 6" xfId="349"/>
    <cellStyle name="20% - Accent4 2 5" xfId="350"/>
    <cellStyle name="Percent 6 7" xfId="351"/>
    <cellStyle name="20% - Accent4 2 6" xfId="352"/>
    <cellStyle name="Percent 6 8" xfId="353"/>
    <cellStyle name="20% - Accent4 2 7" xfId="354"/>
    <cellStyle name="20% - Accent4 2 8" xfId="355"/>
    <cellStyle name="20% - Accent4 2 9" xfId="356"/>
    <cellStyle name="20% - Accent4 3" xfId="357"/>
    <cellStyle name="Normal 14 2 5" xfId="358"/>
    <cellStyle name="60% - Accent1 2 2" xfId="359"/>
    <cellStyle name="20% - Accent4 5" xfId="360"/>
    <cellStyle name="Normal 14 2 7" xfId="361"/>
    <cellStyle name="60% - Accent1 2 3" xfId="362"/>
    <cellStyle name="20% - Accent4 6" xfId="363"/>
    <cellStyle name="60% - Accent1 2 4" xfId="364"/>
    <cellStyle name="20% - Accent4 7" xfId="365"/>
    <cellStyle name="40% - Accent6 3" xfId="366"/>
    <cellStyle name="Percent 3 2" xfId="367"/>
    <cellStyle name="60% - Accent1 2 5" xfId="368"/>
    <cellStyle name="20% - Accent4 8" xfId="369"/>
    <cellStyle name="40% - Accent6 4" xfId="370"/>
    <cellStyle name="20% - Accent6 2 8" xfId="371"/>
    <cellStyle name="Normal 2 3 13" xfId="372"/>
    <cellStyle name="Normal 8 5 8" xfId="373"/>
    <cellStyle name="20% - Accent5 2 10" xfId="374"/>
    <cellStyle name="20% - Accent6 2 9" xfId="375"/>
    <cellStyle name="20% - Accent5 2 11" xfId="376"/>
    <cellStyle name="20% - Accent5 2 12" xfId="377"/>
    <cellStyle name="20% - Accent5 2 13" xfId="378"/>
    <cellStyle name="20% - Accent5 2 14" xfId="379"/>
    <cellStyle name="20% - Accent5 2 15" xfId="380"/>
    <cellStyle name="20% - Accent5 2 2" xfId="381"/>
    <cellStyle name="Normal 7 5 7" xfId="382"/>
    <cellStyle name="40% - Accent5 2 14" xfId="383"/>
    <cellStyle name="20% - Accent5 2 7" xfId="384"/>
    <cellStyle name="Comma 3" xfId="385"/>
    <cellStyle name="Note 3" xfId="386"/>
    <cellStyle name="Normal 7 5 8" xfId="387"/>
    <cellStyle name="40% - Accent5 2 15" xfId="388"/>
    <cellStyle name="20% - Accent5 2 8" xfId="389"/>
    <cellStyle name="Comma 4" xfId="390"/>
    <cellStyle name="20% - Accent5 2 9" xfId="391"/>
    <cellStyle name="Comma 5" xfId="392"/>
    <cellStyle name="20% - Accent5 3" xfId="393"/>
    <cellStyle name="20% - Accent5 4" xfId="394"/>
    <cellStyle name="20% - Accent5 5" xfId="395"/>
    <cellStyle name="20% - Accent5 6" xfId="396"/>
    <cellStyle name="20% - Accent5 7" xfId="397"/>
    <cellStyle name="Accent2 2 10" xfId="398"/>
    <cellStyle name="Percent 4 2" xfId="399"/>
    <cellStyle name="20% - Accent5 8" xfId="400"/>
    <cellStyle name="20% - Accent6 2 10" xfId="401"/>
    <cellStyle name="Normal 8 5 2" xfId="402"/>
    <cellStyle name="Comma 10 4 15" xfId="403"/>
    <cellStyle name="20% - Accent6 2 2" xfId="404"/>
    <cellStyle name="Normal 8 5 3" xfId="405"/>
    <cellStyle name="Comma 10 4 16" xfId="406"/>
    <cellStyle name="20% - Accent6 2 3" xfId="407"/>
    <cellStyle name="Calculation 3" xfId="408"/>
    <cellStyle name="Normal 8 5 4" xfId="409"/>
    <cellStyle name="Comma 10 4 17" xfId="410"/>
    <cellStyle name="20% - Accent6 2 4" xfId="411"/>
    <cellStyle name="20% - Accent6 2 6" xfId="412"/>
    <cellStyle name="20% - Accent6 2 7" xfId="413"/>
    <cellStyle name="20% - Accent6 3" xfId="414"/>
    <cellStyle name="20% - Accent6 4" xfId="415"/>
    <cellStyle name="Comma 10 2 10" xfId="416"/>
    <cellStyle name="Comma 2 15" xfId="417"/>
    <cellStyle name="20% - Accent6 5" xfId="418"/>
    <cellStyle name="Comma 10 2 11" xfId="419"/>
    <cellStyle name="Comma 2 16" xfId="420"/>
    <cellStyle name="20% - Accent6 6" xfId="421"/>
    <cellStyle name="Comma 10 2 12" xfId="422"/>
    <cellStyle name="20% - Accent6 7" xfId="423"/>
    <cellStyle name="Comma 10 2 13" xfId="424"/>
    <cellStyle name="Percent 5 2" xfId="425"/>
    <cellStyle name="20% - Accent6 8" xfId="426"/>
    <cellStyle name="60% - Accent6 2 2" xfId="427"/>
    <cellStyle name="40% - Accent5 8" xfId="428"/>
    <cellStyle name="40% - Accent1 2 11" xfId="429"/>
    <cellStyle name="40% - Accent1 2 12" xfId="430"/>
    <cellStyle name="40% - Accent1 2 13" xfId="431"/>
    <cellStyle name="Comma 10 4 2" xfId="432"/>
    <cellStyle name="Comma 4 3" xfId="433"/>
    <cellStyle name="40% - Accent1 2 14" xfId="434"/>
    <cellStyle name="Comma 10 4 3" xfId="435"/>
    <cellStyle name="Comma 4 4" xfId="436"/>
    <cellStyle name="40% - Accent1 2 15" xfId="437"/>
    <cellStyle name="Calculation 2 4" xfId="438"/>
    <cellStyle name="40% - Accent1 2 2" xfId="439"/>
    <cellStyle name="Calculation 2 5" xfId="440"/>
    <cellStyle name="40% - Accent1 2 3" xfId="441"/>
    <cellStyle name="Percent 8 2" xfId="442"/>
    <cellStyle name="Calculation 2 6" xfId="443"/>
    <cellStyle name="40% - Accent1 2 4" xfId="444"/>
    <cellStyle name="60% - Accent6 2 10" xfId="445"/>
    <cellStyle name="Percent 8 3" xfId="446"/>
    <cellStyle name="Calculation 2 7" xfId="447"/>
    <cellStyle name="40% - Accent1 2 5" xfId="448"/>
    <cellStyle name="Percent 8 4" xfId="449"/>
    <cellStyle name="Calculation 2 8" xfId="450"/>
    <cellStyle name="40% - Accent1 2 6" xfId="451"/>
    <cellStyle name="Percent 8 5" xfId="452"/>
    <cellStyle name="Calculation 2 9" xfId="453"/>
    <cellStyle name="40% - Accent1 2 7" xfId="454"/>
    <cellStyle name="Percent 8 7" xfId="455"/>
    <cellStyle name="40% - Accent1 2 9" xfId="456"/>
    <cellStyle name="40% - Accent1 3" xfId="457"/>
    <cellStyle name="40% - Accent1 5" xfId="458"/>
    <cellStyle name="Percent 4 4 2" xfId="459"/>
    <cellStyle name="40% - Accent1 6" xfId="460"/>
    <cellStyle name="Percent 4 4 3" xfId="461"/>
    <cellStyle name="40% - Accent1 7" xfId="462"/>
    <cellStyle name="60% - Accent3 3" xfId="463"/>
    <cellStyle name="Percent 4 4 4" xfId="464"/>
    <cellStyle name="40% - Accent1 8" xfId="465"/>
    <cellStyle name="Percent 4 8" xfId="466"/>
    <cellStyle name="Accent2 2 3" xfId="467"/>
    <cellStyle name="40% - Accent2 2 10" xfId="468"/>
    <cellStyle name="Good 2 2" xfId="469"/>
    <cellStyle name="Percent 4 9" xfId="470"/>
    <cellStyle name="Accent2 2 4" xfId="471"/>
    <cellStyle name="40% - Accent2 2 11" xfId="472"/>
    <cellStyle name="Good 2 3" xfId="473"/>
    <cellStyle name="Accent2 2 5" xfId="474"/>
    <cellStyle name="40% - Accent2 2 12" xfId="475"/>
    <cellStyle name="Good 2 4" xfId="476"/>
    <cellStyle name="Accent2 2 6" xfId="477"/>
    <cellStyle name="40% - Accent2 2 13" xfId="478"/>
    <cellStyle name="Good 2 5" xfId="479"/>
    <cellStyle name="Accent2 2 7" xfId="480"/>
    <cellStyle name="40% - Accent2 2 14" xfId="481"/>
    <cellStyle name="Comma 10 6 10" xfId="482"/>
    <cellStyle name="Good 2 6" xfId="483"/>
    <cellStyle name="Accent2 2 8" xfId="484"/>
    <cellStyle name="40% - Accent2 2 15" xfId="485"/>
    <cellStyle name="Comma 10 6 11" xfId="486"/>
    <cellStyle name="Good 2 7" xfId="487"/>
    <cellStyle name="40% - Accent2 2 2" xfId="488"/>
    <cellStyle name="Comma 10 4" xfId="489"/>
    <cellStyle name="Accent6 2 10" xfId="490"/>
    <cellStyle name="40% - Accent2 2 3" xfId="491"/>
    <cellStyle name="Comma 10 5" xfId="492"/>
    <cellStyle name="Percent 2 7 3" xfId="493"/>
    <cellStyle name="Comma 10 7" xfId="494"/>
    <cellStyle name="40% - Accent2 2 5" xfId="495"/>
    <cellStyle name="Percent 2 7 4" xfId="496"/>
    <cellStyle name="Comma 10 8" xfId="497"/>
    <cellStyle name="40% - Accent2 2 6" xfId="498"/>
    <cellStyle name="40% - Accent2 2 7" xfId="499"/>
    <cellStyle name="40% - Accent2 2 8" xfId="500"/>
    <cellStyle name="40% - Accent6 2 10" xfId="501"/>
    <cellStyle name="40% - Accent2 2 9" xfId="502"/>
    <cellStyle name="Normal 17 13" xfId="503"/>
    <cellStyle name="40% - Accent2 3" xfId="504"/>
    <cellStyle name="40% - Accent2 4" xfId="505"/>
    <cellStyle name="40% - Accent2 5" xfId="506"/>
    <cellStyle name="Percent 4 5 2" xfId="507"/>
    <cellStyle name="40% - Accent2 6" xfId="508"/>
    <cellStyle name="Percent 4 5 3" xfId="509"/>
    <cellStyle name="40% - Accent2 7" xfId="510"/>
    <cellStyle name="60% - Accent4 3" xfId="511"/>
    <cellStyle name="Percent 4 5 4" xfId="512"/>
    <cellStyle name="40% - Accent2 8" xfId="513"/>
    <cellStyle name="Check Cell 2 2" xfId="514"/>
    <cellStyle name="40% - Accent3 2 10" xfId="515"/>
    <cellStyle name="Check Cell 2 3" xfId="516"/>
    <cellStyle name="40% - Accent3 2 11" xfId="517"/>
    <cellStyle name="Normal 2 3 2" xfId="518"/>
    <cellStyle name="Check Cell 2 4" xfId="519"/>
    <cellStyle name="40% - Accent3 2 12" xfId="520"/>
    <cellStyle name="Normal 2 3 3" xfId="521"/>
    <cellStyle name="Check Cell 2 5" xfId="522"/>
    <cellStyle name="40% - Accent3 2 13" xfId="523"/>
    <cellStyle name="Normal 2 3 4" xfId="524"/>
    <cellStyle name="Check Cell 2 6" xfId="525"/>
    <cellStyle name="40% - Accent3 2 14" xfId="526"/>
    <cellStyle name="Normal 2" xfId="527"/>
    <cellStyle name="Normal 2 3 5" xfId="528"/>
    <cellStyle name="Check Cell 2 7" xfId="529"/>
    <cellStyle name="40% - Accent3 2 15" xfId="530"/>
    <cellStyle name="Percent 16 3 17" xfId="531"/>
    <cellStyle name="40% - Accent3 2 2" xfId="532"/>
    <cellStyle name="40% - Accent3 2 3" xfId="533"/>
    <cellStyle name="40% - Accent3 2 4" xfId="534"/>
    <cellStyle name="40% - Accent3 2 5" xfId="535"/>
    <cellStyle name="40% - Accent3 2 6" xfId="536"/>
    <cellStyle name="Normal 2 10" xfId="537"/>
    <cellStyle name="40% - Accent3 2 7" xfId="538"/>
    <cellStyle name="Normal 2 11" xfId="539"/>
    <cellStyle name="40% - Accent3 2 8" xfId="540"/>
    <cellStyle name="Normal 2 12" xfId="541"/>
    <cellStyle name="40% - Accent3 2 9" xfId="542"/>
    <cellStyle name="40% - Accent3 5" xfId="543"/>
    <cellStyle name="Percent 4 6 2" xfId="544"/>
    <cellStyle name="40% - Accent3 6" xfId="545"/>
    <cellStyle name="Percent 4 6 3" xfId="546"/>
    <cellStyle name="40% - Accent3 7" xfId="547"/>
    <cellStyle name="60% - Accent5 3" xfId="548"/>
    <cellStyle name="Percent 4 6 4" xfId="549"/>
    <cellStyle name="40% - Accent3 8" xfId="550"/>
    <cellStyle name="40% - Accent4 2 10" xfId="551"/>
    <cellStyle name="40% - Accent4 2 11" xfId="552"/>
    <cellStyle name="40% - Accent4 2 12" xfId="553"/>
    <cellStyle name="40% - Accent4 2 13" xfId="554"/>
    <cellStyle name="40% - Accent4 2 14" xfId="555"/>
    <cellStyle name="40% - Accent4 2 3" xfId="556"/>
    <cellStyle name="Percent 4" xfId="557"/>
    <cellStyle name="40% - Accent4 5" xfId="558"/>
    <cellStyle name="40% - Accent4 2 4" xfId="559"/>
    <cellStyle name="Percent 5" xfId="560"/>
    <cellStyle name="40% - Accent4 6" xfId="561"/>
    <cellStyle name="60% - Accent6 3" xfId="562"/>
    <cellStyle name="40% - Accent4 2 5" xfId="563"/>
    <cellStyle name="Percent 6" xfId="564"/>
    <cellStyle name="40% - Accent4 7" xfId="565"/>
    <cellStyle name="40% - Accent4 2 6" xfId="566"/>
    <cellStyle name="Percent 7" xfId="567"/>
    <cellStyle name="40% - Accent4 8" xfId="568"/>
    <cellStyle name="40% - Accent4 2 7" xfId="569"/>
    <cellStyle name="Note 2 2" xfId="570"/>
    <cellStyle name="40% - Accent4 2 8" xfId="571"/>
    <cellStyle name="Percent 16 4 12" xfId="572"/>
    <cellStyle name="Comma 10 3 2" xfId="573"/>
    <cellStyle name="Comma 3 3" xfId="574"/>
    <cellStyle name="Note 2 3" xfId="575"/>
    <cellStyle name="40% - Accent4 2 9" xfId="576"/>
    <cellStyle name="40% - Accent5 2 2" xfId="577"/>
    <cellStyle name="Normal 11 6" xfId="578"/>
    <cellStyle name="Comma 10 7 8" xfId="579"/>
    <cellStyle name="Comma 7 9" xfId="580"/>
    <cellStyle name="40% - Accent5 2 3" xfId="581"/>
    <cellStyle name="Normal 11 7" xfId="582"/>
    <cellStyle name="Comma 10 7 9" xfId="583"/>
    <cellStyle name="40% - Accent5 2 4" xfId="584"/>
    <cellStyle name="Normal 11 8" xfId="585"/>
    <cellStyle name="Percent 15 2" xfId="586"/>
    <cellStyle name="Normal 9 3" xfId="587"/>
    <cellStyle name="40% - Accent5 2 6" xfId="588"/>
    <cellStyle name="Percent 15 3" xfId="589"/>
    <cellStyle name="Normal 9 4" xfId="590"/>
    <cellStyle name="40% - Accent5 2 7" xfId="591"/>
    <cellStyle name="Percent 15 4" xfId="592"/>
    <cellStyle name="Normal 9 5" xfId="593"/>
    <cellStyle name="40% - Accent5 2 8" xfId="594"/>
    <cellStyle name="Percent 15 5" xfId="595"/>
    <cellStyle name="Normal 9 6" xfId="596"/>
    <cellStyle name="40% - Accent5 2 9" xfId="597"/>
    <cellStyle name="Accent6 2 8" xfId="598"/>
    <cellStyle name="40% - Accent5 5" xfId="599"/>
    <cellStyle name="Accent6 2 9" xfId="600"/>
    <cellStyle name="40% - Accent5 6" xfId="601"/>
    <cellStyle name="40% - Accent6 2 11" xfId="602"/>
    <cellStyle name="40% - Accent6 2 12" xfId="603"/>
    <cellStyle name="40% - Accent6 2 13" xfId="604"/>
    <cellStyle name="40% - Accent6 2 14" xfId="605"/>
    <cellStyle name="40% - Accent6 2 15" xfId="606"/>
    <cellStyle name="Normal 3 2 6" xfId="607"/>
    <cellStyle name="Comma 10 3 16" xfId="608"/>
    <cellStyle name="40% - Accent6 2 4" xfId="609"/>
    <cellStyle name="Normal 3 2 7" xfId="610"/>
    <cellStyle name="Comma 10 3 17" xfId="611"/>
    <cellStyle name="40% - Accent6 2 5" xfId="612"/>
    <cellStyle name="40% - Accent6 2 6" xfId="613"/>
    <cellStyle name="40% - Accent6 2 7" xfId="614"/>
    <cellStyle name="40% - Accent6 2 8" xfId="615"/>
    <cellStyle name="Accent3 3" xfId="616"/>
    <cellStyle name="40% - Accent6 2 9" xfId="617"/>
    <cellStyle name="40% - Accent6 5" xfId="618"/>
    <cellStyle name="Percent 3 3" xfId="619"/>
    <cellStyle name="60% - Accent1 2 6" xfId="620"/>
    <cellStyle name="40% - Accent6 6" xfId="621"/>
    <cellStyle name="Percent 3 4" xfId="622"/>
    <cellStyle name="60% - Accent1 2 7" xfId="623"/>
    <cellStyle name="40% - Accent6 7" xfId="624"/>
    <cellStyle name="Percent 3 5" xfId="625"/>
    <cellStyle name="60% - Accent1 2 8" xfId="626"/>
    <cellStyle name="40% - Accent6 8" xfId="627"/>
    <cellStyle name="Percent 3 6" xfId="628"/>
    <cellStyle name="60% - Accent1 2 9" xfId="629"/>
    <cellStyle name="Accent5 2 5" xfId="630"/>
    <cellStyle name="60% - Accent1 2 10" xfId="631"/>
    <cellStyle name="60% - Accent4 2 6" xfId="632"/>
    <cellStyle name="60% - Accent1 3" xfId="633"/>
    <cellStyle name="Normal 5 3 2" xfId="634"/>
    <cellStyle name="Comma 10 5 13" xfId="635"/>
    <cellStyle name="Normal 4 2 2 2 8" xfId="636"/>
    <cellStyle name="60% - Accent2 2 10" xfId="637"/>
    <cellStyle name="Normal 13 15" xfId="638"/>
    <cellStyle name="Normal 13 20" xfId="639"/>
    <cellStyle name="60% - Accent2 2 2" xfId="640"/>
    <cellStyle name="Normal 13 3" xfId="641"/>
    <cellStyle name="Comma 9 6" xfId="642"/>
    <cellStyle name="60% - Accent2 2 3" xfId="643"/>
    <cellStyle name="Normal 13 4" xfId="644"/>
    <cellStyle name="Comma 9 7" xfId="645"/>
    <cellStyle name="60% - Accent3 2 2" xfId="646"/>
    <cellStyle name="Bad 3" xfId="647"/>
    <cellStyle name="60% - Accent3 2 3" xfId="648"/>
    <cellStyle name="60% - Accent3 2 4" xfId="649"/>
    <cellStyle name="60% - Accent3 2 5" xfId="650"/>
    <cellStyle name="60% - Accent3 2 6" xfId="651"/>
    <cellStyle name="60% - Accent3 2 7" xfId="652"/>
    <cellStyle name="60% - Accent3 2 8" xfId="653"/>
    <cellStyle name="60% - Accent3 2 9" xfId="654"/>
    <cellStyle name="60% - Accent4 2 10" xfId="655"/>
    <cellStyle name="Normal 4 2 2 13" xfId="656"/>
    <cellStyle name="Percent 16 7 16" xfId="657"/>
    <cellStyle name="60% - Accent4 2 2" xfId="658"/>
    <cellStyle name="Percent 16 7 17" xfId="659"/>
    <cellStyle name="60% - Accent4 2 3" xfId="660"/>
    <cellStyle name="60% - Accent4 2 4" xfId="661"/>
    <cellStyle name="60% - Accent4 2 5" xfId="662"/>
    <cellStyle name="60% - Accent4 2 7" xfId="663"/>
    <cellStyle name="60% - Accent4 2 8" xfId="664"/>
    <cellStyle name="60% - Accent4 2 9" xfId="665"/>
    <cellStyle name="Percent 15 7" xfId="666"/>
    <cellStyle name="Normal 9 8" xfId="667"/>
    <cellStyle name="60% - Accent5 2 10" xfId="668"/>
    <cellStyle name="Comma 10 2 7" xfId="669"/>
    <cellStyle name="Comma 2 8" xfId="670"/>
    <cellStyle name="60% - Accent5 2 2" xfId="671"/>
    <cellStyle name="Comma 10 2 8" xfId="672"/>
    <cellStyle name="Comma 2 9" xfId="673"/>
    <cellStyle name="60% - Accent5 2 3" xfId="674"/>
    <cellStyle name="60% - Accent5 2 4" xfId="675"/>
    <cellStyle name="Heading 2 3" xfId="676"/>
    <cellStyle name="Comma 10 2 9" xfId="677"/>
    <cellStyle name="60% - Accent5 2 5" xfId="678"/>
    <cellStyle name="60% - Accent5 2 6" xfId="679"/>
    <cellStyle name="Normal 4 2" xfId="680"/>
    <cellStyle name="Percent 10 2" xfId="681"/>
    <cellStyle name="60% - Accent5 2 7" xfId="682"/>
    <cellStyle name="Normal 4 3" xfId="683"/>
    <cellStyle name="Percent 10 3" xfId="684"/>
    <cellStyle name="60% - Accent5 2 8" xfId="685"/>
    <cellStyle name="Normal 4 4" xfId="686"/>
    <cellStyle name="Percent 10 4" xfId="687"/>
    <cellStyle name="Normal 4 5" xfId="688"/>
    <cellStyle name="60% - Accent5 2 9" xfId="689"/>
    <cellStyle name="Comma 10 2 14" xfId="690"/>
    <cellStyle name="60% - Accent6 2 3" xfId="691"/>
    <cellStyle name="Comma 10 2 15" xfId="692"/>
    <cellStyle name="60% - Accent6 2 4" xfId="693"/>
    <cellStyle name="Comma 10 2 16" xfId="694"/>
    <cellStyle name="60% - Accent6 2 5" xfId="695"/>
    <cellStyle name="Comma 10 2 17" xfId="696"/>
    <cellStyle name="60% - Accent6 2 6" xfId="697"/>
    <cellStyle name="60% - Accent6 2 7" xfId="698"/>
    <cellStyle name="60% - Accent6 2 8" xfId="699"/>
    <cellStyle name="60% - Accent6 2 9" xfId="700"/>
    <cellStyle name="Normal 5 3 6" xfId="701"/>
    <cellStyle name="Comma 10 5 17" xfId="702"/>
    <cellStyle name="Normal 3 3" xfId="703"/>
    <cellStyle name="Accent1 2 2" xfId="704"/>
    <cellStyle name="Normal 13 19" xfId="705"/>
    <cellStyle name="Normal 13 24" xfId="706"/>
    <cellStyle name="Normal 3 4" xfId="707"/>
    <cellStyle name="Accent1 2 3" xfId="708"/>
    <cellStyle name="Normal 13 25" xfId="709"/>
    <cellStyle name="Normal 13 30" xfId="710"/>
    <cellStyle name="Normal 3 5" xfId="711"/>
    <cellStyle name="Accent1 2 4" xfId="712"/>
    <cellStyle name="Normal 13 26" xfId="713"/>
    <cellStyle name="Normal 13 31" xfId="714"/>
    <cellStyle name="Accent1 3" xfId="715"/>
    <cellStyle name="Percent 4 7" xfId="716"/>
    <cellStyle name="Accent2 2 2" xfId="717"/>
    <cellStyle name="Accent2 2 9" xfId="718"/>
    <cellStyle name="Comma 10 6 12" xfId="719"/>
    <cellStyle name="Good 2 8" xfId="720"/>
    <cellStyle name="Accent2 3" xfId="721"/>
    <cellStyle name="Comma 7 12" xfId="722"/>
    <cellStyle name="Accent3 2 2" xfId="723"/>
    <cellStyle name="Accent3 2 3" xfId="724"/>
    <cellStyle name="Percent 2 11 2" xfId="725"/>
    <cellStyle name="Accent3 2 4" xfId="726"/>
    <cellStyle name="Percent 2 11 3" xfId="727"/>
    <cellStyle name="Accent3 2 5" xfId="728"/>
    <cellStyle name="Percent 2 11 4" xfId="729"/>
    <cellStyle name="Accent3 2 6" xfId="730"/>
    <cellStyle name="Percent 2 11 5" xfId="731"/>
    <cellStyle name="Accent3 2 7" xfId="732"/>
    <cellStyle name="Accent4 2 10" xfId="733"/>
    <cellStyle name="Accent4 2 8" xfId="734"/>
    <cellStyle name="Accent4 2 9" xfId="735"/>
    <cellStyle name="Normal 16 2" xfId="736"/>
    <cellStyle name="Accent5 2 10" xfId="737"/>
    <cellStyle name="Accent5 2 3" xfId="738"/>
    <cellStyle name="Accent5 2 4" xfId="739"/>
    <cellStyle name="Euro 2 2" xfId="740"/>
    <cellStyle name="Accent5 2 6" xfId="741"/>
    <cellStyle name="Accent5 2 7" xfId="742"/>
    <cellStyle name="Accent5 2 8" xfId="743"/>
    <cellStyle name="Accent5 2 9" xfId="744"/>
    <cellStyle name="Accent5 3" xfId="745"/>
    <cellStyle name="Percent 16 6 13" xfId="746"/>
    <cellStyle name="Bad 2 10" xfId="747"/>
    <cellStyle name="Percent 2 4 8" xfId="748"/>
    <cellStyle name="Explanatory Text 2 5" xfId="749"/>
    <cellStyle name="Bad 2 2" xfId="750"/>
    <cellStyle name="Explanatory Text 2 6" xfId="751"/>
    <cellStyle name="Bad 2 3" xfId="752"/>
    <cellStyle name="Explanatory Text 2 7" xfId="753"/>
    <cellStyle name="Bad 2 4" xfId="754"/>
    <cellStyle name="Percent 16 8 7" xfId="755"/>
    <cellStyle name="Comma 7 3 8" xfId="756"/>
    <cellStyle name="Calculation 2 2" xfId="757"/>
    <cellStyle name="Percent 16 8 8" xfId="758"/>
    <cellStyle name="Comma 7 3 9" xfId="759"/>
    <cellStyle name="Calculation 2 3" xfId="760"/>
    <cellStyle name="Normal 2 3 6" xfId="761"/>
    <cellStyle name="Normal 3" xfId="762"/>
    <cellStyle name="Check Cell 2 8" xfId="763"/>
    <cellStyle name="Normal 2 3 7" xfId="764"/>
    <cellStyle name="Normal 4" xfId="765"/>
    <cellStyle name="Percent 16 7 2" xfId="766"/>
    <cellStyle name="Check Cell 2 9" xfId="767"/>
    <cellStyle name="Check Cell 3" xfId="768"/>
    <cellStyle name="Normal 5 3 3" xfId="769"/>
    <cellStyle name="Comma 10 5 14" xfId="770"/>
    <cellStyle name="Normal 4 2 2 2 9" xfId="771"/>
    <cellStyle name="Comma [0] 2 10" xfId="772"/>
    <cellStyle name="Normal 13 16" xfId="773"/>
    <cellStyle name="Normal 13 21" xfId="774"/>
    <cellStyle name="Normale 2" xfId="775"/>
    <cellStyle name="Heading 1 3" xfId="776"/>
    <cellStyle name="Comma [0] 2 2" xfId="777"/>
    <cellStyle name="Comma [0] 2 3" xfId="778"/>
    <cellStyle name="Normal 5 2 2 10" xfId="779"/>
    <cellStyle name="Comma [0] 2 4" xfId="780"/>
    <cellStyle name="Normal 5 2 2 11" xfId="781"/>
    <cellStyle name="Comma [0] 2 5" xfId="782"/>
    <cellStyle name="Normal 5 2 2 12" xfId="783"/>
    <cellStyle name="Comma [0] 2 6" xfId="784"/>
    <cellStyle name="Normal 10" xfId="785"/>
    <cellStyle name="Normal 5 2 2 13" xfId="786"/>
    <cellStyle name="Comma [0] 2 7" xfId="787"/>
    <cellStyle name="Normal 11" xfId="788"/>
    <cellStyle name="Comma [0] 2 8" xfId="789"/>
    <cellStyle name="Normal 12" xfId="790"/>
    <cellStyle name="Comma [0] 2 9" xfId="791"/>
    <cellStyle name="Comma 10 2" xfId="792"/>
    <cellStyle name="Heading 4 2 8" xfId="793"/>
    <cellStyle name="Comma 10 2 2" xfId="794"/>
    <cellStyle name="Comma 2 3" xfId="795"/>
    <cellStyle name="Heading 4 2 9" xfId="796"/>
    <cellStyle name="Comma 10 2 3" xfId="797"/>
    <cellStyle name="Comma 2 4" xfId="798"/>
    <cellStyle name="Comma 10 2 4" xfId="799"/>
    <cellStyle name="Comma 2 5" xfId="800"/>
    <cellStyle name="Comma 10 2 5" xfId="801"/>
    <cellStyle name="Comma 2 6" xfId="802"/>
    <cellStyle name="Comma 10 2 6" xfId="803"/>
    <cellStyle name="Comma 2 7" xfId="804"/>
    <cellStyle name="Comma 10 3" xfId="805"/>
    <cellStyle name="Comma 10 4 10" xfId="806"/>
    <cellStyle name="Comma 10 4 11" xfId="807"/>
    <cellStyle name="Comma 10 4 12" xfId="808"/>
    <cellStyle name="Comma 10 4 13" xfId="809"/>
    <cellStyle name="Comma 10 4 14" xfId="810"/>
    <cellStyle name="Comma 10 4 4" xfId="811"/>
    <cellStyle name="Comma 4 5" xfId="812"/>
    <cellStyle name="Comma 10 4 5" xfId="813"/>
    <cellStyle name="Comma 4 6" xfId="814"/>
    <cellStyle name="Normal 5 2 2 2" xfId="815"/>
    <cellStyle name="Comma 10 4 6" xfId="816"/>
    <cellStyle name="Comma 4 7" xfId="817"/>
    <cellStyle name="Normal 5 2 2 3" xfId="818"/>
    <cellStyle name="Comma 10 4 7" xfId="819"/>
    <cellStyle name="Comma 4 8" xfId="820"/>
    <cellStyle name="Normal 5 2 2 4" xfId="821"/>
    <cellStyle name="Comma 10 4 8" xfId="822"/>
    <cellStyle name="Currency 2 2" xfId="823"/>
    <cellStyle name="Heading 4 3" xfId="824"/>
    <cellStyle name="Normal 5 2 2 5" xfId="825"/>
    <cellStyle name="Comma 10 4 9" xfId="826"/>
    <cellStyle name="Comma 10 5 10" xfId="827"/>
    <cellStyle name="Normal 4 2 2 2 5" xfId="828"/>
    <cellStyle name="Comma 10 5 11" xfId="829"/>
    <cellStyle name="Normal 4 2 2 2 6" xfId="830"/>
    <cellStyle name="Comma 10 5 12" xfId="831"/>
    <cellStyle name="Normal 4 2 2 2 7" xfId="832"/>
    <cellStyle name="Normal 5 3 4" xfId="833"/>
    <cellStyle name="Comma 10 5 15" xfId="834"/>
    <cellStyle name="Normal 5 3 5" xfId="835"/>
    <cellStyle name="Comma 10 5 16" xfId="836"/>
    <cellStyle name="Comma 10 5 2" xfId="837"/>
    <cellStyle name="Comma 5 3" xfId="838"/>
    <cellStyle name="Comma 10 5 3" xfId="839"/>
    <cellStyle name="Comma 5 4" xfId="840"/>
    <cellStyle name="Comma 10 5 4" xfId="841"/>
    <cellStyle name="Comma 5 5" xfId="842"/>
    <cellStyle name="Comma 10 5 5" xfId="843"/>
    <cellStyle name="Comma 5 6" xfId="844"/>
    <cellStyle name="Comma 10 5 6" xfId="845"/>
    <cellStyle name="Comma 5 7" xfId="846"/>
    <cellStyle name="Comma 10 5 7" xfId="847"/>
    <cellStyle name="Comma 5 8" xfId="848"/>
    <cellStyle name="Comma 10 5 8" xfId="849"/>
    <cellStyle name="Comma 10 5 9" xfId="850"/>
    <cellStyle name="Comma 10 6 13" xfId="851"/>
    <cellStyle name="Good 2 9" xfId="852"/>
    <cellStyle name="Comma 10 6 14" xfId="853"/>
    <cellStyle name="Comma 10 6 15" xfId="854"/>
    <cellStyle name="Comma 10 6 16" xfId="855"/>
    <cellStyle name="Comma 10 6 17" xfId="856"/>
    <cellStyle name="Comma 10 6 2" xfId="857"/>
    <cellStyle name="Comma 6 3" xfId="858"/>
    <cellStyle name="Comma 10 6 3" xfId="859"/>
    <cellStyle name="Comma 6 4" xfId="860"/>
    <cellStyle name="Normal 14 10" xfId="861"/>
    <cellStyle name="Comma 10 6 4" xfId="862"/>
    <cellStyle name="Comma 6 5" xfId="863"/>
    <cellStyle name="Normal 14 11" xfId="864"/>
    <cellStyle name="Normal 10 2" xfId="865"/>
    <cellStyle name="Comma 10 6 5" xfId="866"/>
    <cellStyle name="Comma 6 6" xfId="867"/>
    <cellStyle name="Normal 14 12" xfId="868"/>
    <cellStyle name="Normal 10 3" xfId="869"/>
    <cellStyle name="Comma 10 6 6" xfId="870"/>
    <cellStyle name="Comma 6 7" xfId="871"/>
    <cellStyle name="Normal 14 13" xfId="872"/>
    <cellStyle name="Normal 10 4" xfId="873"/>
    <cellStyle name="Comma 10 6 7" xfId="874"/>
    <cellStyle name="Comma 6 8" xfId="875"/>
    <cellStyle name="Normal 14 14" xfId="876"/>
    <cellStyle name="Normal 10 5" xfId="877"/>
    <cellStyle name="Comma 10 6 8" xfId="878"/>
    <cellStyle name="Normal 14 15" xfId="879"/>
    <cellStyle name="Normal 10 6" xfId="880"/>
    <cellStyle name="Normal 10 7" xfId="881"/>
    <cellStyle name="Comma 10 6 9" xfId="882"/>
    <cellStyle name="Comma 10 7 10" xfId="883"/>
    <cellStyle name="Comma 7 15" xfId="884"/>
    <cellStyle name="Comma 7 20" xfId="885"/>
    <cellStyle name="Comma 10 7 11" xfId="886"/>
    <cellStyle name="Comma 7 16" xfId="887"/>
    <cellStyle name="Comma 7 21" xfId="888"/>
    <cellStyle name="Comma 10 7 12" xfId="889"/>
    <cellStyle name="Comma 7 17" xfId="890"/>
    <cellStyle name="Comma 10 7 13" xfId="891"/>
    <cellStyle name="Comma 7 18" xfId="892"/>
    <cellStyle name="Comma 10 7 14" xfId="893"/>
    <cellStyle name="Comma 7 19" xfId="894"/>
    <cellStyle name="Comma 10 7 15" xfId="895"/>
    <cellStyle name="Comma 10 7 16" xfId="896"/>
    <cellStyle name="Note 2 10" xfId="897"/>
    <cellStyle name="Comma 10 7 17" xfId="898"/>
    <cellStyle name="Comma 10 7 2" xfId="899"/>
    <cellStyle name="Comma 7 3" xfId="900"/>
    <cellStyle name="Comma 10 7 3" xfId="901"/>
    <cellStyle name="Comma 7 4" xfId="902"/>
    <cellStyle name="Normal 11 2" xfId="903"/>
    <cellStyle name="Comma 10 7 4" xfId="904"/>
    <cellStyle name="Comma 7 5" xfId="905"/>
    <cellStyle name="Normal 11 3" xfId="906"/>
    <cellStyle name="Comma 10 7 5" xfId="907"/>
    <cellStyle name="Comma 7 6" xfId="908"/>
    <cellStyle name="Normal 11 4" xfId="909"/>
    <cellStyle name="Comma 10 7 6" xfId="910"/>
    <cellStyle name="Comma 7 7" xfId="911"/>
    <cellStyle name="Normal 11 5" xfId="912"/>
    <cellStyle name="Comma 10 7 7" xfId="913"/>
    <cellStyle name="Comma 7 8" xfId="914"/>
    <cellStyle name="Comma 10 8 11" xfId="915"/>
    <cellStyle name="Normal 4 2 2" xfId="916"/>
    <cellStyle name="Comma 10 8 12" xfId="917"/>
    <cellStyle name="Normal 4 2 3" xfId="918"/>
    <cellStyle name="Comma 10 8 13" xfId="919"/>
    <cellStyle name="Normal 4 2 4" xfId="920"/>
    <cellStyle name="Comma 10 8 14" xfId="921"/>
    <cellStyle name="Normal 4 2 5" xfId="922"/>
    <cellStyle name="Comma 10 8 15" xfId="923"/>
    <cellStyle name="Normal 4 2 6" xfId="924"/>
    <cellStyle name="Comma 10 8 16" xfId="925"/>
    <cellStyle name="Normal 4 2 7" xfId="926"/>
    <cellStyle name="Comma 10 8 17" xfId="927"/>
    <cellStyle name="Percent 16 5 12" xfId="928"/>
    <cellStyle name="Comma 10 8 2" xfId="929"/>
    <cellStyle name="Comma 8 3" xfId="930"/>
    <cellStyle name="Percent 16 5 13" xfId="931"/>
    <cellStyle name="Comma 10 8 3" xfId="932"/>
    <cellStyle name="Comma 8 4" xfId="933"/>
    <cellStyle name="Normal 12 2" xfId="934"/>
    <cellStyle name="Percent 16 5 14" xfId="935"/>
    <cellStyle name="Comma 10 8 4" xfId="936"/>
    <cellStyle name="Comma 8 5" xfId="937"/>
    <cellStyle name="Normal 12 3" xfId="938"/>
    <cellStyle name="Percent 16 5 15" xfId="939"/>
    <cellStyle name="Comma 10 8 5" xfId="940"/>
    <cellStyle name="Comma 8 6" xfId="941"/>
    <cellStyle name="Normal 12 4" xfId="942"/>
    <cellStyle name="Percent 16 5 16" xfId="943"/>
    <cellStyle name="Comma 10 8 6" xfId="944"/>
    <cellStyle name="Comma 8 7" xfId="945"/>
    <cellStyle name="Normal 12 5" xfId="946"/>
    <cellStyle name="Percent 16 5 17" xfId="947"/>
    <cellStyle name="Comma 10 8 7" xfId="948"/>
    <cellStyle name="Comma 8 8" xfId="949"/>
    <cellStyle name="Normal 12 6" xfId="950"/>
    <cellStyle name="Comma 10 8 8" xfId="951"/>
    <cellStyle name="Linked Cell 3" xfId="952"/>
    <cellStyle name="Normal 12 7" xfId="953"/>
    <cellStyle name="Comma 10 8 9" xfId="954"/>
    <cellStyle name="Comma 2 10" xfId="955"/>
    <cellStyle name="Comma 2 11" xfId="956"/>
    <cellStyle name="Comma 2 12" xfId="957"/>
    <cellStyle name="Comma 2 13" xfId="958"/>
    <cellStyle name="Comma 2 14" xfId="959"/>
    <cellStyle name="Heading 4 2 7" xfId="960"/>
    <cellStyle name="Comma 2 2" xfId="961"/>
    <cellStyle name="Percent 16 4 11" xfId="962"/>
    <cellStyle name="Comma 3 2" xfId="963"/>
    <cellStyle name="Comma 4 2" xfId="964"/>
    <cellStyle name="Comma 5 2" xfId="965"/>
    <cellStyle name="Comma 6" xfId="966"/>
    <cellStyle name="Comma 6 2" xfId="967"/>
    <cellStyle name="Comma 7" xfId="968"/>
    <cellStyle name="Percent 9 7" xfId="969"/>
    <cellStyle name="Comma 7 10" xfId="970"/>
    <cellStyle name="Percent 9 8" xfId="971"/>
    <cellStyle name="Comma 7 11" xfId="972"/>
    <cellStyle name="Comma 7 13" xfId="973"/>
    <cellStyle name="Comma 7 14" xfId="974"/>
    <cellStyle name="Comma 7 2" xfId="975"/>
    <cellStyle name="Normal 5 4 2" xfId="976"/>
    <cellStyle name="Comma 7 3 10" xfId="977"/>
    <cellStyle name="Normal 5 4 3" xfId="978"/>
    <cellStyle name="Comma 7 3 11" xfId="979"/>
    <cellStyle name="Normal 5 4 4" xfId="980"/>
    <cellStyle name="Comma 7 3 12" xfId="981"/>
    <cellStyle name="Normal 5 4 5" xfId="982"/>
    <cellStyle name="Comma 7 3 13" xfId="983"/>
    <cellStyle name="Normal 5 4 6" xfId="984"/>
    <cellStyle name="Comma 7 3 14" xfId="985"/>
    <cellStyle name="Percent 16 8 10" xfId="986"/>
    <cellStyle name="Normal 5 4 7" xfId="987"/>
    <cellStyle name="Comma 7 3 15" xfId="988"/>
    <cellStyle name="Normal 2 4 9" xfId="989"/>
    <cellStyle name="Percent 16 8 4" xfId="990"/>
    <cellStyle name="Normal 7 2 6" xfId="991"/>
    <cellStyle name="Comma 7 3 5" xfId="992"/>
    <cellStyle name="Percent 16 8 5" xfId="993"/>
    <cellStyle name="Normal 7 2 7" xfId="994"/>
    <cellStyle name="Comma 7 3 6" xfId="995"/>
    <cellStyle name="Percent 16 8 6" xfId="996"/>
    <cellStyle name="Normal 7 2 8" xfId="997"/>
    <cellStyle name="Comma 7 3 7" xfId="998"/>
    <cellStyle name="Comma 8" xfId="999"/>
    <cellStyle name="Normal 3 3 2" xfId="1000"/>
    <cellStyle name="Percent 16 5 11" xfId="1001"/>
    <cellStyle name="Comma 8 2" xfId="1002"/>
    <cellStyle name="Heading 1 2 9" xfId="1003"/>
    <cellStyle name="Comma 9 2" xfId="1004"/>
    <cellStyle name="Comma 9 3" xfId="1005"/>
    <cellStyle name="Comma 9 4" xfId="1006"/>
    <cellStyle name="Normal 13 2" xfId="1007"/>
    <cellStyle name="Comma 9 5" xfId="1008"/>
    <cellStyle name="Euro" xfId="1009"/>
    <cellStyle name="Normal 5 2 2 2 9" xfId="1010"/>
    <cellStyle name="Euro 2" xfId="1011"/>
    <cellStyle name="Normal 13 2 6" xfId="1012"/>
    <cellStyle name="Percent 16 7 15" xfId="1013"/>
    <cellStyle name="Euro 2 2 2" xfId="1014"/>
    <cellStyle name="Percent 2 4 5" xfId="1015"/>
    <cellStyle name="Explanatory Text 2 2" xfId="1016"/>
    <cellStyle name="Percent 2 4 6" xfId="1017"/>
    <cellStyle name="Explanatory Text 2 3" xfId="1018"/>
    <cellStyle name="Percent 2 4 7" xfId="1019"/>
    <cellStyle name="Explanatory Text 2 4" xfId="1020"/>
    <cellStyle name="Normal 6 3 6" xfId="1021"/>
    <cellStyle name="Good 2 10" xfId="1022"/>
    <cellStyle name="Note 6" xfId="1023"/>
    <cellStyle name="Good 3" xfId="1024"/>
    <cellStyle name="Heading 1 2 10" xfId="1025"/>
    <cellStyle name="Heading 1 2 5" xfId="1026"/>
    <cellStyle name="Heading 1 2 6" xfId="1027"/>
    <cellStyle name="Linked Cell 2 10" xfId="1028"/>
    <cellStyle name="Heading 1 2 7" xfId="1029"/>
    <cellStyle name="Heading 1 2 8" xfId="1030"/>
    <cellStyle name="Normal 13 13" xfId="1031"/>
    <cellStyle name="Heading 2 2 10" xfId="1032"/>
    <cellStyle name="Percent 15 12" xfId="1033"/>
    <cellStyle name="Heading 2 2 2" xfId="1034"/>
    <cellStyle name="Percent 15 13" xfId="1035"/>
    <cellStyle name="Heading 2 2 3" xfId="1036"/>
    <cellStyle name="Percent 15 14" xfId="1037"/>
    <cellStyle name="Heading 2 2 4" xfId="1038"/>
    <cellStyle name="Heading 2 2 5" xfId="1039"/>
    <cellStyle name="Heading 2 2 6" xfId="1040"/>
    <cellStyle name="Heading 2 2 7" xfId="1041"/>
    <cellStyle name="Heading 2 2 8" xfId="1042"/>
    <cellStyle name="Heading 2 2 9" xfId="1043"/>
    <cellStyle name="Normal 15" xfId="1044"/>
    <cellStyle name="Normal 20" xfId="1045"/>
    <cellStyle name="Heading 3 2 2" xfId="1046"/>
    <cellStyle name="Normal 16" xfId="1047"/>
    <cellStyle name="Normal 21" xfId="1048"/>
    <cellStyle name="Heading 3 2 3" xfId="1049"/>
    <cellStyle name="Normal 17" xfId="1050"/>
    <cellStyle name="Heading 3 2 4" xfId="1051"/>
    <cellStyle name="Normal 18" xfId="1052"/>
    <cellStyle name="Heading 3 2 5" xfId="1053"/>
    <cellStyle name="Neutral 3" xfId="1054"/>
    <cellStyle name="Normal 19" xfId="1055"/>
    <cellStyle name="Heading 3 2 6" xfId="1056"/>
    <cellStyle name="Normal 30" xfId="1057"/>
    <cellStyle name="Percent 16 7 10" xfId="1058"/>
    <cellStyle name="Heading 3 2 7" xfId="1059"/>
    <cellStyle name="Normal 26" xfId="1060"/>
    <cellStyle name="Percent 16 7 11" xfId="1061"/>
    <cellStyle name="Heading 3 2 8" xfId="1062"/>
    <cellStyle name="Percent 16 7 12" xfId="1063"/>
    <cellStyle name="Heading 3 2 9" xfId="1064"/>
    <cellStyle name="Normal 4 2 2 11" xfId="1065"/>
    <cellStyle name="Percent 13 2" xfId="1066"/>
    <cellStyle name="Normal 7 3" xfId="1067"/>
    <cellStyle name="Heading 4 2 10" xfId="1068"/>
    <cellStyle name="Normal 13 38" xfId="1069"/>
    <cellStyle name="Heading 4 2 2" xfId="1070"/>
    <cellStyle name="Heading 4 2 3" xfId="1071"/>
    <cellStyle name="Heading 4 2 4" xfId="1072"/>
    <cellStyle name="Heading 4 2 5" xfId="1073"/>
    <cellStyle name="Heading 4 2 6" xfId="1074"/>
    <cellStyle name="Normal 3 5 3" xfId="1075"/>
    <cellStyle name="Input 2 2" xfId="1076"/>
    <cellStyle name="Normal 6 2 2 2" xfId="1077"/>
    <cellStyle name="Normal 3 5 4" xfId="1078"/>
    <cellStyle name="Input 2 3" xfId="1079"/>
    <cellStyle name="Normal 6 2 2 3" xfId="1080"/>
    <cellStyle name="Normal 3 5 5" xfId="1081"/>
    <cellStyle name="Normal 8 3 2" xfId="1082"/>
    <cellStyle name="Input 2 4" xfId="1083"/>
    <cellStyle name="Normal 6 2 2 4" xfId="1084"/>
    <cellStyle name="Normal 3 5 6" xfId="1085"/>
    <cellStyle name="Normal 8 3 3" xfId="1086"/>
    <cellStyle name="Input 2 5" xfId="1087"/>
    <cellStyle name="Normal 6 2 2 5" xfId="1088"/>
    <cellStyle name="Normal 3 5 7" xfId="1089"/>
    <cellStyle name="Normal 8 3 4" xfId="1090"/>
    <cellStyle name="Input 2 6" xfId="1091"/>
    <cellStyle name="Linked Cell 2 2" xfId="1092"/>
    <cellStyle name="Linked Cell 2 3" xfId="1093"/>
    <cellStyle name="Linked Cell 2 4" xfId="1094"/>
    <cellStyle name="Linked Cell 2 5" xfId="1095"/>
    <cellStyle name="Linked Cell 2 6" xfId="1096"/>
    <cellStyle name="Linked Cell 2 7" xfId="1097"/>
    <cellStyle name="Linked Cell 2 8" xfId="1098"/>
    <cellStyle name="Linked Cell 2 9" xfId="1099"/>
    <cellStyle name="Normal 17 10" xfId="1100"/>
    <cellStyle name="Neutral 2 10" xfId="1101"/>
    <cellStyle name="Normal 17 2" xfId="1102"/>
    <cellStyle name="Percent 16 6 14" xfId="1103"/>
    <cellStyle name="Neutral 2 2" xfId="1104"/>
    <cellStyle name="Normal 17 3" xfId="1105"/>
    <cellStyle name="Percent 16 6 15" xfId="1106"/>
    <cellStyle name="Neutral 2 3" xfId="1107"/>
    <cellStyle name="Normal 17 4" xfId="1108"/>
    <cellStyle name="Percent 16 6 16" xfId="1109"/>
    <cellStyle name="Neutral 2 4" xfId="1110"/>
    <cellStyle name="Normal 17 5" xfId="1111"/>
    <cellStyle name="Percent 16 6 17" xfId="1112"/>
    <cellStyle name="Neutral 2 5" xfId="1113"/>
    <cellStyle name="Normal 17 6" xfId="1114"/>
    <cellStyle name="Percent 2 6 2" xfId="1115"/>
    <cellStyle name="Neutral 2 6" xfId="1116"/>
    <cellStyle name="Normal 17 7" xfId="1117"/>
    <cellStyle name="Percent 2 6 3" xfId="1118"/>
    <cellStyle name="Neutral 2 7" xfId="1119"/>
    <cellStyle name="Normal 17 8" xfId="1120"/>
    <cellStyle name="Percent 2 6 4" xfId="1121"/>
    <cellStyle name="Neutral 2 8" xfId="1122"/>
    <cellStyle name="Normal 17 9" xfId="1123"/>
    <cellStyle name="Percent 2 6 5" xfId="1124"/>
    <cellStyle name="Neutral 2 9" xfId="1125"/>
    <cellStyle name="Normal 10 8" xfId="1126"/>
    <cellStyle name="Normal 12 8" xfId="1127"/>
    <cellStyle name="Normal 13" xfId="1128"/>
    <cellStyle name="Normal 13 10" xfId="1129"/>
    <cellStyle name="Normal 13 11" xfId="1130"/>
    <cellStyle name="Normal 13 12" xfId="1131"/>
    <cellStyle name="Normal 13 14" xfId="1132"/>
    <cellStyle name="Normal 13 17" xfId="1133"/>
    <cellStyle name="Normal 13 22" xfId="1134"/>
    <cellStyle name="Normal 3 2" xfId="1135"/>
    <cellStyle name="Normal 13 18" xfId="1136"/>
    <cellStyle name="Normal 13 23" xfId="1137"/>
    <cellStyle name="Normal 5 2 2 2 5" xfId="1138"/>
    <cellStyle name="Normal 13 2 2" xfId="1139"/>
    <cellStyle name="Normal 5 2 2 2 6" xfId="1140"/>
    <cellStyle name="Normal 13 2 3" xfId="1141"/>
    <cellStyle name="Normal 5 2 2 2 7" xfId="1142"/>
    <cellStyle name="Normal 13 2 4" xfId="1143"/>
    <cellStyle name="Normal 5 2 2 2 8" xfId="1144"/>
    <cellStyle name="Normal 13 2 5" xfId="1145"/>
    <cellStyle name="Normal 13 2 7" xfId="1146"/>
    <cellStyle name="Normal 13 2 8" xfId="1147"/>
    <cellStyle name="Normal 13 37" xfId="1148"/>
    <cellStyle name="Normal 14" xfId="1149"/>
    <cellStyle name="Normal 14 2" xfId="1150"/>
    <cellStyle name="Normal 14 2 2" xfId="1151"/>
    <cellStyle name="Normal 14 2 3" xfId="1152"/>
    <cellStyle name="Normal 14 2 4" xfId="1153"/>
    <cellStyle name="Normal 14 3" xfId="1154"/>
    <cellStyle name="Normal 14 4" xfId="1155"/>
    <cellStyle name="Normal 14 5" xfId="1156"/>
    <cellStyle name="Normal 14 6" xfId="1157"/>
    <cellStyle name="Normal 14 7" xfId="1158"/>
    <cellStyle name="Normal 14 8" xfId="1159"/>
    <cellStyle name="Normal 14 9" xfId="1160"/>
    <cellStyle name="Title 2 10" xfId="1161"/>
    <cellStyle name="Normal 15 2" xfId="1162"/>
    <cellStyle name="Normal 15 3" xfId="1163"/>
    <cellStyle name="Normal 15 4" xfId="1164"/>
    <cellStyle name="Normal 15 5" xfId="1165"/>
    <cellStyle name="Normal 15 6" xfId="1166"/>
    <cellStyle name="Normal 16 3" xfId="1167"/>
    <cellStyle name="Normal 16 4" xfId="1168"/>
    <cellStyle name="Normal 16 5" xfId="1169"/>
    <cellStyle name="Normal 16 6" xfId="1170"/>
    <cellStyle name="Normal 17 11" xfId="1171"/>
    <cellStyle name="Normal 17 12" xfId="1172"/>
    <cellStyle name="Normal 2 13" xfId="1173"/>
    <cellStyle name="Normal 2 15" xfId="1174"/>
    <cellStyle name="Normal 2 16" xfId="1175"/>
    <cellStyle name="Normal 2 17" xfId="1176"/>
    <cellStyle name="Normal 2 18" xfId="1177"/>
    <cellStyle name="Normal 2 2" xfId="1178"/>
    <cellStyle name="Normal 2 2 10" xfId="1179"/>
    <cellStyle name="Normal 3 2 8" xfId="1180"/>
    <cellStyle name="Normal 2 2 11" xfId="1181"/>
    <cellStyle name="Normal 2 2 12" xfId="1182"/>
    <cellStyle name="Normal 2 2 13" xfId="1183"/>
    <cellStyle name="Normal 2 2 2" xfId="1184"/>
    <cellStyle name="Normal 2 2 3" xfId="1185"/>
    <cellStyle name="Normal 2 2 4" xfId="1186"/>
    <cellStyle name="Normal 2 2 5" xfId="1187"/>
    <cellStyle name="Normal 2 2 6" xfId="1188"/>
    <cellStyle name="Normal 2 2 7" xfId="1189"/>
    <cellStyle name="Normal 2 2 8" xfId="1190"/>
    <cellStyle name="Percent 16 9 10" xfId="1191"/>
    <cellStyle name="Normal 2 2 9" xfId="1192"/>
    <cellStyle name="Normal 2 3" xfId="1193"/>
    <cellStyle name="Normal 2 3 10" xfId="1194"/>
    <cellStyle name="Normal 2 3 11" xfId="1195"/>
    <cellStyle name="Normal 2 3 12" xfId="1196"/>
    <cellStyle name="Normal 5" xfId="1197"/>
    <cellStyle name="Normal 2 3 8" xfId="1198"/>
    <cellStyle name="Normal 6" xfId="1199"/>
    <cellStyle name="Normal 2 3 9" xfId="1200"/>
    <cellStyle name="Normal 2 4" xfId="1201"/>
    <cellStyle name="Normal 2 4 10" xfId="1202"/>
    <cellStyle name="Normal 2 4 11" xfId="1203"/>
    <cellStyle name="Normal 2 4 2" xfId="1204"/>
    <cellStyle name="Normal 2 5" xfId="1205"/>
    <cellStyle name="Normal 2 6" xfId="1206"/>
    <cellStyle name="Normal 2 8" xfId="1207"/>
    <cellStyle name="Normal 2 9" xfId="1208"/>
    <cellStyle name="Normal 29" xfId="1209"/>
    <cellStyle name="Normal 3 3 3" xfId="1210"/>
    <cellStyle name="Normal 3 3 4" xfId="1211"/>
    <cellStyle name="Normal 3 4 2" xfId="1212"/>
    <cellStyle name="Normal 3 4 3" xfId="1213"/>
    <cellStyle name="Normal 3 4 4" xfId="1214"/>
    <cellStyle name="Normal 3 4 5" xfId="1215"/>
    <cellStyle name="Normal 3 4 6" xfId="1216"/>
    <cellStyle name="Normal 3 4 7" xfId="1217"/>
    <cellStyle name="Normal 3 4 8" xfId="1218"/>
    <cellStyle name="Normal 3 5 2" xfId="1219"/>
    <cellStyle name="Percent 16 2" xfId="1220"/>
    <cellStyle name="Normal 4 10" xfId="1221"/>
    <cellStyle name="Warning Text 2 2" xfId="1222"/>
    <cellStyle name="Percent 16 3" xfId="1223"/>
    <cellStyle name="Normal 4 11" xfId="1224"/>
    <cellStyle name="Warning Text 2 3" xfId="1225"/>
    <cellStyle name="Percent 16 4" xfId="1226"/>
    <cellStyle name="Output 2 10" xfId="1227"/>
    <cellStyle name="Normal 4 12" xfId="1228"/>
    <cellStyle name="Normal 4 2 2 10" xfId="1229"/>
    <cellStyle name="Normal 4 2 2 12" xfId="1230"/>
    <cellStyle name="Normal 4 2 2 2" xfId="1231"/>
    <cellStyle name="Normal 4 2 2 2 2" xfId="1232"/>
    <cellStyle name="Normal 4 2 2 2 3" xfId="1233"/>
    <cellStyle name="Normal 4 2 2 2 4" xfId="1234"/>
    <cellStyle name="Normal 4 2 2 3" xfId="1235"/>
    <cellStyle name="Normal 4 2 2 4" xfId="1236"/>
    <cellStyle name="Normal 4 2 2 5" xfId="1237"/>
    <cellStyle name="Normal 4 2 2 6" xfId="1238"/>
    <cellStyle name="Normal 4 2 2 7" xfId="1239"/>
    <cellStyle name="Normal 4 2 2 8" xfId="1240"/>
    <cellStyle name="Normal 4 2 2 9" xfId="1241"/>
    <cellStyle name="Normal 4 2 8" xfId="1242"/>
    <cellStyle name="Normal 4 3 2" xfId="1243"/>
    <cellStyle name="Normal 4 3 3" xfId="1244"/>
    <cellStyle name="Normal 4 3 4" xfId="1245"/>
    <cellStyle name="Normal 4 3 5" xfId="1246"/>
    <cellStyle name="Normal 4 3 6" xfId="1247"/>
    <cellStyle name="Normal 4 3 7" xfId="1248"/>
    <cellStyle name="Normal 4 3 8" xfId="1249"/>
    <cellStyle name="Total 2 9" xfId="1250"/>
    <cellStyle name="Normal 4 4 2" xfId="1251"/>
    <cellStyle name="Normal 4 4 3" xfId="1252"/>
    <cellStyle name="Normal 4 4 4" xfId="1253"/>
    <cellStyle name="Warning Text 2 10" xfId="1254"/>
    <cellStyle name="Normal 4 4 5" xfId="1255"/>
    <cellStyle name="Normal 4 4 6" xfId="1256"/>
    <cellStyle name="Percent 16 3 10" xfId="1257"/>
    <cellStyle name="Normal 4 4 7" xfId="1258"/>
    <cellStyle name="Percent 16 3 11" xfId="1259"/>
    <cellStyle name="Normal 4 4 8" xfId="1260"/>
    <cellStyle name="Normal 4 5 2" xfId="1261"/>
    <cellStyle name="Normal 4 5 3" xfId="1262"/>
    <cellStyle name="Normal 4 5 4" xfId="1263"/>
    <cellStyle name="Normal 4 5 5" xfId="1264"/>
    <cellStyle name="Normal 4 5 6" xfId="1265"/>
    <cellStyle name="Normal 4 5 7" xfId="1266"/>
    <cellStyle name="Normal 4 5 8" xfId="1267"/>
    <cellStyle name="Percent 10 5" xfId="1268"/>
    <cellStyle name="Normal 4 6" xfId="1269"/>
    <cellStyle name="Percent 10 6" xfId="1270"/>
    <cellStyle name="Normal 4 7" xfId="1271"/>
    <cellStyle name="Percent 10 7" xfId="1272"/>
    <cellStyle name="Normal 4 8" xfId="1273"/>
    <cellStyle name="Percent 10 8" xfId="1274"/>
    <cellStyle name="Normal 4 9" xfId="1275"/>
    <cellStyle name="Normal 5 10" xfId="1276"/>
    <cellStyle name="Normal 5 11" xfId="1277"/>
    <cellStyle name="Normal 5 12" xfId="1278"/>
    <cellStyle name="Normal 5 2 2" xfId="1279"/>
    <cellStyle name="Normal 5 2 2 2 10" xfId="1280"/>
    <cellStyle name="Normal 5 2 2 2 11" xfId="1281"/>
    <cellStyle name="Normal 5 2 2 2 12" xfId="1282"/>
    <cellStyle name="Normal 5 2 2 2 13" xfId="1283"/>
    <cellStyle name="Normal 5 2 2 2 2" xfId="1284"/>
    <cellStyle name="Normal 5 2 2 2 3" xfId="1285"/>
    <cellStyle name="Normal 5 2 2 2 4" xfId="1286"/>
    <cellStyle name="Normal 5 2 2 6" xfId="1287"/>
    <cellStyle name="Normal 5 2 2 7" xfId="1288"/>
    <cellStyle name="Normal 5 2 2 8" xfId="1289"/>
    <cellStyle name="Normal 5 2 2 9" xfId="1290"/>
    <cellStyle name="Normal 5 2 3" xfId="1291"/>
    <cellStyle name="Normal 5 2 4" xfId="1292"/>
    <cellStyle name="Normal 5 2 5" xfId="1293"/>
    <cellStyle name="Normal 5 2 6" xfId="1294"/>
    <cellStyle name="Normal 5 2 7" xfId="1295"/>
    <cellStyle name="Normal 5 2 8" xfId="1296"/>
    <cellStyle name="Normal 5 3 7" xfId="1297"/>
    <cellStyle name="Normal 5 3 8" xfId="1298"/>
    <cellStyle name="Percent 16 8 11" xfId="1299"/>
    <cellStyle name="Normal 5 4 8" xfId="1300"/>
    <cellStyle name="Note 2 9" xfId="1301"/>
    <cellStyle name="Normal 5 5 2" xfId="1302"/>
    <cellStyle name="Normal 5 5 3" xfId="1303"/>
    <cellStyle name="Normal 5 5 4" xfId="1304"/>
    <cellStyle name="Normal 5 5 5" xfId="1305"/>
    <cellStyle name="Normal 5 5 6" xfId="1306"/>
    <cellStyle name="Normal 5 5 7" xfId="1307"/>
    <cellStyle name="Normal 5 5 8" xfId="1308"/>
    <cellStyle name="Percent 4 2 5" xfId="1309"/>
    <cellStyle name="Normal 6 10" xfId="1310"/>
    <cellStyle name="Percent 4 2 6" xfId="1311"/>
    <cellStyle name="Normal 6 11" xfId="1312"/>
    <cellStyle name="Percent 4 2 7" xfId="1313"/>
    <cellStyle name="Normal 6 12" xfId="1314"/>
    <cellStyle name="Normal 6 2" xfId="1315"/>
    <cellStyle name="Percent 4 11" xfId="1316"/>
    <cellStyle name="Normal 6 2 2" xfId="1317"/>
    <cellStyle name="Percent 7 8" xfId="1318"/>
    <cellStyle name="Normal 6 2 2 10" xfId="1319"/>
    <cellStyle name="Normal 6 2 2 11" xfId="1320"/>
    <cellStyle name="Normal 6 2 2 12" xfId="1321"/>
    <cellStyle name="Normal 6 2 2 13" xfId="1322"/>
    <cellStyle name="Percent 4 12" xfId="1323"/>
    <cellStyle name="Normal 6 2 3" xfId="1324"/>
    <cellStyle name="Percent 4 13" xfId="1325"/>
    <cellStyle name="Normal 6 2 4" xfId="1326"/>
    <cellStyle name="Normal 6 2 5" xfId="1327"/>
    <cellStyle name="Normal 6 2 6" xfId="1328"/>
    <cellStyle name="Output 3" xfId="1329"/>
    <cellStyle name="Normal 6 2 7" xfId="1330"/>
    <cellStyle name="Normal 6 2 8" xfId="1331"/>
    <cellStyle name="Percent 12 2" xfId="1332"/>
    <cellStyle name="Normal 6 3" xfId="1333"/>
    <cellStyle name="Normal 6 3 2" xfId="1334"/>
    <cellStyle name="Normal 6 3 3" xfId="1335"/>
    <cellStyle name="Normal 6 3 4" xfId="1336"/>
    <cellStyle name="Normal 6 3 5" xfId="1337"/>
    <cellStyle name="Normal 6 3 7" xfId="1338"/>
    <cellStyle name="Normal 6 3 8" xfId="1339"/>
    <cellStyle name="Percent 12 3" xfId="1340"/>
    <cellStyle name="Normal 6 4" xfId="1341"/>
    <cellStyle name="Normal 6 4 2" xfId="1342"/>
    <cellStyle name="Normal 6 4 3" xfId="1343"/>
    <cellStyle name="Normal 6 4 4" xfId="1344"/>
    <cellStyle name="Normal 6 4 5" xfId="1345"/>
    <cellStyle name="Normal 6 4 6" xfId="1346"/>
    <cellStyle name="Normal 6 4 7" xfId="1347"/>
    <cellStyle name="Normal 6 4 8" xfId="1348"/>
    <cellStyle name="Percent 12 4" xfId="1349"/>
    <cellStyle name="Normal 6 5" xfId="1350"/>
    <cellStyle name="Normal 6 5 2" xfId="1351"/>
    <cellStyle name="Normal 6 5 3" xfId="1352"/>
    <cellStyle name="Normal 6 5 4" xfId="1353"/>
    <cellStyle name="Normal 6 5 5" xfId="1354"/>
    <cellStyle name="Normal 6 5 6" xfId="1355"/>
    <cellStyle name="Normal 6 5 7" xfId="1356"/>
    <cellStyle name="Normal 6 5 8" xfId="1357"/>
    <cellStyle name="Percent 12 5" xfId="1358"/>
    <cellStyle name="Normal 6 6" xfId="1359"/>
    <cellStyle name="Percent 12 6" xfId="1360"/>
    <cellStyle name="Normal 6 7" xfId="1361"/>
    <cellStyle name="Percent 12 7" xfId="1362"/>
    <cellStyle name="Normal 6 8" xfId="1363"/>
    <cellStyle name="Percent 12 8" xfId="1364"/>
    <cellStyle name="Normal 6 9" xfId="1365"/>
    <cellStyle name="Normal 7" xfId="1366"/>
    <cellStyle name="Percent 8" xfId="1367"/>
    <cellStyle name="Normal 7 10" xfId="1368"/>
    <cellStyle name="Percent 9" xfId="1369"/>
    <cellStyle name="Normal 7 11" xfId="1370"/>
    <cellStyle name="Normal 7 12" xfId="1371"/>
    <cellStyle name="Normal 7 2" xfId="1372"/>
    <cellStyle name="Normal 7 2 2" xfId="1373"/>
    <cellStyle name="Normal 7 3 2" xfId="1374"/>
    <cellStyle name="Normal 7 3 3" xfId="1375"/>
    <cellStyle name="Percent 16 9 2" xfId="1376"/>
    <cellStyle name="Normal 7 3 4" xfId="1377"/>
    <cellStyle name="Percent 16 9 3" xfId="1378"/>
    <cellStyle name="Normal 7 3 5" xfId="1379"/>
    <cellStyle name="Percent 16 9 4" xfId="1380"/>
    <cellStyle name="Normal 7 3 6" xfId="1381"/>
    <cellStyle name="Percent 16 9 5" xfId="1382"/>
    <cellStyle name="Normal 7 3 7" xfId="1383"/>
    <cellStyle name="Percent 16 9 6" xfId="1384"/>
    <cellStyle name="Normal 7 3 8" xfId="1385"/>
    <cellStyle name="Percent 13 3" xfId="1386"/>
    <cellStyle name="Normal 7 4" xfId="1387"/>
    <cellStyle name="Normal 7 4 2" xfId="1388"/>
    <cellStyle name="Normal 7 4 3" xfId="1389"/>
    <cellStyle name="Normal 7 4 4" xfId="1390"/>
    <cellStyle name="Normal 7 4 5" xfId="1391"/>
    <cellStyle name="Normal 7 4 6" xfId="1392"/>
    <cellStyle name="Total 3" xfId="1393"/>
    <cellStyle name="Normal 7 4 7" xfId="1394"/>
    <cellStyle name="Normal 7 4 8" xfId="1395"/>
    <cellStyle name="Percent 13 4" xfId="1396"/>
    <cellStyle name="Normal 7 5" xfId="1397"/>
    <cellStyle name="Normal 7 5 2" xfId="1398"/>
    <cellStyle name="Percent 13 5" xfId="1399"/>
    <cellStyle name="Normal 7 6" xfId="1400"/>
    <cellStyle name="Percent 13 6" xfId="1401"/>
    <cellStyle name="Normal 7 7" xfId="1402"/>
    <cellStyle name="Percent 13 7" xfId="1403"/>
    <cellStyle name="Normal 7 8" xfId="1404"/>
    <cellStyle name="Percent 13 8" xfId="1405"/>
    <cellStyle name="Normal 7 9" xfId="1406"/>
    <cellStyle name="Normal 8" xfId="1407"/>
    <cellStyle name="Normal 8 10" xfId="1408"/>
    <cellStyle name="Normal 8 11" xfId="1409"/>
    <cellStyle name="Normal 8 12" xfId="1410"/>
    <cellStyle name="Normal 8 2" xfId="1411"/>
    <cellStyle name="Normal 8 2 2" xfId="1412"/>
    <cellStyle name="Normal 8 2 3" xfId="1413"/>
    <cellStyle name="Normal 8 2 4" xfId="1414"/>
    <cellStyle name="Normal 8 2 5" xfId="1415"/>
    <cellStyle name="Normal 8 2 6" xfId="1416"/>
    <cellStyle name="Normal 8 2 7" xfId="1417"/>
    <cellStyle name="Normal 8 2 8" xfId="1418"/>
    <cellStyle name="Percent 14 2" xfId="1419"/>
    <cellStyle name="Normal 8 3" xfId="1420"/>
    <cellStyle name="Normal 8 3 8" xfId="1421"/>
    <cellStyle name="Percent 14 3" xfId="1422"/>
    <cellStyle name="Normal 8 4" xfId="1423"/>
    <cellStyle name="Normal 8 4 2" xfId="1424"/>
    <cellStyle name="Normal 8 4 3" xfId="1425"/>
    <cellStyle name="Normal 8 4 4" xfId="1426"/>
    <cellStyle name="Normal 8 4 5" xfId="1427"/>
    <cellStyle name="Normal 8 4 6" xfId="1428"/>
    <cellStyle name="Normal 8 4 7" xfId="1429"/>
    <cellStyle name="Normal 8 4 8" xfId="1430"/>
    <cellStyle name="Percent 14 4" xfId="1431"/>
    <cellStyle name="Normal 8 5" xfId="1432"/>
    <cellStyle name="Normal 8 5 5" xfId="1433"/>
    <cellStyle name="Normal 8 5 6" xfId="1434"/>
    <cellStyle name="Normal 8 5 7" xfId="1435"/>
    <cellStyle name="Percent 14 5" xfId="1436"/>
    <cellStyle name="Normal 8 6" xfId="1437"/>
    <cellStyle name="Percent 14 6" xfId="1438"/>
    <cellStyle name="Normal 8 7" xfId="1439"/>
    <cellStyle name="Percent 14 7" xfId="1440"/>
    <cellStyle name="Normal 8 8" xfId="1441"/>
    <cellStyle name="Percent 14 8" xfId="1442"/>
    <cellStyle name="Normal 8 9" xfId="1443"/>
    <cellStyle name="Normal 9" xfId="1444"/>
    <cellStyle name="Percent 15 6" xfId="1445"/>
    <cellStyle name="Normal 9 7" xfId="1446"/>
    <cellStyle name="Normale_B2020" xfId="1447"/>
    <cellStyle name="Note 2 11" xfId="1448"/>
    <cellStyle name="Note 2 12" xfId="1449"/>
    <cellStyle name="Note 2 13" xfId="1450"/>
    <cellStyle name="Note 2 14" xfId="1451"/>
    <cellStyle name="Note 2 15" xfId="1452"/>
    <cellStyle name="Note 2 4" xfId="1453"/>
    <cellStyle name="Note 2 5" xfId="1454"/>
    <cellStyle name="Note 2 6" xfId="1455"/>
    <cellStyle name="Note 2 7" xfId="1456"/>
    <cellStyle name="Note 2 8" xfId="1457"/>
    <cellStyle name="Note 4" xfId="1458"/>
    <cellStyle name="Note 5" xfId="1459"/>
    <cellStyle name="Note 7" xfId="1460"/>
    <cellStyle name="Note 8" xfId="1461"/>
    <cellStyle name="Output 2 2" xfId="1462"/>
    <cellStyle name="Output 2 3" xfId="1463"/>
    <cellStyle name="Output 2 4" xfId="1464"/>
    <cellStyle name="Output 2 5" xfId="1465"/>
    <cellStyle name="Output 2 6" xfId="1466"/>
    <cellStyle name="Output 2 7" xfId="1467"/>
    <cellStyle name="Output 2 8" xfId="1468"/>
    <cellStyle name="Output 2 9" xfId="1469"/>
    <cellStyle name="Percent 10" xfId="1470"/>
    <cellStyle name="Percent 11" xfId="1471"/>
    <cellStyle name="Percent 13" xfId="1472"/>
    <cellStyle name="Percent 14" xfId="1473"/>
    <cellStyle name="Percent 15" xfId="1474"/>
    <cellStyle name="Percent 15 10" xfId="1475"/>
    <cellStyle name="Percent 15 11" xfId="1476"/>
    <cellStyle name="Percent 15 2 2" xfId="1477"/>
    <cellStyle name="Percent 15 2 3" xfId="1478"/>
    <cellStyle name="Percent 15 2 4" xfId="1479"/>
    <cellStyle name="Percent 15 2 5" xfId="1480"/>
    <cellStyle name="Percent 15 2 6" xfId="1481"/>
    <cellStyle name="Percent 15 2 7" xfId="1482"/>
    <cellStyle name="Percent 15 8" xfId="1483"/>
    <cellStyle name="Percent 15 9" xfId="1484"/>
    <cellStyle name="Percent 16 3 12" xfId="1485"/>
    <cellStyle name="Percent 16 3 13" xfId="1486"/>
    <cellStyle name="Percent 16 3 14" xfId="1487"/>
    <cellStyle name="Percent 16 3 15" xfId="1488"/>
    <cellStyle name="Percent 16 3 16" xfId="1489"/>
    <cellStyle name="Percent 16 3 2" xfId="1490"/>
    <cellStyle name="Percent 16 3 3" xfId="1491"/>
    <cellStyle name="Percent 16 3 4" xfId="1492"/>
    <cellStyle name="Percent 16 3 5" xfId="1493"/>
    <cellStyle name="Percent 16 3 6" xfId="1494"/>
    <cellStyle name="Percent 16 3 7" xfId="1495"/>
    <cellStyle name="Percent 16 3 8" xfId="1496"/>
    <cellStyle name="Percent 16 3 9" xfId="1497"/>
    <cellStyle name="Percent 16 4 10" xfId="1498"/>
    <cellStyle name="Percent 16 4 2" xfId="1499"/>
    <cellStyle name="Percent 16 4 3" xfId="1500"/>
    <cellStyle name="Percent 16 4 4" xfId="1501"/>
    <cellStyle name="Percent 16 4 5" xfId="1502"/>
    <cellStyle name="Percent 16 4 6" xfId="1503"/>
    <cellStyle name="Percent 16 4 7" xfId="1504"/>
    <cellStyle name="Percent 16 4 8" xfId="1505"/>
    <cellStyle name="Percent 16 4 9" xfId="1506"/>
    <cellStyle name="Warning Text 2 4" xfId="1507"/>
    <cellStyle name="Percent 16 5" xfId="1508"/>
    <cellStyle name="Percent 16 5 10" xfId="1509"/>
    <cellStyle name="Percent 16 5 2" xfId="1510"/>
    <cellStyle name="Percent 16 5 3" xfId="1511"/>
    <cellStyle name="Percent 16 5 4" xfId="1512"/>
    <cellStyle name="Percent 16 5 5" xfId="1513"/>
    <cellStyle name="Percent 16 5 6" xfId="1514"/>
    <cellStyle name="Percent 16 5 7" xfId="1515"/>
    <cellStyle name="Percent 16 5 8" xfId="1516"/>
    <cellStyle name="Percent 16 5 9" xfId="1517"/>
    <cellStyle name="Warning Text 2 5" xfId="1518"/>
    <cellStyle name="Percent 16 6" xfId="1519"/>
    <cellStyle name="Percent 16 6 2" xfId="1520"/>
    <cellStyle name="Percent 16 6 3" xfId="1521"/>
    <cellStyle name="Percent 16 6 4" xfId="1522"/>
    <cellStyle name="Percent 16 6 5" xfId="1523"/>
    <cellStyle name="Percent 16 6 6" xfId="1524"/>
    <cellStyle name="Percent 16 6 7" xfId="1525"/>
    <cellStyle name="Percent 16 6 8" xfId="1526"/>
    <cellStyle name="Percent 16 6 9" xfId="1527"/>
    <cellStyle name="Warning Text 2 6" xfId="1528"/>
    <cellStyle name="Percent 16 7" xfId="1529"/>
    <cellStyle name="Percent 16 7 13" xfId="1530"/>
    <cellStyle name="Percent 16 7 14" xfId="1531"/>
    <cellStyle name="Percent 16 7 3" xfId="1532"/>
    <cellStyle name="Percent 16 7 4" xfId="1533"/>
    <cellStyle name="Percent 16 7 5" xfId="1534"/>
    <cellStyle name="Percent 16 7 6" xfId="1535"/>
    <cellStyle name="Percent 16 7 7" xfId="1536"/>
    <cellStyle name="Percent 16 7 8" xfId="1537"/>
    <cellStyle name="Percent 16 7 9" xfId="1538"/>
    <cellStyle name="Warning Text 2 7" xfId="1539"/>
    <cellStyle name="Percent 16 8" xfId="1540"/>
    <cellStyle name="Percent 16 8 9" xfId="1541"/>
    <cellStyle name="Percent 16 9 11" xfId="1542"/>
    <cellStyle name="Percent 16 9 12" xfId="1543"/>
    <cellStyle name="Percent 16 9 13" xfId="1544"/>
    <cellStyle name="Percent 16 9 14" xfId="1545"/>
    <cellStyle name="Percent 16 9 15" xfId="1546"/>
    <cellStyle name="Percent 16 9 16" xfId="1547"/>
    <cellStyle name="Percent 6 2" xfId="1548"/>
    <cellStyle name="Percent 16 9 17" xfId="1549"/>
    <cellStyle name="Percent 16 9 7" xfId="1550"/>
    <cellStyle name="Percent 16 9 8" xfId="1551"/>
    <cellStyle name="Percent 16 9 9" xfId="1552"/>
    <cellStyle name="Percent 2 10" xfId="1553"/>
    <cellStyle name="Percent 2 10 2" xfId="1554"/>
    <cellStyle name="Percent 2 10 3" xfId="1555"/>
    <cellStyle name="Percent 2 10 4" xfId="1556"/>
    <cellStyle name="Percent 2 10 5" xfId="1557"/>
    <cellStyle name="Percent 2 10 6" xfId="1558"/>
    <cellStyle name="Percent 2 10 7" xfId="1559"/>
    <cellStyle name="Percent 2 10 8" xfId="1560"/>
    <cellStyle name="Percent 2 11" xfId="1561"/>
    <cellStyle name="Percent 2 12" xfId="1562"/>
    <cellStyle name="Percent 2 13" xfId="1563"/>
    <cellStyle name="Percent 2 14" xfId="1564"/>
    <cellStyle name="Percent 2 15" xfId="1565"/>
    <cellStyle name="Percent 2 16" xfId="1566"/>
    <cellStyle name="Percent 2 17" xfId="1567"/>
    <cellStyle name="Percent 2 18" xfId="1568"/>
    <cellStyle name="Percent 2 2 3" xfId="1569"/>
    <cellStyle name="Percent 2 2 4" xfId="1570"/>
    <cellStyle name="Percent 2 2 5" xfId="1571"/>
    <cellStyle name="Percent 2 2 6" xfId="1572"/>
    <cellStyle name="Percent 2 2 7" xfId="1573"/>
    <cellStyle name="Percent 2 2 8" xfId="1574"/>
    <cellStyle name="Percent 2 3" xfId="1575"/>
    <cellStyle name="Percent 2 3 2" xfId="1576"/>
    <cellStyle name="Percent 2 3 3" xfId="1577"/>
    <cellStyle name="Percent 2 3 4" xfId="1578"/>
    <cellStyle name="Percent 2 3 5" xfId="1579"/>
    <cellStyle name="Percent 2 3 6" xfId="1580"/>
    <cellStyle name="Percent 2 3 7" xfId="1581"/>
    <cellStyle name="Percent 2 3 8" xfId="1582"/>
    <cellStyle name="Percent 2 4" xfId="1583"/>
    <cellStyle name="Percent 2 4 2" xfId="1584"/>
    <cellStyle name="Percent 2 4 3" xfId="1585"/>
    <cellStyle name="Percent 2 4 4" xfId="1586"/>
    <cellStyle name="Percent 2 5" xfId="1587"/>
    <cellStyle name="Percent 2 5 2" xfId="1588"/>
    <cellStyle name="Percent 2 5 3" xfId="1589"/>
    <cellStyle name="Percent 2 5 8" xfId="1590"/>
    <cellStyle name="Percent 2 6" xfId="1591"/>
    <cellStyle name="Percent 2 6 6" xfId="1592"/>
    <cellStyle name="Percent 2 6 7" xfId="1593"/>
    <cellStyle name="Percent 2 6 8" xfId="1594"/>
    <cellStyle name="Percent 2 7" xfId="1595"/>
    <cellStyle name="Percent 2 7 5" xfId="1596"/>
    <cellStyle name="Percent 2 7 6" xfId="1597"/>
    <cellStyle name="Percent 2 7 7" xfId="1598"/>
    <cellStyle name="Percent 2 7 8" xfId="1599"/>
    <cellStyle name="Percent 2 8" xfId="1600"/>
    <cellStyle name="Percent 2 8 2" xfId="1601"/>
    <cellStyle name="Percent 2 8 3" xfId="1602"/>
    <cellStyle name="Percent 2 8 4" xfId="1603"/>
    <cellStyle name="Percent 2 8 5" xfId="1604"/>
    <cellStyle name="Percent 2 8 6" xfId="1605"/>
    <cellStyle name="Percent 2 8 7" xfId="1606"/>
    <cellStyle name="Percent 2 8 8" xfId="1607"/>
    <cellStyle name="Percent 2 9" xfId="1608"/>
    <cellStyle name="Percent 2 9 2" xfId="1609"/>
    <cellStyle name="Percent 2 9 3" xfId="1610"/>
    <cellStyle name="Percent 2 9 4" xfId="1611"/>
    <cellStyle name="Percent 2 9 5" xfId="1612"/>
    <cellStyle name="Percent 2 9 6" xfId="1613"/>
    <cellStyle name="Percent 2 9 7" xfId="1614"/>
    <cellStyle name="Percent 2 9 8" xfId="1615"/>
    <cellStyle name="Percent 3 7" xfId="1616"/>
    <cellStyle name="Percent 3 8" xfId="1617"/>
    <cellStyle name="Percent 4 10" xfId="1618"/>
    <cellStyle name="Percent 4 2 2" xfId="1619"/>
    <cellStyle name="Percent 4 2 3" xfId="1620"/>
    <cellStyle name="Percent 4 2 4" xfId="1621"/>
    <cellStyle name="Percent 4 2 8" xfId="1622"/>
    <cellStyle name="Percent 4 3" xfId="1623"/>
    <cellStyle name="Title 2 8" xfId="1624"/>
    <cellStyle name="Percent 4 3 8" xfId="1625"/>
    <cellStyle name="Title 3" xfId="1626"/>
    <cellStyle name="Percent 4 4" xfId="1627"/>
    <cellStyle name="Percent 4 4 5" xfId="1628"/>
    <cellStyle name="Percent 4 4 6" xfId="1629"/>
    <cellStyle name="Percent 4 4 7" xfId="1630"/>
    <cellStyle name="Percent 4 4 8" xfId="1631"/>
    <cellStyle name="Percent 4 5" xfId="1632"/>
    <cellStyle name="Percent 4 5 5" xfId="1633"/>
    <cellStyle name="Percent 4 5 6" xfId="1634"/>
    <cellStyle name="Percent 4 5 7" xfId="1635"/>
    <cellStyle name="Percent 4 5 8" xfId="1636"/>
    <cellStyle name="Percent 4 6" xfId="1637"/>
    <cellStyle name="Percent 4 6 5" xfId="1638"/>
    <cellStyle name="Percent 4 6 6" xfId="1639"/>
    <cellStyle name="Percent 4 6 7" xfId="1640"/>
    <cellStyle name="Percent 4 6 8" xfId="1641"/>
    <cellStyle name="Percent 5 3" xfId="1642"/>
    <cellStyle name="Percent 5 4" xfId="1643"/>
    <cellStyle name="Percent 5 5" xfId="1644"/>
    <cellStyle name="Percent 5 6" xfId="1645"/>
    <cellStyle name="Percent 5 7" xfId="1646"/>
    <cellStyle name="Percent 5 8" xfId="1647"/>
    <cellStyle name="Percent 7 2" xfId="1648"/>
    <cellStyle name="Percent 7 3" xfId="1649"/>
    <cellStyle name="Percent 7 4" xfId="1650"/>
    <cellStyle name="Percent 7 5" xfId="1651"/>
    <cellStyle name="Percent 7 6" xfId="1652"/>
    <cellStyle name="Percent 7 7" xfId="1653"/>
    <cellStyle name="Percent 8 8" xfId="1654"/>
    <cellStyle name="Percent 9 2" xfId="1655"/>
    <cellStyle name="Percent 9 3" xfId="1656"/>
    <cellStyle name="Percent 9 4" xfId="1657"/>
    <cellStyle name="Percent 9 5" xfId="1658"/>
    <cellStyle name="Percent 9 6" xfId="1659"/>
    <cellStyle name="Title 2 9" xfId="1660"/>
    <cellStyle name="Total 2 10" xfId="1661"/>
    <cellStyle name="Total 2 2" xfId="1662"/>
    <cellStyle name="Total 2 3" xfId="1663"/>
    <cellStyle name="Total 2 4" xfId="1664"/>
    <cellStyle name="Total 2 5" xfId="1665"/>
    <cellStyle name="Total 2 6" xfId="1666"/>
    <cellStyle name="Total 2 7" xfId="1667"/>
    <cellStyle name="Total 2 8" xfId="1668"/>
    <cellStyle name="Warning Text 3" xfId="1669"/>
  </cellStyles>
  <dxfs count="6"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ill>
        <patternFill patternType="solid">
          <bgColor theme="5" tint="0.599963377788629"/>
        </patternFill>
      </fill>
    </dxf>
    <dxf>
      <fill>
        <patternFill patternType="solid">
          <bgColor theme="6" tint="0.599963377788629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colors>
    <mruColors>
      <color rgb="0099FF66"/>
      <color rgb="00FFFFCC"/>
      <color rgb="00CCFF99"/>
      <color rgb="00CDACE6"/>
      <color rgb="00FFCC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externalLinks/externalLink1.xml" Type="http://schemas.openxmlformats.org/officeDocument/2006/relationships/externalLink"/><Relationship Id="rId28" Target="externalLinks/externalLink2.xml" Type="http://schemas.openxmlformats.org/officeDocument/2006/relationships/externalLink"/><Relationship Id="rId29" Target="externalLinks/externalLink3.xml" Type="http://schemas.openxmlformats.org/officeDocument/2006/relationships/externalLink"/><Relationship Id="rId3" Target="worksheets/sheet3.xml" Type="http://schemas.openxmlformats.org/officeDocument/2006/relationships/worksheet"/><Relationship Id="rId30" Target="externalLinks/externalLink4.xml" Type="http://schemas.openxmlformats.org/officeDocument/2006/relationships/externalLink"/><Relationship Id="rId31" Target="theme/theme1.xml" Type="http://schemas.openxmlformats.org/officeDocument/2006/relationships/theme"/><Relationship Id="rId32" Target="styles.xml" Type="http://schemas.openxmlformats.org/officeDocument/2006/relationships/styles"/><Relationship Id="rId33" Target="sharedStrings.xml" Type="http://schemas.openxmlformats.org/officeDocument/2006/relationships/sharedStrings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317500</xdr:colOff>
      <xdr:row>137</xdr:row>
      <xdr:rowOff>158750</xdr:rowOff>
    </xdr:from>
    <xdr:to>
      <xdr:col>10</xdr:col>
      <xdr:colOff>365558</xdr:colOff>
      <xdr:row>147</xdr:row>
      <xdr:rowOff>25131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82540" y="27498675"/>
          <a:ext cx="5088890" cy="20948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arget="file://///Trillian/groups/SAGE/saic_technology/ResCOM/New%20Microsoft%20Excel%20Worksheet.xls" TargetMode="External" Type="http://schemas.openxmlformats.org/officeDocument/2006/relationships/externalLinkPath"/></Relationships>
</file>

<file path=xl/externalLinks/_rels/externalLink2.xml.rels><?xml version="1.0" encoding="UTF-8" standalone="yes"?><Relationships xmlns="http://schemas.openxmlformats.org/package/2006/relationships"><Relationship Id="rId1" Target="file://///Trillian/groups/VEDA_Models/NEEDS_SE/SUBRES_TMPL/TMPL_RES.xls" TargetMode="External" Type="http://schemas.openxmlformats.org/officeDocument/2006/relationships/externalLinkPath"/></Relationships>
</file>

<file path=xl/externalLinks/_rels/externalLink3.xml.rels><?xml version="1.0" encoding="UTF-8" standalone="yes"?><Relationships xmlns="http://schemas.openxmlformats.org/package/2006/relationships"><Relationship Id="rId1" Target="file://///Wolfgang/c/temphold/TMPL_RES.xls" TargetMode="External" Type="http://schemas.openxmlformats.org/officeDocument/2006/relationships/externalLinkPath"/></Relationships>
</file>

<file path=xl/externalLinks/_rels/externalLink4.xml.rels><?xml version="1.0" encoding="UTF-8" standalone="yes"?><Relationships xmlns="http://schemas.openxmlformats.org/package/2006/relationships"><Relationship Id="rId1" Target="file://///Trillian/groups/TMPL_RES.xls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<Relationships xmlns="http://schemas.openxmlformats.org/package/2006/relationships"><Relationship Id="rId1" Target="../comments1.xml" Type="http://schemas.openxmlformats.org/officeDocument/2006/relationships/comments"/><Relationship Id="rId2" Target="../drawings/vmlDrawing1.vml" Type="http://schemas.openxmlformats.org/officeDocument/2006/relationships/vmlDrawing"/><Relationship Id="rId3" Target="http://stats.oecd.org/OECDStat_Metadata/ShowMetadata.ashx?Dataset=WBIG&amp;ShowOnWeb=true&amp;Lang=en" TargetMode="External" Type="http://schemas.openxmlformats.org/officeDocument/2006/relationships/hyperlink"/><Relationship Id="rId4" Target="http://dx.doi.org/10.1787/data-00513-en" TargetMode="External" Type="http://schemas.openxmlformats.org/officeDocument/2006/relationships/hyperlink"/></Relationships>
</file>

<file path=xl/worksheets/_rels/sheet5.xml.rels><?xml version="1.0" encoding="UTF-8" standalone="yes"?><Relationships xmlns="http://schemas.openxmlformats.org/package/2006/relationships"><Relationship Id="rId1" Target="../comments2.xml" Type="http://schemas.openxmlformats.org/officeDocument/2006/relationships/comments"/><Relationship Id="rId2" Target="../drawings/vmlDrawing2.vml" Type="http://schemas.openxmlformats.org/officeDocument/2006/relationships/vmlDrawing"/><Relationship Id="rId3" Target="http://stats.oecd.org/OECDStat_Metadata/ShowMetadata.ashx?Dataset=WBIG&amp;ShowOnWeb=true&amp;Lang=en" TargetMode="External" Type="http://schemas.openxmlformats.org/officeDocument/2006/relationships/hyperlink"/><Relationship Id="rId4" Target="http://dx.doi.org/10.1787/data-00513-en" TargetMode="External" Type="http://schemas.openxmlformats.org/officeDocument/2006/relationships/hyperlink"/></Relationships>
</file>

<file path=xl/worksheets/_rels/sheet6.xml.rels><?xml version="1.0" encoding="UTF-8" standalone="yes"?><Relationships xmlns="http://schemas.openxmlformats.org/package/2006/relationships"><Relationship Id="rId1" Target="../comments3.xml" Type="http://schemas.openxmlformats.org/officeDocument/2006/relationships/comments"/><Relationship Id="rId2" Target="../drawings/vmlDrawing3.vml" Type="http://schemas.openxmlformats.org/officeDocument/2006/relationships/vmlDrawing"/><Relationship Id="rId3" Target="http://stats.oecd.org/OECDStat_Metadata/ShowMetadata.ashx?Dataset=WBIG&amp;ShowOnWeb=true&amp;Lang=en" TargetMode="External" Type="http://schemas.openxmlformats.org/officeDocument/2006/relationships/hyperlink"/><Relationship Id="rId4" Target="http://dx.doi.org/10.1787/data-00513-en" TargetMode="External" Type="http://schemas.openxmlformats.org/officeDocument/2006/relationships/hyperlink"/></Relationships>
</file>

<file path=xl/worksheets/_rels/sheet7.xml.rels><?xml version="1.0" encoding="UTF-8" standalone="yes"?><Relationships xmlns="http://schemas.openxmlformats.org/package/2006/relationships"><Relationship Id="rId1" Target="../comments4.xml" Type="http://schemas.openxmlformats.org/officeDocument/2006/relationships/comments"/><Relationship Id="rId2" Target="../drawings/vmlDrawing4.vml" Type="http://schemas.openxmlformats.org/officeDocument/2006/relationships/vmlDrawing"/><Relationship Id="rId3" Target="http://stats.oecd.org/OECDStat_Metadata/ShowMetadata.ashx?Dataset=WBIG&amp;ShowOnWeb=true&amp;Lang=en" TargetMode="External" Type="http://schemas.openxmlformats.org/officeDocument/2006/relationships/hyperlink"/><Relationship Id="rId4" Target="http://dx.doi.org/10.1787/data-00513-en" TargetMode="External" Type="http://schemas.openxmlformats.org/officeDocument/2006/relationships/hyperlink"/></Relationships>
</file>

<file path=xl/worksheets/_rels/sheet10.xml.rels><?xml version="1.0" encoding="UTF-8" standalone="yes"?><Relationships xmlns="http://schemas.openxmlformats.org/package/2006/relationships"><Relationship Id="rId1" Target="../comments5.xml" Type="http://schemas.openxmlformats.org/officeDocument/2006/relationships/comments"/><Relationship Id="rId2" Target="../drawings/vmlDrawing5.vml" Type="http://schemas.openxmlformats.org/officeDocument/2006/relationships/vmlDrawing"/></Relationships>
</file>

<file path=xl/worksheets/_rels/sheet11.xml.rels><?xml version="1.0" encoding="UTF-8" standalone="yes"?><Relationships xmlns="http://schemas.openxmlformats.org/package/2006/relationships"><Relationship Id="rId1" Target="../comments6.xml" Type="http://schemas.openxmlformats.org/officeDocument/2006/relationships/comments"/><Relationship Id="rId2" Target="../drawings/vmlDrawing6.vml" Type="http://schemas.openxmlformats.org/officeDocument/2006/relationships/vmlDrawing"/></Relationships>
</file>

<file path=xl/worksheets/_rels/sheet12.xml.rels><?xml version="1.0" encoding="UTF-8" standalone="yes"?><Relationships xmlns="http://schemas.openxmlformats.org/package/2006/relationships"><Relationship Id="rId1" Target="../comments7.xml" Type="http://schemas.openxmlformats.org/officeDocument/2006/relationships/comments"/><Relationship Id="rId2" Target="../drawings/vmlDrawing7.vml" Type="http://schemas.openxmlformats.org/officeDocument/2006/relationships/vmlDrawing"/></Relationships>
</file>

<file path=xl/worksheets/_rels/sheet13.xml.rels><?xml version="1.0" encoding="UTF-8" standalone="yes"?><Relationships xmlns="http://schemas.openxmlformats.org/package/2006/relationships"><Relationship Id="rId1" Target="../comments8.xml" Type="http://schemas.openxmlformats.org/officeDocument/2006/relationships/comments"/><Relationship Id="rId2" Target="../drawings/drawing1.xml" Type="http://schemas.openxmlformats.org/officeDocument/2006/relationships/drawing"/><Relationship Id="rId3" Target="../drawings/vmlDrawing8.vml" Type="http://schemas.openxmlformats.org/officeDocument/2006/relationships/vmlDrawing"/></Relationships>
</file>

<file path=xl/worksheets/_rels/sheet16.xml.rels><?xml version="1.0" encoding="UTF-8" standalone="yes"?><Relationships xmlns="http://schemas.openxmlformats.org/package/2006/relationships"><Relationship Id="rId1" Target="../comments9.xml" Type="http://schemas.openxmlformats.org/officeDocument/2006/relationships/comments"/><Relationship Id="rId2" Target="../drawings/vmlDrawing9.vml" Type="http://schemas.openxmlformats.org/officeDocument/2006/relationships/vmlDrawing"/></Relationships>
</file>

<file path=xl/worksheets/_rels/sheet17.xml.rels><?xml version="1.0" encoding="UTF-8" standalone="yes"?><Relationships xmlns="http://schemas.openxmlformats.org/package/2006/relationships"><Relationship Id="rId1" Target="../comments10.xml" Type="http://schemas.openxmlformats.org/officeDocument/2006/relationships/comments"/><Relationship Id="rId2" Target="../drawings/vmlDrawing10.vml" Type="http://schemas.openxmlformats.org/officeDocument/2006/relationships/vmlDrawing"/></Relationships>
</file>

<file path=xl/worksheets/_rels/sheet18.xml.rels><?xml version="1.0" encoding="UTF-8" standalone="yes"?><Relationships xmlns="http://schemas.openxmlformats.org/package/2006/relationships"><Relationship Id="rId1" Target="../comments11.xml" Type="http://schemas.openxmlformats.org/officeDocument/2006/relationships/comments"/><Relationship Id="rId2" Target="../drawings/vmlDrawing11.vml" Type="http://schemas.openxmlformats.org/officeDocument/2006/relationships/vmlDrawing"/></Relationships>
</file>

<file path=xl/worksheets/_rels/sheet19.xml.rels><?xml version="1.0" encoding="UTF-8" standalone="yes"?><Relationships xmlns="http://schemas.openxmlformats.org/package/2006/relationships"><Relationship Id="rId1" Target="../comments12.xml" Type="http://schemas.openxmlformats.org/officeDocument/2006/relationships/comments"/><Relationship Id="rId2" Target="../drawings/vmlDrawing12.vml" Type="http://schemas.openxmlformats.org/officeDocument/2006/relationships/vmlDrawing"/></Relationships>
</file>

<file path=xl/worksheets/_rels/sheet20.xml.rels><?xml version="1.0" encoding="UTF-8" standalone="yes"?><Relationships xmlns="http://schemas.openxmlformats.org/package/2006/relationships"><Relationship Id="rId1" Target="../comments13.xml" Type="http://schemas.openxmlformats.org/officeDocument/2006/relationships/comments"/><Relationship Id="rId2" Target="../drawings/vmlDrawing13.vml" Type="http://schemas.openxmlformats.org/officeDocument/2006/relationships/vmlDrawing"/></Relationships>
</file>

<file path=xl/worksheets/_rels/sheet21.xml.rels><?xml version="1.0" encoding="UTF-8" standalone="yes"?><Relationships xmlns="http://schemas.openxmlformats.org/package/2006/relationships"><Relationship Id="rId1" Target="../comments14.xml" Type="http://schemas.openxmlformats.org/officeDocument/2006/relationships/comments"/><Relationship Id="rId2" Target="../drawings/vmlDrawing14.vml" Type="http://schemas.openxmlformats.org/officeDocument/2006/relationships/vml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C00000"/>
  </sheetPr>
  <dimension ref="A3:O16"/>
  <sheetViews>
    <sheetView tabSelected="1" workbookViewId="0">
      <selection activeCell="B15" sqref="B15"/>
    </sheetView>
  </sheetViews>
  <sheetFormatPr defaultColWidth="9.14159292035398" defaultRowHeight="13.5"/>
  <cols>
    <col min="1" max="1" width="19.858407079646" customWidth="1"/>
  </cols>
  <sheetData>
    <row r="3" spans="1:14">
      <c r="A3" s="920" t="s">
        <v>0</v>
      </c>
      <c r="B3" s="921"/>
      <c r="C3" s="921"/>
      <c r="D3" s="921"/>
      <c r="E3" s="922"/>
      <c r="F3" s="922"/>
      <c r="G3" s="922"/>
      <c r="H3" s="922"/>
      <c r="I3" s="922"/>
      <c r="J3" s="922"/>
      <c r="K3" s="922"/>
      <c r="L3" s="922"/>
      <c r="M3" s="922"/>
      <c r="N3" s="922"/>
    </row>
    <row r="4" spans="1:14">
      <c r="A4" s="923">
        <v>1</v>
      </c>
      <c r="B4" s="924" t="s">
        <v>1</v>
      </c>
      <c r="C4" s="924"/>
      <c r="D4" s="924"/>
      <c r="E4" s="925"/>
      <c r="F4" s="925"/>
      <c r="G4" s="925"/>
      <c r="H4" s="925"/>
      <c r="I4" s="925"/>
      <c r="J4" s="925"/>
      <c r="K4" s="925"/>
      <c r="L4" s="925"/>
      <c r="M4" s="925"/>
      <c r="N4" s="947"/>
    </row>
    <row r="5" spans="1:14">
      <c r="A5" s="926">
        <v>2</v>
      </c>
      <c r="B5" s="927" t="s">
        <v>2</v>
      </c>
      <c r="C5" s="927"/>
      <c r="D5" s="927"/>
      <c r="E5" s="928"/>
      <c r="F5" s="928"/>
      <c r="G5" s="928"/>
      <c r="H5" s="928"/>
      <c r="I5" s="928"/>
      <c r="J5" s="928"/>
      <c r="K5" s="928"/>
      <c r="L5" s="928"/>
      <c r="M5" s="928"/>
      <c r="N5" s="948"/>
    </row>
    <row r="6" spans="1:14">
      <c r="A6" s="929">
        <v>3</v>
      </c>
      <c r="B6" s="930" t="s">
        <v>3</v>
      </c>
      <c r="C6" s="930"/>
      <c r="D6" s="930"/>
      <c r="E6" s="931"/>
      <c r="F6" s="931"/>
      <c r="G6" s="931"/>
      <c r="H6" s="931"/>
      <c r="I6" s="931"/>
      <c r="J6" s="931"/>
      <c r="K6" s="931"/>
      <c r="L6" s="931"/>
      <c r="M6" s="931"/>
      <c r="N6" s="949"/>
    </row>
    <row r="7" spans="1:14">
      <c r="A7" s="932">
        <v>4</v>
      </c>
      <c r="B7" s="927" t="s">
        <v>4</v>
      </c>
      <c r="C7" s="86"/>
      <c r="D7" s="927"/>
      <c r="E7" s="928"/>
      <c r="F7" s="928"/>
      <c r="G7" s="928"/>
      <c r="H7" s="928"/>
      <c r="I7" s="928"/>
      <c r="J7" s="928"/>
      <c r="K7" s="928"/>
      <c r="L7" s="928"/>
      <c r="M7" s="928"/>
      <c r="N7" s="948"/>
    </row>
    <row r="8" spans="1:14">
      <c r="A8" s="933">
        <v>5</v>
      </c>
      <c r="B8" s="927" t="s">
        <v>5</v>
      </c>
      <c r="C8" s="86"/>
      <c r="D8" s="927"/>
      <c r="E8" s="928"/>
      <c r="F8" s="928"/>
      <c r="G8" s="928"/>
      <c r="H8" s="928"/>
      <c r="I8" s="928"/>
      <c r="J8" s="928"/>
      <c r="K8" s="928"/>
      <c r="L8" s="928"/>
      <c r="M8" s="928"/>
      <c r="N8" s="948"/>
    </row>
    <row r="9" spans="1:14">
      <c r="A9" s="934">
        <v>6</v>
      </c>
      <c r="B9" s="930" t="s">
        <v>6</v>
      </c>
      <c r="C9" s="101"/>
      <c r="D9" s="930"/>
      <c r="E9" s="935"/>
      <c r="F9" s="935"/>
      <c r="G9" s="935"/>
      <c r="H9" s="935"/>
      <c r="I9" s="935"/>
      <c r="J9" s="935"/>
      <c r="K9" s="935"/>
      <c r="L9" s="935"/>
      <c r="M9" s="935"/>
      <c r="N9" s="950"/>
    </row>
    <row r="10" spans="1:14">
      <c r="A10" s="936">
        <v>7</v>
      </c>
      <c r="B10" s="937" t="s">
        <v>7</v>
      </c>
      <c r="C10" s="255"/>
      <c r="D10" s="937"/>
      <c r="E10" s="938"/>
      <c r="F10" s="938"/>
      <c r="G10" s="938"/>
      <c r="H10" s="938"/>
      <c r="I10" s="938"/>
      <c r="J10" s="938"/>
      <c r="K10" s="938"/>
      <c r="L10" s="938"/>
      <c r="M10" s="938"/>
      <c r="N10" s="951"/>
    </row>
    <row r="11" spans="1:14">
      <c r="A11" s="939">
        <v>8</v>
      </c>
      <c r="B11" s="930" t="s">
        <v>8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952"/>
    </row>
    <row r="12" spans="1:14">
      <c r="A12" s="940">
        <v>9</v>
      </c>
      <c r="B12" s="941" t="s">
        <v>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309"/>
    </row>
    <row r="13" spans="1:14">
      <c r="A13" s="942">
        <v>10</v>
      </c>
      <c r="B13" s="943" t="s">
        <v>10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952"/>
    </row>
    <row r="14" spans="1:15">
      <c r="A14" s="944">
        <v>11</v>
      </c>
      <c r="B14" s="86" t="s">
        <v>11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953"/>
      <c r="O14" s="12"/>
    </row>
    <row r="15" spans="1:15">
      <c r="A15" s="945">
        <v>12</v>
      </c>
      <c r="B15" s="86" t="s">
        <v>12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953"/>
      <c r="O15" s="12"/>
    </row>
    <row r="16" spans="1:15">
      <c r="A16" s="946">
        <v>13</v>
      </c>
      <c r="B16" s="101" t="s">
        <v>13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952"/>
      <c r="O16" s="1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9" tint="0.799981688894314"/>
  </sheetPr>
  <dimension ref="A1:AK735"/>
  <sheetViews>
    <sheetView zoomScale="90" zoomScaleNormal="90" workbookViewId="0">
      <selection activeCell="C18" sqref="C18"/>
    </sheetView>
  </sheetViews>
  <sheetFormatPr defaultColWidth="9.14159292035398" defaultRowHeight="13.5"/>
  <cols>
    <col min="1" max="1" width="6" customWidth="1"/>
    <col min="2" max="2" width="5.42477876106195" customWidth="1"/>
    <col min="3" max="3" width="50" customWidth="1"/>
    <col min="4" max="4" width="51.5663716814159" customWidth="1"/>
    <col min="5" max="5" width="7.70796460176991" customWidth="1"/>
    <col min="6" max="6" width="11.5663716814159" customWidth="1"/>
    <col min="7" max="7" width="7.70796460176991" customWidth="1"/>
    <col min="8" max="8" width="5.56637168141593" customWidth="1"/>
    <col min="9" max="9" width="6.56637168141593" customWidth="1"/>
    <col min="10" max="10" width="7.70796460176991" customWidth="1"/>
    <col min="11" max="11" width="6.56637168141593" customWidth="1"/>
    <col min="12" max="12" width="5.56637168141593" customWidth="1"/>
    <col min="13" max="13" width="6.56637168141593" customWidth="1"/>
    <col min="14" max="16" width="7.70796460176991" customWidth="1"/>
    <col min="17" max="20" width="6.56637168141593" customWidth="1"/>
    <col min="21" max="21" width="7.70796460176991" customWidth="1"/>
    <col min="22" max="24" width="6.56637168141593" customWidth="1"/>
    <col min="25" max="27" width="5.56637168141593" customWidth="1"/>
    <col min="28" max="30" width="7.70796460176991" customWidth="1"/>
    <col min="31" max="31" width="6.56637168141593" customWidth="1"/>
    <col min="32" max="32" width="7.70796460176991" customWidth="1"/>
    <col min="33" max="33" width="6.56637168141593" customWidth="1"/>
    <col min="34" max="34" width="7.70796460176991" customWidth="1"/>
    <col min="35" max="36" width="6.56637168141593" customWidth="1"/>
    <col min="37" max="37" width="7.70796460176991" customWidth="1"/>
  </cols>
  <sheetData>
    <row r="1" ht="20.25" spans="1:1">
      <c r="A1" s="859" t="s">
        <v>14</v>
      </c>
    </row>
    <row r="4" spans="1:1">
      <c r="A4" t="s">
        <v>15</v>
      </c>
    </row>
    <row r="5" spans="1:1">
      <c r="A5" t="s">
        <v>16</v>
      </c>
    </row>
    <row r="6" spans="1:37">
      <c r="A6" t="s">
        <v>17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 t="s">
        <v>39</v>
      </c>
      <c r="X6" t="s">
        <v>40</v>
      </c>
      <c r="Y6" t="s">
        <v>41</v>
      </c>
      <c r="Z6" t="s">
        <v>42</v>
      </c>
      <c r="AA6" t="s">
        <v>43</v>
      </c>
      <c r="AB6" t="s">
        <v>44</v>
      </c>
      <c r="AC6" t="s">
        <v>45</v>
      </c>
      <c r="AD6" t="s">
        <v>46</v>
      </c>
      <c r="AE6" t="s">
        <v>47</v>
      </c>
      <c r="AF6" t="s">
        <v>48</v>
      </c>
      <c r="AG6" t="s">
        <v>49</v>
      </c>
      <c r="AH6" t="s">
        <v>50</v>
      </c>
      <c r="AI6" t="s">
        <v>51</v>
      </c>
      <c r="AJ6" t="s">
        <v>52</v>
      </c>
      <c r="AK6" t="s">
        <v>53</v>
      </c>
    </row>
    <row r="7" spans="1:37">
      <c r="A7" t="s">
        <v>54</v>
      </c>
      <c r="B7" t="s">
        <v>55</v>
      </c>
      <c r="C7" t="s">
        <v>56</v>
      </c>
      <c r="D7" s="20" t="s">
        <v>57</v>
      </c>
      <c r="E7">
        <v>28902</v>
      </c>
      <c r="F7">
        <v>33776</v>
      </c>
      <c r="G7">
        <v>7578</v>
      </c>
      <c r="H7">
        <v>0</v>
      </c>
      <c r="I7">
        <v>26827</v>
      </c>
      <c r="J7">
        <v>191671</v>
      </c>
      <c r="K7">
        <v>0</v>
      </c>
      <c r="L7">
        <v>0</v>
      </c>
      <c r="M7">
        <v>0</v>
      </c>
      <c r="N7">
        <v>18172</v>
      </c>
      <c r="O7">
        <v>18013</v>
      </c>
      <c r="P7">
        <v>63350</v>
      </c>
      <c r="Q7">
        <v>0</v>
      </c>
      <c r="R7">
        <v>7784</v>
      </c>
      <c r="S7">
        <v>0</v>
      </c>
      <c r="T7">
        <v>0</v>
      </c>
      <c r="U7">
        <v>43071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37714</v>
      </c>
      <c r="AC7">
        <v>1848</v>
      </c>
      <c r="AD7">
        <v>23446</v>
      </c>
      <c r="AE7">
        <v>0</v>
      </c>
      <c r="AF7">
        <v>24815</v>
      </c>
      <c r="AG7">
        <v>3115</v>
      </c>
      <c r="AH7">
        <v>18256</v>
      </c>
      <c r="AI7">
        <v>0</v>
      </c>
      <c r="AJ7">
        <v>24559</v>
      </c>
      <c r="AK7">
        <v>58316</v>
      </c>
    </row>
    <row r="8" spans="1:37">
      <c r="A8" t="s">
        <v>54</v>
      </c>
      <c r="B8" t="s">
        <v>55</v>
      </c>
      <c r="C8" t="s">
        <v>58</v>
      </c>
      <c r="D8" t="s">
        <v>59</v>
      </c>
      <c r="E8">
        <v>28902</v>
      </c>
      <c r="F8">
        <v>33776</v>
      </c>
      <c r="G8">
        <v>7578</v>
      </c>
      <c r="H8">
        <v>0</v>
      </c>
      <c r="I8">
        <v>25236</v>
      </c>
      <c r="J8">
        <v>167360</v>
      </c>
      <c r="K8">
        <v>0</v>
      </c>
      <c r="L8">
        <v>0</v>
      </c>
      <c r="M8">
        <v>0</v>
      </c>
      <c r="N8">
        <v>18172</v>
      </c>
      <c r="O8">
        <v>18013</v>
      </c>
      <c r="P8">
        <v>63350</v>
      </c>
      <c r="Q8">
        <v>0</v>
      </c>
      <c r="R8">
        <v>7784</v>
      </c>
      <c r="S8">
        <v>0</v>
      </c>
      <c r="T8">
        <v>0</v>
      </c>
      <c r="U8">
        <v>38607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37714</v>
      </c>
      <c r="AC8">
        <v>1848</v>
      </c>
      <c r="AD8">
        <v>23446</v>
      </c>
      <c r="AE8">
        <v>0</v>
      </c>
      <c r="AF8">
        <v>24815</v>
      </c>
      <c r="AG8">
        <v>3115</v>
      </c>
      <c r="AH8">
        <v>16773</v>
      </c>
      <c r="AI8">
        <v>0</v>
      </c>
      <c r="AJ8">
        <v>22923</v>
      </c>
      <c r="AK8">
        <v>58316</v>
      </c>
    </row>
    <row r="9" s="14" customFormat="1" spans="1:37">
      <c r="A9" s="14" t="s">
        <v>54</v>
      </c>
      <c r="B9" s="14" t="s">
        <v>55</v>
      </c>
      <c r="C9" s="14" t="s">
        <v>58</v>
      </c>
      <c r="D9" s="14" t="s">
        <v>60</v>
      </c>
      <c r="E9" s="14">
        <v>0</v>
      </c>
      <c r="F9" s="14">
        <v>0</v>
      </c>
      <c r="G9" s="14">
        <v>0</v>
      </c>
      <c r="H9" s="14">
        <v>0</v>
      </c>
      <c r="I9" s="14">
        <v>1591</v>
      </c>
      <c r="J9" s="14">
        <v>24311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4464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1483</v>
      </c>
      <c r="AI9" s="14">
        <v>0</v>
      </c>
      <c r="AJ9" s="14">
        <v>1636</v>
      </c>
      <c r="AK9" s="14">
        <v>0</v>
      </c>
    </row>
    <row r="10" spans="1:37">
      <c r="A10" t="s">
        <v>54</v>
      </c>
      <c r="B10" t="s">
        <v>55</v>
      </c>
      <c r="C10" t="s">
        <v>61</v>
      </c>
      <c r="D10" t="s">
        <v>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 t="s">
        <v>54</v>
      </c>
      <c r="B11" t="s">
        <v>55</v>
      </c>
      <c r="C11" t="s">
        <v>61</v>
      </c>
      <c r="D11" t="s">
        <v>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 t="s">
        <v>54</v>
      </c>
      <c r="B12" t="s">
        <v>55</v>
      </c>
      <c r="C12" t="s">
        <v>61</v>
      </c>
      <c r="D12" t="s">
        <v>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="14" customFormat="1" spans="1:37">
      <c r="A13" s="14" t="s">
        <v>54</v>
      </c>
      <c r="B13" s="14" t="s">
        <v>55</v>
      </c>
      <c r="C13" s="14" t="s">
        <v>61</v>
      </c>
      <c r="D13" s="14" t="s">
        <v>65</v>
      </c>
      <c r="E13" s="14">
        <v>774</v>
      </c>
      <c r="F13" s="14">
        <v>0</v>
      </c>
      <c r="G13" s="14">
        <v>25</v>
      </c>
      <c r="H13" s="14">
        <v>0</v>
      </c>
      <c r="I13" s="14">
        <v>86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>
      <c r="A14" t="s">
        <v>54</v>
      </c>
      <c r="B14" t="s">
        <v>55</v>
      </c>
      <c r="C14" t="s">
        <v>66</v>
      </c>
      <c r="D14" t="s">
        <v>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>
        <v>0</v>
      </c>
      <c r="V14">
        <v>0</v>
      </c>
      <c r="Z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 t="s">
        <v>54</v>
      </c>
      <c r="B15" t="s">
        <v>55</v>
      </c>
      <c r="C15" t="s">
        <v>66</v>
      </c>
      <c r="D15" t="s">
        <v>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572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 t="s">
        <v>54</v>
      </c>
      <c r="B16" t="s">
        <v>55</v>
      </c>
      <c r="C16" t="s">
        <v>66</v>
      </c>
      <c r="D16" t="s">
        <v>69</v>
      </c>
      <c r="E16">
        <v>0</v>
      </c>
      <c r="F16">
        <v>0</v>
      </c>
      <c r="G16">
        <v>0</v>
      </c>
      <c r="H16">
        <v>0</v>
      </c>
      <c r="I16">
        <v>598</v>
      </c>
      <c r="J16">
        <v>1760</v>
      </c>
      <c r="K16">
        <v>0</v>
      </c>
      <c r="L16">
        <v>0</v>
      </c>
      <c r="M16">
        <v>0</v>
      </c>
      <c r="N16">
        <v>0</v>
      </c>
      <c r="O16">
        <v>2750</v>
      </c>
      <c r="P16">
        <v>0</v>
      </c>
      <c r="Q16">
        <v>0</v>
      </c>
      <c r="R16">
        <v>144</v>
      </c>
      <c r="S16">
        <v>0</v>
      </c>
      <c r="T16">
        <v>0</v>
      </c>
      <c r="U16">
        <v>248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14200</v>
      </c>
      <c r="AG16">
        <v>0</v>
      </c>
      <c r="AH16">
        <v>0</v>
      </c>
      <c r="AI16">
        <v>0</v>
      </c>
      <c r="AJ16">
        <v>0</v>
      </c>
      <c r="AK16">
        <v>12028</v>
      </c>
    </row>
    <row r="17" spans="1:37">
      <c r="A17" t="s">
        <v>54</v>
      </c>
      <c r="B17" t="s">
        <v>55</v>
      </c>
      <c r="C17" t="s">
        <v>66</v>
      </c>
      <c r="D17" t="s">
        <v>70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2871</v>
      </c>
      <c r="Q17">
        <v>3267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858</v>
      </c>
      <c r="AC17">
        <v>6638</v>
      </c>
      <c r="AD17">
        <v>0</v>
      </c>
      <c r="AE17">
        <v>0</v>
      </c>
      <c r="AF17">
        <v>0</v>
      </c>
      <c r="AG17">
        <v>0</v>
      </c>
      <c r="AH17">
        <v>15642</v>
      </c>
      <c r="AI17">
        <v>0</v>
      </c>
      <c r="AJ17">
        <v>198</v>
      </c>
      <c r="AK17">
        <v>66551</v>
      </c>
    </row>
    <row r="18" spans="1:37">
      <c r="A18" t="s">
        <v>54</v>
      </c>
      <c r="B18" t="s">
        <v>55</v>
      </c>
      <c r="C18" t="s">
        <v>66</v>
      </c>
      <c r="D18" t="s">
        <v>71</v>
      </c>
      <c r="E18">
        <v>0</v>
      </c>
      <c r="F18">
        <v>4830</v>
      </c>
      <c r="G18">
        <v>0</v>
      </c>
      <c r="H18">
        <v>0</v>
      </c>
      <c r="I18">
        <v>4700</v>
      </c>
      <c r="J18">
        <v>43472</v>
      </c>
      <c r="K18">
        <v>0</v>
      </c>
      <c r="L18">
        <v>0</v>
      </c>
      <c r="M18">
        <v>0</v>
      </c>
      <c r="N18">
        <v>0</v>
      </c>
      <c r="O18">
        <v>4759</v>
      </c>
      <c r="P18">
        <v>33626</v>
      </c>
      <c r="Q18">
        <v>0</v>
      </c>
      <c r="R18">
        <v>4183</v>
      </c>
      <c r="S18">
        <v>0</v>
      </c>
      <c r="T18">
        <v>0</v>
      </c>
      <c r="U18">
        <v>138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66935</v>
      </c>
      <c r="AC18">
        <v>35543</v>
      </c>
      <c r="AD18">
        <v>2990</v>
      </c>
      <c r="AE18">
        <v>1135</v>
      </c>
      <c r="AF18">
        <v>0</v>
      </c>
      <c r="AG18">
        <v>0</v>
      </c>
      <c r="AH18">
        <v>23506</v>
      </c>
      <c r="AI18">
        <v>0</v>
      </c>
      <c r="AJ18">
        <v>4186</v>
      </c>
      <c r="AK18">
        <v>93173</v>
      </c>
    </row>
    <row r="19" spans="1:37">
      <c r="A19" t="s">
        <v>54</v>
      </c>
      <c r="B19" t="s">
        <v>55</v>
      </c>
      <c r="C19" t="s">
        <v>66</v>
      </c>
      <c r="D19" t="s">
        <v>72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6292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 t="s">
        <v>54</v>
      </c>
      <c r="B20" t="s">
        <v>55</v>
      </c>
      <c r="C20" t="s">
        <v>66</v>
      </c>
      <c r="D20" t="s">
        <v>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 t="s">
        <v>54</v>
      </c>
      <c r="B21" t="s">
        <v>55</v>
      </c>
      <c r="C21" t="s">
        <v>66</v>
      </c>
      <c r="D21" t="s">
        <v>74</v>
      </c>
      <c r="E21">
        <v>0</v>
      </c>
      <c r="F21">
        <v>0</v>
      </c>
      <c r="G21">
        <v>0</v>
      </c>
      <c r="H21">
        <v>0</v>
      </c>
      <c r="I21">
        <v>0</v>
      </c>
      <c r="J21">
        <v>428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9030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129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 t="s">
        <v>54</v>
      </c>
      <c r="B22" t="s">
        <v>55</v>
      </c>
      <c r="C22" t="s">
        <v>66</v>
      </c>
      <c r="D22" t="s">
        <v>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 t="s">
        <v>54</v>
      </c>
      <c r="B23" t="s">
        <v>55</v>
      </c>
      <c r="C23" t="s">
        <v>66</v>
      </c>
      <c r="D23" t="s">
        <v>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 t="s">
        <v>54</v>
      </c>
      <c r="B24" t="s">
        <v>55</v>
      </c>
      <c r="C24" t="s">
        <v>66</v>
      </c>
      <c r="D24" t="s">
        <v>77</v>
      </c>
      <c r="E24">
        <v>25659</v>
      </c>
      <c r="F24">
        <v>196548</v>
      </c>
      <c r="G24">
        <v>12488</v>
      </c>
      <c r="H24">
        <v>0</v>
      </c>
      <c r="I24">
        <v>37957</v>
      </c>
      <c r="J24">
        <v>594264</v>
      </c>
      <c r="K24">
        <v>0</v>
      </c>
      <c r="L24">
        <v>0</v>
      </c>
      <c r="M24">
        <v>3608</v>
      </c>
      <c r="N24">
        <v>104104</v>
      </c>
      <c r="O24">
        <v>11075</v>
      </c>
      <c r="P24">
        <v>209220</v>
      </c>
      <c r="Q24">
        <v>0</v>
      </c>
      <c r="R24">
        <v>40362</v>
      </c>
      <c r="S24">
        <v>0</v>
      </c>
      <c r="T24">
        <v>0</v>
      </c>
      <c r="U24">
        <v>119680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211816</v>
      </c>
      <c r="AC24">
        <v>0</v>
      </c>
      <c r="AD24">
        <v>27808</v>
      </c>
      <c r="AE24">
        <v>61439</v>
      </c>
      <c r="AF24">
        <v>15119</v>
      </c>
      <c r="AG24">
        <v>0</v>
      </c>
      <c r="AH24">
        <v>19800</v>
      </c>
      <c r="AI24">
        <v>0</v>
      </c>
      <c r="AJ24">
        <v>17600</v>
      </c>
      <c r="AK24">
        <v>86480</v>
      </c>
    </row>
    <row r="25" spans="1:37">
      <c r="A25" t="s">
        <v>54</v>
      </c>
      <c r="B25" t="s">
        <v>55</v>
      </c>
      <c r="C25" t="s">
        <v>66</v>
      </c>
      <c r="D25" t="s">
        <v>78</v>
      </c>
      <c r="E25">
        <v>0</v>
      </c>
      <c r="F25">
        <v>0</v>
      </c>
      <c r="G25">
        <v>0</v>
      </c>
      <c r="H25">
        <v>0</v>
      </c>
      <c r="I25">
        <v>2091</v>
      </c>
      <c r="J25">
        <v>27098</v>
      </c>
      <c r="K25">
        <v>0</v>
      </c>
      <c r="L25">
        <v>0</v>
      </c>
      <c r="M25">
        <v>0</v>
      </c>
      <c r="N25">
        <v>0</v>
      </c>
      <c r="O25">
        <v>0</v>
      </c>
      <c r="P25">
        <v>71000</v>
      </c>
      <c r="Q25">
        <v>0</v>
      </c>
      <c r="R25">
        <v>12398</v>
      </c>
      <c r="S25">
        <v>0</v>
      </c>
      <c r="T25">
        <v>0</v>
      </c>
      <c r="U25">
        <v>27733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474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644</v>
      </c>
      <c r="AK25">
        <v>9738</v>
      </c>
    </row>
    <row r="26" spans="1:37">
      <c r="A26" t="s">
        <v>54</v>
      </c>
      <c r="B26" t="s">
        <v>55</v>
      </c>
      <c r="C26" t="s">
        <v>66</v>
      </c>
      <c r="D26" t="s">
        <v>79</v>
      </c>
      <c r="E26">
        <v>0</v>
      </c>
      <c r="F26">
        <v>720</v>
      </c>
      <c r="G26">
        <v>0</v>
      </c>
      <c r="H26">
        <v>0</v>
      </c>
      <c r="I26">
        <v>0</v>
      </c>
      <c r="J26">
        <v>70484</v>
      </c>
      <c r="K26">
        <v>0</v>
      </c>
      <c r="L26">
        <v>0</v>
      </c>
      <c r="M26">
        <v>0</v>
      </c>
      <c r="N26">
        <v>0</v>
      </c>
      <c r="O26">
        <v>1603</v>
      </c>
      <c r="P26">
        <v>0</v>
      </c>
      <c r="Q26">
        <v>0</v>
      </c>
      <c r="R26">
        <v>0</v>
      </c>
      <c r="S26">
        <v>0</v>
      </c>
      <c r="T26">
        <v>0</v>
      </c>
      <c r="U26">
        <v>5880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920</v>
      </c>
      <c r="AD26">
        <v>0</v>
      </c>
      <c r="AE26">
        <v>9204</v>
      </c>
      <c r="AF26">
        <v>0</v>
      </c>
      <c r="AG26">
        <v>0</v>
      </c>
      <c r="AH26">
        <v>0</v>
      </c>
      <c r="AI26">
        <v>0</v>
      </c>
      <c r="AJ26">
        <v>120</v>
      </c>
      <c r="AK26">
        <v>0</v>
      </c>
    </row>
    <row r="27" spans="1:37">
      <c r="A27" t="s">
        <v>54</v>
      </c>
      <c r="B27" t="s">
        <v>55</v>
      </c>
      <c r="C27" t="s">
        <v>66</v>
      </c>
      <c r="D27" t="s">
        <v>80</v>
      </c>
      <c r="E27">
        <v>176</v>
      </c>
      <c r="F27">
        <v>1090</v>
      </c>
      <c r="G27">
        <v>479</v>
      </c>
      <c r="H27">
        <v>44</v>
      </c>
      <c r="I27">
        <v>1367</v>
      </c>
      <c r="J27">
        <v>5357</v>
      </c>
      <c r="K27">
        <v>870</v>
      </c>
      <c r="L27">
        <v>0</v>
      </c>
      <c r="M27">
        <v>0</v>
      </c>
      <c r="N27">
        <v>6540</v>
      </c>
      <c r="O27">
        <v>3080</v>
      </c>
      <c r="P27">
        <v>4316</v>
      </c>
      <c r="Q27">
        <v>218</v>
      </c>
      <c r="R27">
        <v>347</v>
      </c>
      <c r="S27">
        <v>0</v>
      </c>
      <c r="T27">
        <v>131</v>
      </c>
      <c r="U27">
        <v>1918</v>
      </c>
      <c r="V27">
        <v>0</v>
      </c>
      <c r="W27">
        <v>0</v>
      </c>
      <c r="X27">
        <v>126</v>
      </c>
      <c r="Y27">
        <v>0</v>
      </c>
      <c r="Z27">
        <v>0</v>
      </c>
      <c r="AA27">
        <v>0</v>
      </c>
      <c r="AB27">
        <v>13603</v>
      </c>
      <c r="AC27">
        <v>523</v>
      </c>
      <c r="AD27">
        <v>1221</v>
      </c>
      <c r="AE27">
        <v>281</v>
      </c>
      <c r="AF27">
        <v>131</v>
      </c>
      <c r="AG27">
        <v>0</v>
      </c>
      <c r="AH27">
        <v>741</v>
      </c>
      <c r="AI27">
        <v>218</v>
      </c>
      <c r="AJ27">
        <v>0</v>
      </c>
      <c r="AK27">
        <v>6191</v>
      </c>
    </row>
    <row r="28" spans="1:37">
      <c r="A28" t="s">
        <v>54</v>
      </c>
      <c r="B28" t="s">
        <v>55</v>
      </c>
      <c r="C28" t="s">
        <v>66</v>
      </c>
      <c r="D28" t="s">
        <v>81</v>
      </c>
      <c r="E28">
        <v>1547</v>
      </c>
      <c r="F28">
        <v>1554</v>
      </c>
      <c r="G28">
        <v>1777</v>
      </c>
      <c r="H28">
        <v>168</v>
      </c>
      <c r="I28">
        <v>1286</v>
      </c>
      <c r="J28">
        <v>26847</v>
      </c>
      <c r="K28">
        <v>503</v>
      </c>
      <c r="L28">
        <v>0</v>
      </c>
      <c r="M28">
        <v>210</v>
      </c>
      <c r="N28">
        <v>5292</v>
      </c>
      <c r="O28">
        <v>3318</v>
      </c>
      <c r="P28">
        <v>15876</v>
      </c>
      <c r="Q28">
        <v>210</v>
      </c>
      <c r="R28">
        <v>995</v>
      </c>
      <c r="S28">
        <v>85</v>
      </c>
      <c r="T28">
        <v>0</v>
      </c>
      <c r="U28">
        <v>11088</v>
      </c>
      <c r="V28">
        <v>0</v>
      </c>
      <c r="W28">
        <v>201</v>
      </c>
      <c r="X28">
        <v>0</v>
      </c>
      <c r="Y28">
        <v>40</v>
      </c>
      <c r="Z28">
        <v>80</v>
      </c>
      <c r="AA28">
        <v>210</v>
      </c>
      <c r="AB28">
        <v>3105</v>
      </c>
      <c r="AC28">
        <v>2856</v>
      </c>
      <c r="AD28">
        <v>1764</v>
      </c>
      <c r="AE28">
        <v>764</v>
      </c>
      <c r="AF28">
        <v>1299</v>
      </c>
      <c r="AG28">
        <v>2016</v>
      </c>
      <c r="AH28">
        <v>8316</v>
      </c>
      <c r="AI28">
        <v>1176</v>
      </c>
      <c r="AJ28">
        <v>42</v>
      </c>
      <c r="AK28">
        <v>21126</v>
      </c>
    </row>
    <row r="29" spans="1:37">
      <c r="A29" t="s">
        <v>54</v>
      </c>
      <c r="B29" t="s">
        <v>55</v>
      </c>
      <c r="C29" t="s">
        <v>66</v>
      </c>
      <c r="D29" t="s">
        <v>82</v>
      </c>
      <c r="E29">
        <v>27212</v>
      </c>
      <c r="F29">
        <v>26559</v>
      </c>
      <c r="G29">
        <v>7402</v>
      </c>
      <c r="H29">
        <v>2691</v>
      </c>
      <c r="I29">
        <v>21302</v>
      </c>
      <c r="J29">
        <v>113288</v>
      </c>
      <c r="K29">
        <v>8676</v>
      </c>
      <c r="L29">
        <v>3549</v>
      </c>
      <c r="M29">
        <v>10764</v>
      </c>
      <c r="N29">
        <v>101010</v>
      </c>
      <c r="O29">
        <v>14196</v>
      </c>
      <c r="P29">
        <v>130533</v>
      </c>
      <c r="Q29">
        <v>7956</v>
      </c>
      <c r="R29">
        <v>9922</v>
      </c>
      <c r="S29">
        <v>9952</v>
      </c>
      <c r="T29">
        <v>1599</v>
      </c>
      <c r="U29">
        <v>109200</v>
      </c>
      <c r="V29">
        <v>5395</v>
      </c>
      <c r="W29">
        <v>442</v>
      </c>
      <c r="X29">
        <v>2512</v>
      </c>
      <c r="Y29">
        <v>302</v>
      </c>
      <c r="Z29">
        <v>1005</v>
      </c>
      <c r="AA29">
        <v>624</v>
      </c>
      <c r="AB29">
        <v>15838</v>
      </c>
      <c r="AC29">
        <v>11973</v>
      </c>
      <c r="AD29">
        <v>44928</v>
      </c>
      <c r="AE29">
        <v>25561</v>
      </c>
      <c r="AF29">
        <v>7384</v>
      </c>
      <c r="AG29">
        <v>3354</v>
      </c>
      <c r="AH29">
        <v>18954</v>
      </c>
      <c r="AI29">
        <v>2106</v>
      </c>
      <c r="AJ29">
        <v>5226</v>
      </c>
      <c r="AK29">
        <v>74334</v>
      </c>
    </row>
    <row r="30" spans="1:37">
      <c r="A30" t="s">
        <v>54</v>
      </c>
      <c r="B30" t="s">
        <v>55</v>
      </c>
      <c r="C30" t="s">
        <v>66</v>
      </c>
      <c r="D30" t="s">
        <v>83</v>
      </c>
      <c r="E30">
        <v>1252</v>
      </c>
      <c r="F30">
        <v>0</v>
      </c>
      <c r="G30">
        <v>0</v>
      </c>
      <c r="H30">
        <v>0</v>
      </c>
      <c r="I30">
        <v>0</v>
      </c>
      <c r="J30">
        <v>4272</v>
      </c>
      <c r="K30">
        <v>0</v>
      </c>
      <c r="L30">
        <v>0</v>
      </c>
      <c r="M30">
        <v>1952</v>
      </c>
      <c r="N30">
        <v>22144</v>
      </c>
      <c r="O30">
        <v>0</v>
      </c>
      <c r="P30">
        <v>6304</v>
      </c>
      <c r="Q30">
        <v>0</v>
      </c>
      <c r="R30">
        <v>0</v>
      </c>
      <c r="S30">
        <v>0</v>
      </c>
      <c r="T30">
        <v>4704</v>
      </c>
      <c r="U30">
        <v>0</v>
      </c>
      <c r="V30">
        <v>0</v>
      </c>
      <c r="W30">
        <v>0</v>
      </c>
      <c r="X30">
        <v>0</v>
      </c>
      <c r="Y30">
        <v>320</v>
      </c>
      <c r="Z30">
        <v>0</v>
      </c>
      <c r="AA30">
        <v>0</v>
      </c>
      <c r="AB30">
        <v>0</v>
      </c>
      <c r="AC30">
        <v>13440</v>
      </c>
      <c r="AD30">
        <v>0</v>
      </c>
      <c r="AE30">
        <v>0</v>
      </c>
      <c r="AF30">
        <v>12970</v>
      </c>
      <c r="AG30">
        <v>0</v>
      </c>
      <c r="AH30">
        <v>0</v>
      </c>
      <c r="AI30">
        <v>2048</v>
      </c>
      <c r="AJ30">
        <v>2016</v>
      </c>
      <c r="AK30">
        <v>35428</v>
      </c>
    </row>
    <row r="31" spans="1:37">
      <c r="A31" t="s">
        <v>54</v>
      </c>
      <c r="B31" t="s">
        <v>55</v>
      </c>
      <c r="C31" t="s">
        <v>66</v>
      </c>
      <c r="D31" t="s">
        <v>84</v>
      </c>
      <c r="E31">
        <v>0</v>
      </c>
      <c r="F31">
        <v>320</v>
      </c>
      <c r="G31">
        <v>150</v>
      </c>
      <c r="H31">
        <v>0</v>
      </c>
      <c r="I31">
        <v>643</v>
      </c>
      <c r="J31">
        <v>13864</v>
      </c>
      <c r="K31">
        <v>0</v>
      </c>
      <c r="L31">
        <v>0</v>
      </c>
      <c r="M31">
        <v>0</v>
      </c>
      <c r="N31">
        <v>6400</v>
      </c>
      <c r="O31">
        <v>240</v>
      </c>
      <c r="P31">
        <v>6080</v>
      </c>
      <c r="Q31">
        <v>440</v>
      </c>
      <c r="R31">
        <v>501</v>
      </c>
      <c r="S31">
        <v>360</v>
      </c>
      <c r="T31">
        <v>0</v>
      </c>
      <c r="U31">
        <v>2400</v>
      </c>
      <c r="V31">
        <v>80</v>
      </c>
      <c r="W31">
        <v>0</v>
      </c>
      <c r="X31">
        <v>335</v>
      </c>
      <c r="Y31">
        <v>0</v>
      </c>
      <c r="Z31">
        <v>0</v>
      </c>
      <c r="AA31">
        <v>0</v>
      </c>
      <c r="AB31">
        <v>3288</v>
      </c>
      <c r="AC31">
        <v>0</v>
      </c>
      <c r="AD31">
        <v>1200</v>
      </c>
      <c r="AE31">
        <v>563</v>
      </c>
      <c r="AF31">
        <v>187</v>
      </c>
      <c r="AG31">
        <v>0</v>
      </c>
      <c r="AH31">
        <v>0</v>
      </c>
      <c r="AI31">
        <v>0</v>
      </c>
      <c r="AJ31">
        <v>80</v>
      </c>
      <c r="AK31">
        <v>2880</v>
      </c>
    </row>
    <row r="32" spans="1:37">
      <c r="A32" t="s">
        <v>54</v>
      </c>
      <c r="B32" t="s">
        <v>55</v>
      </c>
      <c r="C32" t="s">
        <v>66</v>
      </c>
      <c r="D32" t="s">
        <v>85</v>
      </c>
      <c r="E32">
        <v>543</v>
      </c>
      <c r="F32">
        <v>43440</v>
      </c>
      <c r="G32">
        <v>243</v>
      </c>
      <c r="H32">
        <v>0</v>
      </c>
      <c r="I32">
        <v>34474</v>
      </c>
      <c r="J32">
        <v>1807</v>
      </c>
      <c r="K32">
        <v>0</v>
      </c>
      <c r="L32">
        <v>0</v>
      </c>
      <c r="M32">
        <v>6800</v>
      </c>
      <c r="N32">
        <v>67440</v>
      </c>
      <c r="O32">
        <v>6492</v>
      </c>
      <c r="P32">
        <v>38600</v>
      </c>
      <c r="Q32">
        <v>240</v>
      </c>
      <c r="R32">
        <v>3000</v>
      </c>
      <c r="S32">
        <v>0</v>
      </c>
      <c r="T32">
        <v>0</v>
      </c>
      <c r="U32">
        <v>560</v>
      </c>
      <c r="V32">
        <v>2720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105000</v>
      </c>
      <c r="AC32">
        <v>360</v>
      </c>
      <c r="AD32">
        <v>8080</v>
      </c>
      <c r="AE32">
        <v>3369</v>
      </c>
      <c r="AF32">
        <v>44</v>
      </c>
      <c r="AG32">
        <v>0</v>
      </c>
      <c r="AH32">
        <v>0</v>
      </c>
      <c r="AI32">
        <v>120</v>
      </c>
      <c r="AJ32">
        <v>3200</v>
      </c>
      <c r="AK32">
        <v>19360</v>
      </c>
    </row>
    <row r="33" spans="1:37">
      <c r="A33" t="s">
        <v>54</v>
      </c>
      <c r="B33" t="s">
        <v>55</v>
      </c>
      <c r="C33" t="s">
        <v>66</v>
      </c>
      <c r="D33" t="s">
        <v>86</v>
      </c>
      <c r="E33">
        <v>13200</v>
      </c>
      <c r="F33">
        <v>37077</v>
      </c>
      <c r="G33">
        <v>12999</v>
      </c>
      <c r="I33">
        <v>0</v>
      </c>
      <c r="J33">
        <v>103500</v>
      </c>
      <c r="K33">
        <v>0</v>
      </c>
      <c r="L33">
        <v>4908</v>
      </c>
      <c r="M33">
        <v>5363</v>
      </c>
      <c r="N33">
        <v>20088</v>
      </c>
      <c r="O33">
        <v>746</v>
      </c>
      <c r="P33">
        <v>75457</v>
      </c>
      <c r="Q33">
        <v>16351</v>
      </c>
      <c r="R33">
        <v>15055</v>
      </c>
      <c r="S33">
        <v>0</v>
      </c>
      <c r="T33">
        <v>0</v>
      </c>
      <c r="U33">
        <v>41559</v>
      </c>
      <c r="V33">
        <v>24287</v>
      </c>
      <c r="W33">
        <v>0</v>
      </c>
      <c r="X33">
        <v>0</v>
      </c>
      <c r="Y33">
        <v>0</v>
      </c>
      <c r="Z33">
        <v>0</v>
      </c>
      <c r="AA33">
        <v>0</v>
      </c>
      <c r="AB33">
        <v>102864</v>
      </c>
      <c r="AC33">
        <v>21772</v>
      </c>
      <c r="AD33">
        <v>84459</v>
      </c>
      <c r="AE33">
        <v>0</v>
      </c>
      <c r="AF33">
        <v>44919</v>
      </c>
      <c r="AG33">
        <v>10853</v>
      </c>
      <c r="AH33">
        <v>0</v>
      </c>
      <c r="AI33">
        <v>5282</v>
      </c>
      <c r="AJ33">
        <v>16137</v>
      </c>
      <c r="AK33">
        <v>25637</v>
      </c>
    </row>
    <row r="34" spans="1:37">
      <c r="A34" t="s">
        <v>54</v>
      </c>
      <c r="B34" t="s">
        <v>55</v>
      </c>
      <c r="C34" t="s">
        <v>66</v>
      </c>
      <c r="D34" t="s">
        <v>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 t="s">
        <v>54</v>
      </c>
      <c r="B35" t="s">
        <v>55</v>
      </c>
      <c r="C35" t="s">
        <v>66</v>
      </c>
      <c r="D35" t="s">
        <v>88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="14" customFormat="1" spans="1:35">
      <c r="A36" s="14" t="s">
        <v>54</v>
      </c>
      <c r="B36" s="14" t="s">
        <v>55</v>
      </c>
      <c r="C36" s="14" t="s">
        <v>66</v>
      </c>
      <c r="D36" s="14" t="s">
        <v>89</v>
      </c>
      <c r="E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N36" s="14">
        <v>0</v>
      </c>
      <c r="P36" s="14">
        <v>0</v>
      </c>
      <c r="Q36" s="14">
        <v>0</v>
      </c>
      <c r="R36" s="14">
        <v>0</v>
      </c>
      <c r="S36" s="14">
        <v>0</v>
      </c>
      <c r="U36" s="14">
        <v>0</v>
      </c>
      <c r="V36" s="14">
        <v>0</v>
      </c>
      <c r="W36" s="14">
        <v>0</v>
      </c>
      <c r="Y36" s="14">
        <v>0</v>
      </c>
      <c r="AD36" s="14">
        <v>0</v>
      </c>
      <c r="AF36" s="14">
        <v>0</v>
      </c>
      <c r="AG36" s="14">
        <v>0</v>
      </c>
      <c r="AH36" s="14">
        <v>0</v>
      </c>
      <c r="AI36" s="14">
        <v>0</v>
      </c>
    </row>
    <row r="37" spans="1:37">
      <c r="A37" t="s">
        <v>54</v>
      </c>
      <c r="B37" t="s">
        <v>55</v>
      </c>
      <c r="C37" s="135" t="s">
        <v>90</v>
      </c>
      <c r="D37" s="775" t="s">
        <v>91</v>
      </c>
      <c r="E37">
        <v>0</v>
      </c>
      <c r="F37">
        <v>0</v>
      </c>
      <c r="G37">
        <v>0</v>
      </c>
      <c r="H37">
        <v>0</v>
      </c>
      <c r="I37">
        <v>0</v>
      </c>
      <c r="J37">
        <v>293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 t="s">
        <v>54</v>
      </c>
      <c r="B38" t="s">
        <v>55</v>
      </c>
      <c r="C38" s="135" t="s">
        <v>90</v>
      </c>
      <c r="D38" s="775" t="s">
        <v>92</v>
      </c>
      <c r="E38">
        <v>0</v>
      </c>
      <c r="F38">
        <v>6926</v>
      </c>
      <c r="G38">
        <v>6211</v>
      </c>
      <c r="H38">
        <v>0</v>
      </c>
      <c r="I38">
        <v>1152</v>
      </c>
      <c r="J38">
        <v>6952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2889</v>
      </c>
      <c r="U38">
        <v>0</v>
      </c>
      <c r="V38">
        <v>0</v>
      </c>
      <c r="W38">
        <v>854</v>
      </c>
      <c r="X38">
        <v>0</v>
      </c>
      <c r="Y38">
        <v>0</v>
      </c>
      <c r="Z38">
        <v>73</v>
      </c>
      <c r="AA38">
        <v>0</v>
      </c>
      <c r="AB38">
        <v>820</v>
      </c>
      <c r="AC38">
        <v>0</v>
      </c>
      <c r="AD38">
        <v>0</v>
      </c>
      <c r="AE38">
        <v>510</v>
      </c>
      <c r="AF38">
        <v>1558</v>
      </c>
      <c r="AG38">
        <v>67</v>
      </c>
      <c r="AH38">
        <v>0</v>
      </c>
      <c r="AI38">
        <v>0</v>
      </c>
      <c r="AJ38">
        <v>2583</v>
      </c>
      <c r="AK38">
        <v>0</v>
      </c>
    </row>
    <row r="39" spans="1:37">
      <c r="A39" t="s">
        <v>54</v>
      </c>
      <c r="B39" t="s">
        <v>55</v>
      </c>
      <c r="C39" s="135" t="s">
        <v>90</v>
      </c>
      <c r="D39" s="775" t="s">
        <v>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43637</v>
      </c>
      <c r="AC39">
        <v>0</v>
      </c>
      <c r="AD39">
        <v>0</v>
      </c>
      <c r="AE39">
        <v>0</v>
      </c>
      <c r="AF39">
        <v>8360</v>
      </c>
      <c r="AG39">
        <v>0</v>
      </c>
      <c r="AH39">
        <v>0</v>
      </c>
      <c r="AI39">
        <v>0</v>
      </c>
      <c r="AJ39">
        <v>11400</v>
      </c>
      <c r="AK39">
        <v>32074</v>
      </c>
    </row>
    <row r="40" spans="1:37">
      <c r="A40" t="s">
        <v>54</v>
      </c>
      <c r="B40" t="s">
        <v>55</v>
      </c>
      <c r="C40" s="135" t="s">
        <v>90</v>
      </c>
      <c r="D40" s="775" t="s">
        <v>94</v>
      </c>
      <c r="E40">
        <v>6244</v>
      </c>
      <c r="F40">
        <v>15944</v>
      </c>
      <c r="G40">
        <v>5348</v>
      </c>
      <c r="H40">
        <v>1488</v>
      </c>
      <c r="I40">
        <v>28402</v>
      </c>
      <c r="J40">
        <v>130277</v>
      </c>
      <c r="K40">
        <v>7976</v>
      </c>
      <c r="L40">
        <v>326</v>
      </c>
      <c r="M40">
        <v>14346</v>
      </c>
      <c r="N40">
        <v>30020</v>
      </c>
      <c r="O40">
        <v>6885</v>
      </c>
      <c r="P40">
        <v>124930</v>
      </c>
      <c r="Q40">
        <v>4242</v>
      </c>
      <c r="R40">
        <v>4575</v>
      </c>
      <c r="S40">
        <v>8797</v>
      </c>
      <c r="T40">
        <v>393</v>
      </c>
      <c r="U40">
        <v>59103</v>
      </c>
      <c r="V40">
        <v>0</v>
      </c>
      <c r="W40">
        <v>2196</v>
      </c>
      <c r="X40">
        <v>918</v>
      </c>
      <c r="Y40">
        <v>0</v>
      </c>
      <c r="Z40">
        <v>0</v>
      </c>
      <c r="AA40">
        <v>0</v>
      </c>
      <c r="AB40">
        <v>0</v>
      </c>
      <c r="AC40">
        <v>17141</v>
      </c>
      <c r="AD40">
        <v>142088</v>
      </c>
      <c r="AE40">
        <v>51</v>
      </c>
      <c r="AF40">
        <v>0</v>
      </c>
      <c r="AG40">
        <v>1230</v>
      </c>
      <c r="AH40">
        <v>26457</v>
      </c>
      <c r="AI40">
        <v>955</v>
      </c>
      <c r="AJ40">
        <v>15707</v>
      </c>
      <c r="AK40">
        <v>45013</v>
      </c>
    </row>
    <row r="41" spans="1:37">
      <c r="A41" t="s">
        <v>54</v>
      </c>
      <c r="B41" t="s">
        <v>55</v>
      </c>
      <c r="C41" s="135" t="s">
        <v>90</v>
      </c>
      <c r="D41" s="775" t="s">
        <v>95</v>
      </c>
      <c r="E41">
        <v>1455</v>
      </c>
      <c r="F41">
        <v>302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3065</v>
      </c>
      <c r="W41">
        <v>0</v>
      </c>
      <c r="X41">
        <v>0</v>
      </c>
      <c r="Y41">
        <v>0</v>
      </c>
      <c r="Z41">
        <v>1712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5314</v>
      </c>
      <c r="AG41">
        <v>1227</v>
      </c>
      <c r="AH41">
        <v>0</v>
      </c>
      <c r="AI41">
        <v>1508</v>
      </c>
      <c r="AJ41">
        <v>0</v>
      </c>
      <c r="AK41">
        <v>0</v>
      </c>
    </row>
    <row r="42" spans="1:37">
      <c r="A42" t="s">
        <v>54</v>
      </c>
      <c r="B42" t="s">
        <v>55</v>
      </c>
      <c r="C42" s="135" t="s">
        <v>90</v>
      </c>
      <c r="D42" s="189" t="s">
        <v>57</v>
      </c>
      <c r="E42">
        <v>46281</v>
      </c>
      <c r="F42">
        <v>51838</v>
      </c>
      <c r="G42">
        <v>16049</v>
      </c>
      <c r="H42">
        <v>0</v>
      </c>
      <c r="I42">
        <v>51662</v>
      </c>
      <c r="J42">
        <v>122314</v>
      </c>
      <c r="K42">
        <v>969</v>
      </c>
      <c r="L42">
        <v>0</v>
      </c>
      <c r="M42">
        <v>114</v>
      </c>
      <c r="N42">
        <v>31617</v>
      </c>
      <c r="O42">
        <v>22343</v>
      </c>
      <c r="P42">
        <v>75673</v>
      </c>
      <c r="Q42">
        <v>656</v>
      </c>
      <c r="R42">
        <v>13420</v>
      </c>
      <c r="S42">
        <v>0</v>
      </c>
      <c r="T42">
        <v>940</v>
      </c>
      <c r="U42">
        <v>107152</v>
      </c>
      <c r="V42">
        <v>513</v>
      </c>
      <c r="W42">
        <v>28</v>
      </c>
      <c r="X42">
        <v>200</v>
      </c>
      <c r="Y42">
        <v>0</v>
      </c>
      <c r="Z42">
        <v>484</v>
      </c>
      <c r="AA42">
        <v>0</v>
      </c>
      <c r="AB42">
        <v>17035</v>
      </c>
      <c r="AC42">
        <v>10493</v>
      </c>
      <c r="AD42">
        <v>62481</v>
      </c>
      <c r="AE42">
        <v>142</v>
      </c>
      <c r="AF42">
        <v>45893</v>
      </c>
      <c r="AG42">
        <v>18859</v>
      </c>
      <c r="AH42">
        <v>29538</v>
      </c>
      <c r="AI42">
        <v>884</v>
      </c>
      <c r="AJ42">
        <v>30247</v>
      </c>
      <c r="AK42">
        <v>83300</v>
      </c>
    </row>
    <row r="43" spans="1:37">
      <c r="A43" t="s">
        <v>54</v>
      </c>
      <c r="B43" t="s">
        <v>55</v>
      </c>
      <c r="C43" s="135" t="s">
        <v>90</v>
      </c>
      <c r="D43" s="189" t="s">
        <v>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t="s">
        <v>54</v>
      </c>
      <c r="B44" t="s">
        <v>55</v>
      </c>
      <c r="C44" s="135" t="s">
        <v>90</v>
      </c>
      <c r="D44" s="19" t="s">
        <v>97</v>
      </c>
      <c r="E44">
        <v>1810</v>
      </c>
      <c r="F44">
        <v>0</v>
      </c>
      <c r="G44">
        <v>754</v>
      </c>
      <c r="H44">
        <v>0</v>
      </c>
      <c r="I44">
        <v>2752</v>
      </c>
      <c r="J44">
        <v>0</v>
      </c>
      <c r="K44">
        <v>0</v>
      </c>
      <c r="L44">
        <v>0</v>
      </c>
      <c r="M44">
        <v>0</v>
      </c>
      <c r="N44">
        <v>0</v>
      </c>
      <c r="O44">
        <v>38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6371</v>
      </c>
    </row>
    <row r="45" spans="1:37">
      <c r="A45" t="s">
        <v>54</v>
      </c>
      <c r="B45" t="s">
        <v>55</v>
      </c>
      <c r="C45" s="135" t="s">
        <v>90</v>
      </c>
      <c r="D45" s="860" t="s">
        <v>98</v>
      </c>
      <c r="E45">
        <v>633</v>
      </c>
      <c r="F45">
        <v>0</v>
      </c>
      <c r="G45">
        <v>1078</v>
      </c>
      <c r="H45">
        <v>0</v>
      </c>
      <c r="I45">
        <v>40767</v>
      </c>
      <c r="J45">
        <v>4153</v>
      </c>
      <c r="K45">
        <v>0</v>
      </c>
      <c r="L45">
        <v>0</v>
      </c>
      <c r="M45">
        <v>2118</v>
      </c>
      <c r="N45">
        <v>0</v>
      </c>
      <c r="O45">
        <v>0</v>
      </c>
      <c r="P45">
        <v>612</v>
      </c>
      <c r="Q45">
        <v>770</v>
      </c>
      <c r="R45">
        <v>50</v>
      </c>
      <c r="S45">
        <v>0</v>
      </c>
      <c r="T45">
        <v>0</v>
      </c>
      <c r="U45">
        <v>84</v>
      </c>
      <c r="V45">
        <v>0</v>
      </c>
      <c r="W45">
        <v>0</v>
      </c>
      <c r="X45">
        <v>0</v>
      </c>
      <c r="Y45">
        <v>596</v>
      </c>
      <c r="Z45">
        <v>2550</v>
      </c>
      <c r="AA45">
        <v>0</v>
      </c>
      <c r="AB45">
        <v>560</v>
      </c>
      <c r="AC45">
        <v>0</v>
      </c>
      <c r="AD45">
        <v>101</v>
      </c>
      <c r="AE45">
        <v>0</v>
      </c>
      <c r="AF45">
        <v>5169</v>
      </c>
      <c r="AG45">
        <v>1844</v>
      </c>
      <c r="AH45">
        <v>0</v>
      </c>
      <c r="AI45">
        <v>0</v>
      </c>
      <c r="AJ45">
        <v>2435</v>
      </c>
      <c r="AK45">
        <v>0</v>
      </c>
    </row>
    <row r="46" spans="1:37">
      <c r="A46" t="s">
        <v>54</v>
      </c>
      <c r="B46" t="s">
        <v>55</v>
      </c>
      <c r="C46" s="135" t="s">
        <v>90</v>
      </c>
      <c r="D46" s="19" t="s">
        <v>99</v>
      </c>
      <c r="E46">
        <v>0</v>
      </c>
      <c r="F46">
        <v>4120</v>
      </c>
      <c r="G46">
        <v>100</v>
      </c>
      <c r="H46">
        <v>0</v>
      </c>
      <c r="I46">
        <v>60</v>
      </c>
      <c r="J46">
        <v>51780</v>
      </c>
      <c r="K46">
        <v>0</v>
      </c>
      <c r="L46">
        <v>0</v>
      </c>
      <c r="M46">
        <v>2260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140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40</v>
      </c>
      <c r="AE46">
        <v>0</v>
      </c>
      <c r="AF46">
        <v>0</v>
      </c>
      <c r="AG46">
        <v>2180</v>
      </c>
      <c r="AH46">
        <v>100</v>
      </c>
      <c r="AI46">
        <v>0</v>
      </c>
      <c r="AJ46">
        <v>0</v>
      </c>
      <c r="AK46">
        <v>0</v>
      </c>
    </row>
    <row r="47" spans="1:37">
      <c r="A47" t="s">
        <v>54</v>
      </c>
      <c r="B47" t="s">
        <v>55</v>
      </c>
      <c r="C47" s="135" t="s">
        <v>90</v>
      </c>
      <c r="D47" s="860" t="s">
        <v>100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148</v>
      </c>
      <c r="M47">
        <v>0</v>
      </c>
      <c r="N47">
        <v>0</v>
      </c>
      <c r="O47">
        <v>8947</v>
      </c>
      <c r="P47">
        <v>0</v>
      </c>
      <c r="Q47">
        <v>0</v>
      </c>
      <c r="R47">
        <v>0</v>
      </c>
      <c r="S47">
        <v>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248</v>
      </c>
      <c r="AI47">
        <v>0</v>
      </c>
      <c r="AJ47">
        <v>0</v>
      </c>
      <c r="AK47">
        <v>0</v>
      </c>
    </row>
    <row r="48" spans="1:37">
      <c r="A48" t="s">
        <v>54</v>
      </c>
      <c r="B48" t="s">
        <v>55</v>
      </c>
      <c r="C48" s="135" t="s">
        <v>90</v>
      </c>
      <c r="D48" s="860" t="s">
        <v>101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t="s">
        <v>54</v>
      </c>
      <c r="B49" t="s">
        <v>55</v>
      </c>
      <c r="C49" s="135" t="s">
        <v>90</v>
      </c>
      <c r="D49" s="861" t="s">
        <v>102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3131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6">
      <c r="A50" t="s">
        <v>54</v>
      </c>
      <c r="B50" t="s">
        <v>55</v>
      </c>
      <c r="C50" s="135" t="s">
        <v>90</v>
      </c>
      <c r="D50" s="861" t="s">
        <v>67</v>
      </c>
      <c r="G50">
        <v>81</v>
      </c>
      <c r="N50">
        <v>506</v>
      </c>
      <c r="AJ50">
        <v>0</v>
      </c>
    </row>
    <row r="51" spans="1:32">
      <c r="A51" t="s">
        <v>54</v>
      </c>
      <c r="B51" t="s">
        <v>55</v>
      </c>
      <c r="C51" s="135" t="s">
        <v>90</v>
      </c>
      <c r="D51" s="862" t="s">
        <v>68</v>
      </c>
      <c r="G51">
        <v>0</v>
      </c>
      <c r="AB51">
        <v>0</v>
      </c>
      <c r="AF51">
        <v>0</v>
      </c>
    </row>
    <row r="52" spans="1:37">
      <c r="A52" t="s">
        <v>54</v>
      </c>
      <c r="B52" t="s">
        <v>55</v>
      </c>
      <c r="C52" s="135" t="s">
        <v>90</v>
      </c>
      <c r="D52" s="227" t="s">
        <v>69</v>
      </c>
      <c r="E52">
        <v>61</v>
      </c>
      <c r="G52">
        <v>5067</v>
      </c>
      <c r="J52">
        <v>16630</v>
      </c>
      <c r="K52">
        <v>0</v>
      </c>
      <c r="M52">
        <v>0</v>
      </c>
      <c r="N52">
        <v>0</v>
      </c>
      <c r="O52">
        <v>7480</v>
      </c>
      <c r="P52">
        <v>1485</v>
      </c>
      <c r="U52">
        <v>0</v>
      </c>
      <c r="AB52">
        <v>49038</v>
      </c>
      <c r="AD52">
        <v>18266</v>
      </c>
      <c r="AE52">
        <v>0</v>
      </c>
      <c r="AF52">
        <v>1444</v>
      </c>
      <c r="AG52">
        <v>0</v>
      </c>
      <c r="AJ52">
        <v>1188</v>
      </c>
      <c r="AK52">
        <v>0</v>
      </c>
    </row>
    <row r="53" spans="1:37">
      <c r="A53" t="s">
        <v>54</v>
      </c>
      <c r="B53" t="s">
        <v>55</v>
      </c>
      <c r="C53" s="135" t="s">
        <v>90</v>
      </c>
      <c r="D53" s="227" t="s">
        <v>70</v>
      </c>
      <c r="G53">
        <v>0</v>
      </c>
      <c r="AB53">
        <v>0</v>
      </c>
      <c r="AC53">
        <v>10695</v>
      </c>
      <c r="AJ53">
        <v>693</v>
      </c>
      <c r="AK53">
        <v>3417</v>
      </c>
    </row>
    <row r="54" spans="1:37">
      <c r="A54" t="s">
        <v>54</v>
      </c>
      <c r="B54" t="s">
        <v>55</v>
      </c>
      <c r="C54" s="135" t="s">
        <v>90</v>
      </c>
      <c r="D54" s="145" t="s">
        <v>71</v>
      </c>
      <c r="E54">
        <v>1518</v>
      </c>
      <c r="F54">
        <v>552</v>
      </c>
      <c r="G54">
        <v>679</v>
      </c>
      <c r="H54">
        <v>0</v>
      </c>
      <c r="I54">
        <v>1951</v>
      </c>
      <c r="J54">
        <v>6532</v>
      </c>
      <c r="K54">
        <v>1748</v>
      </c>
      <c r="L54">
        <v>92</v>
      </c>
      <c r="M54">
        <v>11684</v>
      </c>
      <c r="N54">
        <v>18492</v>
      </c>
      <c r="O54">
        <v>10718</v>
      </c>
      <c r="P54">
        <v>21758</v>
      </c>
      <c r="Q54">
        <v>1012</v>
      </c>
      <c r="R54">
        <v>940</v>
      </c>
      <c r="S54">
        <v>2829</v>
      </c>
      <c r="T54">
        <v>46</v>
      </c>
      <c r="U54">
        <v>18078</v>
      </c>
      <c r="V54">
        <v>325</v>
      </c>
      <c r="W54">
        <v>322</v>
      </c>
      <c r="X54">
        <v>91</v>
      </c>
      <c r="Y54">
        <v>469</v>
      </c>
      <c r="Z54">
        <v>187</v>
      </c>
      <c r="AA54">
        <v>0</v>
      </c>
      <c r="AB54">
        <v>407</v>
      </c>
      <c r="AC54">
        <v>7514</v>
      </c>
      <c r="AD54">
        <v>3726</v>
      </c>
      <c r="AE54">
        <v>5015</v>
      </c>
      <c r="AF54">
        <v>1637</v>
      </c>
      <c r="AG54">
        <v>7452</v>
      </c>
      <c r="AH54">
        <v>16514</v>
      </c>
      <c r="AI54">
        <v>1150</v>
      </c>
      <c r="AJ54">
        <v>874</v>
      </c>
      <c r="AK54">
        <v>37128</v>
      </c>
    </row>
    <row r="55" spans="1:37">
      <c r="A55" t="s">
        <v>54</v>
      </c>
      <c r="B55" t="s">
        <v>55</v>
      </c>
      <c r="C55" s="135" t="s">
        <v>90</v>
      </c>
      <c r="D55" s="863" t="s">
        <v>72</v>
      </c>
      <c r="F55">
        <v>0</v>
      </c>
      <c r="G55">
        <v>0</v>
      </c>
      <c r="J55">
        <v>0</v>
      </c>
      <c r="K55">
        <v>44</v>
      </c>
      <c r="L55">
        <v>45</v>
      </c>
      <c r="M55">
        <v>0</v>
      </c>
      <c r="N55">
        <v>0</v>
      </c>
      <c r="O55">
        <v>129</v>
      </c>
      <c r="Q55">
        <v>312</v>
      </c>
      <c r="U55">
        <v>12628</v>
      </c>
      <c r="V55">
        <v>132</v>
      </c>
      <c r="W55">
        <v>43</v>
      </c>
      <c r="X55">
        <v>88</v>
      </c>
      <c r="Y55">
        <v>0</v>
      </c>
      <c r="AB55">
        <v>0</v>
      </c>
      <c r="AC55">
        <v>0</v>
      </c>
      <c r="AD55">
        <v>224</v>
      </c>
      <c r="AE55">
        <v>0</v>
      </c>
      <c r="AF55">
        <v>2307</v>
      </c>
      <c r="AG55">
        <v>0</v>
      </c>
      <c r="AI55">
        <v>0</v>
      </c>
      <c r="AJ55">
        <v>0</v>
      </c>
      <c r="AK55">
        <v>0</v>
      </c>
    </row>
    <row r="56" spans="1:37">
      <c r="A56" t="s">
        <v>54</v>
      </c>
      <c r="B56" t="s">
        <v>55</v>
      </c>
      <c r="C56" s="135" t="s">
        <v>90</v>
      </c>
      <c r="D56" s="863" t="s">
        <v>73</v>
      </c>
      <c r="G56">
        <v>0</v>
      </c>
      <c r="AB56">
        <v>0</v>
      </c>
      <c r="AE56">
        <v>0</v>
      </c>
      <c r="AK56">
        <v>0</v>
      </c>
    </row>
    <row r="57" spans="1:37">
      <c r="A57" t="s">
        <v>54</v>
      </c>
      <c r="B57" t="s">
        <v>55</v>
      </c>
      <c r="C57" s="135" t="s">
        <v>90</v>
      </c>
      <c r="D57" s="863" t="s">
        <v>74</v>
      </c>
      <c r="E57">
        <v>0</v>
      </c>
      <c r="F57">
        <v>215</v>
      </c>
      <c r="G57">
        <v>0</v>
      </c>
      <c r="H57">
        <v>129</v>
      </c>
      <c r="J57">
        <v>0</v>
      </c>
      <c r="M57">
        <v>172</v>
      </c>
      <c r="P57">
        <v>0</v>
      </c>
      <c r="Q57">
        <v>0</v>
      </c>
      <c r="R57">
        <v>0</v>
      </c>
      <c r="S57">
        <v>5259</v>
      </c>
      <c r="U57">
        <v>172</v>
      </c>
      <c r="X57">
        <v>0</v>
      </c>
      <c r="AA57">
        <v>0</v>
      </c>
      <c r="AB57">
        <v>216</v>
      </c>
      <c r="AC57">
        <v>0</v>
      </c>
      <c r="AD57">
        <v>43</v>
      </c>
      <c r="AE57">
        <v>0</v>
      </c>
      <c r="AF57">
        <v>43</v>
      </c>
      <c r="AJ57">
        <v>0</v>
      </c>
      <c r="AK57">
        <v>65942</v>
      </c>
    </row>
    <row r="58" spans="1:7">
      <c r="A58" t="s">
        <v>54</v>
      </c>
      <c r="B58" t="s">
        <v>55</v>
      </c>
      <c r="C58" s="135" t="s">
        <v>90</v>
      </c>
      <c r="D58" s="863" t="s">
        <v>75</v>
      </c>
      <c r="E58">
        <v>0</v>
      </c>
      <c r="G58">
        <v>0</v>
      </c>
    </row>
    <row r="59" spans="1:37">
      <c r="A59" t="s">
        <v>54</v>
      </c>
      <c r="B59" t="s">
        <v>55</v>
      </c>
      <c r="C59" s="135" t="s">
        <v>90</v>
      </c>
      <c r="D59" s="863" t="s">
        <v>76</v>
      </c>
      <c r="G59">
        <v>0</v>
      </c>
      <c r="M59">
        <v>0</v>
      </c>
      <c r="O59">
        <v>0</v>
      </c>
      <c r="T59">
        <v>0</v>
      </c>
      <c r="U59">
        <v>860</v>
      </c>
      <c r="X59">
        <v>0</v>
      </c>
      <c r="AA59">
        <v>0</v>
      </c>
      <c r="AC59">
        <v>0</v>
      </c>
      <c r="AD59">
        <v>43</v>
      </c>
      <c r="AE59">
        <v>0</v>
      </c>
      <c r="AF59">
        <v>98</v>
      </c>
      <c r="AK59">
        <v>1581</v>
      </c>
    </row>
    <row r="60" spans="1:37">
      <c r="A60" t="s">
        <v>54</v>
      </c>
      <c r="B60" t="s">
        <v>55</v>
      </c>
      <c r="C60" s="135" t="s">
        <v>90</v>
      </c>
      <c r="D60" s="145" t="s">
        <v>77</v>
      </c>
      <c r="F60">
        <v>0</v>
      </c>
      <c r="G60">
        <v>0</v>
      </c>
      <c r="P60">
        <v>83996</v>
      </c>
      <c r="U60">
        <v>0</v>
      </c>
      <c r="AB60">
        <v>0</v>
      </c>
      <c r="AE60">
        <v>0</v>
      </c>
      <c r="AF60">
        <v>44</v>
      </c>
      <c r="AG60">
        <v>13992</v>
      </c>
      <c r="AH60">
        <v>6996</v>
      </c>
      <c r="AK60">
        <v>0</v>
      </c>
    </row>
    <row r="61" spans="1:37">
      <c r="A61" t="s">
        <v>54</v>
      </c>
      <c r="B61" t="s">
        <v>55</v>
      </c>
      <c r="C61" s="135" t="s">
        <v>90</v>
      </c>
      <c r="D61" s="863" t="s">
        <v>78</v>
      </c>
      <c r="E61">
        <v>19176</v>
      </c>
      <c r="F61">
        <v>12141</v>
      </c>
      <c r="G61">
        <v>3432</v>
      </c>
      <c r="H61">
        <v>2016</v>
      </c>
      <c r="I61">
        <v>4601</v>
      </c>
      <c r="J61">
        <v>75163</v>
      </c>
      <c r="K61">
        <v>16425</v>
      </c>
      <c r="L61">
        <v>2016</v>
      </c>
      <c r="M61">
        <v>18833</v>
      </c>
      <c r="N61">
        <v>72930</v>
      </c>
      <c r="O61">
        <v>19688</v>
      </c>
      <c r="P61">
        <v>67954</v>
      </c>
      <c r="Q61">
        <v>6962</v>
      </c>
      <c r="R61">
        <v>1459</v>
      </c>
      <c r="S61">
        <v>8012</v>
      </c>
      <c r="T61">
        <v>3689</v>
      </c>
      <c r="U61">
        <v>21215</v>
      </c>
      <c r="V61">
        <v>1583</v>
      </c>
      <c r="W61">
        <v>680</v>
      </c>
      <c r="X61">
        <v>1402</v>
      </c>
      <c r="Y61">
        <v>0</v>
      </c>
      <c r="Z61">
        <v>1030</v>
      </c>
      <c r="AA61">
        <v>0</v>
      </c>
      <c r="AB61">
        <v>7207</v>
      </c>
      <c r="AC61">
        <v>15918</v>
      </c>
      <c r="AD61">
        <v>22437</v>
      </c>
      <c r="AE61">
        <v>16032</v>
      </c>
      <c r="AF61">
        <v>15444</v>
      </c>
      <c r="AG61">
        <v>9372</v>
      </c>
      <c r="AH61">
        <v>17160</v>
      </c>
      <c r="AI61">
        <v>4762</v>
      </c>
      <c r="AJ61">
        <v>815</v>
      </c>
      <c r="AK61">
        <v>122780</v>
      </c>
    </row>
    <row r="62" spans="1:37">
      <c r="A62" t="s">
        <v>54</v>
      </c>
      <c r="B62" t="s">
        <v>55</v>
      </c>
      <c r="C62" s="135" t="s">
        <v>90</v>
      </c>
      <c r="D62" s="861" t="s">
        <v>79</v>
      </c>
      <c r="E62">
        <v>20291</v>
      </c>
      <c r="F62">
        <v>25320</v>
      </c>
      <c r="G62">
        <v>8720</v>
      </c>
      <c r="H62">
        <v>2600</v>
      </c>
      <c r="I62">
        <v>16128</v>
      </c>
      <c r="J62">
        <v>103388</v>
      </c>
      <c r="K62">
        <v>5960</v>
      </c>
      <c r="L62">
        <v>1640</v>
      </c>
      <c r="M62">
        <v>26680</v>
      </c>
      <c r="N62">
        <v>28400</v>
      </c>
      <c r="O62">
        <v>31920</v>
      </c>
      <c r="P62">
        <v>56640</v>
      </c>
      <c r="Q62">
        <v>7280</v>
      </c>
      <c r="R62">
        <v>3120</v>
      </c>
      <c r="S62">
        <v>19520</v>
      </c>
      <c r="T62">
        <v>1400</v>
      </c>
      <c r="U62">
        <v>89400</v>
      </c>
      <c r="V62">
        <v>1840</v>
      </c>
      <c r="W62">
        <v>80</v>
      </c>
      <c r="X62">
        <v>480</v>
      </c>
      <c r="Y62">
        <v>3507</v>
      </c>
      <c r="Z62">
        <v>2880</v>
      </c>
      <c r="AA62">
        <v>0</v>
      </c>
      <c r="AB62">
        <v>720</v>
      </c>
      <c r="AC62">
        <v>7400</v>
      </c>
      <c r="AD62">
        <v>16080</v>
      </c>
      <c r="AE62">
        <v>15166</v>
      </c>
      <c r="AF62">
        <v>11760</v>
      </c>
      <c r="AG62">
        <v>11280</v>
      </c>
      <c r="AH62">
        <v>36560</v>
      </c>
      <c r="AI62">
        <v>1760</v>
      </c>
      <c r="AJ62">
        <v>7680</v>
      </c>
      <c r="AK62">
        <v>28480</v>
      </c>
    </row>
    <row r="63" spans="1:37">
      <c r="A63" t="s">
        <v>54</v>
      </c>
      <c r="B63" t="s">
        <v>55</v>
      </c>
      <c r="C63" s="135" t="s">
        <v>90</v>
      </c>
      <c r="D63" s="864" t="s">
        <v>80</v>
      </c>
      <c r="E63">
        <v>88</v>
      </c>
      <c r="G63">
        <v>0</v>
      </c>
      <c r="R63">
        <v>0</v>
      </c>
      <c r="U63">
        <v>0</v>
      </c>
      <c r="AB63">
        <v>0</v>
      </c>
      <c r="AE63">
        <v>0</v>
      </c>
      <c r="AK63">
        <v>0</v>
      </c>
    </row>
    <row r="64" spans="1:37">
      <c r="A64" t="s">
        <v>54</v>
      </c>
      <c r="B64" t="s">
        <v>55</v>
      </c>
      <c r="C64" s="135" t="s">
        <v>90</v>
      </c>
      <c r="D64" s="864" t="s">
        <v>81</v>
      </c>
      <c r="G64">
        <v>0</v>
      </c>
      <c r="M64">
        <v>0</v>
      </c>
      <c r="R64">
        <v>0</v>
      </c>
      <c r="U64">
        <v>0</v>
      </c>
      <c r="AA64">
        <v>0</v>
      </c>
      <c r="AB64">
        <v>0</v>
      </c>
      <c r="AE64">
        <v>0</v>
      </c>
      <c r="AK64">
        <v>0</v>
      </c>
    </row>
    <row r="65" spans="1:37">
      <c r="A65" t="s">
        <v>54</v>
      </c>
      <c r="B65" t="s">
        <v>55</v>
      </c>
      <c r="C65" s="135" t="s">
        <v>90</v>
      </c>
      <c r="D65" s="864" t="s">
        <v>82</v>
      </c>
      <c r="G65">
        <v>0</v>
      </c>
      <c r="U65">
        <v>0</v>
      </c>
      <c r="AA65">
        <v>0</v>
      </c>
      <c r="AB65">
        <v>0</v>
      </c>
      <c r="AE65">
        <v>0</v>
      </c>
      <c r="AK65">
        <v>0</v>
      </c>
    </row>
    <row r="66" spans="1:37">
      <c r="A66" t="s">
        <v>54</v>
      </c>
      <c r="B66" t="s">
        <v>55</v>
      </c>
      <c r="C66" s="135" t="s">
        <v>90</v>
      </c>
      <c r="D66" s="861" t="s">
        <v>83</v>
      </c>
      <c r="E66">
        <v>2087</v>
      </c>
      <c r="F66">
        <v>6144</v>
      </c>
      <c r="G66">
        <v>9954</v>
      </c>
      <c r="H66">
        <v>4928</v>
      </c>
      <c r="I66">
        <v>188</v>
      </c>
      <c r="J66">
        <v>10899</v>
      </c>
      <c r="K66">
        <v>7976</v>
      </c>
      <c r="M66">
        <v>18048</v>
      </c>
      <c r="N66">
        <v>111840</v>
      </c>
      <c r="O66">
        <v>1244</v>
      </c>
      <c r="P66">
        <v>35936</v>
      </c>
      <c r="Q66">
        <v>5504</v>
      </c>
      <c r="R66">
        <v>4571</v>
      </c>
      <c r="S66">
        <v>9076</v>
      </c>
      <c r="U66">
        <v>108768</v>
      </c>
      <c r="V66">
        <v>61</v>
      </c>
      <c r="X66">
        <v>429</v>
      </c>
      <c r="Z66">
        <v>2665</v>
      </c>
      <c r="AA66">
        <v>0</v>
      </c>
      <c r="AB66">
        <v>0</v>
      </c>
      <c r="AC66">
        <v>70</v>
      </c>
      <c r="AD66">
        <v>7072</v>
      </c>
      <c r="AE66">
        <v>33157</v>
      </c>
      <c r="AF66">
        <v>12009</v>
      </c>
      <c r="AG66">
        <v>0</v>
      </c>
      <c r="AH66">
        <v>0</v>
      </c>
      <c r="AI66">
        <v>1504</v>
      </c>
      <c r="AJ66">
        <v>1568</v>
      </c>
      <c r="AK66">
        <v>0</v>
      </c>
    </row>
    <row r="67" spans="1:37">
      <c r="A67" t="s">
        <v>54</v>
      </c>
      <c r="B67" t="s">
        <v>55</v>
      </c>
      <c r="C67" s="135" t="s">
        <v>90</v>
      </c>
      <c r="D67" s="864" t="s">
        <v>84</v>
      </c>
      <c r="G67">
        <v>0</v>
      </c>
      <c r="U67">
        <v>0</v>
      </c>
      <c r="AB67">
        <v>0</v>
      </c>
      <c r="AE67">
        <v>0</v>
      </c>
      <c r="AK67">
        <v>0</v>
      </c>
    </row>
    <row r="68" spans="1:37">
      <c r="A68" t="s">
        <v>54</v>
      </c>
      <c r="B68" t="s">
        <v>55</v>
      </c>
      <c r="C68" s="135" t="s">
        <v>90</v>
      </c>
      <c r="D68" s="861" t="s">
        <v>85</v>
      </c>
      <c r="G68">
        <v>4732</v>
      </c>
      <c r="H68">
        <v>0</v>
      </c>
      <c r="I68">
        <v>123</v>
      </c>
      <c r="J68">
        <v>7229</v>
      </c>
      <c r="K68">
        <v>0</v>
      </c>
      <c r="O68">
        <v>1479</v>
      </c>
      <c r="P68">
        <v>1880</v>
      </c>
      <c r="R68">
        <v>0</v>
      </c>
      <c r="U68">
        <v>18080</v>
      </c>
      <c r="X68">
        <v>1118</v>
      </c>
      <c r="Y68">
        <v>0</v>
      </c>
      <c r="AA68">
        <v>0</v>
      </c>
      <c r="AB68">
        <v>0</v>
      </c>
      <c r="AD68">
        <v>160</v>
      </c>
      <c r="AE68">
        <v>0</v>
      </c>
      <c r="AF68">
        <v>2332</v>
      </c>
      <c r="AG68">
        <v>0</v>
      </c>
      <c r="AJ68">
        <v>280</v>
      </c>
      <c r="AK68">
        <v>0</v>
      </c>
    </row>
    <row r="69" spans="1:37">
      <c r="A69" t="s">
        <v>54</v>
      </c>
      <c r="B69" t="s">
        <v>55</v>
      </c>
      <c r="C69" s="135" t="s">
        <v>90</v>
      </c>
      <c r="D69" s="862" t="s">
        <v>86</v>
      </c>
      <c r="E69">
        <v>103313</v>
      </c>
      <c r="F69">
        <v>167382</v>
      </c>
      <c r="G69">
        <v>43875</v>
      </c>
      <c r="I69">
        <v>101246</v>
      </c>
      <c r="J69">
        <v>806149</v>
      </c>
      <c r="K69">
        <v>29950</v>
      </c>
      <c r="L69">
        <v>6934</v>
      </c>
      <c r="M69">
        <v>17821</v>
      </c>
      <c r="N69">
        <v>556266</v>
      </c>
      <c r="O69">
        <v>30246</v>
      </c>
      <c r="P69">
        <v>406811</v>
      </c>
      <c r="Q69">
        <v>22103</v>
      </c>
      <c r="R69">
        <v>54626</v>
      </c>
      <c r="S69">
        <v>22668</v>
      </c>
      <c r="T69">
        <v>0</v>
      </c>
      <c r="U69">
        <v>580368</v>
      </c>
      <c r="V69">
        <v>12128</v>
      </c>
      <c r="W69">
        <v>12728</v>
      </c>
      <c r="X69">
        <v>12343</v>
      </c>
      <c r="Y69">
        <v>0</v>
      </c>
      <c r="Z69">
        <v>1348</v>
      </c>
      <c r="AA69">
        <v>0</v>
      </c>
      <c r="AB69">
        <v>240787</v>
      </c>
      <c r="AC69">
        <v>7679</v>
      </c>
      <c r="AD69">
        <v>117063</v>
      </c>
      <c r="AE69">
        <v>40030</v>
      </c>
      <c r="AF69">
        <v>168918</v>
      </c>
      <c r="AG69">
        <v>32250</v>
      </c>
      <c r="AH69">
        <v>14169</v>
      </c>
      <c r="AI69">
        <v>22642</v>
      </c>
      <c r="AJ69">
        <v>40576</v>
      </c>
      <c r="AK69">
        <v>490669</v>
      </c>
    </row>
    <row r="70" spans="1:37">
      <c r="A70" t="s">
        <v>54</v>
      </c>
      <c r="B70" t="s">
        <v>55</v>
      </c>
      <c r="C70" s="135" t="s">
        <v>90</v>
      </c>
      <c r="D70" s="145" t="s">
        <v>103</v>
      </c>
      <c r="E70">
        <v>5396</v>
      </c>
      <c r="F70">
        <v>8087</v>
      </c>
      <c r="G70">
        <v>1713</v>
      </c>
      <c r="H70">
        <v>0</v>
      </c>
      <c r="I70">
        <v>6916</v>
      </c>
      <c r="J70">
        <v>28655</v>
      </c>
      <c r="K70">
        <v>0</v>
      </c>
      <c r="L70">
        <v>0</v>
      </c>
      <c r="M70">
        <v>0</v>
      </c>
      <c r="N70">
        <v>4935</v>
      </c>
      <c r="O70">
        <v>4048</v>
      </c>
      <c r="P70">
        <v>15755</v>
      </c>
      <c r="Q70">
        <v>0</v>
      </c>
      <c r="R70">
        <v>1582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8172</v>
      </c>
      <c r="AC70">
        <v>0</v>
      </c>
      <c r="AD70">
        <v>14731</v>
      </c>
      <c r="AE70">
        <v>0</v>
      </c>
      <c r="AF70">
        <v>5045</v>
      </c>
      <c r="AG70">
        <v>0</v>
      </c>
      <c r="AH70">
        <v>3674</v>
      </c>
      <c r="AI70">
        <v>0</v>
      </c>
      <c r="AJ70">
        <v>10405</v>
      </c>
      <c r="AK70">
        <v>6130</v>
      </c>
    </row>
    <row r="71" spans="1:37">
      <c r="A71" t="s">
        <v>54</v>
      </c>
      <c r="B71" t="s">
        <v>55</v>
      </c>
      <c r="C71" s="135" t="s">
        <v>90</v>
      </c>
      <c r="D71" s="145" t="s">
        <v>59</v>
      </c>
      <c r="E71">
        <v>12643</v>
      </c>
      <c r="F71">
        <v>12674</v>
      </c>
      <c r="G71">
        <v>6577</v>
      </c>
      <c r="H71">
        <v>0</v>
      </c>
      <c r="I71">
        <v>14778</v>
      </c>
      <c r="J71">
        <v>70756</v>
      </c>
      <c r="K71">
        <v>0</v>
      </c>
      <c r="L71">
        <v>0</v>
      </c>
      <c r="M71">
        <v>0</v>
      </c>
      <c r="N71">
        <v>6947</v>
      </c>
      <c r="O71">
        <v>7085</v>
      </c>
      <c r="P71">
        <v>25721</v>
      </c>
      <c r="Q71">
        <v>0</v>
      </c>
      <c r="R71">
        <v>3270</v>
      </c>
      <c r="S71">
        <v>0</v>
      </c>
      <c r="T71">
        <v>0</v>
      </c>
      <c r="U71">
        <v>801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12386</v>
      </c>
      <c r="AC71">
        <v>915</v>
      </c>
      <c r="AD71">
        <v>19258</v>
      </c>
      <c r="AE71">
        <v>0</v>
      </c>
      <c r="AF71">
        <v>18721</v>
      </c>
      <c r="AG71">
        <v>121</v>
      </c>
      <c r="AH71">
        <v>5509</v>
      </c>
      <c r="AI71">
        <v>0</v>
      </c>
      <c r="AJ71">
        <v>14177</v>
      </c>
      <c r="AK71">
        <v>16254</v>
      </c>
    </row>
    <row r="72" spans="1:37">
      <c r="A72" t="s">
        <v>54</v>
      </c>
      <c r="B72" t="s">
        <v>55</v>
      </c>
      <c r="C72" s="135" t="s">
        <v>90</v>
      </c>
      <c r="D72" s="862" t="s">
        <v>104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19</v>
      </c>
      <c r="L72">
        <v>0</v>
      </c>
      <c r="M72">
        <v>0</v>
      </c>
      <c r="N72">
        <v>0</v>
      </c>
      <c r="O72">
        <v>0</v>
      </c>
      <c r="P72">
        <v>0</v>
      </c>
      <c r="Q72">
        <v>91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126</v>
      </c>
      <c r="AI72">
        <v>0</v>
      </c>
      <c r="AJ72">
        <v>0</v>
      </c>
      <c r="AK72">
        <v>0</v>
      </c>
    </row>
    <row r="73" spans="1:37">
      <c r="A73" t="s">
        <v>54</v>
      </c>
      <c r="B73" t="s">
        <v>55</v>
      </c>
      <c r="C73" s="135" t="s">
        <v>90</v>
      </c>
      <c r="D73" s="862" t="s">
        <v>60</v>
      </c>
      <c r="E73">
        <v>0</v>
      </c>
      <c r="F73">
        <v>0</v>
      </c>
      <c r="G73">
        <v>0</v>
      </c>
      <c r="H73">
        <v>0</v>
      </c>
      <c r="I73">
        <v>1591</v>
      </c>
      <c r="J73">
        <v>6172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1071</v>
      </c>
      <c r="AK73">
        <v>0</v>
      </c>
    </row>
    <row r="74" spans="1:37">
      <c r="A74" t="s">
        <v>54</v>
      </c>
      <c r="B74" t="s">
        <v>55</v>
      </c>
      <c r="C74" s="135" t="s">
        <v>90</v>
      </c>
      <c r="D74" s="145" t="s">
        <v>62</v>
      </c>
      <c r="E74">
        <v>7840</v>
      </c>
      <c r="F74">
        <v>15580</v>
      </c>
      <c r="G74">
        <v>14030</v>
      </c>
      <c r="H74">
        <v>0</v>
      </c>
      <c r="I74">
        <v>28952</v>
      </c>
      <c r="J74">
        <v>113573</v>
      </c>
      <c r="K74">
        <v>6631</v>
      </c>
      <c r="L74">
        <v>2498</v>
      </c>
      <c r="M74">
        <v>0</v>
      </c>
      <c r="N74">
        <v>0</v>
      </c>
      <c r="O74">
        <v>69748</v>
      </c>
      <c r="P74">
        <v>0</v>
      </c>
      <c r="Q74">
        <v>2244</v>
      </c>
      <c r="R74">
        <v>15760</v>
      </c>
      <c r="S74">
        <v>0</v>
      </c>
      <c r="T74">
        <v>0</v>
      </c>
      <c r="U74">
        <v>119418</v>
      </c>
      <c r="V74">
        <v>7221</v>
      </c>
      <c r="W74">
        <v>505</v>
      </c>
      <c r="X74">
        <v>684</v>
      </c>
      <c r="Y74">
        <v>0</v>
      </c>
      <c r="Z74">
        <v>2641</v>
      </c>
      <c r="AA74">
        <v>0</v>
      </c>
      <c r="AB74">
        <v>84993</v>
      </c>
      <c r="AC74">
        <v>1078</v>
      </c>
      <c r="AD74">
        <v>77114</v>
      </c>
      <c r="AE74">
        <v>13176</v>
      </c>
      <c r="AF74">
        <v>14867</v>
      </c>
      <c r="AG74">
        <v>25181</v>
      </c>
      <c r="AH74">
        <v>15894</v>
      </c>
      <c r="AI74">
        <v>2592</v>
      </c>
      <c r="AJ74">
        <v>3433</v>
      </c>
      <c r="AK74">
        <v>34772</v>
      </c>
    </row>
    <row r="75" spans="1:37">
      <c r="A75" t="s">
        <v>54</v>
      </c>
      <c r="B75" t="s">
        <v>55</v>
      </c>
      <c r="C75" s="135" t="s">
        <v>90</v>
      </c>
      <c r="D75" s="145" t="s">
        <v>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17</v>
      </c>
      <c r="N75">
        <v>54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t="s">
        <v>54</v>
      </c>
      <c r="B76" t="s">
        <v>55</v>
      </c>
      <c r="C76" s="135" t="s">
        <v>90</v>
      </c>
      <c r="D76" s="865" t="s">
        <v>105</v>
      </c>
      <c r="E76">
        <v>36645</v>
      </c>
      <c r="F76">
        <v>17734</v>
      </c>
      <c r="G76">
        <v>3013</v>
      </c>
      <c r="H76">
        <v>38</v>
      </c>
      <c r="I76">
        <v>16019</v>
      </c>
      <c r="J76">
        <v>63081</v>
      </c>
      <c r="K76">
        <v>3604</v>
      </c>
      <c r="L76">
        <v>5464</v>
      </c>
      <c r="M76">
        <v>10188</v>
      </c>
      <c r="N76">
        <v>56561</v>
      </c>
      <c r="O76">
        <v>121667</v>
      </c>
      <c r="P76">
        <v>70366</v>
      </c>
      <c r="Q76">
        <v>2221</v>
      </c>
      <c r="R76">
        <v>3230</v>
      </c>
      <c r="S76">
        <v>6676</v>
      </c>
      <c r="T76">
        <v>0</v>
      </c>
      <c r="U76">
        <v>8300</v>
      </c>
      <c r="V76">
        <v>4233</v>
      </c>
      <c r="W76">
        <v>933</v>
      </c>
      <c r="X76">
        <v>5200</v>
      </c>
      <c r="Y76">
        <v>0</v>
      </c>
      <c r="Z76">
        <v>190</v>
      </c>
      <c r="AA76">
        <v>0</v>
      </c>
      <c r="AB76">
        <v>3225</v>
      </c>
      <c r="AC76">
        <v>15856</v>
      </c>
      <c r="AD76">
        <v>31020</v>
      </c>
      <c r="AE76">
        <v>56138</v>
      </c>
      <c r="AF76">
        <v>10280</v>
      </c>
      <c r="AG76">
        <v>0</v>
      </c>
      <c r="AH76">
        <v>148673</v>
      </c>
      <c r="AI76">
        <v>4733</v>
      </c>
      <c r="AJ76">
        <v>11598</v>
      </c>
      <c r="AK76">
        <v>4203</v>
      </c>
    </row>
    <row r="77" spans="1:37">
      <c r="A77" t="s">
        <v>54</v>
      </c>
      <c r="B77" t="s">
        <v>55</v>
      </c>
      <c r="C77" s="135" t="s">
        <v>90</v>
      </c>
      <c r="D77" s="865" t="s">
        <v>106</v>
      </c>
      <c r="E77">
        <v>793</v>
      </c>
      <c r="F77">
        <v>947</v>
      </c>
      <c r="G77">
        <v>0</v>
      </c>
      <c r="H77">
        <v>0</v>
      </c>
      <c r="I77">
        <v>47</v>
      </c>
      <c r="J77">
        <v>1106</v>
      </c>
      <c r="K77">
        <v>150</v>
      </c>
      <c r="L77">
        <v>0</v>
      </c>
      <c r="M77">
        <v>12</v>
      </c>
      <c r="N77">
        <v>371</v>
      </c>
      <c r="O77">
        <v>112</v>
      </c>
      <c r="P77">
        <v>830</v>
      </c>
      <c r="Q77">
        <v>0</v>
      </c>
      <c r="R77">
        <v>2</v>
      </c>
      <c r="S77">
        <v>165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887</v>
      </c>
      <c r="AC77">
        <v>0</v>
      </c>
      <c r="AD77">
        <v>68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15</v>
      </c>
      <c r="AK77">
        <v>528</v>
      </c>
    </row>
    <row r="78" spans="1:37">
      <c r="A78" t="s">
        <v>54</v>
      </c>
      <c r="B78" t="s">
        <v>55</v>
      </c>
      <c r="C78" s="135" t="s">
        <v>90</v>
      </c>
      <c r="D78" s="145" t="s">
        <v>107</v>
      </c>
      <c r="E78">
        <v>0</v>
      </c>
      <c r="F78">
        <v>0</v>
      </c>
      <c r="G78">
        <v>0</v>
      </c>
      <c r="H78">
        <v>0</v>
      </c>
      <c r="I78">
        <v>8</v>
      </c>
      <c r="J78">
        <v>10288</v>
      </c>
      <c r="K78">
        <v>724</v>
      </c>
      <c r="L78">
        <v>0</v>
      </c>
      <c r="M78">
        <v>0</v>
      </c>
      <c r="N78">
        <v>0</v>
      </c>
      <c r="O78">
        <v>792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947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1815</v>
      </c>
    </row>
    <row r="79" spans="1:37">
      <c r="A79" t="s">
        <v>54</v>
      </c>
      <c r="B79" t="s">
        <v>55</v>
      </c>
      <c r="C79" s="135" t="s">
        <v>90</v>
      </c>
      <c r="D79" s="145" t="s">
        <v>108</v>
      </c>
      <c r="E79">
        <v>0</v>
      </c>
      <c r="F79">
        <v>0</v>
      </c>
      <c r="G79">
        <v>0</v>
      </c>
      <c r="H79">
        <v>0</v>
      </c>
      <c r="I79">
        <v>6</v>
      </c>
      <c r="J79">
        <v>10288</v>
      </c>
      <c r="K79">
        <v>591</v>
      </c>
      <c r="L79">
        <v>0</v>
      </c>
      <c r="M79">
        <v>0</v>
      </c>
      <c r="N79">
        <v>0</v>
      </c>
      <c r="O79">
        <v>328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947</v>
      </c>
      <c r="AD79">
        <v>717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1089</v>
      </c>
    </row>
    <row r="80" spans="1:37">
      <c r="A80" t="s">
        <v>54</v>
      </c>
      <c r="B80" t="s">
        <v>55</v>
      </c>
      <c r="C80" s="135" t="s">
        <v>90</v>
      </c>
      <c r="D80" s="860" t="s">
        <v>109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616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 t="s">
        <v>54</v>
      </c>
      <c r="B81" t="s">
        <v>55</v>
      </c>
      <c r="C81" t="s">
        <v>90</v>
      </c>
      <c r="D81" s="865" t="s">
        <v>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 t="s">
        <v>54</v>
      </c>
      <c r="B82" t="s">
        <v>55</v>
      </c>
      <c r="C82" t="s">
        <v>90</v>
      </c>
      <c r="D82" s="865" t="s">
        <v>88</v>
      </c>
      <c r="E82">
        <v>73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 t="s">
        <v>54</v>
      </c>
      <c r="B83" t="s">
        <v>55</v>
      </c>
      <c r="C83" t="s">
        <v>90</v>
      </c>
      <c r="D83" s="865" t="s">
        <v>110</v>
      </c>
      <c r="E83">
        <v>0</v>
      </c>
      <c r="F83">
        <v>19</v>
      </c>
      <c r="G83">
        <v>0</v>
      </c>
      <c r="H83">
        <v>0</v>
      </c>
      <c r="I83">
        <v>0</v>
      </c>
      <c r="J83">
        <v>387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430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 t="s">
        <v>54</v>
      </c>
      <c r="B84" t="s">
        <v>55</v>
      </c>
      <c r="C84" t="s">
        <v>90</v>
      </c>
      <c r="D84" s="865" t="s">
        <v>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 t="s">
        <v>54</v>
      </c>
      <c r="B85" t="s">
        <v>55</v>
      </c>
      <c r="C85" t="s">
        <v>90</v>
      </c>
      <c r="D85" s="145" t="s">
        <v>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72</v>
      </c>
      <c r="S85">
        <v>0</v>
      </c>
      <c r="T85">
        <v>1500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23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54</v>
      </c>
      <c r="B86" t="s">
        <v>55</v>
      </c>
      <c r="C86" t="s">
        <v>90</v>
      </c>
      <c r="D86" s="145" t="s">
        <v>65</v>
      </c>
      <c r="E86">
        <v>91937</v>
      </c>
      <c r="F86">
        <v>141923</v>
      </c>
      <c r="G86">
        <v>35417</v>
      </c>
      <c r="H86">
        <v>1966</v>
      </c>
      <c r="I86">
        <v>83322</v>
      </c>
      <c r="J86">
        <v>830020</v>
      </c>
      <c r="K86">
        <v>37206</v>
      </c>
      <c r="L86">
        <v>7805</v>
      </c>
      <c r="M86">
        <v>51908</v>
      </c>
      <c r="N86">
        <v>378130</v>
      </c>
      <c r="O86">
        <v>155002</v>
      </c>
      <c r="P86">
        <v>502369</v>
      </c>
      <c r="Q86">
        <v>12593</v>
      </c>
      <c r="R86">
        <v>33376</v>
      </c>
      <c r="S86">
        <v>27623</v>
      </c>
      <c r="T86">
        <v>21200</v>
      </c>
      <c r="U86">
        <v>521147</v>
      </c>
      <c r="V86">
        <v>10199</v>
      </c>
      <c r="W86">
        <v>12344</v>
      </c>
      <c r="X86">
        <v>6120</v>
      </c>
      <c r="Y86">
        <v>9385</v>
      </c>
      <c r="Z86">
        <v>7715</v>
      </c>
      <c r="AA86">
        <v>1739</v>
      </c>
      <c r="AB86">
        <v>149706</v>
      </c>
      <c r="AC86">
        <v>187290</v>
      </c>
      <c r="AD86">
        <v>148741</v>
      </c>
      <c r="AE86">
        <v>61819</v>
      </c>
      <c r="AF86">
        <v>85262</v>
      </c>
      <c r="AG86">
        <v>21794</v>
      </c>
      <c r="AH86">
        <v>207209</v>
      </c>
      <c r="AI86">
        <v>25819</v>
      </c>
      <c r="AJ86">
        <v>39722</v>
      </c>
      <c r="AK86">
        <v>417690</v>
      </c>
    </row>
    <row r="87" s="14" customFormat="1" spans="1:37">
      <c r="A87" s="14" t="s">
        <v>54</v>
      </c>
      <c r="B87" s="14" t="s">
        <v>55</v>
      </c>
      <c r="C87" s="14" t="s">
        <v>90</v>
      </c>
      <c r="D87" s="231" t="s">
        <v>111</v>
      </c>
      <c r="E87" s="14">
        <v>11188</v>
      </c>
      <c r="F87" s="14">
        <v>4942</v>
      </c>
      <c r="G87" s="14">
        <v>2271</v>
      </c>
      <c r="H87" s="14">
        <v>138</v>
      </c>
      <c r="I87" s="14">
        <v>4621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967</v>
      </c>
      <c r="P87" s="14">
        <v>0</v>
      </c>
      <c r="Q87" s="14">
        <v>176</v>
      </c>
      <c r="R87" s="14">
        <v>1078</v>
      </c>
      <c r="S87" s="14">
        <v>0</v>
      </c>
      <c r="T87" s="14">
        <v>0</v>
      </c>
      <c r="U87" s="14">
        <v>2600</v>
      </c>
      <c r="V87" s="14">
        <v>0</v>
      </c>
      <c r="W87" s="14">
        <v>722</v>
      </c>
      <c r="X87" s="14">
        <v>183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13407</v>
      </c>
      <c r="AE87" s="14">
        <v>1420</v>
      </c>
      <c r="AF87" s="14">
        <v>2471</v>
      </c>
      <c r="AG87" s="14">
        <v>0</v>
      </c>
      <c r="AH87" s="14">
        <v>0</v>
      </c>
      <c r="AI87" s="14">
        <v>516</v>
      </c>
      <c r="AJ87" s="14">
        <v>851</v>
      </c>
      <c r="AK87" s="14">
        <v>0</v>
      </c>
    </row>
    <row r="88" spans="1:37">
      <c r="A88" t="s">
        <v>54</v>
      </c>
      <c r="B88" t="s">
        <v>55</v>
      </c>
      <c r="C88" t="s">
        <v>112</v>
      </c>
      <c r="D88" t="s">
        <v>91</v>
      </c>
      <c r="E88">
        <v>0</v>
      </c>
      <c r="F88">
        <v>0</v>
      </c>
      <c r="G88">
        <v>0</v>
      </c>
      <c r="H88">
        <v>0</v>
      </c>
      <c r="I88">
        <v>0</v>
      </c>
      <c r="J88">
        <v>205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6">
      <c r="A89" t="s">
        <v>54</v>
      </c>
      <c r="B89" t="s">
        <v>55</v>
      </c>
      <c r="C89" t="s">
        <v>112</v>
      </c>
      <c r="D89" t="s">
        <v>92</v>
      </c>
      <c r="E89">
        <v>0</v>
      </c>
      <c r="F89">
        <v>1889</v>
      </c>
      <c r="G89">
        <v>1094</v>
      </c>
      <c r="I89">
        <v>1152</v>
      </c>
      <c r="J89">
        <v>6833</v>
      </c>
      <c r="N89">
        <v>0</v>
      </c>
      <c r="Q89">
        <v>0</v>
      </c>
      <c r="T89">
        <v>2889</v>
      </c>
      <c r="V89">
        <v>0</v>
      </c>
      <c r="W89">
        <v>854</v>
      </c>
      <c r="X89">
        <v>0</v>
      </c>
      <c r="Z89">
        <v>73</v>
      </c>
      <c r="AB89">
        <v>146</v>
      </c>
      <c r="AE89">
        <v>0</v>
      </c>
      <c r="AF89">
        <v>0</v>
      </c>
      <c r="AG89">
        <v>0</v>
      </c>
      <c r="AJ89">
        <v>517</v>
      </c>
    </row>
    <row r="90" spans="1:37">
      <c r="A90" t="s">
        <v>54</v>
      </c>
      <c r="B90" t="s">
        <v>55</v>
      </c>
      <c r="C90" t="s">
        <v>112</v>
      </c>
      <c r="D90" t="s">
        <v>93</v>
      </c>
      <c r="E90">
        <v>0</v>
      </c>
      <c r="F90">
        <v>0</v>
      </c>
      <c r="G90">
        <v>0</v>
      </c>
      <c r="I90">
        <v>0</v>
      </c>
      <c r="J90">
        <v>0</v>
      </c>
      <c r="N90">
        <v>0</v>
      </c>
      <c r="R90">
        <v>0</v>
      </c>
      <c r="S90">
        <v>0</v>
      </c>
      <c r="Z90">
        <v>0</v>
      </c>
      <c r="AB90">
        <v>43637</v>
      </c>
      <c r="AD90">
        <v>0</v>
      </c>
      <c r="AF90">
        <v>8360</v>
      </c>
      <c r="AG90">
        <v>0</v>
      </c>
      <c r="AI90">
        <v>0</v>
      </c>
      <c r="AJ90">
        <v>11400</v>
      </c>
      <c r="AK90">
        <v>32074</v>
      </c>
    </row>
    <row r="91" spans="1:37">
      <c r="A91" t="s">
        <v>54</v>
      </c>
      <c r="B91" t="s">
        <v>55</v>
      </c>
      <c r="C91" t="s">
        <v>112</v>
      </c>
      <c r="D91" t="s">
        <v>94</v>
      </c>
      <c r="E91">
        <v>89</v>
      </c>
      <c r="F91">
        <v>15299</v>
      </c>
      <c r="G91">
        <v>0</v>
      </c>
      <c r="I91">
        <v>17709</v>
      </c>
      <c r="J91">
        <v>102738</v>
      </c>
      <c r="K91">
        <v>0</v>
      </c>
      <c r="L91">
        <v>0</v>
      </c>
      <c r="M91">
        <v>0</v>
      </c>
      <c r="N91">
        <v>17359</v>
      </c>
      <c r="O91">
        <v>0</v>
      </c>
      <c r="P91">
        <v>77012</v>
      </c>
      <c r="Q91">
        <v>25</v>
      </c>
      <c r="R91">
        <v>0</v>
      </c>
      <c r="S91">
        <v>0</v>
      </c>
      <c r="T91">
        <v>0</v>
      </c>
      <c r="U91">
        <v>44613</v>
      </c>
      <c r="V91">
        <v>0</v>
      </c>
      <c r="W91">
        <v>0</v>
      </c>
      <c r="X91">
        <v>0</v>
      </c>
      <c r="Z91">
        <v>0</v>
      </c>
      <c r="AB91">
        <v>0</v>
      </c>
      <c r="AC91">
        <v>8795</v>
      </c>
      <c r="AD91">
        <v>11379</v>
      </c>
      <c r="AE91">
        <v>0</v>
      </c>
      <c r="AF91">
        <v>0</v>
      </c>
      <c r="AG91">
        <v>0</v>
      </c>
      <c r="AH91">
        <v>14128</v>
      </c>
      <c r="AI91">
        <v>0</v>
      </c>
      <c r="AJ91">
        <v>11307</v>
      </c>
      <c r="AK91">
        <v>0</v>
      </c>
    </row>
    <row r="92" spans="1:35">
      <c r="A92" t="s">
        <v>54</v>
      </c>
      <c r="B92" t="s">
        <v>55</v>
      </c>
      <c r="C92" t="s">
        <v>112</v>
      </c>
      <c r="D92" t="s">
        <v>95</v>
      </c>
      <c r="E92">
        <v>0</v>
      </c>
      <c r="F92">
        <v>0</v>
      </c>
      <c r="G92">
        <v>0</v>
      </c>
      <c r="N92">
        <v>0</v>
      </c>
      <c r="Q92">
        <v>0</v>
      </c>
      <c r="R92">
        <v>0</v>
      </c>
      <c r="U92">
        <v>0</v>
      </c>
      <c r="V92">
        <v>0</v>
      </c>
      <c r="Z92">
        <v>1712</v>
      </c>
      <c r="AE92">
        <v>0</v>
      </c>
      <c r="AF92">
        <v>5314</v>
      </c>
      <c r="AG92">
        <v>0</v>
      </c>
      <c r="AI92">
        <v>0</v>
      </c>
    </row>
    <row r="93" spans="1:37">
      <c r="A93" t="s">
        <v>54</v>
      </c>
      <c r="B93" t="s">
        <v>55</v>
      </c>
      <c r="C93" t="s">
        <v>112</v>
      </c>
      <c r="D93" t="s">
        <v>57</v>
      </c>
      <c r="E93">
        <v>44827</v>
      </c>
      <c r="F93">
        <v>49672</v>
      </c>
      <c r="G93">
        <v>14339</v>
      </c>
      <c r="H93">
        <v>0</v>
      </c>
      <c r="I93">
        <v>50351</v>
      </c>
      <c r="J93">
        <v>113080</v>
      </c>
      <c r="K93">
        <v>0</v>
      </c>
      <c r="L93">
        <v>0</v>
      </c>
      <c r="M93">
        <v>0</v>
      </c>
      <c r="N93">
        <v>27570</v>
      </c>
      <c r="O93">
        <v>21203</v>
      </c>
      <c r="P93">
        <v>67693</v>
      </c>
      <c r="Q93">
        <v>114</v>
      </c>
      <c r="R93">
        <v>12707</v>
      </c>
      <c r="S93">
        <v>0</v>
      </c>
      <c r="T93">
        <v>940</v>
      </c>
      <c r="U93">
        <v>105955</v>
      </c>
      <c r="V93">
        <v>57</v>
      </c>
      <c r="W93">
        <v>28</v>
      </c>
      <c r="X93">
        <v>171</v>
      </c>
      <c r="Y93">
        <v>0</v>
      </c>
      <c r="Z93">
        <v>456</v>
      </c>
      <c r="AA93">
        <v>0</v>
      </c>
      <c r="AB93">
        <v>16094</v>
      </c>
      <c r="AC93">
        <v>8982</v>
      </c>
      <c r="AD93">
        <v>50996</v>
      </c>
      <c r="AE93">
        <v>0</v>
      </c>
      <c r="AF93">
        <v>45181</v>
      </c>
      <c r="AG93">
        <v>18574</v>
      </c>
      <c r="AH93">
        <v>27686</v>
      </c>
      <c r="AI93">
        <v>228</v>
      </c>
      <c r="AJ93">
        <v>29164</v>
      </c>
      <c r="AK93">
        <v>80992</v>
      </c>
    </row>
    <row r="94" spans="1:37">
      <c r="A94" t="s">
        <v>54</v>
      </c>
      <c r="B94" t="s">
        <v>55</v>
      </c>
      <c r="C94" t="s">
        <v>112</v>
      </c>
      <c r="D94" t="s">
        <v>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 t="s">
        <v>54</v>
      </c>
      <c r="B95" t="s">
        <v>55</v>
      </c>
      <c r="C95" t="s">
        <v>112</v>
      </c>
      <c r="D95" t="s">
        <v>97</v>
      </c>
      <c r="E95">
        <v>1810</v>
      </c>
      <c r="F95">
        <v>0</v>
      </c>
      <c r="G95">
        <v>754</v>
      </c>
      <c r="H95">
        <v>0</v>
      </c>
      <c r="I95">
        <v>1772</v>
      </c>
      <c r="J95">
        <v>0</v>
      </c>
      <c r="K95">
        <v>0</v>
      </c>
      <c r="L95">
        <v>0</v>
      </c>
      <c r="M95">
        <v>0</v>
      </c>
      <c r="N95">
        <v>0</v>
      </c>
      <c r="O95">
        <v>38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6">
      <c r="A96" t="s">
        <v>54</v>
      </c>
      <c r="B96" t="s">
        <v>55</v>
      </c>
      <c r="C96" t="s">
        <v>112</v>
      </c>
      <c r="D96" t="s">
        <v>98</v>
      </c>
      <c r="E96">
        <v>0</v>
      </c>
      <c r="F96">
        <v>0</v>
      </c>
      <c r="G96">
        <v>0</v>
      </c>
      <c r="I96">
        <v>1092</v>
      </c>
      <c r="J96">
        <v>0</v>
      </c>
      <c r="M96">
        <v>0</v>
      </c>
      <c r="P96">
        <v>0</v>
      </c>
      <c r="Q96">
        <v>0</v>
      </c>
      <c r="R96">
        <v>0</v>
      </c>
      <c r="U96">
        <v>0</v>
      </c>
      <c r="Y96">
        <v>292</v>
      </c>
      <c r="Z96">
        <v>2550</v>
      </c>
      <c r="AB96">
        <v>0</v>
      </c>
      <c r="AD96">
        <v>0</v>
      </c>
      <c r="AF96">
        <v>0</v>
      </c>
      <c r="AG96">
        <v>0</v>
      </c>
      <c r="AI96">
        <v>0</v>
      </c>
      <c r="AJ96">
        <v>12</v>
      </c>
    </row>
    <row r="97" spans="1:37">
      <c r="A97" t="s">
        <v>54</v>
      </c>
      <c r="B97" t="s">
        <v>55</v>
      </c>
      <c r="C97" t="s">
        <v>112</v>
      </c>
      <c r="D97" t="s">
        <v>99</v>
      </c>
      <c r="E97">
        <v>0</v>
      </c>
      <c r="F97">
        <v>0</v>
      </c>
      <c r="G97">
        <v>0</v>
      </c>
      <c r="H97">
        <v>0</v>
      </c>
      <c r="I97">
        <v>0</v>
      </c>
      <c r="J97">
        <v>740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20</v>
      </c>
      <c r="AH97">
        <v>0</v>
      </c>
      <c r="AI97">
        <v>0</v>
      </c>
      <c r="AJ97">
        <v>0</v>
      </c>
      <c r="AK97">
        <v>0</v>
      </c>
    </row>
    <row r="98" spans="1:34">
      <c r="A98" t="s">
        <v>54</v>
      </c>
      <c r="B98" t="s">
        <v>55</v>
      </c>
      <c r="C98" t="s">
        <v>112</v>
      </c>
      <c r="D98" t="s">
        <v>100</v>
      </c>
      <c r="L98">
        <v>0</v>
      </c>
      <c r="O98">
        <v>0</v>
      </c>
      <c r="S98">
        <v>0</v>
      </c>
      <c r="V98">
        <v>0</v>
      </c>
      <c r="X98">
        <v>0</v>
      </c>
      <c r="Z98">
        <v>0</v>
      </c>
      <c r="AF98">
        <v>0</v>
      </c>
      <c r="AG98">
        <v>0</v>
      </c>
      <c r="AH98">
        <v>0</v>
      </c>
    </row>
    <row r="99" spans="1:22">
      <c r="A99" t="s">
        <v>54</v>
      </c>
      <c r="B99" t="s">
        <v>55</v>
      </c>
      <c r="C99" t="s">
        <v>112</v>
      </c>
      <c r="D99" t="s">
        <v>101</v>
      </c>
      <c r="L99">
        <v>0</v>
      </c>
      <c r="O99">
        <v>0</v>
      </c>
      <c r="S99">
        <v>0</v>
      </c>
      <c r="V99">
        <v>0</v>
      </c>
    </row>
    <row r="100" spans="1:12">
      <c r="A100" t="s">
        <v>54</v>
      </c>
      <c r="B100" t="s">
        <v>55</v>
      </c>
      <c r="C100" t="s">
        <v>112</v>
      </c>
      <c r="D100" t="s">
        <v>102</v>
      </c>
      <c r="L100">
        <v>0</v>
      </c>
    </row>
    <row r="101" spans="1:7">
      <c r="A101" t="s">
        <v>54</v>
      </c>
      <c r="B101" t="s">
        <v>55</v>
      </c>
      <c r="C101" t="s">
        <v>112</v>
      </c>
      <c r="D101" t="s">
        <v>67</v>
      </c>
      <c r="G101">
        <v>0</v>
      </c>
    </row>
    <row r="102" spans="1:7">
      <c r="A102" t="s">
        <v>54</v>
      </c>
      <c r="B102" t="s">
        <v>55</v>
      </c>
      <c r="C102" t="s">
        <v>112</v>
      </c>
      <c r="D102" t="s">
        <v>68</v>
      </c>
      <c r="G102">
        <v>0</v>
      </c>
    </row>
    <row r="103" spans="1:37">
      <c r="A103" t="s">
        <v>54</v>
      </c>
      <c r="B103" t="s">
        <v>55</v>
      </c>
      <c r="C103" t="s">
        <v>112</v>
      </c>
      <c r="D103" t="s">
        <v>69</v>
      </c>
      <c r="G103">
        <v>0</v>
      </c>
      <c r="AB103">
        <v>0</v>
      </c>
      <c r="AE103">
        <v>0</v>
      </c>
      <c r="AK103">
        <v>0</v>
      </c>
    </row>
    <row r="104" spans="1:37">
      <c r="A104" t="s">
        <v>54</v>
      </c>
      <c r="B104" t="s">
        <v>55</v>
      </c>
      <c r="C104" t="s">
        <v>112</v>
      </c>
      <c r="D104" t="s">
        <v>70</v>
      </c>
      <c r="G104">
        <v>0</v>
      </c>
      <c r="AB104">
        <v>0</v>
      </c>
      <c r="AK104">
        <v>0</v>
      </c>
    </row>
    <row r="105" spans="1:37">
      <c r="A105" t="s">
        <v>54</v>
      </c>
      <c r="B105" t="s">
        <v>55</v>
      </c>
      <c r="C105" t="s">
        <v>112</v>
      </c>
      <c r="D105" t="s">
        <v>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92</v>
      </c>
      <c r="K105">
        <v>46</v>
      </c>
      <c r="M105">
        <v>0</v>
      </c>
      <c r="N105">
        <v>1794</v>
      </c>
      <c r="O105">
        <v>4805</v>
      </c>
      <c r="P105">
        <v>138</v>
      </c>
      <c r="Q105">
        <v>184</v>
      </c>
      <c r="R105">
        <v>0</v>
      </c>
      <c r="S105">
        <v>0</v>
      </c>
      <c r="U105">
        <v>1150</v>
      </c>
      <c r="W105">
        <v>0</v>
      </c>
      <c r="Y105">
        <v>47</v>
      </c>
      <c r="Z105">
        <v>47</v>
      </c>
      <c r="AB105">
        <v>45</v>
      </c>
      <c r="AC105">
        <v>46</v>
      </c>
      <c r="AD105">
        <v>0</v>
      </c>
      <c r="AE105">
        <v>284</v>
      </c>
      <c r="AF105">
        <v>0</v>
      </c>
      <c r="AG105">
        <v>0</v>
      </c>
      <c r="AH105">
        <v>8648</v>
      </c>
      <c r="AI105">
        <v>92</v>
      </c>
      <c r="AK105">
        <v>0</v>
      </c>
    </row>
    <row r="106" spans="1:37">
      <c r="A106" t="s">
        <v>54</v>
      </c>
      <c r="B106" t="s">
        <v>55</v>
      </c>
      <c r="C106" t="s">
        <v>112</v>
      </c>
      <c r="D106" t="s">
        <v>72</v>
      </c>
      <c r="F106">
        <v>0</v>
      </c>
      <c r="G106">
        <v>0</v>
      </c>
      <c r="J106">
        <v>0</v>
      </c>
      <c r="K106">
        <v>0</v>
      </c>
      <c r="M106">
        <v>0</v>
      </c>
      <c r="U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K106">
        <v>0</v>
      </c>
    </row>
    <row r="107" spans="1:37">
      <c r="A107" t="s">
        <v>54</v>
      </c>
      <c r="B107" t="s">
        <v>55</v>
      </c>
      <c r="C107" t="s">
        <v>112</v>
      </c>
      <c r="D107" t="s">
        <v>73</v>
      </c>
      <c r="G107">
        <v>0</v>
      </c>
      <c r="AB107">
        <v>0</v>
      </c>
      <c r="AE107">
        <v>0</v>
      </c>
      <c r="AK107">
        <v>0</v>
      </c>
    </row>
    <row r="108" spans="1:37">
      <c r="A108" t="s">
        <v>54</v>
      </c>
      <c r="B108" t="s">
        <v>55</v>
      </c>
      <c r="C108" t="s">
        <v>112</v>
      </c>
      <c r="D108" t="s">
        <v>74</v>
      </c>
      <c r="E108">
        <v>0</v>
      </c>
      <c r="G108">
        <v>0</v>
      </c>
      <c r="R108">
        <v>0</v>
      </c>
      <c r="AB108">
        <v>0</v>
      </c>
      <c r="AD108">
        <v>0</v>
      </c>
      <c r="AE108">
        <v>0</v>
      </c>
      <c r="AF108">
        <v>0</v>
      </c>
      <c r="AK108">
        <v>0</v>
      </c>
    </row>
    <row r="109" spans="1:7">
      <c r="A109" t="s">
        <v>54</v>
      </c>
      <c r="B109" t="s">
        <v>55</v>
      </c>
      <c r="C109" t="s">
        <v>112</v>
      </c>
      <c r="D109" t="s">
        <v>75</v>
      </c>
      <c r="E109">
        <v>0</v>
      </c>
      <c r="G109">
        <v>0</v>
      </c>
    </row>
    <row r="110" spans="1:37">
      <c r="A110" t="s">
        <v>54</v>
      </c>
      <c r="B110" t="s">
        <v>55</v>
      </c>
      <c r="C110" t="s">
        <v>112</v>
      </c>
      <c r="D110" t="s">
        <v>76</v>
      </c>
      <c r="G110">
        <v>0</v>
      </c>
      <c r="M110">
        <v>0</v>
      </c>
      <c r="O110">
        <v>0</v>
      </c>
      <c r="T110">
        <v>0</v>
      </c>
      <c r="U110">
        <v>0</v>
      </c>
      <c r="AA110">
        <v>0</v>
      </c>
      <c r="AC110">
        <v>0</v>
      </c>
      <c r="AE110">
        <v>0</v>
      </c>
      <c r="AF110">
        <v>0</v>
      </c>
      <c r="AK110">
        <v>0</v>
      </c>
    </row>
    <row r="111" spans="1:37">
      <c r="A111" t="s">
        <v>54</v>
      </c>
      <c r="B111" t="s">
        <v>55</v>
      </c>
      <c r="C111" t="s">
        <v>112</v>
      </c>
      <c r="D111" t="s">
        <v>77</v>
      </c>
      <c r="G111">
        <v>0</v>
      </c>
      <c r="AB111">
        <v>0</v>
      </c>
      <c r="AE111">
        <v>0</v>
      </c>
      <c r="AK111">
        <v>0</v>
      </c>
    </row>
    <row r="112" spans="1:37">
      <c r="A112" t="s">
        <v>54</v>
      </c>
      <c r="B112" t="s">
        <v>55</v>
      </c>
      <c r="C112" t="s">
        <v>112</v>
      </c>
      <c r="D112" t="s">
        <v>78</v>
      </c>
      <c r="E112">
        <v>0</v>
      </c>
      <c r="F112">
        <v>558</v>
      </c>
      <c r="G112">
        <v>86</v>
      </c>
      <c r="I112">
        <v>84</v>
      </c>
      <c r="J112">
        <v>1372</v>
      </c>
      <c r="K112">
        <v>80</v>
      </c>
      <c r="L112">
        <v>0</v>
      </c>
      <c r="M112">
        <v>43</v>
      </c>
      <c r="N112">
        <v>3904</v>
      </c>
      <c r="O112">
        <v>171</v>
      </c>
      <c r="P112">
        <v>214</v>
      </c>
      <c r="Q112">
        <v>43</v>
      </c>
      <c r="R112">
        <v>43</v>
      </c>
      <c r="S112">
        <v>0</v>
      </c>
      <c r="T112">
        <v>0</v>
      </c>
      <c r="U112">
        <v>383</v>
      </c>
      <c r="W112">
        <v>85</v>
      </c>
      <c r="X112">
        <v>42</v>
      </c>
      <c r="Y112">
        <v>0</v>
      </c>
      <c r="Z112">
        <v>300</v>
      </c>
      <c r="AA112">
        <v>0</v>
      </c>
      <c r="AB112">
        <v>128</v>
      </c>
      <c r="AC112">
        <v>517</v>
      </c>
      <c r="AD112">
        <v>86</v>
      </c>
      <c r="AE112">
        <v>173</v>
      </c>
      <c r="AF112">
        <v>214</v>
      </c>
      <c r="AH112">
        <v>901</v>
      </c>
      <c r="AI112">
        <v>43</v>
      </c>
      <c r="AJ112">
        <v>0</v>
      </c>
      <c r="AK112">
        <v>0</v>
      </c>
    </row>
    <row r="113" spans="1:37">
      <c r="A113" t="s">
        <v>54</v>
      </c>
      <c r="B113" t="s">
        <v>55</v>
      </c>
      <c r="C113" t="s">
        <v>112</v>
      </c>
      <c r="D113" t="s">
        <v>79</v>
      </c>
      <c r="E113">
        <v>10371</v>
      </c>
      <c r="F113">
        <v>480</v>
      </c>
      <c r="G113">
        <v>0</v>
      </c>
      <c r="H113">
        <v>0</v>
      </c>
      <c r="I113">
        <v>4008</v>
      </c>
      <c r="J113">
        <v>30028</v>
      </c>
      <c r="K113">
        <v>0</v>
      </c>
      <c r="L113">
        <v>0</v>
      </c>
      <c r="M113">
        <v>160</v>
      </c>
      <c r="N113">
        <v>2080</v>
      </c>
      <c r="O113">
        <v>14960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3080</v>
      </c>
      <c r="W113">
        <v>0</v>
      </c>
      <c r="X113">
        <v>0</v>
      </c>
      <c r="Y113">
        <v>427</v>
      </c>
      <c r="Z113">
        <v>1640</v>
      </c>
      <c r="AB113">
        <v>0</v>
      </c>
      <c r="AC113">
        <v>0</v>
      </c>
      <c r="AD113">
        <v>0</v>
      </c>
      <c r="AE113">
        <v>1166</v>
      </c>
      <c r="AF113">
        <v>8280</v>
      </c>
      <c r="AH113">
        <v>5000</v>
      </c>
      <c r="AI113">
        <v>0</v>
      </c>
      <c r="AJ113">
        <v>80</v>
      </c>
      <c r="AK113">
        <v>11400</v>
      </c>
    </row>
    <row r="114" spans="1:37">
      <c r="A114" t="s">
        <v>54</v>
      </c>
      <c r="B114" t="s">
        <v>55</v>
      </c>
      <c r="C114" t="s">
        <v>112</v>
      </c>
      <c r="D114" t="s">
        <v>80</v>
      </c>
      <c r="E114">
        <v>0</v>
      </c>
      <c r="G114">
        <v>0</v>
      </c>
      <c r="AB114">
        <v>0</v>
      </c>
      <c r="AE114">
        <v>0</v>
      </c>
      <c r="AK114">
        <v>0</v>
      </c>
    </row>
    <row r="115" spans="1:37">
      <c r="A115" t="s">
        <v>54</v>
      </c>
      <c r="B115" t="s">
        <v>55</v>
      </c>
      <c r="C115" t="s">
        <v>112</v>
      </c>
      <c r="D115" t="s">
        <v>81</v>
      </c>
      <c r="G115">
        <v>0</v>
      </c>
      <c r="AB115">
        <v>0</v>
      </c>
      <c r="AE115">
        <v>0</v>
      </c>
      <c r="AK115">
        <v>0</v>
      </c>
    </row>
    <row r="116" spans="1:37">
      <c r="A116" t="s">
        <v>54</v>
      </c>
      <c r="B116" t="s">
        <v>55</v>
      </c>
      <c r="C116" t="s">
        <v>112</v>
      </c>
      <c r="D116" t="s">
        <v>82</v>
      </c>
      <c r="G116">
        <v>0</v>
      </c>
      <c r="AB116">
        <v>0</v>
      </c>
      <c r="AE116">
        <v>0</v>
      </c>
      <c r="AK116">
        <v>0</v>
      </c>
    </row>
    <row r="117" spans="1:37">
      <c r="A117" t="s">
        <v>54</v>
      </c>
      <c r="B117" t="s">
        <v>55</v>
      </c>
      <c r="C117" t="s">
        <v>112</v>
      </c>
      <c r="D117" t="s">
        <v>83</v>
      </c>
      <c r="F117">
        <v>352</v>
      </c>
      <c r="G117">
        <v>0</v>
      </c>
      <c r="I117">
        <v>0</v>
      </c>
      <c r="J117">
        <v>63</v>
      </c>
      <c r="N117">
        <v>9856</v>
      </c>
      <c r="P117">
        <v>0</v>
      </c>
      <c r="Q117">
        <v>0</v>
      </c>
      <c r="S117">
        <v>0</v>
      </c>
      <c r="U117">
        <v>96</v>
      </c>
      <c r="Z117">
        <v>0</v>
      </c>
      <c r="AC117">
        <v>0</v>
      </c>
      <c r="AF117">
        <v>137</v>
      </c>
      <c r="AK117">
        <v>0</v>
      </c>
    </row>
    <row r="118" spans="1:37">
      <c r="A118" t="s">
        <v>54</v>
      </c>
      <c r="B118" t="s">
        <v>55</v>
      </c>
      <c r="C118" t="s">
        <v>112</v>
      </c>
      <c r="D118" t="s">
        <v>84</v>
      </c>
      <c r="G118">
        <v>0</v>
      </c>
      <c r="AB118">
        <v>0</v>
      </c>
      <c r="AE118">
        <v>0</v>
      </c>
      <c r="AK118">
        <v>0</v>
      </c>
    </row>
    <row r="119" spans="1:37">
      <c r="A119" t="s">
        <v>54</v>
      </c>
      <c r="B119" t="s">
        <v>55</v>
      </c>
      <c r="C119" t="s">
        <v>112</v>
      </c>
      <c r="D119" t="s">
        <v>85</v>
      </c>
      <c r="G119">
        <v>0</v>
      </c>
      <c r="I119">
        <v>0</v>
      </c>
      <c r="P119">
        <v>240</v>
      </c>
      <c r="X119">
        <v>639</v>
      </c>
      <c r="AB119">
        <v>0</v>
      </c>
      <c r="AE119">
        <v>0</v>
      </c>
      <c r="AK119">
        <v>0</v>
      </c>
    </row>
    <row r="120" spans="1:37">
      <c r="A120" t="s">
        <v>54</v>
      </c>
      <c r="B120" t="s">
        <v>55</v>
      </c>
      <c r="C120" t="s">
        <v>112</v>
      </c>
      <c r="D120" t="s">
        <v>86</v>
      </c>
      <c r="E120">
        <v>16955</v>
      </c>
      <c r="F120">
        <v>30452</v>
      </c>
      <c r="G120">
        <v>10869</v>
      </c>
      <c r="I120">
        <v>11613</v>
      </c>
      <c r="J120">
        <v>93176</v>
      </c>
      <c r="K120">
        <v>1451</v>
      </c>
      <c r="L120">
        <v>22</v>
      </c>
      <c r="M120">
        <v>2927</v>
      </c>
      <c r="N120">
        <v>46802</v>
      </c>
      <c r="O120">
        <v>2391</v>
      </c>
      <c r="P120">
        <v>33404</v>
      </c>
      <c r="Q120">
        <v>520</v>
      </c>
      <c r="R120">
        <v>5147</v>
      </c>
      <c r="S120">
        <v>0</v>
      </c>
      <c r="T120">
        <v>0</v>
      </c>
      <c r="U120">
        <v>80646</v>
      </c>
      <c r="V120">
        <v>50</v>
      </c>
      <c r="W120">
        <v>7145</v>
      </c>
      <c r="X120">
        <v>4125</v>
      </c>
      <c r="Y120">
        <v>0</v>
      </c>
      <c r="Z120">
        <v>1282</v>
      </c>
      <c r="AA120">
        <v>0</v>
      </c>
      <c r="AB120">
        <v>12254</v>
      </c>
      <c r="AC120">
        <v>67</v>
      </c>
      <c r="AD120">
        <v>20460</v>
      </c>
      <c r="AE120">
        <v>1735</v>
      </c>
      <c r="AF120">
        <v>27122</v>
      </c>
      <c r="AG120">
        <v>0</v>
      </c>
      <c r="AH120">
        <v>1135</v>
      </c>
      <c r="AI120">
        <v>3199</v>
      </c>
      <c r="AJ120">
        <v>6102</v>
      </c>
      <c r="AK120">
        <v>27389</v>
      </c>
    </row>
    <row r="121" spans="1:37">
      <c r="A121" t="s">
        <v>54</v>
      </c>
      <c r="B121" t="s">
        <v>55</v>
      </c>
      <c r="C121" t="s">
        <v>112</v>
      </c>
      <c r="D121" t="s">
        <v>103</v>
      </c>
      <c r="E121">
        <v>5396</v>
      </c>
      <c r="F121">
        <v>8087</v>
      </c>
      <c r="G121">
        <v>1713</v>
      </c>
      <c r="H121">
        <v>0</v>
      </c>
      <c r="I121">
        <v>6029</v>
      </c>
      <c r="J121">
        <v>28602</v>
      </c>
      <c r="K121">
        <v>0</v>
      </c>
      <c r="L121">
        <v>0</v>
      </c>
      <c r="M121">
        <v>0</v>
      </c>
      <c r="N121">
        <v>4905</v>
      </c>
      <c r="O121">
        <v>3216</v>
      </c>
      <c r="P121">
        <v>15755</v>
      </c>
      <c r="Q121">
        <v>0</v>
      </c>
      <c r="R121">
        <v>1582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8172</v>
      </c>
      <c r="AC121">
        <v>0</v>
      </c>
      <c r="AD121">
        <v>12643</v>
      </c>
      <c r="AE121">
        <v>0</v>
      </c>
      <c r="AF121">
        <v>4969</v>
      </c>
      <c r="AG121">
        <v>0</v>
      </c>
      <c r="AH121">
        <v>3365</v>
      </c>
      <c r="AI121">
        <v>0</v>
      </c>
      <c r="AJ121">
        <v>8302</v>
      </c>
      <c r="AK121">
        <v>5366</v>
      </c>
    </row>
    <row r="122" spans="1:37">
      <c r="A122" t="s">
        <v>54</v>
      </c>
      <c r="B122" t="s">
        <v>55</v>
      </c>
      <c r="C122" t="s">
        <v>112</v>
      </c>
      <c r="D122" t="s">
        <v>59</v>
      </c>
      <c r="E122">
        <v>12643</v>
      </c>
      <c r="F122">
        <v>12674</v>
      </c>
      <c r="G122">
        <v>6577</v>
      </c>
      <c r="H122">
        <v>0</v>
      </c>
      <c r="I122">
        <v>14490</v>
      </c>
      <c r="J122">
        <v>70756</v>
      </c>
      <c r="K122">
        <v>0</v>
      </c>
      <c r="L122">
        <v>0</v>
      </c>
      <c r="M122">
        <v>0</v>
      </c>
      <c r="N122">
        <v>6947</v>
      </c>
      <c r="O122">
        <v>7085</v>
      </c>
      <c r="P122">
        <v>25721</v>
      </c>
      <c r="Q122">
        <v>0</v>
      </c>
      <c r="R122">
        <v>3270</v>
      </c>
      <c r="S122">
        <v>0</v>
      </c>
      <c r="T122">
        <v>0</v>
      </c>
      <c r="U122">
        <v>801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12386</v>
      </c>
      <c r="AC122">
        <v>309</v>
      </c>
      <c r="AD122">
        <v>19239</v>
      </c>
      <c r="AE122">
        <v>0</v>
      </c>
      <c r="AF122">
        <v>18577</v>
      </c>
      <c r="AG122">
        <v>121</v>
      </c>
      <c r="AH122">
        <v>5509</v>
      </c>
      <c r="AI122">
        <v>0</v>
      </c>
      <c r="AJ122">
        <v>14177</v>
      </c>
      <c r="AK122">
        <v>16254</v>
      </c>
    </row>
    <row r="123" spans="1:37">
      <c r="A123" t="s">
        <v>54</v>
      </c>
      <c r="B123" t="s">
        <v>55</v>
      </c>
      <c r="C123" t="s">
        <v>112</v>
      </c>
      <c r="D123" t="s">
        <v>104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t="s">
        <v>54</v>
      </c>
      <c r="B124" t="s">
        <v>55</v>
      </c>
      <c r="C124" t="s">
        <v>112</v>
      </c>
      <c r="D124" t="s">
        <v>60</v>
      </c>
      <c r="E124">
        <v>0</v>
      </c>
      <c r="F124">
        <v>0</v>
      </c>
      <c r="G124">
        <v>0</v>
      </c>
      <c r="H124">
        <v>0</v>
      </c>
      <c r="I124">
        <v>1591</v>
      </c>
      <c r="J124">
        <v>6172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1071</v>
      </c>
      <c r="AK124">
        <v>0</v>
      </c>
    </row>
    <row r="125" spans="1:37">
      <c r="A125" t="s">
        <v>54</v>
      </c>
      <c r="B125" t="s">
        <v>55</v>
      </c>
      <c r="C125" t="s">
        <v>112</v>
      </c>
      <c r="D125" t="s">
        <v>62</v>
      </c>
      <c r="E125">
        <v>242</v>
      </c>
      <c r="F125">
        <v>618</v>
      </c>
      <c r="G125">
        <v>0</v>
      </c>
      <c r="H125">
        <v>0</v>
      </c>
      <c r="I125">
        <v>3070</v>
      </c>
      <c r="J125">
        <v>416</v>
      </c>
      <c r="K125">
        <v>254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28</v>
      </c>
      <c r="R125">
        <v>1236</v>
      </c>
      <c r="S125">
        <v>0</v>
      </c>
      <c r="T125">
        <v>0</v>
      </c>
      <c r="U125">
        <v>2119</v>
      </c>
      <c r="V125">
        <v>0</v>
      </c>
      <c r="W125">
        <v>0</v>
      </c>
      <c r="X125">
        <v>4</v>
      </c>
      <c r="Y125">
        <v>0</v>
      </c>
      <c r="Z125">
        <v>388</v>
      </c>
      <c r="AA125">
        <v>0</v>
      </c>
      <c r="AB125">
        <v>1</v>
      </c>
      <c r="AC125">
        <v>39</v>
      </c>
      <c r="AD125">
        <v>6754</v>
      </c>
      <c r="AE125">
        <v>0</v>
      </c>
      <c r="AF125">
        <v>137</v>
      </c>
      <c r="AG125">
        <v>7109</v>
      </c>
      <c r="AH125">
        <v>0</v>
      </c>
      <c r="AI125">
        <v>198</v>
      </c>
      <c r="AJ125">
        <v>0</v>
      </c>
      <c r="AK125">
        <v>0</v>
      </c>
    </row>
    <row r="126" spans="1:37">
      <c r="A126" t="s">
        <v>54</v>
      </c>
      <c r="B126" t="s">
        <v>55</v>
      </c>
      <c r="C126" t="s">
        <v>112</v>
      </c>
      <c r="D126" t="s">
        <v>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 t="s">
        <v>54</v>
      </c>
      <c r="B127" t="s">
        <v>55</v>
      </c>
      <c r="C127" t="s">
        <v>112</v>
      </c>
      <c r="D127" t="s">
        <v>105</v>
      </c>
      <c r="E127">
        <v>0</v>
      </c>
      <c r="F127">
        <v>0</v>
      </c>
      <c r="G127">
        <v>5</v>
      </c>
      <c r="H127">
        <v>0</v>
      </c>
      <c r="I127">
        <v>9</v>
      </c>
      <c r="J127">
        <v>6</v>
      </c>
      <c r="K127">
        <v>0</v>
      </c>
      <c r="L127">
        <v>0</v>
      </c>
      <c r="M127">
        <v>0</v>
      </c>
      <c r="N127">
        <v>33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131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64</v>
      </c>
      <c r="AK127">
        <v>0</v>
      </c>
    </row>
    <row r="128" spans="1:37">
      <c r="A128" t="s">
        <v>54</v>
      </c>
      <c r="B128" t="s">
        <v>55</v>
      </c>
      <c r="C128" t="s">
        <v>112</v>
      </c>
      <c r="D128" t="s">
        <v>106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 t="s">
        <v>54</v>
      </c>
      <c r="B129" t="s">
        <v>55</v>
      </c>
      <c r="C129" t="s">
        <v>112</v>
      </c>
      <c r="D129" t="s">
        <v>107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 t="s">
        <v>54</v>
      </c>
      <c r="B130" t="s">
        <v>55</v>
      </c>
      <c r="C130" t="s">
        <v>112</v>
      </c>
      <c r="D130" t="s">
        <v>108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 t="s">
        <v>54</v>
      </c>
      <c r="B131" t="s">
        <v>55</v>
      </c>
      <c r="C131" t="s">
        <v>112</v>
      </c>
      <c r="D131" t="s">
        <v>109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 t="s">
        <v>54</v>
      </c>
      <c r="B132" t="s">
        <v>55</v>
      </c>
      <c r="C132" t="s">
        <v>112</v>
      </c>
      <c r="D132" t="s">
        <v>87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 t="s">
        <v>54</v>
      </c>
      <c r="B133" t="s">
        <v>55</v>
      </c>
      <c r="C133" t="s">
        <v>112</v>
      </c>
      <c r="D133" t="s">
        <v>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 t="s">
        <v>54</v>
      </c>
      <c r="B134" t="s">
        <v>55</v>
      </c>
      <c r="C134" t="s">
        <v>112</v>
      </c>
      <c r="D134" t="s">
        <v>110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 t="s">
        <v>54</v>
      </c>
      <c r="B135" t="s">
        <v>55</v>
      </c>
      <c r="C135" t="s">
        <v>112</v>
      </c>
      <c r="D135" t="s">
        <v>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 t="s">
        <v>54</v>
      </c>
      <c r="B136" t="s">
        <v>55</v>
      </c>
      <c r="C136" t="s">
        <v>112</v>
      </c>
      <c r="D136" t="s">
        <v>64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t="s">
        <v>54</v>
      </c>
      <c r="B137" t="s">
        <v>55</v>
      </c>
      <c r="C137" t="s">
        <v>112</v>
      </c>
      <c r="D137" t="s">
        <v>65</v>
      </c>
      <c r="E137">
        <v>12305</v>
      </c>
      <c r="F137">
        <v>21589</v>
      </c>
      <c r="G137">
        <v>6264</v>
      </c>
      <c r="H137">
        <v>4</v>
      </c>
      <c r="I137">
        <v>12380</v>
      </c>
      <c r="J137">
        <v>99554</v>
      </c>
      <c r="K137">
        <v>1379</v>
      </c>
      <c r="L137">
        <v>18</v>
      </c>
      <c r="M137">
        <v>6059</v>
      </c>
      <c r="N137">
        <v>66132</v>
      </c>
      <c r="O137">
        <v>12413</v>
      </c>
      <c r="P137">
        <v>56200</v>
      </c>
      <c r="Q137">
        <v>648</v>
      </c>
      <c r="R137">
        <v>2732</v>
      </c>
      <c r="S137">
        <v>43</v>
      </c>
      <c r="T137">
        <v>3532</v>
      </c>
      <c r="U137">
        <v>73422</v>
      </c>
      <c r="V137">
        <v>104</v>
      </c>
      <c r="W137">
        <v>6113</v>
      </c>
      <c r="X137">
        <v>518</v>
      </c>
      <c r="Y137">
        <v>511</v>
      </c>
      <c r="Z137">
        <v>5569</v>
      </c>
      <c r="AA137">
        <v>0</v>
      </c>
      <c r="AB137">
        <v>9803</v>
      </c>
      <c r="AC137">
        <v>20326</v>
      </c>
      <c r="AD137">
        <v>21344</v>
      </c>
      <c r="AE137">
        <v>4604</v>
      </c>
      <c r="AF137">
        <v>30467</v>
      </c>
      <c r="AG137">
        <v>3305</v>
      </c>
      <c r="AH137">
        <v>19282</v>
      </c>
      <c r="AI137">
        <v>2700</v>
      </c>
      <c r="AJ137">
        <v>8251</v>
      </c>
      <c r="AK137">
        <v>18072</v>
      </c>
    </row>
    <row r="138" s="14" customFormat="1" spans="1:37">
      <c r="A138" s="14" t="s">
        <v>54</v>
      </c>
      <c r="B138" s="14" t="s">
        <v>55</v>
      </c>
      <c r="C138" s="14" t="s">
        <v>112</v>
      </c>
      <c r="D138" s="14" t="s">
        <v>111</v>
      </c>
      <c r="E138" s="14">
        <v>223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965</v>
      </c>
      <c r="AE138" s="14">
        <v>0</v>
      </c>
      <c r="AF138" s="14">
        <v>271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>
      <c r="A139" t="s">
        <v>54</v>
      </c>
      <c r="B139" t="s">
        <v>55</v>
      </c>
      <c r="C139" t="s">
        <v>113</v>
      </c>
      <c r="D139" t="s">
        <v>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 t="s">
        <v>54</v>
      </c>
      <c r="B140" t="s">
        <v>55</v>
      </c>
      <c r="C140" t="s">
        <v>113</v>
      </c>
      <c r="D140" t="s">
        <v>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22</v>
      </c>
      <c r="AH140">
        <v>0</v>
      </c>
      <c r="AI140">
        <v>0</v>
      </c>
      <c r="AJ140">
        <v>0</v>
      </c>
      <c r="AK140">
        <v>0</v>
      </c>
    </row>
    <row r="141" spans="1:37">
      <c r="A141" t="s">
        <v>54</v>
      </c>
      <c r="B141" t="s">
        <v>55</v>
      </c>
      <c r="C141" t="s">
        <v>113</v>
      </c>
      <c r="D141" t="s">
        <v>93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 t="s">
        <v>54</v>
      </c>
      <c r="B142" t="s">
        <v>55</v>
      </c>
      <c r="C142" t="s">
        <v>113</v>
      </c>
      <c r="D142" t="s">
        <v>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661</v>
      </c>
      <c r="K142">
        <v>0</v>
      </c>
      <c r="L142">
        <v>0</v>
      </c>
      <c r="M142">
        <v>3356</v>
      </c>
      <c r="N142">
        <v>0</v>
      </c>
      <c r="O142">
        <v>0</v>
      </c>
      <c r="P142">
        <v>3640</v>
      </c>
      <c r="Q142">
        <v>0</v>
      </c>
      <c r="R142">
        <v>0</v>
      </c>
      <c r="S142">
        <v>0</v>
      </c>
      <c r="T142">
        <v>0</v>
      </c>
      <c r="U142">
        <v>53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24</v>
      </c>
      <c r="AE142">
        <v>0</v>
      </c>
      <c r="AF142">
        <v>0</v>
      </c>
      <c r="AG142">
        <v>280</v>
      </c>
      <c r="AH142">
        <v>1370</v>
      </c>
      <c r="AI142">
        <v>0</v>
      </c>
      <c r="AJ142">
        <v>230</v>
      </c>
      <c r="AK142">
        <v>1036</v>
      </c>
    </row>
    <row r="143" spans="1:37">
      <c r="A143" t="s">
        <v>54</v>
      </c>
      <c r="B143" t="s">
        <v>55</v>
      </c>
      <c r="C143" t="s">
        <v>113</v>
      </c>
      <c r="D143" t="s">
        <v>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602</v>
      </c>
      <c r="AH143">
        <v>0</v>
      </c>
      <c r="AI143">
        <v>0</v>
      </c>
      <c r="AJ143">
        <v>0</v>
      </c>
      <c r="AK143">
        <v>0</v>
      </c>
    </row>
    <row r="144" spans="1:37">
      <c r="A144" t="s">
        <v>54</v>
      </c>
      <c r="B144" t="s">
        <v>55</v>
      </c>
      <c r="C144" t="s">
        <v>113</v>
      </c>
      <c r="D144" t="s">
        <v>57</v>
      </c>
      <c r="E144">
        <v>114</v>
      </c>
      <c r="F144">
        <v>627</v>
      </c>
      <c r="G144">
        <v>1368</v>
      </c>
      <c r="H144">
        <v>0</v>
      </c>
      <c r="I144">
        <v>0</v>
      </c>
      <c r="J144">
        <v>2394</v>
      </c>
      <c r="K144">
        <v>0</v>
      </c>
      <c r="L144">
        <v>0</v>
      </c>
      <c r="M144">
        <v>0</v>
      </c>
      <c r="N144">
        <v>2480</v>
      </c>
      <c r="O144">
        <v>256</v>
      </c>
      <c r="P144">
        <v>314</v>
      </c>
      <c r="Q144">
        <v>0</v>
      </c>
      <c r="R144">
        <v>0</v>
      </c>
      <c r="S144">
        <v>0</v>
      </c>
      <c r="T144">
        <v>0</v>
      </c>
      <c r="U144">
        <v>228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5814</v>
      </c>
      <c r="AE144">
        <v>0</v>
      </c>
      <c r="AF144">
        <v>0</v>
      </c>
      <c r="AG144">
        <v>200</v>
      </c>
      <c r="AH144">
        <v>0</v>
      </c>
      <c r="AI144">
        <v>0</v>
      </c>
      <c r="AJ144">
        <v>142</v>
      </c>
      <c r="AK144">
        <v>0</v>
      </c>
    </row>
    <row r="145" spans="1:37">
      <c r="A145" t="s">
        <v>54</v>
      </c>
      <c r="B145" t="s">
        <v>55</v>
      </c>
      <c r="C145" t="s">
        <v>113</v>
      </c>
      <c r="D145" t="s">
        <v>96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 t="s">
        <v>54</v>
      </c>
      <c r="B146" t="s">
        <v>55</v>
      </c>
      <c r="C146" t="s">
        <v>113</v>
      </c>
      <c r="D146" t="s">
        <v>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 t="s">
        <v>54</v>
      </c>
      <c r="B147" t="s">
        <v>55</v>
      </c>
      <c r="C147" t="s">
        <v>113</v>
      </c>
      <c r="D147" t="s">
        <v>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2118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769</v>
      </c>
      <c r="AH147">
        <v>0</v>
      </c>
      <c r="AI147">
        <v>0</v>
      </c>
      <c r="AJ147">
        <v>0</v>
      </c>
      <c r="AK147">
        <v>0</v>
      </c>
    </row>
    <row r="148" spans="1:37">
      <c r="A148" t="s">
        <v>54</v>
      </c>
      <c r="B148" t="s">
        <v>55</v>
      </c>
      <c r="C148" t="s">
        <v>113</v>
      </c>
      <c r="D148" t="s">
        <v>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540</v>
      </c>
      <c r="K148">
        <v>0</v>
      </c>
      <c r="M148">
        <v>2260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 t="s">
        <v>54</v>
      </c>
      <c r="B149" t="s">
        <v>55</v>
      </c>
      <c r="C149" t="s">
        <v>113</v>
      </c>
      <c r="D149" t="s">
        <v>100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 t="s">
        <v>54</v>
      </c>
      <c r="B150" t="s">
        <v>55</v>
      </c>
      <c r="C150" t="s">
        <v>113</v>
      </c>
      <c r="D150" t="s">
        <v>101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 t="s">
        <v>54</v>
      </c>
      <c r="B151" t="s">
        <v>55</v>
      </c>
      <c r="C151" t="s">
        <v>113</v>
      </c>
      <c r="D151" t="s">
        <v>102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7">
      <c r="A152" t="s">
        <v>54</v>
      </c>
      <c r="B152" t="s">
        <v>55</v>
      </c>
      <c r="C152" t="s">
        <v>113</v>
      </c>
      <c r="D152" t="s">
        <v>67</v>
      </c>
      <c r="G152">
        <v>0</v>
      </c>
    </row>
    <row r="153" spans="1:7">
      <c r="A153" t="s">
        <v>54</v>
      </c>
      <c r="B153" t="s">
        <v>55</v>
      </c>
      <c r="C153" t="s">
        <v>113</v>
      </c>
      <c r="D153" t="s">
        <v>68</v>
      </c>
      <c r="G153">
        <v>0</v>
      </c>
    </row>
    <row r="154" spans="1:37">
      <c r="A154" t="s">
        <v>54</v>
      </c>
      <c r="B154" t="s">
        <v>55</v>
      </c>
      <c r="C154" t="s">
        <v>113</v>
      </c>
      <c r="D154" t="s">
        <v>69</v>
      </c>
      <c r="G154">
        <v>0</v>
      </c>
      <c r="AB154">
        <v>0</v>
      </c>
      <c r="AE154">
        <v>0</v>
      </c>
      <c r="AK154">
        <v>0</v>
      </c>
    </row>
    <row r="155" spans="1:37">
      <c r="A155" t="s">
        <v>54</v>
      </c>
      <c r="B155" t="s">
        <v>55</v>
      </c>
      <c r="C155" t="s">
        <v>113</v>
      </c>
      <c r="D155" t="s">
        <v>70</v>
      </c>
      <c r="G155">
        <v>0</v>
      </c>
      <c r="AB155">
        <v>0</v>
      </c>
      <c r="AK155">
        <v>0</v>
      </c>
    </row>
    <row r="156" spans="1:37">
      <c r="A156" t="s">
        <v>54</v>
      </c>
      <c r="B156" t="s">
        <v>55</v>
      </c>
      <c r="C156" t="s">
        <v>113</v>
      </c>
      <c r="D156" t="s">
        <v>71</v>
      </c>
      <c r="E156">
        <v>184</v>
      </c>
      <c r="F156">
        <v>0</v>
      </c>
      <c r="G156">
        <v>104</v>
      </c>
      <c r="J156">
        <v>414</v>
      </c>
      <c r="K156">
        <v>0</v>
      </c>
      <c r="M156">
        <v>1472</v>
      </c>
      <c r="N156">
        <v>552</v>
      </c>
      <c r="O156">
        <v>416</v>
      </c>
      <c r="P156">
        <v>552</v>
      </c>
      <c r="Q156">
        <v>92</v>
      </c>
      <c r="R156">
        <v>0</v>
      </c>
      <c r="S156">
        <v>0</v>
      </c>
      <c r="T156">
        <v>46</v>
      </c>
      <c r="U156">
        <v>920</v>
      </c>
      <c r="Y156">
        <v>0</v>
      </c>
      <c r="Z156">
        <v>0</v>
      </c>
      <c r="AB156">
        <v>0</v>
      </c>
      <c r="AC156">
        <v>1429</v>
      </c>
      <c r="AD156">
        <v>46</v>
      </c>
      <c r="AE156">
        <v>0</v>
      </c>
      <c r="AF156">
        <v>0</v>
      </c>
      <c r="AG156">
        <v>0</v>
      </c>
      <c r="AH156">
        <v>460</v>
      </c>
      <c r="AI156">
        <v>0</v>
      </c>
      <c r="AK156">
        <v>0</v>
      </c>
    </row>
    <row r="157" spans="1:32">
      <c r="A157" t="s">
        <v>54</v>
      </c>
      <c r="B157" t="s">
        <v>55</v>
      </c>
      <c r="C157" t="s">
        <v>113</v>
      </c>
      <c r="D157" t="s">
        <v>72</v>
      </c>
      <c r="G157">
        <v>0</v>
      </c>
      <c r="K157">
        <v>0</v>
      </c>
      <c r="M157">
        <v>0</v>
      </c>
      <c r="U157">
        <v>0</v>
      </c>
      <c r="AC157">
        <v>0</v>
      </c>
      <c r="AD157">
        <v>0</v>
      </c>
      <c r="AE157">
        <v>0</v>
      </c>
      <c r="AF157">
        <v>0</v>
      </c>
    </row>
    <row r="158" spans="1:37">
      <c r="A158" t="s">
        <v>54</v>
      </c>
      <c r="B158" t="s">
        <v>55</v>
      </c>
      <c r="C158" t="s">
        <v>113</v>
      </c>
      <c r="D158" t="s">
        <v>73</v>
      </c>
      <c r="G158">
        <v>0</v>
      </c>
      <c r="AB158">
        <v>0</v>
      </c>
      <c r="AE158">
        <v>0</v>
      </c>
      <c r="AK158">
        <v>0</v>
      </c>
    </row>
    <row r="159" spans="1:37">
      <c r="A159" t="s">
        <v>54</v>
      </c>
      <c r="B159" t="s">
        <v>55</v>
      </c>
      <c r="C159" t="s">
        <v>113</v>
      </c>
      <c r="D159" t="s">
        <v>74</v>
      </c>
      <c r="E159">
        <v>0</v>
      </c>
      <c r="G159">
        <v>0</v>
      </c>
      <c r="U159">
        <v>43</v>
      </c>
      <c r="AB159">
        <v>0</v>
      </c>
      <c r="AC159">
        <v>0</v>
      </c>
      <c r="AD159">
        <v>0</v>
      </c>
      <c r="AE159">
        <v>0</v>
      </c>
      <c r="AK159">
        <v>0</v>
      </c>
    </row>
    <row r="160" spans="1:7">
      <c r="A160" t="s">
        <v>54</v>
      </c>
      <c r="B160" t="s">
        <v>55</v>
      </c>
      <c r="C160" t="s">
        <v>113</v>
      </c>
      <c r="D160" t="s">
        <v>75</v>
      </c>
      <c r="E160">
        <v>0</v>
      </c>
      <c r="G160">
        <v>0</v>
      </c>
    </row>
    <row r="161" spans="1:32">
      <c r="A161" t="s">
        <v>54</v>
      </c>
      <c r="B161" t="s">
        <v>55</v>
      </c>
      <c r="C161" t="s">
        <v>113</v>
      </c>
      <c r="D161" t="s">
        <v>76</v>
      </c>
      <c r="G161">
        <v>0</v>
      </c>
      <c r="M161">
        <v>0</v>
      </c>
      <c r="O161">
        <v>0</v>
      </c>
      <c r="T161">
        <v>0</v>
      </c>
      <c r="U161">
        <v>0</v>
      </c>
      <c r="AA161">
        <v>0</v>
      </c>
      <c r="AC161">
        <v>0</v>
      </c>
      <c r="AE161">
        <v>0</v>
      </c>
      <c r="AF161">
        <v>0</v>
      </c>
    </row>
    <row r="162" spans="1:37">
      <c r="A162" t="s">
        <v>54</v>
      </c>
      <c r="B162" t="s">
        <v>55</v>
      </c>
      <c r="C162" t="s">
        <v>113</v>
      </c>
      <c r="D162" t="s">
        <v>77</v>
      </c>
      <c r="G162">
        <v>0</v>
      </c>
      <c r="AB162">
        <v>0</v>
      </c>
      <c r="AE162">
        <v>0</v>
      </c>
      <c r="AK162">
        <v>0</v>
      </c>
    </row>
    <row r="163" spans="1:37">
      <c r="A163" t="s">
        <v>54</v>
      </c>
      <c r="B163" t="s">
        <v>55</v>
      </c>
      <c r="C163" t="s">
        <v>113</v>
      </c>
      <c r="D163" t="s">
        <v>78</v>
      </c>
      <c r="E163">
        <v>43</v>
      </c>
      <c r="F163">
        <v>172</v>
      </c>
      <c r="G163">
        <v>0</v>
      </c>
      <c r="I163">
        <v>0</v>
      </c>
      <c r="J163">
        <v>2058</v>
      </c>
      <c r="K163">
        <v>0</v>
      </c>
      <c r="L163">
        <v>0</v>
      </c>
      <c r="M163">
        <v>86</v>
      </c>
      <c r="N163">
        <v>1716</v>
      </c>
      <c r="O163">
        <v>86</v>
      </c>
      <c r="P163">
        <v>429</v>
      </c>
      <c r="Q163">
        <v>0</v>
      </c>
      <c r="R163">
        <v>0</v>
      </c>
      <c r="S163">
        <v>0</v>
      </c>
      <c r="T163">
        <v>257</v>
      </c>
      <c r="U163">
        <v>298</v>
      </c>
      <c r="X163">
        <v>0</v>
      </c>
      <c r="Y163">
        <v>0</v>
      </c>
      <c r="Z163">
        <v>43</v>
      </c>
      <c r="AA163">
        <v>0</v>
      </c>
      <c r="AB163">
        <v>0</v>
      </c>
      <c r="AC163">
        <v>515</v>
      </c>
      <c r="AD163">
        <v>172</v>
      </c>
      <c r="AE163">
        <v>0</v>
      </c>
      <c r="AF163">
        <v>0</v>
      </c>
      <c r="AG163">
        <v>0</v>
      </c>
      <c r="AH163">
        <v>129</v>
      </c>
      <c r="AI163">
        <v>86</v>
      </c>
      <c r="AJ163">
        <v>0</v>
      </c>
      <c r="AK163">
        <v>1201</v>
      </c>
    </row>
    <row r="164" spans="1:37">
      <c r="A164" t="s">
        <v>54</v>
      </c>
      <c r="B164" t="s">
        <v>55</v>
      </c>
      <c r="C164" t="s">
        <v>113</v>
      </c>
      <c r="D164" t="s">
        <v>79</v>
      </c>
      <c r="E164">
        <v>240</v>
      </c>
      <c r="F164">
        <v>1000</v>
      </c>
      <c r="G164">
        <v>1480</v>
      </c>
      <c r="I164">
        <v>0</v>
      </c>
      <c r="J164">
        <v>1080</v>
      </c>
      <c r="K164">
        <v>0</v>
      </c>
      <c r="L164">
        <v>0</v>
      </c>
      <c r="M164">
        <v>7080</v>
      </c>
      <c r="N164">
        <v>1560</v>
      </c>
      <c r="O164">
        <v>160</v>
      </c>
      <c r="P164">
        <v>1960</v>
      </c>
      <c r="Q164">
        <v>160</v>
      </c>
      <c r="R164">
        <v>0</v>
      </c>
      <c r="S164">
        <v>14120</v>
      </c>
      <c r="T164">
        <v>0</v>
      </c>
      <c r="U164">
        <v>1800</v>
      </c>
      <c r="W164">
        <v>0</v>
      </c>
      <c r="Y164">
        <v>2640</v>
      </c>
      <c r="Z164">
        <v>0</v>
      </c>
      <c r="AB164">
        <v>0</v>
      </c>
      <c r="AC164">
        <v>0</v>
      </c>
      <c r="AD164">
        <v>400</v>
      </c>
      <c r="AE164">
        <v>0</v>
      </c>
      <c r="AF164">
        <v>0</v>
      </c>
      <c r="AG164">
        <v>0</v>
      </c>
      <c r="AH164">
        <v>200</v>
      </c>
      <c r="AI164">
        <v>80</v>
      </c>
      <c r="AJ164">
        <v>0</v>
      </c>
      <c r="AK164">
        <v>920</v>
      </c>
    </row>
    <row r="165" spans="1:37">
      <c r="A165" t="s">
        <v>54</v>
      </c>
      <c r="B165" t="s">
        <v>55</v>
      </c>
      <c r="C165" t="s">
        <v>113</v>
      </c>
      <c r="D165" t="s">
        <v>80</v>
      </c>
      <c r="E165">
        <v>0</v>
      </c>
      <c r="G165">
        <v>0</v>
      </c>
      <c r="AB165">
        <v>0</v>
      </c>
      <c r="AE165">
        <v>0</v>
      </c>
      <c r="AK165">
        <v>0</v>
      </c>
    </row>
    <row r="166" spans="1:37">
      <c r="A166" t="s">
        <v>54</v>
      </c>
      <c r="B166" t="s">
        <v>55</v>
      </c>
      <c r="C166" t="s">
        <v>113</v>
      </c>
      <c r="D166" t="s">
        <v>81</v>
      </c>
      <c r="G166">
        <v>0</v>
      </c>
      <c r="AB166">
        <v>0</v>
      </c>
      <c r="AE166">
        <v>0</v>
      </c>
      <c r="AK166">
        <v>0</v>
      </c>
    </row>
    <row r="167" spans="1:37">
      <c r="A167" t="s">
        <v>54</v>
      </c>
      <c r="B167" t="s">
        <v>55</v>
      </c>
      <c r="C167" t="s">
        <v>113</v>
      </c>
      <c r="D167" t="s">
        <v>82</v>
      </c>
      <c r="G167">
        <v>0</v>
      </c>
      <c r="AB167">
        <v>0</v>
      </c>
      <c r="AE167">
        <v>0</v>
      </c>
      <c r="AK167">
        <v>0</v>
      </c>
    </row>
    <row r="168" spans="1:37">
      <c r="A168" t="s">
        <v>54</v>
      </c>
      <c r="B168" t="s">
        <v>55</v>
      </c>
      <c r="C168" t="s">
        <v>113</v>
      </c>
      <c r="D168" t="s">
        <v>83</v>
      </c>
      <c r="F168">
        <v>224</v>
      </c>
      <c r="G168">
        <v>0</v>
      </c>
      <c r="J168">
        <v>4491</v>
      </c>
      <c r="AC168">
        <v>0</v>
      </c>
      <c r="AI168">
        <v>0</v>
      </c>
      <c r="AK168">
        <v>0</v>
      </c>
    </row>
    <row r="169" spans="1:37">
      <c r="A169" t="s">
        <v>54</v>
      </c>
      <c r="B169" t="s">
        <v>55</v>
      </c>
      <c r="C169" t="s">
        <v>113</v>
      </c>
      <c r="D169" t="s">
        <v>84</v>
      </c>
      <c r="G169">
        <v>0</v>
      </c>
      <c r="AB169">
        <v>0</v>
      </c>
      <c r="AE169">
        <v>0</v>
      </c>
      <c r="AK169">
        <v>0</v>
      </c>
    </row>
    <row r="170" spans="1:37">
      <c r="A170" t="s">
        <v>54</v>
      </c>
      <c r="B170" t="s">
        <v>55</v>
      </c>
      <c r="C170" t="s">
        <v>113</v>
      </c>
      <c r="D170" t="s">
        <v>85</v>
      </c>
      <c r="G170">
        <v>0</v>
      </c>
      <c r="J170">
        <v>0</v>
      </c>
      <c r="AB170">
        <v>0</v>
      </c>
      <c r="AD170">
        <v>0</v>
      </c>
      <c r="AE170">
        <v>0</v>
      </c>
      <c r="AK170">
        <v>0</v>
      </c>
    </row>
    <row r="171" spans="1:37">
      <c r="A171" t="s">
        <v>54</v>
      </c>
      <c r="B171" t="s">
        <v>55</v>
      </c>
      <c r="C171" t="s">
        <v>113</v>
      </c>
      <c r="D171" t="s">
        <v>86</v>
      </c>
      <c r="E171">
        <v>3119</v>
      </c>
      <c r="F171">
        <v>4446</v>
      </c>
      <c r="G171">
        <v>667</v>
      </c>
      <c r="I171">
        <v>2465</v>
      </c>
      <c r="J171">
        <v>35089</v>
      </c>
      <c r="K171">
        <v>94</v>
      </c>
      <c r="L171">
        <v>18</v>
      </c>
      <c r="M171">
        <v>2651</v>
      </c>
      <c r="N171">
        <v>6107</v>
      </c>
      <c r="O171">
        <v>11</v>
      </c>
      <c r="P171">
        <v>12056</v>
      </c>
      <c r="Q171">
        <v>34</v>
      </c>
      <c r="R171">
        <v>4172</v>
      </c>
      <c r="S171">
        <v>328</v>
      </c>
      <c r="T171">
        <v>0</v>
      </c>
      <c r="U171">
        <v>16721</v>
      </c>
      <c r="V171">
        <v>0</v>
      </c>
      <c r="W171">
        <v>0</v>
      </c>
      <c r="X171">
        <v>202</v>
      </c>
      <c r="Y171">
        <v>0</v>
      </c>
      <c r="Z171">
        <v>0</v>
      </c>
      <c r="AA171">
        <v>0</v>
      </c>
      <c r="AB171">
        <v>4043</v>
      </c>
      <c r="AC171">
        <v>1652</v>
      </c>
      <c r="AD171">
        <v>6468</v>
      </c>
      <c r="AE171">
        <v>320</v>
      </c>
      <c r="AF171">
        <v>0</v>
      </c>
      <c r="AG171">
        <v>0</v>
      </c>
      <c r="AH171">
        <v>265</v>
      </c>
      <c r="AI171">
        <v>793</v>
      </c>
      <c r="AJ171">
        <v>1165</v>
      </c>
      <c r="AK171">
        <v>10264</v>
      </c>
    </row>
    <row r="172" spans="1:37">
      <c r="A172" t="s">
        <v>54</v>
      </c>
      <c r="B172" t="s">
        <v>55</v>
      </c>
      <c r="C172" t="s">
        <v>113</v>
      </c>
      <c r="D172" t="s">
        <v>103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 t="s">
        <v>54</v>
      </c>
      <c r="B173" t="s">
        <v>55</v>
      </c>
      <c r="C173" t="s">
        <v>113</v>
      </c>
      <c r="D173" t="s">
        <v>59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 t="s">
        <v>54</v>
      </c>
      <c r="B174" t="s">
        <v>55</v>
      </c>
      <c r="C174" t="s">
        <v>113</v>
      </c>
      <c r="D174" t="s">
        <v>104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 t="s">
        <v>54</v>
      </c>
      <c r="B175" t="s">
        <v>55</v>
      </c>
      <c r="C175" t="s">
        <v>113</v>
      </c>
      <c r="D175" t="s">
        <v>60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 t="s">
        <v>54</v>
      </c>
      <c r="B176" t="s">
        <v>55</v>
      </c>
      <c r="C176" t="s">
        <v>113</v>
      </c>
      <c r="D176" t="s">
        <v>62</v>
      </c>
      <c r="E176">
        <v>110</v>
      </c>
      <c r="F176">
        <v>0</v>
      </c>
      <c r="G176">
        <v>0</v>
      </c>
      <c r="H176">
        <v>0</v>
      </c>
      <c r="I176">
        <v>114</v>
      </c>
      <c r="J176">
        <v>519</v>
      </c>
      <c r="K176">
        <v>56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2461</v>
      </c>
      <c r="S176">
        <v>0</v>
      </c>
      <c r="T176">
        <v>0</v>
      </c>
      <c r="U176">
        <v>17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1692</v>
      </c>
      <c r="AC176">
        <v>7</v>
      </c>
      <c r="AD176">
        <v>2996</v>
      </c>
      <c r="AE176">
        <v>0</v>
      </c>
      <c r="AF176">
        <v>0</v>
      </c>
      <c r="AG176">
        <v>246</v>
      </c>
      <c r="AH176">
        <v>0</v>
      </c>
      <c r="AI176">
        <v>0</v>
      </c>
      <c r="AJ176">
        <v>0</v>
      </c>
      <c r="AK176">
        <v>0</v>
      </c>
    </row>
    <row r="177" spans="1:37">
      <c r="A177" t="s">
        <v>54</v>
      </c>
      <c r="B177" t="s">
        <v>55</v>
      </c>
      <c r="C177" t="s">
        <v>113</v>
      </c>
      <c r="D177" t="s">
        <v>63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 t="s">
        <v>54</v>
      </c>
      <c r="B178" t="s">
        <v>55</v>
      </c>
      <c r="C178" t="s">
        <v>113</v>
      </c>
      <c r="D178" t="s">
        <v>105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 t="s">
        <v>54</v>
      </c>
      <c r="B179" t="s">
        <v>55</v>
      </c>
      <c r="C179" t="s">
        <v>113</v>
      </c>
      <c r="D179" t="s">
        <v>106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 t="s">
        <v>54</v>
      </c>
      <c r="B180" t="s">
        <v>55</v>
      </c>
      <c r="C180" t="s">
        <v>113</v>
      </c>
      <c r="D180" t="s">
        <v>107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 t="s">
        <v>54</v>
      </c>
      <c r="B181" t="s">
        <v>55</v>
      </c>
      <c r="C181" t="s">
        <v>113</v>
      </c>
      <c r="D181" t="s">
        <v>108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 t="s">
        <v>54</v>
      </c>
      <c r="B182" t="s">
        <v>55</v>
      </c>
      <c r="C182" t="s">
        <v>113</v>
      </c>
      <c r="D182" t="s">
        <v>109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 t="s">
        <v>54</v>
      </c>
      <c r="B183" t="s">
        <v>55</v>
      </c>
      <c r="C183" t="s">
        <v>113</v>
      </c>
      <c r="D183" t="s">
        <v>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 t="s">
        <v>54</v>
      </c>
      <c r="B184" t="s">
        <v>55</v>
      </c>
      <c r="C184" t="s">
        <v>113</v>
      </c>
      <c r="D184" t="s">
        <v>88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 t="s">
        <v>54</v>
      </c>
      <c r="B185" t="s">
        <v>55</v>
      </c>
      <c r="C185" t="s">
        <v>113</v>
      </c>
      <c r="D185" t="s">
        <v>110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 t="s">
        <v>54</v>
      </c>
      <c r="B186" t="s">
        <v>55</v>
      </c>
      <c r="C186" t="s">
        <v>113</v>
      </c>
      <c r="D186" t="s">
        <v>89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54</v>
      </c>
      <c r="B187" t="s">
        <v>55</v>
      </c>
      <c r="C187" t="s">
        <v>113</v>
      </c>
      <c r="D187" t="s">
        <v>64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 t="s">
        <v>54</v>
      </c>
      <c r="B188" t="s">
        <v>55</v>
      </c>
      <c r="C188" t="s">
        <v>113</v>
      </c>
      <c r="D188" t="s">
        <v>65</v>
      </c>
      <c r="E188">
        <v>2873</v>
      </c>
      <c r="F188">
        <v>6224</v>
      </c>
      <c r="G188">
        <v>2938</v>
      </c>
      <c r="H188">
        <v>0</v>
      </c>
      <c r="I188">
        <v>1184</v>
      </c>
      <c r="J188">
        <v>64429</v>
      </c>
      <c r="K188">
        <v>306</v>
      </c>
      <c r="L188">
        <v>25</v>
      </c>
      <c r="M188">
        <v>16614</v>
      </c>
      <c r="N188">
        <v>36976</v>
      </c>
      <c r="O188">
        <v>6746</v>
      </c>
      <c r="P188">
        <v>35399</v>
      </c>
      <c r="Q188">
        <v>335</v>
      </c>
      <c r="R188">
        <v>3262</v>
      </c>
      <c r="S188">
        <v>1624</v>
      </c>
      <c r="T188">
        <v>15160</v>
      </c>
      <c r="U188">
        <v>20286</v>
      </c>
      <c r="V188">
        <v>0</v>
      </c>
      <c r="W188">
        <v>0</v>
      </c>
      <c r="X188">
        <v>11</v>
      </c>
      <c r="Y188">
        <v>6822</v>
      </c>
      <c r="Z188">
        <v>36</v>
      </c>
      <c r="AA188">
        <v>0</v>
      </c>
      <c r="AB188">
        <v>22795</v>
      </c>
      <c r="AC188">
        <v>85525</v>
      </c>
      <c r="AD188">
        <v>12542</v>
      </c>
      <c r="AE188">
        <v>439</v>
      </c>
      <c r="AF188">
        <v>0</v>
      </c>
      <c r="AG188">
        <v>1260</v>
      </c>
      <c r="AH188">
        <v>11765</v>
      </c>
      <c r="AI188">
        <v>6880</v>
      </c>
      <c r="AJ188">
        <v>8554</v>
      </c>
      <c r="AK188">
        <v>27695</v>
      </c>
    </row>
    <row r="189" s="14" customFormat="1" spans="1:37">
      <c r="A189" s="14" t="s">
        <v>54</v>
      </c>
      <c r="B189" s="14" t="s">
        <v>55</v>
      </c>
      <c r="C189" s="14" t="s">
        <v>113</v>
      </c>
      <c r="D189" s="14" t="s">
        <v>111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1003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>
      <c r="A190" t="s">
        <v>54</v>
      </c>
      <c r="B190" t="s">
        <v>55</v>
      </c>
      <c r="C190" t="s">
        <v>114</v>
      </c>
      <c r="D190" t="s">
        <v>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 t="s">
        <v>54</v>
      </c>
      <c r="B191" t="s">
        <v>55</v>
      </c>
      <c r="C191" t="s">
        <v>114</v>
      </c>
      <c r="D191" t="s">
        <v>92</v>
      </c>
      <c r="E191">
        <v>0</v>
      </c>
      <c r="F191">
        <v>0</v>
      </c>
      <c r="G191">
        <v>3010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510</v>
      </c>
      <c r="AF191">
        <v>1558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 t="s">
        <v>54</v>
      </c>
      <c r="B192" t="s">
        <v>55</v>
      </c>
      <c r="C192" t="s">
        <v>114</v>
      </c>
      <c r="D192" t="s">
        <v>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 t="s">
        <v>54</v>
      </c>
      <c r="B193" t="s">
        <v>55</v>
      </c>
      <c r="C193" t="s">
        <v>114</v>
      </c>
      <c r="D193" t="s">
        <v>94</v>
      </c>
      <c r="E193">
        <v>1036</v>
      </c>
      <c r="F193">
        <v>0</v>
      </c>
      <c r="G193">
        <v>23</v>
      </c>
      <c r="H193">
        <v>0</v>
      </c>
      <c r="I193">
        <v>4500</v>
      </c>
      <c r="J193">
        <v>0</v>
      </c>
      <c r="K193">
        <v>530</v>
      </c>
      <c r="L193">
        <v>0</v>
      </c>
      <c r="M193">
        <v>0</v>
      </c>
      <c r="N193">
        <v>6004</v>
      </c>
      <c r="O193">
        <v>2116</v>
      </c>
      <c r="P193">
        <v>11154</v>
      </c>
      <c r="Q193">
        <v>0</v>
      </c>
      <c r="R193">
        <v>0</v>
      </c>
      <c r="S193">
        <v>0</v>
      </c>
      <c r="T193">
        <v>0</v>
      </c>
      <c r="U193">
        <v>80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5198</v>
      </c>
      <c r="AD193">
        <v>30107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3334</v>
      </c>
    </row>
    <row r="194" spans="1:37">
      <c r="A194" t="s">
        <v>54</v>
      </c>
      <c r="B194" t="s">
        <v>55</v>
      </c>
      <c r="C194" t="s">
        <v>114</v>
      </c>
      <c r="D194" t="s">
        <v>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 t="s">
        <v>54</v>
      </c>
      <c r="B195" t="s">
        <v>55</v>
      </c>
      <c r="C195" t="s">
        <v>114</v>
      </c>
      <c r="D195" t="s">
        <v>57</v>
      </c>
      <c r="E195">
        <v>256</v>
      </c>
      <c r="F195">
        <v>28</v>
      </c>
      <c r="G195">
        <v>200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513</v>
      </c>
      <c r="O195">
        <v>0</v>
      </c>
      <c r="P195">
        <v>3734</v>
      </c>
      <c r="Q195">
        <v>0</v>
      </c>
      <c r="R195">
        <v>0</v>
      </c>
      <c r="S195">
        <v>0</v>
      </c>
      <c r="T195">
        <v>0</v>
      </c>
      <c r="U195">
        <v>142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1026</v>
      </c>
      <c r="AD195">
        <v>1454</v>
      </c>
      <c r="AE195">
        <v>142</v>
      </c>
      <c r="AF195">
        <v>428</v>
      </c>
      <c r="AG195">
        <v>0</v>
      </c>
      <c r="AH195">
        <v>0</v>
      </c>
      <c r="AI195">
        <v>0</v>
      </c>
      <c r="AJ195">
        <v>28</v>
      </c>
      <c r="AK195">
        <v>0</v>
      </c>
    </row>
    <row r="196" spans="1:37">
      <c r="A196" t="s">
        <v>54</v>
      </c>
      <c r="B196" t="s">
        <v>55</v>
      </c>
      <c r="C196" t="s">
        <v>114</v>
      </c>
      <c r="D196" t="s">
        <v>96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 t="s">
        <v>54</v>
      </c>
      <c r="B197" t="s">
        <v>55</v>
      </c>
      <c r="C197" t="s">
        <v>114</v>
      </c>
      <c r="D197" t="s">
        <v>97</v>
      </c>
      <c r="E197">
        <v>0</v>
      </c>
      <c r="F197">
        <v>0</v>
      </c>
      <c r="G197">
        <v>0</v>
      </c>
      <c r="H197">
        <v>0</v>
      </c>
      <c r="I197">
        <v>980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 t="s">
        <v>54</v>
      </c>
      <c r="B198" t="s">
        <v>55</v>
      </c>
      <c r="C198" t="s">
        <v>114</v>
      </c>
      <c r="D198" t="s">
        <v>98</v>
      </c>
      <c r="E198">
        <v>0</v>
      </c>
      <c r="F198">
        <v>0</v>
      </c>
      <c r="G198">
        <v>0</v>
      </c>
      <c r="H198">
        <v>0</v>
      </c>
      <c r="I198">
        <v>31835</v>
      </c>
      <c r="J198">
        <v>1087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3993</v>
      </c>
      <c r="AG198">
        <v>0</v>
      </c>
      <c r="AH198">
        <v>0</v>
      </c>
      <c r="AI198">
        <v>0</v>
      </c>
      <c r="AJ198">
        <v>566</v>
      </c>
      <c r="AK198">
        <v>0</v>
      </c>
    </row>
    <row r="199" spans="1:37">
      <c r="A199" t="s">
        <v>54</v>
      </c>
      <c r="B199" t="s">
        <v>55</v>
      </c>
      <c r="C199" t="s">
        <v>114</v>
      </c>
      <c r="D199" t="s">
        <v>99</v>
      </c>
      <c r="E199">
        <v>0</v>
      </c>
      <c r="F199">
        <v>120</v>
      </c>
      <c r="G199">
        <v>0</v>
      </c>
      <c r="H199">
        <v>0</v>
      </c>
      <c r="I199">
        <v>0</v>
      </c>
      <c r="J199">
        <v>4620</v>
      </c>
      <c r="K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740</v>
      </c>
      <c r="AH199">
        <v>0</v>
      </c>
      <c r="AI199">
        <v>0</v>
      </c>
      <c r="AJ199">
        <v>0</v>
      </c>
      <c r="AK199">
        <v>0</v>
      </c>
    </row>
    <row r="200" spans="1:37">
      <c r="A200" t="s">
        <v>54</v>
      </c>
      <c r="B200" t="s">
        <v>55</v>
      </c>
      <c r="C200" t="s">
        <v>114</v>
      </c>
      <c r="D200" t="s">
        <v>100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1732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248</v>
      </c>
      <c r="AI200">
        <v>0</v>
      </c>
      <c r="AJ200">
        <v>0</v>
      </c>
      <c r="AK200">
        <v>0</v>
      </c>
    </row>
    <row r="201" spans="1:37">
      <c r="A201" t="s">
        <v>54</v>
      </c>
      <c r="B201" t="s">
        <v>55</v>
      </c>
      <c r="C201" t="s">
        <v>114</v>
      </c>
      <c r="D201" t="s">
        <v>101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 t="s">
        <v>54</v>
      </c>
      <c r="B202" t="s">
        <v>55</v>
      </c>
      <c r="C202" t="s">
        <v>114</v>
      </c>
      <c r="D202" t="s">
        <v>102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14">
      <c r="A203" t="s">
        <v>54</v>
      </c>
      <c r="B203" t="s">
        <v>55</v>
      </c>
      <c r="C203" t="s">
        <v>114</v>
      </c>
      <c r="D203" t="s">
        <v>67</v>
      </c>
      <c r="G203">
        <v>0</v>
      </c>
      <c r="N203">
        <v>506</v>
      </c>
    </row>
    <row r="204" spans="1:32">
      <c r="A204" t="s">
        <v>54</v>
      </c>
      <c r="B204" t="s">
        <v>55</v>
      </c>
      <c r="C204" t="s">
        <v>114</v>
      </c>
      <c r="D204" t="s">
        <v>68</v>
      </c>
      <c r="G204">
        <v>0</v>
      </c>
      <c r="AB204">
        <v>0</v>
      </c>
      <c r="AF204">
        <v>0</v>
      </c>
    </row>
    <row r="205" spans="1:37">
      <c r="A205" t="s">
        <v>54</v>
      </c>
      <c r="B205" t="s">
        <v>55</v>
      </c>
      <c r="C205" t="s">
        <v>114</v>
      </c>
      <c r="D205" t="s">
        <v>69</v>
      </c>
      <c r="E205">
        <v>61</v>
      </c>
      <c r="G205">
        <v>5067</v>
      </c>
      <c r="J205">
        <v>15842</v>
      </c>
      <c r="M205">
        <v>0</v>
      </c>
      <c r="N205">
        <v>0</v>
      </c>
      <c r="O205">
        <v>7480</v>
      </c>
      <c r="P205">
        <v>1485</v>
      </c>
      <c r="U205">
        <v>0</v>
      </c>
      <c r="AB205">
        <v>49038</v>
      </c>
      <c r="AD205">
        <v>18266</v>
      </c>
      <c r="AE205">
        <v>0</v>
      </c>
      <c r="AF205">
        <v>1444</v>
      </c>
      <c r="AJ205">
        <v>1188</v>
      </c>
      <c r="AK205">
        <v>0</v>
      </c>
    </row>
    <row r="206" spans="1:37">
      <c r="A206" t="s">
        <v>54</v>
      </c>
      <c r="B206" t="s">
        <v>55</v>
      </c>
      <c r="C206" t="s">
        <v>114</v>
      </c>
      <c r="D206" t="s">
        <v>70</v>
      </c>
      <c r="G206">
        <v>0</v>
      </c>
      <c r="AB206">
        <v>0</v>
      </c>
      <c r="AC206">
        <v>10695</v>
      </c>
      <c r="AJ206">
        <v>693</v>
      </c>
      <c r="AK206">
        <v>0</v>
      </c>
    </row>
    <row r="207" spans="1:37">
      <c r="A207" t="s">
        <v>54</v>
      </c>
      <c r="B207" t="s">
        <v>55</v>
      </c>
      <c r="C207" t="s">
        <v>114</v>
      </c>
      <c r="D207" t="s">
        <v>71</v>
      </c>
      <c r="E207">
        <v>46</v>
      </c>
      <c r="F207">
        <v>0</v>
      </c>
      <c r="G207">
        <v>0</v>
      </c>
      <c r="J207">
        <v>0</v>
      </c>
      <c r="K207">
        <v>46</v>
      </c>
      <c r="L207">
        <v>46</v>
      </c>
      <c r="M207">
        <v>2300</v>
      </c>
      <c r="N207">
        <v>9522</v>
      </c>
      <c r="O207">
        <v>0</v>
      </c>
      <c r="P207">
        <v>6900</v>
      </c>
      <c r="Q207">
        <v>0</v>
      </c>
      <c r="S207">
        <v>236</v>
      </c>
      <c r="U207">
        <v>1012</v>
      </c>
      <c r="V207">
        <v>0</v>
      </c>
      <c r="W207">
        <v>92</v>
      </c>
      <c r="X207">
        <v>0</v>
      </c>
      <c r="Y207">
        <v>0</v>
      </c>
      <c r="AB207">
        <v>0</v>
      </c>
      <c r="AC207">
        <v>2489</v>
      </c>
      <c r="AD207">
        <v>0</v>
      </c>
      <c r="AE207">
        <v>47</v>
      </c>
      <c r="AF207">
        <v>48</v>
      </c>
      <c r="AG207">
        <v>0</v>
      </c>
      <c r="AH207">
        <v>0</v>
      </c>
      <c r="AI207">
        <v>138</v>
      </c>
      <c r="AJ207">
        <v>736</v>
      </c>
      <c r="AK207">
        <v>0</v>
      </c>
    </row>
    <row r="208" spans="1:33">
      <c r="A208" t="s">
        <v>54</v>
      </c>
      <c r="B208" t="s">
        <v>55</v>
      </c>
      <c r="C208" t="s">
        <v>114</v>
      </c>
      <c r="D208" t="s">
        <v>72</v>
      </c>
      <c r="G208">
        <v>0</v>
      </c>
      <c r="K208">
        <v>0</v>
      </c>
      <c r="M208">
        <v>0</v>
      </c>
      <c r="N208">
        <v>0</v>
      </c>
      <c r="U208">
        <v>11308</v>
      </c>
      <c r="AC208">
        <v>0</v>
      </c>
      <c r="AD208">
        <v>0</v>
      </c>
      <c r="AE208">
        <v>0</v>
      </c>
      <c r="AF208">
        <v>87</v>
      </c>
      <c r="AG208">
        <v>0</v>
      </c>
    </row>
    <row r="209" spans="1:37">
      <c r="A209" t="s">
        <v>54</v>
      </c>
      <c r="B209" t="s">
        <v>55</v>
      </c>
      <c r="C209" t="s">
        <v>114</v>
      </c>
      <c r="D209" t="s">
        <v>73</v>
      </c>
      <c r="G209">
        <v>0</v>
      </c>
      <c r="AB209">
        <v>0</v>
      </c>
      <c r="AE209">
        <v>0</v>
      </c>
      <c r="AK209">
        <v>0</v>
      </c>
    </row>
    <row r="210" spans="1:37">
      <c r="A210" t="s">
        <v>54</v>
      </c>
      <c r="B210" t="s">
        <v>55</v>
      </c>
      <c r="C210" t="s">
        <v>114</v>
      </c>
      <c r="D210" t="s">
        <v>74</v>
      </c>
      <c r="E210">
        <v>0</v>
      </c>
      <c r="F210">
        <v>43</v>
      </c>
      <c r="G210">
        <v>0</v>
      </c>
      <c r="Q210">
        <v>0</v>
      </c>
      <c r="S210">
        <v>4022</v>
      </c>
      <c r="U210">
        <v>0</v>
      </c>
      <c r="X210">
        <v>0</v>
      </c>
      <c r="AB210">
        <v>216</v>
      </c>
      <c r="AD210">
        <v>0</v>
      </c>
      <c r="AE210">
        <v>0</v>
      </c>
      <c r="AF210">
        <v>0</v>
      </c>
      <c r="AK210">
        <v>0</v>
      </c>
    </row>
    <row r="211" spans="1:7">
      <c r="A211" t="s">
        <v>54</v>
      </c>
      <c r="B211" t="s">
        <v>55</v>
      </c>
      <c r="C211" t="s">
        <v>114</v>
      </c>
      <c r="D211" t="s">
        <v>75</v>
      </c>
      <c r="E211">
        <v>0</v>
      </c>
      <c r="G211">
        <v>0</v>
      </c>
    </row>
    <row r="212" spans="1:32">
      <c r="A212" t="s">
        <v>54</v>
      </c>
      <c r="B212" t="s">
        <v>55</v>
      </c>
      <c r="C212" t="s">
        <v>114</v>
      </c>
      <c r="D212" t="s">
        <v>76</v>
      </c>
      <c r="G212">
        <v>0</v>
      </c>
      <c r="M212">
        <v>0</v>
      </c>
      <c r="O212">
        <v>0</v>
      </c>
      <c r="T212">
        <v>0</v>
      </c>
      <c r="U212">
        <v>0</v>
      </c>
      <c r="AA212">
        <v>0</v>
      </c>
      <c r="AC212">
        <v>0</v>
      </c>
      <c r="AE212">
        <v>0</v>
      </c>
      <c r="AF212">
        <v>0</v>
      </c>
    </row>
    <row r="213" spans="1:37">
      <c r="A213" t="s">
        <v>54</v>
      </c>
      <c r="B213" t="s">
        <v>55</v>
      </c>
      <c r="C213" t="s">
        <v>114</v>
      </c>
      <c r="D213" t="s">
        <v>77</v>
      </c>
      <c r="G213">
        <v>0</v>
      </c>
      <c r="P213">
        <v>83996</v>
      </c>
      <c r="U213">
        <v>0</v>
      </c>
      <c r="AB213">
        <v>0</v>
      </c>
      <c r="AE213">
        <v>0</v>
      </c>
      <c r="AF213">
        <v>0</v>
      </c>
      <c r="AG213">
        <v>13992</v>
      </c>
      <c r="AH213">
        <v>6996</v>
      </c>
      <c r="AK213">
        <v>0</v>
      </c>
    </row>
    <row r="214" spans="1:37">
      <c r="A214" t="s">
        <v>54</v>
      </c>
      <c r="B214" t="s">
        <v>55</v>
      </c>
      <c r="C214" t="s">
        <v>114</v>
      </c>
      <c r="D214" t="s">
        <v>78</v>
      </c>
      <c r="E214">
        <v>86</v>
      </c>
      <c r="F214">
        <v>1072</v>
      </c>
      <c r="G214">
        <v>129</v>
      </c>
      <c r="H214">
        <v>0</v>
      </c>
      <c r="I214">
        <v>0</v>
      </c>
      <c r="J214">
        <v>3001</v>
      </c>
      <c r="K214">
        <v>429</v>
      </c>
      <c r="L214">
        <v>0</v>
      </c>
      <c r="M214">
        <v>429</v>
      </c>
      <c r="N214">
        <v>6092</v>
      </c>
      <c r="O214">
        <v>257</v>
      </c>
      <c r="P214">
        <v>0</v>
      </c>
      <c r="Q214">
        <v>43</v>
      </c>
      <c r="R214">
        <v>0</v>
      </c>
      <c r="S214">
        <v>650</v>
      </c>
      <c r="T214">
        <v>0</v>
      </c>
      <c r="U214">
        <v>1661</v>
      </c>
      <c r="V214">
        <v>0</v>
      </c>
      <c r="W214">
        <v>170</v>
      </c>
      <c r="X214">
        <v>0</v>
      </c>
      <c r="Y214">
        <v>0</v>
      </c>
      <c r="Z214">
        <v>0</v>
      </c>
      <c r="AA214">
        <v>0</v>
      </c>
      <c r="AB214">
        <v>86</v>
      </c>
      <c r="AC214">
        <v>1072</v>
      </c>
      <c r="AD214">
        <v>3775</v>
      </c>
      <c r="AE214">
        <v>997</v>
      </c>
      <c r="AF214">
        <v>129</v>
      </c>
      <c r="AG214">
        <v>0</v>
      </c>
      <c r="AH214">
        <v>1030</v>
      </c>
      <c r="AI214">
        <v>129</v>
      </c>
      <c r="AJ214">
        <v>0</v>
      </c>
      <c r="AK214">
        <v>4762</v>
      </c>
    </row>
    <row r="215" spans="1:37">
      <c r="A215" t="s">
        <v>54</v>
      </c>
      <c r="B215" t="s">
        <v>55</v>
      </c>
      <c r="C215" t="s">
        <v>114</v>
      </c>
      <c r="D215" t="s">
        <v>79</v>
      </c>
      <c r="E215">
        <v>520</v>
      </c>
      <c r="F215">
        <v>5080</v>
      </c>
      <c r="G215">
        <v>480</v>
      </c>
      <c r="I215">
        <v>6000</v>
      </c>
      <c r="J215">
        <v>46480</v>
      </c>
      <c r="K215">
        <v>480</v>
      </c>
      <c r="L215">
        <v>0</v>
      </c>
      <c r="M215">
        <v>4240</v>
      </c>
      <c r="N215">
        <v>5160</v>
      </c>
      <c r="O215">
        <v>2200</v>
      </c>
      <c r="P215">
        <v>12200</v>
      </c>
      <c r="Q215">
        <v>2240</v>
      </c>
      <c r="R215">
        <v>1040</v>
      </c>
      <c r="S215">
        <v>1000</v>
      </c>
      <c r="T215">
        <v>0</v>
      </c>
      <c r="U215">
        <v>6680</v>
      </c>
      <c r="V215">
        <v>0</v>
      </c>
      <c r="W215">
        <v>0</v>
      </c>
      <c r="X215">
        <v>0</v>
      </c>
      <c r="Y215">
        <v>0</v>
      </c>
      <c r="Z215">
        <v>0</v>
      </c>
      <c r="AB215">
        <v>0</v>
      </c>
      <c r="AC215">
        <v>2080</v>
      </c>
      <c r="AD215">
        <v>3920</v>
      </c>
      <c r="AE215">
        <v>480</v>
      </c>
      <c r="AF215">
        <v>360</v>
      </c>
      <c r="AG215">
        <v>0</v>
      </c>
      <c r="AH215">
        <v>2880</v>
      </c>
      <c r="AI215">
        <v>240</v>
      </c>
      <c r="AJ215">
        <v>6280</v>
      </c>
      <c r="AK215">
        <v>3280</v>
      </c>
    </row>
    <row r="216" spans="1:37">
      <c r="A216" t="s">
        <v>54</v>
      </c>
      <c r="B216" t="s">
        <v>55</v>
      </c>
      <c r="C216" t="s">
        <v>114</v>
      </c>
      <c r="D216" t="s">
        <v>80</v>
      </c>
      <c r="E216">
        <v>0</v>
      </c>
      <c r="G216">
        <v>0</v>
      </c>
      <c r="AB216">
        <v>0</v>
      </c>
      <c r="AE216">
        <v>0</v>
      </c>
      <c r="AK216">
        <v>0</v>
      </c>
    </row>
    <row r="217" spans="1:37">
      <c r="A217" t="s">
        <v>54</v>
      </c>
      <c r="B217" t="s">
        <v>55</v>
      </c>
      <c r="C217" t="s">
        <v>114</v>
      </c>
      <c r="D217" t="s">
        <v>81</v>
      </c>
      <c r="G217">
        <v>0</v>
      </c>
      <c r="R217">
        <v>0</v>
      </c>
      <c r="AB217">
        <v>0</v>
      </c>
      <c r="AE217">
        <v>0</v>
      </c>
      <c r="AK217">
        <v>0</v>
      </c>
    </row>
    <row r="218" spans="1:37">
      <c r="A218" t="s">
        <v>54</v>
      </c>
      <c r="B218" t="s">
        <v>55</v>
      </c>
      <c r="C218" t="s">
        <v>114</v>
      </c>
      <c r="D218" t="s">
        <v>82</v>
      </c>
      <c r="G218">
        <v>0</v>
      </c>
      <c r="AB218">
        <v>0</v>
      </c>
      <c r="AE218">
        <v>0</v>
      </c>
      <c r="AK218">
        <v>0</v>
      </c>
    </row>
    <row r="219" spans="1:37">
      <c r="A219" t="s">
        <v>54</v>
      </c>
      <c r="B219" t="s">
        <v>55</v>
      </c>
      <c r="C219" t="s">
        <v>114</v>
      </c>
      <c r="D219" t="s">
        <v>83</v>
      </c>
      <c r="F219">
        <v>0</v>
      </c>
      <c r="G219">
        <v>0</v>
      </c>
      <c r="J219">
        <v>283</v>
      </c>
      <c r="N219">
        <v>4512</v>
      </c>
      <c r="P219">
        <v>0</v>
      </c>
      <c r="Q219">
        <v>32</v>
      </c>
      <c r="U219">
        <v>352</v>
      </c>
      <c r="AB219">
        <v>0</v>
      </c>
      <c r="AC219">
        <v>0</v>
      </c>
      <c r="AI219">
        <v>0</v>
      </c>
      <c r="AK219">
        <v>0</v>
      </c>
    </row>
    <row r="220" spans="1:37">
      <c r="A220" t="s">
        <v>54</v>
      </c>
      <c r="B220" t="s">
        <v>55</v>
      </c>
      <c r="C220" t="s">
        <v>114</v>
      </c>
      <c r="D220" t="s">
        <v>84</v>
      </c>
      <c r="G220">
        <v>0</v>
      </c>
      <c r="AB220">
        <v>0</v>
      </c>
      <c r="AE220">
        <v>0</v>
      </c>
      <c r="AK220">
        <v>0</v>
      </c>
    </row>
    <row r="221" spans="1:37">
      <c r="A221" t="s">
        <v>54</v>
      </c>
      <c r="B221" t="s">
        <v>55</v>
      </c>
      <c r="C221" t="s">
        <v>114</v>
      </c>
      <c r="D221" t="s">
        <v>85</v>
      </c>
      <c r="G221">
        <v>4732</v>
      </c>
      <c r="J221">
        <v>0</v>
      </c>
      <c r="K221">
        <v>0</v>
      </c>
      <c r="O221">
        <v>505</v>
      </c>
      <c r="P221">
        <v>0</v>
      </c>
      <c r="R221">
        <v>0</v>
      </c>
      <c r="U221">
        <v>680</v>
      </c>
      <c r="X221">
        <v>0</v>
      </c>
      <c r="AB221">
        <v>0</v>
      </c>
      <c r="AD221">
        <v>40</v>
      </c>
      <c r="AE221">
        <v>0</v>
      </c>
      <c r="AF221">
        <v>2332</v>
      </c>
      <c r="AG221">
        <v>0</v>
      </c>
      <c r="AJ221">
        <v>0</v>
      </c>
      <c r="AK221">
        <v>0</v>
      </c>
    </row>
    <row r="222" spans="1:37">
      <c r="A222" t="s">
        <v>54</v>
      </c>
      <c r="B222" t="s">
        <v>55</v>
      </c>
      <c r="C222" t="s">
        <v>114</v>
      </c>
      <c r="D222" t="s">
        <v>86</v>
      </c>
      <c r="E222">
        <v>16517</v>
      </c>
      <c r="F222">
        <v>79381</v>
      </c>
      <c r="G222">
        <v>16979</v>
      </c>
      <c r="I222">
        <v>11767</v>
      </c>
      <c r="J222">
        <v>193696</v>
      </c>
      <c r="K222">
        <v>2878</v>
      </c>
      <c r="L222">
        <v>2466</v>
      </c>
      <c r="M222">
        <v>2216</v>
      </c>
      <c r="N222">
        <v>114777</v>
      </c>
      <c r="O222">
        <v>808</v>
      </c>
      <c r="P222">
        <v>85044</v>
      </c>
      <c r="Q222">
        <v>5270</v>
      </c>
      <c r="R222">
        <v>8257</v>
      </c>
      <c r="S222">
        <v>5863</v>
      </c>
      <c r="T222">
        <v>0</v>
      </c>
      <c r="U222">
        <v>90454</v>
      </c>
      <c r="V222">
        <v>2019</v>
      </c>
      <c r="W222">
        <v>877</v>
      </c>
      <c r="X222">
        <v>436</v>
      </c>
      <c r="Y222">
        <v>0</v>
      </c>
      <c r="Z222">
        <v>22</v>
      </c>
      <c r="AA222">
        <v>0</v>
      </c>
      <c r="AB222">
        <v>85781</v>
      </c>
      <c r="AC222">
        <v>4201</v>
      </c>
      <c r="AD222">
        <v>8104</v>
      </c>
      <c r="AE222">
        <v>2696</v>
      </c>
      <c r="AF222">
        <v>64441</v>
      </c>
      <c r="AG222">
        <v>0</v>
      </c>
      <c r="AH222">
        <v>5412</v>
      </c>
      <c r="AI222">
        <v>2234</v>
      </c>
      <c r="AJ222">
        <v>3036</v>
      </c>
      <c r="AK222">
        <v>116888</v>
      </c>
    </row>
    <row r="223" spans="1:37">
      <c r="A223" t="s">
        <v>54</v>
      </c>
      <c r="B223" t="s">
        <v>55</v>
      </c>
      <c r="C223" t="s">
        <v>114</v>
      </c>
      <c r="D223" t="s">
        <v>103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</v>
      </c>
      <c r="K223">
        <v>0</v>
      </c>
      <c r="L223">
        <v>0</v>
      </c>
      <c r="M223">
        <v>0</v>
      </c>
      <c r="N223">
        <v>30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608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 t="s">
        <v>54</v>
      </c>
      <c r="B224" t="s">
        <v>55</v>
      </c>
      <c r="C224" t="s">
        <v>114</v>
      </c>
      <c r="D224" t="s">
        <v>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473</v>
      </c>
      <c r="AD224">
        <v>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t="s">
        <v>54</v>
      </c>
      <c r="B225" t="s">
        <v>55</v>
      </c>
      <c r="C225" t="s">
        <v>114</v>
      </c>
      <c r="D225" t="s">
        <v>104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92</v>
      </c>
      <c r="AI225">
        <v>0</v>
      </c>
      <c r="AJ225">
        <v>0</v>
      </c>
      <c r="AK225">
        <v>0</v>
      </c>
    </row>
    <row r="226" spans="1:37">
      <c r="A226" t="s">
        <v>54</v>
      </c>
      <c r="B226" t="s">
        <v>55</v>
      </c>
      <c r="C226" t="s">
        <v>114</v>
      </c>
      <c r="D226" t="s">
        <v>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 t="s">
        <v>54</v>
      </c>
      <c r="B227" t="s">
        <v>55</v>
      </c>
      <c r="C227" t="s">
        <v>114</v>
      </c>
      <c r="D227" t="s">
        <v>62</v>
      </c>
      <c r="E227">
        <v>1445</v>
      </c>
      <c r="F227">
        <v>4945</v>
      </c>
      <c r="G227">
        <v>11840</v>
      </c>
      <c r="H227">
        <v>0</v>
      </c>
      <c r="I227">
        <v>8755</v>
      </c>
      <c r="J227">
        <v>47059</v>
      </c>
      <c r="K227">
        <v>896</v>
      </c>
      <c r="L227">
        <v>755</v>
      </c>
      <c r="M227">
        <v>0</v>
      </c>
      <c r="N227">
        <v>0</v>
      </c>
      <c r="O227">
        <v>0</v>
      </c>
      <c r="P227">
        <v>0</v>
      </c>
      <c r="Q227">
        <v>637</v>
      </c>
      <c r="R227">
        <v>7597</v>
      </c>
      <c r="S227">
        <v>0</v>
      </c>
      <c r="T227">
        <v>0</v>
      </c>
      <c r="U227">
        <v>46297</v>
      </c>
      <c r="V227">
        <v>5081</v>
      </c>
      <c r="W227">
        <v>221</v>
      </c>
      <c r="X227">
        <v>7</v>
      </c>
      <c r="Y227">
        <v>0</v>
      </c>
      <c r="Z227">
        <v>222</v>
      </c>
      <c r="AA227">
        <v>0</v>
      </c>
      <c r="AB227">
        <v>58552</v>
      </c>
      <c r="AC227">
        <v>351</v>
      </c>
      <c r="AD227">
        <v>44513</v>
      </c>
      <c r="AE227">
        <v>4668</v>
      </c>
      <c r="AF227">
        <v>6520</v>
      </c>
      <c r="AG227">
        <v>7683</v>
      </c>
      <c r="AH227">
        <v>0</v>
      </c>
      <c r="AI227">
        <v>775</v>
      </c>
      <c r="AJ227">
        <v>1725</v>
      </c>
      <c r="AK227">
        <v>16407</v>
      </c>
    </row>
    <row r="228" spans="1:37">
      <c r="A228" t="s">
        <v>54</v>
      </c>
      <c r="B228" t="s">
        <v>55</v>
      </c>
      <c r="C228" t="s">
        <v>114</v>
      </c>
      <c r="D228" t="s">
        <v>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 t="s">
        <v>54</v>
      </c>
      <c r="B229" t="s">
        <v>55</v>
      </c>
      <c r="C229" t="s">
        <v>114</v>
      </c>
      <c r="D229" t="s">
        <v>105</v>
      </c>
      <c r="E229">
        <v>1457</v>
      </c>
      <c r="F229">
        <v>0</v>
      </c>
      <c r="G229">
        <v>1691</v>
      </c>
      <c r="H229">
        <v>0</v>
      </c>
      <c r="I229">
        <v>0</v>
      </c>
      <c r="J229">
        <v>788</v>
      </c>
      <c r="K229">
        <v>0</v>
      </c>
      <c r="L229">
        <v>36</v>
      </c>
      <c r="M229">
        <v>0</v>
      </c>
      <c r="N229">
        <v>624</v>
      </c>
      <c r="O229">
        <v>605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0</v>
      </c>
      <c r="Z229">
        <v>0</v>
      </c>
      <c r="AA229">
        <v>0</v>
      </c>
      <c r="AB229">
        <v>0</v>
      </c>
      <c r="AC229">
        <v>257</v>
      </c>
      <c r="AD229">
        <v>165</v>
      </c>
      <c r="AE229">
        <v>1472</v>
      </c>
      <c r="AF229">
        <v>4</v>
      </c>
      <c r="AG229">
        <v>0</v>
      </c>
      <c r="AH229">
        <v>754</v>
      </c>
      <c r="AI229">
        <v>362</v>
      </c>
      <c r="AJ229">
        <v>0</v>
      </c>
      <c r="AK229">
        <v>0</v>
      </c>
    </row>
    <row r="230" spans="1:37">
      <c r="A230" t="s">
        <v>54</v>
      </c>
      <c r="B230" t="s">
        <v>55</v>
      </c>
      <c r="C230" t="s">
        <v>114</v>
      </c>
      <c r="D230" t="s">
        <v>106</v>
      </c>
      <c r="E230">
        <v>289</v>
      </c>
      <c r="F230">
        <v>740</v>
      </c>
      <c r="G230">
        <v>0</v>
      </c>
      <c r="H230">
        <v>0</v>
      </c>
      <c r="I230">
        <v>4</v>
      </c>
      <c r="J230">
        <v>216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>
      <c r="A231" t="s">
        <v>54</v>
      </c>
      <c r="B231" t="s">
        <v>55</v>
      </c>
      <c r="C231" t="s">
        <v>114</v>
      </c>
      <c r="D231" t="s">
        <v>107</v>
      </c>
      <c r="E231">
        <v>0</v>
      </c>
      <c r="F231">
        <v>0</v>
      </c>
      <c r="G231">
        <v>0</v>
      </c>
      <c r="H231">
        <v>0</v>
      </c>
      <c r="I231">
        <v>8</v>
      </c>
      <c r="J231">
        <v>47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234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 t="s">
        <v>54</v>
      </c>
      <c r="B232" t="s">
        <v>55</v>
      </c>
      <c r="C232" t="s">
        <v>114</v>
      </c>
      <c r="D232" t="s">
        <v>108</v>
      </c>
      <c r="E232">
        <v>0</v>
      </c>
      <c r="F232">
        <v>0</v>
      </c>
      <c r="G232">
        <v>0</v>
      </c>
      <c r="H232">
        <v>0</v>
      </c>
      <c r="I232">
        <v>6</v>
      </c>
      <c r="J232">
        <v>47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234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 t="s">
        <v>54</v>
      </c>
      <c r="B233" t="s">
        <v>55</v>
      </c>
      <c r="C233" t="s">
        <v>114</v>
      </c>
      <c r="D233" t="s">
        <v>109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 t="s">
        <v>54</v>
      </c>
      <c r="B234" t="s">
        <v>55</v>
      </c>
      <c r="C234" t="s">
        <v>114</v>
      </c>
      <c r="D234" t="s">
        <v>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 t="s">
        <v>54</v>
      </c>
      <c r="B235" t="s">
        <v>55</v>
      </c>
      <c r="C235" t="s">
        <v>114</v>
      </c>
      <c r="D235" t="s">
        <v>88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 t="s">
        <v>54</v>
      </c>
      <c r="B236" t="s">
        <v>55</v>
      </c>
      <c r="C236" t="s">
        <v>114</v>
      </c>
      <c r="D236" t="s">
        <v>110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 t="s">
        <v>54</v>
      </c>
      <c r="B237" t="s">
        <v>55</v>
      </c>
      <c r="C237" t="s">
        <v>114</v>
      </c>
      <c r="D237" t="s">
        <v>89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 t="s">
        <v>54</v>
      </c>
      <c r="B238" t="s">
        <v>55</v>
      </c>
      <c r="C238" t="s">
        <v>114</v>
      </c>
      <c r="D238" t="s">
        <v>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 t="s">
        <v>54</v>
      </c>
      <c r="B239" t="s">
        <v>55</v>
      </c>
      <c r="C239" t="s">
        <v>114</v>
      </c>
      <c r="D239" t="s">
        <v>65</v>
      </c>
      <c r="E239">
        <v>12640</v>
      </c>
      <c r="F239">
        <v>49561</v>
      </c>
      <c r="G239">
        <v>6037</v>
      </c>
      <c r="H239">
        <v>86</v>
      </c>
      <c r="I239">
        <v>13972</v>
      </c>
      <c r="J239">
        <v>190285</v>
      </c>
      <c r="K239">
        <v>4853</v>
      </c>
      <c r="L239">
        <v>1289</v>
      </c>
      <c r="M239">
        <v>2048</v>
      </c>
      <c r="N239">
        <v>48164</v>
      </c>
      <c r="O239">
        <v>16628</v>
      </c>
      <c r="P239">
        <v>89755</v>
      </c>
      <c r="Q239">
        <v>1706</v>
      </c>
      <c r="R239">
        <v>7657</v>
      </c>
      <c r="S239">
        <v>4910</v>
      </c>
      <c r="T239">
        <v>68</v>
      </c>
      <c r="U239">
        <v>68454</v>
      </c>
      <c r="V239">
        <v>2153</v>
      </c>
      <c r="W239">
        <v>1908</v>
      </c>
      <c r="X239">
        <v>259</v>
      </c>
      <c r="Y239">
        <v>4</v>
      </c>
      <c r="Z239">
        <v>169</v>
      </c>
      <c r="AA239">
        <v>0</v>
      </c>
      <c r="AB239">
        <v>44446</v>
      </c>
      <c r="AC239">
        <v>27421</v>
      </c>
      <c r="AD239">
        <v>29905</v>
      </c>
      <c r="AE239">
        <v>9220</v>
      </c>
      <c r="AF239">
        <v>12301</v>
      </c>
      <c r="AG239">
        <v>3024</v>
      </c>
      <c r="AH239">
        <v>23886</v>
      </c>
      <c r="AI239">
        <v>3067</v>
      </c>
      <c r="AJ239">
        <v>6116</v>
      </c>
      <c r="AK239">
        <v>76050</v>
      </c>
    </row>
    <row r="240" s="14" customFormat="1" spans="1:37">
      <c r="A240" s="14" t="s">
        <v>54</v>
      </c>
      <c r="B240" s="14" t="s">
        <v>55</v>
      </c>
      <c r="C240" s="14" t="s">
        <v>114</v>
      </c>
      <c r="D240" s="14" t="s">
        <v>111</v>
      </c>
      <c r="E240" s="14">
        <v>6987</v>
      </c>
      <c r="F240" s="14">
        <v>0</v>
      </c>
      <c r="G240" s="14">
        <v>0</v>
      </c>
      <c r="H240" s="14">
        <v>0</v>
      </c>
      <c r="I240" s="14">
        <v>150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114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6901</v>
      </c>
      <c r="AE240" s="14">
        <v>4</v>
      </c>
      <c r="AF240" s="14">
        <v>2072</v>
      </c>
      <c r="AG240" s="14">
        <v>0</v>
      </c>
      <c r="AH240" s="14">
        <v>0</v>
      </c>
      <c r="AI240" s="14">
        <v>92</v>
      </c>
      <c r="AJ240" s="14">
        <v>605</v>
      </c>
      <c r="AK240" s="14">
        <v>0</v>
      </c>
    </row>
    <row r="241" spans="1:37">
      <c r="A241" t="s">
        <v>54</v>
      </c>
      <c r="B241" t="s">
        <v>55</v>
      </c>
      <c r="C241" t="s">
        <v>115</v>
      </c>
      <c r="D241" t="s">
        <v>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 t="s">
        <v>54</v>
      </c>
      <c r="B242" t="s">
        <v>55</v>
      </c>
      <c r="C242" t="s">
        <v>115</v>
      </c>
      <c r="D242" t="s">
        <v>92</v>
      </c>
      <c r="E242">
        <v>0</v>
      </c>
      <c r="F242">
        <v>1964</v>
      </c>
      <c r="G242">
        <v>1915</v>
      </c>
      <c r="H242">
        <v>0</v>
      </c>
      <c r="I242">
        <v>0</v>
      </c>
      <c r="J242">
        <v>59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29</v>
      </c>
      <c r="AC242">
        <v>0</v>
      </c>
      <c r="AD242">
        <v>0</v>
      </c>
      <c r="AE242">
        <v>0</v>
      </c>
      <c r="AF242">
        <v>0</v>
      </c>
      <c r="AG242">
        <v>45</v>
      </c>
      <c r="AH242">
        <v>0</v>
      </c>
      <c r="AI242">
        <v>0</v>
      </c>
      <c r="AJ242">
        <v>2066</v>
      </c>
      <c r="AK242">
        <v>0</v>
      </c>
    </row>
    <row r="243" spans="1:37">
      <c r="A243" t="s">
        <v>54</v>
      </c>
      <c r="B243" t="s">
        <v>55</v>
      </c>
      <c r="C243" t="s">
        <v>115</v>
      </c>
      <c r="D243" t="s">
        <v>93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 t="s">
        <v>54</v>
      </c>
      <c r="B244" t="s">
        <v>55</v>
      </c>
      <c r="C244" t="s">
        <v>115</v>
      </c>
      <c r="D244" t="s">
        <v>94</v>
      </c>
      <c r="E244">
        <v>2545</v>
      </c>
      <c r="F244">
        <v>645</v>
      </c>
      <c r="G244">
        <v>3050</v>
      </c>
      <c r="H244">
        <v>1488</v>
      </c>
      <c r="I244">
        <v>4767</v>
      </c>
      <c r="J244">
        <v>8854</v>
      </c>
      <c r="K244">
        <v>5512</v>
      </c>
      <c r="L244">
        <v>244</v>
      </c>
      <c r="M244">
        <v>10990</v>
      </c>
      <c r="N244">
        <v>4237</v>
      </c>
      <c r="O244">
        <v>4284</v>
      </c>
      <c r="P244">
        <v>8190</v>
      </c>
      <c r="Q244">
        <v>4217</v>
      </c>
      <c r="R244">
        <v>4503</v>
      </c>
      <c r="S244">
        <v>6180</v>
      </c>
      <c r="T244">
        <v>393</v>
      </c>
      <c r="U244">
        <v>14357</v>
      </c>
      <c r="V244">
        <v>0</v>
      </c>
      <c r="W244">
        <v>2196</v>
      </c>
      <c r="X244">
        <v>682</v>
      </c>
      <c r="Y244">
        <v>0</v>
      </c>
      <c r="Z244">
        <v>0</v>
      </c>
      <c r="AA244">
        <v>0</v>
      </c>
      <c r="AB244">
        <v>0</v>
      </c>
      <c r="AC244">
        <v>3147</v>
      </c>
      <c r="AD244">
        <v>31206</v>
      </c>
      <c r="AE244">
        <v>51</v>
      </c>
      <c r="AF244">
        <v>0</v>
      </c>
      <c r="AG244">
        <v>928</v>
      </c>
      <c r="AH244">
        <v>6608</v>
      </c>
      <c r="AI244">
        <v>955</v>
      </c>
      <c r="AJ244">
        <v>2507</v>
      </c>
      <c r="AK244">
        <v>28291</v>
      </c>
    </row>
    <row r="245" spans="1:37">
      <c r="A245" t="s">
        <v>54</v>
      </c>
      <c r="B245" t="s">
        <v>55</v>
      </c>
      <c r="C245" t="s">
        <v>115</v>
      </c>
      <c r="D245" t="s">
        <v>95</v>
      </c>
      <c r="E245">
        <v>1455</v>
      </c>
      <c r="F245">
        <v>302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2929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580</v>
      </c>
      <c r="AH245">
        <v>0</v>
      </c>
      <c r="AI245">
        <v>0</v>
      </c>
      <c r="AJ245">
        <v>0</v>
      </c>
      <c r="AK245">
        <v>0</v>
      </c>
    </row>
    <row r="246" spans="1:37">
      <c r="A246" t="s">
        <v>54</v>
      </c>
      <c r="B246" t="s">
        <v>55</v>
      </c>
      <c r="C246" t="s">
        <v>115</v>
      </c>
      <c r="D246" t="s">
        <v>57</v>
      </c>
      <c r="E246">
        <v>912</v>
      </c>
      <c r="F246">
        <v>285</v>
      </c>
      <c r="G246">
        <v>0</v>
      </c>
      <c r="H246">
        <v>0</v>
      </c>
      <c r="I246">
        <v>798</v>
      </c>
      <c r="J246">
        <v>3848</v>
      </c>
      <c r="K246">
        <v>826</v>
      </c>
      <c r="L246">
        <v>0</v>
      </c>
      <c r="M246">
        <v>0</v>
      </c>
      <c r="N246">
        <v>0</v>
      </c>
      <c r="O246">
        <v>826</v>
      </c>
      <c r="P246">
        <v>1995</v>
      </c>
      <c r="Q246">
        <v>228</v>
      </c>
      <c r="R246">
        <v>399</v>
      </c>
      <c r="S246">
        <v>0</v>
      </c>
      <c r="T246">
        <v>0</v>
      </c>
      <c r="U246">
        <v>399</v>
      </c>
      <c r="V246">
        <v>399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940</v>
      </c>
      <c r="AC246">
        <v>484</v>
      </c>
      <c r="AD246">
        <v>2594</v>
      </c>
      <c r="AE246">
        <v>0</v>
      </c>
      <c r="AF246">
        <v>171</v>
      </c>
      <c r="AG246">
        <v>86</v>
      </c>
      <c r="AH246">
        <v>684</v>
      </c>
      <c r="AI246">
        <v>627</v>
      </c>
      <c r="AJ246">
        <v>770</v>
      </c>
      <c r="AK246">
        <v>0</v>
      </c>
    </row>
    <row r="247" spans="1:37">
      <c r="A247" t="s">
        <v>54</v>
      </c>
      <c r="B247" t="s">
        <v>55</v>
      </c>
      <c r="C247" t="s">
        <v>115</v>
      </c>
      <c r="D247" t="s">
        <v>96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t="s">
        <v>54</v>
      </c>
      <c r="B248" t="s">
        <v>55</v>
      </c>
      <c r="C248" t="s">
        <v>115</v>
      </c>
      <c r="D248" t="s">
        <v>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 t="s">
        <v>54</v>
      </c>
      <c r="B249" t="s">
        <v>55</v>
      </c>
      <c r="C249" t="s">
        <v>115</v>
      </c>
      <c r="D249" t="s">
        <v>98</v>
      </c>
      <c r="E249">
        <v>61</v>
      </c>
      <c r="F249">
        <v>0</v>
      </c>
      <c r="G249">
        <v>896</v>
      </c>
      <c r="H249">
        <v>0</v>
      </c>
      <c r="I249">
        <v>331</v>
      </c>
      <c r="J249">
        <v>75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86</v>
      </c>
      <c r="R249">
        <v>0</v>
      </c>
      <c r="S249">
        <v>0</v>
      </c>
      <c r="T249">
        <v>0</v>
      </c>
      <c r="U249">
        <v>84</v>
      </c>
      <c r="V249">
        <v>0</v>
      </c>
      <c r="W249">
        <v>0</v>
      </c>
      <c r="X249">
        <v>0</v>
      </c>
      <c r="Y249">
        <v>12</v>
      </c>
      <c r="Z249">
        <v>0</v>
      </c>
      <c r="AA249">
        <v>0</v>
      </c>
      <c r="AB249">
        <v>480</v>
      </c>
      <c r="AC249">
        <v>0</v>
      </c>
      <c r="AD249">
        <v>0</v>
      </c>
      <c r="AE249">
        <v>0</v>
      </c>
      <c r="AF249">
        <v>1168</v>
      </c>
      <c r="AG249">
        <v>769</v>
      </c>
      <c r="AH249">
        <v>0</v>
      </c>
      <c r="AI249">
        <v>0</v>
      </c>
      <c r="AJ249">
        <v>0</v>
      </c>
      <c r="AK249">
        <v>0</v>
      </c>
    </row>
    <row r="250" spans="1:37">
      <c r="A250" t="s">
        <v>54</v>
      </c>
      <c r="B250" t="s">
        <v>55</v>
      </c>
      <c r="C250" t="s">
        <v>115</v>
      </c>
      <c r="D250" t="s">
        <v>99</v>
      </c>
      <c r="E250">
        <v>0</v>
      </c>
      <c r="F250">
        <v>4000</v>
      </c>
      <c r="G250">
        <v>20</v>
      </c>
      <c r="H250">
        <v>0</v>
      </c>
      <c r="I250">
        <v>60</v>
      </c>
      <c r="J250">
        <v>37400</v>
      </c>
      <c r="K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40</v>
      </c>
      <c r="AE250">
        <v>0</v>
      </c>
      <c r="AF250">
        <v>0</v>
      </c>
      <c r="AG250">
        <v>480</v>
      </c>
      <c r="AH250">
        <v>0</v>
      </c>
      <c r="AI250">
        <v>0</v>
      </c>
      <c r="AJ250">
        <v>0</v>
      </c>
      <c r="AK250">
        <v>0</v>
      </c>
    </row>
    <row r="251" spans="1:37">
      <c r="A251" t="s">
        <v>54</v>
      </c>
      <c r="B251" t="s">
        <v>55</v>
      </c>
      <c r="C251" t="s">
        <v>115</v>
      </c>
      <c r="D251" t="s">
        <v>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139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 t="s">
        <v>54</v>
      </c>
      <c r="B252" t="s">
        <v>55</v>
      </c>
      <c r="C252" t="s">
        <v>115</v>
      </c>
      <c r="D252" t="s">
        <v>101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 t="s">
        <v>54</v>
      </c>
      <c r="B253" t="s">
        <v>55</v>
      </c>
      <c r="C253" t="s">
        <v>115</v>
      </c>
      <c r="D253" t="s">
        <v>102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3131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7">
      <c r="A254" t="s">
        <v>54</v>
      </c>
      <c r="B254" t="s">
        <v>55</v>
      </c>
      <c r="C254" t="s">
        <v>115</v>
      </c>
      <c r="D254" t="s">
        <v>67</v>
      </c>
      <c r="G254">
        <v>0</v>
      </c>
    </row>
    <row r="255" spans="1:7">
      <c r="A255" t="s">
        <v>54</v>
      </c>
      <c r="B255" t="s">
        <v>55</v>
      </c>
      <c r="C255" t="s">
        <v>115</v>
      </c>
      <c r="D255" t="s">
        <v>68</v>
      </c>
      <c r="G255">
        <v>0</v>
      </c>
    </row>
    <row r="256" spans="1:37">
      <c r="A256" t="s">
        <v>54</v>
      </c>
      <c r="B256" t="s">
        <v>55</v>
      </c>
      <c r="C256" t="s">
        <v>115</v>
      </c>
      <c r="D256" t="s">
        <v>69</v>
      </c>
      <c r="G256">
        <v>0</v>
      </c>
      <c r="K256">
        <v>0</v>
      </c>
      <c r="AB256">
        <v>0</v>
      </c>
      <c r="AE256">
        <v>0</v>
      </c>
      <c r="AK256">
        <v>0</v>
      </c>
    </row>
    <row r="257" spans="1:37">
      <c r="A257" t="s">
        <v>54</v>
      </c>
      <c r="B257" t="s">
        <v>55</v>
      </c>
      <c r="C257" t="s">
        <v>115</v>
      </c>
      <c r="D257" t="s">
        <v>70</v>
      </c>
      <c r="G257">
        <v>0</v>
      </c>
      <c r="AB257">
        <v>0</v>
      </c>
      <c r="AK257">
        <v>0</v>
      </c>
    </row>
    <row r="258" spans="1:37">
      <c r="A258" t="s">
        <v>54</v>
      </c>
      <c r="B258" t="s">
        <v>55</v>
      </c>
      <c r="C258" t="s">
        <v>115</v>
      </c>
      <c r="D258" t="s">
        <v>71</v>
      </c>
      <c r="E258">
        <v>138</v>
      </c>
      <c r="F258">
        <v>0</v>
      </c>
      <c r="G258">
        <v>52</v>
      </c>
      <c r="H258">
        <v>0</v>
      </c>
      <c r="I258">
        <v>44</v>
      </c>
      <c r="J258">
        <v>2530</v>
      </c>
      <c r="K258">
        <v>460</v>
      </c>
      <c r="M258">
        <v>644</v>
      </c>
      <c r="N258">
        <v>1196</v>
      </c>
      <c r="O258">
        <v>1294</v>
      </c>
      <c r="P258">
        <v>1886</v>
      </c>
      <c r="Q258">
        <v>276</v>
      </c>
      <c r="R258">
        <v>329</v>
      </c>
      <c r="S258">
        <v>377</v>
      </c>
      <c r="U258">
        <v>6992</v>
      </c>
      <c r="X258">
        <v>0</v>
      </c>
      <c r="Z258">
        <v>93</v>
      </c>
      <c r="AB258">
        <v>45</v>
      </c>
      <c r="AC258">
        <v>1060</v>
      </c>
      <c r="AD258">
        <v>874</v>
      </c>
      <c r="AE258">
        <v>662</v>
      </c>
      <c r="AF258">
        <v>0</v>
      </c>
      <c r="AG258">
        <v>0</v>
      </c>
      <c r="AH258">
        <v>1196</v>
      </c>
      <c r="AI258">
        <v>184</v>
      </c>
      <c r="AJ258">
        <v>0</v>
      </c>
      <c r="AK258">
        <v>0</v>
      </c>
    </row>
    <row r="259" spans="1:33">
      <c r="A259" t="s">
        <v>54</v>
      </c>
      <c r="B259" t="s">
        <v>55</v>
      </c>
      <c r="C259" t="s">
        <v>115</v>
      </c>
      <c r="D259" t="s">
        <v>72</v>
      </c>
      <c r="G259">
        <v>0</v>
      </c>
      <c r="K259">
        <v>0</v>
      </c>
      <c r="L259">
        <v>0</v>
      </c>
      <c r="M259">
        <v>0</v>
      </c>
      <c r="U259">
        <v>0</v>
      </c>
      <c r="AC259">
        <v>0</v>
      </c>
      <c r="AD259">
        <v>0</v>
      </c>
      <c r="AE259">
        <v>0</v>
      </c>
      <c r="AF259">
        <v>44</v>
      </c>
      <c r="AG259">
        <v>0</v>
      </c>
    </row>
    <row r="260" spans="1:37">
      <c r="A260" t="s">
        <v>54</v>
      </c>
      <c r="B260" t="s">
        <v>55</v>
      </c>
      <c r="C260" t="s">
        <v>115</v>
      </c>
      <c r="D260" t="s">
        <v>73</v>
      </c>
      <c r="G260">
        <v>0</v>
      </c>
      <c r="AB260">
        <v>0</v>
      </c>
      <c r="AE260">
        <v>0</v>
      </c>
      <c r="AK260">
        <v>0</v>
      </c>
    </row>
    <row r="261" spans="1:37">
      <c r="A261" t="s">
        <v>54</v>
      </c>
      <c r="B261" t="s">
        <v>55</v>
      </c>
      <c r="C261" t="s">
        <v>115</v>
      </c>
      <c r="D261" t="s">
        <v>74</v>
      </c>
      <c r="E261">
        <v>0</v>
      </c>
      <c r="F261">
        <v>43</v>
      </c>
      <c r="G261">
        <v>0</v>
      </c>
      <c r="J261">
        <v>0</v>
      </c>
      <c r="S261">
        <v>0</v>
      </c>
      <c r="U261">
        <v>0</v>
      </c>
      <c r="X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K261">
        <v>0</v>
      </c>
    </row>
    <row r="262" spans="1:7">
      <c r="A262" t="s">
        <v>54</v>
      </c>
      <c r="B262" t="s">
        <v>55</v>
      </c>
      <c r="C262" t="s">
        <v>115</v>
      </c>
      <c r="D262" t="s">
        <v>75</v>
      </c>
      <c r="E262">
        <v>0</v>
      </c>
      <c r="G262">
        <v>0</v>
      </c>
    </row>
    <row r="263" spans="1:32">
      <c r="A263" t="s">
        <v>54</v>
      </c>
      <c r="B263" t="s">
        <v>55</v>
      </c>
      <c r="C263" t="s">
        <v>115</v>
      </c>
      <c r="D263" t="s">
        <v>76</v>
      </c>
      <c r="G263">
        <v>0</v>
      </c>
      <c r="M263">
        <v>0</v>
      </c>
      <c r="O263">
        <v>0</v>
      </c>
      <c r="T263">
        <v>0</v>
      </c>
      <c r="U263">
        <v>0</v>
      </c>
      <c r="AA263">
        <v>0</v>
      </c>
      <c r="AC263">
        <v>0</v>
      </c>
      <c r="AE263">
        <v>0</v>
      </c>
      <c r="AF263">
        <v>0</v>
      </c>
    </row>
    <row r="264" spans="1:37">
      <c r="A264" t="s">
        <v>54</v>
      </c>
      <c r="B264" t="s">
        <v>55</v>
      </c>
      <c r="C264" t="s">
        <v>115</v>
      </c>
      <c r="D264" t="s">
        <v>77</v>
      </c>
      <c r="G264">
        <v>0</v>
      </c>
      <c r="AB264">
        <v>0</v>
      </c>
      <c r="AE264">
        <v>0</v>
      </c>
      <c r="AF264">
        <v>0</v>
      </c>
      <c r="AK264">
        <v>0</v>
      </c>
    </row>
    <row r="265" spans="1:37">
      <c r="A265" t="s">
        <v>54</v>
      </c>
      <c r="B265" t="s">
        <v>55</v>
      </c>
      <c r="C265" t="s">
        <v>115</v>
      </c>
      <c r="D265" t="s">
        <v>78</v>
      </c>
      <c r="E265">
        <v>300</v>
      </c>
      <c r="F265">
        <v>386</v>
      </c>
      <c r="G265">
        <v>86</v>
      </c>
      <c r="H265">
        <v>0</v>
      </c>
      <c r="I265">
        <v>209</v>
      </c>
      <c r="J265">
        <v>9047</v>
      </c>
      <c r="K265">
        <v>1072</v>
      </c>
      <c r="L265">
        <v>129</v>
      </c>
      <c r="M265">
        <v>172</v>
      </c>
      <c r="N265">
        <v>5234</v>
      </c>
      <c r="O265">
        <v>813</v>
      </c>
      <c r="P265">
        <v>1544</v>
      </c>
      <c r="Q265">
        <v>299</v>
      </c>
      <c r="R265">
        <v>214</v>
      </c>
      <c r="S265">
        <v>953</v>
      </c>
      <c r="T265">
        <v>0</v>
      </c>
      <c r="U265">
        <v>2513</v>
      </c>
      <c r="V265">
        <v>171</v>
      </c>
      <c r="W265">
        <v>42</v>
      </c>
      <c r="X265">
        <v>255</v>
      </c>
      <c r="Z265">
        <v>86</v>
      </c>
      <c r="AA265">
        <v>0</v>
      </c>
      <c r="AB265">
        <v>172</v>
      </c>
      <c r="AC265">
        <v>1287</v>
      </c>
      <c r="AD265">
        <v>2188</v>
      </c>
      <c r="AE265">
        <v>1430</v>
      </c>
      <c r="AF265">
        <v>343</v>
      </c>
      <c r="AG265">
        <v>0</v>
      </c>
      <c r="AH265">
        <v>1244</v>
      </c>
      <c r="AI265">
        <v>257</v>
      </c>
      <c r="AJ265">
        <v>86</v>
      </c>
      <c r="AK265">
        <v>8537</v>
      </c>
    </row>
    <row r="266" spans="1:37">
      <c r="A266" t="s">
        <v>54</v>
      </c>
      <c r="B266" t="s">
        <v>55</v>
      </c>
      <c r="C266" t="s">
        <v>115</v>
      </c>
      <c r="D266" t="s">
        <v>79</v>
      </c>
      <c r="E266">
        <v>1800</v>
      </c>
      <c r="F266">
        <v>6480</v>
      </c>
      <c r="G266">
        <v>480</v>
      </c>
      <c r="H266">
        <v>1480</v>
      </c>
      <c r="I266">
        <v>1880</v>
      </c>
      <c r="J266">
        <v>11520</v>
      </c>
      <c r="K266">
        <v>680</v>
      </c>
      <c r="L266">
        <v>80</v>
      </c>
      <c r="M266">
        <v>5520</v>
      </c>
      <c r="N266">
        <v>3440</v>
      </c>
      <c r="O266">
        <v>640</v>
      </c>
      <c r="P266">
        <v>19600</v>
      </c>
      <c r="Q266">
        <v>1960</v>
      </c>
      <c r="R266">
        <v>280</v>
      </c>
      <c r="S266">
        <v>440</v>
      </c>
      <c r="T266">
        <v>0</v>
      </c>
      <c r="U266">
        <v>16640</v>
      </c>
      <c r="V266">
        <v>1160</v>
      </c>
      <c r="W266">
        <v>0</v>
      </c>
      <c r="X266">
        <v>40</v>
      </c>
      <c r="Y266">
        <v>80</v>
      </c>
      <c r="Z266">
        <v>1120</v>
      </c>
      <c r="AB266">
        <v>520</v>
      </c>
      <c r="AC266">
        <v>0</v>
      </c>
      <c r="AD266">
        <v>4080</v>
      </c>
      <c r="AE266">
        <v>2760</v>
      </c>
      <c r="AF266">
        <v>840</v>
      </c>
      <c r="AG266">
        <v>0</v>
      </c>
      <c r="AH266">
        <v>4280</v>
      </c>
      <c r="AI266">
        <v>40</v>
      </c>
      <c r="AJ266">
        <v>960</v>
      </c>
      <c r="AK266">
        <v>120</v>
      </c>
    </row>
    <row r="267" spans="1:37">
      <c r="A267" t="s">
        <v>54</v>
      </c>
      <c r="B267" t="s">
        <v>55</v>
      </c>
      <c r="C267" t="s">
        <v>115</v>
      </c>
      <c r="D267" t="s">
        <v>80</v>
      </c>
      <c r="E267">
        <v>0</v>
      </c>
      <c r="G267">
        <v>0</v>
      </c>
      <c r="AB267">
        <v>0</v>
      </c>
      <c r="AE267">
        <v>0</v>
      </c>
      <c r="AK267">
        <v>0</v>
      </c>
    </row>
    <row r="268" spans="1:37">
      <c r="A268" t="s">
        <v>54</v>
      </c>
      <c r="B268" t="s">
        <v>55</v>
      </c>
      <c r="C268" t="s">
        <v>115</v>
      </c>
      <c r="D268" t="s">
        <v>81</v>
      </c>
      <c r="G268">
        <v>0</v>
      </c>
      <c r="AB268">
        <v>0</v>
      </c>
      <c r="AE268">
        <v>0</v>
      </c>
      <c r="AK268">
        <v>0</v>
      </c>
    </row>
    <row r="269" spans="1:37">
      <c r="A269" t="s">
        <v>54</v>
      </c>
      <c r="B269" t="s">
        <v>55</v>
      </c>
      <c r="C269" t="s">
        <v>115</v>
      </c>
      <c r="D269" t="s">
        <v>82</v>
      </c>
      <c r="G269">
        <v>0</v>
      </c>
      <c r="AB269">
        <v>0</v>
      </c>
      <c r="AE269">
        <v>0</v>
      </c>
      <c r="AK269">
        <v>0</v>
      </c>
    </row>
    <row r="270" spans="1:37">
      <c r="A270" t="s">
        <v>54</v>
      </c>
      <c r="B270" t="s">
        <v>55</v>
      </c>
      <c r="C270" t="s">
        <v>115</v>
      </c>
      <c r="D270" t="s">
        <v>83</v>
      </c>
      <c r="E270">
        <v>2087</v>
      </c>
      <c r="F270">
        <v>4960</v>
      </c>
      <c r="G270">
        <v>9954</v>
      </c>
      <c r="H270">
        <v>4928</v>
      </c>
      <c r="J270">
        <v>5905</v>
      </c>
      <c r="K270">
        <v>7976</v>
      </c>
      <c r="M270">
        <v>18048</v>
      </c>
      <c r="N270">
        <v>92928</v>
      </c>
      <c r="O270">
        <v>1244</v>
      </c>
      <c r="P270">
        <v>31008</v>
      </c>
      <c r="Q270">
        <v>5472</v>
      </c>
      <c r="R270">
        <v>4571</v>
      </c>
      <c r="S270">
        <v>9076</v>
      </c>
      <c r="U270">
        <v>108320</v>
      </c>
      <c r="V270">
        <v>61</v>
      </c>
      <c r="X270">
        <v>429</v>
      </c>
      <c r="Z270">
        <v>2665</v>
      </c>
      <c r="AC270">
        <v>70</v>
      </c>
      <c r="AD270">
        <v>7072</v>
      </c>
      <c r="AE270">
        <v>33157</v>
      </c>
      <c r="AF270">
        <v>11872</v>
      </c>
      <c r="AG270">
        <v>0</v>
      </c>
      <c r="AI270">
        <v>1504</v>
      </c>
      <c r="AJ270">
        <v>1408</v>
      </c>
      <c r="AK270">
        <v>0</v>
      </c>
    </row>
    <row r="271" spans="1:37">
      <c r="A271" t="s">
        <v>54</v>
      </c>
      <c r="B271" t="s">
        <v>55</v>
      </c>
      <c r="C271" t="s">
        <v>115</v>
      </c>
      <c r="D271" t="s">
        <v>84</v>
      </c>
      <c r="G271">
        <v>0</v>
      </c>
      <c r="AB271">
        <v>0</v>
      </c>
      <c r="AE271">
        <v>0</v>
      </c>
      <c r="AK271">
        <v>0</v>
      </c>
    </row>
    <row r="272" spans="1:37">
      <c r="A272" t="s">
        <v>54</v>
      </c>
      <c r="B272" t="s">
        <v>55</v>
      </c>
      <c r="C272" t="s">
        <v>115</v>
      </c>
      <c r="D272" t="s">
        <v>85</v>
      </c>
      <c r="G272">
        <v>0</v>
      </c>
      <c r="I272">
        <v>82</v>
      </c>
      <c r="J272">
        <v>6868</v>
      </c>
      <c r="O272">
        <v>974</v>
      </c>
      <c r="P272">
        <v>1640</v>
      </c>
      <c r="U272">
        <v>17400</v>
      </c>
      <c r="X272">
        <v>224</v>
      </c>
      <c r="AB272">
        <v>0</v>
      </c>
      <c r="AD272">
        <v>0</v>
      </c>
      <c r="AE272">
        <v>0</v>
      </c>
      <c r="AF272">
        <v>0</v>
      </c>
      <c r="AK272">
        <v>0</v>
      </c>
    </row>
    <row r="273" spans="1:37">
      <c r="A273" t="s">
        <v>54</v>
      </c>
      <c r="B273" t="s">
        <v>55</v>
      </c>
      <c r="C273" t="s">
        <v>115</v>
      </c>
      <c r="D273" t="s">
        <v>86</v>
      </c>
      <c r="E273">
        <v>15656</v>
      </c>
      <c r="F273">
        <v>15510</v>
      </c>
      <c r="G273">
        <v>6386</v>
      </c>
      <c r="I273">
        <v>26054</v>
      </c>
      <c r="J273">
        <v>112566</v>
      </c>
      <c r="K273">
        <v>4763</v>
      </c>
      <c r="L273">
        <v>774</v>
      </c>
      <c r="M273">
        <v>2878</v>
      </c>
      <c r="N273">
        <v>154854</v>
      </c>
      <c r="O273">
        <v>2918</v>
      </c>
      <c r="P273">
        <v>72185</v>
      </c>
      <c r="Q273">
        <v>6635</v>
      </c>
      <c r="R273">
        <v>10898</v>
      </c>
      <c r="S273">
        <v>2899</v>
      </c>
      <c r="T273">
        <v>0</v>
      </c>
      <c r="U273">
        <v>146020</v>
      </c>
      <c r="V273">
        <v>1614</v>
      </c>
      <c r="W273">
        <v>2692</v>
      </c>
      <c r="X273">
        <v>2381</v>
      </c>
      <c r="Y273">
        <v>0</v>
      </c>
      <c r="Z273">
        <v>0</v>
      </c>
      <c r="AA273">
        <v>0</v>
      </c>
      <c r="AB273">
        <v>23235</v>
      </c>
      <c r="AC273">
        <v>71</v>
      </c>
      <c r="AD273">
        <v>38963</v>
      </c>
      <c r="AE273">
        <v>21629</v>
      </c>
      <c r="AF273">
        <v>22133</v>
      </c>
      <c r="AG273">
        <v>0</v>
      </c>
      <c r="AH273">
        <v>719</v>
      </c>
      <c r="AI273">
        <v>4253</v>
      </c>
      <c r="AJ273">
        <v>9926</v>
      </c>
      <c r="AK273">
        <v>59297</v>
      </c>
    </row>
    <row r="274" spans="1:37">
      <c r="A274" t="s">
        <v>54</v>
      </c>
      <c r="B274" t="s">
        <v>55</v>
      </c>
      <c r="C274" t="s">
        <v>115</v>
      </c>
      <c r="D274" t="s">
        <v>103</v>
      </c>
      <c r="E274">
        <v>0</v>
      </c>
      <c r="F274">
        <v>0</v>
      </c>
      <c r="G274">
        <v>0</v>
      </c>
      <c r="H274">
        <v>0</v>
      </c>
      <c r="I274">
        <v>122</v>
      </c>
      <c r="J274">
        <v>24</v>
      </c>
      <c r="K274">
        <v>0</v>
      </c>
      <c r="L274">
        <v>0</v>
      </c>
      <c r="M274">
        <v>0</v>
      </c>
      <c r="N274">
        <v>0</v>
      </c>
      <c r="O274">
        <v>832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1370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 t="s">
        <v>54</v>
      </c>
      <c r="B275" t="s">
        <v>55</v>
      </c>
      <c r="C275" t="s">
        <v>115</v>
      </c>
      <c r="D275" t="s">
        <v>59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133</v>
      </c>
      <c r="AD275">
        <v>0</v>
      </c>
      <c r="AE275">
        <v>0</v>
      </c>
      <c r="AF275">
        <v>144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 t="s">
        <v>54</v>
      </c>
      <c r="B276" t="s">
        <v>55</v>
      </c>
      <c r="C276" t="s">
        <v>115</v>
      </c>
      <c r="D276" t="s">
        <v>104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 t="s">
        <v>54</v>
      </c>
      <c r="B277" t="s">
        <v>55</v>
      </c>
      <c r="C277" t="s">
        <v>115</v>
      </c>
      <c r="D277" t="s">
        <v>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 t="s">
        <v>54</v>
      </c>
      <c r="B278" t="s">
        <v>55</v>
      </c>
      <c r="C278" t="s">
        <v>115</v>
      </c>
      <c r="D278" t="s">
        <v>62</v>
      </c>
      <c r="E278">
        <v>25</v>
      </c>
      <c r="F278">
        <v>0</v>
      </c>
      <c r="G278">
        <v>14</v>
      </c>
      <c r="H278">
        <v>0</v>
      </c>
      <c r="I278">
        <v>1081</v>
      </c>
      <c r="J278">
        <v>619</v>
      </c>
      <c r="K278">
        <v>627</v>
      </c>
      <c r="L278">
        <v>140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244</v>
      </c>
      <c r="S278">
        <v>0</v>
      </c>
      <c r="T278">
        <v>0</v>
      </c>
      <c r="U278">
        <v>4192</v>
      </c>
      <c r="V278">
        <v>30</v>
      </c>
      <c r="W278">
        <v>0</v>
      </c>
      <c r="X278">
        <v>22</v>
      </c>
      <c r="Y278">
        <v>0</v>
      </c>
      <c r="Z278">
        <v>214</v>
      </c>
      <c r="AA278">
        <v>0</v>
      </c>
      <c r="AB278">
        <v>116</v>
      </c>
      <c r="AC278">
        <v>14</v>
      </c>
      <c r="AD278">
        <v>1482</v>
      </c>
      <c r="AE278">
        <v>224</v>
      </c>
      <c r="AF278">
        <v>1052</v>
      </c>
      <c r="AG278">
        <v>54</v>
      </c>
      <c r="AH278">
        <v>0</v>
      </c>
      <c r="AI278">
        <v>0</v>
      </c>
      <c r="AJ278">
        <v>130</v>
      </c>
      <c r="AK278">
        <v>0</v>
      </c>
    </row>
    <row r="279" spans="1:37">
      <c r="A279" t="s">
        <v>54</v>
      </c>
      <c r="B279" t="s">
        <v>55</v>
      </c>
      <c r="C279" t="s">
        <v>115</v>
      </c>
      <c r="D279" t="s">
        <v>63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 t="s">
        <v>54</v>
      </c>
      <c r="B280" t="s">
        <v>55</v>
      </c>
      <c r="C280" t="s">
        <v>115</v>
      </c>
      <c r="D280" t="s">
        <v>105</v>
      </c>
      <c r="E280">
        <v>2126</v>
      </c>
      <c r="F280">
        <v>4396</v>
      </c>
      <c r="G280">
        <v>15</v>
      </c>
      <c r="H280">
        <v>38</v>
      </c>
      <c r="I280">
        <v>34</v>
      </c>
      <c r="J280">
        <v>14153</v>
      </c>
      <c r="K280">
        <v>5</v>
      </c>
      <c r="L280">
        <v>23</v>
      </c>
      <c r="M280">
        <v>32</v>
      </c>
      <c r="N280">
        <v>5402</v>
      </c>
      <c r="O280">
        <v>13</v>
      </c>
      <c r="P280">
        <v>0</v>
      </c>
      <c r="Q280">
        <v>0</v>
      </c>
      <c r="R280">
        <v>830</v>
      </c>
      <c r="S280">
        <v>0</v>
      </c>
      <c r="T280">
        <v>0</v>
      </c>
      <c r="U280">
        <v>2572</v>
      </c>
      <c r="V280">
        <v>566</v>
      </c>
      <c r="W280">
        <v>52</v>
      </c>
      <c r="X280">
        <v>95</v>
      </c>
      <c r="Y280">
        <v>0</v>
      </c>
      <c r="Z280">
        <v>8</v>
      </c>
      <c r="AA280">
        <v>0</v>
      </c>
      <c r="AB280">
        <v>0</v>
      </c>
      <c r="AC280">
        <v>213</v>
      </c>
      <c r="AD280">
        <v>110</v>
      </c>
      <c r="AE280">
        <v>14613</v>
      </c>
      <c r="AF280">
        <v>515</v>
      </c>
      <c r="AG280">
        <v>0</v>
      </c>
      <c r="AH280">
        <v>0</v>
      </c>
      <c r="AI280">
        <v>176</v>
      </c>
      <c r="AJ280">
        <v>0</v>
      </c>
      <c r="AK280">
        <v>0</v>
      </c>
    </row>
    <row r="281" spans="1:37">
      <c r="A281" t="s">
        <v>54</v>
      </c>
      <c r="B281" t="s">
        <v>55</v>
      </c>
      <c r="C281" t="s">
        <v>115</v>
      </c>
      <c r="D281" t="s">
        <v>106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 t="s">
        <v>54</v>
      </c>
      <c r="B282" t="s">
        <v>55</v>
      </c>
      <c r="C282" t="s">
        <v>115</v>
      </c>
      <c r="D282" t="s">
        <v>107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8972</v>
      </c>
      <c r="K282">
        <v>549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696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 t="s">
        <v>54</v>
      </c>
      <c r="B283" t="s">
        <v>55</v>
      </c>
      <c r="C283" t="s">
        <v>115</v>
      </c>
      <c r="D283" t="s">
        <v>108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8972</v>
      </c>
      <c r="K283">
        <v>449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696</v>
      </c>
      <c r="AD283">
        <v>717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 t="s">
        <v>54</v>
      </c>
      <c r="B284" t="s">
        <v>55</v>
      </c>
      <c r="C284" t="s">
        <v>115</v>
      </c>
      <c r="D284" t="s">
        <v>109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 t="s">
        <v>54</v>
      </c>
      <c r="B285" t="s">
        <v>55</v>
      </c>
      <c r="C285" t="s">
        <v>115</v>
      </c>
      <c r="D285" t="s">
        <v>87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 t="s">
        <v>54</v>
      </c>
      <c r="B286" t="s">
        <v>55</v>
      </c>
      <c r="C286" t="s">
        <v>115</v>
      </c>
      <c r="D286" t="s">
        <v>88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 t="s">
        <v>54</v>
      </c>
      <c r="B287" t="s">
        <v>55</v>
      </c>
      <c r="C287" t="s">
        <v>115</v>
      </c>
      <c r="D287" t="s">
        <v>110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 t="s">
        <v>54</v>
      </c>
      <c r="B288" t="s">
        <v>55</v>
      </c>
      <c r="C288" t="s">
        <v>115</v>
      </c>
      <c r="D288" t="s">
        <v>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 t="s">
        <v>54</v>
      </c>
      <c r="B289" t="s">
        <v>55</v>
      </c>
      <c r="C289" t="s">
        <v>115</v>
      </c>
      <c r="D289" t="s">
        <v>64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 t="s">
        <v>54</v>
      </c>
      <c r="B290" t="s">
        <v>55</v>
      </c>
      <c r="C290" t="s">
        <v>115</v>
      </c>
      <c r="D290" t="s">
        <v>65</v>
      </c>
      <c r="E290">
        <v>7024</v>
      </c>
      <c r="F290">
        <v>8370</v>
      </c>
      <c r="G290">
        <v>2844</v>
      </c>
      <c r="H290">
        <v>796</v>
      </c>
      <c r="I290">
        <v>9133</v>
      </c>
      <c r="J290">
        <v>44852</v>
      </c>
      <c r="K290">
        <v>3395</v>
      </c>
      <c r="L290">
        <v>738</v>
      </c>
      <c r="M290">
        <v>8665</v>
      </c>
      <c r="N290">
        <v>47873</v>
      </c>
      <c r="O290">
        <v>3532</v>
      </c>
      <c r="P290">
        <v>31795</v>
      </c>
      <c r="Q290">
        <v>2466</v>
      </c>
      <c r="R290">
        <v>3287</v>
      </c>
      <c r="S290">
        <v>2056</v>
      </c>
      <c r="T290">
        <v>162</v>
      </c>
      <c r="U290">
        <v>52841</v>
      </c>
      <c r="V290">
        <v>828</v>
      </c>
      <c r="W290">
        <v>742</v>
      </c>
      <c r="X290">
        <v>590</v>
      </c>
      <c r="Y290">
        <v>11</v>
      </c>
      <c r="Z290">
        <v>522</v>
      </c>
      <c r="AA290">
        <v>0</v>
      </c>
      <c r="AB290">
        <v>5177</v>
      </c>
      <c r="AC290">
        <v>3190</v>
      </c>
      <c r="AD290">
        <v>12528</v>
      </c>
      <c r="AE290">
        <v>8410</v>
      </c>
      <c r="AF290">
        <v>7517</v>
      </c>
      <c r="AG290">
        <v>2412</v>
      </c>
      <c r="AH290">
        <v>3762</v>
      </c>
      <c r="AI290">
        <v>1660</v>
      </c>
      <c r="AJ290">
        <v>2880</v>
      </c>
      <c r="AK290">
        <v>28721</v>
      </c>
    </row>
    <row r="291" s="14" customFormat="1" spans="1:37">
      <c r="A291" s="14" t="s">
        <v>54</v>
      </c>
      <c r="B291" s="14" t="s">
        <v>55</v>
      </c>
      <c r="C291" s="14" t="s">
        <v>115</v>
      </c>
      <c r="D291" s="14" t="s">
        <v>111</v>
      </c>
      <c r="E291" s="14">
        <v>3471</v>
      </c>
      <c r="F291" s="14">
        <v>4942</v>
      </c>
      <c r="G291" s="14">
        <v>0</v>
      </c>
      <c r="H291" s="14">
        <v>138</v>
      </c>
      <c r="I291" s="14">
        <v>4448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90</v>
      </c>
      <c r="P291" s="14">
        <v>0</v>
      </c>
      <c r="Q291" s="14">
        <v>176</v>
      </c>
      <c r="R291" s="14">
        <v>1078</v>
      </c>
      <c r="S291" s="14">
        <v>0</v>
      </c>
      <c r="T291" s="14">
        <v>0</v>
      </c>
      <c r="U291" s="14">
        <v>0</v>
      </c>
      <c r="V291" s="14">
        <v>0</v>
      </c>
      <c r="W291" s="14">
        <v>722</v>
      </c>
      <c r="X291" s="14">
        <v>183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2701</v>
      </c>
      <c r="AE291" s="14">
        <v>1416</v>
      </c>
      <c r="AF291" s="14">
        <v>105</v>
      </c>
      <c r="AG291" s="14">
        <v>0</v>
      </c>
      <c r="AH291" s="14">
        <v>0</v>
      </c>
      <c r="AI291" s="14">
        <v>424</v>
      </c>
      <c r="AJ291" s="14">
        <v>140</v>
      </c>
      <c r="AK291" s="14">
        <v>0</v>
      </c>
    </row>
    <row r="292" spans="1:37">
      <c r="A292" t="s">
        <v>54</v>
      </c>
      <c r="B292" t="s">
        <v>55</v>
      </c>
      <c r="C292" t="s">
        <v>116</v>
      </c>
      <c r="D292" t="s">
        <v>91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 t="s">
        <v>54</v>
      </c>
      <c r="B293" t="s">
        <v>55</v>
      </c>
      <c r="C293" t="s">
        <v>116</v>
      </c>
      <c r="D293" t="s">
        <v>92</v>
      </c>
      <c r="E293">
        <v>0</v>
      </c>
      <c r="F293">
        <v>0</v>
      </c>
      <c r="G293">
        <v>164</v>
      </c>
      <c r="H293">
        <v>0</v>
      </c>
      <c r="I293">
        <v>0</v>
      </c>
      <c r="J293">
        <v>30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 t="s">
        <v>54</v>
      </c>
      <c r="B294" t="s">
        <v>55</v>
      </c>
      <c r="C294" t="s">
        <v>116</v>
      </c>
      <c r="D294" t="s">
        <v>93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54</v>
      </c>
      <c r="B295" t="s">
        <v>55</v>
      </c>
      <c r="C295" t="s">
        <v>116</v>
      </c>
      <c r="D295" t="s">
        <v>94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1035</v>
      </c>
      <c r="K295">
        <v>80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26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537</v>
      </c>
      <c r="AE295">
        <v>0</v>
      </c>
      <c r="AF295">
        <v>0</v>
      </c>
      <c r="AG295">
        <v>0</v>
      </c>
      <c r="AH295">
        <v>3411</v>
      </c>
      <c r="AI295">
        <v>0</v>
      </c>
      <c r="AJ295">
        <v>0</v>
      </c>
      <c r="AK295">
        <v>0</v>
      </c>
    </row>
    <row r="296" spans="1:37">
      <c r="A296" t="s">
        <v>54</v>
      </c>
      <c r="B296" t="s">
        <v>55</v>
      </c>
      <c r="C296" t="s">
        <v>116</v>
      </c>
      <c r="D296" t="s">
        <v>95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 t="s">
        <v>54</v>
      </c>
      <c r="B297" t="s">
        <v>55</v>
      </c>
      <c r="C297" t="s">
        <v>116</v>
      </c>
      <c r="D297" t="s">
        <v>57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428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 t="s">
        <v>54</v>
      </c>
      <c r="B298" t="s">
        <v>55</v>
      </c>
      <c r="C298" t="s">
        <v>116</v>
      </c>
      <c r="D298" t="s">
        <v>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 t="s">
        <v>54</v>
      </c>
      <c r="B299" t="s">
        <v>55</v>
      </c>
      <c r="C299" t="s">
        <v>116</v>
      </c>
      <c r="D299" t="s">
        <v>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 t="s">
        <v>54</v>
      </c>
      <c r="B300" t="s">
        <v>55</v>
      </c>
      <c r="C300" t="s">
        <v>116</v>
      </c>
      <c r="D300" t="s">
        <v>98</v>
      </c>
      <c r="E300">
        <v>0</v>
      </c>
      <c r="F300">
        <v>0</v>
      </c>
      <c r="G300">
        <v>91</v>
      </c>
      <c r="H300">
        <v>0</v>
      </c>
      <c r="I300">
        <v>86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80</v>
      </c>
      <c r="AC300">
        <v>0</v>
      </c>
      <c r="AD300">
        <v>0</v>
      </c>
      <c r="AE300">
        <v>0</v>
      </c>
      <c r="AF300">
        <v>0</v>
      </c>
      <c r="AG300">
        <v>137</v>
      </c>
      <c r="AH300">
        <v>0</v>
      </c>
      <c r="AI300">
        <v>0</v>
      </c>
      <c r="AJ300">
        <v>25</v>
      </c>
      <c r="AK300">
        <v>0</v>
      </c>
    </row>
    <row r="301" spans="1:37">
      <c r="A301" t="s">
        <v>54</v>
      </c>
      <c r="B301" t="s">
        <v>55</v>
      </c>
      <c r="C301" t="s">
        <v>116</v>
      </c>
      <c r="D301" t="s">
        <v>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1800</v>
      </c>
      <c r="K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 t="s">
        <v>54</v>
      </c>
      <c r="B302" t="s">
        <v>55</v>
      </c>
      <c r="C302" t="s">
        <v>116</v>
      </c>
      <c r="D302" t="s">
        <v>100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 t="s">
        <v>54</v>
      </c>
      <c r="B303" t="s">
        <v>55</v>
      </c>
      <c r="C303" t="s">
        <v>116</v>
      </c>
      <c r="D303" t="s">
        <v>101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 t="s">
        <v>54</v>
      </c>
      <c r="B304" t="s">
        <v>55</v>
      </c>
      <c r="C304" t="s">
        <v>116</v>
      </c>
      <c r="D304" t="s">
        <v>102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 t="s">
        <v>54</v>
      </c>
      <c r="B305" t="s">
        <v>55</v>
      </c>
      <c r="C305" t="s">
        <v>116</v>
      </c>
      <c r="D305" t="s">
        <v>86</v>
      </c>
      <c r="E305">
        <v>1576</v>
      </c>
      <c r="F305">
        <v>53</v>
      </c>
      <c r="G305">
        <v>533</v>
      </c>
      <c r="I305">
        <v>952</v>
      </c>
      <c r="J305">
        <v>4953</v>
      </c>
      <c r="K305">
        <v>607</v>
      </c>
      <c r="L305">
        <v>205</v>
      </c>
      <c r="M305">
        <v>0</v>
      </c>
      <c r="N305">
        <v>7729</v>
      </c>
      <c r="O305">
        <v>0</v>
      </c>
      <c r="P305">
        <v>1756</v>
      </c>
      <c r="Q305">
        <v>130</v>
      </c>
      <c r="R305">
        <v>74</v>
      </c>
      <c r="S305">
        <v>1157</v>
      </c>
      <c r="T305">
        <v>0</v>
      </c>
      <c r="U305">
        <v>1291</v>
      </c>
      <c r="V305">
        <v>33</v>
      </c>
      <c r="W305">
        <v>52</v>
      </c>
      <c r="X305">
        <v>33</v>
      </c>
      <c r="Y305">
        <v>0</v>
      </c>
      <c r="Z305">
        <v>0</v>
      </c>
      <c r="AA305">
        <v>0</v>
      </c>
      <c r="AB305">
        <v>4540</v>
      </c>
      <c r="AC305">
        <v>179</v>
      </c>
      <c r="AD305">
        <v>993</v>
      </c>
      <c r="AE305">
        <v>262</v>
      </c>
      <c r="AF305">
        <v>335</v>
      </c>
      <c r="AG305">
        <v>0</v>
      </c>
      <c r="AH305">
        <v>0</v>
      </c>
      <c r="AI305">
        <v>60</v>
      </c>
      <c r="AJ305">
        <v>1299</v>
      </c>
      <c r="AK305">
        <v>0</v>
      </c>
    </row>
    <row r="306" spans="1:37">
      <c r="A306" t="s">
        <v>54</v>
      </c>
      <c r="B306" t="s">
        <v>55</v>
      </c>
      <c r="C306" t="s">
        <v>116</v>
      </c>
      <c r="D306" t="s">
        <v>103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309</v>
      </c>
      <c r="AI306">
        <v>0</v>
      </c>
      <c r="AJ306">
        <v>0</v>
      </c>
      <c r="AK306">
        <v>0</v>
      </c>
    </row>
    <row r="307" spans="1:37">
      <c r="A307" t="s">
        <v>54</v>
      </c>
      <c r="B307" t="s">
        <v>55</v>
      </c>
      <c r="C307" t="s">
        <v>116</v>
      </c>
      <c r="D307" t="s">
        <v>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t="s">
        <v>54</v>
      </c>
      <c r="B308" t="s">
        <v>55</v>
      </c>
      <c r="C308" t="s">
        <v>116</v>
      </c>
      <c r="D308" t="s">
        <v>104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 t="s">
        <v>54</v>
      </c>
      <c r="B309" t="s">
        <v>55</v>
      </c>
      <c r="C309" t="s">
        <v>116</v>
      </c>
      <c r="D309" t="s">
        <v>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 t="s">
        <v>54</v>
      </c>
      <c r="B310" t="s">
        <v>55</v>
      </c>
      <c r="C310" t="s">
        <v>116</v>
      </c>
      <c r="D310" t="s">
        <v>62</v>
      </c>
      <c r="E310">
        <v>13</v>
      </c>
      <c r="F310">
        <v>0</v>
      </c>
      <c r="G310">
        <v>59</v>
      </c>
      <c r="H310">
        <v>0</v>
      </c>
      <c r="I310">
        <v>33</v>
      </c>
      <c r="J310">
        <v>34</v>
      </c>
      <c r="K310">
        <v>54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470</v>
      </c>
      <c r="V310">
        <v>3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7215</v>
      </c>
      <c r="AC310">
        <v>0</v>
      </c>
      <c r="AD310">
        <v>3282</v>
      </c>
      <c r="AE310">
        <v>1016</v>
      </c>
      <c r="AF310">
        <v>7</v>
      </c>
      <c r="AG310">
        <v>0</v>
      </c>
      <c r="AH310">
        <v>0</v>
      </c>
      <c r="AI310">
        <v>0</v>
      </c>
      <c r="AJ310">
        <v>1</v>
      </c>
      <c r="AK310">
        <v>0</v>
      </c>
    </row>
    <row r="311" spans="1:37">
      <c r="A311" t="s">
        <v>54</v>
      </c>
      <c r="B311" t="s">
        <v>55</v>
      </c>
      <c r="C311" t="s">
        <v>116</v>
      </c>
      <c r="D311" t="s">
        <v>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 t="s">
        <v>54</v>
      </c>
      <c r="B312" t="s">
        <v>55</v>
      </c>
      <c r="C312" t="s">
        <v>116</v>
      </c>
      <c r="D312" t="s">
        <v>105</v>
      </c>
      <c r="E312">
        <v>5</v>
      </c>
      <c r="F312">
        <v>0</v>
      </c>
      <c r="G312">
        <v>2</v>
      </c>
      <c r="H312">
        <v>0</v>
      </c>
      <c r="I312">
        <v>26</v>
      </c>
      <c r="J312">
        <v>3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</v>
      </c>
      <c r="W312">
        <v>0</v>
      </c>
      <c r="X312">
        <v>7</v>
      </c>
      <c r="Y312">
        <v>0</v>
      </c>
      <c r="Z312">
        <v>3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17</v>
      </c>
      <c r="AG312">
        <v>0</v>
      </c>
      <c r="AH312">
        <v>0</v>
      </c>
      <c r="AI312">
        <v>0</v>
      </c>
      <c r="AJ312">
        <v>1</v>
      </c>
      <c r="AK312">
        <v>0</v>
      </c>
    </row>
    <row r="313" spans="1:37">
      <c r="A313" t="s">
        <v>54</v>
      </c>
      <c r="B313" t="s">
        <v>55</v>
      </c>
      <c r="C313" t="s">
        <v>116</v>
      </c>
      <c r="D313" t="s">
        <v>106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 t="s">
        <v>54</v>
      </c>
      <c r="B314" t="s">
        <v>55</v>
      </c>
      <c r="C314" t="s">
        <v>116</v>
      </c>
      <c r="D314" t="s">
        <v>107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 t="s">
        <v>54</v>
      </c>
      <c r="B315" t="s">
        <v>55</v>
      </c>
      <c r="C315" t="s">
        <v>116</v>
      </c>
      <c r="D315" t="s">
        <v>108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 t="s">
        <v>54</v>
      </c>
      <c r="B316" t="s">
        <v>55</v>
      </c>
      <c r="C316" t="s">
        <v>116</v>
      </c>
      <c r="D316" t="s">
        <v>109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 t="s">
        <v>54</v>
      </c>
      <c r="B317" t="s">
        <v>55</v>
      </c>
      <c r="C317" t="s">
        <v>116</v>
      </c>
      <c r="D317" t="s">
        <v>87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 t="s">
        <v>54</v>
      </c>
      <c r="B318" t="s">
        <v>55</v>
      </c>
      <c r="C318" t="s">
        <v>116</v>
      </c>
      <c r="D318" t="s">
        <v>88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 t="s">
        <v>54</v>
      </c>
      <c r="B319" t="s">
        <v>55</v>
      </c>
      <c r="C319" t="s">
        <v>116</v>
      </c>
      <c r="D319" t="s">
        <v>110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 t="s">
        <v>54</v>
      </c>
      <c r="B320" t="s">
        <v>55</v>
      </c>
      <c r="C320" t="s">
        <v>116</v>
      </c>
      <c r="D320" t="s">
        <v>89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 t="s">
        <v>54</v>
      </c>
      <c r="B321" t="s">
        <v>55</v>
      </c>
      <c r="C321" t="s">
        <v>116</v>
      </c>
      <c r="D321" t="s">
        <v>64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1300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 t="s">
        <v>54</v>
      </c>
      <c r="B322" t="s">
        <v>55</v>
      </c>
      <c r="C322" t="s">
        <v>116</v>
      </c>
      <c r="D322" t="s">
        <v>65</v>
      </c>
      <c r="E322">
        <v>2405</v>
      </c>
      <c r="F322">
        <v>1904</v>
      </c>
      <c r="G322">
        <v>3182</v>
      </c>
      <c r="H322">
        <v>50</v>
      </c>
      <c r="I322">
        <v>724</v>
      </c>
      <c r="J322">
        <v>6847</v>
      </c>
      <c r="K322">
        <v>292</v>
      </c>
      <c r="L322">
        <v>72</v>
      </c>
      <c r="M322">
        <v>950</v>
      </c>
      <c r="N322">
        <v>5612</v>
      </c>
      <c r="O322">
        <v>2272</v>
      </c>
      <c r="P322">
        <v>5951</v>
      </c>
      <c r="Q322">
        <v>202</v>
      </c>
      <c r="R322">
        <v>274</v>
      </c>
      <c r="S322">
        <v>1645</v>
      </c>
      <c r="T322">
        <v>4</v>
      </c>
      <c r="U322">
        <v>3834</v>
      </c>
      <c r="V322">
        <v>133</v>
      </c>
      <c r="W322">
        <v>43</v>
      </c>
      <c r="X322">
        <v>40</v>
      </c>
      <c r="Y322">
        <v>25</v>
      </c>
      <c r="Z322">
        <v>266</v>
      </c>
      <c r="AA322">
        <v>0</v>
      </c>
      <c r="AB322">
        <v>2192</v>
      </c>
      <c r="AC322">
        <v>1638</v>
      </c>
      <c r="AD322">
        <v>4727</v>
      </c>
      <c r="AE322">
        <v>1739</v>
      </c>
      <c r="AF322">
        <v>1872</v>
      </c>
      <c r="AG322">
        <v>1282</v>
      </c>
      <c r="AH322">
        <v>9054</v>
      </c>
      <c r="AI322">
        <v>173</v>
      </c>
      <c r="AJ322">
        <v>371</v>
      </c>
      <c r="AK322">
        <v>0</v>
      </c>
    </row>
    <row r="323" s="14" customFormat="1" spans="1:37">
      <c r="A323" s="14" t="s">
        <v>54</v>
      </c>
      <c r="B323" s="14" t="s">
        <v>55</v>
      </c>
      <c r="C323" s="14" t="s">
        <v>116</v>
      </c>
      <c r="D323" s="14" t="s">
        <v>111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14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>
      <c r="A324" t="s">
        <v>54</v>
      </c>
      <c r="B324" t="s">
        <v>55</v>
      </c>
      <c r="C324" t="s">
        <v>117</v>
      </c>
      <c r="D324" t="s">
        <v>91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 t="s">
        <v>54</v>
      </c>
      <c r="B325" t="s">
        <v>55</v>
      </c>
      <c r="C325" t="s">
        <v>117</v>
      </c>
      <c r="D325" t="s">
        <v>92</v>
      </c>
      <c r="E325">
        <v>0</v>
      </c>
      <c r="F325">
        <v>630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586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 t="s">
        <v>54</v>
      </c>
      <c r="B326" t="s">
        <v>55</v>
      </c>
      <c r="C326" t="s">
        <v>117</v>
      </c>
      <c r="D326" t="s">
        <v>93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 t="s">
        <v>54</v>
      </c>
      <c r="B327" t="s">
        <v>55</v>
      </c>
      <c r="C327" t="s">
        <v>117</v>
      </c>
      <c r="D327" t="s">
        <v>94</v>
      </c>
      <c r="E327">
        <v>0</v>
      </c>
      <c r="F327">
        <v>0</v>
      </c>
      <c r="G327">
        <v>797</v>
      </c>
      <c r="H327">
        <v>0</v>
      </c>
      <c r="I327">
        <v>446</v>
      </c>
      <c r="J327">
        <v>2731</v>
      </c>
      <c r="K327">
        <v>1855</v>
      </c>
      <c r="L327">
        <v>0</v>
      </c>
      <c r="M327">
        <v>0</v>
      </c>
      <c r="N327">
        <v>0</v>
      </c>
      <c r="O327">
        <v>0</v>
      </c>
      <c r="P327">
        <v>20020</v>
      </c>
      <c r="Q327">
        <v>0</v>
      </c>
      <c r="R327">
        <v>48</v>
      </c>
      <c r="S327">
        <v>2227</v>
      </c>
      <c r="T327">
        <v>0</v>
      </c>
      <c r="U327">
        <v>0</v>
      </c>
      <c r="V327">
        <v>0</v>
      </c>
      <c r="W327">
        <v>0</v>
      </c>
      <c r="X327">
        <v>105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35894</v>
      </c>
      <c r="AE327">
        <v>0</v>
      </c>
      <c r="AF327">
        <v>0</v>
      </c>
      <c r="AG327">
        <v>22</v>
      </c>
      <c r="AH327">
        <v>0</v>
      </c>
      <c r="AI327">
        <v>0</v>
      </c>
      <c r="AJ327">
        <v>0</v>
      </c>
      <c r="AK327">
        <v>657</v>
      </c>
    </row>
    <row r="328" spans="1:37">
      <c r="A328" t="s">
        <v>54</v>
      </c>
      <c r="B328" t="s">
        <v>55</v>
      </c>
      <c r="C328" t="s">
        <v>117</v>
      </c>
      <c r="D328" t="s">
        <v>95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45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45</v>
      </c>
      <c r="AH328">
        <v>0</v>
      </c>
      <c r="AI328">
        <v>0</v>
      </c>
      <c r="AJ328">
        <v>0</v>
      </c>
      <c r="AK328">
        <v>0</v>
      </c>
    </row>
    <row r="329" spans="1:37">
      <c r="A329" t="s">
        <v>54</v>
      </c>
      <c r="B329" t="s">
        <v>55</v>
      </c>
      <c r="C329" t="s">
        <v>117</v>
      </c>
      <c r="D329" t="s">
        <v>57</v>
      </c>
      <c r="E329">
        <v>171</v>
      </c>
      <c r="F329">
        <v>285</v>
      </c>
      <c r="G329">
        <v>86</v>
      </c>
      <c r="H329">
        <v>0</v>
      </c>
      <c r="I329">
        <v>314</v>
      </c>
      <c r="J329">
        <v>542</v>
      </c>
      <c r="K329">
        <v>142</v>
      </c>
      <c r="L329">
        <v>0</v>
      </c>
      <c r="M329">
        <v>0</v>
      </c>
      <c r="N329">
        <v>855</v>
      </c>
      <c r="O329">
        <v>57</v>
      </c>
      <c r="P329">
        <v>1026</v>
      </c>
      <c r="Q329">
        <v>285</v>
      </c>
      <c r="R329">
        <v>200</v>
      </c>
      <c r="S329">
        <v>0</v>
      </c>
      <c r="T329">
        <v>0</v>
      </c>
      <c r="U329">
        <v>0</v>
      </c>
      <c r="V329">
        <v>57</v>
      </c>
      <c r="W329">
        <v>0</v>
      </c>
      <c r="X329">
        <v>28</v>
      </c>
      <c r="Y329">
        <v>0</v>
      </c>
      <c r="Z329">
        <v>28</v>
      </c>
      <c r="AA329">
        <v>0</v>
      </c>
      <c r="AB329">
        <v>0</v>
      </c>
      <c r="AC329">
        <v>0</v>
      </c>
      <c r="AD329">
        <v>969</v>
      </c>
      <c r="AE329">
        <v>0</v>
      </c>
      <c r="AF329">
        <v>86</v>
      </c>
      <c r="AG329">
        <v>0</v>
      </c>
      <c r="AH329">
        <v>86</v>
      </c>
      <c r="AI329">
        <v>28</v>
      </c>
      <c r="AJ329">
        <v>114</v>
      </c>
      <c r="AK329">
        <v>0</v>
      </c>
    </row>
    <row r="330" spans="1:37">
      <c r="A330" t="s">
        <v>54</v>
      </c>
      <c r="B330" t="s">
        <v>55</v>
      </c>
      <c r="C330" t="s">
        <v>117</v>
      </c>
      <c r="D330" t="s">
        <v>96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 t="s">
        <v>54</v>
      </c>
      <c r="B331" t="s">
        <v>55</v>
      </c>
      <c r="C331" t="s">
        <v>117</v>
      </c>
      <c r="D331" t="s">
        <v>97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 t="s">
        <v>54</v>
      </c>
      <c r="B332" t="s">
        <v>55</v>
      </c>
      <c r="C332" t="s">
        <v>117</v>
      </c>
      <c r="D332" t="s">
        <v>98</v>
      </c>
      <c r="E332">
        <v>0</v>
      </c>
      <c r="F332">
        <v>0</v>
      </c>
      <c r="G332">
        <v>30</v>
      </c>
      <c r="H332">
        <v>0</v>
      </c>
      <c r="I332">
        <v>1668</v>
      </c>
      <c r="J332">
        <v>2991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616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12</v>
      </c>
      <c r="Z332">
        <v>0</v>
      </c>
      <c r="AA332">
        <v>0</v>
      </c>
      <c r="AB332">
        <v>0</v>
      </c>
      <c r="AC332">
        <v>0</v>
      </c>
      <c r="AD332">
        <v>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37</v>
      </c>
      <c r="AK332">
        <v>0</v>
      </c>
    </row>
    <row r="333" spans="1:37">
      <c r="A333" t="s">
        <v>54</v>
      </c>
      <c r="B333" t="s">
        <v>55</v>
      </c>
      <c r="C333" t="s">
        <v>117</v>
      </c>
      <c r="D333" t="s">
        <v>99</v>
      </c>
      <c r="E333">
        <v>0</v>
      </c>
      <c r="F333">
        <v>0</v>
      </c>
      <c r="G333">
        <v>20</v>
      </c>
      <c r="H333">
        <v>0</v>
      </c>
      <c r="I333">
        <v>0</v>
      </c>
      <c r="J333">
        <v>2900</v>
      </c>
      <c r="K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140</v>
      </c>
      <c r="AH333">
        <v>0</v>
      </c>
      <c r="AI333">
        <v>0</v>
      </c>
      <c r="AJ333">
        <v>0</v>
      </c>
      <c r="AK333">
        <v>0</v>
      </c>
    </row>
    <row r="334" spans="1:37">
      <c r="A334" t="s">
        <v>54</v>
      </c>
      <c r="B334" t="s">
        <v>55</v>
      </c>
      <c r="C334" t="s">
        <v>117</v>
      </c>
      <c r="D334" t="s">
        <v>100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9</v>
      </c>
      <c r="M334">
        <v>0</v>
      </c>
      <c r="N334">
        <v>0</v>
      </c>
      <c r="O334">
        <v>499</v>
      </c>
      <c r="P334">
        <v>0</v>
      </c>
      <c r="Q334">
        <v>0</v>
      </c>
      <c r="R334">
        <v>0</v>
      </c>
      <c r="S334">
        <v>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 t="s">
        <v>54</v>
      </c>
      <c r="B335" t="s">
        <v>55</v>
      </c>
      <c r="C335" t="s">
        <v>117</v>
      </c>
      <c r="D335" t="s">
        <v>101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 t="s">
        <v>54</v>
      </c>
      <c r="B336" t="s">
        <v>55</v>
      </c>
      <c r="C336" t="s">
        <v>117</v>
      </c>
      <c r="D336" t="s">
        <v>102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7">
      <c r="A337" t="s">
        <v>54</v>
      </c>
      <c r="B337" t="s">
        <v>55</v>
      </c>
      <c r="C337" t="s">
        <v>117</v>
      </c>
      <c r="D337" t="s">
        <v>67</v>
      </c>
      <c r="G337">
        <v>40</v>
      </c>
    </row>
    <row r="338" spans="1:7">
      <c r="A338" t="s">
        <v>54</v>
      </c>
      <c r="B338" t="s">
        <v>55</v>
      </c>
      <c r="C338" t="s">
        <v>117</v>
      </c>
      <c r="D338" t="s">
        <v>68</v>
      </c>
      <c r="G338">
        <v>0</v>
      </c>
    </row>
    <row r="339" spans="1:37">
      <c r="A339" t="s">
        <v>54</v>
      </c>
      <c r="B339" t="s">
        <v>55</v>
      </c>
      <c r="C339" t="s">
        <v>117</v>
      </c>
      <c r="D339" t="s">
        <v>69</v>
      </c>
      <c r="G339">
        <v>0</v>
      </c>
      <c r="AB339">
        <v>0</v>
      </c>
      <c r="AE339">
        <v>0</v>
      </c>
      <c r="AK339">
        <v>0</v>
      </c>
    </row>
    <row r="340" spans="1:37">
      <c r="A340" t="s">
        <v>54</v>
      </c>
      <c r="B340" t="s">
        <v>55</v>
      </c>
      <c r="C340" t="s">
        <v>117</v>
      </c>
      <c r="D340" t="s">
        <v>70</v>
      </c>
      <c r="G340">
        <v>0</v>
      </c>
      <c r="AB340">
        <v>0</v>
      </c>
      <c r="AK340">
        <v>0</v>
      </c>
    </row>
    <row r="341" spans="1:37">
      <c r="A341" t="s">
        <v>54</v>
      </c>
      <c r="B341" t="s">
        <v>55</v>
      </c>
      <c r="C341" t="s">
        <v>117</v>
      </c>
      <c r="D341" t="s">
        <v>71</v>
      </c>
      <c r="E341">
        <v>230</v>
      </c>
      <c r="F341">
        <v>0</v>
      </c>
      <c r="G341">
        <v>104</v>
      </c>
      <c r="H341">
        <v>0</v>
      </c>
      <c r="I341">
        <v>44</v>
      </c>
      <c r="J341">
        <v>736</v>
      </c>
      <c r="K341">
        <v>230</v>
      </c>
      <c r="L341">
        <v>0</v>
      </c>
      <c r="M341">
        <v>1288</v>
      </c>
      <c r="N341">
        <v>1472</v>
      </c>
      <c r="O341">
        <v>185</v>
      </c>
      <c r="P341">
        <v>4462</v>
      </c>
      <c r="Q341">
        <v>92</v>
      </c>
      <c r="R341">
        <v>188</v>
      </c>
      <c r="S341">
        <v>94</v>
      </c>
      <c r="U341">
        <v>1978</v>
      </c>
      <c r="V341">
        <v>186</v>
      </c>
      <c r="W341">
        <v>92</v>
      </c>
      <c r="X341">
        <v>46</v>
      </c>
      <c r="Y341">
        <v>0</v>
      </c>
      <c r="Z341">
        <v>0</v>
      </c>
      <c r="AB341">
        <v>0</v>
      </c>
      <c r="AC341">
        <v>553</v>
      </c>
      <c r="AD341">
        <v>1426</v>
      </c>
      <c r="AE341">
        <v>1230</v>
      </c>
      <c r="AF341">
        <v>385</v>
      </c>
      <c r="AG341">
        <v>0</v>
      </c>
      <c r="AH341">
        <v>1242</v>
      </c>
      <c r="AI341">
        <v>138</v>
      </c>
      <c r="AK341">
        <v>0</v>
      </c>
    </row>
    <row r="342" spans="1:33">
      <c r="A342" t="s">
        <v>54</v>
      </c>
      <c r="B342" t="s">
        <v>55</v>
      </c>
      <c r="C342" t="s">
        <v>117</v>
      </c>
      <c r="D342" t="s">
        <v>72</v>
      </c>
      <c r="G342">
        <v>0</v>
      </c>
      <c r="K342">
        <v>0</v>
      </c>
      <c r="M342">
        <v>0</v>
      </c>
      <c r="U342">
        <v>0</v>
      </c>
      <c r="V342">
        <v>0</v>
      </c>
      <c r="AC342">
        <v>0</v>
      </c>
      <c r="AD342">
        <v>45</v>
      </c>
      <c r="AE342">
        <v>0</v>
      </c>
      <c r="AF342">
        <v>87</v>
      </c>
      <c r="AG342">
        <v>0</v>
      </c>
    </row>
    <row r="343" spans="1:37">
      <c r="A343" t="s">
        <v>54</v>
      </c>
      <c r="B343" t="s">
        <v>55</v>
      </c>
      <c r="C343" t="s">
        <v>117</v>
      </c>
      <c r="D343" t="s">
        <v>73</v>
      </c>
      <c r="G343">
        <v>0</v>
      </c>
      <c r="AB343">
        <v>0</v>
      </c>
      <c r="AE343">
        <v>0</v>
      </c>
      <c r="AK343">
        <v>0</v>
      </c>
    </row>
    <row r="344" spans="1:37">
      <c r="A344" t="s">
        <v>54</v>
      </c>
      <c r="B344" t="s">
        <v>55</v>
      </c>
      <c r="C344" t="s">
        <v>117</v>
      </c>
      <c r="D344" t="s">
        <v>74</v>
      </c>
      <c r="E344">
        <v>0</v>
      </c>
      <c r="G344">
        <v>0</v>
      </c>
      <c r="S344">
        <v>221</v>
      </c>
      <c r="U344">
        <v>0</v>
      </c>
      <c r="X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K344">
        <v>0</v>
      </c>
    </row>
    <row r="345" spans="1:7">
      <c r="A345" t="s">
        <v>54</v>
      </c>
      <c r="B345" t="s">
        <v>55</v>
      </c>
      <c r="C345" t="s">
        <v>117</v>
      </c>
      <c r="D345" t="s">
        <v>75</v>
      </c>
      <c r="E345">
        <v>0</v>
      </c>
      <c r="G345">
        <v>0</v>
      </c>
    </row>
    <row r="346" spans="1:32">
      <c r="A346" t="s">
        <v>54</v>
      </c>
      <c r="B346" t="s">
        <v>55</v>
      </c>
      <c r="C346" t="s">
        <v>117</v>
      </c>
      <c r="D346" t="s">
        <v>76</v>
      </c>
      <c r="G346">
        <v>0</v>
      </c>
      <c r="M346">
        <v>0</v>
      </c>
      <c r="O346">
        <v>0</v>
      </c>
      <c r="T346">
        <v>0</v>
      </c>
      <c r="U346">
        <v>0</v>
      </c>
      <c r="X346">
        <v>0</v>
      </c>
      <c r="AA346">
        <v>0</v>
      </c>
      <c r="AC346">
        <v>0</v>
      </c>
      <c r="AE346">
        <v>0</v>
      </c>
      <c r="AF346">
        <v>0</v>
      </c>
    </row>
    <row r="347" spans="1:37">
      <c r="A347" t="s">
        <v>54</v>
      </c>
      <c r="B347" t="s">
        <v>55</v>
      </c>
      <c r="C347" t="s">
        <v>117</v>
      </c>
      <c r="D347" t="s">
        <v>77</v>
      </c>
      <c r="G347">
        <v>0</v>
      </c>
      <c r="AB347">
        <v>0</v>
      </c>
      <c r="AE347">
        <v>0</v>
      </c>
      <c r="AF347">
        <v>44</v>
      </c>
      <c r="AK347">
        <v>0</v>
      </c>
    </row>
    <row r="348" spans="1:37">
      <c r="A348" t="s">
        <v>54</v>
      </c>
      <c r="B348" t="s">
        <v>55</v>
      </c>
      <c r="C348" t="s">
        <v>117</v>
      </c>
      <c r="D348" t="s">
        <v>78</v>
      </c>
      <c r="E348">
        <v>1201</v>
      </c>
      <c r="F348">
        <v>601</v>
      </c>
      <c r="G348">
        <v>558</v>
      </c>
      <c r="H348">
        <v>0</v>
      </c>
      <c r="I348">
        <v>209</v>
      </c>
      <c r="J348">
        <v>16508</v>
      </c>
      <c r="K348">
        <v>2360</v>
      </c>
      <c r="L348">
        <v>257</v>
      </c>
      <c r="M348">
        <v>987</v>
      </c>
      <c r="N348">
        <v>17160</v>
      </c>
      <c r="O348">
        <v>1113</v>
      </c>
      <c r="P348">
        <v>2788</v>
      </c>
      <c r="Q348">
        <v>555</v>
      </c>
      <c r="R348">
        <v>43</v>
      </c>
      <c r="S348">
        <v>3248</v>
      </c>
      <c r="T348">
        <v>429</v>
      </c>
      <c r="U348">
        <v>2386</v>
      </c>
      <c r="V348">
        <v>257</v>
      </c>
      <c r="W348">
        <v>42</v>
      </c>
      <c r="X348">
        <v>297</v>
      </c>
      <c r="Y348">
        <v>0</v>
      </c>
      <c r="Z348">
        <v>129</v>
      </c>
      <c r="AA348">
        <v>0</v>
      </c>
      <c r="AB348">
        <v>472</v>
      </c>
      <c r="AC348">
        <v>3303</v>
      </c>
      <c r="AD348">
        <v>5405</v>
      </c>
      <c r="AE348">
        <v>1430</v>
      </c>
      <c r="AF348">
        <v>1544</v>
      </c>
      <c r="AG348">
        <v>0</v>
      </c>
      <c r="AH348">
        <v>1888</v>
      </c>
      <c r="AI348">
        <v>601</v>
      </c>
      <c r="AJ348">
        <v>43</v>
      </c>
      <c r="AK348">
        <v>11111</v>
      </c>
    </row>
    <row r="349" spans="1:37">
      <c r="A349" t="s">
        <v>54</v>
      </c>
      <c r="B349" t="s">
        <v>55</v>
      </c>
      <c r="C349" t="s">
        <v>117</v>
      </c>
      <c r="D349" t="s">
        <v>79</v>
      </c>
      <c r="E349">
        <v>1640</v>
      </c>
      <c r="F349">
        <v>5360</v>
      </c>
      <c r="G349">
        <v>2000</v>
      </c>
      <c r="H349">
        <v>0</v>
      </c>
      <c r="I349">
        <v>1920</v>
      </c>
      <c r="J349">
        <v>9040</v>
      </c>
      <c r="K349">
        <v>4120</v>
      </c>
      <c r="L349">
        <v>640</v>
      </c>
      <c r="M349">
        <v>4160</v>
      </c>
      <c r="N349">
        <v>4440</v>
      </c>
      <c r="O349">
        <v>1240</v>
      </c>
      <c r="P349">
        <v>12720</v>
      </c>
      <c r="Q349">
        <v>1320</v>
      </c>
      <c r="R349">
        <v>1320</v>
      </c>
      <c r="S349">
        <v>2560</v>
      </c>
      <c r="T349">
        <v>1400</v>
      </c>
      <c r="U349">
        <v>27000</v>
      </c>
      <c r="V349">
        <v>360</v>
      </c>
      <c r="W349">
        <v>0</v>
      </c>
      <c r="X349">
        <v>360</v>
      </c>
      <c r="Y349">
        <v>160</v>
      </c>
      <c r="Z349">
        <v>0</v>
      </c>
      <c r="AB349">
        <v>200</v>
      </c>
      <c r="AC349">
        <v>360</v>
      </c>
      <c r="AD349">
        <v>3160</v>
      </c>
      <c r="AE349">
        <v>4280</v>
      </c>
      <c r="AF349">
        <v>960</v>
      </c>
      <c r="AG349">
        <v>0</v>
      </c>
      <c r="AH349">
        <v>2560</v>
      </c>
      <c r="AI349">
        <v>400</v>
      </c>
      <c r="AJ349">
        <v>80</v>
      </c>
      <c r="AK349">
        <v>1760</v>
      </c>
    </row>
    <row r="350" spans="1:37">
      <c r="A350" t="s">
        <v>54</v>
      </c>
      <c r="B350" t="s">
        <v>55</v>
      </c>
      <c r="C350" t="s">
        <v>117</v>
      </c>
      <c r="D350" t="s">
        <v>80</v>
      </c>
      <c r="E350">
        <v>0</v>
      </c>
      <c r="G350">
        <v>0</v>
      </c>
      <c r="R350">
        <v>0</v>
      </c>
      <c r="AB350">
        <v>0</v>
      </c>
      <c r="AE350">
        <v>0</v>
      </c>
      <c r="AK350">
        <v>0</v>
      </c>
    </row>
    <row r="351" spans="1:37">
      <c r="A351" t="s">
        <v>54</v>
      </c>
      <c r="B351" t="s">
        <v>55</v>
      </c>
      <c r="C351" t="s">
        <v>117</v>
      </c>
      <c r="D351" t="s">
        <v>81</v>
      </c>
      <c r="G351">
        <v>0</v>
      </c>
      <c r="AB351">
        <v>0</v>
      </c>
      <c r="AE351">
        <v>0</v>
      </c>
      <c r="AK351">
        <v>0</v>
      </c>
    </row>
    <row r="352" spans="1:37">
      <c r="A352" t="s">
        <v>54</v>
      </c>
      <c r="B352" t="s">
        <v>55</v>
      </c>
      <c r="C352" t="s">
        <v>117</v>
      </c>
      <c r="D352" t="s">
        <v>82</v>
      </c>
      <c r="G352">
        <v>0</v>
      </c>
      <c r="AB352">
        <v>0</v>
      </c>
      <c r="AE352">
        <v>0</v>
      </c>
      <c r="AK352">
        <v>0</v>
      </c>
    </row>
    <row r="353" spans="1:37">
      <c r="A353" t="s">
        <v>54</v>
      </c>
      <c r="B353" t="s">
        <v>55</v>
      </c>
      <c r="C353" t="s">
        <v>117</v>
      </c>
      <c r="D353" t="s">
        <v>83</v>
      </c>
      <c r="G353">
        <v>0</v>
      </c>
      <c r="K353">
        <v>0</v>
      </c>
      <c r="P353">
        <v>0</v>
      </c>
      <c r="AK353">
        <v>0</v>
      </c>
    </row>
    <row r="354" spans="1:37">
      <c r="A354" t="s">
        <v>54</v>
      </c>
      <c r="B354" t="s">
        <v>55</v>
      </c>
      <c r="C354" t="s">
        <v>117</v>
      </c>
      <c r="D354" t="s">
        <v>84</v>
      </c>
      <c r="G354">
        <v>0</v>
      </c>
      <c r="AB354">
        <v>0</v>
      </c>
      <c r="AE354">
        <v>0</v>
      </c>
      <c r="AK354">
        <v>0</v>
      </c>
    </row>
    <row r="355" spans="1:37">
      <c r="A355" t="s">
        <v>54</v>
      </c>
      <c r="B355" t="s">
        <v>55</v>
      </c>
      <c r="C355" t="s">
        <v>117</v>
      </c>
      <c r="D355" t="s">
        <v>85</v>
      </c>
      <c r="G355">
        <v>0</v>
      </c>
      <c r="I355">
        <v>0</v>
      </c>
      <c r="J355">
        <v>0</v>
      </c>
      <c r="P355">
        <v>0</v>
      </c>
      <c r="X355">
        <v>224</v>
      </c>
      <c r="AB355">
        <v>0</v>
      </c>
      <c r="AD355">
        <v>0</v>
      </c>
      <c r="AE355">
        <v>0</v>
      </c>
      <c r="AK355">
        <v>0</v>
      </c>
    </row>
    <row r="356" spans="1:37">
      <c r="A356" t="s">
        <v>54</v>
      </c>
      <c r="B356" t="s">
        <v>55</v>
      </c>
      <c r="C356" t="s">
        <v>117</v>
      </c>
      <c r="D356" t="s">
        <v>86</v>
      </c>
      <c r="E356">
        <v>11544</v>
      </c>
      <c r="F356">
        <v>18033</v>
      </c>
      <c r="G356">
        <v>3298</v>
      </c>
      <c r="I356">
        <v>15425</v>
      </c>
      <c r="J356">
        <v>98278</v>
      </c>
      <c r="K356">
        <v>10835</v>
      </c>
      <c r="L356">
        <v>1151</v>
      </c>
      <c r="M356">
        <v>4567</v>
      </c>
      <c r="N356">
        <v>43853</v>
      </c>
      <c r="O356">
        <v>558</v>
      </c>
      <c r="P356">
        <v>67227</v>
      </c>
      <c r="Q356">
        <v>5506</v>
      </c>
      <c r="R356">
        <v>10895</v>
      </c>
      <c r="S356">
        <v>8721</v>
      </c>
      <c r="T356">
        <v>0</v>
      </c>
      <c r="U356">
        <v>57023</v>
      </c>
      <c r="V356">
        <v>3694</v>
      </c>
      <c r="W356">
        <v>251</v>
      </c>
      <c r="X356">
        <v>2684</v>
      </c>
      <c r="Y356">
        <v>0</v>
      </c>
      <c r="Z356">
        <v>44</v>
      </c>
      <c r="AA356">
        <v>0</v>
      </c>
      <c r="AB356">
        <v>58964</v>
      </c>
      <c r="AC356">
        <v>849</v>
      </c>
      <c r="AD356">
        <v>17456</v>
      </c>
      <c r="AE356">
        <v>2786</v>
      </c>
      <c r="AF356">
        <v>24747</v>
      </c>
      <c r="AG356">
        <v>0</v>
      </c>
      <c r="AH356">
        <v>3822</v>
      </c>
      <c r="AI356">
        <v>1314</v>
      </c>
      <c r="AJ356">
        <v>6521</v>
      </c>
      <c r="AK356">
        <v>80744</v>
      </c>
    </row>
    <row r="357" spans="1:37">
      <c r="A357" t="s">
        <v>54</v>
      </c>
      <c r="B357" t="s">
        <v>55</v>
      </c>
      <c r="C357" t="s">
        <v>117</v>
      </c>
      <c r="D357" t="s">
        <v>103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 t="s">
        <v>54</v>
      </c>
      <c r="B358" t="s">
        <v>55</v>
      </c>
      <c r="C358" t="s">
        <v>117</v>
      </c>
      <c r="D358" t="s">
        <v>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 t="s">
        <v>54</v>
      </c>
      <c r="B359" t="s">
        <v>55</v>
      </c>
      <c r="C359" t="s">
        <v>117</v>
      </c>
      <c r="D359" t="s">
        <v>104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28</v>
      </c>
      <c r="AI359">
        <v>0</v>
      </c>
      <c r="AJ359">
        <v>0</v>
      </c>
      <c r="AK359">
        <v>0</v>
      </c>
    </row>
    <row r="360" spans="1:37">
      <c r="A360" t="s">
        <v>54</v>
      </c>
      <c r="B360" t="s">
        <v>55</v>
      </c>
      <c r="C360" t="s">
        <v>117</v>
      </c>
      <c r="D360" t="s">
        <v>60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 t="s">
        <v>54</v>
      </c>
      <c r="B361" t="s">
        <v>55</v>
      </c>
      <c r="C361" t="s">
        <v>117</v>
      </c>
      <c r="D361" t="s">
        <v>62</v>
      </c>
      <c r="E361">
        <v>634</v>
      </c>
      <c r="F361">
        <v>0</v>
      </c>
      <c r="G361">
        <v>846</v>
      </c>
      <c r="H361">
        <v>0</v>
      </c>
      <c r="I361">
        <v>4155</v>
      </c>
      <c r="J361">
        <v>6305</v>
      </c>
      <c r="K361">
        <v>1654</v>
      </c>
      <c r="L361">
        <v>261</v>
      </c>
      <c r="M361">
        <v>0</v>
      </c>
      <c r="N361">
        <v>0</v>
      </c>
      <c r="O361">
        <v>0</v>
      </c>
      <c r="P361">
        <v>0</v>
      </c>
      <c r="Q361">
        <v>477</v>
      </c>
      <c r="R361">
        <v>938</v>
      </c>
      <c r="S361">
        <v>0</v>
      </c>
      <c r="T361">
        <v>0</v>
      </c>
      <c r="U361">
        <v>8299</v>
      </c>
      <c r="V361">
        <v>568</v>
      </c>
      <c r="W361">
        <v>0</v>
      </c>
      <c r="X361">
        <v>50</v>
      </c>
      <c r="Y361">
        <v>0</v>
      </c>
      <c r="Z361">
        <v>1085</v>
      </c>
      <c r="AA361">
        <v>0</v>
      </c>
      <c r="AB361">
        <v>7387</v>
      </c>
      <c r="AC361">
        <v>373</v>
      </c>
      <c r="AD361">
        <v>2582</v>
      </c>
      <c r="AE361">
        <v>1625</v>
      </c>
      <c r="AF361">
        <v>2098</v>
      </c>
      <c r="AG361">
        <v>5308</v>
      </c>
      <c r="AH361">
        <v>0</v>
      </c>
      <c r="AI361">
        <v>163</v>
      </c>
      <c r="AJ361">
        <v>72</v>
      </c>
      <c r="AK361">
        <v>30</v>
      </c>
    </row>
    <row r="362" spans="1:37">
      <c r="A362" t="s">
        <v>54</v>
      </c>
      <c r="B362" t="s">
        <v>55</v>
      </c>
      <c r="C362" t="s">
        <v>117</v>
      </c>
      <c r="D362" t="s">
        <v>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 t="s">
        <v>54</v>
      </c>
      <c r="B363" t="s">
        <v>55</v>
      </c>
      <c r="C363" t="s">
        <v>117</v>
      </c>
      <c r="D363" t="s">
        <v>105</v>
      </c>
      <c r="E363">
        <v>127</v>
      </c>
      <c r="F363">
        <v>0</v>
      </c>
      <c r="G363">
        <v>174</v>
      </c>
      <c r="H363">
        <v>0</v>
      </c>
      <c r="I363">
        <v>59</v>
      </c>
      <c r="J363">
        <v>1052</v>
      </c>
      <c r="K363">
        <v>400</v>
      </c>
      <c r="L363">
        <v>45</v>
      </c>
      <c r="M363">
        <v>8962</v>
      </c>
      <c r="N363">
        <v>11063</v>
      </c>
      <c r="O363">
        <v>252</v>
      </c>
      <c r="P363">
        <v>4060</v>
      </c>
      <c r="Q363">
        <v>0</v>
      </c>
      <c r="R363">
        <v>1104</v>
      </c>
      <c r="S363">
        <v>2097</v>
      </c>
      <c r="T363">
        <v>0</v>
      </c>
      <c r="U363">
        <v>78</v>
      </c>
      <c r="V363">
        <v>298</v>
      </c>
      <c r="W363">
        <v>0</v>
      </c>
      <c r="X363">
        <v>1003</v>
      </c>
      <c r="Y363">
        <v>0</v>
      </c>
      <c r="Z363">
        <v>13</v>
      </c>
      <c r="AA363">
        <v>0</v>
      </c>
      <c r="AB363">
        <v>0</v>
      </c>
      <c r="AC363">
        <v>195</v>
      </c>
      <c r="AD363">
        <v>214</v>
      </c>
      <c r="AE363">
        <v>3716</v>
      </c>
      <c r="AF363">
        <v>688</v>
      </c>
      <c r="AG363">
        <v>0</v>
      </c>
      <c r="AH363">
        <v>0</v>
      </c>
      <c r="AI363">
        <v>0</v>
      </c>
      <c r="AJ363">
        <v>30</v>
      </c>
      <c r="AK363">
        <v>0</v>
      </c>
    </row>
    <row r="364" spans="1:37">
      <c r="A364" t="s">
        <v>54</v>
      </c>
      <c r="B364" t="s">
        <v>55</v>
      </c>
      <c r="C364" t="s">
        <v>117</v>
      </c>
      <c r="D364" t="s">
        <v>106</v>
      </c>
      <c r="E364">
        <v>101</v>
      </c>
      <c r="F364">
        <v>138</v>
      </c>
      <c r="G364">
        <v>0</v>
      </c>
      <c r="H364">
        <v>0</v>
      </c>
      <c r="I364">
        <v>42</v>
      </c>
      <c r="J364">
        <v>244</v>
      </c>
      <c r="K364">
        <v>150</v>
      </c>
      <c r="L364">
        <v>0</v>
      </c>
      <c r="M364">
        <v>12</v>
      </c>
      <c r="N364">
        <v>348</v>
      </c>
      <c r="O364">
        <v>12</v>
      </c>
      <c r="P364">
        <v>830</v>
      </c>
      <c r="Q364">
        <v>0</v>
      </c>
      <c r="R364">
        <v>2</v>
      </c>
      <c r="S364">
        <v>165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658</v>
      </c>
      <c r="AC364">
        <v>0</v>
      </c>
      <c r="AD364">
        <v>68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 t="s">
        <v>54</v>
      </c>
      <c r="B365" t="s">
        <v>55</v>
      </c>
      <c r="C365" t="s">
        <v>117</v>
      </c>
      <c r="D365" t="s">
        <v>107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10</v>
      </c>
      <c r="K365">
        <v>24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17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 t="s">
        <v>54</v>
      </c>
      <c r="B366" t="s">
        <v>55</v>
      </c>
      <c r="C366" t="s">
        <v>117</v>
      </c>
      <c r="D366" t="s">
        <v>108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10</v>
      </c>
      <c r="K366">
        <v>19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 t="s">
        <v>54</v>
      </c>
      <c r="B367" t="s">
        <v>55</v>
      </c>
      <c r="C367" t="s">
        <v>117</v>
      </c>
      <c r="D367" t="s">
        <v>109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616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 t="s">
        <v>54</v>
      </c>
      <c r="B368" t="s">
        <v>55</v>
      </c>
      <c r="C368" t="s">
        <v>117</v>
      </c>
      <c r="D368" t="s">
        <v>87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t="s">
        <v>54</v>
      </c>
      <c r="B369" t="s">
        <v>55</v>
      </c>
      <c r="C369" t="s">
        <v>117</v>
      </c>
      <c r="D369" t="s">
        <v>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 t="s">
        <v>54</v>
      </c>
      <c r="B370" t="s">
        <v>55</v>
      </c>
      <c r="C370" t="s">
        <v>117</v>
      </c>
      <c r="D370" t="s">
        <v>110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282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 t="s">
        <v>54</v>
      </c>
      <c r="B371" t="s">
        <v>55</v>
      </c>
      <c r="C371" t="s">
        <v>117</v>
      </c>
      <c r="D371" t="s">
        <v>89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 t="s">
        <v>54</v>
      </c>
      <c r="B372" t="s">
        <v>55</v>
      </c>
      <c r="C372" t="s">
        <v>117</v>
      </c>
      <c r="D372" t="s">
        <v>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 t="s">
        <v>54</v>
      </c>
      <c r="B373" t="s">
        <v>55</v>
      </c>
      <c r="C373" t="s">
        <v>117</v>
      </c>
      <c r="D373" t="s">
        <v>65</v>
      </c>
      <c r="E373">
        <v>6350</v>
      </c>
      <c r="F373">
        <v>14368</v>
      </c>
      <c r="G373">
        <v>4464</v>
      </c>
      <c r="H373">
        <v>598</v>
      </c>
      <c r="I373">
        <v>5724</v>
      </c>
      <c r="J373">
        <v>60862</v>
      </c>
      <c r="K373">
        <v>8964</v>
      </c>
      <c r="L373">
        <v>1094</v>
      </c>
      <c r="M373">
        <v>6826</v>
      </c>
      <c r="N373">
        <v>41443</v>
      </c>
      <c r="O373">
        <v>5263</v>
      </c>
      <c r="P373">
        <v>71093</v>
      </c>
      <c r="Q373">
        <v>1908</v>
      </c>
      <c r="R373">
        <v>4439</v>
      </c>
      <c r="S373">
        <v>6678</v>
      </c>
      <c r="T373">
        <v>1591</v>
      </c>
      <c r="U373">
        <v>46814</v>
      </c>
      <c r="V373">
        <v>1786</v>
      </c>
      <c r="W373">
        <v>601</v>
      </c>
      <c r="X373">
        <v>1145</v>
      </c>
      <c r="Y373">
        <v>54</v>
      </c>
      <c r="Z373">
        <v>468</v>
      </c>
      <c r="AA373">
        <v>0</v>
      </c>
      <c r="AB373">
        <v>23756</v>
      </c>
      <c r="AC373">
        <v>10120</v>
      </c>
      <c r="AD373">
        <v>15991</v>
      </c>
      <c r="AE373">
        <v>6102</v>
      </c>
      <c r="AF373">
        <v>10458</v>
      </c>
      <c r="AG373">
        <v>3139</v>
      </c>
      <c r="AH373">
        <v>8759</v>
      </c>
      <c r="AI373">
        <v>1066</v>
      </c>
      <c r="AJ373">
        <v>1955</v>
      </c>
      <c r="AK373">
        <v>44183</v>
      </c>
    </row>
    <row r="374" s="14" customFormat="1" spans="1:37">
      <c r="A374" s="14" t="s">
        <v>54</v>
      </c>
      <c r="B374" s="14" t="s">
        <v>55</v>
      </c>
      <c r="C374" s="14" t="s">
        <v>117</v>
      </c>
      <c r="D374" s="14" t="s">
        <v>111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42</v>
      </c>
      <c r="AK374" s="14">
        <v>0</v>
      </c>
    </row>
    <row r="375" spans="1:37">
      <c r="A375" t="s">
        <v>54</v>
      </c>
      <c r="B375" t="s">
        <v>55</v>
      </c>
      <c r="C375" t="s">
        <v>118</v>
      </c>
      <c r="D375" t="s">
        <v>91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 t="s">
        <v>54</v>
      </c>
      <c r="B376" t="s">
        <v>55</v>
      </c>
      <c r="C376" t="s">
        <v>118</v>
      </c>
      <c r="D376" t="s">
        <v>92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59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 t="s">
        <v>54</v>
      </c>
      <c r="B377" t="s">
        <v>55</v>
      </c>
      <c r="C377" t="s">
        <v>118</v>
      </c>
      <c r="D377" t="s">
        <v>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t="s">
        <v>54</v>
      </c>
      <c r="B378" t="s">
        <v>55</v>
      </c>
      <c r="C378" t="s">
        <v>118</v>
      </c>
      <c r="D378" t="s">
        <v>94</v>
      </c>
      <c r="E378">
        <v>0</v>
      </c>
      <c r="F378">
        <v>0</v>
      </c>
      <c r="G378">
        <v>46</v>
      </c>
      <c r="H378">
        <v>0</v>
      </c>
      <c r="I378">
        <v>334</v>
      </c>
      <c r="J378">
        <v>719</v>
      </c>
      <c r="K378">
        <v>0</v>
      </c>
      <c r="L378">
        <v>27</v>
      </c>
      <c r="M378">
        <v>0</v>
      </c>
      <c r="N378">
        <v>0</v>
      </c>
      <c r="O378">
        <v>0</v>
      </c>
      <c r="P378">
        <v>52</v>
      </c>
      <c r="Q378">
        <v>0</v>
      </c>
      <c r="R378">
        <v>0</v>
      </c>
      <c r="S378">
        <v>334</v>
      </c>
      <c r="T378">
        <v>0</v>
      </c>
      <c r="U378">
        <v>0</v>
      </c>
      <c r="V378">
        <v>0</v>
      </c>
      <c r="W378">
        <v>0</v>
      </c>
      <c r="X378">
        <v>26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2881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26</v>
      </c>
      <c r="AK378">
        <v>1793</v>
      </c>
    </row>
    <row r="379" spans="1:37">
      <c r="A379" t="s">
        <v>54</v>
      </c>
      <c r="B379" t="s">
        <v>55</v>
      </c>
      <c r="C379" t="s">
        <v>118</v>
      </c>
      <c r="D379" t="s">
        <v>95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 t="s">
        <v>54</v>
      </c>
      <c r="B380" t="s">
        <v>55</v>
      </c>
      <c r="C380" t="s">
        <v>118</v>
      </c>
      <c r="D380" t="s">
        <v>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28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 t="s">
        <v>54</v>
      </c>
      <c r="B381" t="s">
        <v>55</v>
      </c>
      <c r="C381" t="s">
        <v>118</v>
      </c>
      <c r="D381" t="s">
        <v>96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 t="s">
        <v>54</v>
      </c>
      <c r="B382" t="s">
        <v>55</v>
      </c>
      <c r="C382" t="s">
        <v>118</v>
      </c>
      <c r="D382" t="s">
        <v>97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 t="s">
        <v>54</v>
      </c>
      <c r="B383" t="s">
        <v>55</v>
      </c>
      <c r="C383" t="s">
        <v>118</v>
      </c>
      <c r="D383" t="s">
        <v>98</v>
      </c>
      <c r="E383">
        <v>0</v>
      </c>
      <c r="F383">
        <v>0</v>
      </c>
      <c r="G383">
        <v>15</v>
      </c>
      <c r="H383">
        <v>0</v>
      </c>
      <c r="I383">
        <v>1165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164</v>
      </c>
      <c r="Z383">
        <v>0</v>
      </c>
      <c r="AA383">
        <v>0</v>
      </c>
      <c r="AB383">
        <v>0</v>
      </c>
      <c r="AC383">
        <v>0</v>
      </c>
      <c r="AD383">
        <v>9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12</v>
      </c>
      <c r="AK383">
        <v>0</v>
      </c>
    </row>
    <row r="384" spans="1:37">
      <c r="A384" t="s">
        <v>54</v>
      </c>
      <c r="B384" t="s">
        <v>55</v>
      </c>
      <c r="C384" t="s">
        <v>118</v>
      </c>
      <c r="D384" t="s">
        <v>99</v>
      </c>
      <c r="E384">
        <v>0</v>
      </c>
      <c r="F384">
        <v>0</v>
      </c>
      <c r="G384">
        <v>20</v>
      </c>
      <c r="H384">
        <v>0</v>
      </c>
      <c r="I384">
        <v>0</v>
      </c>
      <c r="J384">
        <v>0</v>
      </c>
      <c r="K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140</v>
      </c>
      <c r="AH384">
        <v>0</v>
      </c>
      <c r="AI384">
        <v>0</v>
      </c>
      <c r="AJ384">
        <v>0</v>
      </c>
      <c r="AK384">
        <v>0</v>
      </c>
    </row>
    <row r="385" spans="1:37">
      <c r="A385" t="s">
        <v>54</v>
      </c>
      <c r="B385" t="s">
        <v>55</v>
      </c>
      <c r="C385" t="s">
        <v>118</v>
      </c>
      <c r="D385" t="s">
        <v>100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 t="s">
        <v>54</v>
      </c>
      <c r="B386" t="s">
        <v>55</v>
      </c>
      <c r="C386" t="s">
        <v>118</v>
      </c>
      <c r="D386" t="s">
        <v>101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 t="s">
        <v>54</v>
      </c>
      <c r="B387" t="s">
        <v>55</v>
      </c>
      <c r="C387" t="s">
        <v>118</v>
      </c>
      <c r="D387" t="s">
        <v>102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7">
      <c r="A388" t="s">
        <v>54</v>
      </c>
      <c r="B388" t="s">
        <v>55</v>
      </c>
      <c r="C388" t="s">
        <v>118</v>
      </c>
      <c r="D388" t="s">
        <v>67</v>
      </c>
      <c r="G388">
        <v>0</v>
      </c>
    </row>
    <row r="389" spans="1:7">
      <c r="A389" t="s">
        <v>54</v>
      </c>
      <c r="B389" t="s">
        <v>55</v>
      </c>
      <c r="C389" t="s">
        <v>118</v>
      </c>
      <c r="D389" t="s">
        <v>68</v>
      </c>
      <c r="G389">
        <v>0</v>
      </c>
    </row>
    <row r="390" spans="1:37">
      <c r="A390" t="s">
        <v>54</v>
      </c>
      <c r="B390" t="s">
        <v>55</v>
      </c>
      <c r="C390" t="s">
        <v>118</v>
      </c>
      <c r="D390" t="s">
        <v>69</v>
      </c>
      <c r="G390">
        <v>0</v>
      </c>
      <c r="AB390">
        <v>0</v>
      </c>
      <c r="AE390">
        <v>0</v>
      </c>
      <c r="AK390">
        <v>0</v>
      </c>
    </row>
    <row r="391" spans="1:37">
      <c r="A391" t="s">
        <v>54</v>
      </c>
      <c r="B391" t="s">
        <v>55</v>
      </c>
      <c r="C391" t="s">
        <v>118</v>
      </c>
      <c r="D391" t="s">
        <v>70</v>
      </c>
      <c r="G391">
        <v>0</v>
      </c>
      <c r="AB391">
        <v>0</v>
      </c>
      <c r="AK391">
        <v>0</v>
      </c>
    </row>
    <row r="392" spans="1:37">
      <c r="A392" t="s">
        <v>54</v>
      </c>
      <c r="B392" t="s">
        <v>55</v>
      </c>
      <c r="C392" t="s">
        <v>118</v>
      </c>
      <c r="D392" t="s">
        <v>71</v>
      </c>
      <c r="E392">
        <v>0</v>
      </c>
      <c r="G392">
        <v>0</v>
      </c>
      <c r="I392">
        <v>0</v>
      </c>
      <c r="J392">
        <v>138</v>
      </c>
      <c r="K392">
        <v>0</v>
      </c>
      <c r="M392">
        <v>0</v>
      </c>
      <c r="N392">
        <v>138</v>
      </c>
      <c r="O392">
        <v>46</v>
      </c>
      <c r="P392">
        <v>368</v>
      </c>
      <c r="Q392">
        <v>0</v>
      </c>
      <c r="S392">
        <v>236</v>
      </c>
      <c r="U392">
        <v>1334</v>
      </c>
      <c r="AB392">
        <v>0</v>
      </c>
      <c r="AC392">
        <v>46</v>
      </c>
      <c r="AD392">
        <v>184</v>
      </c>
      <c r="AE392">
        <v>568</v>
      </c>
      <c r="AF392">
        <v>241</v>
      </c>
      <c r="AG392">
        <v>0</v>
      </c>
      <c r="AH392">
        <v>368</v>
      </c>
      <c r="AI392">
        <v>46</v>
      </c>
      <c r="AK392">
        <v>0</v>
      </c>
    </row>
    <row r="393" spans="1:33">
      <c r="A393" t="s">
        <v>54</v>
      </c>
      <c r="B393" t="s">
        <v>55</v>
      </c>
      <c r="C393" t="s">
        <v>118</v>
      </c>
      <c r="D393" t="s">
        <v>72</v>
      </c>
      <c r="G393">
        <v>0</v>
      </c>
      <c r="K393">
        <v>0</v>
      </c>
      <c r="M393">
        <v>0</v>
      </c>
      <c r="U393">
        <v>0</v>
      </c>
      <c r="AC393">
        <v>0</v>
      </c>
      <c r="AD393">
        <v>0</v>
      </c>
      <c r="AE393">
        <v>0</v>
      </c>
      <c r="AF393">
        <v>44</v>
      </c>
      <c r="AG393">
        <v>0</v>
      </c>
    </row>
    <row r="394" spans="1:37">
      <c r="A394" t="s">
        <v>54</v>
      </c>
      <c r="B394" t="s">
        <v>55</v>
      </c>
      <c r="C394" t="s">
        <v>118</v>
      </c>
      <c r="D394" t="s">
        <v>73</v>
      </c>
      <c r="G394">
        <v>0</v>
      </c>
      <c r="AB394">
        <v>0</v>
      </c>
      <c r="AE394">
        <v>0</v>
      </c>
      <c r="AK394">
        <v>0</v>
      </c>
    </row>
    <row r="395" spans="1:37">
      <c r="A395" t="s">
        <v>54</v>
      </c>
      <c r="B395" t="s">
        <v>55</v>
      </c>
      <c r="C395" t="s">
        <v>118</v>
      </c>
      <c r="D395" t="s">
        <v>74</v>
      </c>
      <c r="E395">
        <v>0</v>
      </c>
      <c r="G395">
        <v>0</v>
      </c>
      <c r="S395">
        <v>221</v>
      </c>
      <c r="AB395">
        <v>0</v>
      </c>
      <c r="AD395">
        <v>0</v>
      </c>
      <c r="AE395">
        <v>0</v>
      </c>
      <c r="AF395">
        <v>0</v>
      </c>
      <c r="AK395">
        <v>0</v>
      </c>
    </row>
    <row r="396" spans="1:7">
      <c r="A396" t="s">
        <v>54</v>
      </c>
      <c r="B396" t="s">
        <v>55</v>
      </c>
      <c r="C396" t="s">
        <v>118</v>
      </c>
      <c r="D396" t="s">
        <v>75</v>
      </c>
      <c r="E396">
        <v>0</v>
      </c>
      <c r="G396">
        <v>0</v>
      </c>
    </row>
    <row r="397" spans="1:32">
      <c r="A397" t="s">
        <v>54</v>
      </c>
      <c r="B397" t="s">
        <v>55</v>
      </c>
      <c r="C397" t="s">
        <v>118</v>
      </c>
      <c r="D397" t="s">
        <v>76</v>
      </c>
      <c r="G397">
        <v>0</v>
      </c>
      <c r="M397">
        <v>0</v>
      </c>
      <c r="O397">
        <v>0</v>
      </c>
      <c r="T397">
        <v>0</v>
      </c>
      <c r="U397">
        <v>0</v>
      </c>
      <c r="AA397">
        <v>0</v>
      </c>
      <c r="AC397">
        <v>0</v>
      </c>
      <c r="AE397">
        <v>0</v>
      </c>
      <c r="AF397">
        <v>0</v>
      </c>
    </row>
    <row r="398" spans="1:37">
      <c r="A398" t="s">
        <v>54</v>
      </c>
      <c r="B398" t="s">
        <v>55</v>
      </c>
      <c r="C398" t="s">
        <v>118</v>
      </c>
      <c r="D398" t="s">
        <v>77</v>
      </c>
      <c r="G398">
        <v>0</v>
      </c>
      <c r="AB398">
        <v>0</v>
      </c>
      <c r="AE398">
        <v>0</v>
      </c>
      <c r="AF398">
        <v>0</v>
      </c>
      <c r="AK398">
        <v>0</v>
      </c>
    </row>
    <row r="399" spans="1:37">
      <c r="A399" t="s">
        <v>54</v>
      </c>
      <c r="B399" t="s">
        <v>55</v>
      </c>
      <c r="C399" t="s">
        <v>118</v>
      </c>
      <c r="D399" t="s">
        <v>78</v>
      </c>
      <c r="E399">
        <v>129</v>
      </c>
      <c r="F399">
        <v>129</v>
      </c>
      <c r="G399">
        <v>472</v>
      </c>
      <c r="I399">
        <v>42</v>
      </c>
      <c r="J399">
        <v>4545</v>
      </c>
      <c r="K399">
        <v>129</v>
      </c>
      <c r="L399">
        <v>86</v>
      </c>
      <c r="M399">
        <v>214</v>
      </c>
      <c r="N399">
        <v>7121</v>
      </c>
      <c r="O399">
        <v>342</v>
      </c>
      <c r="P399">
        <v>558</v>
      </c>
      <c r="Q399">
        <v>214</v>
      </c>
      <c r="R399">
        <v>0</v>
      </c>
      <c r="S399">
        <v>476</v>
      </c>
      <c r="T399">
        <v>0</v>
      </c>
      <c r="U399">
        <v>2087</v>
      </c>
      <c r="V399">
        <v>128</v>
      </c>
      <c r="W399">
        <v>42</v>
      </c>
      <c r="X399">
        <v>0</v>
      </c>
      <c r="Z399">
        <v>0</v>
      </c>
      <c r="AA399">
        <v>0</v>
      </c>
      <c r="AB399">
        <v>0</v>
      </c>
      <c r="AC399">
        <v>129</v>
      </c>
      <c r="AD399">
        <v>558</v>
      </c>
      <c r="AE399">
        <v>217</v>
      </c>
      <c r="AF399">
        <v>214</v>
      </c>
      <c r="AG399">
        <v>0</v>
      </c>
      <c r="AH399">
        <v>172</v>
      </c>
      <c r="AI399">
        <v>172</v>
      </c>
      <c r="AJ399">
        <v>0</v>
      </c>
      <c r="AK399">
        <v>3990</v>
      </c>
    </row>
    <row r="400" spans="1:37">
      <c r="A400" t="s">
        <v>54</v>
      </c>
      <c r="B400" t="s">
        <v>55</v>
      </c>
      <c r="C400" t="s">
        <v>118</v>
      </c>
      <c r="D400" t="s">
        <v>79</v>
      </c>
      <c r="E400">
        <v>440</v>
      </c>
      <c r="F400">
        <v>40</v>
      </c>
      <c r="G400">
        <v>720</v>
      </c>
      <c r="I400">
        <v>280</v>
      </c>
      <c r="J400">
        <v>480</v>
      </c>
      <c r="K400">
        <v>0</v>
      </c>
      <c r="L400">
        <v>120</v>
      </c>
      <c r="M400">
        <v>2160</v>
      </c>
      <c r="N400">
        <v>1360</v>
      </c>
      <c r="O400">
        <v>200</v>
      </c>
      <c r="P400">
        <v>1360</v>
      </c>
      <c r="Q400">
        <v>400</v>
      </c>
      <c r="R400">
        <v>0</v>
      </c>
      <c r="S400">
        <v>120</v>
      </c>
      <c r="T400">
        <v>0</v>
      </c>
      <c r="U400">
        <v>9000</v>
      </c>
      <c r="V400">
        <v>40</v>
      </c>
      <c r="W400">
        <v>0</v>
      </c>
      <c r="X400">
        <v>0</v>
      </c>
      <c r="Z400">
        <v>0</v>
      </c>
      <c r="AB400">
        <v>0</v>
      </c>
      <c r="AC400">
        <v>40</v>
      </c>
      <c r="AD400">
        <v>40</v>
      </c>
      <c r="AE400">
        <v>1040</v>
      </c>
      <c r="AF400">
        <v>40</v>
      </c>
      <c r="AG400">
        <v>0</v>
      </c>
      <c r="AH400">
        <v>440</v>
      </c>
      <c r="AI400">
        <v>80</v>
      </c>
      <c r="AJ400">
        <v>40</v>
      </c>
      <c r="AK400">
        <v>400</v>
      </c>
    </row>
    <row r="401" spans="1:37">
      <c r="A401" t="s">
        <v>54</v>
      </c>
      <c r="B401" t="s">
        <v>55</v>
      </c>
      <c r="C401" t="s">
        <v>118</v>
      </c>
      <c r="D401" t="s">
        <v>80</v>
      </c>
      <c r="E401">
        <v>0</v>
      </c>
      <c r="G401">
        <v>0</v>
      </c>
      <c r="AB401">
        <v>0</v>
      </c>
      <c r="AE401">
        <v>0</v>
      </c>
      <c r="AK401">
        <v>0</v>
      </c>
    </row>
    <row r="402" spans="1:37">
      <c r="A402" t="s">
        <v>54</v>
      </c>
      <c r="B402" t="s">
        <v>55</v>
      </c>
      <c r="C402" t="s">
        <v>118</v>
      </c>
      <c r="D402" t="s">
        <v>81</v>
      </c>
      <c r="G402">
        <v>0</v>
      </c>
      <c r="AB402">
        <v>0</v>
      </c>
      <c r="AE402">
        <v>0</v>
      </c>
      <c r="AK402">
        <v>0</v>
      </c>
    </row>
    <row r="403" spans="1:37">
      <c r="A403" t="s">
        <v>54</v>
      </c>
      <c r="B403" t="s">
        <v>55</v>
      </c>
      <c r="C403" t="s">
        <v>118</v>
      </c>
      <c r="D403" t="s">
        <v>82</v>
      </c>
      <c r="G403">
        <v>0</v>
      </c>
      <c r="AB403">
        <v>0</v>
      </c>
      <c r="AE403">
        <v>0</v>
      </c>
      <c r="AK403">
        <v>0</v>
      </c>
    </row>
    <row r="404" spans="1:37">
      <c r="A404" t="s">
        <v>54</v>
      </c>
      <c r="B404" t="s">
        <v>55</v>
      </c>
      <c r="C404" t="s">
        <v>118</v>
      </c>
      <c r="D404" t="s">
        <v>83</v>
      </c>
      <c r="G404">
        <v>0</v>
      </c>
      <c r="AK404">
        <v>0</v>
      </c>
    </row>
    <row r="405" spans="1:37">
      <c r="A405" t="s">
        <v>54</v>
      </c>
      <c r="B405" t="s">
        <v>55</v>
      </c>
      <c r="C405" t="s">
        <v>118</v>
      </c>
      <c r="D405" t="s">
        <v>84</v>
      </c>
      <c r="G405">
        <v>0</v>
      </c>
      <c r="AB405">
        <v>0</v>
      </c>
      <c r="AE405">
        <v>0</v>
      </c>
      <c r="AK405">
        <v>0</v>
      </c>
    </row>
    <row r="406" spans="1:37">
      <c r="A406" t="s">
        <v>54</v>
      </c>
      <c r="B406" t="s">
        <v>55</v>
      </c>
      <c r="C406" t="s">
        <v>118</v>
      </c>
      <c r="D406" t="s">
        <v>85</v>
      </c>
      <c r="G406">
        <v>0</v>
      </c>
      <c r="AB406">
        <v>0</v>
      </c>
      <c r="AE406">
        <v>0</v>
      </c>
      <c r="AF406">
        <v>0</v>
      </c>
      <c r="AK406">
        <v>0</v>
      </c>
    </row>
    <row r="407" spans="1:37">
      <c r="A407" t="s">
        <v>54</v>
      </c>
      <c r="B407" t="s">
        <v>55</v>
      </c>
      <c r="C407" t="s">
        <v>118</v>
      </c>
      <c r="D407" t="s">
        <v>86</v>
      </c>
      <c r="E407">
        <v>2073</v>
      </c>
      <c r="F407">
        <v>4014</v>
      </c>
      <c r="G407">
        <v>1271</v>
      </c>
      <c r="I407">
        <v>3358</v>
      </c>
      <c r="J407">
        <v>14788</v>
      </c>
      <c r="K407">
        <v>602</v>
      </c>
      <c r="L407">
        <v>413</v>
      </c>
      <c r="M407">
        <v>806</v>
      </c>
      <c r="N407">
        <v>16893</v>
      </c>
      <c r="O407">
        <v>170</v>
      </c>
      <c r="P407">
        <v>12147</v>
      </c>
      <c r="Q407">
        <v>724</v>
      </c>
      <c r="R407">
        <v>975</v>
      </c>
      <c r="S407">
        <v>65</v>
      </c>
      <c r="T407">
        <v>0</v>
      </c>
      <c r="U407">
        <v>50926</v>
      </c>
      <c r="V407">
        <v>1228</v>
      </c>
      <c r="W407">
        <v>589</v>
      </c>
      <c r="X407">
        <v>771</v>
      </c>
      <c r="Y407">
        <v>0</v>
      </c>
      <c r="Z407">
        <v>0</v>
      </c>
      <c r="AA407">
        <v>0</v>
      </c>
      <c r="AB407">
        <v>3532</v>
      </c>
      <c r="AC407">
        <v>6</v>
      </c>
      <c r="AD407">
        <v>2303</v>
      </c>
      <c r="AE407">
        <v>5386</v>
      </c>
      <c r="AF407">
        <v>4108</v>
      </c>
      <c r="AG407">
        <v>0</v>
      </c>
      <c r="AH407">
        <v>151</v>
      </c>
      <c r="AI407">
        <v>1291</v>
      </c>
      <c r="AJ407">
        <v>1598</v>
      </c>
      <c r="AK407">
        <v>22781</v>
      </c>
    </row>
    <row r="408" spans="1:37">
      <c r="A408" t="s">
        <v>54</v>
      </c>
      <c r="B408" t="s">
        <v>55</v>
      </c>
      <c r="C408" t="s">
        <v>118</v>
      </c>
      <c r="D408" t="s">
        <v>103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 t="s">
        <v>54</v>
      </c>
      <c r="B409" t="s">
        <v>55</v>
      </c>
      <c r="C409" t="s">
        <v>118</v>
      </c>
      <c r="D409" t="s">
        <v>59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 t="s">
        <v>54</v>
      </c>
      <c r="B410" t="s">
        <v>55</v>
      </c>
      <c r="C410" t="s">
        <v>118</v>
      </c>
      <c r="D410" t="s">
        <v>104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 t="s">
        <v>54</v>
      </c>
      <c r="B411" t="s">
        <v>55</v>
      </c>
      <c r="C411" t="s">
        <v>118</v>
      </c>
      <c r="D411" t="s">
        <v>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 t="s">
        <v>54</v>
      </c>
      <c r="B412" t="s">
        <v>55</v>
      </c>
      <c r="C412" t="s">
        <v>118</v>
      </c>
      <c r="D412" t="s">
        <v>62</v>
      </c>
      <c r="E412">
        <v>79</v>
      </c>
      <c r="F412">
        <v>0</v>
      </c>
      <c r="G412">
        <v>464</v>
      </c>
      <c r="H412">
        <v>0</v>
      </c>
      <c r="I412">
        <v>1388</v>
      </c>
      <c r="J412">
        <v>904</v>
      </c>
      <c r="K412">
        <v>118</v>
      </c>
      <c r="L412">
        <v>559</v>
      </c>
      <c r="M412">
        <v>0</v>
      </c>
      <c r="N412">
        <v>0</v>
      </c>
      <c r="O412">
        <v>0</v>
      </c>
      <c r="P412">
        <v>0</v>
      </c>
      <c r="Q412">
        <v>91</v>
      </c>
      <c r="R412">
        <v>158</v>
      </c>
      <c r="S412">
        <v>0</v>
      </c>
      <c r="T412">
        <v>0</v>
      </c>
      <c r="U412">
        <v>3599</v>
      </c>
      <c r="V412">
        <v>376</v>
      </c>
      <c r="W412">
        <v>282</v>
      </c>
      <c r="X412">
        <v>162</v>
      </c>
      <c r="Y412">
        <v>0</v>
      </c>
      <c r="Z412">
        <v>448</v>
      </c>
      <c r="AA412">
        <v>0</v>
      </c>
      <c r="AB412">
        <v>131</v>
      </c>
      <c r="AC412">
        <v>0</v>
      </c>
      <c r="AD412">
        <v>1737</v>
      </c>
      <c r="AE412">
        <v>1879</v>
      </c>
      <c r="AF412">
        <v>1076</v>
      </c>
      <c r="AG412">
        <v>557</v>
      </c>
      <c r="AH412">
        <v>0</v>
      </c>
      <c r="AI412">
        <v>255</v>
      </c>
      <c r="AJ412">
        <v>269</v>
      </c>
      <c r="AK412">
        <v>0</v>
      </c>
    </row>
    <row r="413" spans="1:37">
      <c r="A413" t="s">
        <v>54</v>
      </c>
      <c r="B413" t="s">
        <v>55</v>
      </c>
      <c r="C413" t="s">
        <v>118</v>
      </c>
      <c r="D413" t="s">
        <v>63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 t="s">
        <v>54</v>
      </c>
      <c r="B414" t="s">
        <v>55</v>
      </c>
      <c r="C414" t="s">
        <v>118</v>
      </c>
      <c r="D414" t="s">
        <v>105</v>
      </c>
      <c r="E414">
        <v>8</v>
      </c>
      <c r="F414">
        <v>0</v>
      </c>
      <c r="G414">
        <v>12</v>
      </c>
      <c r="H414">
        <v>0</v>
      </c>
      <c r="I414">
        <v>52</v>
      </c>
      <c r="J414">
        <v>62</v>
      </c>
      <c r="K414">
        <v>10</v>
      </c>
      <c r="L414">
        <v>8</v>
      </c>
      <c r="M414">
        <v>0</v>
      </c>
      <c r="N414">
        <v>220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78</v>
      </c>
      <c r="W414">
        <v>0</v>
      </c>
      <c r="X414">
        <v>46</v>
      </c>
      <c r="Y414">
        <v>0</v>
      </c>
      <c r="Z414">
        <v>5</v>
      </c>
      <c r="AA414">
        <v>0</v>
      </c>
      <c r="AB414">
        <v>0</v>
      </c>
      <c r="AC414">
        <v>0</v>
      </c>
      <c r="AD414">
        <v>1</v>
      </c>
      <c r="AE414">
        <v>2227</v>
      </c>
      <c r="AF414">
        <v>120</v>
      </c>
      <c r="AG414">
        <v>0</v>
      </c>
      <c r="AH414">
        <v>0</v>
      </c>
      <c r="AI414">
        <v>18</v>
      </c>
      <c r="AJ414">
        <v>0</v>
      </c>
      <c r="AK414">
        <v>0</v>
      </c>
    </row>
    <row r="415" spans="1:37">
      <c r="A415" t="s">
        <v>54</v>
      </c>
      <c r="B415" t="s">
        <v>55</v>
      </c>
      <c r="C415" t="s">
        <v>118</v>
      </c>
      <c r="D415" t="s">
        <v>106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 t="s">
        <v>54</v>
      </c>
      <c r="B416" t="s">
        <v>55</v>
      </c>
      <c r="C416" t="s">
        <v>118</v>
      </c>
      <c r="D416" t="s">
        <v>107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54</v>
      </c>
      <c r="B417" t="s">
        <v>55</v>
      </c>
      <c r="C417" t="s">
        <v>118</v>
      </c>
      <c r="D417" t="s">
        <v>108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 t="s">
        <v>54</v>
      </c>
      <c r="B418" t="s">
        <v>55</v>
      </c>
      <c r="C418" t="s">
        <v>118</v>
      </c>
      <c r="D418" t="s">
        <v>109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54</v>
      </c>
      <c r="B419" t="s">
        <v>55</v>
      </c>
      <c r="C419" t="s">
        <v>118</v>
      </c>
      <c r="D419" t="s">
        <v>87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 t="s">
        <v>54</v>
      </c>
      <c r="B420" t="s">
        <v>55</v>
      </c>
      <c r="C420" t="s">
        <v>118</v>
      </c>
      <c r="D420" t="s">
        <v>88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 t="s">
        <v>54</v>
      </c>
      <c r="B421" t="s">
        <v>55</v>
      </c>
      <c r="C421" t="s">
        <v>118</v>
      </c>
      <c r="D421" t="s">
        <v>110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 t="s">
        <v>54</v>
      </c>
      <c r="B422" t="s">
        <v>55</v>
      </c>
      <c r="C422" t="s">
        <v>118</v>
      </c>
      <c r="D422" t="s">
        <v>89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 t="s">
        <v>54</v>
      </c>
      <c r="B423" t="s">
        <v>55</v>
      </c>
      <c r="C423" t="s">
        <v>118</v>
      </c>
      <c r="D423" t="s">
        <v>64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 t="s">
        <v>54</v>
      </c>
      <c r="B424" t="s">
        <v>55</v>
      </c>
      <c r="C424" t="s">
        <v>118</v>
      </c>
      <c r="D424" t="s">
        <v>65</v>
      </c>
      <c r="E424">
        <v>2200</v>
      </c>
      <c r="F424">
        <v>4432</v>
      </c>
      <c r="G424">
        <v>2023</v>
      </c>
      <c r="H424">
        <v>40</v>
      </c>
      <c r="I424">
        <v>4158</v>
      </c>
      <c r="J424">
        <v>12092</v>
      </c>
      <c r="K424">
        <v>641</v>
      </c>
      <c r="L424">
        <v>702</v>
      </c>
      <c r="M424">
        <v>2732</v>
      </c>
      <c r="N424">
        <v>15444</v>
      </c>
      <c r="O424">
        <v>752</v>
      </c>
      <c r="P424">
        <v>9241</v>
      </c>
      <c r="Q424">
        <v>612</v>
      </c>
      <c r="R424">
        <v>670</v>
      </c>
      <c r="S424">
        <v>648</v>
      </c>
      <c r="T424">
        <v>47</v>
      </c>
      <c r="U424">
        <v>32828</v>
      </c>
      <c r="V424">
        <v>907</v>
      </c>
      <c r="W424">
        <v>562</v>
      </c>
      <c r="X424">
        <v>410</v>
      </c>
      <c r="Y424">
        <v>7</v>
      </c>
      <c r="Z424">
        <v>252</v>
      </c>
      <c r="AA424">
        <v>0</v>
      </c>
      <c r="AB424">
        <v>1465</v>
      </c>
      <c r="AC424">
        <v>619</v>
      </c>
      <c r="AD424">
        <v>3694</v>
      </c>
      <c r="AE424">
        <v>6448</v>
      </c>
      <c r="AF424">
        <v>2178</v>
      </c>
      <c r="AG424">
        <v>551</v>
      </c>
      <c r="AH424">
        <v>918</v>
      </c>
      <c r="AI424">
        <v>900</v>
      </c>
      <c r="AJ424">
        <v>817</v>
      </c>
      <c r="AK424">
        <v>12215</v>
      </c>
    </row>
    <row r="425" s="14" customFormat="1" spans="1:37">
      <c r="A425" s="14" t="s">
        <v>54</v>
      </c>
      <c r="B425" s="14" t="s">
        <v>55</v>
      </c>
      <c r="C425" s="14" t="s">
        <v>118</v>
      </c>
      <c r="D425" s="14" t="s">
        <v>111</v>
      </c>
      <c r="E425" s="14">
        <v>0</v>
      </c>
      <c r="F425" s="14">
        <v>0</v>
      </c>
      <c r="G425" s="14">
        <v>0</v>
      </c>
      <c r="H425" s="14">
        <v>0</v>
      </c>
      <c r="I425" s="14">
        <v>2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  <c r="AF425" s="14">
        <v>2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>
      <c r="A426" t="s">
        <v>54</v>
      </c>
      <c r="B426" t="s">
        <v>55</v>
      </c>
      <c r="C426" t="s">
        <v>119</v>
      </c>
      <c r="D426" t="s">
        <v>91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 t="s">
        <v>54</v>
      </c>
      <c r="B427" t="s">
        <v>55</v>
      </c>
      <c r="C427" t="s">
        <v>119</v>
      </c>
      <c r="D427" t="s">
        <v>92</v>
      </c>
      <c r="E427">
        <v>0</v>
      </c>
      <c r="F427">
        <v>1108</v>
      </c>
      <c r="G427">
        <v>0</v>
      </c>
      <c r="H427">
        <v>0</v>
      </c>
      <c r="I427">
        <v>0</v>
      </c>
      <c r="J427">
        <v>30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 t="s">
        <v>54</v>
      </c>
      <c r="B428" t="s">
        <v>55</v>
      </c>
      <c r="C428" t="s">
        <v>119</v>
      </c>
      <c r="D428" t="s">
        <v>93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 t="s">
        <v>54</v>
      </c>
      <c r="B429" t="s">
        <v>55</v>
      </c>
      <c r="C429" t="s">
        <v>119</v>
      </c>
      <c r="D429" t="s">
        <v>94</v>
      </c>
      <c r="E429">
        <v>2575</v>
      </c>
      <c r="F429">
        <v>0</v>
      </c>
      <c r="G429">
        <v>0</v>
      </c>
      <c r="H429">
        <v>0</v>
      </c>
      <c r="I429">
        <v>468</v>
      </c>
      <c r="J429">
        <v>13539</v>
      </c>
      <c r="K429">
        <v>0</v>
      </c>
      <c r="L429">
        <v>0</v>
      </c>
      <c r="M429">
        <v>0</v>
      </c>
      <c r="N429">
        <v>0</v>
      </c>
      <c r="O429">
        <v>484</v>
      </c>
      <c r="P429">
        <v>4836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13430</v>
      </c>
      <c r="AE429">
        <v>0</v>
      </c>
      <c r="AF429">
        <v>0</v>
      </c>
      <c r="AG429">
        <v>0</v>
      </c>
      <c r="AH429">
        <v>940</v>
      </c>
      <c r="AI429">
        <v>0</v>
      </c>
      <c r="AJ429">
        <v>1586</v>
      </c>
      <c r="AK429">
        <v>3587</v>
      </c>
    </row>
    <row r="430" spans="1:37">
      <c r="A430" t="s">
        <v>54</v>
      </c>
      <c r="B430" t="s">
        <v>55</v>
      </c>
      <c r="C430" t="s">
        <v>119</v>
      </c>
      <c r="D430" t="s">
        <v>95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1488</v>
      </c>
      <c r="AJ430">
        <v>0</v>
      </c>
      <c r="AK430">
        <v>0</v>
      </c>
    </row>
    <row r="431" spans="1:37">
      <c r="A431" t="s">
        <v>54</v>
      </c>
      <c r="B431" t="s">
        <v>55</v>
      </c>
      <c r="C431" t="s">
        <v>119</v>
      </c>
      <c r="D431" t="s">
        <v>57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 t="s">
        <v>54</v>
      </c>
      <c r="B432" t="s">
        <v>55</v>
      </c>
      <c r="C432" t="s">
        <v>119</v>
      </c>
      <c r="D432" t="s">
        <v>96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 t="s">
        <v>54</v>
      </c>
      <c r="B433" t="s">
        <v>55</v>
      </c>
      <c r="C433" t="s">
        <v>119</v>
      </c>
      <c r="D433" t="s">
        <v>97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 t="s">
        <v>54</v>
      </c>
      <c r="B434" t="s">
        <v>55</v>
      </c>
      <c r="C434" t="s">
        <v>119</v>
      </c>
      <c r="D434" t="s">
        <v>98</v>
      </c>
      <c r="E434">
        <v>572</v>
      </c>
      <c r="F434">
        <v>0</v>
      </c>
      <c r="G434">
        <v>0</v>
      </c>
      <c r="H434">
        <v>0</v>
      </c>
      <c r="I434">
        <v>2564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1599</v>
      </c>
      <c r="AK434">
        <v>0</v>
      </c>
    </row>
    <row r="435" spans="1:37">
      <c r="A435" t="s">
        <v>54</v>
      </c>
      <c r="B435" t="s">
        <v>55</v>
      </c>
      <c r="C435" t="s">
        <v>119</v>
      </c>
      <c r="D435" t="s">
        <v>99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3400</v>
      </c>
      <c r="K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 t="s">
        <v>54</v>
      </c>
      <c r="B436" t="s">
        <v>55</v>
      </c>
      <c r="C436" t="s">
        <v>119</v>
      </c>
      <c r="D436" t="s">
        <v>100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6685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 t="s">
        <v>54</v>
      </c>
      <c r="B437" t="s">
        <v>55</v>
      </c>
      <c r="C437" t="s">
        <v>119</v>
      </c>
      <c r="D437" t="s">
        <v>101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 t="s">
        <v>54</v>
      </c>
      <c r="B438" t="s">
        <v>55</v>
      </c>
      <c r="C438" t="s">
        <v>119</v>
      </c>
      <c r="D438" t="s">
        <v>102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7">
      <c r="A439" t="s">
        <v>54</v>
      </c>
      <c r="B439" t="s">
        <v>55</v>
      </c>
      <c r="C439" t="s">
        <v>119</v>
      </c>
      <c r="D439" t="s">
        <v>67</v>
      </c>
      <c r="G439">
        <v>0</v>
      </c>
    </row>
    <row r="440" spans="1:7">
      <c r="A440" t="s">
        <v>54</v>
      </c>
      <c r="B440" t="s">
        <v>55</v>
      </c>
      <c r="C440" t="s">
        <v>119</v>
      </c>
      <c r="D440" t="s">
        <v>68</v>
      </c>
      <c r="G440">
        <v>0</v>
      </c>
    </row>
    <row r="441" spans="1:37">
      <c r="A441" t="s">
        <v>54</v>
      </c>
      <c r="B441" t="s">
        <v>55</v>
      </c>
      <c r="C441" t="s">
        <v>119</v>
      </c>
      <c r="D441" t="s">
        <v>69</v>
      </c>
      <c r="G441">
        <v>0</v>
      </c>
      <c r="J441">
        <v>0</v>
      </c>
      <c r="AB441">
        <v>0</v>
      </c>
      <c r="AE441">
        <v>0</v>
      </c>
      <c r="AK441">
        <v>0</v>
      </c>
    </row>
    <row r="442" spans="1:37">
      <c r="A442" t="s">
        <v>54</v>
      </c>
      <c r="B442" t="s">
        <v>55</v>
      </c>
      <c r="C442" t="s">
        <v>119</v>
      </c>
      <c r="D442" t="s">
        <v>70</v>
      </c>
      <c r="G442">
        <v>0</v>
      </c>
      <c r="AB442">
        <v>0</v>
      </c>
      <c r="AK442">
        <v>0</v>
      </c>
    </row>
    <row r="443" spans="1:37">
      <c r="A443" t="s">
        <v>54</v>
      </c>
      <c r="B443" t="s">
        <v>55</v>
      </c>
      <c r="C443" t="s">
        <v>119</v>
      </c>
      <c r="D443" t="s">
        <v>71</v>
      </c>
      <c r="E443">
        <v>46</v>
      </c>
      <c r="F443">
        <v>0</v>
      </c>
      <c r="G443">
        <v>0</v>
      </c>
      <c r="I443">
        <v>0</v>
      </c>
      <c r="J443">
        <v>552</v>
      </c>
      <c r="K443">
        <v>46</v>
      </c>
      <c r="M443">
        <v>460</v>
      </c>
      <c r="N443">
        <v>1242</v>
      </c>
      <c r="O443">
        <v>2079</v>
      </c>
      <c r="P443">
        <v>966</v>
      </c>
      <c r="Q443">
        <v>46</v>
      </c>
      <c r="R443">
        <v>47</v>
      </c>
      <c r="S443">
        <v>0</v>
      </c>
      <c r="U443">
        <v>414</v>
      </c>
      <c r="AB443">
        <v>0</v>
      </c>
      <c r="AC443">
        <v>599</v>
      </c>
      <c r="AD443">
        <v>46</v>
      </c>
      <c r="AE443">
        <v>95</v>
      </c>
      <c r="AF443">
        <v>0</v>
      </c>
      <c r="AG443">
        <v>0</v>
      </c>
      <c r="AH443">
        <v>2530</v>
      </c>
      <c r="AI443">
        <v>46</v>
      </c>
      <c r="AK443">
        <v>0</v>
      </c>
    </row>
    <row r="444" spans="1:33">
      <c r="A444" t="s">
        <v>54</v>
      </c>
      <c r="B444" t="s">
        <v>55</v>
      </c>
      <c r="C444" t="s">
        <v>119</v>
      </c>
      <c r="D444" t="s">
        <v>72</v>
      </c>
      <c r="G444">
        <v>0</v>
      </c>
      <c r="K444">
        <v>0</v>
      </c>
      <c r="L444">
        <v>0</v>
      </c>
      <c r="M444">
        <v>0</v>
      </c>
      <c r="U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7">
      <c r="A445" t="s">
        <v>54</v>
      </c>
      <c r="B445" t="s">
        <v>55</v>
      </c>
      <c r="C445" t="s">
        <v>119</v>
      </c>
      <c r="D445" t="s">
        <v>73</v>
      </c>
      <c r="G445">
        <v>0</v>
      </c>
      <c r="AB445">
        <v>0</v>
      </c>
      <c r="AE445">
        <v>0</v>
      </c>
      <c r="AK445">
        <v>0</v>
      </c>
    </row>
    <row r="446" spans="1:37">
      <c r="A446" t="s">
        <v>54</v>
      </c>
      <c r="B446" t="s">
        <v>55</v>
      </c>
      <c r="C446" t="s">
        <v>119</v>
      </c>
      <c r="D446" t="s">
        <v>74</v>
      </c>
      <c r="E446">
        <v>0</v>
      </c>
      <c r="G446">
        <v>0</v>
      </c>
      <c r="S446">
        <v>0</v>
      </c>
      <c r="AB446">
        <v>0</v>
      </c>
      <c r="AD446">
        <v>0</v>
      </c>
      <c r="AE446">
        <v>0</v>
      </c>
      <c r="AF446">
        <v>0</v>
      </c>
      <c r="AK446">
        <v>0</v>
      </c>
    </row>
    <row r="447" spans="1:7">
      <c r="A447" t="s">
        <v>54</v>
      </c>
      <c r="B447" t="s">
        <v>55</v>
      </c>
      <c r="C447" t="s">
        <v>119</v>
      </c>
      <c r="D447" t="s">
        <v>75</v>
      </c>
      <c r="E447">
        <v>0</v>
      </c>
      <c r="G447">
        <v>0</v>
      </c>
    </row>
    <row r="448" spans="1:32">
      <c r="A448" t="s">
        <v>54</v>
      </c>
      <c r="B448" t="s">
        <v>55</v>
      </c>
      <c r="C448" t="s">
        <v>119</v>
      </c>
      <c r="D448" t="s">
        <v>76</v>
      </c>
      <c r="G448">
        <v>0</v>
      </c>
      <c r="M448">
        <v>0</v>
      </c>
      <c r="O448">
        <v>0</v>
      </c>
      <c r="T448">
        <v>0</v>
      </c>
      <c r="U448">
        <v>0</v>
      </c>
      <c r="AA448">
        <v>0</v>
      </c>
      <c r="AC448">
        <v>0</v>
      </c>
      <c r="AE448">
        <v>0</v>
      </c>
      <c r="AF448">
        <v>0</v>
      </c>
    </row>
    <row r="449" spans="1:37">
      <c r="A449" t="s">
        <v>54</v>
      </c>
      <c r="B449" t="s">
        <v>55</v>
      </c>
      <c r="C449" t="s">
        <v>119</v>
      </c>
      <c r="D449" t="s">
        <v>77</v>
      </c>
      <c r="G449">
        <v>0</v>
      </c>
      <c r="AB449">
        <v>0</v>
      </c>
      <c r="AE449">
        <v>0</v>
      </c>
      <c r="AK449">
        <v>0</v>
      </c>
    </row>
    <row r="450" spans="1:37">
      <c r="A450" t="s">
        <v>54</v>
      </c>
      <c r="B450" t="s">
        <v>55</v>
      </c>
      <c r="C450" t="s">
        <v>119</v>
      </c>
      <c r="D450" t="s">
        <v>78</v>
      </c>
      <c r="E450">
        <v>129</v>
      </c>
      <c r="F450">
        <v>86</v>
      </c>
      <c r="G450">
        <v>43</v>
      </c>
      <c r="I450">
        <v>0</v>
      </c>
      <c r="J450">
        <v>3730</v>
      </c>
      <c r="K450">
        <v>300</v>
      </c>
      <c r="L450">
        <v>86</v>
      </c>
      <c r="M450">
        <v>129</v>
      </c>
      <c r="N450">
        <v>2831</v>
      </c>
      <c r="O450">
        <v>257</v>
      </c>
      <c r="P450">
        <v>558</v>
      </c>
      <c r="Q450">
        <v>128</v>
      </c>
      <c r="R450">
        <v>0</v>
      </c>
      <c r="S450">
        <v>173</v>
      </c>
      <c r="T450">
        <v>0</v>
      </c>
      <c r="U450">
        <v>1150</v>
      </c>
      <c r="V450">
        <v>0</v>
      </c>
      <c r="W450">
        <v>0</v>
      </c>
      <c r="AA450">
        <v>0</v>
      </c>
      <c r="AB450">
        <v>0</v>
      </c>
      <c r="AC450">
        <v>257</v>
      </c>
      <c r="AD450">
        <v>343</v>
      </c>
      <c r="AE450">
        <v>173</v>
      </c>
      <c r="AF450">
        <v>0</v>
      </c>
      <c r="AG450">
        <v>0</v>
      </c>
      <c r="AH450">
        <v>858</v>
      </c>
      <c r="AI450">
        <v>43</v>
      </c>
      <c r="AJ450">
        <v>0</v>
      </c>
      <c r="AK450">
        <v>2317</v>
      </c>
    </row>
    <row r="451" spans="1:37">
      <c r="A451" t="s">
        <v>54</v>
      </c>
      <c r="B451" t="s">
        <v>55</v>
      </c>
      <c r="C451" t="s">
        <v>119</v>
      </c>
      <c r="D451" t="s">
        <v>79</v>
      </c>
      <c r="E451">
        <v>1560</v>
      </c>
      <c r="F451">
        <v>1640</v>
      </c>
      <c r="G451">
        <v>1280</v>
      </c>
      <c r="I451">
        <v>1000</v>
      </c>
      <c r="J451">
        <v>2480</v>
      </c>
      <c r="K451">
        <v>80</v>
      </c>
      <c r="L451">
        <v>0</v>
      </c>
      <c r="M451">
        <v>1680</v>
      </c>
      <c r="N451">
        <v>3960</v>
      </c>
      <c r="O451">
        <v>7680</v>
      </c>
      <c r="P451">
        <v>4080</v>
      </c>
      <c r="Q451">
        <v>480</v>
      </c>
      <c r="R451">
        <v>320</v>
      </c>
      <c r="S451">
        <v>120</v>
      </c>
      <c r="T451">
        <v>0</v>
      </c>
      <c r="U451">
        <v>6680</v>
      </c>
      <c r="V451">
        <v>0</v>
      </c>
      <c r="W451">
        <v>0</v>
      </c>
      <c r="X451">
        <v>0</v>
      </c>
      <c r="Z451">
        <v>0</v>
      </c>
      <c r="AB451">
        <v>0</v>
      </c>
      <c r="AC451">
        <v>4520</v>
      </c>
      <c r="AD451">
        <v>1600</v>
      </c>
      <c r="AE451">
        <v>2960</v>
      </c>
      <c r="AF451">
        <v>400</v>
      </c>
      <c r="AG451">
        <v>0</v>
      </c>
      <c r="AH451">
        <v>17360</v>
      </c>
      <c r="AI451">
        <v>840</v>
      </c>
      <c r="AJ451">
        <v>200</v>
      </c>
      <c r="AK451">
        <v>1280</v>
      </c>
    </row>
    <row r="452" spans="1:37">
      <c r="A452" t="s">
        <v>54</v>
      </c>
      <c r="B452" t="s">
        <v>55</v>
      </c>
      <c r="C452" t="s">
        <v>119</v>
      </c>
      <c r="D452" t="s">
        <v>80</v>
      </c>
      <c r="E452">
        <v>0</v>
      </c>
      <c r="G452">
        <v>0</v>
      </c>
      <c r="AB452">
        <v>0</v>
      </c>
      <c r="AE452">
        <v>0</v>
      </c>
      <c r="AK452">
        <v>0</v>
      </c>
    </row>
    <row r="453" spans="1:37">
      <c r="A453" t="s">
        <v>54</v>
      </c>
      <c r="B453" t="s">
        <v>55</v>
      </c>
      <c r="C453" t="s">
        <v>119</v>
      </c>
      <c r="D453" t="s">
        <v>81</v>
      </c>
      <c r="G453">
        <v>0</v>
      </c>
      <c r="AB453">
        <v>0</v>
      </c>
      <c r="AE453">
        <v>0</v>
      </c>
      <c r="AK453">
        <v>0</v>
      </c>
    </row>
    <row r="454" spans="1:37">
      <c r="A454" t="s">
        <v>54</v>
      </c>
      <c r="B454" t="s">
        <v>55</v>
      </c>
      <c r="C454" t="s">
        <v>119</v>
      </c>
      <c r="D454" t="s">
        <v>82</v>
      </c>
      <c r="G454">
        <v>0</v>
      </c>
      <c r="AB454">
        <v>0</v>
      </c>
      <c r="AE454">
        <v>0</v>
      </c>
      <c r="AK454">
        <v>0</v>
      </c>
    </row>
    <row r="455" spans="1:37">
      <c r="A455" t="s">
        <v>54</v>
      </c>
      <c r="B455" t="s">
        <v>55</v>
      </c>
      <c r="C455" t="s">
        <v>119</v>
      </c>
      <c r="D455" t="s">
        <v>83</v>
      </c>
      <c r="G455">
        <v>0</v>
      </c>
      <c r="AH455">
        <v>0</v>
      </c>
      <c r="AK455">
        <v>0</v>
      </c>
    </row>
    <row r="456" spans="1:37">
      <c r="A456" t="s">
        <v>54</v>
      </c>
      <c r="B456" t="s">
        <v>55</v>
      </c>
      <c r="C456" t="s">
        <v>119</v>
      </c>
      <c r="D456" t="s">
        <v>84</v>
      </c>
      <c r="G456">
        <v>0</v>
      </c>
      <c r="AB456">
        <v>0</v>
      </c>
      <c r="AE456">
        <v>0</v>
      </c>
      <c r="AK456">
        <v>0</v>
      </c>
    </row>
    <row r="457" spans="1:37">
      <c r="A457" t="s">
        <v>54</v>
      </c>
      <c r="B457" t="s">
        <v>55</v>
      </c>
      <c r="C457" t="s">
        <v>119</v>
      </c>
      <c r="D457" t="s">
        <v>85</v>
      </c>
      <c r="G457">
        <v>0</v>
      </c>
      <c r="J457">
        <v>0</v>
      </c>
      <c r="AB457">
        <v>0</v>
      </c>
      <c r="AD457">
        <v>40</v>
      </c>
      <c r="AE457">
        <v>0</v>
      </c>
      <c r="AK457">
        <v>0</v>
      </c>
    </row>
    <row r="458" spans="1:37">
      <c r="A458" t="s">
        <v>54</v>
      </c>
      <c r="B458" t="s">
        <v>55</v>
      </c>
      <c r="C458" t="s">
        <v>119</v>
      </c>
      <c r="D458" t="s">
        <v>86</v>
      </c>
      <c r="E458">
        <v>20456</v>
      </c>
      <c r="F458">
        <v>3836</v>
      </c>
      <c r="G458">
        <v>2156</v>
      </c>
      <c r="I458">
        <v>4088</v>
      </c>
      <c r="J458">
        <v>97373</v>
      </c>
      <c r="K458">
        <v>2614</v>
      </c>
      <c r="L458">
        <v>584</v>
      </c>
      <c r="M458">
        <v>1120</v>
      </c>
      <c r="N458">
        <v>48670</v>
      </c>
      <c r="O458">
        <v>22326</v>
      </c>
      <c r="P458">
        <v>39690</v>
      </c>
      <c r="Q458">
        <v>1768</v>
      </c>
      <c r="R458">
        <v>2507</v>
      </c>
      <c r="S458">
        <v>452</v>
      </c>
      <c r="T458">
        <v>0</v>
      </c>
      <c r="U458">
        <v>36932</v>
      </c>
      <c r="V458">
        <v>64</v>
      </c>
      <c r="W458">
        <v>586</v>
      </c>
      <c r="X458">
        <v>202</v>
      </c>
      <c r="Y458">
        <v>0</v>
      </c>
      <c r="Z458">
        <v>0</v>
      </c>
      <c r="AA458">
        <v>0</v>
      </c>
      <c r="AB458">
        <v>19661</v>
      </c>
      <c r="AC458">
        <v>297</v>
      </c>
      <c r="AD458">
        <v>2288</v>
      </c>
      <c r="AE458">
        <v>1594</v>
      </c>
      <c r="AF458">
        <v>4616</v>
      </c>
      <c r="AG458">
        <v>0</v>
      </c>
      <c r="AH458">
        <v>1135</v>
      </c>
      <c r="AI458">
        <v>4518</v>
      </c>
      <c r="AJ458">
        <v>2321</v>
      </c>
      <c r="AK458">
        <v>57311</v>
      </c>
    </row>
    <row r="459" spans="1:37">
      <c r="A459" t="s">
        <v>54</v>
      </c>
      <c r="B459" t="s">
        <v>55</v>
      </c>
      <c r="C459" t="s">
        <v>119</v>
      </c>
      <c r="D459" t="s">
        <v>103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 t="s">
        <v>54</v>
      </c>
      <c r="B460" t="s">
        <v>55</v>
      </c>
      <c r="C460" t="s">
        <v>119</v>
      </c>
      <c r="D460" t="s">
        <v>59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 t="s">
        <v>54</v>
      </c>
      <c r="B461" t="s">
        <v>55</v>
      </c>
      <c r="C461" t="s">
        <v>119</v>
      </c>
      <c r="D461" t="s">
        <v>104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 t="s">
        <v>54</v>
      </c>
      <c r="B462" t="s">
        <v>55</v>
      </c>
      <c r="C462" t="s">
        <v>119</v>
      </c>
      <c r="D462" t="s">
        <v>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 t="s">
        <v>54</v>
      </c>
      <c r="B463" t="s">
        <v>55</v>
      </c>
      <c r="C463" t="s">
        <v>119</v>
      </c>
      <c r="D463" t="s">
        <v>62</v>
      </c>
      <c r="E463">
        <v>897</v>
      </c>
      <c r="F463">
        <v>0</v>
      </c>
      <c r="G463">
        <v>592</v>
      </c>
      <c r="H463">
        <v>0</v>
      </c>
      <c r="I463">
        <v>1715</v>
      </c>
      <c r="J463">
        <v>12026</v>
      </c>
      <c r="K463">
        <v>495</v>
      </c>
      <c r="L463">
        <v>76</v>
      </c>
      <c r="M463">
        <v>0</v>
      </c>
      <c r="N463">
        <v>0</v>
      </c>
      <c r="O463">
        <v>0</v>
      </c>
      <c r="P463">
        <v>0</v>
      </c>
      <c r="Q463">
        <v>532</v>
      </c>
      <c r="R463">
        <v>1936</v>
      </c>
      <c r="S463">
        <v>0</v>
      </c>
      <c r="T463">
        <v>0</v>
      </c>
      <c r="U463">
        <v>30011</v>
      </c>
      <c r="V463">
        <v>608</v>
      </c>
      <c r="W463">
        <v>0</v>
      </c>
      <c r="X463">
        <v>47</v>
      </c>
      <c r="Y463">
        <v>0</v>
      </c>
      <c r="Z463">
        <v>111</v>
      </c>
      <c r="AA463">
        <v>0</v>
      </c>
      <c r="AB463">
        <v>7858</v>
      </c>
      <c r="AC463">
        <v>14</v>
      </c>
      <c r="AD463">
        <v>2576</v>
      </c>
      <c r="AE463">
        <v>3375</v>
      </c>
      <c r="AF463">
        <v>204</v>
      </c>
      <c r="AG463">
        <v>972</v>
      </c>
      <c r="AH463">
        <v>0</v>
      </c>
      <c r="AI463">
        <v>45</v>
      </c>
      <c r="AJ463">
        <v>1010</v>
      </c>
      <c r="AK463">
        <v>1277</v>
      </c>
    </row>
    <row r="464" spans="1:37">
      <c r="A464" t="s">
        <v>54</v>
      </c>
      <c r="B464" t="s">
        <v>55</v>
      </c>
      <c r="C464" t="s">
        <v>119</v>
      </c>
      <c r="D464" t="s">
        <v>63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 t="s">
        <v>54</v>
      </c>
      <c r="B465" t="s">
        <v>55</v>
      </c>
      <c r="C465" t="s">
        <v>119</v>
      </c>
      <c r="D465" t="s">
        <v>105</v>
      </c>
      <c r="E465">
        <v>22619</v>
      </c>
      <c r="F465">
        <v>9344</v>
      </c>
      <c r="G465">
        <v>293</v>
      </c>
      <c r="H465">
        <v>0</v>
      </c>
      <c r="I465">
        <v>9753</v>
      </c>
      <c r="J465">
        <v>26012</v>
      </c>
      <c r="K465">
        <v>7</v>
      </c>
      <c r="L465">
        <v>96</v>
      </c>
      <c r="M465">
        <v>0</v>
      </c>
      <c r="N465">
        <v>19131</v>
      </c>
      <c r="O465">
        <v>112127</v>
      </c>
      <c r="P465">
        <v>23232</v>
      </c>
      <c r="Q465">
        <v>133</v>
      </c>
      <c r="R465">
        <v>229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27</v>
      </c>
      <c r="Y465">
        <v>0</v>
      </c>
      <c r="Z465">
        <v>1</v>
      </c>
      <c r="AA465">
        <v>0</v>
      </c>
      <c r="AB465">
        <v>0</v>
      </c>
      <c r="AC465">
        <v>11808</v>
      </c>
      <c r="AD465">
        <v>18611</v>
      </c>
      <c r="AE465">
        <v>32192</v>
      </c>
      <c r="AF465">
        <v>3960</v>
      </c>
      <c r="AG465">
        <v>0</v>
      </c>
      <c r="AH465">
        <v>128733</v>
      </c>
      <c r="AI465">
        <v>1934</v>
      </c>
      <c r="AJ465">
        <v>9884</v>
      </c>
      <c r="AK465">
        <v>0</v>
      </c>
    </row>
    <row r="466" spans="1:37">
      <c r="A466" t="s">
        <v>54</v>
      </c>
      <c r="B466" t="s">
        <v>55</v>
      </c>
      <c r="C466" t="s">
        <v>119</v>
      </c>
      <c r="D466" t="s">
        <v>106</v>
      </c>
      <c r="E466">
        <v>254</v>
      </c>
      <c r="F466">
        <v>69</v>
      </c>
      <c r="G466">
        <v>0</v>
      </c>
      <c r="H466">
        <v>0</v>
      </c>
      <c r="I466">
        <v>0</v>
      </c>
      <c r="J466">
        <v>543</v>
      </c>
      <c r="K466">
        <v>0</v>
      </c>
      <c r="L466">
        <v>0</v>
      </c>
      <c r="M466">
        <v>0</v>
      </c>
      <c r="N466">
        <v>23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138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15</v>
      </c>
      <c r="AK466">
        <v>0</v>
      </c>
    </row>
    <row r="467" spans="1:37">
      <c r="A467" t="s">
        <v>54</v>
      </c>
      <c r="B467" t="s">
        <v>55</v>
      </c>
      <c r="C467" t="s">
        <v>119</v>
      </c>
      <c r="D467" t="s">
        <v>107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1169</v>
      </c>
      <c r="K467">
        <v>18</v>
      </c>
      <c r="L467">
        <v>0</v>
      </c>
      <c r="M467">
        <v>0</v>
      </c>
      <c r="N467">
        <v>0</v>
      </c>
      <c r="O467">
        <v>781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 t="s">
        <v>54</v>
      </c>
      <c r="B468" t="s">
        <v>55</v>
      </c>
      <c r="C468" t="s">
        <v>119</v>
      </c>
      <c r="D468" t="s">
        <v>108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1169</v>
      </c>
      <c r="K468">
        <v>15</v>
      </c>
      <c r="L468">
        <v>0</v>
      </c>
      <c r="M468">
        <v>0</v>
      </c>
      <c r="N468">
        <v>0</v>
      </c>
      <c r="O468">
        <v>295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 t="s">
        <v>54</v>
      </c>
      <c r="B469" t="s">
        <v>55</v>
      </c>
      <c r="C469" t="s">
        <v>119</v>
      </c>
      <c r="D469" t="s">
        <v>109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 t="s">
        <v>54</v>
      </c>
      <c r="B470" t="s">
        <v>55</v>
      </c>
      <c r="C470" t="s">
        <v>119</v>
      </c>
      <c r="D470" t="s">
        <v>87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 t="s">
        <v>54</v>
      </c>
      <c r="B471" t="s">
        <v>55</v>
      </c>
      <c r="C471" t="s">
        <v>119</v>
      </c>
      <c r="D471" t="s">
        <v>88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 t="s">
        <v>54</v>
      </c>
      <c r="B472" t="s">
        <v>55</v>
      </c>
      <c r="C472" t="s">
        <v>119</v>
      </c>
      <c r="D472" t="s">
        <v>110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 t="s">
        <v>54</v>
      </c>
      <c r="B473" t="s">
        <v>55</v>
      </c>
      <c r="C473" t="s">
        <v>119</v>
      </c>
      <c r="D473" t="s">
        <v>89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 t="s">
        <v>54</v>
      </c>
      <c r="B474" t="s">
        <v>55</v>
      </c>
      <c r="C474" t="s">
        <v>119</v>
      </c>
      <c r="D474" t="s">
        <v>64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 t="s">
        <v>54</v>
      </c>
      <c r="B475" t="s">
        <v>55</v>
      </c>
      <c r="C475" t="s">
        <v>119</v>
      </c>
      <c r="D475" t="s">
        <v>65</v>
      </c>
      <c r="E475">
        <v>17770</v>
      </c>
      <c r="F475">
        <v>9756</v>
      </c>
      <c r="G475">
        <v>1764</v>
      </c>
      <c r="H475">
        <v>65</v>
      </c>
      <c r="I475">
        <v>6797</v>
      </c>
      <c r="J475">
        <v>96660</v>
      </c>
      <c r="K475">
        <v>2682</v>
      </c>
      <c r="L475">
        <v>504</v>
      </c>
      <c r="M475">
        <v>1955</v>
      </c>
      <c r="N475">
        <v>28343</v>
      </c>
      <c r="O475">
        <v>85100</v>
      </c>
      <c r="P475">
        <v>48564</v>
      </c>
      <c r="Q475">
        <v>1123</v>
      </c>
      <c r="R475">
        <v>2084</v>
      </c>
      <c r="S475">
        <v>1138</v>
      </c>
      <c r="T475">
        <v>58</v>
      </c>
      <c r="U475">
        <v>39380</v>
      </c>
      <c r="V475">
        <v>328</v>
      </c>
      <c r="W475">
        <v>526</v>
      </c>
      <c r="X475">
        <v>155</v>
      </c>
      <c r="Y475">
        <v>11</v>
      </c>
      <c r="Z475">
        <v>47</v>
      </c>
      <c r="AA475">
        <v>0</v>
      </c>
      <c r="AB475">
        <v>13187</v>
      </c>
      <c r="AC475">
        <v>24307</v>
      </c>
      <c r="AD475">
        <v>11228</v>
      </c>
      <c r="AE475">
        <v>8892</v>
      </c>
      <c r="AF475">
        <v>1951</v>
      </c>
      <c r="AG475">
        <v>299</v>
      </c>
      <c r="AH475">
        <v>83174</v>
      </c>
      <c r="AI475">
        <v>2711</v>
      </c>
      <c r="AJ475">
        <v>3683</v>
      </c>
      <c r="AK475">
        <v>47610</v>
      </c>
    </row>
    <row r="476" s="14" customFormat="1" spans="1:37">
      <c r="A476" s="14" t="s">
        <v>54</v>
      </c>
      <c r="B476" s="14" t="s">
        <v>55</v>
      </c>
      <c r="C476" s="14" t="s">
        <v>119</v>
      </c>
      <c r="D476" s="14" t="s">
        <v>111</v>
      </c>
      <c r="E476" s="14">
        <v>41</v>
      </c>
      <c r="F476" s="14">
        <v>0</v>
      </c>
      <c r="G476" s="14">
        <v>2058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551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125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51</v>
      </c>
      <c r="AK476" s="14">
        <v>0</v>
      </c>
    </row>
    <row r="477" spans="1:37">
      <c r="A477" t="s">
        <v>54</v>
      </c>
      <c r="B477" t="s">
        <v>55</v>
      </c>
      <c r="C477" t="s">
        <v>120</v>
      </c>
      <c r="D477" t="s">
        <v>91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 t="s">
        <v>54</v>
      </c>
      <c r="B478" t="s">
        <v>55</v>
      </c>
      <c r="C478" t="s">
        <v>120</v>
      </c>
      <c r="D478" t="s">
        <v>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 t="s">
        <v>54</v>
      </c>
      <c r="B479" t="s">
        <v>55</v>
      </c>
      <c r="C479" t="s">
        <v>120</v>
      </c>
      <c r="D479" t="s">
        <v>93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 t="s">
        <v>54</v>
      </c>
      <c r="B480" t="s">
        <v>55</v>
      </c>
      <c r="C480" t="s">
        <v>120</v>
      </c>
      <c r="D480" t="s">
        <v>94</v>
      </c>
      <c r="E480">
        <v>0</v>
      </c>
      <c r="F480">
        <v>0</v>
      </c>
      <c r="G480">
        <v>0</v>
      </c>
      <c r="H480">
        <v>0</v>
      </c>
      <c r="I480">
        <v>111</v>
      </c>
      <c r="J480">
        <v>0</v>
      </c>
      <c r="K480">
        <v>0</v>
      </c>
      <c r="L480">
        <v>27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1636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1389</v>
      </c>
    </row>
    <row r="481" spans="1:37">
      <c r="A481" t="s">
        <v>54</v>
      </c>
      <c r="B481" t="s">
        <v>55</v>
      </c>
      <c r="C481" t="s">
        <v>120</v>
      </c>
      <c r="D481" t="s">
        <v>95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 t="s">
        <v>54</v>
      </c>
      <c r="B482" t="s">
        <v>55</v>
      </c>
      <c r="C482" t="s">
        <v>120</v>
      </c>
      <c r="D482" t="s">
        <v>57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1083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285</v>
      </c>
      <c r="Q482">
        <v>0</v>
      </c>
      <c r="R482">
        <v>57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142</v>
      </c>
      <c r="AE482">
        <v>0</v>
      </c>
      <c r="AF482">
        <v>0</v>
      </c>
      <c r="AG482">
        <v>0</v>
      </c>
      <c r="AH482">
        <v>399</v>
      </c>
      <c r="AI482">
        <v>0</v>
      </c>
      <c r="AJ482">
        <v>0</v>
      </c>
      <c r="AK482">
        <v>0</v>
      </c>
    </row>
    <row r="483" spans="1:37">
      <c r="A483" t="s">
        <v>54</v>
      </c>
      <c r="B483" t="s">
        <v>55</v>
      </c>
      <c r="C483" t="s">
        <v>120</v>
      </c>
      <c r="D483" t="s">
        <v>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 t="s">
        <v>54</v>
      </c>
      <c r="B484" t="s">
        <v>55</v>
      </c>
      <c r="C484" t="s">
        <v>120</v>
      </c>
      <c r="D484" t="s">
        <v>97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 t="s">
        <v>54</v>
      </c>
      <c r="B485" t="s">
        <v>55</v>
      </c>
      <c r="C485" t="s">
        <v>120</v>
      </c>
      <c r="D485" t="s">
        <v>98</v>
      </c>
      <c r="E485">
        <v>0</v>
      </c>
      <c r="F485">
        <v>0</v>
      </c>
      <c r="G485">
        <v>0</v>
      </c>
      <c r="H485">
        <v>0</v>
      </c>
      <c r="I485">
        <v>331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68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17</v>
      </c>
      <c r="AH485">
        <v>0</v>
      </c>
      <c r="AI485">
        <v>0</v>
      </c>
      <c r="AJ485">
        <v>148</v>
      </c>
      <c r="AK485">
        <v>0</v>
      </c>
    </row>
    <row r="486" spans="1:37">
      <c r="A486" t="s">
        <v>54</v>
      </c>
      <c r="B486" t="s">
        <v>55</v>
      </c>
      <c r="C486" t="s">
        <v>120</v>
      </c>
      <c r="D486" t="s">
        <v>99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 t="s">
        <v>54</v>
      </c>
      <c r="B487" t="s">
        <v>55</v>
      </c>
      <c r="C487" t="s">
        <v>120</v>
      </c>
      <c r="D487" t="s">
        <v>100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 t="s">
        <v>54</v>
      </c>
      <c r="B488" t="s">
        <v>55</v>
      </c>
      <c r="C488" t="s">
        <v>120</v>
      </c>
      <c r="D488" t="s">
        <v>101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 t="s">
        <v>54</v>
      </c>
      <c r="B489" t="s">
        <v>55</v>
      </c>
      <c r="C489" t="s">
        <v>120</v>
      </c>
      <c r="D489" t="s">
        <v>102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7">
      <c r="A490" t="s">
        <v>54</v>
      </c>
      <c r="B490" t="s">
        <v>55</v>
      </c>
      <c r="C490" t="s">
        <v>120</v>
      </c>
      <c r="D490" t="s">
        <v>67</v>
      </c>
      <c r="G490">
        <v>0</v>
      </c>
    </row>
    <row r="491" spans="1:7">
      <c r="A491" t="s">
        <v>54</v>
      </c>
      <c r="B491" t="s">
        <v>55</v>
      </c>
      <c r="C491" t="s">
        <v>120</v>
      </c>
      <c r="D491" t="s">
        <v>68</v>
      </c>
      <c r="G491">
        <v>0</v>
      </c>
    </row>
    <row r="492" spans="1:37">
      <c r="A492" t="s">
        <v>54</v>
      </c>
      <c r="B492" t="s">
        <v>55</v>
      </c>
      <c r="C492" t="s">
        <v>120</v>
      </c>
      <c r="D492" t="s">
        <v>69</v>
      </c>
      <c r="G492">
        <v>0</v>
      </c>
      <c r="AB492">
        <v>0</v>
      </c>
      <c r="AE492">
        <v>0</v>
      </c>
      <c r="AK492">
        <v>0</v>
      </c>
    </row>
    <row r="493" spans="1:37">
      <c r="A493" t="s">
        <v>54</v>
      </c>
      <c r="B493" t="s">
        <v>55</v>
      </c>
      <c r="C493" t="s">
        <v>120</v>
      </c>
      <c r="D493" t="s">
        <v>70</v>
      </c>
      <c r="G493">
        <v>0</v>
      </c>
      <c r="AB493">
        <v>0</v>
      </c>
      <c r="AK493">
        <v>0</v>
      </c>
    </row>
    <row r="494" spans="1:37">
      <c r="A494" t="s">
        <v>54</v>
      </c>
      <c r="B494" t="s">
        <v>55</v>
      </c>
      <c r="C494" t="s">
        <v>120</v>
      </c>
      <c r="D494" t="s">
        <v>71</v>
      </c>
      <c r="E494">
        <v>92</v>
      </c>
      <c r="G494">
        <v>52</v>
      </c>
      <c r="I494">
        <v>0</v>
      </c>
      <c r="J494">
        <v>230</v>
      </c>
      <c r="K494">
        <v>0</v>
      </c>
      <c r="L494">
        <v>0</v>
      </c>
      <c r="M494">
        <v>46</v>
      </c>
      <c r="N494">
        <v>598</v>
      </c>
      <c r="O494">
        <v>139</v>
      </c>
      <c r="P494">
        <v>552</v>
      </c>
      <c r="Q494">
        <v>138</v>
      </c>
      <c r="R494">
        <v>47</v>
      </c>
      <c r="S494">
        <v>236</v>
      </c>
      <c r="V494">
        <v>0</v>
      </c>
      <c r="AB494">
        <v>45</v>
      </c>
      <c r="AC494">
        <v>184</v>
      </c>
      <c r="AD494">
        <v>138</v>
      </c>
      <c r="AE494">
        <v>47</v>
      </c>
      <c r="AF494">
        <v>0</v>
      </c>
      <c r="AG494">
        <v>0</v>
      </c>
      <c r="AH494">
        <v>874</v>
      </c>
      <c r="AI494">
        <v>0</v>
      </c>
      <c r="AK494">
        <v>0</v>
      </c>
    </row>
    <row r="495" spans="1:36">
      <c r="A495" t="s">
        <v>54</v>
      </c>
      <c r="B495" t="s">
        <v>55</v>
      </c>
      <c r="C495" t="s">
        <v>120</v>
      </c>
      <c r="D495" t="s">
        <v>72</v>
      </c>
      <c r="G495">
        <v>0</v>
      </c>
      <c r="K495">
        <v>0</v>
      </c>
      <c r="M495">
        <v>0</v>
      </c>
      <c r="U495">
        <v>0</v>
      </c>
      <c r="AB495">
        <v>0</v>
      </c>
      <c r="AC495">
        <v>0</v>
      </c>
      <c r="AD495">
        <v>45</v>
      </c>
      <c r="AE495">
        <v>0</v>
      </c>
      <c r="AF495">
        <v>0</v>
      </c>
      <c r="AG495">
        <v>0</v>
      </c>
      <c r="AJ495">
        <v>0</v>
      </c>
    </row>
    <row r="496" spans="1:37">
      <c r="A496" t="s">
        <v>54</v>
      </c>
      <c r="B496" t="s">
        <v>55</v>
      </c>
      <c r="C496" t="s">
        <v>120</v>
      </c>
      <c r="D496" t="s">
        <v>73</v>
      </c>
      <c r="G496">
        <v>0</v>
      </c>
      <c r="AB496">
        <v>0</v>
      </c>
      <c r="AE496">
        <v>0</v>
      </c>
      <c r="AK496">
        <v>0</v>
      </c>
    </row>
    <row r="497" spans="1:37">
      <c r="A497" t="s">
        <v>54</v>
      </c>
      <c r="B497" t="s">
        <v>55</v>
      </c>
      <c r="C497" t="s">
        <v>120</v>
      </c>
      <c r="D497" t="s">
        <v>74</v>
      </c>
      <c r="E497">
        <v>0</v>
      </c>
      <c r="G497">
        <v>0</v>
      </c>
      <c r="U497">
        <v>0</v>
      </c>
      <c r="AB497">
        <v>0</v>
      </c>
      <c r="AD497">
        <v>0</v>
      </c>
      <c r="AE497">
        <v>0</v>
      </c>
      <c r="AF497">
        <v>0</v>
      </c>
      <c r="AJ497">
        <v>0</v>
      </c>
      <c r="AK497">
        <v>0</v>
      </c>
    </row>
    <row r="498" spans="1:7">
      <c r="A498" t="s">
        <v>54</v>
      </c>
      <c r="B498" t="s">
        <v>55</v>
      </c>
      <c r="C498" t="s">
        <v>120</v>
      </c>
      <c r="D498" t="s">
        <v>75</v>
      </c>
      <c r="E498">
        <v>0</v>
      </c>
      <c r="G498">
        <v>0</v>
      </c>
    </row>
    <row r="499" spans="1:37">
      <c r="A499" t="s">
        <v>54</v>
      </c>
      <c r="B499" t="s">
        <v>55</v>
      </c>
      <c r="C499" t="s">
        <v>120</v>
      </c>
      <c r="D499" t="s">
        <v>76</v>
      </c>
      <c r="G499">
        <v>0</v>
      </c>
      <c r="M499">
        <v>0</v>
      </c>
      <c r="O499">
        <v>0</v>
      </c>
      <c r="T499">
        <v>0</v>
      </c>
      <c r="U499">
        <v>0</v>
      </c>
      <c r="AA499">
        <v>0</v>
      </c>
      <c r="AC499">
        <v>0</v>
      </c>
      <c r="AD499">
        <v>43</v>
      </c>
      <c r="AE499">
        <v>0</v>
      </c>
      <c r="AF499">
        <v>0</v>
      </c>
      <c r="AK499">
        <v>1581</v>
      </c>
    </row>
    <row r="500" spans="1:37">
      <c r="A500" t="s">
        <v>54</v>
      </c>
      <c r="B500" t="s">
        <v>55</v>
      </c>
      <c r="C500" t="s">
        <v>120</v>
      </c>
      <c r="D500" t="s">
        <v>77</v>
      </c>
      <c r="G500">
        <v>0</v>
      </c>
      <c r="AB500">
        <v>0</v>
      </c>
      <c r="AE500">
        <v>0</v>
      </c>
      <c r="AK500">
        <v>0</v>
      </c>
    </row>
    <row r="501" spans="1:37">
      <c r="A501" t="s">
        <v>54</v>
      </c>
      <c r="B501" t="s">
        <v>55</v>
      </c>
      <c r="C501" t="s">
        <v>120</v>
      </c>
      <c r="D501" t="s">
        <v>78</v>
      </c>
      <c r="E501">
        <v>43</v>
      </c>
      <c r="F501">
        <v>0</v>
      </c>
      <c r="G501">
        <v>0</v>
      </c>
      <c r="I501">
        <v>42</v>
      </c>
      <c r="J501">
        <v>3473</v>
      </c>
      <c r="K501">
        <v>429</v>
      </c>
      <c r="L501">
        <v>43</v>
      </c>
      <c r="M501">
        <v>729</v>
      </c>
      <c r="N501">
        <v>4719</v>
      </c>
      <c r="O501">
        <v>728</v>
      </c>
      <c r="P501">
        <v>901</v>
      </c>
      <c r="Q501">
        <v>43</v>
      </c>
      <c r="R501">
        <v>43</v>
      </c>
      <c r="S501">
        <v>173</v>
      </c>
      <c r="T501">
        <v>0</v>
      </c>
      <c r="U501">
        <v>0</v>
      </c>
      <c r="V501">
        <v>0</v>
      </c>
      <c r="X501">
        <v>42</v>
      </c>
      <c r="Z501">
        <v>0</v>
      </c>
      <c r="AA501">
        <v>0</v>
      </c>
      <c r="AB501">
        <v>129</v>
      </c>
      <c r="AC501">
        <v>515</v>
      </c>
      <c r="AD501">
        <v>901</v>
      </c>
      <c r="AE501">
        <v>0</v>
      </c>
      <c r="AF501">
        <v>0</v>
      </c>
      <c r="AG501">
        <v>0</v>
      </c>
      <c r="AH501">
        <v>1244</v>
      </c>
      <c r="AI501">
        <v>129</v>
      </c>
      <c r="AJ501">
        <v>0</v>
      </c>
      <c r="AK501">
        <v>3861</v>
      </c>
    </row>
    <row r="502" spans="1:37">
      <c r="A502" t="s">
        <v>54</v>
      </c>
      <c r="B502" t="s">
        <v>55</v>
      </c>
      <c r="C502" t="s">
        <v>120</v>
      </c>
      <c r="D502" t="s">
        <v>79</v>
      </c>
      <c r="E502">
        <v>200</v>
      </c>
      <c r="F502">
        <v>0</v>
      </c>
      <c r="G502">
        <v>0</v>
      </c>
      <c r="I502">
        <v>40</v>
      </c>
      <c r="J502">
        <v>120</v>
      </c>
      <c r="K502">
        <v>0</v>
      </c>
      <c r="L502">
        <v>80</v>
      </c>
      <c r="M502">
        <v>120</v>
      </c>
      <c r="N502">
        <v>880</v>
      </c>
      <c r="O502">
        <v>440</v>
      </c>
      <c r="P502">
        <v>1440</v>
      </c>
      <c r="Q502">
        <v>160</v>
      </c>
      <c r="R502">
        <v>0</v>
      </c>
      <c r="S502">
        <v>40</v>
      </c>
      <c r="T502">
        <v>0</v>
      </c>
      <c r="U502">
        <v>0</v>
      </c>
      <c r="V502">
        <v>0</v>
      </c>
      <c r="W502">
        <v>0</v>
      </c>
      <c r="X502">
        <v>40</v>
      </c>
      <c r="Z502">
        <v>0</v>
      </c>
      <c r="AB502">
        <v>0</v>
      </c>
      <c r="AC502">
        <v>0</v>
      </c>
      <c r="AD502">
        <v>120</v>
      </c>
      <c r="AE502">
        <v>0</v>
      </c>
      <c r="AF502">
        <v>0</v>
      </c>
      <c r="AG502">
        <v>0</v>
      </c>
      <c r="AH502">
        <v>600</v>
      </c>
      <c r="AI502">
        <v>0</v>
      </c>
      <c r="AJ502">
        <v>0</v>
      </c>
      <c r="AK502">
        <v>800</v>
      </c>
    </row>
    <row r="503" spans="1:37">
      <c r="A503" t="s">
        <v>54</v>
      </c>
      <c r="B503" t="s">
        <v>55</v>
      </c>
      <c r="C503" t="s">
        <v>120</v>
      </c>
      <c r="D503" t="s">
        <v>80</v>
      </c>
      <c r="E503">
        <v>0</v>
      </c>
      <c r="G503">
        <v>0</v>
      </c>
      <c r="AB503">
        <v>0</v>
      </c>
      <c r="AE503">
        <v>0</v>
      </c>
      <c r="AK503">
        <v>0</v>
      </c>
    </row>
    <row r="504" spans="1:37">
      <c r="A504" t="s">
        <v>54</v>
      </c>
      <c r="B504" t="s">
        <v>55</v>
      </c>
      <c r="C504" t="s">
        <v>120</v>
      </c>
      <c r="D504" t="s">
        <v>81</v>
      </c>
      <c r="G504">
        <v>0</v>
      </c>
      <c r="AB504">
        <v>0</v>
      </c>
      <c r="AE504">
        <v>0</v>
      </c>
      <c r="AK504">
        <v>0</v>
      </c>
    </row>
    <row r="505" spans="1:37">
      <c r="A505" t="s">
        <v>54</v>
      </c>
      <c r="B505" t="s">
        <v>55</v>
      </c>
      <c r="C505" t="s">
        <v>120</v>
      </c>
      <c r="D505" t="s">
        <v>82</v>
      </c>
      <c r="G505">
        <v>0</v>
      </c>
      <c r="AB505">
        <v>0</v>
      </c>
      <c r="AE505">
        <v>0</v>
      </c>
      <c r="AK505">
        <v>0</v>
      </c>
    </row>
    <row r="506" spans="1:37">
      <c r="A506" t="s">
        <v>54</v>
      </c>
      <c r="B506" t="s">
        <v>55</v>
      </c>
      <c r="C506" t="s">
        <v>120</v>
      </c>
      <c r="D506" t="s">
        <v>83</v>
      </c>
      <c r="G506">
        <v>0</v>
      </c>
      <c r="P506">
        <v>0</v>
      </c>
      <c r="Q506">
        <v>0</v>
      </c>
      <c r="AK506">
        <v>0</v>
      </c>
    </row>
    <row r="507" spans="1:37">
      <c r="A507" t="s">
        <v>54</v>
      </c>
      <c r="B507" t="s">
        <v>55</v>
      </c>
      <c r="C507" t="s">
        <v>120</v>
      </c>
      <c r="D507" t="s">
        <v>84</v>
      </c>
      <c r="G507">
        <v>0</v>
      </c>
      <c r="AB507">
        <v>0</v>
      </c>
      <c r="AE507">
        <v>0</v>
      </c>
      <c r="AK507">
        <v>0</v>
      </c>
    </row>
    <row r="508" spans="1:37">
      <c r="A508" t="s">
        <v>54</v>
      </c>
      <c r="B508" t="s">
        <v>55</v>
      </c>
      <c r="C508" t="s">
        <v>120</v>
      </c>
      <c r="D508" t="s">
        <v>85</v>
      </c>
      <c r="G508">
        <v>0</v>
      </c>
      <c r="J508">
        <v>0</v>
      </c>
      <c r="AB508">
        <v>0</v>
      </c>
      <c r="AE508">
        <v>0</v>
      </c>
      <c r="AK508">
        <v>0</v>
      </c>
    </row>
    <row r="509" spans="1:37">
      <c r="A509" t="s">
        <v>54</v>
      </c>
      <c r="B509" t="s">
        <v>55</v>
      </c>
      <c r="C509" t="s">
        <v>120</v>
      </c>
      <c r="D509" t="s">
        <v>86</v>
      </c>
      <c r="E509">
        <v>2228</v>
      </c>
      <c r="F509">
        <v>4386</v>
      </c>
      <c r="G509">
        <v>14</v>
      </c>
      <c r="I509">
        <v>4878</v>
      </c>
      <c r="J509">
        <v>42602</v>
      </c>
      <c r="K509">
        <v>432</v>
      </c>
      <c r="L509">
        <v>60</v>
      </c>
      <c r="M509">
        <v>0</v>
      </c>
      <c r="N509">
        <v>12900</v>
      </c>
      <c r="O509">
        <v>50</v>
      </c>
      <c r="P509">
        <v>25312</v>
      </c>
      <c r="Q509">
        <v>68</v>
      </c>
      <c r="R509">
        <v>2461</v>
      </c>
      <c r="S509">
        <v>303</v>
      </c>
      <c r="T509">
        <v>0</v>
      </c>
      <c r="U509">
        <v>0</v>
      </c>
      <c r="V509">
        <v>238</v>
      </c>
      <c r="W509">
        <v>23</v>
      </c>
      <c r="X509">
        <v>167</v>
      </c>
      <c r="Y509">
        <v>0</v>
      </c>
      <c r="Z509">
        <v>0</v>
      </c>
      <c r="AA509">
        <v>0</v>
      </c>
      <c r="AB509">
        <v>2630</v>
      </c>
      <c r="AC509">
        <v>131</v>
      </c>
      <c r="AD509">
        <v>3842</v>
      </c>
      <c r="AE509">
        <v>1207</v>
      </c>
      <c r="AF509">
        <v>1314</v>
      </c>
      <c r="AG509">
        <v>0</v>
      </c>
      <c r="AH509">
        <v>530</v>
      </c>
      <c r="AI509">
        <v>575</v>
      </c>
      <c r="AJ509">
        <v>2042</v>
      </c>
      <c r="AK509">
        <v>32268</v>
      </c>
    </row>
    <row r="510" spans="1:37">
      <c r="A510" t="s">
        <v>54</v>
      </c>
      <c r="B510" t="s">
        <v>55</v>
      </c>
      <c r="C510" t="s">
        <v>120</v>
      </c>
      <c r="D510" t="s">
        <v>103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 t="s">
        <v>54</v>
      </c>
      <c r="B511" t="s">
        <v>55</v>
      </c>
      <c r="C511" t="s">
        <v>120</v>
      </c>
      <c r="D511" t="s">
        <v>59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 t="s">
        <v>54</v>
      </c>
      <c r="B512" t="s">
        <v>55</v>
      </c>
      <c r="C512" t="s">
        <v>120</v>
      </c>
      <c r="D512" t="s">
        <v>104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 t="s">
        <v>54</v>
      </c>
      <c r="B513" t="s">
        <v>55</v>
      </c>
      <c r="C513" t="s">
        <v>120</v>
      </c>
      <c r="D513" t="s">
        <v>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54</v>
      </c>
      <c r="B514" t="s">
        <v>55</v>
      </c>
      <c r="C514" t="s">
        <v>120</v>
      </c>
      <c r="D514" t="s">
        <v>62</v>
      </c>
      <c r="E514">
        <v>949</v>
      </c>
      <c r="F514">
        <v>0</v>
      </c>
      <c r="G514">
        <v>13</v>
      </c>
      <c r="H514">
        <v>0</v>
      </c>
      <c r="I514">
        <v>2532</v>
      </c>
      <c r="J514">
        <v>20246</v>
      </c>
      <c r="K514">
        <v>145</v>
      </c>
      <c r="L514">
        <v>21</v>
      </c>
      <c r="M514">
        <v>0</v>
      </c>
      <c r="N514">
        <v>0</v>
      </c>
      <c r="O514">
        <v>0</v>
      </c>
      <c r="P514">
        <v>0</v>
      </c>
      <c r="Q514">
        <v>21</v>
      </c>
      <c r="R514">
        <v>532</v>
      </c>
      <c r="S514">
        <v>0</v>
      </c>
      <c r="T514">
        <v>0</v>
      </c>
      <c r="U514">
        <v>4783</v>
      </c>
      <c r="V514">
        <v>14</v>
      </c>
      <c r="W514">
        <v>0</v>
      </c>
      <c r="X514">
        <v>22</v>
      </c>
      <c r="Y514">
        <v>0</v>
      </c>
      <c r="Z514">
        <v>34</v>
      </c>
      <c r="AA514">
        <v>0</v>
      </c>
      <c r="AB514">
        <v>102</v>
      </c>
      <c r="AC514">
        <v>92</v>
      </c>
      <c r="AD514">
        <v>4016</v>
      </c>
      <c r="AE514">
        <v>0</v>
      </c>
      <c r="AF514">
        <v>468</v>
      </c>
      <c r="AG514">
        <v>60</v>
      </c>
      <c r="AH514">
        <v>0</v>
      </c>
      <c r="AI514">
        <v>36</v>
      </c>
      <c r="AJ514">
        <v>122</v>
      </c>
      <c r="AK514">
        <v>0</v>
      </c>
    </row>
    <row r="515" spans="1:37">
      <c r="A515" t="s">
        <v>54</v>
      </c>
      <c r="B515" t="s">
        <v>55</v>
      </c>
      <c r="C515" t="s">
        <v>120</v>
      </c>
      <c r="D515" t="s">
        <v>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 t="s">
        <v>54</v>
      </c>
      <c r="B516" t="s">
        <v>55</v>
      </c>
      <c r="C516" t="s">
        <v>120</v>
      </c>
      <c r="D516" t="s">
        <v>105</v>
      </c>
      <c r="E516">
        <v>7</v>
      </c>
      <c r="F516">
        <v>0</v>
      </c>
      <c r="G516">
        <v>3</v>
      </c>
      <c r="H516">
        <v>0</v>
      </c>
      <c r="I516">
        <v>3</v>
      </c>
      <c r="J516">
        <v>197</v>
      </c>
      <c r="K516">
        <v>13</v>
      </c>
      <c r="L516">
        <v>11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3</v>
      </c>
      <c r="AJ516">
        <v>0</v>
      </c>
      <c r="AK516">
        <v>0</v>
      </c>
    </row>
    <row r="517" spans="1:37">
      <c r="A517" t="s">
        <v>54</v>
      </c>
      <c r="B517" t="s">
        <v>55</v>
      </c>
      <c r="C517" t="s">
        <v>120</v>
      </c>
      <c r="D517" t="s">
        <v>106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 t="s">
        <v>54</v>
      </c>
      <c r="B518" t="s">
        <v>55</v>
      </c>
      <c r="C518" t="s">
        <v>120</v>
      </c>
      <c r="D518" t="s">
        <v>107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 t="s">
        <v>54</v>
      </c>
      <c r="B519" t="s">
        <v>55</v>
      </c>
      <c r="C519" t="s">
        <v>120</v>
      </c>
      <c r="D519" t="s">
        <v>108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 t="s">
        <v>54</v>
      </c>
      <c r="B520" t="s">
        <v>55</v>
      </c>
      <c r="C520" t="s">
        <v>120</v>
      </c>
      <c r="D520" t="s">
        <v>109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 t="s">
        <v>54</v>
      </c>
      <c r="B521" t="s">
        <v>55</v>
      </c>
      <c r="C521" t="s">
        <v>120</v>
      </c>
      <c r="D521" t="s">
        <v>87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 t="s">
        <v>54</v>
      </c>
      <c r="B522" t="s">
        <v>55</v>
      </c>
      <c r="C522" t="s">
        <v>120</v>
      </c>
      <c r="D522" t="s">
        <v>88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 t="s">
        <v>54</v>
      </c>
      <c r="B523" t="s">
        <v>55</v>
      </c>
      <c r="C523" t="s">
        <v>120</v>
      </c>
      <c r="D523" t="s">
        <v>110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 t="s">
        <v>54</v>
      </c>
      <c r="B524" t="s">
        <v>55</v>
      </c>
      <c r="C524" t="s">
        <v>120</v>
      </c>
      <c r="D524" t="s">
        <v>89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 t="s">
        <v>54</v>
      </c>
      <c r="B525" t="s">
        <v>55</v>
      </c>
      <c r="C525" t="s">
        <v>120</v>
      </c>
      <c r="D525" t="s">
        <v>64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 t="s">
        <v>54</v>
      </c>
      <c r="B526" t="s">
        <v>55</v>
      </c>
      <c r="C526" t="s">
        <v>120</v>
      </c>
      <c r="D526" t="s">
        <v>65</v>
      </c>
      <c r="E526">
        <v>3542</v>
      </c>
      <c r="F526">
        <v>3578</v>
      </c>
      <c r="G526">
        <v>389</v>
      </c>
      <c r="H526">
        <v>4</v>
      </c>
      <c r="I526">
        <v>5688</v>
      </c>
      <c r="J526">
        <v>70834</v>
      </c>
      <c r="K526">
        <v>788</v>
      </c>
      <c r="L526">
        <v>169</v>
      </c>
      <c r="M526">
        <v>450</v>
      </c>
      <c r="N526">
        <v>15862</v>
      </c>
      <c r="O526">
        <v>1040</v>
      </c>
      <c r="P526">
        <v>29750</v>
      </c>
      <c r="Q526">
        <v>655</v>
      </c>
      <c r="R526">
        <v>2714</v>
      </c>
      <c r="S526">
        <v>421</v>
      </c>
      <c r="T526">
        <v>18</v>
      </c>
      <c r="U526">
        <v>15250</v>
      </c>
      <c r="V526">
        <v>184</v>
      </c>
      <c r="W526">
        <v>65</v>
      </c>
      <c r="X526">
        <v>248</v>
      </c>
      <c r="Y526">
        <v>22</v>
      </c>
      <c r="Z526">
        <v>54</v>
      </c>
      <c r="AA526">
        <v>0</v>
      </c>
      <c r="AB526">
        <v>2084</v>
      </c>
      <c r="AC526">
        <v>2606</v>
      </c>
      <c r="AD526">
        <v>6977</v>
      </c>
      <c r="AE526">
        <v>1721</v>
      </c>
      <c r="AF526">
        <v>1724</v>
      </c>
      <c r="AG526">
        <v>2412</v>
      </c>
      <c r="AH526">
        <v>9392</v>
      </c>
      <c r="AI526">
        <v>558</v>
      </c>
      <c r="AJ526">
        <v>839</v>
      </c>
      <c r="AK526">
        <v>21028</v>
      </c>
    </row>
    <row r="527" s="14" customFormat="1" spans="1:37">
      <c r="A527" s="14" t="s">
        <v>54</v>
      </c>
      <c r="B527" s="14" t="s">
        <v>55</v>
      </c>
      <c r="C527" s="14" t="s">
        <v>120</v>
      </c>
      <c r="D527" s="14" t="s">
        <v>111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1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>
      <c r="A528" t="s">
        <v>54</v>
      </c>
      <c r="B528" t="s">
        <v>55</v>
      </c>
      <c r="C528" t="s">
        <v>121</v>
      </c>
      <c r="D528" t="s">
        <v>91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 t="s">
        <v>54</v>
      </c>
      <c r="B529" t="s">
        <v>55</v>
      </c>
      <c r="C529" t="s">
        <v>121</v>
      </c>
      <c r="D529" t="s">
        <v>92</v>
      </c>
      <c r="E529">
        <v>0</v>
      </c>
      <c r="F529">
        <v>982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 t="s">
        <v>54</v>
      </c>
      <c r="B530" t="s">
        <v>55</v>
      </c>
      <c r="C530" t="s">
        <v>121</v>
      </c>
      <c r="D530" t="s">
        <v>93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 t="s">
        <v>54</v>
      </c>
      <c r="B531" t="s">
        <v>55</v>
      </c>
      <c r="C531" t="s">
        <v>121</v>
      </c>
      <c r="D531" t="s">
        <v>94</v>
      </c>
      <c r="E531">
        <v>0</v>
      </c>
      <c r="F531">
        <v>0</v>
      </c>
      <c r="G531">
        <v>46</v>
      </c>
      <c r="H531">
        <v>0</v>
      </c>
      <c r="I531">
        <v>22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26</v>
      </c>
      <c r="Q531">
        <v>0</v>
      </c>
      <c r="R531">
        <v>0</v>
      </c>
      <c r="S531">
        <v>28</v>
      </c>
      <c r="T531">
        <v>0</v>
      </c>
      <c r="U531">
        <v>0</v>
      </c>
      <c r="V531">
        <v>0</v>
      </c>
      <c r="W531">
        <v>0</v>
      </c>
      <c r="X531">
        <v>26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4664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51</v>
      </c>
      <c r="AK531">
        <v>429</v>
      </c>
    </row>
    <row r="532" spans="1:37">
      <c r="A532" t="s">
        <v>54</v>
      </c>
      <c r="B532" t="s">
        <v>55</v>
      </c>
      <c r="C532" t="s">
        <v>121</v>
      </c>
      <c r="D532" t="s">
        <v>95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 t="s">
        <v>54</v>
      </c>
      <c r="B533" t="s">
        <v>55</v>
      </c>
      <c r="C533" t="s">
        <v>121</v>
      </c>
      <c r="D533" t="s">
        <v>57</v>
      </c>
      <c r="E533">
        <v>0</v>
      </c>
      <c r="F533">
        <v>0</v>
      </c>
      <c r="G533">
        <v>57</v>
      </c>
      <c r="H533">
        <v>0</v>
      </c>
      <c r="I533">
        <v>171</v>
      </c>
      <c r="J533">
        <v>798</v>
      </c>
      <c r="K533">
        <v>0</v>
      </c>
      <c r="L533">
        <v>0</v>
      </c>
      <c r="M533">
        <v>114</v>
      </c>
      <c r="N533">
        <v>200</v>
      </c>
      <c r="O533">
        <v>0</v>
      </c>
      <c r="P533">
        <v>627</v>
      </c>
      <c r="Q533">
        <v>0</v>
      </c>
      <c r="R533">
        <v>57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314</v>
      </c>
      <c r="AE533">
        <v>0</v>
      </c>
      <c r="AF533">
        <v>28</v>
      </c>
      <c r="AG533">
        <v>0</v>
      </c>
      <c r="AH533">
        <v>0</v>
      </c>
      <c r="AI533">
        <v>0</v>
      </c>
      <c r="AJ533">
        <v>28</v>
      </c>
      <c r="AK533">
        <v>0</v>
      </c>
    </row>
    <row r="534" spans="1:37">
      <c r="A534" t="s">
        <v>54</v>
      </c>
      <c r="B534" t="s">
        <v>55</v>
      </c>
      <c r="C534" t="s">
        <v>121</v>
      </c>
      <c r="D534" t="s">
        <v>96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 t="s">
        <v>54</v>
      </c>
      <c r="B535" t="s">
        <v>55</v>
      </c>
      <c r="C535" t="s">
        <v>121</v>
      </c>
      <c r="D535" t="s">
        <v>97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 t="s">
        <v>54</v>
      </c>
      <c r="B536" t="s">
        <v>55</v>
      </c>
      <c r="C536" t="s">
        <v>121</v>
      </c>
      <c r="D536" t="s">
        <v>98</v>
      </c>
      <c r="E536">
        <v>0</v>
      </c>
      <c r="F536">
        <v>0</v>
      </c>
      <c r="G536">
        <v>15</v>
      </c>
      <c r="H536">
        <v>0</v>
      </c>
      <c r="I536">
        <v>1215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50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34</v>
      </c>
      <c r="AH536">
        <v>0</v>
      </c>
      <c r="AI536">
        <v>0</v>
      </c>
      <c r="AJ536">
        <v>25</v>
      </c>
      <c r="AK536">
        <v>0</v>
      </c>
    </row>
    <row r="537" spans="1:37">
      <c r="A537" t="s">
        <v>54</v>
      </c>
      <c r="B537" t="s">
        <v>55</v>
      </c>
      <c r="C537" t="s">
        <v>121</v>
      </c>
      <c r="D537" t="s">
        <v>99</v>
      </c>
      <c r="E537">
        <v>0</v>
      </c>
      <c r="F537">
        <v>0</v>
      </c>
      <c r="G537">
        <v>20</v>
      </c>
      <c r="H537">
        <v>0</v>
      </c>
      <c r="I537">
        <v>0</v>
      </c>
      <c r="J537">
        <v>0</v>
      </c>
      <c r="K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 t="s">
        <v>54</v>
      </c>
      <c r="B538" t="s">
        <v>55</v>
      </c>
      <c r="C538" t="s">
        <v>121</v>
      </c>
      <c r="D538" t="s">
        <v>100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 t="s">
        <v>54</v>
      </c>
      <c r="B539" t="s">
        <v>55</v>
      </c>
      <c r="C539" t="s">
        <v>121</v>
      </c>
      <c r="D539" t="s">
        <v>101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 t="s">
        <v>54</v>
      </c>
      <c r="B540" t="s">
        <v>55</v>
      </c>
      <c r="C540" t="s">
        <v>121</v>
      </c>
      <c r="D540" t="s">
        <v>102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7">
      <c r="A541" t="s">
        <v>54</v>
      </c>
      <c r="B541" t="s">
        <v>55</v>
      </c>
      <c r="C541" t="s">
        <v>121</v>
      </c>
      <c r="D541" t="s">
        <v>67</v>
      </c>
      <c r="G541">
        <v>0</v>
      </c>
    </row>
    <row r="542" spans="1:7">
      <c r="A542" t="s">
        <v>54</v>
      </c>
      <c r="B542" t="s">
        <v>55</v>
      </c>
      <c r="C542" t="s">
        <v>121</v>
      </c>
      <c r="D542" t="s">
        <v>68</v>
      </c>
      <c r="G542">
        <v>0</v>
      </c>
    </row>
    <row r="543" spans="1:37">
      <c r="A543" t="s">
        <v>54</v>
      </c>
      <c r="B543" t="s">
        <v>55</v>
      </c>
      <c r="C543" t="s">
        <v>121</v>
      </c>
      <c r="D543" t="s">
        <v>69</v>
      </c>
      <c r="G543">
        <v>0</v>
      </c>
      <c r="AB543">
        <v>0</v>
      </c>
      <c r="AE543">
        <v>0</v>
      </c>
      <c r="AK543">
        <v>0</v>
      </c>
    </row>
    <row r="544" spans="1:37">
      <c r="A544" t="s">
        <v>54</v>
      </c>
      <c r="B544" t="s">
        <v>55</v>
      </c>
      <c r="C544" t="s">
        <v>121</v>
      </c>
      <c r="D544" t="s">
        <v>70</v>
      </c>
      <c r="G544">
        <v>0</v>
      </c>
      <c r="AB544">
        <v>0</v>
      </c>
      <c r="AK544">
        <v>0</v>
      </c>
    </row>
    <row r="545" spans="1:37">
      <c r="A545" t="s">
        <v>54</v>
      </c>
      <c r="B545" t="s">
        <v>55</v>
      </c>
      <c r="C545" t="s">
        <v>121</v>
      </c>
      <c r="D545" t="s">
        <v>71</v>
      </c>
      <c r="E545">
        <v>460</v>
      </c>
      <c r="F545">
        <v>0</v>
      </c>
      <c r="G545">
        <v>157</v>
      </c>
      <c r="I545">
        <v>222</v>
      </c>
      <c r="J545">
        <v>966</v>
      </c>
      <c r="K545">
        <v>368</v>
      </c>
      <c r="L545">
        <v>0</v>
      </c>
      <c r="M545">
        <v>0</v>
      </c>
      <c r="N545">
        <v>1104</v>
      </c>
      <c r="O545">
        <v>1386</v>
      </c>
      <c r="P545">
        <v>3496</v>
      </c>
      <c r="Q545">
        <v>46</v>
      </c>
      <c r="R545">
        <v>47</v>
      </c>
      <c r="S545">
        <v>236</v>
      </c>
      <c r="U545">
        <v>3358</v>
      </c>
      <c r="V545">
        <v>0</v>
      </c>
      <c r="X545">
        <v>46</v>
      </c>
      <c r="Z545">
        <v>0</v>
      </c>
      <c r="AB545">
        <v>136</v>
      </c>
      <c r="AC545">
        <v>277</v>
      </c>
      <c r="AD545">
        <v>414</v>
      </c>
      <c r="AE545">
        <v>1277</v>
      </c>
      <c r="AF545">
        <v>626</v>
      </c>
      <c r="AG545">
        <v>0</v>
      </c>
      <c r="AH545">
        <v>1012</v>
      </c>
      <c r="AI545">
        <v>322</v>
      </c>
      <c r="AJ545">
        <v>46</v>
      </c>
      <c r="AK545">
        <v>0</v>
      </c>
    </row>
    <row r="546" spans="1:36">
      <c r="A546" t="s">
        <v>54</v>
      </c>
      <c r="B546" t="s">
        <v>55</v>
      </c>
      <c r="C546" t="s">
        <v>121</v>
      </c>
      <c r="D546" t="s">
        <v>72</v>
      </c>
      <c r="G546">
        <v>0</v>
      </c>
      <c r="K546">
        <v>0</v>
      </c>
      <c r="L546">
        <v>0</v>
      </c>
      <c r="M546">
        <v>0</v>
      </c>
      <c r="U546">
        <v>1320</v>
      </c>
      <c r="V546">
        <v>0</v>
      </c>
      <c r="AC546">
        <v>0</v>
      </c>
      <c r="AD546">
        <v>45</v>
      </c>
      <c r="AE546">
        <v>0</v>
      </c>
      <c r="AF546">
        <v>261</v>
      </c>
      <c r="AG546">
        <v>0</v>
      </c>
      <c r="AJ546">
        <v>0</v>
      </c>
    </row>
    <row r="547" spans="1:37">
      <c r="A547" t="s">
        <v>54</v>
      </c>
      <c r="B547" t="s">
        <v>55</v>
      </c>
      <c r="C547" t="s">
        <v>121</v>
      </c>
      <c r="D547" t="s">
        <v>73</v>
      </c>
      <c r="G547">
        <v>0</v>
      </c>
      <c r="AB547">
        <v>0</v>
      </c>
      <c r="AE547">
        <v>0</v>
      </c>
      <c r="AK547">
        <v>0</v>
      </c>
    </row>
    <row r="548" spans="1:37">
      <c r="A548" t="s">
        <v>54</v>
      </c>
      <c r="B548" t="s">
        <v>55</v>
      </c>
      <c r="C548" t="s">
        <v>121</v>
      </c>
      <c r="D548" t="s">
        <v>74</v>
      </c>
      <c r="E548">
        <v>0</v>
      </c>
      <c r="F548">
        <v>0</v>
      </c>
      <c r="G548">
        <v>0</v>
      </c>
      <c r="R548">
        <v>0</v>
      </c>
      <c r="S548">
        <v>398</v>
      </c>
      <c r="U548">
        <v>129</v>
      </c>
      <c r="AB548">
        <v>0</v>
      </c>
      <c r="AC548">
        <v>0</v>
      </c>
      <c r="AD548">
        <v>43</v>
      </c>
      <c r="AE548">
        <v>0</v>
      </c>
      <c r="AF548">
        <v>0</v>
      </c>
      <c r="AK548">
        <v>0</v>
      </c>
    </row>
    <row r="549" spans="1:7">
      <c r="A549" t="s">
        <v>54</v>
      </c>
      <c r="B549" t="s">
        <v>55</v>
      </c>
      <c r="C549" t="s">
        <v>121</v>
      </c>
      <c r="D549" t="s">
        <v>75</v>
      </c>
      <c r="E549">
        <v>0</v>
      </c>
      <c r="G549">
        <v>0</v>
      </c>
    </row>
    <row r="550" spans="1:32">
      <c r="A550" t="s">
        <v>54</v>
      </c>
      <c r="B550" t="s">
        <v>55</v>
      </c>
      <c r="C550" t="s">
        <v>121</v>
      </c>
      <c r="D550" t="s">
        <v>76</v>
      </c>
      <c r="G550">
        <v>0</v>
      </c>
      <c r="M550">
        <v>0</v>
      </c>
      <c r="O550">
        <v>0</v>
      </c>
      <c r="T550">
        <v>0</v>
      </c>
      <c r="U550">
        <v>860</v>
      </c>
      <c r="AA550">
        <v>0</v>
      </c>
      <c r="AC550">
        <v>0</v>
      </c>
      <c r="AE550">
        <v>0</v>
      </c>
      <c r="AF550">
        <v>98</v>
      </c>
    </row>
    <row r="551" spans="1:37">
      <c r="A551" t="s">
        <v>54</v>
      </c>
      <c r="B551" t="s">
        <v>55</v>
      </c>
      <c r="C551" t="s">
        <v>121</v>
      </c>
      <c r="D551" t="s">
        <v>77</v>
      </c>
      <c r="G551">
        <v>0</v>
      </c>
      <c r="AB551">
        <v>0</v>
      </c>
      <c r="AE551">
        <v>0</v>
      </c>
      <c r="AK551">
        <v>0</v>
      </c>
    </row>
    <row r="552" spans="1:37">
      <c r="A552" t="s">
        <v>54</v>
      </c>
      <c r="B552" t="s">
        <v>55</v>
      </c>
      <c r="C552" t="s">
        <v>121</v>
      </c>
      <c r="D552" t="s">
        <v>78</v>
      </c>
      <c r="E552">
        <v>558</v>
      </c>
      <c r="F552">
        <v>729</v>
      </c>
      <c r="G552">
        <v>214</v>
      </c>
      <c r="I552">
        <v>42</v>
      </c>
      <c r="J552">
        <v>19681</v>
      </c>
      <c r="K552">
        <v>1973</v>
      </c>
      <c r="L552">
        <v>172</v>
      </c>
      <c r="M552">
        <v>0</v>
      </c>
      <c r="N552">
        <v>2788</v>
      </c>
      <c r="O552">
        <v>642</v>
      </c>
      <c r="P552">
        <v>3303</v>
      </c>
      <c r="Q552">
        <v>128</v>
      </c>
      <c r="R552">
        <v>43</v>
      </c>
      <c r="S552">
        <v>996</v>
      </c>
      <c r="T552">
        <v>0</v>
      </c>
      <c r="U552">
        <v>5197</v>
      </c>
      <c r="V552">
        <v>43</v>
      </c>
      <c r="W552">
        <v>0</v>
      </c>
      <c r="X552">
        <v>0</v>
      </c>
      <c r="Z552">
        <v>0</v>
      </c>
      <c r="AA552">
        <v>0</v>
      </c>
      <c r="AB552">
        <v>429</v>
      </c>
      <c r="AC552">
        <v>1072</v>
      </c>
      <c r="AD552">
        <v>1158</v>
      </c>
      <c r="AE552">
        <v>260</v>
      </c>
      <c r="AF552">
        <v>686</v>
      </c>
      <c r="AG552">
        <v>0</v>
      </c>
      <c r="AH552">
        <v>3475</v>
      </c>
      <c r="AI552">
        <v>729</v>
      </c>
      <c r="AJ552">
        <v>43</v>
      </c>
      <c r="AK552">
        <v>4676</v>
      </c>
    </row>
    <row r="553" spans="1:37">
      <c r="A553" t="s">
        <v>54</v>
      </c>
      <c r="B553" t="s">
        <v>55</v>
      </c>
      <c r="C553" t="s">
        <v>121</v>
      </c>
      <c r="D553" t="s">
        <v>79</v>
      </c>
      <c r="E553">
        <v>1280</v>
      </c>
      <c r="F553">
        <v>360</v>
      </c>
      <c r="G553">
        <v>320</v>
      </c>
      <c r="I553">
        <v>200</v>
      </c>
      <c r="J553">
        <v>320</v>
      </c>
      <c r="K553">
        <v>120</v>
      </c>
      <c r="L553">
        <v>0</v>
      </c>
      <c r="M553">
        <v>240</v>
      </c>
      <c r="N553">
        <v>920</v>
      </c>
      <c r="O553">
        <v>240</v>
      </c>
      <c r="P553">
        <v>440</v>
      </c>
      <c r="Q553">
        <v>160</v>
      </c>
      <c r="R553">
        <v>0</v>
      </c>
      <c r="S553">
        <v>360</v>
      </c>
      <c r="T553">
        <v>0</v>
      </c>
      <c r="U553">
        <v>17720</v>
      </c>
      <c r="V553">
        <v>0</v>
      </c>
      <c r="W553">
        <v>0</v>
      </c>
      <c r="X553">
        <v>0</v>
      </c>
      <c r="Z553">
        <v>0</v>
      </c>
      <c r="AB553">
        <v>0</v>
      </c>
      <c r="AC553">
        <v>0</v>
      </c>
      <c r="AD553">
        <v>120</v>
      </c>
      <c r="AE553">
        <v>80</v>
      </c>
      <c r="AF553">
        <v>400</v>
      </c>
      <c r="AG553">
        <v>0</v>
      </c>
      <c r="AH553">
        <v>520</v>
      </c>
      <c r="AI553">
        <v>40</v>
      </c>
      <c r="AJ553">
        <v>0</v>
      </c>
      <c r="AK553">
        <v>840</v>
      </c>
    </row>
    <row r="554" spans="1:37">
      <c r="A554" t="s">
        <v>54</v>
      </c>
      <c r="B554" t="s">
        <v>55</v>
      </c>
      <c r="C554" t="s">
        <v>121</v>
      </c>
      <c r="D554" t="s">
        <v>80</v>
      </c>
      <c r="E554">
        <v>0</v>
      </c>
      <c r="G554">
        <v>0</v>
      </c>
      <c r="AB554">
        <v>0</v>
      </c>
      <c r="AE554">
        <v>0</v>
      </c>
      <c r="AK554">
        <v>0</v>
      </c>
    </row>
    <row r="555" spans="1:37">
      <c r="A555" t="s">
        <v>54</v>
      </c>
      <c r="B555" t="s">
        <v>55</v>
      </c>
      <c r="C555" t="s">
        <v>121</v>
      </c>
      <c r="D555" t="s">
        <v>81</v>
      </c>
      <c r="G555">
        <v>0</v>
      </c>
      <c r="U555">
        <v>0</v>
      </c>
      <c r="AB555">
        <v>0</v>
      </c>
      <c r="AE555">
        <v>0</v>
      </c>
      <c r="AK555">
        <v>0</v>
      </c>
    </row>
    <row r="556" spans="1:37">
      <c r="A556" t="s">
        <v>54</v>
      </c>
      <c r="B556" t="s">
        <v>55</v>
      </c>
      <c r="C556" t="s">
        <v>121</v>
      </c>
      <c r="D556" t="s">
        <v>82</v>
      </c>
      <c r="G556">
        <v>0</v>
      </c>
      <c r="AB556">
        <v>0</v>
      </c>
      <c r="AE556">
        <v>0</v>
      </c>
      <c r="AK556">
        <v>0</v>
      </c>
    </row>
    <row r="557" spans="1:37">
      <c r="A557" t="s">
        <v>54</v>
      </c>
      <c r="B557" t="s">
        <v>55</v>
      </c>
      <c r="C557" t="s">
        <v>121</v>
      </c>
      <c r="D557" t="s">
        <v>83</v>
      </c>
      <c r="F557">
        <v>0</v>
      </c>
      <c r="G557">
        <v>0</v>
      </c>
      <c r="I557">
        <v>188</v>
      </c>
      <c r="J557">
        <v>0</v>
      </c>
      <c r="N557">
        <v>4544</v>
      </c>
      <c r="Q557">
        <v>0</v>
      </c>
      <c r="U557">
        <v>0</v>
      </c>
      <c r="AB557">
        <v>0</v>
      </c>
      <c r="AC557">
        <v>0</v>
      </c>
      <c r="AK557">
        <v>0</v>
      </c>
    </row>
    <row r="558" spans="1:37">
      <c r="A558" t="s">
        <v>54</v>
      </c>
      <c r="B558" t="s">
        <v>55</v>
      </c>
      <c r="C558" t="s">
        <v>121</v>
      </c>
      <c r="D558" t="s">
        <v>84</v>
      </c>
      <c r="G558">
        <v>0</v>
      </c>
      <c r="AB558">
        <v>0</v>
      </c>
      <c r="AE558">
        <v>0</v>
      </c>
      <c r="AK558">
        <v>0</v>
      </c>
    </row>
    <row r="559" spans="1:37">
      <c r="A559" t="s">
        <v>54</v>
      </c>
      <c r="B559" t="s">
        <v>55</v>
      </c>
      <c r="C559" t="s">
        <v>121</v>
      </c>
      <c r="D559" t="s">
        <v>85</v>
      </c>
      <c r="G559">
        <v>0</v>
      </c>
      <c r="I559">
        <v>41</v>
      </c>
      <c r="J559">
        <v>0</v>
      </c>
      <c r="K559">
        <v>0</v>
      </c>
      <c r="AB559">
        <v>0</v>
      </c>
      <c r="AD559">
        <v>0</v>
      </c>
      <c r="AE559">
        <v>0</v>
      </c>
      <c r="AF559">
        <v>0</v>
      </c>
      <c r="AK559">
        <v>0</v>
      </c>
    </row>
    <row r="560" spans="1:37">
      <c r="A560" t="s">
        <v>54</v>
      </c>
      <c r="B560" t="s">
        <v>55</v>
      </c>
      <c r="C560" t="s">
        <v>121</v>
      </c>
      <c r="D560" t="s">
        <v>86</v>
      </c>
      <c r="E560">
        <v>6557</v>
      </c>
      <c r="F560">
        <v>185</v>
      </c>
      <c r="G560">
        <v>1282</v>
      </c>
      <c r="I560">
        <v>11954</v>
      </c>
      <c r="J560">
        <v>76961</v>
      </c>
      <c r="K560">
        <v>3395</v>
      </c>
      <c r="L560">
        <v>334</v>
      </c>
      <c r="M560">
        <v>68</v>
      </c>
      <c r="N560">
        <v>21920</v>
      </c>
      <c r="O560">
        <v>479</v>
      </c>
      <c r="P560">
        <v>37148</v>
      </c>
      <c r="Q560">
        <v>817</v>
      </c>
      <c r="R560">
        <v>6632</v>
      </c>
      <c r="S560">
        <v>2197</v>
      </c>
      <c r="T560">
        <v>0</v>
      </c>
      <c r="U560">
        <v>86373</v>
      </c>
      <c r="V560">
        <v>1105</v>
      </c>
      <c r="W560">
        <v>109</v>
      </c>
      <c r="X560">
        <v>268</v>
      </c>
      <c r="Y560">
        <v>0</v>
      </c>
      <c r="Z560">
        <v>0</v>
      </c>
      <c r="AA560">
        <v>0</v>
      </c>
      <c r="AB560">
        <v>13790</v>
      </c>
      <c r="AC560">
        <v>113</v>
      </c>
      <c r="AD560">
        <v>8075</v>
      </c>
      <c r="AE560">
        <v>892</v>
      </c>
      <c r="AF560">
        <v>11782</v>
      </c>
      <c r="AG560">
        <v>0</v>
      </c>
      <c r="AH560">
        <v>417</v>
      </c>
      <c r="AI560">
        <v>2575</v>
      </c>
      <c r="AJ560">
        <v>3168</v>
      </c>
      <c r="AK560">
        <v>41183</v>
      </c>
    </row>
    <row r="561" spans="1:37">
      <c r="A561" t="s">
        <v>54</v>
      </c>
      <c r="B561" t="s">
        <v>55</v>
      </c>
      <c r="C561" t="s">
        <v>121</v>
      </c>
      <c r="D561" t="s">
        <v>103</v>
      </c>
      <c r="E561">
        <v>0</v>
      </c>
      <c r="F561">
        <v>0</v>
      </c>
      <c r="G561">
        <v>0</v>
      </c>
      <c r="H561">
        <v>0</v>
      </c>
      <c r="I561">
        <v>765</v>
      </c>
      <c r="J561">
        <v>24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110</v>
      </c>
      <c r="AE561">
        <v>0</v>
      </c>
      <c r="AF561">
        <v>76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 t="s">
        <v>54</v>
      </c>
      <c r="B562" t="s">
        <v>55</v>
      </c>
      <c r="C562" t="s">
        <v>121</v>
      </c>
      <c r="D562" t="s">
        <v>59</v>
      </c>
      <c r="E562">
        <v>0</v>
      </c>
      <c r="F562">
        <v>0</v>
      </c>
      <c r="G562">
        <v>0</v>
      </c>
      <c r="H562">
        <v>0</v>
      </c>
      <c r="I562">
        <v>288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 t="s">
        <v>54</v>
      </c>
      <c r="B563" t="s">
        <v>55</v>
      </c>
      <c r="C563" t="s">
        <v>121</v>
      </c>
      <c r="D563" t="s">
        <v>104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6</v>
      </c>
      <c r="AI563">
        <v>0</v>
      </c>
      <c r="AJ563">
        <v>0</v>
      </c>
      <c r="AK563">
        <v>0</v>
      </c>
    </row>
    <row r="564" spans="1:37">
      <c r="A564" t="s">
        <v>54</v>
      </c>
      <c r="B564" t="s">
        <v>55</v>
      </c>
      <c r="C564" t="s">
        <v>121</v>
      </c>
      <c r="D564" t="s">
        <v>60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 t="s">
        <v>54</v>
      </c>
      <c r="B565" t="s">
        <v>55</v>
      </c>
      <c r="C565" t="s">
        <v>121</v>
      </c>
      <c r="D565" t="s">
        <v>62</v>
      </c>
      <c r="E565">
        <v>868</v>
      </c>
      <c r="F565">
        <v>0</v>
      </c>
      <c r="G565">
        <v>97</v>
      </c>
      <c r="H565">
        <v>0</v>
      </c>
      <c r="I565">
        <v>4462</v>
      </c>
      <c r="J565">
        <v>15979</v>
      </c>
      <c r="K565">
        <v>1103</v>
      </c>
      <c r="L565">
        <v>248</v>
      </c>
      <c r="M565">
        <v>0</v>
      </c>
      <c r="N565">
        <v>0</v>
      </c>
      <c r="O565">
        <v>0</v>
      </c>
      <c r="P565">
        <v>0</v>
      </c>
      <c r="Q565">
        <v>166</v>
      </c>
      <c r="R565">
        <v>226</v>
      </c>
      <c r="S565">
        <v>0</v>
      </c>
      <c r="T565">
        <v>0</v>
      </c>
      <c r="U565">
        <v>973</v>
      </c>
      <c r="V565">
        <v>298</v>
      </c>
      <c r="W565">
        <v>2</v>
      </c>
      <c r="X565">
        <v>194</v>
      </c>
      <c r="Y565">
        <v>0</v>
      </c>
      <c r="Z565">
        <v>61</v>
      </c>
      <c r="AA565">
        <v>0</v>
      </c>
      <c r="AB565">
        <v>746</v>
      </c>
      <c r="AC565">
        <v>70</v>
      </c>
      <c r="AD565">
        <v>4591</v>
      </c>
      <c r="AE565">
        <v>9</v>
      </c>
      <c r="AF565">
        <v>1017</v>
      </c>
      <c r="AG565">
        <v>406</v>
      </c>
      <c r="AH565">
        <v>0</v>
      </c>
      <c r="AI565">
        <v>382</v>
      </c>
      <c r="AJ565">
        <v>0</v>
      </c>
      <c r="AK565">
        <v>113</v>
      </c>
    </row>
    <row r="566" spans="1:37">
      <c r="A566" t="s">
        <v>54</v>
      </c>
      <c r="B566" t="s">
        <v>55</v>
      </c>
      <c r="C566" t="s">
        <v>121</v>
      </c>
      <c r="D566" t="s">
        <v>63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 t="s">
        <v>54</v>
      </c>
      <c r="B567" t="s">
        <v>55</v>
      </c>
      <c r="C567" t="s">
        <v>121</v>
      </c>
      <c r="D567" t="s">
        <v>105</v>
      </c>
      <c r="E567">
        <v>302</v>
      </c>
      <c r="F567">
        <v>0</v>
      </c>
      <c r="G567">
        <v>30</v>
      </c>
      <c r="H567">
        <v>0</v>
      </c>
      <c r="I567">
        <v>120</v>
      </c>
      <c r="J567">
        <v>241</v>
      </c>
      <c r="K567">
        <v>144</v>
      </c>
      <c r="L567">
        <v>23</v>
      </c>
      <c r="M567">
        <v>0</v>
      </c>
      <c r="N567">
        <v>45</v>
      </c>
      <c r="O567">
        <v>5</v>
      </c>
      <c r="P567">
        <v>0</v>
      </c>
      <c r="Q567">
        <v>0</v>
      </c>
      <c r="R567">
        <v>2</v>
      </c>
      <c r="S567">
        <v>0</v>
      </c>
      <c r="T567">
        <v>0</v>
      </c>
      <c r="U567">
        <v>0</v>
      </c>
      <c r="V567">
        <v>372</v>
      </c>
      <c r="W567">
        <v>0</v>
      </c>
      <c r="X567">
        <v>100</v>
      </c>
      <c r="Y567">
        <v>0</v>
      </c>
      <c r="Z567">
        <v>2</v>
      </c>
      <c r="AA567">
        <v>0</v>
      </c>
      <c r="AB567">
        <v>0</v>
      </c>
      <c r="AC567">
        <v>18</v>
      </c>
      <c r="AD567">
        <v>54</v>
      </c>
      <c r="AE567">
        <v>17</v>
      </c>
      <c r="AF567">
        <v>38</v>
      </c>
      <c r="AG567">
        <v>0</v>
      </c>
      <c r="AH567">
        <v>0</v>
      </c>
      <c r="AI567">
        <v>15</v>
      </c>
      <c r="AJ567">
        <v>220</v>
      </c>
      <c r="AK567">
        <v>0</v>
      </c>
    </row>
    <row r="568" spans="1:37">
      <c r="A568" t="s">
        <v>54</v>
      </c>
      <c r="B568" t="s">
        <v>55</v>
      </c>
      <c r="C568" t="s">
        <v>121</v>
      </c>
      <c r="D568" t="s">
        <v>106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 t="s">
        <v>54</v>
      </c>
      <c r="B569" t="s">
        <v>55</v>
      </c>
      <c r="C569" t="s">
        <v>121</v>
      </c>
      <c r="D569" t="s">
        <v>107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 t="s">
        <v>54</v>
      </c>
      <c r="B570" t="s">
        <v>55</v>
      </c>
      <c r="C570" t="s">
        <v>121</v>
      </c>
      <c r="D570" t="s">
        <v>108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 t="s">
        <v>54</v>
      </c>
      <c r="B571" t="s">
        <v>55</v>
      </c>
      <c r="C571" t="s">
        <v>121</v>
      </c>
      <c r="D571" t="s">
        <v>109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 t="s">
        <v>54</v>
      </c>
      <c r="B572" t="s">
        <v>55</v>
      </c>
      <c r="C572" t="s">
        <v>121</v>
      </c>
      <c r="D572" t="s">
        <v>87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 t="s">
        <v>54</v>
      </c>
      <c r="B573" t="s">
        <v>55</v>
      </c>
      <c r="C573" t="s">
        <v>121</v>
      </c>
      <c r="D573" t="s">
        <v>88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 t="s">
        <v>54</v>
      </c>
      <c r="B574" t="s">
        <v>55</v>
      </c>
      <c r="C574" t="s">
        <v>121</v>
      </c>
      <c r="D574" t="s">
        <v>110</v>
      </c>
      <c r="E574">
        <v>0</v>
      </c>
      <c r="F574">
        <v>19</v>
      </c>
      <c r="G574">
        <v>0</v>
      </c>
      <c r="H574">
        <v>0</v>
      </c>
      <c r="I574">
        <v>0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 t="s">
        <v>54</v>
      </c>
      <c r="B575" t="s">
        <v>55</v>
      </c>
      <c r="C575" t="s">
        <v>121</v>
      </c>
      <c r="D575" t="s">
        <v>89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 t="s">
        <v>54</v>
      </c>
      <c r="B576" t="s">
        <v>55</v>
      </c>
      <c r="C576" t="s">
        <v>121</v>
      </c>
      <c r="D576" t="s">
        <v>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40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 t="s">
        <v>54</v>
      </c>
      <c r="B577" t="s">
        <v>55</v>
      </c>
      <c r="C577" t="s">
        <v>121</v>
      </c>
      <c r="D577" t="s">
        <v>65</v>
      </c>
      <c r="E577">
        <v>10570</v>
      </c>
      <c r="F577">
        <v>7808</v>
      </c>
      <c r="G577">
        <v>2948</v>
      </c>
      <c r="H577">
        <v>104</v>
      </c>
      <c r="I577">
        <v>12251</v>
      </c>
      <c r="J577">
        <v>87455</v>
      </c>
      <c r="K577">
        <v>5976</v>
      </c>
      <c r="L577">
        <v>745</v>
      </c>
      <c r="M577">
        <v>2038</v>
      </c>
      <c r="N577">
        <v>26392</v>
      </c>
      <c r="O577">
        <v>7549</v>
      </c>
      <c r="P577">
        <v>42901</v>
      </c>
      <c r="Q577">
        <v>868</v>
      </c>
      <c r="R577">
        <v>4514</v>
      </c>
      <c r="S577">
        <v>5044</v>
      </c>
      <c r="T577">
        <v>40</v>
      </c>
      <c r="U577">
        <v>84780</v>
      </c>
      <c r="V577">
        <v>1206</v>
      </c>
      <c r="W577">
        <v>295</v>
      </c>
      <c r="X577">
        <v>565</v>
      </c>
      <c r="Y577">
        <v>22</v>
      </c>
      <c r="Z577">
        <v>158</v>
      </c>
      <c r="AA577">
        <v>0</v>
      </c>
      <c r="AB577">
        <v>12316</v>
      </c>
      <c r="AC577">
        <v>4406</v>
      </c>
      <c r="AD577">
        <v>12719</v>
      </c>
      <c r="AE577">
        <v>4306</v>
      </c>
      <c r="AF577">
        <v>6692</v>
      </c>
      <c r="AG577">
        <v>1562</v>
      </c>
      <c r="AH577">
        <v>6286</v>
      </c>
      <c r="AI577">
        <v>3168</v>
      </c>
      <c r="AJ577">
        <v>2758</v>
      </c>
      <c r="AK577">
        <v>57791</v>
      </c>
    </row>
    <row r="578" s="14" customFormat="1" spans="1:37">
      <c r="A578" s="14" t="s">
        <v>54</v>
      </c>
      <c r="B578" s="14" t="s">
        <v>55</v>
      </c>
      <c r="C578" s="14" t="s">
        <v>121</v>
      </c>
      <c r="D578" s="14" t="s">
        <v>111</v>
      </c>
      <c r="E578" s="14">
        <v>30</v>
      </c>
      <c r="F578" s="14">
        <v>0</v>
      </c>
      <c r="G578" s="14">
        <v>0</v>
      </c>
      <c r="H578" s="14">
        <v>0</v>
      </c>
      <c r="I578" s="14">
        <v>10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12</v>
      </c>
      <c r="AE578" s="14">
        <v>0</v>
      </c>
      <c r="AF578" s="14">
        <v>7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>
      <c r="A579" t="s">
        <v>54</v>
      </c>
      <c r="B579" t="s">
        <v>55</v>
      </c>
      <c r="C579" t="s">
        <v>122</v>
      </c>
      <c r="D579" t="s">
        <v>91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 t="s">
        <v>54</v>
      </c>
      <c r="B580" t="s">
        <v>55</v>
      </c>
      <c r="C580" t="s">
        <v>122</v>
      </c>
      <c r="D580" t="s">
        <v>92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 t="s">
        <v>54</v>
      </c>
      <c r="B581" t="s">
        <v>55</v>
      </c>
      <c r="C581" t="s">
        <v>122</v>
      </c>
      <c r="D581" t="s">
        <v>93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 t="s">
        <v>54</v>
      </c>
      <c r="B582" t="s">
        <v>55</v>
      </c>
      <c r="C582" t="s">
        <v>122</v>
      </c>
      <c r="D582" t="s">
        <v>94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5665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 t="s">
        <v>54</v>
      </c>
      <c r="B583" t="s">
        <v>55</v>
      </c>
      <c r="C583" t="s">
        <v>122</v>
      </c>
      <c r="D583" t="s">
        <v>95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 t="s">
        <v>54</v>
      </c>
      <c r="B584" t="s">
        <v>55</v>
      </c>
      <c r="C584" t="s">
        <v>122</v>
      </c>
      <c r="D584" t="s">
        <v>57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 t="s">
        <v>54</v>
      </c>
      <c r="B585" t="s">
        <v>55</v>
      </c>
      <c r="C585" t="s">
        <v>122</v>
      </c>
      <c r="D585" t="s">
        <v>96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 t="s">
        <v>54</v>
      </c>
      <c r="B586" t="s">
        <v>55</v>
      </c>
      <c r="C586" t="s">
        <v>122</v>
      </c>
      <c r="D586" t="s">
        <v>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 t="s">
        <v>54</v>
      </c>
      <c r="B587" t="s">
        <v>55</v>
      </c>
      <c r="C587" t="s">
        <v>122</v>
      </c>
      <c r="D587" t="s">
        <v>98</v>
      </c>
      <c r="E587">
        <v>0</v>
      </c>
      <c r="F587">
        <v>0</v>
      </c>
      <c r="G587">
        <v>0</v>
      </c>
      <c r="H587">
        <v>0</v>
      </c>
      <c r="I587">
        <v>61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58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34</v>
      </c>
      <c r="AH587">
        <v>0</v>
      </c>
      <c r="AI587">
        <v>0</v>
      </c>
      <c r="AJ587">
        <v>0</v>
      </c>
      <c r="AK587">
        <v>0</v>
      </c>
    </row>
    <row r="588" spans="1:37">
      <c r="A588" t="s">
        <v>54</v>
      </c>
      <c r="B588" t="s">
        <v>55</v>
      </c>
      <c r="C588" t="s">
        <v>122</v>
      </c>
      <c r="D588" t="s">
        <v>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300</v>
      </c>
      <c r="K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 t="s">
        <v>54</v>
      </c>
      <c r="B589" t="s">
        <v>55</v>
      </c>
      <c r="C589" t="s">
        <v>122</v>
      </c>
      <c r="D589" t="s">
        <v>100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 t="s">
        <v>54</v>
      </c>
      <c r="B590" t="s">
        <v>55</v>
      </c>
      <c r="C590" t="s">
        <v>122</v>
      </c>
      <c r="D590" t="s">
        <v>101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 t="s">
        <v>54</v>
      </c>
      <c r="B591" t="s">
        <v>55</v>
      </c>
      <c r="C591" t="s">
        <v>122</v>
      </c>
      <c r="D591" t="s">
        <v>102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7">
      <c r="A592" t="s">
        <v>54</v>
      </c>
      <c r="B592" t="s">
        <v>55</v>
      </c>
      <c r="C592" t="s">
        <v>122</v>
      </c>
      <c r="D592" t="s">
        <v>67</v>
      </c>
      <c r="G592">
        <v>0</v>
      </c>
    </row>
    <row r="593" spans="1:7">
      <c r="A593" t="s">
        <v>54</v>
      </c>
      <c r="B593" t="s">
        <v>55</v>
      </c>
      <c r="C593" t="s">
        <v>122</v>
      </c>
      <c r="D593" t="s">
        <v>68</v>
      </c>
      <c r="G593">
        <v>0</v>
      </c>
    </row>
    <row r="594" spans="1:37">
      <c r="A594" t="s">
        <v>54</v>
      </c>
      <c r="B594" t="s">
        <v>55</v>
      </c>
      <c r="C594" t="s">
        <v>122</v>
      </c>
      <c r="D594" t="s">
        <v>69</v>
      </c>
      <c r="G594">
        <v>0</v>
      </c>
      <c r="AB594">
        <v>0</v>
      </c>
      <c r="AE594">
        <v>0</v>
      </c>
      <c r="AK594">
        <v>0</v>
      </c>
    </row>
    <row r="595" spans="1:37">
      <c r="A595" t="s">
        <v>54</v>
      </c>
      <c r="B595" t="s">
        <v>55</v>
      </c>
      <c r="C595" t="s">
        <v>122</v>
      </c>
      <c r="D595" t="s">
        <v>70</v>
      </c>
      <c r="G595">
        <v>0</v>
      </c>
      <c r="AB595">
        <v>0</v>
      </c>
      <c r="AK595">
        <v>0</v>
      </c>
    </row>
    <row r="596" spans="1:37">
      <c r="A596" t="s">
        <v>54</v>
      </c>
      <c r="B596" t="s">
        <v>55</v>
      </c>
      <c r="C596" t="s">
        <v>122</v>
      </c>
      <c r="D596" t="s">
        <v>71</v>
      </c>
      <c r="E596">
        <v>0</v>
      </c>
      <c r="G596">
        <v>52</v>
      </c>
      <c r="I596">
        <v>0</v>
      </c>
      <c r="J596">
        <v>92</v>
      </c>
      <c r="K596">
        <v>46</v>
      </c>
      <c r="M596">
        <v>0</v>
      </c>
      <c r="N596">
        <v>276</v>
      </c>
      <c r="O596">
        <v>46</v>
      </c>
      <c r="P596">
        <v>322</v>
      </c>
      <c r="Q596">
        <v>0</v>
      </c>
      <c r="R596">
        <v>0</v>
      </c>
      <c r="V596">
        <v>0</v>
      </c>
      <c r="X596">
        <v>0</v>
      </c>
      <c r="Y596">
        <v>0</v>
      </c>
      <c r="AB596">
        <v>0</v>
      </c>
      <c r="AC596">
        <v>0</v>
      </c>
      <c r="AD596">
        <v>46</v>
      </c>
      <c r="AE596">
        <v>284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2">
      <c r="A597" t="s">
        <v>54</v>
      </c>
      <c r="B597" t="s">
        <v>55</v>
      </c>
      <c r="C597" t="s">
        <v>122</v>
      </c>
      <c r="D597" t="s">
        <v>72</v>
      </c>
      <c r="G597">
        <v>0</v>
      </c>
      <c r="K597">
        <v>0</v>
      </c>
      <c r="L597">
        <v>0</v>
      </c>
      <c r="M597">
        <v>0</v>
      </c>
      <c r="U597">
        <v>0</v>
      </c>
      <c r="V597">
        <v>44</v>
      </c>
      <c r="X597">
        <v>44</v>
      </c>
      <c r="AC597">
        <v>0</v>
      </c>
      <c r="AD597">
        <v>0</v>
      </c>
      <c r="AE597">
        <v>0</v>
      </c>
      <c r="AF597">
        <v>0</v>
      </c>
    </row>
    <row r="598" spans="1:37">
      <c r="A598" t="s">
        <v>54</v>
      </c>
      <c r="B598" t="s">
        <v>55</v>
      </c>
      <c r="C598" t="s">
        <v>122</v>
      </c>
      <c r="D598" t="s">
        <v>73</v>
      </c>
      <c r="G598">
        <v>0</v>
      </c>
      <c r="AB598">
        <v>0</v>
      </c>
      <c r="AE598">
        <v>0</v>
      </c>
      <c r="AK598">
        <v>0</v>
      </c>
    </row>
    <row r="599" spans="1:37">
      <c r="A599" t="s">
        <v>54</v>
      </c>
      <c r="B599" t="s">
        <v>55</v>
      </c>
      <c r="C599" t="s">
        <v>122</v>
      </c>
      <c r="D599" t="s">
        <v>74</v>
      </c>
      <c r="E599">
        <v>0</v>
      </c>
      <c r="G599">
        <v>0</v>
      </c>
      <c r="S599">
        <v>0</v>
      </c>
      <c r="AB599">
        <v>0</v>
      </c>
      <c r="AE599">
        <v>0</v>
      </c>
      <c r="AF599">
        <v>0</v>
      </c>
      <c r="AK599">
        <v>0</v>
      </c>
    </row>
    <row r="600" spans="1:7">
      <c r="A600" t="s">
        <v>54</v>
      </c>
      <c r="B600" t="s">
        <v>55</v>
      </c>
      <c r="C600" t="s">
        <v>122</v>
      </c>
      <c r="D600" t="s">
        <v>75</v>
      </c>
      <c r="E600">
        <v>0</v>
      </c>
      <c r="G600">
        <v>0</v>
      </c>
    </row>
    <row r="601" spans="1:32">
      <c r="A601" t="s">
        <v>54</v>
      </c>
      <c r="B601" t="s">
        <v>55</v>
      </c>
      <c r="C601" t="s">
        <v>122</v>
      </c>
      <c r="D601" t="s">
        <v>76</v>
      </c>
      <c r="G601">
        <v>0</v>
      </c>
      <c r="M601">
        <v>0</v>
      </c>
      <c r="O601">
        <v>0</v>
      </c>
      <c r="T601">
        <v>0</v>
      </c>
      <c r="U601">
        <v>0</v>
      </c>
      <c r="AA601">
        <v>0</v>
      </c>
      <c r="AC601">
        <v>0</v>
      </c>
      <c r="AE601">
        <v>0</v>
      </c>
      <c r="AF601">
        <v>0</v>
      </c>
    </row>
    <row r="602" spans="1:37">
      <c r="A602" t="s">
        <v>54</v>
      </c>
      <c r="B602" t="s">
        <v>55</v>
      </c>
      <c r="C602" t="s">
        <v>122</v>
      </c>
      <c r="D602" t="s">
        <v>77</v>
      </c>
      <c r="G602">
        <v>0</v>
      </c>
      <c r="AB602">
        <v>0</v>
      </c>
      <c r="AE602">
        <v>0</v>
      </c>
      <c r="AK602">
        <v>0</v>
      </c>
    </row>
    <row r="603" spans="1:37">
      <c r="A603" t="s">
        <v>54</v>
      </c>
      <c r="B603" t="s">
        <v>55</v>
      </c>
      <c r="C603" t="s">
        <v>122</v>
      </c>
      <c r="D603" t="s">
        <v>78</v>
      </c>
      <c r="E603">
        <v>343</v>
      </c>
      <c r="G603">
        <v>214</v>
      </c>
      <c r="I603">
        <v>42</v>
      </c>
      <c r="J603">
        <v>1544</v>
      </c>
      <c r="K603">
        <v>214</v>
      </c>
      <c r="L603">
        <v>43</v>
      </c>
      <c r="M603">
        <v>0</v>
      </c>
      <c r="N603">
        <v>1673</v>
      </c>
      <c r="O603">
        <v>685</v>
      </c>
      <c r="P603">
        <v>858</v>
      </c>
      <c r="Q603">
        <v>43</v>
      </c>
      <c r="R603">
        <v>0</v>
      </c>
      <c r="S603">
        <v>87</v>
      </c>
      <c r="T603">
        <v>0</v>
      </c>
      <c r="U603">
        <v>0</v>
      </c>
      <c r="V603">
        <v>86</v>
      </c>
      <c r="X603">
        <v>170</v>
      </c>
      <c r="Z603">
        <v>0</v>
      </c>
      <c r="AA603">
        <v>0</v>
      </c>
      <c r="AB603">
        <v>43</v>
      </c>
      <c r="AC603">
        <v>386</v>
      </c>
      <c r="AD603">
        <v>386</v>
      </c>
      <c r="AE603">
        <v>433</v>
      </c>
      <c r="AF603">
        <v>86</v>
      </c>
      <c r="AH603">
        <v>472</v>
      </c>
      <c r="AI603">
        <v>86</v>
      </c>
      <c r="AJ603">
        <v>0</v>
      </c>
      <c r="AK603">
        <v>0</v>
      </c>
    </row>
    <row r="604" spans="1:37">
      <c r="A604" t="s">
        <v>54</v>
      </c>
      <c r="B604" t="s">
        <v>55</v>
      </c>
      <c r="C604" t="s">
        <v>122</v>
      </c>
      <c r="D604" t="s">
        <v>79</v>
      </c>
      <c r="E604">
        <v>520</v>
      </c>
      <c r="F604">
        <v>0</v>
      </c>
      <c r="G604">
        <v>760</v>
      </c>
      <c r="I604">
        <v>360</v>
      </c>
      <c r="J604">
        <v>960</v>
      </c>
      <c r="K604">
        <v>240</v>
      </c>
      <c r="L604">
        <v>560</v>
      </c>
      <c r="M604">
        <v>80</v>
      </c>
      <c r="N604">
        <v>480</v>
      </c>
      <c r="O604">
        <v>720</v>
      </c>
      <c r="P604">
        <v>320</v>
      </c>
      <c r="Q604">
        <v>80</v>
      </c>
      <c r="R604">
        <v>0</v>
      </c>
      <c r="S604">
        <v>240</v>
      </c>
      <c r="T604">
        <v>0</v>
      </c>
      <c r="U604">
        <v>0</v>
      </c>
      <c r="V604">
        <v>160</v>
      </c>
      <c r="W604">
        <v>0</v>
      </c>
      <c r="X604">
        <v>0</v>
      </c>
      <c r="Z604">
        <v>0</v>
      </c>
      <c r="AB604">
        <v>0</v>
      </c>
      <c r="AC604">
        <v>400</v>
      </c>
      <c r="AD604">
        <v>2240</v>
      </c>
      <c r="AE604">
        <v>280</v>
      </c>
      <c r="AF604">
        <v>120</v>
      </c>
      <c r="AG604">
        <v>0</v>
      </c>
      <c r="AH604">
        <v>1000</v>
      </c>
      <c r="AI604">
        <v>0</v>
      </c>
      <c r="AJ604">
        <v>0</v>
      </c>
      <c r="AK604">
        <v>0</v>
      </c>
    </row>
    <row r="605" spans="1:37">
      <c r="A605" t="s">
        <v>54</v>
      </c>
      <c r="B605" t="s">
        <v>55</v>
      </c>
      <c r="C605" t="s">
        <v>122</v>
      </c>
      <c r="D605" t="s">
        <v>80</v>
      </c>
      <c r="E605">
        <v>0</v>
      </c>
      <c r="G605">
        <v>0</v>
      </c>
      <c r="AB605">
        <v>0</v>
      </c>
      <c r="AE605">
        <v>0</v>
      </c>
      <c r="AK605">
        <v>0</v>
      </c>
    </row>
    <row r="606" spans="1:37">
      <c r="A606" t="s">
        <v>54</v>
      </c>
      <c r="B606" t="s">
        <v>55</v>
      </c>
      <c r="C606" t="s">
        <v>122</v>
      </c>
      <c r="D606" t="s">
        <v>81</v>
      </c>
      <c r="G606">
        <v>0</v>
      </c>
      <c r="AB606">
        <v>0</v>
      </c>
      <c r="AE606">
        <v>0</v>
      </c>
      <c r="AK606">
        <v>0</v>
      </c>
    </row>
    <row r="607" spans="1:37">
      <c r="A607" t="s">
        <v>54</v>
      </c>
      <c r="B607" t="s">
        <v>55</v>
      </c>
      <c r="C607" t="s">
        <v>122</v>
      </c>
      <c r="D607" t="s">
        <v>82</v>
      </c>
      <c r="G607">
        <v>0</v>
      </c>
      <c r="AB607">
        <v>0</v>
      </c>
      <c r="AE607">
        <v>0</v>
      </c>
      <c r="AK607">
        <v>0</v>
      </c>
    </row>
    <row r="608" spans="1:37">
      <c r="A608" t="s">
        <v>54</v>
      </c>
      <c r="B608" t="s">
        <v>55</v>
      </c>
      <c r="C608" t="s">
        <v>122</v>
      </c>
      <c r="D608" t="s">
        <v>83</v>
      </c>
      <c r="G608">
        <v>0</v>
      </c>
      <c r="AK608">
        <v>0</v>
      </c>
    </row>
    <row r="609" spans="1:37">
      <c r="A609" t="s">
        <v>54</v>
      </c>
      <c r="B609" t="s">
        <v>55</v>
      </c>
      <c r="C609" t="s">
        <v>122</v>
      </c>
      <c r="D609" t="s">
        <v>84</v>
      </c>
      <c r="G609">
        <v>0</v>
      </c>
      <c r="AB609">
        <v>0</v>
      </c>
      <c r="AE609">
        <v>0</v>
      </c>
      <c r="AK609">
        <v>0</v>
      </c>
    </row>
    <row r="610" spans="1:37">
      <c r="A610" t="s">
        <v>54</v>
      </c>
      <c r="B610" t="s">
        <v>55</v>
      </c>
      <c r="C610" t="s">
        <v>122</v>
      </c>
      <c r="D610" t="s">
        <v>85</v>
      </c>
      <c r="G610">
        <v>0</v>
      </c>
      <c r="I610">
        <v>0</v>
      </c>
      <c r="X610">
        <v>0</v>
      </c>
      <c r="AB610">
        <v>0</v>
      </c>
      <c r="AD610">
        <v>0</v>
      </c>
      <c r="AE610">
        <v>0</v>
      </c>
      <c r="AK610">
        <v>0</v>
      </c>
    </row>
    <row r="611" spans="1:37">
      <c r="A611" t="s">
        <v>54</v>
      </c>
      <c r="B611" t="s">
        <v>55</v>
      </c>
      <c r="C611" t="s">
        <v>122</v>
      </c>
      <c r="D611" t="s">
        <v>86</v>
      </c>
      <c r="E611">
        <v>3340</v>
      </c>
      <c r="F611">
        <v>663</v>
      </c>
      <c r="G611">
        <v>0</v>
      </c>
      <c r="I611">
        <v>816</v>
      </c>
      <c r="J611">
        <v>9355</v>
      </c>
      <c r="K611">
        <v>178</v>
      </c>
      <c r="L611">
        <v>301</v>
      </c>
      <c r="M611">
        <v>32</v>
      </c>
      <c r="N611">
        <v>5965</v>
      </c>
      <c r="O611">
        <v>206</v>
      </c>
      <c r="P611">
        <v>0</v>
      </c>
      <c r="Q611">
        <v>523</v>
      </c>
      <c r="R611">
        <v>763</v>
      </c>
      <c r="S611">
        <v>168</v>
      </c>
      <c r="T611">
        <v>0</v>
      </c>
      <c r="U611">
        <v>0</v>
      </c>
      <c r="V611">
        <v>1430</v>
      </c>
      <c r="W611">
        <v>35</v>
      </c>
      <c r="X611">
        <v>805</v>
      </c>
      <c r="Y611">
        <v>0</v>
      </c>
      <c r="Z611">
        <v>0</v>
      </c>
      <c r="AA611">
        <v>0</v>
      </c>
      <c r="AB611">
        <v>684</v>
      </c>
      <c r="AC611">
        <v>0</v>
      </c>
      <c r="AD611">
        <v>3609</v>
      </c>
      <c r="AE611">
        <v>405</v>
      </c>
      <c r="AF611">
        <v>2947</v>
      </c>
      <c r="AG611">
        <v>0</v>
      </c>
      <c r="AH611">
        <v>0</v>
      </c>
      <c r="AI611">
        <v>78</v>
      </c>
      <c r="AJ611">
        <v>428</v>
      </c>
      <c r="AK611">
        <v>0</v>
      </c>
    </row>
    <row r="612" spans="1:37">
      <c r="A612" t="s">
        <v>54</v>
      </c>
      <c r="B612" t="s">
        <v>55</v>
      </c>
      <c r="C612" t="s">
        <v>122</v>
      </c>
      <c r="D612" t="s">
        <v>103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 t="s">
        <v>54</v>
      </c>
      <c r="B613" t="s">
        <v>55</v>
      </c>
      <c r="C613" t="s">
        <v>122</v>
      </c>
      <c r="D613" t="s">
        <v>59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 t="s">
        <v>54</v>
      </c>
      <c r="B614" t="s">
        <v>55</v>
      </c>
      <c r="C614" t="s">
        <v>122</v>
      </c>
      <c r="D614" t="s">
        <v>104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 t="s">
        <v>54</v>
      </c>
      <c r="B615" t="s">
        <v>55</v>
      </c>
      <c r="C615" t="s">
        <v>122</v>
      </c>
      <c r="D615" t="s">
        <v>60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 t="s">
        <v>54</v>
      </c>
      <c r="B616" t="s">
        <v>55</v>
      </c>
      <c r="C616" t="s">
        <v>122</v>
      </c>
      <c r="D616" t="s">
        <v>62</v>
      </c>
      <c r="E616">
        <v>1844</v>
      </c>
      <c r="F616">
        <v>0</v>
      </c>
      <c r="G616">
        <v>3</v>
      </c>
      <c r="H616">
        <v>0</v>
      </c>
      <c r="I616">
        <v>422</v>
      </c>
      <c r="J616">
        <v>1864</v>
      </c>
      <c r="K616">
        <v>212</v>
      </c>
      <c r="L616">
        <v>75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40</v>
      </c>
      <c r="S616">
        <v>0</v>
      </c>
      <c r="T616">
        <v>0</v>
      </c>
      <c r="U616">
        <v>634</v>
      </c>
      <c r="V616">
        <v>81</v>
      </c>
      <c r="W616">
        <v>0</v>
      </c>
      <c r="X616">
        <v>101</v>
      </c>
      <c r="Y616">
        <v>0</v>
      </c>
      <c r="Z616">
        <v>27</v>
      </c>
      <c r="AA616">
        <v>0</v>
      </c>
      <c r="AB616">
        <v>682</v>
      </c>
      <c r="AC616">
        <v>104</v>
      </c>
      <c r="AD616">
        <v>186</v>
      </c>
      <c r="AE616">
        <v>380</v>
      </c>
      <c r="AF616">
        <v>767</v>
      </c>
      <c r="AG616">
        <v>255</v>
      </c>
      <c r="AH616">
        <v>0</v>
      </c>
      <c r="AI616">
        <v>189</v>
      </c>
      <c r="AJ616">
        <v>0</v>
      </c>
      <c r="AK616">
        <v>0</v>
      </c>
    </row>
    <row r="617" spans="1:37">
      <c r="A617" t="s">
        <v>54</v>
      </c>
      <c r="B617" t="s">
        <v>55</v>
      </c>
      <c r="C617" t="s">
        <v>122</v>
      </c>
      <c r="D617" t="s">
        <v>63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 t="s">
        <v>54</v>
      </c>
      <c r="B618" t="s">
        <v>55</v>
      </c>
      <c r="C618" t="s">
        <v>122</v>
      </c>
      <c r="D618" t="s">
        <v>105</v>
      </c>
      <c r="E618">
        <v>8418</v>
      </c>
      <c r="F618">
        <v>3994</v>
      </c>
      <c r="G618">
        <v>653</v>
      </c>
      <c r="H618">
        <v>0</v>
      </c>
      <c r="I618">
        <v>5205</v>
      </c>
      <c r="J618">
        <v>15852</v>
      </c>
      <c r="K618">
        <v>1961</v>
      </c>
      <c r="L618">
        <v>4404</v>
      </c>
      <c r="M618">
        <v>1194</v>
      </c>
      <c r="N618">
        <v>15282</v>
      </c>
      <c r="O618">
        <v>8664</v>
      </c>
      <c r="P618">
        <v>43074</v>
      </c>
      <c r="Q618">
        <v>773</v>
      </c>
      <c r="R618">
        <v>1006</v>
      </c>
      <c r="S618">
        <v>4579</v>
      </c>
      <c r="T618">
        <v>0</v>
      </c>
      <c r="U618">
        <v>4744</v>
      </c>
      <c r="V618">
        <v>2081</v>
      </c>
      <c r="W618">
        <v>881</v>
      </c>
      <c r="X618">
        <v>3187</v>
      </c>
      <c r="Y618">
        <v>0</v>
      </c>
      <c r="Z618">
        <v>22</v>
      </c>
      <c r="AA618">
        <v>0</v>
      </c>
      <c r="AB618">
        <v>1030</v>
      </c>
      <c r="AC618">
        <v>2953</v>
      </c>
      <c r="AD618">
        <v>9641</v>
      </c>
      <c r="AE618">
        <v>1633</v>
      </c>
      <c r="AF618">
        <v>2543</v>
      </c>
      <c r="AG618">
        <v>0</v>
      </c>
      <c r="AH618">
        <v>18100</v>
      </c>
      <c r="AI618">
        <v>1536</v>
      </c>
      <c r="AJ618">
        <v>1028</v>
      </c>
      <c r="AK618">
        <v>0</v>
      </c>
    </row>
    <row r="619" spans="1:37">
      <c r="A619" t="s">
        <v>54</v>
      </c>
      <c r="B619" t="s">
        <v>55</v>
      </c>
      <c r="C619" t="s">
        <v>122</v>
      </c>
      <c r="D619" t="s">
        <v>106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 t="s">
        <v>54</v>
      </c>
      <c r="B620" t="s">
        <v>55</v>
      </c>
      <c r="C620" t="s">
        <v>122</v>
      </c>
      <c r="D620" t="s">
        <v>107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 t="s">
        <v>54</v>
      </c>
      <c r="B621" t="s">
        <v>55</v>
      </c>
      <c r="C621" t="s">
        <v>122</v>
      </c>
      <c r="D621" t="s">
        <v>108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 t="s">
        <v>54</v>
      </c>
      <c r="B622" t="s">
        <v>55</v>
      </c>
      <c r="C622" t="s">
        <v>122</v>
      </c>
      <c r="D622" t="s">
        <v>109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 t="s">
        <v>54</v>
      </c>
      <c r="B623" t="s">
        <v>55</v>
      </c>
      <c r="C623" t="s">
        <v>122</v>
      </c>
      <c r="D623" t="s">
        <v>87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 t="s">
        <v>54</v>
      </c>
      <c r="B624" t="s">
        <v>55</v>
      </c>
      <c r="C624" t="s">
        <v>122</v>
      </c>
      <c r="D624" t="s">
        <v>88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 t="s">
        <v>54</v>
      </c>
      <c r="B625" t="s">
        <v>55</v>
      </c>
      <c r="C625" t="s">
        <v>122</v>
      </c>
      <c r="D625" t="s">
        <v>110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 t="s">
        <v>54</v>
      </c>
      <c r="B626" t="s">
        <v>55</v>
      </c>
      <c r="C626" t="s">
        <v>122</v>
      </c>
      <c r="D626" t="s">
        <v>89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 t="s">
        <v>54</v>
      </c>
      <c r="B627" t="s">
        <v>55</v>
      </c>
      <c r="C627" t="s">
        <v>122</v>
      </c>
      <c r="D627" t="s">
        <v>64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 t="s">
        <v>54</v>
      </c>
      <c r="B628" t="s">
        <v>55</v>
      </c>
      <c r="C628" t="s">
        <v>122</v>
      </c>
      <c r="D628" t="s">
        <v>65</v>
      </c>
      <c r="E628">
        <v>5825</v>
      </c>
      <c r="F628">
        <v>6692</v>
      </c>
      <c r="G628">
        <v>493</v>
      </c>
      <c r="H628">
        <v>29</v>
      </c>
      <c r="I628">
        <v>1937</v>
      </c>
      <c r="J628">
        <v>15887</v>
      </c>
      <c r="K628">
        <v>1148</v>
      </c>
      <c r="L628">
        <v>1292</v>
      </c>
      <c r="M628">
        <v>796</v>
      </c>
      <c r="N628">
        <v>9353</v>
      </c>
      <c r="O628">
        <v>5850</v>
      </c>
      <c r="P628">
        <v>8194</v>
      </c>
      <c r="Q628">
        <v>526</v>
      </c>
      <c r="R628">
        <v>536</v>
      </c>
      <c r="S628">
        <v>1210</v>
      </c>
      <c r="T628">
        <v>25</v>
      </c>
      <c r="U628">
        <v>15743</v>
      </c>
      <c r="V628">
        <v>1008</v>
      </c>
      <c r="W628">
        <v>83</v>
      </c>
      <c r="X628">
        <v>1397</v>
      </c>
      <c r="Y628">
        <v>32</v>
      </c>
      <c r="Z628">
        <v>25</v>
      </c>
      <c r="AA628">
        <v>0</v>
      </c>
      <c r="AB628">
        <v>871</v>
      </c>
      <c r="AC628">
        <v>2578</v>
      </c>
      <c r="AD628">
        <v>5702</v>
      </c>
      <c r="AE628">
        <v>2574</v>
      </c>
      <c r="AF628">
        <v>1976</v>
      </c>
      <c r="AG628">
        <v>198</v>
      </c>
      <c r="AH628">
        <v>7927</v>
      </c>
      <c r="AI628">
        <v>781</v>
      </c>
      <c r="AJ628">
        <v>601</v>
      </c>
      <c r="AK628">
        <v>0</v>
      </c>
    </row>
    <row r="629" s="14" customFormat="1" spans="1:37">
      <c r="A629" s="14" t="s">
        <v>54</v>
      </c>
      <c r="B629" s="14" t="s">
        <v>55</v>
      </c>
      <c r="C629" s="14" t="s">
        <v>122</v>
      </c>
      <c r="D629" s="14" t="s">
        <v>111</v>
      </c>
      <c r="E629" s="14">
        <v>359</v>
      </c>
      <c r="F629" s="14">
        <v>0</v>
      </c>
      <c r="G629" s="14">
        <v>213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1679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>
      <c r="A630" t="s">
        <v>54</v>
      </c>
      <c r="B630" t="s">
        <v>55</v>
      </c>
      <c r="C630" t="s">
        <v>123</v>
      </c>
      <c r="D630" t="s">
        <v>91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 t="s">
        <v>54</v>
      </c>
      <c r="B631" t="s">
        <v>55</v>
      </c>
      <c r="C631" t="s">
        <v>123</v>
      </c>
      <c r="D631" t="s">
        <v>92</v>
      </c>
      <c r="E631">
        <v>0</v>
      </c>
      <c r="F631">
        <v>0</v>
      </c>
      <c r="G631">
        <v>27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 t="s">
        <v>54</v>
      </c>
      <c r="B632" t="s">
        <v>55</v>
      </c>
      <c r="C632" t="s">
        <v>123</v>
      </c>
      <c r="D632" t="s">
        <v>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 t="s">
        <v>54</v>
      </c>
      <c r="B633" t="s">
        <v>55</v>
      </c>
      <c r="C633" t="s">
        <v>123</v>
      </c>
      <c r="D633" t="s">
        <v>94</v>
      </c>
      <c r="E633">
        <v>0</v>
      </c>
      <c r="F633">
        <v>0</v>
      </c>
      <c r="G633">
        <v>0</v>
      </c>
      <c r="H633">
        <v>0</v>
      </c>
      <c r="I633">
        <v>22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26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464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>
      <c r="A634" t="s">
        <v>54</v>
      </c>
      <c r="B634" t="s">
        <v>55</v>
      </c>
      <c r="C634" t="s">
        <v>123</v>
      </c>
      <c r="D634" t="s">
        <v>95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 t="s">
        <v>54</v>
      </c>
      <c r="B635" t="s">
        <v>55</v>
      </c>
      <c r="C635" t="s">
        <v>123</v>
      </c>
      <c r="D635" t="s">
        <v>57</v>
      </c>
      <c r="E635">
        <v>0</v>
      </c>
      <c r="F635">
        <v>0</v>
      </c>
      <c r="G635">
        <v>0</v>
      </c>
      <c r="H635">
        <v>0</v>
      </c>
      <c r="I635">
        <v>28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 t="s">
        <v>54</v>
      </c>
      <c r="B636" t="s">
        <v>55</v>
      </c>
      <c r="C636" t="s">
        <v>123</v>
      </c>
      <c r="D636" t="s">
        <v>96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 t="s">
        <v>54</v>
      </c>
      <c r="B637" t="s">
        <v>55</v>
      </c>
      <c r="C637" t="s">
        <v>123</v>
      </c>
      <c r="D637" t="s">
        <v>97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 t="s">
        <v>54</v>
      </c>
      <c r="B638" t="s">
        <v>55</v>
      </c>
      <c r="C638" t="s">
        <v>123</v>
      </c>
      <c r="D638" t="s">
        <v>98</v>
      </c>
      <c r="E638">
        <v>0</v>
      </c>
      <c r="F638">
        <v>0</v>
      </c>
      <c r="G638">
        <v>15</v>
      </c>
      <c r="H638">
        <v>0</v>
      </c>
      <c r="I638">
        <v>147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85</v>
      </c>
      <c r="AH638">
        <v>0</v>
      </c>
      <c r="AI638">
        <v>0</v>
      </c>
      <c r="AJ638">
        <v>0</v>
      </c>
      <c r="AK638">
        <v>0</v>
      </c>
    </row>
    <row r="639" spans="1:37">
      <c r="A639" t="s">
        <v>54</v>
      </c>
      <c r="B639" t="s">
        <v>55</v>
      </c>
      <c r="C639" t="s">
        <v>123</v>
      </c>
      <c r="D639" t="s">
        <v>99</v>
      </c>
      <c r="E639">
        <v>0</v>
      </c>
      <c r="F639">
        <v>0</v>
      </c>
      <c r="G639">
        <v>20</v>
      </c>
      <c r="H639">
        <v>0</v>
      </c>
      <c r="I639">
        <v>0</v>
      </c>
      <c r="J639">
        <v>0</v>
      </c>
      <c r="K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140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 t="s">
        <v>54</v>
      </c>
      <c r="B640" t="s">
        <v>55</v>
      </c>
      <c r="C640" t="s">
        <v>123</v>
      </c>
      <c r="D640" t="s">
        <v>100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 t="s">
        <v>54</v>
      </c>
      <c r="B641" t="s">
        <v>55</v>
      </c>
      <c r="C641" t="s">
        <v>123</v>
      </c>
      <c r="D641" t="s">
        <v>101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 t="s">
        <v>54</v>
      </c>
      <c r="B642" t="s">
        <v>55</v>
      </c>
      <c r="C642" t="s">
        <v>123</v>
      </c>
      <c r="D642" t="s">
        <v>102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7">
      <c r="A643" t="s">
        <v>54</v>
      </c>
      <c r="B643" t="s">
        <v>55</v>
      </c>
      <c r="C643" t="s">
        <v>123</v>
      </c>
      <c r="D643" t="s">
        <v>67</v>
      </c>
      <c r="G643">
        <v>40</v>
      </c>
    </row>
    <row r="644" spans="1:7">
      <c r="A644" t="s">
        <v>54</v>
      </c>
      <c r="B644" t="s">
        <v>55</v>
      </c>
      <c r="C644" t="s">
        <v>123</v>
      </c>
      <c r="D644" t="s">
        <v>68</v>
      </c>
      <c r="G644">
        <v>0</v>
      </c>
    </row>
    <row r="645" spans="1:37">
      <c r="A645" t="s">
        <v>54</v>
      </c>
      <c r="B645" t="s">
        <v>55</v>
      </c>
      <c r="C645" t="s">
        <v>123</v>
      </c>
      <c r="D645" t="s">
        <v>69</v>
      </c>
      <c r="G645">
        <v>0</v>
      </c>
      <c r="AB645">
        <v>0</v>
      </c>
      <c r="AE645">
        <v>0</v>
      </c>
      <c r="AF645">
        <v>0</v>
      </c>
      <c r="AK645">
        <v>0</v>
      </c>
    </row>
    <row r="646" spans="1:37">
      <c r="A646" t="s">
        <v>54</v>
      </c>
      <c r="B646" t="s">
        <v>55</v>
      </c>
      <c r="C646" t="s">
        <v>123</v>
      </c>
      <c r="D646" t="s">
        <v>70</v>
      </c>
      <c r="G646">
        <v>0</v>
      </c>
      <c r="AB646">
        <v>0</v>
      </c>
      <c r="AK646">
        <v>0</v>
      </c>
    </row>
    <row r="647" spans="1:37">
      <c r="A647" t="s">
        <v>54</v>
      </c>
      <c r="B647" t="s">
        <v>55</v>
      </c>
      <c r="C647" t="s">
        <v>123</v>
      </c>
      <c r="D647" t="s">
        <v>71</v>
      </c>
      <c r="E647">
        <v>276</v>
      </c>
      <c r="F647">
        <v>0</v>
      </c>
      <c r="G647">
        <v>157</v>
      </c>
      <c r="I647">
        <v>89</v>
      </c>
      <c r="K647">
        <v>230</v>
      </c>
      <c r="L647">
        <v>0</v>
      </c>
      <c r="M647">
        <v>0</v>
      </c>
      <c r="N647">
        <v>276</v>
      </c>
      <c r="Q647">
        <v>138</v>
      </c>
      <c r="R647">
        <v>282</v>
      </c>
      <c r="U647">
        <v>0</v>
      </c>
      <c r="V647">
        <v>93</v>
      </c>
      <c r="W647">
        <v>0</v>
      </c>
      <c r="X647">
        <v>0</v>
      </c>
      <c r="Z647">
        <v>0</v>
      </c>
      <c r="AB647">
        <v>0</v>
      </c>
      <c r="AC647">
        <v>692</v>
      </c>
      <c r="AD647">
        <v>184</v>
      </c>
      <c r="AE647">
        <v>426</v>
      </c>
      <c r="AF647">
        <v>289</v>
      </c>
      <c r="AG647">
        <v>0</v>
      </c>
      <c r="AI647">
        <v>92</v>
      </c>
      <c r="AJ647">
        <v>92</v>
      </c>
      <c r="AK647">
        <v>0</v>
      </c>
    </row>
    <row r="648" spans="1:36">
      <c r="A648" t="s">
        <v>54</v>
      </c>
      <c r="B648" t="s">
        <v>55</v>
      </c>
      <c r="C648" t="s">
        <v>123</v>
      </c>
      <c r="D648" t="s">
        <v>72</v>
      </c>
      <c r="F648">
        <v>0</v>
      </c>
      <c r="G648">
        <v>0</v>
      </c>
      <c r="K648">
        <v>44</v>
      </c>
      <c r="L648">
        <v>45</v>
      </c>
      <c r="M648">
        <v>0</v>
      </c>
      <c r="O648">
        <v>129</v>
      </c>
      <c r="Q648">
        <v>312</v>
      </c>
      <c r="U648">
        <v>0</v>
      </c>
      <c r="V648">
        <v>88</v>
      </c>
      <c r="X648">
        <v>44</v>
      </c>
      <c r="AC648">
        <v>0</v>
      </c>
      <c r="AD648">
        <v>45</v>
      </c>
      <c r="AE648">
        <v>0</v>
      </c>
      <c r="AF648">
        <v>1654</v>
      </c>
      <c r="AG648">
        <v>0</v>
      </c>
      <c r="AI648">
        <v>0</v>
      </c>
      <c r="AJ648">
        <v>0</v>
      </c>
    </row>
    <row r="649" spans="1:37">
      <c r="A649" t="s">
        <v>54</v>
      </c>
      <c r="B649" t="s">
        <v>55</v>
      </c>
      <c r="C649" t="s">
        <v>123</v>
      </c>
      <c r="D649" t="s">
        <v>73</v>
      </c>
      <c r="G649">
        <v>0</v>
      </c>
      <c r="AB649">
        <v>0</v>
      </c>
      <c r="AE649">
        <v>0</v>
      </c>
      <c r="AK649">
        <v>0</v>
      </c>
    </row>
    <row r="650" spans="1:37">
      <c r="A650" t="s">
        <v>54</v>
      </c>
      <c r="B650" t="s">
        <v>55</v>
      </c>
      <c r="C650" t="s">
        <v>123</v>
      </c>
      <c r="D650" t="s">
        <v>74</v>
      </c>
      <c r="E650">
        <v>0</v>
      </c>
      <c r="F650">
        <v>0</v>
      </c>
      <c r="G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K650">
        <v>0</v>
      </c>
    </row>
    <row r="651" spans="1:7">
      <c r="A651" t="s">
        <v>54</v>
      </c>
      <c r="B651" t="s">
        <v>55</v>
      </c>
      <c r="C651" t="s">
        <v>123</v>
      </c>
      <c r="D651" t="s">
        <v>75</v>
      </c>
      <c r="E651">
        <v>0</v>
      </c>
      <c r="G651">
        <v>0</v>
      </c>
    </row>
    <row r="652" spans="1:32">
      <c r="A652" t="s">
        <v>54</v>
      </c>
      <c r="B652" t="s">
        <v>55</v>
      </c>
      <c r="C652" t="s">
        <v>123</v>
      </c>
      <c r="D652" t="s">
        <v>76</v>
      </c>
      <c r="G652">
        <v>0</v>
      </c>
      <c r="M652">
        <v>0</v>
      </c>
      <c r="O652">
        <v>0</v>
      </c>
      <c r="T652">
        <v>0</v>
      </c>
      <c r="U652">
        <v>0</v>
      </c>
      <c r="AA652">
        <v>0</v>
      </c>
      <c r="AC652">
        <v>0</v>
      </c>
      <c r="AE652">
        <v>0</v>
      </c>
      <c r="AF652">
        <v>0</v>
      </c>
    </row>
    <row r="653" spans="1:37">
      <c r="A653" t="s">
        <v>54</v>
      </c>
      <c r="B653" t="s">
        <v>55</v>
      </c>
      <c r="C653" t="s">
        <v>123</v>
      </c>
      <c r="D653" t="s">
        <v>77</v>
      </c>
      <c r="G653">
        <v>0</v>
      </c>
      <c r="AB653">
        <v>0</v>
      </c>
      <c r="AE653">
        <v>0</v>
      </c>
      <c r="AK653">
        <v>0</v>
      </c>
    </row>
    <row r="654" spans="1:37">
      <c r="A654" t="s">
        <v>54</v>
      </c>
      <c r="B654" t="s">
        <v>55</v>
      </c>
      <c r="C654" t="s">
        <v>123</v>
      </c>
      <c r="D654" t="s">
        <v>78</v>
      </c>
      <c r="E654">
        <v>15744</v>
      </c>
      <c r="F654">
        <v>1502</v>
      </c>
      <c r="G654">
        <v>1287</v>
      </c>
      <c r="I654">
        <v>3472</v>
      </c>
      <c r="J654">
        <v>0</v>
      </c>
      <c r="K654">
        <v>6349</v>
      </c>
      <c r="L654">
        <v>901</v>
      </c>
      <c r="M654">
        <v>6006</v>
      </c>
      <c r="N654">
        <v>6993</v>
      </c>
      <c r="O654">
        <v>12840</v>
      </c>
      <c r="P654">
        <v>51780</v>
      </c>
      <c r="Q654">
        <v>5296</v>
      </c>
      <c r="R654">
        <v>686</v>
      </c>
      <c r="S654">
        <v>0</v>
      </c>
      <c r="T654">
        <v>3003</v>
      </c>
      <c r="U654">
        <v>2641</v>
      </c>
      <c r="V654">
        <v>642</v>
      </c>
      <c r="W654">
        <v>212</v>
      </c>
      <c r="X654">
        <v>510</v>
      </c>
      <c r="Y654">
        <v>0</v>
      </c>
      <c r="Z654">
        <v>300</v>
      </c>
      <c r="AA654">
        <v>0</v>
      </c>
      <c r="AB654">
        <v>4719</v>
      </c>
      <c r="AC654">
        <v>4719</v>
      </c>
      <c r="AD654">
        <v>3775</v>
      </c>
      <c r="AE654">
        <v>9099</v>
      </c>
      <c r="AF654">
        <v>8323</v>
      </c>
      <c r="AG654">
        <v>0</v>
      </c>
      <c r="AH654">
        <v>0</v>
      </c>
      <c r="AI654">
        <v>2059</v>
      </c>
      <c r="AJ654">
        <v>429</v>
      </c>
      <c r="AK654">
        <v>6821</v>
      </c>
    </row>
    <row r="655" spans="1:37">
      <c r="A655" t="s">
        <v>54</v>
      </c>
      <c r="B655" t="s">
        <v>55</v>
      </c>
      <c r="C655" t="s">
        <v>123</v>
      </c>
      <c r="D655" t="s">
        <v>79</v>
      </c>
      <c r="E655">
        <v>640</v>
      </c>
      <c r="F655">
        <v>1560</v>
      </c>
      <c r="G655">
        <v>680</v>
      </c>
      <c r="I655">
        <v>120</v>
      </c>
      <c r="K655">
        <v>0</v>
      </c>
      <c r="L655">
        <v>120</v>
      </c>
      <c r="M655">
        <v>1120</v>
      </c>
      <c r="N655">
        <v>800</v>
      </c>
      <c r="O655">
        <v>0</v>
      </c>
      <c r="P655">
        <v>0</v>
      </c>
      <c r="Q655">
        <v>0</v>
      </c>
      <c r="R655">
        <v>160</v>
      </c>
      <c r="S655">
        <v>0</v>
      </c>
      <c r="T655">
        <v>0</v>
      </c>
      <c r="U655">
        <v>0</v>
      </c>
      <c r="V655">
        <v>120</v>
      </c>
      <c r="W655">
        <v>0</v>
      </c>
      <c r="X655">
        <v>40</v>
      </c>
      <c r="Z655">
        <v>80</v>
      </c>
      <c r="AB655">
        <v>0</v>
      </c>
      <c r="AC655">
        <v>0</v>
      </c>
      <c r="AD655">
        <v>240</v>
      </c>
      <c r="AE655">
        <v>1720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640</v>
      </c>
    </row>
    <row r="656" spans="1:37">
      <c r="A656" t="s">
        <v>54</v>
      </c>
      <c r="B656" t="s">
        <v>55</v>
      </c>
      <c r="C656" t="s">
        <v>123</v>
      </c>
      <c r="D656" t="s">
        <v>80</v>
      </c>
      <c r="E656">
        <v>88</v>
      </c>
      <c r="G656">
        <v>0</v>
      </c>
      <c r="AB656">
        <v>0</v>
      </c>
      <c r="AE656">
        <v>0</v>
      </c>
      <c r="AK656">
        <v>0</v>
      </c>
    </row>
    <row r="657" spans="1:37">
      <c r="A657" t="s">
        <v>54</v>
      </c>
      <c r="B657" t="s">
        <v>55</v>
      </c>
      <c r="C657" t="s">
        <v>123</v>
      </c>
      <c r="D657" t="s">
        <v>81</v>
      </c>
      <c r="G657">
        <v>0</v>
      </c>
      <c r="M657">
        <v>0</v>
      </c>
      <c r="AB657">
        <v>0</v>
      </c>
      <c r="AE657">
        <v>0</v>
      </c>
      <c r="AK657">
        <v>0</v>
      </c>
    </row>
    <row r="658" spans="1:37">
      <c r="A658" t="s">
        <v>54</v>
      </c>
      <c r="B658" t="s">
        <v>55</v>
      </c>
      <c r="C658" t="s">
        <v>123</v>
      </c>
      <c r="D658" t="s">
        <v>82</v>
      </c>
      <c r="G658">
        <v>0</v>
      </c>
      <c r="U658">
        <v>0</v>
      </c>
      <c r="AA658">
        <v>0</v>
      </c>
      <c r="AB658">
        <v>0</v>
      </c>
      <c r="AE658">
        <v>0</v>
      </c>
      <c r="AK658">
        <v>0</v>
      </c>
    </row>
    <row r="659" spans="1:37">
      <c r="A659" t="s">
        <v>54</v>
      </c>
      <c r="B659" t="s">
        <v>55</v>
      </c>
      <c r="C659" t="s">
        <v>123</v>
      </c>
      <c r="D659" t="s">
        <v>83</v>
      </c>
      <c r="G659">
        <v>0</v>
      </c>
      <c r="AK659">
        <v>0</v>
      </c>
    </row>
    <row r="660" spans="1:37">
      <c r="A660" t="s">
        <v>54</v>
      </c>
      <c r="B660" t="s">
        <v>55</v>
      </c>
      <c r="C660" t="s">
        <v>123</v>
      </c>
      <c r="D660" t="s">
        <v>84</v>
      </c>
      <c r="G660">
        <v>0</v>
      </c>
      <c r="AB660">
        <v>0</v>
      </c>
      <c r="AE660">
        <v>0</v>
      </c>
      <c r="AK660">
        <v>0</v>
      </c>
    </row>
    <row r="661" spans="1:37">
      <c r="A661" t="s">
        <v>54</v>
      </c>
      <c r="B661" t="s">
        <v>55</v>
      </c>
      <c r="C661" t="s">
        <v>123</v>
      </c>
      <c r="D661" t="s">
        <v>85</v>
      </c>
      <c r="G661">
        <v>0</v>
      </c>
      <c r="I661">
        <v>0</v>
      </c>
      <c r="U661">
        <v>0</v>
      </c>
      <c r="X661">
        <v>32</v>
      </c>
      <c r="AB661">
        <v>0</v>
      </c>
      <c r="AD661">
        <v>40</v>
      </c>
      <c r="AE661">
        <v>0</v>
      </c>
      <c r="AF661">
        <v>0</v>
      </c>
      <c r="AJ661">
        <v>0</v>
      </c>
      <c r="AK661">
        <v>0</v>
      </c>
    </row>
    <row r="662" spans="1:37">
      <c r="A662" t="s">
        <v>54</v>
      </c>
      <c r="B662" t="s">
        <v>55</v>
      </c>
      <c r="C662" t="s">
        <v>123</v>
      </c>
      <c r="D662" t="s">
        <v>86</v>
      </c>
      <c r="E662">
        <v>1644</v>
      </c>
      <c r="F662">
        <v>3239</v>
      </c>
      <c r="G662">
        <v>80</v>
      </c>
      <c r="I662">
        <v>2464</v>
      </c>
      <c r="J662">
        <v>0</v>
      </c>
      <c r="K662">
        <v>266</v>
      </c>
      <c r="L662">
        <v>352</v>
      </c>
      <c r="M662">
        <v>0</v>
      </c>
      <c r="N662">
        <v>1873</v>
      </c>
      <c r="O662">
        <v>0</v>
      </c>
      <c r="P662">
        <v>7834</v>
      </c>
      <c r="Q662">
        <v>0</v>
      </c>
      <c r="R662">
        <v>824</v>
      </c>
      <c r="S662">
        <v>0</v>
      </c>
      <c r="T662">
        <v>0</v>
      </c>
      <c r="U662">
        <v>0</v>
      </c>
      <c r="V662">
        <v>513</v>
      </c>
      <c r="W662">
        <v>141</v>
      </c>
      <c r="X662">
        <v>134</v>
      </c>
      <c r="Y662">
        <v>0</v>
      </c>
      <c r="Z662">
        <v>0</v>
      </c>
      <c r="AA662">
        <v>0</v>
      </c>
      <c r="AB662">
        <v>3648</v>
      </c>
      <c r="AC662">
        <v>11</v>
      </c>
      <c r="AD662">
        <v>1184</v>
      </c>
      <c r="AE662">
        <v>244</v>
      </c>
      <c r="AF662">
        <v>3732</v>
      </c>
      <c r="AG662">
        <v>0</v>
      </c>
      <c r="AH662">
        <v>15</v>
      </c>
      <c r="AI662">
        <v>440</v>
      </c>
      <c r="AJ662">
        <v>776</v>
      </c>
      <c r="AK662">
        <v>8670</v>
      </c>
    </row>
    <row r="663" spans="1:37">
      <c r="A663" t="s">
        <v>54</v>
      </c>
      <c r="B663" t="s">
        <v>55</v>
      </c>
      <c r="C663" t="s">
        <v>123</v>
      </c>
      <c r="D663" t="s">
        <v>103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 t="s">
        <v>54</v>
      </c>
      <c r="B664" t="s">
        <v>55</v>
      </c>
      <c r="C664" t="s">
        <v>123</v>
      </c>
      <c r="D664" t="s">
        <v>59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 t="s">
        <v>54</v>
      </c>
      <c r="B665" t="s">
        <v>55</v>
      </c>
      <c r="C665" t="s">
        <v>123</v>
      </c>
      <c r="D665" t="s">
        <v>104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 t="s">
        <v>54</v>
      </c>
      <c r="B666" t="s">
        <v>55</v>
      </c>
      <c r="C666" t="s">
        <v>123</v>
      </c>
      <c r="D666" t="s">
        <v>60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 t="s">
        <v>54</v>
      </c>
      <c r="B667" t="s">
        <v>55</v>
      </c>
      <c r="C667" t="s">
        <v>123</v>
      </c>
      <c r="D667" t="s">
        <v>62</v>
      </c>
      <c r="E667">
        <v>390</v>
      </c>
      <c r="F667">
        <v>0</v>
      </c>
      <c r="G667">
        <v>37</v>
      </c>
      <c r="H667">
        <v>0</v>
      </c>
      <c r="I667">
        <v>1120</v>
      </c>
      <c r="J667">
        <v>0</v>
      </c>
      <c r="K667">
        <v>0</v>
      </c>
      <c r="L667">
        <v>80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116</v>
      </c>
      <c r="S667">
        <v>0</v>
      </c>
      <c r="T667">
        <v>0</v>
      </c>
      <c r="U667">
        <v>4</v>
      </c>
      <c r="V667">
        <v>82</v>
      </c>
      <c r="W667">
        <v>0</v>
      </c>
      <c r="X667">
        <v>50</v>
      </c>
      <c r="Y667">
        <v>0</v>
      </c>
      <c r="Z667">
        <v>8</v>
      </c>
      <c r="AA667">
        <v>0</v>
      </c>
      <c r="AB667">
        <v>0</v>
      </c>
      <c r="AC667">
        <v>0</v>
      </c>
      <c r="AD667">
        <v>642</v>
      </c>
      <c r="AE667">
        <v>0</v>
      </c>
      <c r="AF667">
        <v>632</v>
      </c>
      <c r="AG667">
        <v>0</v>
      </c>
      <c r="AH667">
        <v>0</v>
      </c>
      <c r="AI667">
        <v>95</v>
      </c>
      <c r="AJ667">
        <v>104</v>
      </c>
      <c r="AK667">
        <v>0</v>
      </c>
    </row>
    <row r="668" spans="1:37">
      <c r="A668" t="s">
        <v>54</v>
      </c>
      <c r="B668" t="s">
        <v>55</v>
      </c>
      <c r="C668" t="s">
        <v>123</v>
      </c>
      <c r="D668" t="s">
        <v>63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 t="s">
        <v>54</v>
      </c>
      <c r="B669" t="s">
        <v>55</v>
      </c>
      <c r="C669" t="s">
        <v>123</v>
      </c>
      <c r="D669" t="s">
        <v>105</v>
      </c>
      <c r="E669">
        <v>747</v>
      </c>
      <c r="F669">
        <v>0</v>
      </c>
      <c r="G669">
        <v>29</v>
      </c>
      <c r="H669">
        <v>0</v>
      </c>
      <c r="I669">
        <v>227</v>
      </c>
      <c r="J669">
        <v>0</v>
      </c>
      <c r="K669">
        <v>0</v>
      </c>
      <c r="L669">
        <v>22</v>
      </c>
      <c r="M669">
        <v>0</v>
      </c>
      <c r="N669">
        <v>201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185</v>
      </c>
      <c r="W669">
        <v>0</v>
      </c>
      <c r="X669">
        <v>227</v>
      </c>
      <c r="Y669">
        <v>0</v>
      </c>
      <c r="Z669">
        <v>4</v>
      </c>
      <c r="AA669">
        <v>0</v>
      </c>
      <c r="AB669">
        <v>71</v>
      </c>
      <c r="AC669">
        <v>144</v>
      </c>
      <c r="AD669">
        <v>30</v>
      </c>
      <c r="AE669">
        <v>0</v>
      </c>
      <c r="AF669">
        <v>149</v>
      </c>
      <c r="AG669">
        <v>0</v>
      </c>
      <c r="AH669">
        <v>0</v>
      </c>
      <c r="AI669">
        <v>13</v>
      </c>
      <c r="AJ669">
        <v>36</v>
      </c>
      <c r="AK669">
        <v>0</v>
      </c>
    </row>
    <row r="670" spans="1:37">
      <c r="A670" t="s">
        <v>54</v>
      </c>
      <c r="B670" t="s">
        <v>55</v>
      </c>
      <c r="C670" t="s">
        <v>123</v>
      </c>
      <c r="D670" t="s">
        <v>106</v>
      </c>
      <c r="E670">
        <v>149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 t="s">
        <v>54</v>
      </c>
      <c r="B671" t="s">
        <v>55</v>
      </c>
      <c r="C671" t="s">
        <v>123</v>
      </c>
      <c r="D671" t="s">
        <v>107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 t="s">
        <v>54</v>
      </c>
      <c r="B672" t="s">
        <v>55</v>
      </c>
      <c r="C672" t="s">
        <v>123</v>
      </c>
      <c r="D672" t="s">
        <v>108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 t="s">
        <v>54</v>
      </c>
      <c r="B673" t="s">
        <v>55</v>
      </c>
      <c r="C673" t="s">
        <v>123</v>
      </c>
      <c r="D673" t="s">
        <v>109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 t="s">
        <v>54</v>
      </c>
      <c r="B674" t="s">
        <v>55</v>
      </c>
      <c r="C674" t="s">
        <v>123</v>
      </c>
      <c r="D674" t="s">
        <v>87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 t="s">
        <v>54</v>
      </c>
      <c r="B675" t="s">
        <v>55</v>
      </c>
      <c r="C675" t="s">
        <v>123</v>
      </c>
      <c r="D675" t="s">
        <v>88</v>
      </c>
      <c r="E675">
        <v>73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 t="s">
        <v>54</v>
      </c>
      <c r="B676" t="s">
        <v>55</v>
      </c>
      <c r="C676" t="s">
        <v>123</v>
      </c>
      <c r="D676" t="s">
        <v>110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 t="s">
        <v>54</v>
      </c>
      <c r="B677" t="s">
        <v>55</v>
      </c>
      <c r="C677" t="s">
        <v>123</v>
      </c>
      <c r="D677" t="s">
        <v>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 t="s">
        <v>54</v>
      </c>
      <c r="B678" t="s">
        <v>55</v>
      </c>
      <c r="C678" t="s">
        <v>123</v>
      </c>
      <c r="D678" t="s">
        <v>64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 t="s">
        <v>54</v>
      </c>
      <c r="B679" t="s">
        <v>55</v>
      </c>
      <c r="C679" t="s">
        <v>123</v>
      </c>
      <c r="D679" t="s">
        <v>65</v>
      </c>
      <c r="E679">
        <v>2513</v>
      </c>
      <c r="F679">
        <v>1156</v>
      </c>
      <c r="G679">
        <v>608</v>
      </c>
      <c r="H679">
        <v>29</v>
      </c>
      <c r="I679">
        <v>1433</v>
      </c>
      <c r="J679">
        <v>0</v>
      </c>
      <c r="K679">
        <v>1274</v>
      </c>
      <c r="L679">
        <v>349</v>
      </c>
      <c r="M679">
        <v>18</v>
      </c>
      <c r="N679">
        <v>9515</v>
      </c>
      <c r="O679">
        <v>972</v>
      </c>
      <c r="P679">
        <v>6246</v>
      </c>
      <c r="Q679">
        <v>893</v>
      </c>
      <c r="R679">
        <v>266</v>
      </c>
      <c r="S679">
        <v>263</v>
      </c>
      <c r="T679">
        <v>403</v>
      </c>
      <c r="U679">
        <v>6152</v>
      </c>
      <c r="V679">
        <v>421</v>
      </c>
      <c r="W679">
        <v>932</v>
      </c>
      <c r="X679">
        <v>371</v>
      </c>
      <c r="Y679">
        <v>7</v>
      </c>
      <c r="Z679">
        <v>58</v>
      </c>
      <c r="AA679">
        <v>0</v>
      </c>
      <c r="AB679">
        <v>1728</v>
      </c>
      <c r="AC679">
        <v>2545</v>
      </c>
      <c r="AD679">
        <v>1879</v>
      </c>
      <c r="AE679">
        <v>2344</v>
      </c>
      <c r="AF679">
        <v>2531</v>
      </c>
      <c r="AG679">
        <v>1069</v>
      </c>
      <c r="AH679">
        <v>2891</v>
      </c>
      <c r="AI679">
        <v>511</v>
      </c>
      <c r="AJ679">
        <v>277</v>
      </c>
      <c r="AK679">
        <v>6944</v>
      </c>
    </row>
    <row r="680" s="14" customFormat="1" spans="1:37">
      <c r="A680" s="14" t="s">
        <v>54</v>
      </c>
      <c r="B680" s="14" t="s">
        <v>55</v>
      </c>
      <c r="C680" s="14" t="s">
        <v>123</v>
      </c>
      <c r="D680" s="14" t="s">
        <v>111</v>
      </c>
      <c r="E680" s="14">
        <v>30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1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>
      <c r="A681" t="s">
        <v>54</v>
      </c>
      <c r="B681" t="s">
        <v>55</v>
      </c>
      <c r="C681" t="s">
        <v>124</v>
      </c>
      <c r="D681" t="s">
        <v>91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 t="s">
        <v>54</v>
      </c>
      <c r="B682" t="s">
        <v>55</v>
      </c>
      <c r="C682" t="s">
        <v>124</v>
      </c>
      <c r="D682" t="s">
        <v>92</v>
      </c>
      <c r="E682">
        <v>0</v>
      </c>
      <c r="F682">
        <v>353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 t="s">
        <v>54</v>
      </c>
      <c r="B683" t="s">
        <v>55</v>
      </c>
      <c r="C683" t="s">
        <v>124</v>
      </c>
      <c r="D683" t="s">
        <v>93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 t="s">
        <v>54</v>
      </c>
      <c r="B684" t="s">
        <v>55</v>
      </c>
      <c r="C684" t="s">
        <v>124</v>
      </c>
      <c r="D684" t="s">
        <v>94</v>
      </c>
      <c r="E684">
        <v>0</v>
      </c>
      <c r="F684">
        <v>0</v>
      </c>
      <c r="G684">
        <v>1388</v>
      </c>
      <c r="H684">
        <v>0</v>
      </c>
      <c r="I684">
        <v>22</v>
      </c>
      <c r="J684">
        <v>0</v>
      </c>
      <c r="K684">
        <v>0</v>
      </c>
      <c r="L684">
        <v>27</v>
      </c>
      <c r="M684">
        <v>0</v>
      </c>
      <c r="N684">
        <v>2421</v>
      </c>
      <c r="O684">
        <v>0</v>
      </c>
      <c r="P684">
        <v>0</v>
      </c>
      <c r="Q684">
        <v>0</v>
      </c>
      <c r="R684">
        <v>0</v>
      </c>
      <c r="S684">
        <v>28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4200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4496</v>
      </c>
    </row>
    <row r="685" spans="1:37">
      <c r="A685" t="s">
        <v>54</v>
      </c>
      <c r="B685" t="s">
        <v>55</v>
      </c>
      <c r="C685" t="s">
        <v>124</v>
      </c>
      <c r="D685" t="s">
        <v>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20</v>
      </c>
      <c r="AJ685">
        <v>0</v>
      </c>
      <c r="AK685">
        <v>0</v>
      </c>
    </row>
    <row r="686" spans="1:37">
      <c r="A686" t="s">
        <v>54</v>
      </c>
      <c r="B686" t="s">
        <v>55</v>
      </c>
      <c r="C686" t="s">
        <v>124</v>
      </c>
      <c r="D686" t="s">
        <v>57</v>
      </c>
      <c r="E686">
        <v>0</v>
      </c>
      <c r="F686">
        <v>940</v>
      </c>
      <c r="G686">
        <v>0</v>
      </c>
      <c r="H686">
        <v>0</v>
      </c>
      <c r="I686">
        <v>0</v>
      </c>
      <c r="J686">
        <v>142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28</v>
      </c>
      <c r="R686">
        <v>0</v>
      </c>
      <c r="S686">
        <v>0</v>
      </c>
      <c r="T686">
        <v>0</v>
      </c>
      <c r="U686">
        <v>428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86</v>
      </c>
      <c r="AE686">
        <v>0</v>
      </c>
      <c r="AF686">
        <v>0</v>
      </c>
      <c r="AG686">
        <v>0</v>
      </c>
      <c r="AH686">
        <v>684</v>
      </c>
      <c r="AI686">
        <v>0</v>
      </c>
      <c r="AJ686">
        <v>0</v>
      </c>
      <c r="AK686">
        <v>2308</v>
      </c>
    </row>
    <row r="687" spans="1:37">
      <c r="A687" t="s">
        <v>54</v>
      </c>
      <c r="B687" t="s">
        <v>55</v>
      </c>
      <c r="C687" t="s">
        <v>124</v>
      </c>
      <c r="D687" t="s">
        <v>96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 t="s">
        <v>54</v>
      </c>
      <c r="B688" t="s">
        <v>55</v>
      </c>
      <c r="C688" t="s">
        <v>124</v>
      </c>
      <c r="D688" t="s">
        <v>97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6371</v>
      </c>
    </row>
    <row r="689" spans="1:37">
      <c r="A689" t="s">
        <v>54</v>
      </c>
      <c r="B689" t="s">
        <v>55</v>
      </c>
      <c r="C689" t="s">
        <v>124</v>
      </c>
      <c r="D689" t="s">
        <v>98</v>
      </c>
      <c r="E689">
        <v>0</v>
      </c>
      <c r="F689">
        <v>0</v>
      </c>
      <c r="G689">
        <v>15</v>
      </c>
      <c r="H689">
        <v>0</v>
      </c>
      <c r="I689">
        <v>270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612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12</v>
      </c>
      <c r="AK689">
        <v>0</v>
      </c>
    </row>
    <row r="690" spans="1:37">
      <c r="A690" t="s">
        <v>54</v>
      </c>
      <c r="B690" t="s">
        <v>55</v>
      </c>
      <c r="C690" t="s">
        <v>124</v>
      </c>
      <c r="D690" t="s">
        <v>99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80</v>
      </c>
      <c r="K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660</v>
      </c>
      <c r="AH690">
        <v>100</v>
      </c>
      <c r="AI690">
        <v>0</v>
      </c>
      <c r="AJ690">
        <v>0</v>
      </c>
      <c r="AK690">
        <v>0</v>
      </c>
    </row>
    <row r="691" spans="1:37">
      <c r="A691" t="s">
        <v>54</v>
      </c>
      <c r="B691" t="s">
        <v>55</v>
      </c>
      <c r="C691" t="s">
        <v>124</v>
      </c>
      <c r="D691" t="s">
        <v>100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 t="s">
        <v>54</v>
      </c>
      <c r="B692" t="s">
        <v>55</v>
      </c>
      <c r="C692" t="s">
        <v>124</v>
      </c>
      <c r="D692" t="s">
        <v>101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t="s">
        <v>54</v>
      </c>
      <c r="B693" t="s">
        <v>55</v>
      </c>
      <c r="C693" t="s">
        <v>124</v>
      </c>
      <c r="D693" t="s">
        <v>102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6">
      <c r="A694" t="s">
        <v>54</v>
      </c>
      <c r="B694" t="s">
        <v>55</v>
      </c>
      <c r="C694" t="s">
        <v>124</v>
      </c>
      <c r="D694" t="s">
        <v>67</v>
      </c>
      <c r="G694">
        <v>0</v>
      </c>
      <c r="AJ694">
        <v>0</v>
      </c>
    </row>
    <row r="695" spans="1:7">
      <c r="A695" t="s">
        <v>54</v>
      </c>
      <c r="B695" t="s">
        <v>55</v>
      </c>
      <c r="C695" t="s">
        <v>124</v>
      </c>
      <c r="D695" t="s">
        <v>68</v>
      </c>
      <c r="G695">
        <v>0</v>
      </c>
    </row>
    <row r="696" spans="1:37">
      <c r="A696" t="s">
        <v>54</v>
      </c>
      <c r="B696" t="s">
        <v>55</v>
      </c>
      <c r="C696" t="s">
        <v>124</v>
      </c>
      <c r="D696" t="s">
        <v>69</v>
      </c>
      <c r="G696">
        <v>0</v>
      </c>
      <c r="J696">
        <v>787</v>
      </c>
      <c r="AB696">
        <v>0</v>
      </c>
      <c r="AE696">
        <v>0</v>
      </c>
      <c r="AG696">
        <v>0</v>
      </c>
      <c r="AK696">
        <v>0</v>
      </c>
    </row>
    <row r="697" spans="1:37">
      <c r="A697" t="s">
        <v>54</v>
      </c>
      <c r="B697" t="s">
        <v>55</v>
      </c>
      <c r="C697" t="s">
        <v>124</v>
      </c>
      <c r="D697" t="s">
        <v>70</v>
      </c>
      <c r="G697">
        <v>0</v>
      </c>
      <c r="AB697">
        <v>0</v>
      </c>
      <c r="AK697">
        <v>3417</v>
      </c>
    </row>
    <row r="698" spans="1:37">
      <c r="A698" t="s">
        <v>54</v>
      </c>
      <c r="B698" t="s">
        <v>55</v>
      </c>
      <c r="C698" t="s">
        <v>124</v>
      </c>
      <c r="D698" t="s">
        <v>71</v>
      </c>
      <c r="E698">
        <v>0</v>
      </c>
      <c r="F698">
        <v>552</v>
      </c>
      <c r="G698">
        <v>0</v>
      </c>
      <c r="H698">
        <v>0</v>
      </c>
      <c r="I698">
        <v>1552</v>
      </c>
      <c r="J698">
        <v>322</v>
      </c>
      <c r="K698">
        <v>230</v>
      </c>
      <c r="L698">
        <v>46</v>
      </c>
      <c r="M698">
        <v>4554</v>
      </c>
      <c r="N698">
        <v>0</v>
      </c>
      <c r="O698">
        <v>139</v>
      </c>
      <c r="P698">
        <v>1564</v>
      </c>
      <c r="Q698">
        <v>0</v>
      </c>
      <c r="R698">
        <v>0</v>
      </c>
      <c r="S698">
        <v>1415</v>
      </c>
      <c r="U698">
        <v>736</v>
      </c>
      <c r="V698">
        <v>46</v>
      </c>
      <c r="W698">
        <v>138</v>
      </c>
      <c r="X698">
        <v>0</v>
      </c>
      <c r="Y698">
        <v>422</v>
      </c>
      <c r="Z698">
        <v>47</v>
      </c>
      <c r="AA698">
        <v>0</v>
      </c>
      <c r="AB698">
        <v>136</v>
      </c>
      <c r="AC698">
        <v>92</v>
      </c>
      <c r="AD698">
        <v>322</v>
      </c>
      <c r="AE698">
        <v>47</v>
      </c>
      <c r="AF698">
        <v>48</v>
      </c>
      <c r="AG698">
        <v>7452</v>
      </c>
      <c r="AH698">
        <v>46</v>
      </c>
      <c r="AI698">
        <v>46</v>
      </c>
      <c r="AJ698">
        <v>0</v>
      </c>
      <c r="AK698">
        <v>37128</v>
      </c>
    </row>
    <row r="699" spans="1:33">
      <c r="A699" t="s">
        <v>54</v>
      </c>
      <c r="B699" t="s">
        <v>55</v>
      </c>
      <c r="C699" t="s">
        <v>124</v>
      </c>
      <c r="D699" t="s">
        <v>72</v>
      </c>
      <c r="G699">
        <v>0</v>
      </c>
      <c r="K699">
        <v>0</v>
      </c>
      <c r="L699">
        <v>0</v>
      </c>
      <c r="M699">
        <v>0</v>
      </c>
      <c r="N699">
        <v>0</v>
      </c>
      <c r="U699">
        <v>0</v>
      </c>
      <c r="V699">
        <v>0</v>
      </c>
      <c r="W699">
        <v>43</v>
      </c>
      <c r="Y699">
        <v>0</v>
      </c>
      <c r="AC699">
        <v>0</v>
      </c>
      <c r="AD699">
        <v>45</v>
      </c>
      <c r="AE699">
        <v>0</v>
      </c>
      <c r="AF699">
        <v>131</v>
      </c>
      <c r="AG699">
        <v>0</v>
      </c>
    </row>
    <row r="700" spans="1:37">
      <c r="A700" t="s">
        <v>54</v>
      </c>
      <c r="B700" t="s">
        <v>55</v>
      </c>
      <c r="C700" t="s">
        <v>124</v>
      </c>
      <c r="D700" t="s">
        <v>73</v>
      </c>
      <c r="G700">
        <v>0</v>
      </c>
      <c r="AB700">
        <v>0</v>
      </c>
      <c r="AE700">
        <v>0</v>
      </c>
      <c r="AK700">
        <v>0</v>
      </c>
    </row>
    <row r="701" spans="1:37">
      <c r="A701" t="s">
        <v>54</v>
      </c>
      <c r="B701" t="s">
        <v>55</v>
      </c>
      <c r="C701" t="s">
        <v>124</v>
      </c>
      <c r="D701" t="s">
        <v>74</v>
      </c>
      <c r="E701">
        <v>0</v>
      </c>
      <c r="F701">
        <v>129</v>
      </c>
      <c r="G701">
        <v>0</v>
      </c>
      <c r="H701">
        <v>129</v>
      </c>
      <c r="J701">
        <v>0</v>
      </c>
      <c r="M701">
        <v>172</v>
      </c>
      <c r="P701">
        <v>0</v>
      </c>
      <c r="S701">
        <v>398</v>
      </c>
      <c r="U701">
        <v>0</v>
      </c>
      <c r="X701">
        <v>0</v>
      </c>
      <c r="AA701">
        <v>0</v>
      </c>
      <c r="AB701">
        <v>0</v>
      </c>
      <c r="AD701">
        <v>0</v>
      </c>
      <c r="AE701">
        <v>0</v>
      </c>
      <c r="AF701">
        <v>43</v>
      </c>
      <c r="AJ701">
        <v>0</v>
      </c>
      <c r="AK701">
        <v>65942</v>
      </c>
    </row>
    <row r="702" spans="1:7">
      <c r="A702" t="s">
        <v>54</v>
      </c>
      <c r="B702" t="s">
        <v>55</v>
      </c>
      <c r="C702" t="s">
        <v>124</v>
      </c>
      <c r="D702" t="s">
        <v>75</v>
      </c>
      <c r="E702">
        <v>0</v>
      </c>
      <c r="G702">
        <v>0</v>
      </c>
    </row>
    <row r="703" spans="1:32">
      <c r="A703" t="s">
        <v>54</v>
      </c>
      <c r="B703" t="s">
        <v>55</v>
      </c>
      <c r="C703" t="s">
        <v>124</v>
      </c>
      <c r="D703" t="s">
        <v>76</v>
      </c>
      <c r="G703">
        <v>0</v>
      </c>
      <c r="M703">
        <v>0</v>
      </c>
      <c r="O703">
        <v>0</v>
      </c>
      <c r="T703">
        <v>0</v>
      </c>
      <c r="U703">
        <v>0</v>
      </c>
      <c r="AA703">
        <v>0</v>
      </c>
      <c r="AC703">
        <v>0</v>
      </c>
      <c r="AE703">
        <v>0</v>
      </c>
      <c r="AF703">
        <v>0</v>
      </c>
    </row>
    <row r="704" spans="1:37">
      <c r="A704" t="s">
        <v>54</v>
      </c>
      <c r="B704" t="s">
        <v>55</v>
      </c>
      <c r="C704" t="s">
        <v>124</v>
      </c>
      <c r="D704" t="s">
        <v>77</v>
      </c>
      <c r="F704">
        <v>0</v>
      </c>
      <c r="G704">
        <v>0</v>
      </c>
      <c r="AB704">
        <v>0</v>
      </c>
      <c r="AE704">
        <v>0</v>
      </c>
      <c r="AF704">
        <v>0</v>
      </c>
      <c r="AK704">
        <v>0</v>
      </c>
    </row>
    <row r="705" spans="1:37">
      <c r="A705" t="s">
        <v>54</v>
      </c>
      <c r="B705" t="s">
        <v>55</v>
      </c>
      <c r="C705" t="s">
        <v>124</v>
      </c>
      <c r="D705" t="s">
        <v>78</v>
      </c>
      <c r="E705">
        <v>257</v>
      </c>
      <c r="F705">
        <v>6907</v>
      </c>
      <c r="G705">
        <v>86</v>
      </c>
      <c r="H705">
        <v>2016</v>
      </c>
      <c r="I705">
        <v>335</v>
      </c>
      <c r="J705">
        <v>8275</v>
      </c>
      <c r="K705">
        <v>944</v>
      </c>
      <c r="L705">
        <v>129</v>
      </c>
      <c r="M705">
        <v>8323</v>
      </c>
      <c r="N705">
        <v>7465</v>
      </c>
      <c r="O705">
        <v>1327</v>
      </c>
      <c r="P705">
        <v>1673</v>
      </c>
      <c r="Q705">
        <v>43</v>
      </c>
      <c r="R705">
        <v>0</v>
      </c>
      <c r="S705">
        <v>217</v>
      </c>
      <c r="T705">
        <v>0</v>
      </c>
      <c r="U705">
        <v>1917</v>
      </c>
      <c r="V705">
        <v>86</v>
      </c>
      <c r="W705">
        <v>85</v>
      </c>
      <c r="X705">
        <v>42</v>
      </c>
      <c r="Y705">
        <v>0</v>
      </c>
      <c r="Z705">
        <v>0</v>
      </c>
      <c r="AA705">
        <v>0</v>
      </c>
      <c r="AB705">
        <v>129</v>
      </c>
      <c r="AC705">
        <v>129</v>
      </c>
      <c r="AD705">
        <v>1330</v>
      </c>
      <c r="AE705">
        <v>0</v>
      </c>
      <c r="AF705">
        <v>3260</v>
      </c>
      <c r="AG705">
        <v>9372</v>
      </c>
      <c r="AH705">
        <v>5019</v>
      </c>
      <c r="AI705">
        <v>257</v>
      </c>
      <c r="AJ705">
        <v>86</v>
      </c>
      <c r="AK705">
        <v>75504</v>
      </c>
    </row>
    <row r="706" spans="1:37">
      <c r="A706" t="s">
        <v>54</v>
      </c>
      <c r="B706" t="s">
        <v>55</v>
      </c>
      <c r="C706" t="s">
        <v>124</v>
      </c>
      <c r="D706" t="s">
        <v>79</v>
      </c>
      <c r="E706">
        <v>600</v>
      </c>
      <c r="F706">
        <v>3280</v>
      </c>
      <c r="G706">
        <v>120</v>
      </c>
      <c r="H706">
        <v>1120</v>
      </c>
      <c r="I706">
        <v>80</v>
      </c>
      <c r="J706">
        <v>360</v>
      </c>
      <c r="K706">
        <v>0</v>
      </c>
      <c r="L706">
        <v>40</v>
      </c>
      <c r="M706">
        <v>0</v>
      </c>
      <c r="N706">
        <v>2560</v>
      </c>
      <c r="O706">
        <v>2200</v>
      </c>
      <c r="P706">
        <v>1680</v>
      </c>
      <c r="Q706">
        <v>40</v>
      </c>
      <c r="R706">
        <v>0</v>
      </c>
      <c r="S706">
        <v>320</v>
      </c>
      <c r="T706">
        <v>0</v>
      </c>
      <c r="U706">
        <v>0</v>
      </c>
      <c r="V706">
        <v>0</v>
      </c>
      <c r="W706">
        <v>80</v>
      </c>
      <c r="X706">
        <v>0</v>
      </c>
      <c r="Y706">
        <v>200</v>
      </c>
      <c r="Z706">
        <v>40</v>
      </c>
      <c r="AA706">
        <v>0</v>
      </c>
      <c r="AB706">
        <v>0</v>
      </c>
      <c r="AC706">
        <v>0</v>
      </c>
      <c r="AD706">
        <v>160</v>
      </c>
      <c r="AE706">
        <v>0</v>
      </c>
      <c r="AF706">
        <v>160</v>
      </c>
      <c r="AG706">
        <v>11280</v>
      </c>
      <c r="AH706">
        <v>240</v>
      </c>
      <c r="AI706">
        <v>40</v>
      </c>
      <c r="AJ706">
        <v>40</v>
      </c>
      <c r="AK706">
        <v>7040</v>
      </c>
    </row>
    <row r="707" spans="1:37">
      <c r="A707" t="s">
        <v>54</v>
      </c>
      <c r="B707" t="s">
        <v>55</v>
      </c>
      <c r="C707" t="s">
        <v>124</v>
      </c>
      <c r="D707" t="s">
        <v>80</v>
      </c>
      <c r="E707">
        <v>0</v>
      </c>
      <c r="G707">
        <v>0</v>
      </c>
      <c r="U707">
        <v>0</v>
      </c>
      <c r="AB707">
        <v>0</v>
      </c>
      <c r="AE707">
        <v>0</v>
      </c>
      <c r="AK707">
        <v>0</v>
      </c>
    </row>
    <row r="708" spans="1:37">
      <c r="A708" t="s">
        <v>54</v>
      </c>
      <c r="B708" t="s">
        <v>55</v>
      </c>
      <c r="C708" t="s">
        <v>124</v>
      </c>
      <c r="D708" t="s">
        <v>81</v>
      </c>
      <c r="G708">
        <v>0</v>
      </c>
      <c r="M708">
        <v>0</v>
      </c>
      <c r="AA708">
        <v>0</v>
      </c>
      <c r="AB708">
        <v>0</v>
      </c>
      <c r="AE708">
        <v>0</v>
      </c>
      <c r="AK708">
        <v>0</v>
      </c>
    </row>
    <row r="709" spans="1:37">
      <c r="A709" t="s">
        <v>54</v>
      </c>
      <c r="B709" t="s">
        <v>55</v>
      </c>
      <c r="C709" t="s">
        <v>124</v>
      </c>
      <c r="D709" t="s">
        <v>82</v>
      </c>
      <c r="G709">
        <v>0</v>
      </c>
      <c r="AB709">
        <v>0</v>
      </c>
      <c r="AE709">
        <v>0</v>
      </c>
      <c r="AK709">
        <v>0</v>
      </c>
    </row>
    <row r="710" spans="1:37">
      <c r="A710" t="s">
        <v>54</v>
      </c>
      <c r="B710" t="s">
        <v>55</v>
      </c>
      <c r="C710" t="s">
        <v>124</v>
      </c>
      <c r="D710" t="s">
        <v>83</v>
      </c>
      <c r="F710">
        <v>608</v>
      </c>
      <c r="G710">
        <v>0</v>
      </c>
      <c r="J710">
        <v>0</v>
      </c>
      <c r="M710">
        <v>0</v>
      </c>
      <c r="P710">
        <v>4928</v>
      </c>
      <c r="AA710">
        <v>0</v>
      </c>
      <c r="AF710">
        <v>0</v>
      </c>
      <c r="AG710">
        <v>0</v>
      </c>
      <c r="AJ710">
        <v>160</v>
      </c>
      <c r="AK710">
        <v>0</v>
      </c>
    </row>
    <row r="711" spans="1:37">
      <c r="A711" t="s">
        <v>54</v>
      </c>
      <c r="B711" t="s">
        <v>55</v>
      </c>
      <c r="C711" t="s">
        <v>124</v>
      </c>
      <c r="D711" t="s">
        <v>84</v>
      </c>
      <c r="G711">
        <v>0</v>
      </c>
      <c r="U711">
        <v>0</v>
      </c>
      <c r="AB711">
        <v>0</v>
      </c>
      <c r="AE711">
        <v>0</v>
      </c>
      <c r="AK711">
        <v>0</v>
      </c>
    </row>
    <row r="712" spans="1:37">
      <c r="A712" t="s">
        <v>54</v>
      </c>
      <c r="B712" t="s">
        <v>55</v>
      </c>
      <c r="C712" t="s">
        <v>124</v>
      </c>
      <c r="D712" t="s">
        <v>85</v>
      </c>
      <c r="G712">
        <v>0</v>
      </c>
      <c r="H712">
        <v>0</v>
      </c>
      <c r="I712">
        <v>0</v>
      </c>
      <c r="J712">
        <v>0</v>
      </c>
      <c r="P712">
        <v>0</v>
      </c>
      <c r="Y712">
        <v>0</v>
      </c>
      <c r="AA712">
        <v>0</v>
      </c>
      <c r="AB712">
        <v>0</v>
      </c>
      <c r="AD712">
        <v>0</v>
      </c>
      <c r="AE712">
        <v>0</v>
      </c>
      <c r="AJ712">
        <v>280</v>
      </c>
      <c r="AK712">
        <v>0</v>
      </c>
    </row>
    <row r="713" spans="1:37">
      <c r="A713" t="s">
        <v>54</v>
      </c>
      <c r="B713" t="s">
        <v>55</v>
      </c>
      <c r="C713" t="s">
        <v>124</v>
      </c>
      <c r="D713" t="s">
        <v>86</v>
      </c>
      <c r="E713">
        <v>1647</v>
      </c>
      <c r="F713">
        <v>3183</v>
      </c>
      <c r="G713">
        <v>340</v>
      </c>
      <c r="I713">
        <v>5413</v>
      </c>
      <c r="J713">
        <v>27313</v>
      </c>
      <c r="K713">
        <v>1836</v>
      </c>
      <c r="L713">
        <v>253</v>
      </c>
      <c r="M713">
        <v>556</v>
      </c>
      <c r="N713">
        <v>73922</v>
      </c>
      <c r="O713">
        <v>328</v>
      </c>
      <c r="P713">
        <v>13007</v>
      </c>
      <c r="Q713">
        <v>106</v>
      </c>
      <c r="R713">
        <v>1021</v>
      </c>
      <c r="S713">
        <v>515</v>
      </c>
      <c r="T713">
        <v>0</v>
      </c>
      <c r="U713">
        <v>13982</v>
      </c>
      <c r="V713">
        <v>140</v>
      </c>
      <c r="W713">
        <v>228</v>
      </c>
      <c r="X713">
        <v>134</v>
      </c>
      <c r="Y713">
        <v>0</v>
      </c>
      <c r="Z713">
        <v>0</v>
      </c>
      <c r="AA713">
        <v>0</v>
      </c>
      <c r="AB713">
        <v>8024</v>
      </c>
      <c r="AC713">
        <v>102</v>
      </c>
      <c r="AD713">
        <v>3320</v>
      </c>
      <c r="AE713">
        <v>875</v>
      </c>
      <c r="AF713">
        <v>1641</v>
      </c>
      <c r="AG713">
        <v>32250</v>
      </c>
      <c r="AH713">
        <v>568</v>
      </c>
      <c r="AI713">
        <v>1312</v>
      </c>
      <c r="AJ713">
        <v>2195</v>
      </c>
      <c r="AK713">
        <v>33875</v>
      </c>
    </row>
    <row r="714" spans="1:37">
      <c r="A714" t="s">
        <v>54</v>
      </c>
      <c r="B714" t="s">
        <v>55</v>
      </c>
      <c r="C714" t="s">
        <v>124</v>
      </c>
      <c r="D714" t="s">
        <v>103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2102</v>
      </c>
      <c r="AK714">
        <v>764</v>
      </c>
    </row>
    <row r="715" spans="1:37">
      <c r="A715" t="s">
        <v>54</v>
      </c>
      <c r="B715" t="s">
        <v>55</v>
      </c>
      <c r="C715" t="s">
        <v>124</v>
      </c>
      <c r="D715" t="s">
        <v>59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 t="s">
        <v>54</v>
      </c>
      <c r="B716" t="s">
        <v>55</v>
      </c>
      <c r="C716" t="s">
        <v>124</v>
      </c>
      <c r="D716" t="s">
        <v>104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 t="s">
        <v>54</v>
      </c>
      <c r="B717" t="s">
        <v>55</v>
      </c>
      <c r="C717" t="s">
        <v>124</v>
      </c>
      <c r="D717" t="s">
        <v>60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 t="s">
        <v>54</v>
      </c>
      <c r="B718" t="s">
        <v>55</v>
      </c>
      <c r="C718" t="s">
        <v>124</v>
      </c>
      <c r="D718" t="s">
        <v>62</v>
      </c>
      <c r="E718">
        <v>344</v>
      </c>
      <c r="F718">
        <v>10017</v>
      </c>
      <c r="G718">
        <v>65</v>
      </c>
      <c r="H718">
        <v>0</v>
      </c>
      <c r="I718">
        <v>105</v>
      </c>
      <c r="J718">
        <v>7602</v>
      </c>
      <c r="K718">
        <v>1017</v>
      </c>
      <c r="L718">
        <v>281</v>
      </c>
      <c r="M718">
        <v>0</v>
      </c>
      <c r="N718">
        <v>0</v>
      </c>
      <c r="O718">
        <v>69748</v>
      </c>
      <c r="P718">
        <v>0</v>
      </c>
      <c r="Q718">
        <v>291</v>
      </c>
      <c r="R718">
        <v>276</v>
      </c>
      <c r="S718">
        <v>0</v>
      </c>
      <c r="T718">
        <v>0</v>
      </c>
      <c r="U718">
        <v>18020</v>
      </c>
      <c r="V718">
        <v>80</v>
      </c>
      <c r="W718">
        <v>0</v>
      </c>
      <c r="X718">
        <v>25</v>
      </c>
      <c r="Y718">
        <v>0</v>
      </c>
      <c r="Z718">
        <v>42</v>
      </c>
      <c r="AA718">
        <v>0</v>
      </c>
      <c r="AB718">
        <v>511</v>
      </c>
      <c r="AC718">
        <v>14</v>
      </c>
      <c r="AD718">
        <v>1757</v>
      </c>
      <c r="AE718">
        <v>0</v>
      </c>
      <c r="AF718">
        <v>889</v>
      </c>
      <c r="AG718">
        <v>2531</v>
      </c>
      <c r="AH718">
        <v>15894</v>
      </c>
      <c r="AI718">
        <v>454</v>
      </c>
      <c r="AJ718">
        <v>0</v>
      </c>
      <c r="AK718">
        <v>16945</v>
      </c>
    </row>
    <row r="719" spans="1:37">
      <c r="A719" t="s">
        <v>54</v>
      </c>
      <c r="B719" t="s">
        <v>55</v>
      </c>
      <c r="C719" t="s">
        <v>124</v>
      </c>
      <c r="D719" t="s">
        <v>63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17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 t="s">
        <v>54</v>
      </c>
      <c r="B720" t="s">
        <v>55</v>
      </c>
      <c r="C720" t="s">
        <v>124</v>
      </c>
      <c r="D720" t="s">
        <v>105</v>
      </c>
      <c r="E720">
        <v>829</v>
      </c>
      <c r="F720">
        <v>0</v>
      </c>
      <c r="G720">
        <v>106</v>
      </c>
      <c r="H720">
        <v>0</v>
      </c>
      <c r="I720">
        <v>531</v>
      </c>
      <c r="J720">
        <v>4715</v>
      </c>
      <c r="K720">
        <v>1064</v>
      </c>
      <c r="L720">
        <v>794</v>
      </c>
      <c r="M720">
        <v>0</v>
      </c>
      <c r="N720">
        <v>4560</v>
      </c>
      <c r="O720">
        <v>0</v>
      </c>
      <c r="P720">
        <v>0</v>
      </c>
      <c r="Q720">
        <v>1315</v>
      </c>
      <c r="R720">
        <v>59</v>
      </c>
      <c r="S720">
        <v>0</v>
      </c>
      <c r="T720">
        <v>0</v>
      </c>
      <c r="U720">
        <v>905</v>
      </c>
      <c r="V720">
        <v>648</v>
      </c>
      <c r="W720">
        <v>0</v>
      </c>
      <c r="X720">
        <v>479</v>
      </c>
      <c r="Y720">
        <v>0</v>
      </c>
      <c r="Z720">
        <v>1</v>
      </c>
      <c r="AA720">
        <v>0</v>
      </c>
      <c r="AB720">
        <v>2124</v>
      </c>
      <c r="AC720">
        <v>268</v>
      </c>
      <c r="AD720">
        <v>2190</v>
      </c>
      <c r="AE720">
        <v>35</v>
      </c>
      <c r="AF720">
        <v>2246</v>
      </c>
      <c r="AG720">
        <v>0</v>
      </c>
      <c r="AH720">
        <v>1086</v>
      </c>
      <c r="AI720">
        <v>676</v>
      </c>
      <c r="AJ720">
        <v>335</v>
      </c>
      <c r="AK720">
        <v>4203</v>
      </c>
    </row>
    <row r="721" spans="1:37">
      <c r="A721" t="s">
        <v>54</v>
      </c>
      <c r="B721" t="s">
        <v>55</v>
      </c>
      <c r="C721" t="s">
        <v>124</v>
      </c>
      <c r="D721" t="s">
        <v>106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30</v>
      </c>
      <c r="K721">
        <v>0</v>
      </c>
      <c r="L721">
        <v>0</v>
      </c>
      <c r="M721">
        <v>0</v>
      </c>
      <c r="N721">
        <v>0</v>
      </c>
      <c r="O721">
        <v>100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528</v>
      </c>
    </row>
    <row r="722" spans="1:37">
      <c r="A722" t="s">
        <v>54</v>
      </c>
      <c r="B722" t="s">
        <v>55</v>
      </c>
      <c r="C722" t="s">
        <v>124</v>
      </c>
      <c r="D722" t="s">
        <v>107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70</v>
      </c>
      <c r="L722">
        <v>0</v>
      </c>
      <c r="M722">
        <v>0</v>
      </c>
      <c r="N722">
        <v>0</v>
      </c>
      <c r="O722">
        <v>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1815</v>
      </c>
    </row>
    <row r="723" spans="1:37">
      <c r="A723" t="s">
        <v>54</v>
      </c>
      <c r="B723" t="s">
        <v>55</v>
      </c>
      <c r="C723" t="s">
        <v>124</v>
      </c>
      <c r="D723" t="s">
        <v>108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57</v>
      </c>
      <c r="L723">
        <v>0</v>
      </c>
      <c r="M723">
        <v>0</v>
      </c>
      <c r="N723">
        <v>0</v>
      </c>
      <c r="O723">
        <v>27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1089</v>
      </c>
    </row>
    <row r="724" spans="1:37">
      <c r="A724" t="s">
        <v>54</v>
      </c>
      <c r="B724" t="s">
        <v>55</v>
      </c>
      <c r="C724" t="s">
        <v>124</v>
      </c>
      <c r="D724" t="s">
        <v>109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 t="s">
        <v>54</v>
      </c>
      <c r="B725" t="s">
        <v>55</v>
      </c>
      <c r="C725" t="s">
        <v>124</v>
      </c>
      <c r="D725" t="s">
        <v>87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 t="s">
        <v>54</v>
      </c>
      <c r="B726" t="s">
        <v>55</v>
      </c>
      <c r="C726" t="s">
        <v>124</v>
      </c>
      <c r="D726" t="s">
        <v>88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 t="s">
        <v>54</v>
      </c>
      <c r="B727" t="s">
        <v>55</v>
      </c>
      <c r="C727" t="s">
        <v>124</v>
      </c>
      <c r="D727" t="s">
        <v>110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430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 t="s">
        <v>54</v>
      </c>
      <c r="B728" t="s">
        <v>55</v>
      </c>
      <c r="C728" t="s">
        <v>124</v>
      </c>
      <c r="D728" t="s">
        <v>89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 t="s">
        <v>54</v>
      </c>
      <c r="B729" t="s">
        <v>55</v>
      </c>
      <c r="C729" t="s">
        <v>124</v>
      </c>
      <c r="D729" t="s">
        <v>64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54</v>
      </c>
      <c r="B730" t="s">
        <v>55</v>
      </c>
      <c r="C730" t="s">
        <v>124</v>
      </c>
      <c r="D730" t="s">
        <v>65</v>
      </c>
      <c r="E730">
        <v>5922</v>
      </c>
      <c r="F730">
        <v>6484</v>
      </c>
      <c r="G730">
        <v>1462</v>
      </c>
      <c r="H730">
        <v>162</v>
      </c>
      <c r="I730">
        <v>7942</v>
      </c>
      <c r="J730">
        <v>80262</v>
      </c>
      <c r="K730">
        <v>5508</v>
      </c>
      <c r="L730">
        <v>806</v>
      </c>
      <c r="M730">
        <v>2758</v>
      </c>
      <c r="N730">
        <v>27022</v>
      </c>
      <c r="O730">
        <v>6883</v>
      </c>
      <c r="P730">
        <v>67280</v>
      </c>
      <c r="Q730">
        <v>652</v>
      </c>
      <c r="R730">
        <v>940</v>
      </c>
      <c r="S730">
        <v>1944</v>
      </c>
      <c r="T730">
        <v>94</v>
      </c>
      <c r="U730">
        <v>61362</v>
      </c>
      <c r="V730">
        <v>1141</v>
      </c>
      <c r="W730">
        <v>475</v>
      </c>
      <c r="X730">
        <v>410</v>
      </c>
      <c r="Y730">
        <v>1858</v>
      </c>
      <c r="Z730">
        <v>90</v>
      </c>
      <c r="AA730">
        <v>1739</v>
      </c>
      <c r="AB730">
        <v>9886</v>
      </c>
      <c r="AC730">
        <v>2009</v>
      </c>
      <c r="AD730">
        <v>9504</v>
      </c>
      <c r="AE730">
        <v>5022</v>
      </c>
      <c r="AF730">
        <v>5594</v>
      </c>
      <c r="AG730">
        <v>1282</v>
      </c>
      <c r="AH730">
        <v>20113</v>
      </c>
      <c r="AI730">
        <v>1645</v>
      </c>
      <c r="AJ730">
        <v>2621</v>
      </c>
      <c r="AK730">
        <v>77382</v>
      </c>
    </row>
    <row r="731" s="919" customFormat="1" ht="14.25" spans="1:37">
      <c r="A731" s="919" t="s">
        <v>54</v>
      </c>
      <c r="B731" s="919" t="s">
        <v>55</v>
      </c>
      <c r="C731" s="919" t="s">
        <v>124</v>
      </c>
      <c r="D731" s="919" t="s">
        <v>111</v>
      </c>
      <c r="E731" s="919">
        <v>47</v>
      </c>
      <c r="F731" s="919">
        <v>0</v>
      </c>
      <c r="G731" s="919">
        <v>0</v>
      </c>
      <c r="H731" s="919">
        <v>0</v>
      </c>
      <c r="I731" s="919">
        <v>11</v>
      </c>
      <c r="J731" s="919">
        <v>0</v>
      </c>
      <c r="K731" s="919">
        <v>0</v>
      </c>
      <c r="L731" s="919">
        <v>0</v>
      </c>
      <c r="M731" s="919">
        <v>0</v>
      </c>
      <c r="N731" s="919">
        <v>0</v>
      </c>
      <c r="O731" s="919">
        <v>212</v>
      </c>
      <c r="P731" s="919">
        <v>0</v>
      </c>
      <c r="Q731" s="919">
        <v>0</v>
      </c>
      <c r="R731" s="919">
        <v>0</v>
      </c>
      <c r="S731" s="919">
        <v>0</v>
      </c>
      <c r="T731" s="919">
        <v>0</v>
      </c>
      <c r="U731" s="919">
        <v>2600</v>
      </c>
      <c r="V731" s="919">
        <v>0</v>
      </c>
      <c r="W731" s="919">
        <v>0</v>
      </c>
      <c r="X731" s="919">
        <v>0</v>
      </c>
      <c r="Y731" s="919">
        <v>0</v>
      </c>
      <c r="Z731" s="919">
        <v>0</v>
      </c>
      <c r="AA731" s="919">
        <v>0</v>
      </c>
      <c r="AB731" s="919">
        <v>0</v>
      </c>
      <c r="AC731" s="919">
        <v>0</v>
      </c>
      <c r="AD731" s="919">
        <v>19</v>
      </c>
      <c r="AE731" s="919">
        <v>0</v>
      </c>
      <c r="AF731" s="919">
        <v>0</v>
      </c>
      <c r="AG731" s="919">
        <v>0</v>
      </c>
      <c r="AH731" s="919">
        <v>0</v>
      </c>
      <c r="AI731" s="919">
        <v>0</v>
      </c>
      <c r="AJ731" s="919">
        <v>13</v>
      </c>
      <c r="AK731" s="919">
        <v>0</v>
      </c>
    </row>
    <row r="735" spans="6:7">
      <c r="F735" s="97"/>
      <c r="G735" s="97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theme="9" tint="0.799981688894314"/>
  </sheetPr>
  <dimension ref="A1:AO731"/>
  <sheetViews>
    <sheetView zoomScale="70" zoomScaleNormal="70" topLeftCell="C4" workbookViewId="0">
      <selection activeCell="D23" sqref="D23"/>
    </sheetView>
  </sheetViews>
  <sheetFormatPr defaultColWidth="9" defaultRowHeight="13.5"/>
  <cols>
    <col min="1" max="1" width="6" customWidth="1"/>
    <col min="2" max="2" width="5.42477876106195" customWidth="1"/>
    <col min="3" max="3" width="50" customWidth="1"/>
    <col min="4" max="4" width="51.5663716814159" customWidth="1"/>
    <col min="5" max="6" width="7.70796460176991" customWidth="1"/>
    <col min="7" max="7" width="6.56637168141593" customWidth="1"/>
    <col min="8" max="8" width="5.56637168141593" customWidth="1"/>
    <col min="9" max="9" width="6.56637168141593" customWidth="1"/>
    <col min="10" max="10" width="7.70796460176991" customWidth="1"/>
    <col min="11" max="11" width="6.56637168141593" customWidth="1"/>
    <col min="12" max="12" width="5.56637168141593" customWidth="1"/>
    <col min="13" max="13" width="6.56637168141593" customWidth="1"/>
    <col min="14" max="16" width="7.70796460176991" customWidth="1"/>
    <col min="17" max="20" width="6.56637168141593" customWidth="1"/>
    <col min="21" max="21" width="7.70796460176991" customWidth="1"/>
    <col min="22" max="24" width="6.56637168141593" customWidth="1"/>
    <col min="25" max="27" width="5.56637168141593" customWidth="1"/>
    <col min="28" max="30" width="7.70796460176991" customWidth="1"/>
    <col min="31" max="31" width="6.56637168141593" customWidth="1"/>
    <col min="32" max="32" width="7.70796460176991" customWidth="1"/>
    <col min="33" max="33" width="6.56637168141593" customWidth="1"/>
    <col min="34" max="34" width="7.70796460176991" customWidth="1"/>
    <col min="35" max="36" width="6.56637168141593" customWidth="1"/>
    <col min="37" max="37" width="7.70796460176991" customWidth="1"/>
  </cols>
  <sheetData>
    <row r="1" ht="20.25" spans="1:1">
      <c r="A1" s="859" t="s">
        <v>125</v>
      </c>
    </row>
    <row r="4" spans="1:41">
      <c r="A4" t="s">
        <v>15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</row>
    <row r="5" spans="1:1">
      <c r="A5" t="s">
        <v>16</v>
      </c>
    </row>
    <row r="6" spans="1:37">
      <c r="A6" t="s">
        <v>17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 t="s">
        <v>39</v>
      </c>
      <c r="X6" t="s">
        <v>40</v>
      </c>
      <c r="Y6" t="s">
        <v>41</v>
      </c>
      <c r="Z6" t="s">
        <v>42</v>
      </c>
      <c r="AA6" t="s">
        <v>43</v>
      </c>
      <c r="AB6" t="s">
        <v>44</v>
      </c>
      <c r="AC6" t="s">
        <v>45</v>
      </c>
      <c r="AD6" t="s">
        <v>46</v>
      </c>
      <c r="AE6" t="s">
        <v>47</v>
      </c>
      <c r="AF6" t="s">
        <v>48</v>
      </c>
      <c r="AG6" t="s">
        <v>49</v>
      </c>
      <c r="AH6" t="s">
        <v>50</v>
      </c>
      <c r="AI6" t="s">
        <v>51</v>
      </c>
      <c r="AJ6" t="s">
        <v>52</v>
      </c>
      <c r="AK6" t="s">
        <v>53</v>
      </c>
    </row>
    <row r="7" spans="1:37">
      <c r="A7" t="s">
        <v>54</v>
      </c>
      <c r="B7" t="s">
        <v>126</v>
      </c>
      <c r="C7" t="s">
        <v>56</v>
      </c>
      <c r="D7" s="19" t="s">
        <v>57</v>
      </c>
      <c r="E7">
        <v>32977</v>
      </c>
      <c r="F7">
        <v>25117</v>
      </c>
      <c r="G7">
        <v>0</v>
      </c>
      <c r="H7">
        <v>0</v>
      </c>
      <c r="I7">
        <v>23631</v>
      </c>
      <c r="J7">
        <v>189402</v>
      </c>
      <c r="K7">
        <v>0</v>
      </c>
      <c r="L7">
        <v>0</v>
      </c>
      <c r="M7">
        <v>0</v>
      </c>
      <c r="N7">
        <v>16755</v>
      </c>
      <c r="O7">
        <v>14713</v>
      </c>
      <c r="P7">
        <v>52187</v>
      </c>
      <c r="Q7">
        <v>0</v>
      </c>
      <c r="R7">
        <v>9288</v>
      </c>
      <c r="S7">
        <v>0</v>
      </c>
      <c r="T7">
        <v>0</v>
      </c>
      <c r="U7">
        <v>32218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35890</v>
      </c>
      <c r="AC7">
        <v>2487</v>
      </c>
      <c r="AD7">
        <v>27582</v>
      </c>
      <c r="AE7">
        <v>0</v>
      </c>
      <c r="AF7">
        <v>9346</v>
      </c>
      <c r="AG7">
        <v>9150</v>
      </c>
      <c r="AH7">
        <v>14781</v>
      </c>
      <c r="AI7">
        <v>0</v>
      </c>
      <c r="AJ7">
        <v>26345</v>
      </c>
      <c r="AK7">
        <v>41056</v>
      </c>
    </row>
    <row r="8" spans="1:37">
      <c r="A8" t="s">
        <v>54</v>
      </c>
      <c r="B8" t="s">
        <v>126</v>
      </c>
      <c r="C8" t="s">
        <v>58</v>
      </c>
      <c r="D8" t="s">
        <v>59</v>
      </c>
      <c r="E8">
        <v>32977</v>
      </c>
      <c r="F8">
        <v>24106</v>
      </c>
      <c r="G8">
        <v>0</v>
      </c>
      <c r="H8">
        <v>0</v>
      </c>
      <c r="I8">
        <v>21795</v>
      </c>
      <c r="J8">
        <v>169314</v>
      </c>
      <c r="K8">
        <v>0</v>
      </c>
      <c r="L8">
        <v>0</v>
      </c>
      <c r="M8">
        <v>0</v>
      </c>
      <c r="N8">
        <v>16755</v>
      </c>
      <c r="O8">
        <v>14713</v>
      </c>
      <c r="P8">
        <v>52187</v>
      </c>
      <c r="Q8">
        <v>0</v>
      </c>
      <c r="R8">
        <v>9288</v>
      </c>
      <c r="S8">
        <v>0</v>
      </c>
      <c r="T8">
        <v>0</v>
      </c>
      <c r="U8">
        <v>29591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35890</v>
      </c>
      <c r="AC8">
        <v>2487</v>
      </c>
      <c r="AD8">
        <v>22022</v>
      </c>
      <c r="AE8">
        <v>0</v>
      </c>
      <c r="AF8">
        <v>9346</v>
      </c>
      <c r="AG8">
        <v>9150</v>
      </c>
      <c r="AH8">
        <v>14054</v>
      </c>
      <c r="AI8">
        <v>0</v>
      </c>
      <c r="AJ8">
        <v>23004</v>
      </c>
      <c r="AK8">
        <v>41056</v>
      </c>
    </row>
    <row r="9" s="14" customFormat="1" spans="1:37">
      <c r="A9" s="14" t="s">
        <v>54</v>
      </c>
      <c r="B9" s="14" t="s">
        <v>126</v>
      </c>
      <c r="C9" s="14" t="s">
        <v>58</v>
      </c>
      <c r="D9" s="14" t="s">
        <v>60</v>
      </c>
      <c r="E9" s="14">
        <v>0</v>
      </c>
      <c r="F9" s="14">
        <v>1011</v>
      </c>
      <c r="G9" s="14">
        <v>0</v>
      </c>
      <c r="H9" s="14">
        <v>0</v>
      </c>
      <c r="I9" s="14">
        <v>1836</v>
      </c>
      <c r="J9" s="14">
        <v>20088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2627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5560</v>
      </c>
      <c r="AE9" s="14">
        <v>0</v>
      </c>
      <c r="AF9" s="14">
        <v>0</v>
      </c>
      <c r="AG9" s="14">
        <v>0</v>
      </c>
      <c r="AH9" s="14">
        <v>727</v>
      </c>
      <c r="AI9" s="14">
        <v>0</v>
      </c>
      <c r="AJ9" s="14">
        <v>3341</v>
      </c>
      <c r="AK9" s="14">
        <v>0</v>
      </c>
    </row>
    <row r="10" spans="1:37">
      <c r="A10" t="s">
        <v>54</v>
      </c>
      <c r="B10" t="s">
        <v>126</v>
      </c>
      <c r="C10" t="s">
        <v>61</v>
      </c>
      <c r="D10" t="s">
        <v>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>
      <c r="A11" t="s">
        <v>54</v>
      </c>
      <c r="B11" t="s">
        <v>126</v>
      </c>
      <c r="C11" t="s">
        <v>61</v>
      </c>
      <c r="D11" t="s">
        <v>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>
      <c r="A12" t="s">
        <v>54</v>
      </c>
      <c r="B12" t="s">
        <v>126</v>
      </c>
      <c r="C12" t="s">
        <v>61</v>
      </c>
      <c r="D12" t="s">
        <v>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="14" customFormat="1" spans="1:37">
      <c r="A13" s="14" t="s">
        <v>54</v>
      </c>
      <c r="B13" s="14" t="s">
        <v>126</v>
      </c>
      <c r="C13" s="14" t="s">
        <v>61</v>
      </c>
      <c r="D13" s="14" t="s">
        <v>65</v>
      </c>
      <c r="E13" s="14">
        <v>911</v>
      </c>
      <c r="F13" s="14">
        <v>0</v>
      </c>
      <c r="G13" s="14">
        <v>0</v>
      </c>
      <c r="H13" s="14">
        <v>0</v>
      </c>
      <c r="I13" s="14">
        <v>205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>
      <c r="A14" t="s">
        <v>54</v>
      </c>
      <c r="B14" t="s">
        <v>126</v>
      </c>
      <c r="C14" t="s">
        <v>66</v>
      </c>
      <c r="D14" t="s">
        <v>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>
        <v>0</v>
      </c>
      <c r="V14">
        <v>0</v>
      </c>
      <c r="Z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>
      <c r="A15" t="s">
        <v>54</v>
      </c>
      <c r="B15" t="s">
        <v>126</v>
      </c>
      <c r="C15" t="s">
        <v>66</v>
      </c>
      <c r="D15" s="862" t="s">
        <v>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129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101376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>
      <c r="A16" t="s">
        <v>54</v>
      </c>
      <c r="B16" t="s">
        <v>126</v>
      </c>
      <c r="C16" t="s">
        <v>66</v>
      </c>
      <c r="D16" s="227" t="s">
        <v>69</v>
      </c>
      <c r="E16">
        <v>0</v>
      </c>
      <c r="F16">
        <v>0</v>
      </c>
      <c r="G16">
        <v>0</v>
      </c>
      <c r="H16">
        <v>0</v>
      </c>
      <c r="I16">
        <v>690</v>
      </c>
      <c r="J16">
        <v>1486</v>
      </c>
      <c r="K16">
        <v>0</v>
      </c>
      <c r="L16">
        <v>0</v>
      </c>
      <c r="M16">
        <v>0</v>
      </c>
      <c r="N16">
        <v>0</v>
      </c>
      <c r="O16">
        <v>3300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963</v>
      </c>
      <c r="AG16">
        <v>0</v>
      </c>
      <c r="AH16">
        <v>0</v>
      </c>
      <c r="AI16">
        <v>0</v>
      </c>
      <c r="AJ16">
        <v>0</v>
      </c>
      <c r="AK16">
        <v>5049</v>
      </c>
    </row>
    <row r="17" spans="1:37">
      <c r="A17" t="s">
        <v>54</v>
      </c>
      <c r="B17" t="s">
        <v>126</v>
      </c>
      <c r="C17" t="s">
        <v>66</v>
      </c>
      <c r="D17" s="227" t="s">
        <v>70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842</v>
      </c>
      <c r="Q17">
        <v>2129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8114</v>
      </c>
      <c r="AD17">
        <v>0</v>
      </c>
      <c r="AE17">
        <v>0</v>
      </c>
      <c r="AF17">
        <v>0</v>
      </c>
      <c r="AG17">
        <v>0</v>
      </c>
      <c r="AH17">
        <v>16533</v>
      </c>
      <c r="AI17">
        <v>0</v>
      </c>
      <c r="AJ17">
        <v>47</v>
      </c>
      <c r="AK17">
        <v>46835</v>
      </c>
    </row>
    <row r="18" spans="1:37">
      <c r="A18" t="s">
        <v>54</v>
      </c>
      <c r="B18" t="s">
        <v>126</v>
      </c>
      <c r="C18" t="s">
        <v>66</v>
      </c>
      <c r="D18" s="145" t="s">
        <v>71</v>
      </c>
      <c r="E18">
        <v>0</v>
      </c>
      <c r="F18">
        <v>36846</v>
      </c>
      <c r="G18">
        <v>0</v>
      </c>
      <c r="H18">
        <v>0</v>
      </c>
      <c r="I18">
        <v>4207</v>
      </c>
      <c r="J18">
        <v>44788</v>
      </c>
      <c r="K18">
        <v>0</v>
      </c>
      <c r="L18">
        <v>0</v>
      </c>
      <c r="M18">
        <v>0</v>
      </c>
      <c r="N18">
        <v>0</v>
      </c>
      <c r="O18">
        <v>6468</v>
      </c>
      <c r="P18">
        <v>42964</v>
      </c>
      <c r="Q18">
        <v>0</v>
      </c>
      <c r="R18">
        <v>7426</v>
      </c>
      <c r="S18">
        <v>0</v>
      </c>
      <c r="T18">
        <v>0</v>
      </c>
      <c r="U18">
        <v>368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56631</v>
      </c>
      <c r="AC18">
        <v>33376</v>
      </c>
      <c r="AD18">
        <v>3404</v>
      </c>
      <c r="AE18">
        <v>2576</v>
      </c>
      <c r="AF18">
        <v>0</v>
      </c>
      <c r="AG18">
        <v>0</v>
      </c>
      <c r="AH18">
        <v>22908</v>
      </c>
      <c r="AI18">
        <v>46</v>
      </c>
      <c r="AJ18">
        <v>2806</v>
      </c>
      <c r="AK18">
        <v>70273</v>
      </c>
    </row>
    <row r="19" spans="1:37">
      <c r="A19" t="s">
        <v>54</v>
      </c>
      <c r="B19" t="s">
        <v>126</v>
      </c>
      <c r="C19" t="s">
        <v>66</v>
      </c>
      <c r="D19" s="863" t="s">
        <v>72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5940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>
      <c r="A20" t="s">
        <v>54</v>
      </c>
      <c r="B20" t="s">
        <v>126</v>
      </c>
      <c r="C20" t="s">
        <v>66</v>
      </c>
      <c r="D20" t="s">
        <v>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>
      <c r="A21" t="s">
        <v>54</v>
      </c>
      <c r="B21" t="s">
        <v>126</v>
      </c>
      <c r="C21" t="s">
        <v>66</v>
      </c>
      <c r="D21" s="863" t="s">
        <v>74</v>
      </c>
      <c r="E21">
        <v>0</v>
      </c>
      <c r="F21">
        <v>0</v>
      </c>
      <c r="G21">
        <v>0</v>
      </c>
      <c r="H21">
        <v>0</v>
      </c>
      <c r="I21">
        <v>0</v>
      </c>
      <c r="J21">
        <v>685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11094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3276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>
      <c r="A22" t="s">
        <v>54</v>
      </c>
      <c r="B22" t="s">
        <v>126</v>
      </c>
      <c r="C22" t="s">
        <v>66</v>
      </c>
      <c r="D22" s="863" t="s">
        <v>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>
      <c r="A23" t="s">
        <v>54</v>
      </c>
      <c r="B23" t="s">
        <v>126</v>
      </c>
      <c r="C23" t="s">
        <v>66</v>
      </c>
      <c r="D23" s="863" t="s">
        <v>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>
      <c r="A24" t="s">
        <v>54</v>
      </c>
      <c r="B24" t="s">
        <v>126</v>
      </c>
      <c r="C24" t="s">
        <v>66</v>
      </c>
      <c r="D24" s="145" t="s">
        <v>77</v>
      </c>
      <c r="E24">
        <v>35728</v>
      </c>
      <c r="F24">
        <v>192412</v>
      </c>
      <c r="G24">
        <v>0</v>
      </c>
      <c r="H24">
        <v>0</v>
      </c>
      <c r="I24">
        <v>40312</v>
      </c>
      <c r="J24">
        <v>524876</v>
      </c>
      <c r="K24">
        <v>0</v>
      </c>
      <c r="L24">
        <v>0</v>
      </c>
      <c r="M24">
        <v>4884</v>
      </c>
      <c r="N24">
        <v>94072</v>
      </c>
      <c r="O24">
        <v>14176</v>
      </c>
      <c r="P24">
        <v>144232</v>
      </c>
      <c r="Q24">
        <v>0</v>
      </c>
      <c r="R24">
        <v>38892</v>
      </c>
      <c r="S24">
        <v>0</v>
      </c>
      <c r="T24">
        <v>0</v>
      </c>
      <c r="U24">
        <v>133804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301224</v>
      </c>
      <c r="AC24">
        <v>0</v>
      </c>
      <c r="AD24">
        <v>41272</v>
      </c>
      <c r="AE24">
        <v>51568</v>
      </c>
      <c r="AF24">
        <v>923</v>
      </c>
      <c r="AG24">
        <v>15818</v>
      </c>
      <c r="AH24">
        <v>21780</v>
      </c>
      <c r="AI24">
        <v>0</v>
      </c>
      <c r="AJ24">
        <v>17004</v>
      </c>
      <c r="AK24">
        <v>48169</v>
      </c>
    </row>
    <row r="25" spans="1:37">
      <c r="A25" t="s">
        <v>54</v>
      </c>
      <c r="B25" t="s">
        <v>126</v>
      </c>
      <c r="C25" t="s">
        <v>66</v>
      </c>
      <c r="D25" s="145" t="s">
        <v>78</v>
      </c>
      <c r="E25">
        <v>0</v>
      </c>
      <c r="F25">
        <v>0</v>
      </c>
      <c r="G25">
        <v>0</v>
      </c>
      <c r="H25">
        <v>0</v>
      </c>
      <c r="I25">
        <v>1069</v>
      </c>
      <c r="J25">
        <v>26080</v>
      </c>
      <c r="K25">
        <v>0</v>
      </c>
      <c r="L25">
        <v>0</v>
      </c>
      <c r="M25">
        <v>0</v>
      </c>
      <c r="N25">
        <v>0</v>
      </c>
      <c r="O25">
        <v>0</v>
      </c>
      <c r="P25">
        <v>58344</v>
      </c>
      <c r="Q25">
        <v>0</v>
      </c>
      <c r="R25">
        <v>7476</v>
      </c>
      <c r="S25">
        <v>0</v>
      </c>
      <c r="T25">
        <v>0</v>
      </c>
      <c r="U25">
        <v>49459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474</v>
      </c>
      <c r="AD25">
        <v>0</v>
      </c>
      <c r="AE25">
        <v>0</v>
      </c>
      <c r="AF25">
        <v>85</v>
      </c>
      <c r="AG25">
        <v>0</v>
      </c>
      <c r="AH25">
        <v>0</v>
      </c>
      <c r="AI25">
        <v>0</v>
      </c>
      <c r="AJ25">
        <v>472</v>
      </c>
      <c r="AK25">
        <v>5957</v>
      </c>
    </row>
    <row r="26" spans="1:37">
      <c r="A26" t="s">
        <v>54</v>
      </c>
      <c r="B26" t="s">
        <v>126</v>
      </c>
      <c r="C26" t="s">
        <v>66</v>
      </c>
      <c r="D26" s="145" t="s">
        <v>79</v>
      </c>
      <c r="E26">
        <v>0</v>
      </c>
      <c r="F26">
        <v>2760</v>
      </c>
      <c r="G26">
        <v>0</v>
      </c>
      <c r="H26">
        <v>0</v>
      </c>
      <c r="I26">
        <v>0</v>
      </c>
      <c r="J26">
        <v>68955</v>
      </c>
      <c r="K26">
        <v>0</v>
      </c>
      <c r="L26">
        <v>0</v>
      </c>
      <c r="M26">
        <v>0</v>
      </c>
      <c r="N26">
        <v>0</v>
      </c>
      <c r="O26">
        <v>1726</v>
      </c>
      <c r="P26">
        <v>0</v>
      </c>
      <c r="Q26">
        <v>0</v>
      </c>
      <c r="R26">
        <v>0</v>
      </c>
      <c r="S26">
        <v>0</v>
      </c>
      <c r="T26">
        <v>0</v>
      </c>
      <c r="U26">
        <v>10120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6437</v>
      </c>
      <c r="AC26">
        <v>934</v>
      </c>
      <c r="AD26">
        <v>0</v>
      </c>
      <c r="AE26">
        <v>0</v>
      </c>
      <c r="AF26">
        <v>0</v>
      </c>
      <c r="AG26">
        <v>82</v>
      </c>
      <c r="AH26">
        <v>0</v>
      </c>
      <c r="AI26">
        <v>0</v>
      </c>
      <c r="AJ26">
        <v>0</v>
      </c>
      <c r="AK26">
        <v>0</v>
      </c>
    </row>
    <row r="27" spans="1:37">
      <c r="A27" t="s">
        <v>54</v>
      </c>
      <c r="B27" t="s">
        <v>126</v>
      </c>
      <c r="C27" t="s">
        <v>66</v>
      </c>
      <c r="D27" s="864" t="s">
        <v>80</v>
      </c>
      <c r="E27">
        <v>132</v>
      </c>
      <c r="F27">
        <v>349</v>
      </c>
      <c r="G27">
        <v>616</v>
      </c>
      <c r="H27">
        <v>0</v>
      </c>
      <c r="I27">
        <v>482</v>
      </c>
      <c r="J27">
        <v>4795</v>
      </c>
      <c r="K27">
        <v>392</v>
      </c>
      <c r="L27">
        <v>0</v>
      </c>
      <c r="M27">
        <v>0</v>
      </c>
      <c r="N27">
        <v>2572</v>
      </c>
      <c r="O27">
        <v>2772</v>
      </c>
      <c r="P27">
        <v>9461</v>
      </c>
      <c r="Q27">
        <v>100</v>
      </c>
      <c r="R27">
        <v>174</v>
      </c>
      <c r="S27">
        <v>0</v>
      </c>
      <c r="T27">
        <v>44</v>
      </c>
      <c r="U27">
        <v>436</v>
      </c>
      <c r="V27">
        <v>0</v>
      </c>
      <c r="W27">
        <v>0</v>
      </c>
      <c r="X27">
        <v>42</v>
      </c>
      <c r="Y27">
        <v>0</v>
      </c>
      <c r="Z27">
        <v>0</v>
      </c>
      <c r="AA27">
        <v>0</v>
      </c>
      <c r="AB27">
        <v>10202</v>
      </c>
      <c r="AC27">
        <v>567</v>
      </c>
      <c r="AD27">
        <v>654</v>
      </c>
      <c r="AE27">
        <v>174</v>
      </c>
      <c r="AF27">
        <v>220</v>
      </c>
      <c r="AG27">
        <v>201</v>
      </c>
      <c r="AH27">
        <v>44</v>
      </c>
      <c r="AI27">
        <v>216</v>
      </c>
      <c r="AJ27">
        <v>0</v>
      </c>
      <c r="AK27">
        <v>4883</v>
      </c>
    </row>
    <row r="28" spans="1:37">
      <c r="A28" t="s">
        <v>54</v>
      </c>
      <c r="B28" t="s">
        <v>126</v>
      </c>
      <c r="C28" t="s">
        <v>66</v>
      </c>
      <c r="D28" s="864" t="s">
        <v>81</v>
      </c>
      <c r="E28">
        <v>1296</v>
      </c>
      <c r="F28">
        <v>756</v>
      </c>
      <c r="G28">
        <v>1861</v>
      </c>
      <c r="H28">
        <v>168</v>
      </c>
      <c r="I28">
        <v>281</v>
      </c>
      <c r="J28">
        <v>29147</v>
      </c>
      <c r="K28">
        <v>503</v>
      </c>
      <c r="L28">
        <v>0</v>
      </c>
      <c r="M28">
        <v>210</v>
      </c>
      <c r="N28">
        <v>7980</v>
      </c>
      <c r="O28">
        <v>3150</v>
      </c>
      <c r="P28">
        <v>12726</v>
      </c>
      <c r="Q28">
        <v>134</v>
      </c>
      <c r="R28">
        <v>955</v>
      </c>
      <c r="S28">
        <v>338</v>
      </c>
      <c r="T28">
        <v>0</v>
      </c>
      <c r="U28">
        <v>9828</v>
      </c>
      <c r="V28">
        <v>0</v>
      </c>
      <c r="W28">
        <v>80</v>
      </c>
      <c r="X28">
        <v>0</v>
      </c>
      <c r="Y28">
        <v>0</v>
      </c>
      <c r="Z28">
        <v>40</v>
      </c>
      <c r="AA28">
        <v>168</v>
      </c>
      <c r="AB28">
        <v>2194</v>
      </c>
      <c r="AC28">
        <v>1722</v>
      </c>
      <c r="AD28">
        <v>1386</v>
      </c>
      <c r="AE28">
        <v>1008</v>
      </c>
      <c r="AF28">
        <v>1231</v>
      </c>
      <c r="AG28">
        <v>1929</v>
      </c>
      <c r="AH28">
        <v>2436</v>
      </c>
      <c r="AI28">
        <v>506</v>
      </c>
      <c r="AJ28">
        <v>85</v>
      </c>
      <c r="AK28">
        <v>16926</v>
      </c>
    </row>
    <row r="29" spans="1:37">
      <c r="A29" t="s">
        <v>54</v>
      </c>
      <c r="B29" t="s">
        <v>126</v>
      </c>
      <c r="C29" t="s">
        <v>66</v>
      </c>
      <c r="D29" s="864" t="s">
        <v>82</v>
      </c>
      <c r="E29">
        <v>18894</v>
      </c>
      <c r="F29">
        <v>28431</v>
      </c>
      <c r="G29">
        <v>4750</v>
      </c>
      <c r="H29">
        <v>3237</v>
      </c>
      <c r="I29">
        <v>17122</v>
      </c>
      <c r="J29">
        <v>98230</v>
      </c>
      <c r="K29">
        <v>8477</v>
      </c>
      <c r="L29">
        <v>2964</v>
      </c>
      <c r="M29">
        <v>10491</v>
      </c>
      <c r="N29">
        <v>82719</v>
      </c>
      <c r="O29">
        <v>10920</v>
      </c>
      <c r="P29">
        <v>122733</v>
      </c>
      <c r="Q29">
        <v>4221</v>
      </c>
      <c r="R29">
        <v>8108</v>
      </c>
      <c r="S29">
        <v>8482</v>
      </c>
      <c r="T29">
        <v>546</v>
      </c>
      <c r="U29">
        <v>113100</v>
      </c>
      <c r="V29">
        <v>3705</v>
      </c>
      <c r="W29">
        <v>844</v>
      </c>
      <c r="X29">
        <v>1967</v>
      </c>
      <c r="Y29">
        <v>570</v>
      </c>
      <c r="Z29">
        <v>1085</v>
      </c>
      <c r="AA29">
        <v>195</v>
      </c>
      <c r="AB29">
        <v>9260</v>
      </c>
      <c r="AC29">
        <v>13104</v>
      </c>
      <c r="AD29">
        <v>61074</v>
      </c>
      <c r="AE29">
        <v>13728</v>
      </c>
      <c r="AF29">
        <v>15330</v>
      </c>
      <c r="AG29">
        <v>4984</v>
      </c>
      <c r="AH29">
        <v>17160</v>
      </c>
      <c r="AI29">
        <v>3042</v>
      </c>
      <c r="AJ29">
        <v>5389</v>
      </c>
      <c r="AK29">
        <v>53430</v>
      </c>
    </row>
    <row r="30" spans="1:37">
      <c r="A30" t="s">
        <v>54</v>
      </c>
      <c r="B30" t="s">
        <v>126</v>
      </c>
      <c r="C30" t="s">
        <v>66</v>
      </c>
      <c r="D30" s="861" t="s">
        <v>83</v>
      </c>
      <c r="E30">
        <v>1988</v>
      </c>
      <c r="F30">
        <v>0</v>
      </c>
      <c r="G30">
        <v>0</v>
      </c>
      <c r="H30">
        <v>0</v>
      </c>
      <c r="I30">
        <v>0</v>
      </c>
      <c r="J30">
        <v>7004</v>
      </c>
      <c r="K30">
        <v>0</v>
      </c>
      <c r="L30">
        <v>0</v>
      </c>
      <c r="M30">
        <v>2208</v>
      </c>
      <c r="N30">
        <v>16384</v>
      </c>
      <c r="O30">
        <v>0</v>
      </c>
      <c r="P30">
        <v>5952</v>
      </c>
      <c r="Q30">
        <v>0</v>
      </c>
      <c r="R30">
        <v>0</v>
      </c>
      <c r="S30">
        <v>0</v>
      </c>
      <c r="T30">
        <v>13248</v>
      </c>
      <c r="U30">
        <v>0</v>
      </c>
      <c r="V30">
        <v>0</v>
      </c>
      <c r="W30">
        <v>0</v>
      </c>
      <c r="X30">
        <v>0</v>
      </c>
      <c r="Y30">
        <v>1023</v>
      </c>
      <c r="Z30">
        <v>0</v>
      </c>
      <c r="AA30">
        <v>0</v>
      </c>
      <c r="AB30">
        <v>0</v>
      </c>
      <c r="AC30">
        <v>16450</v>
      </c>
      <c r="AD30">
        <v>0</v>
      </c>
      <c r="AE30">
        <v>0</v>
      </c>
      <c r="AF30">
        <v>9126</v>
      </c>
      <c r="AG30">
        <v>0</v>
      </c>
      <c r="AH30">
        <v>0</v>
      </c>
      <c r="AI30">
        <v>590</v>
      </c>
      <c r="AJ30">
        <v>2037</v>
      </c>
      <c r="AK30">
        <v>25853</v>
      </c>
    </row>
    <row r="31" spans="1:37">
      <c r="A31" t="s">
        <v>54</v>
      </c>
      <c r="B31" t="s">
        <v>126</v>
      </c>
      <c r="C31" t="s">
        <v>66</v>
      </c>
      <c r="D31" s="864" t="s">
        <v>84</v>
      </c>
      <c r="E31">
        <v>0</v>
      </c>
      <c r="F31">
        <v>0</v>
      </c>
      <c r="G31">
        <v>0</v>
      </c>
      <c r="H31">
        <v>0</v>
      </c>
      <c r="I31">
        <v>603</v>
      </c>
      <c r="J31">
        <v>10008</v>
      </c>
      <c r="K31">
        <v>0</v>
      </c>
      <c r="L31">
        <v>0</v>
      </c>
      <c r="M31">
        <v>0</v>
      </c>
      <c r="N31">
        <v>1400</v>
      </c>
      <c r="O31">
        <v>160</v>
      </c>
      <c r="P31">
        <v>5360</v>
      </c>
      <c r="Q31">
        <v>268</v>
      </c>
      <c r="R31">
        <v>752</v>
      </c>
      <c r="S31">
        <v>520</v>
      </c>
      <c r="T31">
        <v>0</v>
      </c>
      <c r="U31">
        <v>3600</v>
      </c>
      <c r="V31">
        <v>120</v>
      </c>
      <c r="W31">
        <v>0</v>
      </c>
      <c r="X31">
        <v>460</v>
      </c>
      <c r="Y31">
        <v>0</v>
      </c>
      <c r="Z31">
        <v>0</v>
      </c>
      <c r="AA31">
        <v>0</v>
      </c>
      <c r="AB31">
        <v>16952</v>
      </c>
      <c r="AC31">
        <v>0</v>
      </c>
      <c r="AD31">
        <v>1480</v>
      </c>
      <c r="AE31">
        <v>400</v>
      </c>
      <c r="AF31">
        <v>95</v>
      </c>
      <c r="AG31">
        <v>161</v>
      </c>
      <c r="AH31">
        <v>0</v>
      </c>
      <c r="AI31">
        <v>0</v>
      </c>
      <c r="AJ31">
        <v>173</v>
      </c>
      <c r="AK31">
        <v>1480</v>
      </c>
    </row>
    <row r="32" spans="1:37">
      <c r="A32" t="s">
        <v>54</v>
      </c>
      <c r="B32" t="s">
        <v>126</v>
      </c>
      <c r="C32" t="s">
        <v>66</v>
      </c>
      <c r="D32" s="861" t="s">
        <v>85</v>
      </c>
      <c r="E32">
        <v>1672</v>
      </c>
      <c r="F32">
        <v>47200</v>
      </c>
      <c r="G32">
        <v>40</v>
      </c>
      <c r="H32">
        <v>0</v>
      </c>
      <c r="I32">
        <v>28711</v>
      </c>
      <c r="J32">
        <v>1446</v>
      </c>
      <c r="K32">
        <v>0</v>
      </c>
      <c r="L32">
        <v>0</v>
      </c>
      <c r="M32">
        <v>12320</v>
      </c>
      <c r="N32">
        <v>59200</v>
      </c>
      <c r="O32">
        <v>7214</v>
      </c>
      <c r="P32">
        <v>34400</v>
      </c>
      <c r="Q32">
        <v>0</v>
      </c>
      <c r="R32">
        <v>1406</v>
      </c>
      <c r="S32">
        <v>0</v>
      </c>
      <c r="T32">
        <v>0</v>
      </c>
      <c r="U32">
        <v>24680</v>
      </c>
      <c r="V32">
        <v>2920</v>
      </c>
      <c r="W32">
        <v>0</v>
      </c>
      <c r="X32">
        <v>0</v>
      </c>
      <c r="Y32">
        <v>0</v>
      </c>
      <c r="Z32">
        <v>0</v>
      </c>
      <c r="AA32">
        <v>0</v>
      </c>
      <c r="AB32">
        <v>28040</v>
      </c>
      <c r="AC32">
        <v>1760</v>
      </c>
      <c r="AD32">
        <v>10600</v>
      </c>
      <c r="AE32">
        <v>875</v>
      </c>
      <c r="AF32">
        <v>0</v>
      </c>
      <c r="AG32">
        <v>0</v>
      </c>
      <c r="AH32">
        <v>0</v>
      </c>
      <c r="AI32">
        <v>240</v>
      </c>
      <c r="AJ32">
        <v>3480</v>
      </c>
      <c r="AK32">
        <v>25292</v>
      </c>
    </row>
    <row r="33" spans="1:37">
      <c r="A33" t="s">
        <v>54</v>
      </c>
      <c r="B33" t="s">
        <v>126</v>
      </c>
      <c r="C33" t="s">
        <v>66</v>
      </c>
      <c r="D33" s="862" t="s">
        <v>86</v>
      </c>
      <c r="E33">
        <v>15779</v>
      </c>
      <c r="F33">
        <v>36140</v>
      </c>
      <c r="G33">
        <v>8050</v>
      </c>
      <c r="I33">
        <v>4091</v>
      </c>
      <c r="J33">
        <v>100151</v>
      </c>
      <c r="K33">
        <v>0</v>
      </c>
      <c r="L33">
        <v>0</v>
      </c>
      <c r="M33">
        <v>14816</v>
      </c>
      <c r="N33">
        <v>19688</v>
      </c>
      <c r="O33">
        <v>1380</v>
      </c>
      <c r="P33">
        <v>55868</v>
      </c>
      <c r="Q33">
        <v>17132</v>
      </c>
      <c r="R33">
        <v>15149</v>
      </c>
      <c r="S33">
        <v>0</v>
      </c>
      <c r="T33">
        <v>0</v>
      </c>
      <c r="U33">
        <v>23693</v>
      </c>
      <c r="V33">
        <v>22304</v>
      </c>
      <c r="W33">
        <v>0</v>
      </c>
      <c r="X33">
        <v>0</v>
      </c>
      <c r="Y33">
        <v>0</v>
      </c>
      <c r="Z33">
        <v>0</v>
      </c>
      <c r="AA33">
        <v>0</v>
      </c>
      <c r="AB33">
        <v>95934</v>
      </c>
      <c r="AC33">
        <v>19441</v>
      </c>
      <c r="AD33">
        <v>69310</v>
      </c>
      <c r="AE33">
        <v>0</v>
      </c>
      <c r="AF33">
        <v>31921</v>
      </c>
      <c r="AG33">
        <v>9050</v>
      </c>
      <c r="AH33">
        <v>4492</v>
      </c>
      <c r="AI33">
        <v>3306</v>
      </c>
      <c r="AJ33">
        <v>8798</v>
      </c>
      <c r="AK33">
        <v>26207</v>
      </c>
    </row>
    <row r="34" spans="1:37">
      <c r="A34" t="s">
        <v>54</v>
      </c>
      <c r="B34" t="s">
        <v>126</v>
      </c>
      <c r="C34" t="s">
        <v>66</v>
      </c>
      <c r="D34" t="s">
        <v>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>
      <c r="A35" t="s">
        <v>54</v>
      </c>
      <c r="B35" t="s">
        <v>126</v>
      </c>
      <c r="C35" t="s">
        <v>66</v>
      </c>
      <c r="D35" t="s">
        <v>88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="14" customFormat="1" spans="1:35">
      <c r="A36" s="14" t="s">
        <v>54</v>
      </c>
      <c r="B36" s="14" t="s">
        <v>126</v>
      </c>
      <c r="C36" s="14" t="s">
        <v>66</v>
      </c>
      <c r="D36" s="14" t="s">
        <v>89</v>
      </c>
      <c r="E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N36" s="14">
        <v>0</v>
      </c>
      <c r="P36" s="14">
        <v>0</v>
      </c>
      <c r="Q36" s="14">
        <v>0</v>
      </c>
      <c r="R36" s="14">
        <v>0</v>
      </c>
      <c r="S36" s="14">
        <v>0</v>
      </c>
      <c r="U36" s="14">
        <v>0</v>
      </c>
      <c r="V36" s="14">
        <v>0</v>
      </c>
      <c r="W36" s="14">
        <v>0</v>
      </c>
      <c r="Y36" s="14">
        <v>0</v>
      </c>
      <c r="AD36" s="14">
        <v>0</v>
      </c>
      <c r="AF36" s="14">
        <v>0</v>
      </c>
      <c r="AG36" s="14">
        <v>0</v>
      </c>
      <c r="AH36" s="14">
        <v>0</v>
      </c>
      <c r="AI36" s="14">
        <v>0</v>
      </c>
    </row>
    <row r="37" spans="1:37">
      <c r="A37" t="s">
        <v>54</v>
      </c>
      <c r="B37" t="s">
        <v>126</v>
      </c>
      <c r="C37" s="135" t="s">
        <v>90</v>
      </c>
      <c r="D37" s="775" t="s">
        <v>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>
      <c r="A38" t="s">
        <v>54</v>
      </c>
      <c r="B38" t="s">
        <v>126</v>
      </c>
      <c r="C38" s="135" t="s">
        <v>90</v>
      </c>
      <c r="D38" s="775" t="s">
        <v>92</v>
      </c>
      <c r="E38">
        <v>30</v>
      </c>
      <c r="F38">
        <v>9066</v>
      </c>
      <c r="G38">
        <v>5709</v>
      </c>
      <c r="H38">
        <v>0</v>
      </c>
      <c r="I38">
        <v>840</v>
      </c>
      <c r="J38">
        <v>12924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28</v>
      </c>
      <c r="R38">
        <v>0</v>
      </c>
      <c r="S38">
        <v>0</v>
      </c>
      <c r="T38">
        <v>2861</v>
      </c>
      <c r="U38">
        <v>0</v>
      </c>
      <c r="V38">
        <v>0</v>
      </c>
      <c r="W38">
        <v>694</v>
      </c>
      <c r="X38">
        <v>0</v>
      </c>
      <c r="Y38">
        <v>0</v>
      </c>
      <c r="Z38">
        <v>54</v>
      </c>
      <c r="AA38">
        <v>0</v>
      </c>
      <c r="AB38">
        <v>1084</v>
      </c>
      <c r="AC38">
        <v>0</v>
      </c>
      <c r="AD38">
        <v>0</v>
      </c>
      <c r="AE38">
        <v>600</v>
      </c>
      <c r="AF38">
        <v>1404</v>
      </c>
      <c r="AG38">
        <v>324</v>
      </c>
      <c r="AH38">
        <v>0</v>
      </c>
      <c r="AI38">
        <v>0</v>
      </c>
      <c r="AJ38">
        <v>1700</v>
      </c>
      <c r="AK38">
        <v>0</v>
      </c>
    </row>
    <row r="39" spans="1:37">
      <c r="A39" t="s">
        <v>54</v>
      </c>
      <c r="B39" t="s">
        <v>126</v>
      </c>
      <c r="C39" s="135" t="s">
        <v>90</v>
      </c>
      <c r="D39" s="775" t="s">
        <v>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29187</v>
      </c>
      <c r="AC39">
        <v>0</v>
      </c>
      <c r="AD39">
        <v>1252</v>
      </c>
      <c r="AE39">
        <v>0</v>
      </c>
      <c r="AF39">
        <v>1540</v>
      </c>
      <c r="AG39">
        <v>0</v>
      </c>
      <c r="AH39">
        <v>0</v>
      </c>
      <c r="AI39">
        <v>0</v>
      </c>
      <c r="AJ39">
        <v>10502</v>
      </c>
      <c r="AK39">
        <v>28373</v>
      </c>
    </row>
    <row r="40" spans="1:37">
      <c r="A40" t="s">
        <v>54</v>
      </c>
      <c r="B40" t="s">
        <v>126</v>
      </c>
      <c r="C40" s="135" t="s">
        <v>90</v>
      </c>
      <c r="D40" s="775" t="s">
        <v>94</v>
      </c>
      <c r="E40">
        <v>4666</v>
      </c>
      <c r="F40">
        <v>25375</v>
      </c>
      <c r="G40">
        <v>2911</v>
      </c>
      <c r="H40">
        <v>697</v>
      </c>
      <c r="I40">
        <v>15166</v>
      </c>
      <c r="J40">
        <v>156674</v>
      </c>
      <c r="K40">
        <v>3710</v>
      </c>
      <c r="L40">
        <v>1277</v>
      </c>
      <c r="M40">
        <v>12267</v>
      </c>
      <c r="N40">
        <v>22844</v>
      </c>
      <c r="O40">
        <v>4041</v>
      </c>
      <c r="P40">
        <v>104988</v>
      </c>
      <c r="Q40">
        <v>4135</v>
      </c>
      <c r="R40">
        <v>1044</v>
      </c>
      <c r="S40">
        <v>4538</v>
      </c>
      <c r="T40">
        <v>112</v>
      </c>
      <c r="U40">
        <v>41609</v>
      </c>
      <c r="V40">
        <v>2864</v>
      </c>
      <c r="W40">
        <v>1854</v>
      </c>
      <c r="X40">
        <v>1862</v>
      </c>
      <c r="Y40">
        <v>0</v>
      </c>
      <c r="Z40">
        <v>54</v>
      </c>
      <c r="AA40">
        <v>0</v>
      </c>
      <c r="AB40">
        <v>0</v>
      </c>
      <c r="AC40">
        <v>16186</v>
      </c>
      <c r="AD40">
        <v>127712</v>
      </c>
      <c r="AE40">
        <v>1412</v>
      </c>
      <c r="AF40">
        <v>0</v>
      </c>
      <c r="AG40">
        <v>2141</v>
      </c>
      <c r="AH40">
        <v>22670</v>
      </c>
      <c r="AI40">
        <v>405</v>
      </c>
      <c r="AJ40">
        <v>11379</v>
      </c>
      <c r="AK40">
        <v>45136</v>
      </c>
    </row>
    <row r="41" spans="1:37">
      <c r="A41" t="s">
        <v>54</v>
      </c>
      <c r="B41" t="s">
        <v>126</v>
      </c>
      <c r="C41" s="135" t="s">
        <v>90</v>
      </c>
      <c r="D41" s="775" t="s">
        <v>95</v>
      </c>
      <c r="E41">
        <v>1507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546</v>
      </c>
      <c r="R41">
        <v>548</v>
      </c>
      <c r="S41">
        <v>0</v>
      </c>
      <c r="T41">
        <v>0</v>
      </c>
      <c r="U41">
        <v>0</v>
      </c>
      <c r="V41">
        <v>204</v>
      </c>
      <c r="W41">
        <v>0</v>
      </c>
      <c r="X41">
        <v>0</v>
      </c>
      <c r="Y41">
        <v>0</v>
      </c>
      <c r="Z41">
        <v>3334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4573</v>
      </c>
      <c r="AG41">
        <v>0</v>
      </c>
      <c r="AH41">
        <v>0</v>
      </c>
      <c r="AI41">
        <v>637</v>
      </c>
      <c r="AJ41">
        <v>0</v>
      </c>
      <c r="AK41">
        <v>0</v>
      </c>
    </row>
    <row r="42" spans="1:37">
      <c r="A42" t="s">
        <v>54</v>
      </c>
      <c r="B42" t="s">
        <v>126</v>
      </c>
      <c r="C42" s="135" t="s">
        <v>90</v>
      </c>
      <c r="D42" s="189" t="s">
        <v>57</v>
      </c>
      <c r="E42">
        <v>37959</v>
      </c>
      <c r="F42">
        <v>22963</v>
      </c>
      <c r="G42">
        <v>28</v>
      </c>
      <c r="H42">
        <v>0</v>
      </c>
      <c r="I42">
        <v>47676</v>
      </c>
      <c r="J42">
        <v>119310</v>
      </c>
      <c r="K42">
        <v>684</v>
      </c>
      <c r="L42">
        <v>0</v>
      </c>
      <c r="M42">
        <v>28</v>
      </c>
      <c r="N42">
        <v>20580</v>
      </c>
      <c r="O42">
        <v>21425</v>
      </c>
      <c r="P42">
        <v>68311</v>
      </c>
      <c r="Q42">
        <v>770</v>
      </c>
      <c r="R42">
        <v>12059</v>
      </c>
      <c r="S42">
        <v>0</v>
      </c>
      <c r="T42">
        <v>855</v>
      </c>
      <c r="U42">
        <v>80015</v>
      </c>
      <c r="V42">
        <v>456</v>
      </c>
      <c r="W42">
        <v>28</v>
      </c>
      <c r="X42">
        <v>86</v>
      </c>
      <c r="Y42">
        <v>0</v>
      </c>
      <c r="Z42">
        <v>741</v>
      </c>
      <c r="AA42">
        <v>0</v>
      </c>
      <c r="AB42">
        <v>22079</v>
      </c>
      <c r="AC42">
        <v>8600</v>
      </c>
      <c r="AD42">
        <v>37968</v>
      </c>
      <c r="AE42">
        <v>86</v>
      </c>
      <c r="AF42">
        <v>25082</v>
      </c>
      <c r="AG42">
        <v>13251</v>
      </c>
      <c r="AH42">
        <v>27313</v>
      </c>
      <c r="AI42">
        <v>741</v>
      </c>
      <c r="AJ42">
        <v>30883</v>
      </c>
      <c r="AK42">
        <v>56243</v>
      </c>
    </row>
    <row r="43" spans="1:37">
      <c r="A43" t="s">
        <v>54</v>
      </c>
      <c r="B43" t="s">
        <v>126</v>
      </c>
      <c r="C43" s="135" t="s">
        <v>90</v>
      </c>
      <c r="D43" s="189" t="s">
        <v>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 t="s">
        <v>54</v>
      </c>
      <c r="B44" t="s">
        <v>126</v>
      </c>
      <c r="C44" s="135" t="s">
        <v>90</v>
      </c>
      <c r="D44" s="19" t="s">
        <v>97</v>
      </c>
      <c r="E44">
        <v>1885</v>
      </c>
      <c r="F44">
        <v>2639</v>
      </c>
      <c r="G44">
        <v>0</v>
      </c>
      <c r="H44">
        <v>0</v>
      </c>
      <c r="I44">
        <v>2413</v>
      </c>
      <c r="J44">
        <v>0</v>
      </c>
      <c r="K44">
        <v>0</v>
      </c>
      <c r="L44">
        <v>0</v>
      </c>
      <c r="M44">
        <v>0</v>
      </c>
      <c r="N44">
        <v>0</v>
      </c>
      <c r="O44">
        <v>75</v>
      </c>
      <c r="P44">
        <v>0</v>
      </c>
      <c r="Q44">
        <v>0</v>
      </c>
      <c r="R44">
        <v>38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6220</v>
      </c>
    </row>
    <row r="45" spans="1:37">
      <c r="A45" t="s">
        <v>54</v>
      </c>
      <c r="B45" t="s">
        <v>126</v>
      </c>
      <c r="C45" s="135" t="s">
        <v>90</v>
      </c>
      <c r="D45" s="860" t="s">
        <v>98</v>
      </c>
      <c r="E45">
        <v>246</v>
      </c>
      <c r="F45">
        <v>0</v>
      </c>
      <c r="G45">
        <v>154</v>
      </c>
      <c r="H45">
        <v>0</v>
      </c>
      <c r="I45">
        <v>36109</v>
      </c>
      <c r="J45">
        <v>5868</v>
      </c>
      <c r="K45">
        <v>0</v>
      </c>
      <c r="L45">
        <v>0</v>
      </c>
      <c r="M45">
        <v>187</v>
      </c>
      <c r="N45">
        <v>0</v>
      </c>
      <c r="O45">
        <v>0</v>
      </c>
      <c r="P45">
        <v>884</v>
      </c>
      <c r="Q45">
        <v>515</v>
      </c>
      <c r="R45">
        <v>63</v>
      </c>
      <c r="S45">
        <v>0</v>
      </c>
      <c r="T45">
        <v>0</v>
      </c>
      <c r="U45">
        <v>63</v>
      </c>
      <c r="V45">
        <v>0</v>
      </c>
      <c r="W45">
        <v>0</v>
      </c>
      <c r="X45">
        <v>0</v>
      </c>
      <c r="Y45">
        <v>92</v>
      </c>
      <c r="Z45">
        <v>489</v>
      </c>
      <c r="AA45">
        <v>0</v>
      </c>
      <c r="AB45">
        <v>540</v>
      </c>
      <c r="AC45">
        <v>0</v>
      </c>
      <c r="AD45">
        <v>313</v>
      </c>
      <c r="AE45">
        <v>0</v>
      </c>
      <c r="AF45">
        <v>5941</v>
      </c>
      <c r="AG45">
        <v>4136</v>
      </c>
      <c r="AH45">
        <v>0</v>
      </c>
      <c r="AI45">
        <v>166</v>
      </c>
      <c r="AJ45">
        <v>123</v>
      </c>
      <c r="AK45">
        <v>0</v>
      </c>
    </row>
    <row r="46" spans="1:37">
      <c r="A46" t="s">
        <v>54</v>
      </c>
      <c r="B46" t="s">
        <v>126</v>
      </c>
      <c r="C46" s="135" t="s">
        <v>90</v>
      </c>
      <c r="D46" s="19" t="s">
        <v>99</v>
      </c>
      <c r="E46">
        <v>0</v>
      </c>
      <c r="F46">
        <v>4900</v>
      </c>
      <c r="G46">
        <v>20</v>
      </c>
      <c r="H46">
        <v>0</v>
      </c>
      <c r="I46">
        <v>20</v>
      </c>
      <c r="J46">
        <v>53320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180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80</v>
      </c>
      <c r="AE46">
        <v>0</v>
      </c>
      <c r="AF46">
        <v>0</v>
      </c>
      <c r="AG46">
        <v>2780</v>
      </c>
      <c r="AH46">
        <v>0</v>
      </c>
      <c r="AI46">
        <v>0</v>
      </c>
      <c r="AJ46">
        <v>0</v>
      </c>
      <c r="AK46">
        <v>0</v>
      </c>
    </row>
    <row r="47" spans="1:37">
      <c r="A47" t="s">
        <v>54</v>
      </c>
      <c r="B47" t="s">
        <v>126</v>
      </c>
      <c r="C47" s="135" t="s">
        <v>90</v>
      </c>
      <c r="D47" s="860" t="s">
        <v>100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7969</v>
      </c>
      <c r="P47">
        <v>0</v>
      </c>
      <c r="Q47">
        <v>0</v>
      </c>
      <c r="R47">
        <v>0</v>
      </c>
      <c r="S47">
        <v>8</v>
      </c>
      <c r="T47">
        <v>0</v>
      </c>
      <c r="U47">
        <v>0</v>
      </c>
      <c r="V47">
        <v>12</v>
      </c>
      <c r="W47">
        <v>0</v>
      </c>
      <c r="X47">
        <v>10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335</v>
      </c>
      <c r="AI47">
        <v>0</v>
      </c>
      <c r="AJ47">
        <v>0</v>
      </c>
      <c r="AK47">
        <v>0</v>
      </c>
    </row>
    <row r="48" spans="1:37">
      <c r="A48" t="s">
        <v>54</v>
      </c>
      <c r="B48" t="s">
        <v>126</v>
      </c>
      <c r="C48" s="135" t="s">
        <v>90</v>
      </c>
      <c r="D48" s="860" t="s">
        <v>101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t="s">
        <v>54</v>
      </c>
      <c r="B49" t="s">
        <v>126</v>
      </c>
      <c r="C49" s="135" t="s">
        <v>90</v>
      </c>
      <c r="D49" s="861" t="s">
        <v>102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1716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6">
      <c r="A50" t="s">
        <v>54</v>
      </c>
      <c r="B50" t="s">
        <v>126</v>
      </c>
      <c r="C50" s="135" t="s">
        <v>90</v>
      </c>
      <c r="D50" s="861" t="s">
        <v>67</v>
      </c>
      <c r="G50">
        <v>0</v>
      </c>
      <c r="N50">
        <v>505</v>
      </c>
      <c r="AJ50">
        <v>0</v>
      </c>
    </row>
    <row r="51" spans="1:32">
      <c r="A51" t="s">
        <v>54</v>
      </c>
      <c r="B51" t="s">
        <v>126</v>
      </c>
      <c r="C51" s="135" t="s">
        <v>90</v>
      </c>
      <c r="D51" s="862" t="s">
        <v>68</v>
      </c>
      <c r="G51">
        <v>0</v>
      </c>
      <c r="AB51">
        <v>87912</v>
      </c>
      <c r="AF51">
        <v>49</v>
      </c>
    </row>
    <row r="52" spans="1:37">
      <c r="A52" t="s">
        <v>54</v>
      </c>
      <c r="B52" t="s">
        <v>126</v>
      </c>
      <c r="C52" s="135" t="s">
        <v>90</v>
      </c>
      <c r="D52" s="227" t="s">
        <v>69</v>
      </c>
      <c r="E52">
        <v>123</v>
      </c>
      <c r="G52">
        <v>150</v>
      </c>
      <c r="J52">
        <v>15621</v>
      </c>
      <c r="K52">
        <v>0</v>
      </c>
      <c r="M52">
        <v>0</v>
      </c>
      <c r="N52">
        <v>0</v>
      </c>
      <c r="O52">
        <v>9020</v>
      </c>
      <c r="P52">
        <v>1089</v>
      </c>
      <c r="U52">
        <v>0</v>
      </c>
      <c r="AB52">
        <v>7231</v>
      </c>
      <c r="AD52">
        <v>17176</v>
      </c>
      <c r="AE52">
        <v>0</v>
      </c>
      <c r="AF52">
        <v>6210</v>
      </c>
      <c r="AG52">
        <v>0</v>
      </c>
      <c r="AJ52">
        <v>140</v>
      </c>
      <c r="AK52">
        <v>0</v>
      </c>
    </row>
    <row r="53" spans="1:37">
      <c r="A53" t="s">
        <v>54</v>
      </c>
      <c r="B53" t="s">
        <v>126</v>
      </c>
      <c r="C53" s="135" t="s">
        <v>90</v>
      </c>
      <c r="D53" s="227" t="s">
        <v>70</v>
      </c>
      <c r="G53">
        <v>0</v>
      </c>
      <c r="AB53">
        <v>0</v>
      </c>
      <c r="AC53">
        <v>11110</v>
      </c>
      <c r="AJ53">
        <v>0</v>
      </c>
      <c r="AK53">
        <v>0</v>
      </c>
    </row>
    <row r="54" spans="1:37">
      <c r="A54" t="s">
        <v>54</v>
      </c>
      <c r="B54" t="s">
        <v>126</v>
      </c>
      <c r="C54" s="135" t="s">
        <v>90</v>
      </c>
      <c r="D54" s="145" t="s">
        <v>71</v>
      </c>
      <c r="E54">
        <v>2944</v>
      </c>
      <c r="F54">
        <v>1932</v>
      </c>
      <c r="G54">
        <v>598</v>
      </c>
      <c r="H54">
        <v>230</v>
      </c>
      <c r="I54">
        <v>263</v>
      </c>
      <c r="J54">
        <v>10955</v>
      </c>
      <c r="K54">
        <v>1242</v>
      </c>
      <c r="L54">
        <v>135</v>
      </c>
      <c r="M54">
        <v>7590</v>
      </c>
      <c r="N54">
        <v>15088</v>
      </c>
      <c r="O54">
        <v>10349</v>
      </c>
      <c r="P54">
        <v>35834</v>
      </c>
      <c r="Q54">
        <v>750</v>
      </c>
      <c r="R54">
        <v>658</v>
      </c>
      <c r="S54">
        <v>3112</v>
      </c>
      <c r="T54">
        <v>46</v>
      </c>
      <c r="U54">
        <v>13156</v>
      </c>
      <c r="V54">
        <v>371</v>
      </c>
      <c r="W54">
        <v>0</v>
      </c>
      <c r="X54">
        <v>91</v>
      </c>
      <c r="Y54">
        <v>844</v>
      </c>
      <c r="Z54">
        <v>281</v>
      </c>
      <c r="AA54">
        <v>0</v>
      </c>
      <c r="AB54">
        <v>588</v>
      </c>
      <c r="AC54">
        <v>8021</v>
      </c>
      <c r="AD54">
        <v>2714</v>
      </c>
      <c r="AE54">
        <v>3404</v>
      </c>
      <c r="AF54">
        <v>7846</v>
      </c>
      <c r="AG54">
        <v>1514</v>
      </c>
      <c r="AH54">
        <v>13018</v>
      </c>
      <c r="AI54">
        <v>921</v>
      </c>
      <c r="AJ54">
        <v>184</v>
      </c>
      <c r="AK54">
        <v>29330</v>
      </c>
    </row>
    <row r="55" spans="1:37">
      <c r="A55" t="s">
        <v>54</v>
      </c>
      <c r="B55" t="s">
        <v>126</v>
      </c>
      <c r="C55" s="135" t="s">
        <v>90</v>
      </c>
      <c r="D55" s="863" t="s">
        <v>72</v>
      </c>
      <c r="F55">
        <v>180</v>
      </c>
      <c r="G55">
        <v>0</v>
      </c>
      <c r="J55">
        <v>0</v>
      </c>
      <c r="K55">
        <v>44</v>
      </c>
      <c r="L55">
        <v>0</v>
      </c>
      <c r="M55">
        <v>0</v>
      </c>
      <c r="N55">
        <v>0</v>
      </c>
      <c r="O55">
        <v>86</v>
      </c>
      <c r="Q55">
        <v>223</v>
      </c>
      <c r="U55">
        <v>7304</v>
      </c>
      <c r="V55">
        <v>45</v>
      </c>
      <c r="W55">
        <v>0</v>
      </c>
      <c r="X55">
        <v>44</v>
      </c>
      <c r="Y55">
        <v>0</v>
      </c>
      <c r="AB55">
        <v>0</v>
      </c>
      <c r="AC55">
        <v>0</v>
      </c>
      <c r="AD55">
        <v>314</v>
      </c>
      <c r="AE55">
        <v>264</v>
      </c>
      <c r="AF55">
        <v>870</v>
      </c>
      <c r="AG55">
        <v>717</v>
      </c>
      <c r="AI55">
        <v>0</v>
      </c>
      <c r="AJ55">
        <v>44</v>
      </c>
      <c r="AK55">
        <v>0</v>
      </c>
    </row>
    <row r="56" spans="1:37">
      <c r="A56" t="s">
        <v>54</v>
      </c>
      <c r="B56" t="s">
        <v>126</v>
      </c>
      <c r="C56" s="135" t="s">
        <v>90</v>
      </c>
      <c r="D56" s="863" t="s">
        <v>73</v>
      </c>
      <c r="G56">
        <v>0</v>
      </c>
      <c r="AB56">
        <v>0</v>
      </c>
      <c r="AE56">
        <v>0</v>
      </c>
      <c r="AK56">
        <v>0</v>
      </c>
    </row>
    <row r="57" spans="1:37">
      <c r="A57" t="s">
        <v>54</v>
      </c>
      <c r="B57" t="s">
        <v>126</v>
      </c>
      <c r="C57" s="135" t="s">
        <v>90</v>
      </c>
      <c r="D57" s="863" t="s">
        <v>74</v>
      </c>
      <c r="E57">
        <v>0</v>
      </c>
      <c r="F57">
        <v>43</v>
      </c>
      <c r="G57">
        <v>0</v>
      </c>
      <c r="H57">
        <v>0</v>
      </c>
      <c r="J57">
        <v>0</v>
      </c>
      <c r="M57">
        <v>0</v>
      </c>
      <c r="P57">
        <v>0</v>
      </c>
      <c r="Q57">
        <v>0</v>
      </c>
      <c r="R57">
        <v>0</v>
      </c>
      <c r="S57">
        <v>4596</v>
      </c>
      <c r="U57">
        <v>43</v>
      </c>
      <c r="X57">
        <v>0</v>
      </c>
      <c r="AA57">
        <v>43</v>
      </c>
      <c r="AB57">
        <v>0</v>
      </c>
      <c r="AC57">
        <v>43</v>
      </c>
      <c r="AD57">
        <v>0</v>
      </c>
      <c r="AE57">
        <v>0</v>
      </c>
      <c r="AF57">
        <v>0</v>
      </c>
      <c r="AJ57">
        <v>0</v>
      </c>
      <c r="AK57">
        <v>65303</v>
      </c>
    </row>
    <row r="58" spans="1:7">
      <c r="A58" t="s">
        <v>54</v>
      </c>
      <c r="B58" t="s">
        <v>126</v>
      </c>
      <c r="C58" s="135" t="s">
        <v>90</v>
      </c>
      <c r="D58" s="863" t="s">
        <v>75</v>
      </c>
      <c r="E58">
        <v>0</v>
      </c>
      <c r="G58">
        <v>0</v>
      </c>
    </row>
    <row r="59" spans="1:37">
      <c r="A59" t="s">
        <v>54</v>
      </c>
      <c r="B59" t="s">
        <v>126</v>
      </c>
      <c r="C59" s="135" t="s">
        <v>90</v>
      </c>
      <c r="D59" s="863" t="s">
        <v>76</v>
      </c>
      <c r="G59">
        <v>0</v>
      </c>
      <c r="M59">
        <v>0</v>
      </c>
      <c r="O59">
        <v>0</v>
      </c>
      <c r="T59">
        <v>0</v>
      </c>
      <c r="U59">
        <v>860</v>
      </c>
      <c r="X59">
        <v>0</v>
      </c>
      <c r="AA59">
        <v>0</v>
      </c>
      <c r="AC59">
        <v>0</v>
      </c>
      <c r="AD59">
        <v>43</v>
      </c>
      <c r="AE59">
        <v>0</v>
      </c>
      <c r="AF59">
        <v>49</v>
      </c>
      <c r="AK59">
        <v>0</v>
      </c>
    </row>
    <row r="60" spans="1:37">
      <c r="A60" t="s">
        <v>54</v>
      </c>
      <c r="B60" t="s">
        <v>126</v>
      </c>
      <c r="C60" s="135" t="s">
        <v>90</v>
      </c>
      <c r="D60" s="145" t="s">
        <v>77</v>
      </c>
      <c r="F60">
        <v>0</v>
      </c>
      <c r="G60">
        <v>0</v>
      </c>
      <c r="P60">
        <v>70312</v>
      </c>
      <c r="U60">
        <v>0</v>
      </c>
      <c r="AB60">
        <v>0</v>
      </c>
      <c r="AE60">
        <v>0</v>
      </c>
      <c r="AF60">
        <v>44</v>
      </c>
      <c r="AG60">
        <v>0</v>
      </c>
      <c r="AH60">
        <v>0</v>
      </c>
      <c r="AK60">
        <v>0</v>
      </c>
    </row>
    <row r="61" spans="1:37">
      <c r="A61" t="s">
        <v>54</v>
      </c>
      <c r="B61" t="s">
        <v>126</v>
      </c>
      <c r="C61" s="135" t="s">
        <v>90</v>
      </c>
      <c r="D61" s="863" t="s">
        <v>78</v>
      </c>
      <c r="E61">
        <v>15787</v>
      </c>
      <c r="F61">
        <v>9352</v>
      </c>
      <c r="G61">
        <v>1354</v>
      </c>
      <c r="H61">
        <v>601</v>
      </c>
      <c r="I61">
        <v>4061</v>
      </c>
      <c r="J61">
        <v>72879</v>
      </c>
      <c r="K61">
        <v>11666</v>
      </c>
      <c r="L61">
        <v>1777</v>
      </c>
      <c r="M61">
        <v>12397</v>
      </c>
      <c r="N61">
        <v>46847</v>
      </c>
      <c r="O61">
        <v>18190</v>
      </c>
      <c r="P61">
        <v>38567</v>
      </c>
      <c r="Q61">
        <v>6150</v>
      </c>
      <c r="R61">
        <v>1260</v>
      </c>
      <c r="S61">
        <v>5717</v>
      </c>
      <c r="T61">
        <v>1459</v>
      </c>
      <c r="U61">
        <v>19852</v>
      </c>
      <c r="V61">
        <v>818</v>
      </c>
      <c r="W61">
        <v>425</v>
      </c>
      <c r="X61">
        <v>1360</v>
      </c>
      <c r="Y61">
        <v>0</v>
      </c>
      <c r="Z61">
        <v>1809</v>
      </c>
      <c r="AA61">
        <v>0</v>
      </c>
      <c r="AB61">
        <v>16301</v>
      </c>
      <c r="AC61">
        <v>16475</v>
      </c>
      <c r="AD61">
        <v>18146</v>
      </c>
      <c r="AE61">
        <v>11119</v>
      </c>
      <c r="AF61">
        <v>9266</v>
      </c>
      <c r="AG61">
        <v>4329</v>
      </c>
      <c r="AH61">
        <v>11755</v>
      </c>
      <c r="AI61">
        <v>3067</v>
      </c>
      <c r="AJ61">
        <v>686</v>
      </c>
      <c r="AK61">
        <v>81052</v>
      </c>
    </row>
    <row r="62" spans="1:37">
      <c r="A62" t="s">
        <v>54</v>
      </c>
      <c r="B62" t="s">
        <v>126</v>
      </c>
      <c r="C62" s="135" t="s">
        <v>90</v>
      </c>
      <c r="D62" s="861" t="s">
        <v>79</v>
      </c>
      <c r="E62">
        <v>15883</v>
      </c>
      <c r="F62">
        <v>12040</v>
      </c>
      <c r="G62">
        <v>3560</v>
      </c>
      <c r="H62">
        <v>1800</v>
      </c>
      <c r="I62">
        <v>4670</v>
      </c>
      <c r="J62">
        <v>70945</v>
      </c>
      <c r="K62">
        <v>4841</v>
      </c>
      <c r="L62">
        <v>640</v>
      </c>
      <c r="M62">
        <v>15120</v>
      </c>
      <c r="N62">
        <v>33720</v>
      </c>
      <c r="O62">
        <v>20714</v>
      </c>
      <c r="P62">
        <v>33920</v>
      </c>
      <c r="Q62">
        <v>2200</v>
      </c>
      <c r="R62">
        <v>280</v>
      </c>
      <c r="S62">
        <v>10480</v>
      </c>
      <c r="T62">
        <v>80</v>
      </c>
      <c r="U62">
        <v>27680</v>
      </c>
      <c r="V62">
        <v>400</v>
      </c>
      <c r="W62">
        <v>160</v>
      </c>
      <c r="X62">
        <v>320</v>
      </c>
      <c r="Y62">
        <v>339</v>
      </c>
      <c r="Z62">
        <v>4615</v>
      </c>
      <c r="AA62">
        <v>200</v>
      </c>
      <c r="AB62">
        <v>680</v>
      </c>
      <c r="AC62">
        <v>4360</v>
      </c>
      <c r="AD62">
        <v>6960</v>
      </c>
      <c r="AE62">
        <v>9600</v>
      </c>
      <c r="AF62">
        <v>1560</v>
      </c>
      <c r="AG62">
        <v>4960</v>
      </c>
      <c r="AH62">
        <v>24000</v>
      </c>
      <c r="AI62">
        <v>320</v>
      </c>
      <c r="AJ62">
        <v>2400</v>
      </c>
      <c r="AK62">
        <v>22323</v>
      </c>
    </row>
    <row r="63" spans="1:37">
      <c r="A63" t="s">
        <v>54</v>
      </c>
      <c r="B63" t="s">
        <v>126</v>
      </c>
      <c r="C63" s="135" t="s">
        <v>90</v>
      </c>
      <c r="D63" s="864" t="s">
        <v>80</v>
      </c>
      <c r="E63">
        <v>220</v>
      </c>
      <c r="G63">
        <v>0</v>
      </c>
      <c r="R63">
        <v>0</v>
      </c>
      <c r="U63">
        <v>0</v>
      </c>
      <c r="AB63">
        <v>0</v>
      </c>
      <c r="AE63">
        <v>0</v>
      </c>
      <c r="AK63">
        <v>0</v>
      </c>
    </row>
    <row r="64" spans="1:37">
      <c r="A64" t="s">
        <v>54</v>
      </c>
      <c r="B64" t="s">
        <v>126</v>
      </c>
      <c r="C64" s="135" t="s">
        <v>90</v>
      </c>
      <c r="D64" s="864" t="s">
        <v>81</v>
      </c>
      <c r="G64">
        <v>0</v>
      </c>
      <c r="M64">
        <v>0</v>
      </c>
      <c r="R64">
        <v>0</v>
      </c>
      <c r="U64">
        <v>0</v>
      </c>
      <c r="AA64">
        <v>0</v>
      </c>
      <c r="AB64">
        <v>0</v>
      </c>
      <c r="AE64">
        <v>0</v>
      </c>
      <c r="AK64">
        <v>0</v>
      </c>
    </row>
    <row r="65" spans="1:37">
      <c r="A65" t="s">
        <v>54</v>
      </c>
      <c r="B65" t="s">
        <v>126</v>
      </c>
      <c r="C65" s="135" t="s">
        <v>90</v>
      </c>
      <c r="D65" s="864" t="s">
        <v>82</v>
      </c>
      <c r="G65">
        <v>0</v>
      </c>
      <c r="U65">
        <v>0</v>
      </c>
      <c r="AA65">
        <v>0</v>
      </c>
      <c r="AB65">
        <v>0</v>
      </c>
      <c r="AE65">
        <v>0</v>
      </c>
      <c r="AK65">
        <v>0</v>
      </c>
    </row>
    <row r="66" spans="1:37">
      <c r="A66" t="s">
        <v>54</v>
      </c>
      <c r="B66" t="s">
        <v>126</v>
      </c>
      <c r="C66" s="135" t="s">
        <v>90</v>
      </c>
      <c r="D66" s="861" t="s">
        <v>83</v>
      </c>
      <c r="E66">
        <v>1640</v>
      </c>
      <c r="F66">
        <v>2336</v>
      </c>
      <c r="G66">
        <v>7913</v>
      </c>
      <c r="H66">
        <v>3712</v>
      </c>
      <c r="I66">
        <v>188</v>
      </c>
      <c r="J66">
        <v>4743</v>
      </c>
      <c r="K66">
        <v>5118</v>
      </c>
      <c r="M66">
        <v>20928</v>
      </c>
      <c r="N66">
        <v>109632</v>
      </c>
      <c r="O66">
        <v>1038</v>
      </c>
      <c r="P66">
        <v>32288</v>
      </c>
      <c r="Q66">
        <v>3596</v>
      </c>
      <c r="R66">
        <v>3696</v>
      </c>
      <c r="S66">
        <v>1957</v>
      </c>
      <c r="U66">
        <v>76832</v>
      </c>
      <c r="V66">
        <v>98</v>
      </c>
      <c r="X66">
        <v>627</v>
      </c>
      <c r="Z66">
        <v>1983</v>
      </c>
      <c r="AA66">
        <v>0</v>
      </c>
      <c r="AB66">
        <v>0</v>
      </c>
      <c r="AC66">
        <v>595</v>
      </c>
      <c r="AD66">
        <v>1792</v>
      </c>
      <c r="AE66">
        <v>18464</v>
      </c>
      <c r="AF66">
        <v>2230</v>
      </c>
      <c r="AG66">
        <v>3306</v>
      </c>
      <c r="AH66">
        <v>0</v>
      </c>
      <c r="AI66">
        <v>1016</v>
      </c>
      <c r="AJ66">
        <v>794</v>
      </c>
      <c r="AK66">
        <v>0</v>
      </c>
    </row>
    <row r="67" spans="1:37">
      <c r="A67" t="s">
        <v>54</v>
      </c>
      <c r="B67" t="s">
        <v>126</v>
      </c>
      <c r="C67" s="135" t="s">
        <v>90</v>
      </c>
      <c r="D67" s="864" t="s">
        <v>84</v>
      </c>
      <c r="G67">
        <v>0</v>
      </c>
      <c r="U67">
        <v>0</v>
      </c>
      <c r="AB67">
        <v>0</v>
      </c>
      <c r="AE67">
        <v>0</v>
      </c>
      <c r="AK67">
        <v>0</v>
      </c>
    </row>
    <row r="68" spans="1:37">
      <c r="A68" t="s">
        <v>54</v>
      </c>
      <c r="B68" t="s">
        <v>126</v>
      </c>
      <c r="C68" s="135" t="s">
        <v>90</v>
      </c>
      <c r="D68" s="861" t="s">
        <v>85</v>
      </c>
      <c r="G68">
        <v>0</v>
      </c>
      <c r="H68">
        <v>0</v>
      </c>
      <c r="I68">
        <v>7367</v>
      </c>
      <c r="J68">
        <v>4498</v>
      </c>
      <c r="K68">
        <v>0</v>
      </c>
      <c r="O68">
        <v>1151</v>
      </c>
      <c r="P68">
        <v>360</v>
      </c>
      <c r="R68">
        <v>0</v>
      </c>
      <c r="U68">
        <v>0</v>
      </c>
      <c r="X68">
        <v>1091</v>
      </c>
      <c r="Y68">
        <v>0</v>
      </c>
      <c r="AA68">
        <v>200</v>
      </c>
      <c r="AB68">
        <v>2520</v>
      </c>
      <c r="AD68">
        <v>120</v>
      </c>
      <c r="AE68">
        <v>0</v>
      </c>
      <c r="AF68">
        <v>178</v>
      </c>
      <c r="AG68">
        <v>162</v>
      </c>
      <c r="AJ68">
        <v>210</v>
      </c>
      <c r="AK68">
        <v>0</v>
      </c>
    </row>
    <row r="69" spans="1:37">
      <c r="A69" t="s">
        <v>54</v>
      </c>
      <c r="B69" t="s">
        <v>126</v>
      </c>
      <c r="C69" s="135" t="s">
        <v>90</v>
      </c>
      <c r="D69" s="862" t="s">
        <v>86</v>
      </c>
      <c r="E69">
        <v>105707</v>
      </c>
      <c r="F69">
        <v>193505</v>
      </c>
      <c r="G69">
        <v>29200</v>
      </c>
      <c r="I69">
        <v>96040</v>
      </c>
      <c r="J69">
        <v>821959</v>
      </c>
      <c r="K69">
        <v>29897</v>
      </c>
      <c r="L69">
        <v>4783</v>
      </c>
      <c r="M69">
        <v>15639</v>
      </c>
      <c r="N69">
        <v>325164</v>
      </c>
      <c r="O69">
        <v>28096</v>
      </c>
      <c r="P69">
        <v>380630</v>
      </c>
      <c r="Q69">
        <v>21420</v>
      </c>
      <c r="R69">
        <v>42064</v>
      </c>
      <c r="S69">
        <v>19510</v>
      </c>
      <c r="T69">
        <v>0</v>
      </c>
      <c r="U69">
        <v>433351</v>
      </c>
      <c r="V69">
        <v>11989</v>
      </c>
      <c r="W69">
        <v>12217</v>
      </c>
      <c r="X69">
        <v>10150</v>
      </c>
      <c r="Y69">
        <v>0</v>
      </c>
      <c r="Z69">
        <v>1634</v>
      </c>
      <c r="AA69">
        <v>0</v>
      </c>
      <c r="AB69">
        <v>220139</v>
      </c>
      <c r="AC69">
        <v>9230</v>
      </c>
      <c r="AD69">
        <v>129782</v>
      </c>
      <c r="AE69">
        <v>44071</v>
      </c>
      <c r="AF69">
        <v>116879</v>
      </c>
      <c r="AG69">
        <v>25313</v>
      </c>
      <c r="AH69">
        <v>13512</v>
      </c>
      <c r="AI69">
        <v>20223</v>
      </c>
      <c r="AJ69">
        <v>37631</v>
      </c>
      <c r="AK69">
        <v>370670</v>
      </c>
    </row>
    <row r="70" spans="1:37">
      <c r="A70" t="s">
        <v>54</v>
      </c>
      <c r="B70" t="s">
        <v>126</v>
      </c>
      <c r="C70" s="135" t="s">
        <v>90</v>
      </c>
      <c r="D70" s="145" t="s">
        <v>103</v>
      </c>
      <c r="E70">
        <v>5079</v>
      </c>
      <c r="F70">
        <v>7185</v>
      </c>
      <c r="G70">
        <v>0</v>
      </c>
      <c r="H70">
        <v>0</v>
      </c>
      <c r="I70">
        <v>5444</v>
      </c>
      <c r="J70">
        <v>28602</v>
      </c>
      <c r="K70">
        <v>0</v>
      </c>
      <c r="L70">
        <v>0</v>
      </c>
      <c r="M70">
        <v>0</v>
      </c>
      <c r="N70">
        <v>4395</v>
      </c>
      <c r="O70">
        <v>4291</v>
      </c>
      <c r="P70">
        <v>13442</v>
      </c>
      <c r="Q70">
        <v>0</v>
      </c>
      <c r="R70">
        <v>3327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8171</v>
      </c>
      <c r="AC70">
        <v>0</v>
      </c>
      <c r="AD70">
        <v>10749</v>
      </c>
      <c r="AE70">
        <v>0</v>
      </c>
      <c r="AF70">
        <v>0</v>
      </c>
      <c r="AG70">
        <v>0</v>
      </c>
      <c r="AH70">
        <v>3146</v>
      </c>
      <c r="AI70">
        <v>0</v>
      </c>
      <c r="AJ70">
        <v>9274</v>
      </c>
      <c r="AK70">
        <v>5494</v>
      </c>
    </row>
    <row r="71" spans="1:37">
      <c r="A71" t="s">
        <v>54</v>
      </c>
      <c r="B71" t="s">
        <v>126</v>
      </c>
      <c r="C71" s="135" t="s">
        <v>90</v>
      </c>
      <c r="D71" s="145" t="s">
        <v>59</v>
      </c>
      <c r="E71">
        <v>14480</v>
      </c>
      <c r="F71">
        <v>9517</v>
      </c>
      <c r="G71">
        <v>0</v>
      </c>
      <c r="H71">
        <v>0</v>
      </c>
      <c r="I71">
        <v>10481</v>
      </c>
      <c r="J71">
        <v>65320</v>
      </c>
      <c r="K71">
        <v>0</v>
      </c>
      <c r="L71">
        <v>0</v>
      </c>
      <c r="M71">
        <v>0</v>
      </c>
      <c r="N71">
        <v>6694</v>
      </c>
      <c r="O71">
        <v>6001</v>
      </c>
      <c r="P71">
        <v>18636</v>
      </c>
      <c r="Q71">
        <v>0</v>
      </c>
      <c r="R71">
        <v>3248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11274</v>
      </c>
      <c r="AC71">
        <v>1551</v>
      </c>
      <c r="AD71">
        <v>12229</v>
      </c>
      <c r="AE71">
        <v>0</v>
      </c>
      <c r="AF71">
        <v>7200</v>
      </c>
      <c r="AG71">
        <v>3106</v>
      </c>
      <c r="AH71">
        <v>3513</v>
      </c>
      <c r="AI71">
        <v>0</v>
      </c>
      <c r="AJ71">
        <v>15754</v>
      </c>
      <c r="AK71">
        <v>14230</v>
      </c>
    </row>
    <row r="72" spans="1:37">
      <c r="A72" t="s">
        <v>54</v>
      </c>
      <c r="B72" t="s">
        <v>126</v>
      </c>
      <c r="C72" s="135" t="s">
        <v>90</v>
      </c>
      <c r="D72" s="862" t="s">
        <v>104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>
      <c r="A73" t="s">
        <v>54</v>
      </c>
      <c r="B73" t="s">
        <v>126</v>
      </c>
      <c r="C73" s="135" t="s">
        <v>90</v>
      </c>
      <c r="D73" s="862" t="s">
        <v>60</v>
      </c>
      <c r="E73">
        <v>0</v>
      </c>
      <c r="F73">
        <v>147</v>
      </c>
      <c r="G73">
        <v>0</v>
      </c>
      <c r="H73">
        <v>0</v>
      </c>
      <c r="I73">
        <v>1169</v>
      </c>
      <c r="J73">
        <v>8144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1181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808</v>
      </c>
      <c r="AK73">
        <v>0</v>
      </c>
    </row>
    <row r="74" spans="1:37">
      <c r="A74" t="s">
        <v>54</v>
      </c>
      <c r="B74" t="s">
        <v>126</v>
      </c>
      <c r="C74" s="135" t="s">
        <v>90</v>
      </c>
      <c r="D74" s="145" t="s">
        <v>62</v>
      </c>
      <c r="E74">
        <v>10407</v>
      </c>
      <c r="F74">
        <v>22889</v>
      </c>
      <c r="G74">
        <v>20165</v>
      </c>
      <c r="H74">
        <v>0</v>
      </c>
      <c r="I74">
        <v>25184</v>
      </c>
      <c r="J74">
        <v>146022</v>
      </c>
      <c r="K74">
        <v>4852</v>
      </c>
      <c r="L74">
        <v>1823</v>
      </c>
      <c r="M74">
        <v>0</v>
      </c>
      <c r="N74">
        <v>0</v>
      </c>
      <c r="O74">
        <v>74886</v>
      </c>
      <c r="P74">
        <v>0</v>
      </c>
      <c r="Q74">
        <v>1892</v>
      </c>
      <c r="R74">
        <v>12583</v>
      </c>
      <c r="S74">
        <v>0</v>
      </c>
      <c r="T74">
        <v>0</v>
      </c>
      <c r="U74">
        <v>131022</v>
      </c>
      <c r="V74">
        <v>7568</v>
      </c>
      <c r="W74">
        <v>547</v>
      </c>
      <c r="X74">
        <v>387</v>
      </c>
      <c r="Y74">
        <v>0</v>
      </c>
      <c r="Z74">
        <v>312</v>
      </c>
      <c r="AA74">
        <v>0</v>
      </c>
      <c r="AB74">
        <v>46412</v>
      </c>
      <c r="AC74">
        <v>1662</v>
      </c>
      <c r="AD74">
        <v>58866</v>
      </c>
      <c r="AE74">
        <v>13328</v>
      </c>
      <c r="AF74">
        <v>11834</v>
      </c>
      <c r="AG74">
        <v>14473</v>
      </c>
      <c r="AH74">
        <v>18796</v>
      </c>
      <c r="AI74">
        <v>2249</v>
      </c>
      <c r="AJ74">
        <v>4459</v>
      </c>
      <c r="AK74">
        <v>34422</v>
      </c>
    </row>
    <row r="75" spans="1:37">
      <c r="A75" t="s">
        <v>54</v>
      </c>
      <c r="B75" t="s">
        <v>126</v>
      </c>
      <c r="C75" s="135" t="s">
        <v>90</v>
      </c>
      <c r="D75" s="145" t="s">
        <v>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281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t="s">
        <v>54</v>
      </c>
      <c r="B76" t="s">
        <v>126</v>
      </c>
      <c r="C76" s="135" t="s">
        <v>90</v>
      </c>
      <c r="D76" s="865" t="s">
        <v>105</v>
      </c>
      <c r="E76">
        <v>51905</v>
      </c>
      <c r="F76">
        <v>24348</v>
      </c>
      <c r="G76">
        <v>6542</v>
      </c>
      <c r="H76">
        <v>347</v>
      </c>
      <c r="I76">
        <v>17004</v>
      </c>
      <c r="J76">
        <v>78368</v>
      </c>
      <c r="K76">
        <v>6573</v>
      </c>
      <c r="L76">
        <v>4370</v>
      </c>
      <c r="M76">
        <v>10248</v>
      </c>
      <c r="N76">
        <v>45877</v>
      </c>
      <c r="O76">
        <v>122929</v>
      </c>
      <c r="P76">
        <v>76265</v>
      </c>
      <c r="Q76">
        <v>2130</v>
      </c>
      <c r="R76">
        <v>3561</v>
      </c>
      <c r="S76">
        <v>5927</v>
      </c>
      <c r="T76">
        <v>0</v>
      </c>
      <c r="U76">
        <v>8437</v>
      </c>
      <c r="V76">
        <v>3074</v>
      </c>
      <c r="W76">
        <v>1169</v>
      </c>
      <c r="X76">
        <v>9459</v>
      </c>
      <c r="Y76">
        <v>0</v>
      </c>
      <c r="Z76">
        <v>214</v>
      </c>
      <c r="AA76">
        <v>0</v>
      </c>
      <c r="AB76">
        <v>2747</v>
      </c>
      <c r="AC76">
        <v>16367</v>
      </c>
      <c r="AD76">
        <v>37375</v>
      </c>
      <c r="AE76">
        <v>60247</v>
      </c>
      <c r="AF76">
        <v>10467</v>
      </c>
      <c r="AG76">
        <v>2206</v>
      </c>
      <c r="AH76">
        <v>177143</v>
      </c>
      <c r="AI76">
        <v>2831</v>
      </c>
      <c r="AJ76">
        <v>15717</v>
      </c>
      <c r="AK76">
        <v>13473</v>
      </c>
    </row>
    <row r="77" spans="1:37">
      <c r="A77" t="s">
        <v>54</v>
      </c>
      <c r="B77" t="s">
        <v>126</v>
      </c>
      <c r="C77" s="135" t="s">
        <v>90</v>
      </c>
      <c r="D77" s="865" t="s">
        <v>106</v>
      </c>
      <c r="E77">
        <v>638</v>
      </c>
      <c r="F77">
        <v>522</v>
      </c>
      <c r="G77">
        <v>0</v>
      </c>
      <c r="H77">
        <v>0</v>
      </c>
      <c r="I77">
        <v>50</v>
      </c>
      <c r="J77">
        <v>6513</v>
      </c>
      <c r="K77">
        <v>172</v>
      </c>
      <c r="L77">
        <v>0</v>
      </c>
      <c r="M77">
        <v>27</v>
      </c>
      <c r="N77">
        <v>2025</v>
      </c>
      <c r="O77">
        <v>120</v>
      </c>
      <c r="P77">
        <v>1080</v>
      </c>
      <c r="Q77">
        <v>0</v>
      </c>
      <c r="R77">
        <v>6</v>
      </c>
      <c r="S77">
        <v>190</v>
      </c>
      <c r="T77">
        <v>0</v>
      </c>
      <c r="U77">
        <v>0</v>
      </c>
      <c r="V77">
        <v>104</v>
      </c>
      <c r="W77">
        <v>0</v>
      </c>
      <c r="X77">
        <v>0</v>
      </c>
      <c r="Y77">
        <v>0</v>
      </c>
      <c r="Z77">
        <v>0</v>
      </c>
      <c r="AA77">
        <v>0</v>
      </c>
      <c r="AB77">
        <v>946</v>
      </c>
      <c r="AC77">
        <v>0</v>
      </c>
      <c r="AD77">
        <v>150</v>
      </c>
      <c r="AE77">
        <v>0</v>
      </c>
      <c r="AF77">
        <v>84</v>
      </c>
      <c r="AG77">
        <v>0</v>
      </c>
      <c r="AH77">
        <v>0</v>
      </c>
      <c r="AI77">
        <v>11</v>
      </c>
      <c r="AJ77">
        <v>21</v>
      </c>
      <c r="AK77">
        <v>528</v>
      </c>
    </row>
    <row r="78" spans="1:37">
      <c r="A78" t="s">
        <v>54</v>
      </c>
      <c r="B78" t="s">
        <v>126</v>
      </c>
      <c r="C78" s="135" t="s">
        <v>90</v>
      </c>
      <c r="D78" s="145" t="s">
        <v>107</v>
      </c>
      <c r="E78">
        <v>0</v>
      </c>
      <c r="F78">
        <v>0</v>
      </c>
      <c r="G78">
        <v>420</v>
      </c>
      <c r="H78">
        <v>0</v>
      </c>
      <c r="I78">
        <v>0</v>
      </c>
      <c r="J78">
        <v>3612</v>
      </c>
      <c r="K78">
        <v>752</v>
      </c>
      <c r="L78">
        <v>0</v>
      </c>
      <c r="M78">
        <v>0</v>
      </c>
      <c r="N78">
        <v>0</v>
      </c>
      <c r="O78">
        <v>1452</v>
      </c>
      <c r="P78">
        <v>0</v>
      </c>
      <c r="Q78">
        <v>0</v>
      </c>
      <c r="R78">
        <v>0</v>
      </c>
      <c r="S78">
        <v>267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909</v>
      </c>
      <c r="AD78">
        <v>123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1305</v>
      </c>
    </row>
    <row r="79" spans="1:37">
      <c r="A79" t="s">
        <v>54</v>
      </c>
      <c r="B79" t="s">
        <v>126</v>
      </c>
      <c r="C79" s="135" t="s">
        <v>90</v>
      </c>
      <c r="D79" s="145" t="s">
        <v>108</v>
      </c>
      <c r="E79">
        <v>0</v>
      </c>
      <c r="F79">
        <v>0</v>
      </c>
      <c r="G79">
        <v>0</v>
      </c>
      <c r="H79">
        <v>0</v>
      </c>
      <c r="I79">
        <v>0</v>
      </c>
      <c r="J79">
        <v>3612</v>
      </c>
      <c r="K79">
        <v>616</v>
      </c>
      <c r="L79">
        <v>0</v>
      </c>
      <c r="M79">
        <v>0</v>
      </c>
      <c r="N79">
        <v>0</v>
      </c>
      <c r="O79">
        <v>1069</v>
      </c>
      <c r="P79">
        <v>0</v>
      </c>
      <c r="Q79">
        <v>0</v>
      </c>
      <c r="R79">
        <v>0</v>
      </c>
      <c r="S79">
        <v>358</v>
      </c>
      <c r="T79">
        <v>0</v>
      </c>
      <c r="U79">
        <v>0</v>
      </c>
      <c r="V79">
        <v>0</v>
      </c>
      <c r="W79">
        <v>0</v>
      </c>
      <c r="X79">
        <v>1076</v>
      </c>
      <c r="Y79">
        <v>0</v>
      </c>
      <c r="Z79">
        <v>0</v>
      </c>
      <c r="AA79">
        <v>0</v>
      </c>
      <c r="AB79">
        <v>0</v>
      </c>
      <c r="AC79">
        <v>909</v>
      </c>
      <c r="AD79">
        <v>4512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750</v>
      </c>
    </row>
    <row r="80" spans="1:37">
      <c r="A80" t="s">
        <v>54</v>
      </c>
      <c r="B80" t="s">
        <v>126</v>
      </c>
      <c r="C80" s="135" t="s">
        <v>90</v>
      </c>
      <c r="D80" s="860" t="s">
        <v>109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308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 t="s">
        <v>54</v>
      </c>
      <c r="B81" t="s">
        <v>126</v>
      </c>
      <c r="C81" t="s">
        <v>90</v>
      </c>
      <c r="D81" s="865" t="s">
        <v>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>
      <c r="A82" t="s">
        <v>54</v>
      </c>
      <c r="B82" t="s">
        <v>126</v>
      </c>
      <c r="C82" t="s">
        <v>90</v>
      </c>
      <c r="D82" s="865" t="s">
        <v>88</v>
      </c>
      <c r="E82">
        <v>769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518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>
      <c r="A83" t="s">
        <v>54</v>
      </c>
      <c r="B83" t="s">
        <v>126</v>
      </c>
      <c r="C83" t="s">
        <v>90</v>
      </c>
      <c r="D83" s="865" t="s">
        <v>110</v>
      </c>
      <c r="E83">
        <v>0</v>
      </c>
      <c r="F83">
        <v>471</v>
      </c>
      <c r="G83">
        <v>0</v>
      </c>
      <c r="H83">
        <v>0</v>
      </c>
      <c r="I83">
        <v>0</v>
      </c>
      <c r="J83">
        <v>1993</v>
      </c>
      <c r="K83">
        <v>0</v>
      </c>
      <c r="L83">
        <v>0</v>
      </c>
      <c r="M83">
        <v>0</v>
      </c>
      <c r="N83">
        <v>0</v>
      </c>
      <c r="O83">
        <v>308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590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 t="s">
        <v>54</v>
      </c>
      <c r="B84" t="s">
        <v>126</v>
      </c>
      <c r="C84" t="s">
        <v>90</v>
      </c>
      <c r="D84" s="865" t="s">
        <v>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 t="s">
        <v>54</v>
      </c>
      <c r="B85" t="s">
        <v>126</v>
      </c>
      <c r="C85" t="s">
        <v>90</v>
      </c>
      <c r="D85" s="145" t="s">
        <v>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57</v>
      </c>
      <c r="S85">
        <v>0</v>
      </c>
      <c r="T85">
        <v>722</v>
      </c>
      <c r="U85">
        <v>107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110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54</v>
      </c>
      <c r="B86" t="s">
        <v>126</v>
      </c>
      <c r="C86" t="s">
        <v>90</v>
      </c>
      <c r="D86" s="145" t="s">
        <v>65</v>
      </c>
      <c r="E86">
        <v>97312</v>
      </c>
      <c r="F86">
        <v>137293</v>
      </c>
      <c r="G86">
        <v>28145</v>
      </c>
      <c r="H86">
        <v>2084</v>
      </c>
      <c r="I86">
        <v>81331</v>
      </c>
      <c r="J86">
        <v>808308</v>
      </c>
      <c r="K86">
        <v>31046</v>
      </c>
      <c r="L86">
        <v>7542</v>
      </c>
      <c r="M86">
        <v>50911</v>
      </c>
      <c r="N86">
        <v>264564</v>
      </c>
      <c r="O86">
        <v>145296</v>
      </c>
      <c r="P86">
        <v>422798</v>
      </c>
      <c r="Q86">
        <v>12978</v>
      </c>
      <c r="R86">
        <v>35222</v>
      </c>
      <c r="S86">
        <v>32774</v>
      </c>
      <c r="T86">
        <v>48593</v>
      </c>
      <c r="U86">
        <v>460325</v>
      </c>
      <c r="V86">
        <v>9554</v>
      </c>
      <c r="W86">
        <v>13079</v>
      </c>
      <c r="X86">
        <v>5724</v>
      </c>
      <c r="Y86">
        <v>6671</v>
      </c>
      <c r="Z86">
        <v>7236</v>
      </c>
      <c r="AA86">
        <v>1681</v>
      </c>
      <c r="AB86">
        <v>140648</v>
      </c>
      <c r="AC86">
        <v>160358</v>
      </c>
      <c r="AD86">
        <v>150588</v>
      </c>
      <c r="AE86">
        <v>62885</v>
      </c>
      <c r="AF86">
        <v>73372</v>
      </c>
      <c r="AG86">
        <v>26233</v>
      </c>
      <c r="AH86">
        <v>195790</v>
      </c>
      <c r="AI86">
        <v>19753</v>
      </c>
      <c r="AJ86">
        <v>39337</v>
      </c>
      <c r="AK86">
        <v>376279</v>
      </c>
    </row>
    <row r="87" s="14" customFormat="1" spans="1:37">
      <c r="A87" s="14" t="s">
        <v>54</v>
      </c>
      <c r="B87" s="14" t="s">
        <v>126</v>
      </c>
      <c r="C87" s="14" t="s">
        <v>90</v>
      </c>
      <c r="D87" s="231" t="s">
        <v>111</v>
      </c>
      <c r="E87" s="14">
        <v>13769</v>
      </c>
      <c r="F87" s="14">
        <v>5717</v>
      </c>
      <c r="G87" s="14">
        <v>352</v>
      </c>
      <c r="H87" s="14">
        <v>299</v>
      </c>
      <c r="I87" s="14">
        <v>5530</v>
      </c>
      <c r="J87" s="14">
        <v>35428</v>
      </c>
      <c r="K87" s="14">
        <v>0</v>
      </c>
      <c r="L87" s="14">
        <v>0</v>
      </c>
      <c r="M87" s="14">
        <v>0</v>
      </c>
      <c r="N87" s="14">
        <v>0</v>
      </c>
      <c r="O87" s="14">
        <v>366</v>
      </c>
      <c r="P87" s="14">
        <v>0</v>
      </c>
      <c r="Q87" s="14">
        <v>319</v>
      </c>
      <c r="R87" s="14">
        <v>1334</v>
      </c>
      <c r="S87" s="14">
        <v>0</v>
      </c>
      <c r="T87" s="14">
        <v>0</v>
      </c>
      <c r="U87" s="14">
        <v>9362</v>
      </c>
      <c r="V87" s="14">
        <v>0</v>
      </c>
      <c r="W87" s="14">
        <v>597</v>
      </c>
      <c r="X87" s="14">
        <v>105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18834</v>
      </c>
      <c r="AE87" s="14">
        <v>2268</v>
      </c>
      <c r="AF87" s="14">
        <v>1284</v>
      </c>
      <c r="AG87" s="14">
        <v>0</v>
      </c>
      <c r="AH87" s="14">
        <v>0</v>
      </c>
      <c r="AI87" s="14">
        <v>954</v>
      </c>
      <c r="AJ87" s="14">
        <v>546</v>
      </c>
      <c r="AK87" s="14">
        <v>0</v>
      </c>
    </row>
    <row r="88" spans="1:37">
      <c r="A88" t="s">
        <v>54</v>
      </c>
      <c r="B88" t="s">
        <v>126</v>
      </c>
      <c r="C88" t="s">
        <v>112</v>
      </c>
      <c r="D88" t="s">
        <v>91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6">
      <c r="A89" t="s">
        <v>54</v>
      </c>
      <c r="B89" t="s">
        <v>126</v>
      </c>
      <c r="C89" t="s">
        <v>112</v>
      </c>
      <c r="D89" t="s">
        <v>92</v>
      </c>
      <c r="E89">
        <v>0</v>
      </c>
      <c r="F89">
        <v>0</v>
      </c>
      <c r="G89">
        <v>0</v>
      </c>
      <c r="I89">
        <v>840</v>
      </c>
      <c r="J89">
        <v>12894</v>
      </c>
      <c r="N89">
        <v>0</v>
      </c>
      <c r="Q89">
        <v>0</v>
      </c>
      <c r="T89">
        <v>2693</v>
      </c>
      <c r="V89">
        <v>0</v>
      </c>
      <c r="W89">
        <v>694</v>
      </c>
      <c r="X89">
        <v>0</v>
      </c>
      <c r="Z89">
        <v>54</v>
      </c>
      <c r="AB89">
        <v>0</v>
      </c>
      <c r="AE89">
        <v>180</v>
      </c>
      <c r="AF89">
        <v>332</v>
      </c>
      <c r="AG89">
        <v>0</v>
      </c>
      <c r="AJ89">
        <v>648</v>
      </c>
    </row>
    <row r="90" spans="1:37">
      <c r="A90" t="s">
        <v>54</v>
      </c>
      <c r="B90" t="s">
        <v>126</v>
      </c>
      <c r="C90" t="s">
        <v>112</v>
      </c>
      <c r="D90" t="s">
        <v>93</v>
      </c>
      <c r="E90">
        <v>0</v>
      </c>
      <c r="F90">
        <v>0</v>
      </c>
      <c r="G90">
        <v>0</v>
      </c>
      <c r="I90">
        <v>0</v>
      </c>
      <c r="J90">
        <v>0</v>
      </c>
      <c r="N90">
        <v>0</v>
      </c>
      <c r="R90">
        <v>0</v>
      </c>
      <c r="S90">
        <v>0</v>
      </c>
      <c r="Z90">
        <v>333</v>
      </c>
      <c r="AB90">
        <v>29187</v>
      </c>
      <c r="AD90">
        <v>1013</v>
      </c>
      <c r="AF90">
        <v>1540</v>
      </c>
      <c r="AG90">
        <v>0</v>
      </c>
      <c r="AI90">
        <v>0</v>
      </c>
      <c r="AJ90">
        <v>10502</v>
      </c>
      <c r="AK90">
        <v>28373</v>
      </c>
    </row>
    <row r="91" spans="1:37">
      <c r="A91" t="s">
        <v>54</v>
      </c>
      <c r="B91" t="s">
        <v>126</v>
      </c>
      <c r="C91" t="s">
        <v>112</v>
      </c>
      <c r="D91" t="s">
        <v>94</v>
      </c>
      <c r="E91">
        <v>55</v>
      </c>
      <c r="F91">
        <v>25375</v>
      </c>
      <c r="G91">
        <v>0</v>
      </c>
      <c r="I91">
        <v>5960</v>
      </c>
      <c r="J91">
        <v>115752</v>
      </c>
      <c r="K91">
        <v>0</v>
      </c>
      <c r="L91">
        <v>0</v>
      </c>
      <c r="M91">
        <v>0</v>
      </c>
      <c r="N91">
        <v>16514</v>
      </c>
      <c r="O91">
        <v>0</v>
      </c>
      <c r="P91">
        <v>63284</v>
      </c>
      <c r="Q91">
        <v>0</v>
      </c>
      <c r="R91">
        <v>0</v>
      </c>
      <c r="S91">
        <v>0</v>
      </c>
      <c r="T91">
        <v>0</v>
      </c>
      <c r="U91">
        <v>38790</v>
      </c>
      <c r="V91">
        <v>0</v>
      </c>
      <c r="W91">
        <v>0</v>
      </c>
      <c r="X91">
        <v>26</v>
      </c>
      <c r="Y91">
        <v>63</v>
      </c>
      <c r="Z91">
        <v>54</v>
      </c>
      <c r="AB91">
        <v>0</v>
      </c>
      <c r="AC91">
        <v>7025</v>
      </c>
      <c r="AD91">
        <v>2990</v>
      </c>
      <c r="AE91">
        <v>0</v>
      </c>
      <c r="AF91">
        <v>0</v>
      </c>
      <c r="AG91">
        <v>0</v>
      </c>
      <c r="AH91">
        <v>11604</v>
      </c>
      <c r="AI91">
        <v>0</v>
      </c>
      <c r="AJ91">
        <v>7973</v>
      </c>
      <c r="AK91">
        <v>1578</v>
      </c>
    </row>
    <row r="92" spans="1:35">
      <c r="A92" t="s">
        <v>54</v>
      </c>
      <c r="B92" t="s">
        <v>126</v>
      </c>
      <c r="C92" t="s">
        <v>112</v>
      </c>
      <c r="D92" t="s">
        <v>95</v>
      </c>
      <c r="E92">
        <v>0</v>
      </c>
      <c r="F92">
        <v>0</v>
      </c>
      <c r="G92">
        <v>0</v>
      </c>
      <c r="N92">
        <v>0</v>
      </c>
      <c r="Q92">
        <v>0</v>
      </c>
      <c r="R92">
        <v>0</v>
      </c>
      <c r="U92">
        <v>0</v>
      </c>
      <c r="V92">
        <v>0</v>
      </c>
      <c r="Z92">
        <v>3334</v>
      </c>
      <c r="AE92">
        <v>0</v>
      </c>
      <c r="AF92">
        <v>3909</v>
      </c>
      <c r="AG92">
        <v>0</v>
      </c>
      <c r="AI92">
        <v>0</v>
      </c>
    </row>
    <row r="93" spans="1:37">
      <c r="A93" t="s">
        <v>54</v>
      </c>
      <c r="B93" t="s">
        <v>126</v>
      </c>
      <c r="C93" t="s">
        <v>112</v>
      </c>
      <c r="D93" t="s">
        <v>57</v>
      </c>
      <c r="E93">
        <v>37703</v>
      </c>
      <c r="F93">
        <v>22165</v>
      </c>
      <c r="G93">
        <v>0</v>
      </c>
      <c r="H93">
        <v>0</v>
      </c>
      <c r="I93">
        <v>46422</v>
      </c>
      <c r="J93">
        <v>113952</v>
      </c>
      <c r="K93">
        <v>0</v>
      </c>
      <c r="L93">
        <v>0</v>
      </c>
      <c r="M93">
        <v>0</v>
      </c>
      <c r="N93">
        <v>17303</v>
      </c>
      <c r="O93">
        <v>20741</v>
      </c>
      <c r="P93">
        <v>62782</v>
      </c>
      <c r="Q93">
        <v>114</v>
      </c>
      <c r="R93">
        <v>11745</v>
      </c>
      <c r="S93">
        <v>0</v>
      </c>
      <c r="T93">
        <v>855</v>
      </c>
      <c r="U93">
        <v>79445</v>
      </c>
      <c r="V93">
        <v>28</v>
      </c>
      <c r="W93">
        <v>28</v>
      </c>
      <c r="X93">
        <v>86</v>
      </c>
      <c r="Y93">
        <v>0</v>
      </c>
      <c r="Z93">
        <v>741</v>
      </c>
      <c r="AA93">
        <v>0</v>
      </c>
      <c r="AB93">
        <v>20968</v>
      </c>
      <c r="AC93">
        <v>5835</v>
      </c>
      <c r="AD93">
        <v>27537</v>
      </c>
      <c r="AE93">
        <v>0</v>
      </c>
      <c r="AF93">
        <v>24968</v>
      </c>
      <c r="AG93">
        <v>13194</v>
      </c>
      <c r="AH93">
        <v>26287</v>
      </c>
      <c r="AI93">
        <v>228</v>
      </c>
      <c r="AJ93">
        <v>29771</v>
      </c>
      <c r="AK93">
        <v>54732</v>
      </c>
    </row>
    <row r="94" spans="1:37">
      <c r="A94" t="s">
        <v>54</v>
      </c>
      <c r="B94" t="s">
        <v>126</v>
      </c>
      <c r="C94" t="s">
        <v>112</v>
      </c>
      <c r="D94" t="s">
        <v>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>
      <c r="A95" t="s">
        <v>54</v>
      </c>
      <c r="B95" t="s">
        <v>126</v>
      </c>
      <c r="C95" t="s">
        <v>112</v>
      </c>
      <c r="D95" t="s">
        <v>97</v>
      </c>
      <c r="E95">
        <v>1885</v>
      </c>
      <c r="F95">
        <v>0</v>
      </c>
      <c r="G95">
        <v>0</v>
      </c>
      <c r="H95">
        <v>0</v>
      </c>
      <c r="I95">
        <v>1772</v>
      </c>
      <c r="J95">
        <v>0</v>
      </c>
      <c r="K95">
        <v>0</v>
      </c>
      <c r="L95">
        <v>0</v>
      </c>
      <c r="M95">
        <v>0</v>
      </c>
      <c r="N95">
        <v>0</v>
      </c>
      <c r="O95">
        <v>75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6">
      <c r="A96" t="s">
        <v>54</v>
      </c>
      <c r="B96" t="s">
        <v>126</v>
      </c>
      <c r="C96" t="s">
        <v>112</v>
      </c>
      <c r="D96" t="s">
        <v>98</v>
      </c>
      <c r="E96">
        <v>0</v>
      </c>
      <c r="F96">
        <v>0</v>
      </c>
      <c r="G96">
        <v>0</v>
      </c>
      <c r="I96">
        <v>798</v>
      </c>
      <c r="J96">
        <v>0</v>
      </c>
      <c r="M96">
        <v>0</v>
      </c>
      <c r="P96">
        <v>0</v>
      </c>
      <c r="Q96">
        <v>0</v>
      </c>
      <c r="R96">
        <v>0</v>
      </c>
      <c r="U96">
        <v>0</v>
      </c>
      <c r="Y96">
        <v>0</v>
      </c>
      <c r="Z96">
        <v>0</v>
      </c>
      <c r="AB96">
        <v>0</v>
      </c>
      <c r="AD96">
        <v>0</v>
      </c>
      <c r="AF96">
        <v>0</v>
      </c>
      <c r="AG96">
        <v>0</v>
      </c>
      <c r="AI96">
        <v>0</v>
      </c>
      <c r="AJ96">
        <v>0</v>
      </c>
    </row>
    <row r="97" spans="1:37">
      <c r="A97" t="s">
        <v>54</v>
      </c>
      <c r="B97" t="s">
        <v>126</v>
      </c>
      <c r="C97" t="s">
        <v>112</v>
      </c>
      <c r="D97" t="s">
        <v>99</v>
      </c>
      <c r="E97">
        <v>0</v>
      </c>
      <c r="F97">
        <v>0</v>
      </c>
      <c r="G97">
        <v>0</v>
      </c>
      <c r="H97">
        <v>0</v>
      </c>
      <c r="I97">
        <v>0</v>
      </c>
      <c r="J97">
        <v>60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4">
      <c r="A98" t="s">
        <v>54</v>
      </c>
      <c r="B98" t="s">
        <v>126</v>
      </c>
      <c r="C98" t="s">
        <v>112</v>
      </c>
      <c r="D98" t="s">
        <v>100</v>
      </c>
      <c r="L98">
        <v>0</v>
      </c>
      <c r="O98">
        <v>0</v>
      </c>
      <c r="S98">
        <v>0</v>
      </c>
      <c r="V98">
        <v>0</v>
      </c>
      <c r="X98">
        <v>0</v>
      </c>
      <c r="Z98">
        <v>0</v>
      </c>
      <c r="AF98">
        <v>0</v>
      </c>
      <c r="AG98">
        <v>0</v>
      </c>
      <c r="AH98">
        <v>0</v>
      </c>
    </row>
    <row r="99" spans="1:22">
      <c r="A99" t="s">
        <v>54</v>
      </c>
      <c r="B99" t="s">
        <v>126</v>
      </c>
      <c r="C99" t="s">
        <v>112</v>
      </c>
      <c r="D99" t="s">
        <v>101</v>
      </c>
      <c r="L99">
        <v>0</v>
      </c>
      <c r="O99">
        <v>0</v>
      </c>
      <c r="S99">
        <v>0</v>
      </c>
      <c r="V99">
        <v>0</v>
      </c>
    </row>
    <row r="100" spans="1:12">
      <c r="A100" t="s">
        <v>54</v>
      </c>
      <c r="B100" t="s">
        <v>126</v>
      </c>
      <c r="C100" t="s">
        <v>112</v>
      </c>
      <c r="D100" t="s">
        <v>102</v>
      </c>
      <c r="L100">
        <v>0</v>
      </c>
    </row>
    <row r="101" spans="1:7">
      <c r="A101" t="s">
        <v>54</v>
      </c>
      <c r="B101" t="s">
        <v>126</v>
      </c>
      <c r="C101" t="s">
        <v>112</v>
      </c>
      <c r="D101" t="s">
        <v>67</v>
      </c>
      <c r="G101">
        <v>0</v>
      </c>
    </row>
    <row r="102" spans="1:7">
      <c r="A102" t="s">
        <v>54</v>
      </c>
      <c r="B102" t="s">
        <v>126</v>
      </c>
      <c r="C102" t="s">
        <v>112</v>
      </c>
      <c r="D102" t="s">
        <v>68</v>
      </c>
      <c r="G102">
        <v>0</v>
      </c>
    </row>
    <row r="103" spans="1:37">
      <c r="A103" t="s">
        <v>54</v>
      </c>
      <c r="B103" t="s">
        <v>126</v>
      </c>
      <c r="C103" t="s">
        <v>112</v>
      </c>
      <c r="D103" t="s">
        <v>69</v>
      </c>
      <c r="G103">
        <v>0</v>
      </c>
      <c r="AB103">
        <v>0</v>
      </c>
      <c r="AE103">
        <v>0</v>
      </c>
      <c r="AK103">
        <v>0</v>
      </c>
    </row>
    <row r="104" spans="1:37">
      <c r="A104" t="s">
        <v>54</v>
      </c>
      <c r="B104" t="s">
        <v>126</v>
      </c>
      <c r="C104" t="s">
        <v>112</v>
      </c>
      <c r="D104" t="s">
        <v>70</v>
      </c>
      <c r="G104">
        <v>0</v>
      </c>
      <c r="AB104">
        <v>0</v>
      </c>
      <c r="AK104">
        <v>0</v>
      </c>
    </row>
    <row r="105" spans="1:37">
      <c r="A105" t="s">
        <v>54</v>
      </c>
      <c r="B105" t="s">
        <v>126</v>
      </c>
      <c r="C105" t="s">
        <v>112</v>
      </c>
      <c r="D105" t="s">
        <v>71</v>
      </c>
      <c r="E105">
        <v>0</v>
      </c>
      <c r="F105">
        <v>0</v>
      </c>
      <c r="G105">
        <v>0</v>
      </c>
      <c r="H105">
        <v>46</v>
      </c>
      <c r="I105">
        <v>0</v>
      </c>
      <c r="J105">
        <v>2624</v>
      </c>
      <c r="K105">
        <v>46</v>
      </c>
      <c r="M105">
        <v>0</v>
      </c>
      <c r="N105">
        <v>1472</v>
      </c>
      <c r="O105">
        <v>4158</v>
      </c>
      <c r="P105">
        <v>276</v>
      </c>
      <c r="Q105">
        <v>0</v>
      </c>
      <c r="R105">
        <v>0</v>
      </c>
      <c r="S105">
        <v>47</v>
      </c>
      <c r="U105">
        <v>1012</v>
      </c>
      <c r="W105">
        <v>0</v>
      </c>
      <c r="Y105">
        <v>422</v>
      </c>
      <c r="Z105">
        <v>0</v>
      </c>
      <c r="AB105">
        <v>0</v>
      </c>
      <c r="AC105">
        <v>138</v>
      </c>
      <c r="AD105">
        <v>46</v>
      </c>
      <c r="AE105">
        <v>46</v>
      </c>
      <c r="AF105">
        <v>0</v>
      </c>
      <c r="AG105">
        <v>0</v>
      </c>
      <c r="AH105">
        <v>6716</v>
      </c>
      <c r="AI105">
        <v>92</v>
      </c>
      <c r="AK105">
        <v>0</v>
      </c>
    </row>
    <row r="106" spans="1:37">
      <c r="A106" t="s">
        <v>54</v>
      </c>
      <c r="B106" t="s">
        <v>126</v>
      </c>
      <c r="C106" t="s">
        <v>112</v>
      </c>
      <c r="D106" t="s">
        <v>72</v>
      </c>
      <c r="F106">
        <v>0</v>
      </c>
      <c r="G106">
        <v>0</v>
      </c>
      <c r="J106">
        <v>0</v>
      </c>
      <c r="K106">
        <v>0</v>
      </c>
      <c r="M106">
        <v>0</v>
      </c>
      <c r="U106">
        <v>0</v>
      </c>
      <c r="AC106">
        <v>0</v>
      </c>
      <c r="AD106">
        <v>0</v>
      </c>
      <c r="AE106">
        <v>0</v>
      </c>
      <c r="AF106">
        <v>0</v>
      </c>
      <c r="AG106">
        <v>45</v>
      </c>
      <c r="AK106">
        <v>0</v>
      </c>
    </row>
    <row r="107" spans="1:37">
      <c r="A107" t="s">
        <v>54</v>
      </c>
      <c r="B107" t="s">
        <v>126</v>
      </c>
      <c r="C107" t="s">
        <v>112</v>
      </c>
      <c r="D107" t="s">
        <v>73</v>
      </c>
      <c r="G107">
        <v>0</v>
      </c>
      <c r="AB107">
        <v>0</v>
      </c>
      <c r="AE107">
        <v>0</v>
      </c>
      <c r="AK107">
        <v>0</v>
      </c>
    </row>
    <row r="108" spans="1:37">
      <c r="A108" t="s">
        <v>54</v>
      </c>
      <c r="B108" t="s">
        <v>126</v>
      </c>
      <c r="C108" t="s">
        <v>112</v>
      </c>
      <c r="D108" t="s">
        <v>74</v>
      </c>
      <c r="E108">
        <v>0</v>
      </c>
      <c r="G108">
        <v>0</v>
      </c>
      <c r="R108">
        <v>0</v>
      </c>
      <c r="AB108">
        <v>0</v>
      </c>
      <c r="AD108">
        <v>0</v>
      </c>
      <c r="AE108">
        <v>0</v>
      </c>
      <c r="AF108">
        <v>0</v>
      </c>
      <c r="AK108">
        <v>0</v>
      </c>
    </row>
    <row r="109" spans="1:7">
      <c r="A109" t="s">
        <v>54</v>
      </c>
      <c r="B109" t="s">
        <v>126</v>
      </c>
      <c r="C109" t="s">
        <v>112</v>
      </c>
      <c r="D109" t="s">
        <v>75</v>
      </c>
      <c r="E109">
        <v>0</v>
      </c>
      <c r="G109">
        <v>0</v>
      </c>
    </row>
    <row r="110" spans="1:37">
      <c r="A110" t="s">
        <v>54</v>
      </c>
      <c r="B110" t="s">
        <v>126</v>
      </c>
      <c r="C110" t="s">
        <v>112</v>
      </c>
      <c r="D110" t="s">
        <v>76</v>
      </c>
      <c r="G110">
        <v>0</v>
      </c>
      <c r="M110">
        <v>0</v>
      </c>
      <c r="O110">
        <v>0</v>
      </c>
      <c r="T110">
        <v>0</v>
      </c>
      <c r="U110">
        <v>0</v>
      </c>
      <c r="AA110">
        <v>0</v>
      </c>
      <c r="AC110">
        <v>0</v>
      </c>
      <c r="AE110">
        <v>0</v>
      </c>
      <c r="AF110">
        <v>0</v>
      </c>
      <c r="AK110">
        <v>0</v>
      </c>
    </row>
    <row r="111" spans="1:37">
      <c r="A111" t="s">
        <v>54</v>
      </c>
      <c r="B111" t="s">
        <v>126</v>
      </c>
      <c r="C111" t="s">
        <v>112</v>
      </c>
      <c r="D111" t="s">
        <v>77</v>
      </c>
      <c r="G111">
        <v>0</v>
      </c>
      <c r="AB111">
        <v>0</v>
      </c>
      <c r="AE111">
        <v>0</v>
      </c>
      <c r="AK111">
        <v>0</v>
      </c>
    </row>
    <row r="112" spans="1:37">
      <c r="A112" t="s">
        <v>54</v>
      </c>
      <c r="B112" t="s">
        <v>126</v>
      </c>
      <c r="C112" t="s">
        <v>112</v>
      </c>
      <c r="D112" t="s">
        <v>78</v>
      </c>
      <c r="E112">
        <v>0</v>
      </c>
      <c r="F112">
        <v>515</v>
      </c>
      <c r="G112">
        <v>0</v>
      </c>
      <c r="I112">
        <v>0</v>
      </c>
      <c r="J112">
        <v>1287</v>
      </c>
      <c r="K112">
        <v>40</v>
      </c>
      <c r="L112">
        <v>0</v>
      </c>
      <c r="M112">
        <v>43</v>
      </c>
      <c r="N112">
        <v>2231</v>
      </c>
      <c r="O112">
        <v>171</v>
      </c>
      <c r="P112">
        <v>257</v>
      </c>
      <c r="Q112">
        <v>0</v>
      </c>
      <c r="R112">
        <v>84</v>
      </c>
      <c r="S112">
        <v>0</v>
      </c>
      <c r="T112">
        <v>43</v>
      </c>
      <c r="U112">
        <v>852</v>
      </c>
      <c r="W112">
        <v>85</v>
      </c>
      <c r="X112">
        <v>0</v>
      </c>
      <c r="Y112">
        <v>0</v>
      </c>
      <c r="Z112">
        <v>172</v>
      </c>
      <c r="AA112">
        <v>0</v>
      </c>
      <c r="AB112">
        <v>128</v>
      </c>
      <c r="AC112">
        <v>302</v>
      </c>
      <c r="AD112">
        <v>85</v>
      </c>
      <c r="AE112">
        <v>85</v>
      </c>
      <c r="AF112">
        <v>42</v>
      </c>
      <c r="AH112">
        <v>558</v>
      </c>
      <c r="AI112">
        <v>42</v>
      </c>
      <c r="AJ112">
        <v>0</v>
      </c>
      <c r="AK112">
        <v>0</v>
      </c>
    </row>
    <row r="113" spans="1:37">
      <c r="A113" t="s">
        <v>54</v>
      </c>
      <c r="B113" t="s">
        <v>126</v>
      </c>
      <c r="C113" t="s">
        <v>112</v>
      </c>
      <c r="D113" t="s">
        <v>79</v>
      </c>
      <c r="E113">
        <v>8763</v>
      </c>
      <c r="F113">
        <v>0</v>
      </c>
      <c r="G113">
        <v>0</v>
      </c>
      <c r="H113">
        <v>0</v>
      </c>
      <c r="I113">
        <v>1030</v>
      </c>
      <c r="J113">
        <v>12225</v>
      </c>
      <c r="K113">
        <v>41</v>
      </c>
      <c r="L113">
        <v>0</v>
      </c>
      <c r="M113">
        <v>120</v>
      </c>
      <c r="N113">
        <v>2760</v>
      </c>
      <c r="O113">
        <v>10234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1000</v>
      </c>
      <c r="W113">
        <v>0</v>
      </c>
      <c r="X113">
        <v>0</v>
      </c>
      <c r="Y113">
        <v>299</v>
      </c>
      <c r="Z113">
        <v>3095</v>
      </c>
      <c r="AB113">
        <v>0</v>
      </c>
      <c r="AC113">
        <v>0</v>
      </c>
      <c r="AD113">
        <v>0</v>
      </c>
      <c r="AE113">
        <v>40</v>
      </c>
      <c r="AF113">
        <v>0</v>
      </c>
      <c r="AH113">
        <v>4240</v>
      </c>
      <c r="AI113">
        <v>0</v>
      </c>
      <c r="AJ113">
        <v>0</v>
      </c>
      <c r="AK113">
        <v>163</v>
      </c>
    </row>
    <row r="114" spans="1:37">
      <c r="A114" t="s">
        <v>54</v>
      </c>
      <c r="B114" t="s">
        <v>126</v>
      </c>
      <c r="C114" t="s">
        <v>112</v>
      </c>
      <c r="D114" t="s">
        <v>80</v>
      </c>
      <c r="E114">
        <v>0</v>
      </c>
      <c r="G114">
        <v>0</v>
      </c>
      <c r="AB114">
        <v>0</v>
      </c>
      <c r="AE114">
        <v>0</v>
      </c>
      <c r="AK114">
        <v>0</v>
      </c>
    </row>
    <row r="115" spans="1:37">
      <c r="A115" t="s">
        <v>54</v>
      </c>
      <c r="B115" t="s">
        <v>126</v>
      </c>
      <c r="C115" t="s">
        <v>112</v>
      </c>
      <c r="D115" t="s">
        <v>81</v>
      </c>
      <c r="G115">
        <v>0</v>
      </c>
      <c r="AB115">
        <v>0</v>
      </c>
      <c r="AE115">
        <v>0</v>
      </c>
      <c r="AK115">
        <v>0</v>
      </c>
    </row>
    <row r="116" spans="1:37">
      <c r="A116" t="s">
        <v>54</v>
      </c>
      <c r="B116" t="s">
        <v>126</v>
      </c>
      <c r="C116" t="s">
        <v>112</v>
      </c>
      <c r="D116" t="s">
        <v>82</v>
      </c>
      <c r="G116">
        <v>0</v>
      </c>
      <c r="AB116">
        <v>0</v>
      </c>
      <c r="AE116">
        <v>0</v>
      </c>
      <c r="AK116">
        <v>0</v>
      </c>
    </row>
    <row r="117" spans="1:37">
      <c r="A117" t="s">
        <v>54</v>
      </c>
      <c r="B117" t="s">
        <v>126</v>
      </c>
      <c r="C117" t="s">
        <v>112</v>
      </c>
      <c r="D117" t="s">
        <v>83</v>
      </c>
      <c r="F117">
        <v>0</v>
      </c>
      <c r="G117">
        <v>0</v>
      </c>
      <c r="I117">
        <v>0</v>
      </c>
      <c r="J117">
        <v>94</v>
      </c>
      <c r="N117">
        <v>11264</v>
      </c>
      <c r="P117">
        <v>96</v>
      </c>
      <c r="Q117">
        <v>31</v>
      </c>
      <c r="S117">
        <v>0</v>
      </c>
      <c r="U117">
        <v>32</v>
      </c>
      <c r="Z117">
        <v>0</v>
      </c>
      <c r="AC117">
        <v>35</v>
      </c>
      <c r="AF117">
        <v>34</v>
      </c>
      <c r="AK117">
        <v>0</v>
      </c>
    </row>
    <row r="118" spans="1:37">
      <c r="A118" t="s">
        <v>54</v>
      </c>
      <c r="B118" t="s">
        <v>126</v>
      </c>
      <c r="C118" t="s">
        <v>112</v>
      </c>
      <c r="D118" t="s">
        <v>84</v>
      </c>
      <c r="G118">
        <v>0</v>
      </c>
      <c r="AB118">
        <v>0</v>
      </c>
      <c r="AE118">
        <v>0</v>
      </c>
      <c r="AK118">
        <v>0</v>
      </c>
    </row>
    <row r="119" spans="1:37">
      <c r="A119" t="s">
        <v>54</v>
      </c>
      <c r="B119" t="s">
        <v>126</v>
      </c>
      <c r="C119" t="s">
        <v>112</v>
      </c>
      <c r="D119" t="s">
        <v>85</v>
      </c>
      <c r="G119">
        <v>0</v>
      </c>
      <c r="I119">
        <v>80</v>
      </c>
      <c r="P119">
        <v>360</v>
      </c>
      <c r="X119">
        <v>970</v>
      </c>
      <c r="AB119">
        <v>0</v>
      </c>
      <c r="AE119">
        <v>0</v>
      </c>
      <c r="AK119">
        <v>0</v>
      </c>
    </row>
    <row r="120" spans="1:37">
      <c r="A120" t="s">
        <v>54</v>
      </c>
      <c r="B120" t="s">
        <v>126</v>
      </c>
      <c r="C120" t="s">
        <v>112</v>
      </c>
      <c r="D120" t="s">
        <v>86</v>
      </c>
      <c r="E120">
        <v>15902</v>
      </c>
      <c r="F120">
        <v>23399</v>
      </c>
      <c r="G120">
        <v>2371</v>
      </c>
      <c r="I120">
        <v>11925</v>
      </c>
      <c r="J120">
        <v>99518</v>
      </c>
      <c r="K120">
        <v>901</v>
      </c>
      <c r="L120">
        <v>5</v>
      </c>
      <c r="M120">
        <v>2565</v>
      </c>
      <c r="N120">
        <v>11273</v>
      </c>
      <c r="O120">
        <v>2084</v>
      </c>
      <c r="P120">
        <v>32539</v>
      </c>
      <c r="Q120">
        <v>788</v>
      </c>
      <c r="R120">
        <v>3000</v>
      </c>
      <c r="S120">
        <v>0</v>
      </c>
      <c r="T120">
        <v>0</v>
      </c>
      <c r="U120">
        <v>58510</v>
      </c>
      <c r="V120">
        <v>2</v>
      </c>
      <c r="W120">
        <v>8684</v>
      </c>
      <c r="X120">
        <v>3831</v>
      </c>
      <c r="Y120">
        <v>0</v>
      </c>
      <c r="Z120">
        <v>1133</v>
      </c>
      <c r="AA120">
        <v>0</v>
      </c>
      <c r="AB120">
        <v>11901</v>
      </c>
      <c r="AC120">
        <v>51</v>
      </c>
      <c r="AD120">
        <v>16922</v>
      </c>
      <c r="AE120">
        <v>1704</v>
      </c>
      <c r="AF120">
        <v>19838</v>
      </c>
      <c r="AG120">
        <v>1303</v>
      </c>
      <c r="AH120">
        <v>1166</v>
      </c>
      <c r="AI120">
        <v>3011</v>
      </c>
      <c r="AJ120">
        <v>6839</v>
      </c>
      <c r="AK120">
        <v>18878</v>
      </c>
    </row>
    <row r="121" spans="1:37">
      <c r="A121" t="s">
        <v>54</v>
      </c>
      <c r="B121" t="s">
        <v>126</v>
      </c>
      <c r="C121" t="s">
        <v>112</v>
      </c>
      <c r="D121" t="s">
        <v>103</v>
      </c>
      <c r="E121">
        <v>5079</v>
      </c>
      <c r="F121">
        <v>7185</v>
      </c>
      <c r="G121">
        <v>0</v>
      </c>
      <c r="H121">
        <v>0</v>
      </c>
      <c r="I121">
        <v>5116</v>
      </c>
      <c r="J121">
        <v>24600</v>
      </c>
      <c r="K121">
        <v>0</v>
      </c>
      <c r="L121">
        <v>0</v>
      </c>
      <c r="M121">
        <v>0</v>
      </c>
      <c r="N121">
        <v>4395</v>
      </c>
      <c r="O121">
        <v>3574</v>
      </c>
      <c r="P121">
        <v>13442</v>
      </c>
      <c r="Q121">
        <v>0</v>
      </c>
      <c r="R121">
        <v>3327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8171</v>
      </c>
      <c r="AC121">
        <v>0</v>
      </c>
      <c r="AD121">
        <v>8488</v>
      </c>
      <c r="AE121">
        <v>0</v>
      </c>
      <c r="AF121">
        <v>0</v>
      </c>
      <c r="AG121">
        <v>0</v>
      </c>
      <c r="AH121">
        <v>2782</v>
      </c>
      <c r="AI121">
        <v>0</v>
      </c>
      <c r="AJ121">
        <v>9177</v>
      </c>
      <c r="AK121">
        <v>4853</v>
      </c>
    </row>
    <row r="122" spans="1:37">
      <c r="A122" t="s">
        <v>54</v>
      </c>
      <c r="B122" t="s">
        <v>126</v>
      </c>
      <c r="C122" t="s">
        <v>112</v>
      </c>
      <c r="D122" t="s">
        <v>59</v>
      </c>
      <c r="E122">
        <v>14480</v>
      </c>
      <c r="F122">
        <v>9517</v>
      </c>
      <c r="G122">
        <v>0</v>
      </c>
      <c r="H122">
        <v>0</v>
      </c>
      <c r="I122">
        <v>10321</v>
      </c>
      <c r="J122">
        <v>65320</v>
      </c>
      <c r="K122">
        <v>0</v>
      </c>
      <c r="L122">
        <v>0</v>
      </c>
      <c r="M122">
        <v>0</v>
      </c>
      <c r="N122">
        <v>6694</v>
      </c>
      <c r="O122">
        <v>6001</v>
      </c>
      <c r="P122">
        <v>18636</v>
      </c>
      <c r="Q122">
        <v>0</v>
      </c>
      <c r="R122">
        <v>3248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11274</v>
      </c>
      <c r="AC122">
        <v>696</v>
      </c>
      <c r="AD122">
        <v>12220</v>
      </c>
      <c r="AE122">
        <v>0</v>
      </c>
      <c r="AF122">
        <v>7174</v>
      </c>
      <c r="AG122">
        <v>3106</v>
      </c>
      <c r="AH122">
        <v>3513</v>
      </c>
      <c r="AI122">
        <v>0</v>
      </c>
      <c r="AJ122">
        <v>15754</v>
      </c>
      <c r="AK122">
        <v>14230</v>
      </c>
    </row>
    <row r="123" spans="1:37">
      <c r="A123" t="s">
        <v>54</v>
      </c>
      <c r="B123" t="s">
        <v>126</v>
      </c>
      <c r="C123" t="s">
        <v>112</v>
      </c>
      <c r="D123" t="s">
        <v>104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t="s">
        <v>54</v>
      </c>
      <c r="B124" t="s">
        <v>126</v>
      </c>
      <c r="C124" t="s">
        <v>112</v>
      </c>
      <c r="D124" t="s">
        <v>60</v>
      </c>
      <c r="E124">
        <v>0</v>
      </c>
      <c r="F124">
        <v>147</v>
      </c>
      <c r="G124">
        <v>0</v>
      </c>
      <c r="H124">
        <v>0</v>
      </c>
      <c r="I124">
        <v>1120</v>
      </c>
      <c r="J124">
        <v>8144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187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808</v>
      </c>
      <c r="AK124">
        <v>0</v>
      </c>
    </row>
    <row r="125" spans="1:37">
      <c r="A125" t="s">
        <v>54</v>
      </c>
      <c r="B125" t="s">
        <v>126</v>
      </c>
      <c r="C125" t="s">
        <v>112</v>
      </c>
      <c r="D125" t="s">
        <v>62</v>
      </c>
      <c r="E125">
        <v>623</v>
      </c>
      <c r="F125">
        <v>0</v>
      </c>
      <c r="G125">
        <v>0</v>
      </c>
      <c r="H125">
        <v>0</v>
      </c>
      <c r="I125">
        <v>3107</v>
      </c>
      <c r="J125">
        <v>1774</v>
      </c>
      <c r="K125">
        <v>141</v>
      </c>
      <c r="L125">
        <v>1</v>
      </c>
      <c r="M125">
        <v>0</v>
      </c>
      <c r="N125">
        <v>0</v>
      </c>
      <c r="O125">
        <v>2781</v>
      </c>
      <c r="P125">
        <v>0</v>
      </c>
      <c r="Q125">
        <v>1</v>
      </c>
      <c r="R125">
        <v>737</v>
      </c>
      <c r="S125">
        <v>0</v>
      </c>
      <c r="T125">
        <v>0</v>
      </c>
      <c r="U125">
        <v>1592</v>
      </c>
      <c r="V125">
        <v>3</v>
      </c>
      <c r="W125">
        <v>0</v>
      </c>
      <c r="X125">
        <v>0</v>
      </c>
      <c r="Y125">
        <v>0</v>
      </c>
      <c r="Z125">
        <v>184</v>
      </c>
      <c r="AA125">
        <v>0</v>
      </c>
      <c r="AB125">
        <v>18</v>
      </c>
      <c r="AC125">
        <v>9</v>
      </c>
      <c r="AD125">
        <v>5909</v>
      </c>
      <c r="AE125">
        <v>0</v>
      </c>
      <c r="AF125">
        <v>443</v>
      </c>
      <c r="AG125">
        <v>1002</v>
      </c>
      <c r="AH125">
        <v>0</v>
      </c>
      <c r="AI125">
        <v>148</v>
      </c>
      <c r="AJ125">
        <v>0</v>
      </c>
      <c r="AK125">
        <v>0</v>
      </c>
    </row>
    <row r="126" spans="1:37">
      <c r="A126" t="s">
        <v>54</v>
      </c>
      <c r="B126" t="s">
        <v>126</v>
      </c>
      <c r="C126" t="s">
        <v>112</v>
      </c>
      <c r="D126" t="s">
        <v>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 t="s">
        <v>54</v>
      </c>
      <c r="B127" t="s">
        <v>126</v>
      </c>
      <c r="C127" t="s">
        <v>112</v>
      </c>
      <c r="D127" t="s">
        <v>105</v>
      </c>
      <c r="E127">
        <v>2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84</v>
      </c>
      <c r="AA127">
        <v>0</v>
      </c>
      <c r="AB127">
        <v>0</v>
      </c>
      <c r="AC127">
        <v>296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</v>
      </c>
      <c r="AK127">
        <v>0</v>
      </c>
    </row>
    <row r="128" spans="1:37">
      <c r="A128" t="s">
        <v>54</v>
      </c>
      <c r="B128" t="s">
        <v>126</v>
      </c>
      <c r="C128" t="s">
        <v>112</v>
      </c>
      <c r="D128" t="s">
        <v>106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 t="s">
        <v>54</v>
      </c>
      <c r="B129" t="s">
        <v>126</v>
      </c>
      <c r="C129" t="s">
        <v>112</v>
      </c>
      <c r="D129" t="s">
        <v>107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 t="s">
        <v>54</v>
      </c>
      <c r="B130" t="s">
        <v>126</v>
      </c>
      <c r="C130" t="s">
        <v>112</v>
      </c>
      <c r="D130" t="s">
        <v>108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>
      <c r="A131" t="s">
        <v>54</v>
      </c>
      <c r="B131" t="s">
        <v>126</v>
      </c>
      <c r="C131" t="s">
        <v>112</v>
      </c>
      <c r="D131" t="s">
        <v>109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 t="s">
        <v>54</v>
      </c>
      <c r="B132" t="s">
        <v>126</v>
      </c>
      <c r="C132" t="s">
        <v>112</v>
      </c>
      <c r="D132" t="s">
        <v>87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>
      <c r="A133" t="s">
        <v>54</v>
      </c>
      <c r="B133" t="s">
        <v>126</v>
      </c>
      <c r="C133" t="s">
        <v>112</v>
      </c>
      <c r="D133" t="s">
        <v>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 t="s">
        <v>54</v>
      </c>
      <c r="B134" t="s">
        <v>126</v>
      </c>
      <c r="C134" t="s">
        <v>112</v>
      </c>
      <c r="D134" t="s">
        <v>110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125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 t="s">
        <v>54</v>
      </c>
      <c r="B135" t="s">
        <v>126</v>
      </c>
      <c r="C135" t="s">
        <v>112</v>
      </c>
      <c r="D135" t="s">
        <v>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 t="s">
        <v>54</v>
      </c>
      <c r="B136" t="s">
        <v>126</v>
      </c>
      <c r="C136" t="s">
        <v>112</v>
      </c>
      <c r="D136" t="s">
        <v>64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t="s">
        <v>54</v>
      </c>
      <c r="B137" t="s">
        <v>126</v>
      </c>
      <c r="C137" t="s">
        <v>112</v>
      </c>
      <c r="D137" t="s">
        <v>65</v>
      </c>
      <c r="E137">
        <v>13003</v>
      </c>
      <c r="F137">
        <v>21550</v>
      </c>
      <c r="G137">
        <v>3017</v>
      </c>
      <c r="H137">
        <v>7</v>
      </c>
      <c r="I137">
        <v>11056</v>
      </c>
      <c r="J137">
        <v>97535</v>
      </c>
      <c r="K137">
        <v>864</v>
      </c>
      <c r="L137">
        <v>11</v>
      </c>
      <c r="M137">
        <v>4687</v>
      </c>
      <c r="N137">
        <v>51545</v>
      </c>
      <c r="O137">
        <v>11794</v>
      </c>
      <c r="P137">
        <v>36781</v>
      </c>
      <c r="Q137">
        <v>652</v>
      </c>
      <c r="R137">
        <v>1861</v>
      </c>
      <c r="S137">
        <v>0</v>
      </c>
      <c r="T137">
        <v>3359</v>
      </c>
      <c r="U137">
        <v>67230</v>
      </c>
      <c r="V137">
        <v>68</v>
      </c>
      <c r="W137">
        <v>8338</v>
      </c>
      <c r="X137">
        <v>533</v>
      </c>
      <c r="Y137">
        <v>295</v>
      </c>
      <c r="Z137">
        <v>4673</v>
      </c>
      <c r="AA137">
        <v>0</v>
      </c>
      <c r="AB137">
        <v>9515</v>
      </c>
      <c r="AC137">
        <v>16841</v>
      </c>
      <c r="AD137">
        <v>21204</v>
      </c>
      <c r="AE137">
        <v>3971</v>
      </c>
      <c r="AF137">
        <v>24131</v>
      </c>
      <c r="AG137">
        <v>2657</v>
      </c>
      <c r="AH137">
        <v>9133</v>
      </c>
      <c r="AI137">
        <v>2657</v>
      </c>
      <c r="AJ137">
        <v>8456</v>
      </c>
      <c r="AK137">
        <v>13831</v>
      </c>
    </row>
    <row r="138" s="14" customFormat="1" spans="1:37">
      <c r="A138" s="14" t="s">
        <v>54</v>
      </c>
      <c r="B138" s="14" t="s">
        <v>126</v>
      </c>
      <c r="C138" s="14" t="s">
        <v>112</v>
      </c>
      <c r="D138" s="14" t="s">
        <v>111</v>
      </c>
      <c r="E138" s="14">
        <v>1309</v>
      </c>
      <c r="F138" s="14">
        <v>0</v>
      </c>
      <c r="G138" s="14">
        <v>0</v>
      </c>
      <c r="H138" s="14">
        <v>0</v>
      </c>
      <c r="I138" s="14">
        <v>9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105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>
      <c r="A139" t="s">
        <v>54</v>
      </c>
      <c r="B139" t="s">
        <v>126</v>
      </c>
      <c r="C139" t="s">
        <v>113</v>
      </c>
      <c r="D139" t="s">
        <v>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>
      <c r="A140" t="s">
        <v>54</v>
      </c>
      <c r="B140" t="s">
        <v>126</v>
      </c>
      <c r="C140" t="s">
        <v>113</v>
      </c>
      <c r="D140" t="s">
        <v>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>
      <c r="A141" t="s">
        <v>54</v>
      </c>
      <c r="B141" t="s">
        <v>126</v>
      </c>
      <c r="C141" t="s">
        <v>113</v>
      </c>
      <c r="D141" t="s">
        <v>93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>
      <c r="A142" t="s">
        <v>54</v>
      </c>
      <c r="B142" t="s">
        <v>126</v>
      </c>
      <c r="C142" t="s">
        <v>113</v>
      </c>
      <c r="D142" t="s">
        <v>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427</v>
      </c>
      <c r="K142">
        <v>0</v>
      </c>
      <c r="L142">
        <v>27</v>
      </c>
      <c r="M142">
        <v>4896</v>
      </c>
      <c r="N142">
        <v>0</v>
      </c>
      <c r="O142">
        <v>0</v>
      </c>
      <c r="P142">
        <v>52</v>
      </c>
      <c r="Q142">
        <v>0</v>
      </c>
      <c r="R142">
        <v>0</v>
      </c>
      <c r="S142">
        <v>0</v>
      </c>
      <c r="T142">
        <v>0</v>
      </c>
      <c r="U142">
        <v>160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1370</v>
      </c>
      <c r="AI142">
        <v>51</v>
      </c>
      <c r="AJ142">
        <v>0</v>
      </c>
      <c r="AK142">
        <v>631</v>
      </c>
    </row>
    <row r="143" spans="1:37">
      <c r="A143" t="s">
        <v>54</v>
      </c>
      <c r="B143" t="s">
        <v>126</v>
      </c>
      <c r="C143" t="s">
        <v>113</v>
      </c>
      <c r="D143" t="s">
        <v>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>
      <c r="A144" t="s">
        <v>54</v>
      </c>
      <c r="B144" t="s">
        <v>126</v>
      </c>
      <c r="C144" t="s">
        <v>113</v>
      </c>
      <c r="D144" t="s">
        <v>57</v>
      </c>
      <c r="E144">
        <v>114</v>
      </c>
      <c r="F144">
        <v>171</v>
      </c>
      <c r="G144">
        <v>0</v>
      </c>
      <c r="H144">
        <v>0</v>
      </c>
      <c r="I144">
        <v>171</v>
      </c>
      <c r="J144">
        <v>342</v>
      </c>
      <c r="K144">
        <v>0</v>
      </c>
      <c r="L144">
        <v>0</v>
      </c>
      <c r="M144">
        <v>28</v>
      </c>
      <c r="N144">
        <v>1995</v>
      </c>
      <c r="O144">
        <v>256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342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6042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114</v>
      </c>
      <c r="AK144">
        <v>0</v>
      </c>
    </row>
    <row r="145" spans="1:37">
      <c r="A145" t="s">
        <v>54</v>
      </c>
      <c r="B145" t="s">
        <v>126</v>
      </c>
      <c r="C145" t="s">
        <v>113</v>
      </c>
      <c r="D145" t="s">
        <v>96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>
      <c r="A146" t="s">
        <v>54</v>
      </c>
      <c r="B146" t="s">
        <v>126</v>
      </c>
      <c r="C146" t="s">
        <v>113</v>
      </c>
      <c r="D146" t="s">
        <v>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 t="s">
        <v>54</v>
      </c>
      <c r="B147" t="s">
        <v>126</v>
      </c>
      <c r="C147" t="s">
        <v>113</v>
      </c>
      <c r="D147" t="s">
        <v>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187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>
      <c r="A148" t="s">
        <v>54</v>
      </c>
      <c r="B148" t="s">
        <v>126</v>
      </c>
      <c r="C148" t="s">
        <v>113</v>
      </c>
      <c r="D148" t="s">
        <v>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260</v>
      </c>
      <c r="K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>
      <c r="A149" t="s">
        <v>54</v>
      </c>
      <c r="B149" t="s">
        <v>126</v>
      </c>
      <c r="C149" t="s">
        <v>113</v>
      </c>
      <c r="D149" t="s">
        <v>100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 t="s">
        <v>54</v>
      </c>
      <c r="B150" t="s">
        <v>126</v>
      </c>
      <c r="C150" t="s">
        <v>113</v>
      </c>
      <c r="D150" t="s">
        <v>101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>
      <c r="A151" t="s">
        <v>54</v>
      </c>
      <c r="B151" t="s">
        <v>126</v>
      </c>
      <c r="C151" t="s">
        <v>113</v>
      </c>
      <c r="D151" t="s">
        <v>102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7">
      <c r="A152" t="s">
        <v>54</v>
      </c>
      <c r="B152" t="s">
        <v>126</v>
      </c>
      <c r="C152" t="s">
        <v>113</v>
      </c>
      <c r="D152" t="s">
        <v>67</v>
      </c>
      <c r="G152">
        <v>0</v>
      </c>
    </row>
    <row r="153" spans="1:7">
      <c r="A153" t="s">
        <v>54</v>
      </c>
      <c r="B153" t="s">
        <v>126</v>
      </c>
      <c r="C153" t="s">
        <v>113</v>
      </c>
      <c r="D153" t="s">
        <v>68</v>
      </c>
      <c r="G153">
        <v>0</v>
      </c>
    </row>
    <row r="154" spans="1:37">
      <c r="A154" t="s">
        <v>54</v>
      </c>
      <c r="B154" t="s">
        <v>126</v>
      </c>
      <c r="C154" t="s">
        <v>113</v>
      </c>
      <c r="D154" t="s">
        <v>69</v>
      </c>
      <c r="G154">
        <v>0</v>
      </c>
      <c r="AB154">
        <v>0</v>
      </c>
      <c r="AE154">
        <v>0</v>
      </c>
      <c r="AK154">
        <v>0</v>
      </c>
    </row>
    <row r="155" spans="1:37">
      <c r="A155" t="s">
        <v>54</v>
      </c>
      <c r="B155" t="s">
        <v>126</v>
      </c>
      <c r="C155" t="s">
        <v>113</v>
      </c>
      <c r="D155" t="s">
        <v>70</v>
      </c>
      <c r="G155">
        <v>0</v>
      </c>
      <c r="AB155">
        <v>0</v>
      </c>
      <c r="AK155">
        <v>0</v>
      </c>
    </row>
    <row r="156" spans="1:37">
      <c r="A156" t="s">
        <v>54</v>
      </c>
      <c r="B156" t="s">
        <v>126</v>
      </c>
      <c r="C156" t="s">
        <v>113</v>
      </c>
      <c r="D156" t="s">
        <v>71</v>
      </c>
      <c r="E156">
        <v>46</v>
      </c>
      <c r="F156">
        <v>0</v>
      </c>
      <c r="G156">
        <v>138</v>
      </c>
      <c r="J156">
        <v>184</v>
      </c>
      <c r="K156">
        <v>0</v>
      </c>
      <c r="M156">
        <v>1150</v>
      </c>
      <c r="N156">
        <v>460</v>
      </c>
      <c r="O156">
        <v>462</v>
      </c>
      <c r="P156">
        <v>414</v>
      </c>
      <c r="Q156">
        <v>141</v>
      </c>
      <c r="R156">
        <v>0</v>
      </c>
      <c r="S156">
        <v>47</v>
      </c>
      <c r="T156">
        <v>46</v>
      </c>
      <c r="U156">
        <v>920</v>
      </c>
      <c r="Y156">
        <v>0</v>
      </c>
      <c r="Z156">
        <v>47</v>
      </c>
      <c r="AB156">
        <v>0</v>
      </c>
      <c r="AC156">
        <v>1521</v>
      </c>
      <c r="AD156">
        <v>46</v>
      </c>
      <c r="AE156">
        <v>46</v>
      </c>
      <c r="AF156">
        <v>0</v>
      </c>
      <c r="AG156">
        <v>0</v>
      </c>
      <c r="AH156">
        <v>690</v>
      </c>
      <c r="AI156">
        <v>276</v>
      </c>
      <c r="AK156">
        <v>0</v>
      </c>
    </row>
    <row r="157" spans="1:32">
      <c r="A157" t="s">
        <v>54</v>
      </c>
      <c r="B157" t="s">
        <v>126</v>
      </c>
      <c r="C157" t="s">
        <v>113</v>
      </c>
      <c r="D157" t="s">
        <v>72</v>
      </c>
      <c r="G157">
        <v>0</v>
      </c>
      <c r="K157">
        <v>0</v>
      </c>
      <c r="M157">
        <v>0</v>
      </c>
      <c r="U157">
        <v>0</v>
      </c>
      <c r="AC157">
        <v>0</v>
      </c>
      <c r="AD157">
        <v>0</v>
      </c>
      <c r="AE157">
        <v>0</v>
      </c>
      <c r="AF157">
        <v>0</v>
      </c>
    </row>
    <row r="158" spans="1:37">
      <c r="A158" t="s">
        <v>54</v>
      </c>
      <c r="B158" t="s">
        <v>126</v>
      </c>
      <c r="C158" t="s">
        <v>113</v>
      </c>
      <c r="D158" t="s">
        <v>73</v>
      </c>
      <c r="G158">
        <v>0</v>
      </c>
      <c r="AB158">
        <v>0</v>
      </c>
      <c r="AE158">
        <v>0</v>
      </c>
      <c r="AK158">
        <v>0</v>
      </c>
    </row>
    <row r="159" spans="1:37">
      <c r="A159" t="s">
        <v>54</v>
      </c>
      <c r="B159" t="s">
        <v>126</v>
      </c>
      <c r="C159" t="s">
        <v>113</v>
      </c>
      <c r="D159" t="s">
        <v>74</v>
      </c>
      <c r="E159">
        <v>0</v>
      </c>
      <c r="G159">
        <v>0</v>
      </c>
      <c r="U159">
        <v>0</v>
      </c>
      <c r="AB159">
        <v>0</v>
      </c>
      <c r="AC159">
        <v>0</v>
      </c>
      <c r="AD159">
        <v>0</v>
      </c>
      <c r="AE159">
        <v>0</v>
      </c>
      <c r="AK159">
        <v>0</v>
      </c>
    </row>
    <row r="160" spans="1:7">
      <c r="A160" t="s">
        <v>54</v>
      </c>
      <c r="B160" t="s">
        <v>126</v>
      </c>
      <c r="C160" t="s">
        <v>113</v>
      </c>
      <c r="D160" t="s">
        <v>75</v>
      </c>
      <c r="E160">
        <v>0</v>
      </c>
      <c r="G160">
        <v>0</v>
      </c>
    </row>
    <row r="161" spans="1:32">
      <c r="A161" t="s">
        <v>54</v>
      </c>
      <c r="B161" t="s">
        <v>126</v>
      </c>
      <c r="C161" t="s">
        <v>113</v>
      </c>
      <c r="D161" t="s">
        <v>76</v>
      </c>
      <c r="G161">
        <v>0</v>
      </c>
      <c r="M161">
        <v>0</v>
      </c>
      <c r="O161">
        <v>0</v>
      </c>
      <c r="T161">
        <v>0</v>
      </c>
      <c r="U161">
        <v>0</v>
      </c>
      <c r="AA161">
        <v>0</v>
      </c>
      <c r="AC161">
        <v>0</v>
      </c>
      <c r="AE161">
        <v>0</v>
      </c>
      <c r="AF161">
        <v>0</v>
      </c>
    </row>
    <row r="162" spans="1:37">
      <c r="A162" t="s">
        <v>54</v>
      </c>
      <c r="B162" t="s">
        <v>126</v>
      </c>
      <c r="C162" t="s">
        <v>113</v>
      </c>
      <c r="D162" t="s">
        <v>77</v>
      </c>
      <c r="G162">
        <v>0</v>
      </c>
      <c r="AB162">
        <v>0</v>
      </c>
      <c r="AE162">
        <v>0</v>
      </c>
      <c r="AK162">
        <v>0</v>
      </c>
    </row>
    <row r="163" spans="1:37">
      <c r="A163" t="s">
        <v>54</v>
      </c>
      <c r="B163" t="s">
        <v>126</v>
      </c>
      <c r="C163" t="s">
        <v>113</v>
      </c>
      <c r="D163" t="s">
        <v>78</v>
      </c>
      <c r="E163">
        <v>0</v>
      </c>
      <c r="F163">
        <v>43</v>
      </c>
      <c r="G163">
        <v>42</v>
      </c>
      <c r="I163">
        <v>0</v>
      </c>
      <c r="J163">
        <v>1373</v>
      </c>
      <c r="K163">
        <v>0</v>
      </c>
      <c r="L163">
        <v>0</v>
      </c>
      <c r="M163">
        <v>85</v>
      </c>
      <c r="N163">
        <v>2488</v>
      </c>
      <c r="O163">
        <v>342</v>
      </c>
      <c r="P163">
        <v>257</v>
      </c>
      <c r="Q163">
        <v>0</v>
      </c>
      <c r="R163">
        <v>0</v>
      </c>
      <c r="S163">
        <v>0</v>
      </c>
      <c r="T163">
        <v>0</v>
      </c>
      <c r="U163">
        <v>298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472</v>
      </c>
      <c r="AD163">
        <v>214</v>
      </c>
      <c r="AE163">
        <v>0</v>
      </c>
      <c r="AF163">
        <v>0</v>
      </c>
      <c r="AG163">
        <v>0</v>
      </c>
      <c r="AH163">
        <v>214</v>
      </c>
      <c r="AI163">
        <v>43</v>
      </c>
      <c r="AJ163">
        <v>0</v>
      </c>
      <c r="AK163">
        <v>0</v>
      </c>
    </row>
    <row r="164" spans="1:37">
      <c r="A164" t="s">
        <v>54</v>
      </c>
      <c r="B164" t="s">
        <v>126</v>
      </c>
      <c r="C164" t="s">
        <v>113</v>
      </c>
      <c r="D164" t="s">
        <v>79</v>
      </c>
      <c r="E164">
        <v>200</v>
      </c>
      <c r="F164">
        <v>0</v>
      </c>
      <c r="G164">
        <v>1160</v>
      </c>
      <c r="I164">
        <v>0</v>
      </c>
      <c r="J164">
        <v>960</v>
      </c>
      <c r="K164">
        <v>0</v>
      </c>
      <c r="L164">
        <v>0</v>
      </c>
      <c r="M164">
        <v>3560</v>
      </c>
      <c r="N164">
        <v>1440</v>
      </c>
      <c r="O164">
        <v>560</v>
      </c>
      <c r="P164">
        <v>480</v>
      </c>
      <c r="Q164">
        <v>40</v>
      </c>
      <c r="R164">
        <v>0</v>
      </c>
      <c r="S164">
        <v>7600</v>
      </c>
      <c r="T164">
        <v>0</v>
      </c>
      <c r="U164">
        <v>0</v>
      </c>
      <c r="W164">
        <v>0</v>
      </c>
      <c r="Y164">
        <v>40</v>
      </c>
      <c r="Z164">
        <v>0</v>
      </c>
      <c r="AB164">
        <v>0</v>
      </c>
      <c r="AC164">
        <v>0</v>
      </c>
      <c r="AD164">
        <v>120</v>
      </c>
      <c r="AE164">
        <v>0</v>
      </c>
      <c r="AF164">
        <v>0</v>
      </c>
      <c r="AG164">
        <v>40</v>
      </c>
      <c r="AH164">
        <v>240</v>
      </c>
      <c r="AI164">
        <v>80</v>
      </c>
      <c r="AJ164">
        <v>0</v>
      </c>
      <c r="AK164">
        <v>0</v>
      </c>
    </row>
    <row r="165" spans="1:37">
      <c r="A165" t="s">
        <v>54</v>
      </c>
      <c r="B165" t="s">
        <v>126</v>
      </c>
      <c r="C165" t="s">
        <v>113</v>
      </c>
      <c r="D165" t="s">
        <v>80</v>
      </c>
      <c r="E165">
        <v>0</v>
      </c>
      <c r="G165">
        <v>0</v>
      </c>
      <c r="AB165">
        <v>0</v>
      </c>
      <c r="AE165">
        <v>0</v>
      </c>
      <c r="AK165">
        <v>0</v>
      </c>
    </row>
    <row r="166" spans="1:37">
      <c r="A166" t="s">
        <v>54</v>
      </c>
      <c r="B166" t="s">
        <v>126</v>
      </c>
      <c r="C166" t="s">
        <v>113</v>
      </c>
      <c r="D166" t="s">
        <v>81</v>
      </c>
      <c r="G166">
        <v>0</v>
      </c>
      <c r="AB166">
        <v>0</v>
      </c>
      <c r="AE166">
        <v>0</v>
      </c>
      <c r="AK166">
        <v>0</v>
      </c>
    </row>
    <row r="167" spans="1:37">
      <c r="A167" t="s">
        <v>54</v>
      </c>
      <c r="B167" t="s">
        <v>126</v>
      </c>
      <c r="C167" t="s">
        <v>113</v>
      </c>
      <c r="D167" t="s">
        <v>82</v>
      </c>
      <c r="G167">
        <v>0</v>
      </c>
      <c r="AB167">
        <v>0</v>
      </c>
      <c r="AE167">
        <v>0</v>
      </c>
      <c r="AK167">
        <v>0</v>
      </c>
    </row>
    <row r="168" spans="1:37">
      <c r="A168" t="s">
        <v>54</v>
      </c>
      <c r="B168" t="s">
        <v>126</v>
      </c>
      <c r="C168" t="s">
        <v>113</v>
      </c>
      <c r="D168" t="s">
        <v>83</v>
      </c>
      <c r="F168">
        <v>0</v>
      </c>
      <c r="G168">
        <v>0</v>
      </c>
      <c r="J168">
        <v>1665</v>
      </c>
      <c r="AC168">
        <v>70</v>
      </c>
      <c r="AI168">
        <v>0</v>
      </c>
      <c r="AK168">
        <v>0</v>
      </c>
    </row>
    <row r="169" spans="1:37">
      <c r="A169" t="s">
        <v>54</v>
      </c>
      <c r="B169" t="s">
        <v>126</v>
      </c>
      <c r="C169" t="s">
        <v>113</v>
      </c>
      <c r="D169" t="s">
        <v>84</v>
      </c>
      <c r="G169">
        <v>0</v>
      </c>
      <c r="AB169">
        <v>0</v>
      </c>
      <c r="AE169">
        <v>0</v>
      </c>
      <c r="AK169">
        <v>0</v>
      </c>
    </row>
    <row r="170" spans="1:37">
      <c r="A170" t="s">
        <v>54</v>
      </c>
      <c r="B170" t="s">
        <v>126</v>
      </c>
      <c r="C170" t="s">
        <v>113</v>
      </c>
      <c r="D170" t="s">
        <v>85</v>
      </c>
      <c r="G170">
        <v>0</v>
      </c>
      <c r="J170">
        <v>0</v>
      </c>
      <c r="AB170">
        <v>0</v>
      </c>
      <c r="AD170">
        <v>0</v>
      </c>
      <c r="AE170">
        <v>0</v>
      </c>
      <c r="AK170">
        <v>0</v>
      </c>
    </row>
    <row r="171" spans="1:37">
      <c r="A171" t="s">
        <v>54</v>
      </c>
      <c r="B171" t="s">
        <v>126</v>
      </c>
      <c r="C171" t="s">
        <v>113</v>
      </c>
      <c r="D171" t="s">
        <v>86</v>
      </c>
      <c r="E171">
        <v>3773</v>
      </c>
      <c r="F171">
        <v>4585</v>
      </c>
      <c r="G171">
        <v>798</v>
      </c>
      <c r="I171">
        <v>1692</v>
      </c>
      <c r="J171">
        <v>32190</v>
      </c>
      <c r="K171">
        <v>0</v>
      </c>
      <c r="L171">
        <v>54</v>
      </c>
      <c r="M171">
        <v>2676</v>
      </c>
      <c r="N171">
        <v>14568</v>
      </c>
      <c r="O171">
        <v>56</v>
      </c>
      <c r="P171">
        <v>8827</v>
      </c>
      <c r="Q171">
        <v>14</v>
      </c>
      <c r="R171">
        <v>3375</v>
      </c>
      <c r="S171">
        <v>7414</v>
      </c>
      <c r="T171">
        <v>0</v>
      </c>
      <c r="U171">
        <v>17116</v>
      </c>
      <c r="V171">
        <v>32</v>
      </c>
      <c r="W171">
        <v>0</v>
      </c>
      <c r="X171">
        <v>134</v>
      </c>
      <c r="Y171">
        <v>0</v>
      </c>
      <c r="Z171">
        <v>0</v>
      </c>
      <c r="AA171">
        <v>0</v>
      </c>
      <c r="AB171">
        <v>3604</v>
      </c>
      <c r="AC171">
        <v>3128</v>
      </c>
      <c r="AD171">
        <v>6048</v>
      </c>
      <c r="AE171">
        <v>268</v>
      </c>
      <c r="AF171">
        <v>0</v>
      </c>
      <c r="AG171">
        <v>2255</v>
      </c>
      <c r="AH171">
        <v>317</v>
      </c>
      <c r="AI171">
        <v>939</v>
      </c>
      <c r="AJ171">
        <v>1340</v>
      </c>
      <c r="AK171">
        <v>8564</v>
      </c>
    </row>
    <row r="172" spans="1:37">
      <c r="A172" t="s">
        <v>54</v>
      </c>
      <c r="B172" t="s">
        <v>126</v>
      </c>
      <c r="C172" t="s">
        <v>113</v>
      </c>
      <c r="D172" t="s">
        <v>103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>
      <c r="A173" t="s">
        <v>54</v>
      </c>
      <c r="B173" t="s">
        <v>126</v>
      </c>
      <c r="C173" t="s">
        <v>113</v>
      </c>
      <c r="D173" t="s">
        <v>59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>
      <c r="A174" t="s">
        <v>54</v>
      </c>
      <c r="B174" t="s">
        <v>126</v>
      </c>
      <c r="C174" t="s">
        <v>113</v>
      </c>
      <c r="D174" t="s">
        <v>104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 t="s">
        <v>54</v>
      </c>
      <c r="B175" t="s">
        <v>126</v>
      </c>
      <c r="C175" t="s">
        <v>113</v>
      </c>
      <c r="D175" t="s">
        <v>60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994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>
      <c r="A176" t="s">
        <v>54</v>
      </c>
      <c r="B176" t="s">
        <v>126</v>
      </c>
      <c r="C176" t="s">
        <v>113</v>
      </c>
      <c r="D176" t="s">
        <v>62</v>
      </c>
      <c r="E176">
        <v>86</v>
      </c>
      <c r="F176">
        <v>0</v>
      </c>
      <c r="G176">
        <v>435</v>
      </c>
      <c r="H176">
        <v>0</v>
      </c>
      <c r="I176">
        <v>72</v>
      </c>
      <c r="J176">
        <v>2571</v>
      </c>
      <c r="K176">
        <v>0</v>
      </c>
      <c r="L176">
        <v>4</v>
      </c>
      <c r="M176">
        <v>0</v>
      </c>
      <c r="N176">
        <v>0</v>
      </c>
      <c r="O176">
        <v>3157</v>
      </c>
      <c r="P176">
        <v>0</v>
      </c>
      <c r="Q176">
        <v>0</v>
      </c>
      <c r="R176">
        <v>2076</v>
      </c>
      <c r="S176">
        <v>0</v>
      </c>
      <c r="T176">
        <v>0</v>
      </c>
      <c r="U176">
        <v>13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1311</v>
      </c>
      <c r="AC176">
        <v>42</v>
      </c>
      <c r="AD176">
        <v>2516</v>
      </c>
      <c r="AE176">
        <v>0</v>
      </c>
      <c r="AF176">
        <v>0</v>
      </c>
      <c r="AG176">
        <v>230</v>
      </c>
      <c r="AH176">
        <v>0</v>
      </c>
      <c r="AI176">
        <v>12</v>
      </c>
      <c r="AJ176">
        <v>0</v>
      </c>
      <c r="AK176">
        <v>0</v>
      </c>
    </row>
    <row r="177" spans="1:37">
      <c r="A177" t="s">
        <v>54</v>
      </c>
      <c r="B177" t="s">
        <v>126</v>
      </c>
      <c r="C177" t="s">
        <v>113</v>
      </c>
      <c r="D177" t="s">
        <v>63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 t="s">
        <v>54</v>
      </c>
      <c r="B178" t="s">
        <v>126</v>
      </c>
      <c r="C178" t="s">
        <v>113</v>
      </c>
      <c r="D178" t="s">
        <v>105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</v>
      </c>
      <c r="AD178">
        <v>0</v>
      </c>
      <c r="AE178">
        <v>277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 t="s">
        <v>54</v>
      </c>
      <c r="B179" t="s">
        <v>126</v>
      </c>
      <c r="C179" t="s">
        <v>113</v>
      </c>
      <c r="D179" t="s">
        <v>106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>
      <c r="A180" t="s">
        <v>54</v>
      </c>
      <c r="B180" t="s">
        <v>126</v>
      </c>
      <c r="C180" t="s">
        <v>113</v>
      </c>
      <c r="D180" t="s">
        <v>107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 t="s">
        <v>54</v>
      </c>
      <c r="B181" t="s">
        <v>126</v>
      </c>
      <c r="C181" t="s">
        <v>113</v>
      </c>
      <c r="D181" t="s">
        <v>108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 t="s">
        <v>54</v>
      </c>
      <c r="B182" t="s">
        <v>126</v>
      </c>
      <c r="C182" t="s">
        <v>113</v>
      </c>
      <c r="D182" t="s">
        <v>109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 t="s">
        <v>54</v>
      </c>
      <c r="B183" t="s">
        <v>126</v>
      </c>
      <c r="C183" t="s">
        <v>113</v>
      </c>
      <c r="D183" t="s">
        <v>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>
      <c r="A184" t="s">
        <v>54</v>
      </c>
      <c r="B184" t="s">
        <v>126</v>
      </c>
      <c r="C184" t="s">
        <v>113</v>
      </c>
      <c r="D184" t="s">
        <v>88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>
      <c r="A185" t="s">
        <v>54</v>
      </c>
      <c r="B185" t="s">
        <v>126</v>
      </c>
      <c r="C185" t="s">
        <v>113</v>
      </c>
      <c r="D185" t="s">
        <v>110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 t="s">
        <v>54</v>
      </c>
      <c r="B186" t="s">
        <v>126</v>
      </c>
      <c r="C186" t="s">
        <v>113</v>
      </c>
      <c r="D186" t="s">
        <v>89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54</v>
      </c>
      <c r="B187" t="s">
        <v>126</v>
      </c>
      <c r="C187" t="s">
        <v>113</v>
      </c>
      <c r="D187" t="s">
        <v>64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 t="s">
        <v>54</v>
      </c>
      <c r="B188" t="s">
        <v>126</v>
      </c>
      <c r="C188" t="s">
        <v>113</v>
      </c>
      <c r="D188" t="s">
        <v>65</v>
      </c>
      <c r="E188">
        <v>3067</v>
      </c>
      <c r="F188">
        <v>6390</v>
      </c>
      <c r="G188">
        <v>3301</v>
      </c>
      <c r="H188">
        <v>0</v>
      </c>
      <c r="I188">
        <v>684</v>
      </c>
      <c r="J188">
        <v>49122</v>
      </c>
      <c r="K188">
        <v>0</v>
      </c>
      <c r="L188">
        <v>36</v>
      </c>
      <c r="M188">
        <v>19426</v>
      </c>
      <c r="N188">
        <v>31144</v>
      </c>
      <c r="O188">
        <v>6869</v>
      </c>
      <c r="P188">
        <v>26885</v>
      </c>
      <c r="Q188">
        <v>256</v>
      </c>
      <c r="R188">
        <v>1552</v>
      </c>
      <c r="S188">
        <v>2624</v>
      </c>
      <c r="T188">
        <v>43276</v>
      </c>
      <c r="U188">
        <v>16463</v>
      </c>
      <c r="V188">
        <v>0</v>
      </c>
      <c r="W188">
        <v>0</v>
      </c>
      <c r="X188">
        <v>4</v>
      </c>
      <c r="Y188">
        <v>4468</v>
      </c>
      <c r="Z188">
        <v>29</v>
      </c>
      <c r="AA188">
        <v>0</v>
      </c>
      <c r="AB188">
        <v>17197</v>
      </c>
      <c r="AC188">
        <v>67230</v>
      </c>
      <c r="AD188">
        <v>6167</v>
      </c>
      <c r="AE188">
        <v>490</v>
      </c>
      <c r="AF188">
        <v>0</v>
      </c>
      <c r="AG188">
        <v>922</v>
      </c>
      <c r="AH188">
        <v>8622</v>
      </c>
      <c r="AI188">
        <v>2545</v>
      </c>
      <c r="AJ188">
        <v>8838</v>
      </c>
      <c r="AK188">
        <v>24214</v>
      </c>
    </row>
    <row r="189" s="14" customFormat="1" spans="1:37">
      <c r="A189" s="14" t="s">
        <v>54</v>
      </c>
      <c r="B189" s="14" t="s">
        <v>126</v>
      </c>
      <c r="C189" s="14" t="s">
        <v>113</v>
      </c>
      <c r="D189" s="14" t="s">
        <v>111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312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>
      <c r="A190" t="s">
        <v>54</v>
      </c>
      <c r="B190" t="s">
        <v>126</v>
      </c>
      <c r="C190" t="s">
        <v>114</v>
      </c>
      <c r="D190" t="s">
        <v>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>
      <c r="A191" t="s">
        <v>54</v>
      </c>
      <c r="B191" t="s">
        <v>126</v>
      </c>
      <c r="C191" t="s">
        <v>114</v>
      </c>
      <c r="D191" t="s">
        <v>92</v>
      </c>
      <c r="E191">
        <v>0</v>
      </c>
      <c r="F191">
        <v>0</v>
      </c>
      <c r="G191">
        <v>3222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420</v>
      </c>
      <c r="AF191">
        <v>894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 t="s">
        <v>54</v>
      </c>
      <c r="B192" t="s">
        <v>126</v>
      </c>
      <c r="C192" t="s">
        <v>114</v>
      </c>
      <c r="D192" t="s">
        <v>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>
      <c r="A193" t="s">
        <v>54</v>
      </c>
      <c r="B193" t="s">
        <v>126</v>
      </c>
      <c r="C193" t="s">
        <v>114</v>
      </c>
      <c r="D193" t="s">
        <v>94</v>
      </c>
      <c r="E193">
        <v>546</v>
      </c>
      <c r="F193">
        <v>0</v>
      </c>
      <c r="G193">
        <v>0</v>
      </c>
      <c r="H193">
        <v>0</v>
      </c>
      <c r="I193">
        <v>4058</v>
      </c>
      <c r="J193">
        <v>12752</v>
      </c>
      <c r="K193">
        <v>26</v>
      </c>
      <c r="L193">
        <v>0</v>
      </c>
      <c r="M193">
        <v>0</v>
      </c>
      <c r="N193">
        <v>5384</v>
      </c>
      <c r="O193">
        <v>0</v>
      </c>
      <c r="P193">
        <v>11362</v>
      </c>
      <c r="Q193">
        <v>25</v>
      </c>
      <c r="R193">
        <v>0</v>
      </c>
      <c r="S193">
        <v>0</v>
      </c>
      <c r="T193">
        <v>0</v>
      </c>
      <c r="U193">
        <v>53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5873</v>
      </c>
      <c r="AD193">
        <v>49706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2078</v>
      </c>
    </row>
    <row r="194" spans="1:37">
      <c r="A194" t="s">
        <v>54</v>
      </c>
      <c r="B194" t="s">
        <v>126</v>
      </c>
      <c r="C194" t="s">
        <v>114</v>
      </c>
      <c r="D194" t="s">
        <v>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664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>
      <c r="A195" t="s">
        <v>54</v>
      </c>
      <c r="B195" t="s">
        <v>126</v>
      </c>
      <c r="C195" t="s">
        <v>114</v>
      </c>
      <c r="D195" t="s">
        <v>57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285</v>
      </c>
      <c r="O195">
        <v>0</v>
      </c>
      <c r="P195">
        <v>570</v>
      </c>
      <c r="Q195">
        <v>0</v>
      </c>
      <c r="R195">
        <v>0</v>
      </c>
      <c r="S195">
        <v>0</v>
      </c>
      <c r="T195">
        <v>0</v>
      </c>
      <c r="U195">
        <v>86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2308</v>
      </c>
      <c r="AD195">
        <v>826</v>
      </c>
      <c r="AE195">
        <v>86</v>
      </c>
      <c r="AF195">
        <v>0</v>
      </c>
      <c r="AG195">
        <v>0</v>
      </c>
      <c r="AH195">
        <v>0</v>
      </c>
      <c r="AI195">
        <v>0</v>
      </c>
      <c r="AJ195">
        <v>28</v>
      </c>
      <c r="AK195">
        <v>0</v>
      </c>
    </row>
    <row r="196" spans="1:37">
      <c r="A196" t="s">
        <v>54</v>
      </c>
      <c r="B196" t="s">
        <v>126</v>
      </c>
      <c r="C196" t="s">
        <v>114</v>
      </c>
      <c r="D196" t="s">
        <v>96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 t="s">
        <v>54</v>
      </c>
      <c r="B197" t="s">
        <v>126</v>
      </c>
      <c r="C197" t="s">
        <v>114</v>
      </c>
      <c r="D197" t="s">
        <v>97</v>
      </c>
      <c r="E197">
        <v>0</v>
      </c>
      <c r="F197">
        <v>2639</v>
      </c>
      <c r="G197">
        <v>0</v>
      </c>
      <c r="H197">
        <v>0</v>
      </c>
      <c r="I197">
        <v>490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 t="s">
        <v>54</v>
      </c>
      <c r="B198" t="s">
        <v>126</v>
      </c>
      <c r="C198" t="s">
        <v>114</v>
      </c>
      <c r="D198" t="s">
        <v>98</v>
      </c>
      <c r="E198">
        <v>0</v>
      </c>
      <c r="F198">
        <v>0</v>
      </c>
      <c r="G198">
        <v>0</v>
      </c>
      <c r="H198">
        <v>0</v>
      </c>
      <c r="I198">
        <v>29622</v>
      </c>
      <c r="J198">
        <v>4166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3781</v>
      </c>
      <c r="AG198">
        <v>37</v>
      </c>
      <c r="AH198">
        <v>0</v>
      </c>
      <c r="AI198">
        <v>0</v>
      </c>
      <c r="AJ198">
        <v>0</v>
      </c>
      <c r="AK198">
        <v>0</v>
      </c>
    </row>
    <row r="199" spans="1:37">
      <c r="A199" t="s">
        <v>54</v>
      </c>
      <c r="B199" t="s">
        <v>126</v>
      </c>
      <c r="C199" t="s">
        <v>114</v>
      </c>
      <c r="D199" t="s">
        <v>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4440</v>
      </c>
      <c r="K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880</v>
      </c>
      <c r="AH199">
        <v>0</v>
      </c>
      <c r="AI199">
        <v>0</v>
      </c>
      <c r="AJ199">
        <v>0</v>
      </c>
      <c r="AK199">
        <v>0</v>
      </c>
    </row>
    <row r="200" spans="1:37">
      <c r="A200" t="s">
        <v>54</v>
      </c>
      <c r="B200" t="s">
        <v>126</v>
      </c>
      <c r="C200" t="s">
        <v>114</v>
      </c>
      <c r="D200" t="s">
        <v>100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259</v>
      </c>
      <c r="AI200">
        <v>0</v>
      </c>
      <c r="AJ200">
        <v>0</v>
      </c>
      <c r="AK200">
        <v>0</v>
      </c>
    </row>
    <row r="201" spans="1:37">
      <c r="A201" t="s">
        <v>54</v>
      </c>
      <c r="B201" t="s">
        <v>126</v>
      </c>
      <c r="C201" t="s">
        <v>114</v>
      </c>
      <c r="D201" t="s">
        <v>101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 t="s">
        <v>54</v>
      </c>
      <c r="B202" t="s">
        <v>126</v>
      </c>
      <c r="C202" t="s">
        <v>114</v>
      </c>
      <c r="D202" t="s">
        <v>102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14">
      <c r="A203" t="s">
        <v>54</v>
      </c>
      <c r="B203" t="s">
        <v>126</v>
      </c>
      <c r="C203" t="s">
        <v>114</v>
      </c>
      <c r="D203" t="s">
        <v>67</v>
      </c>
      <c r="G203">
        <v>0</v>
      </c>
      <c r="N203">
        <v>505</v>
      </c>
    </row>
    <row r="204" spans="1:32">
      <c r="A204" t="s">
        <v>54</v>
      </c>
      <c r="B204" t="s">
        <v>126</v>
      </c>
      <c r="C204" t="s">
        <v>114</v>
      </c>
      <c r="D204" t="s">
        <v>68</v>
      </c>
      <c r="G204">
        <v>0</v>
      </c>
      <c r="AB204">
        <v>87912</v>
      </c>
      <c r="AF204">
        <v>49</v>
      </c>
    </row>
    <row r="205" spans="1:37">
      <c r="A205" t="s">
        <v>54</v>
      </c>
      <c r="B205" t="s">
        <v>126</v>
      </c>
      <c r="C205" t="s">
        <v>114</v>
      </c>
      <c r="D205" t="s">
        <v>69</v>
      </c>
      <c r="E205">
        <v>123</v>
      </c>
      <c r="G205">
        <v>150</v>
      </c>
      <c r="J205">
        <v>13159</v>
      </c>
      <c r="M205">
        <v>0</v>
      </c>
      <c r="N205">
        <v>0</v>
      </c>
      <c r="O205">
        <v>9020</v>
      </c>
      <c r="P205">
        <v>1089</v>
      </c>
      <c r="U205">
        <v>0</v>
      </c>
      <c r="AB205">
        <v>7231</v>
      </c>
      <c r="AD205">
        <v>17176</v>
      </c>
      <c r="AE205">
        <v>0</v>
      </c>
      <c r="AF205">
        <v>6210</v>
      </c>
      <c r="AJ205">
        <v>140</v>
      </c>
      <c r="AK205">
        <v>0</v>
      </c>
    </row>
    <row r="206" spans="1:37">
      <c r="A206" t="s">
        <v>54</v>
      </c>
      <c r="B206" t="s">
        <v>126</v>
      </c>
      <c r="C206" t="s">
        <v>114</v>
      </c>
      <c r="D206" t="s">
        <v>70</v>
      </c>
      <c r="G206">
        <v>0</v>
      </c>
      <c r="AB206">
        <v>0</v>
      </c>
      <c r="AC206">
        <v>11110</v>
      </c>
      <c r="AJ206">
        <v>0</v>
      </c>
      <c r="AK206">
        <v>0</v>
      </c>
    </row>
    <row r="207" spans="1:37">
      <c r="A207" t="s">
        <v>54</v>
      </c>
      <c r="B207" t="s">
        <v>126</v>
      </c>
      <c r="C207" t="s">
        <v>114</v>
      </c>
      <c r="D207" t="s">
        <v>71</v>
      </c>
      <c r="E207">
        <v>0</v>
      </c>
      <c r="F207">
        <v>0</v>
      </c>
      <c r="G207">
        <v>0</v>
      </c>
      <c r="J207">
        <v>0</v>
      </c>
      <c r="K207">
        <v>0</v>
      </c>
      <c r="L207">
        <v>90</v>
      </c>
      <c r="M207">
        <v>1702</v>
      </c>
      <c r="N207">
        <v>8326</v>
      </c>
      <c r="O207">
        <v>1294</v>
      </c>
      <c r="P207">
        <v>23184</v>
      </c>
      <c r="Q207">
        <v>0</v>
      </c>
      <c r="S207">
        <v>189</v>
      </c>
      <c r="U207">
        <v>0</v>
      </c>
      <c r="V207">
        <v>0</v>
      </c>
      <c r="W207">
        <v>0</v>
      </c>
      <c r="X207">
        <v>0</v>
      </c>
      <c r="Y207">
        <v>422</v>
      </c>
      <c r="AB207">
        <v>0</v>
      </c>
      <c r="AC207">
        <v>2628</v>
      </c>
      <c r="AD207">
        <v>138</v>
      </c>
      <c r="AE207">
        <v>46</v>
      </c>
      <c r="AF207">
        <v>3947</v>
      </c>
      <c r="AG207">
        <v>0</v>
      </c>
      <c r="AH207">
        <v>0</v>
      </c>
      <c r="AI207">
        <v>46</v>
      </c>
      <c r="AJ207">
        <v>0</v>
      </c>
      <c r="AK207">
        <v>0</v>
      </c>
    </row>
    <row r="208" spans="1:33">
      <c r="A208" t="s">
        <v>54</v>
      </c>
      <c r="B208" t="s">
        <v>126</v>
      </c>
      <c r="C208" t="s">
        <v>114</v>
      </c>
      <c r="D208" t="s">
        <v>72</v>
      </c>
      <c r="G208">
        <v>0</v>
      </c>
      <c r="K208">
        <v>0</v>
      </c>
      <c r="M208">
        <v>0</v>
      </c>
      <c r="N208">
        <v>0</v>
      </c>
      <c r="U208">
        <v>6028</v>
      </c>
      <c r="AC208">
        <v>0</v>
      </c>
      <c r="AD208">
        <v>0</v>
      </c>
      <c r="AE208">
        <v>0</v>
      </c>
      <c r="AF208">
        <v>218</v>
      </c>
      <c r="AG208">
        <v>0</v>
      </c>
    </row>
    <row r="209" spans="1:37">
      <c r="A209" t="s">
        <v>54</v>
      </c>
      <c r="B209" t="s">
        <v>126</v>
      </c>
      <c r="C209" t="s">
        <v>114</v>
      </c>
      <c r="D209" t="s">
        <v>73</v>
      </c>
      <c r="G209">
        <v>0</v>
      </c>
      <c r="AB209">
        <v>0</v>
      </c>
      <c r="AE209">
        <v>0</v>
      </c>
      <c r="AK209">
        <v>0</v>
      </c>
    </row>
    <row r="210" spans="1:37">
      <c r="A210" t="s">
        <v>54</v>
      </c>
      <c r="B210" t="s">
        <v>126</v>
      </c>
      <c r="C210" t="s">
        <v>114</v>
      </c>
      <c r="D210" t="s">
        <v>74</v>
      </c>
      <c r="E210">
        <v>0</v>
      </c>
      <c r="F210">
        <v>0</v>
      </c>
      <c r="G210">
        <v>0</v>
      </c>
      <c r="Q210">
        <v>0</v>
      </c>
      <c r="S210">
        <v>2784</v>
      </c>
      <c r="U210">
        <v>0</v>
      </c>
      <c r="X210">
        <v>0</v>
      </c>
      <c r="AB210">
        <v>0</v>
      </c>
      <c r="AD210">
        <v>0</v>
      </c>
      <c r="AE210">
        <v>0</v>
      </c>
      <c r="AF210">
        <v>0</v>
      </c>
      <c r="AK210">
        <v>0</v>
      </c>
    </row>
    <row r="211" spans="1:7">
      <c r="A211" t="s">
        <v>54</v>
      </c>
      <c r="B211" t="s">
        <v>126</v>
      </c>
      <c r="C211" t="s">
        <v>114</v>
      </c>
      <c r="D211" t="s">
        <v>75</v>
      </c>
      <c r="E211">
        <v>0</v>
      </c>
      <c r="G211">
        <v>0</v>
      </c>
    </row>
    <row r="212" spans="1:32">
      <c r="A212" t="s">
        <v>54</v>
      </c>
      <c r="B212" t="s">
        <v>126</v>
      </c>
      <c r="C212" t="s">
        <v>114</v>
      </c>
      <c r="D212" t="s">
        <v>76</v>
      </c>
      <c r="G212">
        <v>0</v>
      </c>
      <c r="M212">
        <v>0</v>
      </c>
      <c r="O212">
        <v>0</v>
      </c>
      <c r="T212">
        <v>0</v>
      </c>
      <c r="U212">
        <v>0</v>
      </c>
      <c r="AA212">
        <v>0</v>
      </c>
      <c r="AC212">
        <v>0</v>
      </c>
      <c r="AE212">
        <v>0</v>
      </c>
      <c r="AF212">
        <v>0</v>
      </c>
    </row>
    <row r="213" spans="1:37">
      <c r="A213" t="s">
        <v>54</v>
      </c>
      <c r="B213" t="s">
        <v>126</v>
      </c>
      <c r="C213" t="s">
        <v>114</v>
      </c>
      <c r="D213" t="s">
        <v>77</v>
      </c>
      <c r="G213">
        <v>0</v>
      </c>
      <c r="P213">
        <v>70312</v>
      </c>
      <c r="U213">
        <v>0</v>
      </c>
      <c r="AB213">
        <v>0</v>
      </c>
      <c r="AE213">
        <v>0</v>
      </c>
      <c r="AF213">
        <v>0</v>
      </c>
      <c r="AG213">
        <v>0</v>
      </c>
      <c r="AH213">
        <v>0</v>
      </c>
      <c r="AK213">
        <v>0</v>
      </c>
    </row>
    <row r="214" spans="1:37">
      <c r="A214" t="s">
        <v>54</v>
      </c>
      <c r="B214" t="s">
        <v>126</v>
      </c>
      <c r="C214" t="s">
        <v>114</v>
      </c>
      <c r="D214" t="s">
        <v>78</v>
      </c>
      <c r="E214">
        <v>43</v>
      </c>
      <c r="F214">
        <v>343</v>
      </c>
      <c r="G214">
        <v>42</v>
      </c>
      <c r="H214">
        <v>0</v>
      </c>
      <c r="I214">
        <v>0</v>
      </c>
      <c r="J214">
        <v>2917</v>
      </c>
      <c r="K214">
        <v>343</v>
      </c>
      <c r="L214">
        <v>42</v>
      </c>
      <c r="M214">
        <v>341</v>
      </c>
      <c r="N214">
        <v>4547</v>
      </c>
      <c r="O214">
        <v>171</v>
      </c>
      <c r="P214">
        <v>0</v>
      </c>
      <c r="Q214">
        <v>43</v>
      </c>
      <c r="R214">
        <v>0</v>
      </c>
      <c r="S214">
        <v>520</v>
      </c>
      <c r="T214">
        <v>0</v>
      </c>
      <c r="U214">
        <v>0</v>
      </c>
      <c r="V214">
        <v>0</v>
      </c>
      <c r="W214">
        <v>85</v>
      </c>
      <c r="X214">
        <v>85</v>
      </c>
      <c r="Y214">
        <v>0</v>
      </c>
      <c r="Z214">
        <v>43</v>
      </c>
      <c r="AA214">
        <v>0</v>
      </c>
      <c r="AB214">
        <v>43</v>
      </c>
      <c r="AC214">
        <v>1973</v>
      </c>
      <c r="AD214">
        <v>4161</v>
      </c>
      <c r="AE214">
        <v>85</v>
      </c>
      <c r="AF214">
        <v>86</v>
      </c>
      <c r="AG214">
        <v>0</v>
      </c>
      <c r="AH214">
        <v>1201</v>
      </c>
      <c r="AI214">
        <v>170</v>
      </c>
      <c r="AJ214">
        <v>0</v>
      </c>
      <c r="AK214">
        <v>6808</v>
      </c>
    </row>
    <row r="215" spans="1:37">
      <c r="A215" t="s">
        <v>54</v>
      </c>
      <c r="B215" t="s">
        <v>126</v>
      </c>
      <c r="C215" t="s">
        <v>114</v>
      </c>
      <c r="D215" t="s">
        <v>79</v>
      </c>
      <c r="E215">
        <v>1200</v>
      </c>
      <c r="F215">
        <v>0</v>
      </c>
      <c r="G215">
        <v>160</v>
      </c>
      <c r="I215">
        <v>1280</v>
      </c>
      <c r="J215">
        <v>45560</v>
      </c>
      <c r="K215">
        <v>320</v>
      </c>
      <c r="L215">
        <v>0</v>
      </c>
      <c r="M215">
        <v>2320</v>
      </c>
      <c r="N215">
        <v>5400</v>
      </c>
      <c r="O215">
        <v>1360</v>
      </c>
      <c r="P215">
        <v>10440</v>
      </c>
      <c r="Q215">
        <v>120</v>
      </c>
      <c r="R215">
        <v>40</v>
      </c>
      <c r="S215">
        <v>400</v>
      </c>
      <c r="T215">
        <v>0</v>
      </c>
      <c r="U215">
        <v>1960</v>
      </c>
      <c r="V215">
        <v>40</v>
      </c>
      <c r="W215">
        <v>0</v>
      </c>
      <c r="X215">
        <v>0</v>
      </c>
      <c r="Y215">
        <v>0</v>
      </c>
      <c r="Z215">
        <v>80</v>
      </c>
      <c r="AB215">
        <v>0</v>
      </c>
      <c r="AC215">
        <v>920</v>
      </c>
      <c r="AD215">
        <v>640</v>
      </c>
      <c r="AE215">
        <v>2000</v>
      </c>
      <c r="AF215">
        <v>280</v>
      </c>
      <c r="AG215">
        <v>640</v>
      </c>
      <c r="AH215">
        <v>680</v>
      </c>
      <c r="AI215">
        <v>120</v>
      </c>
      <c r="AJ215">
        <v>2240</v>
      </c>
      <c r="AK215">
        <v>5320</v>
      </c>
    </row>
    <row r="216" spans="1:37">
      <c r="A216" t="s">
        <v>54</v>
      </c>
      <c r="B216" t="s">
        <v>126</v>
      </c>
      <c r="C216" t="s">
        <v>114</v>
      </c>
      <c r="D216" t="s">
        <v>80</v>
      </c>
      <c r="E216">
        <v>0</v>
      </c>
      <c r="G216">
        <v>0</v>
      </c>
      <c r="AB216">
        <v>0</v>
      </c>
      <c r="AE216">
        <v>0</v>
      </c>
      <c r="AK216">
        <v>0</v>
      </c>
    </row>
    <row r="217" spans="1:37">
      <c r="A217" t="s">
        <v>54</v>
      </c>
      <c r="B217" t="s">
        <v>126</v>
      </c>
      <c r="C217" t="s">
        <v>114</v>
      </c>
      <c r="D217" t="s">
        <v>81</v>
      </c>
      <c r="G217">
        <v>0</v>
      </c>
      <c r="R217">
        <v>0</v>
      </c>
      <c r="AB217">
        <v>0</v>
      </c>
      <c r="AE217">
        <v>0</v>
      </c>
      <c r="AK217">
        <v>0</v>
      </c>
    </row>
    <row r="218" spans="1:37">
      <c r="A218" t="s">
        <v>54</v>
      </c>
      <c r="B218" t="s">
        <v>126</v>
      </c>
      <c r="C218" t="s">
        <v>114</v>
      </c>
      <c r="D218" t="s">
        <v>82</v>
      </c>
      <c r="G218">
        <v>0</v>
      </c>
      <c r="AB218">
        <v>0</v>
      </c>
      <c r="AE218">
        <v>0</v>
      </c>
      <c r="AK218">
        <v>0</v>
      </c>
    </row>
    <row r="219" spans="1:37">
      <c r="A219" t="s">
        <v>54</v>
      </c>
      <c r="B219" t="s">
        <v>126</v>
      </c>
      <c r="C219" t="s">
        <v>114</v>
      </c>
      <c r="D219" t="s">
        <v>83</v>
      </c>
      <c r="F219">
        <v>0</v>
      </c>
      <c r="G219">
        <v>0</v>
      </c>
      <c r="J219">
        <v>0</v>
      </c>
      <c r="N219">
        <v>3392</v>
      </c>
      <c r="P219">
        <v>0</v>
      </c>
      <c r="Q219">
        <v>0</v>
      </c>
      <c r="U219">
        <v>288</v>
      </c>
      <c r="AB219">
        <v>0</v>
      </c>
      <c r="AC219">
        <v>0</v>
      </c>
      <c r="AI219">
        <v>0</v>
      </c>
      <c r="AK219">
        <v>0</v>
      </c>
    </row>
    <row r="220" spans="1:37">
      <c r="A220" t="s">
        <v>54</v>
      </c>
      <c r="B220" t="s">
        <v>126</v>
      </c>
      <c r="C220" t="s">
        <v>114</v>
      </c>
      <c r="D220" t="s">
        <v>84</v>
      </c>
      <c r="G220">
        <v>0</v>
      </c>
      <c r="AB220">
        <v>0</v>
      </c>
      <c r="AE220">
        <v>0</v>
      </c>
      <c r="AK220">
        <v>0</v>
      </c>
    </row>
    <row r="221" spans="1:37">
      <c r="A221" t="s">
        <v>54</v>
      </c>
      <c r="B221" t="s">
        <v>126</v>
      </c>
      <c r="C221" t="s">
        <v>114</v>
      </c>
      <c r="D221" t="s">
        <v>85</v>
      </c>
      <c r="G221">
        <v>0</v>
      </c>
      <c r="J221">
        <v>0</v>
      </c>
      <c r="K221">
        <v>0</v>
      </c>
      <c r="O221">
        <v>460</v>
      </c>
      <c r="P221">
        <v>0</v>
      </c>
      <c r="R221">
        <v>0</v>
      </c>
      <c r="U221">
        <v>0</v>
      </c>
      <c r="X221">
        <v>0</v>
      </c>
      <c r="AB221">
        <v>2520</v>
      </c>
      <c r="AD221">
        <v>0</v>
      </c>
      <c r="AE221">
        <v>0</v>
      </c>
      <c r="AF221">
        <v>89</v>
      </c>
      <c r="AG221">
        <v>162</v>
      </c>
      <c r="AJ221">
        <v>210</v>
      </c>
      <c r="AK221">
        <v>0</v>
      </c>
    </row>
    <row r="222" spans="1:37">
      <c r="A222" t="s">
        <v>54</v>
      </c>
      <c r="B222" t="s">
        <v>126</v>
      </c>
      <c r="C222" t="s">
        <v>114</v>
      </c>
      <c r="D222" t="s">
        <v>86</v>
      </c>
      <c r="E222">
        <v>13753</v>
      </c>
      <c r="F222">
        <v>101659</v>
      </c>
      <c r="G222">
        <v>8562</v>
      </c>
      <c r="I222">
        <v>10408</v>
      </c>
      <c r="J222">
        <v>224123</v>
      </c>
      <c r="K222">
        <v>5064</v>
      </c>
      <c r="L222">
        <v>405</v>
      </c>
      <c r="M222">
        <v>1874</v>
      </c>
      <c r="N222">
        <v>74025</v>
      </c>
      <c r="O222">
        <v>737</v>
      </c>
      <c r="P222">
        <v>32846</v>
      </c>
      <c r="Q222">
        <v>6749</v>
      </c>
      <c r="R222">
        <v>6538</v>
      </c>
      <c r="S222">
        <v>2261</v>
      </c>
      <c r="T222">
        <v>0</v>
      </c>
      <c r="U222">
        <v>66069</v>
      </c>
      <c r="V222">
        <v>3316</v>
      </c>
      <c r="W222">
        <v>599</v>
      </c>
      <c r="X222">
        <v>572</v>
      </c>
      <c r="Y222">
        <v>0</v>
      </c>
      <c r="Z222">
        <v>46</v>
      </c>
      <c r="AA222">
        <v>0</v>
      </c>
      <c r="AB222">
        <v>81898</v>
      </c>
      <c r="AC222">
        <v>3642</v>
      </c>
      <c r="AD222">
        <v>12043</v>
      </c>
      <c r="AE222">
        <v>6113</v>
      </c>
      <c r="AF222">
        <v>47955</v>
      </c>
      <c r="AG222">
        <v>950</v>
      </c>
      <c r="AH222">
        <v>3617</v>
      </c>
      <c r="AI222">
        <v>2678</v>
      </c>
      <c r="AJ222">
        <v>5121</v>
      </c>
      <c r="AK222">
        <v>70107</v>
      </c>
    </row>
    <row r="223" spans="1:37">
      <c r="A223" t="s">
        <v>54</v>
      </c>
      <c r="B223" t="s">
        <v>126</v>
      </c>
      <c r="C223" t="s">
        <v>114</v>
      </c>
      <c r="D223" t="s">
        <v>103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3540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627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 t="s">
        <v>54</v>
      </c>
      <c r="B224" t="s">
        <v>126</v>
      </c>
      <c r="C224" t="s">
        <v>114</v>
      </c>
      <c r="D224" t="s">
        <v>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669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>
      <c r="A225" t="s">
        <v>54</v>
      </c>
      <c r="B225" t="s">
        <v>126</v>
      </c>
      <c r="C225" t="s">
        <v>114</v>
      </c>
      <c r="D225" t="s">
        <v>104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>
      <c r="A226" t="s">
        <v>54</v>
      </c>
      <c r="B226" t="s">
        <v>126</v>
      </c>
      <c r="C226" t="s">
        <v>114</v>
      </c>
      <c r="D226" t="s">
        <v>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 t="s">
        <v>54</v>
      </c>
      <c r="B227" t="s">
        <v>126</v>
      </c>
      <c r="C227" t="s">
        <v>114</v>
      </c>
      <c r="D227" t="s">
        <v>62</v>
      </c>
      <c r="E227">
        <v>2699</v>
      </c>
      <c r="F227">
        <v>19717</v>
      </c>
      <c r="G227">
        <v>14752</v>
      </c>
      <c r="H227">
        <v>0</v>
      </c>
      <c r="I227">
        <v>9217</v>
      </c>
      <c r="J227">
        <v>75475</v>
      </c>
      <c r="K227">
        <v>742</v>
      </c>
      <c r="L227">
        <v>633</v>
      </c>
      <c r="M227">
        <v>0</v>
      </c>
      <c r="N227">
        <v>0</v>
      </c>
      <c r="O227">
        <v>11653</v>
      </c>
      <c r="P227">
        <v>0</v>
      </c>
      <c r="Q227">
        <v>546</v>
      </c>
      <c r="R227">
        <v>6429</v>
      </c>
      <c r="S227">
        <v>0</v>
      </c>
      <c r="T227">
        <v>0</v>
      </c>
      <c r="U227">
        <v>43891</v>
      </c>
      <c r="V227">
        <v>6526</v>
      </c>
      <c r="W227">
        <v>203</v>
      </c>
      <c r="X227">
        <v>90</v>
      </c>
      <c r="Y227">
        <v>0</v>
      </c>
      <c r="Z227">
        <v>13</v>
      </c>
      <c r="AA227">
        <v>0</v>
      </c>
      <c r="AB227">
        <v>29229</v>
      </c>
      <c r="AC227">
        <v>518</v>
      </c>
      <c r="AD227">
        <v>30042</v>
      </c>
      <c r="AE227">
        <v>4763</v>
      </c>
      <c r="AF227">
        <v>7400</v>
      </c>
      <c r="AG227">
        <v>7996</v>
      </c>
      <c r="AH227">
        <v>0</v>
      </c>
      <c r="AI227">
        <v>1032</v>
      </c>
      <c r="AJ227">
        <v>2864</v>
      </c>
      <c r="AK227">
        <v>17368</v>
      </c>
    </row>
    <row r="228" spans="1:37">
      <c r="A228" t="s">
        <v>54</v>
      </c>
      <c r="B228" t="s">
        <v>126</v>
      </c>
      <c r="C228" t="s">
        <v>114</v>
      </c>
      <c r="D228" t="s">
        <v>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 t="s">
        <v>54</v>
      </c>
      <c r="B229" t="s">
        <v>126</v>
      </c>
      <c r="C229" t="s">
        <v>114</v>
      </c>
      <c r="D229" t="s">
        <v>105</v>
      </c>
      <c r="E229">
        <v>2056</v>
      </c>
      <c r="F229">
        <v>9</v>
      </c>
      <c r="G229">
        <v>2</v>
      </c>
      <c r="H229">
        <v>0</v>
      </c>
      <c r="I229">
        <v>0</v>
      </c>
      <c r="J229">
        <v>1135</v>
      </c>
      <c r="K229">
        <v>0</v>
      </c>
      <c r="L229">
        <v>9</v>
      </c>
      <c r="M229">
        <v>0</v>
      </c>
      <c r="N229">
        <v>205</v>
      </c>
      <c r="O229">
        <v>541</v>
      </c>
      <c r="P229">
        <v>0</v>
      </c>
      <c r="Q229">
        <v>1</v>
      </c>
      <c r="R229">
        <v>0</v>
      </c>
      <c r="S229">
        <v>19</v>
      </c>
      <c r="T229">
        <v>0</v>
      </c>
      <c r="U229">
        <v>0</v>
      </c>
      <c r="V229">
        <v>0</v>
      </c>
      <c r="W229">
        <v>0</v>
      </c>
      <c r="X229">
        <v>187</v>
      </c>
      <c r="Y229">
        <v>0</v>
      </c>
      <c r="Z229">
        <v>0</v>
      </c>
      <c r="AA229">
        <v>0</v>
      </c>
      <c r="AB229">
        <v>0</v>
      </c>
      <c r="AC229">
        <v>880</v>
      </c>
      <c r="AD229">
        <v>58</v>
      </c>
      <c r="AE229">
        <v>1790</v>
      </c>
      <c r="AF229">
        <v>72</v>
      </c>
      <c r="AG229">
        <v>5</v>
      </c>
      <c r="AH229">
        <v>335</v>
      </c>
      <c r="AI229">
        <v>473</v>
      </c>
      <c r="AJ229">
        <v>0</v>
      </c>
      <c r="AK229">
        <v>0</v>
      </c>
    </row>
    <row r="230" spans="1:37">
      <c r="A230" t="s">
        <v>54</v>
      </c>
      <c r="B230" t="s">
        <v>126</v>
      </c>
      <c r="C230" t="s">
        <v>114</v>
      </c>
      <c r="D230" t="s">
        <v>106</v>
      </c>
      <c r="E230">
        <v>343</v>
      </c>
      <c r="F230">
        <v>201</v>
      </c>
      <c r="G230">
        <v>0</v>
      </c>
      <c r="H230">
        <v>0</v>
      </c>
      <c r="I230">
        <v>0</v>
      </c>
      <c r="J230">
        <v>4839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68</v>
      </c>
      <c r="AC230">
        <v>0</v>
      </c>
      <c r="AD230">
        <v>0</v>
      </c>
      <c r="AE230">
        <v>0</v>
      </c>
      <c r="AF230">
        <v>33</v>
      </c>
      <c r="AG230">
        <v>0</v>
      </c>
      <c r="AH230">
        <v>0</v>
      </c>
      <c r="AI230">
        <v>0</v>
      </c>
      <c r="AJ230">
        <v>15</v>
      </c>
      <c r="AK230">
        <v>0</v>
      </c>
    </row>
    <row r="231" spans="1:37">
      <c r="A231" t="s">
        <v>54</v>
      </c>
      <c r="B231" t="s">
        <v>126</v>
      </c>
      <c r="C231" t="s">
        <v>114</v>
      </c>
      <c r="D231" t="s">
        <v>107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884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 t="s">
        <v>54</v>
      </c>
      <c r="B232" t="s">
        <v>126</v>
      </c>
      <c r="C232" t="s">
        <v>114</v>
      </c>
      <c r="D232" t="s">
        <v>108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884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 t="s">
        <v>54</v>
      </c>
      <c r="B233" t="s">
        <v>126</v>
      </c>
      <c r="C233" t="s">
        <v>114</v>
      </c>
      <c r="D233" t="s">
        <v>109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 t="s">
        <v>54</v>
      </c>
      <c r="B234" t="s">
        <v>126</v>
      </c>
      <c r="C234" t="s">
        <v>114</v>
      </c>
      <c r="D234" t="s">
        <v>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>
      <c r="A235" t="s">
        <v>54</v>
      </c>
      <c r="B235" t="s">
        <v>126</v>
      </c>
      <c r="C235" t="s">
        <v>114</v>
      </c>
      <c r="D235" t="s">
        <v>88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 t="s">
        <v>54</v>
      </c>
      <c r="B236" t="s">
        <v>126</v>
      </c>
      <c r="C236" t="s">
        <v>114</v>
      </c>
      <c r="D236" t="s">
        <v>110</v>
      </c>
      <c r="E236">
        <v>0</v>
      </c>
      <c r="F236">
        <v>438</v>
      </c>
      <c r="G236">
        <v>0</v>
      </c>
      <c r="H236">
        <v>0</v>
      </c>
      <c r="I236">
        <v>0</v>
      </c>
      <c r="J236">
        <v>155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 t="s">
        <v>54</v>
      </c>
      <c r="B237" t="s">
        <v>126</v>
      </c>
      <c r="C237" t="s">
        <v>114</v>
      </c>
      <c r="D237" t="s">
        <v>89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>
      <c r="A238" t="s">
        <v>54</v>
      </c>
      <c r="B238" t="s">
        <v>126</v>
      </c>
      <c r="C238" t="s">
        <v>114</v>
      </c>
      <c r="D238" t="s">
        <v>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>
      <c r="A239" t="s">
        <v>54</v>
      </c>
      <c r="B239" t="s">
        <v>126</v>
      </c>
      <c r="C239" t="s">
        <v>114</v>
      </c>
      <c r="D239" t="s">
        <v>65</v>
      </c>
      <c r="E239">
        <v>15167</v>
      </c>
      <c r="F239">
        <v>48600</v>
      </c>
      <c r="G239">
        <v>3380</v>
      </c>
      <c r="H239">
        <v>108</v>
      </c>
      <c r="I239">
        <v>12884</v>
      </c>
      <c r="J239">
        <v>188413</v>
      </c>
      <c r="K239">
        <v>4536</v>
      </c>
      <c r="L239">
        <v>907</v>
      </c>
      <c r="M239">
        <v>1897</v>
      </c>
      <c r="N239">
        <v>31097</v>
      </c>
      <c r="O239">
        <v>16542</v>
      </c>
      <c r="P239">
        <v>99504</v>
      </c>
      <c r="Q239">
        <v>1714</v>
      </c>
      <c r="R239">
        <v>8334</v>
      </c>
      <c r="S239">
        <v>5951</v>
      </c>
      <c r="T239">
        <v>155</v>
      </c>
      <c r="U239">
        <v>55948</v>
      </c>
      <c r="V239">
        <v>2448</v>
      </c>
      <c r="W239">
        <v>1264</v>
      </c>
      <c r="X239">
        <v>227</v>
      </c>
      <c r="Y239">
        <v>4</v>
      </c>
      <c r="Z239">
        <v>230</v>
      </c>
      <c r="AA239">
        <v>0</v>
      </c>
      <c r="AB239">
        <v>48402</v>
      </c>
      <c r="AC239">
        <v>28120</v>
      </c>
      <c r="AD239">
        <v>27241</v>
      </c>
      <c r="AE239">
        <v>8968</v>
      </c>
      <c r="AF239">
        <v>12485</v>
      </c>
      <c r="AG239">
        <v>3326</v>
      </c>
      <c r="AH239">
        <v>17690</v>
      </c>
      <c r="AI239">
        <v>2383</v>
      </c>
      <c r="AJ239">
        <v>2894</v>
      </c>
      <c r="AK239">
        <v>66434</v>
      </c>
    </row>
    <row r="240" s="14" customFormat="1" spans="1:37">
      <c r="A240" s="14" t="s">
        <v>54</v>
      </c>
      <c r="B240" s="14" t="s">
        <v>126</v>
      </c>
      <c r="C240" s="14" t="s">
        <v>114</v>
      </c>
      <c r="D240" s="14" t="s">
        <v>111</v>
      </c>
      <c r="E240" s="14">
        <v>5089</v>
      </c>
      <c r="F240" s="14">
        <v>0</v>
      </c>
      <c r="G240" s="14">
        <v>0</v>
      </c>
      <c r="H240" s="14">
        <v>0</v>
      </c>
      <c r="I240" s="14">
        <v>114</v>
      </c>
      <c r="J240" s="14">
        <v>4777</v>
      </c>
      <c r="K240" s="14">
        <v>0</v>
      </c>
      <c r="L240" s="14">
        <v>0</v>
      </c>
      <c r="M240" s="14">
        <v>0</v>
      </c>
      <c r="N240" s="14">
        <v>0</v>
      </c>
      <c r="O240" s="14">
        <v>82</v>
      </c>
      <c r="P240" s="14">
        <v>0</v>
      </c>
      <c r="Q240" s="14">
        <v>0</v>
      </c>
      <c r="R240" s="14">
        <v>12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8137</v>
      </c>
      <c r="AE240" s="14">
        <v>1</v>
      </c>
      <c r="AF240" s="14">
        <v>770</v>
      </c>
      <c r="AG240" s="14">
        <v>0</v>
      </c>
      <c r="AH240" s="14">
        <v>0</v>
      </c>
      <c r="AI240" s="14">
        <v>169</v>
      </c>
      <c r="AJ240" s="14">
        <v>495</v>
      </c>
      <c r="AK240" s="14">
        <v>0</v>
      </c>
    </row>
    <row r="241" spans="1:37">
      <c r="A241" t="s">
        <v>54</v>
      </c>
      <c r="B241" t="s">
        <v>126</v>
      </c>
      <c r="C241" t="s">
        <v>115</v>
      </c>
      <c r="D241" t="s">
        <v>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>
      <c r="A242" t="s">
        <v>54</v>
      </c>
      <c r="B242" t="s">
        <v>126</v>
      </c>
      <c r="C242" t="s">
        <v>115</v>
      </c>
      <c r="D242" t="s">
        <v>92</v>
      </c>
      <c r="E242">
        <v>30</v>
      </c>
      <c r="F242">
        <v>6019</v>
      </c>
      <c r="G242">
        <v>2459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168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29</v>
      </c>
      <c r="AC242">
        <v>0</v>
      </c>
      <c r="AD242">
        <v>0</v>
      </c>
      <c r="AE242">
        <v>0</v>
      </c>
      <c r="AF242">
        <v>179</v>
      </c>
      <c r="AG242">
        <v>299</v>
      </c>
      <c r="AH242">
        <v>0</v>
      </c>
      <c r="AI242">
        <v>0</v>
      </c>
      <c r="AJ242">
        <v>1052</v>
      </c>
      <c r="AK242">
        <v>0</v>
      </c>
    </row>
    <row r="243" spans="1:37">
      <c r="A243" t="s">
        <v>54</v>
      </c>
      <c r="B243" t="s">
        <v>126</v>
      </c>
      <c r="C243" t="s">
        <v>115</v>
      </c>
      <c r="D243" t="s">
        <v>93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 t="s">
        <v>54</v>
      </c>
      <c r="B244" t="s">
        <v>126</v>
      </c>
      <c r="C244" t="s">
        <v>115</v>
      </c>
      <c r="D244" t="s">
        <v>94</v>
      </c>
      <c r="E244">
        <v>1501</v>
      </c>
      <c r="F244">
        <v>0</v>
      </c>
      <c r="G244">
        <v>2471</v>
      </c>
      <c r="H244">
        <v>697</v>
      </c>
      <c r="I244">
        <v>4244</v>
      </c>
      <c r="J244">
        <v>12512</v>
      </c>
      <c r="K244">
        <v>1828</v>
      </c>
      <c r="L244">
        <v>1222</v>
      </c>
      <c r="M244">
        <v>7156</v>
      </c>
      <c r="N244">
        <v>946</v>
      </c>
      <c r="O244">
        <v>2836</v>
      </c>
      <c r="P244">
        <v>14638</v>
      </c>
      <c r="Q244">
        <v>4110</v>
      </c>
      <c r="R244">
        <v>1044</v>
      </c>
      <c r="S244">
        <v>3869</v>
      </c>
      <c r="T244">
        <v>112</v>
      </c>
      <c r="U244">
        <v>2606</v>
      </c>
      <c r="V244">
        <v>2839</v>
      </c>
      <c r="W244">
        <v>1854</v>
      </c>
      <c r="X244">
        <v>1757</v>
      </c>
      <c r="Y244">
        <v>0</v>
      </c>
      <c r="Z244">
        <v>0</v>
      </c>
      <c r="AA244">
        <v>0</v>
      </c>
      <c r="AB244">
        <v>0</v>
      </c>
      <c r="AC244">
        <v>3288</v>
      </c>
      <c r="AD244">
        <v>28048</v>
      </c>
      <c r="AE244">
        <v>1412</v>
      </c>
      <c r="AF244">
        <v>0</v>
      </c>
      <c r="AG244">
        <v>2027</v>
      </c>
      <c r="AH244">
        <v>6097</v>
      </c>
      <c r="AI244">
        <v>329</v>
      </c>
      <c r="AJ244">
        <v>3070</v>
      </c>
      <c r="AK244">
        <v>27960</v>
      </c>
    </row>
    <row r="245" spans="1:37">
      <c r="A245" t="s">
        <v>54</v>
      </c>
      <c r="B245" t="s">
        <v>126</v>
      </c>
      <c r="C245" t="s">
        <v>115</v>
      </c>
      <c r="D245" t="s">
        <v>95</v>
      </c>
      <c r="E245">
        <v>1507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546</v>
      </c>
      <c r="R245">
        <v>388</v>
      </c>
      <c r="S245">
        <v>0</v>
      </c>
      <c r="T245">
        <v>0</v>
      </c>
      <c r="U245">
        <v>0</v>
      </c>
      <c r="V245">
        <v>182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>
      <c r="A246" t="s">
        <v>54</v>
      </c>
      <c r="B246" t="s">
        <v>126</v>
      </c>
      <c r="C246" t="s">
        <v>115</v>
      </c>
      <c r="D246" t="s">
        <v>57</v>
      </c>
      <c r="E246">
        <v>0</v>
      </c>
      <c r="F246">
        <v>456</v>
      </c>
      <c r="G246">
        <v>0</v>
      </c>
      <c r="H246">
        <v>0</v>
      </c>
      <c r="I246">
        <v>798</v>
      </c>
      <c r="J246">
        <v>3334</v>
      </c>
      <c r="K246">
        <v>570</v>
      </c>
      <c r="L246">
        <v>0</v>
      </c>
      <c r="M246">
        <v>0</v>
      </c>
      <c r="N246">
        <v>0</v>
      </c>
      <c r="O246">
        <v>399</v>
      </c>
      <c r="P246">
        <v>2736</v>
      </c>
      <c r="Q246">
        <v>484</v>
      </c>
      <c r="R246">
        <v>171</v>
      </c>
      <c r="S246">
        <v>0</v>
      </c>
      <c r="T246">
        <v>0</v>
      </c>
      <c r="U246">
        <v>86</v>
      </c>
      <c r="V246">
        <v>370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1112</v>
      </c>
      <c r="AC246">
        <v>456</v>
      </c>
      <c r="AD246">
        <v>2536</v>
      </c>
      <c r="AE246">
        <v>0</v>
      </c>
      <c r="AF246">
        <v>57</v>
      </c>
      <c r="AG246">
        <v>28</v>
      </c>
      <c r="AH246">
        <v>598</v>
      </c>
      <c r="AI246">
        <v>513</v>
      </c>
      <c r="AJ246">
        <v>940</v>
      </c>
      <c r="AK246">
        <v>0</v>
      </c>
    </row>
    <row r="247" spans="1:37">
      <c r="A247" t="s">
        <v>54</v>
      </c>
      <c r="B247" t="s">
        <v>126</v>
      </c>
      <c r="C247" t="s">
        <v>115</v>
      </c>
      <c r="D247" t="s">
        <v>96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t="s">
        <v>54</v>
      </c>
      <c r="B248" t="s">
        <v>126</v>
      </c>
      <c r="C248" t="s">
        <v>115</v>
      </c>
      <c r="D248" t="s">
        <v>97</v>
      </c>
      <c r="E248">
        <v>0</v>
      </c>
      <c r="F248">
        <v>0</v>
      </c>
      <c r="G248">
        <v>0</v>
      </c>
      <c r="H248">
        <v>0</v>
      </c>
      <c r="I248">
        <v>151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>
      <c r="A249" t="s">
        <v>54</v>
      </c>
      <c r="B249" t="s">
        <v>126</v>
      </c>
      <c r="C249" t="s">
        <v>115</v>
      </c>
      <c r="D249" t="s">
        <v>98</v>
      </c>
      <c r="E249">
        <v>246</v>
      </c>
      <c r="F249">
        <v>0</v>
      </c>
      <c r="G249">
        <v>119</v>
      </c>
      <c r="H249">
        <v>0</v>
      </c>
      <c r="I249">
        <v>507</v>
      </c>
      <c r="J249">
        <v>217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17</v>
      </c>
      <c r="R249">
        <v>63</v>
      </c>
      <c r="S249">
        <v>0</v>
      </c>
      <c r="T249">
        <v>0</v>
      </c>
      <c r="U249">
        <v>63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380</v>
      </c>
      <c r="AC249">
        <v>0</v>
      </c>
      <c r="AD249">
        <v>224</v>
      </c>
      <c r="AE249">
        <v>0</v>
      </c>
      <c r="AF249">
        <v>2153</v>
      </c>
      <c r="AG249">
        <v>1781</v>
      </c>
      <c r="AH249">
        <v>0</v>
      </c>
      <c r="AI249">
        <v>0</v>
      </c>
      <c r="AJ249">
        <v>78</v>
      </c>
      <c r="AK249">
        <v>0</v>
      </c>
    </row>
    <row r="250" spans="1:37">
      <c r="A250" t="s">
        <v>54</v>
      </c>
      <c r="B250" t="s">
        <v>126</v>
      </c>
      <c r="C250" t="s">
        <v>115</v>
      </c>
      <c r="D250" t="s">
        <v>99</v>
      </c>
      <c r="E250">
        <v>0</v>
      </c>
      <c r="F250">
        <v>4860</v>
      </c>
      <c r="G250">
        <v>0</v>
      </c>
      <c r="H250">
        <v>0</v>
      </c>
      <c r="I250">
        <v>20</v>
      </c>
      <c r="J250">
        <v>38540</v>
      </c>
      <c r="K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420</v>
      </c>
      <c r="AH250">
        <v>0</v>
      </c>
      <c r="AI250">
        <v>0</v>
      </c>
      <c r="AJ250">
        <v>0</v>
      </c>
      <c r="AK250">
        <v>0</v>
      </c>
    </row>
    <row r="251" spans="1:37">
      <c r="A251" t="s">
        <v>54</v>
      </c>
      <c r="B251" t="s">
        <v>126</v>
      </c>
      <c r="C251" t="s">
        <v>115</v>
      </c>
      <c r="D251" t="s">
        <v>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>
      <c r="A252" t="s">
        <v>54</v>
      </c>
      <c r="B252" t="s">
        <v>126</v>
      </c>
      <c r="C252" t="s">
        <v>115</v>
      </c>
      <c r="D252" t="s">
        <v>101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 t="s">
        <v>54</v>
      </c>
      <c r="B253" t="s">
        <v>126</v>
      </c>
      <c r="C253" t="s">
        <v>115</v>
      </c>
      <c r="D253" t="s">
        <v>102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1716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7">
      <c r="A254" t="s">
        <v>54</v>
      </c>
      <c r="B254" t="s">
        <v>126</v>
      </c>
      <c r="C254" t="s">
        <v>115</v>
      </c>
      <c r="D254" t="s">
        <v>67</v>
      </c>
      <c r="G254">
        <v>0</v>
      </c>
    </row>
    <row r="255" spans="1:7">
      <c r="A255" t="s">
        <v>54</v>
      </c>
      <c r="B255" t="s">
        <v>126</v>
      </c>
      <c r="C255" t="s">
        <v>115</v>
      </c>
      <c r="D255" t="s">
        <v>68</v>
      </c>
      <c r="G255">
        <v>0</v>
      </c>
    </row>
    <row r="256" spans="1:37">
      <c r="A256" t="s">
        <v>54</v>
      </c>
      <c r="B256" t="s">
        <v>126</v>
      </c>
      <c r="C256" t="s">
        <v>115</v>
      </c>
      <c r="D256" t="s">
        <v>69</v>
      </c>
      <c r="G256">
        <v>0</v>
      </c>
      <c r="K256">
        <v>0</v>
      </c>
      <c r="AB256">
        <v>0</v>
      </c>
      <c r="AE256">
        <v>0</v>
      </c>
      <c r="AK256">
        <v>0</v>
      </c>
    </row>
    <row r="257" spans="1:37">
      <c r="A257" t="s">
        <v>54</v>
      </c>
      <c r="B257" t="s">
        <v>126</v>
      </c>
      <c r="C257" t="s">
        <v>115</v>
      </c>
      <c r="D257" t="s">
        <v>70</v>
      </c>
      <c r="G257">
        <v>0</v>
      </c>
      <c r="AB257">
        <v>0</v>
      </c>
      <c r="AK257">
        <v>0</v>
      </c>
    </row>
    <row r="258" spans="1:37">
      <c r="A258" t="s">
        <v>54</v>
      </c>
      <c r="B258" t="s">
        <v>126</v>
      </c>
      <c r="C258" t="s">
        <v>115</v>
      </c>
      <c r="D258" t="s">
        <v>71</v>
      </c>
      <c r="E258">
        <v>414</v>
      </c>
      <c r="F258">
        <v>0</v>
      </c>
      <c r="G258">
        <v>46</v>
      </c>
      <c r="H258">
        <v>46</v>
      </c>
      <c r="I258">
        <v>44</v>
      </c>
      <c r="J258">
        <v>1243</v>
      </c>
      <c r="K258">
        <v>184</v>
      </c>
      <c r="M258">
        <v>368</v>
      </c>
      <c r="N258">
        <v>966</v>
      </c>
      <c r="O258">
        <v>647</v>
      </c>
      <c r="P258">
        <v>1104</v>
      </c>
      <c r="Q258">
        <v>188</v>
      </c>
      <c r="R258">
        <v>282</v>
      </c>
      <c r="S258">
        <v>47</v>
      </c>
      <c r="U258">
        <v>5750</v>
      </c>
      <c r="X258">
        <v>0</v>
      </c>
      <c r="Z258">
        <v>140</v>
      </c>
      <c r="AB258">
        <v>90</v>
      </c>
      <c r="AC258">
        <v>1199</v>
      </c>
      <c r="AD258">
        <v>414</v>
      </c>
      <c r="AE258">
        <v>276</v>
      </c>
      <c r="AF258">
        <v>0</v>
      </c>
      <c r="AG258">
        <v>0</v>
      </c>
      <c r="AH258">
        <v>874</v>
      </c>
      <c r="AI258">
        <v>46</v>
      </c>
      <c r="AJ258">
        <v>0</v>
      </c>
      <c r="AK258">
        <v>0</v>
      </c>
    </row>
    <row r="259" spans="1:33">
      <c r="A259" t="s">
        <v>54</v>
      </c>
      <c r="B259" t="s">
        <v>126</v>
      </c>
      <c r="C259" t="s">
        <v>115</v>
      </c>
      <c r="D259" t="s">
        <v>72</v>
      </c>
      <c r="G259">
        <v>0</v>
      </c>
      <c r="K259">
        <v>0</v>
      </c>
      <c r="L259">
        <v>0</v>
      </c>
      <c r="M259">
        <v>0</v>
      </c>
      <c r="U259">
        <v>0</v>
      </c>
      <c r="AC259">
        <v>0</v>
      </c>
      <c r="AD259">
        <v>0</v>
      </c>
      <c r="AE259">
        <v>0</v>
      </c>
      <c r="AF259">
        <v>44</v>
      </c>
      <c r="AG259">
        <v>0</v>
      </c>
    </row>
    <row r="260" spans="1:37">
      <c r="A260" t="s">
        <v>54</v>
      </c>
      <c r="B260" t="s">
        <v>126</v>
      </c>
      <c r="C260" t="s">
        <v>115</v>
      </c>
      <c r="D260" t="s">
        <v>73</v>
      </c>
      <c r="G260">
        <v>0</v>
      </c>
      <c r="AB260">
        <v>0</v>
      </c>
      <c r="AE260">
        <v>0</v>
      </c>
      <c r="AK260">
        <v>0</v>
      </c>
    </row>
    <row r="261" spans="1:37">
      <c r="A261" t="s">
        <v>54</v>
      </c>
      <c r="B261" t="s">
        <v>126</v>
      </c>
      <c r="C261" t="s">
        <v>115</v>
      </c>
      <c r="D261" t="s">
        <v>74</v>
      </c>
      <c r="E261">
        <v>0</v>
      </c>
      <c r="F261">
        <v>0</v>
      </c>
      <c r="G261">
        <v>0</v>
      </c>
      <c r="J261">
        <v>0</v>
      </c>
      <c r="S261">
        <v>133</v>
      </c>
      <c r="U261">
        <v>0</v>
      </c>
      <c r="X261">
        <v>0</v>
      </c>
      <c r="AB261">
        <v>0</v>
      </c>
      <c r="AC261">
        <v>43</v>
      </c>
      <c r="AD261">
        <v>0</v>
      </c>
      <c r="AE261">
        <v>0</v>
      </c>
      <c r="AF261">
        <v>0</v>
      </c>
      <c r="AK261">
        <v>0</v>
      </c>
    </row>
    <row r="262" spans="1:7">
      <c r="A262" t="s">
        <v>54</v>
      </c>
      <c r="B262" t="s">
        <v>126</v>
      </c>
      <c r="C262" t="s">
        <v>115</v>
      </c>
      <c r="D262" t="s">
        <v>75</v>
      </c>
      <c r="E262">
        <v>0</v>
      </c>
      <c r="G262">
        <v>0</v>
      </c>
    </row>
    <row r="263" spans="1:32">
      <c r="A263" t="s">
        <v>54</v>
      </c>
      <c r="B263" t="s">
        <v>126</v>
      </c>
      <c r="C263" t="s">
        <v>115</v>
      </c>
      <c r="D263" t="s">
        <v>76</v>
      </c>
      <c r="G263">
        <v>0</v>
      </c>
      <c r="M263">
        <v>0</v>
      </c>
      <c r="O263">
        <v>0</v>
      </c>
      <c r="T263">
        <v>0</v>
      </c>
      <c r="U263">
        <v>0</v>
      </c>
      <c r="AA263">
        <v>0</v>
      </c>
      <c r="AC263">
        <v>0</v>
      </c>
      <c r="AE263">
        <v>0</v>
      </c>
      <c r="AF263">
        <v>0</v>
      </c>
    </row>
    <row r="264" spans="1:37">
      <c r="A264" t="s">
        <v>54</v>
      </c>
      <c r="B264" t="s">
        <v>126</v>
      </c>
      <c r="C264" t="s">
        <v>115</v>
      </c>
      <c r="D264" t="s">
        <v>77</v>
      </c>
      <c r="G264">
        <v>0</v>
      </c>
      <c r="AB264">
        <v>0</v>
      </c>
      <c r="AE264">
        <v>0</v>
      </c>
      <c r="AF264">
        <v>0</v>
      </c>
      <c r="AK264">
        <v>0</v>
      </c>
    </row>
    <row r="265" spans="1:37">
      <c r="A265" t="s">
        <v>54</v>
      </c>
      <c r="B265" t="s">
        <v>126</v>
      </c>
      <c r="C265" t="s">
        <v>115</v>
      </c>
      <c r="D265" t="s">
        <v>78</v>
      </c>
      <c r="E265">
        <v>300</v>
      </c>
      <c r="F265">
        <v>172</v>
      </c>
      <c r="G265">
        <v>42</v>
      </c>
      <c r="H265">
        <v>0</v>
      </c>
      <c r="I265">
        <v>43</v>
      </c>
      <c r="J265">
        <v>12397</v>
      </c>
      <c r="K265">
        <v>515</v>
      </c>
      <c r="L265">
        <v>85</v>
      </c>
      <c r="M265">
        <v>128</v>
      </c>
      <c r="N265">
        <v>6006</v>
      </c>
      <c r="O265">
        <v>428</v>
      </c>
      <c r="P265">
        <v>1544</v>
      </c>
      <c r="Q265">
        <v>43</v>
      </c>
      <c r="R265">
        <v>126</v>
      </c>
      <c r="S265">
        <v>1083</v>
      </c>
      <c r="T265">
        <v>0</v>
      </c>
      <c r="U265">
        <v>2939</v>
      </c>
      <c r="V265">
        <v>86</v>
      </c>
      <c r="W265">
        <v>0</v>
      </c>
      <c r="X265">
        <v>255</v>
      </c>
      <c r="Z265">
        <v>129</v>
      </c>
      <c r="AA265">
        <v>0</v>
      </c>
      <c r="AB265">
        <v>172</v>
      </c>
      <c r="AC265">
        <v>987</v>
      </c>
      <c r="AD265">
        <v>1973</v>
      </c>
      <c r="AE265">
        <v>1108</v>
      </c>
      <c r="AF265">
        <v>257</v>
      </c>
      <c r="AG265">
        <v>0</v>
      </c>
      <c r="AH265">
        <v>944</v>
      </c>
      <c r="AI265">
        <v>170</v>
      </c>
      <c r="AJ265">
        <v>43</v>
      </c>
      <c r="AK265">
        <v>9828</v>
      </c>
    </row>
    <row r="266" spans="1:37">
      <c r="A266" t="s">
        <v>54</v>
      </c>
      <c r="B266" t="s">
        <v>126</v>
      </c>
      <c r="C266" t="s">
        <v>115</v>
      </c>
      <c r="D266" t="s">
        <v>79</v>
      </c>
      <c r="E266">
        <v>1560</v>
      </c>
      <c r="F266">
        <v>4320</v>
      </c>
      <c r="G266">
        <v>360</v>
      </c>
      <c r="H266">
        <v>1000</v>
      </c>
      <c r="I266">
        <v>520</v>
      </c>
      <c r="J266">
        <v>7680</v>
      </c>
      <c r="K266">
        <v>320</v>
      </c>
      <c r="L266">
        <v>40</v>
      </c>
      <c r="M266">
        <v>3240</v>
      </c>
      <c r="N266">
        <v>3960</v>
      </c>
      <c r="O266">
        <v>400</v>
      </c>
      <c r="P266">
        <v>12360</v>
      </c>
      <c r="Q266">
        <v>280</v>
      </c>
      <c r="R266">
        <v>0</v>
      </c>
      <c r="S266">
        <v>360</v>
      </c>
      <c r="T266">
        <v>0</v>
      </c>
      <c r="U266">
        <v>8000</v>
      </c>
      <c r="V266">
        <v>0</v>
      </c>
      <c r="W266">
        <v>0</v>
      </c>
      <c r="X266">
        <v>0</v>
      </c>
      <c r="Y266">
        <v>0</v>
      </c>
      <c r="Z266">
        <v>760</v>
      </c>
      <c r="AB266">
        <v>680</v>
      </c>
      <c r="AC266">
        <v>0</v>
      </c>
      <c r="AD266">
        <v>1840</v>
      </c>
      <c r="AE266">
        <v>280</v>
      </c>
      <c r="AF266">
        <v>440</v>
      </c>
      <c r="AG266">
        <v>720</v>
      </c>
      <c r="AH266">
        <v>3320</v>
      </c>
      <c r="AI266">
        <v>0</v>
      </c>
      <c r="AJ266">
        <v>160</v>
      </c>
      <c r="AK266">
        <v>1440</v>
      </c>
    </row>
    <row r="267" spans="1:37">
      <c r="A267" t="s">
        <v>54</v>
      </c>
      <c r="B267" t="s">
        <v>126</v>
      </c>
      <c r="C267" t="s">
        <v>115</v>
      </c>
      <c r="D267" t="s">
        <v>80</v>
      </c>
      <c r="E267">
        <v>0</v>
      </c>
      <c r="G267">
        <v>0</v>
      </c>
      <c r="AB267">
        <v>0</v>
      </c>
      <c r="AE267">
        <v>0</v>
      </c>
      <c r="AK267">
        <v>0</v>
      </c>
    </row>
    <row r="268" spans="1:37">
      <c r="A268" t="s">
        <v>54</v>
      </c>
      <c r="B268" t="s">
        <v>126</v>
      </c>
      <c r="C268" t="s">
        <v>115</v>
      </c>
      <c r="D268" t="s">
        <v>81</v>
      </c>
      <c r="G268">
        <v>0</v>
      </c>
      <c r="AB268">
        <v>0</v>
      </c>
      <c r="AE268">
        <v>0</v>
      </c>
      <c r="AK268">
        <v>0</v>
      </c>
    </row>
    <row r="269" spans="1:37">
      <c r="A269" t="s">
        <v>54</v>
      </c>
      <c r="B269" t="s">
        <v>126</v>
      </c>
      <c r="C269" t="s">
        <v>115</v>
      </c>
      <c r="D269" t="s">
        <v>82</v>
      </c>
      <c r="G269">
        <v>0</v>
      </c>
      <c r="AB269">
        <v>0</v>
      </c>
      <c r="AE269">
        <v>0</v>
      </c>
      <c r="AK269">
        <v>0</v>
      </c>
    </row>
    <row r="270" spans="1:37">
      <c r="A270" t="s">
        <v>54</v>
      </c>
      <c r="B270" t="s">
        <v>126</v>
      </c>
      <c r="C270" t="s">
        <v>115</v>
      </c>
      <c r="D270" t="s">
        <v>83</v>
      </c>
      <c r="E270">
        <v>1640</v>
      </c>
      <c r="F270">
        <v>2336</v>
      </c>
      <c r="G270">
        <v>7913</v>
      </c>
      <c r="H270">
        <v>3712</v>
      </c>
      <c r="J270">
        <v>2827</v>
      </c>
      <c r="K270">
        <v>5118</v>
      </c>
      <c r="M270">
        <v>20928</v>
      </c>
      <c r="N270">
        <v>90496</v>
      </c>
      <c r="O270">
        <v>1038</v>
      </c>
      <c r="P270">
        <v>22944</v>
      </c>
      <c r="Q270">
        <v>3565</v>
      </c>
      <c r="R270">
        <v>3696</v>
      </c>
      <c r="S270">
        <v>1957</v>
      </c>
      <c r="U270">
        <v>76512</v>
      </c>
      <c r="V270">
        <v>98</v>
      </c>
      <c r="X270">
        <v>627</v>
      </c>
      <c r="Z270">
        <v>1983</v>
      </c>
      <c r="AC270">
        <v>420</v>
      </c>
      <c r="AD270">
        <v>1792</v>
      </c>
      <c r="AE270">
        <v>18464</v>
      </c>
      <c r="AF270">
        <v>2196</v>
      </c>
      <c r="AG270">
        <v>3306</v>
      </c>
      <c r="AI270">
        <v>1016</v>
      </c>
      <c r="AJ270">
        <v>794</v>
      </c>
      <c r="AK270">
        <v>0</v>
      </c>
    </row>
    <row r="271" spans="1:37">
      <c r="A271" t="s">
        <v>54</v>
      </c>
      <c r="B271" t="s">
        <v>126</v>
      </c>
      <c r="C271" t="s">
        <v>115</v>
      </c>
      <c r="D271" t="s">
        <v>84</v>
      </c>
      <c r="G271">
        <v>0</v>
      </c>
      <c r="AB271">
        <v>0</v>
      </c>
      <c r="AE271">
        <v>0</v>
      </c>
      <c r="AK271">
        <v>0</v>
      </c>
    </row>
    <row r="272" spans="1:37">
      <c r="A272" t="s">
        <v>54</v>
      </c>
      <c r="B272" t="s">
        <v>126</v>
      </c>
      <c r="C272" t="s">
        <v>115</v>
      </c>
      <c r="D272" t="s">
        <v>85</v>
      </c>
      <c r="G272">
        <v>0</v>
      </c>
      <c r="I272">
        <v>637</v>
      </c>
      <c r="J272">
        <v>4418</v>
      </c>
      <c r="O272">
        <v>691</v>
      </c>
      <c r="P272">
        <v>0</v>
      </c>
      <c r="U272">
        <v>0</v>
      </c>
      <c r="X272">
        <v>0</v>
      </c>
      <c r="AB272">
        <v>0</v>
      </c>
      <c r="AD272">
        <v>0</v>
      </c>
      <c r="AE272">
        <v>0</v>
      </c>
      <c r="AF272">
        <v>0</v>
      </c>
      <c r="AK272">
        <v>0</v>
      </c>
    </row>
    <row r="273" spans="1:37">
      <c r="A273" t="s">
        <v>54</v>
      </c>
      <c r="B273" t="s">
        <v>126</v>
      </c>
      <c r="C273" t="s">
        <v>115</v>
      </c>
      <c r="D273" t="s">
        <v>86</v>
      </c>
      <c r="E273">
        <v>13495</v>
      </c>
      <c r="F273">
        <v>8281</v>
      </c>
      <c r="G273">
        <v>8404</v>
      </c>
      <c r="I273">
        <v>22321</v>
      </c>
      <c r="J273">
        <v>102503</v>
      </c>
      <c r="K273">
        <v>3155</v>
      </c>
      <c r="L273">
        <v>756</v>
      </c>
      <c r="M273">
        <v>2520</v>
      </c>
      <c r="N273">
        <v>53676</v>
      </c>
      <c r="O273">
        <v>1645</v>
      </c>
      <c r="P273">
        <v>62661</v>
      </c>
      <c r="Q273">
        <v>4495</v>
      </c>
      <c r="R273">
        <v>6379</v>
      </c>
      <c r="S273">
        <v>590</v>
      </c>
      <c r="T273">
        <v>0</v>
      </c>
      <c r="U273">
        <v>98329</v>
      </c>
      <c r="V273">
        <v>904</v>
      </c>
      <c r="W273">
        <v>1415</v>
      </c>
      <c r="X273">
        <v>1008</v>
      </c>
      <c r="Y273">
        <v>0</v>
      </c>
      <c r="Z273">
        <v>58</v>
      </c>
      <c r="AA273">
        <v>0</v>
      </c>
      <c r="AB273">
        <v>22465</v>
      </c>
      <c r="AC273">
        <v>112</v>
      </c>
      <c r="AD273">
        <v>42894</v>
      </c>
      <c r="AE273">
        <v>19191</v>
      </c>
      <c r="AF273">
        <v>10446</v>
      </c>
      <c r="AG273">
        <v>12761</v>
      </c>
      <c r="AH273">
        <v>2316</v>
      </c>
      <c r="AI273">
        <v>3882</v>
      </c>
      <c r="AJ273">
        <v>6873</v>
      </c>
      <c r="AK273">
        <v>50035</v>
      </c>
    </row>
    <row r="274" spans="1:37">
      <c r="A274" t="s">
        <v>54</v>
      </c>
      <c r="B274" t="s">
        <v>126</v>
      </c>
      <c r="C274" t="s">
        <v>115</v>
      </c>
      <c r="D274" t="s">
        <v>103</v>
      </c>
      <c r="E274">
        <v>0</v>
      </c>
      <c r="F274">
        <v>0</v>
      </c>
      <c r="G274">
        <v>0</v>
      </c>
      <c r="H274">
        <v>0</v>
      </c>
      <c r="I274">
        <v>43</v>
      </c>
      <c r="J274">
        <v>107</v>
      </c>
      <c r="K274">
        <v>0</v>
      </c>
      <c r="L274">
        <v>0</v>
      </c>
      <c r="M274">
        <v>0</v>
      </c>
      <c r="N274">
        <v>0</v>
      </c>
      <c r="O274">
        <v>717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1614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>
      <c r="A275" t="s">
        <v>54</v>
      </c>
      <c r="B275" t="s">
        <v>126</v>
      </c>
      <c r="C275" t="s">
        <v>115</v>
      </c>
      <c r="D275" t="s">
        <v>59</v>
      </c>
      <c r="E275">
        <v>0</v>
      </c>
      <c r="F275">
        <v>0</v>
      </c>
      <c r="G275">
        <v>0</v>
      </c>
      <c r="H275">
        <v>0</v>
      </c>
      <c r="I275">
        <v>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186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 t="s">
        <v>54</v>
      </c>
      <c r="B276" t="s">
        <v>126</v>
      </c>
      <c r="C276" t="s">
        <v>115</v>
      </c>
      <c r="D276" t="s">
        <v>104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 t="s">
        <v>54</v>
      </c>
      <c r="B277" t="s">
        <v>126</v>
      </c>
      <c r="C277" t="s">
        <v>115</v>
      </c>
      <c r="D277" t="s">
        <v>60</v>
      </c>
      <c r="E277">
        <v>0</v>
      </c>
      <c r="F277">
        <v>0</v>
      </c>
      <c r="G277">
        <v>0</v>
      </c>
      <c r="H277">
        <v>0</v>
      </c>
      <c r="I277">
        <v>49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>
      <c r="A278" t="s">
        <v>54</v>
      </c>
      <c r="B278" t="s">
        <v>126</v>
      </c>
      <c r="C278" t="s">
        <v>115</v>
      </c>
      <c r="D278" t="s">
        <v>62</v>
      </c>
      <c r="E278">
        <v>24</v>
      </c>
      <c r="F278">
        <v>0</v>
      </c>
      <c r="G278">
        <v>5</v>
      </c>
      <c r="H278">
        <v>0</v>
      </c>
      <c r="I278">
        <v>764</v>
      </c>
      <c r="J278">
        <v>608</v>
      </c>
      <c r="K278">
        <v>384</v>
      </c>
      <c r="L278">
        <v>44</v>
      </c>
      <c r="M278">
        <v>0</v>
      </c>
      <c r="N278">
        <v>0</v>
      </c>
      <c r="O278">
        <v>645</v>
      </c>
      <c r="P278">
        <v>0</v>
      </c>
      <c r="Q278">
        <v>0</v>
      </c>
      <c r="R278">
        <v>173</v>
      </c>
      <c r="S278">
        <v>0</v>
      </c>
      <c r="T278">
        <v>0</v>
      </c>
      <c r="U278">
        <v>3264</v>
      </c>
      <c r="V278">
        <v>17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</v>
      </c>
      <c r="AC278">
        <v>9</v>
      </c>
      <c r="AD278">
        <v>1568</v>
      </c>
      <c r="AE278">
        <v>400</v>
      </c>
      <c r="AF278">
        <v>277</v>
      </c>
      <c r="AG278">
        <v>133</v>
      </c>
      <c r="AH278">
        <v>0</v>
      </c>
      <c r="AI278">
        <v>33</v>
      </c>
      <c r="AJ278">
        <v>275</v>
      </c>
      <c r="AK278">
        <v>0</v>
      </c>
    </row>
    <row r="279" spans="1:37">
      <c r="A279" t="s">
        <v>54</v>
      </c>
      <c r="B279" t="s">
        <v>126</v>
      </c>
      <c r="C279" t="s">
        <v>115</v>
      </c>
      <c r="D279" t="s">
        <v>63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 t="s">
        <v>54</v>
      </c>
      <c r="B280" t="s">
        <v>126</v>
      </c>
      <c r="C280" t="s">
        <v>115</v>
      </c>
      <c r="D280" t="s">
        <v>105</v>
      </c>
      <c r="E280">
        <v>3400</v>
      </c>
      <c r="F280">
        <v>4153</v>
      </c>
      <c r="G280">
        <v>83</v>
      </c>
      <c r="H280">
        <v>347</v>
      </c>
      <c r="I280">
        <v>37</v>
      </c>
      <c r="J280">
        <v>4834</v>
      </c>
      <c r="K280">
        <v>1</v>
      </c>
      <c r="L280">
        <v>10</v>
      </c>
      <c r="M280">
        <v>63</v>
      </c>
      <c r="N280">
        <v>6176</v>
      </c>
      <c r="O280">
        <v>35</v>
      </c>
      <c r="P280">
        <v>16645</v>
      </c>
      <c r="Q280">
        <v>54</v>
      </c>
      <c r="R280">
        <v>1565</v>
      </c>
      <c r="S280">
        <v>226</v>
      </c>
      <c r="T280">
        <v>0</v>
      </c>
      <c r="U280">
        <v>2913</v>
      </c>
      <c r="V280">
        <v>345</v>
      </c>
      <c r="W280">
        <v>306</v>
      </c>
      <c r="X280">
        <v>10</v>
      </c>
      <c r="Y280">
        <v>0</v>
      </c>
      <c r="Z280">
        <v>1</v>
      </c>
      <c r="AA280">
        <v>0</v>
      </c>
      <c r="AB280">
        <v>0</v>
      </c>
      <c r="AC280">
        <v>151</v>
      </c>
      <c r="AD280">
        <v>299</v>
      </c>
      <c r="AE280">
        <v>15798</v>
      </c>
      <c r="AF280">
        <v>2000</v>
      </c>
      <c r="AG280">
        <v>90</v>
      </c>
      <c r="AH280">
        <v>0</v>
      </c>
      <c r="AI280">
        <v>42</v>
      </c>
      <c r="AJ280">
        <v>0</v>
      </c>
      <c r="AK280">
        <v>0</v>
      </c>
    </row>
    <row r="281" spans="1:37">
      <c r="A281" t="s">
        <v>54</v>
      </c>
      <c r="B281" t="s">
        <v>126</v>
      </c>
      <c r="C281" t="s">
        <v>115</v>
      </c>
      <c r="D281" t="s">
        <v>106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17</v>
      </c>
      <c r="K281">
        <v>0</v>
      </c>
      <c r="L281">
        <v>0</v>
      </c>
      <c r="M281">
        <v>0</v>
      </c>
      <c r="N281">
        <v>132</v>
      </c>
      <c r="O281">
        <v>28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 t="s">
        <v>54</v>
      </c>
      <c r="B282" t="s">
        <v>126</v>
      </c>
      <c r="C282" t="s">
        <v>115</v>
      </c>
      <c r="D282" t="s">
        <v>107</v>
      </c>
      <c r="E282">
        <v>0</v>
      </c>
      <c r="F282">
        <v>0</v>
      </c>
      <c r="G282">
        <v>420</v>
      </c>
      <c r="H282">
        <v>0</v>
      </c>
      <c r="I282">
        <v>0</v>
      </c>
      <c r="J282">
        <v>2236</v>
      </c>
      <c r="K282">
        <v>574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267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673</v>
      </c>
      <c r="AD282">
        <v>123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 t="s">
        <v>54</v>
      </c>
      <c r="B283" t="s">
        <v>126</v>
      </c>
      <c r="C283" t="s">
        <v>115</v>
      </c>
      <c r="D283" t="s">
        <v>108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2236</v>
      </c>
      <c r="K283">
        <v>469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358</v>
      </c>
      <c r="T283">
        <v>0</v>
      </c>
      <c r="U283">
        <v>0</v>
      </c>
      <c r="V283">
        <v>0</v>
      </c>
      <c r="W283">
        <v>0</v>
      </c>
      <c r="X283">
        <v>1076</v>
      </c>
      <c r="Y283">
        <v>0</v>
      </c>
      <c r="Z283">
        <v>0</v>
      </c>
      <c r="AA283">
        <v>0</v>
      </c>
      <c r="AB283">
        <v>0</v>
      </c>
      <c r="AC283">
        <v>673</v>
      </c>
      <c r="AD283">
        <v>4512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 t="s">
        <v>54</v>
      </c>
      <c r="B284" t="s">
        <v>126</v>
      </c>
      <c r="C284" t="s">
        <v>115</v>
      </c>
      <c r="D284" t="s">
        <v>109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 t="s">
        <v>54</v>
      </c>
      <c r="B285" t="s">
        <v>126</v>
      </c>
      <c r="C285" t="s">
        <v>115</v>
      </c>
      <c r="D285" t="s">
        <v>87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>
      <c r="A286" t="s">
        <v>54</v>
      </c>
      <c r="B286" t="s">
        <v>126</v>
      </c>
      <c r="C286" t="s">
        <v>115</v>
      </c>
      <c r="D286" t="s">
        <v>88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74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 t="s">
        <v>54</v>
      </c>
      <c r="B287" t="s">
        <v>126</v>
      </c>
      <c r="C287" t="s">
        <v>115</v>
      </c>
      <c r="D287" t="s">
        <v>110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1103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 t="s">
        <v>54</v>
      </c>
      <c r="B288" t="s">
        <v>126</v>
      </c>
      <c r="C288" t="s">
        <v>115</v>
      </c>
      <c r="D288" t="s">
        <v>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>
      <c r="A289" t="s">
        <v>54</v>
      </c>
      <c r="B289" t="s">
        <v>126</v>
      </c>
      <c r="C289" t="s">
        <v>115</v>
      </c>
      <c r="D289" t="s">
        <v>64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 t="s">
        <v>54</v>
      </c>
      <c r="B290" t="s">
        <v>126</v>
      </c>
      <c r="C290" t="s">
        <v>115</v>
      </c>
      <c r="D290" t="s">
        <v>65</v>
      </c>
      <c r="E290">
        <v>6786</v>
      </c>
      <c r="F290">
        <v>3812</v>
      </c>
      <c r="G290">
        <v>2718</v>
      </c>
      <c r="H290">
        <v>662</v>
      </c>
      <c r="I290">
        <v>7438</v>
      </c>
      <c r="J290">
        <v>44042</v>
      </c>
      <c r="K290">
        <v>2347</v>
      </c>
      <c r="L290">
        <v>756</v>
      </c>
      <c r="M290">
        <v>6163</v>
      </c>
      <c r="N290">
        <v>27716</v>
      </c>
      <c r="O290">
        <v>2808</v>
      </c>
      <c r="P290">
        <v>33026</v>
      </c>
      <c r="Q290">
        <v>2250</v>
      </c>
      <c r="R290">
        <v>3355</v>
      </c>
      <c r="S290">
        <v>2084</v>
      </c>
      <c r="T290">
        <v>83</v>
      </c>
      <c r="U290">
        <v>42732</v>
      </c>
      <c r="V290">
        <v>666</v>
      </c>
      <c r="W290">
        <v>454</v>
      </c>
      <c r="X290">
        <v>799</v>
      </c>
      <c r="Y290">
        <v>0</v>
      </c>
      <c r="Z290">
        <v>490</v>
      </c>
      <c r="AA290">
        <v>0</v>
      </c>
      <c r="AB290">
        <v>5249</v>
      </c>
      <c r="AC290">
        <v>3085</v>
      </c>
      <c r="AD290">
        <v>15793</v>
      </c>
      <c r="AE290">
        <v>7898</v>
      </c>
      <c r="AF290">
        <v>6890</v>
      </c>
      <c r="AG290">
        <v>1926</v>
      </c>
      <c r="AH290">
        <v>3776</v>
      </c>
      <c r="AI290">
        <v>1472</v>
      </c>
      <c r="AJ290">
        <v>2416</v>
      </c>
      <c r="AK290">
        <v>26158</v>
      </c>
    </row>
    <row r="291" s="14" customFormat="1" spans="1:37">
      <c r="A291" s="14" t="s">
        <v>54</v>
      </c>
      <c r="B291" s="14" t="s">
        <v>126</v>
      </c>
      <c r="C291" s="14" t="s">
        <v>115</v>
      </c>
      <c r="D291" s="14" t="s">
        <v>111</v>
      </c>
      <c r="E291" s="14">
        <v>6546</v>
      </c>
      <c r="F291" s="14">
        <v>4767</v>
      </c>
      <c r="G291" s="14">
        <v>352</v>
      </c>
      <c r="H291" s="14">
        <v>299</v>
      </c>
      <c r="I291" s="14">
        <v>5401</v>
      </c>
      <c r="J291" s="14">
        <v>28792</v>
      </c>
      <c r="K291" s="14">
        <v>0</v>
      </c>
      <c r="L291" s="14">
        <v>0</v>
      </c>
      <c r="M291" s="14">
        <v>0</v>
      </c>
      <c r="N291" s="14">
        <v>0</v>
      </c>
      <c r="O291" s="14">
        <v>59</v>
      </c>
      <c r="P291" s="14">
        <v>0</v>
      </c>
      <c r="Q291" s="14">
        <v>319</v>
      </c>
      <c r="R291" s="14">
        <v>1322</v>
      </c>
      <c r="S291" s="14">
        <v>0</v>
      </c>
      <c r="T291" s="14">
        <v>0</v>
      </c>
      <c r="U291" s="14">
        <v>3952</v>
      </c>
      <c r="V291" s="14">
        <v>0</v>
      </c>
      <c r="W291" s="14">
        <v>597</v>
      </c>
      <c r="X291" s="14">
        <v>105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10469</v>
      </c>
      <c r="AE291" s="14">
        <v>2267</v>
      </c>
      <c r="AF291" s="14">
        <v>0</v>
      </c>
      <c r="AG291" s="14">
        <v>0</v>
      </c>
      <c r="AH291" s="14">
        <v>0</v>
      </c>
      <c r="AI291" s="14">
        <v>785</v>
      </c>
      <c r="AJ291" s="14">
        <v>44</v>
      </c>
      <c r="AK291" s="14">
        <v>0</v>
      </c>
    </row>
    <row r="292" spans="1:37">
      <c r="A292" t="s">
        <v>54</v>
      </c>
      <c r="B292" t="s">
        <v>126</v>
      </c>
      <c r="C292" t="s">
        <v>116</v>
      </c>
      <c r="D292" t="s">
        <v>91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 t="s">
        <v>54</v>
      </c>
      <c r="B293" t="s">
        <v>126</v>
      </c>
      <c r="C293" t="s">
        <v>116</v>
      </c>
      <c r="D293" t="s">
        <v>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 t="s">
        <v>54</v>
      </c>
      <c r="B294" t="s">
        <v>126</v>
      </c>
      <c r="C294" t="s">
        <v>116</v>
      </c>
      <c r="D294" t="s">
        <v>93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54</v>
      </c>
      <c r="B295" t="s">
        <v>126</v>
      </c>
      <c r="C295" t="s">
        <v>116</v>
      </c>
      <c r="D295" t="s">
        <v>94</v>
      </c>
      <c r="E295">
        <v>0</v>
      </c>
      <c r="F295">
        <v>0</v>
      </c>
      <c r="G295">
        <v>0</v>
      </c>
      <c r="H295">
        <v>0</v>
      </c>
      <c r="I295">
        <v>46</v>
      </c>
      <c r="J295">
        <v>53</v>
      </c>
      <c r="K295">
        <v>106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502</v>
      </c>
      <c r="AE295">
        <v>0</v>
      </c>
      <c r="AF295">
        <v>0</v>
      </c>
      <c r="AG295">
        <v>0</v>
      </c>
      <c r="AH295">
        <v>3331</v>
      </c>
      <c r="AI295">
        <v>0</v>
      </c>
      <c r="AJ295">
        <v>0</v>
      </c>
      <c r="AK295">
        <v>0</v>
      </c>
    </row>
    <row r="296" spans="1:37">
      <c r="A296" t="s">
        <v>54</v>
      </c>
      <c r="B296" t="s">
        <v>126</v>
      </c>
      <c r="C296" t="s">
        <v>116</v>
      </c>
      <c r="D296" t="s">
        <v>95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 t="s">
        <v>54</v>
      </c>
      <c r="B297" t="s">
        <v>126</v>
      </c>
      <c r="C297" t="s">
        <v>116</v>
      </c>
      <c r="D297" t="s">
        <v>57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57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 t="s">
        <v>54</v>
      </c>
      <c r="B298" t="s">
        <v>126</v>
      </c>
      <c r="C298" t="s">
        <v>116</v>
      </c>
      <c r="D298" t="s">
        <v>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>
      <c r="A299" t="s">
        <v>54</v>
      </c>
      <c r="B299" t="s">
        <v>126</v>
      </c>
      <c r="C299" t="s">
        <v>116</v>
      </c>
      <c r="D299" t="s">
        <v>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 t="s">
        <v>54</v>
      </c>
      <c r="B300" t="s">
        <v>126</v>
      </c>
      <c r="C300" t="s">
        <v>116</v>
      </c>
      <c r="D300" t="s">
        <v>98</v>
      </c>
      <c r="E300">
        <v>0</v>
      </c>
      <c r="F300">
        <v>0</v>
      </c>
      <c r="G300">
        <v>0</v>
      </c>
      <c r="H300">
        <v>0</v>
      </c>
      <c r="I300">
        <v>76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160</v>
      </c>
      <c r="AC300">
        <v>0</v>
      </c>
      <c r="AD300">
        <v>0</v>
      </c>
      <c r="AE300">
        <v>0</v>
      </c>
      <c r="AF300">
        <v>0</v>
      </c>
      <c r="AG300">
        <v>148</v>
      </c>
      <c r="AH300">
        <v>0</v>
      </c>
      <c r="AI300">
        <v>0</v>
      </c>
      <c r="AJ300">
        <v>0</v>
      </c>
      <c r="AK300">
        <v>0</v>
      </c>
    </row>
    <row r="301" spans="1:37">
      <c r="A301" t="s">
        <v>54</v>
      </c>
      <c r="B301" t="s">
        <v>126</v>
      </c>
      <c r="C301" t="s">
        <v>116</v>
      </c>
      <c r="D301" t="s">
        <v>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2040</v>
      </c>
      <c r="K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 t="s">
        <v>54</v>
      </c>
      <c r="B302" t="s">
        <v>126</v>
      </c>
      <c r="C302" t="s">
        <v>116</v>
      </c>
      <c r="D302" t="s">
        <v>100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>
      <c r="A303" t="s">
        <v>54</v>
      </c>
      <c r="B303" t="s">
        <v>126</v>
      </c>
      <c r="C303" t="s">
        <v>116</v>
      </c>
      <c r="D303" t="s">
        <v>101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 t="s">
        <v>54</v>
      </c>
      <c r="B304" t="s">
        <v>126</v>
      </c>
      <c r="C304" t="s">
        <v>116</v>
      </c>
      <c r="D304" t="s">
        <v>102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>
      <c r="A305" t="s">
        <v>54</v>
      </c>
      <c r="B305" t="s">
        <v>126</v>
      </c>
      <c r="C305" t="s">
        <v>116</v>
      </c>
      <c r="D305" t="s">
        <v>86</v>
      </c>
      <c r="E305">
        <v>2031</v>
      </c>
      <c r="F305">
        <v>4677</v>
      </c>
      <c r="G305">
        <v>13</v>
      </c>
      <c r="I305">
        <v>2318</v>
      </c>
      <c r="J305">
        <v>6125</v>
      </c>
      <c r="K305">
        <v>1444</v>
      </c>
      <c r="L305">
        <v>148</v>
      </c>
      <c r="M305">
        <v>0</v>
      </c>
      <c r="N305">
        <v>2696</v>
      </c>
      <c r="O305">
        <v>0</v>
      </c>
      <c r="P305">
        <v>2437</v>
      </c>
      <c r="Q305">
        <v>17</v>
      </c>
      <c r="R305">
        <v>63</v>
      </c>
      <c r="S305">
        <v>417</v>
      </c>
      <c r="T305">
        <v>0</v>
      </c>
      <c r="U305">
        <v>1714</v>
      </c>
      <c r="V305">
        <v>10</v>
      </c>
      <c r="W305">
        <v>50</v>
      </c>
      <c r="X305">
        <v>68</v>
      </c>
      <c r="Y305">
        <v>0</v>
      </c>
      <c r="Z305">
        <v>0</v>
      </c>
      <c r="AA305">
        <v>0</v>
      </c>
      <c r="AB305">
        <v>2367</v>
      </c>
      <c r="AC305">
        <v>175</v>
      </c>
      <c r="AD305">
        <v>1537</v>
      </c>
      <c r="AE305">
        <v>514</v>
      </c>
      <c r="AF305">
        <v>96</v>
      </c>
      <c r="AG305">
        <v>5399</v>
      </c>
      <c r="AH305">
        <v>25</v>
      </c>
      <c r="AI305">
        <v>51</v>
      </c>
      <c r="AJ305">
        <v>68</v>
      </c>
      <c r="AK305">
        <v>0</v>
      </c>
    </row>
    <row r="306" spans="1:37">
      <c r="A306" t="s">
        <v>54</v>
      </c>
      <c r="B306" t="s">
        <v>126</v>
      </c>
      <c r="C306" t="s">
        <v>116</v>
      </c>
      <c r="D306" t="s">
        <v>103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364</v>
      </c>
      <c r="AI306">
        <v>0</v>
      </c>
      <c r="AJ306">
        <v>0</v>
      </c>
      <c r="AK306">
        <v>0</v>
      </c>
    </row>
    <row r="307" spans="1:37">
      <c r="A307" t="s">
        <v>54</v>
      </c>
      <c r="B307" t="s">
        <v>126</v>
      </c>
      <c r="C307" t="s">
        <v>116</v>
      </c>
      <c r="D307" t="s">
        <v>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t="s">
        <v>54</v>
      </c>
      <c r="B308" t="s">
        <v>126</v>
      </c>
      <c r="C308" t="s">
        <v>116</v>
      </c>
      <c r="D308" t="s">
        <v>104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>
      <c r="A309" t="s">
        <v>54</v>
      </c>
      <c r="B309" t="s">
        <v>126</v>
      </c>
      <c r="C309" t="s">
        <v>116</v>
      </c>
      <c r="D309" t="s">
        <v>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 t="s">
        <v>54</v>
      </c>
      <c r="B310" t="s">
        <v>126</v>
      </c>
      <c r="C310" t="s">
        <v>116</v>
      </c>
      <c r="D310" t="s">
        <v>62</v>
      </c>
      <c r="E310">
        <v>12</v>
      </c>
      <c r="F310">
        <v>0</v>
      </c>
      <c r="G310">
        <v>0</v>
      </c>
      <c r="H310">
        <v>0</v>
      </c>
      <c r="I310">
        <v>45</v>
      </c>
      <c r="J310">
        <v>56</v>
      </c>
      <c r="K310">
        <v>42</v>
      </c>
      <c r="L310">
        <v>5</v>
      </c>
      <c r="M310">
        <v>0</v>
      </c>
      <c r="N310">
        <v>0</v>
      </c>
      <c r="O310">
        <v>226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4075</v>
      </c>
      <c r="AC310">
        <v>6</v>
      </c>
      <c r="AD310">
        <v>2897</v>
      </c>
      <c r="AE310">
        <v>936</v>
      </c>
      <c r="AF310">
        <v>0</v>
      </c>
      <c r="AG310">
        <v>0</v>
      </c>
      <c r="AH310">
        <v>0</v>
      </c>
      <c r="AI310">
        <v>1</v>
      </c>
      <c r="AJ310">
        <v>3</v>
      </c>
      <c r="AK310">
        <v>0</v>
      </c>
    </row>
    <row r="311" spans="1:37">
      <c r="A311" t="s">
        <v>54</v>
      </c>
      <c r="B311" t="s">
        <v>126</v>
      </c>
      <c r="C311" t="s">
        <v>116</v>
      </c>
      <c r="D311" t="s">
        <v>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 t="s">
        <v>54</v>
      </c>
      <c r="B312" t="s">
        <v>126</v>
      </c>
      <c r="C312" t="s">
        <v>116</v>
      </c>
      <c r="D312" t="s">
        <v>105</v>
      </c>
      <c r="E312">
        <v>33</v>
      </c>
      <c r="F312">
        <v>0</v>
      </c>
      <c r="G312">
        <v>1</v>
      </c>
      <c r="H312">
        <v>0</v>
      </c>
      <c r="I312">
        <v>0</v>
      </c>
      <c r="J312">
        <v>571</v>
      </c>
      <c r="K312">
        <v>713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6</v>
      </c>
      <c r="W312">
        <v>0</v>
      </c>
      <c r="X312">
        <v>0</v>
      </c>
      <c r="Y312">
        <v>0</v>
      </c>
      <c r="Z312">
        <v>17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188</v>
      </c>
      <c r="AG312">
        <v>0</v>
      </c>
      <c r="AH312">
        <v>0</v>
      </c>
      <c r="AI312">
        <v>0</v>
      </c>
      <c r="AJ312">
        <v>2</v>
      </c>
      <c r="AK312">
        <v>0</v>
      </c>
    </row>
    <row r="313" spans="1:37">
      <c r="A313" t="s">
        <v>54</v>
      </c>
      <c r="B313" t="s">
        <v>126</v>
      </c>
      <c r="C313" t="s">
        <v>116</v>
      </c>
      <c r="D313" t="s">
        <v>106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 t="s">
        <v>54</v>
      </c>
      <c r="B314" t="s">
        <v>126</v>
      </c>
      <c r="C314" t="s">
        <v>116</v>
      </c>
      <c r="D314" t="s">
        <v>107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78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 t="s">
        <v>54</v>
      </c>
      <c r="B315" t="s">
        <v>126</v>
      </c>
      <c r="C315" t="s">
        <v>116</v>
      </c>
      <c r="D315" t="s">
        <v>108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 t="s">
        <v>54</v>
      </c>
      <c r="B316" t="s">
        <v>126</v>
      </c>
      <c r="C316" t="s">
        <v>116</v>
      </c>
      <c r="D316" t="s">
        <v>109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 t="s">
        <v>54</v>
      </c>
      <c r="B317" t="s">
        <v>126</v>
      </c>
      <c r="C317" t="s">
        <v>116</v>
      </c>
      <c r="D317" t="s">
        <v>87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 t="s">
        <v>54</v>
      </c>
      <c r="B318" t="s">
        <v>126</v>
      </c>
      <c r="C318" t="s">
        <v>116</v>
      </c>
      <c r="D318" t="s">
        <v>88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74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>
      <c r="A319" t="s">
        <v>54</v>
      </c>
      <c r="B319" t="s">
        <v>126</v>
      </c>
      <c r="C319" t="s">
        <v>116</v>
      </c>
      <c r="D319" t="s">
        <v>110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 t="s">
        <v>54</v>
      </c>
      <c r="B320" t="s">
        <v>126</v>
      </c>
      <c r="C320" t="s">
        <v>116</v>
      </c>
      <c r="D320" t="s">
        <v>89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 t="s">
        <v>54</v>
      </c>
      <c r="B321" t="s">
        <v>126</v>
      </c>
      <c r="C321" t="s">
        <v>116</v>
      </c>
      <c r="D321" t="s">
        <v>64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 t="s">
        <v>54</v>
      </c>
      <c r="B322" t="s">
        <v>126</v>
      </c>
      <c r="C322" t="s">
        <v>116</v>
      </c>
      <c r="D322" t="s">
        <v>65</v>
      </c>
      <c r="E322">
        <v>4180</v>
      </c>
      <c r="F322">
        <v>4270</v>
      </c>
      <c r="G322">
        <v>3031</v>
      </c>
      <c r="H322">
        <v>122</v>
      </c>
      <c r="I322">
        <v>864</v>
      </c>
      <c r="J322">
        <v>7769</v>
      </c>
      <c r="K322">
        <v>256</v>
      </c>
      <c r="L322">
        <v>54</v>
      </c>
      <c r="M322">
        <v>565</v>
      </c>
      <c r="N322">
        <v>4360</v>
      </c>
      <c r="O322">
        <v>3388</v>
      </c>
      <c r="P322">
        <v>2070</v>
      </c>
      <c r="Q322">
        <v>169</v>
      </c>
      <c r="R322">
        <v>202</v>
      </c>
      <c r="S322">
        <v>2351</v>
      </c>
      <c r="T322">
        <v>4</v>
      </c>
      <c r="U322">
        <v>3168</v>
      </c>
      <c r="V322">
        <v>86</v>
      </c>
      <c r="W322">
        <v>40</v>
      </c>
      <c r="X322">
        <v>65</v>
      </c>
      <c r="Y322">
        <v>18</v>
      </c>
      <c r="Z322">
        <v>590</v>
      </c>
      <c r="AA322">
        <v>0</v>
      </c>
      <c r="AB322">
        <v>1472</v>
      </c>
      <c r="AC322">
        <v>2012</v>
      </c>
      <c r="AD322">
        <v>7736</v>
      </c>
      <c r="AE322">
        <v>1998</v>
      </c>
      <c r="AF322">
        <v>900</v>
      </c>
      <c r="AG322">
        <v>1854</v>
      </c>
      <c r="AH322">
        <v>11005</v>
      </c>
      <c r="AI322">
        <v>353</v>
      </c>
      <c r="AJ322">
        <v>162</v>
      </c>
      <c r="AK322">
        <v>0</v>
      </c>
    </row>
    <row r="323" s="14" customFormat="1" spans="1:37">
      <c r="A323" s="14" t="s">
        <v>54</v>
      </c>
      <c r="B323" s="14" t="s">
        <v>126</v>
      </c>
      <c r="C323" s="14" t="s">
        <v>116</v>
      </c>
      <c r="D323" s="14" t="s">
        <v>111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>
      <c r="A324" t="s">
        <v>54</v>
      </c>
      <c r="B324" t="s">
        <v>126</v>
      </c>
      <c r="C324" t="s">
        <v>117</v>
      </c>
      <c r="D324" t="s">
        <v>91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>
      <c r="A325" t="s">
        <v>54</v>
      </c>
      <c r="B325" t="s">
        <v>126</v>
      </c>
      <c r="C325" t="s">
        <v>117</v>
      </c>
      <c r="D325" t="s">
        <v>92</v>
      </c>
      <c r="E325">
        <v>0</v>
      </c>
      <c r="F325">
        <v>1385</v>
      </c>
      <c r="G325">
        <v>0</v>
      </c>
      <c r="H325">
        <v>0</v>
      </c>
      <c r="I325">
        <v>0</v>
      </c>
      <c r="J325">
        <v>30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1055</v>
      </c>
      <c r="AC325">
        <v>0</v>
      </c>
      <c r="AD325">
        <v>0</v>
      </c>
      <c r="AE325">
        <v>0</v>
      </c>
      <c r="AF325">
        <v>0</v>
      </c>
      <c r="AG325">
        <v>25</v>
      </c>
      <c r="AH325">
        <v>0</v>
      </c>
      <c r="AI325">
        <v>0</v>
      </c>
      <c r="AJ325">
        <v>0</v>
      </c>
      <c r="AK325">
        <v>0</v>
      </c>
    </row>
    <row r="326" spans="1:37">
      <c r="A326" t="s">
        <v>54</v>
      </c>
      <c r="B326" t="s">
        <v>126</v>
      </c>
      <c r="C326" t="s">
        <v>117</v>
      </c>
      <c r="D326" t="s">
        <v>93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209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>
      <c r="A327" t="s">
        <v>54</v>
      </c>
      <c r="B327" t="s">
        <v>126</v>
      </c>
      <c r="C327" t="s">
        <v>117</v>
      </c>
      <c r="D327" t="s">
        <v>94</v>
      </c>
      <c r="E327">
        <v>0</v>
      </c>
      <c r="F327">
        <v>0</v>
      </c>
      <c r="G327">
        <v>357</v>
      </c>
      <c r="H327">
        <v>0</v>
      </c>
      <c r="I327">
        <v>394</v>
      </c>
      <c r="J327">
        <v>3148</v>
      </c>
      <c r="K327">
        <v>1749</v>
      </c>
      <c r="L327">
        <v>27</v>
      </c>
      <c r="M327">
        <v>0</v>
      </c>
      <c r="N327">
        <v>0</v>
      </c>
      <c r="O327">
        <v>653</v>
      </c>
      <c r="P327">
        <v>14456</v>
      </c>
      <c r="Q327">
        <v>0</v>
      </c>
      <c r="R327">
        <v>0</v>
      </c>
      <c r="S327">
        <v>668</v>
      </c>
      <c r="T327">
        <v>0</v>
      </c>
      <c r="U327">
        <v>0</v>
      </c>
      <c r="V327">
        <v>0</v>
      </c>
      <c r="W327">
        <v>0</v>
      </c>
      <c r="X327">
        <v>52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25698</v>
      </c>
      <c r="AE327">
        <v>0</v>
      </c>
      <c r="AF327">
        <v>0</v>
      </c>
      <c r="AG327">
        <v>68</v>
      </c>
      <c r="AH327">
        <v>0</v>
      </c>
      <c r="AI327">
        <v>0</v>
      </c>
      <c r="AJ327">
        <v>0</v>
      </c>
      <c r="AK327">
        <v>1105</v>
      </c>
    </row>
    <row r="328" spans="1:37">
      <c r="A328" t="s">
        <v>54</v>
      </c>
      <c r="B328" t="s">
        <v>126</v>
      </c>
      <c r="C328" t="s">
        <v>117</v>
      </c>
      <c r="D328" t="s">
        <v>95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 t="s">
        <v>54</v>
      </c>
      <c r="B329" t="s">
        <v>126</v>
      </c>
      <c r="C329" t="s">
        <v>117</v>
      </c>
      <c r="D329" t="s">
        <v>57</v>
      </c>
      <c r="E329">
        <v>142</v>
      </c>
      <c r="F329">
        <v>0</v>
      </c>
      <c r="G329">
        <v>28</v>
      </c>
      <c r="H329">
        <v>0</v>
      </c>
      <c r="I329">
        <v>171</v>
      </c>
      <c r="J329">
        <v>370</v>
      </c>
      <c r="K329">
        <v>114</v>
      </c>
      <c r="L329">
        <v>0</v>
      </c>
      <c r="M329">
        <v>0</v>
      </c>
      <c r="N329">
        <v>998</v>
      </c>
      <c r="O329">
        <v>28</v>
      </c>
      <c r="P329">
        <v>884</v>
      </c>
      <c r="Q329">
        <v>171</v>
      </c>
      <c r="R329">
        <v>114</v>
      </c>
      <c r="S329">
        <v>0</v>
      </c>
      <c r="T329">
        <v>0</v>
      </c>
      <c r="U329">
        <v>0</v>
      </c>
      <c r="V329">
        <v>57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627</v>
      </c>
      <c r="AE329">
        <v>0</v>
      </c>
      <c r="AF329">
        <v>57</v>
      </c>
      <c r="AG329">
        <v>28</v>
      </c>
      <c r="AH329">
        <v>86</v>
      </c>
      <c r="AI329">
        <v>0</v>
      </c>
      <c r="AJ329">
        <v>28</v>
      </c>
      <c r="AK329">
        <v>0</v>
      </c>
    </row>
    <row r="330" spans="1:37">
      <c r="A330" t="s">
        <v>54</v>
      </c>
      <c r="B330" t="s">
        <v>126</v>
      </c>
      <c r="C330" t="s">
        <v>117</v>
      </c>
      <c r="D330" t="s">
        <v>96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>
      <c r="A331" t="s">
        <v>54</v>
      </c>
      <c r="B331" t="s">
        <v>126</v>
      </c>
      <c r="C331" t="s">
        <v>117</v>
      </c>
      <c r="D331" t="s">
        <v>97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 t="s">
        <v>54</v>
      </c>
      <c r="B332" t="s">
        <v>126</v>
      </c>
      <c r="C332" t="s">
        <v>117</v>
      </c>
      <c r="D332" t="s">
        <v>98</v>
      </c>
      <c r="E332">
        <v>0</v>
      </c>
      <c r="F332">
        <v>0</v>
      </c>
      <c r="G332">
        <v>17</v>
      </c>
      <c r="H332">
        <v>0</v>
      </c>
      <c r="I332">
        <v>862</v>
      </c>
      <c r="J332">
        <v>1485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498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1595</v>
      </c>
      <c r="AH332">
        <v>0</v>
      </c>
      <c r="AI332">
        <v>0</v>
      </c>
      <c r="AJ332">
        <v>0</v>
      </c>
      <c r="AK332">
        <v>0</v>
      </c>
    </row>
    <row r="333" spans="1:37">
      <c r="A333" t="s">
        <v>54</v>
      </c>
      <c r="B333" t="s">
        <v>126</v>
      </c>
      <c r="C333" t="s">
        <v>117</v>
      </c>
      <c r="D333" t="s">
        <v>99</v>
      </c>
      <c r="E333">
        <v>0</v>
      </c>
      <c r="F333">
        <v>0</v>
      </c>
      <c r="G333">
        <v>20</v>
      </c>
      <c r="H333">
        <v>0</v>
      </c>
      <c r="I333">
        <v>0</v>
      </c>
      <c r="J333">
        <v>3340</v>
      </c>
      <c r="K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760</v>
      </c>
      <c r="AH333">
        <v>0</v>
      </c>
      <c r="AI333">
        <v>0</v>
      </c>
      <c r="AJ333">
        <v>0</v>
      </c>
      <c r="AK333">
        <v>0</v>
      </c>
    </row>
    <row r="334" spans="1:37">
      <c r="A334" t="s">
        <v>54</v>
      </c>
      <c r="B334" t="s">
        <v>126</v>
      </c>
      <c r="C334" t="s">
        <v>117</v>
      </c>
      <c r="D334" t="s">
        <v>100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703</v>
      </c>
      <c r="P334">
        <v>0</v>
      </c>
      <c r="Q334">
        <v>0</v>
      </c>
      <c r="R334">
        <v>0</v>
      </c>
      <c r="S334">
        <v>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>
      <c r="A335" t="s">
        <v>54</v>
      </c>
      <c r="B335" t="s">
        <v>126</v>
      </c>
      <c r="C335" t="s">
        <v>117</v>
      </c>
      <c r="D335" t="s">
        <v>101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>
      <c r="A336" t="s">
        <v>54</v>
      </c>
      <c r="B336" t="s">
        <v>126</v>
      </c>
      <c r="C336" t="s">
        <v>117</v>
      </c>
      <c r="D336" t="s">
        <v>102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7">
      <c r="A337" t="s">
        <v>54</v>
      </c>
      <c r="B337" t="s">
        <v>126</v>
      </c>
      <c r="C337" t="s">
        <v>117</v>
      </c>
      <c r="D337" t="s">
        <v>67</v>
      </c>
      <c r="G337">
        <v>0</v>
      </c>
    </row>
    <row r="338" spans="1:7">
      <c r="A338" t="s">
        <v>54</v>
      </c>
      <c r="B338" t="s">
        <v>126</v>
      </c>
      <c r="C338" t="s">
        <v>117</v>
      </c>
      <c r="D338" t="s">
        <v>68</v>
      </c>
      <c r="G338">
        <v>0</v>
      </c>
    </row>
    <row r="339" spans="1:37">
      <c r="A339" t="s">
        <v>54</v>
      </c>
      <c r="B339" t="s">
        <v>126</v>
      </c>
      <c r="C339" t="s">
        <v>117</v>
      </c>
      <c r="D339" t="s">
        <v>69</v>
      </c>
      <c r="G339">
        <v>0</v>
      </c>
      <c r="AB339">
        <v>0</v>
      </c>
      <c r="AE339">
        <v>0</v>
      </c>
      <c r="AK339">
        <v>0</v>
      </c>
    </row>
    <row r="340" spans="1:37">
      <c r="A340" t="s">
        <v>54</v>
      </c>
      <c r="B340" t="s">
        <v>126</v>
      </c>
      <c r="C340" t="s">
        <v>117</v>
      </c>
      <c r="D340" t="s">
        <v>70</v>
      </c>
      <c r="G340">
        <v>0</v>
      </c>
      <c r="AB340">
        <v>0</v>
      </c>
      <c r="AK340">
        <v>0</v>
      </c>
    </row>
    <row r="341" spans="1:37">
      <c r="A341" t="s">
        <v>54</v>
      </c>
      <c r="B341" t="s">
        <v>126</v>
      </c>
      <c r="C341" t="s">
        <v>117</v>
      </c>
      <c r="D341" t="s">
        <v>71</v>
      </c>
      <c r="E341">
        <v>1242</v>
      </c>
      <c r="F341">
        <v>92</v>
      </c>
      <c r="G341">
        <v>184</v>
      </c>
      <c r="H341">
        <v>138</v>
      </c>
      <c r="I341">
        <v>44</v>
      </c>
      <c r="J341">
        <v>1795</v>
      </c>
      <c r="K341">
        <v>184</v>
      </c>
      <c r="L341">
        <v>0</v>
      </c>
      <c r="M341">
        <v>1012</v>
      </c>
      <c r="N341">
        <v>1012</v>
      </c>
      <c r="O341">
        <v>462</v>
      </c>
      <c r="P341">
        <v>4784</v>
      </c>
      <c r="Q341">
        <v>47</v>
      </c>
      <c r="R341">
        <v>141</v>
      </c>
      <c r="S341">
        <v>377</v>
      </c>
      <c r="U341">
        <v>690</v>
      </c>
      <c r="V341">
        <v>186</v>
      </c>
      <c r="W341">
        <v>0</v>
      </c>
      <c r="X341">
        <v>91</v>
      </c>
      <c r="Y341">
        <v>0</v>
      </c>
      <c r="Z341">
        <v>47</v>
      </c>
      <c r="AB341">
        <v>136</v>
      </c>
      <c r="AC341">
        <v>692</v>
      </c>
      <c r="AD341">
        <v>828</v>
      </c>
      <c r="AE341">
        <v>920</v>
      </c>
      <c r="AF341">
        <v>337</v>
      </c>
      <c r="AG341">
        <v>1277</v>
      </c>
      <c r="AH341">
        <v>1058</v>
      </c>
      <c r="AI341">
        <v>46</v>
      </c>
      <c r="AK341">
        <v>0</v>
      </c>
    </row>
    <row r="342" spans="1:33">
      <c r="A342" t="s">
        <v>54</v>
      </c>
      <c r="B342" t="s">
        <v>126</v>
      </c>
      <c r="C342" t="s">
        <v>117</v>
      </c>
      <c r="D342" t="s">
        <v>72</v>
      </c>
      <c r="G342">
        <v>0</v>
      </c>
      <c r="K342">
        <v>0</v>
      </c>
      <c r="M342">
        <v>0</v>
      </c>
      <c r="U342">
        <v>0</v>
      </c>
      <c r="V342">
        <v>0</v>
      </c>
      <c r="AC342">
        <v>0</v>
      </c>
      <c r="AD342">
        <v>45</v>
      </c>
      <c r="AE342">
        <v>44</v>
      </c>
      <c r="AF342">
        <v>87</v>
      </c>
      <c r="AG342">
        <v>179</v>
      </c>
    </row>
    <row r="343" spans="1:37">
      <c r="A343" t="s">
        <v>54</v>
      </c>
      <c r="B343" t="s">
        <v>126</v>
      </c>
      <c r="C343" t="s">
        <v>117</v>
      </c>
      <c r="D343" t="s">
        <v>73</v>
      </c>
      <c r="G343">
        <v>0</v>
      </c>
      <c r="AB343">
        <v>0</v>
      </c>
      <c r="AE343">
        <v>0</v>
      </c>
      <c r="AK343">
        <v>0</v>
      </c>
    </row>
    <row r="344" spans="1:37">
      <c r="A344" t="s">
        <v>54</v>
      </c>
      <c r="B344" t="s">
        <v>126</v>
      </c>
      <c r="C344" t="s">
        <v>117</v>
      </c>
      <c r="D344" t="s">
        <v>74</v>
      </c>
      <c r="E344">
        <v>0</v>
      </c>
      <c r="G344">
        <v>0</v>
      </c>
      <c r="S344">
        <v>1237</v>
      </c>
      <c r="U344">
        <v>0</v>
      </c>
      <c r="X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K344">
        <v>0</v>
      </c>
    </row>
    <row r="345" spans="1:7">
      <c r="A345" t="s">
        <v>54</v>
      </c>
      <c r="B345" t="s">
        <v>126</v>
      </c>
      <c r="C345" t="s">
        <v>117</v>
      </c>
      <c r="D345" t="s">
        <v>75</v>
      </c>
      <c r="E345">
        <v>0</v>
      </c>
      <c r="G345">
        <v>0</v>
      </c>
    </row>
    <row r="346" spans="1:32">
      <c r="A346" t="s">
        <v>54</v>
      </c>
      <c r="B346" t="s">
        <v>126</v>
      </c>
      <c r="C346" t="s">
        <v>117</v>
      </c>
      <c r="D346" t="s">
        <v>76</v>
      </c>
      <c r="G346">
        <v>0</v>
      </c>
      <c r="M346">
        <v>0</v>
      </c>
      <c r="O346">
        <v>0</v>
      </c>
      <c r="T346">
        <v>0</v>
      </c>
      <c r="U346">
        <v>0</v>
      </c>
      <c r="X346">
        <v>0</v>
      </c>
      <c r="AA346">
        <v>0</v>
      </c>
      <c r="AC346">
        <v>0</v>
      </c>
      <c r="AE346">
        <v>0</v>
      </c>
      <c r="AF346">
        <v>0</v>
      </c>
    </row>
    <row r="347" spans="1:37">
      <c r="A347" t="s">
        <v>54</v>
      </c>
      <c r="B347" t="s">
        <v>126</v>
      </c>
      <c r="C347" t="s">
        <v>117</v>
      </c>
      <c r="D347" t="s">
        <v>77</v>
      </c>
      <c r="G347">
        <v>0</v>
      </c>
      <c r="AB347">
        <v>0</v>
      </c>
      <c r="AE347">
        <v>0</v>
      </c>
      <c r="AF347">
        <v>44</v>
      </c>
      <c r="AK347">
        <v>0</v>
      </c>
    </row>
    <row r="348" spans="1:37">
      <c r="A348" t="s">
        <v>54</v>
      </c>
      <c r="B348" t="s">
        <v>126</v>
      </c>
      <c r="C348" t="s">
        <v>117</v>
      </c>
      <c r="D348" t="s">
        <v>78</v>
      </c>
      <c r="E348">
        <v>1115</v>
      </c>
      <c r="F348">
        <v>214</v>
      </c>
      <c r="G348">
        <v>169</v>
      </c>
      <c r="H348">
        <v>0</v>
      </c>
      <c r="I348">
        <v>43</v>
      </c>
      <c r="J348">
        <v>12997</v>
      </c>
      <c r="K348">
        <v>1330</v>
      </c>
      <c r="L348">
        <v>212</v>
      </c>
      <c r="M348">
        <v>639</v>
      </c>
      <c r="N348">
        <v>10082</v>
      </c>
      <c r="O348">
        <v>685</v>
      </c>
      <c r="P348">
        <v>1930</v>
      </c>
      <c r="Q348">
        <v>427</v>
      </c>
      <c r="R348">
        <v>0</v>
      </c>
      <c r="S348">
        <v>1472</v>
      </c>
      <c r="T348">
        <v>86</v>
      </c>
      <c r="U348">
        <v>2343</v>
      </c>
      <c r="V348">
        <v>129</v>
      </c>
      <c r="W348">
        <v>42</v>
      </c>
      <c r="X348">
        <v>170</v>
      </c>
      <c r="Y348">
        <v>0</v>
      </c>
      <c r="Z348">
        <v>302</v>
      </c>
      <c r="AA348">
        <v>0</v>
      </c>
      <c r="AB348">
        <v>0</v>
      </c>
      <c r="AC348">
        <v>2874</v>
      </c>
      <c r="AD348">
        <v>2874</v>
      </c>
      <c r="AE348">
        <v>980</v>
      </c>
      <c r="AF348">
        <v>987</v>
      </c>
      <c r="AG348">
        <v>1312</v>
      </c>
      <c r="AH348">
        <v>1330</v>
      </c>
      <c r="AI348">
        <v>511</v>
      </c>
      <c r="AJ348">
        <v>0</v>
      </c>
      <c r="AK348">
        <v>30676</v>
      </c>
    </row>
    <row r="349" spans="1:37">
      <c r="A349" t="s">
        <v>54</v>
      </c>
      <c r="B349" t="s">
        <v>126</v>
      </c>
      <c r="C349" t="s">
        <v>117</v>
      </c>
      <c r="D349" t="s">
        <v>79</v>
      </c>
      <c r="E349">
        <v>1240</v>
      </c>
      <c r="F349">
        <v>2880</v>
      </c>
      <c r="G349">
        <v>600</v>
      </c>
      <c r="H349">
        <v>0</v>
      </c>
      <c r="I349">
        <v>600</v>
      </c>
      <c r="J349">
        <v>1880</v>
      </c>
      <c r="K349">
        <v>3760</v>
      </c>
      <c r="L349">
        <v>360</v>
      </c>
      <c r="M349">
        <v>2360</v>
      </c>
      <c r="N349">
        <v>5640</v>
      </c>
      <c r="O349">
        <v>520</v>
      </c>
      <c r="P349">
        <v>7320</v>
      </c>
      <c r="Q349">
        <v>960</v>
      </c>
      <c r="R349">
        <v>120</v>
      </c>
      <c r="S349">
        <v>1720</v>
      </c>
      <c r="T349">
        <v>80</v>
      </c>
      <c r="U349">
        <v>6600</v>
      </c>
      <c r="V349">
        <v>240</v>
      </c>
      <c r="W349">
        <v>0</v>
      </c>
      <c r="X349">
        <v>280</v>
      </c>
      <c r="Y349">
        <v>0</v>
      </c>
      <c r="Z349">
        <v>480</v>
      </c>
      <c r="AB349">
        <v>0</v>
      </c>
      <c r="AC349">
        <v>0</v>
      </c>
      <c r="AD349">
        <v>1240</v>
      </c>
      <c r="AE349">
        <v>4680</v>
      </c>
      <c r="AF349">
        <v>520</v>
      </c>
      <c r="AG349">
        <v>2840</v>
      </c>
      <c r="AH349">
        <v>1000</v>
      </c>
      <c r="AI349">
        <v>40</v>
      </c>
      <c r="AJ349">
        <v>0</v>
      </c>
      <c r="AK349">
        <v>11200</v>
      </c>
    </row>
    <row r="350" spans="1:37">
      <c r="A350" t="s">
        <v>54</v>
      </c>
      <c r="B350" t="s">
        <v>126</v>
      </c>
      <c r="C350" t="s">
        <v>117</v>
      </c>
      <c r="D350" t="s">
        <v>80</v>
      </c>
      <c r="E350">
        <v>0</v>
      </c>
      <c r="G350">
        <v>0</v>
      </c>
      <c r="R350">
        <v>0</v>
      </c>
      <c r="AB350">
        <v>0</v>
      </c>
      <c r="AE350">
        <v>0</v>
      </c>
      <c r="AK350">
        <v>0</v>
      </c>
    </row>
    <row r="351" spans="1:37">
      <c r="A351" t="s">
        <v>54</v>
      </c>
      <c r="B351" t="s">
        <v>126</v>
      </c>
      <c r="C351" t="s">
        <v>117</v>
      </c>
      <c r="D351" t="s">
        <v>81</v>
      </c>
      <c r="G351">
        <v>0</v>
      </c>
      <c r="AB351">
        <v>0</v>
      </c>
      <c r="AE351">
        <v>0</v>
      </c>
      <c r="AK351">
        <v>0</v>
      </c>
    </row>
    <row r="352" spans="1:37">
      <c r="A352" t="s">
        <v>54</v>
      </c>
      <c r="B352" t="s">
        <v>126</v>
      </c>
      <c r="C352" t="s">
        <v>117</v>
      </c>
      <c r="D352" t="s">
        <v>82</v>
      </c>
      <c r="G352">
        <v>0</v>
      </c>
      <c r="AB352">
        <v>0</v>
      </c>
      <c r="AE352">
        <v>0</v>
      </c>
      <c r="AK352">
        <v>0</v>
      </c>
    </row>
    <row r="353" spans="1:37">
      <c r="A353" t="s">
        <v>54</v>
      </c>
      <c r="B353" t="s">
        <v>126</v>
      </c>
      <c r="C353" t="s">
        <v>117</v>
      </c>
      <c r="D353" t="s">
        <v>83</v>
      </c>
      <c r="G353">
        <v>0</v>
      </c>
      <c r="K353">
        <v>0</v>
      </c>
      <c r="P353">
        <v>0</v>
      </c>
      <c r="AK353">
        <v>0</v>
      </c>
    </row>
    <row r="354" spans="1:37">
      <c r="A354" t="s">
        <v>54</v>
      </c>
      <c r="B354" t="s">
        <v>126</v>
      </c>
      <c r="C354" t="s">
        <v>117</v>
      </c>
      <c r="D354" t="s">
        <v>84</v>
      </c>
      <c r="G354">
        <v>0</v>
      </c>
      <c r="AB354">
        <v>0</v>
      </c>
      <c r="AE354">
        <v>0</v>
      </c>
      <c r="AK354">
        <v>0</v>
      </c>
    </row>
    <row r="355" spans="1:37">
      <c r="A355" t="s">
        <v>54</v>
      </c>
      <c r="B355" t="s">
        <v>126</v>
      </c>
      <c r="C355" t="s">
        <v>117</v>
      </c>
      <c r="D355" t="s">
        <v>85</v>
      </c>
      <c r="G355">
        <v>0</v>
      </c>
      <c r="I355">
        <v>40</v>
      </c>
      <c r="J355">
        <v>0</v>
      </c>
      <c r="P355">
        <v>0</v>
      </c>
      <c r="X355">
        <v>81</v>
      </c>
      <c r="AB355">
        <v>0</v>
      </c>
      <c r="AD355">
        <v>0</v>
      </c>
      <c r="AE355">
        <v>0</v>
      </c>
      <c r="AK355">
        <v>0</v>
      </c>
    </row>
    <row r="356" spans="1:37">
      <c r="A356" t="s">
        <v>54</v>
      </c>
      <c r="B356" t="s">
        <v>126</v>
      </c>
      <c r="C356" t="s">
        <v>117</v>
      </c>
      <c r="D356" t="s">
        <v>86</v>
      </c>
      <c r="E356">
        <v>12435</v>
      </c>
      <c r="F356">
        <v>22871</v>
      </c>
      <c r="G356">
        <v>4414</v>
      </c>
      <c r="I356">
        <v>12564</v>
      </c>
      <c r="J356">
        <v>105400</v>
      </c>
      <c r="K356">
        <v>11846</v>
      </c>
      <c r="L356">
        <v>1098</v>
      </c>
      <c r="M356">
        <v>3424</v>
      </c>
      <c r="N356">
        <v>26268</v>
      </c>
      <c r="O356">
        <v>788</v>
      </c>
      <c r="P356">
        <v>94899</v>
      </c>
      <c r="Q356">
        <v>5359</v>
      </c>
      <c r="R356">
        <v>9869</v>
      </c>
      <c r="S356">
        <v>3662</v>
      </c>
      <c r="T356">
        <v>0</v>
      </c>
      <c r="U356">
        <v>53546</v>
      </c>
      <c r="V356">
        <v>4008</v>
      </c>
      <c r="W356">
        <v>250</v>
      </c>
      <c r="X356">
        <v>1781</v>
      </c>
      <c r="Y356">
        <v>0</v>
      </c>
      <c r="Z356">
        <v>235</v>
      </c>
      <c r="AA356">
        <v>0</v>
      </c>
      <c r="AB356">
        <v>51473</v>
      </c>
      <c r="AC356">
        <v>1699</v>
      </c>
      <c r="AD356">
        <v>21610</v>
      </c>
      <c r="AE356">
        <v>4126</v>
      </c>
      <c r="AF356">
        <v>13061</v>
      </c>
      <c r="AG356">
        <v>1987</v>
      </c>
      <c r="AH356">
        <v>3852</v>
      </c>
      <c r="AI356">
        <v>1270</v>
      </c>
      <c r="AJ356">
        <v>3230</v>
      </c>
      <c r="AK356">
        <v>70773</v>
      </c>
    </row>
    <row r="357" spans="1:37">
      <c r="A357" t="s">
        <v>54</v>
      </c>
      <c r="B357" t="s">
        <v>126</v>
      </c>
      <c r="C357" t="s">
        <v>117</v>
      </c>
      <c r="D357" t="s">
        <v>103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>
      <c r="A358" t="s">
        <v>54</v>
      </c>
      <c r="B358" t="s">
        <v>126</v>
      </c>
      <c r="C358" t="s">
        <v>117</v>
      </c>
      <c r="D358" t="s">
        <v>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 t="s">
        <v>54</v>
      </c>
      <c r="B359" t="s">
        <v>126</v>
      </c>
      <c r="C359" t="s">
        <v>117</v>
      </c>
      <c r="D359" t="s">
        <v>104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 t="s">
        <v>54</v>
      </c>
      <c r="B360" t="s">
        <v>126</v>
      </c>
      <c r="C360" t="s">
        <v>117</v>
      </c>
      <c r="D360" t="s">
        <v>60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 t="s">
        <v>54</v>
      </c>
      <c r="B361" t="s">
        <v>126</v>
      </c>
      <c r="C361" t="s">
        <v>117</v>
      </c>
      <c r="D361" t="s">
        <v>62</v>
      </c>
      <c r="E361">
        <v>1219</v>
      </c>
      <c r="F361">
        <v>1068</v>
      </c>
      <c r="G361">
        <v>479</v>
      </c>
      <c r="H361">
        <v>0</v>
      </c>
      <c r="I361">
        <v>2928</v>
      </c>
      <c r="J361">
        <v>5601</v>
      </c>
      <c r="K361">
        <v>1374</v>
      </c>
      <c r="L361">
        <v>196</v>
      </c>
      <c r="M361">
        <v>0</v>
      </c>
      <c r="N361">
        <v>0</v>
      </c>
      <c r="O361">
        <v>7030</v>
      </c>
      <c r="P361">
        <v>0</v>
      </c>
      <c r="Q361">
        <v>694</v>
      </c>
      <c r="R361">
        <v>675</v>
      </c>
      <c r="S361">
        <v>0</v>
      </c>
      <c r="T361">
        <v>0</v>
      </c>
      <c r="U361">
        <v>6653</v>
      </c>
      <c r="V361">
        <v>504</v>
      </c>
      <c r="W361">
        <v>0</v>
      </c>
      <c r="X361">
        <v>97</v>
      </c>
      <c r="Y361">
        <v>0</v>
      </c>
      <c r="Z361">
        <v>108</v>
      </c>
      <c r="AA361">
        <v>0</v>
      </c>
      <c r="AB361">
        <v>4812</v>
      </c>
      <c r="AC361">
        <v>529</v>
      </c>
      <c r="AD361">
        <v>2420</v>
      </c>
      <c r="AE361">
        <v>1688</v>
      </c>
      <c r="AF361">
        <v>962</v>
      </c>
      <c r="AG361">
        <v>1978</v>
      </c>
      <c r="AH361">
        <v>0</v>
      </c>
      <c r="AI361">
        <v>174</v>
      </c>
      <c r="AJ361">
        <v>64</v>
      </c>
      <c r="AK361">
        <v>47</v>
      </c>
    </row>
    <row r="362" spans="1:37">
      <c r="A362" t="s">
        <v>54</v>
      </c>
      <c r="B362" t="s">
        <v>126</v>
      </c>
      <c r="C362" t="s">
        <v>117</v>
      </c>
      <c r="D362" t="s">
        <v>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>
      <c r="A363" t="s">
        <v>54</v>
      </c>
      <c r="B363" t="s">
        <v>126</v>
      </c>
      <c r="C363" t="s">
        <v>117</v>
      </c>
      <c r="D363" t="s">
        <v>105</v>
      </c>
      <c r="E363">
        <v>452</v>
      </c>
      <c r="F363">
        <v>287</v>
      </c>
      <c r="G363">
        <v>295</v>
      </c>
      <c r="H363">
        <v>0</v>
      </c>
      <c r="I363">
        <v>75</v>
      </c>
      <c r="J363">
        <v>1184</v>
      </c>
      <c r="K363">
        <v>45</v>
      </c>
      <c r="L363">
        <v>16</v>
      </c>
      <c r="M363">
        <v>9083</v>
      </c>
      <c r="N363">
        <v>9555</v>
      </c>
      <c r="O363">
        <v>226</v>
      </c>
      <c r="P363">
        <v>5441</v>
      </c>
      <c r="Q363">
        <v>4</v>
      </c>
      <c r="R363">
        <v>1412</v>
      </c>
      <c r="S363">
        <v>1500</v>
      </c>
      <c r="T363">
        <v>0</v>
      </c>
      <c r="U363">
        <v>106</v>
      </c>
      <c r="V363">
        <v>92</v>
      </c>
      <c r="W363">
        <v>0</v>
      </c>
      <c r="X363">
        <v>302</v>
      </c>
      <c r="Y363">
        <v>0</v>
      </c>
      <c r="Z363">
        <v>9</v>
      </c>
      <c r="AA363">
        <v>0</v>
      </c>
      <c r="AB363">
        <v>0</v>
      </c>
      <c r="AC363">
        <v>93</v>
      </c>
      <c r="AD363">
        <v>441</v>
      </c>
      <c r="AE363">
        <v>4487</v>
      </c>
      <c r="AF363">
        <v>1234</v>
      </c>
      <c r="AG363">
        <v>1697</v>
      </c>
      <c r="AH363">
        <v>837</v>
      </c>
      <c r="AI363">
        <v>0</v>
      </c>
      <c r="AJ363">
        <v>2</v>
      </c>
      <c r="AK363">
        <v>0</v>
      </c>
    </row>
    <row r="364" spans="1:37">
      <c r="A364" t="s">
        <v>54</v>
      </c>
      <c r="B364" t="s">
        <v>126</v>
      </c>
      <c r="C364" t="s">
        <v>117</v>
      </c>
      <c r="D364" t="s">
        <v>106</v>
      </c>
      <c r="E364">
        <v>82</v>
      </c>
      <c r="F364">
        <v>238</v>
      </c>
      <c r="G364">
        <v>0</v>
      </c>
      <c r="H364">
        <v>0</v>
      </c>
      <c r="I364">
        <v>35</v>
      </c>
      <c r="J364">
        <v>583</v>
      </c>
      <c r="K364">
        <v>172</v>
      </c>
      <c r="L364">
        <v>0</v>
      </c>
      <c r="M364">
        <v>27</v>
      </c>
      <c r="N364">
        <v>1175</v>
      </c>
      <c r="O364">
        <v>15</v>
      </c>
      <c r="P364">
        <v>1080</v>
      </c>
      <c r="Q364">
        <v>0</v>
      </c>
      <c r="R364">
        <v>6</v>
      </c>
      <c r="S364">
        <v>190</v>
      </c>
      <c r="T364">
        <v>0</v>
      </c>
      <c r="U364">
        <v>0</v>
      </c>
      <c r="V364">
        <v>10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712</v>
      </c>
      <c r="AC364">
        <v>0</v>
      </c>
      <c r="AD364">
        <v>101</v>
      </c>
      <c r="AE364">
        <v>0</v>
      </c>
      <c r="AF364">
        <v>24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>
      <c r="A365" t="s">
        <v>54</v>
      </c>
      <c r="B365" t="s">
        <v>126</v>
      </c>
      <c r="C365" t="s">
        <v>117</v>
      </c>
      <c r="D365" t="s">
        <v>107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135</v>
      </c>
      <c r="K365">
        <v>75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112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>
      <c r="A366" t="s">
        <v>54</v>
      </c>
      <c r="B366" t="s">
        <v>126</v>
      </c>
      <c r="C366" t="s">
        <v>117</v>
      </c>
      <c r="D366" t="s">
        <v>108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135</v>
      </c>
      <c r="K366">
        <v>62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112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 t="s">
        <v>54</v>
      </c>
      <c r="B367" t="s">
        <v>126</v>
      </c>
      <c r="C367" t="s">
        <v>117</v>
      </c>
      <c r="D367" t="s">
        <v>109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>
      <c r="A368" t="s">
        <v>54</v>
      </c>
      <c r="B368" t="s">
        <v>126</v>
      </c>
      <c r="C368" t="s">
        <v>117</v>
      </c>
      <c r="D368" t="s">
        <v>87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t="s">
        <v>54</v>
      </c>
      <c r="B369" t="s">
        <v>126</v>
      </c>
      <c r="C369" t="s">
        <v>117</v>
      </c>
      <c r="D369" t="s">
        <v>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37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>
      <c r="A370" t="s">
        <v>54</v>
      </c>
      <c r="B370" t="s">
        <v>126</v>
      </c>
      <c r="C370" t="s">
        <v>117</v>
      </c>
      <c r="D370" t="s">
        <v>110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217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>
      <c r="A371" t="s">
        <v>54</v>
      </c>
      <c r="B371" t="s">
        <v>126</v>
      </c>
      <c r="C371" t="s">
        <v>117</v>
      </c>
      <c r="D371" t="s">
        <v>89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>
      <c r="A372" t="s">
        <v>54</v>
      </c>
      <c r="B372" t="s">
        <v>126</v>
      </c>
      <c r="C372" t="s">
        <v>117</v>
      </c>
      <c r="D372" t="s">
        <v>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 t="s">
        <v>54</v>
      </c>
      <c r="B373" t="s">
        <v>126</v>
      </c>
      <c r="C373" t="s">
        <v>117</v>
      </c>
      <c r="D373" t="s">
        <v>65</v>
      </c>
      <c r="E373">
        <v>7448</v>
      </c>
      <c r="F373">
        <v>16992</v>
      </c>
      <c r="G373">
        <v>3953</v>
      </c>
      <c r="H373">
        <v>709</v>
      </c>
      <c r="I373">
        <v>6116</v>
      </c>
      <c r="J373">
        <v>63090</v>
      </c>
      <c r="K373">
        <v>8406</v>
      </c>
      <c r="L373">
        <v>1001</v>
      </c>
      <c r="M373">
        <v>7758</v>
      </c>
      <c r="N373">
        <v>37699</v>
      </c>
      <c r="O373">
        <v>5926</v>
      </c>
      <c r="P373">
        <v>72367</v>
      </c>
      <c r="Q373">
        <v>2362</v>
      </c>
      <c r="R373">
        <v>4896</v>
      </c>
      <c r="S373">
        <v>6984</v>
      </c>
      <c r="T373">
        <v>1469</v>
      </c>
      <c r="U373">
        <v>46037</v>
      </c>
      <c r="V373">
        <v>1962</v>
      </c>
      <c r="W373">
        <v>526</v>
      </c>
      <c r="X373">
        <v>1051</v>
      </c>
      <c r="Y373">
        <v>101</v>
      </c>
      <c r="Z373">
        <v>511</v>
      </c>
      <c r="AA373">
        <v>0</v>
      </c>
      <c r="AB373">
        <v>23252</v>
      </c>
      <c r="AC373">
        <v>9778</v>
      </c>
      <c r="AD373">
        <v>18313</v>
      </c>
      <c r="AE373">
        <v>6858</v>
      </c>
      <c r="AF373">
        <v>5623</v>
      </c>
      <c r="AG373">
        <v>3852</v>
      </c>
      <c r="AH373">
        <v>9270</v>
      </c>
      <c r="AI373">
        <v>994</v>
      </c>
      <c r="AJ373">
        <v>1717</v>
      </c>
      <c r="AK373">
        <v>41472</v>
      </c>
    </row>
    <row r="374" s="14" customFormat="1" spans="1:37">
      <c r="A374" s="14" t="s">
        <v>54</v>
      </c>
      <c r="B374" s="14" t="s">
        <v>126</v>
      </c>
      <c r="C374" s="14" t="s">
        <v>117</v>
      </c>
      <c r="D374" s="14" t="s">
        <v>111</v>
      </c>
      <c r="E374" s="14">
        <v>5</v>
      </c>
      <c r="F374" s="14">
        <v>0</v>
      </c>
      <c r="G374" s="14">
        <v>0</v>
      </c>
      <c r="H374" s="14">
        <v>0</v>
      </c>
      <c r="I374" s="14">
        <v>0</v>
      </c>
      <c r="J374" s="14">
        <v>114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406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>
      <c r="A375" t="s">
        <v>54</v>
      </c>
      <c r="B375" t="s">
        <v>126</v>
      </c>
      <c r="C375" t="s">
        <v>118</v>
      </c>
      <c r="D375" t="s">
        <v>91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 t="s">
        <v>54</v>
      </c>
      <c r="B376" t="s">
        <v>126</v>
      </c>
      <c r="C376" t="s">
        <v>118</v>
      </c>
      <c r="D376" t="s">
        <v>92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 t="s">
        <v>54</v>
      </c>
      <c r="B377" t="s">
        <v>126</v>
      </c>
      <c r="C377" t="s">
        <v>118</v>
      </c>
      <c r="D377" t="s">
        <v>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t="s">
        <v>54</v>
      </c>
      <c r="B378" t="s">
        <v>126</v>
      </c>
      <c r="C378" t="s">
        <v>118</v>
      </c>
      <c r="D378" t="s">
        <v>94</v>
      </c>
      <c r="E378">
        <v>0</v>
      </c>
      <c r="F378">
        <v>0</v>
      </c>
      <c r="G378">
        <v>27</v>
      </c>
      <c r="H378">
        <v>0</v>
      </c>
      <c r="I378">
        <v>46</v>
      </c>
      <c r="J378">
        <v>427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936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1762</v>
      </c>
    </row>
    <row r="379" spans="1:37">
      <c r="A379" t="s">
        <v>54</v>
      </c>
      <c r="B379" t="s">
        <v>126</v>
      </c>
      <c r="C379" t="s">
        <v>118</v>
      </c>
      <c r="D379" t="s">
        <v>95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>
      <c r="A380" t="s">
        <v>54</v>
      </c>
      <c r="B380" t="s">
        <v>126</v>
      </c>
      <c r="C380" t="s">
        <v>118</v>
      </c>
      <c r="D380" t="s">
        <v>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>
      <c r="A381" t="s">
        <v>54</v>
      </c>
      <c r="B381" t="s">
        <v>126</v>
      </c>
      <c r="C381" t="s">
        <v>118</v>
      </c>
      <c r="D381" t="s">
        <v>96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>
      <c r="A382" t="s">
        <v>54</v>
      </c>
      <c r="B382" t="s">
        <v>126</v>
      </c>
      <c r="C382" t="s">
        <v>118</v>
      </c>
      <c r="D382" t="s">
        <v>97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 t="s">
        <v>54</v>
      </c>
      <c r="B383" t="s">
        <v>126</v>
      </c>
      <c r="C383" t="s">
        <v>118</v>
      </c>
      <c r="D383" t="s">
        <v>98</v>
      </c>
      <c r="E383">
        <v>0</v>
      </c>
      <c r="F383">
        <v>0</v>
      </c>
      <c r="G383">
        <v>0</v>
      </c>
      <c r="H383">
        <v>0</v>
      </c>
      <c r="I383">
        <v>165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147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93</v>
      </c>
      <c r="AH383">
        <v>0</v>
      </c>
      <c r="AI383">
        <v>0</v>
      </c>
      <c r="AJ383">
        <v>0</v>
      </c>
      <c r="AK383">
        <v>0</v>
      </c>
    </row>
    <row r="384" spans="1:37">
      <c r="A384" t="s">
        <v>54</v>
      </c>
      <c r="B384" t="s">
        <v>126</v>
      </c>
      <c r="C384" t="s">
        <v>118</v>
      </c>
      <c r="D384" t="s">
        <v>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80</v>
      </c>
      <c r="AH384">
        <v>0</v>
      </c>
      <c r="AI384">
        <v>0</v>
      </c>
      <c r="AJ384">
        <v>0</v>
      </c>
      <c r="AK384">
        <v>0</v>
      </c>
    </row>
    <row r="385" spans="1:37">
      <c r="A385" t="s">
        <v>54</v>
      </c>
      <c r="B385" t="s">
        <v>126</v>
      </c>
      <c r="C385" t="s">
        <v>118</v>
      </c>
      <c r="D385" t="s">
        <v>100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 t="s">
        <v>54</v>
      </c>
      <c r="B386" t="s">
        <v>126</v>
      </c>
      <c r="C386" t="s">
        <v>118</v>
      </c>
      <c r="D386" t="s">
        <v>101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>
      <c r="A387" t="s">
        <v>54</v>
      </c>
      <c r="B387" t="s">
        <v>126</v>
      </c>
      <c r="C387" t="s">
        <v>118</v>
      </c>
      <c r="D387" t="s">
        <v>102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7">
      <c r="A388" t="s">
        <v>54</v>
      </c>
      <c r="B388" t="s">
        <v>126</v>
      </c>
      <c r="C388" t="s">
        <v>118</v>
      </c>
      <c r="D388" t="s">
        <v>67</v>
      </c>
      <c r="G388">
        <v>0</v>
      </c>
    </row>
    <row r="389" spans="1:7">
      <c r="A389" t="s">
        <v>54</v>
      </c>
      <c r="B389" t="s">
        <v>126</v>
      </c>
      <c r="C389" t="s">
        <v>118</v>
      </c>
      <c r="D389" t="s">
        <v>68</v>
      </c>
      <c r="G389">
        <v>0</v>
      </c>
    </row>
    <row r="390" spans="1:37">
      <c r="A390" t="s">
        <v>54</v>
      </c>
      <c r="B390" t="s">
        <v>126</v>
      </c>
      <c r="C390" t="s">
        <v>118</v>
      </c>
      <c r="D390" t="s">
        <v>69</v>
      </c>
      <c r="G390">
        <v>0</v>
      </c>
      <c r="AB390">
        <v>0</v>
      </c>
      <c r="AE390">
        <v>0</v>
      </c>
      <c r="AK390">
        <v>0</v>
      </c>
    </row>
    <row r="391" spans="1:37">
      <c r="A391" t="s">
        <v>54</v>
      </c>
      <c r="B391" t="s">
        <v>126</v>
      </c>
      <c r="C391" t="s">
        <v>118</v>
      </c>
      <c r="D391" t="s">
        <v>70</v>
      </c>
      <c r="G391">
        <v>0</v>
      </c>
      <c r="AB391">
        <v>0</v>
      </c>
      <c r="AK391">
        <v>0</v>
      </c>
    </row>
    <row r="392" spans="1:37">
      <c r="A392" t="s">
        <v>54</v>
      </c>
      <c r="B392" t="s">
        <v>126</v>
      </c>
      <c r="C392" t="s">
        <v>118</v>
      </c>
      <c r="D392" t="s">
        <v>71</v>
      </c>
      <c r="E392">
        <v>0</v>
      </c>
      <c r="G392">
        <v>0</v>
      </c>
      <c r="I392">
        <v>44</v>
      </c>
      <c r="J392">
        <v>46</v>
      </c>
      <c r="K392">
        <v>0</v>
      </c>
      <c r="M392">
        <v>0</v>
      </c>
      <c r="N392">
        <v>138</v>
      </c>
      <c r="O392">
        <v>46</v>
      </c>
      <c r="P392">
        <v>322</v>
      </c>
      <c r="Q392">
        <v>0</v>
      </c>
      <c r="S392">
        <v>94</v>
      </c>
      <c r="U392">
        <v>690</v>
      </c>
      <c r="AB392">
        <v>45</v>
      </c>
      <c r="AC392">
        <v>0</v>
      </c>
      <c r="AD392">
        <v>46</v>
      </c>
      <c r="AE392">
        <v>276</v>
      </c>
      <c r="AF392">
        <v>48</v>
      </c>
      <c r="AG392">
        <v>0</v>
      </c>
      <c r="AH392">
        <v>92</v>
      </c>
      <c r="AI392">
        <v>0</v>
      </c>
      <c r="AK392">
        <v>0</v>
      </c>
    </row>
    <row r="393" spans="1:33">
      <c r="A393" t="s">
        <v>54</v>
      </c>
      <c r="B393" t="s">
        <v>126</v>
      </c>
      <c r="C393" t="s">
        <v>118</v>
      </c>
      <c r="D393" t="s">
        <v>72</v>
      </c>
      <c r="G393">
        <v>0</v>
      </c>
      <c r="K393">
        <v>0</v>
      </c>
      <c r="M393">
        <v>0</v>
      </c>
      <c r="U393">
        <v>0</v>
      </c>
      <c r="AC393">
        <v>0</v>
      </c>
      <c r="AD393">
        <v>0</v>
      </c>
      <c r="AE393">
        <v>0</v>
      </c>
      <c r="AF393">
        <v>44</v>
      </c>
      <c r="AG393">
        <v>358</v>
      </c>
    </row>
    <row r="394" spans="1:37">
      <c r="A394" t="s">
        <v>54</v>
      </c>
      <c r="B394" t="s">
        <v>126</v>
      </c>
      <c r="C394" t="s">
        <v>118</v>
      </c>
      <c r="D394" t="s">
        <v>73</v>
      </c>
      <c r="G394">
        <v>0</v>
      </c>
      <c r="AB394">
        <v>0</v>
      </c>
      <c r="AE394">
        <v>0</v>
      </c>
      <c r="AK394">
        <v>0</v>
      </c>
    </row>
    <row r="395" spans="1:37">
      <c r="A395" t="s">
        <v>54</v>
      </c>
      <c r="B395" t="s">
        <v>126</v>
      </c>
      <c r="C395" t="s">
        <v>118</v>
      </c>
      <c r="D395" t="s">
        <v>74</v>
      </c>
      <c r="E395">
        <v>0</v>
      </c>
      <c r="G395">
        <v>0</v>
      </c>
      <c r="S395">
        <v>44</v>
      </c>
      <c r="AB395">
        <v>0</v>
      </c>
      <c r="AD395">
        <v>0</v>
      </c>
      <c r="AE395">
        <v>0</v>
      </c>
      <c r="AF395">
        <v>0</v>
      </c>
      <c r="AK395">
        <v>0</v>
      </c>
    </row>
    <row r="396" spans="1:7">
      <c r="A396" t="s">
        <v>54</v>
      </c>
      <c r="B396" t="s">
        <v>126</v>
      </c>
      <c r="C396" t="s">
        <v>118</v>
      </c>
      <c r="D396" t="s">
        <v>75</v>
      </c>
      <c r="E396">
        <v>0</v>
      </c>
      <c r="G396">
        <v>0</v>
      </c>
    </row>
    <row r="397" spans="1:32">
      <c r="A397" t="s">
        <v>54</v>
      </c>
      <c r="B397" t="s">
        <v>126</v>
      </c>
      <c r="C397" t="s">
        <v>118</v>
      </c>
      <c r="D397" t="s">
        <v>76</v>
      </c>
      <c r="G397">
        <v>0</v>
      </c>
      <c r="M397">
        <v>0</v>
      </c>
      <c r="O397">
        <v>0</v>
      </c>
      <c r="T397">
        <v>0</v>
      </c>
      <c r="U397">
        <v>0</v>
      </c>
      <c r="AA397">
        <v>0</v>
      </c>
      <c r="AC397">
        <v>0</v>
      </c>
      <c r="AE397">
        <v>0</v>
      </c>
      <c r="AF397">
        <v>0</v>
      </c>
    </row>
    <row r="398" spans="1:37">
      <c r="A398" t="s">
        <v>54</v>
      </c>
      <c r="B398" t="s">
        <v>126</v>
      </c>
      <c r="C398" t="s">
        <v>118</v>
      </c>
      <c r="D398" t="s">
        <v>77</v>
      </c>
      <c r="G398">
        <v>0</v>
      </c>
      <c r="AB398">
        <v>0</v>
      </c>
      <c r="AE398">
        <v>0</v>
      </c>
      <c r="AF398">
        <v>0</v>
      </c>
      <c r="AK398">
        <v>0</v>
      </c>
    </row>
    <row r="399" spans="1:37">
      <c r="A399" t="s">
        <v>54</v>
      </c>
      <c r="B399" t="s">
        <v>126</v>
      </c>
      <c r="C399" t="s">
        <v>118</v>
      </c>
      <c r="D399" t="s">
        <v>78</v>
      </c>
      <c r="E399">
        <v>86</v>
      </c>
      <c r="F399">
        <v>43</v>
      </c>
      <c r="G399">
        <v>85</v>
      </c>
      <c r="I399">
        <v>0</v>
      </c>
      <c r="J399">
        <v>1373</v>
      </c>
      <c r="K399">
        <v>43</v>
      </c>
      <c r="L399">
        <v>0</v>
      </c>
      <c r="M399">
        <v>128</v>
      </c>
      <c r="N399">
        <v>2574</v>
      </c>
      <c r="O399">
        <v>214</v>
      </c>
      <c r="P399">
        <v>300</v>
      </c>
      <c r="Q399">
        <v>43</v>
      </c>
      <c r="R399">
        <v>0</v>
      </c>
      <c r="S399">
        <v>173</v>
      </c>
      <c r="T399">
        <v>0</v>
      </c>
      <c r="U399">
        <v>1747</v>
      </c>
      <c r="V399">
        <v>86</v>
      </c>
      <c r="W399">
        <v>0</v>
      </c>
      <c r="X399">
        <v>0</v>
      </c>
      <c r="Z399">
        <v>86</v>
      </c>
      <c r="AA399">
        <v>0</v>
      </c>
      <c r="AB399">
        <v>0</v>
      </c>
      <c r="AC399">
        <v>43</v>
      </c>
      <c r="AD399">
        <v>257</v>
      </c>
      <c r="AE399">
        <v>43</v>
      </c>
      <c r="AF399">
        <v>43</v>
      </c>
      <c r="AG399">
        <v>87</v>
      </c>
      <c r="AH399">
        <v>172</v>
      </c>
      <c r="AI399">
        <v>43</v>
      </c>
      <c r="AJ399">
        <v>0</v>
      </c>
      <c r="AK399">
        <v>3148</v>
      </c>
    </row>
    <row r="400" spans="1:37">
      <c r="A400" t="s">
        <v>54</v>
      </c>
      <c r="B400" t="s">
        <v>126</v>
      </c>
      <c r="C400" t="s">
        <v>118</v>
      </c>
      <c r="D400" t="s">
        <v>79</v>
      </c>
      <c r="E400">
        <v>280</v>
      </c>
      <c r="F400">
        <v>80</v>
      </c>
      <c r="G400">
        <v>240</v>
      </c>
      <c r="I400">
        <v>120</v>
      </c>
      <c r="J400">
        <v>360</v>
      </c>
      <c r="K400">
        <v>0</v>
      </c>
      <c r="L400">
        <v>0</v>
      </c>
      <c r="M400">
        <v>760</v>
      </c>
      <c r="N400">
        <v>1640</v>
      </c>
      <c r="O400">
        <v>40</v>
      </c>
      <c r="P400">
        <v>200</v>
      </c>
      <c r="Q400">
        <v>120</v>
      </c>
      <c r="R400">
        <v>0</v>
      </c>
      <c r="S400">
        <v>40</v>
      </c>
      <c r="T400">
        <v>0</v>
      </c>
      <c r="U400">
        <v>2480</v>
      </c>
      <c r="V400">
        <v>0</v>
      </c>
      <c r="W400">
        <v>0</v>
      </c>
      <c r="X400">
        <v>0</v>
      </c>
      <c r="Z400">
        <v>80</v>
      </c>
      <c r="AB400">
        <v>0</v>
      </c>
      <c r="AC400">
        <v>0</v>
      </c>
      <c r="AD400">
        <v>80</v>
      </c>
      <c r="AE400">
        <v>800</v>
      </c>
      <c r="AF400">
        <v>0</v>
      </c>
      <c r="AG400">
        <v>120</v>
      </c>
      <c r="AH400">
        <v>160</v>
      </c>
      <c r="AI400">
        <v>80</v>
      </c>
      <c r="AJ400">
        <v>0</v>
      </c>
      <c r="AK400">
        <v>0</v>
      </c>
    </row>
    <row r="401" spans="1:37">
      <c r="A401" t="s">
        <v>54</v>
      </c>
      <c r="B401" t="s">
        <v>126</v>
      </c>
      <c r="C401" t="s">
        <v>118</v>
      </c>
      <c r="D401" t="s">
        <v>80</v>
      </c>
      <c r="E401">
        <v>0</v>
      </c>
      <c r="G401">
        <v>0</v>
      </c>
      <c r="AB401">
        <v>0</v>
      </c>
      <c r="AE401">
        <v>0</v>
      </c>
      <c r="AK401">
        <v>0</v>
      </c>
    </row>
    <row r="402" spans="1:37">
      <c r="A402" t="s">
        <v>54</v>
      </c>
      <c r="B402" t="s">
        <v>126</v>
      </c>
      <c r="C402" t="s">
        <v>118</v>
      </c>
      <c r="D402" t="s">
        <v>81</v>
      </c>
      <c r="G402">
        <v>0</v>
      </c>
      <c r="AB402">
        <v>0</v>
      </c>
      <c r="AE402">
        <v>0</v>
      </c>
      <c r="AK402">
        <v>0</v>
      </c>
    </row>
    <row r="403" spans="1:37">
      <c r="A403" t="s">
        <v>54</v>
      </c>
      <c r="B403" t="s">
        <v>126</v>
      </c>
      <c r="C403" t="s">
        <v>118</v>
      </c>
      <c r="D403" t="s">
        <v>82</v>
      </c>
      <c r="G403">
        <v>0</v>
      </c>
      <c r="AB403">
        <v>0</v>
      </c>
      <c r="AE403">
        <v>0</v>
      </c>
      <c r="AK403">
        <v>0</v>
      </c>
    </row>
    <row r="404" spans="1:37">
      <c r="A404" t="s">
        <v>54</v>
      </c>
      <c r="B404" t="s">
        <v>126</v>
      </c>
      <c r="C404" t="s">
        <v>118</v>
      </c>
      <c r="D404" t="s">
        <v>83</v>
      </c>
      <c r="G404">
        <v>0</v>
      </c>
      <c r="AK404">
        <v>0</v>
      </c>
    </row>
    <row r="405" spans="1:37">
      <c r="A405" t="s">
        <v>54</v>
      </c>
      <c r="B405" t="s">
        <v>126</v>
      </c>
      <c r="C405" t="s">
        <v>118</v>
      </c>
      <c r="D405" t="s">
        <v>84</v>
      </c>
      <c r="G405">
        <v>0</v>
      </c>
      <c r="AB405">
        <v>0</v>
      </c>
      <c r="AE405">
        <v>0</v>
      </c>
      <c r="AK405">
        <v>0</v>
      </c>
    </row>
    <row r="406" spans="1:37">
      <c r="A406" t="s">
        <v>54</v>
      </c>
      <c r="B406" t="s">
        <v>126</v>
      </c>
      <c r="C406" t="s">
        <v>118</v>
      </c>
      <c r="D406" t="s">
        <v>85</v>
      </c>
      <c r="G406">
        <v>0</v>
      </c>
      <c r="AB406">
        <v>0</v>
      </c>
      <c r="AE406">
        <v>0</v>
      </c>
      <c r="AF406">
        <v>0</v>
      </c>
      <c r="AK406">
        <v>0</v>
      </c>
    </row>
    <row r="407" spans="1:37">
      <c r="A407" t="s">
        <v>54</v>
      </c>
      <c r="B407" t="s">
        <v>126</v>
      </c>
      <c r="C407" t="s">
        <v>118</v>
      </c>
      <c r="D407" t="s">
        <v>86</v>
      </c>
      <c r="E407">
        <v>1848</v>
      </c>
      <c r="F407">
        <v>4509</v>
      </c>
      <c r="G407">
        <v>827</v>
      </c>
      <c r="I407">
        <v>2043</v>
      </c>
      <c r="J407">
        <v>10937</v>
      </c>
      <c r="K407">
        <v>368</v>
      </c>
      <c r="L407">
        <v>152</v>
      </c>
      <c r="M407">
        <v>629</v>
      </c>
      <c r="N407">
        <v>6069</v>
      </c>
      <c r="O407">
        <v>154</v>
      </c>
      <c r="P407">
        <v>6546</v>
      </c>
      <c r="Q407">
        <v>572</v>
      </c>
      <c r="R407">
        <v>426</v>
      </c>
      <c r="S407">
        <v>40</v>
      </c>
      <c r="T407">
        <v>0</v>
      </c>
      <c r="U407">
        <v>26586</v>
      </c>
      <c r="V407">
        <v>603</v>
      </c>
      <c r="W407">
        <v>397</v>
      </c>
      <c r="X407">
        <v>302</v>
      </c>
      <c r="Y407">
        <v>0</v>
      </c>
      <c r="Z407">
        <v>0</v>
      </c>
      <c r="AA407">
        <v>0</v>
      </c>
      <c r="AB407">
        <v>3295</v>
      </c>
      <c r="AC407">
        <v>22</v>
      </c>
      <c r="AD407">
        <v>1565</v>
      </c>
      <c r="AE407">
        <v>5177</v>
      </c>
      <c r="AF407">
        <v>3961</v>
      </c>
      <c r="AG407">
        <v>31</v>
      </c>
      <c r="AH407">
        <v>197</v>
      </c>
      <c r="AI407">
        <v>598</v>
      </c>
      <c r="AJ407">
        <v>1134</v>
      </c>
      <c r="AK407">
        <v>17098</v>
      </c>
    </row>
    <row r="408" spans="1:37">
      <c r="A408" t="s">
        <v>54</v>
      </c>
      <c r="B408" t="s">
        <v>126</v>
      </c>
      <c r="C408" t="s">
        <v>118</v>
      </c>
      <c r="D408" t="s">
        <v>103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 t="s">
        <v>54</v>
      </c>
      <c r="B409" t="s">
        <v>126</v>
      </c>
      <c r="C409" t="s">
        <v>118</v>
      </c>
      <c r="D409" t="s">
        <v>59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 t="s">
        <v>54</v>
      </c>
      <c r="B410" t="s">
        <v>126</v>
      </c>
      <c r="C410" t="s">
        <v>118</v>
      </c>
      <c r="D410" t="s">
        <v>104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 t="s">
        <v>54</v>
      </c>
      <c r="B411" t="s">
        <v>126</v>
      </c>
      <c r="C411" t="s">
        <v>118</v>
      </c>
      <c r="D411" t="s">
        <v>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>
      <c r="A412" t="s">
        <v>54</v>
      </c>
      <c r="B412" t="s">
        <v>126</v>
      </c>
      <c r="C412" t="s">
        <v>118</v>
      </c>
      <c r="D412" t="s">
        <v>62</v>
      </c>
      <c r="E412">
        <v>42</v>
      </c>
      <c r="F412">
        <v>77</v>
      </c>
      <c r="G412">
        <v>311</v>
      </c>
      <c r="H412">
        <v>0</v>
      </c>
      <c r="I412">
        <v>686</v>
      </c>
      <c r="J412">
        <v>2521</v>
      </c>
      <c r="K412">
        <v>93</v>
      </c>
      <c r="L412">
        <v>227</v>
      </c>
      <c r="M412">
        <v>0</v>
      </c>
      <c r="N412">
        <v>0</v>
      </c>
      <c r="O412">
        <v>284</v>
      </c>
      <c r="P412">
        <v>0</v>
      </c>
      <c r="Q412">
        <v>40</v>
      </c>
      <c r="R412">
        <v>40</v>
      </c>
      <c r="S412">
        <v>0</v>
      </c>
      <c r="T412">
        <v>0</v>
      </c>
      <c r="U412">
        <v>1807</v>
      </c>
      <c r="V412">
        <v>138</v>
      </c>
      <c r="W412">
        <v>337</v>
      </c>
      <c r="X412">
        <v>47</v>
      </c>
      <c r="Y412">
        <v>0</v>
      </c>
      <c r="Z412">
        <v>0</v>
      </c>
      <c r="AA412">
        <v>0</v>
      </c>
      <c r="AB412">
        <v>155</v>
      </c>
      <c r="AC412">
        <v>2</v>
      </c>
      <c r="AD412">
        <v>496</v>
      </c>
      <c r="AE412">
        <v>1613</v>
      </c>
      <c r="AF412">
        <v>480</v>
      </c>
      <c r="AG412">
        <v>127</v>
      </c>
      <c r="AH412">
        <v>0</v>
      </c>
      <c r="AI412">
        <v>81</v>
      </c>
      <c r="AJ412">
        <v>128</v>
      </c>
      <c r="AK412">
        <v>0</v>
      </c>
    </row>
    <row r="413" spans="1:37">
      <c r="A413" t="s">
        <v>54</v>
      </c>
      <c r="B413" t="s">
        <v>126</v>
      </c>
      <c r="C413" t="s">
        <v>118</v>
      </c>
      <c r="D413" t="s">
        <v>63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 t="s">
        <v>54</v>
      </c>
      <c r="B414" t="s">
        <v>126</v>
      </c>
      <c r="C414" t="s">
        <v>118</v>
      </c>
      <c r="D414" t="s">
        <v>105</v>
      </c>
      <c r="E414">
        <v>36</v>
      </c>
      <c r="F414">
        <v>0</v>
      </c>
      <c r="G414">
        <v>11</v>
      </c>
      <c r="H414">
        <v>0</v>
      </c>
      <c r="I414">
        <v>76</v>
      </c>
      <c r="J414">
        <v>88</v>
      </c>
      <c r="K414">
        <v>5</v>
      </c>
      <c r="L414">
        <v>10</v>
      </c>
      <c r="M414">
        <v>0</v>
      </c>
      <c r="N414">
        <v>8</v>
      </c>
      <c r="O414">
        <v>0</v>
      </c>
      <c r="P414">
        <v>0</v>
      </c>
      <c r="Q414">
        <v>1</v>
      </c>
      <c r="R414">
        <v>6</v>
      </c>
      <c r="S414">
        <v>0</v>
      </c>
      <c r="T414">
        <v>0</v>
      </c>
      <c r="U414">
        <v>0</v>
      </c>
      <c r="V414">
        <v>20</v>
      </c>
      <c r="W414">
        <v>0</v>
      </c>
      <c r="X414">
        <v>13</v>
      </c>
      <c r="Y414">
        <v>0</v>
      </c>
      <c r="Z414">
        <v>42</v>
      </c>
      <c r="AA414">
        <v>0</v>
      </c>
      <c r="AB414">
        <v>0</v>
      </c>
      <c r="AC414">
        <v>0</v>
      </c>
      <c r="AD414">
        <v>0</v>
      </c>
      <c r="AE414">
        <v>2696</v>
      </c>
      <c r="AF414">
        <v>66</v>
      </c>
      <c r="AG414">
        <v>33</v>
      </c>
      <c r="AH414">
        <v>0</v>
      </c>
      <c r="AI414">
        <v>101</v>
      </c>
      <c r="AJ414">
        <v>4</v>
      </c>
      <c r="AK414">
        <v>0</v>
      </c>
    </row>
    <row r="415" spans="1:37">
      <c r="A415" t="s">
        <v>54</v>
      </c>
      <c r="B415" t="s">
        <v>126</v>
      </c>
      <c r="C415" t="s">
        <v>118</v>
      </c>
      <c r="D415" t="s">
        <v>106</v>
      </c>
      <c r="E415">
        <v>0</v>
      </c>
      <c r="F415">
        <v>0</v>
      </c>
      <c r="G415">
        <v>0</v>
      </c>
      <c r="H415">
        <v>0</v>
      </c>
      <c r="I415">
        <v>15</v>
      </c>
      <c r="J415">
        <v>15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11</v>
      </c>
      <c r="AJ415">
        <v>0</v>
      </c>
      <c r="AK415">
        <v>0</v>
      </c>
    </row>
    <row r="416" spans="1:37">
      <c r="A416" t="s">
        <v>54</v>
      </c>
      <c r="B416" t="s">
        <v>126</v>
      </c>
      <c r="C416" t="s">
        <v>118</v>
      </c>
      <c r="D416" t="s">
        <v>107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54</v>
      </c>
      <c r="B417" t="s">
        <v>126</v>
      </c>
      <c r="C417" t="s">
        <v>118</v>
      </c>
      <c r="D417" t="s">
        <v>108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 t="s">
        <v>54</v>
      </c>
      <c r="B418" t="s">
        <v>126</v>
      </c>
      <c r="C418" t="s">
        <v>118</v>
      </c>
      <c r="D418" t="s">
        <v>109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54</v>
      </c>
      <c r="B419" t="s">
        <v>126</v>
      </c>
      <c r="C419" t="s">
        <v>118</v>
      </c>
      <c r="D419" t="s">
        <v>87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 t="s">
        <v>54</v>
      </c>
      <c r="B420" t="s">
        <v>126</v>
      </c>
      <c r="C420" t="s">
        <v>118</v>
      </c>
      <c r="D420" t="s">
        <v>88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 t="s">
        <v>54</v>
      </c>
      <c r="B421" t="s">
        <v>126</v>
      </c>
      <c r="C421" t="s">
        <v>118</v>
      </c>
      <c r="D421" t="s">
        <v>110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 t="s">
        <v>54</v>
      </c>
      <c r="B422" t="s">
        <v>126</v>
      </c>
      <c r="C422" t="s">
        <v>118</v>
      </c>
      <c r="D422" t="s">
        <v>89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>
      <c r="A423" t="s">
        <v>54</v>
      </c>
      <c r="B423" t="s">
        <v>126</v>
      </c>
      <c r="C423" t="s">
        <v>118</v>
      </c>
      <c r="D423" t="s">
        <v>64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 t="s">
        <v>54</v>
      </c>
      <c r="B424" t="s">
        <v>126</v>
      </c>
      <c r="C424" t="s">
        <v>118</v>
      </c>
      <c r="D424" t="s">
        <v>65</v>
      </c>
      <c r="E424">
        <v>1548</v>
      </c>
      <c r="F424">
        <v>4511</v>
      </c>
      <c r="G424">
        <v>1390</v>
      </c>
      <c r="H424">
        <v>29</v>
      </c>
      <c r="I424">
        <v>2520</v>
      </c>
      <c r="J424">
        <v>8935</v>
      </c>
      <c r="K424">
        <v>569</v>
      </c>
      <c r="L424">
        <v>443</v>
      </c>
      <c r="M424">
        <v>2207</v>
      </c>
      <c r="N424">
        <v>7783</v>
      </c>
      <c r="O424">
        <v>482</v>
      </c>
      <c r="P424">
        <v>6329</v>
      </c>
      <c r="Q424">
        <v>529</v>
      </c>
      <c r="R424">
        <v>479</v>
      </c>
      <c r="S424">
        <v>418</v>
      </c>
      <c r="T424">
        <v>11</v>
      </c>
      <c r="U424">
        <v>22802</v>
      </c>
      <c r="V424">
        <v>576</v>
      </c>
      <c r="W424">
        <v>511</v>
      </c>
      <c r="X424">
        <v>144</v>
      </c>
      <c r="Y424">
        <v>0</v>
      </c>
      <c r="Z424">
        <v>194</v>
      </c>
      <c r="AA424">
        <v>0</v>
      </c>
      <c r="AB424">
        <v>1390</v>
      </c>
      <c r="AC424">
        <v>295</v>
      </c>
      <c r="AD424">
        <v>2041</v>
      </c>
      <c r="AE424">
        <v>5252</v>
      </c>
      <c r="AF424">
        <v>2927</v>
      </c>
      <c r="AG424">
        <v>407</v>
      </c>
      <c r="AH424">
        <v>680</v>
      </c>
      <c r="AI424">
        <v>540</v>
      </c>
      <c r="AJ424">
        <v>482</v>
      </c>
      <c r="AK424">
        <v>10980</v>
      </c>
    </row>
    <row r="425" s="14" customFormat="1" spans="1:37">
      <c r="A425" s="14" t="s">
        <v>54</v>
      </c>
      <c r="B425" s="14" t="s">
        <v>126</v>
      </c>
      <c r="C425" s="14" t="s">
        <v>118</v>
      </c>
      <c r="D425" s="14" t="s">
        <v>111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>
      <c r="A426" t="s">
        <v>54</v>
      </c>
      <c r="B426" t="s">
        <v>126</v>
      </c>
      <c r="C426" t="s">
        <v>119</v>
      </c>
      <c r="D426" t="s">
        <v>91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 t="s">
        <v>54</v>
      </c>
      <c r="B427" t="s">
        <v>126</v>
      </c>
      <c r="C427" t="s">
        <v>119</v>
      </c>
      <c r="D427" t="s">
        <v>92</v>
      </c>
      <c r="E427">
        <v>0</v>
      </c>
      <c r="F427">
        <v>1007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 t="s">
        <v>54</v>
      </c>
      <c r="B428" t="s">
        <v>126</v>
      </c>
      <c r="C428" t="s">
        <v>119</v>
      </c>
      <c r="D428" t="s">
        <v>93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 t="s">
        <v>54</v>
      </c>
      <c r="B429" t="s">
        <v>126</v>
      </c>
      <c r="C429" t="s">
        <v>119</v>
      </c>
      <c r="D429" t="s">
        <v>94</v>
      </c>
      <c r="E429">
        <v>2565</v>
      </c>
      <c r="F429">
        <v>0</v>
      </c>
      <c r="G429">
        <v>0</v>
      </c>
      <c r="H429">
        <v>0</v>
      </c>
      <c r="I429">
        <v>394</v>
      </c>
      <c r="J429">
        <v>11604</v>
      </c>
      <c r="K429">
        <v>0</v>
      </c>
      <c r="L429">
        <v>0</v>
      </c>
      <c r="M429">
        <v>0</v>
      </c>
      <c r="N429">
        <v>0</v>
      </c>
      <c r="O429">
        <v>552</v>
      </c>
      <c r="P429">
        <v>1144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9950</v>
      </c>
      <c r="AE429">
        <v>0</v>
      </c>
      <c r="AF429">
        <v>0</v>
      </c>
      <c r="AG429">
        <v>0</v>
      </c>
      <c r="AH429">
        <v>269</v>
      </c>
      <c r="AI429">
        <v>25</v>
      </c>
      <c r="AJ429">
        <v>335</v>
      </c>
      <c r="AK429">
        <v>3235</v>
      </c>
    </row>
    <row r="430" spans="1:37">
      <c r="A430" t="s">
        <v>54</v>
      </c>
      <c r="B430" t="s">
        <v>126</v>
      </c>
      <c r="C430" t="s">
        <v>119</v>
      </c>
      <c r="D430" t="s">
        <v>95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637</v>
      </c>
      <c r="AJ430">
        <v>0</v>
      </c>
      <c r="AK430">
        <v>0</v>
      </c>
    </row>
    <row r="431" spans="1:37">
      <c r="A431" t="s">
        <v>54</v>
      </c>
      <c r="B431" t="s">
        <v>126</v>
      </c>
      <c r="C431" t="s">
        <v>119</v>
      </c>
      <c r="D431" t="s">
        <v>57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 t="s">
        <v>54</v>
      </c>
      <c r="B432" t="s">
        <v>126</v>
      </c>
      <c r="C432" t="s">
        <v>119</v>
      </c>
      <c r="D432" t="s">
        <v>96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 t="s">
        <v>54</v>
      </c>
      <c r="B433" t="s">
        <v>126</v>
      </c>
      <c r="C433" t="s">
        <v>119</v>
      </c>
      <c r="D433" t="s">
        <v>97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 t="s">
        <v>54</v>
      </c>
      <c r="B434" t="s">
        <v>126</v>
      </c>
      <c r="C434" t="s">
        <v>119</v>
      </c>
      <c r="D434" t="s">
        <v>98</v>
      </c>
      <c r="E434">
        <v>0</v>
      </c>
      <c r="F434">
        <v>0</v>
      </c>
      <c r="G434">
        <v>0</v>
      </c>
      <c r="H434">
        <v>0</v>
      </c>
      <c r="I434">
        <v>3028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260</v>
      </c>
      <c r="AH434">
        <v>0</v>
      </c>
      <c r="AI434">
        <v>166</v>
      </c>
      <c r="AJ434">
        <v>33</v>
      </c>
      <c r="AK434">
        <v>0</v>
      </c>
    </row>
    <row r="435" spans="1:37">
      <c r="A435" t="s">
        <v>54</v>
      </c>
      <c r="B435" t="s">
        <v>126</v>
      </c>
      <c r="C435" t="s">
        <v>119</v>
      </c>
      <c r="D435" t="s">
        <v>99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4120</v>
      </c>
      <c r="K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 t="s">
        <v>54</v>
      </c>
      <c r="B436" t="s">
        <v>126</v>
      </c>
      <c r="C436" t="s">
        <v>119</v>
      </c>
      <c r="D436" t="s">
        <v>100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6929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32</v>
      </c>
      <c r="AI436">
        <v>0</v>
      </c>
      <c r="AJ436">
        <v>0</v>
      </c>
      <c r="AK436">
        <v>0</v>
      </c>
    </row>
    <row r="437" spans="1:37">
      <c r="A437" t="s">
        <v>54</v>
      </c>
      <c r="B437" t="s">
        <v>126</v>
      </c>
      <c r="C437" t="s">
        <v>119</v>
      </c>
      <c r="D437" t="s">
        <v>101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 t="s">
        <v>54</v>
      </c>
      <c r="B438" t="s">
        <v>126</v>
      </c>
      <c r="C438" t="s">
        <v>119</v>
      </c>
      <c r="D438" t="s">
        <v>102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7">
      <c r="A439" t="s">
        <v>54</v>
      </c>
      <c r="B439" t="s">
        <v>126</v>
      </c>
      <c r="C439" t="s">
        <v>119</v>
      </c>
      <c r="D439" t="s">
        <v>67</v>
      </c>
      <c r="G439">
        <v>0</v>
      </c>
    </row>
    <row r="440" spans="1:7">
      <c r="A440" t="s">
        <v>54</v>
      </c>
      <c r="B440" t="s">
        <v>126</v>
      </c>
      <c r="C440" t="s">
        <v>119</v>
      </c>
      <c r="D440" t="s">
        <v>68</v>
      </c>
      <c r="G440">
        <v>0</v>
      </c>
    </row>
    <row r="441" spans="1:37">
      <c r="A441" t="s">
        <v>54</v>
      </c>
      <c r="B441" t="s">
        <v>126</v>
      </c>
      <c r="C441" t="s">
        <v>119</v>
      </c>
      <c r="D441" t="s">
        <v>69</v>
      </c>
      <c r="G441">
        <v>0</v>
      </c>
      <c r="J441">
        <v>0</v>
      </c>
      <c r="AB441">
        <v>0</v>
      </c>
      <c r="AE441">
        <v>0</v>
      </c>
      <c r="AK441">
        <v>0</v>
      </c>
    </row>
    <row r="442" spans="1:37">
      <c r="A442" t="s">
        <v>54</v>
      </c>
      <c r="B442" t="s">
        <v>126</v>
      </c>
      <c r="C442" t="s">
        <v>119</v>
      </c>
      <c r="D442" t="s">
        <v>70</v>
      </c>
      <c r="G442">
        <v>0</v>
      </c>
      <c r="AB442">
        <v>0</v>
      </c>
      <c r="AK442">
        <v>0</v>
      </c>
    </row>
    <row r="443" spans="1:37">
      <c r="A443" t="s">
        <v>54</v>
      </c>
      <c r="B443" t="s">
        <v>126</v>
      </c>
      <c r="C443" t="s">
        <v>119</v>
      </c>
      <c r="D443" t="s">
        <v>71</v>
      </c>
      <c r="E443">
        <v>46</v>
      </c>
      <c r="F443">
        <v>46</v>
      </c>
      <c r="G443">
        <v>0</v>
      </c>
      <c r="I443">
        <v>0</v>
      </c>
      <c r="J443">
        <v>368</v>
      </c>
      <c r="K443">
        <v>46</v>
      </c>
      <c r="M443">
        <v>506</v>
      </c>
      <c r="N443">
        <v>828</v>
      </c>
      <c r="O443">
        <v>2171</v>
      </c>
      <c r="P443">
        <v>644</v>
      </c>
      <c r="Q443">
        <v>141</v>
      </c>
      <c r="R443">
        <v>0</v>
      </c>
      <c r="S443">
        <v>47</v>
      </c>
      <c r="U443">
        <v>368</v>
      </c>
      <c r="AB443">
        <v>0</v>
      </c>
      <c r="AC443">
        <v>553</v>
      </c>
      <c r="AD443">
        <v>92</v>
      </c>
      <c r="AE443">
        <v>138</v>
      </c>
      <c r="AF443">
        <v>48</v>
      </c>
      <c r="AG443">
        <v>142</v>
      </c>
      <c r="AH443">
        <v>2530</v>
      </c>
      <c r="AI443">
        <v>46</v>
      </c>
      <c r="AK443">
        <v>0</v>
      </c>
    </row>
    <row r="444" spans="1:33">
      <c r="A444" t="s">
        <v>54</v>
      </c>
      <c r="B444" t="s">
        <v>126</v>
      </c>
      <c r="C444" t="s">
        <v>119</v>
      </c>
      <c r="D444" t="s">
        <v>72</v>
      </c>
      <c r="G444">
        <v>0</v>
      </c>
      <c r="K444">
        <v>0</v>
      </c>
      <c r="L444">
        <v>0</v>
      </c>
      <c r="M444">
        <v>0</v>
      </c>
      <c r="U444">
        <v>0</v>
      </c>
      <c r="AC444">
        <v>0</v>
      </c>
      <c r="AD444">
        <v>0</v>
      </c>
      <c r="AE444">
        <v>0</v>
      </c>
      <c r="AF444">
        <v>0</v>
      </c>
      <c r="AG444">
        <v>90</v>
      </c>
    </row>
    <row r="445" spans="1:37">
      <c r="A445" t="s">
        <v>54</v>
      </c>
      <c r="B445" t="s">
        <v>126</v>
      </c>
      <c r="C445" t="s">
        <v>119</v>
      </c>
      <c r="D445" t="s">
        <v>73</v>
      </c>
      <c r="G445">
        <v>0</v>
      </c>
      <c r="AB445">
        <v>0</v>
      </c>
      <c r="AE445">
        <v>0</v>
      </c>
      <c r="AK445">
        <v>0</v>
      </c>
    </row>
    <row r="446" spans="1:37">
      <c r="A446" t="s">
        <v>54</v>
      </c>
      <c r="B446" t="s">
        <v>126</v>
      </c>
      <c r="C446" t="s">
        <v>119</v>
      </c>
      <c r="D446" t="s">
        <v>74</v>
      </c>
      <c r="E446">
        <v>0</v>
      </c>
      <c r="G446">
        <v>0</v>
      </c>
      <c r="S446">
        <v>0</v>
      </c>
      <c r="AB446">
        <v>0</v>
      </c>
      <c r="AD446">
        <v>0</v>
      </c>
      <c r="AE446">
        <v>0</v>
      </c>
      <c r="AF446">
        <v>0</v>
      </c>
      <c r="AK446">
        <v>0</v>
      </c>
    </row>
    <row r="447" spans="1:7">
      <c r="A447" t="s">
        <v>54</v>
      </c>
      <c r="B447" t="s">
        <v>126</v>
      </c>
      <c r="C447" t="s">
        <v>119</v>
      </c>
      <c r="D447" t="s">
        <v>75</v>
      </c>
      <c r="E447">
        <v>0</v>
      </c>
      <c r="G447">
        <v>0</v>
      </c>
    </row>
    <row r="448" spans="1:32">
      <c r="A448" t="s">
        <v>54</v>
      </c>
      <c r="B448" t="s">
        <v>126</v>
      </c>
      <c r="C448" t="s">
        <v>119</v>
      </c>
      <c r="D448" t="s">
        <v>76</v>
      </c>
      <c r="G448">
        <v>0</v>
      </c>
      <c r="M448">
        <v>0</v>
      </c>
      <c r="O448">
        <v>0</v>
      </c>
      <c r="T448">
        <v>0</v>
      </c>
      <c r="U448">
        <v>0</v>
      </c>
      <c r="AA448">
        <v>0</v>
      </c>
      <c r="AC448">
        <v>0</v>
      </c>
      <c r="AE448">
        <v>0</v>
      </c>
      <c r="AF448">
        <v>0</v>
      </c>
    </row>
    <row r="449" spans="1:37">
      <c r="A449" t="s">
        <v>54</v>
      </c>
      <c r="B449" t="s">
        <v>126</v>
      </c>
      <c r="C449" t="s">
        <v>119</v>
      </c>
      <c r="D449" t="s">
        <v>77</v>
      </c>
      <c r="G449">
        <v>0</v>
      </c>
      <c r="AB449">
        <v>0</v>
      </c>
      <c r="AE449">
        <v>0</v>
      </c>
      <c r="AK449">
        <v>0</v>
      </c>
    </row>
    <row r="450" spans="1:37">
      <c r="A450" t="s">
        <v>54</v>
      </c>
      <c r="B450" t="s">
        <v>126</v>
      </c>
      <c r="C450" t="s">
        <v>119</v>
      </c>
      <c r="D450" t="s">
        <v>78</v>
      </c>
      <c r="E450">
        <v>86</v>
      </c>
      <c r="F450">
        <v>43</v>
      </c>
      <c r="G450">
        <v>0</v>
      </c>
      <c r="I450">
        <v>0</v>
      </c>
      <c r="J450">
        <v>2917</v>
      </c>
      <c r="K450">
        <v>129</v>
      </c>
      <c r="L450">
        <v>42</v>
      </c>
      <c r="M450">
        <v>128</v>
      </c>
      <c r="N450">
        <v>2574</v>
      </c>
      <c r="O450">
        <v>214</v>
      </c>
      <c r="P450">
        <v>515</v>
      </c>
      <c r="Q450">
        <v>43</v>
      </c>
      <c r="R450">
        <v>0</v>
      </c>
      <c r="S450">
        <v>130</v>
      </c>
      <c r="T450">
        <v>0</v>
      </c>
      <c r="U450">
        <v>1065</v>
      </c>
      <c r="V450">
        <v>0</v>
      </c>
      <c r="W450">
        <v>0</v>
      </c>
      <c r="AA450">
        <v>0</v>
      </c>
      <c r="AB450">
        <v>0</v>
      </c>
      <c r="AC450">
        <v>172</v>
      </c>
      <c r="AD450">
        <v>257</v>
      </c>
      <c r="AE450">
        <v>43</v>
      </c>
      <c r="AF450">
        <v>172</v>
      </c>
      <c r="AG450">
        <v>87</v>
      </c>
      <c r="AH450">
        <v>558</v>
      </c>
      <c r="AI450">
        <v>85</v>
      </c>
      <c r="AJ450">
        <v>0</v>
      </c>
      <c r="AK450">
        <v>4042</v>
      </c>
    </row>
    <row r="451" spans="1:37">
      <c r="A451" t="s">
        <v>54</v>
      </c>
      <c r="B451" t="s">
        <v>126</v>
      </c>
      <c r="C451" t="s">
        <v>119</v>
      </c>
      <c r="D451" t="s">
        <v>79</v>
      </c>
      <c r="E451">
        <v>720</v>
      </c>
      <c r="F451">
        <v>800</v>
      </c>
      <c r="G451">
        <v>360</v>
      </c>
      <c r="I451">
        <v>560</v>
      </c>
      <c r="J451">
        <v>800</v>
      </c>
      <c r="K451">
        <v>40</v>
      </c>
      <c r="L451">
        <v>0</v>
      </c>
      <c r="M451">
        <v>840</v>
      </c>
      <c r="N451">
        <v>4000</v>
      </c>
      <c r="O451">
        <v>4600</v>
      </c>
      <c r="P451">
        <v>1680</v>
      </c>
      <c r="Q451">
        <v>360</v>
      </c>
      <c r="R451">
        <v>80</v>
      </c>
      <c r="S451">
        <v>0</v>
      </c>
      <c r="T451">
        <v>0</v>
      </c>
      <c r="U451">
        <v>1640</v>
      </c>
      <c r="V451">
        <v>0</v>
      </c>
      <c r="W451">
        <v>0</v>
      </c>
      <c r="X451">
        <v>0</v>
      </c>
      <c r="Z451">
        <v>0</v>
      </c>
      <c r="AB451">
        <v>0</v>
      </c>
      <c r="AC451">
        <v>3360</v>
      </c>
      <c r="AD451">
        <v>1640</v>
      </c>
      <c r="AE451">
        <v>720</v>
      </c>
      <c r="AF451">
        <v>0</v>
      </c>
      <c r="AG451">
        <v>120</v>
      </c>
      <c r="AH451">
        <v>10480</v>
      </c>
      <c r="AI451">
        <v>0</v>
      </c>
      <c r="AJ451">
        <v>0</v>
      </c>
      <c r="AK451">
        <v>0</v>
      </c>
    </row>
    <row r="452" spans="1:37">
      <c r="A452" t="s">
        <v>54</v>
      </c>
      <c r="B452" t="s">
        <v>126</v>
      </c>
      <c r="C452" t="s">
        <v>119</v>
      </c>
      <c r="D452" t="s">
        <v>80</v>
      </c>
      <c r="E452">
        <v>0</v>
      </c>
      <c r="G452">
        <v>0</v>
      </c>
      <c r="AB452">
        <v>0</v>
      </c>
      <c r="AE452">
        <v>0</v>
      </c>
      <c r="AK452">
        <v>0</v>
      </c>
    </row>
    <row r="453" spans="1:37">
      <c r="A453" t="s">
        <v>54</v>
      </c>
      <c r="B453" t="s">
        <v>126</v>
      </c>
      <c r="C453" t="s">
        <v>119</v>
      </c>
      <c r="D453" t="s">
        <v>81</v>
      </c>
      <c r="G453">
        <v>0</v>
      </c>
      <c r="AB453">
        <v>0</v>
      </c>
      <c r="AE453">
        <v>0</v>
      </c>
      <c r="AK453">
        <v>0</v>
      </c>
    </row>
    <row r="454" spans="1:37">
      <c r="A454" t="s">
        <v>54</v>
      </c>
      <c r="B454" t="s">
        <v>126</v>
      </c>
      <c r="C454" t="s">
        <v>119</v>
      </c>
      <c r="D454" t="s">
        <v>82</v>
      </c>
      <c r="G454">
        <v>0</v>
      </c>
      <c r="AB454">
        <v>0</v>
      </c>
      <c r="AE454">
        <v>0</v>
      </c>
      <c r="AK454">
        <v>0</v>
      </c>
    </row>
    <row r="455" spans="1:37">
      <c r="A455" t="s">
        <v>54</v>
      </c>
      <c r="B455" t="s">
        <v>126</v>
      </c>
      <c r="C455" t="s">
        <v>119</v>
      </c>
      <c r="D455" t="s">
        <v>83</v>
      </c>
      <c r="G455">
        <v>0</v>
      </c>
      <c r="AH455">
        <v>0</v>
      </c>
      <c r="AK455">
        <v>0</v>
      </c>
    </row>
    <row r="456" spans="1:37">
      <c r="A456" t="s">
        <v>54</v>
      </c>
      <c r="B456" t="s">
        <v>126</v>
      </c>
      <c r="C456" t="s">
        <v>119</v>
      </c>
      <c r="D456" t="s">
        <v>84</v>
      </c>
      <c r="G456">
        <v>0</v>
      </c>
      <c r="AB456">
        <v>0</v>
      </c>
      <c r="AE456">
        <v>0</v>
      </c>
      <c r="AK456">
        <v>0</v>
      </c>
    </row>
    <row r="457" spans="1:37">
      <c r="A457" t="s">
        <v>54</v>
      </c>
      <c r="B457" t="s">
        <v>126</v>
      </c>
      <c r="C457" t="s">
        <v>119</v>
      </c>
      <c r="D457" t="s">
        <v>85</v>
      </c>
      <c r="G457">
        <v>0</v>
      </c>
      <c r="J457">
        <v>40</v>
      </c>
      <c r="AB457">
        <v>0</v>
      </c>
      <c r="AD457">
        <v>0</v>
      </c>
      <c r="AE457">
        <v>0</v>
      </c>
      <c r="AK457">
        <v>0</v>
      </c>
    </row>
    <row r="458" spans="1:37">
      <c r="A458" t="s">
        <v>54</v>
      </c>
      <c r="B458" t="s">
        <v>126</v>
      </c>
      <c r="C458" t="s">
        <v>119</v>
      </c>
      <c r="D458" t="s">
        <v>86</v>
      </c>
      <c r="E458">
        <v>25138</v>
      </c>
      <c r="F458">
        <v>4852</v>
      </c>
      <c r="G458">
        <v>1354</v>
      </c>
      <c r="I458">
        <v>4090</v>
      </c>
      <c r="J458">
        <v>94414</v>
      </c>
      <c r="K458">
        <v>2188</v>
      </c>
      <c r="L458">
        <v>1205</v>
      </c>
      <c r="M458">
        <v>1304</v>
      </c>
      <c r="N458">
        <v>23724</v>
      </c>
      <c r="O458">
        <v>21171</v>
      </c>
      <c r="P458">
        <v>35653</v>
      </c>
      <c r="Q458">
        <v>1904</v>
      </c>
      <c r="R458">
        <v>2722</v>
      </c>
      <c r="S458">
        <v>118</v>
      </c>
      <c r="T458">
        <v>0</v>
      </c>
      <c r="U458">
        <v>41200</v>
      </c>
      <c r="V458">
        <v>1172</v>
      </c>
      <c r="W458">
        <v>296</v>
      </c>
      <c r="X458">
        <v>101</v>
      </c>
      <c r="Y458">
        <v>0</v>
      </c>
      <c r="Z458">
        <v>93</v>
      </c>
      <c r="AA458">
        <v>0</v>
      </c>
      <c r="AB458">
        <v>15547</v>
      </c>
      <c r="AC458">
        <v>47</v>
      </c>
      <c r="AD458">
        <v>5030</v>
      </c>
      <c r="AE458">
        <v>3793</v>
      </c>
      <c r="AF458">
        <v>4452</v>
      </c>
      <c r="AG458">
        <v>129</v>
      </c>
      <c r="AH458">
        <v>498</v>
      </c>
      <c r="AI458">
        <v>3863</v>
      </c>
      <c r="AJ458">
        <v>3952</v>
      </c>
      <c r="AK458">
        <v>47607</v>
      </c>
    </row>
    <row r="459" spans="1:37">
      <c r="A459" t="s">
        <v>54</v>
      </c>
      <c r="B459" t="s">
        <v>126</v>
      </c>
      <c r="C459" t="s">
        <v>119</v>
      </c>
      <c r="D459" t="s">
        <v>103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>
      <c r="A460" t="s">
        <v>54</v>
      </c>
      <c r="B460" t="s">
        <v>126</v>
      </c>
      <c r="C460" t="s">
        <v>119</v>
      </c>
      <c r="D460" t="s">
        <v>59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>
      <c r="A461" t="s">
        <v>54</v>
      </c>
      <c r="B461" t="s">
        <v>126</v>
      </c>
      <c r="C461" t="s">
        <v>119</v>
      </c>
      <c r="D461" t="s">
        <v>104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>
      <c r="A462" t="s">
        <v>54</v>
      </c>
      <c r="B462" t="s">
        <v>126</v>
      </c>
      <c r="C462" t="s">
        <v>119</v>
      </c>
      <c r="D462" t="s">
        <v>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 t="s">
        <v>54</v>
      </c>
      <c r="B463" t="s">
        <v>126</v>
      </c>
      <c r="C463" t="s">
        <v>119</v>
      </c>
      <c r="D463" t="s">
        <v>62</v>
      </c>
      <c r="E463">
        <v>811</v>
      </c>
      <c r="F463">
        <v>2007</v>
      </c>
      <c r="G463">
        <v>225</v>
      </c>
      <c r="H463">
        <v>0</v>
      </c>
      <c r="I463">
        <v>714</v>
      </c>
      <c r="J463">
        <v>17725</v>
      </c>
      <c r="K463">
        <v>300</v>
      </c>
      <c r="L463">
        <v>26</v>
      </c>
      <c r="M463">
        <v>0</v>
      </c>
      <c r="N463">
        <v>0</v>
      </c>
      <c r="O463">
        <v>31457</v>
      </c>
      <c r="P463">
        <v>0</v>
      </c>
      <c r="Q463">
        <v>60</v>
      </c>
      <c r="R463">
        <v>1467</v>
      </c>
      <c r="S463">
        <v>0</v>
      </c>
      <c r="T463">
        <v>0</v>
      </c>
      <c r="U463">
        <v>21569</v>
      </c>
      <c r="V463">
        <v>97</v>
      </c>
      <c r="W463">
        <v>0</v>
      </c>
      <c r="X463">
        <v>18</v>
      </c>
      <c r="Y463">
        <v>0</v>
      </c>
      <c r="Z463">
        <v>0</v>
      </c>
      <c r="AA463">
        <v>0</v>
      </c>
      <c r="AB463">
        <v>6047</v>
      </c>
      <c r="AC463">
        <v>15</v>
      </c>
      <c r="AD463">
        <v>3291</v>
      </c>
      <c r="AE463">
        <v>3503</v>
      </c>
      <c r="AF463">
        <v>40</v>
      </c>
      <c r="AG463">
        <v>906</v>
      </c>
      <c r="AH463">
        <v>0</v>
      </c>
      <c r="AI463">
        <v>32</v>
      </c>
      <c r="AJ463">
        <v>780</v>
      </c>
      <c r="AK463">
        <v>59</v>
      </c>
    </row>
    <row r="464" spans="1:37">
      <c r="A464" t="s">
        <v>54</v>
      </c>
      <c r="B464" t="s">
        <v>126</v>
      </c>
      <c r="C464" t="s">
        <v>119</v>
      </c>
      <c r="D464" t="s">
        <v>63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>
      <c r="A465" t="s">
        <v>54</v>
      </c>
      <c r="B465" t="s">
        <v>126</v>
      </c>
      <c r="C465" t="s">
        <v>119</v>
      </c>
      <c r="D465" t="s">
        <v>105</v>
      </c>
      <c r="E465">
        <v>26344</v>
      </c>
      <c r="F465">
        <v>15470</v>
      </c>
      <c r="G465">
        <v>4829</v>
      </c>
      <c r="H465">
        <v>0</v>
      </c>
      <c r="I465">
        <v>10803</v>
      </c>
      <c r="J465">
        <v>40836</v>
      </c>
      <c r="K465">
        <v>2450</v>
      </c>
      <c r="L465">
        <v>283</v>
      </c>
      <c r="M465">
        <v>0</v>
      </c>
      <c r="N465">
        <v>13850</v>
      </c>
      <c r="O465">
        <v>115128</v>
      </c>
      <c r="P465">
        <v>26029</v>
      </c>
      <c r="Q465">
        <v>248</v>
      </c>
      <c r="R465">
        <v>351</v>
      </c>
      <c r="S465">
        <v>0</v>
      </c>
      <c r="T465">
        <v>0</v>
      </c>
      <c r="U465">
        <v>0</v>
      </c>
      <c r="V465">
        <v>128</v>
      </c>
      <c r="W465">
        <v>0</v>
      </c>
      <c r="X465">
        <v>156</v>
      </c>
      <c r="Y465">
        <v>0</v>
      </c>
      <c r="Z465">
        <v>2</v>
      </c>
      <c r="AA465">
        <v>0</v>
      </c>
      <c r="AB465">
        <v>0</v>
      </c>
      <c r="AC465">
        <v>11704</v>
      </c>
      <c r="AD465">
        <v>19117</v>
      </c>
      <c r="AE465">
        <v>34393</v>
      </c>
      <c r="AF465">
        <v>155</v>
      </c>
      <c r="AG465">
        <v>4</v>
      </c>
      <c r="AH465">
        <v>159685</v>
      </c>
      <c r="AI465">
        <v>303</v>
      </c>
      <c r="AJ465">
        <v>13274</v>
      </c>
      <c r="AK465">
        <v>0</v>
      </c>
    </row>
    <row r="466" spans="1:37">
      <c r="A466" t="s">
        <v>54</v>
      </c>
      <c r="B466" t="s">
        <v>126</v>
      </c>
      <c r="C466" t="s">
        <v>119</v>
      </c>
      <c r="D466" t="s">
        <v>106</v>
      </c>
      <c r="E466">
        <v>200</v>
      </c>
      <c r="F466">
        <v>83</v>
      </c>
      <c r="G466">
        <v>0</v>
      </c>
      <c r="H466">
        <v>0</v>
      </c>
      <c r="I466">
        <v>0</v>
      </c>
      <c r="J466">
        <v>943</v>
      </c>
      <c r="K466">
        <v>0</v>
      </c>
      <c r="L466">
        <v>0</v>
      </c>
      <c r="M466">
        <v>0</v>
      </c>
      <c r="N466">
        <v>622</v>
      </c>
      <c r="O466">
        <v>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166</v>
      </c>
      <c r="AC466">
        <v>0</v>
      </c>
      <c r="AD466">
        <v>49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6</v>
      </c>
      <c r="AK466">
        <v>0</v>
      </c>
    </row>
    <row r="467" spans="1:37">
      <c r="A467" t="s">
        <v>54</v>
      </c>
      <c r="B467" t="s">
        <v>126</v>
      </c>
      <c r="C467" t="s">
        <v>119</v>
      </c>
      <c r="D467" t="s">
        <v>107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354</v>
      </c>
      <c r="K467">
        <v>8</v>
      </c>
      <c r="L467">
        <v>0</v>
      </c>
      <c r="M467">
        <v>0</v>
      </c>
      <c r="N467">
        <v>0</v>
      </c>
      <c r="O467">
        <v>962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>
      <c r="A468" t="s">
        <v>54</v>
      </c>
      <c r="B468" t="s">
        <v>126</v>
      </c>
      <c r="C468" t="s">
        <v>119</v>
      </c>
      <c r="D468" t="s">
        <v>108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354</v>
      </c>
      <c r="K468">
        <v>7</v>
      </c>
      <c r="L468">
        <v>0</v>
      </c>
      <c r="M468">
        <v>0</v>
      </c>
      <c r="N468">
        <v>0</v>
      </c>
      <c r="O468">
        <v>577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>
      <c r="A469" t="s">
        <v>54</v>
      </c>
      <c r="B469" t="s">
        <v>126</v>
      </c>
      <c r="C469" t="s">
        <v>119</v>
      </c>
      <c r="D469" t="s">
        <v>109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>
      <c r="A470" t="s">
        <v>54</v>
      </c>
      <c r="B470" t="s">
        <v>126</v>
      </c>
      <c r="C470" t="s">
        <v>119</v>
      </c>
      <c r="D470" t="s">
        <v>87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 t="s">
        <v>54</v>
      </c>
      <c r="B471" t="s">
        <v>126</v>
      </c>
      <c r="C471" t="s">
        <v>119</v>
      </c>
      <c r="D471" t="s">
        <v>88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 t="s">
        <v>54</v>
      </c>
      <c r="B472" t="s">
        <v>126</v>
      </c>
      <c r="C472" t="s">
        <v>119</v>
      </c>
      <c r="D472" t="s">
        <v>110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>
      <c r="A473" t="s">
        <v>54</v>
      </c>
      <c r="B473" t="s">
        <v>126</v>
      </c>
      <c r="C473" t="s">
        <v>119</v>
      </c>
      <c r="D473" t="s">
        <v>89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>
      <c r="A474" t="s">
        <v>54</v>
      </c>
      <c r="B474" t="s">
        <v>126</v>
      </c>
      <c r="C474" t="s">
        <v>119</v>
      </c>
      <c r="D474" t="s">
        <v>64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>
      <c r="A475" t="s">
        <v>54</v>
      </c>
      <c r="B475" t="s">
        <v>126</v>
      </c>
      <c r="C475" t="s">
        <v>119</v>
      </c>
      <c r="D475" t="s">
        <v>65</v>
      </c>
      <c r="E475">
        <v>16632</v>
      </c>
      <c r="F475">
        <v>9360</v>
      </c>
      <c r="G475">
        <v>1192</v>
      </c>
      <c r="H475">
        <v>76</v>
      </c>
      <c r="I475">
        <v>5810</v>
      </c>
      <c r="J475">
        <v>87469</v>
      </c>
      <c r="K475">
        <v>1836</v>
      </c>
      <c r="L475">
        <v>1264</v>
      </c>
      <c r="M475">
        <v>2308</v>
      </c>
      <c r="N475">
        <v>14252</v>
      </c>
      <c r="O475">
        <v>74830</v>
      </c>
      <c r="P475">
        <v>33134</v>
      </c>
      <c r="Q475">
        <v>1159</v>
      </c>
      <c r="R475">
        <v>2016</v>
      </c>
      <c r="S475">
        <v>767</v>
      </c>
      <c r="T475">
        <v>61</v>
      </c>
      <c r="U475">
        <v>35136</v>
      </c>
      <c r="V475">
        <v>853</v>
      </c>
      <c r="W475">
        <v>241</v>
      </c>
      <c r="X475">
        <v>115</v>
      </c>
      <c r="Y475">
        <v>4</v>
      </c>
      <c r="Z475">
        <v>58</v>
      </c>
      <c r="AA475">
        <v>0</v>
      </c>
      <c r="AB475">
        <v>9724</v>
      </c>
      <c r="AC475">
        <v>18198</v>
      </c>
      <c r="AD475">
        <v>13169</v>
      </c>
      <c r="AE475">
        <v>11002</v>
      </c>
      <c r="AF475">
        <v>2052</v>
      </c>
      <c r="AG475">
        <v>756</v>
      </c>
      <c r="AH475">
        <v>89510</v>
      </c>
      <c r="AI475">
        <v>2329</v>
      </c>
      <c r="AJ475">
        <v>3827</v>
      </c>
      <c r="AK475">
        <v>39434</v>
      </c>
    </row>
    <row r="476" s="14" customFormat="1" spans="1:37">
      <c r="A476" s="14" t="s">
        <v>54</v>
      </c>
      <c r="B476" s="14" t="s">
        <v>126</v>
      </c>
      <c r="C476" s="14" t="s">
        <v>119</v>
      </c>
      <c r="D476" s="14" t="s">
        <v>111</v>
      </c>
      <c r="E476" s="14">
        <v>89</v>
      </c>
      <c r="F476" s="14">
        <v>950</v>
      </c>
      <c r="G476" s="14">
        <v>0</v>
      </c>
      <c r="H476" s="14">
        <v>0</v>
      </c>
      <c r="I476" s="14">
        <v>0</v>
      </c>
      <c r="J476" s="14">
        <v>1426</v>
      </c>
      <c r="K476" s="14">
        <v>0</v>
      </c>
      <c r="L476" s="14">
        <v>0</v>
      </c>
      <c r="M476" s="14">
        <v>0</v>
      </c>
      <c r="N476" s="14">
        <v>0</v>
      </c>
      <c r="O476" s="14">
        <v>166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158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>
      <c r="A477" t="s">
        <v>54</v>
      </c>
      <c r="B477" t="s">
        <v>126</v>
      </c>
      <c r="C477" t="s">
        <v>120</v>
      </c>
      <c r="D477" t="s">
        <v>91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 t="s">
        <v>54</v>
      </c>
      <c r="B478" t="s">
        <v>126</v>
      </c>
      <c r="C478" t="s">
        <v>120</v>
      </c>
      <c r="D478" t="s">
        <v>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 t="s">
        <v>54</v>
      </c>
      <c r="B479" t="s">
        <v>126</v>
      </c>
      <c r="C479" t="s">
        <v>120</v>
      </c>
      <c r="D479" t="s">
        <v>93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>
      <c r="A480" t="s">
        <v>54</v>
      </c>
      <c r="B480" t="s">
        <v>126</v>
      </c>
      <c r="C480" t="s">
        <v>120</v>
      </c>
      <c r="D480" t="s">
        <v>94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1027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1341</v>
      </c>
    </row>
    <row r="481" spans="1:37">
      <c r="A481" t="s">
        <v>54</v>
      </c>
      <c r="B481" t="s">
        <v>126</v>
      </c>
      <c r="C481" t="s">
        <v>120</v>
      </c>
      <c r="D481" t="s">
        <v>95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 t="s">
        <v>54</v>
      </c>
      <c r="B482" t="s">
        <v>126</v>
      </c>
      <c r="C482" t="s">
        <v>120</v>
      </c>
      <c r="D482" t="s">
        <v>57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684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200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342</v>
      </c>
      <c r="AI482">
        <v>0</v>
      </c>
      <c r="AJ482">
        <v>0</v>
      </c>
      <c r="AK482">
        <v>0</v>
      </c>
    </row>
    <row r="483" spans="1:37">
      <c r="A483" t="s">
        <v>54</v>
      </c>
      <c r="B483" t="s">
        <v>126</v>
      </c>
      <c r="C483" t="s">
        <v>120</v>
      </c>
      <c r="D483" t="s">
        <v>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 t="s">
        <v>54</v>
      </c>
      <c r="B484" t="s">
        <v>126</v>
      </c>
      <c r="C484" t="s">
        <v>120</v>
      </c>
      <c r="D484" t="s">
        <v>97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 t="s">
        <v>54</v>
      </c>
      <c r="B485" t="s">
        <v>126</v>
      </c>
      <c r="C485" t="s">
        <v>120</v>
      </c>
      <c r="D485" t="s">
        <v>98</v>
      </c>
      <c r="E485">
        <v>0</v>
      </c>
      <c r="F485">
        <v>0</v>
      </c>
      <c r="G485">
        <v>0</v>
      </c>
      <c r="H485">
        <v>0</v>
      </c>
      <c r="I485">
        <v>380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19</v>
      </c>
      <c r="AH485">
        <v>0</v>
      </c>
      <c r="AI485">
        <v>0</v>
      </c>
      <c r="AJ485">
        <v>0</v>
      </c>
      <c r="AK485">
        <v>0</v>
      </c>
    </row>
    <row r="486" spans="1:37">
      <c r="A486" t="s">
        <v>54</v>
      </c>
      <c r="B486" t="s">
        <v>126</v>
      </c>
      <c r="C486" t="s">
        <v>120</v>
      </c>
      <c r="D486" t="s">
        <v>99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>
      <c r="A487" t="s">
        <v>54</v>
      </c>
      <c r="B487" t="s">
        <v>126</v>
      </c>
      <c r="C487" t="s">
        <v>120</v>
      </c>
      <c r="D487" t="s">
        <v>100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 t="s">
        <v>54</v>
      </c>
      <c r="B488" t="s">
        <v>126</v>
      </c>
      <c r="C488" t="s">
        <v>120</v>
      </c>
      <c r="D488" t="s">
        <v>101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 t="s">
        <v>54</v>
      </c>
      <c r="B489" t="s">
        <v>126</v>
      </c>
      <c r="C489" t="s">
        <v>120</v>
      </c>
      <c r="D489" t="s">
        <v>102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7">
      <c r="A490" t="s">
        <v>54</v>
      </c>
      <c r="B490" t="s">
        <v>126</v>
      </c>
      <c r="C490" t="s">
        <v>120</v>
      </c>
      <c r="D490" t="s">
        <v>67</v>
      </c>
      <c r="G490">
        <v>0</v>
      </c>
    </row>
    <row r="491" spans="1:7">
      <c r="A491" t="s">
        <v>54</v>
      </c>
      <c r="B491" t="s">
        <v>126</v>
      </c>
      <c r="C491" t="s">
        <v>120</v>
      </c>
      <c r="D491" t="s">
        <v>68</v>
      </c>
      <c r="G491">
        <v>0</v>
      </c>
    </row>
    <row r="492" spans="1:37">
      <c r="A492" t="s">
        <v>54</v>
      </c>
      <c r="B492" t="s">
        <v>126</v>
      </c>
      <c r="C492" t="s">
        <v>120</v>
      </c>
      <c r="D492" t="s">
        <v>69</v>
      </c>
      <c r="G492">
        <v>0</v>
      </c>
      <c r="AB492">
        <v>0</v>
      </c>
      <c r="AE492">
        <v>0</v>
      </c>
      <c r="AK492">
        <v>0</v>
      </c>
    </row>
    <row r="493" spans="1:37">
      <c r="A493" t="s">
        <v>54</v>
      </c>
      <c r="B493" t="s">
        <v>126</v>
      </c>
      <c r="C493" t="s">
        <v>120</v>
      </c>
      <c r="D493" t="s">
        <v>70</v>
      </c>
      <c r="G493">
        <v>0</v>
      </c>
      <c r="AB493">
        <v>0</v>
      </c>
      <c r="AK493">
        <v>0</v>
      </c>
    </row>
    <row r="494" spans="1:37">
      <c r="A494" t="s">
        <v>54</v>
      </c>
      <c r="B494" t="s">
        <v>126</v>
      </c>
      <c r="C494" t="s">
        <v>120</v>
      </c>
      <c r="D494" t="s">
        <v>71</v>
      </c>
      <c r="E494">
        <v>46</v>
      </c>
      <c r="G494">
        <v>0</v>
      </c>
      <c r="I494">
        <v>44</v>
      </c>
      <c r="J494">
        <v>230</v>
      </c>
      <c r="K494">
        <v>0</v>
      </c>
      <c r="L494">
        <v>0</v>
      </c>
      <c r="M494">
        <v>46</v>
      </c>
      <c r="N494">
        <v>368</v>
      </c>
      <c r="O494">
        <v>92</v>
      </c>
      <c r="P494">
        <v>690</v>
      </c>
      <c r="Q494">
        <v>47</v>
      </c>
      <c r="R494">
        <v>47</v>
      </c>
      <c r="S494">
        <v>47</v>
      </c>
      <c r="V494">
        <v>0</v>
      </c>
      <c r="AB494">
        <v>45</v>
      </c>
      <c r="AC494">
        <v>184</v>
      </c>
      <c r="AD494">
        <v>92</v>
      </c>
      <c r="AE494">
        <v>690</v>
      </c>
      <c r="AF494">
        <v>0</v>
      </c>
      <c r="AG494">
        <v>0</v>
      </c>
      <c r="AH494">
        <v>414</v>
      </c>
      <c r="AI494">
        <v>46</v>
      </c>
      <c r="AK494">
        <v>0</v>
      </c>
    </row>
    <row r="495" spans="1:36">
      <c r="A495" t="s">
        <v>54</v>
      </c>
      <c r="B495" t="s">
        <v>126</v>
      </c>
      <c r="C495" t="s">
        <v>120</v>
      </c>
      <c r="D495" t="s">
        <v>72</v>
      </c>
      <c r="G495">
        <v>0</v>
      </c>
      <c r="K495">
        <v>0</v>
      </c>
      <c r="M495">
        <v>0</v>
      </c>
      <c r="U495">
        <v>0</v>
      </c>
      <c r="AB495">
        <v>0</v>
      </c>
      <c r="AC495">
        <v>0</v>
      </c>
      <c r="AD495">
        <v>90</v>
      </c>
      <c r="AE495">
        <v>0</v>
      </c>
      <c r="AF495">
        <v>0</v>
      </c>
      <c r="AG495">
        <v>0</v>
      </c>
      <c r="AJ495">
        <v>44</v>
      </c>
    </row>
    <row r="496" spans="1:37">
      <c r="A496" t="s">
        <v>54</v>
      </c>
      <c r="B496" t="s">
        <v>126</v>
      </c>
      <c r="C496" t="s">
        <v>120</v>
      </c>
      <c r="D496" t="s">
        <v>73</v>
      </c>
      <c r="G496">
        <v>0</v>
      </c>
      <c r="AB496">
        <v>0</v>
      </c>
      <c r="AE496">
        <v>0</v>
      </c>
      <c r="AK496">
        <v>0</v>
      </c>
    </row>
    <row r="497" spans="1:37">
      <c r="A497" t="s">
        <v>54</v>
      </c>
      <c r="B497" t="s">
        <v>126</v>
      </c>
      <c r="C497" t="s">
        <v>120</v>
      </c>
      <c r="D497" t="s">
        <v>74</v>
      </c>
      <c r="E497">
        <v>0</v>
      </c>
      <c r="G497">
        <v>0</v>
      </c>
      <c r="U497">
        <v>0</v>
      </c>
      <c r="AB497">
        <v>0</v>
      </c>
      <c r="AD497">
        <v>0</v>
      </c>
      <c r="AE497">
        <v>0</v>
      </c>
      <c r="AF497">
        <v>0</v>
      </c>
      <c r="AJ497">
        <v>0</v>
      </c>
      <c r="AK497">
        <v>0</v>
      </c>
    </row>
    <row r="498" spans="1:7">
      <c r="A498" t="s">
        <v>54</v>
      </c>
      <c r="B498" t="s">
        <v>126</v>
      </c>
      <c r="C498" t="s">
        <v>120</v>
      </c>
      <c r="D498" t="s">
        <v>75</v>
      </c>
      <c r="E498">
        <v>0</v>
      </c>
      <c r="G498">
        <v>0</v>
      </c>
    </row>
    <row r="499" spans="1:37">
      <c r="A499" t="s">
        <v>54</v>
      </c>
      <c r="B499" t="s">
        <v>126</v>
      </c>
      <c r="C499" t="s">
        <v>120</v>
      </c>
      <c r="D499" t="s">
        <v>76</v>
      </c>
      <c r="G499">
        <v>0</v>
      </c>
      <c r="M499">
        <v>0</v>
      </c>
      <c r="O499">
        <v>0</v>
      </c>
      <c r="T499">
        <v>0</v>
      </c>
      <c r="U499">
        <v>0</v>
      </c>
      <c r="AA499">
        <v>0</v>
      </c>
      <c r="AC499">
        <v>0</v>
      </c>
      <c r="AD499">
        <v>43</v>
      </c>
      <c r="AE499">
        <v>0</v>
      </c>
      <c r="AF499">
        <v>0</v>
      </c>
      <c r="AK499">
        <v>0</v>
      </c>
    </row>
    <row r="500" spans="1:37">
      <c r="A500" t="s">
        <v>54</v>
      </c>
      <c r="B500" t="s">
        <v>126</v>
      </c>
      <c r="C500" t="s">
        <v>120</v>
      </c>
      <c r="D500" t="s">
        <v>77</v>
      </c>
      <c r="G500">
        <v>0</v>
      </c>
      <c r="AB500">
        <v>0</v>
      </c>
      <c r="AE500">
        <v>0</v>
      </c>
      <c r="AK500">
        <v>0</v>
      </c>
    </row>
    <row r="501" spans="1:37">
      <c r="A501" t="s">
        <v>54</v>
      </c>
      <c r="B501" t="s">
        <v>126</v>
      </c>
      <c r="C501" t="s">
        <v>120</v>
      </c>
      <c r="D501" t="s">
        <v>78</v>
      </c>
      <c r="E501">
        <v>43</v>
      </c>
      <c r="F501">
        <v>214</v>
      </c>
      <c r="G501">
        <v>0</v>
      </c>
      <c r="I501">
        <v>43</v>
      </c>
      <c r="J501">
        <v>3775</v>
      </c>
      <c r="K501">
        <v>86</v>
      </c>
      <c r="L501">
        <v>42</v>
      </c>
      <c r="M501">
        <v>639</v>
      </c>
      <c r="N501">
        <v>3689</v>
      </c>
      <c r="O501">
        <v>300</v>
      </c>
      <c r="P501">
        <v>343</v>
      </c>
      <c r="Q501">
        <v>0</v>
      </c>
      <c r="R501">
        <v>0</v>
      </c>
      <c r="S501">
        <v>43</v>
      </c>
      <c r="T501">
        <v>0</v>
      </c>
      <c r="U501">
        <v>0</v>
      </c>
      <c r="V501">
        <v>0</v>
      </c>
      <c r="X501">
        <v>42</v>
      </c>
      <c r="Z501">
        <v>0</v>
      </c>
      <c r="AA501">
        <v>0</v>
      </c>
      <c r="AB501">
        <v>129</v>
      </c>
      <c r="AC501">
        <v>515</v>
      </c>
      <c r="AD501">
        <v>386</v>
      </c>
      <c r="AE501">
        <v>85</v>
      </c>
      <c r="AF501">
        <v>0</v>
      </c>
      <c r="AG501">
        <v>0</v>
      </c>
      <c r="AH501">
        <v>386</v>
      </c>
      <c r="AI501">
        <v>43</v>
      </c>
      <c r="AJ501">
        <v>86</v>
      </c>
      <c r="AK501">
        <v>0</v>
      </c>
    </row>
    <row r="502" spans="1:37">
      <c r="A502" t="s">
        <v>54</v>
      </c>
      <c r="B502" t="s">
        <v>126</v>
      </c>
      <c r="C502" t="s">
        <v>120</v>
      </c>
      <c r="D502" t="s">
        <v>79</v>
      </c>
      <c r="E502">
        <v>80</v>
      </c>
      <c r="F502">
        <v>0</v>
      </c>
      <c r="G502">
        <v>0</v>
      </c>
      <c r="I502">
        <v>0</v>
      </c>
      <c r="J502">
        <v>0</v>
      </c>
      <c r="K502">
        <v>0</v>
      </c>
      <c r="L502">
        <v>0</v>
      </c>
      <c r="M502">
        <v>80</v>
      </c>
      <c r="N502">
        <v>1040</v>
      </c>
      <c r="O502">
        <v>160</v>
      </c>
      <c r="P502">
        <v>40</v>
      </c>
      <c r="Q502">
        <v>80</v>
      </c>
      <c r="R502">
        <v>0</v>
      </c>
      <c r="S502">
        <v>40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200</v>
      </c>
      <c r="AI502">
        <v>0</v>
      </c>
      <c r="AJ502">
        <v>0</v>
      </c>
      <c r="AK502">
        <v>0</v>
      </c>
    </row>
    <row r="503" spans="1:37">
      <c r="A503" t="s">
        <v>54</v>
      </c>
      <c r="B503" t="s">
        <v>126</v>
      </c>
      <c r="C503" t="s">
        <v>120</v>
      </c>
      <c r="D503" t="s">
        <v>80</v>
      </c>
      <c r="E503">
        <v>0</v>
      </c>
      <c r="G503">
        <v>0</v>
      </c>
      <c r="AB503">
        <v>0</v>
      </c>
      <c r="AE503">
        <v>0</v>
      </c>
      <c r="AK503">
        <v>0</v>
      </c>
    </row>
    <row r="504" spans="1:37">
      <c r="A504" t="s">
        <v>54</v>
      </c>
      <c r="B504" t="s">
        <v>126</v>
      </c>
      <c r="C504" t="s">
        <v>120</v>
      </c>
      <c r="D504" t="s">
        <v>81</v>
      </c>
      <c r="G504">
        <v>0</v>
      </c>
      <c r="AB504">
        <v>0</v>
      </c>
      <c r="AE504">
        <v>0</v>
      </c>
      <c r="AK504">
        <v>0</v>
      </c>
    </row>
    <row r="505" spans="1:37">
      <c r="A505" t="s">
        <v>54</v>
      </c>
      <c r="B505" t="s">
        <v>126</v>
      </c>
      <c r="C505" t="s">
        <v>120</v>
      </c>
      <c r="D505" t="s">
        <v>82</v>
      </c>
      <c r="G505">
        <v>0</v>
      </c>
      <c r="AB505">
        <v>0</v>
      </c>
      <c r="AE505">
        <v>0</v>
      </c>
      <c r="AK505">
        <v>0</v>
      </c>
    </row>
    <row r="506" spans="1:37">
      <c r="A506" t="s">
        <v>54</v>
      </c>
      <c r="B506" t="s">
        <v>126</v>
      </c>
      <c r="C506" t="s">
        <v>120</v>
      </c>
      <c r="D506" t="s">
        <v>83</v>
      </c>
      <c r="G506">
        <v>0</v>
      </c>
      <c r="P506">
        <v>0</v>
      </c>
      <c r="Q506">
        <v>0</v>
      </c>
      <c r="AK506">
        <v>0</v>
      </c>
    </row>
    <row r="507" spans="1:37">
      <c r="A507" t="s">
        <v>54</v>
      </c>
      <c r="B507" t="s">
        <v>126</v>
      </c>
      <c r="C507" t="s">
        <v>120</v>
      </c>
      <c r="D507" t="s">
        <v>84</v>
      </c>
      <c r="G507">
        <v>0</v>
      </c>
      <c r="AB507">
        <v>0</v>
      </c>
      <c r="AE507">
        <v>0</v>
      </c>
      <c r="AK507">
        <v>0</v>
      </c>
    </row>
    <row r="508" spans="1:37">
      <c r="A508" t="s">
        <v>54</v>
      </c>
      <c r="B508" t="s">
        <v>126</v>
      </c>
      <c r="C508" t="s">
        <v>120</v>
      </c>
      <c r="D508" t="s">
        <v>85</v>
      </c>
      <c r="G508">
        <v>0</v>
      </c>
      <c r="J508">
        <v>0</v>
      </c>
      <c r="AB508">
        <v>0</v>
      </c>
      <c r="AE508">
        <v>0</v>
      </c>
      <c r="AK508">
        <v>0</v>
      </c>
    </row>
    <row r="509" spans="1:37">
      <c r="A509" t="s">
        <v>54</v>
      </c>
      <c r="B509" t="s">
        <v>126</v>
      </c>
      <c r="C509" t="s">
        <v>120</v>
      </c>
      <c r="D509" t="s">
        <v>86</v>
      </c>
      <c r="E509">
        <v>1851</v>
      </c>
      <c r="F509">
        <v>4573</v>
      </c>
      <c r="G509">
        <v>159</v>
      </c>
      <c r="I509">
        <v>7061</v>
      </c>
      <c r="J509">
        <v>38022</v>
      </c>
      <c r="K509">
        <v>510</v>
      </c>
      <c r="L509">
        <v>51</v>
      </c>
      <c r="M509">
        <v>0</v>
      </c>
      <c r="N509">
        <v>4172</v>
      </c>
      <c r="O509">
        <v>4</v>
      </c>
      <c r="P509">
        <v>18884</v>
      </c>
      <c r="Q509">
        <v>92</v>
      </c>
      <c r="R509">
        <v>1984</v>
      </c>
      <c r="S509">
        <v>65</v>
      </c>
      <c r="T509">
        <v>0</v>
      </c>
      <c r="U509">
        <v>0</v>
      </c>
      <c r="V509">
        <v>101</v>
      </c>
      <c r="W509">
        <v>33</v>
      </c>
      <c r="X509">
        <v>101</v>
      </c>
      <c r="Y509">
        <v>0</v>
      </c>
      <c r="Z509">
        <v>68</v>
      </c>
      <c r="AA509">
        <v>0</v>
      </c>
      <c r="AB509">
        <v>2772</v>
      </c>
      <c r="AC509">
        <v>33</v>
      </c>
      <c r="AD509">
        <v>3990</v>
      </c>
      <c r="AE509">
        <v>698</v>
      </c>
      <c r="AF509">
        <v>2782</v>
      </c>
      <c r="AG509">
        <v>10</v>
      </c>
      <c r="AH509">
        <v>79</v>
      </c>
      <c r="AI509">
        <v>680</v>
      </c>
      <c r="AJ509">
        <v>2543</v>
      </c>
      <c r="AK509">
        <v>28293</v>
      </c>
    </row>
    <row r="510" spans="1:37">
      <c r="A510" t="s">
        <v>54</v>
      </c>
      <c r="B510" t="s">
        <v>126</v>
      </c>
      <c r="C510" t="s">
        <v>120</v>
      </c>
      <c r="D510" t="s">
        <v>103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350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 t="s">
        <v>54</v>
      </c>
      <c r="B511" t="s">
        <v>126</v>
      </c>
      <c r="C511" t="s">
        <v>120</v>
      </c>
      <c r="D511" t="s">
        <v>59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 t="s">
        <v>54</v>
      </c>
      <c r="B512" t="s">
        <v>126</v>
      </c>
      <c r="C512" t="s">
        <v>120</v>
      </c>
      <c r="D512" t="s">
        <v>104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 t="s">
        <v>54</v>
      </c>
      <c r="B513" t="s">
        <v>126</v>
      </c>
      <c r="C513" t="s">
        <v>120</v>
      </c>
      <c r="D513" t="s">
        <v>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54</v>
      </c>
      <c r="B514" t="s">
        <v>126</v>
      </c>
      <c r="C514" t="s">
        <v>120</v>
      </c>
      <c r="D514" t="s">
        <v>62</v>
      </c>
      <c r="E514">
        <v>854</v>
      </c>
      <c r="F514">
        <v>0</v>
      </c>
      <c r="G514">
        <v>1</v>
      </c>
      <c r="H514">
        <v>0</v>
      </c>
      <c r="I514">
        <v>2179</v>
      </c>
      <c r="J514">
        <v>15937</v>
      </c>
      <c r="K514">
        <v>121</v>
      </c>
      <c r="L514">
        <v>63</v>
      </c>
      <c r="M514">
        <v>0</v>
      </c>
      <c r="N514">
        <v>0</v>
      </c>
      <c r="O514">
        <v>1784</v>
      </c>
      <c r="P514">
        <v>0</v>
      </c>
      <c r="Q514">
        <v>0</v>
      </c>
      <c r="R514">
        <v>376</v>
      </c>
      <c r="S514">
        <v>0</v>
      </c>
      <c r="T514">
        <v>0</v>
      </c>
      <c r="U514">
        <v>7173</v>
      </c>
      <c r="V514">
        <v>29</v>
      </c>
      <c r="W514">
        <v>0</v>
      </c>
      <c r="X514">
        <v>10</v>
      </c>
      <c r="Y514">
        <v>0</v>
      </c>
      <c r="Z514">
        <v>0</v>
      </c>
      <c r="AA514">
        <v>0</v>
      </c>
      <c r="AB514">
        <v>18</v>
      </c>
      <c r="AC514">
        <v>131</v>
      </c>
      <c r="AD514">
        <v>3062</v>
      </c>
      <c r="AE514">
        <v>0</v>
      </c>
      <c r="AF514">
        <v>285</v>
      </c>
      <c r="AG514">
        <v>92</v>
      </c>
      <c r="AH514">
        <v>0</v>
      </c>
      <c r="AI514">
        <v>7</v>
      </c>
      <c r="AJ514">
        <v>127</v>
      </c>
      <c r="AK514">
        <v>0</v>
      </c>
    </row>
    <row r="515" spans="1:37">
      <c r="A515" t="s">
        <v>54</v>
      </c>
      <c r="B515" t="s">
        <v>126</v>
      </c>
      <c r="C515" t="s">
        <v>120</v>
      </c>
      <c r="D515" t="s">
        <v>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 t="s">
        <v>54</v>
      </c>
      <c r="B516" t="s">
        <v>126</v>
      </c>
      <c r="C516" t="s">
        <v>120</v>
      </c>
      <c r="D516" t="s">
        <v>105</v>
      </c>
      <c r="E516">
        <v>15</v>
      </c>
      <c r="F516">
        <v>0</v>
      </c>
      <c r="G516">
        <v>1</v>
      </c>
      <c r="H516">
        <v>0</v>
      </c>
      <c r="I516">
        <v>0</v>
      </c>
      <c r="J516">
        <v>239</v>
      </c>
      <c r="K516">
        <v>10</v>
      </c>
      <c r="L516">
        <v>8</v>
      </c>
      <c r="M516">
        <v>0</v>
      </c>
      <c r="N516">
        <v>5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2</v>
      </c>
      <c r="AD516">
        <v>6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>
      <c r="A517" t="s">
        <v>54</v>
      </c>
      <c r="B517" t="s">
        <v>126</v>
      </c>
      <c r="C517" t="s">
        <v>120</v>
      </c>
      <c r="D517" t="s">
        <v>106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 t="s">
        <v>54</v>
      </c>
      <c r="B518" t="s">
        <v>126</v>
      </c>
      <c r="C518" t="s">
        <v>120</v>
      </c>
      <c r="D518" t="s">
        <v>107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 t="s">
        <v>54</v>
      </c>
      <c r="B519" t="s">
        <v>126</v>
      </c>
      <c r="C519" t="s">
        <v>120</v>
      </c>
      <c r="D519" t="s">
        <v>108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 t="s">
        <v>54</v>
      </c>
      <c r="B520" t="s">
        <v>126</v>
      </c>
      <c r="C520" t="s">
        <v>120</v>
      </c>
      <c r="D520" t="s">
        <v>109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>
      <c r="A521" t="s">
        <v>54</v>
      </c>
      <c r="B521" t="s">
        <v>126</v>
      </c>
      <c r="C521" t="s">
        <v>120</v>
      </c>
      <c r="D521" t="s">
        <v>87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>
      <c r="A522" t="s">
        <v>54</v>
      </c>
      <c r="B522" t="s">
        <v>126</v>
      </c>
      <c r="C522" t="s">
        <v>120</v>
      </c>
      <c r="D522" t="s">
        <v>88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 t="s">
        <v>54</v>
      </c>
      <c r="B523" t="s">
        <v>126</v>
      </c>
      <c r="C523" t="s">
        <v>120</v>
      </c>
      <c r="D523" t="s">
        <v>110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96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 t="s">
        <v>54</v>
      </c>
      <c r="B524" t="s">
        <v>126</v>
      </c>
      <c r="C524" t="s">
        <v>120</v>
      </c>
      <c r="D524" t="s">
        <v>89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 t="s">
        <v>54</v>
      </c>
      <c r="B525" t="s">
        <v>126</v>
      </c>
      <c r="C525" t="s">
        <v>120</v>
      </c>
      <c r="D525" t="s">
        <v>64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 t="s">
        <v>54</v>
      </c>
      <c r="B526" t="s">
        <v>126</v>
      </c>
      <c r="C526" t="s">
        <v>120</v>
      </c>
      <c r="D526" t="s">
        <v>65</v>
      </c>
      <c r="E526">
        <v>2527</v>
      </c>
      <c r="F526">
        <v>3820</v>
      </c>
      <c r="G526">
        <v>320</v>
      </c>
      <c r="H526">
        <v>4</v>
      </c>
      <c r="I526">
        <v>8626</v>
      </c>
      <c r="J526">
        <v>64217</v>
      </c>
      <c r="K526">
        <v>738</v>
      </c>
      <c r="L526">
        <v>144</v>
      </c>
      <c r="M526">
        <v>306</v>
      </c>
      <c r="N526">
        <v>10264</v>
      </c>
      <c r="O526">
        <v>1440</v>
      </c>
      <c r="P526">
        <v>27216</v>
      </c>
      <c r="Q526">
        <v>461</v>
      </c>
      <c r="R526">
        <v>3337</v>
      </c>
      <c r="S526">
        <v>691</v>
      </c>
      <c r="T526">
        <v>14</v>
      </c>
      <c r="U526">
        <v>13637</v>
      </c>
      <c r="V526">
        <v>112</v>
      </c>
      <c r="W526">
        <v>90</v>
      </c>
      <c r="X526">
        <v>112</v>
      </c>
      <c r="Y526">
        <v>22</v>
      </c>
      <c r="Z526">
        <v>72</v>
      </c>
      <c r="AA526">
        <v>0</v>
      </c>
      <c r="AB526">
        <v>2552</v>
      </c>
      <c r="AC526">
        <v>2005</v>
      </c>
      <c r="AD526">
        <v>6286</v>
      </c>
      <c r="AE526">
        <v>1591</v>
      </c>
      <c r="AF526">
        <v>1714</v>
      </c>
      <c r="AG526">
        <v>518</v>
      </c>
      <c r="AH526">
        <v>6779</v>
      </c>
      <c r="AI526">
        <v>763</v>
      </c>
      <c r="AJ526">
        <v>2653</v>
      </c>
      <c r="AK526">
        <v>19022</v>
      </c>
    </row>
    <row r="527" s="14" customFormat="1" spans="1:37">
      <c r="A527" s="14" t="s">
        <v>54</v>
      </c>
      <c r="B527" s="14" t="s">
        <v>126</v>
      </c>
      <c r="C527" s="14" t="s">
        <v>120</v>
      </c>
      <c r="D527" s="14" t="s">
        <v>111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>
      <c r="A528" t="s">
        <v>54</v>
      </c>
      <c r="B528" t="s">
        <v>126</v>
      </c>
      <c r="C528" t="s">
        <v>121</v>
      </c>
      <c r="D528" t="s">
        <v>91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 t="s">
        <v>54</v>
      </c>
      <c r="B529" t="s">
        <v>126</v>
      </c>
      <c r="C529" t="s">
        <v>121</v>
      </c>
      <c r="D529" t="s">
        <v>92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 t="s">
        <v>54</v>
      </c>
      <c r="B530" t="s">
        <v>126</v>
      </c>
      <c r="C530" t="s">
        <v>121</v>
      </c>
      <c r="D530" t="s">
        <v>93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>
      <c r="A531" t="s">
        <v>54</v>
      </c>
      <c r="B531" t="s">
        <v>126</v>
      </c>
      <c r="C531" t="s">
        <v>121</v>
      </c>
      <c r="D531" t="s">
        <v>94</v>
      </c>
      <c r="E531">
        <v>0</v>
      </c>
      <c r="F531">
        <v>0</v>
      </c>
      <c r="G531">
        <v>27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2145</v>
      </c>
      <c r="AE531">
        <v>0</v>
      </c>
      <c r="AF531">
        <v>0</v>
      </c>
      <c r="AG531">
        <v>46</v>
      </c>
      <c r="AH531">
        <v>0</v>
      </c>
      <c r="AI531">
        <v>0</v>
      </c>
      <c r="AJ531">
        <v>0</v>
      </c>
      <c r="AK531">
        <v>447</v>
      </c>
    </row>
    <row r="532" spans="1:37">
      <c r="A532" t="s">
        <v>54</v>
      </c>
      <c r="B532" t="s">
        <v>126</v>
      </c>
      <c r="C532" t="s">
        <v>121</v>
      </c>
      <c r="D532" t="s">
        <v>95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 t="s">
        <v>54</v>
      </c>
      <c r="B533" t="s">
        <v>126</v>
      </c>
      <c r="C533" t="s">
        <v>121</v>
      </c>
      <c r="D533" t="s">
        <v>57</v>
      </c>
      <c r="E533">
        <v>0</v>
      </c>
      <c r="F533">
        <v>0</v>
      </c>
      <c r="G533">
        <v>0</v>
      </c>
      <c r="H533">
        <v>0</v>
      </c>
      <c r="I533">
        <v>114</v>
      </c>
      <c r="J533">
        <v>570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1140</v>
      </c>
      <c r="Q533">
        <v>0</v>
      </c>
      <c r="R533">
        <v>28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171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 t="s">
        <v>54</v>
      </c>
      <c r="B534" t="s">
        <v>126</v>
      </c>
      <c r="C534" t="s">
        <v>121</v>
      </c>
      <c r="D534" t="s">
        <v>96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 t="s">
        <v>54</v>
      </c>
      <c r="B535" t="s">
        <v>126</v>
      </c>
      <c r="C535" t="s">
        <v>121</v>
      </c>
      <c r="D535" t="s">
        <v>97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 t="s">
        <v>54</v>
      </c>
      <c r="B536" t="s">
        <v>126</v>
      </c>
      <c r="C536" t="s">
        <v>121</v>
      </c>
      <c r="D536" t="s">
        <v>98</v>
      </c>
      <c r="E536">
        <v>0</v>
      </c>
      <c r="F536">
        <v>0</v>
      </c>
      <c r="G536">
        <v>17</v>
      </c>
      <c r="H536">
        <v>0</v>
      </c>
      <c r="I536">
        <v>443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56</v>
      </c>
      <c r="AH536">
        <v>0</v>
      </c>
      <c r="AI536">
        <v>0</v>
      </c>
      <c r="AJ536">
        <v>11</v>
      </c>
      <c r="AK536">
        <v>0</v>
      </c>
    </row>
    <row r="537" spans="1:37">
      <c r="A537" t="s">
        <v>54</v>
      </c>
      <c r="B537" t="s">
        <v>126</v>
      </c>
      <c r="C537" t="s">
        <v>121</v>
      </c>
      <c r="D537" t="s">
        <v>99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140</v>
      </c>
      <c r="K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 t="s">
        <v>54</v>
      </c>
      <c r="B538" t="s">
        <v>126</v>
      </c>
      <c r="C538" t="s">
        <v>121</v>
      </c>
      <c r="D538" t="s">
        <v>100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>
      <c r="A539" t="s">
        <v>54</v>
      </c>
      <c r="B539" t="s">
        <v>126</v>
      </c>
      <c r="C539" t="s">
        <v>121</v>
      </c>
      <c r="D539" t="s">
        <v>101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>
      <c r="A540" t="s">
        <v>54</v>
      </c>
      <c r="B540" t="s">
        <v>126</v>
      </c>
      <c r="C540" t="s">
        <v>121</v>
      </c>
      <c r="D540" t="s">
        <v>102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7">
      <c r="A541" t="s">
        <v>54</v>
      </c>
      <c r="B541" t="s">
        <v>126</v>
      </c>
      <c r="C541" t="s">
        <v>121</v>
      </c>
      <c r="D541" t="s">
        <v>67</v>
      </c>
      <c r="G541">
        <v>0</v>
      </c>
    </row>
    <row r="542" spans="1:7">
      <c r="A542" t="s">
        <v>54</v>
      </c>
      <c r="B542" t="s">
        <v>126</v>
      </c>
      <c r="C542" t="s">
        <v>121</v>
      </c>
      <c r="D542" t="s">
        <v>68</v>
      </c>
      <c r="G542">
        <v>0</v>
      </c>
    </row>
    <row r="543" spans="1:37">
      <c r="A543" t="s">
        <v>54</v>
      </c>
      <c r="B543" t="s">
        <v>126</v>
      </c>
      <c r="C543" t="s">
        <v>121</v>
      </c>
      <c r="D543" t="s">
        <v>69</v>
      </c>
      <c r="G543">
        <v>0</v>
      </c>
      <c r="AB543">
        <v>0</v>
      </c>
      <c r="AE543">
        <v>0</v>
      </c>
      <c r="AK543">
        <v>0</v>
      </c>
    </row>
    <row r="544" spans="1:37">
      <c r="A544" t="s">
        <v>54</v>
      </c>
      <c r="B544" t="s">
        <v>126</v>
      </c>
      <c r="C544" t="s">
        <v>121</v>
      </c>
      <c r="D544" t="s">
        <v>70</v>
      </c>
      <c r="G544">
        <v>0</v>
      </c>
      <c r="AB544">
        <v>0</v>
      </c>
      <c r="AK544">
        <v>0</v>
      </c>
    </row>
    <row r="545" spans="1:37">
      <c r="A545" t="s">
        <v>54</v>
      </c>
      <c r="B545" t="s">
        <v>126</v>
      </c>
      <c r="C545" t="s">
        <v>121</v>
      </c>
      <c r="D545" t="s">
        <v>71</v>
      </c>
      <c r="E545">
        <v>552</v>
      </c>
      <c r="F545">
        <v>0</v>
      </c>
      <c r="G545">
        <v>46</v>
      </c>
      <c r="I545">
        <v>44</v>
      </c>
      <c r="J545">
        <v>2440</v>
      </c>
      <c r="K545">
        <v>414</v>
      </c>
      <c r="L545">
        <v>45</v>
      </c>
      <c r="M545">
        <v>0</v>
      </c>
      <c r="N545">
        <v>874</v>
      </c>
      <c r="O545">
        <v>462</v>
      </c>
      <c r="P545">
        <v>2622</v>
      </c>
      <c r="Q545">
        <v>94</v>
      </c>
      <c r="R545">
        <v>47</v>
      </c>
      <c r="S545">
        <v>94</v>
      </c>
      <c r="U545">
        <v>3220</v>
      </c>
      <c r="V545">
        <v>0</v>
      </c>
      <c r="X545">
        <v>0</v>
      </c>
      <c r="Z545">
        <v>47</v>
      </c>
      <c r="AB545">
        <v>226</v>
      </c>
      <c r="AC545">
        <v>230</v>
      </c>
      <c r="AD545">
        <v>414</v>
      </c>
      <c r="AE545">
        <v>230</v>
      </c>
      <c r="AF545">
        <v>241</v>
      </c>
      <c r="AG545">
        <v>47</v>
      </c>
      <c r="AH545">
        <v>644</v>
      </c>
      <c r="AI545">
        <v>184</v>
      </c>
      <c r="AJ545">
        <v>0</v>
      </c>
      <c r="AK545">
        <v>0</v>
      </c>
    </row>
    <row r="546" spans="1:36">
      <c r="A546" t="s">
        <v>54</v>
      </c>
      <c r="B546" t="s">
        <v>126</v>
      </c>
      <c r="C546" t="s">
        <v>121</v>
      </c>
      <c r="D546" t="s">
        <v>72</v>
      </c>
      <c r="G546">
        <v>0</v>
      </c>
      <c r="K546">
        <v>44</v>
      </c>
      <c r="L546">
        <v>0</v>
      </c>
      <c r="M546">
        <v>0</v>
      </c>
      <c r="U546">
        <v>1276</v>
      </c>
      <c r="V546">
        <v>0</v>
      </c>
      <c r="AC546">
        <v>0</v>
      </c>
      <c r="AD546">
        <v>45</v>
      </c>
      <c r="AE546">
        <v>88</v>
      </c>
      <c r="AF546">
        <v>87</v>
      </c>
      <c r="AG546">
        <v>45</v>
      </c>
      <c r="AJ546">
        <v>0</v>
      </c>
    </row>
    <row r="547" spans="1:37">
      <c r="A547" t="s">
        <v>54</v>
      </c>
      <c r="B547" t="s">
        <v>126</v>
      </c>
      <c r="C547" t="s">
        <v>121</v>
      </c>
      <c r="D547" t="s">
        <v>73</v>
      </c>
      <c r="G547">
        <v>0</v>
      </c>
      <c r="AB547">
        <v>0</v>
      </c>
      <c r="AE547">
        <v>0</v>
      </c>
      <c r="AK547">
        <v>0</v>
      </c>
    </row>
    <row r="548" spans="1:37">
      <c r="A548" t="s">
        <v>54</v>
      </c>
      <c r="B548" t="s">
        <v>126</v>
      </c>
      <c r="C548" t="s">
        <v>121</v>
      </c>
      <c r="D548" t="s">
        <v>74</v>
      </c>
      <c r="E548">
        <v>0</v>
      </c>
      <c r="F548">
        <v>0</v>
      </c>
      <c r="G548">
        <v>0</v>
      </c>
      <c r="R548">
        <v>0</v>
      </c>
      <c r="S548">
        <v>44</v>
      </c>
      <c r="U548">
        <v>43</v>
      </c>
      <c r="AB548">
        <v>0</v>
      </c>
      <c r="AC548">
        <v>0</v>
      </c>
      <c r="AD548">
        <v>0</v>
      </c>
      <c r="AE548">
        <v>0</v>
      </c>
      <c r="AF548">
        <v>0</v>
      </c>
      <c r="AK548">
        <v>0</v>
      </c>
    </row>
    <row r="549" spans="1:7">
      <c r="A549" t="s">
        <v>54</v>
      </c>
      <c r="B549" t="s">
        <v>126</v>
      </c>
      <c r="C549" t="s">
        <v>121</v>
      </c>
      <c r="D549" t="s">
        <v>75</v>
      </c>
      <c r="E549">
        <v>0</v>
      </c>
      <c r="G549">
        <v>0</v>
      </c>
    </row>
    <row r="550" spans="1:32">
      <c r="A550" t="s">
        <v>54</v>
      </c>
      <c r="B550" t="s">
        <v>126</v>
      </c>
      <c r="C550" t="s">
        <v>121</v>
      </c>
      <c r="D550" t="s">
        <v>76</v>
      </c>
      <c r="G550">
        <v>0</v>
      </c>
      <c r="M550">
        <v>0</v>
      </c>
      <c r="O550">
        <v>0</v>
      </c>
      <c r="T550">
        <v>0</v>
      </c>
      <c r="U550">
        <v>860</v>
      </c>
      <c r="AA550">
        <v>0</v>
      </c>
      <c r="AC550">
        <v>0</v>
      </c>
      <c r="AE550">
        <v>0</v>
      </c>
      <c r="AF550">
        <v>49</v>
      </c>
    </row>
    <row r="551" spans="1:37">
      <c r="A551" t="s">
        <v>54</v>
      </c>
      <c r="B551" t="s">
        <v>126</v>
      </c>
      <c r="C551" t="s">
        <v>121</v>
      </c>
      <c r="D551" t="s">
        <v>77</v>
      </c>
      <c r="G551">
        <v>0</v>
      </c>
      <c r="AB551">
        <v>0</v>
      </c>
      <c r="AE551">
        <v>0</v>
      </c>
      <c r="AK551">
        <v>0</v>
      </c>
    </row>
    <row r="552" spans="1:37">
      <c r="A552" t="s">
        <v>54</v>
      </c>
      <c r="B552" t="s">
        <v>126</v>
      </c>
      <c r="C552" t="s">
        <v>121</v>
      </c>
      <c r="D552" t="s">
        <v>78</v>
      </c>
      <c r="E552">
        <v>386</v>
      </c>
      <c r="F552">
        <v>558</v>
      </c>
      <c r="G552">
        <v>42</v>
      </c>
      <c r="I552">
        <v>86</v>
      </c>
      <c r="J552">
        <v>20718</v>
      </c>
      <c r="K552">
        <v>2102</v>
      </c>
      <c r="L552">
        <v>85</v>
      </c>
      <c r="M552">
        <v>0</v>
      </c>
      <c r="N552">
        <v>3175</v>
      </c>
      <c r="O552">
        <v>599</v>
      </c>
      <c r="P552">
        <v>1888</v>
      </c>
      <c r="Q552">
        <v>85</v>
      </c>
      <c r="R552">
        <v>0</v>
      </c>
      <c r="S552">
        <v>563</v>
      </c>
      <c r="T552">
        <v>0</v>
      </c>
      <c r="U552">
        <v>5921</v>
      </c>
      <c r="V552">
        <v>0</v>
      </c>
      <c r="W552">
        <v>0</v>
      </c>
      <c r="X552">
        <v>42</v>
      </c>
      <c r="Z552">
        <v>86</v>
      </c>
      <c r="AA552">
        <v>0</v>
      </c>
      <c r="AB552">
        <v>129</v>
      </c>
      <c r="AC552">
        <v>772</v>
      </c>
      <c r="AD552">
        <v>772</v>
      </c>
      <c r="AE552">
        <v>128</v>
      </c>
      <c r="AF552">
        <v>43</v>
      </c>
      <c r="AG552">
        <v>0</v>
      </c>
      <c r="AH552">
        <v>2531</v>
      </c>
      <c r="AI552">
        <v>511</v>
      </c>
      <c r="AJ552">
        <v>43</v>
      </c>
      <c r="AK552">
        <v>0</v>
      </c>
    </row>
    <row r="553" spans="1:37">
      <c r="A553" t="s">
        <v>54</v>
      </c>
      <c r="B553" t="s">
        <v>126</v>
      </c>
      <c r="C553" t="s">
        <v>121</v>
      </c>
      <c r="D553" t="s">
        <v>79</v>
      </c>
      <c r="E553">
        <v>920</v>
      </c>
      <c r="F553">
        <v>160</v>
      </c>
      <c r="G553">
        <v>160</v>
      </c>
      <c r="I553">
        <v>80</v>
      </c>
      <c r="J553">
        <v>120</v>
      </c>
      <c r="K553">
        <v>160</v>
      </c>
      <c r="L553">
        <v>40</v>
      </c>
      <c r="M553">
        <v>160</v>
      </c>
      <c r="N553">
        <v>1160</v>
      </c>
      <c r="O553">
        <v>160</v>
      </c>
      <c r="P553">
        <v>280</v>
      </c>
      <c r="Q553">
        <v>40</v>
      </c>
      <c r="R553">
        <v>0</v>
      </c>
      <c r="S553">
        <v>40</v>
      </c>
      <c r="T553">
        <v>0</v>
      </c>
      <c r="U553">
        <v>5480</v>
      </c>
      <c r="V553">
        <v>0</v>
      </c>
      <c r="W553">
        <v>0</v>
      </c>
      <c r="X553">
        <v>0</v>
      </c>
      <c r="Z553">
        <v>40</v>
      </c>
      <c r="AB553">
        <v>0</v>
      </c>
      <c r="AC553">
        <v>0</v>
      </c>
      <c r="AD553">
        <v>40</v>
      </c>
      <c r="AE553">
        <v>0</v>
      </c>
      <c r="AF553">
        <v>120</v>
      </c>
      <c r="AG553">
        <v>80</v>
      </c>
      <c r="AH553">
        <v>240</v>
      </c>
      <c r="AI553">
        <v>0</v>
      </c>
      <c r="AJ553">
        <v>0</v>
      </c>
      <c r="AK553">
        <v>0</v>
      </c>
    </row>
    <row r="554" spans="1:37">
      <c r="A554" t="s">
        <v>54</v>
      </c>
      <c r="B554" t="s">
        <v>126</v>
      </c>
      <c r="C554" t="s">
        <v>121</v>
      </c>
      <c r="D554" t="s">
        <v>80</v>
      </c>
      <c r="E554">
        <v>0</v>
      </c>
      <c r="G554">
        <v>0</v>
      </c>
      <c r="AB554">
        <v>0</v>
      </c>
      <c r="AE554">
        <v>0</v>
      </c>
      <c r="AK554">
        <v>0</v>
      </c>
    </row>
    <row r="555" spans="1:37">
      <c r="A555" t="s">
        <v>54</v>
      </c>
      <c r="B555" t="s">
        <v>126</v>
      </c>
      <c r="C555" t="s">
        <v>121</v>
      </c>
      <c r="D555" t="s">
        <v>81</v>
      </c>
      <c r="G555">
        <v>0</v>
      </c>
      <c r="U555">
        <v>0</v>
      </c>
      <c r="AB555">
        <v>0</v>
      </c>
      <c r="AE555">
        <v>0</v>
      </c>
      <c r="AK555">
        <v>0</v>
      </c>
    </row>
    <row r="556" spans="1:37">
      <c r="A556" t="s">
        <v>54</v>
      </c>
      <c r="B556" t="s">
        <v>126</v>
      </c>
      <c r="C556" t="s">
        <v>121</v>
      </c>
      <c r="D556" t="s">
        <v>82</v>
      </c>
      <c r="G556">
        <v>0</v>
      </c>
      <c r="AB556">
        <v>0</v>
      </c>
      <c r="AE556">
        <v>0</v>
      </c>
      <c r="AK556">
        <v>0</v>
      </c>
    </row>
    <row r="557" spans="1:37">
      <c r="A557" t="s">
        <v>54</v>
      </c>
      <c r="B557" t="s">
        <v>126</v>
      </c>
      <c r="C557" t="s">
        <v>121</v>
      </c>
      <c r="D557" t="s">
        <v>83</v>
      </c>
      <c r="F557">
        <v>0</v>
      </c>
      <c r="G557">
        <v>0</v>
      </c>
      <c r="I557">
        <v>188</v>
      </c>
      <c r="J557">
        <v>63</v>
      </c>
      <c r="N557">
        <v>4480</v>
      </c>
      <c r="Q557">
        <v>0</v>
      </c>
      <c r="U557">
        <v>0</v>
      </c>
      <c r="AB557">
        <v>0</v>
      </c>
      <c r="AC557">
        <v>70</v>
      </c>
      <c r="AK557">
        <v>0</v>
      </c>
    </row>
    <row r="558" spans="1:37">
      <c r="A558" t="s">
        <v>54</v>
      </c>
      <c r="B558" t="s">
        <v>126</v>
      </c>
      <c r="C558" t="s">
        <v>121</v>
      </c>
      <c r="D558" t="s">
        <v>84</v>
      </c>
      <c r="G558">
        <v>0</v>
      </c>
      <c r="AB558">
        <v>0</v>
      </c>
      <c r="AE558">
        <v>0</v>
      </c>
      <c r="AK558">
        <v>0</v>
      </c>
    </row>
    <row r="559" spans="1:37">
      <c r="A559" t="s">
        <v>54</v>
      </c>
      <c r="B559" t="s">
        <v>126</v>
      </c>
      <c r="C559" t="s">
        <v>121</v>
      </c>
      <c r="D559" t="s">
        <v>85</v>
      </c>
      <c r="G559">
        <v>0</v>
      </c>
      <c r="I559">
        <v>0</v>
      </c>
      <c r="J559">
        <v>0</v>
      </c>
      <c r="K559">
        <v>0</v>
      </c>
      <c r="AB559">
        <v>0</v>
      </c>
      <c r="AD559">
        <v>40</v>
      </c>
      <c r="AE559">
        <v>0</v>
      </c>
      <c r="AF559">
        <v>0</v>
      </c>
      <c r="AK559">
        <v>0</v>
      </c>
    </row>
    <row r="560" spans="1:37">
      <c r="A560" t="s">
        <v>54</v>
      </c>
      <c r="B560" t="s">
        <v>126</v>
      </c>
      <c r="C560" t="s">
        <v>121</v>
      </c>
      <c r="D560" t="s">
        <v>86</v>
      </c>
      <c r="E560">
        <v>8824</v>
      </c>
      <c r="F560">
        <v>3546</v>
      </c>
      <c r="G560">
        <v>1002</v>
      </c>
      <c r="I560">
        <v>12408</v>
      </c>
      <c r="J560">
        <v>74901</v>
      </c>
      <c r="K560">
        <v>2992</v>
      </c>
      <c r="L560">
        <v>220</v>
      </c>
      <c r="M560">
        <v>129</v>
      </c>
      <c r="N560">
        <v>22368</v>
      </c>
      <c r="O560">
        <v>536</v>
      </c>
      <c r="P560">
        <v>30308</v>
      </c>
      <c r="Q560">
        <v>870</v>
      </c>
      <c r="R560">
        <v>4860</v>
      </c>
      <c r="S560">
        <v>4492</v>
      </c>
      <c r="T560">
        <v>0</v>
      </c>
      <c r="U560">
        <v>68666</v>
      </c>
      <c r="V560">
        <v>268</v>
      </c>
      <c r="W560">
        <v>118</v>
      </c>
      <c r="X560">
        <v>269</v>
      </c>
      <c r="Y560">
        <v>0</v>
      </c>
      <c r="Z560">
        <v>0</v>
      </c>
      <c r="AA560">
        <v>0</v>
      </c>
      <c r="AB560">
        <v>14482</v>
      </c>
      <c r="AC560">
        <v>159</v>
      </c>
      <c r="AD560">
        <v>8410</v>
      </c>
      <c r="AE560">
        <v>1294</v>
      </c>
      <c r="AF560">
        <v>5927</v>
      </c>
      <c r="AG560">
        <v>331</v>
      </c>
      <c r="AH560">
        <v>519</v>
      </c>
      <c r="AI560">
        <v>1767</v>
      </c>
      <c r="AJ560">
        <v>3128</v>
      </c>
      <c r="AK560">
        <v>30636</v>
      </c>
    </row>
    <row r="561" spans="1:37">
      <c r="A561" t="s">
        <v>54</v>
      </c>
      <c r="B561" t="s">
        <v>126</v>
      </c>
      <c r="C561" t="s">
        <v>121</v>
      </c>
      <c r="D561" t="s">
        <v>103</v>
      </c>
      <c r="E561">
        <v>0</v>
      </c>
      <c r="F561">
        <v>0</v>
      </c>
      <c r="G561">
        <v>0</v>
      </c>
      <c r="H561">
        <v>0</v>
      </c>
      <c r="I561">
        <v>284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20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 t="s">
        <v>54</v>
      </c>
      <c r="B562" t="s">
        <v>126</v>
      </c>
      <c r="C562" t="s">
        <v>121</v>
      </c>
      <c r="D562" t="s">
        <v>59</v>
      </c>
      <c r="E562">
        <v>0</v>
      </c>
      <c r="F562">
        <v>0</v>
      </c>
      <c r="G562">
        <v>0</v>
      </c>
      <c r="H562">
        <v>0</v>
      </c>
      <c r="I562">
        <v>156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9</v>
      </c>
      <c r="AE562">
        <v>0</v>
      </c>
      <c r="AF562">
        <v>26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>
      <c r="A563" t="s">
        <v>54</v>
      </c>
      <c r="B563" t="s">
        <v>126</v>
      </c>
      <c r="C563" t="s">
        <v>121</v>
      </c>
      <c r="D563" t="s">
        <v>104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 t="s">
        <v>54</v>
      </c>
      <c r="B564" t="s">
        <v>126</v>
      </c>
      <c r="C564" t="s">
        <v>121</v>
      </c>
      <c r="D564" t="s">
        <v>60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 t="s">
        <v>54</v>
      </c>
      <c r="B565" t="s">
        <v>126</v>
      </c>
      <c r="C565" t="s">
        <v>121</v>
      </c>
      <c r="D565" t="s">
        <v>62</v>
      </c>
      <c r="E565">
        <v>1425</v>
      </c>
      <c r="F565">
        <v>0</v>
      </c>
      <c r="G565">
        <v>22</v>
      </c>
      <c r="H565">
        <v>0</v>
      </c>
      <c r="I565">
        <v>4124</v>
      </c>
      <c r="J565">
        <v>13136</v>
      </c>
      <c r="K565">
        <v>954</v>
      </c>
      <c r="L565">
        <v>218</v>
      </c>
      <c r="M565">
        <v>0</v>
      </c>
      <c r="N565">
        <v>0</v>
      </c>
      <c r="O565">
        <v>4599</v>
      </c>
      <c r="P565">
        <v>0</v>
      </c>
      <c r="Q565">
        <v>331</v>
      </c>
      <c r="R565">
        <v>224</v>
      </c>
      <c r="S565">
        <v>0</v>
      </c>
      <c r="T565">
        <v>0</v>
      </c>
      <c r="U565">
        <v>845</v>
      </c>
      <c r="V565">
        <v>66</v>
      </c>
      <c r="W565">
        <v>2</v>
      </c>
      <c r="X565">
        <v>17</v>
      </c>
      <c r="Y565">
        <v>0</v>
      </c>
      <c r="Z565">
        <v>7</v>
      </c>
      <c r="AA565">
        <v>0</v>
      </c>
      <c r="AB565">
        <v>329</v>
      </c>
      <c r="AC565">
        <v>157</v>
      </c>
      <c r="AD565">
        <v>4240</v>
      </c>
      <c r="AE565">
        <v>5</v>
      </c>
      <c r="AF565">
        <v>528</v>
      </c>
      <c r="AG565">
        <v>100</v>
      </c>
      <c r="AH565">
        <v>0</v>
      </c>
      <c r="AI565">
        <v>345</v>
      </c>
      <c r="AJ565">
        <v>0</v>
      </c>
      <c r="AK565">
        <v>0</v>
      </c>
    </row>
    <row r="566" spans="1:37">
      <c r="A566" t="s">
        <v>54</v>
      </c>
      <c r="B566" t="s">
        <v>126</v>
      </c>
      <c r="C566" t="s">
        <v>121</v>
      </c>
      <c r="D566" t="s">
        <v>63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>
      <c r="A567" t="s">
        <v>54</v>
      </c>
      <c r="B567" t="s">
        <v>126</v>
      </c>
      <c r="C567" t="s">
        <v>121</v>
      </c>
      <c r="D567" t="s">
        <v>105</v>
      </c>
      <c r="E567">
        <v>1285</v>
      </c>
      <c r="F567">
        <v>70</v>
      </c>
      <c r="G567">
        <v>20</v>
      </c>
      <c r="H567">
        <v>0</v>
      </c>
      <c r="I567">
        <v>95</v>
      </c>
      <c r="J567">
        <v>1648</v>
      </c>
      <c r="K567">
        <v>200</v>
      </c>
      <c r="L567">
        <v>26</v>
      </c>
      <c r="M567">
        <v>0</v>
      </c>
      <c r="N567">
        <v>12</v>
      </c>
      <c r="O567">
        <v>0</v>
      </c>
      <c r="P567">
        <v>0</v>
      </c>
      <c r="Q567">
        <v>8</v>
      </c>
      <c r="R567">
        <v>5</v>
      </c>
      <c r="S567">
        <v>0</v>
      </c>
      <c r="T567">
        <v>0</v>
      </c>
      <c r="U567">
        <v>0</v>
      </c>
      <c r="V567">
        <v>45</v>
      </c>
      <c r="W567">
        <v>0</v>
      </c>
      <c r="X567">
        <v>58</v>
      </c>
      <c r="Y567">
        <v>0</v>
      </c>
      <c r="Z567">
        <v>2</v>
      </c>
      <c r="AA567">
        <v>0</v>
      </c>
      <c r="AB567">
        <v>0</v>
      </c>
      <c r="AC567">
        <v>1</v>
      </c>
      <c r="AD567">
        <v>39</v>
      </c>
      <c r="AE567">
        <v>25</v>
      </c>
      <c r="AF567">
        <v>93</v>
      </c>
      <c r="AG567">
        <v>17</v>
      </c>
      <c r="AH567">
        <v>0</v>
      </c>
      <c r="AI567">
        <v>17</v>
      </c>
      <c r="AJ567">
        <v>312</v>
      </c>
      <c r="AK567">
        <v>0</v>
      </c>
    </row>
    <row r="568" spans="1:37">
      <c r="A568" t="s">
        <v>54</v>
      </c>
      <c r="B568" t="s">
        <v>126</v>
      </c>
      <c r="C568" t="s">
        <v>121</v>
      </c>
      <c r="D568" t="s">
        <v>106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33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 t="s">
        <v>54</v>
      </c>
      <c r="B569" t="s">
        <v>126</v>
      </c>
      <c r="C569" t="s">
        <v>121</v>
      </c>
      <c r="D569" t="s">
        <v>107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17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>
      <c r="A570" t="s">
        <v>54</v>
      </c>
      <c r="B570" t="s">
        <v>126</v>
      </c>
      <c r="C570" t="s">
        <v>121</v>
      </c>
      <c r="D570" t="s">
        <v>108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14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>
      <c r="A571" t="s">
        <v>54</v>
      </c>
      <c r="B571" t="s">
        <v>126</v>
      </c>
      <c r="C571" t="s">
        <v>121</v>
      </c>
      <c r="D571" t="s">
        <v>109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 t="s">
        <v>54</v>
      </c>
      <c r="B572" t="s">
        <v>126</v>
      </c>
      <c r="C572" t="s">
        <v>121</v>
      </c>
      <c r="D572" t="s">
        <v>87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>
      <c r="A573" t="s">
        <v>54</v>
      </c>
      <c r="B573" t="s">
        <v>126</v>
      </c>
      <c r="C573" t="s">
        <v>121</v>
      </c>
      <c r="D573" t="s">
        <v>88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 t="s">
        <v>54</v>
      </c>
      <c r="B574" t="s">
        <v>126</v>
      </c>
      <c r="C574" t="s">
        <v>121</v>
      </c>
      <c r="D574" t="s">
        <v>110</v>
      </c>
      <c r="E574">
        <v>0</v>
      </c>
      <c r="F574">
        <v>31</v>
      </c>
      <c r="G574">
        <v>0</v>
      </c>
      <c r="H574">
        <v>0</v>
      </c>
      <c r="I574">
        <v>0</v>
      </c>
      <c r="J574">
        <v>182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 t="s">
        <v>54</v>
      </c>
      <c r="B575" t="s">
        <v>126</v>
      </c>
      <c r="C575" t="s">
        <v>121</v>
      </c>
      <c r="D575" t="s">
        <v>89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>
      <c r="A576" t="s">
        <v>54</v>
      </c>
      <c r="B576" t="s">
        <v>126</v>
      </c>
      <c r="C576" t="s">
        <v>121</v>
      </c>
      <c r="D576" t="s">
        <v>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 t="s">
        <v>54</v>
      </c>
      <c r="B577" t="s">
        <v>126</v>
      </c>
      <c r="C577" t="s">
        <v>121</v>
      </c>
      <c r="D577" t="s">
        <v>65</v>
      </c>
      <c r="E577">
        <v>12830</v>
      </c>
      <c r="F577">
        <v>6836</v>
      </c>
      <c r="G577">
        <v>2657</v>
      </c>
      <c r="H577">
        <v>104</v>
      </c>
      <c r="I577">
        <v>12179</v>
      </c>
      <c r="J577">
        <v>118476</v>
      </c>
      <c r="K577">
        <v>5832</v>
      </c>
      <c r="L577">
        <v>1058</v>
      </c>
      <c r="M577">
        <v>504</v>
      </c>
      <c r="N577">
        <v>13774</v>
      </c>
      <c r="O577">
        <v>8806</v>
      </c>
      <c r="P577">
        <v>57370</v>
      </c>
      <c r="Q577">
        <v>1127</v>
      </c>
      <c r="R577">
        <v>5558</v>
      </c>
      <c r="S577">
        <v>4878</v>
      </c>
      <c r="T577">
        <v>36</v>
      </c>
      <c r="U577">
        <v>76810</v>
      </c>
      <c r="V577">
        <v>389</v>
      </c>
      <c r="W577">
        <v>292</v>
      </c>
      <c r="X577">
        <v>346</v>
      </c>
      <c r="Y577">
        <v>0</v>
      </c>
      <c r="Z577">
        <v>245</v>
      </c>
      <c r="AA577">
        <v>0</v>
      </c>
      <c r="AB577">
        <v>12294</v>
      </c>
      <c r="AC577">
        <v>4216</v>
      </c>
      <c r="AD577">
        <v>13068</v>
      </c>
      <c r="AE577">
        <v>4846</v>
      </c>
      <c r="AF577">
        <v>8154</v>
      </c>
      <c r="AG577">
        <v>2311</v>
      </c>
      <c r="AH577">
        <v>14389</v>
      </c>
      <c r="AI577">
        <v>3352</v>
      </c>
      <c r="AJ577">
        <v>3892</v>
      </c>
      <c r="AK577">
        <v>51512</v>
      </c>
    </row>
    <row r="578" s="14" customFormat="1" spans="1:37">
      <c r="A578" s="14" t="s">
        <v>54</v>
      </c>
      <c r="B578" s="14" t="s">
        <v>126</v>
      </c>
      <c r="C578" s="14" t="s">
        <v>121</v>
      </c>
      <c r="D578" s="14" t="s">
        <v>111</v>
      </c>
      <c r="E578" s="14">
        <v>3</v>
      </c>
      <c r="F578" s="14">
        <v>0</v>
      </c>
      <c r="G578" s="14">
        <v>0</v>
      </c>
      <c r="H578" s="14">
        <v>0</v>
      </c>
      <c r="I578" s="14">
        <v>0</v>
      </c>
      <c r="J578" s="14">
        <v>2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1</v>
      </c>
      <c r="AE578" s="14">
        <v>0</v>
      </c>
      <c r="AF578" s="14">
        <v>3</v>
      </c>
      <c r="AG578" s="14">
        <v>0</v>
      </c>
      <c r="AH578" s="14">
        <v>0</v>
      </c>
      <c r="AI578" s="14">
        <v>0</v>
      </c>
      <c r="AJ578" s="14">
        <v>7</v>
      </c>
      <c r="AK578" s="14">
        <v>0</v>
      </c>
    </row>
    <row r="579" spans="1:37">
      <c r="A579" t="s">
        <v>54</v>
      </c>
      <c r="B579" t="s">
        <v>126</v>
      </c>
      <c r="C579" t="s">
        <v>122</v>
      </c>
      <c r="D579" t="s">
        <v>91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 t="s">
        <v>54</v>
      </c>
      <c r="B580" t="s">
        <v>126</v>
      </c>
      <c r="C580" t="s">
        <v>122</v>
      </c>
      <c r="D580" t="s">
        <v>92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>
      <c r="A581" t="s">
        <v>54</v>
      </c>
      <c r="B581" t="s">
        <v>126</v>
      </c>
      <c r="C581" t="s">
        <v>122</v>
      </c>
      <c r="D581" t="s">
        <v>93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>
      <c r="A582" t="s">
        <v>54</v>
      </c>
      <c r="B582" t="s">
        <v>126</v>
      </c>
      <c r="C582" t="s">
        <v>122</v>
      </c>
      <c r="D582" t="s">
        <v>94</v>
      </c>
      <c r="E582">
        <v>0</v>
      </c>
      <c r="F582">
        <v>0</v>
      </c>
      <c r="G582">
        <v>27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3857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>
      <c r="A583" t="s">
        <v>54</v>
      </c>
      <c r="B583" t="s">
        <v>126</v>
      </c>
      <c r="C583" t="s">
        <v>122</v>
      </c>
      <c r="D583" t="s">
        <v>95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>
      <c r="A584" t="s">
        <v>54</v>
      </c>
      <c r="B584" t="s">
        <v>126</v>
      </c>
      <c r="C584" t="s">
        <v>122</v>
      </c>
      <c r="D584" t="s">
        <v>57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>
      <c r="A585" t="s">
        <v>54</v>
      </c>
      <c r="B585" t="s">
        <v>126</v>
      </c>
      <c r="C585" t="s">
        <v>122</v>
      </c>
      <c r="D585" t="s">
        <v>96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 t="s">
        <v>54</v>
      </c>
      <c r="B586" t="s">
        <v>126</v>
      </c>
      <c r="C586" t="s">
        <v>122</v>
      </c>
      <c r="D586" t="s">
        <v>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 t="s">
        <v>54</v>
      </c>
      <c r="B587" t="s">
        <v>126</v>
      </c>
      <c r="C587" t="s">
        <v>122</v>
      </c>
      <c r="D587" t="s">
        <v>98</v>
      </c>
      <c r="E587">
        <v>0</v>
      </c>
      <c r="F587">
        <v>0</v>
      </c>
      <c r="G587">
        <v>0</v>
      </c>
      <c r="H587">
        <v>0</v>
      </c>
      <c r="I587">
        <v>25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93</v>
      </c>
      <c r="AH587">
        <v>0</v>
      </c>
      <c r="AI587">
        <v>0</v>
      </c>
      <c r="AJ587">
        <v>0</v>
      </c>
      <c r="AK587">
        <v>0</v>
      </c>
    </row>
    <row r="588" spans="1:37">
      <c r="A588" t="s">
        <v>54</v>
      </c>
      <c r="B588" t="s">
        <v>126</v>
      </c>
      <c r="C588" t="s">
        <v>122</v>
      </c>
      <c r="D588" t="s">
        <v>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40</v>
      </c>
      <c r="K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 t="s">
        <v>54</v>
      </c>
      <c r="B589" t="s">
        <v>126</v>
      </c>
      <c r="C589" t="s">
        <v>122</v>
      </c>
      <c r="D589" t="s">
        <v>100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306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43</v>
      </c>
      <c r="AI589">
        <v>0</v>
      </c>
      <c r="AJ589">
        <v>0</v>
      </c>
      <c r="AK589">
        <v>0</v>
      </c>
    </row>
    <row r="590" spans="1:37">
      <c r="A590" t="s">
        <v>54</v>
      </c>
      <c r="B590" t="s">
        <v>126</v>
      </c>
      <c r="C590" t="s">
        <v>122</v>
      </c>
      <c r="D590" t="s">
        <v>101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 t="s">
        <v>54</v>
      </c>
      <c r="B591" t="s">
        <v>126</v>
      </c>
      <c r="C591" t="s">
        <v>122</v>
      </c>
      <c r="D591" t="s">
        <v>102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7">
      <c r="A592" t="s">
        <v>54</v>
      </c>
      <c r="B592" t="s">
        <v>126</v>
      </c>
      <c r="C592" t="s">
        <v>122</v>
      </c>
      <c r="D592" t="s">
        <v>67</v>
      </c>
      <c r="G592">
        <v>0</v>
      </c>
    </row>
    <row r="593" spans="1:7">
      <c r="A593" t="s">
        <v>54</v>
      </c>
      <c r="B593" t="s">
        <v>126</v>
      </c>
      <c r="C593" t="s">
        <v>122</v>
      </c>
      <c r="D593" t="s">
        <v>68</v>
      </c>
      <c r="G593">
        <v>0</v>
      </c>
    </row>
    <row r="594" spans="1:37">
      <c r="A594" t="s">
        <v>54</v>
      </c>
      <c r="B594" t="s">
        <v>126</v>
      </c>
      <c r="C594" t="s">
        <v>122</v>
      </c>
      <c r="D594" t="s">
        <v>69</v>
      </c>
      <c r="G594">
        <v>0</v>
      </c>
      <c r="AB594">
        <v>0</v>
      </c>
      <c r="AE594">
        <v>0</v>
      </c>
      <c r="AK594">
        <v>0</v>
      </c>
    </row>
    <row r="595" spans="1:37">
      <c r="A595" t="s">
        <v>54</v>
      </c>
      <c r="B595" t="s">
        <v>126</v>
      </c>
      <c r="C595" t="s">
        <v>122</v>
      </c>
      <c r="D595" t="s">
        <v>70</v>
      </c>
      <c r="G595">
        <v>0</v>
      </c>
      <c r="AB595">
        <v>0</v>
      </c>
      <c r="AK595">
        <v>0</v>
      </c>
    </row>
    <row r="596" spans="1:37">
      <c r="A596" t="s">
        <v>54</v>
      </c>
      <c r="B596" t="s">
        <v>126</v>
      </c>
      <c r="C596" t="s">
        <v>122</v>
      </c>
      <c r="D596" t="s">
        <v>71</v>
      </c>
      <c r="E596">
        <v>92</v>
      </c>
      <c r="G596">
        <v>46</v>
      </c>
      <c r="I596">
        <v>0</v>
      </c>
      <c r="J596">
        <v>46</v>
      </c>
      <c r="K596">
        <v>138</v>
      </c>
      <c r="M596">
        <v>0</v>
      </c>
      <c r="N596">
        <v>184</v>
      </c>
      <c r="O596">
        <v>185</v>
      </c>
      <c r="P596">
        <v>230</v>
      </c>
      <c r="Q596">
        <v>0</v>
      </c>
      <c r="R596">
        <v>47</v>
      </c>
      <c r="V596">
        <v>46</v>
      </c>
      <c r="X596">
        <v>0</v>
      </c>
      <c r="Y596">
        <v>0</v>
      </c>
      <c r="AB596">
        <v>0</v>
      </c>
      <c r="AC596">
        <v>0</v>
      </c>
      <c r="AD596">
        <v>92</v>
      </c>
      <c r="AE596">
        <v>46</v>
      </c>
      <c r="AF596">
        <v>96</v>
      </c>
      <c r="AG596">
        <v>47</v>
      </c>
      <c r="AH596">
        <v>0</v>
      </c>
      <c r="AI596">
        <v>0</v>
      </c>
      <c r="AJ596">
        <v>0</v>
      </c>
      <c r="AK596">
        <v>0</v>
      </c>
    </row>
    <row r="597" spans="1:32">
      <c r="A597" t="s">
        <v>54</v>
      </c>
      <c r="B597" t="s">
        <v>126</v>
      </c>
      <c r="C597" t="s">
        <v>122</v>
      </c>
      <c r="D597" t="s">
        <v>72</v>
      </c>
      <c r="G597">
        <v>0</v>
      </c>
      <c r="K597">
        <v>0</v>
      </c>
      <c r="L597">
        <v>0</v>
      </c>
      <c r="M597">
        <v>0</v>
      </c>
      <c r="U597">
        <v>0</v>
      </c>
      <c r="V597">
        <v>0</v>
      </c>
      <c r="X597">
        <v>44</v>
      </c>
      <c r="AC597">
        <v>0</v>
      </c>
      <c r="AD597">
        <v>0</v>
      </c>
      <c r="AE597">
        <v>0</v>
      </c>
      <c r="AF597">
        <v>44</v>
      </c>
    </row>
    <row r="598" spans="1:37">
      <c r="A598" t="s">
        <v>54</v>
      </c>
      <c r="B598" t="s">
        <v>126</v>
      </c>
      <c r="C598" t="s">
        <v>122</v>
      </c>
      <c r="D598" t="s">
        <v>73</v>
      </c>
      <c r="G598">
        <v>0</v>
      </c>
      <c r="AB598">
        <v>0</v>
      </c>
      <c r="AE598">
        <v>0</v>
      </c>
      <c r="AK598">
        <v>0</v>
      </c>
    </row>
    <row r="599" spans="1:37">
      <c r="A599" t="s">
        <v>54</v>
      </c>
      <c r="B599" t="s">
        <v>126</v>
      </c>
      <c r="C599" t="s">
        <v>122</v>
      </c>
      <c r="D599" t="s">
        <v>74</v>
      </c>
      <c r="E599">
        <v>0</v>
      </c>
      <c r="G599">
        <v>0</v>
      </c>
      <c r="S599">
        <v>0</v>
      </c>
      <c r="AB599">
        <v>0</v>
      </c>
      <c r="AE599">
        <v>0</v>
      </c>
      <c r="AF599">
        <v>0</v>
      </c>
      <c r="AK599">
        <v>0</v>
      </c>
    </row>
    <row r="600" spans="1:7">
      <c r="A600" t="s">
        <v>54</v>
      </c>
      <c r="B600" t="s">
        <v>126</v>
      </c>
      <c r="C600" t="s">
        <v>122</v>
      </c>
      <c r="D600" t="s">
        <v>75</v>
      </c>
      <c r="E600">
        <v>0</v>
      </c>
      <c r="G600">
        <v>0</v>
      </c>
    </row>
    <row r="601" spans="1:32">
      <c r="A601" t="s">
        <v>54</v>
      </c>
      <c r="B601" t="s">
        <v>126</v>
      </c>
      <c r="C601" t="s">
        <v>122</v>
      </c>
      <c r="D601" t="s">
        <v>76</v>
      </c>
      <c r="G601">
        <v>0</v>
      </c>
      <c r="M601">
        <v>0</v>
      </c>
      <c r="O601">
        <v>0</v>
      </c>
      <c r="T601">
        <v>0</v>
      </c>
      <c r="U601">
        <v>0</v>
      </c>
      <c r="AA601">
        <v>0</v>
      </c>
      <c r="AC601">
        <v>0</v>
      </c>
      <c r="AE601">
        <v>0</v>
      </c>
      <c r="AF601">
        <v>0</v>
      </c>
    </row>
    <row r="602" spans="1:37">
      <c r="A602" t="s">
        <v>54</v>
      </c>
      <c r="B602" t="s">
        <v>126</v>
      </c>
      <c r="C602" t="s">
        <v>122</v>
      </c>
      <c r="D602" t="s">
        <v>77</v>
      </c>
      <c r="G602">
        <v>0</v>
      </c>
      <c r="AB602">
        <v>0</v>
      </c>
      <c r="AE602">
        <v>0</v>
      </c>
      <c r="AK602">
        <v>0</v>
      </c>
    </row>
    <row r="603" spans="1:37">
      <c r="A603" t="s">
        <v>54</v>
      </c>
      <c r="B603" t="s">
        <v>126</v>
      </c>
      <c r="C603" t="s">
        <v>122</v>
      </c>
      <c r="D603" t="s">
        <v>78</v>
      </c>
      <c r="E603">
        <v>86</v>
      </c>
      <c r="G603">
        <v>0</v>
      </c>
      <c r="I603">
        <v>43</v>
      </c>
      <c r="J603">
        <v>1759</v>
      </c>
      <c r="K603">
        <v>214</v>
      </c>
      <c r="L603">
        <v>127</v>
      </c>
      <c r="M603">
        <v>0</v>
      </c>
      <c r="N603">
        <v>472</v>
      </c>
      <c r="O603">
        <v>599</v>
      </c>
      <c r="P603">
        <v>729</v>
      </c>
      <c r="Q603">
        <v>43</v>
      </c>
      <c r="R603">
        <v>0</v>
      </c>
      <c r="S603">
        <v>217</v>
      </c>
      <c r="T603">
        <v>0</v>
      </c>
      <c r="U603">
        <v>0</v>
      </c>
      <c r="V603">
        <v>43</v>
      </c>
      <c r="X603">
        <v>170</v>
      </c>
      <c r="Z603">
        <v>0</v>
      </c>
      <c r="AA603">
        <v>0</v>
      </c>
      <c r="AB603">
        <v>0</v>
      </c>
      <c r="AC603">
        <v>386</v>
      </c>
      <c r="AD603">
        <v>257</v>
      </c>
      <c r="AE603">
        <v>256</v>
      </c>
      <c r="AF603">
        <v>386</v>
      </c>
      <c r="AH603">
        <v>172</v>
      </c>
      <c r="AI603">
        <v>85</v>
      </c>
      <c r="AJ603">
        <v>0</v>
      </c>
      <c r="AK603">
        <v>0</v>
      </c>
    </row>
    <row r="604" spans="1:37">
      <c r="A604" t="s">
        <v>54</v>
      </c>
      <c r="B604" t="s">
        <v>126</v>
      </c>
      <c r="C604" t="s">
        <v>122</v>
      </c>
      <c r="D604" t="s">
        <v>79</v>
      </c>
      <c r="E604">
        <v>240</v>
      </c>
      <c r="F604">
        <v>0</v>
      </c>
      <c r="G604">
        <v>0</v>
      </c>
      <c r="I604">
        <v>200</v>
      </c>
      <c r="J604">
        <v>920</v>
      </c>
      <c r="K604">
        <v>80</v>
      </c>
      <c r="L604">
        <v>40</v>
      </c>
      <c r="M604">
        <v>80</v>
      </c>
      <c r="N604">
        <v>680</v>
      </c>
      <c r="O604">
        <v>240</v>
      </c>
      <c r="P604">
        <v>160</v>
      </c>
      <c r="Q604">
        <v>40</v>
      </c>
      <c r="R604">
        <v>0</v>
      </c>
      <c r="S604">
        <v>80</v>
      </c>
      <c r="T604">
        <v>0</v>
      </c>
      <c r="U604">
        <v>0</v>
      </c>
      <c r="V604">
        <v>40</v>
      </c>
      <c r="W604">
        <v>0</v>
      </c>
      <c r="X604">
        <v>0</v>
      </c>
      <c r="Z604">
        <v>0</v>
      </c>
      <c r="AB604">
        <v>0</v>
      </c>
      <c r="AC604">
        <v>40</v>
      </c>
      <c r="AD604">
        <v>760</v>
      </c>
      <c r="AE604">
        <v>0</v>
      </c>
      <c r="AF604">
        <v>0</v>
      </c>
      <c r="AG604">
        <v>0</v>
      </c>
      <c r="AH604">
        <v>1200</v>
      </c>
      <c r="AI604">
        <v>0</v>
      </c>
      <c r="AJ604">
        <v>0</v>
      </c>
      <c r="AK604">
        <v>0</v>
      </c>
    </row>
    <row r="605" spans="1:37">
      <c r="A605" t="s">
        <v>54</v>
      </c>
      <c r="B605" t="s">
        <v>126</v>
      </c>
      <c r="C605" t="s">
        <v>122</v>
      </c>
      <c r="D605" t="s">
        <v>80</v>
      </c>
      <c r="E605">
        <v>0</v>
      </c>
      <c r="G605">
        <v>0</v>
      </c>
      <c r="AB605">
        <v>0</v>
      </c>
      <c r="AE605">
        <v>0</v>
      </c>
      <c r="AK605">
        <v>0</v>
      </c>
    </row>
    <row r="606" spans="1:37">
      <c r="A606" t="s">
        <v>54</v>
      </c>
      <c r="B606" t="s">
        <v>126</v>
      </c>
      <c r="C606" t="s">
        <v>122</v>
      </c>
      <c r="D606" t="s">
        <v>81</v>
      </c>
      <c r="G606">
        <v>0</v>
      </c>
      <c r="AB606">
        <v>0</v>
      </c>
      <c r="AE606">
        <v>0</v>
      </c>
      <c r="AK606">
        <v>0</v>
      </c>
    </row>
    <row r="607" spans="1:37">
      <c r="A607" t="s">
        <v>54</v>
      </c>
      <c r="B607" t="s">
        <v>126</v>
      </c>
      <c r="C607" t="s">
        <v>122</v>
      </c>
      <c r="D607" t="s">
        <v>82</v>
      </c>
      <c r="G607">
        <v>0</v>
      </c>
      <c r="AB607">
        <v>0</v>
      </c>
      <c r="AE607">
        <v>0</v>
      </c>
      <c r="AK607">
        <v>0</v>
      </c>
    </row>
    <row r="608" spans="1:37">
      <c r="A608" t="s">
        <v>54</v>
      </c>
      <c r="B608" t="s">
        <v>126</v>
      </c>
      <c r="C608" t="s">
        <v>122</v>
      </c>
      <c r="D608" t="s">
        <v>83</v>
      </c>
      <c r="G608">
        <v>0</v>
      </c>
      <c r="AK608">
        <v>0</v>
      </c>
    </row>
    <row r="609" spans="1:37">
      <c r="A609" t="s">
        <v>54</v>
      </c>
      <c r="B609" t="s">
        <v>126</v>
      </c>
      <c r="C609" t="s">
        <v>122</v>
      </c>
      <c r="D609" t="s">
        <v>84</v>
      </c>
      <c r="G609">
        <v>0</v>
      </c>
      <c r="AB609">
        <v>0</v>
      </c>
      <c r="AE609">
        <v>0</v>
      </c>
      <c r="AK609">
        <v>0</v>
      </c>
    </row>
    <row r="610" spans="1:37">
      <c r="A610" t="s">
        <v>54</v>
      </c>
      <c r="B610" t="s">
        <v>126</v>
      </c>
      <c r="C610" t="s">
        <v>122</v>
      </c>
      <c r="D610" t="s">
        <v>85</v>
      </c>
      <c r="G610">
        <v>0</v>
      </c>
      <c r="I610">
        <v>40</v>
      </c>
      <c r="X610">
        <v>0</v>
      </c>
      <c r="AB610">
        <v>0</v>
      </c>
      <c r="AD610">
        <v>0</v>
      </c>
      <c r="AE610">
        <v>0</v>
      </c>
      <c r="AK610">
        <v>0</v>
      </c>
    </row>
    <row r="611" spans="1:37">
      <c r="A611" t="s">
        <v>54</v>
      </c>
      <c r="B611" t="s">
        <v>126</v>
      </c>
      <c r="C611" t="s">
        <v>122</v>
      </c>
      <c r="D611" t="s">
        <v>86</v>
      </c>
      <c r="E611">
        <v>2863</v>
      </c>
      <c r="F611">
        <v>699</v>
      </c>
      <c r="G611">
        <v>589</v>
      </c>
      <c r="I611">
        <v>1319</v>
      </c>
      <c r="J611">
        <v>6317</v>
      </c>
      <c r="K611">
        <v>212</v>
      </c>
      <c r="L611">
        <v>375</v>
      </c>
      <c r="M611">
        <v>38</v>
      </c>
      <c r="N611">
        <v>1638</v>
      </c>
      <c r="O611">
        <v>63</v>
      </c>
      <c r="P611">
        <v>2508</v>
      </c>
      <c r="Q611">
        <v>327</v>
      </c>
      <c r="R611">
        <v>722</v>
      </c>
      <c r="S611">
        <v>71</v>
      </c>
      <c r="T611">
        <v>0</v>
      </c>
      <c r="U611">
        <v>0</v>
      </c>
      <c r="V611">
        <v>938</v>
      </c>
      <c r="W611">
        <v>27</v>
      </c>
      <c r="X611">
        <v>1445</v>
      </c>
      <c r="Y611">
        <v>0</v>
      </c>
      <c r="Z611">
        <v>0</v>
      </c>
      <c r="AA611">
        <v>0</v>
      </c>
      <c r="AB611">
        <v>842</v>
      </c>
      <c r="AC611">
        <v>13</v>
      </c>
      <c r="AD611">
        <v>4308</v>
      </c>
      <c r="AE611">
        <v>335</v>
      </c>
      <c r="AF611">
        <v>1750</v>
      </c>
      <c r="AG611">
        <v>18</v>
      </c>
      <c r="AH611">
        <v>23</v>
      </c>
      <c r="AI611">
        <v>148</v>
      </c>
      <c r="AJ611">
        <v>240</v>
      </c>
      <c r="AK611">
        <v>0</v>
      </c>
    </row>
    <row r="612" spans="1:37">
      <c r="A612" t="s">
        <v>54</v>
      </c>
      <c r="B612" t="s">
        <v>126</v>
      </c>
      <c r="C612" t="s">
        <v>122</v>
      </c>
      <c r="D612" t="s">
        <v>103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 t="s">
        <v>54</v>
      </c>
      <c r="B613" t="s">
        <v>126</v>
      </c>
      <c r="C613" t="s">
        <v>122</v>
      </c>
      <c r="D613" t="s">
        <v>59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 t="s">
        <v>54</v>
      </c>
      <c r="B614" t="s">
        <v>126</v>
      </c>
      <c r="C614" t="s">
        <v>122</v>
      </c>
      <c r="D614" t="s">
        <v>104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 t="s">
        <v>54</v>
      </c>
      <c r="B615" t="s">
        <v>126</v>
      </c>
      <c r="C615" t="s">
        <v>122</v>
      </c>
      <c r="D615" t="s">
        <v>60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 t="s">
        <v>54</v>
      </c>
      <c r="B616" t="s">
        <v>126</v>
      </c>
      <c r="C616" t="s">
        <v>122</v>
      </c>
      <c r="D616" t="s">
        <v>62</v>
      </c>
      <c r="E616">
        <v>1795</v>
      </c>
      <c r="F616">
        <v>0</v>
      </c>
      <c r="G616">
        <v>1</v>
      </c>
      <c r="H616">
        <v>0</v>
      </c>
      <c r="I616">
        <v>342</v>
      </c>
      <c r="J616">
        <v>4184</v>
      </c>
      <c r="K616">
        <v>134</v>
      </c>
      <c r="L616">
        <v>76</v>
      </c>
      <c r="M616">
        <v>0</v>
      </c>
      <c r="N616">
        <v>0</v>
      </c>
      <c r="O616">
        <v>10076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1218</v>
      </c>
      <c r="V616">
        <v>38</v>
      </c>
      <c r="W616">
        <v>0</v>
      </c>
      <c r="X616">
        <v>7</v>
      </c>
      <c r="Y616">
        <v>0</v>
      </c>
      <c r="Z616">
        <v>0</v>
      </c>
      <c r="AA616">
        <v>0</v>
      </c>
      <c r="AB616">
        <v>119</v>
      </c>
      <c r="AC616">
        <v>225</v>
      </c>
      <c r="AD616">
        <v>383</v>
      </c>
      <c r="AE616">
        <v>420</v>
      </c>
      <c r="AF616">
        <v>832</v>
      </c>
      <c r="AG616">
        <v>8</v>
      </c>
      <c r="AH616">
        <v>0</v>
      </c>
      <c r="AI616">
        <v>50</v>
      </c>
      <c r="AJ616">
        <v>127</v>
      </c>
      <c r="AK616">
        <v>0</v>
      </c>
    </row>
    <row r="617" spans="1:37">
      <c r="A617" t="s">
        <v>54</v>
      </c>
      <c r="B617" t="s">
        <v>126</v>
      </c>
      <c r="C617" t="s">
        <v>122</v>
      </c>
      <c r="D617" t="s">
        <v>63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 t="s">
        <v>54</v>
      </c>
      <c r="B618" t="s">
        <v>126</v>
      </c>
      <c r="C618" t="s">
        <v>122</v>
      </c>
      <c r="D618" t="s">
        <v>105</v>
      </c>
      <c r="E618">
        <v>15304</v>
      </c>
      <c r="F618">
        <v>4359</v>
      </c>
      <c r="G618">
        <v>1222</v>
      </c>
      <c r="H618">
        <v>0</v>
      </c>
      <c r="I618">
        <v>5424</v>
      </c>
      <c r="J618">
        <v>23848</v>
      </c>
      <c r="K618">
        <v>2396</v>
      </c>
      <c r="L618">
        <v>3189</v>
      </c>
      <c r="M618">
        <v>1102</v>
      </c>
      <c r="N618">
        <v>13155</v>
      </c>
      <c r="O618">
        <v>6997</v>
      </c>
      <c r="P618">
        <v>28150</v>
      </c>
      <c r="Q618">
        <v>403</v>
      </c>
      <c r="R618">
        <v>131</v>
      </c>
      <c r="S618">
        <v>4182</v>
      </c>
      <c r="T618">
        <v>0</v>
      </c>
      <c r="U618">
        <v>5289</v>
      </c>
      <c r="V618">
        <v>1905</v>
      </c>
      <c r="W618">
        <v>863</v>
      </c>
      <c r="X618">
        <v>8593</v>
      </c>
      <c r="Y618">
        <v>0</v>
      </c>
      <c r="Z618">
        <v>36</v>
      </c>
      <c r="AA618">
        <v>0</v>
      </c>
      <c r="AB618">
        <v>913</v>
      </c>
      <c r="AC618">
        <v>2973</v>
      </c>
      <c r="AD618">
        <v>15229</v>
      </c>
      <c r="AE618">
        <v>731</v>
      </c>
      <c r="AF618">
        <v>5393</v>
      </c>
      <c r="AG618">
        <v>302</v>
      </c>
      <c r="AH618">
        <v>15114</v>
      </c>
      <c r="AI618">
        <v>1457</v>
      </c>
      <c r="AJ618">
        <v>1621</v>
      </c>
      <c r="AK618">
        <v>0</v>
      </c>
    </row>
    <row r="619" spans="1:37">
      <c r="A619" t="s">
        <v>54</v>
      </c>
      <c r="B619" t="s">
        <v>126</v>
      </c>
      <c r="C619" t="s">
        <v>122</v>
      </c>
      <c r="D619" t="s">
        <v>106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 t="s">
        <v>54</v>
      </c>
      <c r="B620" t="s">
        <v>126</v>
      </c>
      <c r="C620" t="s">
        <v>122</v>
      </c>
      <c r="D620" t="s">
        <v>107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 t="s">
        <v>54</v>
      </c>
      <c r="B621" t="s">
        <v>126</v>
      </c>
      <c r="C621" t="s">
        <v>122</v>
      </c>
      <c r="D621" t="s">
        <v>108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 t="s">
        <v>54</v>
      </c>
      <c r="B622" t="s">
        <v>126</v>
      </c>
      <c r="C622" t="s">
        <v>122</v>
      </c>
      <c r="D622" t="s">
        <v>109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>
      <c r="A623" t="s">
        <v>54</v>
      </c>
      <c r="B623" t="s">
        <v>126</v>
      </c>
      <c r="C623" t="s">
        <v>122</v>
      </c>
      <c r="D623" t="s">
        <v>87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 t="s">
        <v>54</v>
      </c>
      <c r="B624" t="s">
        <v>126</v>
      </c>
      <c r="C624" t="s">
        <v>122</v>
      </c>
      <c r="D624" t="s">
        <v>88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>
      <c r="A625" t="s">
        <v>54</v>
      </c>
      <c r="B625" t="s">
        <v>126</v>
      </c>
      <c r="C625" t="s">
        <v>122</v>
      </c>
      <c r="D625" t="s">
        <v>110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 t="s">
        <v>54</v>
      </c>
      <c r="B626" t="s">
        <v>126</v>
      </c>
      <c r="C626" t="s">
        <v>122</v>
      </c>
      <c r="D626" t="s">
        <v>89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>
      <c r="A627" t="s">
        <v>54</v>
      </c>
      <c r="B627" t="s">
        <v>126</v>
      </c>
      <c r="C627" t="s">
        <v>122</v>
      </c>
      <c r="D627" t="s">
        <v>64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 t="s">
        <v>54</v>
      </c>
      <c r="B628" t="s">
        <v>126</v>
      </c>
      <c r="C628" t="s">
        <v>122</v>
      </c>
      <c r="D628" t="s">
        <v>65</v>
      </c>
      <c r="E628">
        <v>6055</v>
      </c>
      <c r="F628">
        <v>2383</v>
      </c>
      <c r="G628">
        <v>623</v>
      </c>
      <c r="H628">
        <v>32</v>
      </c>
      <c r="I628">
        <v>1753</v>
      </c>
      <c r="J628">
        <v>16236</v>
      </c>
      <c r="K628">
        <v>821</v>
      </c>
      <c r="L628">
        <v>1001</v>
      </c>
      <c r="M628">
        <v>799</v>
      </c>
      <c r="N628">
        <v>5094</v>
      </c>
      <c r="O628">
        <v>5558</v>
      </c>
      <c r="P628">
        <v>0</v>
      </c>
      <c r="Q628">
        <v>644</v>
      </c>
      <c r="R628">
        <v>551</v>
      </c>
      <c r="S628">
        <v>1404</v>
      </c>
      <c r="T628">
        <v>11</v>
      </c>
      <c r="U628">
        <v>14087</v>
      </c>
      <c r="V628">
        <v>900</v>
      </c>
      <c r="W628">
        <v>61</v>
      </c>
      <c r="X628">
        <v>1717</v>
      </c>
      <c r="Y628">
        <v>25</v>
      </c>
      <c r="Z628">
        <v>7</v>
      </c>
      <c r="AA628">
        <v>0</v>
      </c>
      <c r="AB628">
        <v>875</v>
      </c>
      <c r="AC628">
        <v>2581</v>
      </c>
      <c r="AD628">
        <v>6678</v>
      </c>
      <c r="AE628">
        <v>2092</v>
      </c>
      <c r="AF628">
        <v>2524</v>
      </c>
      <c r="AG628">
        <v>256</v>
      </c>
      <c r="AH628">
        <v>8010</v>
      </c>
      <c r="AI628">
        <v>605</v>
      </c>
      <c r="AJ628">
        <v>590</v>
      </c>
      <c r="AK628">
        <v>0</v>
      </c>
    </row>
    <row r="629" s="14" customFormat="1" spans="1:37">
      <c r="A629" s="14" t="s">
        <v>54</v>
      </c>
      <c r="B629" s="14" t="s">
        <v>126</v>
      </c>
      <c r="C629" s="14" t="s">
        <v>122</v>
      </c>
      <c r="D629" s="14" t="s">
        <v>111</v>
      </c>
      <c r="E629" s="14">
        <v>685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13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8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13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>
      <c r="A630" t="s">
        <v>54</v>
      </c>
      <c r="B630" t="s">
        <v>126</v>
      </c>
      <c r="C630" t="s">
        <v>123</v>
      </c>
      <c r="D630" t="s">
        <v>91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 t="s">
        <v>54</v>
      </c>
      <c r="B631" t="s">
        <v>126</v>
      </c>
      <c r="C631" t="s">
        <v>123</v>
      </c>
      <c r="D631" t="s">
        <v>92</v>
      </c>
      <c r="E631">
        <v>0</v>
      </c>
      <c r="F631">
        <v>0</v>
      </c>
      <c r="G631">
        <v>28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>
      <c r="A632" t="s">
        <v>54</v>
      </c>
      <c r="B632" t="s">
        <v>126</v>
      </c>
      <c r="C632" t="s">
        <v>123</v>
      </c>
      <c r="D632" t="s">
        <v>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 t="s">
        <v>54</v>
      </c>
      <c r="B633" t="s">
        <v>126</v>
      </c>
      <c r="C633" t="s">
        <v>123</v>
      </c>
      <c r="D633" t="s">
        <v>94</v>
      </c>
      <c r="E633">
        <v>0</v>
      </c>
      <c r="F633">
        <v>0</v>
      </c>
      <c r="G633">
        <v>0</v>
      </c>
      <c r="H633">
        <v>0</v>
      </c>
      <c r="I633">
        <v>23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26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251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105</v>
      </c>
    </row>
    <row r="634" spans="1:37">
      <c r="A634" t="s">
        <v>54</v>
      </c>
      <c r="B634" t="s">
        <v>126</v>
      </c>
      <c r="C634" t="s">
        <v>123</v>
      </c>
      <c r="D634" t="s">
        <v>95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 t="s">
        <v>54</v>
      </c>
      <c r="B635" t="s">
        <v>126</v>
      </c>
      <c r="C635" t="s">
        <v>123</v>
      </c>
      <c r="D635" t="s">
        <v>57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171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 t="s">
        <v>54</v>
      </c>
      <c r="B636" t="s">
        <v>126</v>
      </c>
      <c r="C636" t="s">
        <v>123</v>
      </c>
      <c r="D636" t="s">
        <v>96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>
      <c r="A637" t="s">
        <v>54</v>
      </c>
      <c r="B637" t="s">
        <v>126</v>
      </c>
      <c r="C637" t="s">
        <v>123</v>
      </c>
      <c r="D637" t="s">
        <v>97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 t="s">
        <v>54</v>
      </c>
      <c r="B638" t="s">
        <v>126</v>
      </c>
      <c r="C638" t="s">
        <v>123</v>
      </c>
      <c r="D638" t="s">
        <v>98</v>
      </c>
      <c r="E638">
        <v>0</v>
      </c>
      <c r="F638">
        <v>0</v>
      </c>
      <c r="G638">
        <v>0</v>
      </c>
      <c r="H638">
        <v>0</v>
      </c>
      <c r="I638">
        <v>101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89</v>
      </c>
      <c r="AE638">
        <v>0</v>
      </c>
      <c r="AF638">
        <v>0</v>
      </c>
      <c r="AG638">
        <v>37</v>
      </c>
      <c r="AH638">
        <v>0</v>
      </c>
      <c r="AI638">
        <v>0</v>
      </c>
      <c r="AJ638">
        <v>0</v>
      </c>
      <c r="AK638">
        <v>0</v>
      </c>
    </row>
    <row r="639" spans="1:37">
      <c r="A639" t="s">
        <v>54</v>
      </c>
      <c r="B639" t="s">
        <v>126</v>
      </c>
      <c r="C639" t="s">
        <v>123</v>
      </c>
      <c r="D639" t="s">
        <v>99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180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80</v>
      </c>
      <c r="AE639">
        <v>0</v>
      </c>
      <c r="AF639">
        <v>0</v>
      </c>
      <c r="AG639">
        <v>20</v>
      </c>
      <c r="AH639">
        <v>0</v>
      </c>
      <c r="AI639">
        <v>0</v>
      </c>
      <c r="AJ639">
        <v>0</v>
      </c>
      <c r="AK639">
        <v>0</v>
      </c>
    </row>
    <row r="640" spans="1:37">
      <c r="A640" t="s">
        <v>54</v>
      </c>
      <c r="B640" t="s">
        <v>126</v>
      </c>
      <c r="C640" t="s">
        <v>123</v>
      </c>
      <c r="D640" t="s">
        <v>100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 t="s">
        <v>54</v>
      </c>
      <c r="B641" t="s">
        <v>126</v>
      </c>
      <c r="C641" t="s">
        <v>123</v>
      </c>
      <c r="D641" t="s">
        <v>101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 t="s">
        <v>54</v>
      </c>
      <c r="B642" t="s">
        <v>126</v>
      </c>
      <c r="C642" t="s">
        <v>123</v>
      </c>
      <c r="D642" t="s">
        <v>102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7">
      <c r="A643" t="s">
        <v>54</v>
      </c>
      <c r="B643" t="s">
        <v>126</v>
      </c>
      <c r="C643" t="s">
        <v>123</v>
      </c>
      <c r="D643" t="s">
        <v>67</v>
      </c>
      <c r="G643">
        <v>0</v>
      </c>
    </row>
    <row r="644" spans="1:7">
      <c r="A644" t="s">
        <v>54</v>
      </c>
      <c r="B644" t="s">
        <v>126</v>
      </c>
      <c r="C644" t="s">
        <v>123</v>
      </c>
      <c r="D644" t="s">
        <v>68</v>
      </c>
      <c r="G644">
        <v>0</v>
      </c>
    </row>
    <row r="645" spans="1:37">
      <c r="A645" t="s">
        <v>54</v>
      </c>
      <c r="B645" t="s">
        <v>126</v>
      </c>
      <c r="C645" t="s">
        <v>123</v>
      </c>
      <c r="D645" t="s">
        <v>69</v>
      </c>
      <c r="G645">
        <v>0</v>
      </c>
      <c r="AB645">
        <v>0</v>
      </c>
      <c r="AE645">
        <v>0</v>
      </c>
      <c r="AF645">
        <v>0</v>
      </c>
      <c r="AK645">
        <v>0</v>
      </c>
    </row>
    <row r="646" spans="1:37">
      <c r="A646" t="s">
        <v>54</v>
      </c>
      <c r="B646" t="s">
        <v>126</v>
      </c>
      <c r="C646" t="s">
        <v>123</v>
      </c>
      <c r="D646" t="s">
        <v>70</v>
      </c>
      <c r="G646">
        <v>0</v>
      </c>
      <c r="AB646">
        <v>0</v>
      </c>
      <c r="AK646">
        <v>0</v>
      </c>
    </row>
    <row r="647" spans="1:37">
      <c r="A647" t="s">
        <v>54</v>
      </c>
      <c r="B647" t="s">
        <v>126</v>
      </c>
      <c r="C647" t="s">
        <v>123</v>
      </c>
      <c r="D647" t="s">
        <v>71</v>
      </c>
      <c r="E647">
        <v>414</v>
      </c>
      <c r="F647">
        <v>0</v>
      </c>
      <c r="G647">
        <v>92</v>
      </c>
      <c r="I647">
        <v>44</v>
      </c>
      <c r="K647">
        <v>92</v>
      </c>
      <c r="L647">
        <v>0</v>
      </c>
      <c r="M647">
        <v>0</v>
      </c>
      <c r="N647">
        <v>230</v>
      </c>
      <c r="Q647">
        <v>94</v>
      </c>
      <c r="R647">
        <v>94</v>
      </c>
      <c r="U647">
        <v>46</v>
      </c>
      <c r="V647">
        <v>139</v>
      </c>
      <c r="W647">
        <v>0</v>
      </c>
      <c r="X647">
        <v>0</v>
      </c>
      <c r="Z647">
        <v>0</v>
      </c>
      <c r="AB647">
        <v>0</v>
      </c>
      <c r="AC647">
        <v>784</v>
      </c>
      <c r="AD647">
        <v>92</v>
      </c>
      <c r="AE647">
        <v>506</v>
      </c>
      <c r="AF647">
        <v>2936</v>
      </c>
      <c r="AG647">
        <v>0</v>
      </c>
      <c r="AI647">
        <v>0</v>
      </c>
      <c r="AJ647">
        <v>184</v>
      </c>
      <c r="AK647">
        <v>0</v>
      </c>
    </row>
    <row r="648" spans="1:36">
      <c r="A648" t="s">
        <v>54</v>
      </c>
      <c r="B648" t="s">
        <v>126</v>
      </c>
      <c r="C648" t="s">
        <v>123</v>
      </c>
      <c r="D648" t="s">
        <v>72</v>
      </c>
      <c r="F648">
        <v>180</v>
      </c>
      <c r="G648">
        <v>0</v>
      </c>
      <c r="K648">
        <v>0</v>
      </c>
      <c r="L648">
        <v>0</v>
      </c>
      <c r="M648">
        <v>0</v>
      </c>
      <c r="O648">
        <v>86</v>
      </c>
      <c r="Q648">
        <v>223</v>
      </c>
      <c r="U648">
        <v>0</v>
      </c>
      <c r="V648">
        <v>45</v>
      </c>
      <c r="X648">
        <v>0</v>
      </c>
      <c r="AC648">
        <v>0</v>
      </c>
      <c r="AD648">
        <v>90</v>
      </c>
      <c r="AE648">
        <v>132</v>
      </c>
      <c r="AF648">
        <v>348</v>
      </c>
      <c r="AG648">
        <v>0</v>
      </c>
      <c r="AI648">
        <v>0</v>
      </c>
      <c r="AJ648">
        <v>0</v>
      </c>
    </row>
    <row r="649" spans="1:37">
      <c r="A649" t="s">
        <v>54</v>
      </c>
      <c r="B649" t="s">
        <v>126</v>
      </c>
      <c r="C649" t="s">
        <v>123</v>
      </c>
      <c r="D649" t="s">
        <v>73</v>
      </c>
      <c r="G649">
        <v>0</v>
      </c>
      <c r="AB649">
        <v>0</v>
      </c>
      <c r="AE649">
        <v>0</v>
      </c>
      <c r="AK649">
        <v>0</v>
      </c>
    </row>
    <row r="650" spans="1:37">
      <c r="A650" t="s">
        <v>54</v>
      </c>
      <c r="B650" t="s">
        <v>126</v>
      </c>
      <c r="C650" t="s">
        <v>123</v>
      </c>
      <c r="D650" t="s">
        <v>74</v>
      </c>
      <c r="E650">
        <v>0</v>
      </c>
      <c r="F650">
        <v>0</v>
      </c>
      <c r="G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K650">
        <v>0</v>
      </c>
    </row>
    <row r="651" spans="1:7">
      <c r="A651" t="s">
        <v>54</v>
      </c>
      <c r="B651" t="s">
        <v>126</v>
      </c>
      <c r="C651" t="s">
        <v>123</v>
      </c>
      <c r="D651" t="s">
        <v>75</v>
      </c>
      <c r="E651">
        <v>0</v>
      </c>
      <c r="G651">
        <v>0</v>
      </c>
    </row>
    <row r="652" spans="1:32">
      <c r="A652" t="s">
        <v>54</v>
      </c>
      <c r="B652" t="s">
        <v>126</v>
      </c>
      <c r="C652" t="s">
        <v>123</v>
      </c>
      <c r="D652" t="s">
        <v>76</v>
      </c>
      <c r="G652">
        <v>0</v>
      </c>
      <c r="M652">
        <v>0</v>
      </c>
      <c r="O652">
        <v>0</v>
      </c>
      <c r="T652">
        <v>0</v>
      </c>
      <c r="U652">
        <v>0</v>
      </c>
      <c r="AA652">
        <v>0</v>
      </c>
      <c r="AC652">
        <v>0</v>
      </c>
      <c r="AE652">
        <v>0</v>
      </c>
      <c r="AF652">
        <v>0</v>
      </c>
    </row>
    <row r="653" spans="1:37">
      <c r="A653" t="s">
        <v>54</v>
      </c>
      <c r="B653" t="s">
        <v>126</v>
      </c>
      <c r="C653" t="s">
        <v>123</v>
      </c>
      <c r="D653" t="s">
        <v>77</v>
      </c>
      <c r="G653">
        <v>0</v>
      </c>
      <c r="AB653">
        <v>0</v>
      </c>
      <c r="AE653">
        <v>0</v>
      </c>
      <c r="AK653">
        <v>0</v>
      </c>
    </row>
    <row r="654" spans="1:37">
      <c r="A654" t="s">
        <v>54</v>
      </c>
      <c r="B654" t="s">
        <v>126</v>
      </c>
      <c r="C654" t="s">
        <v>123</v>
      </c>
      <c r="D654" t="s">
        <v>78</v>
      </c>
      <c r="E654">
        <v>13299</v>
      </c>
      <c r="F654">
        <v>1673</v>
      </c>
      <c r="G654">
        <v>888</v>
      </c>
      <c r="I654">
        <v>2095</v>
      </c>
      <c r="J654">
        <v>0</v>
      </c>
      <c r="K654">
        <v>5362</v>
      </c>
      <c r="L654">
        <v>888</v>
      </c>
      <c r="M654">
        <v>4686</v>
      </c>
      <c r="N654">
        <v>2617</v>
      </c>
      <c r="O654">
        <v>13482</v>
      </c>
      <c r="P654">
        <v>25740</v>
      </c>
      <c r="Q654">
        <v>4655</v>
      </c>
      <c r="R654">
        <v>630</v>
      </c>
      <c r="S654">
        <v>0</v>
      </c>
      <c r="T654">
        <v>1158</v>
      </c>
      <c r="U654">
        <v>2130</v>
      </c>
      <c r="V654">
        <v>431</v>
      </c>
      <c r="W654">
        <v>127</v>
      </c>
      <c r="X654">
        <v>510</v>
      </c>
      <c r="Y654">
        <v>0</v>
      </c>
      <c r="Z654">
        <v>258</v>
      </c>
      <c r="AA654">
        <v>0</v>
      </c>
      <c r="AB654">
        <v>15444</v>
      </c>
      <c r="AC654">
        <v>5534</v>
      </c>
      <c r="AD654">
        <v>3518</v>
      </c>
      <c r="AE654">
        <v>5879</v>
      </c>
      <c r="AF654">
        <v>6435</v>
      </c>
      <c r="AG654">
        <v>131</v>
      </c>
      <c r="AH654">
        <v>0</v>
      </c>
      <c r="AI654">
        <v>1065</v>
      </c>
      <c r="AJ654">
        <v>300</v>
      </c>
      <c r="AK654">
        <v>1404</v>
      </c>
    </row>
    <row r="655" spans="1:37">
      <c r="A655" t="s">
        <v>54</v>
      </c>
      <c r="B655" t="s">
        <v>126</v>
      </c>
      <c r="C655" t="s">
        <v>123</v>
      </c>
      <c r="D655" t="s">
        <v>79</v>
      </c>
      <c r="E655">
        <v>160</v>
      </c>
      <c r="F655">
        <v>920</v>
      </c>
      <c r="G655">
        <v>280</v>
      </c>
      <c r="I655">
        <v>120</v>
      </c>
      <c r="K655">
        <v>0</v>
      </c>
      <c r="L655">
        <v>160</v>
      </c>
      <c r="M655">
        <v>680</v>
      </c>
      <c r="N655">
        <v>1560</v>
      </c>
      <c r="O655">
        <v>0</v>
      </c>
      <c r="P655">
        <v>0</v>
      </c>
      <c r="Q655">
        <v>0</v>
      </c>
      <c r="R655">
        <v>40</v>
      </c>
      <c r="S655">
        <v>0</v>
      </c>
      <c r="T655">
        <v>0</v>
      </c>
      <c r="U655">
        <v>0</v>
      </c>
      <c r="V655">
        <v>80</v>
      </c>
      <c r="W655">
        <v>0</v>
      </c>
      <c r="X655">
        <v>40</v>
      </c>
      <c r="Z655">
        <v>80</v>
      </c>
      <c r="AB655">
        <v>0</v>
      </c>
      <c r="AC655">
        <v>0</v>
      </c>
      <c r="AD655">
        <v>440</v>
      </c>
      <c r="AE655">
        <v>960</v>
      </c>
      <c r="AF655">
        <v>40</v>
      </c>
      <c r="AG655">
        <v>40</v>
      </c>
      <c r="AH655">
        <v>0</v>
      </c>
      <c r="AI655">
        <v>0</v>
      </c>
      <c r="AJ655">
        <v>0</v>
      </c>
      <c r="AK655">
        <v>0</v>
      </c>
    </row>
    <row r="656" spans="1:37">
      <c r="A656" t="s">
        <v>54</v>
      </c>
      <c r="B656" t="s">
        <v>126</v>
      </c>
      <c r="C656" t="s">
        <v>123</v>
      </c>
      <c r="D656" t="s">
        <v>80</v>
      </c>
      <c r="E656">
        <v>220</v>
      </c>
      <c r="G656">
        <v>0</v>
      </c>
      <c r="AB656">
        <v>0</v>
      </c>
      <c r="AE656">
        <v>0</v>
      </c>
      <c r="AK656">
        <v>0</v>
      </c>
    </row>
    <row r="657" spans="1:37">
      <c r="A657" t="s">
        <v>54</v>
      </c>
      <c r="B657" t="s">
        <v>126</v>
      </c>
      <c r="C657" t="s">
        <v>123</v>
      </c>
      <c r="D657" t="s">
        <v>81</v>
      </c>
      <c r="G657">
        <v>0</v>
      </c>
      <c r="M657">
        <v>0</v>
      </c>
      <c r="AB657">
        <v>0</v>
      </c>
      <c r="AE657">
        <v>0</v>
      </c>
      <c r="AK657">
        <v>0</v>
      </c>
    </row>
    <row r="658" spans="1:37">
      <c r="A658" t="s">
        <v>54</v>
      </c>
      <c r="B658" t="s">
        <v>126</v>
      </c>
      <c r="C658" t="s">
        <v>123</v>
      </c>
      <c r="D658" t="s">
        <v>82</v>
      </c>
      <c r="G658">
        <v>0</v>
      </c>
      <c r="U658">
        <v>0</v>
      </c>
      <c r="AA658">
        <v>0</v>
      </c>
      <c r="AB658">
        <v>0</v>
      </c>
      <c r="AE658">
        <v>0</v>
      </c>
      <c r="AK658">
        <v>0</v>
      </c>
    </row>
    <row r="659" spans="1:37">
      <c r="A659" t="s">
        <v>54</v>
      </c>
      <c r="B659" t="s">
        <v>126</v>
      </c>
      <c r="C659" t="s">
        <v>123</v>
      </c>
      <c r="D659" t="s">
        <v>83</v>
      </c>
      <c r="G659">
        <v>0</v>
      </c>
      <c r="AK659">
        <v>0</v>
      </c>
    </row>
    <row r="660" spans="1:37">
      <c r="A660" t="s">
        <v>54</v>
      </c>
      <c r="B660" t="s">
        <v>126</v>
      </c>
      <c r="C660" t="s">
        <v>123</v>
      </c>
      <c r="D660" t="s">
        <v>84</v>
      </c>
      <c r="G660">
        <v>0</v>
      </c>
      <c r="AB660">
        <v>0</v>
      </c>
      <c r="AE660">
        <v>0</v>
      </c>
      <c r="AK660">
        <v>0</v>
      </c>
    </row>
    <row r="661" spans="1:37">
      <c r="A661" t="s">
        <v>54</v>
      </c>
      <c r="B661" t="s">
        <v>126</v>
      </c>
      <c r="C661" t="s">
        <v>123</v>
      </c>
      <c r="D661" t="s">
        <v>85</v>
      </c>
      <c r="G661">
        <v>0</v>
      </c>
      <c r="I661">
        <v>199</v>
      </c>
      <c r="U661">
        <v>0</v>
      </c>
      <c r="X661">
        <v>40</v>
      </c>
      <c r="AB661">
        <v>0</v>
      </c>
      <c r="AD661">
        <v>40</v>
      </c>
      <c r="AE661">
        <v>0</v>
      </c>
      <c r="AF661">
        <v>89</v>
      </c>
      <c r="AJ661">
        <v>0</v>
      </c>
      <c r="AK661">
        <v>0</v>
      </c>
    </row>
    <row r="662" spans="1:37">
      <c r="A662" t="s">
        <v>54</v>
      </c>
      <c r="B662" t="s">
        <v>126</v>
      </c>
      <c r="C662" t="s">
        <v>123</v>
      </c>
      <c r="D662" t="s">
        <v>86</v>
      </c>
      <c r="E662">
        <v>1798</v>
      </c>
      <c r="F662">
        <v>8061</v>
      </c>
      <c r="G662">
        <v>307</v>
      </c>
      <c r="I662">
        <v>3202</v>
      </c>
      <c r="J662">
        <v>0</v>
      </c>
      <c r="K662">
        <v>390</v>
      </c>
      <c r="L662">
        <v>149</v>
      </c>
      <c r="M662">
        <v>0</v>
      </c>
      <c r="N662">
        <v>6293</v>
      </c>
      <c r="O662">
        <v>0</v>
      </c>
      <c r="P662">
        <v>15032</v>
      </c>
      <c r="Q662">
        <v>0</v>
      </c>
      <c r="R662">
        <v>731</v>
      </c>
      <c r="S662">
        <v>0</v>
      </c>
      <c r="T662">
        <v>0</v>
      </c>
      <c r="U662">
        <v>0</v>
      </c>
      <c r="V662">
        <v>502</v>
      </c>
      <c r="W662">
        <v>168</v>
      </c>
      <c r="X662">
        <v>471</v>
      </c>
      <c r="Y662">
        <v>0</v>
      </c>
      <c r="Z662">
        <v>0</v>
      </c>
      <c r="AA662">
        <v>0</v>
      </c>
      <c r="AB662">
        <v>4320</v>
      </c>
      <c r="AC662">
        <v>21</v>
      </c>
      <c r="AD662">
        <v>1821</v>
      </c>
      <c r="AE662">
        <v>384</v>
      </c>
      <c r="AF662">
        <v>4160</v>
      </c>
      <c r="AG662">
        <v>0</v>
      </c>
      <c r="AH662">
        <v>18</v>
      </c>
      <c r="AI662">
        <v>216</v>
      </c>
      <c r="AJ662">
        <v>1100</v>
      </c>
      <c r="AK662">
        <v>6052</v>
      </c>
    </row>
    <row r="663" spans="1:37">
      <c r="A663" t="s">
        <v>54</v>
      </c>
      <c r="B663" t="s">
        <v>126</v>
      </c>
      <c r="C663" t="s">
        <v>123</v>
      </c>
      <c r="D663" t="s">
        <v>103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 t="s">
        <v>54</v>
      </c>
      <c r="B664" t="s">
        <v>126</v>
      </c>
      <c r="C664" t="s">
        <v>123</v>
      </c>
      <c r="D664" t="s">
        <v>59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 t="s">
        <v>54</v>
      </c>
      <c r="B665" t="s">
        <v>126</v>
      </c>
      <c r="C665" t="s">
        <v>123</v>
      </c>
      <c r="D665" t="s">
        <v>104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>
      <c r="A666" t="s">
        <v>54</v>
      </c>
      <c r="B666" t="s">
        <v>126</v>
      </c>
      <c r="C666" t="s">
        <v>123</v>
      </c>
      <c r="D666" t="s">
        <v>60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>
      <c r="A667" t="s">
        <v>54</v>
      </c>
      <c r="B667" t="s">
        <v>126</v>
      </c>
      <c r="C667" t="s">
        <v>123</v>
      </c>
      <c r="D667" t="s">
        <v>62</v>
      </c>
      <c r="E667">
        <v>366</v>
      </c>
      <c r="F667">
        <v>0</v>
      </c>
      <c r="G667">
        <v>33</v>
      </c>
      <c r="H667">
        <v>0</v>
      </c>
      <c r="I667">
        <v>886</v>
      </c>
      <c r="J667">
        <v>0</v>
      </c>
      <c r="K667">
        <v>0</v>
      </c>
      <c r="L667">
        <v>90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49</v>
      </c>
      <c r="S667">
        <v>0</v>
      </c>
      <c r="T667">
        <v>0</v>
      </c>
      <c r="U667">
        <v>8</v>
      </c>
      <c r="V667">
        <v>79</v>
      </c>
      <c r="W667">
        <v>0</v>
      </c>
      <c r="X667">
        <v>90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613</v>
      </c>
      <c r="AE667">
        <v>0</v>
      </c>
      <c r="AF667">
        <v>397</v>
      </c>
      <c r="AG667">
        <v>0</v>
      </c>
      <c r="AH667">
        <v>0</v>
      </c>
      <c r="AI667">
        <v>16</v>
      </c>
      <c r="AJ667">
        <v>91</v>
      </c>
      <c r="AK667">
        <v>0</v>
      </c>
    </row>
    <row r="668" spans="1:37">
      <c r="A668" t="s">
        <v>54</v>
      </c>
      <c r="B668" t="s">
        <v>126</v>
      </c>
      <c r="C668" t="s">
        <v>123</v>
      </c>
      <c r="D668" t="s">
        <v>63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 t="s">
        <v>54</v>
      </c>
      <c r="B669" t="s">
        <v>126</v>
      </c>
      <c r="C669" t="s">
        <v>123</v>
      </c>
      <c r="D669" t="s">
        <v>105</v>
      </c>
      <c r="E669">
        <v>1266</v>
      </c>
      <c r="F669">
        <v>0</v>
      </c>
      <c r="G669">
        <v>12</v>
      </c>
      <c r="H669">
        <v>0</v>
      </c>
      <c r="I669">
        <v>182</v>
      </c>
      <c r="J669">
        <v>0</v>
      </c>
      <c r="K669">
        <v>0</v>
      </c>
      <c r="L669">
        <v>8</v>
      </c>
      <c r="M669">
        <v>0</v>
      </c>
      <c r="N669">
        <v>561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143</v>
      </c>
      <c r="W669">
        <v>0</v>
      </c>
      <c r="X669">
        <v>59</v>
      </c>
      <c r="Y669">
        <v>0</v>
      </c>
      <c r="Z669">
        <v>0</v>
      </c>
      <c r="AA669">
        <v>0</v>
      </c>
      <c r="AB669">
        <v>71</v>
      </c>
      <c r="AC669">
        <v>169</v>
      </c>
      <c r="AD669">
        <v>126</v>
      </c>
      <c r="AE669">
        <v>0</v>
      </c>
      <c r="AF669">
        <v>105</v>
      </c>
      <c r="AG669">
        <v>16</v>
      </c>
      <c r="AH669">
        <v>0</v>
      </c>
      <c r="AI669">
        <v>29</v>
      </c>
      <c r="AJ669">
        <v>9</v>
      </c>
      <c r="AK669">
        <v>0</v>
      </c>
    </row>
    <row r="670" spans="1:37">
      <c r="A670" t="s">
        <v>54</v>
      </c>
      <c r="B670" t="s">
        <v>126</v>
      </c>
      <c r="C670" t="s">
        <v>123</v>
      </c>
      <c r="D670" t="s">
        <v>106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 t="s">
        <v>54</v>
      </c>
      <c r="B671" t="s">
        <v>126</v>
      </c>
      <c r="C671" t="s">
        <v>123</v>
      </c>
      <c r="D671" t="s">
        <v>107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 t="s">
        <v>54</v>
      </c>
      <c r="B672" t="s">
        <v>126</v>
      </c>
      <c r="C672" t="s">
        <v>123</v>
      </c>
      <c r="D672" t="s">
        <v>108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 t="s">
        <v>54</v>
      </c>
      <c r="B673" t="s">
        <v>126</v>
      </c>
      <c r="C673" t="s">
        <v>123</v>
      </c>
      <c r="D673" t="s">
        <v>109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>
      <c r="A674" t="s">
        <v>54</v>
      </c>
      <c r="B674" t="s">
        <v>126</v>
      </c>
      <c r="C674" t="s">
        <v>123</v>
      </c>
      <c r="D674" t="s">
        <v>87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 t="s">
        <v>54</v>
      </c>
      <c r="B675" t="s">
        <v>126</v>
      </c>
      <c r="C675" t="s">
        <v>123</v>
      </c>
      <c r="D675" t="s">
        <v>88</v>
      </c>
      <c r="E675">
        <v>769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296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 t="s">
        <v>54</v>
      </c>
      <c r="B676" t="s">
        <v>126</v>
      </c>
      <c r="C676" t="s">
        <v>123</v>
      </c>
      <c r="D676" t="s">
        <v>110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308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 t="s">
        <v>54</v>
      </c>
      <c r="B677" t="s">
        <v>126</v>
      </c>
      <c r="C677" t="s">
        <v>123</v>
      </c>
      <c r="D677" t="s">
        <v>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 t="s">
        <v>54</v>
      </c>
      <c r="B678" t="s">
        <v>126</v>
      </c>
      <c r="C678" t="s">
        <v>123</v>
      </c>
      <c r="D678" t="s">
        <v>64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108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 t="s">
        <v>54</v>
      </c>
      <c r="B679" t="s">
        <v>126</v>
      </c>
      <c r="C679" t="s">
        <v>123</v>
      </c>
      <c r="D679" t="s">
        <v>65</v>
      </c>
      <c r="E679">
        <v>2200</v>
      </c>
      <c r="F679">
        <v>5076</v>
      </c>
      <c r="G679">
        <v>1091</v>
      </c>
      <c r="H679">
        <v>43</v>
      </c>
      <c r="I679">
        <v>1717</v>
      </c>
      <c r="J679">
        <v>0</v>
      </c>
      <c r="K679">
        <v>1372</v>
      </c>
      <c r="L679">
        <v>223</v>
      </c>
      <c r="M679">
        <v>4</v>
      </c>
      <c r="N679">
        <v>9961</v>
      </c>
      <c r="O679">
        <v>1274</v>
      </c>
      <c r="P679">
        <v>7808</v>
      </c>
      <c r="Q679">
        <v>850</v>
      </c>
      <c r="R679">
        <v>414</v>
      </c>
      <c r="S679">
        <v>263</v>
      </c>
      <c r="T679">
        <v>72</v>
      </c>
      <c r="U679">
        <v>6307</v>
      </c>
      <c r="V679">
        <v>382</v>
      </c>
      <c r="W679">
        <v>598</v>
      </c>
      <c r="X679">
        <v>382</v>
      </c>
      <c r="Y679">
        <v>0</v>
      </c>
      <c r="Z679">
        <v>61</v>
      </c>
      <c r="AA679">
        <v>0</v>
      </c>
      <c r="AB679">
        <v>1768</v>
      </c>
      <c r="AC679">
        <v>4208</v>
      </c>
      <c r="AD679">
        <v>2772</v>
      </c>
      <c r="AE679">
        <v>2196</v>
      </c>
      <c r="AF679">
        <v>2509</v>
      </c>
      <c r="AG679">
        <v>576</v>
      </c>
      <c r="AH679">
        <v>5936</v>
      </c>
      <c r="AI679">
        <v>202</v>
      </c>
      <c r="AJ679">
        <v>608</v>
      </c>
      <c r="AK679">
        <v>5836</v>
      </c>
    </row>
    <row r="680" s="14" customFormat="1" spans="1:37">
      <c r="A680" s="14" t="s">
        <v>54</v>
      </c>
      <c r="B680" s="14" t="s">
        <v>126</v>
      </c>
      <c r="C680" s="14" t="s">
        <v>123</v>
      </c>
      <c r="D680" s="14" t="s">
        <v>111</v>
      </c>
      <c r="E680" s="14">
        <v>42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1867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>
      <c r="A681" t="s">
        <v>54</v>
      </c>
      <c r="B681" t="s">
        <v>126</v>
      </c>
      <c r="C681" t="s">
        <v>124</v>
      </c>
      <c r="D681" t="s">
        <v>91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 t="s">
        <v>54</v>
      </c>
      <c r="B682" t="s">
        <v>126</v>
      </c>
      <c r="C682" t="s">
        <v>124</v>
      </c>
      <c r="D682" t="s">
        <v>92</v>
      </c>
      <c r="E682">
        <v>0</v>
      </c>
      <c r="F682">
        <v>655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>
      <c r="A683" t="s">
        <v>54</v>
      </c>
      <c r="B683" t="s">
        <v>126</v>
      </c>
      <c r="C683" t="s">
        <v>124</v>
      </c>
      <c r="D683" t="s">
        <v>93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30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 t="s">
        <v>54</v>
      </c>
      <c r="B684" t="s">
        <v>126</v>
      </c>
      <c r="C684" t="s">
        <v>124</v>
      </c>
      <c r="D684" t="s">
        <v>94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215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2602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4892</v>
      </c>
    </row>
    <row r="685" spans="1:37">
      <c r="A685" t="s">
        <v>54</v>
      </c>
      <c r="B685" t="s">
        <v>126</v>
      </c>
      <c r="C685" t="s">
        <v>124</v>
      </c>
      <c r="D685" t="s">
        <v>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 t="s">
        <v>54</v>
      </c>
      <c r="B686" t="s">
        <v>126</v>
      </c>
      <c r="C686" t="s">
        <v>124</v>
      </c>
      <c r="D686" t="s">
        <v>57</v>
      </c>
      <c r="E686">
        <v>0</v>
      </c>
      <c r="F686">
        <v>171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1510</v>
      </c>
    </row>
    <row r="687" spans="1:37">
      <c r="A687" t="s">
        <v>54</v>
      </c>
      <c r="B687" t="s">
        <v>126</v>
      </c>
      <c r="C687" t="s">
        <v>124</v>
      </c>
      <c r="D687" t="s">
        <v>96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 t="s">
        <v>54</v>
      </c>
      <c r="B688" t="s">
        <v>126</v>
      </c>
      <c r="C688" t="s">
        <v>124</v>
      </c>
      <c r="D688" t="s">
        <v>97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6220</v>
      </c>
    </row>
    <row r="689" spans="1:37">
      <c r="A689" t="s">
        <v>54</v>
      </c>
      <c r="B689" t="s">
        <v>126</v>
      </c>
      <c r="C689" t="s">
        <v>124</v>
      </c>
      <c r="D689" t="s">
        <v>98</v>
      </c>
      <c r="E689">
        <v>0</v>
      </c>
      <c r="F689">
        <v>0</v>
      </c>
      <c r="G689">
        <v>0</v>
      </c>
      <c r="H689">
        <v>0</v>
      </c>
      <c r="I689">
        <v>101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884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9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19</v>
      </c>
      <c r="AH689">
        <v>0</v>
      </c>
      <c r="AI689">
        <v>0</v>
      </c>
      <c r="AJ689">
        <v>0</v>
      </c>
      <c r="AK689">
        <v>0</v>
      </c>
    </row>
    <row r="690" spans="1:37">
      <c r="A690" t="s">
        <v>54</v>
      </c>
      <c r="B690" t="s">
        <v>126</v>
      </c>
      <c r="C690" t="s">
        <v>124</v>
      </c>
      <c r="D690" t="s">
        <v>99</v>
      </c>
      <c r="E690">
        <v>0</v>
      </c>
      <c r="F690">
        <v>40</v>
      </c>
      <c r="G690">
        <v>0</v>
      </c>
      <c r="H690">
        <v>0</v>
      </c>
      <c r="I690">
        <v>0</v>
      </c>
      <c r="J690">
        <v>340</v>
      </c>
      <c r="K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620</v>
      </c>
      <c r="AH690">
        <v>0</v>
      </c>
      <c r="AI690">
        <v>0</v>
      </c>
      <c r="AJ690">
        <v>0</v>
      </c>
      <c r="AK690">
        <v>0</v>
      </c>
    </row>
    <row r="691" spans="1:37">
      <c r="A691" t="s">
        <v>54</v>
      </c>
      <c r="B691" t="s">
        <v>126</v>
      </c>
      <c r="C691" t="s">
        <v>124</v>
      </c>
      <c r="D691" t="s">
        <v>100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 t="s">
        <v>54</v>
      </c>
      <c r="B692" t="s">
        <v>126</v>
      </c>
      <c r="C692" t="s">
        <v>124</v>
      </c>
      <c r="D692" t="s">
        <v>101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t="s">
        <v>54</v>
      </c>
      <c r="B693" t="s">
        <v>126</v>
      </c>
      <c r="C693" t="s">
        <v>124</v>
      </c>
      <c r="D693" t="s">
        <v>102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6">
      <c r="A694" t="s">
        <v>54</v>
      </c>
      <c r="B694" t="s">
        <v>126</v>
      </c>
      <c r="C694" t="s">
        <v>124</v>
      </c>
      <c r="D694" t="s">
        <v>67</v>
      </c>
      <c r="G694">
        <v>0</v>
      </c>
      <c r="AJ694">
        <v>0</v>
      </c>
    </row>
    <row r="695" spans="1:7">
      <c r="A695" t="s">
        <v>54</v>
      </c>
      <c r="B695" t="s">
        <v>126</v>
      </c>
      <c r="C695" t="s">
        <v>124</v>
      </c>
      <c r="D695" t="s">
        <v>68</v>
      </c>
      <c r="G695">
        <v>0</v>
      </c>
    </row>
    <row r="696" spans="1:37">
      <c r="A696" t="s">
        <v>54</v>
      </c>
      <c r="B696" t="s">
        <v>126</v>
      </c>
      <c r="C696" t="s">
        <v>124</v>
      </c>
      <c r="D696" t="s">
        <v>69</v>
      </c>
      <c r="G696">
        <v>0</v>
      </c>
      <c r="J696">
        <v>2462</v>
      </c>
      <c r="AB696">
        <v>0</v>
      </c>
      <c r="AE696">
        <v>0</v>
      </c>
      <c r="AG696">
        <v>0</v>
      </c>
      <c r="AK696">
        <v>0</v>
      </c>
    </row>
    <row r="697" spans="1:37">
      <c r="A697" t="s">
        <v>54</v>
      </c>
      <c r="B697" t="s">
        <v>126</v>
      </c>
      <c r="C697" t="s">
        <v>124</v>
      </c>
      <c r="D697" t="s">
        <v>70</v>
      </c>
      <c r="G697">
        <v>0</v>
      </c>
      <c r="AB697">
        <v>0</v>
      </c>
      <c r="AK697">
        <v>0</v>
      </c>
    </row>
    <row r="698" spans="1:37">
      <c r="A698" t="s">
        <v>54</v>
      </c>
      <c r="B698" t="s">
        <v>126</v>
      </c>
      <c r="C698" t="s">
        <v>124</v>
      </c>
      <c r="D698" t="s">
        <v>71</v>
      </c>
      <c r="E698">
        <v>46</v>
      </c>
      <c r="F698">
        <v>1794</v>
      </c>
      <c r="G698">
        <v>46</v>
      </c>
      <c r="H698">
        <v>0</v>
      </c>
      <c r="I698">
        <v>0</v>
      </c>
      <c r="J698">
        <v>1565</v>
      </c>
      <c r="K698">
        <v>92</v>
      </c>
      <c r="L698">
        <v>0</v>
      </c>
      <c r="M698">
        <v>2070</v>
      </c>
      <c r="N698">
        <v>0</v>
      </c>
      <c r="O698">
        <v>185</v>
      </c>
      <c r="P698">
        <v>966</v>
      </c>
      <c r="Q698">
        <v>0</v>
      </c>
      <c r="R698">
        <v>0</v>
      </c>
      <c r="S698">
        <v>2122</v>
      </c>
      <c r="U698">
        <v>322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45</v>
      </c>
      <c r="AC698">
        <v>46</v>
      </c>
      <c r="AD698">
        <v>322</v>
      </c>
      <c r="AE698">
        <v>92</v>
      </c>
      <c r="AF698">
        <v>144</v>
      </c>
      <c r="AG698">
        <v>0</v>
      </c>
      <c r="AH698">
        <v>0</v>
      </c>
      <c r="AI698">
        <v>46</v>
      </c>
      <c r="AJ698">
        <v>0</v>
      </c>
      <c r="AK698">
        <v>29330</v>
      </c>
    </row>
    <row r="699" spans="1:33">
      <c r="A699" t="s">
        <v>54</v>
      </c>
      <c r="B699" t="s">
        <v>126</v>
      </c>
      <c r="C699" t="s">
        <v>124</v>
      </c>
      <c r="D699" t="s">
        <v>72</v>
      </c>
      <c r="G699">
        <v>0</v>
      </c>
      <c r="K699">
        <v>0</v>
      </c>
      <c r="L699">
        <v>0</v>
      </c>
      <c r="M699">
        <v>0</v>
      </c>
      <c r="N699">
        <v>0</v>
      </c>
      <c r="U699">
        <v>0</v>
      </c>
      <c r="V699">
        <v>0</v>
      </c>
      <c r="W699">
        <v>0</v>
      </c>
      <c r="Y699">
        <v>0</v>
      </c>
      <c r="AC699">
        <v>0</v>
      </c>
      <c r="AD699">
        <v>45</v>
      </c>
      <c r="AE699">
        <v>0</v>
      </c>
      <c r="AF699">
        <v>0</v>
      </c>
      <c r="AG699">
        <v>0</v>
      </c>
    </row>
    <row r="700" spans="1:37">
      <c r="A700" t="s">
        <v>54</v>
      </c>
      <c r="B700" t="s">
        <v>126</v>
      </c>
      <c r="C700" t="s">
        <v>124</v>
      </c>
      <c r="D700" t="s">
        <v>73</v>
      </c>
      <c r="G700">
        <v>0</v>
      </c>
      <c r="AB700">
        <v>0</v>
      </c>
      <c r="AE700">
        <v>0</v>
      </c>
      <c r="AK700">
        <v>0</v>
      </c>
    </row>
    <row r="701" spans="1:37">
      <c r="A701" t="s">
        <v>54</v>
      </c>
      <c r="B701" t="s">
        <v>126</v>
      </c>
      <c r="C701" t="s">
        <v>124</v>
      </c>
      <c r="D701" t="s">
        <v>74</v>
      </c>
      <c r="E701">
        <v>0</v>
      </c>
      <c r="F701">
        <v>43</v>
      </c>
      <c r="G701">
        <v>0</v>
      </c>
      <c r="H701">
        <v>0</v>
      </c>
      <c r="J701">
        <v>0</v>
      </c>
      <c r="M701">
        <v>0</v>
      </c>
      <c r="P701">
        <v>0</v>
      </c>
      <c r="S701">
        <v>0</v>
      </c>
      <c r="U701">
        <v>0</v>
      </c>
      <c r="X701">
        <v>0</v>
      </c>
      <c r="AA701">
        <v>43</v>
      </c>
      <c r="AB701">
        <v>0</v>
      </c>
      <c r="AD701">
        <v>0</v>
      </c>
      <c r="AE701">
        <v>0</v>
      </c>
      <c r="AF701">
        <v>0</v>
      </c>
      <c r="AJ701">
        <v>0</v>
      </c>
      <c r="AK701">
        <v>65303</v>
      </c>
    </row>
    <row r="702" spans="1:7">
      <c r="A702" t="s">
        <v>54</v>
      </c>
      <c r="B702" t="s">
        <v>126</v>
      </c>
      <c r="C702" t="s">
        <v>124</v>
      </c>
      <c r="D702" t="s">
        <v>75</v>
      </c>
      <c r="E702">
        <v>0</v>
      </c>
      <c r="G702">
        <v>0</v>
      </c>
    </row>
    <row r="703" spans="1:32">
      <c r="A703" t="s">
        <v>54</v>
      </c>
      <c r="B703" t="s">
        <v>126</v>
      </c>
      <c r="C703" t="s">
        <v>124</v>
      </c>
      <c r="D703" t="s">
        <v>76</v>
      </c>
      <c r="G703">
        <v>0</v>
      </c>
      <c r="M703">
        <v>0</v>
      </c>
      <c r="O703">
        <v>0</v>
      </c>
      <c r="T703">
        <v>0</v>
      </c>
      <c r="U703">
        <v>0</v>
      </c>
      <c r="AA703">
        <v>0</v>
      </c>
      <c r="AC703">
        <v>0</v>
      </c>
      <c r="AE703">
        <v>0</v>
      </c>
      <c r="AF703">
        <v>0</v>
      </c>
    </row>
    <row r="704" spans="1:37">
      <c r="A704" t="s">
        <v>54</v>
      </c>
      <c r="B704" t="s">
        <v>126</v>
      </c>
      <c r="C704" t="s">
        <v>124</v>
      </c>
      <c r="D704" t="s">
        <v>77</v>
      </c>
      <c r="F704">
        <v>0</v>
      </c>
      <c r="G704">
        <v>0</v>
      </c>
      <c r="AB704">
        <v>0</v>
      </c>
      <c r="AE704">
        <v>0</v>
      </c>
      <c r="AF704">
        <v>0</v>
      </c>
      <c r="AK704">
        <v>0</v>
      </c>
    </row>
    <row r="705" spans="1:37">
      <c r="A705" t="s">
        <v>54</v>
      </c>
      <c r="B705" t="s">
        <v>126</v>
      </c>
      <c r="C705" t="s">
        <v>124</v>
      </c>
      <c r="D705" t="s">
        <v>78</v>
      </c>
      <c r="E705">
        <v>129</v>
      </c>
      <c r="F705">
        <v>5534</v>
      </c>
      <c r="G705">
        <v>0</v>
      </c>
      <c r="H705">
        <v>601</v>
      </c>
      <c r="I705">
        <v>1710</v>
      </c>
      <c r="J705">
        <v>10295</v>
      </c>
      <c r="K705">
        <v>343</v>
      </c>
      <c r="L705">
        <v>85</v>
      </c>
      <c r="M705">
        <v>4473</v>
      </c>
      <c r="N705">
        <v>3689</v>
      </c>
      <c r="O705">
        <v>342</v>
      </c>
      <c r="P705">
        <v>772</v>
      </c>
      <c r="Q705">
        <v>43</v>
      </c>
      <c r="R705">
        <v>0</v>
      </c>
      <c r="S705">
        <v>0</v>
      </c>
      <c r="T705">
        <v>172</v>
      </c>
      <c r="U705">
        <v>1491</v>
      </c>
      <c r="V705">
        <v>0</v>
      </c>
      <c r="W705">
        <v>85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129</v>
      </c>
      <c r="AD705">
        <v>686</v>
      </c>
      <c r="AE705">
        <v>767</v>
      </c>
      <c r="AF705">
        <v>214</v>
      </c>
      <c r="AG705">
        <v>0</v>
      </c>
      <c r="AH705">
        <v>2746</v>
      </c>
      <c r="AI705">
        <v>128</v>
      </c>
      <c r="AJ705">
        <v>0</v>
      </c>
      <c r="AK705">
        <v>25145</v>
      </c>
    </row>
    <row r="706" spans="1:37">
      <c r="A706" t="s">
        <v>54</v>
      </c>
      <c r="B706" t="s">
        <v>126</v>
      </c>
      <c r="C706" t="s">
        <v>124</v>
      </c>
      <c r="D706" t="s">
        <v>79</v>
      </c>
      <c r="E706">
        <v>360</v>
      </c>
      <c r="F706">
        <v>2880</v>
      </c>
      <c r="G706">
        <v>0</v>
      </c>
      <c r="H706">
        <v>800</v>
      </c>
      <c r="I706">
        <v>160</v>
      </c>
      <c r="J706">
        <v>360</v>
      </c>
      <c r="K706">
        <v>0</v>
      </c>
      <c r="L706">
        <v>0</v>
      </c>
      <c r="M706">
        <v>840</v>
      </c>
      <c r="N706">
        <v>3400</v>
      </c>
      <c r="O706">
        <v>2120</v>
      </c>
      <c r="P706">
        <v>520</v>
      </c>
      <c r="Q706">
        <v>40</v>
      </c>
      <c r="R706">
        <v>0</v>
      </c>
      <c r="S706">
        <v>0</v>
      </c>
      <c r="T706">
        <v>0</v>
      </c>
      <c r="U706">
        <v>280</v>
      </c>
      <c r="V706">
        <v>0</v>
      </c>
      <c r="W706">
        <v>160</v>
      </c>
      <c r="X706">
        <v>0</v>
      </c>
      <c r="Y706">
        <v>0</v>
      </c>
      <c r="Z706">
        <v>0</v>
      </c>
      <c r="AA706">
        <v>200</v>
      </c>
      <c r="AB706">
        <v>0</v>
      </c>
      <c r="AC706">
        <v>0</v>
      </c>
      <c r="AD706">
        <v>160</v>
      </c>
      <c r="AE706">
        <v>80</v>
      </c>
      <c r="AF706">
        <v>0</v>
      </c>
      <c r="AG706">
        <v>360</v>
      </c>
      <c r="AH706">
        <v>200</v>
      </c>
      <c r="AI706">
        <v>0</v>
      </c>
      <c r="AJ706">
        <v>0</v>
      </c>
      <c r="AK706">
        <v>4200</v>
      </c>
    </row>
    <row r="707" spans="1:37">
      <c r="A707" t="s">
        <v>54</v>
      </c>
      <c r="B707" t="s">
        <v>126</v>
      </c>
      <c r="C707" t="s">
        <v>124</v>
      </c>
      <c r="D707" t="s">
        <v>80</v>
      </c>
      <c r="E707">
        <v>0</v>
      </c>
      <c r="G707">
        <v>0</v>
      </c>
      <c r="U707">
        <v>0</v>
      </c>
      <c r="AB707">
        <v>0</v>
      </c>
      <c r="AE707">
        <v>0</v>
      </c>
      <c r="AK707">
        <v>0</v>
      </c>
    </row>
    <row r="708" spans="1:37">
      <c r="A708" t="s">
        <v>54</v>
      </c>
      <c r="B708" t="s">
        <v>126</v>
      </c>
      <c r="C708" t="s">
        <v>124</v>
      </c>
      <c r="D708" t="s">
        <v>81</v>
      </c>
      <c r="G708">
        <v>0</v>
      </c>
      <c r="M708">
        <v>0</v>
      </c>
      <c r="AA708">
        <v>0</v>
      </c>
      <c r="AB708">
        <v>0</v>
      </c>
      <c r="AE708">
        <v>0</v>
      </c>
      <c r="AK708">
        <v>0</v>
      </c>
    </row>
    <row r="709" spans="1:37">
      <c r="A709" t="s">
        <v>54</v>
      </c>
      <c r="B709" t="s">
        <v>126</v>
      </c>
      <c r="C709" t="s">
        <v>124</v>
      </c>
      <c r="D709" t="s">
        <v>82</v>
      </c>
      <c r="G709">
        <v>0</v>
      </c>
      <c r="AB709">
        <v>0</v>
      </c>
      <c r="AE709">
        <v>0</v>
      </c>
      <c r="AK709">
        <v>0</v>
      </c>
    </row>
    <row r="710" spans="1:37">
      <c r="A710" t="s">
        <v>54</v>
      </c>
      <c r="B710" t="s">
        <v>126</v>
      </c>
      <c r="C710" t="s">
        <v>124</v>
      </c>
      <c r="D710" t="s">
        <v>83</v>
      </c>
      <c r="F710">
        <v>0</v>
      </c>
      <c r="G710">
        <v>0</v>
      </c>
      <c r="J710">
        <v>0</v>
      </c>
      <c r="M710">
        <v>0</v>
      </c>
      <c r="P710">
        <v>9248</v>
      </c>
      <c r="AA710">
        <v>0</v>
      </c>
      <c r="AF710">
        <v>0</v>
      </c>
      <c r="AG710">
        <v>0</v>
      </c>
      <c r="AJ710">
        <v>0</v>
      </c>
      <c r="AK710">
        <v>0</v>
      </c>
    </row>
    <row r="711" spans="1:37">
      <c r="A711" t="s">
        <v>54</v>
      </c>
      <c r="B711" t="s">
        <v>126</v>
      </c>
      <c r="C711" t="s">
        <v>124</v>
      </c>
      <c r="D711" t="s">
        <v>84</v>
      </c>
      <c r="G711">
        <v>0</v>
      </c>
      <c r="U711">
        <v>0</v>
      </c>
      <c r="AB711">
        <v>0</v>
      </c>
      <c r="AE711">
        <v>0</v>
      </c>
      <c r="AK711">
        <v>0</v>
      </c>
    </row>
    <row r="712" spans="1:37">
      <c r="A712" t="s">
        <v>54</v>
      </c>
      <c r="B712" t="s">
        <v>126</v>
      </c>
      <c r="C712" t="s">
        <v>124</v>
      </c>
      <c r="D712" t="s">
        <v>85</v>
      </c>
      <c r="G712">
        <v>0</v>
      </c>
      <c r="H712">
        <v>0</v>
      </c>
      <c r="I712">
        <v>6252</v>
      </c>
      <c r="J712">
        <v>40</v>
      </c>
      <c r="P712">
        <v>0</v>
      </c>
      <c r="Y712">
        <v>0</v>
      </c>
      <c r="AA712">
        <v>200</v>
      </c>
      <c r="AB712">
        <v>0</v>
      </c>
      <c r="AD712">
        <v>0</v>
      </c>
      <c r="AE712">
        <v>0</v>
      </c>
      <c r="AJ712">
        <v>0</v>
      </c>
      <c r="AK712">
        <v>0</v>
      </c>
    </row>
    <row r="713" spans="1:37">
      <c r="A713" t="s">
        <v>54</v>
      </c>
      <c r="B713" t="s">
        <v>126</v>
      </c>
      <c r="C713" t="s">
        <v>124</v>
      </c>
      <c r="D713" t="s">
        <v>86</v>
      </c>
      <c r="E713">
        <v>1995</v>
      </c>
      <c r="F713">
        <v>1793</v>
      </c>
      <c r="G713">
        <v>400</v>
      </c>
      <c r="I713">
        <v>4689</v>
      </c>
      <c r="J713">
        <v>27508</v>
      </c>
      <c r="K713">
        <v>827</v>
      </c>
      <c r="L713">
        <v>162</v>
      </c>
      <c r="M713">
        <v>481</v>
      </c>
      <c r="N713">
        <v>78394</v>
      </c>
      <c r="O713">
        <v>859</v>
      </c>
      <c r="P713">
        <v>37492</v>
      </c>
      <c r="Q713">
        <v>235</v>
      </c>
      <c r="R713">
        <v>1395</v>
      </c>
      <c r="S713">
        <v>382</v>
      </c>
      <c r="T713">
        <v>0</v>
      </c>
      <c r="U713">
        <v>1616</v>
      </c>
      <c r="V713">
        <v>134</v>
      </c>
      <c r="W713">
        <v>178</v>
      </c>
      <c r="X713">
        <v>68</v>
      </c>
      <c r="Y713">
        <v>0</v>
      </c>
      <c r="Z713">
        <v>0</v>
      </c>
      <c r="AA713">
        <v>0</v>
      </c>
      <c r="AB713">
        <v>5174</v>
      </c>
      <c r="AC713">
        <v>129</v>
      </c>
      <c r="AD713">
        <v>3604</v>
      </c>
      <c r="AE713">
        <v>475</v>
      </c>
      <c r="AF713">
        <v>2451</v>
      </c>
      <c r="AG713">
        <v>140</v>
      </c>
      <c r="AH713">
        <v>885</v>
      </c>
      <c r="AI713">
        <v>1120</v>
      </c>
      <c r="AJ713">
        <v>2062</v>
      </c>
      <c r="AK713">
        <v>22625</v>
      </c>
    </row>
    <row r="714" spans="1:37">
      <c r="A714" t="s">
        <v>54</v>
      </c>
      <c r="B714" t="s">
        <v>126</v>
      </c>
      <c r="C714" t="s">
        <v>124</v>
      </c>
      <c r="D714" t="s">
        <v>103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96</v>
      </c>
      <c r="AK714">
        <v>642</v>
      </c>
    </row>
    <row r="715" spans="1:37">
      <c r="A715" t="s">
        <v>54</v>
      </c>
      <c r="B715" t="s">
        <v>126</v>
      </c>
      <c r="C715" t="s">
        <v>124</v>
      </c>
      <c r="D715" t="s">
        <v>59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 t="s">
        <v>54</v>
      </c>
      <c r="B716" t="s">
        <v>126</v>
      </c>
      <c r="C716" t="s">
        <v>124</v>
      </c>
      <c r="D716" t="s">
        <v>104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 t="s">
        <v>54</v>
      </c>
      <c r="B717" t="s">
        <v>126</v>
      </c>
      <c r="C717" t="s">
        <v>124</v>
      </c>
      <c r="D717" t="s">
        <v>60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 t="s">
        <v>54</v>
      </c>
      <c r="B718" t="s">
        <v>126</v>
      </c>
      <c r="C718" t="s">
        <v>124</v>
      </c>
      <c r="D718" t="s">
        <v>62</v>
      </c>
      <c r="E718">
        <v>451</v>
      </c>
      <c r="F718">
        <v>20</v>
      </c>
      <c r="G718">
        <v>3901</v>
      </c>
      <c r="H718">
        <v>0</v>
      </c>
      <c r="I718">
        <v>120</v>
      </c>
      <c r="J718">
        <v>6434</v>
      </c>
      <c r="K718">
        <v>567</v>
      </c>
      <c r="L718">
        <v>240</v>
      </c>
      <c r="M718">
        <v>0</v>
      </c>
      <c r="N718">
        <v>0</v>
      </c>
      <c r="O718">
        <v>1194</v>
      </c>
      <c r="P718">
        <v>0</v>
      </c>
      <c r="Q718">
        <v>220</v>
      </c>
      <c r="R718">
        <v>337</v>
      </c>
      <c r="S718">
        <v>0</v>
      </c>
      <c r="T718">
        <v>0</v>
      </c>
      <c r="U718">
        <v>42986</v>
      </c>
      <c r="V718">
        <v>71</v>
      </c>
      <c r="W718">
        <v>5</v>
      </c>
      <c r="X718">
        <v>11</v>
      </c>
      <c r="Y718">
        <v>0</v>
      </c>
      <c r="Z718">
        <v>0</v>
      </c>
      <c r="AA718">
        <v>0</v>
      </c>
      <c r="AB718">
        <v>296</v>
      </c>
      <c r="AC718">
        <v>19</v>
      </c>
      <c r="AD718">
        <v>1429</v>
      </c>
      <c r="AE718">
        <v>0</v>
      </c>
      <c r="AF718">
        <v>190</v>
      </c>
      <c r="AG718">
        <v>1901</v>
      </c>
      <c r="AH718">
        <v>18796</v>
      </c>
      <c r="AI718">
        <v>318</v>
      </c>
      <c r="AJ718">
        <v>0</v>
      </c>
      <c r="AK718">
        <v>16948</v>
      </c>
    </row>
    <row r="719" spans="1:37">
      <c r="A719" t="s">
        <v>54</v>
      </c>
      <c r="B719" t="s">
        <v>126</v>
      </c>
      <c r="C719" t="s">
        <v>124</v>
      </c>
      <c r="D719" t="s">
        <v>63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281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>
      <c r="A720" t="s">
        <v>54</v>
      </c>
      <c r="B720" t="s">
        <v>126</v>
      </c>
      <c r="C720" t="s">
        <v>124</v>
      </c>
      <c r="D720" t="s">
        <v>105</v>
      </c>
      <c r="E720">
        <v>1712</v>
      </c>
      <c r="F720">
        <v>0</v>
      </c>
      <c r="G720">
        <v>63</v>
      </c>
      <c r="H720">
        <v>0</v>
      </c>
      <c r="I720">
        <v>312</v>
      </c>
      <c r="J720">
        <v>3985</v>
      </c>
      <c r="K720">
        <v>753</v>
      </c>
      <c r="L720">
        <v>810</v>
      </c>
      <c r="M720">
        <v>0</v>
      </c>
      <c r="N720">
        <v>2349</v>
      </c>
      <c r="O720">
        <v>0</v>
      </c>
      <c r="P720">
        <v>0</v>
      </c>
      <c r="Q720">
        <v>1405</v>
      </c>
      <c r="R720">
        <v>91</v>
      </c>
      <c r="S720">
        <v>0</v>
      </c>
      <c r="T720">
        <v>0</v>
      </c>
      <c r="U720">
        <v>128</v>
      </c>
      <c r="V720">
        <v>389</v>
      </c>
      <c r="W720">
        <v>0</v>
      </c>
      <c r="X720">
        <v>81</v>
      </c>
      <c r="Y720">
        <v>0</v>
      </c>
      <c r="Z720">
        <v>20</v>
      </c>
      <c r="AA720">
        <v>0</v>
      </c>
      <c r="AB720">
        <v>1763</v>
      </c>
      <c r="AC720">
        <v>91</v>
      </c>
      <c r="AD720">
        <v>2060</v>
      </c>
      <c r="AE720">
        <v>50</v>
      </c>
      <c r="AF720">
        <v>1161</v>
      </c>
      <c r="AG720">
        <v>41</v>
      </c>
      <c r="AH720">
        <v>1172</v>
      </c>
      <c r="AI720">
        <v>409</v>
      </c>
      <c r="AJ720">
        <v>381</v>
      </c>
      <c r="AK720">
        <v>13473</v>
      </c>
    </row>
    <row r="721" spans="1:37">
      <c r="A721" t="s">
        <v>54</v>
      </c>
      <c r="B721" t="s">
        <v>126</v>
      </c>
      <c r="C721" t="s">
        <v>124</v>
      </c>
      <c r="D721" t="s">
        <v>106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66</v>
      </c>
      <c r="K721">
        <v>0</v>
      </c>
      <c r="L721">
        <v>0</v>
      </c>
      <c r="M721">
        <v>0</v>
      </c>
      <c r="N721">
        <v>96</v>
      </c>
      <c r="O721">
        <v>74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27</v>
      </c>
      <c r="AG721">
        <v>0</v>
      </c>
      <c r="AH721">
        <v>0</v>
      </c>
      <c r="AI721">
        <v>0</v>
      </c>
      <c r="AJ721">
        <v>0</v>
      </c>
      <c r="AK721">
        <v>528</v>
      </c>
    </row>
    <row r="722" spans="1:37">
      <c r="A722" t="s">
        <v>54</v>
      </c>
      <c r="B722" t="s">
        <v>126</v>
      </c>
      <c r="C722" t="s">
        <v>124</v>
      </c>
      <c r="D722" t="s">
        <v>107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290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1305</v>
      </c>
    </row>
    <row r="723" spans="1:37">
      <c r="A723" t="s">
        <v>54</v>
      </c>
      <c r="B723" t="s">
        <v>126</v>
      </c>
      <c r="C723" t="s">
        <v>124</v>
      </c>
      <c r="D723" t="s">
        <v>108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292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750</v>
      </c>
    </row>
    <row r="724" spans="1:37">
      <c r="A724" t="s">
        <v>54</v>
      </c>
      <c r="B724" t="s">
        <v>126</v>
      </c>
      <c r="C724" t="s">
        <v>124</v>
      </c>
      <c r="D724" t="s">
        <v>109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 t="s">
        <v>54</v>
      </c>
      <c r="B725" t="s">
        <v>126</v>
      </c>
      <c r="C725" t="s">
        <v>124</v>
      </c>
      <c r="D725" t="s">
        <v>87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 t="s">
        <v>54</v>
      </c>
      <c r="B726" t="s">
        <v>126</v>
      </c>
      <c r="C726" t="s">
        <v>124</v>
      </c>
      <c r="D726" t="s">
        <v>88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37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 t="s">
        <v>54</v>
      </c>
      <c r="B727" t="s">
        <v>126</v>
      </c>
      <c r="C727" t="s">
        <v>124</v>
      </c>
      <c r="D727" t="s">
        <v>110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590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 t="s">
        <v>54</v>
      </c>
      <c r="B728" t="s">
        <v>126</v>
      </c>
      <c r="C728" t="s">
        <v>124</v>
      </c>
      <c r="D728" t="s">
        <v>89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 t="s">
        <v>54</v>
      </c>
      <c r="B729" t="s">
        <v>126</v>
      </c>
      <c r="C729" t="s">
        <v>124</v>
      </c>
      <c r="D729" t="s">
        <v>64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722</v>
      </c>
      <c r="U729">
        <v>107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54</v>
      </c>
      <c r="B730" t="s">
        <v>126</v>
      </c>
      <c r="C730" t="s">
        <v>124</v>
      </c>
      <c r="D730" t="s">
        <v>65</v>
      </c>
      <c r="E730">
        <v>5868</v>
      </c>
      <c r="F730">
        <v>3694</v>
      </c>
      <c r="G730">
        <v>1472</v>
      </c>
      <c r="H730">
        <v>187</v>
      </c>
      <c r="I730">
        <v>9684</v>
      </c>
      <c r="J730">
        <v>63004</v>
      </c>
      <c r="K730">
        <v>3470</v>
      </c>
      <c r="L730">
        <v>644</v>
      </c>
      <c r="M730">
        <v>4288</v>
      </c>
      <c r="N730">
        <v>19876</v>
      </c>
      <c r="O730">
        <v>5580</v>
      </c>
      <c r="P730">
        <v>20308</v>
      </c>
      <c r="Q730">
        <v>806</v>
      </c>
      <c r="R730">
        <v>2668</v>
      </c>
      <c r="S730">
        <v>4360</v>
      </c>
      <c r="T730">
        <v>43</v>
      </c>
      <c r="U730">
        <v>59969</v>
      </c>
      <c r="V730">
        <v>1112</v>
      </c>
      <c r="W730">
        <v>666</v>
      </c>
      <c r="X730">
        <v>230</v>
      </c>
      <c r="Y730">
        <v>1735</v>
      </c>
      <c r="Z730">
        <v>76</v>
      </c>
      <c r="AA730">
        <v>1681</v>
      </c>
      <c r="AB730">
        <v>6959</v>
      </c>
      <c r="AC730">
        <v>1789</v>
      </c>
      <c r="AD730">
        <v>10120</v>
      </c>
      <c r="AE730">
        <v>5724</v>
      </c>
      <c r="AF730">
        <v>3463</v>
      </c>
      <c r="AG730">
        <v>6872</v>
      </c>
      <c r="AH730">
        <v>10987</v>
      </c>
      <c r="AI730">
        <v>1559</v>
      </c>
      <c r="AJ730">
        <v>2801</v>
      </c>
      <c r="AK730">
        <v>77386</v>
      </c>
    </row>
    <row r="731" s="919" customFormat="1" ht="14.25" spans="1:37">
      <c r="A731" s="919" t="s">
        <v>54</v>
      </c>
      <c r="B731" s="919" t="s">
        <v>126</v>
      </c>
      <c r="C731" s="919" t="s">
        <v>124</v>
      </c>
      <c r="D731" s="919" t="s">
        <v>111</v>
      </c>
      <c r="E731" s="919">
        <v>1</v>
      </c>
      <c r="F731" s="919">
        <v>0</v>
      </c>
      <c r="G731" s="919">
        <v>0</v>
      </c>
      <c r="H731" s="919">
        <v>0</v>
      </c>
      <c r="I731" s="919">
        <v>6</v>
      </c>
      <c r="J731" s="919">
        <v>5</v>
      </c>
      <c r="K731" s="919">
        <v>0</v>
      </c>
      <c r="L731" s="919">
        <v>0</v>
      </c>
      <c r="M731" s="919">
        <v>0</v>
      </c>
      <c r="N731" s="919">
        <v>0</v>
      </c>
      <c r="O731" s="919">
        <v>46</v>
      </c>
      <c r="P731" s="919">
        <v>0</v>
      </c>
      <c r="Q731" s="919">
        <v>0</v>
      </c>
      <c r="R731" s="919">
        <v>0</v>
      </c>
      <c r="S731" s="919">
        <v>0</v>
      </c>
      <c r="T731" s="919">
        <v>0</v>
      </c>
      <c r="U731" s="919">
        <v>3535</v>
      </c>
      <c r="V731" s="919">
        <v>0</v>
      </c>
      <c r="W731" s="919">
        <v>0</v>
      </c>
      <c r="X731" s="919">
        <v>0</v>
      </c>
      <c r="Y731" s="919">
        <v>0</v>
      </c>
      <c r="Z731" s="919">
        <v>0</v>
      </c>
      <c r="AA731" s="919">
        <v>0</v>
      </c>
      <c r="AB731" s="919">
        <v>0</v>
      </c>
      <c r="AC731" s="919">
        <v>0</v>
      </c>
      <c r="AD731" s="919">
        <v>56</v>
      </c>
      <c r="AE731" s="919">
        <v>0</v>
      </c>
      <c r="AF731" s="919">
        <v>0</v>
      </c>
      <c r="AG731" s="919">
        <v>0</v>
      </c>
      <c r="AH731" s="919">
        <v>0</v>
      </c>
      <c r="AI731" s="919">
        <v>0</v>
      </c>
      <c r="AJ731" s="919">
        <v>0</v>
      </c>
      <c r="AK731" s="919">
        <v>0</v>
      </c>
    </row>
  </sheetData>
  <conditionalFormatting sqref="E14:AK36">
    <cfRule type="cellIs" dxfId="0" priority="1" operator="equal">
      <formula>0</formula>
    </cfRule>
    <cfRule type="cellIs" dxfId="1" priority="2" operator="equal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theme="9" tint="0.399975585192419"/>
  </sheetPr>
  <dimension ref="A1:BQ364"/>
  <sheetViews>
    <sheetView showGridLines="0" zoomScale="110" zoomScaleNormal="110" topLeftCell="A164" workbookViewId="0">
      <selection activeCell="AV6" sqref="AV6"/>
    </sheetView>
  </sheetViews>
  <sheetFormatPr defaultColWidth="9.14159292035398" defaultRowHeight="12.75"/>
  <cols>
    <col min="1" max="1" width="27.4247787610619" style="139" customWidth="1"/>
    <col min="2" max="2" width="2.42477876106195" style="139" customWidth="1"/>
    <col min="3" max="16384" width="9.14159292035398" style="139"/>
  </cols>
  <sheetData>
    <row r="1" hidden="1" spans="1:2">
      <c r="A1" s="878" t="e">
        <f>DotStatQuery(B1)</f>
        <v>#NAME?</v>
      </c>
      <c r="B1" s="878" t="s">
        <v>127</v>
      </c>
    </row>
    <row r="2" ht="22.5" spans="1:1">
      <c r="A2" s="879" t="s">
        <v>128</v>
      </c>
    </row>
    <row r="3" spans="1:69">
      <c r="A3" s="880" t="s">
        <v>129</v>
      </c>
      <c r="B3" s="881"/>
      <c r="C3" s="882" t="s">
        <v>130</v>
      </c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883"/>
      <c r="BB3" s="883"/>
      <c r="BC3" s="883"/>
      <c r="BD3" s="883"/>
      <c r="BE3" s="883"/>
      <c r="BF3" s="883"/>
      <c r="BG3" s="883"/>
      <c r="BH3" s="883"/>
      <c r="BI3" s="883"/>
      <c r="BJ3" s="883"/>
      <c r="BK3" s="883"/>
      <c r="BL3" s="883"/>
      <c r="BM3" s="883"/>
      <c r="BN3" s="883"/>
      <c r="BO3" s="883"/>
      <c r="BP3" s="883"/>
      <c r="BQ3" s="905"/>
    </row>
    <row r="4" spans="1:69">
      <c r="A4" s="880" t="s">
        <v>131</v>
      </c>
      <c r="B4" s="881"/>
      <c r="C4" s="882" t="s">
        <v>54</v>
      </c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AW4" s="883"/>
      <c r="AX4" s="883"/>
      <c r="AY4" s="883"/>
      <c r="AZ4" s="883"/>
      <c r="BA4" s="883"/>
      <c r="BB4" s="883"/>
      <c r="BC4" s="883"/>
      <c r="BD4" s="883"/>
      <c r="BE4" s="883"/>
      <c r="BF4" s="883"/>
      <c r="BG4" s="883"/>
      <c r="BH4" s="883"/>
      <c r="BI4" s="883"/>
      <c r="BJ4" s="883"/>
      <c r="BK4" s="883"/>
      <c r="BL4" s="883"/>
      <c r="BM4" s="883"/>
      <c r="BN4" s="883"/>
      <c r="BO4" s="883"/>
      <c r="BP4" s="883"/>
      <c r="BQ4" s="905"/>
    </row>
    <row r="5" spans="1:69">
      <c r="A5" s="880" t="s">
        <v>132</v>
      </c>
      <c r="B5" s="881"/>
      <c r="C5" s="882" t="s">
        <v>133</v>
      </c>
      <c r="D5" s="883"/>
      <c r="E5" s="883"/>
      <c r="F5" s="883"/>
      <c r="G5" s="883"/>
      <c r="H5" s="883"/>
      <c r="I5" s="883"/>
      <c r="J5" s="883"/>
      <c r="K5" s="883"/>
      <c r="L5" s="883"/>
      <c r="M5" s="883"/>
      <c r="N5" s="883"/>
      <c r="O5" s="883"/>
      <c r="P5" s="883"/>
      <c r="Q5" s="883"/>
      <c r="R5" s="883"/>
      <c r="S5" s="883"/>
      <c r="T5" s="883"/>
      <c r="U5" s="883"/>
      <c r="V5" s="883"/>
      <c r="W5" s="883"/>
      <c r="X5" s="883"/>
      <c r="Y5" s="883"/>
      <c r="Z5" s="883"/>
      <c r="AA5" s="883"/>
      <c r="AB5" s="883"/>
      <c r="AC5" s="883"/>
      <c r="AD5" s="883"/>
      <c r="AE5" s="883"/>
      <c r="AF5" s="883"/>
      <c r="AG5" s="883"/>
      <c r="AH5" s="883"/>
      <c r="AI5" s="883"/>
      <c r="AJ5" s="883"/>
      <c r="AK5" s="883"/>
      <c r="AL5" s="883"/>
      <c r="AM5" s="883"/>
      <c r="AN5" s="883"/>
      <c r="AO5" s="883"/>
      <c r="AP5" s="883"/>
      <c r="AQ5" s="883"/>
      <c r="AR5" s="883"/>
      <c r="AS5" s="883"/>
      <c r="AT5" s="883"/>
      <c r="AU5" s="883"/>
      <c r="AV5" s="883"/>
      <c r="AW5" s="883"/>
      <c r="AX5" s="883"/>
      <c r="AY5" s="883"/>
      <c r="AZ5" s="883"/>
      <c r="BA5" s="883"/>
      <c r="BB5" s="883"/>
      <c r="BC5" s="883"/>
      <c r="BD5" s="883"/>
      <c r="BE5" s="883"/>
      <c r="BF5" s="883"/>
      <c r="BG5" s="883"/>
      <c r="BH5" s="883"/>
      <c r="BI5" s="883"/>
      <c r="BJ5" s="883"/>
      <c r="BK5" s="883"/>
      <c r="BL5" s="883"/>
      <c r="BM5" s="883"/>
      <c r="BN5" s="883"/>
      <c r="BO5" s="883"/>
      <c r="BP5" s="883"/>
      <c r="BQ5" s="905"/>
    </row>
    <row r="6" ht="58.5" spans="1:69">
      <c r="A6" s="884" t="s">
        <v>134</v>
      </c>
      <c r="B6" s="885"/>
      <c r="C6" s="886" t="s">
        <v>135</v>
      </c>
      <c r="D6" s="886" t="s">
        <v>136</v>
      </c>
      <c r="E6" s="886" t="s">
        <v>137</v>
      </c>
      <c r="F6" s="886" t="s">
        <v>138</v>
      </c>
      <c r="G6" s="886" t="s">
        <v>139</v>
      </c>
      <c r="H6" s="886" t="s">
        <v>140</v>
      </c>
      <c r="I6" s="886" t="s">
        <v>141</v>
      </c>
      <c r="J6" s="886" t="s">
        <v>142</v>
      </c>
      <c r="K6" s="886" t="s">
        <v>143</v>
      </c>
      <c r="L6" s="886" t="s">
        <v>144</v>
      </c>
      <c r="M6" s="886" t="s">
        <v>145</v>
      </c>
      <c r="N6" s="886" t="s">
        <v>146</v>
      </c>
      <c r="O6" s="886" t="s">
        <v>147</v>
      </c>
      <c r="P6" s="886" t="s">
        <v>148</v>
      </c>
      <c r="Q6" s="886" t="s">
        <v>149</v>
      </c>
      <c r="R6" s="886" t="s">
        <v>150</v>
      </c>
      <c r="S6" s="886" t="s">
        <v>151</v>
      </c>
      <c r="T6" s="886" t="s">
        <v>152</v>
      </c>
      <c r="U6" s="886" t="s">
        <v>153</v>
      </c>
      <c r="V6" s="886" t="s">
        <v>154</v>
      </c>
      <c r="W6" s="886" t="s">
        <v>155</v>
      </c>
      <c r="X6" s="886" t="s">
        <v>156</v>
      </c>
      <c r="Y6" s="886" t="s">
        <v>157</v>
      </c>
      <c r="Z6" s="886" t="s">
        <v>158</v>
      </c>
      <c r="AA6" s="886" t="s">
        <v>159</v>
      </c>
      <c r="AB6" s="886" t="s">
        <v>160</v>
      </c>
      <c r="AC6" s="886" t="s">
        <v>161</v>
      </c>
      <c r="AD6" s="886" t="s">
        <v>162</v>
      </c>
      <c r="AE6" s="886" t="s">
        <v>163</v>
      </c>
      <c r="AF6" s="886" t="s">
        <v>164</v>
      </c>
      <c r="AG6" s="886" t="s">
        <v>165</v>
      </c>
      <c r="AH6" s="886" t="s">
        <v>166</v>
      </c>
      <c r="AI6" s="886" t="s">
        <v>167</v>
      </c>
      <c r="AJ6" s="886" t="s">
        <v>168</v>
      </c>
      <c r="AK6" s="886" t="s">
        <v>169</v>
      </c>
      <c r="AL6" s="886" t="s">
        <v>170</v>
      </c>
      <c r="AM6" s="886" t="s">
        <v>171</v>
      </c>
      <c r="AN6" s="886" t="s">
        <v>172</v>
      </c>
      <c r="AO6" s="886" t="s">
        <v>173</v>
      </c>
      <c r="AP6" s="886" t="s">
        <v>174</v>
      </c>
      <c r="AQ6" s="886" t="s">
        <v>175</v>
      </c>
      <c r="AR6" s="886" t="s">
        <v>176</v>
      </c>
      <c r="AS6" s="886" t="s">
        <v>177</v>
      </c>
      <c r="AT6" s="886" t="s">
        <v>178</v>
      </c>
      <c r="AU6" s="886" t="s">
        <v>179</v>
      </c>
      <c r="AV6" s="886" t="s">
        <v>180</v>
      </c>
      <c r="AW6" s="886" t="s">
        <v>181</v>
      </c>
      <c r="AX6" s="886" t="s">
        <v>182</v>
      </c>
      <c r="AY6" s="886" t="s">
        <v>183</v>
      </c>
      <c r="AZ6" s="886" t="s">
        <v>184</v>
      </c>
      <c r="BA6" s="886" t="s">
        <v>185</v>
      </c>
      <c r="BB6" s="886" t="s">
        <v>186</v>
      </c>
      <c r="BC6" s="886" t="s">
        <v>187</v>
      </c>
      <c r="BD6" s="886" t="s">
        <v>188</v>
      </c>
      <c r="BE6" s="886" t="s">
        <v>189</v>
      </c>
      <c r="BF6" s="886" t="s">
        <v>190</v>
      </c>
      <c r="BG6" s="886" t="s">
        <v>191</v>
      </c>
      <c r="BH6" s="886" t="s">
        <v>192</v>
      </c>
      <c r="BI6" s="886" t="s">
        <v>193</v>
      </c>
      <c r="BJ6" s="886" t="s">
        <v>194</v>
      </c>
      <c r="BK6" s="886" t="s">
        <v>195</v>
      </c>
      <c r="BL6" s="886" t="s">
        <v>196</v>
      </c>
      <c r="BM6" s="886" t="s">
        <v>197</v>
      </c>
      <c r="BN6" s="886" t="s">
        <v>198</v>
      </c>
      <c r="BO6" s="886" t="s">
        <v>199</v>
      </c>
      <c r="BP6" s="886" t="s">
        <v>200</v>
      </c>
      <c r="BQ6" s="886" t="s">
        <v>201</v>
      </c>
    </row>
    <row r="7" spans="1:69">
      <c r="A7" s="887" t="s">
        <v>202</v>
      </c>
      <c r="B7" s="888" t="s">
        <v>203</v>
      </c>
      <c r="C7" s="888" t="s">
        <v>203</v>
      </c>
      <c r="D7" s="888" t="s">
        <v>203</v>
      </c>
      <c r="E7" s="888" t="s">
        <v>203</v>
      </c>
      <c r="F7" s="888" t="s">
        <v>203</v>
      </c>
      <c r="G7" s="888" t="s">
        <v>203</v>
      </c>
      <c r="H7" s="888" t="s">
        <v>203</v>
      </c>
      <c r="I7" s="888" t="s">
        <v>203</v>
      </c>
      <c r="J7" s="888" t="s">
        <v>203</v>
      </c>
      <c r="K7" s="888" t="s">
        <v>203</v>
      </c>
      <c r="L7" s="888" t="s">
        <v>203</v>
      </c>
      <c r="M7" s="888" t="s">
        <v>203</v>
      </c>
      <c r="N7" s="888" t="s">
        <v>203</v>
      </c>
      <c r="O7" s="888" t="s">
        <v>203</v>
      </c>
      <c r="P7" s="888" t="s">
        <v>203</v>
      </c>
      <c r="Q7" s="888" t="s">
        <v>203</v>
      </c>
      <c r="R7" s="888" t="s">
        <v>203</v>
      </c>
      <c r="S7" s="888" t="s">
        <v>203</v>
      </c>
      <c r="T7" s="888" t="s">
        <v>203</v>
      </c>
      <c r="U7" s="888" t="s">
        <v>203</v>
      </c>
      <c r="V7" s="888" t="s">
        <v>203</v>
      </c>
      <c r="W7" s="888" t="s">
        <v>203</v>
      </c>
      <c r="X7" s="888" t="s">
        <v>203</v>
      </c>
      <c r="Y7" s="888" t="s">
        <v>203</v>
      </c>
      <c r="Z7" s="888" t="s">
        <v>203</v>
      </c>
      <c r="AA7" s="888" t="s">
        <v>203</v>
      </c>
      <c r="AB7" s="888" t="s">
        <v>203</v>
      </c>
      <c r="AC7" s="888" t="s">
        <v>203</v>
      </c>
      <c r="AD7" s="888" t="s">
        <v>203</v>
      </c>
      <c r="AE7" s="888" t="s">
        <v>203</v>
      </c>
      <c r="AF7" s="888" t="s">
        <v>203</v>
      </c>
      <c r="AG7" s="888" t="s">
        <v>203</v>
      </c>
      <c r="AH7" s="888" t="s">
        <v>203</v>
      </c>
      <c r="AI7" s="888" t="s">
        <v>203</v>
      </c>
      <c r="AJ7" s="888" t="s">
        <v>203</v>
      </c>
      <c r="AK7" s="888" t="s">
        <v>203</v>
      </c>
      <c r="AL7" s="888" t="s">
        <v>203</v>
      </c>
      <c r="AM7" s="888" t="s">
        <v>203</v>
      </c>
      <c r="AN7" s="888" t="s">
        <v>203</v>
      </c>
      <c r="AO7" s="888" t="s">
        <v>203</v>
      </c>
      <c r="AP7" s="888" t="s">
        <v>203</v>
      </c>
      <c r="AQ7" s="888" t="s">
        <v>203</v>
      </c>
      <c r="AR7" s="888" t="s">
        <v>203</v>
      </c>
      <c r="AS7" s="888" t="s">
        <v>203</v>
      </c>
      <c r="AT7" s="888" t="s">
        <v>203</v>
      </c>
      <c r="AU7" s="888" t="s">
        <v>203</v>
      </c>
      <c r="AV7" s="888" t="s">
        <v>203</v>
      </c>
      <c r="AW7" s="888" t="s">
        <v>203</v>
      </c>
      <c r="AX7" s="888" t="s">
        <v>203</v>
      </c>
      <c r="AY7" s="888" t="s">
        <v>203</v>
      </c>
      <c r="AZ7" s="888" t="s">
        <v>203</v>
      </c>
      <c r="BA7" s="888" t="s">
        <v>203</v>
      </c>
      <c r="BB7" s="888" t="s">
        <v>203</v>
      </c>
      <c r="BC7" s="888" t="s">
        <v>203</v>
      </c>
      <c r="BD7" s="888" t="s">
        <v>203</v>
      </c>
      <c r="BE7" s="888" t="s">
        <v>203</v>
      </c>
      <c r="BF7" s="888" t="s">
        <v>203</v>
      </c>
      <c r="BG7" s="888" t="s">
        <v>203</v>
      </c>
      <c r="BH7" s="888" t="s">
        <v>203</v>
      </c>
      <c r="BI7" s="888" t="s">
        <v>203</v>
      </c>
      <c r="BJ7" s="888" t="s">
        <v>203</v>
      </c>
      <c r="BK7" s="888" t="s">
        <v>203</v>
      </c>
      <c r="BL7" s="888" t="s">
        <v>203</v>
      </c>
      <c r="BM7" s="888" t="s">
        <v>203</v>
      </c>
      <c r="BN7" s="888" t="s">
        <v>203</v>
      </c>
      <c r="BO7" s="888" t="s">
        <v>203</v>
      </c>
      <c r="BP7" s="888" t="s">
        <v>203</v>
      </c>
      <c r="BQ7" s="888" t="s">
        <v>203</v>
      </c>
    </row>
    <row r="8" customFormat="1" ht="13.5" spans="1:69">
      <c r="A8" s="889" t="s">
        <v>204</v>
      </c>
      <c r="B8" s="890" t="s">
        <v>203</v>
      </c>
      <c r="C8" s="891" t="s">
        <v>205</v>
      </c>
      <c r="D8" s="891" t="s">
        <v>205</v>
      </c>
      <c r="E8" s="891">
        <v>0</v>
      </c>
      <c r="F8" s="891">
        <v>0</v>
      </c>
      <c r="G8" s="891">
        <v>0</v>
      </c>
      <c r="H8" s="891">
        <v>0</v>
      </c>
      <c r="I8" s="891">
        <v>0</v>
      </c>
      <c r="J8" s="891">
        <v>0</v>
      </c>
      <c r="K8" s="891">
        <v>0</v>
      </c>
      <c r="L8" s="891">
        <v>0</v>
      </c>
      <c r="M8" s="891">
        <v>0</v>
      </c>
      <c r="N8" s="891">
        <v>0</v>
      </c>
      <c r="O8" s="891">
        <v>0</v>
      </c>
      <c r="P8" s="891">
        <v>0</v>
      </c>
      <c r="Q8" s="891">
        <v>0</v>
      </c>
      <c r="R8" s="891">
        <v>0</v>
      </c>
      <c r="S8" s="891">
        <v>0</v>
      </c>
      <c r="T8" s="891">
        <v>0</v>
      </c>
      <c r="U8" s="891">
        <v>0</v>
      </c>
      <c r="V8" s="891">
        <v>0</v>
      </c>
      <c r="W8" s="891">
        <v>0</v>
      </c>
      <c r="X8" s="891">
        <v>0</v>
      </c>
      <c r="Y8" s="891">
        <v>0</v>
      </c>
      <c r="Z8" s="891">
        <v>0</v>
      </c>
      <c r="AA8" s="891">
        <v>0</v>
      </c>
      <c r="AB8" s="891">
        <v>0</v>
      </c>
      <c r="AC8" s="891" t="s">
        <v>205</v>
      </c>
      <c r="AD8" s="891">
        <v>0</v>
      </c>
      <c r="AE8" s="891">
        <v>0</v>
      </c>
      <c r="AF8" s="891">
        <v>0</v>
      </c>
      <c r="AG8" s="891">
        <v>0</v>
      </c>
      <c r="AH8" s="891">
        <v>0</v>
      </c>
      <c r="AI8" s="891">
        <v>0</v>
      </c>
      <c r="AJ8" s="891">
        <v>0</v>
      </c>
      <c r="AK8" s="891">
        <v>0</v>
      </c>
      <c r="AL8" s="891">
        <v>0</v>
      </c>
      <c r="AM8" s="891">
        <v>0</v>
      </c>
      <c r="AN8" s="891">
        <v>0</v>
      </c>
      <c r="AO8" s="891">
        <v>0</v>
      </c>
      <c r="AP8" s="891">
        <v>0</v>
      </c>
      <c r="AQ8" s="891">
        <v>0</v>
      </c>
      <c r="AR8" s="891">
        <v>0</v>
      </c>
      <c r="AS8" s="891">
        <v>0</v>
      </c>
      <c r="AT8" s="891">
        <v>0</v>
      </c>
      <c r="AU8" s="891">
        <v>0</v>
      </c>
      <c r="AV8" s="891">
        <v>0</v>
      </c>
      <c r="AW8" s="891">
        <v>0</v>
      </c>
      <c r="AX8" s="891">
        <v>0</v>
      </c>
      <c r="AY8" s="891">
        <v>0</v>
      </c>
      <c r="AZ8" s="891">
        <v>0</v>
      </c>
      <c r="BA8" s="891">
        <v>0</v>
      </c>
      <c r="BB8" s="891">
        <v>0</v>
      </c>
      <c r="BC8" s="891">
        <v>0</v>
      </c>
      <c r="BD8" s="891">
        <v>0</v>
      </c>
      <c r="BE8" s="891">
        <v>0</v>
      </c>
      <c r="BF8" s="891">
        <v>0</v>
      </c>
      <c r="BG8" s="891">
        <v>0</v>
      </c>
      <c r="BH8" s="891">
        <v>0</v>
      </c>
      <c r="BI8" s="891">
        <v>0</v>
      </c>
      <c r="BJ8" s="891">
        <v>0</v>
      </c>
      <c r="BK8" s="891">
        <v>0</v>
      </c>
      <c r="BL8" s="891">
        <v>0</v>
      </c>
      <c r="BM8" s="891">
        <v>0</v>
      </c>
      <c r="BN8" s="891">
        <v>0</v>
      </c>
      <c r="BO8" s="891">
        <v>0</v>
      </c>
      <c r="BP8" s="891">
        <v>0</v>
      </c>
      <c r="BQ8" s="891">
        <v>0</v>
      </c>
    </row>
    <row r="9" s="915" customFormat="1" spans="1:69">
      <c r="A9" s="892" t="s">
        <v>206</v>
      </c>
      <c r="B9" s="916" t="s">
        <v>203</v>
      </c>
      <c r="C9" s="917" t="s">
        <v>205</v>
      </c>
      <c r="D9" s="917" t="s">
        <v>205</v>
      </c>
      <c r="E9" s="917">
        <v>4544.73</v>
      </c>
      <c r="F9" s="917">
        <v>0</v>
      </c>
      <c r="G9" s="917">
        <v>0</v>
      </c>
      <c r="H9" s="917">
        <v>0</v>
      </c>
      <c r="I9" s="917">
        <v>0</v>
      </c>
      <c r="J9" s="917">
        <v>0</v>
      </c>
      <c r="K9" s="917">
        <v>0</v>
      </c>
      <c r="L9" s="917">
        <v>0</v>
      </c>
      <c r="M9" s="917">
        <v>0</v>
      </c>
      <c r="N9" s="917">
        <v>0</v>
      </c>
      <c r="O9" s="917">
        <v>0</v>
      </c>
      <c r="P9" s="917">
        <v>0</v>
      </c>
      <c r="Q9" s="917">
        <v>0</v>
      </c>
      <c r="R9" s="917">
        <v>0</v>
      </c>
      <c r="S9" s="917">
        <v>0</v>
      </c>
      <c r="T9" s="917">
        <v>0</v>
      </c>
      <c r="U9" s="917">
        <v>0</v>
      </c>
      <c r="V9" s="917">
        <v>0</v>
      </c>
      <c r="W9" s="917">
        <v>0</v>
      </c>
      <c r="X9" s="917">
        <v>0</v>
      </c>
      <c r="Y9" s="917">
        <v>0</v>
      </c>
      <c r="Z9" s="917">
        <v>0</v>
      </c>
      <c r="AA9" s="917">
        <v>0</v>
      </c>
      <c r="AB9" s="917">
        <v>29.68</v>
      </c>
      <c r="AC9" s="917" t="s">
        <v>205</v>
      </c>
      <c r="AD9" s="917">
        <v>0</v>
      </c>
      <c r="AE9" s="917">
        <v>0</v>
      </c>
      <c r="AF9" s="917">
        <v>0</v>
      </c>
      <c r="AG9" s="917">
        <v>0</v>
      </c>
      <c r="AH9" s="917">
        <v>0</v>
      </c>
      <c r="AI9" s="917">
        <v>0</v>
      </c>
      <c r="AJ9" s="917">
        <v>0</v>
      </c>
      <c r="AK9" s="917">
        <v>184.01</v>
      </c>
      <c r="AL9" s="917">
        <v>0</v>
      </c>
      <c r="AM9" s="917">
        <v>0</v>
      </c>
      <c r="AN9" s="917">
        <v>0</v>
      </c>
      <c r="AO9" s="917">
        <v>359.98</v>
      </c>
      <c r="AP9" s="917">
        <v>0</v>
      </c>
      <c r="AQ9" s="917">
        <v>0</v>
      </c>
      <c r="AR9" s="917">
        <v>0</v>
      </c>
      <c r="AS9" s="917">
        <v>0</v>
      </c>
      <c r="AT9" s="917">
        <v>0</v>
      </c>
      <c r="AU9" s="917">
        <v>5120</v>
      </c>
      <c r="AV9" s="917">
        <v>39.98</v>
      </c>
      <c r="AW9" s="917">
        <v>0</v>
      </c>
      <c r="AX9" s="917">
        <v>0</v>
      </c>
      <c r="AY9" s="917">
        <v>0</v>
      </c>
      <c r="AZ9" s="917">
        <v>0</v>
      </c>
      <c r="BA9" s="917">
        <v>0</v>
      </c>
      <c r="BB9" s="917">
        <v>0</v>
      </c>
      <c r="BC9" s="917">
        <v>0</v>
      </c>
      <c r="BD9" s="917">
        <v>0</v>
      </c>
      <c r="BE9" s="917">
        <v>0</v>
      </c>
      <c r="BF9" s="917">
        <v>3741.07</v>
      </c>
      <c r="BG9" s="917">
        <v>0</v>
      </c>
      <c r="BH9" s="917">
        <v>14528.82</v>
      </c>
      <c r="BI9" s="917">
        <v>125.98</v>
      </c>
      <c r="BJ9" s="917">
        <v>0</v>
      </c>
      <c r="BK9" s="917">
        <v>0</v>
      </c>
      <c r="BL9" s="917">
        <v>0</v>
      </c>
      <c r="BM9" s="917">
        <v>0</v>
      </c>
      <c r="BN9" s="917">
        <v>0</v>
      </c>
      <c r="BO9" s="917">
        <v>383.39</v>
      </c>
      <c r="BP9" s="917">
        <v>125.98</v>
      </c>
      <c r="BQ9" s="917">
        <v>0</v>
      </c>
    </row>
    <row r="10" spans="1:69">
      <c r="A10" s="894" t="s">
        <v>207</v>
      </c>
      <c r="B10" s="888" t="s">
        <v>203</v>
      </c>
      <c r="C10" s="895" t="s">
        <v>205</v>
      </c>
      <c r="D10" s="895" t="s">
        <v>205</v>
      </c>
      <c r="E10" s="895">
        <v>0</v>
      </c>
      <c r="F10" s="895">
        <v>0</v>
      </c>
      <c r="G10" s="895">
        <v>0</v>
      </c>
      <c r="H10" s="895">
        <v>0</v>
      </c>
      <c r="I10" s="895">
        <v>0</v>
      </c>
      <c r="J10" s="895">
        <v>0</v>
      </c>
      <c r="K10" s="895">
        <v>0</v>
      </c>
      <c r="L10" s="895">
        <v>0</v>
      </c>
      <c r="M10" s="895">
        <v>0</v>
      </c>
      <c r="N10" s="895">
        <v>0</v>
      </c>
      <c r="O10" s="895">
        <v>0</v>
      </c>
      <c r="P10" s="895">
        <v>0</v>
      </c>
      <c r="Q10" s="895">
        <v>0</v>
      </c>
      <c r="R10" s="895">
        <v>0</v>
      </c>
      <c r="S10" s="895">
        <v>0</v>
      </c>
      <c r="T10" s="895">
        <v>0</v>
      </c>
      <c r="U10" s="895">
        <v>0</v>
      </c>
      <c r="V10" s="895">
        <v>0</v>
      </c>
      <c r="W10" s="895">
        <v>0</v>
      </c>
      <c r="X10" s="895">
        <v>0</v>
      </c>
      <c r="Y10" s="895">
        <v>0</v>
      </c>
      <c r="Z10" s="895">
        <v>0</v>
      </c>
      <c r="AA10" s="895">
        <v>0</v>
      </c>
      <c r="AB10" s="895">
        <v>0</v>
      </c>
      <c r="AC10" s="895" t="s">
        <v>205</v>
      </c>
      <c r="AD10" s="895">
        <v>0</v>
      </c>
      <c r="AE10" s="895">
        <v>0</v>
      </c>
      <c r="AF10" s="895">
        <v>0</v>
      </c>
      <c r="AG10" s="895">
        <v>0</v>
      </c>
      <c r="AH10" s="895">
        <v>0</v>
      </c>
      <c r="AI10" s="895">
        <v>0</v>
      </c>
      <c r="AJ10" s="895">
        <v>0</v>
      </c>
      <c r="AK10" s="895">
        <v>0</v>
      </c>
      <c r="AL10" s="895">
        <v>0</v>
      </c>
      <c r="AM10" s="895">
        <v>0</v>
      </c>
      <c r="AN10" s="895">
        <v>0</v>
      </c>
      <c r="AO10" s="895">
        <v>160.02</v>
      </c>
      <c r="AP10" s="895">
        <v>0</v>
      </c>
      <c r="AQ10" s="895">
        <v>0</v>
      </c>
      <c r="AR10" s="895">
        <v>0</v>
      </c>
      <c r="AS10" s="895">
        <v>0</v>
      </c>
      <c r="AT10" s="895">
        <v>0</v>
      </c>
      <c r="AU10" s="895">
        <v>320</v>
      </c>
      <c r="AV10" s="895">
        <v>0</v>
      </c>
      <c r="AW10" s="895">
        <v>0</v>
      </c>
      <c r="AX10" s="895">
        <v>0</v>
      </c>
      <c r="AY10" s="895">
        <v>0</v>
      </c>
      <c r="AZ10" s="895">
        <v>0</v>
      </c>
      <c r="BA10" s="895">
        <v>0</v>
      </c>
      <c r="BB10" s="895">
        <v>0</v>
      </c>
      <c r="BC10" s="895">
        <v>0</v>
      </c>
      <c r="BD10" s="895">
        <v>0</v>
      </c>
      <c r="BE10" s="895">
        <v>0</v>
      </c>
      <c r="BF10" s="895">
        <v>493.29</v>
      </c>
      <c r="BG10" s="895">
        <v>0</v>
      </c>
      <c r="BH10" s="895">
        <v>1101.09</v>
      </c>
      <c r="BI10" s="895">
        <v>0</v>
      </c>
      <c r="BJ10" s="895">
        <v>0</v>
      </c>
      <c r="BK10" s="895">
        <v>0</v>
      </c>
      <c r="BL10" s="895">
        <v>0</v>
      </c>
      <c r="BM10" s="895">
        <v>0</v>
      </c>
      <c r="BN10" s="895">
        <v>0</v>
      </c>
      <c r="BO10" s="895">
        <v>127.78</v>
      </c>
      <c r="BP10" s="895">
        <v>0</v>
      </c>
      <c r="BQ10" s="895">
        <v>0</v>
      </c>
    </row>
    <row r="11" spans="1:69">
      <c r="A11" s="894" t="s">
        <v>208</v>
      </c>
      <c r="B11" s="888" t="s">
        <v>203</v>
      </c>
      <c r="C11" s="893" t="s">
        <v>205</v>
      </c>
      <c r="D11" s="893" t="s">
        <v>205</v>
      </c>
      <c r="E11" s="893">
        <v>0</v>
      </c>
      <c r="F11" s="893">
        <v>0</v>
      </c>
      <c r="G11" s="893">
        <v>0</v>
      </c>
      <c r="H11" s="893">
        <v>0</v>
      </c>
      <c r="I11" s="893">
        <v>0</v>
      </c>
      <c r="J11" s="893">
        <v>0</v>
      </c>
      <c r="K11" s="893">
        <v>0</v>
      </c>
      <c r="L11" s="893">
        <v>0</v>
      </c>
      <c r="M11" s="893">
        <v>0</v>
      </c>
      <c r="N11" s="893">
        <v>0</v>
      </c>
      <c r="O11" s="893">
        <v>0</v>
      </c>
      <c r="P11" s="893">
        <v>0</v>
      </c>
      <c r="Q11" s="893">
        <v>0</v>
      </c>
      <c r="R11" s="893">
        <v>0</v>
      </c>
      <c r="S11" s="893">
        <v>0</v>
      </c>
      <c r="T11" s="893">
        <v>0</v>
      </c>
      <c r="U11" s="893">
        <v>0</v>
      </c>
      <c r="V11" s="893">
        <v>0</v>
      </c>
      <c r="W11" s="893">
        <v>0</v>
      </c>
      <c r="X11" s="893">
        <v>0</v>
      </c>
      <c r="Y11" s="893">
        <v>0</v>
      </c>
      <c r="Z11" s="893">
        <v>0</v>
      </c>
      <c r="AA11" s="893">
        <v>0</v>
      </c>
      <c r="AB11" s="893">
        <v>0</v>
      </c>
      <c r="AC11" s="893" t="s">
        <v>205</v>
      </c>
      <c r="AD11" s="893">
        <v>0</v>
      </c>
      <c r="AE11" s="893">
        <v>0</v>
      </c>
      <c r="AF11" s="893">
        <v>0</v>
      </c>
      <c r="AG11" s="893">
        <v>0</v>
      </c>
      <c r="AH11" s="893">
        <v>0</v>
      </c>
      <c r="AI11" s="893">
        <v>0</v>
      </c>
      <c r="AJ11" s="893">
        <v>0</v>
      </c>
      <c r="AK11" s="893">
        <v>0</v>
      </c>
      <c r="AL11" s="893">
        <v>0</v>
      </c>
      <c r="AM11" s="893">
        <v>0</v>
      </c>
      <c r="AN11" s="893">
        <v>0</v>
      </c>
      <c r="AO11" s="893">
        <v>80.01</v>
      </c>
      <c r="AP11" s="893">
        <v>0</v>
      </c>
      <c r="AQ11" s="893">
        <v>0</v>
      </c>
      <c r="AR11" s="893">
        <v>0</v>
      </c>
      <c r="AS11" s="893">
        <v>0</v>
      </c>
      <c r="AT11" s="893">
        <v>0</v>
      </c>
      <c r="AU11" s="893">
        <v>320</v>
      </c>
      <c r="AV11" s="893">
        <v>0</v>
      </c>
      <c r="AW11" s="893">
        <v>0</v>
      </c>
      <c r="AX11" s="893">
        <v>0</v>
      </c>
      <c r="AY11" s="893">
        <v>0</v>
      </c>
      <c r="AZ11" s="893">
        <v>0</v>
      </c>
      <c r="BA11" s="893">
        <v>0</v>
      </c>
      <c r="BB11" s="893">
        <v>0</v>
      </c>
      <c r="BC11" s="893">
        <v>0</v>
      </c>
      <c r="BD11" s="893">
        <v>0</v>
      </c>
      <c r="BE11" s="893">
        <v>0</v>
      </c>
      <c r="BF11" s="893">
        <v>295.25</v>
      </c>
      <c r="BG11" s="893">
        <v>0</v>
      </c>
      <c r="BH11" s="893">
        <v>737.84</v>
      </c>
      <c r="BI11" s="893">
        <v>0</v>
      </c>
      <c r="BJ11" s="893">
        <v>0</v>
      </c>
      <c r="BK11" s="893">
        <v>0</v>
      </c>
      <c r="BL11" s="893">
        <v>0</v>
      </c>
      <c r="BM11" s="893">
        <v>0</v>
      </c>
      <c r="BN11" s="893">
        <v>0</v>
      </c>
      <c r="BO11" s="893">
        <v>42.58</v>
      </c>
      <c r="BP11" s="893">
        <v>0</v>
      </c>
      <c r="BQ11" s="893">
        <v>0</v>
      </c>
    </row>
    <row r="12" spans="1:69">
      <c r="A12" s="894" t="s">
        <v>209</v>
      </c>
      <c r="B12" s="888" t="s">
        <v>203</v>
      </c>
      <c r="C12" s="895" t="s">
        <v>205</v>
      </c>
      <c r="D12" s="895" t="s">
        <v>205</v>
      </c>
      <c r="E12" s="895">
        <v>0</v>
      </c>
      <c r="F12" s="895">
        <v>0</v>
      </c>
      <c r="G12" s="895">
        <v>0</v>
      </c>
      <c r="H12" s="895">
        <v>0</v>
      </c>
      <c r="I12" s="895">
        <v>0</v>
      </c>
      <c r="J12" s="895">
        <v>0</v>
      </c>
      <c r="K12" s="895">
        <v>0</v>
      </c>
      <c r="L12" s="895">
        <v>0</v>
      </c>
      <c r="M12" s="895">
        <v>0</v>
      </c>
      <c r="N12" s="895">
        <v>0</v>
      </c>
      <c r="O12" s="895">
        <v>0</v>
      </c>
      <c r="P12" s="895">
        <v>0</v>
      </c>
      <c r="Q12" s="895">
        <v>0</v>
      </c>
      <c r="R12" s="895">
        <v>0</v>
      </c>
      <c r="S12" s="895">
        <v>0</v>
      </c>
      <c r="T12" s="895">
        <v>0</v>
      </c>
      <c r="U12" s="895">
        <v>0</v>
      </c>
      <c r="V12" s="895">
        <v>0</v>
      </c>
      <c r="W12" s="895">
        <v>0</v>
      </c>
      <c r="X12" s="895">
        <v>0</v>
      </c>
      <c r="Y12" s="895">
        <v>0</v>
      </c>
      <c r="Z12" s="895">
        <v>0</v>
      </c>
      <c r="AA12" s="895">
        <v>0</v>
      </c>
      <c r="AB12" s="895">
        <v>0</v>
      </c>
      <c r="AC12" s="895" t="s">
        <v>205</v>
      </c>
      <c r="AD12" s="895">
        <v>0</v>
      </c>
      <c r="AE12" s="895">
        <v>0</v>
      </c>
      <c r="AF12" s="895">
        <v>0</v>
      </c>
      <c r="AG12" s="895">
        <v>0</v>
      </c>
      <c r="AH12" s="895">
        <v>0</v>
      </c>
      <c r="AI12" s="895">
        <v>0</v>
      </c>
      <c r="AJ12" s="895">
        <v>0</v>
      </c>
      <c r="AK12" s="895">
        <v>0</v>
      </c>
      <c r="AL12" s="895">
        <v>0</v>
      </c>
      <c r="AM12" s="895">
        <v>0</v>
      </c>
      <c r="AN12" s="895">
        <v>0</v>
      </c>
      <c r="AO12" s="895">
        <v>0</v>
      </c>
      <c r="AP12" s="895">
        <v>0</v>
      </c>
      <c r="AQ12" s="895">
        <v>0</v>
      </c>
      <c r="AR12" s="895">
        <v>0</v>
      </c>
      <c r="AS12" s="895">
        <v>0</v>
      </c>
      <c r="AT12" s="895">
        <v>0</v>
      </c>
      <c r="AU12" s="895">
        <v>0</v>
      </c>
      <c r="AV12" s="895">
        <v>0</v>
      </c>
      <c r="AW12" s="895">
        <v>0</v>
      </c>
      <c r="AX12" s="895">
        <v>0</v>
      </c>
      <c r="AY12" s="895">
        <v>0</v>
      </c>
      <c r="AZ12" s="895">
        <v>0</v>
      </c>
      <c r="BA12" s="895">
        <v>0</v>
      </c>
      <c r="BB12" s="895">
        <v>0</v>
      </c>
      <c r="BC12" s="895">
        <v>0</v>
      </c>
      <c r="BD12" s="895">
        <v>0</v>
      </c>
      <c r="BE12" s="895">
        <v>0</v>
      </c>
      <c r="BF12" s="895">
        <v>183.63</v>
      </c>
      <c r="BG12" s="895">
        <v>0</v>
      </c>
      <c r="BH12" s="895">
        <v>183.63</v>
      </c>
      <c r="BI12" s="895">
        <v>0</v>
      </c>
      <c r="BJ12" s="895">
        <v>0</v>
      </c>
      <c r="BK12" s="895">
        <v>0</v>
      </c>
      <c r="BL12" s="895">
        <v>0</v>
      </c>
      <c r="BM12" s="895">
        <v>0</v>
      </c>
      <c r="BN12" s="895">
        <v>0</v>
      </c>
      <c r="BO12" s="895">
        <v>0</v>
      </c>
      <c r="BP12" s="895">
        <v>0</v>
      </c>
      <c r="BQ12" s="895">
        <v>0</v>
      </c>
    </row>
    <row r="13" spans="1:69">
      <c r="A13" s="894" t="s">
        <v>210</v>
      </c>
      <c r="B13" s="888" t="s">
        <v>203</v>
      </c>
      <c r="C13" s="893" t="s">
        <v>205</v>
      </c>
      <c r="D13" s="893" t="s">
        <v>205</v>
      </c>
      <c r="E13" s="893">
        <v>4544.73</v>
      </c>
      <c r="F13" s="893">
        <v>0</v>
      </c>
      <c r="G13" s="893">
        <v>0</v>
      </c>
      <c r="H13" s="893">
        <v>0</v>
      </c>
      <c r="I13" s="893">
        <v>0</v>
      </c>
      <c r="J13" s="893">
        <v>0</v>
      </c>
      <c r="K13" s="893">
        <v>0</v>
      </c>
      <c r="L13" s="893">
        <v>0</v>
      </c>
      <c r="M13" s="893">
        <v>0</v>
      </c>
      <c r="N13" s="893">
        <v>0</v>
      </c>
      <c r="O13" s="893">
        <v>0</v>
      </c>
      <c r="P13" s="893">
        <v>0</v>
      </c>
      <c r="Q13" s="893">
        <v>0</v>
      </c>
      <c r="R13" s="893">
        <v>0</v>
      </c>
      <c r="S13" s="893">
        <v>0</v>
      </c>
      <c r="T13" s="893">
        <v>0</v>
      </c>
      <c r="U13" s="893">
        <v>0</v>
      </c>
      <c r="V13" s="893">
        <v>0</v>
      </c>
      <c r="W13" s="893">
        <v>0</v>
      </c>
      <c r="X13" s="893">
        <v>0</v>
      </c>
      <c r="Y13" s="893">
        <v>0</v>
      </c>
      <c r="Z13" s="893">
        <v>0</v>
      </c>
      <c r="AA13" s="893">
        <v>0</v>
      </c>
      <c r="AB13" s="893">
        <v>0</v>
      </c>
      <c r="AC13" s="893" t="s">
        <v>205</v>
      </c>
      <c r="AD13" s="893">
        <v>0</v>
      </c>
      <c r="AE13" s="893">
        <v>0</v>
      </c>
      <c r="AF13" s="893">
        <v>0</v>
      </c>
      <c r="AG13" s="893">
        <v>0</v>
      </c>
      <c r="AH13" s="893">
        <v>0</v>
      </c>
      <c r="AI13" s="893">
        <v>0</v>
      </c>
      <c r="AJ13" s="893">
        <v>0</v>
      </c>
      <c r="AK13" s="893">
        <v>0</v>
      </c>
      <c r="AL13" s="893">
        <v>0</v>
      </c>
      <c r="AM13" s="893">
        <v>0</v>
      </c>
      <c r="AN13" s="893">
        <v>0</v>
      </c>
      <c r="AO13" s="893">
        <v>0</v>
      </c>
      <c r="AP13" s="893">
        <v>0</v>
      </c>
      <c r="AQ13" s="893">
        <v>0</v>
      </c>
      <c r="AR13" s="893">
        <v>0</v>
      </c>
      <c r="AS13" s="893">
        <v>0</v>
      </c>
      <c r="AT13" s="893">
        <v>0</v>
      </c>
      <c r="AU13" s="893">
        <v>3648</v>
      </c>
      <c r="AV13" s="893">
        <v>0</v>
      </c>
      <c r="AW13" s="893">
        <v>0</v>
      </c>
      <c r="AX13" s="893">
        <v>0</v>
      </c>
      <c r="AY13" s="893">
        <v>0</v>
      </c>
      <c r="AZ13" s="893">
        <v>0</v>
      </c>
      <c r="BA13" s="893">
        <v>0</v>
      </c>
      <c r="BB13" s="893">
        <v>0</v>
      </c>
      <c r="BC13" s="893">
        <v>0</v>
      </c>
      <c r="BD13" s="893">
        <v>0</v>
      </c>
      <c r="BE13" s="893">
        <v>0</v>
      </c>
      <c r="BF13" s="893">
        <v>579.7</v>
      </c>
      <c r="BG13" s="893">
        <v>0</v>
      </c>
      <c r="BH13" s="893">
        <v>8815.01</v>
      </c>
      <c r="BI13" s="893">
        <v>0</v>
      </c>
      <c r="BJ13" s="893">
        <v>0</v>
      </c>
      <c r="BK13" s="893">
        <v>0</v>
      </c>
      <c r="BL13" s="893">
        <v>0</v>
      </c>
      <c r="BM13" s="893">
        <v>0</v>
      </c>
      <c r="BN13" s="893">
        <v>0</v>
      </c>
      <c r="BO13" s="893">
        <v>42.58</v>
      </c>
      <c r="BP13" s="893">
        <v>0</v>
      </c>
      <c r="BQ13" s="893">
        <v>0</v>
      </c>
    </row>
    <row r="14" spans="1:69">
      <c r="A14" s="894" t="s">
        <v>211</v>
      </c>
      <c r="B14" s="888" t="s">
        <v>203</v>
      </c>
      <c r="C14" s="895" t="s">
        <v>205</v>
      </c>
      <c r="D14" s="895" t="s">
        <v>205</v>
      </c>
      <c r="E14" s="895">
        <v>0</v>
      </c>
      <c r="F14" s="895">
        <v>0</v>
      </c>
      <c r="G14" s="895">
        <v>0</v>
      </c>
      <c r="H14" s="895">
        <v>0</v>
      </c>
      <c r="I14" s="895">
        <v>0</v>
      </c>
      <c r="J14" s="895">
        <v>0</v>
      </c>
      <c r="K14" s="895">
        <v>0</v>
      </c>
      <c r="L14" s="895">
        <v>0</v>
      </c>
      <c r="M14" s="895">
        <v>0</v>
      </c>
      <c r="N14" s="895">
        <v>0</v>
      </c>
      <c r="O14" s="895">
        <v>0</v>
      </c>
      <c r="P14" s="895">
        <v>0</v>
      </c>
      <c r="Q14" s="895">
        <v>0</v>
      </c>
      <c r="R14" s="895">
        <v>0</v>
      </c>
      <c r="S14" s="895">
        <v>0</v>
      </c>
      <c r="T14" s="895">
        <v>0</v>
      </c>
      <c r="U14" s="895">
        <v>0</v>
      </c>
      <c r="V14" s="895">
        <v>0</v>
      </c>
      <c r="W14" s="895">
        <v>0</v>
      </c>
      <c r="X14" s="895">
        <v>0</v>
      </c>
      <c r="Y14" s="895">
        <v>0</v>
      </c>
      <c r="Z14" s="895">
        <v>0</v>
      </c>
      <c r="AA14" s="895">
        <v>0</v>
      </c>
      <c r="AB14" s="895">
        <v>0</v>
      </c>
      <c r="AC14" s="895" t="s">
        <v>205</v>
      </c>
      <c r="AD14" s="895">
        <v>0</v>
      </c>
      <c r="AE14" s="895">
        <v>0</v>
      </c>
      <c r="AF14" s="895">
        <v>0</v>
      </c>
      <c r="AG14" s="895">
        <v>0</v>
      </c>
      <c r="AH14" s="895">
        <v>0</v>
      </c>
      <c r="AI14" s="895">
        <v>0</v>
      </c>
      <c r="AJ14" s="895">
        <v>0</v>
      </c>
      <c r="AK14" s="895">
        <v>0</v>
      </c>
      <c r="AL14" s="895">
        <v>0</v>
      </c>
      <c r="AM14" s="895">
        <v>0</v>
      </c>
      <c r="AN14" s="895">
        <v>0</v>
      </c>
      <c r="AO14" s="895">
        <v>0</v>
      </c>
      <c r="AP14" s="895">
        <v>0</v>
      </c>
      <c r="AQ14" s="895">
        <v>0</v>
      </c>
      <c r="AR14" s="895">
        <v>0</v>
      </c>
      <c r="AS14" s="895">
        <v>0</v>
      </c>
      <c r="AT14" s="895">
        <v>0</v>
      </c>
      <c r="AU14" s="895">
        <v>0</v>
      </c>
      <c r="AV14" s="895">
        <v>0</v>
      </c>
      <c r="AW14" s="895">
        <v>0</v>
      </c>
      <c r="AX14" s="895">
        <v>0</v>
      </c>
      <c r="AY14" s="895">
        <v>0</v>
      </c>
      <c r="AZ14" s="895">
        <v>0</v>
      </c>
      <c r="BA14" s="895">
        <v>0</v>
      </c>
      <c r="BB14" s="895">
        <v>0</v>
      </c>
      <c r="BC14" s="895">
        <v>0</v>
      </c>
      <c r="BD14" s="895">
        <v>0</v>
      </c>
      <c r="BE14" s="895">
        <v>0</v>
      </c>
      <c r="BF14" s="895">
        <v>0</v>
      </c>
      <c r="BG14" s="895">
        <v>0</v>
      </c>
      <c r="BH14" s="895">
        <v>0</v>
      </c>
      <c r="BI14" s="895">
        <v>0</v>
      </c>
      <c r="BJ14" s="895">
        <v>0</v>
      </c>
      <c r="BK14" s="895">
        <v>0</v>
      </c>
      <c r="BL14" s="895">
        <v>0</v>
      </c>
      <c r="BM14" s="895">
        <v>0</v>
      </c>
      <c r="BN14" s="895">
        <v>0</v>
      </c>
      <c r="BO14" s="895">
        <v>0</v>
      </c>
      <c r="BP14" s="895">
        <v>0</v>
      </c>
      <c r="BQ14" s="895">
        <v>0</v>
      </c>
    </row>
    <row r="15" spans="1:69">
      <c r="A15" s="894" t="s">
        <v>212</v>
      </c>
      <c r="B15" s="888" t="s">
        <v>203</v>
      </c>
      <c r="C15" s="893" t="s">
        <v>205</v>
      </c>
      <c r="D15" s="893" t="s">
        <v>205</v>
      </c>
      <c r="E15" s="893">
        <v>0</v>
      </c>
      <c r="F15" s="893">
        <v>0</v>
      </c>
      <c r="G15" s="893">
        <v>0</v>
      </c>
      <c r="H15" s="893">
        <v>0</v>
      </c>
      <c r="I15" s="893">
        <v>0</v>
      </c>
      <c r="J15" s="893">
        <v>0</v>
      </c>
      <c r="K15" s="893">
        <v>0</v>
      </c>
      <c r="L15" s="893">
        <v>0</v>
      </c>
      <c r="M15" s="893">
        <v>0</v>
      </c>
      <c r="N15" s="893">
        <v>0</v>
      </c>
      <c r="O15" s="893">
        <v>0</v>
      </c>
      <c r="P15" s="893">
        <v>0</v>
      </c>
      <c r="Q15" s="893">
        <v>0</v>
      </c>
      <c r="R15" s="893">
        <v>0</v>
      </c>
      <c r="S15" s="893">
        <v>0</v>
      </c>
      <c r="T15" s="893">
        <v>0</v>
      </c>
      <c r="U15" s="893">
        <v>0</v>
      </c>
      <c r="V15" s="893">
        <v>0</v>
      </c>
      <c r="W15" s="893">
        <v>0</v>
      </c>
      <c r="X15" s="893">
        <v>0</v>
      </c>
      <c r="Y15" s="893">
        <v>0</v>
      </c>
      <c r="Z15" s="893">
        <v>0</v>
      </c>
      <c r="AA15" s="893">
        <v>0</v>
      </c>
      <c r="AB15" s="893">
        <v>0</v>
      </c>
      <c r="AC15" s="893" t="s">
        <v>205</v>
      </c>
      <c r="AD15" s="893">
        <v>0</v>
      </c>
      <c r="AE15" s="893">
        <v>0</v>
      </c>
      <c r="AF15" s="893">
        <v>0</v>
      </c>
      <c r="AG15" s="893">
        <v>0</v>
      </c>
      <c r="AH15" s="893">
        <v>0</v>
      </c>
      <c r="AI15" s="893">
        <v>0</v>
      </c>
      <c r="AJ15" s="893">
        <v>0</v>
      </c>
      <c r="AK15" s="893">
        <v>0</v>
      </c>
      <c r="AL15" s="893">
        <v>0</v>
      </c>
      <c r="AM15" s="893">
        <v>0</v>
      </c>
      <c r="AN15" s="893">
        <v>0</v>
      </c>
      <c r="AO15" s="893">
        <v>0</v>
      </c>
      <c r="AP15" s="893">
        <v>0</v>
      </c>
      <c r="AQ15" s="893">
        <v>0</v>
      </c>
      <c r="AR15" s="893">
        <v>0</v>
      </c>
      <c r="AS15" s="893">
        <v>0</v>
      </c>
      <c r="AT15" s="893">
        <v>0</v>
      </c>
      <c r="AU15" s="893">
        <v>0</v>
      </c>
      <c r="AV15" s="893">
        <v>0</v>
      </c>
      <c r="AW15" s="893">
        <v>0</v>
      </c>
      <c r="AX15" s="893">
        <v>0</v>
      </c>
      <c r="AY15" s="893">
        <v>0</v>
      </c>
      <c r="AZ15" s="893">
        <v>0</v>
      </c>
      <c r="BA15" s="893">
        <v>0</v>
      </c>
      <c r="BB15" s="893">
        <v>0</v>
      </c>
      <c r="BC15" s="893">
        <v>0</v>
      </c>
      <c r="BD15" s="893">
        <v>0</v>
      </c>
      <c r="BE15" s="893">
        <v>0</v>
      </c>
      <c r="BF15" s="893">
        <v>0</v>
      </c>
      <c r="BG15" s="893">
        <v>0</v>
      </c>
      <c r="BH15" s="893">
        <v>0</v>
      </c>
      <c r="BI15" s="893">
        <v>0</v>
      </c>
      <c r="BJ15" s="893">
        <v>0</v>
      </c>
      <c r="BK15" s="893">
        <v>0</v>
      </c>
      <c r="BL15" s="893">
        <v>0</v>
      </c>
      <c r="BM15" s="893">
        <v>0</v>
      </c>
      <c r="BN15" s="893">
        <v>0</v>
      </c>
      <c r="BO15" s="893">
        <v>0</v>
      </c>
      <c r="BP15" s="893">
        <v>0</v>
      </c>
      <c r="BQ15" s="893">
        <v>0</v>
      </c>
    </row>
    <row r="16" spans="1:69">
      <c r="A16" s="894" t="s">
        <v>213</v>
      </c>
      <c r="B16" s="888" t="s">
        <v>203</v>
      </c>
      <c r="C16" s="895" t="s">
        <v>205</v>
      </c>
      <c r="D16" s="895" t="s">
        <v>205</v>
      </c>
      <c r="E16" s="895">
        <v>0</v>
      </c>
      <c r="F16" s="895">
        <v>0</v>
      </c>
      <c r="G16" s="895">
        <v>0</v>
      </c>
      <c r="H16" s="895">
        <v>0</v>
      </c>
      <c r="I16" s="895">
        <v>0</v>
      </c>
      <c r="J16" s="895">
        <v>0</v>
      </c>
      <c r="K16" s="895">
        <v>0</v>
      </c>
      <c r="L16" s="895">
        <v>0</v>
      </c>
      <c r="M16" s="895">
        <v>0</v>
      </c>
      <c r="N16" s="895">
        <v>0</v>
      </c>
      <c r="O16" s="895">
        <v>0</v>
      </c>
      <c r="P16" s="895">
        <v>0</v>
      </c>
      <c r="Q16" s="895">
        <v>0</v>
      </c>
      <c r="R16" s="895">
        <v>0</v>
      </c>
      <c r="S16" s="895">
        <v>0</v>
      </c>
      <c r="T16" s="895">
        <v>0</v>
      </c>
      <c r="U16" s="895">
        <v>0</v>
      </c>
      <c r="V16" s="895">
        <v>0</v>
      </c>
      <c r="W16" s="895">
        <v>0</v>
      </c>
      <c r="X16" s="895">
        <v>0</v>
      </c>
      <c r="Y16" s="895">
        <v>0</v>
      </c>
      <c r="Z16" s="895">
        <v>0</v>
      </c>
      <c r="AA16" s="895">
        <v>0</v>
      </c>
      <c r="AB16" s="895">
        <v>0</v>
      </c>
      <c r="AC16" s="895" t="s">
        <v>205</v>
      </c>
      <c r="AD16" s="895">
        <v>0</v>
      </c>
      <c r="AE16" s="895">
        <v>0</v>
      </c>
      <c r="AF16" s="895">
        <v>0</v>
      </c>
      <c r="AG16" s="895">
        <v>0</v>
      </c>
      <c r="AH16" s="895">
        <v>0</v>
      </c>
      <c r="AI16" s="895">
        <v>0</v>
      </c>
      <c r="AJ16" s="895">
        <v>0</v>
      </c>
      <c r="AK16" s="895">
        <v>0</v>
      </c>
      <c r="AL16" s="895">
        <v>0</v>
      </c>
      <c r="AM16" s="895">
        <v>0</v>
      </c>
      <c r="AN16" s="895">
        <v>0</v>
      </c>
      <c r="AO16" s="895">
        <v>0</v>
      </c>
      <c r="AP16" s="895">
        <v>0</v>
      </c>
      <c r="AQ16" s="895">
        <v>0</v>
      </c>
      <c r="AR16" s="895">
        <v>0</v>
      </c>
      <c r="AS16" s="895">
        <v>0</v>
      </c>
      <c r="AT16" s="895">
        <v>0</v>
      </c>
      <c r="AU16" s="895">
        <v>0</v>
      </c>
      <c r="AV16" s="895">
        <v>0</v>
      </c>
      <c r="AW16" s="895">
        <v>0</v>
      </c>
      <c r="AX16" s="895">
        <v>0</v>
      </c>
      <c r="AY16" s="895">
        <v>0</v>
      </c>
      <c r="AZ16" s="895">
        <v>0</v>
      </c>
      <c r="BA16" s="895">
        <v>0</v>
      </c>
      <c r="BB16" s="895">
        <v>0</v>
      </c>
      <c r="BC16" s="895">
        <v>0</v>
      </c>
      <c r="BD16" s="895">
        <v>0</v>
      </c>
      <c r="BE16" s="895">
        <v>0</v>
      </c>
      <c r="BF16" s="895">
        <v>208.84</v>
      </c>
      <c r="BG16" s="895">
        <v>0</v>
      </c>
      <c r="BH16" s="895">
        <v>208.84</v>
      </c>
      <c r="BI16" s="895">
        <v>0</v>
      </c>
      <c r="BJ16" s="895">
        <v>0</v>
      </c>
      <c r="BK16" s="895">
        <v>0</v>
      </c>
      <c r="BL16" s="895">
        <v>0</v>
      </c>
      <c r="BM16" s="895">
        <v>0</v>
      </c>
      <c r="BN16" s="895">
        <v>0</v>
      </c>
      <c r="BO16" s="895">
        <v>0</v>
      </c>
      <c r="BP16" s="895">
        <v>0</v>
      </c>
      <c r="BQ16" s="895">
        <v>0</v>
      </c>
    </row>
    <row r="17" spans="1:69">
      <c r="A17" s="894" t="s">
        <v>214</v>
      </c>
      <c r="B17" s="888" t="s">
        <v>203</v>
      </c>
      <c r="C17" s="893" t="s">
        <v>205</v>
      </c>
      <c r="D17" s="893" t="s">
        <v>205</v>
      </c>
      <c r="E17" s="893">
        <v>0</v>
      </c>
      <c r="F17" s="893">
        <v>0</v>
      </c>
      <c r="G17" s="893">
        <v>0</v>
      </c>
      <c r="H17" s="893">
        <v>0</v>
      </c>
      <c r="I17" s="893">
        <v>0</v>
      </c>
      <c r="J17" s="893">
        <v>0</v>
      </c>
      <c r="K17" s="893">
        <v>0</v>
      </c>
      <c r="L17" s="893">
        <v>0</v>
      </c>
      <c r="M17" s="893">
        <v>0</v>
      </c>
      <c r="N17" s="893">
        <v>0</v>
      </c>
      <c r="O17" s="893">
        <v>0</v>
      </c>
      <c r="P17" s="893">
        <v>0</v>
      </c>
      <c r="Q17" s="893">
        <v>0</v>
      </c>
      <c r="R17" s="893">
        <v>0</v>
      </c>
      <c r="S17" s="893">
        <v>0</v>
      </c>
      <c r="T17" s="893">
        <v>0</v>
      </c>
      <c r="U17" s="893">
        <v>0</v>
      </c>
      <c r="V17" s="893">
        <v>0</v>
      </c>
      <c r="W17" s="893">
        <v>0</v>
      </c>
      <c r="X17" s="893">
        <v>0</v>
      </c>
      <c r="Y17" s="893">
        <v>0</v>
      </c>
      <c r="Z17" s="893">
        <v>0</v>
      </c>
      <c r="AA17" s="893">
        <v>0</v>
      </c>
      <c r="AB17" s="893">
        <v>0</v>
      </c>
      <c r="AC17" s="893" t="s">
        <v>205</v>
      </c>
      <c r="AD17" s="893">
        <v>0</v>
      </c>
      <c r="AE17" s="893">
        <v>0</v>
      </c>
      <c r="AF17" s="893">
        <v>0</v>
      </c>
      <c r="AG17" s="893">
        <v>0</v>
      </c>
      <c r="AH17" s="893">
        <v>0</v>
      </c>
      <c r="AI17" s="893">
        <v>0</v>
      </c>
      <c r="AJ17" s="893">
        <v>0</v>
      </c>
      <c r="AK17" s="893">
        <v>0</v>
      </c>
      <c r="AL17" s="893">
        <v>0</v>
      </c>
      <c r="AM17" s="893">
        <v>0</v>
      </c>
      <c r="AN17" s="893">
        <v>0</v>
      </c>
      <c r="AO17" s="893">
        <v>39.98</v>
      </c>
      <c r="AP17" s="893">
        <v>0</v>
      </c>
      <c r="AQ17" s="893">
        <v>0</v>
      </c>
      <c r="AR17" s="893">
        <v>0</v>
      </c>
      <c r="AS17" s="893">
        <v>0</v>
      </c>
      <c r="AT17" s="893">
        <v>0</v>
      </c>
      <c r="AU17" s="893">
        <v>639.99</v>
      </c>
      <c r="AV17" s="893">
        <v>0</v>
      </c>
      <c r="AW17" s="893">
        <v>0</v>
      </c>
      <c r="AX17" s="893">
        <v>0</v>
      </c>
      <c r="AY17" s="893">
        <v>0</v>
      </c>
      <c r="AZ17" s="893">
        <v>0</v>
      </c>
      <c r="BA17" s="893">
        <v>0</v>
      </c>
      <c r="BB17" s="893">
        <v>0</v>
      </c>
      <c r="BC17" s="893">
        <v>0</v>
      </c>
      <c r="BD17" s="893">
        <v>0</v>
      </c>
      <c r="BE17" s="893">
        <v>0</v>
      </c>
      <c r="BF17" s="893">
        <v>730.93</v>
      </c>
      <c r="BG17" s="893">
        <v>0</v>
      </c>
      <c r="BH17" s="893">
        <v>1453.49</v>
      </c>
      <c r="BI17" s="893">
        <v>0</v>
      </c>
      <c r="BJ17" s="893">
        <v>0</v>
      </c>
      <c r="BK17" s="893">
        <v>0</v>
      </c>
      <c r="BL17" s="893">
        <v>0</v>
      </c>
      <c r="BM17" s="893">
        <v>0</v>
      </c>
      <c r="BN17" s="893">
        <v>0</v>
      </c>
      <c r="BO17" s="893">
        <v>42.58</v>
      </c>
      <c r="BP17" s="893">
        <v>0</v>
      </c>
      <c r="BQ17" s="893">
        <v>0</v>
      </c>
    </row>
    <row r="18" spans="1:69">
      <c r="A18" s="894" t="s">
        <v>215</v>
      </c>
      <c r="B18" s="888" t="s">
        <v>203</v>
      </c>
      <c r="C18" s="895" t="s">
        <v>205</v>
      </c>
      <c r="D18" s="895" t="s">
        <v>205</v>
      </c>
      <c r="E18" s="895">
        <v>0</v>
      </c>
      <c r="F18" s="895">
        <v>0</v>
      </c>
      <c r="G18" s="895">
        <v>0</v>
      </c>
      <c r="H18" s="895">
        <v>0</v>
      </c>
      <c r="I18" s="895">
        <v>0</v>
      </c>
      <c r="J18" s="895">
        <v>0</v>
      </c>
      <c r="K18" s="895">
        <v>0</v>
      </c>
      <c r="L18" s="895">
        <v>0</v>
      </c>
      <c r="M18" s="895">
        <v>0</v>
      </c>
      <c r="N18" s="895">
        <v>0</v>
      </c>
      <c r="O18" s="895">
        <v>0</v>
      </c>
      <c r="P18" s="895">
        <v>0</v>
      </c>
      <c r="Q18" s="895">
        <v>0</v>
      </c>
      <c r="R18" s="895">
        <v>0</v>
      </c>
      <c r="S18" s="895">
        <v>0</v>
      </c>
      <c r="T18" s="895">
        <v>0</v>
      </c>
      <c r="U18" s="895">
        <v>0</v>
      </c>
      <c r="V18" s="895">
        <v>0</v>
      </c>
      <c r="W18" s="895">
        <v>0</v>
      </c>
      <c r="X18" s="895">
        <v>0</v>
      </c>
      <c r="Y18" s="895">
        <v>0</v>
      </c>
      <c r="Z18" s="895">
        <v>0</v>
      </c>
      <c r="AA18" s="895">
        <v>0</v>
      </c>
      <c r="AB18" s="895">
        <v>0</v>
      </c>
      <c r="AC18" s="895" t="s">
        <v>205</v>
      </c>
      <c r="AD18" s="895">
        <v>0</v>
      </c>
      <c r="AE18" s="895">
        <v>0</v>
      </c>
      <c r="AF18" s="895">
        <v>0</v>
      </c>
      <c r="AG18" s="895">
        <v>0</v>
      </c>
      <c r="AH18" s="895">
        <v>0</v>
      </c>
      <c r="AI18" s="895">
        <v>0</v>
      </c>
      <c r="AJ18" s="895">
        <v>0</v>
      </c>
      <c r="AK18" s="895">
        <v>0</v>
      </c>
      <c r="AL18" s="895">
        <v>0</v>
      </c>
      <c r="AM18" s="895">
        <v>0</v>
      </c>
      <c r="AN18" s="895">
        <v>0</v>
      </c>
      <c r="AO18" s="895">
        <v>0</v>
      </c>
      <c r="AP18" s="895">
        <v>0</v>
      </c>
      <c r="AQ18" s="895">
        <v>0</v>
      </c>
      <c r="AR18" s="895">
        <v>0</v>
      </c>
      <c r="AS18" s="895">
        <v>0</v>
      </c>
      <c r="AT18" s="895">
        <v>0</v>
      </c>
      <c r="AU18" s="895">
        <v>0</v>
      </c>
      <c r="AV18" s="895">
        <v>0</v>
      </c>
      <c r="AW18" s="895">
        <v>0</v>
      </c>
      <c r="AX18" s="895">
        <v>0</v>
      </c>
      <c r="AY18" s="895">
        <v>0</v>
      </c>
      <c r="AZ18" s="895">
        <v>0</v>
      </c>
      <c r="BA18" s="895">
        <v>0</v>
      </c>
      <c r="BB18" s="895">
        <v>0</v>
      </c>
      <c r="BC18" s="895">
        <v>0</v>
      </c>
      <c r="BD18" s="895">
        <v>0</v>
      </c>
      <c r="BE18" s="895">
        <v>0</v>
      </c>
      <c r="BF18" s="895">
        <v>298.85</v>
      </c>
      <c r="BG18" s="895">
        <v>0</v>
      </c>
      <c r="BH18" s="895">
        <v>341.43</v>
      </c>
      <c r="BI18" s="895">
        <v>0</v>
      </c>
      <c r="BJ18" s="895">
        <v>0</v>
      </c>
      <c r="BK18" s="895">
        <v>0</v>
      </c>
      <c r="BL18" s="895">
        <v>0</v>
      </c>
      <c r="BM18" s="895">
        <v>0</v>
      </c>
      <c r="BN18" s="895">
        <v>0</v>
      </c>
      <c r="BO18" s="895">
        <v>42.58</v>
      </c>
      <c r="BP18" s="895">
        <v>0</v>
      </c>
      <c r="BQ18" s="895">
        <v>0</v>
      </c>
    </row>
    <row r="19" spans="1:69">
      <c r="A19" s="894" t="s">
        <v>216</v>
      </c>
      <c r="B19" s="888" t="s">
        <v>203</v>
      </c>
      <c r="C19" s="893" t="s">
        <v>205</v>
      </c>
      <c r="D19" s="893" t="s">
        <v>205</v>
      </c>
      <c r="E19" s="893">
        <v>0</v>
      </c>
      <c r="F19" s="893">
        <v>0</v>
      </c>
      <c r="G19" s="893">
        <v>0</v>
      </c>
      <c r="H19" s="893">
        <v>0</v>
      </c>
      <c r="I19" s="893">
        <v>0</v>
      </c>
      <c r="J19" s="893">
        <v>0</v>
      </c>
      <c r="K19" s="893">
        <v>0</v>
      </c>
      <c r="L19" s="893">
        <v>0</v>
      </c>
      <c r="M19" s="893">
        <v>0</v>
      </c>
      <c r="N19" s="893">
        <v>0</v>
      </c>
      <c r="O19" s="893">
        <v>0</v>
      </c>
      <c r="P19" s="893">
        <v>0</v>
      </c>
      <c r="Q19" s="893">
        <v>0</v>
      </c>
      <c r="R19" s="893">
        <v>0</v>
      </c>
      <c r="S19" s="893">
        <v>0</v>
      </c>
      <c r="T19" s="893">
        <v>0</v>
      </c>
      <c r="U19" s="893">
        <v>0</v>
      </c>
      <c r="V19" s="893">
        <v>0</v>
      </c>
      <c r="W19" s="893">
        <v>0</v>
      </c>
      <c r="X19" s="893">
        <v>0</v>
      </c>
      <c r="Y19" s="893">
        <v>0</v>
      </c>
      <c r="Z19" s="893">
        <v>0</v>
      </c>
      <c r="AA19" s="893">
        <v>0</v>
      </c>
      <c r="AB19" s="893">
        <v>0</v>
      </c>
      <c r="AC19" s="893" t="s">
        <v>205</v>
      </c>
      <c r="AD19" s="893">
        <v>0</v>
      </c>
      <c r="AE19" s="893">
        <v>0</v>
      </c>
      <c r="AF19" s="893">
        <v>0</v>
      </c>
      <c r="AG19" s="893">
        <v>0</v>
      </c>
      <c r="AH19" s="893">
        <v>0</v>
      </c>
      <c r="AI19" s="893">
        <v>0</v>
      </c>
      <c r="AJ19" s="893">
        <v>0</v>
      </c>
      <c r="AK19" s="893">
        <v>0</v>
      </c>
      <c r="AL19" s="893">
        <v>0</v>
      </c>
      <c r="AM19" s="893">
        <v>0</v>
      </c>
      <c r="AN19" s="893">
        <v>0</v>
      </c>
      <c r="AO19" s="893">
        <v>0</v>
      </c>
      <c r="AP19" s="893">
        <v>0</v>
      </c>
      <c r="AQ19" s="893">
        <v>0</v>
      </c>
      <c r="AR19" s="893">
        <v>0</v>
      </c>
      <c r="AS19" s="893">
        <v>0</v>
      </c>
      <c r="AT19" s="893">
        <v>0</v>
      </c>
      <c r="AU19" s="893">
        <v>0</v>
      </c>
      <c r="AV19" s="893">
        <v>0</v>
      </c>
      <c r="AW19" s="893">
        <v>0</v>
      </c>
      <c r="AX19" s="893">
        <v>0</v>
      </c>
      <c r="AY19" s="893">
        <v>0</v>
      </c>
      <c r="AZ19" s="893">
        <v>0</v>
      </c>
      <c r="BA19" s="893">
        <v>0</v>
      </c>
      <c r="BB19" s="893">
        <v>0</v>
      </c>
      <c r="BC19" s="893">
        <v>0</v>
      </c>
      <c r="BD19" s="893">
        <v>0</v>
      </c>
      <c r="BE19" s="893">
        <v>0</v>
      </c>
      <c r="BF19" s="893">
        <v>0</v>
      </c>
      <c r="BG19" s="893">
        <v>0</v>
      </c>
      <c r="BH19" s="893">
        <v>0</v>
      </c>
      <c r="BI19" s="893">
        <v>0</v>
      </c>
      <c r="BJ19" s="893">
        <v>0</v>
      </c>
      <c r="BK19" s="893">
        <v>0</v>
      </c>
      <c r="BL19" s="893">
        <v>0</v>
      </c>
      <c r="BM19" s="893">
        <v>0</v>
      </c>
      <c r="BN19" s="893">
        <v>0</v>
      </c>
      <c r="BO19" s="893">
        <v>0</v>
      </c>
      <c r="BP19" s="893">
        <v>0</v>
      </c>
      <c r="BQ19" s="893">
        <v>0</v>
      </c>
    </row>
    <row r="20" spans="1:69">
      <c r="A20" s="894" t="s">
        <v>217</v>
      </c>
      <c r="B20" s="888" t="s">
        <v>203</v>
      </c>
      <c r="C20" s="895" t="s">
        <v>205</v>
      </c>
      <c r="D20" s="895" t="s">
        <v>205</v>
      </c>
      <c r="E20" s="895">
        <v>0</v>
      </c>
      <c r="F20" s="895">
        <v>0</v>
      </c>
      <c r="G20" s="895">
        <v>0</v>
      </c>
      <c r="H20" s="895">
        <v>0</v>
      </c>
      <c r="I20" s="895">
        <v>0</v>
      </c>
      <c r="J20" s="895">
        <v>0</v>
      </c>
      <c r="K20" s="895">
        <v>0</v>
      </c>
      <c r="L20" s="895">
        <v>0</v>
      </c>
      <c r="M20" s="895">
        <v>0</v>
      </c>
      <c r="N20" s="895">
        <v>0</v>
      </c>
      <c r="O20" s="895">
        <v>0</v>
      </c>
      <c r="P20" s="895">
        <v>0</v>
      </c>
      <c r="Q20" s="895">
        <v>0</v>
      </c>
      <c r="R20" s="895">
        <v>0</v>
      </c>
      <c r="S20" s="895">
        <v>0</v>
      </c>
      <c r="T20" s="895">
        <v>0</v>
      </c>
      <c r="U20" s="895">
        <v>0</v>
      </c>
      <c r="V20" s="895">
        <v>0</v>
      </c>
      <c r="W20" s="895">
        <v>0</v>
      </c>
      <c r="X20" s="895">
        <v>0</v>
      </c>
      <c r="Y20" s="895">
        <v>0</v>
      </c>
      <c r="Z20" s="895">
        <v>0</v>
      </c>
      <c r="AA20" s="895">
        <v>0</v>
      </c>
      <c r="AB20" s="895">
        <v>0</v>
      </c>
      <c r="AC20" s="895" t="s">
        <v>205</v>
      </c>
      <c r="AD20" s="895">
        <v>0</v>
      </c>
      <c r="AE20" s="895">
        <v>0</v>
      </c>
      <c r="AF20" s="895">
        <v>0</v>
      </c>
      <c r="AG20" s="895">
        <v>0</v>
      </c>
      <c r="AH20" s="895">
        <v>0</v>
      </c>
      <c r="AI20" s="895">
        <v>0</v>
      </c>
      <c r="AJ20" s="895">
        <v>0</v>
      </c>
      <c r="AK20" s="895">
        <v>0</v>
      </c>
      <c r="AL20" s="895">
        <v>0</v>
      </c>
      <c r="AM20" s="895">
        <v>0</v>
      </c>
      <c r="AN20" s="895">
        <v>0</v>
      </c>
      <c r="AO20" s="895">
        <v>80.01</v>
      </c>
      <c r="AP20" s="895">
        <v>0</v>
      </c>
      <c r="AQ20" s="895">
        <v>0</v>
      </c>
      <c r="AR20" s="895">
        <v>0</v>
      </c>
      <c r="AS20" s="895">
        <v>0</v>
      </c>
      <c r="AT20" s="895">
        <v>0</v>
      </c>
      <c r="AU20" s="895">
        <v>0</v>
      </c>
      <c r="AV20" s="895">
        <v>39.98</v>
      </c>
      <c r="AW20" s="895">
        <v>0</v>
      </c>
      <c r="AX20" s="895">
        <v>0</v>
      </c>
      <c r="AY20" s="895">
        <v>0</v>
      </c>
      <c r="AZ20" s="895">
        <v>0</v>
      </c>
      <c r="BA20" s="895">
        <v>0</v>
      </c>
      <c r="BB20" s="895">
        <v>0</v>
      </c>
      <c r="BC20" s="895">
        <v>0</v>
      </c>
      <c r="BD20" s="895">
        <v>0</v>
      </c>
      <c r="BE20" s="895">
        <v>0</v>
      </c>
      <c r="BF20" s="895">
        <v>176.43</v>
      </c>
      <c r="BG20" s="895">
        <v>0</v>
      </c>
      <c r="BH20" s="895">
        <v>339.01</v>
      </c>
      <c r="BI20" s="895">
        <v>0</v>
      </c>
      <c r="BJ20" s="895">
        <v>0</v>
      </c>
      <c r="BK20" s="895">
        <v>0</v>
      </c>
      <c r="BL20" s="895">
        <v>0</v>
      </c>
      <c r="BM20" s="895">
        <v>0</v>
      </c>
      <c r="BN20" s="895">
        <v>0</v>
      </c>
      <c r="BO20" s="895">
        <v>42.58</v>
      </c>
      <c r="BP20" s="895">
        <v>0</v>
      </c>
      <c r="BQ20" s="895">
        <v>0</v>
      </c>
    </row>
    <row r="21" spans="1:69">
      <c r="A21" s="894" t="s">
        <v>218</v>
      </c>
      <c r="B21" s="888" t="s">
        <v>203</v>
      </c>
      <c r="C21" s="893" t="s">
        <v>205</v>
      </c>
      <c r="D21" s="893" t="s">
        <v>205</v>
      </c>
      <c r="E21" s="893">
        <v>0</v>
      </c>
      <c r="F21" s="893">
        <v>0</v>
      </c>
      <c r="G21" s="893">
        <v>0</v>
      </c>
      <c r="H21" s="893">
        <v>0</v>
      </c>
      <c r="I21" s="893">
        <v>0</v>
      </c>
      <c r="J21" s="893">
        <v>0</v>
      </c>
      <c r="K21" s="893">
        <v>0</v>
      </c>
      <c r="L21" s="893">
        <v>0</v>
      </c>
      <c r="M21" s="893">
        <v>0</v>
      </c>
      <c r="N21" s="893">
        <v>0</v>
      </c>
      <c r="O21" s="893">
        <v>0</v>
      </c>
      <c r="P21" s="893">
        <v>0</v>
      </c>
      <c r="Q21" s="893">
        <v>0</v>
      </c>
      <c r="R21" s="893">
        <v>0</v>
      </c>
      <c r="S21" s="893">
        <v>0</v>
      </c>
      <c r="T21" s="893">
        <v>0</v>
      </c>
      <c r="U21" s="893">
        <v>0</v>
      </c>
      <c r="V21" s="893">
        <v>0</v>
      </c>
      <c r="W21" s="893">
        <v>0</v>
      </c>
      <c r="X21" s="893">
        <v>0</v>
      </c>
      <c r="Y21" s="893">
        <v>0</v>
      </c>
      <c r="Z21" s="893">
        <v>0</v>
      </c>
      <c r="AA21" s="893">
        <v>0</v>
      </c>
      <c r="AB21" s="893">
        <v>0</v>
      </c>
      <c r="AC21" s="893" t="s">
        <v>205</v>
      </c>
      <c r="AD21" s="893">
        <v>0</v>
      </c>
      <c r="AE21" s="893">
        <v>0</v>
      </c>
      <c r="AF21" s="893">
        <v>0</v>
      </c>
      <c r="AG21" s="893">
        <v>0</v>
      </c>
      <c r="AH21" s="893">
        <v>0</v>
      </c>
      <c r="AI21" s="893">
        <v>0</v>
      </c>
      <c r="AJ21" s="893">
        <v>0</v>
      </c>
      <c r="AK21" s="893">
        <v>0</v>
      </c>
      <c r="AL21" s="893">
        <v>0</v>
      </c>
      <c r="AM21" s="893">
        <v>0</v>
      </c>
      <c r="AN21" s="893">
        <v>0</v>
      </c>
      <c r="AO21" s="893">
        <v>0</v>
      </c>
      <c r="AP21" s="893">
        <v>0</v>
      </c>
      <c r="AQ21" s="893">
        <v>0</v>
      </c>
      <c r="AR21" s="893">
        <v>0</v>
      </c>
      <c r="AS21" s="893">
        <v>0</v>
      </c>
      <c r="AT21" s="893">
        <v>0</v>
      </c>
      <c r="AU21" s="893">
        <v>0</v>
      </c>
      <c r="AV21" s="893">
        <v>0</v>
      </c>
      <c r="AW21" s="893">
        <v>0</v>
      </c>
      <c r="AX21" s="893">
        <v>0</v>
      </c>
      <c r="AY21" s="893">
        <v>0</v>
      </c>
      <c r="AZ21" s="893">
        <v>0</v>
      </c>
      <c r="BA21" s="893">
        <v>0</v>
      </c>
      <c r="BB21" s="893">
        <v>0</v>
      </c>
      <c r="BC21" s="893">
        <v>0</v>
      </c>
      <c r="BD21" s="893">
        <v>0</v>
      </c>
      <c r="BE21" s="893">
        <v>0</v>
      </c>
      <c r="BF21" s="893">
        <v>475.29</v>
      </c>
      <c r="BG21" s="893">
        <v>0</v>
      </c>
      <c r="BH21" s="893">
        <v>517.87</v>
      </c>
      <c r="BI21" s="893">
        <v>0</v>
      </c>
      <c r="BJ21" s="893">
        <v>0</v>
      </c>
      <c r="BK21" s="893">
        <v>0</v>
      </c>
      <c r="BL21" s="893">
        <v>0</v>
      </c>
      <c r="BM21" s="893">
        <v>0</v>
      </c>
      <c r="BN21" s="893">
        <v>0</v>
      </c>
      <c r="BO21" s="893">
        <v>42.58</v>
      </c>
      <c r="BP21" s="893">
        <v>0</v>
      </c>
      <c r="BQ21" s="893">
        <v>0</v>
      </c>
    </row>
    <row r="22" spans="1:69">
      <c r="A22" s="894" t="s">
        <v>219</v>
      </c>
      <c r="B22" s="888" t="s">
        <v>203</v>
      </c>
      <c r="C22" s="895" t="s">
        <v>205</v>
      </c>
      <c r="D22" s="895" t="s">
        <v>205</v>
      </c>
      <c r="E22" s="895">
        <v>0</v>
      </c>
      <c r="F22" s="895">
        <v>0</v>
      </c>
      <c r="G22" s="895">
        <v>0</v>
      </c>
      <c r="H22" s="895">
        <v>0</v>
      </c>
      <c r="I22" s="895">
        <v>0</v>
      </c>
      <c r="J22" s="895">
        <v>0</v>
      </c>
      <c r="K22" s="895">
        <v>0</v>
      </c>
      <c r="L22" s="895">
        <v>0</v>
      </c>
      <c r="M22" s="895">
        <v>0</v>
      </c>
      <c r="N22" s="895">
        <v>0</v>
      </c>
      <c r="O22" s="895">
        <v>0</v>
      </c>
      <c r="P22" s="895">
        <v>0</v>
      </c>
      <c r="Q22" s="895">
        <v>0</v>
      </c>
      <c r="R22" s="895">
        <v>0</v>
      </c>
      <c r="S22" s="895">
        <v>0</v>
      </c>
      <c r="T22" s="895">
        <v>0</v>
      </c>
      <c r="U22" s="895">
        <v>0</v>
      </c>
      <c r="V22" s="895">
        <v>0</v>
      </c>
      <c r="W22" s="895">
        <v>0</v>
      </c>
      <c r="X22" s="895">
        <v>0</v>
      </c>
      <c r="Y22" s="895">
        <v>0</v>
      </c>
      <c r="Z22" s="895">
        <v>0</v>
      </c>
      <c r="AA22" s="895">
        <v>0</v>
      </c>
      <c r="AB22" s="895">
        <v>29.68</v>
      </c>
      <c r="AC22" s="895" t="s">
        <v>205</v>
      </c>
      <c r="AD22" s="895">
        <v>0</v>
      </c>
      <c r="AE22" s="895">
        <v>0</v>
      </c>
      <c r="AF22" s="895">
        <v>0</v>
      </c>
      <c r="AG22" s="895">
        <v>0</v>
      </c>
      <c r="AH22" s="895">
        <v>0</v>
      </c>
      <c r="AI22" s="895">
        <v>0</v>
      </c>
      <c r="AJ22" s="895">
        <v>0</v>
      </c>
      <c r="AK22" s="895">
        <v>184.01</v>
      </c>
      <c r="AL22" s="895">
        <v>0</v>
      </c>
      <c r="AM22" s="895">
        <v>0</v>
      </c>
      <c r="AN22" s="895">
        <v>0</v>
      </c>
      <c r="AO22" s="895">
        <v>0</v>
      </c>
      <c r="AP22" s="895">
        <v>0</v>
      </c>
      <c r="AQ22" s="895">
        <v>0</v>
      </c>
      <c r="AR22" s="895">
        <v>0</v>
      </c>
      <c r="AS22" s="895">
        <v>0</v>
      </c>
      <c r="AT22" s="895">
        <v>0</v>
      </c>
      <c r="AU22" s="895">
        <v>192.01</v>
      </c>
      <c r="AV22" s="895">
        <v>0</v>
      </c>
      <c r="AW22" s="895">
        <v>0</v>
      </c>
      <c r="AX22" s="895">
        <v>0</v>
      </c>
      <c r="AY22" s="895">
        <v>0</v>
      </c>
      <c r="AZ22" s="895">
        <v>0</v>
      </c>
      <c r="BA22" s="895">
        <v>0</v>
      </c>
      <c r="BB22" s="895">
        <v>0</v>
      </c>
      <c r="BC22" s="895">
        <v>0</v>
      </c>
      <c r="BD22" s="895">
        <v>0</v>
      </c>
      <c r="BE22" s="895">
        <v>0</v>
      </c>
      <c r="BF22" s="895">
        <v>298.85</v>
      </c>
      <c r="BG22" s="895">
        <v>0</v>
      </c>
      <c r="BH22" s="895">
        <v>830.54</v>
      </c>
      <c r="BI22" s="895">
        <v>125.98</v>
      </c>
      <c r="BJ22" s="895">
        <v>0</v>
      </c>
      <c r="BK22" s="895">
        <v>0</v>
      </c>
      <c r="BL22" s="895">
        <v>0</v>
      </c>
      <c r="BM22" s="895">
        <v>0</v>
      </c>
      <c r="BN22" s="895">
        <v>0</v>
      </c>
      <c r="BO22" s="895">
        <v>0</v>
      </c>
      <c r="BP22" s="895">
        <v>125.98</v>
      </c>
      <c r="BQ22" s="895">
        <v>0</v>
      </c>
    </row>
    <row r="23" customFormat="1" ht="19.5" spans="1:69">
      <c r="A23" s="889" t="s">
        <v>220</v>
      </c>
      <c r="B23" s="890" t="s">
        <v>203</v>
      </c>
      <c r="C23" s="891" t="s">
        <v>205</v>
      </c>
      <c r="D23" s="891" t="s">
        <v>205</v>
      </c>
      <c r="E23" s="891">
        <v>0</v>
      </c>
      <c r="F23" s="891">
        <v>0</v>
      </c>
      <c r="G23" s="891">
        <v>0</v>
      </c>
      <c r="H23" s="891">
        <v>0</v>
      </c>
      <c r="I23" s="891">
        <v>0</v>
      </c>
      <c r="J23" s="891">
        <v>0</v>
      </c>
      <c r="K23" s="891">
        <v>0</v>
      </c>
      <c r="L23" s="891">
        <v>0</v>
      </c>
      <c r="M23" s="891">
        <v>0</v>
      </c>
      <c r="N23" s="891">
        <v>0</v>
      </c>
      <c r="O23" s="891">
        <v>0</v>
      </c>
      <c r="P23" s="891">
        <v>0</v>
      </c>
      <c r="Q23" s="891">
        <v>0</v>
      </c>
      <c r="R23" s="891">
        <v>0</v>
      </c>
      <c r="S23" s="891">
        <v>0</v>
      </c>
      <c r="T23" s="891">
        <v>0</v>
      </c>
      <c r="U23" s="891">
        <v>0</v>
      </c>
      <c r="V23" s="891">
        <v>0</v>
      </c>
      <c r="W23" s="891">
        <v>0</v>
      </c>
      <c r="X23" s="891">
        <v>0</v>
      </c>
      <c r="Y23" s="891">
        <v>0</v>
      </c>
      <c r="Z23" s="891">
        <v>0</v>
      </c>
      <c r="AA23" s="891">
        <v>0</v>
      </c>
      <c r="AB23" s="891">
        <v>0</v>
      </c>
      <c r="AC23" s="891" t="s">
        <v>205</v>
      </c>
      <c r="AD23" s="891">
        <v>0</v>
      </c>
      <c r="AE23" s="891">
        <v>0</v>
      </c>
      <c r="AF23" s="891">
        <v>0</v>
      </c>
      <c r="AG23" s="891">
        <v>0</v>
      </c>
      <c r="AH23" s="891">
        <v>0</v>
      </c>
      <c r="AI23" s="891">
        <v>0</v>
      </c>
      <c r="AJ23" s="891">
        <v>0</v>
      </c>
      <c r="AK23" s="891">
        <v>0</v>
      </c>
      <c r="AL23" s="891">
        <v>0</v>
      </c>
      <c r="AM23" s="891">
        <v>0</v>
      </c>
      <c r="AN23" s="891">
        <v>0</v>
      </c>
      <c r="AO23" s="891">
        <v>0</v>
      </c>
      <c r="AP23" s="891">
        <v>0</v>
      </c>
      <c r="AQ23" s="891">
        <v>1089.99</v>
      </c>
      <c r="AR23" s="891">
        <v>377.98</v>
      </c>
      <c r="AS23" s="891">
        <v>3158.98</v>
      </c>
      <c r="AT23" s="891">
        <v>0</v>
      </c>
      <c r="AU23" s="891">
        <v>0</v>
      </c>
      <c r="AV23" s="891">
        <v>0</v>
      </c>
      <c r="AW23" s="891">
        <v>0</v>
      </c>
      <c r="AX23" s="891">
        <v>0</v>
      </c>
      <c r="AY23" s="891">
        <v>0</v>
      </c>
      <c r="AZ23" s="891">
        <v>0</v>
      </c>
      <c r="BA23" s="891">
        <v>0</v>
      </c>
      <c r="BB23" s="891">
        <v>0</v>
      </c>
      <c r="BC23" s="891">
        <v>0</v>
      </c>
      <c r="BD23" s="891">
        <v>0</v>
      </c>
      <c r="BE23" s="891">
        <v>0</v>
      </c>
      <c r="BF23" s="891">
        <v>0</v>
      </c>
      <c r="BG23" s="891">
        <v>0</v>
      </c>
      <c r="BH23" s="891">
        <v>4626.96</v>
      </c>
      <c r="BI23" s="891">
        <v>0</v>
      </c>
      <c r="BJ23" s="891">
        <v>0</v>
      </c>
      <c r="BK23" s="891">
        <v>0</v>
      </c>
      <c r="BL23" s="891">
        <v>0</v>
      </c>
      <c r="BM23" s="891">
        <v>0</v>
      </c>
      <c r="BN23" s="891">
        <v>0</v>
      </c>
      <c r="BO23" s="891">
        <v>0</v>
      </c>
      <c r="BP23" s="891">
        <v>0</v>
      </c>
      <c r="BQ23" s="891">
        <v>0</v>
      </c>
    </row>
    <row r="24" spans="1:1">
      <c r="A24" s="896" t="s">
        <v>221</v>
      </c>
    </row>
    <row r="25" spans="1:1">
      <c r="A25" s="897" t="s">
        <v>222</v>
      </c>
    </row>
    <row r="26" spans="1:2">
      <c r="A26" s="898" t="s">
        <v>223</v>
      </c>
      <c r="B26" s="897" t="s">
        <v>224</v>
      </c>
    </row>
    <row r="28" spans="1:5">
      <c r="A28" s="912" t="s">
        <v>225</v>
      </c>
      <c r="B28" s="912"/>
      <c r="C28" s="912"/>
      <c r="D28" s="913"/>
      <c r="E28" s="913"/>
    </row>
    <row r="29" ht="13.1" spans="1:8">
      <c r="A29" s="899" t="s">
        <v>226</v>
      </c>
      <c r="H29" s="139" t="s">
        <v>227</v>
      </c>
    </row>
    <row r="30" ht="13.5" spans="1:27">
      <c r="A30" s="139" t="s">
        <v>206</v>
      </c>
      <c r="B30" s="139">
        <v>2010</v>
      </c>
      <c r="C30" s="900" t="s">
        <v>228</v>
      </c>
      <c r="D30" s="909">
        <f t="shared" ref="D30:D44" si="0">SUM(E9:H9,K9,C9)/1000</f>
        <v>4.54473</v>
      </c>
      <c r="E30" s="139" t="s">
        <v>229</v>
      </c>
      <c r="H30" s="902" t="s">
        <v>228</v>
      </c>
      <c r="I30" s="902" t="s">
        <v>230</v>
      </c>
      <c r="J30" s="902" t="s">
        <v>231</v>
      </c>
      <c r="K30" s="900" t="s">
        <v>232</v>
      </c>
      <c r="L30" s="900" t="s">
        <v>233</v>
      </c>
      <c r="M30" s="900" t="s">
        <v>234</v>
      </c>
      <c r="N30" s="900" t="s">
        <v>235</v>
      </c>
      <c r="O30" s="900" t="s">
        <v>236</v>
      </c>
      <c r="P30" s="900" t="s">
        <v>237</v>
      </c>
      <c r="Q30" s="900" t="s">
        <v>238</v>
      </c>
      <c r="R30" s="900" t="s">
        <v>239</v>
      </c>
      <c r="S30" s="900" t="s">
        <v>240</v>
      </c>
      <c r="T30" s="900" t="s">
        <v>241</v>
      </c>
      <c r="U30" s="900" t="s">
        <v>242</v>
      </c>
      <c r="V30" s="900" t="s">
        <v>243</v>
      </c>
      <c r="W30" s="900" t="s">
        <v>244</v>
      </c>
      <c r="X30" s="900" t="s">
        <v>245</v>
      </c>
      <c r="Y30" s="900" t="s">
        <v>246</v>
      </c>
      <c r="Z30" s="900" t="s">
        <v>247</v>
      </c>
      <c r="AA30" s="900" t="s">
        <v>248</v>
      </c>
    </row>
    <row r="31" ht="13.5" spans="1:27">
      <c r="A31" s="903" t="s">
        <v>207</v>
      </c>
      <c r="B31" s="139">
        <v>2010</v>
      </c>
      <c r="C31" s="900" t="s">
        <v>228</v>
      </c>
      <c r="D31" s="918">
        <f>SUM(E10:H10,K10,C10)/1000+IIS!CD26</f>
        <v>1.8252</v>
      </c>
      <c r="H31" s="139" t="s">
        <v>91</v>
      </c>
      <c r="I31" s="139" t="s">
        <v>98</v>
      </c>
      <c r="J31" s="139" t="s">
        <v>97</v>
      </c>
      <c r="K31" s="139" t="s">
        <v>57</v>
      </c>
      <c r="L31" s="139" t="s">
        <v>69</v>
      </c>
      <c r="M31" s="139" t="s">
        <v>71</v>
      </c>
      <c r="N31" s="139" t="s">
        <v>72</v>
      </c>
      <c r="O31" s="139" t="s">
        <v>77</v>
      </c>
      <c r="P31" s="139" t="s">
        <v>102</v>
      </c>
      <c r="Q31" s="139" t="s">
        <v>80</v>
      </c>
      <c r="R31" s="139" t="s">
        <v>86</v>
      </c>
      <c r="S31" s="139" t="s">
        <v>103</v>
      </c>
      <c r="T31" s="139" t="s">
        <v>59</v>
      </c>
      <c r="U31" s="139" t="s">
        <v>63</v>
      </c>
      <c r="V31" s="139" t="s">
        <v>64</v>
      </c>
      <c r="W31" s="139" t="s">
        <v>105</v>
      </c>
      <c r="X31" s="139" t="s">
        <v>107</v>
      </c>
      <c r="Y31" s="139" t="s">
        <v>111</v>
      </c>
      <c r="Z31" s="139" t="s">
        <v>65</v>
      </c>
      <c r="AA31" s="139" t="s">
        <v>62</v>
      </c>
    </row>
    <row r="32" ht="13.5" spans="1:24">
      <c r="A32" s="903" t="s">
        <v>208</v>
      </c>
      <c r="B32" s="139">
        <v>2010</v>
      </c>
      <c r="C32" s="900" t="s">
        <v>228</v>
      </c>
      <c r="D32" s="909">
        <f t="shared" si="0"/>
        <v>0</v>
      </c>
      <c r="H32" s="139" t="s">
        <v>92</v>
      </c>
      <c r="I32" s="139" t="s">
        <v>100</v>
      </c>
      <c r="J32" s="139" t="s">
        <v>99</v>
      </c>
      <c r="K32" s="139" t="s">
        <v>96</v>
      </c>
      <c r="L32" s="139" t="s">
        <v>70</v>
      </c>
      <c r="N32" s="139" t="s">
        <v>73</v>
      </c>
      <c r="P32" s="139" t="s">
        <v>67</v>
      </c>
      <c r="Q32" s="139" t="s">
        <v>81</v>
      </c>
      <c r="R32" s="139" t="s">
        <v>104</v>
      </c>
      <c r="W32" s="139" t="s">
        <v>106</v>
      </c>
      <c r="X32" s="139" t="s">
        <v>108</v>
      </c>
    </row>
    <row r="33" ht="13.5" spans="1:23">
      <c r="A33" s="903" t="s">
        <v>209</v>
      </c>
      <c r="B33" s="139">
        <v>2010</v>
      </c>
      <c r="C33" s="900" t="s">
        <v>228</v>
      </c>
      <c r="D33" s="909">
        <f t="shared" si="0"/>
        <v>0</v>
      </c>
      <c r="H33" s="139" t="s">
        <v>93</v>
      </c>
      <c r="I33" s="139" t="s">
        <v>101</v>
      </c>
      <c r="N33" s="139" t="s">
        <v>74</v>
      </c>
      <c r="P33" s="139" t="s">
        <v>79</v>
      </c>
      <c r="Q33" s="139" t="s">
        <v>82</v>
      </c>
      <c r="R33" s="139" t="s">
        <v>60</v>
      </c>
      <c r="W33" s="139" t="s">
        <v>87</v>
      </c>
    </row>
    <row r="34" ht="13.5" spans="1:23">
      <c r="A34" s="903" t="s">
        <v>210</v>
      </c>
      <c r="B34" s="139">
        <v>2010</v>
      </c>
      <c r="C34" s="900" t="s">
        <v>228</v>
      </c>
      <c r="D34" s="909">
        <f t="shared" si="0"/>
        <v>4.54473</v>
      </c>
      <c r="H34" s="139" t="s">
        <v>94</v>
      </c>
      <c r="I34" s="139" t="s">
        <v>109</v>
      </c>
      <c r="N34" s="139" t="s">
        <v>75</v>
      </c>
      <c r="P34" s="139" t="s">
        <v>83</v>
      </c>
      <c r="Q34" s="139" t="s">
        <v>84</v>
      </c>
      <c r="W34" s="139" t="s">
        <v>88</v>
      </c>
    </row>
    <row r="35" ht="13.5" spans="1:23">
      <c r="A35" s="903" t="s">
        <v>211</v>
      </c>
      <c r="B35" s="139">
        <v>2010</v>
      </c>
      <c r="C35" s="900" t="s">
        <v>228</v>
      </c>
      <c r="D35" s="909">
        <f t="shared" si="0"/>
        <v>0</v>
      </c>
      <c r="H35" s="139" t="s">
        <v>95</v>
      </c>
      <c r="N35" s="139" t="s">
        <v>76</v>
      </c>
      <c r="P35" s="139" t="s">
        <v>85</v>
      </c>
      <c r="W35" s="139" t="s">
        <v>110</v>
      </c>
    </row>
    <row r="36" ht="13.5" spans="1:23">
      <c r="A36" s="903" t="s">
        <v>212</v>
      </c>
      <c r="B36" s="139">
        <v>2010</v>
      </c>
      <c r="C36" s="900" t="s">
        <v>228</v>
      </c>
      <c r="D36" s="909">
        <f t="shared" si="0"/>
        <v>0</v>
      </c>
      <c r="N36" s="139" t="s">
        <v>78</v>
      </c>
      <c r="W36" s="139" t="s">
        <v>89</v>
      </c>
    </row>
    <row r="37" ht="13.5" spans="1:4">
      <c r="A37" s="903" t="s">
        <v>213</v>
      </c>
      <c r="B37" s="139">
        <v>2010</v>
      </c>
      <c r="C37" s="900" t="s">
        <v>228</v>
      </c>
      <c r="D37" s="909">
        <f t="shared" si="0"/>
        <v>0</v>
      </c>
    </row>
    <row r="38" ht="13.5" spans="1:4">
      <c r="A38" s="903" t="s">
        <v>214</v>
      </c>
      <c r="B38" s="139">
        <v>2010</v>
      </c>
      <c r="C38" s="900" t="s">
        <v>228</v>
      </c>
      <c r="D38" s="909">
        <f t="shared" si="0"/>
        <v>0</v>
      </c>
    </row>
    <row r="39" ht="13.5" spans="1:4">
      <c r="A39" s="903" t="s">
        <v>215</v>
      </c>
      <c r="B39" s="139">
        <v>2010</v>
      </c>
      <c r="C39" s="900" t="s">
        <v>228</v>
      </c>
      <c r="D39" s="909">
        <f t="shared" si="0"/>
        <v>0</v>
      </c>
    </row>
    <row r="40" ht="13.5" spans="1:4">
      <c r="A40" s="903" t="s">
        <v>216</v>
      </c>
      <c r="B40" s="139">
        <v>2010</v>
      </c>
      <c r="C40" s="900" t="s">
        <v>228</v>
      </c>
      <c r="D40" s="909">
        <f t="shared" si="0"/>
        <v>0</v>
      </c>
    </row>
    <row r="41" ht="13.5" spans="1:4">
      <c r="A41" s="903" t="s">
        <v>217</v>
      </c>
      <c r="B41" s="139">
        <v>2010</v>
      </c>
      <c r="C41" s="900" t="s">
        <v>228</v>
      </c>
      <c r="D41" s="909">
        <f t="shared" si="0"/>
        <v>0</v>
      </c>
    </row>
    <row r="42" ht="13.5" spans="1:4">
      <c r="A42" s="903" t="s">
        <v>218</v>
      </c>
      <c r="B42" s="139">
        <v>2010</v>
      </c>
      <c r="C42" s="900" t="s">
        <v>228</v>
      </c>
      <c r="D42" s="909">
        <f t="shared" si="0"/>
        <v>0</v>
      </c>
    </row>
    <row r="43" ht="13.5" spans="1:4">
      <c r="A43" s="903" t="s">
        <v>219</v>
      </c>
      <c r="B43" s="139">
        <v>2010</v>
      </c>
      <c r="C43" s="900" t="s">
        <v>228</v>
      </c>
      <c r="D43" s="909">
        <f t="shared" si="0"/>
        <v>0</v>
      </c>
    </row>
    <row r="44" ht="13.5" spans="1:4">
      <c r="A44" s="904" t="s">
        <v>249</v>
      </c>
      <c r="B44" s="139">
        <v>2010</v>
      </c>
      <c r="C44" s="900" t="s">
        <v>228</v>
      </c>
      <c r="D44" s="909">
        <f t="shared" si="0"/>
        <v>0</v>
      </c>
    </row>
    <row r="45" ht="13.5" spans="1:5">
      <c r="A45" s="139" t="s">
        <v>206</v>
      </c>
      <c r="B45" s="139">
        <v>2010</v>
      </c>
      <c r="C45" s="900" t="s">
        <v>230</v>
      </c>
      <c r="D45" s="909">
        <f t="shared" ref="D45:D59" si="1">SUM(I9:J9,AA9)/1000</f>
        <v>0</v>
      </c>
      <c r="E45" s="139" t="s">
        <v>250</v>
      </c>
    </row>
    <row r="46" ht="13.5" spans="1:4">
      <c r="A46" s="903" t="s">
        <v>207</v>
      </c>
      <c r="B46" s="139">
        <v>2010</v>
      </c>
      <c r="C46" s="900" t="s">
        <v>230</v>
      </c>
      <c r="D46" s="909">
        <f t="shared" si="1"/>
        <v>0</v>
      </c>
    </row>
    <row r="47" ht="13.5" spans="1:4">
      <c r="A47" s="903" t="s">
        <v>208</v>
      </c>
      <c r="B47" s="139">
        <v>2010</v>
      </c>
      <c r="C47" s="900" t="s">
        <v>230</v>
      </c>
      <c r="D47" s="909">
        <f t="shared" si="1"/>
        <v>0</v>
      </c>
    </row>
    <row r="48" ht="13.5" spans="1:4">
      <c r="A48" s="903" t="s">
        <v>209</v>
      </c>
      <c r="B48" s="139">
        <v>2010</v>
      </c>
      <c r="C48" s="900" t="s">
        <v>230</v>
      </c>
      <c r="D48" s="909">
        <f t="shared" si="1"/>
        <v>0</v>
      </c>
    </row>
    <row r="49" ht="13.5" spans="1:4">
      <c r="A49" s="903" t="s">
        <v>210</v>
      </c>
      <c r="B49" s="139">
        <v>2010</v>
      </c>
      <c r="C49" s="900" t="s">
        <v>230</v>
      </c>
      <c r="D49" s="909">
        <f t="shared" si="1"/>
        <v>0</v>
      </c>
    </row>
    <row r="50" ht="13.5" spans="1:4">
      <c r="A50" s="903" t="s">
        <v>211</v>
      </c>
      <c r="B50" s="139">
        <v>2010</v>
      </c>
      <c r="C50" s="900" t="s">
        <v>230</v>
      </c>
      <c r="D50" s="909">
        <f t="shared" si="1"/>
        <v>0</v>
      </c>
    </row>
    <row r="51" ht="13.5" spans="1:4">
      <c r="A51" s="903" t="s">
        <v>212</v>
      </c>
      <c r="B51" s="139">
        <v>2010</v>
      </c>
      <c r="C51" s="900" t="s">
        <v>230</v>
      </c>
      <c r="D51" s="909">
        <f t="shared" si="1"/>
        <v>0</v>
      </c>
    </row>
    <row r="52" ht="13.5" spans="1:4">
      <c r="A52" s="903" t="s">
        <v>213</v>
      </c>
      <c r="B52" s="139">
        <v>2010</v>
      </c>
      <c r="C52" s="900" t="s">
        <v>230</v>
      </c>
      <c r="D52" s="909">
        <f t="shared" si="1"/>
        <v>0</v>
      </c>
    </row>
    <row r="53" ht="13.5" spans="1:4">
      <c r="A53" s="903" t="s">
        <v>214</v>
      </c>
      <c r="B53" s="139">
        <v>2010</v>
      </c>
      <c r="C53" s="900" t="s">
        <v>230</v>
      </c>
      <c r="D53" s="909">
        <f t="shared" si="1"/>
        <v>0</v>
      </c>
    </row>
    <row r="54" ht="13.5" spans="1:4">
      <c r="A54" s="903" t="s">
        <v>215</v>
      </c>
      <c r="B54" s="139">
        <v>2010</v>
      </c>
      <c r="C54" s="900" t="s">
        <v>230</v>
      </c>
      <c r="D54" s="909">
        <f t="shared" si="1"/>
        <v>0</v>
      </c>
    </row>
    <row r="55" ht="13.5" spans="1:4">
      <c r="A55" s="903" t="s">
        <v>216</v>
      </c>
      <c r="B55" s="139">
        <v>2010</v>
      </c>
      <c r="C55" s="900" t="s">
        <v>230</v>
      </c>
      <c r="D55" s="909">
        <f t="shared" si="1"/>
        <v>0</v>
      </c>
    </row>
    <row r="56" ht="13.5" spans="1:4">
      <c r="A56" s="903" t="s">
        <v>217</v>
      </c>
      <c r="B56" s="139">
        <v>2010</v>
      </c>
      <c r="C56" s="900" t="s">
        <v>230</v>
      </c>
      <c r="D56" s="909">
        <f t="shared" si="1"/>
        <v>0</v>
      </c>
    </row>
    <row r="57" ht="13.5" spans="1:4">
      <c r="A57" s="903" t="s">
        <v>218</v>
      </c>
      <c r="B57" s="139">
        <v>2010</v>
      </c>
      <c r="C57" s="900" t="s">
        <v>230</v>
      </c>
      <c r="D57" s="909">
        <f t="shared" si="1"/>
        <v>0</v>
      </c>
    </row>
    <row r="58" ht="13.5" spans="1:4">
      <c r="A58" s="903" t="s">
        <v>219</v>
      </c>
      <c r="B58" s="139">
        <v>2010</v>
      </c>
      <c r="C58" s="900" t="s">
        <v>230</v>
      </c>
      <c r="D58" s="909">
        <f t="shared" si="1"/>
        <v>0</v>
      </c>
    </row>
    <row r="59" ht="13.5" spans="1:4">
      <c r="A59" s="904" t="s">
        <v>249</v>
      </c>
      <c r="B59" s="139">
        <v>2010</v>
      </c>
      <c r="C59" s="900" t="s">
        <v>230</v>
      </c>
      <c r="D59" s="909">
        <f t="shared" si="1"/>
        <v>0</v>
      </c>
    </row>
    <row r="60" ht="13.5" spans="1:5">
      <c r="A60" s="139" t="s">
        <v>206</v>
      </c>
      <c r="B60" s="139">
        <v>2010</v>
      </c>
      <c r="C60" s="900" t="s">
        <v>231</v>
      </c>
      <c r="D60" s="909">
        <f t="shared" ref="D60:D74" si="2">SUM(N9:O9,D9)/1000</f>
        <v>0</v>
      </c>
      <c r="E60" s="139" t="s">
        <v>251</v>
      </c>
    </row>
    <row r="61" ht="13.5" spans="1:4">
      <c r="A61" s="903" t="s">
        <v>207</v>
      </c>
      <c r="B61" s="139">
        <v>2010</v>
      </c>
      <c r="C61" s="900" t="s">
        <v>231</v>
      </c>
      <c r="D61" s="909">
        <f t="shared" si="2"/>
        <v>0</v>
      </c>
    </row>
    <row r="62" ht="13.5" spans="1:4">
      <c r="A62" s="903" t="s">
        <v>208</v>
      </c>
      <c r="B62" s="139">
        <v>2010</v>
      </c>
      <c r="C62" s="900" t="s">
        <v>231</v>
      </c>
      <c r="D62" s="909">
        <f t="shared" si="2"/>
        <v>0</v>
      </c>
    </row>
    <row r="63" ht="13.5" spans="1:4">
      <c r="A63" s="903" t="s">
        <v>209</v>
      </c>
      <c r="B63" s="139">
        <v>2010</v>
      </c>
      <c r="C63" s="900" t="s">
        <v>231</v>
      </c>
      <c r="D63" s="909">
        <f t="shared" si="2"/>
        <v>0</v>
      </c>
    </row>
    <row r="64" ht="13.5" spans="1:4">
      <c r="A64" s="903" t="s">
        <v>210</v>
      </c>
      <c r="B64" s="139">
        <v>2010</v>
      </c>
      <c r="C64" s="900" t="s">
        <v>231</v>
      </c>
      <c r="D64" s="909">
        <f t="shared" si="2"/>
        <v>0</v>
      </c>
    </row>
    <row r="65" ht="13.5" spans="1:4">
      <c r="A65" s="903" t="s">
        <v>211</v>
      </c>
      <c r="B65" s="139">
        <v>2010</v>
      </c>
      <c r="C65" s="900" t="s">
        <v>231</v>
      </c>
      <c r="D65" s="909">
        <f t="shared" si="2"/>
        <v>0</v>
      </c>
    </row>
    <row r="66" ht="13.5" spans="1:4">
      <c r="A66" s="903" t="s">
        <v>212</v>
      </c>
      <c r="B66" s="139">
        <v>2010</v>
      </c>
      <c r="C66" s="900" t="s">
        <v>231</v>
      </c>
      <c r="D66" s="909">
        <f t="shared" si="2"/>
        <v>0</v>
      </c>
    </row>
    <row r="67" ht="13.5" spans="1:4">
      <c r="A67" s="903" t="s">
        <v>213</v>
      </c>
      <c r="B67" s="139">
        <v>2010</v>
      </c>
      <c r="C67" s="900" t="s">
        <v>231</v>
      </c>
      <c r="D67" s="909">
        <f t="shared" si="2"/>
        <v>0</v>
      </c>
    </row>
    <row r="68" ht="13.5" spans="1:4">
      <c r="A68" s="903" t="s">
        <v>214</v>
      </c>
      <c r="B68" s="139">
        <v>2010</v>
      </c>
      <c r="C68" s="900" t="s">
        <v>231</v>
      </c>
      <c r="D68" s="909">
        <f t="shared" si="2"/>
        <v>0</v>
      </c>
    </row>
    <row r="69" ht="13.5" spans="1:4">
      <c r="A69" s="903" t="s">
        <v>215</v>
      </c>
      <c r="B69" s="139">
        <v>2010</v>
      </c>
      <c r="C69" s="900" t="s">
        <v>231</v>
      </c>
      <c r="D69" s="909">
        <f t="shared" si="2"/>
        <v>0</v>
      </c>
    </row>
    <row r="70" ht="13.5" spans="1:4">
      <c r="A70" s="903" t="s">
        <v>216</v>
      </c>
      <c r="B70" s="139">
        <v>2010</v>
      </c>
      <c r="C70" s="900" t="s">
        <v>231</v>
      </c>
      <c r="D70" s="909">
        <f t="shared" si="2"/>
        <v>0</v>
      </c>
    </row>
    <row r="71" ht="13.5" spans="1:4">
      <c r="A71" s="903" t="s">
        <v>217</v>
      </c>
      <c r="B71" s="139">
        <v>2010</v>
      </c>
      <c r="C71" s="900" t="s">
        <v>231</v>
      </c>
      <c r="D71" s="909">
        <f t="shared" si="2"/>
        <v>0</v>
      </c>
    </row>
    <row r="72" ht="13.5" spans="1:4">
      <c r="A72" s="903" t="s">
        <v>218</v>
      </c>
      <c r="B72" s="139">
        <v>2010</v>
      </c>
      <c r="C72" s="900" t="s">
        <v>231</v>
      </c>
      <c r="D72" s="909">
        <f t="shared" si="2"/>
        <v>0</v>
      </c>
    </row>
    <row r="73" ht="13.5" spans="1:4">
      <c r="A73" s="903" t="s">
        <v>219</v>
      </c>
      <c r="B73" s="139">
        <v>2010</v>
      </c>
      <c r="C73" s="900" t="s">
        <v>231</v>
      </c>
      <c r="D73" s="909">
        <f t="shared" si="2"/>
        <v>0</v>
      </c>
    </row>
    <row r="74" ht="13.5" spans="1:4">
      <c r="A74" s="904" t="s">
        <v>249</v>
      </c>
      <c r="B74" s="139">
        <v>2010</v>
      </c>
      <c r="C74" s="900" t="s">
        <v>231</v>
      </c>
      <c r="D74" s="909">
        <f t="shared" si="2"/>
        <v>0</v>
      </c>
    </row>
    <row r="75" ht="13.5" spans="1:5">
      <c r="A75" s="139" t="s">
        <v>206</v>
      </c>
      <c r="B75" s="139">
        <v>2010</v>
      </c>
      <c r="C75" s="900" t="s">
        <v>232</v>
      </c>
      <c r="D75" s="909">
        <f t="shared" ref="D75:D89" si="3">SUM(L9:M9)/1000</f>
        <v>0</v>
      </c>
      <c r="E75" s="139" t="s">
        <v>252</v>
      </c>
    </row>
    <row r="76" ht="13.5" spans="1:4">
      <c r="A76" s="903" t="s">
        <v>207</v>
      </c>
      <c r="B76" s="139">
        <v>2010</v>
      </c>
      <c r="C76" s="900" t="s">
        <v>232</v>
      </c>
      <c r="D76" s="918">
        <f>SUM(L10:M10)/1000+IIS!CD29</f>
        <v>4.0128075</v>
      </c>
    </row>
    <row r="77" ht="13.5" spans="1:4">
      <c r="A77" s="903" t="s">
        <v>208</v>
      </c>
      <c r="B77" s="139">
        <v>2010</v>
      </c>
      <c r="C77" s="900" t="s">
        <v>232</v>
      </c>
      <c r="D77" s="909">
        <f t="shared" si="3"/>
        <v>0</v>
      </c>
    </row>
    <row r="78" ht="13.5" spans="1:4">
      <c r="A78" s="903" t="s">
        <v>209</v>
      </c>
      <c r="B78" s="139">
        <v>2010</v>
      </c>
      <c r="C78" s="900" t="s">
        <v>232</v>
      </c>
      <c r="D78" s="909">
        <f t="shared" si="3"/>
        <v>0</v>
      </c>
    </row>
    <row r="79" ht="13.5" spans="1:4">
      <c r="A79" s="903" t="s">
        <v>210</v>
      </c>
      <c r="B79" s="139">
        <v>2010</v>
      </c>
      <c r="C79" s="900" t="s">
        <v>232</v>
      </c>
      <c r="D79" s="909">
        <f t="shared" si="3"/>
        <v>0</v>
      </c>
    </row>
    <row r="80" ht="13.5" spans="1:4">
      <c r="A80" s="903" t="s">
        <v>211</v>
      </c>
      <c r="B80" s="139">
        <v>2010</v>
      </c>
      <c r="C80" s="900" t="s">
        <v>232</v>
      </c>
      <c r="D80" s="909">
        <f t="shared" si="3"/>
        <v>0</v>
      </c>
    </row>
    <row r="81" ht="13.5" spans="1:4">
      <c r="A81" s="903" t="s">
        <v>212</v>
      </c>
      <c r="B81" s="139">
        <v>2010</v>
      </c>
      <c r="C81" s="900" t="s">
        <v>232</v>
      </c>
      <c r="D81" s="909">
        <f t="shared" si="3"/>
        <v>0</v>
      </c>
    </row>
    <row r="82" ht="13.5" spans="1:4">
      <c r="A82" s="903" t="s">
        <v>213</v>
      </c>
      <c r="B82" s="139">
        <v>2010</v>
      </c>
      <c r="C82" s="900" t="s">
        <v>232</v>
      </c>
      <c r="D82" s="909">
        <f t="shared" si="3"/>
        <v>0</v>
      </c>
    </row>
    <row r="83" ht="13.5" spans="1:4">
      <c r="A83" s="903" t="s">
        <v>214</v>
      </c>
      <c r="B83" s="139">
        <v>2010</v>
      </c>
      <c r="C83" s="900" t="s">
        <v>232</v>
      </c>
      <c r="D83" s="909">
        <f t="shared" si="3"/>
        <v>0</v>
      </c>
    </row>
    <row r="84" ht="13.5" spans="1:4">
      <c r="A84" s="903" t="s">
        <v>215</v>
      </c>
      <c r="B84" s="139">
        <v>2010</v>
      </c>
      <c r="C84" s="900" t="s">
        <v>232</v>
      </c>
      <c r="D84" s="909">
        <f t="shared" si="3"/>
        <v>0</v>
      </c>
    </row>
    <row r="85" ht="13.5" spans="1:4">
      <c r="A85" s="903" t="s">
        <v>216</v>
      </c>
      <c r="B85" s="139">
        <v>2010</v>
      </c>
      <c r="C85" s="900" t="s">
        <v>232</v>
      </c>
      <c r="D85" s="909">
        <f t="shared" si="3"/>
        <v>0</v>
      </c>
    </row>
    <row r="86" ht="13.5" spans="1:4">
      <c r="A86" s="903" t="s">
        <v>217</v>
      </c>
      <c r="B86" s="139">
        <v>2010</v>
      </c>
      <c r="C86" s="900" t="s">
        <v>232</v>
      </c>
      <c r="D86" s="909">
        <f t="shared" si="3"/>
        <v>0</v>
      </c>
    </row>
    <row r="87" ht="13.5" spans="1:4">
      <c r="A87" s="903" t="s">
        <v>218</v>
      </c>
      <c r="B87" s="139">
        <v>2010</v>
      </c>
      <c r="C87" s="900" t="s">
        <v>232</v>
      </c>
      <c r="D87" s="909">
        <f t="shared" si="3"/>
        <v>0</v>
      </c>
    </row>
    <row r="88" ht="13.5" spans="1:4">
      <c r="A88" s="903" t="s">
        <v>219</v>
      </c>
      <c r="B88" s="139">
        <v>2010</v>
      </c>
      <c r="C88" s="900" t="s">
        <v>232</v>
      </c>
      <c r="D88" s="909">
        <f t="shared" si="3"/>
        <v>0</v>
      </c>
    </row>
    <row r="89" ht="13.5" spans="1:4">
      <c r="A89" s="904" t="s">
        <v>249</v>
      </c>
      <c r="B89" s="139">
        <v>2010</v>
      </c>
      <c r="C89" s="900" t="s">
        <v>232</v>
      </c>
      <c r="D89" s="909">
        <f t="shared" si="3"/>
        <v>0</v>
      </c>
    </row>
    <row r="90" ht="13.5" spans="1:5">
      <c r="A90" s="139" t="s">
        <v>206</v>
      </c>
      <c r="B90" s="139">
        <v>2010</v>
      </c>
      <c r="C90" s="900" t="s">
        <v>233</v>
      </c>
      <c r="D90" s="909">
        <f t="shared" ref="D90:D104" si="4">SUM(AI9:AJ9)/1000</f>
        <v>0</v>
      </c>
      <c r="E90" s="139" t="s">
        <v>253</v>
      </c>
    </row>
    <row r="91" ht="13.5" spans="1:4">
      <c r="A91" s="903" t="s">
        <v>207</v>
      </c>
      <c r="B91" s="139">
        <v>2010</v>
      </c>
      <c r="C91" s="900" t="s">
        <v>233</v>
      </c>
      <c r="D91" s="909">
        <f t="shared" si="4"/>
        <v>0</v>
      </c>
    </row>
    <row r="92" ht="13.5" spans="1:4">
      <c r="A92" s="903" t="s">
        <v>208</v>
      </c>
      <c r="B92" s="139">
        <v>2010</v>
      </c>
      <c r="C92" s="900" t="s">
        <v>233</v>
      </c>
      <c r="D92" s="909">
        <f t="shared" si="4"/>
        <v>0</v>
      </c>
    </row>
    <row r="93" ht="13.5" spans="1:4">
      <c r="A93" s="903" t="s">
        <v>209</v>
      </c>
      <c r="B93" s="139">
        <v>2010</v>
      </c>
      <c r="C93" s="900" t="s">
        <v>233</v>
      </c>
      <c r="D93" s="909">
        <f t="shared" si="4"/>
        <v>0</v>
      </c>
    </row>
    <row r="94" ht="13.5" spans="1:4">
      <c r="A94" s="903" t="s">
        <v>210</v>
      </c>
      <c r="B94" s="139">
        <v>2010</v>
      </c>
      <c r="C94" s="900" t="s">
        <v>233</v>
      </c>
      <c r="D94" s="909">
        <f t="shared" si="4"/>
        <v>0</v>
      </c>
    </row>
    <row r="95" ht="13.5" spans="1:4">
      <c r="A95" s="903" t="s">
        <v>211</v>
      </c>
      <c r="B95" s="139">
        <v>2010</v>
      </c>
      <c r="C95" s="900" t="s">
        <v>233</v>
      </c>
      <c r="D95" s="909">
        <f t="shared" si="4"/>
        <v>0</v>
      </c>
    </row>
    <row r="96" ht="13.5" spans="1:4">
      <c r="A96" s="903" t="s">
        <v>212</v>
      </c>
      <c r="B96" s="139">
        <v>2010</v>
      </c>
      <c r="C96" s="900" t="s">
        <v>233</v>
      </c>
      <c r="D96" s="909">
        <f t="shared" si="4"/>
        <v>0</v>
      </c>
    </row>
    <row r="97" ht="13.5" spans="1:4">
      <c r="A97" s="903" t="s">
        <v>213</v>
      </c>
      <c r="B97" s="139">
        <v>2010</v>
      </c>
      <c r="C97" s="900" t="s">
        <v>233</v>
      </c>
      <c r="D97" s="909">
        <f t="shared" si="4"/>
        <v>0</v>
      </c>
    </row>
    <row r="98" ht="13.5" spans="1:4">
      <c r="A98" s="903" t="s">
        <v>214</v>
      </c>
      <c r="B98" s="139">
        <v>2010</v>
      </c>
      <c r="C98" s="900" t="s">
        <v>233</v>
      </c>
      <c r="D98" s="909">
        <f t="shared" si="4"/>
        <v>0</v>
      </c>
    </row>
    <row r="99" ht="13.5" spans="1:4">
      <c r="A99" s="903" t="s">
        <v>215</v>
      </c>
      <c r="B99" s="139">
        <v>2010</v>
      </c>
      <c r="C99" s="900" t="s">
        <v>233</v>
      </c>
      <c r="D99" s="909">
        <f t="shared" si="4"/>
        <v>0</v>
      </c>
    </row>
    <row r="100" ht="13.5" spans="1:4">
      <c r="A100" s="903" t="s">
        <v>216</v>
      </c>
      <c r="B100" s="139">
        <v>2010</v>
      </c>
      <c r="C100" s="900" t="s">
        <v>233</v>
      </c>
      <c r="D100" s="909">
        <f t="shared" si="4"/>
        <v>0</v>
      </c>
    </row>
    <row r="101" ht="13.5" spans="1:4">
      <c r="A101" s="903" t="s">
        <v>217</v>
      </c>
      <c r="B101" s="139">
        <v>2010</v>
      </c>
      <c r="C101" s="900" t="s">
        <v>233</v>
      </c>
      <c r="D101" s="909">
        <f t="shared" si="4"/>
        <v>0</v>
      </c>
    </row>
    <row r="102" ht="13.5" spans="1:4">
      <c r="A102" s="903" t="s">
        <v>218</v>
      </c>
      <c r="B102" s="139">
        <v>2010</v>
      </c>
      <c r="C102" s="900" t="s">
        <v>233</v>
      </c>
      <c r="D102" s="909">
        <f t="shared" si="4"/>
        <v>0</v>
      </c>
    </row>
    <row r="103" ht="13.5" spans="1:4">
      <c r="A103" s="903" t="s">
        <v>219</v>
      </c>
      <c r="B103" s="139">
        <v>2010</v>
      </c>
      <c r="C103" s="900" t="s">
        <v>233</v>
      </c>
      <c r="D103" s="909">
        <f t="shared" si="4"/>
        <v>0</v>
      </c>
    </row>
    <row r="104" ht="13.5" spans="1:4">
      <c r="A104" s="904" t="s">
        <v>249</v>
      </c>
      <c r="B104" s="139">
        <v>2010</v>
      </c>
      <c r="C104" s="900" t="s">
        <v>233</v>
      </c>
      <c r="D104" s="909">
        <f t="shared" si="4"/>
        <v>0</v>
      </c>
    </row>
    <row r="105" ht="13.5" spans="1:5">
      <c r="A105" s="139" t="s">
        <v>206</v>
      </c>
      <c r="B105" s="139">
        <v>2010</v>
      </c>
      <c r="C105" s="900" t="s">
        <v>234</v>
      </c>
      <c r="D105" s="909">
        <f>AK9/1000</f>
        <v>0.18401</v>
      </c>
      <c r="E105" s="139" t="s">
        <v>254</v>
      </c>
    </row>
    <row r="106" ht="13.5" spans="1:4">
      <c r="A106" s="903" t="s">
        <v>207</v>
      </c>
      <c r="B106" s="139">
        <v>2010</v>
      </c>
      <c r="C106" s="900" t="s">
        <v>234</v>
      </c>
      <c r="D106" s="909">
        <f t="shared" ref="D106:D119" si="5">AK10/1000</f>
        <v>0</v>
      </c>
    </row>
    <row r="107" ht="13.5" spans="1:4">
      <c r="A107" s="903" t="s">
        <v>208</v>
      </c>
      <c r="B107" s="139">
        <v>2010</v>
      </c>
      <c r="C107" s="900" t="s">
        <v>234</v>
      </c>
      <c r="D107" s="909">
        <f t="shared" si="5"/>
        <v>0</v>
      </c>
    </row>
    <row r="108" ht="13.5" spans="1:4">
      <c r="A108" s="903" t="s">
        <v>209</v>
      </c>
      <c r="B108" s="139">
        <v>2010</v>
      </c>
      <c r="C108" s="900" t="s">
        <v>234</v>
      </c>
      <c r="D108" s="909">
        <f t="shared" si="5"/>
        <v>0</v>
      </c>
    </row>
    <row r="109" ht="13.5" spans="1:4">
      <c r="A109" s="903" t="s">
        <v>210</v>
      </c>
      <c r="B109" s="139">
        <v>2010</v>
      </c>
      <c r="C109" s="900" t="s">
        <v>234</v>
      </c>
      <c r="D109" s="909">
        <f t="shared" si="5"/>
        <v>0</v>
      </c>
    </row>
    <row r="110" ht="13.5" spans="1:4">
      <c r="A110" s="903" t="s">
        <v>211</v>
      </c>
      <c r="B110" s="139">
        <v>2010</v>
      </c>
      <c r="C110" s="900" t="s">
        <v>234</v>
      </c>
      <c r="D110" s="909">
        <f t="shared" si="5"/>
        <v>0</v>
      </c>
    </row>
    <row r="111" ht="13.5" spans="1:4">
      <c r="A111" s="903" t="s">
        <v>212</v>
      </c>
      <c r="B111" s="139">
        <v>2010</v>
      </c>
      <c r="C111" s="900" t="s">
        <v>234</v>
      </c>
      <c r="D111" s="909">
        <f t="shared" si="5"/>
        <v>0</v>
      </c>
    </row>
    <row r="112" ht="13.5" spans="1:4">
      <c r="A112" s="903" t="s">
        <v>213</v>
      </c>
      <c r="B112" s="139">
        <v>2010</v>
      </c>
      <c r="C112" s="900" t="s">
        <v>234</v>
      </c>
      <c r="D112" s="909">
        <f t="shared" si="5"/>
        <v>0</v>
      </c>
    </row>
    <row r="113" ht="13.5" spans="1:4">
      <c r="A113" s="903" t="s">
        <v>214</v>
      </c>
      <c r="B113" s="139">
        <v>2010</v>
      </c>
      <c r="C113" s="900" t="s">
        <v>234</v>
      </c>
      <c r="D113" s="909">
        <f t="shared" si="5"/>
        <v>0</v>
      </c>
    </row>
    <row r="114" ht="13.5" spans="1:4">
      <c r="A114" s="903" t="s">
        <v>215</v>
      </c>
      <c r="B114" s="139">
        <v>2010</v>
      </c>
      <c r="C114" s="900" t="s">
        <v>234</v>
      </c>
      <c r="D114" s="909">
        <f t="shared" si="5"/>
        <v>0</v>
      </c>
    </row>
    <row r="115" ht="13.5" spans="1:4">
      <c r="A115" s="903" t="s">
        <v>216</v>
      </c>
      <c r="B115" s="139">
        <v>2010</v>
      </c>
      <c r="C115" s="900" t="s">
        <v>234</v>
      </c>
      <c r="D115" s="909">
        <f t="shared" si="5"/>
        <v>0</v>
      </c>
    </row>
    <row r="116" ht="13.5" spans="1:4">
      <c r="A116" s="903" t="s">
        <v>217</v>
      </c>
      <c r="B116" s="139">
        <v>2010</v>
      </c>
      <c r="C116" s="900" t="s">
        <v>234</v>
      </c>
      <c r="D116" s="909">
        <f t="shared" si="5"/>
        <v>0</v>
      </c>
    </row>
    <row r="117" ht="13.5" spans="1:4">
      <c r="A117" s="903" t="s">
        <v>218</v>
      </c>
      <c r="B117" s="139">
        <v>2010</v>
      </c>
      <c r="C117" s="900" t="s">
        <v>234</v>
      </c>
      <c r="D117" s="909">
        <f t="shared" si="5"/>
        <v>0</v>
      </c>
    </row>
    <row r="118" ht="13.5" spans="1:4">
      <c r="A118" s="903" t="s">
        <v>219</v>
      </c>
      <c r="B118" s="139">
        <v>2010</v>
      </c>
      <c r="C118" s="900" t="s">
        <v>234</v>
      </c>
      <c r="D118" s="909">
        <f t="shared" si="5"/>
        <v>0.18401</v>
      </c>
    </row>
    <row r="119" ht="13.5" spans="1:4">
      <c r="A119" s="904" t="s">
        <v>249</v>
      </c>
      <c r="B119" s="139">
        <v>2010</v>
      </c>
      <c r="C119" s="900" t="s">
        <v>234</v>
      </c>
      <c r="D119" s="909">
        <f t="shared" si="5"/>
        <v>0</v>
      </c>
    </row>
    <row r="120" ht="13.5" spans="1:5">
      <c r="A120" s="139" t="s">
        <v>206</v>
      </c>
      <c r="B120" s="139">
        <v>2010</v>
      </c>
      <c r="C120" s="900" t="s">
        <v>235</v>
      </c>
      <c r="D120" s="909">
        <f t="shared" ref="D120:D134" si="6">SUM(AL9:AN9,BM9:BO9)/1000</f>
        <v>0.38339</v>
      </c>
      <c r="E120" s="139" t="s">
        <v>255</v>
      </c>
    </row>
    <row r="121" ht="13.5" spans="1:4">
      <c r="A121" s="903" t="s">
        <v>207</v>
      </c>
      <c r="B121" s="139">
        <v>2010</v>
      </c>
      <c r="C121" s="900" t="s">
        <v>235</v>
      </c>
      <c r="D121" s="909">
        <f t="shared" si="6"/>
        <v>0.12778</v>
      </c>
    </row>
    <row r="122" ht="13.5" spans="1:4">
      <c r="A122" s="903" t="s">
        <v>208</v>
      </c>
      <c r="B122" s="139">
        <v>2010</v>
      </c>
      <c r="C122" s="900" t="s">
        <v>235</v>
      </c>
      <c r="D122" s="909">
        <f t="shared" si="6"/>
        <v>0.04258</v>
      </c>
    </row>
    <row r="123" ht="13.5" spans="1:4">
      <c r="A123" s="903" t="s">
        <v>209</v>
      </c>
      <c r="B123" s="139">
        <v>2010</v>
      </c>
      <c r="C123" s="900" t="s">
        <v>235</v>
      </c>
      <c r="D123" s="909">
        <f t="shared" si="6"/>
        <v>0</v>
      </c>
    </row>
    <row r="124" ht="13.5" spans="1:4">
      <c r="A124" s="903" t="s">
        <v>210</v>
      </c>
      <c r="B124" s="139">
        <v>2010</v>
      </c>
      <c r="C124" s="900" t="s">
        <v>235</v>
      </c>
      <c r="D124" s="909">
        <f t="shared" si="6"/>
        <v>0.04258</v>
      </c>
    </row>
    <row r="125" ht="13.5" spans="1:4">
      <c r="A125" s="903" t="s">
        <v>211</v>
      </c>
      <c r="B125" s="139">
        <v>2010</v>
      </c>
      <c r="C125" s="900" t="s">
        <v>235</v>
      </c>
      <c r="D125" s="909">
        <f t="shared" si="6"/>
        <v>0</v>
      </c>
    </row>
    <row r="126" ht="13.5" spans="1:4">
      <c r="A126" s="903" t="s">
        <v>212</v>
      </c>
      <c r="B126" s="139">
        <v>2010</v>
      </c>
      <c r="C126" s="900" t="s">
        <v>235</v>
      </c>
      <c r="D126" s="909">
        <f t="shared" si="6"/>
        <v>0</v>
      </c>
    </row>
    <row r="127" ht="13.5" spans="1:4">
      <c r="A127" s="903" t="s">
        <v>213</v>
      </c>
      <c r="B127" s="139">
        <v>2010</v>
      </c>
      <c r="C127" s="900" t="s">
        <v>235</v>
      </c>
      <c r="D127" s="909">
        <f t="shared" si="6"/>
        <v>0</v>
      </c>
    </row>
    <row r="128" ht="13.5" spans="1:4">
      <c r="A128" s="903" t="s">
        <v>214</v>
      </c>
      <c r="B128" s="139">
        <v>2010</v>
      </c>
      <c r="C128" s="900" t="s">
        <v>235</v>
      </c>
      <c r="D128" s="909">
        <f t="shared" si="6"/>
        <v>0.04258</v>
      </c>
    </row>
    <row r="129" ht="13.5" spans="1:4">
      <c r="A129" s="903" t="s">
        <v>215</v>
      </c>
      <c r="B129" s="139">
        <v>2010</v>
      </c>
      <c r="C129" s="900" t="s">
        <v>235</v>
      </c>
      <c r="D129" s="909">
        <f t="shared" si="6"/>
        <v>0.04258</v>
      </c>
    </row>
    <row r="130" ht="13.5" spans="1:4">
      <c r="A130" s="903" t="s">
        <v>216</v>
      </c>
      <c r="B130" s="139">
        <v>2010</v>
      </c>
      <c r="C130" s="900" t="s">
        <v>235</v>
      </c>
      <c r="D130" s="909">
        <f t="shared" si="6"/>
        <v>0</v>
      </c>
    </row>
    <row r="131" ht="13.5" spans="1:4">
      <c r="A131" s="903" t="s">
        <v>217</v>
      </c>
      <c r="B131" s="139">
        <v>2010</v>
      </c>
      <c r="C131" s="900" t="s">
        <v>235</v>
      </c>
      <c r="D131" s="909">
        <f t="shared" si="6"/>
        <v>0.04258</v>
      </c>
    </row>
    <row r="132" ht="13.5" spans="1:4">
      <c r="A132" s="903" t="s">
        <v>218</v>
      </c>
      <c r="B132" s="139">
        <v>2010</v>
      </c>
      <c r="C132" s="900" t="s">
        <v>235</v>
      </c>
      <c r="D132" s="909">
        <f t="shared" si="6"/>
        <v>0.04258</v>
      </c>
    </row>
    <row r="133" ht="13.5" spans="1:4">
      <c r="A133" s="903" t="s">
        <v>219</v>
      </c>
      <c r="B133" s="139">
        <v>2010</v>
      </c>
      <c r="C133" s="900" t="s">
        <v>235</v>
      </c>
      <c r="D133" s="909">
        <f t="shared" si="6"/>
        <v>0</v>
      </c>
    </row>
    <row r="134" ht="13.5" spans="1:4">
      <c r="A134" s="904" t="s">
        <v>249</v>
      </c>
      <c r="B134" s="139">
        <v>2010</v>
      </c>
      <c r="C134" s="900" t="s">
        <v>235</v>
      </c>
      <c r="D134" s="909">
        <f t="shared" si="6"/>
        <v>0</v>
      </c>
    </row>
    <row r="135" ht="13.5" spans="1:5">
      <c r="A135" s="139" t="s">
        <v>206</v>
      </c>
      <c r="B135" s="139">
        <v>2010</v>
      </c>
      <c r="C135" s="900" t="s">
        <v>236</v>
      </c>
      <c r="D135" s="909">
        <f>AP9/1000</f>
        <v>0</v>
      </c>
      <c r="E135" s="139" t="s">
        <v>256</v>
      </c>
    </row>
    <row r="136" ht="13.5" spans="1:4">
      <c r="A136" s="903" t="s">
        <v>207</v>
      </c>
      <c r="B136" s="139">
        <v>2010</v>
      </c>
      <c r="C136" s="900" t="s">
        <v>236</v>
      </c>
      <c r="D136" s="909">
        <f t="shared" ref="D136:D149" si="7">AP10/1000</f>
        <v>0</v>
      </c>
    </row>
    <row r="137" ht="13.5" spans="1:4">
      <c r="A137" s="903" t="s">
        <v>208</v>
      </c>
      <c r="B137" s="139">
        <v>2010</v>
      </c>
      <c r="C137" s="900" t="s">
        <v>236</v>
      </c>
      <c r="D137" s="909">
        <f t="shared" si="7"/>
        <v>0</v>
      </c>
    </row>
    <row r="138" ht="13.5" spans="1:4">
      <c r="A138" s="903" t="s">
        <v>209</v>
      </c>
      <c r="B138" s="139">
        <v>2010</v>
      </c>
      <c r="C138" s="900" t="s">
        <v>236</v>
      </c>
      <c r="D138" s="909">
        <f t="shared" si="7"/>
        <v>0</v>
      </c>
    </row>
    <row r="139" ht="13.5" spans="1:4">
      <c r="A139" s="903" t="s">
        <v>210</v>
      </c>
      <c r="B139" s="139">
        <v>2010</v>
      </c>
      <c r="C139" s="900" t="s">
        <v>236</v>
      </c>
      <c r="D139" s="909">
        <f t="shared" si="7"/>
        <v>0</v>
      </c>
    </row>
    <row r="140" ht="13.5" spans="1:4">
      <c r="A140" s="903" t="s">
        <v>211</v>
      </c>
      <c r="B140" s="139">
        <v>2010</v>
      </c>
      <c r="C140" s="900" t="s">
        <v>236</v>
      </c>
      <c r="D140" s="909">
        <f t="shared" si="7"/>
        <v>0</v>
      </c>
    </row>
    <row r="141" ht="13.5" spans="1:4">
      <c r="A141" s="903" t="s">
        <v>212</v>
      </c>
      <c r="B141" s="139">
        <v>2010</v>
      </c>
      <c r="C141" s="900" t="s">
        <v>236</v>
      </c>
      <c r="D141" s="909">
        <f t="shared" si="7"/>
        <v>0</v>
      </c>
    </row>
    <row r="142" ht="13.5" spans="1:4">
      <c r="A142" s="903" t="s">
        <v>213</v>
      </c>
      <c r="B142" s="139">
        <v>2010</v>
      </c>
      <c r="C142" s="900" t="s">
        <v>236</v>
      </c>
      <c r="D142" s="909">
        <f t="shared" si="7"/>
        <v>0</v>
      </c>
    </row>
    <row r="143" ht="13.5" spans="1:4">
      <c r="A143" s="903" t="s">
        <v>214</v>
      </c>
      <c r="B143" s="139">
        <v>2010</v>
      </c>
      <c r="C143" s="900" t="s">
        <v>236</v>
      </c>
      <c r="D143" s="909">
        <f t="shared" si="7"/>
        <v>0</v>
      </c>
    </row>
    <row r="144" ht="13.5" spans="1:4">
      <c r="A144" s="903" t="s">
        <v>215</v>
      </c>
      <c r="B144" s="139">
        <v>2010</v>
      </c>
      <c r="C144" s="900" t="s">
        <v>236</v>
      </c>
      <c r="D144" s="909">
        <f t="shared" si="7"/>
        <v>0</v>
      </c>
    </row>
    <row r="145" ht="13.5" spans="1:4">
      <c r="A145" s="903" t="s">
        <v>216</v>
      </c>
      <c r="B145" s="139">
        <v>2010</v>
      </c>
      <c r="C145" s="900" t="s">
        <v>236</v>
      </c>
      <c r="D145" s="909">
        <f t="shared" si="7"/>
        <v>0</v>
      </c>
    </row>
    <row r="146" ht="13.5" spans="1:4">
      <c r="A146" s="903" t="s">
        <v>217</v>
      </c>
      <c r="B146" s="139">
        <v>2010</v>
      </c>
      <c r="C146" s="900" t="s">
        <v>236</v>
      </c>
      <c r="D146" s="909">
        <f t="shared" si="7"/>
        <v>0</v>
      </c>
    </row>
    <row r="147" ht="13.5" spans="1:4">
      <c r="A147" s="903" t="s">
        <v>218</v>
      </c>
      <c r="B147" s="139">
        <v>2010</v>
      </c>
      <c r="C147" s="900" t="s">
        <v>236</v>
      </c>
      <c r="D147" s="909">
        <f t="shared" si="7"/>
        <v>0</v>
      </c>
    </row>
    <row r="148" ht="13.5" spans="1:4">
      <c r="A148" s="903" t="s">
        <v>219</v>
      </c>
      <c r="B148" s="139">
        <v>2010</v>
      </c>
      <c r="C148" s="900" t="s">
        <v>236</v>
      </c>
      <c r="D148" s="909">
        <f t="shared" si="7"/>
        <v>0</v>
      </c>
    </row>
    <row r="149" ht="13.5" spans="1:4">
      <c r="A149" s="904" t="s">
        <v>249</v>
      </c>
      <c r="B149" s="139">
        <v>2010</v>
      </c>
      <c r="C149" s="900" t="s">
        <v>236</v>
      </c>
      <c r="D149" s="909">
        <f t="shared" si="7"/>
        <v>0</v>
      </c>
    </row>
    <row r="150" ht="13.5" spans="1:5">
      <c r="A150" s="139" t="s">
        <v>206</v>
      </c>
      <c r="B150" s="139">
        <v>2010</v>
      </c>
      <c r="C150" s="900" t="s">
        <v>237</v>
      </c>
      <c r="D150" s="909">
        <f t="shared" ref="D150:D164" si="8">SUM(AC9:AD9,AO9,AU9:AV9,BL9)/1000</f>
        <v>5.51996</v>
      </c>
      <c r="E150" s="139" t="s">
        <v>257</v>
      </c>
    </row>
    <row r="151" ht="13.5" spans="1:4">
      <c r="A151" s="903" t="s">
        <v>207</v>
      </c>
      <c r="B151" s="139">
        <v>2010</v>
      </c>
      <c r="C151" s="900" t="s">
        <v>237</v>
      </c>
      <c r="D151" s="909">
        <f t="shared" si="8"/>
        <v>0.48002</v>
      </c>
    </row>
    <row r="152" ht="13.5" spans="1:4">
      <c r="A152" s="903" t="s">
        <v>208</v>
      </c>
      <c r="B152" s="139">
        <v>2010</v>
      </c>
      <c r="C152" s="900" t="s">
        <v>237</v>
      </c>
      <c r="D152" s="909">
        <f t="shared" si="8"/>
        <v>0.40001</v>
      </c>
    </row>
    <row r="153" ht="13.5" spans="1:4">
      <c r="A153" s="903" t="s">
        <v>209</v>
      </c>
      <c r="B153" s="139">
        <v>2010</v>
      </c>
      <c r="C153" s="900" t="s">
        <v>237</v>
      </c>
      <c r="D153" s="909">
        <f t="shared" si="8"/>
        <v>0</v>
      </c>
    </row>
    <row r="154" ht="13.5" spans="1:4">
      <c r="A154" s="903" t="s">
        <v>210</v>
      </c>
      <c r="B154" s="139">
        <v>2010</v>
      </c>
      <c r="C154" s="900" t="s">
        <v>237</v>
      </c>
      <c r="D154" s="909">
        <f t="shared" si="8"/>
        <v>3.648</v>
      </c>
    </row>
    <row r="155" ht="13.5" spans="1:4">
      <c r="A155" s="903" t="s">
        <v>211</v>
      </c>
      <c r="B155" s="139">
        <v>2010</v>
      </c>
      <c r="C155" s="900" t="s">
        <v>237</v>
      </c>
      <c r="D155" s="909">
        <f t="shared" si="8"/>
        <v>0</v>
      </c>
    </row>
    <row r="156" ht="13.5" spans="1:4">
      <c r="A156" s="903" t="s">
        <v>212</v>
      </c>
      <c r="B156" s="139">
        <v>2010</v>
      </c>
      <c r="C156" s="900" t="s">
        <v>237</v>
      </c>
      <c r="D156" s="909">
        <f t="shared" si="8"/>
        <v>0</v>
      </c>
    </row>
    <row r="157" ht="13.5" spans="1:4">
      <c r="A157" s="903" t="s">
        <v>213</v>
      </c>
      <c r="B157" s="139">
        <v>2010</v>
      </c>
      <c r="C157" s="900" t="s">
        <v>237</v>
      </c>
      <c r="D157" s="909">
        <f t="shared" si="8"/>
        <v>0</v>
      </c>
    </row>
    <row r="158" ht="13.5" spans="1:4">
      <c r="A158" s="903" t="s">
        <v>214</v>
      </c>
      <c r="B158" s="139">
        <v>2010</v>
      </c>
      <c r="C158" s="900" t="s">
        <v>237</v>
      </c>
      <c r="D158" s="909">
        <f t="shared" si="8"/>
        <v>0.67997</v>
      </c>
    </row>
    <row r="159" ht="13.5" spans="1:4">
      <c r="A159" s="903" t="s">
        <v>215</v>
      </c>
      <c r="B159" s="139">
        <v>2010</v>
      </c>
      <c r="C159" s="900" t="s">
        <v>237</v>
      </c>
      <c r="D159" s="909">
        <f t="shared" si="8"/>
        <v>0</v>
      </c>
    </row>
    <row r="160" ht="13.5" spans="1:4">
      <c r="A160" s="903" t="s">
        <v>216</v>
      </c>
      <c r="B160" s="139">
        <v>2010</v>
      </c>
      <c r="C160" s="900" t="s">
        <v>237</v>
      </c>
      <c r="D160" s="909">
        <f t="shared" si="8"/>
        <v>0</v>
      </c>
    </row>
    <row r="161" ht="13.5" spans="1:4">
      <c r="A161" s="903" t="s">
        <v>217</v>
      </c>
      <c r="B161" s="139">
        <v>2010</v>
      </c>
      <c r="C161" s="900" t="s">
        <v>237</v>
      </c>
      <c r="D161" s="909">
        <f t="shared" si="8"/>
        <v>0.11999</v>
      </c>
    </row>
    <row r="162" ht="13.5" spans="1:4">
      <c r="A162" s="903" t="s">
        <v>218</v>
      </c>
      <c r="B162" s="139">
        <v>2010</v>
      </c>
      <c r="C162" s="900" t="s">
        <v>237</v>
      </c>
      <c r="D162" s="909">
        <f t="shared" si="8"/>
        <v>0</v>
      </c>
    </row>
    <row r="163" ht="13.5" spans="1:4">
      <c r="A163" s="903" t="s">
        <v>219</v>
      </c>
      <c r="B163" s="139">
        <v>2010</v>
      </c>
      <c r="C163" s="900" t="s">
        <v>237</v>
      </c>
      <c r="D163" s="909">
        <f t="shared" si="8"/>
        <v>0.19201</v>
      </c>
    </row>
    <row r="164" ht="13.5" spans="1:4">
      <c r="A164" s="904" t="s">
        <v>249</v>
      </c>
      <c r="B164" s="139">
        <v>2010</v>
      </c>
      <c r="C164" s="900" t="s">
        <v>237</v>
      </c>
      <c r="D164" s="909">
        <f t="shared" si="8"/>
        <v>0</v>
      </c>
    </row>
    <row r="165" ht="13.5" spans="1:5">
      <c r="A165" s="139" t="s">
        <v>206</v>
      </c>
      <c r="B165" s="139">
        <v>2010</v>
      </c>
      <c r="C165" s="900" t="s">
        <v>238</v>
      </c>
      <c r="D165" s="909">
        <f t="shared" ref="D165:D179" si="9">SUM(AQ9:AT9)/1000</f>
        <v>0</v>
      </c>
      <c r="E165" s="139" t="s">
        <v>258</v>
      </c>
    </row>
    <row r="166" ht="13.5" spans="1:4">
      <c r="A166" s="903" t="s">
        <v>207</v>
      </c>
      <c r="B166" s="139">
        <v>2010</v>
      </c>
      <c r="C166" s="900" t="s">
        <v>238</v>
      </c>
      <c r="D166" s="909">
        <f t="shared" si="9"/>
        <v>0</v>
      </c>
    </row>
    <row r="167" ht="13.5" spans="1:4">
      <c r="A167" s="903" t="s">
        <v>208</v>
      </c>
      <c r="B167" s="139">
        <v>2010</v>
      </c>
      <c r="C167" s="900" t="s">
        <v>238</v>
      </c>
      <c r="D167" s="909">
        <f t="shared" si="9"/>
        <v>0</v>
      </c>
    </row>
    <row r="168" ht="13.5" spans="1:4">
      <c r="A168" s="903" t="s">
        <v>209</v>
      </c>
      <c r="B168" s="139">
        <v>2010</v>
      </c>
      <c r="C168" s="900" t="s">
        <v>238</v>
      </c>
      <c r="D168" s="909">
        <f t="shared" si="9"/>
        <v>0</v>
      </c>
    </row>
    <row r="169" ht="13.5" spans="1:4">
      <c r="A169" s="903" t="s">
        <v>210</v>
      </c>
      <c r="B169" s="139">
        <v>2010</v>
      </c>
      <c r="C169" s="900" t="s">
        <v>238</v>
      </c>
      <c r="D169" s="909">
        <f t="shared" si="9"/>
        <v>0</v>
      </c>
    </row>
    <row r="170" ht="13.5" spans="1:4">
      <c r="A170" s="903" t="s">
        <v>211</v>
      </c>
      <c r="B170" s="139">
        <v>2010</v>
      </c>
      <c r="C170" s="900" t="s">
        <v>238</v>
      </c>
      <c r="D170" s="909">
        <f t="shared" si="9"/>
        <v>0</v>
      </c>
    </row>
    <row r="171" ht="13.5" spans="1:4">
      <c r="A171" s="903" t="s">
        <v>212</v>
      </c>
      <c r="B171" s="139">
        <v>2010</v>
      </c>
      <c r="C171" s="900" t="s">
        <v>238</v>
      </c>
      <c r="D171" s="909">
        <f t="shared" si="9"/>
        <v>0</v>
      </c>
    </row>
    <row r="172" ht="13.5" spans="1:4">
      <c r="A172" s="903" t="s">
        <v>213</v>
      </c>
      <c r="B172" s="139">
        <v>2010</v>
      </c>
      <c r="C172" s="900" t="s">
        <v>238</v>
      </c>
      <c r="D172" s="909">
        <f t="shared" si="9"/>
        <v>0</v>
      </c>
    </row>
    <row r="173" ht="13.5" spans="1:4">
      <c r="A173" s="903" t="s">
        <v>214</v>
      </c>
      <c r="B173" s="139">
        <v>2010</v>
      </c>
      <c r="C173" s="900" t="s">
        <v>238</v>
      </c>
      <c r="D173" s="909">
        <f t="shared" si="9"/>
        <v>0</v>
      </c>
    </row>
    <row r="174" ht="13.5" spans="1:4">
      <c r="A174" s="903" t="s">
        <v>215</v>
      </c>
      <c r="B174" s="139">
        <v>2010</v>
      </c>
      <c r="C174" s="900" t="s">
        <v>238</v>
      </c>
      <c r="D174" s="909">
        <f t="shared" si="9"/>
        <v>0</v>
      </c>
    </row>
    <row r="175" ht="13.5" spans="1:4">
      <c r="A175" s="903" t="s">
        <v>216</v>
      </c>
      <c r="B175" s="139">
        <v>2010</v>
      </c>
      <c r="C175" s="900" t="s">
        <v>238</v>
      </c>
      <c r="D175" s="909">
        <f t="shared" si="9"/>
        <v>0</v>
      </c>
    </row>
    <row r="176" ht="13.5" spans="1:4">
      <c r="A176" s="903" t="s">
        <v>217</v>
      </c>
      <c r="B176" s="139">
        <v>2010</v>
      </c>
      <c r="C176" s="900" t="s">
        <v>238</v>
      </c>
      <c r="D176" s="909">
        <f t="shared" si="9"/>
        <v>0</v>
      </c>
    </row>
    <row r="177" ht="13.5" spans="1:4">
      <c r="A177" s="903" t="s">
        <v>218</v>
      </c>
      <c r="B177" s="139">
        <v>2010</v>
      </c>
      <c r="C177" s="900" t="s">
        <v>238</v>
      </c>
      <c r="D177" s="909">
        <f t="shared" si="9"/>
        <v>0</v>
      </c>
    </row>
    <row r="178" ht="13.5" spans="1:4">
      <c r="A178" s="903" t="s">
        <v>219</v>
      </c>
      <c r="B178" s="139">
        <v>2010</v>
      </c>
      <c r="C178" s="900" t="s">
        <v>238</v>
      </c>
      <c r="D178" s="909">
        <f t="shared" si="9"/>
        <v>0</v>
      </c>
    </row>
    <row r="179" ht="13.5" spans="1:4">
      <c r="A179" s="904" t="s">
        <v>249</v>
      </c>
      <c r="B179" s="139">
        <v>2010</v>
      </c>
      <c r="C179" s="900" t="s">
        <v>238</v>
      </c>
      <c r="D179" s="909">
        <f t="shared" si="9"/>
        <v>4.62695</v>
      </c>
    </row>
    <row r="180" ht="13.5" spans="1:5">
      <c r="A180" s="139" t="s">
        <v>206</v>
      </c>
      <c r="B180" s="139">
        <v>2010</v>
      </c>
      <c r="C180" s="900" t="s">
        <v>239</v>
      </c>
      <c r="D180" s="909">
        <f t="shared" ref="D180:D191" si="10">SUM(AB9,P11)/1000</f>
        <v>0.02968</v>
      </c>
      <c r="E180" s="139" t="s">
        <v>259</v>
      </c>
    </row>
    <row r="181" ht="13.5" spans="1:4">
      <c r="A181" s="903" t="s">
        <v>207</v>
      </c>
      <c r="B181" s="139">
        <v>2010</v>
      </c>
      <c r="C181" s="900" t="s">
        <v>239</v>
      </c>
      <c r="D181" s="918">
        <f>SUM(AB10,P12)/1000+IIS!CD33</f>
        <v>0.078</v>
      </c>
    </row>
    <row r="182" ht="13.5" spans="1:4">
      <c r="A182" s="903" t="s">
        <v>208</v>
      </c>
      <c r="B182" s="139">
        <v>2010</v>
      </c>
      <c r="C182" s="900" t="s">
        <v>239</v>
      </c>
      <c r="D182" s="909">
        <f t="shared" si="10"/>
        <v>0</v>
      </c>
    </row>
    <row r="183" ht="13.5" spans="1:4">
      <c r="A183" s="903" t="s">
        <v>209</v>
      </c>
      <c r="B183" s="139">
        <v>2010</v>
      </c>
      <c r="C183" s="900" t="s">
        <v>239</v>
      </c>
      <c r="D183" s="909">
        <f t="shared" si="10"/>
        <v>0</v>
      </c>
    </row>
    <row r="184" ht="13.5" spans="1:4">
      <c r="A184" s="903" t="s">
        <v>210</v>
      </c>
      <c r="B184" s="139">
        <v>2010</v>
      </c>
      <c r="C184" s="900" t="s">
        <v>239</v>
      </c>
      <c r="D184" s="909">
        <f t="shared" si="10"/>
        <v>0</v>
      </c>
    </row>
    <row r="185" ht="13.5" spans="1:4">
      <c r="A185" s="903" t="s">
        <v>211</v>
      </c>
      <c r="B185" s="139">
        <v>2010</v>
      </c>
      <c r="C185" s="900" t="s">
        <v>239</v>
      </c>
      <c r="D185" s="909">
        <f t="shared" si="10"/>
        <v>0</v>
      </c>
    </row>
    <row r="186" ht="13.5" spans="1:4">
      <c r="A186" s="903" t="s">
        <v>212</v>
      </c>
      <c r="B186" s="139">
        <v>2010</v>
      </c>
      <c r="C186" s="900" t="s">
        <v>239</v>
      </c>
      <c r="D186" s="909">
        <f t="shared" si="10"/>
        <v>0</v>
      </c>
    </row>
    <row r="187" ht="13.5" spans="1:4">
      <c r="A187" s="903" t="s">
        <v>213</v>
      </c>
      <c r="B187" s="139">
        <v>2010</v>
      </c>
      <c r="C187" s="900" t="s">
        <v>239</v>
      </c>
      <c r="D187" s="909">
        <f t="shared" si="10"/>
        <v>0</v>
      </c>
    </row>
    <row r="188" ht="13.5" spans="1:4">
      <c r="A188" s="903" t="s">
        <v>214</v>
      </c>
      <c r="B188" s="139">
        <v>2010</v>
      </c>
      <c r="C188" s="900" t="s">
        <v>239</v>
      </c>
      <c r="D188" s="909">
        <f t="shared" si="10"/>
        <v>0</v>
      </c>
    </row>
    <row r="189" ht="13.5" spans="1:4">
      <c r="A189" s="903" t="s">
        <v>215</v>
      </c>
      <c r="B189" s="139">
        <v>2010</v>
      </c>
      <c r="C189" s="900" t="s">
        <v>239</v>
      </c>
      <c r="D189" s="918">
        <f>SUM(AB18,P20)/1000+IPP!BZ28</f>
        <v>0.09451008</v>
      </c>
    </row>
    <row r="190" ht="13.5" spans="1:4">
      <c r="A190" s="903" t="s">
        <v>216</v>
      </c>
      <c r="B190" s="139">
        <v>2010</v>
      </c>
      <c r="C190" s="900" t="s">
        <v>239</v>
      </c>
      <c r="D190" s="909">
        <f t="shared" si="10"/>
        <v>0</v>
      </c>
    </row>
    <row r="191" ht="13.5" spans="1:4">
      <c r="A191" s="903" t="s">
        <v>217</v>
      </c>
      <c r="B191" s="139">
        <v>2010</v>
      </c>
      <c r="C191" s="900" t="s">
        <v>239</v>
      </c>
      <c r="D191" s="909">
        <f t="shared" si="10"/>
        <v>0</v>
      </c>
    </row>
    <row r="192" ht="13.5" spans="1:4">
      <c r="A192" s="903" t="s">
        <v>218</v>
      </c>
      <c r="B192" s="139">
        <v>2010</v>
      </c>
      <c r="C192" s="900" t="s">
        <v>239</v>
      </c>
      <c r="D192" s="909">
        <f>SUM(AB21,P24)/1000</f>
        <v>0</v>
      </c>
    </row>
    <row r="193" ht="13.5" spans="1:4">
      <c r="A193" s="903" t="s">
        <v>219</v>
      </c>
      <c r="B193" s="139">
        <v>2010</v>
      </c>
      <c r="C193" s="900" t="s">
        <v>239</v>
      </c>
      <c r="D193" s="909">
        <f>SUM(AB22,P25)/1000</f>
        <v>0.02968</v>
      </c>
    </row>
    <row r="194" ht="13.5" spans="1:4">
      <c r="A194" s="904" t="s">
        <v>249</v>
      </c>
      <c r="B194" s="139">
        <v>2010</v>
      </c>
      <c r="C194" s="900" t="s">
        <v>239</v>
      </c>
      <c r="D194" s="909">
        <f>SUM(AB23,P26)/1000</f>
        <v>0</v>
      </c>
    </row>
    <row r="195" ht="13.5" spans="1:5">
      <c r="A195" s="139" t="s">
        <v>206</v>
      </c>
      <c r="B195" s="139">
        <v>2010</v>
      </c>
      <c r="C195" s="900" t="s">
        <v>240</v>
      </c>
      <c r="D195" s="909">
        <f>Q9/1000</f>
        <v>0</v>
      </c>
      <c r="E195" s="139" t="s">
        <v>260</v>
      </c>
    </row>
    <row r="196" ht="13.5" spans="1:4">
      <c r="A196" s="903" t="s">
        <v>207</v>
      </c>
      <c r="B196" s="139">
        <v>2010</v>
      </c>
      <c r="C196" s="900" t="s">
        <v>240</v>
      </c>
      <c r="D196" s="918">
        <f>Q10/1000+IIS!CD34</f>
        <v>0.236925</v>
      </c>
    </row>
    <row r="197" ht="13.5" spans="1:4">
      <c r="A197" s="903" t="s">
        <v>208</v>
      </c>
      <c r="B197" s="139">
        <v>2010</v>
      </c>
      <c r="C197" s="900" t="s">
        <v>240</v>
      </c>
      <c r="D197" s="909">
        <f t="shared" ref="D197:D209" si="11">Q11/1000</f>
        <v>0</v>
      </c>
    </row>
    <row r="198" ht="13.5" spans="1:4">
      <c r="A198" s="903" t="s">
        <v>209</v>
      </c>
      <c r="B198" s="139">
        <v>2010</v>
      </c>
      <c r="C198" s="900" t="s">
        <v>240</v>
      </c>
      <c r="D198" s="909">
        <f t="shared" si="11"/>
        <v>0</v>
      </c>
    </row>
    <row r="199" ht="13.5" spans="1:4">
      <c r="A199" s="903" t="s">
        <v>210</v>
      </c>
      <c r="B199" s="139">
        <v>2010</v>
      </c>
      <c r="C199" s="900" t="s">
        <v>240</v>
      </c>
      <c r="D199" s="909">
        <f t="shared" si="11"/>
        <v>0</v>
      </c>
    </row>
    <row r="200" ht="13.5" spans="1:4">
      <c r="A200" s="903" t="s">
        <v>211</v>
      </c>
      <c r="B200" s="139">
        <v>2010</v>
      </c>
      <c r="C200" s="900" t="s">
        <v>240</v>
      </c>
      <c r="D200" s="909">
        <f t="shared" si="11"/>
        <v>0</v>
      </c>
    </row>
    <row r="201" ht="13.5" spans="1:4">
      <c r="A201" s="903" t="s">
        <v>212</v>
      </c>
      <c r="B201" s="139">
        <v>2010</v>
      </c>
      <c r="C201" s="900" t="s">
        <v>240</v>
      </c>
      <c r="D201" s="909">
        <f t="shared" si="11"/>
        <v>0</v>
      </c>
    </row>
    <row r="202" ht="13.5" spans="1:4">
      <c r="A202" s="903" t="s">
        <v>213</v>
      </c>
      <c r="B202" s="139">
        <v>2010</v>
      </c>
      <c r="C202" s="900" t="s">
        <v>240</v>
      </c>
      <c r="D202" s="909">
        <f t="shared" si="11"/>
        <v>0</v>
      </c>
    </row>
    <row r="203" ht="13.5" spans="1:4">
      <c r="A203" s="903" t="s">
        <v>214</v>
      </c>
      <c r="B203" s="139">
        <v>2010</v>
      </c>
      <c r="C203" s="900" t="s">
        <v>240</v>
      </c>
      <c r="D203" s="909">
        <f t="shared" si="11"/>
        <v>0</v>
      </c>
    </row>
    <row r="204" ht="13.5" spans="1:4">
      <c r="A204" s="903" t="s">
        <v>215</v>
      </c>
      <c r="B204" s="139">
        <v>2010</v>
      </c>
      <c r="C204" s="900" t="s">
        <v>240</v>
      </c>
      <c r="D204" s="909">
        <f t="shared" si="11"/>
        <v>0</v>
      </c>
    </row>
    <row r="205" ht="13.5" spans="1:4">
      <c r="A205" s="903" t="s">
        <v>216</v>
      </c>
      <c r="B205" s="139">
        <v>2010</v>
      </c>
      <c r="C205" s="900" t="s">
        <v>240</v>
      </c>
      <c r="D205" s="909">
        <f t="shared" si="11"/>
        <v>0</v>
      </c>
    </row>
    <row r="206" ht="13.5" spans="1:4">
      <c r="A206" s="903" t="s">
        <v>217</v>
      </c>
      <c r="B206" s="139">
        <v>2010</v>
      </c>
      <c r="C206" s="900" t="s">
        <v>240</v>
      </c>
      <c r="D206" s="909">
        <f t="shared" si="11"/>
        <v>0</v>
      </c>
    </row>
    <row r="207" ht="13.5" spans="1:4">
      <c r="A207" s="903" t="s">
        <v>218</v>
      </c>
      <c r="B207" s="139">
        <v>2010</v>
      </c>
      <c r="C207" s="900" t="s">
        <v>240</v>
      </c>
      <c r="D207" s="909">
        <f t="shared" si="11"/>
        <v>0</v>
      </c>
    </row>
    <row r="208" ht="13.5" spans="1:4">
      <c r="A208" s="903" t="s">
        <v>219</v>
      </c>
      <c r="B208" s="139">
        <v>2010</v>
      </c>
      <c r="C208" s="900" t="s">
        <v>240</v>
      </c>
      <c r="D208" s="909">
        <f t="shared" si="11"/>
        <v>0</v>
      </c>
    </row>
    <row r="209" ht="13.5" spans="1:4">
      <c r="A209" s="904" t="s">
        <v>249</v>
      </c>
      <c r="B209" s="139">
        <v>2010</v>
      </c>
      <c r="C209" s="900" t="s">
        <v>240</v>
      </c>
      <c r="D209" s="909">
        <f t="shared" si="11"/>
        <v>0</v>
      </c>
    </row>
    <row r="210" ht="13.5" spans="1:5">
      <c r="A210" s="139" t="s">
        <v>206</v>
      </c>
      <c r="B210" s="139">
        <v>2010</v>
      </c>
      <c r="C210" s="900" t="s">
        <v>241</v>
      </c>
      <c r="D210" s="909">
        <f>R9/1000</f>
        <v>0</v>
      </c>
      <c r="E210" s="139" t="s">
        <v>261</v>
      </c>
    </row>
    <row r="211" ht="13.5" spans="1:4">
      <c r="A211" s="903" t="s">
        <v>207</v>
      </c>
      <c r="B211" s="139">
        <v>2010</v>
      </c>
      <c r="C211" s="900" t="s">
        <v>241</v>
      </c>
      <c r="D211" s="918">
        <f>R10/1000+IIS!CD35</f>
        <v>0.33345</v>
      </c>
    </row>
    <row r="212" ht="13.5" spans="1:4">
      <c r="A212" s="903" t="s">
        <v>208</v>
      </c>
      <c r="B212" s="139">
        <v>2010</v>
      </c>
      <c r="C212" s="900" t="s">
        <v>241</v>
      </c>
      <c r="D212" s="909">
        <f t="shared" ref="D212:D224" si="12">R11/1000</f>
        <v>0</v>
      </c>
    </row>
    <row r="213" ht="13.5" spans="1:4">
      <c r="A213" s="903" t="s">
        <v>209</v>
      </c>
      <c r="B213" s="139">
        <v>2010</v>
      </c>
      <c r="C213" s="900" t="s">
        <v>241</v>
      </c>
      <c r="D213" s="909">
        <f t="shared" si="12"/>
        <v>0</v>
      </c>
    </row>
    <row r="214" ht="13.5" spans="1:4">
      <c r="A214" s="903" t="s">
        <v>210</v>
      </c>
      <c r="B214" s="139">
        <v>2010</v>
      </c>
      <c r="C214" s="900" t="s">
        <v>241</v>
      </c>
      <c r="D214" s="909">
        <f t="shared" si="12"/>
        <v>0</v>
      </c>
    </row>
    <row r="215" ht="13.5" spans="1:4">
      <c r="A215" s="903" t="s">
        <v>211</v>
      </c>
      <c r="B215" s="139">
        <v>2010</v>
      </c>
      <c r="C215" s="900" t="s">
        <v>241</v>
      </c>
      <c r="D215" s="909">
        <f t="shared" si="12"/>
        <v>0</v>
      </c>
    </row>
    <row r="216" ht="13.5" spans="1:4">
      <c r="A216" s="903" t="s">
        <v>212</v>
      </c>
      <c r="B216" s="139">
        <v>2010</v>
      </c>
      <c r="C216" s="900" t="s">
        <v>241</v>
      </c>
      <c r="D216" s="909">
        <f t="shared" si="12"/>
        <v>0</v>
      </c>
    </row>
    <row r="217" ht="13.5" spans="1:4">
      <c r="A217" s="903" t="s">
        <v>213</v>
      </c>
      <c r="B217" s="139">
        <v>2010</v>
      </c>
      <c r="C217" s="900" t="s">
        <v>241</v>
      </c>
      <c r="D217" s="909">
        <f t="shared" si="12"/>
        <v>0</v>
      </c>
    </row>
    <row r="218" ht="13.5" spans="1:4">
      <c r="A218" s="903" t="s">
        <v>214</v>
      </c>
      <c r="B218" s="139">
        <v>2010</v>
      </c>
      <c r="C218" s="900" t="s">
        <v>241</v>
      </c>
      <c r="D218" s="909">
        <f t="shared" si="12"/>
        <v>0</v>
      </c>
    </row>
    <row r="219" ht="13.5" spans="1:4">
      <c r="A219" s="903" t="s">
        <v>215</v>
      </c>
      <c r="B219" s="139">
        <v>2010</v>
      </c>
      <c r="C219" s="900" t="s">
        <v>241</v>
      </c>
      <c r="D219" s="909">
        <f t="shared" si="12"/>
        <v>0</v>
      </c>
    </row>
    <row r="220" ht="13.5" spans="1:4">
      <c r="A220" s="903" t="s">
        <v>216</v>
      </c>
      <c r="B220" s="139">
        <v>2010</v>
      </c>
      <c r="C220" s="900" t="s">
        <v>241</v>
      </c>
      <c r="D220" s="909">
        <f t="shared" si="12"/>
        <v>0</v>
      </c>
    </row>
    <row r="221" ht="13.5" spans="1:4">
      <c r="A221" s="903" t="s">
        <v>217</v>
      </c>
      <c r="B221" s="139">
        <v>2010</v>
      </c>
      <c r="C221" s="900" t="s">
        <v>241</v>
      </c>
      <c r="D221" s="909">
        <f t="shared" si="12"/>
        <v>0</v>
      </c>
    </row>
    <row r="222" ht="13.5" spans="1:4">
      <c r="A222" s="903" t="s">
        <v>218</v>
      </c>
      <c r="B222" s="139">
        <v>2010</v>
      </c>
      <c r="C222" s="900" t="s">
        <v>241</v>
      </c>
      <c r="D222" s="909">
        <f t="shared" si="12"/>
        <v>0</v>
      </c>
    </row>
    <row r="223" ht="13.5" spans="1:4">
      <c r="A223" s="903" t="s">
        <v>219</v>
      </c>
      <c r="B223" s="139">
        <v>2010</v>
      </c>
      <c r="C223" s="900" t="s">
        <v>241</v>
      </c>
      <c r="D223" s="909">
        <f t="shared" si="12"/>
        <v>0</v>
      </c>
    </row>
    <row r="224" ht="13.5" spans="1:4">
      <c r="A224" s="904" t="s">
        <v>249</v>
      </c>
      <c r="B224" s="139">
        <v>2010</v>
      </c>
      <c r="C224" s="900" t="s">
        <v>241</v>
      </c>
      <c r="D224" s="909">
        <f t="shared" si="12"/>
        <v>0</v>
      </c>
    </row>
    <row r="225" ht="13.5" spans="1:5">
      <c r="A225" s="139" t="s">
        <v>206</v>
      </c>
      <c r="B225" s="139">
        <v>2010</v>
      </c>
      <c r="C225" s="900" t="s">
        <v>242</v>
      </c>
      <c r="D225" s="909">
        <f t="shared" ref="D225:D239" si="13">SUM(BA9:BB9)/1000</f>
        <v>0</v>
      </c>
      <c r="E225" s="139" t="s">
        <v>262</v>
      </c>
    </row>
    <row r="226" ht="13.5" spans="1:4">
      <c r="A226" s="903" t="s">
        <v>207</v>
      </c>
      <c r="B226" s="139">
        <v>2010</v>
      </c>
      <c r="C226" s="900" t="s">
        <v>242</v>
      </c>
      <c r="D226" s="909">
        <f t="shared" si="13"/>
        <v>0</v>
      </c>
    </row>
    <row r="227" ht="13.5" spans="1:4">
      <c r="A227" s="903" t="s">
        <v>208</v>
      </c>
      <c r="B227" s="139">
        <v>2010</v>
      </c>
      <c r="C227" s="900" t="s">
        <v>242</v>
      </c>
      <c r="D227" s="909">
        <f t="shared" si="13"/>
        <v>0</v>
      </c>
    </row>
    <row r="228" ht="13.5" spans="1:4">
      <c r="A228" s="903" t="s">
        <v>209</v>
      </c>
      <c r="B228" s="139">
        <v>2010</v>
      </c>
      <c r="C228" s="900" t="s">
        <v>242</v>
      </c>
      <c r="D228" s="909">
        <f t="shared" si="13"/>
        <v>0</v>
      </c>
    </row>
    <row r="229" ht="13.5" spans="1:4">
      <c r="A229" s="903" t="s">
        <v>210</v>
      </c>
      <c r="B229" s="139">
        <v>2010</v>
      </c>
      <c r="C229" s="900" t="s">
        <v>242</v>
      </c>
      <c r="D229" s="909">
        <f t="shared" si="13"/>
        <v>0</v>
      </c>
    </row>
    <row r="230" ht="13.5" spans="1:4">
      <c r="A230" s="903" t="s">
        <v>211</v>
      </c>
      <c r="B230" s="139">
        <v>2010</v>
      </c>
      <c r="C230" s="900" t="s">
        <v>242</v>
      </c>
      <c r="D230" s="909">
        <f t="shared" si="13"/>
        <v>0</v>
      </c>
    </row>
    <row r="231" ht="13.5" spans="1:4">
      <c r="A231" s="903" t="s">
        <v>212</v>
      </c>
      <c r="B231" s="139">
        <v>2010</v>
      </c>
      <c r="C231" s="900" t="s">
        <v>242</v>
      </c>
      <c r="D231" s="909">
        <f t="shared" si="13"/>
        <v>0</v>
      </c>
    </row>
    <row r="232" ht="13.5" spans="1:4">
      <c r="A232" s="903" t="s">
        <v>213</v>
      </c>
      <c r="B232" s="139">
        <v>2010</v>
      </c>
      <c r="C232" s="900" t="s">
        <v>242</v>
      </c>
      <c r="D232" s="909">
        <f t="shared" si="13"/>
        <v>0</v>
      </c>
    </row>
    <row r="233" ht="13.5" spans="1:4">
      <c r="A233" s="903" t="s">
        <v>214</v>
      </c>
      <c r="B233" s="139">
        <v>2010</v>
      </c>
      <c r="C233" s="900" t="s">
        <v>242</v>
      </c>
      <c r="D233" s="909">
        <f t="shared" si="13"/>
        <v>0</v>
      </c>
    </row>
    <row r="234" ht="13.5" spans="1:4">
      <c r="A234" s="903" t="s">
        <v>215</v>
      </c>
      <c r="B234" s="139">
        <v>2010</v>
      </c>
      <c r="C234" s="900" t="s">
        <v>242</v>
      </c>
      <c r="D234" s="909">
        <f t="shared" si="13"/>
        <v>0</v>
      </c>
    </row>
    <row r="235" ht="13.5" spans="1:4">
      <c r="A235" s="903" t="s">
        <v>216</v>
      </c>
      <c r="B235" s="139">
        <v>2010</v>
      </c>
      <c r="C235" s="900" t="s">
        <v>242</v>
      </c>
      <c r="D235" s="909">
        <f t="shared" si="13"/>
        <v>0</v>
      </c>
    </row>
    <row r="236" ht="13.5" spans="1:4">
      <c r="A236" s="903" t="s">
        <v>217</v>
      </c>
      <c r="B236" s="139">
        <v>2010</v>
      </c>
      <c r="C236" s="900" t="s">
        <v>242</v>
      </c>
      <c r="D236" s="909">
        <f t="shared" si="13"/>
        <v>0</v>
      </c>
    </row>
    <row r="237" ht="13.5" spans="1:4">
      <c r="A237" s="903" t="s">
        <v>218</v>
      </c>
      <c r="B237" s="139">
        <v>2010</v>
      </c>
      <c r="C237" s="900" t="s">
        <v>242</v>
      </c>
      <c r="D237" s="909">
        <f t="shared" si="13"/>
        <v>0</v>
      </c>
    </row>
    <row r="238" ht="13.5" spans="1:4">
      <c r="A238" s="903" t="s">
        <v>219</v>
      </c>
      <c r="B238" s="139">
        <v>2010</v>
      </c>
      <c r="C238" s="900" t="s">
        <v>242</v>
      </c>
      <c r="D238" s="909">
        <f t="shared" si="13"/>
        <v>0</v>
      </c>
    </row>
    <row r="239" ht="13.5" spans="1:4">
      <c r="A239" s="904" t="s">
        <v>249</v>
      </c>
      <c r="B239" s="139">
        <v>2010</v>
      </c>
      <c r="C239" s="900" t="s">
        <v>242</v>
      </c>
      <c r="D239" s="909">
        <f t="shared" si="13"/>
        <v>0</v>
      </c>
    </row>
    <row r="240" ht="13.5" spans="1:5">
      <c r="A240" s="139" t="s">
        <v>206</v>
      </c>
      <c r="B240" s="139">
        <v>2010</v>
      </c>
      <c r="C240" s="900" t="s">
        <v>243</v>
      </c>
      <c r="D240" s="909">
        <f>AZ9/1000</f>
        <v>0</v>
      </c>
      <c r="E240" s="139" t="s">
        <v>263</v>
      </c>
    </row>
    <row r="241" ht="13.5" spans="1:4">
      <c r="A241" s="903" t="s">
        <v>207</v>
      </c>
      <c r="B241" s="139">
        <v>2010</v>
      </c>
      <c r="C241" s="900" t="s">
        <v>243</v>
      </c>
      <c r="D241" s="909">
        <f t="shared" ref="D241:D254" si="14">AZ10/1000</f>
        <v>0</v>
      </c>
    </row>
    <row r="242" ht="13.5" spans="1:4">
      <c r="A242" s="903" t="s">
        <v>208</v>
      </c>
      <c r="B242" s="139">
        <v>2010</v>
      </c>
      <c r="C242" s="900" t="s">
        <v>243</v>
      </c>
      <c r="D242" s="909">
        <f t="shared" si="14"/>
        <v>0</v>
      </c>
    </row>
    <row r="243" ht="13.5" spans="1:4">
      <c r="A243" s="903" t="s">
        <v>209</v>
      </c>
      <c r="B243" s="139">
        <v>2010</v>
      </c>
      <c r="C243" s="900" t="s">
        <v>243</v>
      </c>
      <c r="D243" s="909">
        <f t="shared" si="14"/>
        <v>0</v>
      </c>
    </row>
    <row r="244" ht="13.5" spans="1:4">
      <c r="A244" s="903" t="s">
        <v>210</v>
      </c>
      <c r="B244" s="139">
        <v>2010</v>
      </c>
      <c r="C244" s="900" t="s">
        <v>243</v>
      </c>
      <c r="D244" s="909">
        <f t="shared" si="14"/>
        <v>0</v>
      </c>
    </row>
    <row r="245" ht="13.5" spans="1:4">
      <c r="A245" s="903" t="s">
        <v>211</v>
      </c>
      <c r="B245" s="139">
        <v>2010</v>
      </c>
      <c r="C245" s="900" t="s">
        <v>243</v>
      </c>
      <c r="D245" s="909">
        <f t="shared" si="14"/>
        <v>0</v>
      </c>
    </row>
    <row r="246" ht="13.5" spans="1:4">
      <c r="A246" s="903" t="s">
        <v>212</v>
      </c>
      <c r="B246" s="139">
        <v>2010</v>
      </c>
      <c r="C246" s="900" t="s">
        <v>243</v>
      </c>
      <c r="D246" s="909">
        <f t="shared" si="14"/>
        <v>0</v>
      </c>
    </row>
    <row r="247" ht="13.5" spans="1:4">
      <c r="A247" s="903" t="s">
        <v>213</v>
      </c>
      <c r="B247" s="139">
        <v>2010</v>
      </c>
      <c r="C247" s="900" t="s">
        <v>243</v>
      </c>
      <c r="D247" s="909">
        <f t="shared" si="14"/>
        <v>0</v>
      </c>
    </row>
    <row r="248" ht="13.5" spans="1:4">
      <c r="A248" s="903" t="s">
        <v>214</v>
      </c>
      <c r="B248" s="139">
        <v>2010</v>
      </c>
      <c r="C248" s="900" t="s">
        <v>243</v>
      </c>
      <c r="D248" s="909">
        <f t="shared" si="14"/>
        <v>0</v>
      </c>
    </row>
    <row r="249" ht="13.5" spans="1:4">
      <c r="A249" s="903" t="s">
        <v>215</v>
      </c>
      <c r="B249" s="139">
        <v>2010</v>
      </c>
      <c r="C249" s="900" t="s">
        <v>243</v>
      </c>
      <c r="D249" s="909">
        <f t="shared" si="14"/>
        <v>0</v>
      </c>
    </row>
    <row r="250" ht="13.5" spans="1:4">
      <c r="A250" s="903" t="s">
        <v>216</v>
      </c>
      <c r="B250" s="139">
        <v>2010</v>
      </c>
      <c r="C250" s="900" t="s">
        <v>243</v>
      </c>
      <c r="D250" s="909">
        <f t="shared" si="14"/>
        <v>0</v>
      </c>
    </row>
    <row r="251" ht="13.5" spans="1:4">
      <c r="A251" s="903" t="s">
        <v>217</v>
      </c>
      <c r="B251" s="139">
        <v>2010</v>
      </c>
      <c r="C251" s="900" t="s">
        <v>243</v>
      </c>
      <c r="D251" s="909">
        <f t="shared" si="14"/>
        <v>0</v>
      </c>
    </row>
    <row r="252" ht="13.5" spans="1:4">
      <c r="A252" s="903" t="s">
        <v>218</v>
      </c>
      <c r="B252" s="139">
        <v>2010</v>
      </c>
      <c r="C252" s="900" t="s">
        <v>243</v>
      </c>
      <c r="D252" s="909">
        <f t="shared" si="14"/>
        <v>0</v>
      </c>
    </row>
    <row r="253" ht="13.5" spans="1:4">
      <c r="A253" s="903" t="s">
        <v>219</v>
      </c>
      <c r="B253" s="139">
        <v>2010</v>
      </c>
      <c r="C253" s="900" t="s">
        <v>243</v>
      </c>
      <c r="D253" s="909">
        <f t="shared" si="14"/>
        <v>0</v>
      </c>
    </row>
    <row r="254" ht="13.5" spans="1:4">
      <c r="A254" s="903"/>
      <c r="C254" s="900" t="s">
        <v>243</v>
      </c>
      <c r="D254" s="909">
        <f t="shared" si="14"/>
        <v>0</v>
      </c>
    </row>
    <row r="255" ht="13.5" spans="1:5">
      <c r="A255" s="139" t="s">
        <v>206</v>
      </c>
      <c r="B255" s="139">
        <v>2010</v>
      </c>
      <c r="C255" s="900" t="s">
        <v>244</v>
      </c>
      <c r="D255" s="909">
        <f t="shared" ref="D255:D269" si="15">SUM(BP9:BQ9,W9:Z9)/1000</f>
        <v>0.12598</v>
      </c>
      <c r="E255" s="139" t="s">
        <v>264</v>
      </c>
    </row>
    <row r="256" ht="13.5" spans="1:4">
      <c r="A256" s="903" t="s">
        <v>207</v>
      </c>
      <c r="B256" s="139">
        <v>2010</v>
      </c>
      <c r="C256" s="900" t="s">
        <v>244</v>
      </c>
      <c r="D256" s="909">
        <f t="shared" si="15"/>
        <v>0</v>
      </c>
    </row>
    <row r="257" ht="13.5" spans="1:4">
      <c r="A257" s="903" t="s">
        <v>208</v>
      </c>
      <c r="B257" s="139">
        <v>2010</v>
      </c>
      <c r="C257" s="900" t="s">
        <v>244</v>
      </c>
      <c r="D257" s="909">
        <f t="shared" si="15"/>
        <v>0</v>
      </c>
    </row>
    <row r="258" ht="13.5" spans="1:4">
      <c r="A258" s="903" t="s">
        <v>209</v>
      </c>
      <c r="B258" s="139">
        <v>2010</v>
      </c>
      <c r="C258" s="900" t="s">
        <v>244</v>
      </c>
      <c r="D258" s="909">
        <f t="shared" si="15"/>
        <v>0</v>
      </c>
    </row>
    <row r="259" ht="13.5" spans="1:4">
      <c r="A259" s="903" t="s">
        <v>210</v>
      </c>
      <c r="B259" s="139">
        <v>2010</v>
      </c>
      <c r="C259" s="900" t="s">
        <v>244</v>
      </c>
      <c r="D259" s="909">
        <f t="shared" si="15"/>
        <v>0</v>
      </c>
    </row>
    <row r="260" ht="13.5" spans="1:4">
      <c r="A260" s="903" t="s">
        <v>211</v>
      </c>
      <c r="B260" s="139">
        <v>2010</v>
      </c>
      <c r="C260" s="900" t="s">
        <v>244</v>
      </c>
      <c r="D260" s="909">
        <f t="shared" si="15"/>
        <v>0</v>
      </c>
    </row>
    <row r="261" ht="13.5" spans="1:4">
      <c r="A261" s="903" t="s">
        <v>212</v>
      </c>
      <c r="B261" s="139">
        <v>2010</v>
      </c>
      <c r="C261" s="900" t="s">
        <v>244</v>
      </c>
      <c r="D261" s="909">
        <f t="shared" si="15"/>
        <v>0</v>
      </c>
    </row>
    <row r="262" ht="13.5" spans="1:4">
      <c r="A262" s="903" t="s">
        <v>213</v>
      </c>
      <c r="B262" s="139">
        <v>2010</v>
      </c>
      <c r="C262" s="900" t="s">
        <v>244</v>
      </c>
      <c r="D262" s="909">
        <f t="shared" si="15"/>
        <v>0</v>
      </c>
    </row>
    <row r="263" ht="13.5" spans="1:4">
      <c r="A263" s="903" t="s">
        <v>214</v>
      </c>
      <c r="B263" s="139">
        <v>2010</v>
      </c>
      <c r="C263" s="900" t="s">
        <v>244</v>
      </c>
      <c r="D263" s="909">
        <f t="shared" si="15"/>
        <v>0</v>
      </c>
    </row>
    <row r="264" ht="13.5" spans="1:4">
      <c r="A264" s="903" t="s">
        <v>215</v>
      </c>
      <c r="B264" s="139">
        <v>2010</v>
      </c>
      <c r="C264" s="900" t="s">
        <v>244</v>
      </c>
      <c r="D264" s="909">
        <f t="shared" si="15"/>
        <v>0</v>
      </c>
    </row>
    <row r="265" ht="13.5" spans="1:4">
      <c r="A265" s="903" t="s">
        <v>216</v>
      </c>
      <c r="B265" s="139">
        <v>2010</v>
      </c>
      <c r="C265" s="900" t="s">
        <v>244</v>
      </c>
      <c r="D265" s="909">
        <f t="shared" si="15"/>
        <v>0</v>
      </c>
    </row>
    <row r="266" ht="13.5" spans="1:4">
      <c r="A266" s="903" t="s">
        <v>217</v>
      </c>
      <c r="B266" s="139">
        <v>2010</v>
      </c>
      <c r="C266" s="900" t="s">
        <v>244</v>
      </c>
      <c r="D266" s="909">
        <f t="shared" si="15"/>
        <v>0</v>
      </c>
    </row>
    <row r="267" ht="13.5" spans="1:4">
      <c r="A267" s="903" t="s">
        <v>218</v>
      </c>
      <c r="B267" s="139">
        <v>2010</v>
      </c>
      <c r="C267" s="900" t="s">
        <v>244</v>
      </c>
      <c r="D267" s="909">
        <f t="shared" si="15"/>
        <v>0</v>
      </c>
    </row>
    <row r="268" ht="13.5" spans="1:4">
      <c r="A268" s="903" t="s">
        <v>219</v>
      </c>
      <c r="B268" s="139">
        <v>2010</v>
      </c>
      <c r="C268" s="900" t="s">
        <v>244</v>
      </c>
      <c r="D268" s="909">
        <f t="shared" si="15"/>
        <v>0.12598</v>
      </c>
    </row>
    <row r="269" ht="13.5" spans="1:4">
      <c r="A269" s="904" t="s">
        <v>249</v>
      </c>
      <c r="B269" s="139">
        <v>2010</v>
      </c>
      <c r="C269" s="900" t="s">
        <v>244</v>
      </c>
      <c r="D269" s="909">
        <f t="shared" si="15"/>
        <v>0</v>
      </c>
    </row>
    <row r="270" ht="13.5" spans="1:5">
      <c r="A270" s="139" t="s">
        <v>206</v>
      </c>
      <c r="B270" s="139">
        <v>2010</v>
      </c>
      <c r="C270" s="900" t="s">
        <v>245</v>
      </c>
      <c r="D270" s="909">
        <f t="shared" ref="D270:D284" si="16">SUM(U9:V9)/1000</f>
        <v>0</v>
      </c>
      <c r="E270" s="139" t="s">
        <v>265</v>
      </c>
    </row>
    <row r="271" ht="13.5" spans="1:4">
      <c r="A271" s="903" t="s">
        <v>207</v>
      </c>
      <c r="B271" s="139">
        <v>2010</v>
      </c>
      <c r="C271" s="900" t="s">
        <v>245</v>
      </c>
      <c r="D271" s="909">
        <f t="shared" si="16"/>
        <v>0</v>
      </c>
    </row>
    <row r="272" ht="13.5" spans="1:4">
      <c r="A272" s="903" t="s">
        <v>208</v>
      </c>
      <c r="B272" s="139">
        <v>2010</v>
      </c>
      <c r="C272" s="900" t="s">
        <v>245</v>
      </c>
      <c r="D272" s="909">
        <f t="shared" si="16"/>
        <v>0</v>
      </c>
    </row>
    <row r="273" ht="13.5" spans="1:4">
      <c r="A273" s="903" t="s">
        <v>209</v>
      </c>
      <c r="B273" s="139">
        <v>2010</v>
      </c>
      <c r="C273" s="900" t="s">
        <v>245</v>
      </c>
      <c r="D273" s="909">
        <f t="shared" si="16"/>
        <v>0</v>
      </c>
    </row>
    <row r="274" ht="13.5" spans="1:4">
      <c r="A274" s="903" t="s">
        <v>210</v>
      </c>
      <c r="B274" s="139">
        <v>2010</v>
      </c>
      <c r="C274" s="900" t="s">
        <v>245</v>
      </c>
      <c r="D274" s="909">
        <f t="shared" si="16"/>
        <v>0</v>
      </c>
    </row>
    <row r="275" ht="13.5" spans="1:4">
      <c r="A275" s="903" t="s">
        <v>211</v>
      </c>
      <c r="B275" s="139">
        <v>2010</v>
      </c>
      <c r="C275" s="900" t="s">
        <v>245</v>
      </c>
      <c r="D275" s="909">
        <f t="shared" si="16"/>
        <v>0</v>
      </c>
    </row>
    <row r="276" ht="13.5" spans="1:4">
      <c r="A276" s="903" t="s">
        <v>212</v>
      </c>
      <c r="B276" s="139">
        <v>2010</v>
      </c>
      <c r="C276" s="900" t="s">
        <v>245</v>
      </c>
      <c r="D276" s="909">
        <f t="shared" si="16"/>
        <v>0</v>
      </c>
    </row>
    <row r="277" ht="13.5" spans="1:4">
      <c r="A277" s="903" t="s">
        <v>213</v>
      </c>
      <c r="B277" s="139">
        <v>2010</v>
      </c>
      <c r="C277" s="900" t="s">
        <v>245</v>
      </c>
      <c r="D277" s="909">
        <f t="shared" si="16"/>
        <v>0</v>
      </c>
    </row>
    <row r="278" ht="13.5" spans="1:4">
      <c r="A278" s="903" t="s">
        <v>214</v>
      </c>
      <c r="B278" s="139">
        <v>2010</v>
      </c>
      <c r="C278" s="900" t="s">
        <v>245</v>
      </c>
      <c r="D278" s="909">
        <f t="shared" si="16"/>
        <v>0</v>
      </c>
    </row>
    <row r="279" ht="13.5" spans="1:4">
      <c r="A279" s="903" t="s">
        <v>215</v>
      </c>
      <c r="B279" s="139">
        <v>2010</v>
      </c>
      <c r="C279" s="900" t="s">
        <v>245</v>
      </c>
      <c r="D279" s="909">
        <f t="shared" si="16"/>
        <v>0</v>
      </c>
    </row>
    <row r="280" ht="13.5" spans="1:4">
      <c r="A280" s="903" t="s">
        <v>216</v>
      </c>
      <c r="B280" s="139">
        <v>2010</v>
      </c>
      <c r="C280" s="900" t="s">
        <v>245</v>
      </c>
      <c r="D280" s="909">
        <f t="shared" si="16"/>
        <v>0</v>
      </c>
    </row>
    <row r="281" ht="13.5" spans="1:4">
      <c r="A281" s="903" t="s">
        <v>217</v>
      </c>
      <c r="B281" s="139">
        <v>2010</v>
      </c>
      <c r="C281" s="900" t="s">
        <v>245</v>
      </c>
      <c r="D281" s="909">
        <f t="shared" si="16"/>
        <v>0</v>
      </c>
    </row>
    <row r="282" ht="13.5" spans="1:4">
      <c r="A282" s="903" t="s">
        <v>218</v>
      </c>
      <c r="B282" s="139">
        <v>2010</v>
      </c>
      <c r="C282" s="900" t="s">
        <v>245</v>
      </c>
      <c r="D282" s="909">
        <f t="shared" si="16"/>
        <v>0</v>
      </c>
    </row>
    <row r="283" ht="13.5" spans="1:4">
      <c r="A283" s="903" t="s">
        <v>219</v>
      </c>
      <c r="B283" s="139">
        <v>2010</v>
      </c>
      <c r="C283" s="900" t="s">
        <v>245</v>
      </c>
      <c r="D283" s="909">
        <f t="shared" si="16"/>
        <v>0</v>
      </c>
    </row>
    <row r="284" ht="13.5" spans="1:4">
      <c r="A284" s="904" t="s">
        <v>249</v>
      </c>
      <c r="B284" s="139">
        <v>2010</v>
      </c>
      <c r="C284" s="900" t="s">
        <v>245</v>
      </c>
      <c r="D284" s="909">
        <f t="shared" si="16"/>
        <v>0</v>
      </c>
    </row>
    <row r="285" ht="13.5" spans="1:5">
      <c r="A285" s="139" t="s">
        <v>206</v>
      </c>
      <c r="B285" s="139">
        <v>2010</v>
      </c>
      <c r="C285" s="900" t="s">
        <v>246</v>
      </c>
      <c r="D285" s="909">
        <f>T9/1000</f>
        <v>0</v>
      </c>
      <c r="E285" s="139" t="s">
        <v>266</v>
      </c>
    </row>
    <row r="286" ht="13.5" spans="1:4">
      <c r="A286" s="903" t="s">
        <v>207</v>
      </c>
      <c r="B286" s="139">
        <v>2010</v>
      </c>
      <c r="C286" s="900" t="s">
        <v>246</v>
      </c>
      <c r="D286" s="909">
        <f t="shared" ref="D286:D299" si="17">T10/1000</f>
        <v>0</v>
      </c>
    </row>
    <row r="287" ht="13.5" spans="1:4">
      <c r="A287" s="903" t="s">
        <v>208</v>
      </c>
      <c r="B287" s="139">
        <v>2010</v>
      </c>
      <c r="C287" s="900" t="s">
        <v>246</v>
      </c>
      <c r="D287" s="909">
        <f t="shared" si="17"/>
        <v>0</v>
      </c>
    </row>
    <row r="288" ht="13.5" spans="1:4">
      <c r="A288" s="903" t="s">
        <v>209</v>
      </c>
      <c r="B288" s="139">
        <v>2010</v>
      </c>
      <c r="C288" s="900" t="s">
        <v>246</v>
      </c>
      <c r="D288" s="909">
        <f t="shared" si="17"/>
        <v>0</v>
      </c>
    </row>
    <row r="289" ht="13.5" spans="1:4">
      <c r="A289" s="903" t="s">
        <v>210</v>
      </c>
      <c r="B289" s="139">
        <v>2010</v>
      </c>
      <c r="C289" s="900" t="s">
        <v>246</v>
      </c>
      <c r="D289" s="909">
        <f t="shared" si="17"/>
        <v>0</v>
      </c>
    </row>
    <row r="290" ht="13.5" spans="1:4">
      <c r="A290" s="903" t="s">
        <v>211</v>
      </c>
      <c r="B290" s="139">
        <v>2010</v>
      </c>
      <c r="C290" s="900" t="s">
        <v>246</v>
      </c>
      <c r="D290" s="909">
        <f t="shared" si="17"/>
        <v>0</v>
      </c>
    </row>
    <row r="291" ht="13.5" spans="1:4">
      <c r="A291" s="903" t="s">
        <v>212</v>
      </c>
      <c r="B291" s="139">
        <v>2010</v>
      </c>
      <c r="C291" s="900" t="s">
        <v>246</v>
      </c>
      <c r="D291" s="909">
        <f t="shared" si="17"/>
        <v>0</v>
      </c>
    </row>
    <row r="292" ht="13.5" spans="1:4">
      <c r="A292" s="903" t="s">
        <v>213</v>
      </c>
      <c r="B292" s="139">
        <v>2010</v>
      </c>
      <c r="C292" s="900" t="s">
        <v>246</v>
      </c>
      <c r="D292" s="909">
        <f t="shared" si="17"/>
        <v>0</v>
      </c>
    </row>
    <row r="293" ht="13.5" spans="1:4">
      <c r="A293" s="903" t="s">
        <v>214</v>
      </c>
      <c r="B293" s="139">
        <v>2010</v>
      </c>
      <c r="C293" s="900" t="s">
        <v>246</v>
      </c>
      <c r="D293" s="909">
        <f t="shared" si="17"/>
        <v>0</v>
      </c>
    </row>
    <row r="294" ht="13.5" spans="1:4">
      <c r="A294" s="903" t="s">
        <v>215</v>
      </c>
      <c r="B294" s="139">
        <v>2010</v>
      </c>
      <c r="C294" s="900" t="s">
        <v>246</v>
      </c>
      <c r="D294" s="909">
        <f t="shared" si="17"/>
        <v>0</v>
      </c>
    </row>
    <row r="295" ht="13.5" spans="1:4">
      <c r="A295" s="903" t="s">
        <v>216</v>
      </c>
      <c r="B295" s="139">
        <v>2010</v>
      </c>
      <c r="C295" s="900" t="s">
        <v>246</v>
      </c>
      <c r="D295" s="909">
        <f t="shared" si="17"/>
        <v>0</v>
      </c>
    </row>
    <row r="296" ht="13.5" spans="1:4">
      <c r="A296" s="903" t="s">
        <v>217</v>
      </c>
      <c r="B296" s="139">
        <v>2010</v>
      </c>
      <c r="C296" s="900" t="s">
        <v>246</v>
      </c>
      <c r="D296" s="909">
        <f t="shared" si="17"/>
        <v>0</v>
      </c>
    </row>
    <row r="297" ht="13.5" spans="1:4">
      <c r="A297" s="903" t="s">
        <v>218</v>
      </c>
      <c r="B297" s="139">
        <v>2010</v>
      </c>
      <c r="C297" s="900" t="s">
        <v>246</v>
      </c>
      <c r="D297" s="909">
        <f t="shared" si="17"/>
        <v>0</v>
      </c>
    </row>
    <row r="298" ht="13.5" spans="1:4">
      <c r="A298" s="903" t="s">
        <v>219</v>
      </c>
      <c r="B298" s="139">
        <v>2010</v>
      </c>
      <c r="C298" s="900" t="s">
        <v>246</v>
      </c>
      <c r="D298" s="909">
        <f t="shared" si="17"/>
        <v>0</v>
      </c>
    </row>
    <row r="299" ht="13.5" spans="1:4">
      <c r="A299" s="904" t="s">
        <v>249</v>
      </c>
      <c r="B299" s="139">
        <v>2010</v>
      </c>
      <c r="C299" s="900" t="s">
        <v>246</v>
      </c>
      <c r="D299" s="909">
        <f t="shared" si="17"/>
        <v>0</v>
      </c>
    </row>
    <row r="300" ht="13.5" spans="1:5">
      <c r="A300" s="139" t="s">
        <v>206</v>
      </c>
      <c r="B300" s="139">
        <v>2010</v>
      </c>
      <c r="C300" s="900" t="s">
        <v>247</v>
      </c>
      <c r="D300" s="909">
        <f>BF9/1000</f>
        <v>3.74107</v>
      </c>
      <c r="E300" s="139" t="s">
        <v>267</v>
      </c>
    </row>
    <row r="301" ht="13.5" spans="1:4">
      <c r="A301" s="903" t="s">
        <v>207</v>
      </c>
      <c r="B301" s="139">
        <v>2010</v>
      </c>
      <c r="C301" s="900" t="s">
        <v>247</v>
      </c>
      <c r="D301" s="909">
        <f t="shared" ref="D301:D314" si="18">BF10/1000</f>
        <v>0.49329</v>
      </c>
    </row>
    <row r="302" ht="13.5" spans="1:4">
      <c r="A302" s="903" t="s">
        <v>208</v>
      </c>
      <c r="B302" s="139">
        <v>2010</v>
      </c>
      <c r="C302" s="900" t="s">
        <v>247</v>
      </c>
      <c r="D302" s="909">
        <f t="shared" si="18"/>
        <v>0.29525</v>
      </c>
    </row>
    <row r="303" ht="13.5" spans="1:4">
      <c r="A303" s="903" t="s">
        <v>209</v>
      </c>
      <c r="B303" s="139">
        <v>2010</v>
      </c>
      <c r="C303" s="900" t="s">
        <v>247</v>
      </c>
      <c r="D303" s="909">
        <f t="shared" si="18"/>
        <v>0.18363</v>
      </c>
    </row>
    <row r="304" ht="13.5" spans="1:4">
      <c r="A304" s="903" t="s">
        <v>210</v>
      </c>
      <c r="B304" s="139">
        <v>2010</v>
      </c>
      <c r="C304" s="900" t="s">
        <v>247</v>
      </c>
      <c r="D304" s="909">
        <f t="shared" si="18"/>
        <v>0.5797</v>
      </c>
    </row>
    <row r="305" ht="13.5" spans="1:4">
      <c r="A305" s="903" t="s">
        <v>211</v>
      </c>
      <c r="B305" s="139">
        <v>2010</v>
      </c>
      <c r="C305" s="900" t="s">
        <v>247</v>
      </c>
      <c r="D305" s="909">
        <f t="shared" si="18"/>
        <v>0</v>
      </c>
    </row>
    <row r="306" ht="13.5" spans="1:4">
      <c r="A306" s="903" t="s">
        <v>212</v>
      </c>
      <c r="B306" s="139">
        <v>2010</v>
      </c>
      <c r="C306" s="900" t="s">
        <v>247</v>
      </c>
      <c r="D306" s="909">
        <f t="shared" si="18"/>
        <v>0</v>
      </c>
    </row>
    <row r="307" ht="13.5" spans="1:4">
      <c r="A307" s="903" t="s">
        <v>213</v>
      </c>
      <c r="B307" s="139">
        <v>2010</v>
      </c>
      <c r="C307" s="900" t="s">
        <v>247</v>
      </c>
      <c r="D307" s="909">
        <f t="shared" si="18"/>
        <v>0.20884</v>
      </c>
    </row>
    <row r="308" ht="13.5" spans="1:4">
      <c r="A308" s="903" t="s">
        <v>214</v>
      </c>
      <c r="B308" s="139">
        <v>2010</v>
      </c>
      <c r="C308" s="900" t="s">
        <v>247</v>
      </c>
      <c r="D308" s="909">
        <f t="shared" si="18"/>
        <v>0.73093</v>
      </c>
    </row>
    <row r="309" ht="13.5" spans="1:4">
      <c r="A309" s="903" t="s">
        <v>215</v>
      </c>
      <c r="B309" s="139">
        <v>2010</v>
      </c>
      <c r="C309" s="900" t="s">
        <v>247</v>
      </c>
      <c r="D309" s="909">
        <f t="shared" si="18"/>
        <v>0.29885</v>
      </c>
    </row>
    <row r="310" ht="13.5" spans="1:4">
      <c r="A310" s="903" t="s">
        <v>216</v>
      </c>
      <c r="B310" s="139">
        <v>2010</v>
      </c>
      <c r="C310" s="900" t="s">
        <v>247</v>
      </c>
      <c r="D310" s="909">
        <f t="shared" si="18"/>
        <v>0</v>
      </c>
    </row>
    <row r="311" ht="13.5" spans="1:4">
      <c r="A311" s="903" t="s">
        <v>217</v>
      </c>
      <c r="B311" s="139">
        <v>2010</v>
      </c>
      <c r="C311" s="900" t="s">
        <v>247</v>
      </c>
      <c r="D311" s="909">
        <f t="shared" si="18"/>
        <v>0.17643</v>
      </c>
    </row>
    <row r="312" ht="13.5" spans="1:4">
      <c r="A312" s="903" t="s">
        <v>218</v>
      </c>
      <c r="B312" s="139">
        <v>2010</v>
      </c>
      <c r="C312" s="900" t="s">
        <v>247</v>
      </c>
      <c r="D312" s="909">
        <f t="shared" si="18"/>
        <v>0.47529</v>
      </c>
    </row>
    <row r="313" ht="13.5" spans="1:4">
      <c r="A313" s="903" t="s">
        <v>219</v>
      </c>
      <c r="B313" s="139">
        <v>2010</v>
      </c>
      <c r="C313" s="900" t="s">
        <v>247</v>
      </c>
      <c r="D313" s="909">
        <f t="shared" si="18"/>
        <v>0.29885</v>
      </c>
    </row>
    <row r="314" ht="13.5" spans="1:4">
      <c r="A314" s="904" t="s">
        <v>249</v>
      </c>
      <c r="B314" s="139">
        <v>2010</v>
      </c>
      <c r="C314" s="900" t="s">
        <v>247</v>
      </c>
      <c r="D314" s="909">
        <f t="shared" si="18"/>
        <v>0</v>
      </c>
    </row>
    <row r="315" ht="13.5" spans="1:5">
      <c r="A315" s="139" t="s">
        <v>206</v>
      </c>
      <c r="B315" s="139">
        <v>2010</v>
      </c>
      <c r="C315" s="900" t="s">
        <v>248</v>
      </c>
      <c r="D315" s="909">
        <f>BG9/1000</f>
        <v>0</v>
      </c>
      <c r="E315" s="139" t="s">
        <v>268</v>
      </c>
    </row>
    <row r="316" ht="13.5" spans="1:4">
      <c r="A316" s="903" t="s">
        <v>207</v>
      </c>
      <c r="B316" s="139">
        <v>2010</v>
      </c>
      <c r="C316" s="900" t="s">
        <v>248</v>
      </c>
      <c r="D316" s="909">
        <f t="shared" ref="D316:D329" si="19">BG10/1000</f>
        <v>0</v>
      </c>
    </row>
    <row r="317" ht="13.5" spans="1:4">
      <c r="A317" s="903" t="s">
        <v>208</v>
      </c>
      <c r="B317" s="139">
        <v>2010</v>
      </c>
      <c r="C317" s="900" t="s">
        <v>248</v>
      </c>
      <c r="D317" s="909">
        <f t="shared" si="19"/>
        <v>0</v>
      </c>
    </row>
    <row r="318" ht="13.5" spans="1:4">
      <c r="A318" s="903" t="s">
        <v>209</v>
      </c>
      <c r="B318" s="139">
        <v>2010</v>
      </c>
      <c r="C318" s="900" t="s">
        <v>248</v>
      </c>
      <c r="D318" s="909">
        <f t="shared" si="19"/>
        <v>0</v>
      </c>
    </row>
    <row r="319" ht="13.5" spans="1:4">
      <c r="A319" s="903" t="s">
        <v>210</v>
      </c>
      <c r="B319" s="139">
        <v>2010</v>
      </c>
      <c r="C319" s="900" t="s">
        <v>248</v>
      </c>
      <c r="D319" s="909">
        <f t="shared" si="19"/>
        <v>0</v>
      </c>
    </row>
    <row r="320" ht="13.5" spans="1:4">
      <c r="A320" s="903" t="s">
        <v>211</v>
      </c>
      <c r="B320" s="139">
        <v>2010</v>
      </c>
      <c r="C320" s="900" t="s">
        <v>248</v>
      </c>
      <c r="D320" s="909">
        <f t="shared" si="19"/>
        <v>0</v>
      </c>
    </row>
    <row r="321" ht="13.5" spans="1:4">
      <c r="A321" s="903" t="s">
        <v>212</v>
      </c>
      <c r="B321" s="139">
        <v>2010</v>
      </c>
      <c r="C321" s="900" t="s">
        <v>248</v>
      </c>
      <c r="D321" s="909">
        <f t="shared" si="19"/>
        <v>0</v>
      </c>
    </row>
    <row r="322" ht="13.5" spans="1:4">
      <c r="A322" s="903" t="s">
        <v>213</v>
      </c>
      <c r="B322" s="139">
        <v>2010</v>
      </c>
      <c r="C322" s="900" t="s">
        <v>248</v>
      </c>
      <c r="D322" s="909">
        <f t="shared" si="19"/>
        <v>0</v>
      </c>
    </row>
    <row r="323" ht="13.5" spans="1:4">
      <c r="A323" s="903" t="s">
        <v>214</v>
      </c>
      <c r="B323" s="139">
        <v>2010</v>
      </c>
      <c r="C323" s="900" t="s">
        <v>248</v>
      </c>
      <c r="D323" s="909">
        <f t="shared" si="19"/>
        <v>0</v>
      </c>
    </row>
    <row r="324" ht="13.5" spans="1:4">
      <c r="A324" s="903" t="s">
        <v>215</v>
      </c>
      <c r="B324" s="139">
        <v>2010</v>
      </c>
      <c r="C324" s="900" t="s">
        <v>248</v>
      </c>
      <c r="D324" s="918">
        <f>BG18/1000+IPP!BZ33/1.49</f>
        <v>0.582936161073825</v>
      </c>
    </row>
    <row r="325" ht="13.5" spans="1:4">
      <c r="A325" s="903" t="s">
        <v>216</v>
      </c>
      <c r="B325" s="139">
        <v>2010</v>
      </c>
      <c r="C325" s="900" t="s">
        <v>248</v>
      </c>
      <c r="D325" s="909">
        <f t="shared" si="19"/>
        <v>0</v>
      </c>
    </row>
    <row r="326" ht="13.5" spans="1:4">
      <c r="A326" s="903" t="s">
        <v>217</v>
      </c>
      <c r="B326" s="139">
        <v>2010</v>
      </c>
      <c r="C326" s="900" t="s">
        <v>248</v>
      </c>
      <c r="D326" s="909">
        <f t="shared" si="19"/>
        <v>0</v>
      </c>
    </row>
    <row r="327" ht="13.5" spans="1:4">
      <c r="A327" s="903" t="s">
        <v>218</v>
      </c>
      <c r="B327" s="139">
        <v>2010</v>
      </c>
      <c r="C327" s="900" t="s">
        <v>248</v>
      </c>
      <c r="D327" s="909">
        <f t="shared" si="19"/>
        <v>0</v>
      </c>
    </row>
    <row r="328" ht="13.5" spans="1:4">
      <c r="A328" s="903" t="s">
        <v>219</v>
      </c>
      <c r="B328" s="139">
        <v>2010</v>
      </c>
      <c r="C328" s="900" t="s">
        <v>248</v>
      </c>
      <c r="D328" s="909">
        <f t="shared" si="19"/>
        <v>0</v>
      </c>
    </row>
    <row r="329" ht="13.5" spans="1:4">
      <c r="A329" s="904" t="s">
        <v>249</v>
      </c>
      <c r="B329" s="139">
        <v>2010</v>
      </c>
      <c r="C329" s="900" t="s">
        <v>248</v>
      </c>
      <c r="D329" s="909">
        <f t="shared" si="19"/>
        <v>0</v>
      </c>
    </row>
    <row r="331" ht="13.1" spans="1:4">
      <c r="A331" s="139" t="s">
        <v>206</v>
      </c>
      <c r="B331" s="139">
        <v>2010</v>
      </c>
      <c r="C331" s="902" t="s">
        <v>269</v>
      </c>
      <c r="D331" s="907">
        <f t="shared" ref="D331:D345" si="20">SUMIF($A$30:$A$328,A331,$D$30:$D$328)</f>
        <v>14.52882</v>
      </c>
    </row>
    <row r="332" ht="13.1" spans="1:4">
      <c r="A332" s="903" t="s">
        <v>207</v>
      </c>
      <c r="B332" s="139">
        <v>2010</v>
      </c>
      <c r="C332" s="902" t="s">
        <v>269</v>
      </c>
      <c r="D332" s="907">
        <f t="shared" si="20"/>
        <v>7.5874725</v>
      </c>
    </row>
    <row r="333" ht="13.1" spans="1:4">
      <c r="A333" s="903" t="s">
        <v>208</v>
      </c>
      <c r="B333" s="139">
        <v>2010</v>
      </c>
      <c r="C333" s="902" t="s">
        <v>269</v>
      </c>
      <c r="D333" s="907">
        <f t="shared" si="20"/>
        <v>0.73784</v>
      </c>
    </row>
    <row r="334" ht="13.1" spans="1:4">
      <c r="A334" s="903" t="s">
        <v>209</v>
      </c>
      <c r="B334" s="139">
        <v>2010</v>
      </c>
      <c r="C334" s="902" t="s">
        <v>269</v>
      </c>
      <c r="D334" s="907">
        <f t="shared" si="20"/>
        <v>0.18363</v>
      </c>
    </row>
    <row r="335" ht="13.1" spans="1:4">
      <c r="A335" s="903" t="s">
        <v>210</v>
      </c>
      <c r="B335" s="139">
        <v>2010</v>
      </c>
      <c r="C335" s="902" t="s">
        <v>269</v>
      </c>
      <c r="D335" s="907">
        <f t="shared" si="20"/>
        <v>8.81501</v>
      </c>
    </row>
    <row r="336" ht="13.1" spans="1:4">
      <c r="A336" s="903" t="s">
        <v>211</v>
      </c>
      <c r="B336" s="139">
        <v>2010</v>
      </c>
      <c r="C336" s="902" t="s">
        <v>269</v>
      </c>
      <c r="D336" s="907">
        <f t="shared" si="20"/>
        <v>0</v>
      </c>
    </row>
    <row r="337" ht="13.1" spans="1:4">
      <c r="A337" s="903" t="s">
        <v>212</v>
      </c>
      <c r="B337" s="139">
        <v>2010</v>
      </c>
      <c r="C337" s="902" t="s">
        <v>269</v>
      </c>
      <c r="D337" s="907">
        <f t="shared" si="20"/>
        <v>0</v>
      </c>
    </row>
    <row r="338" ht="13.1" spans="1:4">
      <c r="A338" s="903" t="s">
        <v>213</v>
      </c>
      <c r="B338" s="139">
        <v>2010</v>
      </c>
      <c r="C338" s="902" t="s">
        <v>269</v>
      </c>
      <c r="D338" s="907">
        <f t="shared" si="20"/>
        <v>0.20884</v>
      </c>
    </row>
    <row r="339" ht="13.1" spans="1:4">
      <c r="A339" s="903" t="s">
        <v>214</v>
      </c>
      <c r="B339" s="139">
        <v>2010</v>
      </c>
      <c r="C339" s="902" t="s">
        <v>269</v>
      </c>
      <c r="D339" s="907">
        <f t="shared" si="20"/>
        <v>1.45348</v>
      </c>
    </row>
    <row r="340" ht="13.1" spans="1:4">
      <c r="A340" s="903" t="s">
        <v>215</v>
      </c>
      <c r="B340" s="139">
        <v>2010</v>
      </c>
      <c r="C340" s="902" t="s">
        <v>269</v>
      </c>
      <c r="D340" s="907">
        <f t="shared" si="20"/>
        <v>1.01887624107383</v>
      </c>
    </row>
    <row r="341" ht="13.1" spans="1:4">
      <c r="A341" s="903" t="s">
        <v>216</v>
      </c>
      <c r="B341" s="139">
        <v>2010</v>
      </c>
      <c r="C341" s="902" t="s">
        <v>269</v>
      </c>
      <c r="D341" s="907">
        <f t="shared" si="20"/>
        <v>0</v>
      </c>
    </row>
    <row r="342" ht="13.1" spans="1:4">
      <c r="A342" s="903" t="s">
        <v>217</v>
      </c>
      <c r="B342" s="139">
        <v>2010</v>
      </c>
      <c r="C342" s="902" t="s">
        <v>269</v>
      </c>
      <c r="D342" s="907">
        <f t="shared" si="20"/>
        <v>0.339</v>
      </c>
    </row>
    <row r="343" ht="13.1" spans="1:4">
      <c r="A343" s="903" t="s">
        <v>218</v>
      </c>
      <c r="B343" s="139">
        <v>2010</v>
      </c>
      <c r="C343" s="902" t="s">
        <v>269</v>
      </c>
      <c r="D343" s="907">
        <f t="shared" si="20"/>
        <v>0.51787</v>
      </c>
    </row>
    <row r="344" ht="13.1" spans="1:4">
      <c r="A344" s="903" t="s">
        <v>219</v>
      </c>
      <c r="B344" s="139">
        <v>2010</v>
      </c>
      <c r="C344" s="902" t="s">
        <v>269</v>
      </c>
      <c r="D344" s="907">
        <f t="shared" si="20"/>
        <v>0.83053</v>
      </c>
    </row>
    <row r="345" ht="13.1" spans="1:4">
      <c r="A345" s="904" t="s">
        <v>249</v>
      </c>
      <c r="B345" s="139">
        <v>2010</v>
      </c>
      <c r="C345" s="902" t="s">
        <v>269</v>
      </c>
      <c r="D345" s="907">
        <f t="shared" si="20"/>
        <v>4.62695</v>
      </c>
    </row>
    <row r="346" spans="3:5">
      <c r="C346" s="908" t="s">
        <v>270</v>
      </c>
      <c r="D346" s="909">
        <f>BH9/1000</f>
        <v>14.52882</v>
      </c>
      <c r="E346" s="139" t="b">
        <f t="shared" ref="E346:E360" si="21">D346=D331</f>
        <v>1</v>
      </c>
    </row>
    <row r="347" spans="1:5">
      <c r="A347" s="903"/>
      <c r="C347" s="908" t="s">
        <v>270</v>
      </c>
      <c r="D347" s="909">
        <f t="shared" ref="D347:D359" si="22">BH10/1000</f>
        <v>1.10109</v>
      </c>
      <c r="E347" s="139" t="b">
        <f t="shared" si="21"/>
        <v>0</v>
      </c>
    </row>
    <row r="348" spans="1:5">
      <c r="A348" s="903"/>
      <c r="C348" s="908" t="s">
        <v>270</v>
      </c>
      <c r="D348" s="909">
        <f t="shared" si="22"/>
        <v>0.73784</v>
      </c>
      <c r="E348" s="139" t="b">
        <f t="shared" si="21"/>
        <v>1</v>
      </c>
    </row>
    <row r="349" spans="1:5">
      <c r="A349" s="903"/>
      <c r="C349" s="908" t="s">
        <v>270</v>
      </c>
      <c r="D349" s="909">
        <f t="shared" si="22"/>
        <v>0.18363</v>
      </c>
      <c r="E349" s="139" t="b">
        <f t="shared" si="21"/>
        <v>1</v>
      </c>
    </row>
    <row r="350" spans="1:5">
      <c r="A350" s="903"/>
      <c r="C350" s="908" t="s">
        <v>270</v>
      </c>
      <c r="D350" s="909">
        <f t="shared" si="22"/>
        <v>8.81501</v>
      </c>
      <c r="E350" s="139" t="b">
        <f t="shared" si="21"/>
        <v>1</v>
      </c>
    </row>
    <row r="351" spans="1:5">
      <c r="A351" s="903"/>
      <c r="C351" s="908" t="s">
        <v>270</v>
      </c>
      <c r="D351" s="909">
        <f t="shared" si="22"/>
        <v>0</v>
      </c>
      <c r="E351" s="139" t="b">
        <f t="shared" si="21"/>
        <v>1</v>
      </c>
    </row>
    <row r="352" spans="1:5">
      <c r="A352" s="903"/>
      <c r="C352" s="908" t="s">
        <v>270</v>
      </c>
      <c r="D352" s="909">
        <f t="shared" si="22"/>
        <v>0</v>
      </c>
      <c r="E352" s="139" t="b">
        <f t="shared" si="21"/>
        <v>1</v>
      </c>
    </row>
    <row r="353" spans="1:5">
      <c r="A353" s="903"/>
      <c r="C353" s="908" t="s">
        <v>270</v>
      </c>
      <c r="D353" s="909">
        <f t="shared" si="22"/>
        <v>0.20884</v>
      </c>
      <c r="E353" s="139" t="b">
        <f t="shared" si="21"/>
        <v>1</v>
      </c>
    </row>
    <row r="354" spans="1:7">
      <c r="A354" s="903"/>
      <c r="C354" s="908" t="s">
        <v>270</v>
      </c>
      <c r="D354" s="910">
        <f t="shared" si="22"/>
        <v>1.45349</v>
      </c>
      <c r="E354" s="139" t="b">
        <f t="shared" si="21"/>
        <v>0</v>
      </c>
      <c r="G354" s="906">
        <f>(D354-D339)*1000</f>
        <v>0.0100000000000655</v>
      </c>
    </row>
    <row r="355" spans="1:5">
      <c r="A355" s="903"/>
      <c r="C355" s="908" t="s">
        <v>270</v>
      </c>
      <c r="D355" s="909">
        <f t="shared" si="22"/>
        <v>0.34143</v>
      </c>
      <c r="E355" s="139" t="b">
        <f t="shared" si="21"/>
        <v>0</v>
      </c>
    </row>
    <row r="356" spans="1:5">
      <c r="A356" s="903"/>
      <c r="C356" s="908" t="s">
        <v>270</v>
      </c>
      <c r="D356" s="909">
        <f t="shared" si="22"/>
        <v>0</v>
      </c>
      <c r="E356" s="139" t="b">
        <f t="shared" si="21"/>
        <v>1</v>
      </c>
    </row>
    <row r="357" spans="1:5">
      <c r="A357" s="903"/>
      <c r="C357" s="908" t="s">
        <v>270</v>
      </c>
      <c r="D357" s="909">
        <f t="shared" si="22"/>
        <v>0.33901</v>
      </c>
      <c r="E357" s="139" t="b">
        <f t="shared" si="21"/>
        <v>0</v>
      </c>
    </row>
    <row r="358" spans="1:5">
      <c r="A358" s="903"/>
      <c r="C358" s="908" t="s">
        <v>270</v>
      </c>
      <c r="D358" s="909">
        <f t="shared" si="22"/>
        <v>0.51787</v>
      </c>
      <c r="E358" s="139" t="b">
        <f t="shared" si="21"/>
        <v>1</v>
      </c>
    </row>
    <row r="359" spans="1:7">
      <c r="A359" s="903"/>
      <c r="C359" s="908" t="s">
        <v>270</v>
      </c>
      <c r="D359" s="910">
        <f t="shared" si="22"/>
        <v>0.83054</v>
      </c>
      <c r="E359" s="139" t="b">
        <f t="shared" si="21"/>
        <v>0</v>
      </c>
      <c r="G359" s="906">
        <f>(D359-D344)*1000</f>
        <v>0.00999999999995449</v>
      </c>
    </row>
    <row r="360" spans="3:7">
      <c r="C360" s="908" t="s">
        <v>270</v>
      </c>
      <c r="D360" s="910">
        <f t="shared" ref="D360" si="23">BH23/1000</f>
        <v>4.62696</v>
      </c>
      <c r="E360" s="139" t="b">
        <f t="shared" si="21"/>
        <v>0</v>
      </c>
      <c r="G360" s="906">
        <f>(D360-D345)*1000</f>
        <v>0.0100000000005096</v>
      </c>
    </row>
    <row r="363" ht="13.5" spans="1:5">
      <c r="A363" s="28" t="s">
        <v>271</v>
      </c>
      <c r="B363" s="139">
        <v>2010</v>
      </c>
      <c r="C363" t="s">
        <v>272</v>
      </c>
      <c r="D363" s="913">
        <f>R8/1000+IIS!CD39</f>
        <v>2.742714</v>
      </c>
      <c r="E363" t="s">
        <v>273</v>
      </c>
    </row>
    <row r="364" ht="13.5" spans="1:5">
      <c r="A364" s="28" t="s">
        <v>274</v>
      </c>
      <c r="B364" s="139">
        <v>2010</v>
      </c>
      <c r="C364" t="s">
        <v>232</v>
      </c>
      <c r="D364" s="139">
        <f>-L8/1000</f>
        <v>0</v>
      </c>
      <c r="E364" t="s">
        <v>252</v>
      </c>
    </row>
  </sheetData>
  <mergeCells count="7">
    <mergeCell ref="A3:B3"/>
    <mergeCell ref="C3:BQ3"/>
    <mergeCell ref="A4:B4"/>
    <mergeCell ref="C4:BQ4"/>
    <mergeCell ref="A5:B5"/>
    <mergeCell ref="C5:BQ5"/>
    <mergeCell ref="A6:B6"/>
  </mergeCells>
  <hyperlinks>
    <hyperlink ref="A2" r:id="rId3" display="Dataset: Extended world energy balances" tooltip="Click once to display linked information. Click and hold to select this cell."/>
    <hyperlink ref="A24" r:id="rId4" display="Data extracted on 19 May 2015 13:37 UTC (GMT) from OECD iLibrary" tooltip="Click once to display linked information. Click and hold to select this cell."/>
  </hyperlinks>
  <pageMargins left="0.75" right="0.75" top="1" bottom="1" header="0.5" footer="0.5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theme="9" tint="0.399975585192419"/>
  </sheetPr>
  <dimension ref="A1:BQ364"/>
  <sheetViews>
    <sheetView showGridLines="0" topLeftCell="A171" workbookViewId="0">
      <selection activeCell="D196" sqref="D196"/>
    </sheetView>
  </sheetViews>
  <sheetFormatPr defaultColWidth="9.14159292035398" defaultRowHeight="12.75"/>
  <cols>
    <col min="1" max="1" width="27.4247787610619" style="139" customWidth="1"/>
    <col min="2" max="2" width="2.42477876106195" style="139" customWidth="1"/>
    <col min="3" max="16384" width="9.14159292035398" style="139"/>
  </cols>
  <sheetData>
    <row r="1" hidden="1" spans="1:2">
      <c r="A1" s="878" t="e">
        <f>DotStatQuery(B1)</f>
        <v>#NAME?</v>
      </c>
      <c r="B1" s="878" t="s">
        <v>275</v>
      </c>
    </row>
    <row r="2" ht="22.5" spans="1:1">
      <c r="A2" s="879" t="s">
        <v>128</v>
      </c>
    </row>
    <row r="3" spans="1:69">
      <c r="A3" s="880" t="s">
        <v>129</v>
      </c>
      <c r="B3" s="881"/>
      <c r="C3" s="882" t="s">
        <v>276</v>
      </c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883"/>
      <c r="BB3" s="883"/>
      <c r="BC3" s="883"/>
      <c r="BD3" s="883"/>
      <c r="BE3" s="883"/>
      <c r="BF3" s="883"/>
      <c r="BG3" s="883"/>
      <c r="BH3" s="883"/>
      <c r="BI3" s="883"/>
      <c r="BJ3" s="883"/>
      <c r="BK3" s="883"/>
      <c r="BL3" s="883"/>
      <c r="BM3" s="883"/>
      <c r="BN3" s="883"/>
      <c r="BO3" s="883"/>
      <c r="BP3" s="883"/>
      <c r="BQ3" s="905"/>
    </row>
    <row r="4" spans="1:69">
      <c r="A4" s="880" t="s">
        <v>131</v>
      </c>
      <c r="B4" s="881"/>
      <c r="C4" s="882" t="s">
        <v>54</v>
      </c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AW4" s="883"/>
      <c r="AX4" s="883"/>
      <c r="AY4" s="883"/>
      <c r="AZ4" s="883"/>
      <c r="BA4" s="883"/>
      <c r="BB4" s="883"/>
      <c r="BC4" s="883"/>
      <c r="BD4" s="883"/>
      <c r="BE4" s="883"/>
      <c r="BF4" s="883"/>
      <c r="BG4" s="883"/>
      <c r="BH4" s="883"/>
      <c r="BI4" s="883"/>
      <c r="BJ4" s="883"/>
      <c r="BK4" s="883"/>
      <c r="BL4" s="883"/>
      <c r="BM4" s="883"/>
      <c r="BN4" s="883"/>
      <c r="BO4" s="883"/>
      <c r="BP4" s="883"/>
      <c r="BQ4" s="905"/>
    </row>
    <row r="5" spans="1:69">
      <c r="A5" s="880" t="s">
        <v>132</v>
      </c>
      <c r="B5" s="881"/>
      <c r="C5" s="882" t="s">
        <v>133</v>
      </c>
      <c r="D5" s="883"/>
      <c r="E5" s="883"/>
      <c r="F5" s="883"/>
      <c r="G5" s="883"/>
      <c r="H5" s="883"/>
      <c r="I5" s="883"/>
      <c r="J5" s="883"/>
      <c r="K5" s="883"/>
      <c r="L5" s="883"/>
      <c r="M5" s="883"/>
      <c r="N5" s="883"/>
      <c r="O5" s="883"/>
      <c r="P5" s="883"/>
      <c r="Q5" s="883"/>
      <c r="R5" s="883"/>
      <c r="S5" s="883"/>
      <c r="T5" s="883"/>
      <c r="U5" s="883"/>
      <c r="V5" s="883"/>
      <c r="W5" s="883"/>
      <c r="X5" s="883"/>
      <c r="Y5" s="883"/>
      <c r="Z5" s="883"/>
      <c r="AA5" s="883"/>
      <c r="AB5" s="883"/>
      <c r="AC5" s="883"/>
      <c r="AD5" s="883"/>
      <c r="AE5" s="883"/>
      <c r="AF5" s="883"/>
      <c r="AG5" s="883"/>
      <c r="AH5" s="883"/>
      <c r="AI5" s="883"/>
      <c r="AJ5" s="883"/>
      <c r="AK5" s="883"/>
      <c r="AL5" s="883"/>
      <c r="AM5" s="883"/>
      <c r="AN5" s="883"/>
      <c r="AO5" s="883"/>
      <c r="AP5" s="883"/>
      <c r="AQ5" s="883"/>
      <c r="AR5" s="883"/>
      <c r="AS5" s="883"/>
      <c r="AT5" s="883"/>
      <c r="AU5" s="883"/>
      <c r="AV5" s="883"/>
      <c r="AW5" s="883"/>
      <c r="AX5" s="883"/>
      <c r="AY5" s="883"/>
      <c r="AZ5" s="883"/>
      <c r="BA5" s="883"/>
      <c r="BB5" s="883"/>
      <c r="BC5" s="883"/>
      <c r="BD5" s="883"/>
      <c r="BE5" s="883"/>
      <c r="BF5" s="883"/>
      <c r="BG5" s="883"/>
      <c r="BH5" s="883"/>
      <c r="BI5" s="883"/>
      <c r="BJ5" s="883"/>
      <c r="BK5" s="883"/>
      <c r="BL5" s="883"/>
      <c r="BM5" s="883"/>
      <c r="BN5" s="883"/>
      <c r="BO5" s="883"/>
      <c r="BP5" s="883"/>
      <c r="BQ5" s="905"/>
    </row>
    <row r="6" ht="58.5" spans="1:69">
      <c r="A6" s="884" t="s">
        <v>134</v>
      </c>
      <c r="B6" s="885"/>
      <c r="C6" s="886" t="s">
        <v>135</v>
      </c>
      <c r="D6" s="886" t="s">
        <v>136</v>
      </c>
      <c r="E6" s="886" t="s">
        <v>137</v>
      </c>
      <c r="F6" s="886" t="s">
        <v>138</v>
      </c>
      <c r="G6" s="886" t="s">
        <v>139</v>
      </c>
      <c r="H6" s="886" t="s">
        <v>140</v>
      </c>
      <c r="I6" s="886" t="s">
        <v>141</v>
      </c>
      <c r="J6" s="886" t="s">
        <v>142</v>
      </c>
      <c r="K6" s="886" t="s">
        <v>143</v>
      </c>
      <c r="L6" s="886" t="s">
        <v>144</v>
      </c>
      <c r="M6" s="886" t="s">
        <v>145</v>
      </c>
      <c r="N6" s="886" t="s">
        <v>146</v>
      </c>
      <c r="O6" s="886" t="s">
        <v>147</v>
      </c>
      <c r="P6" s="886" t="s">
        <v>148</v>
      </c>
      <c r="Q6" s="886" t="s">
        <v>149</v>
      </c>
      <c r="R6" s="886" t="s">
        <v>150</v>
      </c>
      <c r="S6" s="886" t="s">
        <v>151</v>
      </c>
      <c r="T6" s="886" t="s">
        <v>152</v>
      </c>
      <c r="U6" s="886" t="s">
        <v>153</v>
      </c>
      <c r="V6" s="886" t="s">
        <v>154</v>
      </c>
      <c r="W6" s="886" t="s">
        <v>155</v>
      </c>
      <c r="X6" s="886" t="s">
        <v>156</v>
      </c>
      <c r="Y6" s="886" t="s">
        <v>157</v>
      </c>
      <c r="Z6" s="886" t="s">
        <v>158</v>
      </c>
      <c r="AA6" s="886" t="s">
        <v>159</v>
      </c>
      <c r="AB6" s="886" t="s">
        <v>160</v>
      </c>
      <c r="AC6" s="886" t="s">
        <v>161</v>
      </c>
      <c r="AD6" s="886" t="s">
        <v>162</v>
      </c>
      <c r="AE6" s="886" t="s">
        <v>163</v>
      </c>
      <c r="AF6" s="886" t="s">
        <v>164</v>
      </c>
      <c r="AG6" s="886" t="s">
        <v>165</v>
      </c>
      <c r="AH6" s="886" t="s">
        <v>166</v>
      </c>
      <c r="AI6" s="886" t="s">
        <v>167</v>
      </c>
      <c r="AJ6" s="886" t="s">
        <v>168</v>
      </c>
      <c r="AK6" s="886" t="s">
        <v>169</v>
      </c>
      <c r="AL6" s="886" t="s">
        <v>170</v>
      </c>
      <c r="AM6" s="886" t="s">
        <v>171</v>
      </c>
      <c r="AN6" s="886" t="s">
        <v>172</v>
      </c>
      <c r="AO6" s="886" t="s">
        <v>173</v>
      </c>
      <c r="AP6" s="886" t="s">
        <v>174</v>
      </c>
      <c r="AQ6" s="886" t="s">
        <v>175</v>
      </c>
      <c r="AR6" s="886" t="s">
        <v>176</v>
      </c>
      <c r="AS6" s="886" t="s">
        <v>177</v>
      </c>
      <c r="AT6" s="886" t="s">
        <v>178</v>
      </c>
      <c r="AU6" s="886" t="s">
        <v>179</v>
      </c>
      <c r="AV6" s="886" t="s">
        <v>180</v>
      </c>
      <c r="AW6" s="886" t="s">
        <v>181</v>
      </c>
      <c r="AX6" s="886" t="s">
        <v>182</v>
      </c>
      <c r="AY6" s="886" t="s">
        <v>183</v>
      </c>
      <c r="AZ6" s="886" t="s">
        <v>184</v>
      </c>
      <c r="BA6" s="886" t="s">
        <v>185</v>
      </c>
      <c r="BB6" s="886" t="s">
        <v>186</v>
      </c>
      <c r="BC6" s="886" t="s">
        <v>187</v>
      </c>
      <c r="BD6" s="886" t="s">
        <v>188</v>
      </c>
      <c r="BE6" s="886" t="s">
        <v>189</v>
      </c>
      <c r="BF6" s="886" t="s">
        <v>190</v>
      </c>
      <c r="BG6" s="886" t="s">
        <v>191</v>
      </c>
      <c r="BH6" s="886" t="s">
        <v>192</v>
      </c>
      <c r="BI6" s="886" t="s">
        <v>193</v>
      </c>
      <c r="BJ6" s="886" t="s">
        <v>194</v>
      </c>
      <c r="BK6" s="886" t="s">
        <v>195</v>
      </c>
      <c r="BL6" s="886" t="s">
        <v>196</v>
      </c>
      <c r="BM6" s="886" t="s">
        <v>197</v>
      </c>
      <c r="BN6" s="886" t="s">
        <v>198</v>
      </c>
      <c r="BO6" s="886" t="s">
        <v>199</v>
      </c>
      <c r="BP6" s="886" t="s">
        <v>200</v>
      </c>
      <c r="BQ6" s="886" t="s">
        <v>201</v>
      </c>
    </row>
    <row r="7" spans="1:69">
      <c r="A7" s="887" t="s">
        <v>202</v>
      </c>
      <c r="B7" s="888" t="s">
        <v>203</v>
      </c>
      <c r="C7" s="888" t="s">
        <v>203</v>
      </c>
      <c r="D7" s="888" t="s">
        <v>203</v>
      </c>
      <c r="E7" s="888" t="s">
        <v>203</v>
      </c>
      <c r="F7" s="888" t="s">
        <v>203</v>
      </c>
      <c r="G7" s="888" t="s">
        <v>203</v>
      </c>
      <c r="H7" s="888" t="s">
        <v>203</v>
      </c>
      <c r="I7" s="888" t="s">
        <v>203</v>
      </c>
      <c r="J7" s="888" t="s">
        <v>203</v>
      </c>
      <c r="K7" s="888" t="s">
        <v>203</v>
      </c>
      <c r="L7" s="888" t="s">
        <v>203</v>
      </c>
      <c r="M7" s="888" t="s">
        <v>203</v>
      </c>
      <c r="N7" s="888" t="s">
        <v>203</v>
      </c>
      <c r="O7" s="888" t="s">
        <v>203</v>
      </c>
      <c r="P7" s="888" t="s">
        <v>203</v>
      </c>
      <c r="Q7" s="888" t="s">
        <v>203</v>
      </c>
      <c r="R7" s="888" t="s">
        <v>203</v>
      </c>
      <c r="S7" s="888" t="s">
        <v>203</v>
      </c>
      <c r="T7" s="888" t="s">
        <v>203</v>
      </c>
      <c r="U7" s="888" t="s">
        <v>203</v>
      </c>
      <c r="V7" s="888" t="s">
        <v>203</v>
      </c>
      <c r="W7" s="888" t="s">
        <v>203</v>
      </c>
      <c r="X7" s="888" t="s">
        <v>203</v>
      </c>
      <c r="Y7" s="888" t="s">
        <v>203</v>
      </c>
      <c r="Z7" s="888" t="s">
        <v>203</v>
      </c>
      <c r="AA7" s="888" t="s">
        <v>203</v>
      </c>
      <c r="AB7" s="888" t="s">
        <v>203</v>
      </c>
      <c r="AC7" s="888" t="s">
        <v>203</v>
      </c>
      <c r="AD7" s="888" t="s">
        <v>203</v>
      </c>
      <c r="AE7" s="888" t="s">
        <v>203</v>
      </c>
      <c r="AF7" s="888" t="s">
        <v>203</v>
      </c>
      <c r="AG7" s="888" t="s">
        <v>203</v>
      </c>
      <c r="AH7" s="888" t="s">
        <v>203</v>
      </c>
      <c r="AI7" s="888" t="s">
        <v>203</v>
      </c>
      <c r="AJ7" s="888" t="s">
        <v>203</v>
      </c>
      <c r="AK7" s="888" t="s">
        <v>203</v>
      </c>
      <c r="AL7" s="888" t="s">
        <v>203</v>
      </c>
      <c r="AM7" s="888" t="s">
        <v>203</v>
      </c>
      <c r="AN7" s="888" t="s">
        <v>203</v>
      </c>
      <c r="AO7" s="888" t="s">
        <v>203</v>
      </c>
      <c r="AP7" s="888" t="s">
        <v>203</v>
      </c>
      <c r="AQ7" s="888" t="s">
        <v>203</v>
      </c>
      <c r="AR7" s="888" t="s">
        <v>203</v>
      </c>
      <c r="AS7" s="888" t="s">
        <v>203</v>
      </c>
      <c r="AT7" s="888" t="s">
        <v>203</v>
      </c>
      <c r="AU7" s="888" t="s">
        <v>203</v>
      </c>
      <c r="AV7" s="888" t="s">
        <v>203</v>
      </c>
      <c r="AW7" s="888" t="s">
        <v>203</v>
      </c>
      <c r="AX7" s="888" t="s">
        <v>203</v>
      </c>
      <c r="AY7" s="888" t="s">
        <v>203</v>
      </c>
      <c r="AZ7" s="888" t="s">
        <v>203</v>
      </c>
      <c r="BA7" s="888" t="s">
        <v>203</v>
      </c>
      <c r="BB7" s="888" t="s">
        <v>203</v>
      </c>
      <c r="BC7" s="888" t="s">
        <v>203</v>
      </c>
      <c r="BD7" s="888" t="s">
        <v>203</v>
      </c>
      <c r="BE7" s="888" t="s">
        <v>203</v>
      </c>
      <c r="BF7" s="888" t="s">
        <v>203</v>
      </c>
      <c r="BG7" s="888" t="s">
        <v>203</v>
      </c>
      <c r="BH7" s="888" t="s">
        <v>203</v>
      </c>
      <c r="BI7" s="888" t="s">
        <v>203</v>
      </c>
      <c r="BJ7" s="888" t="s">
        <v>203</v>
      </c>
      <c r="BK7" s="888" t="s">
        <v>203</v>
      </c>
      <c r="BL7" s="888" t="s">
        <v>203</v>
      </c>
      <c r="BM7" s="888" t="s">
        <v>203</v>
      </c>
      <c r="BN7" s="888" t="s">
        <v>203</v>
      </c>
      <c r="BO7" s="888" t="s">
        <v>203</v>
      </c>
      <c r="BP7" s="888" t="s">
        <v>203</v>
      </c>
      <c r="BQ7" s="888" t="s">
        <v>203</v>
      </c>
    </row>
    <row r="8" customFormat="1" ht="13.5" spans="1:69">
      <c r="A8" s="889" t="s">
        <v>204</v>
      </c>
      <c r="B8" s="890" t="s">
        <v>203</v>
      </c>
      <c r="C8" s="891" t="s">
        <v>205</v>
      </c>
      <c r="D8" s="891" t="s">
        <v>205</v>
      </c>
      <c r="E8" s="891">
        <v>0</v>
      </c>
      <c r="F8" s="891">
        <v>0</v>
      </c>
      <c r="G8" s="891">
        <v>0</v>
      </c>
      <c r="H8" s="891">
        <v>0</v>
      </c>
      <c r="I8" s="891">
        <v>0</v>
      </c>
      <c r="J8" s="891">
        <v>0</v>
      </c>
      <c r="K8" s="891">
        <v>0</v>
      </c>
      <c r="L8" s="891">
        <v>-10464.11</v>
      </c>
      <c r="M8" s="891">
        <v>0</v>
      </c>
      <c r="N8" s="891">
        <v>0</v>
      </c>
      <c r="O8" s="891">
        <v>0</v>
      </c>
      <c r="P8" s="891">
        <v>0</v>
      </c>
      <c r="Q8" s="891">
        <v>0</v>
      </c>
      <c r="R8" s="891">
        <v>4185.21</v>
      </c>
      <c r="S8" s="891">
        <v>0</v>
      </c>
      <c r="T8" s="891">
        <v>0</v>
      </c>
      <c r="U8" s="891">
        <v>0</v>
      </c>
      <c r="V8" s="891">
        <v>0</v>
      </c>
      <c r="W8" s="891">
        <v>0</v>
      </c>
      <c r="X8" s="891">
        <v>0</v>
      </c>
      <c r="Y8" s="891">
        <v>0</v>
      </c>
      <c r="Z8" s="891">
        <v>0</v>
      </c>
      <c r="AA8" s="891">
        <v>0</v>
      </c>
      <c r="AB8" s="891">
        <v>0</v>
      </c>
      <c r="AC8" s="891" t="s">
        <v>205</v>
      </c>
      <c r="AD8" s="891">
        <v>0</v>
      </c>
      <c r="AE8" s="891">
        <v>0</v>
      </c>
      <c r="AF8" s="891">
        <v>0</v>
      </c>
      <c r="AG8" s="891">
        <v>0</v>
      </c>
      <c r="AH8" s="891">
        <v>0</v>
      </c>
      <c r="AI8" s="891">
        <v>0</v>
      </c>
      <c r="AJ8" s="891">
        <v>0</v>
      </c>
      <c r="AK8" s="891">
        <v>0</v>
      </c>
      <c r="AL8" s="891">
        <v>0</v>
      </c>
      <c r="AM8" s="891">
        <v>0</v>
      </c>
      <c r="AN8" s="891">
        <v>0</v>
      </c>
      <c r="AO8" s="891">
        <v>0</v>
      </c>
      <c r="AP8" s="891">
        <v>0</v>
      </c>
      <c r="AQ8" s="891">
        <v>0</v>
      </c>
      <c r="AR8" s="891">
        <v>0</v>
      </c>
      <c r="AS8" s="891">
        <v>0</v>
      </c>
      <c r="AT8" s="891">
        <v>0</v>
      </c>
      <c r="AU8" s="891">
        <v>0</v>
      </c>
      <c r="AV8" s="891">
        <v>0</v>
      </c>
      <c r="AW8" s="891">
        <v>0</v>
      </c>
      <c r="AX8" s="891">
        <v>0</v>
      </c>
      <c r="AY8" s="891">
        <v>0</v>
      </c>
      <c r="AZ8" s="891">
        <v>0</v>
      </c>
      <c r="BA8" s="891">
        <v>0</v>
      </c>
      <c r="BB8" s="891">
        <v>0</v>
      </c>
      <c r="BC8" s="891">
        <v>0</v>
      </c>
      <c r="BD8" s="891">
        <v>0</v>
      </c>
      <c r="BE8" s="891">
        <v>0</v>
      </c>
      <c r="BF8" s="891">
        <v>0</v>
      </c>
      <c r="BG8" s="891">
        <v>0</v>
      </c>
      <c r="BH8" s="891">
        <v>-6278.9</v>
      </c>
      <c r="BI8" s="891">
        <v>0</v>
      </c>
      <c r="BJ8" s="891">
        <v>0</v>
      </c>
      <c r="BK8" s="891">
        <v>0</v>
      </c>
      <c r="BL8" s="891">
        <v>0</v>
      </c>
      <c r="BM8" s="891">
        <v>0</v>
      </c>
      <c r="BN8" s="891">
        <v>0</v>
      </c>
      <c r="BO8" s="891">
        <v>0</v>
      </c>
      <c r="BP8" s="891">
        <v>0</v>
      </c>
      <c r="BQ8" s="891">
        <v>0</v>
      </c>
    </row>
    <row r="9" spans="1:69">
      <c r="A9" s="892" t="s">
        <v>206</v>
      </c>
      <c r="B9" s="888" t="s">
        <v>203</v>
      </c>
      <c r="C9" s="893" t="s">
        <v>205</v>
      </c>
      <c r="D9" s="893" t="s">
        <v>205</v>
      </c>
      <c r="E9" s="893">
        <v>0</v>
      </c>
      <c r="F9" s="893">
        <v>1035.23</v>
      </c>
      <c r="G9" s="893">
        <v>0</v>
      </c>
      <c r="H9" s="911">
        <f>1655.92+195.65</f>
        <v>1851.57</v>
      </c>
      <c r="I9" s="911">
        <f>533.57-195.65</f>
        <v>337.92</v>
      </c>
      <c r="J9" s="893">
        <v>0</v>
      </c>
      <c r="K9" s="893">
        <v>0</v>
      </c>
      <c r="L9" s="893">
        <v>376.6</v>
      </c>
      <c r="M9" s="893">
        <v>0</v>
      </c>
      <c r="N9" s="893">
        <v>0</v>
      </c>
      <c r="O9" s="893">
        <v>0</v>
      </c>
      <c r="P9" s="893">
        <v>0</v>
      </c>
      <c r="Q9" s="893">
        <v>0</v>
      </c>
      <c r="R9" s="893">
        <v>4185.21</v>
      </c>
      <c r="S9" s="893">
        <v>0</v>
      </c>
      <c r="T9" s="893">
        <v>0</v>
      </c>
      <c r="U9" s="893">
        <v>0</v>
      </c>
      <c r="V9" s="893">
        <v>0</v>
      </c>
      <c r="W9" s="893">
        <v>0</v>
      </c>
      <c r="X9" s="893">
        <v>0</v>
      </c>
      <c r="Y9" s="893">
        <v>0</v>
      </c>
      <c r="Z9" s="893">
        <v>0</v>
      </c>
      <c r="AA9" s="893">
        <v>0</v>
      </c>
      <c r="AB9" s="893">
        <v>3012.36</v>
      </c>
      <c r="AC9" s="893" t="s">
        <v>205</v>
      </c>
      <c r="AD9" s="893">
        <v>0</v>
      </c>
      <c r="AE9" s="893">
        <v>0</v>
      </c>
      <c r="AF9" s="893">
        <v>0</v>
      </c>
      <c r="AG9" s="893">
        <v>0</v>
      </c>
      <c r="AH9" s="893">
        <v>0</v>
      </c>
      <c r="AI9" s="893">
        <v>0</v>
      </c>
      <c r="AJ9" s="893">
        <v>0</v>
      </c>
      <c r="AK9" s="893">
        <v>0</v>
      </c>
      <c r="AL9" s="893">
        <v>0</v>
      </c>
      <c r="AM9" s="893">
        <v>0</v>
      </c>
      <c r="AN9" s="893">
        <v>0</v>
      </c>
      <c r="AO9" s="893">
        <v>0</v>
      </c>
      <c r="AP9" s="893">
        <v>0</v>
      </c>
      <c r="AQ9" s="893">
        <v>0</v>
      </c>
      <c r="AR9" s="893">
        <v>0</v>
      </c>
      <c r="AS9" s="893">
        <v>0</v>
      </c>
      <c r="AT9" s="893">
        <v>0</v>
      </c>
      <c r="AU9" s="893">
        <v>0</v>
      </c>
      <c r="AV9" s="893">
        <v>0</v>
      </c>
      <c r="AW9" s="893">
        <v>0</v>
      </c>
      <c r="AX9" s="893">
        <v>0</v>
      </c>
      <c r="AY9" s="893">
        <v>0</v>
      </c>
      <c r="AZ9" s="893">
        <v>0</v>
      </c>
      <c r="BA9" s="893">
        <v>0</v>
      </c>
      <c r="BB9" s="893">
        <v>0</v>
      </c>
      <c r="BC9" s="893">
        <v>0</v>
      </c>
      <c r="BD9" s="893">
        <v>0</v>
      </c>
      <c r="BE9" s="893">
        <v>0</v>
      </c>
      <c r="BF9" s="893">
        <v>13750.87</v>
      </c>
      <c r="BG9" s="893">
        <v>32.99</v>
      </c>
      <c r="BH9" s="893">
        <v>24582.75</v>
      </c>
      <c r="BI9" s="893">
        <v>0</v>
      </c>
      <c r="BJ9" s="893">
        <v>0</v>
      </c>
      <c r="BK9" s="893">
        <v>0</v>
      </c>
      <c r="BL9" s="893">
        <v>0</v>
      </c>
      <c r="BM9" s="893">
        <v>0</v>
      </c>
      <c r="BN9" s="893">
        <v>0</v>
      </c>
      <c r="BO9" s="893">
        <v>0</v>
      </c>
      <c r="BP9" s="893">
        <v>0</v>
      </c>
      <c r="BQ9" s="893">
        <v>0</v>
      </c>
    </row>
    <row r="10" spans="1:69">
      <c r="A10" s="894" t="s">
        <v>207</v>
      </c>
      <c r="B10" s="888" t="s">
        <v>203</v>
      </c>
      <c r="C10" s="895" t="s">
        <v>205</v>
      </c>
      <c r="D10" s="895" t="s">
        <v>205</v>
      </c>
      <c r="E10" s="895">
        <v>0</v>
      </c>
      <c r="F10" s="895">
        <v>0</v>
      </c>
      <c r="G10" s="895">
        <v>0</v>
      </c>
      <c r="H10" s="911">
        <f>72.01+195.65</f>
        <v>267.66</v>
      </c>
      <c r="I10" s="911">
        <v>0</v>
      </c>
      <c r="J10" s="895">
        <v>0</v>
      </c>
      <c r="K10" s="895">
        <v>0</v>
      </c>
      <c r="L10" s="895">
        <v>0</v>
      </c>
      <c r="M10" s="895">
        <v>0</v>
      </c>
      <c r="N10" s="895">
        <v>0</v>
      </c>
      <c r="O10" s="895">
        <v>0</v>
      </c>
      <c r="P10" s="895">
        <v>0</v>
      </c>
      <c r="Q10" s="895">
        <v>0</v>
      </c>
      <c r="R10" s="895">
        <v>4185.21</v>
      </c>
      <c r="S10" s="895">
        <v>0</v>
      </c>
      <c r="T10" s="895">
        <v>0</v>
      </c>
      <c r="U10" s="895">
        <v>0</v>
      </c>
      <c r="V10" s="895">
        <v>0</v>
      </c>
      <c r="W10" s="895">
        <v>0</v>
      </c>
      <c r="X10" s="895">
        <v>0</v>
      </c>
      <c r="Y10" s="895">
        <v>0</v>
      </c>
      <c r="Z10" s="895">
        <v>0</v>
      </c>
      <c r="AA10" s="895">
        <v>0</v>
      </c>
      <c r="AB10" s="895">
        <v>1077.89</v>
      </c>
      <c r="AC10" s="895" t="s">
        <v>205</v>
      </c>
      <c r="AD10" s="895">
        <v>0</v>
      </c>
      <c r="AE10" s="895">
        <v>0</v>
      </c>
      <c r="AF10" s="895">
        <v>0</v>
      </c>
      <c r="AG10" s="895">
        <v>0</v>
      </c>
      <c r="AH10" s="895">
        <v>0</v>
      </c>
      <c r="AI10" s="895">
        <v>0</v>
      </c>
      <c r="AJ10" s="895">
        <v>0</v>
      </c>
      <c r="AK10" s="895">
        <v>0</v>
      </c>
      <c r="AL10" s="895">
        <v>0</v>
      </c>
      <c r="AM10" s="895">
        <v>0</v>
      </c>
      <c r="AN10" s="895">
        <v>0</v>
      </c>
      <c r="AO10" s="895">
        <v>0</v>
      </c>
      <c r="AP10" s="895">
        <v>0</v>
      </c>
      <c r="AQ10" s="895">
        <v>0</v>
      </c>
      <c r="AR10" s="895">
        <v>0</v>
      </c>
      <c r="AS10" s="895">
        <v>0</v>
      </c>
      <c r="AT10" s="895">
        <v>0</v>
      </c>
      <c r="AU10" s="895">
        <v>0</v>
      </c>
      <c r="AV10" s="895">
        <v>0</v>
      </c>
      <c r="AW10" s="895">
        <v>0</v>
      </c>
      <c r="AX10" s="895">
        <v>0</v>
      </c>
      <c r="AY10" s="895">
        <v>0</v>
      </c>
      <c r="AZ10" s="895">
        <v>0</v>
      </c>
      <c r="BA10" s="895">
        <v>0</v>
      </c>
      <c r="BB10" s="895">
        <v>0</v>
      </c>
      <c r="BC10" s="895">
        <v>0</v>
      </c>
      <c r="BD10" s="895">
        <v>0</v>
      </c>
      <c r="BE10" s="895">
        <v>0</v>
      </c>
      <c r="BF10" s="895">
        <v>2142.39</v>
      </c>
      <c r="BG10" s="895">
        <v>0</v>
      </c>
      <c r="BH10" s="895">
        <v>7673.15</v>
      </c>
      <c r="BI10" s="895">
        <v>0</v>
      </c>
      <c r="BJ10" s="895">
        <v>0</v>
      </c>
      <c r="BK10" s="895">
        <v>0</v>
      </c>
      <c r="BL10" s="895">
        <v>0</v>
      </c>
      <c r="BM10" s="895">
        <v>0</v>
      </c>
      <c r="BN10" s="895">
        <v>0</v>
      </c>
      <c r="BO10" s="895">
        <v>0</v>
      </c>
      <c r="BP10" s="895">
        <v>0</v>
      </c>
      <c r="BQ10" s="895">
        <v>0</v>
      </c>
    </row>
    <row r="11" spans="1:69">
      <c r="A11" s="894" t="s">
        <v>208</v>
      </c>
      <c r="B11" s="888" t="s">
        <v>203</v>
      </c>
      <c r="C11" s="893" t="s">
        <v>205</v>
      </c>
      <c r="D11" s="893" t="s">
        <v>205</v>
      </c>
      <c r="E11" s="893">
        <v>0</v>
      </c>
      <c r="F11" s="893">
        <v>0</v>
      </c>
      <c r="G11" s="893">
        <v>0</v>
      </c>
      <c r="H11" s="893">
        <v>0</v>
      </c>
      <c r="I11" s="893">
        <v>0</v>
      </c>
      <c r="J11" s="893">
        <v>0</v>
      </c>
      <c r="K11" s="893">
        <v>0</v>
      </c>
      <c r="L11" s="893">
        <v>0</v>
      </c>
      <c r="M11" s="893">
        <v>0</v>
      </c>
      <c r="N11" s="893">
        <v>0</v>
      </c>
      <c r="O11" s="893">
        <v>0</v>
      </c>
      <c r="P11" s="893">
        <v>0</v>
      </c>
      <c r="Q11" s="893">
        <v>0</v>
      </c>
      <c r="R11" s="893">
        <v>0</v>
      </c>
      <c r="S11" s="893">
        <v>0</v>
      </c>
      <c r="T11" s="893">
        <v>0</v>
      </c>
      <c r="U11" s="893">
        <v>0</v>
      </c>
      <c r="V11" s="893">
        <v>0</v>
      </c>
      <c r="W11" s="893">
        <v>0</v>
      </c>
      <c r="X11" s="893">
        <v>0</v>
      </c>
      <c r="Y11" s="893">
        <v>0</v>
      </c>
      <c r="Z11" s="893">
        <v>0</v>
      </c>
      <c r="AA11" s="893">
        <v>0</v>
      </c>
      <c r="AB11" s="893">
        <v>69.29</v>
      </c>
      <c r="AC11" s="893" t="s">
        <v>205</v>
      </c>
      <c r="AD11" s="893">
        <v>0</v>
      </c>
      <c r="AE11" s="893">
        <v>0</v>
      </c>
      <c r="AF11" s="893">
        <v>0</v>
      </c>
      <c r="AG11" s="893">
        <v>0</v>
      </c>
      <c r="AH11" s="893">
        <v>0</v>
      </c>
      <c r="AI11" s="893">
        <v>0</v>
      </c>
      <c r="AJ11" s="893">
        <v>0</v>
      </c>
      <c r="AK11" s="893">
        <v>0</v>
      </c>
      <c r="AL11" s="893">
        <v>0</v>
      </c>
      <c r="AM11" s="893">
        <v>0</v>
      </c>
      <c r="AN11" s="893">
        <v>0</v>
      </c>
      <c r="AO11" s="893">
        <v>0</v>
      </c>
      <c r="AP11" s="893">
        <v>0</v>
      </c>
      <c r="AQ11" s="893">
        <v>0</v>
      </c>
      <c r="AR11" s="893">
        <v>0</v>
      </c>
      <c r="AS11" s="893">
        <v>0</v>
      </c>
      <c r="AT11" s="893">
        <v>0</v>
      </c>
      <c r="AU11" s="893">
        <v>0</v>
      </c>
      <c r="AV11" s="893">
        <v>0</v>
      </c>
      <c r="AW11" s="893">
        <v>0</v>
      </c>
      <c r="AX11" s="893">
        <v>0</v>
      </c>
      <c r="AY11" s="893">
        <v>0</v>
      </c>
      <c r="AZ11" s="893">
        <v>0</v>
      </c>
      <c r="BA11" s="893">
        <v>0</v>
      </c>
      <c r="BB11" s="893">
        <v>0</v>
      </c>
      <c r="BC11" s="893">
        <v>0</v>
      </c>
      <c r="BD11" s="893">
        <v>0</v>
      </c>
      <c r="BE11" s="893">
        <v>0</v>
      </c>
      <c r="BF11" s="893">
        <v>291.65</v>
      </c>
      <c r="BG11" s="893">
        <v>0</v>
      </c>
      <c r="BH11" s="893">
        <v>360.94</v>
      </c>
      <c r="BI11" s="893">
        <v>0</v>
      </c>
      <c r="BJ11" s="893">
        <v>0</v>
      </c>
      <c r="BK11" s="893">
        <v>0</v>
      </c>
      <c r="BL11" s="893">
        <v>0</v>
      </c>
      <c r="BM11" s="893">
        <v>0</v>
      </c>
      <c r="BN11" s="893">
        <v>0</v>
      </c>
      <c r="BO11" s="893">
        <v>0</v>
      </c>
      <c r="BP11" s="893">
        <v>0</v>
      </c>
      <c r="BQ11" s="893">
        <v>0</v>
      </c>
    </row>
    <row r="12" spans="1:69">
      <c r="A12" s="894" t="s">
        <v>209</v>
      </c>
      <c r="B12" s="888" t="s">
        <v>203</v>
      </c>
      <c r="C12" s="895" t="s">
        <v>205</v>
      </c>
      <c r="D12" s="895" t="s">
        <v>205</v>
      </c>
      <c r="E12" s="895">
        <v>0</v>
      </c>
      <c r="F12" s="895">
        <v>0</v>
      </c>
      <c r="G12" s="895">
        <v>0</v>
      </c>
      <c r="H12" s="895">
        <v>18</v>
      </c>
      <c r="I12" s="895">
        <v>0</v>
      </c>
      <c r="J12" s="895">
        <v>0</v>
      </c>
      <c r="K12" s="895">
        <v>0</v>
      </c>
      <c r="L12" s="895">
        <v>0</v>
      </c>
      <c r="M12" s="895">
        <v>0</v>
      </c>
      <c r="N12" s="895">
        <v>0</v>
      </c>
      <c r="O12" s="895">
        <v>0</v>
      </c>
      <c r="P12" s="895">
        <v>0</v>
      </c>
      <c r="Q12" s="895">
        <v>0</v>
      </c>
      <c r="R12" s="895">
        <v>0</v>
      </c>
      <c r="S12" s="895">
        <v>0</v>
      </c>
      <c r="T12" s="895">
        <v>0</v>
      </c>
      <c r="U12" s="895">
        <v>0</v>
      </c>
      <c r="V12" s="895">
        <v>0</v>
      </c>
      <c r="W12" s="895">
        <v>0</v>
      </c>
      <c r="X12" s="895">
        <v>0</v>
      </c>
      <c r="Y12" s="895">
        <v>0</v>
      </c>
      <c r="Z12" s="895">
        <v>0</v>
      </c>
      <c r="AA12" s="895">
        <v>0</v>
      </c>
      <c r="AB12" s="895">
        <v>1086.89</v>
      </c>
      <c r="AC12" s="895" t="s">
        <v>205</v>
      </c>
      <c r="AD12" s="895">
        <v>0</v>
      </c>
      <c r="AE12" s="895">
        <v>0</v>
      </c>
      <c r="AF12" s="895">
        <v>0</v>
      </c>
      <c r="AG12" s="895">
        <v>0</v>
      </c>
      <c r="AH12" s="895">
        <v>0</v>
      </c>
      <c r="AI12" s="895">
        <v>0</v>
      </c>
      <c r="AJ12" s="895">
        <v>0</v>
      </c>
      <c r="AK12" s="895">
        <v>0</v>
      </c>
      <c r="AL12" s="895">
        <v>0</v>
      </c>
      <c r="AM12" s="895">
        <v>0</v>
      </c>
      <c r="AN12" s="895">
        <v>0</v>
      </c>
      <c r="AO12" s="895">
        <v>0</v>
      </c>
      <c r="AP12" s="895">
        <v>0</v>
      </c>
      <c r="AQ12" s="895">
        <v>0</v>
      </c>
      <c r="AR12" s="895">
        <v>0</v>
      </c>
      <c r="AS12" s="895">
        <v>0</v>
      </c>
      <c r="AT12" s="895">
        <v>0</v>
      </c>
      <c r="AU12" s="895">
        <v>0</v>
      </c>
      <c r="AV12" s="895">
        <v>0</v>
      </c>
      <c r="AW12" s="895">
        <v>0</v>
      </c>
      <c r="AX12" s="895">
        <v>0</v>
      </c>
      <c r="AY12" s="895">
        <v>0</v>
      </c>
      <c r="AZ12" s="895">
        <v>0</v>
      </c>
      <c r="BA12" s="895">
        <v>0</v>
      </c>
      <c r="BB12" s="895">
        <v>0</v>
      </c>
      <c r="BC12" s="895">
        <v>0</v>
      </c>
      <c r="BD12" s="895">
        <v>0</v>
      </c>
      <c r="BE12" s="895">
        <v>0</v>
      </c>
      <c r="BF12" s="895">
        <v>6783.62</v>
      </c>
      <c r="BG12" s="895">
        <v>0</v>
      </c>
      <c r="BH12" s="895">
        <v>7888.52</v>
      </c>
      <c r="BI12" s="895">
        <v>0</v>
      </c>
      <c r="BJ12" s="895">
        <v>0</v>
      </c>
      <c r="BK12" s="895">
        <v>0</v>
      </c>
      <c r="BL12" s="895">
        <v>0</v>
      </c>
      <c r="BM12" s="895">
        <v>0</v>
      </c>
      <c r="BN12" s="895">
        <v>0</v>
      </c>
      <c r="BO12" s="895">
        <v>0</v>
      </c>
      <c r="BP12" s="895">
        <v>0</v>
      </c>
      <c r="BQ12" s="895">
        <v>0</v>
      </c>
    </row>
    <row r="13" spans="1:69">
      <c r="A13" s="894" t="s">
        <v>210</v>
      </c>
      <c r="B13" s="888" t="s">
        <v>203</v>
      </c>
      <c r="C13" s="893" t="s">
        <v>205</v>
      </c>
      <c r="D13" s="893" t="s">
        <v>205</v>
      </c>
      <c r="E13" s="893">
        <v>0</v>
      </c>
      <c r="F13" s="893">
        <v>0</v>
      </c>
      <c r="G13" s="893">
        <v>0</v>
      </c>
      <c r="H13" s="893">
        <v>1151.96</v>
      </c>
      <c r="I13" s="893">
        <v>168.98</v>
      </c>
      <c r="J13" s="893">
        <v>0</v>
      </c>
      <c r="K13" s="893">
        <v>0</v>
      </c>
      <c r="L13" s="893">
        <v>376.6</v>
      </c>
      <c r="M13" s="893">
        <v>0</v>
      </c>
      <c r="N13" s="893">
        <v>0</v>
      </c>
      <c r="O13" s="893">
        <v>0</v>
      </c>
      <c r="P13" s="893">
        <v>0</v>
      </c>
      <c r="Q13" s="893">
        <v>0</v>
      </c>
      <c r="R13" s="893">
        <v>0</v>
      </c>
      <c r="S13" s="893">
        <v>0</v>
      </c>
      <c r="T13" s="893">
        <v>0</v>
      </c>
      <c r="U13" s="893">
        <v>0</v>
      </c>
      <c r="V13" s="893">
        <v>0</v>
      </c>
      <c r="W13" s="893">
        <v>0</v>
      </c>
      <c r="X13" s="893">
        <v>0</v>
      </c>
      <c r="Y13" s="893">
        <v>0</v>
      </c>
      <c r="Z13" s="893">
        <v>0</v>
      </c>
      <c r="AA13" s="893">
        <v>0</v>
      </c>
      <c r="AB13" s="893">
        <v>399.5</v>
      </c>
      <c r="AC13" s="893" t="s">
        <v>205</v>
      </c>
      <c r="AD13" s="893">
        <v>0</v>
      </c>
      <c r="AE13" s="893">
        <v>0</v>
      </c>
      <c r="AF13" s="893">
        <v>0</v>
      </c>
      <c r="AG13" s="893">
        <v>0</v>
      </c>
      <c r="AH13" s="893">
        <v>0</v>
      </c>
      <c r="AI13" s="893">
        <v>0</v>
      </c>
      <c r="AJ13" s="893">
        <v>0</v>
      </c>
      <c r="AK13" s="893">
        <v>0</v>
      </c>
      <c r="AL13" s="893">
        <v>0</v>
      </c>
      <c r="AM13" s="893">
        <v>0</v>
      </c>
      <c r="AN13" s="893">
        <v>0</v>
      </c>
      <c r="AO13" s="893">
        <v>0</v>
      </c>
      <c r="AP13" s="893">
        <v>0</v>
      </c>
      <c r="AQ13" s="893">
        <v>0</v>
      </c>
      <c r="AR13" s="893">
        <v>0</v>
      </c>
      <c r="AS13" s="893">
        <v>0</v>
      </c>
      <c r="AT13" s="893">
        <v>0</v>
      </c>
      <c r="AU13" s="893">
        <v>0</v>
      </c>
      <c r="AV13" s="893">
        <v>0</v>
      </c>
      <c r="AW13" s="893">
        <v>0</v>
      </c>
      <c r="AX13" s="893">
        <v>0</v>
      </c>
      <c r="AY13" s="893">
        <v>0</v>
      </c>
      <c r="AZ13" s="893">
        <v>0</v>
      </c>
      <c r="BA13" s="893">
        <v>0</v>
      </c>
      <c r="BB13" s="893">
        <v>0</v>
      </c>
      <c r="BC13" s="893">
        <v>0</v>
      </c>
      <c r="BD13" s="893">
        <v>0</v>
      </c>
      <c r="BE13" s="893">
        <v>0</v>
      </c>
      <c r="BF13" s="893">
        <v>651.72</v>
      </c>
      <c r="BG13" s="893">
        <v>0</v>
      </c>
      <c r="BH13" s="893">
        <v>2748.76</v>
      </c>
      <c r="BI13" s="893">
        <v>0</v>
      </c>
      <c r="BJ13" s="893">
        <v>0</v>
      </c>
      <c r="BK13" s="893">
        <v>0</v>
      </c>
      <c r="BL13" s="893">
        <v>0</v>
      </c>
      <c r="BM13" s="893">
        <v>0</v>
      </c>
      <c r="BN13" s="893">
        <v>0</v>
      </c>
      <c r="BO13" s="893">
        <v>0</v>
      </c>
      <c r="BP13" s="893">
        <v>0</v>
      </c>
      <c r="BQ13" s="893">
        <v>0</v>
      </c>
    </row>
    <row r="14" spans="1:69">
      <c r="A14" s="894" t="s">
        <v>211</v>
      </c>
      <c r="B14" s="888" t="s">
        <v>203</v>
      </c>
      <c r="C14" s="895" t="s">
        <v>205</v>
      </c>
      <c r="D14" s="895" t="s">
        <v>205</v>
      </c>
      <c r="E14" s="895">
        <v>0</v>
      </c>
      <c r="F14" s="895">
        <v>1035.23</v>
      </c>
      <c r="G14" s="895">
        <v>0</v>
      </c>
      <c r="H14" s="895">
        <v>18</v>
      </c>
      <c r="I14" s="895">
        <v>0</v>
      </c>
      <c r="J14" s="895">
        <v>0</v>
      </c>
      <c r="K14" s="895">
        <v>0</v>
      </c>
      <c r="L14" s="895">
        <v>0</v>
      </c>
      <c r="M14" s="895">
        <v>0</v>
      </c>
      <c r="N14" s="895">
        <v>0</v>
      </c>
      <c r="O14" s="895">
        <v>0</v>
      </c>
      <c r="P14" s="895">
        <v>0</v>
      </c>
      <c r="Q14" s="895">
        <v>0</v>
      </c>
      <c r="R14" s="895">
        <v>0</v>
      </c>
      <c r="S14" s="895">
        <v>0</v>
      </c>
      <c r="T14" s="895">
        <v>0</v>
      </c>
      <c r="U14" s="895">
        <v>0</v>
      </c>
      <c r="V14" s="895">
        <v>0</v>
      </c>
      <c r="W14" s="895">
        <v>0</v>
      </c>
      <c r="X14" s="895">
        <v>0</v>
      </c>
      <c r="Y14" s="895">
        <v>0</v>
      </c>
      <c r="Z14" s="895">
        <v>0</v>
      </c>
      <c r="AA14" s="895">
        <v>0</v>
      </c>
      <c r="AB14" s="895">
        <v>0</v>
      </c>
      <c r="AC14" s="895" t="s">
        <v>205</v>
      </c>
      <c r="AD14" s="895">
        <v>0</v>
      </c>
      <c r="AE14" s="895">
        <v>0</v>
      </c>
      <c r="AF14" s="895">
        <v>0</v>
      </c>
      <c r="AG14" s="895">
        <v>0</v>
      </c>
      <c r="AH14" s="895">
        <v>0</v>
      </c>
      <c r="AI14" s="895">
        <v>0</v>
      </c>
      <c r="AJ14" s="895">
        <v>0</v>
      </c>
      <c r="AK14" s="895">
        <v>0</v>
      </c>
      <c r="AL14" s="895">
        <v>0</v>
      </c>
      <c r="AM14" s="895">
        <v>0</v>
      </c>
      <c r="AN14" s="895">
        <v>0</v>
      </c>
      <c r="AO14" s="895">
        <v>0</v>
      </c>
      <c r="AP14" s="895">
        <v>0</v>
      </c>
      <c r="AQ14" s="895">
        <v>0</v>
      </c>
      <c r="AR14" s="895">
        <v>0</v>
      </c>
      <c r="AS14" s="895">
        <v>0</v>
      </c>
      <c r="AT14" s="895">
        <v>0</v>
      </c>
      <c r="AU14" s="895">
        <v>0</v>
      </c>
      <c r="AV14" s="895">
        <v>0</v>
      </c>
      <c r="AW14" s="895">
        <v>0</v>
      </c>
      <c r="AX14" s="895">
        <v>0</v>
      </c>
      <c r="AY14" s="895">
        <v>0</v>
      </c>
      <c r="AZ14" s="895">
        <v>0</v>
      </c>
      <c r="BA14" s="895">
        <v>0</v>
      </c>
      <c r="BB14" s="895">
        <v>0</v>
      </c>
      <c r="BC14" s="895">
        <v>0</v>
      </c>
      <c r="BD14" s="895">
        <v>0</v>
      </c>
      <c r="BE14" s="895">
        <v>0</v>
      </c>
      <c r="BF14" s="895">
        <v>82.81</v>
      </c>
      <c r="BG14" s="895">
        <v>0</v>
      </c>
      <c r="BH14" s="895">
        <v>1136.05</v>
      </c>
      <c r="BI14" s="895">
        <v>0</v>
      </c>
      <c r="BJ14" s="895">
        <v>0</v>
      </c>
      <c r="BK14" s="895">
        <v>0</v>
      </c>
      <c r="BL14" s="895">
        <v>0</v>
      </c>
      <c r="BM14" s="895">
        <v>0</v>
      </c>
      <c r="BN14" s="895">
        <v>0</v>
      </c>
      <c r="BO14" s="895">
        <v>0</v>
      </c>
      <c r="BP14" s="895">
        <v>0</v>
      </c>
      <c r="BQ14" s="895">
        <v>0</v>
      </c>
    </row>
    <row r="15" spans="1:69">
      <c r="A15" s="894" t="s">
        <v>212</v>
      </c>
      <c r="B15" s="888" t="s">
        <v>203</v>
      </c>
      <c r="C15" s="893" t="s">
        <v>205</v>
      </c>
      <c r="D15" s="893" t="s">
        <v>205</v>
      </c>
      <c r="E15" s="893">
        <v>0</v>
      </c>
      <c r="F15" s="893">
        <v>0</v>
      </c>
      <c r="G15" s="893">
        <v>0</v>
      </c>
      <c r="H15" s="893">
        <v>72.01</v>
      </c>
      <c r="I15" s="893">
        <v>0</v>
      </c>
      <c r="J15" s="893">
        <v>0</v>
      </c>
      <c r="K15" s="893">
        <v>0</v>
      </c>
      <c r="L15" s="893">
        <v>0</v>
      </c>
      <c r="M15" s="893">
        <v>0</v>
      </c>
      <c r="N15" s="893">
        <v>0</v>
      </c>
      <c r="O15" s="893">
        <v>0</v>
      </c>
      <c r="P15" s="893">
        <v>0</v>
      </c>
      <c r="Q15" s="893">
        <v>0</v>
      </c>
      <c r="R15" s="893">
        <v>0</v>
      </c>
      <c r="S15" s="893">
        <v>0</v>
      </c>
      <c r="T15" s="893">
        <v>0</v>
      </c>
      <c r="U15" s="893">
        <v>0</v>
      </c>
      <c r="V15" s="893">
        <v>0</v>
      </c>
      <c r="W15" s="893">
        <v>0</v>
      </c>
      <c r="X15" s="893">
        <v>0</v>
      </c>
      <c r="Y15" s="893">
        <v>0</v>
      </c>
      <c r="Z15" s="893">
        <v>0</v>
      </c>
      <c r="AA15" s="893">
        <v>0</v>
      </c>
      <c r="AB15" s="893">
        <v>12.6</v>
      </c>
      <c r="AC15" s="893" t="s">
        <v>205</v>
      </c>
      <c r="AD15" s="893">
        <v>0</v>
      </c>
      <c r="AE15" s="893">
        <v>0</v>
      </c>
      <c r="AF15" s="893">
        <v>0</v>
      </c>
      <c r="AG15" s="893">
        <v>0</v>
      </c>
      <c r="AH15" s="893">
        <v>0</v>
      </c>
      <c r="AI15" s="893">
        <v>0</v>
      </c>
      <c r="AJ15" s="893">
        <v>0</v>
      </c>
      <c r="AK15" s="893">
        <v>0</v>
      </c>
      <c r="AL15" s="893">
        <v>0</v>
      </c>
      <c r="AM15" s="893">
        <v>0</v>
      </c>
      <c r="AN15" s="893">
        <v>0</v>
      </c>
      <c r="AO15" s="893">
        <v>0</v>
      </c>
      <c r="AP15" s="893">
        <v>0</v>
      </c>
      <c r="AQ15" s="893">
        <v>0</v>
      </c>
      <c r="AR15" s="893">
        <v>0</v>
      </c>
      <c r="AS15" s="893">
        <v>0</v>
      </c>
      <c r="AT15" s="893">
        <v>0</v>
      </c>
      <c r="AU15" s="893">
        <v>0</v>
      </c>
      <c r="AV15" s="893">
        <v>0</v>
      </c>
      <c r="AW15" s="893">
        <v>0</v>
      </c>
      <c r="AX15" s="893">
        <v>0</v>
      </c>
      <c r="AY15" s="893">
        <v>0</v>
      </c>
      <c r="AZ15" s="893">
        <v>0</v>
      </c>
      <c r="BA15" s="893">
        <v>0</v>
      </c>
      <c r="BB15" s="893">
        <v>0</v>
      </c>
      <c r="BC15" s="893">
        <v>0</v>
      </c>
      <c r="BD15" s="893">
        <v>0</v>
      </c>
      <c r="BE15" s="893">
        <v>0</v>
      </c>
      <c r="BF15" s="893">
        <v>806.55</v>
      </c>
      <c r="BG15" s="893">
        <v>9</v>
      </c>
      <c r="BH15" s="893">
        <v>900.16</v>
      </c>
      <c r="BI15" s="893">
        <v>0</v>
      </c>
      <c r="BJ15" s="893">
        <v>0</v>
      </c>
      <c r="BK15" s="893">
        <v>0</v>
      </c>
      <c r="BL15" s="893">
        <v>0</v>
      </c>
      <c r="BM15" s="893">
        <v>0</v>
      </c>
      <c r="BN15" s="893">
        <v>0</v>
      </c>
      <c r="BO15" s="893">
        <v>0</v>
      </c>
      <c r="BP15" s="893">
        <v>0</v>
      </c>
      <c r="BQ15" s="893">
        <v>0</v>
      </c>
    </row>
    <row r="16" spans="1:69">
      <c r="A16" s="894" t="s">
        <v>213</v>
      </c>
      <c r="B16" s="888" t="s">
        <v>203</v>
      </c>
      <c r="C16" s="895" t="s">
        <v>205</v>
      </c>
      <c r="D16" s="895" t="s">
        <v>205</v>
      </c>
      <c r="E16" s="895">
        <v>0</v>
      </c>
      <c r="F16" s="895">
        <v>0</v>
      </c>
      <c r="G16" s="895">
        <v>0</v>
      </c>
      <c r="H16" s="895">
        <v>54.01</v>
      </c>
      <c r="I16" s="895">
        <v>0</v>
      </c>
      <c r="J16" s="895">
        <v>0</v>
      </c>
      <c r="K16" s="895">
        <v>0</v>
      </c>
      <c r="L16" s="895">
        <v>0</v>
      </c>
      <c r="M16" s="895">
        <v>0</v>
      </c>
      <c r="N16" s="895">
        <v>0</v>
      </c>
      <c r="O16" s="895">
        <v>0</v>
      </c>
      <c r="P16" s="895">
        <v>0</v>
      </c>
      <c r="Q16" s="895">
        <v>0</v>
      </c>
      <c r="R16" s="895">
        <v>0</v>
      </c>
      <c r="S16" s="895">
        <v>0</v>
      </c>
      <c r="T16" s="895">
        <v>0</v>
      </c>
      <c r="U16" s="895">
        <v>0</v>
      </c>
      <c r="V16" s="895">
        <v>0</v>
      </c>
      <c r="W16" s="895">
        <v>0</v>
      </c>
      <c r="X16" s="895">
        <v>0</v>
      </c>
      <c r="Y16" s="895">
        <v>0</v>
      </c>
      <c r="Z16" s="895">
        <v>0</v>
      </c>
      <c r="AA16" s="895">
        <v>0</v>
      </c>
      <c r="AB16" s="895">
        <v>0</v>
      </c>
      <c r="AC16" s="895" t="s">
        <v>205</v>
      </c>
      <c r="AD16" s="895">
        <v>0</v>
      </c>
      <c r="AE16" s="895">
        <v>0</v>
      </c>
      <c r="AF16" s="895">
        <v>0</v>
      </c>
      <c r="AG16" s="895">
        <v>0</v>
      </c>
      <c r="AH16" s="895">
        <v>0</v>
      </c>
      <c r="AI16" s="895">
        <v>0</v>
      </c>
      <c r="AJ16" s="895">
        <v>0</v>
      </c>
      <c r="AK16" s="895">
        <v>0</v>
      </c>
      <c r="AL16" s="895">
        <v>0</v>
      </c>
      <c r="AM16" s="895">
        <v>0</v>
      </c>
      <c r="AN16" s="895">
        <v>0</v>
      </c>
      <c r="AO16" s="895">
        <v>0</v>
      </c>
      <c r="AP16" s="895">
        <v>0</v>
      </c>
      <c r="AQ16" s="895">
        <v>0</v>
      </c>
      <c r="AR16" s="895">
        <v>0</v>
      </c>
      <c r="AS16" s="895">
        <v>0</v>
      </c>
      <c r="AT16" s="895">
        <v>0</v>
      </c>
      <c r="AU16" s="895">
        <v>0</v>
      </c>
      <c r="AV16" s="895">
        <v>0</v>
      </c>
      <c r="AW16" s="895">
        <v>0</v>
      </c>
      <c r="AX16" s="895">
        <v>0</v>
      </c>
      <c r="AY16" s="895">
        <v>0</v>
      </c>
      <c r="AZ16" s="895">
        <v>0</v>
      </c>
      <c r="BA16" s="895">
        <v>0</v>
      </c>
      <c r="BB16" s="895">
        <v>0</v>
      </c>
      <c r="BC16" s="895">
        <v>0</v>
      </c>
      <c r="BD16" s="895">
        <v>0</v>
      </c>
      <c r="BE16" s="895">
        <v>0</v>
      </c>
      <c r="BF16" s="895">
        <v>288.05</v>
      </c>
      <c r="BG16" s="895">
        <v>3.01</v>
      </c>
      <c r="BH16" s="895">
        <v>345.08</v>
      </c>
      <c r="BI16" s="895">
        <v>0</v>
      </c>
      <c r="BJ16" s="895">
        <v>0</v>
      </c>
      <c r="BK16" s="895">
        <v>0</v>
      </c>
      <c r="BL16" s="895">
        <v>0</v>
      </c>
      <c r="BM16" s="895">
        <v>0</v>
      </c>
      <c r="BN16" s="895">
        <v>0</v>
      </c>
      <c r="BO16" s="895">
        <v>0</v>
      </c>
      <c r="BP16" s="895">
        <v>0</v>
      </c>
      <c r="BQ16" s="895">
        <v>0</v>
      </c>
    </row>
    <row r="17" spans="1:69">
      <c r="A17" s="894" t="s">
        <v>214</v>
      </c>
      <c r="B17" s="888" t="s">
        <v>203</v>
      </c>
      <c r="C17" s="893" t="s">
        <v>205</v>
      </c>
      <c r="D17" s="893" t="s">
        <v>205</v>
      </c>
      <c r="E17" s="893">
        <v>0</v>
      </c>
      <c r="F17" s="893">
        <v>0</v>
      </c>
      <c r="G17" s="893">
        <v>0</v>
      </c>
      <c r="H17" s="893">
        <v>234</v>
      </c>
      <c r="I17" s="893">
        <v>106.72</v>
      </c>
      <c r="J17" s="893">
        <v>0</v>
      </c>
      <c r="K17" s="893">
        <v>0</v>
      </c>
      <c r="L17" s="893">
        <v>0</v>
      </c>
      <c r="M17" s="893">
        <v>0</v>
      </c>
      <c r="N17" s="893">
        <v>0</v>
      </c>
      <c r="O17" s="893">
        <v>0</v>
      </c>
      <c r="P17" s="893">
        <v>0</v>
      </c>
      <c r="Q17" s="893">
        <v>0</v>
      </c>
      <c r="R17" s="893">
        <v>0</v>
      </c>
      <c r="S17" s="893">
        <v>0</v>
      </c>
      <c r="T17" s="893">
        <v>0</v>
      </c>
      <c r="U17" s="893">
        <v>0</v>
      </c>
      <c r="V17" s="893">
        <v>0</v>
      </c>
      <c r="W17" s="893">
        <v>0</v>
      </c>
      <c r="X17" s="893">
        <v>0</v>
      </c>
      <c r="Y17" s="893">
        <v>0</v>
      </c>
      <c r="Z17" s="893">
        <v>0</v>
      </c>
      <c r="AA17" s="893">
        <v>0</v>
      </c>
      <c r="AB17" s="893">
        <v>199.75</v>
      </c>
      <c r="AC17" s="893" t="s">
        <v>205</v>
      </c>
      <c r="AD17" s="893">
        <v>0</v>
      </c>
      <c r="AE17" s="893">
        <v>0</v>
      </c>
      <c r="AF17" s="893">
        <v>0</v>
      </c>
      <c r="AG17" s="893">
        <v>0</v>
      </c>
      <c r="AH17" s="893">
        <v>0</v>
      </c>
      <c r="AI17" s="893">
        <v>0</v>
      </c>
      <c r="AJ17" s="893">
        <v>0</v>
      </c>
      <c r="AK17" s="893">
        <v>0</v>
      </c>
      <c r="AL17" s="893">
        <v>0</v>
      </c>
      <c r="AM17" s="893">
        <v>0</v>
      </c>
      <c r="AN17" s="893">
        <v>0</v>
      </c>
      <c r="AO17" s="893">
        <v>0</v>
      </c>
      <c r="AP17" s="893">
        <v>0</v>
      </c>
      <c r="AQ17" s="893">
        <v>0</v>
      </c>
      <c r="AR17" s="893">
        <v>0</v>
      </c>
      <c r="AS17" s="893">
        <v>0</v>
      </c>
      <c r="AT17" s="893">
        <v>0</v>
      </c>
      <c r="AU17" s="893">
        <v>0</v>
      </c>
      <c r="AV17" s="893">
        <v>0</v>
      </c>
      <c r="AW17" s="893">
        <v>0</v>
      </c>
      <c r="AX17" s="893">
        <v>0</v>
      </c>
      <c r="AY17" s="893">
        <v>0</v>
      </c>
      <c r="AZ17" s="893">
        <v>0</v>
      </c>
      <c r="BA17" s="893">
        <v>0</v>
      </c>
      <c r="BB17" s="893">
        <v>0</v>
      </c>
      <c r="BC17" s="893">
        <v>0</v>
      </c>
      <c r="BD17" s="893">
        <v>0</v>
      </c>
      <c r="BE17" s="893">
        <v>0</v>
      </c>
      <c r="BF17" s="893">
        <v>684.12</v>
      </c>
      <c r="BG17" s="893">
        <v>15.99</v>
      </c>
      <c r="BH17" s="893">
        <v>1240.59</v>
      </c>
      <c r="BI17" s="893">
        <v>0</v>
      </c>
      <c r="BJ17" s="893">
        <v>0</v>
      </c>
      <c r="BK17" s="893">
        <v>0</v>
      </c>
      <c r="BL17" s="893">
        <v>0</v>
      </c>
      <c r="BM17" s="893">
        <v>0</v>
      </c>
      <c r="BN17" s="893">
        <v>0</v>
      </c>
      <c r="BO17" s="893">
        <v>0</v>
      </c>
      <c r="BP17" s="893">
        <v>0</v>
      </c>
      <c r="BQ17" s="893">
        <v>0</v>
      </c>
    </row>
    <row r="18" spans="1:69">
      <c r="A18" s="894" t="s">
        <v>215</v>
      </c>
      <c r="B18" s="888" t="s">
        <v>203</v>
      </c>
      <c r="C18" s="895" t="s">
        <v>205</v>
      </c>
      <c r="D18" s="895" t="s">
        <v>205</v>
      </c>
      <c r="E18" s="895">
        <v>0</v>
      </c>
      <c r="F18" s="895">
        <v>0</v>
      </c>
      <c r="G18" s="895">
        <v>0</v>
      </c>
      <c r="H18" s="895">
        <v>0</v>
      </c>
      <c r="I18" s="895">
        <v>0</v>
      </c>
      <c r="J18" s="895">
        <v>0</v>
      </c>
      <c r="K18" s="895">
        <v>0</v>
      </c>
      <c r="L18" s="895">
        <v>0</v>
      </c>
      <c r="M18" s="895">
        <v>0</v>
      </c>
      <c r="N18" s="895">
        <v>0</v>
      </c>
      <c r="O18" s="895">
        <v>0</v>
      </c>
      <c r="P18" s="895">
        <v>0</v>
      </c>
      <c r="Q18" s="895">
        <v>0</v>
      </c>
      <c r="R18" s="895">
        <v>0</v>
      </c>
      <c r="S18" s="895">
        <v>0</v>
      </c>
      <c r="T18" s="895">
        <v>0</v>
      </c>
      <c r="U18" s="895">
        <v>0</v>
      </c>
      <c r="V18" s="895">
        <v>0</v>
      </c>
      <c r="W18" s="895">
        <v>0</v>
      </c>
      <c r="X18" s="895">
        <v>0</v>
      </c>
      <c r="Y18" s="895">
        <v>0</v>
      </c>
      <c r="Z18" s="895">
        <v>0</v>
      </c>
      <c r="AA18" s="895">
        <v>0</v>
      </c>
      <c r="AB18" s="895">
        <v>37.81</v>
      </c>
      <c r="AC18" s="895" t="s">
        <v>205</v>
      </c>
      <c r="AD18" s="895">
        <v>0</v>
      </c>
      <c r="AE18" s="895">
        <v>0</v>
      </c>
      <c r="AF18" s="895">
        <v>0</v>
      </c>
      <c r="AG18" s="895">
        <v>0</v>
      </c>
      <c r="AH18" s="895">
        <v>0</v>
      </c>
      <c r="AI18" s="895">
        <v>0</v>
      </c>
      <c r="AJ18" s="895">
        <v>0</v>
      </c>
      <c r="AK18" s="895">
        <v>0</v>
      </c>
      <c r="AL18" s="895">
        <v>0</v>
      </c>
      <c r="AM18" s="895">
        <v>0</v>
      </c>
      <c r="AN18" s="895">
        <v>0</v>
      </c>
      <c r="AO18" s="895">
        <v>0</v>
      </c>
      <c r="AP18" s="895">
        <v>0</v>
      </c>
      <c r="AQ18" s="895">
        <v>0</v>
      </c>
      <c r="AR18" s="895">
        <v>0</v>
      </c>
      <c r="AS18" s="895">
        <v>0</v>
      </c>
      <c r="AT18" s="895">
        <v>0</v>
      </c>
      <c r="AU18" s="895">
        <v>0</v>
      </c>
      <c r="AV18" s="895">
        <v>0</v>
      </c>
      <c r="AW18" s="895">
        <v>0</v>
      </c>
      <c r="AX18" s="895">
        <v>0</v>
      </c>
      <c r="AY18" s="895">
        <v>0</v>
      </c>
      <c r="AZ18" s="895">
        <v>0</v>
      </c>
      <c r="BA18" s="895">
        <v>0</v>
      </c>
      <c r="BB18" s="895">
        <v>0</v>
      </c>
      <c r="BC18" s="895">
        <v>0</v>
      </c>
      <c r="BD18" s="895">
        <v>0</v>
      </c>
      <c r="BE18" s="895">
        <v>0</v>
      </c>
      <c r="BF18" s="895">
        <v>637.31</v>
      </c>
      <c r="BG18" s="895">
        <v>2.01</v>
      </c>
      <c r="BH18" s="895">
        <v>677.13</v>
      </c>
      <c r="BI18" s="895">
        <v>0</v>
      </c>
      <c r="BJ18" s="895">
        <v>0</v>
      </c>
      <c r="BK18" s="895">
        <v>0</v>
      </c>
      <c r="BL18" s="895">
        <v>0</v>
      </c>
      <c r="BM18" s="895">
        <v>0</v>
      </c>
      <c r="BN18" s="895">
        <v>0</v>
      </c>
      <c r="BO18" s="895">
        <v>0</v>
      </c>
      <c r="BP18" s="895">
        <v>0</v>
      </c>
      <c r="BQ18" s="895">
        <v>0</v>
      </c>
    </row>
    <row r="19" spans="1:69">
      <c r="A19" s="894" t="s">
        <v>216</v>
      </c>
      <c r="B19" s="888" t="s">
        <v>203</v>
      </c>
      <c r="C19" s="893" t="s">
        <v>205</v>
      </c>
      <c r="D19" s="893" t="s">
        <v>205</v>
      </c>
      <c r="E19" s="893">
        <v>0</v>
      </c>
      <c r="F19" s="893">
        <v>0</v>
      </c>
      <c r="G19" s="893">
        <v>0</v>
      </c>
      <c r="H19" s="893">
        <v>0</v>
      </c>
      <c r="I19" s="893">
        <v>0</v>
      </c>
      <c r="J19" s="893">
        <v>0</v>
      </c>
      <c r="K19" s="893">
        <v>0</v>
      </c>
      <c r="L19" s="893">
        <v>0</v>
      </c>
      <c r="M19" s="893">
        <v>0</v>
      </c>
      <c r="N19" s="893">
        <v>0</v>
      </c>
      <c r="O19" s="893">
        <v>0</v>
      </c>
      <c r="P19" s="893">
        <v>0</v>
      </c>
      <c r="Q19" s="893">
        <v>0</v>
      </c>
      <c r="R19" s="893">
        <v>0</v>
      </c>
      <c r="S19" s="893">
        <v>0</v>
      </c>
      <c r="T19" s="893">
        <v>0</v>
      </c>
      <c r="U19" s="893">
        <v>0</v>
      </c>
      <c r="V19" s="893">
        <v>0</v>
      </c>
      <c r="W19" s="893">
        <v>0</v>
      </c>
      <c r="X19" s="893">
        <v>0</v>
      </c>
      <c r="Y19" s="893">
        <v>0</v>
      </c>
      <c r="Z19" s="893">
        <v>0</v>
      </c>
      <c r="AA19" s="893">
        <v>0</v>
      </c>
      <c r="AB19" s="893">
        <v>0</v>
      </c>
      <c r="AC19" s="893" t="s">
        <v>205</v>
      </c>
      <c r="AD19" s="893">
        <v>0</v>
      </c>
      <c r="AE19" s="893">
        <v>0</v>
      </c>
      <c r="AF19" s="893">
        <v>0</v>
      </c>
      <c r="AG19" s="893">
        <v>0</v>
      </c>
      <c r="AH19" s="893">
        <v>0</v>
      </c>
      <c r="AI19" s="893">
        <v>0</v>
      </c>
      <c r="AJ19" s="893">
        <v>0</v>
      </c>
      <c r="AK19" s="893">
        <v>0</v>
      </c>
      <c r="AL19" s="893">
        <v>0</v>
      </c>
      <c r="AM19" s="893">
        <v>0</v>
      </c>
      <c r="AN19" s="893">
        <v>0</v>
      </c>
      <c r="AO19" s="893">
        <v>0</v>
      </c>
      <c r="AP19" s="893">
        <v>0</v>
      </c>
      <c r="AQ19" s="893">
        <v>0</v>
      </c>
      <c r="AR19" s="893">
        <v>0</v>
      </c>
      <c r="AS19" s="893">
        <v>0</v>
      </c>
      <c r="AT19" s="893">
        <v>0</v>
      </c>
      <c r="AU19" s="893">
        <v>0</v>
      </c>
      <c r="AV19" s="893">
        <v>0</v>
      </c>
      <c r="AW19" s="893">
        <v>0</v>
      </c>
      <c r="AX19" s="893">
        <v>0</v>
      </c>
      <c r="AY19" s="893">
        <v>0</v>
      </c>
      <c r="AZ19" s="893">
        <v>0</v>
      </c>
      <c r="BA19" s="893">
        <v>0</v>
      </c>
      <c r="BB19" s="893">
        <v>0</v>
      </c>
      <c r="BC19" s="893">
        <v>0</v>
      </c>
      <c r="BD19" s="893">
        <v>0</v>
      </c>
      <c r="BE19" s="893">
        <v>0</v>
      </c>
      <c r="BF19" s="893">
        <v>414.07</v>
      </c>
      <c r="BG19" s="893">
        <v>0</v>
      </c>
      <c r="BH19" s="893">
        <v>414.07</v>
      </c>
      <c r="BI19" s="893">
        <v>0</v>
      </c>
      <c r="BJ19" s="893">
        <v>0</v>
      </c>
      <c r="BK19" s="893">
        <v>0</v>
      </c>
      <c r="BL19" s="893">
        <v>0</v>
      </c>
      <c r="BM19" s="893">
        <v>0</v>
      </c>
      <c r="BN19" s="893">
        <v>0</v>
      </c>
      <c r="BO19" s="893">
        <v>0</v>
      </c>
      <c r="BP19" s="893">
        <v>0</v>
      </c>
      <c r="BQ19" s="893">
        <v>0</v>
      </c>
    </row>
    <row r="20" spans="1:69">
      <c r="A20" s="894" t="s">
        <v>217</v>
      </c>
      <c r="B20" s="888" t="s">
        <v>203</v>
      </c>
      <c r="C20" s="895" t="s">
        <v>205</v>
      </c>
      <c r="D20" s="895" t="s">
        <v>205</v>
      </c>
      <c r="E20" s="895">
        <v>0</v>
      </c>
      <c r="F20" s="895">
        <v>0</v>
      </c>
      <c r="G20" s="895">
        <v>0</v>
      </c>
      <c r="H20" s="895">
        <v>0</v>
      </c>
      <c r="I20" s="895">
        <v>0</v>
      </c>
      <c r="J20" s="895">
        <v>0</v>
      </c>
      <c r="K20" s="895">
        <v>0</v>
      </c>
      <c r="L20" s="895">
        <v>0</v>
      </c>
      <c r="M20" s="895">
        <v>0</v>
      </c>
      <c r="N20" s="895">
        <v>0</v>
      </c>
      <c r="O20" s="895">
        <v>0</v>
      </c>
      <c r="P20" s="895">
        <v>0</v>
      </c>
      <c r="Q20" s="895">
        <v>0</v>
      </c>
      <c r="R20" s="895">
        <v>0</v>
      </c>
      <c r="S20" s="895">
        <v>0</v>
      </c>
      <c r="T20" s="895">
        <v>0</v>
      </c>
      <c r="U20" s="895">
        <v>0</v>
      </c>
      <c r="V20" s="895">
        <v>0</v>
      </c>
      <c r="W20" s="895">
        <v>0</v>
      </c>
      <c r="X20" s="895">
        <v>0</v>
      </c>
      <c r="Y20" s="895">
        <v>0</v>
      </c>
      <c r="Z20" s="895">
        <v>0</v>
      </c>
      <c r="AA20" s="895">
        <v>0</v>
      </c>
      <c r="AB20" s="895">
        <v>0</v>
      </c>
      <c r="AC20" s="895" t="s">
        <v>205</v>
      </c>
      <c r="AD20" s="895">
        <v>0</v>
      </c>
      <c r="AE20" s="895">
        <v>0</v>
      </c>
      <c r="AF20" s="895">
        <v>0</v>
      </c>
      <c r="AG20" s="895">
        <v>0</v>
      </c>
      <c r="AH20" s="895">
        <v>0</v>
      </c>
      <c r="AI20" s="895">
        <v>0</v>
      </c>
      <c r="AJ20" s="895">
        <v>0</v>
      </c>
      <c r="AK20" s="895">
        <v>0</v>
      </c>
      <c r="AL20" s="895">
        <v>0</v>
      </c>
      <c r="AM20" s="895">
        <v>0</v>
      </c>
      <c r="AN20" s="895">
        <v>0</v>
      </c>
      <c r="AO20" s="895">
        <v>0</v>
      </c>
      <c r="AP20" s="895">
        <v>0</v>
      </c>
      <c r="AQ20" s="895">
        <v>0</v>
      </c>
      <c r="AR20" s="895">
        <v>0</v>
      </c>
      <c r="AS20" s="895">
        <v>0</v>
      </c>
      <c r="AT20" s="895">
        <v>0</v>
      </c>
      <c r="AU20" s="895">
        <v>0</v>
      </c>
      <c r="AV20" s="895">
        <v>0</v>
      </c>
      <c r="AW20" s="895">
        <v>0</v>
      </c>
      <c r="AX20" s="895">
        <v>0</v>
      </c>
      <c r="AY20" s="895">
        <v>0</v>
      </c>
      <c r="AZ20" s="895">
        <v>0</v>
      </c>
      <c r="BA20" s="895">
        <v>0</v>
      </c>
      <c r="BB20" s="895">
        <v>0</v>
      </c>
      <c r="BC20" s="895">
        <v>0</v>
      </c>
      <c r="BD20" s="895">
        <v>0</v>
      </c>
      <c r="BE20" s="895">
        <v>0</v>
      </c>
      <c r="BF20" s="895">
        <v>457.28</v>
      </c>
      <c r="BG20" s="895">
        <v>0</v>
      </c>
      <c r="BH20" s="895">
        <v>457.28</v>
      </c>
      <c r="BI20" s="895">
        <v>0</v>
      </c>
      <c r="BJ20" s="895">
        <v>0</v>
      </c>
      <c r="BK20" s="895">
        <v>0</v>
      </c>
      <c r="BL20" s="895">
        <v>0</v>
      </c>
      <c r="BM20" s="895">
        <v>0</v>
      </c>
      <c r="BN20" s="895">
        <v>0</v>
      </c>
      <c r="BO20" s="895">
        <v>0</v>
      </c>
      <c r="BP20" s="895">
        <v>0</v>
      </c>
      <c r="BQ20" s="895">
        <v>0</v>
      </c>
    </row>
    <row r="21" spans="1:69">
      <c r="A21" s="894" t="s">
        <v>218</v>
      </c>
      <c r="B21" s="888" t="s">
        <v>203</v>
      </c>
      <c r="C21" s="893" t="s">
        <v>205</v>
      </c>
      <c r="D21" s="893" t="s">
        <v>205</v>
      </c>
      <c r="E21" s="893">
        <v>0</v>
      </c>
      <c r="F21" s="893">
        <v>0</v>
      </c>
      <c r="G21" s="893">
        <v>0</v>
      </c>
      <c r="H21" s="893">
        <v>36.01</v>
      </c>
      <c r="I21" s="893">
        <v>62.26</v>
      </c>
      <c r="J21" s="893">
        <v>0</v>
      </c>
      <c r="K21" s="893">
        <v>0</v>
      </c>
      <c r="L21" s="893">
        <v>0</v>
      </c>
      <c r="M21" s="893">
        <v>0</v>
      </c>
      <c r="N21" s="893">
        <v>0</v>
      </c>
      <c r="O21" s="893">
        <v>0</v>
      </c>
      <c r="P21" s="893">
        <v>0</v>
      </c>
      <c r="Q21" s="893">
        <v>0</v>
      </c>
      <c r="R21" s="893">
        <v>0</v>
      </c>
      <c r="S21" s="893">
        <v>0</v>
      </c>
      <c r="T21" s="893">
        <v>0</v>
      </c>
      <c r="U21" s="893">
        <v>0</v>
      </c>
      <c r="V21" s="893">
        <v>0</v>
      </c>
      <c r="W21" s="893">
        <v>0</v>
      </c>
      <c r="X21" s="893">
        <v>0</v>
      </c>
      <c r="Y21" s="893">
        <v>0</v>
      </c>
      <c r="Z21" s="893">
        <v>0</v>
      </c>
      <c r="AA21" s="893">
        <v>0</v>
      </c>
      <c r="AB21" s="893">
        <v>126.86</v>
      </c>
      <c r="AC21" s="893" t="s">
        <v>205</v>
      </c>
      <c r="AD21" s="893">
        <v>0</v>
      </c>
      <c r="AE21" s="893">
        <v>0</v>
      </c>
      <c r="AF21" s="893">
        <v>0</v>
      </c>
      <c r="AG21" s="893">
        <v>0</v>
      </c>
      <c r="AH21" s="893">
        <v>0</v>
      </c>
      <c r="AI21" s="893">
        <v>0</v>
      </c>
      <c r="AJ21" s="893">
        <v>0</v>
      </c>
      <c r="AK21" s="893">
        <v>0</v>
      </c>
      <c r="AL21" s="893">
        <v>0</v>
      </c>
      <c r="AM21" s="893">
        <v>0</v>
      </c>
      <c r="AN21" s="893">
        <v>0</v>
      </c>
      <c r="AO21" s="893">
        <v>0</v>
      </c>
      <c r="AP21" s="893">
        <v>0</v>
      </c>
      <c r="AQ21" s="893">
        <v>0</v>
      </c>
      <c r="AR21" s="893">
        <v>0</v>
      </c>
      <c r="AS21" s="893">
        <v>0</v>
      </c>
      <c r="AT21" s="893">
        <v>0</v>
      </c>
      <c r="AU21" s="893">
        <v>0</v>
      </c>
      <c r="AV21" s="893">
        <v>0</v>
      </c>
      <c r="AW21" s="893">
        <v>0</v>
      </c>
      <c r="AX21" s="893">
        <v>0</v>
      </c>
      <c r="AY21" s="893">
        <v>0</v>
      </c>
      <c r="AZ21" s="893">
        <v>0</v>
      </c>
      <c r="BA21" s="893">
        <v>0</v>
      </c>
      <c r="BB21" s="893">
        <v>0</v>
      </c>
      <c r="BC21" s="893">
        <v>0</v>
      </c>
      <c r="BD21" s="893">
        <v>0</v>
      </c>
      <c r="BE21" s="893">
        <v>0</v>
      </c>
      <c r="BF21" s="893">
        <v>169.23</v>
      </c>
      <c r="BG21" s="893">
        <v>3.01</v>
      </c>
      <c r="BH21" s="893">
        <v>397.37</v>
      </c>
      <c r="BI21" s="893">
        <v>0</v>
      </c>
      <c r="BJ21" s="893">
        <v>0</v>
      </c>
      <c r="BK21" s="893">
        <v>0</v>
      </c>
      <c r="BL21" s="893">
        <v>0</v>
      </c>
      <c r="BM21" s="893">
        <v>0</v>
      </c>
      <c r="BN21" s="893">
        <v>0</v>
      </c>
      <c r="BO21" s="893">
        <v>0</v>
      </c>
      <c r="BP21" s="893">
        <v>0</v>
      </c>
      <c r="BQ21" s="893">
        <v>0</v>
      </c>
    </row>
    <row r="22" spans="1:69">
      <c r="A22" s="894" t="s">
        <v>219</v>
      </c>
      <c r="B22" s="888" t="s">
        <v>203</v>
      </c>
      <c r="C22" s="895" t="s">
        <v>205</v>
      </c>
      <c r="D22" s="895" t="s">
        <v>205</v>
      </c>
      <c r="E22" s="895">
        <v>0</v>
      </c>
      <c r="F22" s="895">
        <v>0</v>
      </c>
      <c r="G22" s="895">
        <v>0</v>
      </c>
      <c r="H22" s="895">
        <v>0</v>
      </c>
      <c r="I22" s="895">
        <v>0</v>
      </c>
      <c r="J22" s="895">
        <v>0</v>
      </c>
      <c r="K22" s="895">
        <v>0</v>
      </c>
      <c r="L22" s="895">
        <v>0</v>
      </c>
      <c r="M22" s="895">
        <v>0</v>
      </c>
      <c r="N22" s="895">
        <v>0</v>
      </c>
      <c r="O22" s="895">
        <v>0</v>
      </c>
      <c r="P22" s="895">
        <v>0</v>
      </c>
      <c r="Q22" s="895">
        <v>0</v>
      </c>
      <c r="R22" s="895">
        <v>0</v>
      </c>
      <c r="S22" s="895">
        <v>0</v>
      </c>
      <c r="T22" s="895">
        <v>0</v>
      </c>
      <c r="U22" s="895">
        <v>0</v>
      </c>
      <c r="V22" s="895">
        <v>0</v>
      </c>
      <c r="W22" s="895">
        <v>0</v>
      </c>
      <c r="X22" s="895">
        <v>0</v>
      </c>
      <c r="Y22" s="895">
        <v>0</v>
      </c>
      <c r="Z22" s="895">
        <v>0</v>
      </c>
      <c r="AA22" s="895">
        <v>0</v>
      </c>
      <c r="AB22" s="895">
        <v>1.8</v>
      </c>
      <c r="AC22" s="895" t="s">
        <v>205</v>
      </c>
      <c r="AD22" s="895">
        <v>0</v>
      </c>
      <c r="AE22" s="895">
        <v>0</v>
      </c>
      <c r="AF22" s="895">
        <v>0</v>
      </c>
      <c r="AG22" s="895">
        <v>0</v>
      </c>
      <c r="AH22" s="895">
        <v>0</v>
      </c>
      <c r="AI22" s="895">
        <v>0</v>
      </c>
      <c r="AJ22" s="895">
        <v>0</v>
      </c>
      <c r="AK22" s="895">
        <v>0</v>
      </c>
      <c r="AL22" s="895">
        <v>0</v>
      </c>
      <c r="AM22" s="895">
        <v>0</v>
      </c>
      <c r="AN22" s="895">
        <v>0</v>
      </c>
      <c r="AO22" s="895">
        <v>0</v>
      </c>
      <c r="AP22" s="895">
        <v>0</v>
      </c>
      <c r="AQ22" s="895">
        <v>0</v>
      </c>
      <c r="AR22" s="895">
        <v>0</v>
      </c>
      <c r="AS22" s="895">
        <v>0</v>
      </c>
      <c r="AT22" s="895">
        <v>0</v>
      </c>
      <c r="AU22" s="895">
        <v>0</v>
      </c>
      <c r="AV22" s="895">
        <v>0</v>
      </c>
      <c r="AW22" s="895">
        <v>0</v>
      </c>
      <c r="AX22" s="895">
        <v>0</v>
      </c>
      <c r="AY22" s="895">
        <v>0</v>
      </c>
      <c r="AZ22" s="895">
        <v>0</v>
      </c>
      <c r="BA22" s="895">
        <v>0</v>
      </c>
      <c r="BB22" s="895">
        <v>0</v>
      </c>
      <c r="BC22" s="895">
        <v>0</v>
      </c>
      <c r="BD22" s="895">
        <v>0</v>
      </c>
      <c r="BE22" s="895">
        <v>0</v>
      </c>
      <c r="BF22" s="895">
        <v>342.06</v>
      </c>
      <c r="BG22" s="895">
        <v>0</v>
      </c>
      <c r="BH22" s="895">
        <v>343.86</v>
      </c>
      <c r="BI22" s="895">
        <v>0</v>
      </c>
      <c r="BJ22" s="895">
        <v>0</v>
      </c>
      <c r="BK22" s="895">
        <v>0</v>
      </c>
      <c r="BL22" s="895">
        <v>0</v>
      </c>
      <c r="BM22" s="895">
        <v>0</v>
      </c>
      <c r="BN22" s="895">
        <v>0</v>
      </c>
      <c r="BO22" s="895">
        <v>0</v>
      </c>
      <c r="BP22" s="895">
        <v>0</v>
      </c>
      <c r="BQ22" s="895">
        <v>0</v>
      </c>
    </row>
    <row r="23" customFormat="1" ht="19.5" spans="1:69">
      <c r="A23" s="889" t="s">
        <v>220</v>
      </c>
      <c r="B23" s="890" t="s">
        <v>203</v>
      </c>
      <c r="C23" s="891" t="s">
        <v>205</v>
      </c>
      <c r="D23" s="891" t="s">
        <v>205</v>
      </c>
      <c r="E23" s="891">
        <v>0</v>
      </c>
      <c r="F23" s="891">
        <v>0</v>
      </c>
      <c r="G23" s="891">
        <v>0</v>
      </c>
      <c r="H23" s="891">
        <v>0</v>
      </c>
      <c r="I23" s="891">
        <v>0</v>
      </c>
      <c r="J23" s="891">
        <v>0</v>
      </c>
      <c r="K23" s="891">
        <v>0</v>
      </c>
      <c r="L23" s="891">
        <v>0</v>
      </c>
      <c r="M23" s="891">
        <v>0</v>
      </c>
      <c r="N23" s="891">
        <v>0</v>
      </c>
      <c r="O23" s="891">
        <v>0</v>
      </c>
      <c r="P23" s="891">
        <v>0</v>
      </c>
      <c r="Q23" s="891">
        <v>0</v>
      </c>
      <c r="R23" s="891">
        <v>0</v>
      </c>
      <c r="S23" s="891">
        <v>0</v>
      </c>
      <c r="T23" s="891">
        <v>0</v>
      </c>
      <c r="U23" s="891">
        <v>0</v>
      </c>
      <c r="V23" s="891">
        <v>0</v>
      </c>
      <c r="W23" s="891">
        <v>0</v>
      </c>
      <c r="X23" s="891">
        <v>0</v>
      </c>
      <c r="Y23" s="891">
        <v>0</v>
      </c>
      <c r="Z23" s="891">
        <v>0</v>
      </c>
      <c r="AA23" s="891">
        <v>0</v>
      </c>
      <c r="AB23" s="891">
        <v>0</v>
      </c>
      <c r="AC23" s="891" t="s">
        <v>205</v>
      </c>
      <c r="AD23" s="891">
        <v>0</v>
      </c>
      <c r="AE23" s="891">
        <v>0</v>
      </c>
      <c r="AF23" s="891">
        <v>0</v>
      </c>
      <c r="AG23" s="891">
        <v>0</v>
      </c>
      <c r="AH23" s="891">
        <v>0</v>
      </c>
      <c r="AI23" s="891">
        <v>0</v>
      </c>
      <c r="AJ23" s="891">
        <v>0</v>
      </c>
      <c r="AK23" s="891">
        <v>0</v>
      </c>
      <c r="AL23" s="891">
        <v>0</v>
      </c>
      <c r="AM23" s="891">
        <v>0</v>
      </c>
      <c r="AN23" s="891">
        <v>0</v>
      </c>
      <c r="AO23" s="891">
        <v>0</v>
      </c>
      <c r="AP23" s="891">
        <v>0</v>
      </c>
      <c r="AQ23" s="891">
        <v>43.58</v>
      </c>
      <c r="AR23" s="891">
        <v>1680</v>
      </c>
      <c r="AS23" s="891">
        <v>5498.98</v>
      </c>
      <c r="AT23" s="891">
        <v>0</v>
      </c>
      <c r="AU23" s="891">
        <v>0</v>
      </c>
      <c r="AV23" s="891">
        <v>39.98</v>
      </c>
      <c r="AW23" s="891">
        <v>0</v>
      </c>
      <c r="AX23" s="891">
        <v>0</v>
      </c>
      <c r="AY23" s="891">
        <v>0</v>
      </c>
      <c r="AZ23" s="891">
        <v>0</v>
      </c>
      <c r="BA23" s="891">
        <v>0</v>
      </c>
      <c r="BB23" s="891">
        <v>0</v>
      </c>
      <c r="BC23" s="891">
        <v>0</v>
      </c>
      <c r="BD23" s="891">
        <v>0</v>
      </c>
      <c r="BE23" s="891">
        <v>0</v>
      </c>
      <c r="BF23" s="891">
        <v>0</v>
      </c>
      <c r="BG23" s="891">
        <v>0</v>
      </c>
      <c r="BH23" s="891">
        <v>7262.55</v>
      </c>
      <c r="BI23" s="891">
        <v>0</v>
      </c>
      <c r="BJ23" s="891">
        <v>0</v>
      </c>
      <c r="BK23" s="891">
        <v>0</v>
      </c>
      <c r="BL23" s="891">
        <v>0</v>
      </c>
      <c r="BM23" s="891">
        <v>0</v>
      </c>
      <c r="BN23" s="891">
        <v>0</v>
      </c>
      <c r="BO23" s="891">
        <v>0</v>
      </c>
      <c r="BP23" s="891">
        <v>0</v>
      </c>
      <c r="BQ23" s="891">
        <v>0</v>
      </c>
    </row>
    <row r="24" spans="1:1">
      <c r="A24" s="896" t="s">
        <v>277</v>
      </c>
    </row>
    <row r="25" spans="1:1">
      <c r="A25" s="897" t="s">
        <v>222</v>
      </c>
    </row>
    <row r="26" spans="1:2">
      <c r="A26" s="898" t="s">
        <v>223</v>
      </c>
      <c r="B26" s="897" t="s">
        <v>224</v>
      </c>
    </row>
    <row r="28" spans="1:5">
      <c r="A28" s="912" t="s">
        <v>225</v>
      </c>
      <c r="B28" s="912"/>
      <c r="C28" s="912"/>
      <c r="D28" s="913"/>
      <c r="E28" s="913"/>
    </row>
    <row r="29" ht="13.1" spans="1:8">
      <c r="A29" s="899" t="s">
        <v>226</v>
      </c>
      <c r="H29" s="139" t="s">
        <v>227</v>
      </c>
    </row>
    <row r="30" ht="13.5" spans="1:27">
      <c r="A30" s="139" t="s">
        <v>206</v>
      </c>
      <c r="B30" s="139">
        <v>2010</v>
      </c>
      <c r="C30" s="900" t="s">
        <v>228</v>
      </c>
      <c r="D30" s="901">
        <f t="shared" ref="D30:D44" si="0">SUM(E9:H9,K9,C9)/1000</f>
        <v>2.8868</v>
      </c>
      <c r="E30" s="139" t="s">
        <v>229</v>
      </c>
      <c r="H30" s="902" t="s">
        <v>228</v>
      </c>
      <c r="I30" s="902" t="s">
        <v>230</v>
      </c>
      <c r="J30" s="902" t="s">
        <v>231</v>
      </c>
      <c r="K30" s="900" t="s">
        <v>232</v>
      </c>
      <c r="L30" s="900" t="s">
        <v>233</v>
      </c>
      <c r="M30" s="900" t="s">
        <v>234</v>
      </c>
      <c r="N30" s="900" t="s">
        <v>235</v>
      </c>
      <c r="O30" s="900" t="s">
        <v>236</v>
      </c>
      <c r="P30" s="900" t="s">
        <v>237</v>
      </c>
      <c r="Q30" s="900" t="s">
        <v>238</v>
      </c>
      <c r="R30" s="900" t="s">
        <v>239</v>
      </c>
      <c r="S30" s="900" t="s">
        <v>240</v>
      </c>
      <c r="T30" s="900" t="s">
        <v>241</v>
      </c>
      <c r="U30" s="900" t="s">
        <v>242</v>
      </c>
      <c r="V30" s="900" t="s">
        <v>243</v>
      </c>
      <c r="W30" s="900" t="s">
        <v>244</v>
      </c>
      <c r="X30" s="900" t="s">
        <v>245</v>
      </c>
      <c r="Y30" s="900" t="s">
        <v>246</v>
      </c>
      <c r="Z30" s="900" t="s">
        <v>247</v>
      </c>
      <c r="AA30" s="900" t="s">
        <v>248</v>
      </c>
    </row>
    <row r="31" ht="13.5" spans="1:27">
      <c r="A31" s="903" t="s">
        <v>207</v>
      </c>
      <c r="B31" s="139">
        <v>2010</v>
      </c>
      <c r="C31" s="900" t="s">
        <v>228</v>
      </c>
      <c r="D31" s="914">
        <f>SUM(E10:H10,K10,C10)/1000+2.5</f>
        <v>2.76766</v>
      </c>
      <c r="H31" s="139" t="s">
        <v>91</v>
      </c>
      <c r="I31" s="139" t="s">
        <v>98</v>
      </c>
      <c r="J31" s="139" t="s">
        <v>97</v>
      </c>
      <c r="K31" s="139" t="s">
        <v>57</v>
      </c>
      <c r="L31" s="139" t="s">
        <v>69</v>
      </c>
      <c r="M31" s="139" t="s">
        <v>71</v>
      </c>
      <c r="N31" s="139" t="s">
        <v>72</v>
      </c>
      <c r="O31" s="139" t="s">
        <v>77</v>
      </c>
      <c r="P31" s="139" t="s">
        <v>102</v>
      </c>
      <c r="Q31" s="139" t="s">
        <v>80</v>
      </c>
      <c r="R31" s="139" t="s">
        <v>86</v>
      </c>
      <c r="S31" s="139" t="s">
        <v>103</v>
      </c>
      <c r="T31" s="139" t="s">
        <v>59</v>
      </c>
      <c r="U31" s="139" t="s">
        <v>63</v>
      </c>
      <c r="V31" s="139" t="s">
        <v>64</v>
      </c>
      <c r="W31" s="139" t="s">
        <v>105</v>
      </c>
      <c r="X31" s="139" t="s">
        <v>107</v>
      </c>
      <c r="Y31" s="139" t="s">
        <v>111</v>
      </c>
      <c r="Z31" s="139" t="s">
        <v>65</v>
      </c>
      <c r="AA31" s="139" t="s">
        <v>62</v>
      </c>
    </row>
    <row r="32" ht="13.5" spans="1:24">
      <c r="A32" s="903" t="s">
        <v>208</v>
      </c>
      <c r="B32" s="139">
        <v>2010</v>
      </c>
      <c r="C32" s="900" t="s">
        <v>228</v>
      </c>
      <c r="D32" s="901">
        <f t="shared" si="0"/>
        <v>0</v>
      </c>
      <c r="H32" s="139" t="s">
        <v>92</v>
      </c>
      <c r="I32" s="139" t="s">
        <v>100</v>
      </c>
      <c r="J32" s="139" t="s">
        <v>99</v>
      </c>
      <c r="K32" s="139" t="s">
        <v>96</v>
      </c>
      <c r="L32" s="139" t="s">
        <v>70</v>
      </c>
      <c r="N32" s="139" t="s">
        <v>73</v>
      </c>
      <c r="P32" s="139" t="s">
        <v>67</v>
      </c>
      <c r="Q32" s="139" t="s">
        <v>81</v>
      </c>
      <c r="R32" s="139" t="s">
        <v>104</v>
      </c>
      <c r="W32" s="139" t="s">
        <v>106</v>
      </c>
      <c r="X32" s="139" t="s">
        <v>108</v>
      </c>
    </row>
    <row r="33" ht="13.5" spans="1:23">
      <c r="A33" s="903" t="s">
        <v>209</v>
      </c>
      <c r="B33" s="139">
        <v>2010</v>
      </c>
      <c r="C33" s="900" t="s">
        <v>228</v>
      </c>
      <c r="D33" s="901">
        <f t="shared" si="0"/>
        <v>0.018</v>
      </c>
      <c r="H33" s="139" t="s">
        <v>93</v>
      </c>
      <c r="I33" s="139" t="s">
        <v>101</v>
      </c>
      <c r="N33" s="139" t="s">
        <v>74</v>
      </c>
      <c r="P33" s="139" t="s">
        <v>79</v>
      </c>
      <c r="Q33" s="139" t="s">
        <v>82</v>
      </c>
      <c r="R33" s="139" t="s">
        <v>60</v>
      </c>
      <c r="W33" s="139" t="s">
        <v>87</v>
      </c>
    </row>
    <row r="34" ht="13.5" spans="1:23">
      <c r="A34" s="903" t="s">
        <v>210</v>
      </c>
      <c r="B34" s="139">
        <v>2010</v>
      </c>
      <c r="C34" s="900" t="s">
        <v>228</v>
      </c>
      <c r="D34" s="901">
        <f t="shared" si="0"/>
        <v>1.15196</v>
      </c>
      <c r="H34" s="139" t="s">
        <v>94</v>
      </c>
      <c r="I34" s="139" t="s">
        <v>109</v>
      </c>
      <c r="N34" s="139" t="s">
        <v>75</v>
      </c>
      <c r="P34" s="139" t="s">
        <v>83</v>
      </c>
      <c r="Q34" s="139" t="s">
        <v>84</v>
      </c>
      <c r="W34" s="139" t="s">
        <v>88</v>
      </c>
    </row>
    <row r="35" ht="13.5" spans="1:23">
      <c r="A35" s="903" t="s">
        <v>211</v>
      </c>
      <c r="B35" s="139">
        <v>2010</v>
      </c>
      <c r="C35" s="900" t="s">
        <v>228</v>
      </c>
      <c r="D35" s="901">
        <f t="shared" si="0"/>
        <v>1.05323</v>
      </c>
      <c r="H35" s="139" t="s">
        <v>95</v>
      </c>
      <c r="N35" s="139" t="s">
        <v>76</v>
      </c>
      <c r="P35" s="139" t="s">
        <v>85</v>
      </c>
      <c r="W35" s="139" t="s">
        <v>110</v>
      </c>
    </row>
    <row r="36" ht="13.5" spans="1:23">
      <c r="A36" s="903" t="s">
        <v>212</v>
      </c>
      <c r="B36" s="139">
        <v>2010</v>
      </c>
      <c r="C36" s="900" t="s">
        <v>228</v>
      </c>
      <c r="D36" s="901">
        <f t="shared" si="0"/>
        <v>0.07201</v>
      </c>
      <c r="N36" s="139" t="s">
        <v>78</v>
      </c>
      <c r="W36" s="139" t="s">
        <v>89</v>
      </c>
    </row>
    <row r="37" ht="13.5" spans="1:4">
      <c r="A37" s="903" t="s">
        <v>213</v>
      </c>
      <c r="B37" s="139">
        <v>2010</v>
      </c>
      <c r="C37" s="900" t="s">
        <v>228</v>
      </c>
      <c r="D37" s="901">
        <f t="shared" si="0"/>
        <v>0.05401</v>
      </c>
    </row>
    <row r="38" ht="13.5" spans="1:4">
      <c r="A38" s="903" t="s">
        <v>214</v>
      </c>
      <c r="B38" s="139">
        <v>2010</v>
      </c>
      <c r="C38" s="900" t="s">
        <v>228</v>
      </c>
      <c r="D38" s="901">
        <f t="shared" si="0"/>
        <v>0.234</v>
      </c>
    </row>
    <row r="39" ht="13.5" spans="1:4">
      <c r="A39" s="903" t="s">
        <v>215</v>
      </c>
      <c r="B39" s="139">
        <v>2010</v>
      </c>
      <c r="C39" s="900" t="s">
        <v>228</v>
      </c>
      <c r="D39" s="901">
        <f t="shared" si="0"/>
        <v>0</v>
      </c>
    </row>
    <row r="40" ht="13.5" spans="1:4">
      <c r="A40" s="903" t="s">
        <v>216</v>
      </c>
      <c r="B40" s="139">
        <v>2010</v>
      </c>
      <c r="C40" s="900" t="s">
        <v>228</v>
      </c>
      <c r="D40" s="901">
        <f t="shared" si="0"/>
        <v>0</v>
      </c>
    </row>
    <row r="41" ht="13.5" spans="1:4">
      <c r="A41" s="903" t="s">
        <v>217</v>
      </c>
      <c r="B41" s="139">
        <v>2010</v>
      </c>
      <c r="C41" s="900" t="s">
        <v>228</v>
      </c>
      <c r="D41" s="901">
        <f t="shared" si="0"/>
        <v>0</v>
      </c>
    </row>
    <row r="42" ht="13.5" spans="1:4">
      <c r="A42" s="903" t="s">
        <v>218</v>
      </c>
      <c r="B42" s="139">
        <v>2010</v>
      </c>
      <c r="C42" s="900" t="s">
        <v>228</v>
      </c>
      <c r="D42" s="901">
        <f t="shared" si="0"/>
        <v>0.03601</v>
      </c>
    </row>
    <row r="43" ht="13.5" spans="1:4">
      <c r="A43" s="903" t="s">
        <v>219</v>
      </c>
      <c r="B43" s="139">
        <v>2010</v>
      </c>
      <c r="C43" s="900" t="s">
        <v>228</v>
      </c>
      <c r="D43" s="901">
        <f t="shared" si="0"/>
        <v>0</v>
      </c>
    </row>
    <row r="44" ht="13.5" spans="1:4">
      <c r="A44" s="904" t="s">
        <v>249</v>
      </c>
      <c r="B44" s="139">
        <v>2010</v>
      </c>
      <c r="C44" s="900" t="s">
        <v>228</v>
      </c>
      <c r="D44" s="901">
        <f t="shared" si="0"/>
        <v>0</v>
      </c>
    </row>
    <row r="45" ht="13.5" spans="1:5">
      <c r="A45" s="139" t="s">
        <v>206</v>
      </c>
      <c r="B45" s="139">
        <v>2010</v>
      </c>
      <c r="C45" s="900" t="s">
        <v>230</v>
      </c>
      <c r="D45" s="901">
        <f>SUM(I9:J9,AA9)/1000</f>
        <v>0.33792</v>
      </c>
      <c r="E45" s="139" t="s">
        <v>250</v>
      </c>
    </row>
    <row r="46" ht="13.5" spans="1:4">
      <c r="A46" s="903" t="s">
        <v>207</v>
      </c>
      <c r="B46" s="139">
        <v>2010</v>
      </c>
      <c r="C46" s="900" t="s">
        <v>230</v>
      </c>
      <c r="D46" s="901">
        <f t="shared" ref="D46:D59" si="1">SUM(I10:J10,AA10)/1000</f>
        <v>0</v>
      </c>
    </row>
    <row r="47" ht="13.5" spans="1:4">
      <c r="A47" s="903" t="s">
        <v>208</v>
      </c>
      <c r="B47" s="139">
        <v>2010</v>
      </c>
      <c r="C47" s="900" t="s">
        <v>230</v>
      </c>
      <c r="D47" s="901">
        <f t="shared" si="1"/>
        <v>0</v>
      </c>
    </row>
    <row r="48" ht="13.5" spans="1:4">
      <c r="A48" s="903" t="s">
        <v>209</v>
      </c>
      <c r="B48" s="139">
        <v>2010</v>
      </c>
      <c r="C48" s="900" t="s">
        <v>230</v>
      </c>
      <c r="D48" s="901">
        <f t="shared" si="1"/>
        <v>0</v>
      </c>
    </row>
    <row r="49" ht="13.5" spans="1:4">
      <c r="A49" s="903" t="s">
        <v>210</v>
      </c>
      <c r="B49" s="139">
        <v>2010</v>
      </c>
      <c r="C49" s="900" t="s">
        <v>230</v>
      </c>
      <c r="D49" s="901">
        <f t="shared" si="1"/>
        <v>0.16898</v>
      </c>
    </row>
    <row r="50" ht="13.5" spans="1:4">
      <c r="A50" s="903" t="s">
        <v>211</v>
      </c>
      <c r="B50" s="139">
        <v>2010</v>
      </c>
      <c r="C50" s="900" t="s">
        <v>230</v>
      </c>
      <c r="D50" s="901">
        <f t="shared" si="1"/>
        <v>0</v>
      </c>
    </row>
    <row r="51" ht="13.5" spans="1:4">
      <c r="A51" s="903" t="s">
        <v>212</v>
      </c>
      <c r="B51" s="139">
        <v>2010</v>
      </c>
      <c r="C51" s="900" t="s">
        <v>230</v>
      </c>
      <c r="D51" s="901">
        <f t="shared" si="1"/>
        <v>0</v>
      </c>
    </row>
    <row r="52" ht="13.5" spans="1:4">
      <c r="A52" s="903" t="s">
        <v>213</v>
      </c>
      <c r="B52" s="139">
        <v>2010</v>
      </c>
      <c r="C52" s="900" t="s">
        <v>230</v>
      </c>
      <c r="D52" s="901">
        <f t="shared" si="1"/>
        <v>0</v>
      </c>
    </row>
    <row r="53" ht="13.5" spans="1:4">
      <c r="A53" s="903" t="s">
        <v>214</v>
      </c>
      <c r="B53" s="139">
        <v>2010</v>
      </c>
      <c r="C53" s="900" t="s">
        <v>230</v>
      </c>
      <c r="D53" s="901">
        <f t="shared" si="1"/>
        <v>0.10672</v>
      </c>
    </row>
    <row r="54" ht="13.5" spans="1:4">
      <c r="A54" s="903" t="s">
        <v>215</v>
      </c>
      <c r="B54" s="139">
        <v>2010</v>
      </c>
      <c r="C54" s="900" t="s">
        <v>230</v>
      </c>
      <c r="D54" s="901">
        <f t="shared" si="1"/>
        <v>0</v>
      </c>
    </row>
    <row r="55" ht="13.5" spans="1:4">
      <c r="A55" s="903" t="s">
        <v>216</v>
      </c>
      <c r="B55" s="139">
        <v>2010</v>
      </c>
      <c r="C55" s="900" t="s">
        <v>230</v>
      </c>
      <c r="D55" s="901">
        <f t="shared" si="1"/>
        <v>0</v>
      </c>
    </row>
    <row r="56" ht="13.5" spans="1:4">
      <c r="A56" s="903" t="s">
        <v>217</v>
      </c>
      <c r="B56" s="139">
        <v>2010</v>
      </c>
      <c r="C56" s="900" t="s">
        <v>230</v>
      </c>
      <c r="D56" s="901">
        <f t="shared" si="1"/>
        <v>0</v>
      </c>
    </row>
    <row r="57" ht="13.5" spans="1:4">
      <c r="A57" s="903" t="s">
        <v>218</v>
      </c>
      <c r="B57" s="139">
        <v>2010</v>
      </c>
      <c r="C57" s="900" t="s">
        <v>230</v>
      </c>
      <c r="D57" s="901">
        <f t="shared" si="1"/>
        <v>0.06226</v>
      </c>
    </row>
    <row r="58" ht="13.5" spans="1:4">
      <c r="A58" s="903" t="s">
        <v>219</v>
      </c>
      <c r="B58" s="139">
        <v>2010</v>
      </c>
      <c r="C58" s="900" t="s">
        <v>230</v>
      </c>
      <c r="D58" s="901">
        <f t="shared" si="1"/>
        <v>0</v>
      </c>
    </row>
    <row r="59" ht="13.5" spans="1:4">
      <c r="A59" s="904" t="s">
        <v>249</v>
      </c>
      <c r="B59" s="139">
        <v>2010</v>
      </c>
      <c r="C59" s="900" t="s">
        <v>230</v>
      </c>
      <c r="D59" s="901">
        <f t="shared" si="1"/>
        <v>0</v>
      </c>
    </row>
    <row r="60" ht="13.5" spans="1:5">
      <c r="A60" s="139" t="s">
        <v>206</v>
      </c>
      <c r="B60" s="139">
        <v>2010</v>
      </c>
      <c r="C60" s="900" t="s">
        <v>231</v>
      </c>
      <c r="D60" s="901">
        <f t="shared" ref="D60:D74" si="2">SUM(N9:O9,D9)/1000</f>
        <v>0</v>
      </c>
      <c r="E60" s="139" t="s">
        <v>251</v>
      </c>
    </row>
    <row r="61" ht="13.5" spans="1:4">
      <c r="A61" s="903" t="s">
        <v>207</v>
      </c>
      <c r="B61" s="139">
        <v>2010</v>
      </c>
      <c r="C61" s="900" t="s">
        <v>231</v>
      </c>
      <c r="D61" s="901">
        <f t="shared" si="2"/>
        <v>0</v>
      </c>
    </row>
    <row r="62" ht="13.5" spans="1:4">
      <c r="A62" s="903" t="s">
        <v>208</v>
      </c>
      <c r="B62" s="139">
        <v>2010</v>
      </c>
      <c r="C62" s="900" t="s">
        <v>231</v>
      </c>
      <c r="D62" s="901">
        <f t="shared" si="2"/>
        <v>0</v>
      </c>
    </row>
    <row r="63" ht="13.5" spans="1:4">
      <c r="A63" s="903" t="s">
        <v>209</v>
      </c>
      <c r="B63" s="139">
        <v>2010</v>
      </c>
      <c r="C63" s="900" t="s">
        <v>231</v>
      </c>
      <c r="D63" s="901">
        <f t="shared" si="2"/>
        <v>0</v>
      </c>
    </row>
    <row r="64" ht="13.5" spans="1:4">
      <c r="A64" s="903" t="s">
        <v>210</v>
      </c>
      <c r="B64" s="139">
        <v>2010</v>
      </c>
      <c r="C64" s="900" t="s">
        <v>231</v>
      </c>
      <c r="D64" s="901">
        <f t="shared" si="2"/>
        <v>0</v>
      </c>
    </row>
    <row r="65" ht="13.5" spans="1:4">
      <c r="A65" s="903" t="s">
        <v>211</v>
      </c>
      <c r="B65" s="139">
        <v>2010</v>
      </c>
      <c r="C65" s="900" t="s">
        <v>231</v>
      </c>
      <c r="D65" s="901">
        <f t="shared" si="2"/>
        <v>0</v>
      </c>
    </row>
    <row r="66" ht="13.5" spans="1:4">
      <c r="A66" s="903" t="s">
        <v>212</v>
      </c>
      <c r="B66" s="139">
        <v>2010</v>
      </c>
      <c r="C66" s="900" t="s">
        <v>231</v>
      </c>
      <c r="D66" s="901">
        <f t="shared" si="2"/>
        <v>0</v>
      </c>
    </row>
    <row r="67" ht="13.5" spans="1:4">
      <c r="A67" s="903" t="s">
        <v>213</v>
      </c>
      <c r="B67" s="139">
        <v>2010</v>
      </c>
      <c r="C67" s="900" t="s">
        <v>231</v>
      </c>
      <c r="D67" s="901">
        <f t="shared" si="2"/>
        <v>0</v>
      </c>
    </row>
    <row r="68" ht="13.5" spans="1:4">
      <c r="A68" s="903" t="s">
        <v>214</v>
      </c>
      <c r="B68" s="139">
        <v>2010</v>
      </c>
      <c r="C68" s="900" t="s">
        <v>231</v>
      </c>
      <c r="D68" s="901">
        <f t="shared" si="2"/>
        <v>0</v>
      </c>
    </row>
    <row r="69" ht="13.5" spans="1:4">
      <c r="A69" s="903" t="s">
        <v>215</v>
      </c>
      <c r="B69" s="139">
        <v>2010</v>
      </c>
      <c r="C69" s="900" t="s">
        <v>231</v>
      </c>
      <c r="D69" s="901">
        <f t="shared" si="2"/>
        <v>0</v>
      </c>
    </row>
    <row r="70" ht="13.5" spans="1:4">
      <c r="A70" s="903" t="s">
        <v>216</v>
      </c>
      <c r="B70" s="139">
        <v>2010</v>
      </c>
      <c r="C70" s="900" t="s">
        <v>231</v>
      </c>
      <c r="D70" s="901">
        <f t="shared" si="2"/>
        <v>0</v>
      </c>
    </row>
    <row r="71" ht="13.5" spans="1:4">
      <c r="A71" s="903" t="s">
        <v>217</v>
      </c>
      <c r="B71" s="139">
        <v>2010</v>
      </c>
      <c r="C71" s="900" t="s">
        <v>231</v>
      </c>
      <c r="D71" s="901">
        <f t="shared" si="2"/>
        <v>0</v>
      </c>
    </row>
    <row r="72" ht="13.5" spans="1:4">
      <c r="A72" s="903" t="s">
        <v>218</v>
      </c>
      <c r="B72" s="139">
        <v>2010</v>
      </c>
      <c r="C72" s="900" t="s">
        <v>231</v>
      </c>
      <c r="D72" s="901">
        <f t="shared" si="2"/>
        <v>0</v>
      </c>
    </row>
    <row r="73" ht="13.5" spans="1:4">
      <c r="A73" s="903" t="s">
        <v>219</v>
      </c>
      <c r="B73" s="139">
        <v>2010</v>
      </c>
      <c r="C73" s="900" t="s">
        <v>231</v>
      </c>
      <c r="D73" s="901">
        <f t="shared" si="2"/>
        <v>0</v>
      </c>
    </row>
    <row r="74" ht="13.5" spans="1:4">
      <c r="A74" s="904" t="s">
        <v>249</v>
      </c>
      <c r="B74" s="139">
        <v>2010</v>
      </c>
      <c r="C74" s="900" t="s">
        <v>231</v>
      </c>
      <c r="D74" s="901">
        <f t="shared" si="2"/>
        <v>0</v>
      </c>
    </row>
    <row r="75" ht="13.5" spans="1:5">
      <c r="A75" s="139" t="s">
        <v>206</v>
      </c>
      <c r="B75" s="139">
        <v>2010</v>
      </c>
      <c r="C75" s="900" t="s">
        <v>232</v>
      </c>
      <c r="D75" s="901">
        <f>SUM(L9:M9)/1000</f>
        <v>0.3766</v>
      </c>
      <c r="E75" s="139" t="s">
        <v>252</v>
      </c>
    </row>
    <row r="76" ht="13.5" spans="1:4">
      <c r="A76" s="903" t="s">
        <v>207</v>
      </c>
      <c r="B76" s="139">
        <v>2010</v>
      </c>
      <c r="C76" s="900" t="s">
        <v>232</v>
      </c>
      <c r="D76" s="914">
        <f>SUM(L10:M10)/1000+IIS!CE29</f>
        <v>6.07844646225</v>
      </c>
    </row>
    <row r="77" ht="13.5" spans="1:4">
      <c r="A77" s="903" t="s">
        <v>208</v>
      </c>
      <c r="B77" s="139">
        <v>2010</v>
      </c>
      <c r="C77" s="900" t="s">
        <v>232</v>
      </c>
      <c r="D77" s="901">
        <f t="shared" ref="D77:D89" si="3">SUM(L11:M11)/1000</f>
        <v>0</v>
      </c>
    </row>
    <row r="78" ht="13.5" spans="1:4">
      <c r="A78" s="903" t="s">
        <v>209</v>
      </c>
      <c r="B78" s="139">
        <v>2010</v>
      </c>
      <c r="C78" s="900" t="s">
        <v>232</v>
      </c>
      <c r="D78" s="901">
        <f t="shared" si="3"/>
        <v>0</v>
      </c>
    </row>
    <row r="79" ht="13.5" spans="1:4">
      <c r="A79" s="903" t="s">
        <v>210</v>
      </c>
      <c r="B79" s="139">
        <v>2010</v>
      </c>
      <c r="C79" s="900" t="s">
        <v>232</v>
      </c>
      <c r="D79" s="901">
        <f t="shared" si="3"/>
        <v>0.3766</v>
      </c>
    </row>
    <row r="80" ht="13.5" spans="1:4">
      <c r="A80" s="903" t="s">
        <v>211</v>
      </c>
      <c r="B80" s="139">
        <v>2010</v>
      </c>
      <c r="C80" s="900" t="s">
        <v>232</v>
      </c>
      <c r="D80" s="901">
        <f t="shared" si="3"/>
        <v>0</v>
      </c>
    </row>
    <row r="81" ht="13.5" spans="1:4">
      <c r="A81" s="903" t="s">
        <v>212</v>
      </c>
      <c r="B81" s="139">
        <v>2010</v>
      </c>
      <c r="C81" s="900" t="s">
        <v>232</v>
      </c>
      <c r="D81" s="901">
        <f t="shared" si="3"/>
        <v>0</v>
      </c>
    </row>
    <row r="82" ht="13.5" spans="1:4">
      <c r="A82" s="903" t="s">
        <v>213</v>
      </c>
      <c r="B82" s="139">
        <v>2010</v>
      </c>
      <c r="C82" s="900" t="s">
        <v>232</v>
      </c>
      <c r="D82" s="901">
        <f t="shared" si="3"/>
        <v>0</v>
      </c>
    </row>
    <row r="83" ht="13.5" spans="1:4">
      <c r="A83" s="903" t="s">
        <v>214</v>
      </c>
      <c r="B83" s="139">
        <v>2010</v>
      </c>
      <c r="C83" s="900" t="s">
        <v>232</v>
      </c>
      <c r="D83" s="901">
        <f t="shared" si="3"/>
        <v>0</v>
      </c>
    </row>
    <row r="84" ht="13.5" spans="1:4">
      <c r="A84" s="903" t="s">
        <v>215</v>
      </c>
      <c r="B84" s="139">
        <v>2010</v>
      </c>
      <c r="C84" s="900" t="s">
        <v>232</v>
      </c>
      <c r="D84" s="901">
        <f t="shared" si="3"/>
        <v>0</v>
      </c>
    </row>
    <row r="85" ht="13.5" spans="1:4">
      <c r="A85" s="903" t="s">
        <v>216</v>
      </c>
      <c r="B85" s="139">
        <v>2010</v>
      </c>
      <c r="C85" s="900" t="s">
        <v>232</v>
      </c>
      <c r="D85" s="901">
        <f t="shared" si="3"/>
        <v>0</v>
      </c>
    </row>
    <row r="86" ht="13.5" spans="1:4">
      <c r="A86" s="903" t="s">
        <v>217</v>
      </c>
      <c r="B86" s="139">
        <v>2010</v>
      </c>
      <c r="C86" s="900" t="s">
        <v>232</v>
      </c>
      <c r="D86" s="901">
        <f t="shared" si="3"/>
        <v>0</v>
      </c>
    </row>
    <row r="87" ht="13.5" spans="1:4">
      <c r="A87" s="903" t="s">
        <v>218</v>
      </c>
      <c r="B87" s="139">
        <v>2010</v>
      </c>
      <c r="C87" s="900" t="s">
        <v>232</v>
      </c>
      <c r="D87" s="901">
        <f t="shared" si="3"/>
        <v>0</v>
      </c>
    </row>
    <row r="88" ht="13.5" spans="1:4">
      <c r="A88" s="903" t="s">
        <v>219</v>
      </c>
      <c r="B88" s="139">
        <v>2010</v>
      </c>
      <c r="C88" s="900" t="s">
        <v>232</v>
      </c>
      <c r="D88" s="901">
        <f t="shared" si="3"/>
        <v>0</v>
      </c>
    </row>
    <row r="89" ht="13.5" spans="1:4">
      <c r="A89" s="904" t="s">
        <v>249</v>
      </c>
      <c r="B89" s="139">
        <v>2010</v>
      </c>
      <c r="C89" s="900" t="s">
        <v>232</v>
      </c>
      <c r="D89" s="901">
        <f t="shared" si="3"/>
        <v>0</v>
      </c>
    </row>
    <row r="90" ht="13.5" spans="1:5">
      <c r="A90" s="139" t="s">
        <v>206</v>
      </c>
      <c r="B90" s="139">
        <v>2010</v>
      </c>
      <c r="C90" s="900" t="s">
        <v>233</v>
      </c>
      <c r="D90" s="901">
        <f t="shared" ref="D90:D104" si="4">SUM(AI9:AJ9)/1000</f>
        <v>0</v>
      </c>
      <c r="E90" s="139" t="s">
        <v>253</v>
      </c>
    </row>
    <row r="91" ht="13.5" spans="1:4">
      <c r="A91" s="903" t="s">
        <v>207</v>
      </c>
      <c r="B91" s="139">
        <v>2010</v>
      </c>
      <c r="C91" s="900" t="s">
        <v>233</v>
      </c>
      <c r="D91" s="901">
        <f t="shared" si="4"/>
        <v>0</v>
      </c>
    </row>
    <row r="92" ht="13.5" spans="1:4">
      <c r="A92" s="903" t="s">
        <v>208</v>
      </c>
      <c r="B92" s="139">
        <v>2010</v>
      </c>
      <c r="C92" s="900" t="s">
        <v>233</v>
      </c>
      <c r="D92" s="901">
        <f t="shared" si="4"/>
        <v>0</v>
      </c>
    </row>
    <row r="93" ht="13.5" spans="1:4">
      <c r="A93" s="903" t="s">
        <v>209</v>
      </c>
      <c r="B93" s="139">
        <v>2010</v>
      </c>
      <c r="C93" s="900" t="s">
        <v>233</v>
      </c>
      <c r="D93" s="901">
        <f t="shared" si="4"/>
        <v>0</v>
      </c>
    </row>
    <row r="94" ht="13.5" spans="1:4">
      <c r="A94" s="903" t="s">
        <v>210</v>
      </c>
      <c r="B94" s="139">
        <v>2010</v>
      </c>
      <c r="C94" s="900" t="s">
        <v>233</v>
      </c>
      <c r="D94" s="901">
        <f t="shared" si="4"/>
        <v>0</v>
      </c>
    </row>
    <row r="95" ht="13.5" spans="1:4">
      <c r="A95" s="903" t="s">
        <v>211</v>
      </c>
      <c r="B95" s="139">
        <v>2010</v>
      </c>
      <c r="C95" s="900" t="s">
        <v>233</v>
      </c>
      <c r="D95" s="901">
        <f t="shared" si="4"/>
        <v>0</v>
      </c>
    </row>
    <row r="96" ht="13.5" spans="1:4">
      <c r="A96" s="903" t="s">
        <v>212</v>
      </c>
      <c r="B96" s="139">
        <v>2010</v>
      </c>
      <c r="C96" s="900" t="s">
        <v>233</v>
      </c>
      <c r="D96" s="901">
        <f t="shared" si="4"/>
        <v>0</v>
      </c>
    </row>
    <row r="97" ht="13.5" spans="1:4">
      <c r="A97" s="903" t="s">
        <v>213</v>
      </c>
      <c r="B97" s="139">
        <v>2010</v>
      </c>
      <c r="C97" s="900" t="s">
        <v>233</v>
      </c>
      <c r="D97" s="901">
        <f t="shared" si="4"/>
        <v>0</v>
      </c>
    </row>
    <row r="98" ht="13.5" spans="1:4">
      <c r="A98" s="903" t="s">
        <v>214</v>
      </c>
      <c r="B98" s="139">
        <v>2010</v>
      </c>
      <c r="C98" s="900" t="s">
        <v>233</v>
      </c>
      <c r="D98" s="901">
        <f t="shared" si="4"/>
        <v>0</v>
      </c>
    </row>
    <row r="99" ht="13.5" spans="1:4">
      <c r="A99" s="903" t="s">
        <v>215</v>
      </c>
      <c r="B99" s="139">
        <v>2010</v>
      </c>
      <c r="C99" s="900" t="s">
        <v>233</v>
      </c>
      <c r="D99" s="901">
        <f t="shared" si="4"/>
        <v>0</v>
      </c>
    </row>
    <row r="100" ht="13.5" spans="1:4">
      <c r="A100" s="903" t="s">
        <v>216</v>
      </c>
      <c r="B100" s="139">
        <v>2010</v>
      </c>
      <c r="C100" s="900" t="s">
        <v>233</v>
      </c>
      <c r="D100" s="901">
        <f t="shared" si="4"/>
        <v>0</v>
      </c>
    </row>
    <row r="101" ht="13.5" spans="1:4">
      <c r="A101" s="903" t="s">
        <v>217</v>
      </c>
      <c r="B101" s="139">
        <v>2010</v>
      </c>
      <c r="C101" s="900" t="s">
        <v>233</v>
      </c>
      <c r="D101" s="901">
        <f t="shared" si="4"/>
        <v>0</v>
      </c>
    </row>
    <row r="102" ht="13.5" spans="1:4">
      <c r="A102" s="903" t="s">
        <v>218</v>
      </c>
      <c r="B102" s="139">
        <v>2010</v>
      </c>
      <c r="C102" s="900" t="s">
        <v>233</v>
      </c>
      <c r="D102" s="901">
        <f t="shared" si="4"/>
        <v>0</v>
      </c>
    </row>
    <row r="103" ht="13.5" spans="1:4">
      <c r="A103" s="903" t="s">
        <v>219</v>
      </c>
      <c r="B103" s="139">
        <v>2010</v>
      </c>
      <c r="C103" s="900" t="s">
        <v>233</v>
      </c>
      <c r="D103" s="901">
        <f t="shared" si="4"/>
        <v>0</v>
      </c>
    </row>
    <row r="104" ht="13.5" spans="1:4">
      <c r="A104" s="904" t="s">
        <v>249</v>
      </c>
      <c r="B104" s="139">
        <v>2010</v>
      </c>
      <c r="C104" s="900" t="s">
        <v>233</v>
      </c>
      <c r="D104" s="901">
        <f t="shared" si="4"/>
        <v>0</v>
      </c>
    </row>
    <row r="105" ht="13.5" spans="1:5">
      <c r="A105" s="139" t="s">
        <v>206</v>
      </c>
      <c r="B105" s="139">
        <v>2010</v>
      </c>
      <c r="C105" s="900" t="s">
        <v>234</v>
      </c>
      <c r="D105" s="901">
        <f>AK9/1000</f>
        <v>0</v>
      </c>
      <c r="E105" s="139" t="s">
        <v>254</v>
      </c>
    </row>
    <row r="106" ht="13.5" spans="1:4">
      <c r="A106" s="903" t="s">
        <v>207</v>
      </c>
      <c r="B106" s="139">
        <v>2010</v>
      </c>
      <c r="C106" s="900" t="s">
        <v>234</v>
      </c>
      <c r="D106" s="901">
        <f t="shared" ref="D106:D119" si="5">AK10/1000</f>
        <v>0</v>
      </c>
    </row>
    <row r="107" ht="13.5" spans="1:4">
      <c r="A107" s="903" t="s">
        <v>208</v>
      </c>
      <c r="B107" s="139">
        <v>2010</v>
      </c>
      <c r="C107" s="900" t="s">
        <v>234</v>
      </c>
      <c r="D107" s="901">
        <f t="shared" si="5"/>
        <v>0</v>
      </c>
    </row>
    <row r="108" ht="13.5" spans="1:4">
      <c r="A108" s="903" t="s">
        <v>209</v>
      </c>
      <c r="B108" s="139">
        <v>2010</v>
      </c>
      <c r="C108" s="900" t="s">
        <v>234</v>
      </c>
      <c r="D108" s="901">
        <f t="shared" si="5"/>
        <v>0</v>
      </c>
    </row>
    <row r="109" ht="13.5" spans="1:4">
      <c r="A109" s="903" t="s">
        <v>210</v>
      </c>
      <c r="B109" s="139">
        <v>2010</v>
      </c>
      <c r="C109" s="900" t="s">
        <v>234</v>
      </c>
      <c r="D109" s="901">
        <f t="shared" si="5"/>
        <v>0</v>
      </c>
    </row>
    <row r="110" ht="13.5" spans="1:4">
      <c r="A110" s="903" t="s">
        <v>211</v>
      </c>
      <c r="B110" s="139">
        <v>2010</v>
      </c>
      <c r="C110" s="900" t="s">
        <v>234</v>
      </c>
      <c r="D110" s="901">
        <f t="shared" si="5"/>
        <v>0</v>
      </c>
    </row>
    <row r="111" ht="13.5" spans="1:4">
      <c r="A111" s="903" t="s">
        <v>212</v>
      </c>
      <c r="B111" s="139">
        <v>2010</v>
      </c>
      <c r="C111" s="900" t="s">
        <v>234</v>
      </c>
      <c r="D111" s="901">
        <f t="shared" si="5"/>
        <v>0</v>
      </c>
    </row>
    <row r="112" ht="13.5" spans="1:4">
      <c r="A112" s="903" t="s">
        <v>213</v>
      </c>
      <c r="B112" s="139">
        <v>2010</v>
      </c>
      <c r="C112" s="900" t="s">
        <v>234</v>
      </c>
      <c r="D112" s="901">
        <f t="shared" si="5"/>
        <v>0</v>
      </c>
    </row>
    <row r="113" ht="13.5" spans="1:4">
      <c r="A113" s="903" t="s">
        <v>214</v>
      </c>
      <c r="B113" s="139">
        <v>2010</v>
      </c>
      <c r="C113" s="900" t="s">
        <v>234</v>
      </c>
      <c r="D113" s="901">
        <f t="shared" si="5"/>
        <v>0</v>
      </c>
    </row>
    <row r="114" ht="13.5" spans="1:4">
      <c r="A114" s="903" t="s">
        <v>215</v>
      </c>
      <c r="B114" s="139">
        <v>2010</v>
      </c>
      <c r="C114" s="900" t="s">
        <v>234</v>
      </c>
      <c r="D114" s="901">
        <f t="shared" si="5"/>
        <v>0</v>
      </c>
    </row>
    <row r="115" ht="13.5" spans="1:4">
      <c r="A115" s="903" t="s">
        <v>216</v>
      </c>
      <c r="B115" s="139">
        <v>2010</v>
      </c>
      <c r="C115" s="900" t="s">
        <v>234</v>
      </c>
      <c r="D115" s="901">
        <f t="shared" si="5"/>
        <v>0</v>
      </c>
    </row>
    <row r="116" ht="13.5" spans="1:4">
      <c r="A116" s="903" t="s">
        <v>217</v>
      </c>
      <c r="B116" s="139">
        <v>2010</v>
      </c>
      <c r="C116" s="900" t="s">
        <v>234</v>
      </c>
      <c r="D116" s="901">
        <f t="shared" si="5"/>
        <v>0</v>
      </c>
    </row>
    <row r="117" ht="13.5" spans="1:4">
      <c r="A117" s="903" t="s">
        <v>218</v>
      </c>
      <c r="B117" s="139">
        <v>2010</v>
      </c>
      <c r="C117" s="900" t="s">
        <v>234</v>
      </c>
      <c r="D117" s="901">
        <f t="shared" si="5"/>
        <v>0</v>
      </c>
    </row>
    <row r="118" ht="13.5" spans="1:4">
      <c r="A118" s="903" t="s">
        <v>219</v>
      </c>
      <c r="B118" s="139">
        <v>2010</v>
      </c>
      <c r="C118" s="900" t="s">
        <v>234</v>
      </c>
      <c r="D118" s="901">
        <f t="shared" si="5"/>
        <v>0</v>
      </c>
    </row>
    <row r="119" ht="13.5" spans="1:4">
      <c r="A119" s="904" t="s">
        <v>249</v>
      </c>
      <c r="B119" s="139">
        <v>2010</v>
      </c>
      <c r="C119" s="900" t="s">
        <v>234</v>
      </c>
      <c r="D119" s="901">
        <f t="shared" si="5"/>
        <v>0</v>
      </c>
    </row>
    <row r="120" ht="13.5" spans="1:5">
      <c r="A120" s="139" t="s">
        <v>206</v>
      </c>
      <c r="B120" s="139">
        <v>2010</v>
      </c>
      <c r="C120" s="900" t="s">
        <v>235</v>
      </c>
      <c r="D120" s="901">
        <f t="shared" ref="D120:D134" si="6">SUM(AL9:AN9,BM9:BO9)/1000</f>
        <v>0</v>
      </c>
      <c r="E120" s="139" t="s">
        <v>255</v>
      </c>
    </row>
    <row r="121" ht="13.5" spans="1:4">
      <c r="A121" s="903" t="s">
        <v>207</v>
      </c>
      <c r="B121" s="139">
        <v>2010</v>
      </c>
      <c r="C121" s="900" t="s">
        <v>235</v>
      </c>
      <c r="D121" s="901">
        <f t="shared" si="6"/>
        <v>0</v>
      </c>
    </row>
    <row r="122" ht="13.5" spans="1:4">
      <c r="A122" s="903" t="s">
        <v>208</v>
      </c>
      <c r="B122" s="139">
        <v>2010</v>
      </c>
      <c r="C122" s="900" t="s">
        <v>235</v>
      </c>
      <c r="D122" s="901">
        <f t="shared" si="6"/>
        <v>0</v>
      </c>
    </row>
    <row r="123" ht="13.5" spans="1:4">
      <c r="A123" s="903" t="s">
        <v>209</v>
      </c>
      <c r="B123" s="139">
        <v>2010</v>
      </c>
      <c r="C123" s="900" t="s">
        <v>235</v>
      </c>
      <c r="D123" s="901">
        <f t="shared" si="6"/>
        <v>0</v>
      </c>
    </row>
    <row r="124" ht="13.5" spans="1:4">
      <c r="A124" s="903" t="s">
        <v>210</v>
      </c>
      <c r="B124" s="139">
        <v>2010</v>
      </c>
      <c r="C124" s="900" t="s">
        <v>235</v>
      </c>
      <c r="D124" s="901">
        <f t="shared" si="6"/>
        <v>0</v>
      </c>
    </row>
    <row r="125" ht="13.5" spans="1:4">
      <c r="A125" s="903" t="s">
        <v>211</v>
      </c>
      <c r="B125" s="139">
        <v>2010</v>
      </c>
      <c r="C125" s="900" t="s">
        <v>235</v>
      </c>
      <c r="D125" s="901">
        <f t="shared" si="6"/>
        <v>0</v>
      </c>
    </row>
    <row r="126" ht="13.5" spans="1:4">
      <c r="A126" s="903" t="s">
        <v>212</v>
      </c>
      <c r="B126" s="139">
        <v>2010</v>
      </c>
      <c r="C126" s="900" t="s">
        <v>235</v>
      </c>
      <c r="D126" s="901">
        <f t="shared" si="6"/>
        <v>0</v>
      </c>
    </row>
    <row r="127" ht="13.5" spans="1:4">
      <c r="A127" s="903" t="s">
        <v>213</v>
      </c>
      <c r="B127" s="139">
        <v>2010</v>
      </c>
      <c r="C127" s="900" t="s">
        <v>235</v>
      </c>
      <c r="D127" s="901">
        <f t="shared" si="6"/>
        <v>0</v>
      </c>
    </row>
    <row r="128" ht="13.5" spans="1:4">
      <c r="A128" s="903" t="s">
        <v>214</v>
      </c>
      <c r="B128" s="139">
        <v>2010</v>
      </c>
      <c r="C128" s="900" t="s">
        <v>235</v>
      </c>
      <c r="D128" s="901">
        <f t="shared" si="6"/>
        <v>0</v>
      </c>
    </row>
    <row r="129" ht="13.5" spans="1:4">
      <c r="A129" s="903" t="s">
        <v>215</v>
      </c>
      <c r="B129" s="139">
        <v>2010</v>
      </c>
      <c r="C129" s="900" t="s">
        <v>235</v>
      </c>
      <c r="D129" s="901">
        <f t="shared" si="6"/>
        <v>0</v>
      </c>
    </row>
    <row r="130" ht="13.5" spans="1:4">
      <c r="A130" s="903" t="s">
        <v>216</v>
      </c>
      <c r="B130" s="139">
        <v>2010</v>
      </c>
      <c r="C130" s="900" t="s">
        <v>235</v>
      </c>
      <c r="D130" s="901">
        <f t="shared" si="6"/>
        <v>0</v>
      </c>
    </row>
    <row r="131" ht="13.5" spans="1:4">
      <c r="A131" s="903" t="s">
        <v>217</v>
      </c>
      <c r="B131" s="139">
        <v>2010</v>
      </c>
      <c r="C131" s="900" t="s">
        <v>235</v>
      </c>
      <c r="D131" s="901">
        <f t="shared" si="6"/>
        <v>0</v>
      </c>
    </row>
    <row r="132" ht="13.5" spans="1:4">
      <c r="A132" s="903" t="s">
        <v>218</v>
      </c>
      <c r="B132" s="139">
        <v>2010</v>
      </c>
      <c r="C132" s="900" t="s">
        <v>235</v>
      </c>
      <c r="D132" s="901">
        <f t="shared" si="6"/>
        <v>0</v>
      </c>
    </row>
    <row r="133" ht="13.5" spans="1:4">
      <c r="A133" s="903" t="s">
        <v>219</v>
      </c>
      <c r="B133" s="139">
        <v>2010</v>
      </c>
      <c r="C133" s="900" t="s">
        <v>235</v>
      </c>
      <c r="D133" s="901">
        <f t="shared" si="6"/>
        <v>0</v>
      </c>
    </row>
    <row r="134" ht="13.5" spans="1:4">
      <c r="A134" s="904" t="s">
        <v>249</v>
      </c>
      <c r="B134" s="139">
        <v>2010</v>
      </c>
      <c r="C134" s="900" t="s">
        <v>235</v>
      </c>
      <c r="D134" s="901">
        <f t="shared" si="6"/>
        <v>0</v>
      </c>
    </row>
    <row r="135" ht="13.5" spans="1:5">
      <c r="A135" s="139" t="s">
        <v>206</v>
      </c>
      <c r="B135" s="139">
        <v>2010</v>
      </c>
      <c r="C135" s="900" t="s">
        <v>236</v>
      </c>
      <c r="D135" s="901">
        <f>AP9/1000</f>
        <v>0</v>
      </c>
      <c r="E135" s="139" t="s">
        <v>256</v>
      </c>
    </row>
    <row r="136" ht="13.5" spans="1:4">
      <c r="A136" s="903" t="s">
        <v>207</v>
      </c>
      <c r="B136" s="139">
        <v>2010</v>
      </c>
      <c r="C136" s="900" t="s">
        <v>236</v>
      </c>
      <c r="D136" s="901">
        <f t="shared" ref="D136:D149" si="7">AP10/1000</f>
        <v>0</v>
      </c>
    </row>
    <row r="137" ht="13.5" spans="1:4">
      <c r="A137" s="903" t="s">
        <v>208</v>
      </c>
      <c r="B137" s="139">
        <v>2010</v>
      </c>
      <c r="C137" s="900" t="s">
        <v>236</v>
      </c>
      <c r="D137" s="901">
        <f t="shared" si="7"/>
        <v>0</v>
      </c>
    </row>
    <row r="138" ht="13.5" spans="1:4">
      <c r="A138" s="903" t="s">
        <v>209</v>
      </c>
      <c r="B138" s="139">
        <v>2010</v>
      </c>
      <c r="C138" s="900" t="s">
        <v>236</v>
      </c>
      <c r="D138" s="901">
        <f t="shared" si="7"/>
        <v>0</v>
      </c>
    </row>
    <row r="139" ht="13.5" spans="1:4">
      <c r="A139" s="903" t="s">
        <v>210</v>
      </c>
      <c r="B139" s="139">
        <v>2010</v>
      </c>
      <c r="C139" s="900" t="s">
        <v>236</v>
      </c>
      <c r="D139" s="901">
        <f t="shared" si="7"/>
        <v>0</v>
      </c>
    </row>
    <row r="140" ht="13.5" spans="1:4">
      <c r="A140" s="903" t="s">
        <v>211</v>
      </c>
      <c r="B140" s="139">
        <v>2010</v>
      </c>
      <c r="C140" s="900" t="s">
        <v>236</v>
      </c>
      <c r="D140" s="901">
        <f t="shared" si="7"/>
        <v>0</v>
      </c>
    </row>
    <row r="141" ht="13.5" spans="1:4">
      <c r="A141" s="903" t="s">
        <v>212</v>
      </c>
      <c r="B141" s="139">
        <v>2010</v>
      </c>
      <c r="C141" s="900" t="s">
        <v>236</v>
      </c>
      <c r="D141" s="901">
        <f t="shared" si="7"/>
        <v>0</v>
      </c>
    </row>
    <row r="142" ht="13.5" spans="1:4">
      <c r="A142" s="903" t="s">
        <v>213</v>
      </c>
      <c r="B142" s="139">
        <v>2010</v>
      </c>
      <c r="C142" s="900" t="s">
        <v>236</v>
      </c>
      <c r="D142" s="901">
        <f t="shared" si="7"/>
        <v>0</v>
      </c>
    </row>
    <row r="143" ht="13.5" spans="1:4">
      <c r="A143" s="903" t="s">
        <v>214</v>
      </c>
      <c r="B143" s="139">
        <v>2010</v>
      </c>
      <c r="C143" s="900" t="s">
        <v>236</v>
      </c>
      <c r="D143" s="901">
        <f t="shared" si="7"/>
        <v>0</v>
      </c>
    </row>
    <row r="144" ht="13.5" spans="1:4">
      <c r="A144" s="903" t="s">
        <v>215</v>
      </c>
      <c r="B144" s="139">
        <v>2010</v>
      </c>
      <c r="C144" s="900" t="s">
        <v>236</v>
      </c>
      <c r="D144" s="901">
        <f t="shared" si="7"/>
        <v>0</v>
      </c>
    </row>
    <row r="145" ht="13.5" spans="1:4">
      <c r="A145" s="903" t="s">
        <v>216</v>
      </c>
      <c r="B145" s="139">
        <v>2010</v>
      </c>
      <c r="C145" s="900" t="s">
        <v>236</v>
      </c>
      <c r="D145" s="901">
        <f t="shared" si="7"/>
        <v>0</v>
      </c>
    </row>
    <row r="146" ht="13.5" spans="1:4">
      <c r="A146" s="903" t="s">
        <v>217</v>
      </c>
      <c r="B146" s="139">
        <v>2010</v>
      </c>
      <c r="C146" s="900" t="s">
        <v>236</v>
      </c>
      <c r="D146" s="901">
        <f t="shared" si="7"/>
        <v>0</v>
      </c>
    </row>
    <row r="147" ht="13.5" spans="1:4">
      <c r="A147" s="903" t="s">
        <v>218</v>
      </c>
      <c r="B147" s="139">
        <v>2010</v>
      </c>
      <c r="C147" s="900" t="s">
        <v>236</v>
      </c>
      <c r="D147" s="901">
        <f t="shared" si="7"/>
        <v>0</v>
      </c>
    </row>
    <row r="148" ht="13.5" spans="1:4">
      <c r="A148" s="903" t="s">
        <v>219</v>
      </c>
      <c r="B148" s="139">
        <v>2010</v>
      </c>
      <c r="C148" s="900" t="s">
        <v>236</v>
      </c>
      <c r="D148" s="901">
        <f t="shared" si="7"/>
        <v>0</v>
      </c>
    </row>
    <row r="149" ht="13.5" spans="1:4">
      <c r="A149" s="904" t="s">
        <v>249</v>
      </c>
      <c r="B149" s="139">
        <v>2010</v>
      </c>
      <c r="C149" s="900" t="s">
        <v>236</v>
      </c>
      <c r="D149" s="901">
        <f t="shared" si="7"/>
        <v>0</v>
      </c>
    </row>
    <row r="150" ht="13.5" spans="1:5">
      <c r="A150" s="139" t="s">
        <v>206</v>
      </c>
      <c r="B150" s="139">
        <v>2010</v>
      </c>
      <c r="C150" s="900" t="s">
        <v>237</v>
      </c>
      <c r="D150" s="901">
        <f t="shared" ref="D150:D164" si="8">SUM(AC9:AD9,AO9,AU9:AV9,BL9)/1000</f>
        <v>0</v>
      </c>
      <c r="E150" s="139" t="s">
        <v>257</v>
      </c>
    </row>
    <row r="151" ht="13.5" spans="1:4">
      <c r="A151" s="903" t="s">
        <v>207</v>
      </c>
      <c r="B151" s="139">
        <v>2010</v>
      </c>
      <c r="C151" s="900" t="s">
        <v>237</v>
      </c>
      <c r="D151" s="914">
        <f>SUM(AC10:AD10,AO10,AU10:AV10,BL10)/1000+IIS!CE32</f>
        <v>0.05316813</v>
      </c>
    </row>
    <row r="152" ht="13.5" spans="1:4">
      <c r="A152" s="903" t="s">
        <v>208</v>
      </c>
      <c r="B152" s="139">
        <v>2010</v>
      </c>
      <c r="C152" s="900" t="s">
        <v>237</v>
      </c>
      <c r="D152" s="901">
        <f t="shared" si="8"/>
        <v>0</v>
      </c>
    </row>
    <row r="153" ht="13.5" spans="1:4">
      <c r="A153" s="903" t="s">
        <v>209</v>
      </c>
      <c r="B153" s="139">
        <v>2010</v>
      </c>
      <c r="C153" s="900" t="s">
        <v>237</v>
      </c>
      <c r="D153" s="901">
        <f t="shared" si="8"/>
        <v>0</v>
      </c>
    </row>
    <row r="154" ht="13.5" spans="1:4">
      <c r="A154" s="903" t="s">
        <v>210</v>
      </c>
      <c r="B154" s="139">
        <v>2010</v>
      </c>
      <c r="C154" s="900" t="s">
        <v>237</v>
      </c>
      <c r="D154" s="901">
        <f t="shared" si="8"/>
        <v>0</v>
      </c>
    </row>
    <row r="155" ht="13.5" spans="1:4">
      <c r="A155" s="903" t="s">
        <v>211</v>
      </c>
      <c r="B155" s="139">
        <v>2010</v>
      </c>
      <c r="C155" s="900" t="s">
        <v>237</v>
      </c>
      <c r="D155" s="901">
        <f t="shared" si="8"/>
        <v>0</v>
      </c>
    </row>
    <row r="156" ht="13.5" spans="1:4">
      <c r="A156" s="903" t="s">
        <v>212</v>
      </c>
      <c r="B156" s="139">
        <v>2010</v>
      </c>
      <c r="C156" s="900" t="s">
        <v>237</v>
      </c>
      <c r="D156" s="901">
        <f t="shared" si="8"/>
        <v>0</v>
      </c>
    </row>
    <row r="157" ht="13.5" spans="1:4">
      <c r="A157" s="903" t="s">
        <v>213</v>
      </c>
      <c r="B157" s="139">
        <v>2010</v>
      </c>
      <c r="C157" s="900" t="s">
        <v>237</v>
      </c>
      <c r="D157" s="901">
        <f t="shared" si="8"/>
        <v>0</v>
      </c>
    </row>
    <row r="158" ht="13.5" spans="1:4">
      <c r="A158" s="903" t="s">
        <v>214</v>
      </c>
      <c r="B158" s="139">
        <v>2010</v>
      </c>
      <c r="C158" s="900" t="s">
        <v>237</v>
      </c>
      <c r="D158" s="901">
        <f t="shared" si="8"/>
        <v>0</v>
      </c>
    </row>
    <row r="159" ht="13.5" spans="1:4">
      <c r="A159" s="903" t="s">
        <v>215</v>
      </c>
      <c r="B159" s="139">
        <v>2010</v>
      </c>
      <c r="C159" s="900" t="s">
        <v>237</v>
      </c>
      <c r="D159" s="901">
        <f t="shared" si="8"/>
        <v>0</v>
      </c>
    </row>
    <row r="160" ht="13.5" spans="1:4">
      <c r="A160" s="903" t="s">
        <v>216</v>
      </c>
      <c r="B160" s="139">
        <v>2010</v>
      </c>
      <c r="C160" s="900" t="s">
        <v>237</v>
      </c>
      <c r="D160" s="901">
        <f t="shared" si="8"/>
        <v>0</v>
      </c>
    </row>
    <row r="161" ht="13.5" spans="1:4">
      <c r="A161" s="903" t="s">
        <v>217</v>
      </c>
      <c r="B161" s="139">
        <v>2010</v>
      </c>
      <c r="C161" s="900" t="s">
        <v>237</v>
      </c>
      <c r="D161" s="901">
        <f t="shared" si="8"/>
        <v>0</v>
      </c>
    </row>
    <row r="162" ht="13.5" spans="1:4">
      <c r="A162" s="903" t="s">
        <v>218</v>
      </c>
      <c r="B162" s="139">
        <v>2010</v>
      </c>
      <c r="C162" s="900" t="s">
        <v>237</v>
      </c>
      <c r="D162" s="901">
        <f t="shared" si="8"/>
        <v>0</v>
      </c>
    </row>
    <row r="163" ht="13.5" spans="1:4">
      <c r="A163" s="903" t="s">
        <v>219</v>
      </c>
      <c r="B163" s="139">
        <v>2010</v>
      </c>
      <c r="C163" s="900" t="s">
        <v>237</v>
      </c>
      <c r="D163" s="901">
        <f t="shared" si="8"/>
        <v>0</v>
      </c>
    </row>
    <row r="164" ht="13.5" spans="1:4">
      <c r="A164" s="904" t="s">
        <v>249</v>
      </c>
      <c r="B164" s="139">
        <v>2010</v>
      </c>
      <c r="C164" s="900" t="s">
        <v>237</v>
      </c>
      <c r="D164" s="901">
        <f t="shared" si="8"/>
        <v>0.03998</v>
      </c>
    </row>
    <row r="165" ht="13.5" spans="1:5">
      <c r="A165" s="139" t="s">
        <v>206</v>
      </c>
      <c r="B165" s="139">
        <v>2010</v>
      </c>
      <c r="C165" s="900" t="s">
        <v>238</v>
      </c>
      <c r="D165" s="901">
        <f t="shared" ref="D165:D179" si="9">SUM(AQ9:AT9)/1000</f>
        <v>0</v>
      </c>
      <c r="E165" s="139" t="s">
        <v>258</v>
      </c>
    </row>
    <row r="166" ht="13.5" spans="1:4">
      <c r="A166" s="903" t="s">
        <v>207</v>
      </c>
      <c r="B166" s="139">
        <v>2010</v>
      </c>
      <c r="C166" s="900" t="s">
        <v>238</v>
      </c>
      <c r="D166" s="901">
        <f t="shared" si="9"/>
        <v>0</v>
      </c>
    </row>
    <row r="167" ht="13.5" spans="1:4">
      <c r="A167" s="903" t="s">
        <v>208</v>
      </c>
      <c r="B167" s="139">
        <v>2010</v>
      </c>
      <c r="C167" s="900" t="s">
        <v>238</v>
      </c>
      <c r="D167" s="901">
        <f t="shared" si="9"/>
        <v>0</v>
      </c>
    </row>
    <row r="168" ht="13.5" spans="1:4">
      <c r="A168" s="903" t="s">
        <v>209</v>
      </c>
      <c r="B168" s="139">
        <v>2010</v>
      </c>
      <c r="C168" s="900" t="s">
        <v>238</v>
      </c>
      <c r="D168" s="901">
        <f t="shared" si="9"/>
        <v>0</v>
      </c>
    </row>
    <row r="169" ht="13.5" spans="1:4">
      <c r="A169" s="903" t="s">
        <v>210</v>
      </c>
      <c r="B169" s="139">
        <v>2010</v>
      </c>
      <c r="C169" s="900" t="s">
        <v>238</v>
      </c>
      <c r="D169" s="901">
        <f t="shared" si="9"/>
        <v>0</v>
      </c>
    </row>
    <row r="170" ht="13.5" spans="1:4">
      <c r="A170" s="903" t="s">
        <v>211</v>
      </c>
      <c r="B170" s="139">
        <v>2010</v>
      </c>
      <c r="C170" s="900" t="s">
        <v>238</v>
      </c>
      <c r="D170" s="901">
        <f t="shared" si="9"/>
        <v>0</v>
      </c>
    </row>
    <row r="171" ht="13.5" spans="1:4">
      <c r="A171" s="903" t="s">
        <v>212</v>
      </c>
      <c r="B171" s="139">
        <v>2010</v>
      </c>
      <c r="C171" s="900" t="s">
        <v>238</v>
      </c>
      <c r="D171" s="901">
        <f t="shared" si="9"/>
        <v>0</v>
      </c>
    </row>
    <row r="172" ht="13.5" spans="1:4">
      <c r="A172" s="903" t="s">
        <v>213</v>
      </c>
      <c r="B172" s="139">
        <v>2010</v>
      </c>
      <c r="C172" s="900" t="s">
        <v>238</v>
      </c>
      <c r="D172" s="901">
        <f t="shared" si="9"/>
        <v>0</v>
      </c>
    </row>
    <row r="173" ht="13.5" spans="1:4">
      <c r="A173" s="903" t="s">
        <v>214</v>
      </c>
      <c r="B173" s="139">
        <v>2010</v>
      </c>
      <c r="C173" s="900" t="s">
        <v>238</v>
      </c>
      <c r="D173" s="901">
        <f t="shared" si="9"/>
        <v>0</v>
      </c>
    </row>
    <row r="174" ht="13.5" spans="1:4">
      <c r="A174" s="903" t="s">
        <v>215</v>
      </c>
      <c r="B174" s="139">
        <v>2010</v>
      </c>
      <c r="C174" s="900" t="s">
        <v>238</v>
      </c>
      <c r="D174" s="901">
        <f t="shared" si="9"/>
        <v>0</v>
      </c>
    </row>
    <row r="175" ht="13.5" spans="1:4">
      <c r="A175" s="903" t="s">
        <v>216</v>
      </c>
      <c r="B175" s="139">
        <v>2010</v>
      </c>
      <c r="C175" s="900" t="s">
        <v>238</v>
      </c>
      <c r="D175" s="901">
        <f t="shared" si="9"/>
        <v>0</v>
      </c>
    </row>
    <row r="176" ht="13.5" spans="1:4">
      <c r="A176" s="903" t="s">
        <v>217</v>
      </c>
      <c r="B176" s="139">
        <v>2010</v>
      </c>
      <c r="C176" s="900" t="s">
        <v>238</v>
      </c>
      <c r="D176" s="901">
        <f t="shared" si="9"/>
        <v>0</v>
      </c>
    </row>
    <row r="177" ht="13.5" spans="1:4">
      <c r="A177" s="903" t="s">
        <v>218</v>
      </c>
      <c r="B177" s="139">
        <v>2010</v>
      </c>
      <c r="C177" s="900" t="s">
        <v>238</v>
      </c>
      <c r="D177" s="901">
        <f t="shared" si="9"/>
        <v>0</v>
      </c>
    </row>
    <row r="178" ht="13.5" spans="1:4">
      <c r="A178" s="903" t="s">
        <v>219</v>
      </c>
      <c r="B178" s="139">
        <v>2010</v>
      </c>
      <c r="C178" s="900" t="s">
        <v>238</v>
      </c>
      <c r="D178" s="901">
        <f t="shared" si="9"/>
        <v>0</v>
      </c>
    </row>
    <row r="179" ht="13.5" spans="1:4">
      <c r="A179" s="904" t="s">
        <v>249</v>
      </c>
      <c r="B179" s="139">
        <v>2010</v>
      </c>
      <c r="C179" s="900" t="s">
        <v>238</v>
      </c>
      <c r="D179" s="901">
        <f t="shared" si="9"/>
        <v>7.22256</v>
      </c>
    </row>
    <row r="180" ht="13.5" spans="1:5">
      <c r="A180" s="139" t="s">
        <v>206</v>
      </c>
      <c r="B180" s="139">
        <v>2010</v>
      </c>
      <c r="C180" s="900" t="s">
        <v>239</v>
      </c>
      <c r="D180" s="901">
        <f t="shared" ref="D180:D191" si="10">SUM(AB9,P11)/1000</f>
        <v>3.01236</v>
      </c>
      <c r="E180" s="139" t="s">
        <v>259</v>
      </c>
    </row>
    <row r="181" ht="13.5" spans="1:4">
      <c r="A181" s="903" t="s">
        <v>207</v>
      </c>
      <c r="B181" s="139">
        <v>2010</v>
      </c>
      <c r="C181" s="900" t="s">
        <v>239</v>
      </c>
      <c r="D181" s="901">
        <f t="shared" si="10"/>
        <v>1.07789</v>
      </c>
    </row>
    <row r="182" ht="13.5" spans="1:4">
      <c r="A182" s="903" t="s">
        <v>208</v>
      </c>
      <c r="B182" s="139">
        <v>2010</v>
      </c>
      <c r="C182" s="900" t="s">
        <v>239</v>
      </c>
      <c r="D182" s="901">
        <f t="shared" si="10"/>
        <v>0.06929</v>
      </c>
    </row>
    <row r="183" ht="13.5" spans="1:4">
      <c r="A183" s="903" t="s">
        <v>209</v>
      </c>
      <c r="B183" s="139">
        <v>2010</v>
      </c>
      <c r="C183" s="900" t="s">
        <v>239</v>
      </c>
      <c r="D183" s="901">
        <f t="shared" si="10"/>
        <v>1.08689</v>
      </c>
    </row>
    <row r="184" ht="13.5" spans="1:4">
      <c r="A184" s="903" t="s">
        <v>210</v>
      </c>
      <c r="B184" s="139">
        <v>2010</v>
      </c>
      <c r="C184" s="900" t="s">
        <v>239</v>
      </c>
      <c r="D184" s="901">
        <f t="shared" si="10"/>
        <v>0.3995</v>
      </c>
    </row>
    <row r="185" ht="13.5" spans="1:4">
      <c r="A185" s="903" t="s">
        <v>211</v>
      </c>
      <c r="B185" s="139">
        <v>2010</v>
      </c>
      <c r="C185" s="900" t="s">
        <v>239</v>
      </c>
      <c r="D185" s="901">
        <f t="shared" si="10"/>
        <v>0</v>
      </c>
    </row>
    <row r="186" ht="13.5" spans="1:4">
      <c r="A186" s="903" t="s">
        <v>212</v>
      </c>
      <c r="B186" s="139">
        <v>2010</v>
      </c>
      <c r="C186" s="900" t="s">
        <v>239</v>
      </c>
      <c r="D186" s="901">
        <f t="shared" si="10"/>
        <v>0.0126</v>
      </c>
    </row>
    <row r="187" ht="13.5" spans="1:4">
      <c r="A187" s="903" t="s">
        <v>213</v>
      </c>
      <c r="B187" s="139">
        <v>2010</v>
      </c>
      <c r="C187" s="900" t="s">
        <v>239</v>
      </c>
      <c r="D187" s="901">
        <f t="shared" si="10"/>
        <v>0</v>
      </c>
    </row>
    <row r="188" ht="13.5" spans="1:4">
      <c r="A188" s="903" t="s">
        <v>214</v>
      </c>
      <c r="B188" s="139">
        <v>2010</v>
      </c>
      <c r="C188" s="900" t="s">
        <v>239</v>
      </c>
      <c r="D188" s="901">
        <f t="shared" si="10"/>
        <v>0.19975</v>
      </c>
    </row>
    <row r="189" ht="13.5" spans="1:4">
      <c r="A189" s="903" t="s">
        <v>215</v>
      </c>
      <c r="B189" s="139">
        <v>2010</v>
      </c>
      <c r="C189" s="900" t="s">
        <v>239</v>
      </c>
      <c r="D189" s="914">
        <f>SUM(AB18,P20)/1000+IPP!CA28</f>
        <v>0.23633752</v>
      </c>
    </row>
    <row r="190" ht="13.5" spans="1:4">
      <c r="A190" s="903" t="s">
        <v>216</v>
      </c>
      <c r="B190" s="139">
        <v>2010</v>
      </c>
      <c r="C190" s="900" t="s">
        <v>239</v>
      </c>
      <c r="D190" s="901">
        <f t="shared" si="10"/>
        <v>0</v>
      </c>
    </row>
    <row r="191" ht="13.5" spans="1:4">
      <c r="A191" s="903" t="s">
        <v>217</v>
      </c>
      <c r="B191" s="139">
        <v>2010</v>
      </c>
      <c r="C191" s="900" t="s">
        <v>239</v>
      </c>
      <c r="D191" s="901">
        <f t="shared" si="10"/>
        <v>0</v>
      </c>
    </row>
    <row r="192" ht="13.5" spans="1:4">
      <c r="A192" s="903" t="s">
        <v>218</v>
      </c>
      <c r="B192" s="139">
        <v>2010</v>
      </c>
      <c r="C192" s="900" t="s">
        <v>239</v>
      </c>
      <c r="D192" s="901">
        <f>SUM(AB21,P24)/1000</f>
        <v>0.12686</v>
      </c>
    </row>
    <row r="193" ht="13.5" spans="1:4">
      <c r="A193" s="903" t="s">
        <v>219</v>
      </c>
      <c r="B193" s="139">
        <v>2010</v>
      </c>
      <c r="C193" s="900" t="s">
        <v>239</v>
      </c>
      <c r="D193" s="901">
        <f>SUM(AB22,P25)/1000</f>
        <v>0.0018</v>
      </c>
    </row>
    <row r="194" ht="13.5" spans="1:4">
      <c r="A194" s="904" t="s">
        <v>249</v>
      </c>
      <c r="B194" s="139">
        <v>2010</v>
      </c>
      <c r="C194" s="900" t="s">
        <v>239</v>
      </c>
      <c r="D194" s="901">
        <f>SUM(AB23,P26)/1000</f>
        <v>0</v>
      </c>
    </row>
    <row r="195" ht="13.5" spans="1:5">
      <c r="A195" s="139" t="s">
        <v>206</v>
      </c>
      <c r="B195" s="139">
        <v>2010</v>
      </c>
      <c r="C195" s="900" t="s">
        <v>240</v>
      </c>
      <c r="D195" s="901">
        <f>Q9/1000</f>
        <v>0</v>
      </c>
      <c r="E195" s="139" t="s">
        <v>260</v>
      </c>
    </row>
    <row r="196" ht="13.5" spans="1:4">
      <c r="A196" s="903" t="s">
        <v>207</v>
      </c>
      <c r="B196" s="139">
        <v>2010</v>
      </c>
      <c r="C196" s="900" t="s">
        <v>240</v>
      </c>
      <c r="D196" s="914">
        <f>Q10/1000+IIS!CE34</f>
        <v>0</v>
      </c>
    </row>
    <row r="197" ht="13.5" spans="1:4">
      <c r="A197" s="903" t="s">
        <v>208</v>
      </c>
      <c r="B197" s="139">
        <v>2010</v>
      </c>
      <c r="C197" s="900" t="s">
        <v>240</v>
      </c>
      <c r="D197" s="901">
        <f t="shared" ref="D197:D209" si="11">Q11/1000</f>
        <v>0</v>
      </c>
    </row>
    <row r="198" ht="13.5" spans="1:4">
      <c r="A198" s="903" t="s">
        <v>209</v>
      </c>
      <c r="B198" s="139">
        <v>2010</v>
      </c>
      <c r="C198" s="900" t="s">
        <v>240</v>
      </c>
      <c r="D198" s="901">
        <f t="shared" si="11"/>
        <v>0</v>
      </c>
    </row>
    <row r="199" ht="13.5" spans="1:4">
      <c r="A199" s="903" t="s">
        <v>210</v>
      </c>
      <c r="B199" s="139">
        <v>2010</v>
      </c>
      <c r="C199" s="900" t="s">
        <v>240</v>
      </c>
      <c r="D199" s="901">
        <f t="shared" si="11"/>
        <v>0</v>
      </c>
    </row>
    <row r="200" ht="13.5" spans="1:4">
      <c r="A200" s="903" t="s">
        <v>211</v>
      </c>
      <c r="B200" s="139">
        <v>2010</v>
      </c>
      <c r="C200" s="900" t="s">
        <v>240</v>
      </c>
      <c r="D200" s="901">
        <f t="shared" si="11"/>
        <v>0</v>
      </c>
    </row>
    <row r="201" ht="13.5" spans="1:4">
      <c r="A201" s="903" t="s">
        <v>212</v>
      </c>
      <c r="B201" s="139">
        <v>2010</v>
      </c>
      <c r="C201" s="900" t="s">
        <v>240</v>
      </c>
      <c r="D201" s="901">
        <f t="shared" si="11"/>
        <v>0</v>
      </c>
    </row>
    <row r="202" ht="13.5" spans="1:4">
      <c r="A202" s="903" t="s">
        <v>213</v>
      </c>
      <c r="B202" s="139">
        <v>2010</v>
      </c>
      <c r="C202" s="900" t="s">
        <v>240</v>
      </c>
      <c r="D202" s="901">
        <f t="shared" si="11"/>
        <v>0</v>
      </c>
    </row>
    <row r="203" ht="13.5" spans="1:4">
      <c r="A203" s="903" t="s">
        <v>214</v>
      </c>
      <c r="B203" s="139">
        <v>2010</v>
      </c>
      <c r="C203" s="900" t="s">
        <v>240</v>
      </c>
      <c r="D203" s="901">
        <f t="shared" si="11"/>
        <v>0</v>
      </c>
    </row>
    <row r="204" ht="13.5" spans="1:4">
      <c r="A204" s="903" t="s">
        <v>215</v>
      </c>
      <c r="B204" s="139">
        <v>2010</v>
      </c>
      <c r="C204" s="900" t="s">
        <v>240</v>
      </c>
      <c r="D204" s="901">
        <f t="shared" si="11"/>
        <v>0</v>
      </c>
    </row>
    <row r="205" ht="13.5" spans="1:4">
      <c r="A205" s="903" t="s">
        <v>216</v>
      </c>
      <c r="B205" s="139">
        <v>2010</v>
      </c>
      <c r="C205" s="900" t="s">
        <v>240</v>
      </c>
      <c r="D205" s="901">
        <f t="shared" si="11"/>
        <v>0</v>
      </c>
    </row>
    <row r="206" ht="13.5" spans="1:4">
      <c r="A206" s="903" t="s">
        <v>217</v>
      </c>
      <c r="B206" s="139">
        <v>2010</v>
      </c>
      <c r="C206" s="900" t="s">
        <v>240</v>
      </c>
      <c r="D206" s="901">
        <f t="shared" si="11"/>
        <v>0</v>
      </c>
    </row>
    <row r="207" ht="13.5" spans="1:4">
      <c r="A207" s="903" t="s">
        <v>218</v>
      </c>
      <c r="B207" s="139">
        <v>2010</v>
      </c>
      <c r="C207" s="900" t="s">
        <v>240</v>
      </c>
      <c r="D207" s="901">
        <f t="shared" si="11"/>
        <v>0</v>
      </c>
    </row>
    <row r="208" ht="13.5" spans="1:4">
      <c r="A208" s="903" t="s">
        <v>219</v>
      </c>
      <c r="B208" s="139">
        <v>2010</v>
      </c>
      <c r="C208" s="900" t="s">
        <v>240</v>
      </c>
      <c r="D208" s="901">
        <f t="shared" si="11"/>
        <v>0</v>
      </c>
    </row>
    <row r="209" ht="13.5" spans="1:4">
      <c r="A209" s="904" t="s">
        <v>249</v>
      </c>
      <c r="B209" s="139">
        <v>2010</v>
      </c>
      <c r="C209" s="900" t="s">
        <v>240</v>
      </c>
      <c r="D209" s="901">
        <f t="shared" si="11"/>
        <v>0</v>
      </c>
    </row>
    <row r="210" ht="13.5" spans="1:5">
      <c r="A210" s="139" t="s">
        <v>206</v>
      </c>
      <c r="B210" s="139">
        <v>2010</v>
      </c>
      <c r="C210" s="900" t="s">
        <v>241</v>
      </c>
      <c r="D210" s="901">
        <f>R9/1000</f>
        <v>4.18521</v>
      </c>
      <c r="E210" s="139" t="s">
        <v>261</v>
      </c>
    </row>
    <row r="211" ht="13.5" spans="1:4">
      <c r="A211" s="903" t="s">
        <v>207</v>
      </c>
      <c r="B211" s="139">
        <v>2010</v>
      </c>
      <c r="C211" s="900" t="s">
        <v>241</v>
      </c>
      <c r="D211" s="901">
        <f t="shared" ref="D211:D224" si="12">R10/1000</f>
        <v>4.18521</v>
      </c>
    </row>
    <row r="212" ht="13.5" spans="1:4">
      <c r="A212" s="903" t="s">
        <v>208</v>
      </c>
      <c r="B212" s="139">
        <v>2010</v>
      </c>
      <c r="C212" s="900" t="s">
        <v>241</v>
      </c>
      <c r="D212" s="901">
        <f t="shared" si="12"/>
        <v>0</v>
      </c>
    </row>
    <row r="213" ht="13.5" spans="1:4">
      <c r="A213" s="903" t="s">
        <v>209</v>
      </c>
      <c r="B213" s="139">
        <v>2010</v>
      </c>
      <c r="C213" s="900" t="s">
        <v>241</v>
      </c>
      <c r="D213" s="901">
        <f t="shared" si="12"/>
        <v>0</v>
      </c>
    </row>
    <row r="214" ht="13.5" spans="1:4">
      <c r="A214" s="903" t="s">
        <v>210</v>
      </c>
      <c r="B214" s="139">
        <v>2010</v>
      </c>
      <c r="C214" s="900" t="s">
        <v>241</v>
      </c>
      <c r="D214" s="901">
        <f t="shared" si="12"/>
        <v>0</v>
      </c>
    </row>
    <row r="215" ht="13.5" spans="1:4">
      <c r="A215" s="903" t="s">
        <v>211</v>
      </c>
      <c r="B215" s="139">
        <v>2010</v>
      </c>
      <c r="C215" s="900" t="s">
        <v>241</v>
      </c>
      <c r="D215" s="901">
        <f t="shared" si="12"/>
        <v>0</v>
      </c>
    </row>
    <row r="216" ht="13.5" spans="1:4">
      <c r="A216" s="903" t="s">
        <v>212</v>
      </c>
      <c r="B216" s="139">
        <v>2010</v>
      </c>
      <c r="C216" s="900" t="s">
        <v>241</v>
      </c>
      <c r="D216" s="901">
        <f t="shared" si="12"/>
        <v>0</v>
      </c>
    </row>
    <row r="217" ht="13.5" spans="1:4">
      <c r="A217" s="903" t="s">
        <v>213</v>
      </c>
      <c r="B217" s="139">
        <v>2010</v>
      </c>
      <c r="C217" s="900" t="s">
        <v>241</v>
      </c>
      <c r="D217" s="901">
        <f t="shared" si="12"/>
        <v>0</v>
      </c>
    </row>
    <row r="218" ht="13.5" spans="1:4">
      <c r="A218" s="903" t="s">
        <v>214</v>
      </c>
      <c r="B218" s="139">
        <v>2010</v>
      </c>
      <c r="C218" s="900" t="s">
        <v>241</v>
      </c>
      <c r="D218" s="901">
        <f t="shared" si="12"/>
        <v>0</v>
      </c>
    </row>
    <row r="219" ht="13.5" spans="1:4">
      <c r="A219" s="903" t="s">
        <v>215</v>
      </c>
      <c r="B219" s="139">
        <v>2010</v>
      </c>
      <c r="C219" s="900" t="s">
        <v>241</v>
      </c>
      <c r="D219" s="901">
        <f t="shared" si="12"/>
        <v>0</v>
      </c>
    </row>
    <row r="220" ht="13.5" spans="1:4">
      <c r="A220" s="903" t="s">
        <v>216</v>
      </c>
      <c r="B220" s="139">
        <v>2010</v>
      </c>
      <c r="C220" s="900" t="s">
        <v>241</v>
      </c>
      <c r="D220" s="901">
        <f t="shared" si="12"/>
        <v>0</v>
      </c>
    </row>
    <row r="221" ht="13.5" spans="1:4">
      <c r="A221" s="903" t="s">
        <v>217</v>
      </c>
      <c r="B221" s="139">
        <v>2010</v>
      </c>
      <c r="C221" s="900" t="s">
        <v>241</v>
      </c>
      <c r="D221" s="901">
        <f t="shared" si="12"/>
        <v>0</v>
      </c>
    </row>
    <row r="222" ht="13.5" spans="1:4">
      <c r="A222" s="903" t="s">
        <v>218</v>
      </c>
      <c r="B222" s="139">
        <v>2010</v>
      </c>
      <c r="C222" s="900" t="s">
        <v>241</v>
      </c>
      <c r="D222" s="901">
        <f t="shared" si="12"/>
        <v>0</v>
      </c>
    </row>
    <row r="223" ht="13.5" spans="1:4">
      <c r="A223" s="903" t="s">
        <v>219</v>
      </c>
      <c r="B223" s="139">
        <v>2010</v>
      </c>
      <c r="C223" s="900" t="s">
        <v>241</v>
      </c>
      <c r="D223" s="901">
        <f t="shared" si="12"/>
        <v>0</v>
      </c>
    </row>
    <row r="224" ht="13.5" spans="1:4">
      <c r="A224" s="904" t="s">
        <v>249</v>
      </c>
      <c r="B224" s="139">
        <v>2010</v>
      </c>
      <c r="C224" s="900" t="s">
        <v>241</v>
      </c>
      <c r="D224" s="901">
        <f t="shared" si="12"/>
        <v>0</v>
      </c>
    </row>
    <row r="225" ht="13.5" spans="1:5">
      <c r="A225" s="139" t="s">
        <v>206</v>
      </c>
      <c r="B225" s="139">
        <v>2010</v>
      </c>
      <c r="C225" s="900" t="s">
        <v>242</v>
      </c>
      <c r="D225" s="901">
        <f t="shared" ref="D225:D239" si="13">SUM(BA9:BB9)/1000</f>
        <v>0</v>
      </c>
      <c r="E225" s="139" t="s">
        <v>262</v>
      </c>
    </row>
    <row r="226" ht="13.5" spans="1:4">
      <c r="A226" s="903" t="s">
        <v>207</v>
      </c>
      <c r="B226" s="139">
        <v>2010</v>
      </c>
      <c r="C226" s="900" t="s">
        <v>242</v>
      </c>
      <c r="D226" s="901">
        <f t="shared" si="13"/>
        <v>0</v>
      </c>
    </row>
    <row r="227" ht="13.5" spans="1:4">
      <c r="A227" s="903" t="s">
        <v>208</v>
      </c>
      <c r="B227" s="139">
        <v>2010</v>
      </c>
      <c r="C227" s="900" t="s">
        <v>242</v>
      </c>
      <c r="D227" s="901">
        <f t="shared" si="13"/>
        <v>0</v>
      </c>
    </row>
    <row r="228" ht="13.5" spans="1:4">
      <c r="A228" s="903" t="s">
        <v>209</v>
      </c>
      <c r="B228" s="139">
        <v>2010</v>
      </c>
      <c r="C228" s="900" t="s">
        <v>242</v>
      </c>
      <c r="D228" s="901">
        <f t="shared" si="13"/>
        <v>0</v>
      </c>
    </row>
    <row r="229" ht="13.5" spans="1:4">
      <c r="A229" s="903" t="s">
        <v>210</v>
      </c>
      <c r="B229" s="139">
        <v>2010</v>
      </c>
      <c r="C229" s="900" t="s">
        <v>242</v>
      </c>
      <c r="D229" s="901">
        <f t="shared" si="13"/>
        <v>0</v>
      </c>
    </row>
    <row r="230" ht="13.5" spans="1:4">
      <c r="A230" s="903" t="s">
        <v>211</v>
      </c>
      <c r="B230" s="139">
        <v>2010</v>
      </c>
      <c r="C230" s="900" t="s">
        <v>242</v>
      </c>
      <c r="D230" s="901">
        <f t="shared" si="13"/>
        <v>0</v>
      </c>
    </row>
    <row r="231" ht="13.5" spans="1:4">
      <c r="A231" s="903" t="s">
        <v>212</v>
      </c>
      <c r="B231" s="139">
        <v>2010</v>
      </c>
      <c r="C231" s="900" t="s">
        <v>242</v>
      </c>
      <c r="D231" s="901">
        <f t="shared" si="13"/>
        <v>0</v>
      </c>
    </row>
    <row r="232" ht="13.5" spans="1:4">
      <c r="A232" s="903" t="s">
        <v>213</v>
      </c>
      <c r="B232" s="139">
        <v>2010</v>
      </c>
      <c r="C232" s="900" t="s">
        <v>242</v>
      </c>
      <c r="D232" s="901">
        <f t="shared" si="13"/>
        <v>0</v>
      </c>
    </row>
    <row r="233" ht="13.5" spans="1:4">
      <c r="A233" s="903" t="s">
        <v>214</v>
      </c>
      <c r="B233" s="139">
        <v>2010</v>
      </c>
      <c r="C233" s="900" t="s">
        <v>242</v>
      </c>
      <c r="D233" s="901">
        <f t="shared" si="13"/>
        <v>0</v>
      </c>
    </row>
    <row r="234" ht="13.5" spans="1:4">
      <c r="A234" s="903" t="s">
        <v>215</v>
      </c>
      <c r="B234" s="139">
        <v>2010</v>
      </c>
      <c r="C234" s="900" t="s">
        <v>242</v>
      </c>
      <c r="D234" s="901">
        <f t="shared" si="13"/>
        <v>0</v>
      </c>
    </row>
    <row r="235" ht="13.5" spans="1:4">
      <c r="A235" s="903" t="s">
        <v>216</v>
      </c>
      <c r="B235" s="139">
        <v>2010</v>
      </c>
      <c r="C235" s="900" t="s">
        <v>242</v>
      </c>
      <c r="D235" s="901">
        <f t="shared" si="13"/>
        <v>0</v>
      </c>
    </row>
    <row r="236" ht="13.5" spans="1:4">
      <c r="A236" s="903" t="s">
        <v>217</v>
      </c>
      <c r="B236" s="139">
        <v>2010</v>
      </c>
      <c r="C236" s="900" t="s">
        <v>242</v>
      </c>
      <c r="D236" s="901">
        <f t="shared" si="13"/>
        <v>0</v>
      </c>
    </row>
    <row r="237" ht="13.5" spans="1:4">
      <c r="A237" s="903" t="s">
        <v>218</v>
      </c>
      <c r="B237" s="139">
        <v>2010</v>
      </c>
      <c r="C237" s="900" t="s">
        <v>242</v>
      </c>
      <c r="D237" s="901">
        <f t="shared" si="13"/>
        <v>0</v>
      </c>
    </row>
    <row r="238" ht="13.5" spans="1:4">
      <c r="A238" s="903" t="s">
        <v>219</v>
      </c>
      <c r="B238" s="139">
        <v>2010</v>
      </c>
      <c r="C238" s="900" t="s">
        <v>242</v>
      </c>
      <c r="D238" s="901">
        <f t="shared" si="13"/>
        <v>0</v>
      </c>
    </row>
    <row r="239" ht="13.5" spans="1:4">
      <c r="A239" s="904" t="s">
        <v>249</v>
      </c>
      <c r="B239" s="139">
        <v>2010</v>
      </c>
      <c r="C239" s="900" t="s">
        <v>242</v>
      </c>
      <c r="D239" s="901">
        <f t="shared" si="13"/>
        <v>0</v>
      </c>
    </row>
    <row r="240" ht="13.5" spans="1:5">
      <c r="A240" s="139" t="s">
        <v>206</v>
      </c>
      <c r="B240" s="139">
        <v>2010</v>
      </c>
      <c r="C240" s="900" t="s">
        <v>243</v>
      </c>
      <c r="D240" s="901">
        <f>AZ9/1000</f>
        <v>0</v>
      </c>
      <c r="E240" s="139" t="s">
        <v>263</v>
      </c>
    </row>
    <row r="241" ht="13.5" spans="1:4">
      <c r="A241" s="903" t="s">
        <v>207</v>
      </c>
      <c r="B241" s="139">
        <v>2010</v>
      </c>
      <c r="C241" s="900" t="s">
        <v>243</v>
      </c>
      <c r="D241" s="901">
        <f t="shared" ref="D241:D254" si="14">AZ10/1000</f>
        <v>0</v>
      </c>
    </row>
    <row r="242" ht="13.5" spans="1:4">
      <c r="A242" s="903" t="s">
        <v>208</v>
      </c>
      <c r="B242" s="139">
        <v>2010</v>
      </c>
      <c r="C242" s="900" t="s">
        <v>243</v>
      </c>
      <c r="D242" s="901">
        <f t="shared" si="14"/>
        <v>0</v>
      </c>
    </row>
    <row r="243" ht="13.5" spans="1:4">
      <c r="A243" s="903" t="s">
        <v>209</v>
      </c>
      <c r="B243" s="139">
        <v>2010</v>
      </c>
      <c r="C243" s="900" t="s">
        <v>243</v>
      </c>
      <c r="D243" s="901">
        <f t="shared" si="14"/>
        <v>0</v>
      </c>
    </row>
    <row r="244" ht="13.5" spans="1:4">
      <c r="A244" s="903" t="s">
        <v>210</v>
      </c>
      <c r="B244" s="139">
        <v>2010</v>
      </c>
      <c r="C244" s="900" t="s">
        <v>243</v>
      </c>
      <c r="D244" s="901">
        <f t="shared" si="14"/>
        <v>0</v>
      </c>
    </row>
    <row r="245" ht="13.5" spans="1:4">
      <c r="A245" s="903" t="s">
        <v>211</v>
      </c>
      <c r="B245" s="139">
        <v>2010</v>
      </c>
      <c r="C245" s="900" t="s">
        <v>243</v>
      </c>
      <c r="D245" s="901">
        <f t="shared" si="14"/>
        <v>0</v>
      </c>
    </row>
    <row r="246" ht="13.5" spans="1:4">
      <c r="A246" s="903" t="s">
        <v>212</v>
      </c>
      <c r="B246" s="139">
        <v>2010</v>
      </c>
      <c r="C246" s="900" t="s">
        <v>243</v>
      </c>
      <c r="D246" s="901">
        <f t="shared" si="14"/>
        <v>0</v>
      </c>
    </row>
    <row r="247" ht="13.5" spans="1:4">
      <c r="A247" s="903" t="s">
        <v>213</v>
      </c>
      <c r="B247" s="139">
        <v>2010</v>
      </c>
      <c r="C247" s="900" t="s">
        <v>243</v>
      </c>
      <c r="D247" s="901">
        <f t="shared" si="14"/>
        <v>0</v>
      </c>
    </row>
    <row r="248" ht="13.5" spans="1:4">
      <c r="A248" s="903" t="s">
        <v>214</v>
      </c>
      <c r="B248" s="139">
        <v>2010</v>
      </c>
      <c r="C248" s="900" t="s">
        <v>243</v>
      </c>
      <c r="D248" s="901">
        <f t="shared" si="14"/>
        <v>0</v>
      </c>
    </row>
    <row r="249" ht="13.5" spans="1:4">
      <c r="A249" s="903" t="s">
        <v>215</v>
      </c>
      <c r="B249" s="139">
        <v>2010</v>
      </c>
      <c r="C249" s="900" t="s">
        <v>243</v>
      </c>
      <c r="D249" s="901">
        <f t="shared" si="14"/>
        <v>0</v>
      </c>
    </row>
    <row r="250" ht="13.5" spans="1:4">
      <c r="A250" s="903" t="s">
        <v>216</v>
      </c>
      <c r="B250" s="139">
        <v>2010</v>
      </c>
      <c r="C250" s="900" t="s">
        <v>243</v>
      </c>
      <c r="D250" s="901">
        <f t="shared" si="14"/>
        <v>0</v>
      </c>
    </row>
    <row r="251" ht="13.5" spans="1:4">
      <c r="A251" s="903" t="s">
        <v>217</v>
      </c>
      <c r="B251" s="139">
        <v>2010</v>
      </c>
      <c r="C251" s="900" t="s">
        <v>243</v>
      </c>
      <c r="D251" s="901">
        <f t="shared" si="14"/>
        <v>0</v>
      </c>
    </row>
    <row r="252" ht="13.5" spans="1:4">
      <c r="A252" s="903" t="s">
        <v>218</v>
      </c>
      <c r="B252" s="139">
        <v>2010</v>
      </c>
      <c r="C252" s="900" t="s">
        <v>243</v>
      </c>
      <c r="D252" s="901">
        <f t="shared" si="14"/>
        <v>0</v>
      </c>
    </row>
    <row r="253" ht="13.5" spans="1:4">
      <c r="A253" s="903" t="s">
        <v>219</v>
      </c>
      <c r="B253" s="139">
        <v>2010</v>
      </c>
      <c r="C253" s="900" t="s">
        <v>243</v>
      </c>
      <c r="D253" s="901">
        <f t="shared" si="14"/>
        <v>0</v>
      </c>
    </row>
    <row r="254" ht="13.5" spans="1:4">
      <c r="A254" s="903"/>
      <c r="C254" s="900" t="s">
        <v>243</v>
      </c>
      <c r="D254" s="901">
        <f t="shared" si="14"/>
        <v>0</v>
      </c>
    </row>
    <row r="255" ht="13.5" spans="1:5">
      <c r="A255" s="139" t="s">
        <v>206</v>
      </c>
      <c r="B255" s="139">
        <v>2010</v>
      </c>
      <c r="C255" s="900" t="s">
        <v>244</v>
      </c>
      <c r="D255" s="901">
        <f t="shared" ref="D255:D269" si="15">SUM(BP9:BQ9,W9:Z9)/1000</f>
        <v>0</v>
      </c>
      <c r="E255" s="139" t="s">
        <v>264</v>
      </c>
    </row>
    <row r="256" ht="13.5" spans="1:4">
      <c r="A256" s="903" t="s">
        <v>207</v>
      </c>
      <c r="B256" s="139">
        <v>2010</v>
      </c>
      <c r="C256" s="900" t="s">
        <v>244</v>
      </c>
      <c r="D256" s="901">
        <f t="shared" si="15"/>
        <v>0</v>
      </c>
    </row>
    <row r="257" ht="13.5" spans="1:4">
      <c r="A257" s="903" t="s">
        <v>208</v>
      </c>
      <c r="B257" s="139">
        <v>2010</v>
      </c>
      <c r="C257" s="900" t="s">
        <v>244</v>
      </c>
      <c r="D257" s="901">
        <f t="shared" si="15"/>
        <v>0</v>
      </c>
    </row>
    <row r="258" ht="13.5" spans="1:4">
      <c r="A258" s="903" t="s">
        <v>209</v>
      </c>
      <c r="B258" s="139">
        <v>2010</v>
      </c>
      <c r="C258" s="900" t="s">
        <v>244</v>
      </c>
      <c r="D258" s="901">
        <f t="shared" si="15"/>
        <v>0</v>
      </c>
    </row>
    <row r="259" ht="13.5" spans="1:4">
      <c r="A259" s="903" t="s">
        <v>210</v>
      </c>
      <c r="B259" s="139">
        <v>2010</v>
      </c>
      <c r="C259" s="900" t="s">
        <v>244</v>
      </c>
      <c r="D259" s="901">
        <f t="shared" si="15"/>
        <v>0</v>
      </c>
    </row>
    <row r="260" ht="13.5" spans="1:4">
      <c r="A260" s="903" t="s">
        <v>211</v>
      </c>
      <c r="B260" s="139">
        <v>2010</v>
      </c>
      <c r="C260" s="900" t="s">
        <v>244</v>
      </c>
      <c r="D260" s="901">
        <f t="shared" si="15"/>
        <v>0</v>
      </c>
    </row>
    <row r="261" ht="13.5" spans="1:4">
      <c r="A261" s="903" t="s">
        <v>212</v>
      </c>
      <c r="B261" s="139">
        <v>2010</v>
      </c>
      <c r="C261" s="900" t="s">
        <v>244</v>
      </c>
      <c r="D261" s="901">
        <f t="shared" si="15"/>
        <v>0</v>
      </c>
    </row>
    <row r="262" ht="13.5" spans="1:4">
      <c r="A262" s="903" t="s">
        <v>213</v>
      </c>
      <c r="B262" s="139">
        <v>2010</v>
      </c>
      <c r="C262" s="900" t="s">
        <v>244</v>
      </c>
      <c r="D262" s="901">
        <f t="shared" si="15"/>
        <v>0</v>
      </c>
    </row>
    <row r="263" ht="13.5" spans="1:4">
      <c r="A263" s="903" t="s">
        <v>214</v>
      </c>
      <c r="B263" s="139">
        <v>2010</v>
      </c>
      <c r="C263" s="900" t="s">
        <v>244</v>
      </c>
      <c r="D263" s="901">
        <f t="shared" si="15"/>
        <v>0</v>
      </c>
    </row>
    <row r="264" ht="13.5" spans="1:4">
      <c r="A264" s="903" t="s">
        <v>215</v>
      </c>
      <c r="B264" s="139">
        <v>2010</v>
      </c>
      <c r="C264" s="900" t="s">
        <v>244</v>
      </c>
      <c r="D264" s="901">
        <f t="shared" si="15"/>
        <v>0</v>
      </c>
    </row>
    <row r="265" ht="13.5" spans="1:4">
      <c r="A265" s="903" t="s">
        <v>216</v>
      </c>
      <c r="B265" s="139">
        <v>2010</v>
      </c>
      <c r="C265" s="900" t="s">
        <v>244</v>
      </c>
      <c r="D265" s="901">
        <f t="shared" si="15"/>
        <v>0</v>
      </c>
    </row>
    <row r="266" ht="13.5" spans="1:4">
      <c r="A266" s="903" t="s">
        <v>217</v>
      </c>
      <c r="B266" s="139">
        <v>2010</v>
      </c>
      <c r="C266" s="900" t="s">
        <v>244</v>
      </c>
      <c r="D266" s="901">
        <f t="shared" si="15"/>
        <v>0</v>
      </c>
    </row>
    <row r="267" ht="13.5" spans="1:4">
      <c r="A267" s="903" t="s">
        <v>218</v>
      </c>
      <c r="B267" s="139">
        <v>2010</v>
      </c>
      <c r="C267" s="900" t="s">
        <v>244</v>
      </c>
      <c r="D267" s="901">
        <f t="shared" si="15"/>
        <v>0</v>
      </c>
    </row>
    <row r="268" ht="13.5" spans="1:4">
      <c r="A268" s="903" t="s">
        <v>219</v>
      </c>
      <c r="B268" s="139">
        <v>2010</v>
      </c>
      <c r="C268" s="900" t="s">
        <v>244</v>
      </c>
      <c r="D268" s="901">
        <f t="shared" si="15"/>
        <v>0</v>
      </c>
    </row>
    <row r="269" ht="13.5" spans="1:4">
      <c r="A269" s="904" t="s">
        <v>249</v>
      </c>
      <c r="B269" s="139">
        <v>2010</v>
      </c>
      <c r="C269" s="900" t="s">
        <v>244</v>
      </c>
      <c r="D269" s="901">
        <f t="shared" si="15"/>
        <v>0</v>
      </c>
    </row>
    <row r="270" ht="13.5" spans="1:5">
      <c r="A270" s="139" t="s">
        <v>206</v>
      </c>
      <c r="B270" s="139">
        <v>2010</v>
      </c>
      <c r="C270" s="900" t="s">
        <v>245</v>
      </c>
      <c r="D270" s="901">
        <f t="shared" ref="D270:D284" si="16">SUM(U9:V9)/1000</f>
        <v>0</v>
      </c>
      <c r="E270" s="139" t="s">
        <v>265</v>
      </c>
    </row>
    <row r="271" ht="13.5" spans="1:4">
      <c r="A271" s="903" t="s">
        <v>207</v>
      </c>
      <c r="B271" s="139">
        <v>2010</v>
      </c>
      <c r="C271" s="900" t="s">
        <v>245</v>
      </c>
      <c r="D271" s="901">
        <f t="shared" si="16"/>
        <v>0</v>
      </c>
    </row>
    <row r="272" ht="13.5" spans="1:4">
      <c r="A272" s="903" t="s">
        <v>208</v>
      </c>
      <c r="B272" s="139">
        <v>2010</v>
      </c>
      <c r="C272" s="900" t="s">
        <v>245</v>
      </c>
      <c r="D272" s="901">
        <f t="shared" si="16"/>
        <v>0</v>
      </c>
    </row>
    <row r="273" ht="13.5" spans="1:4">
      <c r="A273" s="903" t="s">
        <v>209</v>
      </c>
      <c r="B273" s="139">
        <v>2010</v>
      </c>
      <c r="C273" s="900" t="s">
        <v>245</v>
      </c>
      <c r="D273" s="901">
        <f t="shared" si="16"/>
        <v>0</v>
      </c>
    </row>
    <row r="274" ht="13.5" spans="1:4">
      <c r="A274" s="903" t="s">
        <v>210</v>
      </c>
      <c r="B274" s="139">
        <v>2010</v>
      </c>
      <c r="C274" s="900" t="s">
        <v>245</v>
      </c>
      <c r="D274" s="901">
        <f t="shared" si="16"/>
        <v>0</v>
      </c>
    </row>
    <row r="275" ht="13.5" spans="1:4">
      <c r="A275" s="903" t="s">
        <v>211</v>
      </c>
      <c r="B275" s="139">
        <v>2010</v>
      </c>
      <c r="C275" s="900" t="s">
        <v>245</v>
      </c>
      <c r="D275" s="901">
        <f t="shared" si="16"/>
        <v>0</v>
      </c>
    </row>
    <row r="276" ht="13.5" spans="1:4">
      <c r="A276" s="903" t="s">
        <v>212</v>
      </c>
      <c r="B276" s="139">
        <v>2010</v>
      </c>
      <c r="C276" s="900" t="s">
        <v>245</v>
      </c>
      <c r="D276" s="901">
        <f t="shared" si="16"/>
        <v>0</v>
      </c>
    </row>
    <row r="277" ht="13.5" spans="1:4">
      <c r="A277" s="903" t="s">
        <v>213</v>
      </c>
      <c r="B277" s="139">
        <v>2010</v>
      </c>
      <c r="C277" s="900" t="s">
        <v>245</v>
      </c>
      <c r="D277" s="901">
        <f t="shared" si="16"/>
        <v>0</v>
      </c>
    </row>
    <row r="278" ht="13.5" spans="1:4">
      <c r="A278" s="903" t="s">
        <v>214</v>
      </c>
      <c r="B278" s="139">
        <v>2010</v>
      </c>
      <c r="C278" s="900" t="s">
        <v>245</v>
      </c>
      <c r="D278" s="901">
        <f t="shared" si="16"/>
        <v>0</v>
      </c>
    </row>
    <row r="279" ht="13.5" spans="1:4">
      <c r="A279" s="903" t="s">
        <v>215</v>
      </c>
      <c r="B279" s="139">
        <v>2010</v>
      </c>
      <c r="C279" s="900" t="s">
        <v>245</v>
      </c>
      <c r="D279" s="901">
        <f t="shared" si="16"/>
        <v>0</v>
      </c>
    </row>
    <row r="280" ht="13.5" spans="1:4">
      <c r="A280" s="903" t="s">
        <v>216</v>
      </c>
      <c r="B280" s="139">
        <v>2010</v>
      </c>
      <c r="C280" s="900" t="s">
        <v>245</v>
      </c>
      <c r="D280" s="901">
        <f t="shared" si="16"/>
        <v>0</v>
      </c>
    </row>
    <row r="281" ht="13.5" spans="1:4">
      <c r="A281" s="903" t="s">
        <v>217</v>
      </c>
      <c r="B281" s="139">
        <v>2010</v>
      </c>
      <c r="C281" s="900" t="s">
        <v>245</v>
      </c>
      <c r="D281" s="901">
        <f t="shared" si="16"/>
        <v>0</v>
      </c>
    </row>
    <row r="282" ht="13.5" spans="1:4">
      <c r="A282" s="903" t="s">
        <v>218</v>
      </c>
      <c r="B282" s="139">
        <v>2010</v>
      </c>
      <c r="C282" s="900" t="s">
        <v>245</v>
      </c>
      <c r="D282" s="901">
        <f t="shared" si="16"/>
        <v>0</v>
      </c>
    </row>
    <row r="283" ht="13.5" spans="1:4">
      <c r="A283" s="903" t="s">
        <v>219</v>
      </c>
      <c r="B283" s="139">
        <v>2010</v>
      </c>
      <c r="C283" s="900" t="s">
        <v>245</v>
      </c>
      <c r="D283" s="901">
        <f t="shared" si="16"/>
        <v>0</v>
      </c>
    </row>
    <row r="284" ht="13.5" spans="1:4">
      <c r="A284" s="904" t="s">
        <v>249</v>
      </c>
      <c r="B284" s="139">
        <v>2010</v>
      </c>
      <c r="C284" s="900" t="s">
        <v>245</v>
      </c>
      <c r="D284" s="901">
        <f t="shared" si="16"/>
        <v>0</v>
      </c>
    </row>
    <row r="285" ht="13.5" spans="1:5">
      <c r="A285" s="139" t="s">
        <v>206</v>
      </c>
      <c r="B285" s="139">
        <v>2010</v>
      </c>
      <c r="C285" s="900" t="s">
        <v>246</v>
      </c>
      <c r="D285" s="901">
        <f>T9/1000</f>
        <v>0</v>
      </c>
      <c r="E285" s="139" t="s">
        <v>266</v>
      </c>
    </row>
    <row r="286" ht="13.5" spans="1:4">
      <c r="A286" s="903" t="s">
        <v>207</v>
      </c>
      <c r="B286" s="139">
        <v>2010</v>
      </c>
      <c r="C286" s="900" t="s">
        <v>246</v>
      </c>
      <c r="D286" s="901">
        <f t="shared" ref="D286:D299" si="17">T10/1000</f>
        <v>0</v>
      </c>
    </row>
    <row r="287" ht="13.5" spans="1:4">
      <c r="A287" s="903" t="s">
        <v>208</v>
      </c>
      <c r="B287" s="139">
        <v>2010</v>
      </c>
      <c r="C287" s="900" t="s">
        <v>246</v>
      </c>
      <c r="D287" s="901">
        <f t="shared" si="17"/>
        <v>0</v>
      </c>
    </row>
    <row r="288" ht="13.5" spans="1:4">
      <c r="A288" s="903" t="s">
        <v>209</v>
      </c>
      <c r="B288" s="139">
        <v>2010</v>
      </c>
      <c r="C288" s="900" t="s">
        <v>246</v>
      </c>
      <c r="D288" s="901">
        <f t="shared" si="17"/>
        <v>0</v>
      </c>
    </row>
    <row r="289" ht="13.5" spans="1:4">
      <c r="A289" s="903" t="s">
        <v>210</v>
      </c>
      <c r="B289" s="139">
        <v>2010</v>
      </c>
      <c r="C289" s="900" t="s">
        <v>246</v>
      </c>
      <c r="D289" s="901">
        <f t="shared" si="17"/>
        <v>0</v>
      </c>
    </row>
    <row r="290" ht="13.5" spans="1:4">
      <c r="A290" s="903" t="s">
        <v>211</v>
      </c>
      <c r="B290" s="139">
        <v>2010</v>
      </c>
      <c r="C290" s="900" t="s">
        <v>246</v>
      </c>
      <c r="D290" s="901">
        <f t="shared" si="17"/>
        <v>0</v>
      </c>
    </row>
    <row r="291" ht="13.5" spans="1:4">
      <c r="A291" s="903" t="s">
        <v>212</v>
      </c>
      <c r="B291" s="139">
        <v>2010</v>
      </c>
      <c r="C291" s="900" t="s">
        <v>246</v>
      </c>
      <c r="D291" s="901">
        <f t="shared" si="17"/>
        <v>0</v>
      </c>
    </row>
    <row r="292" ht="13.5" spans="1:4">
      <c r="A292" s="903" t="s">
        <v>213</v>
      </c>
      <c r="B292" s="139">
        <v>2010</v>
      </c>
      <c r="C292" s="900" t="s">
        <v>246</v>
      </c>
      <c r="D292" s="901">
        <f t="shared" si="17"/>
        <v>0</v>
      </c>
    </row>
    <row r="293" ht="13.5" spans="1:4">
      <c r="A293" s="903" t="s">
        <v>214</v>
      </c>
      <c r="B293" s="139">
        <v>2010</v>
      </c>
      <c r="C293" s="900" t="s">
        <v>246</v>
      </c>
      <c r="D293" s="901">
        <f t="shared" si="17"/>
        <v>0</v>
      </c>
    </row>
    <row r="294" ht="13.5" spans="1:4">
      <c r="A294" s="903" t="s">
        <v>215</v>
      </c>
      <c r="B294" s="139">
        <v>2010</v>
      </c>
      <c r="C294" s="900" t="s">
        <v>246</v>
      </c>
      <c r="D294" s="901">
        <f t="shared" si="17"/>
        <v>0</v>
      </c>
    </row>
    <row r="295" ht="13.5" spans="1:4">
      <c r="A295" s="903" t="s">
        <v>216</v>
      </c>
      <c r="B295" s="139">
        <v>2010</v>
      </c>
      <c r="C295" s="900" t="s">
        <v>246</v>
      </c>
      <c r="D295" s="901">
        <f t="shared" si="17"/>
        <v>0</v>
      </c>
    </row>
    <row r="296" ht="13.5" spans="1:4">
      <c r="A296" s="903" t="s">
        <v>217</v>
      </c>
      <c r="B296" s="139">
        <v>2010</v>
      </c>
      <c r="C296" s="900" t="s">
        <v>246</v>
      </c>
      <c r="D296" s="901">
        <f t="shared" si="17"/>
        <v>0</v>
      </c>
    </row>
    <row r="297" ht="13.5" spans="1:4">
      <c r="A297" s="903" t="s">
        <v>218</v>
      </c>
      <c r="B297" s="139">
        <v>2010</v>
      </c>
      <c r="C297" s="900" t="s">
        <v>246</v>
      </c>
      <c r="D297" s="901">
        <f t="shared" si="17"/>
        <v>0</v>
      </c>
    </row>
    <row r="298" ht="13.5" spans="1:4">
      <c r="A298" s="903" t="s">
        <v>219</v>
      </c>
      <c r="B298" s="139">
        <v>2010</v>
      </c>
      <c r="C298" s="900" t="s">
        <v>246</v>
      </c>
      <c r="D298" s="901">
        <f t="shared" si="17"/>
        <v>0</v>
      </c>
    </row>
    <row r="299" ht="13.5" spans="1:4">
      <c r="A299" s="904" t="s">
        <v>249</v>
      </c>
      <c r="B299" s="139">
        <v>2010</v>
      </c>
      <c r="C299" s="900" t="s">
        <v>246</v>
      </c>
      <c r="D299" s="901">
        <f t="shared" si="17"/>
        <v>0</v>
      </c>
    </row>
    <row r="300" ht="13.5" spans="1:5">
      <c r="A300" s="139" t="s">
        <v>206</v>
      </c>
      <c r="B300" s="139">
        <v>2010</v>
      </c>
      <c r="C300" s="900" t="s">
        <v>247</v>
      </c>
      <c r="D300" s="901">
        <f>BF9/1000</f>
        <v>13.75087</v>
      </c>
      <c r="E300" s="139" t="s">
        <v>267</v>
      </c>
    </row>
    <row r="301" ht="13.5" spans="1:4">
      <c r="A301" s="903" t="s">
        <v>207</v>
      </c>
      <c r="B301" s="139">
        <v>2010</v>
      </c>
      <c r="C301" s="900" t="s">
        <v>247</v>
      </c>
      <c r="D301" s="901">
        <f t="shared" ref="D301:D314" si="18">BF10/1000</f>
        <v>2.14239</v>
      </c>
    </row>
    <row r="302" ht="13.5" spans="1:4">
      <c r="A302" s="903" t="s">
        <v>208</v>
      </c>
      <c r="B302" s="139">
        <v>2010</v>
      </c>
      <c r="C302" s="900" t="s">
        <v>247</v>
      </c>
      <c r="D302" s="901">
        <f t="shared" si="18"/>
        <v>0.29165</v>
      </c>
    </row>
    <row r="303" ht="13.5" spans="1:4">
      <c r="A303" s="903" t="s">
        <v>209</v>
      </c>
      <c r="B303" s="139">
        <v>2010</v>
      </c>
      <c r="C303" s="900" t="s">
        <v>247</v>
      </c>
      <c r="D303" s="901">
        <f t="shared" si="18"/>
        <v>6.78362</v>
      </c>
    </row>
    <row r="304" ht="13.5" spans="1:4">
      <c r="A304" s="903" t="s">
        <v>210</v>
      </c>
      <c r="B304" s="139">
        <v>2010</v>
      </c>
      <c r="C304" s="900" t="s">
        <v>247</v>
      </c>
      <c r="D304" s="901">
        <f t="shared" si="18"/>
        <v>0.65172</v>
      </c>
    </row>
    <row r="305" ht="13.5" spans="1:4">
      <c r="A305" s="903" t="s">
        <v>211</v>
      </c>
      <c r="B305" s="139">
        <v>2010</v>
      </c>
      <c r="C305" s="900" t="s">
        <v>247</v>
      </c>
      <c r="D305" s="901">
        <f t="shared" si="18"/>
        <v>0.08281</v>
      </c>
    </row>
    <row r="306" ht="13.5" spans="1:4">
      <c r="A306" s="903" t="s">
        <v>212</v>
      </c>
      <c r="B306" s="139">
        <v>2010</v>
      </c>
      <c r="C306" s="900" t="s">
        <v>247</v>
      </c>
      <c r="D306" s="901">
        <f t="shared" si="18"/>
        <v>0.80655</v>
      </c>
    </row>
    <row r="307" ht="13.5" spans="1:4">
      <c r="A307" s="903" t="s">
        <v>213</v>
      </c>
      <c r="B307" s="139">
        <v>2010</v>
      </c>
      <c r="C307" s="900" t="s">
        <v>247</v>
      </c>
      <c r="D307" s="901">
        <f t="shared" si="18"/>
        <v>0.28805</v>
      </c>
    </row>
    <row r="308" ht="13.5" spans="1:4">
      <c r="A308" s="903" t="s">
        <v>214</v>
      </c>
      <c r="B308" s="139">
        <v>2010</v>
      </c>
      <c r="C308" s="900" t="s">
        <v>247</v>
      </c>
      <c r="D308" s="901">
        <f t="shared" si="18"/>
        <v>0.68412</v>
      </c>
    </row>
    <row r="309" ht="13.5" spans="1:4">
      <c r="A309" s="903" t="s">
        <v>215</v>
      </c>
      <c r="B309" s="139">
        <v>2010</v>
      </c>
      <c r="C309" s="900" t="s">
        <v>247</v>
      </c>
      <c r="D309" s="901">
        <f t="shared" si="18"/>
        <v>0.63731</v>
      </c>
    </row>
    <row r="310" ht="13.5" spans="1:4">
      <c r="A310" s="903" t="s">
        <v>216</v>
      </c>
      <c r="B310" s="139">
        <v>2010</v>
      </c>
      <c r="C310" s="900" t="s">
        <v>247</v>
      </c>
      <c r="D310" s="901">
        <f t="shared" si="18"/>
        <v>0.41407</v>
      </c>
    </row>
    <row r="311" ht="13.5" spans="1:4">
      <c r="A311" s="903" t="s">
        <v>217</v>
      </c>
      <c r="B311" s="139">
        <v>2010</v>
      </c>
      <c r="C311" s="900" t="s">
        <v>247</v>
      </c>
      <c r="D311" s="901">
        <f t="shared" si="18"/>
        <v>0.45728</v>
      </c>
    </row>
    <row r="312" ht="13.5" spans="1:4">
      <c r="A312" s="903" t="s">
        <v>218</v>
      </c>
      <c r="B312" s="139">
        <v>2010</v>
      </c>
      <c r="C312" s="900" t="s">
        <v>247</v>
      </c>
      <c r="D312" s="901">
        <f t="shared" si="18"/>
        <v>0.16923</v>
      </c>
    </row>
    <row r="313" ht="13.5" spans="1:4">
      <c r="A313" s="903" t="s">
        <v>219</v>
      </c>
      <c r="B313" s="139">
        <v>2010</v>
      </c>
      <c r="C313" s="900" t="s">
        <v>247</v>
      </c>
      <c r="D313" s="901">
        <f t="shared" si="18"/>
        <v>0.34206</v>
      </c>
    </row>
    <row r="314" ht="13.5" spans="1:4">
      <c r="A314" s="904" t="s">
        <v>249</v>
      </c>
      <c r="B314" s="139">
        <v>2010</v>
      </c>
      <c r="C314" s="900" t="s">
        <v>247</v>
      </c>
      <c r="D314" s="901">
        <f t="shared" si="18"/>
        <v>0</v>
      </c>
    </row>
    <row r="315" ht="13.5" spans="1:5">
      <c r="A315" s="139" t="s">
        <v>206</v>
      </c>
      <c r="B315" s="139">
        <v>2010</v>
      </c>
      <c r="C315" s="900" t="s">
        <v>248</v>
      </c>
      <c r="D315" s="901">
        <f>BG9/1000</f>
        <v>0.03299</v>
      </c>
      <c r="E315" s="139" t="s">
        <v>268</v>
      </c>
    </row>
    <row r="316" ht="13.5" spans="1:4">
      <c r="A316" s="903" t="s">
        <v>207</v>
      </c>
      <c r="B316" s="139">
        <v>2010</v>
      </c>
      <c r="C316" s="900" t="s">
        <v>248</v>
      </c>
      <c r="D316" s="901">
        <f t="shared" ref="D316:D329" si="19">BG10/1000</f>
        <v>0</v>
      </c>
    </row>
    <row r="317" ht="13.5" spans="1:4">
      <c r="A317" s="903" t="s">
        <v>208</v>
      </c>
      <c r="B317" s="139">
        <v>2010</v>
      </c>
      <c r="C317" s="900" t="s">
        <v>248</v>
      </c>
      <c r="D317" s="901">
        <f t="shared" si="19"/>
        <v>0</v>
      </c>
    </row>
    <row r="318" ht="13.5" spans="1:4">
      <c r="A318" s="903" t="s">
        <v>209</v>
      </c>
      <c r="B318" s="139">
        <v>2010</v>
      </c>
      <c r="C318" s="900" t="s">
        <v>248</v>
      </c>
      <c r="D318" s="901">
        <f t="shared" si="19"/>
        <v>0</v>
      </c>
    </row>
    <row r="319" ht="13.5" spans="1:4">
      <c r="A319" s="903" t="s">
        <v>210</v>
      </c>
      <c r="B319" s="139">
        <v>2010</v>
      </c>
      <c r="C319" s="900" t="s">
        <v>248</v>
      </c>
      <c r="D319" s="901">
        <f t="shared" si="19"/>
        <v>0</v>
      </c>
    </row>
    <row r="320" ht="13.5" spans="1:4">
      <c r="A320" s="903" t="s">
        <v>211</v>
      </c>
      <c r="B320" s="139">
        <v>2010</v>
      </c>
      <c r="C320" s="900" t="s">
        <v>248</v>
      </c>
      <c r="D320" s="901">
        <f t="shared" si="19"/>
        <v>0</v>
      </c>
    </row>
    <row r="321" ht="13.5" spans="1:4">
      <c r="A321" s="903" t="s">
        <v>212</v>
      </c>
      <c r="B321" s="139">
        <v>2010</v>
      </c>
      <c r="C321" s="900" t="s">
        <v>248</v>
      </c>
      <c r="D321" s="901">
        <f t="shared" si="19"/>
        <v>0.009</v>
      </c>
    </row>
    <row r="322" ht="13.5" spans="1:4">
      <c r="A322" s="903" t="s">
        <v>213</v>
      </c>
      <c r="B322" s="139">
        <v>2010</v>
      </c>
      <c r="C322" s="900" t="s">
        <v>248</v>
      </c>
      <c r="D322" s="901">
        <f t="shared" si="19"/>
        <v>0.00301</v>
      </c>
    </row>
    <row r="323" ht="13.5" spans="1:4">
      <c r="A323" s="903" t="s">
        <v>214</v>
      </c>
      <c r="B323" s="139">
        <v>2010</v>
      </c>
      <c r="C323" s="900" t="s">
        <v>248</v>
      </c>
      <c r="D323" s="901">
        <f t="shared" si="19"/>
        <v>0.01599</v>
      </c>
    </row>
    <row r="324" ht="13.5" spans="1:4">
      <c r="A324" s="903" t="s">
        <v>215</v>
      </c>
      <c r="B324" s="139">
        <v>2010</v>
      </c>
      <c r="C324" s="900" t="s">
        <v>248</v>
      </c>
      <c r="D324" s="914">
        <f>BG18/1000+IPP!CA33/1.085</f>
        <v>1.51804553917051</v>
      </c>
    </row>
    <row r="325" ht="13.5" spans="1:4">
      <c r="A325" s="903" t="s">
        <v>216</v>
      </c>
      <c r="B325" s="139">
        <v>2010</v>
      </c>
      <c r="C325" s="900" t="s">
        <v>248</v>
      </c>
      <c r="D325" s="901">
        <f t="shared" si="19"/>
        <v>0</v>
      </c>
    </row>
    <row r="326" ht="13.5" spans="1:4">
      <c r="A326" s="903" t="s">
        <v>217</v>
      </c>
      <c r="B326" s="139">
        <v>2010</v>
      </c>
      <c r="C326" s="900" t="s">
        <v>248</v>
      </c>
      <c r="D326" s="901">
        <f t="shared" si="19"/>
        <v>0</v>
      </c>
    </row>
    <row r="327" ht="13.5" spans="1:4">
      <c r="A327" s="903" t="s">
        <v>218</v>
      </c>
      <c r="B327" s="139">
        <v>2010</v>
      </c>
      <c r="C327" s="900" t="s">
        <v>248</v>
      </c>
      <c r="D327" s="901">
        <f t="shared" si="19"/>
        <v>0.00301</v>
      </c>
    </row>
    <row r="328" ht="13.5" spans="1:7">
      <c r="A328" s="903" t="s">
        <v>219</v>
      </c>
      <c r="B328" s="139">
        <v>2010</v>
      </c>
      <c r="C328" s="900" t="s">
        <v>248</v>
      </c>
      <c r="D328" s="901">
        <f t="shared" si="19"/>
        <v>0</v>
      </c>
      <c r="G328" s="906"/>
    </row>
    <row r="329" ht="13.5" spans="1:4">
      <c r="A329" s="904" t="s">
        <v>249</v>
      </c>
      <c r="B329" s="139">
        <v>2010</v>
      </c>
      <c r="C329" s="900" t="s">
        <v>248</v>
      </c>
      <c r="D329" s="901">
        <f t="shared" si="19"/>
        <v>0</v>
      </c>
    </row>
    <row r="330" spans="7:7">
      <c r="G330" s="906"/>
    </row>
    <row r="331" ht="13.1" spans="1:4">
      <c r="A331" s="139" t="s">
        <v>206</v>
      </c>
      <c r="B331" s="139">
        <v>2010</v>
      </c>
      <c r="C331" s="902" t="s">
        <v>269</v>
      </c>
      <c r="D331" s="907">
        <f t="shared" ref="D331:D345" si="20">SUMIF($A$30:$A$328,A331,$D$30:$D$328)</f>
        <v>24.58275</v>
      </c>
    </row>
    <row r="332" ht="13.1" spans="1:7">
      <c r="A332" s="903" t="s">
        <v>207</v>
      </c>
      <c r="B332" s="139">
        <v>2010</v>
      </c>
      <c r="C332" s="902" t="s">
        <v>269</v>
      </c>
      <c r="D332" s="907">
        <f t="shared" si="20"/>
        <v>16.30476459225</v>
      </c>
      <c r="G332" s="906"/>
    </row>
    <row r="333" ht="13.1" spans="1:7">
      <c r="A333" s="903" t="s">
        <v>208</v>
      </c>
      <c r="B333" s="139">
        <v>2010</v>
      </c>
      <c r="C333" s="902" t="s">
        <v>269</v>
      </c>
      <c r="D333" s="907">
        <f t="shared" si="20"/>
        <v>0.36094</v>
      </c>
      <c r="G333" s="906"/>
    </row>
    <row r="334" ht="13.1" spans="1:4">
      <c r="A334" s="903" t="s">
        <v>209</v>
      </c>
      <c r="B334" s="139">
        <v>2010</v>
      </c>
      <c r="C334" s="902" t="s">
        <v>269</v>
      </c>
      <c r="D334" s="907">
        <f t="shared" si="20"/>
        <v>7.88851</v>
      </c>
    </row>
    <row r="335" ht="13.1" spans="1:4">
      <c r="A335" s="903" t="s">
        <v>210</v>
      </c>
      <c r="B335" s="139">
        <v>2010</v>
      </c>
      <c r="C335" s="902" t="s">
        <v>269</v>
      </c>
      <c r="D335" s="907">
        <f t="shared" si="20"/>
        <v>2.74876</v>
      </c>
    </row>
    <row r="336" ht="13.1" spans="1:4">
      <c r="A336" s="903" t="s">
        <v>211</v>
      </c>
      <c r="B336" s="139">
        <v>2010</v>
      </c>
      <c r="C336" s="902" t="s">
        <v>269</v>
      </c>
      <c r="D336" s="907">
        <f t="shared" si="20"/>
        <v>1.13604</v>
      </c>
    </row>
    <row r="337" ht="13.1" spans="1:4">
      <c r="A337" s="903" t="s">
        <v>212</v>
      </c>
      <c r="B337" s="139">
        <v>2010</v>
      </c>
      <c r="C337" s="902" t="s">
        <v>269</v>
      </c>
      <c r="D337" s="907">
        <f t="shared" si="20"/>
        <v>0.90016</v>
      </c>
    </row>
    <row r="338" ht="13.1" spans="1:7">
      <c r="A338" s="903" t="s">
        <v>213</v>
      </c>
      <c r="B338" s="139">
        <v>2010</v>
      </c>
      <c r="C338" s="902" t="s">
        <v>269</v>
      </c>
      <c r="D338" s="907">
        <f t="shared" si="20"/>
        <v>0.34507</v>
      </c>
      <c r="G338" s="906"/>
    </row>
    <row r="339" ht="13.1" spans="1:4">
      <c r="A339" s="903" t="s">
        <v>214</v>
      </c>
      <c r="B339" s="139">
        <v>2010</v>
      </c>
      <c r="C339" s="902" t="s">
        <v>269</v>
      </c>
      <c r="D339" s="907">
        <f t="shared" si="20"/>
        <v>1.24058</v>
      </c>
    </row>
    <row r="340" ht="13.1" spans="1:4">
      <c r="A340" s="903" t="s">
        <v>215</v>
      </c>
      <c r="B340" s="139">
        <v>2010</v>
      </c>
      <c r="C340" s="902" t="s">
        <v>269</v>
      </c>
      <c r="D340" s="907">
        <f t="shared" si="20"/>
        <v>2.39169305917051</v>
      </c>
    </row>
    <row r="341" ht="13.1" spans="1:4">
      <c r="A341" s="903" t="s">
        <v>216</v>
      </c>
      <c r="B341" s="139">
        <v>2010</v>
      </c>
      <c r="C341" s="902" t="s">
        <v>269</v>
      </c>
      <c r="D341" s="907">
        <f t="shared" si="20"/>
        <v>0.41407</v>
      </c>
    </row>
    <row r="342" ht="13.1" spans="1:4">
      <c r="A342" s="903" t="s">
        <v>217</v>
      </c>
      <c r="B342" s="139">
        <v>2010</v>
      </c>
      <c r="C342" s="902" t="s">
        <v>269</v>
      </c>
      <c r="D342" s="907">
        <f t="shared" si="20"/>
        <v>0.45728</v>
      </c>
    </row>
    <row r="343" ht="13.1" spans="1:4">
      <c r="A343" s="903" t="s">
        <v>218</v>
      </c>
      <c r="B343" s="139">
        <v>2010</v>
      </c>
      <c r="C343" s="902" t="s">
        <v>269</v>
      </c>
      <c r="D343" s="907">
        <f t="shared" si="20"/>
        <v>0.39737</v>
      </c>
    </row>
    <row r="344" ht="13.1" spans="1:4">
      <c r="A344" s="903" t="s">
        <v>219</v>
      </c>
      <c r="B344" s="139">
        <v>2010</v>
      </c>
      <c r="C344" s="902" t="s">
        <v>269</v>
      </c>
      <c r="D344" s="907">
        <f t="shared" si="20"/>
        <v>0.34386</v>
      </c>
    </row>
    <row r="345" ht="13.1" spans="1:4">
      <c r="A345" s="904" t="s">
        <v>249</v>
      </c>
      <c r="B345" s="139">
        <v>2010</v>
      </c>
      <c r="C345" s="902" t="s">
        <v>269</v>
      </c>
      <c r="D345" s="907">
        <f t="shared" si="20"/>
        <v>7.26254</v>
      </c>
    </row>
    <row r="346" spans="3:5">
      <c r="C346" s="908" t="s">
        <v>270</v>
      </c>
      <c r="D346" s="909">
        <f>BH9/1000</f>
        <v>24.58275</v>
      </c>
      <c r="E346" s="139" t="b">
        <f t="shared" ref="E346:E360" si="21">D346=D331</f>
        <v>1</v>
      </c>
    </row>
    <row r="347" spans="1:5">
      <c r="A347" s="903"/>
      <c r="C347" s="908" t="s">
        <v>270</v>
      </c>
      <c r="D347" s="909">
        <f t="shared" ref="D347:D360" si="22">BH10/1000</f>
        <v>7.67315</v>
      </c>
      <c r="E347" s="139" t="b">
        <f t="shared" si="21"/>
        <v>0</v>
      </c>
    </row>
    <row r="348" spans="1:5">
      <c r="A348" s="903"/>
      <c r="C348" s="908" t="s">
        <v>270</v>
      </c>
      <c r="D348" s="909">
        <f t="shared" si="22"/>
        <v>0.36094</v>
      </c>
      <c r="E348" s="139" t="b">
        <f t="shared" si="21"/>
        <v>1</v>
      </c>
    </row>
    <row r="349" spans="1:5">
      <c r="A349" s="903"/>
      <c r="C349" s="908" t="s">
        <v>270</v>
      </c>
      <c r="D349" s="909">
        <f t="shared" si="22"/>
        <v>7.88852</v>
      </c>
      <c r="E349" s="139" t="b">
        <f t="shared" si="21"/>
        <v>0</v>
      </c>
    </row>
    <row r="350" spans="1:5">
      <c r="A350" s="903"/>
      <c r="C350" s="908" t="s">
        <v>270</v>
      </c>
      <c r="D350" s="909">
        <f t="shared" si="22"/>
        <v>2.74876</v>
      </c>
      <c r="E350" s="139" t="b">
        <f t="shared" si="21"/>
        <v>1</v>
      </c>
    </row>
    <row r="351" spans="1:5">
      <c r="A351" s="903"/>
      <c r="C351" s="908" t="s">
        <v>270</v>
      </c>
      <c r="D351" s="909">
        <f t="shared" si="22"/>
        <v>1.13605</v>
      </c>
      <c r="E351" s="139" t="b">
        <f t="shared" si="21"/>
        <v>0</v>
      </c>
    </row>
    <row r="352" spans="1:5">
      <c r="A352" s="903"/>
      <c r="C352" s="908" t="s">
        <v>270</v>
      </c>
      <c r="D352" s="909">
        <f t="shared" si="22"/>
        <v>0.90016</v>
      </c>
      <c r="E352" s="139" t="b">
        <f t="shared" si="21"/>
        <v>1</v>
      </c>
    </row>
    <row r="353" spans="1:5">
      <c r="A353" s="903"/>
      <c r="C353" s="908" t="s">
        <v>270</v>
      </c>
      <c r="D353" s="909">
        <f t="shared" si="22"/>
        <v>0.34508</v>
      </c>
      <c r="E353" s="139" t="b">
        <f t="shared" si="21"/>
        <v>0</v>
      </c>
    </row>
    <row r="354" spans="1:5">
      <c r="A354" s="903"/>
      <c r="C354" s="908" t="s">
        <v>270</v>
      </c>
      <c r="D354" s="910">
        <f t="shared" si="22"/>
        <v>1.24059</v>
      </c>
      <c r="E354" s="139" t="b">
        <f t="shared" si="21"/>
        <v>0</v>
      </c>
    </row>
    <row r="355" spans="1:5">
      <c r="A355" s="903"/>
      <c r="C355" s="908" t="s">
        <v>270</v>
      </c>
      <c r="D355" s="909">
        <f t="shared" si="22"/>
        <v>0.67713</v>
      </c>
      <c r="E355" s="139" t="b">
        <f t="shared" si="21"/>
        <v>0</v>
      </c>
    </row>
    <row r="356" spans="1:5">
      <c r="A356" s="903"/>
      <c r="C356" s="908" t="s">
        <v>270</v>
      </c>
      <c r="D356" s="909">
        <f t="shared" si="22"/>
        <v>0.41407</v>
      </c>
      <c r="E356" s="139" t="b">
        <f t="shared" si="21"/>
        <v>1</v>
      </c>
    </row>
    <row r="357" spans="1:5">
      <c r="A357" s="903"/>
      <c r="C357" s="908" t="s">
        <v>270</v>
      </c>
      <c r="D357" s="909">
        <f t="shared" si="22"/>
        <v>0.45728</v>
      </c>
      <c r="E357" s="139" t="b">
        <f t="shared" si="21"/>
        <v>1</v>
      </c>
    </row>
    <row r="358" spans="1:5">
      <c r="A358" s="903"/>
      <c r="C358" s="908" t="s">
        <v>270</v>
      </c>
      <c r="D358" s="909">
        <f t="shared" si="22"/>
        <v>0.39737</v>
      </c>
      <c r="E358" s="139" t="b">
        <f t="shared" si="21"/>
        <v>1</v>
      </c>
    </row>
    <row r="359" spans="1:5">
      <c r="A359" s="903"/>
      <c r="C359" s="908" t="s">
        <v>270</v>
      </c>
      <c r="D359" s="910">
        <f t="shared" si="22"/>
        <v>0.34386</v>
      </c>
      <c r="E359" s="139" t="b">
        <f t="shared" si="21"/>
        <v>1</v>
      </c>
    </row>
    <row r="360" spans="3:5">
      <c r="C360" s="908" t="s">
        <v>270</v>
      </c>
      <c r="D360" s="910">
        <f t="shared" si="22"/>
        <v>7.26255</v>
      </c>
      <c r="E360" s="139" t="b">
        <f t="shared" si="21"/>
        <v>0</v>
      </c>
    </row>
    <row r="363" ht="13.5" spans="1:5">
      <c r="A363" s="28" t="s">
        <v>271</v>
      </c>
      <c r="B363" s="139">
        <v>2010</v>
      </c>
      <c r="C363" t="s">
        <v>272</v>
      </c>
      <c r="D363" s="139">
        <f>R8/1000</f>
        <v>4.18521</v>
      </c>
      <c r="E363" t="s">
        <v>273</v>
      </c>
    </row>
    <row r="364" ht="13.5" spans="1:5">
      <c r="A364" s="28" t="s">
        <v>274</v>
      </c>
      <c r="B364" s="139">
        <v>2010</v>
      </c>
      <c r="C364" t="s">
        <v>232</v>
      </c>
      <c r="D364" s="139">
        <f>-L8/1000</f>
        <v>10.46411</v>
      </c>
      <c r="E364" t="s">
        <v>252</v>
      </c>
    </row>
  </sheetData>
  <mergeCells count="7">
    <mergeCell ref="A3:B3"/>
    <mergeCell ref="C3:BQ3"/>
    <mergeCell ref="A4:B4"/>
    <mergeCell ref="C4:BQ4"/>
    <mergeCell ref="A5:B5"/>
    <mergeCell ref="C5:BQ5"/>
    <mergeCell ref="A6:B6"/>
  </mergeCells>
  <hyperlinks>
    <hyperlink ref="A2" r:id="rId3" display="Dataset: Extended world energy balances" tooltip="Click once to display linked information. Click and hold to select this cell."/>
    <hyperlink ref="A24" r:id="rId4" display="Data extracted on 19 May 2015 13:38 UTC (GMT) from OECD iLibrary" tooltip="Click once to display linked information. Click and hold to select this cell."/>
  </hyperlinks>
  <pageMargins left="0.75" right="0.75" top="1" bottom="1" header="0.5" footer="0.5"/>
  <pageSetup paperSize="1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theme="9" tint="0.399975585192419"/>
  </sheetPr>
  <dimension ref="A1:BQ364"/>
  <sheetViews>
    <sheetView showGridLines="0" topLeftCell="A167" workbookViewId="0">
      <selection activeCell="E198" sqref="E198"/>
    </sheetView>
  </sheetViews>
  <sheetFormatPr defaultColWidth="9.14159292035398" defaultRowHeight="12.75"/>
  <cols>
    <col min="1" max="1" width="27.4247787610619" style="139" customWidth="1"/>
    <col min="2" max="2" width="2.42477876106195" style="139" customWidth="1"/>
    <col min="3" max="16384" width="9.14159292035398" style="139"/>
  </cols>
  <sheetData>
    <row r="1" hidden="1" spans="1:2">
      <c r="A1" s="878" t="e">
        <f>DotStatQuery(B1)</f>
        <v>#NAME?</v>
      </c>
      <c r="B1" s="878" t="s">
        <v>278</v>
      </c>
    </row>
    <row r="2" ht="22.5" spans="1:1">
      <c r="A2" s="879" t="s">
        <v>128</v>
      </c>
    </row>
    <row r="3" spans="1:69">
      <c r="A3" s="880" t="s">
        <v>129</v>
      </c>
      <c r="B3" s="881"/>
      <c r="C3" s="882" t="s">
        <v>279</v>
      </c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883"/>
      <c r="BB3" s="883"/>
      <c r="BC3" s="883"/>
      <c r="BD3" s="883"/>
      <c r="BE3" s="883"/>
      <c r="BF3" s="883"/>
      <c r="BG3" s="883"/>
      <c r="BH3" s="883"/>
      <c r="BI3" s="883"/>
      <c r="BJ3" s="883"/>
      <c r="BK3" s="883"/>
      <c r="BL3" s="883"/>
      <c r="BM3" s="883"/>
      <c r="BN3" s="883"/>
      <c r="BO3" s="883"/>
      <c r="BP3" s="883"/>
      <c r="BQ3" s="905"/>
    </row>
    <row r="4" spans="1:69">
      <c r="A4" s="880" t="s">
        <v>131</v>
      </c>
      <c r="B4" s="881"/>
      <c r="C4" s="882" t="s">
        <v>54</v>
      </c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AW4" s="883"/>
      <c r="AX4" s="883"/>
      <c r="AY4" s="883"/>
      <c r="AZ4" s="883"/>
      <c r="BA4" s="883"/>
      <c r="BB4" s="883"/>
      <c r="BC4" s="883"/>
      <c r="BD4" s="883"/>
      <c r="BE4" s="883"/>
      <c r="BF4" s="883"/>
      <c r="BG4" s="883"/>
      <c r="BH4" s="883"/>
      <c r="BI4" s="883"/>
      <c r="BJ4" s="883"/>
      <c r="BK4" s="883"/>
      <c r="BL4" s="883"/>
      <c r="BM4" s="883"/>
      <c r="BN4" s="883"/>
      <c r="BO4" s="883"/>
      <c r="BP4" s="883"/>
      <c r="BQ4" s="905"/>
    </row>
    <row r="5" spans="1:69">
      <c r="A5" s="880" t="s">
        <v>132</v>
      </c>
      <c r="B5" s="881"/>
      <c r="C5" s="882" t="s">
        <v>133</v>
      </c>
      <c r="D5" s="883"/>
      <c r="E5" s="883"/>
      <c r="F5" s="883"/>
      <c r="G5" s="883"/>
      <c r="H5" s="883"/>
      <c r="I5" s="883"/>
      <c r="J5" s="883"/>
      <c r="K5" s="883"/>
      <c r="L5" s="883"/>
      <c r="M5" s="883"/>
      <c r="N5" s="883"/>
      <c r="O5" s="883"/>
      <c r="P5" s="883"/>
      <c r="Q5" s="883"/>
      <c r="R5" s="883"/>
      <c r="S5" s="883"/>
      <c r="T5" s="883"/>
      <c r="U5" s="883"/>
      <c r="V5" s="883"/>
      <c r="W5" s="883"/>
      <c r="X5" s="883"/>
      <c r="Y5" s="883"/>
      <c r="Z5" s="883"/>
      <c r="AA5" s="883"/>
      <c r="AB5" s="883"/>
      <c r="AC5" s="883"/>
      <c r="AD5" s="883"/>
      <c r="AE5" s="883"/>
      <c r="AF5" s="883"/>
      <c r="AG5" s="883"/>
      <c r="AH5" s="883"/>
      <c r="AI5" s="883"/>
      <c r="AJ5" s="883"/>
      <c r="AK5" s="883"/>
      <c r="AL5" s="883"/>
      <c r="AM5" s="883"/>
      <c r="AN5" s="883"/>
      <c r="AO5" s="883"/>
      <c r="AP5" s="883"/>
      <c r="AQ5" s="883"/>
      <c r="AR5" s="883"/>
      <c r="AS5" s="883"/>
      <c r="AT5" s="883"/>
      <c r="AU5" s="883"/>
      <c r="AV5" s="883"/>
      <c r="AW5" s="883"/>
      <c r="AX5" s="883"/>
      <c r="AY5" s="883"/>
      <c r="AZ5" s="883"/>
      <c r="BA5" s="883"/>
      <c r="BB5" s="883"/>
      <c r="BC5" s="883"/>
      <c r="BD5" s="883"/>
      <c r="BE5" s="883"/>
      <c r="BF5" s="883"/>
      <c r="BG5" s="883"/>
      <c r="BH5" s="883"/>
      <c r="BI5" s="883"/>
      <c r="BJ5" s="883"/>
      <c r="BK5" s="883"/>
      <c r="BL5" s="883"/>
      <c r="BM5" s="883"/>
      <c r="BN5" s="883"/>
      <c r="BO5" s="883"/>
      <c r="BP5" s="883"/>
      <c r="BQ5" s="905"/>
    </row>
    <row r="6" ht="58.5" spans="1:69">
      <c r="A6" s="884" t="s">
        <v>134</v>
      </c>
      <c r="B6" s="885"/>
      <c r="C6" s="886" t="s">
        <v>135</v>
      </c>
      <c r="D6" s="886" t="s">
        <v>136</v>
      </c>
      <c r="E6" s="886" t="s">
        <v>137</v>
      </c>
      <c r="F6" s="886" t="s">
        <v>138</v>
      </c>
      <c r="G6" s="886" t="s">
        <v>139</v>
      </c>
      <c r="H6" s="886" t="s">
        <v>140</v>
      </c>
      <c r="I6" s="886" t="s">
        <v>141</v>
      </c>
      <c r="J6" s="886" t="s">
        <v>142</v>
      </c>
      <c r="K6" s="886" t="s">
        <v>143</v>
      </c>
      <c r="L6" s="886" t="s">
        <v>144</v>
      </c>
      <c r="M6" s="886" t="s">
        <v>145</v>
      </c>
      <c r="N6" s="886" t="s">
        <v>146</v>
      </c>
      <c r="O6" s="886" t="s">
        <v>147</v>
      </c>
      <c r="P6" s="886" t="s">
        <v>148</v>
      </c>
      <c r="Q6" s="886" t="s">
        <v>149</v>
      </c>
      <c r="R6" s="886" t="s">
        <v>150</v>
      </c>
      <c r="S6" s="886" t="s">
        <v>151</v>
      </c>
      <c r="T6" s="886" t="s">
        <v>152</v>
      </c>
      <c r="U6" s="886" t="s">
        <v>153</v>
      </c>
      <c r="V6" s="886" t="s">
        <v>154</v>
      </c>
      <c r="W6" s="886" t="s">
        <v>155</v>
      </c>
      <c r="X6" s="886" t="s">
        <v>156</v>
      </c>
      <c r="Y6" s="886" t="s">
        <v>157</v>
      </c>
      <c r="Z6" s="886" t="s">
        <v>158</v>
      </c>
      <c r="AA6" s="886" t="s">
        <v>159</v>
      </c>
      <c r="AB6" s="886" t="s">
        <v>160</v>
      </c>
      <c r="AC6" s="886" t="s">
        <v>161</v>
      </c>
      <c r="AD6" s="886" t="s">
        <v>162</v>
      </c>
      <c r="AE6" s="886" t="s">
        <v>163</v>
      </c>
      <c r="AF6" s="886" t="s">
        <v>164</v>
      </c>
      <c r="AG6" s="886" t="s">
        <v>165</v>
      </c>
      <c r="AH6" s="886" t="s">
        <v>166</v>
      </c>
      <c r="AI6" s="886" t="s">
        <v>167</v>
      </c>
      <c r="AJ6" s="886" t="s">
        <v>168</v>
      </c>
      <c r="AK6" s="886" t="s">
        <v>169</v>
      </c>
      <c r="AL6" s="886" t="s">
        <v>170</v>
      </c>
      <c r="AM6" s="886" t="s">
        <v>171</v>
      </c>
      <c r="AN6" s="886" t="s">
        <v>172</v>
      </c>
      <c r="AO6" s="886" t="s">
        <v>173</v>
      </c>
      <c r="AP6" s="886" t="s">
        <v>174</v>
      </c>
      <c r="AQ6" s="886" t="s">
        <v>175</v>
      </c>
      <c r="AR6" s="886" t="s">
        <v>176</v>
      </c>
      <c r="AS6" s="886" t="s">
        <v>177</v>
      </c>
      <c r="AT6" s="886" t="s">
        <v>178</v>
      </c>
      <c r="AU6" s="886" t="s">
        <v>179</v>
      </c>
      <c r="AV6" s="886" t="s">
        <v>180</v>
      </c>
      <c r="AW6" s="886" t="s">
        <v>181</v>
      </c>
      <c r="AX6" s="886" t="s">
        <v>182</v>
      </c>
      <c r="AY6" s="886" t="s">
        <v>183</v>
      </c>
      <c r="AZ6" s="886" t="s">
        <v>184</v>
      </c>
      <c r="BA6" s="886" t="s">
        <v>185</v>
      </c>
      <c r="BB6" s="886" t="s">
        <v>186</v>
      </c>
      <c r="BC6" s="886" t="s">
        <v>187</v>
      </c>
      <c r="BD6" s="886" t="s">
        <v>188</v>
      </c>
      <c r="BE6" s="886" t="s">
        <v>189</v>
      </c>
      <c r="BF6" s="886" t="s">
        <v>190</v>
      </c>
      <c r="BG6" s="886" t="s">
        <v>191</v>
      </c>
      <c r="BH6" s="886" t="s">
        <v>192</v>
      </c>
      <c r="BI6" s="886" t="s">
        <v>193</v>
      </c>
      <c r="BJ6" s="886" t="s">
        <v>194</v>
      </c>
      <c r="BK6" s="886" t="s">
        <v>195</v>
      </c>
      <c r="BL6" s="886" t="s">
        <v>196</v>
      </c>
      <c r="BM6" s="886" t="s">
        <v>197</v>
      </c>
      <c r="BN6" s="886" t="s">
        <v>198</v>
      </c>
      <c r="BO6" s="886" t="s">
        <v>199</v>
      </c>
      <c r="BP6" s="886" t="s">
        <v>200</v>
      </c>
      <c r="BQ6" s="886" t="s">
        <v>201</v>
      </c>
    </row>
    <row r="7" spans="1:69">
      <c r="A7" s="887" t="s">
        <v>202</v>
      </c>
      <c r="B7" s="888" t="s">
        <v>203</v>
      </c>
      <c r="C7" s="888" t="s">
        <v>203</v>
      </c>
      <c r="D7" s="888" t="s">
        <v>203</v>
      </c>
      <c r="E7" s="888" t="s">
        <v>203</v>
      </c>
      <c r="F7" s="888" t="s">
        <v>203</v>
      </c>
      <c r="G7" s="888" t="s">
        <v>203</v>
      </c>
      <c r="H7" s="888" t="s">
        <v>203</v>
      </c>
      <c r="I7" s="888" t="s">
        <v>203</v>
      </c>
      <c r="J7" s="888" t="s">
        <v>203</v>
      </c>
      <c r="K7" s="888" t="s">
        <v>203</v>
      </c>
      <c r="L7" s="888" t="s">
        <v>203</v>
      </c>
      <c r="M7" s="888" t="s">
        <v>203</v>
      </c>
      <c r="N7" s="888" t="s">
        <v>203</v>
      </c>
      <c r="O7" s="888" t="s">
        <v>203</v>
      </c>
      <c r="P7" s="888" t="s">
        <v>203</v>
      </c>
      <c r="Q7" s="888" t="s">
        <v>203</v>
      </c>
      <c r="R7" s="888" t="s">
        <v>203</v>
      </c>
      <c r="S7" s="888" t="s">
        <v>203</v>
      </c>
      <c r="T7" s="888" t="s">
        <v>203</v>
      </c>
      <c r="U7" s="888" t="s">
        <v>203</v>
      </c>
      <c r="V7" s="888" t="s">
        <v>203</v>
      </c>
      <c r="W7" s="888" t="s">
        <v>203</v>
      </c>
      <c r="X7" s="888" t="s">
        <v>203</v>
      </c>
      <c r="Y7" s="888" t="s">
        <v>203</v>
      </c>
      <c r="Z7" s="888" t="s">
        <v>203</v>
      </c>
      <c r="AA7" s="888" t="s">
        <v>203</v>
      </c>
      <c r="AB7" s="888" t="s">
        <v>203</v>
      </c>
      <c r="AC7" s="888" t="s">
        <v>203</v>
      </c>
      <c r="AD7" s="888" t="s">
        <v>203</v>
      </c>
      <c r="AE7" s="888" t="s">
        <v>203</v>
      </c>
      <c r="AF7" s="888" t="s">
        <v>203</v>
      </c>
      <c r="AG7" s="888" t="s">
        <v>203</v>
      </c>
      <c r="AH7" s="888" t="s">
        <v>203</v>
      </c>
      <c r="AI7" s="888" t="s">
        <v>203</v>
      </c>
      <c r="AJ7" s="888" t="s">
        <v>203</v>
      </c>
      <c r="AK7" s="888" t="s">
        <v>203</v>
      </c>
      <c r="AL7" s="888" t="s">
        <v>203</v>
      </c>
      <c r="AM7" s="888" t="s">
        <v>203</v>
      </c>
      <c r="AN7" s="888" t="s">
        <v>203</v>
      </c>
      <c r="AO7" s="888" t="s">
        <v>203</v>
      </c>
      <c r="AP7" s="888" t="s">
        <v>203</v>
      </c>
      <c r="AQ7" s="888" t="s">
        <v>203</v>
      </c>
      <c r="AR7" s="888" t="s">
        <v>203</v>
      </c>
      <c r="AS7" s="888" t="s">
        <v>203</v>
      </c>
      <c r="AT7" s="888" t="s">
        <v>203</v>
      </c>
      <c r="AU7" s="888" t="s">
        <v>203</v>
      </c>
      <c r="AV7" s="888" t="s">
        <v>203</v>
      </c>
      <c r="AW7" s="888" t="s">
        <v>203</v>
      </c>
      <c r="AX7" s="888" t="s">
        <v>203</v>
      </c>
      <c r="AY7" s="888" t="s">
        <v>203</v>
      </c>
      <c r="AZ7" s="888" t="s">
        <v>203</v>
      </c>
      <c r="BA7" s="888" t="s">
        <v>203</v>
      </c>
      <c r="BB7" s="888" t="s">
        <v>203</v>
      </c>
      <c r="BC7" s="888" t="s">
        <v>203</v>
      </c>
      <c r="BD7" s="888" t="s">
        <v>203</v>
      </c>
      <c r="BE7" s="888" t="s">
        <v>203</v>
      </c>
      <c r="BF7" s="888" t="s">
        <v>203</v>
      </c>
      <c r="BG7" s="888" t="s">
        <v>203</v>
      </c>
      <c r="BH7" s="888" t="s">
        <v>203</v>
      </c>
      <c r="BI7" s="888" t="s">
        <v>203</v>
      </c>
      <c r="BJ7" s="888" t="s">
        <v>203</v>
      </c>
      <c r="BK7" s="888" t="s">
        <v>203</v>
      </c>
      <c r="BL7" s="888" t="s">
        <v>203</v>
      </c>
      <c r="BM7" s="888" t="s">
        <v>203</v>
      </c>
      <c r="BN7" s="888" t="s">
        <v>203</v>
      </c>
      <c r="BO7" s="888" t="s">
        <v>203</v>
      </c>
      <c r="BP7" s="888" t="s">
        <v>203</v>
      </c>
      <c r="BQ7" s="888" t="s">
        <v>203</v>
      </c>
    </row>
    <row r="8" customFormat="1" ht="13.5" spans="1:69">
      <c r="A8" s="889" t="s">
        <v>204</v>
      </c>
      <c r="B8" s="890" t="s">
        <v>203</v>
      </c>
      <c r="C8" s="891" t="s">
        <v>205</v>
      </c>
      <c r="D8" s="891" t="s">
        <v>205</v>
      </c>
      <c r="E8" s="891">
        <v>0</v>
      </c>
      <c r="F8" s="891">
        <v>0</v>
      </c>
      <c r="G8" s="891">
        <v>0</v>
      </c>
      <c r="H8" s="891">
        <v>0</v>
      </c>
      <c r="I8" s="891">
        <v>0</v>
      </c>
      <c r="J8" s="891">
        <v>0</v>
      </c>
      <c r="K8" s="891">
        <v>0</v>
      </c>
      <c r="L8" s="891">
        <v>0</v>
      </c>
      <c r="M8" s="891">
        <v>0</v>
      </c>
      <c r="N8" s="891">
        <v>0</v>
      </c>
      <c r="O8" s="891">
        <v>0</v>
      </c>
      <c r="P8" s="891">
        <v>0</v>
      </c>
      <c r="Q8" s="891">
        <v>0</v>
      </c>
      <c r="R8" s="891">
        <v>0</v>
      </c>
      <c r="S8" s="891">
        <v>0</v>
      </c>
      <c r="T8" s="891">
        <v>0</v>
      </c>
      <c r="U8" s="891">
        <v>0</v>
      </c>
      <c r="V8" s="891">
        <v>0</v>
      </c>
      <c r="W8" s="891">
        <v>0</v>
      </c>
      <c r="X8" s="891">
        <v>0</v>
      </c>
      <c r="Y8" s="891">
        <v>0</v>
      </c>
      <c r="Z8" s="891">
        <v>0</v>
      </c>
      <c r="AA8" s="891">
        <v>0</v>
      </c>
      <c r="AB8" s="891">
        <v>0</v>
      </c>
      <c r="AC8" s="891" t="s">
        <v>205</v>
      </c>
      <c r="AD8" s="891">
        <v>0</v>
      </c>
      <c r="AE8" s="891">
        <v>0</v>
      </c>
      <c r="AF8" s="891">
        <v>0</v>
      </c>
      <c r="AG8" s="891">
        <v>0</v>
      </c>
      <c r="AH8" s="891">
        <v>0</v>
      </c>
      <c r="AI8" s="891">
        <v>0</v>
      </c>
      <c r="AJ8" s="891">
        <v>0</v>
      </c>
      <c r="AK8" s="891">
        <v>0</v>
      </c>
      <c r="AL8" s="891">
        <v>0</v>
      </c>
      <c r="AM8" s="891">
        <v>0</v>
      </c>
      <c r="AN8" s="891">
        <v>0</v>
      </c>
      <c r="AO8" s="891">
        <v>0</v>
      </c>
      <c r="AP8" s="891">
        <v>0</v>
      </c>
      <c r="AQ8" s="891">
        <v>0</v>
      </c>
      <c r="AR8" s="891">
        <v>0</v>
      </c>
      <c r="AS8" s="891">
        <v>0</v>
      </c>
      <c r="AT8" s="891">
        <v>0</v>
      </c>
      <c r="AU8" s="891">
        <v>0</v>
      </c>
      <c r="AV8" s="891">
        <v>0</v>
      </c>
      <c r="AW8" s="891">
        <v>0</v>
      </c>
      <c r="AX8" s="891">
        <v>0</v>
      </c>
      <c r="AY8" s="891">
        <v>0</v>
      </c>
      <c r="AZ8" s="891">
        <v>0</v>
      </c>
      <c r="BA8" s="891">
        <v>0</v>
      </c>
      <c r="BB8" s="891">
        <v>0</v>
      </c>
      <c r="BC8" s="891">
        <v>0</v>
      </c>
      <c r="BD8" s="891">
        <v>0</v>
      </c>
      <c r="BE8" s="891">
        <v>0</v>
      </c>
      <c r="BF8" s="891">
        <v>0</v>
      </c>
      <c r="BG8" s="891">
        <v>0</v>
      </c>
      <c r="BH8" s="891">
        <v>0</v>
      </c>
      <c r="BI8" s="891">
        <v>0</v>
      </c>
      <c r="BJ8" s="891">
        <v>0</v>
      </c>
      <c r="BK8" s="891">
        <v>0</v>
      </c>
      <c r="BL8" s="891">
        <v>0</v>
      </c>
      <c r="BM8" s="891">
        <v>0</v>
      </c>
      <c r="BN8" s="891">
        <v>0</v>
      </c>
      <c r="BO8" s="891">
        <v>0</v>
      </c>
      <c r="BP8" s="891">
        <v>0</v>
      </c>
      <c r="BQ8" s="891">
        <v>0</v>
      </c>
    </row>
    <row r="9" spans="1:69">
      <c r="A9" s="892" t="s">
        <v>206</v>
      </c>
      <c r="B9" s="888" t="s">
        <v>203</v>
      </c>
      <c r="C9" s="893" t="s">
        <v>205</v>
      </c>
      <c r="D9" s="893" t="s">
        <v>205</v>
      </c>
      <c r="E9" s="911">
        <f>918+46.81</f>
        <v>964.81</v>
      </c>
      <c r="F9" s="893">
        <v>0</v>
      </c>
      <c r="G9" s="893">
        <v>0</v>
      </c>
      <c r="H9" s="893">
        <v>0</v>
      </c>
      <c r="I9" s="911">
        <f>1131.27-46.81</f>
        <v>1084.46</v>
      </c>
      <c r="J9" s="893">
        <v>0</v>
      </c>
      <c r="K9" s="893">
        <v>0</v>
      </c>
      <c r="L9" s="893">
        <v>0</v>
      </c>
      <c r="M9" s="893">
        <v>0</v>
      </c>
      <c r="N9" s="893">
        <v>0</v>
      </c>
      <c r="O9" s="893">
        <v>0</v>
      </c>
      <c r="P9" s="893">
        <v>0</v>
      </c>
      <c r="Q9" s="893">
        <v>0</v>
      </c>
      <c r="R9" s="893">
        <v>0</v>
      </c>
      <c r="S9" s="893">
        <v>0</v>
      </c>
      <c r="T9" s="893">
        <v>0</v>
      </c>
      <c r="U9" s="893">
        <v>0</v>
      </c>
      <c r="V9" s="893">
        <v>0</v>
      </c>
      <c r="W9" s="893">
        <v>0</v>
      </c>
      <c r="X9" s="893">
        <v>0</v>
      </c>
      <c r="Y9" s="893">
        <v>0</v>
      </c>
      <c r="Z9" s="893">
        <v>0</v>
      </c>
      <c r="AA9" s="893">
        <v>0</v>
      </c>
      <c r="AB9" s="893">
        <v>0</v>
      </c>
      <c r="AC9" s="893" t="s">
        <v>205</v>
      </c>
      <c r="AD9" s="893">
        <v>0</v>
      </c>
      <c r="AE9" s="893">
        <v>0</v>
      </c>
      <c r="AF9" s="893">
        <v>0</v>
      </c>
      <c r="AG9" s="893">
        <v>0</v>
      </c>
      <c r="AH9" s="893">
        <v>0</v>
      </c>
      <c r="AI9" s="893">
        <v>0</v>
      </c>
      <c r="AJ9" s="893">
        <v>0</v>
      </c>
      <c r="AK9" s="893">
        <v>506.02</v>
      </c>
      <c r="AL9" s="893">
        <v>0</v>
      </c>
      <c r="AM9" s="893">
        <v>0</v>
      </c>
      <c r="AN9" s="893">
        <v>0</v>
      </c>
      <c r="AO9" s="893">
        <v>2239.98</v>
      </c>
      <c r="AP9" s="893">
        <v>0</v>
      </c>
      <c r="AQ9" s="893">
        <v>0</v>
      </c>
      <c r="AR9" s="893">
        <v>0</v>
      </c>
      <c r="AS9" s="893">
        <v>0</v>
      </c>
      <c r="AT9" s="893">
        <v>0</v>
      </c>
      <c r="AU9" s="893">
        <v>1024.01</v>
      </c>
      <c r="AV9" s="893">
        <v>0</v>
      </c>
      <c r="AW9" s="893">
        <v>0</v>
      </c>
      <c r="AX9" s="893">
        <v>0</v>
      </c>
      <c r="AY9" s="893">
        <v>0</v>
      </c>
      <c r="AZ9" s="893">
        <v>0</v>
      </c>
      <c r="BA9" s="893">
        <v>0</v>
      </c>
      <c r="BB9" s="893">
        <v>0</v>
      </c>
      <c r="BC9" s="893">
        <v>0</v>
      </c>
      <c r="BD9" s="893">
        <v>0</v>
      </c>
      <c r="BE9" s="893">
        <v>0</v>
      </c>
      <c r="BF9" s="893">
        <v>4151.55</v>
      </c>
      <c r="BG9" s="893">
        <v>0</v>
      </c>
      <c r="BH9" s="893">
        <v>11400.95</v>
      </c>
      <c r="BI9" s="893">
        <v>448.91</v>
      </c>
      <c r="BJ9" s="893">
        <v>0</v>
      </c>
      <c r="BK9" s="893">
        <v>0</v>
      </c>
      <c r="BL9" s="893">
        <v>0</v>
      </c>
      <c r="BM9" s="893">
        <v>44</v>
      </c>
      <c r="BN9" s="893">
        <v>0</v>
      </c>
      <c r="BO9" s="893">
        <v>937.22</v>
      </c>
      <c r="BP9" s="893">
        <v>448.91</v>
      </c>
      <c r="BQ9" s="893">
        <v>0</v>
      </c>
    </row>
    <row r="10" spans="1:69">
      <c r="A10" s="894" t="s">
        <v>207</v>
      </c>
      <c r="B10" s="888" t="s">
        <v>203</v>
      </c>
      <c r="C10" s="895" t="s">
        <v>205</v>
      </c>
      <c r="D10" s="895" t="s">
        <v>205</v>
      </c>
      <c r="E10" s="911">
        <f>459+46.81</f>
        <v>505.81</v>
      </c>
      <c r="F10" s="895">
        <v>0</v>
      </c>
      <c r="G10" s="895">
        <v>0</v>
      </c>
      <c r="H10" s="895">
        <v>0</v>
      </c>
      <c r="I10" s="911">
        <v>0</v>
      </c>
      <c r="J10" s="895">
        <v>0</v>
      </c>
      <c r="K10" s="895">
        <v>0</v>
      </c>
      <c r="L10" s="895">
        <v>0</v>
      </c>
      <c r="M10" s="895">
        <v>0</v>
      </c>
      <c r="N10" s="895">
        <v>0</v>
      </c>
      <c r="O10" s="895">
        <v>0</v>
      </c>
      <c r="P10" s="895">
        <v>0</v>
      </c>
      <c r="Q10" s="895">
        <v>0</v>
      </c>
      <c r="R10" s="895">
        <v>0</v>
      </c>
      <c r="S10" s="895">
        <v>0</v>
      </c>
      <c r="T10" s="895">
        <v>0</v>
      </c>
      <c r="U10" s="895">
        <v>0</v>
      </c>
      <c r="V10" s="895">
        <v>0</v>
      </c>
      <c r="W10" s="895">
        <v>0</v>
      </c>
      <c r="X10" s="895">
        <v>0</v>
      </c>
      <c r="Y10" s="895">
        <v>0</v>
      </c>
      <c r="Z10" s="895">
        <v>0</v>
      </c>
      <c r="AA10" s="895">
        <v>0</v>
      </c>
      <c r="AB10" s="895">
        <v>0</v>
      </c>
      <c r="AC10" s="895" t="s">
        <v>205</v>
      </c>
      <c r="AD10" s="895">
        <v>0</v>
      </c>
      <c r="AE10" s="895">
        <v>0</v>
      </c>
      <c r="AF10" s="895">
        <v>0</v>
      </c>
      <c r="AG10" s="895">
        <v>0</v>
      </c>
      <c r="AH10" s="895">
        <v>0</v>
      </c>
      <c r="AI10" s="895">
        <v>0</v>
      </c>
      <c r="AJ10" s="895">
        <v>0</v>
      </c>
      <c r="AK10" s="895">
        <v>0</v>
      </c>
      <c r="AL10" s="895">
        <v>0</v>
      </c>
      <c r="AM10" s="895">
        <v>0</v>
      </c>
      <c r="AN10" s="895">
        <v>0</v>
      </c>
      <c r="AO10" s="895">
        <v>0</v>
      </c>
      <c r="AP10" s="895">
        <v>0</v>
      </c>
      <c r="AQ10" s="895">
        <v>0</v>
      </c>
      <c r="AR10" s="895">
        <v>0</v>
      </c>
      <c r="AS10" s="895">
        <v>0</v>
      </c>
      <c r="AT10" s="895">
        <v>0</v>
      </c>
      <c r="AU10" s="895">
        <v>0</v>
      </c>
      <c r="AV10" s="895">
        <v>0</v>
      </c>
      <c r="AW10" s="895">
        <v>0</v>
      </c>
      <c r="AX10" s="895">
        <v>0</v>
      </c>
      <c r="AY10" s="895">
        <v>0</v>
      </c>
      <c r="AZ10" s="895">
        <v>0</v>
      </c>
      <c r="BA10" s="895">
        <v>0</v>
      </c>
      <c r="BB10" s="895">
        <v>0</v>
      </c>
      <c r="BC10" s="895">
        <v>0</v>
      </c>
      <c r="BD10" s="895">
        <v>0</v>
      </c>
      <c r="BE10" s="895">
        <v>0</v>
      </c>
      <c r="BF10" s="895">
        <v>1688.7</v>
      </c>
      <c r="BG10" s="895">
        <v>0</v>
      </c>
      <c r="BH10" s="895">
        <v>2196.52</v>
      </c>
      <c r="BI10" s="895">
        <v>2.01</v>
      </c>
      <c r="BJ10" s="895">
        <v>0</v>
      </c>
      <c r="BK10" s="895">
        <v>0</v>
      </c>
      <c r="BL10" s="895">
        <v>0</v>
      </c>
      <c r="BM10" s="895">
        <v>0</v>
      </c>
      <c r="BN10" s="895">
        <v>0</v>
      </c>
      <c r="BO10" s="895">
        <v>0</v>
      </c>
      <c r="BP10" s="895">
        <v>2.01</v>
      </c>
      <c r="BQ10" s="895">
        <v>0</v>
      </c>
    </row>
    <row r="11" spans="1:69">
      <c r="A11" s="894" t="s">
        <v>208</v>
      </c>
      <c r="B11" s="888" t="s">
        <v>203</v>
      </c>
      <c r="C11" s="893" t="s">
        <v>205</v>
      </c>
      <c r="D11" s="893" t="s">
        <v>205</v>
      </c>
      <c r="E11" s="893">
        <v>0</v>
      </c>
      <c r="F11" s="893">
        <v>0</v>
      </c>
      <c r="G11" s="893">
        <v>0</v>
      </c>
      <c r="H11" s="893">
        <v>0</v>
      </c>
      <c r="I11" s="893">
        <v>0</v>
      </c>
      <c r="J11" s="893">
        <v>0</v>
      </c>
      <c r="K11" s="893">
        <v>0</v>
      </c>
      <c r="L11" s="893">
        <v>0</v>
      </c>
      <c r="M11" s="893">
        <v>0</v>
      </c>
      <c r="N11" s="893">
        <v>0</v>
      </c>
      <c r="O11" s="893">
        <v>0</v>
      </c>
      <c r="P11" s="893">
        <v>0</v>
      </c>
      <c r="Q11" s="893">
        <v>0</v>
      </c>
      <c r="R11" s="893">
        <v>0</v>
      </c>
      <c r="S11" s="893">
        <v>0</v>
      </c>
      <c r="T11" s="893">
        <v>0</v>
      </c>
      <c r="U11" s="893">
        <v>0</v>
      </c>
      <c r="V11" s="893">
        <v>0</v>
      </c>
      <c r="W11" s="893">
        <v>0</v>
      </c>
      <c r="X11" s="893">
        <v>0</v>
      </c>
      <c r="Y11" s="893">
        <v>0</v>
      </c>
      <c r="Z11" s="893">
        <v>0</v>
      </c>
      <c r="AA11" s="893">
        <v>0</v>
      </c>
      <c r="AB11" s="893">
        <v>0</v>
      </c>
      <c r="AC11" s="893" t="s">
        <v>205</v>
      </c>
      <c r="AD11" s="893">
        <v>0</v>
      </c>
      <c r="AE11" s="893">
        <v>0</v>
      </c>
      <c r="AF11" s="893">
        <v>0</v>
      </c>
      <c r="AG11" s="893">
        <v>0</v>
      </c>
      <c r="AH11" s="893">
        <v>0</v>
      </c>
      <c r="AI11" s="893">
        <v>0</v>
      </c>
      <c r="AJ11" s="893">
        <v>0</v>
      </c>
      <c r="AK11" s="893">
        <v>46.01</v>
      </c>
      <c r="AL11" s="893">
        <v>0</v>
      </c>
      <c r="AM11" s="893">
        <v>0</v>
      </c>
      <c r="AN11" s="893">
        <v>0</v>
      </c>
      <c r="AO11" s="893">
        <v>0</v>
      </c>
      <c r="AP11" s="893">
        <v>0</v>
      </c>
      <c r="AQ11" s="893">
        <v>0</v>
      </c>
      <c r="AR11" s="893">
        <v>0</v>
      </c>
      <c r="AS11" s="893">
        <v>0</v>
      </c>
      <c r="AT11" s="893">
        <v>0</v>
      </c>
      <c r="AU11" s="893">
        <v>0</v>
      </c>
      <c r="AV11" s="893">
        <v>0</v>
      </c>
      <c r="AW11" s="893">
        <v>0</v>
      </c>
      <c r="AX11" s="893">
        <v>0</v>
      </c>
      <c r="AY11" s="893">
        <v>0</v>
      </c>
      <c r="AZ11" s="893">
        <v>0</v>
      </c>
      <c r="BA11" s="893">
        <v>0</v>
      </c>
      <c r="BB11" s="893">
        <v>0</v>
      </c>
      <c r="BC11" s="893">
        <v>0</v>
      </c>
      <c r="BD11" s="893">
        <v>0</v>
      </c>
      <c r="BE11" s="893">
        <v>0</v>
      </c>
      <c r="BF11" s="893">
        <v>10.8</v>
      </c>
      <c r="BG11" s="893">
        <v>0</v>
      </c>
      <c r="BH11" s="893">
        <v>57.82</v>
      </c>
      <c r="BI11" s="893">
        <v>1</v>
      </c>
      <c r="BJ11" s="893">
        <v>0</v>
      </c>
      <c r="BK11" s="893">
        <v>0</v>
      </c>
      <c r="BL11" s="893">
        <v>0</v>
      </c>
      <c r="BM11" s="893">
        <v>0</v>
      </c>
      <c r="BN11" s="893">
        <v>0</v>
      </c>
      <c r="BO11" s="893">
        <v>0</v>
      </c>
      <c r="BP11" s="893">
        <v>1</v>
      </c>
      <c r="BQ11" s="893">
        <v>0</v>
      </c>
    </row>
    <row r="12" spans="1:69">
      <c r="A12" s="894" t="s">
        <v>209</v>
      </c>
      <c r="B12" s="888" t="s">
        <v>203</v>
      </c>
      <c r="C12" s="895" t="s">
        <v>205</v>
      </c>
      <c r="D12" s="895" t="s">
        <v>205</v>
      </c>
      <c r="E12" s="895">
        <v>270.01</v>
      </c>
      <c r="F12" s="895">
        <v>0</v>
      </c>
      <c r="G12" s="895">
        <v>0</v>
      </c>
      <c r="H12" s="895">
        <v>0</v>
      </c>
      <c r="I12" s="895">
        <v>0</v>
      </c>
      <c r="J12" s="895">
        <v>0</v>
      </c>
      <c r="K12" s="895">
        <v>0</v>
      </c>
      <c r="L12" s="895">
        <v>0</v>
      </c>
      <c r="M12" s="895">
        <v>0</v>
      </c>
      <c r="N12" s="895">
        <v>0</v>
      </c>
      <c r="O12" s="895">
        <v>0</v>
      </c>
      <c r="P12" s="895">
        <v>0</v>
      </c>
      <c r="Q12" s="895">
        <v>0</v>
      </c>
      <c r="R12" s="895">
        <v>0</v>
      </c>
      <c r="S12" s="895">
        <v>0</v>
      </c>
      <c r="T12" s="895">
        <v>0</v>
      </c>
      <c r="U12" s="895">
        <v>0</v>
      </c>
      <c r="V12" s="895">
        <v>0</v>
      </c>
      <c r="W12" s="895">
        <v>0</v>
      </c>
      <c r="X12" s="895">
        <v>0</v>
      </c>
      <c r="Y12" s="895">
        <v>0</v>
      </c>
      <c r="Z12" s="895">
        <v>0</v>
      </c>
      <c r="AA12" s="895">
        <v>0</v>
      </c>
      <c r="AB12" s="895">
        <v>0</v>
      </c>
      <c r="AC12" s="895" t="s">
        <v>205</v>
      </c>
      <c r="AD12" s="895">
        <v>0</v>
      </c>
      <c r="AE12" s="895">
        <v>0</v>
      </c>
      <c r="AF12" s="895">
        <v>0</v>
      </c>
      <c r="AG12" s="895">
        <v>0</v>
      </c>
      <c r="AH12" s="895">
        <v>0</v>
      </c>
      <c r="AI12" s="895">
        <v>0</v>
      </c>
      <c r="AJ12" s="895">
        <v>0</v>
      </c>
      <c r="AK12" s="895">
        <v>0</v>
      </c>
      <c r="AL12" s="895">
        <v>0</v>
      </c>
      <c r="AM12" s="895">
        <v>0</v>
      </c>
      <c r="AN12" s="895">
        <v>0</v>
      </c>
      <c r="AO12" s="895">
        <v>1960.01</v>
      </c>
      <c r="AP12" s="895">
        <v>0</v>
      </c>
      <c r="AQ12" s="895">
        <v>0</v>
      </c>
      <c r="AR12" s="895">
        <v>0</v>
      </c>
      <c r="AS12" s="895">
        <v>0</v>
      </c>
      <c r="AT12" s="895">
        <v>0</v>
      </c>
      <c r="AU12" s="895">
        <v>0</v>
      </c>
      <c r="AV12" s="895">
        <v>0</v>
      </c>
      <c r="AW12" s="895">
        <v>0</v>
      </c>
      <c r="AX12" s="895">
        <v>0</v>
      </c>
      <c r="AY12" s="895">
        <v>0</v>
      </c>
      <c r="AZ12" s="895">
        <v>0</v>
      </c>
      <c r="BA12" s="895">
        <v>0</v>
      </c>
      <c r="BB12" s="895">
        <v>0</v>
      </c>
      <c r="BC12" s="895">
        <v>0</v>
      </c>
      <c r="BD12" s="895">
        <v>0</v>
      </c>
      <c r="BE12" s="895">
        <v>0</v>
      </c>
      <c r="BF12" s="895">
        <v>54.01</v>
      </c>
      <c r="BG12" s="895">
        <v>0</v>
      </c>
      <c r="BH12" s="895">
        <v>2582.21</v>
      </c>
      <c r="BI12" s="895">
        <v>0</v>
      </c>
      <c r="BJ12" s="895">
        <v>0</v>
      </c>
      <c r="BK12" s="895">
        <v>0</v>
      </c>
      <c r="BL12" s="895">
        <v>0</v>
      </c>
      <c r="BM12" s="895">
        <v>0</v>
      </c>
      <c r="BN12" s="895">
        <v>0</v>
      </c>
      <c r="BO12" s="895">
        <v>298.18</v>
      </c>
      <c r="BP12" s="895">
        <v>0</v>
      </c>
      <c r="BQ12" s="895">
        <v>0</v>
      </c>
    </row>
    <row r="13" spans="1:69">
      <c r="A13" s="894" t="s">
        <v>210</v>
      </c>
      <c r="B13" s="888" t="s">
        <v>203</v>
      </c>
      <c r="C13" s="893" t="s">
        <v>205</v>
      </c>
      <c r="D13" s="893" t="s">
        <v>205</v>
      </c>
      <c r="E13" s="893">
        <v>0</v>
      </c>
      <c r="F13" s="893">
        <v>0</v>
      </c>
      <c r="G13" s="893">
        <v>0</v>
      </c>
      <c r="H13" s="893">
        <v>0</v>
      </c>
      <c r="I13" s="893">
        <v>0</v>
      </c>
      <c r="J13" s="893">
        <v>0</v>
      </c>
      <c r="K13" s="893">
        <v>0</v>
      </c>
      <c r="L13" s="893">
        <v>0</v>
      </c>
      <c r="M13" s="893">
        <v>0</v>
      </c>
      <c r="N13" s="893">
        <v>0</v>
      </c>
      <c r="O13" s="893">
        <v>0</v>
      </c>
      <c r="P13" s="893">
        <v>0</v>
      </c>
      <c r="Q13" s="893">
        <v>0</v>
      </c>
      <c r="R13" s="893">
        <v>0</v>
      </c>
      <c r="S13" s="893">
        <v>0</v>
      </c>
      <c r="T13" s="893">
        <v>0</v>
      </c>
      <c r="U13" s="893">
        <v>0</v>
      </c>
      <c r="V13" s="893">
        <v>0</v>
      </c>
      <c r="W13" s="893">
        <v>0</v>
      </c>
      <c r="X13" s="893">
        <v>0</v>
      </c>
      <c r="Y13" s="893">
        <v>0</v>
      </c>
      <c r="Z13" s="893">
        <v>0</v>
      </c>
      <c r="AA13" s="893">
        <v>0</v>
      </c>
      <c r="AB13" s="893">
        <v>0</v>
      </c>
      <c r="AC13" s="893" t="s">
        <v>205</v>
      </c>
      <c r="AD13" s="893">
        <v>0</v>
      </c>
      <c r="AE13" s="893">
        <v>0</v>
      </c>
      <c r="AF13" s="893">
        <v>0</v>
      </c>
      <c r="AG13" s="893">
        <v>0</v>
      </c>
      <c r="AH13" s="893">
        <v>0</v>
      </c>
      <c r="AI13" s="893">
        <v>0</v>
      </c>
      <c r="AJ13" s="893">
        <v>0</v>
      </c>
      <c r="AK13" s="893">
        <v>322.01</v>
      </c>
      <c r="AL13" s="893">
        <v>0</v>
      </c>
      <c r="AM13" s="893">
        <v>0</v>
      </c>
      <c r="AN13" s="893">
        <v>0</v>
      </c>
      <c r="AO13" s="893">
        <v>160.02</v>
      </c>
      <c r="AP13" s="893">
        <v>0</v>
      </c>
      <c r="AQ13" s="893">
        <v>0</v>
      </c>
      <c r="AR13" s="893">
        <v>0</v>
      </c>
      <c r="AS13" s="893">
        <v>0</v>
      </c>
      <c r="AT13" s="893">
        <v>0</v>
      </c>
      <c r="AU13" s="893">
        <v>0</v>
      </c>
      <c r="AV13" s="893">
        <v>0</v>
      </c>
      <c r="AW13" s="893">
        <v>0</v>
      </c>
      <c r="AX13" s="893">
        <v>0</v>
      </c>
      <c r="AY13" s="893">
        <v>0</v>
      </c>
      <c r="AZ13" s="893">
        <v>0</v>
      </c>
      <c r="BA13" s="893">
        <v>0</v>
      </c>
      <c r="BB13" s="893">
        <v>0</v>
      </c>
      <c r="BC13" s="893">
        <v>0</v>
      </c>
      <c r="BD13" s="893">
        <v>0</v>
      </c>
      <c r="BE13" s="893">
        <v>0</v>
      </c>
      <c r="BF13" s="893">
        <v>201.64</v>
      </c>
      <c r="BG13" s="893">
        <v>0</v>
      </c>
      <c r="BH13" s="893">
        <v>1207.26</v>
      </c>
      <c r="BI13" s="893">
        <v>11.01</v>
      </c>
      <c r="BJ13" s="893">
        <v>0</v>
      </c>
      <c r="BK13" s="893">
        <v>0</v>
      </c>
      <c r="BL13" s="893">
        <v>0</v>
      </c>
      <c r="BM13" s="893">
        <v>44</v>
      </c>
      <c r="BN13" s="893">
        <v>0</v>
      </c>
      <c r="BO13" s="893">
        <v>468.59</v>
      </c>
      <c r="BP13" s="893">
        <v>11.01</v>
      </c>
      <c r="BQ13" s="893">
        <v>0</v>
      </c>
    </row>
    <row r="14" spans="1:69">
      <c r="A14" s="894" t="s">
        <v>211</v>
      </c>
      <c r="B14" s="888" t="s">
        <v>203</v>
      </c>
      <c r="C14" s="895" t="s">
        <v>205</v>
      </c>
      <c r="D14" s="895" t="s">
        <v>205</v>
      </c>
      <c r="E14" s="895">
        <v>0</v>
      </c>
      <c r="F14" s="895">
        <v>0</v>
      </c>
      <c r="G14" s="895">
        <v>0</v>
      </c>
      <c r="H14" s="895">
        <v>0</v>
      </c>
      <c r="I14" s="895">
        <v>0</v>
      </c>
      <c r="J14" s="895">
        <v>0</v>
      </c>
      <c r="K14" s="895">
        <v>0</v>
      </c>
      <c r="L14" s="895">
        <v>0</v>
      </c>
      <c r="M14" s="895">
        <v>0</v>
      </c>
      <c r="N14" s="895">
        <v>0</v>
      </c>
      <c r="O14" s="895">
        <v>0</v>
      </c>
      <c r="P14" s="895">
        <v>0</v>
      </c>
      <c r="Q14" s="895">
        <v>0</v>
      </c>
      <c r="R14" s="895">
        <v>0</v>
      </c>
      <c r="S14" s="895">
        <v>0</v>
      </c>
      <c r="T14" s="895">
        <v>0</v>
      </c>
      <c r="U14" s="895">
        <v>0</v>
      </c>
      <c r="V14" s="895">
        <v>0</v>
      </c>
      <c r="W14" s="895">
        <v>0</v>
      </c>
      <c r="X14" s="895">
        <v>0</v>
      </c>
      <c r="Y14" s="895">
        <v>0</v>
      </c>
      <c r="Z14" s="895">
        <v>0</v>
      </c>
      <c r="AA14" s="895">
        <v>0</v>
      </c>
      <c r="AB14" s="895">
        <v>0</v>
      </c>
      <c r="AC14" s="895" t="s">
        <v>205</v>
      </c>
      <c r="AD14" s="895">
        <v>0</v>
      </c>
      <c r="AE14" s="895">
        <v>0</v>
      </c>
      <c r="AF14" s="895">
        <v>0</v>
      </c>
      <c r="AG14" s="895">
        <v>0</v>
      </c>
      <c r="AH14" s="895">
        <v>0</v>
      </c>
      <c r="AI14" s="895">
        <v>0</v>
      </c>
      <c r="AJ14" s="895">
        <v>0</v>
      </c>
      <c r="AK14" s="895">
        <v>0</v>
      </c>
      <c r="AL14" s="895">
        <v>0</v>
      </c>
      <c r="AM14" s="895">
        <v>0</v>
      </c>
      <c r="AN14" s="895">
        <v>0</v>
      </c>
      <c r="AO14" s="895">
        <v>0</v>
      </c>
      <c r="AP14" s="895">
        <v>0</v>
      </c>
      <c r="AQ14" s="895">
        <v>0</v>
      </c>
      <c r="AR14" s="895">
        <v>0</v>
      </c>
      <c r="AS14" s="895">
        <v>0</v>
      </c>
      <c r="AT14" s="895">
        <v>0</v>
      </c>
      <c r="AU14" s="895">
        <v>0</v>
      </c>
      <c r="AV14" s="895">
        <v>0</v>
      </c>
      <c r="AW14" s="895">
        <v>0</v>
      </c>
      <c r="AX14" s="895">
        <v>0</v>
      </c>
      <c r="AY14" s="895">
        <v>0</v>
      </c>
      <c r="AZ14" s="895">
        <v>0</v>
      </c>
      <c r="BA14" s="895">
        <v>0</v>
      </c>
      <c r="BB14" s="895">
        <v>0</v>
      </c>
      <c r="BC14" s="895">
        <v>0</v>
      </c>
      <c r="BD14" s="895">
        <v>0</v>
      </c>
      <c r="BE14" s="895">
        <v>0</v>
      </c>
      <c r="BF14" s="895">
        <v>0</v>
      </c>
      <c r="BG14" s="895">
        <v>0</v>
      </c>
      <c r="BH14" s="895">
        <v>0</v>
      </c>
      <c r="BI14" s="895">
        <v>0</v>
      </c>
      <c r="BJ14" s="895">
        <v>0</v>
      </c>
      <c r="BK14" s="895">
        <v>0</v>
      </c>
      <c r="BL14" s="895">
        <v>0</v>
      </c>
      <c r="BM14" s="895">
        <v>0</v>
      </c>
      <c r="BN14" s="895">
        <v>0</v>
      </c>
      <c r="BO14" s="895">
        <v>0</v>
      </c>
      <c r="BP14" s="895">
        <v>0</v>
      </c>
      <c r="BQ14" s="895">
        <v>0</v>
      </c>
    </row>
    <row r="15" spans="1:69">
      <c r="A15" s="894" t="s">
        <v>212</v>
      </c>
      <c r="B15" s="888" t="s">
        <v>203</v>
      </c>
      <c r="C15" s="893" t="s">
        <v>205</v>
      </c>
      <c r="D15" s="893" t="s">
        <v>205</v>
      </c>
      <c r="E15" s="893">
        <v>0</v>
      </c>
      <c r="F15" s="893">
        <v>0</v>
      </c>
      <c r="G15" s="893">
        <v>0</v>
      </c>
      <c r="H15" s="893">
        <v>0</v>
      </c>
      <c r="I15" s="893">
        <v>0</v>
      </c>
      <c r="J15" s="893">
        <v>0</v>
      </c>
      <c r="K15" s="893">
        <v>0</v>
      </c>
      <c r="L15" s="893">
        <v>0</v>
      </c>
      <c r="M15" s="893">
        <v>0</v>
      </c>
      <c r="N15" s="893">
        <v>0</v>
      </c>
      <c r="O15" s="893">
        <v>0</v>
      </c>
      <c r="P15" s="893">
        <v>0</v>
      </c>
      <c r="Q15" s="893">
        <v>0</v>
      </c>
      <c r="R15" s="893">
        <v>0</v>
      </c>
      <c r="S15" s="893">
        <v>0</v>
      </c>
      <c r="T15" s="893">
        <v>0</v>
      </c>
      <c r="U15" s="893">
        <v>0</v>
      </c>
      <c r="V15" s="893">
        <v>0</v>
      </c>
      <c r="W15" s="893">
        <v>0</v>
      </c>
      <c r="X15" s="893">
        <v>0</v>
      </c>
      <c r="Y15" s="893">
        <v>0</v>
      </c>
      <c r="Z15" s="893">
        <v>0</v>
      </c>
      <c r="AA15" s="893">
        <v>0</v>
      </c>
      <c r="AB15" s="893">
        <v>0</v>
      </c>
      <c r="AC15" s="893" t="s">
        <v>205</v>
      </c>
      <c r="AD15" s="893">
        <v>0</v>
      </c>
      <c r="AE15" s="893">
        <v>0</v>
      </c>
      <c r="AF15" s="893">
        <v>0</v>
      </c>
      <c r="AG15" s="893">
        <v>0</v>
      </c>
      <c r="AH15" s="893">
        <v>0</v>
      </c>
      <c r="AI15" s="893">
        <v>0</v>
      </c>
      <c r="AJ15" s="893">
        <v>0</v>
      </c>
      <c r="AK15" s="893">
        <v>0</v>
      </c>
      <c r="AL15" s="893">
        <v>0</v>
      </c>
      <c r="AM15" s="893">
        <v>0</v>
      </c>
      <c r="AN15" s="893">
        <v>0</v>
      </c>
      <c r="AO15" s="893">
        <v>39.98</v>
      </c>
      <c r="AP15" s="893">
        <v>0</v>
      </c>
      <c r="AQ15" s="893">
        <v>0</v>
      </c>
      <c r="AR15" s="893">
        <v>0</v>
      </c>
      <c r="AS15" s="893">
        <v>0</v>
      </c>
      <c r="AT15" s="893">
        <v>0</v>
      </c>
      <c r="AU15" s="893">
        <v>0</v>
      </c>
      <c r="AV15" s="893">
        <v>0</v>
      </c>
      <c r="AW15" s="893">
        <v>0</v>
      </c>
      <c r="AX15" s="893">
        <v>0</v>
      </c>
      <c r="AY15" s="893">
        <v>0</v>
      </c>
      <c r="AZ15" s="893">
        <v>0</v>
      </c>
      <c r="BA15" s="893">
        <v>0</v>
      </c>
      <c r="BB15" s="893">
        <v>0</v>
      </c>
      <c r="BC15" s="893">
        <v>0</v>
      </c>
      <c r="BD15" s="893">
        <v>0</v>
      </c>
      <c r="BE15" s="893">
        <v>0</v>
      </c>
      <c r="BF15" s="893">
        <v>46.81</v>
      </c>
      <c r="BG15" s="893">
        <v>0</v>
      </c>
      <c r="BH15" s="893">
        <v>88.8</v>
      </c>
      <c r="BI15" s="893">
        <v>2.01</v>
      </c>
      <c r="BJ15" s="893">
        <v>0</v>
      </c>
      <c r="BK15" s="893">
        <v>0</v>
      </c>
      <c r="BL15" s="893">
        <v>0</v>
      </c>
      <c r="BM15" s="893">
        <v>0</v>
      </c>
      <c r="BN15" s="893">
        <v>0</v>
      </c>
      <c r="BO15" s="893">
        <v>0</v>
      </c>
      <c r="BP15" s="893">
        <v>2.01</v>
      </c>
      <c r="BQ15" s="893">
        <v>0</v>
      </c>
    </row>
    <row r="16" spans="1:69">
      <c r="A16" s="894" t="s">
        <v>213</v>
      </c>
      <c r="B16" s="888" t="s">
        <v>203</v>
      </c>
      <c r="C16" s="895" t="s">
        <v>205</v>
      </c>
      <c r="D16" s="895" t="s">
        <v>205</v>
      </c>
      <c r="E16" s="895">
        <v>0</v>
      </c>
      <c r="F16" s="895">
        <v>0</v>
      </c>
      <c r="G16" s="895">
        <v>0</v>
      </c>
      <c r="H16" s="895">
        <v>0</v>
      </c>
      <c r="I16" s="895">
        <v>0</v>
      </c>
      <c r="J16" s="895">
        <v>0</v>
      </c>
      <c r="K16" s="895">
        <v>0</v>
      </c>
      <c r="L16" s="895">
        <v>0</v>
      </c>
      <c r="M16" s="895">
        <v>0</v>
      </c>
      <c r="N16" s="895">
        <v>0</v>
      </c>
      <c r="O16" s="895">
        <v>0</v>
      </c>
      <c r="P16" s="895">
        <v>0</v>
      </c>
      <c r="Q16" s="895">
        <v>0</v>
      </c>
      <c r="R16" s="895">
        <v>0</v>
      </c>
      <c r="S16" s="895">
        <v>0</v>
      </c>
      <c r="T16" s="895">
        <v>0</v>
      </c>
      <c r="U16" s="895">
        <v>0</v>
      </c>
      <c r="V16" s="895">
        <v>0</v>
      </c>
      <c r="W16" s="895">
        <v>0</v>
      </c>
      <c r="X16" s="895">
        <v>0</v>
      </c>
      <c r="Y16" s="895">
        <v>0</v>
      </c>
      <c r="Z16" s="895">
        <v>0</v>
      </c>
      <c r="AA16" s="895">
        <v>0</v>
      </c>
      <c r="AB16" s="895">
        <v>0</v>
      </c>
      <c r="AC16" s="895" t="s">
        <v>205</v>
      </c>
      <c r="AD16" s="895">
        <v>0</v>
      </c>
      <c r="AE16" s="895">
        <v>0</v>
      </c>
      <c r="AF16" s="895">
        <v>0</v>
      </c>
      <c r="AG16" s="895">
        <v>0</v>
      </c>
      <c r="AH16" s="895">
        <v>0</v>
      </c>
      <c r="AI16" s="895">
        <v>0</v>
      </c>
      <c r="AJ16" s="895">
        <v>0</v>
      </c>
      <c r="AK16" s="895">
        <v>0</v>
      </c>
      <c r="AL16" s="895">
        <v>0</v>
      </c>
      <c r="AM16" s="895">
        <v>0</v>
      </c>
      <c r="AN16" s="895">
        <v>0</v>
      </c>
      <c r="AO16" s="895">
        <v>0</v>
      </c>
      <c r="AP16" s="895">
        <v>0</v>
      </c>
      <c r="AQ16" s="895">
        <v>0</v>
      </c>
      <c r="AR16" s="895">
        <v>0</v>
      </c>
      <c r="AS16" s="895">
        <v>0</v>
      </c>
      <c r="AT16" s="895">
        <v>0</v>
      </c>
      <c r="AU16" s="895">
        <v>0</v>
      </c>
      <c r="AV16" s="895">
        <v>0</v>
      </c>
      <c r="AW16" s="895">
        <v>0</v>
      </c>
      <c r="AX16" s="895">
        <v>0</v>
      </c>
      <c r="AY16" s="895">
        <v>0</v>
      </c>
      <c r="AZ16" s="895">
        <v>0</v>
      </c>
      <c r="BA16" s="895">
        <v>0</v>
      </c>
      <c r="BB16" s="895">
        <v>0</v>
      </c>
      <c r="BC16" s="895">
        <v>0</v>
      </c>
      <c r="BD16" s="895">
        <v>0</v>
      </c>
      <c r="BE16" s="895">
        <v>0</v>
      </c>
      <c r="BF16" s="895">
        <v>0</v>
      </c>
      <c r="BG16" s="895">
        <v>0</v>
      </c>
      <c r="BH16" s="895">
        <v>0</v>
      </c>
      <c r="BI16" s="895">
        <v>0</v>
      </c>
      <c r="BJ16" s="895">
        <v>0</v>
      </c>
      <c r="BK16" s="895">
        <v>0</v>
      </c>
      <c r="BL16" s="895">
        <v>0</v>
      </c>
      <c r="BM16" s="895">
        <v>0</v>
      </c>
      <c r="BN16" s="895">
        <v>0</v>
      </c>
      <c r="BO16" s="895">
        <v>0</v>
      </c>
      <c r="BP16" s="895">
        <v>0</v>
      </c>
      <c r="BQ16" s="895">
        <v>0</v>
      </c>
    </row>
    <row r="17" spans="1:69">
      <c r="A17" s="894" t="s">
        <v>214</v>
      </c>
      <c r="B17" s="888" t="s">
        <v>203</v>
      </c>
      <c r="C17" s="893" t="s">
        <v>205</v>
      </c>
      <c r="D17" s="893" t="s">
        <v>205</v>
      </c>
      <c r="E17" s="893">
        <v>188.99</v>
      </c>
      <c r="F17" s="893">
        <v>0</v>
      </c>
      <c r="G17" s="893">
        <v>0</v>
      </c>
      <c r="H17" s="893">
        <v>0</v>
      </c>
      <c r="I17" s="893">
        <v>1084.46</v>
      </c>
      <c r="J17" s="893">
        <v>0</v>
      </c>
      <c r="K17" s="893">
        <v>0</v>
      </c>
      <c r="L17" s="893">
        <v>0</v>
      </c>
      <c r="M17" s="893">
        <v>0</v>
      </c>
      <c r="N17" s="893">
        <v>0</v>
      </c>
      <c r="O17" s="893">
        <v>0</v>
      </c>
      <c r="P17" s="893">
        <v>0</v>
      </c>
      <c r="Q17" s="893">
        <v>0</v>
      </c>
      <c r="R17" s="893">
        <v>0</v>
      </c>
      <c r="S17" s="893">
        <v>0</v>
      </c>
      <c r="T17" s="893">
        <v>0</v>
      </c>
      <c r="U17" s="893">
        <v>0</v>
      </c>
      <c r="V17" s="893">
        <v>0</v>
      </c>
      <c r="W17" s="893">
        <v>0</v>
      </c>
      <c r="X17" s="893">
        <v>0</v>
      </c>
      <c r="Y17" s="893">
        <v>0</v>
      </c>
      <c r="Z17" s="893">
        <v>0</v>
      </c>
      <c r="AA17" s="893">
        <v>0</v>
      </c>
      <c r="AB17" s="893">
        <v>0</v>
      </c>
      <c r="AC17" s="893" t="s">
        <v>205</v>
      </c>
      <c r="AD17" s="893">
        <v>0</v>
      </c>
      <c r="AE17" s="893">
        <v>0</v>
      </c>
      <c r="AF17" s="893">
        <v>0</v>
      </c>
      <c r="AG17" s="893">
        <v>0</v>
      </c>
      <c r="AH17" s="893">
        <v>0</v>
      </c>
      <c r="AI17" s="893">
        <v>0</v>
      </c>
      <c r="AJ17" s="893">
        <v>0</v>
      </c>
      <c r="AK17" s="893">
        <v>138</v>
      </c>
      <c r="AL17" s="893">
        <v>0</v>
      </c>
      <c r="AM17" s="893">
        <v>0</v>
      </c>
      <c r="AN17" s="893">
        <v>0</v>
      </c>
      <c r="AO17" s="893">
        <v>39.98</v>
      </c>
      <c r="AP17" s="893">
        <v>0</v>
      </c>
      <c r="AQ17" s="893">
        <v>0</v>
      </c>
      <c r="AR17" s="893">
        <v>0</v>
      </c>
      <c r="AS17" s="893">
        <v>0</v>
      </c>
      <c r="AT17" s="893">
        <v>0</v>
      </c>
      <c r="AU17" s="893">
        <v>0</v>
      </c>
      <c r="AV17" s="893">
        <v>0</v>
      </c>
      <c r="AW17" s="893">
        <v>0</v>
      </c>
      <c r="AX17" s="893">
        <v>0</v>
      </c>
      <c r="AY17" s="893">
        <v>0</v>
      </c>
      <c r="AZ17" s="893">
        <v>0</v>
      </c>
      <c r="BA17" s="893">
        <v>0</v>
      </c>
      <c r="BB17" s="893">
        <v>0</v>
      </c>
      <c r="BC17" s="893">
        <v>0</v>
      </c>
      <c r="BD17" s="893">
        <v>0</v>
      </c>
      <c r="BE17" s="893">
        <v>0</v>
      </c>
      <c r="BF17" s="893">
        <v>1551.88</v>
      </c>
      <c r="BG17" s="893">
        <v>0</v>
      </c>
      <c r="BH17" s="893">
        <v>3321.05</v>
      </c>
      <c r="BI17" s="893">
        <v>189.96</v>
      </c>
      <c r="BJ17" s="893">
        <v>0</v>
      </c>
      <c r="BK17" s="893">
        <v>0</v>
      </c>
      <c r="BL17" s="893">
        <v>0</v>
      </c>
      <c r="BM17" s="893">
        <v>0</v>
      </c>
      <c r="BN17" s="893">
        <v>0</v>
      </c>
      <c r="BO17" s="893">
        <v>127.78</v>
      </c>
      <c r="BP17" s="893">
        <v>189.96</v>
      </c>
      <c r="BQ17" s="893">
        <v>0</v>
      </c>
    </row>
    <row r="18" spans="1:69">
      <c r="A18" s="894" t="s">
        <v>215</v>
      </c>
      <c r="B18" s="888" t="s">
        <v>203</v>
      </c>
      <c r="C18" s="895" t="s">
        <v>205</v>
      </c>
      <c r="D18" s="895" t="s">
        <v>205</v>
      </c>
      <c r="E18" s="895">
        <v>0</v>
      </c>
      <c r="F18" s="895">
        <v>0</v>
      </c>
      <c r="G18" s="895">
        <v>0</v>
      </c>
      <c r="H18" s="895">
        <v>0</v>
      </c>
      <c r="I18" s="895">
        <v>0</v>
      </c>
      <c r="J18" s="895">
        <v>0</v>
      </c>
      <c r="K18" s="895">
        <v>0</v>
      </c>
      <c r="L18" s="895">
        <v>0</v>
      </c>
      <c r="M18" s="895">
        <v>0</v>
      </c>
      <c r="N18" s="895">
        <v>0</v>
      </c>
      <c r="O18" s="895">
        <v>0</v>
      </c>
      <c r="P18" s="895">
        <v>0</v>
      </c>
      <c r="Q18" s="895">
        <v>0</v>
      </c>
      <c r="R18" s="895">
        <v>0</v>
      </c>
      <c r="S18" s="895">
        <v>0</v>
      </c>
      <c r="T18" s="895">
        <v>0</v>
      </c>
      <c r="U18" s="895">
        <v>0</v>
      </c>
      <c r="V18" s="895">
        <v>0</v>
      </c>
      <c r="W18" s="895">
        <v>0</v>
      </c>
      <c r="X18" s="895">
        <v>0</v>
      </c>
      <c r="Y18" s="895">
        <v>0</v>
      </c>
      <c r="Z18" s="895">
        <v>0</v>
      </c>
      <c r="AA18" s="895">
        <v>0</v>
      </c>
      <c r="AB18" s="895">
        <v>0</v>
      </c>
      <c r="AC18" s="895" t="s">
        <v>205</v>
      </c>
      <c r="AD18" s="895">
        <v>0</v>
      </c>
      <c r="AE18" s="895">
        <v>0</v>
      </c>
      <c r="AF18" s="895">
        <v>0</v>
      </c>
      <c r="AG18" s="895">
        <v>0</v>
      </c>
      <c r="AH18" s="895">
        <v>0</v>
      </c>
      <c r="AI18" s="895">
        <v>0</v>
      </c>
      <c r="AJ18" s="895">
        <v>0</v>
      </c>
      <c r="AK18" s="895">
        <v>0</v>
      </c>
      <c r="AL18" s="895">
        <v>0</v>
      </c>
      <c r="AM18" s="895">
        <v>0</v>
      </c>
      <c r="AN18" s="895">
        <v>0</v>
      </c>
      <c r="AO18" s="895">
        <v>0</v>
      </c>
      <c r="AP18" s="895">
        <v>0</v>
      </c>
      <c r="AQ18" s="895">
        <v>0</v>
      </c>
      <c r="AR18" s="895">
        <v>0</v>
      </c>
      <c r="AS18" s="895">
        <v>0</v>
      </c>
      <c r="AT18" s="895">
        <v>0</v>
      </c>
      <c r="AU18" s="895">
        <v>0</v>
      </c>
      <c r="AV18" s="895">
        <v>0</v>
      </c>
      <c r="AW18" s="895">
        <v>0</v>
      </c>
      <c r="AX18" s="895">
        <v>0</v>
      </c>
      <c r="AY18" s="895">
        <v>0</v>
      </c>
      <c r="AZ18" s="895">
        <v>0</v>
      </c>
      <c r="BA18" s="895">
        <v>0</v>
      </c>
      <c r="BB18" s="895">
        <v>0</v>
      </c>
      <c r="BC18" s="895">
        <v>0</v>
      </c>
      <c r="BD18" s="895">
        <v>0</v>
      </c>
      <c r="BE18" s="895">
        <v>0</v>
      </c>
      <c r="BF18" s="895">
        <v>7.2</v>
      </c>
      <c r="BG18" s="895">
        <v>0</v>
      </c>
      <c r="BH18" s="895">
        <v>7.2</v>
      </c>
      <c r="BI18" s="895">
        <v>0</v>
      </c>
      <c r="BJ18" s="895">
        <v>0</v>
      </c>
      <c r="BK18" s="895">
        <v>0</v>
      </c>
      <c r="BL18" s="895">
        <v>0</v>
      </c>
      <c r="BM18" s="895">
        <v>0</v>
      </c>
      <c r="BN18" s="895">
        <v>0</v>
      </c>
      <c r="BO18" s="895">
        <v>0</v>
      </c>
      <c r="BP18" s="895">
        <v>0</v>
      </c>
      <c r="BQ18" s="895">
        <v>0</v>
      </c>
    </row>
    <row r="19" spans="1:69">
      <c r="A19" s="894" t="s">
        <v>216</v>
      </c>
      <c r="B19" s="888" t="s">
        <v>203</v>
      </c>
      <c r="C19" s="893" t="s">
        <v>205</v>
      </c>
      <c r="D19" s="893" t="s">
        <v>205</v>
      </c>
      <c r="E19" s="893">
        <v>0</v>
      </c>
      <c r="F19" s="893">
        <v>0</v>
      </c>
      <c r="G19" s="893">
        <v>0</v>
      </c>
      <c r="H19" s="893">
        <v>0</v>
      </c>
      <c r="I19" s="893">
        <v>0</v>
      </c>
      <c r="J19" s="893">
        <v>0</v>
      </c>
      <c r="K19" s="893">
        <v>0</v>
      </c>
      <c r="L19" s="893">
        <v>0</v>
      </c>
      <c r="M19" s="893">
        <v>0</v>
      </c>
      <c r="N19" s="893">
        <v>0</v>
      </c>
      <c r="O19" s="893">
        <v>0</v>
      </c>
      <c r="P19" s="893">
        <v>0</v>
      </c>
      <c r="Q19" s="893">
        <v>0</v>
      </c>
      <c r="R19" s="893">
        <v>0</v>
      </c>
      <c r="S19" s="893">
        <v>0</v>
      </c>
      <c r="T19" s="893">
        <v>0</v>
      </c>
      <c r="U19" s="893">
        <v>0</v>
      </c>
      <c r="V19" s="893">
        <v>0</v>
      </c>
      <c r="W19" s="893">
        <v>0</v>
      </c>
      <c r="X19" s="893">
        <v>0</v>
      </c>
      <c r="Y19" s="893">
        <v>0</v>
      </c>
      <c r="Z19" s="893">
        <v>0</v>
      </c>
      <c r="AA19" s="893">
        <v>0</v>
      </c>
      <c r="AB19" s="893">
        <v>0</v>
      </c>
      <c r="AC19" s="893" t="s">
        <v>205</v>
      </c>
      <c r="AD19" s="893">
        <v>0</v>
      </c>
      <c r="AE19" s="893">
        <v>0</v>
      </c>
      <c r="AF19" s="893">
        <v>0</v>
      </c>
      <c r="AG19" s="893">
        <v>0</v>
      </c>
      <c r="AH19" s="893">
        <v>0</v>
      </c>
      <c r="AI19" s="893">
        <v>0</v>
      </c>
      <c r="AJ19" s="893">
        <v>0</v>
      </c>
      <c r="AK19" s="893">
        <v>0</v>
      </c>
      <c r="AL19" s="893">
        <v>0</v>
      </c>
      <c r="AM19" s="893">
        <v>0</v>
      </c>
      <c r="AN19" s="893">
        <v>0</v>
      </c>
      <c r="AO19" s="893">
        <v>0</v>
      </c>
      <c r="AP19" s="893">
        <v>0</v>
      </c>
      <c r="AQ19" s="893">
        <v>0</v>
      </c>
      <c r="AR19" s="893">
        <v>0</v>
      </c>
      <c r="AS19" s="893">
        <v>0</v>
      </c>
      <c r="AT19" s="893">
        <v>0</v>
      </c>
      <c r="AU19" s="893">
        <v>0</v>
      </c>
      <c r="AV19" s="893">
        <v>0</v>
      </c>
      <c r="AW19" s="893">
        <v>0</v>
      </c>
      <c r="AX19" s="893">
        <v>0</v>
      </c>
      <c r="AY19" s="893">
        <v>0</v>
      </c>
      <c r="AZ19" s="893">
        <v>0</v>
      </c>
      <c r="BA19" s="893">
        <v>0</v>
      </c>
      <c r="BB19" s="893">
        <v>0</v>
      </c>
      <c r="BC19" s="893">
        <v>0</v>
      </c>
      <c r="BD19" s="893">
        <v>0</v>
      </c>
      <c r="BE19" s="893">
        <v>0</v>
      </c>
      <c r="BF19" s="893">
        <v>0</v>
      </c>
      <c r="BG19" s="893">
        <v>0</v>
      </c>
      <c r="BH19" s="893">
        <v>0</v>
      </c>
      <c r="BI19" s="893">
        <v>0</v>
      </c>
      <c r="BJ19" s="893">
        <v>0</v>
      </c>
      <c r="BK19" s="893">
        <v>0</v>
      </c>
      <c r="BL19" s="893">
        <v>0</v>
      </c>
      <c r="BM19" s="893">
        <v>0</v>
      </c>
      <c r="BN19" s="893">
        <v>0</v>
      </c>
      <c r="BO19" s="893">
        <v>0</v>
      </c>
      <c r="BP19" s="893">
        <v>0</v>
      </c>
      <c r="BQ19" s="893">
        <v>0</v>
      </c>
    </row>
    <row r="20" spans="1:69">
      <c r="A20" s="894" t="s">
        <v>217</v>
      </c>
      <c r="B20" s="888" t="s">
        <v>203</v>
      </c>
      <c r="C20" s="895" t="s">
        <v>205</v>
      </c>
      <c r="D20" s="895" t="s">
        <v>205</v>
      </c>
      <c r="E20" s="895">
        <v>0</v>
      </c>
      <c r="F20" s="895">
        <v>0</v>
      </c>
      <c r="G20" s="895">
        <v>0</v>
      </c>
      <c r="H20" s="895">
        <v>0</v>
      </c>
      <c r="I20" s="895">
        <v>0</v>
      </c>
      <c r="J20" s="895">
        <v>0</v>
      </c>
      <c r="K20" s="895">
        <v>0</v>
      </c>
      <c r="L20" s="895">
        <v>0</v>
      </c>
      <c r="M20" s="895">
        <v>0</v>
      </c>
      <c r="N20" s="895">
        <v>0</v>
      </c>
      <c r="O20" s="895">
        <v>0</v>
      </c>
      <c r="P20" s="895">
        <v>0</v>
      </c>
      <c r="Q20" s="895">
        <v>0</v>
      </c>
      <c r="R20" s="895">
        <v>0</v>
      </c>
      <c r="S20" s="895">
        <v>0</v>
      </c>
      <c r="T20" s="895">
        <v>0</v>
      </c>
      <c r="U20" s="895">
        <v>0</v>
      </c>
      <c r="V20" s="895">
        <v>0</v>
      </c>
      <c r="W20" s="895">
        <v>0</v>
      </c>
      <c r="X20" s="895">
        <v>0</v>
      </c>
      <c r="Y20" s="895">
        <v>0</v>
      </c>
      <c r="Z20" s="895">
        <v>0</v>
      </c>
      <c r="AA20" s="895">
        <v>0</v>
      </c>
      <c r="AB20" s="895">
        <v>0</v>
      </c>
      <c r="AC20" s="895" t="s">
        <v>205</v>
      </c>
      <c r="AD20" s="895">
        <v>0</v>
      </c>
      <c r="AE20" s="895">
        <v>0</v>
      </c>
      <c r="AF20" s="895">
        <v>0</v>
      </c>
      <c r="AG20" s="895">
        <v>0</v>
      </c>
      <c r="AH20" s="895">
        <v>0</v>
      </c>
      <c r="AI20" s="895">
        <v>0</v>
      </c>
      <c r="AJ20" s="895">
        <v>0</v>
      </c>
      <c r="AK20" s="895">
        <v>0</v>
      </c>
      <c r="AL20" s="895">
        <v>0</v>
      </c>
      <c r="AM20" s="895">
        <v>0</v>
      </c>
      <c r="AN20" s="895">
        <v>0</v>
      </c>
      <c r="AO20" s="895">
        <v>0</v>
      </c>
      <c r="AP20" s="895">
        <v>0</v>
      </c>
      <c r="AQ20" s="895">
        <v>0</v>
      </c>
      <c r="AR20" s="895">
        <v>0</v>
      </c>
      <c r="AS20" s="895">
        <v>0</v>
      </c>
      <c r="AT20" s="895">
        <v>0</v>
      </c>
      <c r="AU20" s="895">
        <v>0</v>
      </c>
      <c r="AV20" s="895">
        <v>0</v>
      </c>
      <c r="AW20" s="895">
        <v>0</v>
      </c>
      <c r="AX20" s="895">
        <v>0</v>
      </c>
      <c r="AY20" s="895">
        <v>0</v>
      </c>
      <c r="AZ20" s="895">
        <v>0</v>
      </c>
      <c r="BA20" s="895">
        <v>0</v>
      </c>
      <c r="BB20" s="895">
        <v>0</v>
      </c>
      <c r="BC20" s="895">
        <v>0</v>
      </c>
      <c r="BD20" s="895">
        <v>0</v>
      </c>
      <c r="BE20" s="895">
        <v>0</v>
      </c>
      <c r="BF20" s="895">
        <v>0</v>
      </c>
      <c r="BG20" s="895">
        <v>0</v>
      </c>
      <c r="BH20" s="895">
        <v>0</v>
      </c>
      <c r="BI20" s="895">
        <v>0</v>
      </c>
      <c r="BJ20" s="895">
        <v>0</v>
      </c>
      <c r="BK20" s="895">
        <v>0</v>
      </c>
      <c r="BL20" s="895">
        <v>0</v>
      </c>
      <c r="BM20" s="895">
        <v>0</v>
      </c>
      <c r="BN20" s="895">
        <v>0</v>
      </c>
      <c r="BO20" s="895">
        <v>0</v>
      </c>
      <c r="BP20" s="895">
        <v>0</v>
      </c>
      <c r="BQ20" s="895">
        <v>0</v>
      </c>
    </row>
    <row r="21" spans="1:69">
      <c r="A21" s="894" t="s">
        <v>218</v>
      </c>
      <c r="B21" s="888" t="s">
        <v>203</v>
      </c>
      <c r="C21" s="893" t="s">
        <v>205</v>
      </c>
      <c r="D21" s="893" t="s">
        <v>205</v>
      </c>
      <c r="E21" s="893">
        <v>0</v>
      </c>
      <c r="F21" s="893">
        <v>0</v>
      </c>
      <c r="G21" s="893">
        <v>0</v>
      </c>
      <c r="H21" s="893">
        <v>0</v>
      </c>
      <c r="I21" s="893">
        <v>0</v>
      </c>
      <c r="J21" s="893">
        <v>0</v>
      </c>
      <c r="K21" s="893">
        <v>0</v>
      </c>
      <c r="L21" s="893">
        <v>0</v>
      </c>
      <c r="M21" s="893">
        <v>0</v>
      </c>
      <c r="N21" s="893">
        <v>0</v>
      </c>
      <c r="O21" s="893">
        <v>0</v>
      </c>
      <c r="P21" s="893">
        <v>0</v>
      </c>
      <c r="Q21" s="893">
        <v>0</v>
      </c>
      <c r="R21" s="893">
        <v>0</v>
      </c>
      <c r="S21" s="893">
        <v>0</v>
      </c>
      <c r="T21" s="893">
        <v>0</v>
      </c>
      <c r="U21" s="893">
        <v>0</v>
      </c>
      <c r="V21" s="893">
        <v>0</v>
      </c>
      <c r="W21" s="893">
        <v>0</v>
      </c>
      <c r="X21" s="893">
        <v>0</v>
      </c>
      <c r="Y21" s="893">
        <v>0</v>
      </c>
      <c r="Z21" s="893">
        <v>0</v>
      </c>
      <c r="AA21" s="893">
        <v>0</v>
      </c>
      <c r="AB21" s="893">
        <v>0</v>
      </c>
      <c r="AC21" s="893" t="s">
        <v>205</v>
      </c>
      <c r="AD21" s="893">
        <v>0</v>
      </c>
      <c r="AE21" s="893">
        <v>0</v>
      </c>
      <c r="AF21" s="893">
        <v>0</v>
      </c>
      <c r="AG21" s="893">
        <v>0</v>
      </c>
      <c r="AH21" s="893">
        <v>0</v>
      </c>
      <c r="AI21" s="893">
        <v>0</v>
      </c>
      <c r="AJ21" s="893">
        <v>0</v>
      </c>
      <c r="AK21" s="893">
        <v>0</v>
      </c>
      <c r="AL21" s="893">
        <v>0</v>
      </c>
      <c r="AM21" s="893">
        <v>0</v>
      </c>
      <c r="AN21" s="893">
        <v>0</v>
      </c>
      <c r="AO21" s="893">
        <v>0</v>
      </c>
      <c r="AP21" s="893">
        <v>0</v>
      </c>
      <c r="AQ21" s="893">
        <v>0</v>
      </c>
      <c r="AR21" s="893">
        <v>0</v>
      </c>
      <c r="AS21" s="893">
        <v>0</v>
      </c>
      <c r="AT21" s="893">
        <v>0</v>
      </c>
      <c r="AU21" s="893">
        <v>0</v>
      </c>
      <c r="AV21" s="893">
        <v>0</v>
      </c>
      <c r="AW21" s="893">
        <v>0</v>
      </c>
      <c r="AX21" s="893">
        <v>0</v>
      </c>
      <c r="AY21" s="893">
        <v>0</v>
      </c>
      <c r="AZ21" s="893">
        <v>0</v>
      </c>
      <c r="BA21" s="893">
        <v>0</v>
      </c>
      <c r="BB21" s="893">
        <v>0</v>
      </c>
      <c r="BC21" s="893">
        <v>0</v>
      </c>
      <c r="BD21" s="893">
        <v>0</v>
      </c>
      <c r="BE21" s="893">
        <v>0</v>
      </c>
      <c r="BF21" s="893">
        <v>3.6</v>
      </c>
      <c r="BG21" s="893">
        <v>0</v>
      </c>
      <c r="BH21" s="893">
        <v>3.6</v>
      </c>
      <c r="BI21" s="893">
        <v>0</v>
      </c>
      <c r="BJ21" s="893">
        <v>0</v>
      </c>
      <c r="BK21" s="893">
        <v>0</v>
      </c>
      <c r="BL21" s="893">
        <v>0</v>
      </c>
      <c r="BM21" s="893">
        <v>0</v>
      </c>
      <c r="BN21" s="893">
        <v>0</v>
      </c>
      <c r="BO21" s="893">
        <v>0</v>
      </c>
      <c r="BP21" s="893">
        <v>0</v>
      </c>
      <c r="BQ21" s="893">
        <v>0</v>
      </c>
    </row>
    <row r="22" spans="1:69">
      <c r="A22" s="894" t="s">
        <v>219</v>
      </c>
      <c r="B22" s="888" t="s">
        <v>203</v>
      </c>
      <c r="C22" s="895" t="s">
        <v>205</v>
      </c>
      <c r="D22" s="895" t="s">
        <v>205</v>
      </c>
      <c r="E22" s="895">
        <v>0</v>
      </c>
      <c r="F22" s="895">
        <v>0</v>
      </c>
      <c r="G22" s="895">
        <v>0</v>
      </c>
      <c r="H22" s="895">
        <v>0</v>
      </c>
      <c r="I22" s="895">
        <v>0</v>
      </c>
      <c r="J22" s="895">
        <v>0</v>
      </c>
      <c r="K22" s="895">
        <v>0</v>
      </c>
      <c r="L22" s="895">
        <v>0</v>
      </c>
      <c r="M22" s="895">
        <v>0</v>
      </c>
      <c r="N22" s="895">
        <v>0</v>
      </c>
      <c r="O22" s="895">
        <v>0</v>
      </c>
      <c r="P22" s="895">
        <v>0</v>
      </c>
      <c r="Q22" s="895">
        <v>0</v>
      </c>
      <c r="R22" s="895">
        <v>0</v>
      </c>
      <c r="S22" s="895">
        <v>0</v>
      </c>
      <c r="T22" s="895">
        <v>0</v>
      </c>
      <c r="U22" s="895">
        <v>0</v>
      </c>
      <c r="V22" s="895">
        <v>0</v>
      </c>
      <c r="W22" s="895">
        <v>0</v>
      </c>
      <c r="X22" s="895">
        <v>0</v>
      </c>
      <c r="Y22" s="895">
        <v>0</v>
      </c>
      <c r="Z22" s="895">
        <v>0</v>
      </c>
      <c r="AA22" s="895">
        <v>0</v>
      </c>
      <c r="AB22" s="895">
        <v>0</v>
      </c>
      <c r="AC22" s="895" t="s">
        <v>205</v>
      </c>
      <c r="AD22" s="895">
        <v>0</v>
      </c>
      <c r="AE22" s="895">
        <v>0</v>
      </c>
      <c r="AF22" s="895">
        <v>0</v>
      </c>
      <c r="AG22" s="895">
        <v>0</v>
      </c>
      <c r="AH22" s="895">
        <v>0</v>
      </c>
      <c r="AI22" s="895">
        <v>0</v>
      </c>
      <c r="AJ22" s="895">
        <v>0</v>
      </c>
      <c r="AK22" s="895">
        <v>0</v>
      </c>
      <c r="AL22" s="895">
        <v>0</v>
      </c>
      <c r="AM22" s="895">
        <v>0</v>
      </c>
      <c r="AN22" s="895">
        <v>0</v>
      </c>
      <c r="AO22" s="895">
        <v>39.98</v>
      </c>
      <c r="AP22" s="895">
        <v>0</v>
      </c>
      <c r="AQ22" s="895">
        <v>0</v>
      </c>
      <c r="AR22" s="895">
        <v>0</v>
      </c>
      <c r="AS22" s="895">
        <v>0</v>
      </c>
      <c r="AT22" s="895">
        <v>0</v>
      </c>
      <c r="AU22" s="895">
        <v>1024.01</v>
      </c>
      <c r="AV22" s="895">
        <v>0</v>
      </c>
      <c r="AW22" s="895">
        <v>0</v>
      </c>
      <c r="AX22" s="895">
        <v>0</v>
      </c>
      <c r="AY22" s="895">
        <v>0</v>
      </c>
      <c r="AZ22" s="895">
        <v>0</v>
      </c>
      <c r="BA22" s="895">
        <v>0</v>
      </c>
      <c r="BB22" s="895">
        <v>0</v>
      </c>
      <c r="BC22" s="895">
        <v>0</v>
      </c>
      <c r="BD22" s="895">
        <v>0</v>
      </c>
      <c r="BE22" s="895">
        <v>0</v>
      </c>
      <c r="BF22" s="895">
        <v>586.91</v>
      </c>
      <c r="BG22" s="895">
        <v>0</v>
      </c>
      <c r="BH22" s="895">
        <v>1936.44</v>
      </c>
      <c r="BI22" s="895">
        <v>242.96</v>
      </c>
      <c r="BJ22" s="895">
        <v>0</v>
      </c>
      <c r="BK22" s="895">
        <v>0</v>
      </c>
      <c r="BL22" s="895">
        <v>0</v>
      </c>
      <c r="BM22" s="895">
        <v>0</v>
      </c>
      <c r="BN22" s="895">
        <v>0</v>
      </c>
      <c r="BO22" s="895">
        <v>42.58</v>
      </c>
      <c r="BP22" s="895">
        <v>242.96</v>
      </c>
      <c r="BQ22" s="895">
        <v>0</v>
      </c>
    </row>
    <row r="23" customFormat="1" ht="19.5" spans="1:69">
      <c r="A23" s="889" t="s">
        <v>220</v>
      </c>
      <c r="B23" s="890" t="s">
        <v>203</v>
      </c>
      <c r="C23" s="891" t="s">
        <v>205</v>
      </c>
      <c r="D23" s="891" t="s">
        <v>205</v>
      </c>
      <c r="E23" s="891">
        <v>0</v>
      </c>
      <c r="F23" s="891">
        <v>0</v>
      </c>
      <c r="G23" s="891">
        <v>0</v>
      </c>
      <c r="H23" s="891">
        <v>0</v>
      </c>
      <c r="I23" s="891">
        <v>0</v>
      </c>
      <c r="J23" s="891">
        <v>19.51</v>
      </c>
      <c r="K23" s="891">
        <v>0</v>
      </c>
      <c r="L23" s="891">
        <v>0</v>
      </c>
      <c r="M23" s="891">
        <v>0</v>
      </c>
      <c r="N23" s="891">
        <v>0</v>
      </c>
      <c r="O23" s="891">
        <v>0</v>
      </c>
      <c r="P23" s="891">
        <v>0</v>
      </c>
      <c r="Q23" s="891">
        <v>0</v>
      </c>
      <c r="R23" s="891">
        <v>0</v>
      </c>
      <c r="S23" s="891">
        <v>0</v>
      </c>
      <c r="T23" s="891">
        <v>0</v>
      </c>
      <c r="U23" s="891">
        <v>0</v>
      </c>
      <c r="V23" s="891">
        <v>0</v>
      </c>
      <c r="W23" s="891">
        <v>0</v>
      </c>
      <c r="X23" s="891">
        <v>0</v>
      </c>
      <c r="Y23" s="891">
        <v>0</v>
      </c>
      <c r="Z23" s="891">
        <v>0</v>
      </c>
      <c r="AA23" s="891">
        <v>0</v>
      </c>
      <c r="AB23" s="891">
        <v>0</v>
      </c>
      <c r="AC23" s="891" t="s">
        <v>205</v>
      </c>
      <c r="AD23" s="891">
        <v>0</v>
      </c>
      <c r="AE23" s="891">
        <v>0</v>
      </c>
      <c r="AF23" s="891">
        <v>0</v>
      </c>
      <c r="AG23" s="891">
        <v>0</v>
      </c>
      <c r="AH23" s="891">
        <v>0</v>
      </c>
      <c r="AI23" s="891">
        <v>0</v>
      </c>
      <c r="AJ23" s="891">
        <v>0</v>
      </c>
      <c r="AK23" s="891">
        <v>0</v>
      </c>
      <c r="AL23" s="891">
        <v>0</v>
      </c>
      <c r="AM23" s="891">
        <v>0</v>
      </c>
      <c r="AN23" s="891">
        <v>0</v>
      </c>
      <c r="AO23" s="891">
        <v>0</v>
      </c>
      <c r="AP23" s="891">
        <v>0</v>
      </c>
      <c r="AQ23" s="891">
        <v>0</v>
      </c>
      <c r="AR23" s="891">
        <v>252</v>
      </c>
      <c r="AS23" s="891">
        <v>38.98</v>
      </c>
      <c r="AT23" s="891">
        <v>0</v>
      </c>
      <c r="AU23" s="891">
        <v>0</v>
      </c>
      <c r="AV23" s="891">
        <v>0</v>
      </c>
      <c r="AW23" s="891">
        <v>0</v>
      </c>
      <c r="AX23" s="891">
        <v>0</v>
      </c>
      <c r="AY23" s="891">
        <v>0</v>
      </c>
      <c r="AZ23" s="891">
        <v>0</v>
      </c>
      <c r="BA23" s="891">
        <v>0</v>
      </c>
      <c r="BB23" s="891">
        <v>0</v>
      </c>
      <c r="BC23" s="891">
        <v>0</v>
      </c>
      <c r="BD23" s="891">
        <v>0</v>
      </c>
      <c r="BE23" s="891">
        <v>0</v>
      </c>
      <c r="BF23" s="891">
        <v>0</v>
      </c>
      <c r="BG23" s="891">
        <v>0</v>
      </c>
      <c r="BH23" s="891">
        <v>310.49</v>
      </c>
      <c r="BI23" s="891">
        <v>0</v>
      </c>
      <c r="BJ23" s="891">
        <v>0</v>
      </c>
      <c r="BK23" s="891">
        <v>0</v>
      </c>
      <c r="BL23" s="891">
        <v>0</v>
      </c>
      <c r="BM23" s="891">
        <v>0</v>
      </c>
      <c r="BN23" s="891">
        <v>0</v>
      </c>
      <c r="BO23" s="891">
        <v>0</v>
      </c>
      <c r="BP23" s="891">
        <v>0</v>
      </c>
      <c r="BQ23" s="891">
        <v>0</v>
      </c>
    </row>
    <row r="24" spans="1:1">
      <c r="A24" s="896" t="s">
        <v>280</v>
      </c>
    </row>
    <row r="25" spans="1:1">
      <c r="A25" s="897" t="s">
        <v>222</v>
      </c>
    </row>
    <row r="26" spans="1:2">
      <c r="A26" s="898" t="s">
        <v>223</v>
      </c>
      <c r="B26" s="897" t="s">
        <v>224</v>
      </c>
    </row>
    <row r="28" spans="1:5">
      <c r="A28" s="912" t="s">
        <v>225</v>
      </c>
      <c r="B28" s="912"/>
      <c r="C28" s="912"/>
      <c r="D28" s="913"/>
      <c r="E28" s="913"/>
    </row>
    <row r="29" ht="13.1" spans="1:8">
      <c r="A29" s="899" t="s">
        <v>226</v>
      </c>
      <c r="H29" s="139" t="s">
        <v>227</v>
      </c>
    </row>
    <row r="30" ht="13.5" spans="1:27">
      <c r="A30" s="139" t="s">
        <v>206</v>
      </c>
      <c r="B30" s="139">
        <v>2010</v>
      </c>
      <c r="C30" s="900" t="s">
        <v>228</v>
      </c>
      <c r="D30" s="901">
        <f t="shared" ref="D30:D44" si="0">SUM(E9:H9,K9,C9)/1000</f>
        <v>0.96481</v>
      </c>
      <c r="E30" s="139" t="s">
        <v>229</v>
      </c>
      <c r="H30" s="902" t="s">
        <v>228</v>
      </c>
      <c r="I30" s="902" t="s">
        <v>230</v>
      </c>
      <c r="J30" s="902" t="s">
        <v>231</v>
      </c>
      <c r="K30" s="900" t="s">
        <v>232</v>
      </c>
      <c r="L30" s="900" t="s">
        <v>233</v>
      </c>
      <c r="M30" s="900" t="s">
        <v>234</v>
      </c>
      <c r="N30" s="900" t="s">
        <v>235</v>
      </c>
      <c r="O30" s="900" t="s">
        <v>236</v>
      </c>
      <c r="P30" s="900" t="s">
        <v>237</v>
      </c>
      <c r="Q30" s="900" t="s">
        <v>238</v>
      </c>
      <c r="R30" s="900" t="s">
        <v>239</v>
      </c>
      <c r="S30" s="900" t="s">
        <v>240</v>
      </c>
      <c r="T30" s="900" t="s">
        <v>241</v>
      </c>
      <c r="U30" s="900" t="s">
        <v>242</v>
      </c>
      <c r="V30" s="900" t="s">
        <v>243</v>
      </c>
      <c r="W30" s="900" t="s">
        <v>244</v>
      </c>
      <c r="X30" s="900" t="s">
        <v>245</v>
      </c>
      <c r="Y30" s="900" t="s">
        <v>246</v>
      </c>
      <c r="Z30" s="900" t="s">
        <v>247</v>
      </c>
      <c r="AA30" s="900" t="s">
        <v>248</v>
      </c>
    </row>
    <row r="31" ht="13.5" spans="1:27">
      <c r="A31" s="903" t="s">
        <v>207</v>
      </c>
      <c r="B31" s="139">
        <v>2010</v>
      </c>
      <c r="C31" s="900" t="s">
        <v>228</v>
      </c>
      <c r="D31" s="914">
        <f>SUM(E10:H10,K10,C10)/1000+0.1</f>
        <v>0.60581</v>
      </c>
      <c r="H31" s="139" t="s">
        <v>91</v>
      </c>
      <c r="I31" s="139" t="s">
        <v>98</v>
      </c>
      <c r="J31" s="139" t="s">
        <v>97</v>
      </c>
      <c r="K31" s="139" t="s">
        <v>57</v>
      </c>
      <c r="L31" s="139" t="s">
        <v>69</v>
      </c>
      <c r="M31" s="139" t="s">
        <v>71</v>
      </c>
      <c r="N31" s="139" t="s">
        <v>72</v>
      </c>
      <c r="O31" s="139" t="s">
        <v>77</v>
      </c>
      <c r="P31" s="139" t="s">
        <v>102</v>
      </c>
      <c r="Q31" s="139" t="s">
        <v>80</v>
      </c>
      <c r="R31" s="139" t="s">
        <v>86</v>
      </c>
      <c r="S31" s="139" t="s">
        <v>103</v>
      </c>
      <c r="T31" s="139" t="s">
        <v>59</v>
      </c>
      <c r="U31" s="139" t="s">
        <v>63</v>
      </c>
      <c r="V31" s="139" t="s">
        <v>64</v>
      </c>
      <c r="W31" s="139" t="s">
        <v>105</v>
      </c>
      <c r="X31" s="139" t="s">
        <v>107</v>
      </c>
      <c r="Y31" s="139" t="s">
        <v>111</v>
      </c>
      <c r="Z31" s="139" t="s">
        <v>65</v>
      </c>
      <c r="AA31" s="139" t="s">
        <v>62</v>
      </c>
    </row>
    <row r="32" ht="13.5" spans="1:24">
      <c r="A32" s="903" t="s">
        <v>208</v>
      </c>
      <c r="B32" s="139">
        <v>2010</v>
      </c>
      <c r="C32" s="900" t="s">
        <v>228</v>
      </c>
      <c r="D32" s="901">
        <f t="shared" si="0"/>
        <v>0</v>
      </c>
      <c r="H32" s="139" t="s">
        <v>92</v>
      </c>
      <c r="I32" s="139" t="s">
        <v>100</v>
      </c>
      <c r="J32" s="139" t="s">
        <v>99</v>
      </c>
      <c r="K32" s="139" t="s">
        <v>96</v>
      </c>
      <c r="L32" s="139" t="s">
        <v>70</v>
      </c>
      <c r="N32" s="139" t="s">
        <v>73</v>
      </c>
      <c r="P32" s="139" t="s">
        <v>67</v>
      </c>
      <c r="Q32" s="139" t="s">
        <v>81</v>
      </c>
      <c r="R32" s="139" t="s">
        <v>104</v>
      </c>
      <c r="W32" s="139" t="s">
        <v>106</v>
      </c>
      <c r="X32" s="139" t="s">
        <v>108</v>
      </c>
    </row>
    <row r="33" ht="13.5" spans="1:23">
      <c r="A33" s="903" t="s">
        <v>209</v>
      </c>
      <c r="B33" s="139">
        <v>2010</v>
      </c>
      <c r="C33" s="900" t="s">
        <v>228</v>
      </c>
      <c r="D33" s="901">
        <f t="shared" si="0"/>
        <v>0.27001</v>
      </c>
      <c r="H33" s="139" t="s">
        <v>93</v>
      </c>
      <c r="I33" s="139" t="s">
        <v>101</v>
      </c>
      <c r="N33" s="139" t="s">
        <v>74</v>
      </c>
      <c r="P33" s="139" t="s">
        <v>79</v>
      </c>
      <c r="Q33" s="139" t="s">
        <v>82</v>
      </c>
      <c r="R33" s="139" t="s">
        <v>60</v>
      </c>
      <c r="W33" s="139" t="s">
        <v>87</v>
      </c>
    </row>
    <row r="34" ht="13.5" spans="1:23">
      <c r="A34" s="903" t="s">
        <v>210</v>
      </c>
      <c r="B34" s="139">
        <v>2010</v>
      </c>
      <c r="C34" s="900" t="s">
        <v>228</v>
      </c>
      <c r="D34" s="901">
        <f t="shared" si="0"/>
        <v>0</v>
      </c>
      <c r="H34" s="139" t="s">
        <v>94</v>
      </c>
      <c r="I34" s="139" t="s">
        <v>109</v>
      </c>
      <c r="N34" s="139" t="s">
        <v>75</v>
      </c>
      <c r="P34" s="139" t="s">
        <v>83</v>
      </c>
      <c r="Q34" s="139" t="s">
        <v>84</v>
      </c>
      <c r="W34" s="139" t="s">
        <v>88</v>
      </c>
    </row>
    <row r="35" ht="13.5" spans="1:23">
      <c r="A35" s="903" t="s">
        <v>211</v>
      </c>
      <c r="B35" s="139">
        <v>2010</v>
      </c>
      <c r="C35" s="900" t="s">
        <v>228</v>
      </c>
      <c r="D35" s="901">
        <f t="shared" si="0"/>
        <v>0</v>
      </c>
      <c r="H35" s="139" t="s">
        <v>95</v>
      </c>
      <c r="N35" s="139" t="s">
        <v>76</v>
      </c>
      <c r="P35" s="139" t="s">
        <v>85</v>
      </c>
      <c r="W35" s="139" t="s">
        <v>110</v>
      </c>
    </row>
    <row r="36" ht="13.5" spans="1:23">
      <c r="A36" s="903" t="s">
        <v>212</v>
      </c>
      <c r="B36" s="139">
        <v>2010</v>
      </c>
      <c r="C36" s="900" t="s">
        <v>228</v>
      </c>
      <c r="D36" s="901">
        <f t="shared" si="0"/>
        <v>0</v>
      </c>
      <c r="N36" s="139" t="s">
        <v>78</v>
      </c>
      <c r="W36" s="139" t="s">
        <v>89</v>
      </c>
    </row>
    <row r="37" ht="13.5" spans="1:4">
      <c r="A37" s="903" t="s">
        <v>213</v>
      </c>
      <c r="B37" s="139">
        <v>2010</v>
      </c>
      <c r="C37" s="900" t="s">
        <v>228</v>
      </c>
      <c r="D37" s="901">
        <f t="shared" si="0"/>
        <v>0</v>
      </c>
    </row>
    <row r="38" ht="13.5" spans="1:4">
      <c r="A38" s="903" t="s">
        <v>214</v>
      </c>
      <c r="B38" s="139">
        <v>2010</v>
      </c>
      <c r="C38" s="900" t="s">
        <v>228</v>
      </c>
      <c r="D38" s="901">
        <f t="shared" si="0"/>
        <v>0.18899</v>
      </c>
    </row>
    <row r="39" ht="13.5" spans="1:4">
      <c r="A39" s="903" t="s">
        <v>215</v>
      </c>
      <c r="B39" s="139">
        <v>2010</v>
      </c>
      <c r="C39" s="900" t="s">
        <v>228</v>
      </c>
      <c r="D39" s="901">
        <f t="shared" si="0"/>
        <v>0</v>
      </c>
    </row>
    <row r="40" ht="13.5" spans="1:4">
      <c r="A40" s="903" t="s">
        <v>216</v>
      </c>
      <c r="B40" s="139">
        <v>2010</v>
      </c>
      <c r="C40" s="900" t="s">
        <v>228</v>
      </c>
      <c r="D40" s="901">
        <f t="shared" si="0"/>
        <v>0</v>
      </c>
    </row>
    <row r="41" ht="13.5" spans="1:4">
      <c r="A41" s="903" t="s">
        <v>217</v>
      </c>
      <c r="B41" s="139">
        <v>2010</v>
      </c>
      <c r="C41" s="900" t="s">
        <v>228</v>
      </c>
      <c r="D41" s="901">
        <f t="shared" si="0"/>
        <v>0</v>
      </c>
    </row>
    <row r="42" ht="13.5" spans="1:4">
      <c r="A42" s="903" t="s">
        <v>218</v>
      </c>
      <c r="B42" s="139">
        <v>2010</v>
      </c>
      <c r="C42" s="900" t="s">
        <v>228</v>
      </c>
      <c r="D42" s="901">
        <f t="shared" si="0"/>
        <v>0</v>
      </c>
    </row>
    <row r="43" ht="13.5" spans="1:4">
      <c r="A43" s="903" t="s">
        <v>219</v>
      </c>
      <c r="B43" s="139">
        <v>2010</v>
      </c>
      <c r="C43" s="900" t="s">
        <v>228</v>
      </c>
      <c r="D43" s="901">
        <f t="shared" si="0"/>
        <v>0</v>
      </c>
    </row>
    <row r="44" ht="13.5" spans="1:4">
      <c r="A44" s="904" t="s">
        <v>249</v>
      </c>
      <c r="B44" s="139">
        <v>2010</v>
      </c>
      <c r="C44" s="900" t="s">
        <v>228</v>
      </c>
      <c r="D44" s="901">
        <f t="shared" si="0"/>
        <v>0</v>
      </c>
    </row>
    <row r="45" ht="13.5" spans="1:5">
      <c r="A45" s="139" t="s">
        <v>206</v>
      </c>
      <c r="B45" s="139">
        <v>2010</v>
      </c>
      <c r="C45" s="900" t="s">
        <v>230</v>
      </c>
      <c r="D45" s="901">
        <f t="shared" ref="D45:D59" si="1">SUM(I9:J9,AA9)/1000</f>
        <v>1.08446</v>
      </c>
      <c r="E45" s="139" t="s">
        <v>250</v>
      </c>
    </row>
    <row r="46" ht="13.5" spans="1:4">
      <c r="A46" s="903" t="s">
        <v>207</v>
      </c>
      <c r="B46" s="139">
        <v>2010</v>
      </c>
      <c r="C46" s="900" t="s">
        <v>230</v>
      </c>
      <c r="D46" s="901">
        <f t="shared" si="1"/>
        <v>0</v>
      </c>
    </row>
    <row r="47" ht="13.5" spans="1:4">
      <c r="A47" s="903" t="s">
        <v>208</v>
      </c>
      <c r="B47" s="139">
        <v>2010</v>
      </c>
      <c r="C47" s="900" t="s">
        <v>230</v>
      </c>
      <c r="D47" s="901">
        <f t="shared" si="1"/>
        <v>0</v>
      </c>
    </row>
    <row r="48" ht="13.5" spans="1:4">
      <c r="A48" s="903" t="s">
        <v>209</v>
      </c>
      <c r="B48" s="139">
        <v>2010</v>
      </c>
      <c r="C48" s="900" t="s">
        <v>230</v>
      </c>
      <c r="D48" s="901">
        <f t="shared" si="1"/>
        <v>0</v>
      </c>
    </row>
    <row r="49" ht="13.5" spans="1:4">
      <c r="A49" s="903" t="s">
        <v>210</v>
      </c>
      <c r="B49" s="139">
        <v>2010</v>
      </c>
      <c r="C49" s="900" t="s">
        <v>230</v>
      </c>
      <c r="D49" s="901">
        <f t="shared" si="1"/>
        <v>0</v>
      </c>
    </row>
    <row r="50" ht="13.5" spans="1:4">
      <c r="A50" s="903" t="s">
        <v>211</v>
      </c>
      <c r="B50" s="139">
        <v>2010</v>
      </c>
      <c r="C50" s="900" t="s">
        <v>230</v>
      </c>
      <c r="D50" s="901">
        <f t="shared" si="1"/>
        <v>0</v>
      </c>
    </row>
    <row r="51" ht="13.5" spans="1:4">
      <c r="A51" s="903" t="s">
        <v>212</v>
      </c>
      <c r="B51" s="139">
        <v>2010</v>
      </c>
      <c r="C51" s="900" t="s">
        <v>230</v>
      </c>
      <c r="D51" s="901">
        <f t="shared" si="1"/>
        <v>0</v>
      </c>
    </row>
    <row r="52" ht="13.5" spans="1:4">
      <c r="A52" s="903" t="s">
        <v>213</v>
      </c>
      <c r="B52" s="139">
        <v>2010</v>
      </c>
      <c r="C52" s="900" t="s">
        <v>230</v>
      </c>
      <c r="D52" s="901">
        <f t="shared" si="1"/>
        <v>0</v>
      </c>
    </row>
    <row r="53" ht="13.5" spans="1:4">
      <c r="A53" s="903" t="s">
        <v>214</v>
      </c>
      <c r="B53" s="139">
        <v>2010</v>
      </c>
      <c r="C53" s="900" t="s">
        <v>230</v>
      </c>
      <c r="D53" s="901">
        <f t="shared" si="1"/>
        <v>1.08446</v>
      </c>
    </row>
    <row r="54" ht="13.5" spans="1:4">
      <c r="A54" s="903" t="s">
        <v>215</v>
      </c>
      <c r="B54" s="139">
        <v>2010</v>
      </c>
      <c r="C54" s="900" t="s">
        <v>230</v>
      </c>
      <c r="D54" s="901">
        <f t="shared" si="1"/>
        <v>0</v>
      </c>
    </row>
    <row r="55" ht="13.5" spans="1:4">
      <c r="A55" s="903" t="s">
        <v>216</v>
      </c>
      <c r="B55" s="139">
        <v>2010</v>
      </c>
      <c r="C55" s="900" t="s">
        <v>230</v>
      </c>
      <c r="D55" s="901">
        <f t="shared" si="1"/>
        <v>0</v>
      </c>
    </row>
    <row r="56" ht="13.5" spans="1:4">
      <c r="A56" s="903" t="s">
        <v>217</v>
      </c>
      <c r="B56" s="139">
        <v>2010</v>
      </c>
      <c r="C56" s="900" t="s">
        <v>230</v>
      </c>
      <c r="D56" s="901">
        <f t="shared" si="1"/>
        <v>0</v>
      </c>
    </row>
    <row r="57" ht="13.5" spans="1:4">
      <c r="A57" s="903" t="s">
        <v>218</v>
      </c>
      <c r="B57" s="139">
        <v>2010</v>
      </c>
      <c r="C57" s="900" t="s">
        <v>230</v>
      </c>
      <c r="D57" s="901">
        <f t="shared" si="1"/>
        <v>0</v>
      </c>
    </row>
    <row r="58" ht="13.5" spans="1:4">
      <c r="A58" s="903" t="s">
        <v>219</v>
      </c>
      <c r="B58" s="139">
        <v>2010</v>
      </c>
      <c r="C58" s="900" t="s">
        <v>230</v>
      </c>
      <c r="D58" s="901">
        <f t="shared" si="1"/>
        <v>0</v>
      </c>
    </row>
    <row r="59" ht="13.5" spans="1:4">
      <c r="A59" s="904" t="s">
        <v>249</v>
      </c>
      <c r="B59" s="139">
        <v>2010</v>
      </c>
      <c r="C59" s="900" t="s">
        <v>230</v>
      </c>
      <c r="D59" s="901">
        <f t="shared" si="1"/>
        <v>0.01951</v>
      </c>
    </row>
    <row r="60" ht="13.5" spans="1:5">
      <c r="A60" s="139" t="s">
        <v>206</v>
      </c>
      <c r="B60" s="139">
        <v>2010</v>
      </c>
      <c r="C60" s="900" t="s">
        <v>231</v>
      </c>
      <c r="D60" s="901">
        <f t="shared" ref="D60:D74" si="2">SUM(N9:O9,D9)/1000</f>
        <v>0</v>
      </c>
      <c r="E60" s="139" t="s">
        <v>251</v>
      </c>
    </row>
    <row r="61" ht="13.5" spans="1:4">
      <c r="A61" s="903" t="s">
        <v>207</v>
      </c>
      <c r="B61" s="139">
        <v>2010</v>
      </c>
      <c r="C61" s="900" t="s">
        <v>231</v>
      </c>
      <c r="D61" s="901">
        <f t="shared" si="2"/>
        <v>0</v>
      </c>
    </row>
    <row r="62" ht="13.5" spans="1:4">
      <c r="A62" s="903" t="s">
        <v>208</v>
      </c>
      <c r="B62" s="139">
        <v>2010</v>
      </c>
      <c r="C62" s="900" t="s">
        <v>231</v>
      </c>
      <c r="D62" s="901">
        <f t="shared" si="2"/>
        <v>0</v>
      </c>
    </row>
    <row r="63" ht="13.5" spans="1:4">
      <c r="A63" s="903" t="s">
        <v>209</v>
      </c>
      <c r="B63" s="139">
        <v>2010</v>
      </c>
      <c r="C63" s="900" t="s">
        <v>231</v>
      </c>
      <c r="D63" s="901">
        <f t="shared" si="2"/>
        <v>0</v>
      </c>
    </row>
    <row r="64" ht="13.5" spans="1:4">
      <c r="A64" s="903" t="s">
        <v>210</v>
      </c>
      <c r="B64" s="139">
        <v>2010</v>
      </c>
      <c r="C64" s="900" t="s">
        <v>231</v>
      </c>
      <c r="D64" s="901">
        <f t="shared" si="2"/>
        <v>0</v>
      </c>
    </row>
    <row r="65" ht="13.5" spans="1:4">
      <c r="A65" s="903" t="s">
        <v>211</v>
      </c>
      <c r="B65" s="139">
        <v>2010</v>
      </c>
      <c r="C65" s="900" t="s">
        <v>231</v>
      </c>
      <c r="D65" s="901">
        <f t="shared" si="2"/>
        <v>0</v>
      </c>
    </row>
    <row r="66" ht="13.5" spans="1:4">
      <c r="A66" s="903" t="s">
        <v>212</v>
      </c>
      <c r="B66" s="139">
        <v>2010</v>
      </c>
      <c r="C66" s="900" t="s">
        <v>231</v>
      </c>
      <c r="D66" s="901">
        <f t="shared" si="2"/>
        <v>0</v>
      </c>
    </row>
    <row r="67" ht="13.5" spans="1:4">
      <c r="A67" s="903" t="s">
        <v>213</v>
      </c>
      <c r="B67" s="139">
        <v>2010</v>
      </c>
      <c r="C67" s="900" t="s">
        <v>231</v>
      </c>
      <c r="D67" s="901">
        <f t="shared" si="2"/>
        <v>0</v>
      </c>
    </row>
    <row r="68" ht="13.5" spans="1:4">
      <c r="A68" s="903" t="s">
        <v>214</v>
      </c>
      <c r="B68" s="139">
        <v>2010</v>
      </c>
      <c r="C68" s="900" t="s">
        <v>231</v>
      </c>
      <c r="D68" s="901">
        <f t="shared" si="2"/>
        <v>0</v>
      </c>
    </row>
    <row r="69" ht="13.5" spans="1:4">
      <c r="A69" s="903" t="s">
        <v>215</v>
      </c>
      <c r="B69" s="139">
        <v>2010</v>
      </c>
      <c r="C69" s="900" t="s">
        <v>231</v>
      </c>
      <c r="D69" s="901">
        <f t="shared" si="2"/>
        <v>0</v>
      </c>
    </row>
    <row r="70" ht="13.5" spans="1:4">
      <c r="A70" s="903" t="s">
        <v>216</v>
      </c>
      <c r="B70" s="139">
        <v>2010</v>
      </c>
      <c r="C70" s="900" t="s">
        <v>231</v>
      </c>
      <c r="D70" s="901">
        <f t="shared" si="2"/>
        <v>0</v>
      </c>
    </row>
    <row r="71" ht="13.5" spans="1:4">
      <c r="A71" s="903" t="s">
        <v>217</v>
      </c>
      <c r="B71" s="139">
        <v>2010</v>
      </c>
      <c r="C71" s="900" t="s">
        <v>231</v>
      </c>
      <c r="D71" s="901">
        <f t="shared" si="2"/>
        <v>0</v>
      </c>
    </row>
    <row r="72" ht="13.5" spans="1:4">
      <c r="A72" s="903" t="s">
        <v>218</v>
      </c>
      <c r="B72" s="139">
        <v>2010</v>
      </c>
      <c r="C72" s="900" t="s">
        <v>231</v>
      </c>
      <c r="D72" s="901">
        <f t="shared" si="2"/>
        <v>0</v>
      </c>
    </row>
    <row r="73" ht="13.5" spans="1:4">
      <c r="A73" s="903" t="s">
        <v>219</v>
      </c>
      <c r="B73" s="139">
        <v>2010</v>
      </c>
      <c r="C73" s="900" t="s">
        <v>231</v>
      </c>
      <c r="D73" s="901">
        <f t="shared" si="2"/>
        <v>0</v>
      </c>
    </row>
    <row r="74" ht="13.5" spans="1:4">
      <c r="A74" s="904" t="s">
        <v>249</v>
      </c>
      <c r="B74" s="139">
        <v>2010</v>
      </c>
      <c r="C74" s="900" t="s">
        <v>231</v>
      </c>
      <c r="D74" s="901">
        <f t="shared" si="2"/>
        <v>0</v>
      </c>
    </row>
    <row r="75" ht="13.5" spans="1:5">
      <c r="A75" s="139" t="s">
        <v>206</v>
      </c>
      <c r="B75" s="139">
        <v>2010</v>
      </c>
      <c r="C75" s="900" t="s">
        <v>232</v>
      </c>
      <c r="D75" s="901">
        <f t="shared" ref="D75:D89" si="3">SUM(L9:M9)/1000</f>
        <v>0</v>
      </c>
      <c r="E75" s="139" t="s">
        <v>252</v>
      </c>
    </row>
    <row r="76" ht="13.5" spans="1:4">
      <c r="A76" s="903" t="s">
        <v>207</v>
      </c>
      <c r="B76" s="139">
        <v>2010</v>
      </c>
      <c r="C76" s="900" t="s">
        <v>232</v>
      </c>
      <c r="D76" s="914">
        <f>SUM(L10:M10)/1000+IIS!CF29</f>
        <v>1.3376025</v>
      </c>
    </row>
    <row r="77" ht="13.5" spans="1:4">
      <c r="A77" s="903" t="s">
        <v>208</v>
      </c>
      <c r="B77" s="139">
        <v>2010</v>
      </c>
      <c r="C77" s="900" t="s">
        <v>232</v>
      </c>
      <c r="D77" s="901">
        <f t="shared" si="3"/>
        <v>0</v>
      </c>
    </row>
    <row r="78" ht="13.5" spans="1:4">
      <c r="A78" s="903" t="s">
        <v>209</v>
      </c>
      <c r="B78" s="139">
        <v>2010</v>
      </c>
      <c r="C78" s="900" t="s">
        <v>232</v>
      </c>
      <c r="D78" s="901">
        <f t="shared" si="3"/>
        <v>0</v>
      </c>
    </row>
    <row r="79" ht="13.5" spans="1:4">
      <c r="A79" s="903" t="s">
        <v>210</v>
      </c>
      <c r="B79" s="139">
        <v>2010</v>
      </c>
      <c r="C79" s="900" t="s">
        <v>232</v>
      </c>
      <c r="D79" s="901">
        <f t="shared" si="3"/>
        <v>0</v>
      </c>
    </row>
    <row r="80" ht="13.5" spans="1:4">
      <c r="A80" s="903" t="s">
        <v>211</v>
      </c>
      <c r="B80" s="139">
        <v>2010</v>
      </c>
      <c r="C80" s="900" t="s">
        <v>232</v>
      </c>
      <c r="D80" s="901">
        <f t="shared" si="3"/>
        <v>0</v>
      </c>
    </row>
    <row r="81" ht="13.5" spans="1:4">
      <c r="A81" s="903" t="s">
        <v>212</v>
      </c>
      <c r="B81" s="139">
        <v>2010</v>
      </c>
      <c r="C81" s="900" t="s">
        <v>232</v>
      </c>
      <c r="D81" s="901">
        <f t="shared" si="3"/>
        <v>0</v>
      </c>
    </row>
    <row r="82" ht="13.5" spans="1:4">
      <c r="A82" s="903" t="s">
        <v>213</v>
      </c>
      <c r="B82" s="139">
        <v>2010</v>
      </c>
      <c r="C82" s="900" t="s">
        <v>232</v>
      </c>
      <c r="D82" s="901">
        <f t="shared" si="3"/>
        <v>0</v>
      </c>
    </row>
    <row r="83" ht="13.5" spans="1:4">
      <c r="A83" s="903" t="s">
        <v>214</v>
      </c>
      <c r="B83" s="139">
        <v>2010</v>
      </c>
      <c r="C83" s="900" t="s">
        <v>232</v>
      </c>
      <c r="D83" s="901">
        <f t="shared" si="3"/>
        <v>0</v>
      </c>
    </row>
    <row r="84" ht="13.5" spans="1:4">
      <c r="A84" s="903" t="s">
        <v>215</v>
      </c>
      <c r="B84" s="139">
        <v>2010</v>
      </c>
      <c r="C84" s="900" t="s">
        <v>232</v>
      </c>
      <c r="D84" s="901">
        <f t="shared" si="3"/>
        <v>0</v>
      </c>
    </row>
    <row r="85" ht="13.5" spans="1:4">
      <c r="A85" s="903" t="s">
        <v>216</v>
      </c>
      <c r="B85" s="139">
        <v>2010</v>
      </c>
      <c r="C85" s="900" t="s">
        <v>232</v>
      </c>
      <c r="D85" s="901">
        <f t="shared" si="3"/>
        <v>0</v>
      </c>
    </row>
    <row r="86" ht="13.5" spans="1:4">
      <c r="A86" s="903" t="s">
        <v>217</v>
      </c>
      <c r="B86" s="139">
        <v>2010</v>
      </c>
      <c r="C86" s="900" t="s">
        <v>232</v>
      </c>
      <c r="D86" s="901">
        <f t="shared" si="3"/>
        <v>0</v>
      </c>
    </row>
    <row r="87" ht="13.5" spans="1:4">
      <c r="A87" s="903" t="s">
        <v>218</v>
      </c>
      <c r="B87" s="139">
        <v>2010</v>
      </c>
      <c r="C87" s="900" t="s">
        <v>232</v>
      </c>
      <c r="D87" s="901">
        <f t="shared" si="3"/>
        <v>0</v>
      </c>
    </row>
    <row r="88" ht="13.5" spans="1:4">
      <c r="A88" s="903" t="s">
        <v>219</v>
      </c>
      <c r="B88" s="139">
        <v>2010</v>
      </c>
      <c r="C88" s="900" t="s">
        <v>232</v>
      </c>
      <c r="D88" s="901">
        <f t="shared" si="3"/>
        <v>0</v>
      </c>
    </row>
    <row r="89" ht="13.5" spans="1:4">
      <c r="A89" s="904" t="s">
        <v>249</v>
      </c>
      <c r="B89" s="139">
        <v>2010</v>
      </c>
      <c r="C89" s="900" t="s">
        <v>232</v>
      </c>
      <c r="D89" s="901">
        <f t="shared" si="3"/>
        <v>0</v>
      </c>
    </row>
    <row r="90" ht="13.5" spans="1:5">
      <c r="A90" s="139" t="s">
        <v>206</v>
      </c>
      <c r="B90" s="139">
        <v>2010</v>
      </c>
      <c r="C90" s="900" t="s">
        <v>233</v>
      </c>
      <c r="D90" s="901">
        <f t="shared" ref="D90:D104" si="4">SUM(AI9:AJ9)/1000</f>
        <v>0</v>
      </c>
      <c r="E90" s="139" t="s">
        <v>253</v>
      </c>
    </row>
    <row r="91" ht="13.5" spans="1:4">
      <c r="A91" s="903" t="s">
        <v>207</v>
      </c>
      <c r="B91" s="139">
        <v>2010</v>
      </c>
      <c r="C91" s="900" t="s">
        <v>233</v>
      </c>
      <c r="D91" s="901">
        <f t="shared" si="4"/>
        <v>0</v>
      </c>
    </row>
    <row r="92" ht="13.5" spans="1:4">
      <c r="A92" s="903" t="s">
        <v>208</v>
      </c>
      <c r="B92" s="139">
        <v>2010</v>
      </c>
      <c r="C92" s="900" t="s">
        <v>233</v>
      </c>
      <c r="D92" s="901">
        <f t="shared" si="4"/>
        <v>0</v>
      </c>
    </row>
    <row r="93" ht="13.5" spans="1:4">
      <c r="A93" s="903" t="s">
        <v>209</v>
      </c>
      <c r="B93" s="139">
        <v>2010</v>
      </c>
      <c r="C93" s="900" t="s">
        <v>233</v>
      </c>
      <c r="D93" s="901">
        <f t="shared" si="4"/>
        <v>0</v>
      </c>
    </row>
    <row r="94" ht="13.5" spans="1:4">
      <c r="A94" s="903" t="s">
        <v>210</v>
      </c>
      <c r="B94" s="139">
        <v>2010</v>
      </c>
      <c r="C94" s="900" t="s">
        <v>233</v>
      </c>
      <c r="D94" s="901">
        <f t="shared" si="4"/>
        <v>0</v>
      </c>
    </row>
    <row r="95" ht="13.5" spans="1:4">
      <c r="A95" s="903" t="s">
        <v>211</v>
      </c>
      <c r="B95" s="139">
        <v>2010</v>
      </c>
      <c r="C95" s="900" t="s">
        <v>233</v>
      </c>
      <c r="D95" s="901">
        <f t="shared" si="4"/>
        <v>0</v>
      </c>
    </row>
    <row r="96" ht="13.5" spans="1:4">
      <c r="A96" s="903" t="s">
        <v>212</v>
      </c>
      <c r="B96" s="139">
        <v>2010</v>
      </c>
      <c r="C96" s="900" t="s">
        <v>233</v>
      </c>
      <c r="D96" s="901">
        <f t="shared" si="4"/>
        <v>0</v>
      </c>
    </row>
    <row r="97" ht="13.5" spans="1:4">
      <c r="A97" s="903" t="s">
        <v>213</v>
      </c>
      <c r="B97" s="139">
        <v>2010</v>
      </c>
      <c r="C97" s="900" t="s">
        <v>233</v>
      </c>
      <c r="D97" s="901">
        <f t="shared" si="4"/>
        <v>0</v>
      </c>
    </row>
    <row r="98" ht="13.5" spans="1:4">
      <c r="A98" s="903" t="s">
        <v>214</v>
      </c>
      <c r="B98" s="139">
        <v>2010</v>
      </c>
      <c r="C98" s="900" t="s">
        <v>233</v>
      </c>
      <c r="D98" s="901">
        <f t="shared" si="4"/>
        <v>0</v>
      </c>
    </row>
    <row r="99" ht="13.5" spans="1:4">
      <c r="A99" s="903" t="s">
        <v>215</v>
      </c>
      <c r="B99" s="139">
        <v>2010</v>
      </c>
      <c r="C99" s="900" t="s">
        <v>233</v>
      </c>
      <c r="D99" s="901">
        <f t="shared" si="4"/>
        <v>0</v>
      </c>
    </row>
    <row r="100" ht="13.5" spans="1:4">
      <c r="A100" s="903" t="s">
        <v>216</v>
      </c>
      <c r="B100" s="139">
        <v>2010</v>
      </c>
      <c r="C100" s="900" t="s">
        <v>233</v>
      </c>
      <c r="D100" s="901">
        <f t="shared" si="4"/>
        <v>0</v>
      </c>
    </row>
    <row r="101" ht="13.5" spans="1:4">
      <c r="A101" s="903" t="s">
        <v>217</v>
      </c>
      <c r="B101" s="139">
        <v>2010</v>
      </c>
      <c r="C101" s="900" t="s">
        <v>233</v>
      </c>
      <c r="D101" s="901">
        <f t="shared" si="4"/>
        <v>0</v>
      </c>
    </row>
    <row r="102" ht="13.5" spans="1:4">
      <c r="A102" s="903" t="s">
        <v>218</v>
      </c>
      <c r="B102" s="139">
        <v>2010</v>
      </c>
      <c r="C102" s="900" t="s">
        <v>233</v>
      </c>
      <c r="D102" s="901">
        <f t="shared" si="4"/>
        <v>0</v>
      </c>
    </row>
    <row r="103" ht="13.5" spans="1:4">
      <c r="A103" s="903" t="s">
        <v>219</v>
      </c>
      <c r="B103" s="139">
        <v>2010</v>
      </c>
      <c r="C103" s="900" t="s">
        <v>233</v>
      </c>
      <c r="D103" s="901">
        <f t="shared" si="4"/>
        <v>0</v>
      </c>
    </row>
    <row r="104" ht="13.5" spans="1:4">
      <c r="A104" s="904" t="s">
        <v>249</v>
      </c>
      <c r="B104" s="139">
        <v>2010</v>
      </c>
      <c r="C104" s="900" t="s">
        <v>233</v>
      </c>
      <c r="D104" s="901">
        <f t="shared" si="4"/>
        <v>0</v>
      </c>
    </row>
    <row r="105" ht="13.5" spans="1:5">
      <c r="A105" s="139" t="s">
        <v>206</v>
      </c>
      <c r="B105" s="139">
        <v>2010</v>
      </c>
      <c r="C105" s="900" t="s">
        <v>234</v>
      </c>
      <c r="D105" s="901">
        <f>AK9/1000</f>
        <v>0.50602</v>
      </c>
      <c r="E105" s="139" t="s">
        <v>254</v>
      </c>
    </row>
    <row r="106" ht="13.5" spans="1:4">
      <c r="A106" s="903" t="s">
        <v>207</v>
      </c>
      <c r="B106" s="139">
        <v>2010</v>
      </c>
      <c r="C106" s="900" t="s">
        <v>234</v>
      </c>
      <c r="D106" s="901">
        <f t="shared" ref="D106:D119" si="5">AK10/1000</f>
        <v>0</v>
      </c>
    </row>
    <row r="107" ht="13.5" spans="1:4">
      <c r="A107" s="903" t="s">
        <v>208</v>
      </c>
      <c r="B107" s="139">
        <v>2010</v>
      </c>
      <c r="C107" s="900" t="s">
        <v>234</v>
      </c>
      <c r="D107" s="901">
        <f t="shared" si="5"/>
        <v>0.04601</v>
      </c>
    </row>
    <row r="108" ht="13.5" spans="1:4">
      <c r="A108" s="903" t="s">
        <v>209</v>
      </c>
      <c r="B108" s="139">
        <v>2010</v>
      </c>
      <c r="C108" s="900" t="s">
        <v>234</v>
      </c>
      <c r="D108" s="901">
        <f t="shared" si="5"/>
        <v>0</v>
      </c>
    </row>
    <row r="109" ht="13.5" spans="1:4">
      <c r="A109" s="903" t="s">
        <v>210</v>
      </c>
      <c r="B109" s="139">
        <v>2010</v>
      </c>
      <c r="C109" s="900" t="s">
        <v>234</v>
      </c>
      <c r="D109" s="901">
        <f t="shared" si="5"/>
        <v>0.32201</v>
      </c>
    </row>
    <row r="110" ht="13.5" spans="1:4">
      <c r="A110" s="903" t="s">
        <v>211</v>
      </c>
      <c r="B110" s="139">
        <v>2010</v>
      </c>
      <c r="C110" s="900" t="s">
        <v>234</v>
      </c>
      <c r="D110" s="901">
        <f t="shared" si="5"/>
        <v>0</v>
      </c>
    </row>
    <row r="111" ht="13.5" spans="1:4">
      <c r="A111" s="903" t="s">
        <v>212</v>
      </c>
      <c r="B111" s="139">
        <v>2010</v>
      </c>
      <c r="C111" s="900" t="s">
        <v>234</v>
      </c>
      <c r="D111" s="901">
        <f t="shared" si="5"/>
        <v>0</v>
      </c>
    </row>
    <row r="112" ht="13.5" spans="1:4">
      <c r="A112" s="903" t="s">
        <v>213</v>
      </c>
      <c r="B112" s="139">
        <v>2010</v>
      </c>
      <c r="C112" s="900" t="s">
        <v>234</v>
      </c>
      <c r="D112" s="901">
        <f t="shared" si="5"/>
        <v>0</v>
      </c>
    </row>
    <row r="113" ht="13.5" spans="1:4">
      <c r="A113" s="903" t="s">
        <v>214</v>
      </c>
      <c r="B113" s="139">
        <v>2010</v>
      </c>
      <c r="C113" s="900" t="s">
        <v>234</v>
      </c>
      <c r="D113" s="901">
        <f t="shared" si="5"/>
        <v>0.138</v>
      </c>
    </row>
    <row r="114" ht="13.5" spans="1:4">
      <c r="A114" s="903" t="s">
        <v>215</v>
      </c>
      <c r="B114" s="139">
        <v>2010</v>
      </c>
      <c r="C114" s="900" t="s">
        <v>234</v>
      </c>
      <c r="D114" s="901">
        <f t="shared" si="5"/>
        <v>0</v>
      </c>
    </row>
    <row r="115" ht="13.5" spans="1:4">
      <c r="A115" s="903" t="s">
        <v>216</v>
      </c>
      <c r="B115" s="139">
        <v>2010</v>
      </c>
      <c r="C115" s="900" t="s">
        <v>234</v>
      </c>
      <c r="D115" s="901">
        <f t="shared" si="5"/>
        <v>0</v>
      </c>
    </row>
    <row r="116" ht="13.5" spans="1:4">
      <c r="A116" s="903" t="s">
        <v>217</v>
      </c>
      <c r="B116" s="139">
        <v>2010</v>
      </c>
      <c r="C116" s="900" t="s">
        <v>234</v>
      </c>
      <c r="D116" s="901">
        <f t="shared" si="5"/>
        <v>0</v>
      </c>
    </row>
    <row r="117" ht="13.5" spans="1:4">
      <c r="A117" s="903" t="s">
        <v>218</v>
      </c>
      <c r="B117" s="139">
        <v>2010</v>
      </c>
      <c r="C117" s="900" t="s">
        <v>234</v>
      </c>
      <c r="D117" s="901">
        <f t="shared" si="5"/>
        <v>0</v>
      </c>
    </row>
    <row r="118" ht="13.5" spans="1:4">
      <c r="A118" s="903" t="s">
        <v>219</v>
      </c>
      <c r="B118" s="139">
        <v>2010</v>
      </c>
      <c r="C118" s="900" t="s">
        <v>234</v>
      </c>
      <c r="D118" s="901">
        <f t="shared" si="5"/>
        <v>0</v>
      </c>
    </row>
    <row r="119" ht="13.5" spans="1:4">
      <c r="A119" s="904" t="s">
        <v>249</v>
      </c>
      <c r="B119" s="139">
        <v>2010</v>
      </c>
      <c r="C119" s="900" t="s">
        <v>234</v>
      </c>
      <c r="D119" s="901">
        <f t="shared" si="5"/>
        <v>0</v>
      </c>
    </row>
    <row r="120" ht="13.5" spans="1:5">
      <c r="A120" s="139" t="s">
        <v>206</v>
      </c>
      <c r="B120" s="139">
        <v>2010</v>
      </c>
      <c r="C120" s="900" t="s">
        <v>235</v>
      </c>
      <c r="D120" s="901">
        <f t="shared" ref="D120:D134" si="6">SUM(AL9:AN9,BM9:BO9)/1000</f>
        <v>0.98122</v>
      </c>
      <c r="E120" s="139" t="s">
        <v>255</v>
      </c>
    </row>
    <row r="121" ht="13.5" spans="1:4">
      <c r="A121" s="903" t="s">
        <v>207</v>
      </c>
      <c r="B121" s="139">
        <v>2010</v>
      </c>
      <c r="C121" s="900" t="s">
        <v>235</v>
      </c>
      <c r="D121" s="901">
        <f t="shared" si="6"/>
        <v>0</v>
      </c>
    </row>
    <row r="122" ht="13.5" spans="1:4">
      <c r="A122" s="903" t="s">
        <v>208</v>
      </c>
      <c r="B122" s="139">
        <v>2010</v>
      </c>
      <c r="C122" s="900" t="s">
        <v>235</v>
      </c>
      <c r="D122" s="901">
        <f t="shared" si="6"/>
        <v>0</v>
      </c>
    </row>
    <row r="123" ht="13.5" spans="1:4">
      <c r="A123" s="903" t="s">
        <v>209</v>
      </c>
      <c r="B123" s="139">
        <v>2010</v>
      </c>
      <c r="C123" s="900" t="s">
        <v>235</v>
      </c>
      <c r="D123" s="901">
        <f t="shared" si="6"/>
        <v>0.29818</v>
      </c>
    </row>
    <row r="124" ht="13.5" spans="1:4">
      <c r="A124" s="903" t="s">
        <v>210</v>
      </c>
      <c r="B124" s="139">
        <v>2010</v>
      </c>
      <c r="C124" s="900" t="s">
        <v>235</v>
      </c>
      <c r="D124" s="901">
        <f t="shared" si="6"/>
        <v>0.51259</v>
      </c>
    </row>
    <row r="125" ht="13.5" spans="1:4">
      <c r="A125" s="903" t="s">
        <v>211</v>
      </c>
      <c r="B125" s="139">
        <v>2010</v>
      </c>
      <c r="C125" s="900" t="s">
        <v>235</v>
      </c>
      <c r="D125" s="901">
        <f t="shared" si="6"/>
        <v>0</v>
      </c>
    </row>
    <row r="126" ht="13.5" spans="1:4">
      <c r="A126" s="903" t="s">
        <v>212</v>
      </c>
      <c r="B126" s="139">
        <v>2010</v>
      </c>
      <c r="C126" s="900" t="s">
        <v>235</v>
      </c>
      <c r="D126" s="901">
        <f t="shared" si="6"/>
        <v>0</v>
      </c>
    </row>
    <row r="127" ht="13.5" spans="1:4">
      <c r="A127" s="903" t="s">
        <v>213</v>
      </c>
      <c r="B127" s="139">
        <v>2010</v>
      </c>
      <c r="C127" s="900" t="s">
        <v>235</v>
      </c>
      <c r="D127" s="901">
        <f t="shared" si="6"/>
        <v>0</v>
      </c>
    </row>
    <row r="128" ht="13.5" spans="1:4">
      <c r="A128" s="903" t="s">
        <v>214</v>
      </c>
      <c r="B128" s="139">
        <v>2010</v>
      </c>
      <c r="C128" s="900" t="s">
        <v>235</v>
      </c>
      <c r="D128" s="901">
        <f t="shared" si="6"/>
        <v>0.12778</v>
      </c>
    </row>
    <row r="129" ht="13.5" spans="1:4">
      <c r="A129" s="903" t="s">
        <v>215</v>
      </c>
      <c r="B129" s="139">
        <v>2010</v>
      </c>
      <c r="C129" s="900" t="s">
        <v>235</v>
      </c>
      <c r="D129" s="901">
        <f t="shared" si="6"/>
        <v>0</v>
      </c>
    </row>
    <row r="130" ht="13.5" spans="1:4">
      <c r="A130" s="903" t="s">
        <v>216</v>
      </c>
      <c r="B130" s="139">
        <v>2010</v>
      </c>
      <c r="C130" s="900" t="s">
        <v>235</v>
      </c>
      <c r="D130" s="901">
        <f t="shared" si="6"/>
        <v>0</v>
      </c>
    </row>
    <row r="131" ht="13.5" spans="1:4">
      <c r="A131" s="903" t="s">
        <v>217</v>
      </c>
      <c r="B131" s="139">
        <v>2010</v>
      </c>
      <c r="C131" s="900" t="s">
        <v>235</v>
      </c>
      <c r="D131" s="901">
        <f t="shared" si="6"/>
        <v>0</v>
      </c>
    </row>
    <row r="132" ht="13.5" spans="1:4">
      <c r="A132" s="903" t="s">
        <v>218</v>
      </c>
      <c r="B132" s="139">
        <v>2010</v>
      </c>
      <c r="C132" s="900" t="s">
        <v>235</v>
      </c>
      <c r="D132" s="901">
        <f t="shared" si="6"/>
        <v>0</v>
      </c>
    </row>
    <row r="133" ht="13.5" spans="1:4">
      <c r="A133" s="903" t="s">
        <v>219</v>
      </c>
      <c r="B133" s="139">
        <v>2010</v>
      </c>
      <c r="C133" s="900" t="s">
        <v>235</v>
      </c>
      <c r="D133" s="901">
        <f t="shared" si="6"/>
        <v>0.04258</v>
      </c>
    </row>
    <row r="134" ht="13.5" spans="1:4">
      <c r="A134" s="904" t="s">
        <v>249</v>
      </c>
      <c r="B134" s="139">
        <v>2010</v>
      </c>
      <c r="C134" s="900" t="s">
        <v>235</v>
      </c>
      <c r="D134" s="901">
        <f t="shared" si="6"/>
        <v>0</v>
      </c>
    </row>
    <row r="135" ht="13.5" spans="1:5">
      <c r="A135" s="139" t="s">
        <v>206</v>
      </c>
      <c r="B135" s="139">
        <v>2010</v>
      </c>
      <c r="C135" s="900" t="s">
        <v>236</v>
      </c>
      <c r="D135" s="901">
        <f>AP9/1000</f>
        <v>0</v>
      </c>
      <c r="E135" s="139" t="s">
        <v>256</v>
      </c>
    </row>
    <row r="136" ht="13.5" spans="1:4">
      <c r="A136" s="903" t="s">
        <v>207</v>
      </c>
      <c r="B136" s="139">
        <v>2010</v>
      </c>
      <c r="C136" s="900" t="s">
        <v>236</v>
      </c>
      <c r="D136" s="901">
        <f t="shared" ref="D136:D149" si="7">AP10/1000</f>
        <v>0</v>
      </c>
    </row>
    <row r="137" ht="13.5" spans="1:4">
      <c r="A137" s="903" t="s">
        <v>208</v>
      </c>
      <c r="B137" s="139">
        <v>2010</v>
      </c>
      <c r="C137" s="900" t="s">
        <v>236</v>
      </c>
      <c r="D137" s="901">
        <f t="shared" si="7"/>
        <v>0</v>
      </c>
    </row>
    <row r="138" ht="13.5" spans="1:4">
      <c r="A138" s="903" t="s">
        <v>209</v>
      </c>
      <c r="B138" s="139">
        <v>2010</v>
      </c>
      <c r="C138" s="900" t="s">
        <v>236</v>
      </c>
      <c r="D138" s="901">
        <f t="shared" si="7"/>
        <v>0</v>
      </c>
    </row>
    <row r="139" ht="13.5" spans="1:4">
      <c r="A139" s="903" t="s">
        <v>210</v>
      </c>
      <c r="B139" s="139">
        <v>2010</v>
      </c>
      <c r="C139" s="900" t="s">
        <v>236</v>
      </c>
      <c r="D139" s="901">
        <f t="shared" si="7"/>
        <v>0</v>
      </c>
    </row>
    <row r="140" ht="13.5" spans="1:4">
      <c r="A140" s="903" t="s">
        <v>211</v>
      </c>
      <c r="B140" s="139">
        <v>2010</v>
      </c>
      <c r="C140" s="900" t="s">
        <v>236</v>
      </c>
      <c r="D140" s="901">
        <f t="shared" si="7"/>
        <v>0</v>
      </c>
    </row>
    <row r="141" ht="13.5" spans="1:4">
      <c r="A141" s="903" t="s">
        <v>212</v>
      </c>
      <c r="B141" s="139">
        <v>2010</v>
      </c>
      <c r="C141" s="900" t="s">
        <v>236</v>
      </c>
      <c r="D141" s="901">
        <f t="shared" si="7"/>
        <v>0</v>
      </c>
    </row>
    <row r="142" ht="13.5" spans="1:4">
      <c r="A142" s="903" t="s">
        <v>213</v>
      </c>
      <c r="B142" s="139">
        <v>2010</v>
      </c>
      <c r="C142" s="900" t="s">
        <v>236</v>
      </c>
      <c r="D142" s="901">
        <f t="shared" si="7"/>
        <v>0</v>
      </c>
    </row>
    <row r="143" ht="13.5" spans="1:4">
      <c r="A143" s="903" t="s">
        <v>214</v>
      </c>
      <c r="B143" s="139">
        <v>2010</v>
      </c>
      <c r="C143" s="900" t="s">
        <v>236</v>
      </c>
      <c r="D143" s="901">
        <f t="shared" si="7"/>
        <v>0</v>
      </c>
    </row>
    <row r="144" ht="13.5" spans="1:4">
      <c r="A144" s="903" t="s">
        <v>215</v>
      </c>
      <c r="B144" s="139">
        <v>2010</v>
      </c>
      <c r="C144" s="900" t="s">
        <v>236</v>
      </c>
      <c r="D144" s="901">
        <f t="shared" si="7"/>
        <v>0</v>
      </c>
    </row>
    <row r="145" ht="13.5" spans="1:4">
      <c r="A145" s="903" t="s">
        <v>216</v>
      </c>
      <c r="B145" s="139">
        <v>2010</v>
      </c>
      <c r="C145" s="900" t="s">
        <v>236</v>
      </c>
      <c r="D145" s="901">
        <f t="shared" si="7"/>
        <v>0</v>
      </c>
    </row>
    <row r="146" ht="13.5" spans="1:4">
      <c r="A146" s="903" t="s">
        <v>217</v>
      </c>
      <c r="B146" s="139">
        <v>2010</v>
      </c>
      <c r="C146" s="900" t="s">
        <v>236</v>
      </c>
      <c r="D146" s="901">
        <f t="shared" si="7"/>
        <v>0</v>
      </c>
    </row>
    <row r="147" ht="13.5" spans="1:4">
      <c r="A147" s="903" t="s">
        <v>218</v>
      </c>
      <c r="B147" s="139">
        <v>2010</v>
      </c>
      <c r="C147" s="900" t="s">
        <v>236</v>
      </c>
      <c r="D147" s="901">
        <f t="shared" si="7"/>
        <v>0</v>
      </c>
    </row>
    <row r="148" ht="13.5" spans="1:4">
      <c r="A148" s="903" t="s">
        <v>219</v>
      </c>
      <c r="B148" s="139">
        <v>2010</v>
      </c>
      <c r="C148" s="900" t="s">
        <v>236</v>
      </c>
      <c r="D148" s="901">
        <f t="shared" si="7"/>
        <v>0</v>
      </c>
    </row>
    <row r="149" ht="13.5" spans="1:4">
      <c r="A149" s="904" t="s">
        <v>249</v>
      </c>
      <c r="B149" s="139">
        <v>2010</v>
      </c>
      <c r="C149" s="900" t="s">
        <v>236</v>
      </c>
      <c r="D149" s="901">
        <f t="shared" si="7"/>
        <v>0</v>
      </c>
    </row>
    <row r="150" ht="13.5" spans="1:5">
      <c r="A150" s="139" t="s">
        <v>206</v>
      </c>
      <c r="B150" s="139">
        <v>2010</v>
      </c>
      <c r="C150" s="900" t="s">
        <v>237</v>
      </c>
      <c r="D150" s="901">
        <f t="shared" ref="D150:D164" si="8">SUM(AC9:AD9,AO9,AU9:AV9,BL9)/1000</f>
        <v>3.26399</v>
      </c>
      <c r="E150" s="139" t="s">
        <v>257</v>
      </c>
    </row>
    <row r="151" ht="13.5" spans="1:4">
      <c r="A151" s="903" t="s">
        <v>207</v>
      </c>
      <c r="B151" s="139">
        <v>2010</v>
      </c>
      <c r="C151" s="900" t="s">
        <v>237</v>
      </c>
      <c r="D151" s="914">
        <f>SUM(AC10:AD10,AO10,AU10:AV10,BL10)/1000+IIS!CF32</f>
        <v>0.0117</v>
      </c>
    </row>
    <row r="152" ht="13.5" spans="1:4">
      <c r="A152" s="903" t="s">
        <v>208</v>
      </c>
      <c r="B152" s="139">
        <v>2010</v>
      </c>
      <c r="C152" s="900" t="s">
        <v>237</v>
      </c>
      <c r="D152" s="901">
        <f t="shared" si="8"/>
        <v>0</v>
      </c>
    </row>
    <row r="153" ht="13.5" spans="1:4">
      <c r="A153" s="903" t="s">
        <v>209</v>
      </c>
      <c r="B153" s="139">
        <v>2010</v>
      </c>
      <c r="C153" s="900" t="s">
        <v>237</v>
      </c>
      <c r="D153" s="901">
        <f t="shared" si="8"/>
        <v>1.96001</v>
      </c>
    </row>
    <row r="154" ht="13.5" spans="1:4">
      <c r="A154" s="903" t="s">
        <v>210</v>
      </c>
      <c r="B154" s="139">
        <v>2010</v>
      </c>
      <c r="C154" s="900" t="s">
        <v>237</v>
      </c>
      <c r="D154" s="901">
        <f t="shared" si="8"/>
        <v>0.16002</v>
      </c>
    </row>
    <row r="155" ht="13.5" spans="1:4">
      <c r="A155" s="903" t="s">
        <v>211</v>
      </c>
      <c r="B155" s="139">
        <v>2010</v>
      </c>
      <c r="C155" s="900" t="s">
        <v>237</v>
      </c>
      <c r="D155" s="901">
        <f t="shared" si="8"/>
        <v>0</v>
      </c>
    </row>
    <row r="156" ht="13.5" spans="1:4">
      <c r="A156" s="903" t="s">
        <v>212</v>
      </c>
      <c r="B156" s="139">
        <v>2010</v>
      </c>
      <c r="C156" s="900" t="s">
        <v>237</v>
      </c>
      <c r="D156" s="901">
        <f t="shared" si="8"/>
        <v>0.03998</v>
      </c>
    </row>
    <row r="157" ht="13.5" spans="1:4">
      <c r="A157" s="903" t="s">
        <v>213</v>
      </c>
      <c r="B157" s="139">
        <v>2010</v>
      </c>
      <c r="C157" s="900" t="s">
        <v>237</v>
      </c>
      <c r="D157" s="901">
        <f t="shared" si="8"/>
        <v>0</v>
      </c>
    </row>
    <row r="158" ht="13.5" spans="1:4">
      <c r="A158" s="903" t="s">
        <v>214</v>
      </c>
      <c r="B158" s="139">
        <v>2010</v>
      </c>
      <c r="C158" s="900" t="s">
        <v>237</v>
      </c>
      <c r="D158" s="901">
        <f t="shared" si="8"/>
        <v>0.03998</v>
      </c>
    </row>
    <row r="159" ht="13.5" spans="1:4">
      <c r="A159" s="903" t="s">
        <v>215</v>
      </c>
      <c r="B159" s="139">
        <v>2010</v>
      </c>
      <c r="C159" s="900" t="s">
        <v>237</v>
      </c>
      <c r="D159" s="901">
        <f t="shared" si="8"/>
        <v>0</v>
      </c>
    </row>
    <row r="160" ht="13.5" spans="1:4">
      <c r="A160" s="903" t="s">
        <v>216</v>
      </c>
      <c r="B160" s="139">
        <v>2010</v>
      </c>
      <c r="C160" s="900" t="s">
        <v>237</v>
      </c>
      <c r="D160" s="901">
        <f t="shared" si="8"/>
        <v>0</v>
      </c>
    </row>
    <row r="161" ht="13.5" spans="1:4">
      <c r="A161" s="903" t="s">
        <v>217</v>
      </c>
      <c r="B161" s="139">
        <v>2010</v>
      </c>
      <c r="C161" s="900" t="s">
        <v>237</v>
      </c>
      <c r="D161" s="901">
        <f t="shared" si="8"/>
        <v>0</v>
      </c>
    </row>
    <row r="162" ht="13.5" spans="1:4">
      <c r="A162" s="903" t="s">
        <v>218</v>
      </c>
      <c r="B162" s="139">
        <v>2010</v>
      </c>
      <c r="C162" s="900" t="s">
        <v>237</v>
      </c>
      <c r="D162" s="901">
        <f t="shared" si="8"/>
        <v>0</v>
      </c>
    </row>
    <row r="163" ht="13.5" spans="1:4">
      <c r="A163" s="903" t="s">
        <v>219</v>
      </c>
      <c r="B163" s="139">
        <v>2010</v>
      </c>
      <c r="C163" s="900" t="s">
        <v>237</v>
      </c>
      <c r="D163" s="901">
        <f t="shared" si="8"/>
        <v>1.06399</v>
      </c>
    </row>
    <row r="164" ht="13.5" spans="1:4">
      <c r="A164" s="904" t="s">
        <v>249</v>
      </c>
      <c r="B164" s="139">
        <v>2010</v>
      </c>
      <c r="C164" s="900" t="s">
        <v>237</v>
      </c>
      <c r="D164" s="901">
        <f t="shared" si="8"/>
        <v>0</v>
      </c>
    </row>
    <row r="165" ht="13.5" spans="1:5">
      <c r="A165" s="139" t="s">
        <v>206</v>
      </c>
      <c r="B165" s="139">
        <v>2010</v>
      </c>
      <c r="C165" s="900" t="s">
        <v>238</v>
      </c>
      <c r="D165" s="901">
        <f t="shared" ref="D165:D179" si="9">SUM(AQ9:AT9)/1000</f>
        <v>0</v>
      </c>
      <c r="E165" s="139" t="s">
        <v>258</v>
      </c>
    </row>
    <row r="166" ht="13.5" spans="1:4">
      <c r="A166" s="903" t="s">
        <v>207</v>
      </c>
      <c r="B166" s="139">
        <v>2010</v>
      </c>
      <c r="C166" s="900" t="s">
        <v>238</v>
      </c>
      <c r="D166" s="901">
        <f t="shared" si="9"/>
        <v>0</v>
      </c>
    </row>
    <row r="167" ht="13.5" spans="1:4">
      <c r="A167" s="903" t="s">
        <v>208</v>
      </c>
      <c r="B167" s="139">
        <v>2010</v>
      </c>
      <c r="C167" s="900" t="s">
        <v>238</v>
      </c>
      <c r="D167" s="901">
        <f t="shared" si="9"/>
        <v>0</v>
      </c>
    </row>
    <row r="168" ht="13.5" spans="1:4">
      <c r="A168" s="903" t="s">
        <v>209</v>
      </c>
      <c r="B168" s="139">
        <v>2010</v>
      </c>
      <c r="C168" s="900" t="s">
        <v>238</v>
      </c>
      <c r="D168" s="901">
        <f t="shared" si="9"/>
        <v>0</v>
      </c>
    </row>
    <row r="169" ht="13.5" spans="1:4">
      <c r="A169" s="903" t="s">
        <v>210</v>
      </c>
      <c r="B169" s="139">
        <v>2010</v>
      </c>
      <c r="C169" s="900" t="s">
        <v>238</v>
      </c>
      <c r="D169" s="901">
        <f t="shared" si="9"/>
        <v>0</v>
      </c>
    </row>
    <row r="170" ht="13.5" spans="1:4">
      <c r="A170" s="903" t="s">
        <v>211</v>
      </c>
      <c r="B170" s="139">
        <v>2010</v>
      </c>
      <c r="C170" s="900" t="s">
        <v>238</v>
      </c>
      <c r="D170" s="901">
        <f t="shared" si="9"/>
        <v>0</v>
      </c>
    </row>
    <row r="171" ht="13.5" spans="1:4">
      <c r="A171" s="903" t="s">
        <v>212</v>
      </c>
      <c r="B171" s="139">
        <v>2010</v>
      </c>
      <c r="C171" s="900" t="s">
        <v>238</v>
      </c>
      <c r="D171" s="901">
        <f t="shared" si="9"/>
        <v>0</v>
      </c>
    </row>
    <row r="172" ht="13.5" spans="1:4">
      <c r="A172" s="903" t="s">
        <v>213</v>
      </c>
      <c r="B172" s="139">
        <v>2010</v>
      </c>
      <c r="C172" s="900" t="s">
        <v>238</v>
      </c>
      <c r="D172" s="901">
        <f t="shared" si="9"/>
        <v>0</v>
      </c>
    </row>
    <row r="173" ht="13.5" spans="1:4">
      <c r="A173" s="903" t="s">
        <v>214</v>
      </c>
      <c r="B173" s="139">
        <v>2010</v>
      </c>
      <c r="C173" s="900" t="s">
        <v>238</v>
      </c>
      <c r="D173" s="901">
        <f t="shared" si="9"/>
        <v>0</v>
      </c>
    </row>
    <row r="174" ht="13.5" spans="1:4">
      <c r="A174" s="903" t="s">
        <v>215</v>
      </c>
      <c r="B174" s="139">
        <v>2010</v>
      </c>
      <c r="C174" s="900" t="s">
        <v>238</v>
      </c>
      <c r="D174" s="901">
        <f t="shared" si="9"/>
        <v>0</v>
      </c>
    </row>
    <row r="175" ht="13.5" spans="1:4">
      <c r="A175" s="903" t="s">
        <v>216</v>
      </c>
      <c r="B175" s="139">
        <v>2010</v>
      </c>
      <c r="C175" s="900" t="s">
        <v>238</v>
      </c>
      <c r="D175" s="901">
        <f t="shared" si="9"/>
        <v>0</v>
      </c>
    </row>
    <row r="176" ht="13.5" spans="1:4">
      <c r="A176" s="903" t="s">
        <v>217</v>
      </c>
      <c r="B176" s="139">
        <v>2010</v>
      </c>
      <c r="C176" s="900" t="s">
        <v>238</v>
      </c>
      <c r="D176" s="901">
        <f t="shared" si="9"/>
        <v>0</v>
      </c>
    </row>
    <row r="177" ht="13.5" spans="1:4">
      <c r="A177" s="903" t="s">
        <v>218</v>
      </c>
      <c r="B177" s="139">
        <v>2010</v>
      </c>
      <c r="C177" s="900" t="s">
        <v>238</v>
      </c>
      <c r="D177" s="901">
        <f t="shared" si="9"/>
        <v>0</v>
      </c>
    </row>
    <row r="178" ht="13.5" spans="1:4">
      <c r="A178" s="903" t="s">
        <v>219</v>
      </c>
      <c r="B178" s="139">
        <v>2010</v>
      </c>
      <c r="C178" s="900" t="s">
        <v>238</v>
      </c>
      <c r="D178" s="901">
        <f t="shared" si="9"/>
        <v>0</v>
      </c>
    </row>
    <row r="179" ht="13.5" spans="1:4">
      <c r="A179" s="904" t="s">
        <v>249</v>
      </c>
      <c r="B179" s="139">
        <v>2010</v>
      </c>
      <c r="C179" s="900" t="s">
        <v>238</v>
      </c>
      <c r="D179" s="901">
        <f t="shared" si="9"/>
        <v>0.29098</v>
      </c>
    </row>
    <row r="180" ht="13.5" spans="1:5">
      <c r="A180" s="139" t="s">
        <v>206</v>
      </c>
      <c r="B180" s="139">
        <v>2010</v>
      </c>
      <c r="C180" s="900" t="s">
        <v>239</v>
      </c>
      <c r="D180" s="901">
        <f t="shared" ref="D180:D191" si="10">SUM(AB9,P11)/1000</f>
        <v>0</v>
      </c>
      <c r="E180" s="139" t="s">
        <v>259</v>
      </c>
    </row>
    <row r="181" ht="13.5" spans="1:4">
      <c r="A181" s="903" t="s">
        <v>207</v>
      </c>
      <c r="B181" s="139">
        <v>2010</v>
      </c>
      <c r="C181" s="900" t="s">
        <v>239</v>
      </c>
      <c r="D181" s="914">
        <f>SUM(AB10,P12)/1000+IIS!CF33</f>
        <v>0.026</v>
      </c>
    </row>
    <row r="182" ht="13.5" spans="1:4">
      <c r="A182" s="903" t="s">
        <v>208</v>
      </c>
      <c r="B182" s="139">
        <v>2010</v>
      </c>
      <c r="C182" s="900" t="s">
        <v>239</v>
      </c>
      <c r="D182" s="901">
        <f t="shared" si="10"/>
        <v>0</v>
      </c>
    </row>
    <row r="183" ht="13.5" spans="1:4">
      <c r="A183" s="903" t="s">
        <v>209</v>
      </c>
      <c r="B183" s="139">
        <v>2010</v>
      </c>
      <c r="C183" s="900" t="s">
        <v>239</v>
      </c>
      <c r="D183" s="901">
        <f t="shared" si="10"/>
        <v>0</v>
      </c>
    </row>
    <row r="184" ht="13.5" spans="1:4">
      <c r="A184" s="903" t="s">
        <v>210</v>
      </c>
      <c r="B184" s="139">
        <v>2010</v>
      </c>
      <c r="C184" s="900" t="s">
        <v>239</v>
      </c>
      <c r="D184" s="901">
        <f t="shared" si="10"/>
        <v>0</v>
      </c>
    </row>
    <row r="185" ht="13.5" spans="1:4">
      <c r="A185" s="903" t="s">
        <v>211</v>
      </c>
      <c r="B185" s="139">
        <v>2010</v>
      </c>
      <c r="C185" s="900" t="s">
        <v>239</v>
      </c>
      <c r="D185" s="901">
        <f t="shared" si="10"/>
        <v>0</v>
      </c>
    </row>
    <row r="186" ht="13.5" spans="1:4">
      <c r="A186" s="903" t="s">
        <v>212</v>
      </c>
      <c r="B186" s="139">
        <v>2010</v>
      </c>
      <c r="C186" s="900" t="s">
        <v>239</v>
      </c>
      <c r="D186" s="901">
        <f t="shared" si="10"/>
        <v>0</v>
      </c>
    </row>
    <row r="187" ht="13.5" spans="1:4">
      <c r="A187" s="903" t="s">
        <v>213</v>
      </c>
      <c r="B187" s="139">
        <v>2010</v>
      </c>
      <c r="C187" s="900" t="s">
        <v>239</v>
      </c>
      <c r="D187" s="901">
        <f t="shared" si="10"/>
        <v>0</v>
      </c>
    </row>
    <row r="188" ht="13.5" spans="1:4">
      <c r="A188" s="903" t="s">
        <v>214</v>
      </c>
      <c r="B188" s="139">
        <v>2010</v>
      </c>
      <c r="C188" s="900" t="s">
        <v>239</v>
      </c>
      <c r="D188" s="901">
        <f t="shared" si="10"/>
        <v>0</v>
      </c>
    </row>
    <row r="189" ht="13.5" spans="1:4">
      <c r="A189" s="903" t="s">
        <v>215</v>
      </c>
      <c r="B189" s="139">
        <v>2010</v>
      </c>
      <c r="C189" s="900" t="s">
        <v>239</v>
      </c>
      <c r="D189" s="901">
        <f t="shared" si="10"/>
        <v>0</v>
      </c>
    </row>
    <row r="190" ht="13.5" spans="1:4">
      <c r="A190" s="903" t="s">
        <v>216</v>
      </c>
      <c r="B190" s="139">
        <v>2010</v>
      </c>
      <c r="C190" s="900" t="s">
        <v>239</v>
      </c>
      <c r="D190" s="901">
        <f t="shared" si="10"/>
        <v>0</v>
      </c>
    </row>
    <row r="191" ht="13.5" spans="1:4">
      <c r="A191" s="903" t="s">
        <v>217</v>
      </c>
      <c r="B191" s="139">
        <v>2010</v>
      </c>
      <c r="C191" s="900" t="s">
        <v>239</v>
      </c>
      <c r="D191" s="901">
        <f t="shared" si="10"/>
        <v>0</v>
      </c>
    </row>
    <row r="192" ht="13.5" spans="1:4">
      <c r="A192" s="903" t="s">
        <v>218</v>
      </c>
      <c r="B192" s="139">
        <v>2010</v>
      </c>
      <c r="C192" s="900" t="s">
        <v>239</v>
      </c>
      <c r="D192" s="901">
        <f>SUM(AB21,P24)/1000</f>
        <v>0</v>
      </c>
    </row>
    <row r="193" ht="13.5" spans="1:4">
      <c r="A193" s="903" t="s">
        <v>219</v>
      </c>
      <c r="B193" s="139">
        <v>2010</v>
      </c>
      <c r="C193" s="900" t="s">
        <v>239</v>
      </c>
      <c r="D193" s="901">
        <f>SUM(AB22,P25)/1000</f>
        <v>0</v>
      </c>
    </row>
    <row r="194" ht="13.5" spans="1:4">
      <c r="A194" s="904" t="s">
        <v>249</v>
      </c>
      <c r="B194" s="139">
        <v>2010</v>
      </c>
      <c r="C194" s="900" t="s">
        <v>239</v>
      </c>
      <c r="D194" s="901">
        <f>SUM(AB23,P26)/1000</f>
        <v>0</v>
      </c>
    </row>
    <row r="195" ht="13.5" spans="1:5">
      <c r="A195" s="139" t="s">
        <v>206</v>
      </c>
      <c r="B195" s="139">
        <v>2010</v>
      </c>
      <c r="C195" s="900" t="s">
        <v>240</v>
      </c>
      <c r="D195" s="901">
        <f>Q9/1000</f>
        <v>0</v>
      </c>
      <c r="E195" s="139" t="s">
        <v>260</v>
      </c>
    </row>
    <row r="196" ht="13.5" spans="1:4">
      <c r="A196" s="903" t="s">
        <v>207</v>
      </c>
      <c r="B196" s="139">
        <v>2010</v>
      </c>
      <c r="C196" s="900" t="s">
        <v>240</v>
      </c>
      <c r="D196" s="914">
        <f>Q10/1000+IIS!CF34</f>
        <v>0</v>
      </c>
    </row>
    <row r="197" ht="13.5" spans="1:4">
      <c r="A197" s="903" t="s">
        <v>208</v>
      </c>
      <c r="B197" s="139">
        <v>2010</v>
      </c>
      <c r="C197" s="900" t="s">
        <v>240</v>
      </c>
      <c r="D197" s="901">
        <f t="shared" ref="D197:D209" si="11">Q11/1000</f>
        <v>0</v>
      </c>
    </row>
    <row r="198" ht="13.5" spans="1:4">
      <c r="A198" s="903" t="s">
        <v>209</v>
      </c>
      <c r="B198" s="139">
        <v>2010</v>
      </c>
      <c r="C198" s="900" t="s">
        <v>240</v>
      </c>
      <c r="D198" s="901">
        <f t="shared" si="11"/>
        <v>0</v>
      </c>
    </row>
    <row r="199" ht="13.5" spans="1:4">
      <c r="A199" s="903" t="s">
        <v>210</v>
      </c>
      <c r="B199" s="139">
        <v>2010</v>
      </c>
      <c r="C199" s="900" t="s">
        <v>240</v>
      </c>
      <c r="D199" s="901">
        <f t="shared" si="11"/>
        <v>0</v>
      </c>
    </row>
    <row r="200" ht="13.5" spans="1:4">
      <c r="A200" s="903" t="s">
        <v>211</v>
      </c>
      <c r="B200" s="139">
        <v>2010</v>
      </c>
      <c r="C200" s="900" t="s">
        <v>240</v>
      </c>
      <c r="D200" s="901">
        <f t="shared" si="11"/>
        <v>0</v>
      </c>
    </row>
    <row r="201" ht="13.5" spans="1:4">
      <c r="A201" s="903" t="s">
        <v>212</v>
      </c>
      <c r="B201" s="139">
        <v>2010</v>
      </c>
      <c r="C201" s="900" t="s">
        <v>240</v>
      </c>
      <c r="D201" s="901">
        <f t="shared" si="11"/>
        <v>0</v>
      </c>
    </row>
    <row r="202" ht="13.5" spans="1:4">
      <c r="A202" s="903" t="s">
        <v>213</v>
      </c>
      <c r="B202" s="139">
        <v>2010</v>
      </c>
      <c r="C202" s="900" t="s">
        <v>240</v>
      </c>
      <c r="D202" s="901">
        <f t="shared" si="11"/>
        <v>0</v>
      </c>
    </row>
    <row r="203" ht="13.5" spans="1:4">
      <c r="A203" s="903" t="s">
        <v>214</v>
      </c>
      <c r="B203" s="139">
        <v>2010</v>
      </c>
      <c r="C203" s="900" t="s">
        <v>240</v>
      </c>
      <c r="D203" s="901">
        <f t="shared" si="11"/>
        <v>0</v>
      </c>
    </row>
    <row r="204" ht="13.5" spans="1:4">
      <c r="A204" s="903" t="s">
        <v>215</v>
      </c>
      <c r="B204" s="139">
        <v>2010</v>
      </c>
      <c r="C204" s="900" t="s">
        <v>240</v>
      </c>
      <c r="D204" s="901">
        <f t="shared" si="11"/>
        <v>0</v>
      </c>
    </row>
    <row r="205" ht="13.5" spans="1:4">
      <c r="A205" s="903" t="s">
        <v>216</v>
      </c>
      <c r="B205" s="139">
        <v>2010</v>
      </c>
      <c r="C205" s="900" t="s">
        <v>240</v>
      </c>
      <c r="D205" s="901">
        <f t="shared" si="11"/>
        <v>0</v>
      </c>
    </row>
    <row r="206" ht="13.5" spans="1:4">
      <c r="A206" s="903" t="s">
        <v>217</v>
      </c>
      <c r="B206" s="139">
        <v>2010</v>
      </c>
      <c r="C206" s="900" t="s">
        <v>240</v>
      </c>
      <c r="D206" s="901">
        <f t="shared" si="11"/>
        <v>0</v>
      </c>
    </row>
    <row r="207" ht="13.5" spans="1:4">
      <c r="A207" s="903" t="s">
        <v>218</v>
      </c>
      <c r="B207" s="139">
        <v>2010</v>
      </c>
      <c r="C207" s="900" t="s">
        <v>240</v>
      </c>
      <c r="D207" s="901">
        <f t="shared" si="11"/>
        <v>0</v>
      </c>
    </row>
    <row r="208" ht="13.5" spans="1:4">
      <c r="A208" s="903" t="s">
        <v>219</v>
      </c>
      <c r="B208" s="139">
        <v>2010</v>
      </c>
      <c r="C208" s="900" t="s">
        <v>240</v>
      </c>
      <c r="D208" s="901">
        <f t="shared" si="11"/>
        <v>0</v>
      </c>
    </row>
    <row r="209" ht="13.5" spans="1:4">
      <c r="A209" s="904" t="s">
        <v>249</v>
      </c>
      <c r="B209" s="139">
        <v>2010</v>
      </c>
      <c r="C209" s="900" t="s">
        <v>240</v>
      </c>
      <c r="D209" s="901">
        <f t="shared" si="11"/>
        <v>0</v>
      </c>
    </row>
    <row r="210" ht="13.5" spans="1:5">
      <c r="A210" s="139" t="s">
        <v>206</v>
      </c>
      <c r="B210" s="139">
        <v>2010</v>
      </c>
      <c r="C210" s="900" t="s">
        <v>241</v>
      </c>
      <c r="D210" s="901">
        <f>R9/1000</f>
        <v>0</v>
      </c>
      <c r="E210" s="139" t="s">
        <v>261</v>
      </c>
    </row>
    <row r="211" ht="13.5" spans="1:4">
      <c r="A211" s="903" t="s">
        <v>207</v>
      </c>
      <c r="B211" s="139">
        <v>2010</v>
      </c>
      <c r="C211" s="900" t="s">
        <v>241</v>
      </c>
      <c r="D211" s="914">
        <f>R10/1000+IIS!CF35</f>
        <v>0.11115</v>
      </c>
    </row>
    <row r="212" ht="13.5" spans="1:4">
      <c r="A212" s="903" t="s">
        <v>208</v>
      </c>
      <c r="B212" s="139">
        <v>2010</v>
      </c>
      <c r="C212" s="900" t="s">
        <v>241</v>
      </c>
      <c r="D212" s="901">
        <f t="shared" ref="D212:D224" si="12">R11/1000</f>
        <v>0</v>
      </c>
    </row>
    <row r="213" ht="13.5" spans="1:4">
      <c r="A213" s="903" t="s">
        <v>209</v>
      </c>
      <c r="B213" s="139">
        <v>2010</v>
      </c>
      <c r="C213" s="900" t="s">
        <v>241</v>
      </c>
      <c r="D213" s="901">
        <f t="shared" si="12"/>
        <v>0</v>
      </c>
    </row>
    <row r="214" ht="13.5" spans="1:4">
      <c r="A214" s="903" t="s">
        <v>210</v>
      </c>
      <c r="B214" s="139">
        <v>2010</v>
      </c>
      <c r="C214" s="900" t="s">
        <v>241</v>
      </c>
      <c r="D214" s="901">
        <f t="shared" si="12"/>
        <v>0</v>
      </c>
    </row>
    <row r="215" ht="13.5" spans="1:4">
      <c r="A215" s="903" t="s">
        <v>211</v>
      </c>
      <c r="B215" s="139">
        <v>2010</v>
      </c>
      <c r="C215" s="900" t="s">
        <v>241</v>
      </c>
      <c r="D215" s="901">
        <f t="shared" si="12"/>
        <v>0</v>
      </c>
    </row>
    <row r="216" ht="13.5" spans="1:4">
      <c r="A216" s="903" t="s">
        <v>212</v>
      </c>
      <c r="B216" s="139">
        <v>2010</v>
      </c>
      <c r="C216" s="900" t="s">
        <v>241</v>
      </c>
      <c r="D216" s="901">
        <f t="shared" si="12"/>
        <v>0</v>
      </c>
    </row>
    <row r="217" ht="13.5" spans="1:4">
      <c r="A217" s="903" t="s">
        <v>213</v>
      </c>
      <c r="B217" s="139">
        <v>2010</v>
      </c>
      <c r="C217" s="900" t="s">
        <v>241</v>
      </c>
      <c r="D217" s="901">
        <f t="shared" si="12"/>
        <v>0</v>
      </c>
    </row>
    <row r="218" ht="13.5" spans="1:4">
      <c r="A218" s="903" t="s">
        <v>214</v>
      </c>
      <c r="B218" s="139">
        <v>2010</v>
      </c>
      <c r="C218" s="900" t="s">
        <v>241</v>
      </c>
      <c r="D218" s="901">
        <f t="shared" si="12"/>
        <v>0</v>
      </c>
    </row>
    <row r="219" ht="13.5" spans="1:4">
      <c r="A219" s="903" t="s">
        <v>215</v>
      </c>
      <c r="B219" s="139">
        <v>2010</v>
      </c>
      <c r="C219" s="900" t="s">
        <v>241</v>
      </c>
      <c r="D219" s="901">
        <f t="shared" si="12"/>
        <v>0</v>
      </c>
    </row>
    <row r="220" ht="13.5" spans="1:4">
      <c r="A220" s="903" t="s">
        <v>216</v>
      </c>
      <c r="B220" s="139">
        <v>2010</v>
      </c>
      <c r="C220" s="900" t="s">
        <v>241</v>
      </c>
      <c r="D220" s="901">
        <f t="shared" si="12"/>
        <v>0</v>
      </c>
    </row>
    <row r="221" ht="13.5" spans="1:4">
      <c r="A221" s="903" t="s">
        <v>217</v>
      </c>
      <c r="B221" s="139">
        <v>2010</v>
      </c>
      <c r="C221" s="900" t="s">
        <v>241</v>
      </c>
      <c r="D221" s="901">
        <f t="shared" si="12"/>
        <v>0</v>
      </c>
    </row>
    <row r="222" ht="13.5" spans="1:4">
      <c r="A222" s="903" t="s">
        <v>218</v>
      </c>
      <c r="B222" s="139">
        <v>2010</v>
      </c>
      <c r="C222" s="900" t="s">
        <v>241</v>
      </c>
      <c r="D222" s="901">
        <f t="shared" si="12"/>
        <v>0</v>
      </c>
    </row>
    <row r="223" ht="13.5" spans="1:4">
      <c r="A223" s="903" t="s">
        <v>219</v>
      </c>
      <c r="B223" s="139">
        <v>2010</v>
      </c>
      <c r="C223" s="900" t="s">
        <v>241</v>
      </c>
      <c r="D223" s="901">
        <f t="shared" si="12"/>
        <v>0</v>
      </c>
    </row>
    <row r="224" ht="13.5" spans="1:4">
      <c r="A224" s="904" t="s">
        <v>249</v>
      </c>
      <c r="B224" s="139">
        <v>2010</v>
      </c>
      <c r="C224" s="900" t="s">
        <v>241</v>
      </c>
      <c r="D224" s="901">
        <f t="shared" si="12"/>
        <v>0</v>
      </c>
    </row>
    <row r="225" ht="13.5" spans="1:5">
      <c r="A225" s="139" t="s">
        <v>206</v>
      </c>
      <c r="B225" s="139">
        <v>2010</v>
      </c>
      <c r="C225" s="900" t="s">
        <v>242</v>
      </c>
      <c r="D225" s="901">
        <f t="shared" ref="D225:D239" si="13">SUM(BA9:BB9)/1000</f>
        <v>0</v>
      </c>
      <c r="E225" s="139" t="s">
        <v>262</v>
      </c>
    </row>
    <row r="226" ht="13.5" spans="1:4">
      <c r="A226" s="903" t="s">
        <v>207</v>
      </c>
      <c r="B226" s="139">
        <v>2010</v>
      </c>
      <c r="C226" s="900" t="s">
        <v>242</v>
      </c>
      <c r="D226" s="901">
        <f t="shared" si="13"/>
        <v>0</v>
      </c>
    </row>
    <row r="227" ht="13.5" spans="1:4">
      <c r="A227" s="903" t="s">
        <v>208</v>
      </c>
      <c r="B227" s="139">
        <v>2010</v>
      </c>
      <c r="C227" s="900" t="s">
        <v>242</v>
      </c>
      <c r="D227" s="901">
        <f t="shared" si="13"/>
        <v>0</v>
      </c>
    </row>
    <row r="228" ht="13.5" spans="1:4">
      <c r="A228" s="903" t="s">
        <v>209</v>
      </c>
      <c r="B228" s="139">
        <v>2010</v>
      </c>
      <c r="C228" s="900" t="s">
        <v>242</v>
      </c>
      <c r="D228" s="901">
        <f t="shared" si="13"/>
        <v>0</v>
      </c>
    </row>
    <row r="229" ht="13.5" spans="1:4">
      <c r="A229" s="903" t="s">
        <v>210</v>
      </c>
      <c r="B229" s="139">
        <v>2010</v>
      </c>
      <c r="C229" s="900" t="s">
        <v>242</v>
      </c>
      <c r="D229" s="901">
        <f t="shared" si="13"/>
        <v>0</v>
      </c>
    </row>
    <row r="230" ht="13.5" spans="1:4">
      <c r="A230" s="903" t="s">
        <v>211</v>
      </c>
      <c r="B230" s="139">
        <v>2010</v>
      </c>
      <c r="C230" s="900" t="s">
        <v>242</v>
      </c>
      <c r="D230" s="901">
        <f t="shared" si="13"/>
        <v>0</v>
      </c>
    </row>
    <row r="231" ht="13.5" spans="1:4">
      <c r="A231" s="903" t="s">
        <v>212</v>
      </c>
      <c r="B231" s="139">
        <v>2010</v>
      </c>
      <c r="C231" s="900" t="s">
        <v>242</v>
      </c>
      <c r="D231" s="901">
        <f t="shared" si="13"/>
        <v>0</v>
      </c>
    </row>
    <row r="232" ht="13.5" spans="1:4">
      <c r="A232" s="903" t="s">
        <v>213</v>
      </c>
      <c r="B232" s="139">
        <v>2010</v>
      </c>
      <c r="C232" s="900" t="s">
        <v>242</v>
      </c>
      <c r="D232" s="901">
        <f t="shared" si="13"/>
        <v>0</v>
      </c>
    </row>
    <row r="233" ht="13.5" spans="1:4">
      <c r="A233" s="903" t="s">
        <v>214</v>
      </c>
      <c r="B233" s="139">
        <v>2010</v>
      </c>
      <c r="C233" s="900" t="s">
        <v>242</v>
      </c>
      <c r="D233" s="901">
        <f t="shared" si="13"/>
        <v>0</v>
      </c>
    </row>
    <row r="234" ht="13.5" spans="1:4">
      <c r="A234" s="903" t="s">
        <v>215</v>
      </c>
      <c r="B234" s="139">
        <v>2010</v>
      </c>
      <c r="C234" s="900" t="s">
        <v>242</v>
      </c>
      <c r="D234" s="901">
        <f t="shared" si="13"/>
        <v>0</v>
      </c>
    </row>
    <row r="235" ht="13.5" spans="1:4">
      <c r="A235" s="903" t="s">
        <v>216</v>
      </c>
      <c r="B235" s="139">
        <v>2010</v>
      </c>
      <c r="C235" s="900" t="s">
        <v>242</v>
      </c>
      <c r="D235" s="901">
        <f t="shared" si="13"/>
        <v>0</v>
      </c>
    </row>
    <row r="236" ht="13.5" spans="1:4">
      <c r="A236" s="903" t="s">
        <v>217</v>
      </c>
      <c r="B236" s="139">
        <v>2010</v>
      </c>
      <c r="C236" s="900" t="s">
        <v>242</v>
      </c>
      <c r="D236" s="901">
        <f t="shared" si="13"/>
        <v>0</v>
      </c>
    </row>
    <row r="237" ht="13.5" spans="1:4">
      <c r="A237" s="903" t="s">
        <v>218</v>
      </c>
      <c r="B237" s="139">
        <v>2010</v>
      </c>
      <c r="C237" s="900" t="s">
        <v>242</v>
      </c>
      <c r="D237" s="901">
        <f t="shared" si="13"/>
        <v>0</v>
      </c>
    </row>
    <row r="238" ht="13.5" spans="1:4">
      <c r="A238" s="903" t="s">
        <v>219</v>
      </c>
      <c r="B238" s="139">
        <v>2010</v>
      </c>
      <c r="C238" s="900" t="s">
        <v>242</v>
      </c>
      <c r="D238" s="901">
        <f t="shared" si="13"/>
        <v>0</v>
      </c>
    </row>
    <row r="239" ht="13.5" spans="1:4">
      <c r="A239" s="904" t="s">
        <v>249</v>
      </c>
      <c r="B239" s="139">
        <v>2010</v>
      </c>
      <c r="C239" s="900" t="s">
        <v>242</v>
      </c>
      <c r="D239" s="901">
        <f t="shared" si="13"/>
        <v>0</v>
      </c>
    </row>
    <row r="240" ht="13.5" spans="1:5">
      <c r="A240" s="139" t="s">
        <v>206</v>
      </c>
      <c r="B240" s="139">
        <v>2010</v>
      </c>
      <c r="C240" s="900" t="s">
        <v>243</v>
      </c>
      <c r="D240" s="901">
        <f>AZ9/1000</f>
        <v>0</v>
      </c>
      <c r="E240" s="139" t="s">
        <v>263</v>
      </c>
    </row>
    <row r="241" ht="13.5" spans="1:4">
      <c r="A241" s="903" t="s">
        <v>207</v>
      </c>
      <c r="B241" s="139">
        <v>2010</v>
      </c>
      <c r="C241" s="900" t="s">
        <v>243</v>
      </c>
      <c r="D241" s="901">
        <f t="shared" ref="D241:D254" si="14">AZ10/1000</f>
        <v>0</v>
      </c>
    </row>
    <row r="242" ht="13.5" spans="1:4">
      <c r="A242" s="903" t="s">
        <v>208</v>
      </c>
      <c r="B242" s="139">
        <v>2010</v>
      </c>
      <c r="C242" s="900" t="s">
        <v>243</v>
      </c>
      <c r="D242" s="901">
        <f t="shared" si="14"/>
        <v>0</v>
      </c>
    </row>
    <row r="243" ht="13.5" spans="1:4">
      <c r="A243" s="903" t="s">
        <v>209</v>
      </c>
      <c r="B243" s="139">
        <v>2010</v>
      </c>
      <c r="C243" s="900" t="s">
        <v>243</v>
      </c>
      <c r="D243" s="901">
        <f t="shared" si="14"/>
        <v>0</v>
      </c>
    </row>
    <row r="244" ht="13.5" spans="1:4">
      <c r="A244" s="903" t="s">
        <v>210</v>
      </c>
      <c r="B244" s="139">
        <v>2010</v>
      </c>
      <c r="C244" s="900" t="s">
        <v>243</v>
      </c>
      <c r="D244" s="901">
        <f t="shared" si="14"/>
        <v>0</v>
      </c>
    </row>
    <row r="245" ht="13.5" spans="1:4">
      <c r="A245" s="903" t="s">
        <v>211</v>
      </c>
      <c r="B245" s="139">
        <v>2010</v>
      </c>
      <c r="C245" s="900" t="s">
        <v>243</v>
      </c>
      <c r="D245" s="901">
        <f t="shared" si="14"/>
        <v>0</v>
      </c>
    </row>
    <row r="246" ht="13.5" spans="1:4">
      <c r="A246" s="903" t="s">
        <v>212</v>
      </c>
      <c r="B246" s="139">
        <v>2010</v>
      </c>
      <c r="C246" s="900" t="s">
        <v>243</v>
      </c>
      <c r="D246" s="901">
        <f t="shared" si="14"/>
        <v>0</v>
      </c>
    </row>
    <row r="247" ht="13.5" spans="1:4">
      <c r="A247" s="903" t="s">
        <v>213</v>
      </c>
      <c r="B247" s="139">
        <v>2010</v>
      </c>
      <c r="C247" s="900" t="s">
        <v>243</v>
      </c>
      <c r="D247" s="901">
        <f t="shared" si="14"/>
        <v>0</v>
      </c>
    </row>
    <row r="248" ht="13.5" spans="1:4">
      <c r="A248" s="903" t="s">
        <v>214</v>
      </c>
      <c r="B248" s="139">
        <v>2010</v>
      </c>
      <c r="C248" s="900" t="s">
        <v>243</v>
      </c>
      <c r="D248" s="901">
        <f t="shared" si="14"/>
        <v>0</v>
      </c>
    </row>
    <row r="249" ht="13.5" spans="1:4">
      <c r="A249" s="903" t="s">
        <v>215</v>
      </c>
      <c r="B249" s="139">
        <v>2010</v>
      </c>
      <c r="C249" s="900" t="s">
        <v>243</v>
      </c>
      <c r="D249" s="901">
        <f t="shared" si="14"/>
        <v>0</v>
      </c>
    </row>
    <row r="250" ht="13.5" spans="1:4">
      <c r="A250" s="903" t="s">
        <v>216</v>
      </c>
      <c r="B250" s="139">
        <v>2010</v>
      </c>
      <c r="C250" s="900" t="s">
        <v>243</v>
      </c>
      <c r="D250" s="901">
        <f t="shared" si="14"/>
        <v>0</v>
      </c>
    </row>
    <row r="251" ht="13.5" spans="1:4">
      <c r="A251" s="903" t="s">
        <v>217</v>
      </c>
      <c r="B251" s="139">
        <v>2010</v>
      </c>
      <c r="C251" s="900" t="s">
        <v>243</v>
      </c>
      <c r="D251" s="901">
        <f t="shared" si="14"/>
        <v>0</v>
      </c>
    </row>
    <row r="252" ht="13.5" spans="1:4">
      <c r="A252" s="903" t="s">
        <v>218</v>
      </c>
      <c r="B252" s="139">
        <v>2010</v>
      </c>
      <c r="C252" s="900" t="s">
        <v>243</v>
      </c>
      <c r="D252" s="901">
        <f t="shared" si="14"/>
        <v>0</v>
      </c>
    </row>
    <row r="253" ht="13.5" spans="1:4">
      <c r="A253" s="903" t="s">
        <v>219</v>
      </c>
      <c r="B253" s="139">
        <v>2010</v>
      </c>
      <c r="C253" s="900" t="s">
        <v>243</v>
      </c>
      <c r="D253" s="901">
        <f t="shared" si="14"/>
        <v>0</v>
      </c>
    </row>
    <row r="254" ht="13.5" spans="1:4">
      <c r="A254" s="903"/>
      <c r="C254" s="900" t="s">
        <v>243</v>
      </c>
      <c r="D254" s="901">
        <f t="shared" si="14"/>
        <v>0</v>
      </c>
    </row>
    <row r="255" ht="13.5" spans="1:5">
      <c r="A255" s="139" t="s">
        <v>206</v>
      </c>
      <c r="B255" s="139">
        <v>2010</v>
      </c>
      <c r="C255" s="900" t="s">
        <v>244</v>
      </c>
      <c r="D255" s="901">
        <f t="shared" ref="D255:D269" si="15">SUM(BP9:BQ9,W9:Z9)/1000</f>
        <v>0.44891</v>
      </c>
      <c r="E255" s="139" t="s">
        <v>264</v>
      </c>
    </row>
    <row r="256" ht="13.5" spans="1:4">
      <c r="A256" s="903" t="s">
        <v>207</v>
      </c>
      <c r="B256" s="139">
        <v>2010</v>
      </c>
      <c r="C256" s="900" t="s">
        <v>244</v>
      </c>
      <c r="D256" s="901">
        <f t="shared" si="15"/>
        <v>0.00201</v>
      </c>
    </row>
    <row r="257" ht="13.5" spans="1:4">
      <c r="A257" s="903" t="s">
        <v>208</v>
      </c>
      <c r="B257" s="139">
        <v>2010</v>
      </c>
      <c r="C257" s="900" t="s">
        <v>244</v>
      </c>
      <c r="D257" s="901">
        <f t="shared" si="15"/>
        <v>0.001</v>
      </c>
    </row>
    <row r="258" ht="13.5" spans="1:4">
      <c r="A258" s="903" t="s">
        <v>209</v>
      </c>
      <c r="B258" s="139">
        <v>2010</v>
      </c>
      <c r="C258" s="900" t="s">
        <v>244</v>
      </c>
      <c r="D258" s="901">
        <f t="shared" si="15"/>
        <v>0</v>
      </c>
    </row>
    <row r="259" ht="13.5" spans="1:4">
      <c r="A259" s="903" t="s">
        <v>210</v>
      </c>
      <c r="B259" s="139">
        <v>2010</v>
      </c>
      <c r="C259" s="900" t="s">
        <v>244</v>
      </c>
      <c r="D259" s="901">
        <f t="shared" si="15"/>
        <v>0.01101</v>
      </c>
    </row>
    <row r="260" ht="13.5" spans="1:4">
      <c r="A260" s="903" t="s">
        <v>211</v>
      </c>
      <c r="B260" s="139">
        <v>2010</v>
      </c>
      <c r="C260" s="900" t="s">
        <v>244</v>
      </c>
      <c r="D260" s="901">
        <f t="shared" si="15"/>
        <v>0</v>
      </c>
    </row>
    <row r="261" ht="13.5" spans="1:4">
      <c r="A261" s="903" t="s">
        <v>212</v>
      </c>
      <c r="B261" s="139">
        <v>2010</v>
      </c>
      <c r="C261" s="900" t="s">
        <v>244</v>
      </c>
      <c r="D261" s="901">
        <f t="shared" si="15"/>
        <v>0.00201</v>
      </c>
    </row>
    <row r="262" ht="13.5" spans="1:4">
      <c r="A262" s="903" t="s">
        <v>213</v>
      </c>
      <c r="B262" s="139">
        <v>2010</v>
      </c>
      <c r="C262" s="900" t="s">
        <v>244</v>
      </c>
      <c r="D262" s="901">
        <f t="shared" si="15"/>
        <v>0</v>
      </c>
    </row>
    <row r="263" ht="13.5" spans="1:4">
      <c r="A263" s="903" t="s">
        <v>214</v>
      </c>
      <c r="B263" s="139">
        <v>2010</v>
      </c>
      <c r="C263" s="900" t="s">
        <v>244</v>
      </c>
      <c r="D263" s="901">
        <f t="shared" si="15"/>
        <v>0.18996</v>
      </c>
    </row>
    <row r="264" ht="13.5" spans="1:4">
      <c r="A264" s="903" t="s">
        <v>215</v>
      </c>
      <c r="B264" s="139">
        <v>2010</v>
      </c>
      <c r="C264" s="900" t="s">
        <v>244</v>
      </c>
      <c r="D264" s="901">
        <f t="shared" si="15"/>
        <v>0</v>
      </c>
    </row>
    <row r="265" ht="13.5" spans="1:4">
      <c r="A265" s="903" t="s">
        <v>216</v>
      </c>
      <c r="B265" s="139">
        <v>2010</v>
      </c>
      <c r="C265" s="900" t="s">
        <v>244</v>
      </c>
      <c r="D265" s="901">
        <f t="shared" si="15"/>
        <v>0</v>
      </c>
    </row>
    <row r="266" ht="13.5" spans="1:4">
      <c r="A266" s="903" t="s">
        <v>217</v>
      </c>
      <c r="B266" s="139">
        <v>2010</v>
      </c>
      <c r="C266" s="900" t="s">
        <v>244</v>
      </c>
      <c r="D266" s="901">
        <f t="shared" si="15"/>
        <v>0</v>
      </c>
    </row>
    <row r="267" ht="13.5" spans="1:4">
      <c r="A267" s="903" t="s">
        <v>218</v>
      </c>
      <c r="B267" s="139">
        <v>2010</v>
      </c>
      <c r="C267" s="900" t="s">
        <v>244</v>
      </c>
      <c r="D267" s="901">
        <f t="shared" si="15"/>
        <v>0</v>
      </c>
    </row>
    <row r="268" ht="13.5" spans="1:4">
      <c r="A268" s="903" t="s">
        <v>219</v>
      </c>
      <c r="B268" s="139">
        <v>2010</v>
      </c>
      <c r="C268" s="900" t="s">
        <v>244</v>
      </c>
      <c r="D268" s="901">
        <f t="shared" si="15"/>
        <v>0.24296</v>
      </c>
    </row>
    <row r="269" ht="13.5" spans="1:4">
      <c r="A269" s="904" t="s">
        <v>249</v>
      </c>
      <c r="B269" s="139">
        <v>2010</v>
      </c>
      <c r="C269" s="900" t="s">
        <v>244</v>
      </c>
      <c r="D269" s="901">
        <f t="shared" si="15"/>
        <v>0</v>
      </c>
    </row>
    <row r="270" ht="13.5" spans="1:5">
      <c r="A270" s="139" t="s">
        <v>206</v>
      </c>
      <c r="B270" s="139">
        <v>2010</v>
      </c>
      <c r="C270" s="900" t="s">
        <v>245</v>
      </c>
      <c r="D270" s="901">
        <f t="shared" ref="D270:D284" si="16">SUM(U9:V9)/1000</f>
        <v>0</v>
      </c>
      <c r="E270" s="139" t="s">
        <v>265</v>
      </c>
    </row>
    <row r="271" ht="13.5" spans="1:4">
      <c r="A271" s="903" t="s">
        <v>207</v>
      </c>
      <c r="B271" s="139">
        <v>2010</v>
      </c>
      <c r="C271" s="900" t="s">
        <v>245</v>
      </c>
      <c r="D271" s="901">
        <f t="shared" si="16"/>
        <v>0</v>
      </c>
    </row>
    <row r="272" ht="13.5" spans="1:4">
      <c r="A272" s="903" t="s">
        <v>208</v>
      </c>
      <c r="B272" s="139">
        <v>2010</v>
      </c>
      <c r="C272" s="900" t="s">
        <v>245</v>
      </c>
      <c r="D272" s="901">
        <f t="shared" si="16"/>
        <v>0</v>
      </c>
    </row>
    <row r="273" ht="13.5" spans="1:4">
      <c r="A273" s="903" t="s">
        <v>209</v>
      </c>
      <c r="B273" s="139">
        <v>2010</v>
      </c>
      <c r="C273" s="900" t="s">
        <v>245</v>
      </c>
      <c r="D273" s="901">
        <f t="shared" si="16"/>
        <v>0</v>
      </c>
    </row>
    <row r="274" ht="13.5" spans="1:4">
      <c r="A274" s="903" t="s">
        <v>210</v>
      </c>
      <c r="B274" s="139">
        <v>2010</v>
      </c>
      <c r="C274" s="900" t="s">
        <v>245</v>
      </c>
      <c r="D274" s="901">
        <f t="shared" si="16"/>
        <v>0</v>
      </c>
    </row>
    <row r="275" ht="13.5" spans="1:4">
      <c r="A275" s="903" t="s">
        <v>211</v>
      </c>
      <c r="B275" s="139">
        <v>2010</v>
      </c>
      <c r="C275" s="900" t="s">
        <v>245</v>
      </c>
      <c r="D275" s="901">
        <f t="shared" si="16"/>
        <v>0</v>
      </c>
    </row>
    <row r="276" ht="13.5" spans="1:4">
      <c r="A276" s="903" t="s">
        <v>212</v>
      </c>
      <c r="B276" s="139">
        <v>2010</v>
      </c>
      <c r="C276" s="900" t="s">
        <v>245</v>
      </c>
      <c r="D276" s="901">
        <f t="shared" si="16"/>
        <v>0</v>
      </c>
    </row>
    <row r="277" ht="13.5" spans="1:4">
      <c r="A277" s="903" t="s">
        <v>213</v>
      </c>
      <c r="B277" s="139">
        <v>2010</v>
      </c>
      <c r="C277" s="900" t="s">
        <v>245</v>
      </c>
      <c r="D277" s="901">
        <f t="shared" si="16"/>
        <v>0</v>
      </c>
    </row>
    <row r="278" ht="13.5" spans="1:4">
      <c r="A278" s="903" t="s">
        <v>214</v>
      </c>
      <c r="B278" s="139">
        <v>2010</v>
      </c>
      <c r="C278" s="900" t="s">
        <v>245</v>
      </c>
      <c r="D278" s="901">
        <f t="shared" si="16"/>
        <v>0</v>
      </c>
    </row>
    <row r="279" ht="13.5" spans="1:4">
      <c r="A279" s="903" t="s">
        <v>215</v>
      </c>
      <c r="B279" s="139">
        <v>2010</v>
      </c>
      <c r="C279" s="900" t="s">
        <v>245</v>
      </c>
      <c r="D279" s="901">
        <f t="shared" si="16"/>
        <v>0</v>
      </c>
    </row>
    <row r="280" ht="13.5" spans="1:4">
      <c r="A280" s="903" t="s">
        <v>216</v>
      </c>
      <c r="B280" s="139">
        <v>2010</v>
      </c>
      <c r="C280" s="900" t="s">
        <v>245</v>
      </c>
      <c r="D280" s="901">
        <f t="shared" si="16"/>
        <v>0</v>
      </c>
    </row>
    <row r="281" ht="13.5" spans="1:4">
      <c r="A281" s="903" t="s">
        <v>217</v>
      </c>
      <c r="B281" s="139">
        <v>2010</v>
      </c>
      <c r="C281" s="900" t="s">
        <v>245</v>
      </c>
      <c r="D281" s="901">
        <f t="shared" si="16"/>
        <v>0</v>
      </c>
    </row>
    <row r="282" ht="13.5" spans="1:4">
      <c r="A282" s="903" t="s">
        <v>218</v>
      </c>
      <c r="B282" s="139">
        <v>2010</v>
      </c>
      <c r="C282" s="900" t="s">
        <v>245</v>
      </c>
      <c r="D282" s="901">
        <f t="shared" si="16"/>
        <v>0</v>
      </c>
    </row>
    <row r="283" ht="13.5" spans="1:4">
      <c r="A283" s="903" t="s">
        <v>219</v>
      </c>
      <c r="B283" s="139">
        <v>2010</v>
      </c>
      <c r="C283" s="900" t="s">
        <v>245</v>
      </c>
      <c r="D283" s="901">
        <f t="shared" si="16"/>
        <v>0</v>
      </c>
    </row>
    <row r="284" ht="13.5" spans="1:4">
      <c r="A284" s="904" t="s">
        <v>249</v>
      </c>
      <c r="B284" s="139">
        <v>2010</v>
      </c>
      <c r="C284" s="900" t="s">
        <v>245</v>
      </c>
      <c r="D284" s="901">
        <f t="shared" si="16"/>
        <v>0</v>
      </c>
    </row>
    <row r="285" ht="13.5" spans="1:5">
      <c r="A285" s="139" t="s">
        <v>206</v>
      </c>
      <c r="B285" s="139">
        <v>2010</v>
      </c>
      <c r="C285" s="900" t="s">
        <v>246</v>
      </c>
      <c r="D285" s="901">
        <f>T9/1000</f>
        <v>0</v>
      </c>
      <c r="E285" s="139" t="s">
        <v>266</v>
      </c>
    </row>
    <row r="286" ht="13.5" spans="1:4">
      <c r="A286" s="903" t="s">
        <v>207</v>
      </c>
      <c r="B286" s="139">
        <v>2010</v>
      </c>
      <c r="C286" s="900" t="s">
        <v>246</v>
      </c>
      <c r="D286" s="901">
        <f t="shared" ref="D286:D299" si="17">T10/1000</f>
        <v>0</v>
      </c>
    </row>
    <row r="287" ht="13.5" spans="1:4">
      <c r="A287" s="903" t="s">
        <v>208</v>
      </c>
      <c r="B287" s="139">
        <v>2010</v>
      </c>
      <c r="C287" s="900" t="s">
        <v>246</v>
      </c>
      <c r="D287" s="901">
        <f t="shared" si="17"/>
        <v>0</v>
      </c>
    </row>
    <row r="288" ht="13.5" spans="1:4">
      <c r="A288" s="903" t="s">
        <v>209</v>
      </c>
      <c r="B288" s="139">
        <v>2010</v>
      </c>
      <c r="C288" s="900" t="s">
        <v>246</v>
      </c>
      <c r="D288" s="901">
        <f t="shared" si="17"/>
        <v>0</v>
      </c>
    </row>
    <row r="289" ht="13.5" spans="1:4">
      <c r="A289" s="903" t="s">
        <v>210</v>
      </c>
      <c r="B289" s="139">
        <v>2010</v>
      </c>
      <c r="C289" s="900" t="s">
        <v>246</v>
      </c>
      <c r="D289" s="901">
        <f t="shared" si="17"/>
        <v>0</v>
      </c>
    </row>
    <row r="290" ht="13.5" spans="1:4">
      <c r="A290" s="903" t="s">
        <v>211</v>
      </c>
      <c r="B290" s="139">
        <v>2010</v>
      </c>
      <c r="C290" s="900" t="s">
        <v>246</v>
      </c>
      <c r="D290" s="901">
        <f t="shared" si="17"/>
        <v>0</v>
      </c>
    </row>
    <row r="291" ht="13.5" spans="1:4">
      <c r="A291" s="903" t="s">
        <v>212</v>
      </c>
      <c r="B291" s="139">
        <v>2010</v>
      </c>
      <c r="C291" s="900" t="s">
        <v>246</v>
      </c>
      <c r="D291" s="901">
        <f t="shared" si="17"/>
        <v>0</v>
      </c>
    </row>
    <row r="292" ht="13.5" spans="1:4">
      <c r="A292" s="903" t="s">
        <v>213</v>
      </c>
      <c r="B292" s="139">
        <v>2010</v>
      </c>
      <c r="C292" s="900" t="s">
        <v>246</v>
      </c>
      <c r="D292" s="901">
        <f t="shared" si="17"/>
        <v>0</v>
      </c>
    </row>
    <row r="293" ht="13.5" spans="1:4">
      <c r="A293" s="903" t="s">
        <v>214</v>
      </c>
      <c r="B293" s="139">
        <v>2010</v>
      </c>
      <c r="C293" s="900" t="s">
        <v>246</v>
      </c>
      <c r="D293" s="901">
        <f t="shared" si="17"/>
        <v>0</v>
      </c>
    </row>
    <row r="294" ht="13.5" spans="1:4">
      <c r="A294" s="903" t="s">
        <v>215</v>
      </c>
      <c r="B294" s="139">
        <v>2010</v>
      </c>
      <c r="C294" s="900" t="s">
        <v>246</v>
      </c>
      <c r="D294" s="901">
        <f t="shared" si="17"/>
        <v>0</v>
      </c>
    </row>
    <row r="295" ht="13.5" spans="1:4">
      <c r="A295" s="903" t="s">
        <v>216</v>
      </c>
      <c r="B295" s="139">
        <v>2010</v>
      </c>
      <c r="C295" s="900" t="s">
        <v>246</v>
      </c>
      <c r="D295" s="901">
        <f t="shared" si="17"/>
        <v>0</v>
      </c>
    </row>
    <row r="296" ht="13.5" spans="1:4">
      <c r="A296" s="903" t="s">
        <v>217</v>
      </c>
      <c r="B296" s="139">
        <v>2010</v>
      </c>
      <c r="C296" s="900" t="s">
        <v>246</v>
      </c>
      <c r="D296" s="901">
        <f t="shared" si="17"/>
        <v>0</v>
      </c>
    </row>
    <row r="297" ht="13.5" spans="1:4">
      <c r="A297" s="903" t="s">
        <v>218</v>
      </c>
      <c r="B297" s="139">
        <v>2010</v>
      </c>
      <c r="C297" s="900" t="s">
        <v>246</v>
      </c>
      <c r="D297" s="901">
        <f t="shared" si="17"/>
        <v>0</v>
      </c>
    </row>
    <row r="298" ht="13.5" spans="1:4">
      <c r="A298" s="903" t="s">
        <v>219</v>
      </c>
      <c r="B298" s="139">
        <v>2010</v>
      </c>
      <c r="C298" s="900" t="s">
        <v>246</v>
      </c>
      <c r="D298" s="901">
        <f t="shared" si="17"/>
        <v>0</v>
      </c>
    </row>
    <row r="299" ht="13.5" spans="1:4">
      <c r="A299" s="904" t="s">
        <v>249</v>
      </c>
      <c r="B299" s="139">
        <v>2010</v>
      </c>
      <c r="C299" s="900" t="s">
        <v>246</v>
      </c>
      <c r="D299" s="901">
        <f t="shared" si="17"/>
        <v>0</v>
      </c>
    </row>
    <row r="300" ht="13.5" spans="1:5">
      <c r="A300" s="139" t="s">
        <v>206</v>
      </c>
      <c r="B300" s="139">
        <v>2010</v>
      </c>
      <c r="C300" s="900" t="s">
        <v>247</v>
      </c>
      <c r="D300" s="901">
        <f>BF9/1000</f>
        <v>4.15155</v>
      </c>
      <c r="E300" s="139" t="s">
        <v>267</v>
      </c>
    </row>
    <row r="301" ht="13.5" spans="1:4">
      <c r="A301" s="903" t="s">
        <v>207</v>
      </c>
      <c r="B301" s="139">
        <v>2010</v>
      </c>
      <c r="C301" s="900" t="s">
        <v>247</v>
      </c>
      <c r="D301" s="901">
        <f t="shared" ref="D301:D314" si="18">BF10/1000</f>
        <v>1.6887</v>
      </c>
    </row>
    <row r="302" ht="13.5" spans="1:4">
      <c r="A302" s="903" t="s">
        <v>208</v>
      </c>
      <c r="B302" s="139">
        <v>2010</v>
      </c>
      <c r="C302" s="900" t="s">
        <v>247</v>
      </c>
      <c r="D302" s="901">
        <f t="shared" si="18"/>
        <v>0.0108</v>
      </c>
    </row>
    <row r="303" ht="13.5" spans="1:4">
      <c r="A303" s="903" t="s">
        <v>209</v>
      </c>
      <c r="B303" s="139">
        <v>2010</v>
      </c>
      <c r="C303" s="900" t="s">
        <v>247</v>
      </c>
      <c r="D303" s="901">
        <f t="shared" si="18"/>
        <v>0.05401</v>
      </c>
    </row>
    <row r="304" ht="13.5" spans="1:4">
      <c r="A304" s="903" t="s">
        <v>210</v>
      </c>
      <c r="B304" s="139">
        <v>2010</v>
      </c>
      <c r="C304" s="900" t="s">
        <v>247</v>
      </c>
      <c r="D304" s="901">
        <f t="shared" si="18"/>
        <v>0.20164</v>
      </c>
    </row>
    <row r="305" ht="13.5" spans="1:4">
      <c r="A305" s="903" t="s">
        <v>211</v>
      </c>
      <c r="B305" s="139">
        <v>2010</v>
      </c>
      <c r="C305" s="900" t="s">
        <v>247</v>
      </c>
      <c r="D305" s="901">
        <f t="shared" si="18"/>
        <v>0</v>
      </c>
    </row>
    <row r="306" ht="13.5" spans="1:4">
      <c r="A306" s="903" t="s">
        <v>212</v>
      </c>
      <c r="B306" s="139">
        <v>2010</v>
      </c>
      <c r="C306" s="900" t="s">
        <v>247</v>
      </c>
      <c r="D306" s="901">
        <f t="shared" si="18"/>
        <v>0.04681</v>
      </c>
    </row>
    <row r="307" ht="13.5" spans="1:4">
      <c r="A307" s="903" t="s">
        <v>213</v>
      </c>
      <c r="B307" s="139">
        <v>2010</v>
      </c>
      <c r="C307" s="900" t="s">
        <v>247</v>
      </c>
      <c r="D307" s="901">
        <f t="shared" si="18"/>
        <v>0</v>
      </c>
    </row>
    <row r="308" ht="13.5" spans="1:4">
      <c r="A308" s="903" t="s">
        <v>214</v>
      </c>
      <c r="B308" s="139">
        <v>2010</v>
      </c>
      <c r="C308" s="900" t="s">
        <v>247</v>
      </c>
      <c r="D308" s="901">
        <f t="shared" si="18"/>
        <v>1.55188</v>
      </c>
    </row>
    <row r="309" ht="13.5" spans="1:4">
      <c r="A309" s="903" t="s">
        <v>215</v>
      </c>
      <c r="B309" s="139">
        <v>2010</v>
      </c>
      <c r="C309" s="900" t="s">
        <v>247</v>
      </c>
      <c r="D309" s="901">
        <f t="shared" si="18"/>
        <v>0.0072</v>
      </c>
    </row>
    <row r="310" ht="13.5" spans="1:4">
      <c r="A310" s="903" t="s">
        <v>216</v>
      </c>
      <c r="B310" s="139">
        <v>2010</v>
      </c>
      <c r="C310" s="900" t="s">
        <v>247</v>
      </c>
      <c r="D310" s="901">
        <f t="shared" si="18"/>
        <v>0</v>
      </c>
    </row>
    <row r="311" ht="13.5" spans="1:4">
      <c r="A311" s="903" t="s">
        <v>217</v>
      </c>
      <c r="B311" s="139">
        <v>2010</v>
      </c>
      <c r="C311" s="900" t="s">
        <v>247</v>
      </c>
      <c r="D311" s="901">
        <f t="shared" si="18"/>
        <v>0</v>
      </c>
    </row>
    <row r="312" ht="13.5" spans="1:4">
      <c r="A312" s="903" t="s">
        <v>218</v>
      </c>
      <c r="B312" s="139">
        <v>2010</v>
      </c>
      <c r="C312" s="900" t="s">
        <v>247</v>
      </c>
      <c r="D312" s="901">
        <f t="shared" si="18"/>
        <v>0.0036</v>
      </c>
    </row>
    <row r="313" ht="13.5" spans="1:4">
      <c r="A313" s="903" t="s">
        <v>219</v>
      </c>
      <c r="B313" s="139">
        <v>2010</v>
      </c>
      <c r="C313" s="900" t="s">
        <v>247</v>
      </c>
      <c r="D313" s="901">
        <f t="shared" si="18"/>
        <v>0.58691</v>
      </c>
    </row>
    <row r="314" ht="13.5" spans="1:4">
      <c r="A314" s="904" t="s">
        <v>249</v>
      </c>
      <c r="B314" s="139">
        <v>2010</v>
      </c>
      <c r="C314" s="900" t="s">
        <v>247</v>
      </c>
      <c r="D314" s="901">
        <f t="shared" si="18"/>
        <v>0</v>
      </c>
    </row>
    <row r="315" ht="13.5" spans="1:5">
      <c r="A315" s="139" t="s">
        <v>206</v>
      </c>
      <c r="B315" s="139">
        <v>2010</v>
      </c>
      <c r="C315" s="900" t="s">
        <v>248</v>
      </c>
      <c r="D315" s="901">
        <f>BG9/1000</f>
        <v>0</v>
      </c>
      <c r="E315" s="139" t="s">
        <v>268</v>
      </c>
    </row>
    <row r="316" ht="13.5" spans="1:4">
      <c r="A316" s="903" t="s">
        <v>207</v>
      </c>
      <c r="B316" s="139">
        <v>2010</v>
      </c>
      <c r="C316" s="900" t="s">
        <v>248</v>
      </c>
      <c r="D316" s="901">
        <f t="shared" ref="D316:D329" si="19">BG10/1000</f>
        <v>0</v>
      </c>
    </row>
    <row r="317" ht="13.5" spans="1:4">
      <c r="A317" s="903" t="s">
        <v>208</v>
      </c>
      <c r="B317" s="139">
        <v>2010</v>
      </c>
      <c r="C317" s="900" t="s">
        <v>248</v>
      </c>
      <c r="D317" s="901">
        <f t="shared" si="19"/>
        <v>0</v>
      </c>
    </row>
    <row r="318" ht="13.5" spans="1:4">
      <c r="A318" s="903" t="s">
        <v>209</v>
      </c>
      <c r="B318" s="139">
        <v>2010</v>
      </c>
      <c r="C318" s="900" t="s">
        <v>248</v>
      </c>
      <c r="D318" s="901">
        <f t="shared" si="19"/>
        <v>0</v>
      </c>
    </row>
    <row r="319" ht="13.5" spans="1:4">
      <c r="A319" s="903" t="s">
        <v>210</v>
      </c>
      <c r="B319" s="139">
        <v>2010</v>
      </c>
      <c r="C319" s="900" t="s">
        <v>248</v>
      </c>
      <c r="D319" s="901">
        <f t="shared" si="19"/>
        <v>0</v>
      </c>
    </row>
    <row r="320" ht="13.5" spans="1:4">
      <c r="A320" s="903" t="s">
        <v>211</v>
      </c>
      <c r="B320" s="139">
        <v>2010</v>
      </c>
      <c r="C320" s="900" t="s">
        <v>248</v>
      </c>
      <c r="D320" s="901">
        <f t="shared" si="19"/>
        <v>0</v>
      </c>
    </row>
    <row r="321" ht="13.5" spans="1:4">
      <c r="A321" s="903" t="s">
        <v>212</v>
      </c>
      <c r="B321" s="139">
        <v>2010</v>
      </c>
      <c r="C321" s="900" t="s">
        <v>248</v>
      </c>
      <c r="D321" s="901">
        <f t="shared" si="19"/>
        <v>0</v>
      </c>
    </row>
    <row r="322" ht="13.5" spans="1:4">
      <c r="A322" s="903" t="s">
        <v>213</v>
      </c>
      <c r="B322" s="139">
        <v>2010</v>
      </c>
      <c r="C322" s="900" t="s">
        <v>248</v>
      </c>
      <c r="D322" s="901">
        <f t="shared" si="19"/>
        <v>0</v>
      </c>
    </row>
    <row r="323" ht="13.5" spans="1:4">
      <c r="A323" s="903" t="s">
        <v>214</v>
      </c>
      <c r="B323" s="139">
        <v>2010</v>
      </c>
      <c r="C323" s="900" t="s">
        <v>248</v>
      </c>
      <c r="D323" s="901">
        <f t="shared" si="19"/>
        <v>0</v>
      </c>
    </row>
    <row r="324" ht="13.5" spans="1:4">
      <c r="A324" s="903" t="s">
        <v>215</v>
      </c>
      <c r="B324" s="139">
        <v>2010</v>
      </c>
      <c r="C324" s="900" t="s">
        <v>248</v>
      </c>
      <c r="D324" s="901">
        <f t="shared" si="19"/>
        <v>0</v>
      </c>
    </row>
    <row r="325" ht="13.5" spans="1:7">
      <c r="A325" s="903" t="s">
        <v>216</v>
      </c>
      <c r="B325" s="139">
        <v>2010</v>
      </c>
      <c r="C325" s="900" t="s">
        <v>248</v>
      </c>
      <c r="D325" s="901">
        <f t="shared" si="19"/>
        <v>0</v>
      </c>
      <c r="G325" s="906"/>
    </row>
    <row r="326" ht="13.5" spans="1:4">
      <c r="A326" s="903" t="s">
        <v>217</v>
      </c>
      <c r="B326" s="139">
        <v>2010</v>
      </c>
      <c r="C326" s="900" t="s">
        <v>248</v>
      </c>
      <c r="D326" s="901">
        <f t="shared" si="19"/>
        <v>0</v>
      </c>
    </row>
    <row r="327" ht="13.5" spans="1:4">
      <c r="A327" s="903" t="s">
        <v>218</v>
      </c>
      <c r="B327" s="139">
        <v>2010</v>
      </c>
      <c r="C327" s="900" t="s">
        <v>248</v>
      </c>
      <c r="D327" s="901">
        <f t="shared" si="19"/>
        <v>0</v>
      </c>
    </row>
    <row r="328" ht="13.5" spans="1:4">
      <c r="A328" s="903" t="s">
        <v>219</v>
      </c>
      <c r="B328" s="139">
        <v>2010</v>
      </c>
      <c r="C328" s="900" t="s">
        <v>248</v>
      </c>
      <c r="D328" s="901">
        <f t="shared" si="19"/>
        <v>0</v>
      </c>
    </row>
    <row r="329" ht="13.5" spans="1:7">
      <c r="A329" s="904" t="s">
        <v>249</v>
      </c>
      <c r="B329" s="139">
        <v>2010</v>
      </c>
      <c r="C329" s="900" t="s">
        <v>248</v>
      </c>
      <c r="D329" s="901">
        <f t="shared" si="19"/>
        <v>0</v>
      </c>
      <c r="G329" s="906"/>
    </row>
    <row r="331" ht="13.1" spans="1:4">
      <c r="A331" s="139" t="s">
        <v>206</v>
      </c>
      <c r="B331" s="139">
        <v>2010</v>
      </c>
      <c r="C331" s="902" t="s">
        <v>269</v>
      </c>
      <c r="D331" s="907">
        <f t="shared" ref="D331:D345" si="20">SUMIF($A$30:$A$328,A331,$D$30:$D$328)</f>
        <v>11.40096</v>
      </c>
    </row>
    <row r="332" ht="13.1" spans="1:4">
      <c r="A332" s="903" t="s">
        <v>207</v>
      </c>
      <c r="B332" s="139">
        <v>2010</v>
      </c>
      <c r="C332" s="902" t="s">
        <v>269</v>
      </c>
      <c r="D332" s="907">
        <f t="shared" si="20"/>
        <v>3.7829725</v>
      </c>
    </row>
    <row r="333" ht="13.1" spans="1:7">
      <c r="A333" s="903" t="s">
        <v>208</v>
      </c>
      <c r="B333" s="139">
        <v>2010</v>
      </c>
      <c r="C333" s="902" t="s">
        <v>269</v>
      </c>
      <c r="D333" s="907">
        <f t="shared" si="20"/>
        <v>0.05781</v>
      </c>
      <c r="G333" s="906"/>
    </row>
    <row r="334" ht="13.1" spans="1:4">
      <c r="A334" s="903" t="s">
        <v>209</v>
      </c>
      <c r="B334" s="139">
        <v>2010</v>
      </c>
      <c r="C334" s="902" t="s">
        <v>269</v>
      </c>
      <c r="D334" s="907">
        <f t="shared" si="20"/>
        <v>2.58221</v>
      </c>
    </row>
    <row r="335" ht="13.1" spans="1:4">
      <c r="A335" s="903" t="s">
        <v>210</v>
      </c>
      <c r="B335" s="139">
        <v>2010</v>
      </c>
      <c r="C335" s="902" t="s">
        <v>269</v>
      </c>
      <c r="D335" s="907">
        <f t="shared" si="20"/>
        <v>1.20727</v>
      </c>
    </row>
    <row r="336" ht="13.1" spans="1:4">
      <c r="A336" s="903" t="s">
        <v>211</v>
      </c>
      <c r="B336" s="139">
        <v>2010</v>
      </c>
      <c r="C336" s="902" t="s">
        <v>269</v>
      </c>
      <c r="D336" s="907">
        <f t="shared" si="20"/>
        <v>0</v>
      </c>
    </row>
    <row r="337" ht="13.1" spans="1:4">
      <c r="A337" s="903" t="s">
        <v>212</v>
      </c>
      <c r="B337" s="139">
        <v>2010</v>
      </c>
      <c r="C337" s="902" t="s">
        <v>269</v>
      </c>
      <c r="D337" s="907">
        <f t="shared" si="20"/>
        <v>0.0888</v>
      </c>
    </row>
    <row r="338" ht="13.1" spans="1:7">
      <c r="A338" s="903" t="s">
        <v>213</v>
      </c>
      <c r="B338" s="139">
        <v>2010</v>
      </c>
      <c r="C338" s="902" t="s">
        <v>269</v>
      </c>
      <c r="D338" s="907">
        <f t="shared" si="20"/>
        <v>0</v>
      </c>
      <c r="G338" s="906"/>
    </row>
    <row r="339" ht="13.1" spans="1:4">
      <c r="A339" s="903" t="s">
        <v>214</v>
      </c>
      <c r="B339" s="139">
        <v>2010</v>
      </c>
      <c r="C339" s="902" t="s">
        <v>269</v>
      </c>
      <c r="D339" s="907">
        <f t="shared" si="20"/>
        <v>3.32105</v>
      </c>
    </row>
    <row r="340" ht="13.1" spans="1:4">
      <c r="A340" s="903" t="s">
        <v>215</v>
      </c>
      <c r="B340" s="139">
        <v>2010</v>
      </c>
      <c r="C340" s="902" t="s">
        <v>269</v>
      </c>
      <c r="D340" s="907">
        <f t="shared" si="20"/>
        <v>0.0072</v>
      </c>
    </row>
    <row r="341" ht="13.1" spans="1:4">
      <c r="A341" s="903" t="s">
        <v>216</v>
      </c>
      <c r="B341" s="139">
        <v>2010</v>
      </c>
      <c r="C341" s="902" t="s">
        <v>269</v>
      </c>
      <c r="D341" s="907">
        <f t="shared" si="20"/>
        <v>0</v>
      </c>
    </row>
    <row r="342" ht="13.1" spans="1:4">
      <c r="A342" s="903" t="s">
        <v>217</v>
      </c>
      <c r="B342" s="139">
        <v>2010</v>
      </c>
      <c r="C342" s="902" t="s">
        <v>269</v>
      </c>
      <c r="D342" s="907">
        <f t="shared" si="20"/>
        <v>0</v>
      </c>
    </row>
    <row r="343" ht="13.1" spans="1:4">
      <c r="A343" s="903" t="s">
        <v>218</v>
      </c>
      <c r="B343" s="139">
        <v>2010</v>
      </c>
      <c r="C343" s="902" t="s">
        <v>269</v>
      </c>
      <c r="D343" s="907">
        <f t="shared" si="20"/>
        <v>0.0036</v>
      </c>
    </row>
    <row r="344" ht="13.1" spans="1:4">
      <c r="A344" s="903" t="s">
        <v>219</v>
      </c>
      <c r="B344" s="139">
        <v>2010</v>
      </c>
      <c r="C344" s="902" t="s">
        <v>269</v>
      </c>
      <c r="D344" s="907">
        <f t="shared" si="20"/>
        <v>1.93644</v>
      </c>
    </row>
    <row r="345" ht="13.1" spans="1:4">
      <c r="A345" s="904" t="s">
        <v>249</v>
      </c>
      <c r="B345" s="139">
        <v>2010</v>
      </c>
      <c r="C345" s="902" t="s">
        <v>269</v>
      </c>
      <c r="D345" s="907">
        <f t="shared" si="20"/>
        <v>0.31049</v>
      </c>
    </row>
    <row r="346" spans="3:5">
      <c r="C346" s="908" t="s">
        <v>270</v>
      </c>
      <c r="D346" s="909">
        <f>BH9/1000</f>
        <v>11.40095</v>
      </c>
      <c r="E346" s="139" t="b">
        <f t="shared" ref="E346:E360" si="21">D346=D331</f>
        <v>0</v>
      </c>
    </row>
    <row r="347" spans="1:5">
      <c r="A347" s="903"/>
      <c r="C347" s="908" t="s">
        <v>270</v>
      </c>
      <c r="D347" s="909">
        <f t="shared" ref="D347:D360" si="22">BH10/1000</f>
        <v>2.19652</v>
      </c>
      <c r="E347" s="139" t="b">
        <f t="shared" si="21"/>
        <v>0</v>
      </c>
    </row>
    <row r="348" spans="1:5">
      <c r="A348" s="903"/>
      <c r="C348" s="908" t="s">
        <v>270</v>
      </c>
      <c r="D348" s="909">
        <f t="shared" si="22"/>
        <v>0.05782</v>
      </c>
      <c r="E348" s="139" t="b">
        <f t="shared" si="21"/>
        <v>0</v>
      </c>
    </row>
    <row r="349" spans="1:5">
      <c r="A349" s="903"/>
      <c r="C349" s="908" t="s">
        <v>270</v>
      </c>
      <c r="D349" s="909">
        <f t="shared" si="22"/>
        <v>2.58221</v>
      </c>
      <c r="E349" s="139" t="b">
        <f t="shared" si="21"/>
        <v>1</v>
      </c>
    </row>
    <row r="350" spans="1:5">
      <c r="A350" s="903"/>
      <c r="C350" s="908" t="s">
        <v>270</v>
      </c>
      <c r="D350" s="909">
        <f t="shared" si="22"/>
        <v>1.20726</v>
      </c>
      <c r="E350" s="139" t="b">
        <f t="shared" si="21"/>
        <v>0</v>
      </c>
    </row>
    <row r="351" spans="1:5">
      <c r="A351" s="903"/>
      <c r="C351" s="908" t="s">
        <v>270</v>
      </c>
      <c r="D351" s="909">
        <f t="shared" si="22"/>
        <v>0</v>
      </c>
      <c r="E351" s="139" t="b">
        <f t="shared" si="21"/>
        <v>1</v>
      </c>
    </row>
    <row r="352" spans="1:5">
      <c r="A352" s="903"/>
      <c r="C352" s="908" t="s">
        <v>270</v>
      </c>
      <c r="D352" s="909">
        <f t="shared" si="22"/>
        <v>0.0888</v>
      </c>
      <c r="E352" s="139" t="b">
        <f t="shared" si="21"/>
        <v>1</v>
      </c>
    </row>
    <row r="353" spans="1:5">
      <c r="A353" s="903"/>
      <c r="C353" s="908" t="s">
        <v>270</v>
      </c>
      <c r="D353" s="909">
        <f t="shared" si="22"/>
        <v>0</v>
      </c>
      <c r="E353" s="139" t="b">
        <f t="shared" si="21"/>
        <v>1</v>
      </c>
    </row>
    <row r="354" spans="1:5">
      <c r="A354" s="903"/>
      <c r="C354" s="908" t="s">
        <v>270</v>
      </c>
      <c r="D354" s="910">
        <f t="shared" si="22"/>
        <v>3.32105</v>
      </c>
      <c r="E354" s="139" t="b">
        <f t="shared" si="21"/>
        <v>1</v>
      </c>
    </row>
    <row r="355" spans="1:5">
      <c r="A355" s="903"/>
      <c r="C355" s="908" t="s">
        <v>270</v>
      </c>
      <c r="D355" s="909">
        <f t="shared" si="22"/>
        <v>0.0072</v>
      </c>
      <c r="E355" s="139" t="b">
        <f t="shared" si="21"/>
        <v>1</v>
      </c>
    </row>
    <row r="356" spans="1:5">
      <c r="A356" s="903"/>
      <c r="C356" s="908" t="s">
        <v>270</v>
      </c>
      <c r="D356" s="909">
        <f t="shared" si="22"/>
        <v>0</v>
      </c>
      <c r="E356" s="139" t="b">
        <f t="shared" si="21"/>
        <v>1</v>
      </c>
    </row>
    <row r="357" spans="1:5">
      <c r="A357" s="903"/>
      <c r="C357" s="908" t="s">
        <v>270</v>
      </c>
      <c r="D357" s="909">
        <f t="shared" si="22"/>
        <v>0</v>
      </c>
      <c r="E357" s="139" t="b">
        <f t="shared" si="21"/>
        <v>1</v>
      </c>
    </row>
    <row r="358" spans="1:5">
      <c r="A358" s="903"/>
      <c r="C358" s="908" t="s">
        <v>270</v>
      </c>
      <c r="D358" s="909">
        <f t="shared" si="22"/>
        <v>0.0036</v>
      </c>
      <c r="E358" s="139" t="b">
        <f t="shared" si="21"/>
        <v>1</v>
      </c>
    </row>
    <row r="359" spans="1:5">
      <c r="A359" s="903"/>
      <c r="C359" s="908" t="s">
        <v>270</v>
      </c>
      <c r="D359" s="910">
        <f t="shared" si="22"/>
        <v>1.93644</v>
      </c>
      <c r="E359" s="139" t="b">
        <f t="shared" si="21"/>
        <v>1</v>
      </c>
    </row>
    <row r="360" spans="3:5">
      <c r="C360" s="908" t="s">
        <v>270</v>
      </c>
      <c r="D360" s="910">
        <f t="shared" si="22"/>
        <v>0.31049</v>
      </c>
      <c r="E360" s="139" t="b">
        <f t="shared" si="21"/>
        <v>1</v>
      </c>
    </row>
    <row r="363" ht="13.5" spans="1:5">
      <c r="A363" s="28" t="s">
        <v>271</v>
      </c>
      <c r="B363" s="139">
        <v>2010</v>
      </c>
      <c r="C363" t="s">
        <v>272</v>
      </c>
      <c r="D363" s="913">
        <f>R8/1000+IIS!CF39</f>
        <v>0.914238</v>
      </c>
      <c r="E363" t="s">
        <v>273</v>
      </c>
    </row>
    <row r="364" ht="13.5" spans="1:5">
      <c r="A364" s="28" t="s">
        <v>274</v>
      </c>
      <c r="B364" s="139">
        <v>2010</v>
      </c>
      <c r="C364" t="s">
        <v>232</v>
      </c>
      <c r="D364" s="139">
        <f>-L8/1000</f>
        <v>0</v>
      </c>
      <c r="E364" t="s">
        <v>252</v>
      </c>
    </row>
  </sheetData>
  <mergeCells count="7">
    <mergeCell ref="A3:B3"/>
    <mergeCell ref="C3:BQ3"/>
    <mergeCell ref="A4:B4"/>
    <mergeCell ref="C4:BQ4"/>
    <mergeCell ref="A5:B5"/>
    <mergeCell ref="C5:BQ5"/>
    <mergeCell ref="A6:B6"/>
  </mergeCells>
  <hyperlinks>
    <hyperlink ref="A2" r:id="rId3" display="Dataset: Extended world energy balances" tooltip="Click once to display linked information. Click and hold to select this cell."/>
    <hyperlink ref="A24" r:id="rId4" display="Data extracted on 19 May 2015 13:39 UTC (GMT) from OECD iLibrary" tooltip="Click once to display linked information. Click and hold to select this cell."/>
  </hyperlinks>
  <pageMargins left="0.75" right="0.75" top="1" bottom="1" header="0.5" footer="0.5"/>
  <pageSetup paperSize="1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theme="9" tint="0.399975585192419"/>
  </sheetPr>
  <dimension ref="A1:BQ364"/>
  <sheetViews>
    <sheetView showGridLines="0" topLeftCell="Z2" workbookViewId="0">
      <selection activeCell="D179" sqref="D179"/>
    </sheetView>
  </sheetViews>
  <sheetFormatPr defaultColWidth="9.14159292035398" defaultRowHeight="12.75"/>
  <cols>
    <col min="1" max="1" width="27.4247787610619" style="139" customWidth="1"/>
    <col min="2" max="2" width="2.42477876106195" style="139" customWidth="1"/>
    <col min="3" max="16384" width="9.14159292035398" style="139"/>
  </cols>
  <sheetData>
    <row r="1" hidden="1" spans="1:2">
      <c r="A1" s="878" t="e">
        <f>DotStatQuery(B1)</f>
        <v>#NAME?</v>
      </c>
      <c r="B1" s="878" t="s">
        <v>281</v>
      </c>
    </row>
    <row r="2" ht="22.5" spans="1:1">
      <c r="A2" s="879" t="s">
        <v>128</v>
      </c>
    </row>
    <row r="3" spans="1:69">
      <c r="A3" s="880" t="s">
        <v>129</v>
      </c>
      <c r="B3" s="881"/>
      <c r="C3" s="882" t="s">
        <v>282</v>
      </c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AV3" s="883"/>
      <c r="AW3" s="883"/>
      <c r="AX3" s="883"/>
      <c r="AY3" s="883"/>
      <c r="AZ3" s="883"/>
      <c r="BA3" s="883"/>
      <c r="BB3" s="883"/>
      <c r="BC3" s="883"/>
      <c r="BD3" s="883"/>
      <c r="BE3" s="883"/>
      <c r="BF3" s="883"/>
      <c r="BG3" s="883"/>
      <c r="BH3" s="883"/>
      <c r="BI3" s="883"/>
      <c r="BJ3" s="883"/>
      <c r="BK3" s="883"/>
      <c r="BL3" s="883"/>
      <c r="BM3" s="883"/>
      <c r="BN3" s="883"/>
      <c r="BO3" s="883"/>
      <c r="BP3" s="883"/>
      <c r="BQ3" s="905"/>
    </row>
    <row r="4" spans="1:69">
      <c r="A4" s="880" t="s">
        <v>131</v>
      </c>
      <c r="B4" s="881"/>
      <c r="C4" s="882" t="s">
        <v>54</v>
      </c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AW4" s="883"/>
      <c r="AX4" s="883"/>
      <c r="AY4" s="883"/>
      <c r="AZ4" s="883"/>
      <c r="BA4" s="883"/>
      <c r="BB4" s="883"/>
      <c r="BC4" s="883"/>
      <c r="BD4" s="883"/>
      <c r="BE4" s="883"/>
      <c r="BF4" s="883"/>
      <c r="BG4" s="883"/>
      <c r="BH4" s="883"/>
      <c r="BI4" s="883"/>
      <c r="BJ4" s="883"/>
      <c r="BK4" s="883"/>
      <c r="BL4" s="883"/>
      <c r="BM4" s="883"/>
      <c r="BN4" s="883"/>
      <c r="BO4" s="883"/>
      <c r="BP4" s="883"/>
      <c r="BQ4" s="905"/>
    </row>
    <row r="5" spans="1:69">
      <c r="A5" s="880" t="s">
        <v>132</v>
      </c>
      <c r="B5" s="881"/>
      <c r="C5" s="882" t="s">
        <v>133</v>
      </c>
      <c r="D5" s="883"/>
      <c r="E5" s="883"/>
      <c r="F5" s="883"/>
      <c r="G5" s="883"/>
      <c r="H5" s="883"/>
      <c r="I5" s="883"/>
      <c r="J5" s="883"/>
      <c r="K5" s="883"/>
      <c r="L5" s="883"/>
      <c r="M5" s="883"/>
      <c r="N5" s="883"/>
      <c r="O5" s="883"/>
      <c r="P5" s="883"/>
      <c r="Q5" s="883"/>
      <c r="R5" s="883"/>
      <c r="S5" s="883"/>
      <c r="T5" s="883"/>
      <c r="U5" s="883"/>
      <c r="V5" s="883"/>
      <c r="W5" s="883"/>
      <c r="X5" s="883"/>
      <c r="Y5" s="883"/>
      <c r="Z5" s="883"/>
      <c r="AA5" s="883"/>
      <c r="AB5" s="883"/>
      <c r="AC5" s="883"/>
      <c r="AD5" s="883"/>
      <c r="AE5" s="883"/>
      <c r="AF5" s="883"/>
      <c r="AG5" s="883"/>
      <c r="AH5" s="883"/>
      <c r="AI5" s="883"/>
      <c r="AJ5" s="883"/>
      <c r="AK5" s="883"/>
      <c r="AL5" s="883"/>
      <c r="AM5" s="883"/>
      <c r="AN5" s="883"/>
      <c r="AO5" s="883"/>
      <c r="AP5" s="883"/>
      <c r="AQ5" s="883"/>
      <c r="AR5" s="883"/>
      <c r="AS5" s="883"/>
      <c r="AT5" s="883"/>
      <c r="AU5" s="883"/>
      <c r="AV5" s="883"/>
      <c r="AW5" s="883"/>
      <c r="AX5" s="883"/>
      <c r="AY5" s="883"/>
      <c r="AZ5" s="883"/>
      <c r="BA5" s="883"/>
      <c r="BB5" s="883"/>
      <c r="BC5" s="883"/>
      <c r="BD5" s="883"/>
      <c r="BE5" s="883"/>
      <c r="BF5" s="883"/>
      <c r="BG5" s="883"/>
      <c r="BH5" s="883"/>
      <c r="BI5" s="883"/>
      <c r="BJ5" s="883"/>
      <c r="BK5" s="883"/>
      <c r="BL5" s="883"/>
      <c r="BM5" s="883"/>
      <c r="BN5" s="883"/>
      <c r="BO5" s="883"/>
      <c r="BP5" s="883"/>
      <c r="BQ5" s="905"/>
    </row>
    <row r="6" ht="58.5" spans="1:69">
      <c r="A6" s="884" t="s">
        <v>134</v>
      </c>
      <c r="B6" s="885"/>
      <c r="C6" s="886" t="s">
        <v>135</v>
      </c>
      <c r="D6" s="886" t="s">
        <v>136</v>
      </c>
      <c r="E6" s="886" t="s">
        <v>137</v>
      </c>
      <c r="F6" s="886" t="s">
        <v>138</v>
      </c>
      <c r="G6" s="886" t="s">
        <v>139</v>
      </c>
      <c r="H6" s="886" t="s">
        <v>140</v>
      </c>
      <c r="I6" s="886" t="s">
        <v>141</v>
      </c>
      <c r="J6" s="886" t="s">
        <v>142</v>
      </c>
      <c r="K6" s="886" t="s">
        <v>143</v>
      </c>
      <c r="L6" s="886" t="s">
        <v>144</v>
      </c>
      <c r="M6" s="886" t="s">
        <v>145</v>
      </c>
      <c r="N6" s="886" t="s">
        <v>146</v>
      </c>
      <c r="O6" s="886" t="s">
        <v>147</v>
      </c>
      <c r="P6" s="886" t="s">
        <v>148</v>
      </c>
      <c r="Q6" s="886" t="s">
        <v>149</v>
      </c>
      <c r="R6" s="886" t="s">
        <v>150</v>
      </c>
      <c r="S6" s="886" t="s">
        <v>151</v>
      </c>
      <c r="T6" s="886" t="s">
        <v>152</v>
      </c>
      <c r="U6" s="886" t="s">
        <v>153</v>
      </c>
      <c r="V6" s="886" t="s">
        <v>154</v>
      </c>
      <c r="W6" s="886" t="s">
        <v>155</v>
      </c>
      <c r="X6" s="886" t="s">
        <v>156</v>
      </c>
      <c r="Y6" s="886" t="s">
        <v>157</v>
      </c>
      <c r="Z6" s="886" t="s">
        <v>158</v>
      </c>
      <c r="AA6" s="886" t="s">
        <v>159</v>
      </c>
      <c r="AB6" s="886" t="s">
        <v>160</v>
      </c>
      <c r="AC6" s="886" t="s">
        <v>161</v>
      </c>
      <c r="AD6" s="886" t="s">
        <v>162</v>
      </c>
      <c r="AE6" s="886" t="s">
        <v>163</v>
      </c>
      <c r="AF6" s="886" t="s">
        <v>164</v>
      </c>
      <c r="AG6" s="886" t="s">
        <v>165</v>
      </c>
      <c r="AH6" s="886" t="s">
        <v>166</v>
      </c>
      <c r="AI6" s="886" t="s">
        <v>167</v>
      </c>
      <c r="AJ6" s="886" t="s">
        <v>168</v>
      </c>
      <c r="AK6" s="886" t="s">
        <v>169</v>
      </c>
      <c r="AL6" s="886" t="s">
        <v>170</v>
      </c>
      <c r="AM6" s="886" t="s">
        <v>171</v>
      </c>
      <c r="AN6" s="886" t="s">
        <v>172</v>
      </c>
      <c r="AO6" s="886" t="s">
        <v>173</v>
      </c>
      <c r="AP6" s="886" t="s">
        <v>174</v>
      </c>
      <c r="AQ6" s="886" t="s">
        <v>175</v>
      </c>
      <c r="AR6" s="886" t="s">
        <v>176</v>
      </c>
      <c r="AS6" s="886" t="s">
        <v>177</v>
      </c>
      <c r="AT6" s="886" t="s">
        <v>178</v>
      </c>
      <c r="AU6" s="886" t="s">
        <v>179</v>
      </c>
      <c r="AV6" s="886" t="s">
        <v>180</v>
      </c>
      <c r="AW6" s="886" t="s">
        <v>181</v>
      </c>
      <c r="AX6" s="886" t="s">
        <v>182</v>
      </c>
      <c r="AY6" s="886" t="s">
        <v>183</v>
      </c>
      <c r="AZ6" s="886" t="s">
        <v>184</v>
      </c>
      <c r="BA6" s="886" t="s">
        <v>185</v>
      </c>
      <c r="BB6" s="886" t="s">
        <v>186</v>
      </c>
      <c r="BC6" s="886" t="s">
        <v>187</v>
      </c>
      <c r="BD6" s="886" t="s">
        <v>188</v>
      </c>
      <c r="BE6" s="886" t="s">
        <v>189</v>
      </c>
      <c r="BF6" s="886" t="s">
        <v>190</v>
      </c>
      <c r="BG6" s="886" t="s">
        <v>191</v>
      </c>
      <c r="BH6" s="886" t="s">
        <v>192</v>
      </c>
      <c r="BI6" s="886" t="s">
        <v>193</v>
      </c>
      <c r="BJ6" s="886" t="s">
        <v>194</v>
      </c>
      <c r="BK6" s="886" t="s">
        <v>195</v>
      </c>
      <c r="BL6" s="886" t="s">
        <v>196</v>
      </c>
      <c r="BM6" s="886" t="s">
        <v>197</v>
      </c>
      <c r="BN6" s="886" t="s">
        <v>198</v>
      </c>
      <c r="BO6" s="886" t="s">
        <v>199</v>
      </c>
      <c r="BP6" s="886" t="s">
        <v>200</v>
      </c>
      <c r="BQ6" s="886" t="s">
        <v>201</v>
      </c>
    </row>
    <row r="7" spans="1:69">
      <c r="A7" s="887" t="s">
        <v>202</v>
      </c>
      <c r="B7" s="888" t="s">
        <v>203</v>
      </c>
      <c r="C7" s="888" t="s">
        <v>203</v>
      </c>
      <c r="D7" s="888" t="s">
        <v>203</v>
      </c>
      <c r="E7" s="888" t="s">
        <v>203</v>
      </c>
      <c r="F7" s="888" t="s">
        <v>203</v>
      </c>
      <c r="G7" s="888" t="s">
        <v>203</v>
      </c>
      <c r="H7" s="888" t="s">
        <v>203</v>
      </c>
      <c r="I7" s="888" t="s">
        <v>203</v>
      </c>
      <c r="J7" s="888" t="s">
        <v>203</v>
      </c>
      <c r="K7" s="888" t="s">
        <v>203</v>
      </c>
      <c r="L7" s="888" t="s">
        <v>203</v>
      </c>
      <c r="M7" s="888" t="s">
        <v>203</v>
      </c>
      <c r="N7" s="888" t="s">
        <v>203</v>
      </c>
      <c r="O7" s="888" t="s">
        <v>203</v>
      </c>
      <c r="P7" s="888" t="s">
        <v>203</v>
      </c>
      <c r="Q7" s="888" t="s">
        <v>203</v>
      </c>
      <c r="R7" s="888" t="s">
        <v>203</v>
      </c>
      <c r="S7" s="888" t="s">
        <v>203</v>
      </c>
      <c r="T7" s="888" t="s">
        <v>203</v>
      </c>
      <c r="U7" s="888" t="s">
        <v>203</v>
      </c>
      <c r="V7" s="888" t="s">
        <v>203</v>
      </c>
      <c r="W7" s="888" t="s">
        <v>203</v>
      </c>
      <c r="X7" s="888" t="s">
        <v>203</v>
      </c>
      <c r="Y7" s="888" t="s">
        <v>203</v>
      </c>
      <c r="Z7" s="888" t="s">
        <v>203</v>
      </c>
      <c r="AA7" s="888" t="s">
        <v>203</v>
      </c>
      <c r="AB7" s="888" t="s">
        <v>203</v>
      </c>
      <c r="AC7" s="888" t="s">
        <v>203</v>
      </c>
      <c r="AD7" s="888" t="s">
        <v>203</v>
      </c>
      <c r="AE7" s="888" t="s">
        <v>203</v>
      </c>
      <c r="AF7" s="888" t="s">
        <v>203</v>
      </c>
      <c r="AG7" s="888" t="s">
        <v>203</v>
      </c>
      <c r="AH7" s="888" t="s">
        <v>203</v>
      </c>
      <c r="AI7" s="888" t="s">
        <v>203</v>
      </c>
      <c r="AJ7" s="888" t="s">
        <v>203</v>
      </c>
      <c r="AK7" s="888" t="s">
        <v>203</v>
      </c>
      <c r="AL7" s="888" t="s">
        <v>203</v>
      </c>
      <c r="AM7" s="888" t="s">
        <v>203</v>
      </c>
      <c r="AN7" s="888" t="s">
        <v>203</v>
      </c>
      <c r="AO7" s="888" t="s">
        <v>203</v>
      </c>
      <c r="AP7" s="888" t="s">
        <v>203</v>
      </c>
      <c r="AQ7" s="888" t="s">
        <v>203</v>
      </c>
      <c r="AR7" s="888" t="s">
        <v>203</v>
      </c>
      <c r="AS7" s="888" t="s">
        <v>203</v>
      </c>
      <c r="AT7" s="888" t="s">
        <v>203</v>
      </c>
      <c r="AU7" s="888" t="s">
        <v>203</v>
      </c>
      <c r="AV7" s="888" t="s">
        <v>203</v>
      </c>
      <c r="AW7" s="888" t="s">
        <v>203</v>
      </c>
      <c r="AX7" s="888" t="s">
        <v>203</v>
      </c>
      <c r="AY7" s="888" t="s">
        <v>203</v>
      </c>
      <c r="AZ7" s="888" t="s">
        <v>203</v>
      </c>
      <c r="BA7" s="888" t="s">
        <v>203</v>
      </c>
      <c r="BB7" s="888" t="s">
        <v>203</v>
      </c>
      <c r="BC7" s="888" t="s">
        <v>203</v>
      </c>
      <c r="BD7" s="888" t="s">
        <v>203</v>
      </c>
      <c r="BE7" s="888" t="s">
        <v>203</v>
      </c>
      <c r="BF7" s="888" t="s">
        <v>203</v>
      </c>
      <c r="BG7" s="888" t="s">
        <v>203</v>
      </c>
      <c r="BH7" s="888" t="s">
        <v>203</v>
      </c>
      <c r="BI7" s="888" t="s">
        <v>203</v>
      </c>
      <c r="BJ7" s="888" t="s">
        <v>203</v>
      </c>
      <c r="BK7" s="888" t="s">
        <v>203</v>
      </c>
      <c r="BL7" s="888" t="s">
        <v>203</v>
      </c>
      <c r="BM7" s="888" t="s">
        <v>203</v>
      </c>
      <c r="BN7" s="888" t="s">
        <v>203</v>
      </c>
      <c r="BO7" s="888" t="s">
        <v>203</v>
      </c>
      <c r="BP7" s="888" t="s">
        <v>203</v>
      </c>
      <c r="BQ7" s="888" t="s">
        <v>203</v>
      </c>
    </row>
    <row r="8" customFormat="1" ht="13.5" spans="1:69">
      <c r="A8" s="889" t="s">
        <v>204</v>
      </c>
      <c r="B8" s="890" t="s">
        <v>203</v>
      </c>
      <c r="C8" s="891" t="s">
        <v>205</v>
      </c>
      <c r="D8" s="891" t="s">
        <v>205</v>
      </c>
      <c r="E8" s="891">
        <v>0</v>
      </c>
      <c r="F8" s="891">
        <v>0</v>
      </c>
      <c r="G8" s="891">
        <v>0</v>
      </c>
      <c r="H8" s="891">
        <v>0</v>
      </c>
      <c r="I8" s="891">
        <v>0</v>
      </c>
      <c r="J8" s="891">
        <v>0</v>
      </c>
      <c r="K8" s="891">
        <v>0</v>
      </c>
      <c r="L8" s="891">
        <v>0</v>
      </c>
      <c r="M8" s="891">
        <v>0</v>
      </c>
      <c r="N8" s="891">
        <v>0</v>
      </c>
      <c r="O8" s="891">
        <v>0</v>
      </c>
      <c r="P8" s="891">
        <v>0</v>
      </c>
      <c r="Q8" s="891">
        <v>0</v>
      </c>
      <c r="R8" s="891">
        <v>0</v>
      </c>
      <c r="S8" s="891">
        <v>0</v>
      </c>
      <c r="T8" s="891">
        <v>0</v>
      </c>
      <c r="U8" s="891">
        <v>0</v>
      </c>
      <c r="V8" s="891">
        <v>0</v>
      </c>
      <c r="W8" s="891">
        <v>0</v>
      </c>
      <c r="X8" s="891">
        <v>0</v>
      </c>
      <c r="Y8" s="891">
        <v>0</v>
      </c>
      <c r="Z8" s="891">
        <v>0</v>
      </c>
      <c r="AA8" s="891">
        <v>0</v>
      </c>
      <c r="AB8" s="891">
        <v>0</v>
      </c>
      <c r="AC8" s="891" t="s">
        <v>205</v>
      </c>
      <c r="AD8" s="891">
        <v>0</v>
      </c>
      <c r="AE8" s="891">
        <v>0</v>
      </c>
      <c r="AF8" s="891">
        <v>0</v>
      </c>
      <c r="AG8" s="891">
        <v>0</v>
      </c>
      <c r="AH8" s="891">
        <v>0</v>
      </c>
      <c r="AI8" s="891">
        <v>0</v>
      </c>
      <c r="AJ8" s="891">
        <v>0</v>
      </c>
      <c r="AK8" s="891">
        <v>0</v>
      </c>
      <c r="AL8" s="891">
        <v>0</v>
      </c>
      <c r="AM8" s="891">
        <v>0</v>
      </c>
      <c r="AN8" s="891">
        <v>0</v>
      </c>
      <c r="AO8" s="891">
        <v>0</v>
      </c>
      <c r="AP8" s="891">
        <v>0</v>
      </c>
      <c r="AQ8" s="891">
        <v>0</v>
      </c>
      <c r="AR8" s="891">
        <v>0</v>
      </c>
      <c r="AS8" s="891">
        <v>0</v>
      </c>
      <c r="AT8" s="891">
        <v>0</v>
      </c>
      <c r="AU8" s="891">
        <v>0</v>
      </c>
      <c r="AV8" s="891">
        <v>0</v>
      </c>
      <c r="AW8" s="891">
        <v>0</v>
      </c>
      <c r="AX8" s="891">
        <v>0</v>
      </c>
      <c r="AY8" s="891">
        <v>0</v>
      </c>
      <c r="AZ8" s="891">
        <v>0</v>
      </c>
      <c r="BA8" s="891">
        <v>0</v>
      </c>
      <c r="BB8" s="891">
        <v>0</v>
      </c>
      <c r="BC8" s="891">
        <v>0</v>
      </c>
      <c r="BD8" s="891">
        <v>0</v>
      </c>
      <c r="BE8" s="891">
        <v>0</v>
      </c>
      <c r="BF8" s="891">
        <v>0</v>
      </c>
      <c r="BG8" s="891">
        <v>0</v>
      </c>
      <c r="BH8" s="891">
        <v>0</v>
      </c>
      <c r="BI8" s="891">
        <v>0</v>
      </c>
      <c r="BJ8" s="891">
        <v>0</v>
      </c>
      <c r="BK8" s="891">
        <v>0</v>
      </c>
      <c r="BL8" s="891">
        <v>0</v>
      </c>
      <c r="BM8" s="891">
        <v>0</v>
      </c>
      <c r="BN8" s="891">
        <v>0</v>
      </c>
      <c r="BO8" s="891">
        <v>0</v>
      </c>
      <c r="BP8" s="891">
        <v>0</v>
      </c>
      <c r="BQ8" s="891">
        <v>0</v>
      </c>
    </row>
    <row r="9" spans="1:69">
      <c r="A9" s="892" t="s">
        <v>206</v>
      </c>
      <c r="B9" s="888" t="s">
        <v>203</v>
      </c>
      <c r="C9" s="893" t="s">
        <v>205</v>
      </c>
      <c r="D9" s="893" t="s">
        <v>205</v>
      </c>
      <c r="E9" s="893">
        <v>196.7</v>
      </c>
      <c r="F9" s="893">
        <v>0</v>
      </c>
      <c r="G9" s="893">
        <v>4074.51</v>
      </c>
      <c r="H9" s="893">
        <v>0</v>
      </c>
      <c r="I9" s="893">
        <v>1246.2</v>
      </c>
      <c r="J9" s="893">
        <v>0</v>
      </c>
      <c r="K9" s="893">
        <v>0</v>
      </c>
      <c r="L9" s="893">
        <v>505.81</v>
      </c>
      <c r="M9" s="893">
        <v>0</v>
      </c>
      <c r="N9" s="893">
        <v>0</v>
      </c>
      <c r="O9" s="893">
        <v>0</v>
      </c>
      <c r="P9" s="893">
        <v>0</v>
      </c>
      <c r="Q9" s="893">
        <v>0</v>
      </c>
      <c r="R9" s="893">
        <v>0</v>
      </c>
      <c r="S9" s="893">
        <v>0</v>
      </c>
      <c r="T9" s="893">
        <v>8730.32</v>
      </c>
      <c r="U9" s="893">
        <v>0</v>
      </c>
      <c r="V9" s="893">
        <v>0</v>
      </c>
      <c r="W9" s="893">
        <v>0</v>
      </c>
      <c r="X9" s="893">
        <v>0</v>
      </c>
      <c r="Y9" s="893">
        <v>0</v>
      </c>
      <c r="Z9" s="893">
        <v>0</v>
      </c>
      <c r="AA9" s="893">
        <v>0</v>
      </c>
      <c r="AB9" s="893">
        <v>35662.24</v>
      </c>
      <c r="AC9" s="893" t="s">
        <v>205</v>
      </c>
      <c r="AD9" s="893">
        <v>0</v>
      </c>
      <c r="AE9" s="893">
        <v>0</v>
      </c>
      <c r="AF9" s="893">
        <v>0</v>
      </c>
      <c r="AG9" s="893">
        <v>0</v>
      </c>
      <c r="AH9" s="893">
        <v>0</v>
      </c>
      <c r="AI9" s="893">
        <v>0</v>
      </c>
      <c r="AJ9" s="893">
        <v>0</v>
      </c>
      <c r="AK9" s="893">
        <v>0</v>
      </c>
      <c r="AL9" s="893">
        <v>0</v>
      </c>
      <c r="AM9" s="893">
        <v>0</v>
      </c>
      <c r="AN9" s="893">
        <v>86</v>
      </c>
      <c r="AO9" s="893">
        <v>2160.01</v>
      </c>
      <c r="AP9" s="893">
        <v>0</v>
      </c>
      <c r="AQ9" s="893">
        <v>0</v>
      </c>
      <c r="AR9" s="893">
        <v>0</v>
      </c>
      <c r="AS9" s="893">
        <v>0</v>
      </c>
      <c r="AT9" s="893">
        <v>0</v>
      </c>
      <c r="AU9" s="893">
        <v>0</v>
      </c>
      <c r="AV9" s="893">
        <v>0</v>
      </c>
      <c r="AW9" s="893">
        <v>0</v>
      </c>
      <c r="AX9" s="893">
        <v>0</v>
      </c>
      <c r="AY9" s="893">
        <v>0</v>
      </c>
      <c r="AZ9" s="893">
        <v>783.85</v>
      </c>
      <c r="BA9" s="893">
        <v>0</v>
      </c>
      <c r="BB9" s="893">
        <v>41.99</v>
      </c>
      <c r="BC9" s="893">
        <v>0</v>
      </c>
      <c r="BD9" s="893">
        <v>0</v>
      </c>
      <c r="BE9" s="893">
        <v>0</v>
      </c>
      <c r="BF9" s="893">
        <v>69377.29</v>
      </c>
      <c r="BG9" s="893">
        <v>6288.78</v>
      </c>
      <c r="BH9" s="893">
        <v>164894.48</v>
      </c>
      <c r="BI9" s="893">
        <v>10325.03</v>
      </c>
      <c r="BJ9" s="893">
        <v>0</v>
      </c>
      <c r="BK9" s="893">
        <v>0</v>
      </c>
      <c r="BL9" s="893">
        <v>0</v>
      </c>
      <c r="BM9" s="893">
        <v>0</v>
      </c>
      <c r="BN9" s="893">
        <v>0</v>
      </c>
      <c r="BO9" s="893">
        <v>26241.61</v>
      </c>
      <c r="BP9" s="893">
        <v>9179.22</v>
      </c>
      <c r="BQ9" s="893">
        <v>319.96</v>
      </c>
    </row>
    <row r="10" spans="1:69">
      <c r="A10" s="894" t="s">
        <v>207</v>
      </c>
      <c r="B10" s="888" t="s">
        <v>203</v>
      </c>
      <c r="C10" s="895" t="s">
        <v>205</v>
      </c>
      <c r="D10" s="895" t="s">
        <v>205</v>
      </c>
      <c r="E10" s="895">
        <v>28.09</v>
      </c>
      <c r="F10" s="895">
        <v>0</v>
      </c>
      <c r="G10" s="895">
        <v>365.3</v>
      </c>
      <c r="H10" s="895">
        <v>0</v>
      </c>
      <c r="I10" s="895">
        <v>0</v>
      </c>
      <c r="J10" s="895">
        <v>0</v>
      </c>
      <c r="K10" s="895">
        <v>0</v>
      </c>
      <c r="L10" s="895">
        <v>56.19</v>
      </c>
      <c r="M10" s="895">
        <v>0</v>
      </c>
      <c r="N10" s="895">
        <v>0</v>
      </c>
      <c r="O10" s="895">
        <v>0</v>
      </c>
      <c r="P10" s="895">
        <v>0</v>
      </c>
      <c r="Q10" s="895">
        <v>0</v>
      </c>
      <c r="R10" s="895">
        <v>0</v>
      </c>
      <c r="S10" s="895">
        <v>0</v>
      </c>
      <c r="T10" s="895">
        <v>0</v>
      </c>
      <c r="U10" s="895">
        <v>0</v>
      </c>
      <c r="V10" s="895">
        <v>0</v>
      </c>
      <c r="W10" s="895">
        <v>0</v>
      </c>
      <c r="X10" s="895">
        <v>0</v>
      </c>
      <c r="Y10" s="895">
        <v>0</v>
      </c>
      <c r="Z10" s="895">
        <v>0</v>
      </c>
      <c r="AA10" s="895">
        <v>0</v>
      </c>
      <c r="AB10" s="895">
        <v>2907.98</v>
      </c>
      <c r="AC10" s="895" t="s">
        <v>205</v>
      </c>
      <c r="AD10" s="895">
        <v>0</v>
      </c>
      <c r="AE10" s="895">
        <v>0</v>
      </c>
      <c r="AF10" s="895">
        <v>0</v>
      </c>
      <c r="AG10" s="895">
        <v>0</v>
      </c>
      <c r="AH10" s="895">
        <v>0</v>
      </c>
      <c r="AI10" s="895">
        <v>0</v>
      </c>
      <c r="AJ10" s="895">
        <v>0</v>
      </c>
      <c r="AK10" s="895">
        <v>0</v>
      </c>
      <c r="AL10" s="895">
        <v>0</v>
      </c>
      <c r="AM10" s="895">
        <v>0</v>
      </c>
      <c r="AN10" s="895">
        <v>0</v>
      </c>
      <c r="AO10" s="895">
        <v>39.98</v>
      </c>
      <c r="AP10" s="895">
        <v>0</v>
      </c>
      <c r="AQ10" s="895">
        <v>0</v>
      </c>
      <c r="AR10" s="895">
        <v>0</v>
      </c>
      <c r="AS10" s="895">
        <v>0</v>
      </c>
      <c r="AT10" s="895">
        <v>0</v>
      </c>
      <c r="AU10" s="895">
        <v>0</v>
      </c>
      <c r="AV10" s="895">
        <v>0</v>
      </c>
      <c r="AW10" s="895">
        <v>0</v>
      </c>
      <c r="AX10" s="895">
        <v>0</v>
      </c>
      <c r="AY10" s="895">
        <v>0</v>
      </c>
      <c r="AZ10" s="895">
        <v>0</v>
      </c>
      <c r="BA10" s="895">
        <v>0</v>
      </c>
      <c r="BB10" s="895">
        <v>0</v>
      </c>
      <c r="BC10" s="895">
        <v>0</v>
      </c>
      <c r="BD10" s="895">
        <v>0</v>
      </c>
      <c r="BE10" s="895">
        <v>0</v>
      </c>
      <c r="BF10" s="895">
        <v>5195.74</v>
      </c>
      <c r="BG10" s="895">
        <v>0</v>
      </c>
      <c r="BH10" s="895">
        <v>9095.66</v>
      </c>
      <c r="BI10" s="895">
        <v>118.99</v>
      </c>
      <c r="BJ10" s="895">
        <v>0</v>
      </c>
      <c r="BK10" s="895">
        <v>0</v>
      </c>
      <c r="BL10" s="895">
        <v>0</v>
      </c>
      <c r="BM10" s="895">
        <v>0</v>
      </c>
      <c r="BN10" s="895">
        <v>0</v>
      </c>
      <c r="BO10" s="895">
        <v>383.39</v>
      </c>
      <c r="BP10" s="895">
        <v>118.99</v>
      </c>
      <c r="BQ10" s="895">
        <v>0</v>
      </c>
    </row>
    <row r="11" spans="1:69">
      <c r="A11" s="894" t="s">
        <v>208</v>
      </c>
      <c r="B11" s="888" t="s">
        <v>203</v>
      </c>
      <c r="C11" s="893" t="s">
        <v>205</v>
      </c>
      <c r="D11" s="893" t="s">
        <v>205</v>
      </c>
      <c r="E11" s="893">
        <v>0</v>
      </c>
      <c r="F11" s="893">
        <v>0</v>
      </c>
      <c r="G11" s="893">
        <v>0</v>
      </c>
      <c r="H11" s="893">
        <v>0</v>
      </c>
      <c r="I11" s="893">
        <v>0</v>
      </c>
      <c r="J11" s="893">
        <v>0</v>
      </c>
      <c r="K11" s="893">
        <v>0</v>
      </c>
      <c r="L11" s="893">
        <v>0</v>
      </c>
      <c r="M11" s="893">
        <v>0</v>
      </c>
      <c r="N11" s="893">
        <v>0</v>
      </c>
      <c r="O11" s="893">
        <v>0</v>
      </c>
      <c r="P11" s="893">
        <v>0</v>
      </c>
      <c r="Q11" s="893">
        <v>0</v>
      </c>
      <c r="R11" s="893">
        <v>0</v>
      </c>
      <c r="S11" s="893">
        <v>0</v>
      </c>
      <c r="T11" s="893">
        <v>3254.36</v>
      </c>
      <c r="U11" s="893">
        <v>0</v>
      </c>
      <c r="V11" s="893">
        <v>0</v>
      </c>
      <c r="W11" s="893">
        <v>0</v>
      </c>
      <c r="X11" s="893">
        <v>0</v>
      </c>
      <c r="Y11" s="893">
        <v>0</v>
      </c>
      <c r="Z11" s="893">
        <v>0</v>
      </c>
      <c r="AA11" s="893">
        <v>0</v>
      </c>
      <c r="AB11" s="893">
        <v>8965.95</v>
      </c>
      <c r="AC11" s="893" t="s">
        <v>205</v>
      </c>
      <c r="AD11" s="893">
        <v>0</v>
      </c>
      <c r="AE11" s="893">
        <v>0</v>
      </c>
      <c r="AF11" s="893">
        <v>0</v>
      </c>
      <c r="AG11" s="893">
        <v>0</v>
      </c>
      <c r="AH11" s="893">
        <v>0</v>
      </c>
      <c r="AI11" s="893">
        <v>0</v>
      </c>
      <c r="AJ11" s="893">
        <v>0</v>
      </c>
      <c r="AK11" s="893">
        <v>0</v>
      </c>
      <c r="AL11" s="893">
        <v>0</v>
      </c>
      <c r="AM11" s="893">
        <v>0</v>
      </c>
      <c r="AN11" s="893">
        <v>0</v>
      </c>
      <c r="AO11" s="893">
        <v>80.01</v>
      </c>
      <c r="AP11" s="893">
        <v>0</v>
      </c>
      <c r="AQ11" s="893">
        <v>0</v>
      </c>
      <c r="AR11" s="893">
        <v>0</v>
      </c>
      <c r="AS11" s="893">
        <v>0</v>
      </c>
      <c r="AT11" s="893">
        <v>0</v>
      </c>
      <c r="AU11" s="893">
        <v>0</v>
      </c>
      <c r="AV11" s="893">
        <v>0</v>
      </c>
      <c r="AW11" s="893">
        <v>0</v>
      </c>
      <c r="AX11" s="893">
        <v>0</v>
      </c>
      <c r="AY11" s="893">
        <v>0</v>
      </c>
      <c r="AZ11" s="893">
        <v>0</v>
      </c>
      <c r="BA11" s="893">
        <v>0</v>
      </c>
      <c r="BB11" s="893">
        <v>0</v>
      </c>
      <c r="BC11" s="893">
        <v>0</v>
      </c>
      <c r="BD11" s="893">
        <v>0</v>
      </c>
      <c r="BE11" s="893">
        <v>0</v>
      </c>
      <c r="BF11" s="893">
        <v>13156.77</v>
      </c>
      <c r="BG11" s="893">
        <v>2134.6</v>
      </c>
      <c r="BH11" s="893">
        <v>30190.26</v>
      </c>
      <c r="BI11" s="893">
        <v>0</v>
      </c>
      <c r="BJ11" s="893">
        <v>0</v>
      </c>
      <c r="BK11" s="893">
        <v>0</v>
      </c>
      <c r="BL11" s="893">
        <v>0</v>
      </c>
      <c r="BM11" s="893">
        <v>0</v>
      </c>
      <c r="BN11" s="893">
        <v>0</v>
      </c>
      <c r="BO11" s="893">
        <v>2598.58</v>
      </c>
      <c r="BP11" s="893">
        <v>0</v>
      </c>
      <c r="BQ11" s="893">
        <v>0</v>
      </c>
    </row>
    <row r="12" spans="1:69">
      <c r="A12" s="894" t="s">
        <v>209</v>
      </c>
      <c r="B12" s="888" t="s">
        <v>203</v>
      </c>
      <c r="C12" s="895" t="s">
        <v>205</v>
      </c>
      <c r="D12" s="895" t="s">
        <v>205</v>
      </c>
      <c r="E12" s="895">
        <v>0</v>
      </c>
      <c r="F12" s="895">
        <v>0</v>
      </c>
      <c r="G12" s="895">
        <v>0</v>
      </c>
      <c r="H12" s="895">
        <v>0</v>
      </c>
      <c r="I12" s="895">
        <v>0</v>
      </c>
      <c r="J12" s="895">
        <v>0</v>
      </c>
      <c r="K12" s="895">
        <v>0</v>
      </c>
      <c r="L12" s="895">
        <v>0</v>
      </c>
      <c r="M12" s="895">
        <v>0</v>
      </c>
      <c r="N12" s="895">
        <v>0</v>
      </c>
      <c r="O12" s="895">
        <v>0</v>
      </c>
      <c r="P12" s="895">
        <v>0</v>
      </c>
      <c r="Q12" s="895">
        <v>0</v>
      </c>
      <c r="R12" s="895">
        <v>0</v>
      </c>
      <c r="S12" s="895">
        <v>0</v>
      </c>
      <c r="T12" s="895">
        <v>0</v>
      </c>
      <c r="U12" s="895">
        <v>0</v>
      </c>
      <c r="V12" s="895">
        <v>0</v>
      </c>
      <c r="W12" s="895">
        <v>0</v>
      </c>
      <c r="X12" s="895">
        <v>0</v>
      </c>
      <c r="Y12" s="895">
        <v>0</v>
      </c>
      <c r="Z12" s="895">
        <v>0</v>
      </c>
      <c r="AA12" s="895">
        <v>0</v>
      </c>
      <c r="AB12" s="895">
        <v>1022.12</v>
      </c>
      <c r="AC12" s="895" t="s">
        <v>205</v>
      </c>
      <c r="AD12" s="895">
        <v>0</v>
      </c>
      <c r="AE12" s="895">
        <v>0</v>
      </c>
      <c r="AF12" s="895">
        <v>0</v>
      </c>
      <c r="AG12" s="895">
        <v>0</v>
      </c>
      <c r="AH12" s="895">
        <v>0</v>
      </c>
      <c r="AI12" s="895">
        <v>0</v>
      </c>
      <c r="AJ12" s="895">
        <v>0</v>
      </c>
      <c r="AK12" s="895">
        <v>0</v>
      </c>
      <c r="AL12" s="895">
        <v>0</v>
      </c>
      <c r="AM12" s="895">
        <v>0</v>
      </c>
      <c r="AN12" s="895">
        <v>0</v>
      </c>
      <c r="AO12" s="895">
        <v>0</v>
      </c>
      <c r="AP12" s="895">
        <v>0</v>
      </c>
      <c r="AQ12" s="895">
        <v>0</v>
      </c>
      <c r="AR12" s="895">
        <v>0</v>
      </c>
      <c r="AS12" s="895">
        <v>0</v>
      </c>
      <c r="AT12" s="895">
        <v>0</v>
      </c>
      <c r="AU12" s="895">
        <v>0</v>
      </c>
      <c r="AV12" s="895">
        <v>0</v>
      </c>
      <c r="AW12" s="895">
        <v>0</v>
      </c>
      <c r="AX12" s="895">
        <v>0</v>
      </c>
      <c r="AY12" s="895">
        <v>0</v>
      </c>
      <c r="AZ12" s="895">
        <v>0</v>
      </c>
      <c r="BA12" s="895">
        <v>0</v>
      </c>
      <c r="BB12" s="895">
        <v>0</v>
      </c>
      <c r="BC12" s="895">
        <v>0</v>
      </c>
      <c r="BD12" s="895">
        <v>0</v>
      </c>
      <c r="BE12" s="895">
        <v>0</v>
      </c>
      <c r="BF12" s="895">
        <v>1256.63</v>
      </c>
      <c r="BG12" s="895">
        <v>14.99</v>
      </c>
      <c r="BH12" s="895">
        <v>2421.52</v>
      </c>
      <c r="BI12" s="895">
        <v>0</v>
      </c>
      <c r="BJ12" s="895">
        <v>0</v>
      </c>
      <c r="BK12" s="895">
        <v>0</v>
      </c>
      <c r="BL12" s="895">
        <v>0</v>
      </c>
      <c r="BM12" s="895">
        <v>0</v>
      </c>
      <c r="BN12" s="895">
        <v>0</v>
      </c>
      <c r="BO12" s="895">
        <v>127.78</v>
      </c>
      <c r="BP12" s="895">
        <v>0</v>
      </c>
      <c r="BQ12" s="895">
        <v>0</v>
      </c>
    </row>
    <row r="13" spans="1:69">
      <c r="A13" s="894" t="s">
        <v>210</v>
      </c>
      <c r="B13" s="888" t="s">
        <v>203</v>
      </c>
      <c r="C13" s="893" t="s">
        <v>205</v>
      </c>
      <c r="D13" s="893" t="s">
        <v>205</v>
      </c>
      <c r="E13" s="893">
        <v>168.6</v>
      </c>
      <c r="F13" s="893">
        <v>0</v>
      </c>
      <c r="G13" s="893">
        <v>3652.98</v>
      </c>
      <c r="H13" s="893">
        <v>0</v>
      </c>
      <c r="I13" s="893">
        <v>1246.2</v>
      </c>
      <c r="J13" s="893">
        <v>0</v>
      </c>
      <c r="K13" s="893">
        <v>0</v>
      </c>
      <c r="L13" s="893">
        <v>449.62</v>
      </c>
      <c r="M13" s="893">
        <v>0</v>
      </c>
      <c r="N13" s="893">
        <v>0</v>
      </c>
      <c r="O13" s="893">
        <v>0</v>
      </c>
      <c r="P13" s="893">
        <v>0</v>
      </c>
      <c r="Q13" s="893">
        <v>0</v>
      </c>
      <c r="R13" s="893">
        <v>0</v>
      </c>
      <c r="S13" s="893">
        <v>0</v>
      </c>
      <c r="T13" s="893">
        <v>4325.17</v>
      </c>
      <c r="U13" s="893">
        <v>0</v>
      </c>
      <c r="V13" s="893">
        <v>0</v>
      </c>
      <c r="W13" s="893">
        <v>0</v>
      </c>
      <c r="X13" s="893">
        <v>0</v>
      </c>
      <c r="Y13" s="893">
        <v>0</v>
      </c>
      <c r="Z13" s="893">
        <v>0</v>
      </c>
      <c r="AA13" s="893">
        <v>0</v>
      </c>
      <c r="AB13" s="893">
        <v>2269.16</v>
      </c>
      <c r="AC13" s="893" t="s">
        <v>205</v>
      </c>
      <c r="AD13" s="893">
        <v>0</v>
      </c>
      <c r="AE13" s="893">
        <v>0</v>
      </c>
      <c r="AF13" s="893">
        <v>0</v>
      </c>
      <c r="AG13" s="893">
        <v>0</v>
      </c>
      <c r="AH13" s="893">
        <v>0</v>
      </c>
      <c r="AI13" s="893">
        <v>0</v>
      </c>
      <c r="AJ13" s="893">
        <v>0</v>
      </c>
      <c r="AK13" s="893">
        <v>0</v>
      </c>
      <c r="AL13" s="893">
        <v>0</v>
      </c>
      <c r="AM13" s="893">
        <v>0</v>
      </c>
      <c r="AN13" s="893">
        <v>0</v>
      </c>
      <c r="AO13" s="893">
        <v>1640.01</v>
      </c>
      <c r="AP13" s="893">
        <v>0</v>
      </c>
      <c r="AQ13" s="893">
        <v>0</v>
      </c>
      <c r="AR13" s="893">
        <v>0</v>
      </c>
      <c r="AS13" s="893">
        <v>0</v>
      </c>
      <c r="AT13" s="893">
        <v>0</v>
      </c>
      <c r="AU13" s="893">
        <v>0</v>
      </c>
      <c r="AV13" s="893">
        <v>0</v>
      </c>
      <c r="AW13" s="893">
        <v>0</v>
      </c>
      <c r="AX13" s="893">
        <v>0</v>
      </c>
      <c r="AY13" s="893">
        <v>0</v>
      </c>
      <c r="AZ13" s="893">
        <v>0</v>
      </c>
      <c r="BA13" s="893">
        <v>0</v>
      </c>
      <c r="BB13" s="893">
        <v>0</v>
      </c>
      <c r="BC13" s="893">
        <v>0</v>
      </c>
      <c r="BD13" s="893">
        <v>0</v>
      </c>
      <c r="BE13" s="893">
        <v>0</v>
      </c>
      <c r="BF13" s="893">
        <v>4544.02</v>
      </c>
      <c r="BG13" s="893">
        <v>0</v>
      </c>
      <c r="BH13" s="893">
        <v>20510.97</v>
      </c>
      <c r="BI13" s="893">
        <v>0</v>
      </c>
      <c r="BJ13" s="893">
        <v>0</v>
      </c>
      <c r="BK13" s="893">
        <v>0</v>
      </c>
      <c r="BL13" s="893">
        <v>0</v>
      </c>
      <c r="BM13" s="893">
        <v>0</v>
      </c>
      <c r="BN13" s="893">
        <v>0</v>
      </c>
      <c r="BO13" s="893">
        <v>2215.19</v>
      </c>
      <c r="BP13" s="893">
        <v>0</v>
      </c>
      <c r="BQ13" s="893">
        <v>0</v>
      </c>
    </row>
    <row r="14" spans="1:69">
      <c r="A14" s="894" t="s">
        <v>211</v>
      </c>
      <c r="B14" s="888" t="s">
        <v>203</v>
      </c>
      <c r="C14" s="895" t="s">
        <v>205</v>
      </c>
      <c r="D14" s="895" t="s">
        <v>205</v>
      </c>
      <c r="E14" s="895">
        <v>0</v>
      </c>
      <c r="F14" s="895">
        <v>0</v>
      </c>
      <c r="G14" s="895">
        <v>0</v>
      </c>
      <c r="H14" s="895">
        <v>0</v>
      </c>
      <c r="I14" s="895">
        <v>0</v>
      </c>
      <c r="J14" s="895">
        <v>0</v>
      </c>
      <c r="K14" s="895">
        <v>0</v>
      </c>
      <c r="L14" s="895">
        <v>0</v>
      </c>
      <c r="M14" s="895">
        <v>0</v>
      </c>
      <c r="N14" s="895">
        <v>0</v>
      </c>
      <c r="O14" s="895">
        <v>0</v>
      </c>
      <c r="P14" s="895">
        <v>0</v>
      </c>
      <c r="Q14" s="895">
        <v>0</v>
      </c>
      <c r="R14" s="895">
        <v>0</v>
      </c>
      <c r="S14" s="895">
        <v>0</v>
      </c>
      <c r="T14" s="895">
        <v>0</v>
      </c>
      <c r="U14" s="895">
        <v>0</v>
      </c>
      <c r="V14" s="895">
        <v>0</v>
      </c>
      <c r="W14" s="895">
        <v>0</v>
      </c>
      <c r="X14" s="895">
        <v>0</v>
      </c>
      <c r="Y14" s="895">
        <v>0</v>
      </c>
      <c r="Z14" s="895">
        <v>0</v>
      </c>
      <c r="AA14" s="895">
        <v>0</v>
      </c>
      <c r="AB14" s="895">
        <v>0</v>
      </c>
      <c r="AC14" s="895" t="s">
        <v>205</v>
      </c>
      <c r="AD14" s="895">
        <v>0</v>
      </c>
      <c r="AE14" s="895">
        <v>0</v>
      </c>
      <c r="AF14" s="895">
        <v>0</v>
      </c>
      <c r="AG14" s="895">
        <v>0</v>
      </c>
      <c r="AH14" s="895">
        <v>0</v>
      </c>
      <c r="AI14" s="895">
        <v>0</v>
      </c>
      <c r="AJ14" s="895">
        <v>0</v>
      </c>
      <c r="AK14" s="895">
        <v>0</v>
      </c>
      <c r="AL14" s="895">
        <v>0</v>
      </c>
      <c r="AM14" s="895">
        <v>0</v>
      </c>
      <c r="AN14" s="895">
        <v>0</v>
      </c>
      <c r="AO14" s="895">
        <v>0</v>
      </c>
      <c r="AP14" s="895">
        <v>0</v>
      </c>
      <c r="AQ14" s="895">
        <v>0</v>
      </c>
      <c r="AR14" s="895">
        <v>0</v>
      </c>
      <c r="AS14" s="895">
        <v>0</v>
      </c>
      <c r="AT14" s="895">
        <v>0</v>
      </c>
      <c r="AU14" s="895">
        <v>0</v>
      </c>
      <c r="AV14" s="895">
        <v>0</v>
      </c>
      <c r="AW14" s="895">
        <v>0</v>
      </c>
      <c r="AX14" s="895">
        <v>0</v>
      </c>
      <c r="AY14" s="895">
        <v>0</v>
      </c>
      <c r="AZ14" s="895">
        <v>0</v>
      </c>
      <c r="BA14" s="895">
        <v>0</v>
      </c>
      <c r="BB14" s="895">
        <v>0</v>
      </c>
      <c r="BC14" s="895">
        <v>0</v>
      </c>
      <c r="BD14" s="895">
        <v>0</v>
      </c>
      <c r="BE14" s="895">
        <v>0</v>
      </c>
      <c r="BF14" s="895">
        <v>0</v>
      </c>
      <c r="BG14" s="895">
        <v>0</v>
      </c>
      <c r="BH14" s="895">
        <v>0</v>
      </c>
      <c r="BI14" s="895">
        <v>0</v>
      </c>
      <c r="BJ14" s="895">
        <v>0</v>
      </c>
      <c r="BK14" s="895">
        <v>0</v>
      </c>
      <c r="BL14" s="895">
        <v>0</v>
      </c>
      <c r="BM14" s="895">
        <v>0</v>
      </c>
      <c r="BN14" s="895">
        <v>0</v>
      </c>
      <c r="BO14" s="895">
        <v>0</v>
      </c>
      <c r="BP14" s="895">
        <v>0</v>
      </c>
      <c r="BQ14" s="895">
        <v>0</v>
      </c>
    </row>
    <row r="15" spans="1:69">
      <c r="A15" s="894" t="s">
        <v>212</v>
      </c>
      <c r="B15" s="888" t="s">
        <v>203</v>
      </c>
      <c r="C15" s="893" t="s">
        <v>205</v>
      </c>
      <c r="D15" s="893" t="s">
        <v>205</v>
      </c>
      <c r="E15" s="893">
        <v>0</v>
      </c>
      <c r="F15" s="893">
        <v>0</v>
      </c>
      <c r="G15" s="893">
        <v>0</v>
      </c>
      <c r="H15" s="893">
        <v>0</v>
      </c>
      <c r="I15" s="893">
        <v>0</v>
      </c>
      <c r="J15" s="893">
        <v>0</v>
      </c>
      <c r="K15" s="893">
        <v>0</v>
      </c>
      <c r="L15" s="893">
        <v>0</v>
      </c>
      <c r="M15" s="893">
        <v>0</v>
      </c>
      <c r="N15" s="893">
        <v>0</v>
      </c>
      <c r="O15" s="893">
        <v>0</v>
      </c>
      <c r="P15" s="893">
        <v>0</v>
      </c>
      <c r="Q15" s="893">
        <v>0</v>
      </c>
      <c r="R15" s="893">
        <v>0</v>
      </c>
      <c r="S15" s="893">
        <v>0</v>
      </c>
      <c r="T15" s="893">
        <v>12.02</v>
      </c>
      <c r="U15" s="893">
        <v>0</v>
      </c>
      <c r="V15" s="893">
        <v>0</v>
      </c>
      <c r="W15" s="893">
        <v>0</v>
      </c>
      <c r="X15" s="893">
        <v>0</v>
      </c>
      <c r="Y15" s="893">
        <v>0</v>
      </c>
      <c r="Z15" s="893">
        <v>0</v>
      </c>
      <c r="AA15" s="893">
        <v>0</v>
      </c>
      <c r="AB15" s="893">
        <v>4217.99</v>
      </c>
      <c r="AC15" s="893" t="s">
        <v>205</v>
      </c>
      <c r="AD15" s="893">
        <v>0</v>
      </c>
      <c r="AE15" s="893">
        <v>0</v>
      </c>
      <c r="AF15" s="893">
        <v>0</v>
      </c>
      <c r="AG15" s="893">
        <v>0</v>
      </c>
      <c r="AH15" s="893">
        <v>0</v>
      </c>
      <c r="AI15" s="893">
        <v>0</v>
      </c>
      <c r="AJ15" s="893">
        <v>0</v>
      </c>
      <c r="AK15" s="893">
        <v>0</v>
      </c>
      <c r="AL15" s="893">
        <v>0</v>
      </c>
      <c r="AM15" s="893">
        <v>0</v>
      </c>
      <c r="AN15" s="893">
        <v>0</v>
      </c>
      <c r="AO15" s="893">
        <v>0</v>
      </c>
      <c r="AP15" s="893">
        <v>0</v>
      </c>
      <c r="AQ15" s="893">
        <v>0</v>
      </c>
      <c r="AR15" s="893">
        <v>0</v>
      </c>
      <c r="AS15" s="893">
        <v>0</v>
      </c>
      <c r="AT15" s="893">
        <v>0</v>
      </c>
      <c r="AU15" s="893">
        <v>0</v>
      </c>
      <c r="AV15" s="893">
        <v>0</v>
      </c>
      <c r="AW15" s="893">
        <v>0</v>
      </c>
      <c r="AX15" s="893">
        <v>0</v>
      </c>
      <c r="AY15" s="893">
        <v>0</v>
      </c>
      <c r="AZ15" s="893">
        <v>0</v>
      </c>
      <c r="BA15" s="893">
        <v>0</v>
      </c>
      <c r="BB15" s="893">
        <v>0</v>
      </c>
      <c r="BC15" s="893">
        <v>0</v>
      </c>
      <c r="BD15" s="893">
        <v>0</v>
      </c>
      <c r="BE15" s="893">
        <v>0</v>
      </c>
      <c r="BF15" s="893">
        <v>14874.28</v>
      </c>
      <c r="BG15" s="893">
        <v>537.88</v>
      </c>
      <c r="BH15" s="893">
        <v>26617.12</v>
      </c>
      <c r="BI15" s="893">
        <v>158.97</v>
      </c>
      <c r="BJ15" s="893">
        <v>0</v>
      </c>
      <c r="BK15" s="893">
        <v>0</v>
      </c>
      <c r="BL15" s="893">
        <v>0</v>
      </c>
      <c r="BM15" s="893">
        <v>0</v>
      </c>
      <c r="BN15" s="893">
        <v>0</v>
      </c>
      <c r="BO15" s="893">
        <v>6815.98</v>
      </c>
      <c r="BP15" s="893">
        <v>158.97</v>
      </c>
      <c r="BQ15" s="893">
        <v>0</v>
      </c>
    </row>
    <row r="16" spans="1:69">
      <c r="A16" s="894" t="s">
        <v>213</v>
      </c>
      <c r="B16" s="888" t="s">
        <v>203</v>
      </c>
      <c r="C16" s="895" t="s">
        <v>205</v>
      </c>
      <c r="D16" s="895" t="s">
        <v>205</v>
      </c>
      <c r="E16" s="895">
        <v>0</v>
      </c>
      <c r="F16" s="895">
        <v>0</v>
      </c>
      <c r="G16" s="895">
        <v>0</v>
      </c>
      <c r="H16" s="895">
        <v>0</v>
      </c>
      <c r="I16" s="895">
        <v>0</v>
      </c>
      <c r="J16" s="895">
        <v>0</v>
      </c>
      <c r="K16" s="895">
        <v>0</v>
      </c>
      <c r="L16" s="895">
        <v>0</v>
      </c>
      <c r="M16" s="895">
        <v>0</v>
      </c>
      <c r="N16" s="895">
        <v>0</v>
      </c>
      <c r="O16" s="895">
        <v>0</v>
      </c>
      <c r="P16" s="895">
        <v>0</v>
      </c>
      <c r="Q16" s="895">
        <v>0</v>
      </c>
      <c r="R16" s="895">
        <v>0</v>
      </c>
      <c r="S16" s="895">
        <v>0</v>
      </c>
      <c r="T16" s="895">
        <v>0</v>
      </c>
      <c r="U16" s="895">
        <v>0</v>
      </c>
      <c r="V16" s="895">
        <v>0</v>
      </c>
      <c r="W16" s="895">
        <v>0</v>
      </c>
      <c r="X16" s="895">
        <v>0</v>
      </c>
      <c r="Y16" s="895">
        <v>0</v>
      </c>
      <c r="Z16" s="895">
        <v>0</v>
      </c>
      <c r="AA16" s="895">
        <v>0</v>
      </c>
      <c r="AB16" s="895">
        <v>0</v>
      </c>
      <c r="AC16" s="895" t="s">
        <v>205</v>
      </c>
      <c r="AD16" s="895">
        <v>0</v>
      </c>
      <c r="AE16" s="895">
        <v>0</v>
      </c>
      <c r="AF16" s="895">
        <v>0</v>
      </c>
      <c r="AG16" s="895">
        <v>0</v>
      </c>
      <c r="AH16" s="895">
        <v>0</v>
      </c>
      <c r="AI16" s="895">
        <v>0</v>
      </c>
      <c r="AJ16" s="895">
        <v>0</v>
      </c>
      <c r="AK16" s="895">
        <v>0</v>
      </c>
      <c r="AL16" s="895">
        <v>0</v>
      </c>
      <c r="AM16" s="895">
        <v>0</v>
      </c>
      <c r="AN16" s="895">
        <v>0</v>
      </c>
      <c r="AO16" s="895">
        <v>0</v>
      </c>
      <c r="AP16" s="895">
        <v>0</v>
      </c>
      <c r="AQ16" s="895">
        <v>0</v>
      </c>
      <c r="AR16" s="895">
        <v>0</v>
      </c>
      <c r="AS16" s="895">
        <v>0</v>
      </c>
      <c r="AT16" s="895">
        <v>0</v>
      </c>
      <c r="AU16" s="895">
        <v>0</v>
      </c>
      <c r="AV16" s="895">
        <v>0</v>
      </c>
      <c r="AW16" s="895">
        <v>0</v>
      </c>
      <c r="AX16" s="895">
        <v>0</v>
      </c>
      <c r="AY16" s="895">
        <v>0</v>
      </c>
      <c r="AZ16" s="895">
        <v>0</v>
      </c>
      <c r="BA16" s="895">
        <v>0</v>
      </c>
      <c r="BB16" s="895">
        <v>0</v>
      </c>
      <c r="BC16" s="895">
        <v>0</v>
      </c>
      <c r="BD16" s="895">
        <v>0</v>
      </c>
      <c r="BE16" s="895">
        <v>0</v>
      </c>
      <c r="BF16" s="895">
        <v>0</v>
      </c>
      <c r="BG16" s="895">
        <v>0</v>
      </c>
      <c r="BH16" s="895">
        <v>0</v>
      </c>
      <c r="BI16" s="895">
        <v>0</v>
      </c>
      <c r="BJ16" s="895">
        <v>0</v>
      </c>
      <c r="BK16" s="895">
        <v>0</v>
      </c>
      <c r="BL16" s="895">
        <v>0</v>
      </c>
      <c r="BM16" s="895">
        <v>0</v>
      </c>
      <c r="BN16" s="895">
        <v>0</v>
      </c>
      <c r="BO16" s="895">
        <v>0</v>
      </c>
      <c r="BP16" s="895">
        <v>0</v>
      </c>
      <c r="BQ16" s="895">
        <v>0</v>
      </c>
    </row>
    <row r="17" spans="1:69">
      <c r="A17" s="894" t="s">
        <v>214</v>
      </c>
      <c r="B17" s="888" t="s">
        <v>203</v>
      </c>
      <c r="C17" s="893" t="s">
        <v>205</v>
      </c>
      <c r="D17" s="893" t="s">
        <v>205</v>
      </c>
      <c r="E17" s="893">
        <v>0</v>
      </c>
      <c r="F17" s="893">
        <v>0</v>
      </c>
      <c r="G17" s="893">
        <v>56.19</v>
      </c>
      <c r="H17" s="893">
        <v>0</v>
      </c>
      <c r="I17" s="893">
        <v>0</v>
      </c>
      <c r="J17" s="893">
        <v>0</v>
      </c>
      <c r="K17" s="893">
        <v>0</v>
      </c>
      <c r="L17" s="893">
        <v>0</v>
      </c>
      <c r="M17" s="893">
        <v>0</v>
      </c>
      <c r="N17" s="893">
        <v>0</v>
      </c>
      <c r="O17" s="893">
        <v>0</v>
      </c>
      <c r="P17" s="893">
        <v>0</v>
      </c>
      <c r="Q17" s="893">
        <v>0</v>
      </c>
      <c r="R17" s="893">
        <v>0</v>
      </c>
      <c r="S17" s="893">
        <v>0</v>
      </c>
      <c r="T17" s="893">
        <v>120.96</v>
      </c>
      <c r="U17" s="893">
        <v>0</v>
      </c>
      <c r="V17" s="893">
        <v>0</v>
      </c>
      <c r="W17" s="893">
        <v>0</v>
      </c>
      <c r="X17" s="893">
        <v>0</v>
      </c>
      <c r="Y17" s="893">
        <v>0</v>
      </c>
      <c r="Z17" s="893">
        <v>0</v>
      </c>
      <c r="AA17" s="893">
        <v>0</v>
      </c>
      <c r="AB17" s="893">
        <v>8115.69</v>
      </c>
      <c r="AC17" s="893" t="s">
        <v>205</v>
      </c>
      <c r="AD17" s="893">
        <v>0</v>
      </c>
      <c r="AE17" s="893">
        <v>0</v>
      </c>
      <c r="AF17" s="893">
        <v>0</v>
      </c>
      <c r="AG17" s="893">
        <v>0</v>
      </c>
      <c r="AH17" s="893">
        <v>0</v>
      </c>
      <c r="AI17" s="893">
        <v>0</v>
      </c>
      <c r="AJ17" s="893">
        <v>0</v>
      </c>
      <c r="AK17" s="893">
        <v>0</v>
      </c>
      <c r="AL17" s="893">
        <v>0</v>
      </c>
      <c r="AM17" s="893">
        <v>0</v>
      </c>
      <c r="AN17" s="893">
        <v>0</v>
      </c>
      <c r="AO17" s="893">
        <v>0</v>
      </c>
      <c r="AP17" s="893">
        <v>0</v>
      </c>
      <c r="AQ17" s="893">
        <v>0</v>
      </c>
      <c r="AR17" s="893">
        <v>0</v>
      </c>
      <c r="AS17" s="893">
        <v>0</v>
      </c>
      <c r="AT17" s="893">
        <v>0</v>
      </c>
      <c r="AU17" s="893">
        <v>0</v>
      </c>
      <c r="AV17" s="893">
        <v>0</v>
      </c>
      <c r="AW17" s="893">
        <v>0</v>
      </c>
      <c r="AX17" s="893">
        <v>0</v>
      </c>
      <c r="AY17" s="893">
        <v>0</v>
      </c>
      <c r="AZ17" s="893">
        <v>0</v>
      </c>
      <c r="BA17" s="893">
        <v>0</v>
      </c>
      <c r="BB17" s="893">
        <v>0</v>
      </c>
      <c r="BC17" s="893">
        <v>0</v>
      </c>
      <c r="BD17" s="893">
        <v>0</v>
      </c>
      <c r="BE17" s="893">
        <v>0</v>
      </c>
      <c r="BF17" s="893">
        <v>8367.91</v>
      </c>
      <c r="BG17" s="893">
        <v>188.95</v>
      </c>
      <c r="BH17" s="893">
        <v>21518.1</v>
      </c>
      <c r="BI17" s="893">
        <v>25</v>
      </c>
      <c r="BJ17" s="893">
        <v>0</v>
      </c>
      <c r="BK17" s="893">
        <v>0</v>
      </c>
      <c r="BL17" s="893">
        <v>0</v>
      </c>
      <c r="BM17" s="893">
        <v>0</v>
      </c>
      <c r="BN17" s="893">
        <v>0</v>
      </c>
      <c r="BO17" s="893">
        <v>4643.41</v>
      </c>
      <c r="BP17" s="893">
        <v>25</v>
      </c>
      <c r="BQ17" s="893">
        <v>0</v>
      </c>
    </row>
    <row r="18" spans="1:69">
      <c r="A18" s="894" t="s">
        <v>215</v>
      </c>
      <c r="B18" s="888" t="s">
        <v>203</v>
      </c>
      <c r="C18" s="895" t="s">
        <v>205</v>
      </c>
      <c r="D18" s="895" t="s">
        <v>205</v>
      </c>
      <c r="E18" s="895">
        <v>0</v>
      </c>
      <c r="F18" s="895">
        <v>0</v>
      </c>
      <c r="G18" s="895">
        <v>0</v>
      </c>
      <c r="H18" s="895">
        <v>0</v>
      </c>
      <c r="I18" s="895">
        <v>0</v>
      </c>
      <c r="J18" s="895">
        <v>0</v>
      </c>
      <c r="K18" s="895">
        <v>0</v>
      </c>
      <c r="L18" s="895">
        <v>0</v>
      </c>
      <c r="M18" s="895">
        <v>0</v>
      </c>
      <c r="N18" s="895">
        <v>0</v>
      </c>
      <c r="O18" s="895">
        <v>0</v>
      </c>
      <c r="P18" s="895">
        <v>0</v>
      </c>
      <c r="Q18" s="895">
        <v>0</v>
      </c>
      <c r="R18" s="895">
        <v>0</v>
      </c>
      <c r="S18" s="895">
        <v>0</v>
      </c>
      <c r="T18" s="895">
        <v>951.83</v>
      </c>
      <c r="U18" s="895">
        <v>0</v>
      </c>
      <c r="V18" s="895">
        <v>0</v>
      </c>
      <c r="W18" s="895">
        <v>0</v>
      </c>
      <c r="X18" s="895">
        <v>0</v>
      </c>
      <c r="Y18" s="895">
        <v>0</v>
      </c>
      <c r="Z18" s="895">
        <v>0</v>
      </c>
      <c r="AA18" s="895">
        <v>0</v>
      </c>
      <c r="AB18" s="895">
        <v>5192.43</v>
      </c>
      <c r="AC18" s="895" t="s">
        <v>205</v>
      </c>
      <c r="AD18" s="895">
        <v>0</v>
      </c>
      <c r="AE18" s="895">
        <v>0</v>
      </c>
      <c r="AF18" s="895">
        <v>0</v>
      </c>
      <c r="AG18" s="895">
        <v>0</v>
      </c>
      <c r="AH18" s="895">
        <v>0</v>
      </c>
      <c r="AI18" s="895">
        <v>0</v>
      </c>
      <c r="AJ18" s="895">
        <v>0</v>
      </c>
      <c r="AK18" s="895">
        <v>0</v>
      </c>
      <c r="AL18" s="895">
        <v>0</v>
      </c>
      <c r="AM18" s="895">
        <v>0</v>
      </c>
      <c r="AN18" s="895">
        <v>0</v>
      </c>
      <c r="AO18" s="895">
        <v>280.01</v>
      </c>
      <c r="AP18" s="895">
        <v>0</v>
      </c>
      <c r="AQ18" s="895">
        <v>0</v>
      </c>
      <c r="AR18" s="895">
        <v>0</v>
      </c>
      <c r="AS18" s="895">
        <v>0</v>
      </c>
      <c r="AT18" s="895">
        <v>0</v>
      </c>
      <c r="AU18" s="895">
        <v>0</v>
      </c>
      <c r="AV18" s="895">
        <v>0</v>
      </c>
      <c r="AW18" s="895">
        <v>0</v>
      </c>
      <c r="AX18" s="895">
        <v>0</v>
      </c>
      <c r="AY18" s="895">
        <v>0</v>
      </c>
      <c r="AZ18" s="895">
        <v>0</v>
      </c>
      <c r="BA18" s="895">
        <v>0</v>
      </c>
      <c r="BB18" s="895">
        <v>0</v>
      </c>
      <c r="BC18" s="895">
        <v>0</v>
      </c>
      <c r="BD18" s="895">
        <v>0</v>
      </c>
      <c r="BE18" s="895">
        <v>0</v>
      </c>
      <c r="BF18" s="895">
        <v>8634.35</v>
      </c>
      <c r="BG18" s="895">
        <v>3003.44</v>
      </c>
      <c r="BH18" s="895">
        <v>20410.82</v>
      </c>
      <c r="BI18" s="895">
        <v>1283.76</v>
      </c>
      <c r="BJ18" s="895">
        <v>0</v>
      </c>
      <c r="BK18" s="895">
        <v>0</v>
      </c>
      <c r="BL18" s="895">
        <v>0</v>
      </c>
      <c r="BM18" s="895">
        <v>0</v>
      </c>
      <c r="BN18" s="895">
        <v>0</v>
      </c>
      <c r="BO18" s="895">
        <v>1065</v>
      </c>
      <c r="BP18" s="895">
        <v>1283.76</v>
      </c>
      <c r="BQ18" s="895">
        <v>0</v>
      </c>
    </row>
    <row r="19" spans="1:69">
      <c r="A19" s="894" t="s">
        <v>216</v>
      </c>
      <c r="B19" s="888" t="s">
        <v>203</v>
      </c>
      <c r="C19" s="893" t="s">
        <v>205</v>
      </c>
      <c r="D19" s="893" t="s">
        <v>205</v>
      </c>
      <c r="E19" s="893">
        <v>0</v>
      </c>
      <c r="F19" s="893">
        <v>0</v>
      </c>
      <c r="G19" s="893">
        <v>0</v>
      </c>
      <c r="H19" s="893">
        <v>0</v>
      </c>
      <c r="I19" s="893">
        <v>0</v>
      </c>
      <c r="J19" s="893">
        <v>0</v>
      </c>
      <c r="K19" s="893">
        <v>0</v>
      </c>
      <c r="L19" s="893">
        <v>0</v>
      </c>
      <c r="M19" s="893">
        <v>0</v>
      </c>
      <c r="N19" s="893">
        <v>0</v>
      </c>
      <c r="O19" s="893">
        <v>0</v>
      </c>
      <c r="P19" s="893">
        <v>0</v>
      </c>
      <c r="Q19" s="893">
        <v>0</v>
      </c>
      <c r="R19" s="893">
        <v>0</v>
      </c>
      <c r="S19" s="893">
        <v>0</v>
      </c>
      <c r="T19" s="893">
        <v>0</v>
      </c>
      <c r="U19" s="893">
        <v>0</v>
      </c>
      <c r="V19" s="893">
        <v>0</v>
      </c>
      <c r="W19" s="893">
        <v>0</v>
      </c>
      <c r="X19" s="893">
        <v>0</v>
      </c>
      <c r="Y19" s="893">
        <v>0</v>
      </c>
      <c r="Z19" s="893">
        <v>0</v>
      </c>
      <c r="AA19" s="893">
        <v>0</v>
      </c>
      <c r="AB19" s="893">
        <v>0</v>
      </c>
      <c r="AC19" s="893" t="s">
        <v>205</v>
      </c>
      <c r="AD19" s="893">
        <v>0</v>
      </c>
      <c r="AE19" s="893">
        <v>0</v>
      </c>
      <c r="AF19" s="893">
        <v>0</v>
      </c>
      <c r="AG19" s="893">
        <v>0</v>
      </c>
      <c r="AH19" s="893">
        <v>0</v>
      </c>
      <c r="AI19" s="893">
        <v>0</v>
      </c>
      <c r="AJ19" s="893">
        <v>0</v>
      </c>
      <c r="AK19" s="893">
        <v>0</v>
      </c>
      <c r="AL19" s="893">
        <v>0</v>
      </c>
      <c r="AM19" s="893">
        <v>0</v>
      </c>
      <c r="AN19" s="893">
        <v>0</v>
      </c>
      <c r="AO19" s="893">
        <v>0</v>
      </c>
      <c r="AP19" s="893">
        <v>0</v>
      </c>
      <c r="AQ19" s="893">
        <v>0</v>
      </c>
      <c r="AR19" s="893">
        <v>0</v>
      </c>
      <c r="AS19" s="893">
        <v>0</v>
      </c>
      <c r="AT19" s="893">
        <v>0</v>
      </c>
      <c r="AU19" s="893">
        <v>0</v>
      </c>
      <c r="AV19" s="893">
        <v>0</v>
      </c>
      <c r="AW19" s="893">
        <v>0</v>
      </c>
      <c r="AX19" s="893">
        <v>0</v>
      </c>
      <c r="AY19" s="893">
        <v>0</v>
      </c>
      <c r="AZ19" s="893">
        <v>0</v>
      </c>
      <c r="BA19" s="893">
        <v>0</v>
      </c>
      <c r="BB19" s="893">
        <v>0</v>
      </c>
      <c r="BC19" s="893">
        <v>0</v>
      </c>
      <c r="BD19" s="893">
        <v>0</v>
      </c>
      <c r="BE19" s="893">
        <v>0</v>
      </c>
      <c r="BF19" s="893">
        <v>0</v>
      </c>
      <c r="BG19" s="893">
        <v>0</v>
      </c>
      <c r="BH19" s="893">
        <v>0</v>
      </c>
      <c r="BI19" s="893">
        <v>0</v>
      </c>
      <c r="BJ19" s="893">
        <v>0</v>
      </c>
      <c r="BK19" s="893">
        <v>0</v>
      </c>
      <c r="BL19" s="893">
        <v>0</v>
      </c>
      <c r="BM19" s="893">
        <v>0</v>
      </c>
      <c r="BN19" s="893">
        <v>0</v>
      </c>
      <c r="BO19" s="893">
        <v>0</v>
      </c>
      <c r="BP19" s="893">
        <v>0</v>
      </c>
      <c r="BQ19" s="893">
        <v>0</v>
      </c>
    </row>
    <row r="20" spans="1:69">
      <c r="A20" s="894" t="s">
        <v>217</v>
      </c>
      <c r="B20" s="888" t="s">
        <v>203</v>
      </c>
      <c r="C20" s="895" t="s">
        <v>205</v>
      </c>
      <c r="D20" s="895" t="s">
        <v>205</v>
      </c>
      <c r="E20" s="895">
        <v>0</v>
      </c>
      <c r="F20" s="895">
        <v>0</v>
      </c>
      <c r="G20" s="895">
        <v>0</v>
      </c>
      <c r="H20" s="895">
        <v>0</v>
      </c>
      <c r="I20" s="895">
        <v>0</v>
      </c>
      <c r="J20" s="895">
        <v>0</v>
      </c>
      <c r="K20" s="895">
        <v>0</v>
      </c>
      <c r="L20" s="895">
        <v>0</v>
      </c>
      <c r="M20" s="895">
        <v>0</v>
      </c>
      <c r="N20" s="895">
        <v>0</v>
      </c>
      <c r="O20" s="895">
        <v>0</v>
      </c>
      <c r="P20" s="895">
        <v>0</v>
      </c>
      <c r="Q20" s="895">
        <v>0</v>
      </c>
      <c r="R20" s="895">
        <v>0</v>
      </c>
      <c r="S20" s="895">
        <v>0</v>
      </c>
      <c r="T20" s="895">
        <v>0</v>
      </c>
      <c r="U20" s="895">
        <v>0</v>
      </c>
      <c r="V20" s="895">
        <v>0</v>
      </c>
      <c r="W20" s="895">
        <v>0</v>
      </c>
      <c r="X20" s="895">
        <v>0</v>
      </c>
      <c r="Y20" s="895">
        <v>0</v>
      </c>
      <c r="Z20" s="895">
        <v>0</v>
      </c>
      <c r="AA20" s="895">
        <v>0</v>
      </c>
      <c r="AB20" s="895">
        <v>603.74</v>
      </c>
      <c r="AC20" s="895" t="s">
        <v>205</v>
      </c>
      <c r="AD20" s="895">
        <v>0</v>
      </c>
      <c r="AE20" s="895">
        <v>0</v>
      </c>
      <c r="AF20" s="895">
        <v>0</v>
      </c>
      <c r="AG20" s="895">
        <v>0</v>
      </c>
      <c r="AH20" s="895">
        <v>0</v>
      </c>
      <c r="AI20" s="895">
        <v>0</v>
      </c>
      <c r="AJ20" s="895">
        <v>0</v>
      </c>
      <c r="AK20" s="895">
        <v>0</v>
      </c>
      <c r="AL20" s="895">
        <v>0</v>
      </c>
      <c r="AM20" s="895">
        <v>0</v>
      </c>
      <c r="AN20" s="895">
        <v>0</v>
      </c>
      <c r="AO20" s="895">
        <v>0</v>
      </c>
      <c r="AP20" s="895">
        <v>0</v>
      </c>
      <c r="AQ20" s="895">
        <v>0</v>
      </c>
      <c r="AR20" s="895">
        <v>0</v>
      </c>
      <c r="AS20" s="895">
        <v>0</v>
      </c>
      <c r="AT20" s="895">
        <v>0</v>
      </c>
      <c r="AU20" s="895">
        <v>0</v>
      </c>
      <c r="AV20" s="895">
        <v>0</v>
      </c>
      <c r="AW20" s="895">
        <v>0</v>
      </c>
      <c r="AX20" s="895">
        <v>0</v>
      </c>
      <c r="AY20" s="895">
        <v>0</v>
      </c>
      <c r="AZ20" s="895">
        <v>0</v>
      </c>
      <c r="BA20" s="895">
        <v>0</v>
      </c>
      <c r="BB20" s="895">
        <v>0</v>
      </c>
      <c r="BC20" s="895">
        <v>0</v>
      </c>
      <c r="BD20" s="895">
        <v>0</v>
      </c>
      <c r="BE20" s="895">
        <v>0</v>
      </c>
      <c r="BF20" s="895">
        <v>2272.01</v>
      </c>
      <c r="BG20" s="895">
        <v>12.98</v>
      </c>
      <c r="BH20" s="895">
        <v>9456.6</v>
      </c>
      <c r="BI20" s="895">
        <v>2776.48</v>
      </c>
      <c r="BJ20" s="895">
        <v>0</v>
      </c>
      <c r="BK20" s="895">
        <v>0</v>
      </c>
      <c r="BL20" s="895">
        <v>0</v>
      </c>
      <c r="BM20" s="895">
        <v>0</v>
      </c>
      <c r="BN20" s="895">
        <v>0</v>
      </c>
      <c r="BO20" s="895">
        <v>3791.4</v>
      </c>
      <c r="BP20" s="895">
        <v>2776.48</v>
      </c>
      <c r="BQ20" s="895">
        <v>0</v>
      </c>
    </row>
    <row r="21" spans="1:69">
      <c r="A21" s="894" t="s">
        <v>218</v>
      </c>
      <c r="B21" s="888" t="s">
        <v>203</v>
      </c>
      <c r="C21" s="893" t="s">
        <v>205</v>
      </c>
      <c r="D21" s="893" t="s">
        <v>205</v>
      </c>
      <c r="E21" s="893">
        <v>0</v>
      </c>
      <c r="F21" s="893">
        <v>0</v>
      </c>
      <c r="G21" s="893">
        <v>0</v>
      </c>
      <c r="H21" s="893">
        <v>0</v>
      </c>
      <c r="I21" s="893">
        <v>0</v>
      </c>
      <c r="J21" s="893">
        <v>0</v>
      </c>
      <c r="K21" s="893">
        <v>0</v>
      </c>
      <c r="L21" s="893">
        <v>0</v>
      </c>
      <c r="M21" s="893">
        <v>0</v>
      </c>
      <c r="N21" s="893">
        <v>0</v>
      </c>
      <c r="O21" s="893">
        <v>0</v>
      </c>
      <c r="P21" s="893">
        <v>0</v>
      </c>
      <c r="Q21" s="893">
        <v>0</v>
      </c>
      <c r="R21" s="893">
        <v>0</v>
      </c>
      <c r="S21" s="893">
        <v>0</v>
      </c>
      <c r="T21" s="893">
        <v>0</v>
      </c>
      <c r="U21" s="893">
        <v>0</v>
      </c>
      <c r="V21" s="893">
        <v>0</v>
      </c>
      <c r="W21" s="893">
        <v>0</v>
      </c>
      <c r="X21" s="893">
        <v>0</v>
      </c>
      <c r="Y21" s="893">
        <v>0</v>
      </c>
      <c r="Z21" s="893">
        <v>0</v>
      </c>
      <c r="AA21" s="893">
        <v>0</v>
      </c>
      <c r="AB21" s="893">
        <v>601.02</v>
      </c>
      <c r="AC21" s="893" t="s">
        <v>205</v>
      </c>
      <c r="AD21" s="893">
        <v>0</v>
      </c>
      <c r="AE21" s="893">
        <v>0</v>
      </c>
      <c r="AF21" s="893">
        <v>0</v>
      </c>
      <c r="AG21" s="893">
        <v>0</v>
      </c>
      <c r="AH21" s="893">
        <v>0</v>
      </c>
      <c r="AI21" s="893">
        <v>0</v>
      </c>
      <c r="AJ21" s="893">
        <v>0</v>
      </c>
      <c r="AK21" s="893">
        <v>0</v>
      </c>
      <c r="AL21" s="893">
        <v>0</v>
      </c>
      <c r="AM21" s="893">
        <v>0</v>
      </c>
      <c r="AN21" s="893">
        <v>0</v>
      </c>
      <c r="AO21" s="893">
        <v>0</v>
      </c>
      <c r="AP21" s="893">
        <v>0</v>
      </c>
      <c r="AQ21" s="893">
        <v>0</v>
      </c>
      <c r="AR21" s="893">
        <v>0</v>
      </c>
      <c r="AS21" s="893">
        <v>0</v>
      </c>
      <c r="AT21" s="893">
        <v>0</v>
      </c>
      <c r="AU21" s="893">
        <v>0</v>
      </c>
      <c r="AV21" s="893">
        <v>0</v>
      </c>
      <c r="AW21" s="893">
        <v>0</v>
      </c>
      <c r="AX21" s="893">
        <v>0</v>
      </c>
      <c r="AY21" s="893">
        <v>0</v>
      </c>
      <c r="AZ21" s="893">
        <v>0</v>
      </c>
      <c r="BA21" s="893">
        <v>0</v>
      </c>
      <c r="BB21" s="893">
        <v>0</v>
      </c>
      <c r="BC21" s="893">
        <v>0</v>
      </c>
      <c r="BD21" s="893">
        <v>0</v>
      </c>
      <c r="BE21" s="893">
        <v>0</v>
      </c>
      <c r="BF21" s="893">
        <v>957.77</v>
      </c>
      <c r="BG21" s="893">
        <v>19.01</v>
      </c>
      <c r="BH21" s="893">
        <v>2623.57</v>
      </c>
      <c r="BI21" s="893">
        <v>65.98</v>
      </c>
      <c r="BJ21" s="893">
        <v>0</v>
      </c>
      <c r="BK21" s="893">
        <v>0</v>
      </c>
      <c r="BL21" s="893">
        <v>0</v>
      </c>
      <c r="BM21" s="893">
        <v>0</v>
      </c>
      <c r="BN21" s="893">
        <v>0</v>
      </c>
      <c r="BO21" s="893">
        <v>979.79</v>
      </c>
      <c r="BP21" s="893">
        <v>65.98</v>
      </c>
      <c r="BQ21" s="893">
        <v>0</v>
      </c>
    </row>
    <row r="22" spans="1:69">
      <c r="A22" s="894" t="s">
        <v>219</v>
      </c>
      <c r="B22" s="888" t="s">
        <v>203</v>
      </c>
      <c r="C22" s="895" t="s">
        <v>205</v>
      </c>
      <c r="D22" s="895" t="s">
        <v>205</v>
      </c>
      <c r="E22" s="895">
        <v>0</v>
      </c>
      <c r="F22" s="895">
        <v>0</v>
      </c>
      <c r="G22" s="895">
        <v>0</v>
      </c>
      <c r="H22" s="895">
        <v>0</v>
      </c>
      <c r="I22" s="895">
        <v>0</v>
      </c>
      <c r="J22" s="895">
        <v>0</v>
      </c>
      <c r="K22" s="895">
        <v>0</v>
      </c>
      <c r="L22" s="895">
        <v>0</v>
      </c>
      <c r="M22" s="895">
        <v>0</v>
      </c>
      <c r="N22" s="895">
        <v>0</v>
      </c>
      <c r="O22" s="895">
        <v>0</v>
      </c>
      <c r="P22" s="895">
        <v>0</v>
      </c>
      <c r="Q22" s="895">
        <v>0</v>
      </c>
      <c r="R22" s="895">
        <v>0</v>
      </c>
      <c r="S22" s="895">
        <v>0</v>
      </c>
      <c r="T22" s="895">
        <v>65.98</v>
      </c>
      <c r="U22" s="895">
        <v>0</v>
      </c>
      <c r="V22" s="895">
        <v>0</v>
      </c>
      <c r="W22" s="895">
        <v>0</v>
      </c>
      <c r="X22" s="895">
        <v>0</v>
      </c>
      <c r="Y22" s="895">
        <v>0</v>
      </c>
      <c r="Z22" s="895">
        <v>0</v>
      </c>
      <c r="AA22" s="895">
        <v>0</v>
      </c>
      <c r="AB22" s="895">
        <v>1766.2</v>
      </c>
      <c r="AC22" s="895" t="s">
        <v>205</v>
      </c>
      <c r="AD22" s="895">
        <v>0</v>
      </c>
      <c r="AE22" s="895">
        <v>0</v>
      </c>
      <c r="AF22" s="895">
        <v>0</v>
      </c>
      <c r="AG22" s="895">
        <v>0</v>
      </c>
      <c r="AH22" s="895">
        <v>0</v>
      </c>
      <c r="AI22" s="895">
        <v>0</v>
      </c>
      <c r="AJ22" s="895">
        <v>0</v>
      </c>
      <c r="AK22" s="895">
        <v>0</v>
      </c>
      <c r="AL22" s="895">
        <v>0</v>
      </c>
      <c r="AM22" s="895">
        <v>0</v>
      </c>
      <c r="AN22" s="895">
        <v>86</v>
      </c>
      <c r="AO22" s="895">
        <v>119.99</v>
      </c>
      <c r="AP22" s="895">
        <v>0</v>
      </c>
      <c r="AQ22" s="895">
        <v>0</v>
      </c>
      <c r="AR22" s="895">
        <v>0</v>
      </c>
      <c r="AS22" s="895">
        <v>0</v>
      </c>
      <c r="AT22" s="895">
        <v>0</v>
      </c>
      <c r="AU22" s="895">
        <v>0</v>
      </c>
      <c r="AV22" s="895">
        <v>0</v>
      </c>
      <c r="AW22" s="895">
        <v>0</v>
      </c>
      <c r="AX22" s="895">
        <v>0</v>
      </c>
      <c r="AY22" s="895">
        <v>0</v>
      </c>
      <c r="AZ22" s="895">
        <v>783.85</v>
      </c>
      <c r="BA22" s="895">
        <v>0</v>
      </c>
      <c r="BB22" s="895">
        <v>41.99</v>
      </c>
      <c r="BC22" s="895">
        <v>0</v>
      </c>
      <c r="BD22" s="895">
        <v>0</v>
      </c>
      <c r="BE22" s="895">
        <v>0</v>
      </c>
      <c r="BF22" s="895">
        <v>10117.82</v>
      </c>
      <c r="BG22" s="895">
        <v>376.94</v>
      </c>
      <c r="BH22" s="895">
        <v>22049.82</v>
      </c>
      <c r="BI22" s="895">
        <v>5895.89</v>
      </c>
      <c r="BJ22" s="895">
        <v>0</v>
      </c>
      <c r="BK22" s="895">
        <v>0</v>
      </c>
      <c r="BL22" s="895">
        <v>0</v>
      </c>
      <c r="BM22" s="895">
        <v>0</v>
      </c>
      <c r="BN22" s="895">
        <v>0</v>
      </c>
      <c r="BO22" s="895">
        <v>3621</v>
      </c>
      <c r="BP22" s="895">
        <v>4750.09</v>
      </c>
      <c r="BQ22" s="895">
        <v>319.96</v>
      </c>
    </row>
    <row r="23" customFormat="1" ht="19.5" spans="1:69">
      <c r="A23" s="889" t="s">
        <v>220</v>
      </c>
      <c r="B23" s="890" t="s">
        <v>203</v>
      </c>
      <c r="C23" s="891" t="s">
        <v>205</v>
      </c>
      <c r="D23" s="891" t="s">
        <v>205</v>
      </c>
      <c r="E23" s="891">
        <v>0</v>
      </c>
      <c r="F23" s="891">
        <v>0</v>
      </c>
      <c r="G23" s="891">
        <v>0</v>
      </c>
      <c r="H23" s="891">
        <v>0</v>
      </c>
      <c r="I23" s="891">
        <v>0</v>
      </c>
      <c r="J23" s="891">
        <v>0</v>
      </c>
      <c r="K23" s="891">
        <v>0</v>
      </c>
      <c r="L23" s="891">
        <v>0</v>
      </c>
      <c r="M23" s="891">
        <v>0</v>
      </c>
      <c r="N23" s="891">
        <v>0</v>
      </c>
      <c r="O23" s="891">
        <v>0</v>
      </c>
      <c r="P23" s="891">
        <v>0</v>
      </c>
      <c r="Q23" s="891">
        <v>0</v>
      </c>
      <c r="R23" s="891">
        <v>0</v>
      </c>
      <c r="S23" s="891">
        <v>0</v>
      </c>
      <c r="T23" s="891">
        <v>0</v>
      </c>
      <c r="U23" s="891">
        <v>0</v>
      </c>
      <c r="V23" s="891">
        <v>0</v>
      </c>
      <c r="W23" s="891">
        <v>0</v>
      </c>
      <c r="X23" s="891">
        <v>0</v>
      </c>
      <c r="Y23" s="891">
        <v>0</v>
      </c>
      <c r="Z23" s="891">
        <v>0</v>
      </c>
      <c r="AA23" s="891">
        <v>0</v>
      </c>
      <c r="AB23" s="891">
        <v>0</v>
      </c>
      <c r="AC23" s="891" t="s">
        <v>205</v>
      </c>
      <c r="AD23" s="891">
        <v>0</v>
      </c>
      <c r="AE23" s="891">
        <v>0</v>
      </c>
      <c r="AF23" s="891">
        <v>0</v>
      </c>
      <c r="AG23" s="891">
        <v>0</v>
      </c>
      <c r="AH23" s="891">
        <v>0</v>
      </c>
      <c r="AI23" s="891">
        <v>0</v>
      </c>
      <c r="AJ23" s="891">
        <v>0</v>
      </c>
      <c r="AK23" s="891">
        <v>4139.99</v>
      </c>
      <c r="AL23" s="891">
        <v>0</v>
      </c>
      <c r="AM23" s="891">
        <v>0</v>
      </c>
      <c r="AN23" s="891">
        <v>0</v>
      </c>
      <c r="AO23" s="891">
        <v>0</v>
      </c>
      <c r="AP23" s="891">
        <v>220.02</v>
      </c>
      <c r="AQ23" s="891">
        <v>261.59</v>
      </c>
      <c r="AR23" s="891">
        <v>1260.02</v>
      </c>
      <c r="AS23" s="891">
        <v>12284.99</v>
      </c>
      <c r="AT23" s="891">
        <v>39.98</v>
      </c>
      <c r="AU23" s="891">
        <v>2335.98</v>
      </c>
      <c r="AV23" s="891">
        <v>1120.01</v>
      </c>
      <c r="AW23" s="891">
        <v>0</v>
      </c>
      <c r="AX23" s="891">
        <v>0</v>
      </c>
      <c r="AY23" s="891">
        <v>0</v>
      </c>
      <c r="AZ23" s="891">
        <v>0</v>
      </c>
      <c r="BA23" s="891">
        <v>0</v>
      </c>
      <c r="BB23" s="891">
        <v>0</v>
      </c>
      <c r="BC23" s="891">
        <v>0</v>
      </c>
      <c r="BD23" s="891">
        <v>0</v>
      </c>
      <c r="BE23" s="891">
        <v>0</v>
      </c>
      <c r="BF23" s="891">
        <v>0</v>
      </c>
      <c r="BG23" s="891">
        <v>0</v>
      </c>
      <c r="BH23" s="891">
        <v>21662.59</v>
      </c>
      <c r="BI23" s="891">
        <v>0</v>
      </c>
      <c r="BJ23" s="891">
        <v>0</v>
      </c>
      <c r="BK23" s="891">
        <v>0</v>
      </c>
      <c r="BL23" s="891">
        <v>0</v>
      </c>
      <c r="BM23" s="891">
        <v>0</v>
      </c>
      <c r="BN23" s="891">
        <v>0</v>
      </c>
      <c r="BO23" s="891">
        <v>0</v>
      </c>
      <c r="BP23" s="891">
        <v>0</v>
      </c>
      <c r="BQ23" s="891">
        <v>0</v>
      </c>
    </row>
    <row r="24" spans="1:1">
      <c r="A24" s="896" t="s">
        <v>283</v>
      </c>
    </row>
    <row r="25" spans="1:1">
      <c r="A25" s="897" t="s">
        <v>222</v>
      </c>
    </row>
    <row r="26" spans="1:2">
      <c r="A26" s="898" t="s">
        <v>223</v>
      </c>
      <c r="B26" s="897" t="s">
        <v>224</v>
      </c>
    </row>
    <row r="29" ht="13.1" spans="1:8">
      <c r="A29" s="899" t="s">
        <v>226</v>
      </c>
      <c r="H29" s="139" t="s">
        <v>227</v>
      </c>
    </row>
    <row r="30" ht="13.5" spans="1:27">
      <c r="A30" s="139" t="s">
        <v>206</v>
      </c>
      <c r="B30" s="139">
        <v>2010</v>
      </c>
      <c r="C30" s="900" t="s">
        <v>228</v>
      </c>
      <c r="D30" s="901">
        <f t="shared" ref="D30:D44" si="0">SUM(E9:H9,K9,C9)/1000</f>
        <v>4.27121</v>
      </c>
      <c r="E30" s="139" t="s">
        <v>229</v>
      </c>
      <c r="H30" s="902" t="s">
        <v>228</v>
      </c>
      <c r="I30" s="902" t="s">
        <v>230</v>
      </c>
      <c r="J30" s="902" t="s">
        <v>231</v>
      </c>
      <c r="K30" s="900" t="s">
        <v>232</v>
      </c>
      <c r="L30" s="900" t="s">
        <v>233</v>
      </c>
      <c r="M30" s="900" t="s">
        <v>234</v>
      </c>
      <c r="N30" s="900" t="s">
        <v>235</v>
      </c>
      <c r="O30" s="900" t="s">
        <v>236</v>
      </c>
      <c r="P30" s="900" t="s">
        <v>237</v>
      </c>
      <c r="Q30" s="900" t="s">
        <v>238</v>
      </c>
      <c r="R30" s="900" t="s">
        <v>239</v>
      </c>
      <c r="S30" s="900" t="s">
        <v>240</v>
      </c>
      <c r="T30" s="900" t="s">
        <v>241</v>
      </c>
      <c r="U30" s="900" t="s">
        <v>242</v>
      </c>
      <c r="V30" s="900" t="s">
        <v>243</v>
      </c>
      <c r="W30" s="900" t="s">
        <v>244</v>
      </c>
      <c r="X30" s="900" t="s">
        <v>245</v>
      </c>
      <c r="Y30" s="900" t="s">
        <v>246</v>
      </c>
      <c r="Z30" s="900" t="s">
        <v>247</v>
      </c>
      <c r="AA30" s="900" t="s">
        <v>248</v>
      </c>
    </row>
    <row r="31" ht="13.5" spans="1:27">
      <c r="A31" s="903" t="s">
        <v>207</v>
      </c>
      <c r="B31" s="139">
        <v>2010</v>
      </c>
      <c r="C31" s="900" t="s">
        <v>228</v>
      </c>
      <c r="D31" s="901">
        <f t="shared" si="0"/>
        <v>0.39339</v>
      </c>
      <c r="H31" s="139" t="s">
        <v>91</v>
      </c>
      <c r="I31" s="139" t="s">
        <v>98</v>
      </c>
      <c r="J31" s="139" t="s">
        <v>97</v>
      </c>
      <c r="K31" s="139" t="s">
        <v>57</v>
      </c>
      <c r="L31" s="139" t="s">
        <v>69</v>
      </c>
      <c r="M31" s="139" t="s">
        <v>71</v>
      </c>
      <c r="N31" s="139" t="s">
        <v>72</v>
      </c>
      <c r="O31" s="139" t="s">
        <v>77</v>
      </c>
      <c r="P31" s="139" t="s">
        <v>102</v>
      </c>
      <c r="Q31" s="139" t="s">
        <v>80</v>
      </c>
      <c r="R31" s="139" t="s">
        <v>86</v>
      </c>
      <c r="S31" s="139" t="s">
        <v>103</v>
      </c>
      <c r="T31" s="139" t="s">
        <v>59</v>
      </c>
      <c r="U31" s="139" t="s">
        <v>63</v>
      </c>
      <c r="V31" s="139" t="s">
        <v>64</v>
      </c>
      <c r="W31" s="139" t="s">
        <v>105</v>
      </c>
      <c r="X31" s="139" t="s">
        <v>107</v>
      </c>
      <c r="Y31" s="139" t="s">
        <v>111</v>
      </c>
      <c r="Z31" s="139" t="s">
        <v>65</v>
      </c>
      <c r="AA31" s="139" t="s">
        <v>62</v>
      </c>
    </row>
    <row r="32" ht="13.5" spans="1:24">
      <c r="A32" s="903" t="s">
        <v>208</v>
      </c>
      <c r="B32" s="139">
        <v>2010</v>
      </c>
      <c r="C32" s="900" t="s">
        <v>228</v>
      </c>
      <c r="D32" s="901">
        <f t="shared" si="0"/>
        <v>0</v>
      </c>
      <c r="H32" s="139" t="s">
        <v>92</v>
      </c>
      <c r="I32" s="139" t="s">
        <v>100</v>
      </c>
      <c r="J32" s="139" t="s">
        <v>99</v>
      </c>
      <c r="K32" s="139" t="s">
        <v>96</v>
      </c>
      <c r="L32" s="139" t="s">
        <v>70</v>
      </c>
      <c r="N32" s="139" t="s">
        <v>73</v>
      </c>
      <c r="P32" s="139" t="s">
        <v>67</v>
      </c>
      <c r="Q32" s="139" t="s">
        <v>81</v>
      </c>
      <c r="R32" s="139" t="s">
        <v>104</v>
      </c>
      <c r="W32" s="139" t="s">
        <v>106</v>
      </c>
      <c r="X32" s="139" t="s">
        <v>108</v>
      </c>
    </row>
    <row r="33" ht="13.5" spans="1:23">
      <c r="A33" s="903" t="s">
        <v>209</v>
      </c>
      <c r="B33" s="139">
        <v>2010</v>
      </c>
      <c r="C33" s="900" t="s">
        <v>228</v>
      </c>
      <c r="D33" s="901">
        <f t="shared" si="0"/>
        <v>0</v>
      </c>
      <c r="H33" s="139" t="s">
        <v>93</v>
      </c>
      <c r="I33" s="139" t="s">
        <v>101</v>
      </c>
      <c r="N33" s="139" t="s">
        <v>74</v>
      </c>
      <c r="P33" s="139" t="s">
        <v>79</v>
      </c>
      <c r="Q33" s="139" t="s">
        <v>82</v>
      </c>
      <c r="R33" s="139" t="s">
        <v>60</v>
      </c>
      <c r="W33" s="139" t="s">
        <v>87</v>
      </c>
    </row>
    <row r="34" ht="13.5" spans="1:23">
      <c r="A34" s="903" t="s">
        <v>210</v>
      </c>
      <c r="B34" s="139">
        <v>2010</v>
      </c>
      <c r="C34" s="900" t="s">
        <v>228</v>
      </c>
      <c r="D34" s="901">
        <f t="shared" si="0"/>
        <v>3.82158</v>
      </c>
      <c r="H34" s="139" t="s">
        <v>94</v>
      </c>
      <c r="I34" s="139" t="s">
        <v>109</v>
      </c>
      <c r="N34" s="139" t="s">
        <v>75</v>
      </c>
      <c r="P34" s="139" t="s">
        <v>83</v>
      </c>
      <c r="Q34" s="139" t="s">
        <v>84</v>
      </c>
      <c r="W34" s="139" t="s">
        <v>88</v>
      </c>
    </row>
    <row r="35" ht="13.5" spans="1:23">
      <c r="A35" s="903" t="s">
        <v>211</v>
      </c>
      <c r="B35" s="139">
        <v>2010</v>
      </c>
      <c r="C35" s="900" t="s">
        <v>228</v>
      </c>
      <c r="D35" s="901">
        <f t="shared" si="0"/>
        <v>0</v>
      </c>
      <c r="H35" s="139" t="s">
        <v>95</v>
      </c>
      <c r="N35" s="139" t="s">
        <v>76</v>
      </c>
      <c r="P35" s="139" t="s">
        <v>85</v>
      </c>
      <c r="W35" s="139" t="s">
        <v>110</v>
      </c>
    </row>
    <row r="36" ht="13.5" spans="1:23">
      <c r="A36" s="903" t="s">
        <v>212</v>
      </c>
      <c r="B36" s="139">
        <v>2010</v>
      </c>
      <c r="C36" s="900" t="s">
        <v>228</v>
      </c>
      <c r="D36" s="901">
        <f t="shared" si="0"/>
        <v>0</v>
      </c>
      <c r="N36" s="139" t="s">
        <v>78</v>
      </c>
      <c r="W36" s="139" t="s">
        <v>89</v>
      </c>
    </row>
    <row r="37" ht="13.5" spans="1:4">
      <c r="A37" s="903" t="s">
        <v>213</v>
      </c>
      <c r="B37" s="139">
        <v>2010</v>
      </c>
      <c r="C37" s="900" t="s">
        <v>228</v>
      </c>
      <c r="D37" s="901">
        <f t="shared" si="0"/>
        <v>0</v>
      </c>
    </row>
    <row r="38" ht="13.5" spans="1:4">
      <c r="A38" s="903" t="s">
        <v>214</v>
      </c>
      <c r="B38" s="139">
        <v>2010</v>
      </c>
      <c r="C38" s="900" t="s">
        <v>228</v>
      </c>
      <c r="D38" s="901">
        <f t="shared" si="0"/>
        <v>0.05619</v>
      </c>
    </row>
    <row r="39" ht="13.5" spans="1:4">
      <c r="A39" s="903" t="s">
        <v>215</v>
      </c>
      <c r="B39" s="139">
        <v>2010</v>
      </c>
      <c r="C39" s="900" t="s">
        <v>228</v>
      </c>
      <c r="D39" s="901">
        <f t="shared" si="0"/>
        <v>0</v>
      </c>
    </row>
    <row r="40" ht="13.5" spans="1:4">
      <c r="A40" s="903" t="s">
        <v>216</v>
      </c>
      <c r="B40" s="139">
        <v>2010</v>
      </c>
      <c r="C40" s="900" t="s">
        <v>228</v>
      </c>
      <c r="D40" s="901">
        <f t="shared" si="0"/>
        <v>0</v>
      </c>
    </row>
    <row r="41" ht="13.5" spans="1:4">
      <c r="A41" s="903" t="s">
        <v>217</v>
      </c>
      <c r="B41" s="139">
        <v>2010</v>
      </c>
      <c r="C41" s="900" t="s">
        <v>228</v>
      </c>
      <c r="D41" s="901">
        <f t="shared" si="0"/>
        <v>0</v>
      </c>
    </row>
    <row r="42" ht="13.5" spans="1:4">
      <c r="A42" s="903" t="s">
        <v>218</v>
      </c>
      <c r="B42" s="139">
        <v>2010</v>
      </c>
      <c r="C42" s="900" t="s">
        <v>228</v>
      </c>
      <c r="D42" s="901">
        <f t="shared" si="0"/>
        <v>0</v>
      </c>
    </row>
    <row r="43" ht="13.5" spans="1:4">
      <c r="A43" s="903" t="s">
        <v>219</v>
      </c>
      <c r="B43" s="139">
        <v>2010</v>
      </c>
      <c r="C43" s="900" t="s">
        <v>228</v>
      </c>
      <c r="D43" s="901">
        <f t="shared" si="0"/>
        <v>0</v>
      </c>
    </row>
    <row r="44" ht="13.5" spans="1:4">
      <c r="A44" s="904" t="s">
        <v>249</v>
      </c>
      <c r="B44" s="139">
        <v>2010</v>
      </c>
      <c r="C44" s="900" t="s">
        <v>228</v>
      </c>
      <c r="D44" s="901">
        <f t="shared" si="0"/>
        <v>0</v>
      </c>
    </row>
    <row r="45" ht="13.5" spans="1:5">
      <c r="A45" s="139" t="s">
        <v>206</v>
      </c>
      <c r="B45" s="139">
        <v>2010</v>
      </c>
      <c r="C45" s="900" t="s">
        <v>230</v>
      </c>
      <c r="D45" s="901">
        <f t="shared" ref="D45:D59" si="1">SUM(I9:J9,AA9)/1000</f>
        <v>1.2462</v>
      </c>
      <c r="E45" s="139" t="s">
        <v>250</v>
      </c>
    </row>
    <row r="46" ht="13.5" spans="1:4">
      <c r="A46" s="903" t="s">
        <v>207</v>
      </c>
      <c r="B46" s="139">
        <v>2010</v>
      </c>
      <c r="C46" s="900" t="s">
        <v>230</v>
      </c>
      <c r="D46" s="901">
        <f t="shared" si="1"/>
        <v>0</v>
      </c>
    </row>
    <row r="47" ht="13.5" spans="1:4">
      <c r="A47" s="903" t="s">
        <v>208</v>
      </c>
      <c r="B47" s="139">
        <v>2010</v>
      </c>
      <c r="C47" s="900" t="s">
        <v>230</v>
      </c>
      <c r="D47" s="901">
        <f t="shared" si="1"/>
        <v>0</v>
      </c>
    </row>
    <row r="48" ht="13.5" spans="1:4">
      <c r="A48" s="903" t="s">
        <v>209</v>
      </c>
      <c r="B48" s="139">
        <v>2010</v>
      </c>
      <c r="C48" s="900" t="s">
        <v>230</v>
      </c>
      <c r="D48" s="901">
        <f t="shared" si="1"/>
        <v>0</v>
      </c>
    </row>
    <row r="49" ht="13.5" spans="1:4">
      <c r="A49" s="903" t="s">
        <v>210</v>
      </c>
      <c r="B49" s="139">
        <v>2010</v>
      </c>
      <c r="C49" s="900" t="s">
        <v>230</v>
      </c>
      <c r="D49" s="901">
        <f t="shared" si="1"/>
        <v>1.2462</v>
      </c>
    </row>
    <row r="50" ht="13.5" spans="1:4">
      <c r="A50" s="903" t="s">
        <v>211</v>
      </c>
      <c r="B50" s="139">
        <v>2010</v>
      </c>
      <c r="C50" s="900" t="s">
        <v>230</v>
      </c>
      <c r="D50" s="901">
        <f t="shared" si="1"/>
        <v>0</v>
      </c>
    </row>
    <row r="51" ht="13.5" spans="1:4">
      <c r="A51" s="903" t="s">
        <v>212</v>
      </c>
      <c r="B51" s="139">
        <v>2010</v>
      </c>
      <c r="C51" s="900" t="s">
        <v>230</v>
      </c>
      <c r="D51" s="901">
        <f t="shared" si="1"/>
        <v>0</v>
      </c>
    </row>
    <row r="52" ht="13.5" spans="1:4">
      <c r="A52" s="903" t="s">
        <v>213</v>
      </c>
      <c r="B52" s="139">
        <v>2010</v>
      </c>
      <c r="C52" s="900" t="s">
        <v>230</v>
      </c>
      <c r="D52" s="901">
        <f t="shared" si="1"/>
        <v>0</v>
      </c>
    </row>
    <row r="53" ht="13.5" spans="1:4">
      <c r="A53" s="903" t="s">
        <v>214</v>
      </c>
      <c r="B53" s="139">
        <v>2010</v>
      </c>
      <c r="C53" s="900" t="s">
        <v>230</v>
      </c>
      <c r="D53" s="901">
        <f t="shared" si="1"/>
        <v>0</v>
      </c>
    </row>
    <row r="54" ht="13.5" spans="1:4">
      <c r="A54" s="903" t="s">
        <v>215</v>
      </c>
      <c r="B54" s="139">
        <v>2010</v>
      </c>
      <c r="C54" s="900" t="s">
        <v>230</v>
      </c>
      <c r="D54" s="901">
        <f t="shared" si="1"/>
        <v>0</v>
      </c>
    </row>
    <row r="55" ht="13.5" spans="1:4">
      <c r="A55" s="903" t="s">
        <v>216</v>
      </c>
      <c r="B55" s="139">
        <v>2010</v>
      </c>
      <c r="C55" s="900" t="s">
        <v>230</v>
      </c>
      <c r="D55" s="901">
        <f t="shared" si="1"/>
        <v>0</v>
      </c>
    </row>
    <row r="56" ht="13.5" spans="1:4">
      <c r="A56" s="903" t="s">
        <v>217</v>
      </c>
      <c r="B56" s="139">
        <v>2010</v>
      </c>
      <c r="C56" s="900" t="s">
        <v>230</v>
      </c>
      <c r="D56" s="901">
        <f t="shared" si="1"/>
        <v>0</v>
      </c>
    </row>
    <row r="57" ht="13.5" spans="1:4">
      <c r="A57" s="903" t="s">
        <v>218</v>
      </c>
      <c r="B57" s="139">
        <v>2010</v>
      </c>
      <c r="C57" s="900" t="s">
        <v>230</v>
      </c>
      <c r="D57" s="901">
        <f t="shared" si="1"/>
        <v>0</v>
      </c>
    </row>
    <row r="58" ht="13.5" spans="1:4">
      <c r="A58" s="903" t="s">
        <v>219</v>
      </c>
      <c r="B58" s="139">
        <v>2010</v>
      </c>
      <c r="C58" s="900" t="s">
        <v>230</v>
      </c>
      <c r="D58" s="901">
        <f t="shared" si="1"/>
        <v>0</v>
      </c>
    </row>
    <row r="59" ht="13.5" spans="1:4">
      <c r="A59" s="904" t="s">
        <v>249</v>
      </c>
      <c r="B59" s="139">
        <v>2010</v>
      </c>
      <c r="C59" s="900" t="s">
        <v>230</v>
      </c>
      <c r="D59" s="901">
        <f t="shared" si="1"/>
        <v>0</v>
      </c>
    </row>
    <row r="60" ht="13.5" spans="1:5">
      <c r="A60" s="139" t="s">
        <v>206</v>
      </c>
      <c r="B60" s="139">
        <v>2010</v>
      </c>
      <c r="C60" s="900" t="s">
        <v>231</v>
      </c>
      <c r="D60" s="901">
        <f t="shared" ref="D60:D74" si="2">SUM(N9:O9,D9)/1000</f>
        <v>0</v>
      </c>
      <c r="E60" s="139" t="s">
        <v>251</v>
      </c>
    </row>
    <row r="61" ht="13.5" spans="1:4">
      <c r="A61" s="903" t="s">
        <v>207</v>
      </c>
      <c r="B61" s="139">
        <v>2010</v>
      </c>
      <c r="C61" s="900" t="s">
        <v>231</v>
      </c>
      <c r="D61" s="901">
        <f t="shared" si="2"/>
        <v>0</v>
      </c>
    </row>
    <row r="62" ht="13.5" spans="1:4">
      <c r="A62" s="903" t="s">
        <v>208</v>
      </c>
      <c r="B62" s="139">
        <v>2010</v>
      </c>
      <c r="C62" s="900" t="s">
        <v>231</v>
      </c>
      <c r="D62" s="901">
        <f t="shared" si="2"/>
        <v>0</v>
      </c>
    </row>
    <row r="63" ht="13.5" spans="1:4">
      <c r="A63" s="903" t="s">
        <v>209</v>
      </c>
      <c r="B63" s="139">
        <v>2010</v>
      </c>
      <c r="C63" s="900" t="s">
        <v>231</v>
      </c>
      <c r="D63" s="901">
        <f t="shared" si="2"/>
        <v>0</v>
      </c>
    </row>
    <row r="64" ht="13.5" spans="1:4">
      <c r="A64" s="903" t="s">
        <v>210</v>
      </c>
      <c r="B64" s="139">
        <v>2010</v>
      </c>
      <c r="C64" s="900" t="s">
        <v>231</v>
      </c>
      <c r="D64" s="901">
        <f t="shared" si="2"/>
        <v>0</v>
      </c>
    </row>
    <row r="65" ht="13.5" spans="1:4">
      <c r="A65" s="903" t="s">
        <v>211</v>
      </c>
      <c r="B65" s="139">
        <v>2010</v>
      </c>
      <c r="C65" s="900" t="s">
        <v>231</v>
      </c>
      <c r="D65" s="901">
        <f t="shared" si="2"/>
        <v>0</v>
      </c>
    </row>
    <row r="66" ht="13.5" spans="1:4">
      <c r="A66" s="903" t="s">
        <v>212</v>
      </c>
      <c r="B66" s="139">
        <v>2010</v>
      </c>
      <c r="C66" s="900" t="s">
        <v>231</v>
      </c>
      <c r="D66" s="901">
        <f t="shared" si="2"/>
        <v>0</v>
      </c>
    </row>
    <row r="67" ht="13.5" spans="1:4">
      <c r="A67" s="903" t="s">
        <v>213</v>
      </c>
      <c r="B67" s="139">
        <v>2010</v>
      </c>
      <c r="C67" s="900" t="s">
        <v>231</v>
      </c>
      <c r="D67" s="901">
        <f t="shared" si="2"/>
        <v>0</v>
      </c>
    </row>
    <row r="68" ht="13.5" spans="1:4">
      <c r="A68" s="903" t="s">
        <v>214</v>
      </c>
      <c r="B68" s="139">
        <v>2010</v>
      </c>
      <c r="C68" s="900" t="s">
        <v>231</v>
      </c>
      <c r="D68" s="901">
        <f t="shared" si="2"/>
        <v>0</v>
      </c>
    </row>
    <row r="69" ht="13.5" spans="1:4">
      <c r="A69" s="903" t="s">
        <v>215</v>
      </c>
      <c r="B69" s="139">
        <v>2010</v>
      </c>
      <c r="C69" s="900" t="s">
        <v>231</v>
      </c>
      <c r="D69" s="901">
        <f t="shared" si="2"/>
        <v>0</v>
      </c>
    </row>
    <row r="70" ht="13.5" spans="1:4">
      <c r="A70" s="903" t="s">
        <v>216</v>
      </c>
      <c r="B70" s="139">
        <v>2010</v>
      </c>
      <c r="C70" s="900" t="s">
        <v>231</v>
      </c>
      <c r="D70" s="901">
        <f t="shared" si="2"/>
        <v>0</v>
      </c>
    </row>
    <row r="71" ht="13.5" spans="1:4">
      <c r="A71" s="903" t="s">
        <v>217</v>
      </c>
      <c r="B71" s="139">
        <v>2010</v>
      </c>
      <c r="C71" s="900" t="s">
        <v>231</v>
      </c>
      <c r="D71" s="901">
        <f t="shared" si="2"/>
        <v>0</v>
      </c>
    </row>
    <row r="72" ht="13.5" spans="1:4">
      <c r="A72" s="903" t="s">
        <v>218</v>
      </c>
      <c r="B72" s="139">
        <v>2010</v>
      </c>
      <c r="C72" s="900" t="s">
        <v>231</v>
      </c>
      <c r="D72" s="901">
        <f t="shared" si="2"/>
        <v>0</v>
      </c>
    </row>
    <row r="73" ht="13.5" spans="1:4">
      <c r="A73" s="903" t="s">
        <v>219</v>
      </c>
      <c r="B73" s="139">
        <v>2010</v>
      </c>
      <c r="C73" s="900" t="s">
        <v>231</v>
      </c>
      <c r="D73" s="901">
        <f t="shared" si="2"/>
        <v>0</v>
      </c>
    </row>
    <row r="74" ht="13.5" spans="1:4">
      <c r="A74" s="904" t="s">
        <v>249</v>
      </c>
      <c r="B74" s="139">
        <v>2010</v>
      </c>
      <c r="C74" s="900" t="s">
        <v>231</v>
      </c>
      <c r="D74" s="901">
        <f t="shared" si="2"/>
        <v>0</v>
      </c>
    </row>
    <row r="75" ht="13.5" spans="1:5">
      <c r="A75" s="139" t="s">
        <v>206</v>
      </c>
      <c r="B75" s="139">
        <v>2010</v>
      </c>
      <c r="C75" s="900" t="s">
        <v>232</v>
      </c>
      <c r="D75" s="901">
        <f t="shared" ref="D75:D89" si="3">SUM(L9:M9)/1000</f>
        <v>0.50581</v>
      </c>
      <c r="E75" s="139" t="s">
        <v>252</v>
      </c>
    </row>
    <row r="76" ht="13.5" spans="1:4">
      <c r="A76" s="903" t="s">
        <v>207</v>
      </c>
      <c r="B76" s="139">
        <v>2010</v>
      </c>
      <c r="C76" s="900" t="s">
        <v>232</v>
      </c>
      <c r="D76" s="901">
        <f t="shared" si="3"/>
        <v>0.05619</v>
      </c>
    </row>
    <row r="77" ht="13.5" spans="1:4">
      <c r="A77" s="903" t="s">
        <v>208</v>
      </c>
      <c r="B77" s="139">
        <v>2010</v>
      </c>
      <c r="C77" s="900" t="s">
        <v>232</v>
      </c>
      <c r="D77" s="901">
        <f t="shared" si="3"/>
        <v>0</v>
      </c>
    </row>
    <row r="78" ht="13.5" spans="1:4">
      <c r="A78" s="903" t="s">
        <v>209</v>
      </c>
      <c r="B78" s="139">
        <v>2010</v>
      </c>
      <c r="C78" s="900" t="s">
        <v>232</v>
      </c>
      <c r="D78" s="901">
        <f t="shared" si="3"/>
        <v>0</v>
      </c>
    </row>
    <row r="79" ht="13.5" spans="1:4">
      <c r="A79" s="903" t="s">
        <v>210</v>
      </c>
      <c r="B79" s="139">
        <v>2010</v>
      </c>
      <c r="C79" s="900" t="s">
        <v>232</v>
      </c>
      <c r="D79" s="901">
        <f t="shared" si="3"/>
        <v>0.44962</v>
      </c>
    </row>
    <row r="80" ht="13.5" spans="1:4">
      <c r="A80" s="903" t="s">
        <v>211</v>
      </c>
      <c r="B80" s="139">
        <v>2010</v>
      </c>
      <c r="C80" s="900" t="s">
        <v>232</v>
      </c>
      <c r="D80" s="901">
        <f t="shared" si="3"/>
        <v>0</v>
      </c>
    </row>
    <row r="81" ht="13.5" spans="1:4">
      <c r="A81" s="903" t="s">
        <v>212</v>
      </c>
      <c r="B81" s="139">
        <v>2010</v>
      </c>
      <c r="C81" s="900" t="s">
        <v>232</v>
      </c>
      <c r="D81" s="901">
        <f t="shared" si="3"/>
        <v>0</v>
      </c>
    </row>
    <row r="82" ht="13.5" spans="1:4">
      <c r="A82" s="903" t="s">
        <v>213</v>
      </c>
      <c r="B82" s="139">
        <v>2010</v>
      </c>
      <c r="C82" s="900" t="s">
        <v>232</v>
      </c>
      <c r="D82" s="901">
        <f t="shared" si="3"/>
        <v>0</v>
      </c>
    </row>
    <row r="83" ht="13.5" spans="1:4">
      <c r="A83" s="903" t="s">
        <v>214</v>
      </c>
      <c r="B83" s="139">
        <v>2010</v>
      </c>
      <c r="C83" s="900" t="s">
        <v>232</v>
      </c>
      <c r="D83" s="901">
        <f t="shared" si="3"/>
        <v>0</v>
      </c>
    </row>
    <row r="84" ht="13.5" spans="1:4">
      <c r="A84" s="903" t="s">
        <v>215</v>
      </c>
      <c r="B84" s="139">
        <v>2010</v>
      </c>
      <c r="C84" s="900" t="s">
        <v>232</v>
      </c>
      <c r="D84" s="901">
        <f t="shared" si="3"/>
        <v>0</v>
      </c>
    </row>
    <row r="85" ht="13.5" spans="1:4">
      <c r="A85" s="903" t="s">
        <v>216</v>
      </c>
      <c r="B85" s="139">
        <v>2010</v>
      </c>
      <c r="C85" s="900" t="s">
        <v>232</v>
      </c>
      <c r="D85" s="901">
        <f t="shared" si="3"/>
        <v>0</v>
      </c>
    </row>
    <row r="86" ht="13.5" spans="1:4">
      <c r="A86" s="903" t="s">
        <v>217</v>
      </c>
      <c r="B86" s="139">
        <v>2010</v>
      </c>
      <c r="C86" s="900" t="s">
        <v>232</v>
      </c>
      <c r="D86" s="901">
        <f t="shared" si="3"/>
        <v>0</v>
      </c>
    </row>
    <row r="87" ht="13.5" spans="1:4">
      <c r="A87" s="903" t="s">
        <v>218</v>
      </c>
      <c r="B87" s="139">
        <v>2010</v>
      </c>
      <c r="C87" s="900" t="s">
        <v>232</v>
      </c>
      <c r="D87" s="901">
        <f t="shared" si="3"/>
        <v>0</v>
      </c>
    </row>
    <row r="88" ht="13.5" spans="1:4">
      <c r="A88" s="903" t="s">
        <v>219</v>
      </c>
      <c r="B88" s="139">
        <v>2010</v>
      </c>
      <c r="C88" s="900" t="s">
        <v>232</v>
      </c>
      <c r="D88" s="901">
        <f t="shared" si="3"/>
        <v>0</v>
      </c>
    </row>
    <row r="89" ht="13.5" spans="1:4">
      <c r="A89" s="904" t="s">
        <v>249</v>
      </c>
      <c r="B89" s="139">
        <v>2010</v>
      </c>
      <c r="C89" s="900" t="s">
        <v>232</v>
      </c>
      <c r="D89" s="901">
        <f t="shared" si="3"/>
        <v>0</v>
      </c>
    </row>
    <row r="90" ht="13.5" spans="1:5">
      <c r="A90" s="139" t="s">
        <v>206</v>
      </c>
      <c r="B90" s="139">
        <v>2010</v>
      </c>
      <c r="C90" s="900" t="s">
        <v>233</v>
      </c>
      <c r="D90" s="901">
        <f t="shared" ref="D90:D104" si="4">SUM(AI9:AJ9)/1000</f>
        <v>0</v>
      </c>
      <c r="E90" s="139" t="s">
        <v>253</v>
      </c>
    </row>
    <row r="91" ht="13.5" spans="1:4">
      <c r="A91" s="903" t="s">
        <v>207</v>
      </c>
      <c r="B91" s="139">
        <v>2010</v>
      </c>
      <c r="C91" s="900" t="s">
        <v>233</v>
      </c>
      <c r="D91" s="901">
        <f t="shared" si="4"/>
        <v>0</v>
      </c>
    </row>
    <row r="92" ht="13.5" spans="1:4">
      <c r="A92" s="903" t="s">
        <v>208</v>
      </c>
      <c r="B92" s="139">
        <v>2010</v>
      </c>
      <c r="C92" s="900" t="s">
        <v>233</v>
      </c>
      <c r="D92" s="901">
        <f t="shared" si="4"/>
        <v>0</v>
      </c>
    </row>
    <row r="93" ht="13.5" spans="1:4">
      <c r="A93" s="903" t="s">
        <v>209</v>
      </c>
      <c r="B93" s="139">
        <v>2010</v>
      </c>
      <c r="C93" s="900" t="s">
        <v>233</v>
      </c>
      <c r="D93" s="901">
        <f t="shared" si="4"/>
        <v>0</v>
      </c>
    </row>
    <row r="94" ht="13.5" spans="1:4">
      <c r="A94" s="903" t="s">
        <v>210</v>
      </c>
      <c r="B94" s="139">
        <v>2010</v>
      </c>
      <c r="C94" s="900" t="s">
        <v>233</v>
      </c>
      <c r="D94" s="901">
        <f t="shared" si="4"/>
        <v>0</v>
      </c>
    </row>
    <row r="95" ht="13.5" spans="1:4">
      <c r="A95" s="903" t="s">
        <v>211</v>
      </c>
      <c r="B95" s="139">
        <v>2010</v>
      </c>
      <c r="C95" s="900" t="s">
        <v>233</v>
      </c>
      <c r="D95" s="901">
        <f t="shared" si="4"/>
        <v>0</v>
      </c>
    </row>
    <row r="96" ht="13.5" spans="1:4">
      <c r="A96" s="903" t="s">
        <v>212</v>
      </c>
      <c r="B96" s="139">
        <v>2010</v>
      </c>
      <c r="C96" s="900" t="s">
        <v>233</v>
      </c>
      <c r="D96" s="901">
        <f t="shared" si="4"/>
        <v>0</v>
      </c>
    </row>
    <row r="97" ht="13.5" spans="1:4">
      <c r="A97" s="903" t="s">
        <v>213</v>
      </c>
      <c r="B97" s="139">
        <v>2010</v>
      </c>
      <c r="C97" s="900" t="s">
        <v>233</v>
      </c>
      <c r="D97" s="901">
        <f t="shared" si="4"/>
        <v>0</v>
      </c>
    </row>
    <row r="98" ht="13.5" spans="1:4">
      <c r="A98" s="903" t="s">
        <v>214</v>
      </c>
      <c r="B98" s="139">
        <v>2010</v>
      </c>
      <c r="C98" s="900" t="s">
        <v>233</v>
      </c>
      <c r="D98" s="901">
        <f t="shared" si="4"/>
        <v>0</v>
      </c>
    </row>
    <row r="99" ht="13.5" spans="1:4">
      <c r="A99" s="903" t="s">
        <v>215</v>
      </c>
      <c r="B99" s="139">
        <v>2010</v>
      </c>
      <c r="C99" s="900" t="s">
        <v>233</v>
      </c>
      <c r="D99" s="901">
        <f t="shared" si="4"/>
        <v>0</v>
      </c>
    </row>
    <row r="100" ht="13.5" spans="1:4">
      <c r="A100" s="903" t="s">
        <v>216</v>
      </c>
      <c r="B100" s="139">
        <v>2010</v>
      </c>
      <c r="C100" s="900" t="s">
        <v>233</v>
      </c>
      <c r="D100" s="901">
        <f t="shared" si="4"/>
        <v>0</v>
      </c>
    </row>
    <row r="101" ht="13.5" spans="1:4">
      <c r="A101" s="903" t="s">
        <v>217</v>
      </c>
      <c r="B101" s="139">
        <v>2010</v>
      </c>
      <c r="C101" s="900" t="s">
        <v>233</v>
      </c>
      <c r="D101" s="901">
        <f t="shared" si="4"/>
        <v>0</v>
      </c>
    </row>
    <row r="102" ht="13.5" spans="1:4">
      <c r="A102" s="903" t="s">
        <v>218</v>
      </c>
      <c r="B102" s="139">
        <v>2010</v>
      </c>
      <c r="C102" s="900" t="s">
        <v>233</v>
      </c>
      <c r="D102" s="901">
        <f t="shared" si="4"/>
        <v>0</v>
      </c>
    </row>
    <row r="103" ht="13.5" spans="1:4">
      <c r="A103" s="903" t="s">
        <v>219</v>
      </c>
      <c r="B103" s="139">
        <v>2010</v>
      </c>
      <c r="C103" s="900" t="s">
        <v>233</v>
      </c>
      <c r="D103" s="901">
        <f t="shared" si="4"/>
        <v>0</v>
      </c>
    </row>
    <row r="104" ht="13.5" spans="1:4">
      <c r="A104" s="904" t="s">
        <v>249</v>
      </c>
      <c r="B104" s="139">
        <v>2010</v>
      </c>
      <c r="C104" s="900" t="s">
        <v>233</v>
      </c>
      <c r="D104" s="901">
        <f t="shared" si="4"/>
        <v>0</v>
      </c>
    </row>
    <row r="105" ht="13.5" spans="1:5">
      <c r="A105" s="139" t="s">
        <v>206</v>
      </c>
      <c r="B105" s="139">
        <v>2010</v>
      </c>
      <c r="C105" s="900" t="s">
        <v>234</v>
      </c>
      <c r="D105" s="901">
        <f>AK9/1000</f>
        <v>0</v>
      </c>
      <c r="E105" s="139" t="s">
        <v>254</v>
      </c>
    </row>
    <row r="106" ht="13.5" spans="1:4">
      <c r="A106" s="903" t="s">
        <v>207</v>
      </c>
      <c r="B106" s="139">
        <v>2010</v>
      </c>
      <c r="C106" s="900" t="s">
        <v>234</v>
      </c>
      <c r="D106" s="901">
        <f t="shared" ref="D106:D119" si="5">AK10/1000</f>
        <v>0</v>
      </c>
    </row>
    <row r="107" ht="13.5" spans="1:4">
      <c r="A107" s="903" t="s">
        <v>208</v>
      </c>
      <c r="B107" s="139">
        <v>2010</v>
      </c>
      <c r="C107" s="900" t="s">
        <v>234</v>
      </c>
      <c r="D107" s="901">
        <f t="shared" si="5"/>
        <v>0</v>
      </c>
    </row>
    <row r="108" ht="13.5" spans="1:4">
      <c r="A108" s="903" t="s">
        <v>209</v>
      </c>
      <c r="B108" s="139">
        <v>2010</v>
      </c>
      <c r="C108" s="900" t="s">
        <v>234</v>
      </c>
      <c r="D108" s="901">
        <f t="shared" si="5"/>
        <v>0</v>
      </c>
    </row>
    <row r="109" ht="13.5" spans="1:4">
      <c r="A109" s="903" t="s">
        <v>210</v>
      </c>
      <c r="B109" s="139">
        <v>2010</v>
      </c>
      <c r="C109" s="900" t="s">
        <v>234</v>
      </c>
      <c r="D109" s="901">
        <f t="shared" si="5"/>
        <v>0</v>
      </c>
    </row>
    <row r="110" ht="13.5" spans="1:4">
      <c r="A110" s="903" t="s">
        <v>211</v>
      </c>
      <c r="B110" s="139">
        <v>2010</v>
      </c>
      <c r="C110" s="900" t="s">
        <v>234</v>
      </c>
      <c r="D110" s="901">
        <f t="shared" si="5"/>
        <v>0</v>
      </c>
    </row>
    <row r="111" ht="13.5" spans="1:4">
      <c r="A111" s="903" t="s">
        <v>212</v>
      </c>
      <c r="B111" s="139">
        <v>2010</v>
      </c>
      <c r="C111" s="900" t="s">
        <v>234</v>
      </c>
      <c r="D111" s="901">
        <f t="shared" si="5"/>
        <v>0</v>
      </c>
    </row>
    <row r="112" ht="13.5" spans="1:4">
      <c r="A112" s="903" t="s">
        <v>213</v>
      </c>
      <c r="B112" s="139">
        <v>2010</v>
      </c>
      <c r="C112" s="900" t="s">
        <v>234</v>
      </c>
      <c r="D112" s="901">
        <f t="shared" si="5"/>
        <v>0</v>
      </c>
    </row>
    <row r="113" ht="13.5" spans="1:4">
      <c r="A113" s="903" t="s">
        <v>214</v>
      </c>
      <c r="B113" s="139">
        <v>2010</v>
      </c>
      <c r="C113" s="900" t="s">
        <v>234</v>
      </c>
      <c r="D113" s="901">
        <f t="shared" si="5"/>
        <v>0</v>
      </c>
    </row>
    <row r="114" ht="13.5" spans="1:4">
      <c r="A114" s="903" t="s">
        <v>215</v>
      </c>
      <c r="B114" s="139">
        <v>2010</v>
      </c>
      <c r="C114" s="900" t="s">
        <v>234</v>
      </c>
      <c r="D114" s="901">
        <f t="shared" si="5"/>
        <v>0</v>
      </c>
    </row>
    <row r="115" ht="13.5" spans="1:4">
      <c r="A115" s="903" t="s">
        <v>216</v>
      </c>
      <c r="B115" s="139">
        <v>2010</v>
      </c>
      <c r="C115" s="900" t="s">
        <v>234</v>
      </c>
      <c r="D115" s="901">
        <f t="shared" si="5"/>
        <v>0</v>
      </c>
    </row>
    <row r="116" ht="13.5" spans="1:4">
      <c r="A116" s="903" t="s">
        <v>217</v>
      </c>
      <c r="B116" s="139">
        <v>2010</v>
      </c>
      <c r="C116" s="900" t="s">
        <v>234</v>
      </c>
      <c r="D116" s="901">
        <f t="shared" si="5"/>
        <v>0</v>
      </c>
    </row>
    <row r="117" ht="13.5" spans="1:4">
      <c r="A117" s="903" t="s">
        <v>218</v>
      </c>
      <c r="B117" s="139">
        <v>2010</v>
      </c>
      <c r="C117" s="900" t="s">
        <v>234</v>
      </c>
      <c r="D117" s="901">
        <f t="shared" si="5"/>
        <v>0</v>
      </c>
    </row>
    <row r="118" ht="13.5" spans="1:4">
      <c r="A118" s="903" t="s">
        <v>219</v>
      </c>
      <c r="B118" s="139">
        <v>2010</v>
      </c>
      <c r="C118" s="900" t="s">
        <v>234</v>
      </c>
      <c r="D118" s="901">
        <f t="shared" si="5"/>
        <v>0</v>
      </c>
    </row>
    <row r="119" ht="13.5" spans="1:4">
      <c r="A119" s="904" t="s">
        <v>249</v>
      </c>
      <c r="B119" s="139">
        <v>2010</v>
      </c>
      <c r="C119" s="900" t="s">
        <v>234</v>
      </c>
      <c r="D119" s="901">
        <f t="shared" si="5"/>
        <v>4.13999</v>
      </c>
    </row>
    <row r="120" ht="13.5" spans="1:5">
      <c r="A120" s="139" t="s">
        <v>206</v>
      </c>
      <c r="B120" s="139">
        <v>2010</v>
      </c>
      <c r="C120" s="900" t="s">
        <v>235</v>
      </c>
      <c r="D120" s="901">
        <f t="shared" ref="D120:D134" si="6">SUM(AL9:AN9,BM9:BO9)/1000</f>
        <v>26.32761</v>
      </c>
      <c r="E120" s="139" t="s">
        <v>255</v>
      </c>
    </row>
    <row r="121" ht="13.5" spans="1:4">
      <c r="A121" s="903" t="s">
        <v>207</v>
      </c>
      <c r="B121" s="139">
        <v>2010</v>
      </c>
      <c r="C121" s="900" t="s">
        <v>235</v>
      </c>
      <c r="D121" s="901">
        <f t="shared" si="6"/>
        <v>0.38339</v>
      </c>
    </row>
    <row r="122" ht="13.5" spans="1:4">
      <c r="A122" s="903" t="s">
        <v>208</v>
      </c>
      <c r="B122" s="139">
        <v>2010</v>
      </c>
      <c r="C122" s="900" t="s">
        <v>235</v>
      </c>
      <c r="D122" s="901">
        <f t="shared" si="6"/>
        <v>2.59858</v>
      </c>
    </row>
    <row r="123" ht="13.5" spans="1:4">
      <c r="A123" s="903" t="s">
        <v>209</v>
      </c>
      <c r="B123" s="139">
        <v>2010</v>
      </c>
      <c r="C123" s="900" t="s">
        <v>235</v>
      </c>
      <c r="D123" s="901">
        <f t="shared" si="6"/>
        <v>0.12778</v>
      </c>
    </row>
    <row r="124" ht="13.5" spans="1:4">
      <c r="A124" s="903" t="s">
        <v>210</v>
      </c>
      <c r="B124" s="139">
        <v>2010</v>
      </c>
      <c r="C124" s="900" t="s">
        <v>235</v>
      </c>
      <c r="D124" s="901">
        <f t="shared" si="6"/>
        <v>2.21519</v>
      </c>
    </row>
    <row r="125" ht="13.5" spans="1:4">
      <c r="A125" s="903" t="s">
        <v>211</v>
      </c>
      <c r="B125" s="139">
        <v>2010</v>
      </c>
      <c r="C125" s="900" t="s">
        <v>235</v>
      </c>
      <c r="D125" s="901">
        <f t="shared" si="6"/>
        <v>0</v>
      </c>
    </row>
    <row r="126" ht="13.5" spans="1:4">
      <c r="A126" s="903" t="s">
        <v>212</v>
      </c>
      <c r="B126" s="139">
        <v>2010</v>
      </c>
      <c r="C126" s="900" t="s">
        <v>235</v>
      </c>
      <c r="D126" s="901">
        <f t="shared" si="6"/>
        <v>6.81598</v>
      </c>
    </row>
    <row r="127" ht="13.5" spans="1:4">
      <c r="A127" s="903" t="s">
        <v>213</v>
      </c>
      <c r="B127" s="139">
        <v>2010</v>
      </c>
      <c r="C127" s="900" t="s">
        <v>235</v>
      </c>
      <c r="D127" s="901">
        <f t="shared" si="6"/>
        <v>0</v>
      </c>
    </row>
    <row r="128" ht="13.5" spans="1:4">
      <c r="A128" s="903" t="s">
        <v>214</v>
      </c>
      <c r="B128" s="139">
        <v>2010</v>
      </c>
      <c r="C128" s="900" t="s">
        <v>235</v>
      </c>
      <c r="D128" s="901">
        <f t="shared" si="6"/>
        <v>4.64341</v>
      </c>
    </row>
    <row r="129" ht="13.5" spans="1:4">
      <c r="A129" s="903" t="s">
        <v>215</v>
      </c>
      <c r="B129" s="139">
        <v>2010</v>
      </c>
      <c r="C129" s="900" t="s">
        <v>235</v>
      </c>
      <c r="D129" s="901">
        <f t="shared" si="6"/>
        <v>1.065</v>
      </c>
    </row>
    <row r="130" ht="13.5" spans="1:4">
      <c r="A130" s="903" t="s">
        <v>216</v>
      </c>
      <c r="B130" s="139">
        <v>2010</v>
      </c>
      <c r="C130" s="900" t="s">
        <v>235</v>
      </c>
      <c r="D130" s="901">
        <f t="shared" si="6"/>
        <v>0</v>
      </c>
    </row>
    <row r="131" ht="13.5" spans="1:4">
      <c r="A131" s="903" t="s">
        <v>217</v>
      </c>
      <c r="B131" s="139">
        <v>2010</v>
      </c>
      <c r="C131" s="900" t="s">
        <v>235</v>
      </c>
      <c r="D131" s="901">
        <f t="shared" si="6"/>
        <v>3.7914</v>
      </c>
    </row>
    <row r="132" ht="13.5" spans="1:4">
      <c r="A132" s="903" t="s">
        <v>218</v>
      </c>
      <c r="B132" s="139">
        <v>2010</v>
      </c>
      <c r="C132" s="900" t="s">
        <v>235</v>
      </c>
      <c r="D132" s="901">
        <f t="shared" si="6"/>
        <v>0.97979</v>
      </c>
    </row>
    <row r="133" ht="13.5" spans="1:4">
      <c r="A133" s="903" t="s">
        <v>219</v>
      </c>
      <c r="B133" s="139">
        <v>2010</v>
      </c>
      <c r="C133" s="900" t="s">
        <v>235</v>
      </c>
      <c r="D133" s="901">
        <f t="shared" si="6"/>
        <v>3.707</v>
      </c>
    </row>
    <row r="134" ht="13.5" spans="1:4">
      <c r="A134" s="904" t="s">
        <v>249</v>
      </c>
      <c r="B134" s="139">
        <v>2010</v>
      </c>
      <c r="C134" s="900" t="s">
        <v>235</v>
      </c>
      <c r="D134" s="901">
        <f t="shared" si="6"/>
        <v>0</v>
      </c>
    </row>
    <row r="135" ht="13.5" spans="1:5">
      <c r="A135" s="139" t="s">
        <v>206</v>
      </c>
      <c r="B135" s="139">
        <v>2010</v>
      </c>
      <c r="C135" s="900" t="s">
        <v>236</v>
      </c>
      <c r="D135" s="901">
        <f>AP9/1000</f>
        <v>0</v>
      </c>
      <c r="E135" s="139" t="s">
        <v>256</v>
      </c>
    </row>
    <row r="136" ht="13.5" spans="1:4">
      <c r="A136" s="903" t="s">
        <v>207</v>
      </c>
      <c r="B136" s="139">
        <v>2010</v>
      </c>
      <c r="C136" s="900" t="s">
        <v>236</v>
      </c>
      <c r="D136" s="901">
        <f t="shared" ref="D136:D149" si="7">AP10/1000</f>
        <v>0</v>
      </c>
    </row>
    <row r="137" ht="13.5" spans="1:4">
      <c r="A137" s="903" t="s">
        <v>208</v>
      </c>
      <c r="B137" s="139">
        <v>2010</v>
      </c>
      <c r="C137" s="900" t="s">
        <v>236</v>
      </c>
      <c r="D137" s="901">
        <f t="shared" si="7"/>
        <v>0</v>
      </c>
    </row>
    <row r="138" ht="13.5" spans="1:4">
      <c r="A138" s="903" t="s">
        <v>209</v>
      </c>
      <c r="B138" s="139">
        <v>2010</v>
      </c>
      <c r="C138" s="900" t="s">
        <v>236</v>
      </c>
      <c r="D138" s="901">
        <f t="shared" si="7"/>
        <v>0</v>
      </c>
    </row>
    <row r="139" ht="13.5" spans="1:4">
      <c r="A139" s="903" t="s">
        <v>210</v>
      </c>
      <c r="B139" s="139">
        <v>2010</v>
      </c>
      <c r="C139" s="900" t="s">
        <v>236</v>
      </c>
      <c r="D139" s="901">
        <f t="shared" si="7"/>
        <v>0</v>
      </c>
    </row>
    <row r="140" ht="13.5" spans="1:4">
      <c r="A140" s="903" t="s">
        <v>211</v>
      </c>
      <c r="B140" s="139">
        <v>2010</v>
      </c>
      <c r="C140" s="900" t="s">
        <v>236</v>
      </c>
      <c r="D140" s="901">
        <f t="shared" si="7"/>
        <v>0</v>
      </c>
    </row>
    <row r="141" ht="13.5" spans="1:4">
      <c r="A141" s="903" t="s">
        <v>212</v>
      </c>
      <c r="B141" s="139">
        <v>2010</v>
      </c>
      <c r="C141" s="900" t="s">
        <v>236</v>
      </c>
      <c r="D141" s="901">
        <f t="shared" si="7"/>
        <v>0</v>
      </c>
    </row>
    <row r="142" ht="13.5" spans="1:4">
      <c r="A142" s="903" t="s">
        <v>213</v>
      </c>
      <c r="B142" s="139">
        <v>2010</v>
      </c>
      <c r="C142" s="900" t="s">
        <v>236</v>
      </c>
      <c r="D142" s="901">
        <f t="shared" si="7"/>
        <v>0</v>
      </c>
    </row>
    <row r="143" ht="13.5" spans="1:4">
      <c r="A143" s="903" t="s">
        <v>214</v>
      </c>
      <c r="B143" s="139">
        <v>2010</v>
      </c>
      <c r="C143" s="900" t="s">
        <v>236</v>
      </c>
      <c r="D143" s="901">
        <f t="shared" si="7"/>
        <v>0</v>
      </c>
    </row>
    <row r="144" ht="13.5" spans="1:4">
      <c r="A144" s="903" t="s">
        <v>215</v>
      </c>
      <c r="B144" s="139">
        <v>2010</v>
      </c>
      <c r="C144" s="900" t="s">
        <v>236</v>
      </c>
      <c r="D144" s="901">
        <f t="shared" si="7"/>
        <v>0</v>
      </c>
    </row>
    <row r="145" ht="13.5" spans="1:4">
      <c r="A145" s="903" t="s">
        <v>216</v>
      </c>
      <c r="B145" s="139">
        <v>2010</v>
      </c>
      <c r="C145" s="900" t="s">
        <v>236</v>
      </c>
      <c r="D145" s="901">
        <f t="shared" si="7"/>
        <v>0</v>
      </c>
    </row>
    <row r="146" ht="13.5" spans="1:4">
      <c r="A146" s="903" t="s">
        <v>217</v>
      </c>
      <c r="B146" s="139">
        <v>2010</v>
      </c>
      <c r="C146" s="900" t="s">
        <v>236</v>
      </c>
      <c r="D146" s="901">
        <f t="shared" si="7"/>
        <v>0</v>
      </c>
    </row>
    <row r="147" ht="13.5" spans="1:4">
      <c r="A147" s="903" t="s">
        <v>218</v>
      </c>
      <c r="B147" s="139">
        <v>2010</v>
      </c>
      <c r="C147" s="900" t="s">
        <v>236</v>
      </c>
      <c r="D147" s="901">
        <f t="shared" si="7"/>
        <v>0</v>
      </c>
    </row>
    <row r="148" ht="13.5" spans="1:4">
      <c r="A148" s="903" t="s">
        <v>219</v>
      </c>
      <c r="B148" s="139">
        <v>2010</v>
      </c>
      <c r="C148" s="900" t="s">
        <v>236</v>
      </c>
      <c r="D148" s="901">
        <f t="shared" si="7"/>
        <v>0</v>
      </c>
    </row>
    <row r="149" ht="13.5" spans="1:4">
      <c r="A149" s="904" t="s">
        <v>249</v>
      </c>
      <c r="B149" s="139">
        <v>2010</v>
      </c>
      <c r="C149" s="900" t="s">
        <v>236</v>
      </c>
      <c r="D149" s="901">
        <f t="shared" si="7"/>
        <v>0.22002</v>
      </c>
    </row>
    <row r="150" ht="13.5" spans="1:5">
      <c r="A150" s="139" t="s">
        <v>206</v>
      </c>
      <c r="B150" s="139">
        <v>2010</v>
      </c>
      <c r="C150" s="900" t="s">
        <v>237</v>
      </c>
      <c r="D150" s="901">
        <f t="shared" ref="D150:D164" si="8">SUM(AC9:AD9,AO9,AU9:AV9,BL9)/1000</f>
        <v>2.16001</v>
      </c>
      <c r="E150" s="139" t="s">
        <v>257</v>
      </c>
    </row>
    <row r="151" ht="13.5" spans="1:4">
      <c r="A151" s="903" t="s">
        <v>207</v>
      </c>
      <c r="B151" s="139">
        <v>2010</v>
      </c>
      <c r="C151" s="900" t="s">
        <v>237</v>
      </c>
      <c r="D151" s="901">
        <f t="shared" si="8"/>
        <v>0.03998</v>
      </c>
    </row>
    <row r="152" ht="13.5" spans="1:4">
      <c r="A152" s="903" t="s">
        <v>208</v>
      </c>
      <c r="B152" s="139">
        <v>2010</v>
      </c>
      <c r="C152" s="900" t="s">
        <v>237</v>
      </c>
      <c r="D152" s="901">
        <f t="shared" si="8"/>
        <v>0.08001</v>
      </c>
    </row>
    <row r="153" ht="13.5" spans="1:4">
      <c r="A153" s="903" t="s">
        <v>209</v>
      </c>
      <c r="B153" s="139">
        <v>2010</v>
      </c>
      <c r="C153" s="900" t="s">
        <v>237</v>
      </c>
      <c r="D153" s="901">
        <f t="shared" si="8"/>
        <v>0</v>
      </c>
    </row>
    <row r="154" ht="13.5" spans="1:4">
      <c r="A154" s="903" t="s">
        <v>210</v>
      </c>
      <c r="B154" s="139">
        <v>2010</v>
      </c>
      <c r="C154" s="900" t="s">
        <v>237</v>
      </c>
      <c r="D154" s="901">
        <f t="shared" si="8"/>
        <v>1.64001</v>
      </c>
    </row>
    <row r="155" ht="13.5" spans="1:4">
      <c r="A155" s="903" t="s">
        <v>211</v>
      </c>
      <c r="B155" s="139">
        <v>2010</v>
      </c>
      <c r="C155" s="900" t="s">
        <v>237</v>
      </c>
      <c r="D155" s="901">
        <f t="shared" si="8"/>
        <v>0</v>
      </c>
    </row>
    <row r="156" ht="13.5" spans="1:4">
      <c r="A156" s="903" t="s">
        <v>212</v>
      </c>
      <c r="B156" s="139">
        <v>2010</v>
      </c>
      <c r="C156" s="900" t="s">
        <v>237</v>
      </c>
      <c r="D156" s="901">
        <f t="shared" si="8"/>
        <v>0</v>
      </c>
    </row>
    <row r="157" ht="13.5" spans="1:4">
      <c r="A157" s="903" t="s">
        <v>213</v>
      </c>
      <c r="B157" s="139">
        <v>2010</v>
      </c>
      <c r="C157" s="900" t="s">
        <v>237</v>
      </c>
      <c r="D157" s="901">
        <f t="shared" si="8"/>
        <v>0</v>
      </c>
    </row>
    <row r="158" ht="13.5" spans="1:4">
      <c r="A158" s="903" t="s">
        <v>214</v>
      </c>
      <c r="B158" s="139">
        <v>2010</v>
      </c>
      <c r="C158" s="900" t="s">
        <v>237</v>
      </c>
      <c r="D158" s="901">
        <f t="shared" si="8"/>
        <v>0</v>
      </c>
    </row>
    <row r="159" ht="13.5" spans="1:4">
      <c r="A159" s="903" t="s">
        <v>215</v>
      </c>
      <c r="B159" s="139">
        <v>2010</v>
      </c>
      <c r="C159" s="900" t="s">
        <v>237</v>
      </c>
      <c r="D159" s="901">
        <f t="shared" si="8"/>
        <v>0.28001</v>
      </c>
    </row>
    <row r="160" ht="13.5" spans="1:4">
      <c r="A160" s="903" t="s">
        <v>216</v>
      </c>
      <c r="B160" s="139">
        <v>2010</v>
      </c>
      <c r="C160" s="900" t="s">
        <v>237</v>
      </c>
      <c r="D160" s="901">
        <f t="shared" si="8"/>
        <v>0</v>
      </c>
    </row>
    <row r="161" ht="13.5" spans="1:4">
      <c r="A161" s="903" t="s">
        <v>217</v>
      </c>
      <c r="B161" s="139">
        <v>2010</v>
      </c>
      <c r="C161" s="900" t="s">
        <v>237</v>
      </c>
      <c r="D161" s="901">
        <f t="shared" si="8"/>
        <v>0</v>
      </c>
    </row>
    <row r="162" ht="13.5" spans="1:4">
      <c r="A162" s="903" t="s">
        <v>218</v>
      </c>
      <c r="B162" s="139">
        <v>2010</v>
      </c>
      <c r="C162" s="900" t="s">
        <v>237</v>
      </c>
      <c r="D162" s="901">
        <f t="shared" si="8"/>
        <v>0</v>
      </c>
    </row>
    <row r="163" ht="13.5" spans="1:4">
      <c r="A163" s="903" t="s">
        <v>219</v>
      </c>
      <c r="B163" s="139">
        <v>2010</v>
      </c>
      <c r="C163" s="900" t="s">
        <v>237</v>
      </c>
      <c r="D163" s="901">
        <f t="shared" si="8"/>
        <v>0.11999</v>
      </c>
    </row>
    <row r="164" ht="13.5" spans="1:4">
      <c r="A164" s="904" t="s">
        <v>249</v>
      </c>
      <c r="B164" s="139">
        <v>2010</v>
      </c>
      <c r="C164" s="900" t="s">
        <v>237</v>
      </c>
      <c r="D164" s="901">
        <f t="shared" si="8"/>
        <v>3.45599</v>
      </c>
    </row>
    <row r="165" ht="13.5" spans="1:5">
      <c r="A165" s="139" t="s">
        <v>206</v>
      </c>
      <c r="B165" s="139">
        <v>2010</v>
      </c>
      <c r="C165" s="900" t="s">
        <v>238</v>
      </c>
      <c r="D165" s="901">
        <f t="shared" ref="D165:D179" si="9">SUM(AQ9:AT9)/1000</f>
        <v>0</v>
      </c>
      <c r="E165" s="139" t="s">
        <v>258</v>
      </c>
    </row>
    <row r="166" ht="13.5" spans="1:4">
      <c r="A166" s="903" t="s">
        <v>207</v>
      </c>
      <c r="B166" s="139">
        <v>2010</v>
      </c>
      <c r="C166" s="900" t="s">
        <v>238</v>
      </c>
      <c r="D166" s="901">
        <f t="shared" si="9"/>
        <v>0</v>
      </c>
    </row>
    <row r="167" ht="13.5" spans="1:4">
      <c r="A167" s="903" t="s">
        <v>208</v>
      </c>
      <c r="B167" s="139">
        <v>2010</v>
      </c>
      <c r="C167" s="900" t="s">
        <v>238</v>
      </c>
      <c r="D167" s="901">
        <f t="shared" si="9"/>
        <v>0</v>
      </c>
    </row>
    <row r="168" ht="13.5" spans="1:4">
      <c r="A168" s="903" t="s">
        <v>209</v>
      </c>
      <c r="B168" s="139">
        <v>2010</v>
      </c>
      <c r="C168" s="900" t="s">
        <v>238</v>
      </c>
      <c r="D168" s="901">
        <f t="shared" si="9"/>
        <v>0</v>
      </c>
    </row>
    <row r="169" ht="13.5" spans="1:4">
      <c r="A169" s="903" t="s">
        <v>210</v>
      </c>
      <c r="B169" s="139">
        <v>2010</v>
      </c>
      <c r="C169" s="900" t="s">
        <v>238</v>
      </c>
      <c r="D169" s="901">
        <f t="shared" si="9"/>
        <v>0</v>
      </c>
    </row>
    <row r="170" ht="13.5" spans="1:4">
      <c r="A170" s="903" t="s">
        <v>211</v>
      </c>
      <c r="B170" s="139">
        <v>2010</v>
      </c>
      <c r="C170" s="900" t="s">
        <v>238</v>
      </c>
      <c r="D170" s="901">
        <f t="shared" si="9"/>
        <v>0</v>
      </c>
    </row>
    <row r="171" ht="13.5" spans="1:4">
      <c r="A171" s="903" t="s">
        <v>212</v>
      </c>
      <c r="B171" s="139">
        <v>2010</v>
      </c>
      <c r="C171" s="900" t="s">
        <v>238</v>
      </c>
      <c r="D171" s="901">
        <f t="shared" si="9"/>
        <v>0</v>
      </c>
    </row>
    <row r="172" ht="13.5" spans="1:4">
      <c r="A172" s="903" t="s">
        <v>213</v>
      </c>
      <c r="B172" s="139">
        <v>2010</v>
      </c>
      <c r="C172" s="900" t="s">
        <v>238</v>
      </c>
      <c r="D172" s="901">
        <f t="shared" si="9"/>
        <v>0</v>
      </c>
    </row>
    <row r="173" ht="13.5" spans="1:4">
      <c r="A173" s="903" t="s">
        <v>214</v>
      </c>
      <c r="B173" s="139">
        <v>2010</v>
      </c>
      <c r="C173" s="900" t="s">
        <v>238</v>
      </c>
      <c r="D173" s="901">
        <f t="shared" si="9"/>
        <v>0</v>
      </c>
    </row>
    <row r="174" ht="13.5" spans="1:4">
      <c r="A174" s="903" t="s">
        <v>215</v>
      </c>
      <c r="B174" s="139">
        <v>2010</v>
      </c>
      <c r="C174" s="900" t="s">
        <v>238</v>
      </c>
      <c r="D174" s="901">
        <f t="shared" si="9"/>
        <v>0</v>
      </c>
    </row>
    <row r="175" ht="13.5" spans="1:4">
      <c r="A175" s="903" t="s">
        <v>216</v>
      </c>
      <c r="B175" s="139">
        <v>2010</v>
      </c>
      <c r="C175" s="900" t="s">
        <v>238</v>
      </c>
      <c r="D175" s="901">
        <f t="shared" si="9"/>
        <v>0</v>
      </c>
    </row>
    <row r="176" ht="13.5" spans="1:4">
      <c r="A176" s="903" t="s">
        <v>217</v>
      </c>
      <c r="B176" s="139">
        <v>2010</v>
      </c>
      <c r="C176" s="900" t="s">
        <v>238</v>
      </c>
      <c r="D176" s="901">
        <f t="shared" si="9"/>
        <v>0</v>
      </c>
    </row>
    <row r="177" ht="13.5" spans="1:4">
      <c r="A177" s="903" t="s">
        <v>218</v>
      </c>
      <c r="B177" s="139">
        <v>2010</v>
      </c>
      <c r="C177" s="900" t="s">
        <v>238</v>
      </c>
      <c r="D177" s="901">
        <f t="shared" si="9"/>
        <v>0</v>
      </c>
    </row>
    <row r="178" ht="13.5" spans="1:4">
      <c r="A178" s="903" t="s">
        <v>219</v>
      </c>
      <c r="B178" s="139">
        <v>2010</v>
      </c>
      <c r="C178" s="900" t="s">
        <v>238</v>
      </c>
      <c r="D178" s="901">
        <f t="shared" si="9"/>
        <v>0</v>
      </c>
    </row>
    <row r="179" ht="13.5" spans="1:4">
      <c r="A179" s="904" t="s">
        <v>249</v>
      </c>
      <c r="B179" s="139">
        <v>2010</v>
      </c>
      <c r="C179" s="900" t="s">
        <v>238</v>
      </c>
      <c r="D179" s="901">
        <f t="shared" si="9"/>
        <v>13.84658</v>
      </c>
    </row>
    <row r="180" ht="13.5" spans="1:5">
      <c r="A180" s="139" t="s">
        <v>206</v>
      </c>
      <c r="B180" s="139">
        <v>2010</v>
      </c>
      <c r="C180" s="900" t="s">
        <v>239</v>
      </c>
      <c r="D180" s="901">
        <f t="shared" ref="D180:D191" si="10">SUM(AB9,P11)/1000</f>
        <v>35.66224</v>
      </c>
      <c r="E180" s="139" t="s">
        <v>259</v>
      </c>
    </row>
    <row r="181" ht="13.5" spans="1:4">
      <c r="A181" s="903" t="s">
        <v>207</v>
      </c>
      <c r="B181" s="139">
        <v>2010</v>
      </c>
      <c r="C181" s="900" t="s">
        <v>239</v>
      </c>
      <c r="D181" s="901">
        <f t="shared" si="10"/>
        <v>2.90798</v>
      </c>
    </row>
    <row r="182" ht="13.5" spans="1:4">
      <c r="A182" s="903" t="s">
        <v>208</v>
      </c>
      <c r="B182" s="139">
        <v>2010</v>
      </c>
      <c r="C182" s="900" t="s">
        <v>239</v>
      </c>
      <c r="D182" s="901">
        <f t="shared" si="10"/>
        <v>8.96595</v>
      </c>
    </row>
    <row r="183" ht="13.5" spans="1:4">
      <c r="A183" s="903" t="s">
        <v>209</v>
      </c>
      <c r="B183" s="139">
        <v>2010</v>
      </c>
      <c r="C183" s="900" t="s">
        <v>239</v>
      </c>
      <c r="D183" s="901">
        <f t="shared" si="10"/>
        <v>1.02212</v>
      </c>
    </row>
    <row r="184" ht="13.5" spans="1:4">
      <c r="A184" s="903" t="s">
        <v>210</v>
      </c>
      <c r="B184" s="139">
        <v>2010</v>
      </c>
      <c r="C184" s="900" t="s">
        <v>239</v>
      </c>
      <c r="D184" s="901">
        <f t="shared" si="10"/>
        <v>2.26916</v>
      </c>
    </row>
    <row r="185" ht="13.5" spans="1:4">
      <c r="A185" s="903" t="s">
        <v>211</v>
      </c>
      <c r="B185" s="139">
        <v>2010</v>
      </c>
      <c r="C185" s="900" t="s">
        <v>239</v>
      </c>
      <c r="D185" s="901">
        <f t="shared" si="10"/>
        <v>0</v>
      </c>
    </row>
    <row r="186" ht="13.5" spans="1:4">
      <c r="A186" s="903" t="s">
        <v>212</v>
      </c>
      <c r="B186" s="139">
        <v>2010</v>
      </c>
      <c r="C186" s="900" t="s">
        <v>239</v>
      </c>
      <c r="D186" s="901">
        <f t="shared" si="10"/>
        <v>4.21799</v>
      </c>
    </row>
    <row r="187" ht="13.5" spans="1:4">
      <c r="A187" s="903" t="s">
        <v>213</v>
      </c>
      <c r="B187" s="139">
        <v>2010</v>
      </c>
      <c r="C187" s="900" t="s">
        <v>239</v>
      </c>
      <c r="D187" s="901">
        <f t="shared" si="10"/>
        <v>0</v>
      </c>
    </row>
    <row r="188" ht="13.5" spans="1:4">
      <c r="A188" s="903" t="s">
        <v>214</v>
      </c>
      <c r="B188" s="139">
        <v>2010</v>
      </c>
      <c r="C188" s="900" t="s">
        <v>239</v>
      </c>
      <c r="D188" s="901">
        <f t="shared" si="10"/>
        <v>8.11569</v>
      </c>
    </row>
    <row r="189" ht="13.5" spans="1:4">
      <c r="A189" s="903" t="s">
        <v>215</v>
      </c>
      <c r="B189" s="139">
        <v>2010</v>
      </c>
      <c r="C189" s="900" t="s">
        <v>239</v>
      </c>
      <c r="D189" s="901">
        <f t="shared" si="10"/>
        <v>5.19243</v>
      </c>
    </row>
    <row r="190" ht="13.5" spans="1:4">
      <c r="A190" s="903" t="s">
        <v>216</v>
      </c>
      <c r="B190" s="139">
        <v>2010</v>
      </c>
      <c r="C190" s="900" t="s">
        <v>239</v>
      </c>
      <c r="D190" s="901">
        <f t="shared" si="10"/>
        <v>0</v>
      </c>
    </row>
    <row r="191" ht="13.5" spans="1:4">
      <c r="A191" s="903" t="s">
        <v>217</v>
      </c>
      <c r="B191" s="139">
        <v>2010</v>
      </c>
      <c r="C191" s="900" t="s">
        <v>239</v>
      </c>
      <c r="D191" s="901">
        <f t="shared" si="10"/>
        <v>0.60374</v>
      </c>
    </row>
    <row r="192" ht="13.5" spans="1:4">
      <c r="A192" s="903" t="s">
        <v>218</v>
      </c>
      <c r="B192" s="139">
        <v>2010</v>
      </c>
      <c r="C192" s="900" t="s">
        <v>239</v>
      </c>
      <c r="D192" s="901">
        <f>SUM(AB21,P24)/1000</f>
        <v>0.60102</v>
      </c>
    </row>
    <row r="193" ht="13.5" spans="1:4">
      <c r="A193" s="903" t="s">
        <v>219</v>
      </c>
      <c r="B193" s="139">
        <v>2010</v>
      </c>
      <c r="C193" s="900" t="s">
        <v>239</v>
      </c>
      <c r="D193" s="901">
        <f>SUM(AB22,P25)/1000</f>
        <v>1.7662</v>
      </c>
    </row>
    <row r="194" ht="13.5" spans="1:4">
      <c r="A194" s="904" t="s">
        <v>249</v>
      </c>
      <c r="B194" s="139">
        <v>2010</v>
      </c>
      <c r="C194" s="900" t="s">
        <v>239</v>
      </c>
      <c r="D194" s="901">
        <f>SUM(AB23,P26)/1000</f>
        <v>0</v>
      </c>
    </row>
    <row r="195" ht="13.5" spans="1:5">
      <c r="A195" s="139" t="s">
        <v>206</v>
      </c>
      <c r="B195" s="139">
        <v>2010</v>
      </c>
      <c r="C195" s="900" t="s">
        <v>240</v>
      </c>
      <c r="D195" s="901">
        <f>Q9/1000</f>
        <v>0</v>
      </c>
      <c r="E195" s="139" t="s">
        <v>260</v>
      </c>
    </row>
    <row r="196" ht="13.5" spans="1:4">
      <c r="A196" s="903" t="s">
        <v>207</v>
      </c>
      <c r="B196" s="139">
        <v>2010</v>
      </c>
      <c r="C196" s="900" t="s">
        <v>240</v>
      </c>
      <c r="D196" s="901">
        <f t="shared" ref="D196:D209" si="11">Q10/1000</f>
        <v>0</v>
      </c>
    </row>
    <row r="197" ht="13.5" spans="1:4">
      <c r="A197" s="903" t="s">
        <v>208</v>
      </c>
      <c r="B197" s="139">
        <v>2010</v>
      </c>
      <c r="C197" s="900" t="s">
        <v>240</v>
      </c>
      <c r="D197" s="901">
        <f t="shared" si="11"/>
        <v>0</v>
      </c>
    </row>
    <row r="198" ht="13.5" spans="1:4">
      <c r="A198" s="903" t="s">
        <v>209</v>
      </c>
      <c r="B198" s="139">
        <v>2010</v>
      </c>
      <c r="C198" s="900" t="s">
        <v>240</v>
      </c>
      <c r="D198" s="901">
        <f t="shared" si="11"/>
        <v>0</v>
      </c>
    </row>
    <row r="199" ht="13.5" spans="1:4">
      <c r="A199" s="903" t="s">
        <v>210</v>
      </c>
      <c r="B199" s="139">
        <v>2010</v>
      </c>
      <c r="C199" s="900" t="s">
        <v>240</v>
      </c>
      <c r="D199" s="901">
        <f t="shared" si="11"/>
        <v>0</v>
      </c>
    </row>
    <row r="200" ht="13.5" spans="1:4">
      <c r="A200" s="903" t="s">
        <v>211</v>
      </c>
      <c r="B200" s="139">
        <v>2010</v>
      </c>
      <c r="C200" s="900" t="s">
        <v>240</v>
      </c>
      <c r="D200" s="901">
        <f t="shared" si="11"/>
        <v>0</v>
      </c>
    </row>
    <row r="201" ht="13.5" spans="1:4">
      <c r="A201" s="903" t="s">
        <v>212</v>
      </c>
      <c r="B201" s="139">
        <v>2010</v>
      </c>
      <c r="C201" s="900" t="s">
        <v>240</v>
      </c>
      <c r="D201" s="901">
        <f t="shared" si="11"/>
        <v>0</v>
      </c>
    </row>
    <row r="202" ht="13.5" spans="1:4">
      <c r="A202" s="903" t="s">
        <v>213</v>
      </c>
      <c r="B202" s="139">
        <v>2010</v>
      </c>
      <c r="C202" s="900" t="s">
        <v>240</v>
      </c>
      <c r="D202" s="901">
        <f t="shared" si="11"/>
        <v>0</v>
      </c>
    </row>
    <row r="203" ht="13.5" spans="1:4">
      <c r="A203" s="903" t="s">
        <v>214</v>
      </c>
      <c r="B203" s="139">
        <v>2010</v>
      </c>
      <c r="C203" s="900" t="s">
        <v>240</v>
      </c>
      <c r="D203" s="901">
        <f t="shared" si="11"/>
        <v>0</v>
      </c>
    </row>
    <row r="204" ht="13.5" spans="1:4">
      <c r="A204" s="903" t="s">
        <v>215</v>
      </c>
      <c r="B204" s="139">
        <v>2010</v>
      </c>
      <c r="C204" s="900" t="s">
        <v>240</v>
      </c>
      <c r="D204" s="901">
        <f t="shared" si="11"/>
        <v>0</v>
      </c>
    </row>
    <row r="205" ht="13.5" spans="1:4">
      <c r="A205" s="903" t="s">
        <v>216</v>
      </c>
      <c r="B205" s="139">
        <v>2010</v>
      </c>
      <c r="C205" s="900" t="s">
        <v>240</v>
      </c>
      <c r="D205" s="901">
        <f t="shared" si="11"/>
        <v>0</v>
      </c>
    </row>
    <row r="206" ht="13.5" spans="1:4">
      <c r="A206" s="903" t="s">
        <v>217</v>
      </c>
      <c r="B206" s="139">
        <v>2010</v>
      </c>
      <c r="C206" s="900" t="s">
        <v>240</v>
      </c>
      <c r="D206" s="901">
        <f t="shared" si="11"/>
        <v>0</v>
      </c>
    </row>
    <row r="207" ht="13.5" spans="1:4">
      <c r="A207" s="903" t="s">
        <v>218</v>
      </c>
      <c r="B207" s="139">
        <v>2010</v>
      </c>
      <c r="C207" s="900" t="s">
        <v>240</v>
      </c>
      <c r="D207" s="901">
        <f t="shared" si="11"/>
        <v>0</v>
      </c>
    </row>
    <row r="208" ht="13.5" spans="1:4">
      <c r="A208" s="903" t="s">
        <v>219</v>
      </c>
      <c r="B208" s="139">
        <v>2010</v>
      </c>
      <c r="C208" s="900" t="s">
        <v>240</v>
      </c>
      <c r="D208" s="901">
        <f t="shared" si="11"/>
        <v>0</v>
      </c>
    </row>
    <row r="209" ht="13.5" spans="1:4">
      <c r="A209" s="904" t="s">
        <v>249</v>
      </c>
      <c r="B209" s="139">
        <v>2010</v>
      </c>
      <c r="C209" s="900" t="s">
        <v>240</v>
      </c>
      <c r="D209" s="901">
        <f t="shared" si="11"/>
        <v>0</v>
      </c>
    </row>
    <row r="210" ht="13.5" spans="1:5">
      <c r="A210" s="139" t="s">
        <v>206</v>
      </c>
      <c r="B210" s="139">
        <v>2010</v>
      </c>
      <c r="C210" s="900" t="s">
        <v>241</v>
      </c>
      <c r="D210" s="901">
        <f>R9/1000</f>
        <v>0</v>
      </c>
      <c r="E210" s="139" t="s">
        <v>261</v>
      </c>
    </row>
    <row r="211" ht="13.5" spans="1:4">
      <c r="A211" s="903" t="s">
        <v>207</v>
      </c>
      <c r="B211" s="139">
        <v>2010</v>
      </c>
      <c r="C211" s="900" t="s">
        <v>241</v>
      </c>
      <c r="D211" s="901">
        <f t="shared" ref="D211:D224" si="12">R10/1000</f>
        <v>0</v>
      </c>
    </row>
    <row r="212" ht="13.5" spans="1:4">
      <c r="A212" s="903" t="s">
        <v>208</v>
      </c>
      <c r="B212" s="139">
        <v>2010</v>
      </c>
      <c r="C212" s="900" t="s">
        <v>241</v>
      </c>
      <c r="D212" s="901">
        <f t="shared" si="12"/>
        <v>0</v>
      </c>
    </row>
    <row r="213" ht="13.5" spans="1:4">
      <c r="A213" s="903" t="s">
        <v>209</v>
      </c>
      <c r="B213" s="139">
        <v>2010</v>
      </c>
      <c r="C213" s="900" t="s">
        <v>241</v>
      </c>
      <c r="D213" s="901">
        <f t="shared" si="12"/>
        <v>0</v>
      </c>
    </row>
    <row r="214" ht="13.5" spans="1:4">
      <c r="A214" s="903" t="s">
        <v>210</v>
      </c>
      <c r="B214" s="139">
        <v>2010</v>
      </c>
      <c r="C214" s="900" t="s">
        <v>241</v>
      </c>
      <c r="D214" s="901">
        <f t="shared" si="12"/>
        <v>0</v>
      </c>
    </row>
    <row r="215" ht="13.5" spans="1:4">
      <c r="A215" s="903" t="s">
        <v>211</v>
      </c>
      <c r="B215" s="139">
        <v>2010</v>
      </c>
      <c r="C215" s="900" t="s">
        <v>241</v>
      </c>
      <c r="D215" s="901">
        <f t="shared" si="12"/>
        <v>0</v>
      </c>
    </row>
    <row r="216" ht="13.5" spans="1:4">
      <c r="A216" s="903" t="s">
        <v>212</v>
      </c>
      <c r="B216" s="139">
        <v>2010</v>
      </c>
      <c r="C216" s="900" t="s">
        <v>241</v>
      </c>
      <c r="D216" s="901">
        <f t="shared" si="12"/>
        <v>0</v>
      </c>
    </row>
    <row r="217" ht="13.5" spans="1:4">
      <c r="A217" s="903" t="s">
        <v>213</v>
      </c>
      <c r="B217" s="139">
        <v>2010</v>
      </c>
      <c r="C217" s="900" t="s">
        <v>241</v>
      </c>
      <c r="D217" s="901">
        <f t="shared" si="12"/>
        <v>0</v>
      </c>
    </row>
    <row r="218" ht="13.5" spans="1:4">
      <c r="A218" s="903" t="s">
        <v>214</v>
      </c>
      <c r="B218" s="139">
        <v>2010</v>
      </c>
      <c r="C218" s="900" t="s">
        <v>241</v>
      </c>
      <c r="D218" s="901">
        <f t="shared" si="12"/>
        <v>0</v>
      </c>
    </row>
    <row r="219" ht="13.5" spans="1:4">
      <c r="A219" s="903" t="s">
        <v>215</v>
      </c>
      <c r="B219" s="139">
        <v>2010</v>
      </c>
      <c r="C219" s="900" t="s">
        <v>241</v>
      </c>
      <c r="D219" s="901">
        <f t="shared" si="12"/>
        <v>0</v>
      </c>
    </row>
    <row r="220" ht="13.5" spans="1:4">
      <c r="A220" s="903" t="s">
        <v>216</v>
      </c>
      <c r="B220" s="139">
        <v>2010</v>
      </c>
      <c r="C220" s="900" t="s">
        <v>241</v>
      </c>
      <c r="D220" s="901">
        <f t="shared" si="12"/>
        <v>0</v>
      </c>
    </row>
    <row r="221" ht="13.5" spans="1:4">
      <c r="A221" s="903" t="s">
        <v>217</v>
      </c>
      <c r="B221" s="139">
        <v>2010</v>
      </c>
      <c r="C221" s="900" t="s">
        <v>241</v>
      </c>
      <c r="D221" s="901">
        <f t="shared" si="12"/>
        <v>0</v>
      </c>
    </row>
    <row r="222" ht="13.5" spans="1:4">
      <c r="A222" s="903" t="s">
        <v>218</v>
      </c>
      <c r="B222" s="139">
        <v>2010</v>
      </c>
      <c r="C222" s="900" t="s">
        <v>241</v>
      </c>
      <c r="D222" s="901">
        <f t="shared" si="12"/>
        <v>0</v>
      </c>
    </row>
    <row r="223" ht="13.5" spans="1:4">
      <c r="A223" s="903" t="s">
        <v>219</v>
      </c>
      <c r="B223" s="139">
        <v>2010</v>
      </c>
      <c r="C223" s="900" t="s">
        <v>241</v>
      </c>
      <c r="D223" s="901">
        <f t="shared" si="12"/>
        <v>0</v>
      </c>
    </row>
    <row r="224" ht="13.5" spans="1:4">
      <c r="A224" s="904" t="s">
        <v>249</v>
      </c>
      <c r="B224" s="139">
        <v>2010</v>
      </c>
      <c r="C224" s="900" t="s">
        <v>241</v>
      </c>
      <c r="D224" s="901">
        <f t="shared" si="12"/>
        <v>0</v>
      </c>
    </row>
    <row r="225" ht="13.5" spans="1:5">
      <c r="A225" s="139" t="s">
        <v>206</v>
      </c>
      <c r="B225" s="139">
        <v>2010</v>
      </c>
      <c r="C225" s="900" t="s">
        <v>242</v>
      </c>
      <c r="D225" s="901">
        <f t="shared" ref="D225:D239" si="13">SUM(BA9:BB9)/1000</f>
        <v>0.04199</v>
      </c>
      <c r="E225" s="139" t="s">
        <v>262</v>
      </c>
    </row>
    <row r="226" ht="13.5" spans="1:4">
      <c r="A226" s="903" t="s">
        <v>207</v>
      </c>
      <c r="B226" s="139">
        <v>2010</v>
      </c>
      <c r="C226" s="900" t="s">
        <v>242</v>
      </c>
      <c r="D226" s="901">
        <f t="shared" si="13"/>
        <v>0</v>
      </c>
    </row>
    <row r="227" ht="13.5" spans="1:4">
      <c r="A227" s="903" t="s">
        <v>208</v>
      </c>
      <c r="B227" s="139">
        <v>2010</v>
      </c>
      <c r="C227" s="900" t="s">
        <v>242</v>
      </c>
      <c r="D227" s="901">
        <f t="shared" si="13"/>
        <v>0</v>
      </c>
    </row>
    <row r="228" ht="13.5" spans="1:4">
      <c r="A228" s="903" t="s">
        <v>209</v>
      </c>
      <c r="B228" s="139">
        <v>2010</v>
      </c>
      <c r="C228" s="900" t="s">
        <v>242</v>
      </c>
      <c r="D228" s="901">
        <f t="shared" si="13"/>
        <v>0</v>
      </c>
    </row>
    <row r="229" ht="13.5" spans="1:4">
      <c r="A229" s="903" t="s">
        <v>210</v>
      </c>
      <c r="B229" s="139">
        <v>2010</v>
      </c>
      <c r="C229" s="900" t="s">
        <v>242</v>
      </c>
      <c r="D229" s="901">
        <f t="shared" si="13"/>
        <v>0</v>
      </c>
    </row>
    <row r="230" ht="13.5" spans="1:4">
      <c r="A230" s="903" t="s">
        <v>211</v>
      </c>
      <c r="B230" s="139">
        <v>2010</v>
      </c>
      <c r="C230" s="900" t="s">
        <v>242</v>
      </c>
      <c r="D230" s="901">
        <f t="shared" si="13"/>
        <v>0</v>
      </c>
    </row>
    <row r="231" ht="13.5" spans="1:4">
      <c r="A231" s="903" t="s">
        <v>212</v>
      </c>
      <c r="B231" s="139">
        <v>2010</v>
      </c>
      <c r="C231" s="900" t="s">
        <v>242</v>
      </c>
      <c r="D231" s="901">
        <f t="shared" si="13"/>
        <v>0</v>
      </c>
    </row>
    <row r="232" ht="13.5" spans="1:4">
      <c r="A232" s="903" t="s">
        <v>213</v>
      </c>
      <c r="B232" s="139">
        <v>2010</v>
      </c>
      <c r="C232" s="900" t="s">
        <v>242</v>
      </c>
      <c r="D232" s="901">
        <f t="shared" si="13"/>
        <v>0</v>
      </c>
    </row>
    <row r="233" ht="13.5" spans="1:4">
      <c r="A233" s="903" t="s">
        <v>214</v>
      </c>
      <c r="B233" s="139">
        <v>2010</v>
      </c>
      <c r="C233" s="900" t="s">
        <v>242</v>
      </c>
      <c r="D233" s="901">
        <f t="shared" si="13"/>
        <v>0</v>
      </c>
    </row>
    <row r="234" ht="13.5" spans="1:4">
      <c r="A234" s="903" t="s">
        <v>215</v>
      </c>
      <c r="B234" s="139">
        <v>2010</v>
      </c>
      <c r="C234" s="900" t="s">
        <v>242</v>
      </c>
      <c r="D234" s="901">
        <f t="shared" si="13"/>
        <v>0</v>
      </c>
    </row>
    <row r="235" ht="13.5" spans="1:4">
      <c r="A235" s="903" t="s">
        <v>216</v>
      </c>
      <c r="B235" s="139">
        <v>2010</v>
      </c>
      <c r="C235" s="900" t="s">
        <v>242</v>
      </c>
      <c r="D235" s="901">
        <f t="shared" si="13"/>
        <v>0</v>
      </c>
    </row>
    <row r="236" ht="13.5" spans="1:4">
      <c r="A236" s="903" t="s">
        <v>217</v>
      </c>
      <c r="B236" s="139">
        <v>2010</v>
      </c>
      <c r="C236" s="900" t="s">
        <v>242</v>
      </c>
      <c r="D236" s="901">
        <f t="shared" si="13"/>
        <v>0</v>
      </c>
    </row>
    <row r="237" ht="13.5" spans="1:4">
      <c r="A237" s="903" t="s">
        <v>218</v>
      </c>
      <c r="B237" s="139">
        <v>2010</v>
      </c>
      <c r="C237" s="900" t="s">
        <v>242</v>
      </c>
      <c r="D237" s="901">
        <f t="shared" si="13"/>
        <v>0</v>
      </c>
    </row>
    <row r="238" ht="13.5" spans="1:4">
      <c r="A238" s="903" t="s">
        <v>219</v>
      </c>
      <c r="B238" s="139">
        <v>2010</v>
      </c>
      <c r="C238" s="900" t="s">
        <v>242</v>
      </c>
      <c r="D238" s="901">
        <f t="shared" si="13"/>
        <v>0.04199</v>
      </c>
    </row>
    <row r="239" ht="13.5" spans="1:4">
      <c r="A239" s="904" t="s">
        <v>249</v>
      </c>
      <c r="B239" s="139">
        <v>2010</v>
      </c>
      <c r="C239" s="900" t="s">
        <v>242</v>
      </c>
      <c r="D239" s="901">
        <f t="shared" si="13"/>
        <v>0</v>
      </c>
    </row>
    <row r="240" ht="13.5" spans="1:5">
      <c r="A240" s="139" t="s">
        <v>206</v>
      </c>
      <c r="B240" s="139">
        <v>2010</v>
      </c>
      <c r="C240" s="900" t="s">
        <v>243</v>
      </c>
      <c r="D240" s="901">
        <f>AZ9/1000</f>
        <v>0.78385</v>
      </c>
      <c r="E240" s="139" t="s">
        <v>263</v>
      </c>
    </row>
    <row r="241" ht="13.5" spans="1:4">
      <c r="A241" s="903" t="s">
        <v>207</v>
      </c>
      <c r="B241" s="139">
        <v>2010</v>
      </c>
      <c r="C241" s="900" t="s">
        <v>243</v>
      </c>
      <c r="D241" s="901">
        <f t="shared" ref="D241:D254" si="14">AZ10/1000</f>
        <v>0</v>
      </c>
    </row>
    <row r="242" ht="13.5" spans="1:4">
      <c r="A242" s="903" t="s">
        <v>208</v>
      </c>
      <c r="B242" s="139">
        <v>2010</v>
      </c>
      <c r="C242" s="900" t="s">
        <v>243</v>
      </c>
      <c r="D242" s="901">
        <f t="shared" si="14"/>
        <v>0</v>
      </c>
    </row>
    <row r="243" ht="13.5" spans="1:4">
      <c r="A243" s="903" t="s">
        <v>209</v>
      </c>
      <c r="B243" s="139">
        <v>2010</v>
      </c>
      <c r="C243" s="900" t="s">
        <v>243</v>
      </c>
      <c r="D243" s="901">
        <f t="shared" si="14"/>
        <v>0</v>
      </c>
    </row>
    <row r="244" ht="13.5" spans="1:4">
      <c r="A244" s="903" t="s">
        <v>210</v>
      </c>
      <c r="B244" s="139">
        <v>2010</v>
      </c>
      <c r="C244" s="900" t="s">
        <v>243</v>
      </c>
      <c r="D244" s="901">
        <f t="shared" si="14"/>
        <v>0</v>
      </c>
    </row>
    <row r="245" ht="13.5" spans="1:4">
      <c r="A245" s="903" t="s">
        <v>211</v>
      </c>
      <c r="B245" s="139">
        <v>2010</v>
      </c>
      <c r="C245" s="900" t="s">
        <v>243</v>
      </c>
      <c r="D245" s="901">
        <f t="shared" si="14"/>
        <v>0</v>
      </c>
    </row>
    <row r="246" ht="13.5" spans="1:4">
      <c r="A246" s="903" t="s">
        <v>212</v>
      </c>
      <c r="B246" s="139">
        <v>2010</v>
      </c>
      <c r="C246" s="900" t="s">
        <v>243</v>
      </c>
      <c r="D246" s="901">
        <f t="shared" si="14"/>
        <v>0</v>
      </c>
    </row>
    <row r="247" ht="13.5" spans="1:4">
      <c r="A247" s="903" t="s">
        <v>213</v>
      </c>
      <c r="B247" s="139">
        <v>2010</v>
      </c>
      <c r="C247" s="900" t="s">
        <v>243</v>
      </c>
      <c r="D247" s="901">
        <f t="shared" si="14"/>
        <v>0</v>
      </c>
    </row>
    <row r="248" ht="13.5" spans="1:4">
      <c r="A248" s="903" t="s">
        <v>214</v>
      </c>
      <c r="B248" s="139">
        <v>2010</v>
      </c>
      <c r="C248" s="900" t="s">
        <v>243</v>
      </c>
      <c r="D248" s="901">
        <f t="shared" si="14"/>
        <v>0</v>
      </c>
    </row>
    <row r="249" ht="13.5" spans="1:4">
      <c r="A249" s="903" t="s">
        <v>215</v>
      </c>
      <c r="B249" s="139">
        <v>2010</v>
      </c>
      <c r="C249" s="900" t="s">
        <v>243</v>
      </c>
      <c r="D249" s="901">
        <f t="shared" si="14"/>
        <v>0</v>
      </c>
    </row>
    <row r="250" ht="13.5" spans="1:4">
      <c r="A250" s="903" t="s">
        <v>216</v>
      </c>
      <c r="B250" s="139">
        <v>2010</v>
      </c>
      <c r="C250" s="900" t="s">
        <v>243</v>
      </c>
      <c r="D250" s="901">
        <f t="shared" si="14"/>
        <v>0</v>
      </c>
    </row>
    <row r="251" ht="13.5" spans="1:4">
      <c r="A251" s="903" t="s">
        <v>217</v>
      </c>
      <c r="B251" s="139">
        <v>2010</v>
      </c>
      <c r="C251" s="900" t="s">
        <v>243</v>
      </c>
      <c r="D251" s="901">
        <f t="shared" si="14"/>
        <v>0</v>
      </c>
    </row>
    <row r="252" ht="13.5" spans="1:4">
      <c r="A252" s="903" t="s">
        <v>218</v>
      </c>
      <c r="B252" s="139">
        <v>2010</v>
      </c>
      <c r="C252" s="900" t="s">
        <v>243</v>
      </c>
      <c r="D252" s="901">
        <f t="shared" si="14"/>
        <v>0</v>
      </c>
    </row>
    <row r="253" ht="13.5" spans="1:4">
      <c r="A253" s="903" t="s">
        <v>219</v>
      </c>
      <c r="B253" s="139">
        <v>2010</v>
      </c>
      <c r="C253" s="900" t="s">
        <v>243</v>
      </c>
      <c r="D253" s="901">
        <f t="shared" si="14"/>
        <v>0.78385</v>
      </c>
    </row>
    <row r="254" ht="13.5" spans="1:4">
      <c r="A254" s="903"/>
      <c r="C254" s="900" t="s">
        <v>243</v>
      </c>
      <c r="D254" s="901">
        <f t="shared" si="14"/>
        <v>0</v>
      </c>
    </row>
    <row r="255" ht="13.5" spans="1:5">
      <c r="A255" s="139" t="s">
        <v>206</v>
      </c>
      <c r="B255" s="139">
        <v>2010</v>
      </c>
      <c r="C255" s="900" t="s">
        <v>244</v>
      </c>
      <c r="D255" s="901">
        <f t="shared" ref="D255:D269" si="15">SUM(BP9:BQ9,W9:Z9)/1000</f>
        <v>9.49918</v>
      </c>
      <c r="E255" s="139" t="s">
        <v>264</v>
      </c>
    </row>
    <row r="256" ht="13.5" spans="1:4">
      <c r="A256" s="903" t="s">
        <v>207</v>
      </c>
      <c r="B256" s="139">
        <v>2010</v>
      </c>
      <c r="C256" s="900" t="s">
        <v>244</v>
      </c>
      <c r="D256" s="901">
        <f t="shared" si="15"/>
        <v>0.11899</v>
      </c>
    </row>
    <row r="257" ht="13.5" spans="1:4">
      <c r="A257" s="903" t="s">
        <v>208</v>
      </c>
      <c r="B257" s="139">
        <v>2010</v>
      </c>
      <c r="C257" s="900" t="s">
        <v>244</v>
      </c>
      <c r="D257" s="901">
        <f t="shared" si="15"/>
        <v>0</v>
      </c>
    </row>
    <row r="258" ht="13.5" spans="1:4">
      <c r="A258" s="903" t="s">
        <v>209</v>
      </c>
      <c r="B258" s="139">
        <v>2010</v>
      </c>
      <c r="C258" s="900" t="s">
        <v>244</v>
      </c>
      <c r="D258" s="901">
        <f t="shared" si="15"/>
        <v>0</v>
      </c>
    </row>
    <row r="259" ht="13.5" spans="1:4">
      <c r="A259" s="903" t="s">
        <v>210</v>
      </c>
      <c r="B259" s="139">
        <v>2010</v>
      </c>
      <c r="C259" s="900" t="s">
        <v>244</v>
      </c>
      <c r="D259" s="901">
        <f t="shared" si="15"/>
        <v>0</v>
      </c>
    </row>
    <row r="260" ht="13.5" spans="1:4">
      <c r="A260" s="903" t="s">
        <v>211</v>
      </c>
      <c r="B260" s="139">
        <v>2010</v>
      </c>
      <c r="C260" s="900" t="s">
        <v>244</v>
      </c>
      <c r="D260" s="901">
        <f t="shared" si="15"/>
        <v>0</v>
      </c>
    </row>
    <row r="261" ht="13.5" spans="1:4">
      <c r="A261" s="903" t="s">
        <v>212</v>
      </c>
      <c r="B261" s="139">
        <v>2010</v>
      </c>
      <c r="C261" s="900" t="s">
        <v>244</v>
      </c>
      <c r="D261" s="901">
        <f t="shared" si="15"/>
        <v>0.15897</v>
      </c>
    </row>
    <row r="262" ht="13.5" spans="1:4">
      <c r="A262" s="903" t="s">
        <v>213</v>
      </c>
      <c r="B262" s="139">
        <v>2010</v>
      </c>
      <c r="C262" s="900" t="s">
        <v>244</v>
      </c>
      <c r="D262" s="901">
        <f t="shared" si="15"/>
        <v>0</v>
      </c>
    </row>
    <row r="263" ht="13.5" spans="1:4">
      <c r="A263" s="903" t="s">
        <v>214</v>
      </c>
      <c r="B263" s="139">
        <v>2010</v>
      </c>
      <c r="C263" s="900" t="s">
        <v>244</v>
      </c>
      <c r="D263" s="901">
        <f t="shared" si="15"/>
        <v>0.025</v>
      </c>
    </row>
    <row r="264" ht="13.5" spans="1:4">
      <c r="A264" s="903" t="s">
        <v>215</v>
      </c>
      <c r="B264" s="139">
        <v>2010</v>
      </c>
      <c r="C264" s="900" t="s">
        <v>244</v>
      </c>
      <c r="D264" s="901">
        <f t="shared" si="15"/>
        <v>1.28376</v>
      </c>
    </row>
    <row r="265" ht="13.5" spans="1:4">
      <c r="A265" s="903" t="s">
        <v>216</v>
      </c>
      <c r="B265" s="139">
        <v>2010</v>
      </c>
      <c r="C265" s="900" t="s">
        <v>244</v>
      </c>
      <c r="D265" s="901">
        <f t="shared" si="15"/>
        <v>0</v>
      </c>
    </row>
    <row r="266" ht="13.5" spans="1:4">
      <c r="A266" s="903" t="s">
        <v>217</v>
      </c>
      <c r="B266" s="139">
        <v>2010</v>
      </c>
      <c r="C266" s="900" t="s">
        <v>244</v>
      </c>
      <c r="D266" s="901">
        <f t="shared" si="15"/>
        <v>2.77648</v>
      </c>
    </row>
    <row r="267" ht="13.5" spans="1:4">
      <c r="A267" s="903" t="s">
        <v>218</v>
      </c>
      <c r="B267" s="139">
        <v>2010</v>
      </c>
      <c r="C267" s="900" t="s">
        <v>244</v>
      </c>
      <c r="D267" s="901">
        <f t="shared" si="15"/>
        <v>0.06598</v>
      </c>
    </row>
    <row r="268" ht="13.5" spans="1:4">
      <c r="A268" s="903" t="s">
        <v>219</v>
      </c>
      <c r="B268" s="139">
        <v>2010</v>
      </c>
      <c r="C268" s="900" t="s">
        <v>244</v>
      </c>
      <c r="D268" s="901">
        <f t="shared" si="15"/>
        <v>5.07005</v>
      </c>
    </row>
    <row r="269" ht="13.5" spans="1:4">
      <c r="A269" s="904" t="s">
        <v>249</v>
      </c>
      <c r="B269" s="139">
        <v>2010</v>
      </c>
      <c r="C269" s="900" t="s">
        <v>244</v>
      </c>
      <c r="D269" s="901">
        <f t="shared" si="15"/>
        <v>0</v>
      </c>
    </row>
    <row r="270" ht="13.5" spans="1:5">
      <c r="A270" s="139" t="s">
        <v>206</v>
      </c>
      <c r="B270" s="139">
        <v>2010</v>
      </c>
      <c r="C270" s="900" t="s">
        <v>245</v>
      </c>
      <c r="D270" s="901">
        <f t="shared" ref="D270:D284" si="16">SUM(U9:V9)/1000</f>
        <v>0</v>
      </c>
      <c r="E270" s="139" t="s">
        <v>265</v>
      </c>
    </row>
    <row r="271" ht="13.5" spans="1:4">
      <c r="A271" s="903" t="s">
        <v>207</v>
      </c>
      <c r="B271" s="139">
        <v>2010</v>
      </c>
      <c r="C271" s="900" t="s">
        <v>245</v>
      </c>
      <c r="D271" s="901">
        <f t="shared" si="16"/>
        <v>0</v>
      </c>
    </row>
    <row r="272" ht="13.5" spans="1:4">
      <c r="A272" s="903" t="s">
        <v>208</v>
      </c>
      <c r="B272" s="139">
        <v>2010</v>
      </c>
      <c r="C272" s="900" t="s">
        <v>245</v>
      </c>
      <c r="D272" s="901">
        <f t="shared" si="16"/>
        <v>0</v>
      </c>
    </row>
    <row r="273" ht="13.5" spans="1:4">
      <c r="A273" s="903" t="s">
        <v>209</v>
      </c>
      <c r="B273" s="139">
        <v>2010</v>
      </c>
      <c r="C273" s="900" t="s">
        <v>245</v>
      </c>
      <c r="D273" s="901">
        <f t="shared" si="16"/>
        <v>0</v>
      </c>
    </row>
    <row r="274" ht="13.5" spans="1:4">
      <c r="A274" s="903" t="s">
        <v>210</v>
      </c>
      <c r="B274" s="139">
        <v>2010</v>
      </c>
      <c r="C274" s="900" t="s">
        <v>245</v>
      </c>
      <c r="D274" s="901">
        <f t="shared" si="16"/>
        <v>0</v>
      </c>
    </row>
    <row r="275" ht="13.5" spans="1:4">
      <c r="A275" s="903" t="s">
        <v>211</v>
      </c>
      <c r="B275" s="139">
        <v>2010</v>
      </c>
      <c r="C275" s="900" t="s">
        <v>245</v>
      </c>
      <c r="D275" s="901">
        <f t="shared" si="16"/>
        <v>0</v>
      </c>
    </row>
    <row r="276" ht="13.5" spans="1:4">
      <c r="A276" s="903" t="s">
        <v>212</v>
      </c>
      <c r="B276" s="139">
        <v>2010</v>
      </c>
      <c r="C276" s="900" t="s">
        <v>245</v>
      </c>
      <c r="D276" s="901">
        <f t="shared" si="16"/>
        <v>0</v>
      </c>
    </row>
    <row r="277" ht="13.5" spans="1:4">
      <c r="A277" s="903" t="s">
        <v>213</v>
      </c>
      <c r="B277" s="139">
        <v>2010</v>
      </c>
      <c r="C277" s="900" t="s">
        <v>245</v>
      </c>
      <c r="D277" s="901">
        <f t="shared" si="16"/>
        <v>0</v>
      </c>
    </row>
    <row r="278" ht="13.5" spans="1:4">
      <c r="A278" s="903" t="s">
        <v>214</v>
      </c>
      <c r="B278" s="139">
        <v>2010</v>
      </c>
      <c r="C278" s="900" t="s">
        <v>245</v>
      </c>
      <c r="D278" s="901">
        <f t="shared" si="16"/>
        <v>0</v>
      </c>
    </row>
    <row r="279" ht="13.5" spans="1:4">
      <c r="A279" s="903" t="s">
        <v>215</v>
      </c>
      <c r="B279" s="139">
        <v>2010</v>
      </c>
      <c r="C279" s="900" t="s">
        <v>245</v>
      </c>
      <c r="D279" s="901">
        <f t="shared" si="16"/>
        <v>0</v>
      </c>
    </row>
    <row r="280" ht="13.5" spans="1:4">
      <c r="A280" s="903" t="s">
        <v>216</v>
      </c>
      <c r="B280" s="139">
        <v>2010</v>
      </c>
      <c r="C280" s="900" t="s">
        <v>245</v>
      </c>
      <c r="D280" s="901">
        <f t="shared" si="16"/>
        <v>0</v>
      </c>
    </row>
    <row r="281" ht="13.5" spans="1:4">
      <c r="A281" s="903" t="s">
        <v>217</v>
      </c>
      <c r="B281" s="139">
        <v>2010</v>
      </c>
      <c r="C281" s="900" t="s">
        <v>245</v>
      </c>
      <c r="D281" s="901">
        <f t="shared" si="16"/>
        <v>0</v>
      </c>
    </row>
    <row r="282" ht="13.5" spans="1:4">
      <c r="A282" s="903" t="s">
        <v>218</v>
      </c>
      <c r="B282" s="139">
        <v>2010</v>
      </c>
      <c r="C282" s="900" t="s">
        <v>245</v>
      </c>
      <c r="D282" s="901">
        <f t="shared" si="16"/>
        <v>0</v>
      </c>
    </row>
    <row r="283" ht="13.5" spans="1:4">
      <c r="A283" s="903" t="s">
        <v>219</v>
      </c>
      <c r="B283" s="139">
        <v>2010</v>
      </c>
      <c r="C283" s="900" t="s">
        <v>245</v>
      </c>
      <c r="D283" s="901">
        <f t="shared" si="16"/>
        <v>0</v>
      </c>
    </row>
    <row r="284" ht="13.5" spans="1:4">
      <c r="A284" s="904" t="s">
        <v>249</v>
      </c>
      <c r="B284" s="139">
        <v>2010</v>
      </c>
      <c r="C284" s="900" t="s">
        <v>245</v>
      </c>
      <c r="D284" s="901">
        <f t="shared" si="16"/>
        <v>0</v>
      </c>
    </row>
    <row r="285" ht="13.5" spans="1:5">
      <c r="A285" s="139" t="s">
        <v>206</v>
      </c>
      <c r="B285" s="139">
        <v>2010</v>
      </c>
      <c r="C285" s="900" t="s">
        <v>246</v>
      </c>
      <c r="D285" s="901">
        <f>T9/1000</f>
        <v>8.73032</v>
      </c>
      <c r="E285" s="139" t="s">
        <v>266</v>
      </c>
    </row>
    <row r="286" ht="13.5" spans="1:4">
      <c r="A286" s="903" t="s">
        <v>207</v>
      </c>
      <c r="B286" s="139">
        <v>2010</v>
      </c>
      <c r="C286" s="900" t="s">
        <v>246</v>
      </c>
      <c r="D286" s="901">
        <f t="shared" ref="D286:D299" si="17">T10/1000</f>
        <v>0</v>
      </c>
    </row>
    <row r="287" ht="13.5" spans="1:4">
      <c r="A287" s="903" t="s">
        <v>208</v>
      </c>
      <c r="B287" s="139">
        <v>2010</v>
      </c>
      <c r="C287" s="900" t="s">
        <v>246</v>
      </c>
      <c r="D287" s="901">
        <f t="shared" si="17"/>
        <v>3.25436</v>
      </c>
    </row>
    <row r="288" ht="13.5" spans="1:4">
      <c r="A288" s="903" t="s">
        <v>209</v>
      </c>
      <c r="B288" s="139">
        <v>2010</v>
      </c>
      <c r="C288" s="900" t="s">
        <v>246</v>
      </c>
      <c r="D288" s="901">
        <f t="shared" si="17"/>
        <v>0</v>
      </c>
    </row>
    <row r="289" ht="13.5" spans="1:4">
      <c r="A289" s="903" t="s">
        <v>210</v>
      </c>
      <c r="B289" s="139">
        <v>2010</v>
      </c>
      <c r="C289" s="900" t="s">
        <v>246</v>
      </c>
      <c r="D289" s="901">
        <f t="shared" si="17"/>
        <v>4.32517</v>
      </c>
    </row>
    <row r="290" ht="13.5" spans="1:4">
      <c r="A290" s="903" t="s">
        <v>211</v>
      </c>
      <c r="B290" s="139">
        <v>2010</v>
      </c>
      <c r="C290" s="900" t="s">
        <v>246</v>
      </c>
      <c r="D290" s="901">
        <f t="shared" si="17"/>
        <v>0</v>
      </c>
    </row>
    <row r="291" ht="13.5" spans="1:4">
      <c r="A291" s="903" t="s">
        <v>212</v>
      </c>
      <c r="B291" s="139">
        <v>2010</v>
      </c>
      <c r="C291" s="900" t="s">
        <v>246</v>
      </c>
      <c r="D291" s="901">
        <f t="shared" si="17"/>
        <v>0.01202</v>
      </c>
    </row>
    <row r="292" ht="13.5" spans="1:4">
      <c r="A292" s="903" t="s">
        <v>213</v>
      </c>
      <c r="B292" s="139">
        <v>2010</v>
      </c>
      <c r="C292" s="900" t="s">
        <v>246</v>
      </c>
      <c r="D292" s="901">
        <f t="shared" si="17"/>
        <v>0</v>
      </c>
    </row>
    <row r="293" ht="13.5" spans="1:4">
      <c r="A293" s="903" t="s">
        <v>214</v>
      </c>
      <c r="B293" s="139">
        <v>2010</v>
      </c>
      <c r="C293" s="900" t="s">
        <v>246</v>
      </c>
      <c r="D293" s="901">
        <f t="shared" si="17"/>
        <v>0.12096</v>
      </c>
    </row>
    <row r="294" ht="13.5" spans="1:4">
      <c r="A294" s="903" t="s">
        <v>215</v>
      </c>
      <c r="B294" s="139">
        <v>2010</v>
      </c>
      <c r="C294" s="900" t="s">
        <v>246</v>
      </c>
      <c r="D294" s="901">
        <f t="shared" si="17"/>
        <v>0.95183</v>
      </c>
    </row>
    <row r="295" ht="13.5" spans="1:4">
      <c r="A295" s="903" t="s">
        <v>216</v>
      </c>
      <c r="B295" s="139">
        <v>2010</v>
      </c>
      <c r="C295" s="900" t="s">
        <v>246</v>
      </c>
      <c r="D295" s="901">
        <f t="shared" si="17"/>
        <v>0</v>
      </c>
    </row>
    <row r="296" ht="13.5" spans="1:4">
      <c r="A296" s="903" t="s">
        <v>217</v>
      </c>
      <c r="B296" s="139">
        <v>2010</v>
      </c>
      <c r="C296" s="900" t="s">
        <v>246</v>
      </c>
      <c r="D296" s="901">
        <f t="shared" si="17"/>
        <v>0</v>
      </c>
    </row>
    <row r="297" ht="13.5" spans="1:4">
      <c r="A297" s="903" t="s">
        <v>218</v>
      </c>
      <c r="B297" s="139">
        <v>2010</v>
      </c>
      <c r="C297" s="900" t="s">
        <v>246</v>
      </c>
      <c r="D297" s="901">
        <f t="shared" si="17"/>
        <v>0</v>
      </c>
    </row>
    <row r="298" ht="13.5" spans="1:4">
      <c r="A298" s="903" t="s">
        <v>219</v>
      </c>
      <c r="B298" s="139">
        <v>2010</v>
      </c>
      <c r="C298" s="900" t="s">
        <v>246</v>
      </c>
      <c r="D298" s="901">
        <f t="shared" si="17"/>
        <v>0.06598</v>
      </c>
    </row>
    <row r="299" ht="13.5" spans="1:4">
      <c r="A299" s="904" t="s">
        <v>249</v>
      </c>
      <c r="B299" s="139">
        <v>2010</v>
      </c>
      <c r="C299" s="900" t="s">
        <v>246</v>
      </c>
      <c r="D299" s="901">
        <f t="shared" si="17"/>
        <v>0</v>
      </c>
    </row>
    <row r="300" ht="13.5" spans="1:5">
      <c r="A300" s="139" t="s">
        <v>206</v>
      </c>
      <c r="B300" s="139">
        <v>2010</v>
      </c>
      <c r="C300" s="900" t="s">
        <v>247</v>
      </c>
      <c r="D300" s="901">
        <f>BF9/1000</f>
        <v>69.37729</v>
      </c>
      <c r="E300" s="139" t="s">
        <v>267</v>
      </c>
    </row>
    <row r="301" ht="13.5" spans="1:4">
      <c r="A301" s="903" t="s">
        <v>207</v>
      </c>
      <c r="B301" s="139">
        <v>2010</v>
      </c>
      <c r="C301" s="900" t="s">
        <v>247</v>
      </c>
      <c r="D301" s="901">
        <f t="shared" ref="D301:D314" si="18">BF10/1000</f>
        <v>5.19574</v>
      </c>
    </row>
    <row r="302" ht="13.5" spans="1:4">
      <c r="A302" s="903" t="s">
        <v>208</v>
      </c>
      <c r="B302" s="139">
        <v>2010</v>
      </c>
      <c r="C302" s="900" t="s">
        <v>247</v>
      </c>
      <c r="D302" s="901">
        <f t="shared" si="18"/>
        <v>13.15677</v>
      </c>
    </row>
    <row r="303" ht="13.5" spans="1:4">
      <c r="A303" s="903" t="s">
        <v>209</v>
      </c>
      <c r="B303" s="139">
        <v>2010</v>
      </c>
      <c r="C303" s="900" t="s">
        <v>247</v>
      </c>
      <c r="D303" s="901">
        <f t="shared" si="18"/>
        <v>1.25663</v>
      </c>
    </row>
    <row r="304" ht="13.5" spans="1:4">
      <c r="A304" s="903" t="s">
        <v>210</v>
      </c>
      <c r="B304" s="139">
        <v>2010</v>
      </c>
      <c r="C304" s="900" t="s">
        <v>247</v>
      </c>
      <c r="D304" s="901">
        <f t="shared" si="18"/>
        <v>4.54402</v>
      </c>
    </row>
    <row r="305" ht="13.5" spans="1:4">
      <c r="A305" s="903" t="s">
        <v>211</v>
      </c>
      <c r="B305" s="139">
        <v>2010</v>
      </c>
      <c r="C305" s="900" t="s">
        <v>247</v>
      </c>
      <c r="D305" s="901">
        <f t="shared" si="18"/>
        <v>0</v>
      </c>
    </row>
    <row r="306" ht="13.5" spans="1:4">
      <c r="A306" s="903" t="s">
        <v>212</v>
      </c>
      <c r="B306" s="139">
        <v>2010</v>
      </c>
      <c r="C306" s="900" t="s">
        <v>247</v>
      </c>
      <c r="D306" s="901">
        <f t="shared" si="18"/>
        <v>14.87428</v>
      </c>
    </row>
    <row r="307" ht="13.5" spans="1:4">
      <c r="A307" s="903" t="s">
        <v>213</v>
      </c>
      <c r="B307" s="139">
        <v>2010</v>
      </c>
      <c r="C307" s="900" t="s">
        <v>247</v>
      </c>
      <c r="D307" s="901">
        <f t="shared" si="18"/>
        <v>0</v>
      </c>
    </row>
    <row r="308" ht="13.5" spans="1:4">
      <c r="A308" s="903" t="s">
        <v>214</v>
      </c>
      <c r="B308" s="139">
        <v>2010</v>
      </c>
      <c r="C308" s="900" t="s">
        <v>247</v>
      </c>
      <c r="D308" s="901">
        <f t="shared" si="18"/>
        <v>8.36791</v>
      </c>
    </row>
    <row r="309" ht="13.5" spans="1:4">
      <c r="A309" s="903" t="s">
        <v>215</v>
      </c>
      <c r="B309" s="139">
        <v>2010</v>
      </c>
      <c r="C309" s="900" t="s">
        <v>247</v>
      </c>
      <c r="D309" s="901">
        <f t="shared" si="18"/>
        <v>8.63435</v>
      </c>
    </row>
    <row r="310" ht="13.5" spans="1:4">
      <c r="A310" s="903" t="s">
        <v>216</v>
      </c>
      <c r="B310" s="139">
        <v>2010</v>
      </c>
      <c r="C310" s="900" t="s">
        <v>247</v>
      </c>
      <c r="D310" s="901">
        <f t="shared" si="18"/>
        <v>0</v>
      </c>
    </row>
    <row r="311" ht="13.5" spans="1:4">
      <c r="A311" s="903" t="s">
        <v>217</v>
      </c>
      <c r="B311" s="139">
        <v>2010</v>
      </c>
      <c r="C311" s="900" t="s">
        <v>247</v>
      </c>
      <c r="D311" s="901">
        <f t="shared" si="18"/>
        <v>2.27201</v>
      </c>
    </row>
    <row r="312" ht="13.5" spans="1:4">
      <c r="A312" s="903" t="s">
        <v>218</v>
      </c>
      <c r="B312" s="139">
        <v>2010</v>
      </c>
      <c r="C312" s="900" t="s">
        <v>247</v>
      </c>
      <c r="D312" s="901">
        <f t="shared" si="18"/>
        <v>0.95777</v>
      </c>
    </row>
    <row r="313" ht="13.5" spans="1:4">
      <c r="A313" s="903" t="s">
        <v>219</v>
      </c>
      <c r="B313" s="139">
        <v>2010</v>
      </c>
      <c r="C313" s="900" t="s">
        <v>247</v>
      </c>
      <c r="D313" s="901">
        <f t="shared" si="18"/>
        <v>10.11782</v>
      </c>
    </row>
    <row r="314" ht="13.5" spans="1:4">
      <c r="A314" s="904" t="s">
        <v>249</v>
      </c>
      <c r="B314" s="139">
        <v>2010</v>
      </c>
      <c r="C314" s="900" t="s">
        <v>247</v>
      </c>
      <c r="D314" s="901">
        <f t="shared" si="18"/>
        <v>0</v>
      </c>
    </row>
    <row r="315" ht="13.5" spans="1:5">
      <c r="A315" s="139" t="s">
        <v>206</v>
      </c>
      <c r="B315" s="139">
        <v>2010</v>
      </c>
      <c r="C315" s="900" t="s">
        <v>248</v>
      </c>
      <c r="D315" s="901">
        <f>BG9/1000</f>
        <v>6.28878</v>
      </c>
      <c r="E315" s="139" t="s">
        <v>268</v>
      </c>
    </row>
    <row r="316" ht="13.5" spans="1:4">
      <c r="A316" s="903" t="s">
        <v>207</v>
      </c>
      <c r="B316" s="139">
        <v>2010</v>
      </c>
      <c r="C316" s="900" t="s">
        <v>248</v>
      </c>
      <c r="D316" s="901">
        <f t="shared" ref="D316:D329" si="19">BG10/1000</f>
        <v>0</v>
      </c>
    </row>
    <row r="317" ht="13.5" spans="1:4">
      <c r="A317" s="903" t="s">
        <v>208</v>
      </c>
      <c r="B317" s="139">
        <v>2010</v>
      </c>
      <c r="C317" s="900" t="s">
        <v>248</v>
      </c>
      <c r="D317" s="901">
        <f t="shared" si="19"/>
        <v>2.1346</v>
      </c>
    </row>
    <row r="318" ht="13.5" spans="1:4">
      <c r="A318" s="903" t="s">
        <v>209</v>
      </c>
      <c r="B318" s="139">
        <v>2010</v>
      </c>
      <c r="C318" s="900" t="s">
        <v>248</v>
      </c>
      <c r="D318" s="901">
        <f t="shared" si="19"/>
        <v>0.01499</v>
      </c>
    </row>
    <row r="319" ht="13.5" spans="1:4">
      <c r="A319" s="903" t="s">
        <v>210</v>
      </c>
      <c r="B319" s="139">
        <v>2010</v>
      </c>
      <c r="C319" s="900" t="s">
        <v>248</v>
      </c>
      <c r="D319" s="901">
        <f t="shared" si="19"/>
        <v>0</v>
      </c>
    </row>
    <row r="320" ht="13.5" spans="1:4">
      <c r="A320" s="903" t="s">
        <v>211</v>
      </c>
      <c r="B320" s="139">
        <v>2010</v>
      </c>
      <c r="C320" s="900" t="s">
        <v>248</v>
      </c>
      <c r="D320" s="901">
        <f t="shared" si="19"/>
        <v>0</v>
      </c>
    </row>
    <row r="321" ht="13.5" spans="1:4">
      <c r="A321" s="903" t="s">
        <v>212</v>
      </c>
      <c r="B321" s="139">
        <v>2010</v>
      </c>
      <c r="C321" s="900" t="s">
        <v>248</v>
      </c>
      <c r="D321" s="901">
        <f t="shared" si="19"/>
        <v>0.53788</v>
      </c>
    </row>
    <row r="322" ht="13.5" spans="1:4">
      <c r="A322" s="903" t="s">
        <v>213</v>
      </c>
      <c r="B322" s="139">
        <v>2010</v>
      </c>
      <c r="C322" s="900" t="s">
        <v>248</v>
      </c>
      <c r="D322" s="901">
        <f t="shared" si="19"/>
        <v>0</v>
      </c>
    </row>
    <row r="323" ht="13.5" spans="1:4">
      <c r="A323" s="903" t="s">
        <v>214</v>
      </c>
      <c r="B323" s="139">
        <v>2010</v>
      </c>
      <c r="C323" s="900" t="s">
        <v>248</v>
      </c>
      <c r="D323" s="901">
        <f t="shared" si="19"/>
        <v>0.18895</v>
      </c>
    </row>
    <row r="324" ht="13.5" spans="1:4">
      <c r="A324" s="903" t="s">
        <v>215</v>
      </c>
      <c r="B324" s="139">
        <v>2010</v>
      </c>
      <c r="C324" s="900" t="s">
        <v>248</v>
      </c>
      <c r="D324" s="901">
        <f t="shared" si="19"/>
        <v>3.00344</v>
      </c>
    </row>
    <row r="325" ht="13.5" spans="1:7">
      <c r="A325" s="903" t="s">
        <v>216</v>
      </c>
      <c r="B325" s="139">
        <v>2010</v>
      </c>
      <c r="C325" s="900" t="s">
        <v>248</v>
      </c>
      <c r="D325" s="901">
        <f t="shared" si="19"/>
        <v>0</v>
      </c>
      <c r="G325" s="906"/>
    </row>
    <row r="326" ht="13.5" spans="1:4">
      <c r="A326" s="903" t="s">
        <v>217</v>
      </c>
      <c r="B326" s="139">
        <v>2010</v>
      </c>
      <c r="C326" s="900" t="s">
        <v>248</v>
      </c>
      <c r="D326" s="901">
        <f t="shared" si="19"/>
        <v>0.01298</v>
      </c>
    </row>
    <row r="327" ht="13.5" spans="1:7">
      <c r="A327" s="903" t="s">
        <v>218</v>
      </c>
      <c r="B327" s="139">
        <v>2010</v>
      </c>
      <c r="C327" s="900" t="s">
        <v>248</v>
      </c>
      <c r="D327" s="901">
        <f t="shared" si="19"/>
        <v>0.01901</v>
      </c>
      <c r="G327" s="906"/>
    </row>
    <row r="328" ht="13.5" spans="1:4">
      <c r="A328" s="903" t="s">
        <v>219</v>
      </c>
      <c r="B328" s="139">
        <v>2010</v>
      </c>
      <c r="C328" s="900" t="s">
        <v>248</v>
      </c>
      <c r="D328" s="901">
        <f t="shared" si="19"/>
        <v>0.37694</v>
      </c>
    </row>
    <row r="329" ht="13.5" spans="1:7">
      <c r="A329" s="904" t="s">
        <v>249</v>
      </c>
      <c r="B329" s="139">
        <v>2010</v>
      </c>
      <c r="C329" s="900" t="s">
        <v>248</v>
      </c>
      <c r="D329" s="901">
        <f t="shared" si="19"/>
        <v>0</v>
      </c>
      <c r="G329" s="906"/>
    </row>
    <row r="331" ht="13.1" spans="1:4">
      <c r="A331" s="139" t="s">
        <v>206</v>
      </c>
      <c r="B331" s="139">
        <v>2010</v>
      </c>
      <c r="C331" s="902" t="s">
        <v>269</v>
      </c>
      <c r="D331" s="907">
        <f t="shared" ref="D331:D345" si="20">SUMIF($A$30:$A$328,A331,$D$30:$D$328)</f>
        <v>164.89449</v>
      </c>
    </row>
    <row r="332" ht="13.1" spans="1:4">
      <c r="A332" s="903" t="s">
        <v>207</v>
      </c>
      <c r="B332" s="139">
        <v>2010</v>
      </c>
      <c r="C332" s="902" t="s">
        <v>269</v>
      </c>
      <c r="D332" s="907">
        <f t="shared" si="20"/>
        <v>9.09566</v>
      </c>
    </row>
    <row r="333" ht="13.1" spans="1:7">
      <c r="A333" s="903" t="s">
        <v>208</v>
      </c>
      <c r="B333" s="139">
        <v>2010</v>
      </c>
      <c r="C333" s="902" t="s">
        <v>269</v>
      </c>
      <c r="D333" s="907">
        <f t="shared" si="20"/>
        <v>30.19027</v>
      </c>
      <c r="G333" s="906"/>
    </row>
    <row r="334" ht="13.1" spans="1:4">
      <c r="A334" s="903" t="s">
        <v>209</v>
      </c>
      <c r="B334" s="139">
        <v>2010</v>
      </c>
      <c r="C334" s="902" t="s">
        <v>269</v>
      </c>
      <c r="D334" s="907">
        <f t="shared" si="20"/>
        <v>2.42152</v>
      </c>
    </row>
    <row r="335" ht="13.1" spans="1:4">
      <c r="A335" s="903" t="s">
        <v>210</v>
      </c>
      <c r="B335" s="139">
        <v>2010</v>
      </c>
      <c r="C335" s="902" t="s">
        <v>269</v>
      </c>
      <c r="D335" s="907">
        <f t="shared" si="20"/>
        <v>20.51095</v>
      </c>
    </row>
    <row r="336" ht="13.1" spans="1:7">
      <c r="A336" s="903" t="s">
        <v>211</v>
      </c>
      <c r="B336" s="139">
        <v>2010</v>
      </c>
      <c r="C336" s="902" t="s">
        <v>269</v>
      </c>
      <c r="D336" s="907">
        <f t="shared" si="20"/>
        <v>0</v>
      </c>
      <c r="G336" s="906"/>
    </row>
    <row r="337" ht="13.1" spans="1:4">
      <c r="A337" s="903" t="s">
        <v>212</v>
      </c>
      <c r="B337" s="139">
        <v>2010</v>
      </c>
      <c r="C337" s="902" t="s">
        <v>269</v>
      </c>
      <c r="D337" s="907">
        <f t="shared" si="20"/>
        <v>26.61712</v>
      </c>
    </row>
    <row r="338" ht="13.1" spans="1:7">
      <c r="A338" s="903" t="s">
        <v>213</v>
      </c>
      <c r="B338" s="139">
        <v>2010</v>
      </c>
      <c r="C338" s="902" t="s">
        <v>269</v>
      </c>
      <c r="D338" s="907">
        <f t="shared" si="20"/>
        <v>0</v>
      </c>
      <c r="G338" s="906"/>
    </row>
    <row r="339" ht="13.1" spans="1:4">
      <c r="A339" s="903" t="s">
        <v>214</v>
      </c>
      <c r="B339" s="139">
        <v>2010</v>
      </c>
      <c r="C339" s="902" t="s">
        <v>269</v>
      </c>
      <c r="D339" s="907">
        <f t="shared" si="20"/>
        <v>21.51811</v>
      </c>
    </row>
    <row r="340" ht="13.1" spans="1:4">
      <c r="A340" s="903" t="s">
        <v>215</v>
      </c>
      <c r="B340" s="139">
        <v>2010</v>
      </c>
      <c r="C340" s="902" t="s">
        <v>269</v>
      </c>
      <c r="D340" s="907">
        <f t="shared" si="20"/>
        <v>20.41082</v>
      </c>
    </row>
    <row r="341" ht="13.1" spans="1:4">
      <c r="A341" s="903" t="s">
        <v>216</v>
      </c>
      <c r="B341" s="139">
        <v>2010</v>
      </c>
      <c r="C341" s="902" t="s">
        <v>269</v>
      </c>
      <c r="D341" s="907">
        <f t="shared" si="20"/>
        <v>0</v>
      </c>
    </row>
    <row r="342" ht="13.1" spans="1:4">
      <c r="A342" s="903" t="s">
        <v>217</v>
      </c>
      <c r="B342" s="139">
        <v>2010</v>
      </c>
      <c r="C342" s="902" t="s">
        <v>269</v>
      </c>
      <c r="D342" s="907">
        <f t="shared" si="20"/>
        <v>9.45661</v>
      </c>
    </row>
    <row r="343" ht="13.1" spans="1:4">
      <c r="A343" s="903" t="s">
        <v>218</v>
      </c>
      <c r="B343" s="139">
        <v>2010</v>
      </c>
      <c r="C343" s="902" t="s">
        <v>269</v>
      </c>
      <c r="D343" s="907">
        <f t="shared" si="20"/>
        <v>2.62357</v>
      </c>
    </row>
    <row r="344" ht="13.1" spans="1:4">
      <c r="A344" s="903" t="s">
        <v>219</v>
      </c>
      <c r="B344" s="139">
        <v>2010</v>
      </c>
      <c r="C344" s="902" t="s">
        <v>269</v>
      </c>
      <c r="D344" s="907">
        <f t="shared" si="20"/>
        <v>22.04982</v>
      </c>
    </row>
    <row r="345" ht="13.1" spans="1:4">
      <c r="A345" s="904" t="s">
        <v>249</v>
      </c>
      <c r="B345" s="139">
        <v>2010</v>
      </c>
      <c r="C345" s="902" t="s">
        <v>269</v>
      </c>
      <c r="D345" s="907">
        <f t="shared" si="20"/>
        <v>21.66258</v>
      </c>
    </row>
    <row r="346" spans="3:5">
      <c r="C346" s="908" t="s">
        <v>270</v>
      </c>
      <c r="D346" s="909">
        <f>BH9/1000</f>
        <v>164.89448</v>
      </c>
      <c r="E346" s="139" t="b">
        <f t="shared" ref="E346:E360" si="21">D346=D331</f>
        <v>0</v>
      </c>
    </row>
    <row r="347" spans="1:5">
      <c r="A347" s="903"/>
      <c r="C347" s="908" t="s">
        <v>270</v>
      </c>
      <c r="D347" s="909">
        <f t="shared" ref="D347:D360" si="22">BH10/1000</f>
        <v>9.09566</v>
      </c>
      <c r="E347" s="139" t="b">
        <f t="shared" si="21"/>
        <v>1</v>
      </c>
    </row>
    <row r="348" spans="1:5">
      <c r="A348" s="903"/>
      <c r="C348" s="908" t="s">
        <v>270</v>
      </c>
      <c r="D348" s="909">
        <f t="shared" si="22"/>
        <v>30.19026</v>
      </c>
      <c r="E348" s="139" t="b">
        <f t="shared" si="21"/>
        <v>0</v>
      </c>
    </row>
    <row r="349" spans="1:5">
      <c r="A349" s="903"/>
      <c r="C349" s="908" t="s">
        <v>270</v>
      </c>
      <c r="D349" s="909">
        <f t="shared" si="22"/>
        <v>2.42152</v>
      </c>
      <c r="E349" s="139" t="b">
        <f t="shared" si="21"/>
        <v>1</v>
      </c>
    </row>
    <row r="350" spans="1:5">
      <c r="A350" s="903"/>
      <c r="C350" s="908" t="s">
        <v>270</v>
      </c>
      <c r="D350" s="909">
        <f t="shared" si="22"/>
        <v>20.51097</v>
      </c>
      <c r="E350" s="139" t="b">
        <f t="shared" si="21"/>
        <v>0</v>
      </c>
    </row>
    <row r="351" spans="1:5">
      <c r="A351" s="903"/>
      <c r="C351" s="908" t="s">
        <v>270</v>
      </c>
      <c r="D351" s="909">
        <f t="shared" si="22"/>
        <v>0</v>
      </c>
      <c r="E351" s="139" t="b">
        <f t="shared" si="21"/>
        <v>1</v>
      </c>
    </row>
    <row r="352" spans="1:5">
      <c r="A352" s="903"/>
      <c r="C352" s="908" t="s">
        <v>270</v>
      </c>
      <c r="D352" s="909">
        <f t="shared" si="22"/>
        <v>26.61712</v>
      </c>
      <c r="E352" s="139" t="b">
        <f t="shared" si="21"/>
        <v>1</v>
      </c>
    </row>
    <row r="353" spans="1:5">
      <c r="A353" s="903"/>
      <c r="C353" s="908" t="s">
        <v>270</v>
      </c>
      <c r="D353" s="909">
        <f t="shared" si="22"/>
        <v>0</v>
      </c>
      <c r="E353" s="139" t="b">
        <f t="shared" si="21"/>
        <v>1</v>
      </c>
    </row>
    <row r="354" spans="1:5">
      <c r="A354" s="903"/>
      <c r="C354" s="908" t="s">
        <v>270</v>
      </c>
      <c r="D354" s="910">
        <f t="shared" si="22"/>
        <v>21.5181</v>
      </c>
      <c r="E354" s="139" t="b">
        <f t="shared" si="21"/>
        <v>0</v>
      </c>
    </row>
    <row r="355" spans="1:5">
      <c r="A355" s="903"/>
      <c r="C355" s="908" t="s">
        <v>270</v>
      </c>
      <c r="D355" s="909">
        <f t="shared" si="22"/>
        <v>20.41082</v>
      </c>
      <c r="E355" s="139" t="b">
        <f t="shared" si="21"/>
        <v>1</v>
      </c>
    </row>
    <row r="356" spans="1:5">
      <c r="A356" s="903"/>
      <c r="C356" s="908" t="s">
        <v>270</v>
      </c>
      <c r="D356" s="909">
        <f t="shared" si="22"/>
        <v>0</v>
      </c>
      <c r="E356" s="139" t="b">
        <f t="shared" si="21"/>
        <v>1</v>
      </c>
    </row>
    <row r="357" spans="1:5">
      <c r="A357" s="903"/>
      <c r="C357" s="908" t="s">
        <v>270</v>
      </c>
      <c r="D357" s="909">
        <f t="shared" si="22"/>
        <v>9.4566</v>
      </c>
      <c r="E357" s="139" t="b">
        <f t="shared" si="21"/>
        <v>0</v>
      </c>
    </row>
    <row r="358" spans="1:5">
      <c r="A358" s="903"/>
      <c r="C358" s="908" t="s">
        <v>270</v>
      </c>
      <c r="D358" s="909">
        <f t="shared" si="22"/>
        <v>2.62357</v>
      </c>
      <c r="E358" s="139" t="b">
        <f t="shared" si="21"/>
        <v>1</v>
      </c>
    </row>
    <row r="359" spans="1:5">
      <c r="A359" s="903"/>
      <c r="C359" s="908" t="s">
        <v>270</v>
      </c>
      <c r="D359" s="910">
        <f t="shared" si="22"/>
        <v>22.04982</v>
      </c>
      <c r="E359" s="139" t="b">
        <f t="shared" si="21"/>
        <v>1</v>
      </c>
    </row>
    <row r="360" spans="3:5">
      <c r="C360" s="908" t="s">
        <v>270</v>
      </c>
      <c r="D360" s="910">
        <f t="shared" si="22"/>
        <v>21.66259</v>
      </c>
      <c r="E360" s="139" t="b">
        <f t="shared" si="21"/>
        <v>0</v>
      </c>
    </row>
    <row r="363" ht="13.5" spans="1:5">
      <c r="A363" s="28" t="s">
        <v>271</v>
      </c>
      <c r="B363" s="139">
        <v>2010</v>
      </c>
      <c r="C363" t="s">
        <v>272</v>
      </c>
      <c r="D363" s="139">
        <f>R8/1000</f>
        <v>0</v>
      </c>
      <c r="E363" t="s">
        <v>273</v>
      </c>
    </row>
    <row r="364" ht="13.5" spans="1:5">
      <c r="A364" s="28" t="s">
        <v>274</v>
      </c>
      <c r="B364" s="139">
        <v>2010</v>
      </c>
      <c r="C364" t="s">
        <v>232</v>
      </c>
      <c r="D364" s="139">
        <f>-L8/1000</f>
        <v>0</v>
      </c>
      <c r="E364" t="s">
        <v>252</v>
      </c>
    </row>
  </sheetData>
  <mergeCells count="7">
    <mergeCell ref="A3:B3"/>
    <mergeCell ref="C3:BQ3"/>
    <mergeCell ref="A4:B4"/>
    <mergeCell ref="C4:BQ4"/>
    <mergeCell ref="A5:B5"/>
    <mergeCell ref="C5:BQ5"/>
    <mergeCell ref="A6:B6"/>
  </mergeCells>
  <hyperlinks>
    <hyperlink ref="A2" r:id="rId3" display="Dataset: Extended world energy balances" tooltip="Click once to display linked information. Click and hold to select this cell."/>
    <hyperlink ref="A24" r:id="rId4" display="Data extracted on 19 May 2015 13:40 UTC (GMT) from OECD iLibrary" tooltip="Click once to display linked information. Click and hold to select this cell."/>
  </hyperlinks>
  <pageMargins left="0.75" right="0.75" top="1" bottom="1" header="0.5" footer="0.5"/>
  <pageSetup paperSize="1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theme="9" tint="-0.249977111117893"/>
  </sheetPr>
  <dimension ref="A2:AQ453"/>
  <sheetViews>
    <sheetView workbookViewId="0">
      <selection activeCell="G8" sqref="G8"/>
    </sheetView>
  </sheetViews>
  <sheetFormatPr defaultColWidth="9.14159292035398" defaultRowHeight="13.5"/>
  <cols>
    <col min="1" max="1" width="38.141592920354" customWidth="1"/>
    <col min="2" max="2" width="39.7079646017699" customWidth="1"/>
    <col min="3" max="3" width="5.28318584070797" customWidth="1"/>
    <col min="4" max="4" width="8.85840707964602" customWidth="1"/>
    <col min="5" max="5" width="9.42477876106195" customWidth="1"/>
    <col min="6" max="6" width="32.141592920354" customWidth="1"/>
    <col min="7" max="7" width="9.42477876106195" customWidth="1"/>
    <col min="8" max="8" width="7" customWidth="1"/>
    <col min="9" max="9" width="6.85840707964602" customWidth="1"/>
    <col min="10" max="10" width="9.42477876106195" customWidth="1"/>
    <col min="11" max="11" width="6.70796460176991" customWidth="1"/>
    <col min="12" max="12" width="6.85840707964602" customWidth="1"/>
    <col min="13" max="13" width="7.85840707964602" customWidth="1"/>
    <col min="14" max="14" width="6.85840707964602" customWidth="1"/>
    <col min="15" max="15" width="6.70796460176991" customWidth="1"/>
    <col min="16" max="16" width="7.70796460176991" customWidth="1"/>
    <col min="17" max="17" width="7.85840707964602" customWidth="1"/>
    <col min="18" max="18" width="7" customWidth="1"/>
    <col min="19" max="19" width="7.85840707964602" customWidth="1"/>
    <col min="20" max="20" width="6.70796460176991" customWidth="1"/>
    <col min="21" max="21" width="6.85840707964602" customWidth="1"/>
    <col min="22" max="22" width="6.70796460176991" customWidth="1"/>
    <col min="23" max="23" width="7.70796460176991" customWidth="1"/>
    <col min="24" max="24" width="7.85840707964602" customWidth="1"/>
    <col min="25" max="28" width="6.70796460176991" customWidth="1"/>
    <col min="29" max="30" width="7.70796460176991" customWidth="1"/>
    <col min="31" max="31" width="7" customWidth="1"/>
    <col min="32" max="32" width="6.85840707964602" customWidth="1"/>
    <col min="33" max="34" width="7" customWidth="1"/>
    <col min="35" max="35" width="6.70796460176991" customWidth="1"/>
    <col min="36" max="36" width="6.85840707964602" customWidth="1"/>
    <col min="37" max="37" width="7.85840707964602" customWidth="1"/>
    <col min="38" max="40" width="9.42477876106195" customWidth="1"/>
    <col min="41" max="42" width="6.70796460176991" customWidth="1"/>
    <col min="43" max="43" width="6.85840707964602" customWidth="1"/>
  </cols>
  <sheetData>
    <row r="2" spans="2:2">
      <c r="B2" s="393">
        <v>2005</v>
      </c>
    </row>
    <row r="3" spans="1:43">
      <c r="A3" s="19" t="s">
        <v>284</v>
      </c>
      <c r="B3" s="19" t="s">
        <v>285</v>
      </c>
      <c r="C3" t="s">
        <v>131</v>
      </c>
      <c r="D3" t="s">
        <v>286</v>
      </c>
      <c r="E3" t="s">
        <v>287</v>
      </c>
      <c r="F3" t="s">
        <v>288</v>
      </c>
      <c r="G3" t="str">
        <f>EUROSTAT_VBE_IND_2005!E$6</f>
        <v>AT</v>
      </c>
      <c r="H3" t="str">
        <f>EUROSTAT_VBE_IND_2005!F$6</f>
        <v>BE</v>
      </c>
      <c r="I3" t="str">
        <f>EUROSTAT_VBE_IND_2005!G$6</f>
        <v>BG</v>
      </c>
      <c r="J3" t="s">
        <v>289</v>
      </c>
      <c r="K3" t="str">
        <f>EUROSTAT_VBE_IND_2005!H$6</f>
        <v>CY</v>
      </c>
      <c r="L3" t="str">
        <f>EUROSTAT_VBE_IND_2005!I$6</f>
        <v>CZ</v>
      </c>
      <c r="M3" t="str">
        <f>EUROSTAT_VBE_IND_2005!J$6</f>
        <v>DE</v>
      </c>
      <c r="N3" t="str">
        <f>EUROSTAT_VBE_IND_2005!K$6</f>
        <v>DK</v>
      </c>
      <c r="O3" t="str">
        <f>EUROSTAT_VBE_IND_2005!L$6</f>
        <v>EE</v>
      </c>
      <c r="P3" t="str">
        <f>EUROSTAT_VBE_IND_2005!M$6</f>
        <v>EL</v>
      </c>
      <c r="Q3" t="str">
        <f>EUROSTAT_VBE_IND_2005!N$6</f>
        <v>ES</v>
      </c>
      <c r="R3" t="str">
        <f>EUROSTAT_VBE_IND_2005!O$6</f>
        <v>FI</v>
      </c>
      <c r="S3" t="str">
        <f>EUROSTAT_VBE_IND_2005!P$6</f>
        <v>FR</v>
      </c>
      <c r="T3" t="str">
        <f>EUROSTAT_VBE_IND_2005!Q$6</f>
        <v>HR</v>
      </c>
      <c r="U3" t="str">
        <f>EUROSTAT_VBE_IND_2005!R$6</f>
        <v>HU</v>
      </c>
      <c r="V3" t="str">
        <f>EUROSTAT_VBE_IND_2005!S$6</f>
        <v>IE</v>
      </c>
      <c r="W3" t="str">
        <f>EUROSTAT_VBE_IND_2005!T$6</f>
        <v>IS</v>
      </c>
      <c r="X3" t="str">
        <f>EUROSTAT_VBE_IND_2005!U$6</f>
        <v>IT</v>
      </c>
      <c r="Y3" t="str">
        <f>EUROSTAT_VBE_IND_2005!V$6</f>
        <v>LT</v>
      </c>
      <c r="Z3" t="str">
        <f>EUROSTAT_VBE_IND_2005!W$6</f>
        <v>LU</v>
      </c>
      <c r="AA3" t="str">
        <f>EUROSTAT_VBE_IND_2005!X$6</f>
        <v>LV</v>
      </c>
      <c r="AB3" t="str">
        <f>EUROSTAT_VBE_IND_2005!AA$6</f>
        <v>MT</v>
      </c>
      <c r="AC3" t="str">
        <f>EUROSTAT_VBE_IND_2005!AB$6</f>
        <v>NL</v>
      </c>
      <c r="AD3" t="str">
        <f>EUROSTAT_VBE_IND_2005!AC$6</f>
        <v>NO</v>
      </c>
      <c r="AE3" t="str">
        <f>EUROSTAT_VBE_IND_2005!AD$6</f>
        <v>PL</v>
      </c>
      <c r="AF3" t="str">
        <f>EUROSTAT_VBE_IND_2005!AE$6</f>
        <v>PT</v>
      </c>
      <c r="AG3" t="str">
        <f>EUROSTAT_VBE_IND_2005!AF$6</f>
        <v>RO</v>
      </c>
      <c r="AH3" t="str">
        <f>EUROSTAT_VBE_IND_2005!AH$6</f>
        <v>SE</v>
      </c>
      <c r="AI3" t="str">
        <f>EUROSTAT_VBE_IND_2005!AI$6</f>
        <v>SI</v>
      </c>
      <c r="AJ3" t="str">
        <f>EUROSTAT_VBE_IND_2005!AJ$6</f>
        <v>SK</v>
      </c>
      <c r="AK3" t="str">
        <f>EUROSTAT_VBE_IND_2005!AK$6</f>
        <v>UK</v>
      </c>
      <c r="AL3" t="s">
        <v>290</v>
      </c>
      <c r="AM3" t="s">
        <v>291</v>
      </c>
      <c r="AN3" t="s">
        <v>292</v>
      </c>
      <c r="AO3" t="str">
        <f>EUROSTAT_VBE_IND_2005!Y$6</f>
        <v>ME</v>
      </c>
      <c r="AP3" t="str">
        <f>EUROSTAT_VBE_IND_2005!Z$6</f>
        <v>MK</v>
      </c>
      <c r="AQ3" t="str">
        <f>EUROSTAT_VBE_IND_2005!AG$6</f>
        <v>RS</v>
      </c>
    </row>
    <row r="4" spans="1:43">
      <c r="A4" t="str">
        <f>LEFT(EUROSTAT_VBE_IND_2005!C8,8)</f>
        <v>B_101106</v>
      </c>
      <c r="B4" s="28" t="s">
        <v>271</v>
      </c>
      <c r="C4" t="s">
        <v>293</v>
      </c>
      <c r="D4" t="s">
        <v>55</v>
      </c>
      <c r="E4" t="s">
        <v>272</v>
      </c>
      <c r="F4" t="s">
        <v>273</v>
      </c>
      <c r="G4" s="17">
        <f>(SUMIFS(EUROSTAT_VBE_IND_2005!E$7:E$883,EUROSTAT_VBE_IND_2005!$B$7:$B$883,$D4,EUROSTAT_VBE_IND_2005!$C$7:$C$883,"*"&amp;RIGHT($A4,3)&amp;"*",EUROSTAT_VBE_IND_2005!$D$7:$D$883,"4220*"))/1000</f>
        <v>28.902</v>
      </c>
      <c r="H4" s="17">
        <f>(SUMIFS(EUROSTAT_VBE_IND_2005!F$7:F$883,EUROSTAT_VBE_IND_2005!$B$7:$B$883,$D4,EUROSTAT_VBE_IND_2005!$C$7:$C$883,"*"&amp;RIGHT($A4,3)&amp;"*",EUROSTAT_VBE_IND_2005!$D$7:$D$883,"4220*"))/1000</f>
        <v>33.776</v>
      </c>
      <c r="I4" s="17">
        <f>(SUMIFS(EUROSTAT_VBE_IND_2005!G$7:G$883,EUROSTAT_VBE_IND_2005!$B$7:$B$883,$D4,EUROSTAT_VBE_IND_2005!$C$7:$C$883,"*"&amp;RIGHT($A4,3)&amp;"*",EUROSTAT_VBE_IND_2005!$D$7:$D$883,"4220*"))/1000</f>
        <v>7.578</v>
      </c>
      <c r="J4" s="198"/>
      <c r="K4" s="17">
        <f>(SUMIFS(EUROSTAT_VBE_IND_2005!H$7:H$883,EUROSTAT_VBE_IND_2005!$B$7:$B$883,$D4,EUROSTAT_VBE_IND_2005!$C$7:$C$883,"*"&amp;RIGHT($A4,3)&amp;"*",EUROSTAT_VBE_IND_2005!$D$7:$D$883,"4220*"))/1000</f>
        <v>0</v>
      </c>
      <c r="L4" s="17">
        <f>(SUMIFS(EUROSTAT_VBE_IND_2005!I$7:I$883,EUROSTAT_VBE_IND_2005!$B$7:$B$883,$D4,EUROSTAT_VBE_IND_2005!$C$7:$C$883,"*"&amp;RIGHT($A4,3)&amp;"*",EUROSTAT_VBE_IND_2005!$D$7:$D$883,"4220*"))/1000</f>
        <v>25.236</v>
      </c>
      <c r="M4" s="17">
        <f>(SUMIFS(EUROSTAT_VBE_IND_2005!J$7:J$883,EUROSTAT_VBE_IND_2005!$B$7:$B$883,$D4,EUROSTAT_VBE_IND_2005!$C$7:$C$883,"*"&amp;RIGHT($A4,3)&amp;"*",EUROSTAT_VBE_IND_2005!$D$7:$D$883,"4220*"))/1000</f>
        <v>167.36</v>
      </c>
      <c r="N4" s="17">
        <f>(SUMIFS(EUROSTAT_VBE_IND_2005!K$7:K$883,EUROSTAT_VBE_IND_2005!$B$7:$B$883,$D4,EUROSTAT_VBE_IND_2005!$C$7:$C$883,"*"&amp;RIGHT($A4,3)&amp;"*",EUROSTAT_VBE_IND_2005!$D$7:$D$883,"4220*"))/1000</f>
        <v>0</v>
      </c>
      <c r="O4" s="17">
        <f>(SUMIFS(EUROSTAT_VBE_IND_2005!L$7:L$883,EUROSTAT_VBE_IND_2005!$B$7:$B$883,$D4,EUROSTAT_VBE_IND_2005!$C$7:$C$883,"*"&amp;RIGHT($A4,3)&amp;"*",EUROSTAT_VBE_IND_2005!$D$7:$D$883,"4220*"))/1000</f>
        <v>0</v>
      </c>
      <c r="P4" s="17">
        <f>(SUMIFS(EUROSTAT_VBE_IND_2005!M$7:M$883,EUROSTAT_VBE_IND_2005!$B$7:$B$883,$D4,EUROSTAT_VBE_IND_2005!$C$7:$C$883,"*"&amp;RIGHT($A4,3)&amp;"*",EUROSTAT_VBE_IND_2005!$D$7:$D$883,"4220*"))/1000</f>
        <v>0</v>
      </c>
      <c r="Q4" s="17">
        <f>(SUMIFS(EUROSTAT_VBE_IND_2005!N$7:N$883,EUROSTAT_VBE_IND_2005!$B$7:$B$883,$D4,EUROSTAT_VBE_IND_2005!$C$7:$C$883,"*"&amp;RIGHT($A4,3)&amp;"*",EUROSTAT_VBE_IND_2005!$D$7:$D$883,"4220*"))/1000</f>
        <v>18.172</v>
      </c>
      <c r="R4" s="17">
        <f>(SUMIFS(EUROSTAT_VBE_IND_2005!O$7:O$883,EUROSTAT_VBE_IND_2005!$B$7:$B$883,$D4,EUROSTAT_VBE_IND_2005!$C$7:$C$883,"*"&amp;RIGHT($A4,3)&amp;"*",EUROSTAT_VBE_IND_2005!$D$7:$D$883,"4220*"))/1000</f>
        <v>18.013</v>
      </c>
      <c r="S4" s="17">
        <f>(SUMIFS(EUROSTAT_VBE_IND_2005!P$7:P$883,EUROSTAT_VBE_IND_2005!$B$7:$B$883,$D4,EUROSTAT_VBE_IND_2005!$C$7:$C$883,"*"&amp;RIGHT($A4,3)&amp;"*",EUROSTAT_VBE_IND_2005!$D$7:$D$883,"4220*"))/1000</f>
        <v>63.35</v>
      </c>
      <c r="T4" s="17">
        <f>(SUMIFS(EUROSTAT_VBE_IND_2005!Q$7:Q$883,EUROSTAT_VBE_IND_2005!$B$7:$B$883,$D4,EUROSTAT_VBE_IND_2005!$C$7:$C$883,"*"&amp;RIGHT($A4,3)&amp;"*",EUROSTAT_VBE_IND_2005!$D$7:$D$883,"4220*"))/1000</f>
        <v>0</v>
      </c>
      <c r="U4" s="17">
        <f>(SUMIFS(EUROSTAT_VBE_IND_2005!R$7:R$883,EUROSTAT_VBE_IND_2005!$B$7:$B$883,$D4,EUROSTAT_VBE_IND_2005!$C$7:$C$883,"*"&amp;RIGHT($A4,3)&amp;"*",EUROSTAT_VBE_IND_2005!$D$7:$D$883,"4220*"))/1000</f>
        <v>7.784</v>
      </c>
      <c r="V4" s="17">
        <f>(SUMIFS(EUROSTAT_VBE_IND_2005!S$7:S$883,EUROSTAT_VBE_IND_2005!$B$7:$B$883,$D4,EUROSTAT_VBE_IND_2005!$C$7:$C$883,"*"&amp;RIGHT($A4,3)&amp;"*",EUROSTAT_VBE_IND_2005!$D$7:$D$883,"4220*"))/1000</f>
        <v>0</v>
      </c>
      <c r="W4" s="17">
        <f>(SUMIFS(EUROSTAT_VBE_IND_2005!T$7:T$883,EUROSTAT_VBE_IND_2005!$B$7:$B$883,$D4,EUROSTAT_VBE_IND_2005!$C$7:$C$883,"*"&amp;RIGHT($A4,3)&amp;"*",EUROSTAT_VBE_IND_2005!$D$7:$D$883,"4220*"))/1000</f>
        <v>0</v>
      </c>
      <c r="X4" s="17">
        <f>(SUMIFS(EUROSTAT_VBE_IND_2005!U$7:U$883,EUROSTAT_VBE_IND_2005!$B$7:$B$883,$D4,EUROSTAT_VBE_IND_2005!$C$7:$C$883,"*"&amp;RIGHT($A4,3)&amp;"*",EUROSTAT_VBE_IND_2005!$D$7:$D$883,"4220*"))/1000</f>
        <v>38.607</v>
      </c>
      <c r="Y4" s="17">
        <f>(SUMIFS(EUROSTAT_VBE_IND_2005!V$7:V$883,EUROSTAT_VBE_IND_2005!$B$7:$B$883,$D4,EUROSTAT_VBE_IND_2005!$C$7:$C$883,"*"&amp;RIGHT($A4,3)&amp;"*",EUROSTAT_VBE_IND_2005!$D$7:$D$883,"4220*"))/1000</f>
        <v>0</v>
      </c>
      <c r="Z4" s="17">
        <f>(SUMIFS(EUROSTAT_VBE_IND_2005!W$7:W$883,EUROSTAT_VBE_IND_2005!$B$7:$B$883,$D4,EUROSTAT_VBE_IND_2005!$C$7:$C$883,"*"&amp;RIGHT($A4,3)&amp;"*",EUROSTAT_VBE_IND_2005!$D$7:$D$883,"4220*"))/1000</f>
        <v>0</v>
      </c>
      <c r="AA4" s="17">
        <f>(SUMIFS(EUROSTAT_VBE_IND_2005!X$7:X$883,EUROSTAT_VBE_IND_2005!$B$7:$B$883,$D4,EUROSTAT_VBE_IND_2005!$C$7:$C$883,"*"&amp;RIGHT($A4,3)&amp;"*",EUROSTAT_VBE_IND_2005!$D$7:$D$883,"4220*"))/1000</f>
        <v>0</v>
      </c>
      <c r="AB4" s="17">
        <f>(SUMIFS(EUROSTAT_VBE_IND_2005!AA$7:AA$883,EUROSTAT_VBE_IND_2005!$B$7:$B$883,$D4,EUROSTAT_VBE_IND_2005!$C$7:$C$883,"*"&amp;RIGHT($A4,3)&amp;"*",EUROSTAT_VBE_IND_2005!$D$7:$D$883,"4220*"))/1000</f>
        <v>0</v>
      </c>
      <c r="AC4" s="17">
        <f>(SUMIFS(EUROSTAT_VBE_IND_2005!AB$7:AB$883,EUROSTAT_VBE_IND_2005!$B$7:$B$883,$D4,EUROSTAT_VBE_IND_2005!$C$7:$C$883,"*"&amp;RIGHT($A4,3)&amp;"*",EUROSTAT_VBE_IND_2005!$D$7:$D$883,"4220*"))/1000</f>
        <v>37.714</v>
      </c>
      <c r="AD4" s="17">
        <f>(SUMIFS(EUROSTAT_VBE_IND_2005!AC$7:AC$883,EUROSTAT_VBE_IND_2005!$B$7:$B$883,$D4,EUROSTAT_VBE_IND_2005!$C$7:$C$883,"*"&amp;RIGHT($A4,3)&amp;"*",EUROSTAT_VBE_IND_2005!$D$7:$D$883,"4220*"))/1000</f>
        <v>1.848</v>
      </c>
      <c r="AE4" s="17">
        <f>(SUMIFS(EUROSTAT_VBE_IND_2005!AD$7:AD$883,EUROSTAT_VBE_IND_2005!$B$7:$B$883,$D4,EUROSTAT_VBE_IND_2005!$C$7:$C$883,"*"&amp;RIGHT($A4,3)&amp;"*",EUROSTAT_VBE_IND_2005!$D$7:$D$883,"4220*"))/1000</f>
        <v>23.446</v>
      </c>
      <c r="AF4" s="17">
        <f>(SUMIFS(EUROSTAT_VBE_IND_2005!AE$7:AE$883,EUROSTAT_VBE_IND_2005!$B$7:$B$883,$D4,EUROSTAT_VBE_IND_2005!$C$7:$C$883,"*"&amp;RIGHT($A4,3)&amp;"*",EUROSTAT_VBE_IND_2005!$D$7:$D$883,"4220*"))/1000</f>
        <v>0</v>
      </c>
      <c r="AG4" s="17">
        <f>(SUMIFS(EUROSTAT_VBE_IND_2005!AF$7:AF$883,EUROSTAT_VBE_IND_2005!$B$7:$B$883,$D4,EUROSTAT_VBE_IND_2005!$C$7:$C$883,"*"&amp;RIGHT($A4,3)&amp;"*",EUROSTAT_VBE_IND_2005!$D$7:$D$883,"4220*"))/1000</f>
        <v>24.815</v>
      </c>
      <c r="AH4" s="17">
        <f>(SUMIFS(EUROSTAT_VBE_IND_2005!AH$7:AH$883,EUROSTAT_VBE_IND_2005!$B$7:$B$883,$D4,EUROSTAT_VBE_IND_2005!$C$7:$C$883,"*"&amp;RIGHT($A4,3)&amp;"*",EUROSTAT_VBE_IND_2005!$D$7:$D$883,"4220*"))/1000</f>
        <v>16.773</v>
      </c>
      <c r="AI4" s="17">
        <f>(SUMIFS(EUROSTAT_VBE_IND_2005!AI$7:AI$883,EUROSTAT_VBE_IND_2005!$B$7:$B$883,$D4,EUROSTAT_VBE_IND_2005!$C$7:$C$883,"*"&amp;RIGHT($A4,3)&amp;"*",EUROSTAT_VBE_IND_2005!$D$7:$D$883,"4220*"))/1000</f>
        <v>0</v>
      </c>
      <c r="AJ4" s="17">
        <f>(SUMIFS(EUROSTAT_VBE_IND_2005!AJ$7:AJ$883,EUROSTAT_VBE_IND_2005!$B$7:$B$883,$D4,EUROSTAT_VBE_IND_2005!$C$7:$C$883,"*"&amp;RIGHT($A4,3)&amp;"*",EUROSTAT_VBE_IND_2005!$D$7:$D$883,"4220*"))/1000</f>
        <v>22.923</v>
      </c>
      <c r="AK4" s="17">
        <f>(SUMIFS(EUROSTAT_VBE_IND_2005!AK$7:AK$883,EUROSTAT_VBE_IND_2005!$B$7:$B$883,$D4,EUROSTAT_VBE_IND_2005!$C$7:$C$883,"*"&amp;RIGHT($A4,3)&amp;"*",EUROSTAT_VBE_IND_2005!$D$7:$D$883,"4220*"))/1000</f>
        <v>58.316</v>
      </c>
      <c r="AL4" s="198"/>
      <c r="AM4" s="198"/>
      <c r="AN4" s="198"/>
      <c r="AO4" s="17">
        <f>(SUMIFS(EUROSTAT_VBE_IND_2005!Y$7:Y$883,EUROSTAT_VBE_IND_2005!$B$7:$B$883,$D4,EUROSTAT_VBE_IND_2005!$C$7:$C$883,"*"&amp;RIGHT($A4,3)&amp;"*",EUROSTAT_VBE_IND_2005!$D$7:$D$883,"4220*"))/1000</f>
        <v>0</v>
      </c>
      <c r="AP4" s="17">
        <f>(SUMIFS(EUROSTAT_VBE_IND_2005!Z$7:Z$883,EUROSTAT_VBE_IND_2005!$B$7:$B$883,$D4,EUROSTAT_VBE_IND_2005!$C$7:$C$883,"*"&amp;RIGHT($A4,3)&amp;"*",EUROSTAT_VBE_IND_2005!$D$7:$D$883,"4220*"))/1000</f>
        <v>0</v>
      </c>
      <c r="AQ4" s="17">
        <f>(SUMIFS(EUROSTAT_VBE_IND_2005!AG$7:AG$883,EUROSTAT_VBE_IND_2005!$B$7:$B$883,$D4,EUROSTAT_VBE_IND_2005!$C$7:$C$883,"*"&amp;RIGHT($A4,3)&amp;"*",EUROSTAT_VBE_IND_2005!$D$7:$D$883,"4220*"))/1000</f>
        <v>3.115</v>
      </c>
    </row>
    <row r="5" spans="2:2">
      <c r="B5" s="327"/>
    </row>
    <row r="6" spans="1:43">
      <c r="A6" t="s">
        <v>284</v>
      </c>
      <c r="B6" t="s">
        <v>285</v>
      </c>
      <c r="C6" t="s">
        <v>131</v>
      </c>
      <c r="D6" t="s">
        <v>286</v>
      </c>
      <c r="E6" t="s">
        <v>287</v>
      </c>
      <c r="F6" t="s">
        <v>288</v>
      </c>
      <c r="G6" t="str">
        <f>EUROSTAT_VBE_IND_2005!E$6</f>
        <v>AT</v>
      </c>
      <c r="H6" t="str">
        <f>EUROSTAT_VBE_IND_2005!F$6</f>
        <v>BE</v>
      </c>
      <c r="I6" t="str">
        <f>EUROSTAT_VBE_IND_2005!G$6</f>
        <v>BG</v>
      </c>
      <c r="J6" t="s">
        <v>289</v>
      </c>
      <c r="K6" t="str">
        <f>EUROSTAT_VBE_IND_2005!H$6</f>
        <v>CY</v>
      </c>
      <c r="L6" t="str">
        <f>EUROSTAT_VBE_IND_2005!I$6</f>
        <v>CZ</v>
      </c>
      <c r="M6" t="str">
        <f>EUROSTAT_VBE_IND_2005!J$6</f>
        <v>DE</v>
      </c>
      <c r="N6" t="str">
        <f>EUROSTAT_VBE_IND_2005!K$6</f>
        <v>DK</v>
      </c>
      <c r="O6" t="str">
        <f>EUROSTAT_VBE_IND_2005!L$6</f>
        <v>EE</v>
      </c>
      <c r="P6" t="str">
        <f>EUROSTAT_VBE_IND_2005!M$6</f>
        <v>EL</v>
      </c>
      <c r="Q6" t="str">
        <f>EUROSTAT_VBE_IND_2005!N$6</f>
        <v>ES</v>
      </c>
      <c r="R6" t="str">
        <f>EUROSTAT_VBE_IND_2005!O$6</f>
        <v>FI</v>
      </c>
      <c r="S6" t="str">
        <f>EUROSTAT_VBE_IND_2005!P$6</f>
        <v>FR</v>
      </c>
      <c r="T6" t="str">
        <f>EUROSTAT_VBE_IND_2005!Q$6</f>
        <v>HR</v>
      </c>
      <c r="U6" t="str">
        <f>EUROSTAT_VBE_IND_2005!R$6</f>
        <v>HU</v>
      </c>
      <c r="V6" t="str">
        <f>EUROSTAT_VBE_IND_2005!S$6</f>
        <v>IE</v>
      </c>
      <c r="W6" t="str">
        <f>EUROSTAT_VBE_IND_2005!T$6</f>
        <v>IS</v>
      </c>
      <c r="X6" t="str">
        <f>EUROSTAT_VBE_IND_2005!U$6</f>
        <v>IT</v>
      </c>
      <c r="Y6" t="str">
        <f>EUROSTAT_VBE_IND_2005!V$6</f>
        <v>LT</v>
      </c>
      <c r="Z6" t="str">
        <f>EUROSTAT_VBE_IND_2005!W$6</f>
        <v>LU</v>
      </c>
      <c r="AA6" t="str">
        <f>EUROSTAT_VBE_IND_2005!X$6</f>
        <v>LV</v>
      </c>
      <c r="AB6" t="str">
        <f>EUROSTAT_VBE_IND_2005!AA$6</f>
        <v>MT</v>
      </c>
      <c r="AC6" t="str">
        <f>EUROSTAT_VBE_IND_2005!AB$6</f>
        <v>NL</v>
      </c>
      <c r="AD6" t="str">
        <f>EUROSTAT_VBE_IND_2005!AC$6</f>
        <v>NO</v>
      </c>
      <c r="AE6" t="str">
        <f>EUROSTAT_VBE_IND_2005!AD$6</f>
        <v>PL</v>
      </c>
      <c r="AF6" t="str">
        <f>EUROSTAT_VBE_IND_2005!AE$6</f>
        <v>PT</v>
      </c>
      <c r="AG6" t="str">
        <f>EUROSTAT_VBE_IND_2005!AF$6</f>
        <v>RO</v>
      </c>
      <c r="AH6" t="str">
        <f>EUROSTAT_VBE_IND_2005!AH$6</f>
        <v>SE</v>
      </c>
      <c r="AI6" t="str">
        <f>EUROSTAT_VBE_IND_2005!AI$6</f>
        <v>SI</v>
      </c>
      <c r="AJ6" t="str">
        <f>EUROSTAT_VBE_IND_2005!AJ$6</f>
        <v>SK</v>
      </c>
      <c r="AK6" t="str">
        <f>EUROSTAT_VBE_IND_2005!AK$6</f>
        <v>UK</v>
      </c>
      <c r="AL6" t="s">
        <v>290</v>
      </c>
      <c r="AM6" t="s">
        <v>291</v>
      </c>
      <c r="AN6" t="s">
        <v>292</v>
      </c>
      <c r="AO6" t="str">
        <f>EUROSTAT_VBE_IND_2005!Y$6</f>
        <v>ME</v>
      </c>
      <c r="AP6" t="str">
        <f>EUROSTAT_VBE_IND_2005!Z$6</f>
        <v>MK</v>
      </c>
      <c r="AQ6" t="str">
        <f>EUROSTAT_VBE_IND_2005!AG$6</f>
        <v>RS</v>
      </c>
    </row>
    <row r="7" s="20" customFormat="1" spans="1:43">
      <c r="A7" t="str">
        <f>LEFT(EUROSTAT_VBE_IND_2005!$C$7,8)</f>
        <v>B_101006</v>
      </c>
      <c r="B7" s="28" t="s">
        <v>274</v>
      </c>
      <c r="C7" t="s">
        <v>293</v>
      </c>
      <c r="D7" t="s">
        <v>55</v>
      </c>
      <c r="E7" t="s">
        <v>228</v>
      </c>
      <c r="F7" t="s">
        <v>229</v>
      </c>
      <c r="G7" s="17">
        <f>(SUMIFS(EUROSTAT_VBE_IND_2005!E$7:E$883,EUROSTAT_VBE_IND_2005!$B$7:$B$883,$D7,EUROSTAT_VBE_IND_2005!$C$7:$C$883,"*"&amp;RIGHT($A7,3)&amp;"*",EUROSTAT_VBE_IND_2005!$D$7:$D$883,"211*"))/1000</f>
        <v>0</v>
      </c>
      <c r="H7" s="17">
        <f>(SUMIFS(EUROSTAT_VBE_IND_2005!F$7:F$883,EUROSTAT_VBE_IND_2005!$B$7:$B$883,$D7,EUROSTAT_VBE_IND_2005!$C$7:$C$883,"*"&amp;RIGHT($A7,3)&amp;"*",EUROSTAT_VBE_IND_2005!$D$7:$D$883,"211*"))/1000</f>
        <v>0</v>
      </c>
      <c r="I7" s="17">
        <f>(SUMIFS(EUROSTAT_VBE_IND_2005!G$7:G$883,EUROSTAT_VBE_IND_2005!$B$7:$B$883,$D7,EUROSTAT_VBE_IND_2005!$C$7:$C$883,"*"&amp;RIGHT($A7,3)&amp;"*",EUROSTAT_VBE_IND_2005!$D$7:$D$883,"211*"))/1000</f>
        <v>0</v>
      </c>
      <c r="J7" s="329"/>
      <c r="K7" s="17">
        <f>(SUMIFS(EUROSTAT_VBE_IND_2005!H$7:H$883,EUROSTAT_VBE_IND_2005!$B$7:$B$883,$D7,EUROSTAT_VBE_IND_2005!$C$7:$C$883,"*"&amp;RIGHT($A7,3)&amp;"*",EUROSTAT_VBE_IND_2005!$D$7:$D$883,"211*"))/1000</f>
        <v>0</v>
      </c>
      <c r="L7" s="17">
        <f>(SUMIFS(EUROSTAT_VBE_IND_2005!I$7:I$883,EUROSTAT_VBE_IND_2005!$B$7:$B$883,$D7,EUROSTAT_VBE_IND_2005!$C$7:$C$883,"*"&amp;RIGHT($A7,3)&amp;"*",EUROSTAT_VBE_IND_2005!$D$7:$D$883,"211*"))/1000</f>
        <v>0</v>
      </c>
      <c r="M7" s="17">
        <f>(SUMIFS(EUROSTAT_VBE_IND_2005!J$7:J$883,EUROSTAT_VBE_IND_2005!$B$7:$B$883,$D7,EUROSTAT_VBE_IND_2005!$C$7:$C$883,"*"&amp;RIGHT($A7,3)&amp;"*",EUROSTAT_VBE_IND_2005!$D$7:$D$883,"211*"))/1000</f>
        <v>0</v>
      </c>
      <c r="N7" s="17">
        <f>(SUMIFS(EUROSTAT_VBE_IND_2005!K$7:K$883,EUROSTAT_VBE_IND_2005!$B$7:$B$883,$D7,EUROSTAT_VBE_IND_2005!$C$7:$C$883,"*"&amp;RIGHT($A7,3)&amp;"*",EUROSTAT_VBE_IND_2005!$D$7:$D$883,"211*"))/1000</f>
        <v>0</v>
      </c>
      <c r="O7" s="17">
        <f>(SUMIFS(EUROSTAT_VBE_IND_2005!L$7:L$883,EUROSTAT_VBE_IND_2005!$B$7:$B$883,$D7,EUROSTAT_VBE_IND_2005!$C$7:$C$883,"*"&amp;RIGHT($A7,3)&amp;"*",EUROSTAT_VBE_IND_2005!$D$7:$D$883,"211*"))/1000</f>
        <v>0</v>
      </c>
      <c r="P7" s="17">
        <f>(SUMIFS(EUROSTAT_VBE_IND_2005!M$7:M$883,EUROSTAT_VBE_IND_2005!$B$7:$B$883,$D7,EUROSTAT_VBE_IND_2005!$C$7:$C$883,"*"&amp;RIGHT($A7,3)&amp;"*",EUROSTAT_VBE_IND_2005!$D$7:$D$883,"211*"))/1000</f>
        <v>0</v>
      </c>
      <c r="Q7" s="17">
        <f>(SUMIFS(EUROSTAT_VBE_IND_2005!N$7:N$883,EUROSTAT_VBE_IND_2005!$B$7:$B$883,$D7,EUROSTAT_VBE_IND_2005!$C$7:$C$883,"*"&amp;RIGHT($A7,3)&amp;"*",EUROSTAT_VBE_IND_2005!$D$7:$D$883,"211*"))/1000</f>
        <v>0</v>
      </c>
      <c r="R7" s="17">
        <f>(SUMIFS(EUROSTAT_VBE_IND_2005!O$7:O$883,EUROSTAT_VBE_IND_2005!$B$7:$B$883,$D7,EUROSTAT_VBE_IND_2005!$C$7:$C$883,"*"&amp;RIGHT($A7,3)&amp;"*",EUROSTAT_VBE_IND_2005!$D$7:$D$883,"211*"))/1000</f>
        <v>0</v>
      </c>
      <c r="S7" s="17">
        <f>(SUMIFS(EUROSTAT_VBE_IND_2005!P$7:P$883,EUROSTAT_VBE_IND_2005!$B$7:$B$883,$D7,EUROSTAT_VBE_IND_2005!$C$7:$C$883,"*"&amp;RIGHT($A7,3)&amp;"*",EUROSTAT_VBE_IND_2005!$D$7:$D$883,"211*"))/1000</f>
        <v>0</v>
      </c>
      <c r="T7" s="17">
        <f>(SUMIFS(EUROSTAT_VBE_IND_2005!Q$7:Q$883,EUROSTAT_VBE_IND_2005!$B$7:$B$883,$D7,EUROSTAT_VBE_IND_2005!$C$7:$C$883,"*"&amp;RIGHT($A7,3)&amp;"*",EUROSTAT_VBE_IND_2005!$D$7:$D$883,"211*"))/1000</f>
        <v>0</v>
      </c>
      <c r="U7" s="17">
        <f>(SUMIFS(EUROSTAT_VBE_IND_2005!R$7:R$883,EUROSTAT_VBE_IND_2005!$B$7:$B$883,$D7,EUROSTAT_VBE_IND_2005!$C$7:$C$883,"*"&amp;RIGHT($A7,3)&amp;"*",EUROSTAT_VBE_IND_2005!$D$7:$D$883,"211*"))/1000</f>
        <v>0</v>
      </c>
      <c r="V7" s="17">
        <f>(SUMIFS(EUROSTAT_VBE_IND_2005!S$7:S$883,EUROSTAT_VBE_IND_2005!$B$7:$B$883,$D7,EUROSTAT_VBE_IND_2005!$C$7:$C$883,"*"&amp;RIGHT($A7,3)&amp;"*",EUROSTAT_VBE_IND_2005!$D$7:$D$883,"211*"))/1000</f>
        <v>0</v>
      </c>
      <c r="W7" s="17">
        <f>(SUMIFS(EUROSTAT_VBE_IND_2005!T$7:T$883,EUROSTAT_VBE_IND_2005!$B$7:$B$883,$D7,EUROSTAT_VBE_IND_2005!$C$7:$C$883,"*"&amp;RIGHT($A7,3)&amp;"*",EUROSTAT_VBE_IND_2005!$D$7:$D$883,"211*"))/1000</f>
        <v>0</v>
      </c>
      <c r="X7" s="17">
        <f>(SUMIFS(EUROSTAT_VBE_IND_2005!U$7:U$883,EUROSTAT_VBE_IND_2005!$B$7:$B$883,$D7,EUROSTAT_VBE_IND_2005!$C$7:$C$883,"*"&amp;RIGHT($A7,3)&amp;"*",EUROSTAT_VBE_IND_2005!$D$7:$D$883,"211*"))/1000</f>
        <v>0</v>
      </c>
      <c r="Y7" s="17">
        <f>(SUMIFS(EUROSTAT_VBE_IND_2005!V$7:V$883,EUROSTAT_VBE_IND_2005!$B$7:$B$883,$D7,EUROSTAT_VBE_IND_2005!$C$7:$C$883,"*"&amp;RIGHT($A7,3)&amp;"*",EUROSTAT_VBE_IND_2005!$D$7:$D$883,"211*"))/1000</f>
        <v>0</v>
      </c>
      <c r="Z7" s="17">
        <f>(SUMIFS(EUROSTAT_VBE_IND_2005!W$7:W$883,EUROSTAT_VBE_IND_2005!$B$7:$B$883,$D7,EUROSTAT_VBE_IND_2005!$C$7:$C$883,"*"&amp;RIGHT($A7,3)&amp;"*",EUROSTAT_VBE_IND_2005!$D$7:$D$883,"211*"))/1000</f>
        <v>0</v>
      </c>
      <c r="AA7" s="17">
        <f>(SUMIFS(EUROSTAT_VBE_IND_2005!X$7:X$883,EUROSTAT_VBE_IND_2005!$B$7:$B$883,$D7,EUROSTAT_VBE_IND_2005!$C$7:$C$883,"*"&amp;RIGHT($A7,3)&amp;"*",EUROSTAT_VBE_IND_2005!$D$7:$D$883,"211*"))/1000</f>
        <v>0</v>
      </c>
      <c r="AB7" s="17">
        <f>(SUMIFS(EUROSTAT_VBE_IND_2005!AA$7:AA$883,EUROSTAT_VBE_IND_2005!$B$7:$B$883,$D7,EUROSTAT_VBE_IND_2005!$C$7:$C$883,"*"&amp;RIGHT($A7,3)&amp;"*",EUROSTAT_VBE_IND_2005!$D$7:$D$883,"211*"))/1000</f>
        <v>0</v>
      </c>
      <c r="AC7" s="17">
        <f>(SUMIFS(EUROSTAT_VBE_IND_2005!AB$7:AB$883,EUROSTAT_VBE_IND_2005!$B$7:$B$883,$D7,EUROSTAT_VBE_IND_2005!$C$7:$C$883,"*"&amp;RIGHT($A7,3)&amp;"*",EUROSTAT_VBE_IND_2005!$D$7:$D$883,"211*"))/1000</f>
        <v>0</v>
      </c>
      <c r="AD7" s="17">
        <f>(SUMIFS(EUROSTAT_VBE_IND_2005!AC$7:AC$883,EUROSTAT_VBE_IND_2005!$B$7:$B$883,$D7,EUROSTAT_VBE_IND_2005!$C$7:$C$883,"*"&amp;RIGHT($A7,3)&amp;"*",EUROSTAT_VBE_IND_2005!$D$7:$D$883,"211*"))/1000</f>
        <v>0</v>
      </c>
      <c r="AE7" s="17">
        <f>(SUMIFS(EUROSTAT_VBE_IND_2005!AD$7:AD$883,EUROSTAT_VBE_IND_2005!$B$7:$B$883,$D7,EUROSTAT_VBE_IND_2005!$C$7:$C$883,"*"&amp;RIGHT($A7,3)&amp;"*",EUROSTAT_VBE_IND_2005!$D$7:$D$883,"211*"))/1000</f>
        <v>0</v>
      </c>
      <c r="AF7" s="17">
        <f>(SUMIFS(EUROSTAT_VBE_IND_2005!AE$7:AE$883,EUROSTAT_VBE_IND_2005!$B$7:$B$883,$D7,EUROSTAT_VBE_IND_2005!$C$7:$C$883,"*"&amp;RIGHT($A7,3)&amp;"*",EUROSTAT_VBE_IND_2005!$D$7:$D$883,"211*"))/1000</f>
        <v>0</v>
      </c>
      <c r="AG7" s="17">
        <f>(SUMIFS(EUROSTAT_VBE_IND_2005!AF$7:AF$883,EUROSTAT_VBE_IND_2005!$B$7:$B$883,$D7,EUROSTAT_VBE_IND_2005!$C$7:$C$883,"*"&amp;RIGHT($A7,3)&amp;"*",EUROSTAT_VBE_IND_2005!$D$7:$D$883,"211*"))/1000</f>
        <v>0</v>
      </c>
      <c r="AH7" s="17">
        <f>(SUMIFS(EUROSTAT_VBE_IND_2005!AH$7:AH$883,EUROSTAT_VBE_IND_2005!$B$7:$B$883,$D7,EUROSTAT_VBE_IND_2005!$C$7:$C$883,"*"&amp;RIGHT($A7,3)&amp;"*",EUROSTAT_VBE_IND_2005!$D$7:$D$883,"211*"))/1000</f>
        <v>0</v>
      </c>
      <c r="AI7" s="17">
        <f>(SUMIFS(EUROSTAT_VBE_IND_2005!AI$7:AI$883,EUROSTAT_VBE_IND_2005!$B$7:$B$883,$D7,EUROSTAT_VBE_IND_2005!$C$7:$C$883,"*"&amp;RIGHT($A7,3)&amp;"*",EUROSTAT_VBE_IND_2005!$D$7:$D$883,"211*"))/1000</f>
        <v>0</v>
      </c>
      <c r="AJ7" s="17">
        <f>(SUMIFS(EUROSTAT_VBE_IND_2005!AJ$7:AJ$883,EUROSTAT_VBE_IND_2005!$B$7:$B$883,$D7,EUROSTAT_VBE_IND_2005!$C$7:$C$883,"*"&amp;RIGHT($A7,3)&amp;"*",EUROSTAT_VBE_IND_2005!$D$7:$D$883,"211*"))/1000</f>
        <v>0</v>
      </c>
      <c r="AK7" s="17">
        <f>(SUMIFS(EUROSTAT_VBE_IND_2005!AK$7:AK$883,EUROSTAT_VBE_IND_2005!$B$7:$B$883,$D7,EUROSTAT_VBE_IND_2005!$C$7:$C$883,"*"&amp;RIGHT($A7,3)&amp;"*",EUROSTAT_VBE_IND_2005!$D$7:$D$883,"211*"))/1000</f>
        <v>0</v>
      </c>
      <c r="AL7" s="329"/>
      <c r="AM7" s="329"/>
      <c r="AN7" s="329"/>
      <c r="AO7" s="17">
        <f>(SUMIFS(EUROSTAT_VBE_IND_2005!Y$7:Y$883,EUROSTAT_VBE_IND_2005!$B$7:$B$883,$D7,EUROSTAT_VBE_IND_2005!$C$7:$C$883,"*"&amp;RIGHT($A7,3)&amp;"*",EUROSTAT_VBE_IND_2005!$D$7:$D$883,"211*"))/1000</f>
        <v>0</v>
      </c>
      <c r="AP7" s="17">
        <f>(SUMIFS(EUROSTAT_VBE_IND_2005!Z$7:Z$883,EUROSTAT_VBE_IND_2005!$B$7:$B$883,$D7,EUROSTAT_VBE_IND_2005!$C$7:$C$883,"*"&amp;RIGHT($A7,3)&amp;"*",EUROSTAT_VBE_IND_2005!$D$7:$D$883,"211*"))/1000</f>
        <v>0</v>
      </c>
      <c r="AQ7" s="17">
        <f>(SUMIFS(EUROSTAT_VBE_IND_2005!AG$7:AG$883,EUROSTAT_VBE_IND_2005!$B$7:$B$883,$D7,EUROSTAT_VBE_IND_2005!$C$7:$C$883,"*"&amp;RIGHT($A7,3)&amp;"*",EUROSTAT_VBE_IND_2005!$D$7:$D$883,"211*"))/1000</f>
        <v>0</v>
      </c>
    </row>
    <row r="8" s="20" customFormat="1" spans="1:43">
      <c r="A8" t="str">
        <f>LEFT(EUROSTAT_VBE_IND_2005!$C$7,8)</f>
        <v>B_101006</v>
      </c>
      <c r="B8" s="28" t="s">
        <v>274</v>
      </c>
      <c r="C8" t="s">
        <v>293</v>
      </c>
      <c r="D8" t="s">
        <v>55</v>
      </c>
      <c r="E8" t="s">
        <v>230</v>
      </c>
      <c r="F8" t="s">
        <v>250</v>
      </c>
      <c r="G8" s="17">
        <f>(SUMIFS(EUROSTAT_VBE_IND_2005!E$7:E$883,EUROSTAT_VBE_IND_2005!$B$7:$B$883,$D8,EUROSTAT_VBE_IND_2005!$C$7:$C$883,"*"&amp;RIGHT($A8,3)&amp;"*",EUROSTAT_VBE_IND_2005!$D$7:$D$883,"2210*"))/1000+(SUMIFS(EUROSTAT_VBE_IND_2005!E$7:E$883,EUROSTAT_VBE_IND_2005!$B$7:$B$883,$D8,EUROSTAT_VBE_IND_2005!$C$7:$C$883,"*"&amp;RIGHT($A8,3)&amp;"*",EUROSTAT_VBE_IND_2005!$D$7:$D$883,"23*"))/1000+(SUMIFS(EUROSTAT_VBE_IND_2005!E$7:E$883,EUROSTAT_VBE_IND_2005!$B$7:$B$883,$D8,EUROSTAT_VBE_IND_2005!$C$7:$C$883,"*"&amp;RIGHT($A8,3)&amp;"*",EUROSTAT_VBE_IND_2005!$D$7:$D$883,"5544*"))/1000</f>
        <v>0</v>
      </c>
      <c r="H8" s="17">
        <f>(SUMIFS(EUROSTAT_VBE_IND_2005!F$7:F$883,EUROSTAT_VBE_IND_2005!$B$7:$B$883,$D8,EUROSTAT_VBE_IND_2005!$C$7:$C$883,"*"&amp;RIGHT($A8,3)&amp;"*",EUROSTAT_VBE_IND_2005!$D$7:$D$883,"2210*"))/1000+(SUMIFS(EUROSTAT_VBE_IND_2005!F$7:F$883,EUROSTAT_VBE_IND_2005!$B$7:$B$883,$D8,EUROSTAT_VBE_IND_2005!$C$7:$C$883,"*"&amp;RIGHT($A8,3)&amp;"*",EUROSTAT_VBE_IND_2005!$D$7:$D$883,"23*"))/1000+(SUMIFS(EUROSTAT_VBE_IND_2005!F$7:F$883,EUROSTAT_VBE_IND_2005!$B$7:$B$883,$D8,EUROSTAT_VBE_IND_2005!$C$7:$C$883,"*"&amp;RIGHT($A8,3)&amp;"*",EUROSTAT_VBE_IND_2005!$D$7:$D$883,"5544*"))/1000</f>
        <v>0</v>
      </c>
      <c r="I8" s="17">
        <f>(SUMIFS(EUROSTAT_VBE_IND_2005!G$7:G$883,EUROSTAT_VBE_IND_2005!$B$7:$B$883,$D8,EUROSTAT_VBE_IND_2005!$C$7:$C$883,"*"&amp;RIGHT($A8,3)&amp;"*",EUROSTAT_VBE_IND_2005!$D$7:$D$883,"2210*"))/1000+(SUMIFS(EUROSTAT_VBE_IND_2005!G$7:G$883,EUROSTAT_VBE_IND_2005!$B$7:$B$883,$D8,EUROSTAT_VBE_IND_2005!$C$7:$C$883,"*"&amp;RIGHT($A8,3)&amp;"*",EUROSTAT_VBE_IND_2005!$D$7:$D$883,"23*"))/1000+(SUMIFS(EUROSTAT_VBE_IND_2005!G$7:G$883,EUROSTAT_VBE_IND_2005!$B$7:$B$883,$D8,EUROSTAT_VBE_IND_2005!$C$7:$C$883,"*"&amp;RIGHT($A8,3)&amp;"*",EUROSTAT_VBE_IND_2005!$D$7:$D$883,"5544*"))/1000</f>
        <v>0</v>
      </c>
      <c r="J8" s="329"/>
      <c r="K8" s="17">
        <f>(SUMIFS(EUROSTAT_VBE_IND_2005!H$7:H$883,EUROSTAT_VBE_IND_2005!$B$7:$B$883,$D8,EUROSTAT_VBE_IND_2005!$C$7:$C$883,"*"&amp;RIGHT($A8,3)&amp;"*",EUROSTAT_VBE_IND_2005!$D$7:$D$883,"2210*"))/1000+(SUMIFS(EUROSTAT_VBE_IND_2005!H$7:H$883,EUROSTAT_VBE_IND_2005!$B$7:$B$883,$D8,EUROSTAT_VBE_IND_2005!$C$7:$C$883,"*"&amp;RIGHT($A8,3)&amp;"*",EUROSTAT_VBE_IND_2005!$D$7:$D$883,"23*"))/1000+(SUMIFS(EUROSTAT_VBE_IND_2005!H$7:H$883,EUROSTAT_VBE_IND_2005!$B$7:$B$883,$D8,EUROSTAT_VBE_IND_2005!$C$7:$C$883,"*"&amp;RIGHT($A8,3)&amp;"*",EUROSTAT_VBE_IND_2005!$D$7:$D$883,"5544*"))/1000</f>
        <v>0</v>
      </c>
      <c r="L8" s="17">
        <f>(SUMIFS(EUROSTAT_VBE_IND_2005!I$7:I$883,EUROSTAT_VBE_IND_2005!$B$7:$B$883,$D8,EUROSTAT_VBE_IND_2005!$C$7:$C$883,"*"&amp;RIGHT($A8,3)&amp;"*",EUROSTAT_VBE_IND_2005!$D$7:$D$883,"2210*"))/1000+(SUMIFS(EUROSTAT_VBE_IND_2005!I$7:I$883,EUROSTAT_VBE_IND_2005!$B$7:$B$883,$D8,EUROSTAT_VBE_IND_2005!$C$7:$C$883,"*"&amp;RIGHT($A8,3)&amp;"*",EUROSTAT_VBE_IND_2005!$D$7:$D$883,"23*"))/1000+(SUMIFS(EUROSTAT_VBE_IND_2005!I$7:I$883,EUROSTAT_VBE_IND_2005!$B$7:$B$883,$D8,EUROSTAT_VBE_IND_2005!$C$7:$C$883,"*"&amp;RIGHT($A8,3)&amp;"*",EUROSTAT_VBE_IND_2005!$D$7:$D$883,"5544*"))/1000</f>
        <v>0</v>
      </c>
      <c r="M8" s="17">
        <f>(SUMIFS(EUROSTAT_VBE_IND_2005!J$7:J$883,EUROSTAT_VBE_IND_2005!$B$7:$B$883,$D8,EUROSTAT_VBE_IND_2005!$C$7:$C$883,"*"&amp;RIGHT($A8,3)&amp;"*",EUROSTAT_VBE_IND_2005!$D$7:$D$883,"2210*"))/1000+(SUMIFS(EUROSTAT_VBE_IND_2005!J$7:J$883,EUROSTAT_VBE_IND_2005!$B$7:$B$883,$D8,EUROSTAT_VBE_IND_2005!$C$7:$C$883,"*"&amp;RIGHT($A8,3)&amp;"*",EUROSTAT_VBE_IND_2005!$D$7:$D$883,"23*"))/1000+(SUMIFS(EUROSTAT_VBE_IND_2005!J$7:J$883,EUROSTAT_VBE_IND_2005!$B$7:$B$883,$D8,EUROSTAT_VBE_IND_2005!$C$7:$C$883,"*"&amp;RIGHT($A8,3)&amp;"*",EUROSTAT_VBE_IND_2005!$D$7:$D$883,"5544*"))/1000</f>
        <v>0</v>
      </c>
      <c r="N8" s="17">
        <f>(SUMIFS(EUROSTAT_VBE_IND_2005!K$7:K$883,EUROSTAT_VBE_IND_2005!$B$7:$B$883,$D8,EUROSTAT_VBE_IND_2005!$C$7:$C$883,"*"&amp;RIGHT($A8,3)&amp;"*",EUROSTAT_VBE_IND_2005!$D$7:$D$883,"2210*"))/1000+(SUMIFS(EUROSTAT_VBE_IND_2005!K$7:K$883,EUROSTAT_VBE_IND_2005!$B$7:$B$883,$D8,EUROSTAT_VBE_IND_2005!$C$7:$C$883,"*"&amp;RIGHT($A8,3)&amp;"*",EUROSTAT_VBE_IND_2005!$D$7:$D$883,"23*"))/1000+(SUMIFS(EUROSTAT_VBE_IND_2005!K$7:K$883,EUROSTAT_VBE_IND_2005!$B$7:$B$883,$D8,EUROSTAT_VBE_IND_2005!$C$7:$C$883,"*"&amp;RIGHT($A8,3)&amp;"*",EUROSTAT_VBE_IND_2005!$D$7:$D$883,"5544*"))/1000</f>
        <v>0</v>
      </c>
      <c r="O8" s="17">
        <f>(SUMIFS(EUROSTAT_VBE_IND_2005!L$7:L$883,EUROSTAT_VBE_IND_2005!$B$7:$B$883,$D8,EUROSTAT_VBE_IND_2005!$C$7:$C$883,"*"&amp;RIGHT($A8,3)&amp;"*",EUROSTAT_VBE_IND_2005!$D$7:$D$883,"2210*"))/1000+(SUMIFS(EUROSTAT_VBE_IND_2005!L$7:L$883,EUROSTAT_VBE_IND_2005!$B$7:$B$883,$D8,EUROSTAT_VBE_IND_2005!$C$7:$C$883,"*"&amp;RIGHT($A8,3)&amp;"*",EUROSTAT_VBE_IND_2005!$D$7:$D$883,"23*"))/1000+(SUMIFS(EUROSTAT_VBE_IND_2005!L$7:L$883,EUROSTAT_VBE_IND_2005!$B$7:$B$883,$D8,EUROSTAT_VBE_IND_2005!$C$7:$C$883,"*"&amp;RIGHT($A8,3)&amp;"*",EUROSTAT_VBE_IND_2005!$D$7:$D$883,"5544*"))/1000</f>
        <v>0</v>
      </c>
      <c r="P8" s="17">
        <f>(SUMIFS(EUROSTAT_VBE_IND_2005!M$7:M$883,EUROSTAT_VBE_IND_2005!$B$7:$B$883,$D8,EUROSTAT_VBE_IND_2005!$C$7:$C$883,"*"&amp;RIGHT($A8,3)&amp;"*",EUROSTAT_VBE_IND_2005!$D$7:$D$883,"2210*"))/1000+(SUMIFS(EUROSTAT_VBE_IND_2005!M$7:M$883,EUROSTAT_VBE_IND_2005!$B$7:$B$883,$D8,EUROSTAT_VBE_IND_2005!$C$7:$C$883,"*"&amp;RIGHT($A8,3)&amp;"*",EUROSTAT_VBE_IND_2005!$D$7:$D$883,"23*"))/1000+(SUMIFS(EUROSTAT_VBE_IND_2005!M$7:M$883,EUROSTAT_VBE_IND_2005!$B$7:$B$883,$D8,EUROSTAT_VBE_IND_2005!$C$7:$C$883,"*"&amp;RIGHT($A8,3)&amp;"*",EUROSTAT_VBE_IND_2005!$D$7:$D$883,"5544*"))/1000</f>
        <v>0</v>
      </c>
      <c r="Q8" s="17">
        <f>(SUMIFS(EUROSTAT_VBE_IND_2005!N$7:N$883,EUROSTAT_VBE_IND_2005!$B$7:$B$883,$D8,EUROSTAT_VBE_IND_2005!$C$7:$C$883,"*"&amp;RIGHT($A8,3)&amp;"*",EUROSTAT_VBE_IND_2005!$D$7:$D$883,"2210*"))/1000+(SUMIFS(EUROSTAT_VBE_IND_2005!N$7:N$883,EUROSTAT_VBE_IND_2005!$B$7:$B$883,$D8,EUROSTAT_VBE_IND_2005!$C$7:$C$883,"*"&amp;RIGHT($A8,3)&amp;"*",EUROSTAT_VBE_IND_2005!$D$7:$D$883,"23*"))/1000+(SUMIFS(EUROSTAT_VBE_IND_2005!N$7:N$883,EUROSTAT_VBE_IND_2005!$B$7:$B$883,$D8,EUROSTAT_VBE_IND_2005!$C$7:$C$883,"*"&amp;RIGHT($A8,3)&amp;"*",EUROSTAT_VBE_IND_2005!$D$7:$D$883,"5544*"))/1000</f>
        <v>0</v>
      </c>
      <c r="R8" s="17">
        <f>(SUMIFS(EUROSTAT_VBE_IND_2005!O$7:O$883,EUROSTAT_VBE_IND_2005!$B$7:$B$883,$D8,EUROSTAT_VBE_IND_2005!$C$7:$C$883,"*"&amp;RIGHT($A8,3)&amp;"*",EUROSTAT_VBE_IND_2005!$D$7:$D$883,"2210*"))/1000+(SUMIFS(EUROSTAT_VBE_IND_2005!O$7:O$883,EUROSTAT_VBE_IND_2005!$B$7:$B$883,$D8,EUROSTAT_VBE_IND_2005!$C$7:$C$883,"*"&amp;RIGHT($A8,3)&amp;"*",EUROSTAT_VBE_IND_2005!$D$7:$D$883,"23*"))/1000+(SUMIFS(EUROSTAT_VBE_IND_2005!O$7:O$883,EUROSTAT_VBE_IND_2005!$B$7:$B$883,$D8,EUROSTAT_VBE_IND_2005!$C$7:$C$883,"*"&amp;RIGHT($A8,3)&amp;"*",EUROSTAT_VBE_IND_2005!$D$7:$D$883,"5544*"))/1000</f>
        <v>0</v>
      </c>
      <c r="S8" s="17">
        <f>(SUMIFS(EUROSTAT_VBE_IND_2005!P$7:P$883,EUROSTAT_VBE_IND_2005!$B$7:$B$883,$D8,EUROSTAT_VBE_IND_2005!$C$7:$C$883,"*"&amp;RIGHT($A8,3)&amp;"*",EUROSTAT_VBE_IND_2005!$D$7:$D$883,"2210*"))/1000+(SUMIFS(EUROSTAT_VBE_IND_2005!P$7:P$883,EUROSTAT_VBE_IND_2005!$B$7:$B$883,$D8,EUROSTAT_VBE_IND_2005!$C$7:$C$883,"*"&amp;RIGHT($A8,3)&amp;"*",EUROSTAT_VBE_IND_2005!$D$7:$D$883,"23*"))/1000+(SUMIFS(EUROSTAT_VBE_IND_2005!P$7:P$883,EUROSTAT_VBE_IND_2005!$B$7:$B$883,$D8,EUROSTAT_VBE_IND_2005!$C$7:$C$883,"*"&amp;RIGHT($A8,3)&amp;"*",EUROSTAT_VBE_IND_2005!$D$7:$D$883,"5544*"))/1000</f>
        <v>0</v>
      </c>
      <c r="T8" s="17">
        <f>(SUMIFS(EUROSTAT_VBE_IND_2005!Q$7:Q$883,EUROSTAT_VBE_IND_2005!$B$7:$B$883,$D8,EUROSTAT_VBE_IND_2005!$C$7:$C$883,"*"&amp;RIGHT($A8,3)&amp;"*",EUROSTAT_VBE_IND_2005!$D$7:$D$883,"2210*"))/1000+(SUMIFS(EUROSTAT_VBE_IND_2005!Q$7:Q$883,EUROSTAT_VBE_IND_2005!$B$7:$B$883,$D8,EUROSTAT_VBE_IND_2005!$C$7:$C$883,"*"&amp;RIGHT($A8,3)&amp;"*",EUROSTAT_VBE_IND_2005!$D$7:$D$883,"23*"))/1000+(SUMIFS(EUROSTAT_VBE_IND_2005!Q$7:Q$883,EUROSTAT_VBE_IND_2005!$B$7:$B$883,$D8,EUROSTAT_VBE_IND_2005!$C$7:$C$883,"*"&amp;RIGHT($A8,3)&amp;"*",EUROSTAT_VBE_IND_2005!$D$7:$D$883,"5544*"))/1000</f>
        <v>0</v>
      </c>
      <c r="U8" s="17">
        <f>(SUMIFS(EUROSTAT_VBE_IND_2005!R$7:R$883,EUROSTAT_VBE_IND_2005!$B$7:$B$883,$D8,EUROSTAT_VBE_IND_2005!$C$7:$C$883,"*"&amp;RIGHT($A8,3)&amp;"*",EUROSTAT_VBE_IND_2005!$D$7:$D$883,"2210*"))/1000+(SUMIFS(EUROSTAT_VBE_IND_2005!R$7:R$883,EUROSTAT_VBE_IND_2005!$B$7:$B$883,$D8,EUROSTAT_VBE_IND_2005!$C$7:$C$883,"*"&amp;RIGHT($A8,3)&amp;"*",EUROSTAT_VBE_IND_2005!$D$7:$D$883,"23*"))/1000+(SUMIFS(EUROSTAT_VBE_IND_2005!R$7:R$883,EUROSTAT_VBE_IND_2005!$B$7:$B$883,$D8,EUROSTAT_VBE_IND_2005!$C$7:$C$883,"*"&amp;RIGHT($A8,3)&amp;"*",EUROSTAT_VBE_IND_2005!$D$7:$D$883,"5544*"))/1000</f>
        <v>0</v>
      </c>
      <c r="V8" s="17">
        <f>(SUMIFS(EUROSTAT_VBE_IND_2005!S$7:S$883,EUROSTAT_VBE_IND_2005!$B$7:$B$883,$D8,EUROSTAT_VBE_IND_2005!$C$7:$C$883,"*"&amp;RIGHT($A8,3)&amp;"*",EUROSTAT_VBE_IND_2005!$D$7:$D$883,"2210*"))/1000+(SUMIFS(EUROSTAT_VBE_IND_2005!S$7:S$883,EUROSTAT_VBE_IND_2005!$B$7:$B$883,$D8,EUROSTAT_VBE_IND_2005!$C$7:$C$883,"*"&amp;RIGHT($A8,3)&amp;"*",EUROSTAT_VBE_IND_2005!$D$7:$D$883,"23*"))/1000+(SUMIFS(EUROSTAT_VBE_IND_2005!S$7:S$883,EUROSTAT_VBE_IND_2005!$B$7:$B$883,$D8,EUROSTAT_VBE_IND_2005!$C$7:$C$883,"*"&amp;RIGHT($A8,3)&amp;"*",EUROSTAT_VBE_IND_2005!$D$7:$D$883,"5544*"))/1000</f>
        <v>0</v>
      </c>
      <c r="W8" s="17">
        <f>(SUMIFS(EUROSTAT_VBE_IND_2005!T$7:T$883,EUROSTAT_VBE_IND_2005!$B$7:$B$883,$D8,EUROSTAT_VBE_IND_2005!$C$7:$C$883,"*"&amp;RIGHT($A8,3)&amp;"*",EUROSTAT_VBE_IND_2005!$D$7:$D$883,"2210*"))/1000+(SUMIFS(EUROSTAT_VBE_IND_2005!T$7:T$883,EUROSTAT_VBE_IND_2005!$B$7:$B$883,$D8,EUROSTAT_VBE_IND_2005!$C$7:$C$883,"*"&amp;RIGHT($A8,3)&amp;"*",EUROSTAT_VBE_IND_2005!$D$7:$D$883,"23*"))/1000+(SUMIFS(EUROSTAT_VBE_IND_2005!T$7:T$883,EUROSTAT_VBE_IND_2005!$B$7:$B$883,$D8,EUROSTAT_VBE_IND_2005!$C$7:$C$883,"*"&amp;RIGHT($A8,3)&amp;"*",EUROSTAT_VBE_IND_2005!$D$7:$D$883,"5544*"))/1000</f>
        <v>0</v>
      </c>
      <c r="X8" s="17">
        <f>(SUMIFS(EUROSTAT_VBE_IND_2005!U$7:U$883,EUROSTAT_VBE_IND_2005!$B$7:$B$883,$D8,EUROSTAT_VBE_IND_2005!$C$7:$C$883,"*"&amp;RIGHT($A8,3)&amp;"*",EUROSTAT_VBE_IND_2005!$D$7:$D$883,"2210*"))/1000+(SUMIFS(EUROSTAT_VBE_IND_2005!U$7:U$883,EUROSTAT_VBE_IND_2005!$B$7:$B$883,$D8,EUROSTAT_VBE_IND_2005!$C$7:$C$883,"*"&amp;RIGHT($A8,3)&amp;"*",EUROSTAT_VBE_IND_2005!$D$7:$D$883,"23*"))/1000+(SUMIFS(EUROSTAT_VBE_IND_2005!U$7:U$883,EUROSTAT_VBE_IND_2005!$B$7:$B$883,$D8,EUROSTAT_VBE_IND_2005!$C$7:$C$883,"*"&amp;RIGHT($A8,3)&amp;"*",EUROSTAT_VBE_IND_2005!$D$7:$D$883,"5544*"))/1000</f>
        <v>0</v>
      </c>
      <c r="Y8" s="17">
        <f>(SUMIFS(EUROSTAT_VBE_IND_2005!V$7:V$883,EUROSTAT_VBE_IND_2005!$B$7:$B$883,$D8,EUROSTAT_VBE_IND_2005!$C$7:$C$883,"*"&amp;RIGHT($A8,3)&amp;"*",EUROSTAT_VBE_IND_2005!$D$7:$D$883,"2210*"))/1000+(SUMIFS(EUROSTAT_VBE_IND_2005!V$7:V$883,EUROSTAT_VBE_IND_2005!$B$7:$B$883,$D8,EUROSTAT_VBE_IND_2005!$C$7:$C$883,"*"&amp;RIGHT($A8,3)&amp;"*",EUROSTAT_VBE_IND_2005!$D$7:$D$883,"23*"))/1000+(SUMIFS(EUROSTAT_VBE_IND_2005!V$7:V$883,EUROSTAT_VBE_IND_2005!$B$7:$B$883,$D8,EUROSTAT_VBE_IND_2005!$C$7:$C$883,"*"&amp;RIGHT($A8,3)&amp;"*",EUROSTAT_VBE_IND_2005!$D$7:$D$883,"5544*"))/1000</f>
        <v>0</v>
      </c>
      <c r="Z8" s="17">
        <f>(SUMIFS(EUROSTAT_VBE_IND_2005!W$7:W$883,EUROSTAT_VBE_IND_2005!$B$7:$B$883,$D8,EUROSTAT_VBE_IND_2005!$C$7:$C$883,"*"&amp;RIGHT($A8,3)&amp;"*",EUROSTAT_VBE_IND_2005!$D$7:$D$883,"2210*"))/1000+(SUMIFS(EUROSTAT_VBE_IND_2005!W$7:W$883,EUROSTAT_VBE_IND_2005!$B$7:$B$883,$D8,EUROSTAT_VBE_IND_2005!$C$7:$C$883,"*"&amp;RIGHT($A8,3)&amp;"*",EUROSTAT_VBE_IND_2005!$D$7:$D$883,"23*"))/1000+(SUMIFS(EUROSTAT_VBE_IND_2005!W$7:W$883,EUROSTAT_VBE_IND_2005!$B$7:$B$883,$D8,EUROSTAT_VBE_IND_2005!$C$7:$C$883,"*"&amp;RIGHT($A8,3)&amp;"*",EUROSTAT_VBE_IND_2005!$D$7:$D$883,"5544*"))/1000</f>
        <v>0</v>
      </c>
      <c r="AA8" s="17">
        <f>(SUMIFS(EUROSTAT_VBE_IND_2005!X$7:X$883,EUROSTAT_VBE_IND_2005!$B$7:$B$883,$D8,EUROSTAT_VBE_IND_2005!$C$7:$C$883,"*"&amp;RIGHT($A8,3)&amp;"*",EUROSTAT_VBE_IND_2005!$D$7:$D$883,"2210*"))/1000+(SUMIFS(EUROSTAT_VBE_IND_2005!X$7:X$883,EUROSTAT_VBE_IND_2005!$B$7:$B$883,$D8,EUROSTAT_VBE_IND_2005!$C$7:$C$883,"*"&amp;RIGHT($A8,3)&amp;"*",EUROSTAT_VBE_IND_2005!$D$7:$D$883,"23*"))/1000+(SUMIFS(EUROSTAT_VBE_IND_2005!X$7:X$883,EUROSTAT_VBE_IND_2005!$B$7:$B$883,$D8,EUROSTAT_VBE_IND_2005!$C$7:$C$883,"*"&amp;RIGHT($A8,3)&amp;"*",EUROSTAT_VBE_IND_2005!$D$7:$D$883,"5544*"))/1000</f>
        <v>0</v>
      </c>
      <c r="AB8" s="17">
        <f>(SUMIFS(EUROSTAT_VBE_IND_2005!AA$7:AA$883,EUROSTAT_VBE_IND_2005!$B$7:$B$883,$D8,EUROSTAT_VBE_IND_2005!$C$7:$C$883,"*"&amp;RIGHT($A8,3)&amp;"*",EUROSTAT_VBE_IND_2005!$D$7:$D$883,"2210*"))/1000+(SUMIFS(EUROSTAT_VBE_IND_2005!AA$7:AA$883,EUROSTAT_VBE_IND_2005!$B$7:$B$883,$D8,EUROSTAT_VBE_IND_2005!$C$7:$C$883,"*"&amp;RIGHT($A8,3)&amp;"*",EUROSTAT_VBE_IND_2005!$D$7:$D$883,"23*"))/1000+(SUMIFS(EUROSTAT_VBE_IND_2005!AA$7:AA$883,EUROSTAT_VBE_IND_2005!$B$7:$B$883,$D8,EUROSTAT_VBE_IND_2005!$C$7:$C$883,"*"&amp;RIGHT($A8,3)&amp;"*",EUROSTAT_VBE_IND_2005!$D$7:$D$883,"5544*"))/1000</f>
        <v>0</v>
      </c>
      <c r="AC8" s="17">
        <f>(SUMIFS(EUROSTAT_VBE_IND_2005!AB$7:AB$883,EUROSTAT_VBE_IND_2005!$B$7:$B$883,$D8,EUROSTAT_VBE_IND_2005!$C$7:$C$883,"*"&amp;RIGHT($A8,3)&amp;"*",EUROSTAT_VBE_IND_2005!$D$7:$D$883,"2210*"))/1000+(SUMIFS(EUROSTAT_VBE_IND_2005!AB$7:AB$883,EUROSTAT_VBE_IND_2005!$B$7:$B$883,$D8,EUROSTAT_VBE_IND_2005!$C$7:$C$883,"*"&amp;RIGHT($A8,3)&amp;"*",EUROSTAT_VBE_IND_2005!$D$7:$D$883,"23*"))/1000+(SUMIFS(EUROSTAT_VBE_IND_2005!AB$7:AB$883,EUROSTAT_VBE_IND_2005!$B$7:$B$883,$D8,EUROSTAT_VBE_IND_2005!$C$7:$C$883,"*"&amp;RIGHT($A8,3)&amp;"*",EUROSTAT_VBE_IND_2005!$D$7:$D$883,"5544*"))/1000</f>
        <v>0</v>
      </c>
      <c r="AD8" s="17">
        <f>(SUMIFS(EUROSTAT_VBE_IND_2005!AC$7:AC$883,EUROSTAT_VBE_IND_2005!$B$7:$B$883,$D8,EUROSTAT_VBE_IND_2005!$C$7:$C$883,"*"&amp;RIGHT($A8,3)&amp;"*",EUROSTAT_VBE_IND_2005!$D$7:$D$883,"2210*"))/1000+(SUMIFS(EUROSTAT_VBE_IND_2005!AC$7:AC$883,EUROSTAT_VBE_IND_2005!$B$7:$B$883,$D8,EUROSTAT_VBE_IND_2005!$C$7:$C$883,"*"&amp;RIGHT($A8,3)&amp;"*",EUROSTAT_VBE_IND_2005!$D$7:$D$883,"23*"))/1000+(SUMIFS(EUROSTAT_VBE_IND_2005!AC$7:AC$883,EUROSTAT_VBE_IND_2005!$B$7:$B$883,$D8,EUROSTAT_VBE_IND_2005!$C$7:$C$883,"*"&amp;RIGHT($A8,3)&amp;"*",EUROSTAT_VBE_IND_2005!$D$7:$D$883,"5544*"))/1000</f>
        <v>0</v>
      </c>
      <c r="AE8" s="17">
        <f>(SUMIFS(EUROSTAT_VBE_IND_2005!AD$7:AD$883,EUROSTAT_VBE_IND_2005!$B$7:$B$883,$D8,EUROSTAT_VBE_IND_2005!$C$7:$C$883,"*"&amp;RIGHT($A8,3)&amp;"*",EUROSTAT_VBE_IND_2005!$D$7:$D$883,"2210*"))/1000+(SUMIFS(EUROSTAT_VBE_IND_2005!AD$7:AD$883,EUROSTAT_VBE_IND_2005!$B$7:$B$883,$D8,EUROSTAT_VBE_IND_2005!$C$7:$C$883,"*"&amp;RIGHT($A8,3)&amp;"*",EUROSTAT_VBE_IND_2005!$D$7:$D$883,"23*"))/1000+(SUMIFS(EUROSTAT_VBE_IND_2005!AD$7:AD$883,EUROSTAT_VBE_IND_2005!$B$7:$B$883,$D8,EUROSTAT_VBE_IND_2005!$C$7:$C$883,"*"&amp;RIGHT($A8,3)&amp;"*",EUROSTAT_VBE_IND_2005!$D$7:$D$883,"5544*"))/1000</f>
        <v>0</v>
      </c>
      <c r="AF8" s="17">
        <f>(SUMIFS(EUROSTAT_VBE_IND_2005!AE$7:AE$883,EUROSTAT_VBE_IND_2005!$B$7:$B$883,$D8,EUROSTAT_VBE_IND_2005!$C$7:$C$883,"*"&amp;RIGHT($A8,3)&amp;"*",EUROSTAT_VBE_IND_2005!$D$7:$D$883,"2210*"))/1000+(SUMIFS(EUROSTAT_VBE_IND_2005!AE$7:AE$883,EUROSTAT_VBE_IND_2005!$B$7:$B$883,$D8,EUROSTAT_VBE_IND_2005!$C$7:$C$883,"*"&amp;RIGHT($A8,3)&amp;"*",EUROSTAT_VBE_IND_2005!$D$7:$D$883,"23*"))/1000+(SUMIFS(EUROSTAT_VBE_IND_2005!AE$7:AE$883,EUROSTAT_VBE_IND_2005!$B$7:$B$883,$D8,EUROSTAT_VBE_IND_2005!$C$7:$C$883,"*"&amp;RIGHT($A8,3)&amp;"*",EUROSTAT_VBE_IND_2005!$D$7:$D$883,"5544*"))/1000</f>
        <v>0</v>
      </c>
      <c r="AG8" s="17">
        <f>(SUMIFS(EUROSTAT_VBE_IND_2005!AF$7:AF$883,EUROSTAT_VBE_IND_2005!$B$7:$B$883,$D8,EUROSTAT_VBE_IND_2005!$C$7:$C$883,"*"&amp;RIGHT($A8,3)&amp;"*",EUROSTAT_VBE_IND_2005!$D$7:$D$883,"2210*"))/1000+(SUMIFS(EUROSTAT_VBE_IND_2005!AF$7:AF$883,EUROSTAT_VBE_IND_2005!$B$7:$B$883,$D8,EUROSTAT_VBE_IND_2005!$C$7:$C$883,"*"&amp;RIGHT($A8,3)&amp;"*",EUROSTAT_VBE_IND_2005!$D$7:$D$883,"23*"))/1000+(SUMIFS(EUROSTAT_VBE_IND_2005!AF$7:AF$883,EUROSTAT_VBE_IND_2005!$B$7:$B$883,$D8,EUROSTAT_VBE_IND_2005!$C$7:$C$883,"*"&amp;RIGHT($A8,3)&amp;"*",EUROSTAT_VBE_IND_2005!$D$7:$D$883,"5544*"))/1000</f>
        <v>0</v>
      </c>
      <c r="AH8" s="17">
        <f>(SUMIFS(EUROSTAT_VBE_IND_2005!AH$7:AH$883,EUROSTAT_VBE_IND_2005!$B$7:$B$883,$D8,EUROSTAT_VBE_IND_2005!$C$7:$C$883,"*"&amp;RIGHT($A8,3)&amp;"*",EUROSTAT_VBE_IND_2005!$D$7:$D$883,"2210*"))/1000+(SUMIFS(EUROSTAT_VBE_IND_2005!AH$7:AH$883,EUROSTAT_VBE_IND_2005!$B$7:$B$883,$D8,EUROSTAT_VBE_IND_2005!$C$7:$C$883,"*"&amp;RIGHT($A8,3)&amp;"*",EUROSTAT_VBE_IND_2005!$D$7:$D$883,"23*"))/1000+(SUMIFS(EUROSTAT_VBE_IND_2005!AH$7:AH$883,EUROSTAT_VBE_IND_2005!$B$7:$B$883,$D8,EUROSTAT_VBE_IND_2005!$C$7:$C$883,"*"&amp;RIGHT($A8,3)&amp;"*",EUROSTAT_VBE_IND_2005!$D$7:$D$883,"5544*"))/1000</f>
        <v>0</v>
      </c>
      <c r="AI8" s="17">
        <f>(SUMIFS(EUROSTAT_VBE_IND_2005!AI$7:AI$883,EUROSTAT_VBE_IND_2005!$B$7:$B$883,$D8,EUROSTAT_VBE_IND_2005!$C$7:$C$883,"*"&amp;RIGHT($A8,3)&amp;"*",EUROSTAT_VBE_IND_2005!$D$7:$D$883,"2210*"))/1000+(SUMIFS(EUROSTAT_VBE_IND_2005!AI$7:AI$883,EUROSTAT_VBE_IND_2005!$B$7:$B$883,$D8,EUROSTAT_VBE_IND_2005!$C$7:$C$883,"*"&amp;RIGHT($A8,3)&amp;"*",EUROSTAT_VBE_IND_2005!$D$7:$D$883,"23*"))/1000+(SUMIFS(EUROSTAT_VBE_IND_2005!AI$7:AI$883,EUROSTAT_VBE_IND_2005!$B$7:$B$883,$D8,EUROSTAT_VBE_IND_2005!$C$7:$C$883,"*"&amp;RIGHT($A8,3)&amp;"*",EUROSTAT_VBE_IND_2005!$D$7:$D$883,"5544*"))/1000</f>
        <v>0</v>
      </c>
      <c r="AJ8" s="17">
        <f>(SUMIFS(EUROSTAT_VBE_IND_2005!AJ$7:AJ$883,EUROSTAT_VBE_IND_2005!$B$7:$B$883,$D8,EUROSTAT_VBE_IND_2005!$C$7:$C$883,"*"&amp;RIGHT($A8,3)&amp;"*",EUROSTAT_VBE_IND_2005!$D$7:$D$883,"2210*"))/1000+(SUMIFS(EUROSTAT_VBE_IND_2005!AJ$7:AJ$883,EUROSTAT_VBE_IND_2005!$B$7:$B$883,$D8,EUROSTAT_VBE_IND_2005!$C$7:$C$883,"*"&amp;RIGHT($A8,3)&amp;"*",EUROSTAT_VBE_IND_2005!$D$7:$D$883,"23*"))/1000+(SUMIFS(EUROSTAT_VBE_IND_2005!AJ$7:AJ$883,EUROSTAT_VBE_IND_2005!$B$7:$B$883,$D8,EUROSTAT_VBE_IND_2005!$C$7:$C$883,"*"&amp;RIGHT($A8,3)&amp;"*",EUROSTAT_VBE_IND_2005!$D$7:$D$883,"5544*"))/1000</f>
        <v>0</v>
      </c>
      <c r="AK8" s="17">
        <f>(SUMIFS(EUROSTAT_VBE_IND_2005!AK$7:AK$883,EUROSTAT_VBE_IND_2005!$B$7:$B$883,$D8,EUROSTAT_VBE_IND_2005!$C$7:$C$883,"*"&amp;RIGHT($A8,3)&amp;"*",EUROSTAT_VBE_IND_2005!$D$7:$D$883,"2210*"))/1000+(SUMIFS(EUROSTAT_VBE_IND_2005!AK$7:AK$883,EUROSTAT_VBE_IND_2005!$B$7:$B$883,$D8,EUROSTAT_VBE_IND_2005!$C$7:$C$883,"*"&amp;RIGHT($A8,3)&amp;"*",EUROSTAT_VBE_IND_2005!$D$7:$D$883,"23*"))/1000+(SUMIFS(EUROSTAT_VBE_IND_2005!AK$7:AK$883,EUROSTAT_VBE_IND_2005!$B$7:$B$883,$D8,EUROSTAT_VBE_IND_2005!$C$7:$C$883,"*"&amp;RIGHT($A8,3)&amp;"*",EUROSTAT_VBE_IND_2005!$D$7:$D$883,"5544*"))/1000</f>
        <v>0</v>
      </c>
      <c r="AL8" s="329"/>
      <c r="AM8" s="329"/>
      <c r="AN8" s="329"/>
      <c r="AO8" s="17">
        <f>(SUMIFS(EUROSTAT_VBE_IND_2005!Y$7:Y$883,EUROSTAT_VBE_IND_2005!$B$7:$B$883,$D8,EUROSTAT_VBE_IND_2005!$C$7:$C$883,"*"&amp;RIGHT($A8,3)&amp;"*",EUROSTAT_VBE_IND_2005!$D$7:$D$883,"2210*"))/1000+(SUMIFS(EUROSTAT_VBE_IND_2005!Y$7:Y$883,EUROSTAT_VBE_IND_2005!$B$7:$B$883,$D8,EUROSTAT_VBE_IND_2005!$C$7:$C$883,"*"&amp;RIGHT($A8,3)&amp;"*",EUROSTAT_VBE_IND_2005!$D$7:$D$883,"23*"))/1000+(SUMIFS(EUROSTAT_VBE_IND_2005!Y$7:Y$883,EUROSTAT_VBE_IND_2005!$B$7:$B$883,$D8,EUROSTAT_VBE_IND_2005!$C$7:$C$883,"*"&amp;RIGHT($A8,3)&amp;"*",EUROSTAT_VBE_IND_2005!$D$7:$D$883,"5544*"))/1000</f>
        <v>0</v>
      </c>
      <c r="AP8" s="17">
        <f>(SUMIFS(EUROSTAT_VBE_IND_2005!Z$7:Z$883,EUROSTAT_VBE_IND_2005!$B$7:$B$883,$D8,EUROSTAT_VBE_IND_2005!$C$7:$C$883,"*"&amp;RIGHT($A8,3)&amp;"*",EUROSTAT_VBE_IND_2005!$D$7:$D$883,"2210*"))/1000+(SUMIFS(EUROSTAT_VBE_IND_2005!Z$7:Z$883,EUROSTAT_VBE_IND_2005!$B$7:$B$883,$D8,EUROSTAT_VBE_IND_2005!$C$7:$C$883,"*"&amp;RIGHT($A8,3)&amp;"*",EUROSTAT_VBE_IND_2005!$D$7:$D$883,"23*"))/1000+(SUMIFS(EUROSTAT_VBE_IND_2005!Z$7:Z$883,EUROSTAT_VBE_IND_2005!$B$7:$B$883,$D8,EUROSTAT_VBE_IND_2005!$C$7:$C$883,"*"&amp;RIGHT($A8,3)&amp;"*",EUROSTAT_VBE_IND_2005!$D$7:$D$883,"5544*"))/1000</f>
        <v>0</v>
      </c>
      <c r="AQ8" s="17">
        <f>(SUMIFS(EUROSTAT_VBE_IND_2005!AG$7:AG$883,EUROSTAT_VBE_IND_2005!$B$7:$B$883,$D8,EUROSTAT_VBE_IND_2005!$C$7:$C$883,"*"&amp;RIGHT($A8,3)&amp;"*",EUROSTAT_VBE_IND_2005!$D$7:$D$883,"2210*"))/1000+(SUMIFS(EUROSTAT_VBE_IND_2005!AG$7:AG$883,EUROSTAT_VBE_IND_2005!$B$7:$B$883,$D8,EUROSTAT_VBE_IND_2005!$C$7:$C$883,"*"&amp;RIGHT($A8,3)&amp;"*",EUROSTAT_VBE_IND_2005!$D$7:$D$883,"23*"))/1000+(SUMIFS(EUROSTAT_VBE_IND_2005!AG$7:AG$883,EUROSTAT_VBE_IND_2005!$B$7:$B$883,$D8,EUROSTAT_VBE_IND_2005!$C$7:$C$883,"*"&amp;RIGHT($A8,3)&amp;"*",EUROSTAT_VBE_IND_2005!$D$7:$D$883,"5544*"))/1000</f>
        <v>0</v>
      </c>
    </row>
    <row r="9" s="20" customFormat="1" spans="1:43">
      <c r="A9" t="str">
        <f>LEFT(EUROSTAT_VBE_IND_2005!$C$7,8)</f>
        <v>B_101006</v>
      </c>
      <c r="B9" s="28" t="s">
        <v>274</v>
      </c>
      <c r="C9" t="s">
        <v>293</v>
      </c>
      <c r="D9" t="s">
        <v>55</v>
      </c>
      <c r="E9" t="s">
        <v>231</v>
      </c>
      <c r="F9" t="s">
        <v>251</v>
      </c>
      <c r="G9" s="17">
        <f>(SUMIFS(EUROSTAT_VBE_IND_2005!E$7:E$883,EUROSTAT_VBE_IND_2005!$B$7:$B$883,$D9,EUROSTAT_VBE_IND_2005!$C$7:$C$883,"*"&amp;RIGHT($A9,3)&amp;"*",EUROSTAT_VBE_IND_2005!$D$7:$D$883,"2230*"))/1000+(SUMIFS(EUROSTAT_VBE_IND_2005!E$7:E$883,EUROSTAT_VBE_IND_2005!$B$7:$B$883,$D9,EUROSTAT_VBE_IND_2005!$C$7:$C$883,"*"&amp;RIGHT($A8,3)&amp;"*",EUROSTAT_VBE_IND_2005!$D$7:$D$883,"2130*"))/1000</f>
        <v>0</v>
      </c>
      <c r="H9" s="17">
        <f>(SUMIFS(EUROSTAT_VBE_IND_2005!F$7:F$883,EUROSTAT_VBE_IND_2005!$B$7:$B$883,$D9,EUROSTAT_VBE_IND_2005!$C$7:$C$883,"*"&amp;RIGHT($A9,3)&amp;"*",EUROSTAT_VBE_IND_2005!$D$7:$D$883,"2230*"))/1000+(SUMIFS(EUROSTAT_VBE_IND_2005!F$7:F$883,EUROSTAT_VBE_IND_2005!$B$7:$B$883,$D9,EUROSTAT_VBE_IND_2005!$C$7:$C$883,"*"&amp;RIGHT($A8,3)&amp;"*",EUROSTAT_VBE_IND_2005!$D$7:$D$883,"2130*"))/1000</f>
        <v>0</v>
      </c>
      <c r="I9" s="17">
        <f>(SUMIFS(EUROSTAT_VBE_IND_2005!G$7:G$883,EUROSTAT_VBE_IND_2005!$B$7:$B$883,$D9,EUROSTAT_VBE_IND_2005!$C$7:$C$883,"*"&amp;RIGHT($A9,3)&amp;"*",EUROSTAT_VBE_IND_2005!$D$7:$D$883,"2230*"))/1000+(SUMIFS(EUROSTAT_VBE_IND_2005!G$7:G$883,EUROSTAT_VBE_IND_2005!$B$7:$B$883,$D9,EUROSTAT_VBE_IND_2005!$C$7:$C$883,"*"&amp;RIGHT($A8,3)&amp;"*",EUROSTAT_VBE_IND_2005!$D$7:$D$883,"2130*"))/1000</f>
        <v>0</v>
      </c>
      <c r="J9" s="329"/>
      <c r="K9" s="17">
        <f>(SUMIFS(EUROSTAT_VBE_IND_2005!H$7:H$883,EUROSTAT_VBE_IND_2005!$B$7:$B$883,$D9,EUROSTAT_VBE_IND_2005!$C$7:$C$883,"*"&amp;RIGHT($A9,3)&amp;"*",EUROSTAT_VBE_IND_2005!$D$7:$D$883,"2230*"))/1000+(SUMIFS(EUROSTAT_VBE_IND_2005!H$7:H$883,EUROSTAT_VBE_IND_2005!$B$7:$B$883,$D9,EUROSTAT_VBE_IND_2005!$C$7:$C$883,"*"&amp;RIGHT($A8,3)&amp;"*",EUROSTAT_VBE_IND_2005!$D$7:$D$883,"2130*"))/1000</f>
        <v>0</v>
      </c>
      <c r="L9" s="17">
        <f>(SUMIFS(EUROSTAT_VBE_IND_2005!I$7:I$883,EUROSTAT_VBE_IND_2005!$B$7:$B$883,$D9,EUROSTAT_VBE_IND_2005!$C$7:$C$883,"*"&amp;RIGHT($A9,3)&amp;"*",EUROSTAT_VBE_IND_2005!$D$7:$D$883,"2230*"))/1000+(SUMIFS(EUROSTAT_VBE_IND_2005!I$7:I$883,EUROSTAT_VBE_IND_2005!$B$7:$B$883,$D9,EUROSTAT_VBE_IND_2005!$C$7:$C$883,"*"&amp;RIGHT($A8,3)&amp;"*",EUROSTAT_VBE_IND_2005!$D$7:$D$883,"2130*"))/1000</f>
        <v>0</v>
      </c>
      <c r="M9" s="17">
        <f>(SUMIFS(EUROSTAT_VBE_IND_2005!J$7:J$883,EUROSTAT_VBE_IND_2005!$B$7:$B$883,$D9,EUROSTAT_VBE_IND_2005!$C$7:$C$883,"*"&amp;RIGHT($A9,3)&amp;"*",EUROSTAT_VBE_IND_2005!$D$7:$D$883,"2230*"))/1000+(SUMIFS(EUROSTAT_VBE_IND_2005!J$7:J$883,EUROSTAT_VBE_IND_2005!$B$7:$B$883,$D9,EUROSTAT_VBE_IND_2005!$C$7:$C$883,"*"&amp;RIGHT($A8,3)&amp;"*",EUROSTAT_VBE_IND_2005!$D$7:$D$883,"2130*"))/1000</f>
        <v>0</v>
      </c>
      <c r="N9" s="17">
        <f>(SUMIFS(EUROSTAT_VBE_IND_2005!K$7:K$883,EUROSTAT_VBE_IND_2005!$B$7:$B$883,$D9,EUROSTAT_VBE_IND_2005!$C$7:$C$883,"*"&amp;RIGHT($A9,3)&amp;"*",EUROSTAT_VBE_IND_2005!$D$7:$D$883,"2230*"))/1000+(SUMIFS(EUROSTAT_VBE_IND_2005!K$7:K$883,EUROSTAT_VBE_IND_2005!$B$7:$B$883,$D9,EUROSTAT_VBE_IND_2005!$C$7:$C$883,"*"&amp;RIGHT($A8,3)&amp;"*",EUROSTAT_VBE_IND_2005!$D$7:$D$883,"2130*"))/1000</f>
        <v>0</v>
      </c>
      <c r="O9" s="17">
        <f>(SUMIFS(EUROSTAT_VBE_IND_2005!L$7:L$883,EUROSTAT_VBE_IND_2005!$B$7:$B$883,$D9,EUROSTAT_VBE_IND_2005!$C$7:$C$883,"*"&amp;RIGHT($A9,3)&amp;"*",EUROSTAT_VBE_IND_2005!$D$7:$D$883,"2230*"))/1000+(SUMIFS(EUROSTAT_VBE_IND_2005!L$7:L$883,EUROSTAT_VBE_IND_2005!$B$7:$B$883,$D9,EUROSTAT_VBE_IND_2005!$C$7:$C$883,"*"&amp;RIGHT($A8,3)&amp;"*",EUROSTAT_VBE_IND_2005!$D$7:$D$883,"2130*"))/1000</f>
        <v>0</v>
      </c>
      <c r="P9" s="17">
        <f>(SUMIFS(EUROSTAT_VBE_IND_2005!M$7:M$883,EUROSTAT_VBE_IND_2005!$B$7:$B$883,$D9,EUROSTAT_VBE_IND_2005!$C$7:$C$883,"*"&amp;RIGHT($A9,3)&amp;"*",EUROSTAT_VBE_IND_2005!$D$7:$D$883,"2230*"))/1000+(SUMIFS(EUROSTAT_VBE_IND_2005!M$7:M$883,EUROSTAT_VBE_IND_2005!$B$7:$B$883,$D9,EUROSTAT_VBE_IND_2005!$C$7:$C$883,"*"&amp;RIGHT($A8,3)&amp;"*",EUROSTAT_VBE_IND_2005!$D$7:$D$883,"2130*"))/1000</f>
        <v>0</v>
      </c>
      <c r="Q9" s="17">
        <f>(SUMIFS(EUROSTAT_VBE_IND_2005!N$7:N$883,EUROSTAT_VBE_IND_2005!$B$7:$B$883,$D9,EUROSTAT_VBE_IND_2005!$C$7:$C$883,"*"&amp;RIGHT($A9,3)&amp;"*",EUROSTAT_VBE_IND_2005!$D$7:$D$883,"2230*"))/1000+(SUMIFS(EUROSTAT_VBE_IND_2005!N$7:N$883,EUROSTAT_VBE_IND_2005!$B$7:$B$883,$D9,EUROSTAT_VBE_IND_2005!$C$7:$C$883,"*"&amp;RIGHT($A8,3)&amp;"*",EUROSTAT_VBE_IND_2005!$D$7:$D$883,"2130*"))/1000</f>
        <v>0</v>
      </c>
      <c r="R9" s="17">
        <f>(SUMIFS(EUROSTAT_VBE_IND_2005!O$7:O$883,EUROSTAT_VBE_IND_2005!$B$7:$B$883,$D9,EUROSTAT_VBE_IND_2005!$C$7:$C$883,"*"&amp;RIGHT($A9,3)&amp;"*",EUROSTAT_VBE_IND_2005!$D$7:$D$883,"2230*"))/1000+(SUMIFS(EUROSTAT_VBE_IND_2005!O$7:O$883,EUROSTAT_VBE_IND_2005!$B$7:$B$883,$D9,EUROSTAT_VBE_IND_2005!$C$7:$C$883,"*"&amp;RIGHT($A8,3)&amp;"*",EUROSTAT_VBE_IND_2005!$D$7:$D$883,"2130*"))/1000</f>
        <v>0</v>
      </c>
      <c r="S9" s="17">
        <f>(SUMIFS(EUROSTAT_VBE_IND_2005!P$7:P$883,EUROSTAT_VBE_IND_2005!$B$7:$B$883,$D9,EUROSTAT_VBE_IND_2005!$C$7:$C$883,"*"&amp;RIGHT($A9,3)&amp;"*",EUROSTAT_VBE_IND_2005!$D$7:$D$883,"2230*"))/1000+(SUMIFS(EUROSTAT_VBE_IND_2005!P$7:P$883,EUROSTAT_VBE_IND_2005!$B$7:$B$883,$D9,EUROSTAT_VBE_IND_2005!$C$7:$C$883,"*"&amp;RIGHT($A8,3)&amp;"*",EUROSTAT_VBE_IND_2005!$D$7:$D$883,"2130*"))/1000</f>
        <v>0</v>
      </c>
      <c r="T9" s="17">
        <f>(SUMIFS(EUROSTAT_VBE_IND_2005!Q$7:Q$883,EUROSTAT_VBE_IND_2005!$B$7:$B$883,$D9,EUROSTAT_VBE_IND_2005!$C$7:$C$883,"*"&amp;RIGHT($A9,3)&amp;"*",EUROSTAT_VBE_IND_2005!$D$7:$D$883,"2230*"))/1000+(SUMIFS(EUROSTAT_VBE_IND_2005!Q$7:Q$883,EUROSTAT_VBE_IND_2005!$B$7:$B$883,$D9,EUROSTAT_VBE_IND_2005!$C$7:$C$883,"*"&amp;RIGHT($A8,3)&amp;"*",EUROSTAT_VBE_IND_2005!$D$7:$D$883,"2130*"))/1000</f>
        <v>0</v>
      </c>
      <c r="U9" s="17">
        <f>(SUMIFS(EUROSTAT_VBE_IND_2005!R$7:R$883,EUROSTAT_VBE_IND_2005!$B$7:$B$883,$D9,EUROSTAT_VBE_IND_2005!$C$7:$C$883,"*"&amp;RIGHT($A9,3)&amp;"*",EUROSTAT_VBE_IND_2005!$D$7:$D$883,"2230*"))/1000+(SUMIFS(EUROSTAT_VBE_IND_2005!R$7:R$883,EUROSTAT_VBE_IND_2005!$B$7:$B$883,$D9,EUROSTAT_VBE_IND_2005!$C$7:$C$883,"*"&amp;RIGHT($A8,3)&amp;"*",EUROSTAT_VBE_IND_2005!$D$7:$D$883,"2130*"))/1000</f>
        <v>0</v>
      </c>
      <c r="V9" s="17">
        <f>(SUMIFS(EUROSTAT_VBE_IND_2005!S$7:S$883,EUROSTAT_VBE_IND_2005!$B$7:$B$883,$D9,EUROSTAT_VBE_IND_2005!$C$7:$C$883,"*"&amp;RIGHT($A9,3)&amp;"*",EUROSTAT_VBE_IND_2005!$D$7:$D$883,"2230*"))/1000+(SUMIFS(EUROSTAT_VBE_IND_2005!S$7:S$883,EUROSTAT_VBE_IND_2005!$B$7:$B$883,$D9,EUROSTAT_VBE_IND_2005!$C$7:$C$883,"*"&amp;RIGHT($A8,3)&amp;"*",EUROSTAT_VBE_IND_2005!$D$7:$D$883,"2130*"))/1000</f>
        <v>0</v>
      </c>
      <c r="W9" s="17">
        <f>(SUMIFS(EUROSTAT_VBE_IND_2005!T$7:T$883,EUROSTAT_VBE_IND_2005!$B$7:$B$883,$D9,EUROSTAT_VBE_IND_2005!$C$7:$C$883,"*"&amp;RIGHT($A9,3)&amp;"*",EUROSTAT_VBE_IND_2005!$D$7:$D$883,"2230*"))/1000+(SUMIFS(EUROSTAT_VBE_IND_2005!T$7:T$883,EUROSTAT_VBE_IND_2005!$B$7:$B$883,$D9,EUROSTAT_VBE_IND_2005!$C$7:$C$883,"*"&amp;RIGHT($A8,3)&amp;"*",EUROSTAT_VBE_IND_2005!$D$7:$D$883,"2130*"))/1000</f>
        <v>0</v>
      </c>
      <c r="X9" s="17">
        <f>(SUMIFS(EUROSTAT_VBE_IND_2005!U$7:U$883,EUROSTAT_VBE_IND_2005!$B$7:$B$883,$D9,EUROSTAT_VBE_IND_2005!$C$7:$C$883,"*"&amp;RIGHT($A9,3)&amp;"*",EUROSTAT_VBE_IND_2005!$D$7:$D$883,"2230*"))/1000+(SUMIFS(EUROSTAT_VBE_IND_2005!U$7:U$883,EUROSTAT_VBE_IND_2005!$B$7:$B$883,$D9,EUROSTAT_VBE_IND_2005!$C$7:$C$883,"*"&amp;RIGHT($A8,3)&amp;"*",EUROSTAT_VBE_IND_2005!$D$7:$D$883,"2130*"))/1000</f>
        <v>0</v>
      </c>
      <c r="Y9" s="17">
        <f>(SUMIFS(EUROSTAT_VBE_IND_2005!V$7:V$883,EUROSTAT_VBE_IND_2005!$B$7:$B$883,$D9,EUROSTAT_VBE_IND_2005!$C$7:$C$883,"*"&amp;RIGHT($A9,3)&amp;"*",EUROSTAT_VBE_IND_2005!$D$7:$D$883,"2230*"))/1000+(SUMIFS(EUROSTAT_VBE_IND_2005!V$7:V$883,EUROSTAT_VBE_IND_2005!$B$7:$B$883,$D9,EUROSTAT_VBE_IND_2005!$C$7:$C$883,"*"&amp;RIGHT($A8,3)&amp;"*",EUROSTAT_VBE_IND_2005!$D$7:$D$883,"2130*"))/1000</f>
        <v>0</v>
      </c>
      <c r="Z9" s="17">
        <f>(SUMIFS(EUROSTAT_VBE_IND_2005!W$7:W$883,EUROSTAT_VBE_IND_2005!$B$7:$B$883,$D9,EUROSTAT_VBE_IND_2005!$C$7:$C$883,"*"&amp;RIGHT($A9,3)&amp;"*",EUROSTAT_VBE_IND_2005!$D$7:$D$883,"2230*"))/1000+(SUMIFS(EUROSTAT_VBE_IND_2005!W$7:W$883,EUROSTAT_VBE_IND_2005!$B$7:$B$883,$D9,EUROSTAT_VBE_IND_2005!$C$7:$C$883,"*"&amp;RIGHT($A8,3)&amp;"*",EUROSTAT_VBE_IND_2005!$D$7:$D$883,"2130*"))/1000</f>
        <v>0</v>
      </c>
      <c r="AA9" s="17">
        <f>(SUMIFS(EUROSTAT_VBE_IND_2005!X$7:X$883,EUROSTAT_VBE_IND_2005!$B$7:$B$883,$D9,EUROSTAT_VBE_IND_2005!$C$7:$C$883,"*"&amp;RIGHT($A9,3)&amp;"*",EUROSTAT_VBE_IND_2005!$D$7:$D$883,"2230*"))/1000+(SUMIFS(EUROSTAT_VBE_IND_2005!X$7:X$883,EUROSTAT_VBE_IND_2005!$B$7:$B$883,$D9,EUROSTAT_VBE_IND_2005!$C$7:$C$883,"*"&amp;RIGHT($A8,3)&amp;"*",EUROSTAT_VBE_IND_2005!$D$7:$D$883,"2130*"))/1000</f>
        <v>0</v>
      </c>
      <c r="AB9" s="17">
        <f>(SUMIFS(EUROSTAT_VBE_IND_2005!AA$7:AA$883,EUROSTAT_VBE_IND_2005!$B$7:$B$883,$D9,EUROSTAT_VBE_IND_2005!$C$7:$C$883,"*"&amp;RIGHT($A9,3)&amp;"*",EUROSTAT_VBE_IND_2005!$D$7:$D$883,"2230*"))/1000+(SUMIFS(EUROSTAT_VBE_IND_2005!AA$7:AA$883,EUROSTAT_VBE_IND_2005!$B$7:$B$883,$D9,EUROSTAT_VBE_IND_2005!$C$7:$C$883,"*"&amp;RIGHT($A8,3)&amp;"*",EUROSTAT_VBE_IND_2005!$D$7:$D$883,"2130*"))/1000</f>
        <v>0</v>
      </c>
      <c r="AC9" s="17">
        <f>(SUMIFS(EUROSTAT_VBE_IND_2005!AB$7:AB$883,EUROSTAT_VBE_IND_2005!$B$7:$B$883,$D9,EUROSTAT_VBE_IND_2005!$C$7:$C$883,"*"&amp;RIGHT($A9,3)&amp;"*",EUROSTAT_VBE_IND_2005!$D$7:$D$883,"2230*"))/1000+(SUMIFS(EUROSTAT_VBE_IND_2005!AB$7:AB$883,EUROSTAT_VBE_IND_2005!$B$7:$B$883,$D9,EUROSTAT_VBE_IND_2005!$C$7:$C$883,"*"&amp;RIGHT($A8,3)&amp;"*",EUROSTAT_VBE_IND_2005!$D$7:$D$883,"2130*"))/1000</f>
        <v>0</v>
      </c>
      <c r="AD9" s="17">
        <f>(SUMIFS(EUROSTAT_VBE_IND_2005!AC$7:AC$883,EUROSTAT_VBE_IND_2005!$B$7:$B$883,$D9,EUROSTAT_VBE_IND_2005!$C$7:$C$883,"*"&amp;RIGHT($A9,3)&amp;"*",EUROSTAT_VBE_IND_2005!$D$7:$D$883,"2230*"))/1000+(SUMIFS(EUROSTAT_VBE_IND_2005!AC$7:AC$883,EUROSTAT_VBE_IND_2005!$B$7:$B$883,$D9,EUROSTAT_VBE_IND_2005!$C$7:$C$883,"*"&amp;RIGHT($A8,3)&amp;"*",EUROSTAT_VBE_IND_2005!$D$7:$D$883,"2130*"))/1000</f>
        <v>0</v>
      </c>
      <c r="AE9" s="17">
        <f>(SUMIFS(EUROSTAT_VBE_IND_2005!AD$7:AD$883,EUROSTAT_VBE_IND_2005!$B$7:$B$883,$D9,EUROSTAT_VBE_IND_2005!$C$7:$C$883,"*"&amp;RIGHT($A9,3)&amp;"*",EUROSTAT_VBE_IND_2005!$D$7:$D$883,"2230*"))/1000+(SUMIFS(EUROSTAT_VBE_IND_2005!AD$7:AD$883,EUROSTAT_VBE_IND_2005!$B$7:$B$883,$D9,EUROSTAT_VBE_IND_2005!$C$7:$C$883,"*"&amp;RIGHT($A8,3)&amp;"*",EUROSTAT_VBE_IND_2005!$D$7:$D$883,"2130*"))/1000</f>
        <v>0</v>
      </c>
      <c r="AF9" s="17">
        <f>(SUMIFS(EUROSTAT_VBE_IND_2005!AE$7:AE$883,EUROSTAT_VBE_IND_2005!$B$7:$B$883,$D9,EUROSTAT_VBE_IND_2005!$C$7:$C$883,"*"&amp;RIGHT($A9,3)&amp;"*",EUROSTAT_VBE_IND_2005!$D$7:$D$883,"2230*"))/1000+(SUMIFS(EUROSTAT_VBE_IND_2005!AE$7:AE$883,EUROSTAT_VBE_IND_2005!$B$7:$B$883,$D9,EUROSTAT_VBE_IND_2005!$C$7:$C$883,"*"&amp;RIGHT($A8,3)&amp;"*",EUROSTAT_VBE_IND_2005!$D$7:$D$883,"2130*"))/1000</f>
        <v>0</v>
      </c>
      <c r="AG9" s="17">
        <f>(SUMIFS(EUROSTAT_VBE_IND_2005!AF$7:AF$883,EUROSTAT_VBE_IND_2005!$B$7:$B$883,$D9,EUROSTAT_VBE_IND_2005!$C$7:$C$883,"*"&amp;RIGHT($A9,3)&amp;"*",EUROSTAT_VBE_IND_2005!$D$7:$D$883,"2230*"))/1000+(SUMIFS(EUROSTAT_VBE_IND_2005!AF$7:AF$883,EUROSTAT_VBE_IND_2005!$B$7:$B$883,$D9,EUROSTAT_VBE_IND_2005!$C$7:$C$883,"*"&amp;RIGHT($A8,3)&amp;"*",EUROSTAT_VBE_IND_2005!$D$7:$D$883,"2130*"))/1000</f>
        <v>0</v>
      </c>
      <c r="AH9" s="17">
        <f>(SUMIFS(EUROSTAT_VBE_IND_2005!AH$7:AH$883,EUROSTAT_VBE_IND_2005!$B$7:$B$883,$D9,EUROSTAT_VBE_IND_2005!$C$7:$C$883,"*"&amp;RIGHT($A9,3)&amp;"*",EUROSTAT_VBE_IND_2005!$D$7:$D$883,"2230*"))/1000+(SUMIFS(EUROSTAT_VBE_IND_2005!AH$7:AH$883,EUROSTAT_VBE_IND_2005!$B$7:$B$883,$D9,EUROSTAT_VBE_IND_2005!$C$7:$C$883,"*"&amp;RIGHT($A8,3)&amp;"*",EUROSTAT_VBE_IND_2005!$D$7:$D$883,"2130*"))/1000</f>
        <v>0</v>
      </c>
      <c r="AI9" s="17">
        <f>(SUMIFS(EUROSTAT_VBE_IND_2005!AI$7:AI$883,EUROSTAT_VBE_IND_2005!$B$7:$B$883,$D9,EUROSTAT_VBE_IND_2005!$C$7:$C$883,"*"&amp;RIGHT($A9,3)&amp;"*",EUROSTAT_VBE_IND_2005!$D$7:$D$883,"2230*"))/1000+(SUMIFS(EUROSTAT_VBE_IND_2005!AI$7:AI$883,EUROSTAT_VBE_IND_2005!$B$7:$B$883,$D9,EUROSTAT_VBE_IND_2005!$C$7:$C$883,"*"&amp;RIGHT($A8,3)&amp;"*",EUROSTAT_VBE_IND_2005!$D$7:$D$883,"2130*"))/1000</f>
        <v>0</v>
      </c>
      <c r="AJ9" s="17">
        <f>(SUMIFS(EUROSTAT_VBE_IND_2005!AJ$7:AJ$883,EUROSTAT_VBE_IND_2005!$B$7:$B$883,$D9,EUROSTAT_VBE_IND_2005!$C$7:$C$883,"*"&amp;RIGHT($A9,3)&amp;"*",EUROSTAT_VBE_IND_2005!$D$7:$D$883,"2230*"))/1000+(SUMIFS(EUROSTAT_VBE_IND_2005!AJ$7:AJ$883,EUROSTAT_VBE_IND_2005!$B$7:$B$883,$D9,EUROSTAT_VBE_IND_2005!$C$7:$C$883,"*"&amp;RIGHT($A8,3)&amp;"*",EUROSTAT_VBE_IND_2005!$D$7:$D$883,"2130*"))/1000</f>
        <v>0</v>
      </c>
      <c r="AK9" s="17">
        <f>(SUMIFS(EUROSTAT_VBE_IND_2005!AK$7:AK$883,EUROSTAT_VBE_IND_2005!$B$7:$B$883,$D9,EUROSTAT_VBE_IND_2005!$C$7:$C$883,"*"&amp;RIGHT($A9,3)&amp;"*",EUROSTAT_VBE_IND_2005!$D$7:$D$883,"2230*"))/1000+(SUMIFS(EUROSTAT_VBE_IND_2005!AK$7:AK$883,EUROSTAT_VBE_IND_2005!$B$7:$B$883,$D9,EUROSTAT_VBE_IND_2005!$C$7:$C$883,"*"&amp;RIGHT($A8,3)&amp;"*",EUROSTAT_VBE_IND_2005!$D$7:$D$883,"2130*"))/1000</f>
        <v>0</v>
      </c>
      <c r="AL9" s="329"/>
      <c r="AM9" s="329"/>
      <c r="AN9" s="329"/>
      <c r="AO9" s="17">
        <f>(SUMIFS(EUROSTAT_VBE_IND_2005!Y$7:Y$883,EUROSTAT_VBE_IND_2005!$B$7:$B$883,$D9,EUROSTAT_VBE_IND_2005!$C$7:$C$883,"*"&amp;RIGHT($A9,3)&amp;"*",EUROSTAT_VBE_IND_2005!$D$7:$D$883,"2230*"))/1000+(SUMIFS(EUROSTAT_VBE_IND_2005!Y$7:Y$883,EUROSTAT_VBE_IND_2005!$B$7:$B$883,$D9,EUROSTAT_VBE_IND_2005!$C$7:$C$883,"*"&amp;RIGHT($A8,3)&amp;"*",EUROSTAT_VBE_IND_2005!$D$7:$D$883,"2130*"))/1000</f>
        <v>0</v>
      </c>
      <c r="AP9" s="17">
        <f>(SUMIFS(EUROSTAT_VBE_IND_2005!Z$7:Z$883,EUROSTAT_VBE_IND_2005!$B$7:$B$883,$D9,EUROSTAT_VBE_IND_2005!$C$7:$C$883,"*"&amp;RIGHT($A9,3)&amp;"*",EUROSTAT_VBE_IND_2005!$D$7:$D$883,"2230*"))/1000+(SUMIFS(EUROSTAT_VBE_IND_2005!Z$7:Z$883,EUROSTAT_VBE_IND_2005!$B$7:$B$883,$D9,EUROSTAT_VBE_IND_2005!$C$7:$C$883,"*"&amp;RIGHT($A8,3)&amp;"*",EUROSTAT_VBE_IND_2005!$D$7:$D$883,"2130*"))/1000</f>
        <v>0</v>
      </c>
      <c r="AQ9" s="17">
        <f>(SUMIFS(EUROSTAT_VBE_IND_2005!AG$7:AG$883,EUROSTAT_VBE_IND_2005!$B$7:$B$883,$D9,EUROSTAT_VBE_IND_2005!$C$7:$C$883,"*"&amp;RIGHT($A9,3)&amp;"*",EUROSTAT_VBE_IND_2005!$D$7:$D$883,"2230*"))/1000+(SUMIFS(EUROSTAT_VBE_IND_2005!AG$7:AG$883,EUROSTAT_VBE_IND_2005!$B$7:$B$883,$D9,EUROSTAT_VBE_IND_2005!$C$7:$C$883,"*"&amp;RIGHT($A8,3)&amp;"*",EUROSTAT_VBE_IND_2005!$D$7:$D$883,"2130*"))/1000</f>
        <v>0</v>
      </c>
    </row>
    <row r="10" s="20" customFormat="1" spans="1:43">
      <c r="A10" t="str">
        <f>LEFT(EUROSTAT_VBE_IND_2005!$C$7,8)</f>
        <v>B_101006</v>
      </c>
      <c r="B10" s="28" t="s">
        <v>274</v>
      </c>
      <c r="C10" t="s">
        <v>293</v>
      </c>
      <c r="D10" t="s">
        <v>55</v>
      </c>
      <c r="E10" t="s">
        <v>232</v>
      </c>
      <c r="F10" t="s">
        <v>252</v>
      </c>
      <c r="G10" s="17">
        <f>(SUMIFS(EUROSTAT_VBE_IND_2005!E$7:E$883,EUROSTAT_VBE_IND_2005!$B$7:$B$883,$D10,EUROSTAT_VBE_IND_2005!$C$7:$C$883,"*"&amp;RIGHT($A10,3)&amp;"*",EUROSTAT_VBE_IND_2005!$D$7:$D$883,"212*"))/1000</f>
        <v>28.902</v>
      </c>
      <c r="H10" s="17">
        <f>(SUMIFS(EUROSTAT_VBE_IND_2005!F$7:F$883,EUROSTAT_VBE_IND_2005!$B$7:$B$883,$D10,EUROSTAT_VBE_IND_2005!$C$7:$C$883,"*"&amp;RIGHT($A8,3)&amp;"*",EUROSTAT_VBE_IND_2005!$D$7:$D$883,"212*"))/1000</f>
        <v>33.776</v>
      </c>
      <c r="I10" s="17">
        <f>(SUMIFS(EUROSTAT_VBE_IND_2005!G$7:G$883,EUROSTAT_VBE_IND_2005!$B$7:$B$883,$D10,EUROSTAT_VBE_IND_2005!$C$7:$C$883,"*"&amp;RIGHT($A8,3)&amp;"*",EUROSTAT_VBE_IND_2005!$D$7:$D$883,"212*"))/1000</f>
        <v>7.578</v>
      </c>
      <c r="J10" s="329"/>
      <c r="K10" s="17">
        <f>(SUMIFS(EUROSTAT_VBE_IND_2005!H$7:H$883,EUROSTAT_VBE_IND_2005!$B$7:$B$883,$D10,EUROSTAT_VBE_IND_2005!$C$7:$C$883,"*"&amp;RIGHT($A8,3)&amp;"*",EUROSTAT_VBE_IND_2005!$D$7:$D$883,"212*"))/1000</f>
        <v>0</v>
      </c>
      <c r="L10" s="17">
        <f>(SUMIFS(EUROSTAT_VBE_IND_2005!I$7:I$883,EUROSTAT_VBE_IND_2005!$B$7:$B$883,$D10,EUROSTAT_VBE_IND_2005!$C$7:$C$883,"*"&amp;RIGHT($A8,3)&amp;"*",EUROSTAT_VBE_IND_2005!$D$7:$D$883,"212*"))/1000</f>
        <v>26.827</v>
      </c>
      <c r="M10" s="17">
        <f>(SUMIFS(EUROSTAT_VBE_IND_2005!J$7:J$883,EUROSTAT_VBE_IND_2005!$B$7:$B$883,$D10,EUROSTAT_VBE_IND_2005!$C$7:$C$883,"*"&amp;RIGHT($A8,3)&amp;"*",EUROSTAT_VBE_IND_2005!$D$7:$D$883,"212*"))/1000</f>
        <v>191.671</v>
      </c>
      <c r="N10" s="17">
        <f>(SUMIFS(EUROSTAT_VBE_IND_2005!K$7:K$883,EUROSTAT_VBE_IND_2005!$B$7:$B$883,$D10,EUROSTAT_VBE_IND_2005!$C$7:$C$883,"*"&amp;RIGHT($A8,3)&amp;"*",EUROSTAT_VBE_IND_2005!$D$7:$D$883,"212*"))/1000</f>
        <v>0</v>
      </c>
      <c r="O10" s="17">
        <f>(SUMIFS(EUROSTAT_VBE_IND_2005!L$7:L$883,EUROSTAT_VBE_IND_2005!$B$7:$B$883,$D10,EUROSTAT_VBE_IND_2005!$C$7:$C$883,"*"&amp;RIGHT($A8,3)&amp;"*",EUROSTAT_VBE_IND_2005!$D$7:$D$883,"212*"))/1000</f>
        <v>0</v>
      </c>
      <c r="P10" s="17">
        <f>(SUMIFS(EUROSTAT_VBE_IND_2005!M$7:M$883,EUROSTAT_VBE_IND_2005!$B$7:$B$883,$D10,EUROSTAT_VBE_IND_2005!$C$7:$C$883,"*"&amp;RIGHT($A8,3)&amp;"*",EUROSTAT_VBE_IND_2005!$D$7:$D$883,"212*"))/1000</f>
        <v>0</v>
      </c>
      <c r="Q10" s="17">
        <f>(SUMIFS(EUROSTAT_VBE_IND_2005!N$7:N$883,EUROSTAT_VBE_IND_2005!$B$7:$B$883,$D10,EUROSTAT_VBE_IND_2005!$C$7:$C$883,"*"&amp;RIGHT($A8,3)&amp;"*",EUROSTAT_VBE_IND_2005!$D$7:$D$883,"212*"))/1000</f>
        <v>18.172</v>
      </c>
      <c r="R10" s="17">
        <f>(SUMIFS(EUROSTAT_VBE_IND_2005!O$7:O$883,EUROSTAT_VBE_IND_2005!$B$7:$B$883,$D10,EUROSTAT_VBE_IND_2005!$C$7:$C$883,"*"&amp;RIGHT($A8,3)&amp;"*",EUROSTAT_VBE_IND_2005!$D$7:$D$883,"212*"))/1000</f>
        <v>18.013</v>
      </c>
      <c r="S10" s="17">
        <f>(SUMIFS(EUROSTAT_VBE_IND_2005!P$7:P$883,EUROSTAT_VBE_IND_2005!$B$7:$B$883,$D10,EUROSTAT_VBE_IND_2005!$C$7:$C$883,"*"&amp;RIGHT($A8,3)&amp;"*",EUROSTAT_VBE_IND_2005!$D$7:$D$883,"212*"))/1000</f>
        <v>63.35</v>
      </c>
      <c r="T10" s="17">
        <f>(SUMIFS(EUROSTAT_VBE_IND_2005!Q$7:Q$883,EUROSTAT_VBE_IND_2005!$B$7:$B$883,$D10,EUROSTAT_VBE_IND_2005!$C$7:$C$883,"*"&amp;RIGHT($A8,3)&amp;"*",EUROSTAT_VBE_IND_2005!$D$7:$D$883,"212*"))/1000</f>
        <v>0</v>
      </c>
      <c r="U10" s="17">
        <f>(SUMIFS(EUROSTAT_VBE_IND_2005!R$7:R$883,EUROSTAT_VBE_IND_2005!$B$7:$B$883,$D10,EUROSTAT_VBE_IND_2005!$C$7:$C$883,"*"&amp;RIGHT($A8,3)&amp;"*",EUROSTAT_VBE_IND_2005!$D$7:$D$883,"212*"))/1000</f>
        <v>7.784</v>
      </c>
      <c r="V10" s="17">
        <f>(SUMIFS(EUROSTAT_VBE_IND_2005!S$7:S$883,EUROSTAT_VBE_IND_2005!$B$7:$B$883,$D10,EUROSTAT_VBE_IND_2005!$C$7:$C$883,"*"&amp;RIGHT($A8,3)&amp;"*",EUROSTAT_VBE_IND_2005!$D$7:$D$883,"212*"))/1000</f>
        <v>0</v>
      </c>
      <c r="W10" s="17">
        <f>(SUMIFS(EUROSTAT_VBE_IND_2005!T$7:T$883,EUROSTAT_VBE_IND_2005!$B$7:$B$883,$D10,EUROSTAT_VBE_IND_2005!$C$7:$C$883,"*"&amp;RIGHT($A8,3)&amp;"*",EUROSTAT_VBE_IND_2005!$D$7:$D$883,"212*"))/1000</f>
        <v>0</v>
      </c>
      <c r="X10" s="17">
        <f>(SUMIFS(EUROSTAT_VBE_IND_2005!U$7:U$883,EUROSTAT_VBE_IND_2005!$B$7:$B$883,$D10,EUROSTAT_VBE_IND_2005!$C$7:$C$883,"*"&amp;RIGHT($A8,3)&amp;"*",EUROSTAT_VBE_IND_2005!$D$7:$D$883,"212*"))/1000</f>
        <v>43.071</v>
      </c>
      <c r="Y10" s="17">
        <f>(SUMIFS(EUROSTAT_VBE_IND_2005!V$7:V$883,EUROSTAT_VBE_IND_2005!$B$7:$B$883,$D10,EUROSTAT_VBE_IND_2005!$C$7:$C$883,"*"&amp;RIGHT($A8,3)&amp;"*",EUROSTAT_VBE_IND_2005!$D$7:$D$883,"212*"))/1000</f>
        <v>0</v>
      </c>
      <c r="Z10" s="17">
        <f>(SUMIFS(EUROSTAT_VBE_IND_2005!W$7:W$883,EUROSTAT_VBE_IND_2005!$B$7:$B$883,$D10,EUROSTAT_VBE_IND_2005!$C$7:$C$883,"*"&amp;RIGHT($A8,3)&amp;"*",EUROSTAT_VBE_IND_2005!$D$7:$D$883,"212*"))/1000</f>
        <v>0</v>
      </c>
      <c r="AA10" s="17">
        <f>(SUMIFS(EUROSTAT_VBE_IND_2005!X$7:X$883,EUROSTAT_VBE_IND_2005!$B$7:$B$883,$D10,EUROSTAT_VBE_IND_2005!$C$7:$C$883,"*"&amp;RIGHT($A8,3)&amp;"*",EUROSTAT_VBE_IND_2005!$D$7:$D$883,"212*"))/1000</f>
        <v>0</v>
      </c>
      <c r="AB10" s="17">
        <f>(SUMIFS(EUROSTAT_VBE_IND_2005!AA$7:AA$883,EUROSTAT_VBE_IND_2005!$B$7:$B$883,$D10,EUROSTAT_VBE_IND_2005!$C$7:$C$883,"*"&amp;RIGHT($A8,3)&amp;"*",EUROSTAT_VBE_IND_2005!$D$7:$D$883,"212*"))/1000</f>
        <v>0</v>
      </c>
      <c r="AC10" s="17">
        <f>(SUMIFS(EUROSTAT_VBE_IND_2005!AB$7:AB$883,EUROSTAT_VBE_IND_2005!$B$7:$B$883,$D10,EUROSTAT_VBE_IND_2005!$C$7:$C$883,"*"&amp;RIGHT($A8,3)&amp;"*",EUROSTAT_VBE_IND_2005!$D$7:$D$883,"212*"))/1000</f>
        <v>37.714</v>
      </c>
      <c r="AD10" s="17">
        <f>(SUMIFS(EUROSTAT_VBE_IND_2005!AC$7:AC$883,EUROSTAT_VBE_IND_2005!$B$7:$B$883,$D10,EUROSTAT_VBE_IND_2005!$C$7:$C$883,"*"&amp;RIGHT($A8,3)&amp;"*",EUROSTAT_VBE_IND_2005!$D$7:$D$883,"212*"))/1000</f>
        <v>1.848</v>
      </c>
      <c r="AE10" s="17">
        <f>(SUMIFS(EUROSTAT_VBE_IND_2005!AD$7:AD$883,EUROSTAT_VBE_IND_2005!$B$7:$B$883,$D10,EUROSTAT_VBE_IND_2005!$C$7:$C$883,"*"&amp;RIGHT($A8,3)&amp;"*",EUROSTAT_VBE_IND_2005!$D$7:$D$883,"212*"))/1000</f>
        <v>23.446</v>
      </c>
      <c r="AF10" s="17">
        <f>(SUMIFS(EUROSTAT_VBE_IND_2005!AE$7:AE$883,EUROSTAT_VBE_IND_2005!$B$7:$B$883,$D10,EUROSTAT_VBE_IND_2005!$C$7:$C$883,"*"&amp;RIGHT($A8,3)&amp;"*",EUROSTAT_VBE_IND_2005!$D$7:$D$883,"212*"))/1000</f>
        <v>0</v>
      </c>
      <c r="AG10" s="17">
        <f>(SUMIFS(EUROSTAT_VBE_IND_2005!AF$7:AF$883,EUROSTAT_VBE_IND_2005!$B$7:$B$883,$D10,EUROSTAT_VBE_IND_2005!$C$7:$C$883,"*"&amp;RIGHT($A8,3)&amp;"*",EUROSTAT_VBE_IND_2005!$D$7:$D$883,"212*"))/1000</f>
        <v>24.815</v>
      </c>
      <c r="AH10" s="17">
        <f>(SUMIFS(EUROSTAT_VBE_IND_2005!AH$7:AH$883,EUROSTAT_VBE_IND_2005!$B$7:$B$883,$D10,EUROSTAT_VBE_IND_2005!$C$7:$C$883,"*"&amp;RIGHT($A8,3)&amp;"*",EUROSTAT_VBE_IND_2005!$D$7:$D$883,"212*"))/1000</f>
        <v>18.256</v>
      </c>
      <c r="AI10" s="17">
        <f>(SUMIFS(EUROSTAT_VBE_IND_2005!AI$7:AI$883,EUROSTAT_VBE_IND_2005!$B$7:$B$883,$D10,EUROSTAT_VBE_IND_2005!$C$7:$C$883,"*"&amp;RIGHT($A8,3)&amp;"*",EUROSTAT_VBE_IND_2005!$D$7:$D$883,"212*"))/1000</f>
        <v>0</v>
      </c>
      <c r="AJ10" s="17">
        <f>(SUMIFS(EUROSTAT_VBE_IND_2005!AJ$7:AJ$883,EUROSTAT_VBE_IND_2005!$B$7:$B$883,$D10,EUROSTAT_VBE_IND_2005!$C$7:$C$883,"*"&amp;RIGHT($A8,3)&amp;"*",EUROSTAT_VBE_IND_2005!$D$7:$D$883,"212*"))/1000</f>
        <v>24.559</v>
      </c>
      <c r="AK10" s="17">
        <f>(SUMIFS(EUROSTAT_VBE_IND_2005!AK$7:AK$883,EUROSTAT_VBE_IND_2005!$B$7:$B$883,$D10,EUROSTAT_VBE_IND_2005!$C$7:$C$883,"*"&amp;RIGHT($A8,3)&amp;"*",EUROSTAT_VBE_IND_2005!$D$7:$D$883,"212*"))/1000</f>
        <v>58.316</v>
      </c>
      <c r="AL10" s="329"/>
      <c r="AM10" s="329"/>
      <c r="AN10" s="329"/>
      <c r="AO10" s="17">
        <f>(SUMIFS(EUROSTAT_VBE_IND_2005!Y$7:Y$883,EUROSTAT_VBE_IND_2005!$B$7:$B$883,$D10,EUROSTAT_VBE_IND_2005!$C$7:$C$883,"*"&amp;RIGHT($A8,3)&amp;"*",EUROSTAT_VBE_IND_2005!$D$7:$D$883,"212*"))/1000</f>
        <v>0</v>
      </c>
      <c r="AP10" s="17">
        <f>(SUMIFS(EUROSTAT_VBE_IND_2005!Z$7:Z$883,EUROSTAT_VBE_IND_2005!$B$7:$B$883,$D10,EUROSTAT_VBE_IND_2005!$C$7:$C$883,"*"&amp;RIGHT($A8,3)&amp;"*",EUROSTAT_VBE_IND_2005!$D$7:$D$883,"212*"))/1000</f>
        <v>0</v>
      </c>
      <c r="AQ10" s="17">
        <f>(SUMIFS(EUROSTAT_VBE_IND_2005!AG$7:AG$883,EUROSTAT_VBE_IND_2005!$B$7:$B$883,$D10,EUROSTAT_VBE_IND_2005!$C$7:$C$883,"*"&amp;RIGHT($A8,3)&amp;"*",EUROSTAT_VBE_IND_2005!$D$7:$D$883,"212*"))/1000</f>
        <v>3.115</v>
      </c>
    </row>
    <row r="11" s="20" customFormat="1" spans="1:43">
      <c r="A11" t="str">
        <f>LEFT(EUROSTAT_VBE_IND_2005!$C$7,8)</f>
        <v>B_101006</v>
      </c>
      <c r="B11" s="28" t="s">
        <v>274</v>
      </c>
      <c r="C11" t="s">
        <v>293</v>
      </c>
      <c r="D11" t="s">
        <v>55</v>
      </c>
      <c r="E11" t="s">
        <v>233</v>
      </c>
      <c r="F11" t="s">
        <v>253</v>
      </c>
      <c r="G11" s="17">
        <f>(SUMIFS(EUROSTAT_VBE_IND_2005!E$7:E$883,EUROSTAT_VBE_IND_2005!$B$7:$B$883,$D11,EUROSTAT_VBE_IND_2005!$C$7:$C$883,"*"&amp;RIGHT($A11,3)&amp;"*",EUROSTAT_VBE_IND_2005!$D$7:$D$883,"321*"))/1000</f>
        <v>0</v>
      </c>
      <c r="H11" s="17">
        <f>(SUMIFS(EUROSTAT_VBE_IND_2005!F$7:F$883,EUROSTAT_VBE_IND_2005!$B$7:$B$883,$D11,EUROSTAT_VBE_IND_2005!$C$7:$C$883,"*"&amp;RIGHT($A11,3)&amp;"*",EUROSTAT_VBE_IND_2005!$D$7:$D$883,"321*"))/1000</f>
        <v>0</v>
      </c>
      <c r="I11" s="17">
        <f>(SUMIFS(EUROSTAT_VBE_IND_2005!G$7:G$883,EUROSTAT_VBE_IND_2005!$B$7:$B$883,$D11,EUROSTAT_VBE_IND_2005!$C$7:$C$883,"*"&amp;RIGHT($A11,3)&amp;"*",EUROSTAT_VBE_IND_2005!$D$7:$D$883,"321*"))/1000</f>
        <v>0</v>
      </c>
      <c r="J11" s="329"/>
      <c r="K11" s="17">
        <f>(SUMIFS(EUROSTAT_VBE_IND_2005!H$7:H$883,EUROSTAT_VBE_IND_2005!$B$7:$B$883,$D11,EUROSTAT_VBE_IND_2005!$C$7:$C$883,"*"&amp;RIGHT($A11,3)&amp;"*",EUROSTAT_VBE_IND_2005!$D$7:$D$883,"321*"))/1000</f>
        <v>0</v>
      </c>
      <c r="L11" s="17">
        <f>(SUMIFS(EUROSTAT_VBE_IND_2005!I$7:I$883,EUROSTAT_VBE_IND_2005!$B$7:$B$883,$D11,EUROSTAT_VBE_IND_2005!$C$7:$C$883,"*"&amp;RIGHT($A11,3)&amp;"*",EUROSTAT_VBE_IND_2005!$D$7:$D$883,"321*"))/1000</f>
        <v>0</v>
      </c>
      <c r="M11" s="17">
        <f>(SUMIFS(EUROSTAT_VBE_IND_2005!J$7:J$883,EUROSTAT_VBE_IND_2005!$B$7:$B$883,$D11,EUROSTAT_VBE_IND_2005!$C$7:$C$883,"*"&amp;RIGHT($A11,3)&amp;"*",EUROSTAT_VBE_IND_2005!$D$7:$D$883,"321*"))/1000</f>
        <v>0</v>
      </c>
      <c r="N11" s="17">
        <f>(SUMIFS(EUROSTAT_VBE_IND_2005!K$7:K$883,EUROSTAT_VBE_IND_2005!$B$7:$B$883,$D11,EUROSTAT_VBE_IND_2005!$C$7:$C$883,"*"&amp;RIGHT($A11,3)&amp;"*",EUROSTAT_VBE_IND_2005!$D$7:$D$883,"321*"))/1000</f>
        <v>0</v>
      </c>
      <c r="O11" s="17">
        <f>(SUMIFS(EUROSTAT_VBE_IND_2005!L$7:L$883,EUROSTAT_VBE_IND_2005!$B$7:$B$883,$D11,EUROSTAT_VBE_IND_2005!$C$7:$C$883,"*"&amp;RIGHT($A11,3)&amp;"*",EUROSTAT_VBE_IND_2005!$D$7:$D$883,"321*"))/1000</f>
        <v>0</v>
      </c>
      <c r="P11" s="17">
        <f>(SUMIFS(EUROSTAT_VBE_IND_2005!M$7:M$883,EUROSTAT_VBE_IND_2005!$B$7:$B$883,$D11,EUROSTAT_VBE_IND_2005!$C$7:$C$883,"*"&amp;RIGHT($A11,3)&amp;"*",EUROSTAT_VBE_IND_2005!$D$7:$D$883,"321*"))/1000</f>
        <v>0</v>
      </c>
      <c r="Q11" s="17">
        <f>(SUMIFS(EUROSTAT_VBE_IND_2005!N$7:N$883,EUROSTAT_VBE_IND_2005!$B$7:$B$883,$D11,EUROSTAT_VBE_IND_2005!$C$7:$C$883,"*"&amp;RIGHT($A11,3)&amp;"*",EUROSTAT_VBE_IND_2005!$D$7:$D$883,"321*"))/1000</f>
        <v>0</v>
      </c>
      <c r="R11" s="17">
        <f>(SUMIFS(EUROSTAT_VBE_IND_2005!O$7:O$883,EUROSTAT_VBE_IND_2005!$B$7:$B$883,$D11,EUROSTAT_VBE_IND_2005!$C$7:$C$883,"*"&amp;RIGHT($A11,3)&amp;"*",EUROSTAT_VBE_IND_2005!$D$7:$D$883,"321*"))/1000</f>
        <v>0</v>
      </c>
      <c r="S11" s="17">
        <f>(SUMIFS(EUROSTAT_VBE_IND_2005!P$7:P$883,EUROSTAT_VBE_IND_2005!$B$7:$B$883,$D11,EUROSTAT_VBE_IND_2005!$C$7:$C$883,"*"&amp;RIGHT($A11,3)&amp;"*",EUROSTAT_VBE_IND_2005!$D$7:$D$883,"321*"))/1000</f>
        <v>0</v>
      </c>
      <c r="T11" s="17">
        <f>(SUMIFS(EUROSTAT_VBE_IND_2005!Q$7:Q$883,EUROSTAT_VBE_IND_2005!$B$7:$B$883,$D11,EUROSTAT_VBE_IND_2005!$C$7:$C$883,"*"&amp;RIGHT($A11,3)&amp;"*",EUROSTAT_VBE_IND_2005!$D$7:$D$883,"321*"))/1000</f>
        <v>0</v>
      </c>
      <c r="U11" s="17">
        <f>(SUMIFS(EUROSTAT_VBE_IND_2005!R$7:R$883,EUROSTAT_VBE_IND_2005!$B$7:$B$883,$D11,EUROSTAT_VBE_IND_2005!$C$7:$C$883,"*"&amp;RIGHT($A11,3)&amp;"*",EUROSTAT_VBE_IND_2005!$D$7:$D$883,"321*"))/1000</f>
        <v>0</v>
      </c>
      <c r="V11" s="17">
        <f>(SUMIFS(EUROSTAT_VBE_IND_2005!S$7:S$883,EUROSTAT_VBE_IND_2005!$B$7:$B$883,$D11,EUROSTAT_VBE_IND_2005!$C$7:$C$883,"*"&amp;RIGHT($A11,3)&amp;"*",EUROSTAT_VBE_IND_2005!$D$7:$D$883,"321*"))/1000</f>
        <v>0</v>
      </c>
      <c r="W11" s="17">
        <f>(SUMIFS(EUROSTAT_VBE_IND_2005!T$7:T$883,EUROSTAT_VBE_IND_2005!$B$7:$B$883,$D11,EUROSTAT_VBE_IND_2005!$C$7:$C$883,"*"&amp;RIGHT($A11,3)&amp;"*",EUROSTAT_VBE_IND_2005!$D$7:$D$883,"321*"))/1000</f>
        <v>0</v>
      </c>
      <c r="X11" s="17">
        <f>(SUMIFS(EUROSTAT_VBE_IND_2005!U$7:U$883,EUROSTAT_VBE_IND_2005!$B$7:$B$883,$D11,EUROSTAT_VBE_IND_2005!$C$7:$C$883,"*"&amp;RIGHT($A11,3)&amp;"*",EUROSTAT_VBE_IND_2005!$D$7:$D$883,"321*"))/1000</f>
        <v>0</v>
      </c>
      <c r="Y11" s="17">
        <f>(SUMIFS(EUROSTAT_VBE_IND_2005!V$7:V$883,EUROSTAT_VBE_IND_2005!$B$7:$B$883,$D11,EUROSTAT_VBE_IND_2005!$C$7:$C$883,"*"&amp;RIGHT($A11,3)&amp;"*",EUROSTAT_VBE_IND_2005!$D$7:$D$883,"321*"))/1000</f>
        <v>0</v>
      </c>
      <c r="Z11" s="17">
        <f>(SUMIFS(EUROSTAT_VBE_IND_2005!W$7:W$883,EUROSTAT_VBE_IND_2005!$B$7:$B$883,$D11,EUROSTAT_VBE_IND_2005!$C$7:$C$883,"*"&amp;RIGHT($A11,3)&amp;"*",EUROSTAT_VBE_IND_2005!$D$7:$D$883,"321*"))/1000</f>
        <v>0</v>
      </c>
      <c r="AA11" s="17">
        <f>(SUMIFS(EUROSTAT_VBE_IND_2005!X$7:X$883,EUROSTAT_VBE_IND_2005!$B$7:$B$883,$D11,EUROSTAT_VBE_IND_2005!$C$7:$C$883,"*"&amp;RIGHT($A11,3)&amp;"*",EUROSTAT_VBE_IND_2005!$D$7:$D$883,"321*"))/1000</f>
        <v>0</v>
      </c>
      <c r="AB11" s="17">
        <f>(SUMIFS(EUROSTAT_VBE_IND_2005!AA$7:AA$883,EUROSTAT_VBE_IND_2005!$B$7:$B$883,$D11,EUROSTAT_VBE_IND_2005!$C$7:$C$883,"*"&amp;RIGHT($A11,3)&amp;"*",EUROSTAT_VBE_IND_2005!$D$7:$D$883,"321*"))/1000</f>
        <v>0</v>
      </c>
      <c r="AC11" s="17">
        <f>(SUMIFS(EUROSTAT_VBE_IND_2005!AB$7:AB$883,EUROSTAT_VBE_IND_2005!$B$7:$B$883,$D11,EUROSTAT_VBE_IND_2005!$C$7:$C$883,"*"&amp;RIGHT($A11,3)&amp;"*",EUROSTAT_VBE_IND_2005!$D$7:$D$883,"321*"))/1000</f>
        <v>0</v>
      </c>
      <c r="AD11" s="17">
        <f>(SUMIFS(EUROSTAT_VBE_IND_2005!AC$7:AC$883,EUROSTAT_VBE_IND_2005!$B$7:$B$883,$D11,EUROSTAT_VBE_IND_2005!$C$7:$C$883,"*"&amp;RIGHT($A11,3)&amp;"*",EUROSTAT_VBE_IND_2005!$D$7:$D$883,"321*"))/1000</f>
        <v>0</v>
      </c>
      <c r="AE11" s="17">
        <f>(SUMIFS(EUROSTAT_VBE_IND_2005!AD$7:AD$883,EUROSTAT_VBE_IND_2005!$B$7:$B$883,$D11,EUROSTAT_VBE_IND_2005!$C$7:$C$883,"*"&amp;RIGHT($A11,3)&amp;"*",EUROSTAT_VBE_IND_2005!$D$7:$D$883,"321*"))/1000</f>
        <v>0</v>
      </c>
      <c r="AF11" s="17">
        <f>(SUMIFS(EUROSTAT_VBE_IND_2005!AE$7:AE$883,EUROSTAT_VBE_IND_2005!$B$7:$B$883,$D11,EUROSTAT_VBE_IND_2005!$C$7:$C$883,"*"&amp;RIGHT($A11,3)&amp;"*",EUROSTAT_VBE_IND_2005!$D$7:$D$883,"321*"))/1000</f>
        <v>0</v>
      </c>
      <c r="AG11" s="17">
        <f>(SUMIFS(EUROSTAT_VBE_IND_2005!AF$7:AF$883,EUROSTAT_VBE_IND_2005!$B$7:$B$883,$D11,EUROSTAT_VBE_IND_2005!$C$7:$C$883,"*"&amp;RIGHT($A11,3)&amp;"*",EUROSTAT_VBE_IND_2005!$D$7:$D$883,"321*"))/1000</f>
        <v>0</v>
      </c>
      <c r="AH11" s="17">
        <f>(SUMIFS(EUROSTAT_VBE_IND_2005!AH$7:AH$883,EUROSTAT_VBE_IND_2005!$B$7:$B$883,$D11,EUROSTAT_VBE_IND_2005!$C$7:$C$883,"*"&amp;RIGHT($A11,3)&amp;"*",EUROSTAT_VBE_IND_2005!$D$7:$D$883,"321*"))/1000</f>
        <v>0</v>
      </c>
      <c r="AI11" s="17">
        <f>(SUMIFS(EUROSTAT_VBE_IND_2005!AI$7:AI$883,EUROSTAT_VBE_IND_2005!$B$7:$B$883,$D11,EUROSTAT_VBE_IND_2005!$C$7:$C$883,"*"&amp;RIGHT($A11,3)&amp;"*",EUROSTAT_VBE_IND_2005!$D$7:$D$883,"321*"))/1000</f>
        <v>0</v>
      </c>
      <c r="AJ11" s="17">
        <f>(SUMIFS(EUROSTAT_VBE_IND_2005!AJ$7:AJ$883,EUROSTAT_VBE_IND_2005!$B$7:$B$883,$D11,EUROSTAT_VBE_IND_2005!$C$7:$C$883,"*"&amp;RIGHT($A11,3)&amp;"*",EUROSTAT_VBE_IND_2005!$D$7:$D$883,"321*"))/1000</f>
        <v>0</v>
      </c>
      <c r="AK11" s="17">
        <f>(SUMIFS(EUROSTAT_VBE_IND_2005!AK$7:AK$883,EUROSTAT_VBE_IND_2005!$B$7:$B$883,$D11,EUROSTAT_VBE_IND_2005!$C$7:$C$883,"*"&amp;RIGHT($A11,3)&amp;"*",EUROSTAT_VBE_IND_2005!$D$7:$D$883,"321*"))/1000</f>
        <v>0</v>
      </c>
      <c r="AL11" s="329"/>
      <c r="AM11" s="329"/>
      <c r="AN11" s="329"/>
      <c r="AO11" s="17">
        <f>(SUMIFS(EUROSTAT_VBE_IND_2005!Y$7:Y$883,EUROSTAT_VBE_IND_2005!$B$7:$B$883,$D11,EUROSTAT_VBE_IND_2005!$C$7:$C$883,"*"&amp;RIGHT($A11,3)&amp;"*",EUROSTAT_VBE_IND_2005!$D$7:$D$883,"321*"))/1000</f>
        <v>0</v>
      </c>
      <c r="AP11" s="17">
        <f>(SUMIFS(EUROSTAT_VBE_IND_2005!Z$7:Z$883,EUROSTAT_VBE_IND_2005!$B$7:$B$883,$D11,EUROSTAT_VBE_IND_2005!$C$7:$C$883,"*"&amp;RIGHT($A11,3)&amp;"*",EUROSTAT_VBE_IND_2005!$D$7:$D$883,"321*"))/1000</f>
        <v>0</v>
      </c>
      <c r="AQ11" s="17">
        <f>(SUMIFS(EUROSTAT_VBE_IND_2005!AG$7:AG$883,EUROSTAT_VBE_IND_2005!$B$7:$B$883,$D11,EUROSTAT_VBE_IND_2005!$C$7:$C$883,"*"&amp;RIGHT($A11,3)&amp;"*",EUROSTAT_VBE_IND_2005!$D$7:$D$883,"321*"))/1000</f>
        <v>0</v>
      </c>
    </row>
    <row r="12" s="20" customFormat="1" spans="1:43">
      <c r="A12" t="str">
        <f>LEFT(EUROSTAT_VBE_IND_2005!$C$7,8)</f>
        <v>B_101006</v>
      </c>
      <c r="B12" s="28" t="s">
        <v>274</v>
      </c>
      <c r="C12" t="s">
        <v>293</v>
      </c>
      <c r="D12" t="s">
        <v>55</v>
      </c>
      <c r="E12" t="s">
        <v>234</v>
      </c>
      <c r="F12" t="s">
        <v>254</v>
      </c>
      <c r="G12" s="17">
        <f>(SUMIFS(EUROSTAT_VBE_IND_2005!E$7:E$883,EUROSTAT_VBE_IND_2005!$B$7:$B$883,$D12,EUROSTAT_VBE_IND_2005!$C$7:$C$883,"*"&amp;RIGHT($A12,3)&amp;"*",EUROSTAT_VBE_IND_2005!$D$7:$D$883,"3220*"))/1000</f>
        <v>0</v>
      </c>
      <c r="H12" s="17">
        <f>(SUMIFS(EUROSTAT_VBE_IND_2005!F$7:F$883,EUROSTAT_VBE_IND_2005!$B$7:$B$883,$D12,EUROSTAT_VBE_IND_2005!$C$7:$C$883,"*"&amp;RIGHT($A12,3)&amp;"*",EUROSTAT_VBE_IND_2005!$D$7:$D$883,"3220*"))/1000</f>
        <v>0</v>
      </c>
      <c r="I12" s="17">
        <f>(SUMIFS(EUROSTAT_VBE_IND_2005!G$7:G$883,EUROSTAT_VBE_IND_2005!$B$7:$B$883,$D12,EUROSTAT_VBE_IND_2005!$C$7:$C$883,"*"&amp;RIGHT($A12,3)&amp;"*",EUROSTAT_VBE_IND_2005!$D$7:$D$883,"3220*"))/1000</f>
        <v>0</v>
      </c>
      <c r="J12" s="329"/>
      <c r="K12" s="17">
        <f>(SUMIFS(EUROSTAT_VBE_IND_2005!H$7:H$883,EUROSTAT_VBE_IND_2005!$B$7:$B$883,$D12,EUROSTAT_VBE_IND_2005!$C$7:$C$883,"*"&amp;RIGHT($A12,3)&amp;"*",EUROSTAT_VBE_IND_2005!$D$7:$D$883,"3220*"))/1000</f>
        <v>0</v>
      </c>
      <c r="L12" s="17">
        <f>(SUMIFS(EUROSTAT_VBE_IND_2005!I$7:I$883,EUROSTAT_VBE_IND_2005!$B$7:$B$883,$D12,EUROSTAT_VBE_IND_2005!$C$7:$C$883,"*"&amp;RIGHT($A12,3)&amp;"*",EUROSTAT_VBE_IND_2005!$D$7:$D$883,"3220*"))/1000</f>
        <v>0</v>
      </c>
      <c r="M12" s="17">
        <f>(SUMIFS(EUROSTAT_VBE_IND_2005!J$7:J$883,EUROSTAT_VBE_IND_2005!$B$7:$B$883,$D12,EUROSTAT_VBE_IND_2005!$C$7:$C$883,"*"&amp;RIGHT($A12,3)&amp;"*",EUROSTAT_VBE_IND_2005!$D$7:$D$883,"3220*"))/1000</f>
        <v>0</v>
      </c>
      <c r="N12" s="17">
        <f>(SUMIFS(EUROSTAT_VBE_IND_2005!K$7:K$883,EUROSTAT_VBE_IND_2005!$B$7:$B$883,$D12,EUROSTAT_VBE_IND_2005!$C$7:$C$883,"*"&amp;RIGHT($A12,3)&amp;"*",EUROSTAT_VBE_IND_2005!$D$7:$D$883,"3220*"))/1000</f>
        <v>0</v>
      </c>
      <c r="O12" s="17">
        <f>(SUMIFS(EUROSTAT_VBE_IND_2005!L$7:L$883,EUROSTAT_VBE_IND_2005!$B$7:$B$883,$D12,EUROSTAT_VBE_IND_2005!$C$7:$C$883,"*"&amp;RIGHT($A12,3)&amp;"*",EUROSTAT_VBE_IND_2005!$D$7:$D$883,"3220*"))/1000</f>
        <v>0</v>
      </c>
      <c r="P12" s="17">
        <f>(SUMIFS(EUROSTAT_VBE_IND_2005!M$7:M$883,EUROSTAT_VBE_IND_2005!$B$7:$B$883,$D12,EUROSTAT_VBE_IND_2005!$C$7:$C$883,"*"&amp;RIGHT($A12,3)&amp;"*",EUROSTAT_VBE_IND_2005!$D$7:$D$883,"3220*"))/1000</f>
        <v>0</v>
      </c>
      <c r="Q12" s="17">
        <f>(SUMIFS(EUROSTAT_VBE_IND_2005!N$7:N$883,EUROSTAT_VBE_IND_2005!$B$7:$B$883,$D12,EUROSTAT_VBE_IND_2005!$C$7:$C$883,"*"&amp;RIGHT($A12,3)&amp;"*",EUROSTAT_VBE_IND_2005!$D$7:$D$883,"3220*"))/1000</f>
        <v>0</v>
      </c>
      <c r="R12" s="17">
        <f>(SUMIFS(EUROSTAT_VBE_IND_2005!O$7:O$883,EUROSTAT_VBE_IND_2005!$B$7:$B$883,$D12,EUROSTAT_VBE_IND_2005!$C$7:$C$883,"*"&amp;RIGHT($A12,3)&amp;"*",EUROSTAT_VBE_IND_2005!$D$7:$D$883,"3220*"))/1000</f>
        <v>0</v>
      </c>
      <c r="S12" s="17">
        <f>(SUMIFS(EUROSTAT_VBE_IND_2005!P$7:P$883,EUROSTAT_VBE_IND_2005!$B$7:$B$883,$D12,EUROSTAT_VBE_IND_2005!$C$7:$C$883,"*"&amp;RIGHT($A12,3)&amp;"*",EUROSTAT_VBE_IND_2005!$D$7:$D$883,"3220*"))/1000</f>
        <v>0</v>
      </c>
      <c r="T12" s="17">
        <f>(SUMIFS(EUROSTAT_VBE_IND_2005!Q$7:Q$883,EUROSTAT_VBE_IND_2005!$B$7:$B$883,$D12,EUROSTAT_VBE_IND_2005!$C$7:$C$883,"*"&amp;RIGHT($A12,3)&amp;"*",EUROSTAT_VBE_IND_2005!$D$7:$D$883,"3220*"))/1000</f>
        <v>0</v>
      </c>
      <c r="U12" s="17">
        <f>(SUMIFS(EUROSTAT_VBE_IND_2005!R$7:R$883,EUROSTAT_VBE_IND_2005!$B$7:$B$883,$D12,EUROSTAT_VBE_IND_2005!$C$7:$C$883,"*"&amp;RIGHT($A12,3)&amp;"*",EUROSTAT_VBE_IND_2005!$D$7:$D$883,"3220*"))/1000</f>
        <v>0</v>
      </c>
      <c r="V12" s="17">
        <f>(SUMIFS(EUROSTAT_VBE_IND_2005!S$7:S$883,EUROSTAT_VBE_IND_2005!$B$7:$B$883,$D12,EUROSTAT_VBE_IND_2005!$C$7:$C$883,"*"&amp;RIGHT($A12,3)&amp;"*",EUROSTAT_VBE_IND_2005!$D$7:$D$883,"3220*"))/1000</f>
        <v>0</v>
      </c>
      <c r="W12" s="17">
        <f>(SUMIFS(EUROSTAT_VBE_IND_2005!T$7:T$883,EUROSTAT_VBE_IND_2005!$B$7:$B$883,$D12,EUROSTAT_VBE_IND_2005!$C$7:$C$883,"*"&amp;RIGHT($A12,3)&amp;"*",EUROSTAT_VBE_IND_2005!$D$7:$D$883,"3220*"))/1000</f>
        <v>0</v>
      </c>
      <c r="X12" s="17">
        <f>(SUMIFS(EUROSTAT_VBE_IND_2005!U$7:U$883,EUROSTAT_VBE_IND_2005!$B$7:$B$883,$D12,EUROSTAT_VBE_IND_2005!$C$7:$C$883,"*"&amp;RIGHT($A12,3)&amp;"*",EUROSTAT_VBE_IND_2005!$D$7:$D$883,"3220*"))/1000</f>
        <v>0</v>
      </c>
      <c r="Y12" s="17">
        <f>(SUMIFS(EUROSTAT_VBE_IND_2005!V$7:V$883,EUROSTAT_VBE_IND_2005!$B$7:$B$883,$D12,EUROSTAT_VBE_IND_2005!$C$7:$C$883,"*"&amp;RIGHT($A12,3)&amp;"*",EUROSTAT_VBE_IND_2005!$D$7:$D$883,"3220*"))/1000</f>
        <v>0</v>
      </c>
      <c r="Z12" s="17">
        <f>(SUMIFS(EUROSTAT_VBE_IND_2005!W$7:W$883,EUROSTAT_VBE_IND_2005!$B$7:$B$883,$D12,EUROSTAT_VBE_IND_2005!$C$7:$C$883,"*"&amp;RIGHT($A12,3)&amp;"*",EUROSTAT_VBE_IND_2005!$D$7:$D$883,"3220*"))/1000</f>
        <v>0</v>
      </c>
      <c r="AA12" s="17">
        <f>(SUMIFS(EUROSTAT_VBE_IND_2005!X$7:X$883,EUROSTAT_VBE_IND_2005!$B$7:$B$883,$D12,EUROSTAT_VBE_IND_2005!$C$7:$C$883,"*"&amp;RIGHT($A12,3)&amp;"*",EUROSTAT_VBE_IND_2005!$D$7:$D$883,"3220*"))/1000</f>
        <v>0</v>
      </c>
      <c r="AB12" s="17">
        <f>(SUMIFS(EUROSTAT_VBE_IND_2005!AA$7:AA$883,EUROSTAT_VBE_IND_2005!$B$7:$B$883,$D12,EUROSTAT_VBE_IND_2005!$C$7:$C$883,"*"&amp;RIGHT($A12,3)&amp;"*",EUROSTAT_VBE_IND_2005!$D$7:$D$883,"3220*"))/1000</f>
        <v>0</v>
      </c>
      <c r="AC12" s="17">
        <f>(SUMIFS(EUROSTAT_VBE_IND_2005!AB$7:AB$883,EUROSTAT_VBE_IND_2005!$B$7:$B$883,$D12,EUROSTAT_VBE_IND_2005!$C$7:$C$883,"*"&amp;RIGHT($A12,3)&amp;"*",EUROSTAT_VBE_IND_2005!$D$7:$D$883,"3220*"))/1000</f>
        <v>0</v>
      </c>
      <c r="AD12" s="17">
        <f>(SUMIFS(EUROSTAT_VBE_IND_2005!AC$7:AC$883,EUROSTAT_VBE_IND_2005!$B$7:$B$883,$D12,EUROSTAT_VBE_IND_2005!$C$7:$C$883,"*"&amp;RIGHT($A12,3)&amp;"*",EUROSTAT_VBE_IND_2005!$D$7:$D$883,"3220*"))/1000</f>
        <v>0</v>
      </c>
      <c r="AE12" s="17">
        <f>(SUMIFS(EUROSTAT_VBE_IND_2005!AD$7:AD$883,EUROSTAT_VBE_IND_2005!$B$7:$B$883,$D12,EUROSTAT_VBE_IND_2005!$C$7:$C$883,"*"&amp;RIGHT($A12,3)&amp;"*",EUROSTAT_VBE_IND_2005!$D$7:$D$883,"3220*"))/1000</f>
        <v>0</v>
      </c>
      <c r="AF12" s="17">
        <f>(SUMIFS(EUROSTAT_VBE_IND_2005!AE$7:AE$883,EUROSTAT_VBE_IND_2005!$B$7:$B$883,$D12,EUROSTAT_VBE_IND_2005!$C$7:$C$883,"*"&amp;RIGHT($A12,3)&amp;"*",EUROSTAT_VBE_IND_2005!$D$7:$D$883,"3220*"))/1000</f>
        <v>0</v>
      </c>
      <c r="AG12" s="17">
        <f>(SUMIFS(EUROSTAT_VBE_IND_2005!AF$7:AF$883,EUROSTAT_VBE_IND_2005!$B$7:$B$883,$D12,EUROSTAT_VBE_IND_2005!$C$7:$C$883,"*"&amp;RIGHT($A12,3)&amp;"*",EUROSTAT_VBE_IND_2005!$D$7:$D$883,"3220*"))/1000</f>
        <v>0</v>
      </c>
      <c r="AH12" s="17">
        <f>(SUMIFS(EUROSTAT_VBE_IND_2005!AH$7:AH$883,EUROSTAT_VBE_IND_2005!$B$7:$B$883,$D12,EUROSTAT_VBE_IND_2005!$C$7:$C$883,"*"&amp;RIGHT($A12,3)&amp;"*",EUROSTAT_VBE_IND_2005!$D$7:$D$883,"3220*"))/1000</f>
        <v>0</v>
      </c>
      <c r="AI12" s="17">
        <f>(SUMIFS(EUROSTAT_VBE_IND_2005!AI$7:AI$883,EUROSTAT_VBE_IND_2005!$B$7:$B$883,$D12,EUROSTAT_VBE_IND_2005!$C$7:$C$883,"*"&amp;RIGHT($A12,3)&amp;"*",EUROSTAT_VBE_IND_2005!$D$7:$D$883,"3220*"))/1000</f>
        <v>0</v>
      </c>
      <c r="AJ12" s="17">
        <f>(SUMIFS(EUROSTAT_VBE_IND_2005!AJ$7:AJ$883,EUROSTAT_VBE_IND_2005!$B$7:$B$883,$D12,EUROSTAT_VBE_IND_2005!$C$7:$C$883,"*"&amp;RIGHT($A12,3)&amp;"*",EUROSTAT_VBE_IND_2005!$D$7:$D$883,"3220*"))/1000</f>
        <v>0</v>
      </c>
      <c r="AK12" s="17">
        <f>(SUMIFS(EUROSTAT_VBE_IND_2005!AK$7:AK$883,EUROSTAT_VBE_IND_2005!$B$7:$B$883,$D12,EUROSTAT_VBE_IND_2005!$C$7:$C$883,"*"&amp;RIGHT($A12,3)&amp;"*",EUROSTAT_VBE_IND_2005!$D$7:$D$883,"3220*"))/1000</f>
        <v>0</v>
      </c>
      <c r="AL12" s="329"/>
      <c r="AM12" s="329"/>
      <c r="AN12" s="329"/>
      <c r="AO12" s="17">
        <f>(SUMIFS(EUROSTAT_VBE_IND_2005!Y$7:Y$883,EUROSTAT_VBE_IND_2005!$B$7:$B$883,$D12,EUROSTAT_VBE_IND_2005!$C$7:$C$883,"*"&amp;RIGHT($A12,3)&amp;"*",EUROSTAT_VBE_IND_2005!$D$7:$D$883,"3220*"))/1000</f>
        <v>0</v>
      </c>
      <c r="AP12" s="17">
        <f>(SUMIFS(EUROSTAT_VBE_IND_2005!Z$7:Z$883,EUROSTAT_VBE_IND_2005!$B$7:$B$883,$D12,EUROSTAT_VBE_IND_2005!$C$7:$C$883,"*"&amp;RIGHT($A12,3)&amp;"*",EUROSTAT_VBE_IND_2005!$D$7:$D$883,"3220*"))/1000</f>
        <v>0</v>
      </c>
      <c r="AQ12" s="17">
        <f>(SUMIFS(EUROSTAT_VBE_IND_2005!AG$7:AG$883,EUROSTAT_VBE_IND_2005!$B$7:$B$883,$D12,EUROSTAT_VBE_IND_2005!$C$7:$C$883,"*"&amp;RIGHT($A12,3)&amp;"*",EUROSTAT_VBE_IND_2005!$D$7:$D$883,"3220*"))/1000</f>
        <v>0</v>
      </c>
    </row>
    <row r="13" s="20" customFormat="1" spans="1:43">
      <c r="A13" t="str">
        <f>LEFT(EUROSTAT_VBE_IND_2005!$C$7,8)</f>
        <v>B_101006</v>
      </c>
      <c r="B13" s="28" t="s">
        <v>274</v>
      </c>
      <c r="C13" t="s">
        <v>293</v>
      </c>
      <c r="D13" t="s">
        <v>55</v>
      </c>
      <c r="E13" t="s">
        <v>235</v>
      </c>
      <c r="F13" t="s">
        <v>255</v>
      </c>
      <c r="G13" s="17">
        <f>(SUMIFS(EUROSTAT_VBE_IND_2005!E$7:E$883,EUROSTAT_VBE_IND_2005!$B$7:$B$883,$D13,EUROSTAT_VBE_IND_2005!$C$7:$C$883,"*"&amp;RIGHT($A13,3)&amp;"*",EUROSTAT_VBE_IND_2005!$D$7:$D$883,"323*"))/1000+(SUMIFS(EUROSTAT_VBE_IND_2005!E$7:E$883,EUROSTAT_VBE_IND_2005!$B$7:$B$883,$D13,EUROSTAT_VBE_IND_2005!$C$7:$C$883,"*"&amp;RIGHT($A13,3)&amp;"*",EUROSTAT_VBE_IND_2005!$D$7:$D$883,"324*"))/1000+(SUMIFS(EUROSTAT_VBE_IND_2005!E$7:E$883,EUROSTAT_VBE_IND_2005!$B$7:$B$883,$D13,EUROSTAT_VBE_IND_2005!$C$7:$C$883,"*"&amp;RIGHT($A13,3)&amp;"*",EUROSTAT_VBE_IND_2005!$D$7:$D$883,"3260*"))/1000</f>
        <v>0</v>
      </c>
      <c r="H13" s="17">
        <f>(SUMIFS(EUROSTAT_VBE_IND_2005!F$7:F$883,EUROSTAT_VBE_IND_2005!$B$7:$B$883,$D13,EUROSTAT_VBE_IND_2005!$C$7:$C$883,"*"&amp;RIGHT($A13,3)&amp;"*",EUROSTAT_VBE_IND_2005!$D$7:$D$883,"323*"))/1000+(SUMIFS(EUROSTAT_VBE_IND_2005!F$7:F$883,EUROSTAT_VBE_IND_2005!$B$7:$B$883,$D13,EUROSTAT_VBE_IND_2005!$C$7:$C$883,"*"&amp;RIGHT($A13,3)&amp;"*",EUROSTAT_VBE_IND_2005!$D$7:$D$883,"324*"))/1000+(SUMIFS(EUROSTAT_VBE_IND_2005!F$7:F$883,EUROSTAT_VBE_IND_2005!$B$7:$B$883,$D13,EUROSTAT_VBE_IND_2005!$C$7:$C$883,"*"&amp;RIGHT($A13,3)&amp;"*",EUROSTAT_VBE_IND_2005!$D$7:$D$883,"3260*"))/1000</f>
        <v>0</v>
      </c>
      <c r="I13" s="17">
        <f>(SUMIFS(EUROSTAT_VBE_IND_2005!G$7:G$883,EUROSTAT_VBE_IND_2005!$B$7:$B$883,$D13,EUROSTAT_VBE_IND_2005!$C$7:$C$883,"*"&amp;RIGHT($A13,3)&amp;"*",EUROSTAT_VBE_IND_2005!$D$7:$D$883,"323*"))/1000+(SUMIFS(EUROSTAT_VBE_IND_2005!G$7:G$883,EUROSTAT_VBE_IND_2005!$B$7:$B$883,$D13,EUROSTAT_VBE_IND_2005!$C$7:$C$883,"*"&amp;RIGHT($A13,3)&amp;"*",EUROSTAT_VBE_IND_2005!$D$7:$D$883,"324*"))/1000+(SUMIFS(EUROSTAT_VBE_IND_2005!G$7:G$883,EUROSTAT_VBE_IND_2005!$B$7:$B$883,$D13,EUROSTAT_VBE_IND_2005!$C$7:$C$883,"*"&amp;RIGHT($A13,3)&amp;"*",EUROSTAT_VBE_IND_2005!$D$7:$D$883,"3260*"))/1000</f>
        <v>0</v>
      </c>
      <c r="J13" s="329"/>
      <c r="K13" s="17">
        <f>(SUMIFS(EUROSTAT_VBE_IND_2005!H$7:H$883,EUROSTAT_VBE_IND_2005!$B$7:$B$883,$D13,EUROSTAT_VBE_IND_2005!$C$7:$C$883,"*"&amp;RIGHT($A13,3)&amp;"*",EUROSTAT_VBE_IND_2005!$D$7:$D$883,"323*"))/1000+(SUMIFS(EUROSTAT_VBE_IND_2005!H$7:H$883,EUROSTAT_VBE_IND_2005!$B$7:$B$883,$D13,EUROSTAT_VBE_IND_2005!$C$7:$C$883,"*"&amp;RIGHT($A13,3)&amp;"*",EUROSTAT_VBE_IND_2005!$D$7:$D$883,"324*"))/1000+(SUMIFS(EUROSTAT_VBE_IND_2005!H$7:H$883,EUROSTAT_VBE_IND_2005!$B$7:$B$883,$D13,EUROSTAT_VBE_IND_2005!$C$7:$C$883,"*"&amp;RIGHT($A13,3)&amp;"*",EUROSTAT_VBE_IND_2005!$D$7:$D$883,"3260*"))/1000</f>
        <v>0</v>
      </c>
      <c r="L13" s="17">
        <f>(SUMIFS(EUROSTAT_VBE_IND_2005!I$7:I$883,EUROSTAT_VBE_IND_2005!$B$7:$B$883,$D13,EUROSTAT_VBE_IND_2005!$C$7:$C$883,"*"&amp;RIGHT($A13,3)&amp;"*",EUROSTAT_VBE_IND_2005!$D$7:$D$883,"323*"))/1000+(SUMIFS(EUROSTAT_VBE_IND_2005!I$7:I$883,EUROSTAT_VBE_IND_2005!$B$7:$B$883,$D13,EUROSTAT_VBE_IND_2005!$C$7:$C$883,"*"&amp;RIGHT($A13,3)&amp;"*",EUROSTAT_VBE_IND_2005!$D$7:$D$883,"324*"))/1000+(SUMIFS(EUROSTAT_VBE_IND_2005!I$7:I$883,EUROSTAT_VBE_IND_2005!$B$7:$B$883,$D13,EUROSTAT_VBE_IND_2005!$C$7:$C$883,"*"&amp;RIGHT($A13,3)&amp;"*",EUROSTAT_VBE_IND_2005!$D$7:$D$883,"3260*"))/1000</f>
        <v>0</v>
      </c>
      <c r="M13" s="17">
        <f>(SUMIFS(EUROSTAT_VBE_IND_2005!J$7:J$883,EUROSTAT_VBE_IND_2005!$B$7:$B$883,$D13,EUROSTAT_VBE_IND_2005!$C$7:$C$883,"*"&amp;RIGHT($A13,3)&amp;"*",EUROSTAT_VBE_IND_2005!$D$7:$D$883,"323*"))/1000+(SUMIFS(EUROSTAT_VBE_IND_2005!J$7:J$883,EUROSTAT_VBE_IND_2005!$B$7:$B$883,$D13,EUROSTAT_VBE_IND_2005!$C$7:$C$883,"*"&amp;RIGHT($A13,3)&amp;"*",EUROSTAT_VBE_IND_2005!$D$7:$D$883,"324*"))/1000+(SUMIFS(EUROSTAT_VBE_IND_2005!J$7:J$883,EUROSTAT_VBE_IND_2005!$B$7:$B$883,$D13,EUROSTAT_VBE_IND_2005!$C$7:$C$883,"*"&amp;RIGHT($A13,3)&amp;"*",EUROSTAT_VBE_IND_2005!$D$7:$D$883,"3260*"))/1000</f>
        <v>0</v>
      </c>
      <c r="N13" s="17">
        <f>(SUMIFS(EUROSTAT_VBE_IND_2005!K$7:K$883,EUROSTAT_VBE_IND_2005!$B$7:$B$883,$D13,EUROSTAT_VBE_IND_2005!$C$7:$C$883,"*"&amp;RIGHT($A13,3)&amp;"*",EUROSTAT_VBE_IND_2005!$D$7:$D$883,"323*"))/1000+(SUMIFS(EUROSTAT_VBE_IND_2005!K$7:K$883,EUROSTAT_VBE_IND_2005!$B$7:$B$883,$D13,EUROSTAT_VBE_IND_2005!$C$7:$C$883,"*"&amp;RIGHT($A13,3)&amp;"*",EUROSTAT_VBE_IND_2005!$D$7:$D$883,"324*"))/1000+(SUMIFS(EUROSTAT_VBE_IND_2005!K$7:K$883,EUROSTAT_VBE_IND_2005!$B$7:$B$883,$D13,EUROSTAT_VBE_IND_2005!$C$7:$C$883,"*"&amp;RIGHT($A13,3)&amp;"*",EUROSTAT_VBE_IND_2005!$D$7:$D$883,"3260*"))/1000</f>
        <v>0</v>
      </c>
      <c r="O13" s="17">
        <f>(SUMIFS(EUROSTAT_VBE_IND_2005!L$7:L$883,EUROSTAT_VBE_IND_2005!$B$7:$B$883,$D13,EUROSTAT_VBE_IND_2005!$C$7:$C$883,"*"&amp;RIGHT($A13,3)&amp;"*",EUROSTAT_VBE_IND_2005!$D$7:$D$883,"323*"))/1000+(SUMIFS(EUROSTAT_VBE_IND_2005!L$7:L$883,EUROSTAT_VBE_IND_2005!$B$7:$B$883,$D13,EUROSTAT_VBE_IND_2005!$C$7:$C$883,"*"&amp;RIGHT($A13,3)&amp;"*",EUROSTAT_VBE_IND_2005!$D$7:$D$883,"324*"))/1000+(SUMIFS(EUROSTAT_VBE_IND_2005!L$7:L$883,EUROSTAT_VBE_IND_2005!$B$7:$B$883,$D13,EUROSTAT_VBE_IND_2005!$C$7:$C$883,"*"&amp;RIGHT($A13,3)&amp;"*",EUROSTAT_VBE_IND_2005!$D$7:$D$883,"3260*"))/1000</f>
        <v>0</v>
      </c>
      <c r="P13" s="17">
        <f>(SUMIFS(EUROSTAT_VBE_IND_2005!M$7:M$883,EUROSTAT_VBE_IND_2005!$B$7:$B$883,$D13,EUROSTAT_VBE_IND_2005!$C$7:$C$883,"*"&amp;RIGHT($A13,3)&amp;"*",EUROSTAT_VBE_IND_2005!$D$7:$D$883,"323*"))/1000+(SUMIFS(EUROSTAT_VBE_IND_2005!M$7:M$883,EUROSTAT_VBE_IND_2005!$B$7:$B$883,$D13,EUROSTAT_VBE_IND_2005!$C$7:$C$883,"*"&amp;RIGHT($A13,3)&amp;"*",EUROSTAT_VBE_IND_2005!$D$7:$D$883,"324*"))/1000+(SUMIFS(EUROSTAT_VBE_IND_2005!M$7:M$883,EUROSTAT_VBE_IND_2005!$B$7:$B$883,$D13,EUROSTAT_VBE_IND_2005!$C$7:$C$883,"*"&amp;RIGHT($A13,3)&amp;"*",EUROSTAT_VBE_IND_2005!$D$7:$D$883,"3260*"))/1000</f>
        <v>0</v>
      </c>
      <c r="Q13" s="17">
        <f>(SUMIFS(EUROSTAT_VBE_IND_2005!N$7:N$883,EUROSTAT_VBE_IND_2005!$B$7:$B$883,$D13,EUROSTAT_VBE_IND_2005!$C$7:$C$883,"*"&amp;RIGHT($A13,3)&amp;"*",EUROSTAT_VBE_IND_2005!$D$7:$D$883,"323*"))/1000+(SUMIFS(EUROSTAT_VBE_IND_2005!N$7:N$883,EUROSTAT_VBE_IND_2005!$B$7:$B$883,$D13,EUROSTAT_VBE_IND_2005!$C$7:$C$883,"*"&amp;RIGHT($A13,3)&amp;"*",EUROSTAT_VBE_IND_2005!$D$7:$D$883,"324*"))/1000+(SUMIFS(EUROSTAT_VBE_IND_2005!N$7:N$883,EUROSTAT_VBE_IND_2005!$B$7:$B$883,$D13,EUROSTAT_VBE_IND_2005!$C$7:$C$883,"*"&amp;RIGHT($A13,3)&amp;"*",EUROSTAT_VBE_IND_2005!$D$7:$D$883,"3260*"))/1000</f>
        <v>0</v>
      </c>
      <c r="R13" s="17">
        <f>(SUMIFS(EUROSTAT_VBE_IND_2005!O$7:O$883,EUROSTAT_VBE_IND_2005!$B$7:$B$883,$D13,EUROSTAT_VBE_IND_2005!$C$7:$C$883,"*"&amp;RIGHT($A13,3)&amp;"*",EUROSTAT_VBE_IND_2005!$D$7:$D$883,"323*"))/1000+(SUMIFS(EUROSTAT_VBE_IND_2005!O$7:O$883,EUROSTAT_VBE_IND_2005!$B$7:$B$883,$D13,EUROSTAT_VBE_IND_2005!$C$7:$C$883,"*"&amp;RIGHT($A13,3)&amp;"*",EUROSTAT_VBE_IND_2005!$D$7:$D$883,"324*"))/1000+(SUMIFS(EUROSTAT_VBE_IND_2005!O$7:O$883,EUROSTAT_VBE_IND_2005!$B$7:$B$883,$D13,EUROSTAT_VBE_IND_2005!$C$7:$C$883,"*"&amp;RIGHT($A13,3)&amp;"*",EUROSTAT_VBE_IND_2005!$D$7:$D$883,"3260*"))/1000</f>
        <v>0</v>
      </c>
      <c r="S13" s="17">
        <f>(SUMIFS(EUROSTAT_VBE_IND_2005!P$7:P$883,EUROSTAT_VBE_IND_2005!$B$7:$B$883,$D13,EUROSTAT_VBE_IND_2005!$C$7:$C$883,"*"&amp;RIGHT($A13,3)&amp;"*",EUROSTAT_VBE_IND_2005!$D$7:$D$883,"323*"))/1000+(SUMIFS(EUROSTAT_VBE_IND_2005!P$7:P$883,EUROSTAT_VBE_IND_2005!$B$7:$B$883,$D13,EUROSTAT_VBE_IND_2005!$C$7:$C$883,"*"&amp;RIGHT($A13,3)&amp;"*",EUROSTAT_VBE_IND_2005!$D$7:$D$883,"324*"))/1000+(SUMIFS(EUROSTAT_VBE_IND_2005!P$7:P$883,EUROSTAT_VBE_IND_2005!$B$7:$B$883,$D13,EUROSTAT_VBE_IND_2005!$C$7:$C$883,"*"&amp;RIGHT($A13,3)&amp;"*",EUROSTAT_VBE_IND_2005!$D$7:$D$883,"3260*"))/1000</f>
        <v>0</v>
      </c>
      <c r="T13" s="17">
        <f>(SUMIFS(EUROSTAT_VBE_IND_2005!Q$7:Q$883,EUROSTAT_VBE_IND_2005!$B$7:$B$883,$D13,EUROSTAT_VBE_IND_2005!$C$7:$C$883,"*"&amp;RIGHT($A13,3)&amp;"*",EUROSTAT_VBE_IND_2005!$D$7:$D$883,"323*"))/1000+(SUMIFS(EUROSTAT_VBE_IND_2005!Q$7:Q$883,EUROSTAT_VBE_IND_2005!$B$7:$B$883,$D13,EUROSTAT_VBE_IND_2005!$C$7:$C$883,"*"&amp;RIGHT($A13,3)&amp;"*",EUROSTAT_VBE_IND_2005!$D$7:$D$883,"324*"))/1000+(SUMIFS(EUROSTAT_VBE_IND_2005!Q$7:Q$883,EUROSTAT_VBE_IND_2005!$B$7:$B$883,$D13,EUROSTAT_VBE_IND_2005!$C$7:$C$883,"*"&amp;RIGHT($A13,3)&amp;"*",EUROSTAT_VBE_IND_2005!$D$7:$D$883,"3260*"))/1000</f>
        <v>0</v>
      </c>
      <c r="U13" s="17">
        <f>(SUMIFS(EUROSTAT_VBE_IND_2005!R$7:R$883,EUROSTAT_VBE_IND_2005!$B$7:$B$883,$D13,EUROSTAT_VBE_IND_2005!$C$7:$C$883,"*"&amp;RIGHT($A13,3)&amp;"*",EUROSTAT_VBE_IND_2005!$D$7:$D$883,"323*"))/1000+(SUMIFS(EUROSTAT_VBE_IND_2005!R$7:R$883,EUROSTAT_VBE_IND_2005!$B$7:$B$883,$D13,EUROSTAT_VBE_IND_2005!$C$7:$C$883,"*"&amp;RIGHT($A13,3)&amp;"*",EUROSTAT_VBE_IND_2005!$D$7:$D$883,"324*"))/1000+(SUMIFS(EUROSTAT_VBE_IND_2005!R$7:R$883,EUROSTAT_VBE_IND_2005!$B$7:$B$883,$D13,EUROSTAT_VBE_IND_2005!$C$7:$C$883,"*"&amp;RIGHT($A13,3)&amp;"*",EUROSTAT_VBE_IND_2005!$D$7:$D$883,"3260*"))/1000</f>
        <v>0</v>
      </c>
      <c r="V13" s="17">
        <f>(SUMIFS(EUROSTAT_VBE_IND_2005!S$7:S$883,EUROSTAT_VBE_IND_2005!$B$7:$B$883,$D13,EUROSTAT_VBE_IND_2005!$C$7:$C$883,"*"&amp;RIGHT($A13,3)&amp;"*",EUROSTAT_VBE_IND_2005!$D$7:$D$883,"323*"))/1000+(SUMIFS(EUROSTAT_VBE_IND_2005!S$7:S$883,EUROSTAT_VBE_IND_2005!$B$7:$B$883,$D13,EUROSTAT_VBE_IND_2005!$C$7:$C$883,"*"&amp;RIGHT($A13,3)&amp;"*",EUROSTAT_VBE_IND_2005!$D$7:$D$883,"324*"))/1000+(SUMIFS(EUROSTAT_VBE_IND_2005!S$7:S$883,EUROSTAT_VBE_IND_2005!$B$7:$B$883,$D13,EUROSTAT_VBE_IND_2005!$C$7:$C$883,"*"&amp;RIGHT($A13,3)&amp;"*",EUROSTAT_VBE_IND_2005!$D$7:$D$883,"3260*"))/1000</f>
        <v>0</v>
      </c>
      <c r="W13" s="17">
        <f>(SUMIFS(EUROSTAT_VBE_IND_2005!T$7:T$883,EUROSTAT_VBE_IND_2005!$B$7:$B$883,$D13,EUROSTAT_VBE_IND_2005!$C$7:$C$883,"*"&amp;RIGHT($A13,3)&amp;"*",EUROSTAT_VBE_IND_2005!$D$7:$D$883,"323*"))/1000+(SUMIFS(EUROSTAT_VBE_IND_2005!T$7:T$883,EUROSTAT_VBE_IND_2005!$B$7:$B$883,$D13,EUROSTAT_VBE_IND_2005!$C$7:$C$883,"*"&amp;RIGHT($A13,3)&amp;"*",EUROSTAT_VBE_IND_2005!$D$7:$D$883,"324*"))/1000+(SUMIFS(EUROSTAT_VBE_IND_2005!T$7:T$883,EUROSTAT_VBE_IND_2005!$B$7:$B$883,$D13,EUROSTAT_VBE_IND_2005!$C$7:$C$883,"*"&amp;RIGHT($A13,3)&amp;"*",EUROSTAT_VBE_IND_2005!$D$7:$D$883,"3260*"))/1000</f>
        <v>0</v>
      </c>
      <c r="X13" s="17">
        <f>(SUMIFS(EUROSTAT_VBE_IND_2005!U$7:U$883,EUROSTAT_VBE_IND_2005!$B$7:$B$883,$D13,EUROSTAT_VBE_IND_2005!$C$7:$C$883,"*"&amp;RIGHT($A13,3)&amp;"*",EUROSTAT_VBE_IND_2005!$D$7:$D$883,"323*"))/1000+(SUMIFS(EUROSTAT_VBE_IND_2005!U$7:U$883,EUROSTAT_VBE_IND_2005!$B$7:$B$883,$D13,EUROSTAT_VBE_IND_2005!$C$7:$C$883,"*"&amp;RIGHT($A13,3)&amp;"*",EUROSTAT_VBE_IND_2005!$D$7:$D$883,"324*"))/1000+(SUMIFS(EUROSTAT_VBE_IND_2005!U$7:U$883,EUROSTAT_VBE_IND_2005!$B$7:$B$883,$D13,EUROSTAT_VBE_IND_2005!$C$7:$C$883,"*"&amp;RIGHT($A13,3)&amp;"*",EUROSTAT_VBE_IND_2005!$D$7:$D$883,"3260*"))/1000</f>
        <v>0</v>
      </c>
      <c r="Y13" s="17">
        <f>(SUMIFS(EUROSTAT_VBE_IND_2005!V$7:V$883,EUROSTAT_VBE_IND_2005!$B$7:$B$883,$D13,EUROSTAT_VBE_IND_2005!$C$7:$C$883,"*"&amp;RIGHT($A13,3)&amp;"*",EUROSTAT_VBE_IND_2005!$D$7:$D$883,"323*"))/1000+(SUMIFS(EUROSTAT_VBE_IND_2005!V$7:V$883,EUROSTAT_VBE_IND_2005!$B$7:$B$883,$D13,EUROSTAT_VBE_IND_2005!$C$7:$C$883,"*"&amp;RIGHT($A13,3)&amp;"*",EUROSTAT_VBE_IND_2005!$D$7:$D$883,"324*"))/1000+(SUMIFS(EUROSTAT_VBE_IND_2005!V$7:V$883,EUROSTAT_VBE_IND_2005!$B$7:$B$883,$D13,EUROSTAT_VBE_IND_2005!$C$7:$C$883,"*"&amp;RIGHT($A13,3)&amp;"*",EUROSTAT_VBE_IND_2005!$D$7:$D$883,"3260*"))/1000</f>
        <v>0</v>
      </c>
      <c r="Z13" s="17">
        <f>(SUMIFS(EUROSTAT_VBE_IND_2005!W$7:W$883,EUROSTAT_VBE_IND_2005!$B$7:$B$883,$D13,EUROSTAT_VBE_IND_2005!$C$7:$C$883,"*"&amp;RIGHT($A13,3)&amp;"*",EUROSTAT_VBE_IND_2005!$D$7:$D$883,"323*"))/1000+(SUMIFS(EUROSTAT_VBE_IND_2005!W$7:W$883,EUROSTAT_VBE_IND_2005!$B$7:$B$883,$D13,EUROSTAT_VBE_IND_2005!$C$7:$C$883,"*"&amp;RIGHT($A13,3)&amp;"*",EUROSTAT_VBE_IND_2005!$D$7:$D$883,"324*"))/1000+(SUMIFS(EUROSTAT_VBE_IND_2005!W$7:W$883,EUROSTAT_VBE_IND_2005!$B$7:$B$883,$D13,EUROSTAT_VBE_IND_2005!$C$7:$C$883,"*"&amp;RIGHT($A13,3)&amp;"*",EUROSTAT_VBE_IND_2005!$D$7:$D$883,"3260*"))/1000</f>
        <v>0</v>
      </c>
      <c r="AA13" s="17">
        <f>(SUMIFS(EUROSTAT_VBE_IND_2005!X$7:X$883,EUROSTAT_VBE_IND_2005!$B$7:$B$883,$D13,EUROSTAT_VBE_IND_2005!$C$7:$C$883,"*"&amp;RIGHT($A13,3)&amp;"*",EUROSTAT_VBE_IND_2005!$D$7:$D$883,"323*"))/1000+(SUMIFS(EUROSTAT_VBE_IND_2005!X$7:X$883,EUROSTAT_VBE_IND_2005!$B$7:$B$883,$D13,EUROSTAT_VBE_IND_2005!$C$7:$C$883,"*"&amp;RIGHT($A13,3)&amp;"*",EUROSTAT_VBE_IND_2005!$D$7:$D$883,"324*"))/1000+(SUMIFS(EUROSTAT_VBE_IND_2005!X$7:X$883,EUROSTAT_VBE_IND_2005!$B$7:$B$883,$D13,EUROSTAT_VBE_IND_2005!$C$7:$C$883,"*"&amp;RIGHT($A13,3)&amp;"*",EUROSTAT_VBE_IND_2005!$D$7:$D$883,"3260*"))/1000</f>
        <v>0</v>
      </c>
      <c r="AB13" s="17">
        <f>(SUMIFS(EUROSTAT_VBE_IND_2005!AA$7:AA$883,EUROSTAT_VBE_IND_2005!$B$7:$B$883,$D13,EUROSTAT_VBE_IND_2005!$C$7:$C$883,"*"&amp;RIGHT($A13,3)&amp;"*",EUROSTAT_VBE_IND_2005!$D$7:$D$883,"323*"))/1000+(SUMIFS(EUROSTAT_VBE_IND_2005!AA$7:AA$883,EUROSTAT_VBE_IND_2005!$B$7:$B$883,$D13,EUROSTAT_VBE_IND_2005!$C$7:$C$883,"*"&amp;RIGHT($A13,3)&amp;"*",EUROSTAT_VBE_IND_2005!$D$7:$D$883,"324*"))/1000+(SUMIFS(EUROSTAT_VBE_IND_2005!AA$7:AA$883,EUROSTAT_VBE_IND_2005!$B$7:$B$883,$D13,EUROSTAT_VBE_IND_2005!$C$7:$C$883,"*"&amp;RIGHT($A13,3)&amp;"*",EUROSTAT_VBE_IND_2005!$D$7:$D$883,"3260*"))/1000</f>
        <v>0</v>
      </c>
      <c r="AC13" s="17">
        <f>(SUMIFS(EUROSTAT_VBE_IND_2005!AB$7:AB$883,EUROSTAT_VBE_IND_2005!$B$7:$B$883,$D13,EUROSTAT_VBE_IND_2005!$C$7:$C$883,"*"&amp;RIGHT($A13,3)&amp;"*",EUROSTAT_VBE_IND_2005!$D$7:$D$883,"323*"))/1000+(SUMIFS(EUROSTAT_VBE_IND_2005!AB$7:AB$883,EUROSTAT_VBE_IND_2005!$B$7:$B$883,$D13,EUROSTAT_VBE_IND_2005!$C$7:$C$883,"*"&amp;RIGHT($A13,3)&amp;"*",EUROSTAT_VBE_IND_2005!$D$7:$D$883,"324*"))/1000+(SUMIFS(EUROSTAT_VBE_IND_2005!AB$7:AB$883,EUROSTAT_VBE_IND_2005!$B$7:$B$883,$D13,EUROSTAT_VBE_IND_2005!$C$7:$C$883,"*"&amp;RIGHT($A13,3)&amp;"*",EUROSTAT_VBE_IND_2005!$D$7:$D$883,"3260*"))/1000</f>
        <v>0</v>
      </c>
      <c r="AD13" s="17">
        <f>(SUMIFS(EUROSTAT_VBE_IND_2005!AC$7:AC$883,EUROSTAT_VBE_IND_2005!$B$7:$B$883,$D13,EUROSTAT_VBE_IND_2005!$C$7:$C$883,"*"&amp;RIGHT($A13,3)&amp;"*",EUROSTAT_VBE_IND_2005!$D$7:$D$883,"323*"))/1000+(SUMIFS(EUROSTAT_VBE_IND_2005!AC$7:AC$883,EUROSTAT_VBE_IND_2005!$B$7:$B$883,$D13,EUROSTAT_VBE_IND_2005!$C$7:$C$883,"*"&amp;RIGHT($A13,3)&amp;"*",EUROSTAT_VBE_IND_2005!$D$7:$D$883,"324*"))/1000+(SUMIFS(EUROSTAT_VBE_IND_2005!AC$7:AC$883,EUROSTAT_VBE_IND_2005!$B$7:$B$883,$D13,EUROSTAT_VBE_IND_2005!$C$7:$C$883,"*"&amp;RIGHT($A13,3)&amp;"*",EUROSTAT_VBE_IND_2005!$D$7:$D$883,"3260*"))/1000</f>
        <v>0</v>
      </c>
      <c r="AE13" s="17">
        <f>(SUMIFS(EUROSTAT_VBE_IND_2005!AD$7:AD$883,EUROSTAT_VBE_IND_2005!$B$7:$B$883,$D13,EUROSTAT_VBE_IND_2005!$C$7:$C$883,"*"&amp;RIGHT($A13,3)&amp;"*",EUROSTAT_VBE_IND_2005!$D$7:$D$883,"323*"))/1000+(SUMIFS(EUROSTAT_VBE_IND_2005!AD$7:AD$883,EUROSTAT_VBE_IND_2005!$B$7:$B$883,$D13,EUROSTAT_VBE_IND_2005!$C$7:$C$883,"*"&amp;RIGHT($A13,3)&amp;"*",EUROSTAT_VBE_IND_2005!$D$7:$D$883,"324*"))/1000+(SUMIFS(EUROSTAT_VBE_IND_2005!AD$7:AD$883,EUROSTAT_VBE_IND_2005!$B$7:$B$883,$D13,EUROSTAT_VBE_IND_2005!$C$7:$C$883,"*"&amp;RIGHT($A13,3)&amp;"*",EUROSTAT_VBE_IND_2005!$D$7:$D$883,"3260*"))/1000</f>
        <v>0</v>
      </c>
      <c r="AF13" s="17">
        <f>(SUMIFS(EUROSTAT_VBE_IND_2005!AE$7:AE$883,EUROSTAT_VBE_IND_2005!$B$7:$B$883,$D13,EUROSTAT_VBE_IND_2005!$C$7:$C$883,"*"&amp;RIGHT($A13,3)&amp;"*",EUROSTAT_VBE_IND_2005!$D$7:$D$883,"323*"))/1000+(SUMIFS(EUROSTAT_VBE_IND_2005!AE$7:AE$883,EUROSTAT_VBE_IND_2005!$B$7:$B$883,$D13,EUROSTAT_VBE_IND_2005!$C$7:$C$883,"*"&amp;RIGHT($A13,3)&amp;"*",EUROSTAT_VBE_IND_2005!$D$7:$D$883,"324*"))/1000+(SUMIFS(EUROSTAT_VBE_IND_2005!AE$7:AE$883,EUROSTAT_VBE_IND_2005!$B$7:$B$883,$D13,EUROSTAT_VBE_IND_2005!$C$7:$C$883,"*"&amp;RIGHT($A13,3)&amp;"*",EUROSTAT_VBE_IND_2005!$D$7:$D$883,"3260*"))/1000</f>
        <v>0</v>
      </c>
      <c r="AG13" s="17">
        <f>(SUMIFS(EUROSTAT_VBE_IND_2005!AF$7:AF$883,EUROSTAT_VBE_IND_2005!$B$7:$B$883,$D13,EUROSTAT_VBE_IND_2005!$C$7:$C$883,"*"&amp;RIGHT($A13,3)&amp;"*",EUROSTAT_VBE_IND_2005!$D$7:$D$883,"323*"))/1000+(SUMIFS(EUROSTAT_VBE_IND_2005!AF$7:AF$883,EUROSTAT_VBE_IND_2005!$B$7:$B$883,$D13,EUROSTAT_VBE_IND_2005!$C$7:$C$883,"*"&amp;RIGHT($A13,3)&amp;"*",EUROSTAT_VBE_IND_2005!$D$7:$D$883,"324*"))/1000+(SUMIFS(EUROSTAT_VBE_IND_2005!AF$7:AF$883,EUROSTAT_VBE_IND_2005!$B$7:$B$883,$D13,EUROSTAT_VBE_IND_2005!$C$7:$C$883,"*"&amp;RIGHT($A13,3)&amp;"*",EUROSTAT_VBE_IND_2005!$D$7:$D$883,"3260*"))/1000</f>
        <v>0</v>
      </c>
      <c r="AH13" s="17">
        <f>(SUMIFS(EUROSTAT_VBE_IND_2005!AH$7:AH$883,EUROSTAT_VBE_IND_2005!$B$7:$B$883,$D13,EUROSTAT_VBE_IND_2005!$C$7:$C$883,"*"&amp;RIGHT($A13,3)&amp;"*",EUROSTAT_VBE_IND_2005!$D$7:$D$883,"323*"))/1000+(SUMIFS(EUROSTAT_VBE_IND_2005!AH$7:AH$883,EUROSTAT_VBE_IND_2005!$B$7:$B$883,$D13,EUROSTAT_VBE_IND_2005!$C$7:$C$883,"*"&amp;RIGHT($A13,3)&amp;"*",EUROSTAT_VBE_IND_2005!$D$7:$D$883,"324*"))/1000+(SUMIFS(EUROSTAT_VBE_IND_2005!AH$7:AH$883,EUROSTAT_VBE_IND_2005!$B$7:$B$883,$D13,EUROSTAT_VBE_IND_2005!$C$7:$C$883,"*"&amp;RIGHT($A13,3)&amp;"*",EUROSTAT_VBE_IND_2005!$D$7:$D$883,"3260*"))/1000</f>
        <v>0</v>
      </c>
      <c r="AI13" s="17">
        <f>(SUMIFS(EUROSTAT_VBE_IND_2005!AI$7:AI$883,EUROSTAT_VBE_IND_2005!$B$7:$B$883,$D13,EUROSTAT_VBE_IND_2005!$C$7:$C$883,"*"&amp;RIGHT($A13,3)&amp;"*",EUROSTAT_VBE_IND_2005!$D$7:$D$883,"323*"))/1000+(SUMIFS(EUROSTAT_VBE_IND_2005!AI$7:AI$883,EUROSTAT_VBE_IND_2005!$B$7:$B$883,$D13,EUROSTAT_VBE_IND_2005!$C$7:$C$883,"*"&amp;RIGHT($A13,3)&amp;"*",EUROSTAT_VBE_IND_2005!$D$7:$D$883,"324*"))/1000+(SUMIFS(EUROSTAT_VBE_IND_2005!AI$7:AI$883,EUROSTAT_VBE_IND_2005!$B$7:$B$883,$D13,EUROSTAT_VBE_IND_2005!$C$7:$C$883,"*"&amp;RIGHT($A13,3)&amp;"*",EUROSTAT_VBE_IND_2005!$D$7:$D$883,"3260*"))/1000</f>
        <v>0</v>
      </c>
      <c r="AJ13" s="17">
        <f>(SUMIFS(EUROSTAT_VBE_IND_2005!AJ$7:AJ$883,EUROSTAT_VBE_IND_2005!$B$7:$B$883,$D13,EUROSTAT_VBE_IND_2005!$C$7:$C$883,"*"&amp;RIGHT($A13,3)&amp;"*",EUROSTAT_VBE_IND_2005!$D$7:$D$883,"323*"))/1000+(SUMIFS(EUROSTAT_VBE_IND_2005!AJ$7:AJ$883,EUROSTAT_VBE_IND_2005!$B$7:$B$883,$D13,EUROSTAT_VBE_IND_2005!$C$7:$C$883,"*"&amp;RIGHT($A13,3)&amp;"*",EUROSTAT_VBE_IND_2005!$D$7:$D$883,"324*"))/1000+(SUMIFS(EUROSTAT_VBE_IND_2005!AJ$7:AJ$883,EUROSTAT_VBE_IND_2005!$B$7:$B$883,$D13,EUROSTAT_VBE_IND_2005!$C$7:$C$883,"*"&amp;RIGHT($A13,3)&amp;"*",EUROSTAT_VBE_IND_2005!$D$7:$D$883,"3260*"))/1000</f>
        <v>0</v>
      </c>
      <c r="AK13" s="17">
        <f>(SUMIFS(EUROSTAT_VBE_IND_2005!AK$7:AK$883,EUROSTAT_VBE_IND_2005!$B$7:$B$883,$D13,EUROSTAT_VBE_IND_2005!$C$7:$C$883,"*"&amp;RIGHT($A13,3)&amp;"*",EUROSTAT_VBE_IND_2005!$D$7:$D$883,"323*"))/1000+(SUMIFS(EUROSTAT_VBE_IND_2005!AK$7:AK$883,EUROSTAT_VBE_IND_2005!$B$7:$B$883,$D13,EUROSTAT_VBE_IND_2005!$C$7:$C$883,"*"&amp;RIGHT($A13,3)&amp;"*",EUROSTAT_VBE_IND_2005!$D$7:$D$883,"324*"))/1000+(SUMIFS(EUROSTAT_VBE_IND_2005!AK$7:AK$883,EUROSTAT_VBE_IND_2005!$B$7:$B$883,$D13,EUROSTAT_VBE_IND_2005!$C$7:$C$883,"*"&amp;RIGHT($A13,3)&amp;"*",EUROSTAT_VBE_IND_2005!$D$7:$D$883,"3260*"))/1000</f>
        <v>0</v>
      </c>
      <c r="AL13" s="329"/>
      <c r="AM13" s="329"/>
      <c r="AN13" s="329"/>
      <c r="AO13" s="17">
        <f>(SUMIFS(EUROSTAT_VBE_IND_2005!Y$7:Y$883,EUROSTAT_VBE_IND_2005!$B$7:$B$883,$D13,EUROSTAT_VBE_IND_2005!$C$7:$C$883,"*"&amp;RIGHT($A13,3)&amp;"*",EUROSTAT_VBE_IND_2005!$D$7:$D$883,"323*"))/1000+(SUMIFS(EUROSTAT_VBE_IND_2005!Y$7:Y$883,EUROSTAT_VBE_IND_2005!$B$7:$B$883,$D13,EUROSTAT_VBE_IND_2005!$C$7:$C$883,"*"&amp;RIGHT($A13,3)&amp;"*",EUROSTAT_VBE_IND_2005!$D$7:$D$883,"324*"))/1000+(SUMIFS(EUROSTAT_VBE_IND_2005!Y$7:Y$883,EUROSTAT_VBE_IND_2005!$B$7:$B$883,$D13,EUROSTAT_VBE_IND_2005!$C$7:$C$883,"*"&amp;RIGHT($A13,3)&amp;"*",EUROSTAT_VBE_IND_2005!$D$7:$D$883,"3260*"))/1000</f>
        <v>0</v>
      </c>
      <c r="AP13" s="17">
        <f>(SUMIFS(EUROSTAT_VBE_IND_2005!Z$7:Z$883,EUROSTAT_VBE_IND_2005!$B$7:$B$883,$D13,EUROSTAT_VBE_IND_2005!$C$7:$C$883,"*"&amp;RIGHT($A13,3)&amp;"*",EUROSTAT_VBE_IND_2005!$D$7:$D$883,"323*"))/1000+(SUMIFS(EUROSTAT_VBE_IND_2005!Z$7:Z$883,EUROSTAT_VBE_IND_2005!$B$7:$B$883,$D13,EUROSTAT_VBE_IND_2005!$C$7:$C$883,"*"&amp;RIGHT($A13,3)&amp;"*",EUROSTAT_VBE_IND_2005!$D$7:$D$883,"324*"))/1000+(SUMIFS(EUROSTAT_VBE_IND_2005!Z$7:Z$883,EUROSTAT_VBE_IND_2005!$B$7:$B$883,$D13,EUROSTAT_VBE_IND_2005!$C$7:$C$883,"*"&amp;RIGHT($A13,3)&amp;"*",EUROSTAT_VBE_IND_2005!$D$7:$D$883,"3260*"))/1000</f>
        <v>0</v>
      </c>
      <c r="AQ13" s="17">
        <f>(SUMIFS(EUROSTAT_VBE_IND_2005!AG$7:AG$883,EUROSTAT_VBE_IND_2005!$B$7:$B$883,$D13,EUROSTAT_VBE_IND_2005!$C$7:$C$883,"*"&amp;RIGHT($A13,3)&amp;"*",EUROSTAT_VBE_IND_2005!$D$7:$D$883,"323*"))/1000+(SUMIFS(EUROSTAT_VBE_IND_2005!AG$7:AG$883,EUROSTAT_VBE_IND_2005!$B$7:$B$883,$D13,EUROSTAT_VBE_IND_2005!$C$7:$C$883,"*"&amp;RIGHT($A13,3)&amp;"*",EUROSTAT_VBE_IND_2005!$D$7:$D$883,"324*"))/1000+(SUMIFS(EUROSTAT_VBE_IND_2005!AG$7:AG$883,EUROSTAT_VBE_IND_2005!$B$7:$B$883,$D13,EUROSTAT_VBE_IND_2005!$C$7:$C$883,"*"&amp;RIGHT($A13,3)&amp;"*",EUROSTAT_VBE_IND_2005!$D$7:$D$883,"3260*"))/1000</f>
        <v>0</v>
      </c>
    </row>
    <row r="14" s="20" customFormat="1" spans="1:43">
      <c r="A14" t="str">
        <f>LEFT(EUROSTAT_VBE_IND_2005!$C$7,8)</f>
        <v>B_101006</v>
      </c>
      <c r="B14" s="28" t="s">
        <v>274</v>
      </c>
      <c r="C14" t="s">
        <v>293</v>
      </c>
      <c r="D14" t="s">
        <v>55</v>
      </c>
      <c r="E14" t="s">
        <v>236</v>
      </c>
      <c r="F14" t="s">
        <v>256</v>
      </c>
      <c r="G14" s="17">
        <f>(SUMIFS(EUROSTAT_VBE_IND_2005!E$7:E$883,EUROSTAT_VBE_IND_2005!$B$7:$B$883,$D14,EUROSTAT_VBE_IND_2005!$C$7:$C$883,"*"&amp;RIGHT($A14,3)&amp;"*",EUROSTAT_VBE_IND_2005!$D$7:$D$883,"3250*"))/1000</f>
        <v>0</v>
      </c>
      <c r="H14" s="17">
        <f>(SUMIFS(EUROSTAT_VBE_IND_2005!F$7:F$883,EUROSTAT_VBE_IND_2005!$B$7:$B$883,$D14,EUROSTAT_VBE_IND_2005!$C$7:$C$883,"*"&amp;RIGHT($A14,3)&amp;"*",EUROSTAT_VBE_IND_2005!$D$7:$D$883,"3250*"))/1000</f>
        <v>0</v>
      </c>
      <c r="I14" s="17">
        <f>(SUMIFS(EUROSTAT_VBE_IND_2005!G$7:G$883,EUROSTAT_VBE_IND_2005!$B$7:$B$883,$D14,EUROSTAT_VBE_IND_2005!$C$7:$C$883,"*"&amp;RIGHT($A14,3)&amp;"*",EUROSTAT_VBE_IND_2005!$D$7:$D$883,"3250*"))/1000</f>
        <v>0</v>
      </c>
      <c r="J14" s="329"/>
      <c r="K14" s="17">
        <f>(SUMIFS(EUROSTAT_VBE_IND_2005!H$7:H$883,EUROSTAT_VBE_IND_2005!$B$7:$B$883,$D14,EUROSTAT_VBE_IND_2005!$C$7:$C$883,"*"&amp;RIGHT($A14,3)&amp;"*",EUROSTAT_VBE_IND_2005!$D$7:$D$883,"3250*"))/1000</f>
        <v>0</v>
      </c>
      <c r="L14" s="17">
        <f>(SUMIFS(EUROSTAT_VBE_IND_2005!I$7:I$883,EUROSTAT_VBE_IND_2005!$B$7:$B$883,$D14,EUROSTAT_VBE_IND_2005!$C$7:$C$883,"*"&amp;RIGHT($A14,3)&amp;"*",EUROSTAT_VBE_IND_2005!$D$7:$D$883,"3250*"))/1000</f>
        <v>0</v>
      </c>
      <c r="M14" s="17">
        <f>(SUMIFS(EUROSTAT_VBE_IND_2005!J$7:J$883,EUROSTAT_VBE_IND_2005!$B$7:$B$883,$D14,EUROSTAT_VBE_IND_2005!$C$7:$C$883,"*"&amp;RIGHT($A14,3)&amp;"*",EUROSTAT_VBE_IND_2005!$D$7:$D$883,"3250*"))/1000</f>
        <v>0</v>
      </c>
      <c r="N14" s="17">
        <f>(SUMIFS(EUROSTAT_VBE_IND_2005!K$7:K$883,EUROSTAT_VBE_IND_2005!$B$7:$B$883,$D14,EUROSTAT_VBE_IND_2005!$C$7:$C$883,"*"&amp;RIGHT($A14,3)&amp;"*",EUROSTAT_VBE_IND_2005!$D$7:$D$883,"3250*"))/1000</f>
        <v>0</v>
      </c>
      <c r="O14" s="17">
        <f>(SUMIFS(EUROSTAT_VBE_IND_2005!L$7:L$883,EUROSTAT_VBE_IND_2005!$B$7:$B$883,$D14,EUROSTAT_VBE_IND_2005!$C$7:$C$883,"*"&amp;RIGHT($A14,3)&amp;"*",EUROSTAT_VBE_IND_2005!$D$7:$D$883,"3250*"))/1000</f>
        <v>0</v>
      </c>
      <c r="P14" s="17">
        <f>(SUMIFS(EUROSTAT_VBE_IND_2005!M$7:M$883,EUROSTAT_VBE_IND_2005!$B$7:$B$883,$D14,EUROSTAT_VBE_IND_2005!$C$7:$C$883,"*"&amp;RIGHT($A14,3)&amp;"*",EUROSTAT_VBE_IND_2005!$D$7:$D$883,"3250*"))/1000</f>
        <v>0</v>
      </c>
      <c r="Q14" s="17">
        <f>(SUMIFS(EUROSTAT_VBE_IND_2005!N$7:N$883,EUROSTAT_VBE_IND_2005!$B$7:$B$883,$D14,EUROSTAT_VBE_IND_2005!$C$7:$C$883,"*"&amp;RIGHT($A14,3)&amp;"*",EUROSTAT_VBE_IND_2005!$D$7:$D$883,"3250*"))/1000</f>
        <v>0</v>
      </c>
      <c r="R14" s="17">
        <f>(SUMIFS(EUROSTAT_VBE_IND_2005!O$7:O$883,EUROSTAT_VBE_IND_2005!$B$7:$B$883,$D14,EUROSTAT_VBE_IND_2005!$C$7:$C$883,"*"&amp;RIGHT($A14,3)&amp;"*",EUROSTAT_VBE_IND_2005!$D$7:$D$883,"3250*"))/1000</f>
        <v>0</v>
      </c>
      <c r="S14" s="17">
        <f>(SUMIFS(EUROSTAT_VBE_IND_2005!P$7:P$883,EUROSTAT_VBE_IND_2005!$B$7:$B$883,$D14,EUROSTAT_VBE_IND_2005!$C$7:$C$883,"*"&amp;RIGHT($A14,3)&amp;"*",EUROSTAT_VBE_IND_2005!$D$7:$D$883,"3250*"))/1000</f>
        <v>0</v>
      </c>
      <c r="T14" s="17">
        <f>(SUMIFS(EUROSTAT_VBE_IND_2005!Q$7:Q$883,EUROSTAT_VBE_IND_2005!$B$7:$B$883,$D14,EUROSTAT_VBE_IND_2005!$C$7:$C$883,"*"&amp;RIGHT($A14,3)&amp;"*",EUROSTAT_VBE_IND_2005!$D$7:$D$883,"3250*"))/1000</f>
        <v>0</v>
      </c>
      <c r="U14" s="17">
        <f>(SUMIFS(EUROSTAT_VBE_IND_2005!R$7:R$883,EUROSTAT_VBE_IND_2005!$B$7:$B$883,$D14,EUROSTAT_VBE_IND_2005!$C$7:$C$883,"*"&amp;RIGHT($A14,3)&amp;"*",EUROSTAT_VBE_IND_2005!$D$7:$D$883,"3250*"))/1000</f>
        <v>0</v>
      </c>
      <c r="V14" s="17">
        <f>(SUMIFS(EUROSTAT_VBE_IND_2005!S$7:S$883,EUROSTAT_VBE_IND_2005!$B$7:$B$883,$D14,EUROSTAT_VBE_IND_2005!$C$7:$C$883,"*"&amp;RIGHT($A14,3)&amp;"*",EUROSTAT_VBE_IND_2005!$D$7:$D$883,"3250*"))/1000</f>
        <v>0</v>
      </c>
      <c r="W14" s="17">
        <f>(SUMIFS(EUROSTAT_VBE_IND_2005!T$7:T$883,EUROSTAT_VBE_IND_2005!$B$7:$B$883,$D14,EUROSTAT_VBE_IND_2005!$C$7:$C$883,"*"&amp;RIGHT($A14,3)&amp;"*",EUROSTAT_VBE_IND_2005!$D$7:$D$883,"3250*"))/1000</f>
        <v>0</v>
      </c>
      <c r="X14" s="17">
        <f>(SUMIFS(EUROSTAT_VBE_IND_2005!U$7:U$883,EUROSTAT_VBE_IND_2005!$B$7:$B$883,$D14,EUROSTAT_VBE_IND_2005!$C$7:$C$883,"*"&amp;RIGHT($A14,3)&amp;"*",EUROSTAT_VBE_IND_2005!$D$7:$D$883,"3250*"))/1000</f>
        <v>0</v>
      </c>
      <c r="Y14" s="17">
        <f>(SUMIFS(EUROSTAT_VBE_IND_2005!V$7:V$883,EUROSTAT_VBE_IND_2005!$B$7:$B$883,$D14,EUROSTAT_VBE_IND_2005!$C$7:$C$883,"*"&amp;RIGHT($A14,3)&amp;"*",EUROSTAT_VBE_IND_2005!$D$7:$D$883,"3250*"))/1000</f>
        <v>0</v>
      </c>
      <c r="Z14" s="17">
        <f>(SUMIFS(EUROSTAT_VBE_IND_2005!W$7:W$883,EUROSTAT_VBE_IND_2005!$B$7:$B$883,$D14,EUROSTAT_VBE_IND_2005!$C$7:$C$883,"*"&amp;RIGHT($A14,3)&amp;"*",EUROSTAT_VBE_IND_2005!$D$7:$D$883,"3250*"))/1000</f>
        <v>0</v>
      </c>
      <c r="AA14" s="17">
        <f>(SUMIFS(EUROSTAT_VBE_IND_2005!X$7:X$883,EUROSTAT_VBE_IND_2005!$B$7:$B$883,$D14,EUROSTAT_VBE_IND_2005!$C$7:$C$883,"*"&amp;RIGHT($A14,3)&amp;"*",EUROSTAT_VBE_IND_2005!$D$7:$D$883,"3250*"))/1000</f>
        <v>0</v>
      </c>
      <c r="AB14" s="17">
        <f>(SUMIFS(EUROSTAT_VBE_IND_2005!AA$7:AA$883,EUROSTAT_VBE_IND_2005!$B$7:$B$883,$D14,EUROSTAT_VBE_IND_2005!$C$7:$C$883,"*"&amp;RIGHT($A14,3)&amp;"*",EUROSTAT_VBE_IND_2005!$D$7:$D$883,"3250*"))/1000</f>
        <v>0</v>
      </c>
      <c r="AC14" s="17">
        <f>(SUMIFS(EUROSTAT_VBE_IND_2005!AB$7:AB$883,EUROSTAT_VBE_IND_2005!$B$7:$B$883,$D14,EUROSTAT_VBE_IND_2005!$C$7:$C$883,"*"&amp;RIGHT($A14,3)&amp;"*",EUROSTAT_VBE_IND_2005!$D$7:$D$883,"3250*"))/1000</f>
        <v>0</v>
      </c>
      <c r="AD14" s="17">
        <f>(SUMIFS(EUROSTAT_VBE_IND_2005!AC$7:AC$883,EUROSTAT_VBE_IND_2005!$B$7:$B$883,$D14,EUROSTAT_VBE_IND_2005!$C$7:$C$883,"*"&amp;RIGHT($A14,3)&amp;"*",EUROSTAT_VBE_IND_2005!$D$7:$D$883,"3250*"))/1000</f>
        <v>0</v>
      </c>
      <c r="AE14" s="17">
        <f>(SUMIFS(EUROSTAT_VBE_IND_2005!AD$7:AD$883,EUROSTAT_VBE_IND_2005!$B$7:$B$883,$D14,EUROSTAT_VBE_IND_2005!$C$7:$C$883,"*"&amp;RIGHT($A14,3)&amp;"*",EUROSTAT_VBE_IND_2005!$D$7:$D$883,"3250*"))/1000</f>
        <v>0</v>
      </c>
      <c r="AF14" s="17">
        <f>(SUMIFS(EUROSTAT_VBE_IND_2005!AE$7:AE$883,EUROSTAT_VBE_IND_2005!$B$7:$B$883,$D14,EUROSTAT_VBE_IND_2005!$C$7:$C$883,"*"&amp;RIGHT($A14,3)&amp;"*",EUROSTAT_VBE_IND_2005!$D$7:$D$883,"3250*"))/1000</f>
        <v>0</v>
      </c>
      <c r="AG14" s="17">
        <f>(SUMIFS(EUROSTAT_VBE_IND_2005!AF$7:AF$883,EUROSTAT_VBE_IND_2005!$B$7:$B$883,$D14,EUROSTAT_VBE_IND_2005!$C$7:$C$883,"*"&amp;RIGHT($A14,3)&amp;"*",EUROSTAT_VBE_IND_2005!$D$7:$D$883,"3250*"))/1000</f>
        <v>0</v>
      </c>
      <c r="AH14" s="17">
        <f>(SUMIFS(EUROSTAT_VBE_IND_2005!AH$7:AH$883,EUROSTAT_VBE_IND_2005!$B$7:$B$883,$D14,EUROSTAT_VBE_IND_2005!$C$7:$C$883,"*"&amp;RIGHT($A14,3)&amp;"*",EUROSTAT_VBE_IND_2005!$D$7:$D$883,"3250*"))/1000</f>
        <v>0</v>
      </c>
      <c r="AI14" s="17">
        <f>(SUMIFS(EUROSTAT_VBE_IND_2005!AI$7:AI$883,EUROSTAT_VBE_IND_2005!$B$7:$B$883,$D14,EUROSTAT_VBE_IND_2005!$C$7:$C$883,"*"&amp;RIGHT($A14,3)&amp;"*",EUROSTAT_VBE_IND_2005!$D$7:$D$883,"3250*"))/1000</f>
        <v>0</v>
      </c>
      <c r="AJ14" s="17">
        <f>(SUMIFS(EUROSTAT_VBE_IND_2005!AJ$7:AJ$883,EUROSTAT_VBE_IND_2005!$B$7:$B$883,$D14,EUROSTAT_VBE_IND_2005!$C$7:$C$883,"*"&amp;RIGHT($A14,3)&amp;"*",EUROSTAT_VBE_IND_2005!$D$7:$D$883,"3250*"))/1000</f>
        <v>0</v>
      </c>
      <c r="AK14" s="17">
        <f>(SUMIFS(EUROSTAT_VBE_IND_2005!AK$7:AK$883,EUROSTAT_VBE_IND_2005!$B$7:$B$883,$D14,EUROSTAT_VBE_IND_2005!$C$7:$C$883,"*"&amp;RIGHT($A14,3)&amp;"*",EUROSTAT_VBE_IND_2005!$D$7:$D$883,"3250*"))/1000</f>
        <v>0</v>
      </c>
      <c r="AL14" s="329"/>
      <c r="AM14" s="329"/>
      <c r="AN14" s="329"/>
      <c r="AO14" s="17">
        <f>(SUMIFS(EUROSTAT_VBE_IND_2005!Y$7:Y$883,EUROSTAT_VBE_IND_2005!$B$7:$B$883,$D14,EUROSTAT_VBE_IND_2005!$C$7:$C$883,"*"&amp;RIGHT($A14,3)&amp;"*",EUROSTAT_VBE_IND_2005!$D$7:$D$883,"3250*"))/1000</f>
        <v>0</v>
      </c>
      <c r="AP14" s="17">
        <f>(SUMIFS(EUROSTAT_VBE_IND_2005!Z$7:Z$883,EUROSTAT_VBE_IND_2005!$B$7:$B$883,$D14,EUROSTAT_VBE_IND_2005!$C$7:$C$883,"*"&amp;RIGHT($A14,3)&amp;"*",EUROSTAT_VBE_IND_2005!$D$7:$D$883,"3250*"))/1000</f>
        <v>0</v>
      </c>
      <c r="AQ14" s="17">
        <f>(SUMIFS(EUROSTAT_VBE_IND_2005!AG$7:AG$883,EUROSTAT_VBE_IND_2005!$B$7:$B$883,$D14,EUROSTAT_VBE_IND_2005!$C$7:$C$883,"*"&amp;RIGHT($A14,3)&amp;"*",EUROSTAT_VBE_IND_2005!$D$7:$D$883,"3250*"))/1000</f>
        <v>0</v>
      </c>
    </row>
    <row r="15" s="20" customFormat="1" spans="1:43">
      <c r="A15" t="str">
        <f>LEFT(EUROSTAT_VBE_IND_2005!$C$7,8)</f>
        <v>B_101006</v>
      </c>
      <c r="B15" s="28" t="s">
        <v>274</v>
      </c>
      <c r="C15" t="s">
        <v>293</v>
      </c>
      <c r="D15" t="s">
        <v>55</v>
      </c>
      <c r="E15" t="s">
        <v>237</v>
      </c>
      <c r="F15" t="s">
        <v>257</v>
      </c>
      <c r="G15" s="17">
        <f>(SUMIFS(EUROSTAT_VBE_IND_2005!E$7:E$883,EUROSTAT_VBE_IND_2005!$B$7:$B$883,$D15,EUROSTAT_VBE_IND_2005!$C$7:$C$883,"*"&amp;RIGHT($A15,3)&amp;"*",EUROSTAT_VBE_IND_2005!$D$7:$D$883,"3270A*"))/1000+(SUMIFS(EUROSTAT_VBE_IND_2005!E$7:E$883,EUROSTAT_VBE_IND_2005!$B$7:$B$883,$D15,EUROSTAT_VBE_IND_2005!$C$7:$C$883,"*"&amp;RIGHT($A15,3)&amp;"*",EUROSTAT_VBE_IND_2005!$D$7:$D$883,"3285*"))/1000+(SUMIFS(EUROSTAT_VBE_IND_2005!E$7:E$883,EUROSTAT_VBE_IND_2005!$B$7:$B$883,$D15,EUROSTAT_VBE_IND_2005!$C$7:$C$883,"*"&amp;RIGHT($A15,3)&amp;"*",EUROSTAT_VBE_IND_2005!$D$7:$D$883,"3295*"))/1000+(SUMIFS(EUROSTAT_VBE_IND_2005!E$7:E$883,EUROSTAT_VBE_IND_2005!$B$7:$B$883,$D15,EUROSTAT_VBE_IND_2005!$C$7:$C$883,"*"&amp;RIGHT($A15,3)&amp;"*",EUROSTAT_VBE_IND_2005!$D$7:$D$883,"2410*"))/1000+(SUMIFS(EUROSTAT_VBE_IND_2005!E$7:E$883,EUROSTAT_VBE_IND_2005!$B$7:$B$883,$D15,EUROSTAT_VBE_IND_2005!$C$7:$C$883,"*"&amp;RIGHT($A15,3)&amp;"*",EUROSTAT_VBE_IND_2005!$D$7:$D$883,"3105*"))/1000</f>
        <v>0</v>
      </c>
      <c r="H15" s="17">
        <f>(SUMIFS(EUROSTAT_VBE_IND_2005!F$7:F$883,EUROSTAT_VBE_IND_2005!$B$7:$B$883,$D15,EUROSTAT_VBE_IND_2005!$C$7:$C$883,"*"&amp;RIGHT($A15,3)&amp;"*",EUROSTAT_VBE_IND_2005!$D$7:$D$883,"3270A*"))/1000+(SUMIFS(EUROSTAT_VBE_IND_2005!F$7:F$883,EUROSTAT_VBE_IND_2005!$B$7:$B$883,$D15,EUROSTAT_VBE_IND_2005!$C$7:$C$883,"*"&amp;RIGHT($A15,3)&amp;"*",EUROSTAT_VBE_IND_2005!$D$7:$D$883,"3285*"))/1000+(SUMIFS(EUROSTAT_VBE_IND_2005!F$7:F$883,EUROSTAT_VBE_IND_2005!$B$7:$B$883,$D15,EUROSTAT_VBE_IND_2005!$C$7:$C$883,"*"&amp;RIGHT($A15,3)&amp;"*",EUROSTAT_VBE_IND_2005!$D$7:$D$883,"3295*"))/1000+(SUMIFS(EUROSTAT_VBE_IND_2005!F$7:F$883,EUROSTAT_VBE_IND_2005!$B$7:$B$883,$D15,EUROSTAT_VBE_IND_2005!$C$7:$C$883,"*"&amp;RIGHT($A15,3)&amp;"*",EUROSTAT_VBE_IND_2005!$D$7:$D$883,"2410*"))/1000+(SUMIFS(EUROSTAT_VBE_IND_2005!F$7:F$883,EUROSTAT_VBE_IND_2005!$B$7:$B$883,$D15,EUROSTAT_VBE_IND_2005!$C$7:$C$883,"*"&amp;RIGHT($A15,3)&amp;"*",EUROSTAT_VBE_IND_2005!$D$7:$D$883,"3105*"))/1000</f>
        <v>0</v>
      </c>
      <c r="I15" s="17">
        <f>(SUMIFS(EUROSTAT_VBE_IND_2005!G$7:G$883,EUROSTAT_VBE_IND_2005!$B$7:$B$883,$D15,EUROSTAT_VBE_IND_2005!$C$7:$C$883,"*"&amp;RIGHT($A15,3)&amp;"*",EUROSTAT_VBE_IND_2005!$D$7:$D$883,"3270A*"))/1000+(SUMIFS(EUROSTAT_VBE_IND_2005!G$7:G$883,EUROSTAT_VBE_IND_2005!$B$7:$B$883,$D15,EUROSTAT_VBE_IND_2005!$C$7:$C$883,"*"&amp;RIGHT($A15,3)&amp;"*",EUROSTAT_VBE_IND_2005!$D$7:$D$883,"3285*"))/1000+(SUMIFS(EUROSTAT_VBE_IND_2005!G$7:G$883,EUROSTAT_VBE_IND_2005!$B$7:$B$883,$D15,EUROSTAT_VBE_IND_2005!$C$7:$C$883,"*"&amp;RIGHT($A15,3)&amp;"*",EUROSTAT_VBE_IND_2005!$D$7:$D$883,"3295*"))/1000+(SUMIFS(EUROSTAT_VBE_IND_2005!G$7:G$883,EUROSTAT_VBE_IND_2005!$B$7:$B$883,$D15,EUROSTAT_VBE_IND_2005!$C$7:$C$883,"*"&amp;RIGHT($A15,3)&amp;"*",EUROSTAT_VBE_IND_2005!$D$7:$D$883,"2410*"))/1000+(SUMIFS(EUROSTAT_VBE_IND_2005!G$7:G$883,EUROSTAT_VBE_IND_2005!$B$7:$B$883,$D15,EUROSTAT_VBE_IND_2005!$C$7:$C$883,"*"&amp;RIGHT($A15,3)&amp;"*",EUROSTAT_VBE_IND_2005!$D$7:$D$883,"3105*"))/1000</f>
        <v>0</v>
      </c>
      <c r="J15" s="329"/>
      <c r="K15" s="17">
        <f>(SUMIFS(EUROSTAT_VBE_IND_2005!H$7:H$883,EUROSTAT_VBE_IND_2005!$B$7:$B$883,$D15,EUROSTAT_VBE_IND_2005!$C$7:$C$883,"*"&amp;RIGHT($A15,3)&amp;"*",EUROSTAT_VBE_IND_2005!$D$7:$D$883,"3270A*"))/1000+(SUMIFS(EUROSTAT_VBE_IND_2005!H$7:H$883,EUROSTAT_VBE_IND_2005!$B$7:$B$883,$D15,EUROSTAT_VBE_IND_2005!$C$7:$C$883,"*"&amp;RIGHT($A15,3)&amp;"*",EUROSTAT_VBE_IND_2005!$D$7:$D$883,"3285*"))/1000+(SUMIFS(EUROSTAT_VBE_IND_2005!H$7:H$883,EUROSTAT_VBE_IND_2005!$B$7:$B$883,$D15,EUROSTAT_VBE_IND_2005!$C$7:$C$883,"*"&amp;RIGHT($A15,3)&amp;"*",EUROSTAT_VBE_IND_2005!$D$7:$D$883,"3295*"))/1000+(SUMIFS(EUROSTAT_VBE_IND_2005!H$7:H$883,EUROSTAT_VBE_IND_2005!$B$7:$B$883,$D15,EUROSTAT_VBE_IND_2005!$C$7:$C$883,"*"&amp;RIGHT($A15,3)&amp;"*",EUROSTAT_VBE_IND_2005!$D$7:$D$883,"2410*"))/1000+(SUMIFS(EUROSTAT_VBE_IND_2005!H$7:H$883,EUROSTAT_VBE_IND_2005!$B$7:$B$883,$D15,EUROSTAT_VBE_IND_2005!$C$7:$C$883,"*"&amp;RIGHT($A15,3)&amp;"*",EUROSTAT_VBE_IND_2005!$D$7:$D$883,"3105*"))/1000</f>
        <v>0</v>
      </c>
      <c r="L15" s="17">
        <f>(SUMIFS(EUROSTAT_VBE_IND_2005!I$7:I$883,EUROSTAT_VBE_IND_2005!$B$7:$B$883,$D15,EUROSTAT_VBE_IND_2005!$C$7:$C$883,"*"&amp;RIGHT($A15,3)&amp;"*",EUROSTAT_VBE_IND_2005!$D$7:$D$883,"3270A*"))/1000+(SUMIFS(EUROSTAT_VBE_IND_2005!I$7:I$883,EUROSTAT_VBE_IND_2005!$B$7:$B$883,$D15,EUROSTAT_VBE_IND_2005!$C$7:$C$883,"*"&amp;RIGHT($A15,3)&amp;"*",EUROSTAT_VBE_IND_2005!$D$7:$D$883,"3285*"))/1000+(SUMIFS(EUROSTAT_VBE_IND_2005!I$7:I$883,EUROSTAT_VBE_IND_2005!$B$7:$B$883,$D15,EUROSTAT_VBE_IND_2005!$C$7:$C$883,"*"&amp;RIGHT($A15,3)&amp;"*",EUROSTAT_VBE_IND_2005!$D$7:$D$883,"3295*"))/1000+(SUMIFS(EUROSTAT_VBE_IND_2005!I$7:I$883,EUROSTAT_VBE_IND_2005!$B$7:$B$883,$D15,EUROSTAT_VBE_IND_2005!$C$7:$C$883,"*"&amp;RIGHT($A15,3)&amp;"*",EUROSTAT_VBE_IND_2005!$D$7:$D$883,"2410*"))/1000+(SUMIFS(EUROSTAT_VBE_IND_2005!I$7:I$883,EUROSTAT_VBE_IND_2005!$B$7:$B$883,$D15,EUROSTAT_VBE_IND_2005!$C$7:$C$883,"*"&amp;RIGHT($A15,3)&amp;"*",EUROSTAT_VBE_IND_2005!$D$7:$D$883,"3105*"))/1000</f>
        <v>0</v>
      </c>
      <c r="M15" s="17">
        <f>(SUMIFS(EUROSTAT_VBE_IND_2005!J$7:J$883,EUROSTAT_VBE_IND_2005!$B$7:$B$883,$D15,EUROSTAT_VBE_IND_2005!$C$7:$C$883,"*"&amp;RIGHT($A15,3)&amp;"*",EUROSTAT_VBE_IND_2005!$D$7:$D$883,"3270A*"))/1000+(SUMIFS(EUROSTAT_VBE_IND_2005!J$7:J$883,EUROSTAT_VBE_IND_2005!$B$7:$B$883,$D15,EUROSTAT_VBE_IND_2005!$C$7:$C$883,"*"&amp;RIGHT($A15,3)&amp;"*",EUROSTAT_VBE_IND_2005!$D$7:$D$883,"3285*"))/1000+(SUMIFS(EUROSTAT_VBE_IND_2005!J$7:J$883,EUROSTAT_VBE_IND_2005!$B$7:$B$883,$D15,EUROSTAT_VBE_IND_2005!$C$7:$C$883,"*"&amp;RIGHT($A15,3)&amp;"*",EUROSTAT_VBE_IND_2005!$D$7:$D$883,"3295*"))/1000+(SUMIFS(EUROSTAT_VBE_IND_2005!J$7:J$883,EUROSTAT_VBE_IND_2005!$B$7:$B$883,$D15,EUROSTAT_VBE_IND_2005!$C$7:$C$883,"*"&amp;RIGHT($A15,3)&amp;"*",EUROSTAT_VBE_IND_2005!$D$7:$D$883,"2410*"))/1000+(SUMIFS(EUROSTAT_VBE_IND_2005!J$7:J$883,EUROSTAT_VBE_IND_2005!$B$7:$B$883,$D15,EUROSTAT_VBE_IND_2005!$C$7:$C$883,"*"&amp;RIGHT($A15,3)&amp;"*",EUROSTAT_VBE_IND_2005!$D$7:$D$883,"3105*"))/1000</f>
        <v>0</v>
      </c>
      <c r="N15" s="17">
        <f>(SUMIFS(EUROSTAT_VBE_IND_2005!K$7:K$883,EUROSTAT_VBE_IND_2005!$B$7:$B$883,$D15,EUROSTAT_VBE_IND_2005!$C$7:$C$883,"*"&amp;RIGHT($A15,3)&amp;"*",EUROSTAT_VBE_IND_2005!$D$7:$D$883,"3270A*"))/1000+(SUMIFS(EUROSTAT_VBE_IND_2005!K$7:K$883,EUROSTAT_VBE_IND_2005!$B$7:$B$883,$D15,EUROSTAT_VBE_IND_2005!$C$7:$C$883,"*"&amp;RIGHT($A15,3)&amp;"*",EUROSTAT_VBE_IND_2005!$D$7:$D$883,"3285*"))/1000+(SUMIFS(EUROSTAT_VBE_IND_2005!K$7:K$883,EUROSTAT_VBE_IND_2005!$B$7:$B$883,$D15,EUROSTAT_VBE_IND_2005!$C$7:$C$883,"*"&amp;RIGHT($A15,3)&amp;"*",EUROSTAT_VBE_IND_2005!$D$7:$D$883,"3295*"))/1000+(SUMIFS(EUROSTAT_VBE_IND_2005!K$7:K$883,EUROSTAT_VBE_IND_2005!$B$7:$B$883,$D15,EUROSTAT_VBE_IND_2005!$C$7:$C$883,"*"&amp;RIGHT($A15,3)&amp;"*",EUROSTAT_VBE_IND_2005!$D$7:$D$883,"2410*"))/1000+(SUMIFS(EUROSTAT_VBE_IND_2005!K$7:K$883,EUROSTAT_VBE_IND_2005!$B$7:$B$883,$D15,EUROSTAT_VBE_IND_2005!$C$7:$C$883,"*"&amp;RIGHT($A15,3)&amp;"*",EUROSTAT_VBE_IND_2005!$D$7:$D$883,"3105*"))/1000</f>
        <v>0</v>
      </c>
      <c r="O15" s="17">
        <f>(SUMIFS(EUROSTAT_VBE_IND_2005!L$7:L$883,EUROSTAT_VBE_IND_2005!$B$7:$B$883,$D15,EUROSTAT_VBE_IND_2005!$C$7:$C$883,"*"&amp;RIGHT($A15,3)&amp;"*",EUROSTAT_VBE_IND_2005!$D$7:$D$883,"3270A*"))/1000+(SUMIFS(EUROSTAT_VBE_IND_2005!L$7:L$883,EUROSTAT_VBE_IND_2005!$B$7:$B$883,$D15,EUROSTAT_VBE_IND_2005!$C$7:$C$883,"*"&amp;RIGHT($A15,3)&amp;"*",EUROSTAT_VBE_IND_2005!$D$7:$D$883,"3285*"))/1000+(SUMIFS(EUROSTAT_VBE_IND_2005!L$7:L$883,EUROSTAT_VBE_IND_2005!$B$7:$B$883,$D15,EUROSTAT_VBE_IND_2005!$C$7:$C$883,"*"&amp;RIGHT($A15,3)&amp;"*",EUROSTAT_VBE_IND_2005!$D$7:$D$883,"3295*"))/1000+(SUMIFS(EUROSTAT_VBE_IND_2005!L$7:L$883,EUROSTAT_VBE_IND_2005!$B$7:$B$883,$D15,EUROSTAT_VBE_IND_2005!$C$7:$C$883,"*"&amp;RIGHT($A15,3)&amp;"*",EUROSTAT_VBE_IND_2005!$D$7:$D$883,"2410*"))/1000+(SUMIFS(EUROSTAT_VBE_IND_2005!L$7:L$883,EUROSTAT_VBE_IND_2005!$B$7:$B$883,$D15,EUROSTAT_VBE_IND_2005!$C$7:$C$883,"*"&amp;RIGHT($A15,3)&amp;"*",EUROSTAT_VBE_IND_2005!$D$7:$D$883,"3105*"))/1000</f>
        <v>0</v>
      </c>
      <c r="P15" s="17">
        <f>(SUMIFS(EUROSTAT_VBE_IND_2005!M$7:M$883,EUROSTAT_VBE_IND_2005!$B$7:$B$883,$D15,EUROSTAT_VBE_IND_2005!$C$7:$C$883,"*"&amp;RIGHT($A15,3)&amp;"*",EUROSTAT_VBE_IND_2005!$D$7:$D$883,"3270A*"))/1000+(SUMIFS(EUROSTAT_VBE_IND_2005!M$7:M$883,EUROSTAT_VBE_IND_2005!$B$7:$B$883,$D15,EUROSTAT_VBE_IND_2005!$C$7:$C$883,"*"&amp;RIGHT($A15,3)&amp;"*",EUROSTAT_VBE_IND_2005!$D$7:$D$883,"3285*"))/1000+(SUMIFS(EUROSTAT_VBE_IND_2005!M$7:M$883,EUROSTAT_VBE_IND_2005!$B$7:$B$883,$D15,EUROSTAT_VBE_IND_2005!$C$7:$C$883,"*"&amp;RIGHT($A15,3)&amp;"*",EUROSTAT_VBE_IND_2005!$D$7:$D$883,"3295*"))/1000+(SUMIFS(EUROSTAT_VBE_IND_2005!M$7:M$883,EUROSTAT_VBE_IND_2005!$B$7:$B$883,$D15,EUROSTAT_VBE_IND_2005!$C$7:$C$883,"*"&amp;RIGHT($A15,3)&amp;"*",EUROSTAT_VBE_IND_2005!$D$7:$D$883,"2410*"))/1000+(SUMIFS(EUROSTAT_VBE_IND_2005!M$7:M$883,EUROSTAT_VBE_IND_2005!$B$7:$B$883,$D15,EUROSTAT_VBE_IND_2005!$C$7:$C$883,"*"&amp;RIGHT($A15,3)&amp;"*",EUROSTAT_VBE_IND_2005!$D$7:$D$883,"3105*"))/1000</f>
        <v>0</v>
      </c>
      <c r="Q15" s="17">
        <f>(SUMIFS(EUROSTAT_VBE_IND_2005!N$7:N$883,EUROSTAT_VBE_IND_2005!$B$7:$B$883,$D15,EUROSTAT_VBE_IND_2005!$C$7:$C$883,"*"&amp;RIGHT($A15,3)&amp;"*",EUROSTAT_VBE_IND_2005!$D$7:$D$883,"3270A*"))/1000+(SUMIFS(EUROSTAT_VBE_IND_2005!N$7:N$883,EUROSTAT_VBE_IND_2005!$B$7:$B$883,$D15,EUROSTAT_VBE_IND_2005!$C$7:$C$883,"*"&amp;RIGHT($A15,3)&amp;"*",EUROSTAT_VBE_IND_2005!$D$7:$D$883,"3285*"))/1000+(SUMIFS(EUROSTAT_VBE_IND_2005!N$7:N$883,EUROSTAT_VBE_IND_2005!$B$7:$B$883,$D15,EUROSTAT_VBE_IND_2005!$C$7:$C$883,"*"&amp;RIGHT($A15,3)&amp;"*",EUROSTAT_VBE_IND_2005!$D$7:$D$883,"3295*"))/1000+(SUMIFS(EUROSTAT_VBE_IND_2005!N$7:N$883,EUROSTAT_VBE_IND_2005!$B$7:$B$883,$D15,EUROSTAT_VBE_IND_2005!$C$7:$C$883,"*"&amp;RIGHT($A15,3)&amp;"*",EUROSTAT_VBE_IND_2005!$D$7:$D$883,"2410*"))/1000+(SUMIFS(EUROSTAT_VBE_IND_2005!N$7:N$883,EUROSTAT_VBE_IND_2005!$B$7:$B$883,$D15,EUROSTAT_VBE_IND_2005!$C$7:$C$883,"*"&amp;RIGHT($A15,3)&amp;"*",EUROSTAT_VBE_IND_2005!$D$7:$D$883,"3105*"))/1000</f>
        <v>0</v>
      </c>
      <c r="R15" s="17">
        <f>(SUMIFS(EUROSTAT_VBE_IND_2005!O$7:O$883,EUROSTAT_VBE_IND_2005!$B$7:$B$883,$D15,EUROSTAT_VBE_IND_2005!$C$7:$C$883,"*"&amp;RIGHT($A15,3)&amp;"*",EUROSTAT_VBE_IND_2005!$D$7:$D$883,"3270A*"))/1000+(SUMIFS(EUROSTAT_VBE_IND_2005!O$7:O$883,EUROSTAT_VBE_IND_2005!$B$7:$B$883,$D15,EUROSTAT_VBE_IND_2005!$C$7:$C$883,"*"&amp;RIGHT($A15,3)&amp;"*",EUROSTAT_VBE_IND_2005!$D$7:$D$883,"3285*"))/1000+(SUMIFS(EUROSTAT_VBE_IND_2005!O$7:O$883,EUROSTAT_VBE_IND_2005!$B$7:$B$883,$D15,EUROSTAT_VBE_IND_2005!$C$7:$C$883,"*"&amp;RIGHT($A15,3)&amp;"*",EUROSTAT_VBE_IND_2005!$D$7:$D$883,"3295*"))/1000+(SUMIFS(EUROSTAT_VBE_IND_2005!O$7:O$883,EUROSTAT_VBE_IND_2005!$B$7:$B$883,$D15,EUROSTAT_VBE_IND_2005!$C$7:$C$883,"*"&amp;RIGHT($A15,3)&amp;"*",EUROSTAT_VBE_IND_2005!$D$7:$D$883,"2410*"))/1000+(SUMIFS(EUROSTAT_VBE_IND_2005!O$7:O$883,EUROSTAT_VBE_IND_2005!$B$7:$B$883,$D15,EUROSTAT_VBE_IND_2005!$C$7:$C$883,"*"&amp;RIGHT($A15,3)&amp;"*",EUROSTAT_VBE_IND_2005!$D$7:$D$883,"3105*"))/1000</f>
        <v>0</v>
      </c>
      <c r="S15" s="17">
        <f>(SUMIFS(EUROSTAT_VBE_IND_2005!P$7:P$883,EUROSTAT_VBE_IND_2005!$B$7:$B$883,$D15,EUROSTAT_VBE_IND_2005!$C$7:$C$883,"*"&amp;RIGHT($A15,3)&amp;"*",EUROSTAT_VBE_IND_2005!$D$7:$D$883,"3270A*"))/1000+(SUMIFS(EUROSTAT_VBE_IND_2005!P$7:P$883,EUROSTAT_VBE_IND_2005!$B$7:$B$883,$D15,EUROSTAT_VBE_IND_2005!$C$7:$C$883,"*"&amp;RIGHT($A15,3)&amp;"*",EUROSTAT_VBE_IND_2005!$D$7:$D$883,"3285*"))/1000+(SUMIFS(EUROSTAT_VBE_IND_2005!P$7:P$883,EUROSTAT_VBE_IND_2005!$B$7:$B$883,$D15,EUROSTAT_VBE_IND_2005!$C$7:$C$883,"*"&amp;RIGHT($A15,3)&amp;"*",EUROSTAT_VBE_IND_2005!$D$7:$D$883,"3295*"))/1000+(SUMIFS(EUROSTAT_VBE_IND_2005!P$7:P$883,EUROSTAT_VBE_IND_2005!$B$7:$B$883,$D15,EUROSTAT_VBE_IND_2005!$C$7:$C$883,"*"&amp;RIGHT($A15,3)&amp;"*",EUROSTAT_VBE_IND_2005!$D$7:$D$883,"2410*"))/1000+(SUMIFS(EUROSTAT_VBE_IND_2005!P$7:P$883,EUROSTAT_VBE_IND_2005!$B$7:$B$883,$D15,EUROSTAT_VBE_IND_2005!$C$7:$C$883,"*"&amp;RIGHT($A15,3)&amp;"*",EUROSTAT_VBE_IND_2005!$D$7:$D$883,"3105*"))/1000</f>
        <v>0</v>
      </c>
      <c r="T15" s="17">
        <f>(SUMIFS(EUROSTAT_VBE_IND_2005!Q$7:Q$883,EUROSTAT_VBE_IND_2005!$B$7:$B$883,$D15,EUROSTAT_VBE_IND_2005!$C$7:$C$883,"*"&amp;RIGHT($A15,3)&amp;"*",EUROSTAT_VBE_IND_2005!$D$7:$D$883,"3270A*"))/1000+(SUMIFS(EUROSTAT_VBE_IND_2005!Q$7:Q$883,EUROSTAT_VBE_IND_2005!$B$7:$B$883,$D15,EUROSTAT_VBE_IND_2005!$C$7:$C$883,"*"&amp;RIGHT($A15,3)&amp;"*",EUROSTAT_VBE_IND_2005!$D$7:$D$883,"3285*"))/1000+(SUMIFS(EUROSTAT_VBE_IND_2005!Q$7:Q$883,EUROSTAT_VBE_IND_2005!$B$7:$B$883,$D15,EUROSTAT_VBE_IND_2005!$C$7:$C$883,"*"&amp;RIGHT($A15,3)&amp;"*",EUROSTAT_VBE_IND_2005!$D$7:$D$883,"3295*"))/1000+(SUMIFS(EUROSTAT_VBE_IND_2005!Q$7:Q$883,EUROSTAT_VBE_IND_2005!$B$7:$B$883,$D15,EUROSTAT_VBE_IND_2005!$C$7:$C$883,"*"&amp;RIGHT($A15,3)&amp;"*",EUROSTAT_VBE_IND_2005!$D$7:$D$883,"2410*"))/1000+(SUMIFS(EUROSTAT_VBE_IND_2005!Q$7:Q$883,EUROSTAT_VBE_IND_2005!$B$7:$B$883,$D15,EUROSTAT_VBE_IND_2005!$C$7:$C$883,"*"&amp;RIGHT($A15,3)&amp;"*",EUROSTAT_VBE_IND_2005!$D$7:$D$883,"3105*"))/1000</f>
        <v>0</v>
      </c>
      <c r="U15" s="17">
        <f>(SUMIFS(EUROSTAT_VBE_IND_2005!R$7:R$883,EUROSTAT_VBE_IND_2005!$B$7:$B$883,$D15,EUROSTAT_VBE_IND_2005!$C$7:$C$883,"*"&amp;RIGHT($A15,3)&amp;"*",EUROSTAT_VBE_IND_2005!$D$7:$D$883,"3270A*"))/1000+(SUMIFS(EUROSTAT_VBE_IND_2005!R$7:R$883,EUROSTAT_VBE_IND_2005!$B$7:$B$883,$D15,EUROSTAT_VBE_IND_2005!$C$7:$C$883,"*"&amp;RIGHT($A15,3)&amp;"*",EUROSTAT_VBE_IND_2005!$D$7:$D$883,"3285*"))/1000+(SUMIFS(EUROSTAT_VBE_IND_2005!R$7:R$883,EUROSTAT_VBE_IND_2005!$B$7:$B$883,$D15,EUROSTAT_VBE_IND_2005!$C$7:$C$883,"*"&amp;RIGHT($A15,3)&amp;"*",EUROSTAT_VBE_IND_2005!$D$7:$D$883,"3295*"))/1000+(SUMIFS(EUROSTAT_VBE_IND_2005!R$7:R$883,EUROSTAT_VBE_IND_2005!$B$7:$B$883,$D15,EUROSTAT_VBE_IND_2005!$C$7:$C$883,"*"&amp;RIGHT($A15,3)&amp;"*",EUROSTAT_VBE_IND_2005!$D$7:$D$883,"2410*"))/1000+(SUMIFS(EUROSTAT_VBE_IND_2005!R$7:R$883,EUROSTAT_VBE_IND_2005!$B$7:$B$883,$D15,EUROSTAT_VBE_IND_2005!$C$7:$C$883,"*"&amp;RIGHT($A15,3)&amp;"*",EUROSTAT_VBE_IND_2005!$D$7:$D$883,"3105*"))/1000</f>
        <v>0</v>
      </c>
      <c r="V15" s="17">
        <f>(SUMIFS(EUROSTAT_VBE_IND_2005!S$7:S$883,EUROSTAT_VBE_IND_2005!$B$7:$B$883,$D15,EUROSTAT_VBE_IND_2005!$C$7:$C$883,"*"&amp;RIGHT($A15,3)&amp;"*",EUROSTAT_VBE_IND_2005!$D$7:$D$883,"3270A*"))/1000+(SUMIFS(EUROSTAT_VBE_IND_2005!S$7:S$883,EUROSTAT_VBE_IND_2005!$B$7:$B$883,$D15,EUROSTAT_VBE_IND_2005!$C$7:$C$883,"*"&amp;RIGHT($A15,3)&amp;"*",EUROSTAT_VBE_IND_2005!$D$7:$D$883,"3285*"))/1000+(SUMIFS(EUROSTAT_VBE_IND_2005!S$7:S$883,EUROSTAT_VBE_IND_2005!$B$7:$B$883,$D15,EUROSTAT_VBE_IND_2005!$C$7:$C$883,"*"&amp;RIGHT($A15,3)&amp;"*",EUROSTAT_VBE_IND_2005!$D$7:$D$883,"3295*"))/1000+(SUMIFS(EUROSTAT_VBE_IND_2005!S$7:S$883,EUROSTAT_VBE_IND_2005!$B$7:$B$883,$D15,EUROSTAT_VBE_IND_2005!$C$7:$C$883,"*"&amp;RIGHT($A15,3)&amp;"*",EUROSTAT_VBE_IND_2005!$D$7:$D$883,"2410*"))/1000+(SUMIFS(EUROSTAT_VBE_IND_2005!S$7:S$883,EUROSTAT_VBE_IND_2005!$B$7:$B$883,$D15,EUROSTAT_VBE_IND_2005!$C$7:$C$883,"*"&amp;RIGHT($A15,3)&amp;"*",EUROSTAT_VBE_IND_2005!$D$7:$D$883,"3105*"))/1000</f>
        <v>0</v>
      </c>
      <c r="W15" s="17">
        <f>(SUMIFS(EUROSTAT_VBE_IND_2005!T$7:T$883,EUROSTAT_VBE_IND_2005!$B$7:$B$883,$D15,EUROSTAT_VBE_IND_2005!$C$7:$C$883,"*"&amp;RIGHT($A15,3)&amp;"*",EUROSTAT_VBE_IND_2005!$D$7:$D$883,"3270A*"))/1000+(SUMIFS(EUROSTAT_VBE_IND_2005!T$7:T$883,EUROSTAT_VBE_IND_2005!$B$7:$B$883,$D15,EUROSTAT_VBE_IND_2005!$C$7:$C$883,"*"&amp;RIGHT($A15,3)&amp;"*",EUROSTAT_VBE_IND_2005!$D$7:$D$883,"3285*"))/1000+(SUMIFS(EUROSTAT_VBE_IND_2005!T$7:T$883,EUROSTAT_VBE_IND_2005!$B$7:$B$883,$D15,EUROSTAT_VBE_IND_2005!$C$7:$C$883,"*"&amp;RIGHT($A15,3)&amp;"*",EUROSTAT_VBE_IND_2005!$D$7:$D$883,"3295*"))/1000+(SUMIFS(EUROSTAT_VBE_IND_2005!T$7:T$883,EUROSTAT_VBE_IND_2005!$B$7:$B$883,$D15,EUROSTAT_VBE_IND_2005!$C$7:$C$883,"*"&amp;RIGHT($A15,3)&amp;"*",EUROSTAT_VBE_IND_2005!$D$7:$D$883,"2410*"))/1000+(SUMIFS(EUROSTAT_VBE_IND_2005!T$7:T$883,EUROSTAT_VBE_IND_2005!$B$7:$B$883,$D15,EUROSTAT_VBE_IND_2005!$C$7:$C$883,"*"&amp;RIGHT($A15,3)&amp;"*",EUROSTAT_VBE_IND_2005!$D$7:$D$883,"3105*"))/1000</f>
        <v>0</v>
      </c>
      <c r="X15" s="17">
        <f>(SUMIFS(EUROSTAT_VBE_IND_2005!U$7:U$883,EUROSTAT_VBE_IND_2005!$B$7:$B$883,$D15,EUROSTAT_VBE_IND_2005!$C$7:$C$883,"*"&amp;RIGHT($A15,3)&amp;"*",EUROSTAT_VBE_IND_2005!$D$7:$D$883,"3270A*"))/1000+(SUMIFS(EUROSTAT_VBE_IND_2005!U$7:U$883,EUROSTAT_VBE_IND_2005!$B$7:$B$883,$D15,EUROSTAT_VBE_IND_2005!$C$7:$C$883,"*"&amp;RIGHT($A15,3)&amp;"*",EUROSTAT_VBE_IND_2005!$D$7:$D$883,"3285*"))/1000+(SUMIFS(EUROSTAT_VBE_IND_2005!U$7:U$883,EUROSTAT_VBE_IND_2005!$B$7:$B$883,$D15,EUROSTAT_VBE_IND_2005!$C$7:$C$883,"*"&amp;RIGHT($A15,3)&amp;"*",EUROSTAT_VBE_IND_2005!$D$7:$D$883,"3295*"))/1000+(SUMIFS(EUROSTAT_VBE_IND_2005!U$7:U$883,EUROSTAT_VBE_IND_2005!$B$7:$B$883,$D15,EUROSTAT_VBE_IND_2005!$C$7:$C$883,"*"&amp;RIGHT($A15,3)&amp;"*",EUROSTAT_VBE_IND_2005!$D$7:$D$883,"2410*"))/1000+(SUMIFS(EUROSTAT_VBE_IND_2005!U$7:U$883,EUROSTAT_VBE_IND_2005!$B$7:$B$883,$D15,EUROSTAT_VBE_IND_2005!$C$7:$C$883,"*"&amp;RIGHT($A15,3)&amp;"*",EUROSTAT_VBE_IND_2005!$D$7:$D$883,"3105*"))/1000</f>
        <v>0</v>
      </c>
      <c r="Y15" s="17">
        <f>(SUMIFS(EUROSTAT_VBE_IND_2005!V$7:V$883,EUROSTAT_VBE_IND_2005!$B$7:$B$883,$D15,EUROSTAT_VBE_IND_2005!$C$7:$C$883,"*"&amp;RIGHT($A15,3)&amp;"*",EUROSTAT_VBE_IND_2005!$D$7:$D$883,"3270A*"))/1000+(SUMIFS(EUROSTAT_VBE_IND_2005!V$7:V$883,EUROSTAT_VBE_IND_2005!$B$7:$B$883,$D15,EUROSTAT_VBE_IND_2005!$C$7:$C$883,"*"&amp;RIGHT($A15,3)&amp;"*",EUROSTAT_VBE_IND_2005!$D$7:$D$883,"3285*"))/1000+(SUMIFS(EUROSTAT_VBE_IND_2005!V$7:V$883,EUROSTAT_VBE_IND_2005!$B$7:$B$883,$D15,EUROSTAT_VBE_IND_2005!$C$7:$C$883,"*"&amp;RIGHT($A15,3)&amp;"*",EUROSTAT_VBE_IND_2005!$D$7:$D$883,"3295*"))/1000+(SUMIFS(EUROSTAT_VBE_IND_2005!V$7:V$883,EUROSTAT_VBE_IND_2005!$B$7:$B$883,$D15,EUROSTAT_VBE_IND_2005!$C$7:$C$883,"*"&amp;RIGHT($A15,3)&amp;"*",EUROSTAT_VBE_IND_2005!$D$7:$D$883,"2410*"))/1000+(SUMIFS(EUROSTAT_VBE_IND_2005!V$7:V$883,EUROSTAT_VBE_IND_2005!$B$7:$B$883,$D15,EUROSTAT_VBE_IND_2005!$C$7:$C$883,"*"&amp;RIGHT($A15,3)&amp;"*",EUROSTAT_VBE_IND_2005!$D$7:$D$883,"3105*"))/1000</f>
        <v>0</v>
      </c>
      <c r="Z15" s="17">
        <f>(SUMIFS(EUROSTAT_VBE_IND_2005!W$7:W$883,EUROSTAT_VBE_IND_2005!$B$7:$B$883,$D15,EUROSTAT_VBE_IND_2005!$C$7:$C$883,"*"&amp;RIGHT($A15,3)&amp;"*",EUROSTAT_VBE_IND_2005!$D$7:$D$883,"3270A*"))/1000+(SUMIFS(EUROSTAT_VBE_IND_2005!W$7:W$883,EUROSTAT_VBE_IND_2005!$B$7:$B$883,$D15,EUROSTAT_VBE_IND_2005!$C$7:$C$883,"*"&amp;RIGHT($A15,3)&amp;"*",EUROSTAT_VBE_IND_2005!$D$7:$D$883,"3285*"))/1000+(SUMIFS(EUROSTAT_VBE_IND_2005!W$7:W$883,EUROSTAT_VBE_IND_2005!$B$7:$B$883,$D15,EUROSTAT_VBE_IND_2005!$C$7:$C$883,"*"&amp;RIGHT($A15,3)&amp;"*",EUROSTAT_VBE_IND_2005!$D$7:$D$883,"3295*"))/1000+(SUMIFS(EUROSTAT_VBE_IND_2005!W$7:W$883,EUROSTAT_VBE_IND_2005!$B$7:$B$883,$D15,EUROSTAT_VBE_IND_2005!$C$7:$C$883,"*"&amp;RIGHT($A15,3)&amp;"*",EUROSTAT_VBE_IND_2005!$D$7:$D$883,"2410*"))/1000+(SUMIFS(EUROSTAT_VBE_IND_2005!W$7:W$883,EUROSTAT_VBE_IND_2005!$B$7:$B$883,$D15,EUROSTAT_VBE_IND_2005!$C$7:$C$883,"*"&amp;RIGHT($A15,3)&amp;"*",EUROSTAT_VBE_IND_2005!$D$7:$D$883,"3105*"))/1000</f>
        <v>0</v>
      </c>
      <c r="AA15" s="17">
        <f>(SUMIFS(EUROSTAT_VBE_IND_2005!X$7:X$883,EUROSTAT_VBE_IND_2005!$B$7:$B$883,$D15,EUROSTAT_VBE_IND_2005!$C$7:$C$883,"*"&amp;RIGHT($A15,3)&amp;"*",EUROSTAT_VBE_IND_2005!$D$7:$D$883,"3270A*"))/1000+(SUMIFS(EUROSTAT_VBE_IND_2005!X$7:X$883,EUROSTAT_VBE_IND_2005!$B$7:$B$883,$D15,EUROSTAT_VBE_IND_2005!$C$7:$C$883,"*"&amp;RIGHT($A15,3)&amp;"*",EUROSTAT_VBE_IND_2005!$D$7:$D$883,"3285*"))/1000+(SUMIFS(EUROSTAT_VBE_IND_2005!X$7:X$883,EUROSTAT_VBE_IND_2005!$B$7:$B$883,$D15,EUROSTAT_VBE_IND_2005!$C$7:$C$883,"*"&amp;RIGHT($A15,3)&amp;"*",EUROSTAT_VBE_IND_2005!$D$7:$D$883,"3295*"))/1000+(SUMIFS(EUROSTAT_VBE_IND_2005!X$7:X$883,EUROSTAT_VBE_IND_2005!$B$7:$B$883,$D15,EUROSTAT_VBE_IND_2005!$C$7:$C$883,"*"&amp;RIGHT($A15,3)&amp;"*",EUROSTAT_VBE_IND_2005!$D$7:$D$883,"2410*"))/1000+(SUMIFS(EUROSTAT_VBE_IND_2005!X$7:X$883,EUROSTAT_VBE_IND_2005!$B$7:$B$883,$D15,EUROSTAT_VBE_IND_2005!$C$7:$C$883,"*"&amp;RIGHT($A15,3)&amp;"*",EUROSTAT_VBE_IND_2005!$D$7:$D$883,"3105*"))/1000</f>
        <v>0</v>
      </c>
      <c r="AB15" s="17">
        <f>(SUMIFS(EUROSTAT_VBE_IND_2005!AA$7:AA$883,EUROSTAT_VBE_IND_2005!$B$7:$B$883,$D15,EUROSTAT_VBE_IND_2005!$C$7:$C$883,"*"&amp;RIGHT($A15,3)&amp;"*",EUROSTAT_VBE_IND_2005!$D$7:$D$883,"3270A*"))/1000+(SUMIFS(EUROSTAT_VBE_IND_2005!AA$7:AA$883,EUROSTAT_VBE_IND_2005!$B$7:$B$883,$D15,EUROSTAT_VBE_IND_2005!$C$7:$C$883,"*"&amp;RIGHT($A15,3)&amp;"*",EUROSTAT_VBE_IND_2005!$D$7:$D$883,"3285*"))/1000+(SUMIFS(EUROSTAT_VBE_IND_2005!AA$7:AA$883,EUROSTAT_VBE_IND_2005!$B$7:$B$883,$D15,EUROSTAT_VBE_IND_2005!$C$7:$C$883,"*"&amp;RIGHT($A15,3)&amp;"*",EUROSTAT_VBE_IND_2005!$D$7:$D$883,"3295*"))/1000+(SUMIFS(EUROSTAT_VBE_IND_2005!AA$7:AA$883,EUROSTAT_VBE_IND_2005!$B$7:$B$883,$D15,EUROSTAT_VBE_IND_2005!$C$7:$C$883,"*"&amp;RIGHT($A15,3)&amp;"*",EUROSTAT_VBE_IND_2005!$D$7:$D$883,"2410*"))/1000+(SUMIFS(EUROSTAT_VBE_IND_2005!AA$7:AA$883,EUROSTAT_VBE_IND_2005!$B$7:$B$883,$D15,EUROSTAT_VBE_IND_2005!$C$7:$C$883,"*"&amp;RIGHT($A15,3)&amp;"*",EUROSTAT_VBE_IND_2005!$D$7:$D$883,"3105*"))/1000</f>
        <v>0</v>
      </c>
      <c r="AC15" s="17">
        <f>(SUMIFS(EUROSTAT_VBE_IND_2005!AB$7:AB$883,EUROSTAT_VBE_IND_2005!$B$7:$B$883,$D15,EUROSTAT_VBE_IND_2005!$C$7:$C$883,"*"&amp;RIGHT($A15,3)&amp;"*",EUROSTAT_VBE_IND_2005!$D$7:$D$883,"3270A*"))/1000+(SUMIFS(EUROSTAT_VBE_IND_2005!AB$7:AB$883,EUROSTAT_VBE_IND_2005!$B$7:$B$883,$D15,EUROSTAT_VBE_IND_2005!$C$7:$C$883,"*"&amp;RIGHT($A15,3)&amp;"*",EUROSTAT_VBE_IND_2005!$D$7:$D$883,"3285*"))/1000+(SUMIFS(EUROSTAT_VBE_IND_2005!AB$7:AB$883,EUROSTAT_VBE_IND_2005!$B$7:$B$883,$D15,EUROSTAT_VBE_IND_2005!$C$7:$C$883,"*"&amp;RIGHT($A15,3)&amp;"*",EUROSTAT_VBE_IND_2005!$D$7:$D$883,"3295*"))/1000+(SUMIFS(EUROSTAT_VBE_IND_2005!AB$7:AB$883,EUROSTAT_VBE_IND_2005!$B$7:$B$883,$D15,EUROSTAT_VBE_IND_2005!$C$7:$C$883,"*"&amp;RIGHT($A15,3)&amp;"*",EUROSTAT_VBE_IND_2005!$D$7:$D$883,"2410*"))/1000+(SUMIFS(EUROSTAT_VBE_IND_2005!AB$7:AB$883,EUROSTAT_VBE_IND_2005!$B$7:$B$883,$D15,EUROSTAT_VBE_IND_2005!$C$7:$C$883,"*"&amp;RIGHT($A15,3)&amp;"*",EUROSTAT_VBE_IND_2005!$D$7:$D$883,"3105*"))/1000</f>
        <v>0</v>
      </c>
      <c r="AD15" s="17">
        <f>(SUMIFS(EUROSTAT_VBE_IND_2005!AC$7:AC$883,EUROSTAT_VBE_IND_2005!$B$7:$B$883,$D15,EUROSTAT_VBE_IND_2005!$C$7:$C$883,"*"&amp;RIGHT($A15,3)&amp;"*",EUROSTAT_VBE_IND_2005!$D$7:$D$883,"3270A*"))/1000+(SUMIFS(EUROSTAT_VBE_IND_2005!AC$7:AC$883,EUROSTAT_VBE_IND_2005!$B$7:$B$883,$D15,EUROSTAT_VBE_IND_2005!$C$7:$C$883,"*"&amp;RIGHT($A15,3)&amp;"*",EUROSTAT_VBE_IND_2005!$D$7:$D$883,"3285*"))/1000+(SUMIFS(EUROSTAT_VBE_IND_2005!AC$7:AC$883,EUROSTAT_VBE_IND_2005!$B$7:$B$883,$D15,EUROSTAT_VBE_IND_2005!$C$7:$C$883,"*"&amp;RIGHT($A15,3)&amp;"*",EUROSTAT_VBE_IND_2005!$D$7:$D$883,"3295*"))/1000+(SUMIFS(EUROSTAT_VBE_IND_2005!AC$7:AC$883,EUROSTAT_VBE_IND_2005!$B$7:$B$883,$D15,EUROSTAT_VBE_IND_2005!$C$7:$C$883,"*"&amp;RIGHT($A15,3)&amp;"*",EUROSTAT_VBE_IND_2005!$D$7:$D$883,"2410*"))/1000+(SUMIFS(EUROSTAT_VBE_IND_2005!AC$7:AC$883,EUROSTAT_VBE_IND_2005!$B$7:$B$883,$D15,EUROSTAT_VBE_IND_2005!$C$7:$C$883,"*"&amp;RIGHT($A15,3)&amp;"*",EUROSTAT_VBE_IND_2005!$D$7:$D$883,"3105*"))/1000</f>
        <v>0</v>
      </c>
      <c r="AE15" s="17">
        <f>(SUMIFS(EUROSTAT_VBE_IND_2005!AD$7:AD$883,EUROSTAT_VBE_IND_2005!$B$7:$B$883,$D15,EUROSTAT_VBE_IND_2005!$C$7:$C$883,"*"&amp;RIGHT($A15,3)&amp;"*",EUROSTAT_VBE_IND_2005!$D$7:$D$883,"3270A*"))/1000+(SUMIFS(EUROSTAT_VBE_IND_2005!AD$7:AD$883,EUROSTAT_VBE_IND_2005!$B$7:$B$883,$D15,EUROSTAT_VBE_IND_2005!$C$7:$C$883,"*"&amp;RIGHT($A15,3)&amp;"*",EUROSTAT_VBE_IND_2005!$D$7:$D$883,"3285*"))/1000+(SUMIFS(EUROSTAT_VBE_IND_2005!AD$7:AD$883,EUROSTAT_VBE_IND_2005!$B$7:$B$883,$D15,EUROSTAT_VBE_IND_2005!$C$7:$C$883,"*"&amp;RIGHT($A15,3)&amp;"*",EUROSTAT_VBE_IND_2005!$D$7:$D$883,"3295*"))/1000+(SUMIFS(EUROSTAT_VBE_IND_2005!AD$7:AD$883,EUROSTAT_VBE_IND_2005!$B$7:$B$883,$D15,EUROSTAT_VBE_IND_2005!$C$7:$C$883,"*"&amp;RIGHT($A15,3)&amp;"*",EUROSTAT_VBE_IND_2005!$D$7:$D$883,"2410*"))/1000+(SUMIFS(EUROSTAT_VBE_IND_2005!AD$7:AD$883,EUROSTAT_VBE_IND_2005!$B$7:$B$883,$D15,EUROSTAT_VBE_IND_2005!$C$7:$C$883,"*"&amp;RIGHT($A15,3)&amp;"*",EUROSTAT_VBE_IND_2005!$D$7:$D$883,"3105*"))/1000</f>
        <v>0</v>
      </c>
      <c r="AF15" s="17">
        <f>(SUMIFS(EUROSTAT_VBE_IND_2005!AE$7:AE$883,EUROSTAT_VBE_IND_2005!$B$7:$B$883,$D15,EUROSTAT_VBE_IND_2005!$C$7:$C$883,"*"&amp;RIGHT($A15,3)&amp;"*",EUROSTAT_VBE_IND_2005!$D$7:$D$883,"3270A*"))/1000+(SUMIFS(EUROSTAT_VBE_IND_2005!AE$7:AE$883,EUROSTAT_VBE_IND_2005!$B$7:$B$883,$D15,EUROSTAT_VBE_IND_2005!$C$7:$C$883,"*"&amp;RIGHT($A15,3)&amp;"*",EUROSTAT_VBE_IND_2005!$D$7:$D$883,"3285*"))/1000+(SUMIFS(EUROSTAT_VBE_IND_2005!AE$7:AE$883,EUROSTAT_VBE_IND_2005!$B$7:$B$883,$D15,EUROSTAT_VBE_IND_2005!$C$7:$C$883,"*"&amp;RIGHT($A15,3)&amp;"*",EUROSTAT_VBE_IND_2005!$D$7:$D$883,"3295*"))/1000+(SUMIFS(EUROSTAT_VBE_IND_2005!AE$7:AE$883,EUROSTAT_VBE_IND_2005!$B$7:$B$883,$D15,EUROSTAT_VBE_IND_2005!$C$7:$C$883,"*"&amp;RIGHT($A15,3)&amp;"*",EUROSTAT_VBE_IND_2005!$D$7:$D$883,"2410*"))/1000+(SUMIFS(EUROSTAT_VBE_IND_2005!AE$7:AE$883,EUROSTAT_VBE_IND_2005!$B$7:$B$883,$D15,EUROSTAT_VBE_IND_2005!$C$7:$C$883,"*"&amp;RIGHT($A15,3)&amp;"*",EUROSTAT_VBE_IND_2005!$D$7:$D$883,"3105*"))/1000</f>
        <v>0</v>
      </c>
      <c r="AG15" s="17">
        <f>(SUMIFS(EUROSTAT_VBE_IND_2005!AF$7:AF$883,EUROSTAT_VBE_IND_2005!$B$7:$B$883,$D15,EUROSTAT_VBE_IND_2005!$C$7:$C$883,"*"&amp;RIGHT($A15,3)&amp;"*",EUROSTAT_VBE_IND_2005!$D$7:$D$883,"3270A*"))/1000+(SUMIFS(EUROSTAT_VBE_IND_2005!AF$7:AF$883,EUROSTAT_VBE_IND_2005!$B$7:$B$883,$D15,EUROSTAT_VBE_IND_2005!$C$7:$C$883,"*"&amp;RIGHT($A15,3)&amp;"*",EUROSTAT_VBE_IND_2005!$D$7:$D$883,"3285*"))/1000+(SUMIFS(EUROSTAT_VBE_IND_2005!AF$7:AF$883,EUROSTAT_VBE_IND_2005!$B$7:$B$883,$D15,EUROSTAT_VBE_IND_2005!$C$7:$C$883,"*"&amp;RIGHT($A15,3)&amp;"*",EUROSTAT_VBE_IND_2005!$D$7:$D$883,"3295*"))/1000+(SUMIFS(EUROSTAT_VBE_IND_2005!AF$7:AF$883,EUROSTAT_VBE_IND_2005!$B$7:$B$883,$D15,EUROSTAT_VBE_IND_2005!$C$7:$C$883,"*"&amp;RIGHT($A15,3)&amp;"*",EUROSTAT_VBE_IND_2005!$D$7:$D$883,"2410*"))/1000+(SUMIFS(EUROSTAT_VBE_IND_2005!AF$7:AF$883,EUROSTAT_VBE_IND_2005!$B$7:$B$883,$D15,EUROSTAT_VBE_IND_2005!$C$7:$C$883,"*"&amp;RIGHT($A15,3)&amp;"*",EUROSTAT_VBE_IND_2005!$D$7:$D$883,"3105*"))/1000</f>
        <v>0</v>
      </c>
      <c r="AH15" s="17">
        <f>(SUMIFS(EUROSTAT_VBE_IND_2005!AH$7:AH$883,EUROSTAT_VBE_IND_2005!$B$7:$B$883,$D15,EUROSTAT_VBE_IND_2005!$C$7:$C$883,"*"&amp;RIGHT($A15,3)&amp;"*",EUROSTAT_VBE_IND_2005!$D$7:$D$883,"3270A*"))/1000+(SUMIFS(EUROSTAT_VBE_IND_2005!AH$7:AH$883,EUROSTAT_VBE_IND_2005!$B$7:$B$883,$D15,EUROSTAT_VBE_IND_2005!$C$7:$C$883,"*"&amp;RIGHT($A15,3)&amp;"*",EUROSTAT_VBE_IND_2005!$D$7:$D$883,"3285*"))/1000+(SUMIFS(EUROSTAT_VBE_IND_2005!AH$7:AH$883,EUROSTAT_VBE_IND_2005!$B$7:$B$883,$D15,EUROSTAT_VBE_IND_2005!$C$7:$C$883,"*"&amp;RIGHT($A15,3)&amp;"*",EUROSTAT_VBE_IND_2005!$D$7:$D$883,"3295*"))/1000+(SUMIFS(EUROSTAT_VBE_IND_2005!AH$7:AH$883,EUROSTAT_VBE_IND_2005!$B$7:$B$883,$D15,EUROSTAT_VBE_IND_2005!$C$7:$C$883,"*"&amp;RIGHT($A15,3)&amp;"*",EUROSTAT_VBE_IND_2005!$D$7:$D$883,"2410*"))/1000+(SUMIFS(EUROSTAT_VBE_IND_2005!AH$7:AH$883,EUROSTAT_VBE_IND_2005!$B$7:$B$883,$D15,EUROSTAT_VBE_IND_2005!$C$7:$C$883,"*"&amp;RIGHT($A15,3)&amp;"*",EUROSTAT_VBE_IND_2005!$D$7:$D$883,"3105*"))/1000</f>
        <v>0</v>
      </c>
      <c r="AI15" s="17">
        <f>(SUMIFS(EUROSTAT_VBE_IND_2005!AI$7:AI$883,EUROSTAT_VBE_IND_2005!$B$7:$B$883,$D15,EUROSTAT_VBE_IND_2005!$C$7:$C$883,"*"&amp;RIGHT($A15,3)&amp;"*",EUROSTAT_VBE_IND_2005!$D$7:$D$883,"3270A*"))/1000+(SUMIFS(EUROSTAT_VBE_IND_2005!AI$7:AI$883,EUROSTAT_VBE_IND_2005!$B$7:$B$883,$D15,EUROSTAT_VBE_IND_2005!$C$7:$C$883,"*"&amp;RIGHT($A15,3)&amp;"*",EUROSTAT_VBE_IND_2005!$D$7:$D$883,"3285*"))/1000+(SUMIFS(EUROSTAT_VBE_IND_2005!AI$7:AI$883,EUROSTAT_VBE_IND_2005!$B$7:$B$883,$D15,EUROSTAT_VBE_IND_2005!$C$7:$C$883,"*"&amp;RIGHT($A15,3)&amp;"*",EUROSTAT_VBE_IND_2005!$D$7:$D$883,"3295*"))/1000+(SUMIFS(EUROSTAT_VBE_IND_2005!AI$7:AI$883,EUROSTAT_VBE_IND_2005!$B$7:$B$883,$D15,EUROSTAT_VBE_IND_2005!$C$7:$C$883,"*"&amp;RIGHT($A15,3)&amp;"*",EUROSTAT_VBE_IND_2005!$D$7:$D$883,"2410*"))/1000+(SUMIFS(EUROSTAT_VBE_IND_2005!AI$7:AI$883,EUROSTAT_VBE_IND_2005!$B$7:$B$883,$D15,EUROSTAT_VBE_IND_2005!$C$7:$C$883,"*"&amp;RIGHT($A15,3)&amp;"*",EUROSTAT_VBE_IND_2005!$D$7:$D$883,"3105*"))/1000</f>
        <v>0</v>
      </c>
      <c r="AJ15" s="17">
        <f>(SUMIFS(EUROSTAT_VBE_IND_2005!AJ$7:AJ$883,EUROSTAT_VBE_IND_2005!$B$7:$B$883,$D15,EUROSTAT_VBE_IND_2005!$C$7:$C$883,"*"&amp;RIGHT($A15,3)&amp;"*",EUROSTAT_VBE_IND_2005!$D$7:$D$883,"3270A*"))/1000+(SUMIFS(EUROSTAT_VBE_IND_2005!AJ$7:AJ$883,EUROSTAT_VBE_IND_2005!$B$7:$B$883,$D15,EUROSTAT_VBE_IND_2005!$C$7:$C$883,"*"&amp;RIGHT($A15,3)&amp;"*",EUROSTAT_VBE_IND_2005!$D$7:$D$883,"3285*"))/1000+(SUMIFS(EUROSTAT_VBE_IND_2005!AJ$7:AJ$883,EUROSTAT_VBE_IND_2005!$B$7:$B$883,$D15,EUROSTAT_VBE_IND_2005!$C$7:$C$883,"*"&amp;RIGHT($A15,3)&amp;"*",EUROSTAT_VBE_IND_2005!$D$7:$D$883,"3295*"))/1000+(SUMIFS(EUROSTAT_VBE_IND_2005!AJ$7:AJ$883,EUROSTAT_VBE_IND_2005!$B$7:$B$883,$D15,EUROSTAT_VBE_IND_2005!$C$7:$C$883,"*"&amp;RIGHT($A15,3)&amp;"*",EUROSTAT_VBE_IND_2005!$D$7:$D$883,"2410*"))/1000+(SUMIFS(EUROSTAT_VBE_IND_2005!AJ$7:AJ$883,EUROSTAT_VBE_IND_2005!$B$7:$B$883,$D15,EUROSTAT_VBE_IND_2005!$C$7:$C$883,"*"&amp;RIGHT($A15,3)&amp;"*",EUROSTAT_VBE_IND_2005!$D$7:$D$883,"3105*"))/1000</f>
        <v>0</v>
      </c>
      <c r="AK15" s="17">
        <f>(SUMIFS(EUROSTAT_VBE_IND_2005!AK$7:AK$883,EUROSTAT_VBE_IND_2005!$B$7:$B$883,$D15,EUROSTAT_VBE_IND_2005!$C$7:$C$883,"*"&amp;RIGHT($A15,3)&amp;"*",EUROSTAT_VBE_IND_2005!$D$7:$D$883,"3270A*"))/1000+(SUMIFS(EUROSTAT_VBE_IND_2005!AK$7:AK$883,EUROSTAT_VBE_IND_2005!$B$7:$B$883,$D15,EUROSTAT_VBE_IND_2005!$C$7:$C$883,"*"&amp;RIGHT($A15,3)&amp;"*",EUROSTAT_VBE_IND_2005!$D$7:$D$883,"3285*"))/1000+(SUMIFS(EUROSTAT_VBE_IND_2005!AK$7:AK$883,EUROSTAT_VBE_IND_2005!$B$7:$B$883,$D15,EUROSTAT_VBE_IND_2005!$C$7:$C$883,"*"&amp;RIGHT($A15,3)&amp;"*",EUROSTAT_VBE_IND_2005!$D$7:$D$883,"3295*"))/1000+(SUMIFS(EUROSTAT_VBE_IND_2005!AK$7:AK$883,EUROSTAT_VBE_IND_2005!$B$7:$B$883,$D15,EUROSTAT_VBE_IND_2005!$C$7:$C$883,"*"&amp;RIGHT($A15,3)&amp;"*",EUROSTAT_VBE_IND_2005!$D$7:$D$883,"2410*"))/1000+(SUMIFS(EUROSTAT_VBE_IND_2005!AK$7:AK$883,EUROSTAT_VBE_IND_2005!$B$7:$B$883,$D15,EUROSTAT_VBE_IND_2005!$C$7:$C$883,"*"&amp;RIGHT($A15,3)&amp;"*",EUROSTAT_VBE_IND_2005!$D$7:$D$883,"3105*"))/1000</f>
        <v>0</v>
      </c>
      <c r="AL15" s="329"/>
      <c r="AM15" s="329"/>
      <c r="AN15" s="329"/>
      <c r="AO15" s="17">
        <f>(SUMIFS(EUROSTAT_VBE_IND_2005!Y$7:Y$883,EUROSTAT_VBE_IND_2005!$B$7:$B$883,$D15,EUROSTAT_VBE_IND_2005!$C$7:$C$883,"*"&amp;RIGHT($A15,3)&amp;"*",EUROSTAT_VBE_IND_2005!$D$7:$D$883,"3270A*"))/1000+(SUMIFS(EUROSTAT_VBE_IND_2005!Y$7:Y$883,EUROSTAT_VBE_IND_2005!$B$7:$B$883,$D15,EUROSTAT_VBE_IND_2005!$C$7:$C$883,"*"&amp;RIGHT($A15,3)&amp;"*",EUROSTAT_VBE_IND_2005!$D$7:$D$883,"3285*"))/1000+(SUMIFS(EUROSTAT_VBE_IND_2005!Y$7:Y$883,EUROSTAT_VBE_IND_2005!$B$7:$B$883,$D15,EUROSTAT_VBE_IND_2005!$C$7:$C$883,"*"&amp;RIGHT($A15,3)&amp;"*",EUROSTAT_VBE_IND_2005!$D$7:$D$883,"3295*"))/1000+(SUMIFS(EUROSTAT_VBE_IND_2005!Y$7:Y$883,EUROSTAT_VBE_IND_2005!$B$7:$B$883,$D15,EUROSTAT_VBE_IND_2005!$C$7:$C$883,"*"&amp;RIGHT($A15,3)&amp;"*",EUROSTAT_VBE_IND_2005!$D$7:$D$883,"2410*"))/1000+(SUMIFS(EUROSTAT_VBE_IND_2005!Y$7:Y$883,EUROSTAT_VBE_IND_2005!$B$7:$B$883,$D15,EUROSTAT_VBE_IND_2005!$C$7:$C$883,"*"&amp;RIGHT($A15,3)&amp;"*",EUROSTAT_VBE_IND_2005!$D$7:$D$883,"3105*"))/1000</f>
        <v>0</v>
      </c>
      <c r="AP15" s="17">
        <f>(SUMIFS(EUROSTAT_VBE_IND_2005!Z$7:Z$883,EUROSTAT_VBE_IND_2005!$B$7:$B$883,$D15,EUROSTAT_VBE_IND_2005!$C$7:$C$883,"*"&amp;RIGHT($A15,3)&amp;"*",EUROSTAT_VBE_IND_2005!$D$7:$D$883,"3270A*"))/1000+(SUMIFS(EUROSTAT_VBE_IND_2005!Z$7:Z$883,EUROSTAT_VBE_IND_2005!$B$7:$B$883,$D15,EUROSTAT_VBE_IND_2005!$C$7:$C$883,"*"&amp;RIGHT($A15,3)&amp;"*",EUROSTAT_VBE_IND_2005!$D$7:$D$883,"3285*"))/1000+(SUMIFS(EUROSTAT_VBE_IND_2005!Z$7:Z$883,EUROSTAT_VBE_IND_2005!$B$7:$B$883,$D15,EUROSTAT_VBE_IND_2005!$C$7:$C$883,"*"&amp;RIGHT($A15,3)&amp;"*",EUROSTAT_VBE_IND_2005!$D$7:$D$883,"3295*"))/1000+(SUMIFS(EUROSTAT_VBE_IND_2005!Z$7:Z$883,EUROSTAT_VBE_IND_2005!$B$7:$B$883,$D15,EUROSTAT_VBE_IND_2005!$C$7:$C$883,"*"&amp;RIGHT($A15,3)&amp;"*",EUROSTAT_VBE_IND_2005!$D$7:$D$883,"2410*"))/1000+(SUMIFS(EUROSTAT_VBE_IND_2005!Z$7:Z$883,EUROSTAT_VBE_IND_2005!$B$7:$B$883,$D15,EUROSTAT_VBE_IND_2005!$C$7:$C$883,"*"&amp;RIGHT($A15,3)&amp;"*",EUROSTAT_VBE_IND_2005!$D$7:$D$883,"3105*"))/1000</f>
        <v>0</v>
      </c>
      <c r="AQ15" s="17">
        <f>(SUMIFS(EUROSTAT_VBE_IND_2005!AG$7:AG$883,EUROSTAT_VBE_IND_2005!$B$7:$B$883,$D15,EUROSTAT_VBE_IND_2005!$C$7:$C$883,"*"&amp;RIGHT($A15,3)&amp;"*",EUROSTAT_VBE_IND_2005!$D$7:$D$883,"3270A*"))/1000+(SUMIFS(EUROSTAT_VBE_IND_2005!AG$7:AG$883,EUROSTAT_VBE_IND_2005!$B$7:$B$883,$D15,EUROSTAT_VBE_IND_2005!$C$7:$C$883,"*"&amp;RIGHT($A15,3)&amp;"*",EUROSTAT_VBE_IND_2005!$D$7:$D$883,"3285*"))/1000+(SUMIFS(EUROSTAT_VBE_IND_2005!AG$7:AG$883,EUROSTAT_VBE_IND_2005!$B$7:$B$883,$D15,EUROSTAT_VBE_IND_2005!$C$7:$C$883,"*"&amp;RIGHT($A15,3)&amp;"*",EUROSTAT_VBE_IND_2005!$D$7:$D$883,"3295*"))/1000+(SUMIFS(EUROSTAT_VBE_IND_2005!AG$7:AG$883,EUROSTAT_VBE_IND_2005!$B$7:$B$883,$D15,EUROSTAT_VBE_IND_2005!$C$7:$C$883,"*"&amp;RIGHT($A15,3)&amp;"*",EUROSTAT_VBE_IND_2005!$D$7:$D$883,"2410*"))/1000+(SUMIFS(EUROSTAT_VBE_IND_2005!AG$7:AG$883,EUROSTAT_VBE_IND_2005!$B$7:$B$883,$D15,EUROSTAT_VBE_IND_2005!$C$7:$C$883,"*"&amp;RIGHT($A15,3)&amp;"*",EUROSTAT_VBE_IND_2005!$D$7:$D$883,"3105*"))/1000</f>
        <v>0</v>
      </c>
    </row>
    <row r="16" s="20" customFormat="1" spans="1:43">
      <c r="A16" t="str">
        <f>LEFT(EUROSTAT_VBE_IND_2005!$C$7,8)</f>
        <v>B_101006</v>
      </c>
      <c r="B16" s="28" t="s">
        <v>274</v>
      </c>
      <c r="C16" t="s">
        <v>293</v>
      </c>
      <c r="D16" t="s">
        <v>55</v>
      </c>
      <c r="E16" t="s">
        <v>238</v>
      </c>
      <c r="F16" t="s">
        <v>258</v>
      </c>
      <c r="G16" s="17">
        <f>(SUMIFS(EUROSTAT_VBE_IND_2005!E$7:E$883,EUROSTAT_VBE_IND_2005!$B$7:$B$883,$D16,EUROSTAT_VBE_IND_2005!$C$7:$C$883,"*"&amp;RIGHT($A16,3)&amp;"*",EUROSTAT_VBE_IND_2005!$D$7:$D$883,"328*"))/1000-(SUMIFS(EUROSTAT_VBE_IND_2005!E$7:E$883,EUROSTAT_VBE_IND_2005!$B$7:$B$883,$D16,EUROSTAT_VBE_IND_2005!$C$7:$C$883,"*"&amp;RIGHT($A16,3)&amp;"*",EUROSTAT_VBE_IND_2005!$D$7:$D$883,"3285*"))/1000</f>
        <v>0</v>
      </c>
      <c r="H16" s="17">
        <f>(SUMIFS(EUROSTAT_VBE_IND_2005!F$7:F$883,EUROSTAT_VBE_IND_2005!$B$7:$B$883,$D16,EUROSTAT_VBE_IND_2005!$C$7:$C$883,"*"&amp;RIGHT($A16,3)&amp;"*",EUROSTAT_VBE_IND_2005!$D$7:$D$883,"328*"))/1000-(SUMIFS(EUROSTAT_VBE_IND_2005!F$7:F$883,EUROSTAT_VBE_IND_2005!$B$7:$B$883,$D16,EUROSTAT_VBE_IND_2005!$C$7:$C$883,"*"&amp;RIGHT($A16,3)&amp;"*",EUROSTAT_VBE_IND_2005!$D$7:$D$883,"3285*"))/1000</f>
        <v>0</v>
      </c>
      <c r="I16" s="17">
        <f>(SUMIFS(EUROSTAT_VBE_IND_2005!G$7:G$883,EUROSTAT_VBE_IND_2005!$B$7:$B$883,$D16,EUROSTAT_VBE_IND_2005!$C$7:$C$883,"*"&amp;RIGHT($A16,3)&amp;"*",EUROSTAT_VBE_IND_2005!$D$7:$D$883,"328*"))/1000-(SUMIFS(EUROSTAT_VBE_IND_2005!G$7:G$883,EUROSTAT_VBE_IND_2005!$B$7:$B$883,$D16,EUROSTAT_VBE_IND_2005!$C$7:$C$883,"*"&amp;RIGHT($A16,3)&amp;"*",EUROSTAT_VBE_IND_2005!$D$7:$D$883,"3285*"))/1000</f>
        <v>0</v>
      </c>
      <c r="J16" s="329"/>
      <c r="K16" s="17">
        <f>(SUMIFS(EUROSTAT_VBE_IND_2005!H$7:H$883,EUROSTAT_VBE_IND_2005!$B$7:$B$883,$D16,EUROSTAT_VBE_IND_2005!$C$7:$C$883,"*"&amp;RIGHT($A16,3)&amp;"*",EUROSTAT_VBE_IND_2005!$D$7:$D$883,"328*"))/1000-(SUMIFS(EUROSTAT_VBE_IND_2005!H$7:H$883,EUROSTAT_VBE_IND_2005!$B$7:$B$883,$D16,EUROSTAT_VBE_IND_2005!$C$7:$C$883,"*"&amp;RIGHT($A16,3)&amp;"*",EUROSTAT_VBE_IND_2005!$D$7:$D$883,"3285*"))/1000</f>
        <v>0</v>
      </c>
      <c r="L16" s="17">
        <f>(SUMIFS(EUROSTAT_VBE_IND_2005!I$7:I$883,EUROSTAT_VBE_IND_2005!$B$7:$B$883,$D16,EUROSTAT_VBE_IND_2005!$C$7:$C$883,"*"&amp;RIGHT($A16,3)&amp;"*",EUROSTAT_VBE_IND_2005!$D$7:$D$883,"328*"))/1000-(SUMIFS(EUROSTAT_VBE_IND_2005!I$7:I$883,EUROSTAT_VBE_IND_2005!$B$7:$B$883,$D16,EUROSTAT_VBE_IND_2005!$C$7:$C$883,"*"&amp;RIGHT($A16,3)&amp;"*",EUROSTAT_VBE_IND_2005!$D$7:$D$883,"3285*"))/1000</f>
        <v>0</v>
      </c>
      <c r="M16" s="17">
        <f>(SUMIFS(EUROSTAT_VBE_IND_2005!J$7:J$883,EUROSTAT_VBE_IND_2005!$B$7:$B$883,$D16,EUROSTAT_VBE_IND_2005!$C$7:$C$883,"*"&amp;RIGHT($A16,3)&amp;"*",EUROSTAT_VBE_IND_2005!$D$7:$D$883,"328*"))/1000-(SUMIFS(EUROSTAT_VBE_IND_2005!J$7:J$883,EUROSTAT_VBE_IND_2005!$B$7:$B$883,$D16,EUROSTAT_VBE_IND_2005!$C$7:$C$883,"*"&amp;RIGHT($A16,3)&amp;"*",EUROSTAT_VBE_IND_2005!$D$7:$D$883,"3285*"))/1000</f>
        <v>0</v>
      </c>
      <c r="N16" s="17">
        <f>(SUMIFS(EUROSTAT_VBE_IND_2005!K$7:K$883,EUROSTAT_VBE_IND_2005!$B$7:$B$883,$D16,EUROSTAT_VBE_IND_2005!$C$7:$C$883,"*"&amp;RIGHT($A16,3)&amp;"*",EUROSTAT_VBE_IND_2005!$D$7:$D$883,"328*"))/1000-(SUMIFS(EUROSTAT_VBE_IND_2005!K$7:K$883,EUROSTAT_VBE_IND_2005!$B$7:$B$883,$D16,EUROSTAT_VBE_IND_2005!$C$7:$C$883,"*"&amp;RIGHT($A16,3)&amp;"*",EUROSTAT_VBE_IND_2005!$D$7:$D$883,"3285*"))/1000</f>
        <v>0</v>
      </c>
      <c r="O16" s="17">
        <f>(SUMIFS(EUROSTAT_VBE_IND_2005!L$7:L$883,EUROSTAT_VBE_IND_2005!$B$7:$B$883,$D16,EUROSTAT_VBE_IND_2005!$C$7:$C$883,"*"&amp;RIGHT($A16,3)&amp;"*",EUROSTAT_VBE_IND_2005!$D$7:$D$883,"328*"))/1000-(SUMIFS(EUROSTAT_VBE_IND_2005!L$7:L$883,EUROSTAT_VBE_IND_2005!$B$7:$B$883,$D16,EUROSTAT_VBE_IND_2005!$C$7:$C$883,"*"&amp;RIGHT($A16,3)&amp;"*",EUROSTAT_VBE_IND_2005!$D$7:$D$883,"3285*"))/1000</f>
        <v>0</v>
      </c>
      <c r="P16" s="17">
        <f>(SUMIFS(EUROSTAT_VBE_IND_2005!M$7:M$883,EUROSTAT_VBE_IND_2005!$B$7:$B$883,$D16,EUROSTAT_VBE_IND_2005!$C$7:$C$883,"*"&amp;RIGHT($A16,3)&amp;"*",EUROSTAT_VBE_IND_2005!$D$7:$D$883,"328*"))/1000-(SUMIFS(EUROSTAT_VBE_IND_2005!M$7:M$883,EUROSTAT_VBE_IND_2005!$B$7:$B$883,$D16,EUROSTAT_VBE_IND_2005!$C$7:$C$883,"*"&amp;RIGHT($A16,3)&amp;"*",EUROSTAT_VBE_IND_2005!$D$7:$D$883,"3285*"))/1000</f>
        <v>0</v>
      </c>
      <c r="Q16" s="17">
        <f>(SUMIFS(EUROSTAT_VBE_IND_2005!N$7:N$883,EUROSTAT_VBE_IND_2005!$B$7:$B$883,$D16,EUROSTAT_VBE_IND_2005!$C$7:$C$883,"*"&amp;RIGHT($A16,3)&amp;"*",EUROSTAT_VBE_IND_2005!$D$7:$D$883,"328*"))/1000-(SUMIFS(EUROSTAT_VBE_IND_2005!N$7:N$883,EUROSTAT_VBE_IND_2005!$B$7:$B$883,$D16,EUROSTAT_VBE_IND_2005!$C$7:$C$883,"*"&amp;RIGHT($A16,3)&amp;"*",EUROSTAT_VBE_IND_2005!$D$7:$D$883,"3285*"))/1000</f>
        <v>0</v>
      </c>
      <c r="R16" s="17">
        <f>(SUMIFS(EUROSTAT_VBE_IND_2005!O$7:O$883,EUROSTAT_VBE_IND_2005!$B$7:$B$883,$D16,EUROSTAT_VBE_IND_2005!$C$7:$C$883,"*"&amp;RIGHT($A16,3)&amp;"*",EUROSTAT_VBE_IND_2005!$D$7:$D$883,"328*"))/1000-(SUMIFS(EUROSTAT_VBE_IND_2005!O$7:O$883,EUROSTAT_VBE_IND_2005!$B$7:$B$883,$D16,EUROSTAT_VBE_IND_2005!$C$7:$C$883,"*"&amp;RIGHT($A16,3)&amp;"*",EUROSTAT_VBE_IND_2005!$D$7:$D$883,"3285*"))/1000</f>
        <v>0</v>
      </c>
      <c r="S16" s="17">
        <f>(SUMIFS(EUROSTAT_VBE_IND_2005!P$7:P$883,EUROSTAT_VBE_IND_2005!$B$7:$B$883,$D16,EUROSTAT_VBE_IND_2005!$C$7:$C$883,"*"&amp;RIGHT($A16,3)&amp;"*",EUROSTAT_VBE_IND_2005!$D$7:$D$883,"328*"))/1000-(SUMIFS(EUROSTAT_VBE_IND_2005!P$7:P$883,EUROSTAT_VBE_IND_2005!$B$7:$B$883,$D16,EUROSTAT_VBE_IND_2005!$C$7:$C$883,"*"&amp;RIGHT($A16,3)&amp;"*",EUROSTAT_VBE_IND_2005!$D$7:$D$883,"3285*"))/1000</f>
        <v>0</v>
      </c>
      <c r="T16" s="17">
        <f>(SUMIFS(EUROSTAT_VBE_IND_2005!Q$7:Q$883,EUROSTAT_VBE_IND_2005!$B$7:$B$883,$D16,EUROSTAT_VBE_IND_2005!$C$7:$C$883,"*"&amp;RIGHT($A16,3)&amp;"*",EUROSTAT_VBE_IND_2005!$D$7:$D$883,"328*"))/1000-(SUMIFS(EUROSTAT_VBE_IND_2005!Q$7:Q$883,EUROSTAT_VBE_IND_2005!$B$7:$B$883,$D16,EUROSTAT_VBE_IND_2005!$C$7:$C$883,"*"&amp;RIGHT($A16,3)&amp;"*",EUROSTAT_VBE_IND_2005!$D$7:$D$883,"3285*"))/1000</f>
        <v>0</v>
      </c>
      <c r="U16" s="17">
        <f>(SUMIFS(EUROSTAT_VBE_IND_2005!R$7:R$883,EUROSTAT_VBE_IND_2005!$B$7:$B$883,$D16,EUROSTAT_VBE_IND_2005!$C$7:$C$883,"*"&amp;RIGHT($A16,3)&amp;"*",EUROSTAT_VBE_IND_2005!$D$7:$D$883,"328*"))/1000-(SUMIFS(EUROSTAT_VBE_IND_2005!R$7:R$883,EUROSTAT_VBE_IND_2005!$B$7:$B$883,$D16,EUROSTAT_VBE_IND_2005!$C$7:$C$883,"*"&amp;RIGHT($A16,3)&amp;"*",EUROSTAT_VBE_IND_2005!$D$7:$D$883,"3285*"))/1000</f>
        <v>0</v>
      </c>
      <c r="V16" s="17">
        <f>(SUMIFS(EUROSTAT_VBE_IND_2005!S$7:S$883,EUROSTAT_VBE_IND_2005!$B$7:$B$883,$D16,EUROSTAT_VBE_IND_2005!$C$7:$C$883,"*"&amp;RIGHT($A16,3)&amp;"*",EUROSTAT_VBE_IND_2005!$D$7:$D$883,"328*"))/1000-(SUMIFS(EUROSTAT_VBE_IND_2005!S$7:S$883,EUROSTAT_VBE_IND_2005!$B$7:$B$883,$D16,EUROSTAT_VBE_IND_2005!$C$7:$C$883,"*"&amp;RIGHT($A16,3)&amp;"*",EUROSTAT_VBE_IND_2005!$D$7:$D$883,"3285*"))/1000</f>
        <v>0</v>
      </c>
      <c r="W16" s="17">
        <f>(SUMIFS(EUROSTAT_VBE_IND_2005!T$7:T$883,EUROSTAT_VBE_IND_2005!$B$7:$B$883,$D16,EUROSTAT_VBE_IND_2005!$C$7:$C$883,"*"&amp;RIGHT($A16,3)&amp;"*",EUROSTAT_VBE_IND_2005!$D$7:$D$883,"328*"))/1000-(SUMIFS(EUROSTAT_VBE_IND_2005!T$7:T$883,EUROSTAT_VBE_IND_2005!$B$7:$B$883,$D16,EUROSTAT_VBE_IND_2005!$C$7:$C$883,"*"&amp;RIGHT($A16,3)&amp;"*",EUROSTAT_VBE_IND_2005!$D$7:$D$883,"3285*"))/1000</f>
        <v>0</v>
      </c>
      <c r="X16" s="17">
        <f>(SUMIFS(EUROSTAT_VBE_IND_2005!U$7:U$883,EUROSTAT_VBE_IND_2005!$B$7:$B$883,$D16,EUROSTAT_VBE_IND_2005!$C$7:$C$883,"*"&amp;RIGHT($A16,3)&amp;"*",EUROSTAT_VBE_IND_2005!$D$7:$D$883,"328*"))/1000-(SUMIFS(EUROSTAT_VBE_IND_2005!U$7:U$883,EUROSTAT_VBE_IND_2005!$B$7:$B$883,$D16,EUROSTAT_VBE_IND_2005!$C$7:$C$883,"*"&amp;RIGHT($A16,3)&amp;"*",EUROSTAT_VBE_IND_2005!$D$7:$D$883,"3285*"))/1000</f>
        <v>0</v>
      </c>
      <c r="Y16" s="17">
        <f>(SUMIFS(EUROSTAT_VBE_IND_2005!V$7:V$883,EUROSTAT_VBE_IND_2005!$B$7:$B$883,$D16,EUROSTAT_VBE_IND_2005!$C$7:$C$883,"*"&amp;RIGHT($A16,3)&amp;"*",EUROSTAT_VBE_IND_2005!$D$7:$D$883,"328*"))/1000-(SUMIFS(EUROSTAT_VBE_IND_2005!V$7:V$883,EUROSTAT_VBE_IND_2005!$B$7:$B$883,$D16,EUROSTAT_VBE_IND_2005!$C$7:$C$883,"*"&amp;RIGHT($A16,3)&amp;"*",EUROSTAT_VBE_IND_2005!$D$7:$D$883,"3285*"))/1000</f>
        <v>0</v>
      </c>
      <c r="Z16" s="17">
        <f>(SUMIFS(EUROSTAT_VBE_IND_2005!W$7:W$883,EUROSTAT_VBE_IND_2005!$B$7:$B$883,$D16,EUROSTAT_VBE_IND_2005!$C$7:$C$883,"*"&amp;RIGHT($A16,3)&amp;"*",EUROSTAT_VBE_IND_2005!$D$7:$D$883,"328*"))/1000-(SUMIFS(EUROSTAT_VBE_IND_2005!W$7:W$883,EUROSTAT_VBE_IND_2005!$B$7:$B$883,$D16,EUROSTAT_VBE_IND_2005!$C$7:$C$883,"*"&amp;RIGHT($A16,3)&amp;"*",EUROSTAT_VBE_IND_2005!$D$7:$D$883,"3285*"))/1000</f>
        <v>0</v>
      </c>
      <c r="AA16" s="17">
        <f>(SUMIFS(EUROSTAT_VBE_IND_2005!X$7:X$883,EUROSTAT_VBE_IND_2005!$B$7:$B$883,$D16,EUROSTAT_VBE_IND_2005!$C$7:$C$883,"*"&amp;RIGHT($A16,3)&amp;"*",EUROSTAT_VBE_IND_2005!$D$7:$D$883,"328*"))/1000-(SUMIFS(EUROSTAT_VBE_IND_2005!X$7:X$883,EUROSTAT_VBE_IND_2005!$B$7:$B$883,$D16,EUROSTAT_VBE_IND_2005!$C$7:$C$883,"*"&amp;RIGHT($A16,3)&amp;"*",EUROSTAT_VBE_IND_2005!$D$7:$D$883,"3285*"))/1000</f>
        <v>0</v>
      </c>
      <c r="AB16" s="17">
        <f>(SUMIFS(EUROSTAT_VBE_IND_2005!AA$7:AA$883,EUROSTAT_VBE_IND_2005!$B$7:$B$883,$D16,EUROSTAT_VBE_IND_2005!$C$7:$C$883,"*"&amp;RIGHT($A16,3)&amp;"*",EUROSTAT_VBE_IND_2005!$D$7:$D$883,"328*"))/1000-(SUMIFS(EUROSTAT_VBE_IND_2005!AA$7:AA$883,EUROSTAT_VBE_IND_2005!$B$7:$B$883,$D16,EUROSTAT_VBE_IND_2005!$C$7:$C$883,"*"&amp;RIGHT($A16,3)&amp;"*",EUROSTAT_VBE_IND_2005!$D$7:$D$883,"3285*"))/1000</f>
        <v>0</v>
      </c>
      <c r="AC16" s="17">
        <f>(SUMIFS(EUROSTAT_VBE_IND_2005!AB$7:AB$883,EUROSTAT_VBE_IND_2005!$B$7:$B$883,$D16,EUROSTAT_VBE_IND_2005!$C$7:$C$883,"*"&amp;RIGHT($A16,3)&amp;"*",EUROSTAT_VBE_IND_2005!$D$7:$D$883,"328*"))/1000-(SUMIFS(EUROSTAT_VBE_IND_2005!AB$7:AB$883,EUROSTAT_VBE_IND_2005!$B$7:$B$883,$D16,EUROSTAT_VBE_IND_2005!$C$7:$C$883,"*"&amp;RIGHT($A16,3)&amp;"*",EUROSTAT_VBE_IND_2005!$D$7:$D$883,"3285*"))/1000</f>
        <v>0</v>
      </c>
      <c r="AD16" s="17">
        <f>(SUMIFS(EUROSTAT_VBE_IND_2005!AC$7:AC$883,EUROSTAT_VBE_IND_2005!$B$7:$B$883,$D16,EUROSTAT_VBE_IND_2005!$C$7:$C$883,"*"&amp;RIGHT($A16,3)&amp;"*",EUROSTAT_VBE_IND_2005!$D$7:$D$883,"328*"))/1000-(SUMIFS(EUROSTAT_VBE_IND_2005!AC$7:AC$883,EUROSTAT_VBE_IND_2005!$B$7:$B$883,$D16,EUROSTAT_VBE_IND_2005!$C$7:$C$883,"*"&amp;RIGHT($A16,3)&amp;"*",EUROSTAT_VBE_IND_2005!$D$7:$D$883,"3285*"))/1000</f>
        <v>0</v>
      </c>
      <c r="AE16" s="17">
        <f>(SUMIFS(EUROSTAT_VBE_IND_2005!AD$7:AD$883,EUROSTAT_VBE_IND_2005!$B$7:$B$883,$D16,EUROSTAT_VBE_IND_2005!$C$7:$C$883,"*"&amp;RIGHT($A16,3)&amp;"*",EUROSTAT_VBE_IND_2005!$D$7:$D$883,"328*"))/1000-(SUMIFS(EUROSTAT_VBE_IND_2005!AD$7:AD$883,EUROSTAT_VBE_IND_2005!$B$7:$B$883,$D16,EUROSTAT_VBE_IND_2005!$C$7:$C$883,"*"&amp;RIGHT($A16,3)&amp;"*",EUROSTAT_VBE_IND_2005!$D$7:$D$883,"3285*"))/1000</f>
        <v>0</v>
      </c>
      <c r="AF16" s="17">
        <f>(SUMIFS(EUROSTAT_VBE_IND_2005!AE$7:AE$883,EUROSTAT_VBE_IND_2005!$B$7:$B$883,$D16,EUROSTAT_VBE_IND_2005!$C$7:$C$883,"*"&amp;RIGHT($A16,3)&amp;"*",EUROSTAT_VBE_IND_2005!$D$7:$D$883,"328*"))/1000-(SUMIFS(EUROSTAT_VBE_IND_2005!AE$7:AE$883,EUROSTAT_VBE_IND_2005!$B$7:$B$883,$D16,EUROSTAT_VBE_IND_2005!$C$7:$C$883,"*"&amp;RIGHT($A16,3)&amp;"*",EUROSTAT_VBE_IND_2005!$D$7:$D$883,"3285*"))/1000</f>
        <v>0</v>
      </c>
      <c r="AG16" s="17">
        <f>(SUMIFS(EUROSTAT_VBE_IND_2005!AF$7:AF$883,EUROSTAT_VBE_IND_2005!$B$7:$B$883,$D16,EUROSTAT_VBE_IND_2005!$C$7:$C$883,"*"&amp;RIGHT($A16,3)&amp;"*",EUROSTAT_VBE_IND_2005!$D$7:$D$883,"328*"))/1000-(SUMIFS(EUROSTAT_VBE_IND_2005!AF$7:AF$883,EUROSTAT_VBE_IND_2005!$B$7:$B$883,$D16,EUROSTAT_VBE_IND_2005!$C$7:$C$883,"*"&amp;RIGHT($A16,3)&amp;"*",EUROSTAT_VBE_IND_2005!$D$7:$D$883,"3285*"))/1000</f>
        <v>0</v>
      </c>
      <c r="AH16" s="17">
        <f>(SUMIFS(EUROSTAT_VBE_IND_2005!AH$7:AH$883,EUROSTAT_VBE_IND_2005!$B$7:$B$883,$D16,EUROSTAT_VBE_IND_2005!$C$7:$C$883,"*"&amp;RIGHT($A16,3)&amp;"*",EUROSTAT_VBE_IND_2005!$D$7:$D$883,"328*"))/1000-(SUMIFS(EUROSTAT_VBE_IND_2005!AH$7:AH$883,EUROSTAT_VBE_IND_2005!$B$7:$B$883,$D16,EUROSTAT_VBE_IND_2005!$C$7:$C$883,"*"&amp;RIGHT($A16,3)&amp;"*",EUROSTAT_VBE_IND_2005!$D$7:$D$883,"3285*"))/1000</f>
        <v>0</v>
      </c>
      <c r="AI16" s="17">
        <f>(SUMIFS(EUROSTAT_VBE_IND_2005!AI$7:AI$883,EUROSTAT_VBE_IND_2005!$B$7:$B$883,$D16,EUROSTAT_VBE_IND_2005!$C$7:$C$883,"*"&amp;RIGHT($A16,3)&amp;"*",EUROSTAT_VBE_IND_2005!$D$7:$D$883,"328*"))/1000-(SUMIFS(EUROSTAT_VBE_IND_2005!AI$7:AI$883,EUROSTAT_VBE_IND_2005!$B$7:$B$883,$D16,EUROSTAT_VBE_IND_2005!$C$7:$C$883,"*"&amp;RIGHT($A16,3)&amp;"*",EUROSTAT_VBE_IND_2005!$D$7:$D$883,"3285*"))/1000</f>
        <v>0</v>
      </c>
      <c r="AJ16" s="17">
        <f>(SUMIFS(EUROSTAT_VBE_IND_2005!AJ$7:AJ$883,EUROSTAT_VBE_IND_2005!$B$7:$B$883,$D16,EUROSTAT_VBE_IND_2005!$C$7:$C$883,"*"&amp;RIGHT($A16,3)&amp;"*",EUROSTAT_VBE_IND_2005!$D$7:$D$883,"328*"))/1000-(SUMIFS(EUROSTAT_VBE_IND_2005!AJ$7:AJ$883,EUROSTAT_VBE_IND_2005!$B$7:$B$883,$D16,EUROSTAT_VBE_IND_2005!$C$7:$C$883,"*"&amp;RIGHT($A16,3)&amp;"*",EUROSTAT_VBE_IND_2005!$D$7:$D$883,"3285*"))/1000</f>
        <v>0</v>
      </c>
      <c r="AK16" s="17">
        <f>(SUMIFS(EUROSTAT_VBE_IND_2005!AK$7:AK$883,EUROSTAT_VBE_IND_2005!$B$7:$B$883,$D16,EUROSTAT_VBE_IND_2005!$C$7:$C$883,"*"&amp;RIGHT($A16,3)&amp;"*",EUROSTAT_VBE_IND_2005!$D$7:$D$883,"328*"))/1000-(SUMIFS(EUROSTAT_VBE_IND_2005!AK$7:AK$883,EUROSTAT_VBE_IND_2005!$B$7:$B$883,$D16,EUROSTAT_VBE_IND_2005!$C$7:$C$883,"*"&amp;RIGHT($A16,3)&amp;"*",EUROSTAT_VBE_IND_2005!$D$7:$D$883,"3285*"))/1000</f>
        <v>0</v>
      </c>
      <c r="AL16" s="329"/>
      <c r="AM16" s="329"/>
      <c r="AN16" s="329"/>
      <c r="AO16" s="17">
        <f>(SUMIFS(EUROSTAT_VBE_IND_2005!Y$7:Y$883,EUROSTAT_VBE_IND_2005!$B$7:$B$883,$D16,EUROSTAT_VBE_IND_2005!$C$7:$C$883,"*"&amp;RIGHT($A16,3)&amp;"*",EUROSTAT_VBE_IND_2005!$D$7:$D$883,"328*"))/1000-(SUMIFS(EUROSTAT_VBE_IND_2005!Y$7:Y$883,EUROSTAT_VBE_IND_2005!$B$7:$B$883,$D16,EUROSTAT_VBE_IND_2005!$C$7:$C$883,"*"&amp;RIGHT($A16,3)&amp;"*",EUROSTAT_VBE_IND_2005!$D$7:$D$883,"3285*"))/1000</f>
        <v>0</v>
      </c>
      <c r="AP16" s="17">
        <f>(SUMIFS(EUROSTAT_VBE_IND_2005!Z$7:Z$883,EUROSTAT_VBE_IND_2005!$B$7:$B$883,$D16,EUROSTAT_VBE_IND_2005!$C$7:$C$883,"*"&amp;RIGHT($A16,3)&amp;"*",EUROSTAT_VBE_IND_2005!$D$7:$D$883,"328*"))/1000-(SUMIFS(EUROSTAT_VBE_IND_2005!Z$7:Z$883,EUROSTAT_VBE_IND_2005!$B$7:$B$883,$D16,EUROSTAT_VBE_IND_2005!$C$7:$C$883,"*"&amp;RIGHT($A16,3)&amp;"*",EUROSTAT_VBE_IND_2005!$D$7:$D$883,"3285*"))/1000</f>
        <v>0</v>
      </c>
      <c r="AQ16" s="17">
        <f>(SUMIFS(EUROSTAT_VBE_IND_2005!AG$7:AG$883,EUROSTAT_VBE_IND_2005!$B$7:$B$883,$D16,EUROSTAT_VBE_IND_2005!$C$7:$C$883,"*"&amp;RIGHT($A16,3)&amp;"*",EUROSTAT_VBE_IND_2005!$D$7:$D$883,"328*"))/1000-(SUMIFS(EUROSTAT_VBE_IND_2005!AG$7:AG$883,EUROSTAT_VBE_IND_2005!$B$7:$B$883,$D16,EUROSTAT_VBE_IND_2005!$C$7:$C$883,"*"&amp;RIGHT($A16,3)&amp;"*",EUROSTAT_VBE_IND_2005!$D$7:$D$883,"3285*"))/1000</f>
        <v>0</v>
      </c>
    </row>
    <row r="17" s="20" customFormat="1" spans="1:43">
      <c r="A17" t="str">
        <f>LEFT(EUROSTAT_VBE_IND_2005!$C$7,8)</f>
        <v>B_101006</v>
      </c>
      <c r="B17" s="28" t="s">
        <v>274</v>
      </c>
      <c r="C17" t="s">
        <v>293</v>
      </c>
      <c r="D17" t="s">
        <v>55</v>
      </c>
      <c r="E17" t="s">
        <v>239</v>
      </c>
      <c r="F17" t="s">
        <v>259</v>
      </c>
      <c r="G17" s="17">
        <f>(SUMIFS(EUROSTAT_VBE_IND_2005!E$7:E$883,EUROSTAT_VBE_IND_2005!$B$7:$B$883,$D17,EUROSTAT_VBE_IND_2005!$C$7:$C$883,"*"&amp;RIGHT($A17,3)&amp;"*",EUROSTAT_VBE_IND_2005!$D$7:$D$883,"4100*"))/1000+(SUMIFS(EUROSTAT_VBE_IND_2005!E$7:E$883,EUROSTAT_VBE_IND_2005!$B$7:$B$883,$D17,EUROSTAT_VBE_IND_2005!$C$7:$C$883,"*"&amp;RIGHT($A17,3)&amp;"*",EUROSTAT_VBE_IND_2005!$D$7:$D$883,"4230*"))/1000+(SUMIFS(EUROSTAT_VBE_IND_2005!E$7:E$883,EUROSTAT_VBE_IND_2005!$B$7:$B$883,$D17,EUROSTAT_VBE_IND_2005!$C$7:$C$883,"*"&amp;RIGHT($A17,3)&amp;"*",EUROSTAT_VBE_IND_2005!$D$7:$D$883,"4240*"))/1000+(SUMIFS(EUROSTAT_VBE_IND_2005!E$7:E$883,EUROSTAT_VBE_IND_2005!$B$7:$B$883,$D17,EUROSTAT_VBE_IND_2005!$C$7:$C$883,"*"&amp;RIGHT($A17,3)&amp;"*",EUROSTAT_VBE_IND_2005!$D$7:$D$883,"3106*"))/1000</f>
        <v>0</v>
      </c>
      <c r="H17" s="17">
        <f>(SUMIFS(EUROSTAT_VBE_IND_2005!F$7:F$883,EUROSTAT_VBE_IND_2005!$B$7:$B$883,$D17,EUROSTAT_VBE_IND_2005!$C$7:$C$883,"*"&amp;RIGHT($A17,3)&amp;"*",EUROSTAT_VBE_IND_2005!$D$7:$D$883,"4100*"))/1000+(SUMIFS(EUROSTAT_VBE_IND_2005!F$7:F$883,EUROSTAT_VBE_IND_2005!$B$7:$B$883,$D17,EUROSTAT_VBE_IND_2005!$C$7:$C$883,"*"&amp;RIGHT($A17,3)&amp;"*",EUROSTAT_VBE_IND_2005!$D$7:$D$883,"4230*"))/1000+(SUMIFS(EUROSTAT_VBE_IND_2005!F$7:F$883,EUROSTAT_VBE_IND_2005!$B$7:$B$883,$D17,EUROSTAT_VBE_IND_2005!$C$7:$C$883,"*"&amp;RIGHT($A17,3)&amp;"*",EUROSTAT_VBE_IND_2005!$D$7:$D$883,"4240*"))/1000+(SUMIFS(EUROSTAT_VBE_IND_2005!F$7:F$883,EUROSTAT_VBE_IND_2005!$B$7:$B$883,$D17,EUROSTAT_VBE_IND_2005!$C$7:$C$883,"*"&amp;RIGHT($A17,3)&amp;"*",EUROSTAT_VBE_IND_2005!$D$7:$D$883,"3106*"))/1000</f>
        <v>0</v>
      </c>
      <c r="I17" s="17">
        <f>(SUMIFS(EUROSTAT_VBE_IND_2005!G$7:G$883,EUROSTAT_VBE_IND_2005!$B$7:$B$883,$D17,EUROSTAT_VBE_IND_2005!$C$7:$C$883,"*"&amp;RIGHT($A17,3)&amp;"*",EUROSTAT_VBE_IND_2005!$D$7:$D$883,"4100*"))/1000+(SUMIFS(EUROSTAT_VBE_IND_2005!G$7:G$883,EUROSTAT_VBE_IND_2005!$B$7:$B$883,$D17,EUROSTAT_VBE_IND_2005!$C$7:$C$883,"*"&amp;RIGHT($A17,3)&amp;"*",EUROSTAT_VBE_IND_2005!$D$7:$D$883,"4230*"))/1000+(SUMIFS(EUROSTAT_VBE_IND_2005!G$7:G$883,EUROSTAT_VBE_IND_2005!$B$7:$B$883,$D17,EUROSTAT_VBE_IND_2005!$C$7:$C$883,"*"&amp;RIGHT($A17,3)&amp;"*",EUROSTAT_VBE_IND_2005!$D$7:$D$883,"4240*"))/1000+(SUMIFS(EUROSTAT_VBE_IND_2005!G$7:G$883,EUROSTAT_VBE_IND_2005!$B$7:$B$883,$D17,EUROSTAT_VBE_IND_2005!$C$7:$C$883,"*"&amp;RIGHT($A17,3)&amp;"*",EUROSTAT_VBE_IND_2005!$D$7:$D$883,"3106*"))/1000</f>
        <v>0</v>
      </c>
      <c r="J17" s="329"/>
      <c r="K17" s="17">
        <f>(SUMIFS(EUROSTAT_VBE_IND_2005!H$7:H$883,EUROSTAT_VBE_IND_2005!$B$7:$B$883,$D17,EUROSTAT_VBE_IND_2005!$C$7:$C$883,"*"&amp;RIGHT($A17,3)&amp;"*",EUROSTAT_VBE_IND_2005!$D$7:$D$883,"4100*"))/1000+(SUMIFS(EUROSTAT_VBE_IND_2005!H$7:H$883,EUROSTAT_VBE_IND_2005!$B$7:$B$883,$D17,EUROSTAT_VBE_IND_2005!$C$7:$C$883,"*"&amp;RIGHT($A17,3)&amp;"*",EUROSTAT_VBE_IND_2005!$D$7:$D$883,"4230*"))/1000+(SUMIFS(EUROSTAT_VBE_IND_2005!H$7:H$883,EUROSTAT_VBE_IND_2005!$B$7:$B$883,$D17,EUROSTAT_VBE_IND_2005!$C$7:$C$883,"*"&amp;RIGHT($A17,3)&amp;"*",EUROSTAT_VBE_IND_2005!$D$7:$D$883,"4240*"))/1000+(SUMIFS(EUROSTAT_VBE_IND_2005!H$7:H$883,EUROSTAT_VBE_IND_2005!$B$7:$B$883,$D17,EUROSTAT_VBE_IND_2005!$C$7:$C$883,"*"&amp;RIGHT($A17,3)&amp;"*",EUROSTAT_VBE_IND_2005!$D$7:$D$883,"3106*"))/1000</f>
        <v>0</v>
      </c>
      <c r="L17" s="17">
        <f>(SUMIFS(EUROSTAT_VBE_IND_2005!I$7:I$883,EUROSTAT_VBE_IND_2005!$B$7:$B$883,$D17,EUROSTAT_VBE_IND_2005!$C$7:$C$883,"*"&amp;RIGHT($A17,3)&amp;"*",EUROSTAT_VBE_IND_2005!$D$7:$D$883,"4100*"))/1000+(SUMIFS(EUROSTAT_VBE_IND_2005!I$7:I$883,EUROSTAT_VBE_IND_2005!$B$7:$B$883,$D17,EUROSTAT_VBE_IND_2005!$C$7:$C$883,"*"&amp;RIGHT($A17,3)&amp;"*",EUROSTAT_VBE_IND_2005!$D$7:$D$883,"4230*"))/1000+(SUMIFS(EUROSTAT_VBE_IND_2005!I$7:I$883,EUROSTAT_VBE_IND_2005!$B$7:$B$883,$D17,EUROSTAT_VBE_IND_2005!$C$7:$C$883,"*"&amp;RIGHT($A17,3)&amp;"*",EUROSTAT_VBE_IND_2005!$D$7:$D$883,"4240*"))/1000+(SUMIFS(EUROSTAT_VBE_IND_2005!I$7:I$883,EUROSTAT_VBE_IND_2005!$B$7:$B$883,$D17,EUROSTAT_VBE_IND_2005!$C$7:$C$883,"*"&amp;RIGHT($A17,3)&amp;"*",EUROSTAT_VBE_IND_2005!$D$7:$D$883,"3106*"))/1000</f>
        <v>0</v>
      </c>
      <c r="M17" s="17">
        <f>(SUMIFS(EUROSTAT_VBE_IND_2005!J$7:J$883,EUROSTAT_VBE_IND_2005!$B$7:$B$883,$D17,EUROSTAT_VBE_IND_2005!$C$7:$C$883,"*"&amp;RIGHT($A17,3)&amp;"*",EUROSTAT_VBE_IND_2005!$D$7:$D$883,"4100*"))/1000+(SUMIFS(EUROSTAT_VBE_IND_2005!J$7:J$883,EUROSTAT_VBE_IND_2005!$B$7:$B$883,$D17,EUROSTAT_VBE_IND_2005!$C$7:$C$883,"*"&amp;RIGHT($A17,3)&amp;"*",EUROSTAT_VBE_IND_2005!$D$7:$D$883,"4230*"))/1000+(SUMIFS(EUROSTAT_VBE_IND_2005!J$7:J$883,EUROSTAT_VBE_IND_2005!$B$7:$B$883,$D17,EUROSTAT_VBE_IND_2005!$C$7:$C$883,"*"&amp;RIGHT($A17,3)&amp;"*",EUROSTAT_VBE_IND_2005!$D$7:$D$883,"4240*"))/1000+(SUMIFS(EUROSTAT_VBE_IND_2005!J$7:J$883,EUROSTAT_VBE_IND_2005!$B$7:$B$883,$D17,EUROSTAT_VBE_IND_2005!$C$7:$C$883,"*"&amp;RIGHT($A17,3)&amp;"*",EUROSTAT_VBE_IND_2005!$D$7:$D$883,"3106*"))/1000</f>
        <v>0</v>
      </c>
      <c r="N17" s="17">
        <f>(SUMIFS(EUROSTAT_VBE_IND_2005!K$7:K$883,EUROSTAT_VBE_IND_2005!$B$7:$B$883,$D17,EUROSTAT_VBE_IND_2005!$C$7:$C$883,"*"&amp;RIGHT($A17,3)&amp;"*",EUROSTAT_VBE_IND_2005!$D$7:$D$883,"4100*"))/1000+(SUMIFS(EUROSTAT_VBE_IND_2005!K$7:K$883,EUROSTAT_VBE_IND_2005!$B$7:$B$883,$D17,EUROSTAT_VBE_IND_2005!$C$7:$C$883,"*"&amp;RIGHT($A17,3)&amp;"*",EUROSTAT_VBE_IND_2005!$D$7:$D$883,"4230*"))/1000+(SUMIFS(EUROSTAT_VBE_IND_2005!K$7:K$883,EUROSTAT_VBE_IND_2005!$B$7:$B$883,$D17,EUROSTAT_VBE_IND_2005!$C$7:$C$883,"*"&amp;RIGHT($A17,3)&amp;"*",EUROSTAT_VBE_IND_2005!$D$7:$D$883,"4240*"))/1000+(SUMIFS(EUROSTAT_VBE_IND_2005!K$7:K$883,EUROSTAT_VBE_IND_2005!$B$7:$B$883,$D17,EUROSTAT_VBE_IND_2005!$C$7:$C$883,"*"&amp;RIGHT($A17,3)&amp;"*",EUROSTAT_VBE_IND_2005!$D$7:$D$883,"3106*"))/1000</f>
        <v>0</v>
      </c>
      <c r="O17" s="17">
        <f>(SUMIFS(EUROSTAT_VBE_IND_2005!L$7:L$883,EUROSTAT_VBE_IND_2005!$B$7:$B$883,$D17,EUROSTAT_VBE_IND_2005!$C$7:$C$883,"*"&amp;RIGHT($A17,3)&amp;"*",EUROSTAT_VBE_IND_2005!$D$7:$D$883,"4100*"))/1000+(SUMIFS(EUROSTAT_VBE_IND_2005!L$7:L$883,EUROSTAT_VBE_IND_2005!$B$7:$B$883,$D17,EUROSTAT_VBE_IND_2005!$C$7:$C$883,"*"&amp;RIGHT($A17,3)&amp;"*",EUROSTAT_VBE_IND_2005!$D$7:$D$883,"4230*"))/1000+(SUMIFS(EUROSTAT_VBE_IND_2005!L$7:L$883,EUROSTAT_VBE_IND_2005!$B$7:$B$883,$D17,EUROSTAT_VBE_IND_2005!$C$7:$C$883,"*"&amp;RIGHT($A17,3)&amp;"*",EUROSTAT_VBE_IND_2005!$D$7:$D$883,"4240*"))/1000+(SUMIFS(EUROSTAT_VBE_IND_2005!L$7:L$883,EUROSTAT_VBE_IND_2005!$B$7:$B$883,$D17,EUROSTAT_VBE_IND_2005!$C$7:$C$883,"*"&amp;RIGHT($A17,3)&amp;"*",EUROSTAT_VBE_IND_2005!$D$7:$D$883,"3106*"))/1000</f>
        <v>0</v>
      </c>
      <c r="P17" s="17">
        <f>(SUMIFS(EUROSTAT_VBE_IND_2005!M$7:M$883,EUROSTAT_VBE_IND_2005!$B$7:$B$883,$D17,EUROSTAT_VBE_IND_2005!$C$7:$C$883,"*"&amp;RIGHT($A17,3)&amp;"*",EUROSTAT_VBE_IND_2005!$D$7:$D$883,"4100*"))/1000+(SUMIFS(EUROSTAT_VBE_IND_2005!M$7:M$883,EUROSTAT_VBE_IND_2005!$B$7:$B$883,$D17,EUROSTAT_VBE_IND_2005!$C$7:$C$883,"*"&amp;RIGHT($A17,3)&amp;"*",EUROSTAT_VBE_IND_2005!$D$7:$D$883,"4230*"))/1000+(SUMIFS(EUROSTAT_VBE_IND_2005!M$7:M$883,EUROSTAT_VBE_IND_2005!$B$7:$B$883,$D17,EUROSTAT_VBE_IND_2005!$C$7:$C$883,"*"&amp;RIGHT($A17,3)&amp;"*",EUROSTAT_VBE_IND_2005!$D$7:$D$883,"4240*"))/1000+(SUMIFS(EUROSTAT_VBE_IND_2005!M$7:M$883,EUROSTAT_VBE_IND_2005!$B$7:$B$883,$D17,EUROSTAT_VBE_IND_2005!$C$7:$C$883,"*"&amp;RIGHT($A17,3)&amp;"*",EUROSTAT_VBE_IND_2005!$D$7:$D$883,"3106*"))/1000</f>
        <v>0</v>
      </c>
      <c r="Q17" s="17">
        <f>(SUMIFS(EUROSTAT_VBE_IND_2005!N$7:N$883,EUROSTAT_VBE_IND_2005!$B$7:$B$883,$D17,EUROSTAT_VBE_IND_2005!$C$7:$C$883,"*"&amp;RIGHT($A17,3)&amp;"*",EUROSTAT_VBE_IND_2005!$D$7:$D$883,"4100*"))/1000+(SUMIFS(EUROSTAT_VBE_IND_2005!N$7:N$883,EUROSTAT_VBE_IND_2005!$B$7:$B$883,$D17,EUROSTAT_VBE_IND_2005!$C$7:$C$883,"*"&amp;RIGHT($A17,3)&amp;"*",EUROSTAT_VBE_IND_2005!$D$7:$D$883,"4230*"))/1000+(SUMIFS(EUROSTAT_VBE_IND_2005!N$7:N$883,EUROSTAT_VBE_IND_2005!$B$7:$B$883,$D17,EUROSTAT_VBE_IND_2005!$C$7:$C$883,"*"&amp;RIGHT($A17,3)&amp;"*",EUROSTAT_VBE_IND_2005!$D$7:$D$883,"4240*"))/1000+(SUMIFS(EUROSTAT_VBE_IND_2005!N$7:N$883,EUROSTAT_VBE_IND_2005!$B$7:$B$883,$D17,EUROSTAT_VBE_IND_2005!$C$7:$C$883,"*"&amp;RIGHT($A17,3)&amp;"*",EUROSTAT_VBE_IND_2005!$D$7:$D$883,"3106*"))/1000</f>
        <v>0</v>
      </c>
      <c r="R17" s="17">
        <f>(SUMIFS(EUROSTAT_VBE_IND_2005!O$7:O$883,EUROSTAT_VBE_IND_2005!$B$7:$B$883,$D17,EUROSTAT_VBE_IND_2005!$C$7:$C$883,"*"&amp;RIGHT($A17,3)&amp;"*",EUROSTAT_VBE_IND_2005!$D$7:$D$883,"4100*"))/1000+(SUMIFS(EUROSTAT_VBE_IND_2005!O$7:O$883,EUROSTAT_VBE_IND_2005!$B$7:$B$883,$D17,EUROSTAT_VBE_IND_2005!$C$7:$C$883,"*"&amp;RIGHT($A17,3)&amp;"*",EUROSTAT_VBE_IND_2005!$D$7:$D$883,"4230*"))/1000+(SUMIFS(EUROSTAT_VBE_IND_2005!O$7:O$883,EUROSTAT_VBE_IND_2005!$B$7:$B$883,$D17,EUROSTAT_VBE_IND_2005!$C$7:$C$883,"*"&amp;RIGHT($A17,3)&amp;"*",EUROSTAT_VBE_IND_2005!$D$7:$D$883,"4240*"))/1000+(SUMIFS(EUROSTAT_VBE_IND_2005!O$7:O$883,EUROSTAT_VBE_IND_2005!$B$7:$B$883,$D17,EUROSTAT_VBE_IND_2005!$C$7:$C$883,"*"&amp;RIGHT($A17,3)&amp;"*",EUROSTAT_VBE_IND_2005!$D$7:$D$883,"3106*"))/1000</f>
        <v>0</v>
      </c>
      <c r="S17" s="17">
        <f>(SUMIFS(EUROSTAT_VBE_IND_2005!P$7:P$883,EUROSTAT_VBE_IND_2005!$B$7:$B$883,$D17,EUROSTAT_VBE_IND_2005!$C$7:$C$883,"*"&amp;RIGHT($A17,3)&amp;"*",EUROSTAT_VBE_IND_2005!$D$7:$D$883,"4100*"))/1000+(SUMIFS(EUROSTAT_VBE_IND_2005!P$7:P$883,EUROSTAT_VBE_IND_2005!$B$7:$B$883,$D17,EUROSTAT_VBE_IND_2005!$C$7:$C$883,"*"&amp;RIGHT($A17,3)&amp;"*",EUROSTAT_VBE_IND_2005!$D$7:$D$883,"4230*"))/1000+(SUMIFS(EUROSTAT_VBE_IND_2005!P$7:P$883,EUROSTAT_VBE_IND_2005!$B$7:$B$883,$D17,EUROSTAT_VBE_IND_2005!$C$7:$C$883,"*"&amp;RIGHT($A17,3)&amp;"*",EUROSTAT_VBE_IND_2005!$D$7:$D$883,"4240*"))/1000+(SUMIFS(EUROSTAT_VBE_IND_2005!P$7:P$883,EUROSTAT_VBE_IND_2005!$B$7:$B$883,$D17,EUROSTAT_VBE_IND_2005!$C$7:$C$883,"*"&amp;RIGHT($A17,3)&amp;"*",EUROSTAT_VBE_IND_2005!$D$7:$D$883,"3106*"))/1000</f>
        <v>0</v>
      </c>
      <c r="T17" s="17">
        <f>(SUMIFS(EUROSTAT_VBE_IND_2005!Q$7:Q$883,EUROSTAT_VBE_IND_2005!$B$7:$B$883,$D17,EUROSTAT_VBE_IND_2005!$C$7:$C$883,"*"&amp;RIGHT($A17,3)&amp;"*",EUROSTAT_VBE_IND_2005!$D$7:$D$883,"4100*"))/1000+(SUMIFS(EUROSTAT_VBE_IND_2005!Q$7:Q$883,EUROSTAT_VBE_IND_2005!$B$7:$B$883,$D17,EUROSTAT_VBE_IND_2005!$C$7:$C$883,"*"&amp;RIGHT($A17,3)&amp;"*",EUROSTAT_VBE_IND_2005!$D$7:$D$883,"4230*"))/1000+(SUMIFS(EUROSTAT_VBE_IND_2005!Q$7:Q$883,EUROSTAT_VBE_IND_2005!$B$7:$B$883,$D17,EUROSTAT_VBE_IND_2005!$C$7:$C$883,"*"&amp;RIGHT($A17,3)&amp;"*",EUROSTAT_VBE_IND_2005!$D$7:$D$883,"4240*"))/1000+(SUMIFS(EUROSTAT_VBE_IND_2005!Q$7:Q$883,EUROSTAT_VBE_IND_2005!$B$7:$B$883,$D17,EUROSTAT_VBE_IND_2005!$C$7:$C$883,"*"&amp;RIGHT($A17,3)&amp;"*",EUROSTAT_VBE_IND_2005!$D$7:$D$883,"3106*"))/1000</f>
        <v>0</v>
      </c>
      <c r="U17" s="17">
        <f>(SUMIFS(EUROSTAT_VBE_IND_2005!R$7:R$883,EUROSTAT_VBE_IND_2005!$B$7:$B$883,$D17,EUROSTAT_VBE_IND_2005!$C$7:$C$883,"*"&amp;RIGHT($A17,3)&amp;"*",EUROSTAT_VBE_IND_2005!$D$7:$D$883,"4100*"))/1000+(SUMIFS(EUROSTAT_VBE_IND_2005!R$7:R$883,EUROSTAT_VBE_IND_2005!$B$7:$B$883,$D17,EUROSTAT_VBE_IND_2005!$C$7:$C$883,"*"&amp;RIGHT($A17,3)&amp;"*",EUROSTAT_VBE_IND_2005!$D$7:$D$883,"4230*"))/1000+(SUMIFS(EUROSTAT_VBE_IND_2005!R$7:R$883,EUROSTAT_VBE_IND_2005!$B$7:$B$883,$D17,EUROSTAT_VBE_IND_2005!$C$7:$C$883,"*"&amp;RIGHT($A17,3)&amp;"*",EUROSTAT_VBE_IND_2005!$D$7:$D$883,"4240*"))/1000+(SUMIFS(EUROSTAT_VBE_IND_2005!R$7:R$883,EUROSTAT_VBE_IND_2005!$B$7:$B$883,$D17,EUROSTAT_VBE_IND_2005!$C$7:$C$883,"*"&amp;RIGHT($A17,3)&amp;"*",EUROSTAT_VBE_IND_2005!$D$7:$D$883,"3106*"))/1000</f>
        <v>0</v>
      </c>
      <c r="V17" s="17">
        <f>(SUMIFS(EUROSTAT_VBE_IND_2005!S$7:S$883,EUROSTAT_VBE_IND_2005!$B$7:$B$883,$D17,EUROSTAT_VBE_IND_2005!$C$7:$C$883,"*"&amp;RIGHT($A17,3)&amp;"*",EUROSTAT_VBE_IND_2005!$D$7:$D$883,"4100*"))/1000+(SUMIFS(EUROSTAT_VBE_IND_2005!S$7:S$883,EUROSTAT_VBE_IND_2005!$B$7:$B$883,$D17,EUROSTAT_VBE_IND_2005!$C$7:$C$883,"*"&amp;RIGHT($A17,3)&amp;"*",EUROSTAT_VBE_IND_2005!$D$7:$D$883,"4230*"))/1000+(SUMIFS(EUROSTAT_VBE_IND_2005!S$7:S$883,EUROSTAT_VBE_IND_2005!$B$7:$B$883,$D17,EUROSTAT_VBE_IND_2005!$C$7:$C$883,"*"&amp;RIGHT($A17,3)&amp;"*",EUROSTAT_VBE_IND_2005!$D$7:$D$883,"4240*"))/1000+(SUMIFS(EUROSTAT_VBE_IND_2005!S$7:S$883,EUROSTAT_VBE_IND_2005!$B$7:$B$883,$D17,EUROSTAT_VBE_IND_2005!$C$7:$C$883,"*"&amp;RIGHT($A17,3)&amp;"*",EUROSTAT_VBE_IND_2005!$D$7:$D$883,"3106*"))/1000</f>
        <v>0</v>
      </c>
      <c r="W17" s="17">
        <f>(SUMIFS(EUROSTAT_VBE_IND_2005!T$7:T$883,EUROSTAT_VBE_IND_2005!$B$7:$B$883,$D17,EUROSTAT_VBE_IND_2005!$C$7:$C$883,"*"&amp;RIGHT($A17,3)&amp;"*",EUROSTAT_VBE_IND_2005!$D$7:$D$883,"4100*"))/1000+(SUMIFS(EUROSTAT_VBE_IND_2005!T$7:T$883,EUROSTAT_VBE_IND_2005!$B$7:$B$883,$D17,EUROSTAT_VBE_IND_2005!$C$7:$C$883,"*"&amp;RIGHT($A17,3)&amp;"*",EUROSTAT_VBE_IND_2005!$D$7:$D$883,"4230*"))/1000+(SUMIFS(EUROSTAT_VBE_IND_2005!T$7:T$883,EUROSTAT_VBE_IND_2005!$B$7:$B$883,$D17,EUROSTAT_VBE_IND_2005!$C$7:$C$883,"*"&amp;RIGHT($A17,3)&amp;"*",EUROSTAT_VBE_IND_2005!$D$7:$D$883,"4240*"))/1000+(SUMIFS(EUROSTAT_VBE_IND_2005!T$7:T$883,EUROSTAT_VBE_IND_2005!$B$7:$B$883,$D17,EUROSTAT_VBE_IND_2005!$C$7:$C$883,"*"&amp;RIGHT($A17,3)&amp;"*",EUROSTAT_VBE_IND_2005!$D$7:$D$883,"3106*"))/1000</f>
        <v>0</v>
      </c>
      <c r="X17" s="17">
        <f>(SUMIFS(EUROSTAT_VBE_IND_2005!U$7:U$883,EUROSTAT_VBE_IND_2005!$B$7:$B$883,$D17,EUROSTAT_VBE_IND_2005!$C$7:$C$883,"*"&amp;RIGHT($A17,3)&amp;"*",EUROSTAT_VBE_IND_2005!$D$7:$D$883,"4100*"))/1000+(SUMIFS(EUROSTAT_VBE_IND_2005!U$7:U$883,EUROSTAT_VBE_IND_2005!$B$7:$B$883,$D17,EUROSTAT_VBE_IND_2005!$C$7:$C$883,"*"&amp;RIGHT($A17,3)&amp;"*",EUROSTAT_VBE_IND_2005!$D$7:$D$883,"4230*"))/1000+(SUMIFS(EUROSTAT_VBE_IND_2005!U$7:U$883,EUROSTAT_VBE_IND_2005!$B$7:$B$883,$D17,EUROSTAT_VBE_IND_2005!$C$7:$C$883,"*"&amp;RIGHT($A17,3)&amp;"*",EUROSTAT_VBE_IND_2005!$D$7:$D$883,"4240*"))/1000+(SUMIFS(EUROSTAT_VBE_IND_2005!U$7:U$883,EUROSTAT_VBE_IND_2005!$B$7:$B$883,$D17,EUROSTAT_VBE_IND_2005!$C$7:$C$883,"*"&amp;RIGHT($A17,3)&amp;"*",EUROSTAT_VBE_IND_2005!$D$7:$D$883,"3106*"))/1000</f>
        <v>0</v>
      </c>
      <c r="Y17" s="17">
        <f>(SUMIFS(EUROSTAT_VBE_IND_2005!V$7:V$883,EUROSTAT_VBE_IND_2005!$B$7:$B$883,$D17,EUROSTAT_VBE_IND_2005!$C$7:$C$883,"*"&amp;RIGHT($A17,3)&amp;"*",EUROSTAT_VBE_IND_2005!$D$7:$D$883,"4100*"))/1000+(SUMIFS(EUROSTAT_VBE_IND_2005!V$7:V$883,EUROSTAT_VBE_IND_2005!$B$7:$B$883,$D17,EUROSTAT_VBE_IND_2005!$C$7:$C$883,"*"&amp;RIGHT($A17,3)&amp;"*",EUROSTAT_VBE_IND_2005!$D$7:$D$883,"4230*"))/1000+(SUMIFS(EUROSTAT_VBE_IND_2005!V$7:V$883,EUROSTAT_VBE_IND_2005!$B$7:$B$883,$D17,EUROSTAT_VBE_IND_2005!$C$7:$C$883,"*"&amp;RIGHT($A17,3)&amp;"*",EUROSTAT_VBE_IND_2005!$D$7:$D$883,"4240*"))/1000+(SUMIFS(EUROSTAT_VBE_IND_2005!V$7:V$883,EUROSTAT_VBE_IND_2005!$B$7:$B$883,$D17,EUROSTAT_VBE_IND_2005!$C$7:$C$883,"*"&amp;RIGHT($A17,3)&amp;"*",EUROSTAT_VBE_IND_2005!$D$7:$D$883,"3106*"))/1000</f>
        <v>0</v>
      </c>
      <c r="Z17" s="17">
        <f>(SUMIFS(EUROSTAT_VBE_IND_2005!W$7:W$883,EUROSTAT_VBE_IND_2005!$B$7:$B$883,$D17,EUROSTAT_VBE_IND_2005!$C$7:$C$883,"*"&amp;RIGHT($A17,3)&amp;"*",EUROSTAT_VBE_IND_2005!$D$7:$D$883,"4100*"))/1000+(SUMIFS(EUROSTAT_VBE_IND_2005!W$7:W$883,EUROSTAT_VBE_IND_2005!$B$7:$B$883,$D17,EUROSTAT_VBE_IND_2005!$C$7:$C$883,"*"&amp;RIGHT($A17,3)&amp;"*",EUROSTAT_VBE_IND_2005!$D$7:$D$883,"4230*"))/1000+(SUMIFS(EUROSTAT_VBE_IND_2005!W$7:W$883,EUROSTAT_VBE_IND_2005!$B$7:$B$883,$D17,EUROSTAT_VBE_IND_2005!$C$7:$C$883,"*"&amp;RIGHT($A17,3)&amp;"*",EUROSTAT_VBE_IND_2005!$D$7:$D$883,"4240*"))/1000+(SUMIFS(EUROSTAT_VBE_IND_2005!W$7:W$883,EUROSTAT_VBE_IND_2005!$B$7:$B$883,$D17,EUROSTAT_VBE_IND_2005!$C$7:$C$883,"*"&amp;RIGHT($A17,3)&amp;"*",EUROSTAT_VBE_IND_2005!$D$7:$D$883,"3106*"))/1000</f>
        <v>0</v>
      </c>
      <c r="AA17" s="17">
        <f>(SUMIFS(EUROSTAT_VBE_IND_2005!X$7:X$883,EUROSTAT_VBE_IND_2005!$B$7:$B$883,$D17,EUROSTAT_VBE_IND_2005!$C$7:$C$883,"*"&amp;RIGHT($A17,3)&amp;"*",EUROSTAT_VBE_IND_2005!$D$7:$D$883,"4100*"))/1000+(SUMIFS(EUROSTAT_VBE_IND_2005!X$7:X$883,EUROSTAT_VBE_IND_2005!$B$7:$B$883,$D17,EUROSTAT_VBE_IND_2005!$C$7:$C$883,"*"&amp;RIGHT($A17,3)&amp;"*",EUROSTAT_VBE_IND_2005!$D$7:$D$883,"4230*"))/1000+(SUMIFS(EUROSTAT_VBE_IND_2005!X$7:X$883,EUROSTAT_VBE_IND_2005!$B$7:$B$883,$D17,EUROSTAT_VBE_IND_2005!$C$7:$C$883,"*"&amp;RIGHT($A17,3)&amp;"*",EUROSTAT_VBE_IND_2005!$D$7:$D$883,"4240*"))/1000+(SUMIFS(EUROSTAT_VBE_IND_2005!X$7:X$883,EUROSTAT_VBE_IND_2005!$B$7:$B$883,$D17,EUROSTAT_VBE_IND_2005!$C$7:$C$883,"*"&amp;RIGHT($A17,3)&amp;"*",EUROSTAT_VBE_IND_2005!$D$7:$D$883,"3106*"))/1000</f>
        <v>0</v>
      </c>
      <c r="AB17" s="17">
        <f>(SUMIFS(EUROSTAT_VBE_IND_2005!AA$7:AA$883,EUROSTAT_VBE_IND_2005!$B$7:$B$883,$D17,EUROSTAT_VBE_IND_2005!$C$7:$C$883,"*"&amp;RIGHT($A17,3)&amp;"*",EUROSTAT_VBE_IND_2005!$D$7:$D$883,"4100*"))/1000+(SUMIFS(EUROSTAT_VBE_IND_2005!AA$7:AA$883,EUROSTAT_VBE_IND_2005!$B$7:$B$883,$D17,EUROSTAT_VBE_IND_2005!$C$7:$C$883,"*"&amp;RIGHT($A17,3)&amp;"*",EUROSTAT_VBE_IND_2005!$D$7:$D$883,"4230*"))/1000+(SUMIFS(EUROSTAT_VBE_IND_2005!AA$7:AA$883,EUROSTAT_VBE_IND_2005!$B$7:$B$883,$D17,EUROSTAT_VBE_IND_2005!$C$7:$C$883,"*"&amp;RIGHT($A17,3)&amp;"*",EUROSTAT_VBE_IND_2005!$D$7:$D$883,"4240*"))/1000+(SUMIFS(EUROSTAT_VBE_IND_2005!AA$7:AA$883,EUROSTAT_VBE_IND_2005!$B$7:$B$883,$D17,EUROSTAT_VBE_IND_2005!$C$7:$C$883,"*"&amp;RIGHT($A17,3)&amp;"*",EUROSTAT_VBE_IND_2005!$D$7:$D$883,"3106*"))/1000</f>
        <v>0</v>
      </c>
      <c r="AC17" s="17">
        <f>(SUMIFS(EUROSTAT_VBE_IND_2005!AB$7:AB$883,EUROSTAT_VBE_IND_2005!$B$7:$B$883,$D17,EUROSTAT_VBE_IND_2005!$C$7:$C$883,"*"&amp;RIGHT($A17,3)&amp;"*",EUROSTAT_VBE_IND_2005!$D$7:$D$883,"4100*"))/1000+(SUMIFS(EUROSTAT_VBE_IND_2005!AB$7:AB$883,EUROSTAT_VBE_IND_2005!$B$7:$B$883,$D17,EUROSTAT_VBE_IND_2005!$C$7:$C$883,"*"&amp;RIGHT($A17,3)&amp;"*",EUROSTAT_VBE_IND_2005!$D$7:$D$883,"4230*"))/1000+(SUMIFS(EUROSTAT_VBE_IND_2005!AB$7:AB$883,EUROSTAT_VBE_IND_2005!$B$7:$B$883,$D17,EUROSTAT_VBE_IND_2005!$C$7:$C$883,"*"&amp;RIGHT($A17,3)&amp;"*",EUROSTAT_VBE_IND_2005!$D$7:$D$883,"4240*"))/1000+(SUMIFS(EUROSTAT_VBE_IND_2005!AB$7:AB$883,EUROSTAT_VBE_IND_2005!$B$7:$B$883,$D17,EUROSTAT_VBE_IND_2005!$C$7:$C$883,"*"&amp;RIGHT($A17,3)&amp;"*",EUROSTAT_VBE_IND_2005!$D$7:$D$883,"3106*"))/1000</f>
        <v>0</v>
      </c>
      <c r="AD17" s="17">
        <f>(SUMIFS(EUROSTAT_VBE_IND_2005!AC$7:AC$883,EUROSTAT_VBE_IND_2005!$B$7:$B$883,$D17,EUROSTAT_VBE_IND_2005!$C$7:$C$883,"*"&amp;RIGHT($A17,3)&amp;"*",EUROSTAT_VBE_IND_2005!$D$7:$D$883,"4100*"))/1000+(SUMIFS(EUROSTAT_VBE_IND_2005!AC$7:AC$883,EUROSTAT_VBE_IND_2005!$B$7:$B$883,$D17,EUROSTAT_VBE_IND_2005!$C$7:$C$883,"*"&amp;RIGHT($A17,3)&amp;"*",EUROSTAT_VBE_IND_2005!$D$7:$D$883,"4230*"))/1000+(SUMIFS(EUROSTAT_VBE_IND_2005!AC$7:AC$883,EUROSTAT_VBE_IND_2005!$B$7:$B$883,$D17,EUROSTAT_VBE_IND_2005!$C$7:$C$883,"*"&amp;RIGHT($A17,3)&amp;"*",EUROSTAT_VBE_IND_2005!$D$7:$D$883,"4240*"))/1000+(SUMIFS(EUROSTAT_VBE_IND_2005!AC$7:AC$883,EUROSTAT_VBE_IND_2005!$B$7:$B$883,$D17,EUROSTAT_VBE_IND_2005!$C$7:$C$883,"*"&amp;RIGHT($A17,3)&amp;"*",EUROSTAT_VBE_IND_2005!$D$7:$D$883,"3106*"))/1000</f>
        <v>0</v>
      </c>
      <c r="AE17" s="17">
        <f>(SUMIFS(EUROSTAT_VBE_IND_2005!AD$7:AD$883,EUROSTAT_VBE_IND_2005!$B$7:$B$883,$D17,EUROSTAT_VBE_IND_2005!$C$7:$C$883,"*"&amp;RIGHT($A17,3)&amp;"*",EUROSTAT_VBE_IND_2005!$D$7:$D$883,"4100*"))/1000+(SUMIFS(EUROSTAT_VBE_IND_2005!AD$7:AD$883,EUROSTAT_VBE_IND_2005!$B$7:$B$883,$D17,EUROSTAT_VBE_IND_2005!$C$7:$C$883,"*"&amp;RIGHT($A17,3)&amp;"*",EUROSTAT_VBE_IND_2005!$D$7:$D$883,"4230*"))/1000+(SUMIFS(EUROSTAT_VBE_IND_2005!AD$7:AD$883,EUROSTAT_VBE_IND_2005!$B$7:$B$883,$D17,EUROSTAT_VBE_IND_2005!$C$7:$C$883,"*"&amp;RIGHT($A17,3)&amp;"*",EUROSTAT_VBE_IND_2005!$D$7:$D$883,"4240*"))/1000+(SUMIFS(EUROSTAT_VBE_IND_2005!AD$7:AD$883,EUROSTAT_VBE_IND_2005!$B$7:$B$883,$D17,EUROSTAT_VBE_IND_2005!$C$7:$C$883,"*"&amp;RIGHT($A17,3)&amp;"*",EUROSTAT_VBE_IND_2005!$D$7:$D$883,"3106*"))/1000</f>
        <v>0</v>
      </c>
      <c r="AF17" s="17">
        <f>(SUMIFS(EUROSTAT_VBE_IND_2005!AE$7:AE$883,EUROSTAT_VBE_IND_2005!$B$7:$B$883,$D17,EUROSTAT_VBE_IND_2005!$C$7:$C$883,"*"&amp;RIGHT($A17,3)&amp;"*",EUROSTAT_VBE_IND_2005!$D$7:$D$883,"4100*"))/1000+(SUMIFS(EUROSTAT_VBE_IND_2005!AE$7:AE$883,EUROSTAT_VBE_IND_2005!$B$7:$B$883,$D17,EUROSTAT_VBE_IND_2005!$C$7:$C$883,"*"&amp;RIGHT($A17,3)&amp;"*",EUROSTAT_VBE_IND_2005!$D$7:$D$883,"4230*"))/1000+(SUMIFS(EUROSTAT_VBE_IND_2005!AE$7:AE$883,EUROSTAT_VBE_IND_2005!$B$7:$B$883,$D17,EUROSTAT_VBE_IND_2005!$C$7:$C$883,"*"&amp;RIGHT($A17,3)&amp;"*",EUROSTAT_VBE_IND_2005!$D$7:$D$883,"4240*"))/1000+(SUMIFS(EUROSTAT_VBE_IND_2005!AE$7:AE$883,EUROSTAT_VBE_IND_2005!$B$7:$B$883,$D17,EUROSTAT_VBE_IND_2005!$C$7:$C$883,"*"&amp;RIGHT($A17,3)&amp;"*",EUROSTAT_VBE_IND_2005!$D$7:$D$883,"3106*"))/1000</f>
        <v>0</v>
      </c>
      <c r="AG17" s="17">
        <f>(SUMIFS(EUROSTAT_VBE_IND_2005!AF$7:AF$883,EUROSTAT_VBE_IND_2005!$B$7:$B$883,$D17,EUROSTAT_VBE_IND_2005!$C$7:$C$883,"*"&amp;RIGHT($A17,3)&amp;"*",EUROSTAT_VBE_IND_2005!$D$7:$D$883,"4100*"))/1000+(SUMIFS(EUROSTAT_VBE_IND_2005!AF$7:AF$883,EUROSTAT_VBE_IND_2005!$B$7:$B$883,$D17,EUROSTAT_VBE_IND_2005!$C$7:$C$883,"*"&amp;RIGHT($A17,3)&amp;"*",EUROSTAT_VBE_IND_2005!$D$7:$D$883,"4230*"))/1000+(SUMIFS(EUROSTAT_VBE_IND_2005!AF$7:AF$883,EUROSTAT_VBE_IND_2005!$B$7:$B$883,$D17,EUROSTAT_VBE_IND_2005!$C$7:$C$883,"*"&amp;RIGHT($A17,3)&amp;"*",EUROSTAT_VBE_IND_2005!$D$7:$D$883,"4240*"))/1000+(SUMIFS(EUROSTAT_VBE_IND_2005!AF$7:AF$883,EUROSTAT_VBE_IND_2005!$B$7:$B$883,$D17,EUROSTAT_VBE_IND_2005!$C$7:$C$883,"*"&amp;RIGHT($A17,3)&amp;"*",EUROSTAT_VBE_IND_2005!$D$7:$D$883,"3106*"))/1000</f>
        <v>0</v>
      </c>
      <c r="AH17" s="17">
        <f>(SUMIFS(EUROSTAT_VBE_IND_2005!AH$7:AH$883,EUROSTAT_VBE_IND_2005!$B$7:$B$883,$D17,EUROSTAT_VBE_IND_2005!$C$7:$C$883,"*"&amp;RIGHT($A17,3)&amp;"*",EUROSTAT_VBE_IND_2005!$D$7:$D$883,"4100*"))/1000+(SUMIFS(EUROSTAT_VBE_IND_2005!AH$7:AH$883,EUROSTAT_VBE_IND_2005!$B$7:$B$883,$D17,EUROSTAT_VBE_IND_2005!$C$7:$C$883,"*"&amp;RIGHT($A17,3)&amp;"*",EUROSTAT_VBE_IND_2005!$D$7:$D$883,"4230*"))/1000+(SUMIFS(EUROSTAT_VBE_IND_2005!AH$7:AH$883,EUROSTAT_VBE_IND_2005!$B$7:$B$883,$D17,EUROSTAT_VBE_IND_2005!$C$7:$C$883,"*"&amp;RIGHT($A17,3)&amp;"*",EUROSTAT_VBE_IND_2005!$D$7:$D$883,"4240*"))/1000+(SUMIFS(EUROSTAT_VBE_IND_2005!AH$7:AH$883,EUROSTAT_VBE_IND_2005!$B$7:$B$883,$D17,EUROSTAT_VBE_IND_2005!$C$7:$C$883,"*"&amp;RIGHT($A17,3)&amp;"*",EUROSTAT_VBE_IND_2005!$D$7:$D$883,"3106*"))/1000</f>
        <v>0</v>
      </c>
      <c r="AI17" s="17">
        <f>(SUMIFS(EUROSTAT_VBE_IND_2005!AI$7:AI$883,EUROSTAT_VBE_IND_2005!$B$7:$B$883,$D17,EUROSTAT_VBE_IND_2005!$C$7:$C$883,"*"&amp;RIGHT($A17,3)&amp;"*",EUROSTAT_VBE_IND_2005!$D$7:$D$883,"4100*"))/1000+(SUMIFS(EUROSTAT_VBE_IND_2005!AI$7:AI$883,EUROSTAT_VBE_IND_2005!$B$7:$B$883,$D17,EUROSTAT_VBE_IND_2005!$C$7:$C$883,"*"&amp;RIGHT($A17,3)&amp;"*",EUROSTAT_VBE_IND_2005!$D$7:$D$883,"4230*"))/1000+(SUMIFS(EUROSTAT_VBE_IND_2005!AI$7:AI$883,EUROSTAT_VBE_IND_2005!$B$7:$B$883,$D17,EUROSTAT_VBE_IND_2005!$C$7:$C$883,"*"&amp;RIGHT($A17,3)&amp;"*",EUROSTAT_VBE_IND_2005!$D$7:$D$883,"4240*"))/1000+(SUMIFS(EUROSTAT_VBE_IND_2005!AI$7:AI$883,EUROSTAT_VBE_IND_2005!$B$7:$B$883,$D17,EUROSTAT_VBE_IND_2005!$C$7:$C$883,"*"&amp;RIGHT($A17,3)&amp;"*",EUROSTAT_VBE_IND_2005!$D$7:$D$883,"3106*"))/1000</f>
        <v>0</v>
      </c>
      <c r="AJ17" s="17">
        <f>(SUMIFS(EUROSTAT_VBE_IND_2005!AJ$7:AJ$883,EUROSTAT_VBE_IND_2005!$B$7:$B$883,$D17,EUROSTAT_VBE_IND_2005!$C$7:$C$883,"*"&amp;RIGHT($A17,3)&amp;"*",EUROSTAT_VBE_IND_2005!$D$7:$D$883,"4100*"))/1000+(SUMIFS(EUROSTAT_VBE_IND_2005!AJ$7:AJ$883,EUROSTAT_VBE_IND_2005!$B$7:$B$883,$D17,EUROSTAT_VBE_IND_2005!$C$7:$C$883,"*"&amp;RIGHT($A17,3)&amp;"*",EUROSTAT_VBE_IND_2005!$D$7:$D$883,"4230*"))/1000+(SUMIFS(EUROSTAT_VBE_IND_2005!AJ$7:AJ$883,EUROSTAT_VBE_IND_2005!$B$7:$B$883,$D17,EUROSTAT_VBE_IND_2005!$C$7:$C$883,"*"&amp;RIGHT($A17,3)&amp;"*",EUROSTAT_VBE_IND_2005!$D$7:$D$883,"4240*"))/1000+(SUMIFS(EUROSTAT_VBE_IND_2005!AJ$7:AJ$883,EUROSTAT_VBE_IND_2005!$B$7:$B$883,$D17,EUROSTAT_VBE_IND_2005!$C$7:$C$883,"*"&amp;RIGHT($A17,3)&amp;"*",EUROSTAT_VBE_IND_2005!$D$7:$D$883,"3106*"))/1000</f>
        <v>0</v>
      </c>
      <c r="AK17" s="17">
        <f>(SUMIFS(EUROSTAT_VBE_IND_2005!AK$7:AK$883,EUROSTAT_VBE_IND_2005!$B$7:$B$883,$D17,EUROSTAT_VBE_IND_2005!$C$7:$C$883,"*"&amp;RIGHT($A17,3)&amp;"*",EUROSTAT_VBE_IND_2005!$D$7:$D$883,"4100*"))/1000+(SUMIFS(EUROSTAT_VBE_IND_2005!AK$7:AK$883,EUROSTAT_VBE_IND_2005!$B$7:$B$883,$D17,EUROSTAT_VBE_IND_2005!$C$7:$C$883,"*"&amp;RIGHT($A17,3)&amp;"*",EUROSTAT_VBE_IND_2005!$D$7:$D$883,"4230*"))/1000+(SUMIFS(EUROSTAT_VBE_IND_2005!AK$7:AK$883,EUROSTAT_VBE_IND_2005!$B$7:$B$883,$D17,EUROSTAT_VBE_IND_2005!$C$7:$C$883,"*"&amp;RIGHT($A17,3)&amp;"*",EUROSTAT_VBE_IND_2005!$D$7:$D$883,"4240*"))/1000+(SUMIFS(EUROSTAT_VBE_IND_2005!AK$7:AK$883,EUROSTAT_VBE_IND_2005!$B$7:$B$883,$D17,EUROSTAT_VBE_IND_2005!$C$7:$C$883,"*"&amp;RIGHT($A17,3)&amp;"*",EUROSTAT_VBE_IND_2005!$D$7:$D$883,"3106*"))/1000</f>
        <v>0</v>
      </c>
      <c r="AL17" s="329"/>
      <c r="AM17" s="329"/>
      <c r="AN17" s="329"/>
      <c r="AO17" s="17">
        <f>(SUMIFS(EUROSTAT_VBE_IND_2005!Y$7:Y$883,EUROSTAT_VBE_IND_2005!$B$7:$B$883,$D17,EUROSTAT_VBE_IND_2005!$C$7:$C$883,"*"&amp;RIGHT($A17,3)&amp;"*",EUROSTAT_VBE_IND_2005!$D$7:$D$883,"4100*"))/1000+(SUMIFS(EUROSTAT_VBE_IND_2005!Y$7:Y$883,EUROSTAT_VBE_IND_2005!$B$7:$B$883,$D17,EUROSTAT_VBE_IND_2005!$C$7:$C$883,"*"&amp;RIGHT($A17,3)&amp;"*",EUROSTAT_VBE_IND_2005!$D$7:$D$883,"4230*"))/1000+(SUMIFS(EUROSTAT_VBE_IND_2005!Y$7:Y$883,EUROSTAT_VBE_IND_2005!$B$7:$B$883,$D17,EUROSTAT_VBE_IND_2005!$C$7:$C$883,"*"&amp;RIGHT($A17,3)&amp;"*",EUROSTAT_VBE_IND_2005!$D$7:$D$883,"4240*"))/1000+(SUMIFS(EUROSTAT_VBE_IND_2005!Y$7:Y$883,EUROSTAT_VBE_IND_2005!$B$7:$B$883,$D17,EUROSTAT_VBE_IND_2005!$C$7:$C$883,"*"&amp;RIGHT($A17,3)&amp;"*",EUROSTAT_VBE_IND_2005!$D$7:$D$883,"3106*"))/1000</f>
        <v>0</v>
      </c>
      <c r="AP17" s="17">
        <f>(SUMIFS(EUROSTAT_VBE_IND_2005!Z$7:Z$883,EUROSTAT_VBE_IND_2005!$B$7:$B$883,$D17,EUROSTAT_VBE_IND_2005!$C$7:$C$883,"*"&amp;RIGHT($A17,3)&amp;"*",EUROSTAT_VBE_IND_2005!$D$7:$D$883,"4100*"))/1000+(SUMIFS(EUROSTAT_VBE_IND_2005!Z$7:Z$883,EUROSTAT_VBE_IND_2005!$B$7:$B$883,$D17,EUROSTAT_VBE_IND_2005!$C$7:$C$883,"*"&amp;RIGHT($A17,3)&amp;"*",EUROSTAT_VBE_IND_2005!$D$7:$D$883,"4230*"))/1000+(SUMIFS(EUROSTAT_VBE_IND_2005!Z$7:Z$883,EUROSTAT_VBE_IND_2005!$B$7:$B$883,$D17,EUROSTAT_VBE_IND_2005!$C$7:$C$883,"*"&amp;RIGHT($A17,3)&amp;"*",EUROSTAT_VBE_IND_2005!$D$7:$D$883,"4240*"))/1000+(SUMIFS(EUROSTAT_VBE_IND_2005!Z$7:Z$883,EUROSTAT_VBE_IND_2005!$B$7:$B$883,$D17,EUROSTAT_VBE_IND_2005!$C$7:$C$883,"*"&amp;RIGHT($A17,3)&amp;"*",EUROSTAT_VBE_IND_2005!$D$7:$D$883,"3106*"))/1000</f>
        <v>0</v>
      </c>
      <c r="AQ17" s="17">
        <f>(SUMIFS(EUROSTAT_VBE_IND_2005!AG$7:AG$883,EUROSTAT_VBE_IND_2005!$B$7:$B$883,$D17,EUROSTAT_VBE_IND_2005!$C$7:$C$883,"*"&amp;RIGHT($A17,3)&amp;"*",EUROSTAT_VBE_IND_2005!$D$7:$D$883,"4100*"))/1000+(SUMIFS(EUROSTAT_VBE_IND_2005!AG$7:AG$883,EUROSTAT_VBE_IND_2005!$B$7:$B$883,$D17,EUROSTAT_VBE_IND_2005!$C$7:$C$883,"*"&amp;RIGHT($A17,3)&amp;"*",EUROSTAT_VBE_IND_2005!$D$7:$D$883,"4230*"))/1000+(SUMIFS(EUROSTAT_VBE_IND_2005!AG$7:AG$883,EUROSTAT_VBE_IND_2005!$B$7:$B$883,$D17,EUROSTAT_VBE_IND_2005!$C$7:$C$883,"*"&amp;RIGHT($A17,3)&amp;"*",EUROSTAT_VBE_IND_2005!$D$7:$D$883,"4240*"))/1000+(SUMIFS(EUROSTAT_VBE_IND_2005!AG$7:AG$883,EUROSTAT_VBE_IND_2005!$B$7:$B$883,$D17,EUROSTAT_VBE_IND_2005!$C$7:$C$883,"*"&amp;RIGHT($A17,3)&amp;"*",EUROSTAT_VBE_IND_2005!$D$7:$D$883,"3106*"))/1000</f>
        <v>0</v>
      </c>
    </row>
    <row r="18" s="20" customFormat="1" spans="1:43">
      <c r="A18" t="str">
        <f>LEFT(EUROSTAT_VBE_IND_2005!$C$7,8)</f>
        <v>B_101006</v>
      </c>
      <c r="B18" s="28" t="s">
        <v>274</v>
      </c>
      <c r="C18" t="s">
        <v>293</v>
      </c>
      <c r="D18" t="s">
        <v>55</v>
      </c>
      <c r="E18" t="s">
        <v>240</v>
      </c>
      <c r="F18" t="s">
        <v>260</v>
      </c>
      <c r="G18" s="17">
        <f>(SUMIFS(EUROSTAT_VBE_IND_2005!E$7:E$883,EUROSTAT_VBE_IND_2005!$B$7:$B$883,$D18,EUROSTAT_VBE_IND_2005!$C$7:$C$883,"*"&amp;RIGHT($A18,3)&amp;"*",EUROSTAT_VBE_IND_2005!$D$7:$D$883,"421*"))/1000</f>
        <v>0</v>
      </c>
      <c r="H18" s="17">
        <f>(SUMIFS(EUROSTAT_VBE_IND_2005!F$7:F$883,EUROSTAT_VBE_IND_2005!$B$7:$B$883,$D18,EUROSTAT_VBE_IND_2005!$C$7:$C$883,"*"&amp;RIGHT($A18,3)&amp;"*",EUROSTAT_VBE_IND_2005!$D$7:$D$883,"421*"))/1000</f>
        <v>0</v>
      </c>
      <c r="I18" s="17">
        <f>(SUMIFS(EUROSTAT_VBE_IND_2005!G$7:G$883,EUROSTAT_VBE_IND_2005!$B$7:$B$883,$D18,EUROSTAT_VBE_IND_2005!$C$7:$C$883,"*"&amp;RIGHT($A18,3)&amp;"*",EUROSTAT_VBE_IND_2005!$D$7:$D$883,"421*"))/1000</f>
        <v>0</v>
      </c>
      <c r="J18" s="329"/>
      <c r="K18" s="17">
        <f>(SUMIFS(EUROSTAT_VBE_IND_2005!H$7:H$883,EUROSTAT_VBE_IND_2005!$B$7:$B$883,$D18,EUROSTAT_VBE_IND_2005!$C$7:$C$883,"*"&amp;RIGHT($A18,3)&amp;"*",EUROSTAT_VBE_IND_2005!$D$7:$D$883,"421*"))/1000</f>
        <v>0</v>
      </c>
      <c r="L18" s="17">
        <f>(SUMIFS(EUROSTAT_VBE_IND_2005!I$7:I$883,EUROSTAT_VBE_IND_2005!$B$7:$B$883,$D18,EUROSTAT_VBE_IND_2005!$C$7:$C$883,"*"&amp;RIGHT($A18,3)&amp;"*",EUROSTAT_VBE_IND_2005!$D$7:$D$883,"421*"))/1000</f>
        <v>0</v>
      </c>
      <c r="M18" s="17">
        <f>(SUMIFS(EUROSTAT_VBE_IND_2005!J$7:J$883,EUROSTAT_VBE_IND_2005!$B$7:$B$883,$D18,EUROSTAT_VBE_IND_2005!$C$7:$C$883,"*"&amp;RIGHT($A18,3)&amp;"*",EUROSTAT_VBE_IND_2005!$D$7:$D$883,"421*"))/1000</f>
        <v>0</v>
      </c>
      <c r="N18" s="17">
        <f>(SUMIFS(EUROSTAT_VBE_IND_2005!K$7:K$883,EUROSTAT_VBE_IND_2005!$B$7:$B$883,$D18,EUROSTAT_VBE_IND_2005!$C$7:$C$883,"*"&amp;RIGHT($A18,3)&amp;"*",EUROSTAT_VBE_IND_2005!$D$7:$D$883,"421*"))/1000</f>
        <v>0</v>
      </c>
      <c r="O18" s="17">
        <f>(SUMIFS(EUROSTAT_VBE_IND_2005!L$7:L$883,EUROSTAT_VBE_IND_2005!$B$7:$B$883,$D18,EUROSTAT_VBE_IND_2005!$C$7:$C$883,"*"&amp;RIGHT($A18,3)&amp;"*",EUROSTAT_VBE_IND_2005!$D$7:$D$883,"421*"))/1000</f>
        <v>0</v>
      </c>
      <c r="P18" s="17">
        <f>(SUMIFS(EUROSTAT_VBE_IND_2005!M$7:M$883,EUROSTAT_VBE_IND_2005!$B$7:$B$883,$D18,EUROSTAT_VBE_IND_2005!$C$7:$C$883,"*"&amp;RIGHT($A18,3)&amp;"*",EUROSTAT_VBE_IND_2005!$D$7:$D$883,"421*"))/1000</f>
        <v>0</v>
      </c>
      <c r="Q18" s="17">
        <f>(SUMIFS(EUROSTAT_VBE_IND_2005!N$7:N$883,EUROSTAT_VBE_IND_2005!$B$7:$B$883,$D18,EUROSTAT_VBE_IND_2005!$C$7:$C$883,"*"&amp;RIGHT($A18,3)&amp;"*",EUROSTAT_VBE_IND_2005!$D$7:$D$883,"421*"))/1000</f>
        <v>0</v>
      </c>
      <c r="R18" s="17">
        <f>(SUMIFS(EUROSTAT_VBE_IND_2005!O$7:O$883,EUROSTAT_VBE_IND_2005!$B$7:$B$883,$D18,EUROSTAT_VBE_IND_2005!$C$7:$C$883,"*"&amp;RIGHT($A18,3)&amp;"*",EUROSTAT_VBE_IND_2005!$D$7:$D$883,"421*"))/1000</f>
        <v>0</v>
      </c>
      <c r="S18" s="17">
        <f>(SUMIFS(EUROSTAT_VBE_IND_2005!P$7:P$883,EUROSTAT_VBE_IND_2005!$B$7:$B$883,$D18,EUROSTAT_VBE_IND_2005!$C$7:$C$883,"*"&amp;RIGHT($A18,3)&amp;"*",EUROSTAT_VBE_IND_2005!$D$7:$D$883,"421*"))/1000</f>
        <v>0</v>
      </c>
      <c r="T18" s="17">
        <f>(SUMIFS(EUROSTAT_VBE_IND_2005!Q$7:Q$883,EUROSTAT_VBE_IND_2005!$B$7:$B$883,$D18,EUROSTAT_VBE_IND_2005!$C$7:$C$883,"*"&amp;RIGHT($A18,3)&amp;"*",EUROSTAT_VBE_IND_2005!$D$7:$D$883,"421*"))/1000</f>
        <v>0</v>
      </c>
      <c r="U18" s="17">
        <f>(SUMIFS(EUROSTAT_VBE_IND_2005!R$7:R$883,EUROSTAT_VBE_IND_2005!$B$7:$B$883,$D18,EUROSTAT_VBE_IND_2005!$C$7:$C$883,"*"&amp;RIGHT($A18,3)&amp;"*",EUROSTAT_VBE_IND_2005!$D$7:$D$883,"421*"))/1000</f>
        <v>0</v>
      </c>
      <c r="V18" s="17">
        <f>(SUMIFS(EUROSTAT_VBE_IND_2005!S$7:S$883,EUROSTAT_VBE_IND_2005!$B$7:$B$883,$D18,EUROSTAT_VBE_IND_2005!$C$7:$C$883,"*"&amp;RIGHT($A18,3)&amp;"*",EUROSTAT_VBE_IND_2005!$D$7:$D$883,"421*"))/1000</f>
        <v>0</v>
      </c>
      <c r="W18" s="17">
        <f>(SUMIFS(EUROSTAT_VBE_IND_2005!T$7:T$883,EUROSTAT_VBE_IND_2005!$B$7:$B$883,$D18,EUROSTAT_VBE_IND_2005!$C$7:$C$883,"*"&amp;RIGHT($A18,3)&amp;"*",EUROSTAT_VBE_IND_2005!$D$7:$D$883,"421*"))/1000</f>
        <v>0</v>
      </c>
      <c r="X18" s="17">
        <f>(SUMIFS(EUROSTAT_VBE_IND_2005!U$7:U$883,EUROSTAT_VBE_IND_2005!$B$7:$B$883,$D18,EUROSTAT_VBE_IND_2005!$C$7:$C$883,"*"&amp;RIGHT($A18,3)&amp;"*",EUROSTAT_VBE_IND_2005!$D$7:$D$883,"421*"))/1000</f>
        <v>0</v>
      </c>
      <c r="Y18" s="17">
        <f>(SUMIFS(EUROSTAT_VBE_IND_2005!V$7:V$883,EUROSTAT_VBE_IND_2005!$B$7:$B$883,$D18,EUROSTAT_VBE_IND_2005!$C$7:$C$883,"*"&amp;RIGHT($A18,3)&amp;"*",EUROSTAT_VBE_IND_2005!$D$7:$D$883,"421*"))/1000</f>
        <v>0</v>
      </c>
      <c r="Z18" s="17">
        <f>(SUMIFS(EUROSTAT_VBE_IND_2005!W$7:W$883,EUROSTAT_VBE_IND_2005!$B$7:$B$883,$D18,EUROSTAT_VBE_IND_2005!$C$7:$C$883,"*"&amp;RIGHT($A18,3)&amp;"*",EUROSTAT_VBE_IND_2005!$D$7:$D$883,"421*"))/1000</f>
        <v>0</v>
      </c>
      <c r="AA18" s="17">
        <f>(SUMIFS(EUROSTAT_VBE_IND_2005!X$7:X$883,EUROSTAT_VBE_IND_2005!$B$7:$B$883,$D18,EUROSTAT_VBE_IND_2005!$C$7:$C$883,"*"&amp;RIGHT($A18,3)&amp;"*",EUROSTAT_VBE_IND_2005!$D$7:$D$883,"421*"))/1000</f>
        <v>0</v>
      </c>
      <c r="AB18" s="17">
        <f>(SUMIFS(EUROSTAT_VBE_IND_2005!AA$7:AA$883,EUROSTAT_VBE_IND_2005!$B$7:$B$883,$D18,EUROSTAT_VBE_IND_2005!$C$7:$C$883,"*"&amp;RIGHT($A18,3)&amp;"*",EUROSTAT_VBE_IND_2005!$D$7:$D$883,"421*"))/1000</f>
        <v>0</v>
      </c>
      <c r="AC18" s="17">
        <f>(SUMIFS(EUROSTAT_VBE_IND_2005!AB$7:AB$883,EUROSTAT_VBE_IND_2005!$B$7:$B$883,$D18,EUROSTAT_VBE_IND_2005!$C$7:$C$883,"*"&amp;RIGHT($A18,3)&amp;"*",EUROSTAT_VBE_IND_2005!$D$7:$D$883,"421*"))/1000</f>
        <v>0</v>
      </c>
      <c r="AD18" s="17">
        <f>(SUMIFS(EUROSTAT_VBE_IND_2005!AC$7:AC$883,EUROSTAT_VBE_IND_2005!$B$7:$B$883,$D18,EUROSTAT_VBE_IND_2005!$C$7:$C$883,"*"&amp;RIGHT($A18,3)&amp;"*",EUROSTAT_VBE_IND_2005!$D$7:$D$883,"421*"))/1000</f>
        <v>0</v>
      </c>
      <c r="AE18" s="17">
        <f>(SUMIFS(EUROSTAT_VBE_IND_2005!AD$7:AD$883,EUROSTAT_VBE_IND_2005!$B$7:$B$883,$D18,EUROSTAT_VBE_IND_2005!$C$7:$C$883,"*"&amp;RIGHT($A18,3)&amp;"*",EUROSTAT_VBE_IND_2005!$D$7:$D$883,"421*"))/1000</f>
        <v>0</v>
      </c>
      <c r="AF18" s="17">
        <f>(SUMIFS(EUROSTAT_VBE_IND_2005!AE$7:AE$883,EUROSTAT_VBE_IND_2005!$B$7:$B$883,$D18,EUROSTAT_VBE_IND_2005!$C$7:$C$883,"*"&amp;RIGHT($A18,3)&amp;"*",EUROSTAT_VBE_IND_2005!$D$7:$D$883,"421*"))/1000</f>
        <v>0</v>
      </c>
      <c r="AG18" s="17">
        <f>(SUMIFS(EUROSTAT_VBE_IND_2005!AF$7:AF$883,EUROSTAT_VBE_IND_2005!$B$7:$B$883,$D18,EUROSTAT_VBE_IND_2005!$C$7:$C$883,"*"&amp;RIGHT($A18,3)&amp;"*",EUROSTAT_VBE_IND_2005!$D$7:$D$883,"421*"))/1000</f>
        <v>0</v>
      </c>
      <c r="AH18" s="17">
        <f>(SUMIFS(EUROSTAT_VBE_IND_2005!AH$7:AH$883,EUROSTAT_VBE_IND_2005!$B$7:$B$883,$D18,EUROSTAT_VBE_IND_2005!$C$7:$C$883,"*"&amp;RIGHT($A18,3)&amp;"*",EUROSTAT_VBE_IND_2005!$D$7:$D$883,"421*"))/1000</f>
        <v>0</v>
      </c>
      <c r="AI18" s="17">
        <f>(SUMIFS(EUROSTAT_VBE_IND_2005!AI$7:AI$883,EUROSTAT_VBE_IND_2005!$B$7:$B$883,$D18,EUROSTAT_VBE_IND_2005!$C$7:$C$883,"*"&amp;RIGHT($A18,3)&amp;"*",EUROSTAT_VBE_IND_2005!$D$7:$D$883,"421*"))/1000</f>
        <v>0</v>
      </c>
      <c r="AJ18" s="17">
        <f>(SUMIFS(EUROSTAT_VBE_IND_2005!AJ$7:AJ$883,EUROSTAT_VBE_IND_2005!$B$7:$B$883,$D18,EUROSTAT_VBE_IND_2005!$C$7:$C$883,"*"&amp;RIGHT($A18,3)&amp;"*",EUROSTAT_VBE_IND_2005!$D$7:$D$883,"421*"))/1000</f>
        <v>0</v>
      </c>
      <c r="AK18" s="17">
        <f>(SUMIFS(EUROSTAT_VBE_IND_2005!AK$7:AK$883,EUROSTAT_VBE_IND_2005!$B$7:$B$883,$D18,EUROSTAT_VBE_IND_2005!$C$7:$C$883,"*"&amp;RIGHT($A18,3)&amp;"*",EUROSTAT_VBE_IND_2005!$D$7:$D$883,"421*"))/1000</f>
        <v>0</v>
      </c>
      <c r="AL18" s="329"/>
      <c r="AM18" s="329"/>
      <c r="AN18" s="329"/>
      <c r="AO18" s="17">
        <f>(SUMIFS(EUROSTAT_VBE_IND_2005!Y$7:Y$883,EUROSTAT_VBE_IND_2005!$B$7:$B$883,$D18,EUROSTAT_VBE_IND_2005!$C$7:$C$883,"*"&amp;RIGHT($A18,3)&amp;"*",EUROSTAT_VBE_IND_2005!$D$7:$D$883,"421*"))/1000</f>
        <v>0</v>
      </c>
      <c r="AP18" s="17">
        <f>(SUMIFS(EUROSTAT_VBE_IND_2005!Z$7:Z$883,EUROSTAT_VBE_IND_2005!$B$7:$B$883,$D18,EUROSTAT_VBE_IND_2005!$C$7:$C$883,"*"&amp;RIGHT($A18,3)&amp;"*",EUROSTAT_VBE_IND_2005!$D$7:$D$883,"421*"))/1000</f>
        <v>0</v>
      </c>
      <c r="AQ18" s="17">
        <f>(SUMIFS(EUROSTAT_VBE_IND_2005!AG$7:AG$883,EUROSTAT_VBE_IND_2005!$B$7:$B$883,$D18,EUROSTAT_VBE_IND_2005!$C$7:$C$883,"*"&amp;RIGHT($A18,3)&amp;"*",EUROSTAT_VBE_IND_2005!$D$7:$D$883,"421*"))/1000</f>
        <v>0</v>
      </c>
    </row>
    <row r="19" s="20" customFormat="1" spans="1:43">
      <c r="A19" t="str">
        <f>LEFT(EUROSTAT_VBE_IND_2005!$C$7,8)</f>
        <v>B_101006</v>
      </c>
      <c r="B19" s="28" t="s">
        <v>274</v>
      </c>
      <c r="C19" t="s">
        <v>293</v>
      </c>
      <c r="D19" t="s">
        <v>55</v>
      </c>
      <c r="E19" t="s">
        <v>241</v>
      </c>
      <c r="F19" t="s">
        <v>261</v>
      </c>
      <c r="G19" s="17">
        <f>(SUMIFS(EUROSTAT_VBE_IND_2005!E$7:E$883,EUROSTAT_VBE_IND_2005!$B$7:$B$883,$D19,EUROSTAT_VBE_IND_2005!$C$7:$C$883,"*"&amp;RIGHT($A19,3)&amp;"*",EUROSTAT_VBE_IND_2005!$D$7:$D$883,"422*"))/1000</f>
        <v>0</v>
      </c>
      <c r="H19" s="17">
        <f>(SUMIFS(EUROSTAT_VBE_IND_2005!F$7:F$883,EUROSTAT_VBE_IND_2005!$B$7:$B$883,$D19,EUROSTAT_VBE_IND_2005!$C$7:$C$883,"*"&amp;RIGHT($A19,3)&amp;"*",EUROSTAT_VBE_IND_2005!$D$7:$D$883,"422*"))/1000</f>
        <v>0</v>
      </c>
      <c r="I19" s="17">
        <f>(SUMIFS(EUROSTAT_VBE_IND_2005!G$7:G$883,EUROSTAT_VBE_IND_2005!$B$7:$B$883,$D19,EUROSTAT_VBE_IND_2005!$C$7:$C$883,"*"&amp;RIGHT($A19,3)&amp;"*",EUROSTAT_VBE_IND_2005!$D$7:$D$883,"422*"))/1000</f>
        <v>0</v>
      </c>
      <c r="J19" s="329"/>
      <c r="K19" s="17">
        <f>(SUMIFS(EUROSTAT_VBE_IND_2005!H$7:H$883,EUROSTAT_VBE_IND_2005!$B$7:$B$883,$D19,EUROSTAT_VBE_IND_2005!$C$7:$C$883,"*"&amp;RIGHT($A19,3)&amp;"*",EUROSTAT_VBE_IND_2005!$D$7:$D$883,"422*"))/1000</f>
        <v>0</v>
      </c>
      <c r="L19" s="17">
        <f>(SUMIFS(EUROSTAT_VBE_IND_2005!I$7:I$883,EUROSTAT_VBE_IND_2005!$B$7:$B$883,$D19,EUROSTAT_VBE_IND_2005!$C$7:$C$883,"*"&amp;RIGHT($A19,3)&amp;"*",EUROSTAT_VBE_IND_2005!$D$7:$D$883,"422*"))/1000</f>
        <v>0</v>
      </c>
      <c r="M19" s="17">
        <f>(SUMIFS(EUROSTAT_VBE_IND_2005!J$7:J$883,EUROSTAT_VBE_IND_2005!$B$7:$B$883,$D19,EUROSTAT_VBE_IND_2005!$C$7:$C$883,"*"&amp;RIGHT($A19,3)&amp;"*",EUROSTAT_VBE_IND_2005!$D$7:$D$883,"422*"))/1000</f>
        <v>0</v>
      </c>
      <c r="N19" s="17">
        <f>(SUMIFS(EUROSTAT_VBE_IND_2005!K$7:K$883,EUROSTAT_VBE_IND_2005!$B$7:$B$883,$D19,EUROSTAT_VBE_IND_2005!$C$7:$C$883,"*"&amp;RIGHT($A19,3)&amp;"*",EUROSTAT_VBE_IND_2005!$D$7:$D$883,"422*"))/1000</f>
        <v>0</v>
      </c>
      <c r="O19" s="17">
        <f>(SUMIFS(EUROSTAT_VBE_IND_2005!L$7:L$883,EUROSTAT_VBE_IND_2005!$B$7:$B$883,$D19,EUROSTAT_VBE_IND_2005!$C$7:$C$883,"*"&amp;RIGHT($A19,3)&amp;"*",EUROSTAT_VBE_IND_2005!$D$7:$D$883,"422*"))/1000</f>
        <v>0</v>
      </c>
      <c r="P19" s="17">
        <f>(SUMIFS(EUROSTAT_VBE_IND_2005!M$7:M$883,EUROSTAT_VBE_IND_2005!$B$7:$B$883,$D19,EUROSTAT_VBE_IND_2005!$C$7:$C$883,"*"&amp;RIGHT($A19,3)&amp;"*",EUROSTAT_VBE_IND_2005!$D$7:$D$883,"422*"))/1000</f>
        <v>0</v>
      </c>
      <c r="Q19" s="17">
        <f>(SUMIFS(EUROSTAT_VBE_IND_2005!N$7:N$883,EUROSTAT_VBE_IND_2005!$B$7:$B$883,$D19,EUROSTAT_VBE_IND_2005!$C$7:$C$883,"*"&amp;RIGHT($A19,3)&amp;"*",EUROSTAT_VBE_IND_2005!$D$7:$D$883,"422*"))/1000</f>
        <v>0</v>
      </c>
      <c r="R19" s="17">
        <f>(SUMIFS(EUROSTAT_VBE_IND_2005!O$7:O$883,EUROSTAT_VBE_IND_2005!$B$7:$B$883,$D19,EUROSTAT_VBE_IND_2005!$C$7:$C$883,"*"&amp;RIGHT($A19,3)&amp;"*",EUROSTAT_VBE_IND_2005!$D$7:$D$883,"422*"))/1000</f>
        <v>0</v>
      </c>
      <c r="S19" s="17">
        <f>(SUMIFS(EUROSTAT_VBE_IND_2005!P$7:P$883,EUROSTAT_VBE_IND_2005!$B$7:$B$883,$D19,EUROSTAT_VBE_IND_2005!$C$7:$C$883,"*"&amp;RIGHT($A19,3)&amp;"*",EUROSTAT_VBE_IND_2005!$D$7:$D$883,"422*"))/1000</f>
        <v>0</v>
      </c>
      <c r="T19" s="17">
        <f>(SUMIFS(EUROSTAT_VBE_IND_2005!Q$7:Q$883,EUROSTAT_VBE_IND_2005!$B$7:$B$883,$D19,EUROSTAT_VBE_IND_2005!$C$7:$C$883,"*"&amp;RIGHT($A19,3)&amp;"*",EUROSTAT_VBE_IND_2005!$D$7:$D$883,"422*"))/1000</f>
        <v>0</v>
      </c>
      <c r="U19" s="17">
        <f>(SUMIFS(EUROSTAT_VBE_IND_2005!R$7:R$883,EUROSTAT_VBE_IND_2005!$B$7:$B$883,$D19,EUROSTAT_VBE_IND_2005!$C$7:$C$883,"*"&amp;RIGHT($A19,3)&amp;"*",EUROSTAT_VBE_IND_2005!$D$7:$D$883,"422*"))/1000</f>
        <v>0</v>
      </c>
      <c r="V19" s="17">
        <f>(SUMIFS(EUROSTAT_VBE_IND_2005!S$7:S$883,EUROSTAT_VBE_IND_2005!$B$7:$B$883,$D19,EUROSTAT_VBE_IND_2005!$C$7:$C$883,"*"&amp;RIGHT($A19,3)&amp;"*",EUROSTAT_VBE_IND_2005!$D$7:$D$883,"422*"))/1000</f>
        <v>0</v>
      </c>
      <c r="W19" s="17">
        <f>(SUMIFS(EUROSTAT_VBE_IND_2005!T$7:T$883,EUROSTAT_VBE_IND_2005!$B$7:$B$883,$D19,EUROSTAT_VBE_IND_2005!$C$7:$C$883,"*"&amp;RIGHT($A19,3)&amp;"*",EUROSTAT_VBE_IND_2005!$D$7:$D$883,"422*"))/1000</f>
        <v>0</v>
      </c>
      <c r="X19" s="17">
        <f>(SUMIFS(EUROSTAT_VBE_IND_2005!U$7:U$883,EUROSTAT_VBE_IND_2005!$B$7:$B$883,$D19,EUROSTAT_VBE_IND_2005!$C$7:$C$883,"*"&amp;RIGHT($A19,3)&amp;"*",EUROSTAT_VBE_IND_2005!$D$7:$D$883,"422*"))/1000</f>
        <v>0</v>
      </c>
      <c r="Y19" s="17">
        <f>(SUMIFS(EUROSTAT_VBE_IND_2005!V$7:V$883,EUROSTAT_VBE_IND_2005!$B$7:$B$883,$D19,EUROSTAT_VBE_IND_2005!$C$7:$C$883,"*"&amp;RIGHT($A19,3)&amp;"*",EUROSTAT_VBE_IND_2005!$D$7:$D$883,"422*"))/1000</f>
        <v>0</v>
      </c>
      <c r="Z19" s="17">
        <f>(SUMIFS(EUROSTAT_VBE_IND_2005!W$7:W$883,EUROSTAT_VBE_IND_2005!$B$7:$B$883,$D19,EUROSTAT_VBE_IND_2005!$C$7:$C$883,"*"&amp;RIGHT($A19,3)&amp;"*",EUROSTAT_VBE_IND_2005!$D$7:$D$883,"422*"))/1000</f>
        <v>0</v>
      </c>
      <c r="AA19" s="17">
        <f>(SUMIFS(EUROSTAT_VBE_IND_2005!X$7:X$883,EUROSTAT_VBE_IND_2005!$B$7:$B$883,$D19,EUROSTAT_VBE_IND_2005!$C$7:$C$883,"*"&amp;RIGHT($A19,3)&amp;"*",EUROSTAT_VBE_IND_2005!$D$7:$D$883,"422*"))/1000</f>
        <v>0</v>
      </c>
      <c r="AB19" s="17">
        <f>(SUMIFS(EUROSTAT_VBE_IND_2005!AA$7:AA$883,EUROSTAT_VBE_IND_2005!$B$7:$B$883,$D19,EUROSTAT_VBE_IND_2005!$C$7:$C$883,"*"&amp;RIGHT($A19,3)&amp;"*",EUROSTAT_VBE_IND_2005!$D$7:$D$883,"422*"))/1000</f>
        <v>0</v>
      </c>
      <c r="AC19" s="17">
        <f>(SUMIFS(EUROSTAT_VBE_IND_2005!AB$7:AB$883,EUROSTAT_VBE_IND_2005!$B$7:$B$883,$D19,EUROSTAT_VBE_IND_2005!$C$7:$C$883,"*"&amp;RIGHT($A19,3)&amp;"*",EUROSTAT_VBE_IND_2005!$D$7:$D$883,"422*"))/1000</f>
        <v>0</v>
      </c>
      <c r="AD19" s="17">
        <f>(SUMIFS(EUROSTAT_VBE_IND_2005!AC$7:AC$883,EUROSTAT_VBE_IND_2005!$B$7:$B$883,$D19,EUROSTAT_VBE_IND_2005!$C$7:$C$883,"*"&amp;RIGHT($A19,3)&amp;"*",EUROSTAT_VBE_IND_2005!$D$7:$D$883,"422*"))/1000</f>
        <v>0</v>
      </c>
      <c r="AE19" s="17">
        <f>(SUMIFS(EUROSTAT_VBE_IND_2005!AD$7:AD$883,EUROSTAT_VBE_IND_2005!$B$7:$B$883,$D19,EUROSTAT_VBE_IND_2005!$C$7:$C$883,"*"&amp;RIGHT($A19,3)&amp;"*",EUROSTAT_VBE_IND_2005!$D$7:$D$883,"422*"))/1000</f>
        <v>0</v>
      </c>
      <c r="AF19" s="17">
        <f>(SUMIFS(EUROSTAT_VBE_IND_2005!AE$7:AE$883,EUROSTAT_VBE_IND_2005!$B$7:$B$883,$D19,EUROSTAT_VBE_IND_2005!$C$7:$C$883,"*"&amp;RIGHT($A19,3)&amp;"*",EUROSTAT_VBE_IND_2005!$D$7:$D$883,"422*"))/1000</f>
        <v>0</v>
      </c>
      <c r="AG19" s="17">
        <f>(SUMIFS(EUROSTAT_VBE_IND_2005!AF$7:AF$883,EUROSTAT_VBE_IND_2005!$B$7:$B$883,$D19,EUROSTAT_VBE_IND_2005!$C$7:$C$883,"*"&amp;RIGHT($A19,3)&amp;"*",EUROSTAT_VBE_IND_2005!$D$7:$D$883,"422*"))/1000</f>
        <v>0</v>
      </c>
      <c r="AH19" s="17">
        <f>(SUMIFS(EUROSTAT_VBE_IND_2005!AH$7:AH$883,EUROSTAT_VBE_IND_2005!$B$7:$B$883,$D19,EUROSTAT_VBE_IND_2005!$C$7:$C$883,"*"&amp;RIGHT($A19,3)&amp;"*",EUROSTAT_VBE_IND_2005!$D$7:$D$883,"422*"))/1000</f>
        <v>0</v>
      </c>
      <c r="AI19" s="17">
        <f>(SUMIFS(EUROSTAT_VBE_IND_2005!AI$7:AI$883,EUROSTAT_VBE_IND_2005!$B$7:$B$883,$D19,EUROSTAT_VBE_IND_2005!$C$7:$C$883,"*"&amp;RIGHT($A19,3)&amp;"*",EUROSTAT_VBE_IND_2005!$D$7:$D$883,"422*"))/1000</f>
        <v>0</v>
      </c>
      <c r="AJ19" s="17">
        <f>(SUMIFS(EUROSTAT_VBE_IND_2005!AJ$7:AJ$883,EUROSTAT_VBE_IND_2005!$B$7:$B$883,$D19,EUROSTAT_VBE_IND_2005!$C$7:$C$883,"*"&amp;RIGHT($A19,3)&amp;"*",EUROSTAT_VBE_IND_2005!$D$7:$D$883,"422*"))/1000</f>
        <v>0</v>
      </c>
      <c r="AK19" s="17">
        <f>(SUMIFS(EUROSTAT_VBE_IND_2005!AK$7:AK$883,EUROSTAT_VBE_IND_2005!$B$7:$B$883,$D19,EUROSTAT_VBE_IND_2005!$C$7:$C$883,"*"&amp;RIGHT($A19,3)&amp;"*",EUROSTAT_VBE_IND_2005!$D$7:$D$883,"422*"))/1000</f>
        <v>0</v>
      </c>
      <c r="AL19" s="329"/>
      <c r="AM19" s="329"/>
      <c r="AN19" s="329"/>
      <c r="AO19" s="17">
        <f>(SUMIFS(EUROSTAT_VBE_IND_2005!Y$7:Y$883,EUROSTAT_VBE_IND_2005!$B$7:$B$883,$D19,EUROSTAT_VBE_IND_2005!$C$7:$C$883,"*"&amp;RIGHT($A19,3)&amp;"*",EUROSTAT_VBE_IND_2005!$D$7:$D$883,"422*"))/1000</f>
        <v>0</v>
      </c>
      <c r="AP19" s="17">
        <f>(SUMIFS(EUROSTAT_VBE_IND_2005!Z$7:Z$883,EUROSTAT_VBE_IND_2005!$B$7:$B$883,$D19,EUROSTAT_VBE_IND_2005!$C$7:$C$883,"*"&amp;RIGHT($A19,3)&amp;"*",EUROSTAT_VBE_IND_2005!$D$7:$D$883,"422*"))/1000</f>
        <v>0</v>
      </c>
      <c r="AQ19" s="17">
        <f>(SUMIFS(EUROSTAT_VBE_IND_2005!AG$7:AG$883,EUROSTAT_VBE_IND_2005!$B$7:$B$883,$D19,EUROSTAT_VBE_IND_2005!$C$7:$C$883,"*"&amp;RIGHT($A19,3)&amp;"*",EUROSTAT_VBE_IND_2005!$D$7:$D$883,"422*"))/1000</f>
        <v>0</v>
      </c>
    </row>
    <row r="20" s="20" customFormat="1" spans="1:43">
      <c r="A20" t="str">
        <f>LEFT(EUROSTAT_VBE_IND_2005!$C$7,8)</f>
        <v>B_101006</v>
      </c>
      <c r="B20" s="28" t="s">
        <v>274</v>
      </c>
      <c r="C20" t="s">
        <v>293</v>
      </c>
      <c r="D20" t="s">
        <v>55</v>
      </c>
      <c r="E20" t="s">
        <v>242</v>
      </c>
      <c r="F20" t="s">
        <v>262</v>
      </c>
      <c r="G20" s="17">
        <f>(SUMIFS(EUROSTAT_VBE_IND_2005!E$7:E$883,EUROSTAT_VBE_IND_2005!$B$7:$B$883,$D20,EUROSTAT_VBE_IND_2005!$C$7:$C$883,"*"&amp;RIGHT($A20,3)&amp;"*",EUROSTAT_VBE_IND_2005!$D$7:$D$883,"5532*"))/1000</f>
        <v>0</v>
      </c>
      <c r="H20" s="17">
        <f>(SUMIFS(EUROSTAT_VBE_IND_2005!F$7:F$883,EUROSTAT_VBE_IND_2005!$B$7:$B$883,$D20,EUROSTAT_VBE_IND_2005!$C$7:$C$883,"*"&amp;RIGHT($A20,3)&amp;"*",EUROSTAT_VBE_IND_2005!$D$7:$D$883,"5532*"))/1000</f>
        <v>0</v>
      </c>
      <c r="I20" s="17">
        <f>(SUMIFS(EUROSTAT_VBE_IND_2005!G$7:G$883,EUROSTAT_VBE_IND_2005!$B$7:$B$883,$D20,EUROSTAT_VBE_IND_2005!$C$7:$C$883,"*"&amp;RIGHT($A20,3)&amp;"*",EUROSTAT_VBE_IND_2005!$D$7:$D$883,"5532*"))/1000</f>
        <v>0</v>
      </c>
      <c r="J20" s="329"/>
      <c r="K20" s="17">
        <f>(SUMIFS(EUROSTAT_VBE_IND_2005!H$7:H$883,EUROSTAT_VBE_IND_2005!$B$7:$B$883,$D20,EUROSTAT_VBE_IND_2005!$C$7:$C$883,"*"&amp;RIGHT($A20,3)&amp;"*",EUROSTAT_VBE_IND_2005!$D$7:$D$883,"5532*"))/1000</f>
        <v>0</v>
      </c>
      <c r="L20" s="17">
        <f>(SUMIFS(EUROSTAT_VBE_IND_2005!I$7:I$883,EUROSTAT_VBE_IND_2005!$B$7:$B$883,$D20,EUROSTAT_VBE_IND_2005!$C$7:$C$883,"*"&amp;RIGHT($A20,3)&amp;"*",EUROSTAT_VBE_IND_2005!$D$7:$D$883,"5532*"))/1000</f>
        <v>0</v>
      </c>
      <c r="M20" s="17">
        <f>(SUMIFS(EUROSTAT_VBE_IND_2005!J$7:J$883,EUROSTAT_VBE_IND_2005!$B$7:$B$883,$D20,EUROSTAT_VBE_IND_2005!$C$7:$C$883,"*"&amp;RIGHT($A20,3)&amp;"*",EUROSTAT_VBE_IND_2005!$D$7:$D$883,"5532*"))/1000</f>
        <v>0</v>
      </c>
      <c r="N20" s="17">
        <f>(SUMIFS(EUROSTAT_VBE_IND_2005!K$7:K$883,EUROSTAT_VBE_IND_2005!$B$7:$B$883,$D20,EUROSTAT_VBE_IND_2005!$C$7:$C$883,"*"&amp;RIGHT($A20,3)&amp;"*",EUROSTAT_VBE_IND_2005!$D$7:$D$883,"5532*"))/1000</f>
        <v>0</v>
      </c>
      <c r="O20" s="17">
        <f>(SUMIFS(EUROSTAT_VBE_IND_2005!L$7:L$883,EUROSTAT_VBE_IND_2005!$B$7:$B$883,$D20,EUROSTAT_VBE_IND_2005!$C$7:$C$883,"*"&amp;RIGHT($A20,3)&amp;"*",EUROSTAT_VBE_IND_2005!$D$7:$D$883,"5532*"))/1000</f>
        <v>0</v>
      </c>
      <c r="P20" s="17">
        <f>(SUMIFS(EUROSTAT_VBE_IND_2005!M$7:M$883,EUROSTAT_VBE_IND_2005!$B$7:$B$883,$D20,EUROSTAT_VBE_IND_2005!$C$7:$C$883,"*"&amp;RIGHT($A20,3)&amp;"*",EUROSTAT_VBE_IND_2005!$D$7:$D$883,"5532*"))/1000</f>
        <v>0</v>
      </c>
      <c r="Q20" s="17">
        <f>(SUMIFS(EUROSTAT_VBE_IND_2005!N$7:N$883,EUROSTAT_VBE_IND_2005!$B$7:$B$883,$D20,EUROSTAT_VBE_IND_2005!$C$7:$C$883,"*"&amp;RIGHT($A20,3)&amp;"*",EUROSTAT_VBE_IND_2005!$D$7:$D$883,"5532*"))/1000</f>
        <v>0</v>
      </c>
      <c r="R20" s="17">
        <f>(SUMIFS(EUROSTAT_VBE_IND_2005!O$7:O$883,EUROSTAT_VBE_IND_2005!$B$7:$B$883,$D20,EUROSTAT_VBE_IND_2005!$C$7:$C$883,"*"&amp;RIGHT($A20,3)&amp;"*",EUROSTAT_VBE_IND_2005!$D$7:$D$883,"5532*"))/1000</f>
        <v>0</v>
      </c>
      <c r="S20" s="17">
        <f>(SUMIFS(EUROSTAT_VBE_IND_2005!P$7:P$883,EUROSTAT_VBE_IND_2005!$B$7:$B$883,$D20,EUROSTAT_VBE_IND_2005!$C$7:$C$883,"*"&amp;RIGHT($A20,3)&amp;"*",EUROSTAT_VBE_IND_2005!$D$7:$D$883,"5532*"))/1000</f>
        <v>0</v>
      </c>
      <c r="T20" s="17">
        <f>(SUMIFS(EUROSTAT_VBE_IND_2005!Q$7:Q$883,EUROSTAT_VBE_IND_2005!$B$7:$B$883,$D20,EUROSTAT_VBE_IND_2005!$C$7:$C$883,"*"&amp;RIGHT($A20,3)&amp;"*",EUROSTAT_VBE_IND_2005!$D$7:$D$883,"5532*"))/1000</f>
        <v>0</v>
      </c>
      <c r="U20" s="17">
        <f>(SUMIFS(EUROSTAT_VBE_IND_2005!R$7:R$883,EUROSTAT_VBE_IND_2005!$B$7:$B$883,$D20,EUROSTAT_VBE_IND_2005!$C$7:$C$883,"*"&amp;RIGHT($A20,3)&amp;"*",EUROSTAT_VBE_IND_2005!$D$7:$D$883,"5532*"))/1000</f>
        <v>0</v>
      </c>
      <c r="V20" s="17">
        <f>(SUMIFS(EUROSTAT_VBE_IND_2005!S$7:S$883,EUROSTAT_VBE_IND_2005!$B$7:$B$883,$D20,EUROSTAT_VBE_IND_2005!$C$7:$C$883,"*"&amp;RIGHT($A20,3)&amp;"*",EUROSTAT_VBE_IND_2005!$D$7:$D$883,"5532*"))/1000</f>
        <v>0</v>
      </c>
      <c r="W20" s="17">
        <f>(SUMIFS(EUROSTAT_VBE_IND_2005!T$7:T$883,EUROSTAT_VBE_IND_2005!$B$7:$B$883,$D20,EUROSTAT_VBE_IND_2005!$C$7:$C$883,"*"&amp;RIGHT($A20,3)&amp;"*",EUROSTAT_VBE_IND_2005!$D$7:$D$883,"5532*"))/1000</f>
        <v>0</v>
      </c>
      <c r="X20" s="17">
        <f>(SUMIFS(EUROSTAT_VBE_IND_2005!U$7:U$883,EUROSTAT_VBE_IND_2005!$B$7:$B$883,$D20,EUROSTAT_VBE_IND_2005!$C$7:$C$883,"*"&amp;RIGHT($A20,3)&amp;"*",EUROSTAT_VBE_IND_2005!$D$7:$D$883,"5532*"))/1000</f>
        <v>0</v>
      </c>
      <c r="Y20" s="17">
        <f>(SUMIFS(EUROSTAT_VBE_IND_2005!V$7:V$883,EUROSTAT_VBE_IND_2005!$B$7:$B$883,$D20,EUROSTAT_VBE_IND_2005!$C$7:$C$883,"*"&amp;RIGHT($A20,3)&amp;"*",EUROSTAT_VBE_IND_2005!$D$7:$D$883,"5532*"))/1000</f>
        <v>0</v>
      </c>
      <c r="Z20" s="17">
        <f>(SUMIFS(EUROSTAT_VBE_IND_2005!W$7:W$883,EUROSTAT_VBE_IND_2005!$B$7:$B$883,$D20,EUROSTAT_VBE_IND_2005!$C$7:$C$883,"*"&amp;RIGHT($A20,3)&amp;"*",EUROSTAT_VBE_IND_2005!$D$7:$D$883,"5532*"))/1000</f>
        <v>0</v>
      </c>
      <c r="AA20" s="17">
        <f>(SUMIFS(EUROSTAT_VBE_IND_2005!X$7:X$883,EUROSTAT_VBE_IND_2005!$B$7:$B$883,$D20,EUROSTAT_VBE_IND_2005!$C$7:$C$883,"*"&amp;RIGHT($A20,3)&amp;"*",EUROSTAT_VBE_IND_2005!$D$7:$D$883,"5532*"))/1000</f>
        <v>0</v>
      </c>
      <c r="AB20" s="17">
        <f>(SUMIFS(EUROSTAT_VBE_IND_2005!AA$7:AA$883,EUROSTAT_VBE_IND_2005!$B$7:$B$883,$D20,EUROSTAT_VBE_IND_2005!$C$7:$C$883,"*"&amp;RIGHT($A20,3)&amp;"*",EUROSTAT_VBE_IND_2005!$D$7:$D$883,"5532*"))/1000</f>
        <v>0</v>
      </c>
      <c r="AC20" s="17">
        <f>(SUMIFS(EUROSTAT_VBE_IND_2005!AB$7:AB$883,EUROSTAT_VBE_IND_2005!$B$7:$B$883,$D20,EUROSTAT_VBE_IND_2005!$C$7:$C$883,"*"&amp;RIGHT($A20,3)&amp;"*",EUROSTAT_VBE_IND_2005!$D$7:$D$883,"5532*"))/1000</f>
        <v>0</v>
      </c>
      <c r="AD20" s="17">
        <f>(SUMIFS(EUROSTAT_VBE_IND_2005!AC$7:AC$883,EUROSTAT_VBE_IND_2005!$B$7:$B$883,$D20,EUROSTAT_VBE_IND_2005!$C$7:$C$883,"*"&amp;RIGHT($A20,3)&amp;"*",EUROSTAT_VBE_IND_2005!$D$7:$D$883,"5532*"))/1000</f>
        <v>0</v>
      </c>
      <c r="AE20" s="17">
        <f>(SUMIFS(EUROSTAT_VBE_IND_2005!AD$7:AD$883,EUROSTAT_VBE_IND_2005!$B$7:$B$883,$D20,EUROSTAT_VBE_IND_2005!$C$7:$C$883,"*"&amp;RIGHT($A20,3)&amp;"*",EUROSTAT_VBE_IND_2005!$D$7:$D$883,"5532*"))/1000</f>
        <v>0</v>
      </c>
      <c r="AF20" s="17">
        <f>(SUMIFS(EUROSTAT_VBE_IND_2005!AE$7:AE$883,EUROSTAT_VBE_IND_2005!$B$7:$B$883,$D20,EUROSTAT_VBE_IND_2005!$C$7:$C$883,"*"&amp;RIGHT($A20,3)&amp;"*",EUROSTAT_VBE_IND_2005!$D$7:$D$883,"5532*"))/1000</f>
        <v>0</v>
      </c>
      <c r="AG20" s="17">
        <f>(SUMIFS(EUROSTAT_VBE_IND_2005!AF$7:AF$883,EUROSTAT_VBE_IND_2005!$B$7:$B$883,$D20,EUROSTAT_VBE_IND_2005!$C$7:$C$883,"*"&amp;RIGHT($A20,3)&amp;"*",EUROSTAT_VBE_IND_2005!$D$7:$D$883,"5532*"))/1000</f>
        <v>0</v>
      </c>
      <c r="AH20" s="17">
        <f>(SUMIFS(EUROSTAT_VBE_IND_2005!AH$7:AH$883,EUROSTAT_VBE_IND_2005!$B$7:$B$883,$D20,EUROSTAT_VBE_IND_2005!$C$7:$C$883,"*"&amp;RIGHT($A20,3)&amp;"*",EUROSTAT_VBE_IND_2005!$D$7:$D$883,"5532*"))/1000</f>
        <v>0</v>
      </c>
      <c r="AI20" s="17">
        <f>(SUMIFS(EUROSTAT_VBE_IND_2005!AI$7:AI$883,EUROSTAT_VBE_IND_2005!$B$7:$B$883,$D20,EUROSTAT_VBE_IND_2005!$C$7:$C$883,"*"&amp;RIGHT($A20,3)&amp;"*",EUROSTAT_VBE_IND_2005!$D$7:$D$883,"5532*"))/1000</f>
        <v>0</v>
      </c>
      <c r="AJ20" s="17">
        <f>(SUMIFS(EUROSTAT_VBE_IND_2005!AJ$7:AJ$883,EUROSTAT_VBE_IND_2005!$B$7:$B$883,$D20,EUROSTAT_VBE_IND_2005!$C$7:$C$883,"*"&amp;RIGHT($A20,3)&amp;"*",EUROSTAT_VBE_IND_2005!$D$7:$D$883,"5532*"))/1000</f>
        <v>0</v>
      </c>
      <c r="AK20" s="17">
        <f>(SUMIFS(EUROSTAT_VBE_IND_2005!AK$7:AK$883,EUROSTAT_VBE_IND_2005!$B$7:$B$883,$D20,EUROSTAT_VBE_IND_2005!$C$7:$C$883,"*"&amp;RIGHT($A20,3)&amp;"*",EUROSTAT_VBE_IND_2005!$D$7:$D$883,"5532*"))/1000</f>
        <v>0</v>
      </c>
      <c r="AL20" s="329"/>
      <c r="AM20" s="329"/>
      <c r="AN20" s="329"/>
      <c r="AO20" s="17">
        <f>(SUMIFS(EUROSTAT_VBE_IND_2005!Y$7:Y$883,EUROSTAT_VBE_IND_2005!$B$7:$B$883,$D20,EUROSTAT_VBE_IND_2005!$C$7:$C$883,"*"&amp;RIGHT($A20,3)&amp;"*",EUROSTAT_VBE_IND_2005!$D$7:$D$883,"5532*"))/1000</f>
        <v>0</v>
      </c>
      <c r="AP20" s="17">
        <f>(SUMIFS(EUROSTAT_VBE_IND_2005!Z$7:Z$883,EUROSTAT_VBE_IND_2005!$B$7:$B$883,$D20,EUROSTAT_VBE_IND_2005!$C$7:$C$883,"*"&amp;RIGHT($A20,3)&amp;"*",EUROSTAT_VBE_IND_2005!$D$7:$D$883,"5532*"))/1000</f>
        <v>0</v>
      </c>
      <c r="AQ20" s="17">
        <f>(SUMIFS(EUROSTAT_VBE_IND_2005!AG$7:AG$883,EUROSTAT_VBE_IND_2005!$B$7:$B$883,$D20,EUROSTAT_VBE_IND_2005!$C$7:$C$883,"*"&amp;RIGHT($A20,3)&amp;"*",EUROSTAT_VBE_IND_2005!$D$7:$D$883,"5532*"))/1000</f>
        <v>0</v>
      </c>
    </row>
    <row r="21" s="20" customFormat="1" spans="1:43">
      <c r="A21" t="str">
        <f>LEFT(EUROSTAT_VBE_IND_2005!$C$7,8)</f>
        <v>B_101006</v>
      </c>
      <c r="B21" s="28" t="s">
        <v>274</v>
      </c>
      <c r="C21" t="s">
        <v>293</v>
      </c>
      <c r="D21" t="s">
        <v>55</v>
      </c>
      <c r="E21" t="s">
        <v>243</v>
      </c>
      <c r="F21" t="s">
        <v>263</v>
      </c>
      <c r="G21" s="17">
        <f>(SUMIFS(EUROSTAT_VBE_IND_2005!E$7:E$883,EUROSTAT_VBE_IND_2005!$B$7:$B$883,$D21,EUROSTAT_VBE_IND_2005!$C$7:$C$883,"*"&amp;RIGHT($A21,3)&amp;"*",EUROSTAT_VBE_IND_2005!$D$7:$D$883,"5550*"))/1000</f>
        <v>0</v>
      </c>
      <c r="H21" s="17">
        <f>(SUMIFS(EUROSTAT_VBE_IND_2005!F$7:F$883,EUROSTAT_VBE_IND_2005!$B$7:$B$883,$D21,EUROSTAT_VBE_IND_2005!$C$7:$C$883,"*"&amp;RIGHT($A21,3)&amp;"*",EUROSTAT_VBE_IND_2005!$D$7:$D$883,"5550*"))/1000</f>
        <v>0</v>
      </c>
      <c r="I21" s="17">
        <f>(SUMIFS(EUROSTAT_VBE_IND_2005!G$7:G$883,EUROSTAT_VBE_IND_2005!$B$7:$B$883,$D21,EUROSTAT_VBE_IND_2005!$C$7:$C$883,"*"&amp;RIGHT($A21,3)&amp;"*",EUROSTAT_VBE_IND_2005!$D$7:$D$883,"5550*"))/1000</f>
        <v>0</v>
      </c>
      <c r="J21" s="329"/>
      <c r="K21" s="17">
        <f>(SUMIFS(EUROSTAT_VBE_IND_2005!H$7:H$883,EUROSTAT_VBE_IND_2005!$B$7:$B$883,$D21,EUROSTAT_VBE_IND_2005!$C$7:$C$883,"*"&amp;RIGHT($A21,3)&amp;"*",EUROSTAT_VBE_IND_2005!$D$7:$D$883,"5550*"))/1000</f>
        <v>0</v>
      </c>
      <c r="L21" s="17">
        <f>(SUMIFS(EUROSTAT_VBE_IND_2005!I$7:I$883,EUROSTAT_VBE_IND_2005!$B$7:$B$883,$D21,EUROSTAT_VBE_IND_2005!$C$7:$C$883,"*"&amp;RIGHT($A21,3)&amp;"*",EUROSTAT_VBE_IND_2005!$D$7:$D$883,"5550*"))/1000</f>
        <v>0</v>
      </c>
      <c r="M21" s="17">
        <f>(SUMIFS(EUROSTAT_VBE_IND_2005!J$7:J$883,EUROSTAT_VBE_IND_2005!$B$7:$B$883,$D21,EUROSTAT_VBE_IND_2005!$C$7:$C$883,"*"&amp;RIGHT($A21,3)&amp;"*",EUROSTAT_VBE_IND_2005!$D$7:$D$883,"5550*"))/1000</f>
        <v>0</v>
      </c>
      <c r="N21" s="17">
        <f>(SUMIFS(EUROSTAT_VBE_IND_2005!K$7:K$883,EUROSTAT_VBE_IND_2005!$B$7:$B$883,$D21,EUROSTAT_VBE_IND_2005!$C$7:$C$883,"*"&amp;RIGHT($A21,3)&amp;"*",EUROSTAT_VBE_IND_2005!$D$7:$D$883,"5550*"))/1000</f>
        <v>0</v>
      </c>
      <c r="O21" s="17">
        <f>(SUMIFS(EUROSTAT_VBE_IND_2005!L$7:L$883,EUROSTAT_VBE_IND_2005!$B$7:$B$883,$D21,EUROSTAT_VBE_IND_2005!$C$7:$C$883,"*"&amp;RIGHT($A21,3)&amp;"*",EUROSTAT_VBE_IND_2005!$D$7:$D$883,"5550*"))/1000</f>
        <v>0</v>
      </c>
      <c r="P21" s="17">
        <f>(SUMIFS(EUROSTAT_VBE_IND_2005!M$7:M$883,EUROSTAT_VBE_IND_2005!$B$7:$B$883,$D21,EUROSTAT_VBE_IND_2005!$C$7:$C$883,"*"&amp;RIGHT($A21,3)&amp;"*",EUROSTAT_VBE_IND_2005!$D$7:$D$883,"5550*"))/1000</f>
        <v>0</v>
      </c>
      <c r="Q21" s="17">
        <f>(SUMIFS(EUROSTAT_VBE_IND_2005!N$7:N$883,EUROSTAT_VBE_IND_2005!$B$7:$B$883,$D21,EUROSTAT_VBE_IND_2005!$C$7:$C$883,"*"&amp;RIGHT($A21,3)&amp;"*",EUROSTAT_VBE_IND_2005!$D$7:$D$883,"5550*"))/1000</f>
        <v>0</v>
      </c>
      <c r="R21" s="17">
        <f>(SUMIFS(EUROSTAT_VBE_IND_2005!O$7:O$883,EUROSTAT_VBE_IND_2005!$B$7:$B$883,$D21,EUROSTAT_VBE_IND_2005!$C$7:$C$883,"*"&amp;RIGHT($A21,3)&amp;"*",EUROSTAT_VBE_IND_2005!$D$7:$D$883,"5550*"))/1000</f>
        <v>0</v>
      </c>
      <c r="S21" s="17">
        <f>(SUMIFS(EUROSTAT_VBE_IND_2005!P$7:P$883,EUROSTAT_VBE_IND_2005!$B$7:$B$883,$D21,EUROSTAT_VBE_IND_2005!$C$7:$C$883,"*"&amp;RIGHT($A21,3)&amp;"*",EUROSTAT_VBE_IND_2005!$D$7:$D$883,"5550*"))/1000</f>
        <v>0</v>
      </c>
      <c r="T21" s="17">
        <f>(SUMIFS(EUROSTAT_VBE_IND_2005!Q$7:Q$883,EUROSTAT_VBE_IND_2005!$B$7:$B$883,$D21,EUROSTAT_VBE_IND_2005!$C$7:$C$883,"*"&amp;RIGHT($A21,3)&amp;"*",EUROSTAT_VBE_IND_2005!$D$7:$D$883,"5550*"))/1000</f>
        <v>0</v>
      </c>
      <c r="U21" s="17">
        <f>(SUMIFS(EUROSTAT_VBE_IND_2005!R$7:R$883,EUROSTAT_VBE_IND_2005!$B$7:$B$883,$D21,EUROSTAT_VBE_IND_2005!$C$7:$C$883,"*"&amp;RIGHT($A21,3)&amp;"*",EUROSTAT_VBE_IND_2005!$D$7:$D$883,"5550*"))/1000</f>
        <v>0</v>
      </c>
      <c r="V21" s="17">
        <f>(SUMIFS(EUROSTAT_VBE_IND_2005!S$7:S$883,EUROSTAT_VBE_IND_2005!$B$7:$B$883,$D21,EUROSTAT_VBE_IND_2005!$C$7:$C$883,"*"&amp;RIGHT($A21,3)&amp;"*",EUROSTAT_VBE_IND_2005!$D$7:$D$883,"5550*"))/1000</f>
        <v>0</v>
      </c>
      <c r="W21" s="17">
        <f>(SUMIFS(EUROSTAT_VBE_IND_2005!T$7:T$883,EUROSTAT_VBE_IND_2005!$B$7:$B$883,$D21,EUROSTAT_VBE_IND_2005!$C$7:$C$883,"*"&amp;RIGHT($A21,3)&amp;"*",EUROSTAT_VBE_IND_2005!$D$7:$D$883,"5550*"))/1000</f>
        <v>0</v>
      </c>
      <c r="X21" s="17">
        <f>(SUMIFS(EUROSTAT_VBE_IND_2005!U$7:U$883,EUROSTAT_VBE_IND_2005!$B$7:$B$883,$D21,EUROSTAT_VBE_IND_2005!$C$7:$C$883,"*"&amp;RIGHT($A21,3)&amp;"*",EUROSTAT_VBE_IND_2005!$D$7:$D$883,"5550*"))/1000</f>
        <v>0</v>
      </c>
      <c r="Y21" s="17">
        <f>(SUMIFS(EUROSTAT_VBE_IND_2005!V$7:V$883,EUROSTAT_VBE_IND_2005!$B$7:$B$883,$D21,EUROSTAT_VBE_IND_2005!$C$7:$C$883,"*"&amp;RIGHT($A21,3)&amp;"*",EUROSTAT_VBE_IND_2005!$D$7:$D$883,"5550*"))/1000</f>
        <v>0</v>
      </c>
      <c r="Z21" s="17">
        <f>(SUMIFS(EUROSTAT_VBE_IND_2005!W$7:W$883,EUROSTAT_VBE_IND_2005!$B$7:$B$883,$D21,EUROSTAT_VBE_IND_2005!$C$7:$C$883,"*"&amp;RIGHT($A21,3)&amp;"*",EUROSTAT_VBE_IND_2005!$D$7:$D$883,"5550*"))/1000</f>
        <v>0</v>
      </c>
      <c r="AA21" s="17">
        <f>(SUMIFS(EUROSTAT_VBE_IND_2005!X$7:X$883,EUROSTAT_VBE_IND_2005!$B$7:$B$883,$D21,EUROSTAT_VBE_IND_2005!$C$7:$C$883,"*"&amp;RIGHT($A21,3)&amp;"*",EUROSTAT_VBE_IND_2005!$D$7:$D$883,"5550*"))/1000</f>
        <v>0</v>
      </c>
      <c r="AB21" s="17">
        <f>(SUMIFS(EUROSTAT_VBE_IND_2005!AA$7:AA$883,EUROSTAT_VBE_IND_2005!$B$7:$B$883,$D21,EUROSTAT_VBE_IND_2005!$C$7:$C$883,"*"&amp;RIGHT($A21,3)&amp;"*",EUROSTAT_VBE_IND_2005!$D$7:$D$883,"5550*"))/1000</f>
        <v>0</v>
      </c>
      <c r="AC21" s="17">
        <f>(SUMIFS(EUROSTAT_VBE_IND_2005!AB$7:AB$883,EUROSTAT_VBE_IND_2005!$B$7:$B$883,$D21,EUROSTAT_VBE_IND_2005!$C$7:$C$883,"*"&amp;RIGHT($A21,3)&amp;"*",EUROSTAT_VBE_IND_2005!$D$7:$D$883,"5550*"))/1000</f>
        <v>0</v>
      </c>
      <c r="AD21" s="17">
        <f>(SUMIFS(EUROSTAT_VBE_IND_2005!AC$7:AC$883,EUROSTAT_VBE_IND_2005!$B$7:$B$883,$D21,EUROSTAT_VBE_IND_2005!$C$7:$C$883,"*"&amp;RIGHT($A21,3)&amp;"*",EUROSTAT_VBE_IND_2005!$D$7:$D$883,"5550*"))/1000</f>
        <v>0</v>
      </c>
      <c r="AE21" s="17">
        <f>(SUMIFS(EUROSTAT_VBE_IND_2005!AD$7:AD$883,EUROSTAT_VBE_IND_2005!$B$7:$B$883,$D21,EUROSTAT_VBE_IND_2005!$C$7:$C$883,"*"&amp;RIGHT($A21,3)&amp;"*",EUROSTAT_VBE_IND_2005!$D$7:$D$883,"5550*"))/1000</f>
        <v>0</v>
      </c>
      <c r="AF21" s="17">
        <f>(SUMIFS(EUROSTAT_VBE_IND_2005!AE$7:AE$883,EUROSTAT_VBE_IND_2005!$B$7:$B$883,$D21,EUROSTAT_VBE_IND_2005!$C$7:$C$883,"*"&amp;RIGHT($A21,3)&amp;"*",EUROSTAT_VBE_IND_2005!$D$7:$D$883,"5550*"))/1000</f>
        <v>0</v>
      </c>
      <c r="AG21" s="17">
        <f>(SUMIFS(EUROSTAT_VBE_IND_2005!AF$7:AF$883,EUROSTAT_VBE_IND_2005!$B$7:$B$883,$D21,EUROSTAT_VBE_IND_2005!$C$7:$C$883,"*"&amp;RIGHT($A21,3)&amp;"*",EUROSTAT_VBE_IND_2005!$D$7:$D$883,"5550*"))/1000</f>
        <v>0</v>
      </c>
      <c r="AH21" s="17">
        <f>(SUMIFS(EUROSTAT_VBE_IND_2005!AH$7:AH$883,EUROSTAT_VBE_IND_2005!$B$7:$B$883,$D21,EUROSTAT_VBE_IND_2005!$C$7:$C$883,"*"&amp;RIGHT($A21,3)&amp;"*",EUROSTAT_VBE_IND_2005!$D$7:$D$883,"5550*"))/1000</f>
        <v>0</v>
      </c>
      <c r="AI21" s="17">
        <f>(SUMIFS(EUROSTAT_VBE_IND_2005!AI$7:AI$883,EUROSTAT_VBE_IND_2005!$B$7:$B$883,$D21,EUROSTAT_VBE_IND_2005!$C$7:$C$883,"*"&amp;RIGHT($A21,3)&amp;"*",EUROSTAT_VBE_IND_2005!$D$7:$D$883,"5550*"))/1000</f>
        <v>0</v>
      </c>
      <c r="AJ21" s="17">
        <f>(SUMIFS(EUROSTAT_VBE_IND_2005!AJ$7:AJ$883,EUROSTAT_VBE_IND_2005!$B$7:$B$883,$D21,EUROSTAT_VBE_IND_2005!$C$7:$C$883,"*"&amp;RIGHT($A21,3)&amp;"*",EUROSTAT_VBE_IND_2005!$D$7:$D$883,"5550*"))/1000</f>
        <v>0</v>
      </c>
      <c r="AK21" s="17">
        <f>(SUMIFS(EUROSTAT_VBE_IND_2005!AK$7:AK$883,EUROSTAT_VBE_IND_2005!$B$7:$B$883,$D21,EUROSTAT_VBE_IND_2005!$C$7:$C$883,"*"&amp;RIGHT($A21,3)&amp;"*",EUROSTAT_VBE_IND_2005!$D$7:$D$883,"5550*"))/1000</f>
        <v>0</v>
      </c>
      <c r="AL21" s="329"/>
      <c r="AM21" s="329"/>
      <c r="AN21" s="329"/>
      <c r="AO21" s="17">
        <f>(SUMIFS(EUROSTAT_VBE_IND_2005!Y$7:Y$883,EUROSTAT_VBE_IND_2005!$B$7:$B$883,$D21,EUROSTAT_VBE_IND_2005!$C$7:$C$883,"*"&amp;RIGHT($A21,3)&amp;"*",EUROSTAT_VBE_IND_2005!$D$7:$D$883,"5550*"))/1000</f>
        <v>0</v>
      </c>
      <c r="AP21" s="17">
        <f>(SUMIFS(EUROSTAT_VBE_IND_2005!Z$7:Z$883,EUROSTAT_VBE_IND_2005!$B$7:$B$883,$D21,EUROSTAT_VBE_IND_2005!$C$7:$C$883,"*"&amp;RIGHT($A21,3)&amp;"*",EUROSTAT_VBE_IND_2005!$D$7:$D$883,"5550*"))/1000</f>
        <v>0</v>
      </c>
      <c r="AQ21" s="17">
        <f>(SUMIFS(EUROSTAT_VBE_IND_2005!AG$7:AG$883,EUROSTAT_VBE_IND_2005!$B$7:$B$883,$D21,EUROSTAT_VBE_IND_2005!$C$7:$C$883,"*"&amp;RIGHT($A21,3)&amp;"*",EUROSTAT_VBE_IND_2005!$D$7:$D$883,"5550*"))/1000</f>
        <v>0</v>
      </c>
    </row>
    <row r="22" s="20" customFormat="1" spans="1:43">
      <c r="A22" t="str">
        <f>LEFT(EUROSTAT_VBE_IND_2005!$C$7,8)</f>
        <v>B_101006</v>
      </c>
      <c r="B22" s="28" t="s">
        <v>274</v>
      </c>
      <c r="C22" t="s">
        <v>293</v>
      </c>
      <c r="D22" t="s">
        <v>55</v>
      </c>
      <c r="E22" t="s">
        <v>244</v>
      </c>
      <c r="F22" t="s">
        <v>264</v>
      </c>
      <c r="G22" s="17">
        <f>(SUMIFS(EUROSTAT_VBE_IND_2005!E$7:E$883,EUROSTAT_VBE_IND_2005!$B$7:$B$883,$D22,EUROSTAT_VBE_IND_2005!$C$7:$C$883,"*"&amp;RIGHT($A22,3)&amp;"*",EUROSTAT_VBE_IND_2005!$D$7:$D$883,"554*"))/1000-(SUMIFS(EUROSTAT_VBE_IND_2005!E$7:E$883,EUROSTAT_VBE_IND_2005!$B$7:$B$883,$D22,EUROSTAT_VBE_IND_2005!$C$7:$C$883,"*"&amp;RIGHT($A22,3)&amp;"*",EUROSTAT_VBE_IND_2005!$D$7:$D$883,"5543*"))/1000-(SUMIFS(EUROSTAT_VBE_IND_2005!E$7:E$883,EUROSTAT_VBE_IND_2005!$B$7:$B$883,$D22,EUROSTAT_VBE_IND_2005!$C$7:$C$883,"*"&amp;RIGHT($A22,3)&amp;"*",EUROSTAT_VBE_IND_2005!$D$7:$D$883,"5544*"))/1000</f>
        <v>0</v>
      </c>
      <c r="H22" s="17">
        <f>(SUMIFS(EUROSTAT_VBE_IND_2005!F$7:F$883,EUROSTAT_VBE_IND_2005!$B$7:$B$883,$D22,EUROSTAT_VBE_IND_2005!$C$7:$C$883,"*"&amp;RIGHT($A22,3)&amp;"*",EUROSTAT_VBE_IND_2005!$D$7:$D$883,"554*"))/1000-(SUMIFS(EUROSTAT_VBE_IND_2005!F$7:F$883,EUROSTAT_VBE_IND_2005!$B$7:$B$883,$D22,EUROSTAT_VBE_IND_2005!$C$7:$C$883,"*"&amp;RIGHT($A22,3)&amp;"*",EUROSTAT_VBE_IND_2005!$D$7:$D$883,"5543*"))/1000-(SUMIFS(EUROSTAT_VBE_IND_2005!F$7:F$883,EUROSTAT_VBE_IND_2005!$B$7:$B$883,$D22,EUROSTAT_VBE_IND_2005!$C$7:$C$883,"*"&amp;RIGHT($A22,3)&amp;"*",EUROSTAT_VBE_IND_2005!$D$7:$D$883,"5544*"))/1000</f>
        <v>0</v>
      </c>
      <c r="I22" s="17">
        <f>(SUMIFS(EUROSTAT_VBE_IND_2005!G$7:G$883,EUROSTAT_VBE_IND_2005!$B$7:$B$883,$D22,EUROSTAT_VBE_IND_2005!$C$7:$C$883,"*"&amp;RIGHT($A22,3)&amp;"*",EUROSTAT_VBE_IND_2005!$D$7:$D$883,"554*"))/1000-(SUMIFS(EUROSTAT_VBE_IND_2005!G$7:G$883,EUROSTAT_VBE_IND_2005!$B$7:$B$883,$D22,EUROSTAT_VBE_IND_2005!$C$7:$C$883,"*"&amp;RIGHT($A22,3)&amp;"*",EUROSTAT_VBE_IND_2005!$D$7:$D$883,"5543*"))/1000-(SUMIFS(EUROSTAT_VBE_IND_2005!G$7:G$883,EUROSTAT_VBE_IND_2005!$B$7:$B$883,$D22,EUROSTAT_VBE_IND_2005!$C$7:$C$883,"*"&amp;RIGHT($A22,3)&amp;"*",EUROSTAT_VBE_IND_2005!$D$7:$D$883,"5544*"))/1000</f>
        <v>0</v>
      </c>
      <c r="J22" s="329"/>
      <c r="K22" s="17">
        <f>(SUMIFS(EUROSTAT_VBE_IND_2005!H$7:H$883,EUROSTAT_VBE_IND_2005!$B$7:$B$883,$D22,EUROSTAT_VBE_IND_2005!$C$7:$C$883,"*"&amp;RIGHT($A22,3)&amp;"*",EUROSTAT_VBE_IND_2005!$D$7:$D$883,"554*"))/1000-(SUMIFS(EUROSTAT_VBE_IND_2005!H$7:H$883,EUROSTAT_VBE_IND_2005!$B$7:$B$883,$D22,EUROSTAT_VBE_IND_2005!$C$7:$C$883,"*"&amp;RIGHT($A22,3)&amp;"*",EUROSTAT_VBE_IND_2005!$D$7:$D$883,"5543*"))/1000-(SUMIFS(EUROSTAT_VBE_IND_2005!H$7:H$883,EUROSTAT_VBE_IND_2005!$B$7:$B$883,$D22,EUROSTAT_VBE_IND_2005!$C$7:$C$883,"*"&amp;RIGHT($A22,3)&amp;"*",EUROSTAT_VBE_IND_2005!$D$7:$D$883,"5544*"))/1000</f>
        <v>0</v>
      </c>
      <c r="L22" s="17">
        <f>(SUMIFS(EUROSTAT_VBE_IND_2005!I$7:I$883,EUROSTAT_VBE_IND_2005!$B$7:$B$883,$D22,EUROSTAT_VBE_IND_2005!$C$7:$C$883,"*"&amp;RIGHT($A22,3)&amp;"*",EUROSTAT_VBE_IND_2005!$D$7:$D$883,"554*"))/1000-(SUMIFS(EUROSTAT_VBE_IND_2005!I$7:I$883,EUROSTAT_VBE_IND_2005!$B$7:$B$883,$D22,EUROSTAT_VBE_IND_2005!$C$7:$C$883,"*"&amp;RIGHT($A22,3)&amp;"*",EUROSTAT_VBE_IND_2005!$D$7:$D$883,"5543*"))/1000-(SUMIFS(EUROSTAT_VBE_IND_2005!I$7:I$883,EUROSTAT_VBE_IND_2005!$B$7:$B$883,$D22,EUROSTAT_VBE_IND_2005!$C$7:$C$883,"*"&amp;RIGHT($A22,3)&amp;"*",EUROSTAT_VBE_IND_2005!$D$7:$D$883,"5544*"))/1000</f>
        <v>0</v>
      </c>
      <c r="M22" s="17">
        <f>(SUMIFS(EUROSTAT_VBE_IND_2005!J$7:J$883,EUROSTAT_VBE_IND_2005!$B$7:$B$883,$D22,EUROSTAT_VBE_IND_2005!$C$7:$C$883,"*"&amp;RIGHT($A22,3)&amp;"*",EUROSTAT_VBE_IND_2005!$D$7:$D$883,"554*"))/1000-(SUMIFS(EUROSTAT_VBE_IND_2005!J$7:J$883,EUROSTAT_VBE_IND_2005!$B$7:$B$883,$D22,EUROSTAT_VBE_IND_2005!$C$7:$C$883,"*"&amp;RIGHT($A22,3)&amp;"*",EUROSTAT_VBE_IND_2005!$D$7:$D$883,"5543*"))/1000-(SUMIFS(EUROSTAT_VBE_IND_2005!J$7:J$883,EUROSTAT_VBE_IND_2005!$B$7:$B$883,$D22,EUROSTAT_VBE_IND_2005!$C$7:$C$883,"*"&amp;RIGHT($A22,3)&amp;"*",EUROSTAT_VBE_IND_2005!$D$7:$D$883,"5544*"))/1000</f>
        <v>0</v>
      </c>
      <c r="N22" s="17">
        <f>(SUMIFS(EUROSTAT_VBE_IND_2005!K$7:K$883,EUROSTAT_VBE_IND_2005!$B$7:$B$883,$D22,EUROSTAT_VBE_IND_2005!$C$7:$C$883,"*"&amp;RIGHT($A22,3)&amp;"*",EUROSTAT_VBE_IND_2005!$D$7:$D$883,"554*"))/1000-(SUMIFS(EUROSTAT_VBE_IND_2005!K$7:K$883,EUROSTAT_VBE_IND_2005!$B$7:$B$883,$D22,EUROSTAT_VBE_IND_2005!$C$7:$C$883,"*"&amp;RIGHT($A22,3)&amp;"*",EUROSTAT_VBE_IND_2005!$D$7:$D$883,"5543*"))/1000-(SUMIFS(EUROSTAT_VBE_IND_2005!K$7:K$883,EUROSTAT_VBE_IND_2005!$B$7:$B$883,$D22,EUROSTAT_VBE_IND_2005!$C$7:$C$883,"*"&amp;RIGHT($A22,3)&amp;"*",EUROSTAT_VBE_IND_2005!$D$7:$D$883,"5544*"))/1000</f>
        <v>0</v>
      </c>
      <c r="O22" s="17">
        <f>(SUMIFS(EUROSTAT_VBE_IND_2005!L$7:L$883,EUROSTAT_VBE_IND_2005!$B$7:$B$883,$D22,EUROSTAT_VBE_IND_2005!$C$7:$C$883,"*"&amp;RIGHT($A22,3)&amp;"*",EUROSTAT_VBE_IND_2005!$D$7:$D$883,"554*"))/1000-(SUMIFS(EUROSTAT_VBE_IND_2005!L$7:L$883,EUROSTAT_VBE_IND_2005!$B$7:$B$883,$D22,EUROSTAT_VBE_IND_2005!$C$7:$C$883,"*"&amp;RIGHT($A22,3)&amp;"*",EUROSTAT_VBE_IND_2005!$D$7:$D$883,"5543*"))/1000-(SUMIFS(EUROSTAT_VBE_IND_2005!L$7:L$883,EUROSTAT_VBE_IND_2005!$B$7:$B$883,$D22,EUROSTAT_VBE_IND_2005!$C$7:$C$883,"*"&amp;RIGHT($A22,3)&amp;"*",EUROSTAT_VBE_IND_2005!$D$7:$D$883,"5544*"))/1000</f>
        <v>0</v>
      </c>
      <c r="P22" s="17">
        <f>(SUMIFS(EUROSTAT_VBE_IND_2005!M$7:M$883,EUROSTAT_VBE_IND_2005!$B$7:$B$883,$D22,EUROSTAT_VBE_IND_2005!$C$7:$C$883,"*"&amp;RIGHT($A22,3)&amp;"*",EUROSTAT_VBE_IND_2005!$D$7:$D$883,"554*"))/1000-(SUMIFS(EUROSTAT_VBE_IND_2005!M$7:M$883,EUROSTAT_VBE_IND_2005!$B$7:$B$883,$D22,EUROSTAT_VBE_IND_2005!$C$7:$C$883,"*"&amp;RIGHT($A22,3)&amp;"*",EUROSTAT_VBE_IND_2005!$D$7:$D$883,"5543*"))/1000-(SUMIFS(EUROSTAT_VBE_IND_2005!M$7:M$883,EUROSTAT_VBE_IND_2005!$B$7:$B$883,$D22,EUROSTAT_VBE_IND_2005!$C$7:$C$883,"*"&amp;RIGHT($A22,3)&amp;"*",EUROSTAT_VBE_IND_2005!$D$7:$D$883,"5544*"))/1000</f>
        <v>0</v>
      </c>
      <c r="Q22" s="17">
        <f>(SUMIFS(EUROSTAT_VBE_IND_2005!N$7:N$883,EUROSTAT_VBE_IND_2005!$B$7:$B$883,$D22,EUROSTAT_VBE_IND_2005!$C$7:$C$883,"*"&amp;RIGHT($A22,3)&amp;"*",EUROSTAT_VBE_IND_2005!$D$7:$D$883,"554*"))/1000-(SUMIFS(EUROSTAT_VBE_IND_2005!N$7:N$883,EUROSTAT_VBE_IND_2005!$B$7:$B$883,$D22,EUROSTAT_VBE_IND_2005!$C$7:$C$883,"*"&amp;RIGHT($A22,3)&amp;"*",EUROSTAT_VBE_IND_2005!$D$7:$D$883,"5543*"))/1000-(SUMIFS(EUROSTAT_VBE_IND_2005!N$7:N$883,EUROSTAT_VBE_IND_2005!$B$7:$B$883,$D22,EUROSTAT_VBE_IND_2005!$C$7:$C$883,"*"&amp;RIGHT($A22,3)&amp;"*",EUROSTAT_VBE_IND_2005!$D$7:$D$883,"5544*"))/1000</f>
        <v>0</v>
      </c>
      <c r="R22" s="17">
        <f>(SUMIFS(EUROSTAT_VBE_IND_2005!O$7:O$883,EUROSTAT_VBE_IND_2005!$B$7:$B$883,$D22,EUROSTAT_VBE_IND_2005!$C$7:$C$883,"*"&amp;RIGHT($A22,3)&amp;"*",EUROSTAT_VBE_IND_2005!$D$7:$D$883,"554*"))/1000-(SUMIFS(EUROSTAT_VBE_IND_2005!O$7:O$883,EUROSTAT_VBE_IND_2005!$B$7:$B$883,$D22,EUROSTAT_VBE_IND_2005!$C$7:$C$883,"*"&amp;RIGHT($A22,3)&amp;"*",EUROSTAT_VBE_IND_2005!$D$7:$D$883,"5543*"))/1000-(SUMIFS(EUROSTAT_VBE_IND_2005!O$7:O$883,EUROSTAT_VBE_IND_2005!$B$7:$B$883,$D22,EUROSTAT_VBE_IND_2005!$C$7:$C$883,"*"&amp;RIGHT($A22,3)&amp;"*",EUROSTAT_VBE_IND_2005!$D$7:$D$883,"5544*"))/1000</f>
        <v>0</v>
      </c>
      <c r="S22" s="17">
        <f>(SUMIFS(EUROSTAT_VBE_IND_2005!P$7:P$883,EUROSTAT_VBE_IND_2005!$B$7:$B$883,$D22,EUROSTAT_VBE_IND_2005!$C$7:$C$883,"*"&amp;RIGHT($A22,3)&amp;"*",EUROSTAT_VBE_IND_2005!$D$7:$D$883,"554*"))/1000-(SUMIFS(EUROSTAT_VBE_IND_2005!P$7:P$883,EUROSTAT_VBE_IND_2005!$B$7:$B$883,$D22,EUROSTAT_VBE_IND_2005!$C$7:$C$883,"*"&amp;RIGHT($A22,3)&amp;"*",EUROSTAT_VBE_IND_2005!$D$7:$D$883,"5543*"))/1000-(SUMIFS(EUROSTAT_VBE_IND_2005!P$7:P$883,EUROSTAT_VBE_IND_2005!$B$7:$B$883,$D22,EUROSTAT_VBE_IND_2005!$C$7:$C$883,"*"&amp;RIGHT($A22,3)&amp;"*",EUROSTAT_VBE_IND_2005!$D$7:$D$883,"5544*"))/1000</f>
        <v>0</v>
      </c>
      <c r="T22" s="17">
        <f>(SUMIFS(EUROSTAT_VBE_IND_2005!Q$7:Q$883,EUROSTAT_VBE_IND_2005!$B$7:$B$883,$D22,EUROSTAT_VBE_IND_2005!$C$7:$C$883,"*"&amp;RIGHT($A22,3)&amp;"*",EUROSTAT_VBE_IND_2005!$D$7:$D$883,"554*"))/1000-(SUMIFS(EUROSTAT_VBE_IND_2005!Q$7:Q$883,EUROSTAT_VBE_IND_2005!$B$7:$B$883,$D22,EUROSTAT_VBE_IND_2005!$C$7:$C$883,"*"&amp;RIGHT($A22,3)&amp;"*",EUROSTAT_VBE_IND_2005!$D$7:$D$883,"5543*"))/1000-(SUMIFS(EUROSTAT_VBE_IND_2005!Q$7:Q$883,EUROSTAT_VBE_IND_2005!$B$7:$B$883,$D22,EUROSTAT_VBE_IND_2005!$C$7:$C$883,"*"&amp;RIGHT($A22,3)&amp;"*",EUROSTAT_VBE_IND_2005!$D$7:$D$883,"5544*"))/1000</f>
        <v>0</v>
      </c>
      <c r="U22" s="17">
        <f>(SUMIFS(EUROSTAT_VBE_IND_2005!R$7:R$883,EUROSTAT_VBE_IND_2005!$B$7:$B$883,$D22,EUROSTAT_VBE_IND_2005!$C$7:$C$883,"*"&amp;RIGHT($A22,3)&amp;"*",EUROSTAT_VBE_IND_2005!$D$7:$D$883,"554*"))/1000-(SUMIFS(EUROSTAT_VBE_IND_2005!R$7:R$883,EUROSTAT_VBE_IND_2005!$B$7:$B$883,$D22,EUROSTAT_VBE_IND_2005!$C$7:$C$883,"*"&amp;RIGHT($A22,3)&amp;"*",EUROSTAT_VBE_IND_2005!$D$7:$D$883,"5543*"))/1000-(SUMIFS(EUROSTAT_VBE_IND_2005!R$7:R$883,EUROSTAT_VBE_IND_2005!$B$7:$B$883,$D22,EUROSTAT_VBE_IND_2005!$C$7:$C$883,"*"&amp;RIGHT($A22,3)&amp;"*",EUROSTAT_VBE_IND_2005!$D$7:$D$883,"5544*"))/1000</f>
        <v>0</v>
      </c>
      <c r="V22" s="17">
        <f>(SUMIFS(EUROSTAT_VBE_IND_2005!S$7:S$883,EUROSTAT_VBE_IND_2005!$B$7:$B$883,$D22,EUROSTAT_VBE_IND_2005!$C$7:$C$883,"*"&amp;RIGHT($A22,3)&amp;"*",EUROSTAT_VBE_IND_2005!$D$7:$D$883,"554*"))/1000-(SUMIFS(EUROSTAT_VBE_IND_2005!S$7:S$883,EUROSTAT_VBE_IND_2005!$B$7:$B$883,$D22,EUROSTAT_VBE_IND_2005!$C$7:$C$883,"*"&amp;RIGHT($A22,3)&amp;"*",EUROSTAT_VBE_IND_2005!$D$7:$D$883,"5543*"))/1000-(SUMIFS(EUROSTAT_VBE_IND_2005!S$7:S$883,EUROSTAT_VBE_IND_2005!$B$7:$B$883,$D22,EUROSTAT_VBE_IND_2005!$C$7:$C$883,"*"&amp;RIGHT($A22,3)&amp;"*",EUROSTAT_VBE_IND_2005!$D$7:$D$883,"5544*"))/1000</f>
        <v>0</v>
      </c>
      <c r="W22" s="17">
        <f>(SUMIFS(EUROSTAT_VBE_IND_2005!T$7:T$883,EUROSTAT_VBE_IND_2005!$B$7:$B$883,$D22,EUROSTAT_VBE_IND_2005!$C$7:$C$883,"*"&amp;RIGHT($A22,3)&amp;"*",EUROSTAT_VBE_IND_2005!$D$7:$D$883,"554*"))/1000-(SUMIFS(EUROSTAT_VBE_IND_2005!T$7:T$883,EUROSTAT_VBE_IND_2005!$B$7:$B$883,$D22,EUROSTAT_VBE_IND_2005!$C$7:$C$883,"*"&amp;RIGHT($A22,3)&amp;"*",EUROSTAT_VBE_IND_2005!$D$7:$D$883,"5543*"))/1000-(SUMIFS(EUROSTAT_VBE_IND_2005!T$7:T$883,EUROSTAT_VBE_IND_2005!$B$7:$B$883,$D22,EUROSTAT_VBE_IND_2005!$C$7:$C$883,"*"&amp;RIGHT($A22,3)&amp;"*",EUROSTAT_VBE_IND_2005!$D$7:$D$883,"5544*"))/1000</f>
        <v>0</v>
      </c>
      <c r="X22" s="17">
        <f>(SUMIFS(EUROSTAT_VBE_IND_2005!U$7:U$883,EUROSTAT_VBE_IND_2005!$B$7:$B$883,$D22,EUROSTAT_VBE_IND_2005!$C$7:$C$883,"*"&amp;RIGHT($A22,3)&amp;"*",EUROSTAT_VBE_IND_2005!$D$7:$D$883,"554*"))/1000-(SUMIFS(EUROSTAT_VBE_IND_2005!U$7:U$883,EUROSTAT_VBE_IND_2005!$B$7:$B$883,$D22,EUROSTAT_VBE_IND_2005!$C$7:$C$883,"*"&amp;RIGHT($A22,3)&amp;"*",EUROSTAT_VBE_IND_2005!$D$7:$D$883,"5543*"))/1000-(SUMIFS(EUROSTAT_VBE_IND_2005!U$7:U$883,EUROSTAT_VBE_IND_2005!$B$7:$B$883,$D22,EUROSTAT_VBE_IND_2005!$C$7:$C$883,"*"&amp;RIGHT($A22,3)&amp;"*",EUROSTAT_VBE_IND_2005!$D$7:$D$883,"5544*"))/1000</f>
        <v>0</v>
      </c>
      <c r="Y22" s="17">
        <f>(SUMIFS(EUROSTAT_VBE_IND_2005!V$7:V$883,EUROSTAT_VBE_IND_2005!$B$7:$B$883,$D22,EUROSTAT_VBE_IND_2005!$C$7:$C$883,"*"&amp;RIGHT($A22,3)&amp;"*",EUROSTAT_VBE_IND_2005!$D$7:$D$883,"554*"))/1000-(SUMIFS(EUROSTAT_VBE_IND_2005!V$7:V$883,EUROSTAT_VBE_IND_2005!$B$7:$B$883,$D22,EUROSTAT_VBE_IND_2005!$C$7:$C$883,"*"&amp;RIGHT($A22,3)&amp;"*",EUROSTAT_VBE_IND_2005!$D$7:$D$883,"5543*"))/1000-(SUMIFS(EUROSTAT_VBE_IND_2005!V$7:V$883,EUROSTAT_VBE_IND_2005!$B$7:$B$883,$D22,EUROSTAT_VBE_IND_2005!$C$7:$C$883,"*"&amp;RIGHT($A22,3)&amp;"*",EUROSTAT_VBE_IND_2005!$D$7:$D$883,"5544*"))/1000</f>
        <v>0</v>
      </c>
      <c r="Z22" s="17">
        <f>(SUMIFS(EUROSTAT_VBE_IND_2005!W$7:W$883,EUROSTAT_VBE_IND_2005!$B$7:$B$883,$D22,EUROSTAT_VBE_IND_2005!$C$7:$C$883,"*"&amp;RIGHT($A22,3)&amp;"*",EUROSTAT_VBE_IND_2005!$D$7:$D$883,"554*"))/1000-(SUMIFS(EUROSTAT_VBE_IND_2005!W$7:W$883,EUROSTAT_VBE_IND_2005!$B$7:$B$883,$D22,EUROSTAT_VBE_IND_2005!$C$7:$C$883,"*"&amp;RIGHT($A22,3)&amp;"*",EUROSTAT_VBE_IND_2005!$D$7:$D$883,"5543*"))/1000-(SUMIFS(EUROSTAT_VBE_IND_2005!W$7:W$883,EUROSTAT_VBE_IND_2005!$B$7:$B$883,$D22,EUROSTAT_VBE_IND_2005!$C$7:$C$883,"*"&amp;RIGHT($A22,3)&amp;"*",EUROSTAT_VBE_IND_2005!$D$7:$D$883,"5544*"))/1000</f>
        <v>0</v>
      </c>
      <c r="AA22" s="17">
        <f>(SUMIFS(EUROSTAT_VBE_IND_2005!X$7:X$883,EUROSTAT_VBE_IND_2005!$B$7:$B$883,$D22,EUROSTAT_VBE_IND_2005!$C$7:$C$883,"*"&amp;RIGHT($A22,3)&amp;"*",EUROSTAT_VBE_IND_2005!$D$7:$D$883,"554*"))/1000-(SUMIFS(EUROSTAT_VBE_IND_2005!X$7:X$883,EUROSTAT_VBE_IND_2005!$B$7:$B$883,$D22,EUROSTAT_VBE_IND_2005!$C$7:$C$883,"*"&amp;RIGHT($A22,3)&amp;"*",EUROSTAT_VBE_IND_2005!$D$7:$D$883,"5543*"))/1000-(SUMIFS(EUROSTAT_VBE_IND_2005!X$7:X$883,EUROSTAT_VBE_IND_2005!$B$7:$B$883,$D22,EUROSTAT_VBE_IND_2005!$C$7:$C$883,"*"&amp;RIGHT($A22,3)&amp;"*",EUROSTAT_VBE_IND_2005!$D$7:$D$883,"5544*"))/1000</f>
        <v>0</v>
      </c>
      <c r="AB22" s="17">
        <f>(SUMIFS(EUROSTAT_VBE_IND_2005!AA$7:AA$883,EUROSTAT_VBE_IND_2005!$B$7:$B$883,$D22,EUROSTAT_VBE_IND_2005!$C$7:$C$883,"*"&amp;RIGHT($A22,3)&amp;"*",EUROSTAT_VBE_IND_2005!$D$7:$D$883,"554*"))/1000-(SUMIFS(EUROSTAT_VBE_IND_2005!AA$7:AA$883,EUROSTAT_VBE_IND_2005!$B$7:$B$883,$D22,EUROSTAT_VBE_IND_2005!$C$7:$C$883,"*"&amp;RIGHT($A22,3)&amp;"*",EUROSTAT_VBE_IND_2005!$D$7:$D$883,"5543*"))/1000-(SUMIFS(EUROSTAT_VBE_IND_2005!AA$7:AA$883,EUROSTAT_VBE_IND_2005!$B$7:$B$883,$D22,EUROSTAT_VBE_IND_2005!$C$7:$C$883,"*"&amp;RIGHT($A22,3)&amp;"*",EUROSTAT_VBE_IND_2005!$D$7:$D$883,"5544*"))/1000</f>
        <v>0</v>
      </c>
      <c r="AC22" s="17">
        <f>(SUMIFS(EUROSTAT_VBE_IND_2005!AB$7:AB$883,EUROSTAT_VBE_IND_2005!$B$7:$B$883,$D22,EUROSTAT_VBE_IND_2005!$C$7:$C$883,"*"&amp;RIGHT($A22,3)&amp;"*",EUROSTAT_VBE_IND_2005!$D$7:$D$883,"554*"))/1000-(SUMIFS(EUROSTAT_VBE_IND_2005!AB$7:AB$883,EUROSTAT_VBE_IND_2005!$B$7:$B$883,$D22,EUROSTAT_VBE_IND_2005!$C$7:$C$883,"*"&amp;RIGHT($A22,3)&amp;"*",EUROSTAT_VBE_IND_2005!$D$7:$D$883,"5543*"))/1000-(SUMIFS(EUROSTAT_VBE_IND_2005!AB$7:AB$883,EUROSTAT_VBE_IND_2005!$B$7:$B$883,$D22,EUROSTAT_VBE_IND_2005!$C$7:$C$883,"*"&amp;RIGHT($A22,3)&amp;"*",EUROSTAT_VBE_IND_2005!$D$7:$D$883,"5544*"))/1000</f>
        <v>0</v>
      </c>
      <c r="AD22" s="17">
        <f>(SUMIFS(EUROSTAT_VBE_IND_2005!AC$7:AC$883,EUROSTAT_VBE_IND_2005!$B$7:$B$883,$D22,EUROSTAT_VBE_IND_2005!$C$7:$C$883,"*"&amp;RIGHT($A22,3)&amp;"*",EUROSTAT_VBE_IND_2005!$D$7:$D$883,"554*"))/1000-(SUMIFS(EUROSTAT_VBE_IND_2005!AC$7:AC$883,EUROSTAT_VBE_IND_2005!$B$7:$B$883,$D22,EUROSTAT_VBE_IND_2005!$C$7:$C$883,"*"&amp;RIGHT($A22,3)&amp;"*",EUROSTAT_VBE_IND_2005!$D$7:$D$883,"5543*"))/1000-(SUMIFS(EUROSTAT_VBE_IND_2005!AC$7:AC$883,EUROSTAT_VBE_IND_2005!$B$7:$B$883,$D22,EUROSTAT_VBE_IND_2005!$C$7:$C$883,"*"&amp;RIGHT($A22,3)&amp;"*",EUROSTAT_VBE_IND_2005!$D$7:$D$883,"5544*"))/1000</f>
        <v>0</v>
      </c>
      <c r="AE22" s="17">
        <f>(SUMIFS(EUROSTAT_VBE_IND_2005!AD$7:AD$883,EUROSTAT_VBE_IND_2005!$B$7:$B$883,$D22,EUROSTAT_VBE_IND_2005!$C$7:$C$883,"*"&amp;RIGHT($A22,3)&amp;"*",EUROSTAT_VBE_IND_2005!$D$7:$D$883,"554*"))/1000-(SUMIFS(EUROSTAT_VBE_IND_2005!AD$7:AD$883,EUROSTAT_VBE_IND_2005!$B$7:$B$883,$D22,EUROSTAT_VBE_IND_2005!$C$7:$C$883,"*"&amp;RIGHT($A22,3)&amp;"*",EUROSTAT_VBE_IND_2005!$D$7:$D$883,"5543*"))/1000-(SUMIFS(EUROSTAT_VBE_IND_2005!AD$7:AD$883,EUROSTAT_VBE_IND_2005!$B$7:$B$883,$D22,EUROSTAT_VBE_IND_2005!$C$7:$C$883,"*"&amp;RIGHT($A22,3)&amp;"*",EUROSTAT_VBE_IND_2005!$D$7:$D$883,"5544*"))/1000</f>
        <v>0</v>
      </c>
      <c r="AF22" s="17">
        <f>(SUMIFS(EUROSTAT_VBE_IND_2005!AE$7:AE$883,EUROSTAT_VBE_IND_2005!$B$7:$B$883,$D22,EUROSTAT_VBE_IND_2005!$C$7:$C$883,"*"&amp;RIGHT($A22,3)&amp;"*",EUROSTAT_VBE_IND_2005!$D$7:$D$883,"554*"))/1000-(SUMIFS(EUROSTAT_VBE_IND_2005!AE$7:AE$883,EUROSTAT_VBE_IND_2005!$B$7:$B$883,$D22,EUROSTAT_VBE_IND_2005!$C$7:$C$883,"*"&amp;RIGHT($A22,3)&amp;"*",EUROSTAT_VBE_IND_2005!$D$7:$D$883,"5543*"))/1000-(SUMIFS(EUROSTAT_VBE_IND_2005!AE$7:AE$883,EUROSTAT_VBE_IND_2005!$B$7:$B$883,$D22,EUROSTAT_VBE_IND_2005!$C$7:$C$883,"*"&amp;RIGHT($A22,3)&amp;"*",EUROSTAT_VBE_IND_2005!$D$7:$D$883,"5544*"))/1000</f>
        <v>0</v>
      </c>
      <c r="AG22" s="17">
        <f>(SUMIFS(EUROSTAT_VBE_IND_2005!AF$7:AF$883,EUROSTAT_VBE_IND_2005!$B$7:$B$883,$D22,EUROSTAT_VBE_IND_2005!$C$7:$C$883,"*"&amp;RIGHT($A22,3)&amp;"*",EUROSTAT_VBE_IND_2005!$D$7:$D$883,"554*"))/1000-(SUMIFS(EUROSTAT_VBE_IND_2005!AF$7:AF$883,EUROSTAT_VBE_IND_2005!$B$7:$B$883,$D22,EUROSTAT_VBE_IND_2005!$C$7:$C$883,"*"&amp;RIGHT($A22,3)&amp;"*",EUROSTAT_VBE_IND_2005!$D$7:$D$883,"5543*"))/1000-(SUMIFS(EUROSTAT_VBE_IND_2005!AF$7:AF$883,EUROSTAT_VBE_IND_2005!$B$7:$B$883,$D22,EUROSTAT_VBE_IND_2005!$C$7:$C$883,"*"&amp;RIGHT($A22,3)&amp;"*",EUROSTAT_VBE_IND_2005!$D$7:$D$883,"5544*"))/1000</f>
        <v>0</v>
      </c>
      <c r="AH22" s="17">
        <f>(SUMIFS(EUROSTAT_VBE_IND_2005!AH$7:AH$883,EUROSTAT_VBE_IND_2005!$B$7:$B$883,$D22,EUROSTAT_VBE_IND_2005!$C$7:$C$883,"*"&amp;RIGHT($A22,3)&amp;"*",EUROSTAT_VBE_IND_2005!$D$7:$D$883,"554*"))/1000-(SUMIFS(EUROSTAT_VBE_IND_2005!AH$7:AH$883,EUROSTAT_VBE_IND_2005!$B$7:$B$883,$D22,EUROSTAT_VBE_IND_2005!$C$7:$C$883,"*"&amp;RIGHT($A22,3)&amp;"*",EUROSTAT_VBE_IND_2005!$D$7:$D$883,"5543*"))/1000-(SUMIFS(EUROSTAT_VBE_IND_2005!AH$7:AH$883,EUROSTAT_VBE_IND_2005!$B$7:$B$883,$D22,EUROSTAT_VBE_IND_2005!$C$7:$C$883,"*"&amp;RIGHT($A22,3)&amp;"*",EUROSTAT_VBE_IND_2005!$D$7:$D$883,"5544*"))/1000</f>
        <v>0</v>
      </c>
      <c r="AI22" s="17">
        <f>(SUMIFS(EUROSTAT_VBE_IND_2005!AI$7:AI$883,EUROSTAT_VBE_IND_2005!$B$7:$B$883,$D22,EUROSTAT_VBE_IND_2005!$C$7:$C$883,"*"&amp;RIGHT($A22,3)&amp;"*",EUROSTAT_VBE_IND_2005!$D$7:$D$883,"554*"))/1000-(SUMIFS(EUROSTAT_VBE_IND_2005!AI$7:AI$883,EUROSTAT_VBE_IND_2005!$B$7:$B$883,$D22,EUROSTAT_VBE_IND_2005!$C$7:$C$883,"*"&amp;RIGHT($A22,3)&amp;"*",EUROSTAT_VBE_IND_2005!$D$7:$D$883,"5543*"))/1000-(SUMIFS(EUROSTAT_VBE_IND_2005!AI$7:AI$883,EUROSTAT_VBE_IND_2005!$B$7:$B$883,$D22,EUROSTAT_VBE_IND_2005!$C$7:$C$883,"*"&amp;RIGHT($A22,3)&amp;"*",EUROSTAT_VBE_IND_2005!$D$7:$D$883,"5544*"))/1000</f>
        <v>0</v>
      </c>
      <c r="AJ22" s="17">
        <f>(SUMIFS(EUROSTAT_VBE_IND_2005!AJ$7:AJ$883,EUROSTAT_VBE_IND_2005!$B$7:$B$883,$D22,EUROSTAT_VBE_IND_2005!$C$7:$C$883,"*"&amp;RIGHT($A22,3)&amp;"*",EUROSTAT_VBE_IND_2005!$D$7:$D$883,"554*"))/1000-(SUMIFS(EUROSTAT_VBE_IND_2005!AJ$7:AJ$883,EUROSTAT_VBE_IND_2005!$B$7:$B$883,$D22,EUROSTAT_VBE_IND_2005!$C$7:$C$883,"*"&amp;RIGHT($A22,3)&amp;"*",EUROSTAT_VBE_IND_2005!$D$7:$D$883,"5543*"))/1000-(SUMIFS(EUROSTAT_VBE_IND_2005!AJ$7:AJ$883,EUROSTAT_VBE_IND_2005!$B$7:$B$883,$D22,EUROSTAT_VBE_IND_2005!$C$7:$C$883,"*"&amp;RIGHT($A22,3)&amp;"*",EUROSTAT_VBE_IND_2005!$D$7:$D$883,"5544*"))/1000</f>
        <v>0</v>
      </c>
      <c r="AK22" s="17">
        <f>(SUMIFS(EUROSTAT_VBE_IND_2005!AK$7:AK$883,EUROSTAT_VBE_IND_2005!$B$7:$B$883,$D22,EUROSTAT_VBE_IND_2005!$C$7:$C$883,"*"&amp;RIGHT($A22,3)&amp;"*",EUROSTAT_VBE_IND_2005!$D$7:$D$883,"554*"))/1000-(SUMIFS(EUROSTAT_VBE_IND_2005!AK$7:AK$883,EUROSTAT_VBE_IND_2005!$B$7:$B$883,$D22,EUROSTAT_VBE_IND_2005!$C$7:$C$883,"*"&amp;RIGHT($A22,3)&amp;"*",EUROSTAT_VBE_IND_2005!$D$7:$D$883,"5543*"))/1000-(SUMIFS(EUROSTAT_VBE_IND_2005!AK$7:AK$883,EUROSTAT_VBE_IND_2005!$B$7:$B$883,$D22,EUROSTAT_VBE_IND_2005!$C$7:$C$883,"*"&amp;RIGHT($A22,3)&amp;"*",EUROSTAT_VBE_IND_2005!$D$7:$D$883,"5544*"))/1000</f>
        <v>0</v>
      </c>
      <c r="AL22" s="329"/>
      <c r="AM22" s="329"/>
      <c r="AN22" s="329"/>
      <c r="AO22" s="17">
        <f>(SUMIFS(EUROSTAT_VBE_IND_2005!Y$7:Y$883,EUROSTAT_VBE_IND_2005!$B$7:$B$883,$D22,EUROSTAT_VBE_IND_2005!$C$7:$C$883,"*"&amp;RIGHT($A22,3)&amp;"*",EUROSTAT_VBE_IND_2005!$D$7:$D$883,"554*"))/1000-(SUMIFS(EUROSTAT_VBE_IND_2005!Y$7:Y$883,EUROSTAT_VBE_IND_2005!$B$7:$B$883,$D22,EUROSTAT_VBE_IND_2005!$C$7:$C$883,"*"&amp;RIGHT($A22,3)&amp;"*",EUROSTAT_VBE_IND_2005!$D$7:$D$883,"5543*"))/1000-(SUMIFS(EUROSTAT_VBE_IND_2005!Y$7:Y$883,EUROSTAT_VBE_IND_2005!$B$7:$B$883,$D22,EUROSTAT_VBE_IND_2005!$C$7:$C$883,"*"&amp;RIGHT($A22,3)&amp;"*",EUROSTAT_VBE_IND_2005!$D$7:$D$883,"5544*"))/1000</f>
        <v>0</v>
      </c>
      <c r="AP22" s="17">
        <f>(SUMIFS(EUROSTAT_VBE_IND_2005!Z$7:Z$883,EUROSTAT_VBE_IND_2005!$B$7:$B$883,$D22,EUROSTAT_VBE_IND_2005!$C$7:$C$883,"*"&amp;RIGHT($A22,3)&amp;"*",EUROSTAT_VBE_IND_2005!$D$7:$D$883,"554*"))/1000-(SUMIFS(EUROSTAT_VBE_IND_2005!Z$7:Z$883,EUROSTAT_VBE_IND_2005!$B$7:$B$883,$D22,EUROSTAT_VBE_IND_2005!$C$7:$C$883,"*"&amp;RIGHT($A22,3)&amp;"*",EUROSTAT_VBE_IND_2005!$D$7:$D$883,"5543*"))/1000-(SUMIFS(EUROSTAT_VBE_IND_2005!Z$7:Z$883,EUROSTAT_VBE_IND_2005!$B$7:$B$883,$D22,EUROSTAT_VBE_IND_2005!$C$7:$C$883,"*"&amp;RIGHT($A22,3)&amp;"*",EUROSTAT_VBE_IND_2005!$D$7:$D$883,"5544*"))/1000</f>
        <v>0</v>
      </c>
      <c r="AQ22" s="17">
        <f>(SUMIFS(EUROSTAT_VBE_IND_2005!AG$7:AG$883,EUROSTAT_VBE_IND_2005!$B$7:$B$883,$D22,EUROSTAT_VBE_IND_2005!$C$7:$C$883,"*"&amp;RIGHT($A22,3)&amp;"*",EUROSTAT_VBE_IND_2005!$D$7:$D$883,"554*"))/1000-(SUMIFS(EUROSTAT_VBE_IND_2005!AG$7:AG$883,EUROSTAT_VBE_IND_2005!$B$7:$B$883,$D22,EUROSTAT_VBE_IND_2005!$C$7:$C$883,"*"&amp;RIGHT($A22,3)&amp;"*",EUROSTAT_VBE_IND_2005!$D$7:$D$883,"5543*"))/1000-(SUMIFS(EUROSTAT_VBE_IND_2005!AG$7:AG$883,EUROSTAT_VBE_IND_2005!$B$7:$B$883,$D22,EUROSTAT_VBE_IND_2005!$C$7:$C$883,"*"&amp;RIGHT($A22,3)&amp;"*",EUROSTAT_VBE_IND_2005!$D$7:$D$883,"5544*"))/1000</f>
        <v>0</v>
      </c>
    </row>
    <row r="23" s="20" customFormat="1" spans="1:43">
      <c r="A23" t="str">
        <f>LEFT(EUROSTAT_VBE_IND_2005!$C$7,8)</f>
        <v>B_101006</v>
      </c>
      <c r="B23" s="28" t="s">
        <v>274</v>
      </c>
      <c r="C23" t="s">
        <v>293</v>
      </c>
      <c r="D23" t="s">
        <v>55</v>
      </c>
      <c r="E23" t="s">
        <v>245</v>
      </c>
      <c r="F23" t="s">
        <v>265</v>
      </c>
      <c r="G23" s="17">
        <f>(SUMIFS(EUROSTAT_VBE_IND_2005!E$7:E$883,EUROSTAT_VBE_IND_2005!$B$7:$B$883,$D23,EUROSTAT_VBE_IND_2005!$C$7:$C$883,"*"&amp;RIGHT($A23,3)&amp;"*",EUROSTAT_VBE_IND_2005!$D$7:$D$883,"5543*"))/1000</f>
        <v>0</v>
      </c>
      <c r="H23" s="17">
        <f>(SUMIFS(EUROSTAT_VBE_IND_2005!F$7:F$883,EUROSTAT_VBE_IND_2005!$B$7:$B$883,$D23,EUROSTAT_VBE_IND_2005!$C$7:$C$883,"*"&amp;RIGHT($A23,3)&amp;"*",EUROSTAT_VBE_IND_2005!$D$7:$D$883,"5543*"))/1000</f>
        <v>0</v>
      </c>
      <c r="I23" s="17">
        <f>(SUMIFS(EUROSTAT_VBE_IND_2005!G$7:G$883,EUROSTAT_VBE_IND_2005!$B$7:$B$883,$D23,EUROSTAT_VBE_IND_2005!$C$7:$C$883,"*"&amp;RIGHT($A23,3)&amp;"*",EUROSTAT_VBE_IND_2005!$D$7:$D$883,"5543*"))/1000</f>
        <v>0</v>
      </c>
      <c r="J23" s="329"/>
      <c r="K23" s="17">
        <f>(SUMIFS(EUROSTAT_VBE_IND_2005!H$7:H$883,EUROSTAT_VBE_IND_2005!$B$7:$B$883,$D23,EUROSTAT_VBE_IND_2005!$C$7:$C$883,"*"&amp;RIGHT($A23,3)&amp;"*",EUROSTAT_VBE_IND_2005!$D$7:$D$883,"5543*"))/1000</f>
        <v>0</v>
      </c>
      <c r="L23" s="17">
        <f>(SUMIFS(EUROSTAT_VBE_IND_2005!I$7:I$883,EUROSTAT_VBE_IND_2005!$B$7:$B$883,$D23,EUROSTAT_VBE_IND_2005!$C$7:$C$883,"*"&amp;RIGHT($A23,3)&amp;"*",EUROSTAT_VBE_IND_2005!$D$7:$D$883,"5543*"))/1000</f>
        <v>0</v>
      </c>
      <c r="M23" s="17">
        <f>(SUMIFS(EUROSTAT_VBE_IND_2005!J$7:J$883,EUROSTAT_VBE_IND_2005!$B$7:$B$883,$D23,EUROSTAT_VBE_IND_2005!$C$7:$C$883,"*"&amp;RIGHT($A23,3)&amp;"*",EUROSTAT_VBE_IND_2005!$D$7:$D$883,"5543*"))/1000</f>
        <v>0</v>
      </c>
      <c r="N23" s="17">
        <f>(SUMIFS(EUROSTAT_VBE_IND_2005!K$7:K$883,EUROSTAT_VBE_IND_2005!$B$7:$B$883,$D23,EUROSTAT_VBE_IND_2005!$C$7:$C$883,"*"&amp;RIGHT($A23,3)&amp;"*",EUROSTAT_VBE_IND_2005!$D$7:$D$883,"5543*"))/1000</f>
        <v>0</v>
      </c>
      <c r="O23" s="17">
        <f>(SUMIFS(EUROSTAT_VBE_IND_2005!L$7:L$883,EUROSTAT_VBE_IND_2005!$B$7:$B$883,$D23,EUROSTAT_VBE_IND_2005!$C$7:$C$883,"*"&amp;RIGHT($A23,3)&amp;"*",EUROSTAT_VBE_IND_2005!$D$7:$D$883,"5543*"))/1000</f>
        <v>0</v>
      </c>
      <c r="P23" s="17">
        <f>(SUMIFS(EUROSTAT_VBE_IND_2005!M$7:M$883,EUROSTAT_VBE_IND_2005!$B$7:$B$883,$D23,EUROSTAT_VBE_IND_2005!$C$7:$C$883,"*"&amp;RIGHT($A23,3)&amp;"*",EUROSTAT_VBE_IND_2005!$D$7:$D$883,"5543*"))/1000</f>
        <v>0</v>
      </c>
      <c r="Q23" s="17">
        <f>(SUMIFS(EUROSTAT_VBE_IND_2005!N$7:N$883,EUROSTAT_VBE_IND_2005!$B$7:$B$883,$D23,EUROSTAT_VBE_IND_2005!$C$7:$C$883,"*"&amp;RIGHT($A23,3)&amp;"*",EUROSTAT_VBE_IND_2005!$D$7:$D$883,"5543*"))/1000</f>
        <v>0</v>
      </c>
      <c r="R23" s="17">
        <f>(SUMIFS(EUROSTAT_VBE_IND_2005!O$7:O$883,EUROSTAT_VBE_IND_2005!$B$7:$B$883,$D23,EUROSTAT_VBE_IND_2005!$C$7:$C$883,"*"&amp;RIGHT($A23,3)&amp;"*",EUROSTAT_VBE_IND_2005!$D$7:$D$883,"5543*"))/1000</f>
        <v>0</v>
      </c>
      <c r="S23" s="17">
        <f>(SUMIFS(EUROSTAT_VBE_IND_2005!P$7:P$883,EUROSTAT_VBE_IND_2005!$B$7:$B$883,$D23,EUROSTAT_VBE_IND_2005!$C$7:$C$883,"*"&amp;RIGHT($A23,3)&amp;"*",EUROSTAT_VBE_IND_2005!$D$7:$D$883,"5543*"))/1000</f>
        <v>0</v>
      </c>
      <c r="T23" s="17">
        <f>(SUMIFS(EUROSTAT_VBE_IND_2005!Q$7:Q$883,EUROSTAT_VBE_IND_2005!$B$7:$B$883,$D23,EUROSTAT_VBE_IND_2005!$C$7:$C$883,"*"&amp;RIGHT($A23,3)&amp;"*",EUROSTAT_VBE_IND_2005!$D$7:$D$883,"5543*"))/1000</f>
        <v>0</v>
      </c>
      <c r="U23" s="17">
        <f>(SUMIFS(EUROSTAT_VBE_IND_2005!R$7:R$883,EUROSTAT_VBE_IND_2005!$B$7:$B$883,$D23,EUROSTAT_VBE_IND_2005!$C$7:$C$883,"*"&amp;RIGHT($A23,3)&amp;"*",EUROSTAT_VBE_IND_2005!$D$7:$D$883,"5543*"))/1000</f>
        <v>0</v>
      </c>
      <c r="V23" s="17">
        <f>(SUMIFS(EUROSTAT_VBE_IND_2005!S$7:S$883,EUROSTAT_VBE_IND_2005!$B$7:$B$883,$D23,EUROSTAT_VBE_IND_2005!$C$7:$C$883,"*"&amp;RIGHT($A23,3)&amp;"*",EUROSTAT_VBE_IND_2005!$D$7:$D$883,"5543*"))/1000</f>
        <v>0</v>
      </c>
      <c r="W23" s="17">
        <f>(SUMIFS(EUROSTAT_VBE_IND_2005!T$7:T$883,EUROSTAT_VBE_IND_2005!$B$7:$B$883,$D23,EUROSTAT_VBE_IND_2005!$C$7:$C$883,"*"&amp;RIGHT($A23,3)&amp;"*",EUROSTAT_VBE_IND_2005!$D$7:$D$883,"5543*"))/1000</f>
        <v>0</v>
      </c>
      <c r="X23" s="17">
        <f>(SUMIFS(EUROSTAT_VBE_IND_2005!U$7:U$883,EUROSTAT_VBE_IND_2005!$B$7:$B$883,$D23,EUROSTAT_VBE_IND_2005!$C$7:$C$883,"*"&amp;RIGHT($A23,3)&amp;"*",EUROSTAT_VBE_IND_2005!$D$7:$D$883,"5543*"))/1000</f>
        <v>0</v>
      </c>
      <c r="Y23" s="17">
        <f>(SUMIFS(EUROSTAT_VBE_IND_2005!V$7:V$883,EUROSTAT_VBE_IND_2005!$B$7:$B$883,$D23,EUROSTAT_VBE_IND_2005!$C$7:$C$883,"*"&amp;RIGHT($A23,3)&amp;"*",EUROSTAT_VBE_IND_2005!$D$7:$D$883,"5543*"))/1000</f>
        <v>0</v>
      </c>
      <c r="Z23" s="17">
        <f>(SUMIFS(EUROSTAT_VBE_IND_2005!W$7:W$883,EUROSTAT_VBE_IND_2005!$B$7:$B$883,$D23,EUROSTAT_VBE_IND_2005!$C$7:$C$883,"*"&amp;RIGHT($A23,3)&amp;"*",EUROSTAT_VBE_IND_2005!$D$7:$D$883,"5543*"))/1000</f>
        <v>0</v>
      </c>
      <c r="AA23" s="17">
        <f>(SUMIFS(EUROSTAT_VBE_IND_2005!X$7:X$883,EUROSTAT_VBE_IND_2005!$B$7:$B$883,$D23,EUROSTAT_VBE_IND_2005!$C$7:$C$883,"*"&amp;RIGHT($A23,3)&amp;"*",EUROSTAT_VBE_IND_2005!$D$7:$D$883,"5543*"))/1000</f>
        <v>0</v>
      </c>
      <c r="AB23" s="17">
        <f>(SUMIFS(EUROSTAT_VBE_IND_2005!AA$7:AA$883,EUROSTAT_VBE_IND_2005!$B$7:$B$883,$D23,EUROSTAT_VBE_IND_2005!$C$7:$C$883,"*"&amp;RIGHT($A23,3)&amp;"*",EUROSTAT_VBE_IND_2005!$D$7:$D$883,"5543*"))/1000</f>
        <v>0</v>
      </c>
      <c r="AC23" s="17">
        <f>(SUMIFS(EUROSTAT_VBE_IND_2005!AB$7:AB$883,EUROSTAT_VBE_IND_2005!$B$7:$B$883,$D23,EUROSTAT_VBE_IND_2005!$C$7:$C$883,"*"&amp;RIGHT($A23,3)&amp;"*",EUROSTAT_VBE_IND_2005!$D$7:$D$883,"5543*"))/1000</f>
        <v>0</v>
      </c>
      <c r="AD23" s="17">
        <f>(SUMIFS(EUROSTAT_VBE_IND_2005!AC$7:AC$883,EUROSTAT_VBE_IND_2005!$B$7:$B$883,$D23,EUROSTAT_VBE_IND_2005!$C$7:$C$883,"*"&amp;RIGHT($A23,3)&amp;"*",EUROSTAT_VBE_IND_2005!$D$7:$D$883,"5543*"))/1000</f>
        <v>0</v>
      </c>
      <c r="AE23" s="17">
        <f>(SUMIFS(EUROSTAT_VBE_IND_2005!AD$7:AD$883,EUROSTAT_VBE_IND_2005!$B$7:$B$883,$D23,EUROSTAT_VBE_IND_2005!$C$7:$C$883,"*"&amp;RIGHT($A23,3)&amp;"*",EUROSTAT_VBE_IND_2005!$D$7:$D$883,"5543*"))/1000</f>
        <v>0</v>
      </c>
      <c r="AF23" s="17">
        <f>(SUMIFS(EUROSTAT_VBE_IND_2005!AE$7:AE$883,EUROSTAT_VBE_IND_2005!$B$7:$B$883,$D23,EUROSTAT_VBE_IND_2005!$C$7:$C$883,"*"&amp;RIGHT($A23,3)&amp;"*",EUROSTAT_VBE_IND_2005!$D$7:$D$883,"5543*"))/1000</f>
        <v>0</v>
      </c>
      <c r="AG23" s="17">
        <f>(SUMIFS(EUROSTAT_VBE_IND_2005!AF$7:AF$883,EUROSTAT_VBE_IND_2005!$B$7:$B$883,$D23,EUROSTAT_VBE_IND_2005!$C$7:$C$883,"*"&amp;RIGHT($A23,3)&amp;"*",EUROSTAT_VBE_IND_2005!$D$7:$D$883,"5543*"))/1000</f>
        <v>0</v>
      </c>
      <c r="AH23" s="17">
        <f>(SUMIFS(EUROSTAT_VBE_IND_2005!AH$7:AH$883,EUROSTAT_VBE_IND_2005!$B$7:$B$883,$D23,EUROSTAT_VBE_IND_2005!$C$7:$C$883,"*"&amp;RIGHT($A23,3)&amp;"*",EUROSTAT_VBE_IND_2005!$D$7:$D$883,"5543*"))/1000</f>
        <v>0</v>
      </c>
      <c r="AI23" s="17">
        <f>(SUMIFS(EUROSTAT_VBE_IND_2005!AI$7:AI$883,EUROSTAT_VBE_IND_2005!$B$7:$B$883,$D23,EUROSTAT_VBE_IND_2005!$C$7:$C$883,"*"&amp;RIGHT($A23,3)&amp;"*",EUROSTAT_VBE_IND_2005!$D$7:$D$883,"5543*"))/1000</f>
        <v>0</v>
      </c>
      <c r="AJ23" s="17">
        <f>(SUMIFS(EUROSTAT_VBE_IND_2005!AJ$7:AJ$883,EUROSTAT_VBE_IND_2005!$B$7:$B$883,$D23,EUROSTAT_VBE_IND_2005!$C$7:$C$883,"*"&amp;RIGHT($A23,3)&amp;"*",EUROSTAT_VBE_IND_2005!$D$7:$D$883,"5543*"))/1000</f>
        <v>0</v>
      </c>
      <c r="AK23" s="17">
        <f>(SUMIFS(EUROSTAT_VBE_IND_2005!AK$7:AK$883,EUROSTAT_VBE_IND_2005!$B$7:$B$883,$D23,EUROSTAT_VBE_IND_2005!$C$7:$C$883,"*"&amp;RIGHT($A23,3)&amp;"*",EUROSTAT_VBE_IND_2005!$D$7:$D$883,"5543*"))/1000</f>
        <v>0</v>
      </c>
      <c r="AL23" s="329"/>
      <c r="AM23" s="329"/>
      <c r="AN23" s="329"/>
      <c r="AO23" s="17">
        <f>(SUMIFS(EUROSTAT_VBE_IND_2005!Y$7:Y$883,EUROSTAT_VBE_IND_2005!$B$7:$B$883,$D23,EUROSTAT_VBE_IND_2005!$C$7:$C$883,"*"&amp;RIGHT($A23,3)&amp;"*",EUROSTAT_VBE_IND_2005!$D$7:$D$883,"5543*"))/1000</f>
        <v>0</v>
      </c>
      <c r="AP23" s="17">
        <f>(SUMIFS(EUROSTAT_VBE_IND_2005!Z$7:Z$883,EUROSTAT_VBE_IND_2005!$B$7:$B$883,$D23,EUROSTAT_VBE_IND_2005!$C$7:$C$883,"*"&amp;RIGHT($A23,3)&amp;"*",EUROSTAT_VBE_IND_2005!$D$7:$D$883,"5543*"))/1000</f>
        <v>0</v>
      </c>
      <c r="AQ23" s="17">
        <f>(SUMIFS(EUROSTAT_VBE_IND_2005!AG$7:AG$883,EUROSTAT_VBE_IND_2005!$B$7:$B$883,$D23,EUROSTAT_VBE_IND_2005!$C$7:$C$883,"*"&amp;RIGHT($A23,3)&amp;"*",EUROSTAT_VBE_IND_2005!$D$7:$D$883,"5543*"))/1000</f>
        <v>0</v>
      </c>
    </row>
    <row r="24" s="20" customFormat="1" spans="1:43">
      <c r="A24" t="str">
        <f>LEFT(EUROSTAT_VBE_IND_2005!$C$7,8)</f>
        <v>B_101006</v>
      </c>
      <c r="B24" s="28" t="s">
        <v>274</v>
      </c>
      <c r="C24" t="s">
        <v>293</v>
      </c>
      <c r="D24" t="s">
        <v>55</v>
      </c>
      <c r="E24" t="s">
        <v>246</v>
      </c>
      <c r="F24" t="s">
        <v>266</v>
      </c>
      <c r="G24" s="17">
        <f>(SUMIFS(EUROSTAT_VBE_IND_2005!E$7:E$883,EUROSTAT_VBE_IND_2005!$B$7:$B$883,$D24,EUROSTAT_VBE_IND_2005!$C$7:$C$883,"*"&amp;RIGHT($A24,3)&amp;"*",EUROSTAT_VBE_IND_2005!$D$7:$D$883,"7100*"))/1000</f>
        <v>0</v>
      </c>
      <c r="H24" s="17">
        <f>(SUMIFS(EUROSTAT_VBE_IND_2005!F$7:F$883,EUROSTAT_VBE_IND_2005!$B$7:$B$883,$D24,EUROSTAT_VBE_IND_2005!$C$7:$C$883,"*"&amp;RIGHT($A24,3)&amp;"*",EUROSTAT_VBE_IND_2005!$D$7:$D$883,"7100*"))/1000</f>
        <v>0</v>
      </c>
      <c r="I24" s="17">
        <f>(SUMIFS(EUROSTAT_VBE_IND_2005!G$7:G$883,EUROSTAT_VBE_IND_2005!$B$7:$B$883,$D24,EUROSTAT_VBE_IND_2005!$C$7:$C$883,"*"&amp;RIGHT($A24,3)&amp;"*",EUROSTAT_VBE_IND_2005!$D$7:$D$883,"7100*"))/1000</f>
        <v>0</v>
      </c>
      <c r="J24" s="329"/>
      <c r="K24" s="17">
        <f>(SUMIFS(EUROSTAT_VBE_IND_2005!H$7:H$883,EUROSTAT_VBE_IND_2005!$B$7:$B$883,$D24,EUROSTAT_VBE_IND_2005!$C$7:$C$883,"*"&amp;RIGHT($A24,3)&amp;"*",EUROSTAT_VBE_IND_2005!$D$7:$D$883,"7100*"))/1000</f>
        <v>0</v>
      </c>
      <c r="L24" s="17">
        <f>(SUMIFS(EUROSTAT_VBE_IND_2005!I$7:I$883,EUROSTAT_VBE_IND_2005!$B$7:$B$883,$D24,EUROSTAT_VBE_IND_2005!$C$7:$C$883,"*"&amp;RIGHT($A24,3)&amp;"*",EUROSTAT_VBE_IND_2005!$D$7:$D$883,"7100*"))/1000</f>
        <v>0</v>
      </c>
      <c r="M24" s="17">
        <f>(SUMIFS(EUROSTAT_VBE_IND_2005!J$7:J$883,EUROSTAT_VBE_IND_2005!$B$7:$B$883,$D24,EUROSTAT_VBE_IND_2005!$C$7:$C$883,"*"&amp;RIGHT($A24,3)&amp;"*",EUROSTAT_VBE_IND_2005!$D$7:$D$883,"7100*"))/1000</f>
        <v>0</v>
      </c>
      <c r="N24" s="17">
        <f>(SUMIFS(EUROSTAT_VBE_IND_2005!K$7:K$883,EUROSTAT_VBE_IND_2005!$B$7:$B$883,$D24,EUROSTAT_VBE_IND_2005!$C$7:$C$883,"*"&amp;RIGHT($A24,3)&amp;"*",EUROSTAT_VBE_IND_2005!$D$7:$D$883,"7100*"))/1000</f>
        <v>0</v>
      </c>
      <c r="O24" s="17">
        <f>(SUMIFS(EUROSTAT_VBE_IND_2005!L$7:L$883,EUROSTAT_VBE_IND_2005!$B$7:$B$883,$D24,EUROSTAT_VBE_IND_2005!$C$7:$C$883,"*"&amp;RIGHT($A24,3)&amp;"*",EUROSTAT_VBE_IND_2005!$D$7:$D$883,"7100*"))/1000</f>
        <v>0</v>
      </c>
      <c r="P24" s="17">
        <f>(SUMIFS(EUROSTAT_VBE_IND_2005!M$7:M$883,EUROSTAT_VBE_IND_2005!$B$7:$B$883,$D24,EUROSTAT_VBE_IND_2005!$C$7:$C$883,"*"&amp;RIGHT($A24,3)&amp;"*",EUROSTAT_VBE_IND_2005!$D$7:$D$883,"7100*"))/1000</f>
        <v>0</v>
      </c>
      <c r="Q24" s="17">
        <f>(SUMIFS(EUROSTAT_VBE_IND_2005!N$7:N$883,EUROSTAT_VBE_IND_2005!$B$7:$B$883,$D24,EUROSTAT_VBE_IND_2005!$C$7:$C$883,"*"&amp;RIGHT($A24,3)&amp;"*",EUROSTAT_VBE_IND_2005!$D$7:$D$883,"7100*"))/1000</f>
        <v>0</v>
      </c>
      <c r="R24" s="17">
        <f>(SUMIFS(EUROSTAT_VBE_IND_2005!O$7:O$883,EUROSTAT_VBE_IND_2005!$B$7:$B$883,$D24,EUROSTAT_VBE_IND_2005!$C$7:$C$883,"*"&amp;RIGHT($A24,3)&amp;"*",EUROSTAT_VBE_IND_2005!$D$7:$D$883,"7100*"))/1000</f>
        <v>0</v>
      </c>
      <c r="S24" s="17">
        <f>(SUMIFS(EUROSTAT_VBE_IND_2005!P$7:P$883,EUROSTAT_VBE_IND_2005!$B$7:$B$883,$D24,EUROSTAT_VBE_IND_2005!$C$7:$C$883,"*"&amp;RIGHT($A24,3)&amp;"*",EUROSTAT_VBE_IND_2005!$D$7:$D$883,"7100*"))/1000</f>
        <v>0</v>
      </c>
      <c r="T24" s="17">
        <f>(SUMIFS(EUROSTAT_VBE_IND_2005!Q$7:Q$883,EUROSTAT_VBE_IND_2005!$B$7:$B$883,$D24,EUROSTAT_VBE_IND_2005!$C$7:$C$883,"*"&amp;RIGHT($A24,3)&amp;"*",EUROSTAT_VBE_IND_2005!$D$7:$D$883,"7100*"))/1000</f>
        <v>0</v>
      </c>
      <c r="U24" s="17">
        <f>(SUMIFS(EUROSTAT_VBE_IND_2005!R$7:R$883,EUROSTAT_VBE_IND_2005!$B$7:$B$883,$D24,EUROSTAT_VBE_IND_2005!$C$7:$C$883,"*"&amp;RIGHT($A24,3)&amp;"*",EUROSTAT_VBE_IND_2005!$D$7:$D$883,"7100*"))/1000</f>
        <v>0</v>
      </c>
      <c r="V24" s="17">
        <f>(SUMIFS(EUROSTAT_VBE_IND_2005!S$7:S$883,EUROSTAT_VBE_IND_2005!$B$7:$B$883,$D24,EUROSTAT_VBE_IND_2005!$C$7:$C$883,"*"&amp;RIGHT($A24,3)&amp;"*",EUROSTAT_VBE_IND_2005!$D$7:$D$883,"7100*"))/1000</f>
        <v>0</v>
      </c>
      <c r="W24" s="17">
        <f>(SUMIFS(EUROSTAT_VBE_IND_2005!T$7:T$883,EUROSTAT_VBE_IND_2005!$B$7:$B$883,$D24,EUROSTAT_VBE_IND_2005!$C$7:$C$883,"*"&amp;RIGHT($A24,3)&amp;"*",EUROSTAT_VBE_IND_2005!$D$7:$D$883,"7100*"))/1000</f>
        <v>0</v>
      </c>
      <c r="X24" s="17">
        <f>(SUMIFS(EUROSTAT_VBE_IND_2005!U$7:U$883,EUROSTAT_VBE_IND_2005!$B$7:$B$883,$D24,EUROSTAT_VBE_IND_2005!$C$7:$C$883,"*"&amp;RIGHT($A24,3)&amp;"*",EUROSTAT_VBE_IND_2005!$D$7:$D$883,"7100*"))/1000</f>
        <v>0</v>
      </c>
      <c r="Y24" s="17">
        <f>(SUMIFS(EUROSTAT_VBE_IND_2005!V$7:V$883,EUROSTAT_VBE_IND_2005!$B$7:$B$883,$D24,EUROSTAT_VBE_IND_2005!$C$7:$C$883,"*"&amp;RIGHT($A24,3)&amp;"*",EUROSTAT_VBE_IND_2005!$D$7:$D$883,"7100*"))/1000</f>
        <v>0</v>
      </c>
      <c r="Z24" s="17">
        <f>(SUMIFS(EUROSTAT_VBE_IND_2005!W$7:W$883,EUROSTAT_VBE_IND_2005!$B$7:$B$883,$D24,EUROSTAT_VBE_IND_2005!$C$7:$C$883,"*"&amp;RIGHT($A24,3)&amp;"*",EUROSTAT_VBE_IND_2005!$D$7:$D$883,"7100*"))/1000</f>
        <v>0</v>
      </c>
      <c r="AA24" s="17">
        <f>(SUMIFS(EUROSTAT_VBE_IND_2005!X$7:X$883,EUROSTAT_VBE_IND_2005!$B$7:$B$883,$D24,EUROSTAT_VBE_IND_2005!$C$7:$C$883,"*"&amp;RIGHT($A24,3)&amp;"*",EUROSTAT_VBE_IND_2005!$D$7:$D$883,"7100*"))/1000</f>
        <v>0</v>
      </c>
      <c r="AB24" s="17">
        <f>(SUMIFS(EUROSTAT_VBE_IND_2005!AA$7:AA$883,EUROSTAT_VBE_IND_2005!$B$7:$B$883,$D24,EUROSTAT_VBE_IND_2005!$C$7:$C$883,"*"&amp;RIGHT($A24,3)&amp;"*",EUROSTAT_VBE_IND_2005!$D$7:$D$883,"7100*"))/1000</f>
        <v>0</v>
      </c>
      <c r="AC24" s="17">
        <f>(SUMIFS(EUROSTAT_VBE_IND_2005!AB$7:AB$883,EUROSTAT_VBE_IND_2005!$B$7:$B$883,$D24,EUROSTAT_VBE_IND_2005!$C$7:$C$883,"*"&amp;RIGHT($A24,3)&amp;"*",EUROSTAT_VBE_IND_2005!$D$7:$D$883,"7100*"))/1000</f>
        <v>0</v>
      </c>
      <c r="AD24" s="17">
        <f>(SUMIFS(EUROSTAT_VBE_IND_2005!AC$7:AC$883,EUROSTAT_VBE_IND_2005!$B$7:$B$883,$D24,EUROSTAT_VBE_IND_2005!$C$7:$C$883,"*"&amp;RIGHT($A24,3)&amp;"*",EUROSTAT_VBE_IND_2005!$D$7:$D$883,"7100*"))/1000</f>
        <v>0</v>
      </c>
      <c r="AE24" s="17">
        <f>(SUMIFS(EUROSTAT_VBE_IND_2005!AD$7:AD$883,EUROSTAT_VBE_IND_2005!$B$7:$B$883,$D24,EUROSTAT_VBE_IND_2005!$C$7:$C$883,"*"&amp;RIGHT($A24,3)&amp;"*",EUROSTAT_VBE_IND_2005!$D$7:$D$883,"7100*"))/1000</f>
        <v>0</v>
      </c>
      <c r="AF24" s="17">
        <f>(SUMIFS(EUROSTAT_VBE_IND_2005!AE$7:AE$883,EUROSTAT_VBE_IND_2005!$B$7:$B$883,$D24,EUROSTAT_VBE_IND_2005!$C$7:$C$883,"*"&amp;RIGHT($A24,3)&amp;"*",EUROSTAT_VBE_IND_2005!$D$7:$D$883,"7100*"))/1000</f>
        <v>0</v>
      </c>
      <c r="AG24" s="17">
        <f>(SUMIFS(EUROSTAT_VBE_IND_2005!AF$7:AF$883,EUROSTAT_VBE_IND_2005!$B$7:$B$883,$D24,EUROSTAT_VBE_IND_2005!$C$7:$C$883,"*"&amp;RIGHT($A24,3)&amp;"*",EUROSTAT_VBE_IND_2005!$D$7:$D$883,"7100*"))/1000</f>
        <v>0</v>
      </c>
      <c r="AH24" s="17">
        <f>(SUMIFS(EUROSTAT_VBE_IND_2005!AH$7:AH$883,EUROSTAT_VBE_IND_2005!$B$7:$B$883,$D24,EUROSTAT_VBE_IND_2005!$C$7:$C$883,"*"&amp;RIGHT($A24,3)&amp;"*",EUROSTAT_VBE_IND_2005!$D$7:$D$883,"7100*"))/1000</f>
        <v>0</v>
      </c>
      <c r="AI24" s="17">
        <f>(SUMIFS(EUROSTAT_VBE_IND_2005!AI$7:AI$883,EUROSTAT_VBE_IND_2005!$B$7:$B$883,$D24,EUROSTAT_VBE_IND_2005!$C$7:$C$883,"*"&amp;RIGHT($A24,3)&amp;"*",EUROSTAT_VBE_IND_2005!$D$7:$D$883,"7100*"))/1000</f>
        <v>0</v>
      </c>
      <c r="AJ24" s="17">
        <f>(SUMIFS(EUROSTAT_VBE_IND_2005!AJ$7:AJ$883,EUROSTAT_VBE_IND_2005!$B$7:$B$883,$D24,EUROSTAT_VBE_IND_2005!$C$7:$C$883,"*"&amp;RIGHT($A24,3)&amp;"*",EUROSTAT_VBE_IND_2005!$D$7:$D$883,"7100*"))/1000</f>
        <v>0</v>
      </c>
      <c r="AK24" s="17">
        <f>(SUMIFS(EUROSTAT_VBE_IND_2005!AK$7:AK$883,EUROSTAT_VBE_IND_2005!$B$7:$B$883,$D24,EUROSTAT_VBE_IND_2005!$C$7:$C$883,"*"&amp;RIGHT($A24,3)&amp;"*",EUROSTAT_VBE_IND_2005!$D$7:$D$883,"7100*"))/1000</f>
        <v>0</v>
      </c>
      <c r="AL24" s="329"/>
      <c r="AM24" s="329"/>
      <c r="AN24" s="329"/>
      <c r="AO24" s="17">
        <f>(SUMIFS(EUROSTAT_VBE_IND_2005!Y$7:Y$883,EUROSTAT_VBE_IND_2005!$B$7:$B$883,$D24,EUROSTAT_VBE_IND_2005!$C$7:$C$883,"*"&amp;RIGHT($A24,3)&amp;"*",EUROSTAT_VBE_IND_2005!$D$7:$D$883,"7100*"))/1000</f>
        <v>0</v>
      </c>
      <c r="AP24" s="17">
        <f>(SUMIFS(EUROSTAT_VBE_IND_2005!Z$7:Z$883,EUROSTAT_VBE_IND_2005!$B$7:$B$883,$D24,EUROSTAT_VBE_IND_2005!$C$7:$C$883,"*"&amp;RIGHT($A24,3)&amp;"*",EUROSTAT_VBE_IND_2005!$D$7:$D$883,"7100*"))/1000</f>
        <v>0</v>
      </c>
      <c r="AQ24" s="17">
        <f>(SUMIFS(EUROSTAT_VBE_IND_2005!AG$7:AG$883,EUROSTAT_VBE_IND_2005!$B$7:$B$883,$D24,EUROSTAT_VBE_IND_2005!$C$7:$C$883,"*"&amp;RIGHT($A24,3)&amp;"*",EUROSTAT_VBE_IND_2005!$D$7:$D$883,"7100*"))/1000</f>
        <v>0</v>
      </c>
    </row>
    <row r="25" s="20" customFormat="1" spans="1:43">
      <c r="A25" t="str">
        <f>LEFT(EUROSTAT_VBE_IND_2005!$C$7,8)</f>
        <v>B_101006</v>
      </c>
      <c r="B25" s="28" t="s">
        <v>274</v>
      </c>
      <c r="C25" t="s">
        <v>293</v>
      </c>
      <c r="D25" t="s">
        <v>55</v>
      </c>
      <c r="E25" t="s">
        <v>247</v>
      </c>
      <c r="F25" t="s">
        <v>267</v>
      </c>
      <c r="G25" s="17">
        <f>(SUMIFS(EUROSTAT_VBE_IND_2005!E$7:E$883,EUROSTAT_VBE_IND_2005!$B$7:$B$883,$D25,EUROSTAT_VBE_IND_2005!$C$7:$C$883,"*"&amp;RIGHT($A25,3)&amp;"*",EUROSTAT_VBE_IND_2005!$D$7:$D$883,"6000*"))/1000</f>
        <v>0</v>
      </c>
      <c r="H25" s="17">
        <f>(SUMIFS(EUROSTAT_VBE_IND_2005!F$7:F$883,EUROSTAT_VBE_IND_2005!$B$7:$B$883,$D25,EUROSTAT_VBE_IND_2005!$C$7:$C$883,"*"&amp;RIGHT($A25,3)&amp;"*",EUROSTAT_VBE_IND_2005!$D$7:$D$883,"6000*"))/1000</f>
        <v>0</v>
      </c>
      <c r="I25" s="17">
        <f>(SUMIFS(EUROSTAT_VBE_IND_2005!G$7:G$883,EUROSTAT_VBE_IND_2005!$B$7:$B$883,$D25,EUROSTAT_VBE_IND_2005!$C$7:$C$883,"*"&amp;RIGHT($A25,3)&amp;"*",EUROSTAT_VBE_IND_2005!$D$7:$D$883,"6000*"))/1000</f>
        <v>0</v>
      </c>
      <c r="J25" s="329"/>
      <c r="K25" s="17">
        <f>(SUMIFS(EUROSTAT_VBE_IND_2005!H$7:H$883,EUROSTAT_VBE_IND_2005!$B$7:$B$883,$D25,EUROSTAT_VBE_IND_2005!$C$7:$C$883,"*"&amp;RIGHT($A25,3)&amp;"*",EUROSTAT_VBE_IND_2005!$D$7:$D$883,"6000*"))/1000</f>
        <v>0</v>
      </c>
      <c r="L25" s="17">
        <f>(SUMIFS(EUROSTAT_VBE_IND_2005!I$7:I$883,EUROSTAT_VBE_IND_2005!$B$7:$B$883,$D25,EUROSTAT_VBE_IND_2005!$C$7:$C$883,"*"&amp;RIGHT($A25,3)&amp;"*",EUROSTAT_VBE_IND_2005!$D$7:$D$883,"6000*"))/1000</f>
        <v>0</v>
      </c>
      <c r="M25" s="17">
        <f>(SUMIFS(EUROSTAT_VBE_IND_2005!J$7:J$883,EUROSTAT_VBE_IND_2005!$B$7:$B$883,$D25,EUROSTAT_VBE_IND_2005!$C$7:$C$883,"*"&amp;RIGHT($A25,3)&amp;"*",EUROSTAT_VBE_IND_2005!$D$7:$D$883,"6000*"))/1000</f>
        <v>0</v>
      </c>
      <c r="N25" s="17">
        <f>(SUMIFS(EUROSTAT_VBE_IND_2005!K$7:K$883,EUROSTAT_VBE_IND_2005!$B$7:$B$883,$D25,EUROSTAT_VBE_IND_2005!$C$7:$C$883,"*"&amp;RIGHT($A25,3)&amp;"*",EUROSTAT_VBE_IND_2005!$D$7:$D$883,"6000*"))/1000</f>
        <v>0</v>
      </c>
      <c r="O25" s="17">
        <f>(SUMIFS(EUROSTAT_VBE_IND_2005!L$7:L$883,EUROSTAT_VBE_IND_2005!$B$7:$B$883,$D25,EUROSTAT_VBE_IND_2005!$C$7:$C$883,"*"&amp;RIGHT($A25,3)&amp;"*",EUROSTAT_VBE_IND_2005!$D$7:$D$883,"6000*"))/1000</f>
        <v>0</v>
      </c>
      <c r="P25" s="17">
        <f>(SUMIFS(EUROSTAT_VBE_IND_2005!M$7:M$883,EUROSTAT_VBE_IND_2005!$B$7:$B$883,$D25,EUROSTAT_VBE_IND_2005!$C$7:$C$883,"*"&amp;RIGHT($A25,3)&amp;"*",EUROSTAT_VBE_IND_2005!$D$7:$D$883,"6000*"))/1000</f>
        <v>0</v>
      </c>
      <c r="Q25" s="17">
        <f>(SUMIFS(EUROSTAT_VBE_IND_2005!N$7:N$883,EUROSTAT_VBE_IND_2005!$B$7:$B$883,$D25,EUROSTAT_VBE_IND_2005!$C$7:$C$883,"*"&amp;RIGHT($A25,3)&amp;"*",EUROSTAT_VBE_IND_2005!$D$7:$D$883,"6000*"))/1000</f>
        <v>0</v>
      </c>
      <c r="R25" s="17">
        <f>(SUMIFS(EUROSTAT_VBE_IND_2005!O$7:O$883,EUROSTAT_VBE_IND_2005!$B$7:$B$883,$D25,EUROSTAT_VBE_IND_2005!$C$7:$C$883,"*"&amp;RIGHT($A25,3)&amp;"*",EUROSTAT_VBE_IND_2005!$D$7:$D$883,"6000*"))/1000</f>
        <v>0</v>
      </c>
      <c r="S25" s="17">
        <f>(SUMIFS(EUROSTAT_VBE_IND_2005!P$7:P$883,EUROSTAT_VBE_IND_2005!$B$7:$B$883,$D25,EUROSTAT_VBE_IND_2005!$C$7:$C$883,"*"&amp;RIGHT($A25,3)&amp;"*",EUROSTAT_VBE_IND_2005!$D$7:$D$883,"6000*"))/1000</f>
        <v>0</v>
      </c>
      <c r="T25" s="17">
        <f>(SUMIFS(EUROSTAT_VBE_IND_2005!Q$7:Q$883,EUROSTAT_VBE_IND_2005!$B$7:$B$883,$D25,EUROSTAT_VBE_IND_2005!$C$7:$C$883,"*"&amp;RIGHT($A25,3)&amp;"*",EUROSTAT_VBE_IND_2005!$D$7:$D$883,"6000*"))/1000</f>
        <v>0</v>
      </c>
      <c r="U25" s="17">
        <f>(SUMIFS(EUROSTAT_VBE_IND_2005!R$7:R$883,EUROSTAT_VBE_IND_2005!$B$7:$B$883,$D25,EUROSTAT_VBE_IND_2005!$C$7:$C$883,"*"&amp;RIGHT($A25,3)&amp;"*",EUROSTAT_VBE_IND_2005!$D$7:$D$883,"6000*"))/1000</f>
        <v>0</v>
      </c>
      <c r="V25" s="17">
        <f>(SUMIFS(EUROSTAT_VBE_IND_2005!S$7:S$883,EUROSTAT_VBE_IND_2005!$B$7:$B$883,$D25,EUROSTAT_VBE_IND_2005!$C$7:$C$883,"*"&amp;RIGHT($A25,3)&amp;"*",EUROSTAT_VBE_IND_2005!$D$7:$D$883,"6000*"))/1000</f>
        <v>0</v>
      </c>
      <c r="W25" s="17">
        <f>(SUMIFS(EUROSTAT_VBE_IND_2005!T$7:T$883,EUROSTAT_VBE_IND_2005!$B$7:$B$883,$D25,EUROSTAT_VBE_IND_2005!$C$7:$C$883,"*"&amp;RIGHT($A25,3)&amp;"*",EUROSTAT_VBE_IND_2005!$D$7:$D$883,"6000*"))/1000</f>
        <v>0</v>
      </c>
      <c r="X25" s="17">
        <f>(SUMIFS(EUROSTAT_VBE_IND_2005!U$7:U$883,EUROSTAT_VBE_IND_2005!$B$7:$B$883,$D25,EUROSTAT_VBE_IND_2005!$C$7:$C$883,"*"&amp;RIGHT($A25,3)&amp;"*",EUROSTAT_VBE_IND_2005!$D$7:$D$883,"6000*"))/1000</f>
        <v>0</v>
      </c>
      <c r="Y25" s="17">
        <f>(SUMIFS(EUROSTAT_VBE_IND_2005!V$7:V$883,EUROSTAT_VBE_IND_2005!$B$7:$B$883,$D25,EUROSTAT_VBE_IND_2005!$C$7:$C$883,"*"&amp;RIGHT($A25,3)&amp;"*",EUROSTAT_VBE_IND_2005!$D$7:$D$883,"6000*"))/1000</f>
        <v>0</v>
      </c>
      <c r="Z25" s="17">
        <f>(SUMIFS(EUROSTAT_VBE_IND_2005!W$7:W$883,EUROSTAT_VBE_IND_2005!$B$7:$B$883,$D25,EUROSTAT_VBE_IND_2005!$C$7:$C$883,"*"&amp;RIGHT($A25,3)&amp;"*",EUROSTAT_VBE_IND_2005!$D$7:$D$883,"6000*"))/1000</f>
        <v>0</v>
      </c>
      <c r="AA25" s="17">
        <f>(SUMIFS(EUROSTAT_VBE_IND_2005!X$7:X$883,EUROSTAT_VBE_IND_2005!$B$7:$B$883,$D25,EUROSTAT_VBE_IND_2005!$C$7:$C$883,"*"&amp;RIGHT($A25,3)&amp;"*",EUROSTAT_VBE_IND_2005!$D$7:$D$883,"6000*"))/1000</f>
        <v>0</v>
      </c>
      <c r="AB25" s="17">
        <f>(SUMIFS(EUROSTAT_VBE_IND_2005!AA$7:AA$883,EUROSTAT_VBE_IND_2005!$B$7:$B$883,$D25,EUROSTAT_VBE_IND_2005!$C$7:$C$883,"*"&amp;RIGHT($A25,3)&amp;"*",EUROSTAT_VBE_IND_2005!$D$7:$D$883,"6000*"))/1000</f>
        <v>0</v>
      </c>
      <c r="AC25" s="17">
        <f>(SUMIFS(EUROSTAT_VBE_IND_2005!AB$7:AB$883,EUROSTAT_VBE_IND_2005!$B$7:$B$883,$D25,EUROSTAT_VBE_IND_2005!$C$7:$C$883,"*"&amp;RIGHT($A25,3)&amp;"*",EUROSTAT_VBE_IND_2005!$D$7:$D$883,"6000*"))/1000</f>
        <v>0</v>
      </c>
      <c r="AD25" s="17">
        <f>(SUMIFS(EUROSTAT_VBE_IND_2005!AC$7:AC$883,EUROSTAT_VBE_IND_2005!$B$7:$B$883,$D25,EUROSTAT_VBE_IND_2005!$C$7:$C$883,"*"&amp;RIGHT($A25,3)&amp;"*",EUROSTAT_VBE_IND_2005!$D$7:$D$883,"6000*"))/1000</f>
        <v>0</v>
      </c>
      <c r="AE25" s="17">
        <f>(SUMIFS(EUROSTAT_VBE_IND_2005!AD$7:AD$883,EUROSTAT_VBE_IND_2005!$B$7:$B$883,$D25,EUROSTAT_VBE_IND_2005!$C$7:$C$883,"*"&amp;RIGHT($A25,3)&amp;"*",EUROSTAT_VBE_IND_2005!$D$7:$D$883,"6000*"))/1000</f>
        <v>0</v>
      </c>
      <c r="AF25" s="17">
        <f>(SUMIFS(EUROSTAT_VBE_IND_2005!AE$7:AE$883,EUROSTAT_VBE_IND_2005!$B$7:$B$883,$D25,EUROSTAT_VBE_IND_2005!$C$7:$C$883,"*"&amp;RIGHT($A25,3)&amp;"*",EUROSTAT_VBE_IND_2005!$D$7:$D$883,"6000*"))/1000</f>
        <v>0</v>
      </c>
      <c r="AG25" s="17">
        <f>(SUMIFS(EUROSTAT_VBE_IND_2005!AF$7:AF$883,EUROSTAT_VBE_IND_2005!$B$7:$B$883,$D25,EUROSTAT_VBE_IND_2005!$C$7:$C$883,"*"&amp;RIGHT($A25,3)&amp;"*",EUROSTAT_VBE_IND_2005!$D$7:$D$883,"6000*"))/1000</f>
        <v>0</v>
      </c>
      <c r="AH25" s="17">
        <f>(SUMIFS(EUROSTAT_VBE_IND_2005!AH$7:AH$883,EUROSTAT_VBE_IND_2005!$B$7:$B$883,$D25,EUROSTAT_VBE_IND_2005!$C$7:$C$883,"*"&amp;RIGHT($A25,3)&amp;"*",EUROSTAT_VBE_IND_2005!$D$7:$D$883,"6000*"))/1000</f>
        <v>0</v>
      </c>
      <c r="AI25" s="17">
        <f>(SUMIFS(EUROSTAT_VBE_IND_2005!AI$7:AI$883,EUROSTAT_VBE_IND_2005!$B$7:$B$883,$D25,EUROSTAT_VBE_IND_2005!$C$7:$C$883,"*"&amp;RIGHT($A25,3)&amp;"*",EUROSTAT_VBE_IND_2005!$D$7:$D$883,"6000*"))/1000</f>
        <v>0</v>
      </c>
      <c r="AJ25" s="17">
        <f>(SUMIFS(EUROSTAT_VBE_IND_2005!AJ$7:AJ$883,EUROSTAT_VBE_IND_2005!$B$7:$B$883,$D25,EUROSTAT_VBE_IND_2005!$C$7:$C$883,"*"&amp;RIGHT($A25,3)&amp;"*",EUROSTAT_VBE_IND_2005!$D$7:$D$883,"6000*"))/1000</f>
        <v>0</v>
      </c>
      <c r="AK25" s="17">
        <f>(SUMIFS(EUROSTAT_VBE_IND_2005!AK$7:AK$883,EUROSTAT_VBE_IND_2005!$B$7:$B$883,$D25,EUROSTAT_VBE_IND_2005!$C$7:$C$883,"*"&amp;RIGHT($A25,3)&amp;"*",EUROSTAT_VBE_IND_2005!$D$7:$D$883,"6000*"))/1000</f>
        <v>0</v>
      </c>
      <c r="AL25" s="329"/>
      <c r="AM25" s="329"/>
      <c r="AN25" s="329"/>
      <c r="AO25" s="17">
        <f>(SUMIFS(EUROSTAT_VBE_IND_2005!Y$7:Y$883,EUROSTAT_VBE_IND_2005!$B$7:$B$883,$D25,EUROSTAT_VBE_IND_2005!$C$7:$C$883,"*"&amp;RIGHT($A25,3)&amp;"*",EUROSTAT_VBE_IND_2005!$D$7:$D$883,"6000*"))/1000</f>
        <v>0</v>
      </c>
      <c r="AP25" s="17">
        <f>(SUMIFS(EUROSTAT_VBE_IND_2005!Z$7:Z$883,EUROSTAT_VBE_IND_2005!$B$7:$B$883,$D25,EUROSTAT_VBE_IND_2005!$C$7:$C$883,"*"&amp;RIGHT($A25,3)&amp;"*",EUROSTAT_VBE_IND_2005!$D$7:$D$883,"6000*"))/1000</f>
        <v>0</v>
      </c>
      <c r="AQ25" s="17">
        <f>(SUMIFS(EUROSTAT_VBE_IND_2005!AG$7:AG$883,EUROSTAT_VBE_IND_2005!$B$7:$B$883,$D25,EUROSTAT_VBE_IND_2005!$C$7:$C$883,"*"&amp;RIGHT($A25,3)&amp;"*",EUROSTAT_VBE_IND_2005!$D$7:$D$883,"6000*"))/1000</f>
        <v>0</v>
      </c>
    </row>
    <row r="26" s="20" customFormat="1" spans="1:43">
      <c r="A26" t="str">
        <f>LEFT(EUROSTAT_VBE_IND_2005!$C$7,8)</f>
        <v>B_101006</v>
      </c>
      <c r="B26" s="28" t="s">
        <v>274</v>
      </c>
      <c r="C26" t="s">
        <v>293</v>
      </c>
      <c r="D26" t="s">
        <v>55</v>
      </c>
      <c r="E26" t="s">
        <v>248</v>
      </c>
      <c r="F26" t="s">
        <v>268</v>
      </c>
      <c r="G26" s="17">
        <f>(SUMIFS(EUROSTAT_VBE_IND_2005!E$7:E$883,EUROSTAT_VBE_IND_2005!$B$7:$B$883,$D26,EUROSTAT_VBE_IND_2005!$C$7:$C$883,"*"&amp;RIGHT($A26,3)&amp;"*",EUROSTAT_VBE_IND_2005!$D$7:$D$883,"5200*"))/1000</f>
        <v>0</v>
      </c>
      <c r="H26" s="17">
        <f>(SUMIFS(EUROSTAT_VBE_IND_2005!F$7:F$883,EUROSTAT_VBE_IND_2005!$B$7:$B$883,$D26,EUROSTAT_VBE_IND_2005!$C$7:$C$883,"*"&amp;RIGHT($A26,3)&amp;"*",EUROSTAT_VBE_IND_2005!$D$7:$D$883,"5200*"))/1000</f>
        <v>0</v>
      </c>
      <c r="I26" s="17">
        <f>(SUMIFS(EUROSTAT_VBE_IND_2005!G$7:G$883,EUROSTAT_VBE_IND_2005!$B$7:$B$883,$D26,EUROSTAT_VBE_IND_2005!$C$7:$C$883,"*"&amp;RIGHT($A26,3)&amp;"*",EUROSTAT_VBE_IND_2005!$D$7:$D$883,"5200*"))/1000</f>
        <v>0</v>
      </c>
      <c r="J26" s="329"/>
      <c r="K26" s="17">
        <f>(SUMIFS(EUROSTAT_VBE_IND_2005!H$7:H$883,EUROSTAT_VBE_IND_2005!$B$7:$B$883,$D26,EUROSTAT_VBE_IND_2005!$C$7:$C$883,"*"&amp;RIGHT($A26,3)&amp;"*",EUROSTAT_VBE_IND_2005!$D$7:$D$883,"5200*"))/1000</f>
        <v>0</v>
      </c>
      <c r="L26" s="17">
        <f>(SUMIFS(EUROSTAT_VBE_IND_2005!I$7:I$883,EUROSTAT_VBE_IND_2005!$B$7:$B$883,$D26,EUROSTAT_VBE_IND_2005!$C$7:$C$883,"*"&amp;RIGHT($A26,3)&amp;"*",EUROSTAT_VBE_IND_2005!$D$7:$D$883,"5200*"))/1000</f>
        <v>0</v>
      </c>
      <c r="M26" s="17">
        <f>(SUMIFS(EUROSTAT_VBE_IND_2005!J$7:J$883,EUROSTAT_VBE_IND_2005!$B$7:$B$883,$D26,EUROSTAT_VBE_IND_2005!$C$7:$C$883,"*"&amp;RIGHT($A26,3)&amp;"*",EUROSTAT_VBE_IND_2005!$D$7:$D$883,"5200*"))/1000</f>
        <v>0</v>
      </c>
      <c r="N26" s="17">
        <f>(SUMIFS(EUROSTAT_VBE_IND_2005!K$7:K$883,EUROSTAT_VBE_IND_2005!$B$7:$B$883,$D26,EUROSTAT_VBE_IND_2005!$C$7:$C$883,"*"&amp;RIGHT($A26,3)&amp;"*",EUROSTAT_VBE_IND_2005!$D$7:$D$883,"5200*"))/1000</f>
        <v>0</v>
      </c>
      <c r="O26" s="17">
        <f>(SUMIFS(EUROSTAT_VBE_IND_2005!L$7:L$883,EUROSTAT_VBE_IND_2005!$B$7:$B$883,$D26,EUROSTAT_VBE_IND_2005!$C$7:$C$883,"*"&amp;RIGHT($A26,3)&amp;"*",EUROSTAT_VBE_IND_2005!$D$7:$D$883,"5200*"))/1000</f>
        <v>0</v>
      </c>
      <c r="P26" s="17">
        <f>(SUMIFS(EUROSTAT_VBE_IND_2005!M$7:M$883,EUROSTAT_VBE_IND_2005!$B$7:$B$883,$D26,EUROSTAT_VBE_IND_2005!$C$7:$C$883,"*"&amp;RIGHT($A26,3)&amp;"*",EUROSTAT_VBE_IND_2005!$D$7:$D$883,"5200*"))/1000</f>
        <v>0</v>
      </c>
      <c r="Q26" s="17">
        <f>(SUMIFS(EUROSTAT_VBE_IND_2005!N$7:N$883,EUROSTAT_VBE_IND_2005!$B$7:$B$883,$D26,EUROSTAT_VBE_IND_2005!$C$7:$C$883,"*"&amp;RIGHT($A26,3)&amp;"*",EUROSTAT_VBE_IND_2005!$D$7:$D$883,"5200*"))/1000</f>
        <v>0</v>
      </c>
      <c r="R26" s="17">
        <f>(SUMIFS(EUROSTAT_VBE_IND_2005!O$7:O$883,EUROSTAT_VBE_IND_2005!$B$7:$B$883,$D26,EUROSTAT_VBE_IND_2005!$C$7:$C$883,"*"&amp;RIGHT($A26,3)&amp;"*",EUROSTAT_VBE_IND_2005!$D$7:$D$883,"5200*"))/1000</f>
        <v>0</v>
      </c>
      <c r="S26" s="17">
        <f>(SUMIFS(EUROSTAT_VBE_IND_2005!P$7:P$883,EUROSTAT_VBE_IND_2005!$B$7:$B$883,$D26,EUROSTAT_VBE_IND_2005!$C$7:$C$883,"*"&amp;RIGHT($A26,3)&amp;"*",EUROSTAT_VBE_IND_2005!$D$7:$D$883,"5200*"))/1000</f>
        <v>0</v>
      </c>
      <c r="T26" s="17">
        <f>(SUMIFS(EUROSTAT_VBE_IND_2005!Q$7:Q$883,EUROSTAT_VBE_IND_2005!$B$7:$B$883,$D26,EUROSTAT_VBE_IND_2005!$C$7:$C$883,"*"&amp;RIGHT($A26,3)&amp;"*",EUROSTAT_VBE_IND_2005!$D$7:$D$883,"5200*"))/1000</f>
        <v>0</v>
      </c>
      <c r="U26" s="17">
        <f>(SUMIFS(EUROSTAT_VBE_IND_2005!R$7:R$883,EUROSTAT_VBE_IND_2005!$B$7:$B$883,$D26,EUROSTAT_VBE_IND_2005!$C$7:$C$883,"*"&amp;RIGHT($A26,3)&amp;"*",EUROSTAT_VBE_IND_2005!$D$7:$D$883,"5200*"))/1000</f>
        <v>0</v>
      </c>
      <c r="V26" s="17">
        <f>(SUMIFS(EUROSTAT_VBE_IND_2005!S$7:S$883,EUROSTAT_VBE_IND_2005!$B$7:$B$883,$D26,EUROSTAT_VBE_IND_2005!$C$7:$C$883,"*"&amp;RIGHT($A26,3)&amp;"*",EUROSTAT_VBE_IND_2005!$D$7:$D$883,"5200*"))/1000</f>
        <v>0</v>
      </c>
      <c r="W26" s="17">
        <f>(SUMIFS(EUROSTAT_VBE_IND_2005!T$7:T$883,EUROSTAT_VBE_IND_2005!$B$7:$B$883,$D26,EUROSTAT_VBE_IND_2005!$C$7:$C$883,"*"&amp;RIGHT($A26,3)&amp;"*",EUROSTAT_VBE_IND_2005!$D$7:$D$883,"5200*"))/1000</f>
        <v>0</v>
      </c>
      <c r="X26" s="17">
        <f>(SUMIFS(EUROSTAT_VBE_IND_2005!U$7:U$883,EUROSTAT_VBE_IND_2005!$B$7:$B$883,$D26,EUROSTAT_VBE_IND_2005!$C$7:$C$883,"*"&amp;RIGHT($A26,3)&amp;"*",EUROSTAT_VBE_IND_2005!$D$7:$D$883,"5200*"))/1000</f>
        <v>0</v>
      </c>
      <c r="Y26" s="17">
        <f>(SUMIFS(EUROSTAT_VBE_IND_2005!V$7:V$883,EUROSTAT_VBE_IND_2005!$B$7:$B$883,$D26,EUROSTAT_VBE_IND_2005!$C$7:$C$883,"*"&amp;RIGHT($A26,3)&amp;"*",EUROSTAT_VBE_IND_2005!$D$7:$D$883,"5200*"))/1000</f>
        <v>0</v>
      </c>
      <c r="Z26" s="17">
        <f>(SUMIFS(EUROSTAT_VBE_IND_2005!W$7:W$883,EUROSTAT_VBE_IND_2005!$B$7:$B$883,$D26,EUROSTAT_VBE_IND_2005!$C$7:$C$883,"*"&amp;RIGHT($A26,3)&amp;"*",EUROSTAT_VBE_IND_2005!$D$7:$D$883,"5200*"))/1000</f>
        <v>0</v>
      </c>
      <c r="AA26" s="17">
        <f>(SUMIFS(EUROSTAT_VBE_IND_2005!X$7:X$883,EUROSTAT_VBE_IND_2005!$B$7:$B$883,$D26,EUROSTAT_VBE_IND_2005!$C$7:$C$883,"*"&amp;RIGHT($A26,3)&amp;"*",EUROSTAT_VBE_IND_2005!$D$7:$D$883,"5200*"))/1000</f>
        <v>0</v>
      </c>
      <c r="AB26" s="17">
        <f>(SUMIFS(EUROSTAT_VBE_IND_2005!AA$7:AA$883,EUROSTAT_VBE_IND_2005!$B$7:$B$883,$D26,EUROSTAT_VBE_IND_2005!$C$7:$C$883,"*"&amp;RIGHT($A26,3)&amp;"*",EUROSTAT_VBE_IND_2005!$D$7:$D$883,"5200*"))/1000</f>
        <v>0</v>
      </c>
      <c r="AC26" s="17">
        <f>(SUMIFS(EUROSTAT_VBE_IND_2005!AB$7:AB$883,EUROSTAT_VBE_IND_2005!$B$7:$B$883,$D26,EUROSTAT_VBE_IND_2005!$C$7:$C$883,"*"&amp;RIGHT($A26,3)&amp;"*",EUROSTAT_VBE_IND_2005!$D$7:$D$883,"5200*"))/1000</f>
        <v>0</v>
      </c>
      <c r="AD26" s="17">
        <f>(SUMIFS(EUROSTAT_VBE_IND_2005!AC$7:AC$883,EUROSTAT_VBE_IND_2005!$B$7:$B$883,$D26,EUROSTAT_VBE_IND_2005!$C$7:$C$883,"*"&amp;RIGHT($A26,3)&amp;"*",EUROSTAT_VBE_IND_2005!$D$7:$D$883,"5200*"))/1000</f>
        <v>0</v>
      </c>
      <c r="AE26" s="17">
        <f>(SUMIFS(EUROSTAT_VBE_IND_2005!AD$7:AD$883,EUROSTAT_VBE_IND_2005!$B$7:$B$883,$D26,EUROSTAT_VBE_IND_2005!$C$7:$C$883,"*"&amp;RIGHT($A26,3)&amp;"*",EUROSTAT_VBE_IND_2005!$D$7:$D$883,"5200*"))/1000</f>
        <v>0</v>
      </c>
      <c r="AF26" s="17">
        <f>(SUMIFS(EUROSTAT_VBE_IND_2005!AE$7:AE$883,EUROSTAT_VBE_IND_2005!$B$7:$B$883,$D26,EUROSTAT_VBE_IND_2005!$C$7:$C$883,"*"&amp;RIGHT($A26,3)&amp;"*",EUROSTAT_VBE_IND_2005!$D$7:$D$883,"5200*"))/1000</f>
        <v>0</v>
      </c>
      <c r="AG26" s="17">
        <f>(SUMIFS(EUROSTAT_VBE_IND_2005!AF$7:AF$883,EUROSTAT_VBE_IND_2005!$B$7:$B$883,$D26,EUROSTAT_VBE_IND_2005!$C$7:$C$883,"*"&amp;RIGHT($A26,3)&amp;"*",EUROSTAT_VBE_IND_2005!$D$7:$D$883,"5200*"))/1000</f>
        <v>0</v>
      </c>
      <c r="AH26" s="17">
        <f>(SUMIFS(EUROSTAT_VBE_IND_2005!AH$7:AH$883,EUROSTAT_VBE_IND_2005!$B$7:$B$883,$D26,EUROSTAT_VBE_IND_2005!$C$7:$C$883,"*"&amp;RIGHT($A26,3)&amp;"*",EUROSTAT_VBE_IND_2005!$D$7:$D$883,"5200*"))/1000</f>
        <v>0</v>
      </c>
      <c r="AI26" s="17">
        <f>(SUMIFS(EUROSTAT_VBE_IND_2005!AI$7:AI$883,EUROSTAT_VBE_IND_2005!$B$7:$B$883,$D26,EUROSTAT_VBE_IND_2005!$C$7:$C$883,"*"&amp;RIGHT($A26,3)&amp;"*",EUROSTAT_VBE_IND_2005!$D$7:$D$883,"5200*"))/1000</f>
        <v>0</v>
      </c>
      <c r="AJ26" s="17">
        <f>(SUMIFS(EUROSTAT_VBE_IND_2005!AJ$7:AJ$883,EUROSTAT_VBE_IND_2005!$B$7:$B$883,$D26,EUROSTAT_VBE_IND_2005!$C$7:$C$883,"*"&amp;RIGHT($A26,3)&amp;"*",EUROSTAT_VBE_IND_2005!$D$7:$D$883,"5200*"))/1000</f>
        <v>0</v>
      </c>
      <c r="AK26" s="17">
        <f>(SUMIFS(EUROSTAT_VBE_IND_2005!AK$7:AK$883,EUROSTAT_VBE_IND_2005!$B$7:$B$883,$D26,EUROSTAT_VBE_IND_2005!$C$7:$C$883,"*"&amp;RIGHT($A26,3)&amp;"*",EUROSTAT_VBE_IND_2005!$D$7:$D$883,"5200*"))/1000</f>
        <v>0</v>
      </c>
      <c r="AL26" s="329"/>
      <c r="AM26" s="329"/>
      <c r="AN26" s="329"/>
      <c r="AO26" s="17">
        <f>(SUMIFS(EUROSTAT_VBE_IND_2005!Y$7:Y$883,EUROSTAT_VBE_IND_2005!$B$7:$B$883,$D26,EUROSTAT_VBE_IND_2005!$C$7:$C$883,"*"&amp;RIGHT($A26,3)&amp;"*",EUROSTAT_VBE_IND_2005!$D$7:$D$883,"5200*"))/1000</f>
        <v>0</v>
      </c>
      <c r="AP26" s="17">
        <f>(SUMIFS(EUROSTAT_VBE_IND_2005!Z$7:Z$883,EUROSTAT_VBE_IND_2005!$B$7:$B$883,$D26,EUROSTAT_VBE_IND_2005!$C$7:$C$883,"*"&amp;RIGHT($A26,3)&amp;"*",EUROSTAT_VBE_IND_2005!$D$7:$D$883,"5200*"))/1000</f>
        <v>0</v>
      </c>
      <c r="AQ26" s="17">
        <f>(SUMIFS(EUROSTAT_VBE_IND_2005!AG$7:AG$883,EUROSTAT_VBE_IND_2005!$B$7:$B$883,$D26,EUROSTAT_VBE_IND_2005!$C$7:$C$883,"*"&amp;RIGHT($A26,3)&amp;"*",EUROSTAT_VBE_IND_2005!$D$7:$D$883,"5200*"))/1000</f>
        <v>0</v>
      </c>
    </row>
    <row r="27" s="20" customFormat="1" spans="1:43">
      <c r="A27"/>
      <c r="B27"/>
      <c r="C27"/>
      <c r="D27"/>
      <c r="E27"/>
      <c r="F27" s="241" t="s">
        <v>192</v>
      </c>
      <c r="G27" s="795">
        <f>SUM(G7:G26)</f>
        <v>28.902</v>
      </c>
      <c r="H27" s="795">
        <f t="shared" ref="H27:AK27" si="0">SUM(H7:H26)</f>
        <v>33.776</v>
      </c>
      <c r="I27" s="795">
        <f t="shared" si="0"/>
        <v>7.578</v>
      </c>
      <c r="J27" s="875"/>
      <c r="K27" s="795">
        <f t="shared" si="0"/>
        <v>0</v>
      </c>
      <c r="L27" s="795">
        <f t="shared" si="0"/>
        <v>26.827</v>
      </c>
      <c r="M27" s="795">
        <f t="shared" si="0"/>
        <v>191.671</v>
      </c>
      <c r="N27" s="795">
        <f t="shared" si="0"/>
        <v>0</v>
      </c>
      <c r="O27" s="803">
        <f t="shared" si="0"/>
        <v>0</v>
      </c>
      <c r="P27" s="795">
        <f t="shared" si="0"/>
        <v>0</v>
      </c>
      <c r="Q27" s="795">
        <f t="shared" si="0"/>
        <v>18.172</v>
      </c>
      <c r="R27" s="795">
        <f t="shared" si="0"/>
        <v>18.013</v>
      </c>
      <c r="S27" s="795">
        <f t="shared" si="0"/>
        <v>63.35</v>
      </c>
      <c r="T27" s="795">
        <f t="shared" si="0"/>
        <v>0</v>
      </c>
      <c r="U27" s="795">
        <f t="shared" si="0"/>
        <v>7.784</v>
      </c>
      <c r="V27" s="795">
        <f t="shared" si="0"/>
        <v>0</v>
      </c>
      <c r="W27" s="795">
        <f t="shared" si="0"/>
        <v>0</v>
      </c>
      <c r="X27" s="795">
        <f t="shared" si="0"/>
        <v>43.071</v>
      </c>
      <c r="Y27" s="795">
        <f t="shared" si="0"/>
        <v>0</v>
      </c>
      <c r="Z27" s="795">
        <f t="shared" si="0"/>
        <v>0</v>
      </c>
      <c r="AA27" s="795">
        <f t="shared" si="0"/>
        <v>0</v>
      </c>
      <c r="AB27" s="795">
        <f t="shared" si="0"/>
        <v>0</v>
      </c>
      <c r="AC27" s="795">
        <f t="shared" si="0"/>
        <v>37.714</v>
      </c>
      <c r="AD27" s="795">
        <f t="shared" si="0"/>
        <v>1.848</v>
      </c>
      <c r="AE27" s="795">
        <f t="shared" si="0"/>
        <v>23.446</v>
      </c>
      <c r="AF27" s="795">
        <f t="shared" si="0"/>
        <v>0</v>
      </c>
      <c r="AG27" s="795">
        <f t="shared" si="0"/>
        <v>24.815</v>
      </c>
      <c r="AH27" s="795">
        <f t="shared" si="0"/>
        <v>18.256</v>
      </c>
      <c r="AI27" s="795">
        <f t="shared" si="0"/>
        <v>0</v>
      </c>
      <c r="AJ27" s="795">
        <f t="shared" si="0"/>
        <v>24.559</v>
      </c>
      <c r="AK27" s="795">
        <f t="shared" si="0"/>
        <v>58.316</v>
      </c>
      <c r="AL27" s="875"/>
      <c r="AM27" s="875"/>
      <c r="AN27" s="875"/>
      <c r="AO27" s="795">
        <f>SUM(AO7:AO26)</f>
        <v>0</v>
      </c>
      <c r="AP27" s="795">
        <f>SUM(AP7:AP26)</f>
        <v>0</v>
      </c>
      <c r="AQ27" s="795">
        <f>SUM(AQ7:AQ26)</f>
        <v>3.115</v>
      </c>
    </row>
    <row r="28" s="20" customFormat="1" spans="1:43">
      <c r="A28" t="str">
        <f>LEFT(EUROSTAT_VBE_IND_2005!$C$7,8)</f>
        <v>B_101006</v>
      </c>
      <c r="B28" s="28" t="s">
        <v>274</v>
      </c>
      <c r="C28" t="s">
        <v>293</v>
      </c>
      <c r="D28" t="s">
        <v>55</v>
      </c>
      <c r="E28"/>
      <c r="F28" s="241" t="s">
        <v>294</v>
      </c>
      <c r="G28" s="795">
        <f>(SUMIFS(EUROSTAT_VBE_IND_2005!E$7:E$883,EUROSTAT_VBE_IND_2005!$B$7:$B$883,$D26,EUROSTAT_VBE_IND_2005!$C$7:$C$883,"*"&amp;RIGHT($A26,3)&amp;"*",EUROSTAT_VBE_IND_2005!$D$7:$D$883,"*"))/1000</f>
        <v>28.902</v>
      </c>
      <c r="H28" s="795">
        <f>(SUMIFS(EUROSTAT_VBE_IND_2005!F$7:F$883,EUROSTAT_VBE_IND_2005!$B$7:$B$883,$D26,EUROSTAT_VBE_IND_2005!$C$7:$C$883,"*"&amp;RIGHT($A26,3)&amp;"*",EUROSTAT_VBE_IND_2005!$D$7:$D$883,"*"))/1000</f>
        <v>33.776</v>
      </c>
      <c r="I28" s="795">
        <f>(SUMIFS(EUROSTAT_VBE_IND_2005!G$7:G$883,EUROSTAT_VBE_IND_2005!$B$7:$B$883,$D26,EUROSTAT_VBE_IND_2005!$C$7:$C$883,"*"&amp;RIGHT($A26,3)&amp;"*",EUROSTAT_VBE_IND_2005!$D$7:$D$883,"*"))/1000</f>
        <v>7.578</v>
      </c>
      <c r="K28" s="795">
        <f>(SUMIFS(EUROSTAT_VBE_IND_2005!H$7:H$883,EUROSTAT_VBE_IND_2005!$B$7:$B$883,$D26,EUROSTAT_VBE_IND_2005!$C$7:$C$883,"*"&amp;RIGHT($A26,3)&amp;"*",EUROSTAT_VBE_IND_2005!$D$7:$D$883,"*"))/1000</f>
        <v>0</v>
      </c>
      <c r="L28" s="795">
        <f>(SUMIFS(EUROSTAT_VBE_IND_2005!I$7:I$883,EUROSTAT_VBE_IND_2005!$B$7:$B$883,$D26,EUROSTAT_VBE_IND_2005!$C$7:$C$883,"*"&amp;RIGHT($A26,3)&amp;"*",EUROSTAT_VBE_IND_2005!$D$7:$D$883,"*"))/1000</f>
        <v>26.827</v>
      </c>
      <c r="M28" s="795">
        <f>(SUMIFS(EUROSTAT_VBE_IND_2005!J$7:J$883,EUROSTAT_VBE_IND_2005!$B$7:$B$883,$D26,EUROSTAT_VBE_IND_2005!$C$7:$C$883,"*"&amp;RIGHT($A26,3)&amp;"*",EUROSTAT_VBE_IND_2005!$D$7:$D$883,"*"))/1000</f>
        <v>191.671</v>
      </c>
      <c r="N28" s="795">
        <f>(SUMIFS(EUROSTAT_VBE_IND_2005!K$7:K$883,EUROSTAT_VBE_IND_2005!$B$7:$B$883,$D26,EUROSTAT_VBE_IND_2005!$C$7:$C$883,"*"&amp;RIGHT($A26,3)&amp;"*",EUROSTAT_VBE_IND_2005!$D$7:$D$883,"*"))/1000</f>
        <v>0</v>
      </c>
      <c r="O28" s="803">
        <f>(SUMIFS(EUROSTAT_VBE_IND_2005!L$7:L$883,EUROSTAT_VBE_IND_2005!$B$7:$B$883,$D26,EUROSTAT_VBE_IND_2005!$C$7:$C$883,"*"&amp;RIGHT($A26,3)&amp;"*",EUROSTAT_VBE_IND_2005!$D$7:$D$883,"*"))/1000</f>
        <v>0</v>
      </c>
      <c r="P28" s="795">
        <f>(SUMIFS(EUROSTAT_VBE_IND_2005!M$7:M$883,EUROSTAT_VBE_IND_2005!$B$7:$B$883,$D26,EUROSTAT_VBE_IND_2005!$C$7:$C$883,"*"&amp;RIGHT($A26,3)&amp;"*",EUROSTAT_VBE_IND_2005!$D$7:$D$883,"*"))/1000</f>
        <v>0</v>
      </c>
      <c r="Q28" s="795">
        <f>(SUMIFS(EUROSTAT_VBE_IND_2005!N$7:N$883,EUROSTAT_VBE_IND_2005!$B$7:$B$883,$D26,EUROSTAT_VBE_IND_2005!$C$7:$C$883,"*"&amp;RIGHT($A26,3)&amp;"*",EUROSTAT_VBE_IND_2005!$D$7:$D$883,"*"))/1000</f>
        <v>18.172</v>
      </c>
      <c r="R28" s="795">
        <f>(SUMIFS(EUROSTAT_VBE_IND_2005!O$7:O$883,EUROSTAT_VBE_IND_2005!$B$7:$B$883,$D26,EUROSTAT_VBE_IND_2005!$C$7:$C$883,"*"&amp;RIGHT($A26,3)&amp;"*",EUROSTAT_VBE_IND_2005!$D$7:$D$883,"*"))/1000</f>
        <v>18.013</v>
      </c>
      <c r="S28" s="795">
        <f>(SUMIFS(EUROSTAT_VBE_IND_2005!P$7:P$883,EUROSTAT_VBE_IND_2005!$B$7:$B$883,$D26,EUROSTAT_VBE_IND_2005!$C$7:$C$883,"*"&amp;RIGHT($A26,3)&amp;"*",EUROSTAT_VBE_IND_2005!$D$7:$D$883,"*"))/1000</f>
        <v>63.35</v>
      </c>
      <c r="T28" s="795">
        <f>(SUMIFS(EUROSTAT_VBE_IND_2005!Q$7:Q$883,EUROSTAT_VBE_IND_2005!$B$7:$B$883,$D26,EUROSTAT_VBE_IND_2005!$C$7:$C$883,"*"&amp;RIGHT($A26,3)&amp;"*",EUROSTAT_VBE_IND_2005!$D$7:$D$883,"*"))/1000</f>
        <v>0</v>
      </c>
      <c r="U28" s="795">
        <f>(SUMIFS(EUROSTAT_VBE_IND_2005!R$7:R$883,EUROSTAT_VBE_IND_2005!$B$7:$B$883,$D26,EUROSTAT_VBE_IND_2005!$C$7:$C$883,"*"&amp;RIGHT($A26,3)&amp;"*",EUROSTAT_VBE_IND_2005!$D$7:$D$883,"*"))/1000</f>
        <v>7.784</v>
      </c>
      <c r="V28" s="795">
        <f>(SUMIFS(EUROSTAT_VBE_IND_2005!S$7:S$883,EUROSTAT_VBE_IND_2005!$B$7:$B$883,$D26,EUROSTAT_VBE_IND_2005!$C$7:$C$883,"*"&amp;RIGHT($A26,3)&amp;"*",EUROSTAT_VBE_IND_2005!$D$7:$D$883,"*"))/1000</f>
        <v>0</v>
      </c>
      <c r="W28" s="795">
        <f>(SUMIFS(EUROSTAT_VBE_IND_2005!T$7:T$883,EUROSTAT_VBE_IND_2005!$B$7:$B$883,$D26,EUROSTAT_VBE_IND_2005!$C$7:$C$883,"*"&amp;RIGHT($A26,3)&amp;"*",EUROSTAT_VBE_IND_2005!$D$7:$D$883,"*"))/1000</f>
        <v>0</v>
      </c>
      <c r="X28" s="795">
        <f>(SUMIFS(EUROSTAT_VBE_IND_2005!U$7:U$883,EUROSTAT_VBE_IND_2005!$B$7:$B$883,$D26,EUROSTAT_VBE_IND_2005!$C$7:$C$883,"*"&amp;RIGHT($A26,3)&amp;"*",EUROSTAT_VBE_IND_2005!$D$7:$D$883,"*"))/1000</f>
        <v>43.071</v>
      </c>
      <c r="Y28" s="795">
        <f>(SUMIFS(EUROSTAT_VBE_IND_2005!V$7:V$883,EUROSTAT_VBE_IND_2005!$B$7:$B$883,$D26,EUROSTAT_VBE_IND_2005!$C$7:$C$883,"*"&amp;RIGHT($A26,3)&amp;"*",EUROSTAT_VBE_IND_2005!$D$7:$D$883,"*"))/1000</f>
        <v>0</v>
      </c>
      <c r="Z28" s="795">
        <f>(SUMIFS(EUROSTAT_VBE_IND_2005!W$7:W$883,EUROSTAT_VBE_IND_2005!$B$7:$B$883,$D26,EUROSTAT_VBE_IND_2005!$C$7:$C$883,"*"&amp;RIGHT($A26,3)&amp;"*",EUROSTAT_VBE_IND_2005!$D$7:$D$883,"*"))/1000</f>
        <v>0</v>
      </c>
      <c r="AA28" s="795">
        <f>(SUMIFS(EUROSTAT_VBE_IND_2005!X$7:X$883,EUROSTAT_VBE_IND_2005!$B$7:$B$883,$D26,EUROSTAT_VBE_IND_2005!$C$7:$C$883,"*"&amp;RIGHT($A26,3)&amp;"*",EUROSTAT_VBE_IND_2005!$D$7:$D$883,"*"))/1000</f>
        <v>0</v>
      </c>
      <c r="AB28" s="795">
        <f>(SUMIFS(EUROSTAT_VBE_IND_2005!AA$7:AA$883,EUROSTAT_VBE_IND_2005!$B$7:$B$883,$D26,EUROSTAT_VBE_IND_2005!$C$7:$C$883,"*"&amp;RIGHT($A26,3)&amp;"*",EUROSTAT_VBE_IND_2005!$D$7:$D$883,"*"))/1000</f>
        <v>0</v>
      </c>
      <c r="AC28" s="795">
        <f>(SUMIFS(EUROSTAT_VBE_IND_2005!AB$7:AB$883,EUROSTAT_VBE_IND_2005!$B$7:$B$883,$D26,EUROSTAT_VBE_IND_2005!$C$7:$C$883,"*"&amp;RIGHT($A26,3)&amp;"*",EUROSTAT_VBE_IND_2005!$D$7:$D$883,"*"))/1000</f>
        <v>37.714</v>
      </c>
      <c r="AD28" s="795">
        <f>(SUMIFS(EUROSTAT_VBE_IND_2005!AC$7:AC$883,EUROSTAT_VBE_IND_2005!$B$7:$B$883,$D26,EUROSTAT_VBE_IND_2005!$C$7:$C$883,"*"&amp;RIGHT($A26,3)&amp;"*",EUROSTAT_VBE_IND_2005!$D$7:$D$883,"*"))/1000</f>
        <v>1.848</v>
      </c>
      <c r="AE28" s="795">
        <f>(SUMIFS(EUROSTAT_VBE_IND_2005!AD$7:AD$883,EUROSTAT_VBE_IND_2005!$B$7:$B$883,$D26,EUROSTAT_VBE_IND_2005!$C$7:$C$883,"*"&amp;RIGHT($A26,3)&amp;"*",EUROSTAT_VBE_IND_2005!$D$7:$D$883,"*"))/1000</f>
        <v>23.446</v>
      </c>
      <c r="AF28" s="795">
        <f>(SUMIFS(EUROSTAT_VBE_IND_2005!AE$7:AE$883,EUROSTAT_VBE_IND_2005!$B$7:$B$883,$D26,EUROSTAT_VBE_IND_2005!$C$7:$C$883,"*"&amp;RIGHT($A26,3)&amp;"*",EUROSTAT_VBE_IND_2005!$D$7:$D$883,"*"))/1000</f>
        <v>0</v>
      </c>
      <c r="AG28" s="795">
        <f>(SUMIFS(EUROSTAT_VBE_IND_2005!AF$7:AF$883,EUROSTAT_VBE_IND_2005!$B$7:$B$883,$D26,EUROSTAT_VBE_IND_2005!$C$7:$C$883,"*"&amp;RIGHT($A26,3)&amp;"*",EUROSTAT_VBE_IND_2005!$D$7:$D$883,"*"))/1000</f>
        <v>24.815</v>
      </c>
      <c r="AH28" s="795">
        <f>(SUMIFS(EUROSTAT_VBE_IND_2005!AH$7:AH$883,EUROSTAT_VBE_IND_2005!$B$7:$B$883,$D26,EUROSTAT_VBE_IND_2005!$C$7:$C$883,"*"&amp;RIGHT($A26,3)&amp;"*",EUROSTAT_VBE_IND_2005!$D$7:$D$883,"*"))/1000</f>
        <v>18.256</v>
      </c>
      <c r="AI28" s="795">
        <f>(SUMIFS(EUROSTAT_VBE_IND_2005!AI$7:AI$883,EUROSTAT_VBE_IND_2005!$B$7:$B$883,$D26,EUROSTAT_VBE_IND_2005!$C$7:$C$883,"*"&amp;RIGHT($A26,3)&amp;"*",EUROSTAT_VBE_IND_2005!$D$7:$D$883,"*"))/1000</f>
        <v>0</v>
      </c>
      <c r="AJ28" s="795">
        <f>(SUMIFS(EUROSTAT_VBE_IND_2005!AJ$7:AJ$883,EUROSTAT_VBE_IND_2005!$B$7:$B$883,$D26,EUROSTAT_VBE_IND_2005!$C$7:$C$883,"*"&amp;RIGHT($A26,3)&amp;"*",EUROSTAT_VBE_IND_2005!$D$7:$D$883,"*"))/1000</f>
        <v>24.559</v>
      </c>
      <c r="AK28" s="795">
        <f>(SUMIFS(EUROSTAT_VBE_IND_2005!AK$7:AK$883,EUROSTAT_VBE_IND_2005!$B$7:$B$883,$D26,EUROSTAT_VBE_IND_2005!$C$7:$C$883,"*"&amp;RIGHT($A26,3)&amp;"*",EUROSTAT_VBE_IND_2005!$D$7:$D$883,"*"))/1000</f>
        <v>58.316</v>
      </c>
      <c r="AO28" s="795">
        <f>(SUMIFS(EUROSTAT_VBE_IND_2005!Y$7:Y$883,EUROSTAT_VBE_IND_2005!$B$7:$B$883,$D26,EUROSTAT_VBE_IND_2005!$C$7:$C$883,"*"&amp;RIGHT($A26,3)&amp;"*",EUROSTAT_VBE_IND_2005!$D$7:$D$883,"*"))/1000</f>
        <v>0</v>
      </c>
      <c r="AP28" s="795">
        <f>(SUMIFS(EUROSTAT_VBE_IND_2005!Z$7:Z$883,EUROSTAT_VBE_IND_2005!$B$7:$B$883,$D26,EUROSTAT_VBE_IND_2005!$C$7:$C$883,"*"&amp;RIGHT($A26,3)&amp;"*",EUROSTAT_VBE_IND_2005!$D$7:$D$883,"*"))/1000</f>
        <v>0</v>
      </c>
      <c r="AQ28" s="795">
        <f>(SUMIFS(EUROSTAT_VBE_IND_2005!AG$7:AG$883,EUROSTAT_VBE_IND_2005!$B$7:$B$883,$D26,EUROSTAT_VBE_IND_2005!$C$7:$C$883,"*"&amp;RIGHT($A26,3)&amp;"*",EUROSTAT_VBE_IND_2005!$D$7:$D$883,"*"))/1000</f>
        <v>3.115</v>
      </c>
    </row>
    <row r="29" s="20" customFormat="1" spans="1:6">
      <c r="A29"/>
      <c r="B29" s="28"/>
      <c r="C29"/>
      <c r="D29"/>
      <c r="E29"/>
      <c r="F29" s="241"/>
    </row>
    <row r="30" s="20" customFormat="1" spans="1:6">
      <c r="A30"/>
      <c r="B30" s="28"/>
      <c r="C30"/>
      <c r="D30"/>
      <c r="E30"/>
      <c r="F30" s="241"/>
    </row>
    <row r="31" s="20" customFormat="1" spans="1:43">
      <c r="A31" s="19" t="s">
        <v>284</v>
      </c>
      <c r="B31" s="19" t="s">
        <v>285</v>
      </c>
      <c r="C31" t="s">
        <v>131</v>
      </c>
      <c r="D31" t="s">
        <v>286</v>
      </c>
      <c r="E31" t="s">
        <v>287</v>
      </c>
      <c r="F31" t="s">
        <v>288</v>
      </c>
      <c r="G31" t="str">
        <f>EUROSTAT_VBE_IND_2005!E$6</f>
        <v>AT</v>
      </c>
      <c r="H31" t="str">
        <f>EUROSTAT_VBE_IND_2005!F$6</f>
        <v>BE</v>
      </c>
      <c r="I31" t="str">
        <f>EUROSTAT_VBE_IND_2005!G$6</f>
        <v>BG</v>
      </c>
      <c r="J31" t="s">
        <v>289</v>
      </c>
      <c r="K31" t="str">
        <f>EUROSTAT_VBE_IND_2005!H$6</f>
        <v>CY</v>
      </c>
      <c r="L31" t="str">
        <f>EUROSTAT_VBE_IND_2005!I$6</f>
        <v>CZ</v>
      </c>
      <c r="M31" t="str">
        <f>EUROSTAT_VBE_IND_2005!J$6</f>
        <v>DE</v>
      </c>
      <c r="N31" t="str">
        <f>EUROSTAT_VBE_IND_2005!K$6</f>
        <v>DK</v>
      </c>
      <c r="O31" t="str">
        <f>EUROSTAT_VBE_IND_2005!L$6</f>
        <v>EE</v>
      </c>
      <c r="P31" t="str">
        <f>EUROSTAT_VBE_IND_2005!M$6</f>
        <v>EL</v>
      </c>
      <c r="Q31" t="str">
        <f>EUROSTAT_VBE_IND_2005!N$6</f>
        <v>ES</v>
      </c>
      <c r="R31" t="str">
        <f>EUROSTAT_VBE_IND_2005!O$6</f>
        <v>FI</v>
      </c>
      <c r="S31" t="str">
        <f>EUROSTAT_VBE_IND_2005!P$6</f>
        <v>FR</v>
      </c>
      <c r="T31" t="str">
        <f>EUROSTAT_VBE_IND_2005!Q$6</f>
        <v>HR</v>
      </c>
      <c r="U31" t="str">
        <f>EUROSTAT_VBE_IND_2005!R$6</f>
        <v>HU</v>
      </c>
      <c r="V31" t="str">
        <f>EUROSTAT_VBE_IND_2005!S$6</f>
        <v>IE</v>
      </c>
      <c r="W31" t="str">
        <f>EUROSTAT_VBE_IND_2005!T$6</f>
        <v>IS</v>
      </c>
      <c r="X31" t="str">
        <f>EUROSTAT_VBE_IND_2005!U$6</f>
        <v>IT</v>
      </c>
      <c r="Y31" t="str">
        <f>EUROSTAT_VBE_IND_2005!V$6</f>
        <v>LT</v>
      </c>
      <c r="Z31" t="str">
        <f>EUROSTAT_VBE_IND_2005!W$6</f>
        <v>LU</v>
      </c>
      <c r="AA31" t="str">
        <f>EUROSTAT_VBE_IND_2005!X$6</f>
        <v>LV</v>
      </c>
      <c r="AB31" t="str">
        <f>EUROSTAT_VBE_IND_2005!AA$6</f>
        <v>MT</v>
      </c>
      <c r="AC31" t="str">
        <f>EUROSTAT_VBE_IND_2005!AB$6</f>
        <v>NL</v>
      </c>
      <c r="AD31" t="str">
        <f>EUROSTAT_VBE_IND_2005!AC$6</f>
        <v>NO</v>
      </c>
      <c r="AE31" t="str">
        <f>EUROSTAT_VBE_IND_2005!AD$6</f>
        <v>PL</v>
      </c>
      <c r="AF31" t="str">
        <f>EUROSTAT_VBE_IND_2005!AE$6</f>
        <v>PT</v>
      </c>
      <c r="AG31" t="str">
        <f>EUROSTAT_VBE_IND_2005!AF$6</f>
        <v>RO</v>
      </c>
      <c r="AH31" t="str">
        <f>EUROSTAT_VBE_IND_2005!AH$6</f>
        <v>SE</v>
      </c>
      <c r="AI31" t="str">
        <f>EUROSTAT_VBE_IND_2005!AI$6</f>
        <v>SI</v>
      </c>
      <c r="AJ31" t="str">
        <f>EUROSTAT_VBE_IND_2005!AJ$6</f>
        <v>SK</v>
      </c>
      <c r="AK31" t="str">
        <f>EUROSTAT_VBE_IND_2005!AK$6</f>
        <v>UK</v>
      </c>
      <c r="AL31" t="s">
        <v>290</v>
      </c>
      <c r="AM31" t="s">
        <v>291</v>
      </c>
      <c r="AN31" t="s">
        <v>292</v>
      </c>
      <c r="AO31" t="str">
        <f>EUROSTAT_VBE_IND_2005!Y$6</f>
        <v>ME</v>
      </c>
      <c r="AP31" t="str">
        <f>EUROSTAT_VBE_IND_2005!Z$6</f>
        <v>MK</v>
      </c>
      <c r="AQ31" t="str">
        <f>EUROSTAT_VBE_IND_2005!AG$6</f>
        <v>RS</v>
      </c>
    </row>
    <row r="32" s="20" customFormat="1" spans="1:43">
      <c r="A32" t="str">
        <f>LEFT(EUROSTAT_VBE_IND_2005!$C$10,8)</f>
        <v>B_101315</v>
      </c>
      <c r="B32" s="28" t="s">
        <v>295</v>
      </c>
      <c r="C32" t="s">
        <v>293</v>
      </c>
      <c r="D32" t="s">
        <v>55</v>
      </c>
      <c r="E32" t="s">
        <v>228</v>
      </c>
      <c r="F32" t="s">
        <v>229</v>
      </c>
      <c r="G32" s="17">
        <f>(SUMIFS(EUROSTAT_VBE_IND_2005!E$7:E$883,EUROSTAT_VBE_IND_2005!$B$7:$B$883,$D32,EUROSTAT_VBE_IND_2005!$C$7:$C$883,"*"&amp;RIGHT($A32,3)&amp;"*",EUROSTAT_VBE_IND_2005!$D$7:$D$883,"211*"))/1000</f>
        <v>0</v>
      </c>
      <c r="H32" s="17">
        <f>(SUMIFS(EUROSTAT_VBE_IND_2005!F$7:F$883,EUROSTAT_VBE_IND_2005!$B$7:$B$883,$D32,EUROSTAT_VBE_IND_2005!$C$7:$C$883,"*"&amp;RIGHT($A32,3)&amp;"*",EUROSTAT_VBE_IND_2005!$D$7:$D$883,"211*"))/1000</f>
        <v>0</v>
      </c>
      <c r="I32" s="17">
        <f>(SUMIFS(EUROSTAT_VBE_IND_2005!G$7:G$883,EUROSTAT_VBE_IND_2005!$B$7:$B$883,$D32,EUROSTAT_VBE_IND_2005!$C$7:$C$883,"*"&amp;RIGHT($A32,3)&amp;"*",EUROSTAT_VBE_IND_2005!$D$7:$D$883,"211*"))/1000</f>
        <v>0</v>
      </c>
      <c r="K32" s="17">
        <f>(SUMIFS(EUROSTAT_VBE_IND_2005!H$7:H$883,EUROSTAT_VBE_IND_2005!$B$7:$B$883,$D32,EUROSTAT_VBE_IND_2005!$C$7:$C$883,"*"&amp;RIGHT($A32,3)&amp;"*",EUROSTAT_VBE_IND_2005!$D$7:$D$883,"211*"))/1000</f>
        <v>0</v>
      </c>
      <c r="L32" s="17">
        <f>(SUMIFS(EUROSTAT_VBE_IND_2005!I$7:I$883,EUROSTAT_VBE_IND_2005!$B$7:$B$883,$D32,EUROSTAT_VBE_IND_2005!$C$7:$C$883,"*"&amp;RIGHT($A32,3)&amp;"*",EUROSTAT_VBE_IND_2005!$D$7:$D$883,"211*"))/1000</f>
        <v>0</v>
      </c>
      <c r="M32" s="17">
        <f>(SUMIFS(EUROSTAT_VBE_IND_2005!J$7:J$883,EUROSTAT_VBE_IND_2005!$B$7:$B$883,$D32,EUROSTAT_VBE_IND_2005!$C$7:$C$883,"*"&amp;RIGHT($A32,3)&amp;"*",EUROSTAT_VBE_IND_2005!$D$7:$D$883,"211*"))/1000</f>
        <v>0</v>
      </c>
      <c r="N32" s="17">
        <f>(SUMIFS(EUROSTAT_VBE_IND_2005!K$7:K$883,EUROSTAT_VBE_IND_2005!$B$7:$B$883,$D32,EUROSTAT_VBE_IND_2005!$C$7:$C$883,"*"&amp;RIGHT($A32,3)&amp;"*",EUROSTAT_VBE_IND_2005!$D$7:$D$883,"211*"))/1000</f>
        <v>0</v>
      </c>
      <c r="O32" s="17">
        <f>(SUMIFS(EUROSTAT_VBE_IND_2005!L$7:L$883,EUROSTAT_VBE_IND_2005!$B$7:$B$883,$D32,EUROSTAT_VBE_IND_2005!$C$7:$C$883,"*"&amp;RIGHT($A32,3)&amp;"*",EUROSTAT_VBE_IND_2005!$D$7:$D$883,"211*"))/1000</f>
        <v>0</v>
      </c>
      <c r="P32" s="17">
        <f>(SUMIFS(EUROSTAT_VBE_IND_2005!M$7:M$883,EUROSTAT_VBE_IND_2005!$B$7:$B$883,$D32,EUROSTAT_VBE_IND_2005!$C$7:$C$883,"*"&amp;RIGHT($A32,3)&amp;"*",EUROSTAT_VBE_IND_2005!$D$7:$D$883,"211*"))/1000</f>
        <v>0</v>
      </c>
      <c r="Q32" s="17">
        <f>(SUMIFS(EUROSTAT_VBE_IND_2005!N$7:N$883,EUROSTAT_VBE_IND_2005!$B$7:$B$883,$D32,EUROSTAT_VBE_IND_2005!$C$7:$C$883,"*"&amp;RIGHT($A32,3)&amp;"*",EUROSTAT_VBE_IND_2005!$D$7:$D$883,"211*"))/1000</f>
        <v>0</v>
      </c>
      <c r="R32" s="17">
        <f>(SUMIFS(EUROSTAT_VBE_IND_2005!O$7:O$883,EUROSTAT_VBE_IND_2005!$B$7:$B$883,$D32,EUROSTAT_VBE_IND_2005!$C$7:$C$883,"*"&amp;RIGHT($A32,3)&amp;"*",EUROSTAT_VBE_IND_2005!$D$7:$D$883,"211*"))/1000</f>
        <v>0</v>
      </c>
      <c r="S32" s="17">
        <f>(SUMIFS(EUROSTAT_VBE_IND_2005!P$7:P$883,EUROSTAT_VBE_IND_2005!$B$7:$B$883,$D32,EUROSTAT_VBE_IND_2005!$C$7:$C$883,"*"&amp;RIGHT($A32,3)&amp;"*",EUROSTAT_VBE_IND_2005!$D$7:$D$883,"211*"))/1000</f>
        <v>0</v>
      </c>
      <c r="T32" s="17">
        <f>(SUMIFS(EUROSTAT_VBE_IND_2005!Q$7:Q$883,EUROSTAT_VBE_IND_2005!$B$7:$B$883,$D32,EUROSTAT_VBE_IND_2005!$C$7:$C$883,"*"&amp;RIGHT($A32,3)&amp;"*",EUROSTAT_VBE_IND_2005!$D$7:$D$883,"211*"))/1000</f>
        <v>0</v>
      </c>
      <c r="U32" s="17">
        <f>(SUMIFS(EUROSTAT_VBE_IND_2005!R$7:R$883,EUROSTAT_VBE_IND_2005!$B$7:$B$883,$D32,EUROSTAT_VBE_IND_2005!$C$7:$C$883,"*"&amp;RIGHT($A32,3)&amp;"*",EUROSTAT_VBE_IND_2005!$D$7:$D$883,"211*"))/1000</f>
        <v>0</v>
      </c>
      <c r="V32" s="17">
        <f>(SUMIFS(EUROSTAT_VBE_IND_2005!S$7:S$883,EUROSTAT_VBE_IND_2005!$B$7:$B$883,$D32,EUROSTAT_VBE_IND_2005!$C$7:$C$883,"*"&amp;RIGHT($A32,3)&amp;"*",EUROSTAT_VBE_IND_2005!$D$7:$D$883,"211*"))/1000</f>
        <v>0</v>
      </c>
      <c r="W32" s="17">
        <f>(SUMIFS(EUROSTAT_VBE_IND_2005!T$7:T$883,EUROSTAT_VBE_IND_2005!$B$7:$B$883,$D32,EUROSTAT_VBE_IND_2005!$C$7:$C$883,"*"&amp;RIGHT($A32,3)&amp;"*",EUROSTAT_VBE_IND_2005!$D$7:$D$883,"211*"))/1000</f>
        <v>0</v>
      </c>
      <c r="X32" s="17">
        <f>(SUMIFS(EUROSTAT_VBE_IND_2005!U$7:U$883,EUROSTAT_VBE_IND_2005!$B$7:$B$883,$D32,EUROSTAT_VBE_IND_2005!$C$7:$C$883,"*"&amp;RIGHT($A32,3)&amp;"*",EUROSTAT_VBE_IND_2005!$D$7:$D$883,"211*"))/1000</f>
        <v>0</v>
      </c>
      <c r="Y32" s="17">
        <f>(SUMIFS(EUROSTAT_VBE_IND_2005!V$7:V$883,EUROSTAT_VBE_IND_2005!$B$7:$B$883,$D32,EUROSTAT_VBE_IND_2005!$C$7:$C$883,"*"&amp;RIGHT($A32,3)&amp;"*",EUROSTAT_VBE_IND_2005!$D$7:$D$883,"211*"))/1000</f>
        <v>0</v>
      </c>
      <c r="Z32" s="17">
        <f>(SUMIFS(EUROSTAT_VBE_IND_2005!W$7:W$883,EUROSTAT_VBE_IND_2005!$B$7:$B$883,$D32,EUROSTAT_VBE_IND_2005!$C$7:$C$883,"*"&amp;RIGHT($A32,3)&amp;"*",EUROSTAT_VBE_IND_2005!$D$7:$D$883,"211*"))/1000</f>
        <v>0</v>
      </c>
      <c r="AA32" s="17">
        <f>(SUMIFS(EUROSTAT_VBE_IND_2005!X$7:X$883,EUROSTAT_VBE_IND_2005!$B$7:$B$883,$D32,EUROSTAT_VBE_IND_2005!$C$7:$C$883,"*"&amp;RIGHT($A32,3)&amp;"*",EUROSTAT_VBE_IND_2005!$D$7:$D$883,"211*"))/1000</f>
        <v>0</v>
      </c>
      <c r="AB32" s="17">
        <f>(SUMIFS(EUROSTAT_VBE_IND_2005!AA$7:AA$883,EUROSTAT_VBE_IND_2005!$B$7:$B$883,$D32,EUROSTAT_VBE_IND_2005!$C$7:$C$883,"*"&amp;RIGHT($A32,3)&amp;"*",EUROSTAT_VBE_IND_2005!$D$7:$D$883,"211*"))/1000</f>
        <v>0</v>
      </c>
      <c r="AC32" s="17">
        <f>(SUMIFS(EUROSTAT_VBE_IND_2005!AB$7:AB$883,EUROSTAT_VBE_IND_2005!$B$7:$B$883,$D32,EUROSTAT_VBE_IND_2005!$C$7:$C$883,"*"&amp;RIGHT($A32,3)&amp;"*",EUROSTAT_VBE_IND_2005!$D$7:$D$883,"211*"))/1000</f>
        <v>0</v>
      </c>
      <c r="AD32" s="17">
        <f>(SUMIFS(EUROSTAT_VBE_IND_2005!AC$7:AC$883,EUROSTAT_VBE_IND_2005!$B$7:$B$883,$D32,EUROSTAT_VBE_IND_2005!$C$7:$C$883,"*"&amp;RIGHT($A32,3)&amp;"*",EUROSTAT_VBE_IND_2005!$D$7:$D$883,"211*"))/1000</f>
        <v>0</v>
      </c>
      <c r="AE32" s="17">
        <f>(SUMIFS(EUROSTAT_VBE_IND_2005!AD$7:AD$883,EUROSTAT_VBE_IND_2005!$B$7:$B$883,$D32,EUROSTAT_VBE_IND_2005!$C$7:$C$883,"*"&amp;RIGHT($A32,3)&amp;"*",EUROSTAT_VBE_IND_2005!$D$7:$D$883,"211*"))/1000</f>
        <v>0</v>
      </c>
      <c r="AF32" s="17">
        <f>(SUMIFS(EUROSTAT_VBE_IND_2005!AE$7:AE$883,EUROSTAT_VBE_IND_2005!$B$7:$B$883,$D32,EUROSTAT_VBE_IND_2005!$C$7:$C$883,"*"&amp;RIGHT($A32,3)&amp;"*",EUROSTAT_VBE_IND_2005!$D$7:$D$883,"211*"))/1000</f>
        <v>0</v>
      </c>
      <c r="AG32" s="17">
        <f>(SUMIFS(EUROSTAT_VBE_IND_2005!AF$7:AF$883,EUROSTAT_VBE_IND_2005!$B$7:$B$883,$D32,EUROSTAT_VBE_IND_2005!$C$7:$C$883,"*"&amp;RIGHT($A32,3)&amp;"*",EUROSTAT_VBE_IND_2005!$D$7:$D$883,"211*"))/1000</f>
        <v>0</v>
      </c>
      <c r="AH32" s="17">
        <f>(SUMIFS(EUROSTAT_VBE_IND_2005!AH$7:AH$883,EUROSTAT_VBE_IND_2005!$B$7:$B$883,$D32,EUROSTAT_VBE_IND_2005!$C$7:$C$883,"*"&amp;RIGHT($A32,3)&amp;"*",EUROSTAT_VBE_IND_2005!$D$7:$D$883,"211*"))/1000</f>
        <v>0</v>
      </c>
      <c r="AI32" s="17">
        <f>(SUMIFS(EUROSTAT_VBE_IND_2005!AI$7:AI$883,EUROSTAT_VBE_IND_2005!$B$7:$B$883,$D32,EUROSTAT_VBE_IND_2005!$C$7:$C$883,"*"&amp;RIGHT($A32,3)&amp;"*",EUROSTAT_VBE_IND_2005!$D$7:$D$883,"211*"))/1000</f>
        <v>0</v>
      </c>
      <c r="AJ32" s="17">
        <f>(SUMIFS(EUROSTAT_VBE_IND_2005!AJ$7:AJ$883,EUROSTAT_VBE_IND_2005!$B$7:$B$883,$D32,EUROSTAT_VBE_IND_2005!$C$7:$C$883,"*"&amp;RIGHT($A32,3)&amp;"*",EUROSTAT_VBE_IND_2005!$D$7:$D$883,"211*"))/1000</f>
        <v>0</v>
      </c>
      <c r="AK32" s="17">
        <f>(SUMIFS(EUROSTAT_VBE_IND_2005!AK$7:AK$883,EUROSTAT_VBE_IND_2005!$B$7:$B$883,$D32,EUROSTAT_VBE_IND_2005!$C$7:$C$883,"*"&amp;RIGHT($A32,3)&amp;"*",EUROSTAT_VBE_IND_2005!$D$7:$D$883,"211*"))/1000</f>
        <v>0</v>
      </c>
      <c r="AO32" s="17">
        <f>(SUMIFS(EUROSTAT_VBE_IND_2005!Y$7:Y$883,EUROSTAT_VBE_IND_2005!$B$7:$B$883,$D32,EUROSTAT_VBE_IND_2005!$C$7:$C$883,"*"&amp;RIGHT($A32,3)&amp;"*",EUROSTAT_VBE_IND_2005!$D$7:$D$883,"211*"))/1000</f>
        <v>0</v>
      </c>
      <c r="AP32" s="17">
        <f>(SUMIFS(EUROSTAT_VBE_IND_2005!Z$7:Z$883,EUROSTAT_VBE_IND_2005!$B$7:$B$883,$D32,EUROSTAT_VBE_IND_2005!$C$7:$C$883,"*"&amp;RIGHT($A32,3)&amp;"*",EUROSTAT_VBE_IND_2005!$D$7:$D$883,"211*"))/1000</f>
        <v>0</v>
      </c>
      <c r="AQ32" s="17">
        <f>(SUMIFS(EUROSTAT_VBE_IND_2005!AG$7:AG$883,EUROSTAT_VBE_IND_2005!$B$7:$B$883,$D32,EUROSTAT_VBE_IND_2005!$C$7:$C$883,"*"&amp;RIGHT($A32,3)&amp;"*",EUROSTAT_VBE_IND_2005!$D$7:$D$883,"211*"))/1000</f>
        <v>0</v>
      </c>
    </row>
    <row r="33" s="20" customFormat="1" spans="1:43">
      <c r="A33" t="str">
        <f>LEFT(EUROSTAT_VBE_IND_2005!$C$10,8)</f>
        <v>B_101315</v>
      </c>
      <c r="B33" s="28" t="s">
        <v>295</v>
      </c>
      <c r="C33" t="s">
        <v>293</v>
      </c>
      <c r="D33" t="s">
        <v>55</v>
      </c>
      <c r="E33" t="s">
        <v>230</v>
      </c>
      <c r="F33" t="s">
        <v>250</v>
      </c>
      <c r="G33" s="17">
        <f>(SUMIFS(EUROSTAT_VBE_IND_2005!E$7:E$883,EUROSTAT_VBE_IND_2005!$B$7:$B$883,$D33,EUROSTAT_VBE_IND_2005!$C$7:$C$883,"*"&amp;RIGHT($A33,3)&amp;"*",EUROSTAT_VBE_IND_2005!$D$7:$D$883,"2210*"))/1000+(SUMIFS(EUROSTAT_VBE_IND_2005!E$7:E$883,EUROSTAT_VBE_IND_2005!$B$7:$B$883,$D33,EUROSTAT_VBE_IND_2005!$C$7:$C$883,"*"&amp;RIGHT($A33,3)&amp;"*",EUROSTAT_VBE_IND_2005!$D$7:$D$883,"23*"))/1000+(SUMIFS(EUROSTAT_VBE_IND_2005!E$7:E$883,EUROSTAT_VBE_IND_2005!$B$7:$B$883,$D33,EUROSTAT_VBE_IND_2005!$C$7:$C$883,"*"&amp;RIGHT($A33,3)&amp;"*",EUROSTAT_VBE_IND_2005!$D$7:$D$883,"5544*"))/1000</f>
        <v>0</v>
      </c>
      <c r="H33" s="17">
        <f>(SUMIFS(EUROSTAT_VBE_IND_2005!F$7:F$883,EUROSTAT_VBE_IND_2005!$B$7:$B$883,$D33,EUROSTAT_VBE_IND_2005!$C$7:$C$883,"*"&amp;RIGHT($A33,3)&amp;"*",EUROSTAT_VBE_IND_2005!$D$7:$D$883,"2210*"))/1000+(SUMIFS(EUROSTAT_VBE_IND_2005!F$7:F$883,EUROSTAT_VBE_IND_2005!$B$7:$B$883,$D33,EUROSTAT_VBE_IND_2005!$C$7:$C$883,"*"&amp;RIGHT($A33,3)&amp;"*",EUROSTAT_VBE_IND_2005!$D$7:$D$883,"23*"))/1000+(SUMIFS(EUROSTAT_VBE_IND_2005!F$7:F$883,EUROSTAT_VBE_IND_2005!$B$7:$B$883,$D33,EUROSTAT_VBE_IND_2005!$C$7:$C$883,"*"&amp;RIGHT($A33,3)&amp;"*",EUROSTAT_VBE_IND_2005!$D$7:$D$883,"5544*"))/1000</f>
        <v>0</v>
      </c>
      <c r="I33" s="17">
        <f>(SUMIFS(EUROSTAT_VBE_IND_2005!G$7:G$883,EUROSTAT_VBE_IND_2005!$B$7:$B$883,$D33,EUROSTAT_VBE_IND_2005!$C$7:$C$883,"*"&amp;RIGHT($A33,3)&amp;"*",EUROSTAT_VBE_IND_2005!$D$7:$D$883,"2210*"))/1000+(SUMIFS(EUROSTAT_VBE_IND_2005!G$7:G$883,EUROSTAT_VBE_IND_2005!$B$7:$B$883,$D33,EUROSTAT_VBE_IND_2005!$C$7:$C$883,"*"&amp;RIGHT($A33,3)&amp;"*",EUROSTAT_VBE_IND_2005!$D$7:$D$883,"23*"))/1000+(SUMIFS(EUROSTAT_VBE_IND_2005!G$7:G$883,EUROSTAT_VBE_IND_2005!$B$7:$B$883,$D33,EUROSTAT_VBE_IND_2005!$C$7:$C$883,"*"&amp;RIGHT($A33,3)&amp;"*",EUROSTAT_VBE_IND_2005!$D$7:$D$883,"5544*"))/1000</f>
        <v>0</v>
      </c>
      <c r="K33" s="17">
        <f>(SUMIFS(EUROSTAT_VBE_IND_2005!H$7:H$883,EUROSTAT_VBE_IND_2005!$B$7:$B$883,$D33,EUROSTAT_VBE_IND_2005!$C$7:$C$883,"*"&amp;RIGHT($A33,3)&amp;"*",EUROSTAT_VBE_IND_2005!$D$7:$D$883,"2210*"))/1000+(SUMIFS(EUROSTAT_VBE_IND_2005!H$7:H$883,EUROSTAT_VBE_IND_2005!$B$7:$B$883,$D33,EUROSTAT_VBE_IND_2005!$C$7:$C$883,"*"&amp;RIGHT($A33,3)&amp;"*",EUROSTAT_VBE_IND_2005!$D$7:$D$883,"23*"))/1000+(SUMIFS(EUROSTAT_VBE_IND_2005!H$7:H$883,EUROSTAT_VBE_IND_2005!$B$7:$B$883,$D33,EUROSTAT_VBE_IND_2005!$C$7:$C$883,"*"&amp;RIGHT($A33,3)&amp;"*",EUROSTAT_VBE_IND_2005!$D$7:$D$883,"5544*"))/1000</f>
        <v>0</v>
      </c>
      <c r="L33" s="17">
        <f>(SUMIFS(EUROSTAT_VBE_IND_2005!I$7:I$883,EUROSTAT_VBE_IND_2005!$B$7:$B$883,$D33,EUROSTAT_VBE_IND_2005!$C$7:$C$883,"*"&amp;RIGHT($A33,3)&amp;"*",EUROSTAT_VBE_IND_2005!$D$7:$D$883,"2210*"))/1000+(SUMIFS(EUROSTAT_VBE_IND_2005!I$7:I$883,EUROSTAT_VBE_IND_2005!$B$7:$B$883,$D33,EUROSTAT_VBE_IND_2005!$C$7:$C$883,"*"&amp;RIGHT($A33,3)&amp;"*",EUROSTAT_VBE_IND_2005!$D$7:$D$883,"23*"))/1000+(SUMIFS(EUROSTAT_VBE_IND_2005!I$7:I$883,EUROSTAT_VBE_IND_2005!$B$7:$B$883,$D33,EUROSTAT_VBE_IND_2005!$C$7:$C$883,"*"&amp;RIGHT($A33,3)&amp;"*",EUROSTAT_VBE_IND_2005!$D$7:$D$883,"5544*"))/1000</f>
        <v>0</v>
      </c>
      <c r="M33" s="17">
        <f>(SUMIFS(EUROSTAT_VBE_IND_2005!J$7:J$883,EUROSTAT_VBE_IND_2005!$B$7:$B$883,$D33,EUROSTAT_VBE_IND_2005!$C$7:$C$883,"*"&amp;RIGHT($A33,3)&amp;"*",EUROSTAT_VBE_IND_2005!$D$7:$D$883,"2210*"))/1000+(SUMIFS(EUROSTAT_VBE_IND_2005!J$7:J$883,EUROSTAT_VBE_IND_2005!$B$7:$B$883,$D33,EUROSTAT_VBE_IND_2005!$C$7:$C$883,"*"&amp;RIGHT($A33,3)&amp;"*",EUROSTAT_VBE_IND_2005!$D$7:$D$883,"23*"))/1000+(SUMIFS(EUROSTAT_VBE_IND_2005!J$7:J$883,EUROSTAT_VBE_IND_2005!$B$7:$B$883,$D33,EUROSTAT_VBE_IND_2005!$C$7:$C$883,"*"&amp;RIGHT($A33,3)&amp;"*",EUROSTAT_VBE_IND_2005!$D$7:$D$883,"5544*"))/1000</f>
        <v>0</v>
      </c>
      <c r="N33" s="17">
        <f>(SUMIFS(EUROSTAT_VBE_IND_2005!K$7:K$883,EUROSTAT_VBE_IND_2005!$B$7:$B$883,$D33,EUROSTAT_VBE_IND_2005!$C$7:$C$883,"*"&amp;RIGHT($A33,3)&amp;"*",EUROSTAT_VBE_IND_2005!$D$7:$D$883,"2210*"))/1000+(SUMIFS(EUROSTAT_VBE_IND_2005!K$7:K$883,EUROSTAT_VBE_IND_2005!$B$7:$B$883,$D33,EUROSTAT_VBE_IND_2005!$C$7:$C$883,"*"&amp;RIGHT($A33,3)&amp;"*",EUROSTAT_VBE_IND_2005!$D$7:$D$883,"23*"))/1000+(SUMIFS(EUROSTAT_VBE_IND_2005!K$7:K$883,EUROSTAT_VBE_IND_2005!$B$7:$B$883,$D33,EUROSTAT_VBE_IND_2005!$C$7:$C$883,"*"&amp;RIGHT($A33,3)&amp;"*",EUROSTAT_VBE_IND_2005!$D$7:$D$883,"5544*"))/1000</f>
        <v>0</v>
      </c>
      <c r="O33" s="17">
        <f>(SUMIFS(EUROSTAT_VBE_IND_2005!L$7:L$883,EUROSTAT_VBE_IND_2005!$B$7:$B$883,$D33,EUROSTAT_VBE_IND_2005!$C$7:$C$883,"*"&amp;RIGHT($A33,3)&amp;"*",EUROSTAT_VBE_IND_2005!$D$7:$D$883,"2210*"))/1000+(SUMIFS(EUROSTAT_VBE_IND_2005!L$7:L$883,EUROSTAT_VBE_IND_2005!$B$7:$B$883,$D33,EUROSTAT_VBE_IND_2005!$C$7:$C$883,"*"&amp;RIGHT($A33,3)&amp;"*",EUROSTAT_VBE_IND_2005!$D$7:$D$883,"23*"))/1000+(SUMIFS(EUROSTAT_VBE_IND_2005!L$7:L$883,EUROSTAT_VBE_IND_2005!$B$7:$B$883,$D33,EUROSTAT_VBE_IND_2005!$C$7:$C$883,"*"&amp;RIGHT($A33,3)&amp;"*",EUROSTAT_VBE_IND_2005!$D$7:$D$883,"5544*"))/1000</f>
        <v>0</v>
      </c>
      <c r="P33" s="17">
        <f>(SUMIFS(EUROSTAT_VBE_IND_2005!M$7:M$883,EUROSTAT_VBE_IND_2005!$B$7:$B$883,$D33,EUROSTAT_VBE_IND_2005!$C$7:$C$883,"*"&amp;RIGHT($A33,3)&amp;"*",EUROSTAT_VBE_IND_2005!$D$7:$D$883,"2210*"))/1000+(SUMIFS(EUROSTAT_VBE_IND_2005!M$7:M$883,EUROSTAT_VBE_IND_2005!$B$7:$B$883,$D33,EUROSTAT_VBE_IND_2005!$C$7:$C$883,"*"&amp;RIGHT($A33,3)&amp;"*",EUROSTAT_VBE_IND_2005!$D$7:$D$883,"23*"))/1000+(SUMIFS(EUROSTAT_VBE_IND_2005!M$7:M$883,EUROSTAT_VBE_IND_2005!$B$7:$B$883,$D33,EUROSTAT_VBE_IND_2005!$C$7:$C$883,"*"&amp;RIGHT($A33,3)&amp;"*",EUROSTAT_VBE_IND_2005!$D$7:$D$883,"5544*"))/1000</f>
        <v>0</v>
      </c>
      <c r="Q33" s="17">
        <f>(SUMIFS(EUROSTAT_VBE_IND_2005!N$7:N$883,EUROSTAT_VBE_IND_2005!$B$7:$B$883,$D33,EUROSTAT_VBE_IND_2005!$C$7:$C$883,"*"&amp;RIGHT($A33,3)&amp;"*",EUROSTAT_VBE_IND_2005!$D$7:$D$883,"2210*"))/1000+(SUMIFS(EUROSTAT_VBE_IND_2005!N$7:N$883,EUROSTAT_VBE_IND_2005!$B$7:$B$883,$D33,EUROSTAT_VBE_IND_2005!$C$7:$C$883,"*"&amp;RIGHT($A33,3)&amp;"*",EUROSTAT_VBE_IND_2005!$D$7:$D$883,"23*"))/1000+(SUMIFS(EUROSTAT_VBE_IND_2005!N$7:N$883,EUROSTAT_VBE_IND_2005!$B$7:$B$883,$D33,EUROSTAT_VBE_IND_2005!$C$7:$C$883,"*"&amp;RIGHT($A33,3)&amp;"*",EUROSTAT_VBE_IND_2005!$D$7:$D$883,"5544*"))/1000</f>
        <v>0</v>
      </c>
      <c r="R33" s="17">
        <f>(SUMIFS(EUROSTAT_VBE_IND_2005!O$7:O$883,EUROSTAT_VBE_IND_2005!$B$7:$B$883,$D33,EUROSTAT_VBE_IND_2005!$C$7:$C$883,"*"&amp;RIGHT($A33,3)&amp;"*",EUROSTAT_VBE_IND_2005!$D$7:$D$883,"2210*"))/1000+(SUMIFS(EUROSTAT_VBE_IND_2005!O$7:O$883,EUROSTAT_VBE_IND_2005!$B$7:$B$883,$D33,EUROSTAT_VBE_IND_2005!$C$7:$C$883,"*"&amp;RIGHT($A33,3)&amp;"*",EUROSTAT_VBE_IND_2005!$D$7:$D$883,"23*"))/1000+(SUMIFS(EUROSTAT_VBE_IND_2005!O$7:O$883,EUROSTAT_VBE_IND_2005!$B$7:$B$883,$D33,EUROSTAT_VBE_IND_2005!$C$7:$C$883,"*"&amp;RIGHT($A33,3)&amp;"*",EUROSTAT_VBE_IND_2005!$D$7:$D$883,"5544*"))/1000</f>
        <v>0</v>
      </c>
      <c r="S33" s="17">
        <f>(SUMIFS(EUROSTAT_VBE_IND_2005!P$7:P$883,EUROSTAT_VBE_IND_2005!$B$7:$B$883,$D33,EUROSTAT_VBE_IND_2005!$C$7:$C$883,"*"&amp;RIGHT($A33,3)&amp;"*",EUROSTAT_VBE_IND_2005!$D$7:$D$883,"2210*"))/1000+(SUMIFS(EUROSTAT_VBE_IND_2005!P$7:P$883,EUROSTAT_VBE_IND_2005!$B$7:$B$883,$D33,EUROSTAT_VBE_IND_2005!$C$7:$C$883,"*"&amp;RIGHT($A33,3)&amp;"*",EUROSTAT_VBE_IND_2005!$D$7:$D$883,"23*"))/1000+(SUMIFS(EUROSTAT_VBE_IND_2005!P$7:P$883,EUROSTAT_VBE_IND_2005!$B$7:$B$883,$D33,EUROSTAT_VBE_IND_2005!$C$7:$C$883,"*"&amp;RIGHT($A33,3)&amp;"*",EUROSTAT_VBE_IND_2005!$D$7:$D$883,"5544*"))/1000</f>
        <v>0</v>
      </c>
      <c r="T33" s="17">
        <f>(SUMIFS(EUROSTAT_VBE_IND_2005!Q$7:Q$883,EUROSTAT_VBE_IND_2005!$B$7:$B$883,$D33,EUROSTAT_VBE_IND_2005!$C$7:$C$883,"*"&amp;RIGHT($A33,3)&amp;"*",EUROSTAT_VBE_IND_2005!$D$7:$D$883,"2210*"))/1000+(SUMIFS(EUROSTAT_VBE_IND_2005!Q$7:Q$883,EUROSTAT_VBE_IND_2005!$B$7:$B$883,$D33,EUROSTAT_VBE_IND_2005!$C$7:$C$883,"*"&amp;RIGHT($A33,3)&amp;"*",EUROSTAT_VBE_IND_2005!$D$7:$D$883,"23*"))/1000+(SUMIFS(EUROSTAT_VBE_IND_2005!Q$7:Q$883,EUROSTAT_VBE_IND_2005!$B$7:$B$883,$D33,EUROSTAT_VBE_IND_2005!$C$7:$C$883,"*"&amp;RIGHT($A33,3)&amp;"*",EUROSTAT_VBE_IND_2005!$D$7:$D$883,"5544*"))/1000</f>
        <v>0</v>
      </c>
      <c r="U33" s="17">
        <f>(SUMIFS(EUROSTAT_VBE_IND_2005!R$7:R$883,EUROSTAT_VBE_IND_2005!$B$7:$B$883,$D33,EUROSTAT_VBE_IND_2005!$C$7:$C$883,"*"&amp;RIGHT($A33,3)&amp;"*",EUROSTAT_VBE_IND_2005!$D$7:$D$883,"2210*"))/1000+(SUMIFS(EUROSTAT_VBE_IND_2005!R$7:R$883,EUROSTAT_VBE_IND_2005!$B$7:$B$883,$D33,EUROSTAT_VBE_IND_2005!$C$7:$C$883,"*"&amp;RIGHT($A33,3)&amp;"*",EUROSTAT_VBE_IND_2005!$D$7:$D$883,"23*"))/1000+(SUMIFS(EUROSTAT_VBE_IND_2005!R$7:R$883,EUROSTAT_VBE_IND_2005!$B$7:$B$883,$D33,EUROSTAT_VBE_IND_2005!$C$7:$C$883,"*"&amp;RIGHT($A33,3)&amp;"*",EUROSTAT_VBE_IND_2005!$D$7:$D$883,"5544*"))/1000</f>
        <v>0</v>
      </c>
      <c r="V33" s="17">
        <f>(SUMIFS(EUROSTAT_VBE_IND_2005!S$7:S$883,EUROSTAT_VBE_IND_2005!$B$7:$B$883,$D33,EUROSTAT_VBE_IND_2005!$C$7:$C$883,"*"&amp;RIGHT($A33,3)&amp;"*",EUROSTAT_VBE_IND_2005!$D$7:$D$883,"2210*"))/1000+(SUMIFS(EUROSTAT_VBE_IND_2005!S$7:S$883,EUROSTAT_VBE_IND_2005!$B$7:$B$883,$D33,EUROSTAT_VBE_IND_2005!$C$7:$C$883,"*"&amp;RIGHT($A33,3)&amp;"*",EUROSTAT_VBE_IND_2005!$D$7:$D$883,"23*"))/1000+(SUMIFS(EUROSTAT_VBE_IND_2005!S$7:S$883,EUROSTAT_VBE_IND_2005!$B$7:$B$883,$D33,EUROSTAT_VBE_IND_2005!$C$7:$C$883,"*"&amp;RIGHT($A33,3)&amp;"*",EUROSTAT_VBE_IND_2005!$D$7:$D$883,"5544*"))/1000</f>
        <v>0</v>
      </c>
      <c r="W33" s="17">
        <f>(SUMIFS(EUROSTAT_VBE_IND_2005!T$7:T$883,EUROSTAT_VBE_IND_2005!$B$7:$B$883,$D33,EUROSTAT_VBE_IND_2005!$C$7:$C$883,"*"&amp;RIGHT($A33,3)&amp;"*",EUROSTAT_VBE_IND_2005!$D$7:$D$883,"2210*"))/1000+(SUMIFS(EUROSTAT_VBE_IND_2005!T$7:T$883,EUROSTAT_VBE_IND_2005!$B$7:$B$883,$D33,EUROSTAT_VBE_IND_2005!$C$7:$C$883,"*"&amp;RIGHT($A33,3)&amp;"*",EUROSTAT_VBE_IND_2005!$D$7:$D$883,"23*"))/1000+(SUMIFS(EUROSTAT_VBE_IND_2005!T$7:T$883,EUROSTAT_VBE_IND_2005!$B$7:$B$883,$D33,EUROSTAT_VBE_IND_2005!$C$7:$C$883,"*"&amp;RIGHT($A33,3)&amp;"*",EUROSTAT_VBE_IND_2005!$D$7:$D$883,"5544*"))/1000</f>
        <v>0</v>
      </c>
      <c r="X33" s="17">
        <f>(SUMIFS(EUROSTAT_VBE_IND_2005!U$7:U$883,EUROSTAT_VBE_IND_2005!$B$7:$B$883,$D33,EUROSTAT_VBE_IND_2005!$C$7:$C$883,"*"&amp;RIGHT($A33,3)&amp;"*",EUROSTAT_VBE_IND_2005!$D$7:$D$883,"2210*"))/1000+(SUMIFS(EUROSTAT_VBE_IND_2005!U$7:U$883,EUROSTAT_VBE_IND_2005!$B$7:$B$883,$D33,EUROSTAT_VBE_IND_2005!$C$7:$C$883,"*"&amp;RIGHT($A33,3)&amp;"*",EUROSTAT_VBE_IND_2005!$D$7:$D$883,"23*"))/1000+(SUMIFS(EUROSTAT_VBE_IND_2005!U$7:U$883,EUROSTAT_VBE_IND_2005!$B$7:$B$883,$D33,EUROSTAT_VBE_IND_2005!$C$7:$C$883,"*"&amp;RIGHT($A33,3)&amp;"*",EUROSTAT_VBE_IND_2005!$D$7:$D$883,"5544*"))/1000</f>
        <v>0</v>
      </c>
      <c r="Y33" s="17">
        <f>(SUMIFS(EUROSTAT_VBE_IND_2005!V$7:V$883,EUROSTAT_VBE_IND_2005!$B$7:$B$883,$D33,EUROSTAT_VBE_IND_2005!$C$7:$C$883,"*"&amp;RIGHT($A33,3)&amp;"*",EUROSTAT_VBE_IND_2005!$D$7:$D$883,"2210*"))/1000+(SUMIFS(EUROSTAT_VBE_IND_2005!V$7:V$883,EUROSTAT_VBE_IND_2005!$B$7:$B$883,$D33,EUROSTAT_VBE_IND_2005!$C$7:$C$883,"*"&amp;RIGHT($A33,3)&amp;"*",EUROSTAT_VBE_IND_2005!$D$7:$D$883,"23*"))/1000+(SUMIFS(EUROSTAT_VBE_IND_2005!V$7:V$883,EUROSTAT_VBE_IND_2005!$B$7:$B$883,$D33,EUROSTAT_VBE_IND_2005!$C$7:$C$883,"*"&amp;RIGHT($A33,3)&amp;"*",EUROSTAT_VBE_IND_2005!$D$7:$D$883,"5544*"))/1000</f>
        <v>0</v>
      </c>
      <c r="Z33" s="17">
        <f>(SUMIFS(EUROSTAT_VBE_IND_2005!W$7:W$883,EUROSTAT_VBE_IND_2005!$B$7:$B$883,$D33,EUROSTAT_VBE_IND_2005!$C$7:$C$883,"*"&amp;RIGHT($A33,3)&amp;"*",EUROSTAT_VBE_IND_2005!$D$7:$D$883,"2210*"))/1000+(SUMIFS(EUROSTAT_VBE_IND_2005!W$7:W$883,EUROSTAT_VBE_IND_2005!$B$7:$B$883,$D33,EUROSTAT_VBE_IND_2005!$C$7:$C$883,"*"&amp;RIGHT($A33,3)&amp;"*",EUROSTAT_VBE_IND_2005!$D$7:$D$883,"23*"))/1000+(SUMIFS(EUROSTAT_VBE_IND_2005!W$7:W$883,EUROSTAT_VBE_IND_2005!$B$7:$B$883,$D33,EUROSTAT_VBE_IND_2005!$C$7:$C$883,"*"&amp;RIGHT($A33,3)&amp;"*",EUROSTAT_VBE_IND_2005!$D$7:$D$883,"5544*"))/1000</f>
        <v>0</v>
      </c>
      <c r="AA33" s="17">
        <f>(SUMIFS(EUROSTAT_VBE_IND_2005!X$7:X$883,EUROSTAT_VBE_IND_2005!$B$7:$B$883,$D33,EUROSTAT_VBE_IND_2005!$C$7:$C$883,"*"&amp;RIGHT($A33,3)&amp;"*",EUROSTAT_VBE_IND_2005!$D$7:$D$883,"2210*"))/1000+(SUMIFS(EUROSTAT_VBE_IND_2005!X$7:X$883,EUROSTAT_VBE_IND_2005!$B$7:$B$883,$D33,EUROSTAT_VBE_IND_2005!$C$7:$C$883,"*"&amp;RIGHT($A33,3)&amp;"*",EUROSTAT_VBE_IND_2005!$D$7:$D$883,"23*"))/1000+(SUMIFS(EUROSTAT_VBE_IND_2005!X$7:X$883,EUROSTAT_VBE_IND_2005!$B$7:$B$883,$D33,EUROSTAT_VBE_IND_2005!$C$7:$C$883,"*"&amp;RIGHT($A33,3)&amp;"*",EUROSTAT_VBE_IND_2005!$D$7:$D$883,"5544*"))/1000</f>
        <v>0</v>
      </c>
      <c r="AB33" s="17">
        <f>(SUMIFS(EUROSTAT_VBE_IND_2005!AA$7:AA$883,EUROSTAT_VBE_IND_2005!$B$7:$B$883,$D33,EUROSTAT_VBE_IND_2005!$C$7:$C$883,"*"&amp;RIGHT($A33,3)&amp;"*",EUROSTAT_VBE_IND_2005!$D$7:$D$883,"2210*"))/1000+(SUMIFS(EUROSTAT_VBE_IND_2005!AA$7:AA$883,EUROSTAT_VBE_IND_2005!$B$7:$B$883,$D33,EUROSTAT_VBE_IND_2005!$C$7:$C$883,"*"&amp;RIGHT($A33,3)&amp;"*",EUROSTAT_VBE_IND_2005!$D$7:$D$883,"23*"))/1000+(SUMIFS(EUROSTAT_VBE_IND_2005!AA$7:AA$883,EUROSTAT_VBE_IND_2005!$B$7:$B$883,$D33,EUROSTAT_VBE_IND_2005!$C$7:$C$883,"*"&amp;RIGHT($A33,3)&amp;"*",EUROSTAT_VBE_IND_2005!$D$7:$D$883,"5544*"))/1000</f>
        <v>0</v>
      </c>
      <c r="AC33" s="17">
        <f>(SUMIFS(EUROSTAT_VBE_IND_2005!AB$7:AB$883,EUROSTAT_VBE_IND_2005!$B$7:$B$883,$D33,EUROSTAT_VBE_IND_2005!$C$7:$C$883,"*"&amp;RIGHT($A33,3)&amp;"*",EUROSTAT_VBE_IND_2005!$D$7:$D$883,"2210*"))/1000+(SUMIFS(EUROSTAT_VBE_IND_2005!AB$7:AB$883,EUROSTAT_VBE_IND_2005!$B$7:$B$883,$D33,EUROSTAT_VBE_IND_2005!$C$7:$C$883,"*"&amp;RIGHT($A33,3)&amp;"*",EUROSTAT_VBE_IND_2005!$D$7:$D$883,"23*"))/1000+(SUMIFS(EUROSTAT_VBE_IND_2005!AB$7:AB$883,EUROSTAT_VBE_IND_2005!$B$7:$B$883,$D33,EUROSTAT_VBE_IND_2005!$C$7:$C$883,"*"&amp;RIGHT($A33,3)&amp;"*",EUROSTAT_VBE_IND_2005!$D$7:$D$883,"5544*"))/1000</f>
        <v>0</v>
      </c>
      <c r="AD33" s="17">
        <f>(SUMIFS(EUROSTAT_VBE_IND_2005!AC$7:AC$883,EUROSTAT_VBE_IND_2005!$B$7:$B$883,$D33,EUROSTAT_VBE_IND_2005!$C$7:$C$883,"*"&amp;RIGHT($A33,3)&amp;"*",EUROSTAT_VBE_IND_2005!$D$7:$D$883,"2210*"))/1000+(SUMIFS(EUROSTAT_VBE_IND_2005!AC$7:AC$883,EUROSTAT_VBE_IND_2005!$B$7:$B$883,$D33,EUROSTAT_VBE_IND_2005!$C$7:$C$883,"*"&amp;RIGHT($A33,3)&amp;"*",EUROSTAT_VBE_IND_2005!$D$7:$D$883,"23*"))/1000+(SUMIFS(EUROSTAT_VBE_IND_2005!AC$7:AC$883,EUROSTAT_VBE_IND_2005!$B$7:$B$883,$D33,EUROSTAT_VBE_IND_2005!$C$7:$C$883,"*"&amp;RIGHT($A33,3)&amp;"*",EUROSTAT_VBE_IND_2005!$D$7:$D$883,"5544*"))/1000</f>
        <v>0</v>
      </c>
      <c r="AE33" s="17">
        <f>(SUMIFS(EUROSTAT_VBE_IND_2005!AD$7:AD$883,EUROSTAT_VBE_IND_2005!$B$7:$B$883,$D33,EUROSTAT_VBE_IND_2005!$C$7:$C$883,"*"&amp;RIGHT($A33,3)&amp;"*",EUROSTAT_VBE_IND_2005!$D$7:$D$883,"2210*"))/1000+(SUMIFS(EUROSTAT_VBE_IND_2005!AD$7:AD$883,EUROSTAT_VBE_IND_2005!$B$7:$B$883,$D33,EUROSTAT_VBE_IND_2005!$C$7:$C$883,"*"&amp;RIGHT($A33,3)&amp;"*",EUROSTAT_VBE_IND_2005!$D$7:$D$883,"23*"))/1000+(SUMIFS(EUROSTAT_VBE_IND_2005!AD$7:AD$883,EUROSTAT_VBE_IND_2005!$B$7:$B$883,$D33,EUROSTAT_VBE_IND_2005!$C$7:$C$883,"*"&amp;RIGHT($A33,3)&amp;"*",EUROSTAT_VBE_IND_2005!$D$7:$D$883,"5544*"))/1000</f>
        <v>0</v>
      </c>
      <c r="AF33" s="17">
        <f>(SUMIFS(EUROSTAT_VBE_IND_2005!AE$7:AE$883,EUROSTAT_VBE_IND_2005!$B$7:$B$883,$D33,EUROSTAT_VBE_IND_2005!$C$7:$C$883,"*"&amp;RIGHT($A33,3)&amp;"*",EUROSTAT_VBE_IND_2005!$D$7:$D$883,"2210*"))/1000+(SUMIFS(EUROSTAT_VBE_IND_2005!AE$7:AE$883,EUROSTAT_VBE_IND_2005!$B$7:$B$883,$D33,EUROSTAT_VBE_IND_2005!$C$7:$C$883,"*"&amp;RIGHT($A33,3)&amp;"*",EUROSTAT_VBE_IND_2005!$D$7:$D$883,"23*"))/1000+(SUMIFS(EUROSTAT_VBE_IND_2005!AE$7:AE$883,EUROSTAT_VBE_IND_2005!$B$7:$B$883,$D33,EUROSTAT_VBE_IND_2005!$C$7:$C$883,"*"&amp;RIGHT($A33,3)&amp;"*",EUROSTAT_VBE_IND_2005!$D$7:$D$883,"5544*"))/1000</f>
        <v>0</v>
      </c>
      <c r="AG33" s="17">
        <f>(SUMIFS(EUROSTAT_VBE_IND_2005!AF$7:AF$883,EUROSTAT_VBE_IND_2005!$B$7:$B$883,$D33,EUROSTAT_VBE_IND_2005!$C$7:$C$883,"*"&amp;RIGHT($A33,3)&amp;"*",EUROSTAT_VBE_IND_2005!$D$7:$D$883,"2210*"))/1000+(SUMIFS(EUROSTAT_VBE_IND_2005!AF$7:AF$883,EUROSTAT_VBE_IND_2005!$B$7:$B$883,$D33,EUROSTAT_VBE_IND_2005!$C$7:$C$883,"*"&amp;RIGHT($A33,3)&amp;"*",EUROSTAT_VBE_IND_2005!$D$7:$D$883,"23*"))/1000+(SUMIFS(EUROSTAT_VBE_IND_2005!AF$7:AF$883,EUROSTAT_VBE_IND_2005!$B$7:$B$883,$D33,EUROSTAT_VBE_IND_2005!$C$7:$C$883,"*"&amp;RIGHT($A33,3)&amp;"*",EUROSTAT_VBE_IND_2005!$D$7:$D$883,"5544*"))/1000</f>
        <v>0</v>
      </c>
      <c r="AH33" s="17">
        <f>(SUMIFS(EUROSTAT_VBE_IND_2005!AH$7:AH$883,EUROSTAT_VBE_IND_2005!$B$7:$B$883,$D33,EUROSTAT_VBE_IND_2005!$C$7:$C$883,"*"&amp;RIGHT($A33,3)&amp;"*",EUROSTAT_VBE_IND_2005!$D$7:$D$883,"2210*"))/1000+(SUMIFS(EUROSTAT_VBE_IND_2005!AH$7:AH$883,EUROSTAT_VBE_IND_2005!$B$7:$B$883,$D33,EUROSTAT_VBE_IND_2005!$C$7:$C$883,"*"&amp;RIGHT($A33,3)&amp;"*",EUROSTAT_VBE_IND_2005!$D$7:$D$883,"23*"))/1000+(SUMIFS(EUROSTAT_VBE_IND_2005!AH$7:AH$883,EUROSTAT_VBE_IND_2005!$B$7:$B$883,$D33,EUROSTAT_VBE_IND_2005!$C$7:$C$883,"*"&amp;RIGHT($A33,3)&amp;"*",EUROSTAT_VBE_IND_2005!$D$7:$D$883,"5544*"))/1000</f>
        <v>0</v>
      </c>
      <c r="AI33" s="17">
        <f>(SUMIFS(EUROSTAT_VBE_IND_2005!AI$7:AI$883,EUROSTAT_VBE_IND_2005!$B$7:$B$883,$D33,EUROSTAT_VBE_IND_2005!$C$7:$C$883,"*"&amp;RIGHT($A33,3)&amp;"*",EUROSTAT_VBE_IND_2005!$D$7:$D$883,"2210*"))/1000+(SUMIFS(EUROSTAT_VBE_IND_2005!AI$7:AI$883,EUROSTAT_VBE_IND_2005!$B$7:$B$883,$D33,EUROSTAT_VBE_IND_2005!$C$7:$C$883,"*"&amp;RIGHT($A33,3)&amp;"*",EUROSTAT_VBE_IND_2005!$D$7:$D$883,"23*"))/1000+(SUMIFS(EUROSTAT_VBE_IND_2005!AI$7:AI$883,EUROSTAT_VBE_IND_2005!$B$7:$B$883,$D33,EUROSTAT_VBE_IND_2005!$C$7:$C$883,"*"&amp;RIGHT($A33,3)&amp;"*",EUROSTAT_VBE_IND_2005!$D$7:$D$883,"5544*"))/1000</f>
        <v>0</v>
      </c>
      <c r="AJ33" s="17">
        <f>(SUMIFS(EUROSTAT_VBE_IND_2005!AJ$7:AJ$883,EUROSTAT_VBE_IND_2005!$B$7:$B$883,$D33,EUROSTAT_VBE_IND_2005!$C$7:$C$883,"*"&amp;RIGHT($A33,3)&amp;"*",EUROSTAT_VBE_IND_2005!$D$7:$D$883,"2210*"))/1000+(SUMIFS(EUROSTAT_VBE_IND_2005!AJ$7:AJ$883,EUROSTAT_VBE_IND_2005!$B$7:$B$883,$D33,EUROSTAT_VBE_IND_2005!$C$7:$C$883,"*"&amp;RIGHT($A33,3)&amp;"*",EUROSTAT_VBE_IND_2005!$D$7:$D$883,"23*"))/1000+(SUMIFS(EUROSTAT_VBE_IND_2005!AJ$7:AJ$883,EUROSTAT_VBE_IND_2005!$B$7:$B$883,$D33,EUROSTAT_VBE_IND_2005!$C$7:$C$883,"*"&amp;RIGHT($A33,3)&amp;"*",EUROSTAT_VBE_IND_2005!$D$7:$D$883,"5544*"))/1000</f>
        <v>0</v>
      </c>
      <c r="AK33" s="17">
        <f>(SUMIFS(EUROSTAT_VBE_IND_2005!AK$7:AK$883,EUROSTAT_VBE_IND_2005!$B$7:$B$883,$D33,EUROSTAT_VBE_IND_2005!$C$7:$C$883,"*"&amp;RIGHT($A33,3)&amp;"*",EUROSTAT_VBE_IND_2005!$D$7:$D$883,"2210*"))/1000+(SUMIFS(EUROSTAT_VBE_IND_2005!AK$7:AK$883,EUROSTAT_VBE_IND_2005!$B$7:$B$883,$D33,EUROSTAT_VBE_IND_2005!$C$7:$C$883,"*"&amp;RIGHT($A33,3)&amp;"*",EUROSTAT_VBE_IND_2005!$D$7:$D$883,"23*"))/1000+(SUMIFS(EUROSTAT_VBE_IND_2005!AK$7:AK$883,EUROSTAT_VBE_IND_2005!$B$7:$B$883,$D33,EUROSTAT_VBE_IND_2005!$C$7:$C$883,"*"&amp;RIGHT($A33,3)&amp;"*",EUROSTAT_VBE_IND_2005!$D$7:$D$883,"5544*"))/1000</f>
        <v>0</v>
      </c>
      <c r="AO33" s="17">
        <f>(SUMIFS(EUROSTAT_VBE_IND_2005!Y$7:Y$883,EUROSTAT_VBE_IND_2005!$B$7:$B$883,$D33,EUROSTAT_VBE_IND_2005!$C$7:$C$883,"*"&amp;RIGHT($A33,3)&amp;"*",EUROSTAT_VBE_IND_2005!$D$7:$D$883,"2210*"))/1000+(SUMIFS(EUROSTAT_VBE_IND_2005!Y$7:Y$883,EUROSTAT_VBE_IND_2005!$B$7:$B$883,$D33,EUROSTAT_VBE_IND_2005!$C$7:$C$883,"*"&amp;RIGHT($A33,3)&amp;"*",EUROSTAT_VBE_IND_2005!$D$7:$D$883,"23*"))/1000+(SUMIFS(EUROSTAT_VBE_IND_2005!Y$7:Y$883,EUROSTAT_VBE_IND_2005!$B$7:$B$883,$D33,EUROSTAT_VBE_IND_2005!$C$7:$C$883,"*"&amp;RIGHT($A33,3)&amp;"*",EUROSTAT_VBE_IND_2005!$D$7:$D$883,"5544*"))/1000</f>
        <v>0</v>
      </c>
      <c r="AP33" s="17">
        <f>(SUMIFS(EUROSTAT_VBE_IND_2005!Z$7:Z$883,EUROSTAT_VBE_IND_2005!$B$7:$B$883,$D33,EUROSTAT_VBE_IND_2005!$C$7:$C$883,"*"&amp;RIGHT($A33,3)&amp;"*",EUROSTAT_VBE_IND_2005!$D$7:$D$883,"2210*"))/1000+(SUMIFS(EUROSTAT_VBE_IND_2005!Z$7:Z$883,EUROSTAT_VBE_IND_2005!$B$7:$B$883,$D33,EUROSTAT_VBE_IND_2005!$C$7:$C$883,"*"&amp;RIGHT($A33,3)&amp;"*",EUROSTAT_VBE_IND_2005!$D$7:$D$883,"23*"))/1000+(SUMIFS(EUROSTAT_VBE_IND_2005!Z$7:Z$883,EUROSTAT_VBE_IND_2005!$B$7:$B$883,$D33,EUROSTAT_VBE_IND_2005!$C$7:$C$883,"*"&amp;RIGHT($A33,3)&amp;"*",EUROSTAT_VBE_IND_2005!$D$7:$D$883,"5544*"))/1000</f>
        <v>0</v>
      </c>
      <c r="AQ33" s="17">
        <f>(SUMIFS(EUROSTAT_VBE_IND_2005!AG$7:AG$883,EUROSTAT_VBE_IND_2005!$B$7:$B$883,$D33,EUROSTAT_VBE_IND_2005!$C$7:$C$883,"*"&amp;RIGHT($A33,3)&amp;"*",EUROSTAT_VBE_IND_2005!$D$7:$D$883,"2210*"))/1000+(SUMIFS(EUROSTAT_VBE_IND_2005!AG$7:AG$883,EUROSTAT_VBE_IND_2005!$B$7:$B$883,$D33,EUROSTAT_VBE_IND_2005!$C$7:$C$883,"*"&amp;RIGHT($A33,3)&amp;"*",EUROSTAT_VBE_IND_2005!$D$7:$D$883,"23*"))/1000+(SUMIFS(EUROSTAT_VBE_IND_2005!AG$7:AG$883,EUROSTAT_VBE_IND_2005!$B$7:$B$883,$D33,EUROSTAT_VBE_IND_2005!$C$7:$C$883,"*"&amp;RIGHT($A33,3)&amp;"*",EUROSTAT_VBE_IND_2005!$D$7:$D$883,"5544*"))/1000</f>
        <v>0</v>
      </c>
    </row>
    <row r="34" s="20" customFormat="1" spans="1:43">
      <c r="A34" t="str">
        <f>LEFT(EUROSTAT_VBE_IND_2005!$C$10,8)</f>
        <v>B_101315</v>
      </c>
      <c r="B34" s="28" t="s">
        <v>295</v>
      </c>
      <c r="C34" t="s">
        <v>293</v>
      </c>
      <c r="D34" t="s">
        <v>55</v>
      </c>
      <c r="E34" t="s">
        <v>231</v>
      </c>
      <c r="F34" t="s">
        <v>251</v>
      </c>
      <c r="G34" s="17">
        <f>(SUMIFS(EUROSTAT_VBE_IND_2005!E$7:E$883,EUROSTAT_VBE_IND_2005!$B$7:$B$883,$D34,EUROSTAT_VBE_IND_2005!$C$7:$C$883,"*"&amp;RIGHT($A34,3)&amp;"*",EUROSTAT_VBE_IND_2005!$D$7:$D$883,"2230*"))/1000+(SUMIFS(EUROSTAT_VBE_IND_2005!E$7:E$883,EUROSTAT_VBE_IND_2005!$B$7:$B$883,$D34,EUROSTAT_VBE_IND_2005!$C$7:$C$883,"*"&amp;RIGHT($A33,3)&amp;"*",EUROSTAT_VBE_IND_2005!$D$7:$D$883,"2130*"))/1000</f>
        <v>0</v>
      </c>
      <c r="H34" s="17">
        <f>(SUMIFS(EUROSTAT_VBE_IND_2005!F$7:F$883,EUROSTAT_VBE_IND_2005!$B$7:$B$883,$D34,EUROSTAT_VBE_IND_2005!$C$7:$C$883,"*"&amp;RIGHT($A34,3)&amp;"*",EUROSTAT_VBE_IND_2005!$D$7:$D$883,"2230*"))/1000+(SUMIFS(EUROSTAT_VBE_IND_2005!F$7:F$883,EUROSTAT_VBE_IND_2005!$B$7:$B$883,$D34,EUROSTAT_VBE_IND_2005!$C$7:$C$883,"*"&amp;RIGHT($A33,3)&amp;"*",EUROSTAT_VBE_IND_2005!$D$7:$D$883,"2130*"))/1000</f>
        <v>0</v>
      </c>
      <c r="I34" s="17">
        <f>(SUMIFS(EUROSTAT_VBE_IND_2005!G$7:G$883,EUROSTAT_VBE_IND_2005!$B$7:$B$883,$D34,EUROSTAT_VBE_IND_2005!$C$7:$C$883,"*"&amp;RIGHT($A34,3)&amp;"*",EUROSTAT_VBE_IND_2005!$D$7:$D$883,"2230*"))/1000+(SUMIFS(EUROSTAT_VBE_IND_2005!G$7:G$883,EUROSTAT_VBE_IND_2005!$B$7:$B$883,$D34,EUROSTAT_VBE_IND_2005!$C$7:$C$883,"*"&amp;RIGHT($A33,3)&amp;"*",EUROSTAT_VBE_IND_2005!$D$7:$D$883,"2130*"))/1000</f>
        <v>0</v>
      </c>
      <c r="K34" s="17">
        <f>(SUMIFS(EUROSTAT_VBE_IND_2005!H$7:H$883,EUROSTAT_VBE_IND_2005!$B$7:$B$883,$D34,EUROSTAT_VBE_IND_2005!$C$7:$C$883,"*"&amp;RIGHT($A34,3)&amp;"*",EUROSTAT_VBE_IND_2005!$D$7:$D$883,"2230*"))/1000+(SUMIFS(EUROSTAT_VBE_IND_2005!H$7:H$883,EUROSTAT_VBE_IND_2005!$B$7:$B$883,$D34,EUROSTAT_VBE_IND_2005!$C$7:$C$883,"*"&amp;RIGHT($A33,3)&amp;"*",EUROSTAT_VBE_IND_2005!$D$7:$D$883,"2130*"))/1000</f>
        <v>0</v>
      </c>
      <c r="L34" s="17">
        <f>(SUMIFS(EUROSTAT_VBE_IND_2005!I$7:I$883,EUROSTAT_VBE_IND_2005!$B$7:$B$883,$D34,EUROSTAT_VBE_IND_2005!$C$7:$C$883,"*"&amp;RIGHT($A34,3)&amp;"*",EUROSTAT_VBE_IND_2005!$D$7:$D$883,"2230*"))/1000+(SUMIFS(EUROSTAT_VBE_IND_2005!I$7:I$883,EUROSTAT_VBE_IND_2005!$B$7:$B$883,$D34,EUROSTAT_VBE_IND_2005!$C$7:$C$883,"*"&amp;RIGHT($A33,3)&amp;"*",EUROSTAT_VBE_IND_2005!$D$7:$D$883,"2130*"))/1000</f>
        <v>0</v>
      </c>
      <c r="M34" s="17">
        <f>(SUMIFS(EUROSTAT_VBE_IND_2005!J$7:J$883,EUROSTAT_VBE_IND_2005!$B$7:$B$883,$D34,EUROSTAT_VBE_IND_2005!$C$7:$C$883,"*"&amp;RIGHT($A34,3)&amp;"*",EUROSTAT_VBE_IND_2005!$D$7:$D$883,"2230*"))/1000+(SUMIFS(EUROSTAT_VBE_IND_2005!J$7:J$883,EUROSTAT_VBE_IND_2005!$B$7:$B$883,$D34,EUROSTAT_VBE_IND_2005!$C$7:$C$883,"*"&amp;RIGHT($A33,3)&amp;"*",EUROSTAT_VBE_IND_2005!$D$7:$D$883,"2130*"))/1000</f>
        <v>0</v>
      </c>
      <c r="N34" s="17">
        <f>(SUMIFS(EUROSTAT_VBE_IND_2005!K$7:K$883,EUROSTAT_VBE_IND_2005!$B$7:$B$883,$D34,EUROSTAT_VBE_IND_2005!$C$7:$C$883,"*"&amp;RIGHT($A34,3)&amp;"*",EUROSTAT_VBE_IND_2005!$D$7:$D$883,"2230*"))/1000+(SUMIFS(EUROSTAT_VBE_IND_2005!K$7:K$883,EUROSTAT_VBE_IND_2005!$B$7:$B$883,$D34,EUROSTAT_VBE_IND_2005!$C$7:$C$883,"*"&amp;RIGHT($A33,3)&amp;"*",EUROSTAT_VBE_IND_2005!$D$7:$D$883,"2130*"))/1000</f>
        <v>0</v>
      </c>
      <c r="O34" s="17">
        <f>(SUMIFS(EUROSTAT_VBE_IND_2005!L$7:L$883,EUROSTAT_VBE_IND_2005!$B$7:$B$883,$D34,EUROSTAT_VBE_IND_2005!$C$7:$C$883,"*"&amp;RIGHT($A34,3)&amp;"*",EUROSTAT_VBE_IND_2005!$D$7:$D$883,"2230*"))/1000+(SUMIFS(EUROSTAT_VBE_IND_2005!L$7:L$883,EUROSTAT_VBE_IND_2005!$B$7:$B$883,$D34,EUROSTAT_VBE_IND_2005!$C$7:$C$883,"*"&amp;RIGHT($A33,3)&amp;"*",EUROSTAT_VBE_IND_2005!$D$7:$D$883,"2130*"))/1000</f>
        <v>0</v>
      </c>
      <c r="P34" s="17">
        <f>(SUMIFS(EUROSTAT_VBE_IND_2005!M$7:M$883,EUROSTAT_VBE_IND_2005!$B$7:$B$883,$D34,EUROSTAT_VBE_IND_2005!$C$7:$C$883,"*"&amp;RIGHT($A34,3)&amp;"*",EUROSTAT_VBE_IND_2005!$D$7:$D$883,"2230*"))/1000+(SUMIFS(EUROSTAT_VBE_IND_2005!M$7:M$883,EUROSTAT_VBE_IND_2005!$B$7:$B$883,$D34,EUROSTAT_VBE_IND_2005!$C$7:$C$883,"*"&amp;RIGHT($A33,3)&amp;"*",EUROSTAT_VBE_IND_2005!$D$7:$D$883,"2130*"))/1000</f>
        <v>0</v>
      </c>
      <c r="Q34" s="17">
        <f>(SUMIFS(EUROSTAT_VBE_IND_2005!N$7:N$883,EUROSTAT_VBE_IND_2005!$B$7:$B$883,$D34,EUROSTAT_VBE_IND_2005!$C$7:$C$883,"*"&amp;RIGHT($A34,3)&amp;"*",EUROSTAT_VBE_IND_2005!$D$7:$D$883,"2230*"))/1000+(SUMIFS(EUROSTAT_VBE_IND_2005!N$7:N$883,EUROSTAT_VBE_IND_2005!$B$7:$B$883,$D34,EUROSTAT_VBE_IND_2005!$C$7:$C$883,"*"&amp;RIGHT($A33,3)&amp;"*",EUROSTAT_VBE_IND_2005!$D$7:$D$883,"2130*"))/1000</f>
        <v>0</v>
      </c>
      <c r="R34" s="17">
        <f>(SUMIFS(EUROSTAT_VBE_IND_2005!O$7:O$883,EUROSTAT_VBE_IND_2005!$B$7:$B$883,$D34,EUROSTAT_VBE_IND_2005!$C$7:$C$883,"*"&amp;RIGHT($A34,3)&amp;"*",EUROSTAT_VBE_IND_2005!$D$7:$D$883,"2230*"))/1000+(SUMIFS(EUROSTAT_VBE_IND_2005!O$7:O$883,EUROSTAT_VBE_IND_2005!$B$7:$B$883,$D34,EUROSTAT_VBE_IND_2005!$C$7:$C$883,"*"&amp;RIGHT($A33,3)&amp;"*",EUROSTAT_VBE_IND_2005!$D$7:$D$883,"2130*"))/1000</f>
        <v>0</v>
      </c>
      <c r="S34" s="17">
        <f>(SUMIFS(EUROSTAT_VBE_IND_2005!P$7:P$883,EUROSTAT_VBE_IND_2005!$B$7:$B$883,$D34,EUROSTAT_VBE_IND_2005!$C$7:$C$883,"*"&amp;RIGHT($A34,3)&amp;"*",EUROSTAT_VBE_IND_2005!$D$7:$D$883,"2230*"))/1000+(SUMIFS(EUROSTAT_VBE_IND_2005!P$7:P$883,EUROSTAT_VBE_IND_2005!$B$7:$B$883,$D34,EUROSTAT_VBE_IND_2005!$C$7:$C$883,"*"&amp;RIGHT($A33,3)&amp;"*",EUROSTAT_VBE_IND_2005!$D$7:$D$883,"2130*"))/1000</f>
        <v>0</v>
      </c>
      <c r="T34" s="17">
        <f>(SUMIFS(EUROSTAT_VBE_IND_2005!Q$7:Q$883,EUROSTAT_VBE_IND_2005!$B$7:$B$883,$D34,EUROSTAT_VBE_IND_2005!$C$7:$C$883,"*"&amp;RIGHT($A34,3)&amp;"*",EUROSTAT_VBE_IND_2005!$D$7:$D$883,"2230*"))/1000+(SUMIFS(EUROSTAT_VBE_IND_2005!Q$7:Q$883,EUROSTAT_VBE_IND_2005!$B$7:$B$883,$D34,EUROSTAT_VBE_IND_2005!$C$7:$C$883,"*"&amp;RIGHT($A33,3)&amp;"*",EUROSTAT_VBE_IND_2005!$D$7:$D$883,"2130*"))/1000</f>
        <v>0</v>
      </c>
      <c r="U34" s="17">
        <f>(SUMIFS(EUROSTAT_VBE_IND_2005!R$7:R$883,EUROSTAT_VBE_IND_2005!$B$7:$B$883,$D34,EUROSTAT_VBE_IND_2005!$C$7:$C$883,"*"&amp;RIGHT($A34,3)&amp;"*",EUROSTAT_VBE_IND_2005!$D$7:$D$883,"2230*"))/1000+(SUMIFS(EUROSTAT_VBE_IND_2005!R$7:R$883,EUROSTAT_VBE_IND_2005!$B$7:$B$883,$D34,EUROSTAT_VBE_IND_2005!$C$7:$C$883,"*"&amp;RIGHT($A33,3)&amp;"*",EUROSTAT_VBE_IND_2005!$D$7:$D$883,"2130*"))/1000</f>
        <v>0</v>
      </c>
      <c r="V34" s="17">
        <f>(SUMIFS(EUROSTAT_VBE_IND_2005!S$7:S$883,EUROSTAT_VBE_IND_2005!$B$7:$B$883,$D34,EUROSTAT_VBE_IND_2005!$C$7:$C$883,"*"&amp;RIGHT($A34,3)&amp;"*",EUROSTAT_VBE_IND_2005!$D$7:$D$883,"2230*"))/1000+(SUMIFS(EUROSTAT_VBE_IND_2005!S$7:S$883,EUROSTAT_VBE_IND_2005!$B$7:$B$883,$D34,EUROSTAT_VBE_IND_2005!$C$7:$C$883,"*"&amp;RIGHT($A33,3)&amp;"*",EUROSTAT_VBE_IND_2005!$D$7:$D$883,"2130*"))/1000</f>
        <v>0</v>
      </c>
      <c r="W34" s="17">
        <f>(SUMIFS(EUROSTAT_VBE_IND_2005!T$7:T$883,EUROSTAT_VBE_IND_2005!$B$7:$B$883,$D34,EUROSTAT_VBE_IND_2005!$C$7:$C$883,"*"&amp;RIGHT($A34,3)&amp;"*",EUROSTAT_VBE_IND_2005!$D$7:$D$883,"2230*"))/1000+(SUMIFS(EUROSTAT_VBE_IND_2005!T$7:T$883,EUROSTAT_VBE_IND_2005!$B$7:$B$883,$D34,EUROSTAT_VBE_IND_2005!$C$7:$C$883,"*"&amp;RIGHT($A33,3)&amp;"*",EUROSTAT_VBE_IND_2005!$D$7:$D$883,"2130*"))/1000</f>
        <v>0</v>
      </c>
      <c r="X34" s="17">
        <f>(SUMIFS(EUROSTAT_VBE_IND_2005!U$7:U$883,EUROSTAT_VBE_IND_2005!$B$7:$B$883,$D34,EUROSTAT_VBE_IND_2005!$C$7:$C$883,"*"&amp;RIGHT($A34,3)&amp;"*",EUROSTAT_VBE_IND_2005!$D$7:$D$883,"2230*"))/1000+(SUMIFS(EUROSTAT_VBE_IND_2005!U$7:U$883,EUROSTAT_VBE_IND_2005!$B$7:$B$883,$D34,EUROSTAT_VBE_IND_2005!$C$7:$C$883,"*"&amp;RIGHT($A33,3)&amp;"*",EUROSTAT_VBE_IND_2005!$D$7:$D$883,"2130*"))/1000</f>
        <v>0</v>
      </c>
      <c r="Y34" s="17">
        <f>(SUMIFS(EUROSTAT_VBE_IND_2005!V$7:V$883,EUROSTAT_VBE_IND_2005!$B$7:$B$883,$D34,EUROSTAT_VBE_IND_2005!$C$7:$C$883,"*"&amp;RIGHT($A34,3)&amp;"*",EUROSTAT_VBE_IND_2005!$D$7:$D$883,"2230*"))/1000+(SUMIFS(EUROSTAT_VBE_IND_2005!V$7:V$883,EUROSTAT_VBE_IND_2005!$B$7:$B$883,$D34,EUROSTAT_VBE_IND_2005!$C$7:$C$883,"*"&amp;RIGHT($A33,3)&amp;"*",EUROSTAT_VBE_IND_2005!$D$7:$D$883,"2130*"))/1000</f>
        <v>0</v>
      </c>
      <c r="Z34" s="17">
        <f>(SUMIFS(EUROSTAT_VBE_IND_2005!W$7:W$883,EUROSTAT_VBE_IND_2005!$B$7:$B$883,$D34,EUROSTAT_VBE_IND_2005!$C$7:$C$883,"*"&amp;RIGHT($A34,3)&amp;"*",EUROSTAT_VBE_IND_2005!$D$7:$D$883,"2230*"))/1000+(SUMIFS(EUROSTAT_VBE_IND_2005!W$7:W$883,EUROSTAT_VBE_IND_2005!$B$7:$B$883,$D34,EUROSTAT_VBE_IND_2005!$C$7:$C$883,"*"&amp;RIGHT($A33,3)&amp;"*",EUROSTAT_VBE_IND_2005!$D$7:$D$883,"2130*"))/1000</f>
        <v>0</v>
      </c>
      <c r="AA34" s="17">
        <f>(SUMIFS(EUROSTAT_VBE_IND_2005!X$7:X$883,EUROSTAT_VBE_IND_2005!$B$7:$B$883,$D34,EUROSTAT_VBE_IND_2005!$C$7:$C$883,"*"&amp;RIGHT($A34,3)&amp;"*",EUROSTAT_VBE_IND_2005!$D$7:$D$883,"2230*"))/1000+(SUMIFS(EUROSTAT_VBE_IND_2005!X$7:X$883,EUROSTAT_VBE_IND_2005!$B$7:$B$883,$D34,EUROSTAT_VBE_IND_2005!$C$7:$C$883,"*"&amp;RIGHT($A33,3)&amp;"*",EUROSTAT_VBE_IND_2005!$D$7:$D$883,"2130*"))/1000</f>
        <v>0</v>
      </c>
      <c r="AB34" s="17">
        <f>(SUMIFS(EUROSTAT_VBE_IND_2005!AA$7:AA$883,EUROSTAT_VBE_IND_2005!$B$7:$B$883,$D34,EUROSTAT_VBE_IND_2005!$C$7:$C$883,"*"&amp;RIGHT($A34,3)&amp;"*",EUROSTAT_VBE_IND_2005!$D$7:$D$883,"2230*"))/1000+(SUMIFS(EUROSTAT_VBE_IND_2005!AA$7:AA$883,EUROSTAT_VBE_IND_2005!$B$7:$B$883,$D34,EUROSTAT_VBE_IND_2005!$C$7:$C$883,"*"&amp;RIGHT($A33,3)&amp;"*",EUROSTAT_VBE_IND_2005!$D$7:$D$883,"2130*"))/1000</f>
        <v>0</v>
      </c>
      <c r="AC34" s="17">
        <f>(SUMIFS(EUROSTAT_VBE_IND_2005!AB$7:AB$883,EUROSTAT_VBE_IND_2005!$B$7:$B$883,$D34,EUROSTAT_VBE_IND_2005!$C$7:$C$883,"*"&amp;RIGHT($A34,3)&amp;"*",EUROSTAT_VBE_IND_2005!$D$7:$D$883,"2230*"))/1000+(SUMIFS(EUROSTAT_VBE_IND_2005!AB$7:AB$883,EUROSTAT_VBE_IND_2005!$B$7:$B$883,$D34,EUROSTAT_VBE_IND_2005!$C$7:$C$883,"*"&amp;RIGHT($A33,3)&amp;"*",EUROSTAT_VBE_IND_2005!$D$7:$D$883,"2130*"))/1000</f>
        <v>0</v>
      </c>
      <c r="AD34" s="17">
        <f>(SUMIFS(EUROSTAT_VBE_IND_2005!AC$7:AC$883,EUROSTAT_VBE_IND_2005!$B$7:$B$883,$D34,EUROSTAT_VBE_IND_2005!$C$7:$C$883,"*"&amp;RIGHT($A34,3)&amp;"*",EUROSTAT_VBE_IND_2005!$D$7:$D$883,"2230*"))/1000+(SUMIFS(EUROSTAT_VBE_IND_2005!AC$7:AC$883,EUROSTAT_VBE_IND_2005!$B$7:$B$883,$D34,EUROSTAT_VBE_IND_2005!$C$7:$C$883,"*"&amp;RIGHT($A33,3)&amp;"*",EUROSTAT_VBE_IND_2005!$D$7:$D$883,"2130*"))/1000</f>
        <v>0</v>
      </c>
      <c r="AE34" s="17">
        <f>(SUMIFS(EUROSTAT_VBE_IND_2005!AD$7:AD$883,EUROSTAT_VBE_IND_2005!$B$7:$B$883,$D34,EUROSTAT_VBE_IND_2005!$C$7:$C$883,"*"&amp;RIGHT($A34,3)&amp;"*",EUROSTAT_VBE_IND_2005!$D$7:$D$883,"2230*"))/1000+(SUMIFS(EUROSTAT_VBE_IND_2005!AD$7:AD$883,EUROSTAT_VBE_IND_2005!$B$7:$B$883,$D34,EUROSTAT_VBE_IND_2005!$C$7:$C$883,"*"&amp;RIGHT($A33,3)&amp;"*",EUROSTAT_VBE_IND_2005!$D$7:$D$883,"2130*"))/1000</f>
        <v>0</v>
      </c>
      <c r="AF34" s="17">
        <f>(SUMIFS(EUROSTAT_VBE_IND_2005!AE$7:AE$883,EUROSTAT_VBE_IND_2005!$B$7:$B$883,$D34,EUROSTAT_VBE_IND_2005!$C$7:$C$883,"*"&amp;RIGHT($A34,3)&amp;"*",EUROSTAT_VBE_IND_2005!$D$7:$D$883,"2230*"))/1000+(SUMIFS(EUROSTAT_VBE_IND_2005!AE$7:AE$883,EUROSTAT_VBE_IND_2005!$B$7:$B$883,$D34,EUROSTAT_VBE_IND_2005!$C$7:$C$883,"*"&amp;RIGHT($A33,3)&amp;"*",EUROSTAT_VBE_IND_2005!$D$7:$D$883,"2130*"))/1000</f>
        <v>0</v>
      </c>
      <c r="AG34" s="17">
        <f>(SUMIFS(EUROSTAT_VBE_IND_2005!AF$7:AF$883,EUROSTAT_VBE_IND_2005!$B$7:$B$883,$D34,EUROSTAT_VBE_IND_2005!$C$7:$C$883,"*"&amp;RIGHT($A34,3)&amp;"*",EUROSTAT_VBE_IND_2005!$D$7:$D$883,"2230*"))/1000+(SUMIFS(EUROSTAT_VBE_IND_2005!AF$7:AF$883,EUROSTAT_VBE_IND_2005!$B$7:$B$883,$D34,EUROSTAT_VBE_IND_2005!$C$7:$C$883,"*"&amp;RIGHT($A33,3)&amp;"*",EUROSTAT_VBE_IND_2005!$D$7:$D$883,"2130*"))/1000</f>
        <v>0</v>
      </c>
      <c r="AH34" s="17">
        <f>(SUMIFS(EUROSTAT_VBE_IND_2005!AH$7:AH$883,EUROSTAT_VBE_IND_2005!$B$7:$B$883,$D34,EUROSTAT_VBE_IND_2005!$C$7:$C$883,"*"&amp;RIGHT($A34,3)&amp;"*",EUROSTAT_VBE_IND_2005!$D$7:$D$883,"2230*"))/1000+(SUMIFS(EUROSTAT_VBE_IND_2005!AH$7:AH$883,EUROSTAT_VBE_IND_2005!$B$7:$B$883,$D34,EUROSTAT_VBE_IND_2005!$C$7:$C$883,"*"&amp;RIGHT($A33,3)&amp;"*",EUROSTAT_VBE_IND_2005!$D$7:$D$883,"2130*"))/1000</f>
        <v>0</v>
      </c>
      <c r="AI34" s="17">
        <f>(SUMIFS(EUROSTAT_VBE_IND_2005!AI$7:AI$883,EUROSTAT_VBE_IND_2005!$B$7:$B$883,$D34,EUROSTAT_VBE_IND_2005!$C$7:$C$883,"*"&amp;RIGHT($A34,3)&amp;"*",EUROSTAT_VBE_IND_2005!$D$7:$D$883,"2230*"))/1000+(SUMIFS(EUROSTAT_VBE_IND_2005!AI$7:AI$883,EUROSTAT_VBE_IND_2005!$B$7:$B$883,$D34,EUROSTAT_VBE_IND_2005!$C$7:$C$883,"*"&amp;RIGHT($A33,3)&amp;"*",EUROSTAT_VBE_IND_2005!$D$7:$D$883,"2130*"))/1000</f>
        <v>0</v>
      </c>
      <c r="AJ34" s="17">
        <f>(SUMIFS(EUROSTAT_VBE_IND_2005!AJ$7:AJ$883,EUROSTAT_VBE_IND_2005!$B$7:$B$883,$D34,EUROSTAT_VBE_IND_2005!$C$7:$C$883,"*"&amp;RIGHT($A34,3)&amp;"*",EUROSTAT_VBE_IND_2005!$D$7:$D$883,"2230*"))/1000+(SUMIFS(EUROSTAT_VBE_IND_2005!AJ$7:AJ$883,EUROSTAT_VBE_IND_2005!$B$7:$B$883,$D34,EUROSTAT_VBE_IND_2005!$C$7:$C$883,"*"&amp;RIGHT($A33,3)&amp;"*",EUROSTAT_VBE_IND_2005!$D$7:$D$883,"2130*"))/1000</f>
        <v>0</v>
      </c>
      <c r="AK34" s="17">
        <f>(SUMIFS(EUROSTAT_VBE_IND_2005!AK$7:AK$883,EUROSTAT_VBE_IND_2005!$B$7:$B$883,$D34,EUROSTAT_VBE_IND_2005!$C$7:$C$883,"*"&amp;RIGHT($A34,3)&amp;"*",EUROSTAT_VBE_IND_2005!$D$7:$D$883,"2230*"))/1000+(SUMIFS(EUROSTAT_VBE_IND_2005!AK$7:AK$883,EUROSTAT_VBE_IND_2005!$B$7:$B$883,$D34,EUROSTAT_VBE_IND_2005!$C$7:$C$883,"*"&amp;RIGHT($A33,3)&amp;"*",EUROSTAT_VBE_IND_2005!$D$7:$D$883,"2130*"))/1000</f>
        <v>0</v>
      </c>
      <c r="AO34" s="17">
        <f>(SUMIFS(EUROSTAT_VBE_IND_2005!Y$7:Y$883,EUROSTAT_VBE_IND_2005!$B$7:$B$883,$D34,EUROSTAT_VBE_IND_2005!$C$7:$C$883,"*"&amp;RIGHT($A34,3)&amp;"*",EUROSTAT_VBE_IND_2005!$D$7:$D$883,"2230*"))/1000+(SUMIFS(EUROSTAT_VBE_IND_2005!Y$7:Y$883,EUROSTAT_VBE_IND_2005!$B$7:$B$883,$D34,EUROSTAT_VBE_IND_2005!$C$7:$C$883,"*"&amp;RIGHT($A33,3)&amp;"*",EUROSTAT_VBE_IND_2005!$D$7:$D$883,"2130*"))/1000</f>
        <v>0</v>
      </c>
      <c r="AP34" s="17">
        <f>(SUMIFS(EUROSTAT_VBE_IND_2005!Z$7:Z$883,EUROSTAT_VBE_IND_2005!$B$7:$B$883,$D34,EUROSTAT_VBE_IND_2005!$C$7:$C$883,"*"&amp;RIGHT($A34,3)&amp;"*",EUROSTAT_VBE_IND_2005!$D$7:$D$883,"2230*"))/1000+(SUMIFS(EUROSTAT_VBE_IND_2005!Z$7:Z$883,EUROSTAT_VBE_IND_2005!$B$7:$B$883,$D34,EUROSTAT_VBE_IND_2005!$C$7:$C$883,"*"&amp;RIGHT($A33,3)&amp;"*",EUROSTAT_VBE_IND_2005!$D$7:$D$883,"2130*"))/1000</f>
        <v>0</v>
      </c>
      <c r="AQ34" s="17">
        <f>(SUMIFS(EUROSTAT_VBE_IND_2005!AG$7:AG$883,EUROSTAT_VBE_IND_2005!$B$7:$B$883,$D34,EUROSTAT_VBE_IND_2005!$C$7:$C$883,"*"&amp;RIGHT($A34,3)&amp;"*",EUROSTAT_VBE_IND_2005!$D$7:$D$883,"2230*"))/1000+(SUMIFS(EUROSTAT_VBE_IND_2005!AG$7:AG$883,EUROSTAT_VBE_IND_2005!$B$7:$B$883,$D34,EUROSTAT_VBE_IND_2005!$C$7:$C$883,"*"&amp;RIGHT($A33,3)&amp;"*",EUROSTAT_VBE_IND_2005!$D$7:$D$883,"2130*"))/1000</f>
        <v>0</v>
      </c>
    </row>
    <row r="35" s="20" customFormat="1" spans="1:43">
      <c r="A35" t="str">
        <f>LEFT(EUROSTAT_VBE_IND_2005!$C$10,8)</f>
        <v>B_101315</v>
      </c>
      <c r="B35" s="28" t="s">
        <v>295</v>
      </c>
      <c r="C35" t="s">
        <v>293</v>
      </c>
      <c r="D35" t="s">
        <v>55</v>
      </c>
      <c r="E35" t="s">
        <v>232</v>
      </c>
      <c r="F35" t="s">
        <v>252</v>
      </c>
      <c r="G35" s="17">
        <f>(SUMIFS(EUROSTAT_VBE_IND_2005!E$7:E$883,EUROSTAT_VBE_IND_2005!$B$7:$B$883,$D35,EUROSTAT_VBE_IND_2005!$C$7:$C$883,"*"&amp;RIGHT($A35,3)&amp;"*",EUROSTAT_VBE_IND_2005!$D$7:$D$883,"212*"))/1000</f>
        <v>0</v>
      </c>
      <c r="H35" s="17">
        <f>(SUMIFS(EUROSTAT_VBE_IND_2005!F$7:F$883,EUROSTAT_VBE_IND_2005!$B$7:$B$883,$D35,EUROSTAT_VBE_IND_2005!$C$7:$C$883,"*"&amp;RIGHT($A33,3)&amp;"*",EUROSTAT_VBE_IND_2005!$D$7:$D$883,"212*"))/1000</f>
        <v>0</v>
      </c>
      <c r="I35" s="17">
        <f>(SUMIFS(EUROSTAT_VBE_IND_2005!G$7:G$883,EUROSTAT_VBE_IND_2005!$B$7:$B$883,$D35,EUROSTAT_VBE_IND_2005!$C$7:$C$883,"*"&amp;RIGHT($A33,3)&amp;"*",EUROSTAT_VBE_IND_2005!$D$7:$D$883,"212*"))/1000</f>
        <v>0</v>
      </c>
      <c r="K35" s="17">
        <f>(SUMIFS(EUROSTAT_VBE_IND_2005!H$7:H$883,EUROSTAT_VBE_IND_2005!$B$7:$B$883,$D35,EUROSTAT_VBE_IND_2005!$C$7:$C$883,"*"&amp;RIGHT($A33,3)&amp;"*",EUROSTAT_VBE_IND_2005!$D$7:$D$883,"212*"))/1000</f>
        <v>0</v>
      </c>
      <c r="L35" s="17">
        <f>(SUMIFS(EUROSTAT_VBE_IND_2005!I$7:I$883,EUROSTAT_VBE_IND_2005!$B$7:$B$883,$D35,EUROSTAT_VBE_IND_2005!$C$7:$C$883,"*"&amp;RIGHT($A33,3)&amp;"*",EUROSTAT_VBE_IND_2005!$D$7:$D$883,"212*"))/1000</f>
        <v>0</v>
      </c>
      <c r="M35" s="17">
        <f>(SUMIFS(EUROSTAT_VBE_IND_2005!J$7:J$883,EUROSTAT_VBE_IND_2005!$B$7:$B$883,$D35,EUROSTAT_VBE_IND_2005!$C$7:$C$883,"*"&amp;RIGHT($A33,3)&amp;"*",EUROSTAT_VBE_IND_2005!$D$7:$D$883,"212*"))/1000</f>
        <v>0</v>
      </c>
      <c r="N35" s="17">
        <f>(SUMIFS(EUROSTAT_VBE_IND_2005!K$7:K$883,EUROSTAT_VBE_IND_2005!$B$7:$B$883,$D35,EUROSTAT_VBE_IND_2005!$C$7:$C$883,"*"&amp;RIGHT($A33,3)&amp;"*",EUROSTAT_VBE_IND_2005!$D$7:$D$883,"212*"))/1000</f>
        <v>0</v>
      </c>
      <c r="O35" s="17">
        <f>(SUMIFS(EUROSTAT_VBE_IND_2005!L$7:L$883,EUROSTAT_VBE_IND_2005!$B$7:$B$883,$D35,EUROSTAT_VBE_IND_2005!$C$7:$C$883,"*"&amp;RIGHT($A33,3)&amp;"*",EUROSTAT_VBE_IND_2005!$D$7:$D$883,"212*"))/1000</f>
        <v>0</v>
      </c>
      <c r="P35" s="17">
        <f>(SUMIFS(EUROSTAT_VBE_IND_2005!M$7:M$883,EUROSTAT_VBE_IND_2005!$B$7:$B$883,$D35,EUROSTAT_VBE_IND_2005!$C$7:$C$883,"*"&amp;RIGHT($A33,3)&amp;"*",EUROSTAT_VBE_IND_2005!$D$7:$D$883,"212*"))/1000</f>
        <v>0</v>
      </c>
      <c r="Q35" s="17">
        <f>(SUMIFS(EUROSTAT_VBE_IND_2005!N$7:N$883,EUROSTAT_VBE_IND_2005!$B$7:$B$883,$D35,EUROSTAT_VBE_IND_2005!$C$7:$C$883,"*"&amp;RIGHT($A33,3)&amp;"*",EUROSTAT_VBE_IND_2005!$D$7:$D$883,"212*"))/1000</f>
        <v>0</v>
      </c>
      <c r="R35" s="17">
        <f>(SUMIFS(EUROSTAT_VBE_IND_2005!O$7:O$883,EUROSTAT_VBE_IND_2005!$B$7:$B$883,$D35,EUROSTAT_VBE_IND_2005!$C$7:$C$883,"*"&amp;RIGHT($A33,3)&amp;"*",EUROSTAT_VBE_IND_2005!$D$7:$D$883,"212*"))/1000</f>
        <v>0</v>
      </c>
      <c r="S35" s="17">
        <f>(SUMIFS(EUROSTAT_VBE_IND_2005!P$7:P$883,EUROSTAT_VBE_IND_2005!$B$7:$B$883,$D35,EUROSTAT_VBE_IND_2005!$C$7:$C$883,"*"&amp;RIGHT($A33,3)&amp;"*",EUROSTAT_VBE_IND_2005!$D$7:$D$883,"212*"))/1000</f>
        <v>0</v>
      </c>
      <c r="T35" s="17">
        <f>(SUMIFS(EUROSTAT_VBE_IND_2005!Q$7:Q$883,EUROSTAT_VBE_IND_2005!$B$7:$B$883,$D35,EUROSTAT_VBE_IND_2005!$C$7:$C$883,"*"&amp;RIGHT($A33,3)&amp;"*",EUROSTAT_VBE_IND_2005!$D$7:$D$883,"212*"))/1000</f>
        <v>0</v>
      </c>
      <c r="U35" s="17">
        <f>(SUMIFS(EUROSTAT_VBE_IND_2005!R$7:R$883,EUROSTAT_VBE_IND_2005!$B$7:$B$883,$D35,EUROSTAT_VBE_IND_2005!$C$7:$C$883,"*"&amp;RIGHT($A33,3)&amp;"*",EUROSTAT_VBE_IND_2005!$D$7:$D$883,"212*"))/1000</f>
        <v>0</v>
      </c>
      <c r="V35" s="17">
        <f>(SUMIFS(EUROSTAT_VBE_IND_2005!S$7:S$883,EUROSTAT_VBE_IND_2005!$B$7:$B$883,$D35,EUROSTAT_VBE_IND_2005!$C$7:$C$883,"*"&amp;RIGHT($A33,3)&amp;"*",EUROSTAT_VBE_IND_2005!$D$7:$D$883,"212*"))/1000</f>
        <v>0</v>
      </c>
      <c r="W35" s="17">
        <f>(SUMIFS(EUROSTAT_VBE_IND_2005!T$7:T$883,EUROSTAT_VBE_IND_2005!$B$7:$B$883,$D35,EUROSTAT_VBE_IND_2005!$C$7:$C$883,"*"&amp;RIGHT($A33,3)&amp;"*",EUROSTAT_VBE_IND_2005!$D$7:$D$883,"212*"))/1000</f>
        <v>0</v>
      </c>
      <c r="X35" s="17">
        <f>(SUMIFS(EUROSTAT_VBE_IND_2005!U$7:U$883,EUROSTAT_VBE_IND_2005!$B$7:$B$883,$D35,EUROSTAT_VBE_IND_2005!$C$7:$C$883,"*"&amp;RIGHT($A33,3)&amp;"*",EUROSTAT_VBE_IND_2005!$D$7:$D$883,"212*"))/1000</f>
        <v>0</v>
      </c>
      <c r="Y35" s="17">
        <f>(SUMIFS(EUROSTAT_VBE_IND_2005!V$7:V$883,EUROSTAT_VBE_IND_2005!$B$7:$B$883,$D35,EUROSTAT_VBE_IND_2005!$C$7:$C$883,"*"&amp;RIGHT($A33,3)&amp;"*",EUROSTAT_VBE_IND_2005!$D$7:$D$883,"212*"))/1000</f>
        <v>0</v>
      </c>
      <c r="Z35" s="17">
        <f>(SUMIFS(EUROSTAT_VBE_IND_2005!W$7:W$883,EUROSTAT_VBE_IND_2005!$B$7:$B$883,$D35,EUROSTAT_VBE_IND_2005!$C$7:$C$883,"*"&amp;RIGHT($A33,3)&amp;"*",EUROSTAT_VBE_IND_2005!$D$7:$D$883,"212*"))/1000</f>
        <v>0</v>
      </c>
      <c r="AA35" s="17">
        <f>(SUMIFS(EUROSTAT_VBE_IND_2005!X$7:X$883,EUROSTAT_VBE_IND_2005!$B$7:$B$883,$D35,EUROSTAT_VBE_IND_2005!$C$7:$C$883,"*"&amp;RIGHT($A33,3)&amp;"*",EUROSTAT_VBE_IND_2005!$D$7:$D$883,"212*"))/1000</f>
        <v>0</v>
      </c>
      <c r="AB35" s="17">
        <f>(SUMIFS(EUROSTAT_VBE_IND_2005!AA$7:AA$883,EUROSTAT_VBE_IND_2005!$B$7:$B$883,$D35,EUROSTAT_VBE_IND_2005!$C$7:$C$883,"*"&amp;RIGHT($A33,3)&amp;"*",EUROSTAT_VBE_IND_2005!$D$7:$D$883,"212*"))/1000</f>
        <v>0</v>
      </c>
      <c r="AC35" s="17">
        <f>(SUMIFS(EUROSTAT_VBE_IND_2005!AB$7:AB$883,EUROSTAT_VBE_IND_2005!$B$7:$B$883,$D35,EUROSTAT_VBE_IND_2005!$C$7:$C$883,"*"&amp;RIGHT($A33,3)&amp;"*",EUROSTAT_VBE_IND_2005!$D$7:$D$883,"212*"))/1000</f>
        <v>0</v>
      </c>
      <c r="AD35" s="17">
        <f>(SUMIFS(EUROSTAT_VBE_IND_2005!AC$7:AC$883,EUROSTAT_VBE_IND_2005!$B$7:$B$883,$D35,EUROSTAT_VBE_IND_2005!$C$7:$C$883,"*"&amp;RIGHT($A33,3)&amp;"*",EUROSTAT_VBE_IND_2005!$D$7:$D$883,"212*"))/1000</f>
        <v>0</v>
      </c>
      <c r="AE35" s="17">
        <f>(SUMIFS(EUROSTAT_VBE_IND_2005!AD$7:AD$883,EUROSTAT_VBE_IND_2005!$B$7:$B$883,$D35,EUROSTAT_VBE_IND_2005!$C$7:$C$883,"*"&amp;RIGHT($A33,3)&amp;"*",EUROSTAT_VBE_IND_2005!$D$7:$D$883,"212*"))/1000</f>
        <v>0</v>
      </c>
      <c r="AF35" s="17">
        <f>(SUMIFS(EUROSTAT_VBE_IND_2005!AE$7:AE$883,EUROSTAT_VBE_IND_2005!$B$7:$B$883,$D35,EUROSTAT_VBE_IND_2005!$C$7:$C$883,"*"&amp;RIGHT($A33,3)&amp;"*",EUROSTAT_VBE_IND_2005!$D$7:$D$883,"212*"))/1000</f>
        <v>0</v>
      </c>
      <c r="AG35" s="17">
        <f>(SUMIFS(EUROSTAT_VBE_IND_2005!AF$7:AF$883,EUROSTAT_VBE_IND_2005!$B$7:$B$883,$D35,EUROSTAT_VBE_IND_2005!$C$7:$C$883,"*"&amp;RIGHT($A33,3)&amp;"*",EUROSTAT_VBE_IND_2005!$D$7:$D$883,"212*"))/1000</f>
        <v>0</v>
      </c>
      <c r="AH35" s="17">
        <f>(SUMIFS(EUROSTAT_VBE_IND_2005!AH$7:AH$883,EUROSTAT_VBE_IND_2005!$B$7:$B$883,$D35,EUROSTAT_VBE_IND_2005!$C$7:$C$883,"*"&amp;RIGHT($A33,3)&amp;"*",EUROSTAT_VBE_IND_2005!$D$7:$D$883,"212*"))/1000</f>
        <v>0</v>
      </c>
      <c r="AI35" s="17">
        <f>(SUMIFS(EUROSTAT_VBE_IND_2005!AI$7:AI$883,EUROSTAT_VBE_IND_2005!$B$7:$B$883,$D35,EUROSTAT_VBE_IND_2005!$C$7:$C$883,"*"&amp;RIGHT($A33,3)&amp;"*",EUROSTAT_VBE_IND_2005!$D$7:$D$883,"212*"))/1000</f>
        <v>0</v>
      </c>
      <c r="AJ35" s="17">
        <f>(SUMIFS(EUROSTAT_VBE_IND_2005!AJ$7:AJ$883,EUROSTAT_VBE_IND_2005!$B$7:$B$883,$D35,EUROSTAT_VBE_IND_2005!$C$7:$C$883,"*"&amp;RIGHT($A33,3)&amp;"*",EUROSTAT_VBE_IND_2005!$D$7:$D$883,"212*"))/1000</f>
        <v>0</v>
      </c>
      <c r="AK35" s="17">
        <f>(SUMIFS(EUROSTAT_VBE_IND_2005!AK$7:AK$883,EUROSTAT_VBE_IND_2005!$B$7:$B$883,$D35,EUROSTAT_VBE_IND_2005!$C$7:$C$883,"*"&amp;RIGHT($A33,3)&amp;"*",EUROSTAT_VBE_IND_2005!$D$7:$D$883,"212*"))/1000</f>
        <v>0</v>
      </c>
      <c r="AO35" s="17">
        <f>(SUMIFS(EUROSTAT_VBE_IND_2005!Y$7:Y$883,EUROSTAT_VBE_IND_2005!$B$7:$B$883,$D35,EUROSTAT_VBE_IND_2005!$C$7:$C$883,"*"&amp;RIGHT($A33,3)&amp;"*",EUROSTAT_VBE_IND_2005!$D$7:$D$883,"212*"))/1000</f>
        <v>0</v>
      </c>
      <c r="AP35" s="17">
        <f>(SUMIFS(EUROSTAT_VBE_IND_2005!Z$7:Z$883,EUROSTAT_VBE_IND_2005!$B$7:$B$883,$D35,EUROSTAT_VBE_IND_2005!$C$7:$C$883,"*"&amp;RIGHT($A33,3)&amp;"*",EUROSTAT_VBE_IND_2005!$D$7:$D$883,"212*"))/1000</f>
        <v>0</v>
      </c>
      <c r="AQ35" s="17">
        <f>(SUMIFS(EUROSTAT_VBE_IND_2005!AG$7:AG$883,EUROSTAT_VBE_IND_2005!$B$7:$B$883,$D35,EUROSTAT_VBE_IND_2005!$C$7:$C$883,"*"&amp;RIGHT($A33,3)&amp;"*",EUROSTAT_VBE_IND_2005!$D$7:$D$883,"212*"))/1000</f>
        <v>0</v>
      </c>
    </row>
    <row r="36" s="20" customFormat="1" spans="1:43">
      <c r="A36" t="str">
        <f>LEFT(EUROSTAT_VBE_IND_2005!$C$10,8)</f>
        <v>B_101315</v>
      </c>
      <c r="B36" s="28" t="s">
        <v>295</v>
      </c>
      <c r="C36" t="s">
        <v>293</v>
      </c>
      <c r="D36" t="s">
        <v>55</v>
      </c>
      <c r="E36" t="s">
        <v>233</v>
      </c>
      <c r="F36" t="s">
        <v>253</v>
      </c>
      <c r="G36" s="17">
        <f>(SUMIFS(EUROSTAT_VBE_IND_2005!E$7:E$883,EUROSTAT_VBE_IND_2005!$B$7:$B$883,$D36,EUROSTAT_VBE_IND_2005!$C$7:$C$883,"*"&amp;RIGHT($A36,3)&amp;"*",EUROSTAT_VBE_IND_2005!$D$7:$D$883,"321*"))/1000</f>
        <v>0</v>
      </c>
      <c r="H36" s="17">
        <f>(SUMIFS(EUROSTAT_VBE_IND_2005!F$7:F$883,EUROSTAT_VBE_IND_2005!$B$7:$B$883,$D36,EUROSTAT_VBE_IND_2005!$C$7:$C$883,"*"&amp;RIGHT($A36,3)&amp;"*",EUROSTAT_VBE_IND_2005!$D$7:$D$883,"321*"))/1000</f>
        <v>0</v>
      </c>
      <c r="I36" s="17">
        <f>(SUMIFS(EUROSTAT_VBE_IND_2005!G$7:G$883,EUROSTAT_VBE_IND_2005!$B$7:$B$883,$D36,EUROSTAT_VBE_IND_2005!$C$7:$C$883,"*"&amp;RIGHT($A36,3)&amp;"*",EUROSTAT_VBE_IND_2005!$D$7:$D$883,"321*"))/1000</f>
        <v>0</v>
      </c>
      <c r="K36" s="17">
        <f>(SUMIFS(EUROSTAT_VBE_IND_2005!H$7:H$883,EUROSTAT_VBE_IND_2005!$B$7:$B$883,$D36,EUROSTAT_VBE_IND_2005!$C$7:$C$883,"*"&amp;RIGHT($A36,3)&amp;"*",EUROSTAT_VBE_IND_2005!$D$7:$D$883,"321*"))/1000</f>
        <v>0</v>
      </c>
      <c r="L36" s="17">
        <f>(SUMIFS(EUROSTAT_VBE_IND_2005!I$7:I$883,EUROSTAT_VBE_IND_2005!$B$7:$B$883,$D36,EUROSTAT_VBE_IND_2005!$C$7:$C$883,"*"&amp;RIGHT($A36,3)&amp;"*",EUROSTAT_VBE_IND_2005!$D$7:$D$883,"321*"))/1000</f>
        <v>0</v>
      </c>
      <c r="M36" s="17">
        <f>(SUMIFS(EUROSTAT_VBE_IND_2005!J$7:J$883,EUROSTAT_VBE_IND_2005!$B$7:$B$883,$D36,EUROSTAT_VBE_IND_2005!$C$7:$C$883,"*"&amp;RIGHT($A36,3)&amp;"*",EUROSTAT_VBE_IND_2005!$D$7:$D$883,"321*"))/1000</f>
        <v>0</v>
      </c>
      <c r="N36" s="17">
        <f>(SUMIFS(EUROSTAT_VBE_IND_2005!K$7:K$883,EUROSTAT_VBE_IND_2005!$B$7:$B$883,$D36,EUROSTAT_VBE_IND_2005!$C$7:$C$883,"*"&amp;RIGHT($A36,3)&amp;"*",EUROSTAT_VBE_IND_2005!$D$7:$D$883,"321*"))/1000</f>
        <v>0</v>
      </c>
      <c r="O36" s="17">
        <f>(SUMIFS(EUROSTAT_VBE_IND_2005!L$7:L$883,EUROSTAT_VBE_IND_2005!$B$7:$B$883,$D36,EUROSTAT_VBE_IND_2005!$C$7:$C$883,"*"&amp;RIGHT($A36,3)&amp;"*",EUROSTAT_VBE_IND_2005!$D$7:$D$883,"321*"))/1000</f>
        <v>0</v>
      </c>
      <c r="P36" s="17">
        <f>(SUMIFS(EUROSTAT_VBE_IND_2005!M$7:M$883,EUROSTAT_VBE_IND_2005!$B$7:$B$883,$D36,EUROSTAT_VBE_IND_2005!$C$7:$C$883,"*"&amp;RIGHT($A36,3)&amp;"*",EUROSTAT_VBE_IND_2005!$D$7:$D$883,"321*"))/1000</f>
        <v>0</v>
      </c>
      <c r="Q36" s="17">
        <f>(SUMIFS(EUROSTAT_VBE_IND_2005!N$7:N$883,EUROSTAT_VBE_IND_2005!$B$7:$B$883,$D36,EUROSTAT_VBE_IND_2005!$C$7:$C$883,"*"&amp;RIGHT($A36,3)&amp;"*",EUROSTAT_VBE_IND_2005!$D$7:$D$883,"321*"))/1000</f>
        <v>0</v>
      </c>
      <c r="R36" s="17">
        <f>(SUMIFS(EUROSTAT_VBE_IND_2005!O$7:O$883,EUROSTAT_VBE_IND_2005!$B$7:$B$883,$D36,EUROSTAT_VBE_IND_2005!$C$7:$C$883,"*"&amp;RIGHT($A36,3)&amp;"*",EUROSTAT_VBE_IND_2005!$D$7:$D$883,"321*"))/1000</f>
        <v>0</v>
      </c>
      <c r="S36" s="17">
        <f>(SUMIFS(EUROSTAT_VBE_IND_2005!P$7:P$883,EUROSTAT_VBE_IND_2005!$B$7:$B$883,$D36,EUROSTAT_VBE_IND_2005!$C$7:$C$883,"*"&amp;RIGHT($A36,3)&amp;"*",EUROSTAT_VBE_IND_2005!$D$7:$D$883,"321*"))/1000</f>
        <v>0</v>
      </c>
      <c r="T36" s="17">
        <f>(SUMIFS(EUROSTAT_VBE_IND_2005!Q$7:Q$883,EUROSTAT_VBE_IND_2005!$B$7:$B$883,$D36,EUROSTAT_VBE_IND_2005!$C$7:$C$883,"*"&amp;RIGHT($A36,3)&amp;"*",EUROSTAT_VBE_IND_2005!$D$7:$D$883,"321*"))/1000</f>
        <v>0</v>
      </c>
      <c r="U36" s="17">
        <f>(SUMIFS(EUROSTAT_VBE_IND_2005!R$7:R$883,EUROSTAT_VBE_IND_2005!$B$7:$B$883,$D36,EUROSTAT_VBE_IND_2005!$C$7:$C$883,"*"&amp;RIGHT($A36,3)&amp;"*",EUROSTAT_VBE_IND_2005!$D$7:$D$883,"321*"))/1000</f>
        <v>0</v>
      </c>
      <c r="V36" s="17">
        <f>(SUMIFS(EUROSTAT_VBE_IND_2005!S$7:S$883,EUROSTAT_VBE_IND_2005!$B$7:$B$883,$D36,EUROSTAT_VBE_IND_2005!$C$7:$C$883,"*"&amp;RIGHT($A36,3)&amp;"*",EUROSTAT_VBE_IND_2005!$D$7:$D$883,"321*"))/1000</f>
        <v>0</v>
      </c>
      <c r="W36" s="17">
        <f>(SUMIFS(EUROSTAT_VBE_IND_2005!T$7:T$883,EUROSTAT_VBE_IND_2005!$B$7:$B$883,$D36,EUROSTAT_VBE_IND_2005!$C$7:$C$883,"*"&amp;RIGHT($A36,3)&amp;"*",EUROSTAT_VBE_IND_2005!$D$7:$D$883,"321*"))/1000</f>
        <v>0</v>
      </c>
      <c r="X36" s="17">
        <f>(SUMIFS(EUROSTAT_VBE_IND_2005!U$7:U$883,EUROSTAT_VBE_IND_2005!$B$7:$B$883,$D36,EUROSTAT_VBE_IND_2005!$C$7:$C$883,"*"&amp;RIGHT($A36,3)&amp;"*",EUROSTAT_VBE_IND_2005!$D$7:$D$883,"321*"))/1000</f>
        <v>0</v>
      </c>
      <c r="Y36" s="17">
        <f>(SUMIFS(EUROSTAT_VBE_IND_2005!V$7:V$883,EUROSTAT_VBE_IND_2005!$B$7:$B$883,$D36,EUROSTAT_VBE_IND_2005!$C$7:$C$883,"*"&amp;RIGHT($A36,3)&amp;"*",EUROSTAT_VBE_IND_2005!$D$7:$D$883,"321*"))/1000</f>
        <v>0</v>
      </c>
      <c r="Z36" s="17">
        <f>(SUMIFS(EUROSTAT_VBE_IND_2005!W$7:W$883,EUROSTAT_VBE_IND_2005!$B$7:$B$883,$D36,EUROSTAT_VBE_IND_2005!$C$7:$C$883,"*"&amp;RIGHT($A36,3)&amp;"*",EUROSTAT_VBE_IND_2005!$D$7:$D$883,"321*"))/1000</f>
        <v>0</v>
      </c>
      <c r="AA36" s="17">
        <f>(SUMIFS(EUROSTAT_VBE_IND_2005!X$7:X$883,EUROSTAT_VBE_IND_2005!$B$7:$B$883,$D36,EUROSTAT_VBE_IND_2005!$C$7:$C$883,"*"&amp;RIGHT($A36,3)&amp;"*",EUROSTAT_VBE_IND_2005!$D$7:$D$883,"321*"))/1000</f>
        <v>0</v>
      </c>
      <c r="AB36" s="17">
        <f>(SUMIFS(EUROSTAT_VBE_IND_2005!AA$7:AA$883,EUROSTAT_VBE_IND_2005!$B$7:$B$883,$D36,EUROSTAT_VBE_IND_2005!$C$7:$C$883,"*"&amp;RIGHT($A36,3)&amp;"*",EUROSTAT_VBE_IND_2005!$D$7:$D$883,"321*"))/1000</f>
        <v>0</v>
      </c>
      <c r="AC36" s="17">
        <f>(SUMIFS(EUROSTAT_VBE_IND_2005!AB$7:AB$883,EUROSTAT_VBE_IND_2005!$B$7:$B$883,$D36,EUROSTAT_VBE_IND_2005!$C$7:$C$883,"*"&amp;RIGHT($A36,3)&amp;"*",EUROSTAT_VBE_IND_2005!$D$7:$D$883,"321*"))/1000</f>
        <v>0</v>
      </c>
      <c r="AD36" s="17">
        <f>(SUMIFS(EUROSTAT_VBE_IND_2005!AC$7:AC$883,EUROSTAT_VBE_IND_2005!$B$7:$B$883,$D36,EUROSTAT_VBE_IND_2005!$C$7:$C$883,"*"&amp;RIGHT($A36,3)&amp;"*",EUROSTAT_VBE_IND_2005!$D$7:$D$883,"321*"))/1000</f>
        <v>0</v>
      </c>
      <c r="AE36" s="17">
        <f>(SUMIFS(EUROSTAT_VBE_IND_2005!AD$7:AD$883,EUROSTAT_VBE_IND_2005!$B$7:$B$883,$D36,EUROSTAT_VBE_IND_2005!$C$7:$C$883,"*"&amp;RIGHT($A36,3)&amp;"*",EUROSTAT_VBE_IND_2005!$D$7:$D$883,"321*"))/1000</f>
        <v>0</v>
      </c>
      <c r="AF36" s="17">
        <f>(SUMIFS(EUROSTAT_VBE_IND_2005!AE$7:AE$883,EUROSTAT_VBE_IND_2005!$B$7:$B$883,$D36,EUROSTAT_VBE_IND_2005!$C$7:$C$883,"*"&amp;RIGHT($A36,3)&amp;"*",EUROSTAT_VBE_IND_2005!$D$7:$D$883,"321*"))/1000</f>
        <v>0</v>
      </c>
      <c r="AG36" s="17">
        <f>(SUMIFS(EUROSTAT_VBE_IND_2005!AF$7:AF$883,EUROSTAT_VBE_IND_2005!$B$7:$B$883,$D36,EUROSTAT_VBE_IND_2005!$C$7:$C$883,"*"&amp;RIGHT($A36,3)&amp;"*",EUROSTAT_VBE_IND_2005!$D$7:$D$883,"321*"))/1000</f>
        <v>0</v>
      </c>
      <c r="AH36" s="17">
        <f>(SUMIFS(EUROSTAT_VBE_IND_2005!AH$7:AH$883,EUROSTAT_VBE_IND_2005!$B$7:$B$883,$D36,EUROSTAT_VBE_IND_2005!$C$7:$C$883,"*"&amp;RIGHT($A36,3)&amp;"*",EUROSTAT_VBE_IND_2005!$D$7:$D$883,"321*"))/1000</f>
        <v>0</v>
      </c>
      <c r="AI36" s="17">
        <f>(SUMIFS(EUROSTAT_VBE_IND_2005!AI$7:AI$883,EUROSTAT_VBE_IND_2005!$B$7:$B$883,$D36,EUROSTAT_VBE_IND_2005!$C$7:$C$883,"*"&amp;RIGHT($A36,3)&amp;"*",EUROSTAT_VBE_IND_2005!$D$7:$D$883,"321*"))/1000</f>
        <v>0</v>
      </c>
      <c r="AJ36" s="17">
        <f>(SUMIFS(EUROSTAT_VBE_IND_2005!AJ$7:AJ$883,EUROSTAT_VBE_IND_2005!$B$7:$B$883,$D36,EUROSTAT_VBE_IND_2005!$C$7:$C$883,"*"&amp;RIGHT($A36,3)&amp;"*",EUROSTAT_VBE_IND_2005!$D$7:$D$883,"321*"))/1000</f>
        <v>0</v>
      </c>
      <c r="AK36" s="17">
        <f>(SUMIFS(EUROSTAT_VBE_IND_2005!AK$7:AK$883,EUROSTAT_VBE_IND_2005!$B$7:$B$883,$D36,EUROSTAT_VBE_IND_2005!$C$7:$C$883,"*"&amp;RIGHT($A36,3)&amp;"*",EUROSTAT_VBE_IND_2005!$D$7:$D$883,"321*"))/1000</f>
        <v>0</v>
      </c>
      <c r="AO36" s="17">
        <f>(SUMIFS(EUROSTAT_VBE_IND_2005!Y$7:Y$883,EUROSTAT_VBE_IND_2005!$B$7:$B$883,$D36,EUROSTAT_VBE_IND_2005!$C$7:$C$883,"*"&amp;RIGHT($A36,3)&amp;"*",EUROSTAT_VBE_IND_2005!$D$7:$D$883,"321*"))/1000</f>
        <v>0</v>
      </c>
      <c r="AP36" s="17">
        <f>(SUMIFS(EUROSTAT_VBE_IND_2005!Z$7:Z$883,EUROSTAT_VBE_IND_2005!$B$7:$B$883,$D36,EUROSTAT_VBE_IND_2005!$C$7:$C$883,"*"&amp;RIGHT($A36,3)&amp;"*",EUROSTAT_VBE_IND_2005!$D$7:$D$883,"321*"))/1000</f>
        <v>0</v>
      </c>
      <c r="AQ36" s="17">
        <f>(SUMIFS(EUROSTAT_VBE_IND_2005!AG$7:AG$883,EUROSTAT_VBE_IND_2005!$B$7:$B$883,$D36,EUROSTAT_VBE_IND_2005!$C$7:$C$883,"*"&amp;RIGHT($A36,3)&amp;"*",EUROSTAT_VBE_IND_2005!$D$7:$D$883,"321*"))/1000</f>
        <v>0</v>
      </c>
    </row>
    <row r="37" s="20" customFormat="1" spans="1:43">
      <c r="A37" t="str">
        <f>LEFT(EUROSTAT_VBE_IND_2005!$C$10,8)</f>
        <v>B_101315</v>
      </c>
      <c r="B37" s="28" t="s">
        <v>295</v>
      </c>
      <c r="C37" t="s">
        <v>293</v>
      </c>
      <c r="D37" t="s">
        <v>55</v>
      </c>
      <c r="E37" t="s">
        <v>234</v>
      </c>
      <c r="F37" t="s">
        <v>254</v>
      </c>
      <c r="G37" s="17">
        <f>(SUMIFS(EUROSTAT_VBE_IND_2005!E$7:E$883,EUROSTAT_VBE_IND_2005!$B$7:$B$883,$D37,EUROSTAT_VBE_IND_2005!$C$7:$C$883,"*"&amp;RIGHT($A37,3)&amp;"*",EUROSTAT_VBE_IND_2005!$D$7:$D$883,"3220*"))/1000</f>
        <v>0</v>
      </c>
      <c r="H37" s="17">
        <f>(SUMIFS(EUROSTAT_VBE_IND_2005!F$7:F$883,EUROSTAT_VBE_IND_2005!$B$7:$B$883,$D37,EUROSTAT_VBE_IND_2005!$C$7:$C$883,"*"&amp;RIGHT($A37,3)&amp;"*",EUROSTAT_VBE_IND_2005!$D$7:$D$883,"3220*"))/1000</f>
        <v>0</v>
      </c>
      <c r="I37" s="17">
        <f>(SUMIFS(EUROSTAT_VBE_IND_2005!G$7:G$883,EUROSTAT_VBE_IND_2005!$B$7:$B$883,$D37,EUROSTAT_VBE_IND_2005!$C$7:$C$883,"*"&amp;RIGHT($A37,3)&amp;"*",EUROSTAT_VBE_IND_2005!$D$7:$D$883,"3220*"))/1000</f>
        <v>0</v>
      </c>
      <c r="K37" s="17">
        <f>(SUMIFS(EUROSTAT_VBE_IND_2005!H$7:H$883,EUROSTAT_VBE_IND_2005!$B$7:$B$883,$D37,EUROSTAT_VBE_IND_2005!$C$7:$C$883,"*"&amp;RIGHT($A37,3)&amp;"*",EUROSTAT_VBE_IND_2005!$D$7:$D$883,"3220*"))/1000</f>
        <v>0</v>
      </c>
      <c r="L37" s="17">
        <f>(SUMIFS(EUROSTAT_VBE_IND_2005!I$7:I$883,EUROSTAT_VBE_IND_2005!$B$7:$B$883,$D37,EUROSTAT_VBE_IND_2005!$C$7:$C$883,"*"&amp;RIGHT($A37,3)&amp;"*",EUROSTAT_VBE_IND_2005!$D$7:$D$883,"3220*"))/1000</f>
        <v>0</v>
      </c>
      <c r="M37" s="17">
        <f>(SUMIFS(EUROSTAT_VBE_IND_2005!J$7:J$883,EUROSTAT_VBE_IND_2005!$B$7:$B$883,$D37,EUROSTAT_VBE_IND_2005!$C$7:$C$883,"*"&amp;RIGHT($A37,3)&amp;"*",EUROSTAT_VBE_IND_2005!$D$7:$D$883,"3220*"))/1000</f>
        <v>0</v>
      </c>
      <c r="N37" s="17">
        <f>(SUMIFS(EUROSTAT_VBE_IND_2005!K$7:K$883,EUROSTAT_VBE_IND_2005!$B$7:$B$883,$D37,EUROSTAT_VBE_IND_2005!$C$7:$C$883,"*"&amp;RIGHT($A37,3)&amp;"*",EUROSTAT_VBE_IND_2005!$D$7:$D$883,"3220*"))/1000</f>
        <v>0</v>
      </c>
      <c r="O37" s="17">
        <f>(SUMIFS(EUROSTAT_VBE_IND_2005!L$7:L$883,EUROSTAT_VBE_IND_2005!$B$7:$B$883,$D37,EUROSTAT_VBE_IND_2005!$C$7:$C$883,"*"&amp;RIGHT($A37,3)&amp;"*",EUROSTAT_VBE_IND_2005!$D$7:$D$883,"3220*"))/1000</f>
        <v>0</v>
      </c>
      <c r="P37" s="17">
        <f>(SUMIFS(EUROSTAT_VBE_IND_2005!M$7:M$883,EUROSTAT_VBE_IND_2005!$B$7:$B$883,$D37,EUROSTAT_VBE_IND_2005!$C$7:$C$883,"*"&amp;RIGHT($A37,3)&amp;"*",EUROSTAT_VBE_IND_2005!$D$7:$D$883,"3220*"))/1000</f>
        <v>0</v>
      </c>
      <c r="Q37" s="17">
        <f>(SUMIFS(EUROSTAT_VBE_IND_2005!N$7:N$883,EUROSTAT_VBE_IND_2005!$B$7:$B$883,$D37,EUROSTAT_VBE_IND_2005!$C$7:$C$883,"*"&amp;RIGHT($A37,3)&amp;"*",EUROSTAT_VBE_IND_2005!$D$7:$D$883,"3220*"))/1000</f>
        <v>0</v>
      </c>
      <c r="R37" s="17">
        <f>(SUMIFS(EUROSTAT_VBE_IND_2005!O$7:O$883,EUROSTAT_VBE_IND_2005!$B$7:$B$883,$D37,EUROSTAT_VBE_IND_2005!$C$7:$C$883,"*"&amp;RIGHT($A37,3)&amp;"*",EUROSTAT_VBE_IND_2005!$D$7:$D$883,"3220*"))/1000</f>
        <v>0</v>
      </c>
      <c r="S37" s="17">
        <f>(SUMIFS(EUROSTAT_VBE_IND_2005!P$7:P$883,EUROSTAT_VBE_IND_2005!$B$7:$B$883,$D37,EUROSTAT_VBE_IND_2005!$C$7:$C$883,"*"&amp;RIGHT($A37,3)&amp;"*",EUROSTAT_VBE_IND_2005!$D$7:$D$883,"3220*"))/1000</f>
        <v>0</v>
      </c>
      <c r="T37" s="17">
        <f>(SUMIFS(EUROSTAT_VBE_IND_2005!Q$7:Q$883,EUROSTAT_VBE_IND_2005!$B$7:$B$883,$D37,EUROSTAT_VBE_IND_2005!$C$7:$C$883,"*"&amp;RIGHT($A37,3)&amp;"*",EUROSTAT_VBE_IND_2005!$D$7:$D$883,"3220*"))/1000</f>
        <v>0</v>
      </c>
      <c r="U37" s="17">
        <f>(SUMIFS(EUROSTAT_VBE_IND_2005!R$7:R$883,EUROSTAT_VBE_IND_2005!$B$7:$B$883,$D37,EUROSTAT_VBE_IND_2005!$C$7:$C$883,"*"&amp;RIGHT($A37,3)&amp;"*",EUROSTAT_VBE_IND_2005!$D$7:$D$883,"3220*"))/1000</f>
        <v>0</v>
      </c>
      <c r="V37" s="17">
        <f>(SUMIFS(EUROSTAT_VBE_IND_2005!S$7:S$883,EUROSTAT_VBE_IND_2005!$B$7:$B$883,$D37,EUROSTAT_VBE_IND_2005!$C$7:$C$883,"*"&amp;RIGHT($A37,3)&amp;"*",EUROSTAT_VBE_IND_2005!$D$7:$D$883,"3220*"))/1000</f>
        <v>0</v>
      </c>
      <c r="W37" s="17">
        <f>(SUMIFS(EUROSTAT_VBE_IND_2005!T$7:T$883,EUROSTAT_VBE_IND_2005!$B$7:$B$883,$D37,EUROSTAT_VBE_IND_2005!$C$7:$C$883,"*"&amp;RIGHT($A37,3)&amp;"*",EUROSTAT_VBE_IND_2005!$D$7:$D$883,"3220*"))/1000</f>
        <v>0</v>
      </c>
      <c r="X37" s="17">
        <f>(SUMIFS(EUROSTAT_VBE_IND_2005!U$7:U$883,EUROSTAT_VBE_IND_2005!$B$7:$B$883,$D37,EUROSTAT_VBE_IND_2005!$C$7:$C$883,"*"&amp;RIGHT($A37,3)&amp;"*",EUROSTAT_VBE_IND_2005!$D$7:$D$883,"3220*"))/1000</f>
        <v>0</v>
      </c>
      <c r="Y37" s="17">
        <f>(SUMIFS(EUROSTAT_VBE_IND_2005!V$7:V$883,EUROSTAT_VBE_IND_2005!$B$7:$B$883,$D37,EUROSTAT_VBE_IND_2005!$C$7:$C$883,"*"&amp;RIGHT($A37,3)&amp;"*",EUROSTAT_VBE_IND_2005!$D$7:$D$883,"3220*"))/1000</f>
        <v>0</v>
      </c>
      <c r="Z37" s="17">
        <f>(SUMIFS(EUROSTAT_VBE_IND_2005!W$7:W$883,EUROSTAT_VBE_IND_2005!$B$7:$B$883,$D37,EUROSTAT_VBE_IND_2005!$C$7:$C$883,"*"&amp;RIGHT($A37,3)&amp;"*",EUROSTAT_VBE_IND_2005!$D$7:$D$883,"3220*"))/1000</f>
        <v>0</v>
      </c>
      <c r="AA37" s="17">
        <f>(SUMIFS(EUROSTAT_VBE_IND_2005!X$7:X$883,EUROSTAT_VBE_IND_2005!$B$7:$B$883,$D37,EUROSTAT_VBE_IND_2005!$C$7:$C$883,"*"&amp;RIGHT($A37,3)&amp;"*",EUROSTAT_VBE_IND_2005!$D$7:$D$883,"3220*"))/1000</f>
        <v>0</v>
      </c>
      <c r="AB37" s="17">
        <f>(SUMIFS(EUROSTAT_VBE_IND_2005!AA$7:AA$883,EUROSTAT_VBE_IND_2005!$B$7:$B$883,$D37,EUROSTAT_VBE_IND_2005!$C$7:$C$883,"*"&amp;RIGHT($A37,3)&amp;"*",EUROSTAT_VBE_IND_2005!$D$7:$D$883,"3220*"))/1000</f>
        <v>0</v>
      </c>
      <c r="AC37" s="17">
        <f>(SUMIFS(EUROSTAT_VBE_IND_2005!AB$7:AB$883,EUROSTAT_VBE_IND_2005!$B$7:$B$883,$D37,EUROSTAT_VBE_IND_2005!$C$7:$C$883,"*"&amp;RIGHT($A37,3)&amp;"*",EUROSTAT_VBE_IND_2005!$D$7:$D$883,"3220*"))/1000</f>
        <v>0</v>
      </c>
      <c r="AD37" s="17">
        <f>(SUMIFS(EUROSTAT_VBE_IND_2005!AC$7:AC$883,EUROSTAT_VBE_IND_2005!$B$7:$B$883,$D37,EUROSTAT_VBE_IND_2005!$C$7:$C$883,"*"&amp;RIGHT($A37,3)&amp;"*",EUROSTAT_VBE_IND_2005!$D$7:$D$883,"3220*"))/1000</f>
        <v>0</v>
      </c>
      <c r="AE37" s="17">
        <f>(SUMIFS(EUROSTAT_VBE_IND_2005!AD$7:AD$883,EUROSTAT_VBE_IND_2005!$B$7:$B$883,$D37,EUROSTAT_VBE_IND_2005!$C$7:$C$883,"*"&amp;RIGHT($A37,3)&amp;"*",EUROSTAT_VBE_IND_2005!$D$7:$D$883,"3220*"))/1000</f>
        <v>0</v>
      </c>
      <c r="AF37" s="17">
        <f>(SUMIFS(EUROSTAT_VBE_IND_2005!AE$7:AE$883,EUROSTAT_VBE_IND_2005!$B$7:$B$883,$D37,EUROSTAT_VBE_IND_2005!$C$7:$C$883,"*"&amp;RIGHT($A37,3)&amp;"*",EUROSTAT_VBE_IND_2005!$D$7:$D$883,"3220*"))/1000</f>
        <v>0</v>
      </c>
      <c r="AG37" s="17">
        <f>(SUMIFS(EUROSTAT_VBE_IND_2005!AF$7:AF$883,EUROSTAT_VBE_IND_2005!$B$7:$B$883,$D37,EUROSTAT_VBE_IND_2005!$C$7:$C$883,"*"&amp;RIGHT($A37,3)&amp;"*",EUROSTAT_VBE_IND_2005!$D$7:$D$883,"3220*"))/1000</f>
        <v>0</v>
      </c>
      <c r="AH37" s="17">
        <f>(SUMIFS(EUROSTAT_VBE_IND_2005!AH$7:AH$883,EUROSTAT_VBE_IND_2005!$B$7:$B$883,$D37,EUROSTAT_VBE_IND_2005!$C$7:$C$883,"*"&amp;RIGHT($A37,3)&amp;"*",EUROSTAT_VBE_IND_2005!$D$7:$D$883,"3220*"))/1000</f>
        <v>0</v>
      </c>
      <c r="AI37" s="17">
        <f>(SUMIFS(EUROSTAT_VBE_IND_2005!AI$7:AI$883,EUROSTAT_VBE_IND_2005!$B$7:$B$883,$D37,EUROSTAT_VBE_IND_2005!$C$7:$C$883,"*"&amp;RIGHT($A37,3)&amp;"*",EUROSTAT_VBE_IND_2005!$D$7:$D$883,"3220*"))/1000</f>
        <v>0</v>
      </c>
      <c r="AJ37" s="17">
        <f>(SUMIFS(EUROSTAT_VBE_IND_2005!AJ$7:AJ$883,EUROSTAT_VBE_IND_2005!$B$7:$B$883,$D37,EUROSTAT_VBE_IND_2005!$C$7:$C$883,"*"&amp;RIGHT($A37,3)&amp;"*",EUROSTAT_VBE_IND_2005!$D$7:$D$883,"3220*"))/1000</f>
        <v>0</v>
      </c>
      <c r="AK37" s="17">
        <f>(SUMIFS(EUROSTAT_VBE_IND_2005!AK$7:AK$883,EUROSTAT_VBE_IND_2005!$B$7:$B$883,$D37,EUROSTAT_VBE_IND_2005!$C$7:$C$883,"*"&amp;RIGHT($A37,3)&amp;"*",EUROSTAT_VBE_IND_2005!$D$7:$D$883,"3220*"))/1000</f>
        <v>0</v>
      </c>
      <c r="AO37" s="17">
        <f>(SUMIFS(EUROSTAT_VBE_IND_2005!Y$7:Y$883,EUROSTAT_VBE_IND_2005!$B$7:$B$883,$D37,EUROSTAT_VBE_IND_2005!$C$7:$C$883,"*"&amp;RIGHT($A37,3)&amp;"*",EUROSTAT_VBE_IND_2005!$D$7:$D$883,"3220*"))/1000</f>
        <v>0</v>
      </c>
      <c r="AP37" s="17">
        <f>(SUMIFS(EUROSTAT_VBE_IND_2005!Z$7:Z$883,EUROSTAT_VBE_IND_2005!$B$7:$B$883,$D37,EUROSTAT_VBE_IND_2005!$C$7:$C$883,"*"&amp;RIGHT($A37,3)&amp;"*",EUROSTAT_VBE_IND_2005!$D$7:$D$883,"3220*"))/1000</f>
        <v>0</v>
      </c>
      <c r="AQ37" s="17">
        <f>(SUMIFS(EUROSTAT_VBE_IND_2005!AG$7:AG$883,EUROSTAT_VBE_IND_2005!$B$7:$B$883,$D37,EUROSTAT_VBE_IND_2005!$C$7:$C$883,"*"&amp;RIGHT($A37,3)&amp;"*",EUROSTAT_VBE_IND_2005!$D$7:$D$883,"3220*"))/1000</f>
        <v>0</v>
      </c>
    </row>
    <row r="38" s="20" customFormat="1" spans="1:43">
      <c r="A38" t="str">
        <f>LEFT(EUROSTAT_VBE_IND_2005!$C$10,8)</f>
        <v>B_101315</v>
      </c>
      <c r="B38" s="28" t="s">
        <v>295</v>
      </c>
      <c r="C38" t="s">
        <v>293</v>
      </c>
      <c r="D38" t="s">
        <v>55</v>
      </c>
      <c r="E38" t="s">
        <v>235</v>
      </c>
      <c r="F38" t="s">
        <v>255</v>
      </c>
      <c r="G38" s="17">
        <f>(SUMIFS(EUROSTAT_VBE_IND_2005!E$7:E$883,EUROSTAT_VBE_IND_2005!$B$7:$B$883,$D38,EUROSTAT_VBE_IND_2005!$C$7:$C$883,"*"&amp;RIGHT($A38,3)&amp;"*",EUROSTAT_VBE_IND_2005!$D$7:$D$883,"323*"))/1000+(SUMIFS(EUROSTAT_VBE_IND_2005!E$7:E$883,EUROSTAT_VBE_IND_2005!$B$7:$B$883,$D38,EUROSTAT_VBE_IND_2005!$C$7:$C$883,"*"&amp;RIGHT($A38,3)&amp;"*",EUROSTAT_VBE_IND_2005!$D$7:$D$883,"324*"))/1000+(SUMIFS(EUROSTAT_VBE_IND_2005!E$7:E$883,EUROSTAT_VBE_IND_2005!$B$7:$B$883,$D38,EUROSTAT_VBE_IND_2005!$C$7:$C$883,"*"&amp;RIGHT($A38,3)&amp;"*",EUROSTAT_VBE_IND_2005!$D$7:$D$883,"3260*"))/1000</f>
        <v>0</v>
      </c>
      <c r="H38" s="17">
        <f>(SUMIFS(EUROSTAT_VBE_IND_2005!F$7:F$883,EUROSTAT_VBE_IND_2005!$B$7:$B$883,$D38,EUROSTAT_VBE_IND_2005!$C$7:$C$883,"*"&amp;RIGHT($A38,3)&amp;"*",EUROSTAT_VBE_IND_2005!$D$7:$D$883,"323*"))/1000+(SUMIFS(EUROSTAT_VBE_IND_2005!F$7:F$883,EUROSTAT_VBE_IND_2005!$B$7:$B$883,$D38,EUROSTAT_VBE_IND_2005!$C$7:$C$883,"*"&amp;RIGHT($A38,3)&amp;"*",EUROSTAT_VBE_IND_2005!$D$7:$D$883,"324*"))/1000+(SUMIFS(EUROSTAT_VBE_IND_2005!F$7:F$883,EUROSTAT_VBE_IND_2005!$B$7:$B$883,$D38,EUROSTAT_VBE_IND_2005!$C$7:$C$883,"*"&amp;RIGHT($A38,3)&amp;"*",EUROSTAT_VBE_IND_2005!$D$7:$D$883,"3260*"))/1000</f>
        <v>0</v>
      </c>
      <c r="I38" s="17">
        <f>(SUMIFS(EUROSTAT_VBE_IND_2005!G$7:G$883,EUROSTAT_VBE_IND_2005!$B$7:$B$883,$D38,EUROSTAT_VBE_IND_2005!$C$7:$C$883,"*"&amp;RIGHT($A38,3)&amp;"*",EUROSTAT_VBE_IND_2005!$D$7:$D$883,"323*"))/1000+(SUMIFS(EUROSTAT_VBE_IND_2005!G$7:G$883,EUROSTAT_VBE_IND_2005!$B$7:$B$883,$D38,EUROSTAT_VBE_IND_2005!$C$7:$C$883,"*"&amp;RIGHT($A38,3)&amp;"*",EUROSTAT_VBE_IND_2005!$D$7:$D$883,"324*"))/1000+(SUMIFS(EUROSTAT_VBE_IND_2005!G$7:G$883,EUROSTAT_VBE_IND_2005!$B$7:$B$883,$D38,EUROSTAT_VBE_IND_2005!$C$7:$C$883,"*"&amp;RIGHT($A38,3)&amp;"*",EUROSTAT_VBE_IND_2005!$D$7:$D$883,"3260*"))/1000</f>
        <v>0</v>
      </c>
      <c r="K38" s="17">
        <f>(SUMIFS(EUROSTAT_VBE_IND_2005!H$7:H$883,EUROSTAT_VBE_IND_2005!$B$7:$B$883,$D38,EUROSTAT_VBE_IND_2005!$C$7:$C$883,"*"&amp;RIGHT($A38,3)&amp;"*",EUROSTAT_VBE_IND_2005!$D$7:$D$883,"323*"))/1000+(SUMIFS(EUROSTAT_VBE_IND_2005!H$7:H$883,EUROSTAT_VBE_IND_2005!$B$7:$B$883,$D38,EUROSTAT_VBE_IND_2005!$C$7:$C$883,"*"&amp;RIGHT($A38,3)&amp;"*",EUROSTAT_VBE_IND_2005!$D$7:$D$883,"324*"))/1000+(SUMIFS(EUROSTAT_VBE_IND_2005!H$7:H$883,EUROSTAT_VBE_IND_2005!$B$7:$B$883,$D38,EUROSTAT_VBE_IND_2005!$C$7:$C$883,"*"&amp;RIGHT($A38,3)&amp;"*",EUROSTAT_VBE_IND_2005!$D$7:$D$883,"3260*"))/1000</f>
        <v>0</v>
      </c>
      <c r="L38" s="17">
        <f>(SUMIFS(EUROSTAT_VBE_IND_2005!I$7:I$883,EUROSTAT_VBE_IND_2005!$B$7:$B$883,$D38,EUROSTAT_VBE_IND_2005!$C$7:$C$883,"*"&amp;RIGHT($A38,3)&amp;"*",EUROSTAT_VBE_IND_2005!$D$7:$D$883,"323*"))/1000+(SUMIFS(EUROSTAT_VBE_IND_2005!I$7:I$883,EUROSTAT_VBE_IND_2005!$B$7:$B$883,$D38,EUROSTAT_VBE_IND_2005!$C$7:$C$883,"*"&amp;RIGHT($A38,3)&amp;"*",EUROSTAT_VBE_IND_2005!$D$7:$D$883,"324*"))/1000+(SUMIFS(EUROSTAT_VBE_IND_2005!I$7:I$883,EUROSTAT_VBE_IND_2005!$B$7:$B$883,$D38,EUROSTAT_VBE_IND_2005!$C$7:$C$883,"*"&amp;RIGHT($A38,3)&amp;"*",EUROSTAT_VBE_IND_2005!$D$7:$D$883,"3260*"))/1000</f>
        <v>0</v>
      </c>
      <c r="M38" s="17">
        <f>(SUMIFS(EUROSTAT_VBE_IND_2005!J$7:J$883,EUROSTAT_VBE_IND_2005!$B$7:$B$883,$D38,EUROSTAT_VBE_IND_2005!$C$7:$C$883,"*"&amp;RIGHT($A38,3)&amp;"*",EUROSTAT_VBE_IND_2005!$D$7:$D$883,"323*"))/1000+(SUMIFS(EUROSTAT_VBE_IND_2005!J$7:J$883,EUROSTAT_VBE_IND_2005!$B$7:$B$883,$D38,EUROSTAT_VBE_IND_2005!$C$7:$C$883,"*"&amp;RIGHT($A38,3)&amp;"*",EUROSTAT_VBE_IND_2005!$D$7:$D$883,"324*"))/1000+(SUMIFS(EUROSTAT_VBE_IND_2005!J$7:J$883,EUROSTAT_VBE_IND_2005!$B$7:$B$883,$D38,EUROSTAT_VBE_IND_2005!$C$7:$C$883,"*"&amp;RIGHT($A38,3)&amp;"*",EUROSTAT_VBE_IND_2005!$D$7:$D$883,"3260*"))/1000</f>
        <v>0</v>
      </c>
      <c r="N38" s="17">
        <f>(SUMIFS(EUROSTAT_VBE_IND_2005!K$7:K$883,EUROSTAT_VBE_IND_2005!$B$7:$B$883,$D38,EUROSTAT_VBE_IND_2005!$C$7:$C$883,"*"&amp;RIGHT($A38,3)&amp;"*",EUROSTAT_VBE_IND_2005!$D$7:$D$883,"323*"))/1000+(SUMIFS(EUROSTAT_VBE_IND_2005!K$7:K$883,EUROSTAT_VBE_IND_2005!$B$7:$B$883,$D38,EUROSTAT_VBE_IND_2005!$C$7:$C$883,"*"&amp;RIGHT($A38,3)&amp;"*",EUROSTAT_VBE_IND_2005!$D$7:$D$883,"324*"))/1000+(SUMIFS(EUROSTAT_VBE_IND_2005!K$7:K$883,EUROSTAT_VBE_IND_2005!$B$7:$B$883,$D38,EUROSTAT_VBE_IND_2005!$C$7:$C$883,"*"&amp;RIGHT($A38,3)&amp;"*",EUROSTAT_VBE_IND_2005!$D$7:$D$883,"3260*"))/1000</f>
        <v>0</v>
      </c>
      <c r="O38" s="17">
        <f>(SUMIFS(EUROSTAT_VBE_IND_2005!L$7:L$883,EUROSTAT_VBE_IND_2005!$B$7:$B$883,$D38,EUROSTAT_VBE_IND_2005!$C$7:$C$883,"*"&amp;RIGHT($A38,3)&amp;"*",EUROSTAT_VBE_IND_2005!$D$7:$D$883,"323*"))/1000+(SUMIFS(EUROSTAT_VBE_IND_2005!L$7:L$883,EUROSTAT_VBE_IND_2005!$B$7:$B$883,$D38,EUROSTAT_VBE_IND_2005!$C$7:$C$883,"*"&amp;RIGHT($A38,3)&amp;"*",EUROSTAT_VBE_IND_2005!$D$7:$D$883,"324*"))/1000+(SUMIFS(EUROSTAT_VBE_IND_2005!L$7:L$883,EUROSTAT_VBE_IND_2005!$B$7:$B$883,$D38,EUROSTAT_VBE_IND_2005!$C$7:$C$883,"*"&amp;RIGHT($A38,3)&amp;"*",EUROSTAT_VBE_IND_2005!$D$7:$D$883,"3260*"))/1000</f>
        <v>0</v>
      </c>
      <c r="P38" s="17">
        <f>(SUMIFS(EUROSTAT_VBE_IND_2005!M$7:M$883,EUROSTAT_VBE_IND_2005!$B$7:$B$883,$D38,EUROSTAT_VBE_IND_2005!$C$7:$C$883,"*"&amp;RIGHT($A38,3)&amp;"*",EUROSTAT_VBE_IND_2005!$D$7:$D$883,"323*"))/1000+(SUMIFS(EUROSTAT_VBE_IND_2005!M$7:M$883,EUROSTAT_VBE_IND_2005!$B$7:$B$883,$D38,EUROSTAT_VBE_IND_2005!$C$7:$C$883,"*"&amp;RIGHT($A38,3)&amp;"*",EUROSTAT_VBE_IND_2005!$D$7:$D$883,"324*"))/1000+(SUMIFS(EUROSTAT_VBE_IND_2005!M$7:M$883,EUROSTAT_VBE_IND_2005!$B$7:$B$883,$D38,EUROSTAT_VBE_IND_2005!$C$7:$C$883,"*"&amp;RIGHT($A38,3)&amp;"*",EUROSTAT_VBE_IND_2005!$D$7:$D$883,"3260*"))/1000</f>
        <v>0</v>
      </c>
      <c r="Q38" s="17">
        <f>(SUMIFS(EUROSTAT_VBE_IND_2005!N$7:N$883,EUROSTAT_VBE_IND_2005!$B$7:$B$883,$D38,EUROSTAT_VBE_IND_2005!$C$7:$C$883,"*"&amp;RIGHT($A38,3)&amp;"*",EUROSTAT_VBE_IND_2005!$D$7:$D$883,"323*"))/1000+(SUMIFS(EUROSTAT_VBE_IND_2005!N$7:N$883,EUROSTAT_VBE_IND_2005!$B$7:$B$883,$D38,EUROSTAT_VBE_IND_2005!$C$7:$C$883,"*"&amp;RIGHT($A38,3)&amp;"*",EUROSTAT_VBE_IND_2005!$D$7:$D$883,"324*"))/1000+(SUMIFS(EUROSTAT_VBE_IND_2005!N$7:N$883,EUROSTAT_VBE_IND_2005!$B$7:$B$883,$D38,EUROSTAT_VBE_IND_2005!$C$7:$C$883,"*"&amp;RIGHT($A38,3)&amp;"*",EUROSTAT_VBE_IND_2005!$D$7:$D$883,"3260*"))/1000</f>
        <v>0</v>
      </c>
      <c r="R38" s="17">
        <f>(SUMIFS(EUROSTAT_VBE_IND_2005!O$7:O$883,EUROSTAT_VBE_IND_2005!$B$7:$B$883,$D38,EUROSTAT_VBE_IND_2005!$C$7:$C$883,"*"&amp;RIGHT($A38,3)&amp;"*",EUROSTAT_VBE_IND_2005!$D$7:$D$883,"323*"))/1000+(SUMIFS(EUROSTAT_VBE_IND_2005!O$7:O$883,EUROSTAT_VBE_IND_2005!$B$7:$B$883,$D38,EUROSTAT_VBE_IND_2005!$C$7:$C$883,"*"&amp;RIGHT($A38,3)&amp;"*",EUROSTAT_VBE_IND_2005!$D$7:$D$883,"324*"))/1000+(SUMIFS(EUROSTAT_VBE_IND_2005!O$7:O$883,EUROSTAT_VBE_IND_2005!$B$7:$B$883,$D38,EUROSTAT_VBE_IND_2005!$C$7:$C$883,"*"&amp;RIGHT($A38,3)&amp;"*",EUROSTAT_VBE_IND_2005!$D$7:$D$883,"3260*"))/1000</f>
        <v>0</v>
      </c>
      <c r="S38" s="17">
        <f>(SUMIFS(EUROSTAT_VBE_IND_2005!P$7:P$883,EUROSTAT_VBE_IND_2005!$B$7:$B$883,$D38,EUROSTAT_VBE_IND_2005!$C$7:$C$883,"*"&amp;RIGHT($A38,3)&amp;"*",EUROSTAT_VBE_IND_2005!$D$7:$D$883,"323*"))/1000+(SUMIFS(EUROSTAT_VBE_IND_2005!P$7:P$883,EUROSTAT_VBE_IND_2005!$B$7:$B$883,$D38,EUROSTAT_VBE_IND_2005!$C$7:$C$883,"*"&amp;RIGHT($A38,3)&amp;"*",EUROSTAT_VBE_IND_2005!$D$7:$D$883,"324*"))/1000+(SUMIFS(EUROSTAT_VBE_IND_2005!P$7:P$883,EUROSTAT_VBE_IND_2005!$B$7:$B$883,$D38,EUROSTAT_VBE_IND_2005!$C$7:$C$883,"*"&amp;RIGHT($A38,3)&amp;"*",EUROSTAT_VBE_IND_2005!$D$7:$D$883,"3260*"))/1000</f>
        <v>0</v>
      </c>
      <c r="T38" s="17">
        <f>(SUMIFS(EUROSTAT_VBE_IND_2005!Q$7:Q$883,EUROSTAT_VBE_IND_2005!$B$7:$B$883,$D38,EUROSTAT_VBE_IND_2005!$C$7:$C$883,"*"&amp;RIGHT($A38,3)&amp;"*",EUROSTAT_VBE_IND_2005!$D$7:$D$883,"323*"))/1000+(SUMIFS(EUROSTAT_VBE_IND_2005!Q$7:Q$883,EUROSTAT_VBE_IND_2005!$B$7:$B$883,$D38,EUROSTAT_VBE_IND_2005!$C$7:$C$883,"*"&amp;RIGHT($A38,3)&amp;"*",EUROSTAT_VBE_IND_2005!$D$7:$D$883,"324*"))/1000+(SUMIFS(EUROSTAT_VBE_IND_2005!Q$7:Q$883,EUROSTAT_VBE_IND_2005!$B$7:$B$883,$D38,EUROSTAT_VBE_IND_2005!$C$7:$C$883,"*"&amp;RIGHT($A38,3)&amp;"*",EUROSTAT_VBE_IND_2005!$D$7:$D$883,"3260*"))/1000</f>
        <v>0</v>
      </c>
      <c r="U38" s="17">
        <f>(SUMIFS(EUROSTAT_VBE_IND_2005!R$7:R$883,EUROSTAT_VBE_IND_2005!$B$7:$B$883,$D38,EUROSTAT_VBE_IND_2005!$C$7:$C$883,"*"&amp;RIGHT($A38,3)&amp;"*",EUROSTAT_VBE_IND_2005!$D$7:$D$883,"323*"))/1000+(SUMIFS(EUROSTAT_VBE_IND_2005!R$7:R$883,EUROSTAT_VBE_IND_2005!$B$7:$B$883,$D38,EUROSTAT_VBE_IND_2005!$C$7:$C$883,"*"&amp;RIGHT($A38,3)&amp;"*",EUROSTAT_VBE_IND_2005!$D$7:$D$883,"324*"))/1000+(SUMIFS(EUROSTAT_VBE_IND_2005!R$7:R$883,EUROSTAT_VBE_IND_2005!$B$7:$B$883,$D38,EUROSTAT_VBE_IND_2005!$C$7:$C$883,"*"&amp;RIGHT($A38,3)&amp;"*",EUROSTAT_VBE_IND_2005!$D$7:$D$883,"3260*"))/1000</f>
        <v>0</v>
      </c>
      <c r="V38" s="17">
        <f>(SUMIFS(EUROSTAT_VBE_IND_2005!S$7:S$883,EUROSTAT_VBE_IND_2005!$B$7:$B$883,$D38,EUROSTAT_VBE_IND_2005!$C$7:$C$883,"*"&amp;RIGHT($A38,3)&amp;"*",EUROSTAT_VBE_IND_2005!$D$7:$D$883,"323*"))/1000+(SUMIFS(EUROSTAT_VBE_IND_2005!S$7:S$883,EUROSTAT_VBE_IND_2005!$B$7:$B$883,$D38,EUROSTAT_VBE_IND_2005!$C$7:$C$883,"*"&amp;RIGHT($A38,3)&amp;"*",EUROSTAT_VBE_IND_2005!$D$7:$D$883,"324*"))/1000+(SUMIFS(EUROSTAT_VBE_IND_2005!S$7:S$883,EUROSTAT_VBE_IND_2005!$B$7:$B$883,$D38,EUROSTAT_VBE_IND_2005!$C$7:$C$883,"*"&amp;RIGHT($A38,3)&amp;"*",EUROSTAT_VBE_IND_2005!$D$7:$D$883,"3260*"))/1000</f>
        <v>0</v>
      </c>
      <c r="W38" s="17">
        <f>(SUMIFS(EUROSTAT_VBE_IND_2005!T$7:T$883,EUROSTAT_VBE_IND_2005!$B$7:$B$883,$D38,EUROSTAT_VBE_IND_2005!$C$7:$C$883,"*"&amp;RIGHT($A38,3)&amp;"*",EUROSTAT_VBE_IND_2005!$D$7:$D$883,"323*"))/1000+(SUMIFS(EUROSTAT_VBE_IND_2005!T$7:T$883,EUROSTAT_VBE_IND_2005!$B$7:$B$883,$D38,EUROSTAT_VBE_IND_2005!$C$7:$C$883,"*"&amp;RIGHT($A38,3)&amp;"*",EUROSTAT_VBE_IND_2005!$D$7:$D$883,"324*"))/1000+(SUMIFS(EUROSTAT_VBE_IND_2005!T$7:T$883,EUROSTAT_VBE_IND_2005!$B$7:$B$883,$D38,EUROSTAT_VBE_IND_2005!$C$7:$C$883,"*"&amp;RIGHT($A38,3)&amp;"*",EUROSTAT_VBE_IND_2005!$D$7:$D$883,"3260*"))/1000</f>
        <v>0</v>
      </c>
      <c r="X38" s="17">
        <f>(SUMIFS(EUROSTAT_VBE_IND_2005!U$7:U$883,EUROSTAT_VBE_IND_2005!$B$7:$B$883,$D38,EUROSTAT_VBE_IND_2005!$C$7:$C$883,"*"&amp;RIGHT($A38,3)&amp;"*",EUROSTAT_VBE_IND_2005!$D$7:$D$883,"323*"))/1000+(SUMIFS(EUROSTAT_VBE_IND_2005!U$7:U$883,EUROSTAT_VBE_IND_2005!$B$7:$B$883,$D38,EUROSTAT_VBE_IND_2005!$C$7:$C$883,"*"&amp;RIGHT($A38,3)&amp;"*",EUROSTAT_VBE_IND_2005!$D$7:$D$883,"324*"))/1000+(SUMIFS(EUROSTAT_VBE_IND_2005!U$7:U$883,EUROSTAT_VBE_IND_2005!$B$7:$B$883,$D38,EUROSTAT_VBE_IND_2005!$C$7:$C$883,"*"&amp;RIGHT($A38,3)&amp;"*",EUROSTAT_VBE_IND_2005!$D$7:$D$883,"3260*"))/1000</f>
        <v>0</v>
      </c>
      <c r="Y38" s="17">
        <f>(SUMIFS(EUROSTAT_VBE_IND_2005!V$7:V$883,EUROSTAT_VBE_IND_2005!$B$7:$B$883,$D38,EUROSTAT_VBE_IND_2005!$C$7:$C$883,"*"&amp;RIGHT($A38,3)&amp;"*",EUROSTAT_VBE_IND_2005!$D$7:$D$883,"323*"))/1000+(SUMIFS(EUROSTAT_VBE_IND_2005!V$7:V$883,EUROSTAT_VBE_IND_2005!$B$7:$B$883,$D38,EUROSTAT_VBE_IND_2005!$C$7:$C$883,"*"&amp;RIGHT($A38,3)&amp;"*",EUROSTAT_VBE_IND_2005!$D$7:$D$883,"324*"))/1000+(SUMIFS(EUROSTAT_VBE_IND_2005!V$7:V$883,EUROSTAT_VBE_IND_2005!$B$7:$B$883,$D38,EUROSTAT_VBE_IND_2005!$C$7:$C$883,"*"&amp;RIGHT($A38,3)&amp;"*",EUROSTAT_VBE_IND_2005!$D$7:$D$883,"3260*"))/1000</f>
        <v>0</v>
      </c>
      <c r="Z38" s="17">
        <f>(SUMIFS(EUROSTAT_VBE_IND_2005!W$7:W$883,EUROSTAT_VBE_IND_2005!$B$7:$B$883,$D38,EUROSTAT_VBE_IND_2005!$C$7:$C$883,"*"&amp;RIGHT($A38,3)&amp;"*",EUROSTAT_VBE_IND_2005!$D$7:$D$883,"323*"))/1000+(SUMIFS(EUROSTAT_VBE_IND_2005!W$7:W$883,EUROSTAT_VBE_IND_2005!$B$7:$B$883,$D38,EUROSTAT_VBE_IND_2005!$C$7:$C$883,"*"&amp;RIGHT($A38,3)&amp;"*",EUROSTAT_VBE_IND_2005!$D$7:$D$883,"324*"))/1000+(SUMIFS(EUROSTAT_VBE_IND_2005!W$7:W$883,EUROSTAT_VBE_IND_2005!$B$7:$B$883,$D38,EUROSTAT_VBE_IND_2005!$C$7:$C$883,"*"&amp;RIGHT($A38,3)&amp;"*",EUROSTAT_VBE_IND_2005!$D$7:$D$883,"3260*"))/1000</f>
        <v>0</v>
      </c>
      <c r="AA38" s="17">
        <f>(SUMIFS(EUROSTAT_VBE_IND_2005!X$7:X$883,EUROSTAT_VBE_IND_2005!$B$7:$B$883,$D38,EUROSTAT_VBE_IND_2005!$C$7:$C$883,"*"&amp;RIGHT($A38,3)&amp;"*",EUROSTAT_VBE_IND_2005!$D$7:$D$883,"323*"))/1000+(SUMIFS(EUROSTAT_VBE_IND_2005!X$7:X$883,EUROSTAT_VBE_IND_2005!$B$7:$B$883,$D38,EUROSTAT_VBE_IND_2005!$C$7:$C$883,"*"&amp;RIGHT($A38,3)&amp;"*",EUROSTAT_VBE_IND_2005!$D$7:$D$883,"324*"))/1000+(SUMIFS(EUROSTAT_VBE_IND_2005!X$7:X$883,EUROSTAT_VBE_IND_2005!$B$7:$B$883,$D38,EUROSTAT_VBE_IND_2005!$C$7:$C$883,"*"&amp;RIGHT($A38,3)&amp;"*",EUROSTAT_VBE_IND_2005!$D$7:$D$883,"3260*"))/1000</f>
        <v>0</v>
      </c>
      <c r="AB38" s="17">
        <f>(SUMIFS(EUROSTAT_VBE_IND_2005!AA$7:AA$883,EUROSTAT_VBE_IND_2005!$B$7:$B$883,$D38,EUROSTAT_VBE_IND_2005!$C$7:$C$883,"*"&amp;RIGHT($A38,3)&amp;"*",EUROSTAT_VBE_IND_2005!$D$7:$D$883,"323*"))/1000+(SUMIFS(EUROSTAT_VBE_IND_2005!AA$7:AA$883,EUROSTAT_VBE_IND_2005!$B$7:$B$883,$D38,EUROSTAT_VBE_IND_2005!$C$7:$C$883,"*"&amp;RIGHT($A38,3)&amp;"*",EUROSTAT_VBE_IND_2005!$D$7:$D$883,"324*"))/1000+(SUMIFS(EUROSTAT_VBE_IND_2005!AA$7:AA$883,EUROSTAT_VBE_IND_2005!$B$7:$B$883,$D38,EUROSTAT_VBE_IND_2005!$C$7:$C$883,"*"&amp;RIGHT($A38,3)&amp;"*",EUROSTAT_VBE_IND_2005!$D$7:$D$883,"3260*"))/1000</f>
        <v>0</v>
      </c>
      <c r="AC38" s="17">
        <f>(SUMIFS(EUROSTAT_VBE_IND_2005!AB$7:AB$883,EUROSTAT_VBE_IND_2005!$B$7:$B$883,$D38,EUROSTAT_VBE_IND_2005!$C$7:$C$883,"*"&amp;RIGHT($A38,3)&amp;"*",EUROSTAT_VBE_IND_2005!$D$7:$D$883,"323*"))/1000+(SUMIFS(EUROSTAT_VBE_IND_2005!AB$7:AB$883,EUROSTAT_VBE_IND_2005!$B$7:$B$883,$D38,EUROSTAT_VBE_IND_2005!$C$7:$C$883,"*"&amp;RIGHT($A38,3)&amp;"*",EUROSTAT_VBE_IND_2005!$D$7:$D$883,"324*"))/1000+(SUMIFS(EUROSTAT_VBE_IND_2005!AB$7:AB$883,EUROSTAT_VBE_IND_2005!$B$7:$B$883,$D38,EUROSTAT_VBE_IND_2005!$C$7:$C$883,"*"&amp;RIGHT($A38,3)&amp;"*",EUROSTAT_VBE_IND_2005!$D$7:$D$883,"3260*"))/1000</f>
        <v>0</v>
      </c>
      <c r="AD38" s="17">
        <f>(SUMIFS(EUROSTAT_VBE_IND_2005!AC$7:AC$883,EUROSTAT_VBE_IND_2005!$B$7:$B$883,$D38,EUROSTAT_VBE_IND_2005!$C$7:$C$883,"*"&amp;RIGHT($A38,3)&amp;"*",EUROSTAT_VBE_IND_2005!$D$7:$D$883,"323*"))/1000+(SUMIFS(EUROSTAT_VBE_IND_2005!AC$7:AC$883,EUROSTAT_VBE_IND_2005!$B$7:$B$883,$D38,EUROSTAT_VBE_IND_2005!$C$7:$C$883,"*"&amp;RIGHT($A38,3)&amp;"*",EUROSTAT_VBE_IND_2005!$D$7:$D$883,"324*"))/1000+(SUMIFS(EUROSTAT_VBE_IND_2005!AC$7:AC$883,EUROSTAT_VBE_IND_2005!$B$7:$B$883,$D38,EUROSTAT_VBE_IND_2005!$C$7:$C$883,"*"&amp;RIGHT($A38,3)&amp;"*",EUROSTAT_VBE_IND_2005!$D$7:$D$883,"3260*"))/1000</f>
        <v>0</v>
      </c>
      <c r="AE38" s="17">
        <f>(SUMIFS(EUROSTAT_VBE_IND_2005!AD$7:AD$883,EUROSTAT_VBE_IND_2005!$B$7:$B$883,$D38,EUROSTAT_VBE_IND_2005!$C$7:$C$883,"*"&amp;RIGHT($A38,3)&amp;"*",EUROSTAT_VBE_IND_2005!$D$7:$D$883,"323*"))/1000+(SUMIFS(EUROSTAT_VBE_IND_2005!AD$7:AD$883,EUROSTAT_VBE_IND_2005!$B$7:$B$883,$D38,EUROSTAT_VBE_IND_2005!$C$7:$C$883,"*"&amp;RIGHT($A38,3)&amp;"*",EUROSTAT_VBE_IND_2005!$D$7:$D$883,"324*"))/1000+(SUMIFS(EUROSTAT_VBE_IND_2005!AD$7:AD$883,EUROSTAT_VBE_IND_2005!$B$7:$B$883,$D38,EUROSTAT_VBE_IND_2005!$C$7:$C$883,"*"&amp;RIGHT($A38,3)&amp;"*",EUROSTAT_VBE_IND_2005!$D$7:$D$883,"3260*"))/1000</f>
        <v>0</v>
      </c>
      <c r="AF38" s="17">
        <f>(SUMIFS(EUROSTAT_VBE_IND_2005!AE$7:AE$883,EUROSTAT_VBE_IND_2005!$B$7:$B$883,$D38,EUROSTAT_VBE_IND_2005!$C$7:$C$883,"*"&amp;RIGHT($A38,3)&amp;"*",EUROSTAT_VBE_IND_2005!$D$7:$D$883,"323*"))/1000+(SUMIFS(EUROSTAT_VBE_IND_2005!AE$7:AE$883,EUROSTAT_VBE_IND_2005!$B$7:$B$883,$D38,EUROSTAT_VBE_IND_2005!$C$7:$C$883,"*"&amp;RIGHT($A38,3)&amp;"*",EUROSTAT_VBE_IND_2005!$D$7:$D$883,"324*"))/1000+(SUMIFS(EUROSTAT_VBE_IND_2005!AE$7:AE$883,EUROSTAT_VBE_IND_2005!$B$7:$B$883,$D38,EUROSTAT_VBE_IND_2005!$C$7:$C$883,"*"&amp;RIGHT($A38,3)&amp;"*",EUROSTAT_VBE_IND_2005!$D$7:$D$883,"3260*"))/1000</f>
        <v>0</v>
      </c>
      <c r="AG38" s="17">
        <f>(SUMIFS(EUROSTAT_VBE_IND_2005!AF$7:AF$883,EUROSTAT_VBE_IND_2005!$B$7:$B$883,$D38,EUROSTAT_VBE_IND_2005!$C$7:$C$883,"*"&amp;RIGHT($A38,3)&amp;"*",EUROSTAT_VBE_IND_2005!$D$7:$D$883,"323*"))/1000+(SUMIFS(EUROSTAT_VBE_IND_2005!AF$7:AF$883,EUROSTAT_VBE_IND_2005!$B$7:$B$883,$D38,EUROSTAT_VBE_IND_2005!$C$7:$C$883,"*"&amp;RIGHT($A38,3)&amp;"*",EUROSTAT_VBE_IND_2005!$D$7:$D$883,"324*"))/1000+(SUMIFS(EUROSTAT_VBE_IND_2005!AF$7:AF$883,EUROSTAT_VBE_IND_2005!$B$7:$B$883,$D38,EUROSTAT_VBE_IND_2005!$C$7:$C$883,"*"&amp;RIGHT($A38,3)&amp;"*",EUROSTAT_VBE_IND_2005!$D$7:$D$883,"3260*"))/1000</f>
        <v>0</v>
      </c>
      <c r="AH38" s="17">
        <f>(SUMIFS(EUROSTAT_VBE_IND_2005!AH$7:AH$883,EUROSTAT_VBE_IND_2005!$B$7:$B$883,$D38,EUROSTAT_VBE_IND_2005!$C$7:$C$883,"*"&amp;RIGHT($A38,3)&amp;"*",EUROSTAT_VBE_IND_2005!$D$7:$D$883,"323*"))/1000+(SUMIFS(EUROSTAT_VBE_IND_2005!AH$7:AH$883,EUROSTAT_VBE_IND_2005!$B$7:$B$883,$D38,EUROSTAT_VBE_IND_2005!$C$7:$C$883,"*"&amp;RIGHT($A38,3)&amp;"*",EUROSTAT_VBE_IND_2005!$D$7:$D$883,"324*"))/1000+(SUMIFS(EUROSTAT_VBE_IND_2005!AH$7:AH$883,EUROSTAT_VBE_IND_2005!$B$7:$B$883,$D38,EUROSTAT_VBE_IND_2005!$C$7:$C$883,"*"&amp;RIGHT($A38,3)&amp;"*",EUROSTAT_VBE_IND_2005!$D$7:$D$883,"3260*"))/1000</f>
        <v>0</v>
      </c>
      <c r="AI38" s="17">
        <f>(SUMIFS(EUROSTAT_VBE_IND_2005!AI$7:AI$883,EUROSTAT_VBE_IND_2005!$B$7:$B$883,$D38,EUROSTAT_VBE_IND_2005!$C$7:$C$883,"*"&amp;RIGHT($A38,3)&amp;"*",EUROSTAT_VBE_IND_2005!$D$7:$D$883,"323*"))/1000+(SUMIFS(EUROSTAT_VBE_IND_2005!AI$7:AI$883,EUROSTAT_VBE_IND_2005!$B$7:$B$883,$D38,EUROSTAT_VBE_IND_2005!$C$7:$C$883,"*"&amp;RIGHT($A38,3)&amp;"*",EUROSTAT_VBE_IND_2005!$D$7:$D$883,"324*"))/1000+(SUMIFS(EUROSTAT_VBE_IND_2005!AI$7:AI$883,EUROSTAT_VBE_IND_2005!$B$7:$B$883,$D38,EUROSTAT_VBE_IND_2005!$C$7:$C$883,"*"&amp;RIGHT($A38,3)&amp;"*",EUROSTAT_VBE_IND_2005!$D$7:$D$883,"3260*"))/1000</f>
        <v>0</v>
      </c>
      <c r="AJ38" s="17">
        <f>(SUMIFS(EUROSTAT_VBE_IND_2005!AJ$7:AJ$883,EUROSTAT_VBE_IND_2005!$B$7:$B$883,$D38,EUROSTAT_VBE_IND_2005!$C$7:$C$883,"*"&amp;RIGHT($A38,3)&amp;"*",EUROSTAT_VBE_IND_2005!$D$7:$D$883,"323*"))/1000+(SUMIFS(EUROSTAT_VBE_IND_2005!AJ$7:AJ$883,EUROSTAT_VBE_IND_2005!$B$7:$B$883,$D38,EUROSTAT_VBE_IND_2005!$C$7:$C$883,"*"&amp;RIGHT($A38,3)&amp;"*",EUROSTAT_VBE_IND_2005!$D$7:$D$883,"324*"))/1000+(SUMIFS(EUROSTAT_VBE_IND_2005!AJ$7:AJ$883,EUROSTAT_VBE_IND_2005!$B$7:$B$883,$D38,EUROSTAT_VBE_IND_2005!$C$7:$C$883,"*"&amp;RIGHT($A38,3)&amp;"*",EUROSTAT_VBE_IND_2005!$D$7:$D$883,"3260*"))/1000</f>
        <v>0</v>
      </c>
      <c r="AK38" s="17">
        <f>(SUMIFS(EUROSTAT_VBE_IND_2005!AK$7:AK$883,EUROSTAT_VBE_IND_2005!$B$7:$B$883,$D38,EUROSTAT_VBE_IND_2005!$C$7:$C$883,"*"&amp;RIGHT($A38,3)&amp;"*",EUROSTAT_VBE_IND_2005!$D$7:$D$883,"323*"))/1000+(SUMIFS(EUROSTAT_VBE_IND_2005!AK$7:AK$883,EUROSTAT_VBE_IND_2005!$B$7:$B$883,$D38,EUROSTAT_VBE_IND_2005!$C$7:$C$883,"*"&amp;RIGHT($A38,3)&amp;"*",EUROSTAT_VBE_IND_2005!$D$7:$D$883,"324*"))/1000+(SUMIFS(EUROSTAT_VBE_IND_2005!AK$7:AK$883,EUROSTAT_VBE_IND_2005!$B$7:$B$883,$D38,EUROSTAT_VBE_IND_2005!$C$7:$C$883,"*"&amp;RIGHT($A38,3)&amp;"*",EUROSTAT_VBE_IND_2005!$D$7:$D$883,"3260*"))/1000</f>
        <v>0</v>
      </c>
      <c r="AO38" s="17">
        <f>(SUMIFS(EUROSTAT_VBE_IND_2005!Y$7:Y$883,EUROSTAT_VBE_IND_2005!$B$7:$B$883,$D38,EUROSTAT_VBE_IND_2005!$C$7:$C$883,"*"&amp;RIGHT($A38,3)&amp;"*",EUROSTAT_VBE_IND_2005!$D$7:$D$883,"323*"))/1000+(SUMIFS(EUROSTAT_VBE_IND_2005!Y$7:Y$883,EUROSTAT_VBE_IND_2005!$B$7:$B$883,$D38,EUROSTAT_VBE_IND_2005!$C$7:$C$883,"*"&amp;RIGHT($A38,3)&amp;"*",EUROSTAT_VBE_IND_2005!$D$7:$D$883,"324*"))/1000+(SUMIFS(EUROSTAT_VBE_IND_2005!Y$7:Y$883,EUROSTAT_VBE_IND_2005!$B$7:$B$883,$D38,EUROSTAT_VBE_IND_2005!$C$7:$C$883,"*"&amp;RIGHT($A38,3)&amp;"*",EUROSTAT_VBE_IND_2005!$D$7:$D$883,"3260*"))/1000</f>
        <v>0</v>
      </c>
      <c r="AP38" s="17">
        <f>(SUMIFS(EUROSTAT_VBE_IND_2005!Z$7:Z$883,EUROSTAT_VBE_IND_2005!$B$7:$B$883,$D38,EUROSTAT_VBE_IND_2005!$C$7:$C$883,"*"&amp;RIGHT($A38,3)&amp;"*",EUROSTAT_VBE_IND_2005!$D$7:$D$883,"323*"))/1000+(SUMIFS(EUROSTAT_VBE_IND_2005!Z$7:Z$883,EUROSTAT_VBE_IND_2005!$B$7:$B$883,$D38,EUROSTAT_VBE_IND_2005!$C$7:$C$883,"*"&amp;RIGHT($A38,3)&amp;"*",EUROSTAT_VBE_IND_2005!$D$7:$D$883,"324*"))/1000+(SUMIFS(EUROSTAT_VBE_IND_2005!Z$7:Z$883,EUROSTAT_VBE_IND_2005!$B$7:$B$883,$D38,EUROSTAT_VBE_IND_2005!$C$7:$C$883,"*"&amp;RIGHT($A38,3)&amp;"*",EUROSTAT_VBE_IND_2005!$D$7:$D$883,"3260*"))/1000</f>
        <v>0</v>
      </c>
      <c r="AQ38" s="17">
        <f>(SUMIFS(EUROSTAT_VBE_IND_2005!AG$7:AG$883,EUROSTAT_VBE_IND_2005!$B$7:$B$883,$D38,EUROSTAT_VBE_IND_2005!$C$7:$C$883,"*"&amp;RIGHT($A38,3)&amp;"*",EUROSTAT_VBE_IND_2005!$D$7:$D$883,"323*"))/1000+(SUMIFS(EUROSTAT_VBE_IND_2005!AG$7:AG$883,EUROSTAT_VBE_IND_2005!$B$7:$B$883,$D38,EUROSTAT_VBE_IND_2005!$C$7:$C$883,"*"&amp;RIGHT($A38,3)&amp;"*",EUROSTAT_VBE_IND_2005!$D$7:$D$883,"324*"))/1000+(SUMIFS(EUROSTAT_VBE_IND_2005!AG$7:AG$883,EUROSTAT_VBE_IND_2005!$B$7:$B$883,$D38,EUROSTAT_VBE_IND_2005!$C$7:$C$883,"*"&amp;RIGHT($A38,3)&amp;"*",EUROSTAT_VBE_IND_2005!$D$7:$D$883,"3260*"))/1000</f>
        <v>0</v>
      </c>
    </row>
    <row r="39" s="20" customFormat="1" spans="1:43">
      <c r="A39" t="str">
        <f>LEFT(EUROSTAT_VBE_IND_2005!$C$10,8)</f>
        <v>B_101315</v>
      </c>
      <c r="B39" s="28" t="s">
        <v>295</v>
      </c>
      <c r="C39" t="s">
        <v>293</v>
      </c>
      <c r="D39" t="s">
        <v>55</v>
      </c>
      <c r="E39" t="s">
        <v>236</v>
      </c>
      <c r="F39" t="s">
        <v>256</v>
      </c>
      <c r="G39" s="17">
        <f>(SUMIFS(EUROSTAT_VBE_IND_2005!E$7:E$883,EUROSTAT_VBE_IND_2005!$B$7:$B$883,$D39,EUROSTAT_VBE_IND_2005!$C$7:$C$883,"*"&amp;RIGHT($A39,3)&amp;"*",EUROSTAT_VBE_IND_2005!$D$7:$D$883,"3250*"))/1000</f>
        <v>0</v>
      </c>
      <c r="H39" s="17">
        <f>(SUMIFS(EUROSTAT_VBE_IND_2005!F$7:F$883,EUROSTAT_VBE_IND_2005!$B$7:$B$883,$D39,EUROSTAT_VBE_IND_2005!$C$7:$C$883,"*"&amp;RIGHT($A39,3)&amp;"*",EUROSTAT_VBE_IND_2005!$D$7:$D$883,"3250*"))/1000</f>
        <v>0</v>
      </c>
      <c r="I39" s="17">
        <f>(SUMIFS(EUROSTAT_VBE_IND_2005!G$7:G$883,EUROSTAT_VBE_IND_2005!$B$7:$B$883,$D39,EUROSTAT_VBE_IND_2005!$C$7:$C$883,"*"&amp;RIGHT($A39,3)&amp;"*",EUROSTAT_VBE_IND_2005!$D$7:$D$883,"3250*"))/1000</f>
        <v>0</v>
      </c>
      <c r="K39" s="17">
        <f>(SUMIFS(EUROSTAT_VBE_IND_2005!H$7:H$883,EUROSTAT_VBE_IND_2005!$B$7:$B$883,$D39,EUROSTAT_VBE_IND_2005!$C$7:$C$883,"*"&amp;RIGHT($A39,3)&amp;"*",EUROSTAT_VBE_IND_2005!$D$7:$D$883,"3250*"))/1000</f>
        <v>0</v>
      </c>
      <c r="L39" s="17">
        <f>(SUMIFS(EUROSTAT_VBE_IND_2005!I$7:I$883,EUROSTAT_VBE_IND_2005!$B$7:$B$883,$D39,EUROSTAT_VBE_IND_2005!$C$7:$C$883,"*"&amp;RIGHT($A39,3)&amp;"*",EUROSTAT_VBE_IND_2005!$D$7:$D$883,"3250*"))/1000</f>
        <v>0</v>
      </c>
      <c r="M39" s="17">
        <f>(SUMIFS(EUROSTAT_VBE_IND_2005!J$7:J$883,EUROSTAT_VBE_IND_2005!$B$7:$B$883,$D39,EUROSTAT_VBE_IND_2005!$C$7:$C$883,"*"&amp;RIGHT($A39,3)&amp;"*",EUROSTAT_VBE_IND_2005!$D$7:$D$883,"3250*"))/1000</f>
        <v>0</v>
      </c>
      <c r="N39" s="17">
        <f>(SUMIFS(EUROSTAT_VBE_IND_2005!K$7:K$883,EUROSTAT_VBE_IND_2005!$B$7:$B$883,$D39,EUROSTAT_VBE_IND_2005!$C$7:$C$883,"*"&amp;RIGHT($A39,3)&amp;"*",EUROSTAT_VBE_IND_2005!$D$7:$D$883,"3250*"))/1000</f>
        <v>0</v>
      </c>
      <c r="O39" s="17">
        <f>(SUMIFS(EUROSTAT_VBE_IND_2005!L$7:L$883,EUROSTAT_VBE_IND_2005!$B$7:$B$883,$D39,EUROSTAT_VBE_IND_2005!$C$7:$C$883,"*"&amp;RIGHT($A39,3)&amp;"*",EUROSTAT_VBE_IND_2005!$D$7:$D$883,"3250*"))/1000</f>
        <v>0</v>
      </c>
      <c r="P39" s="17">
        <f>(SUMIFS(EUROSTAT_VBE_IND_2005!M$7:M$883,EUROSTAT_VBE_IND_2005!$B$7:$B$883,$D39,EUROSTAT_VBE_IND_2005!$C$7:$C$883,"*"&amp;RIGHT($A39,3)&amp;"*",EUROSTAT_VBE_IND_2005!$D$7:$D$883,"3250*"))/1000</f>
        <v>0</v>
      </c>
      <c r="Q39" s="17">
        <f>(SUMIFS(EUROSTAT_VBE_IND_2005!N$7:N$883,EUROSTAT_VBE_IND_2005!$B$7:$B$883,$D39,EUROSTAT_VBE_IND_2005!$C$7:$C$883,"*"&amp;RIGHT($A39,3)&amp;"*",EUROSTAT_VBE_IND_2005!$D$7:$D$883,"3250*"))/1000</f>
        <v>0</v>
      </c>
      <c r="R39" s="17">
        <f>(SUMIFS(EUROSTAT_VBE_IND_2005!O$7:O$883,EUROSTAT_VBE_IND_2005!$B$7:$B$883,$D39,EUROSTAT_VBE_IND_2005!$C$7:$C$883,"*"&amp;RIGHT($A39,3)&amp;"*",EUROSTAT_VBE_IND_2005!$D$7:$D$883,"3250*"))/1000</f>
        <v>0</v>
      </c>
      <c r="S39" s="17">
        <f>(SUMIFS(EUROSTAT_VBE_IND_2005!P$7:P$883,EUROSTAT_VBE_IND_2005!$B$7:$B$883,$D39,EUROSTAT_VBE_IND_2005!$C$7:$C$883,"*"&amp;RIGHT($A39,3)&amp;"*",EUROSTAT_VBE_IND_2005!$D$7:$D$883,"3250*"))/1000</f>
        <v>0</v>
      </c>
      <c r="T39" s="17">
        <f>(SUMIFS(EUROSTAT_VBE_IND_2005!Q$7:Q$883,EUROSTAT_VBE_IND_2005!$B$7:$B$883,$D39,EUROSTAT_VBE_IND_2005!$C$7:$C$883,"*"&amp;RIGHT($A39,3)&amp;"*",EUROSTAT_VBE_IND_2005!$D$7:$D$883,"3250*"))/1000</f>
        <v>0</v>
      </c>
      <c r="U39" s="17">
        <f>(SUMIFS(EUROSTAT_VBE_IND_2005!R$7:R$883,EUROSTAT_VBE_IND_2005!$B$7:$B$883,$D39,EUROSTAT_VBE_IND_2005!$C$7:$C$883,"*"&amp;RIGHT($A39,3)&amp;"*",EUROSTAT_VBE_IND_2005!$D$7:$D$883,"3250*"))/1000</f>
        <v>0</v>
      </c>
      <c r="V39" s="17">
        <f>(SUMIFS(EUROSTAT_VBE_IND_2005!S$7:S$883,EUROSTAT_VBE_IND_2005!$B$7:$B$883,$D39,EUROSTAT_VBE_IND_2005!$C$7:$C$883,"*"&amp;RIGHT($A39,3)&amp;"*",EUROSTAT_VBE_IND_2005!$D$7:$D$883,"3250*"))/1000</f>
        <v>0</v>
      </c>
      <c r="W39" s="17">
        <f>(SUMIFS(EUROSTAT_VBE_IND_2005!T$7:T$883,EUROSTAT_VBE_IND_2005!$B$7:$B$883,$D39,EUROSTAT_VBE_IND_2005!$C$7:$C$883,"*"&amp;RIGHT($A39,3)&amp;"*",EUROSTAT_VBE_IND_2005!$D$7:$D$883,"3250*"))/1000</f>
        <v>0</v>
      </c>
      <c r="X39" s="17">
        <f>(SUMIFS(EUROSTAT_VBE_IND_2005!U$7:U$883,EUROSTAT_VBE_IND_2005!$B$7:$B$883,$D39,EUROSTAT_VBE_IND_2005!$C$7:$C$883,"*"&amp;RIGHT($A39,3)&amp;"*",EUROSTAT_VBE_IND_2005!$D$7:$D$883,"3250*"))/1000</f>
        <v>0</v>
      </c>
      <c r="Y39" s="17">
        <f>(SUMIFS(EUROSTAT_VBE_IND_2005!V$7:V$883,EUROSTAT_VBE_IND_2005!$B$7:$B$883,$D39,EUROSTAT_VBE_IND_2005!$C$7:$C$883,"*"&amp;RIGHT($A39,3)&amp;"*",EUROSTAT_VBE_IND_2005!$D$7:$D$883,"3250*"))/1000</f>
        <v>0</v>
      </c>
      <c r="Z39" s="17">
        <f>(SUMIFS(EUROSTAT_VBE_IND_2005!W$7:W$883,EUROSTAT_VBE_IND_2005!$B$7:$B$883,$D39,EUROSTAT_VBE_IND_2005!$C$7:$C$883,"*"&amp;RIGHT($A39,3)&amp;"*",EUROSTAT_VBE_IND_2005!$D$7:$D$883,"3250*"))/1000</f>
        <v>0</v>
      </c>
      <c r="AA39" s="17">
        <f>(SUMIFS(EUROSTAT_VBE_IND_2005!X$7:X$883,EUROSTAT_VBE_IND_2005!$B$7:$B$883,$D39,EUROSTAT_VBE_IND_2005!$C$7:$C$883,"*"&amp;RIGHT($A39,3)&amp;"*",EUROSTAT_VBE_IND_2005!$D$7:$D$883,"3250*"))/1000</f>
        <v>0</v>
      </c>
      <c r="AB39" s="17">
        <f>(SUMIFS(EUROSTAT_VBE_IND_2005!AA$7:AA$883,EUROSTAT_VBE_IND_2005!$B$7:$B$883,$D39,EUROSTAT_VBE_IND_2005!$C$7:$C$883,"*"&amp;RIGHT($A39,3)&amp;"*",EUROSTAT_VBE_IND_2005!$D$7:$D$883,"3250*"))/1000</f>
        <v>0</v>
      </c>
      <c r="AC39" s="17">
        <f>(SUMIFS(EUROSTAT_VBE_IND_2005!AB$7:AB$883,EUROSTAT_VBE_IND_2005!$B$7:$B$883,$D39,EUROSTAT_VBE_IND_2005!$C$7:$C$883,"*"&amp;RIGHT($A39,3)&amp;"*",EUROSTAT_VBE_IND_2005!$D$7:$D$883,"3250*"))/1000</f>
        <v>0</v>
      </c>
      <c r="AD39" s="17">
        <f>(SUMIFS(EUROSTAT_VBE_IND_2005!AC$7:AC$883,EUROSTAT_VBE_IND_2005!$B$7:$B$883,$D39,EUROSTAT_VBE_IND_2005!$C$7:$C$883,"*"&amp;RIGHT($A39,3)&amp;"*",EUROSTAT_VBE_IND_2005!$D$7:$D$883,"3250*"))/1000</f>
        <v>0</v>
      </c>
      <c r="AE39" s="17">
        <f>(SUMIFS(EUROSTAT_VBE_IND_2005!AD$7:AD$883,EUROSTAT_VBE_IND_2005!$B$7:$B$883,$D39,EUROSTAT_VBE_IND_2005!$C$7:$C$883,"*"&amp;RIGHT($A39,3)&amp;"*",EUROSTAT_VBE_IND_2005!$D$7:$D$883,"3250*"))/1000</f>
        <v>0</v>
      </c>
      <c r="AF39" s="17">
        <f>(SUMIFS(EUROSTAT_VBE_IND_2005!AE$7:AE$883,EUROSTAT_VBE_IND_2005!$B$7:$B$883,$D39,EUROSTAT_VBE_IND_2005!$C$7:$C$883,"*"&amp;RIGHT($A39,3)&amp;"*",EUROSTAT_VBE_IND_2005!$D$7:$D$883,"3250*"))/1000</f>
        <v>0</v>
      </c>
      <c r="AG39" s="17">
        <f>(SUMIFS(EUROSTAT_VBE_IND_2005!AF$7:AF$883,EUROSTAT_VBE_IND_2005!$B$7:$B$883,$D39,EUROSTAT_VBE_IND_2005!$C$7:$C$883,"*"&amp;RIGHT($A39,3)&amp;"*",EUROSTAT_VBE_IND_2005!$D$7:$D$883,"3250*"))/1000</f>
        <v>0</v>
      </c>
      <c r="AH39" s="17">
        <f>(SUMIFS(EUROSTAT_VBE_IND_2005!AH$7:AH$883,EUROSTAT_VBE_IND_2005!$B$7:$B$883,$D39,EUROSTAT_VBE_IND_2005!$C$7:$C$883,"*"&amp;RIGHT($A39,3)&amp;"*",EUROSTAT_VBE_IND_2005!$D$7:$D$883,"3250*"))/1000</f>
        <v>0</v>
      </c>
      <c r="AI39" s="17">
        <f>(SUMIFS(EUROSTAT_VBE_IND_2005!AI$7:AI$883,EUROSTAT_VBE_IND_2005!$B$7:$B$883,$D39,EUROSTAT_VBE_IND_2005!$C$7:$C$883,"*"&amp;RIGHT($A39,3)&amp;"*",EUROSTAT_VBE_IND_2005!$D$7:$D$883,"3250*"))/1000</f>
        <v>0</v>
      </c>
      <c r="AJ39" s="17">
        <f>(SUMIFS(EUROSTAT_VBE_IND_2005!AJ$7:AJ$883,EUROSTAT_VBE_IND_2005!$B$7:$B$883,$D39,EUROSTAT_VBE_IND_2005!$C$7:$C$883,"*"&amp;RIGHT($A39,3)&amp;"*",EUROSTAT_VBE_IND_2005!$D$7:$D$883,"3250*"))/1000</f>
        <v>0</v>
      </c>
      <c r="AK39" s="17">
        <f>(SUMIFS(EUROSTAT_VBE_IND_2005!AK$7:AK$883,EUROSTAT_VBE_IND_2005!$B$7:$B$883,$D39,EUROSTAT_VBE_IND_2005!$C$7:$C$883,"*"&amp;RIGHT($A39,3)&amp;"*",EUROSTAT_VBE_IND_2005!$D$7:$D$883,"3250*"))/1000</f>
        <v>0</v>
      </c>
      <c r="AO39" s="17">
        <f>(SUMIFS(EUROSTAT_VBE_IND_2005!Y$7:Y$883,EUROSTAT_VBE_IND_2005!$B$7:$B$883,$D39,EUROSTAT_VBE_IND_2005!$C$7:$C$883,"*"&amp;RIGHT($A39,3)&amp;"*",EUROSTAT_VBE_IND_2005!$D$7:$D$883,"3250*"))/1000</f>
        <v>0</v>
      </c>
      <c r="AP39" s="17">
        <f>(SUMIFS(EUROSTAT_VBE_IND_2005!Z$7:Z$883,EUROSTAT_VBE_IND_2005!$B$7:$B$883,$D39,EUROSTAT_VBE_IND_2005!$C$7:$C$883,"*"&amp;RIGHT($A39,3)&amp;"*",EUROSTAT_VBE_IND_2005!$D$7:$D$883,"3250*"))/1000</f>
        <v>0</v>
      </c>
      <c r="AQ39" s="17">
        <f>(SUMIFS(EUROSTAT_VBE_IND_2005!AG$7:AG$883,EUROSTAT_VBE_IND_2005!$B$7:$B$883,$D39,EUROSTAT_VBE_IND_2005!$C$7:$C$883,"*"&amp;RIGHT($A39,3)&amp;"*",EUROSTAT_VBE_IND_2005!$D$7:$D$883,"3250*"))/1000</f>
        <v>0</v>
      </c>
    </row>
    <row r="40" s="20" customFormat="1" spans="1:43">
      <c r="A40" t="str">
        <f>LEFT(EUROSTAT_VBE_IND_2005!$C$10,8)</f>
        <v>B_101315</v>
      </c>
      <c r="B40" s="28" t="s">
        <v>295</v>
      </c>
      <c r="C40" t="s">
        <v>293</v>
      </c>
      <c r="D40" t="s">
        <v>55</v>
      </c>
      <c r="E40" t="s">
        <v>237</v>
      </c>
      <c r="F40" t="s">
        <v>257</v>
      </c>
      <c r="G40" s="17">
        <f>(SUMIFS(EUROSTAT_VBE_IND_2005!E$7:E$883,EUROSTAT_VBE_IND_2005!$B$7:$B$883,$D40,EUROSTAT_VBE_IND_2005!$C$7:$C$883,"*"&amp;RIGHT($A40,3)&amp;"*",EUROSTAT_VBE_IND_2005!$D$7:$D$883,"3270A*"))/1000+(SUMIFS(EUROSTAT_VBE_IND_2005!E$7:E$883,EUROSTAT_VBE_IND_2005!$B$7:$B$883,$D40,EUROSTAT_VBE_IND_2005!$C$7:$C$883,"*"&amp;RIGHT($A40,3)&amp;"*",EUROSTAT_VBE_IND_2005!$D$7:$D$883,"3285*"))/1000+(SUMIFS(EUROSTAT_VBE_IND_2005!E$7:E$883,EUROSTAT_VBE_IND_2005!$B$7:$B$883,$D40,EUROSTAT_VBE_IND_2005!$C$7:$C$883,"*"&amp;RIGHT($A40,3)&amp;"*",EUROSTAT_VBE_IND_2005!$D$7:$D$883,"3295*"))/1000+(SUMIFS(EUROSTAT_VBE_IND_2005!E$7:E$883,EUROSTAT_VBE_IND_2005!$B$7:$B$883,$D40,EUROSTAT_VBE_IND_2005!$C$7:$C$883,"*"&amp;RIGHT($A40,3)&amp;"*",EUROSTAT_VBE_IND_2005!$D$7:$D$883,"2410*"))/1000+(SUMIFS(EUROSTAT_VBE_IND_2005!E$7:E$883,EUROSTAT_VBE_IND_2005!$B$7:$B$883,$D40,EUROSTAT_VBE_IND_2005!$C$7:$C$883,"*"&amp;RIGHT($A40,3)&amp;"*",EUROSTAT_VBE_IND_2005!$D$7:$D$883,"3105*"))/1000</f>
        <v>0</v>
      </c>
      <c r="H40" s="17">
        <f>(SUMIFS(EUROSTAT_VBE_IND_2005!F$7:F$883,EUROSTAT_VBE_IND_2005!$B$7:$B$883,$D40,EUROSTAT_VBE_IND_2005!$C$7:$C$883,"*"&amp;RIGHT($A40,3)&amp;"*",EUROSTAT_VBE_IND_2005!$D$7:$D$883,"3270A*"))/1000+(SUMIFS(EUROSTAT_VBE_IND_2005!F$7:F$883,EUROSTAT_VBE_IND_2005!$B$7:$B$883,$D40,EUROSTAT_VBE_IND_2005!$C$7:$C$883,"*"&amp;RIGHT($A40,3)&amp;"*",EUROSTAT_VBE_IND_2005!$D$7:$D$883,"3285*"))/1000+(SUMIFS(EUROSTAT_VBE_IND_2005!F$7:F$883,EUROSTAT_VBE_IND_2005!$B$7:$B$883,$D40,EUROSTAT_VBE_IND_2005!$C$7:$C$883,"*"&amp;RIGHT($A40,3)&amp;"*",EUROSTAT_VBE_IND_2005!$D$7:$D$883,"3295*"))/1000+(SUMIFS(EUROSTAT_VBE_IND_2005!F$7:F$883,EUROSTAT_VBE_IND_2005!$B$7:$B$883,$D40,EUROSTAT_VBE_IND_2005!$C$7:$C$883,"*"&amp;RIGHT($A40,3)&amp;"*",EUROSTAT_VBE_IND_2005!$D$7:$D$883,"2410*"))/1000+(SUMIFS(EUROSTAT_VBE_IND_2005!F$7:F$883,EUROSTAT_VBE_IND_2005!$B$7:$B$883,$D40,EUROSTAT_VBE_IND_2005!$C$7:$C$883,"*"&amp;RIGHT($A40,3)&amp;"*",EUROSTAT_VBE_IND_2005!$D$7:$D$883,"3105*"))/1000</f>
        <v>0</v>
      </c>
      <c r="I40" s="17">
        <f>(SUMIFS(EUROSTAT_VBE_IND_2005!G$7:G$883,EUROSTAT_VBE_IND_2005!$B$7:$B$883,$D40,EUROSTAT_VBE_IND_2005!$C$7:$C$883,"*"&amp;RIGHT($A40,3)&amp;"*",EUROSTAT_VBE_IND_2005!$D$7:$D$883,"3270A*"))/1000+(SUMIFS(EUROSTAT_VBE_IND_2005!G$7:G$883,EUROSTAT_VBE_IND_2005!$B$7:$B$883,$D40,EUROSTAT_VBE_IND_2005!$C$7:$C$883,"*"&amp;RIGHT($A40,3)&amp;"*",EUROSTAT_VBE_IND_2005!$D$7:$D$883,"3285*"))/1000+(SUMIFS(EUROSTAT_VBE_IND_2005!G$7:G$883,EUROSTAT_VBE_IND_2005!$B$7:$B$883,$D40,EUROSTAT_VBE_IND_2005!$C$7:$C$883,"*"&amp;RIGHT($A40,3)&amp;"*",EUROSTAT_VBE_IND_2005!$D$7:$D$883,"3295*"))/1000+(SUMIFS(EUROSTAT_VBE_IND_2005!G$7:G$883,EUROSTAT_VBE_IND_2005!$B$7:$B$883,$D40,EUROSTAT_VBE_IND_2005!$C$7:$C$883,"*"&amp;RIGHT($A40,3)&amp;"*",EUROSTAT_VBE_IND_2005!$D$7:$D$883,"2410*"))/1000+(SUMIFS(EUROSTAT_VBE_IND_2005!G$7:G$883,EUROSTAT_VBE_IND_2005!$B$7:$B$883,$D40,EUROSTAT_VBE_IND_2005!$C$7:$C$883,"*"&amp;RIGHT($A40,3)&amp;"*",EUROSTAT_VBE_IND_2005!$D$7:$D$883,"3105*"))/1000</f>
        <v>0</v>
      </c>
      <c r="K40" s="17">
        <f>(SUMIFS(EUROSTAT_VBE_IND_2005!H$7:H$883,EUROSTAT_VBE_IND_2005!$B$7:$B$883,$D40,EUROSTAT_VBE_IND_2005!$C$7:$C$883,"*"&amp;RIGHT($A40,3)&amp;"*",EUROSTAT_VBE_IND_2005!$D$7:$D$883,"3270A*"))/1000+(SUMIFS(EUROSTAT_VBE_IND_2005!H$7:H$883,EUROSTAT_VBE_IND_2005!$B$7:$B$883,$D40,EUROSTAT_VBE_IND_2005!$C$7:$C$883,"*"&amp;RIGHT($A40,3)&amp;"*",EUROSTAT_VBE_IND_2005!$D$7:$D$883,"3285*"))/1000+(SUMIFS(EUROSTAT_VBE_IND_2005!H$7:H$883,EUROSTAT_VBE_IND_2005!$B$7:$B$883,$D40,EUROSTAT_VBE_IND_2005!$C$7:$C$883,"*"&amp;RIGHT($A40,3)&amp;"*",EUROSTAT_VBE_IND_2005!$D$7:$D$883,"3295*"))/1000+(SUMIFS(EUROSTAT_VBE_IND_2005!H$7:H$883,EUROSTAT_VBE_IND_2005!$B$7:$B$883,$D40,EUROSTAT_VBE_IND_2005!$C$7:$C$883,"*"&amp;RIGHT($A40,3)&amp;"*",EUROSTAT_VBE_IND_2005!$D$7:$D$883,"2410*"))/1000+(SUMIFS(EUROSTAT_VBE_IND_2005!H$7:H$883,EUROSTAT_VBE_IND_2005!$B$7:$B$883,$D40,EUROSTAT_VBE_IND_2005!$C$7:$C$883,"*"&amp;RIGHT($A40,3)&amp;"*",EUROSTAT_VBE_IND_2005!$D$7:$D$883,"3105*"))/1000</f>
        <v>0</v>
      </c>
      <c r="L40" s="17">
        <f>(SUMIFS(EUROSTAT_VBE_IND_2005!I$7:I$883,EUROSTAT_VBE_IND_2005!$B$7:$B$883,$D40,EUROSTAT_VBE_IND_2005!$C$7:$C$883,"*"&amp;RIGHT($A40,3)&amp;"*",EUROSTAT_VBE_IND_2005!$D$7:$D$883,"3270A*"))/1000+(SUMIFS(EUROSTAT_VBE_IND_2005!I$7:I$883,EUROSTAT_VBE_IND_2005!$B$7:$B$883,$D40,EUROSTAT_VBE_IND_2005!$C$7:$C$883,"*"&amp;RIGHT($A40,3)&amp;"*",EUROSTAT_VBE_IND_2005!$D$7:$D$883,"3285*"))/1000+(SUMIFS(EUROSTAT_VBE_IND_2005!I$7:I$883,EUROSTAT_VBE_IND_2005!$B$7:$B$883,$D40,EUROSTAT_VBE_IND_2005!$C$7:$C$883,"*"&amp;RIGHT($A40,3)&amp;"*",EUROSTAT_VBE_IND_2005!$D$7:$D$883,"3295*"))/1000+(SUMIFS(EUROSTAT_VBE_IND_2005!I$7:I$883,EUROSTAT_VBE_IND_2005!$B$7:$B$883,$D40,EUROSTAT_VBE_IND_2005!$C$7:$C$883,"*"&amp;RIGHT($A40,3)&amp;"*",EUROSTAT_VBE_IND_2005!$D$7:$D$883,"2410*"))/1000+(SUMIFS(EUROSTAT_VBE_IND_2005!I$7:I$883,EUROSTAT_VBE_IND_2005!$B$7:$B$883,$D40,EUROSTAT_VBE_IND_2005!$C$7:$C$883,"*"&amp;RIGHT($A40,3)&amp;"*",EUROSTAT_VBE_IND_2005!$D$7:$D$883,"3105*"))/1000</f>
        <v>0</v>
      </c>
      <c r="M40" s="17">
        <f>(SUMIFS(EUROSTAT_VBE_IND_2005!J$7:J$883,EUROSTAT_VBE_IND_2005!$B$7:$B$883,$D40,EUROSTAT_VBE_IND_2005!$C$7:$C$883,"*"&amp;RIGHT($A40,3)&amp;"*",EUROSTAT_VBE_IND_2005!$D$7:$D$883,"3270A*"))/1000+(SUMIFS(EUROSTAT_VBE_IND_2005!J$7:J$883,EUROSTAT_VBE_IND_2005!$B$7:$B$883,$D40,EUROSTAT_VBE_IND_2005!$C$7:$C$883,"*"&amp;RIGHT($A40,3)&amp;"*",EUROSTAT_VBE_IND_2005!$D$7:$D$883,"3285*"))/1000+(SUMIFS(EUROSTAT_VBE_IND_2005!J$7:J$883,EUROSTAT_VBE_IND_2005!$B$7:$B$883,$D40,EUROSTAT_VBE_IND_2005!$C$7:$C$883,"*"&amp;RIGHT($A40,3)&amp;"*",EUROSTAT_VBE_IND_2005!$D$7:$D$883,"3295*"))/1000+(SUMIFS(EUROSTAT_VBE_IND_2005!J$7:J$883,EUROSTAT_VBE_IND_2005!$B$7:$B$883,$D40,EUROSTAT_VBE_IND_2005!$C$7:$C$883,"*"&amp;RIGHT($A40,3)&amp;"*",EUROSTAT_VBE_IND_2005!$D$7:$D$883,"2410*"))/1000+(SUMIFS(EUROSTAT_VBE_IND_2005!J$7:J$883,EUROSTAT_VBE_IND_2005!$B$7:$B$883,$D40,EUROSTAT_VBE_IND_2005!$C$7:$C$883,"*"&amp;RIGHT($A40,3)&amp;"*",EUROSTAT_VBE_IND_2005!$D$7:$D$883,"3105*"))/1000</f>
        <v>0</v>
      </c>
      <c r="N40" s="17">
        <f>(SUMIFS(EUROSTAT_VBE_IND_2005!K$7:K$883,EUROSTAT_VBE_IND_2005!$B$7:$B$883,$D40,EUROSTAT_VBE_IND_2005!$C$7:$C$883,"*"&amp;RIGHT($A40,3)&amp;"*",EUROSTAT_VBE_IND_2005!$D$7:$D$883,"3270A*"))/1000+(SUMIFS(EUROSTAT_VBE_IND_2005!K$7:K$883,EUROSTAT_VBE_IND_2005!$B$7:$B$883,$D40,EUROSTAT_VBE_IND_2005!$C$7:$C$883,"*"&amp;RIGHT($A40,3)&amp;"*",EUROSTAT_VBE_IND_2005!$D$7:$D$883,"3285*"))/1000+(SUMIFS(EUROSTAT_VBE_IND_2005!K$7:K$883,EUROSTAT_VBE_IND_2005!$B$7:$B$883,$D40,EUROSTAT_VBE_IND_2005!$C$7:$C$883,"*"&amp;RIGHT($A40,3)&amp;"*",EUROSTAT_VBE_IND_2005!$D$7:$D$883,"3295*"))/1000+(SUMIFS(EUROSTAT_VBE_IND_2005!K$7:K$883,EUROSTAT_VBE_IND_2005!$B$7:$B$883,$D40,EUROSTAT_VBE_IND_2005!$C$7:$C$883,"*"&amp;RIGHT($A40,3)&amp;"*",EUROSTAT_VBE_IND_2005!$D$7:$D$883,"2410*"))/1000+(SUMIFS(EUROSTAT_VBE_IND_2005!K$7:K$883,EUROSTAT_VBE_IND_2005!$B$7:$B$883,$D40,EUROSTAT_VBE_IND_2005!$C$7:$C$883,"*"&amp;RIGHT($A40,3)&amp;"*",EUROSTAT_VBE_IND_2005!$D$7:$D$883,"3105*"))/1000</f>
        <v>0</v>
      </c>
      <c r="O40" s="17">
        <f>(SUMIFS(EUROSTAT_VBE_IND_2005!L$7:L$883,EUROSTAT_VBE_IND_2005!$B$7:$B$883,$D40,EUROSTAT_VBE_IND_2005!$C$7:$C$883,"*"&amp;RIGHT($A40,3)&amp;"*",EUROSTAT_VBE_IND_2005!$D$7:$D$883,"3270A*"))/1000+(SUMIFS(EUROSTAT_VBE_IND_2005!L$7:L$883,EUROSTAT_VBE_IND_2005!$B$7:$B$883,$D40,EUROSTAT_VBE_IND_2005!$C$7:$C$883,"*"&amp;RIGHT($A40,3)&amp;"*",EUROSTAT_VBE_IND_2005!$D$7:$D$883,"3285*"))/1000+(SUMIFS(EUROSTAT_VBE_IND_2005!L$7:L$883,EUROSTAT_VBE_IND_2005!$B$7:$B$883,$D40,EUROSTAT_VBE_IND_2005!$C$7:$C$883,"*"&amp;RIGHT($A40,3)&amp;"*",EUROSTAT_VBE_IND_2005!$D$7:$D$883,"3295*"))/1000+(SUMIFS(EUROSTAT_VBE_IND_2005!L$7:L$883,EUROSTAT_VBE_IND_2005!$B$7:$B$883,$D40,EUROSTAT_VBE_IND_2005!$C$7:$C$883,"*"&amp;RIGHT($A40,3)&amp;"*",EUROSTAT_VBE_IND_2005!$D$7:$D$883,"2410*"))/1000+(SUMIFS(EUROSTAT_VBE_IND_2005!L$7:L$883,EUROSTAT_VBE_IND_2005!$B$7:$B$883,$D40,EUROSTAT_VBE_IND_2005!$C$7:$C$883,"*"&amp;RIGHT($A40,3)&amp;"*",EUROSTAT_VBE_IND_2005!$D$7:$D$883,"3105*"))/1000</f>
        <v>0</v>
      </c>
      <c r="P40" s="17">
        <f>(SUMIFS(EUROSTAT_VBE_IND_2005!M$7:M$883,EUROSTAT_VBE_IND_2005!$B$7:$B$883,$D40,EUROSTAT_VBE_IND_2005!$C$7:$C$883,"*"&amp;RIGHT($A40,3)&amp;"*",EUROSTAT_VBE_IND_2005!$D$7:$D$883,"3270A*"))/1000+(SUMIFS(EUROSTAT_VBE_IND_2005!M$7:M$883,EUROSTAT_VBE_IND_2005!$B$7:$B$883,$D40,EUROSTAT_VBE_IND_2005!$C$7:$C$883,"*"&amp;RIGHT($A40,3)&amp;"*",EUROSTAT_VBE_IND_2005!$D$7:$D$883,"3285*"))/1000+(SUMIFS(EUROSTAT_VBE_IND_2005!M$7:M$883,EUROSTAT_VBE_IND_2005!$B$7:$B$883,$D40,EUROSTAT_VBE_IND_2005!$C$7:$C$883,"*"&amp;RIGHT($A40,3)&amp;"*",EUROSTAT_VBE_IND_2005!$D$7:$D$883,"3295*"))/1000+(SUMIFS(EUROSTAT_VBE_IND_2005!M$7:M$883,EUROSTAT_VBE_IND_2005!$B$7:$B$883,$D40,EUROSTAT_VBE_IND_2005!$C$7:$C$883,"*"&amp;RIGHT($A40,3)&amp;"*",EUROSTAT_VBE_IND_2005!$D$7:$D$883,"2410*"))/1000+(SUMIFS(EUROSTAT_VBE_IND_2005!M$7:M$883,EUROSTAT_VBE_IND_2005!$B$7:$B$883,$D40,EUROSTAT_VBE_IND_2005!$C$7:$C$883,"*"&amp;RIGHT($A40,3)&amp;"*",EUROSTAT_VBE_IND_2005!$D$7:$D$883,"3105*"))/1000</f>
        <v>0</v>
      </c>
      <c r="Q40" s="17">
        <f>(SUMIFS(EUROSTAT_VBE_IND_2005!N$7:N$883,EUROSTAT_VBE_IND_2005!$B$7:$B$883,$D40,EUROSTAT_VBE_IND_2005!$C$7:$C$883,"*"&amp;RIGHT($A40,3)&amp;"*",EUROSTAT_VBE_IND_2005!$D$7:$D$883,"3270A*"))/1000+(SUMIFS(EUROSTAT_VBE_IND_2005!N$7:N$883,EUROSTAT_VBE_IND_2005!$B$7:$B$883,$D40,EUROSTAT_VBE_IND_2005!$C$7:$C$883,"*"&amp;RIGHT($A40,3)&amp;"*",EUROSTAT_VBE_IND_2005!$D$7:$D$883,"3285*"))/1000+(SUMIFS(EUROSTAT_VBE_IND_2005!N$7:N$883,EUROSTAT_VBE_IND_2005!$B$7:$B$883,$D40,EUROSTAT_VBE_IND_2005!$C$7:$C$883,"*"&amp;RIGHT($A40,3)&amp;"*",EUROSTAT_VBE_IND_2005!$D$7:$D$883,"3295*"))/1000+(SUMIFS(EUROSTAT_VBE_IND_2005!N$7:N$883,EUROSTAT_VBE_IND_2005!$B$7:$B$883,$D40,EUROSTAT_VBE_IND_2005!$C$7:$C$883,"*"&amp;RIGHT($A40,3)&amp;"*",EUROSTAT_VBE_IND_2005!$D$7:$D$883,"2410*"))/1000+(SUMIFS(EUROSTAT_VBE_IND_2005!N$7:N$883,EUROSTAT_VBE_IND_2005!$B$7:$B$883,$D40,EUROSTAT_VBE_IND_2005!$C$7:$C$883,"*"&amp;RIGHT($A40,3)&amp;"*",EUROSTAT_VBE_IND_2005!$D$7:$D$883,"3105*"))/1000</f>
        <v>0</v>
      </c>
      <c r="R40" s="17">
        <f>(SUMIFS(EUROSTAT_VBE_IND_2005!O$7:O$883,EUROSTAT_VBE_IND_2005!$B$7:$B$883,$D40,EUROSTAT_VBE_IND_2005!$C$7:$C$883,"*"&amp;RIGHT($A40,3)&amp;"*",EUROSTAT_VBE_IND_2005!$D$7:$D$883,"3270A*"))/1000+(SUMIFS(EUROSTAT_VBE_IND_2005!O$7:O$883,EUROSTAT_VBE_IND_2005!$B$7:$B$883,$D40,EUROSTAT_VBE_IND_2005!$C$7:$C$883,"*"&amp;RIGHT($A40,3)&amp;"*",EUROSTAT_VBE_IND_2005!$D$7:$D$883,"3285*"))/1000+(SUMIFS(EUROSTAT_VBE_IND_2005!O$7:O$883,EUROSTAT_VBE_IND_2005!$B$7:$B$883,$D40,EUROSTAT_VBE_IND_2005!$C$7:$C$883,"*"&amp;RIGHT($A40,3)&amp;"*",EUROSTAT_VBE_IND_2005!$D$7:$D$883,"3295*"))/1000+(SUMIFS(EUROSTAT_VBE_IND_2005!O$7:O$883,EUROSTAT_VBE_IND_2005!$B$7:$B$883,$D40,EUROSTAT_VBE_IND_2005!$C$7:$C$883,"*"&amp;RIGHT($A40,3)&amp;"*",EUROSTAT_VBE_IND_2005!$D$7:$D$883,"2410*"))/1000+(SUMIFS(EUROSTAT_VBE_IND_2005!O$7:O$883,EUROSTAT_VBE_IND_2005!$B$7:$B$883,$D40,EUROSTAT_VBE_IND_2005!$C$7:$C$883,"*"&amp;RIGHT($A40,3)&amp;"*",EUROSTAT_VBE_IND_2005!$D$7:$D$883,"3105*"))/1000</f>
        <v>0</v>
      </c>
      <c r="S40" s="17">
        <f>(SUMIFS(EUROSTAT_VBE_IND_2005!P$7:P$883,EUROSTAT_VBE_IND_2005!$B$7:$B$883,$D40,EUROSTAT_VBE_IND_2005!$C$7:$C$883,"*"&amp;RIGHT($A40,3)&amp;"*",EUROSTAT_VBE_IND_2005!$D$7:$D$883,"3270A*"))/1000+(SUMIFS(EUROSTAT_VBE_IND_2005!P$7:P$883,EUROSTAT_VBE_IND_2005!$B$7:$B$883,$D40,EUROSTAT_VBE_IND_2005!$C$7:$C$883,"*"&amp;RIGHT($A40,3)&amp;"*",EUROSTAT_VBE_IND_2005!$D$7:$D$883,"3285*"))/1000+(SUMIFS(EUROSTAT_VBE_IND_2005!P$7:P$883,EUROSTAT_VBE_IND_2005!$B$7:$B$883,$D40,EUROSTAT_VBE_IND_2005!$C$7:$C$883,"*"&amp;RIGHT($A40,3)&amp;"*",EUROSTAT_VBE_IND_2005!$D$7:$D$883,"3295*"))/1000+(SUMIFS(EUROSTAT_VBE_IND_2005!P$7:P$883,EUROSTAT_VBE_IND_2005!$B$7:$B$883,$D40,EUROSTAT_VBE_IND_2005!$C$7:$C$883,"*"&amp;RIGHT($A40,3)&amp;"*",EUROSTAT_VBE_IND_2005!$D$7:$D$883,"2410*"))/1000+(SUMIFS(EUROSTAT_VBE_IND_2005!P$7:P$883,EUROSTAT_VBE_IND_2005!$B$7:$B$883,$D40,EUROSTAT_VBE_IND_2005!$C$7:$C$883,"*"&amp;RIGHT($A40,3)&amp;"*",EUROSTAT_VBE_IND_2005!$D$7:$D$883,"3105*"))/1000</f>
        <v>0</v>
      </c>
      <c r="T40" s="17">
        <f>(SUMIFS(EUROSTAT_VBE_IND_2005!Q$7:Q$883,EUROSTAT_VBE_IND_2005!$B$7:$B$883,$D40,EUROSTAT_VBE_IND_2005!$C$7:$C$883,"*"&amp;RIGHT($A40,3)&amp;"*",EUROSTAT_VBE_IND_2005!$D$7:$D$883,"3270A*"))/1000+(SUMIFS(EUROSTAT_VBE_IND_2005!Q$7:Q$883,EUROSTAT_VBE_IND_2005!$B$7:$B$883,$D40,EUROSTAT_VBE_IND_2005!$C$7:$C$883,"*"&amp;RIGHT($A40,3)&amp;"*",EUROSTAT_VBE_IND_2005!$D$7:$D$883,"3285*"))/1000+(SUMIFS(EUROSTAT_VBE_IND_2005!Q$7:Q$883,EUROSTAT_VBE_IND_2005!$B$7:$B$883,$D40,EUROSTAT_VBE_IND_2005!$C$7:$C$883,"*"&amp;RIGHT($A40,3)&amp;"*",EUROSTAT_VBE_IND_2005!$D$7:$D$883,"3295*"))/1000+(SUMIFS(EUROSTAT_VBE_IND_2005!Q$7:Q$883,EUROSTAT_VBE_IND_2005!$B$7:$B$883,$D40,EUROSTAT_VBE_IND_2005!$C$7:$C$883,"*"&amp;RIGHT($A40,3)&amp;"*",EUROSTAT_VBE_IND_2005!$D$7:$D$883,"2410*"))/1000+(SUMIFS(EUROSTAT_VBE_IND_2005!Q$7:Q$883,EUROSTAT_VBE_IND_2005!$B$7:$B$883,$D40,EUROSTAT_VBE_IND_2005!$C$7:$C$883,"*"&amp;RIGHT($A40,3)&amp;"*",EUROSTAT_VBE_IND_2005!$D$7:$D$883,"3105*"))/1000</f>
        <v>0</v>
      </c>
      <c r="U40" s="17">
        <f>(SUMIFS(EUROSTAT_VBE_IND_2005!R$7:R$883,EUROSTAT_VBE_IND_2005!$B$7:$B$883,$D40,EUROSTAT_VBE_IND_2005!$C$7:$C$883,"*"&amp;RIGHT($A40,3)&amp;"*",EUROSTAT_VBE_IND_2005!$D$7:$D$883,"3270A*"))/1000+(SUMIFS(EUROSTAT_VBE_IND_2005!R$7:R$883,EUROSTAT_VBE_IND_2005!$B$7:$B$883,$D40,EUROSTAT_VBE_IND_2005!$C$7:$C$883,"*"&amp;RIGHT($A40,3)&amp;"*",EUROSTAT_VBE_IND_2005!$D$7:$D$883,"3285*"))/1000+(SUMIFS(EUROSTAT_VBE_IND_2005!R$7:R$883,EUROSTAT_VBE_IND_2005!$B$7:$B$883,$D40,EUROSTAT_VBE_IND_2005!$C$7:$C$883,"*"&amp;RIGHT($A40,3)&amp;"*",EUROSTAT_VBE_IND_2005!$D$7:$D$883,"3295*"))/1000+(SUMIFS(EUROSTAT_VBE_IND_2005!R$7:R$883,EUROSTAT_VBE_IND_2005!$B$7:$B$883,$D40,EUROSTAT_VBE_IND_2005!$C$7:$C$883,"*"&amp;RIGHT($A40,3)&amp;"*",EUROSTAT_VBE_IND_2005!$D$7:$D$883,"2410*"))/1000+(SUMIFS(EUROSTAT_VBE_IND_2005!R$7:R$883,EUROSTAT_VBE_IND_2005!$B$7:$B$883,$D40,EUROSTAT_VBE_IND_2005!$C$7:$C$883,"*"&amp;RIGHT($A40,3)&amp;"*",EUROSTAT_VBE_IND_2005!$D$7:$D$883,"3105*"))/1000</f>
        <v>0</v>
      </c>
      <c r="V40" s="17">
        <f>(SUMIFS(EUROSTAT_VBE_IND_2005!S$7:S$883,EUROSTAT_VBE_IND_2005!$B$7:$B$883,$D40,EUROSTAT_VBE_IND_2005!$C$7:$C$883,"*"&amp;RIGHT($A40,3)&amp;"*",EUROSTAT_VBE_IND_2005!$D$7:$D$883,"3270A*"))/1000+(SUMIFS(EUROSTAT_VBE_IND_2005!S$7:S$883,EUROSTAT_VBE_IND_2005!$B$7:$B$883,$D40,EUROSTAT_VBE_IND_2005!$C$7:$C$883,"*"&amp;RIGHT($A40,3)&amp;"*",EUROSTAT_VBE_IND_2005!$D$7:$D$883,"3285*"))/1000+(SUMIFS(EUROSTAT_VBE_IND_2005!S$7:S$883,EUROSTAT_VBE_IND_2005!$B$7:$B$883,$D40,EUROSTAT_VBE_IND_2005!$C$7:$C$883,"*"&amp;RIGHT($A40,3)&amp;"*",EUROSTAT_VBE_IND_2005!$D$7:$D$883,"3295*"))/1000+(SUMIFS(EUROSTAT_VBE_IND_2005!S$7:S$883,EUROSTAT_VBE_IND_2005!$B$7:$B$883,$D40,EUROSTAT_VBE_IND_2005!$C$7:$C$883,"*"&amp;RIGHT($A40,3)&amp;"*",EUROSTAT_VBE_IND_2005!$D$7:$D$883,"2410*"))/1000+(SUMIFS(EUROSTAT_VBE_IND_2005!S$7:S$883,EUROSTAT_VBE_IND_2005!$B$7:$B$883,$D40,EUROSTAT_VBE_IND_2005!$C$7:$C$883,"*"&amp;RIGHT($A40,3)&amp;"*",EUROSTAT_VBE_IND_2005!$D$7:$D$883,"3105*"))/1000</f>
        <v>0</v>
      </c>
      <c r="W40" s="17">
        <f>(SUMIFS(EUROSTAT_VBE_IND_2005!T$7:T$883,EUROSTAT_VBE_IND_2005!$B$7:$B$883,$D40,EUROSTAT_VBE_IND_2005!$C$7:$C$883,"*"&amp;RIGHT($A40,3)&amp;"*",EUROSTAT_VBE_IND_2005!$D$7:$D$883,"3270A*"))/1000+(SUMIFS(EUROSTAT_VBE_IND_2005!T$7:T$883,EUROSTAT_VBE_IND_2005!$B$7:$B$883,$D40,EUROSTAT_VBE_IND_2005!$C$7:$C$883,"*"&amp;RIGHT($A40,3)&amp;"*",EUROSTAT_VBE_IND_2005!$D$7:$D$883,"3285*"))/1000+(SUMIFS(EUROSTAT_VBE_IND_2005!T$7:T$883,EUROSTAT_VBE_IND_2005!$B$7:$B$883,$D40,EUROSTAT_VBE_IND_2005!$C$7:$C$883,"*"&amp;RIGHT($A40,3)&amp;"*",EUROSTAT_VBE_IND_2005!$D$7:$D$883,"3295*"))/1000+(SUMIFS(EUROSTAT_VBE_IND_2005!T$7:T$883,EUROSTAT_VBE_IND_2005!$B$7:$B$883,$D40,EUROSTAT_VBE_IND_2005!$C$7:$C$883,"*"&amp;RIGHT($A40,3)&amp;"*",EUROSTAT_VBE_IND_2005!$D$7:$D$883,"2410*"))/1000+(SUMIFS(EUROSTAT_VBE_IND_2005!T$7:T$883,EUROSTAT_VBE_IND_2005!$B$7:$B$883,$D40,EUROSTAT_VBE_IND_2005!$C$7:$C$883,"*"&amp;RIGHT($A40,3)&amp;"*",EUROSTAT_VBE_IND_2005!$D$7:$D$883,"3105*"))/1000</f>
        <v>0</v>
      </c>
      <c r="X40" s="17">
        <f>(SUMIFS(EUROSTAT_VBE_IND_2005!U$7:U$883,EUROSTAT_VBE_IND_2005!$B$7:$B$883,$D40,EUROSTAT_VBE_IND_2005!$C$7:$C$883,"*"&amp;RIGHT($A40,3)&amp;"*",EUROSTAT_VBE_IND_2005!$D$7:$D$883,"3270A*"))/1000+(SUMIFS(EUROSTAT_VBE_IND_2005!U$7:U$883,EUROSTAT_VBE_IND_2005!$B$7:$B$883,$D40,EUROSTAT_VBE_IND_2005!$C$7:$C$883,"*"&amp;RIGHT($A40,3)&amp;"*",EUROSTAT_VBE_IND_2005!$D$7:$D$883,"3285*"))/1000+(SUMIFS(EUROSTAT_VBE_IND_2005!U$7:U$883,EUROSTAT_VBE_IND_2005!$B$7:$B$883,$D40,EUROSTAT_VBE_IND_2005!$C$7:$C$883,"*"&amp;RIGHT($A40,3)&amp;"*",EUROSTAT_VBE_IND_2005!$D$7:$D$883,"3295*"))/1000+(SUMIFS(EUROSTAT_VBE_IND_2005!U$7:U$883,EUROSTAT_VBE_IND_2005!$B$7:$B$883,$D40,EUROSTAT_VBE_IND_2005!$C$7:$C$883,"*"&amp;RIGHT($A40,3)&amp;"*",EUROSTAT_VBE_IND_2005!$D$7:$D$883,"2410*"))/1000+(SUMIFS(EUROSTAT_VBE_IND_2005!U$7:U$883,EUROSTAT_VBE_IND_2005!$B$7:$B$883,$D40,EUROSTAT_VBE_IND_2005!$C$7:$C$883,"*"&amp;RIGHT($A40,3)&amp;"*",EUROSTAT_VBE_IND_2005!$D$7:$D$883,"3105*"))/1000</f>
        <v>0</v>
      </c>
      <c r="Y40" s="17">
        <f>(SUMIFS(EUROSTAT_VBE_IND_2005!V$7:V$883,EUROSTAT_VBE_IND_2005!$B$7:$B$883,$D40,EUROSTAT_VBE_IND_2005!$C$7:$C$883,"*"&amp;RIGHT($A40,3)&amp;"*",EUROSTAT_VBE_IND_2005!$D$7:$D$883,"3270A*"))/1000+(SUMIFS(EUROSTAT_VBE_IND_2005!V$7:V$883,EUROSTAT_VBE_IND_2005!$B$7:$B$883,$D40,EUROSTAT_VBE_IND_2005!$C$7:$C$883,"*"&amp;RIGHT($A40,3)&amp;"*",EUROSTAT_VBE_IND_2005!$D$7:$D$883,"3285*"))/1000+(SUMIFS(EUROSTAT_VBE_IND_2005!V$7:V$883,EUROSTAT_VBE_IND_2005!$B$7:$B$883,$D40,EUROSTAT_VBE_IND_2005!$C$7:$C$883,"*"&amp;RIGHT($A40,3)&amp;"*",EUROSTAT_VBE_IND_2005!$D$7:$D$883,"3295*"))/1000+(SUMIFS(EUROSTAT_VBE_IND_2005!V$7:V$883,EUROSTAT_VBE_IND_2005!$B$7:$B$883,$D40,EUROSTAT_VBE_IND_2005!$C$7:$C$883,"*"&amp;RIGHT($A40,3)&amp;"*",EUROSTAT_VBE_IND_2005!$D$7:$D$883,"2410*"))/1000+(SUMIFS(EUROSTAT_VBE_IND_2005!V$7:V$883,EUROSTAT_VBE_IND_2005!$B$7:$B$883,$D40,EUROSTAT_VBE_IND_2005!$C$7:$C$883,"*"&amp;RIGHT($A40,3)&amp;"*",EUROSTAT_VBE_IND_2005!$D$7:$D$883,"3105*"))/1000</f>
        <v>0</v>
      </c>
      <c r="Z40" s="17">
        <f>(SUMIFS(EUROSTAT_VBE_IND_2005!W$7:W$883,EUROSTAT_VBE_IND_2005!$B$7:$B$883,$D40,EUROSTAT_VBE_IND_2005!$C$7:$C$883,"*"&amp;RIGHT($A40,3)&amp;"*",EUROSTAT_VBE_IND_2005!$D$7:$D$883,"3270A*"))/1000+(SUMIFS(EUROSTAT_VBE_IND_2005!W$7:W$883,EUROSTAT_VBE_IND_2005!$B$7:$B$883,$D40,EUROSTAT_VBE_IND_2005!$C$7:$C$883,"*"&amp;RIGHT($A40,3)&amp;"*",EUROSTAT_VBE_IND_2005!$D$7:$D$883,"3285*"))/1000+(SUMIFS(EUROSTAT_VBE_IND_2005!W$7:W$883,EUROSTAT_VBE_IND_2005!$B$7:$B$883,$D40,EUROSTAT_VBE_IND_2005!$C$7:$C$883,"*"&amp;RIGHT($A40,3)&amp;"*",EUROSTAT_VBE_IND_2005!$D$7:$D$883,"3295*"))/1000+(SUMIFS(EUROSTAT_VBE_IND_2005!W$7:W$883,EUROSTAT_VBE_IND_2005!$B$7:$B$883,$D40,EUROSTAT_VBE_IND_2005!$C$7:$C$883,"*"&amp;RIGHT($A40,3)&amp;"*",EUROSTAT_VBE_IND_2005!$D$7:$D$883,"2410*"))/1000+(SUMIFS(EUROSTAT_VBE_IND_2005!W$7:W$883,EUROSTAT_VBE_IND_2005!$B$7:$B$883,$D40,EUROSTAT_VBE_IND_2005!$C$7:$C$883,"*"&amp;RIGHT($A40,3)&amp;"*",EUROSTAT_VBE_IND_2005!$D$7:$D$883,"3105*"))/1000</f>
        <v>0</v>
      </c>
      <c r="AA40" s="17">
        <f>(SUMIFS(EUROSTAT_VBE_IND_2005!X$7:X$883,EUROSTAT_VBE_IND_2005!$B$7:$B$883,$D40,EUROSTAT_VBE_IND_2005!$C$7:$C$883,"*"&amp;RIGHT($A40,3)&amp;"*",EUROSTAT_VBE_IND_2005!$D$7:$D$883,"3270A*"))/1000+(SUMIFS(EUROSTAT_VBE_IND_2005!X$7:X$883,EUROSTAT_VBE_IND_2005!$B$7:$B$883,$D40,EUROSTAT_VBE_IND_2005!$C$7:$C$883,"*"&amp;RIGHT($A40,3)&amp;"*",EUROSTAT_VBE_IND_2005!$D$7:$D$883,"3285*"))/1000+(SUMIFS(EUROSTAT_VBE_IND_2005!X$7:X$883,EUROSTAT_VBE_IND_2005!$B$7:$B$883,$D40,EUROSTAT_VBE_IND_2005!$C$7:$C$883,"*"&amp;RIGHT($A40,3)&amp;"*",EUROSTAT_VBE_IND_2005!$D$7:$D$883,"3295*"))/1000+(SUMIFS(EUROSTAT_VBE_IND_2005!X$7:X$883,EUROSTAT_VBE_IND_2005!$B$7:$B$883,$D40,EUROSTAT_VBE_IND_2005!$C$7:$C$883,"*"&amp;RIGHT($A40,3)&amp;"*",EUROSTAT_VBE_IND_2005!$D$7:$D$883,"2410*"))/1000+(SUMIFS(EUROSTAT_VBE_IND_2005!X$7:X$883,EUROSTAT_VBE_IND_2005!$B$7:$B$883,$D40,EUROSTAT_VBE_IND_2005!$C$7:$C$883,"*"&amp;RIGHT($A40,3)&amp;"*",EUROSTAT_VBE_IND_2005!$D$7:$D$883,"3105*"))/1000</f>
        <v>0</v>
      </c>
      <c r="AB40" s="17">
        <f>(SUMIFS(EUROSTAT_VBE_IND_2005!AA$7:AA$883,EUROSTAT_VBE_IND_2005!$B$7:$B$883,$D40,EUROSTAT_VBE_IND_2005!$C$7:$C$883,"*"&amp;RIGHT($A40,3)&amp;"*",EUROSTAT_VBE_IND_2005!$D$7:$D$883,"3270A*"))/1000+(SUMIFS(EUROSTAT_VBE_IND_2005!AA$7:AA$883,EUROSTAT_VBE_IND_2005!$B$7:$B$883,$D40,EUROSTAT_VBE_IND_2005!$C$7:$C$883,"*"&amp;RIGHT($A40,3)&amp;"*",EUROSTAT_VBE_IND_2005!$D$7:$D$883,"3285*"))/1000+(SUMIFS(EUROSTAT_VBE_IND_2005!AA$7:AA$883,EUROSTAT_VBE_IND_2005!$B$7:$B$883,$D40,EUROSTAT_VBE_IND_2005!$C$7:$C$883,"*"&amp;RIGHT($A40,3)&amp;"*",EUROSTAT_VBE_IND_2005!$D$7:$D$883,"3295*"))/1000+(SUMIFS(EUROSTAT_VBE_IND_2005!AA$7:AA$883,EUROSTAT_VBE_IND_2005!$B$7:$B$883,$D40,EUROSTAT_VBE_IND_2005!$C$7:$C$883,"*"&amp;RIGHT($A40,3)&amp;"*",EUROSTAT_VBE_IND_2005!$D$7:$D$883,"2410*"))/1000+(SUMIFS(EUROSTAT_VBE_IND_2005!AA$7:AA$883,EUROSTAT_VBE_IND_2005!$B$7:$B$883,$D40,EUROSTAT_VBE_IND_2005!$C$7:$C$883,"*"&amp;RIGHT($A40,3)&amp;"*",EUROSTAT_VBE_IND_2005!$D$7:$D$883,"3105*"))/1000</f>
        <v>0</v>
      </c>
      <c r="AC40" s="17">
        <f>(SUMIFS(EUROSTAT_VBE_IND_2005!AB$7:AB$883,EUROSTAT_VBE_IND_2005!$B$7:$B$883,$D40,EUROSTAT_VBE_IND_2005!$C$7:$C$883,"*"&amp;RIGHT($A40,3)&amp;"*",EUROSTAT_VBE_IND_2005!$D$7:$D$883,"3270A*"))/1000+(SUMIFS(EUROSTAT_VBE_IND_2005!AB$7:AB$883,EUROSTAT_VBE_IND_2005!$B$7:$B$883,$D40,EUROSTAT_VBE_IND_2005!$C$7:$C$883,"*"&amp;RIGHT($A40,3)&amp;"*",EUROSTAT_VBE_IND_2005!$D$7:$D$883,"3285*"))/1000+(SUMIFS(EUROSTAT_VBE_IND_2005!AB$7:AB$883,EUROSTAT_VBE_IND_2005!$B$7:$B$883,$D40,EUROSTAT_VBE_IND_2005!$C$7:$C$883,"*"&amp;RIGHT($A40,3)&amp;"*",EUROSTAT_VBE_IND_2005!$D$7:$D$883,"3295*"))/1000+(SUMIFS(EUROSTAT_VBE_IND_2005!AB$7:AB$883,EUROSTAT_VBE_IND_2005!$B$7:$B$883,$D40,EUROSTAT_VBE_IND_2005!$C$7:$C$883,"*"&amp;RIGHT($A40,3)&amp;"*",EUROSTAT_VBE_IND_2005!$D$7:$D$883,"2410*"))/1000+(SUMIFS(EUROSTAT_VBE_IND_2005!AB$7:AB$883,EUROSTAT_VBE_IND_2005!$B$7:$B$883,$D40,EUROSTAT_VBE_IND_2005!$C$7:$C$883,"*"&amp;RIGHT($A40,3)&amp;"*",EUROSTAT_VBE_IND_2005!$D$7:$D$883,"3105*"))/1000</f>
        <v>0</v>
      </c>
      <c r="AD40" s="17">
        <f>(SUMIFS(EUROSTAT_VBE_IND_2005!AC$7:AC$883,EUROSTAT_VBE_IND_2005!$B$7:$B$883,$D40,EUROSTAT_VBE_IND_2005!$C$7:$C$883,"*"&amp;RIGHT($A40,3)&amp;"*",EUROSTAT_VBE_IND_2005!$D$7:$D$883,"3270A*"))/1000+(SUMIFS(EUROSTAT_VBE_IND_2005!AC$7:AC$883,EUROSTAT_VBE_IND_2005!$B$7:$B$883,$D40,EUROSTAT_VBE_IND_2005!$C$7:$C$883,"*"&amp;RIGHT($A40,3)&amp;"*",EUROSTAT_VBE_IND_2005!$D$7:$D$883,"3285*"))/1000+(SUMIFS(EUROSTAT_VBE_IND_2005!AC$7:AC$883,EUROSTAT_VBE_IND_2005!$B$7:$B$883,$D40,EUROSTAT_VBE_IND_2005!$C$7:$C$883,"*"&amp;RIGHT($A40,3)&amp;"*",EUROSTAT_VBE_IND_2005!$D$7:$D$883,"3295*"))/1000+(SUMIFS(EUROSTAT_VBE_IND_2005!AC$7:AC$883,EUROSTAT_VBE_IND_2005!$B$7:$B$883,$D40,EUROSTAT_VBE_IND_2005!$C$7:$C$883,"*"&amp;RIGHT($A40,3)&amp;"*",EUROSTAT_VBE_IND_2005!$D$7:$D$883,"2410*"))/1000+(SUMIFS(EUROSTAT_VBE_IND_2005!AC$7:AC$883,EUROSTAT_VBE_IND_2005!$B$7:$B$883,$D40,EUROSTAT_VBE_IND_2005!$C$7:$C$883,"*"&amp;RIGHT($A40,3)&amp;"*",EUROSTAT_VBE_IND_2005!$D$7:$D$883,"3105*"))/1000</f>
        <v>0</v>
      </c>
      <c r="AE40" s="17">
        <f>(SUMIFS(EUROSTAT_VBE_IND_2005!AD$7:AD$883,EUROSTAT_VBE_IND_2005!$B$7:$B$883,$D40,EUROSTAT_VBE_IND_2005!$C$7:$C$883,"*"&amp;RIGHT($A40,3)&amp;"*",EUROSTAT_VBE_IND_2005!$D$7:$D$883,"3270A*"))/1000+(SUMIFS(EUROSTAT_VBE_IND_2005!AD$7:AD$883,EUROSTAT_VBE_IND_2005!$B$7:$B$883,$D40,EUROSTAT_VBE_IND_2005!$C$7:$C$883,"*"&amp;RIGHT($A40,3)&amp;"*",EUROSTAT_VBE_IND_2005!$D$7:$D$883,"3285*"))/1000+(SUMIFS(EUROSTAT_VBE_IND_2005!AD$7:AD$883,EUROSTAT_VBE_IND_2005!$B$7:$B$883,$D40,EUROSTAT_VBE_IND_2005!$C$7:$C$883,"*"&amp;RIGHT($A40,3)&amp;"*",EUROSTAT_VBE_IND_2005!$D$7:$D$883,"3295*"))/1000+(SUMIFS(EUROSTAT_VBE_IND_2005!AD$7:AD$883,EUROSTAT_VBE_IND_2005!$B$7:$B$883,$D40,EUROSTAT_VBE_IND_2005!$C$7:$C$883,"*"&amp;RIGHT($A40,3)&amp;"*",EUROSTAT_VBE_IND_2005!$D$7:$D$883,"2410*"))/1000+(SUMIFS(EUROSTAT_VBE_IND_2005!AD$7:AD$883,EUROSTAT_VBE_IND_2005!$B$7:$B$883,$D40,EUROSTAT_VBE_IND_2005!$C$7:$C$883,"*"&amp;RIGHT($A40,3)&amp;"*",EUROSTAT_VBE_IND_2005!$D$7:$D$883,"3105*"))/1000</f>
        <v>0</v>
      </c>
      <c r="AF40" s="17">
        <f>(SUMIFS(EUROSTAT_VBE_IND_2005!AE$7:AE$883,EUROSTAT_VBE_IND_2005!$B$7:$B$883,$D40,EUROSTAT_VBE_IND_2005!$C$7:$C$883,"*"&amp;RIGHT($A40,3)&amp;"*",EUROSTAT_VBE_IND_2005!$D$7:$D$883,"3270A*"))/1000+(SUMIFS(EUROSTAT_VBE_IND_2005!AE$7:AE$883,EUROSTAT_VBE_IND_2005!$B$7:$B$883,$D40,EUROSTAT_VBE_IND_2005!$C$7:$C$883,"*"&amp;RIGHT($A40,3)&amp;"*",EUROSTAT_VBE_IND_2005!$D$7:$D$883,"3285*"))/1000+(SUMIFS(EUROSTAT_VBE_IND_2005!AE$7:AE$883,EUROSTAT_VBE_IND_2005!$B$7:$B$883,$D40,EUROSTAT_VBE_IND_2005!$C$7:$C$883,"*"&amp;RIGHT($A40,3)&amp;"*",EUROSTAT_VBE_IND_2005!$D$7:$D$883,"3295*"))/1000+(SUMIFS(EUROSTAT_VBE_IND_2005!AE$7:AE$883,EUROSTAT_VBE_IND_2005!$B$7:$B$883,$D40,EUROSTAT_VBE_IND_2005!$C$7:$C$883,"*"&amp;RIGHT($A40,3)&amp;"*",EUROSTAT_VBE_IND_2005!$D$7:$D$883,"2410*"))/1000+(SUMIFS(EUROSTAT_VBE_IND_2005!AE$7:AE$883,EUROSTAT_VBE_IND_2005!$B$7:$B$883,$D40,EUROSTAT_VBE_IND_2005!$C$7:$C$883,"*"&amp;RIGHT($A40,3)&amp;"*",EUROSTAT_VBE_IND_2005!$D$7:$D$883,"3105*"))/1000</f>
        <v>0</v>
      </c>
      <c r="AG40" s="17">
        <f>(SUMIFS(EUROSTAT_VBE_IND_2005!AF$7:AF$883,EUROSTAT_VBE_IND_2005!$B$7:$B$883,$D40,EUROSTAT_VBE_IND_2005!$C$7:$C$883,"*"&amp;RIGHT($A40,3)&amp;"*",EUROSTAT_VBE_IND_2005!$D$7:$D$883,"3270A*"))/1000+(SUMIFS(EUROSTAT_VBE_IND_2005!AF$7:AF$883,EUROSTAT_VBE_IND_2005!$B$7:$B$883,$D40,EUROSTAT_VBE_IND_2005!$C$7:$C$883,"*"&amp;RIGHT($A40,3)&amp;"*",EUROSTAT_VBE_IND_2005!$D$7:$D$883,"3285*"))/1000+(SUMIFS(EUROSTAT_VBE_IND_2005!AF$7:AF$883,EUROSTAT_VBE_IND_2005!$B$7:$B$883,$D40,EUROSTAT_VBE_IND_2005!$C$7:$C$883,"*"&amp;RIGHT($A40,3)&amp;"*",EUROSTAT_VBE_IND_2005!$D$7:$D$883,"3295*"))/1000+(SUMIFS(EUROSTAT_VBE_IND_2005!AF$7:AF$883,EUROSTAT_VBE_IND_2005!$B$7:$B$883,$D40,EUROSTAT_VBE_IND_2005!$C$7:$C$883,"*"&amp;RIGHT($A40,3)&amp;"*",EUROSTAT_VBE_IND_2005!$D$7:$D$883,"2410*"))/1000+(SUMIFS(EUROSTAT_VBE_IND_2005!AF$7:AF$883,EUROSTAT_VBE_IND_2005!$B$7:$B$883,$D40,EUROSTAT_VBE_IND_2005!$C$7:$C$883,"*"&amp;RIGHT($A40,3)&amp;"*",EUROSTAT_VBE_IND_2005!$D$7:$D$883,"3105*"))/1000</f>
        <v>0</v>
      </c>
      <c r="AH40" s="17">
        <f>(SUMIFS(EUROSTAT_VBE_IND_2005!AH$7:AH$883,EUROSTAT_VBE_IND_2005!$B$7:$B$883,$D40,EUROSTAT_VBE_IND_2005!$C$7:$C$883,"*"&amp;RIGHT($A40,3)&amp;"*",EUROSTAT_VBE_IND_2005!$D$7:$D$883,"3270A*"))/1000+(SUMIFS(EUROSTAT_VBE_IND_2005!AH$7:AH$883,EUROSTAT_VBE_IND_2005!$B$7:$B$883,$D40,EUROSTAT_VBE_IND_2005!$C$7:$C$883,"*"&amp;RIGHT($A40,3)&amp;"*",EUROSTAT_VBE_IND_2005!$D$7:$D$883,"3285*"))/1000+(SUMIFS(EUROSTAT_VBE_IND_2005!AH$7:AH$883,EUROSTAT_VBE_IND_2005!$B$7:$B$883,$D40,EUROSTAT_VBE_IND_2005!$C$7:$C$883,"*"&amp;RIGHT($A40,3)&amp;"*",EUROSTAT_VBE_IND_2005!$D$7:$D$883,"3295*"))/1000+(SUMIFS(EUROSTAT_VBE_IND_2005!AH$7:AH$883,EUROSTAT_VBE_IND_2005!$B$7:$B$883,$D40,EUROSTAT_VBE_IND_2005!$C$7:$C$883,"*"&amp;RIGHT($A40,3)&amp;"*",EUROSTAT_VBE_IND_2005!$D$7:$D$883,"2410*"))/1000+(SUMIFS(EUROSTAT_VBE_IND_2005!AH$7:AH$883,EUROSTAT_VBE_IND_2005!$B$7:$B$883,$D40,EUROSTAT_VBE_IND_2005!$C$7:$C$883,"*"&amp;RIGHT($A40,3)&amp;"*",EUROSTAT_VBE_IND_2005!$D$7:$D$883,"3105*"))/1000</f>
        <v>0</v>
      </c>
      <c r="AI40" s="17">
        <f>(SUMIFS(EUROSTAT_VBE_IND_2005!AI$7:AI$883,EUROSTAT_VBE_IND_2005!$B$7:$B$883,$D40,EUROSTAT_VBE_IND_2005!$C$7:$C$883,"*"&amp;RIGHT($A40,3)&amp;"*",EUROSTAT_VBE_IND_2005!$D$7:$D$883,"3270A*"))/1000+(SUMIFS(EUROSTAT_VBE_IND_2005!AI$7:AI$883,EUROSTAT_VBE_IND_2005!$B$7:$B$883,$D40,EUROSTAT_VBE_IND_2005!$C$7:$C$883,"*"&amp;RIGHT($A40,3)&amp;"*",EUROSTAT_VBE_IND_2005!$D$7:$D$883,"3285*"))/1000+(SUMIFS(EUROSTAT_VBE_IND_2005!AI$7:AI$883,EUROSTAT_VBE_IND_2005!$B$7:$B$883,$D40,EUROSTAT_VBE_IND_2005!$C$7:$C$883,"*"&amp;RIGHT($A40,3)&amp;"*",EUROSTAT_VBE_IND_2005!$D$7:$D$883,"3295*"))/1000+(SUMIFS(EUROSTAT_VBE_IND_2005!AI$7:AI$883,EUROSTAT_VBE_IND_2005!$B$7:$B$883,$D40,EUROSTAT_VBE_IND_2005!$C$7:$C$883,"*"&amp;RIGHT($A40,3)&amp;"*",EUROSTAT_VBE_IND_2005!$D$7:$D$883,"2410*"))/1000+(SUMIFS(EUROSTAT_VBE_IND_2005!AI$7:AI$883,EUROSTAT_VBE_IND_2005!$B$7:$B$883,$D40,EUROSTAT_VBE_IND_2005!$C$7:$C$883,"*"&amp;RIGHT($A40,3)&amp;"*",EUROSTAT_VBE_IND_2005!$D$7:$D$883,"3105*"))/1000</f>
        <v>0</v>
      </c>
      <c r="AJ40" s="17">
        <f>(SUMIFS(EUROSTAT_VBE_IND_2005!AJ$7:AJ$883,EUROSTAT_VBE_IND_2005!$B$7:$B$883,$D40,EUROSTAT_VBE_IND_2005!$C$7:$C$883,"*"&amp;RIGHT($A40,3)&amp;"*",EUROSTAT_VBE_IND_2005!$D$7:$D$883,"3270A*"))/1000+(SUMIFS(EUROSTAT_VBE_IND_2005!AJ$7:AJ$883,EUROSTAT_VBE_IND_2005!$B$7:$B$883,$D40,EUROSTAT_VBE_IND_2005!$C$7:$C$883,"*"&amp;RIGHT($A40,3)&amp;"*",EUROSTAT_VBE_IND_2005!$D$7:$D$883,"3285*"))/1000+(SUMIFS(EUROSTAT_VBE_IND_2005!AJ$7:AJ$883,EUROSTAT_VBE_IND_2005!$B$7:$B$883,$D40,EUROSTAT_VBE_IND_2005!$C$7:$C$883,"*"&amp;RIGHT($A40,3)&amp;"*",EUROSTAT_VBE_IND_2005!$D$7:$D$883,"3295*"))/1000+(SUMIFS(EUROSTAT_VBE_IND_2005!AJ$7:AJ$883,EUROSTAT_VBE_IND_2005!$B$7:$B$883,$D40,EUROSTAT_VBE_IND_2005!$C$7:$C$883,"*"&amp;RIGHT($A40,3)&amp;"*",EUROSTAT_VBE_IND_2005!$D$7:$D$883,"2410*"))/1000+(SUMIFS(EUROSTAT_VBE_IND_2005!AJ$7:AJ$883,EUROSTAT_VBE_IND_2005!$B$7:$B$883,$D40,EUROSTAT_VBE_IND_2005!$C$7:$C$883,"*"&amp;RIGHT($A40,3)&amp;"*",EUROSTAT_VBE_IND_2005!$D$7:$D$883,"3105*"))/1000</f>
        <v>0</v>
      </c>
      <c r="AK40" s="17">
        <f>(SUMIFS(EUROSTAT_VBE_IND_2005!AK$7:AK$883,EUROSTAT_VBE_IND_2005!$B$7:$B$883,$D40,EUROSTAT_VBE_IND_2005!$C$7:$C$883,"*"&amp;RIGHT($A40,3)&amp;"*",EUROSTAT_VBE_IND_2005!$D$7:$D$883,"3270A*"))/1000+(SUMIFS(EUROSTAT_VBE_IND_2005!AK$7:AK$883,EUROSTAT_VBE_IND_2005!$B$7:$B$883,$D40,EUROSTAT_VBE_IND_2005!$C$7:$C$883,"*"&amp;RIGHT($A40,3)&amp;"*",EUROSTAT_VBE_IND_2005!$D$7:$D$883,"3285*"))/1000+(SUMIFS(EUROSTAT_VBE_IND_2005!AK$7:AK$883,EUROSTAT_VBE_IND_2005!$B$7:$B$883,$D40,EUROSTAT_VBE_IND_2005!$C$7:$C$883,"*"&amp;RIGHT($A40,3)&amp;"*",EUROSTAT_VBE_IND_2005!$D$7:$D$883,"3295*"))/1000+(SUMIFS(EUROSTAT_VBE_IND_2005!AK$7:AK$883,EUROSTAT_VBE_IND_2005!$B$7:$B$883,$D40,EUROSTAT_VBE_IND_2005!$C$7:$C$883,"*"&amp;RIGHT($A40,3)&amp;"*",EUROSTAT_VBE_IND_2005!$D$7:$D$883,"2410*"))/1000+(SUMIFS(EUROSTAT_VBE_IND_2005!AK$7:AK$883,EUROSTAT_VBE_IND_2005!$B$7:$B$883,$D40,EUROSTAT_VBE_IND_2005!$C$7:$C$883,"*"&amp;RIGHT($A40,3)&amp;"*",EUROSTAT_VBE_IND_2005!$D$7:$D$883,"3105*"))/1000</f>
        <v>0</v>
      </c>
      <c r="AO40" s="17">
        <f>(SUMIFS(EUROSTAT_VBE_IND_2005!Y$7:Y$883,EUROSTAT_VBE_IND_2005!$B$7:$B$883,$D40,EUROSTAT_VBE_IND_2005!$C$7:$C$883,"*"&amp;RIGHT($A40,3)&amp;"*",EUROSTAT_VBE_IND_2005!$D$7:$D$883,"3270A*"))/1000+(SUMIFS(EUROSTAT_VBE_IND_2005!Y$7:Y$883,EUROSTAT_VBE_IND_2005!$B$7:$B$883,$D40,EUROSTAT_VBE_IND_2005!$C$7:$C$883,"*"&amp;RIGHT($A40,3)&amp;"*",EUROSTAT_VBE_IND_2005!$D$7:$D$883,"3285*"))/1000+(SUMIFS(EUROSTAT_VBE_IND_2005!Y$7:Y$883,EUROSTAT_VBE_IND_2005!$B$7:$B$883,$D40,EUROSTAT_VBE_IND_2005!$C$7:$C$883,"*"&amp;RIGHT($A40,3)&amp;"*",EUROSTAT_VBE_IND_2005!$D$7:$D$883,"3295*"))/1000+(SUMIFS(EUROSTAT_VBE_IND_2005!Y$7:Y$883,EUROSTAT_VBE_IND_2005!$B$7:$B$883,$D40,EUROSTAT_VBE_IND_2005!$C$7:$C$883,"*"&amp;RIGHT($A40,3)&amp;"*",EUROSTAT_VBE_IND_2005!$D$7:$D$883,"2410*"))/1000+(SUMIFS(EUROSTAT_VBE_IND_2005!Y$7:Y$883,EUROSTAT_VBE_IND_2005!$B$7:$B$883,$D40,EUROSTAT_VBE_IND_2005!$C$7:$C$883,"*"&amp;RIGHT($A40,3)&amp;"*",EUROSTAT_VBE_IND_2005!$D$7:$D$883,"3105*"))/1000</f>
        <v>0</v>
      </c>
      <c r="AP40" s="17">
        <f>(SUMIFS(EUROSTAT_VBE_IND_2005!Z$7:Z$883,EUROSTAT_VBE_IND_2005!$B$7:$B$883,$D40,EUROSTAT_VBE_IND_2005!$C$7:$C$883,"*"&amp;RIGHT($A40,3)&amp;"*",EUROSTAT_VBE_IND_2005!$D$7:$D$883,"3270A*"))/1000+(SUMIFS(EUROSTAT_VBE_IND_2005!Z$7:Z$883,EUROSTAT_VBE_IND_2005!$B$7:$B$883,$D40,EUROSTAT_VBE_IND_2005!$C$7:$C$883,"*"&amp;RIGHT($A40,3)&amp;"*",EUROSTAT_VBE_IND_2005!$D$7:$D$883,"3285*"))/1000+(SUMIFS(EUROSTAT_VBE_IND_2005!Z$7:Z$883,EUROSTAT_VBE_IND_2005!$B$7:$B$883,$D40,EUROSTAT_VBE_IND_2005!$C$7:$C$883,"*"&amp;RIGHT($A40,3)&amp;"*",EUROSTAT_VBE_IND_2005!$D$7:$D$883,"3295*"))/1000+(SUMIFS(EUROSTAT_VBE_IND_2005!Z$7:Z$883,EUROSTAT_VBE_IND_2005!$B$7:$B$883,$D40,EUROSTAT_VBE_IND_2005!$C$7:$C$883,"*"&amp;RIGHT($A40,3)&amp;"*",EUROSTAT_VBE_IND_2005!$D$7:$D$883,"2410*"))/1000+(SUMIFS(EUROSTAT_VBE_IND_2005!Z$7:Z$883,EUROSTAT_VBE_IND_2005!$B$7:$B$883,$D40,EUROSTAT_VBE_IND_2005!$C$7:$C$883,"*"&amp;RIGHT($A40,3)&amp;"*",EUROSTAT_VBE_IND_2005!$D$7:$D$883,"3105*"))/1000</f>
        <v>0</v>
      </c>
      <c r="AQ40" s="17">
        <f>(SUMIFS(EUROSTAT_VBE_IND_2005!AG$7:AG$883,EUROSTAT_VBE_IND_2005!$B$7:$B$883,$D40,EUROSTAT_VBE_IND_2005!$C$7:$C$883,"*"&amp;RIGHT($A40,3)&amp;"*",EUROSTAT_VBE_IND_2005!$D$7:$D$883,"3270A*"))/1000+(SUMIFS(EUROSTAT_VBE_IND_2005!AG$7:AG$883,EUROSTAT_VBE_IND_2005!$B$7:$B$883,$D40,EUROSTAT_VBE_IND_2005!$C$7:$C$883,"*"&amp;RIGHT($A40,3)&amp;"*",EUROSTAT_VBE_IND_2005!$D$7:$D$883,"3285*"))/1000+(SUMIFS(EUROSTAT_VBE_IND_2005!AG$7:AG$883,EUROSTAT_VBE_IND_2005!$B$7:$B$883,$D40,EUROSTAT_VBE_IND_2005!$C$7:$C$883,"*"&amp;RIGHT($A40,3)&amp;"*",EUROSTAT_VBE_IND_2005!$D$7:$D$883,"3295*"))/1000+(SUMIFS(EUROSTAT_VBE_IND_2005!AG$7:AG$883,EUROSTAT_VBE_IND_2005!$B$7:$B$883,$D40,EUROSTAT_VBE_IND_2005!$C$7:$C$883,"*"&amp;RIGHT($A40,3)&amp;"*",EUROSTAT_VBE_IND_2005!$D$7:$D$883,"2410*"))/1000+(SUMIFS(EUROSTAT_VBE_IND_2005!AG$7:AG$883,EUROSTAT_VBE_IND_2005!$B$7:$B$883,$D40,EUROSTAT_VBE_IND_2005!$C$7:$C$883,"*"&amp;RIGHT($A40,3)&amp;"*",EUROSTAT_VBE_IND_2005!$D$7:$D$883,"3105*"))/1000</f>
        <v>0</v>
      </c>
    </row>
    <row r="41" s="20" customFormat="1" spans="1:43">
      <c r="A41" t="str">
        <f>LEFT(EUROSTAT_VBE_IND_2005!$C$10,8)</f>
        <v>B_101315</v>
      </c>
      <c r="B41" s="28" t="s">
        <v>295</v>
      </c>
      <c r="C41" t="s">
        <v>293</v>
      </c>
      <c r="D41" t="s">
        <v>55</v>
      </c>
      <c r="E41" t="s">
        <v>238</v>
      </c>
      <c r="F41" t="s">
        <v>258</v>
      </c>
      <c r="G41" s="17">
        <f>(SUMIFS(EUROSTAT_VBE_IND_2005!E$7:E$883,EUROSTAT_VBE_IND_2005!$B$7:$B$883,$D41,EUROSTAT_VBE_IND_2005!$C$7:$C$883,"*"&amp;RIGHT($A41,3)&amp;"*",EUROSTAT_VBE_IND_2005!$D$7:$D$883,"328*"))/1000-(SUMIFS(EUROSTAT_VBE_IND_2005!E$7:E$883,EUROSTAT_VBE_IND_2005!$B$7:$B$883,$D41,EUROSTAT_VBE_IND_2005!$C$7:$C$883,"*"&amp;RIGHT($A41,3)&amp;"*",EUROSTAT_VBE_IND_2005!$D$7:$D$883,"3285*"))/1000</f>
        <v>0</v>
      </c>
      <c r="H41" s="17">
        <f>(SUMIFS(EUROSTAT_VBE_IND_2005!F$7:F$883,EUROSTAT_VBE_IND_2005!$B$7:$B$883,$D41,EUROSTAT_VBE_IND_2005!$C$7:$C$883,"*"&amp;RIGHT($A41,3)&amp;"*",EUROSTAT_VBE_IND_2005!$D$7:$D$883,"328*"))/1000-(SUMIFS(EUROSTAT_VBE_IND_2005!F$7:F$883,EUROSTAT_VBE_IND_2005!$B$7:$B$883,$D41,EUROSTAT_VBE_IND_2005!$C$7:$C$883,"*"&amp;RIGHT($A41,3)&amp;"*",EUROSTAT_VBE_IND_2005!$D$7:$D$883,"3285*"))/1000</f>
        <v>0</v>
      </c>
      <c r="I41" s="17">
        <f>(SUMIFS(EUROSTAT_VBE_IND_2005!G$7:G$883,EUROSTAT_VBE_IND_2005!$B$7:$B$883,$D41,EUROSTAT_VBE_IND_2005!$C$7:$C$883,"*"&amp;RIGHT($A41,3)&amp;"*",EUROSTAT_VBE_IND_2005!$D$7:$D$883,"328*"))/1000-(SUMIFS(EUROSTAT_VBE_IND_2005!G$7:G$883,EUROSTAT_VBE_IND_2005!$B$7:$B$883,$D41,EUROSTAT_VBE_IND_2005!$C$7:$C$883,"*"&amp;RIGHT($A41,3)&amp;"*",EUROSTAT_VBE_IND_2005!$D$7:$D$883,"3285*"))/1000</f>
        <v>0</v>
      </c>
      <c r="K41" s="17">
        <f>(SUMIFS(EUROSTAT_VBE_IND_2005!H$7:H$883,EUROSTAT_VBE_IND_2005!$B$7:$B$883,$D41,EUROSTAT_VBE_IND_2005!$C$7:$C$883,"*"&amp;RIGHT($A41,3)&amp;"*",EUROSTAT_VBE_IND_2005!$D$7:$D$883,"328*"))/1000-(SUMIFS(EUROSTAT_VBE_IND_2005!H$7:H$883,EUROSTAT_VBE_IND_2005!$B$7:$B$883,$D41,EUROSTAT_VBE_IND_2005!$C$7:$C$883,"*"&amp;RIGHT($A41,3)&amp;"*",EUROSTAT_VBE_IND_2005!$D$7:$D$883,"3285*"))/1000</f>
        <v>0</v>
      </c>
      <c r="L41" s="17">
        <f>(SUMIFS(EUROSTAT_VBE_IND_2005!I$7:I$883,EUROSTAT_VBE_IND_2005!$B$7:$B$883,$D41,EUROSTAT_VBE_IND_2005!$C$7:$C$883,"*"&amp;RIGHT($A41,3)&amp;"*",EUROSTAT_VBE_IND_2005!$D$7:$D$883,"328*"))/1000-(SUMIFS(EUROSTAT_VBE_IND_2005!I$7:I$883,EUROSTAT_VBE_IND_2005!$B$7:$B$883,$D41,EUROSTAT_VBE_IND_2005!$C$7:$C$883,"*"&amp;RIGHT($A41,3)&amp;"*",EUROSTAT_VBE_IND_2005!$D$7:$D$883,"3285*"))/1000</f>
        <v>0</v>
      </c>
      <c r="M41" s="17">
        <f>(SUMIFS(EUROSTAT_VBE_IND_2005!J$7:J$883,EUROSTAT_VBE_IND_2005!$B$7:$B$883,$D41,EUROSTAT_VBE_IND_2005!$C$7:$C$883,"*"&amp;RIGHT($A41,3)&amp;"*",EUROSTAT_VBE_IND_2005!$D$7:$D$883,"328*"))/1000-(SUMIFS(EUROSTAT_VBE_IND_2005!J$7:J$883,EUROSTAT_VBE_IND_2005!$B$7:$B$883,$D41,EUROSTAT_VBE_IND_2005!$C$7:$C$883,"*"&amp;RIGHT($A41,3)&amp;"*",EUROSTAT_VBE_IND_2005!$D$7:$D$883,"3285*"))/1000</f>
        <v>0</v>
      </c>
      <c r="N41" s="17">
        <f>(SUMIFS(EUROSTAT_VBE_IND_2005!K$7:K$883,EUROSTAT_VBE_IND_2005!$B$7:$B$883,$D41,EUROSTAT_VBE_IND_2005!$C$7:$C$883,"*"&amp;RIGHT($A41,3)&amp;"*",EUROSTAT_VBE_IND_2005!$D$7:$D$883,"328*"))/1000-(SUMIFS(EUROSTAT_VBE_IND_2005!K$7:K$883,EUROSTAT_VBE_IND_2005!$B$7:$B$883,$D41,EUROSTAT_VBE_IND_2005!$C$7:$C$883,"*"&amp;RIGHT($A41,3)&amp;"*",EUROSTAT_VBE_IND_2005!$D$7:$D$883,"3285*"))/1000</f>
        <v>0</v>
      </c>
      <c r="O41" s="17">
        <f>(SUMIFS(EUROSTAT_VBE_IND_2005!L$7:L$883,EUROSTAT_VBE_IND_2005!$B$7:$B$883,$D41,EUROSTAT_VBE_IND_2005!$C$7:$C$883,"*"&amp;RIGHT($A41,3)&amp;"*",EUROSTAT_VBE_IND_2005!$D$7:$D$883,"328*"))/1000-(SUMIFS(EUROSTAT_VBE_IND_2005!L$7:L$883,EUROSTAT_VBE_IND_2005!$B$7:$B$883,$D41,EUROSTAT_VBE_IND_2005!$C$7:$C$883,"*"&amp;RIGHT($A41,3)&amp;"*",EUROSTAT_VBE_IND_2005!$D$7:$D$883,"3285*"))/1000</f>
        <v>0</v>
      </c>
      <c r="P41" s="17">
        <f>(SUMIFS(EUROSTAT_VBE_IND_2005!M$7:M$883,EUROSTAT_VBE_IND_2005!$B$7:$B$883,$D41,EUROSTAT_VBE_IND_2005!$C$7:$C$883,"*"&amp;RIGHT($A41,3)&amp;"*",EUROSTAT_VBE_IND_2005!$D$7:$D$883,"328*"))/1000-(SUMIFS(EUROSTAT_VBE_IND_2005!M$7:M$883,EUROSTAT_VBE_IND_2005!$B$7:$B$883,$D41,EUROSTAT_VBE_IND_2005!$C$7:$C$883,"*"&amp;RIGHT($A41,3)&amp;"*",EUROSTAT_VBE_IND_2005!$D$7:$D$883,"3285*"))/1000</f>
        <v>0</v>
      </c>
      <c r="Q41" s="17">
        <f>(SUMIFS(EUROSTAT_VBE_IND_2005!N$7:N$883,EUROSTAT_VBE_IND_2005!$B$7:$B$883,$D41,EUROSTAT_VBE_IND_2005!$C$7:$C$883,"*"&amp;RIGHT($A41,3)&amp;"*",EUROSTAT_VBE_IND_2005!$D$7:$D$883,"328*"))/1000-(SUMIFS(EUROSTAT_VBE_IND_2005!N$7:N$883,EUROSTAT_VBE_IND_2005!$B$7:$B$883,$D41,EUROSTAT_VBE_IND_2005!$C$7:$C$883,"*"&amp;RIGHT($A41,3)&amp;"*",EUROSTAT_VBE_IND_2005!$D$7:$D$883,"3285*"))/1000</f>
        <v>0</v>
      </c>
      <c r="R41" s="17">
        <f>(SUMIFS(EUROSTAT_VBE_IND_2005!O$7:O$883,EUROSTAT_VBE_IND_2005!$B$7:$B$883,$D41,EUROSTAT_VBE_IND_2005!$C$7:$C$883,"*"&amp;RIGHT($A41,3)&amp;"*",EUROSTAT_VBE_IND_2005!$D$7:$D$883,"328*"))/1000-(SUMIFS(EUROSTAT_VBE_IND_2005!O$7:O$883,EUROSTAT_VBE_IND_2005!$B$7:$B$883,$D41,EUROSTAT_VBE_IND_2005!$C$7:$C$883,"*"&amp;RIGHT($A41,3)&amp;"*",EUROSTAT_VBE_IND_2005!$D$7:$D$883,"3285*"))/1000</f>
        <v>0</v>
      </c>
      <c r="S41" s="17">
        <f>(SUMIFS(EUROSTAT_VBE_IND_2005!P$7:P$883,EUROSTAT_VBE_IND_2005!$B$7:$B$883,$D41,EUROSTAT_VBE_IND_2005!$C$7:$C$883,"*"&amp;RIGHT($A41,3)&amp;"*",EUROSTAT_VBE_IND_2005!$D$7:$D$883,"328*"))/1000-(SUMIFS(EUROSTAT_VBE_IND_2005!P$7:P$883,EUROSTAT_VBE_IND_2005!$B$7:$B$883,$D41,EUROSTAT_VBE_IND_2005!$C$7:$C$883,"*"&amp;RIGHT($A41,3)&amp;"*",EUROSTAT_VBE_IND_2005!$D$7:$D$883,"3285*"))/1000</f>
        <v>0</v>
      </c>
      <c r="T41" s="17">
        <f>(SUMIFS(EUROSTAT_VBE_IND_2005!Q$7:Q$883,EUROSTAT_VBE_IND_2005!$B$7:$B$883,$D41,EUROSTAT_VBE_IND_2005!$C$7:$C$883,"*"&amp;RIGHT($A41,3)&amp;"*",EUROSTAT_VBE_IND_2005!$D$7:$D$883,"328*"))/1000-(SUMIFS(EUROSTAT_VBE_IND_2005!Q$7:Q$883,EUROSTAT_VBE_IND_2005!$B$7:$B$883,$D41,EUROSTAT_VBE_IND_2005!$C$7:$C$883,"*"&amp;RIGHT($A41,3)&amp;"*",EUROSTAT_VBE_IND_2005!$D$7:$D$883,"3285*"))/1000</f>
        <v>0</v>
      </c>
      <c r="U41" s="17">
        <f>(SUMIFS(EUROSTAT_VBE_IND_2005!R$7:R$883,EUROSTAT_VBE_IND_2005!$B$7:$B$883,$D41,EUROSTAT_VBE_IND_2005!$C$7:$C$883,"*"&amp;RIGHT($A41,3)&amp;"*",EUROSTAT_VBE_IND_2005!$D$7:$D$883,"328*"))/1000-(SUMIFS(EUROSTAT_VBE_IND_2005!R$7:R$883,EUROSTAT_VBE_IND_2005!$B$7:$B$883,$D41,EUROSTAT_VBE_IND_2005!$C$7:$C$883,"*"&amp;RIGHT($A41,3)&amp;"*",EUROSTAT_VBE_IND_2005!$D$7:$D$883,"3285*"))/1000</f>
        <v>0</v>
      </c>
      <c r="V41" s="17">
        <f>(SUMIFS(EUROSTAT_VBE_IND_2005!S$7:S$883,EUROSTAT_VBE_IND_2005!$B$7:$B$883,$D41,EUROSTAT_VBE_IND_2005!$C$7:$C$883,"*"&amp;RIGHT($A41,3)&amp;"*",EUROSTAT_VBE_IND_2005!$D$7:$D$883,"328*"))/1000-(SUMIFS(EUROSTAT_VBE_IND_2005!S$7:S$883,EUROSTAT_VBE_IND_2005!$B$7:$B$883,$D41,EUROSTAT_VBE_IND_2005!$C$7:$C$883,"*"&amp;RIGHT($A41,3)&amp;"*",EUROSTAT_VBE_IND_2005!$D$7:$D$883,"3285*"))/1000</f>
        <v>0</v>
      </c>
      <c r="W41" s="17">
        <f>(SUMIFS(EUROSTAT_VBE_IND_2005!T$7:T$883,EUROSTAT_VBE_IND_2005!$B$7:$B$883,$D41,EUROSTAT_VBE_IND_2005!$C$7:$C$883,"*"&amp;RIGHT($A41,3)&amp;"*",EUROSTAT_VBE_IND_2005!$D$7:$D$883,"328*"))/1000-(SUMIFS(EUROSTAT_VBE_IND_2005!T$7:T$883,EUROSTAT_VBE_IND_2005!$B$7:$B$883,$D41,EUROSTAT_VBE_IND_2005!$C$7:$C$883,"*"&amp;RIGHT($A41,3)&amp;"*",EUROSTAT_VBE_IND_2005!$D$7:$D$883,"3285*"))/1000</f>
        <v>0</v>
      </c>
      <c r="X41" s="17">
        <f>(SUMIFS(EUROSTAT_VBE_IND_2005!U$7:U$883,EUROSTAT_VBE_IND_2005!$B$7:$B$883,$D41,EUROSTAT_VBE_IND_2005!$C$7:$C$883,"*"&amp;RIGHT($A41,3)&amp;"*",EUROSTAT_VBE_IND_2005!$D$7:$D$883,"328*"))/1000-(SUMIFS(EUROSTAT_VBE_IND_2005!U$7:U$883,EUROSTAT_VBE_IND_2005!$B$7:$B$883,$D41,EUROSTAT_VBE_IND_2005!$C$7:$C$883,"*"&amp;RIGHT($A41,3)&amp;"*",EUROSTAT_VBE_IND_2005!$D$7:$D$883,"3285*"))/1000</f>
        <v>0</v>
      </c>
      <c r="Y41" s="17">
        <f>(SUMIFS(EUROSTAT_VBE_IND_2005!V$7:V$883,EUROSTAT_VBE_IND_2005!$B$7:$B$883,$D41,EUROSTAT_VBE_IND_2005!$C$7:$C$883,"*"&amp;RIGHT($A41,3)&amp;"*",EUROSTAT_VBE_IND_2005!$D$7:$D$883,"328*"))/1000-(SUMIFS(EUROSTAT_VBE_IND_2005!V$7:V$883,EUROSTAT_VBE_IND_2005!$B$7:$B$883,$D41,EUROSTAT_VBE_IND_2005!$C$7:$C$883,"*"&amp;RIGHT($A41,3)&amp;"*",EUROSTAT_VBE_IND_2005!$D$7:$D$883,"3285*"))/1000</f>
        <v>0</v>
      </c>
      <c r="Z41" s="17">
        <f>(SUMIFS(EUROSTAT_VBE_IND_2005!W$7:W$883,EUROSTAT_VBE_IND_2005!$B$7:$B$883,$D41,EUROSTAT_VBE_IND_2005!$C$7:$C$883,"*"&amp;RIGHT($A41,3)&amp;"*",EUROSTAT_VBE_IND_2005!$D$7:$D$883,"328*"))/1000-(SUMIFS(EUROSTAT_VBE_IND_2005!W$7:W$883,EUROSTAT_VBE_IND_2005!$B$7:$B$883,$D41,EUROSTAT_VBE_IND_2005!$C$7:$C$883,"*"&amp;RIGHT($A41,3)&amp;"*",EUROSTAT_VBE_IND_2005!$D$7:$D$883,"3285*"))/1000</f>
        <v>0</v>
      </c>
      <c r="AA41" s="17">
        <f>(SUMIFS(EUROSTAT_VBE_IND_2005!X$7:X$883,EUROSTAT_VBE_IND_2005!$B$7:$B$883,$D41,EUROSTAT_VBE_IND_2005!$C$7:$C$883,"*"&amp;RIGHT($A41,3)&amp;"*",EUROSTAT_VBE_IND_2005!$D$7:$D$883,"328*"))/1000-(SUMIFS(EUROSTAT_VBE_IND_2005!X$7:X$883,EUROSTAT_VBE_IND_2005!$B$7:$B$883,$D41,EUROSTAT_VBE_IND_2005!$C$7:$C$883,"*"&amp;RIGHT($A41,3)&amp;"*",EUROSTAT_VBE_IND_2005!$D$7:$D$883,"3285*"))/1000</f>
        <v>0</v>
      </c>
      <c r="AB41" s="17">
        <f>(SUMIFS(EUROSTAT_VBE_IND_2005!AA$7:AA$883,EUROSTAT_VBE_IND_2005!$B$7:$B$883,$D41,EUROSTAT_VBE_IND_2005!$C$7:$C$883,"*"&amp;RIGHT($A41,3)&amp;"*",EUROSTAT_VBE_IND_2005!$D$7:$D$883,"328*"))/1000-(SUMIFS(EUROSTAT_VBE_IND_2005!AA$7:AA$883,EUROSTAT_VBE_IND_2005!$B$7:$B$883,$D41,EUROSTAT_VBE_IND_2005!$C$7:$C$883,"*"&amp;RIGHT($A41,3)&amp;"*",EUROSTAT_VBE_IND_2005!$D$7:$D$883,"3285*"))/1000</f>
        <v>0</v>
      </c>
      <c r="AC41" s="17">
        <f>(SUMIFS(EUROSTAT_VBE_IND_2005!AB$7:AB$883,EUROSTAT_VBE_IND_2005!$B$7:$B$883,$D41,EUROSTAT_VBE_IND_2005!$C$7:$C$883,"*"&amp;RIGHT($A41,3)&amp;"*",EUROSTAT_VBE_IND_2005!$D$7:$D$883,"328*"))/1000-(SUMIFS(EUROSTAT_VBE_IND_2005!AB$7:AB$883,EUROSTAT_VBE_IND_2005!$B$7:$B$883,$D41,EUROSTAT_VBE_IND_2005!$C$7:$C$883,"*"&amp;RIGHT($A41,3)&amp;"*",EUROSTAT_VBE_IND_2005!$D$7:$D$883,"3285*"))/1000</f>
        <v>0</v>
      </c>
      <c r="AD41" s="17">
        <f>(SUMIFS(EUROSTAT_VBE_IND_2005!AC$7:AC$883,EUROSTAT_VBE_IND_2005!$B$7:$B$883,$D41,EUROSTAT_VBE_IND_2005!$C$7:$C$883,"*"&amp;RIGHT($A41,3)&amp;"*",EUROSTAT_VBE_IND_2005!$D$7:$D$883,"328*"))/1000-(SUMIFS(EUROSTAT_VBE_IND_2005!AC$7:AC$883,EUROSTAT_VBE_IND_2005!$B$7:$B$883,$D41,EUROSTAT_VBE_IND_2005!$C$7:$C$883,"*"&amp;RIGHT($A41,3)&amp;"*",EUROSTAT_VBE_IND_2005!$D$7:$D$883,"3285*"))/1000</f>
        <v>0</v>
      </c>
      <c r="AE41" s="17">
        <f>(SUMIFS(EUROSTAT_VBE_IND_2005!AD$7:AD$883,EUROSTAT_VBE_IND_2005!$B$7:$B$883,$D41,EUROSTAT_VBE_IND_2005!$C$7:$C$883,"*"&amp;RIGHT($A41,3)&amp;"*",EUROSTAT_VBE_IND_2005!$D$7:$D$883,"328*"))/1000-(SUMIFS(EUROSTAT_VBE_IND_2005!AD$7:AD$883,EUROSTAT_VBE_IND_2005!$B$7:$B$883,$D41,EUROSTAT_VBE_IND_2005!$C$7:$C$883,"*"&amp;RIGHT($A41,3)&amp;"*",EUROSTAT_VBE_IND_2005!$D$7:$D$883,"3285*"))/1000</f>
        <v>0</v>
      </c>
      <c r="AF41" s="17">
        <f>(SUMIFS(EUROSTAT_VBE_IND_2005!AE$7:AE$883,EUROSTAT_VBE_IND_2005!$B$7:$B$883,$D41,EUROSTAT_VBE_IND_2005!$C$7:$C$883,"*"&amp;RIGHT($A41,3)&amp;"*",EUROSTAT_VBE_IND_2005!$D$7:$D$883,"328*"))/1000-(SUMIFS(EUROSTAT_VBE_IND_2005!AE$7:AE$883,EUROSTAT_VBE_IND_2005!$B$7:$B$883,$D41,EUROSTAT_VBE_IND_2005!$C$7:$C$883,"*"&amp;RIGHT($A41,3)&amp;"*",EUROSTAT_VBE_IND_2005!$D$7:$D$883,"3285*"))/1000</f>
        <v>0</v>
      </c>
      <c r="AG41" s="17">
        <f>(SUMIFS(EUROSTAT_VBE_IND_2005!AF$7:AF$883,EUROSTAT_VBE_IND_2005!$B$7:$B$883,$D41,EUROSTAT_VBE_IND_2005!$C$7:$C$883,"*"&amp;RIGHT($A41,3)&amp;"*",EUROSTAT_VBE_IND_2005!$D$7:$D$883,"328*"))/1000-(SUMIFS(EUROSTAT_VBE_IND_2005!AF$7:AF$883,EUROSTAT_VBE_IND_2005!$B$7:$B$883,$D41,EUROSTAT_VBE_IND_2005!$C$7:$C$883,"*"&amp;RIGHT($A41,3)&amp;"*",EUROSTAT_VBE_IND_2005!$D$7:$D$883,"3285*"))/1000</f>
        <v>0</v>
      </c>
      <c r="AH41" s="17">
        <f>(SUMIFS(EUROSTAT_VBE_IND_2005!AH$7:AH$883,EUROSTAT_VBE_IND_2005!$B$7:$B$883,$D41,EUROSTAT_VBE_IND_2005!$C$7:$C$883,"*"&amp;RIGHT($A41,3)&amp;"*",EUROSTAT_VBE_IND_2005!$D$7:$D$883,"328*"))/1000-(SUMIFS(EUROSTAT_VBE_IND_2005!AH$7:AH$883,EUROSTAT_VBE_IND_2005!$B$7:$B$883,$D41,EUROSTAT_VBE_IND_2005!$C$7:$C$883,"*"&amp;RIGHT($A41,3)&amp;"*",EUROSTAT_VBE_IND_2005!$D$7:$D$883,"3285*"))/1000</f>
        <v>0</v>
      </c>
      <c r="AI41" s="17">
        <f>(SUMIFS(EUROSTAT_VBE_IND_2005!AI$7:AI$883,EUROSTAT_VBE_IND_2005!$B$7:$B$883,$D41,EUROSTAT_VBE_IND_2005!$C$7:$C$883,"*"&amp;RIGHT($A41,3)&amp;"*",EUROSTAT_VBE_IND_2005!$D$7:$D$883,"328*"))/1000-(SUMIFS(EUROSTAT_VBE_IND_2005!AI$7:AI$883,EUROSTAT_VBE_IND_2005!$B$7:$B$883,$D41,EUROSTAT_VBE_IND_2005!$C$7:$C$883,"*"&amp;RIGHT($A41,3)&amp;"*",EUROSTAT_VBE_IND_2005!$D$7:$D$883,"3285*"))/1000</f>
        <v>0</v>
      </c>
      <c r="AJ41" s="17">
        <f>(SUMIFS(EUROSTAT_VBE_IND_2005!AJ$7:AJ$883,EUROSTAT_VBE_IND_2005!$B$7:$B$883,$D41,EUROSTAT_VBE_IND_2005!$C$7:$C$883,"*"&amp;RIGHT($A41,3)&amp;"*",EUROSTAT_VBE_IND_2005!$D$7:$D$883,"328*"))/1000-(SUMIFS(EUROSTAT_VBE_IND_2005!AJ$7:AJ$883,EUROSTAT_VBE_IND_2005!$B$7:$B$883,$D41,EUROSTAT_VBE_IND_2005!$C$7:$C$883,"*"&amp;RIGHT($A41,3)&amp;"*",EUROSTAT_VBE_IND_2005!$D$7:$D$883,"3285*"))/1000</f>
        <v>0</v>
      </c>
      <c r="AK41" s="17">
        <f>(SUMIFS(EUROSTAT_VBE_IND_2005!AK$7:AK$883,EUROSTAT_VBE_IND_2005!$B$7:$B$883,$D41,EUROSTAT_VBE_IND_2005!$C$7:$C$883,"*"&amp;RIGHT($A41,3)&amp;"*",EUROSTAT_VBE_IND_2005!$D$7:$D$883,"328*"))/1000-(SUMIFS(EUROSTAT_VBE_IND_2005!AK$7:AK$883,EUROSTAT_VBE_IND_2005!$B$7:$B$883,$D41,EUROSTAT_VBE_IND_2005!$C$7:$C$883,"*"&amp;RIGHT($A41,3)&amp;"*",EUROSTAT_VBE_IND_2005!$D$7:$D$883,"3285*"))/1000</f>
        <v>0</v>
      </c>
      <c r="AO41" s="17">
        <f>(SUMIFS(EUROSTAT_VBE_IND_2005!Y$7:Y$883,EUROSTAT_VBE_IND_2005!$B$7:$B$883,$D41,EUROSTAT_VBE_IND_2005!$C$7:$C$883,"*"&amp;RIGHT($A41,3)&amp;"*",EUROSTAT_VBE_IND_2005!$D$7:$D$883,"328*"))/1000-(SUMIFS(EUROSTAT_VBE_IND_2005!Y$7:Y$883,EUROSTAT_VBE_IND_2005!$B$7:$B$883,$D41,EUROSTAT_VBE_IND_2005!$C$7:$C$883,"*"&amp;RIGHT($A41,3)&amp;"*",EUROSTAT_VBE_IND_2005!$D$7:$D$883,"3285*"))/1000</f>
        <v>0</v>
      </c>
      <c r="AP41" s="17">
        <f>(SUMIFS(EUROSTAT_VBE_IND_2005!Z$7:Z$883,EUROSTAT_VBE_IND_2005!$B$7:$B$883,$D41,EUROSTAT_VBE_IND_2005!$C$7:$C$883,"*"&amp;RIGHT($A41,3)&amp;"*",EUROSTAT_VBE_IND_2005!$D$7:$D$883,"328*"))/1000-(SUMIFS(EUROSTAT_VBE_IND_2005!Z$7:Z$883,EUROSTAT_VBE_IND_2005!$B$7:$B$883,$D41,EUROSTAT_VBE_IND_2005!$C$7:$C$883,"*"&amp;RIGHT($A41,3)&amp;"*",EUROSTAT_VBE_IND_2005!$D$7:$D$883,"3285*"))/1000</f>
        <v>0</v>
      </c>
      <c r="AQ41" s="17">
        <f>(SUMIFS(EUROSTAT_VBE_IND_2005!AG$7:AG$883,EUROSTAT_VBE_IND_2005!$B$7:$B$883,$D41,EUROSTAT_VBE_IND_2005!$C$7:$C$883,"*"&amp;RIGHT($A41,3)&amp;"*",EUROSTAT_VBE_IND_2005!$D$7:$D$883,"328*"))/1000-(SUMIFS(EUROSTAT_VBE_IND_2005!AG$7:AG$883,EUROSTAT_VBE_IND_2005!$B$7:$B$883,$D41,EUROSTAT_VBE_IND_2005!$C$7:$C$883,"*"&amp;RIGHT($A41,3)&amp;"*",EUROSTAT_VBE_IND_2005!$D$7:$D$883,"3285*"))/1000</f>
        <v>0</v>
      </c>
    </row>
    <row r="42" s="20" customFormat="1" spans="1:43">
      <c r="A42" t="str">
        <f>LEFT(EUROSTAT_VBE_IND_2005!$C$10,8)</f>
        <v>B_101315</v>
      </c>
      <c r="B42" s="28" t="s">
        <v>295</v>
      </c>
      <c r="C42" t="s">
        <v>293</v>
      </c>
      <c r="D42" t="s">
        <v>55</v>
      </c>
      <c r="E42" t="s">
        <v>239</v>
      </c>
      <c r="F42" t="s">
        <v>259</v>
      </c>
      <c r="G42" s="17">
        <f>(SUMIFS(EUROSTAT_VBE_IND_2005!E$7:E$883,EUROSTAT_VBE_IND_2005!$B$7:$B$883,$D42,EUROSTAT_VBE_IND_2005!$C$7:$C$883,"*"&amp;RIGHT($A42,3)&amp;"*",EUROSTAT_VBE_IND_2005!$D$7:$D$883,"4100*"))/1000+(SUMIFS(EUROSTAT_VBE_IND_2005!E$7:E$883,EUROSTAT_VBE_IND_2005!$B$7:$B$883,$D42,EUROSTAT_VBE_IND_2005!$C$7:$C$883,"*"&amp;RIGHT($A42,3)&amp;"*",EUROSTAT_VBE_IND_2005!$D$7:$D$883,"4230*"))/1000+(SUMIFS(EUROSTAT_VBE_IND_2005!E$7:E$883,EUROSTAT_VBE_IND_2005!$B$7:$B$883,$D42,EUROSTAT_VBE_IND_2005!$C$7:$C$883,"*"&amp;RIGHT($A42,3)&amp;"*",EUROSTAT_VBE_IND_2005!$D$7:$D$883,"4240*"))/1000+(SUMIFS(EUROSTAT_VBE_IND_2005!E$7:E$883,EUROSTAT_VBE_IND_2005!$B$7:$B$883,$D42,EUROSTAT_VBE_IND_2005!$C$7:$C$883,"*"&amp;RIGHT($A42,3)&amp;"*",EUROSTAT_VBE_IND_2005!$D$7:$D$883,"3106*"))/1000</f>
        <v>0</v>
      </c>
      <c r="H42" s="17">
        <f>(SUMIFS(EUROSTAT_VBE_IND_2005!F$7:F$883,EUROSTAT_VBE_IND_2005!$B$7:$B$883,$D42,EUROSTAT_VBE_IND_2005!$C$7:$C$883,"*"&amp;RIGHT($A42,3)&amp;"*",EUROSTAT_VBE_IND_2005!$D$7:$D$883,"4100*"))/1000+(SUMIFS(EUROSTAT_VBE_IND_2005!F$7:F$883,EUROSTAT_VBE_IND_2005!$B$7:$B$883,$D42,EUROSTAT_VBE_IND_2005!$C$7:$C$883,"*"&amp;RIGHT($A42,3)&amp;"*",EUROSTAT_VBE_IND_2005!$D$7:$D$883,"4230*"))/1000+(SUMIFS(EUROSTAT_VBE_IND_2005!F$7:F$883,EUROSTAT_VBE_IND_2005!$B$7:$B$883,$D42,EUROSTAT_VBE_IND_2005!$C$7:$C$883,"*"&amp;RIGHT($A42,3)&amp;"*",EUROSTAT_VBE_IND_2005!$D$7:$D$883,"4240*"))/1000+(SUMIFS(EUROSTAT_VBE_IND_2005!F$7:F$883,EUROSTAT_VBE_IND_2005!$B$7:$B$883,$D42,EUROSTAT_VBE_IND_2005!$C$7:$C$883,"*"&amp;RIGHT($A42,3)&amp;"*",EUROSTAT_VBE_IND_2005!$D$7:$D$883,"3106*"))/1000</f>
        <v>0</v>
      </c>
      <c r="I42" s="17">
        <f>(SUMIFS(EUROSTAT_VBE_IND_2005!G$7:G$883,EUROSTAT_VBE_IND_2005!$B$7:$B$883,$D42,EUROSTAT_VBE_IND_2005!$C$7:$C$883,"*"&amp;RIGHT($A42,3)&amp;"*",EUROSTAT_VBE_IND_2005!$D$7:$D$883,"4100*"))/1000+(SUMIFS(EUROSTAT_VBE_IND_2005!G$7:G$883,EUROSTAT_VBE_IND_2005!$B$7:$B$883,$D42,EUROSTAT_VBE_IND_2005!$C$7:$C$883,"*"&amp;RIGHT($A42,3)&amp;"*",EUROSTAT_VBE_IND_2005!$D$7:$D$883,"4230*"))/1000+(SUMIFS(EUROSTAT_VBE_IND_2005!G$7:G$883,EUROSTAT_VBE_IND_2005!$B$7:$B$883,$D42,EUROSTAT_VBE_IND_2005!$C$7:$C$883,"*"&amp;RIGHT($A42,3)&amp;"*",EUROSTAT_VBE_IND_2005!$D$7:$D$883,"4240*"))/1000+(SUMIFS(EUROSTAT_VBE_IND_2005!G$7:G$883,EUROSTAT_VBE_IND_2005!$B$7:$B$883,$D42,EUROSTAT_VBE_IND_2005!$C$7:$C$883,"*"&amp;RIGHT($A42,3)&amp;"*",EUROSTAT_VBE_IND_2005!$D$7:$D$883,"3106*"))/1000</f>
        <v>0</v>
      </c>
      <c r="K42" s="17">
        <f>(SUMIFS(EUROSTAT_VBE_IND_2005!H$7:H$883,EUROSTAT_VBE_IND_2005!$B$7:$B$883,$D42,EUROSTAT_VBE_IND_2005!$C$7:$C$883,"*"&amp;RIGHT($A42,3)&amp;"*",EUROSTAT_VBE_IND_2005!$D$7:$D$883,"4100*"))/1000+(SUMIFS(EUROSTAT_VBE_IND_2005!H$7:H$883,EUROSTAT_VBE_IND_2005!$B$7:$B$883,$D42,EUROSTAT_VBE_IND_2005!$C$7:$C$883,"*"&amp;RIGHT($A42,3)&amp;"*",EUROSTAT_VBE_IND_2005!$D$7:$D$883,"4230*"))/1000+(SUMIFS(EUROSTAT_VBE_IND_2005!H$7:H$883,EUROSTAT_VBE_IND_2005!$B$7:$B$883,$D42,EUROSTAT_VBE_IND_2005!$C$7:$C$883,"*"&amp;RIGHT($A42,3)&amp;"*",EUROSTAT_VBE_IND_2005!$D$7:$D$883,"4240*"))/1000+(SUMIFS(EUROSTAT_VBE_IND_2005!H$7:H$883,EUROSTAT_VBE_IND_2005!$B$7:$B$883,$D42,EUROSTAT_VBE_IND_2005!$C$7:$C$883,"*"&amp;RIGHT($A42,3)&amp;"*",EUROSTAT_VBE_IND_2005!$D$7:$D$883,"3106*"))/1000</f>
        <v>0</v>
      </c>
      <c r="L42" s="17">
        <f>(SUMIFS(EUROSTAT_VBE_IND_2005!I$7:I$883,EUROSTAT_VBE_IND_2005!$B$7:$B$883,$D42,EUROSTAT_VBE_IND_2005!$C$7:$C$883,"*"&amp;RIGHT($A42,3)&amp;"*",EUROSTAT_VBE_IND_2005!$D$7:$D$883,"4100*"))/1000+(SUMIFS(EUROSTAT_VBE_IND_2005!I$7:I$883,EUROSTAT_VBE_IND_2005!$B$7:$B$883,$D42,EUROSTAT_VBE_IND_2005!$C$7:$C$883,"*"&amp;RIGHT($A42,3)&amp;"*",EUROSTAT_VBE_IND_2005!$D$7:$D$883,"4230*"))/1000+(SUMIFS(EUROSTAT_VBE_IND_2005!I$7:I$883,EUROSTAT_VBE_IND_2005!$B$7:$B$883,$D42,EUROSTAT_VBE_IND_2005!$C$7:$C$883,"*"&amp;RIGHT($A42,3)&amp;"*",EUROSTAT_VBE_IND_2005!$D$7:$D$883,"4240*"))/1000+(SUMIFS(EUROSTAT_VBE_IND_2005!I$7:I$883,EUROSTAT_VBE_IND_2005!$B$7:$B$883,$D42,EUROSTAT_VBE_IND_2005!$C$7:$C$883,"*"&amp;RIGHT($A42,3)&amp;"*",EUROSTAT_VBE_IND_2005!$D$7:$D$883,"3106*"))/1000</f>
        <v>0</v>
      </c>
      <c r="M42" s="17">
        <f>(SUMIFS(EUROSTAT_VBE_IND_2005!J$7:J$883,EUROSTAT_VBE_IND_2005!$B$7:$B$883,$D42,EUROSTAT_VBE_IND_2005!$C$7:$C$883,"*"&amp;RIGHT($A42,3)&amp;"*",EUROSTAT_VBE_IND_2005!$D$7:$D$883,"4100*"))/1000+(SUMIFS(EUROSTAT_VBE_IND_2005!J$7:J$883,EUROSTAT_VBE_IND_2005!$B$7:$B$883,$D42,EUROSTAT_VBE_IND_2005!$C$7:$C$883,"*"&amp;RIGHT($A42,3)&amp;"*",EUROSTAT_VBE_IND_2005!$D$7:$D$883,"4230*"))/1000+(SUMIFS(EUROSTAT_VBE_IND_2005!J$7:J$883,EUROSTAT_VBE_IND_2005!$B$7:$B$883,$D42,EUROSTAT_VBE_IND_2005!$C$7:$C$883,"*"&amp;RIGHT($A42,3)&amp;"*",EUROSTAT_VBE_IND_2005!$D$7:$D$883,"4240*"))/1000+(SUMIFS(EUROSTAT_VBE_IND_2005!J$7:J$883,EUROSTAT_VBE_IND_2005!$B$7:$B$883,$D42,EUROSTAT_VBE_IND_2005!$C$7:$C$883,"*"&amp;RIGHT($A42,3)&amp;"*",EUROSTAT_VBE_IND_2005!$D$7:$D$883,"3106*"))/1000</f>
        <v>0</v>
      </c>
      <c r="N42" s="17">
        <f>(SUMIFS(EUROSTAT_VBE_IND_2005!K$7:K$883,EUROSTAT_VBE_IND_2005!$B$7:$B$883,$D42,EUROSTAT_VBE_IND_2005!$C$7:$C$883,"*"&amp;RIGHT($A42,3)&amp;"*",EUROSTAT_VBE_IND_2005!$D$7:$D$883,"4100*"))/1000+(SUMIFS(EUROSTAT_VBE_IND_2005!K$7:K$883,EUROSTAT_VBE_IND_2005!$B$7:$B$883,$D42,EUROSTAT_VBE_IND_2005!$C$7:$C$883,"*"&amp;RIGHT($A42,3)&amp;"*",EUROSTAT_VBE_IND_2005!$D$7:$D$883,"4230*"))/1000+(SUMIFS(EUROSTAT_VBE_IND_2005!K$7:K$883,EUROSTAT_VBE_IND_2005!$B$7:$B$883,$D42,EUROSTAT_VBE_IND_2005!$C$7:$C$883,"*"&amp;RIGHT($A42,3)&amp;"*",EUROSTAT_VBE_IND_2005!$D$7:$D$883,"4240*"))/1000+(SUMIFS(EUROSTAT_VBE_IND_2005!K$7:K$883,EUROSTAT_VBE_IND_2005!$B$7:$B$883,$D42,EUROSTAT_VBE_IND_2005!$C$7:$C$883,"*"&amp;RIGHT($A42,3)&amp;"*",EUROSTAT_VBE_IND_2005!$D$7:$D$883,"3106*"))/1000</f>
        <v>0</v>
      </c>
      <c r="O42" s="17">
        <f>(SUMIFS(EUROSTAT_VBE_IND_2005!L$7:L$883,EUROSTAT_VBE_IND_2005!$B$7:$B$883,$D42,EUROSTAT_VBE_IND_2005!$C$7:$C$883,"*"&amp;RIGHT($A42,3)&amp;"*",EUROSTAT_VBE_IND_2005!$D$7:$D$883,"4100*"))/1000+(SUMIFS(EUROSTAT_VBE_IND_2005!L$7:L$883,EUROSTAT_VBE_IND_2005!$B$7:$B$883,$D42,EUROSTAT_VBE_IND_2005!$C$7:$C$883,"*"&amp;RIGHT($A42,3)&amp;"*",EUROSTAT_VBE_IND_2005!$D$7:$D$883,"4230*"))/1000+(SUMIFS(EUROSTAT_VBE_IND_2005!L$7:L$883,EUROSTAT_VBE_IND_2005!$B$7:$B$883,$D42,EUROSTAT_VBE_IND_2005!$C$7:$C$883,"*"&amp;RIGHT($A42,3)&amp;"*",EUROSTAT_VBE_IND_2005!$D$7:$D$883,"4240*"))/1000+(SUMIFS(EUROSTAT_VBE_IND_2005!L$7:L$883,EUROSTAT_VBE_IND_2005!$B$7:$B$883,$D42,EUROSTAT_VBE_IND_2005!$C$7:$C$883,"*"&amp;RIGHT($A42,3)&amp;"*",EUROSTAT_VBE_IND_2005!$D$7:$D$883,"3106*"))/1000</f>
        <v>0</v>
      </c>
      <c r="P42" s="17">
        <f>(SUMIFS(EUROSTAT_VBE_IND_2005!M$7:M$883,EUROSTAT_VBE_IND_2005!$B$7:$B$883,$D42,EUROSTAT_VBE_IND_2005!$C$7:$C$883,"*"&amp;RIGHT($A42,3)&amp;"*",EUROSTAT_VBE_IND_2005!$D$7:$D$883,"4100*"))/1000+(SUMIFS(EUROSTAT_VBE_IND_2005!M$7:M$883,EUROSTAT_VBE_IND_2005!$B$7:$B$883,$D42,EUROSTAT_VBE_IND_2005!$C$7:$C$883,"*"&amp;RIGHT($A42,3)&amp;"*",EUROSTAT_VBE_IND_2005!$D$7:$D$883,"4230*"))/1000+(SUMIFS(EUROSTAT_VBE_IND_2005!M$7:M$883,EUROSTAT_VBE_IND_2005!$B$7:$B$883,$D42,EUROSTAT_VBE_IND_2005!$C$7:$C$883,"*"&amp;RIGHT($A42,3)&amp;"*",EUROSTAT_VBE_IND_2005!$D$7:$D$883,"4240*"))/1000+(SUMIFS(EUROSTAT_VBE_IND_2005!M$7:M$883,EUROSTAT_VBE_IND_2005!$B$7:$B$883,$D42,EUROSTAT_VBE_IND_2005!$C$7:$C$883,"*"&amp;RIGHT($A42,3)&amp;"*",EUROSTAT_VBE_IND_2005!$D$7:$D$883,"3106*"))/1000</f>
        <v>0</v>
      </c>
      <c r="Q42" s="17">
        <f>(SUMIFS(EUROSTAT_VBE_IND_2005!N$7:N$883,EUROSTAT_VBE_IND_2005!$B$7:$B$883,$D42,EUROSTAT_VBE_IND_2005!$C$7:$C$883,"*"&amp;RIGHT($A42,3)&amp;"*",EUROSTAT_VBE_IND_2005!$D$7:$D$883,"4100*"))/1000+(SUMIFS(EUROSTAT_VBE_IND_2005!N$7:N$883,EUROSTAT_VBE_IND_2005!$B$7:$B$883,$D42,EUROSTAT_VBE_IND_2005!$C$7:$C$883,"*"&amp;RIGHT($A42,3)&amp;"*",EUROSTAT_VBE_IND_2005!$D$7:$D$883,"4230*"))/1000+(SUMIFS(EUROSTAT_VBE_IND_2005!N$7:N$883,EUROSTAT_VBE_IND_2005!$B$7:$B$883,$D42,EUROSTAT_VBE_IND_2005!$C$7:$C$883,"*"&amp;RIGHT($A42,3)&amp;"*",EUROSTAT_VBE_IND_2005!$D$7:$D$883,"4240*"))/1000+(SUMIFS(EUROSTAT_VBE_IND_2005!N$7:N$883,EUROSTAT_VBE_IND_2005!$B$7:$B$883,$D42,EUROSTAT_VBE_IND_2005!$C$7:$C$883,"*"&amp;RIGHT($A42,3)&amp;"*",EUROSTAT_VBE_IND_2005!$D$7:$D$883,"3106*"))/1000</f>
        <v>0</v>
      </c>
      <c r="R42" s="17">
        <f>(SUMIFS(EUROSTAT_VBE_IND_2005!O$7:O$883,EUROSTAT_VBE_IND_2005!$B$7:$B$883,$D42,EUROSTAT_VBE_IND_2005!$C$7:$C$883,"*"&amp;RIGHT($A42,3)&amp;"*",EUROSTAT_VBE_IND_2005!$D$7:$D$883,"4100*"))/1000+(SUMIFS(EUROSTAT_VBE_IND_2005!O$7:O$883,EUROSTAT_VBE_IND_2005!$B$7:$B$883,$D42,EUROSTAT_VBE_IND_2005!$C$7:$C$883,"*"&amp;RIGHT($A42,3)&amp;"*",EUROSTAT_VBE_IND_2005!$D$7:$D$883,"4230*"))/1000+(SUMIFS(EUROSTAT_VBE_IND_2005!O$7:O$883,EUROSTAT_VBE_IND_2005!$B$7:$B$883,$D42,EUROSTAT_VBE_IND_2005!$C$7:$C$883,"*"&amp;RIGHT($A42,3)&amp;"*",EUROSTAT_VBE_IND_2005!$D$7:$D$883,"4240*"))/1000+(SUMIFS(EUROSTAT_VBE_IND_2005!O$7:O$883,EUROSTAT_VBE_IND_2005!$B$7:$B$883,$D42,EUROSTAT_VBE_IND_2005!$C$7:$C$883,"*"&amp;RIGHT($A42,3)&amp;"*",EUROSTAT_VBE_IND_2005!$D$7:$D$883,"3106*"))/1000</f>
        <v>0</v>
      </c>
      <c r="S42" s="17">
        <f>(SUMIFS(EUROSTAT_VBE_IND_2005!P$7:P$883,EUROSTAT_VBE_IND_2005!$B$7:$B$883,$D42,EUROSTAT_VBE_IND_2005!$C$7:$C$883,"*"&amp;RIGHT($A42,3)&amp;"*",EUROSTAT_VBE_IND_2005!$D$7:$D$883,"4100*"))/1000+(SUMIFS(EUROSTAT_VBE_IND_2005!P$7:P$883,EUROSTAT_VBE_IND_2005!$B$7:$B$883,$D42,EUROSTAT_VBE_IND_2005!$C$7:$C$883,"*"&amp;RIGHT($A42,3)&amp;"*",EUROSTAT_VBE_IND_2005!$D$7:$D$883,"4230*"))/1000+(SUMIFS(EUROSTAT_VBE_IND_2005!P$7:P$883,EUROSTAT_VBE_IND_2005!$B$7:$B$883,$D42,EUROSTAT_VBE_IND_2005!$C$7:$C$883,"*"&amp;RIGHT($A42,3)&amp;"*",EUROSTAT_VBE_IND_2005!$D$7:$D$883,"4240*"))/1000+(SUMIFS(EUROSTAT_VBE_IND_2005!P$7:P$883,EUROSTAT_VBE_IND_2005!$B$7:$B$883,$D42,EUROSTAT_VBE_IND_2005!$C$7:$C$883,"*"&amp;RIGHT($A42,3)&amp;"*",EUROSTAT_VBE_IND_2005!$D$7:$D$883,"3106*"))/1000</f>
        <v>0</v>
      </c>
      <c r="T42" s="17">
        <f>(SUMIFS(EUROSTAT_VBE_IND_2005!Q$7:Q$883,EUROSTAT_VBE_IND_2005!$B$7:$B$883,$D42,EUROSTAT_VBE_IND_2005!$C$7:$C$883,"*"&amp;RIGHT($A42,3)&amp;"*",EUROSTAT_VBE_IND_2005!$D$7:$D$883,"4100*"))/1000+(SUMIFS(EUROSTAT_VBE_IND_2005!Q$7:Q$883,EUROSTAT_VBE_IND_2005!$B$7:$B$883,$D42,EUROSTAT_VBE_IND_2005!$C$7:$C$883,"*"&amp;RIGHT($A42,3)&amp;"*",EUROSTAT_VBE_IND_2005!$D$7:$D$883,"4230*"))/1000+(SUMIFS(EUROSTAT_VBE_IND_2005!Q$7:Q$883,EUROSTAT_VBE_IND_2005!$B$7:$B$883,$D42,EUROSTAT_VBE_IND_2005!$C$7:$C$883,"*"&amp;RIGHT($A42,3)&amp;"*",EUROSTAT_VBE_IND_2005!$D$7:$D$883,"4240*"))/1000+(SUMIFS(EUROSTAT_VBE_IND_2005!Q$7:Q$883,EUROSTAT_VBE_IND_2005!$B$7:$B$883,$D42,EUROSTAT_VBE_IND_2005!$C$7:$C$883,"*"&amp;RIGHT($A42,3)&amp;"*",EUROSTAT_VBE_IND_2005!$D$7:$D$883,"3106*"))/1000</f>
        <v>0</v>
      </c>
      <c r="U42" s="17">
        <f>(SUMIFS(EUROSTAT_VBE_IND_2005!R$7:R$883,EUROSTAT_VBE_IND_2005!$B$7:$B$883,$D42,EUROSTAT_VBE_IND_2005!$C$7:$C$883,"*"&amp;RIGHT($A42,3)&amp;"*",EUROSTAT_VBE_IND_2005!$D$7:$D$883,"4100*"))/1000+(SUMIFS(EUROSTAT_VBE_IND_2005!R$7:R$883,EUROSTAT_VBE_IND_2005!$B$7:$B$883,$D42,EUROSTAT_VBE_IND_2005!$C$7:$C$883,"*"&amp;RIGHT($A42,3)&amp;"*",EUROSTAT_VBE_IND_2005!$D$7:$D$883,"4230*"))/1000+(SUMIFS(EUROSTAT_VBE_IND_2005!R$7:R$883,EUROSTAT_VBE_IND_2005!$B$7:$B$883,$D42,EUROSTAT_VBE_IND_2005!$C$7:$C$883,"*"&amp;RIGHT($A42,3)&amp;"*",EUROSTAT_VBE_IND_2005!$D$7:$D$883,"4240*"))/1000+(SUMIFS(EUROSTAT_VBE_IND_2005!R$7:R$883,EUROSTAT_VBE_IND_2005!$B$7:$B$883,$D42,EUROSTAT_VBE_IND_2005!$C$7:$C$883,"*"&amp;RIGHT($A42,3)&amp;"*",EUROSTAT_VBE_IND_2005!$D$7:$D$883,"3106*"))/1000</f>
        <v>0</v>
      </c>
      <c r="V42" s="17">
        <f>(SUMIFS(EUROSTAT_VBE_IND_2005!S$7:S$883,EUROSTAT_VBE_IND_2005!$B$7:$B$883,$D42,EUROSTAT_VBE_IND_2005!$C$7:$C$883,"*"&amp;RIGHT($A42,3)&amp;"*",EUROSTAT_VBE_IND_2005!$D$7:$D$883,"4100*"))/1000+(SUMIFS(EUROSTAT_VBE_IND_2005!S$7:S$883,EUROSTAT_VBE_IND_2005!$B$7:$B$883,$D42,EUROSTAT_VBE_IND_2005!$C$7:$C$883,"*"&amp;RIGHT($A42,3)&amp;"*",EUROSTAT_VBE_IND_2005!$D$7:$D$883,"4230*"))/1000+(SUMIFS(EUROSTAT_VBE_IND_2005!S$7:S$883,EUROSTAT_VBE_IND_2005!$B$7:$B$883,$D42,EUROSTAT_VBE_IND_2005!$C$7:$C$883,"*"&amp;RIGHT($A42,3)&amp;"*",EUROSTAT_VBE_IND_2005!$D$7:$D$883,"4240*"))/1000+(SUMIFS(EUROSTAT_VBE_IND_2005!S$7:S$883,EUROSTAT_VBE_IND_2005!$B$7:$B$883,$D42,EUROSTAT_VBE_IND_2005!$C$7:$C$883,"*"&amp;RIGHT($A42,3)&amp;"*",EUROSTAT_VBE_IND_2005!$D$7:$D$883,"3106*"))/1000</f>
        <v>0</v>
      </c>
      <c r="W42" s="17">
        <f>(SUMIFS(EUROSTAT_VBE_IND_2005!T$7:T$883,EUROSTAT_VBE_IND_2005!$B$7:$B$883,$D42,EUROSTAT_VBE_IND_2005!$C$7:$C$883,"*"&amp;RIGHT($A42,3)&amp;"*",EUROSTAT_VBE_IND_2005!$D$7:$D$883,"4100*"))/1000+(SUMIFS(EUROSTAT_VBE_IND_2005!T$7:T$883,EUROSTAT_VBE_IND_2005!$B$7:$B$883,$D42,EUROSTAT_VBE_IND_2005!$C$7:$C$883,"*"&amp;RIGHT($A42,3)&amp;"*",EUROSTAT_VBE_IND_2005!$D$7:$D$883,"4230*"))/1000+(SUMIFS(EUROSTAT_VBE_IND_2005!T$7:T$883,EUROSTAT_VBE_IND_2005!$B$7:$B$883,$D42,EUROSTAT_VBE_IND_2005!$C$7:$C$883,"*"&amp;RIGHT($A42,3)&amp;"*",EUROSTAT_VBE_IND_2005!$D$7:$D$883,"4240*"))/1000+(SUMIFS(EUROSTAT_VBE_IND_2005!T$7:T$883,EUROSTAT_VBE_IND_2005!$B$7:$B$883,$D42,EUROSTAT_VBE_IND_2005!$C$7:$C$883,"*"&amp;RIGHT($A42,3)&amp;"*",EUROSTAT_VBE_IND_2005!$D$7:$D$883,"3106*"))/1000</f>
        <v>0</v>
      </c>
      <c r="X42" s="17">
        <f>(SUMIFS(EUROSTAT_VBE_IND_2005!U$7:U$883,EUROSTAT_VBE_IND_2005!$B$7:$B$883,$D42,EUROSTAT_VBE_IND_2005!$C$7:$C$883,"*"&amp;RIGHT($A42,3)&amp;"*",EUROSTAT_VBE_IND_2005!$D$7:$D$883,"4100*"))/1000+(SUMIFS(EUROSTAT_VBE_IND_2005!U$7:U$883,EUROSTAT_VBE_IND_2005!$B$7:$B$883,$D42,EUROSTAT_VBE_IND_2005!$C$7:$C$883,"*"&amp;RIGHT($A42,3)&amp;"*",EUROSTAT_VBE_IND_2005!$D$7:$D$883,"4230*"))/1000+(SUMIFS(EUROSTAT_VBE_IND_2005!U$7:U$883,EUROSTAT_VBE_IND_2005!$B$7:$B$883,$D42,EUROSTAT_VBE_IND_2005!$C$7:$C$883,"*"&amp;RIGHT($A42,3)&amp;"*",EUROSTAT_VBE_IND_2005!$D$7:$D$883,"4240*"))/1000+(SUMIFS(EUROSTAT_VBE_IND_2005!U$7:U$883,EUROSTAT_VBE_IND_2005!$B$7:$B$883,$D42,EUROSTAT_VBE_IND_2005!$C$7:$C$883,"*"&amp;RIGHT($A42,3)&amp;"*",EUROSTAT_VBE_IND_2005!$D$7:$D$883,"3106*"))/1000</f>
        <v>0</v>
      </c>
      <c r="Y42" s="17">
        <f>(SUMIFS(EUROSTAT_VBE_IND_2005!V$7:V$883,EUROSTAT_VBE_IND_2005!$B$7:$B$883,$D42,EUROSTAT_VBE_IND_2005!$C$7:$C$883,"*"&amp;RIGHT($A42,3)&amp;"*",EUROSTAT_VBE_IND_2005!$D$7:$D$883,"4100*"))/1000+(SUMIFS(EUROSTAT_VBE_IND_2005!V$7:V$883,EUROSTAT_VBE_IND_2005!$B$7:$B$883,$D42,EUROSTAT_VBE_IND_2005!$C$7:$C$883,"*"&amp;RIGHT($A42,3)&amp;"*",EUROSTAT_VBE_IND_2005!$D$7:$D$883,"4230*"))/1000+(SUMIFS(EUROSTAT_VBE_IND_2005!V$7:V$883,EUROSTAT_VBE_IND_2005!$B$7:$B$883,$D42,EUROSTAT_VBE_IND_2005!$C$7:$C$883,"*"&amp;RIGHT($A42,3)&amp;"*",EUROSTAT_VBE_IND_2005!$D$7:$D$883,"4240*"))/1000+(SUMIFS(EUROSTAT_VBE_IND_2005!V$7:V$883,EUROSTAT_VBE_IND_2005!$B$7:$B$883,$D42,EUROSTAT_VBE_IND_2005!$C$7:$C$883,"*"&amp;RIGHT($A42,3)&amp;"*",EUROSTAT_VBE_IND_2005!$D$7:$D$883,"3106*"))/1000</f>
        <v>0</v>
      </c>
      <c r="Z42" s="17">
        <f>(SUMIFS(EUROSTAT_VBE_IND_2005!W$7:W$883,EUROSTAT_VBE_IND_2005!$B$7:$B$883,$D42,EUROSTAT_VBE_IND_2005!$C$7:$C$883,"*"&amp;RIGHT($A42,3)&amp;"*",EUROSTAT_VBE_IND_2005!$D$7:$D$883,"4100*"))/1000+(SUMIFS(EUROSTAT_VBE_IND_2005!W$7:W$883,EUROSTAT_VBE_IND_2005!$B$7:$B$883,$D42,EUROSTAT_VBE_IND_2005!$C$7:$C$883,"*"&amp;RIGHT($A42,3)&amp;"*",EUROSTAT_VBE_IND_2005!$D$7:$D$883,"4230*"))/1000+(SUMIFS(EUROSTAT_VBE_IND_2005!W$7:W$883,EUROSTAT_VBE_IND_2005!$B$7:$B$883,$D42,EUROSTAT_VBE_IND_2005!$C$7:$C$883,"*"&amp;RIGHT($A42,3)&amp;"*",EUROSTAT_VBE_IND_2005!$D$7:$D$883,"4240*"))/1000+(SUMIFS(EUROSTAT_VBE_IND_2005!W$7:W$883,EUROSTAT_VBE_IND_2005!$B$7:$B$883,$D42,EUROSTAT_VBE_IND_2005!$C$7:$C$883,"*"&amp;RIGHT($A42,3)&amp;"*",EUROSTAT_VBE_IND_2005!$D$7:$D$883,"3106*"))/1000</f>
        <v>0</v>
      </c>
      <c r="AA42" s="17">
        <f>(SUMIFS(EUROSTAT_VBE_IND_2005!X$7:X$883,EUROSTAT_VBE_IND_2005!$B$7:$B$883,$D42,EUROSTAT_VBE_IND_2005!$C$7:$C$883,"*"&amp;RIGHT($A42,3)&amp;"*",EUROSTAT_VBE_IND_2005!$D$7:$D$883,"4100*"))/1000+(SUMIFS(EUROSTAT_VBE_IND_2005!X$7:X$883,EUROSTAT_VBE_IND_2005!$B$7:$B$883,$D42,EUROSTAT_VBE_IND_2005!$C$7:$C$883,"*"&amp;RIGHT($A42,3)&amp;"*",EUROSTAT_VBE_IND_2005!$D$7:$D$883,"4230*"))/1000+(SUMIFS(EUROSTAT_VBE_IND_2005!X$7:X$883,EUROSTAT_VBE_IND_2005!$B$7:$B$883,$D42,EUROSTAT_VBE_IND_2005!$C$7:$C$883,"*"&amp;RIGHT($A42,3)&amp;"*",EUROSTAT_VBE_IND_2005!$D$7:$D$883,"4240*"))/1000+(SUMIFS(EUROSTAT_VBE_IND_2005!X$7:X$883,EUROSTAT_VBE_IND_2005!$B$7:$B$883,$D42,EUROSTAT_VBE_IND_2005!$C$7:$C$883,"*"&amp;RIGHT($A42,3)&amp;"*",EUROSTAT_VBE_IND_2005!$D$7:$D$883,"3106*"))/1000</f>
        <v>0</v>
      </c>
      <c r="AB42" s="17">
        <f>(SUMIFS(EUROSTAT_VBE_IND_2005!AA$7:AA$883,EUROSTAT_VBE_IND_2005!$B$7:$B$883,$D42,EUROSTAT_VBE_IND_2005!$C$7:$C$883,"*"&amp;RIGHT($A42,3)&amp;"*",EUROSTAT_VBE_IND_2005!$D$7:$D$883,"4100*"))/1000+(SUMIFS(EUROSTAT_VBE_IND_2005!AA$7:AA$883,EUROSTAT_VBE_IND_2005!$B$7:$B$883,$D42,EUROSTAT_VBE_IND_2005!$C$7:$C$883,"*"&amp;RIGHT($A42,3)&amp;"*",EUROSTAT_VBE_IND_2005!$D$7:$D$883,"4230*"))/1000+(SUMIFS(EUROSTAT_VBE_IND_2005!AA$7:AA$883,EUROSTAT_VBE_IND_2005!$B$7:$B$883,$D42,EUROSTAT_VBE_IND_2005!$C$7:$C$883,"*"&amp;RIGHT($A42,3)&amp;"*",EUROSTAT_VBE_IND_2005!$D$7:$D$883,"4240*"))/1000+(SUMIFS(EUROSTAT_VBE_IND_2005!AA$7:AA$883,EUROSTAT_VBE_IND_2005!$B$7:$B$883,$D42,EUROSTAT_VBE_IND_2005!$C$7:$C$883,"*"&amp;RIGHT($A42,3)&amp;"*",EUROSTAT_VBE_IND_2005!$D$7:$D$883,"3106*"))/1000</f>
        <v>0</v>
      </c>
      <c r="AC42" s="17">
        <f>(SUMIFS(EUROSTAT_VBE_IND_2005!AB$7:AB$883,EUROSTAT_VBE_IND_2005!$B$7:$B$883,$D42,EUROSTAT_VBE_IND_2005!$C$7:$C$883,"*"&amp;RIGHT($A42,3)&amp;"*",EUROSTAT_VBE_IND_2005!$D$7:$D$883,"4100*"))/1000+(SUMIFS(EUROSTAT_VBE_IND_2005!AB$7:AB$883,EUROSTAT_VBE_IND_2005!$B$7:$B$883,$D42,EUROSTAT_VBE_IND_2005!$C$7:$C$883,"*"&amp;RIGHT($A42,3)&amp;"*",EUROSTAT_VBE_IND_2005!$D$7:$D$883,"4230*"))/1000+(SUMIFS(EUROSTAT_VBE_IND_2005!AB$7:AB$883,EUROSTAT_VBE_IND_2005!$B$7:$B$883,$D42,EUROSTAT_VBE_IND_2005!$C$7:$C$883,"*"&amp;RIGHT($A42,3)&amp;"*",EUROSTAT_VBE_IND_2005!$D$7:$D$883,"4240*"))/1000+(SUMIFS(EUROSTAT_VBE_IND_2005!AB$7:AB$883,EUROSTAT_VBE_IND_2005!$B$7:$B$883,$D42,EUROSTAT_VBE_IND_2005!$C$7:$C$883,"*"&amp;RIGHT($A42,3)&amp;"*",EUROSTAT_VBE_IND_2005!$D$7:$D$883,"3106*"))/1000</f>
        <v>0</v>
      </c>
      <c r="AD42" s="17">
        <f>(SUMIFS(EUROSTAT_VBE_IND_2005!AC$7:AC$883,EUROSTAT_VBE_IND_2005!$B$7:$B$883,$D42,EUROSTAT_VBE_IND_2005!$C$7:$C$883,"*"&amp;RIGHT($A42,3)&amp;"*",EUROSTAT_VBE_IND_2005!$D$7:$D$883,"4100*"))/1000+(SUMIFS(EUROSTAT_VBE_IND_2005!AC$7:AC$883,EUROSTAT_VBE_IND_2005!$B$7:$B$883,$D42,EUROSTAT_VBE_IND_2005!$C$7:$C$883,"*"&amp;RIGHT($A42,3)&amp;"*",EUROSTAT_VBE_IND_2005!$D$7:$D$883,"4230*"))/1000+(SUMIFS(EUROSTAT_VBE_IND_2005!AC$7:AC$883,EUROSTAT_VBE_IND_2005!$B$7:$B$883,$D42,EUROSTAT_VBE_IND_2005!$C$7:$C$883,"*"&amp;RIGHT($A42,3)&amp;"*",EUROSTAT_VBE_IND_2005!$D$7:$D$883,"4240*"))/1000+(SUMIFS(EUROSTAT_VBE_IND_2005!AC$7:AC$883,EUROSTAT_VBE_IND_2005!$B$7:$B$883,$D42,EUROSTAT_VBE_IND_2005!$C$7:$C$883,"*"&amp;RIGHT($A42,3)&amp;"*",EUROSTAT_VBE_IND_2005!$D$7:$D$883,"3106*"))/1000</f>
        <v>0</v>
      </c>
      <c r="AE42" s="17">
        <f>(SUMIFS(EUROSTAT_VBE_IND_2005!AD$7:AD$883,EUROSTAT_VBE_IND_2005!$B$7:$B$883,$D42,EUROSTAT_VBE_IND_2005!$C$7:$C$883,"*"&amp;RIGHT($A42,3)&amp;"*",EUROSTAT_VBE_IND_2005!$D$7:$D$883,"4100*"))/1000+(SUMIFS(EUROSTAT_VBE_IND_2005!AD$7:AD$883,EUROSTAT_VBE_IND_2005!$B$7:$B$883,$D42,EUROSTAT_VBE_IND_2005!$C$7:$C$883,"*"&amp;RIGHT($A42,3)&amp;"*",EUROSTAT_VBE_IND_2005!$D$7:$D$883,"4230*"))/1000+(SUMIFS(EUROSTAT_VBE_IND_2005!AD$7:AD$883,EUROSTAT_VBE_IND_2005!$B$7:$B$883,$D42,EUROSTAT_VBE_IND_2005!$C$7:$C$883,"*"&amp;RIGHT($A42,3)&amp;"*",EUROSTAT_VBE_IND_2005!$D$7:$D$883,"4240*"))/1000+(SUMIFS(EUROSTAT_VBE_IND_2005!AD$7:AD$883,EUROSTAT_VBE_IND_2005!$B$7:$B$883,$D42,EUROSTAT_VBE_IND_2005!$C$7:$C$883,"*"&amp;RIGHT($A42,3)&amp;"*",EUROSTAT_VBE_IND_2005!$D$7:$D$883,"3106*"))/1000</f>
        <v>0</v>
      </c>
      <c r="AF42" s="17">
        <f>(SUMIFS(EUROSTAT_VBE_IND_2005!AE$7:AE$883,EUROSTAT_VBE_IND_2005!$B$7:$B$883,$D42,EUROSTAT_VBE_IND_2005!$C$7:$C$883,"*"&amp;RIGHT($A42,3)&amp;"*",EUROSTAT_VBE_IND_2005!$D$7:$D$883,"4100*"))/1000+(SUMIFS(EUROSTAT_VBE_IND_2005!AE$7:AE$883,EUROSTAT_VBE_IND_2005!$B$7:$B$883,$D42,EUROSTAT_VBE_IND_2005!$C$7:$C$883,"*"&amp;RIGHT($A42,3)&amp;"*",EUROSTAT_VBE_IND_2005!$D$7:$D$883,"4230*"))/1000+(SUMIFS(EUROSTAT_VBE_IND_2005!AE$7:AE$883,EUROSTAT_VBE_IND_2005!$B$7:$B$883,$D42,EUROSTAT_VBE_IND_2005!$C$7:$C$883,"*"&amp;RIGHT($A42,3)&amp;"*",EUROSTAT_VBE_IND_2005!$D$7:$D$883,"4240*"))/1000+(SUMIFS(EUROSTAT_VBE_IND_2005!AE$7:AE$883,EUROSTAT_VBE_IND_2005!$B$7:$B$883,$D42,EUROSTAT_VBE_IND_2005!$C$7:$C$883,"*"&amp;RIGHT($A42,3)&amp;"*",EUROSTAT_VBE_IND_2005!$D$7:$D$883,"3106*"))/1000</f>
        <v>0</v>
      </c>
      <c r="AG42" s="17">
        <f>(SUMIFS(EUROSTAT_VBE_IND_2005!AF$7:AF$883,EUROSTAT_VBE_IND_2005!$B$7:$B$883,$D42,EUROSTAT_VBE_IND_2005!$C$7:$C$883,"*"&amp;RIGHT($A42,3)&amp;"*",EUROSTAT_VBE_IND_2005!$D$7:$D$883,"4100*"))/1000+(SUMIFS(EUROSTAT_VBE_IND_2005!AF$7:AF$883,EUROSTAT_VBE_IND_2005!$B$7:$B$883,$D42,EUROSTAT_VBE_IND_2005!$C$7:$C$883,"*"&amp;RIGHT($A42,3)&amp;"*",EUROSTAT_VBE_IND_2005!$D$7:$D$883,"4230*"))/1000+(SUMIFS(EUROSTAT_VBE_IND_2005!AF$7:AF$883,EUROSTAT_VBE_IND_2005!$B$7:$B$883,$D42,EUROSTAT_VBE_IND_2005!$C$7:$C$883,"*"&amp;RIGHT($A42,3)&amp;"*",EUROSTAT_VBE_IND_2005!$D$7:$D$883,"4240*"))/1000+(SUMIFS(EUROSTAT_VBE_IND_2005!AF$7:AF$883,EUROSTAT_VBE_IND_2005!$B$7:$B$883,$D42,EUROSTAT_VBE_IND_2005!$C$7:$C$883,"*"&amp;RIGHT($A42,3)&amp;"*",EUROSTAT_VBE_IND_2005!$D$7:$D$883,"3106*"))/1000</f>
        <v>0</v>
      </c>
      <c r="AH42" s="17">
        <f>(SUMIFS(EUROSTAT_VBE_IND_2005!AH$7:AH$883,EUROSTAT_VBE_IND_2005!$B$7:$B$883,$D42,EUROSTAT_VBE_IND_2005!$C$7:$C$883,"*"&amp;RIGHT($A42,3)&amp;"*",EUROSTAT_VBE_IND_2005!$D$7:$D$883,"4100*"))/1000+(SUMIFS(EUROSTAT_VBE_IND_2005!AH$7:AH$883,EUROSTAT_VBE_IND_2005!$B$7:$B$883,$D42,EUROSTAT_VBE_IND_2005!$C$7:$C$883,"*"&amp;RIGHT($A42,3)&amp;"*",EUROSTAT_VBE_IND_2005!$D$7:$D$883,"4230*"))/1000+(SUMIFS(EUROSTAT_VBE_IND_2005!AH$7:AH$883,EUROSTAT_VBE_IND_2005!$B$7:$B$883,$D42,EUROSTAT_VBE_IND_2005!$C$7:$C$883,"*"&amp;RIGHT($A42,3)&amp;"*",EUROSTAT_VBE_IND_2005!$D$7:$D$883,"4240*"))/1000+(SUMIFS(EUROSTAT_VBE_IND_2005!AH$7:AH$883,EUROSTAT_VBE_IND_2005!$B$7:$B$883,$D42,EUROSTAT_VBE_IND_2005!$C$7:$C$883,"*"&amp;RIGHT($A42,3)&amp;"*",EUROSTAT_VBE_IND_2005!$D$7:$D$883,"3106*"))/1000</f>
        <v>0</v>
      </c>
      <c r="AI42" s="17">
        <f>(SUMIFS(EUROSTAT_VBE_IND_2005!AI$7:AI$883,EUROSTAT_VBE_IND_2005!$B$7:$B$883,$D42,EUROSTAT_VBE_IND_2005!$C$7:$C$883,"*"&amp;RIGHT($A42,3)&amp;"*",EUROSTAT_VBE_IND_2005!$D$7:$D$883,"4100*"))/1000+(SUMIFS(EUROSTAT_VBE_IND_2005!AI$7:AI$883,EUROSTAT_VBE_IND_2005!$B$7:$B$883,$D42,EUROSTAT_VBE_IND_2005!$C$7:$C$883,"*"&amp;RIGHT($A42,3)&amp;"*",EUROSTAT_VBE_IND_2005!$D$7:$D$883,"4230*"))/1000+(SUMIFS(EUROSTAT_VBE_IND_2005!AI$7:AI$883,EUROSTAT_VBE_IND_2005!$B$7:$B$883,$D42,EUROSTAT_VBE_IND_2005!$C$7:$C$883,"*"&amp;RIGHT($A42,3)&amp;"*",EUROSTAT_VBE_IND_2005!$D$7:$D$883,"4240*"))/1000+(SUMIFS(EUROSTAT_VBE_IND_2005!AI$7:AI$883,EUROSTAT_VBE_IND_2005!$B$7:$B$883,$D42,EUROSTAT_VBE_IND_2005!$C$7:$C$883,"*"&amp;RIGHT($A42,3)&amp;"*",EUROSTAT_VBE_IND_2005!$D$7:$D$883,"3106*"))/1000</f>
        <v>0</v>
      </c>
      <c r="AJ42" s="17">
        <f>(SUMIFS(EUROSTAT_VBE_IND_2005!AJ$7:AJ$883,EUROSTAT_VBE_IND_2005!$B$7:$B$883,$D42,EUROSTAT_VBE_IND_2005!$C$7:$C$883,"*"&amp;RIGHT($A42,3)&amp;"*",EUROSTAT_VBE_IND_2005!$D$7:$D$883,"4100*"))/1000+(SUMIFS(EUROSTAT_VBE_IND_2005!AJ$7:AJ$883,EUROSTAT_VBE_IND_2005!$B$7:$B$883,$D42,EUROSTAT_VBE_IND_2005!$C$7:$C$883,"*"&amp;RIGHT($A42,3)&amp;"*",EUROSTAT_VBE_IND_2005!$D$7:$D$883,"4230*"))/1000+(SUMIFS(EUROSTAT_VBE_IND_2005!AJ$7:AJ$883,EUROSTAT_VBE_IND_2005!$B$7:$B$883,$D42,EUROSTAT_VBE_IND_2005!$C$7:$C$883,"*"&amp;RIGHT($A42,3)&amp;"*",EUROSTAT_VBE_IND_2005!$D$7:$D$883,"4240*"))/1000+(SUMIFS(EUROSTAT_VBE_IND_2005!AJ$7:AJ$883,EUROSTAT_VBE_IND_2005!$B$7:$B$883,$D42,EUROSTAT_VBE_IND_2005!$C$7:$C$883,"*"&amp;RIGHT($A42,3)&amp;"*",EUROSTAT_VBE_IND_2005!$D$7:$D$883,"3106*"))/1000</f>
        <v>0</v>
      </c>
      <c r="AK42" s="17">
        <f>(SUMIFS(EUROSTAT_VBE_IND_2005!AK$7:AK$883,EUROSTAT_VBE_IND_2005!$B$7:$B$883,$D42,EUROSTAT_VBE_IND_2005!$C$7:$C$883,"*"&amp;RIGHT($A42,3)&amp;"*",EUROSTAT_VBE_IND_2005!$D$7:$D$883,"4100*"))/1000+(SUMIFS(EUROSTAT_VBE_IND_2005!AK$7:AK$883,EUROSTAT_VBE_IND_2005!$B$7:$B$883,$D42,EUROSTAT_VBE_IND_2005!$C$7:$C$883,"*"&amp;RIGHT($A42,3)&amp;"*",EUROSTAT_VBE_IND_2005!$D$7:$D$883,"4230*"))/1000+(SUMIFS(EUROSTAT_VBE_IND_2005!AK$7:AK$883,EUROSTAT_VBE_IND_2005!$B$7:$B$883,$D42,EUROSTAT_VBE_IND_2005!$C$7:$C$883,"*"&amp;RIGHT($A42,3)&amp;"*",EUROSTAT_VBE_IND_2005!$D$7:$D$883,"4240*"))/1000+(SUMIFS(EUROSTAT_VBE_IND_2005!AK$7:AK$883,EUROSTAT_VBE_IND_2005!$B$7:$B$883,$D42,EUROSTAT_VBE_IND_2005!$C$7:$C$883,"*"&amp;RIGHT($A42,3)&amp;"*",EUROSTAT_VBE_IND_2005!$D$7:$D$883,"3106*"))/1000</f>
        <v>0</v>
      </c>
      <c r="AO42" s="17">
        <f>(SUMIFS(EUROSTAT_VBE_IND_2005!Y$7:Y$883,EUROSTAT_VBE_IND_2005!$B$7:$B$883,$D42,EUROSTAT_VBE_IND_2005!$C$7:$C$883,"*"&amp;RIGHT($A42,3)&amp;"*",EUROSTAT_VBE_IND_2005!$D$7:$D$883,"4100*"))/1000+(SUMIFS(EUROSTAT_VBE_IND_2005!Y$7:Y$883,EUROSTAT_VBE_IND_2005!$B$7:$B$883,$D42,EUROSTAT_VBE_IND_2005!$C$7:$C$883,"*"&amp;RIGHT($A42,3)&amp;"*",EUROSTAT_VBE_IND_2005!$D$7:$D$883,"4230*"))/1000+(SUMIFS(EUROSTAT_VBE_IND_2005!Y$7:Y$883,EUROSTAT_VBE_IND_2005!$B$7:$B$883,$D42,EUROSTAT_VBE_IND_2005!$C$7:$C$883,"*"&amp;RIGHT($A42,3)&amp;"*",EUROSTAT_VBE_IND_2005!$D$7:$D$883,"4240*"))/1000+(SUMIFS(EUROSTAT_VBE_IND_2005!Y$7:Y$883,EUROSTAT_VBE_IND_2005!$B$7:$B$883,$D42,EUROSTAT_VBE_IND_2005!$C$7:$C$883,"*"&amp;RIGHT($A42,3)&amp;"*",EUROSTAT_VBE_IND_2005!$D$7:$D$883,"3106*"))/1000</f>
        <v>0</v>
      </c>
      <c r="AP42" s="17">
        <f>(SUMIFS(EUROSTAT_VBE_IND_2005!Z$7:Z$883,EUROSTAT_VBE_IND_2005!$B$7:$B$883,$D42,EUROSTAT_VBE_IND_2005!$C$7:$C$883,"*"&amp;RIGHT($A42,3)&amp;"*",EUROSTAT_VBE_IND_2005!$D$7:$D$883,"4100*"))/1000+(SUMIFS(EUROSTAT_VBE_IND_2005!Z$7:Z$883,EUROSTAT_VBE_IND_2005!$B$7:$B$883,$D42,EUROSTAT_VBE_IND_2005!$C$7:$C$883,"*"&amp;RIGHT($A42,3)&amp;"*",EUROSTAT_VBE_IND_2005!$D$7:$D$883,"4230*"))/1000+(SUMIFS(EUROSTAT_VBE_IND_2005!Z$7:Z$883,EUROSTAT_VBE_IND_2005!$B$7:$B$883,$D42,EUROSTAT_VBE_IND_2005!$C$7:$C$883,"*"&amp;RIGHT($A42,3)&amp;"*",EUROSTAT_VBE_IND_2005!$D$7:$D$883,"4240*"))/1000+(SUMIFS(EUROSTAT_VBE_IND_2005!Z$7:Z$883,EUROSTAT_VBE_IND_2005!$B$7:$B$883,$D42,EUROSTAT_VBE_IND_2005!$C$7:$C$883,"*"&amp;RIGHT($A42,3)&amp;"*",EUROSTAT_VBE_IND_2005!$D$7:$D$883,"3106*"))/1000</f>
        <v>0</v>
      </c>
      <c r="AQ42" s="17">
        <f>(SUMIFS(EUROSTAT_VBE_IND_2005!AG$7:AG$883,EUROSTAT_VBE_IND_2005!$B$7:$B$883,$D42,EUROSTAT_VBE_IND_2005!$C$7:$C$883,"*"&amp;RIGHT($A42,3)&amp;"*",EUROSTAT_VBE_IND_2005!$D$7:$D$883,"4100*"))/1000+(SUMIFS(EUROSTAT_VBE_IND_2005!AG$7:AG$883,EUROSTAT_VBE_IND_2005!$B$7:$B$883,$D42,EUROSTAT_VBE_IND_2005!$C$7:$C$883,"*"&amp;RIGHT($A42,3)&amp;"*",EUROSTAT_VBE_IND_2005!$D$7:$D$883,"4230*"))/1000+(SUMIFS(EUROSTAT_VBE_IND_2005!AG$7:AG$883,EUROSTAT_VBE_IND_2005!$B$7:$B$883,$D42,EUROSTAT_VBE_IND_2005!$C$7:$C$883,"*"&amp;RIGHT($A42,3)&amp;"*",EUROSTAT_VBE_IND_2005!$D$7:$D$883,"4240*"))/1000+(SUMIFS(EUROSTAT_VBE_IND_2005!AG$7:AG$883,EUROSTAT_VBE_IND_2005!$B$7:$B$883,$D42,EUROSTAT_VBE_IND_2005!$C$7:$C$883,"*"&amp;RIGHT($A42,3)&amp;"*",EUROSTAT_VBE_IND_2005!$D$7:$D$883,"3106*"))/1000</f>
        <v>0</v>
      </c>
    </row>
    <row r="43" s="20" customFormat="1" spans="1:43">
      <c r="A43" t="str">
        <f>LEFT(EUROSTAT_VBE_IND_2005!$C$10,8)</f>
        <v>B_101315</v>
      </c>
      <c r="B43" s="28" t="s">
        <v>295</v>
      </c>
      <c r="C43" t="s">
        <v>293</v>
      </c>
      <c r="D43" t="s">
        <v>55</v>
      </c>
      <c r="E43" t="s">
        <v>240</v>
      </c>
      <c r="F43" t="s">
        <v>260</v>
      </c>
      <c r="G43" s="17">
        <f>(SUMIFS(EUROSTAT_VBE_IND_2005!E$7:E$883,EUROSTAT_VBE_IND_2005!$B$7:$B$883,$D43,EUROSTAT_VBE_IND_2005!$C$7:$C$883,"*"&amp;RIGHT($A43,3)&amp;"*",EUROSTAT_VBE_IND_2005!$D$7:$D$883,"421*"))/1000</f>
        <v>0</v>
      </c>
      <c r="H43" s="17">
        <f>(SUMIFS(EUROSTAT_VBE_IND_2005!F$7:F$883,EUROSTAT_VBE_IND_2005!$B$7:$B$883,$D43,EUROSTAT_VBE_IND_2005!$C$7:$C$883,"*"&amp;RIGHT($A43,3)&amp;"*",EUROSTAT_VBE_IND_2005!$D$7:$D$883,"421*"))/1000</f>
        <v>0</v>
      </c>
      <c r="I43" s="17">
        <f>(SUMIFS(EUROSTAT_VBE_IND_2005!G$7:G$883,EUROSTAT_VBE_IND_2005!$B$7:$B$883,$D43,EUROSTAT_VBE_IND_2005!$C$7:$C$883,"*"&amp;RIGHT($A43,3)&amp;"*",EUROSTAT_VBE_IND_2005!$D$7:$D$883,"421*"))/1000</f>
        <v>0</v>
      </c>
      <c r="K43" s="17">
        <f>(SUMIFS(EUROSTAT_VBE_IND_2005!H$7:H$883,EUROSTAT_VBE_IND_2005!$B$7:$B$883,$D43,EUROSTAT_VBE_IND_2005!$C$7:$C$883,"*"&amp;RIGHT($A43,3)&amp;"*",EUROSTAT_VBE_IND_2005!$D$7:$D$883,"421*"))/1000</f>
        <v>0</v>
      </c>
      <c r="L43" s="17">
        <f>(SUMIFS(EUROSTAT_VBE_IND_2005!I$7:I$883,EUROSTAT_VBE_IND_2005!$B$7:$B$883,$D43,EUROSTAT_VBE_IND_2005!$C$7:$C$883,"*"&amp;RIGHT($A43,3)&amp;"*",EUROSTAT_VBE_IND_2005!$D$7:$D$883,"421*"))/1000</f>
        <v>0</v>
      </c>
      <c r="M43" s="17">
        <f>(SUMIFS(EUROSTAT_VBE_IND_2005!J$7:J$883,EUROSTAT_VBE_IND_2005!$B$7:$B$883,$D43,EUROSTAT_VBE_IND_2005!$C$7:$C$883,"*"&amp;RIGHT($A43,3)&amp;"*",EUROSTAT_VBE_IND_2005!$D$7:$D$883,"421*"))/1000</f>
        <v>0</v>
      </c>
      <c r="N43" s="17">
        <f>(SUMIFS(EUROSTAT_VBE_IND_2005!K$7:K$883,EUROSTAT_VBE_IND_2005!$B$7:$B$883,$D43,EUROSTAT_VBE_IND_2005!$C$7:$C$883,"*"&amp;RIGHT($A43,3)&amp;"*",EUROSTAT_VBE_IND_2005!$D$7:$D$883,"421*"))/1000</f>
        <v>0</v>
      </c>
      <c r="O43" s="17">
        <f>(SUMIFS(EUROSTAT_VBE_IND_2005!L$7:L$883,EUROSTAT_VBE_IND_2005!$B$7:$B$883,$D43,EUROSTAT_VBE_IND_2005!$C$7:$C$883,"*"&amp;RIGHT($A43,3)&amp;"*",EUROSTAT_VBE_IND_2005!$D$7:$D$883,"421*"))/1000</f>
        <v>0</v>
      </c>
      <c r="P43" s="17">
        <f>(SUMIFS(EUROSTAT_VBE_IND_2005!M$7:M$883,EUROSTAT_VBE_IND_2005!$B$7:$B$883,$D43,EUROSTAT_VBE_IND_2005!$C$7:$C$883,"*"&amp;RIGHT($A43,3)&amp;"*",EUROSTAT_VBE_IND_2005!$D$7:$D$883,"421*"))/1000</f>
        <v>0</v>
      </c>
      <c r="Q43" s="17">
        <f>(SUMIFS(EUROSTAT_VBE_IND_2005!N$7:N$883,EUROSTAT_VBE_IND_2005!$B$7:$B$883,$D43,EUROSTAT_VBE_IND_2005!$C$7:$C$883,"*"&amp;RIGHT($A43,3)&amp;"*",EUROSTAT_VBE_IND_2005!$D$7:$D$883,"421*"))/1000</f>
        <v>0</v>
      </c>
      <c r="R43" s="17">
        <f>(SUMIFS(EUROSTAT_VBE_IND_2005!O$7:O$883,EUROSTAT_VBE_IND_2005!$B$7:$B$883,$D43,EUROSTAT_VBE_IND_2005!$C$7:$C$883,"*"&amp;RIGHT($A43,3)&amp;"*",EUROSTAT_VBE_IND_2005!$D$7:$D$883,"421*"))/1000</f>
        <v>0</v>
      </c>
      <c r="S43" s="17">
        <f>(SUMIFS(EUROSTAT_VBE_IND_2005!P$7:P$883,EUROSTAT_VBE_IND_2005!$B$7:$B$883,$D43,EUROSTAT_VBE_IND_2005!$C$7:$C$883,"*"&amp;RIGHT($A43,3)&amp;"*",EUROSTAT_VBE_IND_2005!$D$7:$D$883,"421*"))/1000</f>
        <v>0</v>
      </c>
      <c r="T43" s="17">
        <f>(SUMIFS(EUROSTAT_VBE_IND_2005!Q$7:Q$883,EUROSTAT_VBE_IND_2005!$B$7:$B$883,$D43,EUROSTAT_VBE_IND_2005!$C$7:$C$883,"*"&amp;RIGHT($A43,3)&amp;"*",EUROSTAT_VBE_IND_2005!$D$7:$D$883,"421*"))/1000</f>
        <v>0</v>
      </c>
      <c r="U43" s="17">
        <f>(SUMIFS(EUROSTAT_VBE_IND_2005!R$7:R$883,EUROSTAT_VBE_IND_2005!$B$7:$B$883,$D43,EUROSTAT_VBE_IND_2005!$C$7:$C$883,"*"&amp;RIGHT($A43,3)&amp;"*",EUROSTAT_VBE_IND_2005!$D$7:$D$883,"421*"))/1000</f>
        <v>0</v>
      </c>
      <c r="V43" s="17">
        <f>(SUMIFS(EUROSTAT_VBE_IND_2005!S$7:S$883,EUROSTAT_VBE_IND_2005!$B$7:$B$883,$D43,EUROSTAT_VBE_IND_2005!$C$7:$C$883,"*"&amp;RIGHT($A43,3)&amp;"*",EUROSTAT_VBE_IND_2005!$D$7:$D$883,"421*"))/1000</f>
        <v>0</v>
      </c>
      <c r="W43" s="17">
        <f>(SUMIFS(EUROSTAT_VBE_IND_2005!T$7:T$883,EUROSTAT_VBE_IND_2005!$B$7:$B$883,$D43,EUROSTAT_VBE_IND_2005!$C$7:$C$883,"*"&amp;RIGHT($A43,3)&amp;"*",EUROSTAT_VBE_IND_2005!$D$7:$D$883,"421*"))/1000</f>
        <v>0</v>
      </c>
      <c r="X43" s="17">
        <f>(SUMIFS(EUROSTAT_VBE_IND_2005!U$7:U$883,EUROSTAT_VBE_IND_2005!$B$7:$B$883,$D43,EUROSTAT_VBE_IND_2005!$C$7:$C$883,"*"&amp;RIGHT($A43,3)&amp;"*",EUROSTAT_VBE_IND_2005!$D$7:$D$883,"421*"))/1000</f>
        <v>0</v>
      </c>
      <c r="Y43" s="17">
        <f>(SUMIFS(EUROSTAT_VBE_IND_2005!V$7:V$883,EUROSTAT_VBE_IND_2005!$B$7:$B$883,$D43,EUROSTAT_VBE_IND_2005!$C$7:$C$883,"*"&amp;RIGHT($A43,3)&amp;"*",EUROSTAT_VBE_IND_2005!$D$7:$D$883,"421*"))/1000</f>
        <v>0</v>
      </c>
      <c r="Z43" s="17">
        <f>(SUMIFS(EUROSTAT_VBE_IND_2005!W$7:W$883,EUROSTAT_VBE_IND_2005!$B$7:$B$883,$D43,EUROSTAT_VBE_IND_2005!$C$7:$C$883,"*"&amp;RIGHT($A43,3)&amp;"*",EUROSTAT_VBE_IND_2005!$D$7:$D$883,"421*"))/1000</f>
        <v>0</v>
      </c>
      <c r="AA43" s="17">
        <f>(SUMIFS(EUROSTAT_VBE_IND_2005!X$7:X$883,EUROSTAT_VBE_IND_2005!$B$7:$B$883,$D43,EUROSTAT_VBE_IND_2005!$C$7:$C$883,"*"&amp;RIGHT($A43,3)&amp;"*",EUROSTAT_VBE_IND_2005!$D$7:$D$883,"421*"))/1000</f>
        <v>0</v>
      </c>
      <c r="AB43" s="17">
        <f>(SUMIFS(EUROSTAT_VBE_IND_2005!AA$7:AA$883,EUROSTAT_VBE_IND_2005!$B$7:$B$883,$D43,EUROSTAT_VBE_IND_2005!$C$7:$C$883,"*"&amp;RIGHT($A43,3)&amp;"*",EUROSTAT_VBE_IND_2005!$D$7:$D$883,"421*"))/1000</f>
        <v>0</v>
      </c>
      <c r="AC43" s="17">
        <f>(SUMIFS(EUROSTAT_VBE_IND_2005!AB$7:AB$883,EUROSTAT_VBE_IND_2005!$B$7:$B$883,$D43,EUROSTAT_VBE_IND_2005!$C$7:$C$883,"*"&amp;RIGHT($A43,3)&amp;"*",EUROSTAT_VBE_IND_2005!$D$7:$D$883,"421*"))/1000</f>
        <v>0</v>
      </c>
      <c r="AD43" s="17">
        <f>(SUMIFS(EUROSTAT_VBE_IND_2005!AC$7:AC$883,EUROSTAT_VBE_IND_2005!$B$7:$B$883,$D43,EUROSTAT_VBE_IND_2005!$C$7:$C$883,"*"&amp;RIGHT($A43,3)&amp;"*",EUROSTAT_VBE_IND_2005!$D$7:$D$883,"421*"))/1000</f>
        <v>0</v>
      </c>
      <c r="AE43" s="17">
        <f>(SUMIFS(EUROSTAT_VBE_IND_2005!AD$7:AD$883,EUROSTAT_VBE_IND_2005!$B$7:$B$883,$D43,EUROSTAT_VBE_IND_2005!$C$7:$C$883,"*"&amp;RIGHT($A43,3)&amp;"*",EUROSTAT_VBE_IND_2005!$D$7:$D$883,"421*"))/1000</f>
        <v>0</v>
      </c>
      <c r="AF43" s="17">
        <f>(SUMIFS(EUROSTAT_VBE_IND_2005!AE$7:AE$883,EUROSTAT_VBE_IND_2005!$B$7:$B$883,$D43,EUROSTAT_VBE_IND_2005!$C$7:$C$883,"*"&amp;RIGHT($A43,3)&amp;"*",EUROSTAT_VBE_IND_2005!$D$7:$D$883,"421*"))/1000</f>
        <v>0</v>
      </c>
      <c r="AG43" s="17">
        <f>(SUMIFS(EUROSTAT_VBE_IND_2005!AF$7:AF$883,EUROSTAT_VBE_IND_2005!$B$7:$B$883,$D43,EUROSTAT_VBE_IND_2005!$C$7:$C$883,"*"&amp;RIGHT($A43,3)&amp;"*",EUROSTAT_VBE_IND_2005!$D$7:$D$883,"421*"))/1000</f>
        <v>0</v>
      </c>
      <c r="AH43" s="17">
        <f>(SUMIFS(EUROSTAT_VBE_IND_2005!AH$7:AH$883,EUROSTAT_VBE_IND_2005!$B$7:$B$883,$D43,EUROSTAT_VBE_IND_2005!$C$7:$C$883,"*"&amp;RIGHT($A43,3)&amp;"*",EUROSTAT_VBE_IND_2005!$D$7:$D$883,"421*"))/1000</f>
        <v>0</v>
      </c>
      <c r="AI43" s="17">
        <f>(SUMIFS(EUROSTAT_VBE_IND_2005!AI$7:AI$883,EUROSTAT_VBE_IND_2005!$B$7:$B$883,$D43,EUROSTAT_VBE_IND_2005!$C$7:$C$883,"*"&amp;RIGHT($A43,3)&amp;"*",EUROSTAT_VBE_IND_2005!$D$7:$D$883,"421*"))/1000</f>
        <v>0</v>
      </c>
      <c r="AJ43" s="17">
        <f>(SUMIFS(EUROSTAT_VBE_IND_2005!AJ$7:AJ$883,EUROSTAT_VBE_IND_2005!$B$7:$B$883,$D43,EUROSTAT_VBE_IND_2005!$C$7:$C$883,"*"&amp;RIGHT($A43,3)&amp;"*",EUROSTAT_VBE_IND_2005!$D$7:$D$883,"421*"))/1000</f>
        <v>0</v>
      </c>
      <c r="AK43" s="17">
        <f>(SUMIFS(EUROSTAT_VBE_IND_2005!AK$7:AK$883,EUROSTAT_VBE_IND_2005!$B$7:$B$883,$D43,EUROSTAT_VBE_IND_2005!$C$7:$C$883,"*"&amp;RIGHT($A43,3)&amp;"*",EUROSTAT_VBE_IND_2005!$D$7:$D$883,"421*"))/1000</f>
        <v>0</v>
      </c>
      <c r="AO43" s="17">
        <f>(SUMIFS(EUROSTAT_VBE_IND_2005!Y$7:Y$883,EUROSTAT_VBE_IND_2005!$B$7:$B$883,$D43,EUROSTAT_VBE_IND_2005!$C$7:$C$883,"*"&amp;RIGHT($A43,3)&amp;"*",EUROSTAT_VBE_IND_2005!$D$7:$D$883,"421*"))/1000</f>
        <v>0</v>
      </c>
      <c r="AP43" s="17">
        <f>(SUMIFS(EUROSTAT_VBE_IND_2005!Z$7:Z$883,EUROSTAT_VBE_IND_2005!$B$7:$B$883,$D43,EUROSTAT_VBE_IND_2005!$C$7:$C$883,"*"&amp;RIGHT($A43,3)&amp;"*",EUROSTAT_VBE_IND_2005!$D$7:$D$883,"421*"))/1000</f>
        <v>0</v>
      </c>
      <c r="AQ43" s="17">
        <f>(SUMIFS(EUROSTAT_VBE_IND_2005!AG$7:AG$883,EUROSTAT_VBE_IND_2005!$B$7:$B$883,$D43,EUROSTAT_VBE_IND_2005!$C$7:$C$883,"*"&amp;RIGHT($A43,3)&amp;"*",EUROSTAT_VBE_IND_2005!$D$7:$D$883,"421*"))/1000</f>
        <v>0</v>
      </c>
    </row>
    <row r="44" s="20" customFormat="1" spans="1:43">
      <c r="A44" t="str">
        <f>LEFT(EUROSTAT_VBE_IND_2005!$C$10,8)</f>
        <v>B_101315</v>
      </c>
      <c r="B44" s="28" t="s">
        <v>295</v>
      </c>
      <c r="C44" t="s">
        <v>293</v>
      </c>
      <c r="D44" t="s">
        <v>55</v>
      </c>
      <c r="E44" t="s">
        <v>241</v>
      </c>
      <c r="F44" t="s">
        <v>261</v>
      </c>
      <c r="G44" s="17">
        <f>(SUMIFS(EUROSTAT_VBE_IND_2005!E$7:E$883,EUROSTAT_VBE_IND_2005!$B$7:$B$883,$D44,EUROSTAT_VBE_IND_2005!$C$7:$C$883,"*"&amp;RIGHT($A44,3)&amp;"*",EUROSTAT_VBE_IND_2005!$D$7:$D$883,"422*"))/1000</f>
        <v>0</v>
      </c>
      <c r="H44" s="17">
        <f>(SUMIFS(EUROSTAT_VBE_IND_2005!F$7:F$883,EUROSTAT_VBE_IND_2005!$B$7:$B$883,$D44,EUROSTAT_VBE_IND_2005!$C$7:$C$883,"*"&amp;RIGHT($A44,3)&amp;"*",EUROSTAT_VBE_IND_2005!$D$7:$D$883,"422*"))/1000</f>
        <v>0</v>
      </c>
      <c r="I44" s="17">
        <f>(SUMIFS(EUROSTAT_VBE_IND_2005!G$7:G$883,EUROSTAT_VBE_IND_2005!$B$7:$B$883,$D44,EUROSTAT_VBE_IND_2005!$C$7:$C$883,"*"&amp;RIGHT($A44,3)&amp;"*",EUROSTAT_VBE_IND_2005!$D$7:$D$883,"422*"))/1000</f>
        <v>0</v>
      </c>
      <c r="K44" s="17">
        <f>(SUMIFS(EUROSTAT_VBE_IND_2005!H$7:H$883,EUROSTAT_VBE_IND_2005!$B$7:$B$883,$D44,EUROSTAT_VBE_IND_2005!$C$7:$C$883,"*"&amp;RIGHT($A44,3)&amp;"*",EUROSTAT_VBE_IND_2005!$D$7:$D$883,"422*"))/1000</f>
        <v>0</v>
      </c>
      <c r="L44" s="17">
        <f>(SUMIFS(EUROSTAT_VBE_IND_2005!I$7:I$883,EUROSTAT_VBE_IND_2005!$B$7:$B$883,$D44,EUROSTAT_VBE_IND_2005!$C$7:$C$883,"*"&amp;RIGHT($A44,3)&amp;"*",EUROSTAT_VBE_IND_2005!$D$7:$D$883,"422*"))/1000</f>
        <v>0</v>
      </c>
      <c r="M44" s="17">
        <f>(SUMIFS(EUROSTAT_VBE_IND_2005!J$7:J$883,EUROSTAT_VBE_IND_2005!$B$7:$B$883,$D44,EUROSTAT_VBE_IND_2005!$C$7:$C$883,"*"&amp;RIGHT($A44,3)&amp;"*",EUROSTAT_VBE_IND_2005!$D$7:$D$883,"422*"))/1000</f>
        <v>0</v>
      </c>
      <c r="N44" s="17">
        <f>(SUMIFS(EUROSTAT_VBE_IND_2005!K$7:K$883,EUROSTAT_VBE_IND_2005!$B$7:$B$883,$D44,EUROSTAT_VBE_IND_2005!$C$7:$C$883,"*"&amp;RIGHT($A44,3)&amp;"*",EUROSTAT_VBE_IND_2005!$D$7:$D$883,"422*"))/1000</f>
        <v>0</v>
      </c>
      <c r="O44" s="17">
        <f>(SUMIFS(EUROSTAT_VBE_IND_2005!L$7:L$883,EUROSTAT_VBE_IND_2005!$B$7:$B$883,$D44,EUROSTAT_VBE_IND_2005!$C$7:$C$883,"*"&amp;RIGHT($A44,3)&amp;"*",EUROSTAT_VBE_IND_2005!$D$7:$D$883,"422*"))/1000</f>
        <v>0</v>
      </c>
      <c r="P44" s="17">
        <f>(SUMIFS(EUROSTAT_VBE_IND_2005!M$7:M$883,EUROSTAT_VBE_IND_2005!$B$7:$B$883,$D44,EUROSTAT_VBE_IND_2005!$C$7:$C$883,"*"&amp;RIGHT($A44,3)&amp;"*",EUROSTAT_VBE_IND_2005!$D$7:$D$883,"422*"))/1000</f>
        <v>0</v>
      </c>
      <c r="Q44" s="17">
        <f>(SUMIFS(EUROSTAT_VBE_IND_2005!N$7:N$883,EUROSTAT_VBE_IND_2005!$B$7:$B$883,$D44,EUROSTAT_VBE_IND_2005!$C$7:$C$883,"*"&amp;RIGHT($A44,3)&amp;"*",EUROSTAT_VBE_IND_2005!$D$7:$D$883,"422*"))/1000</f>
        <v>0</v>
      </c>
      <c r="R44" s="17">
        <f>(SUMIFS(EUROSTAT_VBE_IND_2005!O$7:O$883,EUROSTAT_VBE_IND_2005!$B$7:$B$883,$D44,EUROSTAT_VBE_IND_2005!$C$7:$C$883,"*"&amp;RIGHT($A44,3)&amp;"*",EUROSTAT_VBE_IND_2005!$D$7:$D$883,"422*"))/1000</f>
        <v>0</v>
      </c>
      <c r="S44" s="17">
        <f>(SUMIFS(EUROSTAT_VBE_IND_2005!P$7:P$883,EUROSTAT_VBE_IND_2005!$B$7:$B$883,$D44,EUROSTAT_VBE_IND_2005!$C$7:$C$883,"*"&amp;RIGHT($A44,3)&amp;"*",EUROSTAT_VBE_IND_2005!$D$7:$D$883,"422*"))/1000</f>
        <v>0</v>
      </c>
      <c r="T44" s="17">
        <f>(SUMIFS(EUROSTAT_VBE_IND_2005!Q$7:Q$883,EUROSTAT_VBE_IND_2005!$B$7:$B$883,$D44,EUROSTAT_VBE_IND_2005!$C$7:$C$883,"*"&amp;RIGHT($A44,3)&amp;"*",EUROSTAT_VBE_IND_2005!$D$7:$D$883,"422*"))/1000</f>
        <v>0</v>
      </c>
      <c r="U44" s="17">
        <f>(SUMIFS(EUROSTAT_VBE_IND_2005!R$7:R$883,EUROSTAT_VBE_IND_2005!$B$7:$B$883,$D44,EUROSTAT_VBE_IND_2005!$C$7:$C$883,"*"&amp;RIGHT($A44,3)&amp;"*",EUROSTAT_VBE_IND_2005!$D$7:$D$883,"422*"))/1000</f>
        <v>0</v>
      </c>
      <c r="V44" s="17">
        <f>(SUMIFS(EUROSTAT_VBE_IND_2005!S$7:S$883,EUROSTAT_VBE_IND_2005!$B$7:$B$883,$D44,EUROSTAT_VBE_IND_2005!$C$7:$C$883,"*"&amp;RIGHT($A44,3)&amp;"*",EUROSTAT_VBE_IND_2005!$D$7:$D$883,"422*"))/1000</f>
        <v>0</v>
      </c>
      <c r="W44" s="17">
        <f>(SUMIFS(EUROSTAT_VBE_IND_2005!T$7:T$883,EUROSTAT_VBE_IND_2005!$B$7:$B$883,$D44,EUROSTAT_VBE_IND_2005!$C$7:$C$883,"*"&amp;RIGHT($A44,3)&amp;"*",EUROSTAT_VBE_IND_2005!$D$7:$D$883,"422*"))/1000</f>
        <v>0</v>
      </c>
      <c r="X44" s="17">
        <f>(SUMIFS(EUROSTAT_VBE_IND_2005!U$7:U$883,EUROSTAT_VBE_IND_2005!$B$7:$B$883,$D44,EUROSTAT_VBE_IND_2005!$C$7:$C$883,"*"&amp;RIGHT($A44,3)&amp;"*",EUROSTAT_VBE_IND_2005!$D$7:$D$883,"422*"))/1000</f>
        <v>0</v>
      </c>
      <c r="Y44" s="17">
        <f>(SUMIFS(EUROSTAT_VBE_IND_2005!V$7:V$883,EUROSTAT_VBE_IND_2005!$B$7:$B$883,$D44,EUROSTAT_VBE_IND_2005!$C$7:$C$883,"*"&amp;RIGHT($A44,3)&amp;"*",EUROSTAT_VBE_IND_2005!$D$7:$D$883,"422*"))/1000</f>
        <v>0</v>
      </c>
      <c r="Z44" s="17">
        <f>(SUMIFS(EUROSTAT_VBE_IND_2005!W$7:W$883,EUROSTAT_VBE_IND_2005!$B$7:$B$883,$D44,EUROSTAT_VBE_IND_2005!$C$7:$C$883,"*"&amp;RIGHT($A44,3)&amp;"*",EUROSTAT_VBE_IND_2005!$D$7:$D$883,"422*"))/1000</f>
        <v>0</v>
      </c>
      <c r="AA44" s="17">
        <f>(SUMIFS(EUROSTAT_VBE_IND_2005!X$7:X$883,EUROSTAT_VBE_IND_2005!$B$7:$B$883,$D44,EUROSTAT_VBE_IND_2005!$C$7:$C$883,"*"&amp;RIGHT($A44,3)&amp;"*",EUROSTAT_VBE_IND_2005!$D$7:$D$883,"422*"))/1000</f>
        <v>0</v>
      </c>
      <c r="AB44" s="17">
        <f>(SUMIFS(EUROSTAT_VBE_IND_2005!AA$7:AA$883,EUROSTAT_VBE_IND_2005!$B$7:$B$883,$D44,EUROSTAT_VBE_IND_2005!$C$7:$C$883,"*"&amp;RIGHT($A44,3)&amp;"*",EUROSTAT_VBE_IND_2005!$D$7:$D$883,"422*"))/1000</f>
        <v>0</v>
      </c>
      <c r="AC44" s="17">
        <f>(SUMIFS(EUROSTAT_VBE_IND_2005!AB$7:AB$883,EUROSTAT_VBE_IND_2005!$B$7:$B$883,$D44,EUROSTAT_VBE_IND_2005!$C$7:$C$883,"*"&amp;RIGHT($A44,3)&amp;"*",EUROSTAT_VBE_IND_2005!$D$7:$D$883,"422*"))/1000</f>
        <v>0</v>
      </c>
      <c r="AD44" s="17">
        <f>(SUMIFS(EUROSTAT_VBE_IND_2005!AC$7:AC$883,EUROSTAT_VBE_IND_2005!$B$7:$B$883,$D44,EUROSTAT_VBE_IND_2005!$C$7:$C$883,"*"&amp;RIGHT($A44,3)&amp;"*",EUROSTAT_VBE_IND_2005!$D$7:$D$883,"422*"))/1000</f>
        <v>0</v>
      </c>
      <c r="AE44" s="17">
        <f>(SUMIFS(EUROSTAT_VBE_IND_2005!AD$7:AD$883,EUROSTAT_VBE_IND_2005!$B$7:$B$883,$D44,EUROSTAT_VBE_IND_2005!$C$7:$C$883,"*"&amp;RIGHT($A44,3)&amp;"*",EUROSTAT_VBE_IND_2005!$D$7:$D$883,"422*"))/1000</f>
        <v>0</v>
      </c>
      <c r="AF44" s="17">
        <f>(SUMIFS(EUROSTAT_VBE_IND_2005!AE$7:AE$883,EUROSTAT_VBE_IND_2005!$B$7:$B$883,$D44,EUROSTAT_VBE_IND_2005!$C$7:$C$883,"*"&amp;RIGHT($A44,3)&amp;"*",EUROSTAT_VBE_IND_2005!$D$7:$D$883,"422*"))/1000</f>
        <v>0</v>
      </c>
      <c r="AG44" s="17">
        <f>(SUMIFS(EUROSTAT_VBE_IND_2005!AF$7:AF$883,EUROSTAT_VBE_IND_2005!$B$7:$B$883,$D44,EUROSTAT_VBE_IND_2005!$C$7:$C$883,"*"&amp;RIGHT($A44,3)&amp;"*",EUROSTAT_VBE_IND_2005!$D$7:$D$883,"422*"))/1000</f>
        <v>0</v>
      </c>
      <c r="AH44" s="17">
        <f>(SUMIFS(EUROSTAT_VBE_IND_2005!AH$7:AH$883,EUROSTAT_VBE_IND_2005!$B$7:$B$883,$D44,EUROSTAT_VBE_IND_2005!$C$7:$C$883,"*"&amp;RIGHT($A44,3)&amp;"*",EUROSTAT_VBE_IND_2005!$D$7:$D$883,"422*"))/1000</f>
        <v>0</v>
      </c>
      <c r="AI44" s="17">
        <f>(SUMIFS(EUROSTAT_VBE_IND_2005!AI$7:AI$883,EUROSTAT_VBE_IND_2005!$B$7:$B$883,$D44,EUROSTAT_VBE_IND_2005!$C$7:$C$883,"*"&amp;RIGHT($A44,3)&amp;"*",EUROSTAT_VBE_IND_2005!$D$7:$D$883,"422*"))/1000</f>
        <v>0</v>
      </c>
      <c r="AJ44" s="17">
        <f>(SUMIFS(EUROSTAT_VBE_IND_2005!AJ$7:AJ$883,EUROSTAT_VBE_IND_2005!$B$7:$B$883,$D44,EUROSTAT_VBE_IND_2005!$C$7:$C$883,"*"&amp;RIGHT($A44,3)&amp;"*",EUROSTAT_VBE_IND_2005!$D$7:$D$883,"422*"))/1000</f>
        <v>0</v>
      </c>
      <c r="AK44" s="17">
        <f>(SUMIFS(EUROSTAT_VBE_IND_2005!AK$7:AK$883,EUROSTAT_VBE_IND_2005!$B$7:$B$883,$D44,EUROSTAT_VBE_IND_2005!$C$7:$C$883,"*"&amp;RIGHT($A44,3)&amp;"*",EUROSTAT_VBE_IND_2005!$D$7:$D$883,"422*"))/1000</f>
        <v>0</v>
      </c>
      <c r="AO44" s="17">
        <f>(SUMIFS(EUROSTAT_VBE_IND_2005!Y$7:Y$883,EUROSTAT_VBE_IND_2005!$B$7:$B$883,$D44,EUROSTAT_VBE_IND_2005!$C$7:$C$883,"*"&amp;RIGHT($A44,3)&amp;"*",EUROSTAT_VBE_IND_2005!$D$7:$D$883,"422*"))/1000</f>
        <v>0</v>
      </c>
      <c r="AP44" s="17">
        <f>(SUMIFS(EUROSTAT_VBE_IND_2005!Z$7:Z$883,EUROSTAT_VBE_IND_2005!$B$7:$B$883,$D44,EUROSTAT_VBE_IND_2005!$C$7:$C$883,"*"&amp;RIGHT($A44,3)&amp;"*",EUROSTAT_VBE_IND_2005!$D$7:$D$883,"422*"))/1000</f>
        <v>0</v>
      </c>
      <c r="AQ44" s="17">
        <f>(SUMIFS(EUROSTAT_VBE_IND_2005!AG$7:AG$883,EUROSTAT_VBE_IND_2005!$B$7:$B$883,$D44,EUROSTAT_VBE_IND_2005!$C$7:$C$883,"*"&amp;RIGHT($A44,3)&amp;"*",EUROSTAT_VBE_IND_2005!$D$7:$D$883,"422*"))/1000</f>
        <v>0</v>
      </c>
    </row>
    <row r="45" s="20" customFormat="1" spans="1:43">
      <c r="A45" t="str">
        <f>LEFT(EUROSTAT_VBE_IND_2005!$C$10,8)</f>
        <v>B_101315</v>
      </c>
      <c r="B45" s="28" t="s">
        <v>295</v>
      </c>
      <c r="C45" t="s">
        <v>293</v>
      </c>
      <c r="D45" t="s">
        <v>55</v>
      </c>
      <c r="E45" t="s">
        <v>242</v>
      </c>
      <c r="F45" t="s">
        <v>262</v>
      </c>
      <c r="G45" s="17">
        <f>(SUMIFS(EUROSTAT_VBE_IND_2005!E$7:E$883,EUROSTAT_VBE_IND_2005!$B$7:$B$883,$D45,EUROSTAT_VBE_IND_2005!$C$7:$C$883,"*"&amp;RIGHT($A45,3)&amp;"*",EUROSTAT_VBE_IND_2005!$D$7:$D$883,"5532*"))/1000</f>
        <v>0</v>
      </c>
      <c r="H45" s="17">
        <f>(SUMIFS(EUROSTAT_VBE_IND_2005!F$7:F$883,EUROSTAT_VBE_IND_2005!$B$7:$B$883,$D45,EUROSTAT_VBE_IND_2005!$C$7:$C$883,"*"&amp;RIGHT($A45,3)&amp;"*",EUROSTAT_VBE_IND_2005!$D$7:$D$883,"5532*"))/1000</f>
        <v>0</v>
      </c>
      <c r="I45" s="17">
        <f>(SUMIFS(EUROSTAT_VBE_IND_2005!G$7:G$883,EUROSTAT_VBE_IND_2005!$B$7:$B$883,$D45,EUROSTAT_VBE_IND_2005!$C$7:$C$883,"*"&amp;RIGHT($A45,3)&amp;"*",EUROSTAT_VBE_IND_2005!$D$7:$D$883,"5532*"))/1000</f>
        <v>0</v>
      </c>
      <c r="K45" s="17">
        <f>(SUMIFS(EUROSTAT_VBE_IND_2005!H$7:H$883,EUROSTAT_VBE_IND_2005!$B$7:$B$883,$D45,EUROSTAT_VBE_IND_2005!$C$7:$C$883,"*"&amp;RIGHT($A45,3)&amp;"*",EUROSTAT_VBE_IND_2005!$D$7:$D$883,"5532*"))/1000</f>
        <v>0</v>
      </c>
      <c r="L45" s="17">
        <f>(SUMIFS(EUROSTAT_VBE_IND_2005!I$7:I$883,EUROSTAT_VBE_IND_2005!$B$7:$B$883,$D45,EUROSTAT_VBE_IND_2005!$C$7:$C$883,"*"&amp;RIGHT($A45,3)&amp;"*",EUROSTAT_VBE_IND_2005!$D$7:$D$883,"5532*"))/1000</f>
        <v>0</v>
      </c>
      <c r="M45" s="17">
        <f>(SUMIFS(EUROSTAT_VBE_IND_2005!J$7:J$883,EUROSTAT_VBE_IND_2005!$B$7:$B$883,$D45,EUROSTAT_VBE_IND_2005!$C$7:$C$883,"*"&amp;RIGHT($A45,3)&amp;"*",EUROSTAT_VBE_IND_2005!$D$7:$D$883,"5532*"))/1000</f>
        <v>0</v>
      </c>
      <c r="N45" s="17">
        <f>(SUMIFS(EUROSTAT_VBE_IND_2005!K$7:K$883,EUROSTAT_VBE_IND_2005!$B$7:$B$883,$D45,EUROSTAT_VBE_IND_2005!$C$7:$C$883,"*"&amp;RIGHT($A45,3)&amp;"*",EUROSTAT_VBE_IND_2005!$D$7:$D$883,"5532*"))/1000</f>
        <v>0</v>
      </c>
      <c r="O45" s="17">
        <f>(SUMIFS(EUROSTAT_VBE_IND_2005!L$7:L$883,EUROSTAT_VBE_IND_2005!$B$7:$B$883,$D45,EUROSTAT_VBE_IND_2005!$C$7:$C$883,"*"&amp;RIGHT($A45,3)&amp;"*",EUROSTAT_VBE_IND_2005!$D$7:$D$883,"5532*"))/1000</f>
        <v>0</v>
      </c>
      <c r="P45" s="17">
        <f>(SUMIFS(EUROSTAT_VBE_IND_2005!M$7:M$883,EUROSTAT_VBE_IND_2005!$B$7:$B$883,$D45,EUROSTAT_VBE_IND_2005!$C$7:$C$883,"*"&amp;RIGHT($A45,3)&amp;"*",EUROSTAT_VBE_IND_2005!$D$7:$D$883,"5532*"))/1000</f>
        <v>0</v>
      </c>
      <c r="Q45" s="17">
        <f>(SUMIFS(EUROSTAT_VBE_IND_2005!N$7:N$883,EUROSTAT_VBE_IND_2005!$B$7:$B$883,$D45,EUROSTAT_VBE_IND_2005!$C$7:$C$883,"*"&amp;RIGHT($A45,3)&amp;"*",EUROSTAT_VBE_IND_2005!$D$7:$D$883,"5532*"))/1000</f>
        <v>0</v>
      </c>
      <c r="R45" s="17">
        <f>(SUMIFS(EUROSTAT_VBE_IND_2005!O$7:O$883,EUROSTAT_VBE_IND_2005!$B$7:$B$883,$D45,EUROSTAT_VBE_IND_2005!$C$7:$C$883,"*"&amp;RIGHT($A45,3)&amp;"*",EUROSTAT_VBE_IND_2005!$D$7:$D$883,"5532*"))/1000</f>
        <v>0</v>
      </c>
      <c r="S45" s="17">
        <f>(SUMIFS(EUROSTAT_VBE_IND_2005!P$7:P$883,EUROSTAT_VBE_IND_2005!$B$7:$B$883,$D45,EUROSTAT_VBE_IND_2005!$C$7:$C$883,"*"&amp;RIGHT($A45,3)&amp;"*",EUROSTAT_VBE_IND_2005!$D$7:$D$883,"5532*"))/1000</f>
        <v>0</v>
      </c>
      <c r="T45" s="17">
        <f>(SUMIFS(EUROSTAT_VBE_IND_2005!Q$7:Q$883,EUROSTAT_VBE_IND_2005!$B$7:$B$883,$D45,EUROSTAT_VBE_IND_2005!$C$7:$C$883,"*"&amp;RIGHT($A45,3)&amp;"*",EUROSTAT_VBE_IND_2005!$D$7:$D$883,"5532*"))/1000</f>
        <v>0</v>
      </c>
      <c r="U45" s="17">
        <f>(SUMIFS(EUROSTAT_VBE_IND_2005!R$7:R$883,EUROSTAT_VBE_IND_2005!$B$7:$B$883,$D45,EUROSTAT_VBE_IND_2005!$C$7:$C$883,"*"&amp;RIGHT($A45,3)&amp;"*",EUROSTAT_VBE_IND_2005!$D$7:$D$883,"5532*"))/1000</f>
        <v>0</v>
      </c>
      <c r="V45" s="17">
        <f>(SUMIFS(EUROSTAT_VBE_IND_2005!S$7:S$883,EUROSTAT_VBE_IND_2005!$B$7:$B$883,$D45,EUROSTAT_VBE_IND_2005!$C$7:$C$883,"*"&amp;RIGHT($A45,3)&amp;"*",EUROSTAT_VBE_IND_2005!$D$7:$D$883,"5532*"))/1000</f>
        <v>0</v>
      </c>
      <c r="W45" s="17">
        <f>(SUMIFS(EUROSTAT_VBE_IND_2005!T$7:T$883,EUROSTAT_VBE_IND_2005!$B$7:$B$883,$D45,EUROSTAT_VBE_IND_2005!$C$7:$C$883,"*"&amp;RIGHT($A45,3)&amp;"*",EUROSTAT_VBE_IND_2005!$D$7:$D$883,"5532*"))/1000</f>
        <v>0</v>
      </c>
      <c r="X45" s="17">
        <f>(SUMIFS(EUROSTAT_VBE_IND_2005!U$7:U$883,EUROSTAT_VBE_IND_2005!$B$7:$B$883,$D45,EUROSTAT_VBE_IND_2005!$C$7:$C$883,"*"&amp;RIGHT($A45,3)&amp;"*",EUROSTAT_VBE_IND_2005!$D$7:$D$883,"5532*"))/1000</f>
        <v>0</v>
      </c>
      <c r="Y45" s="17">
        <f>(SUMIFS(EUROSTAT_VBE_IND_2005!V$7:V$883,EUROSTAT_VBE_IND_2005!$B$7:$B$883,$D45,EUROSTAT_VBE_IND_2005!$C$7:$C$883,"*"&amp;RIGHT($A45,3)&amp;"*",EUROSTAT_VBE_IND_2005!$D$7:$D$883,"5532*"))/1000</f>
        <v>0</v>
      </c>
      <c r="Z45" s="17">
        <f>(SUMIFS(EUROSTAT_VBE_IND_2005!W$7:W$883,EUROSTAT_VBE_IND_2005!$B$7:$B$883,$D45,EUROSTAT_VBE_IND_2005!$C$7:$C$883,"*"&amp;RIGHT($A45,3)&amp;"*",EUROSTAT_VBE_IND_2005!$D$7:$D$883,"5532*"))/1000</f>
        <v>0</v>
      </c>
      <c r="AA45" s="17">
        <f>(SUMIFS(EUROSTAT_VBE_IND_2005!X$7:X$883,EUROSTAT_VBE_IND_2005!$B$7:$B$883,$D45,EUROSTAT_VBE_IND_2005!$C$7:$C$883,"*"&amp;RIGHT($A45,3)&amp;"*",EUROSTAT_VBE_IND_2005!$D$7:$D$883,"5532*"))/1000</f>
        <v>0</v>
      </c>
      <c r="AB45" s="17">
        <f>(SUMIFS(EUROSTAT_VBE_IND_2005!AA$7:AA$883,EUROSTAT_VBE_IND_2005!$B$7:$B$883,$D45,EUROSTAT_VBE_IND_2005!$C$7:$C$883,"*"&amp;RIGHT($A45,3)&amp;"*",EUROSTAT_VBE_IND_2005!$D$7:$D$883,"5532*"))/1000</f>
        <v>0</v>
      </c>
      <c r="AC45" s="17">
        <f>(SUMIFS(EUROSTAT_VBE_IND_2005!AB$7:AB$883,EUROSTAT_VBE_IND_2005!$B$7:$B$883,$D45,EUROSTAT_VBE_IND_2005!$C$7:$C$883,"*"&amp;RIGHT($A45,3)&amp;"*",EUROSTAT_VBE_IND_2005!$D$7:$D$883,"5532*"))/1000</f>
        <v>0</v>
      </c>
      <c r="AD45" s="17">
        <f>(SUMIFS(EUROSTAT_VBE_IND_2005!AC$7:AC$883,EUROSTAT_VBE_IND_2005!$B$7:$B$883,$D45,EUROSTAT_VBE_IND_2005!$C$7:$C$883,"*"&amp;RIGHT($A45,3)&amp;"*",EUROSTAT_VBE_IND_2005!$D$7:$D$883,"5532*"))/1000</f>
        <v>0</v>
      </c>
      <c r="AE45" s="17">
        <f>(SUMIFS(EUROSTAT_VBE_IND_2005!AD$7:AD$883,EUROSTAT_VBE_IND_2005!$B$7:$B$883,$D45,EUROSTAT_VBE_IND_2005!$C$7:$C$883,"*"&amp;RIGHT($A45,3)&amp;"*",EUROSTAT_VBE_IND_2005!$D$7:$D$883,"5532*"))/1000</f>
        <v>0</v>
      </c>
      <c r="AF45" s="17">
        <f>(SUMIFS(EUROSTAT_VBE_IND_2005!AE$7:AE$883,EUROSTAT_VBE_IND_2005!$B$7:$B$883,$D45,EUROSTAT_VBE_IND_2005!$C$7:$C$883,"*"&amp;RIGHT($A45,3)&amp;"*",EUROSTAT_VBE_IND_2005!$D$7:$D$883,"5532*"))/1000</f>
        <v>0</v>
      </c>
      <c r="AG45" s="17">
        <f>(SUMIFS(EUROSTAT_VBE_IND_2005!AF$7:AF$883,EUROSTAT_VBE_IND_2005!$B$7:$B$883,$D45,EUROSTAT_VBE_IND_2005!$C$7:$C$883,"*"&amp;RIGHT($A45,3)&amp;"*",EUROSTAT_VBE_IND_2005!$D$7:$D$883,"5532*"))/1000</f>
        <v>0</v>
      </c>
      <c r="AH45" s="17">
        <f>(SUMIFS(EUROSTAT_VBE_IND_2005!AH$7:AH$883,EUROSTAT_VBE_IND_2005!$B$7:$B$883,$D45,EUROSTAT_VBE_IND_2005!$C$7:$C$883,"*"&amp;RIGHT($A45,3)&amp;"*",EUROSTAT_VBE_IND_2005!$D$7:$D$883,"5532*"))/1000</f>
        <v>0</v>
      </c>
      <c r="AI45" s="17">
        <f>(SUMIFS(EUROSTAT_VBE_IND_2005!AI$7:AI$883,EUROSTAT_VBE_IND_2005!$B$7:$B$883,$D45,EUROSTAT_VBE_IND_2005!$C$7:$C$883,"*"&amp;RIGHT($A45,3)&amp;"*",EUROSTAT_VBE_IND_2005!$D$7:$D$883,"5532*"))/1000</f>
        <v>0</v>
      </c>
      <c r="AJ45" s="17">
        <f>(SUMIFS(EUROSTAT_VBE_IND_2005!AJ$7:AJ$883,EUROSTAT_VBE_IND_2005!$B$7:$B$883,$D45,EUROSTAT_VBE_IND_2005!$C$7:$C$883,"*"&amp;RIGHT($A45,3)&amp;"*",EUROSTAT_VBE_IND_2005!$D$7:$D$883,"5532*"))/1000</f>
        <v>0</v>
      </c>
      <c r="AK45" s="17">
        <f>(SUMIFS(EUROSTAT_VBE_IND_2005!AK$7:AK$883,EUROSTAT_VBE_IND_2005!$B$7:$B$883,$D45,EUROSTAT_VBE_IND_2005!$C$7:$C$883,"*"&amp;RIGHT($A45,3)&amp;"*",EUROSTAT_VBE_IND_2005!$D$7:$D$883,"5532*"))/1000</f>
        <v>0</v>
      </c>
      <c r="AO45" s="17">
        <f>(SUMIFS(EUROSTAT_VBE_IND_2005!Y$7:Y$883,EUROSTAT_VBE_IND_2005!$B$7:$B$883,$D45,EUROSTAT_VBE_IND_2005!$C$7:$C$883,"*"&amp;RIGHT($A45,3)&amp;"*",EUROSTAT_VBE_IND_2005!$D$7:$D$883,"5532*"))/1000</f>
        <v>0</v>
      </c>
      <c r="AP45" s="17">
        <f>(SUMIFS(EUROSTAT_VBE_IND_2005!Z$7:Z$883,EUROSTAT_VBE_IND_2005!$B$7:$B$883,$D45,EUROSTAT_VBE_IND_2005!$C$7:$C$883,"*"&amp;RIGHT($A45,3)&amp;"*",EUROSTAT_VBE_IND_2005!$D$7:$D$883,"5532*"))/1000</f>
        <v>0</v>
      </c>
      <c r="AQ45" s="17">
        <f>(SUMIFS(EUROSTAT_VBE_IND_2005!AG$7:AG$883,EUROSTAT_VBE_IND_2005!$B$7:$B$883,$D45,EUROSTAT_VBE_IND_2005!$C$7:$C$883,"*"&amp;RIGHT($A45,3)&amp;"*",EUROSTAT_VBE_IND_2005!$D$7:$D$883,"5532*"))/1000</f>
        <v>0</v>
      </c>
    </row>
    <row r="46" s="20" customFormat="1" spans="1:43">
      <c r="A46" t="str">
        <f>LEFT(EUROSTAT_VBE_IND_2005!$C$10,8)</f>
        <v>B_101315</v>
      </c>
      <c r="B46" s="28" t="s">
        <v>295</v>
      </c>
      <c r="C46" t="s">
        <v>293</v>
      </c>
      <c r="D46" t="s">
        <v>55</v>
      </c>
      <c r="E46" t="s">
        <v>243</v>
      </c>
      <c r="F46" t="s">
        <v>263</v>
      </c>
      <c r="G46" s="17">
        <f>(SUMIFS(EUROSTAT_VBE_IND_2005!E$7:E$883,EUROSTAT_VBE_IND_2005!$B$7:$B$883,$D46,EUROSTAT_VBE_IND_2005!$C$7:$C$883,"*"&amp;RIGHT($A46,3)&amp;"*",EUROSTAT_VBE_IND_2005!$D$7:$D$883,"5550*"))/1000</f>
        <v>0</v>
      </c>
      <c r="H46" s="17">
        <f>(SUMIFS(EUROSTAT_VBE_IND_2005!F$7:F$883,EUROSTAT_VBE_IND_2005!$B$7:$B$883,$D46,EUROSTAT_VBE_IND_2005!$C$7:$C$883,"*"&amp;RIGHT($A46,3)&amp;"*",EUROSTAT_VBE_IND_2005!$D$7:$D$883,"5550*"))/1000</f>
        <v>0</v>
      </c>
      <c r="I46" s="17">
        <f>(SUMIFS(EUROSTAT_VBE_IND_2005!G$7:G$883,EUROSTAT_VBE_IND_2005!$B$7:$B$883,$D46,EUROSTAT_VBE_IND_2005!$C$7:$C$883,"*"&amp;RIGHT($A46,3)&amp;"*",EUROSTAT_VBE_IND_2005!$D$7:$D$883,"5550*"))/1000</f>
        <v>0</v>
      </c>
      <c r="K46" s="17">
        <f>(SUMIFS(EUROSTAT_VBE_IND_2005!H$7:H$883,EUROSTAT_VBE_IND_2005!$B$7:$B$883,$D46,EUROSTAT_VBE_IND_2005!$C$7:$C$883,"*"&amp;RIGHT($A46,3)&amp;"*",EUROSTAT_VBE_IND_2005!$D$7:$D$883,"5550*"))/1000</f>
        <v>0</v>
      </c>
      <c r="L46" s="17">
        <f>(SUMIFS(EUROSTAT_VBE_IND_2005!I$7:I$883,EUROSTAT_VBE_IND_2005!$B$7:$B$883,$D46,EUROSTAT_VBE_IND_2005!$C$7:$C$883,"*"&amp;RIGHT($A46,3)&amp;"*",EUROSTAT_VBE_IND_2005!$D$7:$D$883,"5550*"))/1000</f>
        <v>0</v>
      </c>
      <c r="M46" s="17">
        <f>(SUMIFS(EUROSTAT_VBE_IND_2005!J$7:J$883,EUROSTAT_VBE_IND_2005!$B$7:$B$883,$D46,EUROSTAT_VBE_IND_2005!$C$7:$C$883,"*"&amp;RIGHT($A46,3)&amp;"*",EUROSTAT_VBE_IND_2005!$D$7:$D$883,"5550*"))/1000</f>
        <v>0</v>
      </c>
      <c r="N46" s="17">
        <f>(SUMIFS(EUROSTAT_VBE_IND_2005!K$7:K$883,EUROSTAT_VBE_IND_2005!$B$7:$B$883,$D46,EUROSTAT_VBE_IND_2005!$C$7:$C$883,"*"&amp;RIGHT($A46,3)&amp;"*",EUROSTAT_VBE_IND_2005!$D$7:$D$883,"5550*"))/1000</f>
        <v>0</v>
      </c>
      <c r="O46" s="17">
        <f>(SUMIFS(EUROSTAT_VBE_IND_2005!L$7:L$883,EUROSTAT_VBE_IND_2005!$B$7:$B$883,$D46,EUROSTAT_VBE_IND_2005!$C$7:$C$883,"*"&amp;RIGHT($A46,3)&amp;"*",EUROSTAT_VBE_IND_2005!$D$7:$D$883,"5550*"))/1000</f>
        <v>0</v>
      </c>
      <c r="P46" s="17">
        <f>(SUMIFS(EUROSTAT_VBE_IND_2005!M$7:M$883,EUROSTAT_VBE_IND_2005!$B$7:$B$883,$D46,EUROSTAT_VBE_IND_2005!$C$7:$C$883,"*"&amp;RIGHT($A46,3)&amp;"*",EUROSTAT_VBE_IND_2005!$D$7:$D$883,"5550*"))/1000</f>
        <v>0</v>
      </c>
      <c r="Q46" s="17">
        <f>(SUMIFS(EUROSTAT_VBE_IND_2005!N$7:N$883,EUROSTAT_VBE_IND_2005!$B$7:$B$883,$D46,EUROSTAT_VBE_IND_2005!$C$7:$C$883,"*"&amp;RIGHT($A46,3)&amp;"*",EUROSTAT_VBE_IND_2005!$D$7:$D$883,"5550*"))/1000</f>
        <v>0</v>
      </c>
      <c r="R46" s="17">
        <f>(SUMIFS(EUROSTAT_VBE_IND_2005!O$7:O$883,EUROSTAT_VBE_IND_2005!$B$7:$B$883,$D46,EUROSTAT_VBE_IND_2005!$C$7:$C$883,"*"&amp;RIGHT($A46,3)&amp;"*",EUROSTAT_VBE_IND_2005!$D$7:$D$883,"5550*"))/1000</f>
        <v>0</v>
      </c>
      <c r="S46" s="17">
        <f>(SUMIFS(EUROSTAT_VBE_IND_2005!P$7:P$883,EUROSTAT_VBE_IND_2005!$B$7:$B$883,$D46,EUROSTAT_VBE_IND_2005!$C$7:$C$883,"*"&amp;RIGHT($A46,3)&amp;"*",EUROSTAT_VBE_IND_2005!$D$7:$D$883,"5550*"))/1000</f>
        <v>0</v>
      </c>
      <c r="T46" s="17">
        <f>(SUMIFS(EUROSTAT_VBE_IND_2005!Q$7:Q$883,EUROSTAT_VBE_IND_2005!$B$7:$B$883,$D46,EUROSTAT_VBE_IND_2005!$C$7:$C$883,"*"&amp;RIGHT($A46,3)&amp;"*",EUROSTAT_VBE_IND_2005!$D$7:$D$883,"5550*"))/1000</f>
        <v>0</v>
      </c>
      <c r="U46" s="17">
        <f>(SUMIFS(EUROSTAT_VBE_IND_2005!R$7:R$883,EUROSTAT_VBE_IND_2005!$B$7:$B$883,$D46,EUROSTAT_VBE_IND_2005!$C$7:$C$883,"*"&amp;RIGHT($A46,3)&amp;"*",EUROSTAT_VBE_IND_2005!$D$7:$D$883,"5550*"))/1000</f>
        <v>0</v>
      </c>
      <c r="V46" s="17">
        <f>(SUMIFS(EUROSTAT_VBE_IND_2005!S$7:S$883,EUROSTAT_VBE_IND_2005!$B$7:$B$883,$D46,EUROSTAT_VBE_IND_2005!$C$7:$C$883,"*"&amp;RIGHT($A46,3)&amp;"*",EUROSTAT_VBE_IND_2005!$D$7:$D$883,"5550*"))/1000</f>
        <v>0</v>
      </c>
      <c r="W46" s="17">
        <f>(SUMIFS(EUROSTAT_VBE_IND_2005!T$7:T$883,EUROSTAT_VBE_IND_2005!$B$7:$B$883,$D46,EUROSTAT_VBE_IND_2005!$C$7:$C$883,"*"&amp;RIGHT($A46,3)&amp;"*",EUROSTAT_VBE_IND_2005!$D$7:$D$883,"5550*"))/1000</f>
        <v>0</v>
      </c>
      <c r="X46" s="17">
        <f>(SUMIFS(EUROSTAT_VBE_IND_2005!U$7:U$883,EUROSTAT_VBE_IND_2005!$B$7:$B$883,$D46,EUROSTAT_VBE_IND_2005!$C$7:$C$883,"*"&amp;RIGHT($A46,3)&amp;"*",EUROSTAT_VBE_IND_2005!$D$7:$D$883,"5550*"))/1000</f>
        <v>0</v>
      </c>
      <c r="Y46" s="17">
        <f>(SUMIFS(EUROSTAT_VBE_IND_2005!V$7:V$883,EUROSTAT_VBE_IND_2005!$B$7:$B$883,$D46,EUROSTAT_VBE_IND_2005!$C$7:$C$883,"*"&amp;RIGHT($A46,3)&amp;"*",EUROSTAT_VBE_IND_2005!$D$7:$D$883,"5550*"))/1000</f>
        <v>0</v>
      </c>
      <c r="Z46" s="17">
        <f>(SUMIFS(EUROSTAT_VBE_IND_2005!W$7:W$883,EUROSTAT_VBE_IND_2005!$B$7:$B$883,$D46,EUROSTAT_VBE_IND_2005!$C$7:$C$883,"*"&amp;RIGHT($A46,3)&amp;"*",EUROSTAT_VBE_IND_2005!$D$7:$D$883,"5550*"))/1000</f>
        <v>0</v>
      </c>
      <c r="AA46" s="17">
        <f>(SUMIFS(EUROSTAT_VBE_IND_2005!X$7:X$883,EUROSTAT_VBE_IND_2005!$B$7:$B$883,$D46,EUROSTAT_VBE_IND_2005!$C$7:$C$883,"*"&amp;RIGHT($A46,3)&amp;"*",EUROSTAT_VBE_IND_2005!$D$7:$D$883,"5550*"))/1000</f>
        <v>0</v>
      </c>
      <c r="AB46" s="17">
        <f>(SUMIFS(EUROSTAT_VBE_IND_2005!AA$7:AA$883,EUROSTAT_VBE_IND_2005!$B$7:$B$883,$D46,EUROSTAT_VBE_IND_2005!$C$7:$C$883,"*"&amp;RIGHT($A46,3)&amp;"*",EUROSTAT_VBE_IND_2005!$D$7:$D$883,"5550*"))/1000</f>
        <v>0</v>
      </c>
      <c r="AC46" s="17">
        <f>(SUMIFS(EUROSTAT_VBE_IND_2005!AB$7:AB$883,EUROSTAT_VBE_IND_2005!$B$7:$B$883,$D46,EUROSTAT_VBE_IND_2005!$C$7:$C$883,"*"&amp;RIGHT($A46,3)&amp;"*",EUROSTAT_VBE_IND_2005!$D$7:$D$883,"5550*"))/1000</f>
        <v>0</v>
      </c>
      <c r="AD46" s="17">
        <f>(SUMIFS(EUROSTAT_VBE_IND_2005!AC$7:AC$883,EUROSTAT_VBE_IND_2005!$B$7:$B$883,$D46,EUROSTAT_VBE_IND_2005!$C$7:$C$883,"*"&amp;RIGHT($A46,3)&amp;"*",EUROSTAT_VBE_IND_2005!$D$7:$D$883,"5550*"))/1000</f>
        <v>0</v>
      </c>
      <c r="AE46" s="17">
        <f>(SUMIFS(EUROSTAT_VBE_IND_2005!AD$7:AD$883,EUROSTAT_VBE_IND_2005!$B$7:$B$883,$D46,EUROSTAT_VBE_IND_2005!$C$7:$C$883,"*"&amp;RIGHT($A46,3)&amp;"*",EUROSTAT_VBE_IND_2005!$D$7:$D$883,"5550*"))/1000</f>
        <v>0</v>
      </c>
      <c r="AF46" s="17">
        <f>(SUMIFS(EUROSTAT_VBE_IND_2005!AE$7:AE$883,EUROSTAT_VBE_IND_2005!$B$7:$B$883,$D46,EUROSTAT_VBE_IND_2005!$C$7:$C$883,"*"&amp;RIGHT($A46,3)&amp;"*",EUROSTAT_VBE_IND_2005!$D$7:$D$883,"5550*"))/1000</f>
        <v>0</v>
      </c>
      <c r="AG46" s="17">
        <f>(SUMIFS(EUROSTAT_VBE_IND_2005!AF$7:AF$883,EUROSTAT_VBE_IND_2005!$B$7:$B$883,$D46,EUROSTAT_VBE_IND_2005!$C$7:$C$883,"*"&amp;RIGHT($A46,3)&amp;"*",EUROSTAT_VBE_IND_2005!$D$7:$D$883,"5550*"))/1000</f>
        <v>0</v>
      </c>
      <c r="AH46" s="17">
        <f>(SUMIFS(EUROSTAT_VBE_IND_2005!AH$7:AH$883,EUROSTAT_VBE_IND_2005!$B$7:$B$883,$D46,EUROSTAT_VBE_IND_2005!$C$7:$C$883,"*"&amp;RIGHT($A46,3)&amp;"*",EUROSTAT_VBE_IND_2005!$D$7:$D$883,"5550*"))/1000</f>
        <v>0</v>
      </c>
      <c r="AI46" s="17">
        <f>(SUMIFS(EUROSTAT_VBE_IND_2005!AI$7:AI$883,EUROSTAT_VBE_IND_2005!$B$7:$B$883,$D46,EUROSTAT_VBE_IND_2005!$C$7:$C$883,"*"&amp;RIGHT($A46,3)&amp;"*",EUROSTAT_VBE_IND_2005!$D$7:$D$883,"5550*"))/1000</f>
        <v>0</v>
      </c>
      <c r="AJ46" s="17">
        <f>(SUMIFS(EUROSTAT_VBE_IND_2005!AJ$7:AJ$883,EUROSTAT_VBE_IND_2005!$B$7:$B$883,$D46,EUROSTAT_VBE_IND_2005!$C$7:$C$883,"*"&amp;RIGHT($A46,3)&amp;"*",EUROSTAT_VBE_IND_2005!$D$7:$D$883,"5550*"))/1000</f>
        <v>0</v>
      </c>
      <c r="AK46" s="17">
        <f>(SUMIFS(EUROSTAT_VBE_IND_2005!AK$7:AK$883,EUROSTAT_VBE_IND_2005!$B$7:$B$883,$D46,EUROSTAT_VBE_IND_2005!$C$7:$C$883,"*"&amp;RIGHT($A46,3)&amp;"*",EUROSTAT_VBE_IND_2005!$D$7:$D$883,"5550*"))/1000</f>
        <v>0</v>
      </c>
      <c r="AO46" s="17">
        <f>(SUMIFS(EUROSTAT_VBE_IND_2005!Y$7:Y$883,EUROSTAT_VBE_IND_2005!$B$7:$B$883,$D46,EUROSTAT_VBE_IND_2005!$C$7:$C$883,"*"&amp;RIGHT($A46,3)&amp;"*",EUROSTAT_VBE_IND_2005!$D$7:$D$883,"5550*"))/1000</f>
        <v>0</v>
      </c>
      <c r="AP46" s="17">
        <f>(SUMIFS(EUROSTAT_VBE_IND_2005!Z$7:Z$883,EUROSTAT_VBE_IND_2005!$B$7:$B$883,$D46,EUROSTAT_VBE_IND_2005!$C$7:$C$883,"*"&amp;RIGHT($A46,3)&amp;"*",EUROSTAT_VBE_IND_2005!$D$7:$D$883,"5550*"))/1000</f>
        <v>0</v>
      </c>
      <c r="AQ46" s="17">
        <f>(SUMIFS(EUROSTAT_VBE_IND_2005!AG$7:AG$883,EUROSTAT_VBE_IND_2005!$B$7:$B$883,$D46,EUROSTAT_VBE_IND_2005!$C$7:$C$883,"*"&amp;RIGHT($A46,3)&amp;"*",EUROSTAT_VBE_IND_2005!$D$7:$D$883,"5550*"))/1000</f>
        <v>0</v>
      </c>
    </row>
    <row r="47" s="20" customFormat="1" spans="1:43">
      <c r="A47" t="str">
        <f>LEFT(EUROSTAT_VBE_IND_2005!$C$10,8)</f>
        <v>B_101315</v>
      </c>
      <c r="B47" s="28" t="s">
        <v>295</v>
      </c>
      <c r="C47" t="s">
        <v>293</v>
      </c>
      <c r="D47" t="s">
        <v>55</v>
      </c>
      <c r="E47" t="s">
        <v>244</v>
      </c>
      <c r="F47" t="s">
        <v>264</v>
      </c>
      <c r="G47" s="17">
        <f>(SUMIFS(EUROSTAT_VBE_IND_2005!E$7:E$883,EUROSTAT_VBE_IND_2005!$B$7:$B$883,$D47,EUROSTAT_VBE_IND_2005!$C$7:$C$883,"*"&amp;RIGHT($A47,3)&amp;"*",EUROSTAT_VBE_IND_2005!$D$7:$D$883,"554*"))/1000-(SUMIFS(EUROSTAT_VBE_IND_2005!E$7:E$883,EUROSTAT_VBE_IND_2005!$B$7:$B$883,$D47,EUROSTAT_VBE_IND_2005!$C$7:$C$883,"*"&amp;RIGHT($A47,3)&amp;"*",EUROSTAT_VBE_IND_2005!$D$7:$D$883,"5543*"))/1000-(SUMIFS(EUROSTAT_VBE_IND_2005!E$7:E$883,EUROSTAT_VBE_IND_2005!$B$7:$B$883,$D47,EUROSTAT_VBE_IND_2005!$C$7:$C$883,"*"&amp;RIGHT($A47,3)&amp;"*",EUROSTAT_VBE_IND_2005!$D$7:$D$883,"5544*"))/1000</f>
        <v>0</v>
      </c>
      <c r="H47" s="17">
        <f>(SUMIFS(EUROSTAT_VBE_IND_2005!F$7:F$883,EUROSTAT_VBE_IND_2005!$B$7:$B$883,$D47,EUROSTAT_VBE_IND_2005!$C$7:$C$883,"*"&amp;RIGHT($A47,3)&amp;"*",EUROSTAT_VBE_IND_2005!$D$7:$D$883,"554*"))/1000-(SUMIFS(EUROSTAT_VBE_IND_2005!F$7:F$883,EUROSTAT_VBE_IND_2005!$B$7:$B$883,$D47,EUROSTAT_VBE_IND_2005!$C$7:$C$883,"*"&amp;RIGHT($A47,3)&amp;"*",EUROSTAT_VBE_IND_2005!$D$7:$D$883,"5543*"))/1000-(SUMIFS(EUROSTAT_VBE_IND_2005!F$7:F$883,EUROSTAT_VBE_IND_2005!$B$7:$B$883,$D47,EUROSTAT_VBE_IND_2005!$C$7:$C$883,"*"&amp;RIGHT($A47,3)&amp;"*",EUROSTAT_VBE_IND_2005!$D$7:$D$883,"5544*"))/1000</f>
        <v>0</v>
      </c>
      <c r="I47" s="17">
        <f>(SUMIFS(EUROSTAT_VBE_IND_2005!G$7:G$883,EUROSTAT_VBE_IND_2005!$B$7:$B$883,$D47,EUROSTAT_VBE_IND_2005!$C$7:$C$883,"*"&amp;RIGHT($A47,3)&amp;"*",EUROSTAT_VBE_IND_2005!$D$7:$D$883,"554*"))/1000-(SUMIFS(EUROSTAT_VBE_IND_2005!G$7:G$883,EUROSTAT_VBE_IND_2005!$B$7:$B$883,$D47,EUROSTAT_VBE_IND_2005!$C$7:$C$883,"*"&amp;RIGHT($A47,3)&amp;"*",EUROSTAT_VBE_IND_2005!$D$7:$D$883,"5543*"))/1000-(SUMIFS(EUROSTAT_VBE_IND_2005!G$7:G$883,EUROSTAT_VBE_IND_2005!$B$7:$B$883,$D47,EUROSTAT_VBE_IND_2005!$C$7:$C$883,"*"&amp;RIGHT($A47,3)&amp;"*",EUROSTAT_VBE_IND_2005!$D$7:$D$883,"5544*"))/1000</f>
        <v>0</v>
      </c>
      <c r="K47" s="17">
        <f>(SUMIFS(EUROSTAT_VBE_IND_2005!H$7:H$883,EUROSTAT_VBE_IND_2005!$B$7:$B$883,$D47,EUROSTAT_VBE_IND_2005!$C$7:$C$883,"*"&amp;RIGHT($A47,3)&amp;"*",EUROSTAT_VBE_IND_2005!$D$7:$D$883,"554*"))/1000-(SUMIFS(EUROSTAT_VBE_IND_2005!H$7:H$883,EUROSTAT_VBE_IND_2005!$B$7:$B$883,$D47,EUROSTAT_VBE_IND_2005!$C$7:$C$883,"*"&amp;RIGHT($A47,3)&amp;"*",EUROSTAT_VBE_IND_2005!$D$7:$D$883,"5543*"))/1000-(SUMIFS(EUROSTAT_VBE_IND_2005!H$7:H$883,EUROSTAT_VBE_IND_2005!$B$7:$B$883,$D47,EUROSTAT_VBE_IND_2005!$C$7:$C$883,"*"&amp;RIGHT($A47,3)&amp;"*",EUROSTAT_VBE_IND_2005!$D$7:$D$883,"5544*"))/1000</f>
        <v>0</v>
      </c>
      <c r="L47" s="17">
        <f>(SUMIFS(EUROSTAT_VBE_IND_2005!I$7:I$883,EUROSTAT_VBE_IND_2005!$B$7:$B$883,$D47,EUROSTAT_VBE_IND_2005!$C$7:$C$883,"*"&amp;RIGHT($A47,3)&amp;"*",EUROSTAT_VBE_IND_2005!$D$7:$D$883,"554*"))/1000-(SUMIFS(EUROSTAT_VBE_IND_2005!I$7:I$883,EUROSTAT_VBE_IND_2005!$B$7:$B$883,$D47,EUROSTAT_VBE_IND_2005!$C$7:$C$883,"*"&amp;RIGHT($A47,3)&amp;"*",EUROSTAT_VBE_IND_2005!$D$7:$D$883,"5543*"))/1000-(SUMIFS(EUROSTAT_VBE_IND_2005!I$7:I$883,EUROSTAT_VBE_IND_2005!$B$7:$B$883,$D47,EUROSTAT_VBE_IND_2005!$C$7:$C$883,"*"&amp;RIGHT($A47,3)&amp;"*",EUROSTAT_VBE_IND_2005!$D$7:$D$883,"5544*"))/1000</f>
        <v>0</v>
      </c>
      <c r="M47" s="17">
        <f>(SUMIFS(EUROSTAT_VBE_IND_2005!J$7:J$883,EUROSTAT_VBE_IND_2005!$B$7:$B$883,$D47,EUROSTAT_VBE_IND_2005!$C$7:$C$883,"*"&amp;RIGHT($A47,3)&amp;"*",EUROSTAT_VBE_IND_2005!$D$7:$D$883,"554*"))/1000-(SUMIFS(EUROSTAT_VBE_IND_2005!J$7:J$883,EUROSTAT_VBE_IND_2005!$B$7:$B$883,$D47,EUROSTAT_VBE_IND_2005!$C$7:$C$883,"*"&amp;RIGHT($A47,3)&amp;"*",EUROSTAT_VBE_IND_2005!$D$7:$D$883,"5543*"))/1000-(SUMIFS(EUROSTAT_VBE_IND_2005!J$7:J$883,EUROSTAT_VBE_IND_2005!$B$7:$B$883,$D47,EUROSTAT_VBE_IND_2005!$C$7:$C$883,"*"&amp;RIGHT($A47,3)&amp;"*",EUROSTAT_VBE_IND_2005!$D$7:$D$883,"5544*"))/1000</f>
        <v>0</v>
      </c>
      <c r="N47" s="17">
        <f>(SUMIFS(EUROSTAT_VBE_IND_2005!K$7:K$883,EUROSTAT_VBE_IND_2005!$B$7:$B$883,$D47,EUROSTAT_VBE_IND_2005!$C$7:$C$883,"*"&amp;RIGHT($A47,3)&amp;"*",EUROSTAT_VBE_IND_2005!$D$7:$D$883,"554*"))/1000-(SUMIFS(EUROSTAT_VBE_IND_2005!K$7:K$883,EUROSTAT_VBE_IND_2005!$B$7:$B$883,$D47,EUROSTAT_VBE_IND_2005!$C$7:$C$883,"*"&amp;RIGHT($A47,3)&amp;"*",EUROSTAT_VBE_IND_2005!$D$7:$D$883,"5543*"))/1000-(SUMIFS(EUROSTAT_VBE_IND_2005!K$7:K$883,EUROSTAT_VBE_IND_2005!$B$7:$B$883,$D47,EUROSTAT_VBE_IND_2005!$C$7:$C$883,"*"&amp;RIGHT($A47,3)&amp;"*",EUROSTAT_VBE_IND_2005!$D$7:$D$883,"5544*"))/1000</f>
        <v>0</v>
      </c>
      <c r="O47" s="17">
        <f>(SUMIFS(EUROSTAT_VBE_IND_2005!L$7:L$883,EUROSTAT_VBE_IND_2005!$B$7:$B$883,$D47,EUROSTAT_VBE_IND_2005!$C$7:$C$883,"*"&amp;RIGHT($A47,3)&amp;"*",EUROSTAT_VBE_IND_2005!$D$7:$D$883,"554*"))/1000-(SUMIFS(EUROSTAT_VBE_IND_2005!L$7:L$883,EUROSTAT_VBE_IND_2005!$B$7:$B$883,$D47,EUROSTAT_VBE_IND_2005!$C$7:$C$883,"*"&amp;RIGHT($A47,3)&amp;"*",EUROSTAT_VBE_IND_2005!$D$7:$D$883,"5543*"))/1000-(SUMIFS(EUROSTAT_VBE_IND_2005!L$7:L$883,EUROSTAT_VBE_IND_2005!$B$7:$B$883,$D47,EUROSTAT_VBE_IND_2005!$C$7:$C$883,"*"&amp;RIGHT($A47,3)&amp;"*",EUROSTAT_VBE_IND_2005!$D$7:$D$883,"5544*"))/1000</f>
        <v>0</v>
      </c>
      <c r="P47" s="17">
        <f>(SUMIFS(EUROSTAT_VBE_IND_2005!M$7:M$883,EUROSTAT_VBE_IND_2005!$B$7:$B$883,$D47,EUROSTAT_VBE_IND_2005!$C$7:$C$883,"*"&amp;RIGHT($A47,3)&amp;"*",EUROSTAT_VBE_IND_2005!$D$7:$D$883,"554*"))/1000-(SUMIFS(EUROSTAT_VBE_IND_2005!M$7:M$883,EUROSTAT_VBE_IND_2005!$B$7:$B$883,$D47,EUROSTAT_VBE_IND_2005!$C$7:$C$883,"*"&amp;RIGHT($A47,3)&amp;"*",EUROSTAT_VBE_IND_2005!$D$7:$D$883,"5543*"))/1000-(SUMIFS(EUROSTAT_VBE_IND_2005!M$7:M$883,EUROSTAT_VBE_IND_2005!$B$7:$B$883,$D47,EUROSTAT_VBE_IND_2005!$C$7:$C$883,"*"&amp;RIGHT($A47,3)&amp;"*",EUROSTAT_VBE_IND_2005!$D$7:$D$883,"5544*"))/1000</f>
        <v>0</v>
      </c>
      <c r="Q47" s="17">
        <f>(SUMIFS(EUROSTAT_VBE_IND_2005!N$7:N$883,EUROSTAT_VBE_IND_2005!$B$7:$B$883,$D47,EUROSTAT_VBE_IND_2005!$C$7:$C$883,"*"&amp;RIGHT($A47,3)&amp;"*",EUROSTAT_VBE_IND_2005!$D$7:$D$883,"554*"))/1000-(SUMIFS(EUROSTAT_VBE_IND_2005!N$7:N$883,EUROSTAT_VBE_IND_2005!$B$7:$B$883,$D47,EUROSTAT_VBE_IND_2005!$C$7:$C$883,"*"&amp;RIGHT($A47,3)&amp;"*",EUROSTAT_VBE_IND_2005!$D$7:$D$883,"5543*"))/1000-(SUMIFS(EUROSTAT_VBE_IND_2005!N$7:N$883,EUROSTAT_VBE_IND_2005!$B$7:$B$883,$D47,EUROSTAT_VBE_IND_2005!$C$7:$C$883,"*"&amp;RIGHT($A47,3)&amp;"*",EUROSTAT_VBE_IND_2005!$D$7:$D$883,"5544*"))/1000</f>
        <v>0</v>
      </c>
      <c r="R47" s="17">
        <f>(SUMIFS(EUROSTAT_VBE_IND_2005!O$7:O$883,EUROSTAT_VBE_IND_2005!$B$7:$B$883,$D47,EUROSTAT_VBE_IND_2005!$C$7:$C$883,"*"&amp;RIGHT($A47,3)&amp;"*",EUROSTAT_VBE_IND_2005!$D$7:$D$883,"554*"))/1000-(SUMIFS(EUROSTAT_VBE_IND_2005!O$7:O$883,EUROSTAT_VBE_IND_2005!$B$7:$B$883,$D47,EUROSTAT_VBE_IND_2005!$C$7:$C$883,"*"&amp;RIGHT($A47,3)&amp;"*",EUROSTAT_VBE_IND_2005!$D$7:$D$883,"5543*"))/1000-(SUMIFS(EUROSTAT_VBE_IND_2005!O$7:O$883,EUROSTAT_VBE_IND_2005!$B$7:$B$883,$D47,EUROSTAT_VBE_IND_2005!$C$7:$C$883,"*"&amp;RIGHT($A47,3)&amp;"*",EUROSTAT_VBE_IND_2005!$D$7:$D$883,"5544*"))/1000</f>
        <v>0</v>
      </c>
      <c r="S47" s="17">
        <f>(SUMIFS(EUROSTAT_VBE_IND_2005!P$7:P$883,EUROSTAT_VBE_IND_2005!$B$7:$B$883,$D47,EUROSTAT_VBE_IND_2005!$C$7:$C$883,"*"&amp;RIGHT($A47,3)&amp;"*",EUROSTAT_VBE_IND_2005!$D$7:$D$883,"554*"))/1000-(SUMIFS(EUROSTAT_VBE_IND_2005!P$7:P$883,EUROSTAT_VBE_IND_2005!$B$7:$B$883,$D47,EUROSTAT_VBE_IND_2005!$C$7:$C$883,"*"&amp;RIGHT($A47,3)&amp;"*",EUROSTAT_VBE_IND_2005!$D$7:$D$883,"5543*"))/1000-(SUMIFS(EUROSTAT_VBE_IND_2005!P$7:P$883,EUROSTAT_VBE_IND_2005!$B$7:$B$883,$D47,EUROSTAT_VBE_IND_2005!$C$7:$C$883,"*"&amp;RIGHT($A47,3)&amp;"*",EUROSTAT_VBE_IND_2005!$D$7:$D$883,"5544*"))/1000</f>
        <v>0</v>
      </c>
      <c r="T47" s="17">
        <f>(SUMIFS(EUROSTAT_VBE_IND_2005!Q$7:Q$883,EUROSTAT_VBE_IND_2005!$B$7:$B$883,$D47,EUROSTAT_VBE_IND_2005!$C$7:$C$883,"*"&amp;RIGHT($A47,3)&amp;"*",EUROSTAT_VBE_IND_2005!$D$7:$D$883,"554*"))/1000-(SUMIFS(EUROSTAT_VBE_IND_2005!Q$7:Q$883,EUROSTAT_VBE_IND_2005!$B$7:$B$883,$D47,EUROSTAT_VBE_IND_2005!$C$7:$C$883,"*"&amp;RIGHT($A47,3)&amp;"*",EUROSTAT_VBE_IND_2005!$D$7:$D$883,"5543*"))/1000-(SUMIFS(EUROSTAT_VBE_IND_2005!Q$7:Q$883,EUROSTAT_VBE_IND_2005!$B$7:$B$883,$D47,EUROSTAT_VBE_IND_2005!$C$7:$C$883,"*"&amp;RIGHT($A47,3)&amp;"*",EUROSTAT_VBE_IND_2005!$D$7:$D$883,"5544*"))/1000</f>
        <v>0</v>
      </c>
      <c r="U47" s="17">
        <f>(SUMIFS(EUROSTAT_VBE_IND_2005!R$7:R$883,EUROSTAT_VBE_IND_2005!$B$7:$B$883,$D47,EUROSTAT_VBE_IND_2005!$C$7:$C$883,"*"&amp;RIGHT($A47,3)&amp;"*",EUROSTAT_VBE_IND_2005!$D$7:$D$883,"554*"))/1000-(SUMIFS(EUROSTAT_VBE_IND_2005!R$7:R$883,EUROSTAT_VBE_IND_2005!$B$7:$B$883,$D47,EUROSTAT_VBE_IND_2005!$C$7:$C$883,"*"&amp;RIGHT($A47,3)&amp;"*",EUROSTAT_VBE_IND_2005!$D$7:$D$883,"5543*"))/1000-(SUMIFS(EUROSTAT_VBE_IND_2005!R$7:R$883,EUROSTAT_VBE_IND_2005!$B$7:$B$883,$D47,EUROSTAT_VBE_IND_2005!$C$7:$C$883,"*"&amp;RIGHT($A47,3)&amp;"*",EUROSTAT_VBE_IND_2005!$D$7:$D$883,"5544*"))/1000</f>
        <v>0</v>
      </c>
      <c r="V47" s="17">
        <f>(SUMIFS(EUROSTAT_VBE_IND_2005!S$7:S$883,EUROSTAT_VBE_IND_2005!$B$7:$B$883,$D47,EUROSTAT_VBE_IND_2005!$C$7:$C$883,"*"&amp;RIGHT($A47,3)&amp;"*",EUROSTAT_VBE_IND_2005!$D$7:$D$883,"554*"))/1000-(SUMIFS(EUROSTAT_VBE_IND_2005!S$7:S$883,EUROSTAT_VBE_IND_2005!$B$7:$B$883,$D47,EUROSTAT_VBE_IND_2005!$C$7:$C$883,"*"&amp;RIGHT($A47,3)&amp;"*",EUROSTAT_VBE_IND_2005!$D$7:$D$883,"5543*"))/1000-(SUMIFS(EUROSTAT_VBE_IND_2005!S$7:S$883,EUROSTAT_VBE_IND_2005!$B$7:$B$883,$D47,EUROSTAT_VBE_IND_2005!$C$7:$C$883,"*"&amp;RIGHT($A47,3)&amp;"*",EUROSTAT_VBE_IND_2005!$D$7:$D$883,"5544*"))/1000</f>
        <v>0</v>
      </c>
      <c r="W47" s="17">
        <f>(SUMIFS(EUROSTAT_VBE_IND_2005!T$7:T$883,EUROSTAT_VBE_IND_2005!$B$7:$B$883,$D47,EUROSTAT_VBE_IND_2005!$C$7:$C$883,"*"&amp;RIGHT($A47,3)&amp;"*",EUROSTAT_VBE_IND_2005!$D$7:$D$883,"554*"))/1000-(SUMIFS(EUROSTAT_VBE_IND_2005!T$7:T$883,EUROSTAT_VBE_IND_2005!$B$7:$B$883,$D47,EUROSTAT_VBE_IND_2005!$C$7:$C$883,"*"&amp;RIGHT($A47,3)&amp;"*",EUROSTAT_VBE_IND_2005!$D$7:$D$883,"5543*"))/1000-(SUMIFS(EUROSTAT_VBE_IND_2005!T$7:T$883,EUROSTAT_VBE_IND_2005!$B$7:$B$883,$D47,EUROSTAT_VBE_IND_2005!$C$7:$C$883,"*"&amp;RIGHT($A47,3)&amp;"*",EUROSTAT_VBE_IND_2005!$D$7:$D$883,"5544*"))/1000</f>
        <v>0</v>
      </c>
      <c r="X47" s="17">
        <f>(SUMIFS(EUROSTAT_VBE_IND_2005!U$7:U$883,EUROSTAT_VBE_IND_2005!$B$7:$B$883,$D47,EUROSTAT_VBE_IND_2005!$C$7:$C$883,"*"&amp;RIGHT($A47,3)&amp;"*",EUROSTAT_VBE_IND_2005!$D$7:$D$883,"554*"))/1000-(SUMIFS(EUROSTAT_VBE_IND_2005!U$7:U$883,EUROSTAT_VBE_IND_2005!$B$7:$B$883,$D47,EUROSTAT_VBE_IND_2005!$C$7:$C$883,"*"&amp;RIGHT($A47,3)&amp;"*",EUROSTAT_VBE_IND_2005!$D$7:$D$883,"5543*"))/1000-(SUMIFS(EUROSTAT_VBE_IND_2005!U$7:U$883,EUROSTAT_VBE_IND_2005!$B$7:$B$883,$D47,EUROSTAT_VBE_IND_2005!$C$7:$C$883,"*"&amp;RIGHT($A47,3)&amp;"*",EUROSTAT_VBE_IND_2005!$D$7:$D$883,"5544*"))/1000</f>
        <v>0</v>
      </c>
      <c r="Y47" s="17">
        <f>(SUMIFS(EUROSTAT_VBE_IND_2005!V$7:V$883,EUROSTAT_VBE_IND_2005!$B$7:$B$883,$D47,EUROSTAT_VBE_IND_2005!$C$7:$C$883,"*"&amp;RIGHT($A47,3)&amp;"*",EUROSTAT_VBE_IND_2005!$D$7:$D$883,"554*"))/1000-(SUMIFS(EUROSTAT_VBE_IND_2005!V$7:V$883,EUROSTAT_VBE_IND_2005!$B$7:$B$883,$D47,EUROSTAT_VBE_IND_2005!$C$7:$C$883,"*"&amp;RIGHT($A47,3)&amp;"*",EUROSTAT_VBE_IND_2005!$D$7:$D$883,"5543*"))/1000-(SUMIFS(EUROSTAT_VBE_IND_2005!V$7:V$883,EUROSTAT_VBE_IND_2005!$B$7:$B$883,$D47,EUROSTAT_VBE_IND_2005!$C$7:$C$883,"*"&amp;RIGHT($A47,3)&amp;"*",EUROSTAT_VBE_IND_2005!$D$7:$D$883,"5544*"))/1000</f>
        <v>0</v>
      </c>
      <c r="Z47" s="17">
        <f>(SUMIFS(EUROSTAT_VBE_IND_2005!W$7:W$883,EUROSTAT_VBE_IND_2005!$B$7:$B$883,$D47,EUROSTAT_VBE_IND_2005!$C$7:$C$883,"*"&amp;RIGHT($A47,3)&amp;"*",EUROSTAT_VBE_IND_2005!$D$7:$D$883,"554*"))/1000-(SUMIFS(EUROSTAT_VBE_IND_2005!W$7:W$883,EUROSTAT_VBE_IND_2005!$B$7:$B$883,$D47,EUROSTAT_VBE_IND_2005!$C$7:$C$883,"*"&amp;RIGHT($A47,3)&amp;"*",EUROSTAT_VBE_IND_2005!$D$7:$D$883,"5543*"))/1000-(SUMIFS(EUROSTAT_VBE_IND_2005!W$7:W$883,EUROSTAT_VBE_IND_2005!$B$7:$B$883,$D47,EUROSTAT_VBE_IND_2005!$C$7:$C$883,"*"&amp;RIGHT($A47,3)&amp;"*",EUROSTAT_VBE_IND_2005!$D$7:$D$883,"5544*"))/1000</f>
        <v>0</v>
      </c>
      <c r="AA47" s="17">
        <f>(SUMIFS(EUROSTAT_VBE_IND_2005!X$7:X$883,EUROSTAT_VBE_IND_2005!$B$7:$B$883,$D47,EUROSTAT_VBE_IND_2005!$C$7:$C$883,"*"&amp;RIGHT($A47,3)&amp;"*",EUROSTAT_VBE_IND_2005!$D$7:$D$883,"554*"))/1000-(SUMIFS(EUROSTAT_VBE_IND_2005!X$7:X$883,EUROSTAT_VBE_IND_2005!$B$7:$B$883,$D47,EUROSTAT_VBE_IND_2005!$C$7:$C$883,"*"&amp;RIGHT($A47,3)&amp;"*",EUROSTAT_VBE_IND_2005!$D$7:$D$883,"5543*"))/1000-(SUMIFS(EUROSTAT_VBE_IND_2005!X$7:X$883,EUROSTAT_VBE_IND_2005!$B$7:$B$883,$D47,EUROSTAT_VBE_IND_2005!$C$7:$C$883,"*"&amp;RIGHT($A47,3)&amp;"*",EUROSTAT_VBE_IND_2005!$D$7:$D$883,"5544*"))/1000</f>
        <v>0</v>
      </c>
      <c r="AB47" s="17">
        <f>(SUMIFS(EUROSTAT_VBE_IND_2005!AA$7:AA$883,EUROSTAT_VBE_IND_2005!$B$7:$B$883,$D47,EUROSTAT_VBE_IND_2005!$C$7:$C$883,"*"&amp;RIGHT($A47,3)&amp;"*",EUROSTAT_VBE_IND_2005!$D$7:$D$883,"554*"))/1000-(SUMIFS(EUROSTAT_VBE_IND_2005!AA$7:AA$883,EUROSTAT_VBE_IND_2005!$B$7:$B$883,$D47,EUROSTAT_VBE_IND_2005!$C$7:$C$883,"*"&amp;RIGHT($A47,3)&amp;"*",EUROSTAT_VBE_IND_2005!$D$7:$D$883,"5543*"))/1000-(SUMIFS(EUROSTAT_VBE_IND_2005!AA$7:AA$883,EUROSTAT_VBE_IND_2005!$B$7:$B$883,$D47,EUROSTAT_VBE_IND_2005!$C$7:$C$883,"*"&amp;RIGHT($A47,3)&amp;"*",EUROSTAT_VBE_IND_2005!$D$7:$D$883,"5544*"))/1000</f>
        <v>0</v>
      </c>
      <c r="AC47" s="17">
        <f>(SUMIFS(EUROSTAT_VBE_IND_2005!AB$7:AB$883,EUROSTAT_VBE_IND_2005!$B$7:$B$883,$D47,EUROSTAT_VBE_IND_2005!$C$7:$C$883,"*"&amp;RIGHT($A47,3)&amp;"*",EUROSTAT_VBE_IND_2005!$D$7:$D$883,"554*"))/1000-(SUMIFS(EUROSTAT_VBE_IND_2005!AB$7:AB$883,EUROSTAT_VBE_IND_2005!$B$7:$B$883,$D47,EUROSTAT_VBE_IND_2005!$C$7:$C$883,"*"&amp;RIGHT($A47,3)&amp;"*",EUROSTAT_VBE_IND_2005!$D$7:$D$883,"5543*"))/1000-(SUMIFS(EUROSTAT_VBE_IND_2005!AB$7:AB$883,EUROSTAT_VBE_IND_2005!$B$7:$B$883,$D47,EUROSTAT_VBE_IND_2005!$C$7:$C$883,"*"&amp;RIGHT($A47,3)&amp;"*",EUROSTAT_VBE_IND_2005!$D$7:$D$883,"5544*"))/1000</f>
        <v>0</v>
      </c>
      <c r="AD47" s="17">
        <f>(SUMIFS(EUROSTAT_VBE_IND_2005!AC$7:AC$883,EUROSTAT_VBE_IND_2005!$B$7:$B$883,$D47,EUROSTAT_VBE_IND_2005!$C$7:$C$883,"*"&amp;RIGHT($A47,3)&amp;"*",EUROSTAT_VBE_IND_2005!$D$7:$D$883,"554*"))/1000-(SUMIFS(EUROSTAT_VBE_IND_2005!AC$7:AC$883,EUROSTAT_VBE_IND_2005!$B$7:$B$883,$D47,EUROSTAT_VBE_IND_2005!$C$7:$C$883,"*"&amp;RIGHT($A47,3)&amp;"*",EUROSTAT_VBE_IND_2005!$D$7:$D$883,"5543*"))/1000-(SUMIFS(EUROSTAT_VBE_IND_2005!AC$7:AC$883,EUROSTAT_VBE_IND_2005!$B$7:$B$883,$D47,EUROSTAT_VBE_IND_2005!$C$7:$C$883,"*"&amp;RIGHT($A47,3)&amp;"*",EUROSTAT_VBE_IND_2005!$D$7:$D$883,"5544*"))/1000</f>
        <v>0</v>
      </c>
      <c r="AE47" s="17">
        <f>(SUMIFS(EUROSTAT_VBE_IND_2005!AD$7:AD$883,EUROSTAT_VBE_IND_2005!$B$7:$B$883,$D47,EUROSTAT_VBE_IND_2005!$C$7:$C$883,"*"&amp;RIGHT($A47,3)&amp;"*",EUROSTAT_VBE_IND_2005!$D$7:$D$883,"554*"))/1000-(SUMIFS(EUROSTAT_VBE_IND_2005!AD$7:AD$883,EUROSTAT_VBE_IND_2005!$B$7:$B$883,$D47,EUROSTAT_VBE_IND_2005!$C$7:$C$883,"*"&amp;RIGHT($A47,3)&amp;"*",EUROSTAT_VBE_IND_2005!$D$7:$D$883,"5543*"))/1000-(SUMIFS(EUROSTAT_VBE_IND_2005!AD$7:AD$883,EUROSTAT_VBE_IND_2005!$B$7:$B$883,$D47,EUROSTAT_VBE_IND_2005!$C$7:$C$883,"*"&amp;RIGHT($A47,3)&amp;"*",EUROSTAT_VBE_IND_2005!$D$7:$D$883,"5544*"))/1000</f>
        <v>0</v>
      </c>
      <c r="AF47" s="17">
        <f>(SUMIFS(EUROSTAT_VBE_IND_2005!AE$7:AE$883,EUROSTAT_VBE_IND_2005!$B$7:$B$883,$D47,EUROSTAT_VBE_IND_2005!$C$7:$C$883,"*"&amp;RIGHT($A47,3)&amp;"*",EUROSTAT_VBE_IND_2005!$D$7:$D$883,"554*"))/1000-(SUMIFS(EUROSTAT_VBE_IND_2005!AE$7:AE$883,EUROSTAT_VBE_IND_2005!$B$7:$B$883,$D47,EUROSTAT_VBE_IND_2005!$C$7:$C$883,"*"&amp;RIGHT($A47,3)&amp;"*",EUROSTAT_VBE_IND_2005!$D$7:$D$883,"5543*"))/1000-(SUMIFS(EUROSTAT_VBE_IND_2005!AE$7:AE$883,EUROSTAT_VBE_IND_2005!$B$7:$B$883,$D47,EUROSTAT_VBE_IND_2005!$C$7:$C$883,"*"&amp;RIGHT($A47,3)&amp;"*",EUROSTAT_VBE_IND_2005!$D$7:$D$883,"5544*"))/1000</f>
        <v>0</v>
      </c>
      <c r="AG47" s="17">
        <f>(SUMIFS(EUROSTAT_VBE_IND_2005!AF$7:AF$883,EUROSTAT_VBE_IND_2005!$B$7:$B$883,$D47,EUROSTAT_VBE_IND_2005!$C$7:$C$883,"*"&amp;RIGHT($A47,3)&amp;"*",EUROSTAT_VBE_IND_2005!$D$7:$D$883,"554*"))/1000-(SUMIFS(EUROSTAT_VBE_IND_2005!AF$7:AF$883,EUROSTAT_VBE_IND_2005!$B$7:$B$883,$D47,EUROSTAT_VBE_IND_2005!$C$7:$C$883,"*"&amp;RIGHT($A47,3)&amp;"*",EUROSTAT_VBE_IND_2005!$D$7:$D$883,"5543*"))/1000-(SUMIFS(EUROSTAT_VBE_IND_2005!AF$7:AF$883,EUROSTAT_VBE_IND_2005!$B$7:$B$883,$D47,EUROSTAT_VBE_IND_2005!$C$7:$C$883,"*"&amp;RIGHT($A47,3)&amp;"*",EUROSTAT_VBE_IND_2005!$D$7:$D$883,"5544*"))/1000</f>
        <v>0</v>
      </c>
      <c r="AH47" s="17">
        <f>(SUMIFS(EUROSTAT_VBE_IND_2005!AH$7:AH$883,EUROSTAT_VBE_IND_2005!$B$7:$B$883,$D47,EUROSTAT_VBE_IND_2005!$C$7:$C$883,"*"&amp;RIGHT($A47,3)&amp;"*",EUROSTAT_VBE_IND_2005!$D$7:$D$883,"554*"))/1000-(SUMIFS(EUROSTAT_VBE_IND_2005!AH$7:AH$883,EUROSTAT_VBE_IND_2005!$B$7:$B$883,$D47,EUROSTAT_VBE_IND_2005!$C$7:$C$883,"*"&amp;RIGHT($A47,3)&amp;"*",EUROSTAT_VBE_IND_2005!$D$7:$D$883,"5543*"))/1000-(SUMIFS(EUROSTAT_VBE_IND_2005!AH$7:AH$883,EUROSTAT_VBE_IND_2005!$B$7:$B$883,$D47,EUROSTAT_VBE_IND_2005!$C$7:$C$883,"*"&amp;RIGHT($A47,3)&amp;"*",EUROSTAT_VBE_IND_2005!$D$7:$D$883,"5544*"))/1000</f>
        <v>0</v>
      </c>
      <c r="AI47" s="17">
        <f>(SUMIFS(EUROSTAT_VBE_IND_2005!AI$7:AI$883,EUROSTAT_VBE_IND_2005!$B$7:$B$883,$D47,EUROSTAT_VBE_IND_2005!$C$7:$C$883,"*"&amp;RIGHT($A47,3)&amp;"*",EUROSTAT_VBE_IND_2005!$D$7:$D$883,"554*"))/1000-(SUMIFS(EUROSTAT_VBE_IND_2005!AI$7:AI$883,EUROSTAT_VBE_IND_2005!$B$7:$B$883,$D47,EUROSTAT_VBE_IND_2005!$C$7:$C$883,"*"&amp;RIGHT($A47,3)&amp;"*",EUROSTAT_VBE_IND_2005!$D$7:$D$883,"5543*"))/1000-(SUMIFS(EUROSTAT_VBE_IND_2005!AI$7:AI$883,EUROSTAT_VBE_IND_2005!$B$7:$B$883,$D47,EUROSTAT_VBE_IND_2005!$C$7:$C$883,"*"&amp;RIGHT($A47,3)&amp;"*",EUROSTAT_VBE_IND_2005!$D$7:$D$883,"5544*"))/1000</f>
        <v>0</v>
      </c>
      <c r="AJ47" s="17">
        <f>(SUMIFS(EUROSTAT_VBE_IND_2005!AJ$7:AJ$883,EUROSTAT_VBE_IND_2005!$B$7:$B$883,$D47,EUROSTAT_VBE_IND_2005!$C$7:$C$883,"*"&amp;RIGHT($A47,3)&amp;"*",EUROSTAT_VBE_IND_2005!$D$7:$D$883,"554*"))/1000-(SUMIFS(EUROSTAT_VBE_IND_2005!AJ$7:AJ$883,EUROSTAT_VBE_IND_2005!$B$7:$B$883,$D47,EUROSTAT_VBE_IND_2005!$C$7:$C$883,"*"&amp;RIGHT($A47,3)&amp;"*",EUROSTAT_VBE_IND_2005!$D$7:$D$883,"5543*"))/1000-(SUMIFS(EUROSTAT_VBE_IND_2005!AJ$7:AJ$883,EUROSTAT_VBE_IND_2005!$B$7:$B$883,$D47,EUROSTAT_VBE_IND_2005!$C$7:$C$883,"*"&amp;RIGHT($A47,3)&amp;"*",EUROSTAT_VBE_IND_2005!$D$7:$D$883,"5544*"))/1000</f>
        <v>0</v>
      </c>
      <c r="AK47" s="17">
        <f>(SUMIFS(EUROSTAT_VBE_IND_2005!AK$7:AK$883,EUROSTAT_VBE_IND_2005!$B$7:$B$883,$D47,EUROSTAT_VBE_IND_2005!$C$7:$C$883,"*"&amp;RIGHT($A47,3)&amp;"*",EUROSTAT_VBE_IND_2005!$D$7:$D$883,"554*"))/1000-(SUMIFS(EUROSTAT_VBE_IND_2005!AK$7:AK$883,EUROSTAT_VBE_IND_2005!$B$7:$B$883,$D47,EUROSTAT_VBE_IND_2005!$C$7:$C$883,"*"&amp;RIGHT($A47,3)&amp;"*",EUROSTAT_VBE_IND_2005!$D$7:$D$883,"5543*"))/1000-(SUMIFS(EUROSTAT_VBE_IND_2005!AK$7:AK$883,EUROSTAT_VBE_IND_2005!$B$7:$B$883,$D47,EUROSTAT_VBE_IND_2005!$C$7:$C$883,"*"&amp;RIGHT($A47,3)&amp;"*",EUROSTAT_VBE_IND_2005!$D$7:$D$883,"5544*"))/1000</f>
        <v>0</v>
      </c>
      <c r="AO47" s="17">
        <f>(SUMIFS(EUROSTAT_VBE_IND_2005!Y$7:Y$883,EUROSTAT_VBE_IND_2005!$B$7:$B$883,$D47,EUROSTAT_VBE_IND_2005!$C$7:$C$883,"*"&amp;RIGHT($A47,3)&amp;"*",EUROSTAT_VBE_IND_2005!$D$7:$D$883,"554*"))/1000-(SUMIFS(EUROSTAT_VBE_IND_2005!Y$7:Y$883,EUROSTAT_VBE_IND_2005!$B$7:$B$883,$D47,EUROSTAT_VBE_IND_2005!$C$7:$C$883,"*"&amp;RIGHT($A47,3)&amp;"*",EUROSTAT_VBE_IND_2005!$D$7:$D$883,"5543*"))/1000-(SUMIFS(EUROSTAT_VBE_IND_2005!Y$7:Y$883,EUROSTAT_VBE_IND_2005!$B$7:$B$883,$D47,EUROSTAT_VBE_IND_2005!$C$7:$C$883,"*"&amp;RIGHT($A47,3)&amp;"*",EUROSTAT_VBE_IND_2005!$D$7:$D$883,"5544*"))/1000</f>
        <v>0</v>
      </c>
      <c r="AP47" s="17">
        <f>(SUMIFS(EUROSTAT_VBE_IND_2005!Z$7:Z$883,EUROSTAT_VBE_IND_2005!$B$7:$B$883,$D47,EUROSTAT_VBE_IND_2005!$C$7:$C$883,"*"&amp;RIGHT($A47,3)&amp;"*",EUROSTAT_VBE_IND_2005!$D$7:$D$883,"554*"))/1000-(SUMIFS(EUROSTAT_VBE_IND_2005!Z$7:Z$883,EUROSTAT_VBE_IND_2005!$B$7:$B$883,$D47,EUROSTAT_VBE_IND_2005!$C$7:$C$883,"*"&amp;RIGHT($A47,3)&amp;"*",EUROSTAT_VBE_IND_2005!$D$7:$D$883,"5543*"))/1000-(SUMIFS(EUROSTAT_VBE_IND_2005!Z$7:Z$883,EUROSTAT_VBE_IND_2005!$B$7:$B$883,$D47,EUROSTAT_VBE_IND_2005!$C$7:$C$883,"*"&amp;RIGHT($A47,3)&amp;"*",EUROSTAT_VBE_IND_2005!$D$7:$D$883,"5544*"))/1000</f>
        <v>0</v>
      </c>
      <c r="AQ47" s="17">
        <f>(SUMIFS(EUROSTAT_VBE_IND_2005!AG$7:AG$883,EUROSTAT_VBE_IND_2005!$B$7:$B$883,$D47,EUROSTAT_VBE_IND_2005!$C$7:$C$883,"*"&amp;RIGHT($A47,3)&amp;"*",EUROSTAT_VBE_IND_2005!$D$7:$D$883,"554*"))/1000-(SUMIFS(EUROSTAT_VBE_IND_2005!AG$7:AG$883,EUROSTAT_VBE_IND_2005!$B$7:$B$883,$D47,EUROSTAT_VBE_IND_2005!$C$7:$C$883,"*"&amp;RIGHT($A47,3)&amp;"*",EUROSTAT_VBE_IND_2005!$D$7:$D$883,"5543*"))/1000-(SUMIFS(EUROSTAT_VBE_IND_2005!AG$7:AG$883,EUROSTAT_VBE_IND_2005!$B$7:$B$883,$D47,EUROSTAT_VBE_IND_2005!$C$7:$C$883,"*"&amp;RIGHT($A47,3)&amp;"*",EUROSTAT_VBE_IND_2005!$D$7:$D$883,"5544*"))/1000</f>
        <v>0</v>
      </c>
    </row>
    <row r="48" s="20" customFormat="1" spans="1:43">
      <c r="A48" t="str">
        <f>LEFT(EUROSTAT_VBE_IND_2005!$C$10,8)</f>
        <v>B_101315</v>
      </c>
      <c r="B48" s="28" t="s">
        <v>295</v>
      </c>
      <c r="C48" t="s">
        <v>293</v>
      </c>
      <c r="D48" t="s">
        <v>55</v>
      </c>
      <c r="E48" t="s">
        <v>245</v>
      </c>
      <c r="F48" t="s">
        <v>265</v>
      </c>
      <c r="G48" s="17">
        <f>(SUMIFS(EUROSTAT_VBE_IND_2005!E$7:E$883,EUROSTAT_VBE_IND_2005!$B$7:$B$883,$D48,EUROSTAT_VBE_IND_2005!$C$7:$C$883,"*"&amp;RIGHT($A48,3)&amp;"*",EUROSTAT_VBE_IND_2005!$D$7:$D$883,"5543*"))/1000</f>
        <v>0</v>
      </c>
      <c r="H48" s="17">
        <f>(SUMIFS(EUROSTAT_VBE_IND_2005!F$7:F$883,EUROSTAT_VBE_IND_2005!$B$7:$B$883,$D48,EUROSTAT_VBE_IND_2005!$C$7:$C$883,"*"&amp;RIGHT($A48,3)&amp;"*",EUROSTAT_VBE_IND_2005!$D$7:$D$883,"5543*"))/1000</f>
        <v>0</v>
      </c>
      <c r="I48" s="17">
        <f>(SUMIFS(EUROSTAT_VBE_IND_2005!G$7:G$883,EUROSTAT_VBE_IND_2005!$B$7:$B$883,$D48,EUROSTAT_VBE_IND_2005!$C$7:$C$883,"*"&amp;RIGHT($A48,3)&amp;"*",EUROSTAT_VBE_IND_2005!$D$7:$D$883,"5543*"))/1000</f>
        <v>0</v>
      </c>
      <c r="K48" s="17">
        <f>(SUMIFS(EUROSTAT_VBE_IND_2005!H$7:H$883,EUROSTAT_VBE_IND_2005!$B$7:$B$883,$D48,EUROSTAT_VBE_IND_2005!$C$7:$C$883,"*"&amp;RIGHT($A48,3)&amp;"*",EUROSTAT_VBE_IND_2005!$D$7:$D$883,"5543*"))/1000</f>
        <v>0</v>
      </c>
      <c r="L48" s="17">
        <f>(SUMIFS(EUROSTAT_VBE_IND_2005!I$7:I$883,EUROSTAT_VBE_IND_2005!$B$7:$B$883,$D48,EUROSTAT_VBE_IND_2005!$C$7:$C$883,"*"&amp;RIGHT($A48,3)&amp;"*",EUROSTAT_VBE_IND_2005!$D$7:$D$883,"5543*"))/1000</f>
        <v>0</v>
      </c>
      <c r="M48" s="17">
        <f>(SUMIFS(EUROSTAT_VBE_IND_2005!J$7:J$883,EUROSTAT_VBE_IND_2005!$B$7:$B$883,$D48,EUROSTAT_VBE_IND_2005!$C$7:$C$883,"*"&amp;RIGHT($A48,3)&amp;"*",EUROSTAT_VBE_IND_2005!$D$7:$D$883,"5543*"))/1000</f>
        <v>0</v>
      </c>
      <c r="N48" s="17">
        <f>(SUMIFS(EUROSTAT_VBE_IND_2005!K$7:K$883,EUROSTAT_VBE_IND_2005!$B$7:$B$883,$D48,EUROSTAT_VBE_IND_2005!$C$7:$C$883,"*"&amp;RIGHT($A48,3)&amp;"*",EUROSTAT_VBE_IND_2005!$D$7:$D$883,"5543*"))/1000</f>
        <v>0</v>
      </c>
      <c r="O48" s="17">
        <f>(SUMIFS(EUROSTAT_VBE_IND_2005!L$7:L$883,EUROSTAT_VBE_IND_2005!$B$7:$B$883,$D48,EUROSTAT_VBE_IND_2005!$C$7:$C$883,"*"&amp;RIGHT($A48,3)&amp;"*",EUROSTAT_VBE_IND_2005!$D$7:$D$883,"5543*"))/1000</f>
        <v>0</v>
      </c>
      <c r="P48" s="17">
        <f>(SUMIFS(EUROSTAT_VBE_IND_2005!M$7:M$883,EUROSTAT_VBE_IND_2005!$B$7:$B$883,$D48,EUROSTAT_VBE_IND_2005!$C$7:$C$883,"*"&amp;RIGHT($A48,3)&amp;"*",EUROSTAT_VBE_IND_2005!$D$7:$D$883,"5543*"))/1000</f>
        <v>0</v>
      </c>
      <c r="Q48" s="17">
        <f>(SUMIFS(EUROSTAT_VBE_IND_2005!N$7:N$883,EUROSTAT_VBE_IND_2005!$B$7:$B$883,$D48,EUROSTAT_VBE_IND_2005!$C$7:$C$883,"*"&amp;RIGHT($A48,3)&amp;"*",EUROSTAT_VBE_IND_2005!$D$7:$D$883,"5543*"))/1000</f>
        <v>0</v>
      </c>
      <c r="R48" s="17">
        <f>(SUMIFS(EUROSTAT_VBE_IND_2005!O$7:O$883,EUROSTAT_VBE_IND_2005!$B$7:$B$883,$D48,EUROSTAT_VBE_IND_2005!$C$7:$C$883,"*"&amp;RIGHT($A48,3)&amp;"*",EUROSTAT_VBE_IND_2005!$D$7:$D$883,"5543*"))/1000</f>
        <v>0</v>
      </c>
      <c r="S48" s="17">
        <f>(SUMIFS(EUROSTAT_VBE_IND_2005!P$7:P$883,EUROSTAT_VBE_IND_2005!$B$7:$B$883,$D48,EUROSTAT_VBE_IND_2005!$C$7:$C$883,"*"&amp;RIGHT($A48,3)&amp;"*",EUROSTAT_VBE_IND_2005!$D$7:$D$883,"5543*"))/1000</f>
        <v>0</v>
      </c>
      <c r="T48" s="17">
        <f>(SUMIFS(EUROSTAT_VBE_IND_2005!Q$7:Q$883,EUROSTAT_VBE_IND_2005!$B$7:$B$883,$D48,EUROSTAT_VBE_IND_2005!$C$7:$C$883,"*"&amp;RIGHT($A48,3)&amp;"*",EUROSTAT_VBE_IND_2005!$D$7:$D$883,"5543*"))/1000</f>
        <v>0</v>
      </c>
      <c r="U48" s="17">
        <f>(SUMIFS(EUROSTAT_VBE_IND_2005!R$7:R$883,EUROSTAT_VBE_IND_2005!$B$7:$B$883,$D48,EUROSTAT_VBE_IND_2005!$C$7:$C$883,"*"&amp;RIGHT($A48,3)&amp;"*",EUROSTAT_VBE_IND_2005!$D$7:$D$883,"5543*"))/1000</f>
        <v>0</v>
      </c>
      <c r="V48" s="17">
        <f>(SUMIFS(EUROSTAT_VBE_IND_2005!S$7:S$883,EUROSTAT_VBE_IND_2005!$B$7:$B$883,$D48,EUROSTAT_VBE_IND_2005!$C$7:$C$883,"*"&amp;RIGHT($A48,3)&amp;"*",EUROSTAT_VBE_IND_2005!$D$7:$D$883,"5543*"))/1000</f>
        <v>0</v>
      </c>
      <c r="W48" s="17">
        <f>(SUMIFS(EUROSTAT_VBE_IND_2005!T$7:T$883,EUROSTAT_VBE_IND_2005!$B$7:$B$883,$D48,EUROSTAT_VBE_IND_2005!$C$7:$C$883,"*"&amp;RIGHT($A48,3)&amp;"*",EUROSTAT_VBE_IND_2005!$D$7:$D$883,"5543*"))/1000</f>
        <v>0</v>
      </c>
      <c r="X48" s="17">
        <f>(SUMIFS(EUROSTAT_VBE_IND_2005!U$7:U$883,EUROSTAT_VBE_IND_2005!$B$7:$B$883,$D48,EUROSTAT_VBE_IND_2005!$C$7:$C$883,"*"&amp;RIGHT($A48,3)&amp;"*",EUROSTAT_VBE_IND_2005!$D$7:$D$883,"5543*"))/1000</f>
        <v>0</v>
      </c>
      <c r="Y48" s="17">
        <f>(SUMIFS(EUROSTAT_VBE_IND_2005!V$7:V$883,EUROSTAT_VBE_IND_2005!$B$7:$B$883,$D48,EUROSTAT_VBE_IND_2005!$C$7:$C$883,"*"&amp;RIGHT($A48,3)&amp;"*",EUROSTAT_VBE_IND_2005!$D$7:$D$883,"5543*"))/1000</f>
        <v>0</v>
      </c>
      <c r="Z48" s="17">
        <f>(SUMIFS(EUROSTAT_VBE_IND_2005!W$7:W$883,EUROSTAT_VBE_IND_2005!$B$7:$B$883,$D48,EUROSTAT_VBE_IND_2005!$C$7:$C$883,"*"&amp;RIGHT($A48,3)&amp;"*",EUROSTAT_VBE_IND_2005!$D$7:$D$883,"5543*"))/1000</f>
        <v>0</v>
      </c>
      <c r="AA48" s="17">
        <f>(SUMIFS(EUROSTAT_VBE_IND_2005!X$7:X$883,EUROSTAT_VBE_IND_2005!$B$7:$B$883,$D48,EUROSTAT_VBE_IND_2005!$C$7:$C$883,"*"&amp;RIGHT($A48,3)&amp;"*",EUROSTAT_VBE_IND_2005!$D$7:$D$883,"5543*"))/1000</f>
        <v>0</v>
      </c>
      <c r="AB48" s="17">
        <f>(SUMIFS(EUROSTAT_VBE_IND_2005!AA$7:AA$883,EUROSTAT_VBE_IND_2005!$B$7:$B$883,$D48,EUROSTAT_VBE_IND_2005!$C$7:$C$883,"*"&amp;RIGHT($A48,3)&amp;"*",EUROSTAT_VBE_IND_2005!$D$7:$D$883,"5543*"))/1000</f>
        <v>0</v>
      </c>
      <c r="AC48" s="17">
        <f>(SUMIFS(EUROSTAT_VBE_IND_2005!AB$7:AB$883,EUROSTAT_VBE_IND_2005!$B$7:$B$883,$D48,EUROSTAT_VBE_IND_2005!$C$7:$C$883,"*"&amp;RIGHT($A48,3)&amp;"*",EUROSTAT_VBE_IND_2005!$D$7:$D$883,"5543*"))/1000</f>
        <v>0</v>
      </c>
      <c r="AD48" s="17">
        <f>(SUMIFS(EUROSTAT_VBE_IND_2005!AC$7:AC$883,EUROSTAT_VBE_IND_2005!$B$7:$B$883,$D48,EUROSTAT_VBE_IND_2005!$C$7:$C$883,"*"&amp;RIGHT($A48,3)&amp;"*",EUROSTAT_VBE_IND_2005!$D$7:$D$883,"5543*"))/1000</f>
        <v>0</v>
      </c>
      <c r="AE48" s="17">
        <f>(SUMIFS(EUROSTAT_VBE_IND_2005!AD$7:AD$883,EUROSTAT_VBE_IND_2005!$B$7:$B$883,$D48,EUROSTAT_VBE_IND_2005!$C$7:$C$883,"*"&amp;RIGHT($A48,3)&amp;"*",EUROSTAT_VBE_IND_2005!$D$7:$D$883,"5543*"))/1000</f>
        <v>0</v>
      </c>
      <c r="AF48" s="17">
        <f>(SUMIFS(EUROSTAT_VBE_IND_2005!AE$7:AE$883,EUROSTAT_VBE_IND_2005!$B$7:$B$883,$D48,EUROSTAT_VBE_IND_2005!$C$7:$C$883,"*"&amp;RIGHT($A48,3)&amp;"*",EUROSTAT_VBE_IND_2005!$D$7:$D$883,"5543*"))/1000</f>
        <v>0</v>
      </c>
      <c r="AG48" s="17">
        <f>(SUMIFS(EUROSTAT_VBE_IND_2005!AF$7:AF$883,EUROSTAT_VBE_IND_2005!$B$7:$B$883,$D48,EUROSTAT_VBE_IND_2005!$C$7:$C$883,"*"&amp;RIGHT($A48,3)&amp;"*",EUROSTAT_VBE_IND_2005!$D$7:$D$883,"5543*"))/1000</f>
        <v>0</v>
      </c>
      <c r="AH48" s="17">
        <f>(SUMIFS(EUROSTAT_VBE_IND_2005!AH$7:AH$883,EUROSTAT_VBE_IND_2005!$B$7:$B$883,$D48,EUROSTAT_VBE_IND_2005!$C$7:$C$883,"*"&amp;RIGHT($A48,3)&amp;"*",EUROSTAT_VBE_IND_2005!$D$7:$D$883,"5543*"))/1000</f>
        <v>0</v>
      </c>
      <c r="AI48" s="17">
        <f>(SUMIFS(EUROSTAT_VBE_IND_2005!AI$7:AI$883,EUROSTAT_VBE_IND_2005!$B$7:$B$883,$D48,EUROSTAT_VBE_IND_2005!$C$7:$C$883,"*"&amp;RIGHT($A48,3)&amp;"*",EUROSTAT_VBE_IND_2005!$D$7:$D$883,"5543*"))/1000</f>
        <v>0</v>
      </c>
      <c r="AJ48" s="17">
        <f>(SUMIFS(EUROSTAT_VBE_IND_2005!AJ$7:AJ$883,EUROSTAT_VBE_IND_2005!$B$7:$B$883,$D48,EUROSTAT_VBE_IND_2005!$C$7:$C$883,"*"&amp;RIGHT($A48,3)&amp;"*",EUROSTAT_VBE_IND_2005!$D$7:$D$883,"5543*"))/1000</f>
        <v>0</v>
      </c>
      <c r="AK48" s="17">
        <f>(SUMIFS(EUROSTAT_VBE_IND_2005!AK$7:AK$883,EUROSTAT_VBE_IND_2005!$B$7:$B$883,$D48,EUROSTAT_VBE_IND_2005!$C$7:$C$883,"*"&amp;RIGHT($A48,3)&amp;"*",EUROSTAT_VBE_IND_2005!$D$7:$D$883,"5543*"))/1000</f>
        <v>0</v>
      </c>
      <c r="AO48" s="17">
        <f>(SUMIFS(EUROSTAT_VBE_IND_2005!Y$7:Y$883,EUROSTAT_VBE_IND_2005!$B$7:$B$883,$D48,EUROSTAT_VBE_IND_2005!$C$7:$C$883,"*"&amp;RIGHT($A48,3)&amp;"*",EUROSTAT_VBE_IND_2005!$D$7:$D$883,"5543*"))/1000</f>
        <v>0</v>
      </c>
      <c r="AP48" s="17">
        <f>(SUMIFS(EUROSTAT_VBE_IND_2005!Z$7:Z$883,EUROSTAT_VBE_IND_2005!$B$7:$B$883,$D48,EUROSTAT_VBE_IND_2005!$C$7:$C$883,"*"&amp;RIGHT($A48,3)&amp;"*",EUROSTAT_VBE_IND_2005!$D$7:$D$883,"5543*"))/1000</f>
        <v>0</v>
      </c>
      <c r="AQ48" s="17">
        <f>(SUMIFS(EUROSTAT_VBE_IND_2005!AG$7:AG$883,EUROSTAT_VBE_IND_2005!$B$7:$B$883,$D48,EUROSTAT_VBE_IND_2005!$C$7:$C$883,"*"&amp;RIGHT($A48,3)&amp;"*",EUROSTAT_VBE_IND_2005!$D$7:$D$883,"5543*"))/1000</f>
        <v>0</v>
      </c>
    </row>
    <row r="49" s="20" customFormat="1" spans="1:43">
      <c r="A49" t="str">
        <f>LEFT(EUROSTAT_VBE_IND_2005!$C$10,8)</f>
        <v>B_101315</v>
      </c>
      <c r="B49" s="28" t="s">
        <v>295</v>
      </c>
      <c r="C49" t="s">
        <v>293</v>
      </c>
      <c r="D49" t="s">
        <v>55</v>
      </c>
      <c r="E49" t="s">
        <v>246</v>
      </c>
      <c r="F49" t="s">
        <v>266</v>
      </c>
      <c r="G49" s="17">
        <f>(SUMIFS(EUROSTAT_VBE_IND_2005!E$7:E$883,EUROSTAT_VBE_IND_2005!$B$7:$B$883,$D49,EUROSTAT_VBE_IND_2005!$C$7:$C$883,"*"&amp;RIGHT($A49,3)&amp;"*",EUROSTAT_VBE_IND_2005!$D$7:$D$883,"7100*"))/1000</f>
        <v>0</v>
      </c>
      <c r="H49" s="17">
        <f>(SUMIFS(EUROSTAT_VBE_IND_2005!F$7:F$883,EUROSTAT_VBE_IND_2005!$B$7:$B$883,$D49,EUROSTAT_VBE_IND_2005!$C$7:$C$883,"*"&amp;RIGHT($A49,3)&amp;"*",EUROSTAT_VBE_IND_2005!$D$7:$D$883,"7100*"))/1000</f>
        <v>0</v>
      </c>
      <c r="I49" s="17">
        <f>(SUMIFS(EUROSTAT_VBE_IND_2005!G$7:G$883,EUROSTAT_VBE_IND_2005!$B$7:$B$883,$D49,EUROSTAT_VBE_IND_2005!$C$7:$C$883,"*"&amp;RIGHT($A49,3)&amp;"*",EUROSTAT_VBE_IND_2005!$D$7:$D$883,"7100*"))/1000</f>
        <v>0</v>
      </c>
      <c r="K49" s="17">
        <f>(SUMIFS(EUROSTAT_VBE_IND_2005!H$7:H$883,EUROSTAT_VBE_IND_2005!$B$7:$B$883,$D49,EUROSTAT_VBE_IND_2005!$C$7:$C$883,"*"&amp;RIGHT($A49,3)&amp;"*",EUROSTAT_VBE_IND_2005!$D$7:$D$883,"7100*"))/1000</f>
        <v>0</v>
      </c>
      <c r="L49" s="17">
        <f>(SUMIFS(EUROSTAT_VBE_IND_2005!I$7:I$883,EUROSTAT_VBE_IND_2005!$B$7:$B$883,$D49,EUROSTAT_VBE_IND_2005!$C$7:$C$883,"*"&amp;RIGHT($A49,3)&amp;"*",EUROSTAT_VBE_IND_2005!$D$7:$D$883,"7100*"))/1000</f>
        <v>0</v>
      </c>
      <c r="M49" s="17">
        <f>(SUMIFS(EUROSTAT_VBE_IND_2005!J$7:J$883,EUROSTAT_VBE_IND_2005!$B$7:$B$883,$D49,EUROSTAT_VBE_IND_2005!$C$7:$C$883,"*"&amp;RIGHT($A49,3)&amp;"*",EUROSTAT_VBE_IND_2005!$D$7:$D$883,"7100*"))/1000</f>
        <v>0</v>
      </c>
      <c r="N49" s="17">
        <f>(SUMIFS(EUROSTAT_VBE_IND_2005!K$7:K$883,EUROSTAT_VBE_IND_2005!$B$7:$B$883,$D49,EUROSTAT_VBE_IND_2005!$C$7:$C$883,"*"&amp;RIGHT($A49,3)&amp;"*",EUROSTAT_VBE_IND_2005!$D$7:$D$883,"7100*"))/1000</f>
        <v>0</v>
      </c>
      <c r="O49" s="17">
        <f>(SUMIFS(EUROSTAT_VBE_IND_2005!L$7:L$883,EUROSTAT_VBE_IND_2005!$B$7:$B$883,$D49,EUROSTAT_VBE_IND_2005!$C$7:$C$883,"*"&amp;RIGHT($A49,3)&amp;"*",EUROSTAT_VBE_IND_2005!$D$7:$D$883,"7100*"))/1000</f>
        <v>0</v>
      </c>
      <c r="P49" s="17">
        <f>(SUMIFS(EUROSTAT_VBE_IND_2005!M$7:M$883,EUROSTAT_VBE_IND_2005!$B$7:$B$883,$D49,EUROSTAT_VBE_IND_2005!$C$7:$C$883,"*"&amp;RIGHT($A49,3)&amp;"*",EUROSTAT_VBE_IND_2005!$D$7:$D$883,"7100*"))/1000</f>
        <v>0</v>
      </c>
      <c r="Q49" s="17">
        <f>(SUMIFS(EUROSTAT_VBE_IND_2005!N$7:N$883,EUROSTAT_VBE_IND_2005!$B$7:$B$883,$D49,EUROSTAT_VBE_IND_2005!$C$7:$C$883,"*"&amp;RIGHT($A49,3)&amp;"*",EUROSTAT_VBE_IND_2005!$D$7:$D$883,"7100*"))/1000</f>
        <v>0</v>
      </c>
      <c r="R49" s="17">
        <f>(SUMIFS(EUROSTAT_VBE_IND_2005!O$7:O$883,EUROSTAT_VBE_IND_2005!$B$7:$B$883,$D49,EUROSTAT_VBE_IND_2005!$C$7:$C$883,"*"&amp;RIGHT($A49,3)&amp;"*",EUROSTAT_VBE_IND_2005!$D$7:$D$883,"7100*"))/1000</f>
        <v>0</v>
      </c>
      <c r="S49" s="17">
        <f>(SUMIFS(EUROSTAT_VBE_IND_2005!P$7:P$883,EUROSTAT_VBE_IND_2005!$B$7:$B$883,$D49,EUROSTAT_VBE_IND_2005!$C$7:$C$883,"*"&amp;RIGHT($A49,3)&amp;"*",EUROSTAT_VBE_IND_2005!$D$7:$D$883,"7100*"))/1000</f>
        <v>0</v>
      </c>
      <c r="T49" s="17">
        <f>(SUMIFS(EUROSTAT_VBE_IND_2005!Q$7:Q$883,EUROSTAT_VBE_IND_2005!$B$7:$B$883,$D49,EUROSTAT_VBE_IND_2005!$C$7:$C$883,"*"&amp;RIGHT($A49,3)&amp;"*",EUROSTAT_VBE_IND_2005!$D$7:$D$883,"7100*"))/1000</f>
        <v>0</v>
      </c>
      <c r="U49" s="17">
        <f>(SUMIFS(EUROSTAT_VBE_IND_2005!R$7:R$883,EUROSTAT_VBE_IND_2005!$B$7:$B$883,$D49,EUROSTAT_VBE_IND_2005!$C$7:$C$883,"*"&amp;RIGHT($A49,3)&amp;"*",EUROSTAT_VBE_IND_2005!$D$7:$D$883,"7100*"))/1000</f>
        <v>0</v>
      </c>
      <c r="V49" s="17">
        <f>(SUMIFS(EUROSTAT_VBE_IND_2005!S$7:S$883,EUROSTAT_VBE_IND_2005!$B$7:$B$883,$D49,EUROSTAT_VBE_IND_2005!$C$7:$C$883,"*"&amp;RIGHT($A49,3)&amp;"*",EUROSTAT_VBE_IND_2005!$D$7:$D$883,"7100*"))/1000</f>
        <v>0</v>
      </c>
      <c r="W49" s="17">
        <f>(SUMIFS(EUROSTAT_VBE_IND_2005!T$7:T$883,EUROSTAT_VBE_IND_2005!$B$7:$B$883,$D49,EUROSTAT_VBE_IND_2005!$C$7:$C$883,"*"&amp;RIGHT($A49,3)&amp;"*",EUROSTAT_VBE_IND_2005!$D$7:$D$883,"7100*"))/1000</f>
        <v>0</v>
      </c>
      <c r="X49" s="17">
        <f>(SUMIFS(EUROSTAT_VBE_IND_2005!U$7:U$883,EUROSTAT_VBE_IND_2005!$B$7:$B$883,$D49,EUROSTAT_VBE_IND_2005!$C$7:$C$883,"*"&amp;RIGHT($A49,3)&amp;"*",EUROSTAT_VBE_IND_2005!$D$7:$D$883,"7100*"))/1000</f>
        <v>0</v>
      </c>
      <c r="Y49" s="17">
        <f>(SUMIFS(EUROSTAT_VBE_IND_2005!V$7:V$883,EUROSTAT_VBE_IND_2005!$B$7:$B$883,$D49,EUROSTAT_VBE_IND_2005!$C$7:$C$883,"*"&amp;RIGHT($A49,3)&amp;"*",EUROSTAT_VBE_IND_2005!$D$7:$D$883,"7100*"))/1000</f>
        <v>0</v>
      </c>
      <c r="Z49" s="17">
        <f>(SUMIFS(EUROSTAT_VBE_IND_2005!W$7:W$883,EUROSTAT_VBE_IND_2005!$B$7:$B$883,$D49,EUROSTAT_VBE_IND_2005!$C$7:$C$883,"*"&amp;RIGHT($A49,3)&amp;"*",EUROSTAT_VBE_IND_2005!$D$7:$D$883,"7100*"))/1000</f>
        <v>0</v>
      </c>
      <c r="AA49" s="17">
        <f>(SUMIFS(EUROSTAT_VBE_IND_2005!X$7:X$883,EUROSTAT_VBE_IND_2005!$B$7:$B$883,$D49,EUROSTAT_VBE_IND_2005!$C$7:$C$883,"*"&amp;RIGHT($A49,3)&amp;"*",EUROSTAT_VBE_IND_2005!$D$7:$D$883,"7100*"))/1000</f>
        <v>0</v>
      </c>
      <c r="AB49" s="17">
        <f>(SUMIFS(EUROSTAT_VBE_IND_2005!AA$7:AA$883,EUROSTAT_VBE_IND_2005!$B$7:$B$883,$D49,EUROSTAT_VBE_IND_2005!$C$7:$C$883,"*"&amp;RIGHT($A49,3)&amp;"*",EUROSTAT_VBE_IND_2005!$D$7:$D$883,"7100*"))/1000</f>
        <v>0</v>
      </c>
      <c r="AC49" s="17">
        <f>(SUMIFS(EUROSTAT_VBE_IND_2005!AB$7:AB$883,EUROSTAT_VBE_IND_2005!$B$7:$B$883,$D49,EUROSTAT_VBE_IND_2005!$C$7:$C$883,"*"&amp;RIGHT($A49,3)&amp;"*",EUROSTAT_VBE_IND_2005!$D$7:$D$883,"7100*"))/1000</f>
        <v>0</v>
      </c>
      <c r="AD49" s="17">
        <f>(SUMIFS(EUROSTAT_VBE_IND_2005!AC$7:AC$883,EUROSTAT_VBE_IND_2005!$B$7:$B$883,$D49,EUROSTAT_VBE_IND_2005!$C$7:$C$883,"*"&amp;RIGHT($A49,3)&amp;"*",EUROSTAT_VBE_IND_2005!$D$7:$D$883,"7100*"))/1000</f>
        <v>0</v>
      </c>
      <c r="AE49" s="17">
        <f>(SUMIFS(EUROSTAT_VBE_IND_2005!AD$7:AD$883,EUROSTAT_VBE_IND_2005!$B$7:$B$883,$D49,EUROSTAT_VBE_IND_2005!$C$7:$C$883,"*"&amp;RIGHT($A49,3)&amp;"*",EUROSTAT_VBE_IND_2005!$D$7:$D$883,"7100*"))/1000</f>
        <v>0</v>
      </c>
      <c r="AF49" s="17">
        <f>(SUMIFS(EUROSTAT_VBE_IND_2005!AE$7:AE$883,EUROSTAT_VBE_IND_2005!$B$7:$B$883,$D49,EUROSTAT_VBE_IND_2005!$C$7:$C$883,"*"&amp;RIGHT($A49,3)&amp;"*",EUROSTAT_VBE_IND_2005!$D$7:$D$883,"7100*"))/1000</f>
        <v>0</v>
      </c>
      <c r="AG49" s="17">
        <f>(SUMIFS(EUROSTAT_VBE_IND_2005!AF$7:AF$883,EUROSTAT_VBE_IND_2005!$B$7:$B$883,$D49,EUROSTAT_VBE_IND_2005!$C$7:$C$883,"*"&amp;RIGHT($A49,3)&amp;"*",EUROSTAT_VBE_IND_2005!$D$7:$D$883,"7100*"))/1000</f>
        <v>0</v>
      </c>
      <c r="AH49" s="17">
        <f>(SUMIFS(EUROSTAT_VBE_IND_2005!AH$7:AH$883,EUROSTAT_VBE_IND_2005!$B$7:$B$883,$D49,EUROSTAT_VBE_IND_2005!$C$7:$C$883,"*"&amp;RIGHT($A49,3)&amp;"*",EUROSTAT_VBE_IND_2005!$D$7:$D$883,"7100*"))/1000</f>
        <v>0</v>
      </c>
      <c r="AI49" s="17">
        <f>(SUMIFS(EUROSTAT_VBE_IND_2005!AI$7:AI$883,EUROSTAT_VBE_IND_2005!$B$7:$B$883,$D49,EUROSTAT_VBE_IND_2005!$C$7:$C$883,"*"&amp;RIGHT($A49,3)&amp;"*",EUROSTAT_VBE_IND_2005!$D$7:$D$883,"7100*"))/1000</f>
        <v>0</v>
      </c>
      <c r="AJ49" s="17">
        <f>(SUMIFS(EUROSTAT_VBE_IND_2005!AJ$7:AJ$883,EUROSTAT_VBE_IND_2005!$B$7:$B$883,$D49,EUROSTAT_VBE_IND_2005!$C$7:$C$883,"*"&amp;RIGHT($A49,3)&amp;"*",EUROSTAT_VBE_IND_2005!$D$7:$D$883,"7100*"))/1000</f>
        <v>0</v>
      </c>
      <c r="AK49" s="17">
        <f>(SUMIFS(EUROSTAT_VBE_IND_2005!AK$7:AK$883,EUROSTAT_VBE_IND_2005!$B$7:$B$883,$D49,EUROSTAT_VBE_IND_2005!$C$7:$C$883,"*"&amp;RIGHT($A49,3)&amp;"*",EUROSTAT_VBE_IND_2005!$D$7:$D$883,"7100*"))/1000</f>
        <v>0</v>
      </c>
      <c r="AO49" s="17">
        <f>(SUMIFS(EUROSTAT_VBE_IND_2005!Y$7:Y$883,EUROSTAT_VBE_IND_2005!$B$7:$B$883,$D49,EUROSTAT_VBE_IND_2005!$C$7:$C$883,"*"&amp;RIGHT($A49,3)&amp;"*",EUROSTAT_VBE_IND_2005!$D$7:$D$883,"7100*"))/1000</f>
        <v>0</v>
      </c>
      <c r="AP49" s="17">
        <f>(SUMIFS(EUROSTAT_VBE_IND_2005!Z$7:Z$883,EUROSTAT_VBE_IND_2005!$B$7:$B$883,$D49,EUROSTAT_VBE_IND_2005!$C$7:$C$883,"*"&amp;RIGHT($A49,3)&amp;"*",EUROSTAT_VBE_IND_2005!$D$7:$D$883,"7100*"))/1000</f>
        <v>0</v>
      </c>
      <c r="AQ49" s="17">
        <f>(SUMIFS(EUROSTAT_VBE_IND_2005!AG$7:AG$883,EUROSTAT_VBE_IND_2005!$B$7:$B$883,$D49,EUROSTAT_VBE_IND_2005!$C$7:$C$883,"*"&amp;RIGHT($A49,3)&amp;"*",EUROSTAT_VBE_IND_2005!$D$7:$D$883,"7100*"))/1000</f>
        <v>0</v>
      </c>
    </row>
    <row r="50" s="20" customFormat="1" spans="1:43">
      <c r="A50" t="str">
        <f>LEFT(EUROSTAT_VBE_IND_2005!$C$10,8)</f>
        <v>B_101315</v>
      </c>
      <c r="B50" s="28" t="s">
        <v>295</v>
      </c>
      <c r="C50" t="s">
        <v>293</v>
      </c>
      <c r="D50" t="s">
        <v>55</v>
      </c>
      <c r="E50" t="s">
        <v>247</v>
      </c>
      <c r="F50" t="s">
        <v>267</v>
      </c>
      <c r="G50" s="17">
        <f>(SUMIFS(EUROSTAT_VBE_IND_2005!E$7:E$883,EUROSTAT_VBE_IND_2005!$B$7:$B$883,$D50,EUROSTAT_VBE_IND_2005!$C$7:$C$883,"*"&amp;RIGHT($A50,3)&amp;"*",EUROSTAT_VBE_IND_2005!$D$7:$D$883,"6000*"))/1000</f>
        <v>0.774</v>
      </c>
      <c r="H50" s="17">
        <f>(SUMIFS(EUROSTAT_VBE_IND_2005!F$7:F$883,EUROSTAT_VBE_IND_2005!$B$7:$B$883,$D50,EUROSTAT_VBE_IND_2005!$C$7:$C$883,"*"&amp;RIGHT($A50,3)&amp;"*",EUROSTAT_VBE_IND_2005!$D$7:$D$883,"6000*"))/1000</f>
        <v>0</v>
      </c>
      <c r="I50" s="17">
        <f>(SUMIFS(EUROSTAT_VBE_IND_2005!G$7:G$883,EUROSTAT_VBE_IND_2005!$B$7:$B$883,$D50,EUROSTAT_VBE_IND_2005!$C$7:$C$883,"*"&amp;RIGHT($A50,3)&amp;"*",EUROSTAT_VBE_IND_2005!$D$7:$D$883,"6000*"))/1000</f>
        <v>0.025</v>
      </c>
      <c r="K50" s="17">
        <f>(SUMIFS(EUROSTAT_VBE_IND_2005!H$7:H$883,EUROSTAT_VBE_IND_2005!$B$7:$B$883,$D50,EUROSTAT_VBE_IND_2005!$C$7:$C$883,"*"&amp;RIGHT($A50,3)&amp;"*",EUROSTAT_VBE_IND_2005!$D$7:$D$883,"6000*"))/1000</f>
        <v>0</v>
      </c>
      <c r="L50" s="17">
        <f>(SUMIFS(EUROSTAT_VBE_IND_2005!I$7:I$883,EUROSTAT_VBE_IND_2005!$B$7:$B$883,$D50,EUROSTAT_VBE_IND_2005!$C$7:$C$883,"*"&amp;RIGHT($A50,3)&amp;"*",EUROSTAT_VBE_IND_2005!$D$7:$D$883,"6000*"))/1000</f>
        <v>0.086</v>
      </c>
      <c r="M50" s="17">
        <f>(SUMIFS(EUROSTAT_VBE_IND_2005!J$7:J$883,EUROSTAT_VBE_IND_2005!$B$7:$B$883,$D50,EUROSTAT_VBE_IND_2005!$C$7:$C$883,"*"&amp;RIGHT($A50,3)&amp;"*",EUROSTAT_VBE_IND_2005!$D$7:$D$883,"6000*"))/1000</f>
        <v>0</v>
      </c>
      <c r="N50" s="17">
        <f>(SUMIFS(EUROSTAT_VBE_IND_2005!K$7:K$883,EUROSTAT_VBE_IND_2005!$B$7:$B$883,$D50,EUROSTAT_VBE_IND_2005!$C$7:$C$883,"*"&amp;RIGHT($A50,3)&amp;"*",EUROSTAT_VBE_IND_2005!$D$7:$D$883,"6000*"))/1000</f>
        <v>0</v>
      </c>
      <c r="O50" s="17">
        <f>(SUMIFS(EUROSTAT_VBE_IND_2005!L$7:L$883,EUROSTAT_VBE_IND_2005!$B$7:$B$883,$D50,EUROSTAT_VBE_IND_2005!$C$7:$C$883,"*"&amp;RIGHT($A50,3)&amp;"*",EUROSTAT_VBE_IND_2005!$D$7:$D$883,"6000*"))/1000</f>
        <v>0</v>
      </c>
      <c r="P50" s="17">
        <f>(SUMIFS(EUROSTAT_VBE_IND_2005!M$7:M$883,EUROSTAT_VBE_IND_2005!$B$7:$B$883,$D50,EUROSTAT_VBE_IND_2005!$C$7:$C$883,"*"&amp;RIGHT($A50,3)&amp;"*",EUROSTAT_VBE_IND_2005!$D$7:$D$883,"6000*"))/1000</f>
        <v>0</v>
      </c>
      <c r="Q50" s="17">
        <f>(SUMIFS(EUROSTAT_VBE_IND_2005!N$7:N$883,EUROSTAT_VBE_IND_2005!$B$7:$B$883,$D50,EUROSTAT_VBE_IND_2005!$C$7:$C$883,"*"&amp;RIGHT($A50,3)&amp;"*",EUROSTAT_VBE_IND_2005!$D$7:$D$883,"6000*"))/1000</f>
        <v>0</v>
      </c>
      <c r="R50" s="17">
        <f>(SUMIFS(EUROSTAT_VBE_IND_2005!O$7:O$883,EUROSTAT_VBE_IND_2005!$B$7:$B$883,$D50,EUROSTAT_VBE_IND_2005!$C$7:$C$883,"*"&amp;RIGHT($A50,3)&amp;"*",EUROSTAT_VBE_IND_2005!$D$7:$D$883,"6000*"))/1000</f>
        <v>0</v>
      </c>
      <c r="S50" s="17">
        <f>(SUMIFS(EUROSTAT_VBE_IND_2005!P$7:P$883,EUROSTAT_VBE_IND_2005!$B$7:$B$883,$D50,EUROSTAT_VBE_IND_2005!$C$7:$C$883,"*"&amp;RIGHT($A50,3)&amp;"*",EUROSTAT_VBE_IND_2005!$D$7:$D$883,"6000*"))/1000</f>
        <v>0</v>
      </c>
      <c r="T50" s="17">
        <f>(SUMIFS(EUROSTAT_VBE_IND_2005!Q$7:Q$883,EUROSTAT_VBE_IND_2005!$B$7:$B$883,$D50,EUROSTAT_VBE_IND_2005!$C$7:$C$883,"*"&amp;RIGHT($A50,3)&amp;"*",EUROSTAT_VBE_IND_2005!$D$7:$D$883,"6000*"))/1000</f>
        <v>0</v>
      </c>
      <c r="U50" s="17">
        <f>(SUMIFS(EUROSTAT_VBE_IND_2005!R$7:R$883,EUROSTAT_VBE_IND_2005!$B$7:$B$883,$D50,EUROSTAT_VBE_IND_2005!$C$7:$C$883,"*"&amp;RIGHT($A50,3)&amp;"*",EUROSTAT_VBE_IND_2005!$D$7:$D$883,"6000*"))/1000</f>
        <v>0</v>
      </c>
      <c r="V50" s="17">
        <f>(SUMIFS(EUROSTAT_VBE_IND_2005!S$7:S$883,EUROSTAT_VBE_IND_2005!$B$7:$B$883,$D50,EUROSTAT_VBE_IND_2005!$C$7:$C$883,"*"&amp;RIGHT($A50,3)&amp;"*",EUROSTAT_VBE_IND_2005!$D$7:$D$883,"6000*"))/1000</f>
        <v>0</v>
      </c>
      <c r="W50" s="17">
        <f>(SUMIFS(EUROSTAT_VBE_IND_2005!T$7:T$883,EUROSTAT_VBE_IND_2005!$B$7:$B$883,$D50,EUROSTAT_VBE_IND_2005!$C$7:$C$883,"*"&amp;RIGHT($A50,3)&amp;"*",EUROSTAT_VBE_IND_2005!$D$7:$D$883,"6000*"))/1000</f>
        <v>0</v>
      </c>
      <c r="X50" s="17">
        <f>(SUMIFS(EUROSTAT_VBE_IND_2005!U$7:U$883,EUROSTAT_VBE_IND_2005!$B$7:$B$883,$D50,EUROSTAT_VBE_IND_2005!$C$7:$C$883,"*"&amp;RIGHT($A50,3)&amp;"*",EUROSTAT_VBE_IND_2005!$D$7:$D$883,"6000*"))/1000</f>
        <v>0</v>
      </c>
      <c r="Y50" s="17">
        <f>(SUMIFS(EUROSTAT_VBE_IND_2005!V$7:V$883,EUROSTAT_VBE_IND_2005!$B$7:$B$883,$D50,EUROSTAT_VBE_IND_2005!$C$7:$C$883,"*"&amp;RIGHT($A50,3)&amp;"*",EUROSTAT_VBE_IND_2005!$D$7:$D$883,"6000*"))/1000</f>
        <v>0</v>
      </c>
      <c r="Z50" s="17">
        <f>(SUMIFS(EUROSTAT_VBE_IND_2005!W$7:W$883,EUROSTAT_VBE_IND_2005!$B$7:$B$883,$D50,EUROSTAT_VBE_IND_2005!$C$7:$C$883,"*"&amp;RIGHT($A50,3)&amp;"*",EUROSTAT_VBE_IND_2005!$D$7:$D$883,"6000*"))/1000</f>
        <v>0</v>
      </c>
      <c r="AA50" s="17">
        <f>(SUMIFS(EUROSTAT_VBE_IND_2005!X$7:X$883,EUROSTAT_VBE_IND_2005!$B$7:$B$883,$D50,EUROSTAT_VBE_IND_2005!$C$7:$C$883,"*"&amp;RIGHT($A50,3)&amp;"*",EUROSTAT_VBE_IND_2005!$D$7:$D$883,"6000*"))/1000</f>
        <v>0</v>
      </c>
      <c r="AB50" s="17">
        <f>(SUMIFS(EUROSTAT_VBE_IND_2005!AA$7:AA$883,EUROSTAT_VBE_IND_2005!$B$7:$B$883,$D50,EUROSTAT_VBE_IND_2005!$C$7:$C$883,"*"&amp;RIGHT($A50,3)&amp;"*",EUROSTAT_VBE_IND_2005!$D$7:$D$883,"6000*"))/1000</f>
        <v>0</v>
      </c>
      <c r="AC50" s="17">
        <f>(SUMIFS(EUROSTAT_VBE_IND_2005!AB$7:AB$883,EUROSTAT_VBE_IND_2005!$B$7:$B$883,$D50,EUROSTAT_VBE_IND_2005!$C$7:$C$883,"*"&amp;RIGHT($A50,3)&amp;"*",EUROSTAT_VBE_IND_2005!$D$7:$D$883,"6000*"))/1000</f>
        <v>0</v>
      </c>
      <c r="AD50" s="17">
        <f>(SUMIFS(EUROSTAT_VBE_IND_2005!AC$7:AC$883,EUROSTAT_VBE_IND_2005!$B$7:$B$883,$D50,EUROSTAT_VBE_IND_2005!$C$7:$C$883,"*"&amp;RIGHT($A50,3)&amp;"*",EUROSTAT_VBE_IND_2005!$D$7:$D$883,"6000*"))/1000</f>
        <v>0</v>
      </c>
      <c r="AE50" s="17">
        <f>(SUMIFS(EUROSTAT_VBE_IND_2005!AD$7:AD$883,EUROSTAT_VBE_IND_2005!$B$7:$B$883,$D50,EUROSTAT_VBE_IND_2005!$C$7:$C$883,"*"&amp;RIGHT($A50,3)&amp;"*",EUROSTAT_VBE_IND_2005!$D$7:$D$883,"6000*"))/1000</f>
        <v>0</v>
      </c>
      <c r="AF50" s="17">
        <f>(SUMIFS(EUROSTAT_VBE_IND_2005!AE$7:AE$883,EUROSTAT_VBE_IND_2005!$B$7:$B$883,$D50,EUROSTAT_VBE_IND_2005!$C$7:$C$883,"*"&amp;RIGHT($A50,3)&amp;"*",EUROSTAT_VBE_IND_2005!$D$7:$D$883,"6000*"))/1000</f>
        <v>0</v>
      </c>
      <c r="AG50" s="17">
        <f>(SUMIFS(EUROSTAT_VBE_IND_2005!AF$7:AF$883,EUROSTAT_VBE_IND_2005!$B$7:$B$883,$D50,EUROSTAT_VBE_IND_2005!$C$7:$C$883,"*"&amp;RIGHT($A50,3)&amp;"*",EUROSTAT_VBE_IND_2005!$D$7:$D$883,"6000*"))/1000</f>
        <v>0</v>
      </c>
      <c r="AH50" s="17">
        <f>(SUMIFS(EUROSTAT_VBE_IND_2005!AH$7:AH$883,EUROSTAT_VBE_IND_2005!$B$7:$B$883,$D50,EUROSTAT_VBE_IND_2005!$C$7:$C$883,"*"&amp;RIGHT($A50,3)&amp;"*",EUROSTAT_VBE_IND_2005!$D$7:$D$883,"6000*"))/1000</f>
        <v>0</v>
      </c>
      <c r="AI50" s="17">
        <f>(SUMIFS(EUROSTAT_VBE_IND_2005!AI$7:AI$883,EUROSTAT_VBE_IND_2005!$B$7:$B$883,$D50,EUROSTAT_VBE_IND_2005!$C$7:$C$883,"*"&amp;RIGHT($A50,3)&amp;"*",EUROSTAT_VBE_IND_2005!$D$7:$D$883,"6000*"))/1000</f>
        <v>0</v>
      </c>
      <c r="AJ50" s="17">
        <f>(SUMIFS(EUROSTAT_VBE_IND_2005!AJ$7:AJ$883,EUROSTAT_VBE_IND_2005!$B$7:$B$883,$D50,EUROSTAT_VBE_IND_2005!$C$7:$C$883,"*"&amp;RIGHT($A50,3)&amp;"*",EUROSTAT_VBE_IND_2005!$D$7:$D$883,"6000*"))/1000</f>
        <v>0</v>
      </c>
      <c r="AK50" s="17">
        <f>(SUMIFS(EUROSTAT_VBE_IND_2005!AK$7:AK$883,EUROSTAT_VBE_IND_2005!$B$7:$B$883,$D50,EUROSTAT_VBE_IND_2005!$C$7:$C$883,"*"&amp;RIGHT($A50,3)&amp;"*",EUROSTAT_VBE_IND_2005!$D$7:$D$883,"6000*"))/1000</f>
        <v>0</v>
      </c>
      <c r="AO50" s="17">
        <f>(SUMIFS(EUROSTAT_VBE_IND_2005!Y$7:Y$883,EUROSTAT_VBE_IND_2005!$B$7:$B$883,$D50,EUROSTAT_VBE_IND_2005!$C$7:$C$883,"*"&amp;RIGHT($A50,3)&amp;"*",EUROSTAT_VBE_IND_2005!$D$7:$D$883,"6000*"))/1000</f>
        <v>0</v>
      </c>
      <c r="AP50" s="17">
        <f>(SUMIFS(EUROSTAT_VBE_IND_2005!Z$7:Z$883,EUROSTAT_VBE_IND_2005!$B$7:$B$883,$D50,EUROSTAT_VBE_IND_2005!$C$7:$C$883,"*"&amp;RIGHT($A50,3)&amp;"*",EUROSTAT_VBE_IND_2005!$D$7:$D$883,"6000*"))/1000</f>
        <v>0</v>
      </c>
      <c r="AQ50" s="17">
        <f>(SUMIFS(EUROSTAT_VBE_IND_2005!AG$7:AG$883,EUROSTAT_VBE_IND_2005!$B$7:$B$883,$D50,EUROSTAT_VBE_IND_2005!$C$7:$C$883,"*"&amp;RIGHT($A50,3)&amp;"*",EUROSTAT_VBE_IND_2005!$D$7:$D$883,"6000*"))/1000</f>
        <v>0</v>
      </c>
    </row>
    <row r="51" s="20" customFormat="1" spans="1:43">
      <c r="A51" t="str">
        <f>LEFT(EUROSTAT_VBE_IND_2005!$C$10,8)</f>
        <v>B_101315</v>
      </c>
      <c r="B51" s="28" t="s">
        <v>295</v>
      </c>
      <c r="C51" t="s">
        <v>293</v>
      </c>
      <c r="D51" t="s">
        <v>55</v>
      </c>
      <c r="E51" t="s">
        <v>248</v>
      </c>
      <c r="F51" t="s">
        <v>268</v>
      </c>
      <c r="G51" s="17">
        <f>(SUMIFS(EUROSTAT_VBE_IND_2005!E$7:E$883,EUROSTAT_VBE_IND_2005!$B$7:$B$883,$D51,EUROSTAT_VBE_IND_2005!$C$7:$C$883,"*"&amp;RIGHT($A51,3)&amp;"*",EUROSTAT_VBE_IND_2005!$D$7:$D$883,"5200*"))/1000</f>
        <v>0</v>
      </c>
      <c r="H51" s="17">
        <f>(SUMIFS(EUROSTAT_VBE_IND_2005!F$7:F$883,EUROSTAT_VBE_IND_2005!$B$7:$B$883,$D51,EUROSTAT_VBE_IND_2005!$C$7:$C$883,"*"&amp;RIGHT($A51,3)&amp;"*",EUROSTAT_VBE_IND_2005!$D$7:$D$883,"5200*"))/1000</f>
        <v>0</v>
      </c>
      <c r="I51" s="17">
        <f>(SUMIFS(EUROSTAT_VBE_IND_2005!G$7:G$883,EUROSTAT_VBE_IND_2005!$B$7:$B$883,$D51,EUROSTAT_VBE_IND_2005!$C$7:$C$883,"*"&amp;RIGHT($A51,3)&amp;"*",EUROSTAT_VBE_IND_2005!$D$7:$D$883,"5200*"))/1000</f>
        <v>0</v>
      </c>
      <c r="K51" s="17">
        <f>(SUMIFS(EUROSTAT_VBE_IND_2005!H$7:H$883,EUROSTAT_VBE_IND_2005!$B$7:$B$883,$D51,EUROSTAT_VBE_IND_2005!$C$7:$C$883,"*"&amp;RIGHT($A51,3)&amp;"*",EUROSTAT_VBE_IND_2005!$D$7:$D$883,"5200*"))/1000</f>
        <v>0</v>
      </c>
      <c r="L51" s="17">
        <f>(SUMIFS(EUROSTAT_VBE_IND_2005!I$7:I$883,EUROSTAT_VBE_IND_2005!$B$7:$B$883,$D51,EUROSTAT_VBE_IND_2005!$C$7:$C$883,"*"&amp;RIGHT($A51,3)&amp;"*",EUROSTAT_VBE_IND_2005!$D$7:$D$883,"5200*"))/1000</f>
        <v>0</v>
      </c>
      <c r="M51" s="17">
        <f>(SUMIFS(EUROSTAT_VBE_IND_2005!J$7:J$883,EUROSTAT_VBE_IND_2005!$B$7:$B$883,$D51,EUROSTAT_VBE_IND_2005!$C$7:$C$883,"*"&amp;RIGHT($A51,3)&amp;"*",EUROSTAT_VBE_IND_2005!$D$7:$D$883,"5200*"))/1000</f>
        <v>0</v>
      </c>
      <c r="N51" s="17">
        <f>(SUMIFS(EUROSTAT_VBE_IND_2005!K$7:K$883,EUROSTAT_VBE_IND_2005!$B$7:$B$883,$D51,EUROSTAT_VBE_IND_2005!$C$7:$C$883,"*"&amp;RIGHT($A51,3)&amp;"*",EUROSTAT_VBE_IND_2005!$D$7:$D$883,"5200*"))/1000</f>
        <v>0</v>
      </c>
      <c r="O51" s="17">
        <f>(SUMIFS(EUROSTAT_VBE_IND_2005!L$7:L$883,EUROSTAT_VBE_IND_2005!$B$7:$B$883,$D51,EUROSTAT_VBE_IND_2005!$C$7:$C$883,"*"&amp;RIGHT($A51,3)&amp;"*",EUROSTAT_VBE_IND_2005!$D$7:$D$883,"5200*"))/1000</f>
        <v>0</v>
      </c>
      <c r="P51" s="17">
        <f>(SUMIFS(EUROSTAT_VBE_IND_2005!M$7:M$883,EUROSTAT_VBE_IND_2005!$B$7:$B$883,$D51,EUROSTAT_VBE_IND_2005!$C$7:$C$883,"*"&amp;RIGHT($A51,3)&amp;"*",EUROSTAT_VBE_IND_2005!$D$7:$D$883,"5200*"))/1000</f>
        <v>0</v>
      </c>
      <c r="Q51" s="17">
        <f>(SUMIFS(EUROSTAT_VBE_IND_2005!N$7:N$883,EUROSTAT_VBE_IND_2005!$B$7:$B$883,$D51,EUROSTAT_VBE_IND_2005!$C$7:$C$883,"*"&amp;RIGHT($A51,3)&amp;"*",EUROSTAT_VBE_IND_2005!$D$7:$D$883,"5200*"))/1000</f>
        <v>0</v>
      </c>
      <c r="R51" s="17">
        <f>(SUMIFS(EUROSTAT_VBE_IND_2005!O$7:O$883,EUROSTAT_VBE_IND_2005!$B$7:$B$883,$D51,EUROSTAT_VBE_IND_2005!$C$7:$C$883,"*"&amp;RIGHT($A51,3)&amp;"*",EUROSTAT_VBE_IND_2005!$D$7:$D$883,"5200*"))/1000</f>
        <v>0</v>
      </c>
      <c r="S51" s="17">
        <f>(SUMIFS(EUROSTAT_VBE_IND_2005!P$7:P$883,EUROSTAT_VBE_IND_2005!$B$7:$B$883,$D51,EUROSTAT_VBE_IND_2005!$C$7:$C$883,"*"&amp;RIGHT($A51,3)&amp;"*",EUROSTAT_VBE_IND_2005!$D$7:$D$883,"5200*"))/1000</f>
        <v>0</v>
      </c>
      <c r="T51" s="17">
        <f>(SUMIFS(EUROSTAT_VBE_IND_2005!Q$7:Q$883,EUROSTAT_VBE_IND_2005!$B$7:$B$883,$D51,EUROSTAT_VBE_IND_2005!$C$7:$C$883,"*"&amp;RIGHT($A51,3)&amp;"*",EUROSTAT_VBE_IND_2005!$D$7:$D$883,"5200*"))/1000</f>
        <v>0</v>
      </c>
      <c r="U51" s="17">
        <f>(SUMIFS(EUROSTAT_VBE_IND_2005!R$7:R$883,EUROSTAT_VBE_IND_2005!$B$7:$B$883,$D51,EUROSTAT_VBE_IND_2005!$C$7:$C$883,"*"&amp;RIGHT($A51,3)&amp;"*",EUROSTAT_VBE_IND_2005!$D$7:$D$883,"5200*"))/1000</f>
        <v>0</v>
      </c>
      <c r="V51" s="17">
        <f>(SUMIFS(EUROSTAT_VBE_IND_2005!S$7:S$883,EUROSTAT_VBE_IND_2005!$B$7:$B$883,$D51,EUROSTAT_VBE_IND_2005!$C$7:$C$883,"*"&amp;RIGHT($A51,3)&amp;"*",EUROSTAT_VBE_IND_2005!$D$7:$D$883,"5200*"))/1000</f>
        <v>0</v>
      </c>
      <c r="W51" s="17">
        <f>(SUMIFS(EUROSTAT_VBE_IND_2005!T$7:T$883,EUROSTAT_VBE_IND_2005!$B$7:$B$883,$D51,EUROSTAT_VBE_IND_2005!$C$7:$C$883,"*"&amp;RIGHT($A51,3)&amp;"*",EUROSTAT_VBE_IND_2005!$D$7:$D$883,"5200*"))/1000</f>
        <v>0</v>
      </c>
      <c r="X51" s="17">
        <f>(SUMIFS(EUROSTAT_VBE_IND_2005!U$7:U$883,EUROSTAT_VBE_IND_2005!$B$7:$B$883,$D51,EUROSTAT_VBE_IND_2005!$C$7:$C$883,"*"&amp;RIGHT($A51,3)&amp;"*",EUROSTAT_VBE_IND_2005!$D$7:$D$883,"5200*"))/1000</f>
        <v>0</v>
      </c>
      <c r="Y51" s="17">
        <f>(SUMIFS(EUROSTAT_VBE_IND_2005!V$7:V$883,EUROSTAT_VBE_IND_2005!$B$7:$B$883,$D51,EUROSTAT_VBE_IND_2005!$C$7:$C$883,"*"&amp;RIGHT($A51,3)&amp;"*",EUROSTAT_VBE_IND_2005!$D$7:$D$883,"5200*"))/1000</f>
        <v>0</v>
      </c>
      <c r="Z51" s="17">
        <f>(SUMIFS(EUROSTAT_VBE_IND_2005!W$7:W$883,EUROSTAT_VBE_IND_2005!$B$7:$B$883,$D51,EUROSTAT_VBE_IND_2005!$C$7:$C$883,"*"&amp;RIGHT($A51,3)&amp;"*",EUROSTAT_VBE_IND_2005!$D$7:$D$883,"5200*"))/1000</f>
        <v>0</v>
      </c>
      <c r="AA51" s="17">
        <f>(SUMIFS(EUROSTAT_VBE_IND_2005!X$7:X$883,EUROSTAT_VBE_IND_2005!$B$7:$B$883,$D51,EUROSTAT_VBE_IND_2005!$C$7:$C$883,"*"&amp;RIGHT($A51,3)&amp;"*",EUROSTAT_VBE_IND_2005!$D$7:$D$883,"5200*"))/1000</f>
        <v>0</v>
      </c>
      <c r="AB51" s="17">
        <f>(SUMIFS(EUROSTAT_VBE_IND_2005!AA$7:AA$883,EUROSTAT_VBE_IND_2005!$B$7:$B$883,$D51,EUROSTAT_VBE_IND_2005!$C$7:$C$883,"*"&amp;RIGHT($A51,3)&amp;"*",EUROSTAT_VBE_IND_2005!$D$7:$D$883,"5200*"))/1000</f>
        <v>0</v>
      </c>
      <c r="AC51" s="17">
        <f>(SUMIFS(EUROSTAT_VBE_IND_2005!AB$7:AB$883,EUROSTAT_VBE_IND_2005!$B$7:$B$883,$D51,EUROSTAT_VBE_IND_2005!$C$7:$C$883,"*"&amp;RIGHT($A51,3)&amp;"*",EUROSTAT_VBE_IND_2005!$D$7:$D$883,"5200*"))/1000</f>
        <v>0</v>
      </c>
      <c r="AD51" s="17">
        <f>(SUMIFS(EUROSTAT_VBE_IND_2005!AC$7:AC$883,EUROSTAT_VBE_IND_2005!$B$7:$B$883,$D51,EUROSTAT_VBE_IND_2005!$C$7:$C$883,"*"&amp;RIGHT($A51,3)&amp;"*",EUROSTAT_VBE_IND_2005!$D$7:$D$883,"5200*"))/1000</f>
        <v>0</v>
      </c>
      <c r="AE51" s="17">
        <f>(SUMIFS(EUROSTAT_VBE_IND_2005!AD$7:AD$883,EUROSTAT_VBE_IND_2005!$B$7:$B$883,$D51,EUROSTAT_VBE_IND_2005!$C$7:$C$883,"*"&amp;RIGHT($A51,3)&amp;"*",EUROSTAT_VBE_IND_2005!$D$7:$D$883,"5200*"))/1000</f>
        <v>0</v>
      </c>
      <c r="AF51" s="17">
        <f>(SUMIFS(EUROSTAT_VBE_IND_2005!AE$7:AE$883,EUROSTAT_VBE_IND_2005!$B$7:$B$883,$D51,EUROSTAT_VBE_IND_2005!$C$7:$C$883,"*"&amp;RIGHT($A51,3)&amp;"*",EUROSTAT_VBE_IND_2005!$D$7:$D$883,"5200*"))/1000</f>
        <v>0</v>
      </c>
      <c r="AG51" s="17">
        <f>(SUMIFS(EUROSTAT_VBE_IND_2005!AF$7:AF$883,EUROSTAT_VBE_IND_2005!$B$7:$B$883,$D51,EUROSTAT_VBE_IND_2005!$C$7:$C$883,"*"&amp;RIGHT($A51,3)&amp;"*",EUROSTAT_VBE_IND_2005!$D$7:$D$883,"5200*"))/1000</f>
        <v>0</v>
      </c>
      <c r="AH51" s="17">
        <f>(SUMIFS(EUROSTAT_VBE_IND_2005!AH$7:AH$883,EUROSTAT_VBE_IND_2005!$B$7:$B$883,$D51,EUROSTAT_VBE_IND_2005!$C$7:$C$883,"*"&amp;RIGHT($A51,3)&amp;"*",EUROSTAT_VBE_IND_2005!$D$7:$D$883,"5200*"))/1000</f>
        <v>0</v>
      </c>
      <c r="AI51" s="17">
        <f>(SUMIFS(EUROSTAT_VBE_IND_2005!AI$7:AI$883,EUROSTAT_VBE_IND_2005!$B$7:$B$883,$D51,EUROSTAT_VBE_IND_2005!$C$7:$C$883,"*"&amp;RIGHT($A51,3)&amp;"*",EUROSTAT_VBE_IND_2005!$D$7:$D$883,"5200*"))/1000</f>
        <v>0</v>
      </c>
      <c r="AJ51" s="17">
        <f>(SUMIFS(EUROSTAT_VBE_IND_2005!AJ$7:AJ$883,EUROSTAT_VBE_IND_2005!$B$7:$B$883,$D51,EUROSTAT_VBE_IND_2005!$C$7:$C$883,"*"&amp;RIGHT($A51,3)&amp;"*",EUROSTAT_VBE_IND_2005!$D$7:$D$883,"5200*"))/1000</f>
        <v>0</v>
      </c>
      <c r="AK51" s="17">
        <f>(SUMIFS(EUROSTAT_VBE_IND_2005!AK$7:AK$883,EUROSTAT_VBE_IND_2005!$B$7:$B$883,$D51,EUROSTAT_VBE_IND_2005!$C$7:$C$883,"*"&amp;RIGHT($A51,3)&amp;"*",EUROSTAT_VBE_IND_2005!$D$7:$D$883,"5200*"))/1000</f>
        <v>0</v>
      </c>
      <c r="AO51" s="17">
        <f>(SUMIFS(EUROSTAT_VBE_IND_2005!Y$7:Y$883,EUROSTAT_VBE_IND_2005!$B$7:$B$883,$D51,EUROSTAT_VBE_IND_2005!$C$7:$C$883,"*"&amp;RIGHT($A51,3)&amp;"*",EUROSTAT_VBE_IND_2005!$D$7:$D$883,"5200*"))/1000</f>
        <v>0</v>
      </c>
      <c r="AP51" s="17">
        <f>(SUMIFS(EUROSTAT_VBE_IND_2005!Z$7:Z$883,EUROSTAT_VBE_IND_2005!$B$7:$B$883,$D51,EUROSTAT_VBE_IND_2005!$C$7:$C$883,"*"&amp;RIGHT($A51,3)&amp;"*",EUROSTAT_VBE_IND_2005!$D$7:$D$883,"5200*"))/1000</f>
        <v>0</v>
      </c>
      <c r="AQ51" s="17">
        <f>(SUMIFS(EUROSTAT_VBE_IND_2005!AG$7:AG$883,EUROSTAT_VBE_IND_2005!$B$7:$B$883,$D51,EUROSTAT_VBE_IND_2005!$C$7:$C$883,"*"&amp;RIGHT($A51,3)&amp;"*",EUROSTAT_VBE_IND_2005!$D$7:$D$883,"5200*"))/1000</f>
        <v>0</v>
      </c>
    </row>
    <row r="52" s="20" customFormat="1" spans="1:43">
      <c r="A52"/>
      <c r="B52"/>
      <c r="C52"/>
      <c r="D52"/>
      <c r="E52"/>
      <c r="F52" s="241" t="s">
        <v>192</v>
      </c>
      <c r="G52" s="795">
        <f>SUM(G32:G51)</f>
        <v>0.774</v>
      </c>
      <c r="H52" s="795">
        <f t="shared" ref="H52:AK52" si="1">SUM(H32:H51)</f>
        <v>0</v>
      </c>
      <c r="I52" s="795">
        <f t="shared" si="1"/>
        <v>0.025</v>
      </c>
      <c r="K52" s="795">
        <f t="shared" si="1"/>
        <v>0</v>
      </c>
      <c r="L52" s="795">
        <f t="shared" si="1"/>
        <v>0.086</v>
      </c>
      <c r="M52" s="795">
        <f t="shared" si="1"/>
        <v>0</v>
      </c>
      <c r="N52" s="795">
        <f t="shared" si="1"/>
        <v>0</v>
      </c>
      <c r="O52" s="795">
        <f t="shared" si="1"/>
        <v>0</v>
      </c>
      <c r="P52" s="795">
        <f t="shared" si="1"/>
        <v>0</v>
      </c>
      <c r="Q52" s="795">
        <f t="shared" si="1"/>
        <v>0</v>
      </c>
      <c r="R52" s="795">
        <f t="shared" si="1"/>
        <v>0</v>
      </c>
      <c r="S52" s="795">
        <f t="shared" si="1"/>
        <v>0</v>
      </c>
      <c r="T52" s="795">
        <f t="shared" si="1"/>
        <v>0</v>
      </c>
      <c r="U52" s="795">
        <f t="shared" si="1"/>
        <v>0</v>
      </c>
      <c r="V52" s="795">
        <f t="shared" si="1"/>
        <v>0</v>
      </c>
      <c r="W52" s="795">
        <f t="shared" si="1"/>
        <v>0</v>
      </c>
      <c r="X52" s="795">
        <f t="shared" si="1"/>
        <v>0</v>
      </c>
      <c r="Y52" s="795">
        <f t="shared" si="1"/>
        <v>0</v>
      </c>
      <c r="Z52" s="795">
        <f t="shared" si="1"/>
        <v>0</v>
      </c>
      <c r="AA52" s="795">
        <f t="shared" si="1"/>
        <v>0</v>
      </c>
      <c r="AB52" s="795">
        <f t="shared" si="1"/>
        <v>0</v>
      </c>
      <c r="AC52" s="795">
        <f t="shared" si="1"/>
        <v>0</v>
      </c>
      <c r="AD52" s="795">
        <f t="shared" si="1"/>
        <v>0</v>
      </c>
      <c r="AE52" s="795">
        <f t="shared" si="1"/>
        <v>0</v>
      </c>
      <c r="AF52" s="795">
        <f t="shared" si="1"/>
        <v>0</v>
      </c>
      <c r="AG52" s="795">
        <f t="shared" si="1"/>
        <v>0</v>
      </c>
      <c r="AH52" s="795">
        <f t="shared" si="1"/>
        <v>0</v>
      </c>
      <c r="AI52" s="795">
        <f t="shared" si="1"/>
        <v>0</v>
      </c>
      <c r="AJ52" s="795">
        <f t="shared" si="1"/>
        <v>0</v>
      </c>
      <c r="AK52" s="795">
        <f t="shared" si="1"/>
        <v>0</v>
      </c>
      <c r="AO52" s="795">
        <f>SUM(AO32:AO51)</f>
        <v>0</v>
      </c>
      <c r="AP52" s="795">
        <f>SUM(AP32:AP51)</f>
        <v>0</v>
      </c>
      <c r="AQ52" s="795">
        <f>SUM(AQ32:AQ51)</f>
        <v>0</v>
      </c>
    </row>
    <row r="53" s="20" customFormat="1" spans="1:43">
      <c r="A53" t="str">
        <f>LEFT(EUROSTAT_VBE_IND_2005!$C$10,8)</f>
        <v>B_101315</v>
      </c>
      <c r="B53" s="28" t="s">
        <v>295</v>
      </c>
      <c r="C53" t="s">
        <v>293</v>
      </c>
      <c r="D53" t="s">
        <v>55</v>
      </c>
      <c r="E53"/>
      <c r="F53" s="241" t="s">
        <v>294</v>
      </c>
      <c r="G53" s="795">
        <f>(SUMIFS(EUROSTAT_VBE_IND_2005!E$7:E$883,EUROSTAT_VBE_IND_2005!$B$7:$B$883,$D51,EUROSTAT_VBE_IND_2005!$C$7:$C$883,"*"&amp;RIGHT($A51,3)&amp;"*",EUROSTAT_VBE_IND_2005!$D$7:$D$883,"*"))/1000</f>
        <v>0.774</v>
      </c>
      <c r="H53" s="795">
        <f>(SUMIFS(EUROSTAT_VBE_IND_2005!F$7:F$883,EUROSTAT_VBE_IND_2005!$B$7:$B$883,$D51,EUROSTAT_VBE_IND_2005!$C$7:$C$883,"*"&amp;RIGHT($A51,3)&amp;"*",EUROSTAT_VBE_IND_2005!$D$7:$D$883,"*"))/1000</f>
        <v>0</v>
      </c>
      <c r="I53" s="795">
        <f>(SUMIFS(EUROSTAT_VBE_IND_2005!G$7:G$883,EUROSTAT_VBE_IND_2005!$B$7:$B$883,$D51,EUROSTAT_VBE_IND_2005!$C$7:$C$883,"*"&amp;RIGHT($A51,3)&amp;"*",EUROSTAT_VBE_IND_2005!$D$7:$D$883,"*"))/1000</f>
        <v>0.025</v>
      </c>
      <c r="K53" s="795">
        <f>(SUMIFS(EUROSTAT_VBE_IND_2005!H$7:H$883,EUROSTAT_VBE_IND_2005!$B$7:$B$883,$D51,EUROSTAT_VBE_IND_2005!$C$7:$C$883,"*"&amp;RIGHT($A51,3)&amp;"*",EUROSTAT_VBE_IND_2005!$D$7:$D$883,"*"))/1000</f>
        <v>0</v>
      </c>
      <c r="L53" s="795">
        <f>(SUMIFS(EUROSTAT_VBE_IND_2005!I$7:I$883,EUROSTAT_VBE_IND_2005!$B$7:$B$883,$D51,EUROSTAT_VBE_IND_2005!$C$7:$C$883,"*"&amp;RIGHT($A51,3)&amp;"*",EUROSTAT_VBE_IND_2005!$D$7:$D$883,"*"))/1000</f>
        <v>0.086</v>
      </c>
      <c r="M53" s="795">
        <f>(SUMIFS(EUROSTAT_VBE_IND_2005!J$7:J$883,EUROSTAT_VBE_IND_2005!$B$7:$B$883,$D51,EUROSTAT_VBE_IND_2005!$C$7:$C$883,"*"&amp;RIGHT($A51,3)&amp;"*",EUROSTAT_VBE_IND_2005!$D$7:$D$883,"*"))/1000</f>
        <v>0</v>
      </c>
      <c r="N53" s="795">
        <f>(SUMIFS(EUROSTAT_VBE_IND_2005!K$7:K$883,EUROSTAT_VBE_IND_2005!$B$7:$B$883,$D51,EUROSTAT_VBE_IND_2005!$C$7:$C$883,"*"&amp;RIGHT($A51,3)&amp;"*",EUROSTAT_VBE_IND_2005!$D$7:$D$883,"*"))/1000</f>
        <v>0</v>
      </c>
      <c r="O53" s="795">
        <f>(SUMIFS(EUROSTAT_VBE_IND_2005!L$7:L$883,EUROSTAT_VBE_IND_2005!$B$7:$B$883,$D51,EUROSTAT_VBE_IND_2005!$C$7:$C$883,"*"&amp;RIGHT($A51,3)&amp;"*",EUROSTAT_VBE_IND_2005!$D$7:$D$883,"*"))/1000</f>
        <v>0</v>
      </c>
      <c r="P53" s="795">
        <f>(SUMIFS(EUROSTAT_VBE_IND_2005!M$7:M$883,EUROSTAT_VBE_IND_2005!$B$7:$B$883,$D51,EUROSTAT_VBE_IND_2005!$C$7:$C$883,"*"&amp;RIGHT($A51,3)&amp;"*",EUROSTAT_VBE_IND_2005!$D$7:$D$883,"*"))/1000</f>
        <v>0</v>
      </c>
      <c r="Q53" s="795">
        <f>(SUMIFS(EUROSTAT_VBE_IND_2005!N$7:N$883,EUROSTAT_VBE_IND_2005!$B$7:$B$883,$D51,EUROSTAT_VBE_IND_2005!$C$7:$C$883,"*"&amp;RIGHT($A51,3)&amp;"*",EUROSTAT_VBE_IND_2005!$D$7:$D$883,"*"))/1000</f>
        <v>0</v>
      </c>
      <c r="R53" s="795">
        <f>(SUMIFS(EUROSTAT_VBE_IND_2005!O$7:O$883,EUROSTAT_VBE_IND_2005!$B$7:$B$883,$D51,EUROSTAT_VBE_IND_2005!$C$7:$C$883,"*"&amp;RIGHT($A51,3)&amp;"*",EUROSTAT_VBE_IND_2005!$D$7:$D$883,"*"))/1000</f>
        <v>0</v>
      </c>
      <c r="S53" s="795">
        <f>(SUMIFS(EUROSTAT_VBE_IND_2005!P$7:P$883,EUROSTAT_VBE_IND_2005!$B$7:$B$883,$D51,EUROSTAT_VBE_IND_2005!$C$7:$C$883,"*"&amp;RIGHT($A51,3)&amp;"*",EUROSTAT_VBE_IND_2005!$D$7:$D$883,"*"))/1000</f>
        <v>0</v>
      </c>
      <c r="T53" s="795">
        <f>(SUMIFS(EUROSTAT_VBE_IND_2005!Q$7:Q$883,EUROSTAT_VBE_IND_2005!$B$7:$B$883,$D51,EUROSTAT_VBE_IND_2005!$C$7:$C$883,"*"&amp;RIGHT($A51,3)&amp;"*",EUROSTAT_VBE_IND_2005!$D$7:$D$883,"*"))/1000</f>
        <v>0</v>
      </c>
      <c r="U53" s="795">
        <f>(SUMIFS(EUROSTAT_VBE_IND_2005!R$7:R$883,EUROSTAT_VBE_IND_2005!$B$7:$B$883,$D51,EUROSTAT_VBE_IND_2005!$C$7:$C$883,"*"&amp;RIGHT($A51,3)&amp;"*",EUROSTAT_VBE_IND_2005!$D$7:$D$883,"*"))/1000</f>
        <v>0</v>
      </c>
      <c r="V53" s="795">
        <f>(SUMIFS(EUROSTAT_VBE_IND_2005!S$7:S$883,EUROSTAT_VBE_IND_2005!$B$7:$B$883,$D51,EUROSTAT_VBE_IND_2005!$C$7:$C$883,"*"&amp;RIGHT($A51,3)&amp;"*",EUROSTAT_VBE_IND_2005!$D$7:$D$883,"*"))/1000</f>
        <v>0</v>
      </c>
      <c r="W53" s="795">
        <f>(SUMIFS(EUROSTAT_VBE_IND_2005!T$7:T$883,EUROSTAT_VBE_IND_2005!$B$7:$B$883,$D51,EUROSTAT_VBE_IND_2005!$C$7:$C$883,"*"&amp;RIGHT($A51,3)&amp;"*",EUROSTAT_VBE_IND_2005!$D$7:$D$883,"*"))/1000</f>
        <v>0</v>
      </c>
      <c r="X53" s="795">
        <f>(SUMIFS(EUROSTAT_VBE_IND_2005!U$7:U$883,EUROSTAT_VBE_IND_2005!$B$7:$B$883,$D51,EUROSTAT_VBE_IND_2005!$C$7:$C$883,"*"&amp;RIGHT($A51,3)&amp;"*",EUROSTAT_VBE_IND_2005!$D$7:$D$883,"*"))/1000</f>
        <v>0</v>
      </c>
      <c r="Y53" s="795">
        <f>(SUMIFS(EUROSTAT_VBE_IND_2005!V$7:V$883,EUROSTAT_VBE_IND_2005!$B$7:$B$883,$D51,EUROSTAT_VBE_IND_2005!$C$7:$C$883,"*"&amp;RIGHT($A51,3)&amp;"*",EUROSTAT_VBE_IND_2005!$D$7:$D$883,"*"))/1000</f>
        <v>0</v>
      </c>
      <c r="Z53" s="795">
        <f>(SUMIFS(EUROSTAT_VBE_IND_2005!W$7:W$883,EUROSTAT_VBE_IND_2005!$B$7:$B$883,$D51,EUROSTAT_VBE_IND_2005!$C$7:$C$883,"*"&amp;RIGHT($A51,3)&amp;"*",EUROSTAT_VBE_IND_2005!$D$7:$D$883,"*"))/1000</f>
        <v>0</v>
      </c>
      <c r="AA53" s="795">
        <f>(SUMIFS(EUROSTAT_VBE_IND_2005!X$7:X$883,EUROSTAT_VBE_IND_2005!$B$7:$B$883,$D51,EUROSTAT_VBE_IND_2005!$C$7:$C$883,"*"&amp;RIGHT($A51,3)&amp;"*",EUROSTAT_VBE_IND_2005!$D$7:$D$883,"*"))/1000</f>
        <v>0</v>
      </c>
      <c r="AB53" s="795">
        <f>(SUMIFS(EUROSTAT_VBE_IND_2005!AA$7:AA$883,EUROSTAT_VBE_IND_2005!$B$7:$B$883,$D51,EUROSTAT_VBE_IND_2005!$C$7:$C$883,"*"&amp;RIGHT($A51,3)&amp;"*",EUROSTAT_VBE_IND_2005!$D$7:$D$883,"*"))/1000</f>
        <v>0</v>
      </c>
      <c r="AC53" s="795">
        <f>(SUMIFS(EUROSTAT_VBE_IND_2005!AB$7:AB$883,EUROSTAT_VBE_IND_2005!$B$7:$B$883,$D51,EUROSTAT_VBE_IND_2005!$C$7:$C$883,"*"&amp;RIGHT($A51,3)&amp;"*",EUROSTAT_VBE_IND_2005!$D$7:$D$883,"*"))/1000</f>
        <v>0</v>
      </c>
      <c r="AD53" s="795">
        <f>(SUMIFS(EUROSTAT_VBE_IND_2005!AC$7:AC$883,EUROSTAT_VBE_IND_2005!$B$7:$B$883,$D51,EUROSTAT_VBE_IND_2005!$C$7:$C$883,"*"&amp;RIGHT($A51,3)&amp;"*",EUROSTAT_VBE_IND_2005!$D$7:$D$883,"*"))/1000</f>
        <v>0</v>
      </c>
      <c r="AE53" s="795">
        <f>(SUMIFS(EUROSTAT_VBE_IND_2005!AD$7:AD$883,EUROSTAT_VBE_IND_2005!$B$7:$B$883,$D51,EUROSTAT_VBE_IND_2005!$C$7:$C$883,"*"&amp;RIGHT($A51,3)&amp;"*",EUROSTAT_VBE_IND_2005!$D$7:$D$883,"*"))/1000</f>
        <v>0</v>
      </c>
      <c r="AF53" s="795">
        <f>(SUMIFS(EUROSTAT_VBE_IND_2005!AE$7:AE$883,EUROSTAT_VBE_IND_2005!$B$7:$B$883,$D51,EUROSTAT_VBE_IND_2005!$C$7:$C$883,"*"&amp;RIGHT($A51,3)&amp;"*",EUROSTAT_VBE_IND_2005!$D$7:$D$883,"*"))/1000</f>
        <v>0</v>
      </c>
      <c r="AG53" s="795">
        <f>(SUMIFS(EUROSTAT_VBE_IND_2005!AF$7:AF$883,EUROSTAT_VBE_IND_2005!$B$7:$B$883,$D51,EUROSTAT_VBE_IND_2005!$C$7:$C$883,"*"&amp;RIGHT($A51,3)&amp;"*",EUROSTAT_VBE_IND_2005!$D$7:$D$883,"*"))/1000</f>
        <v>0</v>
      </c>
      <c r="AH53" s="795">
        <f>(SUMIFS(EUROSTAT_VBE_IND_2005!AH$7:AH$883,EUROSTAT_VBE_IND_2005!$B$7:$B$883,$D51,EUROSTAT_VBE_IND_2005!$C$7:$C$883,"*"&amp;RIGHT($A51,3)&amp;"*",EUROSTAT_VBE_IND_2005!$D$7:$D$883,"*"))/1000</f>
        <v>0</v>
      </c>
      <c r="AI53" s="795">
        <f>(SUMIFS(EUROSTAT_VBE_IND_2005!AI$7:AI$883,EUROSTAT_VBE_IND_2005!$B$7:$B$883,$D51,EUROSTAT_VBE_IND_2005!$C$7:$C$883,"*"&amp;RIGHT($A51,3)&amp;"*",EUROSTAT_VBE_IND_2005!$D$7:$D$883,"*"))/1000</f>
        <v>0</v>
      </c>
      <c r="AJ53" s="795">
        <f>(SUMIFS(EUROSTAT_VBE_IND_2005!AJ$7:AJ$883,EUROSTAT_VBE_IND_2005!$B$7:$B$883,$D51,EUROSTAT_VBE_IND_2005!$C$7:$C$883,"*"&amp;RIGHT($A51,3)&amp;"*",EUROSTAT_VBE_IND_2005!$D$7:$D$883,"*"))/1000</f>
        <v>0</v>
      </c>
      <c r="AK53" s="795">
        <f>(SUMIFS(EUROSTAT_VBE_IND_2005!AK$7:AK$883,EUROSTAT_VBE_IND_2005!$B$7:$B$883,$D51,EUROSTAT_VBE_IND_2005!$C$7:$C$883,"*"&amp;RIGHT($A51,3)&amp;"*",EUROSTAT_VBE_IND_2005!$D$7:$D$883,"*"))/1000</f>
        <v>0</v>
      </c>
      <c r="AO53" s="795">
        <f>(SUMIFS(EUROSTAT_VBE_IND_2005!Y$7:Y$883,EUROSTAT_VBE_IND_2005!$B$7:$B$883,$D51,EUROSTAT_VBE_IND_2005!$C$7:$C$883,"*"&amp;RIGHT($A51,3)&amp;"*",EUROSTAT_VBE_IND_2005!$D$7:$D$883,"*"))/1000</f>
        <v>0</v>
      </c>
      <c r="AP53" s="795">
        <f>(SUMIFS(EUROSTAT_VBE_IND_2005!Z$7:Z$883,EUROSTAT_VBE_IND_2005!$B$7:$B$883,$D51,EUROSTAT_VBE_IND_2005!$C$7:$C$883,"*"&amp;RIGHT($A51,3)&amp;"*",EUROSTAT_VBE_IND_2005!$D$7:$D$883,"*"))/1000</f>
        <v>0</v>
      </c>
      <c r="AQ53" s="795">
        <f>(SUMIFS(EUROSTAT_VBE_IND_2005!AG$7:AG$883,EUROSTAT_VBE_IND_2005!$B$7:$B$883,$D51,EUROSTAT_VBE_IND_2005!$C$7:$C$883,"*"&amp;RIGHT($A51,3)&amp;"*",EUROSTAT_VBE_IND_2005!$D$7:$D$883,"*"))/1000</f>
        <v>0</v>
      </c>
    </row>
    <row r="54" s="20" customFormat="1" spans="1:6">
      <c r="A54"/>
      <c r="B54" s="28"/>
      <c r="C54"/>
      <c r="D54"/>
      <c r="E54"/>
      <c r="F54" s="241"/>
    </row>
    <row r="55" s="20" customFormat="1" spans="1:6">
      <c r="A55"/>
      <c r="B55" s="28"/>
      <c r="C55"/>
      <c r="D55"/>
      <c r="E55"/>
      <c r="F55" s="241"/>
    </row>
    <row r="56" s="20" customFormat="1" spans="1:43">
      <c r="A56" s="19" t="s">
        <v>284</v>
      </c>
      <c r="B56" s="19" t="s">
        <v>285</v>
      </c>
      <c r="C56" t="s">
        <v>131</v>
      </c>
      <c r="D56" t="s">
        <v>286</v>
      </c>
      <c r="E56" t="s">
        <v>287</v>
      </c>
      <c r="F56" t="s">
        <v>288</v>
      </c>
      <c r="G56" t="str">
        <f>EUROSTAT_VBE_IND_2005!E$6</f>
        <v>AT</v>
      </c>
      <c r="H56" t="str">
        <f>EUROSTAT_VBE_IND_2005!F$6</f>
        <v>BE</v>
      </c>
      <c r="I56" t="str">
        <f>EUROSTAT_VBE_IND_2005!G$6</f>
        <v>BG</v>
      </c>
      <c r="J56" t="s">
        <v>289</v>
      </c>
      <c r="K56" t="str">
        <f>EUROSTAT_VBE_IND_2005!H$6</f>
        <v>CY</v>
      </c>
      <c r="L56" t="str">
        <f>EUROSTAT_VBE_IND_2005!I$6</f>
        <v>CZ</v>
      </c>
      <c r="M56" t="str">
        <f>EUROSTAT_VBE_IND_2005!J$6</f>
        <v>DE</v>
      </c>
      <c r="N56" t="str">
        <f>EUROSTAT_VBE_IND_2005!K$6</f>
        <v>DK</v>
      </c>
      <c r="O56" t="str">
        <f>EUROSTAT_VBE_IND_2005!L$6</f>
        <v>EE</v>
      </c>
      <c r="P56" t="str">
        <f>EUROSTAT_VBE_IND_2005!M$6</f>
        <v>EL</v>
      </c>
      <c r="Q56" t="str">
        <f>EUROSTAT_VBE_IND_2005!N$6</f>
        <v>ES</v>
      </c>
      <c r="R56" t="str">
        <f>EUROSTAT_VBE_IND_2005!O$6</f>
        <v>FI</v>
      </c>
      <c r="S56" t="str">
        <f>EUROSTAT_VBE_IND_2005!P$6</f>
        <v>FR</v>
      </c>
      <c r="T56" t="str">
        <f>EUROSTAT_VBE_IND_2005!Q$6</f>
        <v>HR</v>
      </c>
      <c r="U56" t="str">
        <f>EUROSTAT_VBE_IND_2005!R$6</f>
        <v>HU</v>
      </c>
      <c r="V56" t="str">
        <f>EUROSTAT_VBE_IND_2005!S$6</f>
        <v>IE</v>
      </c>
      <c r="W56" t="str">
        <f>EUROSTAT_VBE_IND_2005!T$6</f>
        <v>IS</v>
      </c>
      <c r="X56" t="str">
        <f>EUROSTAT_VBE_IND_2005!U$6</f>
        <v>IT</v>
      </c>
      <c r="Y56" t="str">
        <f>EUROSTAT_VBE_IND_2005!V$6</f>
        <v>LT</v>
      </c>
      <c r="Z56" t="str">
        <f>EUROSTAT_VBE_IND_2005!W$6</f>
        <v>LU</v>
      </c>
      <c r="AA56" t="str">
        <f>EUROSTAT_VBE_IND_2005!X$6</f>
        <v>LV</v>
      </c>
      <c r="AB56" t="str">
        <f>EUROSTAT_VBE_IND_2005!AA$6</f>
        <v>MT</v>
      </c>
      <c r="AC56" t="str">
        <f>EUROSTAT_VBE_IND_2005!AB$6</f>
        <v>NL</v>
      </c>
      <c r="AD56" t="str">
        <f>EUROSTAT_VBE_IND_2005!AC$6</f>
        <v>NO</v>
      </c>
      <c r="AE56" t="str">
        <f>EUROSTAT_VBE_IND_2005!AD$6</f>
        <v>PL</v>
      </c>
      <c r="AF56" t="str">
        <f>EUROSTAT_VBE_IND_2005!AE$6</f>
        <v>PT</v>
      </c>
      <c r="AG56" t="str">
        <f>EUROSTAT_VBE_IND_2005!AF$6</f>
        <v>RO</v>
      </c>
      <c r="AH56" t="str">
        <f>EUROSTAT_VBE_IND_2005!AH$6</f>
        <v>SE</v>
      </c>
      <c r="AI56" t="str">
        <f>EUROSTAT_VBE_IND_2005!AI$6</f>
        <v>SI</v>
      </c>
      <c r="AJ56" t="str">
        <f>EUROSTAT_VBE_IND_2005!AJ$6</f>
        <v>SK</v>
      </c>
      <c r="AK56" t="str">
        <f>EUROSTAT_VBE_IND_2005!AK$6</f>
        <v>UK</v>
      </c>
      <c r="AL56" t="s">
        <v>290</v>
      </c>
      <c r="AM56" t="s">
        <v>291</v>
      </c>
      <c r="AN56" t="s">
        <v>292</v>
      </c>
      <c r="AO56" t="str">
        <f>EUROSTAT_VBE_IND_2005!Y$6</f>
        <v>ME</v>
      </c>
      <c r="AP56" t="str">
        <f>EUROSTAT_VBE_IND_2005!Z$6</f>
        <v>MK</v>
      </c>
      <c r="AQ56" t="str">
        <f>EUROSTAT_VBE_IND_2005!AG$6</f>
        <v>RS</v>
      </c>
    </row>
    <row r="57" s="20" customFormat="1" spans="1:43">
      <c r="A57" t="str">
        <f>LEFT(EUROSTAT_VBE_IND_2005!$C$14,8)</f>
        <v>B_101605</v>
      </c>
      <c r="B57" s="28" t="s">
        <v>249</v>
      </c>
      <c r="C57" t="s">
        <v>293</v>
      </c>
      <c r="D57" t="s">
        <v>55</v>
      </c>
      <c r="E57" t="s">
        <v>228</v>
      </c>
      <c r="F57" t="s">
        <v>229</v>
      </c>
      <c r="G57" s="17">
        <f>(SUMIFS(EUROSTAT_VBE_IND_2005!E$7:E$883,EUROSTAT_VBE_IND_2005!$B$7:$B$883,$D57,EUROSTAT_VBE_IND_2005!$C$7:$C$883,"*"&amp;RIGHT($A57,3)&amp;"*",EUROSTAT_VBE_IND_2005!$D$7:$D$883,"211*"))/1000</f>
        <v>0</v>
      </c>
      <c r="H57" s="17">
        <f>(SUMIFS(EUROSTAT_VBE_IND_2005!F$7:F$883,EUROSTAT_VBE_IND_2005!$B$7:$B$883,$D57,EUROSTAT_VBE_IND_2005!$C$7:$C$883,"*"&amp;RIGHT($A57,3)&amp;"*",EUROSTAT_VBE_IND_2005!$D$7:$D$883,"211*"))/1000</f>
        <v>0</v>
      </c>
      <c r="I57" s="17">
        <f>(SUMIFS(EUROSTAT_VBE_IND_2005!G$7:G$883,EUROSTAT_VBE_IND_2005!$B$7:$B$883,$D57,EUROSTAT_VBE_IND_2005!$C$7:$C$883,"*"&amp;RIGHT($A57,3)&amp;"*",EUROSTAT_VBE_IND_2005!$D$7:$D$883,"211*"))/1000</f>
        <v>0</v>
      </c>
      <c r="J57" s="198"/>
      <c r="K57" s="17">
        <f>(SUMIFS(EUROSTAT_VBE_IND_2005!H$7:H$883,EUROSTAT_VBE_IND_2005!$B$7:$B$883,$D57,EUROSTAT_VBE_IND_2005!$C$7:$C$883,"*"&amp;RIGHT($A57,3)&amp;"*",EUROSTAT_VBE_IND_2005!$D$7:$D$883,"211*"))/1000</f>
        <v>0</v>
      </c>
      <c r="L57" s="17">
        <f>(SUMIFS(EUROSTAT_VBE_IND_2005!I$7:I$883,EUROSTAT_VBE_IND_2005!$B$7:$B$883,$D57,EUROSTAT_VBE_IND_2005!$C$7:$C$883,"*"&amp;RIGHT($A57,3)&amp;"*",EUROSTAT_VBE_IND_2005!$D$7:$D$883,"211*"))/1000</f>
        <v>0</v>
      </c>
      <c r="M57" s="17">
        <f>(SUMIFS(EUROSTAT_VBE_IND_2005!J$7:J$883,EUROSTAT_VBE_IND_2005!$B$7:$B$883,$D57,EUROSTAT_VBE_IND_2005!$C$7:$C$883,"*"&amp;RIGHT($A57,3)&amp;"*",EUROSTAT_VBE_IND_2005!$D$7:$D$883,"211*"))/1000</f>
        <v>0</v>
      </c>
      <c r="N57" s="17">
        <f>(SUMIFS(EUROSTAT_VBE_IND_2005!K$7:K$883,EUROSTAT_VBE_IND_2005!$B$7:$B$883,$D57,EUROSTAT_VBE_IND_2005!$C$7:$C$883,"*"&amp;RIGHT($A57,3)&amp;"*",EUROSTAT_VBE_IND_2005!$D$7:$D$883,"211*"))/1000</f>
        <v>0</v>
      </c>
      <c r="O57" s="17">
        <f>(SUMIFS(EUROSTAT_VBE_IND_2005!L$7:L$883,EUROSTAT_VBE_IND_2005!$B$7:$B$883,$D57,EUROSTAT_VBE_IND_2005!$C$7:$C$883,"*"&amp;RIGHT($A57,3)&amp;"*",EUROSTAT_VBE_IND_2005!$D$7:$D$883,"211*"))/1000</f>
        <v>0</v>
      </c>
      <c r="P57" s="17">
        <f>(SUMIFS(EUROSTAT_VBE_IND_2005!M$7:M$883,EUROSTAT_VBE_IND_2005!$B$7:$B$883,$D57,EUROSTAT_VBE_IND_2005!$C$7:$C$883,"*"&amp;RIGHT($A57,3)&amp;"*",EUROSTAT_VBE_IND_2005!$D$7:$D$883,"211*"))/1000</f>
        <v>0</v>
      </c>
      <c r="Q57" s="17">
        <f>(SUMIFS(EUROSTAT_VBE_IND_2005!N$7:N$883,EUROSTAT_VBE_IND_2005!$B$7:$B$883,$D57,EUROSTAT_VBE_IND_2005!$C$7:$C$883,"*"&amp;RIGHT($A57,3)&amp;"*",EUROSTAT_VBE_IND_2005!$D$7:$D$883,"211*"))/1000</f>
        <v>0</v>
      </c>
      <c r="R57" s="17">
        <f>(SUMIFS(EUROSTAT_VBE_IND_2005!O$7:O$883,EUROSTAT_VBE_IND_2005!$B$7:$B$883,$D57,EUROSTAT_VBE_IND_2005!$C$7:$C$883,"*"&amp;RIGHT($A57,3)&amp;"*",EUROSTAT_VBE_IND_2005!$D$7:$D$883,"211*"))/1000</f>
        <v>0</v>
      </c>
      <c r="S57" s="17">
        <f>(SUMIFS(EUROSTAT_VBE_IND_2005!P$7:P$883,EUROSTAT_VBE_IND_2005!$B$7:$B$883,$D57,EUROSTAT_VBE_IND_2005!$C$7:$C$883,"*"&amp;RIGHT($A57,3)&amp;"*",EUROSTAT_VBE_IND_2005!$D$7:$D$883,"211*"))/1000</f>
        <v>0</v>
      </c>
      <c r="T57" s="17">
        <f>(SUMIFS(EUROSTAT_VBE_IND_2005!Q$7:Q$883,EUROSTAT_VBE_IND_2005!$B$7:$B$883,$D57,EUROSTAT_VBE_IND_2005!$C$7:$C$883,"*"&amp;RIGHT($A57,3)&amp;"*",EUROSTAT_VBE_IND_2005!$D$7:$D$883,"211*"))/1000</f>
        <v>0</v>
      </c>
      <c r="U57" s="17">
        <f>(SUMIFS(EUROSTAT_VBE_IND_2005!R$7:R$883,EUROSTAT_VBE_IND_2005!$B$7:$B$883,$D57,EUROSTAT_VBE_IND_2005!$C$7:$C$883,"*"&amp;RIGHT($A57,3)&amp;"*",EUROSTAT_VBE_IND_2005!$D$7:$D$883,"211*"))/1000</f>
        <v>0</v>
      </c>
      <c r="V57" s="17">
        <f>(SUMIFS(EUROSTAT_VBE_IND_2005!S$7:S$883,EUROSTAT_VBE_IND_2005!$B$7:$B$883,$D57,EUROSTAT_VBE_IND_2005!$C$7:$C$883,"*"&amp;RIGHT($A57,3)&amp;"*",EUROSTAT_VBE_IND_2005!$D$7:$D$883,"211*"))/1000</f>
        <v>0</v>
      </c>
      <c r="W57" s="17">
        <f>(SUMIFS(EUROSTAT_VBE_IND_2005!T$7:T$883,EUROSTAT_VBE_IND_2005!$B$7:$B$883,$D57,EUROSTAT_VBE_IND_2005!$C$7:$C$883,"*"&amp;RIGHT($A57,3)&amp;"*",EUROSTAT_VBE_IND_2005!$D$7:$D$883,"211*"))/1000</f>
        <v>0</v>
      </c>
      <c r="X57" s="17">
        <f>(SUMIFS(EUROSTAT_VBE_IND_2005!U$7:U$883,EUROSTAT_VBE_IND_2005!$B$7:$B$883,$D57,EUROSTAT_VBE_IND_2005!$C$7:$C$883,"*"&amp;RIGHT($A57,3)&amp;"*",EUROSTAT_VBE_IND_2005!$D$7:$D$883,"211*"))/1000</f>
        <v>0</v>
      </c>
      <c r="Y57" s="17">
        <f>(SUMIFS(EUROSTAT_VBE_IND_2005!V$7:V$883,EUROSTAT_VBE_IND_2005!$B$7:$B$883,$D57,EUROSTAT_VBE_IND_2005!$C$7:$C$883,"*"&amp;RIGHT($A57,3)&amp;"*",EUROSTAT_VBE_IND_2005!$D$7:$D$883,"211*"))/1000</f>
        <v>0</v>
      </c>
      <c r="Z57" s="17">
        <f>(SUMIFS(EUROSTAT_VBE_IND_2005!W$7:W$883,EUROSTAT_VBE_IND_2005!$B$7:$B$883,$D57,EUROSTAT_VBE_IND_2005!$C$7:$C$883,"*"&amp;RIGHT($A57,3)&amp;"*",EUROSTAT_VBE_IND_2005!$D$7:$D$883,"211*"))/1000</f>
        <v>0</v>
      </c>
      <c r="AA57" s="17">
        <f>(SUMIFS(EUROSTAT_VBE_IND_2005!X$7:X$883,EUROSTAT_VBE_IND_2005!$B$7:$B$883,$D57,EUROSTAT_VBE_IND_2005!$C$7:$C$883,"*"&amp;RIGHT($A57,3)&amp;"*",EUROSTAT_VBE_IND_2005!$D$7:$D$883,"211*"))/1000</f>
        <v>0</v>
      </c>
      <c r="AB57" s="17">
        <f>(SUMIFS(EUROSTAT_VBE_IND_2005!AA$7:AA$883,EUROSTAT_VBE_IND_2005!$B$7:$B$883,$D57,EUROSTAT_VBE_IND_2005!$C$7:$C$883,"*"&amp;RIGHT($A57,3)&amp;"*",EUROSTAT_VBE_IND_2005!$D$7:$D$883,"211*"))/1000</f>
        <v>0</v>
      </c>
      <c r="AC57" s="17">
        <f>(SUMIFS(EUROSTAT_VBE_IND_2005!AB$7:AB$883,EUROSTAT_VBE_IND_2005!$B$7:$B$883,$D57,EUROSTAT_VBE_IND_2005!$C$7:$C$883,"*"&amp;RIGHT($A57,3)&amp;"*",EUROSTAT_VBE_IND_2005!$D$7:$D$883,"211*"))/1000</f>
        <v>0</v>
      </c>
      <c r="AD57" s="17">
        <f>(SUMIFS(EUROSTAT_VBE_IND_2005!AC$7:AC$883,EUROSTAT_VBE_IND_2005!$B$7:$B$883,$D57,EUROSTAT_VBE_IND_2005!$C$7:$C$883,"*"&amp;RIGHT($A57,3)&amp;"*",EUROSTAT_VBE_IND_2005!$D$7:$D$883,"211*"))/1000</f>
        <v>0</v>
      </c>
      <c r="AE57" s="17">
        <f>(SUMIFS(EUROSTAT_VBE_IND_2005!AD$7:AD$883,EUROSTAT_VBE_IND_2005!$B$7:$B$883,$D57,EUROSTAT_VBE_IND_2005!$C$7:$C$883,"*"&amp;RIGHT($A57,3)&amp;"*",EUROSTAT_VBE_IND_2005!$D$7:$D$883,"211*"))/1000</f>
        <v>0</v>
      </c>
      <c r="AF57" s="17">
        <f>(SUMIFS(EUROSTAT_VBE_IND_2005!AE$7:AE$883,EUROSTAT_VBE_IND_2005!$B$7:$B$883,$D57,EUROSTAT_VBE_IND_2005!$C$7:$C$883,"*"&amp;RIGHT($A57,3)&amp;"*",EUROSTAT_VBE_IND_2005!$D$7:$D$883,"211*"))/1000</f>
        <v>0</v>
      </c>
      <c r="AG57" s="17">
        <f>(SUMIFS(EUROSTAT_VBE_IND_2005!AF$7:AF$883,EUROSTAT_VBE_IND_2005!$B$7:$B$883,$D57,EUROSTAT_VBE_IND_2005!$C$7:$C$883,"*"&amp;RIGHT($A57,3)&amp;"*",EUROSTAT_VBE_IND_2005!$D$7:$D$883,"211*"))/1000</f>
        <v>0</v>
      </c>
      <c r="AH57" s="17">
        <f>(SUMIFS(EUROSTAT_VBE_IND_2005!AH$7:AH$883,EUROSTAT_VBE_IND_2005!$B$7:$B$883,$D57,EUROSTAT_VBE_IND_2005!$C$7:$C$883,"*"&amp;RIGHT($A57,3)&amp;"*",EUROSTAT_VBE_IND_2005!$D$7:$D$883,"211*"))/1000</f>
        <v>0</v>
      </c>
      <c r="AI57" s="17">
        <f>(SUMIFS(EUROSTAT_VBE_IND_2005!AI$7:AI$883,EUROSTAT_VBE_IND_2005!$B$7:$B$883,$D57,EUROSTAT_VBE_IND_2005!$C$7:$C$883,"*"&amp;RIGHT($A57,3)&amp;"*",EUROSTAT_VBE_IND_2005!$D$7:$D$883,"211*"))/1000</f>
        <v>0</v>
      </c>
      <c r="AJ57" s="17">
        <f>(SUMIFS(EUROSTAT_VBE_IND_2005!AJ$7:AJ$883,EUROSTAT_VBE_IND_2005!$B$7:$B$883,$D57,EUROSTAT_VBE_IND_2005!$C$7:$C$883,"*"&amp;RIGHT($A57,3)&amp;"*",EUROSTAT_VBE_IND_2005!$D$7:$D$883,"211*"))/1000</f>
        <v>0</v>
      </c>
      <c r="AK57" s="17">
        <f>(SUMIFS(EUROSTAT_VBE_IND_2005!AK$7:AK$883,EUROSTAT_VBE_IND_2005!$B$7:$B$883,$D57,EUROSTAT_VBE_IND_2005!$C$7:$C$883,"*"&amp;RIGHT($A57,3)&amp;"*",EUROSTAT_VBE_IND_2005!$D$7:$D$883,"211*"))/1000</f>
        <v>0</v>
      </c>
      <c r="AL57" s="198"/>
      <c r="AM57" s="198"/>
      <c r="AN57" s="198"/>
      <c r="AO57" s="17">
        <f>(SUMIFS(EUROSTAT_VBE_IND_2005!Y$7:Y$883,EUROSTAT_VBE_IND_2005!$B$7:$B$883,$D57,EUROSTAT_VBE_IND_2005!$C$7:$C$883,"*"&amp;RIGHT($A57,3)&amp;"*",EUROSTAT_VBE_IND_2005!$D$7:$D$883,"211*"))/1000</f>
        <v>0</v>
      </c>
      <c r="AP57" s="17">
        <f>(SUMIFS(EUROSTAT_VBE_IND_2005!Z$7:Z$883,EUROSTAT_VBE_IND_2005!$B$7:$B$883,$D57,EUROSTAT_VBE_IND_2005!$C$7:$C$883,"*"&amp;RIGHT($A57,3)&amp;"*",EUROSTAT_VBE_IND_2005!$D$7:$D$883,"211*"))/1000</f>
        <v>0</v>
      </c>
      <c r="AQ57" s="17">
        <f>(SUMIFS(EUROSTAT_VBE_IND_2005!AG$7:AG$883,EUROSTAT_VBE_IND_2005!$B$7:$B$883,$D57,EUROSTAT_VBE_IND_2005!$C$7:$C$883,"*"&amp;RIGHT($A57,3)&amp;"*",EUROSTAT_VBE_IND_2005!$D$7:$D$883,"211*"))/1000</f>
        <v>0</v>
      </c>
    </row>
    <row r="58" s="20" customFormat="1" spans="1:43">
      <c r="A58" t="str">
        <f>LEFT(EUROSTAT_VBE_IND_2005!$C$14,8)</f>
        <v>B_101605</v>
      </c>
      <c r="B58" s="28" t="s">
        <v>249</v>
      </c>
      <c r="C58" t="s">
        <v>293</v>
      </c>
      <c r="D58" t="s">
        <v>55</v>
      </c>
      <c r="E58" t="s">
        <v>230</v>
      </c>
      <c r="F58" t="s">
        <v>250</v>
      </c>
      <c r="G58" s="17">
        <f>(SUMIFS(EUROSTAT_VBE_IND_2005!E$7:E$883,EUROSTAT_VBE_IND_2005!$B$7:$B$883,$D58,EUROSTAT_VBE_IND_2005!$C$7:$C$883,"*"&amp;RIGHT($A58,3)&amp;"*",EUROSTAT_VBE_IND_2005!$D$7:$D$883,"2210*"))/1000+(SUMIFS(EUROSTAT_VBE_IND_2005!E$7:E$883,EUROSTAT_VBE_IND_2005!$B$7:$B$883,$D58,EUROSTAT_VBE_IND_2005!$C$7:$C$883,"*"&amp;RIGHT($A58,3)&amp;"*",EUROSTAT_VBE_IND_2005!$D$7:$D$883,"23*"))/1000+(SUMIFS(EUROSTAT_VBE_IND_2005!E$7:E$883,EUROSTAT_VBE_IND_2005!$B$7:$B$883,$D58,EUROSTAT_VBE_IND_2005!$C$7:$C$883,"*"&amp;RIGHT($A58,3)&amp;"*",EUROSTAT_VBE_IND_2005!$D$7:$D$883,"5544*"))/1000</f>
        <v>0</v>
      </c>
      <c r="H58" s="17">
        <f>(SUMIFS(EUROSTAT_VBE_IND_2005!F$7:F$883,EUROSTAT_VBE_IND_2005!$B$7:$B$883,$D58,EUROSTAT_VBE_IND_2005!$C$7:$C$883,"*"&amp;RIGHT($A58,3)&amp;"*",EUROSTAT_VBE_IND_2005!$D$7:$D$883,"2210*"))/1000+(SUMIFS(EUROSTAT_VBE_IND_2005!F$7:F$883,EUROSTAT_VBE_IND_2005!$B$7:$B$883,$D58,EUROSTAT_VBE_IND_2005!$C$7:$C$883,"*"&amp;RIGHT($A58,3)&amp;"*",EUROSTAT_VBE_IND_2005!$D$7:$D$883,"23*"))/1000+(SUMIFS(EUROSTAT_VBE_IND_2005!F$7:F$883,EUROSTAT_VBE_IND_2005!$B$7:$B$883,$D58,EUROSTAT_VBE_IND_2005!$C$7:$C$883,"*"&amp;RIGHT($A58,3)&amp;"*",EUROSTAT_VBE_IND_2005!$D$7:$D$883,"5544*"))/1000</f>
        <v>0</v>
      </c>
      <c r="I58" s="17">
        <f>(SUMIFS(EUROSTAT_VBE_IND_2005!G$7:G$883,EUROSTAT_VBE_IND_2005!$B$7:$B$883,$D58,EUROSTAT_VBE_IND_2005!$C$7:$C$883,"*"&amp;RIGHT($A58,3)&amp;"*",EUROSTAT_VBE_IND_2005!$D$7:$D$883,"2210*"))/1000+(SUMIFS(EUROSTAT_VBE_IND_2005!G$7:G$883,EUROSTAT_VBE_IND_2005!$B$7:$B$883,$D58,EUROSTAT_VBE_IND_2005!$C$7:$C$883,"*"&amp;RIGHT($A58,3)&amp;"*",EUROSTAT_VBE_IND_2005!$D$7:$D$883,"23*"))/1000+(SUMIFS(EUROSTAT_VBE_IND_2005!G$7:G$883,EUROSTAT_VBE_IND_2005!$B$7:$B$883,$D58,EUROSTAT_VBE_IND_2005!$C$7:$C$883,"*"&amp;RIGHT($A58,3)&amp;"*",EUROSTAT_VBE_IND_2005!$D$7:$D$883,"5544*"))/1000</f>
        <v>0</v>
      </c>
      <c r="J58" s="198"/>
      <c r="K58" s="17">
        <f>(SUMIFS(EUROSTAT_VBE_IND_2005!H$7:H$883,EUROSTAT_VBE_IND_2005!$B$7:$B$883,$D58,EUROSTAT_VBE_IND_2005!$C$7:$C$883,"*"&amp;RIGHT($A58,3)&amp;"*",EUROSTAT_VBE_IND_2005!$D$7:$D$883,"2210*"))/1000+(SUMIFS(EUROSTAT_VBE_IND_2005!H$7:H$883,EUROSTAT_VBE_IND_2005!$B$7:$B$883,$D58,EUROSTAT_VBE_IND_2005!$C$7:$C$883,"*"&amp;RIGHT($A58,3)&amp;"*",EUROSTAT_VBE_IND_2005!$D$7:$D$883,"23*"))/1000+(SUMIFS(EUROSTAT_VBE_IND_2005!H$7:H$883,EUROSTAT_VBE_IND_2005!$B$7:$B$883,$D58,EUROSTAT_VBE_IND_2005!$C$7:$C$883,"*"&amp;RIGHT($A58,3)&amp;"*",EUROSTAT_VBE_IND_2005!$D$7:$D$883,"5544*"))/1000</f>
        <v>0</v>
      </c>
      <c r="L58" s="17">
        <f>(SUMIFS(EUROSTAT_VBE_IND_2005!I$7:I$883,EUROSTAT_VBE_IND_2005!$B$7:$B$883,$D58,EUROSTAT_VBE_IND_2005!$C$7:$C$883,"*"&amp;RIGHT($A58,3)&amp;"*",EUROSTAT_VBE_IND_2005!$D$7:$D$883,"2210*"))/1000+(SUMIFS(EUROSTAT_VBE_IND_2005!I$7:I$883,EUROSTAT_VBE_IND_2005!$B$7:$B$883,$D58,EUROSTAT_VBE_IND_2005!$C$7:$C$883,"*"&amp;RIGHT($A58,3)&amp;"*",EUROSTAT_VBE_IND_2005!$D$7:$D$883,"23*"))/1000+(SUMIFS(EUROSTAT_VBE_IND_2005!I$7:I$883,EUROSTAT_VBE_IND_2005!$B$7:$B$883,$D58,EUROSTAT_VBE_IND_2005!$C$7:$C$883,"*"&amp;RIGHT($A58,3)&amp;"*",EUROSTAT_VBE_IND_2005!$D$7:$D$883,"5544*"))/1000</f>
        <v>0</v>
      </c>
      <c r="M58" s="17">
        <f>(SUMIFS(EUROSTAT_VBE_IND_2005!J$7:J$883,EUROSTAT_VBE_IND_2005!$B$7:$B$883,$D58,EUROSTAT_VBE_IND_2005!$C$7:$C$883,"*"&amp;RIGHT($A58,3)&amp;"*",EUROSTAT_VBE_IND_2005!$D$7:$D$883,"2210*"))/1000+(SUMIFS(EUROSTAT_VBE_IND_2005!J$7:J$883,EUROSTAT_VBE_IND_2005!$B$7:$B$883,$D58,EUROSTAT_VBE_IND_2005!$C$7:$C$883,"*"&amp;RIGHT($A58,3)&amp;"*",EUROSTAT_VBE_IND_2005!$D$7:$D$883,"23*"))/1000+(SUMIFS(EUROSTAT_VBE_IND_2005!J$7:J$883,EUROSTAT_VBE_IND_2005!$B$7:$B$883,$D58,EUROSTAT_VBE_IND_2005!$C$7:$C$883,"*"&amp;RIGHT($A58,3)&amp;"*",EUROSTAT_VBE_IND_2005!$D$7:$D$883,"5544*"))/1000</f>
        <v>0</v>
      </c>
      <c r="N58" s="17">
        <f>(SUMIFS(EUROSTAT_VBE_IND_2005!K$7:K$883,EUROSTAT_VBE_IND_2005!$B$7:$B$883,$D58,EUROSTAT_VBE_IND_2005!$C$7:$C$883,"*"&amp;RIGHT($A58,3)&amp;"*",EUROSTAT_VBE_IND_2005!$D$7:$D$883,"2210*"))/1000+(SUMIFS(EUROSTAT_VBE_IND_2005!K$7:K$883,EUROSTAT_VBE_IND_2005!$B$7:$B$883,$D58,EUROSTAT_VBE_IND_2005!$C$7:$C$883,"*"&amp;RIGHT($A58,3)&amp;"*",EUROSTAT_VBE_IND_2005!$D$7:$D$883,"23*"))/1000+(SUMIFS(EUROSTAT_VBE_IND_2005!K$7:K$883,EUROSTAT_VBE_IND_2005!$B$7:$B$883,$D58,EUROSTAT_VBE_IND_2005!$C$7:$C$883,"*"&amp;RIGHT($A58,3)&amp;"*",EUROSTAT_VBE_IND_2005!$D$7:$D$883,"5544*"))/1000</f>
        <v>0</v>
      </c>
      <c r="O58" s="17">
        <f>(SUMIFS(EUROSTAT_VBE_IND_2005!L$7:L$883,EUROSTAT_VBE_IND_2005!$B$7:$B$883,$D58,EUROSTAT_VBE_IND_2005!$C$7:$C$883,"*"&amp;RIGHT($A58,3)&amp;"*",EUROSTAT_VBE_IND_2005!$D$7:$D$883,"2210*"))/1000+(SUMIFS(EUROSTAT_VBE_IND_2005!L$7:L$883,EUROSTAT_VBE_IND_2005!$B$7:$B$883,$D58,EUROSTAT_VBE_IND_2005!$C$7:$C$883,"*"&amp;RIGHT($A58,3)&amp;"*",EUROSTAT_VBE_IND_2005!$D$7:$D$883,"23*"))/1000+(SUMIFS(EUROSTAT_VBE_IND_2005!L$7:L$883,EUROSTAT_VBE_IND_2005!$B$7:$B$883,$D58,EUROSTAT_VBE_IND_2005!$C$7:$C$883,"*"&amp;RIGHT($A58,3)&amp;"*",EUROSTAT_VBE_IND_2005!$D$7:$D$883,"5544*"))/1000</f>
        <v>0</v>
      </c>
      <c r="P58" s="17">
        <f>(SUMIFS(EUROSTAT_VBE_IND_2005!M$7:M$883,EUROSTAT_VBE_IND_2005!$B$7:$B$883,$D58,EUROSTAT_VBE_IND_2005!$C$7:$C$883,"*"&amp;RIGHT($A58,3)&amp;"*",EUROSTAT_VBE_IND_2005!$D$7:$D$883,"2210*"))/1000+(SUMIFS(EUROSTAT_VBE_IND_2005!M$7:M$883,EUROSTAT_VBE_IND_2005!$B$7:$B$883,$D58,EUROSTAT_VBE_IND_2005!$C$7:$C$883,"*"&amp;RIGHT($A58,3)&amp;"*",EUROSTAT_VBE_IND_2005!$D$7:$D$883,"23*"))/1000+(SUMIFS(EUROSTAT_VBE_IND_2005!M$7:M$883,EUROSTAT_VBE_IND_2005!$B$7:$B$883,$D58,EUROSTAT_VBE_IND_2005!$C$7:$C$883,"*"&amp;RIGHT($A58,3)&amp;"*",EUROSTAT_VBE_IND_2005!$D$7:$D$883,"5544*"))/1000</f>
        <v>0</v>
      </c>
      <c r="Q58" s="17">
        <f>(SUMIFS(EUROSTAT_VBE_IND_2005!N$7:N$883,EUROSTAT_VBE_IND_2005!$B$7:$B$883,$D58,EUROSTAT_VBE_IND_2005!$C$7:$C$883,"*"&amp;RIGHT($A58,3)&amp;"*",EUROSTAT_VBE_IND_2005!$D$7:$D$883,"2210*"))/1000+(SUMIFS(EUROSTAT_VBE_IND_2005!N$7:N$883,EUROSTAT_VBE_IND_2005!$B$7:$B$883,$D58,EUROSTAT_VBE_IND_2005!$C$7:$C$883,"*"&amp;RIGHT($A58,3)&amp;"*",EUROSTAT_VBE_IND_2005!$D$7:$D$883,"23*"))/1000+(SUMIFS(EUROSTAT_VBE_IND_2005!N$7:N$883,EUROSTAT_VBE_IND_2005!$B$7:$B$883,$D58,EUROSTAT_VBE_IND_2005!$C$7:$C$883,"*"&amp;RIGHT($A58,3)&amp;"*",EUROSTAT_VBE_IND_2005!$D$7:$D$883,"5544*"))/1000</f>
        <v>0</v>
      </c>
      <c r="R58" s="17">
        <f>(SUMIFS(EUROSTAT_VBE_IND_2005!O$7:O$883,EUROSTAT_VBE_IND_2005!$B$7:$B$883,$D58,EUROSTAT_VBE_IND_2005!$C$7:$C$883,"*"&amp;RIGHT($A58,3)&amp;"*",EUROSTAT_VBE_IND_2005!$D$7:$D$883,"2210*"))/1000+(SUMIFS(EUROSTAT_VBE_IND_2005!O$7:O$883,EUROSTAT_VBE_IND_2005!$B$7:$B$883,$D58,EUROSTAT_VBE_IND_2005!$C$7:$C$883,"*"&amp;RIGHT($A58,3)&amp;"*",EUROSTAT_VBE_IND_2005!$D$7:$D$883,"23*"))/1000+(SUMIFS(EUROSTAT_VBE_IND_2005!O$7:O$883,EUROSTAT_VBE_IND_2005!$B$7:$B$883,$D58,EUROSTAT_VBE_IND_2005!$C$7:$C$883,"*"&amp;RIGHT($A58,3)&amp;"*",EUROSTAT_VBE_IND_2005!$D$7:$D$883,"5544*"))/1000</f>
        <v>0</v>
      </c>
      <c r="S58" s="17">
        <f>(SUMIFS(EUROSTAT_VBE_IND_2005!P$7:P$883,EUROSTAT_VBE_IND_2005!$B$7:$B$883,$D58,EUROSTAT_VBE_IND_2005!$C$7:$C$883,"*"&amp;RIGHT($A58,3)&amp;"*",EUROSTAT_VBE_IND_2005!$D$7:$D$883,"2210*"))/1000+(SUMIFS(EUROSTAT_VBE_IND_2005!P$7:P$883,EUROSTAT_VBE_IND_2005!$B$7:$B$883,$D58,EUROSTAT_VBE_IND_2005!$C$7:$C$883,"*"&amp;RIGHT($A58,3)&amp;"*",EUROSTAT_VBE_IND_2005!$D$7:$D$883,"23*"))/1000+(SUMIFS(EUROSTAT_VBE_IND_2005!P$7:P$883,EUROSTAT_VBE_IND_2005!$B$7:$B$883,$D58,EUROSTAT_VBE_IND_2005!$C$7:$C$883,"*"&amp;RIGHT($A58,3)&amp;"*",EUROSTAT_VBE_IND_2005!$D$7:$D$883,"5544*"))/1000</f>
        <v>0</v>
      </c>
      <c r="T58" s="17">
        <f>(SUMIFS(EUROSTAT_VBE_IND_2005!Q$7:Q$883,EUROSTAT_VBE_IND_2005!$B$7:$B$883,$D58,EUROSTAT_VBE_IND_2005!$C$7:$C$883,"*"&amp;RIGHT($A58,3)&amp;"*",EUROSTAT_VBE_IND_2005!$D$7:$D$883,"2210*"))/1000+(SUMIFS(EUROSTAT_VBE_IND_2005!Q$7:Q$883,EUROSTAT_VBE_IND_2005!$B$7:$B$883,$D58,EUROSTAT_VBE_IND_2005!$C$7:$C$883,"*"&amp;RIGHT($A58,3)&amp;"*",EUROSTAT_VBE_IND_2005!$D$7:$D$883,"23*"))/1000+(SUMIFS(EUROSTAT_VBE_IND_2005!Q$7:Q$883,EUROSTAT_VBE_IND_2005!$B$7:$B$883,$D58,EUROSTAT_VBE_IND_2005!$C$7:$C$883,"*"&amp;RIGHT($A58,3)&amp;"*",EUROSTAT_VBE_IND_2005!$D$7:$D$883,"5544*"))/1000</f>
        <v>0</v>
      </c>
      <c r="U58" s="17">
        <f>(SUMIFS(EUROSTAT_VBE_IND_2005!R$7:R$883,EUROSTAT_VBE_IND_2005!$B$7:$B$883,$D58,EUROSTAT_VBE_IND_2005!$C$7:$C$883,"*"&amp;RIGHT($A58,3)&amp;"*",EUROSTAT_VBE_IND_2005!$D$7:$D$883,"2210*"))/1000+(SUMIFS(EUROSTAT_VBE_IND_2005!R$7:R$883,EUROSTAT_VBE_IND_2005!$B$7:$B$883,$D58,EUROSTAT_VBE_IND_2005!$C$7:$C$883,"*"&amp;RIGHT($A58,3)&amp;"*",EUROSTAT_VBE_IND_2005!$D$7:$D$883,"23*"))/1000+(SUMIFS(EUROSTAT_VBE_IND_2005!R$7:R$883,EUROSTAT_VBE_IND_2005!$B$7:$B$883,$D58,EUROSTAT_VBE_IND_2005!$C$7:$C$883,"*"&amp;RIGHT($A58,3)&amp;"*",EUROSTAT_VBE_IND_2005!$D$7:$D$883,"5544*"))/1000</f>
        <v>0</v>
      </c>
      <c r="V58" s="17">
        <f>(SUMIFS(EUROSTAT_VBE_IND_2005!S$7:S$883,EUROSTAT_VBE_IND_2005!$B$7:$B$883,$D58,EUROSTAT_VBE_IND_2005!$C$7:$C$883,"*"&amp;RIGHT($A58,3)&amp;"*",EUROSTAT_VBE_IND_2005!$D$7:$D$883,"2210*"))/1000+(SUMIFS(EUROSTAT_VBE_IND_2005!S$7:S$883,EUROSTAT_VBE_IND_2005!$B$7:$B$883,$D58,EUROSTAT_VBE_IND_2005!$C$7:$C$883,"*"&amp;RIGHT($A58,3)&amp;"*",EUROSTAT_VBE_IND_2005!$D$7:$D$883,"23*"))/1000+(SUMIFS(EUROSTAT_VBE_IND_2005!S$7:S$883,EUROSTAT_VBE_IND_2005!$B$7:$B$883,$D58,EUROSTAT_VBE_IND_2005!$C$7:$C$883,"*"&amp;RIGHT($A58,3)&amp;"*",EUROSTAT_VBE_IND_2005!$D$7:$D$883,"5544*"))/1000</f>
        <v>0</v>
      </c>
      <c r="W58" s="17">
        <f>(SUMIFS(EUROSTAT_VBE_IND_2005!T$7:T$883,EUROSTAT_VBE_IND_2005!$B$7:$B$883,$D58,EUROSTAT_VBE_IND_2005!$C$7:$C$883,"*"&amp;RIGHT($A58,3)&amp;"*",EUROSTAT_VBE_IND_2005!$D$7:$D$883,"2210*"))/1000+(SUMIFS(EUROSTAT_VBE_IND_2005!T$7:T$883,EUROSTAT_VBE_IND_2005!$B$7:$B$883,$D58,EUROSTAT_VBE_IND_2005!$C$7:$C$883,"*"&amp;RIGHT($A58,3)&amp;"*",EUROSTAT_VBE_IND_2005!$D$7:$D$883,"23*"))/1000+(SUMIFS(EUROSTAT_VBE_IND_2005!T$7:T$883,EUROSTAT_VBE_IND_2005!$B$7:$B$883,$D58,EUROSTAT_VBE_IND_2005!$C$7:$C$883,"*"&amp;RIGHT($A58,3)&amp;"*",EUROSTAT_VBE_IND_2005!$D$7:$D$883,"5544*"))/1000</f>
        <v>0</v>
      </c>
      <c r="X58" s="17">
        <f>(SUMIFS(EUROSTAT_VBE_IND_2005!U$7:U$883,EUROSTAT_VBE_IND_2005!$B$7:$B$883,$D58,EUROSTAT_VBE_IND_2005!$C$7:$C$883,"*"&amp;RIGHT($A58,3)&amp;"*",EUROSTAT_VBE_IND_2005!$D$7:$D$883,"2210*"))/1000+(SUMIFS(EUROSTAT_VBE_IND_2005!U$7:U$883,EUROSTAT_VBE_IND_2005!$B$7:$B$883,$D58,EUROSTAT_VBE_IND_2005!$C$7:$C$883,"*"&amp;RIGHT($A58,3)&amp;"*",EUROSTAT_VBE_IND_2005!$D$7:$D$883,"23*"))/1000+(SUMIFS(EUROSTAT_VBE_IND_2005!U$7:U$883,EUROSTAT_VBE_IND_2005!$B$7:$B$883,$D58,EUROSTAT_VBE_IND_2005!$C$7:$C$883,"*"&amp;RIGHT($A58,3)&amp;"*",EUROSTAT_VBE_IND_2005!$D$7:$D$883,"5544*"))/1000</f>
        <v>0</v>
      </c>
      <c r="Y58" s="17">
        <f>(SUMIFS(EUROSTAT_VBE_IND_2005!V$7:V$883,EUROSTAT_VBE_IND_2005!$B$7:$B$883,$D58,EUROSTAT_VBE_IND_2005!$C$7:$C$883,"*"&amp;RIGHT($A58,3)&amp;"*",EUROSTAT_VBE_IND_2005!$D$7:$D$883,"2210*"))/1000+(SUMIFS(EUROSTAT_VBE_IND_2005!V$7:V$883,EUROSTAT_VBE_IND_2005!$B$7:$B$883,$D58,EUROSTAT_VBE_IND_2005!$C$7:$C$883,"*"&amp;RIGHT($A58,3)&amp;"*",EUROSTAT_VBE_IND_2005!$D$7:$D$883,"23*"))/1000+(SUMIFS(EUROSTAT_VBE_IND_2005!V$7:V$883,EUROSTAT_VBE_IND_2005!$B$7:$B$883,$D58,EUROSTAT_VBE_IND_2005!$C$7:$C$883,"*"&amp;RIGHT($A58,3)&amp;"*",EUROSTAT_VBE_IND_2005!$D$7:$D$883,"5544*"))/1000</f>
        <v>0</v>
      </c>
      <c r="Z58" s="17">
        <f>(SUMIFS(EUROSTAT_VBE_IND_2005!W$7:W$883,EUROSTAT_VBE_IND_2005!$B$7:$B$883,$D58,EUROSTAT_VBE_IND_2005!$C$7:$C$883,"*"&amp;RIGHT($A58,3)&amp;"*",EUROSTAT_VBE_IND_2005!$D$7:$D$883,"2210*"))/1000+(SUMIFS(EUROSTAT_VBE_IND_2005!W$7:W$883,EUROSTAT_VBE_IND_2005!$B$7:$B$883,$D58,EUROSTAT_VBE_IND_2005!$C$7:$C$883,"*"&amp;RIGHT($A58,3)&amp;"*",EUROSTAT_VBE_IND_2005!$D$7:$D$883,"23*"))/1000+(SUMIFS(EUROSTAT_VBE_IND_2005!W$7:W$883,EUROSTAT_VBE_IND_2005!$B$7:$B$883,$D58,EUROSTAT_VBE_IND_2005!$C$7:$C$883,"*"&amp;RIGHT($A58,3)&amp;"*",EUROSTAT_VBE_IND_2005!$D$7:$D$883,"5544*"))/1000</f>
        <v>0</v>
      </c>
      <c r="AA58" s="17">
        <f>(SUMIFS(EUROSTAT_VBE_IND_2005!X$7:X$883,EUROSTAT_VBE_IND_2005!$B$7:$B$883,$D58,EUROSTAT_VBE_IND_2005!$C$7:$C$883,"*"&amp;RIGHT($A58,3)&amp;"*",EUROSTAT_VBE_IND_2005!$D$7:$D$883,"2210*"))/1000+(SUMIFS(EUROSTAT_VBE_IND_2005!X$7:X$883,EUROSTAT_VBE_IND_2005!$B$7:$B$883,$D58,EUROSTAT_VBE_IND_2005!$C$7:$C$883,"*"&amp;RIGHT($A58,3)&amp;"*",EUROSTAT_VBE_IND_2005!$D$7:$D$883,"23*"))/1000+(SUMIFS(EUROSTAT_VBE_IND_2005!X$7:X$883,EUROSTAT_VBE_IND_2005!$B$7:$B$883,$D58,EUROSTAT_VBE_IND_2005!$C$7:$C$883,"*"&amp;RIGHT($A58,3)&amp;"*",EUROSTAT_VBE_IND_2005!$D$7:$D$883,"5544*"))/1000</f>
        <v>0</v>
      </c>
      <c r="AB58" s="17">
        <f>(SUMIFS(EUROSTAT_VBE_IND_2005!AA$7:AA$883,EUROSTAT_VBE_IND_2005!$B$7:$B$883,$D58,EUROSTAT_VBE_IND_2005!$C$7:$C$883,"*"&amp;RIGHT($A58,3)&amp;"*",EUROSTAT_VBE_IND_2005!$D$7:$D$883,"2210*"))/1000+(SUMIFS(EUROSTAT_VBE_IND_2005!AA$7:AA$883,EUROSTAT_VBE_IND_2005!$B$7:$B$883,$D58,EUROSTAT_VBE_IND_2005!$C$7:$C$883,"*"&amp;RIGHT($A58,3)&amp;"*",EUROSTAT_VBE_IND_2005!$D$7:$D$883,"23*"))/1000+(SUMIFS(EUROSTAT_VBE_IND_2005!AA$7:AA$883,EUROSTAT_VBE_IND_2005!$B$7:$B$883,$D58,EUROSTAT_VBE_IND_2005!$C$7:$C$883,"*"&amp;RIGHT($A58,3)&amp;"*",EUROSTAT_VBE_IND_2005!$D$7:$D$883,"5544*"))/1000</f>
        <v>0</v>
      </c>
      <c r="AC58" s="17">
        <f>(SUMIFS(EUROSTAT_VBE_IND_2005!AB$7:AB$883,EUROSTAT_VBE_IND_2005!$B$7:$B$883,$D58,EUROSTAT_VBE_IND_2005!$C$7:$C$883,"*"&amp;RIGHT($A58,3)&amp;"*",EUROSTAT_VBE_IND_2005!$D$7:$D$883,"2210*"))/1000+(SUMIFS(EUROSTAT_VBE_IND_2005!AB$7:AB$883,EUROSTAT_VBE_IND_2005!$B$7:$B$883,$D58,EUROSTAT_VBE_IND_2005!$C$7:$C$883,"*"&amp;RIGHT($A58,3)&amp;"*",EUROSTAT_VBE_IND_2005!$D$7:$D$883,"23*"))/1000+(SUMIFS(EUROSTAT_VBE_IND_2005!AB$7:AB$883,EUROSTAT_VBE_IND_2005!$B$7:$B$883,$D58,EUROSTAT_VBE_IND_2005!$C$7:$C$883,"*"&amp;RIGHT($A58,3)&amp;"*",EUROSTAT_VBE_IND_2005!$D$7:$D$883,"5544*"))/1000</f>
        <v>0</v>
      </c>
      <c r="AD58" s="17">
        <f>(SUMIFS(EUROSTAT_VBE_IND_2005!AC$7:AC$883,EUROSTAT_VBE_IND_2005!$B$7:$B$883,$D58,EUROSTAT_VBE_IND_2005!$C$7:$C$883,"*"&amp;RIGHT($A58,3)&amp;"*",EUROSTAT_VBE_IND_2005!$D$7:$D$883,"2210*"))/1000+(SUMIFS(EUROSTAT_VBE_IND_2005!AC$7:AC$883,EUROSTAT_VBE_IND_2005!$B$7:$B$883,$D58,EUROSTAT_VBE_IND_2005!$C$7:$C$883,"*"&amp;RIGHT($A58,3)&amp;"*",EUROSTAT_VBE_IND_2005!$D$7:$D$883,"23*"))/1000+(SUMIFS(EUROSTAT_VBE_IND_2005!AC$7:AC$883,EUROSTAT_VBE_IND_2005!$B$7:$B$883,$D58,EUROSTAT_VBE_IND_2005!$C$7:$C$883,"*"&amp;RIGHT($A58,3)&amp;"*",EUROSTAT_VBE_IND_2005!$D$7:$D$883,"5544*"))/1000</f>
        <v>0</v>
      </c>
      <c r="AE58" s="17">
        <f>(SUMIFS(EUROSTAT_VBE_IND_2005!AD$7:AD$883,EUROSTAT_VBE_IND_2005!$B$7:$B$883,$D58,EUROSTAT_VBE_IND_2005!$C$7:$C$883,"*"&amp;RIGHT($A58,3)&amp;"*",EUROSTAT_VBE_IND_2005!$D$7:$D$883,"2210*"))/1000+(SUMIFS(EUROSTAT_VBE_IND_2005!AD$7:AD$883,EUROSTAT_VBE_IND_2005!$B$7:$B$883,$D58,EUROSTAT_VBE_IND_2005!$C$7:$C$883,"*"&amp;RIGHT($A58,3)&amp;"*",EUROSTAT_VBE_IND_2005!$D$7:$D$883,"23*"))/1000+(SUMIFS(EUROSTAT_VBE_IND_2005!AD$7:AD$883,EUROSTAT_VBE_IND_2005!$B$7:$B$883,$D58,EUROSTAT_VBE_IND_2005!$C$7:$C$883,"*"&amp;RIGHT($A58,3)&amp;"*",EUROSTAT_VBE_IND_2005!$D$7:$D$883,"5544*"))/1000</f>
        <v>0</v>
      </c>
      <c r="AF58" s="17">
        <f>(SUMIFS(EUROSTAT_VBE_IND_2005!AE$7:AE$883,EUROSTAT_VBE_IND_2005!$B$7:$B$883,$D58,EUROSTAT_VBE_IND_2005!$C$7:$C$883,"*"&amp;RIGHT($A58,3)&amp;"*",EUROSTAT_VBE_IND_2005!$D$7:$D$883,"2210*"))/1000+(SUMIFS(EUROSTAT_VBE_IND_2005!AE$7:AE$883,EUROSTAT_VBE_IND_2005!$B$7:$B$883,$D58,EUROSTAT_VBE_IND_2005!$C$7:$C$883,"*"&amp;RIGHT($A58,3)&amp;"*",EUROSTAT_VBE_IND_2005!$D$7:$D$883,"23*"))/1000+(SUMIFS(EUROSTAT_VBE_IND_2005!AE$7:AE$883,EUROSTAT_VBE_IND_2005!$B$7:$B$883,$D58,EUROSTAT_VBE_IND_2005!$C$7:$C$883,"*"&amp;RIGHT($A58,3)&amp;"*",EUROSTAT_VBE_IND_2005!$D$7:$D$883,"5544*"))/1000</f>
        <v>0</v>
      </c>
      <c r="AG58" s="17">
        <f>(SUMIFS(EUROSTAT_VBE_IND_2005!AF$7:AF$883,EUROSTAT_VBE_IND_2005!$B$7:$B$883,$D58,EUROSTAT_VBE_IND_2005!$C$7:$C$883,"*"&amp;RIGHT($A58,3)&amp;"*",EUROSTAT_VBE_IND_2005!$D$7:$D$883,"2210*"))/1000+(SUMIFS(EUROSTAT_VBE_IND_2005!AF$7:AF$883,EUROSTAT_VBE_IND_2005!$B$7:$B$883,$D58,EUROSTAT_VBE_IND_2005!$C$7:$C$883,"*"&amp;RIGHT($A58,3)&amp;"*",EUROSTAT_VBE_IND_2005!$D$7:$D$883,"23*"))/1000+(SUMIFS(EUROSTAT_VBE_IND_2005!AF$7:AF$883,EUROSTAT_VBE_IND_2005!$B$7:$B$883,$D58,EUROSTAT_VBE_IND_2005!$C$7:$C$883,"*"&amp;RIGHT($A58,3)&amp;"*",EUROSTAT_VBE_IND_2005!$D$7:$D$883,"5544*"))/1000</f>
        <v>0</v>
      </c>
      <c r="AH58" s="17">
        <f>(SUMIFS(EUROSTAT_VBE_IND_2005!AH$7:AH$883,EUROSTAT_VBE_IND_2005!$B$7:$B$883,$D58,EUROSTAT_VBE_IND_2005!$C$7:$C$883,"*"&amp;RIGHT($A58,3)&amp;"*",EUROSTAT_VBE_IND_2005!$D$7:$D$883,"2210*"))/1000+(SUMIFS(EUROSTAT_VBE_IND_2005!AH$7:AH$883,EUROSTAT_VBE_IND_2005!$B$7:$B$883,$D58,EUROSTAT_VBE_IND_2005!$C$7:$C$883,"*"&amp;RIGHT($A58,3)&amp;"*",EUROSTAT_VBE_IND_2005!$D$7:$D$883,"23*"))/1000+(SUMIFS(EUROSTAT_VBE_IND_2005!AH$7:AH$883,EUROSTAT_VBE_IND_2005!$B$7:$B$883,$D58,EUROSTAT_VBE_IND_2005!$C$7:$C$883,"*"&amp;RIGHT($A58,3)&amp;"*",EUROSTAT_VBE_IND_2005!$D$7:$D$883,"5544*"))/1000</f>
        <v>0</v>
      </c>
      <c r="AI58" s="17">
        <f>(SUMIFS(EUROSTAT_VBE_IND_2005!AI$7:AI$883,EUROSTAT_VBE_IND_2005!$B$7:$B$883,$D58,EUROSTAT_VBE_IND_2005!$C$7:$C$883,"*"&amp;RIGHT($A58,3)&amp;"*",EUROSTAT_VBE_IND_2005!$D$7:$D$883,"2210*"))/1000+(SUMIFS(EUROSTAT_VBE_IND_2005!AI$7:AI$883,EUROSTAT_VBE_IND_2005!$B$7:$B$883,$D58,EUROSTAT_VBE_IND_2005!$C$7:$C$883,"*"&amp;RIGHT($A58,3)&amp;"*",EUROSTAT_VBE_IND_2005!$D$7:$D$883,"23*"))/1000+(SUMIFS(EUROSTAT_VBE_IND_2005!AI$7:AI$883,EUROSTAT_VBE_IND_2005!$B$7:$B$883,$D58,EUROSTAT_VBE_IND_2005!$C$7:$C$883,"*"&amp;RIGHT($A58,3)&amp;"*",EUROSTAT_VBE_IND_2005!$D$7:$D$883,"5544*"))/1000</f>
        <v>0</v>
      </c>
      <c r="AJ58" s="17">
        <f>(SUMIFS(EUROSTAT_VBE_IND_2005!AJ$7:AJ$883,EUROSTAT_VBE_IND_2005!$B$7:$B$883,$D58,EUROSTAT_VBE_IND_2005!$C$7:$C$883,"*"&amp;RIGHT($A58,3)&amp;"*",EUROSTAT_VBE_IND_2005!$D$7:$D$883,"2210*"))/1000+(SUMIFS(EUROSTAT_VBE_IND_2005!AJ$7:AJ$883,EUROSTAT_VBE_IND_2005!$B$7:$B$883,$D58,EUROSTAT_VBE_IND_2005!$C$7:$C$883,"*"&amp;RIGHT($A58,3)&amp;"*",EUROSTAT_VBE_IND_2005!$D$7:$D$883,"23*"))/1000+(SUMIFS(EUROSTAT_VBE_IND_2005!AJ$7:AJ$883,EUROSTAT_VBE_IND_2005!$B$7:$B$883,$D58,EUROSTAT_VBE_IND_2005!$C$7:$C$883,"*"&amp;RIGHT($A58,3)&amp;"*",EUROSTAT_VBE_IND_2005!$D$7:$D$883,"5544*"))/1000</f>
        <v>0</v>
      </c>
      <c r="AK58" s="17">
        <f>(SUMIFS(EUROSTAT_VBE_IND_2005!AK$7:AK$883,EUROSTAT_VBE_IND_2005!$B$7:$B$883,$D58,EUROSTAT_VBE_IND_2005!$C$7:$C$883,"*"&amp;RIGHT($A58,3)&amp;"*",EUROSTAT_VBE_IND_2005!$D$7:$D$883,"2210*"))/1000+(SUMIFS(EUROSTAT_VBE_IND_2005!AK$7:AK$883,EUROSTAT_VBE_IND_2005!$B$7:$B$883,$D58,EUROSTAT_VBE_IND_2005!$C$7:$C$883,"*"&amp;RIGHT($A58,3)&amp;"*",EUROSTAT_VBE_IND_2005!$D$7:$D$883,"23*"))/1000+(SUMIFS(EUROSTAT_VBE_IND_2005!AK$7:AK$883,EUROSTAT_VBE_IND_2005!$B$7:$B$883,$D58,EUROSTAT_VBE_IND_2005!$C$7:$C$883,"*"&amp;RIGHT($A58,3)&amp;"*",EUROSTAT_VBE_IND_2005!$D$7:$D$883,"5544*"))/1000</f>
        <v>0</v>
      </c>
      <c r="AL58" s="198"/>
      <c r="AM58" s="198"/>
      <c r="AN58" s="198"/>
      <c r="AO58" s="17">
        <f>(SUMIFS(EUROSTAT_VBE_IND_2005!Y$7:Y$883,EUROSTAT_VBE_IND_2005!$B$7:$B$883,$D58,EUROSTAT_VBE_IND_2005!$C$7:$C$883,"*"&amp;RIGHT($A58,3)&amp;"*",EUROSTAT_VBE_IND_2005!$D$7:$D$883,"2210*"))/1000+(SUMIFS(EUROSTAT_VBE_IND_2005!Y$7:Y$883,EUROSTAT_VBE_IND_2005!$B$7:$B$883,$D58,EUROSTAT_VBE_IND_2005!$C$7:$C$883,"*"&amp;RIGHT($A58,3)&amp;"*",EUROSTAT_VBE_IND_2005!$D$7:$D$883,"23*"))/1000+(SUMIFS(EUROSTAT_VBE_IND_2005!Y$7:Y$883,EUROSTAT_VBE_IND_2005!$B$7:$B$883,$D58,EUROSTAT_VBE_IND_2005!$C$7:$C$883,"*"&amp;RIGHT($A58,3)&amp;"*",EUROSTAT_VBE_IND_2005!$D$7:$D$883,"5544*"))/1000</f>
        <v>0</v>
      </c>
      <c r="AP58" s="17">
        <f>(SUMIFS(EUROSTAT_VBE_IND_2005!Z$7:Z$883,EUROSTAT_VBE_IND_2005!$B$7:$B$883,$D58,EUROSTAT_VBE_IND_2005!$C$7:$C$883,"*"&amp;RIGHT($A58,3)&amp;"*",EUROSTAT_VBE_IND_2005!$D$7:$D$883,"2210*"))/1000+(SUMIFS(EUROSTAT_VBE_IND_2005!Z$7:Z$883,EUROSTAT_VBE_IND_2005!$B$7:$B$883,$D58,EUROSTAT_VBE_IND_2005!$C$7:$C$883,"*"&amp;RIGHT($A58,3)&amp;"*",EUROSTAT_VBE_IND_2005!$D$7:$D$883,"23*"))/1000+(SUMIFS(EUROSTAT_VBE_IND_2005!Z$7:Z$883,EUROSTAT_VBE_IND_2005!$B$7:$B$883,$D58,EUROSTAT_VBE_IND_2005!$C$7:$C$883,"*"&amp;RIGHT($A58,3)&amp;"*",EUROSTAT_VBE_IND_2005!$D$7:$D$883,"5544*"))/1000</f>
        <v>0</v>
      </c>
      <c r="AQ58" s="17">
        <f>(SUMIFS(EUROSTAT_VBE_IND_2005!AG$7:AG$883,EUROSTAT_VBE_IND_2005!$B$7:$B$883,$D58,EUROSTAT_VBE_IND_2005!$C$7:$C$883,"*"&amp;RIGHT($A58,3)&amp;"*",EUROSTAT_VBE_IND_2005!$D$7:$D$883,"2210*"))/1000+(SUMIFS(EUROSTAT_VBE_IND_2005!AG$7:AG$883,EUROSTAT_VBE_IND_2005!$B$7:$B$883,$D58,EUROSTAT_VBE_IND_2005!$C$7:$C$883,"*"&amp;RIGHT($A58,3)&amp;"*",EUROSTAT_VBE_IND_2005!$D$7:$D$883,"23*"))/1000+(SUMIFS(EUROSTAT_VBE_IND_2005!AG$7:AG$883,EUROSTAT_VBE_IND_2005!$B$7:$B$883,$D58,EUROSTAT_VBE_IND_2005!$C$7:$C$883,"*"&amp;RIGHT($A58,3)&amp;"*",EUROSTAT_VBE_IND_2005!$D$7:$D$883,"5544*"))/1000</f>
        <v>0</v>
      </c>
    </row>
    <row r="59" s="20" customFormat="1" spans="1:43">
      <c r="A59" t="str">
        <f>LEFT(EUROSTAT_VBE_IND_2005!$C$14,8)</f>
        <v>B_101605</v>
      </c>
      <c r="B59" s="28" t="s">
        <v>249</v>
      </c>
      <c r="C59" t="s">
        <v>293</v>
      </c>
      <c r="D59" t="s">
        <v>55</v>
      </c>
      <c r="E59" t="s">
        <v>231</v>
      </c>
      <c r="F59" t="s">
        <v>251</v>
      </c>
      <c r="G59" s="17">
        <f>(SUMIFS(EUROSTAT_VBE_IND_2005!E$7:E$883,EUROSTAT_VBE_IND_2005!$B$7:$B$883,$D59,EUROSTAT_VBE_IND_2005!$C$7:$C$883,"*"&amp;RIGHT($A59,3)&amp;"*",EUROSTAT_VBE_IND_2005!$D$7:$D$883,"2230*"))/1000+(SUMIFS(EUROSTAT_VBE_IND_2005!E$7:E$883,EUROSTAT_VBE_IND_2005!$B$7:$B$883,$D59,EUROSTAT_VBE_IND_2005!$C$7:$C$883,"*"&amp;RIGHT($A58,3)&amp;"*",EUROSTAT_VBE_IND_2005!$D$7:$D$883,"2130*"))/1000</f>
        <v>0</v>
      </c>
      <c r="H59" s="17">
        <f>(SUMIFS(EUROSTAT_VBE_IND_2005!F$7:F$883,EUROSTAT_VBE_IND_2005!$B$7:$B$883,$D59,EUROSTAT_VBE_IND_2005!$C$7:$C$883,"*"&amp;RIGHT($A59,3)&amp;"*",EUROSTAT_VBE_IND_2005!$D$7:$D$883,"2230*"))/1000+(SUMIFS(EUROSTAT_VBE_IND_2005!F$7:F$883,EUROSTAT_VBE_IND_2005!$B$7:$B$883,$D59,EUROSTAT_VBE_IND_2005!$C$7:$C$883,"*"&amp;RIGHT($A58,3)&amp;"*",EUROSTAT_VBE_IND_2005!$D$7:$D$883,"2130*"))/1000</f>
        <v>0</v>
      </c>
      <c r="I59" s="17">
        <f>(SUMIFS(EUROSTAT_VBE_IND_2005!G$7:G$883,EUROSTAT_VBE_IND_2005!$B$7:$B$883,$D59,EUROSTAT_VBE_IND_2005!$C$7:$C$883,"*"&amp;RIGHT($A59,3)&amp;"*",EUROSTAT_VBE_IND_2005!$D$7:$D$883,"2230*"))/1000+(SUMIFS(EUROSTAT_VBE_IND_2005!G$7:G$883,EUROSTAT_VBE_IND_2005!$B$7:$B$883,$D59,EUROSTAT_VBE_IND_2005!$C$7:$C$883,"*"&amp;RIGHT($A58,3)&amp;"*",EUROSTAT_VBE_IND_2005!$D$7:$D$883,"2130*"))/1000</f>
        <v>0</v>
      </c>
      <c r="J59" s="198"/>
      <c r="K59" s="17">
        <f>(SUMIFS(EUROSTAT_VBE_IND_2005!H$7:H$883,EUROSTAT_VBE_IND_2005!$B$7:$B$883,$D59,EUROSTAT_VBE_IND_2005!$C$7:$C$883,"*"&amp;RIGHT($A59,3)&amp;"*",EUROSTAT_VBE_IND_2005!$D$7:$D$883,"2230*"))/1000+(SUMIFS(EUROSTAT_VBE_IND_2005!H$7:H$883,EUROSTAT_VBE_IND_2005!$B$7:$B$883,$D59,EUROSTAT_VBE_IND_2005!$C$7:$C$883,"*"&amp;RIGHT($A58,3)&amp;"*",EUROSTAT_VBE_IND_2005!$D$7:$D$883,"2130*"))/1000</f>
        <v>0</v>
      </c>
      <c r="L59" s="17">
        <f>(SUMIFS(EUROSTAT_VBE_IND_2005!I$7:I$883,EUROSTAT_VBE_IND_2005!$B$7:$B$883,$D59,EUROSTAT_VBE_IND_2005!$C$7:$C$883,"*"&amp;RIGHT($A59,3)&amp;"*",EUROSTAT_VBE_IND_2005!$D$7:$D$883,"2230*"))/1000+(SUMIFS(EUROSTAT_VBE_IND_2005!I$7:I$883,EUROSTAT_VBE_IND_2005!$B$7:$B$883,$D59,EUROSTAT_VBE_IND_2005!$C$7:$C$883,"*"&amp;RIGHT($A58,3)&amp;"*",EUROSTAT_VBE_IND_2005!$D$7:$D$883,"2130*"))/1000</f>
        <v>0</v>
      </c>
      <c r="M59" s="17">
        <f>(SUMIFS(EUROSTAT_VBE_IND_2005!J$7:J$883,EUROSTAT_VBE_IND_2005!$B$7:$B$883,$D59,EUROSTAT_VBE_IND_2005!$C$7:$C$883,"*"&amp;RIGHT($A59,3)&amp;"*",EUROSTAT_VBE_IND_2005!$D$7:$D$883,"2230*"))/1000+(SUMIFS(EUROSTAT_VBE_IND_2005!J$7:J$883,EUROSTAT_VBE_IND_2005!$B$7:$B$883,$D59,EUROSTAT_VBE_IND_2005!$C$7:$C$883,"*"&amp;RIGHT($A58,3)&amp;"*",EUROSTAT_VBE_IND_2005!$D$7:$D$883,"2130*"))/1000</f>
        <v>0</v>
      </c>
      <c r="N59" s="17">
        <f>(SUMIFS(EUROSTAT_VBE_IND_2005!K$7:K$883,EUROSTAT_VBE_IND_2005!$B$7:$B$883,$D59,EUROSTAT_VBE_IND_2005!$C$7:$C$883,"*"&amp;RIGHT($A59,3)&amp;"*",EUROSTAT_VBE_IND_2005!$D$7:$D$883,"2230*"))/1000+(SUMIFS(EUROSTAT_VBE_IND_2005!K$7:K$883,EUROSTAT_VBE_IND_2005!$B$7:$B$883,$D59,EUROSTAT_VBE_IND_2005!$C$7:$C$883,"*"&amp;RIGHT($A58,3)&amp;"*",EUROSTAT_VBE_IND_2005!$D$7:$D$883,"2130*"))/1000</f>
        <v>0</v>
      </c>
      <c r="O59" s="17">
        <f>(SUMIFS(EUROSTAT_VBE_IND_2005!L$7:L$883,EUROSTAT_VBE_IND_2005!$B$7:$B$883,$D59,EUROSTAT_VBE_IND_2005!$C$7:$C$883,"*"&amp;RIGHT($A59,3)&amp;"*",EUROSTAT_VBE_IND_2005!$D$7:$D$883,"2230*"))/1000+(SUMIFS(EUROSTAT_VBE_IND_2005!L$7:L$883,EUROSTAT_VBE_IND_2005!$B$7:$B$883,$D59,EUROSTAT_VBE_IND_2005!$C$7:$C$883,"*"&amp;RIGHT($A58,3)&amp;"*",EUROSTAT_VBE_IND_2005!$D$7:$D$883,"2130*"))/1000</f>
        <v>0</v>
      </c>
      <c r="P59" s="17">
        <f>(SUMIFS(EUROSTAT_VBE_IND_2005!M$7:M$883,EUROSTAT_VBE_IND_2005!$B$7:$B$883,$D59,EUROSTAT_VBE_IND_2005!$C$7:$C$883,"*"&amp;RIGHT($A59,3)&amp;"*",EUROSTAT_VBE_IND_2005!$D$7:$D$883,"2230*"))/1000+(SUMIFS(EUROSTAT_VBE_IND_2005!M$7:M$883,EUROSTAT_VBE_IND_2005!$B$7:$B$883,$D59,EUROSTAT_VBE_IND_2005!$C$7:$C$883,"*"&amp;RIGHT($A58,3)&amp;"*",EUROSTAT_VBE_IND_2005!$D$7:$D$883,"2130*"))/1000</f>
        <v>0</v>
      </c>
      <c r="Q59" s="17">
        <f>(SUMIFS(EUROSTAT_VBE_IND_2005!N$7:N$883,EUROSTAT_VBE_IND_2005!$B$7:$B$883,$D59,EUROSTAT_VBE_IND_2005!$C$7:$C$883,"*"&amp;RIGHT($A59,3)&amp;"*",EUROSTAT_VBE_IND_2005!$D$7:$D$883,"2230*"))/1000+(SUMIFS(EUROSTAT_VBE_IND_2005!N$7:N$883,EUROSTAT_VBE_IND_2005!$B$7:$B$883,$D59,EUROSTAT_VBE_IND_2005!$C$7:$C$883,"*"&amp;RIGHT($A58,3)&amp;"*",EUROSTAT_VBE_IND_2005!$D$7:$D$883,"2130*"))/1000</f>
        <v>0</v>
      </c>
      <c r="R59" s="17">
        <f>(SUMIFS(EUROSTAT_VBE_IND_2005!O$7:O$883,EUROSTAT_VBE_IND_2005!$B$7:$B$883,$D59,EUROSTAT_VBE_IND_2005!$C$7:$C$883,"*"&amp;RIGHT($A59,3)&amp;"*",EUROSTAT_VBE_IND_2005!$D$7:$D$883,"2230*"))/1000+(SUMIFS(EUROSTAT_VBE_IND_2005!O$7:O$883,EUROSTAT_VBE_IND_2005!$B$7:$B$883,$D59,EUROSTAT_VBE_IND_2005!$C$7:$C$883,"*"&amp;RIGHT($A58,3)&amp;"*",EUROSTAT_VBE_IND_2005!$D$7:$D$883,"2130*"))/1000</f>
        <v>0</v>
      </c>
      <c r="S59" s="17">
        <f>(SUMIFS(EUROSTAT_VBE_IND_2005!P$7:P$883,EUROSTAT_VBE_IND_2005!$B$7:$B$883,$D59,EUROSTAT_VBE_IND_2005!$C$7:$C$883,"*"&amp;RIGHT($A59,3)&amp;"*",EUROSTAT_VBE_IND_2005!$D$7:$D$883,"2230*"))/1000+(SUMIFS(EUROSTAT_VBE_IND_2005!P$7:P$883,EUROSTAT_VBE_IND_2005!$B$7:$B$883,$D59,EUROSTAT_VBE_IND_2005!$C$7:$C$883,"*"&amp;RIGHT($A58,3)&amp;"*",EUROSTAT_VBE_IND_2005!$D$7:$D$883,"2130*"))/1000</f>
        <v>0</v>
      </c>
      <c r="T59" s="17">
        <f>(SUMIFS(EUROSTAT_VBE_IND_2005!Q$7:Q$883,EUROSTAT_VBE_IND_2005!$B$7:$B$883,$D59,EUROSTAT_VBE_IND_2005!$C$7:$C$883,"*"&amp;RIGHT($A59,3)&amp;"*",EUROSTAT_VBE_IND_2005!$D$7:$D$883,"2230*"))/1000+(SUMIFS(EUROSTAT_VBE_IND_2005!Q$7:Q$883,EUROSTAT_VBE_IND_2005!$B$7:$B$883,$D59,EUROSTAT_VBE_IND_2005!$C$7:$C$883,"*"&amp;RIGHT($A58,3)&amp;"*",EUROSTAT_VBE_IND_2005!$D$7:$D$883,"2130*"))/1000</f>
        <v>0</v>
      </c>
      <c r="U59" s="17">
        <f>(SUMIFS(EUROSTAT_VBE_IND_2005!R$7:R$883,EUROSTAT_VBE_IND_2005!$B$7:$B$883,$D59,EUROSTAT_VBE_IND_2005!$C$7:$C$883,"*"&amp;RIGHT($A59,3)&amp;"*",EUROSTAT_VBE_IND_2005!$D$7:$D$883,"2230*"))/1000+(SUMIFS(EUROSTAT_VBE_IND_2005!R$7:R$883,EUROSTAT_VBE_IND_2005!$B$7:$B$883,$D59,EUROSTAT_VBE_IND_2005!$C$7:$C$883,"*"&amp;RIGHT($A58,3)&amp;"*",EUROSTAT_VBE_IND_2005!$D$7:$D$883,"2130*"))/1000</f>
        <v>0</v>
      </c>
      <c r="V59" s="17">
        <f>(SUMIFS(EUROSTAT_VBE_IND_2005!S$7:S$883,EUROSTAT_VBE_IND_2005!$B$7:$B$883,$D59,EUROSTAT_VBE_IND_2005!$C$7:$C$883,"*"&amp;RIGHT($A59,3)&amp;"*",EUROSTAT_VBE_IND_2005!$D$7:$D$883,"2230*"))/1000+(SUMIFS(EUROSTAT_VBE_IND_2005!S$7:S$883,EUROSTAT_VBE_IND_2005!$B$7:$B$883,$D59,EUROSTAT_VBE_IND_2005!$C$7:$C$883,"*"&amp;RIGHT($A58,3)&amp;"*",EUROSTAT_VBE_IND_2005!$D$7:$D$883,"2130*"))/1000</f>
        <v>0</v>
      </c>
      <c r="W59" s="17">
        <f>(SUMIFS(EUROSTAT_VBE_IND_2005!T$7:T$883,EUROSTAT_VBE_IND_2005!$B$7:$B$883,$D59,EUROSTAT_VBE_IND_2005!$C$7:$C$883,"*"&amp;RIGHT($A59,3)&amp;"*",EUROSTAT_VBE_IND_2005!$D$7:$D$883,"2230*"))/1000+(SUMIFS(EUROSTAT_VBE_IND_2005!T$7:T$883,EUROSTAT_VBE_IND_2005!$B$7:$B$883,$D59,EUROSTAT_VBE_IND_2005!$C$7:$C$883,"*"&amp;RIGHT($A58,3)&amp;"*",EUROSTAT_VBE_IND_2005!$D$7:$D$883,"2130*"))/1000</f>
        <v>0</v>
      </c>
      <c r="X59" s="17">
        <f>(SUMIFS(EUROSTAT_VBE_IND_2005!U$7:U$883,EUROSTAT_VBE_IND_2005!$B$7:$B$883,$D59,EUROSTAT_VBE_IND_2005!$C$7:$C$883,"*"&amp;RIGHT($A59,3)&amp;"*",EUROSTAT_VBE_IND_2005!$D$7:$D$883,"2230*"))/1000+(SUMIFS(EUROSTAT_VBE_IND_2005!U$7:U$883,EUROSTAT_VBE_IND_2005!$B$7:$B$883,$D59,EUROSTAT_VBE_IND_2005!$C$7:$C$883,"*"&amp;RIGHT($A58,3)&amp;"*",EUROSTAT_VBE_IND_2005!$D$7:$D$883,"2130*"))/1000</f>
        <v>0</v>
      </c>
      <c r="Y59" s="17">
        <f>(SUMIFS(EUROSTAT_VBE_IND_2005!V$7:V$883,EUROSTAT_VBE_IND_2005!$B$7:$B$883,$D59,EUROSTAT_VBE_IND_2005!$C$7:$C$883,"*"&amp;RIGHT($A59,3)&amp;"*",EUROSTAT_VBE_IND_2005!$D$7:$D$883,"2230*"))/1000+(SUMIFS(EUROSTAT_VBE_IND_2005!V$7:V$883,EUROSTAT_VBE_IND_2005!$B$7:$B$883,$D59,EUROSTAT_VBE_IND_2005!$C$7:$C$883,"*"&amp;RIGHT($A58,3)&amp;"*",EUROSTAT_VBE_IND_2005!$D$7:$D$883,"2130*"))/1000</f>
        <v>0</v>
      </c>
      <c r="Z59" s="17">
        <f>(SUMIFS(EUROSTAT_VBE_IND_2005!W$7:W$883,EUROSTAT_VBE_IND_2005!$B$7:$B$883,$D59,EUROSTAT_VBE_IND_2005!$C$7:$C$883,"*"&amp;RIGHT($A59,3)&amp;"*",EUROSTAT_VBE_IND_2005!$D$7:$D$883,"2230*"))/1000+(SUMIFS(EUROSTAT_VBE_IND_2005!W$7:W$883,EUROSTAT_VBE_IND_2005!$B$7:$B$883,$D59,EUROSTAT_VBE_IND_2005!$C$7:$C$883,"*"&amp;RIGHT($A58,3)&amp;"*",EUROSTAT_VBE_IND_2005!$D$7:$D$883,"2130*"))/1000</f>
        <v>0</v>
      </c>
      <c r="AA59" s="17">
        <f>(SUMIFS(EUROSTAT_VBE_IND_2005!X$7:X$883,EUROSTAT_VBE_IND_2005!$B$7:$B$883,$D59,EUROSTAT_VBE_IND_2005!$C$7:$C$883,"*"&amp;RIGHT($A59,3)&amp;"*",EUROSTAT_VBE_IND_2005!$D$7:$D$883,"2230*"))/1000+(SUMIFS(EUROSTAT_VBE_IND_2005!X$7:X$883,EUROSTAT_VBE_IND_2005!$B$7:$B$883,$D59,EUROSTAT_VBE_IND_2005!$C$7:$C$883,"*"&amp;RIGHT($A58,3)&amp;"*",EUROSTAT_VBE_IND_2005!$D$7:$D$883,"2130*"))/1000</f>
        <v>0</v>
      </c>
      <c r="AB59" s="17">
        <f>(SUMIFS(EUROSTAT_VBE_IND_2005!AA$7:AA$883,EUROSTAT_VBE_IND_2005!$B$7:$B$883,$D59,EUROSTAT_VBE_IND_2005!$C$7:$C$883,"*"&amp;RIGHT($A59,3)&amp;"*",EUROSTAT_VBE_IND_2005!$D$7:$D$883,"2230*"))/1000+(SUMIFS(EUROSTAT_VBE_IND_2005!AA$7:AA$883,EUROSTAT_VBE_IND_2005!$B$7:$B$883,$D59,EUROSTAT_VBE_IND_2005!$C$7:$C$883,"*"&amp;RIGHT($A58,3)&amp;"*",EUROSTAT_VBE_IND_2005!$D$7:$D$883,"2130*"))/1000</f>
        <v>0</v>
      </c>
      <c r="AC59" s="17">
        <f>(SUMIFS(EUROSTAT_VBE_IND_2005!AB$7:AB$883,EUROSTAT_VBE_IND_2005!$B$7:$B$883,$D59,EUROSTAT_VBE_IND_2005!$C$7:$C$883,"*"&amp;RIGHT($A59,3)&amp;"*",EUROSTAT_VBE_IND_2005!$D$7:$D$883,"2230*"))/1000+(SUMIFS(EUROSTAT_VBE_IND_2005!AB$7:AB$883,EUROSTAT_VBE_IND_2005!$B$7:$B$883,$D59,EUROSTAT_VBE_IND_2005!$C$7:$C$883,"*"&amp;RIGHT($A58,3)&amp;"*",EUROSTAT_VBE_IND_2005!$D$7:$D$883,"2130*"))/1000</f>
        <v>0</v>
      </c>
      <c r="AD59" s="17">
        <f>(SUMIFS(EUROSTAT_VBE_IND_2005!AC$7:AC$883,EUROSTAT_VBE_IND_2005!$B$7:$B$883,$D59,EUROSTAT_VBE_IND_2005!$C$7:$C$883,"*"&amp;RIGHT($A59,3)&amp;"*",EUROSTAT_VBE_IND_2005!$D$7:$D$883,"2230*"))/1000+(SUMIFS(EUROSTAT_VBE_IND_2005!AC$7:AC$883,EUROSTAT_VBE_IND_2005!$B$7:$B$883,$D59,EUROSTAT_VBE_IND_2005!$C$7:$C$883,"*"&amp;RIGHT($A58,3)&amp;"*",EUROSTAT_VBE_IND_2005!$D$7:$D$883,"2130*"))/1000</f>
        <v>0</v>
      </c>
      <c r="AE59" s="17">
        <f>(SUMIFS(EUROSTAT_VBE_IND_2005!AD$7:AD$883,EUROSTAT_VBE_IND_2005!$B$7:$B$883,$D59,EUROSTAT_VBE_IND_2005!$C$7:$C$883,"*"&amp;RIGHT($A59,3)&amp;"*",EUROSTAT_VBE_IND_2005!$D$7:$D$883,"2230*"))/1000+(SUMIFS(EUROSTAT_VBE_IND_2005!AD$7:AD$883,EUROSTAT_VBE_IND_2005!$B$7:$B$883,$D59,EUROSTAT_VBE_IND_2005!$C$7:$C$883,"*"&amp;RIGHT($A58,3)&amp;"*",EUROSTAT_VBE_IND_2005!$D$7:$D$883,"2130*"))/1000</f>
        <v>0</v>
      </c>
      <c r="AF59" s="17">
        <f>(SUMIFS(EUROSTAT_VBE_IND_2005!AE$7:AE$883,EUROSTAT_VBE_IND_2005!$B$7:$B$883,$D59,EUROSTAT_VBE_IND_2005!$C$7:$C$883,"*"&amp;RIGHT($A59,3)&amp;"*",EUROSTAT_VBE_IND_2005!$D$7:$D$883,"2230*"))/1000+(SUMIFS(EUROSTAT_VBE_IND_2005!AE$7:AE$883,EUROSTAT_VBE_IND_2005!$B$7:$B$883,$D59,EUROSTAT_VBE_IND_2005!$C$7:$C$883,"*"&amp;RIGHT($A58,3)&amp;"*",EUROSTAT_VBE_IND_2005!$D$7:$D$883,"2130*"))/1000</f>
        <v>0</v>
      </c>
      <c r="AG59" s="17">
        <f>(SUMIFS(EUROSTAT_VBE_IND_2005!AF$7:AF$883,EUROSTAT_VBE_IND_2005!$B$7:$B$883,$D59,EUROSTAT_VBE_IND_2005!$C$7:$C$883,"*"&amp;RIGHT($A59,3)&amp;"*",EUROSTAT_VBE_IND_2005!$D$7:$D$883,"2230*"))/1000+(SUMIFS(EUROSTAT_VBE_IND_2005!AF$7:AF$883,EUROSTAT_VBE_IND_2005!$B$7:$B$883,$D59,EUROSTAT_VBE_IND_2005!$C$7:$C$883,"*"&amp;RIGHT($A58,3)&amp;"*",EUROSTAT_VBE_IND_2005!$D$7:$D$883,"2130*"))/1000</f>
        <v>0</v>
      </c>
      <c r="AH59" s="17">
        <f>(SUMIFS(EUROSTAT_VBE_IND_2005!AH$7:AH$883,EUROSTAT_VBE_IND_2005!$B$7:$B$883,$D59,EUROSTAT_VBE_IND_2005!$C$7:$C$883,"*"&amp;RIGHT($A59,3)&amp;"*",EUROSTAT_VBE_IND_2005!$D$7:$D$883,"2230*"))/1000+(SUMIFS(EUROSTAT_VBE_IND_2005!AH$7:AH$883,EUROSTAT_VBE_IND_2005!$B$7:$B$883,$D59,EUROSTAT_VBE_IND_2005!$C$7:$C$883,"*"&amp;RIGHT($A58,3)&amp;"*",EUROSTAT_VBE_IND_2005!$D$7:$D$883,"2130*"))/1000</f>
        <v>0</v>
      </c>
      <c r="AI59" s="17">
        <f>(SUMIFS(EUROSTAT_VBE_IND_2005!AI$7:AI$883,EUROSTAT_VBE_IND_2005!$B$7:$B$883,$D59,EUROSTAT_VBE_IND_2005!$C$7:$C$883,"*"&amp;RIGHT($A59,3)&amp;"*",EUROSTAT_VBE_IND_2005!$D$7:$D$883,"2230*"))/1000+(SUMIFS(EUROSTAT_VBE_IND_2005!AI$7:AI$883,EUROSTAT_VBE_IND_2005!$B$7:$B$883,$D59,EUROSTAT_VBE_IND_2005!$C$7:$C$883,"*"&amp;RIGHT($A58,3)&amp;"*",EUROSTAT_VBE_IND_2005!$D$7:$D$883,"2130*"))/1000</f>
        <v>0</v>
      </c>
      <c r="AJ59" s="17">
        <f>(SUMIFS(EUROSTAT_VBE_IND_2005!AJ$7:AJ$883,EUROSTAT_VBE_IND_2005!$B$7:$B$883,$D59,EUROSTAT_VBE_IND_2005!$C$7:$C$883,"*"&amp;RIGHT($A59,3)&amp;"*",EUROSTAT_VBE_IND_2005!$D$7:$D$883,"2230*"))/1000+(SUMIFS(EUROSTAT_VBE_IND_2005!AJ$7:AJ$883,EUROSTAT_VBE_IND_2005!$B$7:$B$883,$D59,EUROSTAT_VBE_IND_2005!$C$7:$C$883,"*"&amp;RIGHT($A58,3)&amp;"*",EUROSTAT_VBE_IND_2005!$D$7:$D$883,"2130*"))/1000</f>
        <v>0</v>
      </c>
      <c r="AK59" s="17">
        <f>(SUMIFS(EUROSTAT_VBE_IND_2005!AK$7:AK$883,EUROSTAT_VBE_IND_2005!$B$7:$B$883,$D59,EUROSTAT_VBE_IND_2005!$C$7:$C$883,"*"&amp;RIGHT($A59,3)&amp;"*",EUROSTAT_VBE_IND_2005!$D$7:$D$883,"2230*"))/1000+(SUMIFS(EUROSTAT_VBE_IND_2005!AK$7:AK$883,EUROSTAT_VBE_IND_2005!$B$7:$B$883,$D59,EUROSTAT_VBE_IND_2005!$C$7:$C$883,"*"&amp;RIGHT($A58,3)&amp;"*",EUROSTAT_VBE_IND_2005!$D$7:$D$883,"2130*"))/1000</f>
        <v>0</v>
      </c>
      <c r="AL59" s="198"/>
      <c r="AM59" s="198"/>
      <c r="AN59" s="198"/>
      <c r="AO59" s="17">
        <f>(SUMIFS(EUROSTAT_VBE_IND_2005!Y$7:Y$883,EUROSTAT_VBE_IND_2005!$B$7:$B$883,$D59,EUROSTAT_VBE_IND_2005!$C$7:$C$883,"*"&amp;RIGHT($A59,3)&amp;"*",EUROSTAT_VBE_IND_2005!$D$7:$D$883,"2230*"))/1000+(SUMIFS(EUROSTAT_VBE_IND_2005!Y$7:Y$883,EUROSTAT_VBE_IND_2005!$B$7:$B$883,$D59,EUROSTAT_VBE_IND_2005!$C$7:$C$883,"*"&amp;RIGHT($A58,3)&amp;"*",EUROSTAT_VBE_IND_2005!$D$7:$D$883,"2130*"))/1000</f>
        <v>0</v>
      </c>
      <c r="AP59" s="17">
        <f>(SUMIFS(EUROSTAT_VBE_IND_2005!Z$7:Z$883,EUROSTAT_VBE_IND_2005!$B$7:$B$883,$D59,EUROSTAT_VBE_IND_2005!$C$7:$C$883,"*"&amp;RIGHT($A59,3)&amp;"*",EUROSTAT_VBE_IND_2005!$D$7:$D$883,"2230*"))/1000+(SUMIFS(EUROSTAT_VBE_IND_2005!Z$7:Z$883,EUROSTAT_VBE_IND_2005!$B$7:$B$883,$D59,EUROSTAT_VBE_IND_2005!$C$7:$C$883,"*"&amp;RIGHT($A58,3)&amp;"*",EUROSTAT_VBE_IND_2005!$D$7:$D$883,"2130*"))/1000</f>
        <v>0</v>
      </c>
      <c r="AQ59" s="17">
        <f>(SUMIFS(EUROSTAT_VBE_IND_2005!AG$7:AG$883,EUROSTAT_VBE_IND_2005!$B$7:$B$883,$D59,EUROSTAT_VBE_IND_2005!$C$7:$C$883,"*"&amp;RIGHT($A59,3)&amp;"*",EUROSTAT_VBE_IND_2005!$D$7:$D$883,"2230*"))/1000+(SUMIFS(EUROSTAT_VBE_IND_2005!AG$7:AG$883,EUROSTAT_VBE_IND_2005!$B$7:$B$883,$D59,EUROSTAT_VBE_IND_2005!$C$7:$C$883,"*"&amp;RIGHT($A58,3)&amp;"*",EUROSTAT_VBE_IND_2005!$D$7:$D$883,"2130*"))/1000</f>
        <v>0</v>
      </c>
    </row>
    <row r="60" s="20" customFormat="1" spans="1:43">
      <c r="A60" t="str">
        <f>LEFT(EUROSTAT_VBE_IND_2005!$C$14,8)</f>
        <v>B_101605</v>
      </c>
      <c r="B60" s="28" t="s">
        <v>249</v>
      </c>
      <c r="C60" t="s">
        <v>293</v>
      </c>
      <c r="D60" t="s">
        <v>55</v>
      </c>
      <c r="E60" t="s">
        <v>232</v>
      </c>
      <c r="F60" t="s">
        <v>252</v>
      </c>
      <c r="G60" s="17">
        <f>(SUMIFS(EUROSTAT_VBE_IND_2005!E$7:E$883,EUROSTAT_VBE_IND_2005!$B$7:$B$883,$D60,EUROSTAT_VBE_IND_2005!$C$7:$C$883,"*"&amp;RIGHT($A60,3)&amp;"*",EUROSTAT_VBE_IND_2005!$D$7:$D$883,"212*"))/1000</f>
        <v>0</v>
      </c>
      <c r="H60" s="17">
        <f>(SUMIFS(EUROSTAT_VBE_IND_2005!F$7:F$883,EUROSTAT_VBE_IND_2005!$B$7:$B$883,$D60,EUROSTAT_VBE_IND_2005!$C$7:$C$883,"*"&amp;RIGHT($A58,3)&amp;"*",EUROSTAT_VBE_IND_2005!$D$7:$D$883,"212*"))/1000</f>
        <v>0</v>
      </c>
      <c r="I60" s="17">
        <f>(SUMIFS(EUROSTAT_VBE_IND_2005!G$7:G$883,EUROSTAT_VBE_IND_2005!$B$7:$B$883,$D60,EUROSTAT_VBE_IND_2005!$C$7:$C$883,"*"&amp;RIGHT($A58,3)&amp;"*",EUROSTAT_VBE_IND_2005!$D$7:$D$883,"212*"))/1000</f>
        <v>0</v>
      </c>
      <c r="J60" s="198"/>
      <c r="K60" s="17">
        <f>(SUMIFS(EUROSTAT_VBE_IND_2005!H$7:H$883,EUROSTAT_VBE_IND_2005!$B$7:$B$883,$D60,EUROSTAT_VBE_IND_2005!$C$7:$C$883,"*"&amp;RIGHT($A58,3)&amp;"*",EUROSTAT_VBE_IND_2005!$D$7:$D$883,"212*"))/1000</f>
        <v>0</v>
      </c>
      <c r="L60" s="17">
        <f>(SUMIFS(EUROSTAT_VBE_IND_2005!I$7:I$883,EUROSTAT_VBE_IND_2005!$B$7:$B$883,$D60,EUROSTAT_VBE_IND_2005!$C$7:$C$883,"*"&amp;RIGHT($A58,3)&amp;"*",EUROSTAT_VBE_IND_2005!$D$7:$D$883,"212*"))/1000</f>
        <v>0</v>
      </c>
      <c r="M60" s="17">
        <f>(SUMIFS(EUROSTAT_VBE_IND_2005!J$7:J$883,EUROSTAT_VBE_IND_2005!$B$7:$B$883,$D60,EUROSTAT_VBE_IND_2005!$C$7:$C$883,"*"&amp;RIGHT($A58,3)&amp;"*",EUROSTAT_VBE_IND_2005!$D$7:$D$883,"212*"))/1000</f>
        <v>0</v>
      </c>
      <c r="N60" s="17">
        <f>(SUMIFS(EUROSTAT_VBE_IND_2005!K$7:K$883,EUROSTAT_VBE_IND_2005!$B$7:$B$883,$D60,EUROSTAT_VBE_IND_2005!$C$7:$C$883,"*"&amp;RIGHT($A58,3)&amp;"*",EUROSTAT_VBE_IND_2005!$D$7:$D$883,"212*"))/1000</f>
        <v>0</v>
      </c>
      <c r="O60" s="17">
        <f>(SUMIFS(EUROSTAT_VBE_IND_2005!L$7:L$883,EUROSTAT_VBE_IND_2005!$B$7:$B$883,$D60,EUROSTAT_VBE_IND_2005!$C$7:$C$883,"*"&amp;RIGHT($A58,3)&amp;"*",EUROSTAT_VBE_IND_2005!$D$7:$D$883,"212*"))/1000</f>
        <v>0</v>
      </c>
      <c r="P60" s="17">
        <f>(SUMIFS(EUROSTAT_VBE_IND_2005!M$7:M$883,EUROSTAT_VBE_IND_2005!$B$7:$B$883,$D60,EUROSTAT_VBE_IND_2005!$C$7:$C$883,"*"&amp;RIGHT($A58,3)&amp;"*",EUROSTAT_VBE_IND_2005!$D$7:$D$883,"212*"))/1000</f>
        <v>0</v>
      </c>
      <c r="Q60" s="17">
        <f>(SUMIFS(EUROSTAT_VBE_IND_2005!N$7:N$883,EUROSTAT_VBE_IND_2005!$B$7:$B$883,$D60,EUROSTAT_VBE_IND_2005!$C$7:$C$883,"*"&amp;RIGHT($A58,3)&amp;"*",EUROSTAT_VBE_IND_2005!$D$7:$D$883,"212*"))/1000</f>
        <v>0</v>
      </c>
      <c r="R60" s="17">
        <f>(SUMIFS(EUROSTAT_VBE_IND_2005!O$7:O$883,EUROSTAT_VBE_IND_2005!$B$7:$B$883,$D60,EUROSTAT_VBE_IND_2005!$C$7:$C$883,"*"&amp;RIGHT($A58,3)&amp;"*",EUROSTAT_VBE_IND_2005!$D$7:$D$883,"212*"))/1000</f>
        <v>0</v>
      </c>
      <c r="S60" s="17">
        <f>(SUMIFS(EUROSTAT_VBE_IND_2005!P$7:P$883,EUROSTAT_VBE_IND_2005!$B$7:$B$883,$D60,EUROSTAT_VBE_IND_2005!$C$7:$C$883,"*"&amp;RIGHT($A58,3)&amp;"*",EUROSTAT_VBE_IND_2005!$D$7:$D$883,"212*"))/1000</f>
        <v>0</v>
      </c>
      <c r="T60" s="17">
        <f>(SUMIFS(EUROSTAT_VBE_IND_2005!Q$7:Q$883,EUROSTAT_VBE_IND_2005!$B$7:$B$883,$D60,EUROSTAT_VBE_IND_2005!$C$7:$C$883,"*"&amp;RIGHT($A58,3)&amp;"*",EUROSTAT_VBE_IND_2005!$D$7:$D$883,"212*"))/1000</f>
        <v>0</v>
      </c>
      <c r="U60" s="17">
        <f>(SUMIFS(EUROSTAT_VBE_IND_2005!R$7:R$883,EUROSTAT_VBE_IND_2005!$B$7:$B$883,$D60,EUROSTAT_VBE_IND_2005!$C$7:$C$883,"*"&amp;RIGHT($A58,3)&amp;"*",EUROSTAT_VBE_IND_2005!$D$7:$D$883,"212*"))/1000</f>
        <v>0</v>
      </c>
      <c r="V60" s="17">
        <f>(SUMIFS(EUROSTAT_VBE_IND_2005!S$7:S$883,EUROSTAT_VBE_IND_2005!$B$7:$B$883,$D60,EUROSTAT_VBE_IND_2005!$C$7:$C$883,"*"&amp;RIGHT($A58,3)&amp;"*",EUROSTAT_VBE_IND_2005!$D$7:$D$883,"212*"))/1000</f>
        <v>0</v>
      </c>
      <c r="W60" s="17">
        <f>(SUMIFS(EUROSTAT_VBE_IND_2005!T$7:T$883,EUROSTAT_VBE_IND_2005!$B$7:$B$883,$D60,EUROSTAT_VBE_IND_2005!$C$7:$C$883,"*"&amp;RIGHT($A58,3)&amp;"*",EUROSTAT_VBE_IND_2005!$D$7:$D$883,"212*"))/1000</f>
        <v>0</v>
      </c>
      <c r="X60" s="17">
        <f>(SUMIFS(EUROSTAT_VBE_IND_2005!U$7:U$883,EUROSTAT_VBE_IND_2005!$B$7:$B$883,$D60,EUROSTAT_VBE_IND_2005!$C$7:$C$883,"*"&amp;RIGHT($A58,3)&amp;"*",EUROSTAT_VBE_IND_2005!$D$7:$D$883,"212*"))/1000</f>
        <v>0</v>
      </c>
      <c r="Y60" s="17">
        <f>(SUMIFS(EUROSTAT_VBE_IND_2005!V$7:V$883,EUROSTAT_VBE_IND_2005!$B$7:$B$883,$D60,EUROSTAT_VBE_IND_2005!$C$7:$C$883,"*"&amp;RIGHT($A58,3)&amp;"*",EUROSTAT_VBE_IND_2005!$D$7:$D$883,"212*"))/1000</f>
        <v>0</v>
      </c>
      <c r="Z60" s="17">
        <f>(SUMIFS(EUROSTAT_VBE_IND_2005!W$7:W$883,EUROSTAT_VBE_IND_2005!$B$7:$B$883,$D60,EUROSTAT_VBE_IND_2005!$C$7:$C$883,"*"&amp;RIGHT($A58,3)&amp;"*",EUROSTAT_VBE_IND_2005!$D$7:$D$883,"212*"))/1000</f>
        <v>0</v>
      </c>
      <c r="AA60" s="17">
        <f>(SUMIFS(EUROSTAT_VBE_IND_2005!X$7:X$883,EUROSTAT_VBE_IND_2005!$B$7:$B$883,$D60,EUROSTAT_VBE_IND_2005!$C$7:$C$883,"*"&amp;RIGHT($A58,3)&amp;"*",EUROSTAT_VBE_IND_2005!$D$7:$D$883,"212*"))/1000</f>
        <v>0</v>
      </c>
      <c r="AB60" s="17">
        <f>(SUMIFS(EUROSTAT_VBE_IND_2005!AA$7:AA$883,EUROSTAT_VBE_IND_2005!$B$7:$B$883,$D60,EUROSTAT_VBE_IND_2005!$C$7:$C$883,"*"&amp;RIGHT($A58,3)&amp;"*",EUROSTAT_VBE_IND_2005!$D$7:$D$883,"212*"))/1000</f>
        <v>0</v>
      </c>
      <c r="AC60" s="17">
        <f>(SUMIFS(EUROSTAT_VBE_IND_2005!AB$7:AB$883,EUROSTAT_VBE_IND_2005!$B$7:$B$883,$D60,EUROSTAT_VBE_IND_2005!$C$7:$C$883,"*"&amp;RIGHT($A58,3)&amp;"*",EUROSTAT_VBE_IND_2005!$D$7:$D$883,"212*"))/1000</f>
        <v>0</v>
      </c>
      <c r="AD60" s="17">
        <f>(SUMIFS(EUROSTAT_VBE_IND_2005!AC$7:AC$883,EUROSTAT_VBE_IND_2005!$B$7:$B$883,$D60,EUROSTAT_VBE_IND_2005!$C$7:$C$883,"*"&amp;RIGHT($A58,3)&amp;"*",EUROSTAT_VBE_IND_2005!$D$7:$D$883,"212*"))/1000</f>
        <v>0</v>
      </c>
      <c r="AE60" s="17">
        <f>(SUMIFS(EUROSTAT_VBE_IND_2005!AD$7:AD$883,EUROSTAT_VBE_IND_2005!$B$7:$B$883,$D60,EUROSTAT_VBE_IND_2005!$C$7:$C$883,"*"&amp;RIGHT($A58,3)&amp;"*",EUROSTAT_VBE_IND_2005!$D$7:$D$883,"212*"))/1000</f>
        <v>0</v>
      </c>
      <c r="AF60" s="17">
        <f>(SUMIFS(EUROSTAT_VBE_IND_2005!AE$7:AE$883,EUROSTAT_VBE_IND_2005!$B$7:$B$883,$D60,EUROSTAT_VBE_IND_2005!$C$7:$C$883,"*"&amp;RIGHT($A58,3)&amp;"*",EUROSTAT_VBE_IND_2005!$D$7:$D$883,"212*"))/1000</f>
        <v>0</v>
      </c>
      <c r="AG60" s="17">
        <f>(SUMIFS(EUROSTAT_VBE_IND_2005!AF$7:AF$883,EUROSTAT_VBE_IND_2005!$B$7:$B$883,$D60,EUROSTAT_VBE_IND_2005!$C$7:$C$883,"*"&amp;RIGHT($A58,3)&amp;"*",EUROSTAT_VBE_IND_2005!$D$7:$D$883,"212*"))/1000</f>
        <v>0</v>
      </c>
      <c r="AH60" s="17">
        <f>(SUMIFS(EUROSTAT_VBE_IND_2005!AH$7:AH$883,EUROSTAT_VBE_IND_2005!$B$7:$B$883,$D60,EUROSTAT_VBE_IND_2005!$C$7:$C$883,"*"&amp;RIGHT($A58,3)&amp;"*",EUROSTAT_VBE_IND_2005!$D$7:$D$883,"212*"))/1000</f>
        <v>0</v>
      </c>
      <c r="AI60" s="17">
        <f>(SUMIFS(EUROSTAT_VBE_IND_2005!AI$7:AI$883,EUROSTAT_VBE_IND_2005!$B$7:$B$883,$D60,EUROSTAT_VBE_IND_2005!$C$7:$C$883,"*"&amp;RIGHT($A58,3)&amp;"*",EUROSTAT_VBE_IND_2005!$D$7:$D$883,"212*"))/1000</f>
        <v>0</v>
      </c>
      <c r="AJ60" s="17">
        <f>(SUMIFS(EUROSTAT_VBE_IND_2005!AJ$7:AJ$883,EUROSTAT_VBE_IND_2005!$B$7:$B$883,$D60,EUROSTAT_VBE_IND_2005!$C$7:$C$883,"*"&amp;RIGHT($A58,3)&amp;"*",EUROSTAT_VBE_IND_2005!$D$7:$D$883,"212*"))/1000</f>
        <v>0</v>
      </c>
      <c r="AK60" s="17">
        <f>(SUMIFS(EUROSTAT_VBE_IND_2005!AK$7:AK$883,EUROSTAT_VBE_IND_2005!$B$7:$B$883,$D60,EUROSTAT_VBE_IND_2005!$C$7:$C$883,"*"&amp;RIGHT($A58,3)&amp;"*",EUROSTAT_VBE_IND_2005!$D$7:$D$883,"212*"))/1000</f>
        <v>0</v>
      </c>
      <c r="AL60" s="198"/>
      <c r="AM60" s="198"/>
      <c r="AN60" s="198"/>
      <c r="AO60" s="17">
        <f>(SUMIFS(EUROSTAT_VBE_IND_2005!Y$7:Y$883,EUROSTAT_VBE_IND_2005!$B$7:$B$883,$D60,EUROSTAT_VBE_IND_2005!$C$7:$C$883,"*"&amp;RIGHT($A58,3)&amp;"*",EUROSTAT_VBE_IND_2005!$D$7:$D$883,"212*"))/1000</f>
        <v>0</v>
      </c>
      <c r="AP60" s="17">
        <f>(SUMIFS(EUROSTAT_VBE_IND_2005!Z$7:Z$883,EUROSTAT_VBE_IND_2005!$B$7:$B$883,$D60,EUROSTAT_VBE_IND_2005!$C$7:$C$883,"*"&amp;RIGHT($A58,3)&amp;"*",EUROSTAT_VBE_IND_2005!$D$7:$D$883,"212*"))/1000</f>
        <v>0</v>
      </c>
      <c r="AQ60" s="17">
        <f>(SUMIFS(EUROSTAT_VBE_IND_2005!AG$7:AG$883,EUROSTAT_VBE_IND_2005!$B$7:$B$883,$D60,EUROSTAT_VBE_IND_2005!$C$7:$C$883,"*"&amp;RIGHT($A58,3)&amp;"*",EUROSTAT_VBE_IND_2005!$D$7:$D$883,"212*"))/1000</f>
        <v>0</v>
      </c>
    </row>
    <row r="61" s="20" customFormat="1" spans="1:43">
      <c r="A61" t="str">
        <f>LEFT(EUROSTAT_VBE_IND_2005!$C$14,8)</f>
        <v>B_101605</v>
      </c>
      <c r="B61" s="28" t="s">
        <v>249</v>
      </c>
      <c r="C61" t="s">
        <v>293</v>
      </c>
      <c r="D61" t="s">
        <v>55</v>
      </c>
      <c r="E61" t="s">
        <v>233</v>
      </c>
      <c r="F61" t="s">
        <v>253</v>
      </c>
      <c r="G61" s="17">
        <f>(SUMIFS(EUROSTAT_VBE_IND_2005!E$7:E$883,EUROSTAT_VBE_IND_2005!$B$7:$B$883,$D61,EUROSTAT_VBE_IND_2005!$C$7:$C$883,"*"&amp;RIGHT($A61,3)&amp;"*",EUROSTAT_VBE_IND_2005!$D$7:$D$883,"321*"))/1000</f>
        <v>0</v>
      </c>
      <c r="H61" s="17">
        <f>(SUMIFS(EUROSTAT_VBE_IND_2005!F$7:F$883,EUROSTAT_VBE_IND_2005!$B$7:$B$883,$D61,EUROSTAT_VBE_IND_2005!$C$7:$C$883,"*"&amp;RIGHT($A61,3)&amp;"*",EUROSTAT_VBE_IND_2005!$D$7:$D$883,"321*"))/1000</f>
        <v>0</v>
      </c>
      <c r="I61" s="17">
        <f>(SUMIFS(EUROSTAT_VBE_IND_2005!G$7:G$883,EUROSTAT_VBE_IND_2005!$B$7:$B$883,$D61,EUROSTAT_VBE_IND_2005!$C$7:$C$883,"*"&amp;RIGHT($A61,3)&amp;"*",EUROSTAT_VBE_IND_2005!$D$7:$D$883,"321*"))/1000</f>
        <v>0</v>
      </c>
      <c r="J61" s="198"/>
      <c r="K61" s="17">
        <f>(SUMIFS(EUROSTAT_VBE_IND_2005!H$7:H$883,EUROSTAT_VBE_IND_2005!$B$7:$B$883,$D61,EUROSTAT_VBE_IND_2005!$C$7:$C$883,"*"&amp;RIGHT($A61,3)&amp;"*",EUROSTAT_VBE_IND_2005!$D$7:$D$883,"321*"))/1000</f>
        <v>0</v>
      </c>
      <c r="L61" s="17">
        <f>(SUMIFS(EUROSTAT_VBE_IND_2005!I$7:I$883,EUROSTAT_VBE_IND_2005!$B$7:$B$883,$D61,EUROSTAT_VBE_IND_2005!$C$7:$C$883,"*"&amp;RIGHT($A61,3)&amp;"*",EUROSTAT_VBE_IND_2005!$D$7:$D$883,"321*"))/1000</f>
        <v>0.598</v>
      </c>
      <c r="M61" s="17">
        <f>(SUMIFS(EUROSTAT_VBE_IND_2005!J$7:J$883,EUROSTAT_VBE_IND_2005!$B$7:$B$883,$D61,EUROSTAT_VBE_IND_2005!$C$7:$C$883,"*"&amp;RIGHT($A61,3)&amp;"*",EUROSTAT_VBE_IND_2005!$D$7:$D$883,"321*"))/1000</f>
        <v>1.76</v>
      </c>
      <c r="N61" s="17">
        <f>(SUMIFS(EUROSTAT_VBE_IND_2005!K$7:K$883,EUROSTAT_VBE_IND_2005!$B$7:$B$883,$D61,EUROSTAT_VBE_IND_2005!$C$7:$C$883,"*"&amp;RIGHT($A61,3)&amp;"*",EUROSTAT_VBE_IND_2005!$D$7:$D$883,"321*"))/1000</f>
        <v>0</v>
      </c>
      <c r="O61" s="17">
        <f>(SUMIFS(EUROSTAT_VBE_IND_2005!L$7:L$883,EUROSTAT_VBE_IND_2005!$B$7:$B$883,$D61,EUROSTAT_VBE_IND_2005!$C$7:$C$883,"*"&amp;RIGHT($A61,3)&amp;"*",EUROSTAT_VBE_IND_2005!$D$7:$D$883,"321*"))/1000</f>
        <v>0</v>
      </c>
      <c r="P61" s="17">
        <f>(SUMIFS(EUROSTAT_VBE_IND_2005!M$7:M$883,EUROSTAT_VBE_IND_2005!$B$7:$B$883,$D61,EUROSTAT_VBE_IND_2005!$C$7:$C$883,"*"&amp;RIGHT($A61,3)&amp;"*",EUROSTAT_VBE_IND_2005!$D$7:$D$883,"321*"))/1000</f>
        <v>0</v>
      </c>
      <c r="Q61" s="17">
        <f>(SUMIFS(EUROSTAT_VBE_IND_2005!N$7:N$883,EUROSTAT_VBE_IND_2005!$B$7:$B$883,$D61,EUROSTAT_VBE_IND_2005!$C$7:$C$883,"*"&amp;RIGHT($A61,3)&amp;"*",EUROSTAT_VBE_IND_2005!$D$7:$D$883,"321*"))/1000</f>
        <v>0</v>
      </c>
      <c r="R61" s="17">
        <f>(SUMIFS(EUROSTAT_VBE_IND_2005!O$7:O$883,EUROSTAT_VBE_IND_2005!$B$7:$B$883,$D61,EUROSTAT_VBE_IND_2005!$C$7:$C$883,"*"&amp;RIGHT($A61,3)&amp;"*",EUROSTAT_VBE_IND_2005!$D$7:$D$883,"321*"))/1000</f>
        <v>2.75</v>
      </c>
      <c r="S61" s="17">
        <f>(SUMIFS(EUROSTAT_VBE_IND_2005!P$7:P$883,EUROSTAT_VBE_IND_2005!$B$7:$B$883,$D61,EUROSTAT_VBE_IND_2005!$C$7:$C$883,"*"&amp;RIGHT($A61,3)&amp;"*",EUROSTAT_VBE_IND_2005!$D$7:$D$883,"321*"))/1000</f>
        <v>2.871</v>
      </c>
      <c r="T61" s="17">
        <f>(SUMIFS(EUROSTAT_VBE_IND_2005!Q$7:Q$883,EUROSTAT_VBE_IND_2005!$B$7:$B$883,$D61,EUROSTAT_VBE_IND_2005!$C$7:$C$883,"*"&amp;RIGHT($A61,3)&amp;"*",EUROSTAT_VBE_IND_2005!$D$7:$D$883,"321*"))/1000</f>
        <v>3.267</v>
      </c>
      <c r="U61" s="17">
        <f>(SUMIFS(EUROSTAT_VBE_IND_2005!R$7:R$883,EUROSTAT_VBE_IND_2005!$B$7:$B$883,$D61,EUROSTAT_VBE_IND_2005!$C$7:$C$883,"*"&amp;RIGHT($A61,3)&amp;"*",EUROSTAT_VBE_IND_2005!$D$7:$D$883,"321*"))/1000</f>
        <v>0.144</v>
      </c>
      <c r="V61" s="17">
        <f>(SUMIFS(EUROSTAT_VBE_IND_2005!S$7:S$883,EUROSTAT_VBE_IND_2005!$B$7:$B$883,$D61,EUROSTAT_VBE_IND_2005!$C$7:$C$883,"*"&amp;RIGHT($A61,3)&amp;"*",EUROSTAT_VBE_IND_2005!$D$7:$D$883,"321*"))/1000</f>
        <v>0</v>
      </c>
      <c r="W61" s="17">
        <f>(SUMIFS(EUROSTAT_VBE_IND_2005!T$7:T$883,EUROSTAT_VBE_IND_2005!$B$7:$B$883,$D61,EUROSTAT_VBE_IND_2005!$C$7:$C$883,"*"&amp;RIGHT($A61,3)&amp;"*",EUROSTAT_VBE_IND_2005!$D$7:$D$883,"321*"))/1000</f>
        <v>0</v>
      </c>
      <c r="X61" s="17">
        <f>(SUMIFS(EUROSTAT_VBE_IND_2005!U$7:U$883,EUROSTAT_VBE_IND_2005!$B$7:$B$883,$D61,EUROSTAT_VBE_IND_2005!$C$7:$C$883,"*"&amp;RIGHT($A61,3)&amp;"*",EUROSTAT_VBE_IND_2005!$D$7:$D$883,"321*"))/1000</f>
        <v>0.248</v>
      </c>
      <c r="Y61" s="17">
        <f>(SUMIFS(EUROSTAT_VBE_IND_2005!V$7:V$883,EUROSTAT_VBE_IND_2005!$B$7:$B$883,$D61,EUROSTAT_VBE_IND_2005!$C$7:$C$883,"*"&amp;RIGHT($A61,3)&amp;"*",EUROSTAT_VBE_IND_2005!$D$7:$D$883,"321*"))/1000</f>
        <v>0</v>
      </c>
      <c r="Z61" s="17">
        <f>(SUMIFS(EUROSTAT_VBE_IND_2005!W$7:W$883,EUROSTAT_VBE_IND_2005!$B$7:$B$883,$D61,EUROSTAT_VBE_IND_2005!$C$7:$C$883,"*"&amp;RIGHT($A61,3)&amp;"*",EUROSTAT_VBE_IND_2005!$D$7:$D$883,"321*"))/1000</f>
        <v>0</v>
      </c>
      <c r="AA61" s="17">
        <f>(SUMIFS(EUROSTAT_VBE_IND_2005!X$7:X$883,EUROSTAT_VBE_IND_2005!$B$7:$B$883,$D61,EUROSTAT_VBE_IND_2005!$C$7:$C$883,"*"&amp;RIGHT($A61,3)&amp;"*",EUROSTAT_VBE_IND_2005!$D$7:$D$883,"321*"))/1000</f>
        <v>0</v>
      </c>
      <c r="AB61" s="17">
        <f>(SUMIFS(EUROSTAT_VBE_IND_2005!AA$7:AA$883,EUROSTAT_VBE_IND_2005!$B$7:$B$883,$D61,EUROSTAT_VBE_IND_2005!$C$7:$C$883,"*"&amp;RIGHT($A61,3)&amp;"*",EUROSTAT_VBE_IND_2005!$D$7:$D$883,"321*"))/1000</f>
        <v>0</v>
      </c>
      <c r="AC61" s="17">
        <f>(SUMIFS(EUROSTAT_VBE_IND_2005!AB$7:AB$883,EUROSTAT_VBE_IND_2005!$B$7:$B$883,$D61,EUROSTAT_VBE_IND_2005!$C$7:$C$883,"*"&amp;RIGHT($A61,3)&amp;"*",EUROSTAT_VBE_IND_2005!$D$7:$D$883,"321*"))/1000</f>
        <v>0.858</v>
      </c>
      <c r="AD61" s="17">
        <f>(SUMIFS(EUROSTAT_VBE_IND_2005!AC$7:AC$883,EUROSTAT_VBE_IND_2005!$B$7:$B$883,$D61,EUROSTAT_VBE_IND_2005!$C$7:$C$883,"*"&amp;RIGHT($A61,3)&amp;"*",EUROSTAT_VBE_IND_2005!$D$7:$D$883,"321*"))/1000</f>
        <v>6.638</v>
      </c>
      <c r="AE61" s="17">
        <f>(SUMIFS(EUROSTAT_VBE_IND_2005!AD$7:AD$883,EUROSTAT_VBE_IND_2005!$B$7:$B$883,$D61,EUROSTAT_VBE_IND_2005!$C$7:$C$883,"*"&amp;RIGHT($A61,3)&amp;"*",EUROSTAT_VBE_IND_2005!$D$7:$D$883,"321*"))/1000</f>
        <v>0</v>
      </c>
      <c r="AF61" s="17">
        <f>(SUMIFS(EUROSTAT_VBE_IND_2005!AE$7:AE$883,EUROSTAT_VBE_IND_2005!$B$7:$B$883,$D61,EUROSTAT_VBE_IND_2005!$C$7:$C$883,"*"&amp;RIGHT($A61,3)&amp;"*",EUROSTAT_VBE_IND_2005!$D$7:$D$883,"321*"))/1000</f>
        <v>0</v>
      </c>
      <c r="AG61" s="17">
        <f>(SUMIFS(EUROSTAT_VBE_IND_2005!AF$7:AF$883,EUROSTAT_VBE_IND_2005!$B$7:$B$883,$D61,EUROSTAT_VBE_IND_2005!$C$7:$C$883,"*"&amp;RIGHT($A61,3)&amp;"*",EUROSTAT_VBE_IND_2005!$D$7:$D$883,"321*"))/1000</f>
        <v>14.2</v>
      </c>
      <c r="AH61" s="17">
        <f>(SUMIFS(EUROSTAT_VBE_IND_2005!AH$7:AH$883,EUROSTAT_VBE_IND_2005!$B$7:$B$883,$D61,EUROSTAT_VBE_IND_2005!$C$7:$C$883,"*"&amp;RIGHT($A61,3)&amp;"*",EUROSTAT_VBE_IND_2005!$D$7:$D$883,"321*"))/1000</f>
        <v>15.642</v>
      </c>
      <c r="AI61" s="17">
        <f>(SUMIFS(EUROSTAT_VBE_IND_2005!AI$7:AI$883,EUROSTAT_VBE_IND_2005!$B$7:$B$883,$D61,EUROSTAT_VBE_IND_2005!$C$7:$C$883,"*"&amp;RIGHT($A61,3)&amp;"*",EUROSTAT_VBE_IND_2005!$D$7:$D$883,"321*"))/1000</f>
        <v>0</v>
      </c>
      <c r="AJ61" s="17">
        <f>(SUMIFS(EUROSTAT_VBE_IND_2005!AJ$7:AJ$883,EUROSTAT_VBE_IND_2005!$B$7:$B$883,$D61,EUROSTAT_VBE_IND_2005!$C$7:$C$883,"*"&amp;RIGHT($A61,3)&amp;"*",EUROSTAT_VBE_IND_2005!$D$7:$D$883,"321*"))/1000</f>
        <v>0.198</v>
      </c>
      <c r="AK61" s="17">
        <f>(SUMIFS(EUROSTAT_VBE_IND_2005!AK$7:AK$883,EUROSTAT_VBE_IND_2005!$B$7:$B$883,$D61,EUROSTAT_VBE_IND_2005!$C$7:$C$883,"*"&amp;RIGHT($A61,3)&amp;"*",EUROSTAT_VBE_IND_2005!$D$7:$D$883,"321*"))/1000</f>
        <v>78.579</v>
      </c>
      <c r="AL61" s="198"/>
      <c r="AM61" s="198"/>
      <c r="AN61" s="198"/>
      <c r="AO61" s="17">
        <f>(SUMIFS(EUROSTAT_VBE_IND_2005!Y$7:Y$883,EUROSTAT_VBE_IND_2005!$B$7:$B$883,$D61,EUROSTAT_VBE_IND_2005!$C$7:$C$883,"*"&amp;RIGHT($A61,3)&amp;"*",EUROSTAT_VBE_IND_2005!$D$7:$D$883,"321*"))/1000</f>
        <v>0</v>
      </c>
      <c r="AP61" s="17">
        <f>(SUMIFS(EUROSTAT_VBE_IND_2005!Z$7:Z$883,EUROSTAT_VBE_IND_2005!$B$7:$B$883,$D61,EUROSTAT_VBE_IND_2005!$C$7:$C$883,"*"&amp;RIGHT($A61,3)&amp;"*",EUROSTAT_VBE_IND_2005!$D$7:$D$883,"321*"))/1000</f>
        <v>0</v>
      </c>
      <c r="AQ61" s="17">
        <f>(SUMIFS(EUROSTAT_VBE_IND_2005!AG$7:AG$883,EUROSTAT_VBE_IND_2005!$B$7:$B$883,$D61,EUROSTAT_VBE_IND_2005!$C$7:$C$883,"*"&amp;RIGHT($A61,3)&amp;"*",EUROSTAT_VBE_IND_2005!$D$7:$D$883,"321*"))/1000</f>
        <v>0</v>
      </c>
    </row>
    <row r="62" s="20" customFormat="1" spans="1:43">
      <c r="A62" t="str">
        <f>LEFT(EUROSTAT_VBE_IND_2005!$C$14,8)</f>
        <v>B_101605</v>
      </c>
      <c r="B62" s="28" t="s">
        <v>249</v>
      </c>
      <c r="C62" t="s">
        <v>293</v>
      </c>
      <c r="D62" t="s">
        <v>55</v>
      </c>
      <c r="E62" t="s">
        <v>234</v>
      </c>
      <c r="F62" t="s">
        <v>254</v>
      </c>
      <c r="G62" s="17">
        <f>(SUMIFS(EUROSTAT_VBE_IND_2005!E$7:E$883,EUROSTAT_VBE_IND_2005!$B$7:$B$883,$D62,EUROSTAT_VBE_IND_2005!$C$7:$C$883,"*"&amp;RIGHT($A62,3)&amp;"*",EUROSTAT_VBE_IND_2005!$D$7:$D$883,"3220*"))/1000</f>
        <v>0</v>
      </c>
      <c r="H62" s="17">
        <f>(SUMIFS(EUROSTAT_VBE_IND_2005!F$7:F$883,EUROSTAT_VBE_IND_2005!$B$7:$B$883,$D62,EUROSTAT_VBE_IND_2005!$C$7:$C$883,"*"&amp;RIGHT($A62,3)&amp;"*",EUROSTAT_VBE_IND_2005!$D$7:$D$883,"3220*"))/1000</f>
        <v>4.83</v>
      </c>
      <c r="I62" s="17">
        <f>(SUMIFS(EUROSTAT_VBE_IND_2005!G$7:G$883,EUROSTAT_VBE_IND_2005!$B$7:$B$883,$D62,EUROSTAT_VBE_IND_2005!$C$7:$C$883,"*"&amp;RIGHT($A62,3)&amp;"*",EUROSTAT_VBE_IND_2005!$D$7:$D$883,"3220*"))/1000</f>
        <v>0</v>
      </c>
      <c r="J62" s="198"/>
      <c r="K62" s="17">
        <f>(SUMIFS(EUROSTAT_VBE_IND_2005!H$7:H$883,EUROSTAT_VBE_IND_2005!$B$7:$B$883,$D62,EUROSTAT_VBE_IND_2005!$C$7:$C$883,"*"&amp;RIGHT($A62,3)&amp;"*",EUROSTAT_VBE_IND_2005!$D$7:$D$883,"3220*"))/1000</f>
        <v>0</v>
      </c>
      <c r="L62" s="17">
        <f>(SUMIFS(EUROSTAT_VBE_IND_2005!I$7:I$883,EUROSTAT_VBE_IND_2005!$B$7:$B$883,$D62,EUROSTAT_VBE_IND_2005!$C$7:$C$883,"*"&amp;RIGHT($A62,3)&amp;"*",EUROSTAT_VBE_IND_2005!$D$7:$D$883,"3220*"))/1000</f>
        <v>4.7</v>
      </c>
      <c r="M62" s="17">
        <f>(SUMIFS(EUROSTAT_VBE_IND_2005!J$7:J$883,EUROSTAT_VBE_IND_2005!$B$7:$B$883,$D62,EUROSTAT_VBE_IND_2005!$C$7:$C$883,"*"&amp;RIGHT($A62,3)&amp;"*",EUROSTAT_VBE_IND_2005!$D$7:$D$883,"3220*"))/1000</f>
        <v>43.472</v>
      </c>
      <c r="N62" s="17">
        <f>(SUMIFS(EUROSTAT_VBE_IND_2005!K$7:K$883,EUROSTAT_VBE_IND_2005!$B$7:$B$883,$D62,EUROSTAT_VBE_IND_2005!$C$7:$C$883,"*"&amp;RIGHT($A62,3)&amp;"*",EUROSTAT_VBE_IND_2005!$D$7:$D$883,"3220*"))/1000</f>
        <v>0</v>
      </c>
      <c r="O62" s="17">
        <f>(SUMIFS(EUROSTAT_VBE_IND_2005!L$7:L$883,EUROSTAT_VBE_IND_2005!$B$7:$B$883,$D62,EUROSTAT_VBE_IND_2005!$C$7:$C$883,"*"&amp;RIGHT($A62,3)&amp;"*",EUROSTAT_VBE_IND_2005!$D$7:$D$883,"3220*"))/1000</f>
        <v>0</v>
      </c>
      <c r="P62" s="17">
        <f>(SUMIFS(EUROSTAT_VBE_IND_2005!M$7:M$883,EUROSTAT_VBE_IND_2005!$B$7:$B$883,$D62,EUROSTAT_VBE_IND_2005!$C$7:$C$883,"*"&amp;RIGHT($A62,3)&amp;"*",EUROSTAT_VBE_IND_2005!$D$7:$D$883,"3220*"))/1000</f>
        <v>0</v>
      </c>
      <c r="Q62" s="17">
        <f>(SUMIFS(EUROSTAT_VBE_IND_2005!N$7:N$883,EUROSTAT_VBE_IND_2005!$B$7:$B$883,$D62,EUROSTAT_VBE_IND_2005!$C$7:$C$883,"*"&amp;RIGHT($A62,3)&amp;"*",EUROSTAT_VBE_IND_2005!$D$7:$D$883,"3220*"))/1000</f>
        <v>0</v>
      </c>
      <c r="R62" s="17">
        <f>(SUMIFS(EUROSTAT_VBE_IND_2005!O$7:O$883,EUROSTAT_VBE_IND_2005!$B$7:$B$883,$D62,EUROSTAT_VBE_IND_2005!$C$7:$C$883,"*"&amp;RIGHT($A62,3)&amp;"*",EUROSTAT_VBE_IND_2005!$D$7:$D$883,"3220*"))/1000</f>
        <v>4.759</v>
      </c>
      <c r="S62" s="17">
        <f>(SUMIFS(EUROSTAT_VBE_IND_2005!P$7:P$883,EUROSTAT_VBE_IND_2005!$B$7:$B$883,$D62,EUROSTAT_VBE_IND_2005!$C$7:$C$883,"*"&amp;RIGHT($A62,3)&amp;"*",EUROSTAT_VBE_IND_2005!$D$7:$D$883,"3220*"))/1000</f>
        <v>33.626</v>
      </c>
      <c r="T62" s="17">
        <f>(SUMIFS(EUROSTAT_VBE_IND_2005!Q$7:Q$883,EUROSTAT_VBE_IND_2005!$B$7:$B$883,$D62,EUROSTAT_VBE_IND_2005!$C$7:$C$883,"*"&amp;RIGHT($A62,3)&amp;"*",EUROSTAT_VBE_IND_2005!$D$7:$D$883,"3220*"))/1000</f>
        <v>0</v>
      </c>
      <c r="U62" s="17">
        <f>(SUMIFS(EUROSTAT_VBE_IND_2005!R$7:R$883,EUROSTAT_VBE_IND_2005!$B$7:$B$883,$D62,EUROSTAT_VBE_IND_2005!$C$7:$C$883,"*"&amp;RIGHT($A62,3)&amp;"*",EUROSTAT_VBE_IND_2005!$D$7:$D$883,"3220*"))/1000</f>
        <v>4.183</v>
      </c>
      <c r="V62" s="17">
        <f>(SUMIFS(EUROSTAT_VBE_IND_2005!S$7:S$883,EUROSTAT_VBE_IND_2005!$B$7:$B$883,$D62,EUROSTAT_VBE_IND_2005!$C$7:$C$883,"*"&amp;RIGHT($A62,3)&amp;"*",EUROSTAT_VBE_IND_2005!$D$7:$D$883,"3220*"))/1000</f>
        <v>0</v>
      </c>
      <c r="W62" s="17">
        <f>(SUMIFS(EUROSTAT_VBE_IND_2005!T$7:T$883,EUROSTAT_VBE_IND_2005!$B$7:$B$883,$D62,EUROSTAT_VBE_IND_2005!$C$7:$C$883,"*"&amp;RIGHT($A62,3)&amp;"*",EUROSTAT_VBE_IND_2005!$D$7:$D$883,"3220*"))/1000</f>
        <v>0</v>
      </c>
      <c r="X62" s="17">
        <f>(SUMIFS(EUROSTAT_VBE_IND_2005!U$7:U$883,EUROSTAT_VBE_IND_2005!$B$7:$B$883,$D62,EUROSTAT_VBE_IND_2005!$C$7:$C$883,"*"&amp;RIGHT($A62,3)&amp;"*",EUROSTAT_VBE_IND_2005!$D$7:$D$883,"3220*"))/1000</f>
        <v>0.138</v>
      </c>
      <c r="Y62" s="17">
        <f>(SUMIFS(EUROSTAT_VBE_IND_2005!V$7:V$883,EUROSTAT_VBE_IND_2005!$B$7:$B$883,$D62,EUROSTAT_VBE_IND_2005!$C$7:$C$883,"*"&amp;RIGHT($A62,3)&amp;"*",EUROSTAT_VBE_IND_2005!$D$7:$D$883,"3220*"))/1000</f>
        <v>0</v>
      </c>
      <c r="Z62" s="17">
        <f>(SUMIFS(EUROSTAT_VBE_IND_2005!W$7:W$883,EUROSTAT_VBE_IND_2005!$B$7:$B$883,$D62,EUROSTAT_VBE_IND_2005!$C$7:$C$883,"*"&amp;RIGHT($A62,3)&amp;"*",EUROSTAT_VBE_IND_2005!$D$7:$D$883,"3220*"))/1000</f>
        <v>0</v>
      </c>
      <c r="AA62" s="17">
        <f>(SUMIFS(EUROSTAT_VBE_IND_2005!X$7:X$883,EUROSTAT_VBE_IND_2005!$B$7:$B$883,$D62,EUROSTAT_VBE_IND_2005!$C$7:$C$883,"*"&amp;RIGHT($A62,3)&amp;"*",EUROSTAT_VBE_IND_2005!$D$7:$D$883,"3220*"))/1000</f>
        <v>0</v>
      </c>
      <c r="AB62" s="17">
        <f>(SUMIFS(EUROSTAT_VBE_IND_2005!AA$7:AA$883,EUROSTAT_VBE_IND_2005!$B$7:$B$883,$D62,EUROSTAT_VBE_IND_2005!$C$7:$C$883,"*"&amp;RIGHT($A62,3)&amp;"*",EUROSTAT_VBE_IND_2005!$D$7:$D$883,"3220*"))/1000</f>
        <v>0</v>
      </c>
      <c r="AC62" s="17">
        <f>(SUMIFS(EUROSTAT_VBE_IND_2005!AB$7:AB$883,EUROSTAT_VBE_IND_2005!$B$7:$B$883,$D62,EUROSTAT_VBE_IND_2005!$C$7:$C$883,"*"&amp;RIGHT($A62,3)&amp;"*",EUROSTAT_VBE_IND_2005!$D$7:$D$883,"3220*"))/1000</f>
        <v>66.935</v>
      </c>
      <c r="AD62" s="17">
        <f>(SUMIFS(EUROSTAT_VBE_IND_2005!AC$7:AC$883,EUROSTAT_VBE_IND_2005!$B$7:$B$883,$D62,EUROSTAT_VBE_IND_2005!$C$7:$C$883,"*"&amp;RIGHT($A62,3)&amp;"*",EUROSTAT_VBE_IND_2005!$D$7:$D$883,"3220*"))/1000</f>
        <v>35.543</v>
      </c>
      <c r="AE62" s="17">
        <f>(SUMIFS(EUROSTAT_VBE_IND_2005!AD$7:AD$883,EUROSTAT_VBE_IND_2005!$B$7:$B$883,$D62,EUROSTAT_VBE_IND_2005!$C$7:$C$883,"*"&amp;RIGHT($A62,3)&amp;"*",EUROSTAT_VBE_IND_2005!$D$7:$D$883,"3220*"))/1000</f>
        <v>2.99</v>
      </c>
      <c r="AF62" s="17">
        <f>(SUMIFS(EUROSTAT_VBE_IND_2005!AE$7:AE$883,EUROSTAT_VBE_IND_2005!$B$7:$B$883,$D62,EUROSTAT_VBE_IND_2005!$C$7:$C$883,"*"&amp;RIGHT($A62,3)&amp;"*",EUROSTAT_VBE_IND_2005!$D$7:$D$883,"3220*"))/1000</f>
        <v>1.135</v>
      </c>
      <c r="AG62" s="17">
        <f>(SUMIFS(EUROSTAT_VBE_IND_2005!AF$7:AF$883,EUROSTAT_VBE_IND_2005!$B$7:$B$883,$D62,EUROSTAT_VBE_IND_2005!$C$7:$C$883,"*"&amp;RIGHT($A62,3)&amp;"*",EUROSTAT_VBE_IND_2005!$D$7:$D$883,"3220*"))/1000</f>
        <v>0</v>
      </c>
      <c r="AH62" s="17">
        <f>(SUMIFS(EUROSTAT_VBE_IND_2005!AH$7:AH$883,EUROSTAT_VBE_IND_2005!$B$7:$B$883,$D62,EUROSTAT_VBE_IND_2005!$C$7:$C$883,"*"&amp;RIGHT($A62,3)&amp;"*",EUROSTAT_VBE_IND_2005!$D$7:$D$883,"3220*"))/1000</f>
        <v>23.506</v>
      </c>
      <c r="AI62" s="17">
        <f>(SUMIFS(EUROSTAT_VBE_IND_2005!AI$7:AI$883,EUROSTAT_VBE_IND_2005!$B$7:$B$883,$D62,EUROSTAT_VBE_IND_2005!$C$7:$C$883,"*"&amp;RIGHT($A62,3)&amp;"*",EUROSTAT_VBE_IND_2005!$D$7:$D$883,"3220*"))/1000</f>
        <v>0</v>
      </c>
      <c r="AJ62" s="17">
        <f>(SUMIFS(EUROSTAT_VBE_IND_2005!AJ$7:AJ$883,EUROSTAT_VBE_IND_2005!$B$7:$B$883,$D62,EUROSTAT_VBE_IND_2005!$C$7:$C$883,"*"&amp;RIGHT($A62,3)&amp;"*",EUROSTAT_VBE_IND_2005!$D$7:$D$883,"3220*"))/1000</f>
        <v>4.186</v>
      </c>
      <c r="AK62" s="17">
        <f>(SUMIFS(EUROSTAT_VBE_IND_2005!AK$7:AK$883,EUROSTAT_VBE_IND_2005!$B$7:$B$883,$D62,EUROSTAT_VBE_IND_2005!$C$7:$C$883,"*"&amp;RIGHT($A62,3)&amp;"*",EUROSTAT_VBE_IND_2005!$D$7:$D$883,"3220*"))/1000</f>
        <v>93.173</v>
      </c>
      <c r="AL62" s="198"/>
      <c r="AM62" s="198"/>
      <c r="AN62" s="198"/>
      <c r="AO62" s="17">
        <f>(SUMIFS(EUROSTAT_VBE_IND_2005!Y$7:Y$883,EUROSTAT_VBE_IND_2005!$B$7:$B$883,$D62,EUROSTAT_VBE_IND_2005!$C$7:$C$883,"*"&amp;RIGHT($A62,3)&amp;"*",EUROSTAT_VBE_IND_2005!$D$7:$D$883,"3220*"))/1000</f>
        <v>0</v>
      </c>
      <c r="AP62" s="17">
        <f>(SUMIFS(EUROSTAT_VBE_IND_2005!Z$7:Z$883,EUROSTAT_VBE_IND_2005!$B$7:$B$883,$D62,EUROSTAT_VBE_IND_2005!$C$7:$C$883,"*"&amp;RIGHT($A62,3)&amp;"*",EUROSTAT_VBE_IND_2005!$D$7:$D$883,"3220*"))/1000</f>
        <v>0</v>
      </c>
      <c r="AQ62" s="17">
        <f>(SUMIFS(EUROSTAT_VBE_IND_2005!AG$7:AG$883,EUROSTAT_VBE_IND_2005!$B$7:$B$883,$D62,EUROSTAT_VBE_IND_2005!$C$7:$C$883,"*"&amp;RIGHT($A62,3)&amp;"*",EUROSTAT_VBE_IND_2005!$D$7:$D$883,"3220*"))/1000</f>
        <v>0</v>
      </c>
    </row>
    <row r="63" s="20" customFormat="1" spans="1:43">
      <c r="A63" t="str">
        <f>LEFT(EUROSTAT_VBE_IND_2005!$C$14,8)</f>
        <v>B_101605</v>
      </c>
      <c r="B63" s="28" t="s">
        <v>249</v>
      </c>
      <c r="C63" t="s">
        <v>293</v>
      </c>
      <c r="D63" t="s">
        <v>55</v>
      </c>
      <c r="E63" t="s">
        <v>235</v>
      </c>
      <c r="F63" t="s">
        <v>255</v>
      </c>
      <c r="G63" s="17">
        <f>(SUMIFS(EUROSTAT_VBE_IND_2005!E$7:E$883,EUROSTAT_VBE_IND_2005!$B$7:$B$883,$D63,EUROSTAT_VBE_IND_2005!$C$7:$C$883,"*"&amp;RIGHT($A63,3)&amp;"*",EUROSTAT_VBE_IND_2005!$D$7:$D$883,"323*"))/1000+(SUMIFS(EUROSTAT_VBE_IND_2005!E$7:E$883,EUROSTAT_VBE_IND_2005!$B$7:$B$883,$D63,EUROSTAT_VBE_IND_2005!$C$7:$C$883,"*"&amp;RIGHT($A63,3)&amp;"*",EUROSTAT_VBE_IND_2005!$D$7:$D$883,"324*"))/1000+(SUMIFS(EUROSTAT_VBE_IND_2005!E$7:E$883,EUROSTAT_VBE_IND_2005!$B$7:$B$883,$D63,EUROSTAT_VBE_IND_2005!$C$7:$C$883,"*"&amp;RIGHT($A63,3)&amp;"*",EUROSTAT_VBE_IND_2005!$D$7:$D$883,"3260*"))/1000</f>
        <v>0</v>
      </c>
      <c r="H63" s="17">
        <f>(SUMIFS(EUROSTAT_VBE_IND_2005!F$7:F$883,EUROSTAT_VBE_IND_2005!$B$7:$B$883,$D63,EUROSTAT_VBE_IND_2005!$C$7:$C$883,"*"&amp;RIGHT($A63,3)&amp;"*",EUROSTAT_VBE_IND_2005!$D$7:$D$883,"323*"))/1000+(SUMIFS(EUROSTAT_VBE_IND_2005!F$7:F$883,EUROSTAT_VBE_IND_2005!$B$7:$B$883,$D63,EUROSTAT_VBE_IND_2005!$C$7:$C$883,"*"&amp;RIGHT($A63,3)&amp;"*",EUROSTAT_VBE_IND_2005!$D$7:$D$883,"324*"))/1000+(SUMIFS(EUROSTAT_VBE_IND_2005!F$7:F$883,EUROSTAT_VBE_IND_2005!$B$7:$B$883,$D63,EUROSTAT_VBE_IND_2005!$C$7:$C$883,"*"&amp;RIGHT($A63,3)&amp;"*",EUROSTAT_VBE_IND_2005!$D$7:$D$883,"3260*"))/1000</f>
        <v>0</v>
      </c>
      <c r="I63" s="17">
        <f>(SUMIFS(EUROSTAT_VBE_IND_2005!G$7:G$883,EUROSTAT_VBE_IND_2005!$B$7:$B$883,$D63,EUROSTAT_VBE_IND_2005!$C$7:$C$883,"*"&amp;RIGHT($A63,3)&amp;"*",EUROSTAT_VBE_IND_2005!$D$7:$D$883,"323*"))/1000+(SUMIFS(EUROSTAT_VBE_IND_2005!G$7:G$883,EUROSTAT_VBE_IND_2005!$B$7:$B$883,$D63,EUROSTAT_VBE_IND_2005!$C$7:$C$883,"*"&amp;RIGHT($A63,3)&amp;"*",EUROSTAT_VBE_IND_2005!$D$7:$D$883,"324*"))/1000+(SUMIFS(EUROSTAT_VBE_IND_2005!G$7:G$883,EUROSTAT_VBE_IND_2005!$B$7:$B$883,$D63,EUROSTAT_VBE_IND_2005!$C$7:$C$883,"*"&amp;RIGHT($A63,3)&amp;"*",EUROSTAT_VBE_IND_2005!$D$7:$D$883,"3260*"))/1000</f>
        <v>0</v>
      </c>
      <c r="J63" s="198"/>
      <c r="K63" s="17">
        <f>(SUMIFS(EUROSTAT_VBE_IND_2005!H$7:H$883,EUROSTAT_VBE_IND_2005!$B$7:$B$883,$D63,EUROSTAT_VBE_IND_2005!$C$7:$C$883,"*"&amp;RIGHT($A63,3)&amp;"*",EUROSTAT_VBE_IND_2005!$D$7:$D$883,"323*"))/1000+(SUMIFS(EUROSTAT_VBE_IND_2005!H$7:H$883,EUROSTAT_VBE_IND_2005!$B$7:$B$883,$D63,EUROSTAT_VBE_IND_2005!$C$7:$C$883,"*"&amp;RIGHT($A63,3)&amp;"*",EUROSTAT_VBE_IND_2005!$D$7:$D$883,"324*"))/1000+(SUMIFS(EUROSTAT_VBE_IND_2005!H$7:H$883,EUROSTAT_VBE_IND_2005!$B$7:$B$883,$D63,EUROSTAT_VBE_IND_2005!$C$7:$C$883,"*"&amp;RIGHT($A63,3)&amp;"*",EUROSTAT_VBE_IND_2005!$D$7:$D$883,"3260*"))/1000</f>
        <v>0</v>
      </c>
      <c r="L63" s="17">
        <f>(SUMIFS(EUROSTAT_VBE_IND_2005!I$7:I$883,EUROSTAT_VBE_IND_2005!$B$7:$B$883,$D63,EUROSTAT_VBE_IND_2005!$C$7:$C$883,"*"&amp;RIGHT($A63,3)&amp;"*",EUROSTAT_VBE_IND_2005!$D$7:$D$883,"323*"))/1000+(SUMIFS(EUROSTAT_VBE_IND_2005!I$7:I$883,EUROSTAT_VBE_IND_2005!$B$7:$B$883,$D63,EUROSTAT_VBE_IND_2005!$C$7:$C$883,"*"&amp;RIGHT($A63,3)&amp;"*",EUROSTAT_VBE_IND_2005!$D$7:$D$883,"324*"))/1000+(SUMIFS(EUROSTAT_VBE_IND_2005!I$7:I$883,EUROSTAT_VBE_IND_2005!$B$7:$B$883,$D63,EUROSTAT_VBE_IND_2005!$C$7:$C$883,"*"&amp;RIGHT($A63,3)&amp;"*",EUROSTAT_VBE_IND_2005!$D$7:$D$883,"3260*"))/1000</f>
        <v>2.091</v>
      </c>
      <c r="M63" s="17">
        <f>(SUMIFS(EUROSTAT_VBE_IND_2005!J$7:J$883,EUROSTAT_VBE_IND_2005!$B$7:$B$883,$D63,EUROSTAT_VBE_IND_2005!$C$7:$C$883,"*"&amp;RIGHT($A63,3)&amp;"*",EUROSTAT_VBE_IND_2005!$D$7:$D$883,"323*"))/1000+(SUMIFS(EUROSTAT_VBE_IND_2005!J$7:J$883,EUROSTAT_VBE_IND_2005!$B$7:$B$883,$D63,EUROSTAT_VBE_IND_2005!$C$7:$C$883,"*"&amp;RIGHT($A63,3)&amp;"*",EUROSTAT_VBE_IND_2005!$D$7:$D$883,"324*"))/1000+(SUMIFS(EUROSTAT_VBE_IND_2005!J$7:J$883,EUROSTAT_VBE_IND_2005!$B$7:$B$883,$D63,EUROSTAT_VBE_IND_2005!$C$7:$C$883,"*"&amp;RIGHT($A63,3)&amp;"*",EUROSTAT_VBE_IND_2005!$D$7:$D$883,"3260*"))/1000</f>
        <v>27.526</v>
      </c>
      <c r="N63" s="17">
        <f>(SUMIFS(EUROSTAT_VBE_IND_2005!K$7:K$883,EUROSTAT_VBE_IND_2005!$B$7:$B$883,$D63,EUROSTAT_VBE_IND_2005!$C$7:$C$883,"*"&amp;RIGHT($A63,3)&amp;"*",EUROSTAT_VBE_IND_2005!$D$7:$D$883,"323*"))/1000+(SUMIFS(EUROSTAT_VBE_IND_2005!K$7:K$883,EUROSTAT_VBE_IND_2005!$B$7:$B$883,$D63,EUROSTAT_VBE_IND_2005!$C$7:$C$883,"*"&amp;RIGHT($A63,3)&amp;"*",EUROSTAT_VBE_IND_2005!$D$7:$D$883,"324*"))/1000+(SUMIFS(EUROSTAT_VBE_IND_2005!K$7:K$883,EUROSTAT_VBE_IND_2005!$B$7:$B$883,$D63,EUROSTAT_VBE_IND_2005!$C$7:$C$883,"*"&amp;RIGHT($A63,3)&amp;"*",EUROSTAT_VBE_IND_2005!$D$7:$D$883,"3260*"))/1000</f>
        <v>0</v>
      </c>
      <c r="O63" s="17">
        <f>(SUMIFS(EUROSTAT_VBE_IND_2005!L$7:L$883,EUROSTAT_VBE_IND_2005!$B$7:$B$883,$D63,EUROSTAT_VBE_IND_2005!$C$7:$C$883,"*"&amp;RIGHT($A63,3)&amp;"*",EUROSTAT_VBE_IND_2005!$D$7:$D$883,"323*"))/1000+(SUMIFS(EUROSTAT_VBE_IND_2005!L$7:L$883,EUROSTAT_VBE_IND_2005!$B$7:$B$883,$D63,EUROSTAT_VBE_IND_2005!$C$7:$C$883,"*"&amp;RIGHT($A63,3)&amp;"*",EUROSTAT_VBE_IND_2005!$D$7:$D$883,"324*"))/1000+(SUMIFS(EUROSTAT_VBE_IND_2005!L$7:L$883,EUROSTAT_VBE_IND_2005!$B$7:$B$883,$D63,EUROSTAT_VBE_IND_2005!$C$7:$C$883,"*"&amp;RIGHT($A63,3)&amp;"*",EUROSTAT_VBE_IND_2005!$D$7:$D$883,"3260*"))/1000</f>
        <v>0</v>
      </c>
      <c r="P63" s="17">
        <f>(SUMIFS(EUROSTAT_VBE_IND_2005!M$7:M$883,EUROSTAT_VBE_IND_2005!$B$7:$B$883,$D63,EUROSTAT_VBE_IND_2005!$C$7:$C$883,"*"&amp;RIGHT($A63,3)&amp;"*",EUROSTAT_VBE_IND_2005!$D$7:$D$883,"323*"))/1000+(SUMIFS(EUROSTAT_VBE_IND_2005!M$7:M$883,EUROSTAT_VBE_IND_2005!$B$7:$B$883,$D63,EUROSTAT_VBE_IND_2005!$C$7:$C$883,"*"&amp;RIGHT($A63,3)&amp;"*",EUROSTAT_VBE_IND_2005!$D$7:$D$883,"324*"))/1000+(SUMIFS(EUROSTAT_VBE_IND_2005!M$7:M$883,EUROSTAT_VBE_IND_2005!$B$7:$B$883,$D63,EUROSTAT_VBE_IND_2005!$C$7:$C$883,"*"&amp;RIGHT($A63,3)&amp;"*",EUROSTAT_VBE_IND_2005!$D$7:$D$883,"3260*"))/1000</f>
        <v>0</v>
      </c>
      <c r="Q63" s="17">
        <f>(SUMIFS(EUROSTAT_VBE_IND_2005!N$7:N$883,EUROSTAT_VBE_IND_2005!$B$7:$B$883,$D63,EUROSTAT_VBE_IND_2005!$C$7:$C$883,"*"&amp;RIGHT($A63,3)&amp;"*",EUROSTAT_VBE_IND_2005!$D$7:$D$883,"323*"))/1000+(SUMIFS(EUROSTAT_VBE_IND_2005!N$7:N$883,EUROSTAT_VBE_IND_2005!$B$7:$B$883,$D63,EUROSTAT_VBE_IND_2005!$C$7:$C$883,"*"&amp;RIGHT($A63,3)&amp;"*",EUROSTAT_VBE_IND_2005!$D$7:$D$883,"324*"))/1000+(SUMIFS(EUROSTAT_VBE_IND_2005!N$7:N$883,EUROSTAT_VBE_IND_2005!$B$7:$B$883,$D63,EUROSTAT_VBE_IND_2005!$C$7:$C$883,"*"&amp;RIGHT($A63,3)&amp;"*",EUROSTAT_VBE_IND_2005!$D$7:$D$883,"3260*"))/1000</f>
        <v>0</v>
      </c>
      <c r="R63" s="17">
        <f>(SUMIFS(EUROSTAT_VBE_IND_2005!O$7:O$883,EUROSTAT_VBE_IND_2005!$B$7:$B$883,$D63,EUROSTAT_VBE_IND_2005!$C$7:$C$883,"*"&amp;RIGHT($A63,3)&amp;"*",EUROSTAT_VBE_IND_2005!$D$7:$D$883,"323*"))/1000+(SUMIFS(EUROSTAT_VBE_IND_2005!O$7:O$883,EUROSTAT_VBE_IND_2005!$B$7:$B$883,$D63,EUROSTAT_VBE_IND_2005!$C$7:$C$883,"*"&amp;RIGHT($A63,3)&amp;"*",EUROSTAT_VBE_IND_2005!$D$7:$D$883,"324*"))/1000+(SUMIFS(EUROSTAT_VBE_IND_2005!O$7:O$883,EUROSTAT_VBE_IND_2005!$B$7:$B$883,$D63,EUROSTAT_VBE_IND_2005!$C$7:$C$883,"*"&amp;RIGHT($A63,3)&amp;"*",EUROSTAT_VBE_IND_2005!$D$7:$D$883,"3260*"))/1000</f>
        <v>0</v>
      </c>
      <c r="S63" s="17">
        <f>(SUMIFS(EUROSTAT_VBE_IND_2005!P$7:P$883,EUROSTAT_VBE_IND_2005!$B$7:$B$883,$D63,EUROSTAT_VBE_IND_2005!$C$7:$C$883,"*"&amp;RIGHT($A63,3)&amp;"*",EUROSTAT_VBE_IND_2005!$D$7:$D$883,"323*"))/1000+(SUMIFS(EUROSTAT_VBE_IND_2005!P$7:P$883,EUROSTAT_VBE_IND_2005!$B$7:$B$883,$D63,EUROSTAT_VBE_IND_2005!$C$7:$C$883,"*"&amp;RIGHT($A63,3)&amp;"*",EUROSTAT_VBE_IND_2005!$D$7:$D$883,"324*"))/1000+(SUMIFS(EUROSTAT_VBE_IND_2005!P$7:P$883,EUROSTAT_VBE_IND_2005!$B$7:$B$883,$D63,EUROSTAT_VBE_IND_2005!$C$7:$C$883,"*"&amp;RIGHT($A63,3)&amp;"*",EUROSTAT_VBE_IND_2005!$D$7:$D$883,"3260*"))/1000</f>
        <v>71</v>
      </c>
      <c r="T63" s="17">
        <f>(SUMIFS(EUROSTAT_VBE_IND_2005!Q$7:Q$883,EUROSTAT_VBE_IND_2005!$B$7:$B$883,$D63,EUROSTAT_VBE_IND_2005!$C$7:$C$883,"*"&amp;RIGHT($A63,3)&amp;"*",EUROSTAT_VBE_IND_2005!$D$7:$D$883,"323*"))/1000+(SUMIFS(EUROSTAT_VBE_IND_2005!Q$7:Q$883,EUROSTAT_VBE_IND_2005!$B$7:$B$883,$D63,EUROSTAT_VBE_IND_2005!$C$7:$C$883,"*"&amp;RIGHT($A63,3)&amp;"*",EUROSTAT_VBE_IND_2005!$D$7:$D$883,"324*"))/1000+(SUMIFS(EUROSTAT_VBE_IND_2005!Q$7:Q$883,EUROSTAT_VBE_IND_2005!$B$7:$B$883,$D63,EUROSTAT_VBE_IND_2005!$C$7:$C$883,"*"&amp;RIGHT($A63,3)&amp;"*",EUROSTAT_VBE_IND_2005!$D$7:$D$883,"3260*"))/1000</f>
        <v>0</v>
      </c>
      <c r="U63" s="17">
        <f>(SUMIFS(EUROSTAT_VBE_IND_2005!R$7:R$883,EUROSTAT_VBE_IND_2005!$B$7:$B$883,$D63,EUROSTAT_VBE_IND_2005!$C$7:$C$883,"*"&amp;RIGHT($A63,3)&amp;"*",EUROSTAT_VBE_IND_2005!$D$7:$D$883,"323*"))/1000+(SUMIFS(EUROSTAT_VBE_IND_2005!R$7:R$883,EUROSTAT_VBE_IND_2005!$B$7:$B$883,$D63,EUROSTAT_VBE_IND_2005!$C$7:$C$883,"*"&amp;RIGHT($A63,3)&amp;"*",EUROSTAT_VBE_IND_2005!$D$7:$D$883,"324*"))/1000+(SUMIFS(EUROSTAT_VBE_IND_2005!R$7:R$883,EUROSTAT_VBE_IND_2005!$B$7:$B$883,$D63,EUROSTAT_VBE_IND_2005!$C$7:$C$883,"*"&amp;RIGHT($A63,3)&amp;"*",EUROSTAT_VBE_IND_2005!$D$7:$D$883,"3260*"))/1000</f>
        <v>12.398</v>
      </c>
      <c r="V63" s="17">
        <f>(SUMIFS(EUROSTAT_VBE_IND_2005!S$7:S$883,EUROSTAT_VBE_IND_2005!$B$7:$B$883,$D63,EUROSTAT_VBE_IND_2005!$C$7:$C$883,"*"&amp;RIGHT($A63,3)&amp;"*",EUROSTAT_VBE_IND_2005!$D$7:$D$883,"323*"))/1000+(SUMIFS(EUROSTAT_VBE_IND_2005!S$7:S$883,EUROSTAT_VBE_IND_2005!$B$7:$B$883,$D63,EUROSTAT_VBE_IND_2005!$C$7:$C$883,"*"&amp;RIGHT($A63,3)&amp;"*",EUROSTAT_VBE_IND_2005!$D$7:$D$883,"324*"))/1000+(SUMIFS(EUROSTAT_VBE_IND_2005!S$7:S$883,EUROSTAT_VBE_IND_2005!$B$7:$B$883,$D63,EUROSTAT_VBE_IND_2005!$C$7:$C$883,"*"&amp;RIGHT($A63,3)&amp;"*",EUROSTAT_VBE_IND_2005!$D$7:$D$883,"3260*"))/1000</f>
        <v>0</v>
      </c>
      <c r="W63" s="17">
        <f>(SUMIFS(EUROSTAT_VBE_IND_2005!T$7:T$883,EUROSTAT_VBE_IND_2005!$B$7:$B$883,$D63,EUROSTAT_VBE_IND_2005!$C$7:$C$883,"*"&amp;RIGHT($A63,3)&amp;"*",EUROSTAT_VBE_IND_2005!$D$7:$D$883,"323*"))/1000+(SUMIFS(EUROSTAT_VBE_IND_2005!T$7:T$883,EUROSTAT_VBE_IND_2005!$B$7:$B$883,$D63,EUROSTAT_VBE_IND_2005!$C$7:$C$883,"*"&amp;RIGHT($A63,3)&amp;"*",EUROSTAT_VBE_IND_2005!$D$7:$D$883,"324*"))/1000+(SUMIFS(EUROSTAT_VBE_IND_2005!T$7:T$883,EUROSTAT_VBE_IND_2005!$B$7:$B$883,$D63,EUROSTAT_VBE_IND_2005!$C$7:$C$883,"*"&amp;RIGHT($A63,3)&amp;"*",EUROSTAT_VBE_IND_2005!$D$7:$D$883,"3260*"))/1000</f>
        <v>0</v>
      </c>
      <c r="X63" s="17">
        <f>(SUMIFS(EUROSTAT_VBE_IND_2005!U$7:U$883,EUROSTAT_VBE_IND_2005!$B$7:$B$883,$D63,EUROSTAT_VBE_IND_2005!$C$7:$C$883,"*"&amp;RIGHT($A63,3)&amp;"*",EUROSTAT_VBE_IND_2005!$D$7:$D$883,"323*"))/1000+(SUMIFS(EUROSTAT_VBE_IND_2005!U$7:U$883,EUROSTAT_VBE_IND_2005!$B$7:$B$883,$D63,EUROSTAT_VBE_IND_2005!$C$7:$C$883,"*"&amp;RIGHT($A63,3)&amp;"*",EUROSTAT_VBE_IND_2005!$D$7:$D$883,"324*"))/1000+(SUMIFS(EUROSTAT_VBE_IND_2005!U$7:U$883,EUROSTAT_VBE_IND_2005!$B$7:$B$883,$D63,EUROSTAT_VBE_IND_2005!$C$7:$C$883,"*"&amp;RIGHT($A63,3)&amp;"*",EUROSTAT_VBE_IND_2005!$D$7:$D$883,"3260*"))/1000</f>
        <v>43.055</v>
      </c>
      <c r="Y63" s="17">
        <f>(SUMIFS(EUROSTAT_VBE_IND_2005!V$7:V$883,EUROSTAT_VBE_IND_2005!$B$7:$B$883,$D63,EUROSTAT_VBE_IND_2005!$C$7:$C$883,"*"&amp;RIGHT($A63,3)&amp;"*",EUROSTAT_VBE_IND_2005!$D$7:$D$883,"323*"))/1000+(SUMIFS(EUROSTAT_VBE_IND_2005!V$7:V$883,EUROSTAT_VBE_IND_2005!$B$7:$B$883,$D63,EUROSTAT_VBE_IND_2005!$C$7:$C$883,"*"&amp;RIGHT($A63,3)&amp;"*",EUROSTAT_VBE_IND_2005!$D$7:$D$883,"324*"))/1000+(SUMIFS(EUROSTAT_VBE_IND_2005!V$7:V$883,EUROSTAT_VBE_IND_2005!$B$7:$B$883,$D63,EUROSTAT_VBE_IND_2005!$C$7:$C$883,"*"&amp;RIGHT($A63,3)&amp;"*",EUROSTAT_VBE_IND_2005!$D$7:$D$883,"3260*"))/1000</f>
        <v>0</v>
      </c>
      <c r="Z63" s="17">
        <f>(SUMIFS(EUROSTAT_VBE_IND_2005!W$7:W$883,EUROSTAT_VBE_IND_2005!$B$7:$B$883,$D63,EUROSTAT_VBE_IND_2005!$C$7:$C$883,"*"&amp;RIGHT($A63,3)&amp;"*",EUROSTAT_VBE_IND_2005!$D$7:$D$883,"323*"))/1000+(SUMIFS(EUROSTAT_VBE_IND_2005!W$7:W$883,EUROSTAT_VBE_IND_2005!$B$7:$B$883,$D63,EUROSTAT_VBE_IND_2005!$C$7:$C$883,"*"&amp;RIGHT($A63,3)&amp;"*",EUROSTAT_VBE_IND_2005!$D$7:$D$883,"324*"))/1000+(SUMIFS(EUROSTAT_VBE_IND_2005!W$7:W$883,EUROSTAT_VBE_IND_2005!$B$7:$B$883,$D63,EUROSTAT_VBE_IND_2005!$C$7:$C$883,"*"&amp;RIGHT($A63,3)&amp;"*",EUROSTAT_VBE_IND_2005!$D$7:$D$883,"3260*"))/1000</f>
        <v>0</v>
      </c>
      <c r="AA63" s="17">
        <f>(SUMIFS(EUROSTAT_VBE_IND_2005!X$7:X$883,EUROSTAT_VBE_IND_2005!$B$7:$B$883,$D63,EUROSTAT_VBE_IND_2005!$C$7:$C$883,"*"&amp;RIGHT($A63,3)&amp;"*",EUROSTAT_VBE_IND_2005!$D$7:$D$883,"323*"))/1000+(SUMIFS(EUROSTAT_VBE_IND_2005!X$7:X$883,EUROSTAT_VBE_IND_2005!$B$7:$B$883,$D63,EUROSTAT_VBE_IND_2005!$C$7:$C$883,"*"&amp;RIGHT($A63,3)&amp;"*",EUROSTAT_VBE_IND_2005!$D$7:$D$883,"324*"))/1000+(SUMIFS(EUROSTAT_VBE_IND_2005!X$7:X$883,EUROSTAT_VBE_IND_2005!$B$7:$B$883,$D63,EUROSTAT_VBE_IND_2005!$C$7:$C$883,"*"&amp;RIGHT($A63,3)&amp;"*",EUROSTAT_VBE_IND_2005!$D$7:$D$883,"3260*"))/1000</f>
        <v>0</v>
      </c>
      <c r="AB63" s="17">
        <f>(SUMIFS(EUROSTAT_VBE_IND_2005!AA$7:AA$883,EUROSTAT_VBE_IND_2005!$B$7:$B$883,$D63,EUROSTAT_VBE_IND_2005!$C$7:$C$883,"*"&amp;RIGHT($A63,3)&amp;"*",EUROSTAT_VBE_IND_2005!$D$7:$D$883,"323*"))/1000+(SUMIFS(EUROSTAT_VBE_IND_2005!AA$7:AA$883,EUROSTAT_VBE_IND_2005!$B$7:$B$883,$D63,EUROSTAT_VBE_IND_2005!$C$7:$C$883,"*"&amp;RIGHT($A63,3)&amp;"*",EUROSTAT_VBE_IND_2005!$D$7:$D$883,"324*"))/1000+(SUMIFS(EUROSTAT_VBE_IND_2005!AA$7:AA$883,EUROSTAT_VBE_IND_2005!$B$7:$B$883,$D63,EUROSTAT_VBE_IND_2005!$C$7:$C$883,"*"&amp;RIGHT($A63,3)&amp;"*",EUROSTAT_VBE_IND_2005!$D$7:$D$883,"3260*"))/1000</f>
        <v>0</v>
      </c>
      <c r="AC63" s="17">
        <f>(SUMIFS(EUROSTAT_VBE_IND_2005!AB$7:AB$883,EUROSTAT_VBE_IND_2005!$B$7:$B$883,$D63,EUROSTAT_VBE_IND_2005!$C$7:$C$883,"*"&amp;RIGHT($A63,3)&amp;"*",EUROSTAT_VBE_IND_2005!$D$7:$D$883,"323*"))/1000+(SUMIFS(EUROSTAT_VBE_IND_2005!AB$7:AB$883,EUROSTAT_VBE_IND_2005!$B$7:$B$883,$D63,EUROSTAT_VBE_IND_2005!$C$7:$C$883,"*"&amp;RIGHT($A63,3)&amp;"*",EUROSTAT_VBE_IND_2005!$D$7:$D$883,"324*"))/1000+(SUMIFS(EUROSTAT_VBE_IND_2005!AB$7:AB$883,EUROSTAT_VBE_IND_2005!$B$7:$B$883,$D63,EUROSTAT_VBE_IND_2005!$C$7:$C$883,"*"&amp;RIGHT($A63,3)&amp;"*",EUROSTAT_VBE_IND_2005!$D$7:$D$883,"3260*"))/1000</f>
        <v>0.129</v>
      </c>
      <c r="AD63" s="17">
        <f>(SUMIFS(EUROSTAT_VBE_IND_2005!AC$7:AC$883,EUROSTAT_VBE_IND_2005!$B$7:$B$883,$D63,EUROSTAT_VBE_IND_2005!$C$7:$C$883,"*"&amp;RIGHT($A63,3)&amp;"*",EUROSTAT_VBE_IND_2005!$D$7:$D$883,"323*"))/1000+(SUMIFS(EUROSTAT_VBE_IND_2005!AC$7:AC$883,EUROSTAT_VBE_IND_2005!$B$7:$B$883,$D63,EUROSTAT_VBE_IND_2005!$C$7:$C$883,"*"&amp;RIGHT($A63,3)&amp;"*",EUROSTAT_VBE_IND_2005!$D$7:$D$883,"324*"))/1000+(SUMIFS(EUROSTAT_VBE_IND_2005!AC$7:AC$883,EUROSTAT_VBE_IND_2005!$B$7:$B$883,$D63,EUROSTAT_VBE_IND_2005!$C$7:$C$883,"*"&amp;RIGHT($A63,3)&amp;"*",EUROSTAT_VBE_IND_2005!$D$7:$D$883,"3260*"))/1000</f>
        <v>0.474</v>
      </c>
      <c r="AE63" s="17">
        <f>(SUMIFS(EUROSTAT_VBE_IND_2005!AD$7:AD$883,EUROSTAT_VBE_IND_2005!$B$7:$B$883,$D63,EUROSTAT_VBE_IND_2005!$C$7:$C$883,"*"&amp;RIGHT($A63,3)&amp;"*",EUROSTAT_VBE_IND_2005!$D$7:$D$883,"323*"))/1000+(SUMIFS(EUROSTAT_VBE_IND_2005!AD$7:AD$883,EUROSTAT_VBE_IND_2005!$B$7:$B$883,$D63,EUROSTAT_VBE_IND_2005!$C$7:$C$883,"*"&amp;RIGHT($A63,3)&amp;"*",EUROSTAT_VBE_IND_2005!$D$7:$D$883,"324*"))/1000+(SUMIFS(EUROSTAT_VBE_IND_2005!AD$7:AD$883,EUROSTAT_VBE_IND_2005!$B$7:$B$883,$D63,EUROSTAT_VBE_IND_2005!$C$7:$C$883,"*"&amp;RIGHT($A63,3)&amp;"*",EUROSTAT_VBE_IND_2005!$D$7:$D$883,"3260*"))/1000</f>
        <v>0</v>
      </c>
      <c r="AF63" s="17">
        <f>(SUMIFS(EUROSTAT_VBE_IND_2005!AE$7:AE$883,EUROSTAT_VBE_IND_2005!$B$7:$B$883,$D63,EUROSTAT_VBE_IND_2005!$C$7:$C$883,"*"&amp;RIGHT($A63,3)&amp;"*",EUROSTAT_VBE_IND_2005!$D$7:$D$883,"323*"))/1000+(SUMIFS(EUROSTAT_VBE_IND_2005!AE$7:AE$883,EUROSTAT_VBE_IND_2005!$B$7:$B$883,$D63,EUROSTAT_VBE_IND_2005!$C$7:$C$883,"*"&amp;RIGHT($A63,3)&amp;"*",EUROSTAT_VBE_IND_2005!$D$7:$D$883,"324*"))/1000+(SUMIFS(EUROSTAT_VBE_IND_2005!AE$7:AE$883,EUROSTAT_VBE_IND_2005!$B$7:$B$883,$D63,EUROSTAT_VBE_IND_2005!$C$7:$C$883,"*"&amp;RIGHT($A63,3)&amp;"*",EUROSTAT_VBE_IND_2005!$D$7:$D$883,"3260*"))/1000</f>
        <v>0</v>
      </c>
      <c r="AG63" s="17">
        <f>(SUMIFS(EUROSTAT_VBE_IND_2005!AF$7:AF$883,EUROSTAT_VBE_IND_2005!$B$7:$B$883,$D63,EUROSTAT_VBE_IND_2005!$C$7:$C$883,"*"&amp;RIGHT($A63,3)&amp;"*",EUROSTAT_VBE_IND_2005!$D$7:$D$883,"323*"))/1000+(SUMIFS(EUROSTAT_VBE_IND_2005!AF$7:AF$883,EUROSTAT_VBE_IND_2005!$B$7:$B$883,$D63,EUROSTAT_VBE_IND_2005!$C$7:$C$883,"*"&amp;RIGHT($A63,3)&amp;"*",EUROSTAT_VBE_IND_2005!$D$7:$D$883,"324*"))/1000+(SUMIFS(EUROSTAT_VBE_IND_2005!AF$7:AF$883,EUROSTAT_VBE_IND_2005!$B$7:$B$883,$D63,EUROSTAT_VBE_IND_2005!$C$7:$C$883,"*"&amp;RIGHT($A63,3)&amp;"*",EUROSTAT_VBE_IND_2005!$D$7:$D$883,"3260*"))/1000</f>
        <v>0</v>
      </c>
      <c r="AH63" s="17">
        <f>(SUMIFS(EUROSTAT_VBE_IND_2005!AH$7:AH$883,EUROSTAT_VBE_IND_2005!$B$7:$B$883,$D63,EUROSTAT_VBE_IND_2005!$C$7:$C$883,"*"&amp;RIGHT($A63,3)&amp;"*",EUROSTAT_VBE_IND_2005!$D$7:$D$883,"323*"))/1000+(SUMIFS(EUROSTAT_VBE_IND_2005!AH$7:AH$883,EUROSTAT_VBE_IND_2005!$B$7:$B$883,$D63,EUROSTAT_VBE_IND_2005!$C$7:$C$883,"*"&amp;RIGHT($A63,3)&amp;"*",EUROSTAT_VBE_IND_2005!$D$7:$D$883,"324*"))/1000+(SUMIFS(EUROSTAT_VBE_IND_2005!AH$7:AH$883,EUROSTAT_VBE_IND_2005!$B$7:$B$883,$D63,EUROSTAT_VBE_IND_2005!$C$7:$C$883,"*"&amp;RIGHT($A63,3)&amp;"*",EUROSTAT_VBE_IND_2005!$D$7:$D$883,"3260*"))/1000</f>
        <v>0</v>
      </c>
      <c r="AI63" s="17">
        <f>(SUMIFS(EUROSTAT_VBE_IND_2005!AI$7:AI$883,EUROSTAT_VBE_IND_2005!$B$7:$B$883,$D63,EUROSTAT_VBE_IND_2005!$C$7:$C$883,"*"&amp;RIGHT($A63,3)&amp;"*",EUROSTAT_VBE_IND_2005!$D$7:$D$883,"323*"))/1000+(SUMIFS(EUROSTAT_VBE_IND_2005!AI$7:AI$883,EUROSTAT_VBE_IND_2005!$B$7:$B$883,$D63,EUROSTAT_VBE_IND_2005!$C$7:$C$883,"*"&amp;RIGHT($A63,3)&amp;"*",EUROSTAT_VBE_IND_2005!$D$7:$D$883,"324*"))/1000+(SUMIFS(EUROSTAT_VBE_IND_2005!AI$7:AI$883,EUROSTAT_VBE_IND_2005!$B$7:$B$883,$D63,EUROSTAT_VBE_IND_2005!$C$7:$C$883,"*"&amp;RIGHT($A63,3)&amp;"*",EUROSTAT_VBE_IND_2005!$D$7:$D$883,"3260*"))/1000</f>
        <v>0</v>
      </c>
      <c r="AJ63" s="17">
        <f>(SUMIFS(EUROSTAT_VBE_IND_2005!AJ$7:AJ$883,EUROSTAT_VBE_IND_2005!$B$7:$B$883,$D63,EUROSTAT_VBE_IND_2005!$C$7:$C$883,"*"&amp;RIGHT($A63,3)&amp;"*",EUROSTAT_VBE_IND_2005!$D$7:$D$883,"323*"))/1000+(SUMIFS(EUROSTAT_VBE_IND_2005!AJ$7:AJ$883,EUROSTAT_VBE_IND_2005!$B$7:$B$883,$D63,EUROSTAT_VBE_IND_2005!$C$7:$C$883,"*"&amp;RIGHT($A63,3)&amp;"*",EUROSTAT_VBE_IND_2005!$D$7:$D$883,"324*"))/1000+(SUMIFS(EUROSTAT_VBE_IND_2005!AJ$7:AJ$883,EUROSTAT_VBE_IND_2005!$B$7:$B$883,$D63,EUROSTAT_VBE_IND_2005!$C$7:$C$883,"*"&amp;RIGHT($A63,3)&amp;"*",EUROSTAT_VBE_IND_2005!$D$7:$D$883,"3260*"))/1000</f>
        <v>0.644</v>
      </c>
      <c r="AK63" s="17">
        <f>(SUMIFS(EUROSTAT_VBE_IND_2005!AK$7:AK$883,EUROSTAT_VBE_IND_2005!$B$7:$B$883,$D63,EUROSTAT_VBE_IND_2005!$C$7:$C$883,"*"&amp;RIGHT($A63,3)&amp;"*",EUROSTAT_VBE_IND_2005!$D$7:$D$883,"323*"))/1000+(SUMIFS(EUROSTAT_VBE_IND_2005!AK$7:AK$883,EUROSTAT_VBE_IND_2005!$B$7:$B$883,$D63,EUROSTAT_VBE_IND_2005!$C$7:$C$883,"*"&amp;RIGHT($A63,3)&amp;"*",EUROSTAT_VBE_IND_2005!$D$7:$D$883,"324*"))/1000+(SUMIFS(EUROSTAT_VBE_IND_2005!AK$7:AK$883,EUROSTAT_VBE_IND_2005!$B$7:$B$883,$D63,EUROSTAT_VBE_IND_2005!$C$7:$C$883,"*"&amp;RIGHT($A63,3)&amp;"*",EUROSTAT_VBE_IND_2005!$D$7:$D$883,"3260*"))/1000</f>
        <v>9.738</v>
      </c>
      <c r="AL63" s="198"/>
      <c r="AM63" s="198"/>
      <c r="AN63" s="198"/>
      <c r="AO63" s="17">
        <f>(SUMIFS(EUROSTAT_VBE_IND_2005!Y$7:Y$883,EUROSTAT_VBE_IND_2005!$B$7:$B$883,$D63,EUROSTAT_VBE_IND_2005!$C$7:$C$883,"*"&amp;RIGHT($A63,3)&amp;"*",EUROSTAT_VBE_IND_2005!$D$7:$D$883,"323*"))/1000+(SUMIFS(EUROSTAT_VBE_IND_2005!Y$7:Y$883,EUROSTAT_VBE_IND_2005!$B$7:$B$883,$D63,EUROSTAT_VBE_IND_2005!$C$7:$C$883,"*"&amp;RIGHT($A63,3)&amp;"*",EUROSTAT_VBE_IND_2005!$D$7:$D$883,"324*"))/1000+(SUMIFS(EUROSTAT_VBE_IND_2005!Y$7:Y$883,EUROSTAT_VBE_IND_2005!$B$7:$B$883,$D63,EUROSTAT_VBE_IND_2005!$C$7:$C$883,"*"&amp;RIGHT($A63,3)&amp;"*",EUROSTAT_VBE_IND_2005!$D$7:$D$883,"3260*"))/1000</f>
        <v>0</v>
      </c>
      <c r="AP63" s="17">
        <f>(SUMIFS(EUROSTAT_VBE_IND_2005!Z$7:Z$883,EUROSTAT_VBE_IND_2005!$B$7:$B$883,$D63,EUROSTAT_VBE_IND_2005!$C$7:$C$883,"*"&amp;RIGHT($A63,3)&amp;"*",EUROSTAT_VBE_IND_2005!$D$7:$D$883,"323*"))/1000+(SUMIFS(EUROSTAT_VBE_IND_2005!Z$7:Z$883,EUROSTAT_VBE_IND_2005!$B$7:$B$883,$D63,EUROSTAT_VBE_IND_2005!$C$7:$C$883,"*"&amp;RIGHT($A63,3)&amp;"*",EUROSTAT_VBE_IND_2005!$D$7:$D$883,"324*"))/1000+(SUMIFS(EUROSTAT_VBE_IND_2005!Z$7:Z$883,EUROSTAT_VBE_IND_2005!$B$7:$B$883,$D63,EUROSTAT_VBE_IND_2005!$C$7:$C$883,"*"&amp;RIGHT($A63,3)&amp;"*",EUROSTAT_VBE_IND_2005!$D$7:$D$883,"3260*"))/1000</f>
        <v>0</v>
      </c>
      <c r="AQ63" s="17">
        <f>(SUMIFS(EUROSTAT_VBE_IND_2005!AG$7:AG$883,EUROSTAT_VBE_IND_2005!$B$7:$B$883,$D63,EUROSTAT_VBE_IND_2005!$C$7:$C$883,"*"&amp;RIGHT($A63,3)&amp;"*",EUROSTAT_VBE_IND_2005!$D$7:$D$883,"323*"))/1000+(SUMIFS(EUROSTAT_VBE_IND_2005!AG$7:AG$883,EUROSTAT_VBE_IND_2005!$B$7:$B$883,$D63,EUROSTAT_VBE_IND_2005!$C$7:$C$883,"*"&amp;RIGHT($A63,3)&amp;"*",EUROSTAT_VBE_IND_2005!$D$7:$D$883,"324*"))/1000+(SUMIFS(EUROSTAT_VBE_IND_2005!AG$7:AG$883,EUROSTAT_VBE_IND_2005!$B$7:$B$883,$D63,EUROSTAT_VBE_IND_2005!$C$7:$C$883,"*"&amp;RIGHT($A63,3)&amp;"*",EUROSTAT_VBE_IND_2005!$D$7:$D$883,"3260*"))/1000</f>
        <v>0</v>
      </c>
    </row>
    <row r="64" s="20" customFormat="1" spans="1:43">
      <c r="A64" t="str">
        <f>LEFT(EUROSTAT_VBE_IND_2005!$C$14,8)</f>
        <v>B_101605</v>
      </c>
      <c r="B64" s="28" t="s">
        <v>249</v>
      </c>
      <c r="C64" t="s">
        <v>293</v>
      </c>
      <c r="D64" t="s">
        <v>55</v>
      </c>
      <c r="E64" t="s">
        <v>236</v>
      </c>
      <c r="F64" t="s">
        <v>256</v>
      </c>
      <c r="G64" s="17">
        <f>(SUMIFS(EUROSTAT_VBE_IND_2005!E$7:E$883,EUROSTAT_VBE_IND_2005!$B$7:$B$883,$D64,EUROSTAT_VBE_IND_2005!$C$7:$C$883,"*"&amp;RIGHT($A64,3)&amp;"*",EUROSTAT_VBE_IND_2005!$D$7:$D$883,"3250*"))/1000</f>
        <v>25.659</v>
      </c>
      <c r="H64" s="17">
        <f>(SUMIFS(EUROSTAT_VBE_IND_2005!F$7:F$883,EUROSTAT_VBE_IND_2005!$B$7:$B$883,$D64,EUROSTAT_VBE_IND_2005!$C$7:$C$883,"*"&amp;RIGHT($A64,3)&amp;"*",EUROSTAT_VBE_IND_2005!$D$7:$D$883,"3250*"))/1000</f>
        <v>196.548</v>
      </c>
      <c r="I64" s="17">
        <f>(SUMIFS(EUROSTAT_VBE_IND_2005!G$7:G$883,EUROSTAT_VBE_IND_2005!$B$7:$B$883,$D64,EUROSTAT_VBE_IND_2005!$C$7:$C$883,"*"&amp;RIGHT($A64,3)&amp;"*",EUROSTAT_VBE_IND_2005!$D$7:$D$883,"3250*"))/1000</f>
        <v>12.488</v>
      </c>
      <c r="J64" s="198"/>
      <c r="K64" s="17">
        <f>(SUMIFS(EUROSTAT_VBE_IND_2005!H$7:H$883,EUROSTAT_VBE_IND_2005!$B$7:$B$883,$D64,EUROSTAT_VBE_IND_2005!$C$7:$C$883,"*"&amp;RIGHT($A64,3)&amp;"*",EUROSTAT_VBE_IND_2005!$D$7:$D$883,"3250*"))/1000</f>
        <v>0</v>
      </c>
      <c r="L64" s="17">
        <f>(SUMIFS(EUROSTAT_VBE_IND_2005!I$7:I$883,EUROSTAT_VBE_IND_2005!$B$7:$B$883,$D64,EUROSTAT_VBE_IND_2005!$C$7:$C$883,"*"&amp;RIGHT($A64,3)&amp;"*",EUROSTAT_VBE_IND_2005!$D$7:$D$883,"3250*"))/1000</f>
        <v>37.957</v>
      </c>
      <c r="M64" s="17">
        <f>(SUMIFS(EUROSTAT_VBE_IND_2005!J$7:J$883,EUROSTAT_VBE_IND_2005!$B$7:$B$883,$D64,EUROSTAT_VBE_IND_2005!$C$7:$C$883,"*"&amp;RIGHT($A64,3)&amp;"*",EUROSTAT_VBE_IND_2005!$D$7:$D$883,"3250*"))/1000</f>
        <v>594.264</v>
      </c>
      <c r="N64" s="17">
        <f>(SUMIFS(EUROSTAT_VBE_IND_2005!K$7:K$883,EUROSTAT_VBE_IND_2005!$B$7:$B$883,$D64,EUROSTAT_VBE_IND_2005!$C$7:$C$883,"*"&amp;RIGHT($A64,3)&amp;"*",EUROSTAT_VBE_IND_2005!$D$7:$D$883,"3250*"))/1000</f>
        <v>0</v>
      </c>
      <c r="O64" s="17">
        <f>(SUMIFS(EUROSTAT_VBE_IND_2005!L$7:L$883,EUROSTAT_VBE_IND_2005!$B$7:$B$883,$D64,EUROSTAT_VBE_IND_2005!$C$7:$C$883,"*"&amp;RIGHT($A64,3)&amp;"*",EUROSTAT_VBE_IND_2005!$D$7:$D$883,"3250*"))/1000</f>
        <v>0</v>
      </c>
      <c r="P64" s="17">
        <f>(SUMIFS(EUROSTAT_VBE_IND_2005!M$7:M$883,EUROSTAT_VBE_IND_2005!$B$7:$B$883,$D64,EUROSTAT_VBE_IND_2005!$C$7:$C$883,"*"&amp;RIGHT($A64,3)&amp;"*",EUROSTAT_VBE_IND_2005!$D$7:$D$883,"3250*"))/1000</f>
        <v>3.608</v>
      </c>
      <c r="Q64" s="17">
        <f>(SUMIFS(EUROSTAT_VBE_IND_2005!N$7:N$883,EUROSTAT_VBE_IND_2005!$B$7:$B$883,$D64,EUROSTAT_VBE_IND_2005!$C$7:$C$883,"*"&amp;RIGHT($A64,3)&amp;"*",EUROSTAT_VBE_IND_2005!$D$7:$D$883,"3250*"))/1000</f>
        <v>104.104</v>
      </c>
      <c r="R64" s="17">
        <f>(SUMIFS(EUROSTAT_VBE_IND_2005!O$7:O$883,EUROSTAT_VBE_IND_2005!$B$7:$B$883,$D64,EUROSTAT_VBE_IND_2005!$C$7:$C$883,"*"&amp;RIGHT($A64,3)&amp;"*",EUROSTAT_VBE_IND_2005!$D$7:$D$883,"3250*"))/1000</f>
        <v>11.075</v>
      </c>
      <c r="S64" s="17">
        <f>(SUMIFS(EUROSTAT_VBE_IND_2005!P$7:P$883,EUROSTAT_VBE_IND_2005!$B$7:$B$883,$D64,EUROSTAT_VBE_IND_2005!$C$7:$C$883,"*"&amp;RIGHT($A64,3)&amp;"*",EUROSTAT_VBE_IND_2005!$D$7:$D$883,"3250*"))/1000</f>
        <v>209.22</v>
      </c>
      <c r="T64" s="17">
        <f>(SUMIFS(EUROSTAT_VBE_IND_2005!Q$7:Q$883,EUROSTAT_VBE_IND_2005!$B$7:$B$883,$D64,EUROSTAT_VBE_IND_2005!$C$7:$C$883,"*"&amp;RIGHT($A64,3)&amp;"*",EUROSTAT_VBE_IND_2005!$D$7:$D$883,"3250*"))/1000</f>
        <v>0</v>
      </c>
      <c r="U64" s="17">
        <f>(SUMIFS(EUROSTAT_VBE_IND_2005!R$7:R$883,EUROSTAT_VBE_IND_2005!$B$7:$B$883,$D64,EUROSTAT_VBE_IND_2005!$C$7:$C$883,"*"&amp;RIGHT($A64,3)&amp;"*",EUROSTAT_VBE_IND_2005!$D$7:$D$883,"3250*"))/1000</f>
        <v>40.362</v>
      </c>
      <c r="V64" s="17">
        <f>(SUMIFS(EUROSTAT_VBE_IND_2005!S$7:S$883,EUROSTAT_VBE_IND_2005!$B$7:$B$883,$D64,EUROSTAT_VBE_IND_2005!$C$7:$C$883,"*"&amp;RIGHT($A64,3)&amp;"*",EUROSTAT_VBE_IND_2005!$D$7:$D$883,"3250*"))/1000</f>
        <v>0</v>
      </c>
      <c r="W64" s="17">
        <f>(SUMIFS(EUROSTAT_VBE_IND_2005!T$7:T$883,EUROSTAT_VBE_IND_2005!$B$7:$B$883,$D64,EUROSTAT_VBE_IND_2005!$C$7:$C$883,"*"&amp;RIGHT($A64,3)&amp;"*",EUROSTAT_VBE_IND_2005!$D$7:$D$883,"3250*"))/1000</f>
        <v>0</v>
      </c>
      <c r="X64" s="17">
        <f>(SUMIFS(EUROSTAT_VBE_IND_2005!U$7:U$883,EUROSTAT_VBE_IND_2005!$B$7:$B$883,$D64,EUROSTAT_VBE_IND_2005!$C$7:$C$883,"*"&amp;RIGHT($A64,3)&amp;"*",EUROSTAT_VBE_IND_2005!$D$7:$D$883,"3250*"))/1000</f>
        <v>119.68</v>
      </c>
      <c r="Y64" s="17">
        <f>(SUMIFS(EUROSTAT_VBE_IND_2005!V$7:V$883,EUROSTAT_VBE_IND_2005!$B$7:$B$883,$D64,EUROSTAT_VBE_IND_2005!$C$7:$C$883,"*"&amp;RIGHT($A64,3)&amp;"*",EUROSTAT_VBE_IND_2005!$D$7:$D$883,"3250*"))/1000</f>
        <v>0</v>
      </c>
      <c r="Z64" s="17">
        <f>(SUMIFS(EUROSTAT_VBE_IND_2005!W$7:W$883,EUROSTAT_VBE_IND_2005!$B$7:$B$883,$D64,EUROSTAT_VBE_IND_2005!$C$7:$C$883,"*"&amp;RIGHT($A64,3)&amp;"*",EUROSTAT_VBE_IND_2005!$D$7:$D$883,"3250*"))/1000</f>
        <v>0</v>
      </c>
      <c r="AA64" s="17">
        <f>(SUMIFS(EUROSTAT_VBE_IND_2005!X$7:X$883,EUROSTAT_VBE_IND_2005!$B$7:$B$883,$D64,EUROSTAT_VBE_IND_2005!$C$7:$C$883,"*"&amp;RIGHT($A64,3)&amp;"*",EUROSTAT_VBE_IND_2005!$D$7:$D$883,"3250*"))/1000</f>
        <v>0</v>
      </c>
      <c r="AB64" s="17">
        <f>(SUMIFS(EUROSTAT_VBE_IND_2005!AA$7:AA$883,EUROSTAT_VBE_IND_2005!$B$7:$B$883,$D64,EUROSTAT_VBE_IND_2005!$C$7:$C$883,"*"&amp;RIGHT($A64,3)&amp;"*",EUROSTAT_VBE_IND_2005!$D$7:$D$883,"3250*"))/1000</f>
        <v>0</v>
      </c>
      <c r="AC64" s="17">
        <f>(SUMIFS(EUROSTAT_VBE_IND_2005!AB$7:AB$883,EUROSTAT_VBE_IND_2005!$B$7:$B$883,$D64,EUROSTAT_VBE_IND_2005!$C$7:$C$883,"*"&amp;RIGHT($A64,3)&amp;"*",EUROSTAT_VBE_IND_2005!$D$7:$D$883,"3250*"))/1000</f>
        <v>211.816</v>
      </c>
      <c r="AD64" s="17">
        <f>(SUMIFS(EUROSTAT_VBE_IND_2005!AC$7:AC$883,EUROSTAT_VBE_IND_2005!$B$7:$B$883,$D64,EUROSTAT_VBE_IND_2005!$C$7:$C$883,"*"&amp;RIGHT($A64,3)&amp;"*",EUROSTAT_VBE_IND_2005!$D$7:$D$883,"3250*"))/1000</f>
        <v>0</v>
      </c>
      <c r="AE64" s="17">
        <f>(SUMIFS(EUROSTAT_VBE_IND_2005!AD$7:AD$883,EUROSTAT_VBE_IND_2005!$B$7:$B$883,$D64,EUROSTAT_VBE_IND_2005!$C$7:$C$883,"*"&amp;RIGHT($A64,3)&amp;"*",EUROSTAT_VBE_IND_2005!$D$7:$D$883,"3250*"))/1000</f>
        <v>27.808</v>
      </c>
      <c r="AF64" s="17">
        <f>(SUMIFS(EUROSTAT_VBE_IND_2005!AE$7:AE$883,EUROSTAT_VBE_IND_2005!$B$7:$B$883,$D64,EUROSTAT_VBE_IND_2005!$C$7:$C$883,"*"&amp;RIGHT($A64,3)&amp;"*",EUROSTAT_VBE_IND_2005!$D$7:$D$883,"3250*"))/1000</f>
        <v>61.439</v>
      </c>
      <c r="AG64" s="17">
        <f>(SUMIFS(EUROSTAT_VBE_IND_2005!AF$7:AF$883,EUROSTAT_VBE_IND_2005!$B$7:$B$883,$D64,EUROSTAT_VBE_IND_2005!$C$7:$C$883,"*"&amp;RIGHT($A64,3)&amp;"*",EUROSTAT_VBE_IND_2005!$D$7:$D$883,"3250*"))/1000</f>
        <v>15.119</v>
      </c>
      <c r="AH64" s="17">
        <f>(SUMIFS(EUROSTAT_VBE_IND_2005!AH$7:AH$883,EUROSTAT_VBE_IND_2005!$B$7:$B$883,$D64,EUROSTAT_VBE_IND_2005!$C$7:$C$883,"*"&amp;RIGHT($A64,3)&amp;"*",EUROSTAT_VBE_IND_2005!$D$7:$D$883,"3250*"))/1000</f>
        <v>19.8</v>
      </c>
      <c r="AI64" s="17">
        <f>(SUMIFS(EUROSTAT_VBE_IND_2005!AI$7:AI$883,EUROSTAT_VBE_IND_2005!$B$7:$B$883,$D64,EUROSTAT_VBE_IND_2005!$C$7:$C$883,"*"&amp;RIGHT($A64,3)&amp;"*",EUROSTAT_VBE_IND_2005!$D$7:$D$883,"3250*"))/1000</f>
        <v>0</v>
      </c>
      <c r="AJ64" s="17">
        <f>(SUMIFS(EUROSTAT_VBE_IND_2005!AJ$7:AJ$883,EUROSTAT_VBE_IND_2005!$B$7:$B$883,$D64,EUROSTAT_VBE_IND_2005!$C$7:$C$883,"*"&amp;RIGHT($A64,3)&amp;"*",EUROSTAT_VBE_IND_2005!$D$7:$D$883,"3250*"))/1000</f>
        <v>17.6</v>
      </c>
      <c r="AK64" s="17">
        <f>(SUMIFS(EUROSTAT_VBE_IND_2005!AK$7:AK$883,EUROSTAT_VBE_IND_2005!$B$7:$B$883,$D64,EUROSTAT_VBE_IND_2005!$C$7:$C$883,"*"&amp;RIGHT($A64,3)&amp;"*",EUROSTAT_VBE_IND_2005!$D$7:$D$883,"3250*"))/1000</f>
        <v>86.48</v>
      </c>
      <c r="AL64" s="198"/>
      <c r="AM64" s="198"/>
      <c r="AN64" s="198"/>
      <c r="AO64" s="17">
        <f>(SUMIFS(EUROSTAT_VBE_IND_2005!Y$7:Y$883,EUROSTAT_VBE_IND_2005!$B$7:$B$883,$D64,EUROSTAT_VBE_IND_2005!$C$7:$C$883,"*"&amp;RIGHT($A64,3)&amp;"*",EUROSTAT_VBE_IND_2005!$D$7:$D$883,"3250*"))/1000</f>
        <v>0</v>
      </c>
      <c r="AP64" s="17">
        <f>(SUMIFS(EUROSTAT_VBE_IND_2005!Z$7:Z$883,EUROSTAT_VBE_IND_2005!$B$7:$B$883,$D64,EUROSTAT_VBE_IND_2005!$C$7:$C$883,"*"&amp;RIGHT($A64,3)&amp;"*",EUROSTAT_VBE_IND_2005!$D$7:$D$883,"3250*"))/1000</f>
        <v>0</v>
      </c>
      <c r="AQ64" s="17">
        <f>(SUMIFS(EUROSTAT_VBE_IND_2005!AG$7:AG$883,EUROSTAT_VBE_IND_2005!$B$7:$B$883,$D64,EUROSTAT_VBE_IND_2005!$C$7:$C$883,"*"&amp;RIGHT($A64,3)&amp;"*",EUROSTAT_VBE_IND_2005!$D$7:$D$883,"3250*"))/1000</f>
        <v>0</v>
      </c>
    </row>
    <row r="65" s="20" customFormat="1" spans="1:43">
      <c r="A65" t="str">
        <f>LEFT(EUROSTAT_VBE_IND_2005!$C$14,8)</f>
        <v>B_101605</v>
      </c>
      <c r="B65" s="28" t="s">
        <v>249</v>
      </c>
      <c r="C65" t="s">
        <v>293</v>
      </c>
      <c r="D65" t="s">
        <v>55</v>
      </c>
      <c r="E65" t="s">
        <v>237</v>
      </c>
      <c r="F65" t="s">
        <v>257</v>
      </c>
      <c r="G65" s="17">
        <f>(SUMIFS(EUROSTAT_VBE_IND_2005!E$7:E$883,EUROSTAT_VBE_IND_2005!$B$7:$B$883,$D65,EUROSTAT_VBE_IND_2005!$C$7:$C$883,"*"&amp;RIGHT($A65,3)&amp;"*",EUROSTAT_VBE_IND_2005!$D$7:$D$883,"3270A*"))/1000+(SUMIFS(EUROSTAT_VBE_IND_2005!E$7:E$883,EUROSTAT_VBE_IND_2005!$B$7:$B$883,$D65,EUROSTAT_VBE_IND_2005!$C$7:$C$883,"*"&amp;RIGHT($A65,3)&amp;"*",EUROSTAT_VBE_IND_2005!$D$7:$D$883,"3285*"))/1000+(SUMIFS(EUROSTAT_VBE_IND_2005!E$7:E$883,EUROSTAT_VBE_IND_2005!$B$7:$B$883,$D65,EUROSTAT_VBE_IND_2005!$C$7:$C$883,"*"&amp;RIGHT($A65,3)&amp;"*",EUROSTAT_VBE_IND_2005!$D$7:$D$883,"3295*"))/1000+(SUMIFS(EUROSTAT_VBE_IND_2005!E$7:E$883,EUROSTAT_VBE_IND_2005!$B$7:$B$883,$D65,EUROSTAT_VBE_IND_2005!$C$7:$C$883,"*"&amp;RIGHT($A65,3)&amp;"*",EUROSTAT_VBE_IND_2005!$D$7:$D$883,"2410*"))/1000+(SUMIFS(EUROSTAT_VBE_IND_2005!E$7:E$883,EUROSTAT_VBE_IND_2005!$B$7:$B$883,$D65,EUROSTAT_VBE_IND_2005!$C$7:$C$883,"*"&amp;RIGHT($A65,3)&amp;"*",EUROSTAT_VBE_IND_2005!$D$7:$D$883,"3105*"))/1000</f>
        <v>1.795</v>
      </c>
      <c r="H65" s="17">
        <f>(SUMIFS(EUROSTAT_VBE_IND_2005!F$7:F$883,EUROSTAT_VBE_IND_2005!$B$7:$B$883,$D65,EUROSTAT_VBE_IND_2005!$C$7:$C$883,"*"&amp;RIGHT($A65,3)&amp;"*",EUROSTAT_VBE_IND_2005!$D$7:$D$883,"3270A*"))/1000+(SUMIFS(EUROSTAT_VBE_IND_2005!F$7:F$883,EUROSTAT_VBE_IND_2005!$B$7:$B$883,$D65,EUROSTAT_VBE_IND_2005!$C$7:$C$883,"*"&amp;RIGHT($A65,3)&amp;"*",EUROSTAT_VBE_IND_2005!$D$7:$D$883,"3285*"))/1000+(SUMIFS(EUROSTAT_VBE_IND_2005!F$7:F$883,EUROSTAT_VBE_IND_2005!$B$7:$B$883,$D65,EUROSTAT_VBE_IND_2005!$C$7:$C$883,"*"&amp;RIGHT($A65,3)&amp;"*",EUROSTAT_VBE_IND_2005!$D$7:$D$883,"3295*"))/1000+(SUMIFS(EUROSTAT_VBE_IND_2005!F$7:F$883,EUROSTAT_VBE_IND_2005!$B$7:$B$883,$D65,EUROSTAT_VBE_IND_2005!$C$7:$C$883,"*"&amp;RIGHT($A65,3)&amp;"*",EUROSTAT_VBE_IND_2005!$D$7:$D$883,"2410*"))/1000+(SUMIFS(EUROSTAT_VBE_IND_2005!F$7:F$883,EUROSTAT_VBE_IND_2005!$B$7:$B$883,$D65,EUROSTAT_VBE_IND_2005!$C$7:$C$883,"*"&amp;RIGHT($A65,3)&amp;"*",EUROSTAT_VBE_IND_2005!$D$7:$D$883,"3105*"))/1000</f>
        <v>44.16</v>
      </c>
      <c r="I65" s="17">
        <f>(SUMIFS(EUROSTAT_VBE_IND_2005!G$7:G$883,EUROSTAT_VBE_IND_2005!$B$7:$B$883,$D65,EUROSTAT_VBE_IND_2005!$C$7:$C$883,"*"&amp;RIGHT($A65,3)&amp;"*",EUROSTAT_VBE_IND_2005!$D$7:$D$883,"3270A*"))/1000+(SUMIFS(EUROSTAT_VBE_IND_2005!G$7:G$883,EUROSTAT_VBE_IND_2005!$B$7:$B$883,$D65,EUROSTAT_VBE_IND_2005!$C$7:$C$883,"*"&amp;RIGHT($A65,3)&amp;"*",EUROSTAT_VBE_IND_2005!$D$7:$D$883,"3285*"))/1000+(SUMIFS(EUROSTAT_VBE_IND_2005!G$7:G$883,EUROSTAT_VBE_IND_2005!$B$7:$B$883,$D65,EUROSTAT_VBE_IND_2005!$C$7:$C$883,"*"&amp;RIGHT($A65,3)&amp;"*",EUROSTAT_VBE_IND_2005!$D$7:$D$883,"3295*"))/1000+(SUMIFS(EUROSTAT_VBE_IND_2005!G$7:G$883,EUROSTAT_VBE_IND_2005!$B$7:$B$883,$D65,EUROSTAT_VBE_IND_2005!$C$7:$C$883,"*"&amp;RIGHT($A65,3)&amp;"*",EUROSTAT_VBE_IND_2005!$D$7:$D$883,"2410*"))/1000+(SUMIFS(EUROSTAT_VBE_IND_2005!G$7:G$883,EUROSTAT_VBE_IND_2005!$B$7:$B$883,$D65,EUROSTAT_VBE_IND_2005!$C$7:$C$883,"*"&amp;RIGHT($A65,3)&amp;"*",EUROSTAT_VBE_IND_2005!$D$7:$D$883,"3105*"))/1000</f>
        <v>0.243</v>
      </c>
      <c r="J65" s="198"/>
      <c r="K65" s="17">
        <f>(SUMIFS(EUROSTAT_VBE_IND_2005!H$7:H$883,EUROSTAT_VBE_IND_2005!$B$7:$B$883,$D65,EUROSTAT_VBE_IND_2005!$C$7:$C$883,"*"&amp;RIGHT($A65,3)&amp;"*",EUROSTAT_VBE_IND_2005!$D$7:$D$883,"3270A*"))/1000+(SUMIFS(EUROSTAT_VBE_IND_2005!H$7:H$883,EUROSTAT_VBE_IND_2005!$B$7:$B$883,$D65,EUROSTAT_VBE_IND_2005!$C$7:$C$883,"*"&amp;RIGHT($A65,3)&amp;"*",EUROSTAT_VBE_IND_2005!$D$7:$D$883,"3285*"))/1000+(SUMIFS(EUROSTAT_VBE_IND_2005!H$7:H$883,EUROSTAT_VBE_IND_2005!$B$7:$B$883,$D65,EUROSTAT_VBE_IND_2005!$C$7:$C$883,"*"&amp;RIGHT($A65,3)&amp;"*",EUROSTAT_VBE_IND_2005!$D$7:$D$883,"3295*"))/1000+(SUMIFS(EUROSTAT_VBE_IND_2005!H$7:H$883,EUROSTAT_VBE_IND_2005!$B$7:$B$883,$D65,EUROSTAT_VBE_IND_2005!$C$7:$C$883,"*"&amp;RIGHT($A65,3)&amp;"*",EUROSTAT_VBE_IND_2005!$D$7:$D$883,"2410*"))/1000+(SUMIFS(EUROSTAT_VBE_IND_2005!H$7:H$883,EUROSTAT_VBE_IND_2005!$B$7:$B$883,$D65,EUROSTAT_VBE_IND_2005!$C$7:$C$883,"*"&amp;RIGHT($A65,3)&amp;"*",EUROSTAT_VBE_IND_2005!$D$7:$D$883,"3105*"))/1000</f>
        <v>0</v>
      </c>
      <c r="L65" s="17">
        <f>(SUMIFS(EUROSTAT_VBE_IND_2005!I$7:I$883,EUROSTAT_VBE_IND_2005!$B$7:$B$883,$D65,EUROSTAT_VBE_IND_2005!$C$7:$C$883,"*"&amp;RIGHT($A65,3)&amp;"*",EUROSTAT_VBE_IND_2005!$D$7:$D$883,"3270A*"))/1000+(SUMIFS(EUROSTAT_VBE_IND_2005!I$7:I$883,EUROSTAT_VBE_IND_2005!$B$7:$B$883,$D65,EUROSTAT_VBE_IND_2005!$C$7:$C$883,"*"&amp;RIGHT($A65,3)&amp;"*",EUROSTAT_VBE_IND_2005!$D$7:$D$883,"3285*"))/1000+(SUMIFS(EUROSTAT_VBE_IND_2005!I$7:I$883,EUROSTAT_VBE_IND_2005!$B$7:$B$883,$D65,EUROSTAT_VBE_IND_2005!$C$7:$C$883,"*"&amp;RIGHT($A65,3)&amp;"*",EUROSTAT_VBE_IND_2005!$D$7:$D$883,"3295*"))/1000+(SUMIFS(EUROSTAT_VBE_IND_2005!I$7:I$883,EUROSTAT_VBE_IND_2005!$B$7:$B$883,$D65,EUROSTAT_VBE_IND_2005!$C$7:$C$883,"*"&amp;RIGHT($A65,3)&amp;"*",EUROSTAT_VBE_IND_2005!$D$7:$D$883,"2410*"))/1000+(SUMIFS(EUROSTAT_VBE_IND_2005!I$7:I$883,EUROSTAT_VBE_IND_2005!$B$7:$B$883,$D65,EUROSTAT_VBE_IND_2005!$C$7:$C$883,"*"&amp;RIGHT($A65,3)&amp;"*",EUROSTAT_VBE_IND_2005!$D$7:$D$883,"3105*"))/1000</f>
        <v>34.474</v>
      </c>
      <c r="M65" s="17">
        <f>(SUMIFS(EUROSTAT_VBE_IND_2005!J$7:J$883,EUROSTAT_VBE_IND_2005!$B$7:$B$883,$D65,EUROSTAT_VBE_IND_2005!$C$7:$C$883,"*"&amp;RIGHT($A65,3)&amp;"*",EUROSTAT_VBE_IND_2005!$D$7:$D$883,"3270A*"))/1000+(SUMIFS(EUROSTAT_VBE_IND_2005!J$7:J$883,EUROSTAT_VBE_IND_2005!$B$7:$B$883,$D65,EUROSTAT_VBE_IND_2005!$C$7:$C$883,"*"&amp;RIGHT($A65,3)&amp;"*",EUROSTAT_VBE_IND_2005!$D$7:$D$883,"3285*"))/1000+(SUMIFS(EUROSTAT_VBE_IND_2005!J$7:J$883,EUROSTAT_VBE_IND_2005!$B$7:$B$883,$D65,EUROSTAT_VBE_IND_2005!$C$7:$C$883,"*"&amp;RIGHT($A65,3)&amp;"*",EUROSTAT_VBE_IND_2005!$D$7:$D$883,"3295*"))/1000+(SUMIFS(EUROSTAT_VBE_IND_2005!J$7:J$883,EUROSTAT_VBE_IND_2005!$B$7:$B$883,$D65,EUROSTAT_VBE_IND_2005!$C$7:$C$883,"*"&amp;RIGHT($A65,3)&amp;"*",EUROSTAT_VBE_IND_2005!$D$7:$D$883,"2410*"))/1000+(SUMIFS(EUROSTAT_VBE_IND_2005!J$7:J$883,EUROSTAT_VBE_IND_2005!$B$7:$B$883,$D65,EUROSTAT_VBE_IND_2005!$C$7:$C$883,"*"&amp;RIGHT($A65,3)&amp;"*",EUROSTAT_VBE_IND_2005!$D$7:$D$883,"3105*"))/1000</f>
        <v>76.563</v>
      </c>
      <c r="N65" s="17">
        <f>(SUMIFS(EUROSTAT_VBE_IND_2005!K$7:K$883,EUROSTAT_VBE_IND_2005!$B$7:$B$883,$D65,EUROSTAT_VBE_IND_2005!$C$7:$C$883,"*"&amp;RIGHT($A65,3)&amp;"*",EUROSTAT_VBE_IND_2005!$D$7:$D$883,"3270A*"))/1000+(SUMIFS(EUROSTAT_VBE_IND_2005!K$7:K$883,EUROSTAT_VBE_IND_2005!$B$7:$B$883,$D65,EUROSTAT_VBE_IND_2005!$C$7:$C$883,"*"&amp;RIGHT($A65,3)&amp;"*",EUROSTAT_VBE_IND_2005!$D$7:$D$883,"3285*"))/1000+(SUMIFS(EUROSTAT_VBE_IND_2005!K$7:K$883,EUROSTAT_VBE_IND_2005!$B$7:$B$883,$D65,EUROSTAT_VBE_IND_2005!$C$7:$C$883,"*"&amp;RIGHT($A65,3)&amp;"*",EUROSTAT_VBE_IND_2005!$D$7:$D$883,"3295*"))/1000+(SUMIFS(EUROSTAT_VBE_IND_2005!K$7:K$883,EUROSTAT_VBE_IND_2005!$B$7:$B$883,$D65,EUROSTAT_VBE_IND_2005!$C$7:$C$883,"*"&amp;RIGHT($A65,3)&amp;"*",EUROSTAT_VBE_IND_2005!$D$7:$D$883,"2410*"))/1000+(SUMIFS(EUROSTAT_VBE_IND_2005!K$7:K$883,EUROSTAT_VBE_IND_2005!$B$7:$B$883,$D65,EUROSTAT_VBE_IND_2005!$C$7:$C$883,"*"&amp;RIGHT($A65,3)&amp;"*",EUROSTAT_VBE_IND_2005!$D$7:$D$883,"3105*"))/1000</f>
        <v>0</v>
      </c>
      <c r="O65" s="17">
        <f>(SUMIFS(EUROSTAT_VBE_IND_2005!L$7:L$883,EUROSTAT_VBE_IND_2005!$B$7:$B$883,$D65,EUROSTAT_VBE_IND_2005!$C$7:$C$883,"*"&amp;RIGHT($A65,3)&amp;"*",EUROSTAT_VBE_IND_2005!$D$7:$D$883,"3270A*"))/1000+(SUMIFS(EUROSTAT_VBE_IND_2005!L$7:L$883,EUROSTAT_VBE_IND_2005!$B$7:$B$883,$D65,EUROSTAT_VBE_IND_2005!$C$7:$C$883,"*"&amp;RIGHT($A65,3)&amp;"*",EUROSTAT_VBE_IND_2005!$D$7:$D$883,"3285*"))/1000+(SUMIFS(EUROSTAT_VBE_IND_2005!L$7:L$883,EUROSTAT_VBE_IND_2005!$B$7:$B$883,$D65,EUROSTAT_VBE_IND_2005!$C$7:$C$883,"*"&amp;RIGHT($A65,3)&amp;"*",EUROSTAT_VBE_IND_2005!$D$7:$D$883,"3295*"))/1000+(SUMIFS(EUROSTAT_VBE_IND_2005!L$7:L$883,EUROSTAT_VBE_IND_2005!$B$7:$B$883,$D65,EUROSTAT_VBE_IND_2005!$C$7:$C$883,"*"&amp;RIGHT($A65,3)&amp;"*",EUROSTAT_VBE_IND_2005!$D$7:$D$883,"2410*"))/1000+(SUMIFS(EUROSTAT_VBE_IND_2005!L$7:L$883,EUROSTAT_VBE_IND_2005!$B$7:$B$883,$D65,EUROSTAT_VBE_IND_2005!$C$7:$C$883,"*"&amp;RIGHT($A65,3)&amp;"*",EUROSTAT_VBE_IND_2005!$D$7:$D$883,"3105*"))/1000</f>
        <v>0</v>
      </c>
      <c r="P65" s="17">
        <f>(SUMIFS(EUROSTAT_VBE_IND_2005!M$7:M$883,EUROSTAT_VBE_IND_2005!$B$7:$B$883,$D65,EUROSTAT_VBE_IND_2005!$C$7:$C$883,"*"&amp;RIGHT($A65,3)&amp;"*",EUROSTAT_VBE_IND_2005!$D$7:$D$883,"3270A*"))/1000+(SUMIFS(EUROSTAT_VBE_IND_2005!M$7:M$883,EUROSTAT_VBE_IND_2005!$B$7:$B$883,$D65,EUROSTAT_VBE_IND_2005!$C$7:$C$883,"*"&amp;RIGHT($A65,3)&amp;"*",EUROSTAT_VBE_IND_2005!$D$7:$D$883,"3285*"))/1000+(SUMIFS(EUROSTAT_VBE_IND_2005!M$7:M$883,EUROSTAT_VBE_IND_2005!$B$7:$B$883,$D65,EUROSTAT_VBE_IND_2005!$C$7:$C$883,"*"&amp;RIGHT($A65,3)&amp;"*",EUROSTAT_VBE_IND_2005!$D$7:$D$883,"3295*"))/1000+(SUMIFS(EUROSTAT_VBE_IND_2005!M$7:M$883,EUROSTAT_VBE_IND_2005!$B$7:$B$883,$D65,EUROSTAT_VBE_IND_2005!$C$7:$C$883,"*"&amp;RIGHT($A65,3)&amp;"*",EUROSTAT_VBE_IND_2005!$D$7:$D$883,"2410*"))/1000+(SUMIFS(EUROSTAT_VBE_IND_2005!M$7:M$883,EUROSTAT_VBE_IND_2005!$B$7:$B$883,$D65,EUROSTAT_VBE_IND_2005!$C$7:$C$883,"*"&amp;RIGHT($A65,3)&amp;"*",EUROSTAT_VBE_IND_2005!$D$7:$D$883,"3105*"))/1000</f>
        <v>8.752</v>
      </c>
      <c r="Q65" s="17">
        <f>(SUMIFS(EUROSTAT_VBE_IND_2005!N$7:N$883,EUROSTAT_VBE_IND_2005!$B$7:$B$883,$D65,EUROSTAT_VBE_IND_2005!$C$7:$C$883,"*"&amp;RIGHT($A65,3)&amp;"*",EUROSTAT_VBE_IND_2005!$D$7:$D$883,"3270A*"))/1000+(SUMIFS(EUROSTAT_VBE_IND_2005!N$7:N$883,EUROSTAT_VBE_IND_2005!$B$7:$B$883,$D65,EUROSTAT_VBE_IND_2005!$C$7:$C$883,"*"&amp;RIGHT($A65,3)&amp;"*",EUROSTAT_VBE_IND_2005!$D$7:$D$883,"3285*"))/1000+(SUMIFS(EUROSTAT_VBE_IND_2005!N$7:N$883,EUROSTAT_VBE_IND_2005!$B$7:$B$883,$D65,EUROSTAT_VBE_IND_2005!$C$7:$C$883,"*"&amp;RIGHT($A65,3)&amp;"*",EUROSTAT_VBE_IND_2005!$D$7:$D$883,"3295*"))/1000+(SUMIFS(EUROSTAT_VBE_IND_2005!N$7:N$883,EUROSTAT_VBE_IND_2005!$B$7:$B$883,$D65,EUROSTAT_VBE_IND_2005!$C$7:$C$883,"*"&amp;RIGHT($A65,3)&amp;"*",EUROSTAT_VBE_IND_2005!$D$7:$D$883,"2410*"))/1000+(SUMIFS(EUROSTAT_VBE_IND_2005!N$7:N$883,EUROSTAT_VBE_IND_2005!$B$7:$B$883,$D65,EUROSTAT_VBE_IND_2005!$C$7:$C$883,"*"&amp;RIGHT($A65,3)&amp;"*",EUROSTAT_VBE_IND_2005!$D$7:$D$883,"3105*"))/1000</f>
        <v>89.584</v>
      </c>
      <c r="R65" s="17">
        <f>(SUMIFS(EUROSTAT_VBE_IND_2005!O$7:O$883,EUROSTAT_VBE_IND_2005!$B$7:$B$883,$D65,EUROSTAT_VBE_IND_2005!$C$7:$C$883,"*"&amp;RIGHT($A65,3)&amp;"*",EUROSTAT_VBE_IND_2005!$D$7:$D$883,"3270A*"))/1000+(SUMIFS(EUROSTAT_VBE_IND_2005!O$7:O$883,EUROSTAT_VBE_IND_2005!$B$7:$B$883,$D65,EUROSTAT_VBE_IND_2005!$C$7:$C$883,"*"&amp;RIGHT($A65,3)&amp;"*",EUROSTAT_VBE_IND_2005!$D$7:$D$883,"3285*"))/1000+(SUMIFS(EUROSTAT_VBE_IND_2005!O$7:O$883,EUROSTAT_VBE_IND_2005!$B$7:$B$883,$D65,EUROSTAT_VBE_IND_2005!$C$7:$C$883,"*"&amp;RIGHT($A65,3)&amp;"*",EUROSTAT_VBE_IND_2005!$D$7:$D$883,"3295*"))/1000+(SUMIFS(EUROSTAT_VBE_IND_2005!O$7:O$883,EUROSTAT_VBE_IND_2005!$B$7:$B$883,$D65,EUROSTAT_VBE_IND_2005!$C$7:$C$883,"*"&amp;RIGHT($A65,3)&amp;"*",EUROSTAT_VBE_IND_2005!$D$7:$D$883,"2410*"))/1000+(SUMIFS(EUROSTAT_VBE_IND_2005!O$7:O$883,EUROSTAT_VBE_IND_2005!$B$7:$B$883,$D65,EUROSTAT_VBE_IND_2005!$C$7:$C$883,"*"&amp;RIGHT($A65,3)&amp;"*",EUROSTAT_VBE_IND_2005!$D$7:$D$883,"3105*"))/1000</f>
        <v>8.095</v>
      </c>
      <c r="S65" s="17">
        <f>(SUMIFS(EUROSTAT_VBE_IND_2005!P$7:P$883,EUROSTAT_VBE_IND_2005!$B$7:$B$883,$D65,EUROSTAT_VBE_IND_2005!$C$7:$C$883,"*"&amp;RIGHT($A65,3)&amp;"*",EUROSTAT_VBE_IND_2005!$D$7:$D$883,"3270A*"))/1000+(SUMIFS(EUROSTAT_VBE_IND_2005!P$7:P$883,EUROSTAT_VBE_IND_2005!$B$7:$B$883,$D65,EUROSTAT_VBE_IND_2005!$C$7:$C$883,"*"&amp;RIGHT($A65,3)&amp;"*",EUROSTAT_VBE_IND_2005!$D$7:$D$883,"3285*"))/1000+(SUMIFS(EUROSTAT_VBE_IND_2005!P$7:P$883,EUROSTAT_VBE_IND_2005!$B$7:$B$883,$D65,EUROSTAT_VBE_IND_2005!$C$7:$C$883,"*"&amp;RIGHT($A65,3)&amp;"*",EUROSTAT_VBE_IND_2005!$D$7:$D$883,"3295*"))/1000+(SUMIFS(EUROSTAT_VBE_IND_2005!P$7:P$883,EUROSTAT_VBE_IND_2005!$B$7:$B$883,$D65,EUROSTAT_VBE_IND_2005!$C$7:$C$883,"*"&amp;RIGHT($A65,3)&amp;"*",EUROSTAT_VBE_IND_2005!$D$7:$D$883,"2410*"))/1000+(SUMIFS(EUROSTAT_VBE_IND_2005!P$7:P$883,EUROSTAT_VBE_IND_2005!$B$7:$B$883,$D65,EUROSTAT_VBE_IND_2005!$C$7:$C$883,"*"&amp;RIGHT($A65,3)&amp;"*",EUROSTAT_VBE_IND_2005!$D$7:$D$883,"3105*"))/1000</f>
        <v>44.904</v>
      </c>
      <c r="T65" s="17">
        <f>(SUMIFS(EUROSTAT_VBE_IND_2005!Q$7:Q$883,EUROSTAT_VBE_IND_2005!$B$7:$B$883,$D65,EUROSTAT_VBE_IND_2005!$C$7:$C$883,"*"&amp;RIGHT($A65,3)&amp;"*",EUROSTAT_VBE_IND_2005!$D$7:$D$883,"3270A*"))/1000+(SUMIFS(EUROSTAT_VBE_IND_2005!Q$7:Q$883,EUROSTAT_VBE_IND_2005!$B$7:$B$883,$D65,EUROSTAT_VBE_IND_2005!$C$7:$C$883,"*"&amp;RIGHT($A65,3)&amp;"*",EUROSTAT_VBE_IND_2005!$D$7:$D$883,"3285*"))/1000+(SUMIFS(EUROSTAT_VBE_IND_2005!Q$7:Q$883,EUROSTAT_VBE_IND_2005!$B$7:$B$883,$D65,EUROSTAT_VBE_IND_2005!$C$7:$C$883,"*"&amp;RIGHT($A65,3)&amp;"*",EUROSTAT_VBE_IND_2005!$D$7:$D$883,"3295*"))/1000+(SUMIFS(EUROSTAT_VBE_IND_2005!Q$7:Q$883,EUROSTAT_VBE_IND_2005!$B$7:$B$883,$D65,EUROSTAT_VBE_IND_2005!$C$7:$C$883,"*"&amp;RIGHT($A65,3)&amp;"*",EUROSTAT_VBE_IND_2005!$D$7:$D$883,"2410*"))/1000+(SUMIFS(EUROSTAT_VBE_IND_2005!Q$7:Q$883,EUROSTAT_VBE_IND_2005!$B$7:$B$883,$D65,EUROSTAT_VBE_IND_2005!$C$7:$C$883,"*"&amp;RIGHT($A65,3)&amp;"*",EUROSTAT_VBE_IND_2005!$D$7:$D$883,"3105*"))/1000</f>
        <v>0.24</v>
      </c>
      <c r="U65" s="17">
        <f>(SUMIFS(EUROSTAT_VBE_IND_2005!R$7:R$883,EUROSTAT_VBE_IND_2005!$B$7:$B$883,$D65,EUROSTAT_VBE_IND_2005!$C$7:$C$883,"*"&amp;RIGHT($A65,3)&amp;"*",EUROSTAT_VBE_IND_2005!$D$7:$D$883,"3270A*"))/1000+(SUMIFS(EUROSTAT_VBE_IND_2005!R$7:R$883,EUROSTAT_VBE_IND_2005!$B$7:$B$883,$D65,EUROSTAT_VBE_IND_2005!$C$7:$C$883,"*"&amp;RIGHT($A65,3)&amp;"*",EUROSTAT_VBE_IND_2005!$D$7:$D$883,"3285*"))/1000+(SUMIFS(EUROSTAT_VBE_IND_2005!R$7:R$883,EUROSTAT_VBE_IND_2005!$B$7:$B$883,$D65,EUROSTAT_VBE_IND_2005!$C$7:$C$883,"*"&amp;RIGHT($A65,3)&amp;"*",EUROSTAT_VBE_IND_2005!$D$7:$D$883,"3295*"))/1000+(SUMIFS(EUROSTAT_VBE_IND_2005!R$7:R$883,EUROSTAT_VBE_IND_2005!$B$7:$B$883,$D65,EUROSTAT_VBE_IND_2005!$C$7:$C$883,"*"&amp;RIGHT($A65,3)&amp;"*",EUROSTAT_VBE_IND_2005!$D$7:$D$883,"2410*"))/1000+(SUMIFS(EUROSTAT_VBE_IND_2005!R$7:R$883,EUROSTAT_VBE_IND_2005!$B$7:$B$883,$D65,EUROSTAT_VBE_IND_2005!$C$7:$C$883,"*"&amp;RIGHT($A65,3)&amp;"*",EUROSTAT_VBE_IND_2005!$D$7:$D$883,"3105*"))/1000</f>
        <v>3</v>
      </c>
      <c r="V65" s="17">
        <f>(SUMIFS(EUROSTAT_VBE_IND_2005!S$7:S$883,EUROSTAT_VBE_IND_2005!$B$7:$B$883,$D65,EUROSTAT_VBE_IND_2005!$C$7:$C$883,"*"&amp;RIGHT($A65,3)&amp;"*",EUROSTAT_VBE_IND_2005!$D$7:$D$883,"3270A*"))/1000+(SUMIFS(EUROSTAT_VBE_IND_2005!S$7:S$883,EUROSTAT_VBE_IND_2005!$B$7:$B$883,$D65,EUROSTAT_VBE_IND_2005!$C$7:$C$883,"*"&amp;RIGHT($A65,3)&amp;"*",EUROSTAT_VBE_IND_2005!$D$7:$D$883,"3285*"))/1000+(SUMIFS(EUROSTAT_VBE_IND_2005!S$7:S$883,EUROSTAT_VBE_IND_2005!$B$7:$B$883,$D65,EUROSTAT_VBE_IND_2005!$C$7:$C$883,"*"&amp;RIGHT($A65,3)&amp;"*",EUROSTAT_VBE_IND_2005!$D$7:$D$883,"3295*"))/1000+(SUMIFS(EUROSTAT_VBE_IND_2005!S$7:S$883,EUROSTAT_VBE_IND_2005!$B$7:$B$883,$D65,EUROSTAT_VBE_IND_2005!$C$7:$C$883,"*"&amp;RIGHT($A65,3)&amp;"*",EUROSTAT_VBE_IND_2005!$D$7:$D$883,"2410*"))/1000+(SUMIFS(EUROSTAT_VBE_IND_2005!S$7:S$883,EUROSTAT_VBE_IND_2005!$B$7:$B$883,$D65,EUROSTAT_VBE_IND_2005!$C$7:$C$883,"*"&amp;RIGHT($A65,3)&amp;"*",EUROSTAT_VBE_IND_2005!$D$7:$D$883,"3105*"))/1000</f>
        <v>0</v>
      </c>
      <c r="W65" s="17">
        <f>(SUMIFS(EUROSTAT_VBE_IND_2005!T$7:T$883,EUROSTAT_VBE_IND_2005!$B$7:$B$883,$D65,EUROSTAT_VBE_IND_2005!$C$7:$C$883,"*"&amp;RIGHT($A65,3)&amp;"*",EUROSTAT_VBE_IND_2005!$D$7:$D$883,"3270A*"))/1000+(SUMIFS(EUROSTAT_VBE_IND_2005!T$7:T$883,EUROSTAT_VBE_IND_2005!$B$7:$B$883,$D65,EUROSTAT_VBE_IND_2005!$C$7:$C$883,"*"&amp;RIGHT($A65,3)&amp;"*",EUROSTAT_VBE_IND_2005!$D$7:$D$883,"3285*"))/1000+(SUMIFS(EUROSTAT_VBE_IND_2005!T$7:T$883,EUROSTAT_VBE_IND_2005!$B$7:$B$883,$D65,EUROSTAT_VBE_IND_2005!$C$7:$C$883,"*"&amp;RIGHT($A65,3)&amp;"*",EUROSTAT_VBE_IND_2005!$D$7:$D$883,"3295*"))/1000+(SUMIFS(EUROSTAT_VBE_IND_2005!T$7:T$883,EUROSTAT_VBE_IND_2005!$B$7:$B$883,$D65,EUROSTAT_VBE_IND_2005!$C$7:$C$883,"*"&amp;RIGHT($A65,3)&amp;"*",EUROSTAT_VBE_IND_2005!$D$7:$D$883,"2410*"))/1000+(SUMIFS(EUROSTAT_VBE_IND_2005!T$7:T$883,EUROSTAT_VBE_IND_2005!$B$7:$B$883,$D65,EUROSTAT_VBE_IND_2005!$C$7:$C$883,"*"&amp;RIGHT($A65,3)&amp;"*",EUROSTAT_VBE_IND_2005!$D$7:$D$883,"3105*"))/1000</f>
        <v>4.704</v>
      </c>
      <c r="X65" s="17">
        <f>(SUMIFS(EUROSTAT_VBE_IND_2005!U$7:U$883,EUROSTAT_VBE_IND_2005!$B$7:$B$883,$D65,EUROSTAT_VBE_IND_2005!$C$7:$C$883,"*"&amp;RIGHT($A65,3)&amp;"*",EUROSTAT_VBE_IND_2005!$D$7:$D$883,"3270A*"))/1000+(SUMIFS(EUROSTAT_VBE_IND_2005!U$7:U$883,EUROSTAT_VBE_IND_2005!$B$7:$B$883,$D65,EUROSTAT_VBE_IND_2005!$C$7:$C$883,"*"&amp;RIGHT($A65,3)&amp;"*",EUROSTAT_VBE_IND_2005!$D$7:$D$883,"3285*"))/1000+(SUMIFS(EUROSTAT_VBE_IND_2005!U$7:U$883,EUROSTAT_VBE_IND_2005!$B$7:$B$883,$D65,EUROSTAT_VBE_IND_2005!$C$7:$C$883,"*"&amp;RIGHT($A65,3)&amp;"*",EUROSTAT_VBE_IND_2005!$D$7:$D$883,"3295*"))/1000+(SUMIFS(EUROSTAT_VBE_IND_2005!U$7:U$883,EUROSTAT_VBE_IND_2005!$B$7:$B$883,$D65,EUROSTAT_VBE_IND_2005!$C$7:$C$883,"*"&amp;RIGHT($A65,3)&amp;"*",EUROSTAT_VBE_IND_2005!$D$7:$D$883,"2410*"))/1000+(SUMIFS(EUROSTAT_VBE_IND_2005!U$7:U$883,EUROSTAT_VBE_IND_2005!$B$7:$B$883,$D65,EUROSTAT_VBE_IND_2005!$C$7:$C$883,"*"&amp;RIGHT($A65,3)&amp;"*",EUROSTAT_VBE_IND_2005!$D$7:$D$883,"3105*"))/1000</f>
        <v>6.44</v>
      </c>
      <c r="Y65" s="17">
        <f>(SUMIFS(EUROSTAT_VBE_IND_2005!V$7:V$883,EUROSTAT_VBE_IND_2005!$B$7:$B$883,$D65,EUROSTAT_VBE_IND_2005!$C$7:$C$883,"*"&amp;RIGHT($A65,3)&amp;"*",EUROSTAT_VBE_IND_2005!$D$7:$D$883,"3270A*"))/1000+(SUMIFS(EUROSTAT_VBE_IND_2005!V$7:V$883,EUROSTAT_VBE_IND_2005!$B$7:$B$883,$D65,EUROSTAT_VBE_IND_2005!$C$7:$C$883,"*"&amp;RIGHT($A65,3)&amp;"*",EUROSTAT_VBE_IND_2005!$D$7:$D$883,"3285*"))/1000+(SUMIFS(EUROSTAT_VBE_IND_2005!V$7:V$883,EUROSTAT_VBE_IND_2005!$B$7:$B$883,$D65,EUROSTAT_VBE_IND_2005!$C$7:$C$883,"*"&amp;RIGHT($A65,3)&amp;"*",EUROSTAT_VBE_IND_2005!$D$7:$D$883,"3295*"))/1000+(SUMIFS(EUROSTAT_VBE_IND_2005!V$7:V$883,EUROSTAT_VBE_IND_2005!$B$7:$B$883,$D65,EUROSTAT_VBE_IND_2005!$C$7:$C$883,"*"&amp;RIGHT($A65,3)&amp;"*",EUROSTAT_VBE_IND_2005!$D$7:$D$883,"2410*"))/1000+(SUMIFS(EUROSTAT_VBE_IND_2005!V$7:V$883,EUROSTAT_VBE_IND_2005!$B$7:$B$883,$D65,EUROSTAT_VBE_IND_2005!$C$7:$C$883,"*"&amp;RIGHT($A65,3)&amp;"*",EUROSTAT_VBE_IND_2005!$D$7:$D$883,"3105*"))/1000</f>
        <v>2.72</v>
      </c>
      <c r="Z65" s="17">
        <f>(SUMIFS(EUROSTAT_VBE_IND_2005!W$7:W$883,EUROSTAT_VBE_IND_2005!$B$7:$B$883,$D65,EUROSTAT_VBE_IND_2005!$C$7:$C$883,"*"&amp;RIGHT($A65,3)&amp;"*",EUROSTAT_VBE_IND_2005!$D$7:$D$883,"3270A*"))/1000+(SUMIFS(EUROSTAT_VBE_IND_2005!W$7:W$883,EUROSTAT_VBE_IND_2005!$B$7:$B$883,$D65,EUROSTAT_VBE_IND_2005!$C$7:$C$883,"*"&amp;RIGHT($A65,3)&amp;"*",EUROSTAT_VBE_IND_2005!$D$7:$D$883,"3285*"))/1000+(SUMIFS(EUROSTAT_VBE_IND_2005!W$7:W$883,EUROSTAT_VBE_IND_2005!$B$7:$B$883,$D65,EUROSTAT_VBE_IND_2005!$C$7:$C$883,"*"&amp;RIGHT($A65,3)&amp;"*",EUROSTAT_VBE_IND_2005!$D$7:$D$883,"3295*"))/1000+(SUMIFS(EUROSTAT_VBE_IND_2005!W$7:W$883,EUROSTAT_VBE_IND_2005!$B$7:$B$883,$D65,EUROSTAT_VBE_IND_2005!$C$7:$C$883,"*"&amp;RIGHT($A65,3)&amp;"*",EUROSTAT_VBE_IND_2005!$D$7:$D$883,"2410*"))/1000+(SUMIFS(EUROSTAT_VBE_IND_2005!W$7:W$883,EUROSTAT_VBE_IND_2005!$B$7:$B$883,$D65,EUROSTAT_VBE_IND_2005!$C$7:$C$883,"*"&amp;RIGHT($A65,3)&amp;"*",EUROSTAT_VBE_IND_2005!$D$7:$D$883,"3105*"))/1000</f>
        <v>0</v>
      </c>
      <c r="AA65" s="17">
        <f>(SUMIFS(EUROSTAT_VBE_IND_2005!X$7:X$883,EUROSTAT_VBE_IND_2005!$B$7:$B$883,$D65,EUROSTAT_VBE_IND_2005!$C$7:$C$883,"*"&amp;RIGHT($A65,3)&amp;"*",EUROSTAT_VBE_IND_2005!$D$7:$D$883,"3270A*"))/1000+(SUMIFS(EUROSTAT_VBE_IND_2005!X$7:X$883,EUROSTAT_VBE_IND_2005!$B$7:$B$883,$D65,EUROSTAT_VBE_IND_2005!$C$7:$C$883,"*"&amp;RIGHT($A65,3)&amp;"*",EUROSTAT_VBE_IND_2005!$D$7:$D$883,"3285*"))/1000+(SUMIFS(EUROSTAT_VBE_IND_2005!X$7:X$883,EUROSTAT_VBE_IND_2005!$B$7:$B$883,$D65,EUROSTAT_VBE_IND_2005!$C$7:$C$883,"*"&amp;RIGHT($A65,3)&amp;"*",EUROSTAT_VBE_IND_2005!$D$7:$D$883,"3295*"))/1000+(SUMIFS(EUROSTAT_VBE_IND_2005!X$7:X$883,EUROSTAT_VBE_IND_2005!$B$7:$B$883,$D65,EUROSTAT_VBE_IND_2005!$C$7:$C$883,"*"&amp;RIGHT($A65,3)&amp;"*",EUROSTAT_VBE_IND_2005!$D$7:$D$883,"2410*"))/1000+(SUMIFS(EUROSTAT_VBE_IND_2005!X$7:X$883,EUROSTAT_VBE_IND_2005!$B$7:$B$883,$D65,EUROSTAT_VBE_IND_2005!$C$7:$C$883,"*"&amp;RIGHT($A65,3)&amp;"*",EUROSTAT_VBE_IND_2005!$D$7:$D$883,"3105*"))/1000</f>
        <v>0</v>
      </c>
      <c r="AB65" s="17">
        <f>(SUMIFS(EUROSTAT_VBE_IND_2005!AA$7:AA$883,EUROSTAT_VBE_IND_2005!$B$7:$B$883,$D65,EUROSTAT_VBE_IND_2005!$C$7:$C$883,"*"&amp;RIGHT($A65,3)&amp;"*",EUROSTAT_VBE_IND_2005!$D$7:$D$883,"3270A*"))/1000+(SUMIFS(EUROSTAT_VBE_IND_2005!AA$7:AA$883,EUROSTAT_VBE_IND_2005!$B$7:$B$883,$D65,EUROSTAT_VBE_IND_2005!$C$7:$C$883,"*"&amp;RIGHT($A65,3)&amp;"*",EUROSTAT_VBE_IND_2005!$D$7:$D$883,"3285*"))/1000+(SUMIFS(EUROSTAT_VBE_IND_2005!AA$7:AA$883,EUROSTAT_VBE_IND_2005!$B$7:$B$883,$D65,EUROSTAT_VBE_IND_2005!$C$7:$C$883,"*"&amp;RIGHT($A65,3)&amp;"*",EUROSTAT_VBE_IND_2005!$D$7:$D$883,"3295*"))/1000+(SUMIFS(EUROSTAT_VBE_IND_2005!AA$7:AA$883,EUROSTAT_VBE_IND_2005!$B$7:$B$883,$D65,EUROSTAT_VBE_IND_2005!$C$7:$C$883,"*"&amp;RIGHT($A65,3)&amp;"*",EUROSTAT_VBE_IND_2005!$D$7:$D$883,"2410*"))/1000+(SUMIFS(EUROSTAT_VBE_IND_2005!AA$7:AA$883,EUROSTAT_VBE_IND_2005!$B$7:$B$883,$D65,EUROSTAT_VBE_IND_2005!$C$7:$C$883,"*"&amp;RIGHT($A65,3)&amp;"*",EUROSTAT_VBE_IND_2005!$D$7:$D$883,"3105*"))/1000</f>
        <v>0</v>
      </c>
      <c r="AC65" s="17">
        <f>(SUMIFS(EUROSTAT_VBE_IND_2005!AB$7:AB$883,EUROSTAT_VBE_IND_2005!$B$7:$B$883,$D65,EUROSTAT_VBE_IND_2005!$C$7:$C$883,"*"&amp;RIGHT($A65,3)&amp;"*",EUROSTAT_VBE_IND_2005!$D$7:$D$883,"3270A*"))/1000+(SUMIFS(EUROSTAT_VBE_IND_2005!AB$7:AB$883,EUROSTAT_VBE_IND_2005!$B$7:$B$883,$D65,EUROSTAT_VBE_IND_2005!$C$7:$C$883,"*"&amp;RIGHT($A65,3)&amp;"*",EUROSTAT_VBE_IND_2005!$D$7:$D$883,"3285*"))/1000+(SUMIFS(EUROSTAT_VBE_IND_2005!AB$7:AB$883,EUROSTAT_VBE_IND_2005!$B$7:$B$883,$D65,EUROSTAT_VBE_IND_2005!$C$7:$C$883,"*"&amp;RIGHT($A65,3)&amp;"*",EUROSTAT_VBE_IND_2005!$D$7:$D$883,"3295*"))/1000+(SUMIFS(EUROSTAT_VBE_IND_2005!AB$7:AB$883,EUROSTAT_VBE_IND_2005!$B$7:$B$883,$D65,EUROSTAT_VBE_IND_2005!$C$7:$C$883,"*"&amp;RIGHT($A65,3)&amp;"*",EUROSTAT_VBE_IND_2005!$D$7:$D$883,"2410*"))/1000+(SUMIFS(EUROSTAT_VBE_IND_2005!AB$7:AB$883,EUROSTAT_VBE_IND_2005!$B$7:$B$883,$D65,EUROSTAT_VBE_IND_2005!$C$7:$C$883,"*"&amp;RIGHT($A65,3)&amp;"*",EUROSTAT_VBE_IND_2005!$D$7:$D$883,"3105*"))/1000</f>
        <v>105</v>
      </c>
      <c r="AD65" s="17">
        <f>(SUMIFS(EUROSTAT_VBE_IND_2005!AC$7:AC$883,EUROSTAT_VBE_IND_2005!$B$7:$B$883,$D65,EUROSTAT_VBE_IND_2005!$C$7:$C$883,"*"&amp;RIGHT($A65,3)&amp;"*",EUROSTAT_VBE_IND_2005!$D$7:$D$883,"3270A*"))/1000+(SUMIFS(EUROSTAT_VBE_IND_2005!AC$7:AC$883,EUROSTAT_VBE_IND_2005!$B$7:$B$883,$D65,EUROSTAT_VBE_IND_2005!$C$7:$C$883,"*"&amp;RIGHT($A65,3)&amp;"*",EUROSTAT_VBE_IND_2005!$D$7:$D$883,"3285*"))/1000+(SUMIFS(EUROSTAT_VBE_IND_2005!AC$7:AC$883,EUROSTAT_VBE_IND_2005!$B$7:$B$883,$D65,EUROSTAT_VBE_IND_2005!$C$7:$C$883,"*"&amp;RIGHT($A65,3)&amp;"*",EUROSTAT_VBE_IND_2005!$D$7:$D$883,"3295*"))/1000+(SUMIFS(EUROSTAT_VBE_IND_2005!AC$7:AC$883,EUROSTAT_VBE_IND_2005!$B$7:$B$883,$D65,EUROSTAT_VBE_IND_2005!$C$7:$C$883,"*"&amp;RIGHT($A65,3)&amp;"*",EUROSTAT_VBE_IND_2005!$D$7:$D$883,"2410*"))/1000+(SUMIFS(EUROSTAT_VBE_IND_2005!AC$7:AC$883,EUROSTAT_VBE_IND_2005!$B$7:$B$883,$D65,EUROSTAT_VBE_IND_2005!$C$7:$C$883,"*"&amp;RIGHT($A65,3)&amp;"*",EUROSTAT_VBE_IND_2005!$D$7:$D$883,"3105*"))/1000</f>
        <v>14.72</v>
      </c>
      <c r="AE65" s="17">
        <f>(SUMIFS(EUROSTAT_VBE_IND_2005!AD$7:AD$883,EUROSTAT_VBE_IND_2005!$B$7:$B$883,$D65,EUROSTAT_VBE_IND_2005!$C$7:$C$883,"*"&amp;RIGHT($A65,3)&amp;"*",EUROSTAT_VBE_IND_2005!$D$7:$D$883,"3270A*"))/1000+(SUMIFS(EUROSTAT_VBE_IND_2005!AD$7:AD$883,EUROSTAT_VBE_IND_2005!$B$7:$B$883,$D65,EUROSTAT_VBE_IND_2005!$C$7:$C$883,"*"&amp;RIGHT($A65,3)&amp;"*",EUROSTAT_VBE_IND_2005!$D$7:$D$883,"3285*"))/1000+(SUMIFS(EUROSTAT_VBE_IND_2005!AD$7:AD$883,EUROSTAT_VBE_IND_2005!$B$7:$B$883,$D65,EUROSTAT_VBE_IND_2005!$C$7:$C$883,"*"&amp;RIGHT($A65,3)&amp;"*",EUROSTAT_VBE_IND_2005!$D$7:$D$883,"3295*"))/1000+(SUMIFS(EUROSTAT_VBE_IND_2005!AD$7:AD$883,EUROSTAT_VBE_IND_2005!$B$7:$B$883,$D65,EUROSTAT_VBE_IND_2005!$C$7:$C$883,"*"&amp;RIGHT($A65,3)&amp;"*",EUROSTAT_VBE_IND_2005!$D$7:$D$883,"2410*"))/1000+(SUMIFS(EUROSTAT_VBE_IND_2005!AD$7:AD$883,EUROSTAT_VBE_IND_2005!$B$7:$B$883,$D65,EUROSTAT_VBE_IND_2005!$C$7:$C$883,"*"&amp;RIGHT($A65,3)&amp;"*",EUROSTAT_VBE_IND_2005!$D$7:$D$883,"3105*"))/1000</f>
        <v>8.08</v>
      </c>
      <c r="AF65" s="17">
        <f>(SUMIFS(EUROSTAT_VBE_IND_2005!AE$7:AE$883,EUROSTAT_VBE_IND_2005!$B$7:$B$883,$D65,EUROSTAT_VBE_IND_2005!$C$7:$C$883,"*"&amp;RIGHT($A65,3)&amp;"*",EUROSTAT_VBE_IND_2005!$D$7:$D$883,"3270A*"))/1000+(SUMIFS(EUROSTAT_VBE_IND_2005!AE$7:AE$883,EUROSTAT_VBE_IND_2005!$B$7:$B$883,$D65,EUROSTAT_VBE_IND_2005!$C$7:$C$883,"*"&amp;RIGHT($A65,3)&amp;"*",EUROSTAT_VBE_IND_2005!$D$7:$D$883,"3285*"))/1000+(SUMIFS(EUROSTAT_VBE_IND_2005!AE$7:AE$883,EUROSTAT_VBE_IND_2005!$B$7:$B$883,$D65,EUROSTAT_VBE_IND_2005!$C$7:$C$883,"*"&amp;RIGHT($A65,3)&amp;"*",EUROSTAT_VBE_IND_2005!$D$7:$D$883,"3295*"))/1000+(SUMIFS(EUROSTAT_VBE_IND_2005!AE$7:AE$883,EUROSTAT_VBE_IND_2005!$B$7:$B$883,$D65,EUROSTAT_VBE_IND_2005!$C$7:$C$883,"*"&amp;RIGHT($A65,3)&amp;"*",EUROSTAT_VBE_IND_2005!$D$7:$D$883,"2410*"))/1000+(SUMIFS(EUROSTAT_VBE_IND_2005!AE$7:AE$883,EUROSTAT_VBE_IND_2005!$B$7:$B$883,$D65,EUROSTAT_VBE_IND_2005!$C$7:$C$883,"*"&amp;RIGHT($A65,3)&amp;"*",EUROSTAT_VBE_IND_2005!$D$7:$D$883,"3105*"))/1000</f>
        <v>12.573</v>
      </c>
      <c r="AG65" s="17">
        <f>(SUMIFS(EUROSTAT_VBE_IND_2005!AF$7:AF$883,EUROSTAT_VBE_IND_2005!$B$7:$B$883,$D65,EUROSTAT_VBE_IND_2005!$C$7:$C$883,"*"&amp;RIGHT($A65,3)&amp;"*",EUROSTAT_VBE_IND_2005!$D$7:$D$883,"3270A*"))/1000+(SUMIFS(EUROSTAT_VBE_IND_2005!AF$7:AF$883,EUROSTAT_VBE_IND_2005!$B$7:$B$883,$D65,EUROSTAT_VBE_IND_2005!$C$7:$C$883,"*"&amp;RIGHT($A65,3)&amp;"*",EUROSTAT_VBE_IND_2005!$D$7:$D$883,"3285*"))/1000+(SUMIFS(EUROSTAT_VBE_IND_2005!AF$7:AF$883,EUROSTAT_VBE_IND_2005!$B$7:$B$883,$D65,EUROSTAT_VBE_IND_2005!$C$7:$C$883,"*"&amp;RIGHT($A65,3)&amp;"*",EUROSTAT_VBE_IND_2005!$D$7:$D$883,"3295*"))/1000+(SUMIFS(EUROSTAT_VBE_IND_2005!AF$7:AF$883,EUROSTAT_VBE_IND_2005!$B$7:$B$883,$D65,EUROSTAT_VBE_IND_2005!$C$7:$C$883,"*"&amp;RIGHT($A65,3)&amp;"*",EUROSTAT_VBE_IND_2005!$D$7:$D$883,"2410*"))/1000+(SUMIFS(EUROSTAT_VBE_IND_2005!AF$7:AF$883,EUROSTAT_VBE_IND_2005!$B$7:$B$883,$D65,EUROSTAT_VBE_IND_2005!$C$7:$C$883,"*"&amp;RIGHT($A65,3)&amp;"*",EUROSTAT_VBE_IND_2005!$D$7:$D$883,"3105*"))/1000</f>
        <v>13.014</v>
      </c>
      <c r="AH65" s="17">
        <f>(SUMIFS(EUROSTAT_VBE_IND_2005!AH$7:AH$883,EUROSTAT_VBE_IND_2005!$B$7:$B$883,$D65,EUROSTAT_VBE_IND_2005!$C$7:$C$883,"*"&amp;RIGHT($A65,3)&amp;"*",EUROSTAT_VBE_IND_2005!$D$7:$D$883,"3270A*"))/1000+(SUMIFS(EUROSTAT_VBE_IND_2005!AH$7:AH$883,EUROSTAT_VBE_IND_2005!$B$7:$B$883,$D65,EUROSTAT_VBE_IND_2005!$C$7:$C$883,"*"&amp;RIGHT($A65,3)&amp;"*",EUROSTAT_VBE_IND_2005!$D$7:$D$883,"3285*"))/1000+(SUMIFS(EUROSTAT_VBE_IND_2005!AH$7:AH$883,EUROSTAT_VBE_IND_2005!$B$7:$B$883,$D65,EUROSTAT_VBE_IND_2005!$C$7:$C$883,"*"&amp;RIGHT($A65,3)&amp;"*",EUROSTAT_VBE_IND_2005!$D$7:$D$883,"3295*"))/1000+(SUMIFS(EUROSTAT_VBE_IND_2005!AH$7:AH$883,EUROSTAT_VBE_IND_2005!$B$7:$B$883,$D65,EUROSTAT_VBE_IND_2005!$C$7:$C$883,"*"&amp;RIGHT($A65,3)&amp;"*",EUROSTAT_VBE_IND_2005!$D$7:$D$883,"2410*"))/1000+(SUMIFS(EUROSTAT_VBE_IND_2005!AH$7:AH$883,EUROSTAT_VBE_IND_2005!$B$7:$B$883,$D65,EUROSTAT_VBE_IND_2005!$C$7:$C$883,"*"&amp;RIGHT($A65,3)&amp;"*",EUROSTAT_VBE_IND_2005!$D$7:$D$883,"3105*"))/1000</f>
        <v>0</v>
      </c>
      <c r="AI65" s="17">
        <f>(SUMIFS(EUROSTAT_VBE_IND_2005!AI$7:AI$883,EUROSTAT_VBE_IND_2005!$B$7:$B$883,$D65,EUROSTAT_VBE_IND_2005!$C$7:$C$883,"*"&amp;RIGHT($A65,3)&amp;"*",EUROSTAT_VBE_IND_2005!$D$7:$D$883,"3270A*"))/1000+(SUMIFS(EUROSTAT_VBE_IND_2005!AI$7:AI$883,EUROSTAT_VBE_IND_2005!$B$7:$B$883,$D65,EUROSTAT_VBE_IND_2005!$C$7:$C$883,"*"&amp;RIGHT($A65,3)&amp;"*",EUROSTAT_VBE_IND_2005!$D$7:$D$883,"3285*"))/1000+(SUMIFS(EUROSTAT_VBE_IND_2005!AI$7:AI$883,EUROSTAT_VBE_IND_2005!$B$7:$B$883,$D65,EUROSTAT_VBE_IND_2005!$C$7:$C$883,"*"&amp;RIGHT($A65,3)&amp;"*",EUROSTAT_VBE_IND_2005!$D$7:$D$883,"3295*"))/1000+(SUMIFS(EUROSTAT_VBE_IND_2005!AI$7:AI$883,EUROSTAT_VBE_IND_2005!$B$7:$B$883,$D65,EUROSTAT_VBE_IND_2005!$C$7:$C$883,"*"&amp;RIGHT($A65,3)&amp;"*",EUROSTAT_VBE_IND_2005!$D$7:$D$883,"2410*"))/1000+(SUMIFS(EUROSTAT_VBE_IND_2005!AI$7:AI$883,EUROSTAT_VBE_IND_2005!$B$7:$B$883,$D65,EUROSTAT_VBE_IND_2005!$C$7:$C$883,"*"&amp;RIGHT($A65,3)&amp;"*",EUROSTAT_VBE_IND_2005!$D$7:$D$883,"3105*"))/1000</f>
        <v>2.168</v>
      </c>
      <c r="AJ65" s="17">
        <f>(SUMIFS(EUROSTAT_VBE_IND_2005!AJ$7:AJ$883,EUROSTAT_VBE_IND_2005!$B$7:$B$883,$D65,EUROSTAT_VBE_IND_2005!$C$7:$C$883,"*"&amp;RIGHT($A65,3)&amp;"*",EUROSTAT_VBE_IND_2005!$D$7:$D$883,"3270A*"))/1000+(SUMIFS(EUROSTAT_VBE_IND_2005!AJ$7:AJ$883,EUROSTAT_VBE_IND_2005!$B$7:$B$883,$D65,EUROSTAT_VBE_IND_2005!$C$7:$C$883,"*"&amp;RIGHT($A65,3)&amp;"*",EUROSTAT_VBE_IND_2005!$D$7:$D$883,"3285*"))/1000+(SUMIFS(EUROSTAT_VBE_IND_2005!AJ$7:AJ$883,EUROSTAT_VBE_IND_2005!$B$7:$B$883,$D65,EUROSTAT_VBE_IND_2005!$C$7:$C$883,"*"&amp;RIGHT($A65,3)&amp;"*",EUROSTAT_VBE_IND_2005!$D$7:$D$883,"3295*"))/1000+(SUMIFS(EUROSTAT_VBE_IND_2005!AJ$7:AJ$883,EUROSTAT_VBE_IND_2005!$B$7:$B$883,$D65,EUROSTAT_VBE_IND_2005!$C$7:$C$883,"*"&amp;RIGHT($A65,3)&amp;"*",EUROSTAT_VBE_IND_2005!$D$7:$D$883,"2410*"))/1000+(SUMIFS(EUROSTAT_VBE_IND_2005!AJ$7:AJ$883,EUROSTAT_VBE_IND_2005!$B$7:$B$883,$D65,EUROSTAT_VBE_IND_2005!$C$7:$C$883,"*"&amp;RIGHT($A65,3)&amp;"*",EUROSTAT_VBE_IND_2005!$D$7:$D$883,"3105*"))/1000</f>
        <v>5.336</v>
      </c>
      <c r="AK65" s="17">
        <f>(SUMIFS(EUROSTAT_VBE_IND_2005!AK$7:AK$883,EUROSTAT_VBE_IND_2005!$B$7:$B$883,$D65,EUROSTAT_VBE_IND_2005!$C$7:$C$883,"*"&amp;RIGHT($A65,3)&amp;"*",EUROSTAT_VBE_IND_2005!$D$7:$D$883,"3270A*"))/1000+(SUMIFS(EUROSTAT_VBE_IND_2005!AK$7:AK$883,EUROSTAT_VBE_IND_2005!$B$7:$B$883,$D65,EUROSTAT_VBE_IND_2005!$C$7:$C$883,"*"&amp;RIGHT($A65,3)&amp;"*",EUROSTAT_VBE_IND_2005!$D$7:$D$883,"3285*"))/1000+(SUMIFS(EUROSTAT_VBE_IND_2005!AK$7:AK$883,EUROSTAT_VBE_IND_2005!$B$7:$B$883,$D65,EUROSTAT_VBE_IND_2005!$C$7:$C$883,"*"&amp;RIGHT($A65,3)&amp;"*",EUROSTAT_VBE_IND_2005!$D$7:$D$883,"3295*"))/1000+(SUMIFS(EUROSTAT_VBE_IND_2005!AK$7:AK$883,EUROSTAT_VBE_IND_2005!$B$7:$B$883,$D65,EUROSTAT_VBE_IND_2005!$C$7:$C$883,"*"&amp;RIGHT($A65,3)&amp;"*",EUROSTAT_VBE_IND_2005!$D$7:$D$883,"2410*"))/1000+(SUMIFS(EUROSTAT_VBE_IND_2005!AK$7:AK$883,EUROSTAT_VBE_IND_2005!$B$7:$B$883,$D65,EUROSTAT_VBE_IND_2005!$C$7:$C$883,"*"&amp;RIGHT($A65,3)&amp;"*",EUROSTAT_VBE_IND_2005!$D$7:$D$883,"3105*"))/1000</f>
        <v>54.788</v>
      </c>
      <c r="AL65" s="198"/>
      <c r="AM65" s="198"/>
      <c r="AN65" s="198"/>
      <c r="AO65" s="17">
        <f>(SUMIFS(EUROSTAT_VBE_IND_2005!Y$7:Y$883,EUROSTAT_VBE_IND_2005!$B$7:$B$883,$D65,EUROSTAT_VBE_IND_2005!$C$7:$C$883,"*"&amp;RIGHT($A65,3)&amp;"*",EUROSTAT_VBE_IND_2005!$D$7:$D$883,"3270A*"))/1000+(SUMIFS(EUROSTAT_VBE_IND_2005!Y$7:Y$883,EUROSTAT_VBE_IND_2005!$B$7:$B$883,$D65,EUROSTAT_VBE_IND_2005!$C$7:$C$883,"*"&amp;RIGHT($A65,3)&amp;"*",EUROSTAT_VBE_IND_2005!$D$7:$D$883,"3285*"))/1000+(SUMIFS(EUROSTAT_VBE_IND_2005!Y$7:Y$883,EUROSTAT_VBE_IND_2005!$B$7:$B$883,$D65,EUROSTAT_VBE_IND_2005!$C$7:$C$883,"*"&amp;RIGHT($A65,3)&amp;"*",EUROSTAT_VBE_IND_2005!$D$7:$D$883,"3295*"))/1000+(SUMIFS(EUROSTAT_VBE_IND_2005!Y$7:Y$883,EUROSTAT_VBE_IND_2005!$B$7:$B$883,$D65,EUROSTAT_VBE_IND_2005!$C$7:$C$883,"*"&amp;RIGHT($A65,3)&amp;"*",EUROSTAT_VBE_IND_2005!$D$7:$D$883,"2410*"))/1000+(SUMIFS(EUROSTAT_VBE_IND_2005!Y$7:Y$883,EUROSTAT_VBE_IND_2005!$B$7:$B$883,$D65,EUROSTAT_VBE_IND_2005!$C$7:$C$883,"*"&amp;RIGHT($A65,3)&amp;"*",EUROSTAT_VBE_IND_2005!$D$7:$D$883,"3105*"))/1000</f>
        <v>0.32</v>
      </c>
      <c r="AP65" s="17">
        <f>(SUMIFS(EUROSTAT_VBE_IND_2005!Z$7:Z$883,EUROSTAT_VBE_IND_2005!$B$7:$B$883,$D65,EUROSTAT_VBE_IND_2005!$C$7:$C$883,"*"&amp;RIGHT($A65,3)&amp;"*",EUROSTAT_VBE_IND_2005!$D$7:$D$883,"3270A*"))/1000+(SUMIFS(EUROSTAT_VBE_IND_2005!Z$7:Z$883,EUROSTAT_VBE_IND_2005!$B$7:$B$883,$D65,EUROSTAT_VBE_IND_2005!$C$7:$C$883,"*"&amp;RIGHT($A65,3)&amp;"*",EUROSTAT_VBE_IND_2005!$D$7:$D$883,"3285*"))/1000+(SUMIFS(EUROSTAT_VBE_IND_2005!Z$7:Z$883,EUROSTAT_VBE_IND_2005!$B$7:$B$883,$D65,EUROSTAT_VBE_IND_2005!$C$7:$C$883,"*"&amp;RIGHT($A65,3)&amp;"*",EUROSTAT_VBE_IND_2005!$D$7:$D$883,"3295*"))/1000+(SUMIFS(EUROSTAT_VBE_IND_2005!Z$7:Z$883,EUROSTAT_VBE_IND_2005!$B$7:$B$883,$D65,EUROSTAT_VBE_IND_2005!$C$7:$C$883,"*"&amp;RIGHT($A65,3)&amp;"*",EUROSTAT_VBE_IND_2005!$D$7:$D$883,"2410*"))/1000+(SUMIFS(EUROSTAT_VBE_IND_2005!Z$7:Z$883,EUROSTAT_VBE_IND_2005!$B$7:$B$883,$D65,EUROSTAT_VBE_IND_2005!$C$7:$C$883,"*"&amp;RIGHT($A65,3)&amp;"*",EUROSTAT_VBE_IND_2005!$D$7:$D$883,"3105*"))/1000</f>
        <v>0</v>
      </c>
      <c r="AQ65" s="17">
        <f>(SUMIFS(EUROSTAT_VBE_IND_2005!AG$7:AG$883,EUROSTAT_VBE_IND_2005!$B$7:$B$883,$D65,EUROSTAT_VBE_IND_2005!$C$7:$C$883,"*"&amp;RIGHT($A65,3)&amp;"*",EUROSTAT_VBE_IND_2005!$D$7:$D$883,"3270A*"))/1000+(SUMIFS(EUROSTAT_VBE_IND_2005!AG$7:AG$883,EUROSTAT_VBE_IND_2005!$B$7:$B$883,$D65,EUROSTAT_VBE_IND_2005!$C$7:$C$883,"*"&amp;RIGHT($A65,3)&amp;"*",EUROSTAT_VBE_IND_2005!$D$7:$D$883,"3285*"))/1000+(SUMIFS(EUROSTAT_VBE_IND_2005!AG$7:AG$883,EUROSTAT_VBE_IND_2005!$B$7:$B$883,$D65,EUROSTAT_VBE_IND_2005!$C$7:$C$883,"*"&amp;RIGHT($A65,3)&amp;"*",EUROSTAT_VBE_IND_2005!$D$7:$D$883,"3295*"))/1000+(SUMIFS(EUROSTAT_VBE_IND_2005!AG$7:AG$883,EUROSTAT_VBE_IND_2005!$B$7:$B$883,$D65,EUROSTAT_VBE_IND_2005!$C$7:$C$883,"*"&amp;RIGHT($A65,3)&amp;"*",EUROSTAT_VBE_IND_2005!$D$7:$D$883,"2410*"))/1000+(SUMIFS(EUROSTAT_VBE_IND_2005!AG$7:AG$883,EUROSTAT_VBE_IND_2005!$B$7:$B$883,$D65,EUROSTAT_VBE_IND_2005!$C$7:$C$883,"*"&amp;RIGHT($A65,3)&amp;"*",EUROSTAT_VBE_IND_2005!$D$7:$D$883,"3105*"))/1000</f>
        <v>0</v>
      </c>
    </row>
    <row r="66" s="20" customFormat="1" spans="1:43">
      <c r="A66" t="str">
        <f>LEFT(EUROSTAT_VBE_IND_2005!$C$14,8)</f>
        <v>B_101605</v>
      </c>
      <c r="B66" s="28" t="s">
        <v>249</v>
      </c>
      <c r="C66" t="s">
        <v>293</v>
      </c>
      <c r="D66" t="s">
        <v>55</v>
      </c>
      <c r="E66" t="s">
        <v>238</v>
      </c>
      <c r="F66" t="s">
        <v>258</v>
      </c>
      <c r="G66" s="17">
        <f>(SUMIFS(EUROSTAT_VBE_IND_2005!E$7:E$883,EUROSTAT_VBE_IND_2005!$B$7:$B$883,$D66,EUROSTAT_VBE_IND_2005!$C$7:$C$883,"*"&amp;RIGHT($A66,3)&amp;"*",EUROSTAT_VBE_IND_2005!$D$7:$D$883,"328*"))/1000-(SUMIFS(EUROSTAT_VBE_IND_2005!E$7:E$883,EUROSTAT_VBE_IND_2005!$B$7:$B$883,$D66,EUROSTAT_VBE_IND_2005!$C$7:$C$883,"*"&amp;RIGHT($A66,3)&amp;"*",EUROSTAT_VBE_IND_2005!$D$7:$D$883,"3285*"))/1000</f>
        <v>28.935</v>
      </c>
      <c r="H66" s="17">
        <f>(SUMIFS(EUROSTAT_VBE_IND_2005!F$7:F$883,EUROSTAT_VBE_IND_2005!$B$7:$B$883,$D66,EUROSTAT_VBE_IND_2005!$C$7:$C$883,"*"&amp;RIGHT($A66,3)&amp;"*",EUROSTAT_VBE_IND_2005!$D$7:$D$883,"328*"))/1000-(SUMIFS(EUROSTAT_VBE_IND_2005!F$7:F$883,EUROSTAT_VBE_IND_2005!$B$7:$B$883,$D66,EUROSTAT_VBE_IND_2005!$C$7:$C$883,"*"&amp;RIGHT($A66,3)&amp;"*",EUROSTAT_VBE_IND_2005!$D$7:$D$883,"3285*"))/1000</f>
        <v>29.523</v>
      </c>
      <c r="I66" s="17">
        <f>(SUMIFS(EUROSTAT_VBE_IND_2005!G$7:G$883,EUROSTAT_VBE_IND_2005!$B$7:$B$883,$D66,EUROSTAT_VBE_IND_2005!$C$7:$C$883,"*"&amp;RIGHT($A66,3)&amp;"*",EUROSTAT_VBE_IND_2005!$D$7:$D$883,"328*"))/1000-(SUMIFS(EUROSTAT_VBE_IND_2005!G$7:G$883,EUROSTAT_VBE_IND_2005!$B$7:$B$883,$D66,EUROSTAT_VBE_IND_2005!$C$7:$C$883,"*"&amp;RIGHT($A66,3)&amp;"*",EUROSTAT_VBE_IND_2005!$D$7:$D$883,"3285*"))/1000</f>
        <v>9.808</v>
      </c>
      <c r="J66" s="198"/>
      <c r="K66" s="17">
        <f>(SUMIFS(EUROSTAT_VBE_IND_2005!H$7:H$883,EUROSTAT_VBE_IND_2005!$B$7:$B$883,$D66,EUROSTAT_VBE_IND_2005!$C$7:$C$883,"*"&amp;RIGHT($A66,3)&amp;"*",EUROSTAT_VBE_IND_2005!$D$7:$D$883,"328*"))/1000-(SUMIFS(EUROSTAT_VBE_IND_2005!H$7:H$883,EUROSTAT_VBE_IND_2005!$B$7:$B$883,$D66,EUROSTAT_VBE_IND_2005!$C$7:$C$883,"*"&amp;RIGHT($A66,3)&amp;"*",EUROSTAT_VBE_IND_2005!$D$7:$D$883,"3285*"))/1000</f>
        <v>2.903</v>
      </c>
      <c r="L66" s="17">
        <f>(SUMIFS(EUROSTAT_VBE_IND_2005!I$7:I$883,EUROSTAT_VBE_IND_2005!$B$7:$B$883,$D66,EUROSTAT_VBE_IND_2005!$C$7:$C$883,"*"&amp;RIGHT($A66,3)&amp;"*",EUROSTAT_VBE_IND_2005!$D$7:$D$883,"328*"))/1000-(SUMIFS(EUROSTAT_VBE_IND_2005!I$7:I$883,EUROSTAT_VBE_IND_2005!$B$7:$B$883,$D66,EUROSTAT_VBE_IND_2005!$C$7:$C$883,"*"&amp;RIGHT($A66,3)&amp;"*",EUROSTAT_VBE_IND_2005!$D$7:$D$883,"3285*"))/1000</f>
        <v>24.598</v>
      </c>
      <c r="M66" s="17">
        <f>(SUMIFS(EUROSTAT_VBE_IND_2005!J$7:J$883,EUROSTAT_VBE_IND_2005!$B$7:$B$883,$D66,EUROSTAT_VBE_IND_2005!$C$7:$C$883,"*"&amp;RIGHT($A66,3)&amp;"*",EUROSTAT_VBE_IND_2005!$D$7:$D$883,"328*"))/1000-(SUMIFS(EUROSTAT_VBE_IND_2005!J$7:J$883,EUROSTAT_VBE_IND_2005!$B$7:$B$883,$D66,EUROSTAT_VBE_IND_2005!$C$7:$C$883,"*"&amp;RIGHT($A66,3)&amp;"*",EUROSTAT_VBE_IND_2005!$D$7:$D$883,"3285*"))/1000</f>
        <v>159.356</v>
      </c>
      <c r="N66" s="17">
        <f>(SUMIFS(EUROSTAT_VBE_IND_2005!K$7:K$883,EUROSTAT_VBE_IND_2005!$B$7:$B$883,$D66,EUROSTAT_VBE_IND_2005!$C$7:$C$883,"*"&amp;RIGHT($A66,3)&amp;"*",EUROSTAT_VBE_IND_2005!$D$7:$D$883,"328*"))/1000-(SUMIFS(EUROSTAT_VBE_IND_2005!K$7:K$883,EUROSTAT_VBE_IND_2005!$B$7:$B$883,$D66,EUROSTAT_VBE_IND_2005!$C$7:$C$883,"*"&amp;RIGHT($A66,3)&amp;"*",EUROSTAT_VBE_IND_2005!$D$7:$D$883,"3285*"))/1000</f>
        <v>10.049</v>
      </c>
      <c r="O66" s="17">
        <f>(SUMIFS(EUROSTAT_VBE_IND_2005!L$7:L$883,EUROSTAT_VBE_IND_2005!$B$7:$B$883,$D66,EUROSTAT_VBE_IND_2005!$C$7:$C$883,"*"&amp;RIGHT($A66,3)&amp;"*",EUROSTAT_VBE_IND_2005!$D$7:$D$883,"328*"))/1000-(SUMIFS(EUROSTAT_VBE_IND_2005!L$7:L$883,EUROSTAT_VBE_IND_2005!$B$7:$B$883,$D66,EUROSTAT_VBE_IND_2005!$C$7:$C$883,"*"&amp;RIGHT($A66,3)&amp;"*",EUROSTAT_VBE_IND_2005!$D$7:$D$883,"3285*"))/1000</f>
        <v>3.549</v>
      </c>
      <c r="P66" s="17">
        <f>(SUMIFS(EUROSTAT_VBE_IND_2005!M$7:M$883,EUROSTAT_VBE_IND_2005!$B$7:$B$883,$D66,EUROSTAT_VBE_IND_2005!$C$7:$C$883,"*"&amp;RIGHT($A66,3)&amp;"*",EUROSTAT_VBE_IND_2005!$D$7:$D$883,"328*"))/1000-(SUMIFS(EUROSTAT_VBE_IND_2005!M$7:M$883,EUROSTAT_VBE_IND_2005!$B$7:$B$883,$D66,EUROSTAT_VBE_IND_2005!$C$7:$C$883,"*"&amp;RIGHT($A66,3)&amp;"*",EUROSTAT_VBE_IND_2005!$D$7:$D$883,"3285*"))/1000</f>
        <v>10.974</v>
      </c>
      <c r="Q66" s="17">
        <f>(SUMIFS(EUROSTAT_VBE_IND_2005!N$7:N$883,EUROSTAT_VBE_IND_2005!$B$7:$B$883,$D66,EUROSTAT_VBE_IND_2005!$C$7:$C$883,"*"&amp;RIGHT($A66,3)&amp;"*",EUROSTAT_VBE_IND_2005!$D$7:$D$883,"328*"))/1000-(SUMIFS(EUROSTAT_VBE_IND_2005!N$7:N$883,EUROSTAT_VBE_IND_2005!$B$7:$B$883,$D66,EUROSTAT_VBE_IND_2005!$C$7:$C$883,"*"&amp;RIGHT($A66,3)&amp;"*",EUROSTAT_VBE_IND_2005!$D$7:$D$883,"3285*"))/1000</f>
        <v>119.242</v>
      </c>
      <c r="R66" s="17">
        <f>(SUMIFS(EUROSTAT_VBE_IND_2005!O$7:O$883,EUROSTAT_VBE_IND_2005!$B$7:$B$883,$D66,EUROSTAT_VBE_IND_2005!$C$7:$C$883,"*"&amp;RIGHT($A66,3)&amp;"*",EUROSTAT_VBE_IND_2005!$D$7:$D$883,"328*"))/1000-(SUMIFS(EUROSTAT_VBE_IND_2005!O$7:O$883,EUROSTAT_VBE_IND_2005!$B$7:$B$883,$D66,EUROSTAT_VBE_IND_2005!$C$7:$C$883,"*"&amp;RIGHT($A66,3)&amp;"*",EUROSTAT_VBE_IND_2005!$D$7:$D$883,"3285*"))/1000</f>
        <v>20.834</v>
      </c>
      <c r="S66" s="17">
        <f>(SUMIFS(EUROSTAT_VBE_IND_2005!P$7:P$883,EUROSTAT_VBE_IND_2005!$B$7:$B$883,$D66,EUROSTAT_VBE_IND_2005!$C$7:$C$883,"*"&amp;RIGHT($A66,3)&amp;"*",EUROSTAT_VBE_IND_2005!$D$7:$D$883,"328*"))/1000-(SUMIFS(EUROSTAT_VBE_IND_2005!P$7:P$883,EUROSTAT_VBE_IND_2005!$B$7:$B$883,$D66,EUROSTAT_VBE_IND_2005!$C$7:$C$883,"*"&amp;RIGHT($A66,3)&amp;"*",EUROSTAT_VBE_IND_2005!$D$7:$D$883,"3285*"))/1000</f>
        <v>156.805</v>
      </c>
      <c r="T66" s="17">
        <f>(SUMIFS(EUROSTAT_VBE_IND_2005!Q$7:Q$883,EUROSTAT_VBE_IND_2005!$B$7:$B$883,$D66,EUROSTAT_VBE_IND_2005!$C$7:$C$883,"*"&amp;RIGHT($A66,3)&amp;"*",EUROSTAT_VBE_IND_2005!$D$7:$D$883,"328*"))/1000-(SUMIFS(EUROSTAT_VBE_IND_2005!Q$7:Q$883,EUROSTAT_VBE_IND_2005!$B$7:$B$883,$D66,EUROSTAT_VBE_IND_2005!$C$7:$C$883,"*"&amp;RIGHT($A66,3)&amp;"*",EUROSTAT_VBE_IND_2005!$D$7:$D$883,"3285*"))/1000</f>
        <v>8.824</v>
      </c>
      <c r="U66" s="17">
        <f>(SUMIFS(EUROSTAT_VBE_IND_2005!R$7:R$883,EUROSTAT_VBE_IND_2005!$B$7:$B$883,$D66,EUROSTAT_VBE_IND_2005!$C$7:$C$883,"*"&amp;RIGHT($A66,3)&amp;"*",EUROSTAT_VBE_IND_2005!$D$7:$D$883,"328*"))/1000-(SUMIFS(EUROSTAT_VBE_IND_2005!R$7:R$883,EUROSTAT_VBE_IND_2005!$B$7:$B$883,$D66,EUROSTAT_VBE_IND_2005!$C$7:$C$883,"*"&amp;RIGHT($A66,3)&amp;"*",EUROSTAT_VBE_IND_2005!$D$7:$D$883,"3285*"))/1000</f>
        <v>11.765</v>
      </c>
      <c r="V66" s="17">
        <f>(SUMIFS(EUROSTAT_VBE_IND_2005!S$7:S$883,EUROSTAT_VBE_IND_2005!$B$7:$B$883,$D66,EUROSTAT_VBE_IND_2005!$C$7:$C$883,"*"&amp;RIGHT($A66,3)&amp;"*",EUROSTAT_VBE_IND_2005!$D$7:$D$883,"328*"))/1000-(SUMIFS(EUROSTAT_VBE_IND_2005!S$7:S$883,EUROSTAT_VBE_IND_2005!$B$7:$B$883,$D66,EUROSTAT_VBE_IND_2005!$C$7:$C$883,"*"&amp;RIGHT($A66,3)&amp;"*",EUROSTAT_VBE_IND_2005!$D$7:$D$883,"3285*"))/1000</f>
        <v>10.397</v>
      </c>
      <c r="W66" s="17">
        <f>(SUMIFS(EUROSTAT_VBE_IND_2005!T$7:T$883,EUROSTAT_VBE_IND_2005!$B$7:$B$883,$D66,EUROSTAT_VBE_IND_2005!$C$7:$C$883,"*"&amp;RIGHT($A66,3)&amp;"*",EUROSTAT_VBE_IND_2005!$D$7:$D$883,"328*"))/1000-(SUMIFS(EUROSTAT_VBE_IND_2005!T$7:T$883,EUROSTAT_VBE_IND_2005!$B$7:$B$883,$D66,EUROSTAT_VBE_IND_2005!$C$7:$C$883,"*"&amp;RIGHT($A66,3)&amp;"*",EUROSTAT_VBE_IND_2005!$D$7:$D$883,"3285*"))/1000</f>
        <v>1.73</v>
      </c>
      <c r="X66" s="17">
        <f>(SUMIFS(EUROSTAT_VBE_IND_2005!U$7:U$883,EUROSTAT_VBE_IND_2005!$B$7:$B$883,$D66,EUROSTAT_VBE_IND_2005!$C$7:$C$883,"*"&amp;RIGHT($A66,3)&amp;"*",EUROSTAT_VBE_IND_2005!$D$7:$D$883,"328*"))/1000-(SUMIFS(EUROSTAT_VBE_IND_2005!U$7:U$883,EUROSTAT_VBE_IND_2005!$B$7:$B$883,$D66,EUROSTAT_VBE_IND_2005!$C$7:$C$883,"*"&amp;RIGHT($A66,3)&amp;"*",EUROSTAT_VBE_IND_2005!$D$7:$D$883,"3285*"))/1000</f>
        <v>124.606</v>
      </c>
      <c r="Y66" s="17">
        <f>(SUMIFS(EUROSTAT_VBE_IND_2005!V$7:V$883,EUROSTAT_VBE_IND_2005!$B$7:$B$883,$D66,EUROSTAT_VBE_IND_2005!$C$7:$C$883,"*"&amp;RIGHT($A66,3)&amp;"*",EUROSTAT_VBE_IND_2005!$D$7:$D$883,"328*"))/1000-(SUMIFS(EUROSTAT_VBE_IND_2005!V$7:V$883,EUROSTAT_VBE_IND_2005!$B$7:$B$883,$D66,EUROSTAT_VBE_IND_2005!$C$7:$C$883,"*"&amp;RIGHT($A66,3)&amp;"*",EUROSTAT_VBE_IND_2005!$D$7:$D$883,"3285*"))/1000</f>
        <v>5.475</v>
      </c>
      <c r="Z66" s="17">
        <f>(SUMIFS(EUROSTAT_VBE_IND_2005!W$7:W$883,EUROSTAT_VBE_IND_2005!$B$7:$B$883,$D66,EUROSTAT_VBE_IND_2005!$C$7:$C$883,"*"&amp;RIGHT($A66,3)&amp;"*",EUROSTAT_VBE_IND_2005!$D$7:$D$883,"328*"))/1000-(SUMIFS(EUROSTAT_VBE_IND_2005!W$7:W$883,EUROSTAT_VBE_IND_2005!$B$7:$B$883,$D66,EUROSTAT_VBE_IND_2005!$C$7:$C$883,"*"&amp;RIGHT($A66,3)&amp;"*",EUROSTAT_VBE_IND_2005!$D$7:$D$883,"3285*"))/1000</f>
        <v>0.643</v>
      </c>
      <c r="AA66" s="17">
        <f>(SUMIFS(EUROSTAT_VBE_IND_2005!X$7:X$883,EUROSTAT_VBE_IND_2005!$B$7:$B$883,$D66,EUROSTAT_VBE_IND_2005!$C$7:$C$883,"*"&amp;RIGHT($A66,3)&amp;"*",EUROSTAT_VBE_IND_2005!$D$7:$D$883,"328*"))/1000-(SUMIFS(EUROSTAT_VBE_IND_2005!X$7:X$883,EUROSTAT_VBE_IND_2005!$B$7:$B$883,$D66,EUROSTAT_VBE_IND_2005!$C$7:$C$883,"*"&amp;RIGHT($A66,3)&amp;"*",EUROSTAT_VBE_IND_2005!$D$7:$D$883,"3285*"))/1000</f>
        <v>2.973</v>
      </c>
      <c r="AB66" s="17">
        <f>(SUMIFS(EUROSTAT_VBE_IND_2005!AA$7:AA$883,EUROSTAT_VBE_IND_2005!$B$7:$B$883,$D66,EUROSTAT_VBE_IND_2005!$C$7:$C$883,"*"&amp;RIGHT($A66,3)&amp;"*",EUROSTAT_VBE_IND_2005!$D$7:$D$883,"328*"))/1000-(SUMIFS(EUROSTAT_VBE_IND_2005!AA$7:AA$883,EUROSTAT_VBE_IND_2005!$B$7:$B$883,$D66,EUROSTAT_VBE_IND_2005!$C$7:$C$883,"*"&amp;RIGHT($A66,3)&amp;"*",EUROSTAT_VBE_IND_2005!$D$7:$D$883,"3285*"))/1000</f>
        <v>0.834</v>
      </c>
      <c r="AC66" s="17">
        <f>(SUMIFS(EUROSTAT_VBE_IND_2005!AB$7:AB$883,EUROSTAT_VBE_IND_2005!$B$7:$B$883,$D66,EUROSTAT_VBE_IND_2005!$C$7:$C$883,"*"&amp;RIGHT($A66,3)&amp;"*",EUROSTAT_VBE_IND_2005!$D$7:$D$883,"328*"))/1000-(SUMIFS(EUROSTAT_VBE_IND_2005!AB$7:AB$883,EUROSTAT_VBE_IND_2005!$B$7:$B$883,$D66,EUROSTAT_VBE_IND_2005!$C$7:$C$883,"*"&amp;RIGHT($A66,3)&amp;"*",EUROSTAT_VBE_IND_2005!$D$7:$D$883,"3285*"))/1000</f>
        <v>35.834</v>
      </c>
      <c r="AD66" s="17">
        <f>(SUMIFS(EUROSTAT_VBE_IND_2005!AC$7:AC$883,EUROSTAT_VBE_IND_2005!$B$7:$B$883,$D66,EUROSTAT_VBE_IND_2005!$C$7:$C$883,"*"&amp;RIGHT($A66,3)&amp;"*",EUROSTAT_VBE_IND_2005!$D$7:$D$883,"328*"))/1000-(SUMIFS(EUROSTAT_VBE_IND_2005!AC$7:AC$883,EUROSTAT_VBE_IND_2005!$B$7:$B$883,$D66,EUROSTAT_VBE_IND_2005!$C$7:$C$883,"*"&amp;RIGHT($A66,3)&amp;"*",EUROSTAT_VBE_IND_2005!$D$7:$D$883,"3285*"))/1000</f>
        <v>15.352</v>
      </c>
      <c r="AE66" s="17">
        <f>(SUMIFS(EUROSTAT_VBE_IND_2005!AD$7:AD$883,EUROSTAT_VBE_IND_2005!$B$7:$B$883,$D66,EUROSTAT_VBE_IND_2005!$C$7:$C$883,"*"&amp;RIGHT($A66,3)&amp;"*",EUROSTAT_VBE_IND_2005!$D$7:$D$883,"328*"))/1000-(SUMIFS(EUROSTAT_VBE_IND_2005!AD$7:AD$883,EUROSTAT_VBE_IND_2005!$B$7:$B$883,$D66,EUROSTAT_VBE_IND_2005!$C$7:$C$883,"*"&amp;RIGHT($A66,3)&amp;"*",EUROSTAT_VBE_IND_2005!$D$7:$D$883,"3285*"))/1000</f>
        <v>49.113</v>
      </c>
      <c r="AF66" s="17">
        <f>(SUMIFS(EUROSTAT_VBE_IND_2005!AE$7:AE$883,EUROSTAT_VBE_IND_2005!$B$7:$B$883,$D66,EUROSTAT_VBE_IND_2005!$C$7:$C$883,"*"&amp;RIGHT($A66,3)&amp;"*",EUROSTAT_VBE_IND_2005!$D$7:$D$883,"328*"))/1000-(SUMIFS(EUROSTAT_VBE_IND_2005!AE$7:AE$883,EUROSTAT_VBE_IND_2005!$B$7:$B$883,$D66,EUROSTAT_VBE_IND_2005!$C$7:$C$883,"*"&amp;RIGHT($A66,3)&amp;"*",EUROSTAT_VBE_IND_2005!$D$7:$D$883,"3285*"))/1000</f>
        <v>27.169</v>
      </c>
      <c r="AG66" s="17">
        <f>(SUMIFS(EUROSTAT_VBE_IND_2005!AF$7:AF$883,EUROSTAT_VBE_IND_2005!$B$7:$B$883,$D66,EUROSTAT_VBE_IND_2005!$C$7:$C$883,"*"&amp;RIGHT($A66,3)&amp;"*",EUROSTAT_VBE_IND_2005!$D$7:$D$883,"328*"))/1000-(SUMIFS(EUROSTAT_VBE_IND_2005!AF$7:AF$883,EUROSTAT_VBE_IND_2005!$B$7:$B$883,$D66,EUROSTAT_VBE_IND_2005!$C$7:$C$883,"*"&amp;RIGHT($A66,3)&amp;"*",EUROSTAT_VBE_IND_2005!$D$7:$D$883,"3285*"))/1000</f>
        <v>9.001</v>
      </c>
      <c r="AH66" s="17">
        <f>(SUMIFS(EUROSTAT_VBE_IND_2005!AH$7:AH$883,EUROSTAT_VBE_IND_2005!$B$7:$B$883,$D66,EUROSTAT_VBE_IND_2005!$C$7:$C$883,"*"&amp;RIGHT($A66,3)&amp;"*",EUROSTAT_VBE_IND_2005!$D$7:$D$883,"328*"))/1000-(SUMIFS(EUROSTAT_VBE_IND_2005!AH$7:AH$883,EUROSTAT_VBE_IND_2005!$B$7:$B$883,$D66,EUROSTAT_VBE_IND_2005!$C$7:$C$883,"*"&amp;RIGHT($A66,3)&amp;"*",EUROSTAT_VBE_IND_2005!$D$7:$D$883,"3285*"))/1000</f>
        <v>28.011</v>
      </c>
      <c r="AI66" s="17">
        <f>(SUMIFS(EUROSTAT_VBE_IND_2005!AI$7:AI$883,EUROSTAT_VBE_IND_2005!$B$7:$B$883,$D66,EUROSTAT_VBE_IND_2005!$C$7:$C$883,"*"&amp;RIGHT($A66,3)&amp;"*",EUROSTAT_VBE_IND_2005!$D$7:$D$883,"328*"))/1000-(SUMIFS(EUROSTAT_VBE_IND_2005!AI$7:AI$883,EUROSTAT_VBE_IND_2005!$B$7:$B$883,$D66,EUROSTAT_VBE_IND_2005!$C$7:$C$883,"*"&amp;RIGHT($A66,3)&amp;"*",EUROSTAT_VBE_IND_2005!$D$7:$D$883,"3285*"))/1000</f>
        <v>3.5</v>
      </c>
      <c r="AJ66" s="17">
        <f>(SUMIFS(EUROSTAT_VBE_IND_2005!AJ$7:AJ$883,EUROSTAT_VBE_IND_2005!$B$7:$B$883,$D66,EUROSTAT_VBE_IND_2005!$C$7:$C$883,"*"&amp;RIGHT($A66,3)&amp;"*",EUROSTAT_VBE_IND_2005!$D$7:$D$883,"328*"))/1000-(SUMIFS(EUROSTAT_VBE_IND_2005!AJ$7:AJ$883,EUROSTAT_VBE_IND_2005!$B$7:$B$883,$D66,EUROSTAT_VBE_IND_2005!$C$7:$C$883,"*"&amp;RIGHT($A66,3)&amp;"*",EUROSTAT_VBE_IND_2005!$D$7:$D$883,"3285*"))/1000</f>
        <v>5.348</v>
      </c>
      <c r="AK66" s="17">
        <f>(SUMIFS(EUROSTAT_VBE_IND_2005!AK$7:AK$883,EUROSTAT_VBE_IND_2005!$B$7:$B$883,$D66,EUROSTAT_VBE_IND_2005!$C$7:$C$883,"*"&amp;RIGHT($A66,3)&amp;"*",EUROSTAT_VBE_IND_2005!$D$7:$D$883,"328*"))/1000-(SUMIFS(EUROSTAT_VBE_IND_2005!AK$7:AK$883,EUROSTAT_VBE_IND_2005!$B$7:$B$883,$D66,EUROSTAT_VBE_IND_2005!$C$7:$C$883,"*"&amp;RIGHT($A66,3)&amp;"*",EUROSTAT_VBE_IND_2005!$D$7:$D$883,"3285*"))/1000</f>
        <v>104.531</v>
      </c>
      <c r="AL66" s="198"/>
      <c r="AM66" s="198"/>
      <c r="AN66" s="198"/>
      <c r="AO66" s="17">
        <f>(SUMIFS(EUROSTAT_VBE_IND_2005!Y$7:Y$883,EUROSTAT_VBE_IND_2005!$B$7:$B$883,$D66,EUROSTAT_VBE_IND_2005!$C$7:$C$883,"*"&amp;RIGHT($A66,3)&amp;"*",EUROSTAT_VBE_IND_2005!$D$7:$D$883,"328*"))/1000-(SUMIFS(EUROSTAT_VBE_IND_2005!Y$7:Y$883,EUROSTAT_VBE_IND_2005!$B$7:$B$883,$D66,EUROSTAT_VBE_IND_2005!$C$7:$C$883,"*"&amp;RIGHT($A66,3)&amp;"*",EUROSTAT_VBE_IND_2005!$D$7:$D$883,"3285*"))/1000</f>
        <v>0.342</v>
      </c>
      <c r="AP66" s="17">
        <f>(SUMIFS(EUROSTAT_VBE_IND_2005!Z$7:Z$883,EUROSTAT_VBE_IND_2005!$B$7:$B$883,$D66,EUROSTAT_VBE_IND_2005!$C$7:$C$883,"*"&amp;RIGHT($A66,3)&amp;"*",EUROSTAT_VBE_IND_2005!$D$7:$D$883,"328*"))/1000-(SUMIFS(EUROSTAT_VBE_IND_2005!Z$7:Z$883,EUROSTAT_VBE_IND_2005!$B$7:$B$883,$D66,EUROSTAT_VBE_IND_2005!$C$7:$C$883,"*"&amp;RIGHT($A66,3)&amp;"*",EUROSTAT_VBE_IND_2005!$D$7:$D$883,"3285*"))/1000</f>
        <v>1.085</v>
      </c>
      <c r="AQ66" s="17">
        <f>(SUMIFS(EUROSTAT_VBE_IND_2005!AG$7:AG$883,EUROSTAT_VBE_IND_2005!$B$7:$B$883,$D66,EUROSTAT_VBE_IND_2005!$C$7:$C$883,"*"&amp;RIGHT($A66,3)&amp;"*",EUROSTAT_VBE_IND_2005!$D$7:$D$883,"328*"))/1000-(SUMIFS(EUROSTAT_VBE_IND_2005!AG$7:AG$883,EUROSTAT_VBE_IND_2005!$B$7:$B$883,$D66,EUROSTAT_VBE_IND_2005!$C$7:$C$883,"*"&amp;RIGHT($A66,3)&amp;"*",EUROSTAT_VBE_IND_2005!$D$7:$D$883,"3285*"))/1000</f>
        <v>5.37</v>
      </c>
    </row>
    <row r="67" s="20" customFormat="1" spans="1:43">
      <c r="A67" t="str">
        <f>LEFT(EUROSTAT_VBE_IND_2005!$C$14,8)</f>
        <v>B_101605</v>
      </c>
      <c r="B67" s="28" t="s">
        <v>249</v>
      </c>
      <c r="C67" t="s">
        <v>293</v>
      </c>
      <c r="D67" t="s">
        <v>55</v>
      </c>
      <c r="E67" t="s">
        <v>239</v>
      </c>
      <c r="F67" t="s">
        <v>259</v>
      </c>
      <c r="G67" s="17">
        <f>(SUMIFS(EUROSTAT_VBE_IND_2005!E$7:E$883,EUROSTAT_VBE_IND_2005!$B$7:$B$883,$D67,EUROSTAT_VBE_IND_2005!$C$7:$C$883,"*"&amp;RIGHT($A67,3)&amp;"*",EUROSTAT_VBE_IND_2005!$D$7:$D$883,"4100*"))/1000+(SUMIFS(EUROSTAT_VBE_IND_2005!E$7:E$883,EUROSTAT_VBE_IND_2005!$B$7:$B$883,$D67,EUROSTAT_VBE_IND_2005!$C$7:$C$883,"*"&amp;RIGHT($A67,3)&amp;"*",EUROSTAT_VBE_IND_2005!$D$7:$D$883,"4230*"))/1000+(SUMIFS(EUROSTAT_VBE_IND_2005!E$7:E$883,EUROSTAT_VBE_IND_2005!$B$7:$B$883,$D67,EUROSTAT_VBE_IND_2005!$C$7:$C$883,"*"&amp;RIGHT($A67,3)&amp;"*",EUROSTAT_VBE_IND_2005!$D$7:$D$883,"4240*"))/1000+(SUMIFS(EUROSTAT_VBE_IND_2005!E$7:E$883,EUROSTAT_VBE_IND_2005!$B$7:$B$883,$D67,EUROSTAT_VBE_IND_2005!$C$7:$C$883,"*"&amp;RIGHT($A67,3)&amp;"*",EUROSTAT_VBE_IND_2005!$D$7:$D$883,"3106*"))/1000</f>
        <v>13.2</v>
      </c>
      <c r="H67" s="17">
        <f>(SUMIFS(EUROSTAT_VBE_IND_2005!F$7:F$883,EUROSTAT_VBE_IND_2005!$B$7:$B$883,$D67,EUROSTAT_VBE_IND_2005!$C$7:$C$883,"*"&amp;RIGHT($A67,3)&amp;"*",EUROSTAT_VBE_IND_2005!$D$7:$D$883,"4100*"))/1000+(SUMIFS(EUROSTAT_VBE_IND_2005!F$7:F$883,EUROSTAT_VBE_IND_2005!$B$7:$B$883,$D67,EUROSTAT_VBE_IND_2005!$C$7:$C$883,"*"&amp;RIGHT($A67,3)&amp;"*",EUROSTAT_VBE_IND_2005!$D$7:$D$883,"4230*"))/1000+(SUMIFS(EUROSTAT_VBE_IND_2005!F$7:F$883,EUROSTAT_VBE_IND_2005!$B$7:$B$883,$D67,EUROSTAT_VBE_IND_2005!$C$7:$C$883,"*"&amp;RIGHT($A67,3)&amp;"*",EUROSTAT_VBE_IND_2005!$D$7:$D$883,"4240*"))/1000+(SUMIFS(EUROSTAT_VBE_IND_2005!F$7:F$883,EUROSTAT_VBE_IND_2005!$B$7:$B$883,$D67,EUROSTAT_VBE_IND_2005!$C$7:$C$883,"*"&amp;RIGHT($A67,3)&amp;"*",EUROSTAT_VBE_IND_2005!$D$7:$D$883,"3106*"))/1000</f>
        <v>37.077</v>
      </c>
      <c r="I67" s="17">
        <f>(SUMIFS(EUROSTAT_VBE_IND_2005!G$7:G$883,EUROSTAT_VBE_IND_2005!$B$7:$B$883,$D67,EUROSTAT_VBE_IND_2005!$C$7:$C$883,"*"&amp;RIGHT($A67,3)&amp;"*",EUROSTAT_VBE_IND_2005!$D$7:$D$883,"4100*"))/1000+(SUMIFS(EUROSTAT_VBE_IND_2005!G$7:G$883,EUROSTAT_VBE_IND_2005!$B$7:$B$883,$D67,EUROSTAT_VBE_IND_2005!$C$7:$C$883,"*"&amp;RIGHT($A67,3)&amp;"*",EUROSTAT_VBE_IND_2005!$D$7:$D$883,"4230*"))/1000+(SUMIFS(EUROSTAT_VBE_IND_2005!G$7:G$883,EUROSTAT_VBE_IND_2005!$B$7:$B$883,$D67,EUROSTAT_VBE_IND_2005!$C$7:$C$883,"*"&amp;RIGHT($A67,3)&amp;"*",EUROSTAT_VBE_IND_2005!$D$7:$D$883,"4240*"))/1000+(SUMIFS(EUROSTAT_VBE_IND_2005!G$7:G$883,EUROSTAT_VBE_IND_2005!$B$7:$B$883,$D67,EUROSTAT_VBE_IND_2005!$C$7:$C$883,"*"&amp;RIGHT($A67,3)&amp;"*",EUROSTAT_VBE_IND_2005!$D$7:$D$883,"3106*"))/1000</f>
        <v>12.999</v>
      </c>
      <c r="J67" s="198"/>
      <c r="K67" s="17">
        <f>(SUMIFS(EUROSTAT_VBE_IND_2005!H$7:H$883,EUROSTAT_VBE_IND_2005!$B$7:$B$883,$D67,EUROSTAT_VBE_IND_2005!$C$7:$C$883,"*"&amp;RIGHT($A67,3)&amp;"*",EUROSTAT_VBE_IND_2005!$D$7:$D$883,"4100*"))/1000+(SUMIFS(EUROSTAT_VBE_IND_2005!H$7:H$883,EUROSTAT_VBE_IND_2005!$B$7:$B$883,$D67,EUROSTAT_VBE_IND_2005!$C$7:$C$883,"*"&amp;RIGHT($A67,3)&amp;"*",EUROSTAT_VBE_IND_2005!$D$7:$D$883,"4230*"))/1000+(SUMIFS(EUROSTAT_VBE_IND_2005!H$7:H$883,EUROSTAT_VBE_IND_2005!$B$7:$B$883,$D67,EUROSTAT_VBE_IND_2005!$C$7:$C$883,"*"&amp;RIGHT($A67,3)&amp;"*",EUROSTAT_VBE_IND_2005!$D$7:$D$883,"4240*"))/1000+(SUMIFS(EUROSTAT_VBE_IND_2005!H$7:H$883,EUROSTAT_VBE_IND_2005!$B$7:$B$883,$D67,EUROSTAT_VBE_IND_2005!$C$7:$C$883,"*"&amp;RIGHT($A67,3)&amp;"*",EUROSTAT_VBE_IND_2005!$D$7:$D$883,"3106*"))/1000</f>
        <v>0</v>
      </c>
      <c r="L67" s="17">
        <f>(SUMIFS(EUROSTAT_VBE_IND_2005!I$7:I$883,EUROSTAT_VBE_IND_2005!$B$7:$B$883,$D67,EUROSTAT_VBE_IND_2005!$C$7:$C$883,"*"&amp;RIGHT($A67,3)&amp;"*",EUROSTAT_VBE_IND_2005!$D$7:$D$883,"4100*"))/1000+(SUMIFS(EUROSTAT_VBE_IND_2005!I$7:I$883,EUROSTAT_VBE_IND_2005!$B$7:$B$883,$D67,EUROSTAT_VBE_IND_2005!$C$7:$C$883,"*"&amp;RIGHT($A67,3)&amp;"*",EUROSTAT_VBE_IND_2005!$D$7:$D$883,"4230*"))/1000+(SUMIFS(EUROSTAT_VBE_IND_2005!I$7:I$883,EUROSTAT_VBE_IND_2005!$B$7:$B$883,$D67,EUROSTAT_VBE_IND_2005!$C$7:$C$883,"*"&amp;RIGHT($A67,3)&amp;"*",EUROSTAT_VBE_IND_2005!$D$7:$D$883,"4240*"))/1000+(SUMIFS(EUROSTAT_VBE_IND_2005!I$7:I$883,EUROSTAT_VBE_IND_2005!$B$7:$B$883,$D67,EUROSTAT_VBE_IND_2005!$C$7:$C$883,"*"&amp;RIGHT($A67,3)&amp;"*",EUROSTAT_VBE_IND_2005!$D$7:$D$883,"3106*"))/1000</f>
        <v>0</v>
      </c>
      <c r="M67" s="17">
        <f>(SUMIFS(EUROSTAT_VBE_IND_2005!J$7:J$883,EUROSTAT_VBE_IND_2005!$B$7:$B$883,$D67,EUROSTAT_VBE_IND_2005!$C$7:$C$883,"*"&amp;RIGHT($A67,3)&amp;"*",EUROSTAT_VBE_IND_2005!$D$7:$D$883,"4100*"))/1000+(SUMIFS(EUROSTAT_VBE_IND_2005!J$7:J$883,EUROSTAT_VBE_IND_2005!$B$7:$B$883,$D67,EUROSTAT_VBE_IND_2005!$C$7:$C$883,"*"&amp;RIGHT($A67,3)&amp;"*",EUROSTAT_VBE_IND_2005!$D$7:$D$883,"4230*"))/1000+(SUMIFS(EUROSTAT_VBE_IND_2005!J$7:J$883,EUROSTAT_VBE_IND_2005!$B$7:$B$883,$D67,EUROSTAT_VBE_IND_2005!$C$7:$C$883,"*"&amp;RIGHT($A67,3)&amp;"*",EUROSTAT_VBE_IND_2005!$D$7:$D$883,"4240*"))/1000+(SUMIFS(EUROSTAT_VBE_IND_2005!J$7:J$883,EUROSTAT_VBE_IND_2005!$B$7:$B$883,$D67,EUROSTAT_VBE_IND_2005!$C$7:$C$883,"*"&amp;RIGHT($A67,3)&amp;"*",EUROSTAT_VBE_IND_2005!$D$7:$D$883,"3106*"))/1000</f>
        <v>103.5</v>
      </c>
      <c r="N67" s="17">
        <f>(SUMIFS(EUROSTAT_VBE_IND_2005!K$7:K$883,EUROSTAT_VBE_IND_2005!$B$7:$B$883,$D67,EUROSTAT_VBE_IND_2005!$C$7:$C$883,"*"&amp;RIGHT($A67,3)&amp;"*",EUROSTAT_VBE_IND_2005!$D$7:$D$883,"4100*"))/1000+(SUMIFS(EUROSTAT_VBE_IND_2005!K$7:K$883,EUROSTAT_VBE_IND_2005!$B$7:$B$883,$D67,EUROSTAT_VBE_IND_2005!$C$7:$C$883,"*"&amp;RIGHT($A67,3)&amp;"*",EUROSTAT_VBE_IND_2005!$D$7:$D$883,"4230*"))/1000+(SUMIFS(EUROSTAT_VBE_IND_2005!K$7:K$883,EUROSTAT_VBE_IND_2005!$B$7:$B$883,$D67,EUROSTAT_VBE_IND_2005!$C$7:$C$883,"*"&amp;RIGHT($A67,3)&amp;"*",EUROSTAT_VBE_IND_2005!$D$7:$D$883,"4240*"))/1000+(SUMIFS(EUROSTAT_VBE_IND_2005!K$7:K$883,EUROSTAT_VBE_IND_2005!$B$7:$B$883,$D67,EUROSTAT_VBE_IND_2005!$C$7:$C$883,"*"&amp;RIGHT($A67,3)&amp;"*",EUROSTAT_VBE_IND_2005!$D$7:$D$883,"3106*"))/1000</f>
        <v>0</v>
      </c>
      <c r="O67" s="17">
        <f>(SUMIFS(EUROSTAT_VBE_IND_2005!L$7:L$883,EUROSTAT_VBE_IND_2005!$B$7:$B$883,$D67,EUROSTAT_VBE_IND_2005!$C$7:$C$883,"*"&amp;RIGHT($A67,3)&amp;"*",EUROSTAT_VBE_IND_2005!$D$7:$D$883,"4100*"))/1000+(SUMIFS(EUROSTAT_VBE_IND_2005!L$7:L$883,EUROSTAT_VBE_IND_2005!$B$7:$B$883,$D67,EUROSTAT_VBE_IND_2005!$C$7:$C$883,"*"&amp;RIGHT($A67,3)&amp;"*",EUROSTAT_VBE_IND_2005!$D$7:$D$883,"4230*"))/1000+(SUMIFS(EUROSTAT_VBE_IND_2005!L$7:L$883,EUROSTAT_VBE_IND_2005!$B$7:$B$883,$D67,EUROSTAT_VBE_IND_2005!$C$7:$C$883,"*"&amp;RIGHT($A67,3)&amp;"*",EUROSTAT_VBE_IND_2005!$D$7:$D$883,"4240*"))/1000+(SUMIFS(EUROSTAT_VBE_IND_2005!L$7:L$883,EUROSTAT_VBE_IND_2005!$B$7:$B$883,$D67,EUROSTAT_VBE_IND_2005!$C$7:$C$883,"*"&amp;RIGHT($A67,3)&amp;"*",EUROSTAT_VBE_IND_2005!$D$7:$D$883,"3106*"))/1000</f>
        <v>4.908</v>
      </c>
      <c r="P67" s="17">
        <f>(SUMIFS(EUROSTAT_VBE_IND_2005!M$7:M$883,EUROSTAT_VBE_IND_2005!$B$7:$B$883,$D67,EUROSTAT_VBE_IND_2005!$C$7:$C$883,"*"&amp;RIGHT($A67,3)&amp;"*",EUROSTAT_VBE_IND_2005!$D$7:$D$883,"4100*"))/1000+(SUMIFS(EUROSTAT_VBE_IND_2005!M$7:M$883,EUROSTAT_VBE_IND_2005!$B$7:$B$883,$D67,EUROSTAT_VBE_IND_2005!$C$7:$C$883,"*"&amp;RIGHT($A67,3)&amp;"*",EUROSTAT_VBE_IND_2005!$D$7:$D$883,"4230*"))/1000+(SUMIFS(EUROSTAT_VBE_IND_2005!M$7:M$883,EUROSTAT_VBE_IND_2005!$B$7:$B$883,$D67,EUROSTAT_VBE_IND_2005!$C$7:$C$883,"*"&amp;RIGHT($A67,3)&amp;"*",EUROSTAT_VBE_IND_2005!$D$7:$D$883,"4240*"))/1000+(SUMIFS(EUROSTAT_VBE_IND_2005!M$7:M$883,EUROSTAT_VBE_IND_2005!$B$7:$B$883,$D67,EUROSTAT_VBE_IND_2005!$C$7:$C$883,"*"&amp;RIGHT($A67,3)&amp;"*",EUROSTAT_VBE_IND_2005!$D$7:$D$883,"3106*"))/1000</f>
        <v>5.363</v>
      </c>
      <c r="Q67" s="17">
        <f>(SUMIFS(EUROSTAT_VBE_IND_2005!N$7:N$883,EUROSTAT_VBE_IND_2005!$B$7:$B$883,$D67,EUROSTAT_VBE_IND_2005!$C$7:$C$883,"*"&amp;RIGHT($A67,3)&amp;"*",EUROSTAT_VBE_IND_2005!$D$7:$D$883,"4100*"))/1000+(SUMIFS(EUROSTAT_VBE_IND_2005!N$7:N$883,EUROSTAT_VBE_IND_2005!$B$7:$B$883,$D67,EUROSTAT_VBE_IND_2005!$C$7:$C$883,"*"&amp;RIGHT($A67,3)&amp;"*",EUROSTAT_VBE_IND_2005!$D$7:$D$883,"4230*"))/1000+(SUMIFS(EUROSTAT_VBE_IND_2005!N$7:N$883,EUROSTAT_VBE_IND_2005!$B$7:$B$883,$D67,EUROSTAT_VBE_IND_2005!$C$7:$C$883,"*"&amp;RIGHT($A67,3)&amp;"*",EUROSTAT_VBE_IND_2005!$D$7:$D$883,"4240*"))/1000+(SUMIFS(EUROSTAT_VBE_IND_2005!N$7:N$883,EUROSTAT_VBE_IND_2005!$B$7:$B$883,$D67,EUROSTAT_VBE_IND_2005!$C$7:$C$883,"*"&amp;RIGHT($A67,3)&amp;"*",EUROSTAT_VBE_IND_2005!$D$7:$D$883,"3106*"))/1000</f>
        <v>20.088</v>
      </c>
      <c r="R67" s="17">
        <f>(SUMIFS(EUROSTAT_VBE_IND_2005!O$7:O$883,EUROSTAT_VBE_IND_2005!$B$7:$B$883,$D67,EUROSTAT_VBE_IND_2005!$C$7:$C$883,"*"&amp;RIGHT($A67,3)&amp;"*",EUROSTAT_VBE_IND_2005!$D$7:$D$883,"4100*"))/1000+(SUMIFS(EUROSTAT_VBE_IND_2005!O$7:O$883,EUROSTAT_VBE_IND_2005!$B$7:$B$883,$D67,EUROSTAT_VBE_IND_2005!$C$7:$C$883,"*"&amp;RIGHT($A67,3)&amp;"*",EUROSTAT_VBE_IND_2005!$D$7:$D$883,"4230*"))/1000+(SUMIFS(EUROSTAT_VBE_IND_2005!O$7:O$883,EUROSTAT_VBE_IND_2005!$B$7:$B$883,$D67,EUROSTAT_VBE_IND_2005!$C$7:$C$883,"*"&amp;RIGHT($A67,3)&amp;"*",EUROSTAT_VBE_IND_2005!$D$7:$D$883,"4240*"))/1000+(SUMIFS(EUROSTAT_VBE_IND_2005!O$7:O$883,EUROSTAT_VBE_IND_2005!$B$7:$B$883,$D67,EUROSTAT_VBE_IND_2005!$C$7:$C$883,"*"&amp;RIGHT($A67,3)&amp;"*",EUROSTAT_VBE_IND_2005!$D$7:$D$883,"3106*"))/1000</f>
        <v>0.746</v>
      </c>
      <c r="S67" s="17">
        <f>(SUMIFS(EUROSTAT_VBE_IND_2005!P$7:P$883,EUROSTAT_VBE_IND_2005!$B$7:$B$883,$D67,EUROSTAT_VBE_IND_2005!$C$7:$C$883,"*"&amp;RIGHT($A67,3)&amp;"*",EUROSTAT_VBE_IND_2005!$D$7:$D$883,"4100*"))/1000+(SUMIFS(EUROSTAT_VBE_IND_2005!P$7:P$883,EUROSTAT_VBE_IND_2005!$B$7:$B$883,$D67,EUROSTAT_VBE_IND_2005!$C$7:$C$883,"*"&amp;RIGHT($A67,3)&amp;"*",EUROSTAT_VBE_IND_2005!$D$7:$D$883,"4230*"))/1000+(SUMIFS(EUROSTAT_VBE_IND_2005!P$7:P$883,EUROSTAT_VBE_IND_2005!$B$7:$B$883,$D67,EUROSTAT_VBE_IND_2005!$C$7:$C$883,"*"&amp;RIGHT($A67,3)&amp;"*",EUROSTAT_VBE_IND_2005!$D$7:$D$883,"4240*"))/1000+(SUMIFS(EUROSTAT_VBE_IND_2005!P$7:P$883,EUROSTAT_VBE_IND_2005!$B$7:$B$883,$D67,EUROSTAT_VBE_IND_2005!$C$7:$C$883,"*"&amp;RIGHT($A67,3)&amp;"*",EUROSTAT_VBE_IND_2005!$D$7:$D$883,"3106*"))/1000</f>
        <v>75.457</v>
      </c>
      <c r="T67" s="17">
        <f>(SUMIFS(EUROSTAT_VBE_IND_2005!Q$7:Q$883,EUROSTAT_VBE_IND_2005!$B$7:$B$883,$D67,EUROSTAT_VBE_IND_2005!$C$7:$C$883,"*"&amp;RIGHT($A67,3)&amp;"*",EUROSTAT_VBE_IND_2005!$D$7:$D$883,"4100*"))/1000+(SUMIFS(EUROSTAT_VBE_IND_2005!Q$7:Q$883,EUROSTAT_VBE_IND_2005!$B$7:$B$883,$D67,EUROSTAT_VBE_IND_2005!$C$7:$C$883,"*"&amp;RIGHT($A67,3)&amp;"*",EUROSTAT_VBE_IND_2005!$D$7:$D$883,"4230*"))/1000+(SUMIFS(EUROSTAT_VBE_IND_2005!Q$7:Q$883,EUROSTAT_VBE_IND_2005!$B$7:$B$883,$D67,EUROSTAT_VBE_IND_2005!$C$7:$C$883,"*"&amp;RIGHT($A67,3)&amp;"*",EUROSTAT_VBE_IND_2005!$D$7:$D$883,"4240*"))/1000+(SUMIFS(EUROSTAT_VBE_IND_2005!Q$7:Q$883,EUROSTAT_VBE_IND_2005!$B$7:$B$883,$D67,EUROSTAT_VBE_IND_2005!$C$7:$C$883,"*"&amp;RIGHT($A67,3)&amp;"*",EUROSTAT_VBE_IND_2005!$D$7:$D$883,"3106*"))/1000</f>
        <v>16.351</v>
      </c>
      <c r="U67" s="17">
        <f>(SUMIFS(EUROSTAT_VBE_IND_2005!R$7:R$883,EUROSTAT_VBE_IND_2005!$B$7:$B$883,$D67,EUROSTAT_VBE_IND_2005!$C$7:$C$883,"*"&amp;RIGHT($A67,3)&amp;"*",EUROSTAT_VBE_IND_2005!$D$7:$D$883,"4100*"))/1000+(SUMIFS(EUROSTAT_VBE_IND_2005!R$7:R$883,EUROSTAT_VBE_IND_2005!$B$7:$B$883,$D67,EUROSTAT_VBE_IND_2005!$C$7:$C$883,"*"&amp;RIGHT($A67,3)&amp;"*",EUROSTAT_VBE_IND_2005!$D$7:$D$883,"4230*"))/1000+(SUMIFS(EUROSTAT_VBE_IND_2005!R$7:R$883,EUROSTAT_VBE_IND_2005!$B$7:$B$883,$D67,EUROSTAT_VBE_IND_2005!$C$7:$C$883,"*"&amp;RIGHT($A67,3)&amp;"*",EUROSTAT_VBE_IND_2005!$D$7:$D$883,"4240*"))/1000+(SUMIFS(EUROSTAT_VBE_IND_2005!R$7:R$883,EUROSTAT_VBE_IND_2005!$B$7:$B$883,$D67,EUROSTAT_VBE_IND_2005!$C$7:$C$883,"*"&amp;RIGHT($A67,3)&amp;"*",EUROSTAT_VBE_IND_2005!$D$7:$D$883,"3106*"))/1000</f>
        <v>15.627</v>
      </c>
      <c r="V67" s="17">
        <f>(SUMIFS(EUROSTAT_VBE_IND_2005!S$7:S$883,EUROSTAT_VBE_IND_2005!$B$7:$B$883,$D67,EUROSTAT_VBE_IND_2005!$C$7:$C$883,"*"&amp;RIGHT($A67,3)&amp;"*",EUROSTAT_VBE_IND_2005!$D$7:$D$883,"4100*"))/1000+(SUMIFS(EUROSTAT_VBE_IND_2005!S$7:S$883,EUROSTAT_VBE_IND_2005!$B$7:$B$883,$D67,EUROSTAT_VBE_IND_2005!$C$7:$C$883,"*"&amp;RIGHT($A67,3)&amp;"*",EUROSTAT_VBE_IND_2005!$D$7:$D$883,"4230*"))/1000+(SUMIFS(EUROSTAT_VBE_IND_2005!S$7:S$883,EUROSTAT_VBE_IND_2005!$B$7:$B$883,$D67,EUROSTAT_VBE_IND_2005!$C$7:$C$883,"*"&amp;RIGHT($A67,3)&amp;"*",EUROSTAT_VBE_IND_2005!$D$7:$D$883,"4240*"))/1000+(SUMIFS(EUROSTAT_VBE_IND_2005!S$7:S$883,EUROSTAT_VBE_IND_2005!$B$7:$B$883,$D67,EUROSTAT_VBE_IND_2005!$C$7:$C$883,"*"&amp;RIGHT($A67,3)&amp;"*",EUROSTAT_VBE_IND_2005!$D$7:$D$883,"3106*"))/1000</f>
        <v>0</v>
      </c>
      <c r="W67" s="17">
        <f>(SUMIFS(EUROSTAT_VBE_IND_2005!T$7:T$883,EUROSTAT_VBE_IND_2005!$B$7:$B$883,$D67,EUROSTAT_VBE_IND_2005!$C$7:$C$883,"*"&amp;RIGHT($A67,3)&amp;"*",EUROSTAT_VBE_IND_2005!$D$7:$D$883,"4100*"))/1000+(SUMIFS(EUROSTAT_VBE_IND_2005!T$7:T$883,EUROSTAT_VBE_IND_2005!$B$7:$B$883,$D67,EUROSTAT_VBE_IND_2005!$C$7:$C$883,"*"&amp;RIGHT($A67,3)&amp;"*",EUROSTAT_VBE_IND_2005!$D$7:$D$883,"4230*"))/1000+(SUMIFS(EUROSTAT_VBE_IND_2005!T$7:T$883,EUROSTAT_VBE_IND_2005!$B$7:$B$883,$D67,EUROSTAT_VBE_IND_2005!$C$7:$C$883,"*"&amp;RIGHT($A67,3)&amp;"*",EUROSTAT_VBE_IND_2005!$D$7:$D$883,"4240*"))/1000+(SUMIFS(EUROSTAT_VBE_IND_2005!T$7:T$883,EUROSTAT_VBE_IND_2005!$B$7:$B$883,$D67,EUROSTAT_VBE_IND_2005!$C$7:$C$883,"*"&amp;RIGHT($A67,3)&amp;"*",EUROSTAT_VBE_IND_2005!$D$7:$D$883,"3106*"))/1000</f>
        <v>0</v>
      </c>
      <c r="X67" s="17">
        <f>(SUMIFS(EUROSTAT_VBE_IND_2005!U$7:U$883,EUROSTAT_VBE_IND_2005!$B$7:$B$883,$D67,EUROSTAT_VBE_IND_2005!$C$7:$C$883,"*"&amp;RIGHT($A67,3)&amp;"*",EUROSTAT_VBE_IND_2005!$D$7:$D$883,"4100*"))/1000+(SUMIFS(EUROSTAT_VBE_IND_2005!U$7:U$883,EUROSTAT_VBE_IND_2005!$B$7:$B$883,$D67,EUROSTAT_VBE_IND_2005!$C$7:$C$883,"*"&amp;RIGHT($A67,3)&amp;"*",EUROSTAT_VBE_IND_2005!$D$7:$D$883,"4230*"))/1000+(SUMIFS(EUROSTAT_VBE_IND_2005!U$7:U$883,EUROSTAT_VBE_IND_2005!$B$7:$B$883,$D67,EUROSTAT_VBE_IND_2005!$C$7:$C$883,"*"&amp;RIGHT($A67,3)&amp;"*",EUROSTAT_VBE_IND_2005!$D$7:$D$883,"4240*"))/1000+(SUMIFS(EUROSTAT_VBE_IND_2005!U$7:U$883,EUROSTAT_VBE_IND_2005!$B$7:$B$883,$D67,EUROSTAT_VBE_IND_2005!$C$7:$C$883,"*"&amp;RIGHT($A67,3)&amp;"*",EUROSTAT_VBE_IND_2005!$D$7:$D$883,"3106*"))/1000</f>
        <v>41.559</v>
      </c>
      <c r="Y67" s="17">
        <f>(SUMIFS(EUROSTAT_VBE_IND_2005!V$7:V$883,EUROSTAT_VBE_IND_2005!$B$7:$B$883,$D67,EUROSTAT_VBE_IND_2005!$C$7:$C$883,"*"&amp;RIGHT($A67,3)&amp;"*",EUROSTAT_VBE_IND_2005!$D$7:$D$883,"4100*"))/1000+(SUMIFS(EUROSTAT_VBE_IND_2005!V$7:V$883,EUROSTAT_VBE_IND_2005!$B$7:$B$883,$D67,EUROSTAT_VBE_IND_2005!$C$7:$C$883,"*"&amp;RIGHT($A67,3)&amp;"*",EUROSTAT_VBE_IND_2005!$D$7:$D$883,"4230*"))/1000+(SUMIFS(EUROSTAT_VBE_IND_2005!V$7:V$883,EUROSTAT_VBE_IND_2005!$B$7:$B$883,$D67,EUROSTAT_VBE_IND_2005!$C$7:$C$883,"*"&amp;RIGHT($A67,3)&amp;"*",EUROSTAT_VBE_IND_2005!$D$7:$D$883,"4240*"))/1000+(SUMIFS(EUROSTAT_VBE_IND_2005!V$7:V$883,EUROSTAT_VBE_IND_2005!$B$7:$B$883,$D67,EUROSTAT_VBE_IND_2005!$C$7:$C$883,"*"&amp;RIGHT($A67,3)&amp;"*",EUROSTAT_VBE_IND_2005!$D$7:$D$883,"3106*"))/1000</f>
        <v>24.287</v>
      </c>
      <c r="Z67" s="17">
        <f>(SUMIFS(EUROSTAT_VBE_IND_2005!W$7:W$883,EUROSTAT_VBE_IND_2005!$B$7:$B$883,$D67,EUROSTAT_VBE_IND_2005!$C$7:$C$883,"*"&amp;RIGHT($A67,3)&amp;"*",EUROSTAT_VBE_IND_2005!$D$7:$D$883,"4100*"))/1000+(SUMIFS(EUROSTAT_VBE_IND_2005!W$7:W$883,EUROSTAT_VBE_IND_2005!$B$7:$B$883,$D67,EUROSTAT_VBE_IND_2005!$C$7:$C$883,"*"&amp;RIGHT($A67,3)&amp;"*",EUROSTAT_VBE_IND_2005!$D$7:$D$883,"4230*"))/1000+(SUMIFS(EUROSTAT_VBE_IND_2005!W$7:W$883,EUROSTAT_VBE_IND_2005!$B$7:$B$883,$D67,EUROSTAT_VBE_IND_2005!$C$7:$C$883,"*"&amp;RIGHT($A67,3)&amp;"*",EUROSTAT_VBE_IND_2005!$D$7:$D$883,"4240*"))/1000+(SUMIFS(EUROSTAT_VBE_IND_2005!W$7:W$883,EUROSTAT_VBE_IND_2005!$B$7:$B$883,$D67,EUROSTAT_VBE_IND_2005!$C$7:$C$883,"*"&amp;RIGHT($A67,3)&amp;"*",EUROSTAT_VBE_IND_2005!$D$7:$D$883,"3106*"))/1000</f>
        <v>0</v>
      </c>
      <c r="AA67" s="17">
        <f>(SUMIFS(EUROSTAT_VBE_IND_2005!X$7:X$883,EUROSTAT_VBE_IND_2005!$B$7:$B$883,$D67,EUROSTAT_VBE_IND_2005!$C$7:$C$883,"*"&amp;RIGHT($A67,3)&amp;"*",EUROSTAT_VBE_IND_2005!$D$7:$D$883,"4100*"))/1000+(SUMIFS(EUROSTAT_VBE_IND_2005!X$7:X$883,EUROSTAT_VBE_IND_2005!$B$7:$B$883,$D67,EUROSTAT_VBE_IND_2005!$C$7:$C$883,"*"&amp;RIGHT($A67,3)&amp;"*",EUROSTAT_VBE_IND_2005!$D$7:$D$883,"4230*"))/1000+(SUMIFS(EUROSTAT_VBE_IND_2005!X$7:X$883,EUROSTAT_VBE_IND_2005!$B$7:$B$883,$D67,EUROSTAT_VBE_IND_2005!$C$7:$C$883,"*"&amp;RIGHT($A67,3)&amp;"*",EUROSTAT_VBE_IND_2005!$D$7:$D$883,"4240*"))/1000+(SUMIFS(EUROSTAT_VBE_IND_2005!X$7:X$883,EUROSTAT_VBE_IND_2005!$B$7:$B$883,$D67,EUROSTAT_VBE_IND_2005!$C$7:$C$883,"*"&amp;RIGHT($A67,3)&amp;"*",EUROSTAT_VBE_IND_2005!$D$7:$D$883,"3106*"))/1000</f>
        <v>0</v>
      </c>
      <c r="AB67" s="17">
        <f>(SUMIFS(EUROSTAT_VBE_IND_2005!AA$7:AA$883,EUROSTAT_VBE_IND_2005!$B$7:$B$883,$D67,EUROSTAT_VBE_IND_2005!$C$7:$C$883,"*"&amp;RIGHT($A67,3)&amp;"*",EUROSTAT_VBE_IND_2005!$D$7:$D$883,"4100*"))/1000+(SUMIFS(EUROSTAT_VBE_IND_2005!AA$7:AA$883,EUROSTAT_VBE_IND_2005!$B$7:$B$883,$D67,EUROSTAT_VBE_IND_2005!$C$7:$C$883,"*"&amp;RIGHT($A67,3)&amp;"*",EUROSTAT_VBE_IND_2005!$D$7:$D$883,"4230*"))/1000+(SUMIFS(EUROSTAT_VBE_IND_2005!AA$7:AA$883,EUROSTAT_VBE_IND_2005!$B$7:$B$883,$D67,EUROSTAT_VBE_IND_2005!$C$7:$C$883,"*"&amp;RIGHT($A67,3)&amp;"*",EUROSTAT_VBE_IND_2005!$D$7:$D$883,"4240*"))/1000+(SUMIFS(EUROSTAT_VBE_IND_2005!AA$7:AA$883,EUROSTAT_VBE_IND_2005!$B$7:$B$883,$D67,EUROSTAT_VBE_IND_2005!$C$7:$C$883,"*"&amp;RIGHT($A67,3)&amp;"*",EUROSTAT_VBE_IND_2005!$D$7:$D$883,"3106*"))/1000</f>
        <v>0</v>
      </c>
      <c r="AC67" s="17">
        <f>(SUMIFS(EUROSTAT_VBE_IND_2005!AB$7:AB$883,EUROSTAT_VBE_IND_2005!$B$7:$B$883,$D67,EUROSTAT_VBE_IND_2005!$C$7:$C$883,"*"&amp;RIGHT($A67,3)&amp;"*",EUROSTAT_VBE_IND_2005!$D$7:$D$883,"4100*"))/1000+(SUMIFS(EUROSTAT_VBE_IND_2005!AB$7:AB$883,EUROSTAT_VBE_IND_2005!$B$7:$B$883,$D67,EUROSTAT_VBE_IND_2005!$C$7:$C$883,"*"&amp;RIGHT($A67,3)&amp;"*",EUROSTAT_VBE_IND_2005!$D$7:$D$883,"4230*"))/1000+(SUMIFS(EUROSTAT_VBE_IND_2005!AB$7:AB$883,EUROSTAT_VBE_IND_2005!$B$7:$B$883,$D67,EUROSTAT_VBE_IND_2005!$C$7:$C$883,"*"&amp;RIGHT($A67,3)&amp;"*",EUROSTAT_VBE_IND_2005!$D$7:$D$883,"4240*"))/1000+(SUMIFS(EUROSTAT_VBE_IND_2005!AB$7:AB$883,EUROSTAT_VBE_IND_2005!$B$7:$B$883,$D67,EUROSTAT_VBE_IND_2005!$C$7:$C$883,"*"&amp;RIGHT($A67,3)&amp;"*",EUROSTAT_VBE_IND_2005!$D$7:$D$883,"3106*"))/1000</f>
        <v>102.864</v>
      </c>
      <c r="AD67" s="17">
        <f>(SUMIFS(EUROSTAT_VBE_IND_2005!AC$7:AC$883,EUROSTAT_VBE_IND_2005!$B$7:$B$883,$D67,EUROSTAT_VBE_IND_2005!$C$7:$C$883,"*"&amp;RIGHT($A67,3)&amp;"*",EUROSTAT_VBE_IND_2005!$D$7:$D$883,"4100*"))/1000+(SUMIFS(EUROSTAT_VBE_IND_2005!AC$7:AC$883,EUROSTAT_VBE_IND_2005!$B$7:$B$883,$D67,EUROSTAT_VBE_IND_2005!$C$7:$C$883,"*"&amp;RIGHT($A67,3)&amp;"*",EUROSTAT_VBE_IND_2005!$D$7:$D$883,"4230*"))/1000+(SUMIFS(EUROSTAT_VBE_IND_2005!AC$7:AC$883,EUROSTAT_VBE_IND_2005!$B$7:$B$883,$D67,EUROSTAT_VBE_IND_2005!$C$7:$C$883,"*"&amp;RIGHT($A67,3)&amp;"*",EUROSTAT_VBE_IND_2005!$D$7:$D$883,"4240*"))/1000+(SUMIFS(EUROSTAT_VBE_IND_2005!AC$7:AC$883,EUROSTAT_VBE_IND_2005!$B$7:$B$883,$D67,EUROSTAT_VBE_IND_2005!$C$7:$C$883,"*"&amp;RIGHT($A67,3)&amp;"*",EUROSTAT_VBE_IND_2005!$D$7:$D$883,"3106*"))/1000</f>
        <v>21.772</v>
      </c>
      <c r="AE67" s="17">
        <f>(SUMIFS(EUROSTAT_VBE_IND_2005!AD$7:AD$883,EUROSTAT_VBE_IND_2005!$B$7:$B$883,$D67,EUROSTAT_VBE_IND_2005!$C$7:$C$883,"*"&amp;RIGHT($A67,3)&amp;"*",EUROSTAT_VBE_IND_2005!$D$7:$D$883,"4100*"))/1000+(SUMIFS(EUROSTAT_VBE_IND_2005!AD$7:AD$883,EUROSTAT_VBE_IND_2005!$B$7:$B$883,$D67,EUROSTAT_VBE_IND_2005!$C$7:$C$883,"*"&amp;RIGHT($A67,3)&amp;"*",EUROSTAT_VBE_IND_2005!$D$7:$D$883,"4230*"))/1000+(SUMIFS(EUROSTAT_VBE_IND_2005!AD$7:AD$883,EUROSTAT_VBE_IND_2005!$B$7:$B$883,$D67,EUROSTAT_VBE_IND_2005!$C$7:$C$883,"*"&amp;RIGHT($A67,3)&amp;"*",EUROSTAT_VBE_IND_2005!$D$7:$D$883,"4240*"))/1000+(SUMIFS(EUROSTAT_VBE_IND_2005!AD$7:AD$883,EUROSTAT_VBE_IND_2005!$B$7:$B$883,$D67,EUROSTAT_VBE_IND_2005!$C$7:$C$883,"*"&amp;RIGHT($A67,3)&amp;"*",EUROSTAT_VBE_IND_2005!$D$7:$D$883,"3106*"))/1000</f>
        <v>84.459</v>
      </c>
      <c r="AF67" s="17">
        <f>(SUMIFS(EUROSTAT_VBE_IND_2005!AE$7:AE$883,EUROSTAT_VBE_IND_2005!$B$7:$B$883,$D67,EUROSTAT_VBE_IND_2005!$C$7:$C$883,"*"&amp;RIGHT($A67,3)&amp;"*",EUROSTAT_VBE_IND_2005!$D$7:$D$883,"4100*"))/1000+(SUMIFS(EUROSTAT_VBE_IND_2005!AE$7:AE$883,EUROSTAT_VBE_IND_2005!$B$7:$B$883,$D67,EUROSTAT_VBE_IND_2005!$C$7:$C$883,"*"&amp;RIGHT($A67,3)&amp;"*",EUROSTAT_VBE_IND_2005!$D$7:$D$883,"4230*"))/1000+(SUMIFS(EUROSTAT_VBE_IND_2005!AE$7:AE$883,EUROSTAT_VBE_IND_2005!$B$7:$B$883,$D67,EUROSTAT_VBE_IND_2005!$C$7:$C$883,"*"&amp;RIGHT($A67,3)&amp;"*",EUROSTAT_VBE_IND_2005!$D$7:$D$883,"4240*"))/1000+(SUMIFS(EUROSTAT_VBE_IND_2005!AE$7:AE$883,EUROSTAT_VBE_IND_2005!$B$7:$B$883,$D67,EUROSTAT_VBE_IND_2005!$C$7:$C$883,"*"&amp;RIGHT($A67,3)&amp;"*",EUROSTAT_VBE_IND_2005!$D$7:$D$883,"3106*"))/1000</f>
        <v>0</v>
      </c>
      <c r="AG67" s="17">
        <f>(SUMIFS(EUROSTAT_VBE_IND_2005!AF$7:AF$883,EUROSTAT_VBE_IND_2005!$B$7:$B$883,$D67,EUROSTAT_VBE_IND_2005!$C$7:$C$883,"*"&amp;RIGHT($A67,3)&amp;"*",EUROSTAT_VBE_IND_2005!$D$7:$D$883,"4100*"))/1000+(SUMIFS(EUROSTAT_VBE_IND_2005!AF$7:AF$883,EUROSTAT_VBE_IND_2005!$B$7:$B$883,$D67,EUROSTAT_VBE_IND_2005!$C$7:$C$883,"*"&amp;RIGHT($A67,3)&amp;"*",EUROSTAT_VBE_IND_2005!$D$7:$D$883,"4230*"))/1000+(SUMIFS(EUROSTAT_VBE_IND_2005!AF$7:AF$883,EUROSTAT_VBE_IND_2005!$B$7:$B$883,$D67,EUROSTAT_VBE_IND_2005!$C$7:$C$883,"*"&amp;RIGHT($A67,3)&amp;"*",EUROSTAT_VBE_IND_2005!$D$7:$D$883,"4240*"))/1000+(SUMIFS(EUROSTAT_VBE_IND_2005!AF$7:AF$883,EUROSTAT_VBE_IND_2005!$B$7:$B$883,$D67,EUROSTAT_VBE_IND_2005!$C$7:$C$883,"*"&amp;RIGHT($A67,3)&amp;"*",EUROSTAT_VBE_IND_2005!$D$7:$D$883,"3106*"))/1000</f>
        <v>44.919</v>
      </c>
      <c r="AH67" s="17">
        <f>(SUMIFS(EUROSTAT_VBE_IND_2005!AH$7:AH$883,EUROSTAT_VBE_IND_2005!$B$7:$B$883,$D67,EUROSTAT_VBE_IND_2005!$C$7:$C$883,"*"&amp;RIGHT($A67,3)&amp;"*",EUROSTAT_VBE_IND_2005!$D$7:$D$883,"4100*"))/1000+(SUMIFS(EUROSTAT_VBE_IND_2005!AH$7:AH$883,EUROSTAT_VBE_IND_2005!$B$7:$B$883,$D67,EUROSTAT_VBE_IND_2005!$C$7:$C$883,"*"&amp;RIGHT($A67,3)&amp;"*",EUROSTAT_VBE_IND_2005!$D$7:$D$883,"4230*"))/1000+(SUMIFS(EUROSTAT_VBE_IND_2005!AH$7:AH$883,EUROSTAT_VBE_IND_2005!$B$7:$B$883,$D67,EUROSTAT_VBE_IND_2005!$C$7:$C$883,"*"&amp;RIGHT($A67,3)&amp;"*",EUROSTAT_VBE_IND_2005!$D$7:$D$883,"4240*"))/1000+(SUMIFS(EUROSTAT_VBE_IND_2005!AH$7:AH$883,EUROSTAT_VBE_IND_2005!$B$7:$B$883,$D67,EUROSTAT_VBE_IND_2005!$C$7:$C$883,"*"&amp;RIGHT($A67,3)&amp;"*",EUROSTAT_VBE_IND_2005!$D$7:$D$883,"3106*"))/1000</f>
        <v>0</v>
      </c>
      <c r="AI67" s="17">
        <f>(SUMIFS(EUROSTAT_VBE_IND_2005!AI$7:AI$883,EUROSTAT_VBE_IND_2005!$B$7:$B$883,$D67,EUROSTAT_VBE_IND_2005!$C$7:$C$883,"*"&amp;RIGHT($A67,3)&amp;"*",EUROSTAT_VBE_IND_2005!$D$7:$D$883,"4100*"))/1000+(SUMIFS(EUROSTAT_VBE_IND_2005!AI$7:AI$883,EUROSTAT_VBE_IND_2005!$B$7:$B$883,$D67,EUROSTAT_VBE_IND_2005!$C$7:$C$883,"*"&amp;RIGHT($A67,3)&amp;"*",EUROSTAT_VBE_IND_2005!$D$7:$D$883,"4230*"))/1000+(SUMIFS(EUROSTAT_VBE_IND_2005!AI$7:AI$883,EUROSTAT_VBE_IND_2005!$B$7:$B$883,$D67,EUROSTAT_VBE_IND_2005!$C$7:$C$883,"*"&amp;RIGHT($A67,3)&amp;"*",EUROSTAT_VBE_IND_2005!$D$7:$D$883,"4240*"))/1000+(SUMIFS(EUROSTAT_VBE_IND_2005!AI$7:AI$883,EUROSTAT_VBE_IND_2005!$B$7:$B$883,$D67,EUROSTAT_VBE_IND_2005!$C$7:$C$883,"*"&amp;RIGHT($A67,3)&amp;"*",EUROSTAT_VBE_IND_2005!$D$7:$D$883,"3106*"))/1000</f>
        <v>5.282</v>
      </c>
      <c r="AJ67" s="17">
        <f>(SUMIFS(EUROSTAT_VBE_IND_2005!AJ$7:AJ$883,EUROSTAT_VBE_IND_2005!$B$7:$B$883,$D67,EUROSTAT_VBE_IND_2005!$C$7:$C$883,"*"&amp;RIGHT($A67,3)&amp;"*",EUROSTAT_VBE_IND_2005!$D$7:$D$883,"4100*"))/1000+(SUMIFS(EUROSTAT_VBE_IND_2005!AJ$7:AJ$883,EUROSTAT_VBE_IND_2005!$B$7:$B$883,$D67,EUROSTAT_VBE_IND_2005!$C$7:$C$883,"*"&amp;RIGHT($A67,3)&amp;"*",EUROSTAT_VBE_IND_2005!$D$7:$D$883,"4230*"))/1000+(SUMIFS(EUROSTAT_VBE_IND_2005!AJ$7:AJ$883,EUROSTAT_VBE_IND_2005!$B$7:$B$883,$D67,EUROSTAT_VBE_IND_2005!$C$7:$C$883,"*"&amp;RIGHT($A67,3)&amp;"*",EUROSTAT_VBE_IND_2005!$D$7:$D$883,"4240*"))/1000+(SUMIFS(EUROSTAT_VBE_IND_2005!AJ$7:AJ$883,EUROSTAT_VBE_IND_2005!$B$7:$B$883,$D67,EUROSTAT_VBE_IND_2005!$C$7:$C$883,"*"&amp;RIGHT($A67,3)&amp;"*",EUROSTAT_VBE_IND_2005!$D$7:$D$883,"3106*"))/1000</f>
        <v>16.137</v>
      </c>
      <c r="AK67" s="17">
        <f>(SUMIFS(EUROSTAT_VBE_IND_2005!AK$7:AK$883,EUROSTAT_VBE_IND_2005!$B$7:$B$883,$D67,EUROSTAT_VBE_IND_2005!$C$7:$C$883,"*"&amp;RIGHT($A67,3)&amp;"*",EUROSTAT_VBE_IND_2005!$D$7:$D$883,"4100*"))/1000+(SUMIFS(EUROSTAT_VBE_IND_2005!AK$7:AK$883,EUROSTAT_VBE_IND_2005!$B$7:$B$883,$D67,EUROSTAT_VBE_IND_2005!$C$7:$C$883,"*"&amp;RIGHT($A67,3)&amp;"*",EUROSTAT_VBE_IND_2005!$D$7:$D$883,"4230*"))/1000+(SUMIFS(EUROSTAT_VBE_IND_2005!AK$7:AK$883,EUROSTAT_VBE_IND_2005!$B$7:$B$883,$D67,EUROSTAT_VBE_IND_2005!$C$7:$C$883,"*"&amp;RIGHT($A67,3)&amp;"*",EUROSTAT_VBE_IND_2005!$D$7:$D$883,"4240*"))/1000+(SUMIFS(EUROSTAT_VBE_IND_2005!AK$7:AK$883,EUROSTAT_VBE_IND_2005!$B$7:$B$883,$D67,EUROSTAT_VBE_IND_2005!$C$7:$C$883,"*"&amp;RIGHT($A67,3)&amp;"*",EUROSTAT_VBE_IND_2005!$D$7:$D$883,"3106*"))/1000</f>
        <v>25.637</v>
      </c>
      <c r="AL67" s="198"/>
      <c r="AM67" s="198"/>
      <c r="AN67" s="198"/>
      <c r="AO67" s="17">
        <f>(SUMIFS(EUROSTAT_VBE_IND_2005!Y$7:Y$883,EUROSTAT_VBE_IND_2005!$B$7:$B$883,$D67,EUROSTAT_VBE_IND_2005!$C$7:$C$883,"*"&amp;RIGHT($A67,3)&amp;"*",EUROSTAT_VBE_IND_2005!$D$7:$D$883,"4100*"))/1000+(SUMIFS(EUROSTAT_VBE_IND_2005!Y$7:Y$883,EUROSTAT_VBE_IND_2005!$B$7:$B$883,$D67,EUROSTAT_VBE_IND_2005!$C$7:$C$883,"*"&amp;RIGHT($A67,3)&amp;"*",EUROSTAT_VBE_IND_2005!$D$7:$D$883,"4230*"))/1000+(SUMIFS(EUROSTAT_VBE_IND_2005!Y$7:Y$883,EUROSTAT_VBE_IND_2005!$B$7:$B$883,$D67,EUROSTAT_VBE_IND_2005!$C$7:$C$883,"*"&amp;RIGHT($A67,3)&amp;"*",EUROSTAT_VBE_IND_2005!$D$7:$D$883,"4240*"))/1000+(SUMIFS(EUROSTAT_VBE_IND_2005!Y$7:Y$883,EUROSTAT_VBE_IND_2005!$B$7:$B$883,$D67,EUROSTAT_VBE_IND_2005!$C$7:$C$883,"*"&amp;RIGHT($A67,3)&amp;"*",EUROSTAT_VBE_IND_2005!$D$7:$D$883,"3106*"))/1000</f>
        <v>0</v>
      </c>
      <c r="AP67" s="17">
        <f>(SUMIFS(EUROSTAT_VBE_IND_2005!Z$7:Z$883,EUROSTAT_VBE_IND_2005!$B$7:$B$883,$D67,EUROSTAT_VBE_IND_2005!$C$7:$C$883,"*"&amp;RIGHT($A67,3)&amp;"*",EUROSTAT_VBE_IND_2005!$D$7:$D$883,"4100*"))/1000+(SUMIFS(EUROSTAT_VBE_IND_2005!Z$7:Z$883,EUROSTAT_VBE_IND_2005!$B$7:$B$883,$D67,EUROSTAT_VBE_IND_2005!$C$7:$C$883,"*"&amp;RIGHT($A67,3)&amp;"*",EUROSTAT_VBE_IND_2005!$D$7:$D$883,"4230*"))/1000+(SUMIFS(EUROSTAT_VBE_IND_2005!Z$7:Z$883,EUROSTAT_VBE_IND_2005!$B$7:$B$883,$D67,EUROSTAT_VBE_IND_2005!$C$7:$C$883,"*"&amp;RIGHT($A67,3)&amp;"*",EUROSTAT_VBE_IND_2005!$D$7:$D$883,"4240*"))/1000+(SUMIFS(EUROSTAT_VBE_IND_2005!Z$7:Z$883,EUROSTAT_VBE_IND_2005!$B$7:$B$883,$D67,EUROSTAT_VBE_IND_2005!$C$7:$C$883,"*"&amp;RIGHT($A67,3)&amp;"*",EUROSTAT_VBE_IND_2005!$D$7:$D$883,"3106*"))/1000</f>
        <v>0</v>
      </c>
      <c r="AQ67" s="17">
        <f>(SUMIFS(EUROSTAT_VBE_IND_2005!AG$7:AG$883,EUROSTAT_VBE_IND_2005!$B$7:$B$883,$D67,EUROSTAT_VBE_IND_2005!$C$7:$C$883,"*"&amp;RIGHT($A67,3)&amp;"*",EUROSTAT_VBE_IND_2005!$D$7:$D$883,"4100*"))/1000+(SUMIFS(EUROSTAT_VBE_IND_2005!AG$7:AG$883,EUROSTAT_VBE_IND_2005!$B$7:$B$883,$D67,EUROSTAT_VBE_IND_2005!$C$7:$C$883,"*"&amp;RIGHT($A67,3)&amp;"*",EUROSTAT_VBE_IND_2005!$D$7:$D$883,"4230*"))/1000+(SUMIFS(EUROSTAT_VBE_IND_2005!AG$7:AG$883,EUROSTAT_VBE_IND_2005!$B$7:$B$883,$D67,EUROSTAT_VBE_IND_2005!$C$7:$C$883,"*"&amp;RIGHT($A67,3)&amp;"*",EUROSTAT_VBE_IND_2005!$D$7:$D$883,"4240*"))/1000+(SUMIFS(EUROSTAT_VBE_IND_2005!AG$7:AG$883,EUROSTAT_VBE_IND_2005!$B$7:$B$883,$D67,EUROSTAT_VBE_IND_2005!$C$7:$C$883,"*"&amp;RIGHT($A67,3)&amp;"*",EUROSTAT_VBE_IND_2005!$D$7:$D$883,"3106*"))/1000</f>
        <v>10.853</v>
      </c>
    </row>
    <row r="68" s="20" customFormat="1" spans="1:43">
      <c r="A68" t="str">
        <f>LEFT(EUROSTAT_VBE_IND_2005!$C$14,8)</f>
        <v>B_101605</v>
      </c>
      <c r="B68" s="28" t="s">
        <v>249</v>
      </c>
      <c r="C68" t="s">
        <v>293</v>
      </c>
      <c r="D68" t="s">
        <v>55</v>
      </c>
      <c r="E68" t="s">
        <v>240</v>
      </c>
      <c r="F68" t="s">
        <v>260</v>
      </c>
      <c r="G68" s="17">
        <f>(SUMIFS(EUROSTAT_VBE_IND_2005!E$7:E$883,EUROSTAT_VBE_IND_2005!$B$7:$B$883,$D68,EUROSTAT_VBE_IND_2005!$C$7:$C$883,"*"&amp;RIGHT($A68,3)&amp;"*",EUROSTAT_VBE_IND_2005!$D$7:$D$883,"421*"))/1000</f>
        <v>0</v>
      </c>
      <c r="H68" s="17">
        <f>(SUMIFS(EUROSTAT_VBE_IND_2005!F$7:F$883,EUROSTAT_VBE_IND_2005!$B$7:$B$883,$D68,EUROSTAT_VBE_IND_2005!$C$7:$C$883,"*"&amp;RIGHT($A68,3)&amp;"*",EUROSTAT_VBE_IND_2005!$D$7:$D$883,"421*"))/1000</f>
        <v>0</v>
      </c>
      <c r="I68" s="17">
        <f>(SUMIFS(EUROSTAT_VBE_IND_2005!G$7:G$883,EUROSTAT_VBE_IND_2005!$B$7:$B$883,$D68,EUROSTAT_VBE_IND_2005!$C$7:$C$883,"*"&amp;RIGHT($A68,3)&amp;"*",EUROSTAT_VBE_IND_2005!$D$7:$D$883,"421*"))/1000</f>
        <v>0</v>
      </c>
      <c r="J68" s="198"/>
      <c r="K68" s="17">
        <f>(SUMIFS(EUROSTAT_VBE_IND_2005!H$7:H$883,EUROSTAT_VBE_IND_2005!$B$7:$B$883,$D68,EUROSTAT_VBE_IND_2005!$C$7:$C$883,"*"&amp;RIGHT($A68,3)&amp;"*",EUROSTAT_VBE_IND_2005!$D$7:$D$883,"421*"))/1000</f>
        <v>0</v>
      </c>
      <c r="L68" s="17">
        <f>(SUMIFS(EUROSTAT_VBE_IND_2005!I$7:I$883,EUROSTAT_VBE_IND_2005!$B$7:$B$883,$D68,EUROSTAT_VBE_IND_2005!$C$7:$C$883,"*"&amp;RIGHT($A68,3)&amp;"*",EUROSTAT_VBE_IND_2005!$D$7:$D$883,"421*"))/1000</f>
        <v>0</v>
      </c>
      <c r="M68" s="17">
        <f>(SUMIFS(EUROSTAT_VBE_IND_2005!J$7:J$883,EUROSTAT_VBE_IND_2005!$B$7:$B$883,$D68,EUROSTAT_VBE_IND_2005!$C$7:$C$883,"*"&amp;RIGHT($A68,3)&amp;"*",EUROSTAT_VBE_IND_2005!$D$7:$D$883,"421*"))/1000</f>
        <v>0</v>
      </c>
      <c r="N68" s="17">
        <f>(SUMIFS(EUROSTAT_VBE_IND_2005!K$7:K$883,EUROSTAT_VBE_IND_2005!$B$7:$B$883,$D68,EUROSTAT_VBE_IND_2005!$C$7:$C$883,"*"&amp;RIGHT($A68,3)&amp;"*",EUROSTAT_VBE_IND_2005!$D$7:$D$883,"421*"))/1000</f>
        <v>0</v>
      </c>
      <c r="O68" s="17">
        <f>(SUMIFS(EUROSTAT_VBE_IND_2005!L$7:L$883,EUROSTAT_VBE_IND_2005!$B$7:$B$883,$D68,EUROSTAT_VBE_IND_2005!$C$7:$C$883,"*"&amp;RIGHT($A68,3)&amp;"*",EUROSTAT_VBE_IND_2005!$D$7:$D$883,"421*"))/1000</f>
        <v>0</v>
      </c>
      <c r="P68" s="17">
        <f>(SUMIFS(EUROSTAT_VBE_IND_2005!M$7:M$883,EUROSTAT_VBE_IND_2005!$B$7:$B$883,$D68,EUROSTAT_VBE_IND_2005!$C$7:$C$883,"*"&amp;RIGHT($A68,3)&amp;"*",EUROSTAT_VBE_IND_2005!$D$7:$D$883,"421*"))/1000</f>
        <v>0</v>
      </c>
      <c r="Q68" s="17">
        <f>(SUMIFS(EUROSTAT_VBE_IND_2005!N$7:N$883,EUROSTAT_VBE_IND_2005!$B$7:$B$883,$D68,EUROSTAT_VBE_IND_2005!$C$7:$C$883,"*"&amp;RIGHT($A68,3)&amp;"*",EUROSTAT_VBE_IND_2005!$D$7:$D$883,"421*"))/1000</f>
        <v>0</v>
      </c>
      <c r="R68" s="17">
        <f>(SUMIFS(EUROSTAT_VBE_IND_2005!O$7:O$883,EUROSTAT_VBE_IND_2005!$B$7:$B$883,$D68,EUROSTAT_VBE_IND_2005!$C$7:$C$883,"*"&amp;RIGHT($A68,3)&amp;"*",EUROSTAT_VBE_IND_2005!$D$7:$D$883,"421*"))/1000</f>
        <v>0</v>
      </c>
      <c r="S68" s="17">
        <f>(SUMIFS(EUROSTAT_VBE_IND_2005!P$7:P$883,EUROSTAT_VBE_IND_2005!$B$7:$B$883,$D68,EUROSTAT_VBE_IND_2005!$C$7:$C$883,"*"&amp;RIGHT($A68,3)&amp;"*",EUROSTAT_VBE_IND_2005!$D$7:$D$883,"421*"))/1000</f>
        <v>0</v>
      </c>
      <c r="T68" s="17">
        <f>(SUMIFS(EUROSTAT_VBE_IND_2005!Q$7:Q$883,EUROSTAT_VBE_IND_2005!$B$7:$B$883,$D68,EUROSTAT_VBE_IND_2005!$C$7:$C$883,"*"&amp;RIGHT($A68,3)&amp;"*",EUROSTAT_VBE_IND_2005!$D$7:$D$883,"421*"))/1000</f>
        <v>0</v>
      </c>
      <c r="U68" s="17">
        <f>(SUMIFS(EUROSTAT_VBE_IND_2005!R$7:R$883,EUROSTAT_VBE_IND_2005!$B$7:$B$883,$D68,EUROSTAT_VBE_IND_2005!$C$7:$C$883,"*"&amp;RIGHT($A68,3)&amp;"*",EUROSTAT_VBE_IND_2005!$D$7:$D$883,"421*"))/1000</f>
        <v>0</v>
      </c>
      <c r="V68" s="17">
        <f>(SUMIFS(EUROSTAT_VBE_IND_2005!S$7:S$883,EUROSTAT_VBE_IND_2005!$B$7:$B$883,$D68,EUROSTAT_VBE_IND_2005!$C$7:$C$883,"*"&amp;RIGHT($A68,3)&amp;"*",EUROSTAT_VBE_IND_2005!$D$7:$D$883,"421*"))/1000</f>
        <v>0</v>
      </c>
      <c r="W68" s="17">
        <f>(SUMIFS(EUROSTAT_VBE_IND_2005!T$7:T$883,EUROSTAT_VBE_IND_2005!$B$7:$B$883,$D68,EUROSTAT_VBE_IND_2005!$C$7:$C$883,"*"&amp;RIGHT($A68,3)&amp;"*",EUROSTAT_VBE_IND_2005!$D$7:$D$883,"421*"))/1000</f>
        <v>0</v>
      </c>
      <c r="X68" s="17">
        <f>(SUMIFS(EUROSTAT_VBE_IND_2005!U$7:U$883,EUROSTAT_VBE_IND_2005!$B$7:$B$883,$D68,EUROSTAT_VBE_IND_2005!$C$7:$C$883,"*"&amp;RIGHT($A68,3)&amp;"*",EUROSTAT_VBE_IND_2005!$D$7:$D$883,"421*"))/1000</f>
        <v>0</v>
      </c>
      <c r="Y68" s="17">
        <f>(SUMIFS(EUROSTAT_VBE_IND_2005!V$7:V$883,EUROSTAT_VBE_IND_2005!$B$7:$B$883,$D68,EUROSTAT_VBE_IND_2005!$C$7:$C$883,"*"&amp;RIGHT($A68,3)&amp;"*",EUROSTAT_VBE_IND_2005!$D$7:$D$883,"421*"))/1000</f>
        <v>0</v>
      </c>
      <c r="Z68" s="17">
        <f>(SUMIFS(EUROSTAT_VBE_IND_2005!W$7:W$883,EUROSTAT_VBE_IND_2005!$B$7:$B$883,$D68,EUROSTAT_VBE_IND_2005!$C$7:$C$883,"*"&amp;RIGHT($A68,3)&amp;"*",EUROSTAT_VBE_IND_2005!$D$7:$D$883,"421*"))/1000</f>
        <v>0</v>
      </c>
      <c r="AA68" s="17">
        <f>(SUMIFS(EUROSTAT_VBE_IND_2005!X$7:X$883,EUROSTAT_VBE_IND_2005!$B$7:$B$883,$D68,EUROSTAT_VBE_IND_2005!$C$7:$C$883,"*"&amp;RIGHT($A68,3)&amp;"*",EUROSTAT_VBE_IND_2005!$D$7:$D$883,"421*"))/1000</f>
        <v>0</v>
      </c>
      <c r="AB68" s="17">
        <f>(SUMIFS(EUROSTAT_VBE_IND_2005!AA$7:AA$883,EUROSTAT_VBE_IND_2005!$B$7:$B$883,$D68,EUROSTAT_VBE_IND_2005!$C$7:$C$883,"*"&amp;RIGHT($A68,3)&amp;"*",EUROSTAT_VBE_IND_2005!$D$7:$D$883,"421*"))/1000</f>
        <v>0</v>
      </c>
      <c r="AC68" s="17">
        <f>(SUMIFS(EUROSTAT_VBE_IND_2005!AB$7:AB$883,EUROSTAT_VBE_IND_2005!$B$7:$B$883,$D68,EUROSTAT_VBE_IND_2005!$C$7:$C$883,"*"&amp;RIGHT($A68,3)&amp;"*",EUROSTAT_VBE_IND_2005!$D$7:$D$883,"421*"))/1000</f>
        <v>0</v>
      </c>
      <c r="AD68" s="17">
        <f>(SUMIFS(EUROSTAT_VBE_IND_2005!AC$7:AC$883,EUROSTAT_VBE_IND_2005!$B$7:$B$883,$D68,EUROSTAT_VBE_IND_2005!$C$7:$C$883,"*"&amp;RIGHT($A68,3)&amp;"*",EUROSTAT_VBE_IND_2005!$D$7:$D$883,"421*"))/1000</f>
        <v>0</v>
      </c>
      <c r="AE68" s="17">
        <f>(SUMIFS(EUROSTAT_VBE_IND_2005!AD$7:AD$883,EUROSTAT_VBE_IND_2005!$B$7:$B$883,$D68,EUROSTAT_VBE_IND_2005!$C$7:$C$883,"*"&amp;RIGHT($A68,3)&amp;"*",EUROSTAT_VBE_IND_2005!$D$7:$D$883,"421*"))/1000</f>
        <v>0</v>
      </c>
      <c r="AF68" s="17">
        <f>(SUMIFS(EUROSTAT_VBE_IND_2005!AE$7:AE$883,EUROSTAT_VBE_IND_2005!$B$7:$B$883,$D68,EUROSTAT_VBE_IND_2005!$C$7:$C$883,"*"&amp;RIGHT($A68,3)&amp;"*",EUROSTAT_VBE_IND_2005!$D$7:$D$883,"421*"))/1000</f>
        <v>0</v>
      </c>
      <c r="AG68" s="17">
        <f>(SUMIFS(EUROSTAT_VBE_IND_2005!AF$7:AF$883,EUROSTAT_VBE_IND_2005!$B$7:$B$883,$D68,EUROSTAT_VBE_IND_2005!$C$7:$C$883,"*"&amp;RIGHT($A68,3)&amp;"*",EUROSTAT_VBE_IND_2005!$D$7:$D$883,"421*"))/1000</f>
        <v>0</v>
      </c>
      <c r="AH68" s="17">
        <f>(SUMIFS(EUROSTAT_VBE_IND_2005!AH$7:AH$883,EUROSTAT_VBE_IND_2005!$B$7:$B$883,$D68,EUROSTAT_VBE_IND_2005!$C$7:$C$883,"*"&amp;RIGHT($A68,3)&amp;"*",EUROSTAT_VBE_IND_2005!$D$7:$D$883,"421*"))/1000</f>
        <v>0</v>
      </c>
      <c r="AI68" s="17">
        <f>(SUMIFS(EUROSTAT_VBE_IND_2005!AI$7:AI$883,EUROSTAT_VBE_IND_2005!$B$7:$B$883,$D68,EUROSTAT_VBE_IND_2005!$C$7:$C$883,"*"&amp;RIGHT($A68,3)&amp;"*",EUROSTAT_VBE_IND_2005!$D$7:$D$883,"421*"))/1000</f>
        <v>0</v>
      </c>
      <c r="AJ68" s="17">
        <f>(SUMIFS(EUROSTAT_VBE_IND_2005!AJ$7:AJ$883,EUROSTAT_VBE_IND_2005!$B$7:$B$883,$D68,EUROSTAT_VBE_IND_2005!$C$7:$C$883,"*"&amp;RIGHT($A68,3)&amp;"*",EUROSTAT_VBE_IND_2005!$D$7:$D$883,"421*"))/1000</f>
        <v>0</v>
      </c>
      <c r="AK68" s="17">
        <f>(SUMIFS(EUROSTAT_VBE_IND_2005!AK$7:AK$883,EUROSTAT_VBE_IND_2005!$B$7:$B$883,$D68,EUROSTAT_VBE_IND_2005!$C$7:$C$883,"*"&amp;RIGHT($A68,3)&amp;"*",EUROSTAT_VBE_IND_2005!$D$7:$D$883,"421*"))/1000</f>
        <v>0</v>
      </c>
      <c r="AL68" s="198"/>
      <c r="AM68" s="198"/>
      <c r="AN68" s="198"/>
      <c r="AO68" s="17">
        <f>(SUMIFS(EUROSTAT_VBE_IND_2005!Y$7:Y$883,EUROSTAT_VBE_IND_2005!$B$7:$B$883,$D68,EUROSTAT_VBE_IND_2005!$C$7:$C$883,"*"&amp;RIGHT($A68,3)&amp;"*",EUROSTAT_VBE_IND_2005!$D$7:$D$883,"421*"))/1000</f>
        <v>0</v>
      </c>
      <c r="AP68" s="17">
        <f>(SUMIFS(EUROSTAT_VBE_IND_2005!Z$7:Z$883,EUROSTAT_VBE_IND_2005!$B$7:$B$883,$D68,EUROSTAT_VBE_IND_2005!$C$7:$C$883,"*"&amp;RIGHT($A68,3)&amp;"*",EUROSTAT_VBE_IND_2005!$D$7:$D$883,"421*"))/1000</f>
        <v>0</v>
      </c>
      <c r="AQ68" s="17">
        <f>(SUMIFS(EUROSTAT_VBE_IND_2005!AG$7:AG$883,EUROSTAT_VBE_IND_2005!$B$7:$B$883,$D68,EUROSTAT_VBE_IND_2005!$C$7:$C$883,"*"&amp;RIGHT($A68,3)&amp;"*",EUROSTAT_VBE_IND_2005!$D$7:$D$883,"421*"))/1000</f>
        <v>0</v>
      </c>
    </row>
    <row r="69" s="20" customFormat="1" spans="1:43">
      <c r="A69" t="str">
        <f>LEFT(EUROSTAT_VBE_IND_2005!$C$14,8)</f>
        <v>B_101605</v>
      </c>
      <c r="B69" s="28" t="s">
        <v>249</v>
      </c>
      <c r="C69" t="s">
        <v>293</v>
      </c>
      <c r="D69" t="s">
        <v>55</v>
      </c>
      <c r="E69" t="s">
        <v>241</v>
      </c>
      <c r="F69" t="s">
        <v>261</v>
      </c>
      <c r="G69" s="17">
        <f>(SUMIFS(EUROSTAT_VBE_IND_2005!E$7:E$883,EUROSTAT_VBE_IND_2005!$B$7:$B$883,$D69,EUROSTAT_VBE_IND_2005!$C$7:$C$883,"*"&amp;RIGHT($A69,3)&amp;"*",EUROSTAT_VBE_IND_2005!$D$7:$D$883,"422*"))/1000</f>
        <v>0</v>
      </c>
      <c r="H69" s="17">
        <f>(SUMIFS(EUROSTAT_VBE_IND_2005!F$7:F$883,EUROSTAT_VBE_IND_2005!$B$7:$B$883,$D69,EUROSTAT_VBE_IND_2005!$C$7:$C$883,"*"&amp;RIGHT($A69,3)&amp;"*",EUROSTAT_VBE_IND_2005!$D$7:$D$883,"422*"))/1000</f>
        <v>0</v>
      </c>
      <c r="I69" s="17">
        <f>(SUMIFS(EUROSTAT_VBE_IND_2005!G$7:G$883,EUROSTAT_VBE_IND_2005!$B$7:$B$883,$D69,EUROSTAT_VBE_IND_2005!$C$7:$C$883,"*"&amp;RIGHT($A69,3)&amp;"*",EUROSTAT_VBE_IND_2005!$D$7:$D$883,"422*"))/1000</f>
        <v>0</v>
      </c>
      <c r="J69" s="198"/>
      <c r="K69" s="17">
        <f>(SUMIFS(EUROSTAT_VBE_IND_2005!H$7:H$883,EUROSTAT_VBE_IND_2005!$B$7:$B$883,$D69,EUROSTAT_VBE_IND_2005!$C$7:$C$883,"*"&amp;RIGHT($A69,3)&amp;"*",EUROSTAT_VBE_IND_2005!$D$7:$D$883,"422*"))/1000</f>
        <v>0</v>
      </c>
      <c r="L69" s="17">
        <f>(SUMIFS(EUROSTAT_VBE_IND_2005!I$7:I$883,EUROSTAT_VBE_IND_2005!$B$7:$B$883,$D69,EUROSTAT_VBE_IND_2005!$C$7:$C$883,"*"&amp;RIGHT($A69,3)&amp;"*",EUROSTAT_VBE_IND_2005!$D$7:$D$883,"422*"))/1000</f>
        <v>0</v>
      </c>
      <c r="M69" s="17">
        <f>(SUMIFS(EUROSTAT_VBE_IND_2005!J$7:J$883,EUROSTAT_VBE_IND_2005!$B$7:$B$883,$D69,EUROSTAT_VBE_IND_2005!$C$7:$C$883,"*"&amp;RIGHT($A69,3)&amp;"*",EUROSTAT_VBE_IND_2005!$D$7:$D$883,"422*"))/1000</f>
        <v>0</v>
      </c>
      <c r="N69" s="17">
        <f>(SUMIFS(EUROSTAT_VBE_IND_2005!K$7:K$883,EUROSTAT_VBE_IND_2005!$B$7:$B$883,$D69,EUROSTAT_VBE_IND_2005!$C$7:$C$883,"*"&amp;RIGHT($A69,3)&amp;"*",EUROSTAT_VBE_IND_2005!$D$7:$D$883,"422*"))/1000</f>
        <v>0</v>
      </c>
      <c r="O69" s="17">
        <f>(SUMIFS(EUROSTAT_VBE_IND_2005!L$7:L$883,EUROSTAT_VBE_IND_2005!$B$7:$B$883,$D69,EUROSTAT_VBE_IND_2005!$C$7:$C$883,"*"&amp;RIGHT($A69,3)&amp;"*",EUROSTAT_VBE_IND_2005!$D$7:$D$883,"422*"))/1000</f>
        <v>0</v>
      </c>
      <c r="P69" s="17">
        <f>(SUMIFS(EUROSTAT_VBE_IND_2005!M$7:M$883,EUROSTAT_VBE_IND_2005!$B$7:$B$883,$D69,EUROSTAT_VBE_IND_2005!$C$7:$C$883,"*"&amp;RIGHT($A69,3)&amp;"*",EUROSTAT_VBE_IND_2005!$D$7:$D$883,"422*"))/1000</f>
        <v>0</v>
      </c>
      <c r="Q69" s="17">
        <f>(SUMIFS(EUROSTAT_VBE_IND_2005!N$7:N$883,EUROSTAT_VBE_IND_2005!$B$7:$B$883,$D69,EUROSTAT_VBE_IND_2005!$C$7:$C$883,"*"&amp;RIGHT($A69,3)&amp;"*",EUROSTAT_VBE_IND_2005!$D$7:$D$883,"422*"))/1000</f>
        <v>0</v>
      </c>
      <c r="R69" s="17">
        <f>(SUMIFS(EUROSTAT_VBE_IND_2005!O$7:O$883,EUROSTAT_VBE_IND_2005!$B$7:$B$883,$D69,EUROSTAT_VBE_IND_2005!$C$7:$C$883,"*"&amp;RIGHT($A69,3)&amp;"*",EUROSTAT_VBE_IND_2005!$D$7:$D$883,"422*"))/1000</f>
        <v>0</v>
      </c>
      <c r="S69" s="17">
        <f>(SUMIFS(EUROSTAT_VBE_IND_2005!P$7:P$883,EUROSTAT_VBE_IND_2005!$B$7:$B$883,$D69,EUROSTAT_VBE_IND_2005!$C$7:$C$883,"*"&amp;RIGHT($A69,3)&amp;"*",EUROSTAT_VBE_IND_2005!$D$7:$D$883,"422*"))/1000</f>
        <v>0</v>
      </c>
      <c r="T69" s="17">
        <f>(SUMIFS(EUROSTAT_VBE_IND_2005!Q$7:Q$883,EUROSTAT_VBE_IND_2005!$B$7:$B$883,$D69,EUROSTAT_VBE_IND_2005!$C$7:$C$883,"*"&amp;RIGHT($A69,3)&amp;"*",EUROSTAT_VBE_IND_2005!$D$7:$D$883,"422*"))/1000</f>
        <v>0</v>
      </c>
      <c r="U69" s="17">
        <f>(SUMIFS(EUROSTAT_VBE_IND_2005!R$7:R$883,EUROSTAT_VBE_IND_2005!$B$7:$B$883,$D69,EUROSTAT_VBE_IND_2005!$C$7:$C$883,"*"&amp;RIGHT($A69,3)&amp;"*",EUROSTAT_VBE_IND_2005!$D$7:$D$883,"422*"))/1000</f>
        <v>0</v>
      </c>
      <c r="V69" s="17">
        <f>(SUMIFS(EUROSTAT_VBE_IND_2005!S$7:S$883,EUROSTAT_VBE_IND_2005!$B$7:$B$883,$D69,EUROSTAT_VBE_IND_2005!$C$7:$C$883,"*"&amp;RIGHT($A69,3)&amp;"*",EUROSTAT_VBE_IND_2005!$D$7:$D$883,"422*"))/1000</f>
        <v>0</v>
      </c>
      <c r="W69" s="17">
        <f>(SUMIFS(EUROSTAT_VBE_IND_2005!T$7:T$883,EUROSTAT_VBE_IND_2005!$B$7:$B$883,$D69,EUROSTAT_VBE_IND_2005!$C$7:$C$883,"*"&amp;RIGHT($A69,3)&amp;"*",EUROSTAT_VBE_IND_2005!$D$7:$D$883,"422*"))/1000</f>
        <v>0</v>
      </c>
      <c r="X69" s="17">
        <f>(SUMIFS(EUROSTAT_VBE_IND_2005!U$7:U$883,EUROSTAT_VBE_IND_2005!$B$7:$B$883,$D69,EUROSTAT_VBE_IND_2005!$C$7:$C$883,"*"&amp;RIGHT($A69,3)&amp;"*",EUROSTAT_VBE_IND_2005!$D$7:$D$883,"422*"))/1000</f>
        <v>0</v>
      </c>
      <c r="Y69" s="17">
        <f>(SUMIFS(EUROSTAT_VBE_IND_2005!V$7:V$883,EUROSTAT_VBE_IND_2005!$B$7:$B$883,$D69,EUROSTAT_VBE_IND_2005!$C$7:$C$883,"*"&amp;RIGHT($A69,3)&amp;"*",EUROSTAT_VBE_IND_2005!$D$7:$D$883,"422*"))/1000</f>
        <v>0</v>
      </c>
      <c r="Z69" s="17">
        <f>(SUMIFS(EUROSTAT_VBE_IND_2005!W$7:W$883,EUROSTAT_VBE_IND_2005!$B$7:$B$883,$D69,EUROSTAT_VBE_IND_2005!$C$7:$C$883,"*"&amp;RIGHT($A69,3)&amp;"*",EUROSTAT_VBE_IND_2005!$D$7:$D$883,"422*"))/1000</f>
        <v>0</v>
      </c>
      <c r="AA69" s="17">
        <f>(SUMIFS(EUROSTAT_VBE_IND_2005!X$7:X$883,EUROSTAT_VBE_IND_2005!$B$7:$B$883,$D69,EUROSTAT_VBE_IND_2005!$C$7:$C$883,"*"&amp;RIGHT($A69,3)&amp;"*",EUROSTAT_VBE_IND_2005!$D$7:$D$883,"422*"))/1000</f>
        <v>0</v>
      </c>
      <c r="AB69" s="17">
        <f>(SUMIFS(EUROSTAT_VBE_IND_2005!AA$7:AA$883,EUROSTAT_VBE_IND_2005!$B$7:$B$883,$D69,EUROSTAT_VBE_IND_2005!$C$7:$C$883,"*"&amp;RIGHT($A69,3)&amp;"*",EUROSTAT_VBE_IND_2005!$D$7:$D$883,"422*"))/1000</f>
        <v>0</v>
      </c>
      <c r="AC69" s="17">
        <f>(SUMIFS(EUROSTAT_VBE_IND_2005!AB$7:AB$883,EUROSTAT_VBE_IND_2005!$B$7:$B$883,$D69,EUROSTAT_VBE_IND_2005!$C$7:$C$883,"*"&amp;RIGHT($A69,3)&amp;"*",EUROSTAT_VBE_IND_2005!$D$7:$D$883,"422*"))/1000</f>
        <v>0</v>
      </c>
      <c r="AD69" s="17">
        <f>(SUMIFS(EUROSTAT_VBE_IND_2005!AC$7:AC$883,EUROSTAT_VBE_IND_2005!$B$7:$B$883,$D69,EUROSTAT_VBE_IND_2005!$C$7:$C$883,"*"&amp;RIGHT($A69,3)&amp;"*",EUROSTAT_VBE_IND_2005!$D$7:$D$883,"422*"))/1000</f>
        <v>0</v>
      </c>
      <c r="AE69" s="17">
        <f>(SUMIFS(EUROSTAT_VBE_IND_2005!AD$7:AD$883,EUROSTAT_VBE_IND_2005!$B$7:$B$883,$D69,EUROSTAT_VBE_IND_2005!$C$7:$C$883,"*"&amp;RIGHT($A69,3)&amp;"*",EUROSTAT_VBE_IND_2005!$D$7:$D$883,"422*"))/1000</f>
        <v>0</v>
      </c>
      <c r="AF69" s="17">
        <f>(SUMIFS(EUROSTAT_VBE_IND_2005!AE$7:AE$883,EUROSTAT_VBE_IND_2005!$B$7:$B$883,$D69,EUROSTAT_VBE_IND_2005!$C$7:$C$883,"*"&amp;RIGHT($A69,3)&amp;"*",EUROSTAT_VBE_IND_2005!$D$7:$D$883,"422*"))/1000</f>
        <v>0</v>
      </c>
      <c r="AG69" s="17">
        <f>(SUMIFS(EUROSTAT_VBE_IND_2005!AF$7:AF$883,EUROSTAT_VBE_IND_2005!$B$7:$B$883,$D69,EUROSTAT_VBE_IND_2005!$C$7:$C$883,"*"&amp;RIGHT($A69,3)&amp;"*",EUROSTAT_VBE_IND_2005!$D$7:$D$883,"422*"))/1000</f>
        <v>0</v>
      </c>
      <c r="AH69" s="17">
        <f>(SUMIFS(EUROSTAT_VBE_IND_2005!AH$7:AH$883,EUROSTAT_VBE_IND_2005!$B$7:$B$883,$D69,EUROSTAT_VBE_IND_2005!$C$7:$C$883,"*"&amp;RIGHT($A69,3)&amp;"*",EUROSTAT_VBE_IND_2005!$D$7:$D$883,"422*"))/1000</f>
        <v>0</v>
      </c>
      <c r="AI69" s="17">
        <f>(SUMIFS(EUROSTAT_VBE_IND_2005!AI$7:AI$883,EUROSTAT_VBE_IND_2005!$B$7:$B$883,$D69,EUROSTAT_VBE_IND_2005!$C$7:$C$883,"*"&amp;RIGHT($A69,3)&amp;"*",EUROSTAT_VBE_IND_2005!$D$7:$D$883,"422*"))/1000</f>
        <v>0</v>
      </c>
      <c r="AJ69" s="17">
        <f>(SUMIFS(EUROSTAT_VBE_IND_2005!AJ$7:AJ$883,EUROSTAT_VBE_IND_2005!$B$7:$B$883,$D69,EUROSTAT_VBE_IND_2005!$C$7:$C$883,"*"&amp;RIGHT($A69,3)&amp;"*",EUROSTAT_VBE_IND_2005!$D$7:$D$883,"422*"))/1000</f>
        <v>0</v>
      </c>
      <c r="AK69" s="17">
        <f>(SUMIFS(EUROSTAT_VBE_IND_2005!AK$7:AK$883,EUROSTAT_VBE_IND_2005!$B$7:$B$883,$D69,EUROSTAT_VBE_IND_2005!$C$7:$C$883,"*"&amp;RIGHT($A69,3)&amp;"*",EUROSTAT_VBE_IND_2005!$D$7:$D$883,"422*"))/1000</f>
        <v>0</v>
      </c>
      <c r="AL69" s="198"/>
      <c r="AM69" s="198"/>
      <c r="AN69" s="198"/>
      <c r="AO69" s="17">
        <f>(SUMIFS(EUROSTAT_VBE_IND_2005!Y$7:Y$883,EUROSTAT_VBE_IND_2005!$B$7:$B$883,$D69,EUROSTAT_VBE_IND_2005!$C$7:$C$883,"*"&amp;RIGHT($A69,3)&amp;"*",EUROSTAT_VBE_IND_2005!$D$7:$D$883,"422*"))/1000</f>
        <v>0</v>
      </c>
      <c r="AP69" s="17">
        <f>(SUMIFS(EUROSTAT_VBE_IND_2005!Z$7:Z$883,EUROSTAT_VBE_IND_2005!$B$7:$B$883,$D69,EUROSTAT_VBE_IND_2005!$C$7:$C$883,"*"&amp;RIGHT($A69,3)&amp;"*",EUROSTAT_VBE_IND_2005!$D$7:$D$883,"422*"))/1000</f>
        <v>0</v>
      </c>
      <c r="AQ69" s="17">
        <f>(SUMIFS(EUROSTAT_VBE_IND_2005!AG$7:AG$883,EUROSTAT_VBE_IND_2005!$B$7:$B$883,$D69,EUROSTAT_VBE_IND_2005!$C$7:$C$883,"*"&amp;RIGHT($A69,3)&amp;"*",EUROSTAT_VBE_IND_2005!$D$7:$D$883,"422*"))/1000</f>
        <v>0</v>
      </c>
    </row>
    <row r="70" s="20" customFormat="1" spans="1:43">
      <c r="A70" t="str">
        <f>LEFT(EUROSTAT_VBE_IND_2005!$C$14,8)</f>
        <v>B_101605</v>
      </c>
      <c r="B70" s="28" t="s">
        <v>249</v>
      </c>
      <c r="C70" t="s">
        <v>293</v>
      </c>
      <c r="D70" t="s">
        <v>55</v>
      </c>
      <c r="E70" t="s">
        <v>242</v>
      </c>
      <c r="F70" t="s">
        <v>262</v>
      </c>
      <c r="G70" s="17">
        <f>(SUMIFS(EUROSTAT_VBE_IND_2005!E$7:E$883,EUROSTAT_VBE_IND_2005!$B$7:$B$883,$D70,EUROSTAT_VBE_IND_2005!$C$7:$C$883,"*"&amp;RIGHT($A70,3)&amp;"*",EUROSTAT_VBE_IND_2005!$D$7:$D$883,"5532*"))/1000</f>
        <v>0</v>
      </c>
      <c r="H70" s="17">
        <f>(SUMIFS(EUROSTAT_VBE_IND_2005!F$7:F$883,EUROSTAT_VBE_IND_2005!$B$7:$B$883,$D70,EUROSTAT_VBE_IND_2005!$C$7:$C$883,"*"&amp;RIGHT($A70,3)&amp;"*",EUROSTAT_VBE_IND_2005!$D$7:$D$883,"5532*"))/1000</f>
        <v>0</v>
      </c>
      <c r="I70" s="17">
        <f>(SUMIFS(EUROSTAT_VBE_IND_2005!G$7:G$883,EUROSTAT_VBE_IND_2005!$B$7:$B$883,$D70,EUROSTAT_VBE_IND_2005!$C$7:$C$883,"*"&amp;RIGHT($A70,3)&amp;"*",EUROSTAT_VBE_IND_2005!$D$7:$D$883,"5532*"))/1000</f>
        <v>0</v>
      </c>
      <c r="J70" s="198"/>
      <c r="K70" s="17">
        <f>(SUMIFS(EUROSTAT_VBE_IND_2005!H$7:H$883,EUROSTAT_VBE_IND_2005!$B$7:$B$883,$D70,EUROSTAT_VBE_IND_2005!$C$7:$C$883,"*"&amp;RIGHT($A70,3)&amp;"*",EUROSTAT_VBE_IND_2005!$D$7:$D$883,"5532*"))/1000</f>
        <v>0</v>
      </c>
      <c r="L70" s="17">
        <f>(SUMIFS(EUROSTAT_VBE_IND_2005!I$7:I$883,EUROSTAT_VBE_IND_2005!$B$7:$B$883,$D70,EUROSTAT_VBE_IND_2005!$C$7:$C$883,"*"&amp;RIGHT($A70,3)&amp;"*",EUROSTAT_VBE_IND_2005!$D$7:$D$883,"5532*"))/1000</f>
        <v>0</v>
      </c>
      <c r="M70" s="17">
        <f>(SUMIFS(EUROSTAT_VBE_IND_2005!J$7:J$883,EUROSTAT_VBE_IND_2005!$B$7:$B$883,$D70,EUROSTAT_VBE_IND_2005!$C$7:$C$883,"*"&amp;RIGHT($A70,3)&amp;"*",EUROSTAT_VBE_IND_2005!$D$7:$D$883,"5532*"))/1000</f>
        <v>0</v>
      </c>
      <c r="N70" s="17">
        <f>(SUMIFS(EUROSTAT_VBE_IND_2005!K$7:K$883,EUROSTAT_VBE_IND_2005!$B$7:$B$883,$D70,EUROSTAT_VBE_IND_2005!$C$7:$C$883,"*"&amp;RIGHT($A70,3)&amp;"*",EUROSTAT_VBE_IND_2005!$D$7:$D$883,"5532*"))/1000</f>
        <v>0</v>
      </c>
      <c r="O70" s="17">
        <f>(SUMIFS(EUROSTAT_VBE_IND_2005!L$7:L$883,EUROSTAT_VBE_IND_2005!$B$7:$B$883,$D70,EUROSTAT_VBE_IND_2005!$C$7:$C$883,"*"&amp;RIGHT($A70,3)&amp;"*",EUROSTAT_VBE_IND_2005!$D$7:$D$883,"5532*"))/1000</f>
        <v>0</v>
      </c>
      <c r="P70" s="17">
        <f>(SUMIFS(EUROSTAT_VBE_IND_2005!M$7:M$883,EUROSTAT_VBE_IND_2005!$B$7:$B$883,$D70,EUROSTAT_VBE_IND_2005!$C$7:$C$883,"*"&amp;RIGHT($A70,3)&amp;"*",EUROSTAT_VBE_IND_2005!$D$7:$D$883,"5532*"))/1000</f>
        <v>0</v>
      </c>
      <c r="Q70" s="17">
        <f>(SUMIFS(EUROSTAT_VBE_IND_2005!N$7:N$883,EUROSTAT_VBE_IND_2005!$B$7:$B$883,$D70,EUROSTAT_VBE_IND_2005!$C$7:$C$883,"*"&amp;RIGHT($A70,3)&amp;"*",EUROSTAT_VBE_IND_2005!$D$7:$D$883,"5532*"))/1000</f>
        <v>0</v>
      </c>
      <c r="R70" s="17">
        <f>(SUMIFS(EUROSTAT_VBE_IND_2005!O$7:O$883,EUROSTAT_VBE_IND_2005!$B$7:$B$883,$D70,EUROSTAT_VBE_IND_2005!$C$7:$C$883,"*"&amp;RIGHT($A70,3)&amp;"*",EUROSTAT_VBE_IND_2005!$D$7:$D$883,"5532*"))/1000</f>
        <v>0</v>
      </c>
      <c r="S70" s="17">
        <f>(SUMIFS(EUROSTAT_VBE_IND_2005!P$7:P$883,EUROSTAT_VBE_IND_2005!$B$7:$B$883,$D70,EUROSTAT_VBE_IND_2005!$C$7:$C$883,"*"&amp;RIGHT($A70,3)&amp;"*",EUROSTAT_VBE_IND_2005!$D$7:$D$883,"5532*"))/1000</f>
        <v>0</v>
      </c>
      <c r="T70" s="17">
        <f>(SUMIFS(EUROSTAT_VBE_IND_2005!Q$7:Q$883,EUROSTAT_VBE_IND_2005!$B$7:$B$883,$D70,EUROSTAT_VBE_IND_2005!$C$7:$C$883,"*"&amp;RIGHT($A70,3)&amp;"*",EUROSTAT_VBE_IND_2005!$D$7:$D$883,"5532*"))/1000</f>
        <v>0</v>
      </c>
      <c r="U70" s="17">
        <f>(SUMIFS(EUROSTAT_VBE_IND_2005!R$7:R$883,EUROSTAT_VBE_IND_2005!$B$7:$B$883,$D70,EUROSTAT_VBE_IND_2005!$C$7:$C$883,"*"&amp;RIGHT($A70,3)&amp;"*",EUROSTAT_VBE_IND_2005!$D$7:$D$883,"5532*"))/1000</f>
        <v>0</v>
      </c>
      <c r="V70" s="17">
        <f>(SUMIFS(EUROSTAT_VBE_IND_2005!S$7:S$883,EUROSTAT_VBE_IND_2005!$B$7:$B$883,$D70,EUROSTAT_VBE_IND_2005!$C$7:$C$883,"*"&amp;RIGHT($A70,3)&amp;"*",EUROSTAT_VBE_IND_2005!$D$7:$D$883,"5532*"))/1000</f>
        <v>0</v>
      </c>
      <c r="W70" s="17">
        <f>(SUMIFS(EUROSTAT_VBE_IND_2005!T$7:T$883,EUROSTAT_VBE_IND_2005!$B$7:$B$883,$D70,EUROSTAT_VBE_IND_2005!$C$7:$C$883,"*"&amp;RIGHT($A70,3)&amp;"*",EUROSTAT_VBE_IND_2005!$D$7:$D$883,"5532*"))/1000</f>
        <v>0</v>
      </c>
      <c r="X70" s="17">
        <f>(SUMIFS(EUROSTAT_VBE_IND_2005!U$7:U$883,EUROSTAT_VBE_IND_2005!$B$7:$B$883,$D70,EUROSTAT_VBE_IND_2005!$C$7:$C$883,"*"&amp;RIGHT($A70,3)&amp;"*",EUROSTAT_VBE_IND_2005!$D$7:$D$883,"5532*"))/1000</f>
        <v>0</v>
      </c>
      <c r="Y70" s="17">
        <f>(SUMIFS(EUROSTAT_VBE_IND_2005!V$7:V$883,EUROSTAT_VBE_IND_2005!$B$7:$B$883,$D70,EUROSTAT_VBE_IND_2005!$C$7:$C$883,"*"&amp;RIGHT($A70,3)&amp;"*",EUROSTAT_VBE_IND_2005!$D$7:$D$883,"5532*"))/1000</f>
        <v>0</v>
      </c>
      <c r="Z70" s="17">
        <f>(SUMIFS(EUROSTAT_VBE_IND_2005!W$7:W$883,EUROSTAT_VBE_IND_2005!$B$7:$B$883,$D70,EUROSTAT_VBE_IND_2005!$C$7:$C$883,"*"&amp;RIGHT($A70,3)&amp;"*",EUROSTAT_VBE_IND_2005!$D$7:$D$883,"5532*"))/1000</f>
        <v>0</v>
      </c>
      <c r="AA70" s="17">
        <f>(SUMIFS(EUROSTAT_VBE_IND_2005!X$7:X$883,EUROSTAT_VBE_IND_2005!$B$7:$B$883,$D70,EUROSTAT_VBE_IND_2005!$C$7:$C$883,"*"&amp;RIGHT($A70,3)&amp;"*",EUROSTAT_VBE_IND_2005!$D$7:$D$883,"5532*"))/1000</f>
        <v>0</v>
      </c>
      <c r="AB70" s="17">
        <f>(SUMIFS(EUROSTAT_VBE_IND_2005!AA$7:AA$883,EUROSTAT_VBE_IND_2005!$B$7:$B$883,$D70,EUROSTAT_VBE_IND_2005!$C$7:$C$883,"*"&amp;RIGHT($A70,3)&amp;"*",EUROSTAT_VBE_IND_2005!$D$7:$D$883,"5532*"))/1000</f>
        <v>0</v>
      </c>
      <c r="AC70" s="17">
        <f>(SUMIFS(EUROSTAT_VBE_IND_2005!AB$7:AB$883,EUROSTAT_VBE_IND_2005!$B$7:$B$883,$D70,EUROSTAT_VBE_IND_2005!$C$7:$C$883,"*"&amp;RIGHT($A70,3)&amp;"*",EUROSTAT_VBE_IND_2005!$D$7:$D$883,"5532*"))/1000</f>
        <v>0</v>
      </c>
      <c r="AD70" s="17">
        <f>(SUMIFS(EUROSTAT_VBE_IND_2005!AC$7:AC$883,EUROSTAT_VBE_IND_2005!$B$7:$B$883,$D70,EUROSTAT_VBE_IND_2005!$C$7:$C$883,"*"&amp;RIGHT($A70,3)&amp;"*",EUROSTAT_VBE_IND_2005!$D$7:$D$883,"5532*"))/1000</f>
        <v>0</v>
      </c>
      <c r="AE70" s="17">
        <f>(SUMIFS(EUROSTAT_VBE_IND_2005!AD$7:AD$883,EUROSTAT_VBE_IND_2005!$B$7:$B$883,$D70,EUROSTAT_VBE_IND_2005!$C$7:$C$883,"*"&amp;RIGHT($A70,3)&amp;"*",EUROSTAT_VBE_IND_2005!$D$7:$D$883,"5532*"))/1000</f>
        <v>0</v>
      </c>
      <c r="AF70" s="17">
        <f>(SUMIFS(EUROSTAT_VBE_IND_2005!AE$7:AE$883,EUROSTAT_VBE_IND_2005!$B$7:$B$883,$D70,EUROSTAT_VBE_IND_2005!$C$7:$C$883,"*"&amp;RIGHT($A70,3)&amp;"*",EUROSTAT_VBE_IND_2005!$D$7:$D$883,"5532*"))/1000</f>
        <v>0</v>
      </c>
      <c r="AG70" s="17">
        <f>(SUMIFS(EUROSTAT_VBE_IND_2005!AF$7:AF$883,EUROSTAT_VBE_IND_2005!$B$7:$B$883,$D70,EUROSTAT_VBE_IND_2005!$C$7:$C$883,"*"&amp;RIGHT($A70,3)&amp;"*",EUROSTAT_VBE_IND_2005!$D$7:$D$883,"5532*"))/1000</f>
        <v>0</v>
      </c>
      <c r="AH70" s="17">
        <f>(SUMIFS(EUROSTAT_VBE_IND_2005!AH$7:AH$883,EUROSTAT_VBE_IND_2005!$B$7:$B$883,$D70,EUROSTAT_VBE_IND_2005!$C$7:$C$883,"*"&amp;RIGHT($A70,3)&amp;"*",EUROSTAT_VBE_IND_2005!$D$7:$D$883,"5532*"))/1000</f>
        <v>0</v>
      </c>
      <c r="AI70" s="17">
        <f>(SUMIFS(EUROSTAT_VBE_IND_2005!AI$7:AI$883,EUROSTAT_VBE_IND_2005!$B$7:$B$883,$D70,EUROSTAT_VBE_IND_2005!$C$7:$C$883,"*"&amp;RIGHT($A70,3)&amp;"*",EUROSTAT_VBE_IND_2005!$D$7:$D$883,"5532*"))/1000</f>
        <v>0</v>
      </c>
      <c r="AJ70" s="17">
        <f>(SUMIFS(EUROSTAT_VBE_IND_2005!AJ$7:AJ$883,EUROSTAT_VBE_IND_2005!$B$7:$B$883,$D70,EUROSTAT_VBE_IND_2005!$C$7:$C$883,"*"&amp;RIGHT($A70,3)&amp;"*",EUROSTAT_VBE_IND_2005!$D$7:$D$883,"5532*"))/1000</f>
        <v>0</v>
      </c>
      <c r="AK70" s="17">
        <f>(SUMIFS(EUROSTAT_VBE_IND_2005!AK$7:AK$883,EUROSTAT_VBE_IND_2005!$B$7:$B$883,$D70,EUROSTAT_VBE_IND_2005!$C$7:$C$883,"*"&amp;RIGHT($A70,3)&amp;"*",EUROSTAT_VBE_IND_2005!$D$7:$D$883,"5532*"))/1000</f>
        <v>0</v>
      </c>
      <c r="AL70" s="198"/>
      <c r="AM70" s="198"/>
      <c r="AN70" s="198"/>
      <c r="AO70" s="17">
        <f>(SUMIFS(EUROSTAT_VBE_IND_2005!Y$7:Y$883,EUROSTAT_VBE_IND_2005!$B$7:$B$883,$D70,EUROSTAT_VBE_IND_2005!$C$7:$C$883,"*"&amp;RIGHT($A70,3)&amp;"*",EUROSTAT_VBE_IND_2005!$D$7:$D$883,"5532*"))/1000</f>
        <v>0</v>
      </c>
      <c r="AP70" s="17">
        <f>(SUMIFS(EUROSTAT_VBE_IND_2005!Z$7:Z$883,EUROSTAT_VBE_IND_2005!$B$7:$B$883,$D70,EUROSTAT_VBE_IND_2005!$C$7:$C$883,"*"&amp;RIGHT($A70,3)&amp;"*",EUROSTAT_VBE_IND_2005!$D$7:$D$883,"5532*"))/1000</f>
        <v>0</v>
      </c>
      <c r="AQ70" s="17">
        <f>(SUMIFS(EUROSTAT_VBE_IND_2005!AG$7:AG$883,EUROSTAT_VBE_IND_2005!$B$7:$B$883,$D70,EUROSTAT_VBE_IND_2005!$C$7:$C$883,"*"&amp;RIGHT($A70,3)&amp;"*",EUROSTAT_VBE_IND_2005!$D$7:$D$883,"5532*"))/1000</f>
        <v>0</v>
      </c>
    </row>
    <row r="71" s="20" customFormat="1" spans="1:43">
      <c r="A71" t="str">
        <f>LEFT(EUROSTAT_VBE_IND_2005!$C$14,8)</f>
        <v>B_101605</v>
      </c>
      <c r="B71" s="28" t="s">
        <v>249</v>
      </c>
      <c r="C71" t="s">
        <v>293</v>
      </c>
      <c r="D71" t="s">
        <v>55</v>
      </c>
      <c r="E71" t="s">
        <v>243</v>
      </c>
      <c r="F71" t="s">
        <v>263</v>
      </c>
      <c r="G71" s="17">
        <f>(SUMIFS(EUROSTAT_VBE_IND_2005!E$7:E$883,EUROSTAT_VBE_IND_2005!$B$7:$B$883,$D71,EUROSTAT_VBE_IND_2005!$C$7:$C$883,"*"&amp;RIGHT($A71,3)&amp;"*",EUROSTAT_VBE_IND_2005!$D$7:$D$883,"5550*"))/1000</f>
        <v>0</v>
      </c>
      <c r="H71" s="17">
        <f>(SUMIFS(EUROSTAT_VBE_IND_2005!F$7:F$883,EUROSTAT_VBE_IND_2005!$B$7:$B$883,$D71,EUROSTAT_VBE_IND_2005!$C$7:$C$883,"*"&amp;RIGHT($A71,3)&amp;"*",EUROSTAT_VBE_IND_2005!$D$7:$D$883,"5550*"))/1000</f>
        <v>0</v>
      </c>
      <c r="I71" s="17">
        <f>(SUMIFS(EUROSTAT_VBE_IND_2005!G$7:G$883,EUROSTAT_VBE_IND_2005!$B$7:$B$883,$D71,EUROSTAT_VBE_IND_2005!$C$7:$C$883,"*"&amp;RIGHT($A71,3)&amp;"*",EUROSTAT_VBE_IND_2005!$D$7:$D$883,"5550*"))/1000</f>
        <v>0</v>
      </c>
      <c r="J71" s="198"/>
      <c r="K71" s="17">
        <f>(SUMIFS(EUROSTAT_VBE_IND_2005!H$7:H$883,EUROSTAT_VBE_IND_2005!$B$7:$B$883,$D71,EUROSTAT_VBE_IND_2005!$C$7:$C$883,"*"&amp;RIGHT($A71,3)&amp;"*",EUROSTAT_VBE_IND_2005!$D$7:$D$883,"5550*"))/1000</f>
        <v>0</v>
      </c>
      <c r="L71" s="17">
        <f>(SUMIFS(EUROSTAT_VBE_IND_2005!I$7:I$883,EUROSTAT_VBE_IND_2005!$B$7:$B$883,$D71,EUROSTAT_VBE_IND_2005!$C$7:$C$883,"*"&amp;RIGHT($A71,3)&amp;"*",EUROSTAT_VBE_IND_2005!$D$7:$D$883,"5550*"))/1000</f>
        <v>0</v>
      </c>
      <c r="M71" s="17">
        <f>(SUMIFS(EUROSTAT_VBE_IND_2005!J$7:J$883,EUROSTAT_VBE_IND_2005!$B$7:$B$883,$D71,EUROSTAT_VBE_IND_2005!$C$7:$C$883,"*"&amp;RIGHT($A71,3)&amp;"*",EUROSTAT_VBE_IND_2005!$D$7:$D$883,"5550*"))/1000</f>
        <v>0</v>
      </c>
      <c r="N71" s="17">
        <f>(SUMIFS(EUROSTAT_VBE_IND_2005!K$7:K$883,EUROSTAT_VBE_IND_2005!$B$7:$B$883,$D71,EUROSTAT_VBE_IND_2005!$C$7:$C$883,"*"&amp;RIGHT($A71,3)&amp;"*",EUROSTAT_VBE_IND_2005!$D$7:$D$883,"5550*"))/1000</f>
        <v>0</v>
      </c>
      <c r="O71" s="17">
        <f>(SUMIFS(EUROSTAT_VBE_IND_2005!L$7:L$883,EUROSTAT_VBE_IND_2005!$B$7:$B$883,$D71,EUROSTAT_VBE_IND_2005!$C$7:$C$883,"*"&amp;RIGHT($A71,3)&amp;"*",EUROSTAT_VBE_IND_2005!$D$7:$D$883,"5550*"))/1000</f>
        <v>0</v>
      </c>
      <c r="P71" s="17">
        <f>(SUMIFS(EUROSTAT_VBE_IND_2005!M$7:M$883,EUROSTAT_VBE_IND_2005!$B$7:$B$883,$D71,EUROSTAT_VBE_IND_2005!$C$7:$C$883,"*"&amp;RIGHT($A71,3)&amp;"*",EUROSTAT_VBE_IND_2005!$D$7:$D$883,"5550*"))/1000</f>
        <v>0</v>
      </c>
      <c r="Q71" s="17">
        <f>(SUMIFS(EUROSTAT_VBE_IND_2005!N$7:N$883,EUROSTAT_VBE_IND_2005!$B$7:$B$883,$D71,EUROSTAT_VBE_IND_2005!$C$7:$C$883,"*"&amp;RIGHT($A71,3)&amp;"*",EUROSTAT_VBE_IND_2005!$D$7:$D$883,"5550*"))/1000</f>
        <v>0</v>
      </c>
      <c r="R71" s="17">
        <f>(SUMIFS(EUROSTAT_VBE_IND_2005!O$7:O$883,EUROSTAT_VBE_IND_2005!$B$7:$B$883,$D71,EUROSTAT_VBE_IND_2005!$C$7:$C$883,"*"&amp;RIGHT($A71,3)&amp;"*",EUROSTAT_VBE_IND_2005!$D$7:$D$883,"5550*"))/1000</f>
        <v>0</v>
      </c>
      <c r="S71" s="17">
        <f>(SUMIFS(EUROSTAT_VBE_IND_2005!P$7:P$883,EUROSTAT_VBE_IND_2005!$B$7:$B$883,$D71,EUROSTAT_VBE_IND_2005!$C$7:$C$883,"*"&amp;RIGHT($A71,3)&amp;"*",EUROSTAT_VBE_IND_2005!$D$7:$D$883,"5550*"))/1000</f>
        <v>0</v>
      </c>
      <c r="T71" s="17">
        <f>(SUMIFS(EUROSTAT_VBE_IND_2005!Q$7:Q$883,EUROSTAT_VBE_IND_2005!$B$7:$B$883,$D71,EUROSTAT_VBE_IND_2005!$C$7:$C$883,"*"&amp;RIGHT($A71,3)&amp;"*",EUROSTAT_VBE_IND_2005!$D$7:$D$883,"5550*"))/1000</f>
        <v>0</v>
      </c>
      <c r="U71" s="17">
        <f>(SUMIFS(EUROSTAT_VBE_IND_2005!R$7:R$883,EUROSTAT_VBE_IND_2005!$B$7:$B$883,$D71,EUROSTAT_VBE_IND_2005!$C$7:$C$883,"*"&amp;RIGHT($A71,3)&amp;"*",EUROSTAT_VBE_IND_2005!$D$7:$D$883,"5550*"))/1000</f>
        <v>0</v>
      </c>
      <c r="V71" s="17">
        <f>(SUMIFS(EUROSTAT_VBE_IND_2005!S$7:S$883,EUROSTAT_VBE_IND_2005!$B$7:$B$883,$D71,EUROSTAT_VBE_IND_2005!$C$7:$C$883,"*"&amp;RIGHT($A71,3)&amp;"*",EUROSTAT_VBE_IND_2005!$D$7:$D$883,"5550*"))/1000</f>
        <v>0</v>
      </c>
      <c r="W71" s="17">
        <f>(SUMIFS(EUROSTAT_VBE_IND_2005!T$7:T$883,EUROSTAT_VBE_IND_2005!$B$7:$B$883,$D71,EUROSTAT_VBE_IND_2005!$C$7:$C$883,"*"&amp;RIGHT($A71,3)&amp;"*",EUROSTAT_VBE_IND_2005!$D$7:$D$883,"5550*"))/1000</f>
        <v>0</v>
      </c>
      <c r="X71" s="17">
        <f>(SUMIFS(EUROSTAT_VBE_IND_2005!U$7:U$883,EUROSTAT_VBE_IND_2005!$B$7:$B$883,$D71,EUROSTAT_VBE_IND_2005!$C$7:$C$883,"*"&amp;RIGHT($A71,3)&amp;"*",EUROSTAT_VBE_IND_2005!$D$7:$D$883,"5550*"))/1000</f>
        <v>0</v>
      </c>
      <c r="Y71" s="17">
        <f>(SUMIFS(EUROSTAT_VBE_IND_2005!V$7:V$883,EUROSTAT_VBE_IND_2005!$B$7:$B$883,$D71,EUROSTAT_VBE_IND_2005!$C$7:$C$883,"*"&amp;RIGHT($A71,3)&amp;"*",EUROSTAT_VBE_IND_2005!$D$7:$D$883,"5550*"))/1000</f>
        <v>0</v>
      </c>
      <c r="Z71" s="17">
        <f>(SUMIFS(EUROSTAT_VBE_IND_2005!W$7:W$883,EUROSTAT_VBE_IND_2005!$B$7:$B$883,$D71,EUROSTAT_VBE_IND_2005!$C$7:$C$883,"*"&amp;RIGHT($A71,3)&amp;"*",EUROSTAT_VBE_IND_2005!$D$7:$D$883,"5550*"))/1000</f>
        <v>0</v>
      </c>
      <c r="AA71" s="17">
        <f>(SUMIFS(EUROSTAT_VBE_IND_2005!X$7:X$883,EUROSTAT_VBE_IND_2005!$B$7:$B$883,$D71,EUROSTAT_VBE_IND_2005!$C$7:$C$883,"*"&amp;RIGHT($A71,3)&amp;"*",EUROSTAT_VBE_IND_2005!$D$7:$D$883,"5550*"))/1000</f>
        <v>0</v>
      </c>
      <c r="AB71" s="17">
        <f>(SUMIFS(EUROSTAT_VBE_IND_2005!AA$7:AA$883,EUROSTAT_VBE_IND_2005!$B$7:$B$883,$D71,EUROSTAT_VBE_IND_2005!$C$7:$C$883,"*"&amp;RIGHT($A71,3)&amp;"*",EUROSTAT_VBE_IND_2005!$D$7:$D$883,"5550*"))/1000</f>
        <v>0</v>
      </c>
      <c r="AC71" s="17">
        <f>(SUMIFS(EUROSTAT_VBE_IND_2005!AB$7:AB$883,EUROSTAT_VBE_IND_2005!$B$7:$B$883,$D71,EUROSTAT_VBE_IND_2005!$C$7:$C$883,"*"&amp;RIGHT($A71,3)&amp;"*",EUROSTAT_VBE_IND_2005!$D$7:$D$883,"5550*"))/1000</f>
        <v>0</v>
      </c>
      <c r="AD71" s="17">
        <f>(SUMIFS(EUROSTAT_VBE_IND_2005!AC$7:AC$883,EUROSTAT_VBE_IND_2005!$B$7:$B$883,$D71,EUROSTAT_VBE_IND_2005!$C$7:$C$883,"*"&amp;RIGHT($A71,3)&amp;"*",EUROSTAT_VBE_IND_2005!$D$7:$D$883,"5550*"))/1000</f>
        <v>0</v>
      </c>
      <c r="AE71" s="17">
        <f>(SUMIFS(EUROSTAT_VBE_IND_2005!AD$7:AD$883,EUROSTAT_VBE_IND_2005!$B$7:$B$883,$D71,EUROSTAT_VBE_IND_2005!$C$7:$C$883,"*"&amp;RIGHT($A71,3)&amp;"*",EUROSTAT_VBE_IND_2005!$D$7:$D$883,"5550*"))/1000</f>
        <v>0</v>
      </c>
      <c r="AF71" s="17">
        <f>(SUMIFS(EUROSTAT_VBE_IND_2005!AE$7:AE$883,EUROSTAT_VBE_IND_2005!$B$7:$B$883,$D71,EUROSTAT_VBE_IND_2005!$C$7:$C$883,"*"&amp;RIGHT($A71,3)&amp;"*",EUROSTAT_VBE_IND_2005!$D$7:$D$883,"5550*"))/1000</f>
        <v>0</v>
      </c>
      <c r="AG71" s="17">
        <f>(SUMIFS(EUROSTAT_VBE_IND_2005!AF$7:AF$883,EUROSTAT_VBE_IND_2005!$B$7:$B$883,$D71,EUROSTAT_VBE_IND_2005!$C$7:$C$883,"*"&amp;RIGHT($A71,3)&amp;"*",EUROSTAT_VBE_IND_2005!$D$7:$D$883,"5550*"))/1000</f>
        <v>0</v>
      </c>
      <c r="AH71" s="17">
        <f>(SUMIFS(EUROSTAT_VBE_IND_2005!AH$7:AH$883,EUROSTAT_VBE_IND_2005!$B$7:$B$883,$D71,EUROSTAT_VBE_IND_2005!$C$7:$C$883,"*"&amp;RIGHT($A71,3)&amp;"*",EUROSTAT_VBE_IND_2005!$D$7:$D$883,"5550*"))/1000</f>
        <v>0</v>
      </c>
      <c r="AI71" s="17">
        <f>(SUMIFS(EUROSTAT_VBE_IND_2005!AI$7:AI$883,EUROSTAT_VBE_IND_2005!$B$7:$B$883,$D71,EUROSTAT_VBE_IND_2005!$C$7:$C$883,"*"&amp;RIGHT($A71,3)&amp;"*",EUROSTAT_VBE_IND_2005!$D$7:$D$883,"5550*"))/1000</f>
        <v>0</v>
      </c>
      <c r="AJ71" s="17">
        <f>(SUMIFS(EUROSTAT_VBE_IND_2005!AJ$7:AJ$883,EUROSTAT_VBE_IND_2005!$B$7:$B$883,$D71,EUROSTAT_VBE_IND_2005!$C$7:$C$883,"*"&amp;RIGHT($A71,3)&amp;"*",EUROSTAT_VBE_IND_2005!$D$7:$D$883,"5550*"))/1000</f>
        <v>0</v>
      </c>
      <c r="AK71" s="17">
        <f>(SUMIFS(EUROSTAT_VBE_IND_2005!AK$7:AK$883,EUROSTAT_VBE_IND_2005!$B$7:$B$883,$D71,EUROSTAT_VBE_IND_2005!$C$7:$C$883,"*"&amp;RIGHT($A71,3)&amp;"*",EUROSTAT_VBE_IND_2005!$D$7:$D$883,"5550*"))/1000</f>
        <v>0</v>
      </c>
      <c r="AL71" s="198"/>
      <c r="AM71" s="198"/>
      <c r="AN71" s="198"/>
      <c r="AO71" s="17">
        <f>(SUMIFS(EUROSTAT_VBE_IND_2005!Y$7:Y$883,EUROSTAT_VBE_IND_2005!$B$7:$B$883,$D71,EUROSTAT_VBE_IND_2005!$C$7:$C$883,"*"&amp;RIGHT($A71,3)&amp;"*",EUROSTAT_VBE_IND_2005!$D$7:$D$883,"5550*"))/1000</f>
        <v>0</v>
      </c>
      <c r="AP71" s="17">
        <f>(SUMIFS(EUROSTAT_VBE_IND_2005!Z$7:Z$883,EUROSTAT_VBE_IND_2005!$B$7:$B$883,$D71,EUROSTAT_VBE_IND_2005!$C$7:$C$883,"*"&amp;RIGHT($A71,3)&amp;"*",EUROSTAT_VBE_IND_2005!$D$7:$D$883,"5550*"))/1000</f>
        <v>0</v>
      </c>
      <c r="AQ71" s="17">
        <f>(SUMIFS(EUROSTAT_VBE_IND_2005!AG$7:AG$883,EUROSTAT_VBE_IND_2005!$B$7:$B$883,$D71,EUROSTAT_VBE_IND_2005!$C$7:$C$883,"*"&amp;RIGHT($A71,3)&amp;"*",EUROSTAT_VBE_IND_2005!$D$7:$D$883,"5550*"))/1000</f>
        <v>0</v>
      </c>
    </row>
    <row r="72" s="20" customFormat="1" spans="1:43">
      <c r="A72" t="str">
        <f>LEFT(EUROSTAT_VBE_IND_2005!$C$14,8)</f>
        <v>B_101605</v>
      </c>
      <c r="B72" s="28" t="s">
        <v>249</v>
      </c>
      <c r="C72" t="s">
        <v>293</v>
      </c>
      <c r="D72" t="s">
        <v>55</v>
      </c>
      <c r="E72" t="s">
        <v>244</v>
      </c>
      <c r="F72" t="s">
        <v>264</v>
      </c>
      <c r="G72" s="17">
        <f>(SUMIFS(EUROSTAT_VBE_IND_2005!E$7:E$883,EUROSTAT_VBE_IND_2005!$B$7:$B$883,$D72,EUROSTAT_VBE_IND_2005!$C$7:$C$883,"*"&amp;RIGHT($A72,3)&amp;"*",EUROSTAT_VBE_IND_2005!$D$7:$D$883,"554*"))/1000-(SUMIFS(EUROSTAT_VBE_IND_2005!E$7:E$883,EUROSTAT_VBE_IND_2005!$B$7:$B$883,$D72,EUROSTAT_VBE_IND_2005!$C$7:$C$883,"*"&amp;RIGHT($A72,3)&amp;"*",EUROSTAT_VBE_IND_2005!$D$7:$D$883,"5543*"))/1000-(SUMIFS(EUROSTAT_VBE_IND_2005!E$7:E$883,EUROSTAT_VBE_IND_2005!$B$7:$B$883,$D72,EUROSTAT_VBE_IND_2005!$C$7:$C$883,"*"&amp;RIGHT($A72,3)&amp;"*",EUROSTAT_VBE_IND_2005!$D$7:$D$883,"5544*"))/1000</f>
        <v>0</v>
      </c>
      <c r="H72" s="17">
        <f>(SUMIFS(EUROSTAT_VBE_IND_2005!F$7:F$883,EUROSTAT_VBE_IND_2005!$B$7:$B$883,$D72,EUROSTAT_VBE_IND_2005!$C$7:$C$883,"*"&amp;RIGHT($A72,3)&amp;"*",EUROSTAT_VBE_IND_2005!$D$7:$D$883,"554*"))/1000-(SUMIFS(EUROSTAT_VBE_IND_2005!F$7:F$883,EUROSTAT_VBE_IND_2005!$B$7:$B$883,$D72,EUROSTAT_VBE_IND_2005!$C$7:$C$883,"*"&amp;RIGHT($A72,3)&amp;"*",EUROSTAT_VBE_IND_2005!$D$7:$D$883,"5543*"))/1000-(SUMIFS(EUROSTAT_VBE_IND_2005!F$7:F$883,EUROSTAT_VBE_IND_2005!$B$7:$B$883,$D72,EUROSTAT_VBE_IND_2005!$C$7:$C$883,"*"&amp;RIGHT($A72,3)&amp;"*",EUROSTAT_VBE_IND_2005!$D$7:$D$883,"5544*"))/1000</f>
        <v>0</v>
      </c>
      <c r="I72" s="17">
        <f>(SUMIFS(EUROSTAT_VBE_IND_2005!G$7:G$883,EUROSTAT_VBE_IND_2005!$B$7:$B$883,$D72,EUROSTAT_VBE_IND_2005!$C$7:$C$883,"*"&amp;RIGHT($A72,3)&amp;"*",EUROSTAT_VBE_IND_2005!$D$7:$D$883,"554*"))/1000-(SUMIFS(EUROSTAT_VBE_IND_2005!G$7:G$883,EUROSTAT_VBE_IND_2005!$B$7:$B$883,$D72,EUROSTAT_VBE_IND_2005!$C$7:$C$883,"*"&amp;RIGHT($A72,3)&amp;"*",EUROSTAT_VBE_IND_2005!$D$7:$D$883,"5543*"))/1000-(SUMIFS(EUROSTAT_VBE_IND_2005!G$7:G$883,EUROSTAT_VBE_IND_2005!$B$7:$B$883,$D72,EUROSTAT_VBE_IND_2005!$C$7:$C$883,"*"&amp;RIGHT($A72,3)&amp;"*",EUROSTAT_VBE_IND_2005!$D$7:$D$883,"5544*"))/1000</f>
        <v>0</v>
      </c>
      <c r="J72" s="198"/>
      <c r="K72" s="17">
        <f>(SUMIFS(EUROSTAT_VBE_IND_2005!H$7:H$883,EUROSTAT_VBE_IND_2005!$B$7:$B$883,$D72,EUROSTAT_VBE_IND_2005!$C$7:$C$883,"*"&amp;RIGHT($A72,3)&amp;"*",EUROSTAT_VBE_IND_2005!$D$7:$D$883,"554*"))/1000-(SUMIFS(EUROSTAT_VBE_IND_2005!H$7:H$883,EUROSTAT_VBE_IND_2005!$B$7:$B$883,$D72,EUROSTAT_VBE_IND_2005!$C$7:$C$883,"*"&amp;RIGHT($A72,3)&amp;"*",EUROSTAT_VBE_IND_2005!$D$7:$D$883,"5543*"))/1000-(SUMIFS(EUROSTAT_VBE_IND_2005!H$7:H$883,EUROSTAT_VBE_IND_2005!$B$7:$B$883,$D72,EUROSTAT_VBE_IND_2005!$C$7:$C$883,"*"&amp;RIGHT($A72,3)&amp;"*",EUROSTAT_VBE_IND_2005!$D$7:$D$883,"5544*"))/1000</f>
        <v>0</v>
      </c>
      <c r="L72" s="17">
        <f>(SUMIFS(EUROSTAT_VBE_IND_2005!I$7:I$883,EUROSTAT_VBE_IND_2005!$B$7:$B$883,$D72,EUROSTAT_VBE_IND_2005!$C$7:$C$883,"*"&amp;RIGHT($A72,3)&amp;"*",EUROSTAT_VBE_IND_2005!$D$7:$D$883,"554*"))/1000-(SUMIFS(EUROSTAT_VBE_IND_2005!I$7:I$883,EUROSTAT_VBE_IND_2005!$B$7:$B$883,$D72,EUROSTAT_VBE_IND_2005!$C$7:$C$883,"*"&amp;RIGHT($A72,3)&amp;"*",EUROSTAT_VBE_IND_2005!$D$7:$D$883,"5543*"))/1000-(SUMIFS(EUROSTAT_VBE_IND_2005!I$7:I$883,EUROSTAT_VBE_IND_2005!$B$7:$B$883,$D72,EUROSTAT_VBE_IND_2005!$C$7:$C$883,"*"&amp;RIGHT($A72,3)&amp;"*",EUROSTAT_VBE_IND_2005!$D$7:$D$883,"5544*"))/1000</f>
        <v>0</v>
      </c>
      <c r="M72" s="17">
        <f>(SUMIFS(EUROSTAT_VBE_IND_2005!J$7:J$883,EUROSTAT_VBE_IND_2005!$B$7:$B$883,$D72,EUROSTAT_VBE_IND_2005!$C$7:$C$883,"*"&amp;RIGHT($A72,3)&amp;"*",EUROSTAT_VBE_IND_2005!$D$7:$D$883,"554*"))/1000-(SUMIFS(EUROSTAT_VBE_IND_2005!J$7:J$883,EUROSTAT_VBE_IND_2005!$B$7:$B$883,$D72,EUROSTAT_VBE_IND_2005!$C$7:$C$883,"*"&amp;RIGHT($A72,3)&amp;"*",EUROSTAT_VBE_IND_2005!$D$7:$D$883,"5543*"))/1000-(SUMIFS(EUROSTAT_VBE_IND_2005!J$7:J$883,EUROSTAT_VBE_IND_2005!$B$7:$B$883,$D72,EUROSTAT_VBE_IND_2005!$C$7:$C$883,"*"&amp;RIGHT($A72,3)&amp;"*",EUROSTAT_VBE_IND_2005!$D$7:$D$883,"5544*"))/1000</f>
        <v>0</v>
      </c>
      <c r="N72" s="17">
        <f>(SUMIFS(EUROSTAT_VBE_IND_2005!K$7:K$883,EUROSTAT_VBE_IND_2005!$B$7:$B$883,$D72,EUROSTAT_VBE_IND_2005!$C$7:$C$883,"*"&amp;RIGHT($A72,3)&amp;"*",EUROSTAT_VBE_IND_2005!$D$7:$D$883,"554*"))/1000-(SUMIFS(EUROSTAT_VBE_IND_2005!K$7:K$883,EUROSTAT_VBE_IND_2005!$B$7:$B$883,$D72,EUROSTAT_VBE_IND_2005!$C$7:$C$883,"*"&amp;RIGHT($A72,3)&amp;"*",EUROSTAT_VBE_IND_2005!$D$7:$D$883,"5543*"))/1000-(SUMIFS(EUROSTAT_VBE_IND_2005!K$7:K$883,EUROSTAT_VBE_IND_2005!$B$7:$B$883,$D72,EUROSTAT_VBE_IND_2005!$C$7:$C$883,"*"&amp;RIGHT($A72,3)&amp;"*",EUROSTAT_VBE_IND_2005!$D$7:$D$883,"5544*"))/1000</f>
        <v>0</v>
      </c>
      <c r="O72" s="17">
        <f>(SUMIFS(EUROSTAT_VBE_IND_2005!L$7:L$883,EUROSTAT_VBE_IND_2005!$B$7:$B$883,$D72,EUROSTAT_VBE_IND_2005!$C$7:$C$883,"*"&amp;RIGHT($A72,3)&amp;"*",EUROSTAT_VBE_IND_2005!$D$7:$D$883,"554*"))/1000-(SUMIFS(EUROSTAT_VBE_IND_2005!L$7:L$883,EUROSTAT_VBE_IND_2005!$B$7:$B$883,$D72,EUROSTAT_VBE_IND_2005!$C$7:$C$883,"*"&amp;RIGHT($A72,3)&amp;"*",EUROSTAT_VBE_IND_2005!$D$7:$D$883,"5543*"))/1000-(SUMIFS(EUROSTAT_VBE_IND_2005!L$7:L$883,EUROSTAT_VBE_IND_2005!$B$7:$B$883,$D72,EUROSTAT_VBE_IND_2005!$C$7:$C$883,"*"&amp;RIGHT($A72,3)&amp;"*",EUROSTAT_VBE_IND_2005!$D$7:$D$883,"5544*"))/1000</f>
        <v>0</v>
      </c>
      <c r="P72" s="17">
        <f>(SUMIFS(EUROSTAT_VBE_IND_2005!M$7:M$883,EUROSTAT_VBE_IND_2005!$B$7:$B$883,$D72,EUROSTAT_VBE_IND_2005!$C$7:$C$883,"*"&amp;RIGHT($A72,3)&amp;"*",EUROSTAT_VBE_IND_2005!$D$7:$D$883,"554*"))/1000-(SUMIFS(EUROSTAT_VBE_IND_2005!M$7:M$883,EUROSTAT_VBE_IND_2005!$B$7:$B$883,$D72,EUROSTAT_VBE_IND_2005!$C$7:$C$883,"*"&amp;RIGHT($A72,3)&amp;"*",EUROSTAT_VBE_IND_2005!$D$7:$D$883,"5543*"))/1000-(SUMIFS(EUROSTAT_VBE_IND_2005!M$7:M$883,EUROSTAT_VBE_IND_2005!$B$7:$B$883,$D72,EUROSTAT_VBE_IND_2005!$C$7:$C$883,"*"&amp;RIGHT($A72,3)&amp;"*",EUROSTAT_VBE_IND_2005!$D$7:$D$883,"5544*"))/1000</f>
        <v>0</v>
      </c>
      <c r="Q72" s="17">
        <f>(SUMIFS(EUROSTAT_VBE_IND_2005!N$7:N$883,EUROSTAT_VBE_IND_2005!$B$7:$B$883,$D72,EUROSTAT_VBE_IND_2005!$C$7:$C$883,"*"&amp;RIGHT($A72,3)&amp;"*",EUROSTAT_VBE_IND_2005!$D$7:$D$883,"554*"))/1000-(SUMIFS(EUROSTAT_VBE_IND_2005!N$7:N$883,EUROSTAT_VBE_IND_2005!$B$7:$B$883,$D72,EUROSTAT_VBE_IND_2005!$C$7:$C$883,"*"&amp;RIGHT($A72,3)&amp;"*",EUROSTAT_VBE_IND_2005!$D$7:$D$883,"5543*"))/1000-(SUMIFS(EUROSTAT_VBE_IND_2005!N$7:N$883,EUROSTAT_VBE_IND_2005!$B$7:$B$883,$D72,EUROSTAT_VBE_IND_2005!$C$7:$C$883,"*"&amp;RIGHT($A72,3)&amp;"*",EUROSTAT_VBE_IND_2005!$D$7:$D$883,"5544*"))/1000</f>
        <v>0</v>
      </c>
      <c r="R72" s="17">
        <f>(SUMIFS(EUROSTAT_VBE_IND_2005!O$7:O$883,EUROSTAT_VBE_IND_2005!$B$7:$B$883,$D72,EUROSTAT_VBE_IND_2005!$C$7:$C$883,"*"&amp;RIGHT($A72,3)&amp;"*",EUROSTAT_VBE_IND_2005!$D$7:$D$883,"554*"))/1000-(SUMIFS(EUROSTAT_VBE_IND_2005!O$7:O$883,EUROSTAT_VBE_IND_2005!$B$7:$B$883,$D72,EUROSTAT_VBE_IND_2005!$C$7:$C$883,"*"&amp;RIGHT($A72,3)&amp;"*",EUROSTAT_VBE_IND_2005!$D$7:$D$883,"5543*"))/1000-(SUMIFS(EUROSTAT_VBE_IND_2005!O$7:O$883,EUROSTAT_VBE_IND_2005!$B$7:$B$883,$D72,EUROSTAT_VBE_IND_2005!$C$7:$C$883,"*"&amp;RIGHT($A72,3)&amp;"*",EUROSTAT_VBE_IND_2005!$D$7:$D$883,"5544*"))/1000</f>
        <v>0</v>
      </c>
      <c r="S72" s="17">
        <f>(SUMIFS(EUROSTAT_VBE_IND_2005!P$7:P$883,EUROSTAT_VBE_IND_2005!$B$7:$B$883,$D72,EUROSTAT_VBE_IND_2005!$C$7:$C$883,"*"&amp;RIGHT($A72,3)&amp;"*",EUROSTAT_VBE_IND_2005!$D$7:$D$883,"554*"))/1000-(SUMIFS(EUROSTAT_VBE_IND_2005!P$7:P$883,EUROSTAT_VBE_IND_2005!$B$7:$B$883,$D72,EUROSTAT_VBE_IND_2005!$C$7:$C$883,"*"&amp;RIGHT($A72,3)&amp;"*",EUROSTAT_VBE_IND_2005!$D$7:$D$883,"5543*"))/1000-(SUMIFS(EUROSTAT_VBE_IND_2005!P$7:P$883,EUROSTAT_VBE_IND_2005!$B$7:$B$883,$D72,EUROSTAT_VBE_IND_2005!$C$7:$C$883,"*"&amp;RIGHT($A72,3)&amp;"*",EUROSTAT_VBE_IND_2005!$D$7:$D$883,"5544*"))/1000</f>
        <v>0</v>
      </c>
      <c r="T72" s="17">
        <f>(SUMIFS(EUROSTAT_VBE_IND_2005!Q$7:Q$883,EUROSTAT_VBE_IND_2005!$B$7:$B$883,$D72,EUROSTAT_VBE_IND_2005!$C$7:$C$883,"*"&amp;RIGHT($A72,3)&amp;"*",EUROSTAT_VBE_IND_2005!$D$7:$D$883,"554*"))/1000-(SUMIFS(EUROSTAT_VBE_IND_2005!Q$7:Q$883,EUROSTAT_VBE_IND_2005!$B$7:$B$883,$D72,EUROSTAT_VBE_IND_2005!$C$7:$C$883,"*"&amp;RIGHT($A72,3)&amp;"*",EUROSTAT_VBE_IND_2005!$D$7:$D$883,"5543*"))/1000-(SUMIFS(EUROSTAT_VBE_IND_2005!Q$7:Q$883,EUROSTAT_VBE_IND_2005!$B$7:$B$883,$D72,EUROSTAT_VBE_IND_2005!$C$7:$C$883,"*"&amp;RIGHT($A72,3)&amp;"*",EUROSTAT_VBE_IND_2005!$D$7:$D$883,"5544*"))/1000</f>
        <v>0</v>
      </c>
      <c r="U72" s="17">
        <f>(SUMIFS(EUROSTAT_VBE_IND_2005!R$7:R$883,EUROSTAT_VBE_IND_2005!$B$7:$B$883,$D72,EUROSTAT_VBE_IND_2005!$C$7:$C$883,"*"&amp;RIGHT($A72,3)&amp;"*",EUROSTAT_VBE_IND_2005!$D$7:$D$883,"554*"))/1000-(SUMIFS(EUROSTAT_VBE_IND_2005!R$7:R$883,EUROSTAT_VBE_IND_2005!$B$7:$B$883,$D72,EUROSTAT_VBE_IND_2005!$C$7:$C$883,"*"&amp;RIGHT($A72,3)&amp;"*",EUROSTAT_VBE_IND_2005!$D$7:$D$883,"5543*"))/1000-(SUMIFS(EUROSTAT_VBE_IND_2005!R$7:R$883,EUROSTAT_VBE_IND_2005!$B$7:$B$883,$D72,EUROSTAT_VBE_IND_2005!$C$7:$C$883,"*"&amp;RIGHT($A72,3)&amp;"*",EUROSTAT_VBE_IND_2005!$D$7:$D$883,"5544*"))/1000</f>
        <v>0</v>
      </c>
      <c r="V72" s="17">
        <f>(SUMIFS(EUROSTAT_VBE_IND_2005!S$7:S$883,EUROSTAT_VBE_IND_2005!$B$7:$B$883,$D72,EUROSTAT_VBE_IND_2005!$C$7:$C$883,"*"&amp;RIGHT($A72,3)&amp;"*",EUROSTAT_VBE_IND_2005!$D$7:$D$883,"554*"))/1000-(SUMIFS(EUROSTAT_VBE_IND_2005!S$7:S$883,EUROSTAT_VBE_IND_2005!$B$7:$B$883,$D72,EUROSTAT_VBE_IND_2005!$C$7:$C$883,"*"&amp;RIGHT($A72,3)&amp;"*",EUROSTAT_VBE_IND_2005!$D$7:$D$883,"5543*"))/1000-(SUMIFS(EUROSTAT_VBE_IND_2005!S$7:S$883,EUROSTAT_VBE_IND_2005!$B$7:$B$883,$D72,EUROSTAT_VBE_IND_2005!$C$7:$C$883,"*"&amp;RIGHT($A72,3)&amp;"*",EUROSTAT_VBE_IND_2005!$D$7:$D$883,"5544*"))/1000</f>
        <v>0</v>
      </c>
      <c r="W72" s="17">
        <f>(SUMIFS(EUROSTAT_VBE_IND_2005!T$7:T$883,EUROSTAT_VBE_IND_2005!$B$7:$B$883,$D72,EUROSTAT_VBE_IND_2005!$C$7:$C$883,"*"&amp;RIGHT($A72,3)&amp;"*",EUROSTAT_VBE_IND_2005!$D$7:$D$883,"554*"))/1000-(SUMIFS(EUROSTAT_VBE_IND_2005!T$7:T$883,EUROSTAT_VBE_IND_2005!$B$7:$B$883,$D72,EUROSTAT_VBE_IND_2005!$C$7:$C$883,"*"&amp;RIGHT($A72,3)&amp;"*",EUROSTAT_VBE_IND_2005!$D$7:$D$883,"5543*"))/1000-(SUMIFS(EUROSTAT_VBE_IND_2005!T$7:T$883,EUROSTAT_VBE_IND_2005!$B$7:$B$883,$D72,EUROSTAT_VBE_IND_2005!$C$7:$C$883,"*"&amp;RIGHT($A72,3)&amp;"*",EUROSTAT_VBE_IND_2005!$D$7:$D$883,"5544*"))/1000</f>
        <v>0</v>
      </c>
      <c r="X72" s="17">
        <f>(SUMIFS(EUROSTAT_VBE_IND_2005!U$7:U$883,EUROSTAT_VBE_IND_2005!$B$7:$B$883,$D72,EUROSTAT_VBE_IND_2005!$C$7:$C$883,"*"&amp;RIGHT($A72,3)&amp;"*",EUROSTAT_VBE_IND_2005!$D$7:$D$883,"554*"))/1000-(SUMIFS(EUROSTAT_VBE_IND_2005!U$7:U$883,EUROSTAT_VBE_IND_2005!$B$7:$B$883,$D72,EUROSTAT_VBE_IND_2005!$C$7:$C$883,"*"&amp;RIGHT($A72,3)&amp;"*",EUROSTAT_VBE_IND_2005!$D$7:$D$883,"5543*"))/1000-(SUMIFS(EUROSTAT_VBE_IND_2005!U$7:U$883,EUROSTAT_VBE_IND_2005!$B$7:$B$883,$D72,EUROSTAT_VBE_IND_2005!$C$7:$C$883,"*"&amp;RIGHT($A72,3)&amp;"*",EUROSTAT_VBE_IND_2005!$D$7:$D$883,"5544*"))/1000</f>
        <v>0</v>
      </c>
      <c r="Y72" s="17">
        <f>(SUMIFS(EUROSTAT_VBE_IND_2005!V$7:V$883,EUROSTAT_VBE_IND_2005!$B$7:$B$883,$D72,EUROSTAT_VBE_IND_2005!$C$7:$C$883,"*"&amp;RIGHT($A72,3)&amp;"*",EUROSTAT_VBE_IND_2005!$D$7:$D$883,"554*"))/1000-(SUMIFS(EUROSTAT_VBE_IND_2005!V$7:V$883,EUROSTAT_VBE_IND_2005!$B$7:$B$883,$D72,EUROSTAT_VBE_IND_2005!$C$7:$C$883,"*"&amp;RIGHT($A72,3)&amp;"*",EUROSTAT_VBE_IND_2005!$D$7:$D$883,"5543*"))/1000-(SUMIFS(EUROSTAT_VBE_IND_2005!V$7:V$883,EUROSTAT_VBE_IND_2005!$B$7:$B$883,$D72,EUROSTAT_VBE_IND_2005!$C$7:$C$883,"*"&amp;RIGHT($A72,3)&amp;"*",EUROSTAT_VBE_IND_2005!$D$7:$D$883,"5544*"))/1000</f>
        <v>0</v>
      </c>
      <c r="Z72" s="17">
        <f>(SUMIFS(EUROSTAT_VBE_IND_2005!W$7:W$883,EUROSTAT_VBE_IND_2005!$B$7:$B$883,$D72,EUROSTAT_VBE_IND_2005!$C$7:$C$883,"*"&amp;RIGHT($A72,3)&amp;"*",EUROSTAT_VBE_IND_2005!$D$7:$D$883,"554*"))/1000-(SUMIFS(EUROSTAT_VBE_IND_2005!W$7:W$883,EUROSTAT_VBE_IND_2005!$B$7:$B$883,$D72,EUROSTAT_VBE_IND_2005!$C$7:$C$883,"*"&amp;RIGHT($A72,3)&amp;"*",EUROSTAT_VBE_IND_2005!$D$7:$D$883,"5543*"))/1000-(SUMIFS(EUROSTAT_VBE_IND_2005!W$7:W$883,EUROSTAT_VBE_IND_2005!$B$7:$B$883,$D72,EUROSTAT_VBE_IND_2005!$C$7:$C$883,"*"&amp;RIGHT($A72,3)&amp;"*",EUROSTAT_VBE_IND_2005!$D$7:$D$883,"5544*"))/1000</f>
        <v>0</v>
      </c>
      <c r="AA72" s="17">
        <f>(SUMIFS(EUROSTAT_VBE_IND_2005!X$7:X$883,EUROSTAT_VBE_IND_2005!$B$7:$B$883,$D72,EUROSTAT_VBE_IND_2005!$C$7:$C$883,"*"&amp;RIGHT($A72,3)&amp;"*",EUROSTAT_VBE_IND_2005!$D$7:$D$883,"554*"))/1000-(SUMIFS(EUROSTAT_VBE_IND_2005!X$7:X$883,EUROSTAT_VBE_IND_2005!$B$7:$B$883,$D72,EUROSTAT_VBE_IND_2005!$C$7:$C$883,"*"&amp;RIGHT($A72,3)&amp;"*",EUROSTAT_VBE_IND_2005!$D$7:$D$883,"5543*"))/1000-(SUMIFS(EUROSTAT_VBE_IND_2005!X$7:X$883,EUROSTAT_VBE_IND_2005!$B$7:$B$883,$D72,EUROSTAT_VBE_IND_2005!$C$7:$C$883,"*"&amp;RIGHT($A72,3)&amp;"*",EUROSTAT_VBE_IND_2005!$D$7:$D$883,"5544*"))/1000</f>
        <v>0</v>
      </c>
      <c r="AB72" s="17">
        <f>(SUMIFS(EUROSTAT_VBE_IND_2005!AA$7:AA$883,EUROSTAT_VBE_IND_2005!$B$7:$B$883,$D72,EUROSTAT_VBE_IND_2005!$C$7:$C$883,"*"&amp;RIGHT($A72,3)&amp;"*",EUROSTAT_VBE_IND_2005!$D$7:$D$883,"554*"))/1000-(SUMIFS(EUROSTAT_VBE_IND_2005!AA$7:AA$883,EUROSTAT_VBE_IND_2005!$B$7:$B$883,$D72,EUROSTAT_VBE_IND_2005!$C$7:$C$883,"*"&amp;RIGHT($A72,3)&amp;"*",EUROSTAT_VBE_IND_2005!$D$7:$D$883,"5543*"))/1000-(SUMIFS(EUROSTAT_VBE_IND_2005!AA$7:AA$883,EUROSTAT_VBE_IND_2005!$B$7:$B$883,$D72,EUROSTAT_VBE_IND_2005!$C$7:$C$883,"*"&amp;RIGHT($A72,3)&amp;"*",EUROSTAT_VBE_IND_2005!$D$7:$D$883,"5544*"))/1000</f>
        <v>0</v>
      </c>
      <c r="AC72" s="17">
        <f>(SUMIFS(EUROSTAT_VBE_IND_2005!AB$7:AB$883,EUROSTAT_VBE_IND_2005!$B$7:$B$883,$D72,EUROSTAT_VBE_IND_2005!$C$7:$C$883,"*"&amp;RIGHT($A72,3)&amp;"*",EUROSTAT_VBE_IND_2005!$D$7:$D$883,"554*"))/1000-(SUMIFS(EUROSTAT_VBE_IND_2005!AB$7:AB$883,EUROSTAT_VBE_IND_2005!$B$7:$B$883,$D72,EUROSTAT_VBE_IND_2005!$C$7:$C$883,"*"&amp;RIGHT($A72,3)&amp;"*",EUROSTAT_VBE_IND_2005!$D$7:$D$883,"5543*"))/1000-(SUMIFS(EUROSTAT_VBE_IND_2005!AB$7:AB$883,EUROSTAT_VBE_IND_2005!$B$7:$B$883,$D72,EUROSTAT_VBE_IND_2005!$C$7:$C$883,"*"&amp;RIGHT($A72,3)&amp;"*",EUROSTAT_VBE_IND_2005!$D$7:$D$883,"5544*"))/1000</f>
        <v>0</v>
      </c>
      <c r="AD72" s="17">
        <f>(SUMIFS(EUROSTAT_VBE_IND_2005!AC$7:AC$883,EUROSTAT_VBE_IND_2005!$B$7:$B$883,$D72,EUROSTAT_VBE_IND_2005!$C$7:$C$883,"*"&amp;RIGHT($A72,3)&amp;"*",EUROSTAT_VBE_IND_2005!$D$7:$D$883,"554*"))/1000-(SUMIFS(EUROSTAT_VBE_IND_2005!AC$7:AC$883,EUROSTAT_VBE_IND_2005!$B$7:$B$883,$D72,EUROSTAT_VBE_IND_2005!$C$7:$C$883,"*"&amp;RIGHT($A72,3)&amp;"*",EUROSTAT_VBE_IND_2005!$D$7:$D$883,"5543*"))/1000-(SUMIFS(EUROSTAT_VBE_IND_2005!AC$7:AC$883,EUROSTAT_VBE_IND_2005!$B$7:$B$883,$D72,EUROSTAT_VBE_IND_2005!$C$7:$C$883,"*"&amp;RIGHT($A72,3)&amp;"*",EUROSTAT_VBE_IND_2005!$D$7:$D$883,"5544*"))/1000</f>
        <v>0</v>
      </c>
      <c r="AE72" s="17">
        <f>(SUMIFS(EUROSTAT_VBE_IND_2005!AD$7:AD$883,EUROSTAT_VBE_IND_2005!$B$7:$B$883,$D72,EUROSTAT_VBE_IND_2005!$C$7:$C$883,"*"&amp;RIGHT($A72,3)&amp;"*",EUROSTAT_VBE_IND_2005!$D$7:$D$883,"554*"))/1000-(SUMIFS(EUROSTAT_VBE_IND_2005!AD$7:AD$883,EUROSTAT_VBE_IND_2005!$B$7:$B$883,$D72,EUROSTAT_VBE_IND_2005!$C$7:$C$883,"*"&amp;RIGHT($A72,3)&amp;"*",EUROSTAT_VBE_IND_2005!$D$7:$D$883,"5543*"))/1000-(SUMIFS(EUROSTAT_VBE_IND_2005!AD$7:AD$883,EUROSTAT_VBE_IND_2005!$B$7:$B$883,$D72,EUROSTAT_VBE_IND_2005!$C$7:$C$883,"*"&amp;RIGHT($A72,3)&amp;"*",EUROSTAT_VBE_IND_2005!$D$7:$D$883,"5544*"))/1000</f>
        <v>0</v>
      </c>
      <c r="AF72" s="17">
        <f>(SUMIFS(EUROSTAT_VBE_IND_2005!AE$7:AE$883,EUROSTAT_VBE_IND_2005!$B$7:$B$883,$D72,EUROSTAT_VBE_IND_2005!$C$7:$C$883,"*"&amp;RIGHT($A72,3)&amp;"*",EUROSTAT_VBE_IND_2005!$D$7:$D$883,"554*"))/1000-(SUMIFS(EUROSTAT_VBE_IND_2005!AE$7:AE$883,EUROSTAT_VBE_IND_2005!$B$7:$B$883,$D72,EUROSTAT_VBE_IND_2005!$C$7:$C$883,"*"&amp;RIGHT($A72,3)&amp;"*",EUROSTAT_VBE_IND_2005!$D$7:$D$883,"5543*"))/1000-(SUMIFS(EUROSTAT_VBE_IND_2005!AE$7:AE$883,EUROSTAT_VBE_IND_2005!$B$7:$B$883,$D72,EUROSTAT_VBE_IND_2005!$C$7:$C$883,"*"&amp;RIGHT($A72,3)&amp;"*",EUROSTAT_VBE_IND_2005!$D$7:$D$883,"5544*"))/1000</f>
        <v>0</v>
      </c>
      <c r="AG72" s="17">
        <f>(SUMIFS(EUROSTAT_VBE_IND_2005!AF$7:AF$883,EUROSTAT_VBE_IND_2005!$B$7:$B$883,$D72,EUROSTAT_VBE_IND_2005!$C$7:$C$883,"*"&amp;RIGHT($A72,3)&amp;"*",EUROSTAT_VBE_IND_2005!$D$7:$D$883,"554*"))/1000-(SUMIFS(EUROSTAT_VBE_IND_2005!AF$7:AF$883,EUROSTAT_VBE_IND_2005!$B$7:$B$883,$D72,EUROSTAT_VBE_IND_2005!$C$7:$C$883,"*"&amp;RIGHT($A72,3)&amp;"*",EUROSTAT_VBE_IND_2005!$D$7:$D$883,"5543*"))/1000-(SUMIFS(EUROSTAT_VBE_IND_2005!AF$7:AF$883,EUROSTAT_VBE_IND_2005!$B$7:$B$883,$D72,EUROSTAT_VBE_IND_2005!$C$7:$C$883,"*"&amp;RIGHT($A72,3)&amp;"*",EUROSTAT_VBE_IND_2005!$D$7:$D$883,"5544*"))/1000</f>
        <v>0</v>
      </c>
      <c r="AH72" s="17">
        <f>(SUMIFS(EUROSTAT_VBE_IND_2005!AH$7:AH$883,EUROSTAT_VBE_IND_2005!$B$7:$B$883,$D72,EUROSTAT_VBE_IND_2005!$C$7:$C$883,"*"&amp;RIGHT($A72,3)&amp;"*",EUROSTAT_VBE_IND_2005!$D$7:$D$883,"554*"))/1000-(SUMIFS(EUROSTAT_VBE_IND_2005!AH$7:AH$883,EUROSTAT_VBE_IND_2005!$B$7:$B$883,$D72,EUROSTAT_VBE_IND_2005!$C$7:$C$883,"*"&amp;RIGHT($A72,3)&amp;"*",EUROSTAT_VBE_IND_2005!$D$7:$D$883,"5543*"))/1000-(SUMIFS(EUROSTAT_VBE_IND_2005!AH$7:AH$883,EUROSTAT_VBE_IND_2005!$B$7:$B$883,$D72,EUROSTAT_VBE_IND_2005!$C$7:$C$883,"*"&amp;RIGHT($A72,3)&amp;"*",EUROSTAT_VBE_IND_2005!$D$7:$D$883,"5544*"))/1000</f>
        <v>0</v>
      </c>
      <c r="AI72" s="17">
        <f>(SUMIFS(EUROSTAT_VBE_IND_2005!AI$7:AI$883,EUROSTAT_VBE_IND_2005!$B$7:$B$883,$D72,EUROSTAT_VBE_IND_2005!$C$7:$C$883,"*"&amp;RIGHT($A72,3)&amp;"*",EUROSTAT_VBE_IND_2005!$D$7:$D$883,"554*"))/1000-(SUMIFS(EUROSTAT_VBE_IND_2005!AI$7:AI$883,EUROSTAT_VBE_IND_2005!$B$7:$B$883,$D72,EUROSTAT_VBE_IND_2005!$C$7:$C$883,"*"&amp;RIGHT($A72,3)&amp;"*",EUROSTAT_VBE_IND_2005!$D$7:$D$883,"5543*"))/1000-(SUMIFS(EUROSTAT_VBE_IND_2005!AI$7:AI$883,EUROSTAT_VBE_IND_2005!$B$7:$B$883,$D72,EUROSTAT_VBE_IND_2005!$C$7:$C$883,"*"&amp;RIGHT($A72,3)&amp;"*",EUROSTAT_VBE_IND_2005!$D$7:$D$883,"5544*"))/1000</f>
        <v>0</v>
      </c>
      <c r="AJ72" s="17">
        <f>(SUMIFS(EUROSTAT_VBE_IND_2005!AJ$7:AJ$883,EUROSTAT_VBE_IND_2005!$B$7:$B$883,$D72,EUROSTAT_VBE_IND_2005!$C$7:$C$883,"*"&amp;RIGHT($A72,3)&amp;"*",EUROSTAT_VBE_IND_2005!$D$7:$D$883,"554*"))/1000-(SUMIFS(EUROSTAT_VBE_IND_2005!AJ$7:AJ$883,EUROSTAT_VBE_IND_2005!$B$7:$B$883,$D72,EUROSTAT_VBE_IND_2005!$C$7:$C$883,"*"&amp;RIGHT($A72,3)&amp;"*",EUROSTAT_VBE_IND_2005!$D$7:$D$883,"5543*"))/1000-(SUMIFS(EUROSTAT_VBE_IND_2005!AJ$7:AJ$883,EUROSTAT_VBE_IND_2005!$B$7:$B$883,$D72,EUROSTAT_VBE_IND_2005!$C$7:$C$883,"*"&amp;RIGHT($A72,3)&amp;"*",EUROSTAT_VBE_IND_2005!$D$7:$D$883,"5544*"))/1000</f>
        <v>0</v>
      </c>
      <c r="AK72" s="17">
        <f>(SUMIFS(EUROSTAT_VBE_IND_2005!AK$7:AK$883,EUROSTAT_VBE_IND_2005!$B$7:$B$883,$D72,EUROSTAT_VBE_IND_2005!$C$7:$C$883,"*"&amp;RIGHT($A72,3)&amp;"*",EUROSTAT_VBE_IND_2005!$D$7:$D$883,"554*"))/1000-(SUMIFS(EUROSTAT_VBE_IND_2005!AK$7:AK$883,EUROSTAT_VBE_IND_2005!$B$7:$B$883,$D72,EUROSTAT_VBE_IND_2005!$C$7:$C$883,"*"&amp;RIGHT($A72,3)&amp;"*",EUROSTAT_VBE_IND_2005!$D$7:$D$883,"5543*"))/1000-(SUMIFS(EUROSTAT_VBE_IND_2005!AK$7:AK$883,EUROSTAT_VBE_IND_2005!$B$7:$B$883,$D72,EUROSTAT_VBE_IND_2005!$C$7:$C$883,"*"&amp;RIGHT($A72,3)&amp;"*",EUROSTAT_VBE_IND_2005!$D$7:$D$883,"5544*"))/1000</f>
        <v>0</v>
      </c>
      <c r="AL72" s="198"/>
      <c r="AM72" s="198"/>
      <c r="AN72" s="198"/>
      <c r="AO72" s="17">
        <f>(SUMIFS(EUROSTAT_VBE_IND_2005!Y$7:Y$883,EUROSTAT_VBE_IND_2005!$B$7:$B$883,$D72,EUROSTAT_VBE_IND_2005!$C$7:$C$883,"*"&amp;RIGHT($A72,3)&amp;"*",EUROSTAT_VBE_IND_2005!$D$7:$D$883,"554*"))/1000-(SUMIFS(EUROSTAT_VBE_IND_2005!Y$7:Y$883,EUROSTAT_VBE_IND_2005!$B$7:$B$883,$D72,EUROSTAT_VBE_IND_2005!$C$7:$C$883,"*"&amp;RIGHT($A72,3)&amp;"*",EUROSTAT_VBE_IND_2005!$D$7:$D$883,"5543*"))/1000-(SUMIFS(EUROSTAT_VBE_IND_2005!Y$7:Y$883,EUROSTAT_VBE_IND_2005!$B$7:$B$883,$D72,EUROSTAT_VBE_IND_2005!$C$7:$C$883,"*"&amp;RIGHT($A72,3)&amp;"*",EUROSTAT_VBE_IND_2005!$D$7:$D$883,"5544*"))/1000</f>
        <v>0</v>
      </c>
      <c r="AP72" s="17">
        <f>(SUMIFS(EUROSTAT_VBE_IND_2005!Z$7:Z$883,EUROSTAT_VBE_IND_2005!$B$7:$B$883,$D72,EUROSTAT_VBE_IND_2005!$C$7:$C$883,"*"&amp;RIGHT($A72,3)&amp;"*",EUROSTAT_VBE_IND_2005!$D$7:$D$883,"554*"))/1000-(SUMIFS(EUROSTAT_VBE_IND_2005!Z$7:Z$883,EUROSTAT_VBE_IND_2005!$B$7:$B$883,$D72,EUROSTAT_VBE_IND_2005!$C$7:$C$883,"*"&amp;RIGHT($A72,3)&amp;"*",EUROSTAT_VBE_IND_2005!$D$7:$D$883,"5543*"))/1000-(SUMIFS(EUROSTAT_VBE_IND_2005!Z$7:Z$883,EUROSTAT_VBE_IND_2005!$B$7:$B$883,$D72,EUROSTAT_VBE_IND_2005!$C$7:$C$883,"*"&amp;RIGHT($A72,3)&amp;"*",EUROSTAT_VBE_IND_2005!$D$7:$D$883,"5544*"))/1000</f>
        <v>0</v>
      </c>
      <c r="AQ72" s="17">
        <f>(SUMIFS(EUROSTAT_VBE_IND_2005!AG$7:AG$883,EUROSTAT_VBE_IND_2005!$B$7:$B$883,$D72,EUROSTAT_VBE_IND_2005!$C$7:$C$883,"*"&amp;RIGHT($A72,3)&amp;"*",EUROSTAT_VBE_IND_2005!$D$7:$D$883,"554*"))/1000-(SUMIFS(EUROSTAT_VBE_IND_2005!AG$7:AG$883,EUROSTAT_VBE_IND_2005!$B$7:$B$883,$D72,EUROSTAT_VBE_IND_2005!$C$7:$C$883,"*"&amp;RIGHT($A72,3)&amp;"*",EUROSTAT_VBE_IND_2005!$D$7:$D$883,"5543*"))/1000-(SUMIFS(EUROSTAT_VBE_IND_2005!AG$7:AG$883,EUROSTAT_VBE_IND_2005!$B$7:$B$883,$D72,EUROSTAT_VBE_IND_2005!$C$7:$C$883,"*"&amp;RIGHT($A72,3)&amp;"*",EUROSTAT_VBE_IND_2005!$D$7:$D$883,"5544*"))/1000</f>
        <v>0</v>
      </c>
    </row>
    <row r="73" s="20" customFormat="1" spans="1:43">
      <c r="A73" t="str">
        <f>LEFT(EUROSTAT_VBE_IND_2005!$C$14,8)</f>
        <v>B_101605</v>
      </c>
      <c r="B73" s="28" t="s">
        <v>249</v>
      </c>
      <c r="C73" t="s">
        <v>293</v>
      </c>
      <c r="D73" t="s">
        <v>55</v>
      </c>
      <c r="E73" t="s">
        <v>245</v>
      </c>
      <c r="F73" t="s">
        <v>265</v>
      </c>
      <c r="G73" s="17">
        <f>(SUMIFS(EUROSTAT_VBE_IND_2005!E$7:E$883,EUROSTAT_VBE_IND_2005!$B$7:$B$883,$D73,EUROSTAT_VBE_IND_2005!$C$7:$C$883,"*"&amp;RIGHT($A73,3)&amp;"*",EUROSTAT_VBE_IND_2005!$D$7:$D$883,"5543*"))/1000</f>
        <v>0</v>
      </c>
      <c r="H73" s="17">
        <f>(SUMIFS(EUROSTAT_VBE_IND_2005!F$7:F$883,EUROSTAT_VBE_IND_2005!$B$7:$B$883,$D73,EUROSTAT_VBE_IND_2005!$C$7:$C$883,"*"&amp;RIGHT($A73,3)&amp;"*",EUROSTAT_VBE_IND_2005!$D$7:$D$883,"5543*"))/1000</f>
        <v>0</v>
      </c>
      <c r="I73" s="17">
        <f>(SUMIFS(EUROSTAT_VBE_IND_2005!G$7:G$883,EUROSTAT_VBE_IND_2005!$B$7:$B$883,$D73,EUROSTAT_VBE_IND_2005!$C$7:$C$883,"*"&amp;RIGHT($A73,3)&amp;"*",EUROSTAT_VBE_IND_2005!$D$7:$D$883,"5543*"))/1000</f>
        <v>0</v>
      </c>
      <c r="J73" s="198"/>
      <c r="K73" s="17">
        <f>(SUMIFS(EUROSTAT_VBE_IND_2005!H$7:H$883,EUROSTAT_VBE_IND_2005!$B$7:$B$883,$D73,EUROSTAT_VBE_IND_2005!$C$7:$C$883,"*"&amp;RIGHT($A73,3)&amp;"*",EUROSTAT_VBE_IND_2005!$D$7:$D$883,"5543*"))/1000</f>
        <v>0</v>
      </c>
      <c r="L73" s="17">
        <f>(SUMIFS(EUROSTAT_VBE_IND_2005!I$7:I$883,EUROSTAT_VBE_IND_2005!$B$7:$B$883,$D73,EUROSTAT_VBE_IND_2005!$C$7:$C$883,"*"&amp;RIGHT($A73,3)&amp;"*",EUROSTAT_VBE_IND_2005!$D$7:$D$883,"5543*"))/1000</f>
        <v>0</v>
      </c>
      <c r="M73" s="17">
        <f>(SUMIFS(EUROSTAT_VBE_IND_2005!J$7:J$883,EUROSTAT_VBE_IND_2005!$B$7:$B$883,$D73,EUROSTAT_VBE_IND_2005!$C$7:$C$883,"*"&amp;RIGHT($A73,3)&amp;"*",EUROSTAT_VBE_IND_2005!$D$7:$D$883,"5543*"))/1000</f>
        <v>0</v>
      </c>
      <c r="N73" s="17">
        <f>(SUMIFS(EUROSTAT_VBE_IND_2005!K$7:K$883,EUROSTAT_VBE_IND_2005!$B$7:$B$883,$D73,EUROSTAT_VBE_IND_2005!$C$7:$C$883,"*"&amp;RIGHT($A73,3)&amp;"*",EUROSTAT_VBE_IND_2005!$D$7:$D$883,"5543*"))/1000</f>
        <v>0</v>
      </c>
      <c r="O73" s="17">
        <f>(SUMIFS(EUROSTAT_VBE_IND_2005!L$7:L$883,EUROSTAT_VBE_IND_2005!$B$7:$B$883,$D73,EUROSTAT_VBE_IND_2005!$C$7:$C$883,"*"&amp;RIGHT($A73,3)&amp;"*",EUROSTAT_VBE_IND_2005!$D$7:$D$883,"5543*"))/1000</f>
        <v>0</v>
      </c>
      <c r="P73" s="17">
        <f>(SUMIFS(EUROSTAT_VBE_IND_2005!M$7:M$883,EUROSTAT_VBE_IND_2005!$B$7:$B$883,$D73,EUROSTAT_VBE_IND_2005!$C$7:$C$883,"*"&amp;RIGHT($A73,3)&amp;"*",EUROSTAT_VBE_IND_2005!$D$7:$D$883,"5543*"))/1000</f>
        <v>0</v>
      </c>
      <c r="Q73" s="17">
        <f>(SUMIFS(EUROSTAT_VBE_IND_2005!N$7:N$883,EUROSTAT_VBE_IND_2005!$B$7:$B$883,$D73,EUROSTAT_VBE_IND_2005!$C$7:$C$883,"*"&amp;RIGHT($A73,3)&amp;"*",EUROSTAT_VBE_IND_2005!$D$7:$D$883,"5543*"))/1000</f>
        <v>0</v>
      </c>
      <c r="R73" s="17">
        <f>(SUMIFS(EUROSTAT_VBE_IND_2005!O$7:O$883,EUROSTAT_VBE_IND_2005!$B$7:$B$883,$D73,EUROSTAT_VBE_IND_2005!$C$7:$C$883,"*"&amp;RIGHT($A73,3)&amp;"*",EUROSTAT_VBE_IND_2005!$D$7:$D$883,"5543*"))/1000</f>
        <v>0</v>
      </c>
      <c r="S73" s="17">
        <f>(SUMIFS(EUROSTAT_VBE_IND_2005!P$7:P$883,EUROSTAT_VBE_IND_2005!$B$7:$B$883,$D73,EUROSTAT_VBE_IND_2005!$C$7:$C$883,"*"&amp;RIGHT($A73,3)&amp;"*",EUROSTAT_VBE_IND_2005!$D$7:$D$883,"5543*"))/1000</f>
        <v>0</v>
      </c>
      <c r="T73" s="17">
        <f>(SUMIFS(EUROSTAT_VBE_IND_2005!Q$7:Q$883,EUROSTAT_VBE_IND_2005!$B$7:$B$883,$D73,EUROSTAT_VBE_IND_2005!$C$7:$C$883,"*"&amp;RIGHT($A73,3)&amp;"*",EUROSTAT_VBE_IND_2005!$D$7:$D$883,"5543*"))/1000</f>
        <v>0</v>
      </c>
      <c r="U73" s="17">
        <f>(SUMIFS(EUROSTAT_VBE_IND_2005!R$7:R$883,EUROSTAT_VBE_IND_2005!$B$7:$B$883,$D73,EUROSTAT_VBE_IND_2005!$C$7:$C$883,"*"&amp;RIGHT($A73,3)&amp;"*",EUROSTAT_VBE_IND_2005!$D$7:$D$883,"5543*"))/1000</f>
        <v>0</v>
      </c>
      <c r="V73" s="17">
        <f>(SUMIFS(EUROSTAT_VBE_IND_2005!S$7:S$883,EUROSTAT_VBE_IND_2005!$B$7:$B$883,$D73,EUROSTAT_VBE_IND_2005!$C$7:$C$883,"*"&amp;RIGHT($A73,3)&amp;"*",EUROSTAT_VBE_IND_2005!$D$7:$D$883,"5543*"))/1000</f>
        <v>0</v>
      </c>
      <c r="W73" s="17">
        <f>(SUMIFS(EUROSTAT_VBE_IND_2005!T$7:T$883,EUROSTAT_VBE_IND_2005!$B$7:$B$883,$D73,EUROSTAT_VBE_IND_2005!$C$7:$C$883,"*"&amp;RIGHT($A73,3)&amp;"*",EUROSTAT_VBE_IND_2005!$D$7:$D$883,"5543*"))/1000</f>
        <v>0</v>
      </c>
      <c r="X73" s="17">
        <f>(SUMIFS(EUROSTAT_VBE_IND_2005!U$7:U$883,EUROSTAT_VBE_IND_2005!$B$7:$B$883,$D73,EUROSTAT_VBE_IND_2005!$C$7:$C$883,"*"&amp;RIGHT($A73,3)&amp;"*",EUROSTAT_VBE_IND_2005!$D$7:$D$883,"5543*"))/1000</f>
        <v>0</v>
      </c>
      <c r="Y73" s="17">
        <f>(SUMIFS(EUROSTAT_VBE_IND_2005!V$7:V$883,EUROSTAT_VBE_IND_2005!$B$7:$B$883,$D73,EUROSTAT_VBE_IND_2005!$C$7:$C$883,"*"&amp;RIGHT($A73,3)&amp;"*",EUROSTAT_VBE_IND_2005!$D$7:$D$883,"5543*"))/1000</f>
        <v>0</v>
      </c>
      <c r="Z73" s="17">
        <f>(SUMIFS(EUROSTAT_VBE_IND_2005!W$7:W$883,EUROSTAT_VBE_IND_2005!$B$7:$B$883,$D73,EUROSTAT_VBE_IND_2005!$C$7:$C$883,"*"&amp;RIGHT($A73,3)&amp;"*",EUROSTAT_VBE_IND_2005!$D$7:$D$883,"5543*"))/1000</f>
        <v>0</v>
      </c>
      <c r="AA73" s="17">
        <f>(SUMIFS(EUROSTAT_VBE_IND_2005!X$7:X$883,EUROSTAT_VBE_IND_2005!$B$7:$B$883,$D73,EUROSTAT_VBE_IND_2005!$C$7:$C$883,"*"&amp;RIGHT($A73,3)&amp;"*",EUROSTAT_VBE_IND_2005!$D$7:$D$883,"5543*"))/1000</f>
        <v>0</v>
      </c>
      <c r="AB73" s="17">
        <f>(SUMIFS(EUROSTAT_VBE_IND_2005!AA$7:AA$883,EUROSTAT_VBE_IND_2005!$B$7:$B$883,$D73,EUROSTAT_VBE_IND_2005!$C$7:$C$883,"*"&amp;RIGHT($A73,3)&amp;"*",EUROSTAT_VBE_IND_2005!$D$7:$D$883,"5543*"))/1000</f>
        <v>0</v>
      </c>
      <c r="AC73" s="17">
        <f>(SUMIFS(EUROSTAT_VBE_IND_2005!AB$7:AB$883,EUROSTAT_VBE_IND_2005!$B$7:$B$883,$D73,EUROSTAT_VBE_IND_2005!$C$7:$C$883,"*"&amp;RIGHT($A73,3)&amp;"*",EUROSTAT_VBE_IND_2005!$D$7:$D$883,"5543*"))/1000</f>
        <v>0</v>
      </c>
      <c r="AD73" s="17">
        <f>(SUMIFS(EUROSTAT_VBE_IND_2005!AC$7:AC$883,EUROSTAT_VBE_IND_2005!$B$7:$B$883,$D73,EUROSTAT_VBE_IND_2005!$C$7:$C$883,"*"&amp;RIGHT($A73,3)&amp;"*",EUROSTAT_VBE_IND_2005!$D$7:$D$883,"5543*"))/1000</f>
        <v>0</v>
      </c>
      <c r="AE73" s="17">
        <f>(SUMIFS(EUROSTAT_VBE_IND_2005!AD$7:AD$883,EUROSTAT_VBE_IND_2005!$B$7:$B$883,$D73,EUROSTAT_VBE_IND_2005!$C$7:$C$883,"*"&amp;RIGHT($A73,3)&amp;"*",EUROSTAT_VBE_IND_2005!$D$7:$D$883,"5543*"))/1000</f>
        <v>0</v>
      </c>
      <c r="AF73" s="17">
        <f>(SUMIFS(EUROSTAT_VBE_IND_2005!AE$7:AE$883,EUROSTAT_VBE_IND_2005!$B$7:$B$883,$D73,EUROSTAT_VBE_IND_2005!$C$7:$C$883,"*"&amp;RIGHT($A73,3)&amp;"*",EUROSTAT_VBE_IND_2005!$D$7:$D$883,"5543*"))/1000</f>
        <v>0</v>
      </c>
      <c r="AG73" s="17">
        <f>(SUMIFS(EUROSTAT_VBE_IND_2005!AF$7:AF$883,EUROSTAT_VBE_IND_2005!$B$7:$B$883,$D73,EUROSTAT_VBE_IND_2005!$C$7:$C$883,"*"&amp;RIGHT($A73,3)&amp;"*",EUROSTAT_VBE_IND_2005!$D$7:$D$883,"5543*"))/1000</f>
        <v>0</v>
      </c>
      <c r="AH73" s="17">
        <f>(SUMIFS(EUROSTAT_VBE_IND_2005!AH$7:AH$883,EUROSTAT_VBE_IND_2005!$B$7:$B$883,$D73,EUROSTAT_VBE_IND_2005!$C$7:$C$883,"*"&amp;RIGHT($A73,3)&amp;"*",EUROSTAT_VBE_IND_2005!$D$7:$D$883,"5543*"))/1000</f>
        <v>0</v>
      </c>
      <c r="AI73" s="17">
        <f>(SUMIFS(EUROSTAT_VBE_IND_2005!AI$7:AI$883,EUROSTAT_VBE_IND_2005!$B$7:$B$883,$D73,EUROSTAT_VBE_IND_2005!$C$7:$C$883,"*"&amp;RIGHT($A73,3)&amp;"*",EUROSTAT_VBE_IND_2005!$D$7:$D$883,"5543*"))/1000</f>
        <v>0</v>
      </c>
      <c r="AJ73" s="17">
        <f>(SUMIFS(EUROSTAT_VBE_IND_2005!AJ$7:AJ$883,EUROSTAT_VBE_IND_2005!$B$7:$B$883,$D73,EUROSTAT_VBE_IND_2005!$C$7:$C$883,"*"&amp;RIGHT($A73,3)&amp;"*",EUROSTAT_VBE_IND_2005!$D$7:$D$883,"5543*"))/1000</f>
        <v>0</v>
      </c>
      <c r="AK73" s="17">
        <f>(SUMIFS(EUROSTAT_VBE_IND_2005!AK$7:AK$883,EUROSTAT_VBE_IND_2005!$B$7:$B$883,$D73,EUROSTAT_VBE_IND_2005!$C$7:$C$883,"*"&amp;RIGHT($A73,3)&amp;"*",EUROSTAT_VBE_IND_2005!$D$7:$D$883,"5543*"))/1000</f>
        <v>0</v>
      </c>
      <c r="AL73" s="198"/>
      <c r="AM73" s="198"/>
      <c r="AN73" s="198"/>
      <c r="AO73" s="17">
        <f>(SUMIFS(EUROSTAT_VBE_IND_2005!Y$7:Y$883,EUROSTAT_VBE_IND_2005!$B$7:$B$883,$D73,EUROSTAT_VBE_IND_2005!$C$7:$C$883,"*"&amp;RIGHT($A73,3)&amp;"*",EUROSTAT_VBE_IND_2005!$D$7:$D$883,"5543*"))/1000</f>
        <v>0</v>
      </c>
      <c r="AP73" s="17">
        <f>(SUMIFS(EUROSTAT_VBE_IND_2005!Z$7:Z$883,EUROSTAT_VBE_IND_2005!$B$7:$B$883,$D73,EUROSTAT_VBE_IND_2005!$C$7:$C$883,"*"&amp;RIGHT($A73,3)&amp;"*",EUROSTAT_VBE_IND_2005!$D$7:$D$883,"5543*"))/1000</f>
        <v>0</v>
      </c>
      <c r="AQ73" s="17">
        <f>(SUMIFS(EUROSTAT_VBE_IND_2005!AG$7:AG$883,EUROSTAT_VBE_IND_2005!$B$7:$B$883,$D73,EUROSTAT_VBE_IND_2005!$C$7:$C$883,"*"&amp;RIGHT($A73,3)&amp;"*",EUROSTAT_VBE_IND_2005!$D$7:$D$883,"5543*"))/1000</f>
        <v>0</v>
      </c>
    </row>
    <row r="74" s="20" customFormat="1" spans="1:43">
      <c r="A74" t="str">
        <f>LEFT(EUROSTAT_VBE_IND_2005!$C$14,8)</f>
        <v>B_101605</v>
      </c>
      <c r="B74" s="28" t="s">
        <v>249</v>
      </c>
      <c r="C74" t="s">
        <v>293</v>
      </c>
      <c r="D74" t="s">
        <v>55</v>
      </c>
      <c r="E74" t="s">
        <v>246</v>
      </c>
      <c r="F74" t="s">
        <v>266</v>
      </c>
      <c r="G74" s="17">
        <f>(SUMIFS(EUROSTAT_VBE_IND_2005!E$7:E$883,EUROSTAT_VBE_IND_2005!$B$7:$B$883,$D74,EUROSTAT_VBE_IND_2005!$C$7:$C$883,"*"&amp;RIGHT($A74,3)&amp;"*",EUROSTAT_VBE_IND_2005!$D$7:$D$883,"7100*"))/1000</f>
        <v>0</v>
      </c>
      <c r="H74" s="17">
        <f>(SUMIFS(EUROSTAT_VBE_IND_2005!F$7:F$883,EUROSTAT_VBE_IND_2005!$B$7:$B$883,$D74,EUROSTAT_VBE_IND_2005!$C$7:$C$883,"*"&amp;RIGHT($A74,3)&amp;"*",EUROSTAT_VBE_IND_2005!$D$7:$D$883,"7100*"))/1000</f>
        <v>0</v>
      </c>
      <c r="I74" s="17">
        <f>(SUMIFS(EUROSTAT_VBE_IND_2005!G$7:G$883,EUROSTAT_VBE_IND_2005!$B$7:$B$883,$D74,EUROSTAT_VBE_IND_2005!$C$7:$C$883,"*"&amp;RIGHT($A74,3)&amp;"*",EUROSTAT_VBE_IND_2005!$D$7:$D$883,"7100*"))/1000</f>
        <v>0</v>
      </c>
      <c r="J74" s="198"/>
      <c r="K74" s="17">
        <f>(SUMIFS(EUROSTAT_VBE_IND_2005!H$7:H$883,EUROSTAT_VBE_IND_2005!$B$7:$B$883,$D74,EUROSTAT_VBE_IND_2005!$C$7:$C$883,"*"&amp;RIGHT($A74,3)&amp;"*",EUROSTAT_VBE_IND_2005!$D$7:$D$883,"7100*"))/1000</f>
        <v>0</v>
      </c>
      <c r="L74" s="17">
        <f>(SUMIFS(EUROSTAT_VBE_IND_2005!I$7:I$883,EUROSTAT_VBE_IND_2005!$B$7:$B$883,$D74,EUROSTAT_VBE_IND_2005!$C$7:$C$883,"*"&amp;RIGHT($A74,3)&amp;"*",EUROSTAT_VBE_IND_2005!$D$7:$D$883,"7100*"))/1000</f>
        <v>0</v>
      </c>
      <c r="M74" s="17">
        <f>(SUMIFS(EUROSTAT_VBE_IND_2005!J$7:J$883,EUROSTAT_VBE_IND_2005!$B$7:$B$883,$D74,EUROSTAT_VBE_IND_2005!$C$7:$C$883,"*"&amp;RIGHT($A74,3)&amp;"*",EUROSTAT_VBE_IND_2005!$D$7:$D$883,"7100*"))/1000</f>
        <v>0</v>
      </c>
      <c r="N74" s="17">
        <f>(SUMIFS(EUROSTAT_VBE_IND_2005!K$7:K$883,EUROSTAT_VBE_IND_2005!$B$7:$B$883,$D74,EUROSTAT_VBE_IND_2005!$C$7:$C$883,"*"&amp;RIGHT($A74,3)&amp;"*",EUROSTAT_VBE_IND_2005!$D$7:$D$883,"7100*"))/1000</f>
        <v>0</v>
      </c>
      <c r="O74" s="17">
        <f>(SUMIFS(EUROSTAT_VBE_IND_2005!L$7:L$883,EUROSTAT_VBE_IND_2005!$B$7:$B$883,$D74,EUROSTAT_VBE_IND_2005!$C$7:$C$883,"*"&amp;RIGHT($A74,3)&amp;"*",EUROSTAT_VBE_IND_2005!$D$7:$D$883,"7100*"))/1000</f>
        <v>0</v>
      </c>
      <c r="P74" s="17">
        <f>(SUMIFS(EUROSTAT_VBE_IND_2005!M$7:M$883,EUROSTAT_VBE_IND_2005!$B$7:$B$883,$D74,EUROSTAT_VBE_IND_2005!$C$7:$C$883,"*"&amp;RIGHT($A74,3)&amp;"*",EUROSTAT_VBE_IND_2005!$D$7:$D$883,"7100*"))/1000</f>
        <v>0</v>
      </c>
      <c r="Q74" s="17">
        <f>(SUMIFS(EUROSTAT_VBE_IND_2005!N$7:N$883,EUROSTAT_VBE_IND_2005!$B$7:$B$883,$D74,EUROSTAT_VBE_IND_2005!$C$7:$C$883,"*"&amp;RIGHT($A74,3)&amp;"*",EUROSTAT_VBE_IND_2005!$D$7:$D$883,"7100*"))/1000</f>
        <v>0</v>
      </c>
      <c r="R74" s="17">
        <f>(SUMIFS(EUROSTAT_VBE_IND_2005!O$7:O$883,EUROSTAT_VBE_IND_2005!$B$7:$B$883,$D74,EUROSTAT_VBE_IND_2005!$C$7:$C$883,"*"&amp;RIGHT($A74,3)&amp;"*",EUROSTAT_VBE_IND_2005!$D$7:$D$883,"7100*"))/1000</f>
        <v>0</v>
      </c>
      <c r="S74" s="17">
        <f>(SUMIFS(EUROSTAT_VBE_IND_2005!P$7:P$883,EUROSTAT_VBE_IND_2005!$B$7:$B$883,$D74,EUROSTAT_VBE_IND_2005!$C$7:$C$883,"*"&amp;RIGHT($A74,3)&amp;"*",EUROSTAT_VBE_IND_2005!$D$7:$D$883,"7100*"))/1000</f>
        <v>0</v>
      </c>
      <c r="T74" s="17">
        <f>(SUMIFS(EUROSTAT_VBE_IND_2005!Q$7:Q$883,EUROSTAT_VBE_IND_2005!$B$7:$B$883,$D74,EUROSTAT_VBE_IND_2005!$C$7:$C$883,"*"&amp;RIGHT($A74,3)&amp;"*",EUROSTAT_VBE_IND_2005!$D$7:$D$883,"7100*"))/1000</f>
        <v>0</v>
      </c>
      <c r="U74" s="17">
        <f>(SUMIFS(EUROSTAT_VBE_IND_2005!R$7:R$883,EUROSTAT_VBE_IND_2005!$B$7:$B$883,$D74,EUROSTAT_VBE_IND_2005!$C$7:$C$883,"*"&amp;RIGHT($A74,3)&amp;"*",EUROSTAT_VBE_IND_2005!$D$7:$D$883,"7100*"))/1000</f>
        <v>0</v>
      </c>
      <c r="V74" s="17">
        <f>(SUMIFS(EUROSTAT_VBE_IND_2005!S$7:S$883,EUROSTAT_VBE_IND_2005!$B$7:$B$883,$D74,EUROSTAT_VBE_IND_2005!$C$7:$C$883,"*"&amp;RIGHT($A74,3)&amp;"*",EUROSTAT_VBE_IND_2005!$D$7:$D$883,"7100*"))/1000</f>
        <v>0</v>
      </c>
      <c r="W74" s="17">
        <f>(SUMIFS(EUROSTAT_VBE_IND_2005!T$7:T$883,EUROSTAT_VBE_IND_2005!$B$7:$B$883,$D74,EUROSTAT_VBE_IND_2005!$C$7:$C$883,"*"&amp;RIGHT($A74,3)&amp;"*",EUROSTAT_VBE_IND_2005!$D$7:$D$883,"7100*"))/1000</f>
        <v>0</v>
      </c>
      <c r="X74" s="17">
        <f>(SUMIFS(EUROSTAT_VBE_IND_2005!U$7:U$883,EUROSTAT_VBE_IND_2005!$B$7:$B$883,$D74,EUROSTAT_VBE_IND_2005!$C$7:$C$883,"*"&amp;RIGHT($A74,3)&amp;"*",EUROSTAT_VBE_IND_2005!$D$7:$D$883,"7100*"))/1000</f>
        <v>0</v>
      </c>
      <c r="Y74" s="17">
        <f>(SUMIFS(EUROSTAT_VBE_IND_2005!V$7:V$883,EUROSTAT_VBE_IND_2005!$B$7:$B$883,$D74,EUROSTAT_VBE_IND_2005!$C$7:$C$883,"*"&amp;RIGHT($A74,3)&amp;"*",EUROSTAT_VBE_IND_2005!$D$7:$D$883,"7100*"))/1000</f>
        <v>0</v>
      </c>
      <c r="Z74" s="17">
        <f>(SUMIFS(EUROSTAT_VBE_IND_2005!W$7:W$883,EUROSTAT_VBE_IND_2005!$B$7:$B$883,$D74,EUROSTAT_VBE_IND_2005!$C$7:$C$883,"*"&amp;RIGHT($A74,3)&amp;"*",EUROSTAT_VBE_IND_2005!$D$7:$D$883,"7100*"))/1000</f>
        <v>0</v>
      </c>
      <c r="AA74" s="17">
        <f>(SUMIFS(EUROSTAT_VBE_IND_2005!X$7:X$883,EUROSTAT_VBE_IND_2005!$B$7:$B$883,$D74,EUROSTAT_VBE_IND_2005!$C$7:$C$883,"*"&amp;RIGHT($A74,3)&amp;"*",EUROSTAT_VBE_IND_2005!$D$7:$D$883,"7100*"))/1000</f>
        <v>0</v>
      </c>
      <c r="AB74" s="17">
        <f>(SUMIFS(EUROSTAT_VBE_IND_2005!AA$7:AA$883,EUROSTAT_VBE_IND_2005!$B$7:$B$883,$D74,EUROSTAT_VBE_IND_2005!$C$7:$C$883,"*"&amp;RIGHT($A74,3)&amp;"*",EUROSTAT_VBE_IND_2005!$D$7:$D$883,"7100*"))/1000</f>
        <v>0</v>
      </c>
      <c r="AC74" s="17">
        <f>(SUMIFS(EUROSTAT_VBE_IND_2005!AB$7:AB$883,EUROSTAT_VBE_IND_2005!$B$7:$B$883,$D74,EUROSTAT_VBE_IND_2005!$C$7:$C$883,"*"&amp;RIGHT($A74,3)&amp;"*",EUROSTAT_VBE_IND_2005!$D$7:$D$883,"7100*"))/1000</f>
        <v>0</v>
      </c>
      <c r="AD74" s="17">
        <f>(SUMIFS(EUROSTAT_VBE_IND_2005!AC$7:AC$883,EUROSTAT_VBE_IND_2005!$B$7:$B$883,$D74,EUROSTAT_VBE_IND_2005!$C$7:$C$883,"*"&amp;RIGHT($A74,3)&amp;"*",EUROSTAT_VBE_IND_2005!$D$7:$D$883,"7100*"))/1000</f>
        <v>0</v>
      </c>
      <c r="AE74" s="17">
        <f>(SUMIFS(EUROSTAT_VBE_IND_2005!AD$7:AD$883,EUROSTAT_VBE_IND_2005!$B$7:$B$883,$D74,EUROSTAT_VBE_IND_2005!$C$7:$C$883,"*"&amp;RIGHT($A74,3)&amp;"*",EUROSTAT_VBE_IND_2005!$D$7:$D$883,"7100*"))/1000</f>
        <v>0</v>
      </c>
      <c r="AF74" s="17">
        <f>(SUMIFS(EUROSTAT_VBE_IND_2005!AE$7:AE$883,EUROSTAT_VBE_IND_2005!$B$7:$B$883,$D74,EUROSTAT_VBE_IND_2005!$C$7:$C$883,"*"&amp;RIGHT($A74,3)&amp;"*",EUROSTAT_VBE_IND_2005!$D$7:$D$883,"7100*"))/1000</f>
        <v>0</v>
      </c>
      <c r="AG74" s="17">
        <f>(SUMIFS(EUROSTAT_VBE_IND_2005!AF$7:AF$883,EUROSTAT_VBE_IND_2005!$B$7:$B$883,$D74,EUROSTAT_VBE_IND_2005!$C$7:$C$883,"*"&amp;RIGHT($A74,3)&amp;"*",EUROSTAT_VBE_IND_2005!$D$7:$D$883,"7100*"))/1000</f>
        <v>0</v>
      </c>
      <c r="AH74" s="17">
        <f>(SUMIFS(EUROSTAT_VBE_IND_2005!AH$7:AH$883,EUROSTAT_VBE_IND_2005!$B$7:$B$883,$D74,EUROSTAT_VBE_IND_2005!$C$7:$C$883,"*"&amp;RIGHT($A74,3)&amp;"*",EUROSTAT_VBE_IND_2005!$D$7:$D$883,"7100*"))/1000</f>
        <v>0</v>
      </c>
      <c r="AI74" s="17">
        <f>(SUMIFS(EUROSTAT_VBE_IND_2005!AI$7:AI$883,EUROSTAT_VBE_IND_2005!$B$7:$B$883,$D74,EUROSTAT_VBE_IND_2005!$C$7:$C$883,"*"&amp;RIGHT($A74,3)&amp;"*",EUROSTAT_VBE_IND_2005!$D$7:$D$883,"7100*"))/1000</f>
        <v>0</v>
      </c>
      <c r="AJ74" s="17">
        <f>(SUMIFS(EUROSTAT_VBE_IND_2005!AJ$7:AJ$883,EUROSTAT_VBE_IND_2005!$B$7:$B$883,$D74,EUROSTAT_VBE_IND_2005!$C$7:$C$883,"*"&amp;RIGHT($A74,3)&amp;"*",EUROSTAT_VBE_IND_2005!$D$7:$D$883,"7100*"))/1000</f>
        <v>0</v>
      </c>
      <c r="AK74" s="17">
        <f>(SUMIFS(EUROSTAT_VBE_IND_2005!AK$7:AK$883,EUROSTAT_VBE_IND_2005!$B$7:$B$883,$D74,EUROSTAT_VBE_IND_2005!$C$7:$C$883,"*"&amp;RIGHT($A74,3)&amp;"*",EUROSTAT_VBE_IND_2005!$D$7:$D$883,"7100*"))/1000</f>
        <v>0</v>
      </c>
      <c r="AL74" s="198"/>
      <c r="AM74" s="198"/>
      <c r="AN74" s="198"/>
      <c r="AO74" s="17">
        <f>(SUMIFS(EUROSTAT_VBE_IND_2005!Y$7:Y$883,EUROSTAT_VBE_IND_2005!$B$7:$B$883,$D74,EUROSTAT_VBE_IND_2005!$C$7:$C$883,"*"&amp;RIGHT($A74,3)&amp;"*",EUROSTAT_VBE_IND_2005!$D$7:$D$883,"7100*"))/1000</f>
        <v>0</v>
      </c>
      <c r="AP74" s="17">
        <f>(SUMIFS(EUROSTAT_VBE_IND_2005!Z$7:Z$883,EUROSTAT_VBE_IND_2005!$B$7:$B$883,$D74,EUROSTAT_VBE_IND_2005!$C$7:$C$883,"*"&amp;RIGHT($A74,3)&amp;"*",EUROSTAT_VBE_IND_2005!$D$7:$D$883,"7100*"))/1000</f>
        <v>0</v>
      </c>
      <c r="AQ74" s="17">
        <f>(SUMIFS(EUROSTAT_VBE_IND_2005!AG$7:AG$883,EUROSTAT_VBE_IND_2005!$B$7:$B$883,$D74,EUROSTAT_VBE_IND_2005!$C$7:$C$883,"*"&amp;RIGHT($A74,3)&amp;"*",EUROSTAT_VBE_IND_2005!$D$7:$D$883,"7100*"))/1000</f>
        <v>0</v>
      </c>
    </row>
    <row r="75" s="20" customFormat="1" spans="1:43">
      <c r="A75" t="str">
        <f>LEFT(EUROSTAT_VBE_IND_2005!$C$14,8)</f>
        <v>B_101605</v>
      </c>
      <c r="B75" s="28" t="s">
        <v>249</v>
      </c>
      <c r="C75" t="s">
        <v>293</v>
      </c>
      <c r="D75" t="s">
        <v>55</v>
      </c>
      <c r="E75" t="s">
        <v>247</v>
      </c>
      <c r="F75" t="s">
        <v>267</v>
      </c>
      <c r="G75" s="17">
        <f>(SUMIFS(EUROSTAT_VBE_IND_2005!E$7:E$883,EUROSTAT_VBE_IND_2005!$B$7:$B$883,$D75,EUROSTAT_VBE_IND_2005!$C$7:$C$883,"*"&amp;RIGHT($A75,3)&amp;"*",EUROSTAT_VBE_IND_2005!$D$7:$D$883,"6000*"))/1000</f>
        <v>0</v>
      </c>
      <c r="H75" s="17">
        <f>(SUMIFS(EUROSTAT_VBE_IND_2005!F$7:F$883,EUROSTAT_VBE_IND_2005!$B$7:$B$883,$D75,EUROSTAT_VBE_IND_2005!$C$7:$C$883,"*"&amp;RIGHT($A75,3)&amp;"*",EUROSTAT_VBE_IND_2005!$D$7:$D$883,"6000*"))/1000</f>
        <v>0</v>
      </c>
      <c r="I75" s="17">
        <f>(SUMIFS(EUROSTAT_VBE_IND_2005!G$7:G$883,EUROSTAT_VBE_IND_2005!$B$7:$B$883,$D75,EUROSTAT_VBE_IND_2005!$C$7:$C$883,"*"&amp;RIGHT($A75,3)&amp;"*",EUROSTAT_VBE_IND_2005!$D$7:$D$883,"6000*"))/1000</f>
        <v>0</v>
      </c>
      <c r="J75" s="198"/>
      <c r="K75" s="17">
        <f>(SUMIFS(EUROSTAT_VBE_IND_2005!H$7:H$883,EUROSTAT_VBE_IND_2005!$B$7:$B$883,$D75,EUROSTAT_VBE_IND_2005!$C$7:$C$883,"*"&amp;RIGHT($A75,3)&amp;"*",EUROSTAT_VBE_IND_2005!$D$7:$D$883,"6000*"))/1000</f>
        <v>0</v>
      </c>
      <c r="L75" s="17">
        <f>(SUMIFS(EUROSTAT_VBE_IND_2005!I$7:I$883,EUROSTAT_VBE_IND_2005!$B$7:$B$883,$D75,EUROSTAT_VBE_IND_2005!$C$7:$C$883,"*"&amp;RIGHT($A75,3)&amp;"*",EUROSTAT_VBE_IND_2005!$D$7:$D$883,"6000*"))/1000</f>
        <v>0</v>
      </c>
      <c r="M75" s="17">
        <f>(SUMIFS(EUROSTAT_VBE_IND_2005!J$7:J$883,EUROSTAT_VBE_IND_2005!$B$7:$B$883,$D75,EUROSTAT_VBE_IND_2005!$C$7:$C$883,"*"&amp;RIGHT($A75,3)&amp;"*",EUROSTAT_VBE_IND_2005!$D$7:$D$883,"6000*"))/1000</f>
        <v>0</v>
      </c>
      <c r="N75" s="17">
        <f>(SUMIFS(EUROSTAT_VBE_IND_2005!K$7:K$883,EUROSTAT_VBE_IND_2005!$B$7:$B$883,$D75,EUROSTAT_VBE_IND_2005!$C$7:$C$883,"*"&amp;RIGHT($A75,3)&amp;"*",EUROSTAT_VBE_IND_2005!$D$7:$D$883,"6000*"))/1000</f>
        <v>0</v>
      </c>
      <c r="O75" s="17">
        <f>(SUMIFS(EUROSTAT_VBE_IND_2005!L$7:L$883,EUROSTAT_VBE_IND_2005!$B$7:$B$883,$D75,EUROSTAT_VBE_IND_2005!$C$7:$C$883,"*"&amp;RIGHT($A75,3)&amp;"*",EUROSTAT_VBE_IND_2005!$D$7:$D$883,"6000*"))/1000</f>
        <v>0</v>
      </c>
      <c r="P75" s="17">
        <f>(SUMIFS(EUROSTAT_VBE_IND_2005!M$7:M$883,EUROSTAT_VBE_IND_2005!$B$7:$B$883,$D75,EUROSTAT_VBE_IND_2005!$C$7:$C$883,"*"&amp;RIGHT($A75,3)&amp;"*",EUROSTAT_VBE_IND_2005!$D$7:$D$883,"6000*"))/1000</f>
        <v>0</v>
      </c>
      <c r="Q75" s="17">
        <f>(SUMIFS(EUROSTAT_VBE_IND_2005!N$7:N$883,EUROSTAT_VBE_IND_2005!$B$7:$B$883,$D75,EUROSTAT_VBE_IND_2005!$C$7:$C$883,"*"&amp;RIGHT($A75,3)&amp;"*",EUROSTAT_VBE_IND_2005!$D$7:$D$883,"6000*"))/1000</f>
        <v>0</v>
      </c>
      <c r="R75" s="17">
        <f>(SUMIFS(EUROSTAT_VBE_IND_2005!O$7:O$883,EUROSTAT_VBE_IND_2005!$B$7:$B$883,$D75,EUROSTAT_VBE_IND_2005!$C$7:$C$883,"*"&amp;RIGHT($A75,3)&amp;"*",EUROSTAT_VBE_IND_2005!$D$7:$D$883,"6000*"))/1000</f>
        <v>0</v>
      </c>
      <c r="S75" s="17">
        <f>(SUMIFS(EUROSTAT_VBE_IND_2005!P$7:P$883,EUROSTAT_VBE_IND_2005!$B$7:$B$883,$D75,EUROSTAT_VBE_IND_2005!$C$7:$C$883,"*"&amp;RIGHT($A75,3)&amp;"*",EUROSTAT_VBE_IND_2005!$D$7:$D$883,"6000*"))/1000</f>
        <v>0</v>
      </c>
      <c r="T75" s="17">
        <f>(SUMIFS(EUROSTAT_VBE_IND_2005!Q$7:Q$883,EUROSTAT_VBE_IND_2005!$B$7:$B$883,$D75,EUROSTAT_VBE_IND_2005!$C$7:$C$883,"*"&amp;RIGHT($A75,3)&amp;"*",EUROSTAT_VBE_IND_2005!$D$7:$D$883,"6000*"))/1000</f>
        <v>0</v>
      </c>
      <c r="U75" s="17">
        <f>(SUMIFS(EUROSTAT_VBE_IND_2005!R$7:R$883,EUROSTAT_VBE_IND_2005!$B$7:$B$883,$D75,EUROSTAT_VBE_IND_2005!$C$7:$C$883,"*"&amp;RIGHT($A75,3)&amp;"*",EUROSTAT_VBE_IND_2005!$D$7:$D$883,"6000*"))/1000</f>
        <v>0</v>
      </c>
      <c r="V75" s="17">
        <f>(SUMIFS(EUROSTAT_VBE_IND_2005!S$7:S$883,EUROSTAT_VBE_IND_2005!$B$7:$B$883,$D75,EUROSTAT_VBE_IND_2005!$C$7:$C$883,"*"&amp;RIGHT($A75,3)&amp;"*",EUROSTAT_VBE_IND_2005!$D$7:$D$883,"6000*"))/1000</f>
        <v>0</v>
      </c>
      <c r="W75" s="17">
        <f>(SUMIFS(EUROSTAT_VBE_IND_2005!T$7:T$883,EUROSTAT_VBE_IND_2005!$B$7:$B$883,$D75,EUROSTAT_VBE_IND_2005!$C$7:$C$883,"*"&amp;RIGHT($A75,3)&amp;"*",EUROSTAT_VBE_IND_2005!$D$7:$D$883,"6000*"))/1000</f>
        <v>0</v>
      </c>
      <c r="X75" s="17">
        <f>(SUMIFS(EUROSTAT_VBE_IND_2005!U$7:U$883,EUROSTAT_VBE_IND_2005!$B$7:$B$883,$D75,EUROSTAT_VBE_IND_2005!$C$7:$C$883,"*"&amp;RIGHT($A75,3)&amp;"*",EUROSTAT_VBE_IND_2005!$D$7:$D$883,"6000*"))/1000</f>
        <v>0</v>
      </c>
      <c r="Y75" s="17">
        <f>(SUMIFS(EUROSTAT_VBE_IND_2005!V$7:V$883,EUROSTAT_VBE_IND_2005!$B$7:$B$883,$D75,EUROSTAT_VBE_IND_2005!$C$7:$C$883,"*"&amp;RIGHT($A75,3)&amp;"*",EUROSTAT_VBE_IND_2005!$D$7:$D$883,"6000*"))/1000</f>
        <v>0</v>
      </c>
      <c r="Z75" s="17">
        <f>(SUMIFS(EUROSTAT_VBE_IND_2005!W$7:W$883,EUROSTAT_VBE_IND_2005!$B$7:$B$883,$D75,EUROSTAT_VBE_IND_2005!$C$7:$C$883,"*"&amp;RIGHT($A75,3)&amp;"*",EUROSTAT_VBE_IND_2005!$D$7:$D$883,"6000*"))/1000</f>
        <v>0</v>
      </c>
      <c r="AA75" s="17">
        <f>(SUMIFS(EUROSTAT_VBE_IND_2005!X$7:X$883,EUROSTAT_VBE_IND_2005!$B$7:$B$883,$D75,EUROSTAT_VBE_IND_2005!$C$7:$C$883,"*"&amp;RIGHT($A75,3)&amp;"*",EUROSTAT_VBE_IND_2005!$D$7:$D$883,"6000*"))/1000</f>
        <v>0</v>
      </c>
      <c r="AB75" s="17">
        <f>(SUMIFS(EUROSTAT_VBE_IND_2005!AA$7:AA$883,EUROSTAT_VBE_IND_2005!$B$7:$B$883,$D75,EUROSTAT_VBE_IND_2005!$C$7:$C$883,"*"&amp;RIGHT($A75,3)&amp;"*",EUROSTAT_VBE_IND_2005!$D$7:$D$883,"6000*"))/1000</f>
        <v>0</v>
      </c>
      <c r="AC75" s="17">
        <f>(SUMIFS(EUROSTAT_VBE_IND_2005!AB$7:AB$883,EUROSTAT_VBE_IND_2005!$B$7:$B$883,$D75,EUROSTAT_VBE_IND_2005!$C$7:$C$883,"*"&amp;RIGHT($A75,3)&amp;"*",EUROSTAT_VBE_IND_2005!$D$7:$D$883,"6000*"))/1000</f>
        <v>0</v>
      </c>
      <c r="AD75" s="17">
        <f>(SUMIFS(EUROSTAT_VBE_IND_2005!AC$7:AC$883,EUROSTAT_VBE_IND_2005!$B$7:$B$883,$D75,EUROSTAT_VBE_IND_2005!$C$7:$C$883,"*"&amp;RIGHT($A75,3)&amp;"*",EUROSTAT_VBE_IND_2005!$D$7:$D$883,"6000*"))/1000</f>
        <v>0</v>
      </c>
      <c r="AE75" s="17">
        <f>(SUMIFS(EUROSTAT_VBE_IND_2005!AD$7:AD$883,EUROSTAT_VBE_IND_2005!$B$7:$B$883,$D75,EUROSTAT_VBE_IND_2005!$C$7:$C$883,"*"&amp;RIGHT($A75,3)&amp;"*",EUROSTAT_VBE_IND_2005!$D$7:$D$883,"6000*"))/1000</f>
        <v>0</v>
      </c>
      <c r="AF75" s="17">
        <f>(SUMIFS(EUROSTAT_VBE_IND_2005!AE$7:AE$883,EUROSTAT_VBE_IND_2005!$B$7:$B$883,$D75,EUROSTAT_VBE_IND_2005!$C$7:$C$883,"*"&amp;RIGHT($A75,3)&amp;"*",EUROSTAT_VBE_IND_2005!$D$7:$D$883,"6000*"))/1000</f>
        <v>0</v>
      </c>
      <c r="AG75" s="17">
        <f>(SUMIFS(EUROSTAT_VBE_IND_2005!AF$7:AF$883,EUROSTAT_VBE_IND_2005!$B$7:$B$883,$D75,EUROSTAT_VBE_IND_2005!$C$7:$C$883,"*"&amp;RIGHT($A75,3)&amp;"*",EUROSTAT_VBE_IND_2005!$D$7:$D$883,"6000*"))/1000</f>
        <v>0</v>
      </c>
      <c r="AH75" s="17">
        <f>(SUMIFS(EUROSTAT_VBE_IND_2005!AH$7:AH$883,EUROSTAT_VBE_IND_2005!$B$7:$B$883,$D75,EUROSTAT_VBE_IND_2005!$C$7:$C$883,"*"&amp;RIGHT($A75,3)&amp;"*",EUROSTAT_VBE_IND_2005!$D$7:$D$883,"6000*"))/1000</f>
        <v>0</v>
      </c>
      <c r="AI75" s="17">
        <f>(SUMIFS(EUROSTAT_VBE_IND_2005!AI$7:AI$883,EUROSTAT_VBE_IND_2005!$B$7:$B$883,$D75,EUROSTAT_VBE_IND_2005!$C$7:$C$883,"*"&amp;RIGHT($A75,3)&amp;"*",EUROSTAT_VBE_IND_2005!$D$7:$D$883,"6000*"))/1000</f>
        <v>0</v>
      </c>
      <c r="AJ75" s="17">
        <f>(SUMIFS(EUROSTAT_VBE_IND_2005!AJ$7:AJ$883,EUROSTAT_VBE_IND_2005!$B$7:$B$883,$D75,EUROSTAT_VBE_IND_2005!$C$7:$C$883,"*"&amp;RIGHT($A75,3)&amp;"*",EUROSTAT_VBE_IND_2005!$D$7:$D$883,"6000*"))/1000</f>
        <v>0</v>
      </c>
      <c r="AK75" s="17">
        <f>(SUMIFS(EUROSTAT_VBE_IND_2005!AK$7:AK$883,EUROSTAT_VBE_IND_2005!$B$7:$B$883,$D75,EUROSTAT_VBE_IND_2005!$C$7:$C$883,"*"&amp;RIGHT($A75,3)&amp;"*",EUROSTAT_VBE_IND_2005!$D$7:$D$883,"6000*"))/1000</f>
        <v>0</v>
      </c>
      <c r="AL75" s="198"/>
      <c r="AM75" s="198"/>
      <c r="AN75" s="198"/>
      <c r="AO75" s="17">
        <f>(SUMIFS(EUROSTAT_VBE_IND_2005!Y$7:Y$883,EUROSTAT_VBE_IND_2005!$B$7:$B$883,$D75,EUROSTAT_VBE_IND_2005!$C$7:$C$883,"*"&amp;RIGHT($A75,3)&amp;"*",EUROSTAT_VBE_IND_2005!$D$7:$D$883,"6000*"))/1000</f>
        <v>0</v>
      </c>
      <c r="AP75" s="17">
        <f>(SUMIFS(EUROSTAT_VBE_IND_2005!Z$7:Z$883,EUROSTAT_VBE_IND_2005!$B$7:$B$883,$D75,EUROSTAT_VBE_IND_2005!$C$7:$C$883,"*"&amp;RIGHT($A75,3)&amp;"*",EUROSTAT_VBE_IND_2005!$D$7:$D$883,"6000*"))/1000</f>
        <v>0</v>
      </c>
      <c r="AQ75" s="17">
        <f>(SUMIFS(EUROSTAT_VBE_IND_2005!AG$7:AG$883,EUROSTAT_VBE_IND_2005!$B$7:$B$883,$D75,EUROSTAT_VBE_IND_2005!$C$7:$C$883,"*"&amp;RIGHT($A75,3)&amp;"*",EUROSTAT_VBE_IND_2005!$D$7:$D$883,"6000*"))/1000</f>
        <v>0</v>
      </c>
    </row>
    <row r="76" s="20" customFormat="1" spans="1:43">
      <c r="A76" t="str">
        <f>LEFT(EUROSTAT_VBE_IND_2005!$C$14,8)</f>
        <v>B_101605</v>
      </c>
      <c r="B76" s="28" t="s">
        <v>249</v>
      </c>
      <c r="C76" t="s">
        <v>293</v>
      </c>
      <c r="D76" t="s">
        <v>55</v>
      </c>
      <c r="E76" t="s">
        <v>248</v>
      </c>
      <c r="F76" t="s">
        <v>268</v>
      </c>
      <c r="G76" s="17">
        <f>(SUMIFS(EUROSTAT_VBE_IND_2005!E$7:E$883,EUROSTAT_VBE_IND_2005!$B$7:$B$883,$D76,EUROSTAT_VBE_IND_2005!$C$7:$C$883,"*"&amp;RIGHT($A76,3)&amp;"*",EUROSTAT_VBE_IND_2005!$D$7:$D$883,"5200*"))/1000</f>
        <v>0</v>
      </c>
      <c r="H76" s="17">
        <f>(SUMIFS(EUROSTAT_VBE_IND_2005!F$7:F$883,EUROSTAT_VBE_IND_2005!$B$7:$B$883,$D76,EUROSTAT_VBE_IND_2005!$C$7:$C$883,"*"&amp;RIGHT($A76,3)&amp;"*",EUROSTAT_VBE_IND_2005!$D$7:$D$883,"5200*"))/1000</f>
        <v>0</v>
      </c>
      <c r="I76" s="17">
        <f>(SUMIFS(EUROSTAT_VBE_IND_2005!G$7:G$883,EUROSTAT_VBE_IND_2005!$B$7:$B$883,$D76,EUROSTAT_VBE_IND_2005!$C$7:$C$883,"*"&amp;RIGHT($A76,3)&amp;"*",EUROSTAT_VBE_IND_2005!$D$7:$D$883,"5200*"))/1000</f>
        <v>0</v>
      </c>
      <c r="J76" s="198"/>
      <c r="K76" s="17">
        <f>(SUMIFS(EUROSTAT_VBE_IND_2005!H$7:H$883,EUROSTAT_VBE_IND_2005!$B$7:$B$883,$D76,EUROSTAT_VBE_IND_2005!$C$7:$C$883,"*"&amp;RIGHT($A76,3)&amp;"*",EUROSTAT_VBE_IND_2005!$D$7:$D$883,"5200*"))/1000</f>
        <v>0</v>
      </c>
      <c r="L76" s="17">
        <f>(SUMIFS(EUROSTAT_VBE_IND_2005!I$7:I$883,EUROSTAT_VBE_IND_2005!$B$7:$B$883,$D76,EUROSTAT_VBE_IND_2005!$C$7:$C$883,"*"&amp;RIGHT($A76,3)&amp;"*",EUROSTAT_VBE_IND_2005!$D$7:$D$883,"5200*"))/1000</f>
        <v>0</v>
      </c>
      <c r="M76" s="17">
        <f>(SUMIFS(EUROSTAT_VBE_IND_2005!J$7:J$883,EUROSTAT_VBE_IND_2005!$B$7:$B$883,$D76,EUROSTAT_VBE_IND_2005!$C$7:$C$883,"*"&amp;RIGHT($A76,3)&amp;"*",EUROSTAT_VBE_IND_2005!$D$7:$D$883,"5200*"))/1000</f>
        <v>0</v>
      </c>
      <c r="N76" s="17">
        <f>(SUMIFS(EUROSTAT_VBE_IND_2005!K$7:K$883,EUROSTAT_VBE_IND_2005!$B$7:$B$883,$D76,EUROSTAT_VBE_IND_2005!$C$7:$C$883,"*"&amp;RIGHT($A76,3)&amp;"*",EUROSTAT_VBE_IND_2005!$D$7:$D$883,"5200*"))/1000</f>
        <v>0</v>
      </c>
      <c r="O76" s="17">
        <f>(SUMIFS(EUROSTAT_VBE_IND_2005!L$7:L$883,EUROSTAT_VBE_IND_2005!$B$7:$B$883,$D76,EUROSTAT_VBE_IND_2005!$C$7:$C$883,"*"&amp;RIGHT($A76,3)&amp;"*",EUROSTAT_VBE_IND_2005!$D$7:$D$883,"5200*"))/1000</f>
        <v>0</v>
      </c>
      <c r="P76" s="17">
        <f>(SUMIFS(EUROSTAT_VBE_IND_2005!M$7:M$883,EUROSTAT_VBE_IND_2005!$B$7:$B$883,$D76,EUROSTAT_VBE_IND_2005!$C$7:$C$883,"*"&amp;RIGHT($A76,3)&amp;"*",EUROSTAT_VBE_IND_2005!$D$7:$D$883,"5200*"))/1000</f>
        <v>0</v>
      </c>
      <c r="Q76" s="17">
        <f>(SUMIFS(EUROSTAT_VBE_IND_2005!N$7:N$883,EUROSTAT_VBE_IND_2005!$B$7:$B$883,$D76,EUROSTAT_VBE_IND_2005!$C$7:$C$883,"*"&amp;RIGHT($A76,3)&amp;"*",EUROSTAT_VBE_IND_2005!$D$7:$D$883,"5200*"))/1000</f>
        <v>0</v>
      </c>
      <c r="R76" s="17">
        <f>(SUMIFS(EUROSTAT_VBE_IND_2005!O$7:O$883,EUROSTAT_VBE_IND_2005!$B$7:$B$883,$D76,EUROSTAT_VBE_IND_2005!$C$7:$C$883,"*"&amp;RIGHT($A76,3)&amp;"*",EUROSTAT_VBE_IND_2005!$D$7:$D$883,"5200*"))/1000</f>
        <v>0</v>
      </c>
      <c r="S76" s="17">
        <f>(SUMIFS(EUROSTAT_VBE_IND_2005!P$7:P$883,EUROSTAT_VBE_IND_2005!$B$7:$B$883,$D76,EUROSTAT_VBE_IND_2005!$C$7:$C$883,"*"&amp;RIGHT($A76,3)&amp;"*",EUROSTAT_VBE_IND_2005!$D$7:$D$883,"5200*"))/1000</f>
        <v>0</v>
      </c>
      <c r="T76" s="17">
        <f>(SUMIFS(EUROSTAT_VBE_IND_2005!Q$7:Q$883,EUROSTAT_VBE_IND_2005!$B$7:$B$883,$D76,EUROSTAT_VBE_IND_2005!$C$7:$C$883,"*"&amp;RIGHT($A76,3)&amp;"*",EUROSTAT_VBE_IND_2005!$D$7:$D$883,"5200*"))/1000</f>
        <v>0</v>
      </c>
      <c r="U76" s="17">
        <f>(SUMIFS(EUROSTAT_VBE_IND_2005!R$7:R$883,EUROSTAT_VBE_IND_2005!$B$7:$B$883,$D76,EUROSTAT_VBE_IND_2005!$C$7:$C$883,"*"&amp;RIGHT($A76,3)&amp;"*",EUROSTAT_VBE_IND_2005!$D$7:$D$883,"5200*"))/1000</f>
        <v>0</v>
      </c>
      <c r="V76" s="17">
        <f>(SUMIFS(EUROSTAT_VBE_IND_2005!S$7:S$883,EUROSTAT_VBE_IND_2005!$B$7:$B$883,$D76,EUROSTAT_VBE_IND_2005!$C$7:$C$883,"*"&amp;RIGHT($A76,3)&amp;"*",EUROSTAT_VBE_IND_2005!$D$7:$D$883,"5200*"))/1000</f>
        <v>0</v>
      </c>
      <c r="W76" s="17">
        <f>(SUMIFS(EUROSTAT_VBE_IND_2005!T$7:T$883,EUROSTAT_VBE_IND_2005!$B$7:$B$883,$D76,EUROSTAT_VBE_IND_2005!$C$7:$C$883,"*"&amp;RIGHT($A76,3)&amp;"*",EUROSTAT_VBE_IND_2005!$D$7:$D$883,"5200*"))/1000</f>
        <v>0</v>
      </c>
      <c r="X76" s="17">
        <f>(SUMIFS(EUROSTAT_VBE_IND_2005!U$7:U$883,EUROSTAT_VBE_IND_2005!$B$7:$B$883,$D76,EUROSTAT_VBE_IND_2005!$C$7:$C$883,"*"&amp;RIGHT($A76,3)&amp;"*",EUROSTAT_VBE_IND_2005!$D$7:$D$883,"5200*"))/1000</f>
        <v>0</v>
      </c>
      <c r="Y76" s="17">
        <f>(SUMIFS(EUROSTAT_VBE_IND_2005!V$7:V$883,EUROSTAT_VBE_IND_2005!$B$7:$B$883,$D76,EUROSTAT_VBE_IND_2005!$C$7:$C$883,"*"&amp;RIGHT($A76,3)&amp;"*",EUROSTAT_VBE_IND_2005!$D$7:$D$883,"5200*"))/1000</f>
        <v>0</v>
      </c>
      <c r="Z76" s="17">
        <f>(SUMIFS(EUROSTAT_VBE_IND_2005!W$7:W$883,EUROSTAT_VBE_IND_2005!$B$7:$B$883,$D76,EUROSTAT_VBE_IND_2005!$C$7:$C$883,"*"&amp;RIGHT($A76,3)&amp;"*",EUROSTAT_VBE_IND_2005!$D$7:$D$883,"5200*"))/1000</f>
        <v>0</v>
      </c>
      <c r="AA76" s="17">
        <f>(SUMIFS(EUROSTAT_VBE_IND_2005!X$7:X$883,EUROSTAT_VBE_IND_2005!$B$7:$B$883,$D76,EUROSTAT_VBE_IND_2005!$C$7:$C$883,"*"&amp;RIGHT($A76,3)&amp;"*",EUROSTAT_VBE_IND_2005!$D$7:$D$883,"5200*"))/1000</f>
        <v>0</v>
      </c>
      <c r="AB76" s="17">
        <f>(SUMIFS(EUROSTAT_VBE_IND_2005!AA$7:AA$883,EUROSTAT_VBE_IND_2005!$B$7:$B$883,$D76,EUROSTAT_VBE_IND_2005!$C$7:$C$883,"*"&amp;RIGHT($A76,3)&amp;"*",EUROSTAT_VBE_IND_2005!$D$7:$D$883,"5200*"))/1000</f>
        <v>0</v>
      </c>
      <c r="AC76" s="17">
        <f>(SUMIFS(EUROSTAT_VBE_IND_2005!AB$7:AB$883,EUROSTAT_VBE_IND_2005!$B$7:$B$883,$D76,EUROSTAT_VBE_IND_2005!$C$7:$C$883,"*"&amp;RIGHT($A76,3)&amp;"*",EUROSTAT_VBE_IND_2005!$D$7:$D$883,"5200*"))/1000</f>
        <v>0</v>
      </c>
      <c r="AD76" s="17">
        <f>(SUMIFS(EUROSTAT_VBE_IND_2005!AC$7:AC$883,EUROSTAT_VBE_IND_2005!$B$7:$B$883,$D76,EUROSTAT_VBE_IND_2005!$C$7:$C$883,"*"&amp;RIGHT($A76,3)&amp;"*",EUROSTAT_VBE_IND_2005!$D$7:$D$883,"5200*"))/1000</f>
        <v>0</v>
      </c>
      <c r="AE76" s="17">
        <f>(SUMIFS(EUROSTAT_VBE_IND_2005!AD$7:AD$883,EUROSTAT_VBE_IND_2005!$B$7:$B$883,$D76,EUROSTAT_VBE_IND_2005!$C$7:$C$883,"*"&amp;RIGHT($A76,3)&amp;"*",EUROSTAT_VBE_IND_2005!$D$7:$D$883,"5200*"))/1000</f>
        <v>0</v>
      </c>
      <c r="AF76" s="17">
        <f>(SUMIFS(EUROSTAT_VBE_IND_2005!AE$7:AE$883,EUROSTAT_VBE_IND_2005!$B$7:$B$883,$D76,EUROSTAT_VBE_IND_2005!$C$7:$C$883,"*"&amp;RIGHT($A76,3)&amp;"*",EUROSTAT_VBE_IND_2005!$D$7:$D$883,"5200*"))/1000</f>
        <v>0</v>
      </c>
      <c r="AG76" s="17">
        <f>(SUMIFS(EUROSTAT_VBE_IND_2005!AF$7:AF$883,EUROSTAT_VBE_IND_2005!$B$7:$B$883,$D76,EUROSTAT_VBE_IND_2005!$C$7:$C$883,"*"&amp;RIGHT($A76,3)&amp;"*",EUROSTAT_VBE_IND_2005!$D$7:$D$883,"5200*"))/1000</f>
        <v>0</v>
      </c>
      <c r="AH76" s="17">
        <f>(SUMIFS(EUROSTAT_VBE_IND_2005!AH$7:AH$883,EUROSTAT_VBE_IND_2005!$B$7:$B$883,$D76,EUROSTAT_VBE_IND_2005!$C$7:$C$883,"*"&amp;RIGHT($A76,3)&amp;"*",EUROSTAT_VBE_IND_2005!$D$7:$D$883,"5200*"))/1000</f>
        <v>0</v>
      </c>
      <c r="AI76" s="17">
        <f>(SUMIFS(EUROSTAT_VBE_IND_2005!AI$7:AI$883,EUROSTAT_VBE_IND_2005!$B$7:$B$883,$D76,EUROSTAT_VBE_IND_2005!$C$7:$C$883,"*"&amp;RIGHT($A76,3)&amp;"*",EUROSTAT_VBE_IND_2005!$D$7:$D$883,"5200*"))/1000</f>
        <v>0</v>
      </c>
      <c r="AJ76" s="17">
        <f>(SUMIFS(EUROSTAT_VBE_IND_2005!AJ$7:AJ$883,EUROSTAT_VBE_IND_2005!$B$7:$B$883,$D76,EUROSTAT_VBE_IND_2005!$C$7:$C$883,"*"&amp;RIGHT($A76,3)&amp;"*",EUROSTAT_VBE_IND_2005!$D$7:$D$883,"5200*"))/1000</f>
        <v>0</v>
      </c>
      <c r="AK76" s="17">
        <f>(SUMIFS(EUROSTAT_VBE_IND_2005!AK$7:AK$883,EUROSTAT_VBE_IND_2005!$B$7:$B$883,$D76,EUROSTAT_VBE_IND_2005!$C$7:$C$883,"*"&amp;RIGHT($A76,3)&amp;"*",EUROSTAT_VBE_IND_2005!$D$7:$D$883,"5200*"))/1000</f>
        <v>0</v>
      </c>
      <c r="AL76" s="198"/>
      <c r="AM76" s="198"/>
      <c r="AN76" s="198"/>
      <c r="AO76" s="17">
        <f>(SUMIFS(EUROSTAT_VBE_IND_2005!Y$7:Y$883,EUROSTAT_VBE_IND_2005!$B$7:$B$883,$D76,EUROSTAT_VBE_IND_2005!$C$7:$C$883,"*"&amp;RIGHT($A76,3)&amp;"*",EUROSTAT_VBE_IND_2005!$D$7:$D$883,"5200*"))/1000</f>
        <v>0</v>
      </c>
      <c r="AP76" s="17">
        <f>(SUMIFS(EUROSTAT_VBE_IND_2005!Z$7:Z$883,EUROSTAT_VBE_IND_2005!$B$7:$B$883,$D76,EUROSTAT_VBE_IND_2005!$C$7:$C$883,"*"&amp;RIGHT($A76,3)&amp;"*",EUROSTAT_VBE_IND_2005!$D$7:$D$883,"5200*"))/1000</f>
        <v>0</v>
      </c>
      <c r="AQ76" s="17">
        <f>(SUMIFS(EUROSTAT_VBE_IND_2005!AG$7:AG$883,EUROSTAT_VBE_IND_2005!$B$7:$B$883,$D76,EUROSTAT_VBE_IND_2005!$C$7:$C$883,"*"&amp;RIGHT($A76,3)&amp;"*",EUROSTAT_VBE_IND_2005!$D$7:$D$883,"5200*"))/1000</f>
        <v>0</v>
      </c>
    </row>
    <row r="77" s="20" customFormat="1" spans="1:43">
      <c r="A77"/>
      <c r="B77"/>
      <c r="C77"/>
      <c r="D77"/>
      <c r="E77"/>
      <c r="F77" s="241" t="s">
        <v>192</v>
      </c>
      <c r="G77" s="795">
        <f>SUM(G57:G76)</f>
        <v>69.589</v>
      </c>
      <c r="H77" s="795">
        <f t="shared" ref="H77:AK77" si="2">SUM(H57:H76)</f>
        <v>312.138</v>
      </c>
      <c r="I77" s="795">
        <f t="shared" si="2"/>
        <v>35.538</v>
      </c>
      <c r="J77" s="875"/>
      <c r="K77" s="795">
        <f t="shared" si="2"/>
        <v>2.903</v>
      </c>
      <c r="L77" s="795">
        <f t="shared" si="2"/>
        <v>104.418</v>
      </c>
      <c r="M77" s="795">
        <f t="shared" si="2"/>
        <v>1006.441</v>
      </c>
      <c r="N77" s="795">
        <f t="shared" si="2"/>
        <v>10.049</v>
      </c>
      <c r="O77" s="795">
        <f t="shared" si="2"/>
        <v>8.457</v>
      </c>
      <c r="P77" s="795">
        <f t="shared" si="2"/>
        <v>28.697</v>
      </c>
      <c r="Q77" s="795">
        <f t="shared" si="2"/>
        <v>333.018</v>
      </c>
      <c r="R77" s="795">
        <f t="shared" si="2"/>
        <v>48.259</v>
      </c>
      <c r="S77" s="795">
        <f t="shared" si="2"/>
        <v>593.883</v>
      </c>
      <c r="T77" s="795">
        <f t="shared" si="2"/>
        <v>28.682</v>
      </c>
      <c r="U77" s="795">
        <f t="shared" si="2"/>
        <v>87.479</v>
      </c>
      <c r="V77" s="795">
        <f t="shared" si="2"/>
        <v>10.397</v>
      </c>
      <c r="W77" s="795">
        <f t="shared" si="2"/>
        <v>6.434</v>
      </c>
      <c r="X77" s="795">
        <f t="shared" si="2"/>
        <v>335.726</v>
      </c>
      <c r="Y77" s="795">
        <f t="shared" si="2"/>
        <v>32.482</v>
      </c>
      <c r="Z77" s="795">
        <f t="shared" si="2"/>
        <v>0.643</v>
      </c>
      <c r="AA77" s="795">
        <f t="shared" si="2"/>
        <v>2.973</v>
      </c>
      <c r="AB77" s="795">
        <f t="shared" si="2"/>
        <v>0.834</v>
      </c>
      <c r="AC77" s="795">
        <f t="shared" si="2"/>
        <v>523.436</v>
      </c>
      <c r="AD77" s="795">
        <f t="shared" si="2"/>
        <v>94.499</v>
      </c>
      <c r="AE77" s="795">
        <f t="shared" si="2"/>
        <v>172.45</v>
      </c>
      <c r="AF77" s="795">
        <f t="shared" si="2"/>
        <v>102.316</v>
      </c>
      <c r="AG77" s="795">
        <f t="shared" si="2"/>
        <v>96.253</v>
      </c>
      <c r="AH77" s="795">
        <f t="shared" si="2"/>
        <v>86.959</v>
      </c>
      <c r="AI77" s="795">
        <f t="shared" si="2"/>
        <v>10.95</v>
      </c>
      <c r="AJ77" s="795">
        <f t="shared" si="2"/>
        <v>49.449</v>
      </c>
      <c r="AK77" s="795">
        <f t="shared" si="2"/>
        <v>452.926</v>
      </c>
      <c r="AL77" s="875"/>
      <c r="AM77" s="875"/>
      <c r="AN77" s="875"/>
      <c r="AO77" s="795">
        <f>SUM(AO57:AO76)</f>
        <v>0.662</v>
      </c>
      <c r="AP77" s="795">
        <f>SUM(AP57:AP76)</f>
        <v>1.085</v>
      </c>
      <c r="AQ77" s="795">
        <f>SUM(AQ57:AQ76)</f>
        <v>16.223</v>
      </c>
    </row>
    <row r="78" s="20" customFormat="1" spans="1:43">
      <c r="A78" t="str">
        <f>LEFT(EUROSTAT_VBE_IND_2005!$C$14,8)</f>
        <v>B_101605</v>
      </c>
      <c r="B78" s="28" t="s">
        <v>249</v>
      </c>
      <c r="C78" t="s">
        <v>293</v>
      </c>
      <c r="D78" t="s">
        <v>55</v>
      </c>
      <c r="E78"/>
      <c r="F78" s="241" t="s">
        <v>294</v>
      </c>
      <c r="G78" s="795">
        <f>(SUMIFS(EUROSTAT_VBE_IND_2005!E$7:E$883,EUROSTAT_VBE_IND_2005!$B$7:$B$883,$D76,EUROSTAT_VBE_IND_2005!$C$7:$C$883,"*"&amp;RIGHT($A76,3)&amp;"*",EUROSTAT_VBE_IND_2005!$D$7:$D$883,"*"))/1000</f>
        <v>69.589</v>
      </c>
      <c r="H78" s="795">
        <f>(SUMIFS(EUROSTAT_VBE_IND_2005!F$7:F$883,EUROSTAT_VBE_IND_2005!$B$7:$B$883,$D76,EUROSTAT_VBE_IND_2005!$C$7:$C$883,"*"&amp;RIGHT($A76,3)&amp;"*",EUROSTAT_VBE_IND_2005!$D$7:$D$883,"*"))/1000</f>
        <v>312.138</v>
      </c>
      <c r="I78" s="795">
        <f>(SUMIFS(EUROSTAT_VBE_IND_2005!G$7:G$883,EUROSTAT_VBE_IND_2005!$B$7:$B$883,$D76,EUROSTAT_VBE_IND_2005!$C$7:$C$883,"*"&amp;RIGHT($A76,3)&amp;"*",EUROSTAT_VBE_IND_2005!$D$7:$D$883,"*"))/1000</f>
        <v>35.538</v>
      </c>
      <c r="J78" s="875"/>
      <c r="K78" s="795">
        <f>(SUMIFS(EUROSTAT_VBE_IND_2005!H$7:H$883,EUROSTAT_VBE_IND_2005!$B$7:$B$883,$D76,EUROSTAT_VBE_IND_2005!$C$7:$C$883,"*"&amp;RIGHT($A76,3)&amp;"*",EUROSTAT_VBE_IND_2005!$D$7:$D$883,"*"))/1000</f>
        <v>2.903</v>
      </c>
      <c r="L78" s="795">
        <f>(SUMIFS(EUROSTAT_VBE_IND_2005!I$7:I$883,EUROSTAT_VBE_IND_2005!$B$7:$B$883,$D76,EUROSTAT_VBE_IND_2005!$C$7:$C$883,"*"&amp;RIGHT($A76,3)&amp;"*",EUROSTAT_VBE_IND_2005!$D$7:$D$883,"*"))/1000</f>
        <v>104.418</v>
      </c>
      <c r="M78" s="795">
        <f>(SUMIFS(EUROSTAT_VBE_IND_2005!J$7:J$883,EUROSTAT_VBE_IND_2005!$B$7:$B$883,$D76,EUROSTAT_VBE_IND_2005!$C$7:$C$883,"*"&amp;RIGHT($A76,3)&amp;"*",EUROSTAT_VBE_IND_2005!$D$7:$D$883,"*"))/1000</f>
        <v>1006.441</v>
      </c>
      <c r="N78" s="795">
        <f>(SUMIFS(EUROSTAT_VBE_IND_2005!K$7:K$883,EUROSTAT_VBE_IND_2005!$B$7:$B$883,$D76,EUROSTAT_VBE_IND_2005!$C$7:$C$883,"*"&amp;RIGHT($A76,3)&amp;"*",EUROSTAT_VBE_IND_2005!$D$7:$D$883,"*"))/1000</f>
        <v>10.049</v>
      </c>
      <c r="O78" s="795">
        <f>(SUMIFS(EUROSTAT_VBE_IND_2005!L$7:L$883,EUROSTAT_VBE_IND_2005!$B$7:$B$883,$D76,EUROSTAT_VBE_IND_2005!$C$7:$C$883,"*"&amp;RIGHT($A76,3)&amp;"*",EUROSTAT_VBE_IND_2005!$D$7:$D$883,"*"))/1000</f>
        <v>8.457</v>
      </c>
      <c r="P78" s="795">
        <f>(SUMIFS(EUROSTAT_VBE_IND_2005!M$7:M$883,EUROSTAT_VBE_IND_2005!$B$7:$B$883,$D76,EUROSTAT_VBE_IND_2005!$C$7:$C$883,"*"&amp;RIGHT($A76,3)&amp;"*",EUROSTAT_VBE_IND_2005!$D$7:$D$883,"*"))/1000</f>
        <v>28.697</v>
      </c>
      <c r="Q78" s="795">
        <f>(SUMIFS(EUROSTAT_VBE_IND_2005!N$7:N$883,EUROSTAT_VBE_IND_2005!$B$7:$B$883,$D76,EUROSTAT_VBE_IND_2005!$C$7:$C$883,"*"&amp;RIGHT($A76,3)&amp;"*",EUROSTAT_VBE_IND_2005!$D$7:$D$883,"*"))/1000</f>
        <v>333.018</v>
      </c>
      <c r="R78" s="795">
        <f>(SUMIFS(EUROSTAT_VBE_IND_2005!O$7:O$883,EUROSTAT_VBE_IND_2005!$B$7:$B$883,$D76,EUROSTAT_VBE_IND_2005!$C$7:$C$883,"*"&amp;RIGHT($A76,3)&amp;"*",EUROSTAT_VBE_IND_2005!$D$7:$D$883,"*"))/1000</f>
        <v>48.259</v>
      </c>
      <c r="S78" s="795">
        <f>(SUMIFS(EUROSTAT_VBE_IND_2005!P$7:P$883,EUROSTAT_VBE_IND_2005!$B$7:$B$883,$D76,EUROSTAT_VBE_IND_2005!$C$7:$C$883,"*"&amp;RIGHT($A76,3)&amp;"*",EUROSTAT_VBE_IND_2005!$D$7:$D$883,"*"))/1000</f>
        <v>593.883</v>
      </c>
      <c r="T78" s="795">
        <f>(SUMIFS(EUROSTAT_VBE_IND_2005!Q$7:Q$883,EUROSTAT_VBE_IND_2005!$B$7:$B$883,$D76,EUROSTAT_VBE_IND_2005!$C$7:$C$883,"*"&amp;RIGHT($A76,3)&amp;"*",EUROSTAT_VBE_IND_2005!$D$7:$D$883,"*"))/1000</f>
        <v>28.682</v>
      </c>
      <c r="U78" s="795">
        <f>(SUMIFS(EUROSTAT_VBE_IND_2005!R$7:R$883,EUROSTAT_VBE_IND_2005!$B$7:$B$883,$D76,EUROSTAT_VBE_IND_2005!$C$7:$C$883,"*"&amp;RIGHT($A76,3)&amp;"*",EUROSTAT_VBE_IND_2005!$D$7:$D$883,"*"))/1000</f>
        <v>87.479</v>
      </c>
      <c r="V78" s="795">
        <f>(SUMIFS(EUROSTAT_VBE_IND_2005!S$7:S$883,EUROSTAT_VBE_IND_2005!$B$7:$B$883,$D76,EUROSTAT_VBE_IND_2005!$C$7:$C$883,"*"&amp;RIGHT($A76,3)&amp;"*",EUROSTAT_VBE_IND_2005!$D$7:$D$883,"*"))/1000</f>
        <v>10.397</v>
      </c>
      <c r="W78" s="795">
        <f>(SUMIFS(EUROSTAT_VBE_IND_2005!T$7:T$883,EUROSTAT_VBE_IND_2005!$B$7:$B$883,$D76,EUROSTAT_VBE_IND_2005!$C$7:$C$883,"*"&amp;RIGHT($A76,3)&amp;"*",EUROSTAT_VBE_IND_2005!$D$7:$D$883,"*"))/1000</f>
        <v>6.434</v>
      </c>
      <c r="X78" s="795">
        <f>(SUMIFS(EUROSTAT_VBE_IND_2005!U$7:U$883,EUROSTAT_VBE_IND_2005!$B$7:$B$883,$D76,EUROSTAT_VBE_IND_2005!$C$7:$C$883,"*"&amp;RIGHT($A76,3)&amp;"*",EUROSTAT_VBE_IND_2005!$D$7:$D$883,"*"))/1000</f>
        <v>335.726</v>
      </c>
      <c r="Y78" s="795">
        <f>(SUMIFS(EUROSTAT_VBE_IND_2005!V$7:V$883,EUROSTAT_VBE_IND_2005!$B$7:$B$883,$D76,EUROSTAT_VBE_IND_2005!$C$7:$C$883,"*"&amp;RIGHT($A76,3)&amp;"*",EUROSTAT_VBE_IND_2005!$D$7:$D$883,"*"))/1000</f>
        <v>32.482</v>
      </c>
      <c r="Z78" s="795">
        <f>(SUMIFS(EUROSTAT_VBE_IND_2005!W$7:W$883,EUROSTAT_VBE_IND_2005!$B$7:$B$883,$D76,EUROSTAT_VBE_IND_2005!$C$7:$C$883,"*"&amp;RIGHT($A76,3)&amp;"*",EUROSTAT_VBE_IND_2005!$D$7:$D$883,"*"))/1000</f>
        <v>0.643</v>
      </c>
      <c r="AA78" s="795">
        <f>(SUMIFS(EUROSTAT_VBE_IND_2005!X$7:X$883,EUROSTAT_VBE_IND_2005!$B$7:$B$883,$D76,EUROSTAT_VBE_IND_2005!$C$7:$C$883,"*"&amp;RIGHT($A76,3)&amp;"*",EUROSTAT_VBE_IND_2005!$D$7:$D$883,"*"))/1000</f>
        <v>2.973</v>
      </c>
      <c r="AB78" s="795">
        <f>(SUMIFS(EUROSTAT_VBE_IND_2005!AA$7:AA$883,EUROSTAT_VBE_IND_2005!$B$7:$B$883,$D76,EUROSTAT_VBE_IND_2005!$C$7:$C$883,"*"&amp;RIGHT($A76,3)&amp;"*",EUROSTAT_VBE_IND_2005!$D$7:$D$883,"*"))/1000</f>
        <v>0.834</v>
      </c>
      <c r="AC78" s="795">
        <f>(SUMIFS(EUROSTAT_VBE_IND_2005!AB$7:AB$883,EUROSTAT_VBE_IND_2005!$B$7:$B$883,$D76,EUROSTAT_VBE_IND_2005!$C$7:$C$883,"*"&amp;RIGHT($A76,3)&amp;"*",EUROSTAT_VBE_IND_2005!$D$7:$D$883,"*"))/1000</f>
        <v>523.436</v>
      </c>
      <c r="AD78" s="795">
        <f>(SUMIFS(EUROSTAT_VBE_IND_2005!AC$7:AC$883,EUROSTAT_VBE_IND_2005!$B$7:$B$883,$D76,EUROSTAT_VBE_IND_2005!$C$7:$C$883,"*"&amp;RIGHT($A76,3)&amp;"*",EUROSTAT_VBE_IND_2005!$D$7:$D$883,"*"))/1000</f>
        <v>94.499</v>
      </c>
      <c r="AE78" s="795">
        <f>(SUMIFS(EUROSTAT_VBE_IND_2005!AD$7:AD$883,EUROSTAT_VBE_IND_2005!$B$7:$B$883,$D76,EUROSTAT_VBE_IND_2005!$C$7:$C$883,"*"&amp;RIGHT($A76,3)&amp;"*",EUROSTAT_VBE_IND_2005!$D$7:$D$883,"*"))/1000</f>
        <v>172.45</v>
      </c>
      <c r="AF78" s="795">
        <f>(SUMIFS(EUROSTAT_VBE_IND_2005!AE$7:AE$883,EUROSTAT_VBE_IND_2005!$B$7:$B$883,$D76,EUROSTAT_VBE_IND_2005!$C$7:$C$883,"*"&amp;RIGHT($A76,3)&amp;"*",EUROSTAT_VBE_IND_2005!$D$7:$D$883,"*"))/1000</f>
        <v>102.316</v>
      </c>
      <c r="AG78" s="795">
        <f>(SUMIFS(EUROSTAT_VBE_IND_2005!AF$7:AF$883,EUROSTAT_VBE_IND_2005!$B$7:$B$883,$D76,EUROSTAT_VBE_IND_2005!$C$7:$C$883,"*"&amp;RIGHT($A76,3)&amp;"*",EUROSTAT_VBE_IND_2005!$D$7:$D$883,"*"))/1000</f>
        <v>96.253</v>
      </c>
      <c r="AH78" s="795">
        <f>(SUMIFS(EUROSTAT_VBE_IND_2005!AH$7:AH$883,EUROSTAT_VBE_IND_2005!$B$7:$B$883,$D76,EUROSTAT_VBE_IND_2005!$C$7:$C$883,"*"&amp;RIGHT($A76,3)&amp;"*",EUROSTAT_VBE_IND_2005!$D$7:$D$883,"*"))/1000</f>
        <v>86.959</v>
      </c>
      <c r="AI78" s="795">
        <f>(SUMIFS(EUROSTAT_VBE_IND_2005!AI$7:AI$883,EUROSTAT_VBE_IND_2005!$B$7:$B$883,$D76,EUROSTAT_VBE_IND_2005!$C$7:$C$883,"*"&amp;RIGHT($A76,3)&amp;"*",EUROSTAT_VBE_IND_2005!$D$7:$D$883,"*"))/1000</f>
        <v>10.95</v>
      </c>
      <c r="AJ78" s="795">
        <f>(SUMIFS(EUROSTAT_VBE_IND_2005!AJ$7:AJ$883,EUROSTAT_VBE_IND_2005!$B$7:$B$883,$D76,EUROSTAT_VBE_IND_2005!$C$7:$C$883,"*"&amp;RIGHT($A76,3)&amp;"*",EUROSTAT_VBE_IND_2005!$D$7:$D$883,"*"))/1000</f>
        <v>49.449</v>
      </c>
      <c r="AK78" s="795">
        <f>(SUMIFS(EUROSTAT_VBE_IND_2005!AK$7:AK$883,EUROSTAT_VBE_IND_2005!$B$7:$B$883,$D76,EUROSTAT_VBE_IND_2005!$C$7:$C$883,"*"&amp;RIGHT($A76,3)&amp;"*",EUROSTAT_VBE_IND_2005!$D$7:$D$883,"*"))/1000</f>
        <v>452.926</v>
      </c>
      <c r="AL78" s="875"/>
      <c r="AM78" s="875"/>
      <c r="AN78" s="875"/>
      <c r="AO78" s="795">
        <f>(SUMIFS(EUROSTAT_VBE_IND_2005!Y$7:Y$883,EUROSTAT_VBE_IND_2005!$B$7:$B$883,$D76,EUROSTAT_VBE_IND_2005!$C$7:$C$883,"*"&amp;RIGHT($A76,3)&amp;"*",EUROSTAT_VBE_IND_2005!$D$7:$D$883,"*"))/1000</f>
        <v>0.662</v>
      </c>
      <c r="AP78" s="795">
        <f>(SUMIFS(EUROSTAT_VBE_IND_2005!Z$7:Z$883,EUROSTAT_VBE_IND_2005!$B$7:$B$883,$D76,EUROSTAT_VBE_IND_2005!$C$7:$C$883,"*"&amp;RIGHT($A76,3)&amp;"*",EUROSTAT_VBE_IND_2005!$D$7:$D$883,"*"))/1000</f>
        <v>1.085</v>
      </c>
      <c r="AQ78" s="795">
        <f>(SUMIFS(EUROSTAT_VBE_IND_2005!AG$7:AG$883,EUROSTAT_VBE_IND_2005!$B$7:$B$883,$D76,EUROSTAT_VBE_IND_2005!$C$7:$C$883,"*"&amp;RIGHT($A76,3)&amp;"*",EUROSTAT_VBE_IND_2005!$D$7:$D$883,"*"))/1000</f>
        <v>16.223</v>
      </c>
    </row>
    <row r="79" s="20" customFormat="1" spans="2:2">
      <c r="B79" s="327"/>
    </row>
    <row r="80" s="20" customFormat="1" spans="2:2">
      <c r="B80" s="327"/>
    </row>
    <row r="81" spans="1:43">
      <c r="A81" s="19" t="s">
        <v>284</v>
      </c>
      <c r="B81" s="19" t="s">
        <v>285</v>
      </c>
      <c r="C81" t="s">
        <v>131</v>
      </c>
      <c r="D81" t="s">
        <v>286</v>
      </c>
      <c r="E81" t="s">
        <v>287</v>
      </c>
      <c r="F81" t="s">
        <v>288</v>
      </c>
      <c r="G81" t="str">
        <f>EUROSTAT_VBE_IND_2005!E$6</f>
        <v>AT</v>
      </c>
      <c r="H81" t="str">
        <f>EUROSTAT_VBE_IND_2005!F$6</f>
        <v>BE</v>
      </c>
      <c r="I81" t="str">
        <f>EUROSTAT_VBE_IND_2005!G$6</f>
        <v>BG</v>
      </c>
      <c r="J81" t="s">
        <v>289</v>
      </c>
      <c r="K81" t="str">
        <f>EUROSTAT_VBE_IND_2005!H$6</f>
        <v>CY</v>
      </c>
      <c r="L81" t="str">
        <f>EUROSTAT_VBE_IND_2005!I$6</f>
        <v>CZ</v>
      </c>
      <c r="M81" t="str">
        <f>EUROSTAT_VBE_IND_2005!J$6</f>
        <v>DE</v>
      </c>
      <c r="N81" t="str">
        <f>EUROSTAT_VBE_IND_2005!K$6</f>
        <v>DK</v>
      </c>
      <c r="O81" t="str">
        <f>EUROSTAT_VBE_IND_2005!L$6</f>
        <v>EE</v>
      </c>
      <c r="P81" t="str">
        <f>EUROSTAT_VBE_IND_2005!M$6</f>
        <v>EL</v>
      </c>
      <c r="Q81" t="str">
        <f>EUROSTAT_VBE_IND_2005!N$6</f>
        <v>ES</v>
      </c>
      <c r="R81" t="str">
        <f>EUROSTAT_VBE_IND_2005!O$6</f>
        <v>FI</v>
      </c>
      <c r="S81" t="str">
        <f>EUROSTAT_VBE_IND_2005!P$6</f>
        <v>FR</v>
      </c>
      <c r="T81" t="str">
        <f>EUROSTAT_VBE_IND_2005!Q$6</f>
        <v>HR</v>
      </c>
      <c r="U81" t="str">
        <f>EUROSTAT_VBE_IND_2005!R$6</f>
        <v>HU</v>
      </c>
      <c r="V81" t="str">
        <f>EUROSTAT_VBE_IND_2005!S$6</f>
        <v>IE</v>
      </c>
      <c r="W81" t="str">
        <f>EUROSTAT_VBE_IND_2005!T$6</f>
        <v>IS</v>
      </c>
      <c r="X81" t="str">
        <f>EUROSTAT_VBE_IND_2005!U$6</f>
        <v>IT</v>
      </c>
      <c r="Y81" t="str">
        <f>EUROSTAT_VBE_IND_2005!V$6</f>
        <v>LT</v>
      </c>
      <c r="Z81" t="str">
        <f>EUROSTAT_VBE_IND_2005!W$6</f>
        <v>LU</v>
      </c>
      <c r="AA81" t="str">
        <f>EUROSTAT_VBE_IND_2005!X$6</f>
        <v>LV</v>
      </c>
      <c r="AB81" t="str">
        <f>EUROSTAT_VBE_IND_2005!AA$6</f>
        <v>MT</v>
      </c>
      <c r="AC81" t="str">
        <f>EUROSTAT_VBE_IND_2005!AB$6</f>
        <v>NL</v>
      </c>
      <c r="AD81" t="str">
        <f>EUROSTAT_VBE_IND_2005!AC$6</f>
        <v>NO</v>
      </c>
      <c r="AE81" t="str">
        <f>EUROSTAT_VBE_IND_2005!AD$6</f>
        <v>PL</v>
      </c>
      <c r="AF81" t="str">
        <f>EUROSTAT_VBE_IND_2005!AE$6</f>
        <v>PT</v>
      </c>
      <c r="AG81" t="str">
        <f>EUROSTAT_VBE_IND_2005!AF$6</f>
        <v>RO</v>
      </c>
      <c r="AH81" t="str">
        <f>EUROSTAT_VBE_IND_2005!AH$6</f>
        <v>SE</v>
      </c>
      <c r="AI81" t="str">
        <f>EUROSTAT_VBE_IND_2005!AI$6</f>
        <v>SI</v>
      </c>
      <c r="AJ81" t="str">
        <f>EUROSTAT_VBE_IND_2005!AJ$6</f>
        <v>SK</v>
      </c>
      <c r="AK81" t="str">
        <f>EUROSTAT_VBE_IND_2005!AK$6</f>
        <v>UK</v>
      </c>
      <c r="AL81" t="s">
        <v>290</v>
      </c>
      <c r="AM81" t="s">
        <v>291</v>
      </c>
      <c r="AN81" t="s">
        <v>292</v>
      </c>
      <c r="AO81" t="str">
        <f>EUROSTAT_VBE_IND_2005!Y$6</f>
        <v>ME</v>
      </c>
      <c r="AP81" t="str">
        <f>EUROSTAT_VBE_IND_2005!Z$6</f>
        <v>MK</v>
      </c>
      <c r="AQ81" t="str">
        <f>EUROSTAT_VBE_IND_2005!AG$6</f>
        <v>RS</v>
      </c>
    </row>
    <row r="82" spans="1:43">
      <c r="A82" t="str">
        <f>LEFT(EUROSTAT_VBE_IND_2005!C$37,8)</f>
        <v>B_101800</v>
      </c>
      <c r="B82" s="28" t="s">
        <v>296</v>
      </c>
      <c r="C82" t="s">
        <v>293</v>
      </c>
      <c r="D82" t="s">
        <v>55</v>
      </c>
      <c r="E82" t="s">
        <v>228</v>
      </c>
      <c r="F82" t="s">
        <v>229</v>
      </c>
      <c r="G82" s="17">
        <f>(SUMIFS(EUROSTAT_VBE_IND_2005!E$7:E$883,EUROSTAT_VBE_IND_2005!$B$7:$B$883,$D82,EUROSTAT_VBE_IND_2005!$C$7:$C$883,"*"&amp;RIGHT($A82,3)&amp;"*",EUROSTAT_VBE_IND_2005!$D$7:$D$883,"211*"))/1000</f>
        <v>7.699</v>
      </c>
      <c r="H82" s="17">
        <f>(SUMIFS(EUROSTAT_VBE_IND_2005!F$7:F$883,EUROSTAT_VBE_IND_2005!$B$7:$B$883,$D82,EUROSTAT_VBE_IND_2005!$C$7:$C$883,"*"&amp;RIGHT($A82,3)&amp;"*",EUROSTAT_VBE_IND_2005!$D$7:$D$883,"211*"))/1000</f>
        <v>23.172</v>
      </c>
      <c r="I82" s="17">
        <f>(SUMIFS(EUROSTAT_VBE_IND_2005!G$7:G$883,EUROSTAT_VBE_IND_2005!$B$7:$B$883,$D82,EUROSTAT_VBE_IND_2005!$C$7:$C$883,"*"&amp;RIGHT($A82,3)&amp;"*",EUROSTAT_VBE_IND_2005!$D$7:$D$883,"211*"))/1000</f>
        <v>11.559</v>
      </c>
      <c r="J82" s="198"/>
      <c r="K82" s="17">
        <f>(SUMIFS(EUROSTAT_VBE_IND_2005!H$7:H$883,EUROSTAT_VBE_IND_2005!$B$7:$B$883,$D82,EUROSTAT_VBE_IND_2005!$C$7:$C$883,"*"&amp;RIGHT($A82,3)&amp;"*",EUROSTAT_VBE_IND_2005!$D$7:$D$883,"211*"))/1000</f>
        <v>1.488</v>
      </c>
      <c r="L82" s="17">
        <f>(SUMIFS(EUROSTAT_VBE_IND_2005!I$7:I$883,EUROSTAT_VBE_IND_2005!$B$7:$B$883,$D82,EUROSTAT_VBE_IND_2005!$C$7:$C$883,"*"&amp;RIGHT($A82,3)&amp;"*",EUROSTAT_VBE_IND_2005!$D$7:$D$883,"211*"))/1000</f>
        <v>29.554</v>
      </c>
      <c r="M82" s="17">
        <f>(SUMIFS(EUROSTAT_VBE_IND_2005!J$7:J$883,EUROSTAT_VBE_IND_2005!$B$7:$B$883,$D82,EUROSTAT_VBE_IND_2005!$C$7:$C$883,"*"&amp;RIGHT($A82,3)&amp;"*",EUROSTAT_VBE_IND_2005!$D$7:$D$883,"211*"))/1000</f>
        <v>137.522</v>
      </c>
      <c r="N82" s="17">
        <f>(SUMIFS(EUROSTAT_VBE_IND_2005!K$7:K$883,EUROSTAT_VBE_IND_2005!$B$7:$B$883,$D82,EUROSTAT_VBE_IND_2005!$C$7:$C$883,"*"&amp;RIGHT($A82,3)&amp;"*",EUROSTAT_VBE_IND_2005!$D$7:$D$883,"211*"))/1000</f>
        <v>7.976</v>
      </c>
      <c r="O82" s="17">
        <f>(SUMIFS(EUROSTAT_VBE_IND_2005!L$7:L$883,EUROSTAT_VBE_IND_2005!$B$7:$B$883,$D82,EUROSTAT_VBE_IND_2005!$C$7:$C$883,"*"&amp;RIGHT($A82,3)&amp;"*",EUROSTAT_VBE_IND_2005!$D$7:$D$883,"211*"))/1000</f>
        <v>0.326</v>
      </c>
      <c r="P82" s="17">
        <f>(SUMIFS(EUROSTAT_VBE_IND_2005!M$7:M$883,EUROSTAT_VBE_IND_2005!$B$7:$B$883,$D82,EUROSTAT_VBE_IND_2005!$C$7:$C$883,"*"&amp;RIGHT($A82,3)&amp;"*",EUROSTAT_VBE_IND_2005!$D$7:$D$883,"211*"))/1000</f>
        <v>14.346</v>
      </c>
      <c r="Q82" s="17">
        <f>(SUMIFS(EUROSTAT_VBE_IND_2005!N$7:N$883,EUROSTAT_VBE_IND_2005!$B$7:$B$883,$D82,EUROSTAT_VBE_IND_2005!$C$7:$C$883,"*"&amp;RIGHT($A82,3)&amp;"*",EUROSTAT_VBE_IND_2005!$D$7:$D$883,"211*"))/1000</f>
        <v>30.02</v>
      </c>
      <c r="R82" s="17">
        <f>(SUMIFS(EUROSTAT_VBE_IND_2005!O$7:O$883,EUROSTAT_VBE_IND_2005!$B$7:$B$883,$D82,EUROSTAT_VBE_IND_2005!$C$7:$C$883,"*"&amp;RIGHT($A82,3)&amp;"*",EUROSTAT_VBE_IND_2005!$D$7:$D$883,"211*"))/1000</f>
        <v>6.885</v>
      </c>
      <c r="S82" s="17">
        <f>(SUMIFS(EUROSTAT_VBE_IND_2005!P$7:P$883,EUROSTAT_VBE_IND_2005!$B$7:$B$883,$D82,EUROSTAT_VBE_IND_2005!$C$7:$C$883,"*"&amp;RIGHT($A82,3)&amp;"*",EUROSTAT_VBE_IND_2005!$D$7:$D$883,"211*"))/1000</f>
        <v>124.93</v>
      </c>
      <c r="T82" s="17">
        <f>(SUMIFS(EUROSTAT_VBE_IND_2005!Q$7:Q$883,EUROSTAT_VBE_IND_2005!$B$7:$B$883,$D82,EUROSTAT_VBE_IND_2005!$C$7:$C$883,"*"&amp;RIGHT($A82,3)&amp;"*",EUROSTAT_VBE_IND_2005!$D$7:$D$883,"211*"))/1000</f>
        <v>4.242</v>
      </c>
      <c r="U82" s="17">
        <f>(SUMIFS(EUROSTAT_VBE_IND_2005!R$7:R$883,EUROSTAT_VBE_IND_2005!$B$7:$B$883,$D82,EUROSTAT_VBE_IND_2005!$C$7:$C$883,"*"&amp;RIGHT($A82,3)&amp;"*",EUROSTAT_VBE_IND_2005!$D$7:$D$883,"211*"))/1000</f>
        <v>4.575</v>
      </c>
      <c r="V82" s="17">
        <f>(SUMIFS(EUROSTAT_VBE_IND_2005!S$7:S$883,EUROSTAT_VBE_IND_2005!$B$7:$B$883,$D82,EUROSTAT_VBE_IND_2005!$C$7:$C$883,"*"&amp;RIGHT($A82,3)&amp;"*",EUROSTAT_VBE_IND_2005!$D$7:$D$883,"211*"))/1000</f>
        <v>8.797</v>
      </c>
      <c r="W82" s="17">
        <f>(SUMIFS(EUROSTAT_VBE_IND_2005!T$7:T$883,EUROSTAT_VBE_IND_2005!$B$7:$B$883,$D82,EUROSTAT_VBE_IND_2005!$C$7:$C$883,"*"&amp;RIGHT($A82,3)&amp;"*",EUROSTAT_VBE_IND_2005!$D$7:$D$883,"211*"))/1000</f>
        <v>3.282</v>
      </c>
      <c r="X82" s="17">
        <f>(SUMIFS(EUROSTAT_VBE_IND_2005!U$7:U$883,EUROSTAT_VBE_IND_2005!$B$7:$B$883,$D82,EUROSTAT_VBE_IND_2005!$C$7:$C$883,"*"&amp;RIGHT($A82,3)&amp;"*",EUROSTAT_VBE_IND_2005!$D$7:$D$883,"211*"))/1000</f>
        <v>59.103</v>
      </c>
      <c r="Y82" s="17">
        <f>(SUMIFS(EUROSTAT_VBE_IND_2005!V$7:V$883,EUROSTAT_VBE_IND_2005!$B$7:$B$883,$D82,EUROSTAT_VBE_IND_2005!$C$7:$C$883,"*"&amp;RIGHT($A82,3)&amp;"*",EUROSTAT_VBE_IND_2005!$D$7:$D$883,"211*"))/1000</f>
        <v>3.065</v>
      </c>
      <c r="Z82" s="17">
        <f>(SUMIFS(EUROSTAT_VBE_IND_2005!W$7:W$883,EUROSTAT_VBE_IND_2005!$B$7:$B$883,$D82,EUROSTAT_VBE_IND_2005!$C$7:$C$883,"*"&amp;RIGHT($A82,3)&amp;"*",EUROSTAT_VBE_IND_2005!$D$7:$D$883,"211*"))/1000</f>
        <v>3.05</v>
      </c>
      <c r="AA82" s="17">
        <f>(SUMIFS(EUROSTAT_VBE_IND_2005!X$7:X$883,EUROSTAT_VBE_IND_2005!$B$7:$B$883,$D82,EUROSTAT_VBE_IND_2005!$C$7:$C$883,"*"&amp;RIGHT($A82,3)&amp;"*",EUROSTAT_VBE_IND_2005!$D$7:$D$883,"211*"))/1000</f>
        <v>0.918</v>
      </c>
      <c r="AB82" s="17">
        <f>(SUMIFS(EUROSTAT_VBE_IND_2005!AA$7:AA$883,EUROSTAT_VBE_IND_2005!$B$7:$B$883,$D82,EUROSTAT_VBE_IND_2005!$C$7:$C$883,"*"&amp;RIGHT($A82,3)&amp;"*",EUROSTAT_VBE_IND_2005!$D$7:$D$883,"211*"))/1000</f>
        <v>0</v>
      </c>
      <c r="AC82" s="17">
        <f>(SUMIFS(EUROSTAT_VBE_IND_2005!AB$7:AB$883,EUROSTAT_VBE_IND_2005!$B$7:$B$883,$D82,EUROSTAT_VBE_IND_2005!$C$7:$C$883,"*"&amp;RIGHT($A82,3)&amp;"*",EUROSTAT_VBE_IND_2005!$D$7:$D$883,"211*"))/1000</f>
        <v>44.457</v>
      </c>
      <c r="AD82" s="17">
        <f>(SUMIFS(EUROSTAT_VBE_IND_2005!AC$7:AC$883,EUROSTAT_VBE_IND_2005!$B$7:$B$883,$D82,EUROSTAT_VBE_IND_2005!$C$7:$C$883,"*"&amp;RIGHT($A82,3)&amp;"*",EUROSTAT_VBE_IND_2005!$D$7:$D$883,"211*"))/1000</f>
        <v>17.141</v>
      </c>
      <c r="AE82" s="17">
        <f>(SUMIFS(EUROSTAT_VBE_IND_2005!AD$7:AD$883,EUROSTAT_VBE_IND_2005!$B$7:$B$883,$D82,EUROSTAT_VBE_IND_2005!$C$7:$C$883,"*"&amp;RIGHT($A82,3)&amp;"*",EUROSTAT_VBE_IND_2005!$D$7:$D$883,"211*"))/1000</f>
        <v>142.088</v>
      </c>
      <c r="AF82" s="17">
        <f>(SUMIFS(EUROSTAT_VBE_IND_2005!AE$7:AE$883,EUROSTAT_VBE_IND_2005!$B$7:$B$883,$D82,EUROSTAT_VBE_IND_2005!$C$7:$C$883,"*"&amp;RIGHT($A82,3)&amp;"*",EUROSTAT_VBE_IND_2005!$D$7:$D$883,"211*"))/1000</f>
        <v>0.561</v>
      </c>
      <c r="AG82" s="17">
        <f>(SUMIFS(EUROSTAT_VBE_IND_2005!AF$7:AF$883,EUROSTAT_VBE_IND_2005!$B$7:$B$883,$D82,EUROSTAT_VBE_IND_2005!$C$7:$C$883,"*"&amp;RIGHT($A82,3)&amp;"*",EUROSTAT_VBE_IND_2005!$D$7:$D$883,"211*"))/1000</f>
        <v>15.232</v>
      </c>
      <c r="AH82" s="17">
        <f>(SUMIFS(EUROSTAT_VBE_IND_2005!AH$7:AH$883,EUROSTAT_VBE_IND_2005!$B$7:$B$883,$D82,EUROSTAT_VBE_IND_2005!$C$7:$C$883,"*"&amp;RIGHT($A82,3)&amp;"*",EUROSTAT_VBE_IND_2005!$D$7:$D$883,"211*"))/1000</f>
        <v>26.457</v>
      </c>
      <c r="AI82" s="17">
        <f>(SUMIFS(EUROSTAT_VBE_IND_2005!AI$7:AI$883,EUROSTAT_VBE_IND_2005!$B$7:$B$883,$D82,EUROSTAT_VBE_IND_2005!$C$7:$C$883,"*"&amp;RIGHT($A82,3)&amp;"*",EUROSTAT_VBE_IND_2005!$D$7:$D$883,"211*"))/1000</f>
        <v>2.463</v>
      </c>
      <c r="AJ82" s="17">
        <f>(SUMIFS(EUROSTAT_VBE_IND_2005!AJ$7:AJ$883,EUROSTAT_VBE_IND_2005!$B$7:$B$883,$D82,EUROSTAT_VBE_IND_2005!$C$7:$C$883,"*"&amp;RIGHT($A82,3)&amp;"*",EUROSTAT_VBE_IND_2005!$D$7:$D$883,"211*"))/1000</f>
        <v>29.69</v>
      </c>
      <c r="AK82" s="17">
        <f>(SUMIFS(EUROSTAT_VBE_IND_2005!AK$7:AK$883,EUROSTAT_VBE_IND_2005!$B$7:$B$883,$D82,EUROSTAT_VBE_IND_2005!$C$7:$C$883,"*"&amp;RIGHT($A82,3)&amp;"*",EUROSTAT_VBE_IND_2005!$D$7:$D$883,"211*"))/1000</f>
        <v>77.087</v>
      </c>
      <c r="AL82" s="198"/>
      <c r="AM82" s="198"/>
      <c r="AN82" s="198"/>
      <c r="AO82" s="17">
        <f>(SUMIFS(EUROSTAT_VBE_IND_2005!Y$7:Y$883,EUROSTAT_VBE_IND_2005!$B$7:$B$883,$D82,EUROSTAT_VBE_IND_2005!$C$7:$C$883,"*"&amp;RIGHT($A82,3)&amp;"*",EUROSTAT_VBE_IND_2005!$D$7:$D$883,"211*"))/1000</f>
        <v>0</v>
      </c>
      <c r="AP82" s="17">
        <f>(SUMIFS(EUROSTAT_VBE_IND_2005!Z$7:Z$883,EUROSTAT_VBE_IND_2005!$B$7:$B$883,$D82,EUROSTAT_VBE_IND_2005!$C$7:$C$883,"*"&amp;RIGHT($A82,3)&amp;"*",EUROSTAT_VBE_IND_2005!$D$7:$D$883,"211*"))/1000</f>
        <v>1.785</v>
      </c>
      <c r="AQ82" s="17">
        <f>(SUMIFS(EUROSTAT_VBE_IND_2005!AG$7:AG$883,EUROSTAT_VBE_IND_2005!$B$7:$B$883,$D82,EUROSTAT_VBE_IND_2005!$C$7:$C$883,"*"&amp;RIGHT($A82,3)&amp;"*",EUROSTAT_VBE_IND_2005!$D$7:$D$883,"211*"))/1000</f>
        <v>2.524</v>
      </c>
    </row>
    <row r="83" spans="1:43">
      <c r="A83" t="str">
        <f>LEFT(EUROSTAT_VBE_IND_2005!C$37,8)</f>
        <v>B_101800</v>
      </c>
      <c r="B83" s="28" t="s">
        <v>296</v>
      </c>
      <c r="C83" t="s">
        <v>293</v>
      </c>
      <c r="D83" t="s">
        <v>55</v>
      </c>
      <c r="E83" t="s">
        <v>230</v>
      </c>
      <c r="F83" t="s">
        <v>250</v>
      </c>
      <c r="G83" s="17">
        <f>(SUMIFS(EUROSTAT_VBE_IND_2005!E$7:E$883,EUROSTAT_VBE_IND_2005!$B$7:$B$883,$D83,EUROSTAT_VBE_IND_2005!$C$7:$C$883,"*"&amp;RIGHT($A83,3)&amp;"*",EUROSTAT_VBE_IND_2005!$D$7:$D$883,"2210*"))/1000+(SUMIFS(EUROSTAT_VBE_IND_2005!E$7:E$883,EUROSTAT_VBE_IND_2005!$B$7:$B$883,$D83,EUROSTAT_VBE_IND_2005!$C$7:$C$883,"*"&amp;RIGHT($A83,3)&amp;"*",EUROSTAT_VBE_IND_2005!$D$7:$D$883,"23*"))/1000+(SUMIFS(EUROSTAT_VBE_IND_2005!E$7:E$883,EUROSTAT_VBE_IND_2005!$B$7:$B$883,$D83,EUROSTAT_VBE_IND_2005!$C$7:$C$883,"*"&amp;RIGHT($A83,3)&amp;"*",EUROSTAT_VBE_IND_2005!$D$7:$D$883,"5544*"))/1000</f>
        <v>0.633</v>
      </c>
      <c r="H83" s="17">
        <f>(SUMIFS(EUROSTAT_VBE_IND_2005!F$7:F$883,EUROSTAT_VBE_IND_2005!$B$7:$B$883,$D83,EUROSTAT_VBE_IND_2005!$C$7:$C$883,"*"&amp;RIGHT($A83,3)&amp;"*",EUROSTAT_VBE_IND_2005!$D$7:$D$883,"2210*"))/1000+(SUMIFS(EUROSTAT_VBE_IND_2005!F$7:F$883,EUROSTAT_VBE_IND_2005!$B$7:$B$883,$D83,EUROSTAT_VBE_IND_2005!$C$7:$C$883,"*"&amp;RIGHT($A83,3)&amp;"*",EUROSTAT_VBE_IND_2005!$D$7:$D$883,"23*"))/1000+(SUMIFS(EUROSTAT_VBE_IND_2005!F$7:F$883,EUROSTAT_VBE_IND_2005!$B$7:$B$883,$D83,EUROSTAT_VBE_IND_2005!$C$7:$C$883,"*"&amp;RIGHT($A83,3)&amp;"*",EUROSTAT_VBE_IND_2005!$D$7:$D$883,"5544*"))/1000</f>
        <v>0</v>
      </c>
      <c r="I83" s="17">
        <f>(SUMIFS(EUROSTAT_VBE_IND_2005!G$7:G$883,EUROSTAT_VBE_IND_2005!$B$7:$B$883,$D83,EUROSTAT_VBE_IND_2005!$C$7:$C$883,"*"&amp;RIGHT($A83,3)&amp;"*",EUROSTAT_VBE_IND_2005!$D$7:$D$883,"2210*"))/1000+(SUMIFS(EUROSTAT_VBE_IND_2005!G$7:G$883,EUROSTAT_VBE_IND_2005!$B$7:$B$883,$D83,EUROSTAT_VBE_IND_2005!$C$7:$C$883,"*"&amp;RIGHT($A83,3)&amp;"*",EUROSTAT_VBE_IND_2005!$D$7:$D$883,"23*"))/1000+(SUMIFS(EUROSTAT_VBE_IND_2005!G$7:G$883,EUROSTAT_VBE_IND_2005!$B$7:$B$883,$D83,EUROSTAT_VBE_IND_2005!$C$7:$C$883,"*"&amp;RIGHT($A83,3)&amp;"*",EUROSTAT_VBE_IND_2005!$D$7:$D$883,"5544*"))/1000</f>
        <v>1.078</v>
      </c>
      <c r="J83" s="198"/>
      <c r="K83" s="17">
        <f>(SUMIFS(EUROSTAT_VBE_IND_2005!H$7:H$883,EUROSTAT_VBE_IND_2005!$B$7:$B$883,$D83,EUROSTAT_VBE_IND_2005!$C$7:$C$883,"*"&amp;RIGHT($A83,3)&amp;"*",EUROSTAT_VBE_IND_2005!$D$7:$D$883,"2210*"))/1000+(SUMIFS(EUROSTAT_VBE_IND_2005!H$7:H$883,EUROSTAT_VBE_IND_2005!$B$7:$B$883,$D83,EUROSTAT_VBE_IND_2005!$C$7:$C$883,"*"&amp;RIGHT($A83,3)&amp;"*",EUROSTAT_VBE_IND_2005!$D$7:$D$883,"23*"))/1000+(SUMIFS(EUROSTAT_VBE_IND_2005!H$7:H$883,EUROSTAT_VBE_IND_2005!$B$7:$B$883,$D83,EUROSTAT_VBE_IND_2005!$C$7:$C$883,"*"&amp;RIGHT($A83,3)&amp;"*",EUROSTAT_VBE_IND_2005!$D$7:$D$883,"5544*"))/1000</f>
        <v>0</v>
      </c>
      <c r="L83" s="17">
        <f>(SUMIFS(EUROSTAT_VBE_IND_2005!I$7:I$883,EUROSTAT_VBE_IND_2005!$B$7:$B$883,$D83,EUROSTAT_VBE_IND_2005!$C$7:$C$883,"*"&amp;RIGHT($A83,3)&amp;"*",EUROSTAT_VBE_IND_2005!$D$7:$D$883,"2210*"))/1000+(SUMIFS(EUROSTAT_VBE_IND_2005!I$7:I$883,EUROSTAT_VBE_IND_2005!$B$7:$B$883,$D83,EUROSTAT_VBE_IND_2005!$C$7:$C$883,"*"&amp;RIGHT($A83,3)&amp;"*",EUROSTAT_VBE_IND_2005!$D$7:$D$883,"23*"))/1000+(SUMIFS(EUROSTAT_VBE_IND_2005!I$7:I$883,EUROSTAT_VBE_IND_2005!$B$7:$B$883,$D83,EUROSTAT_VBE_IND_2005!$C$7:$C$883,"*"&amp;RIGHT($A83,3)&amp;"*",EUROSTAT_VBE_IND_2005!$D$7:$D$883,"5544*"))/1000</f>
        <v>40.767</v>
      </c>
      <c r="M83" s="17">
        <f>(SUMIFS(EUROSTAT_VBE_IND_2005!J$7:J$883,EUROSTAT_VBE_IND_2005!$B$7:$B$883,$D83,EUROSTAT_VBE_IND_2005!$C$7:$C$883,"*"&amp;RIGHT($A83,3)&amp;"*",EUROSTAT_VBE_IND_2005!$D$7:$D$883,"2210*"))/1000+(SUMIFS(EUROSTAT_VBE_IND_2005!J$7:J$883,EUROSTAT_VBE_IND_2005!$B$7:$B$883,$D83,EUROSTAT_VBE_IND_2005!$C$7:$C$883,"*"&amp;RIGHT($A83,3)&amp;"*",EUROSTAT_VBE_IND_2005!$D$7:$D$883,"23*"))/1000+(SUMIFS(EUROSTAT_VBE_IND_2005!J$7:J$883,EUROSTAT_VBE_IND_2005!$B$7:$B$883,$D83,EUROSTAT_VBE_IND_2005!$C$7:$C$883,"*"&amp;RIGHT($A83,3)&amp;"*",EUROSTAT_VBE_IND_2005!$D$7:$D$883,"5544*"))/1000</f>
        <v>4.153</v>
      </c>
      <c r="N83" s="17">
        <f>(SUMIFS(EUROSTAT_VBE_IND_2005!K$7:K$883,EUROSTAT_VBE_IND_2005!$B$7:$B$883,$D83,EUROSTAT_VBE_IND_2005!$C$7:$C$883,"*"&amp;RIGHT($A83,3)&amp;"*",EUROSTAT_VBE_IND_2005!$D$7:$D$883,"2210*"))/1000+(SUMIFS(EUROSTAT_VBE_IND_2005!K$7:K$883,EUROSTAT_VBE_IND_2005!$B$7:$B$883,$D83,EUROSTAT_VBE_IND_2005!$C$7:$C$883,"*"&amp;RIGHT($A83,3)&amp;"*",EUROSTAT_VBE_IND_2005!$D$7:$D$883,"23*"))/1000+(SUMIFS(EUROSTAT_VBE_IND_2005!K$7:K$883,EUROSTAT_VBE_IND_2005!$B$7:$B$883,$D83,EUROSTAT_VBE_IND_2005!$C$7:$C$883,"*"&amp;RIGHT($A83,3)&amp;"*",EUROSTAT_VBE_IND_2005!$D$7:$D$883,"5544*"))/1000</f>
        <v>0</v>
      </c>
      <c r="O83" s="17">
        <f>(SUMIFS(EUROSTAT_VBE_IND_2005!L$7:L$883,EUROSTAT_VBE_IND_2005!$B$7:$B$883,$D83,EUROSTAT_VBE_IND_2005!$C$7:$C$883,"*"&amp;RIGHT($A83,3)&amp;"*",EUROSTAT_VBE_IND_2005!$D$7:$D$883,"2210*"))/1000+(SUMIFS(EUROSTAT_VBE_IND_2005!L$7:L$883,EUROSTAT_VBE_IND_2005!$B$7:$B$883,$D83,EUROSTAT_VBE_IND_2005!$C$7:$C$883,"*"&amp;RIGHT($A83,3)&amp;"*",EUROSTAT_VBE_IND_2005!$D$7:$D$883,"23*"))/1000+(SUMIFS(EUROSTAT_VBE_IND_2005!L$7:L$883,EUROSTAT_VBE_IND_2005!$B$7:$B$883,$D83,EUROSTAT_VBE_IND_2005!$C$7:$C$883,"*"&amp;RIGHT($A83,3)&amp;"*",EUROSTAT_VBE_IND_2005!$D$7:$D$883,"5544*"))/1000</f>
        <v>0.148</v>
      </c>
      <c r="P83" s="17">
        <f>(SUMIFS(EUROSTAT_VBE_IND_2005!M$7:M$883,EUROSTAT_VBE_IND_2005!$B$7:$B$883,$D83,EUROSTAT_VBE_IND_2005!$C$7:$C$883,"*"&amp;RIGHT($A83,3)&amp;"*",EUROSTAT_VBE_IND_2005!$D$7:$D$883,"2210*"))/1000+(SUMIFS(EUROSTAT_VBE_IND_2005!M$7:M$883,EUROSTAT_VBE_IND_2005!$B$7:$B$883,$D83,EUROSTAT_VBE_IND_2005!$C$7:$C$883,"*"&amp;RIGHT($A83,3)&amp;"*",EUROSTAT_VBE_IND_2005!$D$7:$D$883,"23*"))/1000+(SUMIFS(EUROSTAT_VBE_IND_2005!M$7:M$883,EUROSTAT_VBE_IND_2005!$B$7:$B$883,$D83,EUROSTAT_VBE_IND_2005!$C$7:$C$883,"*"&amp;RIGHT($A83,3)&amp;"*",EUROSTAT_VBE_IND_2005!$D$7:$D$883,"5544*"))/1000</f>
        <v>2.118</v>
      </c>
      <c r="Q83" s="17">
        <f>(SUMIFS(EUROSTAT_VBE_IND_2005!N$7:N$883,EUROSTAT_VBE_IND_2005!$B$7:$B$883,$D83,EUROSTAT_VBE_IND_2005!$C$7:$C$883,"*"&amp;RIGHT($A83,3)&amp;"*",EUROSTAT_VBE_IND_2005!$D$7:$D$883,"2210*"))/1000+(SUMIFS(EUROSTAT_VBE_IND_2005!N$7:N$883,EUROSTAT_VBE_IND_2005!$B$7:$B$883,$D83,EUROSTAT_VBE_IND_2005!$C$7:$C$883,"*"&amp;RIGHT($A83,3)&amp;"*",EUROSTAT_VBE_IND_2005!$D$7:$D$883,"23*"))/1000+(SUMIFS(EUROSTAT_VBE_IND_2005!N$7:N$883,EUROSTAT_VBE_IND_2005!$B$7:$B$883,$D83,EUROSTAT_VBE_IND_2005!$C$7:$C$883,"*"&amp;RIGHT($A83,3)&amp;"*",EUROSTAT_VBE_IND_2005!$D$7:$D$883,"5544*"))/1000</f>
        <v>0</v>
      </c>
      <c r="R83" s="17">
        <f>(SUMIFS(EUROSTAT_VBE_IND_2005!O$7:O$883,EUROSTAT_VBE_IND_2005!$B$7:$B$883,$D83,EUROSTAT_VBE_IND_2005!$C$7:$C$883,"*"&amp;RIGHT($A83,3)&amp;"*",EUROSTAT_VBE_IND_2005!$D$7:$D$883,"2210*"))/1000+(SUMIFS(EUROSTAT_VBE_IND_2005!O$7:O$883,EUROSTAT_VBE_IND_2005!$B$7:$B$883,$D83,EUROSTAT_VBE_IND_2005!$C$7:$C$883,"*"&amp;RIGHT($A83,3)&amp;"*",EUROSTAT_VBE_IND_2005!$D$7:$D$883,"23*"))/1000+(SUMIFS(EUROSTAT_VBE_IND_2005!O$7:O$883,EUROSTAT_VBE_IND_2005!$B$7:$B$883,$D83,EUROSTAT_VBE_IND_2005!$C$7:$C$883,"*"&amp;RIGHT($A83,3)&amp;"*",EUROSTAT_VBE_IND_2005!$D$7:$D$883,"5544*"))/1000</f>
        <v>8.947</v>
      </c>
      <c r="S83" s="17">
        <f>(SUMIFS(EUROSTAT_VBE_IND_2005!P$7:P$883,EUROSTAT_VBE_IND_2005!$B$7:$B$883,$D83,EUROSTAT_VBE_IND_2005!$C$7:$C$883,"*"&amp;RIGHT($A83,3)&amp;"*",EUROSTAT_VBE_IND_2005!$D$7:$D$883,"2210*"))/1000+(SUMIFS(EUROSTAT_VBE_IND_2005!P$7:P$883,EUROSTAT_VBE_IND_2005!$B$7:$B$883,$D83,EUROSTAT_VBE_IND_2005!$C$7:$C$883,"*"&amp;RIGHT($A83,3)&amp;"*",EUROSTAT_VBE_IND_2005!$D$7:$D$883,"23*"))/1000+(SUMIFS(EUROSTAT_VBE_IND_2005!P$7:P$883,EUROSTAT_VBE_IND_2005!$B$7:$B$883,$D83,EUROSTAT_VBE_IND_2005!$C$7:$C$883,"*"&amp;RIGHT($A83,3)&amp;"*",EUROSTAT_VBE_IND_2005!$D$7:$D$883,"5544*"))/1000</f>
        <v>0.612</v>
      </c>
      <c r="T83" s="17">
        <f>(SUMIFS(EUROSTAT_VBE_IND_2005!Q$7:Q$883,EUROSTAT_VBE_IND_2005!$B$7:$B$883,$D83,EUROSTAT_VBE_IND_2005!$C$7:$C$883,"*"&amp;RIGHT($A83,3)&amp;"*",EUROSTAT_VBE_IND_2005!$D$7:$D$883,"2210*"))/1000+(SUMIFS(EUROSTAT_VBE_IND_2005!Q$7:Q$883,EUROSTAT_VBE_IND_2005!$B$7:$B$883,$D83,EUROSTAT_VBE_IND_2005!$C$7:$C$883,"*"&amp;RIGHT($A83,3)&amp;"*",EUROSTAT_VBE_IND_2005!$D$7:$D$883,"23*"))/1000+(SUMIFS(EUROSTAT_VBE_IND_2005!Q$7:Q$883,EUROSTAT_VBE_IND_2005!$B$7:$B$883,$D83,EUROSTAT_VBE_IND_2005!$C$7:$C$883,"*"&amp;RIGHT($A83,3)&amp;"*",EUROSTAT_VBE_IND_2005!$D$7:$D$883,"5544*"))/1000</f>
        <v>0.77</v>
      </c>
      <c r="U83" s="17">
        <f>(SUMIFS(EUROSTAT_VBE_IND_2005!R$7:R$883,EUROSTAT_VBE_IND_2005!$B$7:$B$883,$D83,EUROSTAT_VBE_IND_2005!$C$7:$C$883,"*"&amp;RIGHT($A83,3)&amp;"*",EUROSTAT_VBE_IND_2005!$D$7:$D$883,"2210*"))/1000+(SUMIFS(EUROSTAT_VBE_IND_2005!R$7:R$883,EUROSTAT_VBE_IND_2005!$B$7:$B$883,$D83,EUROSTAT_VBE_IND_2005!$C$7:$C$883,"*"&amp;RIGHT($A83,3)&amp;"*",EUROSTAT_VBE_IND_2005!$D$7:$D$883,"23*"))/1000+(SUMIFS(EUROSTAT_VBE_IND_2005!R$7:R$883,EUROSTAT_VBE_IND_2005!$B$7:$B$883,$D83,EUROSTAT_VBE_IND_2005!$C$7:$C$883,"*"&amp;RIGHT($A83,3)&amp;"*",EUROSTAT_VBE_IND_2005!$D$7:$D$883,"5544*"))/1000</f>
        <v>0.05</v>
      </c>
      <c r="V83" s="17">
        <f>(SUMIFS(EUROSTAT_VBE_IND_2005!S$7:S$883,EUROSTAT_VBE_IND_2005!$B$7:$B$883,$D83,EUROSTAT_VBE_IND_2005!$C$7:$C$883,"*"&amp;RIGHT($A83,3)&amp;"*",EUROSTAT_VBE_IND_2005!$D$7:$D$883,"2210*"))/1000+(SUMIFS(EUROSTAT_VBE_IND_2005!S$7:S$883,EUROSTAT_VBE_IND_2005!$B$7:$B$883,$D83,EUROSTAT_VBE_IND_2005!$C$7:$C$883,"*"&amp;RIGHT($A83,3)&amp;"*",EUROSTAT_VBE_IND_2005!$D$7:$D$883,"23*"))/1000+(SUMIFS(EUROSTAT_VBE_IND_2005!S$7:S$883,EUROSTAT_VBE_IND_2005!$B$7:$B$883,$D83,EUROSTAT_VBE_IND_2005!$C$7:$C$883,"*"&amp;RIGHT($A83,3)&amp;"*",EUROSTAT_VBE_IND_2005!$D$7:$D$883,"5544*"))/1000</f>
        <v>0.008</v>
      </c>
      <c r="W83" s="17">
        <f>(SUMIFS(EUROSTAT_VBE_IND_2005!T$7:T$883,EUROSTAT_VBE_IND_2005!$B$7:$B$883,$D83,EUROSTAT_VBE_IND_2005!$C$7:$C$883,"*"&amp;RIGHT($A83,3)&amp;"*",EUROSTAT_VBE_IND_2005!$D$7:$D$883,"2210*"))/1000+(SUMIFS(EUROSTAT_VBE_IND_2005!T$7:T$883,EUROSTAT_VBE_IND_2005!$B$7:$B$883,$D83,EUROSTAT_VBE_IND_2005!$C$7:$C$883,"*"&amp;RIGHT($A83,3)&amp;"*",EUROSTAT_VBE_IND_2005!$D$7:$D$883,"23*"))/1000+(SUMIFS(EUROSTAT_VBE_IND_2005!T$7:T$883,EUROSTAT_VBE_IND_2005!$B$7:$B$883,$D83,EUROSTAT_VBE_IND_2005!$C$7:$C$883,"*"&amp;RIGHT($A83,3)&amp;"*",EUROSTAT_VBE_IND_2005!$D$7:$D$883,"5544*"))/1000</f>
        <v>0</v>
      </c>
      <c r="X83" s="17">
        <f>(SUMIFS(EUROSTAT_VBE_IND_2005!U$7:U$883,EUROSTAT_VBE_IND_2005!$B$7:$B$883,$D83,EUROSTAT_VBE_IND_2005!$C$7:$C$883,"*"&amp;RIGHT($A83,3)&amp;"*",EUROSTAT_VBE_IND_2005!$D$7:$D$883,"2210*"))/1000+(SUMIFS(EUROSTAT_VBE_IND_2005!U$7:U$883,EUROSTAT_VBE_IND_2005!$B$7:$B$883,$D83,EUROSTAT_VBE_IND_2005!$C$7:$C$883,"*"&amp;RIGHT($A83,3)&amp;"*",EUROSTAT_VBE_IND_2005!$D$7:$D$883,"23*"))/1000+(SUMIFS(EUROSTAT_VBE_IND_2005!U$7:U$883,EUROSTAT_VBE_IND_2005!$B$7:$B$883,$D83,EUROSTAT_VBE_IND_2005!$C$7:$C$883,"*"&amp;RIGHT($A83,3)&amp;"*",EUROSTAT_VBE_IND_2005!$D$7:$D$883,"5544*"))/1000</f>
        <v>0.7</v>
      </c>
      <c r="Y83" s="17">
        <f>(SUMIFS(EUROSTAT_VBE_IND_2005!V$7:V$883,EUROSTAT_VBE_IND_2005!$B$7:$B$883,$D83,EUROSTAT_VBE_IND_2005!$C$7:$C$883,"*"&amp;RIGHT($A83,3)&amp;"*",EUROSTAT_VBE_IND_2005!$D$7:$D$883,"2210*"))/1000+(SUMIFS(EUROSTAT_VBE_IND_2005!V$7:V$883,EUROSTAT_VBE_IND_2005!$B$7:$B$883,$D83,EUROSTAT_VBE_IND_2005!$C$7:$C$883,"*"&amp;RIGHT($A83,3)&amp;"*",EUROSTAT_VBE_IND_2005!$D$7:$D$883,"23*"))/1000+(SUMIFS(EUROSTAT_VBE_IND_2005!V$7:V$883,EUROSTAT_VBE_IND_2005!$B$7:$B$883,$D83,EUROSTAT_VBE_IND_2005!$C$7:$C$883,"*"&amp;RIGHT($A83,3)&amp;"*",EUROSTAT_VBE_IND_2005!$D$7:$D$883,"5544*"))/1000</f>
        <v>0.014</v>
      </c>
      <c r="Z83" s="17">
        <f>(SUMIFS(EUROSTAT_VBE_IND_2005!W$7:W$883,EUROSTAT_VBE_IND_2005!$B$7:$B$883,$D83,EUROSTAT_VBE_IND_2005!$C$7:$C$883,"*"&amp;RIGHT($A83,3)&amp;"*",EUROSTAT_VBE_IND_2005!$D$7:$D$883,"2210*"))/1000+(SUMIFS(EUROSTAT_VBE_IND_2005!W$7:W$883,EUROSTAT_VBE_IND_2005!$B$7:$B$883,$D83,EUROSTAT_VBE_IND_2005!$C$7:$C$883,"*"&amp;RIGHT($A83,3)&amp;"*",EUROSTAT_VBE_IND_2005!$D$7:$D$883,"23*"))/1000+(SUMIFS(EUROSTAT_VBE_IND_2005!W$7:W$883,EUROSTAT_VBE_IND_2005!$B$7:$B$883,$D83,EUROSTAT_VBE_IND_2005!$C$7:$C$883,"*"&amp;RIGHT($A83,3)&amp;"*",EUROSTAT_VBE_IND_2005!$D$7:$D$883,"5544*"))/1000</f>
        <v>0</v>
      </c>
      <c r="AA83" s="17">
        <f>(SUMIFS(EUROSTAT_VBE_IND_2005!X$7:X$883,EUROSTAT_VBE_IND_2005!$B$7:$B$883,$D83,EUROSTAT_VBE_IND_2005!$C$7:$C$883,"*"&amp;RIGHT($A83,3)&amp;"*",EUROSTAT_VBE_IND_2005!$D$7:$D$883,"2210*"))/1000+(SUMIFS(EUROSTAT_VBE_IND_2005!X$7:X$883,EUROSTAT_VBE_IND_2005!$B$7:$B$883,$D83,EUROSTAT_VBE_IND_2005!$C$7:$C$883,"*"&amp;RIGHT($A83,3)&amp;"*",EUROSTAT_VBE_IND_2005!$D$7:$D$883,"23*"))/1000+(SUMIFS(EUROSTAT_VBE_IND_2005!X$7:X$883,EUROSTAT_VBE_IND_2005!$B$7:$B$883,$D83,EUROSTAT_VBE_IND_2005!$C$7:$C$883,"*"&amp;RIGHT($A83,3)&amp;"*",EUROSTAT_VBE_IND_2005!$D$7:$D$883,"5544*"))/1000</f>
        <v>0</v>
      </c>
      <c r="AB83" s="17">
        <f>(SUMIFS(EUROSTAT_VBE_IND_2005!AA$7:AA$883,EUROSTAT_VBE_IND_2005!$B$7:$B$883,$D83,EUROSTAT_VBE_IND_2005!$C$7:$C$883,"*"&amp;RIGHT($A83,3)&amp;"*",EUROSTAT_VBE_IND_2005!$D$7:$D$883,"2210*"))/1000+(SUMIFS(EUROSTAT_VBE_IND_2005!AA$7:AA$883,EUROSTAT_VBE_IND_2005!$B$7:$B$883,$D83,EUROSTAT_VBE_IND_2005!$C$7:$C$883,"*"&amp;RIGHT($A83,3)&amp;"*",EUROSTAT_VBE_IND_2005!$D$7:$D$883,"23*"))/1000+(SUMIFS(EUROSTAT_VBE_IND_2005!AA$7:AA$883,EUROSTAT_VBE_IND_2005!$B$7:$B$883,$D83,EUROSTAT_VBE_IND_2005!$C$7:$C$883,"*"&amp;RIGHT($A83,3)&amp;"*",EUROSTAT_VBE_IND_2005!$D$7:$D$883,"5544*"))/1000</f>
        <v>0</v>
      </c>
      <c r="AC83" s="17">
        <f>(SUMIFS(EUROSTAT_VBE_IND_2005!AB$7:AB$883,EUROSTAT_VBE_IND_2005!$B$7:$B$883,$D83,EUROSTAT_VBE_IND_2005!$C$7:$C$883,"*"&amp;RIGHT($A83,3)&amp;"*",EUROSTAT_VBE_IND_2005!$D$7:$D$883,"2210*"))/1000+(SUMIFS(EUROSTAT_VBE_IND_2005!AB$7:AB$883,EUROSTAT_VBE_IND_2005!$B$7:$B$883,$D83,EUROSTAT_VBE_IND_2005!$C$7:$C$883,"*"&amp;RIGHT($A83,3)&amp;"*",EUROSTAT_VBE_IND_2005!$D$7:$D$883,"23*"))/1000+(SUMIFS(EUROSTAT_VBE_IND_2005!AB$7:AB$883,EUROSTAT_VBE_IND_2005!$B$7:$B$883,$D83,EUROSTAT_VBE_IND_2005!$C$7:$C$883,"*"&amp;RIGHT($A83,3)&amp;"*",EUROSTAT_VBE_IND_2005!$D$7:$D$883,"5544*"))/1000</f>
        <v>0.56</v>
      </c>
      <c r="AD83" s="17">
        <f>(SUMIFS(EUROSTAT_VBE_IND_2005!AC$7:AC$883,EUROSTAT_VBE_IND_2005!$B$7:$B$883,$D83,EUROSTAT_VBE_IND_2005!$C$7:$C$883,"*"&amp;RIGHT($A83,3)&amp;"*",EUROSTAT_VBE_IND_2005!$D$7:$D$883,"2210*"))/1000+(SUMIFS(EUROSTAT_VBE_IND_2005!AC$7:AC$883,EUROSTAT_VBE_IND_2005!$B$7:$B$883,$D83,EUROSTAT_VBE_IND_2005!$C$7:$C$883,"*"&amp;RIGHT($A83,3)&amp;"*",EUROSTAT_VBE_IND_2005!$D$7:$D$883,"23*"))/1000+(SUMIFS(EUROSTAT_VBE_IND_2005!AC$7:AC$883,EUROSTAT_VBE_IND_2005!$B$7:$B$883,$D83,EUROSTAT_VBE_IND_2005!$C$7:$C$883,"*"&amp;RIGHT($A83,3)&amp;"*",EUROSTAT_VBE_IND_2005!$D$7:$D$883,"5544*"))/1000</f>
        <v>0</v>
      </c>
      <c r="AE83" s="17">
        <f>(SUMIFS(EUROSTAT_VBE_IND_2005!AD$7:AD$883,EUROSTAT_VBE_IND_2005!$B$7:$B$883,$D83,EUROSTAT_VBE_IND_2005!$C$7:$C$883,"*"&amp;RIGHT($A83,3)&amp;"*",EUROSTAT_VBE_IND_2005!$D$7:$D$883,"2210*"))/1000+(SUMIFS(EUROSTAT_VBE_IND_2005!AD$7:AD$883,EUROSTAT_VBE_IND_2005!$B$7:$B$883,$D83,EUROSTAT_VBE_IND_2005!$C$7:$C$883,"*"&amp;RIGHT($A83,3)&amp;"*",EUROSTAT_VBE_IND_2005!$D$7:$D$883,"23*"))/1000+(SUMIFS(EUROSTAT_VBE_IND_2005!AD$7:AD$883,EUROSTAT_VBE_IND_2005!$B$7:$B$883,$D83,EUROSTAT_VBE_IND_2005!$C$7:$C$883,"*"&amp;RIGHT($A83,3)&amp;"*",EUROSTAT_VBE_IND_2005!$D$7:$D$883,"5544*"))/1000</f>
        <v>0.101</v>
      </c>
      <c r="AF83" s="17">
        <f>(SUMIFS(EUROSTAT_VBE_IND_2005!AE$7:AE$883,EUROSTAT_VBE_IND_2005!$B$7:$B$883,$D83,EUROSTAT_VBE_IND_2005!$C$7:$C$883,"*"&amp;RIGHT($A83,3)&amp;"*",EUROSTAT_VBE_IND_2005!$D$7:$D$883,"2210*"))/1000+(SUMIFS(EUROSTAT_VBE_IND_2005!AE$7:AE$883,EUROSTAT_VBE_IND_2005!$B$7:$B$883,$D83,EUROSTAT_VBE_IND_2005!$C$7:$C$883,"*"&amp;RIGHT($A83,3)&amp;"*",EUROSTAT_VBE_IND_2005!$D$7:$D$883,"23*"))/1000+(SUMIFS(EUROSTAT_VBE_IND_2005!AE$7:AE$883,EUROSTAT_VBE_IND_2005!$B$7:$B$883,$D83,EUROSTAT_VBE_IND_2005!$C$7:$C$883,"*"&amp;RIGHT($A83,3)&amp;"*",EUROSTAT_VBE_IND_2005!$D$7:$D$883,"5544*"))/1000</f>
        <v>0</v>
      </c>
      <c r="AG83" s="17">
        <f>(SUMIFS(EUROSTAT_VBE_IND_2005!AF$7:AF$883,EUROSTAT_VBE_IND_2005!$B$7:$B$883,$D83,EUROSTAT_VBE_IND_2005!$C$7:$C$883,"*"&amp;RIGHT($A83,3)&amp;"*",EUROSTAT_VBE_IND_2005!$D$7:$D$883,"2210*"))/1000+(SUMIFS(EUROSTAT_VBE_IND_2005!AF$7:AF$883,EUROSTAT_VBE_IND_2005!$B$7:$B$883,$D83,EUROSTAT_VBE_IND_2005!$C$7:$C$883,"*"&amp;RIGHT($A83,3)&amp;"*",EUROSTAT_VBE_IND_2005!$D$7:$D$883,"23*"))/1000+(SUMIFS(EUROSTAT_VBE_IND_2005!AF$7:AF$883,EUROSTAT_VBE_IND_2005!$B$7:$B$883,$D83,EUROSTAT_VBE_IND_2005!$C$7:$C$883,"*"&amp;RIGHT($A83,3)&amp;"*",EUROSTAT_VBE_IND_2005!$D$7:$D$883,"5544*"))/1000</f>
        <v>5.169</v>
      </c>
      <c r="AH83" s="17">
        <f>(SUMIFS(EUROSTAT_VBE_IND_2005!AH$7:AH$883,EUROSTAT_VBE_IND_2005!$B$7:$B$883,$D83,EUROSTAT_VBE_IND_2005!$C$7:$C$883,"*"&amp;RIGHT($A83,3)&amp;"*",EUROSTAT_VBE_IND_2005!$D$7:$D$883,"2210*"))/1000+(SUMIFS(EUROSTAT_VBE_IND_2005!AH$7:AH$883,EUROSTAT_VBE_IND_2005!$B$7:$B$883,$D83,EUROSTAT_VBE_IND_2005!$C$7:$C$883,"*"&amp;RIGHT($A83,3)&amp;"*",EUROSTAT_VBE_IND_2005!$D$7:$D$883,"23*"))/1000+(SUMIFS(EUROSTAT_VBE_IND_2005!AH$7:AH$883,EUROSTAT_VBE_IND_2005!$B$7:$B$883,$D83,EUROSTAT_VBE_IND_2005!$C$7:$C$883,"*"&amp;RIGHT($A83,3)&amp;"*",EUROSTAT_VBE_IND_2005!$D$7:$D$883,"5544*"))/1000</f>
        <v>0.248</v>
      </c>
      <c r="AI83" s="17">
        <f>(SUMIFS(EUROSTAT_VBE_IND_2005!AI$7:AI$883,EUROSTAT_VBE_IND_2005!$B$7:$B$883,$D83,EUROSTAT_VBE_IND_2005!$C$7:$C$883,"*"&amp;RIGHT($A83,3)&amp;"*",EUROSTAT_VBE_IND_2005!$D$7:$D$883,"2210*"))/1000+(SUMIFS(EUROSTAT_VBE_IND_2005!AI$7:AI$883,EUROSTAT_VBE_IND_2005!$B$7:$B$883,$D83,EUROSTAT_VBE_IND_2005!$C$7:$C$883,"*"&amp;RIGHT($A83,3)&amp;"*",EUROSTAT_VBE_IND_2005!$D$7:$D$883,"23*"))/1000+(SUMIFS(EUROSTAT_VBE_IND_2005!AI$7:AI$883,EUROSTAT_VBE_IND_2005!$B$7:$B$883,$D83,EUROSTAT_VBE_IND_2005!$C$7:$C$883,"*"&amp;RIGHT($A83,3)&amp;"*",EUROSTAT_VBE_IND_2005!$D$7:$D$883,"5544*"))/1000</f>
        <v>0</v>
      </c>
      <c r="AJ83" s="17">
        <f>(SUMIFS(EUROSTAT_VBE_IND_2005!AJ$7:AJ$883,EUROSTAT_VBE_IND_2005!$B$7:$B$883,$D83,EUROSTAT_VBE_IND_2005!$C$7:$C$883,"*"&amp;RIGHT($A83,3)&amp;"*",EUROSTAT_VBE_IND_2005!$D$7:$D$883,"2210*"))/1000+(SUMIFS(EUROSTAT_VBE_IND_2005!AJ$7:AJ$883,EUROSTAT_VBE_IND_2005!$B$7:$B$883,$D83,EUROSTAT_VBE_IND_2005!$C$7:$C$883,"*"&amp;RIGHT($A83,3)&amp;"*",EUROSTAT_VBE_IND_2005!$D$7:$D$883,"23*"))/1000+(SUMIFS(EUROSTAT_VBE_IND_2005!AJ$7:AJ$883,EUROSTAT_VBE_IND_2005!$B$7:$B$883,$D83,EUROSTAT_VBE_IND_2005!$C$7:$C$883,"*"&amp;RIGHT($A83,3)&amp;"*",EUROSTAT_VBE_IND_2005!$D$7:$D$883,"5544*"))/1000</f>
        <v>2.435</v>
      </c>
      <c r="AK83" s="17">
        <f>(SUMIFS(EUROSTAT_VBE_IND_2005!AK$7:AK$883,EUROSTAT_VBE_IND_2005!$B$7:$B$883,$D83,EUROSTAT_VBE_IND_2005!$C$7:$C$883,"*"&amp;RIGHT($A83,3)&amp;"*",EUROSTAT_VBE_IND_2005!$D$7:$D$883,"2210*"))/1000+(SUMIFS(EUROSTAT_VBE_IND_2005!AK$7:AK$883,EUROSTAT_VBE_IND_2005!$B$7:$B$883,$D83,EUROSTAT_VBE_IND_2005!$C$7:$C$883,"*"&amp;RIGHT($A83,3)&amp;"*",EUROSTAT_VBE_IND_2005!$D$7:$D$883,"23*"))/1000+(SUMIFS(EUROSTAT_VBE_IND_2005!AK$7:AK$883,EUROSTAT_VBE_IND_2005!$B$7:$B$883,$D83,EUROSTAT_VBE_IND_2005!$C$7:$C$883,"*"&amp;RIGHT($A83,3)&amp;"*",EUROSTAT_VBE_IND_2005!$D$7:$D$883,"5544*"))/1000</f>
        <v>0</v>
      </c>
      <c r="AL83" s="198"/>
      <c r="AM83" s="198"/>
      <c r="AN83" s="198"/>
      <c r="AO83" s="17">
        <f>(SUMIFS(EUROSTAT_VBE_IND_2005!Y$7:Y$883,EUROSTAT_VBE_IND_2005!$B$7:$B$883,$D83,EUROSTAT_VBE_IND_2005!$C$7:$C$883,"*"&amp;RIGHT($A83,3)&amp;"*",EUROSTAT_VBE_IND_2005!$D$7:$D$883,"2210*"))/1000+(SUMIFS(EUROSTAT_VBE_IND_2005!Y$7:Y$883,EUROSTAT_VBE_IND_2005!$B$7:$B$883,$D83,EUROSTAT_VBE_IND_2005!$C$7:$C$883,"*"&amp;RIGHT($A83,3)&amp;"*",EUROSTAT_VBE_IND_2005!$D$7:$D$883,"23*"))/1000+(SUMIFS(EUROSTAT_VBE_IND_2005!Y$7:Y$883,EUROSTAT_VBE_IND_2005!$B$7:$B$883,$D83,EUROSTAT_VBE_IND_2005!$C$7:$C$883,"*"&amp;RIGHT($A83,3)&amp;"*",EUROSTAT_VBE_IND_2005!$D$7:$D$883,"5544*"))/1000</f>
        <v>0.596</v>
      </c>
      <c r="AP83" s="17">
        <f>(SUMIFS(EUROSTAT_VBE_IND_2005!Z$7:Z$883,EUROSTAT_VBE_IND_2005!$B$7:$B$883,$D83,EUROSTAT_VBE_IND_2005!$C$7:$C$883,"*"&amp;RIGHT($A83,3)&amp;"*",EUROSTAT_VBE_IND_2005!$D$7:$D$883,"2210*"))/1000+(SUMIFS(EUROSTAT_VBE_IND_2005!Z$7:Z$883,EUROSTAT_VBE_IND_2005!$B$7:$B$883,$D83,EUROSTAT_VBE_IND_2005!$C$7:$C$883,"*"&amp;RIGHT($A83,3)&amp;"*",EUROSTAT_VBE_IND_2005!$D$7:$D$883,"23*"))/1000+(SUMIFS(EUROSTAT_VBE_IND_2005!Z$7:Z$883,EUROSTAT_VBE_IND_2005!$B$7:$B$883,$D83,EUROSTAT_VBE_IND_2005!$C$7:$C$883,"*"&amp;RIGHT($A83,3)&amp;"*",EUROSTAT_VBE_IND_2005!$D$7:$D$883,"5544*"))/1000</f>
        <v>2.55</v>
      </c>
      <c r="AQ83" s="17">
        <f>(SUMIFS(EUROSTAT_VBE_IND_2005!AG$7:AG$883,EUROSTAT_VBE_IND_2005!$B$7:$B$883,$D83,EUROSTAT_VBE_IND_2005!$C$7:$C$883,"*"&amp;RIGHT($A83,3)&amp;"*",EUROSTAT_VBE_IND_2005!$D$7:$D$883,"2210*"))/1000+(SUMIFS(EUROSTAT_VBE_IND_2005!AG$7:AG$883,EUROSTAT_VBE_IND_2005!$B$7:$B$883,$D83,EUROSTAT_VBE_IND_2005!$C$7:$C$883,"*"&amp;RIGHT($A83,3)&amp;"*",EUROSTAT_VBE_IND_2005!$D$7:$D$883,"23*"))/1000+(SUMIFS(EUROSTAT_VBE_IND_2005!AG$7:AG$883,EUROSTAT_VBE_IND_2005!$B$7:$B$883,$D83,EUROSTAT_VBE_IND_2005!$C$7:$C$883,"*"&amp;RIGHT($A83,3)&amp;"*",EUROSTAT_VBE_IND_2005!$D$7:$D$883,"5544*"))/1000</f>
        <v>1.844</v>
      </c>
    </row>
    <row r="84" spans="1:43">
      <c r="A84" t="str">
        <f>LEFT(EUROSTAT_VBE_IND_2005!C$37,8)</f>
        <v>B_101800</v>
      </c>
      <c r="B84" s="28" t="s">
        <v>296</v>
      </c>
      <c r="C84" t="s">
        <v>293</v>
      </c>
      <c r="D84" t="s">
        <v>55</v>
      </c>
      <c r="E84" t="s">
        <v>231</v>
      </c>
      <c r="F84" t="s">
        <v>251</v>
      </c>
      <c r="G84" s="17">
        <f>(SUMIFS(EUROSTAT_VBE_IND_2005!E$7:E$883,EUROSTAT_VBE_IND_2005!$B$7:$B$883,$D84,EUROSTAT_VBE_IND_2005!$C$7:$C$883,"*"&amp;RIGHT($A84,3)&amp;"*",EUROSTAT_VBE_IND_2005!$D$7:$D$883,"2230*"))/1000+(SUMIFS(EUROSTAT_VBE_IND_2005!E$7:E$883,EUROSTAT_VBE_IND_2005!$B$7:$B$883,$D84,EUROSTAT_VBE_IND_2005!$C$7:$C$883,"*"&amp;RIGHT($A83,3)&amp;"*",EUROSTAT_VBE_IND_2005!$D$7:$D$883,"2130*"))/1000</f>
        <v>1.81</v>
      </c>
      <c r="H84" s="17">
        <f>(SUMIFS(EUROSTAT_VBE_IND_2005!F$7:F$883,EUROSTAT_VBE_IND_2005!$B$7:$B$883,$D84,EUROSTAT_VBE_IND_2005!$C$7:$C$883,"*"&amp;RIGHT($A84,3)&amp;"*",EUROSTAT_VBE_IND_2005!$D$7:$D$883,"2230*"))/1000+(SUMIFS(EUROSTAT_VBE_IND_2005!F$7:F$883,EUROSTAT_VBE_IND_2005!$B$7:$B$883,$D84,EUROSTAT_VBE_IND_2005!$C$7:$C$883,"*"&amp;RIGHT($A83,3)&amp;"*",EUROSTAT_VBE_IND_2005!$D$7:$D$883,"2130*"))/1000</f>
        <v>4.12</v>
      </c>
      <c r="I84" s="17">
        <f>(SUMIFS(EUROSTAT_VBE_IND_2005!G$7:G$883,EUROSTAT_VBE_IND_2005!$B$7:$B$883,$D84,EUROSTAT_VBE_IND_2005!$C$7:$C$883,"*"&amp;RIGHT($A84,3)&amp;"*",EUROSTAT_VBE_IND_2005!$D$7:$D$883,"2230*"))/1000+(SUMIFS(EUROSTAT_VBE_IND_2005!G$7:G$883,EUROSTAT_VBE_IND_2005!$B$7:$B$883,$D84,EUROSTAT_VBE_IND_2005!$C$7:$C$883,"*"&amp;RIGHT($A83,3)&amp;"*",EUROSTAT_VBE_IND_2005!$D$7:$D$883,"2130*"))/1000</f>
        <v>0.854</v>
      </c>
      <c r="J84" s="198"/>
      <c r="K84" s="17">
        <f>(SUMIFS(EUROSTAT_VBE_IND_2005!H$7:H$883,EUROSTAT_VBE_IND_2005!$B$7:$B$883,$D84,EUROSTAT_VBE_IND_2005!$C$7:$C$883,"*"&amp;RIGHT($A84,3)&amp;"*",EUROSTAT_VBE_IND_2005!$D$7:$D$883,"2230*"))/1000+(SUMIFS(EUROSTAT_VBE_IND_2005!H$7:H$883,EUROSTAT_VBE_IND_2005!$B$7:$B$883,$D84,EUROSTAT_VBE_IND_2005!$C$7:$C$883,"*"&amp;RIGHT($A83,3)&amp;"*",EUROSTAT_VBE_IND_2005!$D$7:$D$883,"2130*"))/1000</f>
        <v>0</v>
      </c>
      <c r="L84" s="17">
        <f>(SUMIFS(EUROSTAT_VBE_IND_2005!I$7:I$883,EUROSTAT_VBE_IND_2005!$B$7:$B$883,$D84,EUROSTAT_VBE_IND_2005!$C$7:$C$883,"*"&amp;RIGHT($A84,3)&amp;"*",EUROSTAT_VBE_IND_2005!$D$7:$D$883,"2230*"))/1000+(SUMIFS(EUROSTAT_VBE_IND_2005!I$7:I$883,EUROSTAT_VBE_IND_2005!$B$7:$B$883,$D84,EUROSTAT_VBE_IND_2005!$C$7:$C$883,"*"&amp;RIGHT($A83,3)&amp;"*",EUROSTAT_VBE_IND_2005!$D$7:$D$883,"2130*"))/1000</f>
        <v>2.812</v>
      </c>
      <c r="M84" s="17">
        <f>(SUMIFS(EUROSTAT_VBE_IND_2005!J$7:J$883,EUROSTAT_VBE_IND_2005!$B$7:$B$883,$D84,EUROSTAT_VBE_IND_2005!$C$7:$C$883,"*"&amp;RIGHT($A84,3)&amp;"*",EUROSTAT_VBE_IND_2005!$D$7:$D$883,"2230*"))/1000+(SUMIFS(EUROSTAT_VBE_IND_2005!J$7:J$883,EUROSTAT_VBE_IND_2005!$B$7:$B$883,$D84,EUROSTAT_VBE_IND_2005!$C$7:$C$883,"*"&amp;RIGHT($A83,3)&amp;"*",EUROSTAT_VBE_IND_2005!$D$7:$D$883,"2130*"))/1000</f>
        <v>51.78</v>
      </c>
      <c r="N84" s="17">
        <f>(SUMIFS(EUROSTAT_VBE_IND_2005!K$7:K$883,EUROSTAT_VBE_IND_2005!$B$7:$B$883,$D84,EUROSTAT_VBE_IND_2005!$C$7:$C$883,"*"&amp;RIGHT($A84,3)&amp;"*",EUROSTAT_VBE_IND_2005!$D$7:$D$883,"2230*"))/1000+(SUMIFS(EUROSTAT_VBE_IND_2005!K$7:K$883,EUROSTAT_VBE_IND_2005!$B$7:$B$883,$D84,EUROSTAT_VBE_IND_2005!$C$7:$C$883,"*"&amp;RIGHT($A83,3)&amp;"*",EUROSTAT_VBE_IND_2005!$D$7:$D$883,"2130*"))/1000</f>
        <v>0</v>
      </c>
      <c r="O84" s="17">
        <f>(SUMIFS(EUROSTAT_VBE_IND_2005!L$7:L$883,EUROSTAT_VBE_IND_2005!$B$7:$B$883,$D84,EUROSTAT_VBE_IND_2005!$C$7:$C$883,"*"&amp;RIGHT($A84,3)&amp;"*",EUROSTAT_VBE_IND_2005!$D$7:$D$883,"2230*"))/1000+(SUMIFS(EUROSTAT_VBE_IND_2005!L$7:L$883,EUROSTAT_VBE_IND_2005!$B$7:$B$883,$D84,EUROSTAT_VBE_IND_2005!$C$7:$C$883,"*"&amp;RIGHT($A83,3)&amp;"*",EUROSTAT_VBE_IND_2005!$D$7:$D$883,"2130*"))/1000</f>
        <v>0</v>
      </c>
      <c r="P84" s="17">
        <f>(SUMIFS(EUROSTAT_VBE_IND_2005!M$7:M$883,EUROSTAT_VBE_IND_2005!$B$7:$B$883,$D84,EUROSTAT_VBE_IND_2005!$C$7:$C$883,"*"&amp;RIGHT($A84,3)&amp;"*",EUROSTAT_VBE_IND_2005!$D$7:$D$883,"2230*"))/1000+(SUMIFS(EUROSTAT_VBE_IND_2005!M$7:M$883,EUROSTAT_VBE_IND_2005!$B$7:$B$883,$D84,EUROSTAT_VBE_IND_2005!$C$7:$C$883,"*"&amp;RIGHT($A83,3)&amp;"*",EUROSTAT_VBE_IND_2005!$D$7:$D$883,"2130*"))/1000</f>
        <v>2.26</v>
      </c>
      <c r="Q84" s="17">
        <f>(SUMIFS(EUROSTAT_VBE_IND_2005!N$7:N$883,EUROSTAT_VBE_IND_2005!$B$7:$B$883,$D84,EUROSTAT_VBE_IND_2005!$C$7:$C$883,"*"&amp;RIGHT($A84,3)&amp;"*",EUROSTAT_VBE_IND_2005!$D$7:$D$883,"2230*"))/1000+(SUMIFS(EUROSTAT_VBE_IND_2005!N$7:N$883,EUROSTAT_VBE_IND_2005!$B$7:$B$883,$D84,EUROSTAT_VBE_IND_2005!$C$7:$C$883,"*"&amp;RIGHT($A83,3)&amp;"*",EUROSTAT_VBE_IND_2005!$D$7:$D$883,"2130*"))/1000</f>
        <v>0</v>
      </c>
      <c r="R84" s="17">
        <f>(SUMIFS(EUROSTAT_VBE_IND_2005!O$7:O$883,EUROSTAT_VBE_IND_2005!$B$7:$B$883,$D84,EUROSTAT_VBE_IND_2005!$C$7:$C$883,"*"&amp;RIGHT($A84,3)&amp;"*",EUROSTAT_VBE_IND_2005!$D$7:$D$883,"2230*"))/1000+(SUMIFS(EUROSTAT_VBE_IND_2005!O$7:O$883,EUROSTAT_VBE_IND_2005!$B$7:$B$883,$D84,EUROSTAT_VBE_IND_2005!$C$7:$C$883,"*"&amp;RIGHT($A83,3)&amp;"*",EUROSTAT_VBE_IND_2005!$D$7:$D$883,"2130*"))/1000</f>
        <v>0.038</v>
      </c>
      <c r="S84" s="17">
        <f>(SUMIFS(EUROSTAT_VBE_IND_2005!P$7:P$883,EUROSTAT_VBE_IND_2005!$B$7:$B$883,$D84,EUROSTAT_VBE_IND_2005!$C$7:$C$883,"*"&amp;RIGHT($A84,3)&amp;"*",EUROSTAT_VBE_IND_2005!$D$7:$D$883,"2230*"))/1000+(SUMIFS(EUROSTAT_VBE_IND_2005!P$7:P$883,EUROSTAT_VBE_IND_2005!$B$7:$B$883,$D84,EUROSTAT_VBE_IND_2005!$C$7:$C$883,"*"&amp;RIGHT($A83,3)&amp;"*",EUROSTAT_VBE_IND_2005!$D$7:$D$883,"2130*"))/1000</f>
        <v>0</v>
      </c>
      <c r="T84" s="17">
        <f>(SUMIFS(EUROSTAT_VBE_IND_2005!Q$7:Q$883,EUROSTAT_VBE_IND_2005!$B$7:$B$883,$D84,EUROSTAT_VBE_IND_2005!$C$7:$C$883,"*"&amp;RIGHT($A84,3)&amp;"*",EUROSTAT_VBE_IND_2005!$D$7:$D$883,"2230*"))/1000+(SUMIFS(EUROSTAT_VBE_IND_2005!Q$7:Q$883,EUROSTAT_VBE_IND_2005!$B$7:$B$883,$D84,EUROSTAT_VBE_IND_2005!$C$7:$C$883,"*"&amp;RIGHT($A83,3)&amp;"*",EUROSTAT_VBE_IND_2005!$D$7:$D$883,"2130*"))/1000</f>
        <v>0</v>
      </c>
      <c r="U84" s="17">
        <f>(SUMIFS(EUROSTAT_VBE_IND_2005!R$7:R$883,EUROSTAT_VBE_IND_2005!$B$7:$B$883,$D84,EUROSTAT_VBE_IND_2005!$C$7:$C$883,"*"&amp;RIGHT($A84,3)&amp;"*",EUROSTAT_VBE_IND_2005!$D$7:$D$883,"2230*"))/1000+(SUMIFS(EUROSTAT_VBE_IND_2005!R$7:R$883,EUROSTAT_VBE_IND_2005!$B$7:$B$883,$D84,EUROSTAT_VBE_IND_2005!$C$7:$C$883,"*"&amp;RIGHT($A83,3)&amp;"*",EUROSTAT_VBE_IND_2005!$D$7:$D$883,"2130*"))/1000</f>
        <v>0</v>
      </c>
      <c r="V84" s="17">
        <f>(SUMIFS(EUROSTAT_VBE_IND_2005!S$7:S$883,EUROSTAT_VBE_IND_2005!$B$7:$B$883,$D84,EUROSTAT_VBE_IND_2005!$C$7:$C$883,"*"&amp;RIGHT($A84,3)&amp;"*",EUROSTAT_VBE_IND_2005!$D$7:$D$883,"2230*"))/1000+(SUMIFS(EUROSTAT_VBE_IND_2005!S$7:S$883,EUROSTAT_VBE_IND_2005!$B$7:$B$883,$D84,EUROSTAT_VBE_IND_2005!$C$7:$C$883,"*"&amp;RIGHT($A83,3)&amp;"*",EUROSTAT_VBE_IND_2005!$D$7:$D$883,"2130*"))/1000</f>
        <v>0</v>
      </c>
      <c r="W84" s="17">
        <f>(SUMIFS(EUROSTAT_VBE_IND_2005!T$7:T$883,EUROSTAT_VBE_IND_2005!$B$7:$B$883,$D84,EUROSTAT_VBE_IND_2005!$C$7:$C$883,"*"&amp;RIGHT($A84,3)&amp;"*",EUROSTAT_VBE_IND_2005!$D$7:$D$883,"2230*"))/1000+(SUMIFS(EUROSTAT_VBE_IND_2005!T$7:T$883,EUROSTAT_VBE_IND_2005!$B$7:$B$883,$D84,EUROSTAT_VBE_IND_2005!$C$7:$C$883,"*"&amp;RIGHT($A83,3)&amp;"*",EUROSTAT_VBE_IND_2005!$D$7:$D$883,"2130*"))/1000</f>
        <v>0</v>
      </c>
      <c r="X84" s="17">
        <f>(SUMIFS(EUROSTAT_VBE_IND_2005!U$7:U$883,EUROSTAT_VBE_IND_2005!$B$7:$B$883,$D84,EUROSTAT_VBE_IND_2005!$C$7:$C$883,"*"&amp;RIGHT($A84,3)&amp;"*",EUROSTAT_VBE_IND_2005!$D$7:$D$883,"2230*"))/1000+(SUMIFS(EUROSTAT_VBE_IND_2005!U$7:U$883,EUROSTAT_VBE_IND_2005!$B$7:$B$883,$D84,EUROSTAT_VBE_IND_2005!$C$7:$C$883,"*"&amp;RIGHT($A83,3)&amp;"*",EUROSTAT_VBE_IND_2005!$D$7:$D$883,"2130*"))/1000</f>
        <v>0</v>
      </c>
      <c r="Y84" s="17">
        <f>(SUMIFS(EUROSTAT_VBE_IND_2005!V$7:V$883,EUROSTAT_VBE_IND_2005!$B$7:$B$883,$D84,EUROSTAT_VBE_IND_2005!$C$7:$C$883,"*"&amp;RIGHT($A84,3)&amp;"*",EUROSTAT_VBE_IND_2005!$D$7:$D$883,"2230*"))/1000+(SUMIFS(EUROSTAT_VBE_IND_2005!V$7:V$883,EUROSTAT_VBE_IND_2005!$B$7:$B$883,$D84,EUROSTAT_VBE_IND_2005!$C$7:$C$883,"*"&amp;RIGHT($A83,3)&amp;"*",EUROSTAT_VBE_IND_2005!$D$7:$D$883,"2130*"))/1000</f>
        <v>0</v>
      </c>
      <c r="Z84" s="17">
        <f>(SUMIFS(EUROSTAT_VBE_IND_2005!W$7:W$883,EUROSTAT_VBE_IND_2005!$B$7:$B$883,$D84,EUROSTAT_VBE_IND_2005!$C$7:$C$883,"*"&amp;RIGHT($A84,3)&amp;"*",EUROSTAT_VBE_IND_2005!$D$7:$D$883,"2230*"))/1000+(SUMIFS(EUROSTAT_VBE_IND_2005!W$7:W$883,EUROSTAT_VBE_IND_2005!$B$7:$B$883,$D84,EUROSTAT_VBE_IND_2005!$C$7:$C$883,"*"&amp;RIGHT($A83,3)&amp;"*",EUROSTAT_VBE_IND_2005!$D$7:$D$883,"2130*"))/1000</f>
        <v>0.14</v>
      </c>
      <c r="AA84" s="17">
        <f>(SUMIFS(EUROSTAT_VBE_IND_2005!X$7:X$883,EUROSTAT_VBE_IND_2005!$B$7:$B$883,$D84,EUROSTAT_VBE_IND_2005!$C$7:$C$883,"*"&amp;RIGHT($A84,3)&amp;"*",EUROSTAT_VBE_IND_2005!$D$7:$D$883,"2230*"))/1000+(SUMIFS(EUROSTAT_VBE_IND_2005!X$7:X$883,EUROSTAT_VBE_IND_2005!$B$7:$B$883,$D84,EUROSTAT_VBE_IND_2005!$C$7:$C$883,"*"&amp;RIGHT($A83,3)&amp;"*",EUROSTAT_VBE_IND_2005!$D$7:$D$883,"2130*"))/1000</f>
        <v>0</v>
      </c>
      <c r="AB84" s="17">
        <f>(SUMIFS(EUROSTAT_VBE_IND_2005!AA$7:AA$883,EUROSTAT_VBE_IND_2005!$B$7:$B$883,$D84,EUROSTAT_VBE_IND_2005!$C$7:$C$883,"*"&amp;RIGHT($A84,3)&amp;"*",EUROSTAT_VBE_IND_2005!$D$7:$D$883,"2230*"))/1000+(SUMIFS(EUROSTAT_VBE_IND_2005!AA$7:AA$883,EUROSTAT_VBE_IND_2005!$B$7:$B$883,$D84,EUROSTAT_VBE_IND_2005!$C$7:$C$883,"*"&amp;RIGHT($A83,3)&amp;"*",EUROSTAT_VBE_IND_2005!$D$7:$D$883,"2130*"))/1000</f>
        <v>0</v>
      </c>
      <c r="AC84" s="17">
        <f>(SUMIFS(EUROSTAT_VBE_IND_2005!AB$7:AB$883,EUROSTAT_VBE_IND_2005!$B$7:$B$883,$D84,EUROSTAT_VBE_IND_2005!$C$7:$C$883,"*"&amp;RIGHT($A84,3)&amp;"*",EUROSTAT_VBE_IND_2005!$D$7:$D$883,"2230*"))/1000+(SUMIFS(EUROSTAT_VBE_IND_2005!AB$7:AB$883,EUROSTAT_VBE_IND_2005!$B$7:$B$883,$D84,EUROSTAT_VBE_IND_2005!$C$7:$C$883,"*"&amp;RIGHT($A83,3)&amp;"*",EUROSTAT_VBE_IND_2005!$D$7:$D$883,"2130*"))/1000</f>
        <v>0</v>
      </c>
      <c r="AD84" s="17">
        <f>(SUMIFS(EUROSTAT_VBE_IND_2005!AC$7:AC$883,EUROSTAT_VBE_IND_2005!$B$7:$B$883,$D84,EUROSTAT_VBE_IND_2005!$C$7:$C$883,"*"&amp;RIGHT($A84,3)&amp;"*",EUROSTAT_VBE_IND_2005!$D$7:$D$883,"2230*"))/1000+(SUMIFS(EUROSTAT_VBE_IND_2005!AC$7:AC$883,EUROSTAT_VBE_IND_2005!$B$7:$B$883,$D84,EUROSTAT_VBE_IND_2005!$C$7:$C$883,"*"&amp;RIGHT($A83,3)&amp;"*",EUROSTAT_VBE_IND_2005!$D$7:$D$883,"2130*"))/1000</f>
        <v>0</v>
      </c>
      <c r="AE84" s="17">
        <f>(SUMIFS(EUROSTAT_VBE_IND_2005!AD$7:AD$883,EUROSTAT_VBE_IND_2005!$B$7:$B$883,$D84,EUROSTAT_VBE_IND_2005!$C$7:$C$883,"*"&amp;RIGHT($A84,3)&amp;"*",EUROSTAT_VBE_IND_2005!$D$7:$D$883,"2230*"))/1000+(SUMIFS(EUROSTAT_VBE_IND_2005!AD$7:AD$883,EUROSTAT_VBE_IND_2005!$B$7:$B$883,$D84,EUROSTAT_VBE_IND_2005!$C$7:$C$883,"*"&amp;RIGHT($A83,3)&amp;"*",EUROSTAT_VBE_IND_2005!$D$7:$D$883,"2130*"))/1000</f>
        <v>0.04</v>
      </c>
      <c r="AF84" s="17">
        <f>(SUMIFS(EUROSTAT_VBE_IND_2005!AE$7:AE$883,EUROSTAT_VBE_IND_2005!$B$7:$B$883,$D84,EUROSTAT_VBE_IND_2005!$C$7:$C$883,"*"&amp;RIGHT($A84,3)&amp;"*",EUROSTAT_VBE_IND_2005!$D$7:$D$883,"2230*"))/1000+(SUMIFS(EUROSTAT_VBE_IND_2005!AE$7:AE$883,EUROSTAT_VBE_IND_2005!$B$7:$B$883,$D84,EUROSTAT_VBE_IND_2005!$C$7:$C$883,"*"&amp;RIGHT($A83,3)&amp;"*",EUROSTAT_VBE_IND_2005!$D$7:$D$883,"2130*"))/1000</f>
        <v>0</v>
      </c>
      <c r="AG84" s="17">
        <f>(SUMIFS(EUROSTAT_VBE_IND_2005!AF$7:AF$883,EUROSTAT_VBE_IND_2005!$B$7:$B$883,$D84,EUROSTAT_VBE_IND_2005!$C$7:$C$883,"*"&amp;RIGHT($A84,3)&amp;"*",EUROSTAT_VBE_IND_2005!$D$7:$D$883,"2230*"))/1000+(SUMIFS(EUROSTAT_VBE_IND_2005!AF$7:AF$883,EUROSTAT_VBE_IND_2005!$B$7:$B$883,$D84,EUROSTAT_VBE_IND_2005!$C$7:$C$883,"*"&amp;RIGHT($A83,3)&amp;"*",EUROSTAT_VBE_IND_2005!$D$7:$D$883,"2130*"))/1000</f>
        <v>0</v>
      </c>
      <c r="AH84" s="17">
        <f>(SUMIFS(EUROSTAT_VBE_IND_2005!AH$7:AH$883,EUROSTAT_VBE_IND_2005!$B$7:$B$883,$D84,EUROSTAT_VBE_IND_2005!$C$7:$C$883,"*"&amp;RIGHT($A84,3)&amp;"*",EUROSTAT_VBE_IND_2005!$D$7:$D$883,"2230*"))/1000+(SUMIFS(EUROSTAT_VBE_IND_2005!AH$7:AH$883,EUROSTAT_VBE_IND_2005!$B$7:$B$883,$D84,EUROSTAT_VBE_IND_2005!$C$7:$C$883,"*"&amp;RIGHT($A83,3)&amp;"*",EUROSTAT_VBE_IND_2005!$D$7:$D$883,"2130*"))/1000</f>
        <v>0.1</v>
      </c>
      <c r="AI84" s="17">
        <f>(SUMIFS(EUROSTAT_VBE_IND_2005!AI$7:AI$883,EUROSTAT_VBE_IND_2005!$B$7:$B$883,$D84,EUROSTAT_VBE_IND_2005!$C$7:$C$883,"*"&amp;RIGHT($A84,3)&amp;"*",EUROSTAT_VBE_IND_2005!$D$7:$D$883,"2230*"))/1000+(SUMIFS(EUROSTAT_VBE_IND_2005!AI$7:AI$883,EUROSTAT_VBE_IND_2005!$B$7:$B$883,$D84,EUROSTAT_VBE_IND_2005!$C$7:$C$883,"*"&amp;RIGHT($A83,3)&amp;"*",EUROSTAT_VBE_IND_2005!$D$7:$D$883,"2130*"))/1000</f>
        <v>0</v>
      </c>
      <c r="AJ84" s="17">
        <f>(SUMIFS(EUROSTAT_VBE_IND_2005!AJ$7:AJ$883,EUROSTAT_VBE_IND_2005!$B$7:$B$883,$D84,EUROSTAT_VBE_IND_2005!$C$7:$C$883,"*"&amp;RIGHT($A84,3)&amp;"*",EUROSTAT_VBE_IND_2005!$D$7:$D$883,"2230*"))/1000+(SUMIFS(EUROSTAT_VBE_IND_2005!AJ$7:AJ$883,EUROSTAT_VBE_IND_2005!$B$7:$B$883,$D84,EUROSTAT_VBE_IND_2005!$C$7:$C$883,"*"&amp;RIGHT($A83,3)&amp;"*",EUROSTAT_VBE_IND_2005!$D$7:$D$883,"2130*"))/1000</f>
        <v>0</v>
      </c>
      <c r="AK84" s="17">
        <f>(SUMIFS(EUROSTAT_VBE_IND_2005!AK$7:AK$883,EUROSTAT_VBE_IND_2005!$B$7:$B$883,$D84,EUROSTAT_VBE_IND_2005!$C$7:$C$883,"*"&amp;RIGHT($A84,3)&amp;"*",EUROSTAT_VBE_IND_2005!$D$7:$D$883,"2230*"))/1000+(SUMIFS(EUROSTAT_VBE_IND_2005!AK$7:AK$883,EUROSTAT_VBE_IND_2005!$B$7:$B$883,$D84,EUROSTAT_VBE_IND_2005!$C$7:$C$883,"*"&amp;RIGHT($A83,3)&amp;"*",EUROSTAT_VBE_IND_2005!$D$7:$D$883,"2130*"))/1000</f>
        <v>6.371</v>
      </c>
      <c r="AL84" s="198"/>
      <c r="AM84" s="198"/>
      <c r="AN84" s="198"/>
      <c r="AO84" s="17">
        <f>(SUMIFS(EUROSTAT_VBE_IND_2005!Y$7:Y$883,EUROSTAT_VBE_IND_2005!$B$7:$B$883,$D84,EUROSTAT_VBE_IND_2005!$C$7:$C$883,"*"&amp;RIGHT($A84,3)&amp;"*",EUROSTAT_VBE_IND_2005!$D$7:$D$883,"2230*"))/1000+(SUMIFS(EUROSTAT_VBE_IND_2005!Y$7:Y$883,EUROSTAT_VBE_IND_2005!$B$7:$B$883,$D84,EUROSTAT_VBE_IND_2005!$C$7:$C$883,"*"&amp;RIGHT($A83,3)&amp;"*",EUROSTAT_VBE_IND_2005!$D$7:$D$883,"2130*"))/1000</f>
        <v>0</v>
      </c>
      <c r="AP84" s="17">
        <f>(SUMIFS(EUROSTAT_VBE_IND_2005!Z$7:Z$883,EUROSTAT_VBE_IND_2005!$B$7:$B$883,$D84,EUROSTAT_VBE_IND_2005!$C$7:$C$883,"*"&amp;RIGHT($A84,3)&amp;"*",EUROSTAT_VBE_IND_2005!$D$7:$D$883,"2230*"))/1000+(SUMIFS(EUROSTAT_VBE_IND_2005!Z$7:Z$883,EUROSTAT_VBE_IND_2005!$B$7:$B$883,$D84,EUROSTAT_VBE_IND_2005!$C$7:$C$883,"*"&amp;RIGHT($A83,3)&amp;"*",EUROSTAT_VBE_IND_2005!$D$7:$D$883,"2130*"))/1000</f>
        <v>0</v>
      </c>
      <c r="AQ84" s="17">
        <f>(SUMIFS(EUROSTAT_VBE_IND_2005!AG$7:AG$883,EUROSTAT_VBE_IND_2005!$B$7:$B$883,$D84,EUROSTAT_VBE_IND_2005!$C$7:$C$883,"*"&amp;RIGHT($A84,3)&amp;"*",EUROSTAT_VBE_IND_2005!$D$7:$D$883,"2230*"))/1000+(SUMIFS(EUROSTAT_VBE_IND_2005!AG$7:AG$883,EUROSTAT_VBE_IND_2005!$B$7:$B$883,$D84,EUROSTAT_VBE_IND_2005!$C$7:$C$883,"*"&amp;RIGHT($A83,3)&amp;"*",EUROSTAT_VBE_IND_2005!$D$7:$D$883,"2130*"))/1000</f>
        <v>2.18</v>
      </c>
    </row>
    <row r="85" spans="1:43">
      <c r="A85" t="str">
        <f>LEFT(EUROSTAT_VBE_IND_2005!C$37,8)</f>
        <v>B_101800</v>
      </c>
      <c r="B85" s="28" t="s">
        <v>296</v>
      </c>
      <c r="C85" t="s">
        <v>293</v>
      </c>
      <c r="D85" t="s">
        <v>55</v>
      </c>
      <c r="E85" t="s">
        <v>232</v>
      </c>
      <c r="F85" t="s">
        <v>252</v>
      </c>
      <c r="G85" s="17">
        <f>(SUMIFS(EUROSTAT_VBE_IND_2005!E$7:E$883,EUROSTAT_VBE_IND_2005!$B$7:$B$883,$D85,EUROSTAT_VBE_IND_2005!$C$7:$C$883,"*"&amp;RIGHT($A85,3)&amp;"*",EUROSTAT_VBE_IND_2005!$D$7:$D$883,"212*"))/1000</f>
        <v>46.281</v>
      </c>
      <c r="H85" s="17">
        <f>(SUMIFS(EUROSTAT_VBE_IND_2005!F$7:F$883,EUROSTAT_VBE_IND_2005!$B$7:$B$883,$D85,EUROSTAT_VBE_IND_2005!$C$7:$C$883,"*"&amp;RIGHT($A83,3)&amp;"*",EUROSTAT_VBE_IND_2005!$D$7:$D$883,"212*"))/1000</f>
        <v>51.838</v>
      </c>
      <c r="I85" s="17">
        <f>(SUMIFS(EUROSTAT_VBE_IND_2005!G$7:G$883,EUROSTAT_VBE_IND_2005!$B$7:$B$883,$D85,EUROSTAT_VBE_IND_2005!$C$7:$C$883,"*"&amp;RIGHT($A83,3)&amp;"*",EUROSTAT_VBE_IND_2005!$D$7:$D$883,"212*"))/1000</f>
        <v>16.049</v>
      </c>
      <c r="J85" s="198"/>
      <c r="K85" s="17">
        <f>(SUMIFS(EUROSTAT_VBE_IND_2005!H$7:H$883,EUROSTAT_VBE_IND_2005!$B$7:$B$883,$D85,EUROSTAT_VBE_IND_2005!$C$7:$C$883,"*"&amp;RIGHT($A83,3)&amp;"*",EUROSTAT_VBE_IND_2005!$D$7:$D$883,"212*"))/1000</f>
        <v>0</v>
      </c>
      <c r="L85" s="17">
        <f>(SUMIFS(EUROSTAT_VBE_IND_2005!I$7:I$883,EUROSTAT_VBE_IND_2005!$B$7:$B$883,$D85,EUROSTAT_VBE_IND_2005!$C$7:$C$883,"*"&amp;RIGHT($A83,3)&amp;"*",EUROSTAT_VBE_IND_2005!$D$7:$D$883,"212*"))/1000</f>
        <v>51.662</v>
      </c>
      <c r="M85" s="17">
        <f>(SUMIFS(EUROSTAT_VBE_IND_2005!J$7:J$883,EUROSTAT_VBE_IND_2005!$B$7:$B$883,$D85,EUROSTAT_VBE_IND_2005!$C$7:$C$883,"*"&amp;RIGHT($A83,3)&amp;"*",EUROSTAT_VBE_IND_2005!$D$7:$D$883,"212*"))/1000</f>
        <v>122.314</v>
      </c>
      <c r="N85" s="17">
        <f>(SUMIFS(EUROSTAT_VBE_IND_2005!K$7:K$883,EUROSTAT_VBE_IND_2005!$B$7:$B$883,$D85,EUROSTAT_VBE_IND_2005!$C$7:$C$883,"*"&amp;RIGHT($A83,3)&amp;"*",EUROSTAT_VBE_IND_2005!$D$7:$D$883,"212*"))/1000</f>
        <v>0.969</v>
      </c>
      <c r="O85" s="17">
        <f>(SUMIFS(EUROSTAT_VBE_IND_2005!L$7:L$883,EUROSTAT_VBE_IND_2005!$B$7:$B$883,$D85,EUROSTAT_VBE_IND_2005!$C$7:$C$883,"*"&amp;RIGHT($A83,3)&amp;"*",EUROSTAT_VBE_IND_2005!$D$7:$D$883,"212*"))/1000</f>
        <v>0</v>
      </c>
      <c r="P85" s="17">
        <f>(SUMIFS(EUROSTAT_VBE_IND_2005!M$7:M$883,EUROSTAT_VBE_IND_2005!$B$7:$B$883,$D85,EUROSTAT_VBE_IND_2005!$C$7:$C$883,"*"&amp;RIGHT($A83,3)&amp;"*",EUROSTAT_VBE_IND_2005!$D$7:$D$883,"212*"))/1000</f>
        <v>0.114</v>
      </c>
      <c r="Q85" s="17">
        <f>(SUMIFS(EUROSTAT_VBE_IND_2005!N$7:N$883,EUROSTAT_VBE_IND_2005!$B$7:$B$883,$D85,EUROSTAT_VBE_IND_2005!$C$7:$C$883,"*"&amp;RIGHT($A83,3)&amp;"*",EUROSTAT_VBE_IND_2005!$D$7:$D$883,"212*"))/1000</f>
        <v>31.617</v>
      </c>
      <c r="R85" s="17">
        <f>(SUMIFS(EUROSTAT_VBE_IND_2005!O$7:O$883,EUROSTAT_VBE_IND_2005!$B$7:$B$883,$D85,EUROSTAT_VBE_IND_2005!$C$7:$C$883,"*"&amp;RIGHT($A83,3)&amp;"*",EUROSTAT_VBE_IND_2005!$D$7:$D$883,"212*"))/1000</f>
        <v>22.343</v>
      </c>
      <c r="S85" s="17">
        <f>(SUMIFS(EUROSTAT_VBE_IND_2005!P$7:P$883,EUROSTAT_VBE_IND_2005!$B$7:$B$883,$D85,EUROSTAT_VBE_IND_2005!$C$7:$C$883,"*"&amp;RIGHT($A83,3)&amp;"*",EUROSTAT_VBE_IND_2005!$D$7:$D$883,"212*"))/1000</f>
        <v>75.673</v>
      </c>
      <c r="T85" s="17">
        <f>(SUMIFS(EUROSTAT_VBE_IND_2005!Q$7:Q$883,EUROSTAT_VBE_IND_2005!$B$7:$B$883,$D85,EUROSTAT_VBE_IND_2005!$C$7:$C$883,"*"&amp;RIGHT($A83,3)&amp;"*",EUROSTAT_VBE_IND_2005!$D$7:$D$883,"212*"))/1000</f>
        <v>0.656</v>
      </c>
      <c r="U85" s="17">
        <f>(SUMIFS(EUROSTAT_VBE_IND_2005!R$7:R$883,EUROSTAT_VBE_IND_2005!$B$7:$B$883,$D85,EUROSTAT_VBE_IND_2005!$C$7:$C$883,"*"&amp;RIGHT($A83,3)&amp;"*",EUROSTAT_VBE_IND_2005!$D$7:$D$883,"212*"))/1000</f>
        <v>13.42</v>
      </c>
      <c r="V85" s="17">
        <f>(SUMIFS(EUROSTAT_VBE_IND_2005!S$7:S$883,EUROSTAT_VBE_IND_2005!$B$7:$B$883,$D85,EUROSTAT_VBE_IND_2005!$C$7:$C$883,"*"&amp;RIGHT($A83,3)&amp;"*",EUROSTAT_VBE_IND_2005!$D$7:$D$883,"212*"))/1000</f>
        <v>0</v>
      </c>
      <c r="W85" s="17">
        <f>(SUMIFS(EUROSTAT_VBE_IND_2005!T$7:T$883,EUROSTAT_VBE_IND_2005!$B$7:$B$883,$D85,EUROSTAT_VBE_IND_2005!$C$7:$C$883,"*"&amp;RIGHT($A83,3)&amp;"*",EUROSTAT_VBE_IND_2005!$D$7:$D$883,"212*"))/1000</f>
        <v>0.94</v>
      </c>
      <c r="X85" s="17">
        <f>(SUMIFS(EUROSTAT_VBE_IND_2005!U$7:U$883,EUROSTAT_VBE_IND_2005!$B$7:$B$883,$D85,EUROSTAT_VBE_IND_2005!$C$7:$C$883,"*"&amp;RIGHT($A83,3)&amp;"*",EUROSTAT_VBE_IND_2005!$D$7:$D$883,"212*"))/1000</f>
        <v>107.152</v>
      </c>
      <c r="Y85" s="17">
        <f>(SUMIFS(EUROSTAT_VBE_IND_2005!V$7:V$883,EUROSTAT_VBE_IND_2005!$B$7:$B$883,$D85,EUROSTAT_VBE_IND_2005!$C$7:$C$883,"*"&amp;RIGHT($A83,3)&amp;"*",EUROSTAT_VBE_IND_2005!$D$7:$D$883,"212*"))/1000</f>
        <v>0.513</v>
      </c>
      <c r="Z85" s="17">
        <f>(SUMIFS(EUROSTAT_VBE_IND_2005!W$7:W$883,EUROSTAT_VBE_IND_2005!$B$7:$B$883,$D85,EUROSTAT_VBE_IND_2005!$C$7:$C$883,"*"&amp;RIGHT($A83,3)&amp;"*",EUROSTAT_VBE_IND_2005!$D$7:$D$883,"212*"))/1000</f>
        <v>0.028</v>
      </c>
      <c r="AA85" s="17">
        <f>(SUMIFS(EUROSTAT_VBE_IND_2005!X$7:X$883,EUROSTAT_VBE_IND_2005!$B$7:$B$883,$D85,EUROSTAT_VBE_IND_2005!$C$7:$C$883,"*"&amp;RIGHT($A83,3)&amp;"*",EUROSTAT_VBE_IND_2005!$D$7:$D$883,"212*"))/1000</f>
        <v>0.2</v>
      </c>
      <c r="AB85" s="17">
        <f>(SUMIFS(EUROSTAT_VBE_IND_2005!AA$7:AA$883,EUROSTAT_VBE_IND_2005!$B$7:$B$883,$D85,EUROSTAT_VBE_IND_2005!$C$7:$C$883,"*"&amp;RIGHT($A83,3)&amp;"*",EUROSTAT_VBE_IND_2005!$D$7:$D$883,"212*"))/1000</f>
        <v>0</v>
      </c>
      <c r="AC85" s="17">
        <f>(SUMIFS(EUROSTAT_VBE_IND_2005!AB$7:AB$883,EUROSTAT_VBE_IND_2005!$B$7:$B$883,$D85,EUROSTAT_VBE_IND_2005!$C$7:$C$883,"*"&amp;RIGHT($A83,3)&amp;"*",EUROSTAT_VBE_IND_2005!$D$7:$D$883,"212*"))/1000</f>
        <v>17.035</v>
      </c>
      <c r="AD85" s="17">
        <f>(SUMIFS(EUROSTAT_VBE_IND_2005!AC$7:AC$883,EUROSTAT_VBE_IND_2005!$B$7:$B$883,$D85,EUROSTAT_VBE_IND_2005!$C$7:$C$883,"*"&amp;RIGHT($A83,3)&amp;"*",EUROSTAT_VBE_IND_2005!$D$7:$D$883,"212*"))/1000</f>
        <v>10.493</v>
      </c>
      <c r="AE85" s="17">
        <f>(SUMIFS(EUROSTAT_VBE_IND_2005!AD$7:AD$883,EUROSTAT_VBE_IND_2005!$B$7:$B$883,$D85,EUROSTAT_VBE_IND_2005!$C$7:$C$883,"*"&amp;RIGHT($A83,3)&amp;"*",EUROSTAT_VBE_IND_2005!$D$7:$D$883,"212*"))/1000</f>
        <v>62.481</v>
      </c>
      <c r="AF85" s="17">
        <f>(SUMIFS(EUROSTAT_VBE_IND_2005!AE$7:AE$883,EUROSTAT_VBE_IND_2005!$B$7:$B$883,$D85,EUROSTAT_VBE_IND_2005!$C$7:$C$883,"*"&amp;RIGHT($A83,3)&amp;"*",EUROSTAT_VBE_IND_2005!$D$7:$D$883,"212*"))/1000</f>
        <v>0.142</v>
      </c>
      <c r="AG85" s="17">
        <f>(SUMIFS(EUROSTAT_VBE_IND_2005!AF$7:AF$883,EUROSTAT_VBE_IND_2005!$B$7:$B$883,$D85,EUROSTAT_VBE_IND_2005!$C$7:$C$883,"*"&amp;RIGHT($A83,3)&amp;"*",EUROSTAT_VBE_IND_2005!$D$7:$D$883,"212*"))/1000</f>
        <v>45.893</v>
      </c>
      <c r="AH85" s="17">
        <f>(SUMIFS(EUROSTAT_VBE_IND_2005!AH$7:AH$883,EUROSTAT_VBE_IND_2005!$B$7:$B$883,$D85,EUROSTAT_VBE_IND_2005!$C$7:$C$883,"*"&amp;RIGHT($A83,3)&amp;"*",EUROSTAT_VBE_IND_2005!$D$7:$D$883,"212*"))/1000</f>
        <v>29.538</v>
      </c>
      <c r="AI85" s="17">
        <f>(SUMIFS(EUROSTAT_VBE_IND_2005!AI$7:AI$883,EUROSTAT_VBE_IND_2005!$B$7:$B$883,$D85,EUROSTAT_VBE_IND_2005!$C$7:$C$883,"*"&amp;RIGHT($A83,3)&amp;"*",EUROSTAT_VBE_IND_2005!$D$7:$D$883,"212*"))/1000</f>
        <v>0.884</v>
      </c>
      <c r="AJ85" s="17">
        <f>(SUMIFS(EUROSTAT_VBE_IND_2005!AJ$7:AJ$883,EUROSTAT_VBE_IND_2005!$B$7:$B$883,$D85,EUROSTAT_VBE_IND_2005!$C$7:$C$883,"*"&amp;RIGHT($A83,3)&amp;"*",EUROSTAT_VBE_IND_2005!$D$7:$D$883,"212*"))/1000</f>
        <v>30.247</v>
      </c>
      <c r="AK85" s="17">
        <f>(SUMIFS(EUROSTAT_VBE_IND_2005!AK$7:AK$883,EUROSTAT_VBE_IND_2005!$B$7:$B$883,$D85,EUROSTAT_VBE_IND_2005!$C$7:$C$883,"*"&amp;RIGHT($A83,3)&amp;"*",EUROSTAT_VBE_IND_2005!$D$7:$D$883,"212*"))/1000</f>
        <v>83.3</v>
      </c>
      <c r="AL85" s="198"/>
      <c r="AM85" s="198"/>
      <c r="AN85" s="198"/>
      <c r="AO85" s="17">
        <f>(SUMIFS(EUROSTAT_VBE_IND_2005!Y$7:Y$883,EUROSTAT_VBE_IND_2005!$B$7:$B$883,$D85,EUROSTAT_VBE_IND_2005!$C$7:$C$883,"*"&amp;RIGHT($A83,3)&amp;"*",EUROSTAT_VBE_IND_2005!$D$7:$D$883,"212*"))/1000</f>
        <v>0</v>
      </c>
      <c r="AP85" s="17">
        <f>(SUMIFS(EUROSTAT_VBE_IND_2005!Z$7:Z$883,EUROSTAT_VBE_IND_2005!$B$7:$B$883,$D85,EUROSTAT_VBE_IND_2005!$C$7:$C$883,"*"&amp;RIGHT($A83,3)&amp;"*",EUROSTAT_VBE_IND_2005!$D$7:$D$883,"212*"))/1000</f>
        <v>0.484</v>
      </c>
      <c r="AQ85" s="17">
        <f>(SUMIFS(EUROSTAT_VBE_IND_2005!AG$7:AG$883,EUROSTAT_VBE_IND_2005!$B$7:$B$883,$D85,EUROSTAT_VBE_IND_2005!$C$7:$C$883,"*"&amp;RIGHT($A83,3)&amp;"*",EUROSTAT_VBE_IND_2005!$D$7:$D$883,"212*"))/1000</f>
        <v>18.859</v>
      </c>
    </row>
    <row r="86" spans="1:43">
      <c r="A86" t="str">
        <f>LEFT(EUROSTAT_VBE_IND_2005!C$37,8)</f>
        <v>B_101800</v>
      </c>
      <c r="B86" s="28" t="s">
        <v>296</v>
      </c>
      <c r="C86" t="s">
        <v>293</v>
      </c>
      <c r="D86" t="s">
        <v>55</v>
      </c>
      <c r="E86" t="s">
        <v>233</v>
      </c>
      <c r="F86" t="s">
        <v>253</v>
      </c>
      <c r="G86" s="17">
        <f>(SUMIFS(EUROSTAT_VBE_IND_2005!E$7:E$883,EUROSTAT_VBE_IND_2005!$B$7:$B$883,$D86,EUROSTAT_VBE_IND_2005!$C$7:$C$883,"*"&amp;RIGHT($A86,3)&amp;"*",EUROSTAT_VBE_IND_2005!$D$7:$D$883,"321*"))/1000</f>
        <v>0.061</v>
      </c>
      <c r="H86" s="17">
        <f>(SUMIFS(EUROSTAT_VBE_IND_2005!F$7:F$883,EUROSTAT_VBE_IND_2005!$B$7:$B$883,$D86,EUROSTAT_VBE_IND_2005!$C$7:$C$883,"*"&amp;RIGHT($A86,3)&amp;"*",EUROSTAT_VBE_IND_2005!$D$7:$D$883,"321*"))/1000</f>
        <v>0</v>
      </c>
      <c r="I86" s="17">
        <f>(SUMIFS(EUROSTAT_VBE_IND_2005!G$7:G$883,EUROSTAT_VBE_IND_2005!$B$7:$B$883,$D86,EUROSTAT_VBE_IND_2005!$C$7:$C$883,"*"&amp;RIGHT($A86,3)&amp;"*",EUROSTAT_VBE_IND_2005!$D$7:$D$883,"321*"))/1000</f>
        <v>5.067</v>
      </c>
      <c r="J86" s="198"/>
      <c r="K86" s="17">
        <f>(SUMIFS(EUROSTAT_VBE_IND_2005!H$7:H$883,EUROSTAT_VBE_IND_2005!$B$7:$B$883,$D86,EUROSTAT_VBE_IND_2005!$C$7:$C$883,"*"&amp;RIGHT($A86,3)&amp;"*",EUROSTAT_VBE_IND_2005!$D$7:$D$883,"321*"))/1000</f>
        <v>0</v>
      </c>
      <c r="L86" s="17">
        <f>(SUMIFS(EUROSTAT_VBE_IND_2005!I$7:I$883,EUROSTAT_VBE_IND_2005!$B$7:$B$883,$D86,EUROSTAT_VBE_IND_2005!$C$7:$C$883,"*"&amp;RIGHT($A86,3)&amp;"*",EUROSTAT_VBE_IND_2005!$D$7:$D$883,"321*"))/1000</f>
        <v>0</v>
      </c>
      <c r="M86" s="17">
        <f>(SUMIFS(EUROSTAT_VBE_IND_2005!J$7:J$883,EUROSTAT_VBE_IND_2005!$B$7:$B$883,$D86,EUROSTAT_VBE_IND_2005!$C$7:$C$883,"*"&amp;RIGHT($A86,3)&amp;"*",EUROSTAT_VBE_IND_2005!$D$7:$D$883,"321*"))/1000</f>
        <v>16.63</v>
      </c>
      <c r="N86" s="17">
        <f>(SUMIFS(EUROSTAT_VBE_IND_2005!K$7:K$883,EUROSTAT_VBE_IND_2005!$B$7:$B$883,$D86,EUROSTAT_VBE_IND_2005!$C$7:$C$883,"*"&amp;RIGHT($A86,3)&amp;"*",EUROSTAT_VBE_IND_2005!$D$7:$D$883,"321*"))/1000</f>
        <v>0</v>
      </c>
      <c r="O86" s="17">
        <f>(SUMIFS(EUROSTAT_VBE_IND_2005!L$7:L$883,EUROSTAT_VBE_IND_2005!$B$7:$B$883,$D86,EUROSTAT_VBE_IND_2005!$C$7:$C$883,"*"&amp;RIGHT($A86,3)&amp;"*",EUROSTAT_VBE_IND_2005!$D$7:$D$883,"321*"))/1000</f>
        <v>0</v>
      </c>
      <c r="P86" s="17">
        <f>(SUMIFS(EUROSTAT_VBE_IND_2005!M$7:M$883,EUROSTAT_VBE_IND_2005!$B$7:$B$883,$D86,EUROSTAT_VBE_IND_2005!$C$7:$C$883,"*"&amp;RIGHT($A86,3)&amp;"*",EUROSTAT_VBE_IND_2005!$D$7:$D$883,"321*"))/1000</f>
        <v>0</v>
      </c>
      <c r="Q86" s="17">
        <f>(SUMIFS(EUROSTAT_VBE_IND_2005!N$7:N$883,EUROSTAT_VBE_IND_2005!$B$7:$B$883,$D86,EUROSTAT_VBE_IND_2005!$C$7:$C$883,"*"&amp;RIGHT($A86,3)&amp;"*",EUROSTAT_VBE_IND_2005!$D$7:$D$883,"321*"))/1000</f>
        <v>0</v>
      </c>
      <c r="R86" s="17">
        <f>(SUMIFS(EUROSTAT_VBE_IND_2005!O$7:O$883,EUROSTAT_VBE_IND_2005!$B$7:$B$883,$D86,EUROSTAT_VBE_IND_2005!$C$7:$C$883,"*"&amp;RIGHT($A86,3)&amp;"*",EUROSTAT_VBE_IND_2005!$D$7:$D$883,"321*"))/1000</f>
        <v>7.48</v>
      </c>
      <c r="S86" s="17">
        <f>(SUMIFS(EUROSTAT_VBE_IND_2005!P$7:P$883,EUROSTAT_VBE_IND_2005!$B$7:$B$883,$D86,EUROSTAT_VBE_IND_2005!$C$7:$C$883,"*"&amp;RIGHT($A86,3)&amp;"*",EUROSTAT_VBE_IND_2005!$D$7:$D$883,"321*"))/1000</f>
        <v>1.485</v>
      </c>
      <c r="T86" s="17">
        <f>(SUMIFS(EUROSTAT_VBE_IND_2005!Q$7:Q$883,EUROSTAT_VBE_IND_2005!$B$7:$B$883,$D86,EUROSTAT_VBE_IND_2005!$C$7:$C$883,"*"&amp;RIGHT($A86,3)&amp;"*",EUROSTAT_VBE_IND_2005!$D$7:$D$883,"321*"))/1000</f>
        <v>0</v>
      </c>
      <c r="U86" s="17">
        <f>(SUMIFS(EUROSTAT_VBE_IND_2005!R$7:R$883,EUROSTAT_VBE_IND_2005!$B$7:$B$883,$D86,EUROSTAT_VBE_IND_2005!$C$7:$C$883,"*"&amp;RIGHT($A86,3)&amp;"*",EUROSTAT_VBE_IND_2005!$D$7:$D$883,"321*"))/1000</f>
        <v>0</v>
      </c>
      <c r="V86" s="17">
        <f>(SUMIFS(EUROSTAT_VBE_IND_2005!S$7:S$883,EUROSTAT_VBE_IND_2005!$B$7:$B$883,$D86,EUROSTAT_VBE_IND_2005!$C$7:$C$883,"*"&amp;RIGHT($A86,3)&amp;"*",EUROSTAT_VBE_IND_2005!$D$7:$D$883,"321*"))/1000</f>
        <v>0</v>
      </c>
      <c r="W86" s="17">
        <f>(SUMIFS(EUROSTAT_VBE_IND_2005!T$7:T$883,EUROSTAT_VBE_IND_2005!$B$7:$B$883,$D86,EUROSTAT_VBE_IND_2005!$C$7:$C$883,"*"&amp;RIGHT($A86,3)&amp;"*",EUROSTAT_VBE_IND_2005!$D$7:$D$883,"321*"))/1000</f>
        <v>0</v>
      </c>
      <c r="X86" s="17">
        <f>(SUMIFS(EUROSTAT_VBE_IND_2005!U$7:U$883,EUROSTAT_VBE_IND_2005!$B$7:$B$883,$D86,EUROSTAT_VBE_IND_2005!$C$7:$C$883,"*"&amp;RIGHT($A86,3)&amp;"*",EUROSTAT_VBE_IND_2005!$D$7:$D$883,"321*"))/1000</f>
        <v>0</v>
      </c>
      <c r="Y86" s="17">
        <f>(SUMIFS(EUROSTAT_VBE_IND_2005!V$7:V$883,EUROSTAT_VBE_IND_2005!$B$7:$B$883,$D86,EUROSTAT_VBE_IND_2005!$C$7:$C$883,"*"&amp;RIGHT($A86,3)&amp;"*",EUROSTAT_VBE_IND_2005!$D$7:$D$883,"321*"))/1000</f>
        <v>0</v>
      </c>
      <c r="Z86" s="17">
        <f>(SUMIFS(EUROSTAT_VBE_IND_2005!W$7:W$883,EUROSTAT_VBE_IND_2005!$B$7:$B$883,$D86,EUROSTAT_VBE_IND_2005!$C$7:$C$883,"*"&amp;RIGHT($A86,3)&amp;"*",EUROSTAT_VBE_IND_2005!$D$7:$D$883,"321*"))/1000</f>
        <v>0</v>
      </c>
      <c r="AA86" s="17">
        <f>(SUMIFS(EUROSTAT_VBE_IND_2005!X$7:X$883,EUROSTAT_VBE_IND_2005!$B$7:$B$883,$D86,EUROSTAT_VBE_IND_2005!$C$7:$C$883,"*"&amp;RIGHT($A86,3)&amp;"*",EUROSTAT_VBE_IND_2005!$D$7:$D$883,"321*"))/1000</f>
        <v>0</v>
      </c>
      <c r="AB86" s="17">
        <f>(SUMIFS(EUROSTAT_VBE_IND_2005!AA$7:AA$883,EUROSTAT_VBE_IND_2005!$B$7:$B$883,$D86,EUROSTAT_VBE_IND_2005!$C$7:$C$883,"*"&amp;RIGHT($A86,3)&amp;"*",EUROSTAT_VBE_IND_2005!$D$7:$D$883,"321*"))/1000</f>
        <v>0</v>
      </c>
      <c r="AC86" s="17">
        <f>(SUMIFS(EUROSTAT_VBE_IND_2005!AB$7:AB$883,EUROSTAT_VBE_IND_2005!$B$7:$B$883,$D86,EUROSTAT_VBE_IND_2005!$C$7:$C$883,"*"&amp;RIGHT($A86,3)&amp;"*",EUROSTAT_VBE_IND_2005!$D$7:$D$883,"321*"))/1000</f>
        <v>49.038</v>
      </c>
      <c r="AD86" s="17">
        <f>(SUMIFS(EUROSTAT_VBE_IND_2005!AC$7:AC$883,EUROSTAT_VBE_IND_2005!$B$7:$B$883,$D86,EUROSTAT_VBE_IND_2005!$C$7:$C$883,"*"&amp;RIGHT($A86,3)&amp;"*",EUROSTAT_VBE_IND_2005!$D$7:$D$883,"321*"))/1000</f>
        <v>10.695</v>
      </c>
      <c r="AE86" s="17">
        <f>(SUMIFS(EUROSTAT_VBE_IND_2005!AD$7:AD$883,EUROSTAT_VBE_IND_2005!$B$7:$B$883,$D86,EUROSTAT_VBE_IND_2005!$C$7:$C$883,"*"&amp;RIGHT($A86,3)&amp;"*",EUROSTAT_VBE_IND_2005!$D$7:$D$883,"321*"))/1000</f>
        <v>18.266</v>
      </c>
      <c r="AF86" s="17">
        <f>(SUMIFS(EUROSTAT_VBE_IND_2005!AE$7:AE$883,EUROSTAT_VBE_IND_2005!$B$7:$B$883,$D86,EUROSTAT_VBE_IND_2005!$C$7:$C$883,"*"&amp;RIGHT($A86,3)&amp;"*",EUROSTAT_VBE_IND_2005!$D$7:$D$883,"321*"))/1000</f>
        <v>0</v>
      </c>
      <c r="AG86" s="17">
        <f>(SUMIFS(EUROSTAT_VBE_IND_2005!AF$7:AF$883,EUROSTAT_VBE_IND_2005!$B$7:$B$883,$D86,EUROSTAT_VBE_IND_2005!$C$7:$C$883,"*"&amp;RIGHT($A86,3)&amp;"*",EUROSTAT_VBE_IND_2005!$D$7:$D$883,"321*"))/1000</f>
        <v>1.444</v>
      </c>
      <c r="AH86" s="17">
        <f>(SUMIFS(EUROSTAT_VBE_IND_2005!AH$7:AH$883,EUROSTAT_VBE_IND_2005!$B$7:$B$883,$D86,EUROSTAT_VBE_IND_2005!$C$7:$C$883,"*"&amp;RIGHT($A86,3)&amp;"*",EUROSTAT_VBE_IND_2005!$D$7:$D$883,"321*"))/1000</f>
        <v>0</v>
      </c>
      <c r="AI86" s="17">
        <f>(SUMIFS(EUROSTAT_VBE_IND_2005!AI$7:AI$883,EUROSTAT_VBE_IND_2005!$B$7:$B$883,$D86,EUROSTAT_VBE_IND_2005!$C$7:$C$883,"*"&amp;RIGHT($A86,3)&amp;"*",EUROSTAT_VBE_IND_2005!$D$7:$D$883,"321*"))/1000</f>
        <v>0</v>
      </c>
      <c r="AJ86" s="17">
        <f>(SUMIFS(EUROSTAT_VBE_IND_2005!AJ$7:AJ$883,EUROSTAT_VBE_IND_2005!$B$7:$B$883,$D86,EUROSTAT_VBE_IND_2005!$C$7:$C$883,"*"&amp;RIGHT($A86,3)&amp;"*",EUROSTAT_VBE_IND_2005!$D$7:$D$883,"321*"))/1000</f>
        <v>1.881</v>
      </c>
      <c r="AK86" s="17">
        <f>(SUMIFS(EUROSTAT_VBE_IND_2005!AK$7:AK$883,EUROSTAT_VBE_IND_2005!$B$7:$B$883,$D86,EUROSTAT_VBE_IND_2005!$C$7:$C$883,"*"&amp;RIGHT($A86,3)&amp;"*",EUROSTAT_VBE_IND_2005!$D$7:$D$883,"321*"))/1000</f>
        <v>3.417</v>
      </c>
      <c r="AL86" s="198"/>
      <c r="AM86" s="198"/>
      <c r="AN86" s="198"/>
      <c r="AO86" s="17">
        <f>(SUMIFS(EUROSTAT_VBE_IND_2005!Y$7:Y$883,EUROSTAT_VBE_IND_2005!$B$7:$B$883,$D86,EUROSTAT_VBE_IND_2005!$C$7:$C$883,"*"&amp;RIGHT($A86,3)&amp;"*",EUROSTAT_VBE_IND_2005!$D$7:$D$883,"321*"))/1000</f>
        <v>0</v>
      </c>
      <c r="AP86" s="17">
        <f>(SUMIFS(EUROSTAT_VBE_IND_2005!Z$7:Z$883,EUROSTAT_VBE_IND_2005!$B$7:$B$883,$D86,EUROSTAT_VBE_IND_2005!$C$7:$C$883,"*"&amp;RIGHT($A86,3)&amp;"*",EUROSTAT_VBE_IND_2005!$D$7:$D$883,"321*"))/1000</f>
        <v>0</v>
      </c>
      <c r="AQ86" s="17">
        <f>(SUMIFS(EUROSTAT_VBE_IND_2005!AG$7:AG$883,EUROSTAT_VBE_IND_2005!$B$7:$B$883,$D86,EUROSTAT_VBE_IND_2005!$C$7:$C$883,"*"&amp;RIGHT($A86,3)&amp;"*",EUROSTAT_VBE_IND_2005!$D$7:$D$883,"321*"))/1000</f>
        <v>0</v>
      </c>
    </row>
    <row r="87" spans="1:43">
      <c r="A87" t="str">
        <f>LEFT(EUROSTAT_VBE_IND_2005!C$37,8)</f>
        <v>B_101800</v>
      </c>
      <c r="B87" s="28" t="s">
        <v>296</v>
      </c>
      <c r="C87" t="s">
        <v>293</v>
      </c>
      <c r="D87" t="s">
        <v>55</v>
      </c>
      <c r="E87" t="s">
        <v>234</v>
      </c>
      <c r="F87" t="s">
        <v>254</v>
      </c>
      <c r="G87" s="17">
        <f>(SUMIFS(EUROSTAT_VBE_IND_2005!E$7:E$883,EUROSTAT_VBE_IND_2005!$B$7:$B$883,$D87,EUROSTAT_VBE_IND_2005!$C$7:$C$883,"*"&amp;RIGHT($A87,3)&amp;"*",EUROSTAT_VBE_IND_2005!$D$7:$D$883,"3220*"))/1000</f>
        <v>1.518</v>
      </c>
      <c r="H87" s="17">
        <f>(SUMIFS(EUROSTAT_VBE_IND_2005!F$7:F$883,EUROSTAT_VBE_IND_2005!$B$7:$B$883,$D87,EUROSTAT_VBE_IND_2005!$C$7:$C$883,"*"&amp;RIGHT($A87,3)&amp;"*",EUROSTAT_VBE_IND_2005!$D$7:$D$883,"3220*"))/1000</f>
        <v>0.552</v>
      </c>
      <c r="I87" s="17">
        <f>(SUMIFS(EUROSTAT_VBE_IND_2005!G$7:G$883,EUROSTAT_VBE_IND_2005!$B$7:$B$883,$D87,EUROSTAT_VBE_IND_2005!$C$7:$C$883,"*"&amp;RIGHT($A87,3)&amp;"*",EUROSTAT_VBE_IND_2005!$D$7:$D$883,"3220*"))/1000</f>
        <v>0.679</v>
      </c>
      <c r="J87" s="198"/>
      <c r="K87" s="17">
        <f>(SUMIFS(EUROSTAT_VBE_IND_2005!H$7:H$883,EUROSTAT_VBE_IND_2005!$B$7:$B$883,$D87,EUROSTAT_VBE_IND_2005!$C$7:$C$883,"*"&amp;RIGHT($A87,3)&amp;"*",EUROSTAT_VBE_IND_2005!$D$7:$D$883,"3220*"))/1000</f>
        <v>0</v>
      </c>
      <c r="L87" s="17">
        <f>(SUMIFS(EUROSTAT_VBE_IND_2005!I$7:I$883,EUROSTAT_VBE_IND_2005!$B$7:$B$883,$D87,EUROSTAT_VBE_IND_2005!$C$7:$C$883,"*"&amp;RIGHT($A87,3)&amp;"*",EUROSTAT_VBE_IND_2005!$D$7:$D$883,"3220*"))/1000</f>
        <v>1.951</v>
      </c>
      <c r="M87" s="17">
        <f>(SUMIFS(EUROSTAT_VBE_IND_2005!J$7:J$883,EUROSTAT_VBE_IND_2005!$B$7:$B$883,$D87,EUROSTAT_VBE_IND_2005!$C$7:$C$883,"*"&amp;RIGHT($A87,3)&amp;"*",EUROSTAT_VBE_IND_2005!$D$7:$D$883,"3220*"))/1000</f>
        <v>6.532</v>
      </c>
      <c r="N87" s="17">
        <f>(SUMIFS(EUROSTAT_VBE_IND_2005!K$7:K$883,EUROSTAT_VBE_IND_2005!$B$7:$B$883,$D87,EUROSTAT_VBE_IND_2005!$C$7:$C$883,"*"&amp;RIGHT($A87,3)&amp;"*",EUROSTAT_VBE_IND_2005!$D$7:$D$883,"3220*"))/1000</f>
        <v>1.748</v>
      </c>
      <c r="O87" s="17">
        <f>(SUMIFS(EUROSTAT_VBE_IND_2005!L$7:L$883,EUROSTAT_VBE_IND_2005!$B$7:$B$883,$D87,EUROSTAT_VBE_IND_2005!$C$7:$C$883,"*"&amp;RIGHT($A87,3)&amp;"*",EUROSTAT_VBE_IND_2005!$D$7:$D$883,"3220*"))/1000</f>
        <v>0.092</v>
      </c>
      <c r="P87" s="17">
        <f>(SUMIFS(EUROSTAT_VBE_IND_2005!M$7:M$883,EUROSTAT_VBE_IND_2005!$B$7:$B$883,$D87,EUROSTAT_VBE_IND_2005!$C$7:$C$883,"*"&amp;RIGHT($A87,3)&amp;"*",EUROSTAT_VBE_IND_2005!$D$7:$D$883,"3220*"))/1000</f>
        <v>11.684</v>
      </c>
      <c r="Q87" s="17">
        <f>(SUMIFS(EUROSTAT_VBE_IND_2005!N$7:N$883,EUROSTAT_VBE_IND_2005!$B$7:$B$883,$D87,EUROSTAT_VBE_IND_2005!$C$7:$C$883,"*"&amp;RIGHT($A87,3)&amp;"*",EUROSTAT_VBE_IND_2005!$D$7:$D$883,"3220*"))/1000</f>
        <v>18.492</v>
      </c>
      <c r="R87" s="17">
        <f>(SUMIFS(EUROSTAT_VBE_IND_2005!O$7:O$883,EUROSTAT_VBE_IND_2005!$B$7:$B$883,$D87,EUROSTAT_VBE_IND_2005!$C$7:$C$883,"*"&amp;RIGHT($A87,3)&amp;"*",EUROSTAT_VBE_IND_2005!$D$7:$D$883,"3220*"))/1000</f>
        <v>10.718</v>
      </c>
      <c r="S87" s="17">
        <f>(SUMIFS(EUROSTAT_VBE_IND_2005!P$7:P$883,EUROSTAT_VBE_IND_2005!$B$7:$B$883,$D87,EUROSTAT_VBE_IND_2005!$C$7:$C$883,"*"&amp;RIGHT($A87,3)&amp;"*",EUROSTAT_VBE_IND_2005!$D$7:$D$883,"3220*"))/1000</f>
        <v>21.758</v>
      </c>
      <c r="T87" s="17">
        <f>(SUMIFS(EUROSTAT_VBE_IND_2005!Q$7:Q$883,EUROSTAT_VBE_IND_2005!$B$7:$B$883,$D87,EUROSTAT_VBE_IND_2005!$C$7:$C$883,"*"&amp;RIGHT($A87,3)&amp;"*",EUROSTAT_VBE_IND_2005!$D$7:$D$883,"3220*"))/1000</f>
        <v>1.012</v>
      </c>
      <c r="U87" s="17">
        <f>(SUMIFS(EUROSTAT_VBE_IND_2005!R$7:R$883,EUROSTAT_VBE_IND_2005!$B$7:$B$883,$D87,EUROSTAT_VBE_IND_2005!$C$7:$C$883,"*"&amp;RIGHT($A87,3)&amp;"*",EUROSTAT_VBE_IND_2005!$D$7:$D$883,"3220*"))/1000</f>
        <v>0.94</v>
      </c>
      <c r="V87" s="17">
        <f>(SUMIFS(EUROSTAT_VBE_IND_2005!S$7:S$883,EUROSTAT_VBE_IND_2005!$B$7:$B$883,$D87,EUROSTAT_VBE_IND_2005!$C$7:$C$883,"*"&amp;RIGHT($A87,3)&amp;"*",EUROSTAT_VBE_IND_2005!$D$7:$D$883,"3220*"))/1000</f>
        <v>2.829</v>
      </c>
      <c r="W87" s="17">
        <f>(SUMIFS(EUROSTAT_VBE_IND_2005!T$7:T$883,EUROSTAT_VBE_IND_2005!$B$7:$B$883,$D87,EUROSTAT_VBE_IND_2005!$C$7:$C$883,"*"&amp;RIGHT($A87,3)&amp;"*",EUROSTAT_VBE_IND_2005!$D$7:$D$883,"3220*"))/1000</f>
        <v>0.046</v>
      </c>
      <c r="X87" s="17">
        <f>(SUMIFS(EUROSTAT_VBE_IND_2005!U$7:U$883,EUROSTAT_VBE_IND_2005!$B$7:$B$883,$D87,EUROSTAT_VBE_IND_2005!$C$7:$C$883,"*"&amp;RIGHT($A87,3)&amp;"*",EUROSTAT_VBE_IND_2005!$D$7:$D$883,"3220*"))/1000</f>
        <v>18.078</v>
      </c>
      <c r="Y87" s="17">
        <f>(SUMIFS(EUROSTAT_VBE_IND_2005!V$7:V$883,EUROSTAT_VBE_IND_2005!$B$7:$B$883,$D87,EUROSTAT_VBE_IND_2005!$C$7:$C$883,"*"&amp;RIGHT($A87,3)&amp;"*",EUROSTAT_VBE_IND_2005!$D$7:$D$883,"3220*"))/1000</f>
        <v>0.325</v>
      </c>
      <c r="Z87" s="17">
        <f>(SUMIFS(EUROSTAT_VBE_IND_2005!W$7:W$883,EUROSTAT_VBE_IND_2005!$B$7:$B$883,$D87,EUROSTAT_VBE_IND_2005!$C$7:$C$883,"*"&amp;RIGHT($A87,3)&amp;"*",EUROSTAT_VBE_IND_2005!$D$7:$D$883,"3220*"))/1000</f>
        <v>0.322</v>
      </c>
      <c r="AA87" s="17">
        <f>(SUMIFS(EUROSTAT_VBE_IND_2005!X$7:X$883,EUROSTAT_VBE_IND_2005!$B$7:$B$883,$D87,EUROSTAT_VBE_IND_2005!$C$7:$C$883,"*"&amp;RIGHT($A87,3)&amp;"*",EUROSTAT_VBE_IND_2005!$D$7:$D$883,"3220*"))/1000</f>
        <v>0.091</v>
      </c>
      <c r="AB87" s="17">
        <f>(SUMIFS(EUROSTAT_VBE_IND_2005!AA$7:AA$883,EUROSTAT_VBE_IND_2005!$B$7:$B$883,$D87,EUROSTAT_VBE_IND_2005!$C$7:$C$883,"*"&amp;RIGHT($A87,3)&amp;"*",EUROSTAT_VBE_IND_2005!$D$7:$D$883,"3220*"))/1000</f>
        <v>0</v>
      </c>
      <c r="AC87" s="17">
        <f>(SUMIFS(EUROSTAT_VBE_IND_2005!AB$7:AB$883,EUROSTAT_VBE_IND_2005!$B$7:$B$883,$D87,EUROSTAT_VBE_IND_2005!$C$7:$C$883,"*"&amp;RIGHT($A87,3)&amp;"*",EUROSTAT_VBE_IND_2005!$D$7:$D$883,"3220*"))/1000</f>
        <v>0.407</v>
      </c>
      <c r="AD87" s="17">
        <f>(SUMIFS(EUROSTAT_VBE_IND_2005!AC$7:AC$883,EUROSTAT_VBE_IND_2005!$B$7:$B$883,$D87,EUROSTAT_VBE_IND_2005!$C$7:$C$883,"*"&amp;RIGHT($A87,3)&amp;"*",EUROSTAT_VBE_IND_2005!$D$7:$D$883,"3220*"))/1000</f>
        <v>7.514</v>
      </c>
      <c r="AE87" s="17">
        <f>(SUMIFS(EUROSTAT_VBE_IND_2005!AD$7:AD$883,EUROSTAT_VBE_IND_2005!$B$7:$B$883,$D87,EUROSTAT_VBE_IND_2005!$C$7:$C$883,"*"&amp;RIGHT($A87,3)&amp;"*",EUROSTAT_VBE_IND_2005!$D$7:$D$883,"3220*"))/1000</f>
        <v>3.726</v>
      </c>
      <c r="AF87" s="17">
        <f>(SUMIFS(EUROSTAT_VBE_IND_2005!AE$7:AE$883,EUROSTAT_VBE_IND_2005!$B$7:$B$883,$D87,EUROSTAT_VBE_IND_2005!$C$7:$C$883,"*"&amp;RIGHT($A87,3)&amp;"*",EUROSTAT_VBE_IND_2005!$D$7:$D$883,"3220*"))/1000</f>
        <v>5.015</v>
      </c>
      <c r="AG87" s="17">
        <f>(SUMIFS(EUROSTAT_VBE_IND_2005!AF$7:AF$883,EUROSTAT_VBE_IND_2005!$B$7:$B$883,$D87,EUROSTAT_VBE_IND_2005!$C$7:$C$883,"*"&amp;RIGHT($A87,3)&amp;"*",EUROSTAT_VBE_IND_2005!$D$7:$D$883,"3220*"))/1000</f>
        <v>1.637</v>
      </c>
      <c r="AH87" s="17">
        <f>(SUMIFS(EUROSTAT_VBE_IND_2005!AH$7:AH$883,EUROSTAT_VBE_IND_2005!$B$7:$B$883,$D87,EUROSTAT_VBE_IND_2005!$C$7:$C$883,"*"&amp;RIGHT($A87,3)&amp;"*",EUROSTAT_VBE_IND_2005!$D$7:$D$883,"3220*"))/1000</f>
        <v>16.514</v>
      </c>
      <c r="AI87" s="17">
        <f>(SUMIFS(EUROSTAT_VBE_IND_2005!AI$7:AI$883,EUROSTAT_VBE_IND_2005!$B$7:$B$883,$D87,EUROSTAT_VBE_IND_2005!$C$7:$C$883,"*"&amp;RIGHT($A87,3)&amp;"*",EUROSTAT_VBE_IND_2005!$D$7:$D$883,"3220*"))/1000</f>
        <v>1.15</v>
      </c>
      <c r="AJ87" s="17">
        <f>(SUMIFS(EUROSTAT_VBE_IND_2005!AJ$7:AJ$883,EUROSTAT_VBE_IND_2005!$B$7:$B$883,$D87,EUROSTAT_VBE_IND_2005!$C$7:$C$883,"*"&amp;RIGHT($A87,3)&amp;"*",EUROSTAT_VBE_IND_2005!$D$7:$D$883,"3220*"))/1000</f>
        <v>0.874</v>
      </c>
      <c r="AK87" s="17">
        <f>(SUMIFS(EUROSTAT_VBE_IND_2005!AK$7:AK$883,EUROSTAT_VBE_IND_2005!$B$7:$B$883,$D87,EUROSTAT_VBE_IND_2005!$C$7:$C$883,"*"&amp;RIGHT($A87,3)&amp;"*",EUROSTAT_VBE_IND_2005!$D$7:$D$883,"3220*"))/1000</f>
        <v>37.128</v>
      </c>
      <c r="AL87" s="198"/>
      <c r="AM87" s="198"/>
      <c r="AN87" s="198"/>
      <c r="AO87" s="17">
        <f>(SUMIFS(EUROSTAT_VBE_IND_2005!Y$7:Y$883,EUROSTAT_VBE_IND_2005!$B$7:$B$883,$D87,EUROSTAT_VBE_IND_2005!$C$7:$C$883,"*"&amp;RIGHT($A87,3)&amp;"*",EUROSTAT_VBE_IND_2005!$D$7:$D$883,"3220*"))/1000</f>
        <v>0.469</v>
      </c>
      <c r="AP87" s="17">
        <f>(SUMIFS(EUROSTAT_VBE_IND_2005!Z$7:Z$883,EUROSTAT_VBE_IND_2005!$B$7:$B$883,$D87,EUROSTAT_VBE_IND_2005!$C$7:$C$883,"*"&amp;RIGHT($A87,3)&amp;"*",EUROSTAT_VBE_IND_2005!$D$7:$D$883,"3220*"))/1000</f>
        <v>0.187</v>
      </c>
      <c r="AQ87" s="17">
        <f>(SUMIFS(EUROSTAT_VBE_IND_2005!AG$7:AG$883,EUROSTAT_VBE_IND_2005!$B$7:$B$883,$D87,EUROSTAT_VBE_IND_2005!$C$7:$C$883,"*"&amp;RIGHT($A87,3)&amp;"*",EUROSTAT_VBE_IND_2005!$D$7:$D$883,"3220*"))/1000</f>
        <v>7.452</v>
      </c>
    </row>
    <row r="88" spans="1:43">
      <c r="A88" t="str">
        <f>LEFT(EUROSTAT_VBE_IND_2005!C$37,8)</f>
        <v>B_101800</v>
      </c>
      <c r="B88" s="28" t="s">
        <v>296</v>
      </c>
      <c r="C88" t="s">
        <v>293</v>
      </c>
      <c r="D88" t="s">
        <v>55</v>
      </c>
      <c r="E88" t="s">
        <v>235</v>
      </c>
      <c r="F88" t="s">
        <v>255</v>
      </c>
      <c r="G88" s="17">
        <f>(SUMIFS(EUROSTAT_VBE_IND_2005!E$7:E$883,EUROSTAT_VBE_IND_2005!$B$7:$B$883,$D88,EUROSTAT_VBE_IND_2005!$C$7:$C$883,"*"&amp;RIGHT($A88,3)&amp;"*",EUROSTAT_VBE_IND_2005!$D$7:$D$883,"323*"))/1000+(SUMIFS(EUROSTAT_VBE_IND_2005!E$7:E$883,EUROSTAT_VBE_IND_2005!$B$7:$B$883,$D88,EUROSTAT_VBE_IND_2005!$C$7:$C$883,"*"&amp;RIGHT($A88,3)&amp;"*",EUROSTAT_VBE_IND_2005!$D$7:$D$883,"324*"))/1000+(SUMIFS(EUROSTAT_VBE_IND_2005!E$7:E$883,EUROSTAT_VBE_IND_2005!$B$7:$B$883,$D88,EUROSTAT_VBE_IND_2005!$C$7:$C$883,"*"&amp;RIGHT($A88,3)&amp;"*",EUROSTAT_VBE_IND_2005!$D$7:$D$883,"3260*"))/1000</f>
        <v>19.176</v>
      </c>
      <c r="H88" s="17">
        <f>(SUMIFS(EUROSTAT_VBE_IND_2005!F$7:F$883,EUROSTAT_VBE_IND_2005!$B$7:$B$883,$D88,EUROSTAT_VBE_IND_2005!$C$7:$C$883,"*"&amp;RIGHT($A88,3)&amp;"*",EUROSTAT_VBE_IND_2005!$D$7:$D$883,"323*"))/1000+(SUMIFS(EUROSTAT_VBE_IND_2005!F$7:F$883,EUROSTAT_VBE_IND_2005!$B$7:$B$883,$D88,EUROSTAT_VBE_IND_2005!$C$7:$C$883,"*"&amp;RIGHT($A88,3)&amp;"*",EUROSTAT_VBE_IND_2005!$D$7:$D$883,"324*"))/1000+(SUMIFS(EUROSTAT_VBE_IND_2005!F$7:F$883,EUROSTAT_VBE_IND_2005!$B$7:$B$883,$D88,EUROSTAT_VBE_IND_2005!$C$7:$C$883,"*"&amp;RIGHT($A88,3)&amp;"*",EUROSTAT_VBE_IND_2005!$D$7:$D$883,"3260*"))/1000</f>
        <v>12.356</v>
      </c>
      <c r="I88" s="17">
        <f>(SUMIFS(EUROSTAT_VBE_IND_2005!G$7:G$883,EUROSTAT_VBE_IND_2005!$B$7:$B$883,$D88,EUROSTAT_VBE_IND_2005!$C$7:$C$883,"*"&amp;RIGHT($A88,3)&amp;"*",EUROSTAT_VBE_IND_2005!$D$7:$D$883,"323*"))/1000+(SUMIFS(EUROSTAT_VBE_IND_2005!G$7:G$883,EUROSTAT_VBE_IND_2005!$B$7:$B$883,$D88,EUROSTAT_VBE_IND_2005!$C$7:$C$883,"*"&amp;RIGHT($A88,3)&amp;"*",EUROSTAT_VBE_IND_2005!$D$7:$D$883,"324*"))/1000+(SUMIFS(EUROSTAT_VBE_IND_2005!G$7:G$883,EUROSTAT_VBE_IND_2005!$B$7:$B$883,$D88,EUROSTAT_VBE_IND_2005!$C$7:$C$883,"*"&amp;RIGHT($A88,3)&amp;"*",EUROSTAT_VBE_IND_2005!$D$7:$D$883,"3260*"))/1000</f>
        <v>3.432</v>
      </c>
      <c r="J88" s="198"/>
      <c r="K88" s="17">
        <f>(SUMIFS(EUROSTAT_VBE_IND_2005!H$7:H$883,EUROSTAT_VBE_IND_2005!$B$7:$B$883,$D88,EUROSTAT_VBE_IND_2005!$C$7:$C$883,"*"&amp;RIGHT($A88,3)&amp;"*",EUROSTAT_VBE_IND_2005!$D$7:$D$883,"323*"))/1000+(SUMIFS(EUROSTAT_VBE_IND_2005!H$7:H$883,EUROSTAT_VBE_IND_2005!$B$7:$B$883,$D88,EUROSTAT_VBE_IND_2005!$C$7:$C$883,"*"&amp;RIGHT($A88,3)&amp;"*",EUROSTAT_VBE_IND_2005!$D$7:$D$883,"324*"))/1000+(SUMIFS(EUROSTAT_VBE_IND_2005!H$7:H$883,EUROSTAT_VBE_IND_2005!$B$7:$B$883,$D88,EUROSTAT_VBE_IND_2005!$C$7:$C$883,"*"&amp;RIGHT($A88,3)&amp;"*",EUROSTAT_VBE_IND_2005!$D$7:$D$883,"3260*"))/1000</f>
        <v>2.145</v>
      </c>
      <c r="L88" s="17">
        <f>(SUMIFS(EUROSTAT_VBE_IND_2005!I$7:I$883,EUROSTAT_VBE_IND_2005!$B$7:$B$883,$D88,EUROSTAT_VBE_IND_2005!$C$7:$C$883,"*"&amp;RIGHT($A88,3)&amp;"*",EUROSTAT_VBE_IND_2005!$D$7:$D$883,"323*"))/1000+(SUMIFS(EUROSTAT_VBE_IND_2005!I$7:I$883,EUROSTAT_VBE_IND_2005!$B$7:$B$883,$D88,EUROSTAT_VBE_IND_2005!$C$7:$C$883,"*"&amp;RIGHT($A88,3)&amp;"*",EUROSTAT_VBE_IND_2005!$D$7:$D$883,"324*"))/1000+(SUMIFS(EUROSTAT_VBE_IND_2005!I$7:I$883,EUROSTAT_VBE_IND_2005!$B$7:$B$883,$D88,EUROSTAT_VBE_IND_2005!$C$7:$C$883,"*"&amp;RIGHT($A88,3)&amp;"*",EUROSTAT_VBE_IND_2005!$D$7:$D$883,"3260*"))/1000</f>
        <v>4.601</v>
      </c>
      <c r="M88" s="17">
        <f>(SUMIFS(EUROSTAT_VBE_IND_2005!J$7:J$883,EUROSTAT_VBE_IND_2005!$B$7:$B$883,$D88,EUROSTAT_VBE_IND_2005!$C$7:$C$883,"*"&amp;RIGHT($A88,3)&amp;"*",EUROSTAT_VBE_IND_2005!$D$7:$D$883,"323*"))/1000+(SUMIFS(EUROSTAT_VBE_IND_2005!J$7:J$883,EUROSTAT_VBE_IND_2005!$B$7:$B$883,$D88,EUROSTAT_VBE_IND_2005!$C$7:$C$883,"*"&amp;RIGHT($A88,3)&amp;"*",EUROSTAT_VBE_IND_2005!$D$7:$D$883,"324*"))/1000+(SUMIFS(EUROSTAT_VBE_IND_2005!J$7:J$883,EUROSTAT_VBE_IND_2005!$B$7:$B$883,$D88,EUROSTAT_VBE_IND_2005!$C$7:$C$883,"*"&amp;RIGHT($A88,3)&amp;"*",EUROSTAT_VBE_IND_2005!$D$7:$D$883,"3260*"))/1000</f>
        <v>75.163</v>
      </c>
      <c r="N88" s="17">
        <f>(SUMIFS(EUROSTAT_VBE_IND_2005!K$7:K$883,EUROSTAT_VBE_IND_2005!$B$7:$B$883,$D88,EUROSTAT_VBE_IND_2005!$C$7:$C$883,"*"&amp;RIGHT($A88,3)&amp;"*",EUROSTAT_VBE_IND_2005!$D$7:$D$883,"323*"))/1000+(SUMIFS(EUROSTAT_VBE_IND_2005!K$7:K$883,EUROSTAT_VBE_IND_2005!$B$7:$B$883,$D88,EUROSTAT_VBE_IND_2005!$C$7:$C$883,"*"&amp;RIGHT($A88,3)&amp;"*",EUROSTAT_VBE_IND_2005!$D$7:$D$883,"324*"))/1000+(SUMIFS(EUROSTAT_VBE_IND_2005!K$7:K$883,EUROSTAT_VBE_IND_2005!$B$7:$B$883,$D88,EUROSTAT_VBE_IND_2005!$C$7:$C$883,"*"&amp;RIGHT($A88,3)&amp;"*",EUROSTAT_VBE_IND_2005!$D$7:$D$883,"3260*"))/1000</f>
        <v>16.469</v>
      </c>
      <c r="O88" s="17">
        <f>(SUMIFS(EUROSTAT_VBE_IND_2005!L$7:L$883,EUROSTAT_VBE_IND_2005!$B$7:$B$883,$D88,EUROSTAT_VBE_IND_2005!$C$7:$C$883,"*"&amp;RIGHT($A88,3)&amp;"*",EUROSTAT_VBE_IND_2005!$D$7:$D$883,"323*"))/1000+(SUMIFS(EUROSTAT_VBE_IND_2005!L$7:L$883,EUROSTAT_VBE_IND_2005!$B$7:$B$883,$D88,EUROSTAT_VBE_IND_2005!$C$7:$C$883,"*"&amp;RIGHT($A88,3)&amp;"*",EUROSTAT_VBE_IND_2005!$D$7:$D$883,"324*"))/1000+(SUMIFS(EUROSTAT_VBE_IND_2005!L$7:L$883,EUROSTAT_VBE_IND_2005!$B$7:$B$883,$D88,EUROSTAT_VBE_IND_2005!$C$7:$C$883,"*"&amp;RIGHT($A88,3)&amp;"*",EUROSTAT_VBE_IND_2005!$D$7:$D$883,"3260*"))/1000</f>
        <v>2.061</v>
      </c>
      <c r="P88" s="17">
        <f>(SUMIFS(EUROSTAT_VBE_IND_2005!M$7:M$883,EUROSTAT_VBE_IND_2005!$B$7:$B$883,$D88,EUROSTAT_VBE_IND_2005!$C$7:$C$883,"*"&amp;RIGHT($A88,3)&amp;"*",EUROSTAT_VBE_IND_2005!$D$7:$D$883,"323*"))/1000+(SUMIFS(EUROSTAT_VBE_IND_2005!M$7:M$883,EUROSTAT_VBE_IND_2005!$B$7:$B$883,$D88,EUROSTAT_VBE_IND_2005!$C$7:$C$883,"*"&amp;RIGHT($A88,3)&amp;"*",EUROSTAT_VBE_IND_2005!$D$7:$D$883,"324*"))/1000+(SUMIFS(EUROSTAT_VBE_IND_2005!M$7:M$883,EUROSTAT_VBE_IND_2005!$B$7:$B$883,$D88,EUROSTAT_VBE_IND_2005!$C$7:$C$883,"*"&amp;RIGHT($A88,3)&amp;"*",EUROSTAT_VBE_IND_2005!$D$7:$D$883,"3260*"))/1000</f>
        <v>19.005</v>
      </c>
      <c r="Q88" s="17">
        <f>(SUMIFS(EUROSTAT_VBE_IND_2005!N$7:N$883,EUROSTAT_VBE_IND_2005!$B$7:$B$883,$D88,EUROSTAT_VBE_IND_2005!$C$7:$C$883,"*"&amp;RIGHT($A88,3)&amp;"*",EUROSTAT_VBE_IND_2005!$D$7:$D$883,"323*"))/1000+(SUMIFS(EUROSTAT_VBE_IND_2005!N$7:N$883,EUROSTAT_VBE_IND_2005!$B$7:$B$883,$D88,EUROSTAT_VBE_IND_2005!$C$7:$C$883,"*"&amp;RIGHT($A88,3)&amp;"*",EUROSTAT_VBE_IND_2005!$D$7:$D$883,"324*"))/1000+(SUMIFS(EUROSTAT_VBE_IND_2005!N$7:N$883,EUROSTAT_VBE_IND_2005!$B$7:$B$883,$D88,EUROSTAT_VBE_IND_2005!$C$7:$C$883,"*"&amp;RIGHT($A88,3)&amp;"*",EUROSTAT_VBE_IND_2005!$D$7:$D$883,"3260*"))/1000</f>
        <v>72.93</v>
      </c>
      <c r="R88" s="17">
        <f>(SUMIFS(EUROSTAT_VBE_IND_2005!O$7:O$883,EUROSTAT_VBE_IND_2005!$B$7:$B$883,$D88,EUROSTAT_VBE_IND_2005!$C$7:$C$883,"*"&amp;RIGHT($A88,3)&amp;"*",EUROSTAT_VBE_IND_2005!$D$7:$D$883,"323*"))/1000+(SUMIFS(EUROSTAT_VBE_IND_2005!O$7:O$883,EUROSTAT_VBE_IND_2005!$B$7:$B$883,$D88,EUROSTAT_VBE_IND_2005!$C$7:$C$883,"*"&amp;RIGHT($A88,3)&amp;"*",EUROSTAT_VBE_IND_2005!$D$7:$D$883,"324*"))/1000+(SUMIFS(EUROSTAT_VBE_IND_2005!O$7:O$883,EUROSTAT_VBE_IND_2005!$B$7:$B$883,$D88,EUROSTAT_VBE_IND_2005!$C$7:$C$883,"*"&amp;RIGHT($A88,3)&amp;"*",EUROSTAT_VBE_IND_2005!$D$7:$D$883,"3260*"))/1000</f>
        <v>19.817</v>
      </c>
      <c r="S88" s="17">
        <f>(SUMIFS(EUROSTAT_VBE_IND_2005!P$7:P$883,EUROSTAT_VBE_IND_2005!$B$7:$B$883,$D88,EUROSTAT_VBE_IND_2005!$C$7:$C$883,"*"&amp;RIGHT($A88,3)&amp;"*",EUROSTAT_VBE_IND_2005!$D$7:$D$883,"323*"))/1000+(SUMIFS(EUROSTAT_VBE_IND_2005!P$7:P$883,EUROSTAT_VBE_IND_2005!$B$7:$B$883,$D88,EUROSTAT_VBE_IND_2005!$C$7:$C$883,"*"&amp;RIGHT($A88,3)&amp;"*",EUROSTAT_VBE_IND_2005!$D$7:$D$883,"324*"))/1000+(SUMIFS(EUROSTAT_VBE_IND_2005!P$7:P$883,EUROSTAT_VBE_IND_2005!$B$7:$B$883,$D88,EUROSTAT_VBE_IND_2005!$C$7:$C$883,"*"&amp;RIGHT($A88,3)&amp;"*",EUROSTAT_VBE_IND_2005!$D$7:$D$883,"3260*"))/1000</f>
        <v>67.954</v>
      </c>
      <c r="T88" s="17">
        <f>(SUMIFS(EUROSTAT_VBE_IND_2005!Q$7:Q$883,EUROSTAT_VBE_IND_2005!$B$7:$B$883,$D88,EUROSTAT_VBE_IND_2005!$C$7:$C$883,"*"&amp;RIGHT($A88,3)&amp;"*",EUROSTAT_VBE_IND_2005!$D$7:$D$883,"323*"))/1000+(SUMIFS(EUROSTAT_VBE_IND_2005!Q$7:Q$883,EUROSTAT_VBE_IND_2005!$B$7:$B$883,$D88,EUROSTAT_VBE_IND_2005!$C$7:$C$883,"*"&amp;RIGHT($A88,3)&amp;"*",EUROSTAT_VBE_IND_2005!$D$7:$D$883,"324*"))/1000+(SUMIFS(EUROSTAT_VBE_IND_2005!Q$7:Q$883,EUROSTAT_VBE_IND_2005!$B$7:$B$883,$D88,EUROSTAT_VBE_IND_2005!$C$7:$C$883,"*"&amp;RIGHT($A88,3)&amp;"*",EUROSTAT_VBE_IND_2005!$D$7:$D$883,"3260*"))/1000</f>
        <v>7.274</v>
      </c>
      <c r="U88" s="17">
        <f>(SUMIFS(EUROSTAT_VBE_IND_2005!R$7:R$883,EUROSTAT_VBE_IND_2005!$B$7:$B$883,$D88,EUROSTAT_VBE_IND_2005!$C$7:$C$883,"*"&amp;RIGHT($A88,3)&amp;"*",EUROSTAT_VBE_IND_2005!$D$7:$D$883,"323*"))/1000+(SUMIFS(EUROSTAT_VBE_IND_2005!R$7:R$883,EUROSTAT_VBE_IND_2005!$B$7:$B$883,$D88,EUROSTAT_VBE_IND_2005!$C$7:$C$883,"*"&amp;RIGHT($A88,3)&amp;"*",EUROSTAT_VBE_IND_2005!$D$7:$D$883,"324*"))/1000+(SUMIFS(EUROSTAT_VBE_IND_2005!R$7:R$883,EUROSTAT_VBE_IND_2005!$B$7:$B$883,$D88,EUROSTAT_VBE_IND_2005!$C$7:$C$883,"*"&amp;RIGHT($A88,3)&amp;"*",EUROSTAT_VBE_IND_2005!$D$7:$D$883,"3260*"))/1000</f>
        <v>1.459</v>
      </c>
      <c r="V88" s="17">
        <f>(SUMIFS(EUROSTAT_VBE_IND_2005!S$7:S$883,EUROSTAT_VBE_IND_2005!$B$7:$B$883,$D88,EUROSTAT_VBE_IND_2005!$C$7:$C$883,"*"&amp;RIGHT($A88,3)&amp;"*",EUROSTAT_VBE_IND_2005!$D$7:$D$883,"323*"))/1000+(SUMIFS(EUROSTAT_VBE_IND_2005!S$7:S$883,EUROSTAT_VBE_IND_2005!$B$7:$B$883,$D88,EUROSTAT_VBE_IND_2005!$C$7:$C$883,"*"&amp;RIGHT($A88,3)&amp;"*",EUROSTAT_VBE_IND_2005!$D$7:$D$883,"324*"))/1000+(SUMIFS(EUROSTAT_VBE_IND_2005!S$7:S$883,EUROSTAT_VBE_IND_2005!$B$7:$B$883,$D88,EUROSTAT_VBE_IND_2005!$C$7:$C$883,"*"&amp;RIGHT($A88,3)&amp;"*",EUROSTAT_VBE_IND_2005!$D$7:$D$883,"3260*"))/1000</f>
        <v>13.271</v>
      </c>
      <c r="W88" s="17">
        <f>(SUMIFS(EUROSTAT_VBE_IND_2005!T$7:T$883,EUROSTAT_VBE_IND_2005!$B$7:$B$883,$D88,EUROSTAT_VBE_IND_2005!$C$7:$C$883,"*"&amp;RIGHT($A88,3)&amp;"*",EUROSTAT_VBE_IND_2005!$D$7:$D$883,"323*"))/1000+(SUMIFS(EUROSTAT_VBE_IND_2005!T$7:T$883,EUROSTAT_VBE_IND_2005!$B$7:$B$883,$D88,EUROSTAT_VBE_IND_2005!$C$7:$C$883,"*"&amp;RIGHT($A88,3)&amp;"*",EUROSTAT_VBE_IND_2005!$D$7:$D$883,"324*"))/1000+(SUMIFS(EUROSTAT_VBE_IND_2005!T$7:T$883,EUROSTAT_VBE_IND_2005!$B$7:$B$883,$D88,EUROSTAT_VBE_IND_2005!$C$7:$C$883,"*"&amp;RIGHT($A88,3)&amp;"*",EUROSTAT_VBE_IND_2005!$D$7:$D$883,"3260*"))/1000</f>
        <v>3.689</v>
      </c>
      <c r="X88" s="17">
        <f>(SUMIFS(EUROSTAT_VBE_IND_2005!U$7:U$883,EUROSTAT_VBE_IND_2005!$B$7:$B$883,$D88,EUROSTAT_VBE_IND_2005!$C$7:$C$883,"*"&amp;RIGHT($A88,3)&amp;"*",EUROSTAT_VBE_IND_2005!$D$7:$D$883,"323*"))/1000+(SUMIFS(EUROSTAT_VBE_IND_2005!U$7:U$883,EUROSTAT_VBE_IND_2005!$B$7:$B$883,$D88,EUROSTAT_VBE_IND_2005!$C$7:$C$883,"*"&amp;RIGHT($A88,3)&amp;"*",EUROSTAT_VBE_IND_2005!$D$7:$D$883,"324*"))/1000+(SUMIFS(EUROSTAT_VBE_IND_2005!U$7:U$883,EUROSTAT_VBE_IND_2005!$B$7:$B$883,$D88,EUROSTAT_VBE_IND_2005!$C$7:$C$883,"*"&amp;RIGHT($A88,3)&amp;"*",EUROSTAT_VBE_IND_2005!$D$7:$D$883,"3260*"))/1000</f>
        <v>34.875</v>
      </c>
      <c r="Y88" s="17">
        <f>(SUMIFS(EUROSTAT_VBE_IND_2005!V$7:V$883,EUROSTAT_VBE_IND_2005!$B$7:$B$883,$D88,EUROSTAT_VBE_IND_2005!$C$7:$C$883,"*"&amp;RIGHT($A88,3)&amp;"*",EUROSTAT_VBE_IND_2005!$D$7:$D$883,"323*"))/1000+(SUMIFS(EUROSTAT_VBE_IND_2005!V$7:V$883,EUROSTAT_VBE_IND_2005!$B$7:$B$883,$D88,EUROSTAT_VBE_IND_2005!$C$7:$C$883,"*"&amp;RIGHT($A88,3)&amp;"*",EUROSTAT_VBE_IND_2005!$D$7:$D$883,"324*"))/1000+(SUMIFS(EUROSTAT_VBE_IND_2005!V$7:V$883,EUROSTAT_VBE_IND_2005!$B$7:$B$883,$D88,EUROSTAT_VBE_IND_2005!$C$7:$C$883,"*"&amp;RIGHT($A88,3)&amp;"*",EUROSTAT_VBE_IND_2005!$D$7:$D$883,"3260*"))/1000</f>
        <v>1.715</v>
      </c>
      <c r="Z88" s="17">
        <f>(SUMIFS(EUROSTAT_VBE_IND_2005!W$7:W$883,EUROSTAT_VBE_IND_2005!$B$7:$B$883,$D88,EUROSTAT_VBE_IND_2005!$C$7:$C$883,"*"&amp;RIGHT($A88,3)&amp;"*",EUROSTAT_VBE_IND_2005!$D$7:$D$883,"323*"))/1000+(SUMIFS(EUROSTAT_VBE_IND_2005!W$7:W$883,EUROSTAT_VBE_IND_2005!$B$7:$B$883,$D88,EUROSTAT_VBE_IND_2005!$C$7:$C$883,"*"&amp;RIGHT($A88,3)&amp;"*",EUROSTAT_VBE_IND_2005!$D$7:$D$883,"324*"))/1000+(SUMIFS(EUROSTAT_VBE_IND_2005!W$7:W$883,EUROSTAT_VBE_IND_2005!$B$7:$B$883,$D88,EUROSTAT_VBE_IND_2005!$C$7:$C$883,"*"&amp;RIGHT($A88,3)&amp;"*",EUROSTAT_VBE_IND_2005!$D$7:$D$883,"3260*"))/1000</f>
        <v>0.723</v>
      </c>
      <c r="AA88" s="17">
        <f>(SUMIFS(EUROSTAT_VBE_IND_2005!X$7:X$883,EUROSTAT_VBE_IND_2005!$B$7:$B$883,$D88,EUROSTAT_VBE_IND_2005!$C$7:$C$883,"*"&amp;RIGHT($A88,3)&amp;"*",EUROSTAT_VBE_IND_2005!$D$7:$D$883,"323*"))/1000+(SUMIFS(EUROSTAT_VBE_IND_2005!X$7:X$883,EUROSTAT_VBE_IND_2005!$B$7:$B$883,$D88,EUROSTAT_VBE_IND_2005!$C$7:$C$883,"*"&amp;RIGHT($A88,3)&amp;"*",EUROSTAT_VBE_IND_2005!$D$7:$D$883,"324*"))/1000+(SUMIFS(EUROSTAT_VBE_IND_2005!X$7:X$883,EUROSTAT_VBE_IND_2005!$B$7:$B$883,$D88,EUROSTAT_VBE_IND_2005!$C$7:$C$883,"*"&amp;RIGHT($A88,3)&amp;"*",EUROSTAT_VBE_IND_2005!$D$7:$D$883,"3260*"))/1000</f>
        <v>1.49</v>
      </c>
      <c r="AB88" s="17">
        <f>(SUMIFS(EUROSTAT_VBE_IND_2005!AA$7:AA$883,EUROSTAT_VBE_IND_2005!$B$7:$B$883,$D88,EUROSTAT_VBE_IND_2005!$C$7:$C$883,"*"&amp;RIGHT($A88,3)&amp;"*",EUROSTAT_VBE_IND_2005!$D$7:$D$883,"323*"))/1000+(SUMIFS(EUROSTAT_VBE_IND_2005!AA$7:AA$883,EUROSTAT_VBE_IND_2005!$B$7:$B$883,$D88,EUROSTAT_VBE_IND_2005!$C$7:$C$883,"*"&amp;RIGHT($A88,3)&amp;"*",EUROSTAT_VBE_IND_2005!$D$7:$D$883,"324*"))/1000+(SUMIFS(EUROSTAT_VBE_IND_2005!AA$7:AA$883,EUROSTAT_VBE_IND_2005!$B$7:$B$883,$D88,EUROSTAT_VBE_IND_2005!$C$7:$C$883,"*"&amp;RIGHT($A88,3)&amp;"*",EUROSTAT_VBE_IND_2005!$D$7:$D$883,"3260*"))/1000</f>
        <v>0</v>
      </c>
      <c r="AC88" s="17">
        <f>(SUMIFS(EUROSTAT_VBE_IND_2005!AB$7:AB$883,EUROSTAT_VBE_IND_2005!$B$7:$B$883,$D88,EUROSTAT_VBE_IND_2005!$C$7:$C$883,"*"&amp;RIGHT($A88,3)&amp;"*",EUROSTAT_VBE_IND_2005!$D$7:$D$883,"323*"))/1000+(SUMIFS(EUROSTAT_VBE_IND_2005!AB$7:AB$883,EUROSTAT_VBE_IND_2005!$B$7:$B$883,$D88,EUROSTAT_VBE_IND_2005!$C$7:$C$883,"*"&amp;RIGHT($A88,3)&amp;"*",EUROSTAT_VBE_IND_2005!$D$7:$D$883,"324*"))/1000+(SUMIFS(EUROSTAT_VBE_IND_2005!AB$7:AB$883,EUROSTAT_VBE_IND_2005!$B$7:$B$883,$D88,EUROSTAT_VBE_IND_2005!$C$7:$C$883,"*"&amp;RIGHT($A88,3)&amp;"*",EUROSTAT_VBE_IND_2005!$D$7:$D$883,"3260*"))/1000</f>
        <v>7.423</v>
      </c>
      <c r="AD88" s="17">
        <f>(SUMIFS(EUROSTAT_VBE_IND_2005!AC$7:AC$883,EUROSTAT_VBE_IND_2005!$B$7:$B$883,$D88,EUROSTAT_VBE_IND_2005!$C$7:$C$883,"*"&amp;RIGHT($A88,3)&amp;"*",EUROSTAT_VBE_IND_2005!$D$7:$D$883,"323*"))/1000+(SUMIFS(EUROSTAT_VBE_IND_2005!AC$7:AC$883,EUROSTAT_VBE_IND_2005!$B$7:$B$883,$D88,EUROSTAT_VBE_IND_2005!$C$7:$C$883,"*"&amp;RIGHT($A88,3)&amp;"*",EUROSTAT_VBE_IND_2005!$D$7:$D$883,"324*"))/1000+(SUMIFS(EUROSTAT_VBE_IND_2005!AC$7:AC$883,EUROSTAT_VBE_IND_2005!$B$7:$B$883,$D88,EUROSTAT_VBE_IND_2005!$C$7:$C$883,"*"&amp;RIGHT($A88,3)&amp;"*",EUROSTAT_VBE_IND_2005!$D$7:$D$883,"3260*"))/1000</f>
        <v>15.918</v>
      </c>
      <c r="AE88" s="17">
        <f>(SUMIFS(EUROSTAT_VBE_IND_2005!AD$7:AD$883,EUROSTAT_VBE_IND_2005!$B$7:$B$883,$D88,EUROSTAT_VBE_IND_2005!$C$7:$C$883,"*"&amp;RIGHT($A88,3)&amp;"*",EUROSTAT_VBE_IND_2005!$D$7:$D$883,"323*"))/1000+(SUMIFS(EUROSTAT_VBE_IND_2005!AD$7:AD$883,EUROSTAT_VBE_IND_2005!$B$7:$B$883,$D88,EUROSTAT_VBE_IND_2005!$C$7:$C$883,"*"&amp;RIGHT($A88,3)&amp;"*",EUROSTAT_VBE_IND_2005!$D$7:$D$883,"324*"))/1000+(SUMIFS(EUROSTAT_VBE_IND_2005!AD$7:AD$883,EUROSTAT_VBE_IND_2005!$B$7:$B$883,$D88,EUROSTAT_VBE_IND_2005!$C$7:$C$883,"*"&amp;RIGHT($A88,3)&amp;"*",EUROSTAT_VBE_IND_2005!$D$7:$D$883,"3260*"))/1000</f>
        <v>22.747</v>
      </c>
      <c r="AF88" s="17">
        <f>(SUMIFS(EUROSTAT_VBE_IND_2005!AE$7:AE$883,EUROSTAT_VBE_IND_2005!$B$7:$B$883,$D88,EUROSTAT_VBE_IND_2005!$C$7:$C$883,"*"&amp;RIGHT($A88,3)&amp;"*",EUROSTAT_VBE_IND_2005!$D$7:$D$883,"323*"))/1000+(SUMIFS(EUROSTAT_VBE_IND_2005!AE$7:AE$883,EUROSTAT_VBE_IND_2005!$B$7:$B$883,$D88,EUROSTAT_VBE_IND_2005!$C$7:$C$883,"*"&amp;RIGHT($A88,3)&amp;"*",EUROSTAT_VBE_IND_2005!$D$7:$D$883,"324*"))/1000+(SUMIFS(EUROSTAT_VBE_IND_2005!AE$7:AE$883,EUROSTAT_VBE_IND_2005!$B$7:$B$883,$D88,EUROSTAT_VBE_IND_2005!$C$7:$C$883,"*"&amp;RIGHT($A88,3)&amp;"*",EUROSTAT_VBE_IND_2005!$D$7:$D$883,"3260*"))/1000</f>
        <v>16.032</v>
      </c>
      <c r="AG88" s="17">
        <f>(SUMIFS(EUROSTAT_VBE_IND_2005!AF$7:AF$883,EUROSTAT_VBE_IND_2005!$B$7:$B$883,$D88,EUROSTAT_VBE_IND_2005!$C$7:$C$883,"*"&amp;RIGHT($A88,3)&amp;"*",EUROSTAT_VBE_IND_2005!$D$7:$D$883,"323*"))/1000+(SUMIFS(EUROSTAT_VBE_IND_2005!AF$7:AF$883,EUROSTAT_VBE_IND_2005!$B$7:$B$883,$D88,EUROSTAT_VBE_IND_2005!$C$7:$C$883,"*"&amp;RIGHT($A88,3)&amp;"*",EUROSTAT_VBE_IND_2005!$D$7:$D$883,"324*"))/1000+(SUMIFS(EUROSTAT_VBE_IND_2005!AF$7:AF$883,EUROSTAT_VBE_IND_2005!$B$7:$B$883,$D88,EUROSTAT_VBE_IND_2005!$C$7:$C$883,"*"&amp;RIGHT($A88,3)&amp;"*",EUROSTAT_VBE_IND_2005!$D$7:$D$883,"3260*"))/1000</f>
        <v>17.892</v>
      </c>
      <c r="AH88" s="17">
        <f>(SUMIFS(EUROSTAT_VBE_IND_2005!AH$7:AH$883,EUROSTAT_VBE_IND_2005!$B$7:$B$883,$D88,EUROSTAT_VBE_IND_2005!$C$7:$C$883,"*"&amp;RIGHT($A88,3)&amp;"*",EUROSTAT_VBE_IND_2005!$D$7:$D$883,"323*"))/1000+(SUMIFS(EUROSTAT_VBE_IND_2005!AH$7:AH$883,EUROSTAT_VBE_IND_2005!$B$7:$B$883,$D88,EUROSTAT_VBE_IND_2005!$C$7:$C$883,"*"&amp;RIGHT($A88,3)&amp;"*",EUROSTAT_VBE_IND_2005!$D$7:$D$883,"324*"))/1000+(SUMIFS(EUROSTAT_VBE_IND_2005!AH$7:AH$883,EUROSTAT_VBE_IND_2005!$B$7:$B$883,$D88,EUROSTAT_VBE_IND_2005!$C$7:$C$883,"*"&amp;RIGHT($A88,3)&amp;"*",EUROSTAT_VBE_IND_2005!$D$7:$D$883,"3260*"))/1000</f>
        <v>17.16</v>
      </c>
      <c r="AI88" s="17">
        <f>(SUMIFS(EUROSTAT_VBE_IND_2005!AI$7:AI$883,EUROSTAT_VBE_IND_2005!$B$7:$B$883,$D88,EUROSTAT_VBE_IND_2005!$C$7:$C$883,"*"&amp;RIGHT($A88,3)&amp;"*",EUROSTAT_VBE_IND_2005!$D$7:$D$883,"323*"))/1000+(SUMIFS(EUROSTAT_VBE_IND_2005!AI$7:AI$883,EUROSTAT_VBE_IND_2005!$B$7:$B$883,$D88,EUROSTAT_VBE_IND_2005!$C$7:$C$883,"*"&amp;RIGHT($A88,3)&amp;"*",EUROSTAT_VBE_IND_2005!$D$7:$D$883,"324*"))/1000+(SUMIFS(EUROSTAT_VBE_IND_2005!AI$7:AI$883,EUROSTAT_VBE_IND_2005!$B$7:$B$883,$D88,EUROSTAT_VBE_IND_2005!$C$7:$C$883,"*"&amp;RIGHT($A88,3)&amp;"*",EUROSTAT_VBE_IND_2005!$D$7:$D$883,"3260*"))/1000</f>
        <v>4.762</v>
      </c>
      <c r="AJ88" s="17">
        <f>(SUMIFS(EUROSTAT_VBE_IND_2005!AJ$7:AJ$883,EUROSTAT_VBE_IND_2005!$B$7:$B$883,$D88,EUROSTAT_VBE_IND_2005!$C$7:$C$883,"*"&amp;RIGHT($A88,3)&amp;"*",EUROSTAT_VBE_IND_2005!$D$7:$D$883,"323*"))/1000+(SUMIFS(EUROSTAT_VBE_IND_2005!AJ$7:AJ$883,EUROSTAT_VBE_IND_2005!$B$7:$B$883,$D88,EUROSTAT_VBE_IND_2005!$C$7:$C$883,"*"&amp;RIGHT($A88,3)&amp;"*",EUROSTAT_VBE_IND_2005!$D$7:$D$883,"324*"))/1000+(SUMIFS(EUROSTAT_VBE_IND_2005!AJ$7:AJ$883,EUROSTAT_VBE_IND_2005!$B$7:$B$883,$D88,EUROSTAT_VBE_IND_2005!$C$7:$C$883,"*"&amp;RIGHT($A88,3)&amp;"*",EUROSTAT_VBE_IND_2005!$D$7:$D$883,"3260*"))/1000</f>
        <v>0.815</v>
      </c>
      <c r="AK88" s="17">
        <f>(SUMIFS(EUROSTAT_VBE_IND_2005!AK$7:AK$883,EUROSTAT_VBE_IND_2005!$B$7:$B$883,$D88,EUROSTAT_VBE_IND_2005!$C$7:$C$883,"*"&amp;RIGHT($A88,3)&amp;"*",EUROSTAT_VBE_IND_2005!$D$7:$D$883,"323*"))/1000+(SUMIFS(EUROSTAT_VBE_IND_2005!AK$7:AK$883,EUROSTAT_VBE_IND_2005!$B$7:$B$883,$D88,EUROSTAT_VBE_IND_2005!$C$7:$C$883,"*"&amp;RIGHT($A88,3)&amp;"*",EUROSTAT_VBE_IND_2005!$D$7:$D$883,"324*"))/1000+(SUMIFS(EUROSTAT_VBE_IND_2005!AK$7:AK$883,EUROSTAT_VBE_IND_2005!$B$7:$B$883,$D88,EUROSTAT_VBE_IND_2005!$C$7:$C$883,"*"&amp;RIGHT($A88,3)&amp;"*",EUROSTAT_VBE_IND_2005!$D$7:$D$883,"3260*"))/1000</f>
        <v>190.303</v>
      </c>
      <c r="AL88" s="198"/>
      <c r="AM88" s="198"/>
      <c r="AN88" s="198"/>
      <c r="AO88" s="17">
        <f>(SUMIFS(EUROSTAT_VBE_IND_2005!Y$7:Y$883,EUROSTAT_VBE_IND_2005!$B$7:$B$883,$D88,EUROSTAT_VBE_IND_2005!$C$7:$C$883,"*"&amp;RIGHT($A88,3)&amp;"*",EUROSTAT_VBE_IND_2005!$D$7:$D$883,"323*"))/1000+(SUMIFS(EUROSTAT_VBE_IND_2005!Y$7:Y$883,EUROSTAT_VBE_IND_2005!$B$7:$B$883,$D88,EUROSTAT_VBE_IND_2005!$C$7:$C$883,"*"&amp;RIGHT($A88,3)&amp;"*",EUROSTAT_VBE_IND_2005!$D$7:$D$883,"324*"))/1000+(SUMIFS(EUROSTAT_VBE_IND_2005!Y$7:Y$883,EUROSTAT_VBE_IND_2005!$B$7:$B$883,$D88,EUROSTAT_VBE_IND_2005!$C$7:$C$883,"*"&amp;RIGHT($A88,3)&amp;"*",EUROSTAT_VBE_IND_2005!$D$7:$D$883,"3260*"))/1000</f>
        <v>0</v>
      </c>
      <c r="AP88" s="17">
        <f>(SUMIFS(EUROSTAT_VBE_IND_2005!Z$7:Z$883,EUROSTAT_VBE_IND_2005!$B$7:$B$883,$D88,EUROSTAT_VBE_IND_2005!$C$7:$C$883,"*"&amp;RIGHT($A88,3)&amp;"*",EUROSTAT_VBE_IND_2005!$D$7:$D$883,"323*"))/1000+(SUMIFS(EUROSTAT_VBE_IND_2005!Z$7:Z$883,EUROSTAT_VBE_IND_2005!$B$7:$B$883,$D88,EUROSTAT_VBE_IND_2005!$C$7:$C$883,"*"&amp;RIGHT($A88,3)&amp;"*",EUROSTAT_VBE_IND_2005!$D$7:$D$883,"324*"))/1000+(SUMIFS(EUROSTAT_VBE_IND_2005!Z$7:Z$883,EUROSTAT_VBE_IND_2005!$B$7:$B$883,$D88,EUROSTAT_VBE_IND_2005!$C$7:$C$883,"*"&amp;RIGHT($A88,3)&amp;"*",EUROSTAT_VBE_IND_2005!$D$7:$D$883,"3260*"))/1000</f>
        <v>1.03</v>
      </c>
      <c r="AQ88" s="17">
        <f>(SUMIFS(EUROSTAT_VBE_IND_2005!AG$7:AG$883,EUROSTAT_VBE_IND_2005!$B$7:$B$883,$D88,EUROSTAT_VBE_IND_2005!$C$7:$C$883,"*"&amp;RIGHT($A88,3)&amp;"*",EUROSTAT_VBE_IND_2005!$D$7:$D$883,"323*"))/1000+(SUMIFS(EUROSTAT_VBE_IND_2005!AG$7:AG$883,EUROSTAT_VBE_IND_2005!$B$7:$B$883,$D88,EUROSTAT_VBE_IND_2005!$C$7:$C$883,"*"&amp;RIGHT($A88,3)&amp;"*",EUROSTAT_VBE_IND_2005!$D$7:$D$883,"324*"))/1000+(SUMIFS(EUROSTAT_VBE_IND_2005!AG$7:AG$883,EUROSTAT_VBE_IND_2005!$B$7:$B$883,$D88,EUROSTAT_VBE_IND_2005!$C$7:$C$883,"*"&amp;RIGHT($A88,3)&amp;"*",EUROSTAT_VBE_IND_2005!$D$7:$D$883,"3260*"))/1000</f>
        <v>9.372</v>
      </c>
    </row>
    <row r="89" spans="1:43">
      <c r="A89" t="str">
        <f>LEFT(EUROSTAT_VBE_IND_2005!C$37,8)</f>
        <v>B_101800</v>
      </c>
      <c r="B89" s="28" t="s">
        <v>296</v>
      </c>
      <c r="C89" t="s">
        <v>293</v>
      </c>
      <c r="D89" t="s">
        <v>55</v>
      </c>
      <c r="E89" t="s">
        <v>236</v>
      </c>
      <c r="F89" t="s">
        <v>256</v>
      </c>
      <c r="G89" s="17">
        <f>(SUMIFS(EUROSTAT_VBE_IND_2005!E$7:E$883,EUROSTAT_VBE_IND_2005!$B$7:$B$883,$D89,EUROSTAT_VBE_IND_2005!$C$7:$C$883,"*"&amp;RIGHT($A89,3)&amp;"*",EUROSTAT_VBE_IND_2005!$D$7:$D$883,"3250*"))/1000</f>
        <v>0</v>
      </c>
      <c r="H89" s="17">
        <f>(SUMIFS(EUROSTAT_VBE_IND_2005!F$7:F$883,EUROSTAT_VBE_IND_2005!$B$7:$B$883,$D89,EUROSTAT_VBE_IND_2005!$C$7:$C$883,"*"&amp;RIGHT($A89,3)&amp;"*",EUROSTAT_VBE_IND_2005!$D$7:$D$883,"3250*"))/1000</f>
        <v>0</v>
      </c>
      <c r="I89" s="17">
        <f>(SUMIFS(EUROSTAT_VBE_IND_2005!G$7:G$883,EUROSTAT_VBE_IND_2005!$B$7:$B$883,$D89,EUROSTAT_VBE_IND_2005!$C$7:$C$883,"*"&amp;RIGHT($A89,3)&amp;"*",EUROSTAT_VBE_IND_2005!$D$7:$D$883,"3250*"))/1000</f>
        <v>0</v>
      </c>
      <c r="J89" s="198"/>
      <c r="K89" s="17">
        <f>(SUMIFS(EUROSTAT_VBE_IND_2005!H$7:H$883,EUROSTAT_VBE_IND_2005!$B$7:$B$883,$D89,EUROSTAT_VBE_IND_2005!$C$7:$C$883,"*"&amp;RIGHT($A89,3)&amp;"*",EUROSTAT_VBE_IND_2005!$D$7:$D$883,"3250*"))/1000</f>
        <v>0</v>
      </c>
      <c r="L89" s="17">
        <f>(SUMIFS(EUROSTAT_VBE_IND_2005!I$7:I$883,EUROSTAT_VBE_IND_2005!$B$7:$B$883,$D89,EUROSTAT_VBE_IND_2005!$C$7:$C$883,"*"&amp;RIGHT($A89,3)&amp;"*",EUROSTAT_VBE_IND_2005!$D$7:$D$883,"3250*"))/1000</f>
        <v>0</v>
      </c>
      <c r="M89" s="17">
        <f>(SUMIFS(EUROSTAT_VBE_IND_2005!J$7:J$883,EUROSTAT_VBE_IND_2005!$B$7:$B$883,$D89,EUROSTAT_VBE_IND_2005!$C$7:$C$883,"*"&amp;RIGHT($A89,3)&amp;"*",EUROSTAT_VBE_IND_2005!$D$7:$D$883,"3250*"))/1000</f>
        <v>0</v>
      </c>
      <c r="N89" s="17">
        <f>(SUMIFS(EUROSTAT_VBE_IND_2005!K$7:K$883,EUROSTAT_VBE_IND_2005!$B$7:$B$883,$D89,EUROSTAT_VBE_IND_2005!$C$7:$C$883,"*"&amp;RIGHT($A89,3)&amp;"*",EUROSTAT_VBE_IND_2005!$D$7:$D$883,"3250*"))/1000</f>
        <v>0</v>
      </c>
      <c r="O89" s="17">
        <f>(SUMIFS(EUROSTAT_VBE_IND_2005!L$7:L$883,EUROSTAT_VBE_IND_2005!$B$7:$B$883,$D89,EUROSTAT_VBE_IND_2005!$C$7:$C$883,"*"&amp;RIGHT($A89,3)&amp;"*",EUROSTAT_VBE_IND_2005!$D$7:$D$883,"3250*"))/1000</f>
        <v>0</v>
      </c>
      <c r="P89" s="17">
        <f>(SUMIFS(EUROSTAT_VBE_IND_2005!M$7:M$883,EUROSTAT_VBE_IND_2005!$B$7:$B$883,$D89,EUROSTAT_VBE_IND_2005!$C$7:$C$883,"*"&amp;RIGHT($A89,3)&amp;"*",EUROSTAT_VBE_IND_2005!$D$7:$D$883,"3250*"))/1000</f>
        <v>0</v>
      </c>
      <c r="Q89" s="17">
        <f>(SUMIFS(EUROSTAT_VBE_IND_2005!N$7:N$883,EUROSTAT_VBE_IND_2005!$B$7:$B$883,$D89,EUROSTAT_VBE_IND_2005!$C$7:$C$883,"*"&amp;RIGHT($A89,3)&amp;"*",EUROSTAT_VBE_IND_2005!$D$7:$D$883,"3250*"))/1000</f>
        <v>0</v>
      </c>
      <c r="R89" s="17">
        <f>(SUMIFS(EUROSTAT_VBE_IND_2005!O$7:O$883,EUROSTAT_VBE_IND_2005!$B$7:$B$883,$D89,EUROSTAT_VBE_IND_2005!$C$7:$C$883,"*"&amp;RIGHT($A89,3)&amp;"*",EUROSTAT_VBE_IND_2005!$D$7:$D$883,"3250*"))/1000</f>
        <v>0</v>
      </c>
      <c r="S89" s="17">
        <f>(SUMIFS(EUROSTAT_VBE_IND_2005!P$7:P$883,EUROSTAT_VBE_IND_2005!$B$7:$B$883,$D89,EUROSTAT_VBE_IND_2005!$C$7:$C$883,"*"&amp;RIGHT($A89,3)&amp;"*",EUROSTAT_VBE_IND_2005!$D$7:$D$883,"3250*"))/1000</f>
        <v>83.996</v>
      </c>
      <c r="T89" s="17">
        <f>(SUMIFS(EUROSTAT_VBE_IND_2005!Q$7:Q$883,EUROSTAT_VBE_IND_2005!$B$7:$B$883,$D89,EUROSTAT_VBE_IND_2005!$C$7:$C$883,"*"&amp;RIGHT($A89,3)&amp;"*",EUROSTAT_VBE_IND_2005!$D$7:$D$883,"3250*"))/1000</f>
        <v>0</v>
      </c>
      <c r="U89" s="17">
        <f>(SUMIFS(EUROSTAT_VBE_IND_2005!R$7:R$883,EUROSTAT_VBE_IND_2005!$B$7:$B$883,$D89,EUROSTAT_VBE_IND_2005!$C$7:$C$883,"*"&amp;RIGHT($A89,3)&amp;"*",EUROSTAT_VBE_IND_2005!$D$7:$D$883,"3250*"))/1000</f>
        <v>0</v>
      </c>
      <c r="V89" s="17">
        <f>(SUMIFS(EUROSTAT_VBE_IND_2005!S$7:S$883,EUROSTAT_VBE_IND_2005!$B$7:$B$883,$D89,EUROSTAT_VBE_IND_2005!$C$7:$C$883,"*"&amp;RIGHT($A89,3)&amp;"*",EUROSTAT_VBE_IND_2005!$D$7:$D$883,"3250*"))/1000</f>
        <v>0</v>
      </c>
      <c r="W89" s="17">
        <f>(SUMIFS(EUROSTAT_VBE_IND_2005!T$7:T$883,EUROSTAT_VBE_IND_2005!$B$7:$B$883,$D89,EUROSTAT_VBE_IND_2005!$C$7:$C$883,"*"&amp;RIGHT($A89,3)&amp;"*",EUROSTAT_VBE_IND_2005!$D$7:$D$883,"3250*"))/1000</f>
        <v>0</v>
      </c>
      <c r="X89" s="17">
        <f>(SUMIFS(EUROSTAT_VBE_IND_2005!U$7:U$883,EUROSTAT_VBE_IND_2005!$B$7:$B$883,$D89,EUROSTAT_VBE_IND_2005!$C$7:$C$883,"*"&amp;RIGHT($A89,3)&amp;"*",EUROSTAT_VBE_IND_2005!$D$7:$D$883,"3250*"))/1000</f>
        <v>0</v>
      </c>
      <c r="Y89" s="17">
        <f>(SUMIFS(EUROSTAT_VBE_IND_2005!V$7:V$883,EUROSTAT_VBE_IND_2005!$B$7:$B$883,$D89,EUROSTAT_VBE_IND_2005!$C$7:$C$883,"*"&amp;RIGHT($A89,3)&amp;"*",EUROSTAT_VBE_IND_2005!$D$7:$D$883,"3250*"))/1000</f>
        <v>0</v>
      </c>
      <c r="Z89" s="17">
        <f>(SUMIFS(EUROSTAT_VBE_IND_2005!W$7:W$883,EUROSTAT_VBE_IND_2005!$B$7:$B$883,$D89,EUROSTAT_VBE_IND_2005!$C$7:$C$883,"*"&amp;RIGHT($A89,3)&amp;"*",EUROSTAT_VBE_IND_2005!$D$7:$D$883,"3250*"))/1000</f>
        <v>0</v>
      </c>
      <c r="AA89" s="17">
        <f>(SUMIFS(EUROSTAT_VBE_IND_2005!X$7:X$883,EUROSTAT_VBE_IND_2005!$B$7:$B$883,$D89,EUROSTAT_VBE_IND_2005!$C$7:$C$883,"*"&amp;RIGHT($A89,3)&amp;"*",EUROSTAT_VBE_IND_2005!$D$7:$D$883,"3250*"))/1000</f>
        <v>0</v>
      </c>
      <c r="AB89" s="17">
        <f>(SUMIFS(EUROSTAT_VBE_IND_2005!AA$7:AA$883,EUROSTAT_VBE_IND_2005!$B$7:$B$883,$D89,EUROSTAT_VBE_IND_2005!$C$7:$C$883,"*"&amp;RIGHT($A89,3)&amp;"*",EUROSTAT_VBE_IND_2005!$D$7:$D$883,"3250*"))/1000</f>
        <v>0</v>
      </c>
      <c r="AC89" s="17">
        <f>(SUMIFS(EUROSTAT_VBE_IND_2005!AB$7:AB$883,EUROSTAT_VBE_IND_2005!$B$7:$B$883,$D89,EUROSTAT_VBE_IND_2005!$C$7:$C$883,"*"&amp;RIGHT($A89,3)&amp;"*",EUROSTAT_VBE_IND_2005!$D$7:$D$883,"3250*"))/1000</f>
        <v>0</v>
      </c>
      <c r="AD89" s="17">
        <f>(SUMIFS(EUROSTAT_VBE_IND_2005!AC$7:AC$883,EUROSTAT_VBE_IND_2005!$B$7:$B$883,$D89,EUROSTAT_VBE_IND_2005!$C$7:$C$883,"*"&amp;RIGHT($A89,3)&amp;"*",EUROSTAT_VBE_IND_2005!$D$7:$D$883,"3250*"))/1000</f>
        <v>0</v>
      </c>
      <c r="AE89" s="17">
        <f>(SUMIFS(EUROSTAT_VBE_IND_2005!AD$7:AD$883,EUROSTAT_VBE_IND_2005!$B$7:$B$883,$D89,EUROSTAT_VBE_IND_2005!$C$7:$C$883,"*"&amp;RIGHT($A89,3)&amp;"*",EUROSTAT_VBE_IND_2005!$D$7:$D$883,"3250*"))/1000</f>
        <v>0</v>
      </c>
      <c r="AF89" s="17">
        <f>(SUMIFS(EUROSTAT_VBE_IND_2005!AE$7:AE$883,EUROSTAT_VBE_IND_2005!$B$7:$B$883,$D89,EUROSTAT_VBE_IND_2005!$C$7:$C$883,"*"&amp;RIGHT($A89,3)&amp;"*",EUROSTAT_VBE_IND_2005!$D$7:$D$883,"3250*"))/1000</f>
        <v>0</v>
      </c>
      <c r="AG89" s="17">
        <f>(SUMIFS(EUROSTAT_VBE_IND_2005!AF$7:AF$883,EUROSTAT_VBE_IND_2005!$B$7:$B$883,$D89,EUROSTAT_VBE_IND_2005!$C$7:$C$883,"*"&amp;RIGHT($A89,3)&amp;"*",EUROSTAT_VBE_IND_2005!$D$7:$D$883,"3250*"))/1000</f>
        <v>0.044</v>
      </c>
      <c r="AH89" s="17">
        <f>(SUMIFS(EUROSTAT_VBE_IND_2005!AH$7:AH$883,EUROSTAT_VBE_IND_2005!$B$7:$B$883,$D89,EUROSTAT_VBE_IND_2005!$C$7:$C$883,"*"&amp;RIGHT($A89,3)&amp;"*",EUROSTAT_VBE_IND_2005!$D$7:$D$883,"3250*"))/1000</f>
        <v>6.996</v>
      </c>
      <c r="AI89" s="17">
        <f>(SUMIFS(EUROSTAT_VBE_IND_2005!AI$7:AI$883,EUROSTAT_VBE_IND_2005!$B$7:$B$883,$D89,EUROSTAT_VBE_IND_2005!$C$7:$C$883,"*"&amp;RIGHT($A89,3)&amp;"*",EUROSTAT_VBE_IND_2005!$D$7:$D$883,"3250*"))/1000</f>
        <v>0</v>
      </c>
      <c r="AJ89" s="17">
        <f>(SUMIFS(EUROSTAT_VBE_IND_2005!AJ$7:AJ$883,EUROSTAT_VBE_IND_2005!$B$7:$B$883,$D89,EUROSTAT_VBE_IND_2005!$C$7:$C$883,"*"&amp;RIGHT($A89,3)&amp;"*",EUROSTAT_VBE_IND_2005!$D$7:$D$883,"3250*"))/1000</f>
        <v>0</v>
      </c>
      <c r="AK89" s="17">
        <f>(SUMIFS(EUROSTAT_VBE_IND_2005!AK$7:AK$883,EUROSTAT_VBE_IND_2005!$B$7:$B$883,$D89,EUROSTAT_VBE_IND_2005!$C$7:$C$883,"*"&amp;RIGHT($A89,3)&amp;"*",EUROSTAT_VBE_IND_2005!$D$7:$D$883,"3250*"))/1000</f>
        <v>0</v>
      </c>
      <c r="AL89" s="198"/>
      <c r="AM89" s="198"/>
      <c r="AN89" s="198"/>
      <c r="AO89" s="17">
        <f>(SUMIFS(EUROSTAT_VBE_IND_2005!Y$7:Y$883,EUROSTAT_VBE_IND_2005!$B$7:$B$883,$D89,EUROSTAT_VBE_IND_2005!$C$7:$C$883,"*"&amp;RIGHT($A89,3)&amp;"*",EUROSTAT_VBE_IND_2005!$D$7:$D$883,"3250*"))/1000</f>
        <v>0</v>
      </c>
      <c r="AP89" s="17">
        <f>(SUMIFS(EUROSTAT_VBE_IND_2005!Z$7:Z$883,EUROSTAT_VBE_IND_2005!$B$7:$B$883,$D89,EUROSTAT_VBE_IND_2005!$C$7:$C$883,"*"&amp;RIGHT($A89,3)&amp;"*",EUROSTAT_VBE_IND_2005!$D$7:$D$883,"3250*"))/1000</f>
        <v>0</v>
      </c>
      <c r="AQ89" s="17">
        <f>(SUMIFS(EUROSTAT_VBE_IND_2005!AG$7:AG$883,EUROSTAT_VBE_IND_2005!$B$7:$B$883,$D89,EUROSTAT_VBE_IND_2005!$C$7:$C$883,"*"&amp;RIGHT($A89,3)&amp;"*",EUROSTAT_VBE_IND_2005!$D$7:$D$883,"3250*"))/1000</f>
        <v>13.992</v>
      </c>
    </row>
    <row r="90" spans="1:43">
      <c r="A90" t="str">
        <f>LEFT(EUROSTAT_VBE_IND_2005!C$37,8)</f>
        <v>B_101800</v>
      </c>
      <c r="B90" s="28" t="s">
        <v>296</v>
      </c>
      <c r="C90" t="s">
        <v>293</v>
      </c>
      <c r="D90" t="s">
        <v>55</v>
      </c>
      <c r="E90" t="s">
        <v>237</v>
      </c>
      <c r="F90" t="s">
        <v>257</v>
      </c>
      <c r="G90" s="17">
        <f>(SUMIFS(EUROSTAT_VBE_IND_2005!E$7:E$883,EUROSTAT_VBE_IND_2005!$B$7:$B$883,$D90,EUROSTAT_VBE_IND_2005!$C$7:$C$883,"*"&amp;RIGHT($A90,3)&amp;"*",EUROSTAT_VBE_IND_2005!$D$7:$D$883,"3270A*"))/1000+(SUMIFS(EUROSTAT_VBE_IND_2005!E$7:E$883,EUROSTAT_VBE_IND_2005!$B$7:$B$883,$D90,EUROSTAT_VBE_IND_2005!$C$7:$C$883,"*"&amp;RIGHT($A90,3)&amp;"*",EUROSTAT_VBE_IND_2005!$D$7:$D$883,"3285*"))/1000+(SUMIFS(EUROSTAT_VBE_IND_2005!E$7:E$883,EUROSTAT_VBE_IND_2005!$B$7:$B$883,$D90,EUROSTAT_VBE_IND_2005!$C$7:$C$883,"*"&amp;RIGHT($A90,3)&amp;"*",EUROSTAT_VBE_IND_2005!$D$7:$D$883,"3295*"))/1000+(SUMIFS(EUROSTAT_VBE_IND_2005!E$7:E$883,EUROSTAT_VBE_IND_2005!$B$7:$B$883,$D90,EUROSTAT_VBE_IND_2005!$C$7:$C$883,"*"&amp;RIGHT($A90,3)&amp;"*",EUROSTAT_VBE_IND_2005!$D$7:$D$883,"2410*"))/1000+(SUMIFS(EUROSTAT_VBE_IND_2005!E$7:E$883,EUROSTAT_VBE_IND_2005!$B$7:$B$883,$D90,EUROSTAT_VBE_IND_2005!$C$7:$C$883,"*"&amp;RIGHT($A90,3)&amp;"*",EUROSTAT_VBE_IND_2005!$D$7:$D$883,"3105*"))/1000</f>
        <v>22.378</v>
      </c>
      <c r="H90" s="17">
        <f>(SUMIFS(EUROSTAT_VBE_IND_2005!F$7:F$883,EUROSTAT_VBE_IND_2005!$B$7:$B$883,$D90,EUROSTAT_VBE_IND_2005!$C$7:$C$883,"*"&amp;RIGHT($A90,3)&amp;"*",EUROSTAT_VBE_IND_2005!$D$7:$D$883,"3270A*"))/1000+(SUMIFS(EUROSTAT_VBE_IND_2005!F$7:F$883,EUROSTAT_VBE_IND_2005!$B$7:$B$883,$D90,EUROSTAT_VBE_IND_2005!$C$7:$C$883,"*"&amp;RIGHT($A90,3)&amp;"*",EUROSTAT_VBE_IND_2005!$D$7:$D$883,"3285*"))/1000+(SUMIFS(EUROSTAT_VBE_IND_2005!F$7:F$883,EUROSTAT_VBE_IND_2005!$B$7:$B$883,$D90,EUROSTAT_VBE_IND_2005!$C$7:$C$883,"*"&amp;RIGHT($A90,3)&amp;"*",EUROSTAT_VBE_IND_2005!$D$7:$D$883,"3295*"))/1000+(SUMIFS(EUROSTAT_VBE_IND_2005!F$7:F$883,EUROSTAT_VBE_IND_2005!$B$7:$B$883,$D90,EUROSTAT_VBE_IND_2005!$C$7:$C$883,"*"&amp;RIGHT($A90,3)&amp;"*",EUROSTAT_VBE_IND_2005!$D$7:$D$883,"2410*"))/1000+(SUMIFS(EUROSTAT_VBE_IND_2005!F$7:F$883,EUROSTAT_VBE_IND_2005!$B$7:$B$883,$D90,EUROSTAT_VBE_IND_2005!$C$7:$C$883,"*"&amp;RIGHT($A90,3)&amp;"*",EUROSTAT_VBE_IND_2005!$D$7:$D$883,"3105*"))/1000</f>
        <v>31.464</v>
      </c>
      <c r="I90" s="17">
        <f>(SUMIFS(EUROSTAT_VBE_IND_2005!G$7:G$883,EUROSTAT_VBE_IND_2005!$B$7:$B$883,$D90,EUROSTAT_VBE_IND_2005!$C$7:$C$883,"*"&amp;RIGHT($A90,3)&amp;"*",EUROSTAT_VBE_IND_2005!$D$7:$D$883,"3270A*"))/1000+(SUMIFS(EUROSTAT_VBE_IND_2005!G$7:G$883,EUROSTAT_VBE_IND_2005!$B$7:$B$883,$D90,EUROSTAT_VBE_IND_2005!$C$7:$C$883,"*"&amp;RIGHT($A90,3)&amp;"*",EUROSTAT_VBE_IND_2005!$D$7:$D$883,"3285*"))/1000+(SUMIFS(EUROSTAT_VBE_IND_2005!G$7:G$883,EUROSTAT_VBE_IND_2005!$B$7:$B$883,$D90,EUROSTAT_VBE_IND_2005!$C$7:$C$883,"*"&amp;RIGHT($A90,3)&amp;"*",EUROSTAT_VBE_IND_2005!$D$7:$D$883,"3295*"))/1000+(SUMIFS(EUROSTAT_VBE_IND_2005!G$7:G$883,EUROSTAT_VBE_IND_2005!$B$7:$B$883,$D90,EUROSTAT_VBE_IND_2005!$C$7:$C$883,"*"&amp;RIGHT($A90,3)&amp;"*",EUROSTAT_VBE_IND_2005!$D$7:$D$883,"2410*"))/1000+(SUMIFS(EUROSTAT_VBE_IND_2005!G$7:G$883,EUROSTAT_VBE_IND_2005!$B$7:$B$883,$D90,EUROSTAT_VBE_IND_2005!$C$7:$C$883,"*"&amp;RIGHT($A90,3)&amp;"*",EUROSTAT_VBE_IND_2005!$D$7:$D$883,"3105*"))/1000</f>
        <v>23.487</v>
      </c>
      <c r="J90" s="198"/>
      <c r="K90" s="17">
        <f>(SUMIFS(EUROSTAT_VBE_IND_2005!H$7:H$883,EUROSTAT_VBE_IND_2005!$B$7:$B$883,$D90,EUROSTAT_VBE_IND_2005!$C$7:$C$883,"*"&amp;RIGHT($A90,3)&amp;"*",EUROSTAT_VBE_IND_2005!$D$7:$D$883,"3270A*"))/1000+(SUMIFS(EUROSTAT_VBE_IND_2005!H$7:H$883,EUROSTAT_VBE_IND_2005!$B$7:$B$883,$D90,EUROSTAT_VBE_IND_2005!$C$7:$C$883,"*"&amp;RIGHT($A90,3)&amp;"*",EUROSTAT_VBE_IND_2005!$D$7:$D$883,"3285*"))/1000+(SUMIFS(EUROSTAT_VBE_IND_2005!H$7:H$883,EUROSTAT_VBE_IND_2005!$B$7:$B$883,$D90,EUROSTAT_VBE_IND_2005!$C$7:$C$883,"*"&amp;RIGHT($A90,3)&amp;"*",EUROSTAT_VBE_IND_2005!$D$7:$D$883,"3295*"))/1000+(SUMIFS(EUROSTAT_VBE_IND_2005!H$7:H$883,EUROSTAT_VBE_IND_2005!$B$7:$B$883,$D90,EUROSTAT_VBE_IND_2005!$C$7:$C$883,"*"&amp;RIGHT($A90,3)&amp;"*",EUROSTAT_VBE_IND_2005!$D$7:$D$883,"2410*"))/1000+(SUMIFS(EUROSTAT_VBE_IND_2005!H$7:H$883,EUROSTAT_VBE_IND_2005!$B$7:$B$883,$D90,EUROSTAT_VBE_IND_2005!$C$7:$C$883,"*"&amp;RIGHT($A90,3)&amp;"*",EUROSTAT_VBE_IND_2005!$D$7:$D$883,"3105*"))/1000</f>
        <v>7.528</v>
      </c>
      <c r="L90" s="17">
        <f>(SUMIFS(EUROSTAT_VBE_IND_2005!I$7:I$883,EUROSTAT_VBE_IND_2005!$B$7:$B$883,$D90,EUROSTAT_VBE_IND_2005!$C$7:$C$883,"*"&amp;RIGHT($A90,3)&amp;"*",EUROSTAT_VBE_IND_2005!$D$7:$D$883,"3270A*"))/1000+(SUMIFS(EUROSTAT_VBE_IND_2005!I$7:I$883,EUROSTAT_VBE_IND_2005!$B$7:$B$883,$D90,EUROSTAT_VBE_IND_2005!$C$7:$C$883,"*"&amp;RIGHT($A90,3)&amp;"*",EUROSTAT_VBE_IND_2005!$D$7:$D$883,"3285*"))/1000+(SUMIFS(EUROSTAT_VBE_IND_2005!I$7:I$883,EUROSTAT_VBE_IND_2005!$B$7:$B$883,$D90,EUROSTAT_VBE_IND_2005!$C$7:$C$883,"*"&amp;RIGHT($A90,3)&amp;"*",EUROSTAT_VBE_IND_2005!$D$7:$D$883,"3295*"))/1000+(SUMIFS(EUROSTAT_VBE_IND_2005!I$7:I$883,EUROSTAT_VBE_IND_2005!$B$7:$B$883,$D90,EUROSTAT_VBE_IND_2005!$C$7:$C$883,"*"&amp;RIGHT($A90,3)&amp;"*",EUROSTAT_VBE_IND_2005!$D$7:$D$883,"2410*"))/1000+(SUMIFS(EUROSTAT_VBE_IND_2005!I$7:I$883,EUROSTAT_VBE_IND_2005!$B$7:$B$883,$D90,EUROSTAT_VBE_IND_2005!$C$7:$C$883,"*"&amp;RIGHT($A90,3)&amp;"*",EUROSTAT_VBE_IND_2005!$D$7:$D$883,"3105*"))/1000</f>
        <v>16.439</v>
      </c>
      <c r="M90" s="17">
        <f>(SUMIFS(EUROSTAT_VBE_IND_2005!J$7:J$883,EUROSTAT_VBE_IND_2005!$B$7:$B$883,$D90,EUROSTAT_VBE_IND_2005!$C$7:$C$883,"*"&amp;RIGHT($A90,3)&amp;"*",EUROSTAT_VBE_IND_2005!$D$7:$D$883,"3270A*"))/1000+(SUMIFS(EUROSTAT_VBE_IND_2005!J$7:J$883,EUROSTAT_VBE_IND_2005!$B$7:$B$883,$D90,EUROSTAT_VBE_IND_2005!$C$7:$C$883,"*"&amp;RIGHT($A90,3)&amp;"*",EUROSTAT_VBE_IND_2005!$D$7:$D$883,"3285*"))/1000+(SUMIFS(EUROSTAT_VBE_IND_2005!J$7:J$883,EUROSTAT_VBE_IND_2005!$B$7:$B$883,$D90,EUROSTAT_VBE_IND_2005!$C$7:$C$883,"*"&amp;RIGHT($A90,3)&amp;"*",EUROSTAT_VBE_IND_2005!$D$7:$D$883,"3295*"))/1000+(SUMIFS(EUROSTAT_VBE_IND_2005!J$7:J$883,EUROSTAT_VBE_IND_2005!$B$7:$B$883,$D90,EUROSTAT_VBE_IND_2005!$C$7:$C$883,"*"&amp;RIGHT($A90,3)&amp;"*",EUROSTAT_VBE_IND_2005!$D$7:$D$883,"2410*"))/1000+(SUMIFS(EUROSTAT_VBE_IND_2005!J$7:J$883,EUROSTAT_VBE_IND_2005!$B$7:$B$883,$D90,EUROSTAT_VBE_IND_2005!$C$7:$C$883,"*"&amp;RIGHT($A90,3)&amp;"*",EUROSTAT_VBE_IND_2005!$D$7:$D$883,"3105*"))/1000</f>
        <v>121.516</v>
      </c>
      <c r="N90" s="17">
        <f>(SUMIFS(EUROSTAT_VBE_IND_2005!K$7:K$883,EUROSTAT_VBE_IND_2005!$B$7:$B$883,$D90,EUROSTAT_VBE_IND_2005!$C$7:$C$883,"*"&amp;RIGHT($A90,3)&amp;"*",EUROSTAT_VBE_IND_2005!$D$7:$D$883,"3270A*"))/1000+(SUMIFS(EUROSTAT_VBE_IND_2005!K$7:K$883,EUROSTAT_VBE_IND_2005!$B$7:$B$883,$D90,EUROSTAT_VBE_IND_2005!$C$7:$C$883,"*"&amp;RIGHT($A90,3)&amp;"*",EUROSTAT_VBE_IND_2005!$D$7:$D$883,"3285*"))/1000+(SUMIFS(EUROSTAT_VBE_IND_2005!K$7:K$883,EUROSTAT_VBE_IND_2005!$B$7:$B$883,$D90,EUROSTAT_VBE_IND_2005!$C$7:$C$883,"*"&amp;RIGHT($A90,3)&amp;"*",EUROSTAT_VBE_IND_2005!$D$7:$D$883,"3295*"))/1000+(SUMIFS(EUROSTAT_VBE_IND_2005!K$7:K$883,EUROSTAT_VBE_IND_2005!$B$7:$B$883,$D90,EUROSTAT_VBE_IND_2005!$C$7:$C$883,"*"&amp;RIGHT($A90,3)&amp;"*",EUROSTAT_VBE_IND_2005!$D$7:$D$883,"2410*"))/1000+(SUMIFS(EUROSTAT_VBE_IND_2005!K$7:K$883,EUROSTAT_VBE_IND_2005!$B$7:$B$883,$D90,EUROSTAT_VBE_IND_2005!$C$7:$C$883,"*"&amp;RIGHT($A90,3)&amp;"*",EUROSTAT_VBE_IND_2005!$D$7:$D$883,"3105*"))/1000</f>
        <v>13.936</v>
      </c>
      <c r="O90" s="17">
        <f>(SUMIFS(EUROSTAT_VBE_IND_2005!L$7:L$883,EUROSTAT_VBE_IND_2005!$B$7:$B$883,$D90,EUROSTAT_VBE_IND_2005!$C$7:$C$883,"*"&amp;RIGHT($A90,3)&amp;"*",EUROSTAT_VBE_IND_2005!$D$7:$D$883,"3270A*"))/1000+(SUMIFS(EUROSTAT_VBE_IND_2005!L$7:L$883,EUROSTAT_VBE_IND_2005!$B$7:$B$883,$D90,EUROSTAT_VBE_IND_2005!$C$7:$C$883,"*"&amp;RIGHT($A90,3)&amp;"*",EUROSTAT_VBE_IND_2005!$D$7:$D$883,"3285*"))/1000+(SUMIFS(EUROSTAT_VBE_IND_2005!L$7:L$883,EUROSTAT_VBE_IND_2005!$B$7:$B$883,$D90,EUROSTAT_VBE_IND_2005!$C$7:$C$883,"*"&amp;RIGHT($A90,3)&amp;"*",EUROSTAT_VBE_IND_2005!$D$7:$D$883,"3295*"))/1000+(SUMIFS(EUROSTAT_VBE_IND_2005!L$7:L$883,EUROSTAT_VBE_IND_2005!$B$7:$B$883,$D90,EUROSTAT_VBE_IND_2005!$C$7:$C$883,"*"&amp;RIGHT($A90,3)&amp;"*",EUROSTAT_VBE_IND_2005!$D$7:$D$883,"2410*"))/1000+(SUMIFS(EUROSTAT_VBE_IND_2005!L$7:L$883,EUROSTAT_VBE_IND_2005!$B$7:$B$883,$D90,EUROSTAT_VBE_IND_2005!$C$7:$C$883,"*"&amp;RIGHT($A90,3)&amp;"*",EUROSTAT_VBE_IND_2005!$D$7:$D$883,"3105*"))/1000</f>
        <v>4.771</v>
      </c>
      <c r="P90" s="17">
        <f>(SUMIFS(EUROSTAT_VBE_IND_2005!M$7:M$883,EUROSTAT_VBE_IND_2005!$B$7:$B$883,$D90,EUROSTAT_VBE_IND_2005!$C$7:$C$883,"*"&amp;RIGHT($A90,3)&amp;"*",EUROSTAT_VBE_IND_2005!$D$7:$D$883,"3270A*"))/1000+(SUMIFS(EUROSTAT_VBE_IND_2005!M$7:M$883,EUROSTAT_VBE_IND_2005!$B$7:$B$883,$D90,EUROSTAT_VBE_IND_2005!$C$7:$C$883,"*"&amp;RIGHT($A90,3)&amp;"*",EUROSTAT_VBE_IND_2005!$D$7:$D$883,"3285*"))/1000+(SUMIFS(EUROSTAT_VBE_IND_2005!M$7:M$883,EUROSTAT_VBE_IND_2005!$B$7:$B$883,$D90,EUROSTAT_VBE_IND_2005!$C$7:$C$883,"*"&amp;RIGHT($A90,3)&amp;"*",EUROSTAT_VBE_IND_2005!$D$7:$D$883,"3295*"))/1000+(SUMIFS(EUROSTAT_VBE_IND_2005!M$7:M$883,EUROSTAT_VBE_IND_2005!$B$7:$B$883,$D90,EUROSTAT_VBE_IND_2005!$C$7:$C$883,"*"&amp;RIGHT($A90,3)&amp;"*",EUROSTAT_VBE_IND_2005!$D$7:$D$883,"2410*"))/1000+(SUMIFS(EUROSTAT_VBE_IND_2005!M$7:M$883,EUROSTAT_VBE_IND_2005!$B$7:$B$883,$D90,EUROSTAT_VBE_IND_2005!$C$7:$C$883,"*"&amp;RIGHT($A90,3)&amp;"*",EUROSTAT_VBE_IND_2005!$D$7:$D$883,"3105*"))/1000</f>
        <v>44.728</v>
      </c>
      <c r="Q90" s="17">
        <f>(SUMIFS(EUROSTAT_VBE_IND_2005!N$7:N$883,EUROSTAT_VBE_IND_2005!$B$7:$B$883,$D90,EUROSTAT_VBE_IND_2005!$C$7:$C$883,"*"&amp;RIGHT($A90,3)&amp;"*",EUROSTAT_VBE_IND_2005!$D$7:$D$883,"3270A*"))/1000+(SUMIFS(EUROSTAT_VBE_IND_2005!N$7:N$883,EUROSTAT_VBE_IND_2005!$B$7:$B$883,$D90,EUROSTAT_VBE_IND_2005!$C$7:$C$883,"*"&amp;RIGHT($A90,3)&amp;"*",EUROSTAT_VBE_IND_2005!$D$7:$D$883,"3285*"))/1000+(SUMIFS(EUROSTAT_VBE_IND_2005!N$7:N$883,EUROSTAT_VBE_IND_2005!$B$7:$B$883,$D90,EUROSTAT_VBE_IND_2005!$C$7:$C$883,"*"&amp;RIGHT($A90,3)&amp;"*",EUROSTAT_VBE_IND_2005!$D$7:$D$883,"3295*"))/1000+(SUMIFS(EUROSTAT_VBE_IND_2005!N$7:N$883,EUROSTAT_VBE_IND_2005!$B$7:$B$883,$D90,EUROSTAT_VBE_IND_2005!$C$7:$C$883,"*"&amp;RIGHT($A90,3)&amp;"*",EUROSTAT_VBE_IND_2005!$D$7:$D$883,"2410*"))/1000+(SUMIFS(EUROSTAT_VBE_IND_2005!N$7:N$883,EUROSTAT_VBE_IND_2005!$B$7:$B$883,$D90,EUROSTAT_VBE_IND_2005!$C$7:$C$883,"*"&amp;RIGHT($A90,3)&amp;"*",EUROSTAT_VBE_IND_2005!$D$7:$D$883,"3105*"))/1000</f>
        <v>140.746</v>
      </c>
      <c r="R90" s="17">
        <f>(SUMIFS(EUROSTAT_VBE_IND_2005!O$7:O$883,EUROSTAT_VBE_IND_2005!$B$7:$B$883,$D90,EUROSTAT_VBE_IND_2005!$C$7:$C$883,"*"&amp;RIGHT($A90,3)&amp;"*",EUROSTAT_VBE_IND_2005!$D$7:$D$883,"3270A*"))/1000+(SUMIFS(EUROSTAT_VBE_IND_2005!O$7:O$883,EUROSTAT_VBE_IND_2005!$B$7:$B$883,$D90,EUROSTAT_VBE_IND_2005!$C$7:$C$883,"*"&amp;RIGHT($A90,3)&amp;"*",EUROSTAT_VBE_IND_2005!$D$7:$D$883,"3285*"))/1000+(SUMIFS(EUROSTAT_VBE_IND_2005!O$7:O$883,EUROSTAT_VBE_IND_2005!$B$7:$B$883,$D90,EUROSTAT_VBE_IND_2005!$C$7:$C$883,"*"&amp;RIGHT($A90,3)&amp;"*",EUROSTAT_VBE_IND_2005!$D$7:$D$883,"3295*"))/1000+(SUMIFS(EUROSTAT_VBE_IND_2005!O$7:O$883,EUROSTAT_VBE_IND_2005!$B$7:$B$883,$D90,EUROSTAT_VBE_IND_2005!$C$7:$C$883,"*"&amp;RIGHT($A90,3)&amp;"*",EUROSTAT_VBE_IND_2005!$D$7:$D$883,"2410*"))/1000+(SUMIFS(EUROSTAT_VBE_IND_2005!O$7:O$883,EUROSTAT_VBE_IND_2005!$B$7:$B$883,$D90,EUROSTAT_VBE_IND_2005!$C$7:$C$883,"*"&amp;RIGHT($A90,3)&amp;"*",EUROSTAT_VBE_IND_2005!$D$7:$D$883,"3105*"))/1000</f>
        <v>34.643</v>
      </c>
      <c r="S90" s="17">
        <f>(SUMIFS(EUROSTAT_VBE_IND_2005!P$7:P$883,EUROSTAT_VBE_IND_2005!$B$7:$B$883,$D90,EUROSTAT_VBE_IND_2005!$C$7:$C$883,"*"&amp;RIGHT($A90,3)&amp;"*",EUROSTAT_VBE_IND_2005!$D$7:$D$883,"3270A*"))/1000+(SUMIFS(EUROSTAT_VBE_IND_2005!P$7:P$883,EUROSTAT_VBE_IND_2005!$B$7:$B$883,$D90,EUROSTAT_VBE_IND_2005!$C$7:$C$883,"*"&amp;RIGHT($A90,3)&amp;"*",EUROSTAT_VBE_IND_2005!$D$7:$D$883,"3285*"))/1000+(SUMIFS(EUROSTAT_VBE_IND_2005!P$7:P$883,EUROSTAT_VBE_IND_2005!$B$7:$B$883,$D90,EUROSTAT_VBE_IND_2005!$C$7:$C$883,"*"&amp;RIGHT($A90,3)&amp;"*",EUROSTAT_VBE_IND_2005!$D$7:$D$883,"3295*"))/1000+(SUMIFS(EUROSTAT_VBE_IND_2005!P$7:P$883,EUROSTAT_VBE_IND_2005!$B$7:$B$883,$D90,EUROSTAT_VBE_IND_2005!$C$7:$C$883,"*"&amp;RIGHT($A90,3)&amp;"*",EUROSTAT_VBE_IND_2005!$D$7:$D$883,"2410*"))/1000+(SUMIFS(EUROSTAT_VBE_IND_2005!P$7:P$883,EUROSTAT_VBE_IND_2005!$B$7:$B$883,$D90,EUROSTAT_VBE_IND_2005!$C$7:$C$883,"*"&amp;RIGHT($A90,3)&amp;"*",EUROSTAT_VBE_IND_2005!$D$7:$D$883,"3105*"))/1000</f>
        <v>94.456</v>
      </c>
      <c r="T90" s="17">
        <f>(SUMIFS(EUROSTAT_VBE_IND_2005!Q$7:Q$883,EUROSTAT_VBE_IND_2005!$B$7:$B$883,$D90,EUROSTAT_VBE_IND_2005!$C$7:$C$883,"*"&amp;RIGHT($A90,3)&amp;"*",EUROSTAT_VBE_IND_2005!$D$7:$D$883,"3270A*"))/1000+(SUMIFS(EUROSTAT_VBE_IND_2005!Q$7:Q$883,EUROSTAT_VBE_IND_2005!$B$7:$B$883,$D90,EUROSTAT_VBE_IND_2005!$C$7:$C$883,"*"&amp;RIGHT($A90,3)&amp;"*",EUROSTAT_VBE_IND_2005!$D$7:$D$883,"3285*"))/1000+(SUMIFS(EUROSTAT_VBE_IND_2005!Q$7:Q$883,EUROSTAT_VBE_IND_2005!$B$7:$B$883,$D90,EUROSTAT_VBE_IND_2005!$C$7:$C$883,"*"&amp;RIGHT($A90,3)&amp;"*",EUROSTAT_VBE_IND_2005!$D$7:$D$883,"3295*"))/1000+(SUMIFS(EUROSTAT_VBE_IND_2005!Q$7:Q$883,EUROSTAT_VBE_IND_2005!$B$7:$B$883,$D90,EUROSTAT_VBE_IND_2005!$C$7:$C$883,"*"&amp;RIGHT($A90,3)&amp;"*",EUROSTAT_VBE_IND_2005!$D$7:$D$883,"2410*"))/1000+(SUMIFS(EUROSTAT_VBE_IND_2005!Q$7:Q$883,EUROSTAT_VBE_IND_2005!$B$7:$B$883,$D90,EUROSTAT_VBE_IND_2005!$C$7:$C$883,"*"&amp;RIGHT($A90,3)&amp;"*",EUROSTAT_VBE_IND_2005!$D$7:$D$883,"3105*"))/1000</f>
        <v>12.784</v>
      </c>
      <c r="U90" s="17">
        <f>(SUMIFS(EUROSTAT_VBE_IND_2005!R$7:R$883,EUROSTAT_VBE_IND_2005!$B$7:$B$883,$D90,EUROSTAT_VBE_IND_2005!$C$7:$C$883,"*"&amp;RIGHT($A90,3)&amp;"*",EUROSTAT_VBE_IND_2005!$D$7:$D$883,"3270A*"))/1000+(SUMIFS(EUROSTAT_VBE_IND_2005!R$7:R$883,EUROSTAT_VBE_IND_2005!$B$7:$B$883,$D90,EUROSTAT_VBE_IND_2005!$C$7:$C$883,"*"&amp;RIGHT($A90,3)&amp;"*",EUROSTAT_VBE_IND_2005!$D$7:$D$883,"3285*"))/1000+(SUMIFS(EUROSTAT_VBE_IND_2005!R$7:R$883,EUROSTAT_VBE_IND_2005!$B$7:$B$883,$D90,EUROSTAT_VBE_IND_2005!$C$7:$C$883,"*"&amp;RIGHT($A90,3)&amp;"*",EUROSTAT_VBE_IND_2005!$D$7:$D$883,"3295*"))/1000+(SUMIFS(EUROSTAT_VBE_IND_2005!R$7:R$883,EUROSTAT_VBE_IND_2005!$B$7:$B$883,$D90,EUROSTAT_VBE_IND_2005!$C$7:$C$883,"*"&amp;RIGHT($A90,3)&amp;"*",EUROSTAT_VBE_IND_2005!$D$7:$D$883,"2410*"))/1000+(SUMIFS(EUROSTAT_VBE_IND_2005!R$7:R$883,EUROSTAT_VBE_IND_2005!$B$7:$B$883,$D90,EUROSTAT_VBE_IND_2005!$C$7:$C$883,"*"&amp;RIGHT($A90,3)&amp;"*",EUROSTAT_VBE_IND_2005!$D$7:$D$883,"3105*"))/1000</f>
        <v>7.691</v>
      </c>
      <c r="V90" s="17">
        <f>(SUMIFS(EUROSTAT_VBE_IND_2005!S$7:S$883,EUROSTAT_VBE_IND_2005!$B$7:$B$883,$D90,EUROSTAT_VBE_IND_2005!$C$7:$C$883,"*"&amp;RIGHT($A90,3)&amp;"*",EUROSTAT_VBE_IND_2005!$D$7:$D$883,"3270A*"))/1000+(SUMIFS(EUROSTAT_VBE_IND_2005!S$7:S$883,EUROSTAT_VBE_IND_2005!$B$7:$B$883,$D90,EUROSTAT_VBE_IND_2005!$C$7:$C$883,"*"&amp;RIGHT($A90,3)&amp;"*",EUROSTAT_VBE_IND_2005!$D$7:$D$883,"3285*"))/1000+(SUMIFS(EUROSTAT_VBE_IND_2005!S$7:S$883,EUROSTAT_VBE_IND_2005!$B$7:$B$883,$D90,EUROSTAT_VBE_IND_2005!$C$7:$C$883,"*"&amp;RIGHT($A90,3)&amp;"*",EUROSTAT_VBE_IND_2005!$D$7:$D$883,"3295*"))/1000+(SUMIFS(EUROSTAT_VBE_IND_2005!S$7:S$883,EUROSTAT_VBE_IND_2005!$B$7:$B$883,$D90,EUROSTAT_VBE_IND_2005!$C$7:$C$883,"*"&amp;RIGHT($A90,3)&amp;"*",EUROSTAT_VBE_IND_2005!$D$7:$D$883,"2410*"))/1000+(SUMIFS(EUROSTAT_VBE_IND_2005!S$7:S$883,EUROSTAT_VBE_IND_2005!$B$7:$B$883,$D90,EUROSTAT_VBE_IND_2005!$C$7:$C$883,"*"&amp;RIGHT($A90,3)&amp;"*",EUROSTAT_VBE_IND_2005!$D$7:$D$883,"3105*"))/1000</f>
        <v>28.596</v>
      </c>
      <c r="W90" s="17">
        <f>(SUMIFS(EUROSTAT_VBE_IND_2005!T$7:T$883,EUROSTAT_VBE_IND_2005!$B$7:$B$883,$D90,EUROSTAT_VBE_IND_2005!$C$7:$C$883,"*"&amp;RIGHT($A90,3)&amp;"*",EUROSTAT_VBE_IND_2005!$D$7:$D$883,"3270A*"))/1000+(SUMIFS(EUROSTAT_VBE_IND_2005!T$7:T$883,EUROSTAT_VBE_IND_2005!$B$7:$B$883,$D90,EUROSTAT_VBE_IND_2005!$C$7:$C$883,"*"&amp;RIGHT($A90,3)&amp;"*",EUROSTAT_VBE_IND_2005!$D$7:$D$883,"3285*"))/1000+(SUMIFS(EUROSTAT_VBE_IND_2005!T$7:T$883,EUROSTAT_VBE_IND_2005!$B$7:$B$883,$D90,EUROSTAT_VBE_IND_2005!$C$7:$C$883,"*"&amp;RIGHT($A90,3)&amp;"*",EUROSTAT_VBE_IND_2005!$D$7:$D$883,"3295*"))/1000+(SUMIFS(EUROSTAT_VBE_IND_2005!T$7:T$883,EUROSTAT_VBE_IND_2005!$B$7:$B$883,$D90,EUROSTAT_VBE_IND_2005!$C$7:$C$883,"*"&amp;RIGHT($A90,3)&amp;"*",EUROSTAT_VBE_IND_2005!$D$7:$D$883,"2410*"))/1000+(SUMIFS(EUROSTAT_VBE_IND_2005!T$7:T$883,EUROSTAT_VBE_IND_2005!$B$7:$B$883,$D90,EUROSTAT_VBE_IND_2005!$C$7:$C$883,"*"&amp;RIGHT($A90,3)&amp;"*",EUROSTAT_VBE_IND_2005!$D$7:$D$883,"3105*"))/1000</f>
        <v>1.4</v>
      </c>
      <c r="X90" s="17">
        <f>(SUMIFS(EUROSTAT_VBE_IND_2005!U$7:U$883,EUROSTAT_VBE_IND_2005!$B$7:$B$883,$D90,EUROSTAT_VBE_IND_2005!$C$7:$C$883,"*"&amp;RIGHT($A90,3)&amp;"*",EUROSTAT_VBE_IND_2005!$D$7:$D$883,"3270A*"))/1000+(SUMIFS(EUROSTAT_VBE_IND_2005!U$7:U$883,EUROSTAT_VBE_IND_2005!$B$7:$B$883,$D90,EUROSTAT_VBE_IND_2005!$C$7:$C$883,"*"&amp;RIGHT($A90,3)&amp;"*",EUROSTAT_VBE_IND_2005!$D$7:$D$883,"3285*"))/1000+(SUMIFS(EUROSTAT_VBE_IND_2005!U$7:U$883,EUROSTAT_VBE_IND_2005!$B$7:$B$883,$D90,EUROSTAT_VBE_IND_2005!$C$7:$C$883,"*"&amp;RIGHT($A90,3)&amp;"*",EUROSTAT_VBE_IND_2005!$D$7:$D$883,"3295*"))/1000+(SUMIFS(EUROSTAT_VBE_IND_2005!U$7:U$883,EUROSTAT_VBE_IND_2005!$B$7:$B$883,$D90,EUROSTAT_VBE_IND_2005!$C$7:$C$883,"*"&amp;RIGHT($A90,3)&amp;"*",EUROSTAT_VBE_IND_2005!$D$7:$D$883,"2410*"))/1000+(SUMIFS(EUROSTAT_VBE_IND_2005!U$7:U$883,EUROSTAT_VBE_IND_2005!$B$7:$B$883,$D90,EUROSTAT_VBE_IND_2005!$C$7:$C$883,"*"&amp;RIGHT($A90,3)&amp;"*",EUROSTAT_VBE_IND_2005!$D$7:$D$883,"3105*"))/1000</f>
        <v>216.248</v>
      </c>
      <c r="Y90" s="17">
        <f>(SUMIFS(EUROSTAT_VBE_IND_2005!V$7:V$883,EUROSTAT_VBE_IND_2005!$B$7:$B$883,$D90,EUROSTAT_VBE_IND_2005!$C$7:$C$883,"*"&amp;RIGHT($A90,3)&amp;"*",EUROSTAT_VBE_IND_2005!$D$7:$D$883,"3270A*"))/1000+(SUMIFS(EUROSTAT_VBE_IND_2005!V$7:V$883,EUROSTAT_VBE_IND_2005!$B$7:$B$883,$D90,EUROSTAT_VBE_IND_2005!$C$7:$C$883,"*"&amp;RIGHT($A90,3)&amp;"*",EUROSTAT_VBE_IND_2005!$D$7:$D$883,"3285*"))/1000+(SUMIFS(EUROSTAT_VBE_IND_2005!V$7:V$883,EUROSTAT_VBE_IND_2005!$B$7:$B$883,$D90,EUROSTAT_VBE_IND_2005!$C$7:$C$883,"*"&amp;RIGHT($A90,3)&amp;"*",EUROSTAT_VBE_IND_2005!$D$7:$D$883,"3295*"))/1000+(SUMIFS(EUROSTAT_VBE_IND_2005!V$7:V$883,EUROSTAT_VBE_IND_2005!$B$7:$B$883,$D90,EUROSTAT_VBE_IND_2005!$C$7:$C$883,"*"&amp;RIGHT($A90,3)&amp;"*",EUROSTAT_VBE_IND_2005!$D$7:$D$883,"2410*"))/1000+(SUMIFS(EUROSTAT_VBE_IND_2005!V$7:V$883,EUROSTAT_VBE_IND_2005!$B$7:$B$883,$D90,EUROSTAT_VBE_IND_2005!$C$7:$C$883,"*"&amp;RIGHT($A90,3)&amp;"*",EUROSTAT_VBE_IND_2005!$D$7:$D$883,"3105*"))/1000</f>
        <v>1.901</v>
      </c>
      <c r="Z90" s="17">
        <f>(SUMIFS(EUROSTAT_VBE_IND_2005!W$7:W$883,EUROSTAT_VBE_IND_2005!$B$7:$B$883,$D90,EUROSTAT_VBE_IND_2005!$C$7:$C$883,"*"&amp;RIGHT($A90,3)&amp;"*",EUROSTAT_VBE_IND_2005!$D$7:$D$883,"3270A*"))/1000+(SUMIFS(EUROSTAT_VBE_IND_2005!W$7:W$883,EUROSTAT_VBE_IND_2005!$B$7:$B$883,$D90,EUROSTAT_VBE_IND_2005!$C$7:$C$883,"*"&amp;RIGHT($A90,3)&amp;"*",EUROSTAT_VBE_IND_2005!$D$7:$D$883,"3285*"))/1000+(SUMIFS(EUROSTAT_VBE_IND_2005!W$7:W$883,EUROSTAT_VBE_IND_2005!$B$7:$B$883,$D90,EUROSTAT_VBE_IND_2005!$C$7:$C$883,"*"&amp;RIGHT($A90,3)&amp;"*",EUROSTAT_VBE_IND_2005!$D$7:$D$883,"3295*"))/1000+(SUMIFS(EUROSTAT_VBE_IND_2005!W$7:W$883,EUROSTAT_VBE_IND_2005!$B$7:$B$883,$D90,EUROSTAT_VBE_IND_2005!$C$7:$C$883,"*"&amp;RIGHT($A90,3)&amp;"*",EUROSTAT_VBE_IND_2005!$D$7:$D$883,"2410*"))/1000+(SUMIFS(EUROSTAT_VBE_IND_2005!W$7:W$883,EUROSTAT_VBE_IND_2005!$B$7:$B$883,$D90,EUROSTAT_VBE_IND_2005!$C$7:$C$883,"*"&amp;RIGHT($A90,3)&amp;"*",EUROSTAT_VBE_IND_2005!$D$7:$D$883,"3105*"))/1000</f>
        <v>0.08</v>
      </c>
      <c r="AA90" s="17">
        <f>(SUMIFS(EUROSTAT_VBE_IND_2005!X$7:X$883,EUROSTAT_VBE_IND_2005!$B$7:$B$883,$D90,EUROSTAT_VBE_IND_2005!$C$7:$C$883,"*"&amp;RIGHT($A90,3)&amp;"*",EUROSTAT_VBE_IND_2005!$D$7:$D$883,"3270A*"))/1000+(SUMIFS(EUROSTAT_VBE_IND_2005!X$7:X$883,EUROSTAT_VBE_IND_2005!$B$7:$B$883,$D90,EUROSTAT_VBE_IND_2005!$C$7:$C$883,"*"&amp;RIGHT($A90,3)&amp;"*",EUROSTAT_VBE_IND_2005!$D$7:$D$883,"3285*"))/1000+(SUMIFS(EUROSTAT_VBE_IND_2005!X$7:X$883,EUROSTAT_VBE_IND_2005!$B$7:$B$883,$D90,EUROSTAT_VBE_IND_2005!$C$7:$C$883,"*"&amp;RIGHT($A90,3)&amp;"*",EUROSTAT_VBE_IND_2005!$D$7:$D$883,"3295*"))/1000+(SUMIFS(EUROSTAT_VBE_IND_2005!X$7:X$883,EUROSTAT_VBE_IND_2005!$B$7:$B$883,$D90,EUROSTAT_VBE_IND_2005!$C$7:$C$883,"*"&amp;RIGHT($A90,3)&amp;"*",EUROSTAT_VBE_IND_2005!$D$7:$D$883,"2410*"))/1000+(SUMIFS(EUROSTAT_VBE_IND_2005!X$7:X$883,EUROSTAT_VBE_IND_2005!$B$7:$B$883,$D90,EUROSTAT_VBE_IND_2005!$C$7:$C$883,"*"&amp;RIGHT($A90,3)&amp;"*",EUROSTAT_VBE_IND_2005!$D$7:$D$883,"3105*"))/1000</f>
        <v>2.027</v>
      </c>
      <c r="AB90" s="17">
        <f>(SUMIFS(EUROSTAT_VBE_IND_2005!AA$7:AA$883,EUROSTAT_VBE_IND_2005!$B$7:$B$883,$D90,EUROSTAT_VBE_IND_2005!$C$7:$C$883,"*"&amp;RIGHT($A90,3)&amp;"*",EUROSTAT_VBE_IND_2005!$D$7:$D$883,"3270A*"))/1000+(SUMIFS(EUROSTAT_VBE_IND_2005!AA$7:AA$883,EUROSTAT_VBE_IND_2005!$B$7:$B$883,$D90,EUROSTAT_VBE_IND_2005!$C$7:$C$883,"*"&amp;RIGHT($A90,3)&amp;"*",EUROSTAT_VBE_IND_2005!$D$7:$D$883,"3285*"))/1000+(SUMIFS(EUROSTAT_VBE_IND_2005!AA$7:AA$883,EUROSTAT_VBE_IND_2005!$B$7:$B$883,$D90,EUROSTAT_VBE_IND_2005!$C$7:$C$883,"*"&amp;RIGHT($A90,3)&amp;"*",EUROSTAT_VBE_IND_2005!$D$7:$D$883,"3295*"))/1000+(SUMIFS(EUROSTAT_VBE_IND_2005!AA$7:AA$883,EUROSTAT_VBE_IND_2005!$B$7:$B$883,$D90,EUROSTAT_VBE_IND_2005!$C$7:$C$883,"*"&amp;RIGHT($A90,3)&amp;"*",EUROSTAT_VBE_IND_2005!$D$7:$D$883,"2410*"))/1000+(SUMIFS(EUROSTAT_VBE_IND_2005!AA$7:AA$883,EUROSTAT_VBE_IND_2005!$B$7:$B$883,$D90,EUROSTAT_VBE_IND_2005!$C$7:$C$883,"*"&amp;RIGHT($A90,3)&amp;"*",EUROSTAT_VBE_IND_2005!$D$7:$D$883,"3105*"))/1000</f>
        <v>0</v>
      </c>
      <c r="AC90" s="17">
        <f>(SUMIFS(EUROSTAT_VBE_IND_2005!AB$7:AB$883,EUROSTAT_VBE_IND_2005!$B$7:$B$883,$D90,EUROSTAT_VBE_IND_2005!$C$7:$C$883,"*"&amp;RIGHT($A90,3)&amp;"*",EUROSTAT_VBE_IND_2005!$D$7:$D$883,"3270A*"))/1000+(SUMIFS(EUROSTAT_VBE_IND_2005!AB$7:AB$883,EUROSTAT_VBE_IND_2005!$B$7:$B$883,$D90,EUROSTAT_VBE_IND_2005!$C$7:$C$883,"*"&amp;RIGHT($A90,3)&amp;"*",EUROSTAT_VBE_IND_2005!$D$7:$D$883,"3285*"))/1000+(SUMIFS(EUROSTAT_VBE_IND_2005!AB$7:AB$883,EUROSTAT_VBE_IND_2005!$B$7:$B$883,$D90,EUROSTAT_VBE_IND_2005!$C$7:$C$883,"*"&amp;RIGHT($A90,3)&amp;"*",EUROSTAT_VBE_IND_2005!$D$7:$D$883,"3295*"))/1000+(SUMIFS(EUROSTAT_VBE_IND_2005!AB$7:AB$883,EUROSTAT_VBE_IND_2005!$B$7:$B$883,$D90,EUROSTAT_VBE_IND_2005!$C$7:$C$883,"*"&amp;RIGHT($A90,3)&amp;"*",EUROSTAT_VBE_IND_2005!$D$7:$D$883,"2410*"))/1000+(SUMIFS(EUROSTAT_VBE_IND_2005!AB$7:AB$883,EUROSTAT_VBE_IND_2005!$B$7:$B$883,$D90,EUROSTAT_VBE_IND_2005!$C$7:$C$883,"*"&amp;RIGHT($A90,3)&amp;"*",EUROSTAT_VBE_IND_2005!$D$7:$D$883,"3105*"))/1000</f>
        <v>0.72</v>
      </c>
      <c r="AD90" s="17">
        <f>(SUMIFS(EUROSTAT_VBE_IND_2005!AC$7:AC$883,EUROSTAT_VBE_IND_2005!$B$7:$B$883,$D90,EUROSTAT_VBE_IND_2005!$C$7:$C$883,"*"&amp;RIGHT($A90,3)&amp;"*",EUROSTAT_VBE_IND_2005!$D$7:$D$883,"3270A*"))/1000+(SUMIFS(EUROSTAT_VBE_IND_2005!AC$7:AC$883,EUROSTAT_VBE_IND_2005!$B$7:$B$883,$D90,EUROSTAT_VBE_IND_2005!$C$7:$C$883,"*"&amp;RIGHT($A90,3)&amp;"*",EUROSTAT_VBE_IND_2005!$D$7:$D$883,"3285*"))/1000+(SUMIFS(EUROSTAT_VBE_IND_2005!AC$7:AC$883,EUROSTAT_VBE_IND_2005!$B$7:$B$883,$D90,EUROSTAT_VBE_IND_2005!$C$7:$C$883,"*"&amp;RIGHT($A90,3)&amp;"*",EUROSTAT_VBE_IND_2005!$D$7:$D$883,"3295*"))/1000+(SUMIFS(EUROSTAT_VBE_IND_2005!AC$7:AC$883,EUROSTAT_VBE_IND_2005!$B$7:$B$883,$D90,EUROSTAT_VBE_IND_2005!$C$7:$C$883,"*"&amp;RIGHT($A90,3)&amp;"*",EUROSTAT_VBE_IND_2005!$D$7:$D$883,"2410*"))/1000+(SUMIFS(EUROSTAT_VBE_IND_2005!AC$7:AC$883,EUROSTAT_VBE_IND_2005!$B$7:$B$883,$D90,EUROSTAT_VBE_IND_2005!$C$7:$C$883,"*"&amp;RIGHT($A90,3)&amp;"*",EUROSTAT_VBE_IND_2005!$D$7:$D$883,"3105*"))/1000</f>
        <v>7.47</v>
      </c>
      <c r="AE90" s="17">
        <f>(SUMIFS(EUROSTAT_VBE_IND_2005!AD$7:AD$883,EUROSTAT_VBE_IND_2005!$B$7:$B$883,$D90,EUROSTAT_VBE_IND_2005!$C$7:$C$883,"*"&amp;RIGHT($A90,3)&amp;"*",EUROSTAT_VBE_IND_2005!$D$7:$D$883,"3270A*"))/1000+(SUMIFS(EUROSTAT_VBE_IND_2005!AD$7:AD$883,EUROSTAT_VBE_IND_2005!$B$7:$B$883,$D90,EUROSTAT_VBE_IND_2005!$C$7:$C$883,"*"&amp;RIGHT($A90,3)&amp;"*",EUROSTAT_VBE_IND_2005!$D$7:$D$883,"3285*"))/1000+(SUMIFS(EUROSTAT_VBE_IND_2005!AD$7:AD$883,EUROSTAT_VBE_IND_2005!$B$7:$B$883,$D90,EUROSTAT_VBE_IND_2005!$C$7:$C$883,"*"&amp;RIGHT($A90,3)&amp;"*",EUROSTAT_VBE_IND_2005!$D$7:$D$883,"3295*"))/1000+(SUMIFS(EUROSTAT_VBE_IND_2005!AD$7:AD$883,EUROSTAT_VBE_IND_2005!$B$7:$B$883,$D90,EUROSTAT_VBE_IND_2005!$C$7:$C$883,"*"&amp;RIGHT($A90,3)&amp;"*",EUROSTAT_VBE_IND_2005!$D$7:$D$883,"2410*"))/1000+(SUMIFS(EUROSTAT_VBE_IND_2005!AD$7:AD$883,EUROSTAT_VBE_IND_2005!$B$7:$B$883,$D90,EUROSTAT_VBE_IND_2005!$C$7:$C$883,"*"&amp;RIGHT($A90,3)&amp;"*",EUROSTAT_VBE_IND_2005!$D$7:$D$883,"3105*"))/1000</f>
        <v>23.312</v>
      </c>
      <c r="AF90" s="17">
        <f>(SUMIFS(EUROSTAT_VBE_IND_2005!AE$7:AE$883,EUROSTAT_VBE_IND_2005!$B$7:$B$883,$D90,EUROSTAT_VBE_IND_2005!$C$7:$C$883,"*"&amp;RIGHT($A90,3)&amp;"*",EUROSTAT_VBE_IND_2005!$D$7:$D$883,"3270A*"))/1000+(SUMIFS(EUROSTAT_VBE_IND_2005!AE$7:AE$883,EUROSTAT_VBE_IND_2005!$B$7:$B$883,$D90,EUROSTAT_VBE_IND_2005!$C$7:$C$883,"*"&amp;RIGHT($A90,3)&amp;"*",EUROSTAT_VBE_IND_2005!$D$7:$D$883,"3285*"))/1000+(SUMIFS(EUROSTAT_VBE_IND_2005!AE$7:AE$883,EUROSTAT_VBE_IND_2005!$B$7:$B$883,$D90,EUROSTAT_VBE_IND_2005!$C$7:$C$883,"*"&amp;RIGHT($A90,3)&amp;"*",EUROSTAT_VBE_IND_2005!$D$7:$D$883,"3295*"))/1000+(SUMIFS(EUROSTAT_VBE_IND_2005!AE$7:AE$883,EUROSTAT_VBE_IND_2005!$B$7:$B$883,$D90,EUROSTAT_VBE_IND_2005!$C$7:$C$883,"*"&amp;RIGHT($A90,3)&amp;"*",EUROSTAT_VBE_IND_2005!$D$7:$D$883,"2410*"))/1000+(SUMIFS(EUROSTAT_VBE_IND_2005!AE$7:AE$883,EUROSTAT_VBE_IND_2005!$B$7:$B$883,$D90,EUROSTAT_VBE_IND_2005!$C$7:$C$883,"*"&amp;RIGHT($A90,3)&amp;"*",EUROSTAT_VBE_IND_2005!$D$7:$D$883,"3105*"))/1000</f>
        <v>48.323</v>
      </c>
      <c r="AG90" s="17">
        <f>(SUMIFS(EUROSTAT_VBE_IND_2005!AF$7:AF$883,EUROSTAT_VBE_IND_2005!$B$7:$B$883,$D90,EUROSTAT_VBE_IND_2005!$C$7:$C$883,"*"&amp;RIGHT($A90,3)&amp;"*",EUROSTAT_VBE_IND_2005!$D$7:$D$883,"3270A*"))/1000+(SUMIFS(EUROSTAT_VBE_IND_2005!AF$7:AF$883,EUROSTAT_VBE_IND_2005!$B$7:$B$883,$D90,EUROSTAT_VBE_IND_2005!$C$7:$C$883,"*"&amp;RIGHT($A90,3)&amp;"*",EUROSTAT_VBE_IND_2005!$D$7:$D$883,"3285*"))/1000+(SUMIFS(EUROSTAT_VBE_IND_2005!AF$7:AF$883,EUROSTAT_VBE_IND_2005!$B$7:$B$883,$D90,EUROSTAT_VBE_IND_2005!$C$7:$C$883,"*"&amp;RIGHT($A90,3)&amp;"*",EUROSTAT_VBE_IND_2005!$D$7:$D$883,"3295*"))/1000+(SUMIFS(EUROSTAT_VBE_IND_2005!AF$7:AF$883,EUROSTAT_VBE_IND_2005!$B$7:$B$883,$D90,EUROSTAT_VBE_IND_2005!$C$7:$C$883,"*"&amp;RIGHT($A90,3)&amp;"*",EUROSTAT_VBE_IND_2005!$D$7:$D$883,"2410*"))/1000+(SUMIFS(EUROSTAT_VBE_IND_2005!AF$7:AF$883,EUROSTAT_VBE_IND_2005!$B$7:$B$883,$D90,EUROSTAT_VBE_IND_2005!$C$7:$C$883,"*"&amp;RIGHT($A90,3)&amp;"*",EUROSTAT_VBE_IND_2005!$D$7:$D$883,"3105*"))/1000</f>
        <v>26.101</v>
      </c>
      <c r="AH90" s="17">
        <f>(SUMIFS(EUROSTAT_VBE_IND_2005!AH$7:AH$883,EUROSTAT_VBE_IND_2005!$B$7:$B$883,$D90,EUROSTAT_VBE_IND_2005!$C$7:$C$883,"*"&amp;RIGHT($A90,3)&amp;"*",EUROSTAT_VBE_IND_2005!$D$7:$D$883,"3270A*"))/1000+(SUMIFS(EUROSTAT_VBE_IND_2005!AH$7:AH$883,EUROSTAT_VBE_IND_2005!$B$7:$B$883,$D90,EUROSTAT_VBE_IND_2005!$C$7:$C$883,"*"&amp;RIGHT($A90,3)&amp;"*",EUROSTAT_VBE_IND_2005!$D$7:$D$883,"3285*"))/1000+(SUMIFS(EUROSTAT_VBE_IND_2005!AH$7:AH$883,EUROSTAT_VBE_IND_2005!$B$7:$B$883,$D90,EUROSTAT_VBE_IND_2005!$C$7:$C$883,"*"&amp;RIGHT($A90,3)&amp;"*",EUROSTAT_VBE_IND_2005!$D$7:$D$883,"3295*"))/1000+(SUMIFS(EUROSTAT_VBE_IND_2005!AH$7:AH$883,EUROSTAT_VBE_IND_2005!$B$7:$B$883,$D90,EUROSTAT_VBE_IND_2005!$C$7:$C$883,"*"&amp;RIGHT($A90,3)&amp;"*",EUROSTAT_VBE_IND_2005!$D$7:$D$883,"2410*"))/1000+(SUMIFS(EUROSTAT_VBE_IND_2005!AH$7:AH$883,EUROSTAT_VBE_IND_2005!$B$7:$B$883,$D90,EUROSTAT_VBE_IND_2005!$C$7:$C$883,"*"&amp;RIGHT($A90,3)&amp;"*",EUROSTAT_VBE_IND_2005!$D$7:$D$883,"3105*"))/1000</f>
        <v>36.56</v>
      </c>
      <c r="AI90" s="17">
        <f>(SUMIFS(EUROSTAT_VBE_IND_2005!AI$7:AI$883,EUROSTAT_VBE_IND_2005!$B$7:$B$883,$D90,EUROSTAT_VBE_IND_2005!$C$7:$C$883,"*"&amp;RIGHT($A90,3)&amp;"*",EUROSTAT_VBE_IND_2005!$D$7:$D$883,"3270A*"))/1000+(SUMIFS(EUROSTAT_VBE_IND_2005!AI$7:AI$883,EUROSTAT_VBE_IND_2005!$B$7:$B$883,$D90,EUROSTAT_VBE_IND_2005!$C$7:$C$883,"*"&amp;RIGHT($A90,3)&amp;"*",EUROSTAT_VBE_IND_2005!$D$7:$D$883,"3285*"))/1000+(SUMIFS(EUROSTAT_VBE_IND_2005!AI$7:AI$883,EUROSTAT_VBE_IND_2005!$B$7:$B$883,$D90,EUROSTAT_VBE_IND_2005!$C$7:$C$883,"*"&amp;RIGHT($A90,3)&amp;"*",EUROSTAT_VBE_IND_2005!$D$7:$D$883,"3295*"))/1000+(SUMIFS(EUROSTAT_VBE_IND_2005!AI$7:AI$883,EUROSTAT_VBE_IND_2005!$B$7:$B$883,$D90,EUROSTAT_VBE_IND_2005!$C$7:$C$883,"*"&amp;RIGHT($A90,3)&amp;"*",EUROSTAT_VBE_IND_2005!$D$7:$D$883,"2410*"))/1000+(SUMIFS(EUROSTAT_VBE_IND_2005!AI$7:AI$883,EUROSTAT_VBE_IND_2005!$B$7:$B$883,$D90,EUROSTAT_VBE_IND_2005!$C$7:$C$883,"*"&amp;RIGHT($A90,3)&amp;"*",EUROSTAT_VBE_IND_2005!$D$7:$D$883,"3105*"))/1000</f>
        <v>3.264</v>
      </c>
      <c r="AJ90" s="17">
        <f>(SUMIFS(EUROSTAT_VBE_IND_2005!AJ$7:AJ$883,EUROSTAT_VBE_IND_2005!$B$7:$B$883,$D90,EUROSTAT_VBE_IND_2005!$C$7:$C$883,"*"&amp;RIGHT($A90,3)&amp;"*",EUROSTAT_VBE_IND_2005!$D$7:$D$883,"3270A*"))/1000+(SUMIFS(EUROSTAT_VBE_IND_2005!AJ$7:AJ$883,EUROSTAT_VBE_IND_2005!$B$7:$B$883,$D90,EUROSTAT_VBE_IND_2005!$C$7:$C$883,"*"&amp;RIGHT($A90,3)&amp;"*",EUROSTAT_VBE_IND_2005!$D$7:$D$883,"3285*"))/1000+(SUMIFS(EUROSTAT_VBE_IND_2005!AJ$7:AJ$883,EUROSTAT_VBE_IND_2005!$B$7:$B$883,$D90,EUROSTAT_VBE_IND_2005!$C$7:$C$883,"*"&amp;RIGHT($A90,3)&amp;"*",EUROSTAT_VBE_IND_2005!$D$7:$D$883,"3295*"))/1000+(SUMIFS(EUROSTAT_VBE_IND_2005!AJ$7:AJ$883,EUROSTAT_VBE_IND_2005!$B$7:$B$883,$D90,EUROSTAT_VBE_IND_2005!$C$7:$C$883,"*"&amp;RIGHT($A90,3)&amp;"*",EUROSTAT_VBE_IND_2005!$D$7:$D$883,"2410*"))/1000+(SUMIFS(EUROSTAT_VBE_IND_2005!AJ$7:AJ$883,EUROSTAT_VBE_IND_2005!$B$7:$B$883,$D90,EUROSTAT_VBE_IND_2005!$C$7:$C$883,"*"&amp;RIGHT($A90,3)&amp;"*",EUROSTAT_VBE_IND_2005!$D$7:$D$883,"3105*"))/1000</f>
        <v>9.528</v>
      </c>
      <c r="AK90" s="17">
        <f>(SUMIFS(EUROSTAT_VBE_IND_2005!AK$7:AK$883,EUROSTAT_VBE_IND_2005!$B$7:$B$883,$D90,EUROSTAT_VBE_IND_2005!$C$7:$C$883,"*"&amp;RIGHT($A90,3)&amp;"*",EUROSTAT_VBE_IND_2005!$D$7:$D$883,"3270A*"))/1000+(SUMIFS(EUROSTAT_VBE_IND_2005!AK$7:AK$883,EUROSTAT_VBE_IND_2005!$B$7:$B$883,$D90,EUROSTAT_VBE_IND_2005!$C$7:$C$883,"*"&amp;RIGHT($A90,3)&amp;"*",EUROSTAT_VBE_IND_2005!$D$7:$D$883,"3285*"))/1000+(SUMIFS(EUROSTAT_VBE_IND_2005!AK$7:AK$883,EUROSTAT_VBE_IND_2005!$B$7:$B$883,$D90,EUROSTAT_VBE_IND_2005!$C$7:$C$883,"*"&amp;RIGHT($A90,3)&amp;"*",EUROSTAT_VBE_IND_2005!$D$7:$D$883,"3295*"))/1000+(SUMIFS(EUROSTAT_VBE_IND_2005!AK$7:AK$883,EUROSTAT_VBE_IND_2005!$B$7:$B$883,$D90,EUROSTAT_VBE_IND_2005!$C$7:$C$883,"*"&amp;RIGHT($A90,3)&amp;"*",EUROSTAT_VBE_IND_2005!$D$7:$D$883,"2410*"))/1000+(SUMIFS(EUROSTAT_VBE_IND_2005!AK$7:AK$883,EUROSTAT_VBE_IND_2005!$B$7:$B$883,$D90,EUROSTAT_VBE_IND_2005!$C$7:$C$883,"*"&amp;RIGHT($A90,3)&amp;"*",EUROSTAT_VBE_IND_2005!$D$7:$D$883,"3105*"))/1000</f>
        <v>28.48</v>
      </c>
      <c r="AL90" s="198"/>
      <c r="AM90" s="198"/>
      <c r="AN90" s="198"/>
      <c r="AO90" s="17">
        <f>(SUMIFS(EUROSTAT_VBE_IND_2005!Y$7:Y$883,EUROSTAT_VBE_IND_2005!$B$7:$B$883,$D90,EUROSTAT_VBE_IND_2005!$C$7:$C$883,"*"&amp;RIGHT($A90,3)&amp;"*",EUROSTAT_VBE_IND_2005!$D$7:$D$883,"3270A*"))/1000+(SUMIFS(EUROSTAT_VBE_IND_2005!Y$7:Y$883,EUROSTAT_VBE_IND_2005!$B$7:$B$883,$D90,EUROSTAT_VBE_IND_2005!$C$7:$C$883,"*"&amp;RIGHT($A90,3)&amp;"*",EUROSTAT_VBE_IND_2005!$D$7:$D$883,"3285*"))/1000+(SUMIFS(EUROSTAT_VBE_IND_2005!Y$7:Y$883,EUROSTAT_VBE_IND_2005!$B$7:$B$883,$D90,EUROSTAT_VBE_IND_2005!$C$7:$C$883,"*"&amp;RIGHT($A90,3)&amp;"*",EUROSTAT_VBE_IND_2005!$D$7:$D$883,"3295*"))/1000+(SUMIFS(EUROSTAT_VBE_IND_2005!Y$7:Y$883,EUROSTAT_VBE_IND_2005!$B$7:$B$883,$D90,EUROSTAT_VBE_IND_2005!$C$7:$C$883,"*"&amp;RIGHT($A90,3)&amp;"*",EUROSTAT_VBE_IND_2005!$D$7:$D$883,"2410*"))/1000+(SUMIFS(EUROSTAT_VBE_IND_2005!Y$7:Y$883,EUROSTAT_VBE_IND_2005!$B$7:$B$883,$D90,EUROSTAT_VBE_IND_2005!$C$7:$C$883,"*"&amp;RIGHT($A90,3)&amp;"*",EUROSTAT_VBE_IND_2005!$D$7:$D$883,"3105*"))/1000</f>
        <v>3.507</v>
      </c>
      <c r="AP90" s="17">
        <f>(SUMIFS(EUROSTAT_VBE_IND_2005!Z$7:Z$883,EUROSTAT_VBE_IND_2005!$B$7:$B$883,$D90,EUROSTAT_VBE_IND_2005!$C$7:$C$883,"*"&amp;RIGHT($A90,3)&amp;"*",EUROSTAT_VBE_IND_2005!$D$7:$D$883,"3270A*"))/1000+(SUMIFS(EUROSTAT_VBE_IND_2005!Z$7:Z$883,EUROSTAT_VBE_IND_2005!$B$7:$B$883,$D90,EUROSTAT_VBE_IND_2005!$C$7:$C$883,"*"&amp;RIGHT($A90,3)&amp;"*",EUROSTAT_VBE_IND_2005!$D$7:$D$883,"3285*"))/1000+(SUMIFS(EUROSTAT_VBE_IND_2005!Z$7:Z$883,EUROSTAT_VBE_IND_2005!$B$7:$B$883,$D90,EUROSTAT_VBE_IND_2005!$C$7:$C$883,"*"&amp;RIGHT($A90,3)&amp;"*",EUROSTAT_VBE_IND_2005!$D$7:$D$883,"3295*"))/1000+(SUMIFS(EUROSTAT_VBE_IND_2005!Z$7:Z$883,EUROSTAT_VBE_IND_2005!$B$7:$B$883,$D90,EUROSTAT_VBE_IND_2005!$C$7:$C$883,"*"&amp;RIGHT($A90,3)&amp;"*",EUROSTAT_VBE_IND_2005!$D$7:$D$883,"2410*"))/1000+(SUMIFS(EUROSTAT_VBE_IND_2005!Z$7:Z$883,EUROSTAT_VBE_IND_2005!$B$7:$B$883,$D90,EUROSTAT_VBE_IND_2005!$C$7:$C$883,"*"&amp;RIGHT($A90,3)&amp;"*",EUROSTAT_VBE_IND_2005!$D$7:$D$883,"3105*"))/1000</f>
        <v>5.545</v>
      </c>
      <c r="AQ90" s="17">
        <f>(SUMIFS(EUROSTAT_VBE_IND_2005!AG$7:AG$883,EUROSTAT_VBE_IND_2005!$B$7:$B$883,$D90,EUROSTAT_VBE_IND_2005!$C$7:$C$883,"*"&amp;RIGHT($A90,3)&amp;"*",EUROSTAT_VBE_IND_2005!$D$7:$D$883,"3270A*"))/1000+(SUMIFS(EUROSTAT_VBE_IND_2005!AG$7:AG$883,EUROSTAT_VBE_IND_2005!$B$7:$B$883,$D90,EUROSTAT_VBE_IND_2005!$C$7:$C$883,"*"&amp;RIGHT($A90,3)&amp;"*",EUROSTAT_VBE_IND_2005!$D$7:$D$883,"3285*"))/1000+(SUMIFS(EUROSTAT_VBE_IND_2005!AG$7:AG$883,EUROSTAT_VBE_IND_2005!$B$7:$B$883,$D90,EUROSTAT_VBE_IND_2005!$C$7:$C$883,"*"&amp;RIGHT($A90,3)&amp;"*",EUROSTAT_VBE_IND_2005!$D$7:$D$883,"3295*"))/1000+(SUMIFS(EUROSTAT_VBE_IND_2005!AG$7:AG$883,EUROSTAT_VBE_IND_2005!$B$7:$B$883,$D90,EUROSTAT_VBE_IND_2005!$C$7:$C$883,"*"&amp;RIGHT($A90,3)&amp;"*",EUROSTAT_VBE_IND_2005!$D$7:$D$883,"2410*"))/1000+(SUMIFS(EUROSTAT_VBE_IND_2005!AG$7:AG$883,EUROSTAT_VBE_IND_2005!$B$7:$B$883,$D90,EUROSTAT_VBE_IND_2005!$C$7:$C$883,"*"&amp;RIGHT($A90,3)&amp;"*",EUROSTAT_VBE_IND_2005!$D$7:$D$883,"3105*"))/1000</f>
        <v>11.28</v>
      </c>
    </row>
    <row r="91" spans="1:43">
      <c r="A91" t="str">
        <f>LEFT(EUROSTAT_VBE_IND_2005!C$37,8)</f>
        <v>B_101800</v>
      </c>
      <c r="B91" s="28" t="s">
        <v>296</v>
      </c>
      <c r="C91" t="s">
        <v>293</v>
      </c>
      <c r="D91" t="s">
        <v>55</v>
      </c>
      <c r="E91" t="s">
        <v>238</v>
      </c>
      <c r="F91" t="s">
        <v>258</v>
      </c>
      <c r="G91" s="17">
        <f>(SUMIFS(EUROSTAT_VBE_IND_2005!E$7:E$883,EUROSTAT_VBE_IND_2005!$B$7:$B$883,$D91,EUROSTAT_VBE_IND_2005!$C$7:$C$883,"*"&amp;RIGHT($A91,3)&amp;"*",EUROSTAT_VBE_IND_2005!$D$7:$D$883,"328*"))/1000-(SUMIFS(EUROSTAT_VBE_IND_2005!E$7:E$883,EUROSTAT_VBE_IND_2005!$B$7:$B$883,$D91,EUROSTAT_VBE_IND_2005!$C$7:$C$883,"*"&amp;RIGHT($A91,3)&amp;"*",EUROSTAT_VBE_IND_2005!$D$7:$D$883,"3285*"))/1000</f>
        <v>0.0879999999999996</v>
      </c>
      <c r="H91" s="17">
        <f>(SUMIFS(EUROSTAT_VBE_IND_2005!F$7:F$883,EUROSTAT_VBE_IND_2005!$B$7:$B$883,$D91,EUROSTAT_VBE_IND_2005!$C$7:$C$883,"*"&amp;RIGHT($A91,3)&amp;"*",EUROSTAT_VBE_IND_2005!$D$7:$D$883,"328*"))/1000-(SUMIFS(EUROSTAT_VBE_IND_2005!F$7:F$883,EUROSTAT_VBE_IND_2005!$B$7:$B$883,$D91,EUROSTAT_VBE_IND_2005!$C$7:$C$883,"*"&amp;RIGHT($A91,3)&amp;"*",EUROSTAT_VBE_IND_2005!$D$7:$D$883,"3285*"))/1000</f>
        <v>0</v>
      </c>
      <c r="I91" s="17">
        <f>(SUMIFS(EUROSTAT_VBE_IND_2005!G$7:G$883,EUROSTAT_VBE_IND_2005!$B$7:$B$883,$D91,EUROSTAT_VBE_IND_2005!$C$7:$C$883,"*"&amp;RIGHT($A91,3)&amp;"*",EUROSTAT_VBE_IND_2005!$D$7:$D$883,"328*"))/1000-(SUMIFS(EUROSTAT_VBE_IND_2005!G$7:G$883,EUROSTAT_VBE_IND_2005!$B$7:$B$883,$D91,EUROSTAT_VBE_IND_2005!$C$7:$C$883,"*"&amp;RIGHT($A91,3)&amp;"*",EUROSTAT_VBE_IND_2005!$D$7:$D$883,"3285*"))/1000</f>
        <v>0</v>
      </c>
      <c r="J91" s="198"/>
      <c r="K91" s="17">
        <f>(SUMIFS(EUROSTAT_VBE_IND_2005!H$7:H$883,EUROSTAT_VBE_IND_2005!$B$7:$B$883,$D91,EUROSTAT_VBE_IND_2005!$C$7:$C$883,"*"&amp;RIGHT($A91,3)&amp;"*",EUROSTAT_VBE_IND_2005!$D$7:$D$883,"328*"))/1000-(SUMIFS(EUROSTAT_VBE_IND_2005!H$7:H$883,EUROSTAT_VBE_IND_2005!$B$7:$B$883,$D91,EUROSTAT_VBE_IND_2005!$C$7:$C$883,"*"&amp;RIGHT($A91,3)&amp;"*",EUROSTAT_VBE_IND_2005!$D$7:$D$883,"3285*"))/1000</f>
        <v>0</v>
      </c>
      <c r="L91" s="17">
        <f>(SUMIFS(EUROSTAT_VBE_IND_2005!I$7:I$883,EUROSTAT_VBE_IND_2005!$B$7:$B$883,$D91,EUROSTAT_VBE_IND_2005!$C$7:$C$883,"*"&amp;RIGHT($A91,3)&amp;"*",EUROSTAT_VBE_IND_2005!$D$7:$D$883,"328*"))/1000-(SUMIFS(EUROSTAT_VBE_IND_2005!I$7:I$883,EUROSTAT_VBE_IND_2005!$B$7:$B$883,$D91,EUROSTAT_VBE_IND_2005!$C$7:$C$883,"*"&amp;RIGHT($A91,3)&amp;"*",EUROSTAT_VBE_IND_2005!$D$7:$D$883,"3285*"))/1000</f>
        <v>0</v>
      </c>
      <c r="M91" s="17">
        <f>(SUMIFS(EUROSTAT_VBE_IND_2005!J$7:J$883,EUROSTAT_VBE_IND_2005!$B$7:$B$883,$D91,EUROSTAT_VBE_IND_2005!$C$7:$C$883,"*"&amp;RIGHT($A91,3)&amp;"*",EUROSTAT_VBE_IND_2005!$D$7:$D$883,"328*"))/1000-(SUMIFS(EUROSTAT_VBE_IND_2005!J$7:J$883,EUROSTAT_VBE_IND_2005!$B$7:$B$883,$D91,EUROSTAT_VBE_IND_2005!$C$7:$C$883,"*"&amp;RIGHT($A91,3)&amp;"*",EUROSTAT_VBE_IND_2005!$D$7:$D$883,"3285*"))/1000</f>
        <v>0</v>
      </c>
      <c r="N91" s="17">
        <f>(SUMIFS(EUROSTAT_VBE_IND_2005!K$7:K$883,EUROSTAT_VBE_IND_2005!$B$7:$B$883,$D91,EUROSTAT_VBE_IND_2005!$C$7:$C$883,"*"&amp;RIGHT($A91,3)&amp;"*",EUROSTAT_VBE_IND_2005!$D$7:$D$883,"328*"))/1000-(SUMIFS(EUROSTAT_VBE_IND_2005!K$7:K$883,EUROSTAT_VBE_IND_2005!$B$7:$B$883,$D91,EUROSTAT_VBE_IND_2005!$C$7:$C$883,"*"&amp;RIGHT($A91,3)&amp;"*",EUROSTAT_VBE_IND_2005!$D$7:$D$883,"3285*"))/1000</f>
        <v>0</v>
      </c>
      <c r="O91" s="17">
        <f>(SUMIFS(EUROSTAT_VBE_IND_2005!L$7:L$883,EUROSTAT_VBE_IND_2005!$B$7:$B$883,$D91,EUROSTAT_VBE_IND_2005!$C$7:$C$883,"*"&amp;RIGHT($A91,3)&amp;"*",EUROSTAT_VBE_IND_2005!$D$7:$D$883,"328*"))/1000-(SUMIFS(EUROSTAT_VBE_IND_2005!L$7:L$883,EUROSTAT_VBE_IND_2005!$B$7:$B$883,$D91,EUROSTAT_VBE_IND_2005!$C$7:$C$883,"*"&amp;RIGHT($A91,3)&amp;"*",EUROSTAT_VBE_IND_2005!$D$7:$D$883,"3285*"))/1000</f>
        <v>0</v>
      </c>
      <c r="P91" s="17">
        <f>(SUMIFS(EUROSTAT_VBE_IND_2005!M$7:M$883,EUROSTAT_VBE_IND_2005!$B$7:$B$883,$D91,EUROSTAT_VBE_IND_2005!$C$7:$C$883,"*"&amp;RIGHT($A91,3)&amp;"*",EUROSTAT_VBE_IND_2005!$D$7:$D$883,"328*"))/1000-(SUMIFS(EUROSTAT_VBE_IND_2005!M$7:M$883,EUROSTAT_VBE_IND_2005!$B$7:$B$883,$D91,EUROSTAT_VBE_IND_2005!$C$7:$C$883,"*"&amp;RIGHT($A91,3)&amp;"*",EUROSTAT_VBE_IND_2005!$D$7:$D$883,"3285*"))/1000</f>
        <v>0</v>
      </c>
      <c r="Q91" s="17">
        <f>(SUMIFS(EUROSTAT_VBE_IND_2005!N$7:N$883,EUROSTAT_VBE_IND_2005!$B$7:$B$883,$D91,EUROSTAT_VBE_IND_2005!$C$7:$C$883,"*"&amp;RIGHT($A91,3)&amp;"*",EUROSTAT_VBE_IND_2005!$D$7:$D$883,"328*"))/1000-(SUMIFS(EUROSTAT_VBE_IND_2005!N$7:N$883,EUROSTAT_VBE_IND_2005!$B$7:$B$883,$D91,EUROSTAT_VBE_IND_2005!$C$7:$C$883,"*"&amp;RIGHT($A91,3)&amp;"*",EUROSTAT_VBE_IND_2005!$D$7:$D$883,"3285*"))/1000</f>
        <v>0</v>
      </c>
      <c r="R91" s="17">
        <f>(SUMIFS(EUROSTAT_VBE_IND_2005!O$7:O$883,EUROSTAT_VBE_IND_2005!$B$7:$B$883,$D91,EUROSTAT_VBE_IND_2005!$C$7:$C$883,"*"&amp;RIGHT($A91,3)&amp;"*",EUROSTAT_VBE_IND_2005!$D$7:$D$883,"328*"))/1000-(SUMIFS(EUROSTAT_VBE_IND_2005!O$7:O$883,EUROSTAT_VBE_IND_2005!$B$7:$B$883,$D91,EUROSTAT_VBE_IND_2005!$C$7:$C$883,"*"&amp;RIGHT($A91,3)&amp;"*",EUROSTAT_VBE_IND_2005!$D$7:$D$883,"3285*"))/1000</f>
        <v>0</v>
      </c>
      <c r="S91" s="17">
        <f>(SUMIFS(EUROSTAT_VBE_IND_2005!P$7:P$883,EUROSTAT_VBE_IND_2005!$B$7:$B$883,$D91,EUROSTAT_VBE_IND_2005!$C$7:$C$883,"*"&amp;RIGHT($A91,3)&amp;"*",EUROSTAT_VBE_IND_2005!$D$7:$D$883,"328*"))/1000-(SUMIFS(EUROSTAT_VBE_IND_2005!P$7:P$883,EUROSTAT_VBE_IND_2005!$B$7:$B$883,$D91,EUROSTAT_VBE_IND_2005!$C$7:$C$883,"*"&amp;RIGHT($A91,3)&amp;"*",EUROSTAT_VBE_IND_2005!$D$7:$D$883,"3285*"))/1000</f>
        <v>0</v>
      </c>
      <c r="T91" s="17">
        <f>(SUMIFS(EUROSTAT_VBE_IND_2005!Q$7:Q$883,EUROSTAT_VBE_IND_2005!$B$7:$B$883,$D91,EUROSTAT_VBE_IND_2005!$C$7:$C$883,"*"&amp;RIGHT($A91,3)&amp;"*",EUROSTAT_VBE_IND_2005!$D$7:$D$883,"328*"))/1000-(SUMIFS(EUROSTAT_VBE_IND_2005!Q$7:Q$883,EUROSTAT_VBE_IND_2005!$B$7:$B$883,$D91,EUROSTAT_VBE_IND_2005!$C$7:$C$883,"*"&amp;RIGHT($A91,3)&amp;"*",EUROSTAT_VBE_IND_2005!$D$7:$D$883,"3285*"))/1000</f>
        <v>0</v>
      </c>
      <c r="U91" s="17">
        <f>(SUMIFS(EUROSTAT_VBE_IND_2005!R$7:R$883,EUROSTAT_VBE_IND_2005!$B$7:$B$883,$D91,EUROSTAT_VBE_IND_2005!$C$7:$C$883,"*"&amp;RIGHT($A91,3)&amp;"*",EUROSTAT_VBE_IND_2005!$D$7:$D$883,"328*"))/1000-(SUMIFS(EUROSTAT_VBE_IND_2005!R$7:R$883,EUROSTAT_VBE_IND_2005!$B$7:$B$883,$D91,EUROSTAT_VBE_IND_2005!$C$7:$C$883,"*"&amp;RIGHT($A91,3)&amp;"*",EUROSTAT_VBE_IND_2005!$D$7:$D$883,"3285*"))/1000</f>
        <v>0</v>
      </c>
      <c r="V91" s="17">
        <f>(SUMIFS(EUROSTAT_VBE_IND_2005!S$7:S$883,EUROSTAT_VBE_IND_2005!$B$7:$B$883,$D91,EUROSTAT_VBE_IND_2005!$C$7:$C$883,"*"&amp;RIGHT($A91,3)&amp;"*",EUROSTAT_VBE_IND_2005!$D$7:$D$883,"328*"))/1000-(SUMIFS(EUROSTAT_VBE_IND_2005!S$7:S$883,EUROSTAT_VBE_IND_2005!$B$7:$B$883,$D91,EUROSTAT_VBE_IND_2005!$C$7:$C$883,"*"&amp;RIGHT($A91,3)&amp;"*",EUROSTAT_VBE_IND_2005!$D$7:$D$883,"3285*"))/1000</f>
        <v>0</v>
      </c>
      <c r="W91" s="17">
        <f>(SUMIFS(EUROSTAT_VBE_IND_2005!T$7:T$883,EUROSTAT_VBE_IND_2005!$B$7:$B$883,$D91,EUROSTAT_VBE_IND_2005!$C$7:$C$883,"*"&amp;RIGHT($A91,3)&amp;"*",EUROSTAT_VBE_IND_2005!$D$7:$D$883,"328*"))/1000-(SUMIFS(EUROSTAT_VBE_IND_2005!T$7:T$883,EUROSTAT_VBE_IND_2005!$B$7:$B$883,$D91,EUROSTAT_VBE_IND_2005!$C$7:$C$883,"*"&amp;RIGHT($A91,3)&amp;"*",EUROSTAT_VBE_IND_2005!$D$7:$D$883,"3285*"))/1000</f>
        <v>0</v>
      </c>
      <c r="X91" s="17">
        <f>(SUMIFS(EUROSTAT_VBE_IND_2005!U$7:U$883,EUROSTAT_VBE_IND_2005!$B$7:$B$883,$D91,EUROSTAT_VBE_IND_2005!$C$7:$C$883,"*"&amp;RIGHT($A91,3)&amp;"*",EUROSTAT_VBE_IND_2005!$D$7:$D$883,"328*"))/1000-(SUMIFS(EUROSTAT_VBE_IND_2005!U$7:U$883,EUROSTAT_VBE_IND_2005!$B$7:$B$883,$D91,EUROSTAT_VBE_IND_2005!$C$7:$C$883,"*"&amp;RIGHT($A91,3)&amp;"*",EUROSTAT_VBE_IND_2005!$D$7:$D$883,"3285*"))/1000</f>
        <v>0</v>
      </c>
      <c r="Y91" s="17">
        <f>(SUMIFS(EUROSTAT_VBE_IND_2005!V$7:V$883,EUROSTAT_VBE_IND_2005!$B$7:$B$883,$D91,EUROSTAT_VBE_IND_2005!$C$7:$C$883,"*"&amp;RIGHT($A91,3)&amp;"*",EUROSTAT_VBE_IND_2005!$D$7:$D$883,"328*"))/1000-(SUMIFS(EUROSTAT_VBE_IND_2005!V$7:V$883,EUROSTAT_VBE_IND_2005!$B$7:$B$883,$D91,EUROSTAT_VBE_IND_2005!$C$7:$C$883,"*"&amp;RIGHT($A91,3)&amp;"*",EUROSTAT_VBE_IND_2005!$D$7:$D$883,"3285*"))/1000</f>
        <v>0</v>
      </c>
      <c r="Z91" s="17">
        <f>(SUMIFS(EUROSTAT_VBE_IND_2005!W$7:W$883,EUROSTAT_VBE_IND_2005!$B$7:$B$883,$D91,EUROSTAT_VBE_IND_2005!$C$7:$C$883,"*"&amp;RIGHT($A91,3)&amp;"*",EUROSTAT_VBE_IND_2005!$D$7:$D$883,"328*"))/1000-(SUMIFS(EUROSTAT_VBE_IND_2005!W$7:W$883,EUROSTAT_VBE_IND_2005!$B$7:$B$883,$D91,EUROSTAT_VBE_IND_2005!$C$7:$C$883,"*"&amp;RIGHT($A91,3)&amp;"*",EUROSTAT_VBE_IND_2005!$D$7:$D$883,"3285*"))/1000</f>
        <v>0</v>
      </c>
      <c r="AA91" s="17">
        <f>(SUMIFS(EUROSTAT_VBE_IND_2005!X$7:X$883,EUROSTAT_VBE_IND_2005!$B$7:$B$883,$D91,EUROSTAT_VBE_IND_2005!$C$7:$C$883,"*"&amp;RIGHT($A91,3)&amp;"*",EUROSTAT_VBE_IND_2005!$D$7:$D$883,"328*"))/1000-(SUMIFS(EUROSTAT_VBE_IND_2005!X$7:X$883,EUROSTAT_VBE_IND_2005!$B$7:$B$883,$D91,EUROSTAT_VBE_IND_2005!$C$7:$C$883,"*"&amp;RIGHT($A91,3)&amp;"*",EUROSTAT_VBE_IND_2005!$D$7:$D$883,"3285*"))/1000</f>
        <v>0</v>
      </c>
      <c r="AB91" s="17">
        <f>(SUMIFS(EUROSTAT_VBE_IND_2005!AA$7:AA$883,EUROSTAT_VBE_IND_2005!$B$7:$B$883,$D91,EUROSTAT_VBE_IND_2005!$C$7:$C$883,"*"&amp;RIGHT($A91,3)&amp;"*",EUROSTAT_VBE_IND_2005!$D$7:$D$883,"328*"))/1000-(SUMIFS(EUROSTAT_VBE_IND_2005!AA$7:AA$883,EUROSTAT_VBE_IND_2005!$B$7:$B$883,$D91,EUROSTAT_VBE_IND_2005!$C$7:$C$883,"*"&amp;RIGHT($A91,3)&amp;"*",EUROSTAT_VBE_IND_2005!$D$7:$D$883,"3285*"))/1000</f>
        <v>0</v>
      </c>
      <c r="AC91" s="17">
        <f>(SUMIFS(EUROSTAT_VBE_IND_2005!AB$7:AB$883,EUROSTAT_VBE_IND_2005!$B$7:$B$883,$D91,EUROSTAT_VBE_IND_2005!$C$7:$C$883,"*"&amp;RIGHT($A91,3)&amp;"*",EUROSTAT_VBE_IND_2005!$D$7:$D$883,"328*"))/1000-(SUMIFS(EUROSTAT_VBE_IND_2005!AB$7:AB$883,EUROSTAT_VBE_IND_2005!$B$7:$B$883,$D91,EUROSTAT_VBE_IND_2005!$C$7:$C$883,"*"&amp;RIGHT($A91,3)&amp;"*",EUROSTAT_VBE_IND_2005!$D$7:$D$883,"3285*"))/1000</f>
        <v>0</v>
      </c>
      <c r="AD91" s="17">
        <f>(SUMIFS(EUROSTAT_VBE_IND_2005!AC$7:AC$883,EUROSTAT_VBE_IND_2005!$B$7:$B$883,$D91,EUROSTAT_VBE_IND_2005!$C$7:$C$883,"*"&amp;RIGHT($A91,3)&amp;"*",EUROSTAT_VBE_IND_2005!$D$7:$D$883,"328*"))/1000-(SUMIFS(EUROSTAT_VBE_IND_2005!AC$7:AC$883,EUROSTAT_VBE_IND_2005!$B$7:$B$883,$D91,EUROSTAT_VBE_IND_2005!$C$7:$C$883,"*"&amp;RIGHT($A91,3)&amp;"*",EUROSTAT_VBE_IND_2005!$D$7:$D$883,"3285*"))/1000</f>
        <v>0</v>
      </c>
      <c r="AE91" s="17">
        <f>(SUMIFS(EUROSTAT_VBE_IND_2005!AD$7:AD$883,EUROSTAT_VBE_IND_2005!$B$7:$B$883,$D91,EUROSTAT_VBE_IND_2005!$C$7:$C$883,"*"&amp;RIGHT($A91,3)&amp;"*",EUROSTAT_VBE_IND_2005!$D$7:$D$883,"328*"))/1000-(SUMIFS(EUROSTAT_VBE_IND_2005!AD$7:AD$883,EUROSTAT_VBE_IND_2005!$B$7:$B$883,$D91,EUROSTAT_VBE_IND_2005!$C$7:$C$883,"*"&amp;RIGHT($A91,3)&amp;"*",EUROSTAT_VBE_IND_2005!$D$7:$D$883,"3285*"))/1000</f>
        <v>0</v>
      </c>
      <c r="AF91" s="17">
        <f>(SUMIFS(EUROSTAT_VBE_IND_2005!AE$7:AE$883,EUROSTAT_VBE_IND_2005!$B$7:$B$883,$D91,EUROSTAT_VBE_IND_2005!$C$7:$C$883,"*"&amp;RIGHT($A91,3)&amp;"*",EUROSTAT_VBE_IND_2005!$D$7:$D$883,"328*"))/1000-(SUMIFS(EUROSTAT_VBE_IND_2005!AE$7:AE$883,EUROSTAT_VBE_IND_2005!$B$7:$B$883,$D91,EUROSTAT_VBE_IND_2005!$C$7:$C$883,"*"&amp;RIGHT($A91,3)&amp;"*",EUROSTAT_VBE_IND_2005!$D$7:$D$883,"3285*"))/1000</f>
        <v>0</v>
      </c>
      <c r="AG91" s="17">
        <f>(SUMIFS(EUROSTAT_VBE_IND_2005!AF$7:AF$883,EUROSTAT_VBE_IND_2005!$B$7:$B$883,$D91,EUROSTAT_VBE_IND_2005!$C$7:$C$883,"*"&amp;RIGHT($A91,3)&amp;"*",EUROSTAT_VBE_IND_2005!$D$7:$D$883,"328*"))/1000-(SUMIFS(EUROSTAT_VBE_IND_2005!AF$7:AF$883,EUROSTAT_VBE_IND_2005!$B$7:$B$883,$D91,EUROSTAT_VBE_IND_2005!$C$7:$C$883,"*"&amp;RIGHT($A91,3)&amp;"*",EUROSTAT_VBE_IND_2005!$D$7:$D$883,"3285*"))/1000</f>
        <v>0</v>
      </c>
      <c r="AH91" s="17">
        <f>(SUMIFS(EUROSTAT_VBE_IND_2005!AH$7:AH$883,EUROSTAT_VBE_IND_2005!$B$7:$B$883,$D91,EUROSTAT_VBE_IND_2005!$C$7:$C$883,"*"&amp;RIGHT($A91,3)&amp;"*",EUROSTAT_VBE_IND_2005!$D$7:$D$883,"328*"))/1000-(SUMIFS(EUROSTAT_VBE_IND_2005!AH$7:AH$883,EUROSTAT_VBE_IND_2005!$B$7:$B$883,$D91,EUROSTAT_VBE_IND_2005!$C$7:$C$883,"*"&amp;RIGHT($A91,3)&amp;"*",EUROSTAT_VBE_IND_2005!$D$7:$D$883,"3285*"))/1000</f>
        <v>0</v>
      </c>
      <c r="AI91" s="17">
        <f>(SUMIFS(EUROSTAT_VBE_IND_2005!AI$7:AI$883,EUROSTAT_VBE_IND_2005!$B$7:$B$883,$D91,EUROSTAT_VBE_IND_2005!$C$7:$C$883,"*"&amp;RIGHT($A91,3)&amp;"*",EUROSTAT_VBE_IND_2005!$D$7:$D$883,"328*"))/1000-(SUMIFS(EUROSTAT_VBE_IND_2005!AI$7:AI$883,EUROSTAT_VBE_IND_2005!$B$7:$B$883,$D91,EUROSTAT_VBE_IND_2005!$C$7:$C$883,"*"&amp;RIGHT($A91,3)&amp;"*",EUROSTAT_VBE_IND_2005!$D$7:$D$883,"3285*"))/1000</f>
        <v>0</v>
      </c>
      <c r="AJ91" s="17">
        <f>(SUMIFS(EUROSTAT_VBE_IND_2005!AJ$7:AJ$883,EUROSTAT_VBE_IND_2005!$B$7:$B$883,$D91,EUROSTAT_VBE_IND_2005!$C$7:$C$883,"*"&amp;RIGHT($A91,3)&amp;"*",EUROSTAT_VBE_IND_2005!$D$7:$D$883,"328*"))/1000-(SUMIFS(EUROSTAT_VBE_IND_2005!AJ$7:AJ$883,EUROSTAT_VBE_IND_2005!$B$7:$B$883,$D91,EUROSTAT_VBE_IND_2005!$C$7:$C$883,"*"&amp;RIGHT($A91,3)&amp;"*",EUROSTAT_VBE_IND_2005!$D$7:$D$883,"3285*"))/1000</f>
        <v>0</v>
      </c>
      <c r="AK91" s="17">
        <f>(SUMIFS(EUROSTAT_VBE_IND_2005!AK$7:AK$883,EUROSTAT_VBE_IND_2005!$B$7:$B$883,$D91,EUROSTAT_VBE_IND_2005!$C$7:$C$883,"*"&amp;RIGHT($A91,3)&amp;"*",EUROSTAT_VBE_IND_2005!$D$7:$D$883,"328*"))/1000-(SUMIFS(EUROSTAT_VBE_IND_2005!AK$7:AK$883,EUROSTAT_VBE_IND_2005!$B$7:$B$883,$D91,EUROSTAT_VBE_IND_2005!$C$7:$C$883,"*"&amp;RIGHT($A91,3)&amp;"*",EUROSTAT_VBE_IND_2005!$D$7:$D$883,"3285*"))/1000</f>
        <v>0</v>
      </c>
      <c r="AL91" s="198"/>
      <c r="AM91" s="198"/>
      <c r="AN91" s="198"/>
      <c r="AO91" s="17">
        <f>(SUMIFS(EUROSTAT_VBE_IND_2005!Y$7:Y$883,EUROSTAT_VBE_IND_2005!$B$7:$B$883,$D91,EUROSTAT_VBE_IND_2005!$C$7:$C$883,"*"&amp;RIGHT($A91,3)&amp;"*",EUROSTAT_VBE_IND_2005!$D$7:$D$883,"328*"))/1000-(SUMIFS(EUROSTAT_VBE_IND_2005!Y$7:Y$883,EUROSTAT_VBE_IND_2005!$B$7:$B$883,$D91,EUROSTAT_VBE_IND_2005!$C$7:$C$883,"*"&amp;RIGHT($A91,3)&amp;"*",EUROSTAT_VBE_IND_2005!$D$7:$D$883,"3285*"))/1000</f>
        <v>0</v>
      </c>
      <c r="AP91" s="17">
        <f>(SUMIFS(EUROSTAT_VBE_IND_2005!Z$7:Z$883,EUROSTAT_VBE_IND_2005!$B$7:$B$883,$D91,EUROSTAT_VBE_IND_2005!$C$7:$C$883,"*"&amp;RIGHT($A91,3)&amp;"*",EUROSTAT_VBE_IND_2005!$D$7:$D$883,"328*"))/1000-(SUMIFS(EUROSTAT_VBE_IND_2005!Z$7:Z$883,EUROSTAT_VBE_IND_2005!$B$7:$B$883,$D91,EUROSTAT_VBE_IND_2005!$C$7:$C$883,"*"&amp;RIGHT($A91,3)&amp;"*",EUROSTAT_VBE_IND_2005!$D$7:$D$883,"3285*"))/1000</f>
        <v>0</v>
      </c>
      <c r="AQ91" s="17">
        <f>(SUMIFS(EUROSTAT_VBE_IND_2005!AG$7:AG$883,EUROSTAT_VBE_IND_2005!$B$7:$B$883,$D91,EUROSTAT_VBE_IND_2005!$C$7:$C$883,"*"&amp;RIGHT($A91,3)&amp;"*",EUROSTAT_VBE_IND_2005!$D$7:$D$883,"328*"))/1000-(SUMIFS(EUROSTAT_VBE_IND_2005!AG$7:AG$883,EUROSTAT_VBE_IND_2005!$B$7:$B$883,$D91,EUROSTAT_VBE_IND_2005!$C$7:$C$883,"*"&amp;RIGHT($A91,3)&amp;"*",EUROSTAT_VBE_IND_2005!$D$7:$D$883,"3285*"))/1000</f>
        <v>0</v>
      </c>
    </row>
    <row r="92" spans="1:43">
      <c r="A92" t="str">
        <f>LEFT(EUROSTAT_VBE_IND_2005!C$37,8)</f>
        <v>B_101800</v>
      </c>
      <c r="B92" s="28" t="s">
        <v>296</v>
      </c>
      <c r="C92" t="s">
        <v>293</v>
      </c>
      <c r="D92" t="s">
        <v>55</v>
      </c>
      <c r="E92" t="s">
        <v>239</v>
      </c>
      <c r="F92" t="s">
        <v>259</v>
      </c>
      <c r="G92" s="17">
        <f>(SUMIFS(EUROSTAT_VBE_IND_2005!E$7:E$883,EUROSTAT_VBE_IND_2005!$B$7:$B$883,$D92,EUROSTAT_VBE_IND_2005!$C$7:$C$883,"*"&amp;RIGHT($A92,3)&amp;"*",EUROSTAT_VBE_IND_2005!$D$7:$D$883,"4100*"))/1000+(SUMIFS(EUROSTAT_VBE_IND_2005!E$7:E$883,EUROSTAT_VBE_IND_2005!$B$7:$B$883,$D92,EUROSTAT_VBE_IND_2005!$C$7:$C$883,"*"&amp;RIGHT($A92,3)&amp;"*",EUROSTAT_VBE_IND_2005!$D$7:$D$883,"4230*"))/1000+(SUMIFS(EUROSTAT_VBE_IND_2005!E$7:E$883,EUROSTAT_VBE_IND_2005!$B$7:$B$883,$D92,EUROSTAT_VBE_IND_2005!$C$7:$C$883,"*"&amp;RIGHT($A92,3)&amp;"*",EUROSTAT_VBE_IND_2005!$D$7:$D$883,"4240*"))/1000+(SUMIFS(EUROSTAT_VBE_IND_2005!E$7:E$883,EUROSTAT_VBE_IND_2005!$B$7:$B$883,$D92,EUROSTAT_VBE_IND_2005!$C$7:$C$883,"*"&amp;RIGHT($A92,3)&amp;"*",EUROSTAT_VBE_IND_2005!$D$7:$D$883,"3106*"))/1000</f>
        <v>103.313</v>
      </c>
      <c r="H92" s="17">
        <f>(SUMIFS(EUROSTAT_VBE_IND_2005!F$7:F$883,EUROSTAT_VBE_IND_2005!$B$7:$B$883,$D92,EUROSTAT_VBE_IND_2005!$C$7:$C$883,"*"&amp;RIGHT($A92,3)&amp;"*",EUROSTAT_VBE_IND_2005!$D$7:$D$883,"4100*"))/1000+(SUMIFS(EUROSTAT_VBE_IND_2005!F$7:F$883,EUROSTAT_VBE_IND_2005!$B$7:$B$883,$D92,EUROSTAT_VBE_IND_2005!$C$7:$C$883,"*"&amp;RIGHT($A92,3)&amp;"*",EUROSTAT_VBE_IND_2005!$D$7:$D$883,"4230*"))/1000+(SUMIFS(EUROSTAT_VBE_IND_2005!F$7:F$883,EUROSTAT_VBE_IND_2005!$B$7:$B$883,$D92,EUROSTAT_VBE_IND_2005!$C$7:$C$883,"*"&amp;RIGHT($A92,3)&amp;"*",EUROSTAT_VBE_IND_2005!$D$7:$D$883,"4240*"))/1000+(SUMIFS(EUROSTAT_VBE_IND_2005!F$7:F$883,EUROSTAT_VBE_IND_2005!$B$7:$B$883,$D92,EUROSTAT_VBE_IND_2005!$C$7:$C$883,"*"&amp;RIGHT($A92,3)&amp;"*",EUROSTAT_VBE_IND_2005!$D$7:$D$883,"3106*"))/1000</f>
        <v>167.382</v>
      </c>
      <c r="I92" s="17">
        <f>(SUMIFS(EUROSTAT_VBE_IND_2005!G$7:G$883,EUROSTAT_VBE_IND_2005!$B$7:$B$883,$D92,EUROSTAT_VBE_IND_2005!$C$7:$C$883,"*"&amp;RIGHT($A92,3)&amp;"*",EUROSTAT_VBE_IND_2005!$D$7:$D$883,"4100*"))/1000+(SUMIFS(EUROSTAT_VBE_IND_2005!G$7:G$883,EUROSTAT_VBE_IND_2005!$B$7:$B$883,$D92,EUROSTAT_VBE_IND_2005!$C$7:$C$883,"*"&amp;RIGHT($A92,3)&amp;"*",EUROSTAT_VBE_IND_2005!$D$7:$D$883,"4230*"))/1000+(SUMIFS(EUROSTAT_VBE_IND_2005!G$7:G$883,EUROSTAT_VBE_IND_2005!$B$7:$B$883,$D92,EUROSTAT_VBE_IND_2005!$C$7:$C$883,"*"&amp;RIGHT($A92,3)&amp;"*",EUROSTAT_VBE_IND_2005!$D$7:$D$883,"4240*"))/1000+(SUMIFS(EUROSTAT_VBE_IND_2005!G$7:G$883,EUROSTAT_VBE_IND_2005!$B$7:$B$883,$D92,EUROSTAT_VBE_IND_2005!$C$7:$C$883,"*"&amp;RIGHT($A92,3)&amp;"*",EUROSTAT_VBE_IND_2005!$D$7:$D$883,"3106*"))/1000</f>
        <v>43.875</v>
      </c>
      <c r="J92" s="198"/>
      <c r="K92" s="17">
        <f>(SUMIFS(EUROSTAT_VBE_IND_2005!H$7:H$883,EUROSTAT_VBE_IND_2005!$B$7:$B$883,$D92,EUROSTAT_VBE_IND_2005!$C$7:$C$883,"*"&amp;RIGHT($A92,3)&amp;"*",EUROSTAT_VBE_IND_2005!$D$7:$D$883,"4100*"))/1000+(SUMIFS(EUROSTAT_VBE_IND_2005!H$7:H$883,EUROSTAT_VBE_IND_2005!$B$7:$B$883,$D92,EUROSTAT_VBE_IND_2005!$C$7:$C$883,"*"&amp;RIGHT($A92,3)&amp;"*",EUROSTAT_VBE_IND_2005!$D$7:$D$883,"4230*"))/1000+(SUMIFS(EUROSTAT_VBE_IND_2005!H$7:H$883,EUROSTAT_VBE_IND_2005!$B$7:$B$883,$D92,EUROSTAT_VBE_IND_2005!$C$7:$C$883,"*"&amp;RIGHT($A92,3)&amp;"*",EUROSTAT_VBE_IND_2005!$D$7:$D$883,"4240*"))/1000+(SUMIFS(EUROSTAT_VBE_IND_2005!H$7:H$883,EUROSTAT_VBE_IND_2005!$B$7:$B$883,$D92,EUROSTAT_VBE_IND_2005!$C$7:$C$883,"*"&amp;RIGHT($A92,3)&amp;"*",EUROSTAT_VBE_IND_2005!$D$7:$D$883,"3106*"))/1000</f>
        <v>0</v>
      </c>
      <c r="L92" s="17">
        <f>(SUMIFS(EUROSTAT_VBE_IND_2005!I$7:I$883,EUROSTAT_VBE_IND_2005!$B$7:$B$883,$D92,EUROSTAT_VBE_IND_2005!$C$7:$C$883,"*"&amp;RIGHT($A92,3)&amp;"*",EUROSTAT_VBE_IND_2005!$D$7:$D$883,"4100*"))/1000+(SUMIFS(EUROSTAT_VBE_IND_2005!I$7:I$883,EUROSTAT_VBE_IND_2005!$B$7:$B$883,$D92,EUROSTAT_VBE_IND_2005!$C$7:$C$883,"*"&amp;RIGHT($A92,3)&amp;"*",EUROSTAT_VBE_IND_2005!$D$7:$D$883,"4230*"))/1000+(SUMIFS(EUROSTAT_VBE_IND_2005!I$7:I$883,EUROSTAT_VBE_IND_2005!$B$7:$B$883,$D92,EUROSTAT_VBE_IND_2005!$C$7:$C$883,"*"&amp;RIGHT($A92,3)&amp;"*",EUROSTAT_VBE_IND_2005!$D$7:$D$883,"4240*"))/1000+(SUMIFS(EUROSTAT_VBE_IND_2005!I$7:I$883,EUROSTAT_VBE_IND_2005!$B$7:$B$883,$D92,EUROSTAT_VBE_IND_2005!$C$7:$C$883,"*"&amp;RIGHT($A92,3)&amp;"*",EUROSTAT_VBE_IND_2005!$D$7:$D$883,"3106*"))/1000</f>
        <v>102.837</v>
      </c>
      <c r="M92" s="17">
        <f>(SUMIFS(EUROSTAT_VBE_IND_2005!J$7:J$883,EUROSTAT_VBE_IND_2005!$B$7:$B$883,$D92,EUROSTAT_VBE_IND_2005!$C$7:$C$883,"*"&amp;RIGHT($A92,3)&amp;"*",EUROSTAT_VBE_IND_2005!$D$7:$D$883,"4100*"))/1000+(SUMIFS(EUROSTAT_VBE_IND_2005!J$7:J$883,EUROSTAT_VBE_IND_2005!$B$7:$B$883,$D92,EUROSTAT_VBE_IND_2005!$C$7:$C$883,"*"&amp;RIGHT($A92,3)&amp;"*",EUROSTAT_VBE_IND_2005!$D$7:$D$883,"4230*"))/1000+(SUMIFS(EUROSTAT_VBE_IND_2005!J$7:J$883,EUROSTAT_VBE_IND_2005!$B$7:$B$883,$D92,EUROSTAT_VBE_IND_2005!$C$7:$C$883,"*"&amp;RIGHT($A92,3)&amp;"*",EUROSTAT_VBE_IND_2005!$D$7:$D$883,"4240*"))/1000+(SUMIFS(EUROSTAT_VBE_IND_2005!J$7:J$883,EUROSTAT_VBE_IND_2005!$B$7:$B$883,$D92,EUROSTAT_VBE_IND_2005!$C$7:$C$883,"*"&amp;RIGHT($A92,3)&amp;"*",EUROSTAT_VBE_IND_2005!$D$7:$D$883,"3106*"))/1000</f>
        <v>812.321</v>
      </c>
      <c r="N92" s="17">
        <f>(SUMIFS(EUROSTAT_VBE_IND_2005!K$7:K$883,EUROSTAT_VBE_IND_2005!$B$7:$B$883,$D92,EUROSTAT_VBE_IND_2005!$C$7:$C$883,"*"&amp;RIGHT($A92,3)&amp;"*",EUROSTAT_VBE_IND_2005!$D$7:$D$883,"4100*"))/1000+(SUMIFS(EUROSTAT_VBE_IND_2005!K$7:K$883,EUROSTAT_VBE_IND_2005!$B$7:$B$883,$D92,EUROSTAT_VBE_IND_2005!$C$7:$C$883,"*"&amp;RIGHT($A92,3)&amp;"*",EUROSTAT_VBE_IND_2005!$D$7:$D$883,"4230*"))/1000+(SUMIFS(EUROSTAT_VBE_IND_2005!K$7:K$883,EUROSTAT_VBE_IND_2005!$B$7:$B$883,$D92,EUROSTAT_VBE_IND_2005!$C$7:$C$883,"*"&amp;RIGHT($A92,3)&amp;"*",EUROSTAT_VBE_IND_2005!$D$7:$D$883,"4240*"))/1000+(SUMIFS(EUROSTAT_VBE_IND_2005!K$7:K$883,EUROSTAT_VBE_IND_2005!$B$7:$B$883,$D92,EUROSTAT_VBE_IND_2005!$C$7:$C$883,"*"&amp;RIGHT($A92,3)&amp;"*",EUROSTAT_VBE_IND_2005!$D$7:$D$883,"3106*"))/1000</f>
        <v>29.969</v>
      </c>
      <c r="O92" s="17">
        <f>(SUMIFS(EUROSTAT_VBE_IND_2005!L$7:L$883,EUROSTAT_VBE_IND_2005!$B$7:$B$883,$D92,EUROSTAT_VBE_IND_2005!$C$7:$C$883,"*"&amp;RIGHT($A92,3)&amp;"*",EUROSTAT_VBE_IND_2005!$D$7:$D$883,"4100*"))/1000+(SUMIFS(EUROSTAT_VBE_IND_2005!L$7:L$883,EUROSTAT_VBE_IND_2005!$B$7:$B$883,$D92,EUROSTAT_VBE_IND_2005!$C$7:$C$883,"*"&amp;RIGHT($A92,3)&amp;"*",EUROSTAT_VBE_IND_2005!$D$7:$D$883,"4230*"))/1000+(SUMIFS(EUROSTAT_VBE_IND_2005!L$7:L$883,EUROSTAT_VBE_IND_2005!$B$7:$B$883,$D92,EUROSTAT_VBE_IND_2005!$C$7:$C$883,"*"&amp;RIGHT($A92,3)&amp;"*",EUROSTAT_VBE_IND_2005!$D$7:$D$883,"4240*"))/1000+(SUMIFS(EUROSTAT_VBE_IND_2005!L$7:L$883,EUROSTAT_VBE_IND_2005!$B$7:$B$883,$D92,EUROSTAT_VBE_IND_2005!$C$7:$C$883,"*"&amp;RIGHT($A92,3)&amp;"*",EUROSTAT_VBE_IND_2005!$D$7:$D$883,"3106*"))/1000</f>
        <v>6.934</v>
      </c>
      <c r="P92" s="17">
        <f>(SUMIFS(EUROSTAT_VBE_IND_2005!M$7:M$883,EUROSTAT_VBE_IND_2005!$B$7:$B$883,$D92,EUROSTAT_VBE_IND_2005!$C$7:$C$883,"*"&amp;RIGHT($A92,3)&amp;"*",EUROSTAT_VBE_IND_2005!$D$7:$D$883,"4100*"))/1000+(SUMIFS(EUROSTAT_VBE_IND_2005!M$7:M$883,EUROSTAT_VBE_IND_2005!$B$7:$B$883,$D92,EUROSTAT_VBE_IND_2005!$C$7:$C$883,"*"&amp;RIGHT($A92,3)&amp;"*",EUROSTAT_VBE_IND_2005!$D$7:$D$883,"4230*"))/1000+(SUMIFS(EUROSTAT_VBE_IND_2005!M$7:M$883,EUROSTAT_VBE_IND_2005!$B$7:$B$883,$D92,EUROSTAT_VBE_IND_2005!$C$7:$C$883,"*"&amp;RIGHT($A92,3)&amp;"*",EUROSTAT_VBE_IND_2005!$D$7:$D$883,"4240*"))/1000+(SUMIFS(EUROSTAT_VBE_IND_2005!M$7:M$883,EUROSTAT_VBE_IND_2005!$B$7:$B$883,$D92,EUROSTAT_VBE_IND_2005!$C$7:$C$883,"*"&amp;RIGHT($A92,3)&amp;"*",EUROSTAT_VBE_IND_2005!$D$7:$D$883,"3106*"))/1000</f>
        <v>17.821</v>
      </c>
      <c r="Q92" s="17">
        <f>(SUMIFS(EUROSTAT_VBE_IND_2005!N$7:N$883,EUROSTAT_VBE_IND_2005!$B$7:$B$883,$D92,EUROSTAT_VBE_IND_2005!$C$7:$C$883,"*"&amp;RIGHT($A92,3)&amp;"*",EUROSTAT_VBE_IND_2005!$D$7:$D$883,"4100*"))/1000+(SUMIFS(EUROSTAT_VBE_IND_2005!N$7:N$883,EUROSTAT_VBE_IND_2005!$B$7:$B$883,$D92,EUROSTAT_VBE_IND_2005!$C$7:$C$883,"*"&amp;RIGHT($A92,3)&amp;"*",EUROSTAT_VBE_IND_2005!$D$7:$D$883,"4230*"))/1000+(SUMIFS(EUROSTAT_VBE_IND_2005!N$7:N$883,EUROSTAT_VBE_IND_2005!$B$7:$B$883,$D92,EUROSTAT_VBE_IND_2005!$C$7:$C$883,"*"&amp;RIGHT($A92,3)&amp;"*",EUROSTAT_VBE_IND_2005!$D$7:$D$883,"4240*"))/1000+(SUMIFS(EUROSTAT_VBE_IND_2005!N$7:N$883,EUROSTAT_VBE_IND_2005!$B$7:$B$883,$D92,EUROSTAT_VBE_IND_2005!$C$7:$C$883,"*"&amp;RIGHT($A92,3)&amp;"*",EUROSTAT_VBE_IND_2005!$D$7:$D$883,"3106*"))/1000</f>
        <v>556.266</v>
      </c>
      <c r="R92" s="17">
        <f>(SUMIFS(EUROSTAT_VBE_IND_2005!O$7:O$883,EUROSTAT_VBE_IND_2005!$B$7:$B$883,$D92,EUROSTAT_VBE_IND_2005!$C$7:$C$883,"*"&amp;RIGHT($A92,3)&amp;"*",EUROSTAT_VBE_IND_2005!$D$7:$D$883,"4100*"))/1000+(SUMIFS(EUROSTAT_VBE_IND_2005!O$7:O$883,EUROSTAT_VBE_IND_2005!$B$7:$B$883,$D92,EUROSTAT_VBE_IND_2005!$C$7:$C$883,"*"&amp;RIGHT($A92,3)&amp;"*",EUROSTAT_VBE_IND_2005!$D$7:$D$883,"4230*"))/1000+(SUMIFS(EUROSTAT_VBE_IND_2005!O$7:O$883,EUROSTAT_VBE_IND_2005!$B$7:$B$883,$D92,EUROSTAT_VBE_IND_2005!$C$7:$C$883,"*"&amp;RIGHT($A92,3)&amp;"*",EUROSTAT_VBE_IND_2005!$D$7:$D$883,"4240*"))/1000+(SUMIFS(EUROSTAT_VBE_IND_2005!O$7:O$883,EUROSTAT_VBE_IND_2005!$B$7:$B$883,$D92,EUROSTAT_VBE_IND_2005!$C$7:$C$883,"*"&amp;RIGHT($A92,3)&amp;"*",EUROSTAT_VBE_IND_2005!$D$7:$D$883,"3106*"))/1000</f>
        <v>30.246</v>
      </c>
      <c r="S92" s="17">
        <f>(SUMIFS(EUROSTAT_VBE_IND_2005!P$7:P$883,EUROSTAT_VBE_IND_2005!$B$7:$B$883,$D92,EUROSTAT_VBE_IND_2005!$C$7:$C$883,"*"&amp;RIGHT($A92,3)&amp;"*",EUROSTAT_VBE_IND_2005!$D$7:$D$883,"4100*"))/1000+(SUMIFS(EUROSTAT_VBE_IND_2005!P$7:P$883,EUROSTAT_VBE_IND_2005!$B$7:$B$883,$D92,EUROSTAT_VBE_IND_2005!$C$7:$C$883,"*"&amp;RIGHT($A92,3)&amp;"*",EUROSTAT_VBE_IND_2005!$D$7:$D$883,"4230*"))/1000+(SUMIFS(EUROSTAT_VBE_IND_2005!P$7:P$883,EUROSTAT_VBE_IND_2005!$B$7:$B$883,$D92,EUROSTAT_VBE_IND_2005!$C$7:$C$883,"*"&amp;RIGHT($A92,3)&amp;"*",EUROSTAT_VBE_IND_2005!$D$7:$D$883,"4240*"))/1000+(SUMIFS(EUROSTAT_VBE_IND_2005!P$7:P$883,EUROSTAT_VBE_IND_2005!$B$7:$B$883,$D92,EUROSTAT_VBE_IND_2005!$C$7:$C$883,"*"&amp;RIGHT($A92,3)&amp;"*",EUROSTAT_VBE_IND_2005!$D$7:$D$883,"3106*"))/1000</f>
        <v>406.811</v>
      </c>
      <c r="T92" s="17">
        <f>(SUMIFS(EUROSTAT_VBE_IND_2005!Q$7:Q$883,EUROSTAT_VBE_IND_2005!$B$7:$B$883,$D92,EUROSTAT_VBE_IND_2005!$C$7:$C$883,"*"&amp;RIGHT($A92,3)&amp;"*",EUROSTAT_VBE_IND_2005!$D$7:$D$883,"4100*"))/1000+(SUMIFS(EUROSTAT_VBE_IND_2005!Q$7:Q$883,EUROSTAT_VBE_IND_2005!$B$7:$B$883,$D92,EUROSTAT_VBE_IND_2005!$C$7:$C$883,"*"&amp;RIGHT($A92,3)&amp;"*",EUROSTAT_VBE_IND_2005!$D$7:$D$883,"4230*"))/1000+(SUMIFS(EUROSTAT_VBE_IND_2005!Q$7:Q$883,EUROSTAT_VBE_IND_2005!$B$7:$B$883,$D92,EUROSTAT_VBE_IND_2005!$C$7:$C$883,"*"&amp;RIGHT($A92,3)&amp;"*",EUROSTAT_VBE_IND_2005!$D$7:$D$883,"4240*"))/1000+(SUMIFS(EUROSTAT_VBE_IND_2005!Q$7:Q$883,EUROSTAT_VBE_IND_2005!$B$7:$B$883,$D92,EUROSTAT_VBE_IND_2005!$C$7:$C$883,"*"&amp;RIGHT($A92,3)&amp;"*",EUROSTAT_VBE_IND_2005!$D$7:$D$883,"3106*"))/1000</f>
        <v>22.194</v>
      </c>
      <c r="U92" s="17">
        <f>(SUMIFS(EUROSTAT_VBE_IND_2005!R$7:R$883,EUROSTAT_VBE_IND_2005!$B$7:$B$883,$D92,EUROSTAT_VBE_IND_2005!$C$7:$C$883,"*"&amp;RIGHT($A92,3)&amp;"*",EUROSTAT_VBE_IND_2005!$D$7:$D$883,"4100*"))/1000+(SUMIFS(EUROSTAT_VBE_IND_2005!R$7:R$883,EUROSTAT_VBE_IND_2005!$B$7:$B$883,$D92,EUROSTAT_VBE_IND_2005!$C$7:$C$883,"*"&amp;RIGHT($A92,3)&amp;"*",EUROSTAT_VBE_IND_2005!$D$7:$D$883,"4230*"))/1000+(SUMIFS(EUROSTAT_VBE_IND_2005!R$7:R$883,EUROSTAT_VBE_IND_2005!$B$7:$B$883,$D92,EUROSTAT_VBE_IND_2005!$C$7:$C$883,"*"&amp;RIGHT($A92,3)&amp;"*",EUROSTAT_VBE_IND_2005!$D$7:$D$883,"4240*"))/1000+(SUMIFS(EUROSTAT_VBE_IND_2005!R$7:R$883,EUROSTAT_VBE_IND_2005!$B$7:$B$883,$D92,EUROSTAT_VBE_IND_2005!$C$7:$C$883,"*"&amp;RIGHT($A92,3)&amp;"*",EUROSTAT_VBE_IND_2005!$D$7:$D$883,"3106*"))/1000</f>
        <v>54.626</v>
      </c>
      <c r="V92" s="17">
        <f>(SUMIFS(EUROSTAT_VBE_IND_2005!S$7:S$883,EUROSTAT_VBE_IND_2005!$B$7:$B$883,$D92,EUROSTAT_VBE_IND_2005!$C$7:$C$883,"*"&amp;RIGHT($A92,3)&amp;"*",EUROSTAT_VBE_IND_2005!$D$7:$D$883,"4100*"))/1000+(SUMIFS(EUROSTAT_VBE_IND_2005!S$7:S$883,EUROSTAT_VBE_IND_2005!$B$7:$B$883,$D92,EUROSTAT_VBE_IND_2005!$C$7:$C$883,"*"&amp;RIGHT($A92,3)&amp;"*",EUROSTAT_VBE_IND_2005!$D$7:$D$883,"4230*"))/1000+(SUMIFS(EUROSTAT_VBE_IND_2005!S$7:S$883,EUROSTAT_VBE_IND_2005!$B$7:$B$883,$D92,EUROSTAT_VBE_IND_2005!$C$7:$C$883,"*"&amp;RIGHT($A92,3)&amp;"*",EUROSTAT_VBE_IND_2005!$D$7:$D$883,"4240*"))/1000+(SUMIFS(EUROSTAT_VBE_IND_2005!S$7:S$883,EUROSTAT_VBE_IND_2005!$B$7:$B$883,$D92,EUROSTAT_VBE_IND_2005!$C$7:$C$883,"*"&amp;RIGHT($A92,3)&amp;"*",EUROSTAT_VBE_IND_2005!$D$7:$D$883,"3106*"))/1000</f>
        <v>22.668</v>
      </c>
      <c r="W92" s="17">
        <f>(SUMIFS(EUROSTAT_VBE_IND_2005!T$7:T$883,EUROSTAT_VBE_IND_2005!$B$7:$B$883,$D92,EUROSTAT_VBE_IND_2005!$C$7:$C$883,"*"&amp;RIGHT($A92,3)&amp;"*",EUROSTAT_VBE_IND_2005!$D$7:$D$883,"4100*"))/1000+(SUMIFS(EUROSTAT_VBE_IND_2005!T$7:T$883,EUROSTAT_VBE_IND_2005!$B$7:$B$883,$D92,EUROSTAT_VBE_IND_2005!$C$7:$C$883,"*"&amp;RIGHT($A92,3)&amp;"*",EUROSTAT_VBE_IND_2005!$D$7:$D$883,"4230*"))/1000+(SUMIFS(EUROSTAT_VBE_IND_2005!T$7:T$883,EUROSTAT_VBE_IND_2005!$B$7:$B$883,$D92,EUROSTAT_VBE_IND_2005!$C$7:$C$883,"*"&amp;RIGHT($A92,3)&amp;"*",EUROSTAT_VBE_IND_2005!$D$7:$D$883,"4240*"))/1000+(SUMIFS(EUROSTAT_VBE_IND_2005!T$7:T$883,EUROSTAT_VBE_IND_2005!$B$7:$B$883,$D92,EUROSTAT_VBE_IND_2005!$C$7:$C$883,"*"&amp;RIGHT($A92,3)&amp;"*",EUROSTAT_VBE_IND_2005!$D$7:$D$883,"3106*"))/1000</f>
        <v>0</v>
      </c>
      <c r="X92" s="17">
        <f>(SUMIFS(EUROSTAT_VBE_IND_2005!U$7:U$883,EUROSTAT_VBE_IND_2005!$B$7:$B$883,$D92,EUROSTAT_VBE_IND_2005!$C$7:$C$883,"*"&amp;RIGHT($A92,3)&amp;"*",EUROSTAT_VBE_IND_2005!$D$7:$D$883,"4100*"))/1000+(SUMIFS(EUROSTAT_VBE_IND_2005!U$7:U$883,EUROSTAT_VBE_IND_2005!$B$7:$B$883,$D92,EUROSTAT_VBE_IND_2005!$C$7:$C$883,"*"&amp;RIGHT($A92,3)&amp;"*",EUROSTAT_VBE_IND_2005!$D$7:$D$883,"4230*"))/1000+(SUMIFS(EUROSTAT_VBE_IND_2005!U$7:U$883,EUROSTAT_VBE_IND_2005!$B$7:$B$883,$D92,EUROSTAT_VBE_IND_2005!$C$7:$C$883,"*"&amp;RIGHT($A92,3)&amp;"*",EUROSTAT_VBE_IND_2005!$D$7:$D$883,"4240*"))/1000+(SUMIFS(EUROSTAT_VBE_IND_2005!U$7:U$883,EUROSTAT_VBE_IND_2005!$B$7:$B$883,$D92,EUROSTAT_VBE_IND_2005!$C$7:$C$883,"*"&amp;RIGHT($A92,3)&amp;"*",EUROSTAT_VBE_IND_2005!$D$7:$D$883,"3106*"))/1000</f>
        <v>580.368</v>
      </c>
      <c r="Y92" s="17">
        <f>(SUMIFS(EUROSTAT_VBE_IND_2005!V$7:V$883,EUROSTAT_VBE_IND_2005!$B$7:$B$883,$D92,EUROSTAT_VBE_IND_2005!$C$7:$C$883,"*"&amp;RIGHT($A92,3)&amp;"*",EUROSTAT_VBE_IND_2005!$D$7:$D$883,"4100*"))/1000+(SUMIFS(EUROSTAT_VBE_IND_2005!V$7:V$883,EUROSTAT_VBE_IND_2005!$B$7:$B$883,$D92,EUROSTAT_VBE_IND_2005!$C$7:$C$883,"*"&amp;RIGHT($A92,3)&amp;"*",EUROSTAT_VBE_IND_2005!$D$7:$D$883,"4230*"))/1000+(SUMIFS(EUROSTAT_VBE_IND_2005!V$7:V$883,EUROSTAT_VBE_IND_2005!$B$7:$B$883,$D92,EUROSTAT_VBE_IND_2005!$C$7:$C$883,"*"&amp;RIGHT($A92,3)&amp;"*",EUROSTAT_VBE_IND_2005!$D$7:$D$883,"4240*"))/1000+(SUMIFS(EUROSTAT_VBE_IND_2005!V$7:V$883,EUROSTAT_VBE_IND_2005!$B$7:$B$883,$D92,EUROSTAT_VBE_IND_2005!$C$7:$C$883,"*"&amp;RIGHT($A92,3)&amp;"*",EUROSTAT_VBE_IND_2005!$D$7:$D$883,"3106*"))/1000</f>
        <v>12.128</v>
      </c>
      <c r="Z92" s="17">
        <f>(SUMIFS(EUROSTAT_VBE_IND_2005!W$7:W$883,EUROSTAT_VBE_IND_2005!$B$7:$B$883,$D92,EUROSTAT_VBE_IND_2005!$C$7:$C$883,"*"&amp;RIGHT($A92,3)&amp;"*",EUROSTAT_VBE_IND_2005!$D$7:$D$883,"4100*"))/1000+(SUMIFS(EUROSTAT_VBE_IND_2005!W$7:W$883,EUROSTAT_VBE_IND_2005!$B$7:$B$883,$D92,EUROSTAT_VBE_IND_2005!$C$7:$C$883,"*"&amp;RIGHT($A92,3)&amp;"*",EUROSTAT_VBE_IND_2005!$D$7:$D$883,"4230*"))/1000+(SUMIFS(EUROSTAT_VBE_IND_2005!W$7:W$883,EUROSTAT_VBE_IND_2005!$B$7:$B$883,$D92,EUROSTAT_VBE_IND_2005!$C$7:$C$883,"*"&amp;RIGHT($A92,3)&amp;"*",EUROSTAT_VBE_IND_2005!$D$7:$D$883,"4240*"))/1000+(SUMIFS(EUROSTAT_VBE_IND_2005!W$7:W$883,EUROSTAT_VBE_IND_2005!$B$7:$B$883,$D92,EUROSTAT_VBE_IND_2005!$C$7:$C$883,"*"&amp;RIGHT($A92,3)&amp;"*",EUROSTAT_VBE_IND_2005!$D$7:$D$883,"3106*"))/1000</f>
        <v>12.728</v>
      </c>
      <c r="AA92" s="17">
        <f>(SUMIFS(EUROSTAT_VBE_IND_2005!X$7:X$883,EUROSTAT_VBE_IND_2005!$B$7:$B$883,$D92,EUROSTAT_VBE_IND_2005!$C$7:$C$883,"*"&amp;RIGHT($A92,3)&amp;"*",EUROSTAT_VBE_IND_2005!$D$7:$D$883,"4100*"))/1000+(SUMIFS(EUROSTAT_VBE_IND_2005!X$7:X$883,EUROSTAT_VBE_IND_2005!$B$7:$B$883,$D92,EUROSTAT_VBE_IND_2005!$C$7:$C$883,"*"&amp;RIGHT($A92,3)&amp;"*",EUROSTAT_VBE_IND_2005!$D$7:$D$883,"4230*"))/1000+(SUMIFS(EUROSTAT_VBE_IND_2005!X$7:X$883,EUROSTAT_VBE_IND_2005!$B$7:$B$883,$D92,EUROSTAT_VBE_IND_2005!$C$7:$C$883,"*"&amp;RIGHT($A92,3)&amp;"*",EUROSTAT_VBE_IND_2005!$D$7:$D$883,"4240*"))/1000+(SUMIFS(EUROSTAT_VBE_IND_2005!X$7:X$883,EUROSTAT_VBE_IND_2005!$B$7:$B$883,$D92,EUROSTAT_VBE_IND_2005!$C$7:$C$883,"*"&amp;RIGHT($A92,3)&amp;"*",EUROSTAT_VBE_IND_2005!$D$7:$D$883,"3106*"))/1000</f>
        <v>12.343</v>
      </c>
      <c r="AB92" s="17">
        <f>(SUMIFS(EUROSTAT_VBE_IND_2005!AA$7:AA$883,EUROSTAT_VBE_IND_2005!$B$7:$B$883,$D92,EUROSTAT_VBE_IND_2005!$C$7:$C$883,"*"&amp;RIGHT($A92,3)&amp;"*",EUROSTAT_VBE_IND_2005!$D$7:$D$883,"4100*"))/1000+(SUMIFS(EUROSTAT_VBE_IND_2005!AA$7:AA$883,EUROSTAT_VBE_IND_2005!$B$7:$B$883,$D92,EUROSTAT_VBE_IND_2005!$C$7:$C$883,"*"&amp;RIGHT($A92,3)&amp;"*",EUROSTAT_VBE_IND_2005!$D$7:$D$883,"4230*"))/1000+(SUMIFS(EUROSTAT_VBE_IND_2005!AA$7:AA$883,EUROSTAT_VBE_IND_2005!$B$7:$B$883,$D92,EUROSTAT_VBE_IND_2005!$C$7:$C$883,"*"&amp;RIGHT($A92,3)&amp;"*",EUROSTAT_VBE_IND_2005!$D$7:$D$883,"4240*"))/1000+(SUMIFS(EUROSTAT_VBE_IND_2005!AA$7:AA$883,EUROSTAT_VBE_IND_2005!$B$7:$B$883,$D92,EUROSTAT_VBE_IND_2005!$C$7:$C$883,"*"&amp;RIGHT($A92,3)&amp;"*",EUROSTAT_VBE_IND_2005!$D$7:$D$883,"3106*"))/1000</f>
        <v>0</v>
      </c>
      <c r="AC92" s="17">
        <f>(SUMIFS(EUROSTAT_VBE_IND_2005!AB$7:AB$883,EUROSTAT_VBE_IND_2005!$B$7:$B$883,$D92,EUROSTAT_VBE_IND_2005!$C$7:$C$883,"*"&amp;RIGHT($A92,3)&amp;"*",EUROSTAT_VBE_IND_2005!$D$7:$D$883,"4100*"))/1000+(SUMIFS(EUROSTAT_VBE_IND_2005!AB$7:AB$883,EUROSTAT_VBE_IND_2005!$B$7:$B$883,$D92,EUROSTAT_VBE_IND_2005!$C$7:$C$883,"*"&amp;RIGHT($A92,3)&amp;"*",EUROSTAT_VBE_IND_2005!$D$7:$D$883,"4230*"))/1000+(SUMIFS(EUROSTAT_VBE_IND_2005!AB$7:AB$883,EUROSTAT_VBE_IND_2005!$B$7:$B$883,$D92,EUROSTAT_VBE_IND_2005!$C$7:$C$883,"*"&amp;RIGHT($A92,3)&amp;"*",EUROSTAT_VBE_IND_2005!$D$7:$D$883,"4240*"))/1000+(SUMIFS(EUROSTAT_VBE_IND_2005!AB$7:AB$883,EUROSTAT_VBE_IND_2005!$B$7:$B$883,$D92,EUROSTAT_VBE_IND_2005!$C$7:$C$883,"*"&amp;RIGHT($A92,3)&amp;"*",EUROSTAT_VBE_IND_2005!$D$7:$D$883,"3106*"))/1000</f>
        <v>240.787</v>
      </c>
      <c r="AD92" s="17">
        <f>(SUMIFS(EUROSTAT_VBE_IND_2005!AC$7:AC$883,EUROSTAT_VBE_IND_2005!$B$7:$B$883,$D92,EUROSTAT_VBE_IND_2005!$C$7:$C$883,"*"&amp;RIGHT($A92,3)&amp;"*",EUROSTAT_VBE_IND_2005!$D$7:$D$883,"4100*"))/1000+(SUMIFS(EUROSTAT_VBE_IND_2005!AC$7:AC$883,EUROSTAT_VBE_IND_2005!$B$7:$B$883,$D92,EUROSTAT_VBE_IND_2005!$C$7:$C$883,"*"&amp;RIGHT($A92,3)&amp;"*",EUROSTAT_VBE_IND_2005!$D$7:$D$883,"4230*"))/1000+(SUMIFS(EUROSTAT_VBE_IND_2005!AC$7:AC$883,EUROSTAT_VBE_IND_2005!$B$7:$B$883,$D92,EUROSTAT_VBE_IND_2005!$C$7:$C$883,"*"&amp;RIGHT($A92,3)&amp;"*",EUROSTAT_VBE_IND_2005!$D$7:$D$883,"4240*"))/1000+(SUMIFS(EUROSTAT_VBE_IND_2005!AC$7:AC$883,EUROSTAT_VBE_IND_2005!$B$7:$B$883,$D92,EUROSTAT_VBE_IND_2005!$C$7:$C$883,"*"&amp;RIGHT($A92,3)&amp;"*",EUROSTAT_VBE_IND_2005!$D$7:$D$883,"3106*"))/1000</f>
        <v>7.679</v>
      </c>
      <c r="AE92" s="17">
        <f>(SUMIFS(EUROSTAT_VBE_IND_2005!AD$7:AD$883,EUROSTAT_VBE_IND_2005!$B$7:$B$883,$D92,EUROSTAT_VBE_IND_2005!$C$7:$C$883,"*"&amp;RIGHT($A92,3)&amp;"*",EUROSTAT_VBE_IND_2005!$D$7:$D$883,"4100*"))/1000+(SUMIFS(EUROSTAT_VBE_IND_2005!AD$7:AD$883,EUROSTAT_VBE_IND_2005!$B$7:$B$883,$D92,EUROSTAT_VBE_IND_2005!$C$7:$C$883,"*"&amp;RIGHT($A92,3)&amp;"*",EUROSTAT_VBE_IND_2005!$D$7:$D$883,"4230*"))/1000+(SUMIFS(EUROSTAT_VBE_IND_2005!AD$7:AD$883,EUROSTAT_VBE_IND_2005!$B$7:$B$883,$D92,EUROSTAT_VBE_IND_2005!$C$7:$C$883,"*"&amp;RIGHT($A92,3)&amp;"*",EUROSTAT_VBE_IND_2005!$D$7:$D$883,"4240*"))/1000+(SUMIFS(EUROSTAT_VBE_IND_2005!AD$7:AD$883,EUROSTAT_VBE_IND_2005!$B$7:$B$883,$D92,EUROSTAT_VBE_IND_2005!$C$7:$C$883,"*"&amp;RIGHT($A92,3)&amp;"*",EUROSTAT_VBE_IND_2005!$D$7:$D$883,"3106*"))/1000</f>
        <v>117.063</v>
      </c>
      <c r="AF92" s="17">
        <f>(SUMIFS(EUROSTAT_VBE_IND_2005!AE$7:AE$883,EUROSTAT_VBE_IND_2005!$B$7:$B$883,$D92,EUROSTAT_VBE_IND_2005!$C$7:$C$883,"*"&amp;RIGHT($A92,3)&amp;"*",EUROSTAT_VBE_IND_2005!$D$7:$D$883,"4100*"))/1000+(SUMIFS(EUROSTAT_VBE_IND_2005!AE$7:AE$883,EUROSTAT_VBE_IND_2005!$B$7:$B$883,$D92,EUROSTAT_VBE_IND_2005!$C$7:$C$883,"*"&amp;RIGHT($A92,3)&amp;"*",EUROSTAT_VBE_IND_2005!$D$7:$D$883,"4230*"))/1000+(SUMIFS(EUROSTAT_VBE_IND_2005!AE$7:AE$883,EUROSTAT_VBE_IND_2005!$B$7:$B$883,$D92,EUROSTAT_VBE_IND_2005!$C$7:$C$883,"*"&amp;RIGHT($A92,3)&amp;"*",EUROSTAT_VBE_IND_2005!$D$7:$D$883,"4240*"))/1000+(SUMIFS(EUROSTAT_VBE_IND_2005!AE$7:AE$883,EUROSTAT_VBE_IND_2005!$B$7:$B$883,$D92,EUROSTAT_VBE_IND_2005!$C$7:$C$883,"*"&amp;RIGHT($A92,3)&amp;"*",EUROSTAT_VBE_IND_2005!$D$7:$D$883,"3106*"))/1000</f>
        <v>40.03</v>
      </c>
      <c r="AG92" s="17">
        <f>(SUMIFS(EUROSTAT_VBE_IND_2005!AF$7:AF$883,EUROSTAT_VBE_IND_2005!$B$7:$B$883,$D92,EUROSTAT_VBE_IND_2005!$C$7:$C$883,"*"&amp;RIGHT($A92,3)&amp;"*",EUROSTAT_VBE_IND_2005!$D$7:$D$883,"4100*"))/1000+(SUMIFS(EUROSTAT_VBE_IND_2005!AF$7:AF$883,EUROSTAT_VBE_IND_2005!$B$7:$B$883,$D92,EUROSTAT_VBE_IND_2005!$C$7:$C$883,"*"&amp;RIGHT($A92,3)&amp;"*",EUROSTAT_VBE_IND_2005!$D$7:$D$883,"4230*"))/1000+(SUMIFS(EUROSTAT_VBE_IND_2005!AF$7:AF$883,EUROSTAT_VBE_IND_2005!$B$7:$B$883,$D92,EUROSTAT_VBE_IND_2005!$C$7:$C$883,"*"&amp;RIGHT($A92,3)&amp;"*",EUROSTAT_VBE_IND_2005!$D$7:$D$883,"4240*"))/1000+(SUMIFS(EUROSTAT_VBE_IND_2005!AF$7:AF$883,EUROSTAT_VBE_IND_2005!$B$7:$B$883,$D92,EUROSTAT_VBE_IND_2005!$C$7:$C$883,"*"&amp;RIGHT($A92,3)&amp;"*",EUROSTAT_VBE_IND_2005!$D$7:$D$883,"3106*"))/1000</f>
        <v>168.918</v>
      </c>
      <c r="AH92" s="17">
        <f>(SUMIFS(EUROSTAT_VBE_IND_2005!AH$7:AH$883,EUROSTAT_VBE_IND_2005!$B$7:$B$883,$D92,EUROSTAT_VBE_IND_2005!$C$7:$C$883,"*"&amp;RIGHT($A92,3)&amp;"*",EUROSTAT_VBE_IND_2005!$D$7:$D$883,"4100*"))/1000+(SUMIFS(EUROSTAT_VBE_IND_2005!AH$7:AH$883,EUROSTAT_VBE_IND_2005!$B$7:$B$883,$D92,EUROSTAT_VBE_IND_2005!$C$7:$C$883,"*"&amp;RIGHT($A92,3)&amp;"*",EUROSTAT_VBE_IND_2005!$D$7:$D$883,"4230*"))/1000+(SUMIFS(EUROSTAT_VBE_IND_2005!AH$7:AH$883,EUROSTAT_VBE_IND_2005!$B$7:$B$883,$D92,EUROSTAT_VBE_IND_2005!$C$7:$C$883,"*"&amp;RIGHT($A92,3)&amp;"*",EUROSTAT_VBE_IND_2005!$D$7:$D$883,"4240*"))/1000+(SUMIFS(EUROSTAT_VBE_IND_2005!AH$7:AH$883,EUROSTAT_VBE_IND_2005!$B$7:$B$883,$D92,EUROSTAT_VBE_IND_2005!$C$7:$C$883,"*"&amp;RIGHT($A92,3)&amp;"*",EUROSTAT_VBE_IND_2005!$D$7:$D$883,"3106*"))/1000</f>
        <v>14.295</v>
      </c>
      <c r="AI92" s="17">
        <f>(SUMIFS(EUROSTAT_VBE_IND_2005!AI$7:AI$883,EUROSTAT_VBE_IND_2005!$B$7:$B$883,$D92,EUROSTAT_VBE_IND_2005!$C$7:$C$883,"*"&amp;RIGHT($A92,3)&amp;"*",EUROSTAT_VBE_IND_2005!$D$7:$D$883,"4100*"))/1000+(SUMIFS(EUROSTAT_VBE_IND_2005!AI$7:AI$883,EUROSTAT_VBE_IND_2005!$B$7:$B$883,$D92,EUROSTAT_VBE_IND_2005!$C$7:$C$883,"*"&amp;RIGHT($A92,3)&amp;"*",EUROSTAT_VBE_IND_2005!$D$7:$D$883,"4230*"))/1000+(SUMIFS(EUROSTAT_VBE_IND_2005!AI$7:AI$883,EUROSTAT_VBE_IND_2005!$B$7:$B$883,$D92,EUROSTAT_VBE_IND_2005!$C$7:$C$883,"*"&amp;RIGHT($A92,3)&amp;"*",EUROSTAT_VBE_IND_2005!$D$7:$D$883,"4240*"))/1000+(SUMIFS(EUROSTAT_VBE_IND_2005!AI$7:AI$883,EUROSTAT_VBE_IND_2005!$B$7:$B$883,$D92,EUROSTAT_VBE_IND_2005!$C$7:$C$883,"*"&amp;RIGHT($A92,3)&amp;"*",EUROSTAT_VBE_IND_2005!$D$7:$D$883,"3106*"))/1000</f>
        <v>22.642</v>
      </c>
      <c r="AJ92" s="17">
        <f>(SUMIFS(EUROSTAT_VBE_IND_2005!AJ$7:AJ$883,EUROSTAT_VBE_IND_2005!$B$7:$B$883,$D92,EUROSTAT_VBE_IND_2005!$C$7:$C$883,"*"&amp;RIGHT($A92,3)&amp;"*",EUROSTAT_VBE_IND_2005!$D$7:$D$883,"4100*"))/1000+(SUMIFS(EUROSTAT_VBE_IND_2005!AJ$7:AJ$883,EUROSTAT_VBE_IND_2005!$B$7:$B$883,$D92,EUROSTAT_VBE_IND_2005!$C$7:$C$883,"*"&amp;RIGHT($A92,3)&amp;"*",EUROSTAT_VBE_IND_2005!$D$7:$D$883,"4230*"))/1000+(SUMIFS(EUROSTAT_VBE_IND_2005!AJ$7:AJ$883,EUROSTAT_VBE_IND_2005!$B$7:$B$883,$D92,EUROSTAT_VBE_IND_2005!$C$7:$C$883,"*"&amp;RIGHT($A92,3)&amp;"*",EUROSTAT_VBE_IND_2005!$D$7:$D$883,"4240*"))/1000+(SUMIFS(EUROSTAT_VBE_IND_2005!AJ$7:AJ$883,EUROSTAT_VBE_IND_2005!$B$7:$B$883,$D92,EUROSTAT_VBE_IND_2005!$C$7:$C$883,"*"&amp;RIGHT($A92,3)&amp;"*",EUROSTAT_VBE_IND_2005!$D$7:$D$883,"3106*"))/1000</f>
        <v>41.647</v>
      </c>
      <c r="AK92" s="17">
        <f>(SUMIFS(EUROSTAT_VBE_IND_2005!AK$7:AK$883,EUROSTAT_VBE_IND_2005!$B$7:$B$883,$D92,EUROSTAT_VBE_IND_2005!$C$7:$C$883,"*"&amp;RIGHT($A92,3)&amp;"*",EUROSTAT_VBE_IND_2005!$D$7:$D$883,"4100*"))/1000+(SUMIFS(EUROSTAT_VBE_IND_2005!AK$7:AK$883,EUROSTAT_VBE_IND_2005!$B$7:$B$883,$D92,EUROSTAT_VBE_IND_2005!$C$7:$C$883,"*"&amp;RIGHT($A92,3)&amp;"*",EUROSTAT_VBE_IND_2005!$D$7:$D$883,"4230*"))/1000+(SUMIFS(EUROSTAT_VBE_IND_2005!AK$7:AK$883,EUROSTAT_VBE_IND_2005!$B$7:$B$883,$D92,EUROSTAT_VBE_IND_2005!$C$7:$C$883,"*"&amp;RIGHT($A92,3)&amp;"*",EUROSTAT_VBE_IND_2005!$D$7:$D$883,"4240*"))/1000+(SUMIFS(EUROSTAT_VBE_IND_2005!AK$7:AK$883,EUROSTAT_VBE_IND_2005!$B$7:$B$883,$D92,EUROSTAT_VBE_IND_2005!$C$7:$C$883,"*"&amp;RIGHT($A92,3)&amp;"*",EUROSTAT_VBE_IND_2005!$D$7:$D$883,"3106*"))/1000</f>
        <v>490.669</v>
      </c>
      <c r="AL92" s="198"/>
      <c r="AM92" s="198"/>
      <c r="AN92" s="198"/>
      <c r="AO92" s="17">
        <f>(SUMIFS(EUROSTAT_VBE_IND_2005!Y$7:Y$883,EUROSTAT_VBE_IND_2005!$B$7:$B$883,$D92,EUROSTAT_VBE_IND_2005!$C$7:$C$883,"*"&amp;RIGHT($A92,3)&amp;"*",EUROSTAT_VBE_IND_2005!$D$7:$D$883,"4100*"))/1000+(SUMIFS(EUROSTAT_VBE_IND_2005!Y$7:Y$883,EUROSTAT_VBE_IND_2005!$B$7:$B$883,$D92,EUROSTAT_VBE_IND_2005!$C$7:$C$883,"*"&amp;RIGHT($A92,3)&amp;"*",EUROSTAT_VBE_IND_2005!$D$7:$D$883,"4230*"))/1000+(SUMIFS(EUROSTAT_VBE_IND_2005!Y$7:Y$883,EUROSTAT_VBE_IND_2005!$B$7:$B$883,$D92,EUROSTAT_VBE_IND_2005!$C$7:$C$883,"*"&amp;RIGHT($A92,3)&amp;"*",EUROSTAT_VBE_IND_2005!$D$7:$D$883,"4240*"))/1000+(SUMIFS(EUROSTAT_VBE_IND_2005!Y$7:Y$883,EUROSTAT_VBE_IND_2005!$B$7:$B$883,$D92,EUROSTAT_VBE_IND_2005!$C$7:$C$883,"*"&amp;RIGHT($A92,3)&amp;"*",EUROSTAT_VBE_IND_2005!$D$7:$D$883,"3106*"))/1000</f>
        <v>0</v>
      </c>
      <c r="AP92" s="17">
        <f>(SUMIFS(EUROSTAT_VBE_IND_2005!Z$7:Z$883,EUROSTAT_VBE_IND_2005!$B$7:$B$883,$D92,EUROSTAT_VBE_IND_2005!$C$7:$C$883,"*"&amp;RIGHT($A92,3)&amp;"*",EUROSTAT_VBE_IND_2005!$D$7:$D$883,"4100*"))/1000+(SUMIFS(EUROSTAT_VBE_IND_2005!Z$7:Z$883,EUROSTAT_VBE_IND_2005!$B$7:$B$883,$D92,EUROSTAT_VBE_IND_2005!$C$7:$C$883,"*"&amp;RIGHT($A92,3)&amp;"*",EUROSTAT_VBE_IND_2005!$D$7:$D$883,"4230*"))/1000+(SUMIFS(EUROSTAT_VBE_IND_2005!Z$7:Z$883,EUROSTAT_VBE_IND_2005!$B$7:$B$883,$D92,EUROSTAT_VBE_IND_2005!$C$7:$C$883,"*"&amp;RIGHT($A92,3)&amp;"*",EUROSTAT_VBE_IND_2005!$D$7:$D$883,"4240*"))/1000+(SUMIFS(EUROSTAT_VBE_IND_2005!Z$7:Z$883,EUROSTAT_VBE_IND_2005!$B$7:$B$883,$D92,EUROSTAT_VBE_IND_2005!$C$7:$C$883,"*"&amp;RIGHT($A92,3)&amp;"*",EUROSTAT_VBE_IND_2005!$D$7:$D$883,"3106*"))/1000</f>
        <v>1.348</v>
      </c>
      <c r="AQ92" s="17">
        <f>(SUMIFS(EUROSTAT_VBE_IND_2005!AG$7:AG$883,EUROSTAT_VBE_IND_2005!$B$7:$B$883,$D92,EUROSTAT_VBE_IND_2005!$C$7:$C$883,"*"&amp;RIGHT($A92,3)&amp;"*",EUROSTAT_VBE_IND_2005!$D$7:$D$883,"4100*"))/1000+(SUMIFS(EUROSTAT_VBE_IND_2005!AG$7:AG$883,EUROSTAT_VBE_IND_2005!$B$7:$B$883,$D92,EUROSTAT_VBE_IND_2005!$C$7:$C$883,"*"&amp;RIGHT($A92,3)&amp;"*",EUROSTAT_VBE_IND_2005!$D$7:$D$883,"4230*"))/1000+(SUMIFS(EUROSTAT_VBE_IND_2005!AG$7:AG$883,EUROSTAT_VBE_IND_2005!$B$7:$B$883,$D92,EUROSTAT_VBE_IND_2005!$C$7:$C$883,"*"&amp;RIGHT($A92,3)&amp;"*",EUROSTAT_VBE_IND_2005!$D$7:$D$883,"4240*"))/1000+(SUMIFS(EUROSTAT_VBE_IND_2005!AG$7:AG$883,EUROSTAT_VBE_IND_2005!$B$7:$B$883,$D92,EUROSTAT_VBE_IND_2005!$C$7:$C$883,"*"&amp;RIGHT($A92,3)&amp;"*",EUROSTAT_VBE_IND_2005!$D$7:$D$883,"3106*"))/1000</f>
        <v>32.25</v>
      </c>
    </row>
    <row r="93" spans="1:43">
      <c r="A93" t="str">
        <f>LEFT(EUROSTAT_VBE_IND_2005!C$37,8)</f>
        <v>B_101800</v>
      </c>
      <c r="B93" s="28" t="s">
        <v>296</v>
      </c>
      <c r="C93" t="s">
        <v>293</v>
      </c>
      <c r="D93" t="s">
        <v>55</v>
      </c>
      <c r="E93" t="s">
        <v>240</v>
      </c>
      <c r="F93" t="s">
        <v>260</v>
      </c>
      <c r="G93" s="17">
        <f>(SUMIFS(EUROSTAT_VBE_IND_2005!E$7:E$883,EUROSTAT_VBE_IND_2005!$B$7:$B$883,$D93,EUROSTAT_VBE_IND_2005!$C$7:$C$883,"*"&amp;RIGHT($A93,3)&amp;"*",EUROSTAT_VBE_IND_2005!$D$7:$D$883,"421*"))/1000</f>
        <v>5.396</v>
      </c>
      <c r="H93" s="17">
        <f>(SUMIFS(EUROSTAT_VBE_IND_2005!F$7:F$883,EUROSTAT_VBE_IND_2005!$B$7:$B$883,$D93,EUROSTAT_VBE_IND_2005!$C$7:$C$883,"*"&amp;RIGHT($A93,3)&amp;"*",EUROSTAT_VBE_IND_2005!$D$7:$D$883,"421*"))/1000</f>
        <v>8.087</v>
      </c>
      <c r="I93" s="17">
        <f>(SUMIFS(EUROSTAT_VBE_IND_2005!G$7:G$883,EUROSTAT_VBE_IND_2005!$B$7:$B$883,$D93,EUROSTAT_VBE_IND_2005!$C$7:$C$883,"*"&amp;RIGHT($A93,3)&amp;"*",EUROSTAT_VBE_IND_2005!$D$7:$D$883,"421*"))/1000</f>
        <v>1.713</v>
      </c>
      <c r="J93" s="198"/>
      <c r="K93" s="17">
        <f>(SUMIFS(EUROSTAT_VBE_IND_2005!H$7:H$883,EUROSTAT_VBE_IND_2005!$B$7:$B$883,$D93,EUROSTAT_VBE_IND_2005!$C$7:$C$883,"*"&amp;RIGHT($A93,3)&amp;"*",EUROSTAT_VBE_IND_2005!$D$7:$D$883,"421*"))/1000</f>
        <v>0</v>
      </c>
      <c r="L93" s="17">
        <f>(SUMIFS(EUROSTAT_VBE_IND_2005!I$7:I$883,EUROSTAT_VBE_IND_2005!$B$7:$B$883,$D93,EUROSTAT_VBE_IND_2005!$C$7:$C$883,"*"&amp;RIGHT($A93,3)&amp;"*",EUROSTAT_VBE_IND_2005!$D$7:$D$883,"421*"))/1000</f>
        <v>6.916</v>
      </c>
      <c r="M93" s="17">
        <f>(SUMIFS(EUROSTAT_VBE_IND_2005!J$7:J$883,EUROSTAT_VBE_IND_2005!$B$7:$B$883,$D93,EUROSTAT_VBE_IND_2005!$C$7:$C$883,"*"&amp;RIGHT($A93,3)&amp;"*",EUROSTAT_VBE_IND_2005!$D$7:$D$883,"421*"))/1000</f>
        <v>28.655</v>
      </c>
      <c r="N93" s="17">
        <f>(SUMIFS(EUROSTAT_VBE_IND_2005!K$7:K$883,EUROSTAT_VBE_IND_2005!$B$7:$B$883,$D93,EUROSTAT_VBE_IND_2005!$C$7:$C$883,"*"&amp;RIGHT($A93,3)&amp;"*",EUROSTAT_VBE_IND_2005!$D$7:$D$883,"421*"))/1000</f>
        <v>0</v>
      </c>
      <c r="O93" s="17">
        <f>(SUMIFS(EUROSTAT_VBE_IND_2005!L$7:L$883,EUROSTAT_VBE_IND_2005!$B$7:$B$883,$D93,EUROSTAT_VBE_IND_2005!$C$7:$C$883,"*"&amp;RIGHT($A93,3)&amp;"*",EUROSTAT_VBE_IND_2005!$D$7:$D$883,"421*"))/1000</f>
        <v>0</v>
      </c>
      <c r="P93" s="17">
        <f>(SUMIFS(EUROSTAT_VBE_IND_2005!M$7:M$883,EUROSTAT_VBE_IND_2005!$B$7:$B$883,$D93,EUROSTAT_VBE_IND_2005!$C$7:$C$883,"*"&amp;RIGHT($A93,3)&amp;"*",EUROSTAT_VBE_IND_2005!$D$7:$D$883,"421*"))/1000</f>
        <v>0</v>
      </c>
      <c r="Q93" s="17">
        <f>(SUMIFS(EUROSTAT_VBE_IND_2005!N$7:N$883,EUROSTAT_VBE_IND_2005!$B$7:$B$883,$D93,EUROSTAT_VBE_IND_2005!$C$7:$C$883,"*"&amp;RIGHT($A93,3)&amp;"*",EUROSTAT_VBE_IND_2005!$D$7:$D$883,"421*"))/1000</f>
        <v>4.935</v>
      </c>
      <c r="R93" s="17">
        <f>(SUMIFS(EUROSTAT_VBE_IND_2005!O$7:O$883,EUROSTAT_VBE_IND_2005!$B$7:$B$883,$D93,EUROSTAT_VBE_IND_2005!$C$7:$C$883,"*"&amp;RIGHT($A93,3)&amp;"*",EUROSTAT_VBE_IND_2005!$D$7:$D$883,"421*"))/1000</f>
        <v>4.048</v>
      </c>
      <c r="S93" s="17">
        <f>(SUMIFS(EUROSTAT_VBE_IND_2005!P$7:P$883,EUROSTAT_VBE_IND_2005!$B$7:$B$883,$D93,EUROSTAT_VBE_IND_2005!$C$7:$C$883,"*"&amp;RIGHT($A93,3)&amp;"*",EUROSTAT_VBE_IND_2005!$D$7:$D$883,"421*"))/1000</f>
        <v>15.755</v>
      </c>
      <c r="T93" s="17">
        <f>(SUMIFS(EUROSTAT_VBE_IND_2005!Q$7:Q$883,EUROSTAT_VBE_IND_2005!$B$7:$B$883,$D93,EUROSTAT_VBE_IND_2005!$C$7:$C$883,"*"&amp;RIGHT($A93,3)&amp;"*",EUROSTAT_VBE_IND_2005!$D$7:$D$883,"421*"))/1000</f>
        <v>0</v>
      </c>
      <c r="U93" s="17">
        <f>(SUMIFS(EUROSTAT_VBE_IND_2005!R$7:R$883,EUROSTAT_VBE_IND_2005!$B$7:$B$883,$D93,EUROSTAT_VBE_IND_2005!$C$7:$C$883,"*"&amp;RIGHT($A93,3)&amp;"*",EUROSTAT_VBE_IND_2005!$D$7:$D$883,"421*"))/1000</f>
        <v>1.582</v>
      </c>
      <c r="V93" s="17">
        <f>(SUMIFS(EUROSTAT_VBE_IND_2005!S$7:S$883,EUROSTAT_VBE_IND_2005!$B$7:$B$883,$D93,EUROSTAT_VBE_IND_2005!$C$7:$C$883,"*"&amp;RIGHT($A93,3)&amp;"*",EUROSTAT_VBE_IND_2005!$D$7:$D$883,"421*"))/1000</f>
        <v>0</v>
      </c>
      <c r="W93" s="17">
        <f>(SUMIFS(EUROSTAT_VBE_IND_2005!T$7:T$883,EUROSTAT_VBE_IND_2005!$B$7:$B$883,$D93,EUROSTAT_VBE_IND_2005!$C$7:$C$883,"*"&amp;RIGHT($A93,3)&amp;"*",EUROSTAT_VBE_IND_2005!$D$7:$D$883,"421*"))/1000</f>
        <v>0</v>
      </c>
      <c r="X93" s="17">
        <f>(SUMIFS(EUROSTAT_VBE_IND_2005!U$7:U$883,EUROSTAT_VBE_IND_2005!$B$7:$B$883,$D93,EUROSTAT_VBE_IND_2005!$C$7:$C$883,"*"&amp;RIGHT($A93,3)&amp;"*",EUROSTAT_VBE_IND_2005!$D$7:$D$883,"421*"))/1000</f>
        <v>0</v>
      </c>
      <c r="Y93" s="17">
        <f>(SUMIFS(EUROSTAT_VBE_IND_2005!V$7:V$883,EUROSTAT_VBE_IND_2005!$B$7:$B$883,$D93,EUROSTAT_VBE_IND_2005!$C$7:$C$883,"*"&amp;RIGHT($A93,3)&amp;"*",EUROSTAT_VBE_IND_2005!$D$7:$D$883,"421*"))/1000</f>
        <v>0</v>
      </c>
      <c r="Z93" s="17">
        <f>(SUMIFS(EUROSTAT_VBE_IND_2005!W$7:W$883,EUROSTAT_VBE_IND_2005!$B$7:$B$883,$D93,EUROSTAT_VBE_IND_2005!$C$7:$C$883,"*"&amp;RIGHT($A93,3)&amp;"*",EUROSTAT_VBE_IND_2005!$D$7:$D$883,"421*"))/1000</f>
        <v>0</v>
      </c>
      <c r="AA93" s="17">
        <f>(SUMIFS(EUROSTAT_VBE_IND_2005!X$7:X$883,EUROSTAT_VBE_IND_2005!$B$7:$B$883,$D93,EUROSTAT_VBE_IND_2005!$C$7:$C$883,"*"&amp;RIGHT($A93,3)&amp;"*",EUROSTAT_VBE_IND_2005!$D$7:$D$883,"421*"))/1000</f>
        <v>0</v>
      </c>
      <c r="AB93" s="17">
        <f>(SUMIFS(EUROSTAT_VBE_IND_2005!AA$7:AA$883,EUROSTAT_VBE_IND_2005!$B$7:$B$883,$D93,EUROSTAT_VBE_IND_2005!$C$7:$C$883,"*"&amp;RIGHT($A93,3)&amp;"*",EUROSTAT_VBE_IND_2005!$D$7:$D$883,"421*"))/1000</f>
        <v>0</v>
      </c>
      <c r="AC93" s="17">
        <f>(SUMIFS(EUROSTAT_VBE_IND_2005!AB$7:AB$883,EUROSTAT_VBE_IND_2005!$B$7:$B$883,$D93,EUROSTAT_VBE_IND_2005!$C$7:$C$883,"*"&amp;RIGHT($A93,3)&amp;"*",EUROSTAT_VBE_IND_2005!$D$7:$D$883,"421*"))/1000</f>
        <v>8.172</v>
      </c>
      <c r="AD93" s="17">
        <f>(SUMIFS(EUROSTAT_VBE_IND_2005!AC$7:AC$883,EUROSTAT_VBE_IND_2005!$B$7:$B$883,$D93,EUROSTAT_VBE_IND_2005!$C$7:$C$883,"*"&amp;RIGHT($A93,3)&amp;"*",EUROSTAT_VBE_IND_2005!$D$7:$D$883,"421*"))/1000</f>
        <v>0</v>
      </c>
      <c r="AE93" s="17">
        <f>(SUMIFS(EUROSTAT_VBE_IND_2005!AD$7:AD$883,EUROSTAT_VBE_IND_2005!$B$7:$B$883,$D93,EUROSTAT_VBE_IND_2005!$C$7:$C$883,"*"&amp;RIGHT($A93,3)&amp;"*",EUROSTAT_VBE_IND_2005!$D$7:$D$883,"421*"))/1000</f>
        <v>14.731</v>
      </c>
      <c r="AF93" s="17">
        <f>(SUMIFS(EUROSTAT_VBE_IND_2005!AE$7:AE$883,EUROSTAT_VBE_IND_2005!$B$7:$B$883,$D93,EUROSTAT_VBE_IND_2005!$C$7:$C$883,"*"&amp;RIGHT($A93,3)&amp;"*",EUROSTAT_VBE_IND_2005!$D$7:$D$883,"421*"))/1000</f>
        <v>0</v>
      </c>
      <c r="AG93" s="17">
        <f>(SUMIFS(EUROSTAT_VBE_IND_2005!AF$7:AF$883,EUROSTAT_VBE_IND_2005!$B$7:$B$883,$D93,EUROSTAT_VBE_IND_2005!$C$7:$C$883,"*"&amp;RIGHT($A93,3)&amp;"*",EUROSTAT_VBE_IND_2005!$D$7:$D$883,"421*"))/1000</f>
        <v>5.045</v>
      </c>
      <c r="AH93" s="17">
        <f>(SUMIFS(EUROSTAT_VBE_IND_2005!AH$7:AH$883,EUROSTAT_VBE_IND_2005!$B$7:$B$883,$D93,EUROSTAT_VBE_IND_2005!$C$7:$C$883,"*"&amp;RIGHT($A93,3)&amp;"*",EUROSTAT_VBE_IND_2005!$D$7:$D$883,"421*"))/1000</f>
        <v>3.674</v>
      </c>
      <c r="AI93" s="17">
        <f>(SUMIFS(EUROSTAT_VBE_IND_2005!AI$7:AI$883,EUROSTAT_VBE_IND_2005!$B$7:$B$883,$D93,EUROSTAT_VBE_IND_2005!$C$7:$C$883,"*"&amp;RIGHT($A93,3)&amp;"*",EUROSTAT_VBE_IND_2005!$D$7:$D$883,"421*"))/1000</f>
        <v>0</v>
      </c>
      <c r="AJ93" s="17">
        <f>(SUMIFS(EUROSTAT_VBE_IND_2005!AJ$7:AJ$883,EUROSTAT_VBE_IND_2005!$B$7:$B$883,$D93,EUROSTAT_VBE_IND_2005!$C$7:$C$883,"*"&amp;RIGHT($A93,3)&amp;"*",EUROSTAT_VBE_IND_2005!$D$7:$D$883,"421*"))/1000</f>
        <v>10.405</v>
      </c>
      <c r="AK93" s="17">
        <f>(SUMIFS(EUROSTAT_VBE_IND_2005!AK$7:AK$883,EUROSTAT_VBE_IND_2005!$B$7:$B$883,$D93,EUROSTAT_VBE_IND_2005!$C$7:$C$883,"*"&amp;RIGHT($A93,3)&amp;"*",EUROSTAT_VBE_IND_2005!$D$7:$D$883,"421*"))/1000</f>
        <v>6.13</v>
      </c>
      <c r="AL93" s="198"/>
      <c r="AM93" s="198"/>
      <c r="AN93" s="198"/>
      <c r="AO93" s="17">
        <f>(SUMIFS(EUROSTAT_VBE_IND_2005!Y$7:Y$883,EUROSTAT_VBE_IND_2005!$B$7:$B$883,$D93,EUROSTAT_VBE_IND_2005!$C$7:$C$883,"*"&amp;RIGHT($A93,3)&amp;"*",EUROSTAT_VBE_IND_2005!$D$7:$D$883,"421*"))/1000</f>
        <v>0</v>
      </c>
      <c r="AP93" s="17">
        <f>(SUMIFS(EUROSTAT_VBE_IND_2005!Z$7:Z$883,EUROSTAT_VBE_IND_2005!$B$7:$B$883,$D93,EUROSTAT_VBE_IND_2005!$C$7:$C$883,"*"&amp;RIGHT($A93,3)&amp;"*",EUROSTAT_VBE_IND_2005!$D$7:$D$883,"421*"))/1000</f>
        <v>0</v>
      </c>
      <c r="AQ93" s="17">
        <f>(SUMIFS(EUROSTAT_VBE_IND_2005!AG$7:AG$883,EUROSTAT_VBE_IND_2005!$B$7:$B$883,$D93,EUROSTAT_VBE_IND_2005!$C$7:$C$883,"*"&amp;RIGHT($A93,3)&amp;"*",EUROSTAT_VBE_IND_2005!$D$7:$D$883,"421*"))/1000</f>
        <v>0</v>
      </c>
    </row>
    <row r="94" spans="1:43">
      <c r="A94" t="str">
        <f>LEFT(EUROSTAT_VBE_IND_2005!C$37,8)</f>
        <v>B_101800</v>
      </c>
      <c r="B94" s="28" t="s">
        <v>296</v>
      </c>
      <c r="C94" t="s">
        <v>293</v>
      </c>
      <c r="D94" t="s">
        <v>55</v>
      </c>
      <c r="E94" t="s">
        <v>241</v>
      </c>
      <c r="F94" t="s">
        <v>261</v>
      </c>
      <c r="G94" s="17">
        <f>(SUMIFS(EUROSTAT_VBE_IND_2005!E$7:E$883,EUROSTAT_VBE_IND_2005!$B$7:$B$883,$D94,EUROSTAT_VBE_IND_2005!$C$7:$C$883,"*"&amp;RIGHT($A94,3)&amp;"*",EUROSTAT_VBE_IND_2005!$D$7:$D$883,"422*"))/1000</f>
        <v>12.643</v>
      </c>
      <c r="H94" s="17">
        <f>(SUMIFS(EUROSTAT_VBE_IND_2005!F$7:F$883,EUROSTAT_VBE_IND_2005!$B$7:$B$883,$D94,EUROSTAT_VBE_IND_2005!$C$7:$C$883,"*"&amp;RIGHT($A94,3)&amp;"*",EUROSTAT_VBE_IND_2005!$D$7:$D$883,"422*"))/1000</f>
        <v>12.674</v>
      </c>
      <c r="I94" s="17">
        <f>(SUMIFS(EUROSTAT_VBE_IND_2005!G$7:G$883,EUROSTAT_VBE_IND_2005!$B$7:$B$883,$D94,EUROSTAT_VBE_IND_2005!$C$7:$C$883,"*"&amp;RIGHT($A94,3)&amp;"*",EUROSTAT_VBE_IND_2005!$D$7:$D$883,"422*"))/1000</f>
        <v>6.577</v>
      </c>
      <c r="J94" s="198"/>
      <c r="K94" s="17">
        <f>(SUMIFS(EUROSTAT_VBE_IND_2005!H$7:H$883,EUROSTAT_VBE_IND_2005!$B$7:$B$883,$D94,EUROSTAT_VBE_IND_2005!$C$7:$C$883,"*"&amp;RIGHT($A94,3)&amp;"*",EUROSTAT_VBE_IND_2005!$D$7:$D$883,"422*"))/1000</f>
        <v>0</v>
      </c>
      <c r="L94" s="17">
        <f>(SUMIFS(EUROSTAT_VBE_IND_2005!I$7:I$883,EUROSTAT_VBE_IND_2005!$B$7:$B$883,$D94,EUROSTAT_VBE_IND_2005!$C$7:$C$883,"*"&amp;RIGHT($A94,3)&amp;"*",EUROSTAT_VBE_IND_2005!$D$7:$D$883,"422*"))/1000</f>
        <v>14.778</v>
      </c>
      <c r="M94" s="17">
        <f>(SUMIFS(EUROSTAT_VBE_IND_2005!J$7:J$883,EUROSTAT_VBE_IND_2005!$B$7:$B$883,$D94,EUROSTAT_VBE_IND_2005!$C$7:$C$883,"*"&amp;RIGHT($A94,3)&amp;"*",EUROSTAT_VBE_IND_2005!$D$7:$D$883,"422*"))/1000</f>
        <v>70.756</v>
      </c>
      <c r="N94" s="17">
        <f>(SUMIFS(EUROSTAT_VBE_IND_2005!K$7:K$883,EUROSTAT_VBE_IND_2005!$B$7:$B$883,$D94,EUROSTAT_VBE_IND_2005!$C$7:$C$883,"*"&amp;RIGHT($A94,3)&amp;"*",EUROSTAT_VBE_IND_2005!$D$7:$D$883,"422*"))/1000</f>
        <v>0</v>
      </c>
      <c r="O94" s="17">
        <f>(SUMIFS(EUROSTAT_VBE_IND_2005!L$7:L$883,EUROSTAT_VBE_IND_2005!$B$7:$B$883,$D94,EUROSTAT_VBE_IND_2005!$C$7:$C$883,"*"&amp;RIGHT($A94,3)&amp;"*",EUROSTAT_VBE_IND_2005!$D$7:$D$883,"422*"))/1000</f>
        <v>0</v>
      </c>
      <c r="P94" s="17">
        <f>(SUMIFS(EUROSTAT_VBE_IND_2005!M$7:M$883,EUROSTAT_VBE_IND_2005!$B$7:$B$883,$D94,EUROSTAT_VBE_IND_2005!$C$7:$C$883,"*"&amp;RIGHT($A94,3)&amp;"*",EUROSTAT_VBE_IND_2005!$D$7:$D$883,"422*"))/1000</f>
        <v>0</v>
      </c>
      <c r="Q94" s="17">
        <f>(SUMIFS(EUROSTAT_VBE_IND_2005!N$7:N$883,EUROSTAT_VBE_IND_2005!$B$7:$B$883,$D94,EUROSTAT_VBE_IND_2005!$C$7:$C$883,"*"&amp;RIGHT($A94,3)&amp;"*",EUROSTAT_VBE_IND_2005!$D$7:$D$883,"422*"))/1000</f>
        <v>6.947</v>
      </c>
      <c r="R94" s="17">
        <f>(SUMIFS(EUROSTAT_VBE_IND_2005!O$7:O$883,EUROSTAT_VBE_IND_2005!$B$7:$B$883,$D94,EUROSTAT_VBE_IND_2005!$C$7:$C$883,"*"&amp;RIGHT($A94,3)&amp;"*",EUROSTAT_VBE_IND_2005!$D$7:$D$883,"422*"))/1000</f>
        <v>7.085</v>
      </c>
      <c r="S94" s="17">
        <f>(SUMIFS(EUROSTAT_VBE_IND_2005!P$7:P$883,EUROSTAT_VBE_IND_2005!$B$7:$B$883,$D94,EUROSTAT_VBE_IND_2005!$C$7:$C$883,"*"&amp;RIGHT($A94,3)&amp;"*",EUROSTAT_VBE_IND_2005!$D$7:$D$883,"422*"))/1000</f>
        <v>25.721</v>
      </c>
      <c r="T94" s="17">
        <f>(SUMIFS(EUROSTAT_VBE_IND_2005!Q$7:Q$883,EUROSTAT_VBE_IND_2005!$B$7:$B$883,$D94,EUROSTAT_VBE_IND_2005!$C$7:$C$883,"*"&amp;RIGHT($A94,3)&amp;"*",EUROSTAT_VBE_IND_2005!$D$7:$D$883,"422*"))/1000</f>
        <v>0</v>
      </c>
      <c r="U94" s="17">
        <f>(SUMIFS(EUROSTAT_VBE_IND_2005!R$7:R$883,EUROSTAT_VBE_IND_2005!$B$7:$B$883,$D94,EUROSTAT_VBE_IND_2005!$C$7:$C$883,"*"&amp;RIGHT($A94,3)&amp;"*",EUROSTAT_VBE_IND_2005!$D$7:$D$883,"422*"))/1000</f>
        <v>3.27</v>
      </c>
      <c r="V94" s="17">
        <f>(SUMIFS(EUROSTAT_VBE_IND_2005!S$7:S$883,EUROSTAT_VBE_IND_2005!$B$7:$B$883,$D94,EUROSTAT_VBE_IND_2005!$C$7:$C$883,"*"&amp;RIGHT($A94,3)&amp;"*",EUROSTAT_VBE_IND_2005!$D$7:$D$883,"422*"))/1000</f>
        <v>0</v>
      </c>
      <c r="W94" s="17">
        <f>(SUMIFS(EUROSTAT_VBE_IND_2005!T$7:T$883,EUROSTAT_VBE_IND_2005!$B$7:$B$883,$D94,EUROSTAT_VBE_IND_2005!$C$7:$C$883,"*"&amp;RIGHT($A94,3)&amp;"*",EUROSTAT_VBE_IND_2005!$D$7:$D$883,"422*"))/1000</f>
        <v>0</v>
      </c>
      <c r="X94" s="17">
        <f>(SUMIFS(EUROSTAT_VBE_IND_2005!U$7:U$883,EUROSTAT_VBE_IND_2005!$B$7:$B$883,$D94,EUROSTAT_VBE_IND_2005!$C$7:$C$883,"*"&amp;RIGHT($A94,3)&amp;"*",EUROSTAT_VBE_IND_2005!$D$7:$D$883,"422*"))/1000</f>
        <v>0.801</v>
      </c>
      <c r="Y94" s="17">
        <f>(SUMIFS(EUROSTAT_VBE_IND_2005!V$7:V$883,EUROSTAT_VBE_IND_2005!$B$7:$B$883,$D94,EUROSTAT_VBE_IND_2005!$C$7:$C$883,"*"&amp;RIGHT($A94,3)&amp;"*",EUROSTAT_VBE_IND_2005!$D$7:$D$883,"422*"))/1000</f>
        <v>0</v>
      </c>
      <c r="Z94" s="17">
        <f>(SUMIFS(EUROSTAT_VBE_IND_2005!W$7:W$883,EUROSTAT_VBE_IND_2005!$B$7:$B$883,$D94,EUROSTAT_VBE_IND_2005!$C$7:$C$883,"*"&amp;RIGHT($A94,3)&amp;"*",EUROSTAT_VBE_IND_2005!$D$7:$D$883,"422*"))/1000</f>
        <v>0</v>
      </c>
      <c r="AA94" s="17">
        <f>(SUMIFS(EUROSTAT_VBE_IND_2005!X$7:X$883,EUROSTAT_VBE_IND_2005!$B$7:$B$883,$D94,EUROSTAT_VBE_IND_2005!$C$7:$C$883,"*"&amp;RIGHT($A94,3)&amp;"*",EUROSTAT_VBE_IND_2005!$D$7:$D$883,"422*"))/1000</f>
        <v>0</v>
      </c>
      <c r="AB94" s="17">
        <f>(SUMIFS(EUROSTAT_VBE_IND_2005!AA$7:AA$883,EUROSTAT_VBE_IND_2005!$B$7:$B$883,$D94,EUROSTAT_VBE_IND_2005!$C$7:$C$883,"*"&amp;RIGHT($A94,3)&amp;"*",EUROSTAT_VBE_IND_2005!$D$7:$D$883,"422*"))/1000</f>
        <v>0</v>
      </c>
      <c r="AC94" s="17">
        <f>(SUMIFS(EUROSTAT_VBE_IND_2005!AB$7:AB$883,EUROSTAT_VBE_IND_2005!$B$7:$B$883,$D94,EUROSTAT_VBE_IND_2005!$C$7:$C$883,"*"&amp;RIGHT($A94,3)&amp;"*",EUROSTAT_VBE_IND_2005!$D$7:$D$883,"422*"))/1000</f>
        <v>12.386</v>
      </c>
      <c r="AD94" s="17">
        <f>(SUMIFS(EUROSTAT_VBE_IND_2005!AC$7:AC$883,EUROSTAT_VBE_IND_2005!$B$7:$B$883,$D94,EUROSTAT_VBE_IND_2005!$C$7:$C$883,"*"&amp;RIGHT($A94,3)&amp;"*",EUROSTAT_VBE_IND_2005!$D$7:$D$883,"422*"))/1000</f>
        <v>0.915</v>
      </c>
      <c r="AE94" s="17">
        <f>(SUMIFS(EUROSTAT_VBE_IND_2005!AD$7:AD$883,EUROSTAT_VBE_IND_2005!$B$7:$B$883,$D94,EUROSTAT_VBE_IND_2005!$C$7:$C$883,"*"&amp;RIGHT($A94,3)&amp;"*",EUROSTAT_VBE_IND_2005!$D$7:$D$883,"422*"))/1000</f>
        <v>19.258</v>
      </c>
      <c r="AF94" s="17">
        <f>(SUMIFS(EUROSTAT_VBE_IND_2005!AE$7:AE$883,EUROSTAT_VBE_IND_2005!$B$7:$B$883,$D94,EUROSTAT_VBE_IND_2005!$C$7:$C$883,"*"&amp;RIGHT($A94,3)&amp;"*",EUROSTAT_VBE_IND_2005!$D$7:$D$883,"422*"))/1000</f>
        <v>0</v>
      </c>
      <c r="AG94" s="17">
        <f>(SUMIFS(EUROSTAT_VBE_IND_2005!AF$7:AF$883,EUROSTAT_VBE_IND_2005!$B$7:$B$883,$D94,EUROSTAT_VBE_IND_2005!$C$7:$C$883,"*"&amp;RIGHT($A94,3)&amp;"*",EUROSTAT_VBE_IND_2005!$D$7:$D$883,"422*"))/1000</f>
        <v>18.721</v>
      </c>
      <c r="AH94" s="17">
        <f>(SUMIFS(EUROSTAT_VBE_IND_2005!AH$7:AH$883,EUROSTAT_VBE_IND_2005!$B$7:$B$883,$D94,EUROSTAT_VBE_IND_2005!$C$7:$C$883,"*"&amp;RIGHT($A94,3)&amp;"*",EUROSTAT_VBE_IND_2005!$D$7:$D$883,"422*"))/1000</f>
        <v>5.509</v>
      </c>
      <c r="AI94" s="17">
        <f>(SUMIFS(EUROSTAT_VBE_IND_2005!AI$7:AI$883,EUROSTAT_VBE_IND_2005!$B$7:$B$883,$D94,EUROSTAT_VBE_IND_2005!$C$7:$C$883,"*"&amp;RIGHT($A94,3)&amp;"*",EUROSTAT_VBE_IND_2005!$D$7:$D$883,"422*"))/1000</f>
        <v>0</v>
      </c>
      <c r="AJ94" s="17">
        <f>(SUMIFS(EUROSTAT_VBE_IND_2005!AJ$7:AJ$883,EUROSTAT_VBE_IND_2005!$B$7:$B$883,$D94,EUROSTAT_VBE_IND_2005!$C$7:$C$883,"*"&amp;RIGHT($A94,3)&amp;"*",EUROSTAT_VBE_IND_2005!$D$7:$D$883,"422*"))/1000</f>
        <v>14.177</v>
      </c>
      <c r="AK94" s="17">
        <f>(SUMIFS(EUROSTAT_VBE_IND_2005!AK$7:AK$883,EUROSTAT_VBE_IND_2005!$B$7:$B$883,$D94,EUROSTAT_VBE_IND_2005!$C$7:$C$883,"*"&amp;RIGHT($A94,3)&amp;"*",EUROSTAT_VBE_IND_2005!$D$7:$D$883,"422*"))/1000</f>
        <v>16.254</v>
      </c>
      <c r="AL94" s="198"/>
      <c r="AM94" s="198"/>
      <c r="AN94" s="198"/>
      <c r="AO94" s="17">
        <f>(SUMIFS(EUROSTAT_VBE_IND_2005!Y$7:Y$883,EUROSTAT_VBE_IND_2005!$B$7:$B$883,$D94,EUROSTAT_VBE_IND_2005!$C$7:$C$883,"*"&amp;RIGHT($A94,3)&amp;"*",EUROSTAT_VBE_IND_2005!$D$7:$D$883,"422*"))/1000</f>
        <v>0</v>
      </c>
      <c r="AP94" s="17">
        <f>(SUMIFS(EUROSTAT_VBE_IND_2005!Z$7:Z$883,EUROSTAT_VBE_IND_2005!$B$7:$B$883,$D94,EUROSTAT_VBE_IND_2005!$C$7:$C$883,"*"&amp;RIGHT($A94,3)&amp;"*",EUROSTAT_VBE_IND_2005!$D$7:$D$883,"422*"))/1000</f>
        <v>0</v>
      </c>
      <c r="AQ94" s="17">
        <f>(SUMIFS(EUROSTAT_VBE_IND_2005!AG$7:AG$883,EUROSTAT_VBE_IND_2005!$B$7:$B$883,$D94,EUROSTAT_VBE_IND_2005!$C$7:$C$883,"*"&amp;RIGHT($A94,3)&amp;"*",EUROSTAT_VBE_IND_2005!$D$7:$D$883,"422*"))/1000</f>
        <v>0.121</v>
      </c>
    </row>
    <row r="95" spans="1:43">
      <c r="A95" t="str">
        <f>LEFT(EUROSTAT_VBE_IND_2005!C$37,8)</f>
        <v>B_101800</v>
      </c>
      <c r="B95" s="28" t="s">
        <v>296</v>
      </c>
      <c r="C95" t="s">
        <v>293</v>
      </c>
      <c r="D95" t="s">
        <v>55</v>
      </c>
      <c r="E95" t="s">
        <v>242</v>
      </c>
      <c r="F95" t="s">
        <v>262</v>
      </c>
      <c r="G95" s="17">
        <f>(SUMIFS(EUROSTAT_VBE_IND_2005!E$7:E$883,EUROSTAT_VBE_IND_2005!$B$7:$B$883,$D95,EUROSTAT_VBE_IND_2005!$C$7:$C$883,"*"&amp;RIGHT($A95,3)&amp;"*",EUROSTAT_VBE_IND_2005!$D$7:$D$883,"5532*"))/1000</f>
        <v>0</v>
      </c>
      <c r="H95" s="17">
        <f>(SUMIFS(EUROSTAT_VBE_IND_2005!F$7:F$883,EUROSTAT_VBE_IND_2005!$B$7:$B$883,$D95,EUROSTAT_VBE_IND_2005!$C$7:$C$883,"*"&amp;RIGHT($A95,3)&amp;"*",EUROSTAT_VBE_IND_2005!$D$7:$D$883,"5532*"))/1000</f>
        <v>0</v>
      </c>
      <c r="I95" s="17">
        <f>(SUMIFS(EUROSTAT_VBE_IND_2005!G$7:G$883,EUROSTAT_VBE_IND_2005!$B$7:$B$883,$D95,EUROSTAT_VBE_IND_2005!$C$7:$C$883,"*"&amp;RIGHT($A95,3)&amp;"*",EUROSTAT_VBE_IND_2005!$D$7:$D$883,"5532*"))/1000</f>
        <v>0</v>
      </c>
      <c r="J95" s="198"/>
      <c r="K95" s="17">
        <f>(SUMIFS(EUROSTAT_VBE_IND_2005!H$7:H$883,EUROSTAT_VBE_IND_2005!$B$7:$B$883,$D95,EUROSTAT_VBE_IND_2005!$C$7:$C$883,"*"&amp;RIGHT($A95,3)&amp;"*",EUROSTAT_VBE_IND_2005!$D$7:$D$883,"5532*"))/1000</f>
        <v>0</v>
      </c>
      <c r="L95" s="17">
        <f>(SUMIFS(EUROSTAT_VBE_IND_2005!I$7:I$883,EUROSTAT_VBE_IND_2005!$B$7:$B$883,$D95,EUROSTAT_VBE_IND_2005!$C$7:$C$883,"*"&amp;RIGHT($A95,3)&amp;"*",EUROSTAT_VBE_IND_2005!$D$7:$D$883,"5532*"))/1000</f>
        <v>0</v>
      </c>
      <c r="M95" s="17">
        <f>(SUMIFS(EUROSTAT_VBE_IND_2005!J$7:J$883,EUROSTAT_VBE_IND_2005!$B$7:$B$883,$D95,EUROSTAT_VBE_IND_2005!$C$7:$C$883,"*"&amp;RIGHT($A95,3)&amp;"*",EUROSTAT_VBE_IND_2005!$D$7:$D$883,"5532*"))/1000</f>
        <v>0</v>
      </c>
      <c r="N95" s="17">
        <f>(SUMIFS(EUROSTAT_VBE_IND_2005!K$7:K$883,EUROSTAT_VBE_IND_2005!$B$7:$B$883,$D95,EUROSTAT_VBE_IND_2005!$C$7:$C$883,"*"&amp;RIGHT($A95,3)&amp;"*",EUROSTAT_VBE_IND_2005!$D$7:$D$883,"5532*"))/1000</f>
        <v>0</v>
      </c>
      <c r="O95" s="17">
        <f>(SUMIFS(EUROSTAT_VBE_IND_2005!L$7:L$883,EUROSTAT_VBE_IND_2005!$B$7:$B$883,$D95,EUROSTAT_VBE_IND_2005!$C$7:$C$883,"*"&amp;RIGHT($A95,3)&amp;"*",EUROSTAT_VBE_IND_2005!$D$7:$D$883,"5532*"))/1000</f>
        <v>0</v>
      </c>
      <c r="P95" s="17">
        <f>(SUMIFS(EUROSTAT_VBE_IND_2005!M$7:M$883,EUROSTAT_VBE_IND_2005!$B$7:$B$883,$D95,EUROSTAT_VBE_IND_2005!$C$7:$C$883,"*"&amp;RIGHT($A95,3)&amp;"*",EUROSTAT_VBE_IND_2005!$D$7:$D$883,"5532*"))/1000</f>
        <v>0.017</v>
      </c>
      <c r="Q95" s="17">
        <f>(SUMIFS(EUROSTAT_VBE_IND_2005!N$7:N$883,EUROSTAT_VBE_IND_2005!$B$7:$B$883,$D95,EUROSTAT_VBE_IND_2005!$C$7:$C$883,"*"&amp;RIGHT($A95,3)&amp;"*",EUROSTAT_VBE_IND_2005!$D$7:$D$883,"5532*"))/1000</f>
        <v>0.054</v>
      </c>
      <c r="R95" s="17">
        <f>(SUMIFS(EUROSTAT_VBE_IND_2005!O$7:O$883,EUROSTAT_VBE_IND_2005!$B$7:$B$883,$D95,EUROSTAT_VBE_IND_2005!$C$7:$C$883,"*"&amp;RIGHT($A95,3)&amp;"*",EUROSTAT_VBE_IND_2005!$D$7:$D$883,"5532*"))/1000</f>
        <v>0</v>
      </c>
      <c r="S95" s="17">
        <f>(SUMIFS(EUROSTAT_VBE_IND_2005!P$7:P$883,EUROSTAT_VBE_IND_2005!$B$7:$B$883,$D95,EUROSTAT_VBE_IND_2005!$C$7:$C$883,"*"&amp;RIGHT($A95,3)&amp;"*",EUROSTAT_VBE_IND_2005!$D$7:$D$883,"5532*"))/1000</f>
        <v>0</v>
      </c>
      <c r="T95" s="17">
        <f>(SUMIFS(EUROSTAT_VBE_IND_2005!Q$7:Q$883,EUROSTAT_VBE_IND_2005!$B$7:$B$883,$D95,EUROSTAT_VBE_IND_2005!$C$7:$C$883,"*"&amp;RIGHT($A95,3)&amp;"*",EUROSTAT_VBE_IND_2005!$D$7:$D$883,"5532*"))/1000</f>
        <v>0</v>
      </c>
      <c r="U95" s="17">
        <f>(SUMIFS(EUROSTAT_VBE_IND_2005!R$7:R$883,EUROSTAT_VBE_IND_2005!$B$7:$B$883,$D95,EUROSTAT_VBE_IND_2005!$C$7:$C$883,"*"&amp;RIGHT($A95,3)&amp;"*",EUROSTAT_VBE_IND_2005!$D$7:$D$883,"5532*"))/1000</f>
        <v>0</v>
      </c>
      <c r="V95" s="17">
        <f>(SUMIFS(EUROSTAT_VBE_IND_2005!S$7:S$883,EUROSTAT_VBE_IND_2005!$B$7:$B$883,$D95,EUROSTAT_VBE_IND_2005!$C$7:$C$883,"*"&amp;RIGHT($A95,3)&amp;"*",EUROSTAT_VBE_IND_2005!$D$7:$D$883,"5532*"))/1000</f>
        <v>0</v>
      </c>
      <c r="W95" s="17">
        <f>(SUMIFS(EUROSTAT_VBE_IND_2005!T$7:T$883,EUROSTAT_VBE_IND_2005!$B$7:$B$883,$D95,EUROSTAT_VBE_IND_2005!$C$7:$C$883,"*"&amp;RIGHT($A95,3)&amp;"*",EUROSTAT_VBE_IND_2005!$D$7:$D$883,"5532*"))/1000</f>
        <v>0</v>
      </c>
      <c r="X95" s="17">
        <f>(SUMIFS(EUROSTAT_VBE_IND_2005!U$7:U$883,EUROSTAT_VBE_IND_2005!$B$7:$B$883,$D95,EUROSTAT_VBE_IND_2005!$C$7:$C$883,"*"&amp;RIGHT($A95,3)&amp;"*",EUROSTAT_VBE_IND_2005!$D$7:$D$883,"5532*"))/1000</f>
        <v>0</v>
      </c>
      <c r="Y95" s="17">
        <f>(SUMIFS(EUROSTAT_VBE_IND_2005!V$7:V$883,EUROSTAT_VBE_IND_2005!$B$7:$B$883,$D95,EUROSTAT_VBE_IND_2005!$C$7:$C$883,"*"&amp;RIGHT($A95,3)&amp;"*",EUROSTAT_VBE_IND_2005!$D$7:$D$883,"5532*"))/1000</f>
        <v>0</v>
      </c>
      <c r="Z95" s="17">
        <f>(SUMIFS(EUROSTAT_VBE_IND_2005!W$7:W$883,EUROSTAT_VBE_IND_2005!$B$7:$B$883,$D95,EUROSTAT_VBE_IND_2005!$C$7:$C$883,"*"&amp;RIGHT($A95,3)&amp;"*",EUROSTAT_VBE_IND_2005!$D$7:$D$883,"5532*"))/1000</f>
        <v>0</v>
      </c>
      <c r="AA95" s="17">
        <f>(SUMIFS(EUROSTAT_VBE_IND_2005!X$7:X$883,EUROSTAT_VBE_IND_2005!$B$7:$B$883,$D95,EUROSTAT_VBE_IND_2005!$C$7:$C$883,"*"&amp;RIGHT($A95,3)&amp;"*",EUROSTAT_VBE_IND_2005!$D$7:$D$883,"5532*"))/1000</f>
        <v>0</v>
      </c>
      <c r="AB95" s="17">
        <f>(SUMIFS(EUROSTAT_VBE_IND_2005!AA$7:AA$883,EUROSTAT_VBE_IND_2005!$B$7:$B$883,$D95,EUROSTAT_VBE_IND_2005!$C$7:$C$883,"*"&amp;RIGHT($A95,3)&amp;"*",EUROSTAT_VBE_IND_2005!$D$7:$D$883,"5532*"))/1000</f>
        <v>0</v>
      </c>
      <c r="AC95" s="17">
        <f>(SUMIFS(EUROSTAT_VBE_IND_2005!AB$7:AB$883,EUROSTAT_VBE_IND_2005!$B$7:$B$883,$D95,EUROSTAT_VBE_IND_2005!$C$7:$C$883,"*"&amp;RIGHT($A95,3)&amp;"*",EUROSTAT_VBE_IND_2005!$D$7:$D$883,"5532*"))/1000</f>
        <v>0</v>
      </c>
      <c r="AD95" s="17">
        <f>(SUMIFS(EUROSTAT_VBE_IND_2005!AC$7:AC$883,EUROSTAT_VBE_IND_2005!$B$7:$B$883,$D95,EUROSTAT_VBE_IND_2005!$C$7:$C$883,"*"&amp;RIGHT($A95,3)&amp;"*",EUROSTAT_VBE_IND_2005!$D$7:$D$883,"5532*"))/1000</f>
        <v>0</v>
      </c>
      <c r="AE95" s="17">
        <f>(SUMIFS(EUROSTAT_VBE_IND_2005!AD$7:AD$883,EUROSTAT_VBE_IND_2005!$B$7:$B$883,$D95,EUROSTAT_VBE_IND_2005!$C$7:$C$883,"*"&amp;RIGHT($A95,3)&amp;"*",EUROSTAT_VBE_IND_2005!$D$7:$D$883,"5532*"))/1000</f>
        <v>0</v>
      </c>
      <c r="AF95" s="17">
        <f>(SUMIFS(EUROSTAT_VBE_IND_2005!AE$7:AE$883,EUROSTAT_VBE_IND_2005!$B$7:$B$883,$D95,EUROSTAT_VBE_IND_2005!$C$7:$C$883,"*"&amp;RIGHT($A95,3)&amp;"*",EUROSTAT_VBE_IND_2005!$D$7:$D$883,"5532*"))/1000</f>
        <v>0</v>
      </c>
      <c r="AG95" s="17">
        <f>(SUMIFS(EUROSTAT_VBE_IND_2005!AF$7:AF$883,EUROSTAT_VBE_IND_2005!$B$7:$B$883,$D95,EUROSTAT_VBE_IND_2005!$C$7:$C$883,"*"&amp;RIGHT($A95,3)&amp;"*",EUROSTAT_VBE_IND_2005!$D$7:$D$883,"5532*"))/1000</f>
        <v>0</v>
      </c>
      <c r="AH95" s="17">
        <f>(SUMIFS(EUROSTAT_VBE_IND_2005!AH$7:AH$883,EUROSTAT_VBE_IND_2005!$B$7:$B$883,$D95,EUROSTAT_VBE_IND_2005!$C$7:$C$883,"*"&amp;RIGHT($A95,3)&amp;"*",EUROSTAT_VBE_IND_2005!$D$7:$D$883,"5532*"))/1000</f>
        <v>0</v>
      </c>
      <c r="AI95" s="17">
        <f>(SUMIFS(EUROSTAT_VBE_IND_2005!AI$7:AI$883,EUROSTAT_VBE_IND_2005!$B$7:$B$883,$D95,EUROSTAT_VBE_IND_2005!$C$7:$C$883,"*"&amp;RIGHT($A95,3)&amp;"*",EUROSTAT_VBE_IND_2005!$D$7:$D$883,"5532*"))/1000</f>
        <v>0</v>
      </c>
      <c r="AJ95" s="17">
        <f>(SUMIFS(EUROSTAT_VBE_IND_2005!AJ$7:AJ$883,EUROSTAT_VBE_IND_2005!$B$7:$B$883,$D95,EUROSTAT_VBE_IND_2005!$C$7:$C$883,"*"&amp;RIGHT($A95,3)&amp;"*",EUROSTAT_VBE_IND_2005!$D$7:$D$883,"5532*"))/1000</f>
        <v>0</v>
      </c>
      <c r="AK95" s="17">
        <f>(SUMIFS(EUROSTAT_VBE_IND_2005!AK$7:AK$883,EUROSTAT_VBE_IND_2005!$B$7:$B$883,$D95,EUROSTAT_VBE_IND_2005!$C$7:$C$883,"*"&amp;RIGHT($A95,3)&amp;"*",EUROSTAT_VBE_IND_2005!$D$7:$D$883,"5532*"))/1000</f>
        <v>0</v>
      </c>
      <c r="AL95" s="198"/>
      <c r="AM95" s="198"/>
      <c r="AN95" s="198"/>
      <c r="AO95" s="17">
        <f>(SUMIFS(EUROSTAT_VBE_IND_2005!Y$7:Y$883,EUROSTAT_VBE_IND_2005!$B$7:$B$883,$D95,EUROSTAT_VBE_IND_2005!$C$7:$C$883,"*"&amp;RIGHT($A95,3)&amp;"*",EUROSTAT_VBE_IND_2005!$D$7:$D$883,"5532*"))/1000</f>
        <v>0</v>
      </c>
      <c r="AP95" s="17">
        <f>(SUMIFS(EUROSTAT_VBE_IND_2005!Z$7:Z$883,EUROSTAT_VBE_IND_2005!$B$7:$B$883,$D95,EUROSTAT_VBE_IND_2005!$C$7:$C$883,"*"&amp;RIGHT($A95,3)&amp;"*",EUROSTAT_VBE_IND_2005!$D$7:$D$883,"5532*"))/1000</f>
        <v>0</v>
      </c>
      <c r="AQ95" s="17">
        <f>(SUMIFS(EUROSTAT_VBE_IND_2005!AG$7:AG$883,EUROSTAT_VBE_IND_2005!$B$7:$B$883,$D95,EUROSTAT_VBE_IND_2005!$C$7:$C$883,"*"&amp;RIGHT($A95,3)&amp;"*",EUROSTAT_VBE_IND_2005!$D$7:$D$883,"5532*"))/1000</f>
        <v>0</v>
      </c>
    </row>
    <row r="96" spans="1:43">
      <c r="A96" t="str">
        <f>LEFT(EUROSTAT_VBE_IND_2005!C$37,8)</f>
        <v>B_101800</v>
      </c>
      <c r="B96" s="28" t="s">
        <v>296</v>
      </c>
      <c r="C96" t="s">
        <v>293</v>
      </c>
      <c r="D96" t="s">
        <v>55</v>
      </c>
      <c r="E96" t="s">
        <v>243</v>
      </c>
      <c r="F96" t="s">
        <v>263</v>
      </c>
      <c r="G96" s="17">
        <f>(SUMIFS(EUROSTAT_VBE_IND_2005!E$7:E$883,EUROSTAT_VBE_IND_2005!$B$7:$B$883,$D96,EUROSTAT_VBE_IND_2005!$C$7:$C$883,"*"&amp;RIGHT($A96,3)&amp;"*",EUROSTAT_VBE_IND_2005!$D$7:$D$883,"5550*"))/1000</f>
        <v>0</v>
      </c>
      <c r="H96" s="17">
        <f>(SUMIFS(EUROSTAT_VBE_IND_2005!F$7:F$883,EUROSTAT_VBE_IND_2005!$B$7:$B$883,$D96,EUROSTAT_VBE_IND_2005!$C$7:$C$883,"*"&amp;RIGHT($A96,3)&amp;"*",EUROSTAT_VBE_IND_2005!$D$7:$D$883,"5550*"))/1000</f>
        <v>0</v>
      </c>
      <c r="I96" s="17">
        <f>(SUMIFS(EUROSTAT_VBE_IND_2005!G$7:G$883,EUROSTAT_VBE_IND_2005!$B$7:$B$883,$D96,EUROSTAT_VBE_IND_2005!$C$7:$C$883,"*"&amp;RIGHT($A96,3)&amp;"*",EUROSTAT_VBE_IND_2005!$D$7:$D$883,"5550*"))/1000</f>
        <v>0</v>
      </c>
      <c r="J96" s="198"/>
      <c r="K96" s="17">
        <f>(SUMIFS(EUROSTAT_VBE_IND_2005!H$7:H$883,EUROSTAT_VBE_IND_2005!$B$7:$B$883,$D96,EUROSTAT_VBE_IND_2005!$C$7:$C$883,"*"&amp;RIGHT($A96,3)&amp;"*",EUROSTAT_VBE_IND_2005!$D$7:$D$883,"5550*"))/1000</f>
        <v>0</v>
      </c>
      <c r="L96" s="17">
        <f>(SUMIFS(EUROSTAT_VBE_IND_2005!I$7:I$883,EUROSTAT_VBE_IND_2005!$B$7:$B$883,$D96,EUROSTAT_VBE_IND_2005!$C$7:$C$883,"*"&amp;RIGHT($A96,3)&amp;"*",EUROSTAT_VBE_IND_2005!$D$7:$D$883,"5550*"))/1000</f>
        <v>0</v>
      </c>
      <c r="M96" s="17">
        <f>(SUMIFS(EUROSTAT_VBE_IND_2005!J$7:J$883,EUROSTAT_VBE_IND_2005!$B$7:$B$883,$D96,EUROSTAT_VBE_IND_2005!$C$7:$C$883,"*"&amp;RIGHT($A96,3)&amp;"*",EUROSTAT_VBE_IND_2005!$D$7:$D$883,"5550*"))/1000</f>
        <v>0</v>
      </c>
      <c r="N96" s="17">
        <f>(SUMIFS(EUROSTAT_VBE_IND_2005!K$7:K$883,EUROSTAT_VBE_IND_2005!$B$7:$B$883,$D96,EUROSTAT_VBE_IND_2005!$C$7:$C$883,"*"&amp;RIGHT($A96,3)&amp;"*",EUROSTAT_VBE_IND_2005!$D$7:$D$883,"5550*"))/1000</f>
        <v>0</v>
      </c>
      <c r="O96" s="17">
        <f>(SUMIFS(EUROSTAT_VBE_IND_2005!L$7:L$883,EUROSTAT_VBE_IND_2005!$B$7:$B$883,$D96,EUROSTAT_VBE_IND_2005!$C$7:$C$883,"*"&amp;RIGHT($A96,3)&amp;"*",EUROSTAT_VBE_IND_2005!$D$7:$D$883,"5550*"))/1000</f>
        <v>0</v>
      </c>
      <c r="P96" s="17">
        <f>(SUMIFS(EUROSTAT_VBE_IND_2005!M$7:M$883,EUROSTAT_VBE_IND_2005!$B$7:$B$883,$D96,EUROSTAT_VBE_IND_2005!$C$7:$C$883,"*"&amp;RIGHT($A96,3)&amp;"*",EUROSTAT_VBE_IND_2005!$D$7:$D$883,"5550*"))/1000</f>
        <v>0</v>
      </c>
      <c r="Q96" s="17">
        <f>(SUMIFS(EUROSTAT_VBE_IND_2005!N$7:N$883,EUROSTAT_VBE_IND_2005!$B$7:$B$883,$D96,EUROSTAT_VBE_IND_2005!$C$7:$C$883,"*"&amp;RIGHT($A96,3)&amp;"*",EUROSTAT_VBE_IND_2005!$D$7:$D$883,"5550*"))/1000</f>
        <v>0</v>
      </c>
      <c r="R96" s="17">
        <f>(SUMIFS(EUROSTAT_VBE_IND_2005!O$7:O$883,EUROSTAT_VBE_IND_2005!$B$7:$B$883,$D96,EUROSTAT_VBE_IND_2005!$C$7:$C$883,"*"&amp;RIGHT($A96,3)&amp;"*",EUROSTAT_VBE_IND_2005!$D$7:$D$883,"5550*"))/1000</f>
        <v>0</v>
      </c>
      <c r="S96" s="17">
        <f>(SUMIFS(EUROSTAT_VBE_IND_2005!P$7:P$883,EUROSTAT_VBE_IND_2005!$B$7:$B$883,$D96,EUROSTAT_VBE_IND_2005!$C$7:$C$883,"*"&amp;RIGHT($A96,3)&amp;"*",EUROSTAT_VBE_IND_2005!$D$7:$D$883,"5550*"))/1000</f>
        <v>0</v>
      </c>
      <c r="T96" s="17">
        <f>(SUMIFS(EUROSTAT_VBE_IND_2005!Q$7:Q$883,EUROSTAT_VBE_IND_2005!$B$7:$B$883,$D96,EUROSTAT_VBE_IND_2005!$C$7:$C$883,"*"&amp;RIGHT($A96,3)&amp;"*",EUROSTAT_VBE_IND_2005!$D$7:$D$883,"5550*"))/1000</f>
        <v>0</v>
      </c>
      <c r="U96" s="17">
        <f>(SUMIFS(EUROSTAT_VBE_IND_2005!R$7:R$883,EUROSTAT_VBE_IND_2005!$B$7:$B$883,$D96,EUROSTAT_VBE_IND_2005!$C$7:$C$883,"*"&amp;RIGHT($A96,3)&amp;"*",EUROSTAT_VBE_IND_2005!$D$7:$D$883,"5550*"))/1000</f>
        <v>0.072</v>
      </c>
      <c r="V96" s="17">
        <f>(SUMIFS(EUROSTAT_VBE_IND_2005!S$7:S$883,EUROSTAT_VBE_IND_2005!$B$7:$B$883,$D96,EUROSTAT_VBE_IND_2005!$C$7:$C$883,"*"&amp;RIGHT($A96,3)&amp;"*",EUROSTAT_VBE_IND_2005!$D$7:$D$883,"5550*"))/1000</f>
        <v>0</v>
      </c>
      <c r="W96" s="17">
        <f>(SUMIFS(EUROSTAT_VBE_IND_2005!T$7:T$883,EUROSTAT_VBE_IND_2005!$B$7:$B$883,$D96,EUROSTAT_VBE_IND_2005!$C$7:$C$883,"*"&amp;RIGHT($A96,3)&amp;"*",EUROSTAT_VBE_IND_2005!$D$7:$D$883,"5550*"))/1000</f>
        <v>1.5</v>
      </c>
      <c r="X96" s="17">
        <f>(SUMIFS(EUROSTAT_VBE_IND_2005!U$7:U$883,EUROSTAT_VBE_IND_2005!$B$7:$B$883,$D96,EUROSTAT_VBE_IND_2005!$C$7:$C$883,"*"&amp;RIGHT($A96,3)&amp;"*",EUROSTAT_VBE_IND_2005!$D$7:$D$883,"5550*"))/1000</f>
        <v>0</v>
      </c>
      <c r="Y96" s="17">
        <f>(SUMIFS(EUROSTAT_VBE_IND_2005!V$7:V$883,EUROSTAT_VBE_IND_2005!$B$7:$B$883,$D96,EUROSTAT_VBE_IND_2005!$C$7:$C$883,"*"&amp;RIGHT($A96,3)&amp;"*",EUROSTAT_VBE_IND_2005!$D$7:$D$883,"5550*"))/1000</f>
        <v>0</v>
      </c>
      <c r="Z96" s="17">
        <f>(SUMIFS(EUROSTAT_VBE_IND_2005!W$7:W$883,EUROSTAT_VBE_IND_2005!$B$7:$B$883,$D96,EUROSTAT_VBE_IND_2005!$C$7:$C$883,"*"&amp;RIGHT($A96,3)&amp;"*",EUROSTAT_VBE_IND_2005!$D$7:$D$883,"5550*"))/1000</f>
        <v>0</v>
      </c>
      <c r="AA96" s="17">
        <f>(SUMIFS(EUROSTAT_VBE_IND_2005!X$7:X$883,EUROSTAT_VBE_IND_2005!$B$7:$B$883,$D96,EUROSTAT_VBE_IND_2005!$C$7:$C$883,"*"&amp;RIGHT($A96,3)&amp;"*",EUROSTAT_VBE_IND_2005!$D$7:$D$883,"5550*"))/1000</f>
        <v>0</v>
      </c>
      <c r="AB96" s="17">
        <f>(SUMIFS(EUROSTAT_VBE_IND_2005!AA$7:AA$883,EUROSTAT_VBE_IND_2005!$B$7:$B$883,$D96,EUROSTAT_VBE_IND_2005!$C$7:$C$883,"*"&amp;RIGHT($A96,3)&amp;"*",EUROSTAT_VBE_IND_2005!$D$7:$D$883,"5550*"))/1000</f>
        <v>0</v>
      </c>
      <c r="AC96" s="17">
        <f>(SUMIFS(EUROSTAT_VBE_IND_2005!AB$7:AB$883,EUROSTAT_VBE_IND_2005!$B$7:$B$883,$D96,EUROSTAT_VBE_IND_2005!$C$7:$C$883,"*"&amp;RIGHT($A96,3)&amp;"*",EUROSTAT_VBE_IND_2005!$D$7:$D$883,"5550*"))/1000</f>
        <v>0</v>
      </c>
      <c r="AD96" s="17">
        <f>(SUMIFS(EUROSTAT_VBE_IND_2005!AC$7:AC$883,EUROSTAT_VBE_IND_2005!$B$7:$B$883,$D96,EUROSTAT_VBE_IND_2005!$C$7:$C$883,"*"&amp;RIGHT($A96,3)&amp;"*",EUROSTAT_VBE_IND_2005!$D$7:$D$883,"5550*"))/1000</f>
        <v>0</v>
      </c>
      <c r="AE96" s="17">
        <f>(SUMIFS(EUROSTAT_VBE_IND_2005!AD$7:AD$883,EUROSTAT_VBE_IND_2005!$B$7:$B$883,$D96,EUROSTAT_VBE_IND_2005!$C$7:$C$883,"*"&amp;RIGHT($A96,3)&amp;"*",EUROSTAT_VBE_IND_2005!$D$7:$D$883,"5550*"))/1000</f>
        <v>0</v>
      </c>
      <c r="AF96" s="17">
        <f>(SUMIFS(EUROSTAT_VBE_IND_2005!AE$7:AE$883,EUROSTAT_VBE_IND_2005!$B$7:$B$883,$D96,EUROSTAT_VBE_IND_2005!$C$7:$C$883,"*"&amp;RIGHT($A96,3)&amp;"*",EUROSTAT_VBE_IND_2005!$D$7:$D$883,"5550*"))/1000</f>
        <v>0</v>
      </c>
      <c r="AG96" s="17">
        <f>(SUMIFS(EUROSTAT_VBE_IND_2005!AF$7:AF$883,EUROSTAT_VBE_IND_2005!$B$7:$B$883,$D96,EUROSTAT_VBE_IND_2005!$C$7:$C$883,"*"&amp;RIGHT($A96,3)&amp;"*",EUROSTAT_VBE_IND_2005!$D$7:$D$883,"5550*"))/1000</f>
        <v>0.023</v>
      </c>
      <c r="AH96" s="17">
        <f>(SUMIFS(EUROSTAT_VBE_IND_2005!AH$7:AH$883,EUROSTAT_VBE_IND_2005!$B$7:$B$883,$D96,EUROSTAT_VBE_IND_2005!$C$7:$C$883,"*"&amp;RIGHT($A96,3)&amp;"*",EUROSTAT_VBE_IND_2005!$D$7:$D$883,"5550*"))/1000</f>
        <v>0</v>
      </c>
      <c r="AI96" s="17">
        <f>(SUMIFS(EUROSTAT_VBE_IND_2005!AI$7:AI$883,EUROSTAT_VBE_IND_2005!$B$7:$B$883,$D96,EUROSTAT_VBE_IND_2005!$C$7:$C$883,"*"&amp;RIGHT($A96,3)&amp;"*",EUROSTAT_VBE_IND_2005!$D$7:$D$883,"5550*"))/1000</f>
        <v>0</v>
      </c>
      <c r="AJ96" s="17">
        <f>(SUMIFS(EUROSTAT_VBE_IND_2005!AJ$7:AJ$883,EUROSTAT_VBE_IND_2005!$B$7:$B$883,$D96,EUROSTAT_VBE_IND_2005!$C$7:$C$883,"*"&amp;RIGHT($A96,3)&amp;"*",EUROSTAT_VBE_IND_2005!$D$7:$D$883,"5550*"))/1000</f>
        <v>0</v>
      </c>
      <c r="AK96" s="17">
        <f>(SUMIFS(EUROSTAT_VBE_IND_2005!AK$7:AK$883,EUROSTAT_VBE_IND_2005!$B$7:$B$883,$D96,EUROSTAT_VBE_IND_2005!$C$7:$C$883,"*"&amp;RIGHT($A96,3)&amp;"*",EUROSTAT_VBE_IND_2005!$D$7:$D$883,"5550*"))/1000</f>
        <v>0</v>
      </c>
      <c r="AL96" s="198"/>
      <c r="AM96" s="198"/>
      <c r="AN96" s="198"/>
      <c r="AO96" s="17">
        <f>(SUMIFS(EUROSTAT_VBE_IND_2005!Y$7:Y$883,EUROSTAT_VBE_IND_2005!$B$7:$B$883,$D96,EUROSTAT_VBE_IND_2005!$C$7:$C$883,"*"&amp;RIGHT($A96,3)&amp;"*",EUROSTAT_VBE_IND_2005!$D$7:$D$883,"5550*"))/1000</f>
        <v>0</v>
      </c>
      <c r="AP96" s="17">
        <f>(SUMIFS(EUROSTAT_VBE_IND_2005!Z$7:Z$883,EUROSTAT_VBE_IND_2005!$B$7:$B$883,$D96,EUROSTAT_VBE_IND_2005!$C$7:$C$883,"*"&amp;RIGHT($A96,3)&amp;"*",EUROSTAT_VBE_IND_2005!$D$7:$D$883,"5550*"))/1000</f>
        <v>0</v>
      </c>
      <c r="AQ96" s="17">
        <f>(SUMIFS(EUROSTAT_VBE_IND_2005!AG$7:AG$883,EUROSTAT_VBE_IND_2005!$B$7:$B$883,$D96,EUROSTAT_VBE_IND_2005!$C$7:$C$883,"*"&amp;RIGHT($A96,3)&amp;"*",EUROSTAT_VBE_IND_2005!$D$7:$D$883,"5550*"))/1000</f>
        <v>0</v>
      </c>
    </row>
    <row r="97" spans="1:43">
      <c r="A97" t="str">
        <f>LEFT(EUROSTAT_VBE_IND_2005!C$37,8)</f>
        <v>B_101800</v>
      </c>
      <c r="B97" s="28" t="s">
        <v>296</v>
      </c>
      <c r="C97" t="s">
        <v>293</v>
      </c>
      <c r="D97" t="s">
        <v>55</v>
      </c>
      <c r="E97" t="s">
        <v>244</v>
      </c>
      <c r="F97" t="s">
        <v>264</v>
      </c>
      <c r="G97" s="17">
        <f>(SUMIFS(EUROSTAT_VBE_IND_2005!E$7:E$883,EUROSTAT_VBE_IND_2005!$B$7:$B$883,$D97,EUROSTAT_VBE_IND_2005!$C$7:$C$883,"*"&amp;RIGHT($A97,3)&amp;"*",EUROSTAT_VBE_IND_2005!$D$7:$D$883,"554*"))/1000-(SUMIFS(EUROSTAT_VBE_IND_2005!E$7:E$883,EUROSTAT_VBE_IND_2005!$B$7:$B$883,$D97,EUROSTAT_VBE_IND_2005!$C$7:$C$883,"*"&amp;RIGHT($A97,3)&amp;"*",EUROSTAT_VBE_IND_2005!$D$7:$D$883,"5543*"))/1000-(SUMIFS(EUROSTAT_VBE_IND_2005!E$7:E$883,EUROSTAT_VBE_IND_2005!$B$7:$B$883,$D97,EUROSTAT_VBE_IND_2005!$C$7:$C$883,"*"&amp;RIGHT($A97,3)&amp;"*",EUROSTAT_VBE_IND_2005!$D$7:$D$883,"5544*"))/1000</f>
        <v>37.511</v>
      </c>
      <c r="H97" s="17">
        <f>(SUMIFS(EUROSTAT_VBE_IND_2005!F$7:F$883,EUROSTAT_VBE_IND_2005!$B$7:$B$883,$D97,EUROSTAT_VBE_IND_2005!$C$7:$C$883,"*"&amp;RIGHT($A97,3)&amp;"*",EUROSTAT_VBE_IND_2005!$D$7:$D$883,"554*"))/1000-(SUMIFS(EUROSTAT_VBE_IND_2005!F$7:F$883,EUROSTAT_VBE_IND_2005!$B$7:$B$883,$D97,EUROSTAT_VBE_IND_2005!$C$7:$C$883,"*"&amp;RIGHT($A97,3)&amp;"*",EUROSTAT_VBE_IND_2005!$D$7:$D$883,"5543*"))/1000-(SUMIFS(EUROSTAT_VBE_IND_2005!F$7:F$883,EUROSTAT_VBE_IND_2005!$B$7:$B$883,$D97,EUROSTAT_VBE_IND_2005!$C$7:$C$883,"*"&amp;RIGHT($A97,3)&amp;"*",EUROSTAT_VBE_IND_2005!$D$7:$D$883,"5544*"))/1000</f>
        <v>18.7</v>
      </c>
      <c r="I97" s="17">
        <f>(SUMIFS(EUROSTAT_VBE_IND_2005!G$7:G$883,EUROSTAT_VBE_IND_2005!$B$7:$B$883,$D97,EUROSTAT_VBE_IND_2005!$C$7:$C$883,"*"&amp;RIGHT($A97,3)&amp;"*",EUROSTAT_VBE_IND_2005!$D$7:$D$883,"554*"))/1000-(SUMIFS(EUROSTAT_VBE_IND_2005!G$7:G$883,EUROSTAT_VBE_IND_2005!$B$7:$B$883,$D97,EUROSTAT_VBE_IND_2005!$C$7:$C$883,"*"&amp;RIGHT($A97,3)&amp;"*",EUROSTAT_VBE_IND_2005!$D$7:$D$883,"5543*"))/1000-(SUMIFS(EUROSTAT_VBE_IND_2005!G$7:G$883,EUROSTAT_VBE_IND_2005!$B$7:$B$883,$D97,EUROSTAT_VBE_IND_2005!$C$7:$C$883,"*"&amp;RIGHT($A97,3)&amp;"*",EUROSTAT_VBE_IND_2005!$D$7:$D$883,"5544*"))/1000</f>
        <v>3.013</v>
      </c>
      <c r="J97" s="198"/>
      <c r="K97" s="17">
        <f>(SUMIFS(EUROSTAT_VBE_IND_2005!H$7:H$883,EUROSTAT_VBE_IND_2005!$B$7:$B$883,$D97,EUROSTAT_VBE_IND_2005!$C$7:$C$883,"*"&amp;RIGHT($A97,3)&amp;"*",EUROSTAT_VBE_IND_2005!$D$7:$D$883,"554*"))/1000-(SUMIFS(EUROSTAT_VBE_IND_2005!H$7:H$883,EUROSTAT_VBE_IND_2005!$B$7:$B$883,$D97,EUROSTAT_VBE_IND_2005!$C$7:$C$883,"*"&amp;RIGHT($A97,3)&amp;"*",EUROSTAT_VBE_IND_2005!$D$7:$D$883,"5543*"))/1000-(SUMIFS(EUROSTAT_VBE_IND_2005!H$7:H$883,EUROSTAT_VBE_IND_2005!$B$7:$B$883,$D97,EUROSTAT_VBE_IND_2005!$C$7:$C$883,"*"&amp;RIGHT($A97,3)&amp;"*",EUROSTAT_VBE_IND_2005!$D$7:$D$883,"5544*"))/1000</f>
        <v>0.038</v>
      </c>
      <c r="L97" s="17">
        <f>(SUMIFS(EUROSTAT_VBE_IND_2005!I$7:I$883,EUROSTAT_VBE_IND_2005!$B$7:$B$883,$D97,EUROSTAT_VBE_IND_2005!$C$7:$C$883,"*"&amp;RIGHT($A97,3)&amp;"*",EUROSTAT_VBE_IND_2005!$D$7:$D$883,"554*"))/1000-(SUMIFS(EUROSTAT_VBE_IND_2005!I$7:I$883,EUROSTAT_VBE_IND_2005!$B$7:$B$883,$D97,EUROSTAT_VBE_IND_2005!$C$7:$C$883,"*"&amp;RIGHT($A97,3)&amp;"*",EUROSTAT_VBE_IND_2005!$D$7:$D$883,"5543*"))/1000-(SUMIFS(EUROSTAT_VBE_IND_2005!I$7:I$883,EUROSTAT_VBE_IND_2005!$B$7:$B$883,$D97,EUROSTAT_VBE_IND_2005!$C$7:$C$883,"*"&amp;RIGHT($A97,3)&amp;"*",EUROSTAT_VBE_IND_2005!$D$7:$D$883,"5544*"))/1000</f>
        <v>16.066</v>
      </c>
      <c r="M97" s="17">
        <f>(SUMIFS(EUROSTAT_VBE_IND_2005!J$7:J$883,EUROSTAT_VBE_IND_2005!$B$7:$B$883,$D97,EUROSTAT_VBE_IND_2005!$C$7:$C$883,"*"&amp;RIGHT($A97,3)&amp;"*",EUROSTAT_VBE_IND_2005!$D$7:$D$883,"554*"))/1000-(SUMIFS(EUROSTAT_VBE_IND_2005!J$7:J$883,EUROSTAT_VBE_IND_2005!$B$7:$B$883,$D97,EUROSTAT_VBE_IND_2005!$C$7:$C$883,"*"&amp;RIGHT($A97,3)&amp;"*",EUROSTAT_VBE_IND_2005!$D$7:$D$883,"5543*"))/1000-(SUMIFS(EUROSTAT_VBE_IND_2005!J$7:J$883,EUROSTAT_VBE_IND_2005!$B$7:$B$883,$D97,EUROSTAT_VBE_IND_2005!$C$7:$C$883,"*"&amp;RIGHT($A97,3)&amp;"*",EUROSTAT_VBE_IND_2005!$D$7:$D$883,"5544*"))/1000</f>
        <v>64.574</v>
      </c>
      <c r="N97" s="17">
        <f>(SUMIFS(EUROSTAT_VBE_IND_2005!K$7:K$883,EUROSTAT_VBE_IND_2005!$B$7:$B$883,$D97,EUROSTAT_VBE_IND_2005!$C$7:$C$883,"*"&amp;RIGHT($A97,3)&amp;"*",EUROSTAT_VBE_IND_2005!$D$7:$D$883,"554*"))/1000-(SUMIFS(EUROSTAT_VBE_IND_2005!K$7:K$883,EUROSTAT_VBE_IND_2005!$B$7:$B$883,$D97,EUROSTAT_VBE_IND_2005!$C$7:$C$883,"*"&amp;RIGHT($A97,3)&amp;"*",EUROSTAT_VBE_IND_2005!$D$7:$D$883,"5543*"))/1000-(SUMIFS(EUROSTAT_VBE_IND_2005!K$7:K$883,EUROSTAT_VBE_IND_2005!$B$7:$B$883,$D97,EUROSTAT_VBE_IND_2005!$C$7:$C$883,"*"&amp;RIGHT($A97,3)&amp;"*",EUROSTAT_VBE_IND_2005!$D$7:$D$883,"5544*"))/1000</f>
        <v>3.754</v>
      </c>
      <c r="O97" s="17">
        <f>(SUMIFS(EUROSTAT_VBE_IND_2005!L$7:L$883,EUROSTAT_VBE_IND_2005!$B$7:$B$883,$D97,EUROSTAT_VBE_IND_2005!$C$7:$C$883,"*"&amp;RIGHT($A97,3)&amp;"*",EUROSTAT_VBE_IND_2005!$D$7:$D$883,"554*"))/1000-(SUMIFS(EUROSTAT_VBE_IND_2005!L$7:L$883,EUROSTAT_VBE_IND_2005!$B$7:$B$883,$D97,EUROSTAT_VBE_IND_2005!$C$7:$C$883,"*"&amp;RIGHT($A97,3)&amp;"*",EUROSTAT_VBE_IND_2005!$D$7:$D$883,"5543*"))/1000-(SUMIFS(EUROSTAT_VBE_IND_2005!L$7:L$883,EUROSTAT_VBE_IND_2005!$B$7:$B$883,$D97,EUROSTAT_VBE_IND_2005!$C$7:$C$883,"*"&amp;RIGHT($A97,3)&amp;"*",EUROSTAT_VBE_IND_2005!$D$7:$D$883,"5544*"))/1000</f>
        <v>5.464</v>
      </c>
      <c r="P97" s="17">
        <f>(SUMIFS(EUROSTAT_VBE_IND_2005!M$7:M$883,EUROSTAT_VBE_IND_2005!$B$7:$B$883,$D97,EUROSTAT_VBE_IND_2005!$C$7:$C$883,"*"&amp;RIGHT($A97,3)&amp;"*",EUROSTAT_VBE_IND_2005!$D$7:$D$883,"554*"))/1000-(SUMIFS(EUROSTAT_VBE_IND_2005!M$7:M$883,EUROSTAT_VBE_IND_2005!$B$7:$B$883,$D97,EUROSTAT_VBE_IND_2005!$C$7:$C$883,"*"&amp;RIGHT($A97,3)&amp;"*",EUROSTAT_VBE_IND_2005!$D$7:$D$883,"5543*"))/1000-(SUMIFS(EUROSTAT_VBE_IND_2005!M$7:M$883,EUROSTAT_VBE_IND_2005!$B$7:$B$883,$D97,EUROSTAT_VBE_IND_2005!$C$7:$C$883,"*"&amp;RIGHT($A97,3)&amp;"*",EUROSTAT_VBE_IND_2005!$D$7:$D$883,"5544*"))/1000</f>
        <v>10.2</v>
      </c>
      <c r="Q97" s="17">
        <f>(SUMIFS(EUROSTAT_VBE_IND_2005!N$7:N$883,EUROSTAT_VBE_IND_2005!$B$7:$B$883,$D97,EUROSTAT_VBE_IND_2005!$C$7:$C$883,"*"&amp;RIGHT($A97,3)&amp;"*",EUROSTAT_VBE_IND_2005!$D$7:$D$883,"554*"))/1000-(SUMIFS(EUROSTAT_VBE_IND_2005!N$7:N$883,EUROSTAT_VBE_IND_2005!$B$7:$B$883,$D97,EUROSTAT_VBE_IND_2005!$C$7:$C$883,"*"&amp;RIGHT($A97,3)&amp;"*",EUROSTAT_VBE_IND_2005!$D$7:$D$883,"5543*"))/1000-(SUMIFS(EUROSTAT_VBE_IND_2005!N$7:N$883,EUROSTAT_VBE_IND_2005!$B$7:$B$883,$D97,EUROSTAT_VBE_IND_2005!$C$7:$C$883,"*"&amp;RIGHT($A97,3)&amp;"*",EUROSTAT_VBE_IND_2005!$D$7:$D$883,"5544*"))/1000</f>
        <v>56.932</v>
      </c>
      <c r="R97" s="17">
        <f>(SUMIFS(EUROSTAT_VBE_IND_2005!O$7:O$883,EUROSTAT_VBE_IND_2005!$B$7:$B$883,$D97,EUROSTAT_VBE_IND_2005!$C$7:$C$883,"*"&amp;RIGHT($A97,3)&amp;"*",EUROSTAT_VBE_IND_2005!$D$7:$D$883,"554*"))/1000-(SUMIFS(EUROSTAT_VBE_IND_2005!O$7:O$883,EUROSTAT_VBE_IND_2005!$B$7:$B$883,$D97,EUROSTAT_VBE_IND_2005!$C$7:$C$883,"*"&amp;RIGHT($A97,3)&amp;"*",EUROSTAT_VBE_IND_2005!$D$7:$D$883,"5543*"))/1000-(SUMIFS(EUROSTAT_VBE_IND_2005!O$7:O$883,EUROSTAT_VBE_IND_2005!$B$7:$B$883,$D97,EUROSTAT_VBE_IND_2005!$C$7:$C$883,"*"&amp;RIGHT($A97,3)&amp;"*",EUROSTAT_VBE_IND_2005!$D$7:$D$883,"5544*"))/1000</f>
        <v>121.779</v>
      </c>
      <c r="S97" s="17">
        <f>(SUMIFS(EUROSTAT_VBE_IND_2005!P$7:P$883,EUROSTAT_VBE_IND_2005!$B$7:$B$883,$D97,EUROSTAT_VBE_IND_2005!$C$7:$C$883,"*"&amp;RIGHT($A97,3)&amp;"*",EUROSTAT_VBE_IND_2005!$D$7:$D$883,"554*"))/1000-(SUMIFS(EUROSTAT_VBE_IND_2005!P$7:P$883,EUROSTAT_VBE_IND_2005!$B$7:$B$883,$D97,EUROSTAT_VBE_IND_2005!$C$7:$C$883,"*"&amp;RIGHT($A97,3)&amp;"*",EUROSTAT_VBE_IND_2005!$D$7:$D$883,"5543*"))/1000-(SUMIFS(EUROSTAT_VBE_IND_2005!P$7:P$883,EUROSTAT_VBE_IND_2005!$B$7:$B$883,$D97,EUROSTAT_VBE_IND_2005!$C$7:$C$883,"*"&amp;RIGHT($A97,3)&amp;"*",EUROSTAT_VBE_IND_2005!$D$7:$D$883,"5544*"))/1000</f>
        <v>71.196</v>
      </c>
      <c r="T97" s="17">
        <f>(SUMIFS(EUROSTAT_VBE_IND_2005!Q$7:Q$883,EUROSTAT_VBE_IND_2005!$B$7:$B$883,$D97,EUROSTAT_VBE_IND_2005!$C$7:$C$883,"*"&amp;RIGHT($A97,3)&amp;"*",EUROSTAT_VBE_IND_2005!$D$7:$D$883,"554*"))/1000-(SUMIFS(EUROSTAT_VBE_IND_2005!Q$7:Q$883,EUROSTAT_VBE_IND_2005!$B$7:$B$883,$D97,EUROSTAT_VBE_IND_2005!$C$7:$C$883,"*"&amp;RIGHT($A97,3)&amp;"*",EUROSTAT_VBE_IND_2005!$D$7:$D$883,"5543*"))/1000-(SUMIFS(EUROSTAT_VBE_IND_2005!Q$7:Q$883,EUROSTAT_VBE_IND_2005!$B$7:$B$883,$D97,EUROSTAT_VBE_IND_2005!$C$7:$C$883,"*"&amp;RIGHT($A97,3)&amp;"*",EUROSTAT_VBE_IND_2005!$D$7:$D$883,"5544*"))/1000</f>
        <v>2.221</v>
      </c>
      <c r="U97" s="17">
        <f>(SUMIFS(EUROSTAT_VBE_IND_2005!R$7:R$883,EUROSTAT_VBE_IND_2005!$B$7:$B$883,$D97,EUROSTAT_VBE_IND_2005!$C$7:$C$883,"*"&amp;RIGHT($A97,3)&amp;"*",EUROSTAT_VBE_IND_2005!$D$7:$D$883,"554*"))/1000-(SUMIFS(EUROSTAT_VBE_IND_2005!R$7:R$883,EUROSTAT_VBE_IND_2005!$B$7:$B$883,$D97,EUROSTAT_VBE_IND_2005!$C$7:$C$883,"*"&amp;RIGHT($A97,3)&amp;"*",EUROSTAT_VBE_IND_2005!$D$7:$D$883,"5543*"))/1000-(SUMIFS(EUROSTAT_VBE_IND_2005!R$7:R$883,EUROSTAT_VBE_IND_2005!$B$7:$B$883,$D97,EUROSTAT_VBE_IND_2005!$C$7:$C$883,"*"&amp;RIGHT($A97,3)&amp;"*",EUROSTAT_VBE_IND_2005!$D$7:$D$883,"5544*"))/1000</f>
        <v>3.232</v>
      </c>
      <c r="V97" s="17">
        <f>(SUMIFS(EUROSTAT_VBE_IND_2005!S$7:S$883,EUROSTAT_VBE_IND_2005!$B$7:$B$883,$D97,EUROSTAT_VBE_IND_2005!$C$7:$C$883,"*"&amp;RIGHT($A97,3)&amp;"*",EUROSTAT_VBE_IND_2005!$D$7:$D$883,"554*"))/1000-(SUMIFS(EUROSTAT_VBE_IND_2005!S$7:S$883,EUROSTAT_VBE_IND_2005!$B$7:$B$883,$D97,EUROSTAT_VBE_IND_2005!$C$7:$C$883,"*"&amp;RIGHT($A97,3)&amp;"*",EUROSTAT_VBE_IND_2005!$D$7:$D$883,"5543*"))/1000-(SUMIFS(EUROSTAT_VBE_IND_2005!S$7:S$883,EUROSTAT_VBE_IND_2005!$B$7:$B$883,$D97,EUROSTAT_VBE_IND_2005!$C$7:$C$883,"*"&amp;RIGHT($A97,3)&amp;"*",EUROSTAT_VBE_IND_2005!$D$7:$D$883,"5544*"))/1000</f>
        <v>6.841</v>
      </c>
      <c r="W97" s="17">
        <f>(SUMIFS(EUROSTAT_VBE_IND_2005!T$7:T$883,EUROSTAT_VBE_IND_2005!$B$7:$B$883,$D97,EUROSTAT_VBE_IND_2005!$C$7:$C$883,"*"&amp;RIGHT($A97,3)&amp;"*",EUROSTAT_VBE_IND_2005!$D$7:$D$883,"554*"))/1000-(SUMIFS(EUROSTAT_VBE_IND_2005!T$7:T$883,EUROSTAT_VBE_IND_2005!$B$7:$B$883,$D97,EUROSTAT_VBE_IND_2005!$C$7:$C$883,"*"&amp;RIGHT($A97,3)&amp;"*",EUROSTAT_VBE_IND_2005!$D$7:$D$883,"5543*"))/1000-(SUMIFS(EUROSTAT_VBE_IND_2005!T$7:T$883,EUROSTAT_VBE_IND_2005!$B$7:$B$883,$D97,EUROSTAT_VBE_IND_2005!$C$7:$C$883,"*"&amp;RIGHT($A97,3)&amp;"*",EUROSTAT_VBE_IND_2005!$D$7:$D$883,"5544*"))/1000</f>
        <v>0</v>
      </c>
      <c r="X97" s="17">
        <f>(SUMIFS(EUROSTAT_VBE_IND_2005!U$7:U$883,EUROSTAT_VBE_IND_2005!$B$7:$B$883,$D97,EUROSTAT_VBE_IND_2005!$C$7:$C$883,"*"&amp;RIGHT($A97,3)&amp;"*",EUROSTAT_VBE_IND_2005!$D$7:$D$883,"554*"))/1000-(SUMIFS(EUROSTAT_VBE_IND_2005!U$7:U$883,EUROSTAT_VBE_IND_2005!$B$7:$B$883,$D97,EUROSTAT_VBE_IND_2005!$C$7:$C$883,"*"&amp;RIGHT($A97,3)&amp;"*",EUROSTAT_VBE_IND_2005!$D$7:$D$883,"5543*"))/1000-(SUMIFS(EUROSTAT_VBE_IND_2005!U$7:U$883,EUROSTAT_VBE_IND_2005!$B$7:$B$883,$D97,EUROSTAT_VBE_IND_2005!$C$7:$C$883,"*"&amp;RIGHT($A97,3)&amp;"*",EUROSTAT_VBE_IND_2005!$D$7:$D$883,"5544*"))/1000</f>
        <v>8.3</v>
      </c>
      <c r="Y97" s="17">
        <f>(SUMIFS(EUROSTAT_VBE_IND_2005!V$7:V$883,EUROSTAT_VBE_IND_2005!$B$7:$B$883,$D97,EUROSTAT_VBE_IND_2005!$C$7:$C$883,"*"&amp;RIGHT($A97,3)&amp;"*",EUROSTAT_VBE_IND_2005!$D$7:$D$883,"554*"))/1000-(SUMIFS(EUROSTAT_VBE_IND_2005!V$7:V$883,EUROSTAT_VBE_IND_2005!$B$7:$B$883,$D97,EUROSTAT_VBE_IND_2005!$C$7:$C$883,"*"&amp;RIGHT($A97,3)&amp;"*",EUROSTAT_VBE_IND_2005!$D$7:$D$883,"5543*"))/1000-(SUMIFS(EUROSTAT_VBE_IND_2005!V$7:V$883,EUROSTAT_VBE_IND_2005!$B$7:$B$883,$D97,EUROSTAT_VBE_IND_2005!$C$7:$C$883,"*"&amp;RIGHT($A97,3)&amp;"*",EUROSTAT_VBE_IND_2005!$D$7:$D$883,"5544*"))/1000</f>
        <v>4.233</v>
      </c>
      <c r="Z97" s="17">
        <f>(SUMIFS(EUROSTAT_VBE_IND_2005!W$7:W$883,EUROSTAT_VBE_IND_2005!$B$7:$B$883,$D97,EUROSTAT_VBE_IND_2005!$C$7:$C$883,"*"&amp;RIGHT($A97,3)&amp;"*",EUROSTAT_VBE_IND_2005!$D$7:$D$883,"554*"))/1000-(SUMIFS(EUROSTAT_VBE_IND_2005!W$7:W$883,EUROSTAT_VBE_IND_2005!$B$7:$B$883,$D97,EUROSTAT_VBE_IND_2005!$C$7:$C$883,"*"&amp;RIGHT($A97,3)&amp;"*",EUROSTAT_VBE_IND_2005!$D$7:$D$883,"5543*"))/1000-(SUMIFS(EUROSTAT_VBE_IND_2005!W$7:W$883,EUROSTAT_VBE_IND_2005!$B$7:$B$883,$D97,EUROSTAT_VBE_IND_2005!$C$7:$C$883,"*"&amp;RIGHT($A97,3)&amp;"*",EUROSTAT_VBE_IND_2005!$D$7:$D$883,"5544*"))/1000</f>
        <v>0.933</v>
      </c>
      <c r="AA97" s="17">
        <f>(SUMIFS(EUROSTAT_VBE_IND_2005!X$7:X$883,EUROSTAT_VBE_IND_2005!$B$7:$B$883,$D97,EUROSTAT_VBE_IND_2005!$C$7:$C$883,"*"&amp;RIGHT($A97,3)&amp;"*",EUROSTAT_VBE_IND_2005!$D$7:$D$883,"554*"))/1000-(SUMIFS(EUROSTAT_VBE_IND_2005!X$7:X$883,EUROSTAT_VBE_IND_2005!$B$7:$B$883,$D97,EUROSTAT_VBE_IND_2005!$C$7:$C$883,"*"&amp;RIGHT($A97,3)&amp;"*",EUROSTAT_VBE_IND_2005!$D$7:$D$883,"5543*"))/1000-(SUMIFS(EUROSTAT_VBE_IND_2005!X$7:X$883,EUROSTAT_VBE_IND_2005!$B$7:$B$883,$D97,EUROSTAT_VBE_IND_2005!$C$7:$C$883,"*"&amp;RIGHT($A97,3)&amp;"*",EUROSTAT_VBE_IND_2005!$D$7:$D$883,"5544*"))/1000</f>
        <v>5.2</v>
      </c>
      <c r="AB97" s="17">
        <f>(SUMIFS(EUROSTAT_VBE_IND_2005!AA$7:AA$883,EUROSTAT_VBE_IND_2005!$B$7:$B$883,$D97,EUROSTAT_VBE_IND_2005!$C$7:$C$883,"*"&amp;RIGHT($A97,3)&amp;"*",EUROSTAT_VBE_IND_2005!$D$7:$D$883,"554*"))/1000-(SUMIFS(EUROSTAT_VBE_IND_2005!AA$7:AA$883,EUROSTAT_VBE_IND_2005!$B$7:$B$883,$D97,EUROSTAT_VBE_IND_2005!$C$7:$C$883,"*"&amp;RIGHT($A97,3)&amp;"*",EUROSTAT_VBE_IND_2005!$D$7:$D$883,"5543*"))/1000-(SUMIFS(EUROSTAT_VBE_IND_2005!AA$7:AA$883,EUROSTAT_VBE_IND_2005!$B$7:$B$883,$D97,EUROSTAT_VBE_IND_2005!$C$7:$C$883,"*"&amp;RIGHT($A97,3)&amp;"*",EUROSTAT_VBE_IND_2005!$D$7:$D$883,"5544*"))/1000</f>
        <v>0</v>
      </c>
      <c r="AC97" s="17">
        <f>(SUMIFS(EUROSTAT_VBE_IND_2005!AB$7:AB$883,EUROSTAT_VBE_IND_2005!$B$7:$B$883,$D97,EUROSTAT_VBE_IND_2005!$C$7:$C$883,"*"&amp;RIGHT($A97,3)&amp;"*",EUROSTAT_VBE_IND_2005!$D$7:$D$883,"554*"))/1000-(SUMIFS(EUROSTAT_VBE_IND_2005!AB$7:AB$883,EUROSTAT_VBE_IND_2005!$B$7:$B$883,$D97,EUROSTAT_VBE_IND_2005!$C$7:$C$883,"*"&amp;RIGHT($A97,3)&amp;"*",EUROSTAT_VBE_IND_2005!$D$7:$D$883,"5543*"))/1000-(SUMIFS(EUROSTAT_VBE_IND_2005!AB$7:AB$883,EUROSTAT_VBE_IND_2005!$B$7:$B$883,$D97,EUROSTAT_VBE_IND_2005!$C$7:$C$883,"*"&amp;RIGHT($A97,3)&amp;"*",EUROSTAT_VBE_IND_2005!$D$7:$D$883,"5544*"))/1000</f>
        <v>4.542</v>
      </c>
      <c r="AD97" s="17">
        <f>(SUMIFS(EUROSTAT_VBE_IND_2005!AC$7:AC$883,EUROSTAT_VBE_IND_2005!$B$7:$B$883,$D97,EUROSTAT_VBE_IND_2005!$C$7:$C$883,"*"&amp;RIGHT($A97,3)&amp;"*",EUROSTAT_VBE_IND_2005!$D$7:$D$883,"554*"))/1000-(SUMIFS(EUROSTAT_VBE_IND_2005!AC$7:AC$883,EUROSTAT_VBE_IND_2005!$B$7:$B$883,$D97,EUROSTAT_VBE_IND_2005!$C$7:$C$883,"*"&amp;RIGHT($A97,3)&amp;"*",EUROSTAT_VBE_IND_2005!$D$7:$D$883,"5543*"))/1000-(SUMIFS(EUROSTAT_VBE_IND_2005!AC$7:AC$883,EUROSTAT_VBE_IND_2005!$B$7:$B$883,$D97,EUROSTAT_VBE_IND_2005!$C$7:$C$883,"*"&amp;RIGHT($A97,3)&amp;"*",EUROSTAT_VBE_IND_2005!$D$7:$D$883,"5544*"))/1000</f>
        <v>15.856</v>
      </c>
      <c r="AE97" s="17">
        <f>(SUMIFS(EUROSTAT_VBE_IND_2005!AD$7:AD$883,EUROSTAT_VBE_IND_2005!$B$7:$B$883,$D97,EUROSTAT_VBE_IND_2005!$C$7:$C$883,"*"&amp;RIGHT($A97,3)&amp;"*",EUROSTAT_VBE_IND_2005!$D$7:$D$883,"554*"))/1000-(SUMIFS(EUROSTAT_VBE_IND_2005!AD$7:AD$883,EUROSTAT_VBE_IND_2005!$B$7:$B$883,$D97,EUROSTAT_VBE_IND_2005!$C$7:$C$883,"*"&amp;RIGHT($A97,3)&amp;"*",EUROSTAT_VBE_IND_2005!$D$7:$D$883,"5543*"))/1000-(SUMIFS(EUROSTAT_VBE_IND_2005!AD$7:AD$883,EUROSTAT_VBE_IND_2005!$B$7:$B$883,$D97,EUROSTAT_VBE_IND_2005!$C$7:$C$883,"*"&amp;RIGHT($A97,3)&amp;"*",EUROSTAT_VBE_IND_2005!$D$7:$D$883,"5544*"))/1000</f>
        <v>31.088</v>
      </c>
      <c r="AF97" s="17">
        <f>(SUMIFS(EUROSTAT_VBE_IND_2005!AE$7:AE$883,EUROSTAT_VBE_IND_2005!$B$7:$B$883,$D97,EUROSTAT_VBE_IND_2005!$C$7:$C$883,"*"&amp;RIGHT($A97,3)&amp;"*",EUROSTAT_VBE_IND_2005!$D$7:$D$883,"554*"))/1000-(SUMIFS(EUROSTAT_VBE_IND_2005!AE$7:AE$883,EUROSTAT_VBE_IND_2005!$B$7:$B$883,$D97,EUROSTAT_VBE_IND_2005!$C$7:$C$883,"*"&amp;RIGHT($A97,3)&amp;"*",EUROSTAT_VBE_IND_2005!$D$7:$D$883,"5543*"))/1000-(SUMIFS(EUROSTAT_VBE_IND_2005!AE$7:AE$883,EUROSTAT_VBE_IND_2005!$B$7:$B$883,$D97,EUROSTAT_VBE_IND_2005!$C$7:$C$883,"*"&amp;RIGHT($A97,3)&amp;"*",EUROSTAT_VBE_IND_2005!$D$7:$D$883,"5544*"))/1000</f>
        <v>56.138</v>
      </c>
      <c r="AG97" s="17">
        <f>(SUMIFS(EUROSTAT_VBE_IND_2005!AF$7:AF$883,EUROSTAT_VBE_IND_2005!$B$7:$B$883,$D97,EUROSTAT_VBE_IND_2005!$C$7:$C$883,"*"&amp;RIGHT($A97,3)&amp;"*",EUROSTAT_VBE_IND_2005!$D$7:$D$883,"554*"))/1000-(SUMIFS(EUROSTAT_VBE_IND_2005!AF$7:AF$883,EUROSTAT_VBE_IND_2005!$B$7:$B$883,$D97,EUROSTAT_VBE_IND_2005!$C$7:$C$883,"*"&amp;RIGHT($A97,3)&amp;"*",EUROSTAT_VBE_IND_2005!$D$7:$D$883,"5543*"))/1000-(SUMIFS(EUROSTAT_VBE_IND_2005!AF$7:AF$883,EUROSTAT_VBE_IND_2005!$B$7:$B$883,$D97,EUROSTAT_VBE_IND_2005!$C$7:$C$883,"*"&amp;RIGHT($A97,3)&amp;"*",EUROSTAT_VBE_IND_2005!$D$7:$D$883,"5544*"))/1000</f>
        <v>10.28</v>
      </c>
      <c r="AH97" s="17">
        <f>(SUMIFS(EUROSTAT_VBE_IND_2005!AH$7:AH$883,EUROSTAT_VBE_IND_2005!$B$7:$B$883,$D97,EUROSTAT_VBE_IND_2005!$C$7:$C$883,"*"&amp;RIGHT($A97,3)&amp;"*",EUROSTAT_VBE_IND_2005!$D$7:$D$883,"554*"))/1000-(SUMIFS(EUROSTAT_VBE_IND_2005!AH$7:AH$883,EUROSTAT_VBE_IND_2005!$B$7:$B$883,$D97,EUROSTAT_VBE_IND_2005!$C$7:$C$883,"*"&amp;RIGHT($A97,3)&amp;"*",EUROSTAT_VBE_IND_2005!$D$7:$D$883,"5543*"))/1000-(SUMIFS(EUROSTAT_VBE_IND_2005!AH$7:AH$883,EUROSTAT_VBE_IND_2005!$B$7:$B$883,$D97,EUROSTAT_VBE_IND_2005!$C$7:$C$883,"*"&amp;RIGHT($A97,3)&amp;"*",EUROSTAT_VBE_IND_2005!$D$7:$D$883,"5544*"))/1000</f>
        <v>148.673</v>
      </c>
      <c r="AI97" s="17">
        <f>(SUMIFS(EUROSTAT_VBE_IND_2005!AI$7:AI$883,EUROSTAT_VBE_IND_2005!$B$7:$B$883,$D97,EUROSTAT_VBE_IND_2005!$C$7:$C$883,"*"&amp;RIGHT($A97,3)&amp;"*",EUROSTAT_VBE_IND_2005!$D$7:$D$883,"554*"))/1000-(SUMIFS(EUROSTAT_VBE_IND_2005!AI$7:AI$883,EUROSTAT_VBE_IND_2005!$B$7:$B$883,$D97,EUROSTAT_VBE_IND_2005!$C$7:$C$883,"*"&amp;RIGHT($A97,3)&amp;"*",EUROSTAT_VBE_IND_2005!$D$7:$D$883,"5543*"))/1000-(SUMIFS(EUROSTAT_VBE_IND_2005!AI$7:AI$883,EUROSTAT_VBE_IND_2005!$B$7:$B$883,$D97,EUROSTAT_VBE_IND_2005!$C$7:$C$883,"*"&amp;RIGHT($A97,3)&amp;"*",EUROSTAT_VBE_IND_2005!$D$7:$D$883,"5544*"))/1000</f>
        <v>4.733</v>
      </c>
      <c r="AJ97" s="17">
        <f>(SUMIFS(EUROSTAT_VBE_IND_2005!AJ$7:AJ$883,EUROSTAT_VBE_IND_2005!$B$7:$B$883,$D97,EUROSTAT_VBE_IND_2005!$C$7:$C$883,"*"&amp;RIGHT($A97,3)&amp;"*",EUROSTAT_VBE_IND_2005!$D$7:$D$883,"554*"))/1000-(SUMIFS(EUROSTAT_VBE_IND_2005!AJ$7:AJ$883,EUROSTAT_VBE_IND_2005!$B$7:$B$883,$D97,EUROSTAT_VBE_IND_2005!$C$7:$C$883,"*"&amp;RIGHT($A97,3)&amp;"*",EUROSTAT_VBE_IND_2005!$D$7:$D$883,"5543*"))/1000-(SUMIFS(EUROSTAT_VBE_IND_2005!AJ$7:AJ$883,EUROSTAT_VBE_IND_2005!$B$7:$B$883,$D97,EUROSTAT_VBE_IND_2005!$C$7:$C$883,"*"&amp;RIGHT($A97,3)&amp;"*",EUROSTAT_VBE_IND_2005!$D$7:$D$883,"5544*"))/1000</f>
        <v>11.613</v>
      </c>
      <c r="AK97" s="17">
        <f>(SUMIFS(EUROSTAT_VBE_IND_2005!AK$7:AK$883,EUROSTAT_VBE_IND_2005!$B$7:$B$883,$D97,EUROSTAT_VBE_IND_2005!$C$7:$C$883,"*"&amp;RIGHT($A97,3)&amp;"*",EUROSTAT_VBE_IND_2005!$D$7:$D$883,"554*"))/1000-(SUMIFS(EUROSTAT_VBE_IND_2005!AK$7:AK$883,EUROSTAT_VBE_IND_2005!$B$7:$B$883,$D97,EUROSTAT_VBE_IND_2005!$C$7:$C$883,"*"&amp;RIGHT($A97,3)&amp;"*",EUROSTAT_VBE_IND_2005!$D$7:$D$883,"5543*"))/1000-(SUMIFS(EUROSTAT_VBE_IND_2005!AK$7:AK$883,EUROSTAT_VBE_IND_2005!$B$7:$B$883,$D97,EUROSTAT_VBE_IND_2005!$C$7:$C$883,"*"&amp;RIGHT($A97,3)&amp;"*",EUROSTAT_VBE_IND_2005!$D$7:$D$883,"5544*"))/1000</f>
        <v>4.731</v>
      </c>
      <c r="AL97" s="198"/>
      <c r="AM97" s="198"/>
      <c r="AN97" s="198"/>
      <c r="AO97" s="17">
        <f>(SUMIFS(EUROSTAT_VBE_IND_2005!Y$7:Y$883,EUROSTAT_VBE_IND_2005!$B$7:$B$883,$D97,EUROSTAT_VBE_IND_2005!$C$7:$C$883,"*"&amp;RIGHT($A97,3)&amp;"*",EUROSTAT_VBE_IND_2005!$D$7:$D$883,"554*"))/1000-(SUMIFS(EUROSTAT_VBE_IND_2005!Y$7:Y$883,EUROSTAT_VBE_IND_2005!$B$7:$B$883,$D97,EUROSTAT_VBE_IND_2005!$C$7:$C$883,"*"&amp;RIGHT($A97,3)&amp;"*",EUROSTAT_VBE_IND_2005!$D$7:$D$883,"5543*"))/1000-(SUMIFS(EUROSTAT_VBE_IND_2005!Y$7:Y$883,EUROSTAT_VBE_IND_2005!$B$7:$B$883,$D97,EUROSTAT_VBE_IND_2005!$C$7:$C$883,"*"&amp;RIGHT($A97,3)&amp;"*",EUROSTAT_VBE_IND_2005!$D$7:$D$883,"5544*"))/1000</f>
        <v>0</v>
      </c>
      <c r="AP97" s="17">
        <f>(SUMIFS(EUROSTAT_VBE_IND_2005!Z$7:Z$883,EUROSTAT_VBE_IND_2005!$B$7:$B$883,$D97,EUROSTAT_VBE_IND_2005!$C$7:$C$883,"*"&amp;RIGHT($A97,3)&amp;"*",EUROSTAT_VBE_IND_2005!$D$7:$D$883,"554*"))/1000-(SUMIFS(EUROSTAT_VBE_IND_2005!Z$7:Z$883,EUROSTAT_VBE_IND_2005!$B$7:$B$883,$D97,EUROSTAT_VBE_IND_2005!$C$7:$C$883,"*"&amp;RIGHT($A97,3)&amp;"*",EUROSTAT_VBE_IND_2005!$D$7:$D$883,"5543*"))/1000-(SUMIFS(EUROSTAT_VBE_IND_2005!Z$7:Z$883,EUROSTAT_VBE_IND_2005!$B$7:$B$883,$D97,EUROSTAT_VBE_IND_2005!$C$7:$C$883,"*"&amp;RIGHT($A97,3)&amp;"*",EUROSTAT_VBE_IND_2005!$D$7:$D$883,"5544*"))/1000</f>
        <v>0.19</v>
      </c>
      <c r="AQ97" s="17">
        <f>(SUMIFS(EUROSTAT_VBE_IND_2005!AG$7:AG$883,EUROSTAT_VBE_IND_2005!$B$7:$B$883,$D97,EUROSTAT_VBE_IND_2005!$C$7:$C$883,"*"&amp;RIGHT($A97,3)&amp;"*",EUROSTAT_VBE_IND_2005!$D$7:$D$883,"554*"))/1000-(SUMIFS(EUROSTAT_VBE_IND_2005!AG$7:AG$883,EUROSTAT_VBE_IND_2005!$B$7:$B$883,$D97,EUROSTAT_VBE_IND_2005!$C$7:$C$883,"*"&amp;RIGHT($A97,3)&amp;"*",EUROSTAT_VBE_IND_2005!$D$7:$D$883,"5543*"))/1000-(SUMIFS(EUROSTAT_VBE_IND_2005!AG$7:AG$883,EUROSTAT_VBE_IND_2005!$B$7:$B$883,$D97,EUROSTAT_VBE_IND_2005!$C$7:$C$883,"*"&amp;RIGHT($A97,3)&amp;"*",EUROSTAT_VBE_IND_2005!$D$7:$D$883,"5544*"))/1000</f>
        <v>0</v>
      </c>
    </row>
    <row r="98" spans="1:43">
      <c r="A98" t="str">
        <f>LEFT(EUROSTAT_VBE_IND_2005!C$37,8)</f>
        <v>B_101800</v>
      </c>
      <c r="B98" s="28" t="s">
        <v>296</v>
      </c>
      <c r="C98" t="s">
        <v>293</v>
      </c>
      <c r="D98" t="s">
        <v>55</v>
      </c>
      <c r="E98" t="s">
        <v>245</v>
      </c>
      <c r="F98" t="s">
        <v>265</v>
      </c>
      <c r="G98" s="17">
        <f>(SUMIFS(EUROSTAT_VBE_IND_2005!E$7:E$883,EUROSTAT_VBE_IND_2005!$B$7:$B$883,$D98,EUROSTAT_VBE_IND_2005!$C$7:$C$883,"*"&amp;RIGHT($A98,3)&amp;"*",EUROSTAT_VBE_IND_2005!$D$7:$D$883,"5543*"))/1000</f>
        <v>0</v>
      </c>
      <c r="H98" s="17">
        <f>(SUMIFS(EUROSTAT_VBE_IND_2005!F$7:F$883,EUROSTAT_VBE_IND_2005!$B$7:$B$883,$D98,EUROSTAT_VBE_IND_2005!$C$7:$C$883,"*"&amp;RIGHT($A98,3)&amp;"*",EUROSTAT_VBE_IND_2005!$D$7:$D$883,"5543*"))/1000</f>
        <v>0</v>
      </c>
      <c r="I98" s="17">
        <f>(SUMIFS(EUROSTAT_VBE_IND_2005!G$7:G$883,EUROSTAT_VBE_IND_2005!$B$7:$B$883,$D98,EUROSTAT_VBE_IND_2005!$C$7:$C$883,"*"&amp;RIGHT($A98,3)&amp;"*",EUROSTAT_VBE_IND_2005!$D$7:$D$883,"5543*"))/1000</f>
        <v>0</v>
      </c>
      <c r="J98" s="198"/>
      <c r="K98" s="17">
        <f>(SUMIFS(EUROSTAT_VBE_IND_2005!H$7:H$883,EUROSTAT_VBE_IND_2005!$B$7:$B$883,$D98,EUROSTAT_VBE_IND_2005!$C$7:$C$883,"*"&amp;RIGHT($A98,3)&amp;"*",EUROSTAT_VBE_IND_2005!$D$7:$D$883,"5543*"))/1000</f>
        <v>0</v>
      </c>
      <c r="L98" s="17">
        <f>(SUMIFS(EUROSTAT_VBE_IND_2005!I$7:I$883,EUROSTAT_VBE_IND_2005!$B$7:$B$883,$D98,EUROSTAT_VBE_IND_2005!$C$7:$C$883,"*"&amp;RIGHT($A98,3)&amp;"*",EUROSTAT_VBE_IND_2005!$D$7:$D$883,"5543*"))/1000</f>
        <v>0.014</v>
      </c>
      <c r="M98" s="17">
        <f>(SUMIFS(EUROSTAT_VBE_IND_2005!J$7:J$883,EUROSTAT_VBE_IND_2005!$B$7:$B$883,$D98,EUROSTAT_VBE_IND_2005!$C$7:$C$883,"*"&amp;RIGHT($A98,3)&amp;"*",EUROSTAT_VBE_IND_2005!$D$7:$D$883,"5543*"))/1000</f>
        <v>20.576</v>
      </c>
      <c r="N98" s="17">
        <f>(SUMIFS(EUROSTAT_VBE_IND_2005!K$7:K$883,EUROSTAT_VBE_IND_2005!$B$7:$B$883,$D98,EUROSTAT_VBE_IND_2005!$C$7:$C$883,"*"&amp;RIGHT($A98,3)&amp;"*",EUROSTAT_VBE_IND_2005!$D$7:$D$883,"5543*"))/1000</f>
        <v>1.315</v>
      </c>
      <c r="O98" s="17">
        <f>(SUMIFS(EUROSTAT_VBE_IND_2005!L$7:L$883,EUROSTAT_VBE_IND_2005!$B$7:$B$883,$D98,EUROSTAT_VBE_IND_2005!$C$7:$C$883,"*"&amp;RIGHT($A98,3)&amp;"*",EUROSTAT_VBE_IND_2005!$D$7:$D$883,"5543*"))/1000</f>
        <v>0</v>
      </c>
      <c r="P98" s="17">
        <f>(SUMIFS(EUROSTAT_VBE_IND_2005!M$7:M$883,EUROSTAT_VBE_IND_2005!$B$7:$B$883,$D98,EUROSTAT_VBE_IND_2005!$C$7:$C$883,"*"&amp;RIGHT($A98,3)&amp;"*",EUROSTAT_VBE_IND_2005!$D$7:$D$883,"5543*"))/1000</f>
        <v>0</v>
      </c>
      <c r="Q98" s="17">
        <f>(SUMIFS(EUROSTAT_VBE_IND_2005!N$7:N$883,EUROSTAT_VBE_IND_2005!$B$7:$B$883,$D98,EUROSTAT_VBE_IND_2005!$C$7:$C$883,"*"&amp;RIGHT($A98,3)&amp;"*",EUROSTAT_VBE_IND_2005!$D$7:$D$883,"5543*"))/1000</f>
        <v>0</v>
      </c>
      <c r="R98" s="17">
        <f>(SUMIFS(EUROSTAT_VBE_IND_2005!O$7:O$883,EUROSTAT_VBE_IND_2005!$B$7:$B$883,$D98,EUROSTAT_VBE_IND_2005!$C$7:$C$883,"*"&amp;RIGHT($A98,3)&amp;"*",EUROSTAT_VBE_IND_2005!$D$7:$D$883,"5543*"))/1000</f>
        <v>1.12</v>
      </c>
      <c r="S98" s="17">
        <f>(SUMIFS(EUROSTAT_VBE_IND_2005!P$7:P$883,EUROSTAT_VBE_IND_2005!$B$7:$B$883,$D98,EUROSTAT_VBE_IND_2005!$C$7:$C$883,"*"&amp;RIGHT($A98,3)&amp;"*",EUROSTAT_VBE_IND_2005!$D$7:$D$883,"5543*"))/1000</f>
        <v>0</v>
      </c>
      <c r="T98" s="17">
        <f>(SUMIFS(EUROSTAT_VBE_IND_2005!Q$7:Q$883,EUROSTAT_VBE_IND_2005!$B$7:$B$883,$D98,EUROSTAT_VBE_IND_2005!$C$7:$C$883,"*"&amp;RIGHT($A98,3)&amp;"*",EUROSTAT_VBE_IND_2005!$D$7:$D$883,"5543*"))/1000</f>
        <v>0</v>
      </c>
      <c r="U98" s="17">
        <f>(SUMIFS(EUROSTAT_VBE_IND_2005!R$7:R$883,EUROSTAT_VBE_IND_2005!$B$7:$B$883,$D98,EUROSTAT_VBE_IND_2005!$C$7:$C$883,"*"&amp;RIGHT($A98,3)&amp;"*",EUROSTAT_VBE_IND_2005!$D$7:$D$883,"5543*"))/1000</f>
        <v>0</v>
      </c>
      <c r="V98" s="17">
        <f>(SUMIFS(EUROSTAT_VBE_IND_2005!S$7:S$883,EUROSTAT_VBE_IND_2005!$B$7:$B$883,$D98,EUROSTAT_VBE_IND_2005!$C$7:$C$883,"*"&amp;RIGHT($A98,3)&amp;"*",EUROSTAT_VBE_IND_2005!$D$7:$D$883,"5543*"))/1000</f>
        <v>0</v>
      </c>
      <c r="W98" s="17">
        <f>(SUMIFS(EUROSTAT_VBE_IND_2005!T$7:T$883,EUROSTAT_VBE_IND_2005!$B$7:$B$883,$D98,EUROSTAT_VBE_IND_2005!$C$7:$C$883,"*"&amp;RIGHT($A98,3)&amp;"*",EUROSTAT_VBE_IND_2005!$D$7:$D$883,"5543*"))/1000</f>
        <v>0</v>
      </c>
      <c r="X98" s="17">
        <f>(SUMIFS(EUROSTAT_VBE_IND_2005!U$7:U$883,EUROSTAT_VBE_IND_2005!$B$7:$B$883,$D98,EUROSTAT_VBE_IND_2005!$C$7:$C$883,"*"&amp;RIGHT($A98,3)&amp;"*",EUROSTAT_VBE_IND_2005!$D$7:$D$883,"5543*"))/1000</f>
        <v>0</v>
      </c>
      <c r="Y98" s="17">
        <f>(SUMIFS(EUROSTAT_VBE_IND_2005!V$7:V$883,EUROSTAT_VBE_IND_2005!$B$7:$B$883,$D98,EUROSTAT_VBE_IND_2005!$C$7:$C$883,"*"&amp;RIGHT($A98,3)&amp;"*",EUROSTAT_VBE_IND_2005!$D$7:$D$883,"5543*"))/1000</f>
        <v>0</v>
      </c>
      <c r="Z98" s="17">
        <f>(SUMIFS(EUROSTAT_VBE_IND_2005!W$7:W$883,EUROSTAT_VBE_IND_2005!$B$7:$B$883,$D98,EUROSTAT_VBE_IND_2005!$C$7:$C$883,"*"&amp;RIGHT($A98,3)&amp;"*",EUROSTAT_VBE_IND_2005!$D$7:$D$883,"5543*"))/1000</f>
        <v>0</v>
      </c>
      <c r="AA98" s="17">
        <f>(SUMIFS(EUROSTAT_VBE_IND_2005!X$7:X$883,EUROSTAT_VBE_IND_2005!$B$7:$B$883,$D98,EUROSTAT_VBE_IND_2005!$C$7:$C$883,"*"&amp;RIGHT($A98,3)&amp;"*",EUROSTAT_VBE_IND_2005!$D$7:$D$883,"5543*"))/1000</f>
        <v>0</v>
      </c>
      <c r="AB98" s="17">
        <f>(SUMIFS(EUROSTAT_VBE_IND_2005!AA$7:AA$883,EUROSTAT_VBE_IND_2005!$B$7:$B$883,$D98,EUROSTAT_VBE_IND_2005!$C$7:$C$883,"*"&amp;RIGHT($A98,3)&amp;"*",EUROSTAT_VBE_IND_2005!$D$7:$D$883,"5543*"))/1000</f>
        <v>0</v>
      </c>
      <c r="AC98" s="17">
        <f>(SUMIFS(EUROSTAT_VBE_IND_2005!AB$7:AB$883,EUROSTAT_VBE_IND_2005!$B$7:$B$883,$D98,EUROSTAT_VBE_IND_2005!$C$7:$C$883,"*"&amp;RIGHT($A98,3)&amp;"*",EUROSTAT_VBE_IND_2005!$D$7:$D$883,"5543*"))/1000</f>
        <v>0</v>
      </c>
      <c r="AD98" s="17">
        <f>(SUMIFS(EUROSTAT_VBE_IND_2005!AC$7:AC$883,EUROSTAT_VBE_IND_2005!$B$7:$B$883,$D98,EUROSTAT_VBE_IND_2005!$C$7:$C$883,"*"&amp;RIGHT($A98,3)&amp;"*",EUROSTAT_VBE_IND_2005!$D$7:$D$883,"5543*"))/1000</f>
        <v>1.894</v>
      </c>
      <c r="AE98" s="17">
        <f>(SUMIFS(EUROSTAT_VBE_IND_2005!AD$7:AD$883,EUROSTAT_VBE_IND_2005!$B$7:$B$883,$D98,EUROSTAT_VBE_IND_2005!$C$7:$C$883,"*"&amp;RIGHT($A98,3)&amp;"*",EUROSTAT_VBE_IND_2005!$D$7:$D$883,"5543*"))/1000</f>
        <v>0.717</v>
      </c>
      <c r="AF98" s="17">
        <f>(SUMIFS(EUROSTAT_VBE_IND_2005!AE$7:AE$883,EUROSTAT_VBE_IND_2005!$B$7:$B$883,$D98,EUROSTAT_VBE_IND_2005!$C$7:$C$883,"*"&amp;RIGHT($A98,3)&amp;"*",EUROSTAT_VBE_IND_2005!$D$7:$D$883,"5543*"))/1000</f>
        <v>0</v>
      </c>
      <c r="AG98" s="17">
        <f>(SUMIFS(EUROSTAT_VBE_IND_2005!AF$7:AF$883,EUROSTAT_VBE_IND_2005!$B$7:$B$883,$D98,EUROSTAT_VBE_IND_2005!$C$7:$C$883,"*"&amp;RIGHT($A98,3)&amp;"*",EUROSTAT_VBE_IND_2005!$D$7:$D$883,"5543*"))/1000</f>
        <v>0</v>
      </c>
      <c r="AH98" s="17">
        <f>(SUMIFS(EUROSTAT_VBE_IND_2005!AH$7:AH$883,EUROSTAT_VBE_IND_2005!$B$7:$B$883,$D98,EUROSTAT_VBE_IND_2005!$C$7:$C$883,"*"&amp;RIGHT($A98,3)&amp;"*",EUROSTAT_VBE_IND_2005!$D$7:$D$883,"5543*"))/1000</f>
        <v>0</v>
      </c>
      <c r="AI98" s="17">
        <f>(SUMIFS(EUROSTAT_VBE_IND_2005!AI$7:AI$883,EUROSTAT_VBE_IND_2005!$B$7:$B$883,$D98,EUROSTAT_VBE_IND_2005!$C$7:$C$883,"*"&amp;RIGHT($A98,3)&amp;"*",EUROSTAT_VBE_IND_2005!$D$7:$D$883,"5543*"))/1000</f>
        <v>0</v>
      </c>
      <c r="AJ98" s="17">
        <f>(SUMIFS(EUROSTAT_VBE_IND_2005!AJ$7:AJ$883,EUROSTAT_VBE_IND_2005!$B$7:$B$883,$D98,EUROSTAT_VBE_IND_2005!$C$7:$C$883,"*"&amp;RIGHT($A98,3)&amp;"*",EUROSTAT_VBE_IND_2005!$D$7:$D$883,"5543*"))/1000</f>
        <v>0</v>
      </c>
      <c r="AK98" s="17">
        <f>(SUMIFS(EUROSTAT_VBE_IND_2005!AK$7:AK$883,EUROSTAT_VBE_IND_2005!$B$7:$B$883,$D98,EUROSTAT_VBE_IND_2005!$C$7:$C$883,"*"&amp;RIGHT($A98,3)&amp;"*",EUROSTAT_VBE_IND_2005!$D$7:$D$883,"5543*"))/1000</f>
        <v>2.904</v>
      </c>
      <c r="AL98" s="198"/>
      <c r="AM98" s="198"/>
      <c r="AN98" s="198"/>
      <c r="AO98" s="17">
        <f>(SUMIFS(EUROSTAT_VBE_IND_2005!Y$7:Y$883,EUROSTAT_VBE_IND_2005!$B$7:$B$883,$D98,EUROSTAT_VBE_IND_2005!$C$7:$C$883,"*"&amp;RIGHT($A98,3)&amp;"*",EUROSTAT_VBE_IND_2005!$D$7:$D$883,"5543*"))/1000</f>
        <v>0</v>
      </c>
      <c r="AP98" s="17">
        <f>(SUMIFS(EUROSTAT_VBE_IND_2005!Z$7:Z$883,EUROSTAT_VBE_IND_2005!$B$7:$B$883,$D98,EUROSTAT_VBE_IND_2005!$C$7:$C$883,"*"&amp;RIGHT($A98,3)&amp;"*",EUROSTAT_VBE_IND_2005!$D$7:$D$883,"5543*"))/1000</f>
        <v>0</v>
      </c>
      <c r="AQ98" s="17">
        <f>(SUMIFS(EUROSTAT_VBE_IND_2005!AG$7:AG$883,EUROSTAT_VBE_IND_2005!$B$7:$B$883,$D98,EUROSTAT_VBE_IND_2005!$C$7:$C$883,"*"&amp;RIGHT($A98,3)&amp;"*",EUROSTAT_VBE_IND_2005!$D$7:$D$883,"5543*"))/1000</f>
        <v>0</v>
      </c>
    </row>
    <row r="99" spans="1:43">
      <c r="A99" t="str">
        <f>LEFT(EUROSTAT_VBE_IND_2005!C$37,8)</f>
        <v>B_101800</v>
      </c>
      <c r="B99" s="28" t="s">
        <v>296</v>
      </c>
      <c r="C99" t="s">
        <v>293</v>
      </c>
      <c r="D99" t="s">
        <v>55</v>
      </c>
      <c r="E99" t="s">
        <v>246</v>
      </c>
      <c r="F99" t="s">
        <v>266</v>
      </c>
      <c r="G99" s="17">
        <f>(SUMIFS(EUROSTAT_VBE_IND_2005!E$7:E$883,EUROSTAT_VBE_IND_2005!$B$7:$B$883,$D99,EUROSTAT_VBE_IND_2005!$C$7:$C$883,"*"&amp;RIGHT($A99,3)&amp;"*",EUROSTAT_VBE_IND_2005!$D$7:$D$883,"7100*"))/1000</f>
        <v>11.188</v>
      </c>
      <c r="H99" s="17">
        <f>(SUMIFS(EUROSTAT_VBE_IND_2005!F$7:F$883,EUROSTAT_VBE_IND_2005!$B$7:$B$883,$D99,EUROSTAT_VBE_IND_2005!$C$7:$C$883,"*"&amp;RIGHT($A99,3)&amp;"*",EUROSTAT_VBE_IND_2005!$D$7:$D$883,"7100*"))/1000</f>
        <v>4.942</v>
      </c>
      <c r="I99" s="17">
        <f>(SUMIFS(EUROSTAT_VBE_IND_2005!G$7:G$883,EUROSTAT_VBE_IND_2005!$B$7:$B$883,$D99,EUROSTAT_VBE_IND_2005!$C$7:$C$883,"*"&amp;RIGHT($A99,3)&amp;"*",EUROSTAT_VBE_IND_2005!$D$7:$D$883,"7100*"))/1000</f>
        <v>2.271</v>
      </c>
      <c r="J99" s="198"/>
      <c r="K99" s="17">
        <f>(SUMIFS(EUROSTAT_VBE_IND_2005!H$7:H$883,EUROSTAT_VBE_IND_2005!$B$7:$B$883,$D99,EUROSTAT_VBE_IND_2005!$C$7:$C$883,"*"&amp;RIGHT($A99,3)&amp;"*",EUROSTAT_VBE_IND_2005!$D$7:$D$883,"7100*"))/1000</f>
        <v>0.138</v>
      </c>
      <c r="L99" s="17">
        <f>(SUMIFS(EUROSTAT_VBE_IND_2005!I$7:I$883,EUROSTAT_VBE_IND_2005!$B$7:$B$883,$D99,EUROSTAT_VBE_IND_2005!$C$7:$C$883,"*"&amp;RIGHT($A99,3)&amp;"*",EUROSTAT_VBE_IND_2005!$D$7:$D$883,"7100*"))/1000</f>
        <v>4.621</v>
      </c>
      <c r="M99" s="17">
        <f>(SUMIFS(EUROSTAT_VBE_IND_2005!J$7:J$883,EUROSTAT_VBE_IND_2005!$B$7:$B$883,$D99,EUROSTAT_VBE_IND_2005!$C$7:$C$883,"*"&amp;RIGHT($A99,3)&amp;"*",EUROSTAT_VBE_IND_2005!$D$7:$D$883,"7100*"))/1000</f>
        <v>0</v>
      </c>
      <c r="N99" s="17">
        <f>(SUMIFS(EUROSTAT_VBE_IND_2005!K$7:K$883,EUROSTAT_VBE_IND_2005!$B$7:$B$883,$D99,EUROSTAT_VBE_IND_2005!$C$7:$C$883,"*"&amp;RIGHT($A99,3)&amp;"*",EUROSTAT_VBE_IND_2005!$D$7:$D$883,"7100*"))/1000</f>
        <v>0</v>
      </c>
      <c r="O99" s="17">
        <f>(SUMIFS(EUROSTAT_VBE_IND_2005!L$7:L$883,EUROSTAT_VBE_IND_2005!$B$7:$B$883,$D99,EUROSTAT_VBE_IND_2005!$C$7:$C$883,"*"&amp;RIGHT($A99,3)&amp;"*",EUROSTAT_VBE_IND_2005!$D$7:$D$883,"7100*"))/1000</f>
        <v>0</v>
      </c>
      <c r="P99" s="17">
        <f>(SUMIFS(EUROSTAT_VBE_IND_2005!M$7:M$883,EUROSTAT_VBE_IND_2005!$B$7:$B$883,$D99,EUROSTAT_VBE_IND_2005!$C$7:$C$883,"*"&amp;RIGHT($A99,3)&amp;"*",EUROSTAT_VBE_IND_2005!$D$7:$D$883,"7100*"))/1000</f>
        <v>0</v>
      </c>
      <c r="Q99" s="17">
        <f>(SUMIFS(EUROSTAT_VBE_IND_2005!N$7:N$883,EUROSTAT_VBE_IND_2005!$B$7:$B$883,$D99,EUROSTAT_VBE_IND_2005!$C$7:$C$883,"*"&amp;RIGHT($A99,3)&amp;"*",EUROSTAT_VBE_IND_2005!$D$7:$D$883,"7100*"))/1000</f>
        <v>0</v>
      </c>
      <c r="R99" s="17">
        <f>(SUMIFS(EUROSTAT_VBE_IND_2005!O$7:O$883,EUROSTAT_VBE_IND_2005!$B$7:$B$883,$D99,EUROSTAT_VBE_IND_2005!$C$7:$C$883,"*"&amp;RIGHT($A99,3)&amp;"*",EUROSTAT_VBE_IND_2005!$D$7:$D$883,"7100*"))/1000</f>
        <v>0.967</v>
      </c>
      <c r="S99" s="17">
        <f>(SUMIFS(EUROSTAT_VBE_IND_2005!P$7:P$883,EUROSTAT_VBE_IND_2005!$B$7:$B$883,$D99,EUROSTAT_VBE_IND_2005!$C$7:$C$883,"*"&amp;RIGHT($A99,3)&amp;"*",EUROSTAT_VBE_IND_2005!$D$7:$D$883,"7100*"))/1000</f>
        <v>0</v>
      </c>
      <c r="T99" s="17">
        <f>(SUMIFS(EUROSTAT_VBE_IND_2005!Q$7:Q$883,EUROSTAT_VBE_IND_2005!$B$7:$B$883,$D99,EUROSTAT_VBE_IND_2005!$C$7:$C$883,"*"&amp;RIGHT($A99,3)&amp;"*",EUROSTAT_VBE_IND_2005!$D$7:$D$883,"7100*"))/1000</f>
        <v>0.176</v>
      </c>
      <c r="U99" s="17">
        <f>(SUMIFS(EUROSTAT_VBE_IND_2005!R$7:R$883,EUROSTAT_VBE_IND_2005!$B$7:$B$883,$D99,EUROSTAT_VBE_IND_2005!$C$7:$C$883,"*"&amp;RIGHT($A99,3)&amp;"*",EUROSTAT_VBE_IND_2005!$D$7:$D$883,"7100*"))/1000</f>
        <v>1.078</v>
      </c>
      <c r="V99" s="17">
        <f>(SUMIFS(EUROSTAT_VBE_IND_2005!S$7:S$883,EUROSTAT_VBE_IND_2005!$B$7:$B$883,$D99,EUROSTAT_VBE_IND_2005!$C$7:$C$883,"*"&amp;RIGHT($A99,3)&amp;"*",EUROSTAT_VBE_IND_2005!$D$7:$D$883,"7100*"))/1000</f>
        <v>0</v>
      </c>
      <c r="W99" s="17">
        <f>(SUMIFS(EUROSTAT_VBE_IND_2005!T$7:T$883,EUROSTAT_VBE_IND_2005!$B$7:$B$883,$D99,EUROSTAT_VBE_IND_2005!$C$7:$C$883,"*"&amp;RIGHT($A99,3)&amp;"*",EUROSTAT_VBE_IND_2005!$D$7:$D$883,"7100*"))/1000</f>
        <v>0</v>
      </c>
      <c r="X99" s="17">
        <f>(SUMIFS(EUROSTAT_VBE_IND_2005!U$7:U$883,EUROSTAT_VBE_IND_2005!$B$7:$B$883,$D99,EUROSTAT_VBE_IND_2005!$C$7:$C$883,"*"&amp;RIGHT($A99,3)&amp;"*",EUROSTAT_VBE_IND_2005!$D$7:$D$883,"7100*"))/1000</f>
        <v>2.6</v>
      </c>
      <c r="Y99" s="17">
        <f>(SUMIFS(EUROSTAT_VBE_IND_2005!V$7:V$883,EUROSTAT_VBE_IND_2005!$B$7:$B$883,$D99,EUROSTAT_VBE_IND_2005!$C$7:$C$883,"*"&amp;RIGHT($A99,3)&amp;"*",EUROSTAT_VBE_IND_2005!$D$7:$D$883,"7100*"))/1000</f>
        <v>0</v>
      </c>
      <c r="Z99" s="17">
        <f>(SUMIFS(EUROSTAT_VBE_IND_2005!W$7:W$883,EUROSTAT_VBE_IND_2005!$B$7:$B$883,$D99,EUROSTAT_VBE_IND_2005!$C$7:$C$883,"*"&amp;RIGHT($A99,3)&amp;"*",EUROSTAT_VBE_IND_2005!$D$7:$D$883,"7100*"))/1000</f>
        <v>0.722</v>
      </c>
      <c r="AA99" s="17">
        <f>(SUMIFS(EUROSTAT_VBE_IND_2005!X$7:X$883,EUROSTAT_VBE_IND_2005!$B$7:$B$883,$D99,EUROSTAT_VBE_IND_2005!$C$7:$C$883,"*"&amp;RIGHT($A99,3)&amp;"*",EUROSTAT_VBE_IND_2005!$D$7:$D$883,"7100*"))/1000</f>
        <v>0.183</v>
      </c>
      <c r="AB99" s="17">
        <f>(SUMIFS(EUROSTAT_VBE_IND_2005!AA$7:AA$883,EUROSTAT_VBE_IND_2005!$B$7:$B$883,$D99,EUROSTAT_VBE_IND_2005!$C$7:$C$883,"*"&amp;RIGHT($A99,3)&amp;"*",EUROSTAT_VBE_IND_2005!$D$7:$D$883,"7100*"))/1000</f>
        <v>0</v>
      </c>
      <c r="AC99" s="17">
        <f>(SUMIFS(EUROSTAT_VBE_IND_2005!AB$7:AB$883,EUROSTAT_VBE_IND_2005!$B$7:$B$883,$D99,EUROSTAT_VBE_IND_2005!$C$7:$C$883,"*"&amp;RIGHT($A99,3)&amp;"*",EUROSTAT_VBE_IND_2005!$D$7:$D$883,"7100*"))/1000</f>
        <v>0</v>
      </c>
      <c r="AD99" s="17">
        <f>(SUMIFS(EUROSTAT_VBE_IND_2005!AC$7:AC$883,EUROSTAT_VBE_IND_2005!$B$7:$B$883,$D99,EUROSTAT_VBE_IND_2005!$C$7:$C$883,"*"&amp;RIGHT($A99,3)&amp;"*",EUROSTAT_VBE_IND_2005!$D$7:$D$883,"7100*"))/1000</f>
        <v>0</v>
      </c>
      <c r="AE99" s="17">
        <f>(SUMIFS(EUROSTAT_VBE_IND_2005!AD$7:AD$883,EUROSTAT_VBE_IND_2005!$B$7:$B$883,$D99,EUROSTAT_VBE_IND_2005!$C$7:$C$883,"*"&amp;RIGHT($A99,3)&amp;"*",EUROSTAT_VBE_IND_2005!$D$7:$D$883,"7100*"))/1000</f>
        <v>13.407</v>
      </c>
      <c r="AF99" s="17">
        <f>(SUMIFS(EUROSTAT_VBE_IND_2005!AE$7:AE$883,EUROSTAT_VBE_IND_2005!$B$7:$B$883,$D99,EUROSTAT_VBE_IND_2005!$C$7:$C$883,"*"&amp;RIGHT($A99,3)&amp;"*",EUROSTAT_VBE_IND_2005!$D$7:$D$883,"7100*"))/1000</f>
        <v>1.42</v>
      </c>
      <c r="AG99" s="17">
        <f>(SUMIFS(EUROSTAT_VBE_IND_2005!AF$7:AF$883,EUROSTAT_VBE_IND_2005!$B$7:$B$883,$D99,EUROSTAT_VBE_IND_2005!$C$7:$C$883,"*"&amp;RIGHT($A99,3)&amp;"*",EUROSTAT_VBE_IND_2005!$D$7:$D$883,"7100*"))/1000</f>
        <v>2.471</v>
      </c>
      <c r="AH99" s="17">
        <f>(SUMIFS(EUROSTAT_VBE_IND_2005!AH$7:AH$883,EUROSTAT_VBE_IND_2005!$B$7:$B$883,$D99,EUROSTAT_VBE_IND_2005!$C$7:$C$883,"*"&amp;RIGHT($A99,3)&amp;"*",EUROSTAT_VBE_IND_2005!$D$7:$D$883,"7100*"))/1000</f>
        <v>0</v>
      </c>
      <c r="AI99" s="17">
        <f>(SUMIFS(EUROSTAT_VBE_IND_2005!AI$7:AI$883,EUROSTAT_VBE_IND_2005!$B$7:$B$883,$D99,EUROSTAT_VBE_IND_2005!$C$7:$C$883,"*"&amp;RIGHT($A99,3)&amp;"*",EUROSTAT_VBE_IND_2005!$D$7:$D$883,"7100*"))/1000</f>
        <v>0.516</v>
      </c>
      <c r="AJ99" s="17">
        <f>(SUMIFS(EUROSTAT_VBE_IND_2005!AJ$7:AJ$883,EUROSTAT_VBE_IND_2005!$B$7:$B$883,$D99,EUROSTAT_VBE_IND_2005!$C$7:$C$883,"*"&amp;RIGHT($A99,3)&amp;"*",EUROSTAT_VBE_IND_2005!$D$7:$D$883,"7100*"))/1000</f>
        <v>0.851</v>
      </c>
      <c r="AK99" s="17">
        <f>(SUMIFS(EUROSTAT_VBE_IND_2005!AK$7:AK$883,EUROSTAT_VBE_IND_2005!$B$7:$B$883,$D99,EUROSTAT_VBE_IND_2005!$C$7:$C$883,"*"&amp;RIGHT($A99,3)&amp;"*",EUROSTAT_VBE_IND_2005!$D$7:$D$883,"7100*"))/1000</f>
        <v>0</v>
      </c>
      <c r="AL99" s="198"/>
      <c r="AM99" s="198"/>
      <c r="AN99" s="198"/>
      <c r="AO99" s="17">
        <f>(SUMIFS(EUROSTAT_VBE_IND_2005!Y$7:Y$883,EUROSTAT_VBE_IND_2005!$B$7:$B$883,$D99,EUROSTAT_VBE_IND_2005!$C$7:$C$883,"*"&amp;RIGHT($A99,3)&amp;"*",EUROSTAT_VBE_IND_2005!$D$7:$D$883,"7100*"))/1000</f>
        <v>0</v>
      </c>
      <c r="AP99" s="17">
        <f>(SUMIFS(EUROSTAT_VBE_IND_2005!Z$7:Z$883,EUROSTAT_VBE_IND_2005!$B$7:$B$883,$D99,EUROSTAT_VBE_IND_2005!$C$7:$C$883,"*"&amp;RIGHT($A99,3)&amp;"*",EUROSTAT_VBE_IND_2005!$D$7:$D$883,"7100*"))/1000</f>
        <v>0</v>
      </c>
      <c r="AQ99" s="17">
        <f>(SUMIFS(EUROSTAT_VBE_IND_2005!AG$7:AG$883,EUROSTAT_VBE_IND_2005!$B$7:$B$883,$D99,EUROSTAT_VBE_IND_2005!$C$7:$C$883,"*"&amp;RIGHT($A99,3)&amp;"*",EUROSTAT_VBE_IND_2005!$D$7:$D$883,"7100*"))/1000</f>
        <v>0</v>
      </c>
    </row>
    <row r="100" spans="1:43">
      <c r="A100" t="str">
        <f>LEFT(EUROSTAT_VBE_IND_2005!C$37,8)</f>
        <v>B_101800</v>
      </c>
      <c r="B100" s="28" t="s">
        <v>296</v>
      </c>
      <c r="C100" t="s">
        <v>293</v>
      </c>
      <c r="D100" t="s">
        <v>55</v>
      </c>
      <c r="E100" t="s">
        <v>247</v>
      </c>
      <c r="F100" t="s">
        <v>267</v>
      </c>
      <c r="G100" s="17">
        <f>(SUMIFS(EUROSTAT_VBE_IND_2005!E$7:E$883,EUROSTAT_VBE_IND_2005!$B$7:$B$883,$D100,EUROSTAT_VBE_IND_2005!$C$7:$C$883,"*"&amp;RIGHT($A100,3)&amp;"*",EUROSTAT_VBE_IND_2005!$D$7:$D$883,"6000*"))/1000</f>
        <v>91.937</v>
      </c>
      <c r="H100" s="17">
        <f>(SUMIFS(EUROSTAT_VBE_IND_2005!F$7:F$883,EUROSTAT_VBE_IND_2005!$B$7:$B$883,$D100,EUROSTAT_VBE_IND_2005!$C$7:$C$883,"*"&amp;RIGHT($A100,3)&amp;"*",EUROSTAT_VBE_IND_2005!$D$7:$D$883,"6000*"))/1000</f>
        <v>141.923</v>
      </c>
      <c r="I100" s="17">
        <f>(SUMIFS(EUROSTAT_VBE_IND_2005!G$7:G$883,EUROSTAT_VBE_IND_2005!$B$7:$B$883,$D100,EUROSTAT_VBE_IND_2005!$C$7:$C$883,"*"&amp;RIGHT($A100,3)&amp;"*",EUROSTAT_VBE_IND_2005!$D$7:$D$883,"6000*"))/1000</f>
        <v>35.417</v>
      </c>
      <c r="J100" s="198"/>
      <c r="K100" s="17">
        <f>(SUMIFS(EUROSTAT_VBE_IND_2005!H$7:H$883,EUROSTAT_VBE_IND_2005!$B$7:$B$883,$D100,EUROSTAT_VBE_IND_2005!$C$7:$C$883,"*"&amp;RIGHT($A100,3)&amp;"*",EUROSTAT_VBE_IND_2005!$D$7:$D$883,"6000*"))/1000</f>
        <v>1.966</v>
      </c>
      <c r="L100" s="17">
        <f>(SUMIFS(EUROSTAT_VBE_IND_2005!I$7:I$883,EUROSTAT_VBE_IND_2005!$B$7:$B$883,$D100,EUROSTAT_VBE_IND_2005!$C$7:$C$883,"*"&amp;RIGHT($A100,3)&amp;"*",EUROSTAT_VBE_IND_2005!$D$7:$D$883,"6000*"))/1000</f>
        <v>83.322</v>
      </c>
      <c r="M100" s="17">
        <f>(SUMIFS(EUROSTAT_VBE_IND_2005!J$7:J$883,EUROSTAT_VBE_IND_2005!$B$7:$B$883,$D100,EUROSTAT_VBE_IND_2005!$C$7:$C$883,"*"&amp;RIGHT($A100,3)&amp;"*",EUROSTAT_VBE_IND_2005!$D$7:$D$883,"6000*"))/1000</f>
        <v>830.02</v>
      </c>
      <c r="N100" s="17">
        <f>(SUMIFS(EUROSTAT_VBE_IND_2005!K$7:K$883,EUROSTAT_VBE_IND_2005!$B$7:$B$883,$D100,EUROSTAT_VBE_IND_2005!$C$7:$C$883,"*"&amp;RIGHT($A100,3)&amp;"*",EUROSTAT_VBE_IND_2005!$D$7:$D$883,"6000*"))/1000</f>
        <v>37.206</v>
      </c>
      <c r="O100" s="17">
        <f>(SUMIFS(EUROSTAT_VBE_IND_2005!L$7:L$883,EUROSTAT_VBE_IND_2005!$B$7:$B$883,$D100,EUROSTAT_VBE_IND_2005!$C$7:$C$883,"*"&amp;RIGHT($A100,3)&amp;"*",EUROSTAT_VBE_IND_2005!$D$7:$D$883,"6000*"))/1000</f>
        <v>7.805</v>
      </c>
      <c r="P100" s="17">
        <f>(SUMIFS(EUROSTAT_VBE_IND_2005!M$7:M$883,EUROSTAT_VBE_IND_2005!$B$7:$B$883,$D100,EUROSTAT_VBE_IND_2005!$C$7:$C$883,"*"&amp;RIGHT($A100,3)&amp;"*",EUROSTAT_VBE_IND_2005!$D$7:$D$883,"6000*"))/1000</f>
        <v>51.908</v>
      </c>
      <c r="Q100" s="17">
        <f>(SUMIFS(EUROSTAT_VBE_IND_2005!N$7:N$883,EUROSTAT_VBE_IND_2005!$B$7:$B$883,$D100,EUROSTAT_VBE_IND_2005!$C$7:$C$883,"*"&amp;RIGHT($A100,3)&amp;"*",EUROSTAT_VBE_IND_2005!$D$7:$D$883,"6000*"))/1000</f>
        <v>378.13</v>
      </c>
      <c r="R100" s="17">
        <f>(SUMIFS(EUROSTAT_VBE_IND_2005!O$7:O$883,EUROSTAT_VBE_IND_2005!$B$7:$B$883,$D100,EUROSTAT_VBE_IND_2005!$C$7:$C$883,"*"&amp;RIGHT($A100,3)&amp;"*",EUROSTAT_VBE_IND_2005!$D$7:$D$883,"6000*"))/1000</f>
        <v>155.002</v>
      </c>
      <c r="S100" s="17">
        <f>(SUMIFS(EUROSTAT_VBE_IND_2005!P$7:P$883,EUROSTAT_VBE_IND_2005!$B$7:$B$883,$D100,EUROSTAT_VBE_IND_2005!$C$7:$C$883,"*"&amp;RIGHT($A100,3)&amp;"*",EUROSTAT_VBE_IND_2005!$D$7:$D$883,"6000*"))/1000</f>
        <v>502.369</v>
      </c>
      <c r="T100" s="17">
        <f>(SUMIFS(EUROSTAT_VBE_IND_2005!Q$7:Q$883,EUROSTAT_VBE_IND_2005!$B$7:$B$883,$D100,EUROSTAT_VBE_IND_2005!$C$7:$C$883,"*"&amp;RIGHT($A100,3)&amp;"*",EUROSTAT_VBE_IND_2005!$D$7:$D$883,"6000*"))/1000</f>
        <v>12.593</v>
      </c>
      <c r="U100" s="17">
        <f>(SUMIFS(EUROSTAT_VBE_IND_2005!R$7:R$883,EUROSTAT_VBE_IND_2005!$B$7:$B$883,$D100,EUROSTAT_VBE_IND_2005!$C$7:$C$883,"*"&amp;RIGHT($A100,3)&amp;"*",EUROSTAT_VBE_IND_2005!$D$7:$D$883,"6000*"))/1000</f>
        <v>33.376</v>
      </c>
      <c r="V100" s="17">
        <f>(SUMIFS(EUROSTAT_VBE_IND_2005!S$7:S$883,EUROSTAT_VBE_IND_2005!$B$7:$B$883,$D100,EUROSTAT_VBE_IND_2005!$C$7:$C$883,"*"&amp;RIGHT($A100,3)&amp;"*",EUROSTAT_VBE_IND_2005!$D$7:$D$883,"6000*"))/1000</f>
        <v>27.623</v>
      </c>
      <c r="W100" s="17">
        <f>(SUMIFS(EUROSTAT_VBE_IND_2005!T$7:T$883,EUROSTAT_VBE_IND_2005!$B$7:$B$883,$D100,EUROSTAT_VBE_IND_2005!$C$7:$C$883,"*"&amp;RIGHT($A100,3)&amp;"*",EUROSTAT_VBE_IND_2005!$D$7:$D$883,"6000*"))/1000</f>
        <v>21.2</v>
      </c>
      <c r="X100" s="17">
        <f>(SUMIFS(EUROSTAT_VBE_IND_2005!U$7:U$883,EUROSTAT_VBE_IND_2005!$B$7:$B$883,$D100,EUROSTAT_VBE_IND_2005!$C$7:$C$883,"*"&amp;RIGHT($A100,3)&amp;"*",EUROSTAT_VBE_IND_2005!$D$7:$D$883,"6000*"))/1000</f>
        <v>521.147</v>
      </c>
      <c r="Y100" s="17">
        <f>(SUMIFS(EUROSTAT_VBE_IND_2005!V$7:V$883,EUROSTAT_VBE_IND_2005!$B$7:$B$883,$D100,EUROSTAT_VBE_IND_2005!$C$7:$C$883,"*"&amp;RIGHT($A100,3)&amp;"*",EUROSTAT_VBE_IND_2005!$D$7:$D$883,"6000*"))/1000</f>
        <v>10.199</v>
      </c>
      <c r="Z100" s="17">
        <f>(SUMIFS(EUROSTAT_VBE_IND_2005!W$7:W$883,EUROSTAT_VBE_IND_2005!$B$7:$B$883,$D100,EUROSTAT_VBE_IND_2005!$C$7:$C$883,"*"&amp;RIGHT($A100,3)&amp;"*",EUROSTAT_VBE_IND_2005!$D$7:$D$883,"6000*"))/1000</f>
        <v>12.344</v>
      </c>
      <c r="AA100" s="17">
        <f>(SUMIFS(EUROSTAT_VBE_IND_2005!X$7:X$883,EUROSTAT_VBE_IND_2005!$B$7:$B$883,$D100,EUROSTAT_VBE_IND_2005!$C$7:$C$883,"*"&amp;RIGHT($A100,3)&amp;"*",EUROSTAT_VBE_IND_2005!$D$7:$D$883,"6000*"))/1000</f>
        <v>6.12</v>
      </c>
      <c r="AB100" s="17">
        <f>(SUMIFS(EUROSTAT_VBE_IND_2005!AA$7:AA$883,EUROSTAT_VBE_IND_2005!$B$7:$B$883,$D100,EUROSTAT_VBE_IND_2005!$C$7:$C$883,"*"&amp;RIGHT($A100,3)&amp;"*",EUROSTAT_VBE_IND_2005!$D$7:$D$883,"6000*"))/1000</f>
        <v>1.739</v>
      </c>
      <c r="AC100" s="17">
        <f>(SUMIFS(EUROSTAT_VBE_IND_2005!AB$7:AB$883,EUROSTAT_VBE_IND_2005!$B$7:$B$883,$D100,EUROSTAT_VBE_IND_2005!$C$7:$C$883,"*"&amp;RIGHT($A100,3)&amp;"*",EUROSTAT_VBE_IND_2005!$D$7:$D$883,"6000*"))/1000</f>
        <v>149.706</v>
      </c>
      <c r="AD100" s="17">
        <f>(SUMIFS(EUROSTAT_VBE_IND_2005!AC$7:AC$883,EUROSTAT_VBE_IND_2005!$B$7:$B$883,$D100,EUROSTAT_VBE_IND_2005!$C$7:$C$883,"*"&amp;RIGHT($A100,3)&amp;"*",EUROSTAT_VBE_IND_2005!$D$7:$D$883,"6000*"))/1000</f>
        <v>187.29</v>
      </c>
      <c r="AE100" s="17">
        <f>(SUMIFS(EUROSTAT_VBE_IND_2005!AD$7:AD$883,EUROSTAT_VBE_IND_2005!$B$7:$B$883,$D100,EUROSTAT_VBE_IND_2005!$C$7:$C$883,"*"&amp;RIGHT($A100,3)&amp;"*",EUROSTAT_VBE_IND_2005!$D$7:$D$883,"6000*"))/1000</f>
        <v>148.741</v>
      </c>
      <c r="AF100" s="17">
        <f>(SUMIFS(EUROSTAT_VBE_IND_2005!AE$7:AE$883,EUROSTAT_VBE_IND_2005!$B$7:$B$883,$D100,EUROSTAT_VBE_IND_2005!$C$7:$C$883,"*"&amp;RIGHT($A100,3)&amp;"*",EUROSTAT_VBE_IND_2005!$D$7:$D$883,"6000*"))/1000</f>
        <v>61.819</v>
      </c>
      <c r="AG100" s="17">
        <f>(SUMIFS(EUROSTAT_VBE_IND_2005!AF$7:AF$883,EUROSTAT_VBE_IND_2005!$B$7:$B$883,$D100,EUROSTAT_VBE_IND_2005!$C$7:$C$883,"*"&amp;RIGHT($A100,3)&amp;"*",EUROSTAT_VBE_IND_2005!$D$7:$D$883,"6000*"))/1000</f>
        <v>85.262</v>
      </c>
      <c r="AH100" s="17">
        <f>(SUMIFS(EUROSTAT_VBE_IND_2005!AH$7:AH$883,EUROSTAT_VBE_IND_2005!$B$7:$B$883,$D100,EUROSTAT_VBE_IND_2005!$C$7:$C$883,"*"&amp;RIGHT($A100,3)&amp;"*",EUROSTAT_VBE_IND_2005!$D$7:$D$883,"6000*"))/1000</f>
        <v>207.209</v>
      </c>
      <c r="AI100" s="17">
        <f>(SUMIFS(EUROSTAT_VBE_IND_2005!AI$7:AI$883,EUROSTAT_VBE_IND_2005!$B$7:$B$883,$D100,EUROSTAT_VBE_IND_2005!$C$7:$C$883,"*"&amp;RIGHT($A100,3)&amp;"*",EUROSTAT_VBE_IND_2005!$D$7:$D$883,"6000*"))/1000</f>
        <v>25.819</v>
      </c>
      <c r="AJ100" s="17">
        <f>(SUMIFS(EUROSTAT_VBE_IND_2005!AJ$7:AJ$883,EUROSTAT_VBE_IND_2005!$B$7:$B$883,$D100,EUROSTAT_VBE_IND_2005!$C$7:$C$883,"*"&amp;RIGHT($A100,3)&amp;"*",EUROSTAT_VBE_IND_2005!$D$7:$D$883,"6000*"))/1000</f>
        <v>39.722</v>
      </c>
      <c r="AK100" s="17">
        <f>(SUMIFS(EUROSTAT_VBE_IND_2005!AK$7:AK$883,EUROSTAT_VBE_IND_2005!$B$7:$B$883,$D100,EUROSTAT_VBE_IND_2005!$C$7:$C$883,"*"&amp;RIGHT($A100,3)&amp;"*",EUROSTAT_VBE_IND_2005!$D$7:$D$883,"6000*"))/1000</f>
        <v>417.69</v>
      </c>
      <c r="AL100" s="198"/>
      <c r="AM100" s="198"/>
      <c r="AN100" s="198"/>
      <c r="AO100" s="17">
        <f>(SUMIFS(EUROSTAT_VBE_IND_2005!Y$7:Y$883,EUROSTAT_VBE_IND_2005!$B$7:$B$883,$D100,EUROSTAT_VBE_IND_2005!$C$7:$C$883,"*"&amp;RIGHT($A100,3)&amp;"*",EUROSTAT_VBE_IND_2005!$D$7:$D$883,"6000*"))/1000</f>
        <v>9.385</v>
      </c>
      <c r="AP100" s="17">
        <f>(SUMIFS(EUROSTAT_VBE_IND_2005!Z$7:Z$883,EUROSTAT_VBE_IND_2005!$B$7:$B$883,$D100,EUROSTAT_VBE_IND_2005!$C$7:$C$883,"*"&amp;RIGHT($A100,3)&amp;"*",EUROSTAT_VBE_IND_2005!$D$7:$D$883,"6000*"))/1000</f>
        <v>7.715</v>
      </c>
      <c r="AQ100" s="17">
        <f>(SUMIFS(EUROSTAT_VBE_IND_2005!AG$7:AG$883,EUROSTAT_VBE_IND_2005!$B$7:$B$883,$D100,EUROSTAT_VBE_IND_2005!$C$7:$C$883,"*"&amp;RIGHT($A100,3)&amp;"*",EUROSTAT_VBE_IND_2005!$D$7:$D$883,"6000*"))/1000</f>
        <v>21.794</v>
      </c>
    </row>
    <row r="101" spans="1:43">
      <c r="A101" t="str">
        <f>LEFT(EUROSTAT_VBE_IND_2005!C$37,8)</f>
        <v>B_101800</v>
      </c>
      <c r="B101" s="28" t="s">
        <v>296</v>
      </c>
      <c r="C101" t="s">
        <v>293</v>
      </c>
      <c r="D101" t="s">
        <v>55</v>
      </c>
      <c r="E101" t="s">
        <v>248</v>
      </c>
      <c r="F101" t="s">
        <v>268</v>
      </c>
      <c r="G101" s="17">
        <f>(SUMIFS(EUROSTAT_VBE_IND_2005!E$7:E$883,EUROSTAT_VBE_IND_2005!$B$7:$B$883,$D101,EUROSTAT_VBE_IND_2005!$C$7:$C$883,"*"&amp;RIGHT($A101,3)&amp;"*",EUROSTAT_VBE_IND_2005!$D$7:$D$883,"5200*"))/1000</f>
        <v>7.84</v>
      </c>
      <c r="H101" s="17">
        <f>(SUMIFS(EUROSTAT_VBE_IND_2005!F$7:F$883,EUROSTAT_VBE_IND_2005!$B$7:$B$883,$D101,EUROSTAT_VBE_IND_2005!$C$7:$C$883,"*"&amp;RIGHT($A101,3)&amp;"*",EUROSTAT_VBE_IND_2005!$D$7:$D$883,"5200*"))/1000</f>
        <v>15.58</v>
      </c>
      <c r="I101" s="17">
        <f>(SUMIFS(EUROSTAT_VBE_IND_2005!G$7:G$883,EUROSTAT_VBE_IND_2005!$B$7:$B$883,$D101,EUROSTAT_VBE_IND_2005!$C$7:$C$883,"*"&amp;RIGHT($A101,3)&amp;"*",EUROSTAT_VBE_IND_2005!$D$7:$D$883,"5200*"))/1000</f>
        <v>14.03</v>
      </c>
      <c r="J101" s="198"/>
      <c r="K101" s="17">
        <f>(SUMIFS(EUROSTAT_VBE_IND_2005!H$7:H$883,EUROSTAT_VBE_IND_2005!$B$7:$B$883,$D101,EUROSTAT_VBE_IND_2005!$C$7:$C$883,"*"&amp;RIGHT($A101,3)&amp;"*",EUROSTAT_VBE_IND_2005!$D$7:$D$883,"5200*"))/1000</f>
        <v>0</v>
      </c>
      <c r="L101" s="17">
        <f>(SUMIFS(EUROSTAT_VBE_IND_2005!I$7:I$883,EUROSTAT_VBE_IND_2005!$B$7:$B$883,$D101,EUROSTAT_VBE_IND_2005!$C$7:$C$883,"*"&amp;RIGHT($A101,3)&amp;"*",EUROSTAT_VBE_IND_2005!$D$7:$D$883,"5200*"))/1000</f>
        <v>28.952</v>
      </c>
      <c r="M101" s="17">
        <f>(SUMIFS(EUROSTAT_VBE_IND_2005!J$7:J$883,EUROSTAT_VBE_IND_2005!$B$7:$B$883,$D101,EUROSTAT_VBE_IND_2005!$C$7:$C$883,"*"&amp;RIGHT($A101,3)&amp;"*",EUROSTAT_VBE_IND_2005!$D$7:$D$883,"5200*"))/1000</f>
        <v>113.573</v>
      </c>
      <c r="N101" s="17">
        <f>(SUMIFS(EUROSTAT_VBE_IND_2005!K$7:K$883,EUROSTAT_VBE_IND_2005!$B$7:$B$883,$D101,EUROSTAT_VBE_IND_2005!$C$7:$C$883,"*"&amp;RIGHT($A101,3)&amp;"*",EUROSTAT_VBE_IND_2005!$D$7:$D$883,"5200*"))/1000</f>
        <v>6.631</v>
      </c>
      <c r="O101" s="17">
        <f>(SUMIFS(EUROSTAT_VBE_IND_2005!L$7:L$883,EUROSTAT_VBE_IND_2005!$B$7:$B$883,$D101,EUROSTAT_VBE_IND_2005!$C$7:$C$883,"*"&amp;RIGHT($A101,3)&amp;"*",EUROSTAT_VBE_IND_2005!$D$7:$D$883,"5200*"))/1000</f>
        <v>2.498</v>
      </c>
      <c r="P101" s="17">
        <f>(SUMIFS(EUROSTAT_VBE_IND_2005!M$7:M$883,EUROSTAT_VBE_IND_2005!$B$7:$B$883,$D101,EUROSTAT_VBE_IND_2005!$C$7:$C$883,"*"&amp;RIGHT($A101,3)&amp;"*",EUROSTAT_VBE_IND_2005!$D$7:$D$883,"5200*"))/1000</f>
        <v>0</v>
      </c>
      <c r="Q101" s="17">
        <f>(SUMIFS(EUROSTAT_VBE_IND_2005!N$7:N$883,EUROSTAT_VBE_IND_2005!$B$7:$B$883,$D101,EUROSTAT_VBE_IND_2005!$C$7:$C$883,"*"&amp;RIGHT($A101,3)&amp;"*",EUROSTAT_VBE_IND_2005!$D$7:$D$883,"5200*"))/1000</f>
        <v>0</v>
      </c>
      <c r="R101" s="17">
        <f>(SUMIFS(EUROSTAT_VBE_IND_2005!O$7:O$883,EUROSTAT_VBE_IND_2005!$B$7:$B$883,$D101,EUROSTAT_VBE_IND_2005!$C$7:$C$883,"*"&amp;RIGHT($A101,3)&amp;"*",EUROSTAT_VBE_IND_2005!$D$7:$D$883,"5200*"))/1000</f>
        <v>69.748</v>
      </c>
      <c r="S101" s="17">
        <f>(SUMIFS(EUROSTAT_VBE_IND_2005!P$7:P$883,EUROSTAT_VBE_IND_2005!$B$7:$B$883,$D101,EUROSTAT_VBE_IND_2005!$C$7:$C$883,"*"&amp;RIGHT($A101,3)&amp;"*",EUROSTAT_VBE_IND_2005!$D$7:$D$883,"5200*"))/1000</f>
        <v>0</v>
      </c>
      <c r="T101" s="17">
        <f>(SUMIFS(EUROSTAT_VBE_IND_2005!Q$7:Q$883,EUROSTAT_VBE_IND_2005!$B$7:$B$883,$D101,EUROSTAT_VBE_IND_2005!$C$7:$C$883,"*"&amp;RIGHT($A101,3)&amp;"*",EUROSTAT_VBE_IND_2005!$D$7:$D$883,"5200*"))/1000</f>
        <v>2.244</v>
      </c>
      <c r="U101" s="17">
        <f>(SUMIFS(EUROSTAT_VBE_IND_2005!R$7:R$883,EUROSTAT_VBE_IND_2005!$B$7:$B$883,$D101,EUROSTAT_VBE_IND_2005!$C$7:$C$883,"*"&amp;RIGHT($A101,3)&amp;"*",EUROSTAT_VBE_IND_2005!$D$7:$D$883,"5200*"))/1000</f>
        <v>15.76</v>
      </c>
      <c r="V101" s="17">
        <f>(SUMIFS(EUROSTAT_VBE_IND_2005!S$7:S$883,EUROSTAT_VBE_IND_2005!$B$7:$B$883,$D101,EUROSTAT_VBE_IND_2005!$C$7:$C$883,"*"&amp;RIGHT($A101,3)&amp;"*",EUROSTAT_VBE_IND_2005!$D$7:$D$883,"5200*"))/1000</f>
        <v>0</v>
      </c>
      <c r="W101" s="17">
        <f>(SUMIFS(EUROSTAT_VBE_IND_2005!T$7:T$883,EUROSTAT_VBE_IND_2005!$B$7:$B$883,$D101,EUROSTAT_VBE_IND_2005!$C$7:$C$883,"*"&amp;RIGHT($A101,3)&amp;"*",EUROSTAT_VBE_IND_2005!$D$7:$D$883,"5200*"))/1000</f>
        <v>0</v>
      </c>
      <c r="X101" s="17">
        <f>(SUMIFS(EUROSTAT_VBE_IND_2005!U$7:U$883,EUROSTAT_VBE_IND_2005!$B$7:$B$883,$D101,EUROSTAT_VBE_IND_2005!$C$7:$C$883,"*"&amp;RIGHT($A101,3)&amp;"*",EUROSTAT_VBE_IND_2005!$D$7:$D$883,"5200*"))/1000</f>
        <v>119.418</v>
      </c>
      <c r="Y101" s="17">
        <f>(SUMIFS(EUROSTAT_VBE_IND_2005!V$7:V$883,EUROSTAT_VBE_IND_2005!$B$7:$B$883,$D101,EUROSTAT_VBE_IND_2005!$C$7:$C$883,"*"&amp;RIGHT($A101,3)&amp;"*",EUROSTAT_VBE_IND_2005!$D$7:$D$883,"5200*"))/1000</f>
        <v>7.221</v>
      </c>
      <c r="Z101" s="17">
        <f>(SUMIFS(EUROSTAT_VBE_IND_2005!W$7:W$883,EUROSTAT_VBE_IND_2005!$B$7:$B$883,$D101,EUROSTAT_VBE_IND_2005!$C$7:$C$883,"*"&amp;RIGHT($A101,3)&amp;"*",EUROSTAT_VBE_IND_2005!$D$7:$D$883,"5200*"))/1000</f>
        <v>0.505</v>
      </c>
      <c r="AA101" s="17">
        <f>(SUMIFS(EUROSTAT_VBE_IND_2005!X$7:X$883,EUROSTAT_VBE_IND_2005!$B$7:$B$883,$D101,EUROSTAT_VBE_IND_2005!$C$7:$C$883,"*"&amp;RIGHT($A101,3)&amp;"*",EUROSTAT_VBE_IND_2005!$D$7:$D$883,"5200*"))/1000</f>
        <v>0.684</v>
      </c>
      <c r="AB101" s="17">
        <f>(SUMIFS(EUROSTAT_VBE_IND_2005!AA$7:AA$883,EUROSTAT_VBE_IND_2005!$B$7:$B$883,$D101,EUROSTAT_VBE_IND_2005!$C$7:$C$883,"*"&amp;RIGHT($A101,3)&amp;"*",EUROSTAT_VBE_IND_2005!$D$7:$D$883,"5200*"))/1000</f>
        <v>0</v>
      </c>
      <c r="AC101" s="17">
        <f>(SUMIFS(EUROSTAT_VBE_IND_2005!AB$7:AB$883,EUROSTAT_VBE_IND_2005!$B$7:$B$883,$D101,EUROSTAT_VBE_IND_2005!$C$7:$C$883,"*"&amp;RIGHT($A101,3)&amp;"*",EUROSTAT_VBE_IND_2005!$D$7:$D$883,"5200*"))/1000</f>
        <v>84.993</v>
      </c>
      <c r="AD101" s="17">
        <f>(SUMIFS(EUROSTAT_VBE_IND_2005!AC$7:AC$883,EUROSTAT_VBE_IND_2005!$B$7:$B$883,$D101,EUROSTAT_VBE_IND_2005!$C$7:$C$883,"*"&amp;RIGHT($A101,3)&amp;"*",EUROSTAT_VBE_IND_2005!$D$7:$D$883,"5200*"))/1000</f>
        <v>1.078</v>
      </c>
      <c r="AE101" s="17">
        <f>(SUMIFS(EUROSTAT_VBE_IND_2005!AD$7:AD$883,EUROSTAT_VBE_IND_2005!$B$7:$B$883,$D101,EUROSTAT_VBE_IND_2005!$C$7:$C$883,"*"&amp;RIGHT($A101,3)&amp;"*",EUROSTAT_VBE_IND_2005!$D$7:$D$883,"5200*"))/1000</f>
        <v>77.114</v>
      </c>
      <c r="AF101" s="17">
        <f>(SUMIFS(EUROSTAT_VBE_IND_2005!AE$7:AE$883,EUROSTAT_VBE_IND_2005!$B$7:$B$883,$D101,EUROSTAT_VBE_IND_2005!$C$7:$C$883,"*"&amp;RIGHT($A101,3)&amp;"*",EUROSTAT_VBE_IND_2005!$D$7:$D$883,"5200*"))/1000</f>
        <v>13.176</v>
      </c>
      <c r="AG101" s="17">
        <f>(SUMIFS(EUROSTAT_VBE_IND_2005!AF$7:AF$883,EUROSTAT_VBE_IND_2005!$B$7:$B$883,$D101,EUROSTAT_VBE_IND_2005!$C$7:$C$883,"*"&amp;RIGHT($A101,3)&amp;"*",EUROSTAT_VBE_IND_2005!$D$7:$D$883,"5200*"))/1000</f>
        <v>14.867</v>
      </c>
      <c r="AH101" s="17">
        <f>(SUMIFS(EUROSTAT_VBE_IND_2005!AH$7:AH$883,EUROSTAT_VBE_IND_2005!$B$7:$B$883,$D101,EUROSTAT_VBE_IND_2005!$C$7:$C$883,"*"&amp;RIGHT($A101,3)&amp;"*",EUROSTAT_VBE_IND_2005!$D$7:$D$883,"5200*"))/1000</f>
        <v>15.894</v>
      </c>
      <c r="AI101" s="17">
        <f>(SUMIFS(EUROSTAT_VBE_IND_2005!AI$7:AI$883,EUROSTAT_VBE_IND_2005!$B$7:$B$883,$D101,EUROSTAT_VBE_IND_2005!$C$7:$C$883,"*"&amp;RIGHT($A101,3)&amp;"*",EUROSTAT_VBE_IND_2005!$D$7:$D$883,"5200*"))/1000</f>
        <v>2.592</v>
      </c>
      <c r="AJ101" s="17">
        <f>(SUMIFS(EUROSTAT_VBE_IND_2005!AJ$7:AJ$883,EUROSTAT_VBE_IND_2005!$B$7:$B$883,$D101,EUROSTAT_VBE_IND_2005!$C$7:$C$883,"*"&amp;RIGHT($A101,3)&amp;"*",EUROSTAT_VBE_IND_2005!$D$7:$D$883,"5200*"))/1000</f>
        <v>3.433</v>
      </c>
      <c r="AK101" s="17">
        <f>(SUMIFS(EUROSTAT_VBE_IND_2005!AK$7:AK$883,EUROSTAT_VBE_IND_2005!$B$7:$B$883,$D101,EUROSTAT_VBE_IND_2005!$C$7:$C$883,"*"&amp;RIGHT($A101,3)&amp;"*",EUROSTAT_VBE_IND_2005!$D$7:$D$883,"5200*"))/1000</f>
        <v>34.772</v>
      </c>
      <c r="AL101" s="198"/>
      <c r="AM101" s="198"/>
      <c r="AN101" s="198"/>
      <c r="AO101" s="17">
        <f>(SUMIFS(EUROSTAT_VBE_IND_2005!Y$7:Y$883,EUROSTAT_VBE_IND_2005!$B$7:$B$883,$D101,EUROSTAT_VBE_IND_2005!$C$7:$C$883,"*"&amp;RIGHT($A101,3)&amp;"*",EUROSTAT_VBE_IND_2005!$D$7:$D$883,"5200*"))/1000</f>
        <v>0</v>
      </c>
      <c r="AP101" s="17">
        <f>(SUMIFS(EUROSTAT_VBE_IND_2005!Z$7:Z$883,EUROSTAT_VBE_IND_2005!$B$7:$B$883,$D101,EUROSTAT_VBE_IND_2005!$C$7:$C$883,"*"&amp;RIGHT($A101,3)&amp;"*",EUROSTAT_VBE_IND_2005!$D$7:$D$883,"5200*"))/1000</f>
        <v>2.641</v>
      </c>
      <c r="AQ101" s="17">
        <f>(SUMIFS(EUROSTAT_VBE_IND_2005!AG$7:AG$883,EUROSTAT_VBE_IND_2005!$B$7:$B$883,$D101,EUROSTAT_VBE_IND_2005!$C$7:$C$883,"*"&amp;RIGHT($A101,3)&amp;"*",EUROSTAT_VBE_IND_2005!$D$7:$D$883,"5200*"))/1000</f>
        <v>25.181</v>
      </c>
    </row>
    <row r="102" spans="6:43">
      <c r="F102" s="241" t="s">
        <v>192</v>
      </c>
      <c r="G102" s="795">
        <f>SUM(G82:G101)</f>
        <v>369.472</v>
      </c>
      <c r="H102" s="795">
        <f t="shared" ref="H102:AK102" si="3">SUM(H82:H101)</f>
        <v>492.79</v>
      </c>
      <c r="I102" s="795">
        <f t="shared" si="3"/>
        <v>169.101</v>
      </c>
      <c r="J102" s="875"/>
      <c r="K102" s="795">
        <f t="shared" si="3"/>
        <v>13.303</v>
      </c>
      <c r="L102" s="795">
        <f t="shared" si="3"/>
        <v>405.292</v>
      </c>
      <c r="M102" s="795">
        <f t="shared" si="3"/>
        <v>2476.085</v>
      </c>
      <c r="N102" s="795">
        <f t="shared" si="3"/>
        <v>119.973</v>
      </c>
      <c r="O102" s="795">
        <f t="shared" si="3"/>
        <v>30.099</v>
      </c>
      <c r="P102" s="795">
        <f t="shared" si="3"/>
        <v>174.201</v>
      </c>
      <c r="Q102" s="795">
        <f t="shared" si="3"/>
        <v>1297.069</v>
      </c>
      <c r="R102" s="795">
        <f t="shared" si="3"/>
        <v>500.866</v>
      </c>
      <c r="S102" s="795">
        <f t="shared" si="3"/>
        <v>1492.716</v>
      </c>
      <c r="T102" s="795">
        <f t="shared" si="3"/>
        <v>66.166</v>
      </c>
      <c r="U102" s="795">
        <f t="shared" si="3"/>
        <v>141.131</v>
      </c>
      <c r="V102" s="795">
        <f t="shared" si="3"/>
        <v>110.633</v>
      </c>
      <c r="W102" s="795">
        <f t="shared" si="3"/>
        <v>32.057</v>
      </c>
      <c r="X102" s="795">
        <f t="shared" si="3"/>
        <v>1668.79</v>
      </c>
      <c r="Y102" s="795">
        <f t="shared" si="3"/>
        <v>41.314</v>
      </c>
      <c r="Z102" s="795">
        <f t="shared" si="3"/>
        <v>31.575</v>
      </c>
      <c r="AA102" s="795">
        <f t="shared" si="3"/>
        <v>29.256</v>
      </c>
      <c r="AB102" s="795">
        <f t="shared" si="3"/>
        <v>1.739</v>
      </c>
      <c r="AC102" s="795">
        <f t="shared" si="3"/>
        <v>620.226</v>
      </c>
      <c r="AD102" s="795">
        <f t="shared" si="3"/>
        <v>283.943</v>
      </c>
      <c r="AE102" s="795">
        <f t="shared" si="3"/>
        <v>694.88</v>
      </c>
      <c r="AF102" s="795">
        <f t="shared" si="3"/>
        <v>242.656</v>
      </c>
      <c r="AG102" s="795">
        <f t="shared" si="3"/>
        <v>418.999</v>
      </c>
      <c r="AH102" s="795">
        <f t="shared" si="3"/>
        <v>528.827</v>
      </c>
      <c r="AI102" s="795">
        <f t="shared" si="3"/>
        <v>68.825</v>
      </c>
      <c r="AJ102" s="795">
        <f t="shared" si="3"/>
        <v>197.318</v>
      </c>
      <c r="AK102" s="795">
        <f t="shared" si="3"/>
        <v>1399.236</v>
      </c>
      <c r="AL102" s="875"/>
      <c r="AM102" s="875"/>
      <c r="AN102" s="875"/>
      <c r="AO102" s="795">
        <f>SUM(AO82:AO101)</f>
        <v>13.957</v>
      </c>
      <c r="AP102" s="795">
        <f>SUM(AP82:AP101)</f>
        <v>23.475</v>
      </c>
      <c r="AQ102" s="795">
        <f>SUM(AQ82:AQ101)</f>
        <v>146.849</v>
      </c>
    </row>
    <row r="103" spans="1:43">
      <c r="A103" t="str">
        <f>LEFT(EUROSTAT_VBE_IND_2005!C$37,8)</f>
        <v>B_101800</v>
      </c>
      <c r="B103" s="28" t="s">
        <v>296</v>
      </c>
      <c r="C103" t="s">
        <v>293</v>
      </c>
      <c r="D103" t="s">
        <v>55</v>
      </c>
      <c r="F103" s="241" t="s">
        <v>294</v>
      </c>
      <c r="G103" s="795">
        <f>(SUMIFS(EUROSTAT_VBE_IND_2005!E$7:E$883,EUROSTAT_VBE_IND_2005!$B$7:$B$883,$D101,EUROSTAT_VBE_IND_2005!$C$7:$C$883,"*"&amp;RIGHT($A101,3)&amp;"*",EUROSTAT_VBE_IND_2005!$D$7:$D$883,"*"))/1000</f>
        <v>369.472</v>
      </c>
      <c r="H103" s="795">
        <f>(SUMIFS(EUROSTAT_VBE_IND_2005!F$7:F$883,EUROSTAT_VBE_IND_2005!$B$7:$B$883,$D101,EUROSTAT_VBE_IND_2005!$C$7:$C$883,"*"&amp;RIGHT($A101,3)&amp;"*",EUROSTAT_VBE_IND_2005!$D$7:$D$883,"*"))/1000</f>
        <v>492.79</v>
      </c>
      <c r="I103" s="795">
        <f>(SUMIFS(EUROSTAT_VBE_IND_2005!G$7:G$883,EUROSTAT_VBE_IND_2005!$B$7:$B$883,$D101,EUROSTAT_VBE_IND_2005!$C$7:$C$883,"*"&amp;RIGHT($A101,3)&amp;"*",EUROSTAT_VBE_IND_2005!$D$7:$D$883,"*"))/1000</f>
        <v>169.101</v>
      </c>
      <c r="J103" s="875"/>
      <c r="K103" s="795">
        <f>(SUMIFS(EUROSTAT_VBE_IND_2005!H$7:H$883,EUROSTAT_VBE_IND_2005!$B$7:$B$883,$D101,EUROSTAT_VBE_IND_2005!$C$7:$C$883,"*"&amp;RIGHT($A101,3)&amp;"*",EUROSTAT_VBE_IND_2005!$D$7:$D$883,"*"))/1000</f>
        <v>13.303</v>
      </c>
      <c r="L103" s="795">
        <f>(SUMIFS(EUROSTAT_VBE_IND_2005!I$7:I$883,EUROSTAT_VBE_IND_2005!$B$7:$B$883,$D101,EUROSTAT_VBE_IND_2005!$C$7:$C$883,"*"&amp;RIGHT($A101,3)&amp;"*",EUROSTAT_VBE_IND_2005!$D$7:$D$883,"*"))/1000</f>
        <v>405.292</v>
      </c>
      <c r="M103" s="795">
        <f>(SUMIFS(EUROSTAT_VBE_IND_2005!J$7:J$883,EUROSTAT_VBE_IND_2005!$B$7:$B$883,$D101,EUROSTAT_VBE_IND_2005!$C$7:$C$883,"*"&amp;RIGHT($A101,3)&amp;"*",EUROSTAT_VBE_IND_2005!$D$7:$D$883,"*"))/1000</f>
        <v>2476.085</v>
      </c>
      <c r="N103" s="795">
        <f>(SUMIFS(EUROSTAT_VBE_IND_2005!K$7:K$883,EUROSTAT_VBE_IND_2005!$B$7:$B$883,$D101,EUROSTAT_VBE_IND_2005!$C$7:$C$883,"*"&amp;RIGHT($A101,3)&amp;"*",EUROSTAT_VBE_IND_2005!$D$7:$D$883,"*"))/1000</f>
        <v>119.973</v>
      </c>
      <c r="O103" s="795">
        <f>(SUMIFS(EUROSTAT_VBE_IND_2005!L$7:L$883,EUROSTAT_VBE_IND_2005!$B$7:$B$883,$D101,EUROSTAT_VBE_IND_2005!$C$7:$C$883,"*"&amp;RIGHT($A101,3)&amp;"*",EUROSTAT_VBE_IND_2005!$D$7:$D$883,"*"))/1000</f>
        <v>30.099</v>
      </c>
      <c r="P103" s="795">
        <f>(SUMIFS(EUROSTAT_VBE_IND_2005!M$7:M$883,EUROSTAT_VBE_IND_2005!$B$7:$B$883,$D101,EUROSTAT_VBE_IND_2005!$C$7:$C$883,"*"&amp;RIGHT($A101,3)&amp;"*",EUROSTAT_VBE_IND_2005!$D$7:$D$883,"*"))/1000</f>
        <v>174.201</v>
      </c>
      <c r="Q103" s="795">
        <f>(SUMIFS(EUROSTAT_VBE_IND_2005!N$7:N$883,EUROSTAT_VBE_IND_2005!$B$7:$B$883,$D101,EUROSTAT_VBE_IND_2005!$C$7:$C$883,"*"&amp;RIGHT($A101,3)&amp;"*",EUROSTAT_VBE_IND_2005!$D$7:$D$883,"*"))/1000</f>
        <v>1297.069</v>
      </c>
      <c r="R103" s="795">
        <f>(SUMIFS(EUROSTAT_VBE_IND_2005!O$7:O$883,EUROSTAT_VBE_IND_2005!$B$7:$B$883,$D101,EUROSTAT_VBE_IND_2005!$C$7:$C$883,"*"&amp;RIGHT($A101,3)&amp;"*",EUROSTAT_VBE_IND_2005!$D$7:$D$883,"*"))/1000</f>
        <v>500.866</v>
      </c>
      <c r="S103" s="795">
        <f>(SUMIFS(EUROSTAT_VBE_IND_2005!P$7:P$883,EUROSTAT_VBE_IND_2005!$B$7:$B$883,$D101,EUROSTAT_VBE_IND_2005!$C$7:$C$883,"*"&amp;RIGHT($A101,3)&amp;"*",EUROSTAT_VBE_IND_2005!$D$7:$D$883,"*"))/1000</f>
        <v>1492.716</v>
      </c>
      <c r="T103" s="795">
        <f>(SUMIFS(EUROSTAT_VBE_IND_2005!Q$7:Q$883,EUROSTAT_VBE_IND_2005!$B$7:$B$883,$D101,EUROSTAT_VBE_IND_2005!$C$7:$C$883,"*"&amp;RIGHT($A101,3)&amp;"*",EUROSTAT_VBE_IND_2005!$D$7:$D$883,"*"))/1000</f>
        <v>66.166</v>
      </c>
      <c r="U103" s="795">
        <f>(SUMIFS(EUROSTAT_VBE_IND_2005!R$7:R$883,EUROSTAT_VBE_IND_2005!$B$7:$B$883,$D101,EUROSTAT_VBE_IND_2005!$C$7:$C$883,"*"&amp;RIGHT($A101,3)&amp;"*",EUROSTAT_VBE_IND_2005!$D$7:$D$883,"*"))/1000</f>
        <v>141.131</v>
      </c>
      <c r="V103" s="795">
        <f>(SUMIFS(EUROSTAT_VBE_IND_2005!S$7:S$883,EUROSTAT_VBE_IND_2005!$B$7:$B$883,$D101,EUROSTAT_VBE_IND_2005!$C$7:$C$883,"*"&amp;RIGHT($A101,3)&amp;"*",EUROSTAT_VBE_IND_2005!$D$7:$D$883,"*"))/1000</f>
        <v>110.633</v>
      </c>
      <c r="W103" s="795">
        <f>(SUMIFS(EUROSTAT_VBE_IND_2005!T$7:T$883,EUROSTAT_VBE_IND_2005!$B$7:$B$883,$D101,EUROSTAT_VBE_IND_2005!$C$7:$C$883,"*"&amp;RIGHT($A101,3)&amp;"*",EUROSTAT_VBE_IND_2005!$D$7:$D$883,"*"))/1000</f>
        <v>32.057</v>
      </c>
      <c r="X103" s="795">
        <f>(SUMIFS(EUROSTAT_VBE_IND_2005!U$7:U$883,EUROSTAT_VBE_IND_2005!$B$7:$B$883,$D101,EUROSTAT_VBE_IND_2005!$C$7:$C$883,"*"&amp;RIGHT($A101,3)&amp;"*",EUROSTAT_VBE_IND_2005!$D$7:$D$883,"*"))/1000</f>
        <v>1668.79</v>
      </c>
      <c r="Y103" s="795">
        <f>(SUMIFS(EUROSTAT_VBE_IND_2005!V$7:V$883,EUROSTAT_VBE_IND_2005!$B$7:$B$883,$D101,EUROSTAT_VBE_IND_2005!$C$7:$C$883,"*"&amp;RIGHT($A101,3)&amp;"*",EUROSTAT_VBE_IND_2005!$D$7:$D$883,"*"))/1000</f>
        <v>41.314</v>
      </c>
      <c r="Z103" s="795">
        <f>(SUMIFS(EUROSTAT_VBE_IND_2005!W$7:W$883,EUROSTAT_VBE_IND_2005!$B$7:$B$883,$D101,EUROSTAT_VBE_IND_2005!$C$7:$C$883,"*"&amp;RIGHT($A101,3)&amp;"*",EUROSTAT_VBE_IND_2005!$D$7:$D$883,"*"))/1000</f>
        <v>31.575</v>
      </c>
      <c r="AA103" s="795">
        <f>(SUMIFS(EUROSTAT_VBE_IND_2005!X$7:X$883,EUROSTAT_VBE_IND_2005!$B$7:$B$883,$D101,EUROSTAT_VBE_IND_2005!$C$7:$C$883,"*"&amp;RIGHT($A101,3)&amp;"*",EUROSTAT_VBE_IND_2005!$D$7:$D$883,"*"))/1000</f>
        <v>29.256</v>
      </c>
      <c r="AB103" s="795">
        <f>(SUMIFS(EUROSTAT_VBE_IND_2005!AA$7:AA$883,EUROSTAT_VBE_IND_2005!$B$7:$B$883,$D101,EUROSTAT_VBE_IND_2005!$C$7:$C$883,"*"&amp;RIGHT($A101,3)&amp;"*",EUROSTAT_VBE_IND_2005!$D$7:$D$883,"*"))/1000</f>
        <v>1.739</v>
      </c>
      <c r="AC103" s="795">
        <f>(SUMIFS(EUROSTAT_VBE_IND_2005!AB$7:AB$883,EUROSTAT_VBE_IND_2005!$B$7:$B$883,$D101,EUROSTAT_VBE_IND_2005!$C$7:$C$883,"*"&amp;RIGHT($A101,3)&amp;"*",EUROSTAT_VBE_IND_2005!$D$7:$D$883,"*"))/1000</f>
        <v>620.226</v>
      </c>
      <c r="AD103" s="795">
        <f>(SUMIFS(EUROSTAT_VBE_IND_2005!AC$7:AC$883,EUROSTAT_VBE_IND_2005!$B$7:$B$883,$D101,EUROSTAT_VBE_IND_2005!$C$7:$C$883,"*"&amp;RIGHT($A101,3)&amp;"*",EUROSTAT_VBE_IND_2005!$D$7:$D$883,"*"))/1000</f>
        <v>283.943</v>
      </c>
      <c r="AE103" s="795">
        <f>(SUMIFS(EUROSTAT_VBE_IND_2005!AD$7:AD$883,EUROSTAT_VBE_IND_2005!$B$7:$B$883,$D101,EUROSTAT_VBE_IND_2005!$C$7:$C$883,"*"&amp;RIGHT($A101,3)&amp;"*",EUROSTAT_VBE_IND_2005!$D$7:$D$883,"*"))/1000</f>
        <v>694.88</v>
      </c>
      <c r="AF103" s="795">
        <f>(SUMIFS(EUROSTAT_VBE_IND_2005!AE$7:AE$883,EUROSTAT_VBE_IND_2005!$B$7:$B$883,$D101,EUROSTAT_VBE_IND_2005!$C$7:$C$883,"*"&amp;RIGHT($A101,3)&amp;"*",EUROSTAT_VBE_IND_2005!$D$7:$D$883,"*"))/1000</f>
        <v>242.656</v>
      </c>
      <c r="AG103" s="795">
        <f>(SUMIFS(EUROSTAT_VBE_IND_2005!AF$7:AF$883,EUROSTAT_VBE_IND_2005!$B$7:$B$883,$D101,EUROSTAT_VBE_IND_2005!$C$7:$C$883,"*"&amp;RIGHT($A101,3)&amp;"*",EUROSTAT_VBE_IND_2005!$D$7:$D$883,"*"))/1000</f>
        <v>418.999</v>
      </c>
      <c r="AH103" s="795">
        <f>(SUMIFS(EUROSTAT_VBE_IND_2005!AH$7:AH$883,EUROSTAT_VBE_IND_2005!$B$7:$B$883,$D101,EUROSTAT_VBE_IND_2005!$C$7:$C$883,"*"&amp;RIGHT($A101,3)&amp;"*",EUROSTAT_VBE_IND_2005!$D$7:$D$883,"*"))/1000</f>
        <v>528.827</v>
      </c>
      <c r="AI103" s="795">
        <f>(SUMIFS(EUROSTAT_VBE_IND_2005!AI$7:AI$883,EUROSTAT_VBE_IND_2005!$B$7:$B$883,$D101,EUROSTAT_VBE_IND_2005!$C$7:$C$883,"*"&amp;RIGHT($A101,3)&amp;"*",EUROSTAT_VBE_IND_2005!$D$7:$D$883,"*"))/1000</f>
        <v>68.825</v>
      </c>
      <c r="AJ103" s="795">
        <f>(SUMIFS(EUROSTAT_VBE_IND_2005!AJ$7:AJ$883,EUROSTAT_VBE_IND_2005!$B$7:$B$883,$D101,EUROSTAT_VBE_IND_2005!$C$7:$C$883,"*"&amp;RIGHT($A101,3)&amp;"*",EUROSTAT_VBE_IND_2005!$D$7:$D$883,"*"))/1000</f>
        <v>197.318</v>
      </c>
      <c r="AK103" s="795">
        <f>(SUMIFS(EUROSTAT_VBE_IND_2005!AK$7:AK$883,EUROSTAT_VBE_IND_2005!$B$7:$B$883,$D101,EUROSTAT_VBE_IND_2005!$C$7:$C$883,"*"&amp;RIGHT($A101,3)&amp;"*",EUROSTAT_VBE_IND_2005!$D$7:$D$883,"*"))/1000</f>
        <v>1399.236</v>
      </c>
      <c r="AL103" s="875"/>
      <c r="AM103" s="875"/>
      <c r="AN103" s="875"/>
      <c r="AO103" s="795">
        <f>(SUMIFS(EUROSTAT_VBE_IND_2005!Y$7:Y$883,EUROSTAT_VBE_IND_2005!$B$7:$B$883,$D101,EUROSTAT_VBE_IND_2005!$C$7:$C$883,"*"&amp;RIGHT($A101,3)&amp;"*",EUROSTAT_VBE_IND_2005!$D$7:$D$883,"*"))/1000</f>
        <v>13.957</v>
      </c>
      <c r="AP103" s="795">
        <f>(SUMIFS(EUROSTAT_VBE_IND_2005!Z$7:Z$883,EUROSTAT_VBE_IND_2005!$B$7:$B$883,$D101,EUROSTAT_VBE_IND_2005!$C$7:$C$883,"*"&amp;RIGHT($A101,3)&amp;"*",EUROSTAT_VBE_IND_2005!$D$7:$D$883,"*"))/1000</f>
        <v>23.475</v>
      </c>
      <c r="AQ103" s="795">
        <f>(SUMIFS(EUROSTAT_VBE_IND_2005!AG$7:AG$883,EUROSTAT_VBE_IND_2005!$B$7:$B$883,$D101,EUROSTAT_VBE_IND_2005!$C$7:$C$883,"*"&amp;RIGHT($A101,3)&amp;"*",EUROSTAT_VBE_IND_2005!$D$7:$D$883,"*"))/1000</f>
        <v>146.849</v>
      </c>
    </row>
    <row r="104" spans="2:43">
      <c r="B104" s="28"/>
      <c r="F104" s="241"/>
      <c r="G104" s="795"/>
      <c r="H104" s="795"/>
      <c r="I104" s="795"/>
      <c r="K104" s="795"/>
      <c r="L104" s="795"/>
      <c r="M104" s="795"/>
      <c r="N104" s="795"/>
      <c r="O104" s="795"/>
      <c r="P104" s="795"/>
      <c r="Q104" s="795"/>
      <c r="R104" s="795"/>
      <c r="S104" s="795"/>
      <c r="T104" s="795"/>
      <c r="U104" s="795"/>
      <c r="V104" s="795"/>
      <c r="W104" s="795"/>
      <c r="X104" s="795"/>
      <c r="Y104" s="795"/>
      <c r="Z104" s="795"/>
      <c r="AA104" s="795"/>
      <c r="AB104" s="795"/>
      <c r="AC104" s="795"/>
      <c r="AD104" s="795"/>
      <c r="AE104" s="795"/>
      <c r="AF104" s="795"/>
      <c r="AG104" s="795"/>
      <c r="AH104" s="795"/>
      <c r="AI104" s="795"/>
      <c r="AJ104" s="795"/>
      <c r="AK104" s="795"/>
      <c r="AO104" s="795"/>
      <c r="AP104" s="795"/>
      <c r="AQ104" s="795"/>
    </row>
    <row r="105" spans="2:43">
      <c r="B105" s="28"/>
      <c r="F105" s="241"/>
      <c r="G105" s="795"/>
      <c r="H105" s="795"/>
      <c r="I105" s="795"/>
      <c r="K105" s="795"/>
      <c r="L105" s="795"/>
      <c r="M105" s="795"/>
      <c r="N105" s="795"/>
      <c r="O105" s="795"/>
      <c r="P105" s="795"/>
      <c r="Q105" s="795"/>
      <c r="R105" s="795"/>
      <c r="S105" s="795"/>
      <c r="T105" s="795"/>
      <c r="U105" s="795"/>
      <c r="V105" s="795"/>
      <c r="W105" s="795"/>
      <c r="X105" s="795"/>
      <c r="Y105" s="795"/>
      <c r="Z105" s="795"/>
      <c r="AA105" s="795"/>
      <c r="AB105" s="795"/>
      <c r="AC105" s="795"/>
      <c r="AD105" s="795"/>
      <c r="AE105" s="795"/>
      <c r="AF105" s="795"/>
      <c r="AG105" s="795"/>
      <c r="AH105" s="795"/>
      <c r="AI105" s="795"/>
      <c r="AJ105" s="795"/>
      <c r="AK105" s="795"/>
      <c r="AO105" s="795"/>
      <c r="AP105" s="795"/>
      <c r="AQ105" s="795"/>
    </row>
    <row r="106" spans="1:43">
      <c r="A106" s="19" t="s">
        <v>284</v>
      </c>
      <c r="B106" s="19" t="s">
        <v>285</v>
      </c>
      <c r="C106" t="s">
        <v>131</v>
      </c>
      <c r="D106" t="s">
        <v>286</v>
      </c>
      <c r="E106" t="s">
        <v>287</v>
      </c>
      <c r="F106" t="s">
        <v>288</v>
      </c>
      <c r="G106" t="str">
        <f>EUROSTAT_VBE_IND_2005!E$6</f>
        <v>AT</v>
      </c>
      <c r="H106" t="str">
        <f>EUROSTAT_VBE_IND_2005!F$6</f>
        <v>BE</v>
      </c>
      <c r="I106" t="str">
        <f>EUROSTAT_VBE_IND_2005!G$6</f>
        <v>BG</v>
      </c>
      <c r="J106" t="s">
        <v>289</v>
      </c>
      <c r="K106" t="str">
        <f>EUROSTAT_VBE_IND_2005!H$6</f>
        <v>CY</v>
      </c>
      <c r="L106" t="str">
        <f>EUROSTAT_VBE_IND_2005!I$6</f>
        <v>CZ</v>
      </c>
      <c r="M106" t="str">
        <f>EUROSTAT_VBE_IND_2005!J$6</f>
        <v>DE</v>
      </c>
      <c r="N106" t="str">
        <f>EUROSTAT_VBE_IND_2005!K$6</f>
        <v>DK</v>
      </c>
      <c r="O106" t="str">
        <f>EUROSTAT_VBE_IND_2005!L$6</f>
        <v>EE</v>
      </c>
      <c r="P106" t="str">
        <f>EUROSTAT_VBE_IND_2005!M$6</f>
        <v>EL</v>
      </c>
      <c r="Q106" t="str">
        <f>EUROSTAT_VBE_IND_2005!N$6</f>
        <v>ES</v>
      </c>
      <c r="R106" t="str">
        <f>EUROSTAT_VBE_IND_2005!O$6</f>
        <v>FI</v>
      </c>
      <c r="S106" t="str">
        <f>EUROSTAT_VBE_IND_2005!P$6</f>
        <v>FR</v>
      </c>
      <c r="T106" t="str">
        <f>EUROSTAT_VBE_IND_2005!Q$6</f>
        <v>HR</v>
      </c>
      <c r="U106" t="str">
        <f>EUROSTAT_VBE_IND_2005!R$6</f>
        <v>HU</v>
      </c>
      <c r="V106" t="str">
        <f>EUROSTAT_VBE_IND_2005!S$6</f>
        <v>IE</v>
      </c>
      <c r="W106" t="str">
        <f>EUROSTAT_VBE_IND_2005!T$6</f>
        <v>IS</v>
      </c>
      <c r="X106" t="str">
        <f>EUROSTAT_VBE_IND_2005!U$6</f>
        <v>IT</v>
      </c>
      <c r="Y106" t="str">
        <f>EUROSTAT_VBE_IND_2005!V$6</f>
        <v>LT</v>
      </c>
      <c r="Z106" t="str">
        <f>EUROSTAT_VBE_IND_2005!W$6</f>
        <v>LU</v>
      </c>
      <c r="AA106" t="str">
        <f>EUROSTAT_VBE_IND_2005!X$6</f>
        <v>LV</v>
      </c>
      <c r="AB106" t="str">
        <f>EUROSTAT_VBE_IND_2005!AA$6</f>
        <v>MT</v>
      </c>
      <c r="AC106" t="str">
        <f>EUROSTAT_VBE_IND_2005!AB$6</f>
        <v>NL</v>
      </c>
      <c r="AD106" t="str">
        <f>EUROSTAT_VBE_IND_2005!AC$6</f>
        <v>NO</v>
      </c>
      <c r="AE106" t="str">
        <f>EUROSTAT_VBE_IND_2005!AD$6</f>
        <v>PL</v>
      </c>
      <c r="AF106" t="str">
        <f>EUROSTAT_VBE_IND_2005!AE$6</f>
        <v>PT</v>
      </c>
      <c r="AG106" t="str">
        <f>EUROSTAT_VBE_IND_2005!AF$6</f>
        <v>RO</v>
      </c>
      <c r="AH106" t="str">
        <f>EUROSTAT_VBE_IND_2005!AH$6</f>
        <v>SE</v>
      </c>
      <c r="AI106" t="str">
        <f>EUROSTAT_VBE_IND_2005!AI$6</f>
        <v>SI</v>
      </c>
      <c r="AJ106" t="str">
        <f>EUROSTAT_VBE_IND_2005!AJ$6</f>
        <v>SK</v>
      </c>
      <c r="AK106" t="str">
        <f>EUROSTAT_VBE_IND_2005!AK$6</f>
        <v>UK</v>
      </c>
      <c r="AL106" t="s">
        <v>290</v>
      </c>
      <c r="AM106" t="s">
        <v>291</v>
      </c>
      <c r="AN106" t="s">
        <v>292</v>
      </c>
      <c r="AO106" t="str">
        <f>EUROSTAT_VBE_IND_2005!Y$6</f>
        <v>ME</v>
      </c>
      <c r="AP106" t="str">
        <f>EUROSTAT_VBE_IND_2005!Z$6</f>
        <v>MK</v>
      </c>
      <c r="AQ106" t="str">
        <f>EUROSTAT_VBE_IND_2005!AG$6</f>
        <v>RS</v>
      </c>
    </row>
    <row r="107" spans="1:43">
      <c r="A107" t="str">
        <f>LEFT(EUROSTAT_VBE_IND_2005!$C$88,8)</f>
        <v>B_101805</v>
      </c>
      <c r="B107" s="28" t="s">
        <v>297</v>
      </c>
      <c r="C107" t="s">
        <v>293</v>
      </c>
      <c r="D107" t="s">
        <v>55</v>
      </c>
      <c r="E107" t="s">
        <v>228</v>
      </c>
      <c r="F107" t="s">
        <v>229</v>
      </c>
      <c r="G107" s="17">
        <f>(SUMIFS(EUROSTAT_VBE_IND_2005!E$7:E$883,EUROSTAT_VBE_IND_2005!$B$7:$B$883,$D107,EUROSTAT_VBE_IND_2005!$C$7:$C$883,"*"&amp;RIGHT($A107,3)&amp;"*",EUROSTAT_VBE_IND_2005!$D$7:$D$883,"211*"))/1000</f>
        <v>0.089</v>
      </c>
      <c r="H107" s="17">
        <f>(SUMIFS(EUROSTAT_VBE_IND_2005!F$7:F$883,EUROSTAT_VBE_IND_2005!$B$7:$B$883,$D107,EUROSTAT_VBE_IND_2005!$C$7:$C$883,"*"&amp;RIGHT($A107,3)&amp;"*",EUROSTAT_VBE_IND_2005!$D$7:$D$883,"211*"))/1000</f>
        <v>17.188</v>
      </c>
      <c r="I107" s="17">
        <f>(SUMIFS(EUROSTAT_VBE_IND_2005!G$7:G$883,EUROSTAT_VBE_IND_2005!$B$7:$B$883,$D107,EUROSTAT_VBE_IND_2005!$C$7:$C$883,"*"&amp;RIGHT($A107,3)&amp;"*",EUROSTAT_VBE_IND_2005!$D$7:$D$883,"211*"))/1000</f>
        <v>1.094</v>
      </c>
      <c r="J107" s="198"/>
      <c r="K107" s="17">
        <f>(SUMIFS(EUROSTAT_VBE_IND_2005!H$7:H$883,EUROSTAT_VBE_IND_2005!$B$7:$B$883,$D107,EUROSTAT_VBE_IND_2005!$C$7:$C$883,"*"&amp;RIGHT($A107,3)&amp;"*",EUROSTAT_VBE_IND_2005!$D$7:$D$883,"211*"))/1000</f>
        <v>0</v>
      </c>
      <c r="L107" s="17">
        <f>(SUMIFS(EUROSTAT_VBE_IND_2005!I$7:I$883,EUROSTAT_VBE_IND_2005!$B$7:$B$883,$D107,EUROSTAT_VBE_IND_2005!$C$7:$C$883,"*"&amp;RIGHT($A107,3)&amp;"*",EUROSTAT_VBE_IND_2005!$D$7:$D$883,"211*"))/1000</f>
        <v>18.861</v>
      </c>
      <c r="M107" s="17">
        <f>(SUMIFS(EUROSTAT_VBE_IND_2005!J$7:J$883,EUROSTAT_VBE_IND_2005!$B$7:$B$883,$D107,EUROSTAT_VBE_IND_2005!$C$7:$C$883,"*"&amp;RIGHT($A107,3)&amp;"*",EUROSTAT_VBE_IND_2005!$D$7:$D$883,"211*"))/1000</f>
        <v>109.776</v>
      </c>
      <c r="N107" s="17">
        <f>(SUMIFS(EUROSTAT_VBE_IND_2005!K$7:K$883,EUROSTAT_VBE_IND_2005!$B$7:$B$883,$D107,EUROSTAT_VBE_IND_2005!$C$7:$C$883,"*"&amp;RIGHT($A107,3)&amp;"*",EUROSTAT_VBE_IND_2005!$D$7:$D$883,"211*"))/1000</f>
        <v>0</v>
      </c>
      <c r="O107" s="17">
        <f>(SUMIFS(EUROSTAT_VBE_IND_2005!L$7:L$883,EUROSTAT_VBE_IND_2005!$B$7:$B$883,$D107,EUROSTAT_VBE_IND_2005!$C$7:$C$883,"*"&amp;RIGHT($A107,3)&amp;"*",EUROSTAT_VBE_IND_2005!$D$7:$D$883,"211*"))/1000</f>
        <v>0</v>
      </c>
      <c r="P107" s="17">
        <f>(SUMIFS(EUROSTAT_VBE_IND_2005!M$7:M$883,EUROSTAT_VBE_IND_2005!$B$7:$B$883,$D107,EUROSTAT_VBE_IND_2005!$C$7:$C$883,"*"&amp;RIGHT($A107,3)&amp;"*",EUROSTAT_VBE_IND_2005!$D$7:$D$883,"211*"))/1000</f>
        <v>0</v>
      </c>
      <c r="Q107" s="17">
        <f>(SUMIFS(EUROSTAT_VBE_IND_2005!N$7:N$883,EUROSTAT_VBE_IND_2005!$B$7:$B$883,$D107,EUROSTAT_VBE_IND_2005!$C$7:$C$883,"*"&amp;RIGHT($A107,3)&amp;"*",EUROSTAT_VBE_IND_2005!$D$7:$D$883,"211*"))/1000</f>
        <v>17.359</v>
      </c>
      <c r="R107" s="17">
        <f>(SUMIFS(EUROSTAT_VBE_IND_2005!O$7:O$883,EUROSTAT_VBE_IND_2005!$B$7:$B$883,$D107,EUROSTAT_VBE_IND_2005!$C$7:$C$883,"*"&amp;RIGHT($A107,3)&amp;"*",EUROSTAT_VBE_IND_2005!$D$7:$D$883,"211*"))/1000</f>
        <v>0</v>
      </c>
      <c r="S107" s="17">
        <f>(SUMIFS(EUROSTAT_VBE_IND_2005!P$7:P$883,EUROSTAT_VBE_IND_2005!$B$7:$B$883,$D107,EUROSTAT_VBE_IND_2005!$C$7:$C$883,"*"&amp;RIGHT($A107,3)&amp;"*",EUROSTAT_VBE_IND_2005!$D$7:$D$883,"211*"))/1000</f>
        <v>77.012</v>
      </c>
      <c r="T107" s="17">
        <f>(SUMIFS(EUROSTAT_VBE_IND_2005!Q$7:Q$883,EUROSTAT_VBE_IND_2005!$B$7:$B$883,$D107,EUROSTAT_VBE_IND_2005!$C$7:$C$883,"*"&amp;RIGHT($A107,3)&amp;"*",EUROSTAT_VBE_IND_2005!$D$7:$D$883,"211*"))/1000</f>
        <v>0.025</v>
      </c>
      <c r="U107" s="17">
        <f>(SUMIFS(EUROSTAT_VBE_IND_2005!R$7:R$883,EUROSTAT_VBE_IND_2005!$B$7:$B$883,$D107,EUROSTAT_VBE_IND_2005!$C$7:$C$883,"*"&amp;RIGHT($A107,3)&amp;"*",EUROSTAT_VBE_IND_2005!$D$7:$D$883,"211*"))/1000</f>
        <v>0</v>
      </c>
      <c r="V107" s="17">
        <f>(SUMIFS(EUROSTAT_VBE_IND_2005!S$7:S$883,EUROSTAT_VBE_IND_2005!$B$7:$B$883,$D107,EUROSTAT_VBE_IND_2005!$C$7:$C$883,"*"&amp;RIGHT($A107,3)&amp;"*",EUROSTAT_VBE_IND_2005!$D$7:$D$883,"211*"))/1000</f>
        <v>0</v>
      </c>
      <c r="W107" s="17">
        <f>(SUMIFS(EUROSTAT_VBE_IND_2005!T$7:T$883,EUROSTAT_VBE_IND_2005!$B$7:$B$883,$D107,EUROSTAT_VBE_IND_2005!$C$7:$C$883,"*"&amp;RIGHT($A107,3)&amp;"*",EUROSTAT_VBE_IND_2005!$D$7:$D$883,"211*"))/1000</f>
        <v>2.889</v>
      </c>
      <c r="X107" s="17">
        <f>(SUMIFS(EUROSTAT_VBE_IND_2005!U$7:U$883,EUROSTAT_VBE_IND_2005!$B$7:$B$883,$D107,EUROSTAT_VBE_IND_2005!$C$7:$C$883,"*"&amp;RIGHT($A107,3)&amp;"*",EUROSTAT_VBE_IND_2005!$D$7:$D$883,"211*"))/1000</f>
        <v>44.613</v>
      </c>
      <c r="Y107" s="17">
        <f>(SUMIFS(EUROSTAT_VBE_IND_2005!V$7:V$883,EUROSTAT_VBE_IND_2005!$B$7:$B$883,$D107,EUROSTAT_VBE_IND_2005!$C$7:$C$883,"*"&amp;RIGHT($A107,3)&amp;"*",EUROSTAT_VBE_IND_2005!$D$7:$D$883,"211*"))/1000</f>
        <v>0</v>
      </c>
      <c r="Z107" s="17">
        <f>(SUMIFS(EUROSTAT_VBE_IND_2005!W$7:W$883,EUROSTAT_VBE_IND_2005!$B$7:$B$883,$D107,EUROSTAT_VBE_IND_2005!$C$7:$C$883,"*"&amp;RIGHT($A107,3)&amp;"*",EUROSTAT_VBE_IND_2005!$D$7:$D$883,"211*"))/1000</f>
        <v>0.854</v>
      </c>
      <c r="AA107" s="17">
        <f>(SUMIFS(EUROSTAT_VBE_IND_2005!X$7:X$883,EUROSTAT_VBE_IND_2005!$B$7:$B$883,$D107,EUROSTAT_VBE_IND_2005!$C$7:$C$883,"*"&amp;RIGHT($A107,3)&amp;"*",EUROSTAT_VBE_IND_2005!$D$7:$D$883,"211*"))/1000</f>
        <v>0</v>
      </c>
      <c r="AB107" s="17">
        <f>(SUMIFS(EUROSTAT_VBE_IND_2005!AA$7:AA$883,EUROSTAT_VBE_IND_2005!$B$7:$B$883,$D107,EUROSTAT_VBE_IND_2005!$C$7:$C$883,"*"&amp;RIGHT($A107,3)&amp;"*",EUROSTAT_VBE_IND_2005!$D$7:$D$883,"211*"))/1000</f>
        <v>0</v>
      </c>
      <c r="AC107" s="17">
        <f>(SUMIFS(EUROSTAT_VBE_IND_2005!AB$7:AB$883,EUROSTAT_VBE_IND_2005!$B$7:$B$883,$D107,EUROSTAT_VBE_IND_2005!$C$7:$C$883,"*"&amp;RIGHT($A107,3)&amp;"*",EUROSTAT_VBE_IND_2005!$D$7:$D$883,"211*"))/1000</f>
        <v>43.783</v>
      </c>
      <c r="AD107" s="17">
        <f>(SUMIFS(EUROSTAT_VBE_IND_2005!AC$7:AC$883,EUROSTAT_VBE_IND_2005!$B$7:$B$883,$D107,EUROSTAT_VBE_IND_2005!$C$7:$C$883,"*"&amp;RIGHT($A107,3)&amp;"*",EUROSTAT_VBE_IND_2005!$D$7:$D$883,"211*"))/1000</f>
        <v>8.795</v>
      </c>
      <c r="AE107" s="17">
        <f>(SUMIFS(EUROSTAT_VBE_IND_2005!AD$7:AD$883,EUROSTAT_VBE_IND_2005!$B$7:$B$883,$D107,EUROSTAT_VBE_IND_2005!$C$7:$C$883,"*"&amp;RIGHT($A107,3)&amp;"*",EUROSTAT_VBE_IND_2005!$D$7:$D$883,"211*"))/1000</f>
        <v>11.379</v>
      </c>
      <c r="AF107" s="17">
        <f>(SUMIFS(EUROSTAT_VBE_IND_2005!AE$7:AE$883,EUROSTAT_VBE_IND_2005!$B$7:$B$883,$D107,EUROSTAT_VBE_IND_2005!$C$7:$C$883,"*"&amp;RIGHT($A107,3)&amp;"*",EUROSTAT_VBE_IND_2005!$D$7:$D$883,"211*"))/1000</f>
        <v>0</v>
      </c>
      <c r="AG107" s="17">
        <f>(SUMIFS(EUROSTAT_VBE_IND_2005!AF$7:AF$883,EUROSTAT_VBE_IND_2005!$B$7:$B$883,$D107,EUROSTAT_VBE_IND_2005!$C$7:$C$883,"*"&amp;RIGHT($A107,3)&amp;"*",EUROSTAT_VBE_IND_2005!$D$7:$D$883,"211*"))/1000</f>
        <v>13.674</v>
      </c>
      <c r="AH107" s="17">
        <f>(SUMIFS(EUROSTAT_VBE_IND_2005!AH$7:AH$883,EUROSTAT_VBE_IND_2005!$B$7:$B$883,$D107,EUROSTAT_VBE_IND_2005!$C$7:$C$883,"*"&amp;RIGHT($A107,3)&amp;"*",EUROSTAT_VBE_IND_2005!$D$7:$D$883,"211*"))/1000</f>
        <v>14.128</v>
      </c>
      <c r="AI107" s="17">
        <f>(SUMIFS(EUROSTAT_VBE_IND_2005!AI$7:AI$883,EUROSTAT_VBE_IND_2005!$B$7:$B$883,$D107,EUROSTAT_VBE_IND_2005!$C$7:$C$883,"*"&amp;RIGHT($A107,3)&amp;"*",EUROSTAT_VBE_IND_2005!$D$7:$D$883,"211*"))/1000</f>
        <v>0</v>
      </c>
      <c r="AJ107" s="17">
        <f>(SUMIFS(EUROSTAT_VBE_IND_2005!AJ$7:AJ$883,EUROSTAT_VBE_IND_2005!$B$7:$B$883,$D107,EUROSTAT_VBE_IND_2005!$C$7:$C$883,"*"&amp;RIGHT($A107,3)&amp;"*",EUROSTAT_VBE_IND_2005!$D$7:$D$883,"211*"))/1000</f>
        <v>23.224</v>
      </c>
      <c r="AK107" s="17">
        <f>(SUMIFS(EUROSTAT_VBE_IND_2005!AK$7:AK$883,EUROSTAT_VBE_IND_2005!$B$7:$B$883,$D107,EUROSTAT_VBE_IND_2005!$C$7:$C$883,"*"&amp;RIGHT($A107,3)&amp;"*",EUROSTAT_VBE_IND_2005!$D$7:$D$883,"211*"))/1000</f>
        <v>32.074</v>
      </c>
      <c r="AL107" s="198"/>
      <c r="AM107" s="198"/>
      <c r="AN107" s="198"/>
      <c r="AO107" s="17">
        <f>(SUMIFS(EUROSTAT_VBE_IND_2005!Y$7:Y$883,EUROSTAT_VBE_IND_2005!$B$7:$B$883,$D107,EUROSTAT_VBE_IND_2005!$C$7:$C$883,"*"&amp;RIGHT($A107,3)&amp;"*",EUROSTAT_VBE_IND_2005!$D$7:$D$883,"211*"))/1000</f>
        <v>0</v>
      </c>
      <c r="AP107" s="17">
        <f>(SUMIFS(EUROSTAT_VBE_IND_2005!Z$7:Z$883,EUROSTAT_VBE_IND_2005!$B$7:$B$883,$D107,EUROSTAT_VBE_IND_2005!$C$7:$C$883,"*"&amp;RIGHT($A107,3)&amp;"*",EUROSTAT_VBE_IND_2005!$D$7:$D$883,"211*"))/1000</f>
        <v>1.785</v>
      </c>
      <c r="AQ107" s="17">
        <f>(SUMIFS(EUROSTAT_VBE_IND_2005!AG$7:AG$883,EUROSTAT_VBE_IND_2005!$B$7:$B$883,$D107,EUROSTAT_VBE_IND_2005!$C$7:$C$883,"*"&amp;RIGHT($A107,3)&amp;"*",EUROSTAT_VBE_IND_2005!$D$7:$D$883,"211*"))/1000</f>
        <v>0</v>
      </c>
    </row>
    <row r="108" spans="1:43">
      <c r="A108" t="str">
        <f>LEFT(EUROSTAT_VBE_IND_2005!$C$88,8)</f>
        <v>B_101805</v>
      </c>
      <c r="B108" s="28" t="s">
        <v>297</v>
      </c>
      <c r="C108" t="s">
        <v>293</v>
      </c>
      <c r="D108" t="s">
        <v>55</v>
      </c>
      <c r="E108" t="s">
        <v>230</v>
      </c>
      <c r="F108" t="s">
        <v>250</v>
      </c>
      <c r="G108" s="17">
        <f>(SUMIFS(EUROSTAT_VBE_IND_2005!E$7:E$883,EUROSTAT_VBE_IND_2005!$B$7:$B$883,$D108,EUROSTAT_VBE_IND_2005!$C$7:$C$883,"*"&amp;RIGHT($A108,3)&amp;"*",EUROSTAT_VBE_IND_2005!$D$7:$D$883,"2210*"))/1000+(SUMIFS(EUROSTAT_VBE_IND_2005!E$7:E$883,EUROSTAT_VBE_IND_2005!$B$7:$B$883,$D108,EUROSTAT_VBE_IND_2005!$C$7:$C$883,"*"&amp;RIGHT($A108,3)&amp;"*",EUROSTAT_VBE_IND_2005!$D$7:$D$883,"23*"))/1000+(SUMIFS(EUROSTAT_VBE_IND_2005!E$7:E$883,EUROSTAT_VBE_IND_2005!$B$7:$B$883,$D108,EUROSTAT_VBE_IND_2005!$C$7:$C$883,"*"&amp;RIGHT($A108,3)&amp;"*",EUROSTAT_VBE_IND_2005!$D$7:$D$883,"5544*"))/1000</f>
        <v>0</v>
      </c>
      <c r="H108" s="17">
        <f>(SUMIFS(EUROSTAT_VBE_IND_2005!F$7:F$883,EUROSTAT_VBE_IND_2005!$B$7:$B$883,$D108,EUROSTAT_VBE_IND_2005!$C$7:$C$883,"*"&amp;RIGHT($A108,3)&amp;"*",EUROSTAT_VBE_IND_2005!$D$7:$D$883,"2210*"))/1000+(SUMIFS(EUROSTAT_VBE_IND_2005!F$7:F$883,EUROSTAT_VBE_IND_2005!$B$7:$B$883,$D108,EUROSTAT_VBE_IND_2005!$C$7:$C$883,"*"&amp;RIGHT($A108,3)&amp;"*",EUROSTAT_VBE_IND_2005!$D$7:$D$883,"23*"))/1000+(SUMIFS(EUROSTAT_VBE_IND_2005!F$7:F$883,EUROSTAT_VBE_IND_2005!$B$7:$B$883,$D108,EUROSTAT_VBE_IND_2005!$C$7:$C$883,"*"&amp;RIGHT($A108,3)&amp;"*",EUROSTAT_VBE_IND_2005!$D$7:$D$883,"5544*"))/1000</f>
        <v>0</v>
      </c>
      <c r="I108" s="17">
        <f>(SUMIFS(EUROSTAT_VBE_IND_2005!G$7:G$883,EUROSTAT_VBE_IND_2005!$B$7:$B$883,$D108,EUROSTAT_VBE_IND_2005!$C$7:$C$883,"*"&amp;RIGHT($A108,3)&amp;"*",EUROSTAT_VBE_IND_2005!$D$7:$D$883,"2210*"))/1000+(SUMIFS(EUROSTAT_VBE_IND_2005!G$7:G$883,EUROSTAT_VBE_IND_2005!$B$7:$B$883,$D108,EUROSTAT_VBE_IND_2005!$C$7:$C$883,"*"&amp;RIGHT($A108,3)&amp;"*",EUROSTAT_VBE_IND_2005!$D$7:$D$883,"23*"))/1000+(SUMIFS(EUROSTAT_VBE_IND_2005!G$7:G$883,EUROSTAT_VBE_IND_2005!$B$7:$B$883,$D108,EUROSTAT_VBE_IND_2005!$C$7:$C$883,"*"&amp;RIGHT($A108,3)&amp;"*",EUROSTAT_VBE_IND_2005!$D$7:$D$883,"5544*"))/1000</f>
        <v>0</v>
      </c>
      <c r="J108" s="198"/>
      <c r="K108" s="17">
        <f>(SUMIFS(EUROSTAT_VBE_IND_2005!H$7:H$883,EUROSTAT_VBE_IND_2005!$B$7:$B$883,$D108,EUROSTAT_VBE_IND_2005!$C$7:$C$883,"*"&amp;RIGHT($A108,3)&amp;"*",EUROSTAT_VBE_IND_2005!$D$7:$D$883,"2210*"))/1000+(SUMIFS(EUROSTAT_VBE_IND_2005!H$7:H$883,EUROSTAT_VBE_IND_2005!$B$7:$B$883,$D108,EUROSTAT_VBE_IND_2005!$C$7:$C$883,"*"&amp;RIGHT($A108,3)&amp;"*",EUROSTAT_VBE_IND_2005!$D$7:$D$883,"23*"))/1000+(SUMIFS(EUROSTAT_VBE_IND_2005!H$7:H$883,EUROSTAT_VBE_IND_2005!$B$7:$B$883,$D108,EUROSTAT_VBE_IND_2005!$C$7:$C$883,"*"&amp;RIGHT($A108,3)&amp;"*",EUROSTAT_VBE_IND_2005!$D$7:$D$883,"5544*"))/1000</f>
        <v>0</v>
      </c>
      <c r="L108" s="17">
        <f>(SUMIFS(EUROSTAT_VBE_IND_2005!I$7:I$883,EUROSTAT_VBE_IND_2005!$B$7:$B$883,$D108,EUROSTAT_VBE_IND_2005!$C$7:$C$883,"*"&amp;RIGHT($A108,3)&amp;"*",EUROSTAT_VBE_IND_2005!$D$7:$D$883,"2210*"))/1000+(SUMIFS(EUROSTAT_VBE_IND_2005!I$7:I$883,EUROSTAT_VBE_IND_2005!$B$7:$B$883,$D108,EUROSTAT_VBE_IND_2005!$C$7:$C$883,"*"&amp;RIGHT($A108,3)&amp;"*",EUROSTAT_VBE_IND_2005!$D$7:$D$883,"23*"))/1000+(SUMIFS(EUROSTAT_VBE_IND_2005!I$7:I$883,EUROSTAT_VBE_IND_2005!$B$7:$B$883,$D108,EUROSTAT_VBE_IND_2005!$C$7:$C$883,"*"&amp;RIGHT($A108,3)&amp;"*",EUROSTAT_VBE_IND_2005!$D$7:$D$883,"5544*"))/1000</f>
        <v>1.092</v>
      </c>
      <c r="M108" s="17">
        <f>(SUMIFS(EUROSTAT_VBE_IND_2005!J$7:J$883,EUROSTAT_VBE_IND_2005!$B$7:$B$883,$D108,EUROSTAT_VBE_IND_2005!$C$7:$C$883,"*"&amp;RIGHT($A108,3)&amp;"*",EUROSTAT_VBE_IND_2005!$D$7:$D$883,"2210*"))/1000+(SUMIFS(EUROSTAT_VBE_IND_2005!J$7:J$883,EUROSTAT_VBE_IND_2005!$B$7:$B$883,$D108,EUROSTAT_VBE_IND_2005!$C$7:$C$883,"*"&amp;RIGHT($A108,3)&amp;"*",EUROSTAT_VBE_IND_2005!$D$7:$D$883,"23*"))/1000+(SUMIFS(EUROSTAT_VBE_IND_2005!J$7:J$883,EUROSTAT_VBE_IND_2005!$B$7:$B$883,$D108,EUROSTAT_VBE_IND_2005!$C$7:$C$883,"*"&amp;RIGHT($A108,3)&amp;"*",EUROSTAT_VBE_IND_2005!$D$7:$D$883,"5544*"))/1000</f>
        <v>0</v>
      </c>
      <c r="N108" s="17">
        <f>(SUMIFS(EUROSTAT_VBE_IND_2005!K$7:K$883,EUROSTAT_VBE_IND_2005!$B$7:$B$883,$D108,EUROSTAT_VBE_IND_2005!$C$7:$C$883,"*"&amp;RIGHT($A108,3)&amp;"*",EUROSTAT_VBE_IND_2005!$D$7:$D$883,"2210*"))/1000+(SUMIFS(EUROSTAT_VBE_IND_2005!K$7:K$883,EUROSTAT_VBE_IND_2005!$B$7:$B$883,$D108,EUROSTAT_VBE_IND_2005!$C$7:$C$883,"*"&amp;RIGHT($A108,3)&amp;"*",EUROSTAT_VBE_IND_2005!$D$7:$D$883,"23*"))/1000+(SUMIFS(EUROSTAT_VBE_IND_2005!K$7:K$883,EUROSTAT_VBE_IND_2005!$B$7:$B$883,$D108,EUROSTAT_VBE_IND_2005!$C$7:$C$883,"*"&amp;RIGHT($A108,3)&amp;"*",EUROSTAT_VBE_IND_2005!$D$7:$D$883,"5544*"))/1000</f>
        <v>0</v>
      </c>
      <c r="O108" s="17">
        <f>(SUMIFS(EUROSTAT_VBE_IND_2005!L$7:L$883,EUROSTAT_VBE_IND_2005!$B$7:$B$883,$D108,EUROSTAT_VBE_IND_2005!$C$7:$C$883,"*"&amp;RIGHT($A108,3)&amp;"*",EUROSTAT_VBE_IND_2005!$D$7:$D$883,"2210*"))/1000+(SUMIFS(EUROSTAT_VBE_IND_2005!L$7:L$883,EUROSTAT_VBE_IND_2005!$B$7:$B$883,$D108,EUROSTAT_VBE_IND_2005!$C$7:$C$883,"*"&amp;RIGHT($A108,3)&amp;"*",EUROSTAT_VBE_IND_2005!$D$7:$D$883,"23*"))/1000+(SUMIFS(EUROSTAT_VBE_IND_2005!L$7:L$883,EUROSTAT_VBE_IND_2005!$B$7:$B$883,$D108,EUROSTAT_VBE_IND_2005!$C$7:$C$883,"*"&amp;RIGHT($A108,3)&amp;"*",EUROSTAT_VBE_IND_2005!$D$7:$D$883,"5544*"))/1000</f>
        <v>0</v>
      </c>
      <c r="P108" s="17">
        <f>(SUMIFS(EUROSTAT_VBE_IND_2005!M$7:M$883,EUROSTAT_VBE_IND_2005!$B$7:$B$883,$D108,EUROSTAT_VBE_IND_2005!$C$7:$C$883,"*"&amp;RIGHT($A108,3)&amp;"*",EUROSTAT_VBE_IND_2005!$D$7:$D$883,"2210*"))/1000+(SUMIFS(EUROSTAT_VBE_IND_2005!M$7:M$883,EUROSTAT_VBE_IND_2005!$B$7:$B$883,$D108,EUROSTAT_VBE_IND_2005!$C$7:$C$883,"*"&amp;RIGHT($A108,3)&amp;"*",EUROSTAT_VBE_IND_2005!$D$7:$D$883,"23*"))/1000+(SUMIFS(EUROSTAT_VBE_IND_2005!M$7:M$883,EUROSTAT_VBE_IND_2005!$B$7:$B$883,$D108,EUROSTAT_VBE_IND_2005!$C$7:$C$883,"*"&amp;RIGHT($A108,3)&amp;"*",EUROSTAT_VBE_IND_2005!$D$7:$D$883,"5544*"))/1000</f>
        <v>0</v>
      </c>
      <c r="Q108" s="17">
        <f>(SUMIFS(EUROSTAT_VBE_IND_2005!N$7:N$883,EUROSTAT_VBE_IND_2005!$B$7:$B$883,$D108,EUROSTAT_VBE_IND_2005!$C$7:$C$883,"*"&amp;RIGHT($A108,3)&amp;"*",EUROSTAT_VBE_IND_2005!$D$7:$D$883,"2210*"))/1000+(SUMIFS(EUROSTAT_VBE_IND_2005!N$7:N$883,EUROSTAT_VBE_IND_2005!$B$7:$B$883,$D108,EUROSTAT_VBE_IND_2005!$C$7:$C$883,"*"&amp;RIGHT($A108,3)&amp;"*",EUROSTAT_VBE_IND_2005!$D$7:$D$883,"23*"))/1000+(SUMIFS(EUROSTAT_VBE_IND_2005!N$7:N$883,EUROSTAT_VBE_IND_2005!$B$7:$B$883,$D108,EUROSTAT_VBE_IND_2005!$C$7:$C$883,"*"&amp;RIGHT($A108,3)&amp;"*",EUROSTAT_VBE_IND_2005!$D$7:$D$883,"5544*"))/1000</f>
        <v>0</v>
      </c>
      <c r="R108" s="17">
        <f>(SUMIFS(EUROSTAT_VBE_IND_2005!O$7:O$883,EUROSTAT_VBE_IND_2005!$B$7:$B$883,$D108,EUROSTAT_VBE_IND_2005!$C$7:$C$883,"*"&amp;RIGHT($A108,3)&amp;"*",EUROSTAT_VBE_IND_2005!$D$7:$D$883,"2210*"))/1000+(SUMIFS(EUROSTAT_VBE_IND_2005!O$7:O$883,EUROSTAT_VBE_IND_2005!$B$7:$B$883,$D108,EUROSTAT_VBE_IND_2005!$C$7:$C$883,"*"&amp;RIGHT($A108,3)&amp;"*",EUROSTAT_VBE_IND_2005!$D$7:$D$883,"23*"))/1000+(SUMIFS(EUROSTAT_VBE_IND_2005!O$7:O$883,EUROSTAT_VBE_IND_2005!$B$7:$B$883,$D108,EUROSTAT_VBE_IND_2005!$C$7:$C$883,"*"&amp;RIGHT($A108,3)&amp;"*",EUROSTAT_VBE_IND_2005!$D$7:$D$883,"5544*"))/1000</f>
        <v>0</v>
      </c>
      <c r="S108" s="17">
        <f>(SUMIFS(EUROSTAT_VBE_IND_2005!P$7:P$883,EUROSTAT_VBE_IND_2005!$B$7:$B$883,$D108,EUROSTAT_VBE_IND_2005!$C$7:$C$883,"*"&amp;RIGHT($A108,3)&amp;"*",EUROSTAT_VBE_IND_2005!$D$7:$D$883,"2210*"))/1000+(SUMIFS(EUROSTAT_VBE_IND_2005!P$7:P$883,EUROSTAT_VBE_IND_2005!$B$7:$B$883,$D108,EUROSTAT_VBE_IND_2005!$C$7:$C$883,"*"&amp;RIGHT($A108,3)&amp;"*",EUROSTAT_VBE_IND_2005!$D$7:$D$883,"23*"))/1000+(SUMIFS(EUROSTAT_VBE_IND_2005!P$7:P$883,EUROSTAT_VBE_IND_2005!$B$7:$B$883,$D108,EUROSTAT_VBE_IND_2005!$C$7:$C$883,"*"&amp;RIGHT($A108,3)&amp;"*",EUROSTAT_VBE_IND_2005!$D$7:$D$883,"5544*"))/1000</f>
        <v>0</v>
      </c>
      <c r="T108" s="17">
        <f>(SUMIFS(EUROSTAT_VBE_IND_2005!Q$7:Q$883,EUROSTAT_VBE_IND_2005!$B$7:$B$883,$D108,EUROSTAT_VBE_IND_2005!$C$7:$C$883,"*"&amp;RIGHT($A108,3)&amp;"*",EUROSTAT_VBE_IND_2005!$D$7:$D$883,"2210*"))/1000+(SUMIFS(EUROSTAT_VBE_IND_2005!Q$7:Q$883,EUROSTAT_VBE_IND_2005!$B$7:$B$883,$D108,EUROSTAT_VBE_IND_2005!$C$7:$C$883,"*"&amp;RIGHT($A108,3)&amp;"*",EUROSTAT_VBE_IND_2005!$D$7:$D$883,"23*"))/1000+(SUMIFS(EUROSTAT_VBE_IND_2005!Q$7:Q$883,EUROSTAT_VBE_IND_2005!$B$7:$B$883,$D108,EUROSTAT_VBE_IND_2005!$C$7:$C$883,"*"&amp;RIGHT($A108,3)&amp;"*",EUROSTAT_VBE_IND_2005!$D$7:$D$883,"5544*"))/1000</f>
        <v>0</v>
      </c>
      <c r="U108" s="17">
        <f>(SUMIFS(EUROSTAT_VBE_IND_2005!R$7:R$883,EUROSTAT_VBE_IND_2005!$B$7:$B$883,$D108,EUROSTAT_VBE_IND_2005!$C$7:$C$883,"*"&amp;RIGHT($A108,3)&amp;"*",EUROSTAT_VBE_IND_2005!$D$7:$D$883,"2210*"))/1000+(SUMIFS(EUROSTAT_VBE_IND_2005!R$7:R$883,EUROSTAT_VBE_IND_2005!$B$7:$B$883,$D108,EUROSTAT_VBE_IND_2005!$C$7:$C$883,"*"&amp;RIGHT($A108,3)&amp;"*",EUROSTAT_VBE_IND_2005!$D$7:$D$883,"23*"))/1000+(SUMIFS(EUROSTAT_VBE_IND_2005!R$7:R$883,EUROSTAT_VBE_IND_2005!$B$7:$B$883,$D108,EUROSTAT_VBE_IND_2005!$C$7:$C$883,"*"&amp;RIGHT($A108,3)&amp;"*",EUROSTAT_VBE_IND_2005!$D$7:$D$883,"5544*"))/1000</f>
        <v>0</v>
      </c>
      <c r="V108" s="17">
        <f>(SUMIFS(EUROSTAT_VBE_IND_2005!S$7:S$883,EUROSTAT_VBE_IND_2005!$B$7:$B$883,$D108,EUROSTAT_VBE_IND_2005!$C$7:$C$883,"*"&amp;RIGHT($A108,3)&amp;"*",EUROSTAT_VBE_IND_2005!$D$7:$D$883,"2210*"))/1000+(SUMIFS(EUROSTAT_VBE_IND_2005!S$7:S$883,EUROSTAT_VBE_IND_2005!$B$7:$B$883,$D108,EUROSTAT_VBE_IND_2005!$C$7:$C$883,"*"&amp;RIGHT($A108,3)&amp;"*",EUROSTAT_VBE_IND_2005!$D$7:$D$883,"23*"))/1000+(SUMIFS(EUROSTAT_VBE_IND_2005!S$7:S$883,EUROSTAT_VBE_IND_2005!$B$7:$B$883,$D108,EUROSTAT_VBE_IND_2005!$C$7:$C$883,"*"&amp;RIGHT($A108,3)&amp;"*",EUROSTAT_VBE_IND_2005!$D$7:$D$883,"5544*"))/1000</f>
        <v>0</v>
      </c>
      <c r="W108" s="17">
        <f>(SUMIFS(EUROSTAT_VBE_IND_2005!T$7:T$883,EUROSTAT_VBE_IND_2005!$B$7:$B$883,$D108,EUROSTAT_VBE_IND_2005!$C$7:$C$883,"*"&amp;RIGHT($A108,3)&amp;"*",EUROSTAT_VBE_IND_2005!$D$7:$D$883,"2210*"))/1000+(SUMIFS(EUROSTAT_VBE_IND_2005!T$7:T$883,EUROSTAT_VBE_IND_2005!$B$7:$B$883,$D108,EUROSTAT_VBE_IND_2005!$C$7:$C$883,"*"&amp;RIGHT($A108,3)&amp;"*",EUROSTAT_VBE_IND_2005!$D$7:$D$883,"23*"))/1000+(SUMIFS(EUROSTAT_VBE_IND_2005!T$7:T$883,EUROSTAT_VBE_IND_2005!$B$7:$B$883,$D108,EUROSTAT_VBE_IND_2005!$C$7:$C$883,"*"&amp;RIGHT($A108,3)&amp;"*",EUROSTAT_VBE_IND_2005!$D$7:$D$883,"5544*"))/1000</f>
        <v>0</v>
      </c>
      <c r="X108" s="17">
        <f>(SUMIFS(EUROSTAT_VBE_IND_2005!U$7:U$883,EUROSTAT_VBE_IND_2005!$B$7:$B$883,$D108,EUROSTAT_VBE_IND_2005!$C$7:$C$883,"*"&amp;RIGHT($A108,3)&amp;"*",EUROSTAT_VBE_IND_2005!$D$7:$D$883,"2210*"))/1000+(SUMIFS(EUROSTAT_VBE_IND_2005!U$7:U$883,EUROSTAT_VBE_IND_2005!$B$7:$B$883,$D108,EUROSTAT_VBE_IND_2005!$C$7:$C$883,"*"&amp;RIGHT($A108,3)&amp;"*",EUROSTAT_VBE_IND_2005!$D$7:$D$883,"23*"))/1000+(SUMIFS(EUROSTAT_VBE_IND_2005!U$7:U$883,EUROSTAT_VBE_IND_2005!$B$7:$B$883,$D108,EUROSTAT_VBE_IND_2005!$C$7:$C$883,"*"&amp;RIGHT($A108,3)&amp;"*",EUROSTAT_VBE_IND_2005!$D$7:$D$883,"5544*"))/1000</f>
        <v>0</v>
      </c>
      <c r="Y108" s="17">
        <f>(SUMIFS(EUROSTAT_VBE_IND_2005!V$7:V$883,EUROSTAT_VBE_IND_2005!$B$7:$B$883,$D108,EUROSTAT_VBE_IND_2005!$C$7:$C$883,"*"&amp;RIGHT($A108,3)&amp;"*",EUROSTAT_VBE_IND_2005!$D$7:$D$883,"2210*"))/1000+(SUMIFS(EUROSTAT_VBE_IND_2005!V$7:V$883,EUROSTAT_VBE_IND_2005!$B$7:$B$883,$D108,EUROSTAT_VBE_IND_2005!$C$7:$C$883,"*"&amp;RIGHT($A108,3)&amp;"*",EUROSTAT_VBE_IND_2005!$D$7:$D$883,"23*"))/1000+(SUMIFS(EUROSTAT_VBE_IND_2005!V$7:V$883,EUROSTAT_VBE_IND_2005!$B$7:$B$883,$D108,EUROSTAT_VBE_IND_2005!$C$7:$C$883,"*"&amp;RIGHT($A108,3)&amp;"*",EUROSTAT_VBE_IND_2005!$D$7:$D$883,"5544*"))/1000</f>
        <v>0</v>
      </c>
      <c r="Z108" s="17">
        <f>(SUMIFS(EUROSTAT_VBE_IND_2005!W$7:W$883,EUROSTAT_VBE_IND_2005!$B$7:$B$883,$D108,EUROSTAT_VBE_IND_2005!$C$7:$C$883,"*"&amp;RIGHT($A108,3)&amp;"*",EUROSTAT_VBE_IND_2005!$D$7:$D$883,"2210*"))/1000+(SUMIFS(EUROSTAT_VBE_IND_2005!W$7:W$883,EUROSTAT_VBE_IND_2005!$B$7:$B$883,$D108,EUROSTAT_VBE_IND_2005!$C$7:$C$883,"*"&amp;RIGHT($A108,3)&amp;"*",EUROSTAT_VBE_IND_2005!$D$7:$D$883,"23*"))/1000+(SUMIFS(EUROSTAT_VBE_IND_2005!W$7:W$883,EUROSTAT_VBE_IND_2005!$B$7:$B$883,$D108,EUROSTAT_VBE_IND_2005!$C$7:$C$883,"*"&amp;RIGHT($A108,3)&amp;"*",EUROSTAT_VBE_IND_2005!$D$7:$D$883,"5544*"))/1000</f>
        <v>0</v>
      </c>
      <c r="AA108" s="17">
        <f>(SUMIFS(EUROSTAT_VBE_IND_2005!X$7:X$883,EUROSTAT_VBE_IND_2005!$B$7:$B$883,$D108,EUROSTAT_VBE_IND_2005!$C$7:$C$883,"*"&amp;RIGHT($A108,3)&amp;"*",EUROSTAT_VBE_IND_2005!$D$7:$D$883,"2210*"))/1000+(SUMIFS(EUROSTAT_VBE_IND_2005!X$7:X$883,EUROSTAT_VBE_IND_2005!$B$7:$B$883,$D108,EUROSTAT_VBE_IND_2005!$C$7:$C$883,"*"&amp;RIGHT($A108,3)&amp;"*",EUROSTAT_VBE_IND_2005!$D$7:$D$883,"23*"))/1000+(SUMIFS(EUROSTAT_VBE_IND_2005!X$7:X$883,EUROSTAT_VBE_IND_2005!$B$7:$B$883,$D108,EUROSTAT_VBE_IND_2005!$C$7:$C$883,"*"&amp;RIGHT($A108,3)&amp;"*",EUROSTAT_VBE_IND_2005!$D$7:$D$883,"5544*"))/1000</f>
        <v>0</v>
      </c>
      <c r="AB108" s="17">
        <f>(SUMIFS(EUROSTAT_VBE_IND_2005!AA$7:AA$883,EUROSTAT_VBE_IND_2005!$B$7:$B$883,$D108,EUROSTAT_VBE_IND_2005!$C$7:$C$883,"*"&amp;RIGHT($A108,3)&amp;"*",EUROSTAT_VBE_IND_2005!$D$7:$D$883,"2210*"))/1000+(SUMIFS(EUROSTAT_VBE_IND_2005!AA$7:AA$883,EUROSTAT_VBE_IND_2005!$B$7:$B$883,$D108,EUROSTAT_VBE_IND_2005!$C$7:$C$883,"*"&amp;RIGHT($A108,3)&amp;"*",EUROSTAT_VBE_IND_2005!$D$7:$D$883,"23*"))/1000+(SUMIFS(EUROSTAT_VBE_IND_2005!AA$7:AA$883,EUROSTAT_VBE_IND_2005!$B$7:$B$883,$D108,EUROSTAT_VBE_IND_2005!$C$7:$C$883,"*"&amp;RIGHT($A108,3)&amp;"*",EUROSTAT_VBE_IND_2005!$D$7:$D$883,"5544*"))/1000</f>
        <v>0</v>
      </c>
      <c r="AC108" s="17">
        <f>(SUMIFS(EUROSTAT_VBE_IND_2005!AB$7:AB$883,EUROSTAT_VBE_IND_2005!$B$7:$B$883,$D108,EUROSTAT_VBE_IND_2005!$C$7:$C$883,"*"&amp;RIGHT($A108,3)&amp;"*",EUROSTAT_VBE_IND_2005!$D$7:$D$883,"2210*"))/1000+(SUMIFS(EUROSTAT_VBE_IND_2005!AB$7:AB$883,EUROSTAT_VBE_IND_2005!$B$7:$B$883,$D108,EUROSTAT_VBE_IND_2005!$C$7:$C$883,"*"&amp;RIGHT($A108,3)&amp;"*",EUROSTAT_VBE_IND_2005!$D$7:$D$883,"23*"))/1000+(SUMIFS(EUROSTAT_VBE_IND_2005!AB$7:AB$883,EUROSTAT_VBE_IND_2005!$B$7:$B$883,$D108,EUROSTAT_VBE_IND_2005!$C$7:$C$883,"*"&amp;RIGHT($A108,3)&amp;"*",EUROSTAT_VBE_IND_2005!$D$7:$D$883,"5544*"))/1000</f>
        <v>0</v>
      </c>
      <c r="AD108" s="17">
        <f>(SUMIFS(EUROSTAT_VBE_IND_2005!AC$7:AC$883,EUROSTAT_VBE_IND_2005!$B$7:$B$883,$D108,EUROSTAT_VBE_IND_2005!$C$7:$C$883,"*"&amp;RIGHT($A108,3)&amp;"*",EUROSTAT_VBE_IND_2005!$D$7:$D$883,"2210*"))/1000+(SUMIFS(EUROSTAT_VBE_IND_2005!AC$7:AC$883,EUROSTAT_VBE_IND_2005!$B$7:$B$883,$D108,EUROSTAT_VBE_IND_2005!$C$7:$C$883,"*"&amp;RIGHT($A108,3)&amp;"*",EUROSTAT_VBE_IND_2005!$D$7:$D$883,"23*"))/1000+(SUMIFS(EUROSTAT_VBE_IND_2005!AC$7:AC$883,EUROSTAT_VBE_IND_2005!$B$7:$B$883,$D108,EUROSTAT_VBE_IND_2005!$C$7:$C$883,"*"&amp;RIGHT($A108,3)&amp;"*",EUROSTAT_VBE_IND_2005!$D$7:$D$883,"5544*"))/1000</f>
        <v>0</v>
      </c>
      <c r="AE108" s="17">
        <f>(SUMIFS(EUROSTAT_VBE_IND_2005!AD$7:AD$883,EUROSTAT_VBE_IND_2005!$B$7:$B$883,$D108,EUROSTAT_VBE_IND_2005!$C$7:$C$883,"*"&amp;RIGHT($A108,3)&amp;"*",EUROSTAT_VBE_IND_2005!$D$7:$D$883,"2210*"))/1000+(SUMIFS(EUROSTAT_VBE_IND_2005!AD$7:AD$883,EUROSTAT_VBE_IND_2005!$B$7:$B$883,$D108,EUROSTAT_VBE_IND_2005!$C$7:$C$883,"*"&amp;RIGHT($A108,3)&amp;"*",EUROSTAT_VBE_IND_2005!$D$7:$D$883,"23*"))/1000+(SUMIFS(EUROSTAT_VBE_IND_2005!AD$7:AD$883,EUROSTAT_VBE_IND_2005!$B$7:$B$883,$D108,EUROSTAT_VBE_IND_2005!$C$7:$C$883,"*"&amp;RIGHT($A108,3)&amp;"*",EUROSTAT_VBE_IND_2005!$D$7:$D$883,"5544*"))/1000</f>
        <v>0</v>
      </c>
      <c r="AF108" s="17">
        <f>(SUMIFS(EUROSTAT_VBE_IND_2005!AE$7:AE$883,EUROSTAT_VBE_IND_2005!$B$7:$B$883,$D108,EUROSTAT_VBE_IND_2005!$C$7:$C$883,"*"&amp;RIGHT($A108,3)&amp;"*",EUROSTAT_VBE_IND_2005!$D$7:$D$883,"2210*"))/1000+(SUMIFS(EUROSTAT_VBE_IND_2005!AE$7:AE$883,EUROSTAT_VBE_IND_2005!$B$7:$B$883,$D108,EUROSTAT_VBE_IND_2005!$C$7:$C$883,"*"&amp;RIGHT($A108,3)&amp;"*",EUROSTAT_VBE_IND_2005!$D$7:$D$883,"23*"))/1000+(SUMIFS(EUROSTAT_VBE_IND_2005!AE$7:AE$883,EUROSTAT_VBE_IND_2005!$B$7:$B$883,$D108,EUROSTAT_VBE_IND_2005!$C$7:$C$883,"*"&amp;RIGHT($A108,3)&amp;"*",EUROSTAT_VBE_IND_2005!$D$7:$D$883,"5544*"))/1000</f>
        <v>0</v>
      </c>
      <c r="AG108" s="17">
        <f>(SUMIFS(EUROSTAT_VBE_IND_2005!AF$7:AF$883,EUROSTAT_VBE_IND_2005!$B$7:$B$883,$D108,EUROSTAT_VBE_IND_2005!$C$7:$C$883,"*"&amp;RIGHT($A108,3)&amp;"*",EUROSTAT_VBE_IND_2005!$D$7:$D$883,"2210*"))/1000+(SUMIFS(EUROSTAT_VBE_IND_2005!AF$7:AF$883,EUROSTAT_VBE_IND_2005!$B$7:$B$883,$D108,EUROSTAT_VBE_IND_2005!$C$7:$C$883,"*"&amp;RIGHT($A108,3)&amp;"*",EUROSTAT_VBE_IND_2005!$D$7:$D$883,"23*"))/1000+(SUMIFS(EUROSTAT_VBE_IND_2005!AF$7:AF$883,EUROSTAT_VBE_IND_2005!$B$7:$B$883,$D108,EUROSTAT_VBE_IND_2005!$C$7:$C$883,"*"&amp;RIGHT($A108,3)&amp;"*",EUROSTAT_VBE_IND_2005!$D$7:$D$883,"5544*"))/1000</f>
        <v>0</v>
      </c>
      <c r="AH108" s="17">
        <f>(SUMIFS(EUROSTAT_VBE_IND_2005!AH$7:AH$883,EUROSTAT_VBE_IND_2005!$B$7:$B$883,$D108,EUROSTAT_VBE_IND_2005!$C$7:$C$883,"*"&amp;RIGHT($A108,3)&amp;"*",EUROSTAT_VBE_IND_2005!$D$7:$D$883,"2210*"))/1000+(SUMIFS(EUROSTAT_VBE_IND_2005!AH$7:AH$883,EUROSTAT_VBE_IND_2005!$B$7:$B$883,$D108,EUROSTAT_VBE_IND_2005!$C$7:$C$883,"*"&amp;RIGHT($A108,3)&amp;"*",EUROSTAT_VBE_IND_2005!$D$7:$D$883,"23*"))/1000+(SUMIFS(EUROSTAT_VBE_IND_2005!AH$7:AH$883,EUROSTAT_VBE_IND_2005!$B$7:$B$883,$D108,EUROSTAT_VBE_IND_2005!$C$7:$C$883,"*"&amp;RIGHT($A108,3)&amp;"*",EUROSTAT_VBE_IND_2005!$D$7:$D$883,"5544*"))/1000</f>
        <v>0</v>
      </c>
      <c r="AI108" s="17">
        <f>(SUMIFS(EUROSTAT_VBE_IND_2005!AI$7:AI$883,EUROSTAT_VBE_IND_2005!$B$7:$B$883,$D108,EUROSTAT_VBE_IND_2005!$C$7:$C$883,"*"&amp;RIGHT($A108,3)&amp;"*",EUROSTAT_VBE_IND_2005!$D$7:$D$883,"2210*"))/1000+(SUMIFS(EUROSTAT_VBE_IND_2005!AI$7:AI$883,EUROSTAT_VBE_IND_2005!$B$7:$B$883,$D108,EUROSTAT_VBE_IND_2005!$C$7:$C$883,"*"&amp;RIGHT($A108,3)&amp;"*",EUROSTAT_VBE_IND_2005!$D$7:$D$883,"23*"))/1000+(SUMIFS(EUROSTAT_VBE_IND_2005!AI$7:AI$883,EUROSTAT_VBE_IND_2005!$B$7:$B$883,$D108,EUROSTAT_VBE_IND_2005!$C$7:$C$883,"*"&amp;RIGHT($A108,3)&amp;"*",EUROSTAT_VBE_IND_2005!$D$7:$D$883,"5544*"))/1000</f>
        <v>0</v>
      </c>
      <c r="AJ108" s="17">
        <f>(SUMIFS(EUROSTAT_VBE_IND_2005!AJ$7:AJ$883,EUROSTAT_VBE_IND_2005!$B$7:$B$883,$D108,EUROSTAT_VBE_IND_2005!$C$7:$C$883,"*"&amp;RIGHT($A108,3)&amp;"*",EUROSTAT_VBE_IND_2005!$D$7:$D$883,"2210*"))/1000+(SUMIFS(EUROSTAT_VBE_IND_2005!AJ$7:AJ$883,EUROSTAT_VBE_IND_2005!$B$7:$B$883,$D108,EUROSTAT_VBE_IND_2005!$C$7:$C$883,"*"&amp;RIGHT($A108,3)&amp;"*",EUROSTAT_VBE_IND_2005!$D$7:$D$883,"23*"))/1000+(SUMIFS(EUROSTAT_VBE_IND_2005!AJ$7:AJ$883,EUROSTAT_VBE_IND_2005!$B$7:$B$883,$D108,EUROSTAT_VBE_IND_2005!$C$7:$C$883,"*"&amp;RIGHT($A108,3)&amp;"*",EUROSTAT_VBE_IND_2005!$D$7:$D$883,"5544*"))/1000</f>
        <v>0.012</v>
      </c>
      <c r="AK108" s="17">
        <f>(SUMIFS(EUROSTAT_VBE_IND_2005!AK$7:AK$883,EUROSTAT_VBE_IND_2005!$B$7:$B$883,$D108,EUROSTAT_VBE_IND_2005!$C$7:$C$883,"*"&amp;RIGHT($A108,3)&amp;"*",EUROSTAT_VBE_IND_2005!$D$7:$D$883,"2210*"))/1000+(SUMIFS(EUROSTAT_VBE_IND_2005!AK$7:AK$883,EUROSTAT_VBE_IND_2005!$B$7:$B$883,$D108,EUROSTAT_VBE_IND_2005!$C$7:$C$883,"*"&amp;RIGHT($A108,3)&amp;"*",EUROSTAT_VBE_IND_2005!$D$7:$D$883,"23*"))/1000+(SUMIFS(EUROSTAT_VBE_IND_2005!AK$7:AK$883,EUROSTAT_VBE_IND_2005!$B$7:$B$883,$D108,EUROSTAT_VBE_IND_2005!$C$7:$C$883,"*"&amp;RIGHT($A108,3)&amp;"*",EUROSTAT_VBE_IND_2005!$D$7:$D$883,"5544*"))/1000</f>
        <v>0</v>
      </c>
      <c r="AL108" s="198"/>
      <c r="AM108" s="198"/>
      <c r="AN108" s="198"/>
      <c r="AO108" s="17">
        <f>(SUMIFS(EUROSTAT_VBE_IND_2005!Y$7:Y$883,EUROSTAT_VBE_IND_2005!$B$7:$B$883,$D108,EUROSTAT_VBE_IND_2005!$C$7:$C$883,"*"&amp;RIGHT($A108,3)&amp;"*",EUROSTAT_VBE_IND_2005!$D$7:$D$883,"2210*"))/1000+(SUMIFS(EUROSTAT_VBE_IND_2005!Y$7:Y$883,EUROSTAT_VBE_IND_2005!$B$7:$B$883,$D108,EUROSTAT_VBE_IND_2005!$C$7:$C$883,"*"&amp;RIGHT($A108,3)&amp;"*",EUROSTAT_VBE_IND_2005!$D$7:$D$883,"23*"))/1000+(SUMIFS(EUROSTAT_VBE_IND_2005!Y$7:Y$883,EUROSTAT_VBE_IND_2005!$B$7:$B$883,$D108,EUROSTAT_VBE_IND_2005!$C$7:$C$883,"*"&amp;RIGHT($A108,3)&amp;"*",EUROSTAT_VBE_IND_2005!$D$7:$D$883,"5544*"))/1000</f>
        <v>0.292</v>
      </c>
      <c r="AP108" s="17">
        <f>(SUMIFS(EUROSTAT_VBE_IND_2005!Z$7:Z$883,EUROSTAT_VBE_IND_2005!$B$7:$B$883,$D108,EUROSTAT_VBE_IND_2005!$C$7:$C$883,"*"&amp;RIGHT($A108,3)&amp;"*",EUROSTAT_VBE_IND_2005!$D$7:$D$883,"2210*"))/1000+(SUMIFS(EUROSTAT_VBE_IND_2005!Z$7:Z$883,EUROSTAT_VBE_IND_2005!$B$7:$B$883,$D108,EUROSTAT_VBE_IND_2005!$C$7:$C$883,"*"&amp;RIGHT($A108,3)&amp;"*",EUROSTAT_VBE_IND_2005!$D$7:$D$883,"23*"))/1000+(SUMIFS(EUROSTAT_VBE_IND_2005!Z$7:Z$883,EUROSTAT_VBE_IND_2005!$B$7:$B$883,$D108,EUROSTAT_VBE_IND_2005!$C$7:$C$883,"*"&amp;RIGHT($A108,3)&amp;"*",EUROSTAT_VBE_IND_2005!$D$7:$D$883,"5544*"))/1000</f>
        <v>2.55</v>
      </c>
      <c r="AQ108" s="17">
        <f>(SUMIFS(EUROSTAT_VBE_IND_2005!AG$7:AG$883,EUROSTAT_VBE_IND_2005!$B$7:$B$883,$D108,EUROSTAT_VBE_IND_2005!$C$7:$C$883,"*"&amp;RIGHT($A108,3)&amp;"*",EUROSTAT_VBE_IND_2005!$D$7:$D$883,"2210*"))/1000+(SUMIFS(EUROSTAT_VBE_IND_2005!AG$7:AG$883,EUROSTAT_VBE_IND_2005!$B$7:$B$883,$D108,EUROSTAT_VBE_IND_2005!$C$7:$C$883,"*"&amp;RIGHT($A108,3)&amp;"*",EUROSTAT_VBE_IND_2005!$D$7:$D$883,"23*"))/1000+(SUMIFS(EUROSTAT_VBE_IND_2005!AG$7:AG$883,EUROSTAT_VBE_IND_2005!$B$7:$B$883,$D108,EUROSTAT_VBE_IND_2005!$C$7:$C$883,"*"&amp;RIGHT($A108,3)&amp;"*",EUROSTAT_VBE_IND_2005!$D$7:$D$883,"5544*"))/1000</f>
        <v>0</v>
      </c>
    </row>
    <row r="109" spans="1:43">
      <c r="A109" t="str">
        <f>LEFT(EUROSTAT_VBE_IND_2005!$C$88,8)</f>
        <v>B_101805</v>
      </c>
      <c r="B109" s="28" t="s">
        <v>297</v>
      </c>
      <c r="C109" t="s">
        <v>293</v>
      </c>
      <c r="D109" t="s">
        <v>55</v>
      </c>
      <c r="E109" t="s">
        <v>231</v>
      </c>
      <c r="F109" t="s">
        <v>251</v>
      </c>
      <c r="G109" s="17">
        <f>(SUMIFS(EUROSTAT_VBE_IND_2005!E$7:E$883,EUROSTAT_VBE_IND_2005!$B$7:$B$883,$D109,EUROSTAT_VBE_IND_2005!$C$7:$C$883,"*"&amp;RIGHT($A109,3)&amp;"*",EUROSTAT_VBE_IND_2005!$D$7:$D$883,"2230*"))/1000+(SUMIFS(EUROSTAT_VBE_IND_2005!E$7:E$883,EUROSTAT_VBE_IND_2005!$B$7:$B$883,$D109,EUROSTAT_VBE_IND_2005!$C$7:$C$883,"*"&amp;RIGHT($A108,3)&amp;"*",EUROSTAT_VBE_IND_2005!$D$7:$D$883,"2130*"))/1000</f>
        <v>1.81</v>
      </c>
      <c r="H109" s="17">
        <f>(SUMIFS(EUROSTAT_VBE_IND_2005!F$7:F$883,EUROSTAT_VBE_IND_2005!$B$7:$B$883,$D109,EUROSTAT_VBE_IND_2005!$C$7:$C$883,"*"&amp;RIGHT($A109,3)&amp;"*",EUROSTAT_VBE_IND_2005!$D$7:$D$883,"2230*"))/1000+(SUMIFS(EUROSTAT_VBE_IND_2005!F$7:F$883,EUROSTAT_VBE_IND_2005!$B$7:$B$883,$D109,EUROSTAT_VBE_IND_2005!$C$7:$C$883,"*"&amp;RIGHT($A108,3)&amp;"*",EUROSTAT_VBE_IND_2005!$D$7:$D$883,"2130*"))/1000</f>
        <v>0</v>
      </c>
      <c r="I109" s="17">
        <f>(SUMIFS(EUROSTAT_VBE_IND_2005!G$7:G$883,EUROSTAT_VBE_IND_2005!$B$7:$B$883,$D109,EUROSTAT_VBE_IND_2005!$C$7:$C$883,"*"&amp;RIGHT($A109,3)&amp;"*",EUROSTAT_VBE_IND_2005!$D$7:$D$883,"2230*"))/1000+(SUMIFS(EUROSTAT_VBE_IND_2005!G$7:G$883,EUROSTAT_VBE_IND_2005!$B$7:$B$883,$D109,EUROSTAT_VBE_IND_2005!$C$7:$C$883,"*"&amp;RIGHT($A108,3)&amp;"*",EUROSTAT_VBE_IND_2005!$D$7:$D$883,"2130*"))/1000</f>
        <v>0.754</v>
      </c>
      <c r="J109" s="198"/>
      <c r="K109" s="17">
        <f>(SUMIFS(EUROSTAT_VBE_IND_2005!H$7:H$883,EUROSTAT_VBE_IND_2005!$B$7:$B$883,$D109,EUROSTAT_VBE_IND_2005!$C$7:$C$883,"*"&amp;RIGHT($A109,3)&amp;"*",EUROSTAT_VBE_IND_2005!$D$7:$D$883,"2230*"))/1000+(SUMIFS(EUROSTAT_VBE_IND_2005!H$7:H$883,EUROSTAT_VBE_IND_2005!$B$7:$B$883,$D109,EUROSTAT_VBE_IND_2005!$C$7:$C$883,"*"&amp;RIGHT($A108,3)&amp;"*",EUROSTAT_VBE_IND_2005!$D$7:$D$883,"2130*"))/1000</f>
        <v>0</v>
      </c>
      <c r="L109" s="17">
        <f>(SUMIFS(EUROSTAT_VBE_IND_2005!I$7:I$883,EUROSTAT_VBE_IND_2005!$B$7:$B$883,$D109,EUROSTAT_VBE_IND_2005!$C$7:$C$883,"*"&amp;RIGHT($A109,3)&amp;"*",EUROSTAT_VBE_IND_2005!$D$7:$D$883,"2230*"))/1000+(SUMIFS(EUROSTAT_VBE_IND_2005!I$7:I$883,EUROSTAT_VBE_IND_2005!$B$7:$B$883,$D109,EUROSTAT_VBE_IND_2005!$C$7:$C$883,"*"&amp;RIGHT($A108,3)&amp;"*",EUROSTAT_VBE_IND_2005!$D$7:$D$883,"2130*"))/1000</f>
        <v>1.772</v>
      </c>
      <c r="M109" s="17">
        <f>(SUMIFS(EUROSTAT_VBE_IND_2005!J$7:J$883,EUROSTAT_VBE_IND_2005!$B$7:$B$883,$D109,EUROSTAT_VBE_IND_2005!$C$7:$C$883,"*"&amp;RIGHT($A109,3)&amp;"*",EUROSTAT_VBE_IND_2005!$D$7:$D$883,"2230*"))/1000+(SUMIFS(EUROSTAT_VBE_IND_2005!J$7:J$883,EUROSTAT_VBE_IND_2005!$B$7:$B$883,$D109,EUROSTAT_VBE_IND_2005!$C$7:$C$883,"*"&amp;RIGHT($A108,3)&amp;"*",EUROSTAT_VBE_IND_2005!$D$7:$D$883,"2130*"))/1000</f>
        <v>0.74</v>
      </c>
      <c r="N109" s="17">
        <f>(SUMIFS(EUROSTAT_VBE_IND_2005!K$7:K$883,EUROSTAT_VBE_IND_2005!$B$7:$B$883,$D109,EUROSTAT_VBE_IND_2005!$C$7:$C$883,"*"&amp;RIGHT($A109,3)&amp;"*",EUROSTAT_VBE_IND_2005!$D$7:$D$883,"2230*"))/1000+(SUMIFS(EUROSTAT_VBE_IND_2005!K$7:K$883,EUROSTAT_VBE_IND_2005!$B$7:$B$883,$D109,EUROSTAT_VBE_IND_2005!$C$7:$C$883,"*"&amp;RIGHT($A108,3)&amp;"*",EUROSTAT_VBE_IND_2005!$D$7:$D$883,"2130*"))/1000</f>
        <v>0</v>
      </c>
      <c r="O109" s="17">
        <f>(SUMIFS(EUROSTAT_VBE_IND_2005!L$7:L$883,EUROSTAT_VBE_IND_2005!$B$7:$B$883,$D109,EUROSTAT_VBE_IND_2005!$C$7:$C$883,"*"&amp;RIGHT($A109,3)&amp;"*",EUROSTAT_VBE_IND_2005!$D$7:$D$883,"2230*"))/1000+(SUMIFS(EUROSTAT_VBE_IND_2005!L$7:L$883,EUROSTAT_VBE_IND_2005!$B$7:$B$883,$D109,EUROSTAT_VBE_IND_2005!$C$7:$C$883,"*"&amp;RIGHT($A108,3)&amp;"*",EUROSTAT_VBE_IND_2005!$D$7:$D$883,"2130*"))/1000</f>
        <v>0</v>
      </c>
      <c r="P109" s="17">
        <f>(SUMIFS(EUROSTAT_VBE_IND_2005!M$7:M$883,EUROSTAT_VBE_IND_2005!$B$7:$B$883,$D109,EUROSTAT_VBE_IND_2005!$C$7:$C$883,"*"&amp;RIGHT($A109,3)&amp;"*",EUROSTAT_VBE_IND_2005!$D$7:$D$883,"2230*"))/1000+(SUMIFS(EUROSTAT_VBE_IND_2005!M$7:M$883,EUROSTAT_VBE_IND_2005!$B$7:$B$883,$D109,EUROSTAT_VBE_IND_2005!$C$7:$C$883,"*"&amp;RIGHT($A108,3)&amp;"*",EUROSTAT_VBE_IND_2005!$D$7:$D$883,"2130*"))/1000</f>
        <v>0</v>
      </c>
      <c r="Q109" s="17">
        <f>(SUMIFS(EUROSTAT_VBE_IND_2005!N$7:N$883,EUROSTAT_VBE_IND_2005!$B$7:$B$883,$D109,EUROSTAT_VBE_IND_2005!$C$7:$C$883,"*"&amp;RIGHT($A109,3)&amp;"*",EUROSTAT_VBE_IND_2005!$D$7:$D$883,"2230*"))/1000+(SUMIFS(EUROSTAT_VBE_IND_2005!N$7:N$883,EUROSTAT_VBE_IND_2005!$B$7:$B$883,$D109,EUROSTAT_VBE_IND_2005!$C$7:$C$883,"*"&amp;RIGHT($A108,3)&amp;"*",EUROSTAT_VBE_IND_2005!$D$7:$D$883,"2130*"))/1000</f>
        <v>0</v>
      </c>
      <c r="R109" s="17">
        <f>(SUMIFS(EUROSTAT_VBE_IND_2005!O$7:O$883,EUROSTAT_VBE_IND_2005!$B$7:$B$883,$D109,EUROSTAT_VBE_IND_2005!$C$7:$C$883,"*"&amp;RIGHT($A109,3)&amp;"*",EUROSTAT_VBE_IND_2005!$D$7:$D$883,"2230*"))/1000+(SUMIFS(EUROSTAT_VBE_IND_2005!O$7:O$883,EUROSTAT_VBE_IND_2005!$B$7:$B$883,$D109,EUROSTAT_VBE_IND_2005!$C$7:$C$883,"*"&amp;RIGHT($A108,3)&amp;"*",EUROSTAT_VBE_IND_2005!$D$7:$D$883,"2130*"))/1000</f>
        <v>0.038</v>
      </c>
      <c r="S109" s="17">
        <f>(SUMIFS(EUROSTAT_VBE_IND_2005!P$7:P$883,EUROSTAT_VBE_IND_2005!$B$7:$B$883,$D109,EUROSTAT_VBE_IND_2005!$C$7:$C$883,"*"&amp;RIGHT($A109,3)&amp;"*",EUROSTAT_VBE_IND_2005!$D$7:$D$883,"2230*"))/1000+(SUMIFS(EUROSTAT_VBE_IND_2005!P$7:P$883,EUROSTAT_VBE_IND_2005!$B$7:$B$883,$D109,EUROSTAT_VBE_IND_2005!$C$7:$C$883,"*"&amp;RIGHT($A108,3)&amp;"*",EUROSTAT_VBE_IND_2005!$D$7:$D$883,"2130*"))/1000</f>
        <v>0</v>
      </c>
      <c r="T109" s="17">
        <f>(SUMIFS(EUROSTAT_VBE_IND_2005!Q$7:Q$883,EUROSTAT_VBE_IND_2005!$B$7:$B$883,$D109,EUROSTAT_VBE_IND_2005!$C$7:$C$883,"*"&amp;RIGHT($A109,3)&amp;"*",EUROSTAT_VBE_IND_2005!$D$7:$D$883,"2230*"))/1000+(SUMIFS(EUROSTAT_VBE_IND_2005!Q$7:Q$883,EUROSTAT_VBE_IND_2005!$B$7:$B$883,$D109,EUROSTAT_VBE_IND_2005!$C$7:$C$883,"*"&amp;RIGHT($A108,3)&amp;"*",EUROSTAT_VBE_IND_2005!$D$7:$D$883,"2130*"))/1000</f>
        <v>0</v>
      </c>
      <c r="U109" s="17">
        <f>(SUMIFS(EUROSTAT_VBE_IND_2005!R$7:R$883,EUROSTAT_VBE_IND_2005!$B$7:$B$883,$D109,EUROSTAT_VBE_IND_2005!$C$7:$C$883,"*"&amp;RIGHT($A109,3)&amp;"*",EUROSTAT_VBE_IND_2005!$D$7:$D$883,"2230*"))/1000+(SUMIFS(EUROSTAT_VBE_IND_2005!R$7:R$883,EUROSTAT_VBE_IND_2005!$B$7:$B$883,$D109,EUROSTAT_VBE_IND_2005!$C$7:$C$883,"*"&amp;RIGHT($A108,3)&amp;"*",EUROSTAT_VBE_IND_2005!$D$7:$D$883,"2130*"))/1000</f>
        <v>0</v>
      </c>
      <c r="V109" s="17">
        <f>(SUMIFS(EUROSTAT_VBE_IND_2005!S$7:S$883,EUROSTAT_VBE_IND_2005!$B$7:$B$883,$D109,EUROSTAT_VBE_IND_2005!$C$7:$C$883,"*"&amp;RIGHT($A109,3)&amp;"*",EUROSTAT_VBE_IND_2005!$D$7:$D$883,"2230*"))/1000+(SUMIFS(EUROSTAT_VBE_IND_2005!S$7:S$883,EUROSTAT_VBE_IND_2005!$B$7:$B$883,$D109,EUROSTAT_VBE_IND_2005!$C$7:$C$883,"*"&amp;RIGHT($A108,3)&amp;"*",EUROSTAT_VBE_IND_2005!$D$7:$D$883,"2130*"))/1000</f>
        <v>0</v>
      </c>
      <c r="W109" s="17">
        <f>(SUMIFS(EUROSTAT_VBE_IND_2005!T$7:T$883,EUROSTAT_VBE_IND_2005!$B$7:$B$883,$D109,EUROSTAT_VBE_IND_2005!$C$7:$C$883,"*"&amp;RIGHT($A109,3)&amp;"*",EUROSTAT_VBE_IND_2005!$D$7:$D$883,"2230*"))/1000+(SUMIFS(EUROSTAT_VBE_IND_2005!T$7:T$883,EUROSTAT_VBE_IND_2005!$B$7:$B$883,$D109,EUROSTAT_VBE_IND_2005!$C$7:$C$883,"*"&amp;RIGHT($A108,3)&amp;"*",EUROSTAT_VBE_IND_2005!$D$7:$D$883,"2130*"))/1000</f>
        <v>0</v>
      </c>
      <c r="X109" s="17">
        <f>(SUMIFS(EUROSTAT_VBE_IND_2005!U$7:U$883,EUROSTAT_VBE_IND_2005!$B$7:$B$883,$D109,EUROSTAT_VBE_IND_2005!$C$7:$C$883,"*"&amp;RIGHT($A109,3)&amp;"*",EUROSTAT_VBE_IND_2005!$D$7:$D$883,"2230*"))/1000+(SUMIFS(EUROSTAT_VBE_IND_2005!U$7:U$883,EUROSTAT_VBE_IND_2005!$B$7:$B$883,$D109,EUROSTAT_VBE_IND_2005!$C$7:$C$883,"*"&amp;RIGHT($A108,3)&amp;"*",EUROSTAT_VBE_IND_2005!$D$7:$D$883,"2130*"))/1000</f>
        <v>0</v>
      </c>
      <c r="Y109" s="17">
        <f>(SUMIFS(EUROSTAT_VBE_IND_2005!V$7:V$883,EUROSTAT_VBE_IND_2005!$B$7:$B$883,$D109,EUROSTAT_VBE_IND_2005!$C$7:$C$883,"*"&amp;RIGHT($A109,3)&amp;"*",EUROSTAT_VBE_IND_2005!$D$7:$D$883,"2230*"))/1000+(SUMIFS(EUROSTAT_VBE_IND_2005!V$7:V$883,EUROSTAT_VBE_IND_2005!$B$7:$B$883,$D109,EUROSTAT_VBE_IND_2005!$C$7:$C$883,"*"&amp;RIGHT($A108,3)&amp;"*",EUROSTAT_VBE_IND_2005!$D$7:$D$883,"2130*"))/1000</f>
        <v>0</v>
      </c>
      <c r="Z109" s="17">
        <f>(SUMIFS(EUROSTAT_VBE_IND_2005!W$7:W$883,EUROSTAT_VBE_IND_2005!$B$7:$B$883,$D109,EUROSTAT_VBE_IND_2005!$C$7:$C$883,"*"&amp;RIGHT($A109,3)&amp;"*",EUROSTAT_VBE_IND_2005!$D$7:$D$883,"2230*"))/1000+(SUMIFS(EUROSTAT_VBE_IND_2005!W$7:W$883,EUROSTAT_VBE_IND_2005!$B$7:$B$883,$D109,EUROSTAT_VBE_IND_2005!$C$7:$C$883,"*"&amp;RIGHT($A108,3)&amp;"*",EUROSTAT_VBE_IND_2005!$D$7:$D$883,"2130*"))/1000</f>
        <v>0</v>
      </c>
      <c r="AA109" s="17">
        <f>(SUMIFS(EUROSTAT_VBE_IND_2005!X$7:X$883,EUROSTAT_VBE_IND_2005!$B$7:$B$883,$D109,EUROSTAT_VBE_IND_2005!$C$7:$C$883,"*"&amp;RIGHT($A109,3)&amp;"*",EUROSTAT_VBE_IND_2005!$D$7:$D$883,"2230*"))/1000+(SUMIFS(EUROSTAT_VBE_IND_2005!X$7:X$883,EUROSTAT_VBE_IND_2005!$B$7:$B$883,$D109,EUROSTAT_VBE_IND_2005!$C$7:$C$883,"*"&amp;RIGHT($A108,3)&amp;"*",EUROSTAT_VBE_IND_2005!$D$7:$D$883,"2130*"))/1000</f>
        <v>0</v>
      </c>
      <c r="AB109" s="17">
        <f>(SUMIFS(EUROSTAT_VBE_IND_2005!AA$7:AA$883,EUROSTAT_VBE_IND_2005!$B$7:$B$883,$D109,EUROSTAT_VBE_IND_2005!$C$7:$C$883,"*"&amp;RIGHT($A109,3)&amp;"*",EUROSTAT_VBE_IND_2005!$D$7:$D$883,"2230*"))/1000+(SUMIFS(EUROSTAT_VBE_IND_2005!AA$7:AA$883,EUROSTAT_VBE_IND_2005!$B$7:$B$883,$D109,EUROSTAT_VBE_IND_2005!$C$7:$C$883,"*"&amp;RIGHT($A108,3)&amp;"*",EUROSTAT_VBE_IND_2005!$D$7:$D$883,"2130*"))/1000</f>
        <v>0</v>
      </c>
      <c r="AC109" s="17">
        <f>(SUMIFS(EUROSTAT_VBE_IND_2005!AB$7:AB$883,EUROSTAT_VBE_IND_2005!$B$7:$B$883,$D109,EUROSTAT_VBE_IND_2005!$C$7:$C$883,"*"&amp;RIGHT($A109,3)&amp;"*",EUROSTAT_VBE_IND_2005!$D$7:$D$883,"2230*"))/1000+(SUMIFS(EUROSTAT_VBE_IND_2005!AB$7:AB$883,EUROSTAT_VBE_IND_2005!$B$7:$B$883,$D109,EUROSTAT_VBE_IND_2005!$C$7:$C$883,"*"&amp;RIGHT($A108,3)&amp;"*",EUROSTAT_VBE_IND_2005!$D$7:$D$883,"2130*"))/1000</f>
        <v>0</v>
      </c>
      <c r="AD109" s="17">
        <f>(SUMIFS(EUROSTAT_VBE_IND_2005!AC$7:AC$883,EUROSTAT_VBE_IND_2005!$B$7:$B$883,$D109,EUROSTAT_VBE_IND_2005!$C$7:$C$883,"*"&amp;RIGHT($A109,3)&amp;"*",EUROSTAT_VBE_IND_2005!$D$7:$D$883,"2230*"))/1000+(SUMIFS(EUROSTAT_VBE_IND_2005!AC$7:AC$883,EUROSTAT_VBE_IND_2005!$B$7:$B$883,$D109,EUROSTAT_VBE_IND_2005!$C$7:$C$883,"*"&amp;RIGHT($A108,3)&amp;"*",EUROSTAT_VBE_IND_2005!$D$7:$D$883,"2130*"))/1000</f>
        <v>0</v>
      </c>
      <c r="AE109" s="17">
        <f>(SUMIFS(EUROSTAT_VBE_IND_2005!AD$7:AD$883,EUROSTAT_VBE_IND_2005!$B$7:$B$883,$D109,EUROSTAT_VBE_IND_2005!$C$7:$C$883,"*"&amp;RIGHT($A109,3)&amp;"*",EUROSTAT_VBE_IND_2005!$D$7:$D$883,"2230*"))/1000+(SUMIFS(EUROSTAT_VBE_IND_2005!AD$7:AD$883,EUROSTAT_VBE_IND_2005!$B$7:$B$883,$D109,EUROSTAT_VBE_IND_2005!$C$7:$C$883,"*"&amp;RIGHT($A108,3)&amp;"*",EUROSTAT_VBE_IND_2005!$D$7:$D$883,"2130*"))/1000</f>
        <v>0</v>
      </c>
      <c r="AF109" s="17">
        <f>(SUMIFS(EUROSTAT_VBE_IND_2005!AE$7:AE$883,EUROSTAT_VBE_IND_2005!$B$7:$B$883,$D109,EUROSTAT_VBE_IND_2005!$C$7:$C$883,"*"&amp;RIGHT($A109,3)&amp;"*",EUROSTAT_VBE_IND_2005!$D$7:$D$883,"2230*"))/1000+(SUMIFS(EUROSTAT_VBE_IND_2005!AE$7:AE$883,EUROSTAT_VBE_IND_2005!$B$7:$B$883,$D109,EUROSTAT_VBE_IND_2005!$C$7:$C$883,"*"&amp;RIGHT($A108,3)&amp;"*",EUROSTAT_VBE_IND_2005!$D$7:$D$883,"2130*"))/1000</f>
        <v>0</v>
      </c>
      <c r="AG109" s="17">
        <f>(SUMIFS(EUROSTAT_VBE_IND_2005!AF$7:AF$883,EUROSTAT_VBE_IND_2005!$B$7:$B$883,$D109,EUROSTAT_VBE_IND_2005!$C$7:$C$883,"*"&amp;RIGHT($A109,3)&amp;"*",EUROSTAT_VBE_IND_2005!$D$7:$D$883,"2230*"))/1000+(SUMIFS(EUROSTAT_VBE_IND_2005!AF$7:AF$883,EUROSTAT_VBE_IND_2005!$B$7:$B$883,$D109,EUROSTAT_VBE_IND_2005!$C$7:$C$883,"*"&amp;RIGHT($A108,3)&amp;"*",EUROSTAT_VBE_IND_2005!$D$7:$D$883,"2130*"))/1000</f>
        <v>0</v>
      </c>
      <c r="AH109" s="17">
        <f>(SUMIFS(EUROSTAT_VBE_IND_2005!AH$7:AH$883,EUROSTAT_VBE_IND_2005!$B$7:$B$883,$D109,EUROSTAT_VBE_IND_2005!$C$7:$C$883,"*"&amp;RIGHT($A109,3)&amp;"*",EUROSTAT_VBE_IND_2005!$D$7:$D$883,"2230*"))/1000+(SUMIFS(EUROSTAT_VBE_IND_2005!AH$7:AH$883,EUROSTAT_VBE_IND_2005!$B$7:$B$883,$D109,EUROSTAT_VBE_IND_2005!$C$7:$C$883,"*"&amp;RIGHT($A108,3)&amp;"*",EUROSTAT_VBE_IND_2005!$D$7:$D$883,"2130*"))/1000</f>
        <v>0</v>
      </c>
      <c r="AI109" s="17">
        <f>(SUMIFS(EUROSTAT_VBE_IND_2005!AI$7:AI$883,EUROSTAT_VBE_IND_2005!$B$7:$B$883,$D109,EUROSTAT_VBE_IND_2005!$C$7:$C$883,"*"&amp;RIGHT($A109,3)&amp;"*",EUROSTAT_VBE_IND_2005!$D$7:$D$883,"2230*"))/1000+(SUMIFS(EUROSTAT_VBE_IND_2005!AI$7:AI$883,EUROSTAT_VBE_IND_2005!$B$7:$B$883,$D109,EUROSTAT_VBE_IND_2005!$C$7:$C$883,"*"&amp;RIGHT($A108,3)&amp;"*",EUROSTAT_VBE_IND_2005!$D$7:$D$883,"2130*"))/1000</f>
        <v>0</v>
      </c>
      <c r="AJ109" s="17">
        <f>(SUMIFS(EUROSTAT_VBE_IND_2005!AJ$7:AJ$883,EUROSTAT_VBE_IND_2005!$B$7:$B$883,$D109,EUROSTAT_VBE_IND_2005!$C$7:$C$883,"*"&amp;RIGHT($A109,3)&amp;"*",EUROSTAT_VBE_IND_2005!$D$7:$D$883,"2230*"))/1000+(SUMIFS(EUROSTAT_VBE_IND_2005!AJ$7:AJ$883,EUROSTAT_VBE_IND_2005!$B$7:$B$883,$D109,EUROSTAT_VBE_IND_2005!$C$7:$C$883,"*"&amp;RIGHT($A108,3)&amp;"*",EUROSTAT_VBE_IND_2005!$D$7:$D$883,"2130*"))/1000</f>
        <v>0</v>
      </c>
      <c r="AK109" s="17">
        <f>(SUMIFS(EUROSTAT_VBE_IND_2005!AK$7:AK$883,EUROSTAT_VBE_IND_2005!$B$7:$B$883,$D109,EUROSTAT_VBE_IND_2005!$C$7:$C$883,"*"&amp;RIGHT($A109,3)&amp;"*",EUROSTAT_VBE_IND_2005!$D$7:$D$883,"2230*"))/1000+(SUMIFS(EUROSTAT_VBE_IND_2005!AK$7:AK$883,EUROSTAT_VBE_IND_2005!$B$7:$B$883,$D109,EUROSTAT_VBE_IND_2005!$C$7:$C$883,"*"&amp;RIGHT($A108,3)&amp;"*",EUROSTAT_VBE_IND_2005!$D$7:$D$883,"2130*"))/1000</f>
        <v>0</v>
      </c>
      <c r="AL109" s="198"/>
      <c r="AM109" s="198"/>
      <c r="AN109" s="198"/>
      <c r="AO109" s="17">
        <f>(SUMIFS(EUROSTAT_VBE_IND_2005!Y$7:Y$883,EUROSTAT_VBE_IND_2005!$B$7:$B$883,$D109,EUROSTAT_VBE_IND_2005!$C$7:$C$883,"*"&amp;RIGHT($A109,3)&amp;"*",EUROSTAT_VBE_IND_2005!$D$7:$D$883,"2230*"))/1000+(SUMIFS(EUROSTAT_VBE_IND_2005!Y$7:Y$883,EUROSTAT_VBE_IND_2005!$B$7:$B$883,$D109,EUROSTAT_VBE_IND_2005!$C$7:$C$883,"*"&amp;RIGHT($A108,3)&amp;"*",EUROSTAT_VBE_IND_2005!$D$7:$D$883,"2130*"))/1000</f>
        <v>0</v>
      </c>
      <c r="AP109" s="17">
        <f>(SUMIFS(EUROSTAT_VBE_IND_2005!Z$7:Z$883,EUROSTAT_VBE_IND_2005!$B$7:$B$883,$D109,EUROSTAT_VBE_IND_2005!$C$7:$C$883,"*"&amp;RIGHT($A109,3)&amp;"*",EUROSTAT_VBE_IND_2005!$D$7:$D$883,"2230*"))/1000+(SUMIFS(EUROSTAT_VBE_IND_2005!Z$7:Z$883,EUROSTAT_VBE_IND_2005!$B$7:$B$883,$D109,EUROSTAT_VBE_IND_2005!$C$7:$C$883,"*"&amp;RIGHT($A108,3)&amp;"*",EUROSTAT_VBE_IND_2005!$D$7:$D$883,"2130*"))/1000</f>
        <v>0</v>
      </c>
      <c r="AQ109" s="17">
        <f>(SUMIFS(EUROSTAT_VBE_IND_2005!AG$7:AG$883,EUROSTAT_VBE_IND_2005!$B$7:$B$883,$D109,EUROSTAT_VBE_IND_2005!$C$7:$C$883,"*"&amp;RIGHT($A109,3)&amp;"*",EUROSTAT_VBE_IND_2005!$D$7:$D$883,"2230*"))/1000+(SUMIFS(EUROSTAT_VBE_IND_2005!AG$7:AG$883,EUROSTAT_VBE_IND_2005!$B$7:$B$883,$D109,EUROSTAT_VBE_IND_2005!$C$7:$C$883,"*"&amp;RIGHT($A108,3)&amp;"*",EUROSTAT_VBE_IND_2005!$D$7:$D$883,"2130*"))/1000</f>
        <v>0.02</v>
      </c>
    </row>
    <row r="110" spans="1:43">
      <c r="A110" t="str">
        <f>LEFT(EUROSTAT_VBE_IND_2005!$C$88,8)</f>
        <v>B_101805</v>
      </c>
      <c r="B110" s="28" t="s">
        <v>297</v>
      </c>
      <c r="C110" t="s">
        <v>293</v>
      </c>
      <c r="D110" t="s">
        <v>55</v>
      </c>
      <c r="E110" t="s">
        <v>232</v>
      </c>
      <c r="F110" t="s">
        <v>252</v>
      </c>
      <c r="G110" s="17">
        <f>(SUMIFS(EUROSTAT_VBE_IND_2005!E$7:E$883,EUROSTAT_VBE_IND_2005!$B$7:$B$883,$D110,EUROSTAT_VBE_IND_2005!$C$7:$C$883,"*"&amp;RIGHT($A110,3)&amp;"*",EUROSTAT_VBE_IND_2005!$D$7:$D$883,"212*"))/1000</f>
        <v>44.827</v>
      </c>
      <c r="H110" s="17">
        <f>(SUMIFS(EUROSTAT_VBE_IND_2005!F$7:F$883,EUROSTAT_VBE_IND_2005!$B$7:$B$883,$D110,EUROSTAT_VBE_IND_2005!$C$7:$C$883,"*"&amp;RIGHT($A108,3)&amp;"*",EUROSTAT_VBE_IND_2005!$D$7:$D$883,"212*"))/1000</f>
        <v>49.672</v>
      </c>
      <c r="I110" s="17">
        <f>(SUMIFS(EUROSTAT_VBE_IND_2005!G$7:G$883,EUROSTAT_VBE_IND_2005!$B$7:$B$883,$D110,EUROSTAT_VBE_IND_2005!$C$7:$C$883,"*"&amp;RIGHT($A108,3)&amp;"*",EUROSTAT_VBE_IND_2005!$D$7:$D$883,"212*"))/1000</f>
        <v>14.339</v>
      </c>
      <c r="J110" s="198"/>
      <c r="K110" s="17">
        <f>(SUMIFS(EUROSTAT_VBE_IND_2005!H$7:H$883,EUROSTAT_VBE_IND_2005!$B$7:$B$883,$D110,EUROSTAT_VBE_IND_2005!$C$7:$C$883,"*"&amp;RIGHT($A108,3)&amp;"*",EUROSTAT_VBE_IND_2005!$D$7:$D$883,"212*"))/1000</f>
        <v>0</v>
      </c>
      <c r="L110" s="17">
        <f>(SUMIFS(EUROSTAT_VBE_IND_2005!I$7:I$883,EUROSTAT_VBE_IND_2005!$B$7:$B$883,$D110,EUROSTAT_VBE_IND_2005!$C$7:$C$883,"*"&amp;RIGHT($A108,3)&amp;"*",EUROSTAT_VBE_IND_2005!$D$7:$D$883,"212*"))/1000</f>
        <v>50.351</v>
      </c>
      <c r="M110" s="17">
        <f>(SUMIFS(EUROSTAT_VBE_IND_2005!J$7:J$883,EUROSTAT_VBE_IND_2005!$B$7:$B$883,$D110,EUROSTAT_VBE_IND_2005!$C$7:$C$883,"*"&amp;RIGHT($A108,3)&amp;"*",EUROSTAT_VBE_IND_2005!$D$7:$D$883,"212*"))/1000</f>
        <v>113.08</v>
      </c>
      <c r="N110" s="17">
        <f>(SUMIFS(EUROSTAT_VBE_IND_2005!K$7:K$883,EUROSTAT_VBE_IND_2005!$B$7:$B$883,$D110,EUROSTAT_VBE_IND_2005!$C$7:$C$883,"*"&amp;RIGHT($A108,3)&amp;"*",EUROSTAT_VBE_IND_2005!$D$7:$D$883,"212*"))/1000</f>
        <v>0</v>
      </c>
      <c r="O110" s="17">
        <f>(SUMIFS(EUROSTAT_VBE_IND_2005!L$7:L$883,EUROSTAT_VBE_IND_2005!$B$7:$B$883,$D110,EUROSTAT_VBE_IND_2005!$C$7:$C$883,"*"&amp;RIGHT($A108,3)&amp;"*",EUROSTAT_VBE_IND_2005!$D$7:$D$883,"212*"))/1000</f>
        <v>0</v>
      </c>
      <c r="P110" s="17">
        <f>(SUMIFS(EUROSTAT_VBE_IND_2005!M$7:M$883,EUROSTAT_VBE_IND_2005!$B$7:$B$883,$D110,EUROSTAT_VBE_IND_2005!$C$7:$C$883,"*"&amp;RIGHT($A108,3)&amp;"*",EUROSTAT_VBE_IND_2005!$D$7:$D$883,"212*"))/1000</f>
        <v>0</v>
      </c>
      <c r="Q110" s="17">
        <f>(SUMIFS(EUROSTAT_VBE_IND_2005!N$7:N$883,EUROSTAT_VBE_IND_2005!$B$7:$B$883,$D110,EUROSTAT_VBE_IND_2005!$C$7:$C$883,"*"&amp;RIGHT($A108,3)&amp;"*",EUROSTAT_VBE_IND_2005!$D$7:$D$883,"212*"))/1000</f>
        <v>27.57</v>
      </c>
      <c r="R110" s="17">
        <f>(SUMIFS(EUROSTAT_VBE_IND_2005!O$7:O$883,EUROSTAT_VBE_IND_2005!$B$7:$B$883,$D110,EUROSTAT_VBE_IND_2005!$C$7:$C$883,"*"&amp;RIGHT($A108,3)&amp;"*",EUROSTAT_VBE_IND_2005!$D$7:$D$883,"212*"))/1000</f>
        <v>21.203</v>
      </c>
      <c r="S110" s="17">
        <f>(SUMIFS(EUROSTAT_VBE_IND_2005!P$7:P$883,EUROSTAT_VBE_IND_2005!$B$7:$B$883,$D110,EUROSTAT_VBE_IND_2005!$C$7:$C$883,"*"&amp;RIGHT($A108,3)&amp;"*",EUROSTAT_VBE_IND_2005!$D$7:$D$883,"212*"))/1000</f>
        <v>67.693</v>
      </c>
      <c r="T110" s="17">
        <f>(SUMIFS(EUROSTAT_VBE_IND_2005!Q$7:Q$883,EUROSTAT_VBE_IND_2005!$B$7:$B$883,$D110,EUROSTAT_VBE_IND_2005!$C$7:$C$883,"*"&amp;RIGHT($A108,3)&amp;"*",EUROSTAT_VBE_IND_2005!$D$7:$D$883,"212*"))/1000</f>
        <v>0.114</v>
      </c>
      <c r="U110" s="17">
        <f>(SUMIFS(EUROSTAT_VBE_IND_2005!R$7:R$883,EUROSTAT_VBE_IND_2005!$B$7:$B$883,$D110,EUROSTAT_VBE_IND_2005!$C$7:$C$883,"*"&amp;RIGHT($A108,3)&amp;"*",EUROSTAT_VBE_IND_2005!$D$7:$D$883,"212*"))/1000</f>
        <v>12.707</v>
      </c>
      <c r="V110" s="17">
        <f>(SUMIFS(EUROSTAT_VBE_IND_2005!S$7:S$883,EUROSTAT_VBE_IND_2005!$B$7:$B$883,$D110,EUROSTAT_VBE_IND_2005!$C$7:$C$883,"*"&amp;RIGHT($A108,3)&amp;"*",EUROSTAT_VBE_IND_2005!$D$7:$D$883,"212*"))/1000</f>
        <v>0</v>
      </c>
      <c r="W110" s="17">
        <f>(SUMIFS(EUROSTAT_VBE_IND_2005!T$7:T$883,EUROSTAT_VBE_IND_2005!$B$7:$B$883,$D110,EUROSTAT_VBE_IND_2005!$C$7:$C$883,"*"&amp;RIGHT($A108,3)&amp;"*",EUROSTAT_VBE_IND_2005!$D$7:$D$883,"212*"))/1000</f>
        <v>0.94</v>
      </c>
      <c r="X110" s="17">
        <f>(SUMIFS(EUROSTAT_VBE_IND_2005!U$7:U$883,EUROSTAT_VBE_IND_2005!$B$7:$B$883,$D110,EUROSTAT_VBE_IND_2005!$C$7:$C$883,"*"&amp;RIGHT($A108,3)&amp;"*",EUROSTAT_VBE_IND_2005!$D$7:$D$883,"212*"))/1000</f>
        <v>105.955</v>
      </c>
      <c r="Y110" s="17">
        <f>(SUMIFS(EUROSTAT_VBE_IND_2005!V$7:V$883,EUROSTAT_VBE_IND_2005!$B$7:$B$883,$D110,EUROSTAT_VBE_IND_2005!$C$7:$C$883,"*"&amp;RIGHT($A108,3)&amp;"*",EUROSTAT_VBE_IND_2005!$D$7:$D$883,"212*"))/1000</f>
        <v>0.057</v>
      </c>
      <c r="Z110" s="17">
        <f>(SUMIFS(EUROSTAT_VBE_IND_2005!W$7:W$883,EUROSTAT_VBE_IND_2005!$B$7:$B$883,$D110,EUROSTAT_VBE_IND_2005!$C$7:$C$883,"*"&amp;RIGHT($A108,3)&amp;"*",EUROSTAT_VBE_IND_2005!$D$7:$D$883,"212*"))/1000</f>
        <v>0.028</v>
      </c>
      <c r="AA110" s="17">
        <f>(SUMIFS(EUROSTAT_VBE_IND_2005!X$7:X$883,EUROSTAT_VBE_IND_2005!$B$7:$B$883,$D110,EUROSTAT_VBE_IND_2005!$C$7:$C$883,"*"&amp;RIGHT($A108,3)&amp;"*",EUROSTAT_VBE_IND_2005!$D$7:$D$883,"212*"))/1000</f>
        <v>0.171</v>
      </c>
      <c r="AB110" s="17">
        <f>(SUMIFS(EUROSTAT_VBE_IND_2005!AA$7:AA$883,EUROSTAT_VBE_IND_2005!$B$7:$B$883,$D110,EUROSTAT_VBE_IND_2005!$C$7:$C$883,"*"&amp;RIGHT($A108,3)&amp;"*",EUROSTAT_VBE_IND_2005!$D$7:$D$883,"212*"))/1000</f>
        <v>0</v>
      </c>
      <c r="AC110" s="17">
        <f>(SUMIFS(EUROSTAT_VBE_IND_2005!AB$7:AB$883,EUROSTAT_VBE_IND_2005!$B$7:$B$883,$D110,EUROSTAT_VBE_IND_2005!$C$7:$C$883,"*"&amp;RIGHT($A108,3)&amp;"*",EUROSTAT_VBE_IND_2005!$D$7:$D$883,"212*"))/1000</f>
        <v>16.094</v>
      </c>
      <c r="AD110" s="17">
        <f>(SUMIFS(EUROSTAT_VBE_IND_2005!AC$7:AC$883,EUROSTAT_VBE_IND_2005!$B$7:$B$883,$D110,EUROSTAT_VBE_IND_2005!$C$7:$C$883,"*"&amp;RIGHT($A108,3)&amp;"*",EUROSTAT_VBE_IND_2005!$D$7:$D$883,"212*"))/1000</f>
        <v>8.982</v>
      </c>
      <c r="AE110" s="17">
        <f>(SUMIFS(EUROSTAT_VBE_IND_2005!AD$7:AD$883,EUROSTAT_VBE_IND_2005!$B$7:$B$883,$D110,EUROSTAT_VBE_IND_2005!$C$7:$C$883,"*"&amp;RIGHT($A108,3)&amp;"*",EUROSTAT_VBE_IND_2005!$D$7:$D$883,"212*"))/1000</f>
        <v>50.996</v>
      </c>
      <c r="AF110" s="17">
        <f>(SUMIFS(EUROSTAT_VBE_IND_2005!AE$7:AE$883,EUROSTAT_VBE_IND_2005!$B$7:$B$883,$D110,EUROSTAT_VBE_IND_2005!$C$7:$C$883,"*"&amp;RIGHT($A108,3)&amp;"*",EUROSTAT_VBE_IND_2005!$D$7:$D$883,"212*"))/1000</f>
        <v>0</v>
      </c>
      <c r="AG110" s="17">
        <f>(SUMIFS(EUROSTAT_VBE_IND_2005!AF$7:AF$883,EUROSTAT_VBE_IND_2005!$B$7:$B$883,$D110,EUROSTAT_VBE_IND_2005!$C$7:$C$883,"*"&amp;RIGHT($A108,3)&amp;"*",EUROSTAT_VBE_IND_2005!$D$7:$D$883,"212*"))/1000</f>
        <v>45.181</v>
      </c>
      <c r="AH110" s="17">
        <f>(SUMIFS(EUROSTAT_VBE_IND_2005!AH$7:AH$883,EUROSTAT_VBE_IND_2005!$B$7:$B$883,$D110,EUROSTAT_VBE_IND_2005!$C$7:$C$883,"*"&amp;RIGHT($A108,3)&amp;"*",EUROSTAT_VBE_IND_2005!$D$7:$D$883,"212*"))/1000</f>
        <v>27.686</v>
      </c>
      <c r="AI110" s="17">
        <f>(SUMIFS(EUROSTAT_VBE_IND_2005!AI$7:AI$883,EUROSTAT_VBE_IND_2005!$B$7:$B$883,$D110,EUROSTAT_VBE_IND_2005!$C$7:$C$883,"*"&amp;RIGHT($A108,3)&amp;"*",EUROSTAT_VBE_IND_2005!$D$7:$D$883,"212*"))/1000</f>
        <v>0.228</v>
      </c>
      <c r="AJ110" s="17">
        <f>(SUMIFS(EUROSTAT_VBE_IND_2005!AJ$7:AJ$883,EUROSTAT_VBE_IND_2005!$B$7:$B$883,$D110,EUROSTAT_VBE_IND_2005!$C$7:$C$883,"*"&amp;RIGHT($A108,3)&amp;"*",EUROSTAT_VBE_IND_2005!$D$7:$D$883,"212*"))/1000</f>
        <v>29.164</v>
      </c>
      <c r="AK110" s="17">
        <f>(SUMIFS(EUROSTAT_VBE_IND_2005!AK$7:AK$883,EUROSTAT_VBE_IND_2005!$B$7:$B$883,$D110,EUROSTAT_VBE_IND_2005!$C$7:$C$883,"*"&amp;RIGHT($A108,3)&amp;"*",EUROSTAT_VBE_IND_2005!$D$7:$D$883,"212*"))/1000</f>
        <v>80.992</v>
      </c>
      <c r="AL110" s="198"/>
      <c r="AM110" s="198"/>
      <c r="AN110" s="198"/>
      <c r="AO110" s="17">
        <f>(SUMIFS(EUROSTAT_VBE_IND_2005!Y$7:Y$883,EUROSTAT_VBE_IND_2005!$B$7:$B$883,$D110,EUROSTAT_VBE_IND_2005!$C$7:$C$883,"*"&amp;RIGHT($A108,3)&amp;"*",EUROSTAT_VBE_IND_2005!$D$7:$D$883,"212*"))/1000</f>
        <v>0</v>
      </c>
      <c r="AP110" s="17">
        <f>(SUMIFS(EUROSTAT_VBE_IND_2005!Z$7:Z$883,EUROSTAT_VBE_IND_2005!$B$7:$B$883,$D110,EUROSTAT_VBE_IND_2005!$C$7:$C$883,"*"&amp;RIGHT($A108,3)&amp;"*",EUROSTAT_VBE_IND_2005!$D$7:$D$883,"212*"))/1000</f>
        <v>0.456</v>
      </c>
      <c r="AQ110" s="17">
        <f>(SUMIFS(EUROSTAT_VBE_IND_2005!AG$7:AG$883,EUROSTAT_VBE_IND_2005!$B$7:$B$883,$D110,EUROSTAT_VBE_IND_2005!$C$7:$C$883,"*"&amp;RIGHT($A108,3)&amp;"*",EUROSTAT_VBE_IND_2005!$D$7:$D$883,"212*"))/1000</f>
        <v>18.574</v>
      </c>
    </row>
    <row r="111" spans="1:43">
      <c r="A111" t="str">
        <f>LEFT(EUROSTAT_VBE_IND_2005!$C$88,8)</f>
        <v>B_101805</v>
      </c>
      <c r="B111" s="28" t="s">
        <v>297</v>
      </c>
      <c r="C111" t="s">
        <v>293</v>
      </c>
      <c r="D111" t="s">
        <v>55</v>
      </c>
      <c r="E111" t="s">
        <v>233</v>
      </c>
      <c r="F111" t="s">
        <v>253</v>
      </c>
      <c r="G111" s="17">
        <f>(SUMIFS(EUROSTAT_VBE_IND_2005!E$7:E$883,EUROSTAT_VBE_IND_2005!$B$7:$B$883,$D111,EUROSTAT_VBE_IND_2005!$C$7:$C$883,"*"&amp;RIGHT($A111,3)&amp;"*",EUROSTAT_VBE_IND_2005!$D$7:$D$883,"321*"))/1000</f>
        <v>0</v>
      </c>
      <c r="H111" s="17">
        <f>(SUMIFS(EUROSTAT_VBE_IND_2005!F$7:F$883,EUROSTAT_VBE_IND_2005!$B$7:$B$883,$D111,EUROSTAT_VBE_IND_2005!$C$7:$C$883,"*"&amp;RIGHT($A111,3)&amp;"*",EUROSTAT_VBE_IND_2005!$D$7:$D$883,"321*"))/1000</f>
        <v>0</v>
      </c>
      <c r="I111" s="17">
        <f>(SUMIFS(EUROSTAT_VBE_IND_2005!G$7:G$883,EUROSTAT_VBE_IND_2005!$B$7:$B$883,$D111,EUROSTAT_VBE_IND_2005!$C$7:$C$883,"*"&amp;RIGHT($A111,3)&amp;"*",EUROSTAT_VBE_IND_2005!$D$7:$D$883,"321*"))/1000</f>
        <v>0</v>
      </c>
      <c r="J111" s="198"/>
      <c r="K111" s="17">
        <f>(SUMIFS(EUROSTAT_VBE_IND_2005!H$7:H$883,EUROSTAT_VBE_IND_2005!$B$7:$B$883,$D111,EUROSTAT_VBE_IND_2005!$C$7:$C$883,"*"&amp;RIGHT($A111,3)&amp;"*",EUROSTAT_VBE_IND_2005!$D$7:$D$883,"321*"))/1000</f>
        <v>0</v>
      </c>
      <c r="L111" s="17">
        <f>(SUMIFS(EUROSTAT_VBE_IND_2005!I$7:I$883,EUROSTAT_VBE_IND_2005!$B$7:$B$883,$D111,EUROSTAT_VBE_IND_2005!$C$7:$C$883,"*"&amp;RIGHT($A111,3)&amp;"*",EUROSTAT_VBE_IND_2005!$D$7:$D$883,"321*"))/1000</f>
        <v>0</v>
      </c>
      <c r="M111" s="17">
        <f>(SUMIFS(EUROSTAT_VBE_IND_2005!J$7:J$883,EUROSTAT_VBE_IND_2005!$B$7:$B$883,$D111,EUROSTAT_VBE_IND_2005!$C$7:$C$883,"*"&amp;RIGHT($A111,3)&amp;"*",EUROSTAT_VBE_IND_2005!$D$7:$D$883,"321*"))/1000</f>
        <v>0</v>
      </c>
      <c r="N111" s="17">
        <f>(SUMIFS(EUROSTAT_VBE_IND_2005!K$7:K$883,EUROSTAT_VBE_IND_2005!$B$7:$B$883,$D111,EUROSTAT_VBE_IND_2005!$C$7:$C$883,"*"&amp;RIGHT($A111,3)&amp;"*",EUROSTAT_VBE_IND_2005!$D$7:$D$883,"321*"))/1000</f>
        <v>0</v>
      </c>
      <c r="O111" s="17">
        <f>(SUMIFS(EUROSTAT_VBE_IND_2005!L$7:L$883,EUROSTAT_VBE_IND_2005!$B$7:$B$883,$D111,EUROSTAT_VBE_IND_2005!$C$7:$C$883,"*"&amp;RIGHT($A111,3)&amp;"*",EUROSTAT_VBE_IND_2005!$D$7:$D$883,"321*"))/1000</f>
        <v>0</v>
      </c>
      <c r="P111" s="17">
        <f>(SUMIFS(EUROSTAT_VBE_IND_2005!M$7:M$883,EUROSTAT_VBE_IND_2005!$B$7:$B$883,$D111,EUROSTAT_VBE_IND_2005!$C$7:$C$883,"*"&amp;RIGHT($A111,3)&amp;"*",EUROSTAT_VBE_IND_2005!$D$7:$D$883,"321*"))/1000</f>
        <v>0</v>
      </c>
      <c r="Q111" s="17">
        <f>(SUMIFS(EUROSTAT_VBE_IND_2005!N$7:N$883,EUROSTAT_VBE_IND_2005!$B$7:$B$883,$D111,EUROSTAT_VBE_IND_2005!$C$7:$C$883,"*"&amp;RIGHT($A111,3)&amp;"*",EUROSTAT_VBE_IND_2005!$D$7:$D$883,"321*"))/1000</f>
        <v>0</v>
      </c>
      <c r="R111" s="17">
        <f>(SUMIFS(EUROSTAT_VBE_IND_2005!O$7:O$883,EUROSTAT_VBE_IND_2005!$B$7:$B$883,$D111,EUROSTAT_VBE_IND_2005!$C$7:$C$883,"*"&amp;RIGHT($A111,3)&amp;"*",EUROSTAT_VBE_IND_2005!$D$7:$D$883,"321*"))/1000</f>
        <v>0</v>
      </c>
      <c r="S111" s="17">
        <f>(SUMIFS(EUROSTAT_VBE_IND_2005!P$7:P$883,EUROSTAT_VBE_IND_2005!$B$7:$B$883,$D111,EUROSTAT_VBE_IND_2005!$C$7:$C$883,"*"&amp;RIGHT($A111,3)&amp;"*",EUROSTAT_VBE_IND_2005!$D$7:$D$883,"321*"))/1000</f>
        <v>0</v>
      </c>
      <c r="T111" s="17">
        <f>(SUMIFS(EUROSTAT_VBE_IND_2005!Q$7:Q$883,EUROSTAT_VBE_IND_2005!$B$7:$B$883,$D111,EUROSTAT_VBE_IND_2005!$C$7:$C$883,"*"&amp;RIGHT($A111,3)&amp;"*",EUROSTAT_VBE_IND_2005!$D$7:$D$883,"321*"))/1000</f>
        <v>0</v>
      </c>
      <c r="U111" s="17">
        <f>(SUMIFS(EUROSTAT_VBE_IND_2005!R$7:R$883,EUROSTAT_VBE_IND_2005!$B$7:$B$883,$D111,EUROSTAT_VBE_IND_2005!$C$7:$C$883,"*"&amp;RIGHT($A111,3)&amp;"*",EUROSTAT_VBE_IND_2005!$D$7:$D$883,"321*"))/1000</f>
        <v>0</v>
      </c>
      <c r="V111" s="17">
        <f>(SUMIFS(EUROSTAT_VBE_IND_2005!S$7:S$883,EUROSTAT_VBE_IND_2005!$B$7:$B$883,$D111,EUROSTAT_VBE_IND_2005!$C$7:$C$883,"*"&amp;RIGHT($A111,3)&amp;"*",EUROSTAT_VBE_IND_2005!$D$7:$D$883,"321*"))/1000</f>
        <v>0</v>
      </c>
      <c r="W111" s="17">
        <f>(SUMIFS(EUROSTAT_VBE_IND_2005!T$7:T$883,EUROSTAT_VBE_IND_2005!$B$7:$B$883,$D111,EUROSTAT_VBE_IND_2005!$C$7:$C$883,"*"&amp;RIGHT($A111,3)&amp;"*",EUROSTAT_VBE_IND_2005!$D$7:$D$883,"321*"))/1000</f>
        <v>0</v>
      </c>
      <c r="X111" s="17">
        <f>(SUMIFS(EUROSTAT_VBE_IND_2005!U$7:U$883,EUROSTAT_VBE_IND_2005!$B$7:$B$883,$D111,EUROSTAT_VBE_IND_2005!$C$7:$C$883,"*"&amp;RIGHT($A111,3)&amp;"*",EUROSTAT_VBE_IND_2005!$D$7:$D$883,"321*"))/1000</f>
        <v>0</v>
      </c>
      <c r="Y111" s="17">
        <f>(SUMIFS(EUROSTAT_VBE_IND_2005!V$7:V$883,EUROSTAT_VBE_IND_2005!$B$7:$B$883,$D111,EUROSTAT_VBE_IND_2005!$C$7:$C$883,"*"&amp;RIGHT($A111,3)&amp;"*",EUROSTAT_VBE_IND_2005!$D$7:$D$883,"321*"))/1000</f>
        <v>0</v>
      </c>
      <c r="Z111" s="17">
        <f>(SUMIFS(EUROSTAT_VBE_IND_2005!W$7:W$883,EUROSTAT_VBE_IND_2005!$B$7:$B$883,$D111,EUROSTAT_VBE_IND_2005!$C$7:$C$883,"*"&amp;RIGHT($A111,3)&amp;"*",EUROSTAT_VBE_IND_2005!$D$7:$D$883,"321*"))/1000</f>
        <v>0</v>
      </c>
      <c r="AA111" s="17">
        <f>(SUMIFS(EUROSTAT_VBE_IND_2005!X$7:X$883,EUROSTAT_VBE_IND_2005!$B$7:$B$883,$D111,EUROSTAT_VBE_IND_2005!$C$7:$C$883,"*"&amp;RIGHT($A111,3)&amp;"*",EUROSTAT_VBE_IND_2005!$D$7:$D$883,"321*"))/1000</f>
        <v>0</v>
      </c>
      <c r="AB111" s="17">
        <f>(SUMIFS(EUROSTAT_VBE_IND_2005!AA$7:AA$883,EUROSTAT_VBE_IND_2005!$B$7:$B$883,$D111,EUROSTAT_VBE_IND_2005!$C$7:$C$883,"*"&amp;RIGHT($A111,3)&amp;"*",EUROSTAT_VBE_IND_2005!$D$7:$D$883,"321*"))/1000</f>
        <v>0</v>
      </c>
      <c r="AC111" s="17">
        <f>(SUMIFS(EUROSTAT_VBE_IND_2005!AB$7:AB$883,EUROSTAT_VBE_IND_2005!$B$7:$B$883,$D111,EUROSTAT_VBE_IND_2005!$C$7:$C$883,"*"&amp;RIGHT($A111,3)&amp;"*",EUROSTAT_VBE_IND_2005!$D$7:$D$883,"321*"))/1000</f>
        <v>0</v>
      </c>
      <c r="AD111" s="17">
        <f>(SUMIFS(EUROSTAT_VBE_IND_2005!AC$7:AC$883,EUROSTAT_VBE_IND_2005!$B$7:$B$883,$D111,EUROSTAT_VBE_IND_2005!$C$7:$C$883,"*"&amp;RIGHT($A111,3)&amp;"*",EUROSTAT_VBE_IND_2005!$D$7:$D$883,"321*"))/1000</f>
        <v>0</v>
      </c>
      <c r="AE111" s="17">
        <f>(SUMIFS(EUROSTAT_VBE_IND_2005!AD$7:AD$883,EUROSTAT_VBE_IND_2005!$B$7:$B$883,$D111,EUROSTAT_VBE_IND_2005!$C$7:$C$883,"*"&amp;RIGHT($A111,3)&amp;"*",EUROSTAT_VBE_IND_2005!$D$7:$D$883,"321*"))/1000</f>
        <v>0</v>
      </c>
      <c r="AF111" s="17">
        <f>(SUMIFS(EUROSTAT_VBE_IND_2005!AE$7:AE$883,EUROSTAT_VBE_IND_2005!$B$7:$B$883,$D111,EUROSTAT_VBE_IND_2005!$C$7:$C$883,"*"&amp;RIGHT($A111,3)&amp;"*",EUROSTAT_VBE_IND_2005!$D$7:$D$883,"321*"))/1000</f>
        <v>0</v>
      </c>
      <c r="AG111" s="17">
        <f>(SUMIFS(EUROSTAT_VBE_IND_2005!AF$7:AF$883,EUROSTAT_VBE_IND_2005!$B$7:$B$883,$D111,EUROSTAT_VBE_IND_2005!$C$7:$C$883,"*"&amp;RIGHT($A111,3)&amp;"*",EUROSTAT_VBE_IND_2005!$D$7:$D$883,"321*"))/1000</f>
        <v>0</v>
      </c>
      <c r="AH111" s="17">
        <f>(SUMIFS(EUROSTAT_VBE_IND_2005!AH$7:AH$883,EUROSTAT_VBE_IND_2005!$B$7:$B$883,$D111,EUROSTAT_VBE_IND_2005!$C$7:$C$883,"*"&amp;RIGHT($A111,3)&amp;"*",EUROSTAT_VBE_IND_2005!$D$7:$D$883,"321*"))/1000</f>
        <v>0</v>
      </c>
      <c r="AI111" s="17">
        <f>(SUMIFS(EUROSTAT_VBE_IND_2005!AI$7:AI$883,EUROSTAT_VBE_IND_2005!$B$7:$B$883,$D111,EUROSTAT_VBE_IND_2005!$C$7:$C$883,"*"&amp;RIGHT($A111,3)&amp;"*",EUROSTAT_VBE_IND_2005!$D$7:$D$883,"321*"))/1000</f>
        <v>0</v>
      </c>
      <c r="AJ111" s="17">
        <f>(SUMIFS(EUROSTAT_VBE_IND_2005!AJ$7:AJ$883,EUROSTAT_VBE_IND_2005!$B$7:$B$883,$D111,EUROSTAT_VBE_IND_2005!$C$7:$C$883,"*"&amp;RIGHT($A111,3)&amp;"*",EUROSTAT_VBE_IND_2005!$D$7:$D$883,"321*"))/1000</f>
        <v>0</v>
      </c>
      <c r="AK111" s="17">
        <f>(SUMIFS(EUROSTAT_VBE_IND_2005!AK$7:AK$883,EUROSTAT_VBE_IND_2005!$B$7:$B$883,$D111,EUROSTAT_VBE_IND_2005!$C$7:$C$883,"*"&amp;RIGHT($A111,3)&amp;"*",EUROSTAT_VBE_IND_2005!$D$7:$D$883,"321*"))/1000</f>
        <v>0</v>
      </c>
      <c r="AL111" s="198"/>
      <c r="AM111" s="198"/>
      <c r="AN111" s="198"/>
      <c r="AO111" s="17">
        <f>(SUMIFS(EUROSTAT_VBE_IND_2005!Y$7:Y$883,EUROSTAT_VBE_IND_2005!$B$7:$B$883,$D111,EUROSTAT_VBE_IND_2005!$C$7:$C$883,"*"&amp;RIGHT($A111,3)&amp;"*",EUROSTAT_VBE_IND_2005!$D$7:$D$883,"321*"))/1000</f>
        <v>0</v>
      </c>
      <c r="AP111" s="17">
        <f>(SUMIFS(EUROSTAT_VBE_IND_2005!Z$7:Z$883,EUROSTAT_VBE_IND_2005!$B$7:$B$883,$D111,EUROSTAT_VBE_IND_2005!$C$7:$C$883,"*"&amp;RIGHT($A111,3)&amp;"*",EUROSTAT_VBE_IND_2005!$D$7:$D$883,"321*"))/1000</f>
        <v>0</v>
      </c>
      <c r="AQ111" s="17">
        <f>(SUMIFS(EUROSTAT_VBE_IND_2005!AG$7:AG$883,EUROSTAT_VBE_IND_2005!$B$7:$B$883,$D111,EUROSTAT_VBE_IND_2005!$C$7:$C$883,"*"&amp;RIGHT($A111,3)&amp;"*",EUROSTAT_VBE_IND_2005!$D$7:$D$883,"321*"))/1000</f>
        <v>0</v>
      </c>
    </row>
    <row r="112" spans="1:43">
      <c r="A112" t="str">
        <f>LEFT(EUROSTAT_VBE_IND_2005!$C$88,8)</f>
        <v>B_101805</v>
      </c>
      <c r="B112" s="28" t="s">
        <v>297</v>
      </c>
      <c r="C112" t="s">
        <v>293</v>
      </c>
      <c r="D112" t="s">
        <v>55</v>
      </c>
      <c r="E112" t="s">
        <v>234</v>
      </c>
      <c r="F112" t="s">
        <v>254</v>
      </c>
      <c r="G112" s="17">
        <f>(SUMIFS(EUROSTAT_VBE_IND_2005!E$7:E$883,EUROSTAT_VBE_IND_2005!$B$7:$B$883,$D112,EUROSTAT_VBE_IND_2005!$C$7:$C$883,"*"&amp;RIGHT($A112,3)&amp;"*",EUROSTAT_VBE_IND_2005!$D$7:$D$883,"3220*"))/1000</f>
        <v>0</v>
      </c>
      <c r="H112" s="17">
        <f>(SUMIFS(EUROSTAT_VBE_IND_2005!F$7:F$883,EUROSTAT_VBE_IND_2005!$B$7:$B$883,$D112,EUROSTAT_VBE_IND_2005!$C$7:$C$883,"*"&amp;RIGHT($A112,3)&amp;"*",EUROSTAT_VBE_IND_2005!$D$7:$D$883,"3220*"))/1000</f>
        <v>0</v>
      </c>
      <c r="I112" s="17">
        <f>(SUMIFS(EUROSTAT_VBE_IND_2005!G$7:G$883,EUROSTAT_VBE_IND_2005!$B$7:$B$883,$D112,EUROSTAT_VBE_IND_2005!$C$7:$C$883,"*"&amp;RIGHT($A112,3)&amp;"*",EUROSTAT_VBE_IND_2005!$D$7:$D$883,"3220*"))/1000</f>
        <v>0</v>
      </c>
      <c r="J112" s="198"/>
      <c r="K112" s="17">
        <f>(SUMIFS(EUROSTAT_VBE_IND_2005!H$7:H$883,EUROSTAT_VBE_IND_2005!$B$7:$B$883,$D112,EUROSTAT_VBE_IND_2005!$C$7:$C$883,"*"&amp;RIGHT($A112,3)&amp;"*",EUROSTAT_VBE_IND_2005!$D$7:$D$883,"3220*"))/1000</f>
        <v>0</v>
      </c>
      <c r="L112" s="17">
        <f>(SUMIFS(EUROSTAT_VBE_IND_2005!I$7:I$883,EUROSTAT_VBE_IND_2005!$B$7:$B$883,$D112,EUROSTAT_VBE_IND_2005!$C$7:$C$883,"*"&amp;RIGHT($A112,3)&amp;"*",EUROSTAT_VBE_IND_2005!$D$7:$D$883,"3220*"))/1000</f>
        <v>0</v>
      </c>
      <c r="M112" s="17">
        <f>(SUMIFS(EUROSTAT_VBE_IND_2005!J$7:J$883,EUROSTAT_VBE_IND_2005!$B$7:$B$883,$D112,EUROSTAT_VBE_IND_2005!$C$7:$C$883,"*"&amp;RIGHT($A112,3)&amp;"*",EUROSTAT_VBE_IND_2005!$D$7:$D$883,"3220*"))/1000</f>
        <v>0.092</v>
      </c>
      <c r="N112" s="17">
        <f>(SUMIFS(EUROSTAT_VBE_IND_2005!K$7:K$883,EUROSTAT_VBE_IND_2005!$B$7:$B$883,$D112,EUROSTAT_VBE_IND_2005!$C$7:$C$883,"*"&amp;RIGHT($A112,3)&amp;"*",EUROSTAT_VBE_IND_2005!$D$7:$D$883,"3220*"))/1000</f>
        <v>0.046</v>
      </c>
      <c r="O112" s="17">
        <f>(SUMIFS(EUROSTAT_VBE_IND_2005!L$7:L$883,EUROSTAT_VBE_IND_2005!$B$7:$B$883,$D112,EUROSTAT_VBE_IND_2005!$C$7:$C$883,"*"&amp;RIGHT($A112,3)&amp;"*",EUROSTAT_VBE_IND_2005!$D$7:$D$883,"3220*"))/1000</f>
        <v>0</v>
      </c>
      <c r="P112" s="17">
        <f>(SUMIFS(EUROSTAT_VBE_IND_2005!M$7:M$883,EUROSTAT_VBE_IND_2005!$B$7:$B$883,$D112,EUROSTAT_VBE_IND_2005!$C$7:$C$883,"*"&amp;RIGHT($A112,3)&amp;"*",EUROSTAT_VBE_IND_2005!$D$7:$D$883,"3220*"))/1000</f>
        <v>0</v>
      </c>
      <c r="Q112" s="17">
        <f>(SUMIFS(EUROSTAT_VBE_IND_2005!N$7:N$883,EUROSTAT_VBE_IND_2005!$B$7:$B$883,$D112,EUROSTAT_VBE_IND_2005!$C$7:$C$883,"*"&amp;RIGHT($A112,3)&amp;"*",EUROSTAT_VBE_IND_2005!$D$7:$D$883,"3220*"))/1000</f>
        <v>1.794</v>
      </c>
      <c r="R112" s="17">
        <f>(SUMIFS(EUROSTAT_VBE_IND_2005!O$7:O$883,EUROSTAT_VBE_IND_2005!$B$7:$B$883,$D112,EUROSTAT_VBE_IND_2005!$C$7:$C$883,"*"&amp;RIGHT($A112,3)&amp;"*",EUROSTAT_VBE_IND_2005!$D$7:$D$883,"3220*"))/1000</f>
        <v>4.805</v>
      </c>
      <c r="S112" s="17">
        <f>(SUMIFS(EUROSTAT_VBE_IND_2005!P$7:P$883,EUROSTAT_VBE_IND_2005!$B$7:$B$883,$D112,EUROSTAT_VBE_IND_2005!$C$7:$C$883,"*"&amp;RIGHT($A112,3)&amp;"*",EUROSTAT_VBE_IND_2005!$D$7:$D$883,"3220*"))/1000</f>
        <v>0.138</v>
      </c>
      <c r="T112" s="17">
        <f>(SUMIFS(EUROSTAT_VBE_IND_2005!Q$7:Q$883,EUROSTAT_VBE_IND_2005!$B$7:$B$883,$D112,EUROSTAT_VBE_IND_2005!$C$7:$C$883,"*"&amp;RIGHT($A112,3)&amp;"*",EUROSTAT_VBE_IND_2005!$D$7:$D$883,"3220*"))/1000</f>
        <v>0.184</v>
      </c>
      <c r="U112" s="17">
        <f>(SUMIFS(EUROSTAT_VBE_IND_2005!R$7:R$883,EUROSTAT_VBE_IND_2005!$B$7:$B$883,$D112,EUROSTAT_VBE_IND_2005!$C$7:$C$883,"*"&amp;RIGHT($A112,3)&amp;"*",EUROSTAT_VBE_IND_2005!$D$7:$D$883,"3220*"))/1000</f>
        <v>0</v>
      </c>
      <c r="V112" s="17">
        <f>(SUMIFS(EUROSTAT_VBE_IND_2005!S$7:S$883,EUROSTAT_VBE_IND_2005!$B$7:$B$883,$D112,EUROSTAT_VBE_IND_2005!$C$7:$C$883,"*"&amp;RIGHT($A112,3)&amp;"*",EUROSTAT_VBE_IND_2005!$D$7:$D$883,"3220*"))/1000</f>
        <v>0</v>
      </c>
      <c r="W112" s="17">
        <f>(SUMIFS(EUROSTAT_VBE_IND_2005!T$7:T$883,EUROSTAT_VBE_IND_2005!$B$7:$B$883,$D112,EUROSTAT_VBE_IND_2005!$C$7:$C$883,"*"&amp;RIGHT($A112,3)&amp;"*",EUROSTAT_VBE_IND_2005!$D$7:$D$883,"3220*"))/1000</f>
        <v>0</v>
      </c>
      <c r="X112" s="17">
        <f>(SUMIFS(EUROSTAT_VBE_IND_2005!U$7:U$883,EUROSTAT_VBE_IND_2005!$B$7:$B$883,$D112,EUROSTAT_VBE_IND_2005!$C$7:$C$883,"*"&amp;RIGHT($A112,3)&amp;"*",EUROSTAT_VBE_IND_2005!$D$7:$D$883,"3220*"))/1000</f>
        <v>1.15</v>
      </c>
      <c r="Y112" s="17">
        <f>(SUMIFS(EUROSTAT_VBE_IND_2005!V$7:V$883,EUROSTAT_VBE_IND_2005!$B$7:$B$883,$D112,EUROSTAT_VBE_IND_2005!$C$7:$C$883,"*"&amp;RIGHT($A112,3)&amp;"*",EUROSTAT_VBE_IND_2005!$D$7:$D$883,"3220*"))/1000</f>
        <v>0</v>
      </c>
      <c r="Z112" s="17">
        <f>(SUMIFS(EUROSTAT_VBE_IND_2005!W$7:W$883,EUROSTAT_VBE_IND_2005!$B$7:$B$883,$D112,EUROSTAT_VBE_IND_2005!$C$7:$C$883,"*"&amp;RIGHT($A112,3)&amp;"*",EUROSTAT_VBE_IND_2005!$D$7:$D$883,"3220*"))/1000</f>
        <v>0</v>
      </c>
      <c r="AA112" s="17">
        <f>(SUMIFS(EUROSTAT_VBE_IND_2005!X$7:X$883,EUROSTAT_VBE_IND_2005!$B$7:$B$883,$D112,EUROSTAT_VBE_IND_2005!$C$7:$C$883,"*"&amp;RIGHT($A112,3)&amp;"*",EUROSTAT_VBE_IND_2005!$D$7:$D$883,"3220*"))/1000</f>
        <v>0</v>
      </c>
      <c r="AB112" s="17">
        <f>(SUMIFS(EUROSTAT_VBE_IND_2005!AA$7:AA$883,EUROSTAT_VBE_IND_2005!$B$7:$B$883,$D112,EUROSTAT_VBE_IND_2005!$C$7:$C$883,"*"&amp;RIGHT($A112,3)&amp;"*",EUROSTAT_VBE_IND_2005!$D$7:$D$883,"3220*"))/1000</f>
        <v>0</v>
      </c>
      <c r="AC112" s="17">
        <f>(SUMIFS(EUROSTAT_VBE_IND_2005!AB$7:AB$883,EUROSTAT_VBE_IND_2005!$B$7:$B$883,$D112,EUROSTAT_VBE_IND_2005!$C$7:$C$883,"*"&amp;RIGHT($A112,3)&amp;"*",EUROSTAT_VBE_IND_2005!$D$7:$D$883,"3220*"))/1000</f>
        <v>0.045</v>
      </c>
      <c r="AD112" s="17">
        <f>(SUMIFS(EUROSTAT_VBE_IND_2005!AC$7:AC$883,EUROSTAT_VBE_IND_2005!$B$7:$B$883,$D112,EUROSTAT_VBE_IND_2005!$C$7:$C$883,"*"&amp;RIGHT($A112,3)&amp;"*",EUROSTAT_VBE_IND_2005!$D$7:$D$883,"3220*"))/1000</f>
        <v>0.046</v>
      </c>
      <c r="AE112" s="17">
        <f>(SUMIFS(EUROSTAT_VBE_IND_2005!AD$7:AD$883,EUROSTAT_VBE_IND_2005!$B$7:$B$883,$D112,EUROSTAT_VBE_IND_2005!$C$7:$C$883,"*"&amp;RIGHT($A112,3)&amp;"*",EUROSTAT_VBE_IND_2005!$D$7:$D$883,"3220*"))/1000</f>
        <v>0</v>
      </c>
      <c r="AF112" s="17">
        <f>(SUMIFS(EUROSTAT_VBE_IND_2005!AE$7:AE$883,EUROSTAT_VBE_IND_2005!$B$7:$B$883,$D112,EUROSTAT_VBE_IND_2005!$C$7:$C$883,"*"&amp;RIGHT($A112,3)&amp;"*",EUROSTAT_VBE_IND_2005!$D$7:$D$883,"3220*"))/1000</f>
        <v>0.284</v>
      </c>
      <c r="AG112" s="17">
        <f>(SUMIFS(EUROSTAT_VBE_IND_2005!AF$7:AF$883,EUROSTAT_VBE_IND_2005!$B$7:$B$883,$D112,EUROSTAT_VBE_IND_2005!$C$7:$C$883,"*"&amp;RIGHT($A112,3)&amp;"*",EUROSTAT_VBE_IND_2005!$D$7:$D$883,"3220*"))/1000</f>
        <v>0</v>
      </c>
      <c r="AH112" s="17">
        <f>(SUMIFS(EUROSTAT_VBE_IND_2005!AH$7:AH$883,EUROSTAT_VBE_IND_2005!$B$7:$B$883,$D112,EUROSTAT_VBE_IND_2005!$C$7:$C$883,"*"&amp;RIGHT($A112,3)&amp;"*",EUROSTAT_VBE_IND_2005!$D$7:$D$883,"3220*"))/1000</f>
        <v>8.648</v>
      </c>
      <c r="AI112" s="17">
        <f>(SUMIFS(EUROSTAT_VBE_IND_2005!AI$7:AI$883,EUROSTAT_VBE_IND_2005!$B$7:$B$883,$D112,EUROSTAT_VBE_IND_2005!$C$7:$C$883,"*"&amp;RIGHT($A112,3)&amp;"*",EUROSTAT_VBE_IND_2005!$D$7:$D$883,"3220*"))/1000</f>
        <v>0.092</v>
      </c>
      <c r="AJ112" s="17">
        <f>(SUMIFS(EUROSTAT_VBE_IND_2005!AJ$7:AJ$883,EUROSTAT_VBE_IND_2005!$B$7:$B$883,$D112,EUROSTAT_VBE_IND_2005!$C$7:$C$883,"*"&amp;RIGHT($A112,3)&amp;"*",EUROSTAT_VBE_IND_2005!$D$7:$D$883,"3220*"))/1000</f>
        <v>0</v>
      </c>
      <c r="AK112" s="17">
        <f>(SUMIFS(EUROSTAT_VBE_IND_2005!AK$7:AK$883,EUROSTAT_VBE_IND_2005!$B$7:$B$883,$D112,EUROSTAT_VBE_IND_2005!$C$7:$C$883,"*"&amp;RIGHT($A112,3)&amp;"*",EUROSTAT_VBE_IND_2005!$D$7:$D$883,"3220*"))/1000</f>
        <v>0</v>
      </c>
      <c r="AL112" s="198"/>
      <c r="AM112" s="198"/>
      <c r="AN112" s="198"/>
      <c r="AO112" s="17">
        <f>(SUMIFS(EUROSTAT_VBE_IND_2005!Y$7:Y$883,EUROSTAT_VBE_IND_2005!$B$7:$B$883,$D112,EUROSTAT_VBE_IND_2005!$C$7:$C$883,"*"&amp;RIGHT($A112,3)&amp;"*",EUROSTAT_VBE_IND_2005!$D$7:$D$883,"3220*"))/1000</f>
        <v>0.047</v>
      </c>
      <c r="AP112" s="17">
        <f>(SUMIFS(EUROSTAT_VBE_IND_2005!Z$7:Z$883,EUROSTAT_VBE_IND_2005!$B$7:$B$883,$D112,EUROSTAT_VBE_IND_2005!$C$7:$C$883,"*"&amp;RIGHT($A112,3)&amp;"*",EUROSTAT_VBE_IND_2005!$D$7:$D$883,"3220*"))/1000</f>
        <v>0.047</v>
      </c>
      <c r="AQ112" s="17">
        <f>(SUMIFS(EUROSTAT_VBE_IND_2005!AG$7:AG$883,EUROSTAT_VBE_IND_2005!$B$7:$B$883,$D112,EUROSTAT_VBE_IND_2005!$C$7:$C$883,"*"&amp;RIGHT($A112,3)&amp;"*",EUROSTAT_VBE_IND_2005!$D$7:$D$883,"3220*"))/1000</f>
        <v>0</v>
      </c>
    </row>
    <row r="113" spans="1:43">
      <c r="A113" t="str">
        <f>LEFT(EUROSTAT_VBE_IND_2005!$C$88,8)</f>
        <v>B_101805</v>
      </c>
      <c r="B113" s="28" t="s">
        <v>297</v>
      </c>
      <c r="C113" t="s">
        <v>293</v>
      </c>
      <c r="D113" t="s">
        <v>55</v>
      </c>
      <c r="E113" t="s">
        <v>235</v>
      </c>
      <c r="F113" t="s">
        <v>255</v>
      </c>
      <c r="G113" s="17">
        <f>(SUMIFS(EUROSTAT_VBE_IND_2005!E$7:E$883,EUROSTAT_VBE_IND_2005!$B$7:$B$883,$D113,EUROSTAT_VBE_IND_2005!$C$7:$C$883,"*"&amp;RIGHT($A113,3)&amp;"*",EUROSTAT_VBE_IND_2005!$D$7:$D$883,"323*"))/1000+(SUMIFS(EUROSTAT_VBE_IND_2005!E$7:E$883,EUROSTAT_VBE_IND_2005!$B$7:$B$883,$D113,EUROSTAT_VBE_IND_2005!$C$7:$C$883,"*"&amp;RIGHT($A113,3)&amp;"*",EUROSTAT_VBE_IND_2005!$D$7:$D$883,"324*"))/1000+(SUMIFS(EUROSTAT_VBE_IND_2005!E$7:E$883,EUROSTAT_VBE_IND_2005!$B$7:$B$883,$D113,EUROSTAT_VBE_IND_2005!$C$7:$C$883,"*"&amp;RIGHT($A113,3)&amp;"*",EUROSTAT_VBE_IND_2005!$D$7:$D$883,"3260*"))/1000</f>
        <v>0</v>
      </c>
      <c r="H113" s="17">
        <f>(SUMIFS(EUROSTAT_VBE_IND_2005!F$7:F$883,EUROSTAT_VBE_IND_2005!$B$7:$B$883,$D113,EUROSTAT_VBE_IND_2005!$C$7:$C$883,"*"&amp;RIGHT($A113,3)&amp;"*",EUROSTAT_VBE_IND_2005!$D$7:$D$883,"323*"))/1000+(SUMIFS(EUROSTAT_VBE_IND_2005!F$7:F$883,EUROSTAT_VBE_IND_2005!$B$7:$B$883,$D113,EUROSTAT_VBE_IND_2005!$C$7:$C$883,"*"&amp;RIGHT($A113,3)&amp;"*",EUROSTAT_VBE_IND_2005!$D$7:$D$883,"324*"))/1000+(SUMIFS(EUROSTAT_VBE_IND_2005!F$7:F$883,EUROSTAT_VBE_IND_2005!$B$7:$B$883,$D113,EUROSTAT_VBE_IND_2005!$C$7:$C$883,"*"&amp;RIGHT($A113,3)&amp;"*",EUROSTAT_VBE_IND_2005!$D$7:$D$883,"3260*"))/1000</f>
        <v>0.558</v>
      </c>
      <c r="I113" s="17">
        <f>(SUMIFS(EUROSTAT_VBE_IND_2005!G$7:G$883,EUROSTAT_VBE_IND_2005!$B$7:$B$883,$D113,EUROSTAT_VBE_IND_2005!$C$7:$C$883,"*"&amp;RIGHT($A113,3)&amp;"*",EUROSTAT_VBE_IND_2005!$D$7:$D$883,"323*"))/1000+(SUMIFS(EUROSTAT_VBE_IND_2005!G$7:G$883,EUROSTAT_VBE_IND_2005!$B$7:$B$883,$D113,EUROSTAT_VBE_IND_2005!$C$7:$C$883,"*"&amp;RIGHT($A113,3)&amp;"*",EUROSTAT_VBE_IND_2005!$D$7:$D$883,"324*"))/1000+(SUMIFS(EUROSTAT_VBE_IND_2005!G$7:G$883,EUROSTAT_VBE_IND_2005!$B$7:$B$883,$D113,EUROSTAT_VBE_IND_2005!$C$7:$C$883,"*"&amp;RIGHT($A113,3)&amp;"*",EUROSTAT_VBE_IND_2005!$D$7:$D$883,"3260*"))/1000</f>
        <v>0.086</v>
      </c>
      <c r="J113" s="198"/>
      <c r="K113" s="17">
        <f>(SUMIFS(EUROSTAT_VBE_IND_2005!H$7:H$883,EUROSTAT_VBE_IND_2005!$B$7:$B$883,$D113,EUROSTAT_VBE_IND_2005!$C$7:$C$883,"*"&amp;RIGHT($A113,3)&amp;"*",EUROSTAT_VBE_IND_2005!$D$7:$D$883,"323*"))/1000+(SUMIFS(EUROSTAT_VBE_IND_2005!H$7:H$883,EUROSTAT_VBE_IND_2005!$B$7:$B$883,$D113,EUROSTAT_VBE_IND_2005!$C$7:$C$883,"*"&amp;RIGHT($A113,3)&amp;"*",EUROSTAT_VBE_IND_2005!$D$7:$D$883,"324*"))/1000+(SUMIFS(EUROSTAT_VBE_IND_2005!H$7:H$883,EUROSTAT_VBE_IND_2005!$B$7:$B$883,$D113,EUROSTAT_VBE_IND_2005!$C$7:$C$883,"*"&amp;RIGHT($A113,3)&amp;"*",EUROSTAT_VBE_IND_2005!$D$7:$D$883,"3260*"))/1000</f>
        <v>0</v>
      </c>
      <c r="L113" s="17">
        <f>(SUMIFS(EUROSTAT_VBE_IND_2005!I$7:I$883,EUROSTAT_VBE_IND_2005!$B$7:$B$883,$D113,EUROSTAT_VBE_IND_2005!$C$7:$C$883,"*"&amp;RIGHT($A113,3)&amp;"*",EUROSTAT_VBE_IND_2005!$D$7:$D$883,"323*"))/1000+(SUMIFS(EUROSTAT_VBE_IND_2005!I$7:I$883,EUROSTAT_VBE_IND_2005!$B$7:$B$883,$D113,EUROSTAT_VBE_IND_2005!$C$7:$C$883,"*"&amp;RIGHT($A113,3)&amp;"*",EUROSTAT_VBE_IND_2005!$D$7:$D$883,"324*"))/1000+(SUMIFS(EUROSTAT_VBE_IND_2005!I$7:I$883,EUROSTAT_VBE_IND_2005!$B$7:$B$883,$D113,EUROSTAT_VBE_IND_2005!$C$7:$C$883,"*"&amp;RIGHT($A113,3)&amp;"*",EUROSTAT_VBE_IND_2005!$D$7:$D$883,"3260*"))/1000</f>
        <v>0.084</v>
      </c>
      <c r="M113" s="17">
        <f>(SUMIFS(EUROSTAT_VBE_IND_2005!J$7:J$883,EUROSTAT_VBE_IND_2005!$B$7:$B$883,$D113,EUROSTAT_VBE_IND_2005!$C$7:$C$883,"*"&amp;RIGHT($A113,3)&amp;"*",EUROSTAT_VBE_IND_2005!$D$7:$D$883,"323*"))/1000+(SUMIFS(EUROSTAT_VBE_IND_2005!J$7:J$883,EUROSTAT_VBE_IND_2005!$B$7:$B$883,$D113,EUROSTAT_VBE_IND_2005!$C$7:$C$883,"*"&amp;RIGHT($A113,3)&amp;"*",EUROSTAT_VBE_IND_2005!$D$7:$D$883,"324*"))/1000+(SUMIFS(EUROSTAT_VBE_IND_2005!J$7:J$883,EUROSTAT_VBE_IND_2005!$B$7:$B$883,$D113,EUROSTAT_VBE_IND_2005!$C$7:$C$883,"*"&amp;RIGHT($A113,3)&amp;"*",EUROSTAT_VBE_IND_2005!$D$7:$D$883,"3260*"))/1000</f>
        <v>1.372</v>
      </c>
      <c r="N113" s="17">
        <f>(SUMIFS(EUROSTAT_VBE_IND_2005!K$7:K$883,EUROSTAT_VBE_IND_2005!$B$7:$B$883,$D113,EUROSTAT_VBE_IND_2005!$C$7:$C$883,"*"&amp;RIGHT($A113,3)&amp;"*",EUROSTAT_VBE_IND_2005!$D$7:$D$883,"323*"))/1000+(SUMIFS(EUROSTAT_VBE_IND_2005!K$7:K$883,EUROSTAT_VBE_IND_2005!$B$7:$B$883,$D113,EUROSTAT_VBE_IND_2005!$C$7:$C$883,"*"&amp;RIGHT($A113,3)&amp;"*",EUROSTAT_VBE_IND_2005!$D$7:$D$883,"324*"))/1000+(SUMIFS(EUROSTAT_VBE_IND_2005!K$7:K$883,EUROSTAT_VBE_IND_2005!$B$7:$B$883,$D113,EUROSTAT_VBE_IND_2005!$C$7:$C$883,"*"&amp;RIGHT($A113,3)&amp;"*",EUROSTAT_VBE_IND_2005!$D$7:$D$883,"3260*"))/1000</f>
        <v>0.08</v>
      </c>
      <c r="O113" s="17">
        <f>(SUMIFS(EUROSTAT_VBE_IND_2005!L$7:L$883,EUROSTAT_VBE_IND_2005!$B$7:$B$883,$D113,EUROSTAT_VBE_IND_2005!$C$7:$C$883,"*"&amp;RIGHT($A113,3)&amp;"*",EUROSTAT_VBE_IND_2005!$D$7:$D$883,"323*"))/1000+(SUMIFS(EUROSTAT_VBE_IND_2005!L$7:L$883,EUROSTAT_VBE_IND_2005!$B$7:$B$883,$D113,EUROSTAT_VBE_IND_2005!$C$7:$C$883,"*"&amp;RIGHT($A113,3)&amp;"*",EUROSTAT_VBE_IND_2005!$D$7:$D$883,"324*"))/1000+(SUMIFS(EUROSTAT_VBE_IND_2005!L$7:L$883,EUROSTAT_VBE_IND_2005!$B$7:$B$883,$D113,EUROSTAT_VBE_IND_2005!$C$7:$C$883,"*"&amp;RIGHT($A113,3)&amp;"*",EUROSTAT_VBE_IND_2005!$D$7:$D$883,"3260*"))/1000</f>
        <v>0</v>
      </c>
      <c r="P113" s="17">
        <f>(SUMIFS(EUROSTAT_VBE_IND_2005!M$7:M$883,EUROSTAT_VBE_IND_2005!$B$7:$B$883,$D113,EUROSTAT_VBE_IND_2005!$C$7:$C$883,"*"&amp;RIGHT($A113,3)&amp;"*",EUROSTAT_VBE_IND_2005!$D$7:$D$883,"323*"))/1000+(SUMIFS(EUROSTAT_VBE_IND_2005!M$7:M$883,EUROSTAT_VBE_IND_2005!$B$7:$B$883,$D113,EUROSTAT_VBE_IND_2005!$C$7:$C$883,"*"&amp;RIGHT($A113,3)&amp;"*",EUROSTAT_VBE_IND_2005!$D$7:$D$883,"324*"))/1000+(SUMIFS(EUROSTAT_VBE_IND_2005!M$7:M$883,EUROSTAT_VBE_IND_2005!$B$7:$B$883,$D113,EUROSTAT_VBE_IND_2005!$C$7:$C$883,"*"&amp;RIGHT($A113,3)&amp;"*",EUROSTAT_VBE_IND_2005!$D$7:$D$883,"3260*"))/1000</f>
        <v>0.043</v>
      </c>
      <c r="Q113" s="17">
        <f>(SUMIFS(EUROSTAT_VBE_IND_2005!N$7:N$883,EUROSTAT_VBE_IND_2005!$B$7:$B$883,$D113,EUROSTAT_VBE_IND_2005!$C$7:$C$883,"*"&amp;RIGHT($A113,3)&amp;"*",EUROSTAT_VBE_IND_2005!$D$7:$D$883,"323*"))/1000+(SUMIFS(EUROSTAT_VBE_IND_2005!N$7:N$883,EUROSTAT_VBE_IND_2005!$B$7:$B$883,$D113,EUROSTAT_VBE_IND_2005!$C$7:$C$883,"*"&amp;RIGHT($A113,3)&amp;"*",EUROSTAT_VBE_IND_2005!$D$7:$D$883,"324*"))/1000+(SUMIFS(EUROSTAT_VBE_IND_2005!N$7:N$883,EUROSTAT_VBE_IND_2005!$B$7:$B$883,$D113,EUROSTAT_VBE_IND_2005!$C$7:$C$883,"*"&amp;RIGHT($A113,3)&amp;"*",EUROSTAT_VBE_IND_2005!$D$7:$D$883,"3260*"))/1000</f>
        <v>3.904</v>
      </c>
      <c r="R113" s="17">
        <f>(SUMIFS(EUROSTAT_VBE_IND_2005!O$7:O$883,EUROSTAT_VBE_IND_2005!$B$7:$B$883,$D113,EUROSTAT_VBE_IND_2005!$C$7:$C$883,"*"&amp;RIGHT($A113,3)&amp;"*",EUROSTAT_VBE_IND_2005!$D$7:$D$883,"323*"))/1000+(SUMIFS(EUROSTAT_VBE_IND_2005!O$7:O$883,EUROSTAT_VBE_IND_2005!$B$7:$B$883,$D113,EUROSTAT_VBE_IND_2005!$C$7:$C$883,"*"&amp;RIGHT($A113,3)&amp;"*",EUROSTAT_VBE_IND_2005!$D$7:$D$883,"324*"))/1000+(SUMIFS(EUROSTAT_VBE_IND_2005!O$7:O$883,EUROSTAT_VBE_IND_2005!$B$7:$B$883,$D113,EUROSTAT_VBE_IND_2005!$C$7:$C$883,"*"&amp;RIGHT($A113,3)&amp;"*",EUROSTAT_VBE_IND_2005!$D$7:$D$883,"3260*"))/1000</f>
        <v>0.171</v>
      </c>
      <c r="S113" s="17">
        <f>(SUMIFS(EUROSTAT_VBE_IND_2005!P$7:P$883,EUROSTAT_VBE_IND_2005!$B$7:$B$883,$D113,EUROSTAT_VBE_IND_2005!$C$7:$C$883,"*"&amp;RIGHT($A113,3)&amp;"*",EUROSTAT_VBE_IND_2005!$D$7:$D$883,"323*"))/1000+(SUMIFS(EUROSTAT_VBE_IND_2005!P$7:P$883,EUROSTAT_VBE_IND_2005!$B$7:$B$883,$D113,EUROSTAT_VBE_IND_2005!$C$7:$C$883,"*"&amp;RIGHT($A113,3)&amp;"*",EUROSTAT_VBE_IND_2005!$D$7:$D$883,"324*"))/1000+(SUMIFS(EUROSTAT_VBE_IND_2005!P$7:P$883,EUROSTAT_VBE_IND_2005!$B$7:$B$883,$D113,EUROSTAT_VBE_IND_2005!$C$7:$C$883,"*"&amp;RIGHT($A113,3)&amp;"*",EUROSTAT_VBE_IND_2005!$D$7:$D$883,"3260*"))/1000</f>
        <v>0.214</v>
      </c>
      <c r="T113" s="17">
        <f>(SUMIFS(EUROSTAT_VBE_IND_2005!Q$7:Q$883,EUROSTAT_VBE_IND_2005!$B$7:$B$883,$D113,EUROSTAT_VBE_IND_2005!$C$7:$C$883,"*"&amp;RIGHT($A113,3)&amp;"*",EUROSTAT_VBE_IND_2005!$D$7:$D$883,"323*"))/1000+(SUMIFS(EUROSTAT_VBE_IND_2005!Q$7:Q$883,EUROSTAT_VBE_IND_2005!$B$7:$B$883,$D113,EUROSTAT_VBE_IND_2005!$C$7:$C$883,"*"&amp;RIGHT($A113,3)&amp;"*",EUROSTAT_VBE_IND_2005!$D$7:$D$883,"324*"))/1000+(SUMIFS(EUROSTAT_VBE_IND_2005!Q$7:Q$883,EUROSTAT_VBE_IND_2005!$B$7:$B$883,$D113,EUROSTAT_VBE_IND_2005!$C$7:$C$883,"*"&amp;RIGHT($A113,3)&amp;"*",EUROSTAT_VBE_IND_2005!$D$7:$D$883,"3260*"))/1000</f>
        <v>0.043</v>
      </c>
      <c r="U113" s="17">
        <f>(SUMIFS(EUROSTAT_VBE_IND_2005!R$7:R$883,EUROSTAT_VBE_IND_2005!$B$7:$B$883,$D113,EUROSTAT_VBE_IND_2005!$C$7:$C$883,"*"&amp;RIGHT($A113,3)&amp;"*",EUROSTAT_VBE_IND_2005!$D$7:$D$883,"323*"))/1000+(SUMIFS(EUROSTAT_VBE_IND_2005!R$7:R$883,EUROSTAT_VBE_IND_2005!$B$7:$B$883,$D113,EUROSTAT_VBE_IND_2005!$C$7:$C$883,"*"&amp;RIGHT($A113,3)&amp;"*",EUROSTAT_VBE_IND_2005!$D$7:$D$883,"324*"))/1000+(SUMIFS(EUROSTAT_VBE_IND_2005!R$7:R$883,EUROSTAT_VBE_IND_2005!$B$7:$B$883,$D113,EUROSTAT_VBE_IND_2005!$C$7:$C$883,"*"&amp;RIGHT($A113,3)&amp;"*",EUROSTAT_VBE_IND_2005!$D$7:$D$883,"3260*"))/1000</f>
        <v>0.043</v>
      </c>
      <c r="V113" s="17">
        <f>(SUMIFS(EUROSTAT_VBE_IND_2005!S$7:S$883,EUROSTAT_VBE_IND_2005!$B$7:$B$883,$D113,EUROSTAT_VBE_IND_2005!$C$7:$C$883,"*"&amp;RIGHT($A113,3)&amp;"*",EUROSTAT_VBE_IND_2005!$D$7:$D$883,"323*"))/1000+(SUMIFS(EUROSTAT_VBE_IND_2005!S$7:S$883,EUROSTAT_VBE_IND_2005!$B$7:$B$883,$D113,EUROSTAT_VBE_IND_2005!$C$7:$C$883,"*"&amp;RIGHT($A113,3)&amp;"*",EUROSTAT_VBE_IND_2005!$D$7:$D$883,"324*"))/1000+(SUMIFS(EUROSTAT_VBE_IND_2005!S$7:S$883,EUROSTAT_VBE_IND_2005!$B$7:$B$883,$D113,EUROSTAT_VBE_IND_2005!$C$7:$C$883,"*"&amp;RIGHT($A113,3)&amp;"*",EUROSTAT_VBE_IND_2005!$D$7:$D$883,"3260*"))/1000</f>
        <v>0</v>
      </c>
      <c r="W113" s="17">
        <f>(SUMIFS(EUROSTAT_VBE_IND_2005!T$7:T$883,EUROSTAT_VBE_IND_2005!$B$7:$B$883,$D113,EUROSTAT_VBE_IND_2005!$C$7:$C$883,"*"&amp;RIGHT($A113,3)&amp;"*",EUROSTAT_VBE_IND_2005!$D$7:$D$883,"323*"))/1000+(SUMIFS(EUROSTAT_VBE_IND_2005!T$7:T$883,EUROSTAT_VBE_IND_2005!$B$7:$B$883,$D113,EUROSTAT_VBE_IND_2005!$C$7:$C$883,"*"&amp;RIGHT($A113,3)&amp;"*",EUROSTAT_VBE_IND_2005!$D$7:$D$883,"324*"))/1000+(SUMIFS(EUROSTAT_VBE_IND_2005!T$7:T$883,EUROSTAT_VBE_IND_2005!$B$7:$B$883,$D113,EUROSTAT_VBE_IND_2005!$C$7:$C$883,"*"&amp;RIGHT($A113,3)&amp;"*",EUROSTAT_VBE_IND_2005!$D$7:$D$883,"3260*"))/1000</f>
        <v>0</v>
      </c>
      <c r="X113" s="17">
        <f>(SUMIFS(EUROSTAT_VBE_IND_2005!U$7:U$883,EUROSTAT_VBE_IND_2005!$B$7:$B$883,$D113,EUROSTAT_VBE_IND_2005!$C$7:$C$883,"*"&amp;RIGHT($A113,3)&amp;"*",EUROSTAT_VBE_IND_2005!$D$7:$D$883,"323*"))/1000+(SUMIFS(EUROSTAT_VBE_IND_2005!U$7:U$883,EUROSTAT_VBE_IND_2005!$B$7:$B$883,$D113,EUROSTAT_VBE_IND_2005!$C$7:$C$883,"*"&amp;RIGHT($A113,3)&amp;"*",EUROSTAT_VBE_IND_2005!$D$7:$D$883,"324*"))/1000+(SUMIFS(EUROSTAT_VBE_IND_2005!U$7:U$883,EUROSTAT_VBE_IND_2005!$B$7:$B$883,$D113,EUROSTAT_VBE_IND_2005!$C$7:$C$883,"*"&amp;RIGHT($A113,3)&amp;"*",EUROSTAT_VBE_IND_2005!$D$7:$D$883,"3260*"))/1000</f>
        <v>0.383</v>
      </c>
      <c r="Y113" s="17">
        <f>(SUMIFS(EUROSTAT_VBE_IND_2005!V$7:V$883,EUROSTAT_VBE_IND_2005!$B$7:$B$883,$D113,EUROSTAT_VBE_IND_2005!$C$7:$C$883,"*"&amp;RIGHT($A113,3)&amp;"*",EUROSTAT_VBE_IND_2005!$D$7:$D$883,"323*"))/1000+(SUMIFS(EUROSTAT_VBE_IND_2005!V$7:V$883,EUROSTAT_VBE_IND_2005!$B$7:$B$883,$D113,EUROSTAT_VBE_IND_2005!$C$7:$C$883,"*"&amp;RIGHT($A113,3)&amp;"*",EUROSTAT_VBE_IND_2005!$D$7:$D$883,"324*"))/1000+(SUMIFS(EUROSTAT_VBE_IND_2005!V$7:V$883,EUROSTAT_VBE_IND_2005!$B$7:$B$883,$D113,EUROSTAT_VBE_IND_2005!$C$7:$C$883,"*"&amp;RIGHT($A113,3)&amp;"*",EUROSTAT_VBE_IND_2005!$D$7:$D$883,"3260*"))/1000</f>
        <v>0</v>
      </c>
      <c r="Z113" s="17">
        <f>(SUMIFS(EUROSTAT_VBE_IND_2005!W$7:W$883,EUROSTAT_VBE_IND_2005!$B$7:$B$883,$D113,EUROSTAT_VBE_IND_2005!$C$7:$C$883,"*"&amp;RIGHT($A113,3)&amp;"*",EUROSTAT_VBE_IND_2005!$D$7:$D$883,"323*"))/1000+(SUMIFS(EUROSTAT_VBE_IND_2005!W$7:W$883,EUROSTAT_VBE_IND_2005!$B$7:$B$883,$D113,EUROSTAT_VBE_IND_2005!$C$7:$C$883,"*"&amp;RIGHT($A113,3)&amp;"*",EUROSTAT_VBE_IND_2005!$D$7:$D$883,"324*"))/1000+(SUMIFS(EUROSTAT_VBE_IND_2005!W$7:W$883,EUROSTAT_VBE_IND_2005!$B$7:$B$883,$D113,EUROSTAT_VBE_IND_2005!$C$7:$C$883,"*"&amp;RIGHT($A113,3)&amp;"*",EUROSTAT_VBE_IND_2005!$D$7:$D$883,"3260*"))/1000</f>
        <v>0.085</v>
      </c>
      <c r="AA113" s="17">
        <f>(SUMIFS(EUROSTAT_VBE_IND_2005!X$7:X$883,EUROSTAT_VBE_IND_2005!$B$7:$B$883,$D113,EUROSTAT_VBE_IND_2005!$C$7:$C$883,"*"&amp;RIGHT($A113,3)&amp;"*",EUROSTAT_VBE_IND_2005!$D$7:$D$883,"323*"))/1000+(SUMIFS(EUROSTAT_VBE_IND_2005!X$7:X$883,EUROSTAT_VBE_IND_2005!$B$7:$B$883,$D113,EUROSTAT_VBE_IND_2005!$C$7:$C$883,"*"&amp;RIGHT($A113,3)&amp;"*",EUROSTAT_VBE_IND_2005!$D$7:$D$883,"324*"))/1000+(SUMIFS(EUROSTAT_VBE_IND_2005!X$7:X$883,EUROSTAT_VBE_IND_2005!$B$7:$B$883,$D113,EUROSTAT_VBE_IND_2005!$C$7:$C$883,"*"&amp;RIGHT($A113,3)&amp;"*",EUROSTAT_VBE_IND_2005!$D$7:$D$883,"3260*"))/1000</f>
        <v>0.042</v>
      </c>
      <c r="AB113" s="17">
        <f>(SUMIFS(EUROSTAT_VBE_IND_2005!AA$7:AA$883,EUROSTAT_VBE_IND_2005!$B$7:$B$883,$D113,EUROSTAT_VBE_IND_2005!$C$7:$C$883,"*"&amp;RIGHT($A113,3)&amp;"*",EUROSTAT_VBE_IND_2005!$D$7:$D$883,"323*"))/1000+(SUMIFS(EUROSTAT_VBE_IND_2005!AA$7:AA$883,EUROSTAT_VBE_IND_2005!$B$7:$B$883,$D113,EUROSTAT_VBE_IND_2005!$C$7:$C$883,"*"&amp;RIGHT($A113,3)&amp;"*",EUROSTAT_VBE_IND_2005!$D$7:$D$883,"324*"))/1000+(SUMIFS(EUROSTAT_VBE_IND_2005!AA$7:AA$883,EUROSTAT_VBE_IND_2005!$B$7:$B$883,$D113,EUROSTAT_VBE_IND_2005!$C$7:$C$883,"*"&amp;RIGHT($A113,3)&amp;"*",EUROSTAT_VBE_IND_2005!$D$7:$D$883,"3260*"))/1000</f>
        <v>0</v>
      </c>
      <c r="AC113" s="17">
        <f>(SUMIFS(EUROSTAT_VBE_IND_2005!AB$7:AB$883,EUROSTAT_VBE_IND_2005!$B$7:$B$883,$D113,EUROSTAT_VBE_IND_2005!$C$7:$C$883,"*"&amp;RIGHT($A113,3)&amp;"*",EUROSTAT_VBE_IND_2005!$D$7:$D$883,"323*"))/1000+(SUMIFS(EUROSTAT_VBE_IND_2005!AB$7:AB$883,EUROSTAT_VBE_IND_2005!$B$7:$B$883,$D113,EUROSTAT_VBE_IND_2005!$C$7:$C$883,"*"&amp;RIGHT($A113,3)&amp;"*",EUROSTAT_VBE_IND_2005!$D$7:$D$883,"324*"))/1000+(SUMIFS(EUROSTAT_VBE_IND_2005!AB$7:AB$883,EUROSTAT_VBE_IND_2005!$B$7:$B$883,$D113,EUROSTAT_VBE_IND_2005!$C$7:$C$883,"*"&amp;RIGHT($A113,3)&amp;"*",EUROSTAT_VBE_IND_2005!$D$7:$D$883,"3260*"))/1000</f>
        <v>0.128</v>
      </c>
      <c r="AD113" s="17">
        <f>(SUMIFS(EUROSTAT_VBE_IND_2005!AC$7:AC$883,EUROSTAT_VBE_IND_2005!$B$7:$B$883,$D113,EUROSTAT_VBE_IND_2005!$C$7:$C$883,"*"&amp;RIGHT($A113,3)&amp;"*",EUROSTAT_VBE_IND_2005!$D$7:$D$883,"323*"))/1000+(SUMIFS(EUROSTAT_VBE_IND_2005!AC$7:AC$883,EUROSTAT_VBE_IND_2005!$B$7:$B$883,$D113,EUROSTAT_VBE_IND_2005!$C$7:$C$883,"*"&amp;RIGHT($A113,3)&amp;"*",EUROSTAT_VBE_IND_2005!$D$7:$D$883,"324*"))/1000+(SUMIFS(EUROSTAT_VBE_IND_2005!AC$7:AC$883,EUROSTAT_VBE_IND_2005!$B$7:$B$883,$D113,EUROSTAT_VBE_IND_2005!$C$7:$C$883,"*"&amp;RIGHT($A113,3)&amp;"*",EUROSTAT_VBE_IND_2005!$D$7:$D$883,"3260*"))/1000</f>
        <v>0.517</v>
      </c>
      <c r="AE113" s="17">
        <f>(SUMIFS(EUROSTAT_VBE_IND_2005!AD$7:AD$883,EUROSTAT_VBE_IND_2005!$B$7:$B$883,$D113,EUROSTAT_VBE_IND_2005!$C$7:$C$883,"*"&amp;RIGHT($A113,3)&amp;"*",EUROSTAT_VBE_IND_2005!$D$7:$D$883,"323*"))/1000+(SUMIFS(EUROSTAT_VBE_IND_2005!AD$7:AD$883,EUROSTAT_VBE_IND_2005!$B$7:$B$883,$D113,EUROSTAT_VBE_IND_2005!$C$7:$C$883,"*"&amp;RIGHT($A113,3)&amp;"*",EUROSTAT_VBE_IND_2005!$D$7:$D$883,"324*"))/1000+(SUMIFS(EUROSTAT_VBE_IND_2005!AD$7:AD$883,EUROSTAT_VBE_IND_2005!$B$7:$B$883,$D113,EUROSTAT_VBE_IND_2005!$C$7:$C$883,"*"&amp;RIGHT($A113,3)&amp;"*",EUROSTAT_VBE_IND_2005!$D$7:$D$883,"3260*"))/1000</f>
        <v>0.086</v>
      </c>
      <c r="AF113" s="17">
        <f>(SUMIFS(EUROSTAT_VBE_IND_2005!AE$7:AE$883,EUROSTAT_VBE_IND_2005!$B$7:$B$883,$D113,EUROSTAT_VBE_IND_2005!$C$7:$C$883,"*"&amp;RIGHT($A113,3)&amp;"*",EUROSTAT_VBE_IND_2005!$D$7:$D$883,"323*"))/1000+(SUMIFS(EUROSTAT_VBE_IND_2005!AE$7:AE$883,EUROSTAT_VBE_IND_2005!$B$7:$B$883,$D113,EUROSTAT_VBE_IND_2005!$C$7:$C$883,"*"&amp;RIGHT($A113,3)&amp;"*",EUROSTAT_VBE_IND_2005!$D$7:$D$883,"324*"))/1000+(SUMIFS(EUROSTAT_VBE_IND_2005!AE$7:AE$883,EUROSTAT_VBE_IND_2005!$B$7:$B$883,$D113,EUROSTAT_VBE_IND_2005!$C$7:$C$883,"*"&amp;RIGHT($A113,3)&amp;"*",EUROSTAT_VBE_IND_2005!$D$7:$D$883,"3260*"))/1000</f>
        <v>0.173</v>
      </c>
      <c r="AG113" s="17">
        <f>(SUMIFS(EUROSTAT_VBE_IND_2005!AF$7:AF$883,EUROSTAT_VBE_IND_2005!$B$7:$B$883,$D113,EUROSTAT_VBE_IND_2005!$C$7:$C$883,"*"&amp;RIGHT($A113,3)&amp;"*",EUROSTAT_VBE_IND_2005!$D$7:$D$883,"323*"))/1000+(SUMIFS(EUROSTAT_VBE_IND_2005!AF$7:AF$883,EUROSTAT_VBE_IND_2005!$B$7:$B$883,$D113,EUROSTAT_VBE_IND_2005!$C$7:$C$883,"*"&amp;RIGHT($A113,3)&amp;"*",EUROSTAT_VBE_IND_2005!$D$7:$D$883,"324*"))/1000+(SUMIFS(EUROSTAT_VBE_IND_2005!AF$7:AF$883,EUROSTAT_VBE_IND_2005!$B$7:$B$883,$D113,EUROSTAT_VBE_IND_2005!$C$7:$C$883,"*"&amp;RIGHT($A113,3)&amp;"*",EUROSTAT_VBE_IND_2005!$D$7:$D$883,"3260*"))/1000</f>
        <v>0.214</v>
      </c>
      <c r="AH113" s="17">
        <f>(SUMIFS(EUROSTAT_VBE_IND_2005!AH$7:AH$883,EUROSTAT_VBE_IND_2005!$B$7:$B$883,$D113,EUROSTAT_VBE_IND_2005!$C$7:$C$883,"*"&amp;RIGHT($A113,3)&amp;"*",EUROSTAT_VBE_IND_2005!$D$7:$D$883,"323*"))/1000+(SUMIFS(EUROSTAT_VBE_IND_2005!AH$7:AH$883,EUROSTAT_VBE_IND_2005!$B$7:$B$883,$D113,EUROSTAT_VBE_IND_2005!$C$7:$C$883,"*"&amp;RIGHT($A113,3)&amp;"*",EUROSTAT_VBE_IND_2005!$D$7:$D$883,"324*"))/1000+(SUMIFS(EUROSTAT_VBE_IND_2005!AH$7:AH$883,EUROSTAT_VBE_IND_2005!$B$7:$B$883,$D113,EUROSTAT_VBE_IND_2005!$C$7:$C$883,"*"&amp;RIGHT($A113,3)&amp;"*",EUROSTAT_VBE_IND_2005!$D$7:$D$883,"3260*"))/1000</f>
        <v>0.901</v>
      </c>
      <c r="AI113" s="17">
        <f>(SUMIFS(EUROSTAT_VBE_IND_2005!AI$7:AI$883,EUROSTAT_VBE_IND_2005!$B$7:$B$883,$D113,EUROSTAT_VBE_IND_2005!$C$7:$C$883,"*"&amp;RIGHT($A113,3)&amp;"*",EUROSTAT_VBE_IND_2005!$D$7:$D$883,"323*"))/1000+(SUMIFS(EUROSTAT_VBE_IND_2005!AI$7:AI$883,EUROSTAT_VBE_IND_2005!$B$7:$B$883,$D113,EUROSTAT_VBE_IND_2005!$C$7:$C$883,"*"&amp;RIGHT($A113,3)&amp;"*",EUROSTAT_VBE_IND_2005!$D$7:$D$883,"324*"))/1000+(SUMIFS(EUROSTAT_VBE_IND_2005!AI$7:AI$883,EUROSTAT_VBE_IND_2005!$B$7:$B$883,$D113,EUROSTAT_VBE_IND_2005!$C$7:$C$883,"*"&amp;RIGHT($A113,3)&amp;"*",EUROSTAT_VBE_IND_2005!$D$7:$D$883,"3260*"))/1000</f>
        <v>0.043</v>
      </c>
      <c r="AJ113" s="17">
        <f>(SUMIFS(EUROSTAT_VBE_IND_2005!AJ$7:AJ$883,EUROSTAT_VBE_IND_2005!$B$7:$B$883,$D113,EUROSTAT_VBE_IND_2005!$C$7:$C$883,"*"&amp;RIGHT($A113,3)&amp;"*",EUROSTAT_VBE_IND_2005!$D$7:$D$883,"323*"))/1000+(SUMIFS(EUROSTAT_VBE_IND_2005!AJ$7:AJ$883,EUROSTAT_VBE_IND_2005!$B$7:$B$883,$D113,EUROSTAT_VBE_IND_2005!$C$7:$C$883,"*"&amp;RIGHT($A113,3)&amp;"*",EUROSTAT_VBE_IND_2005!$D$7:$D$883,"324*"))/1000+(SUMIFS(EUROSTAT_VBE_IND_2005!AJ$7:AJ$883,EUROSTAT_VBE_IND_2005!$B$7:$B$883,$D113,EUROSTAT_VBE_IND_2005!$C$7:$C$883,"*"&amp;RIGHT($A113,3)&amp;"*",EUROSTAT_VBE_IND_2005!$D$7:$D$883,"3260*"))/1000</f>
        <v>0</v>
      </c>
      <c r="AK113" s="17">
        <f>(SUMIFS(EUROSTAT_VBE_IND_2005!AK$7:AK$883,EUROSTAT_VBE_IND_2005!$B$7:$B$883,$D113,EUROSTAT_VBE_IND_2005!$C$7:$C$883,"*"&amp;RIGHT($A113,3)&amp;"*",EUROSTAT_VBE_IND_2005!$D$7:$D$883,"323*"))/1000+(SUMIFS(EUROSTAT_VBE_IND_2005!AK$7:AK$883,EUROSTAT_VBE_IND_2005!$B$7:$B$883,$D113,EUROSTAT_VBE_IND_2005!$C$7:$C$883,"*"&amp;RIGHT($A113,3)&amp;"*",EUROSTAT_VBE_IND_2005!$D$7:$D$883,"324*"))/1000+(SUMIFS(EUROSTAT_VBE_IND_2005!AK$7:AK$883,EUROSTAT_VBE_IND_2005!$B$7:$B$883,$D113,EUROSTAT_VBE_IND_2005!$C$7:$C$883,"*"&amp;RIGHT($A113,3)&amp;"*",EUROSTAT_VBE_IND_2005!$D$7:$D$883,"3260*"))/1000</f>
        <v>0</v>
      </c>
      <c r="AL113" s="198"/>
      <c r="AM113" s="198"/>
      <c r="AN113" s="198"/>
      <c r="AO113" s="17">
        <f>(SUMIFS(EUROSTAT_VBE_IND_2005!Y$7:Y$883,EUROSTAT_VBE_IND_2005!$B$7:$B$883,$D113,EUROSTAT_VBE_IND_2005!$C$7:$C$883,"*"&amp;RIGHT($A113,3)&amp;"*",EUROSTAT_VBE_IND_2005!$D$7:$D$883,"323*"))/1000+(SUMIFS(EUROSTAT_VBE_IND_2005!Y$7:Y$883,EUROSTAT_VBE_IND_2005!$B$7:$B$883,$D113,EUROSTAT_VBE_IND_2005!$C$7:$C$883,"*"&amp;RIGHT($A113,3)&amp;"*",EUROSTAT_VBE_IND_2005!$D$7:$D$883,"324*"))/1000+(SUMIFS(EUROSTAT_VBE_IND_2005!Y$7:Y$883,EUROSTAT_VBE_IND_2005!$B$7:$B$883,$D113,EUROSTAT_VBE_IND_2005!$C$7:$C$883,"*"&amp;RIGHT($A113,3)&amp;"*",EUROSTAT_VBE_IND_2005!$D$7:$D$883,"3260*"))/1000</f>
        <v>0</v>
      </c>
      <c r="AP113" s="17">
        <f>(SUMIFS(EUROSTAT_VBE_IND_2005!Z$7:Z$883,EUROSTAT_VBE_IND_2005!$B$7:$B$883,$D113,EUROSTAT_VBE_IND_2005!$C$7:$C$883,"*"&amp;RIGHT($A113,3)&amp;"*",EUROSTAT_VBE_IND_2005!$D$7:$D$883,"323*"))/1000+(SUMIFS(EUROSTAT_VBE_IND_2005!Z$7:Z$883,EUROSTAT_VBE_IND_2005!$B$7:$B$883,$D113,EUROSTAT_VBE_IND_2005!$C$7:$C$883,"*"&amp;RIGHT($A113,3)&amp;"*",EUROSTAT_VBE_IND_2005!$D$7:$D$883,"324*"))/1000+(SUMIFS(EUROSTAT_VBE_IND_2005!Z$7:Z$883,EUROSTAT_VBE_IND_2005!$B$7:$B$883,$D113,EUROSTAT_VBE_IND_2005!$C$7:$C$883,"*"&amp;RIGHT($A113,3)&amp;"*",EUROSTAT_VBE_IND_2005!$D$7:$D$883,"3260*"))/1000</f>
        <v>0.3</v>
      </c>
      <c r="AQ113" s="17">
        <f>(SUMIFS(EUROSTAT_VBE_IND_2005!AG$7:AG$883,EUROSTAT_VBE_IND_2005!$B$7:$B$883,$D113,EUROSTAT_VBE_IND_2005!$C$7:$C$883,"*"&amp;RIGHT($A113,3)&amp;"*",EUROSTAT_VBE_IND_2005!$D$7:$D$883,"323*"))/1000+(SUMIFS(EUROSTAT_VBE_IND_2005!AG$7:AG$883,EUROSTAT_VBE_IND_2005!$B$7:$B$883,$D113,EUROSTAT_VBE_IND_2005!$C$7:$C$883,"*"&amp;RIGHT($A113,3)&amp;"*",EUROSTAT_VBE_IND_2005!$D$7:$D$883,"324*"))/1000+(SUMIFS(EUROSTAT_VBE_IND_2005!AG$7:AG$883,EUROSTAT_VBE_IND_2005!$B$7:$B$883,$D113,EUROSTAT_VBE_IND_2005!$C$7:$C$883,"*"&amp;RIGHT($A113,3)&amp;"*",EUROSTAT_VBE_IND_2005!$D$7:$D$883,"3260*"))/1000</f>
        <v>0</v>
      </c>
    </row>
    <row r="114" spans="1:43">
      <c r="A114" t="str">
        <f>LEFT(EUROSTAT_VBE_IND_2005!$C$88,8)</f>
        <v>B_101805</v>
      </c>
      <c r="B114" s="28" t="s">
        <v>297</v>
      </c>
      <c r="C114" t="s">
        <v>293</v>
      </c>
      <c r="D114" t="s">
        <v>55</v>
      </c>
      <c r="E114" t="s">
        <v>236</v>
      </c>
      <c r="F114" t="s">
        <v>256</v>
      </c>
      <c r="G114" s="17">
        <f>(SUMIFS(EUROSTAT_VBE_IND_2005!E$7:E$883,EUROSTAT_VBE_IND_2005!$B$7:$B$883,$D114,EUROSTAT_VBE_IND_2005!$C$7:$C$883,"*"&amp;RIGHT($A114,3)&amp;"*",EUROSTAT_VBE_IND_2005!$D$7:$D$883,"3250*"))/1000</f>
        <v>0</v>
      </c>
      <c r="H114" s="17">
        <f>(SUMIFS(EUROSTAT_VBE_IND_2005!F$7:F$883,EUROSTAT_VBE_IND_2005!$B$7:$B$883,$D114,EUROSTAT_VBE_IND_2005!$C$7:$C$883,"*"&amp;RIGHT($A114,3)&amp;"*",EUROSTAT_VBE_IND_2005!$D$7:$D$883,"3250*"))/1000</f>
        <v>0</v>
      </c>
      <c r="I114" s="17">
        <f>(SUMIFS(EUROSTAT_VBE_IND_2005!G$7:G$883,EUROSTAT_VBE_IND_2005!$B$7:$B$883,$D114,EUROSTAT_VBE_IND_2005!$C$7:$C$883,"*"&amp;RIGHT($A114,3)&amp;"*",EUROSTAT_VBE_IND_2005!$D$7:$D$883,"3250*"))/1000</f>
        <v>0</v>
      </c>
      <c r="J114" s="198"/>
      <c r="K114" s="17">
        <f>(SUMIFS(EUROSTAT_VBE_IND_2005!H$7:H$883,EUROSTAT_VBE_IND_2005!$B$7:$B$883,$D114,EUROSTAT_VBE_IND_2005!$C$7:$C$883,"*"&amp;RIGHT($A114,3)&amp;"*",EUROSTAT_VBE_IND_2005!$D$7:$D$883,"3250*"))/1000</f>
        <v>0</v>
      </c>
      <c r="L114" s="17">
        <f>(SUMIFS(EUROSTAT_VBE_IND_2005!I$7:I$883,EUROSTAT_VBE_IND_2005!$B$7:$B$883,$D114,EUROSTAT_VBE_IND_2005!$C$7:$C$883,"*"&amp;RIGHT($A114,3)&amp;"*",EUROSTAT_VBE_IND_2005!$D$7:$D$883,"3250*"))/1000</f>
        <v>0</v>
      </c>
      <c r="M114" s="17">
        <f>(SUMIFS(EUROSTAT_VBE_IND_2005!J$7:J$883,EUROSTAT_VBE_IND_2005!$B$7:$B$883,$D114,EUROSTAT_VBE_IND_2005!$C$7:$C$883,"*"&amp;RIGHT($A114,3)&amp;"*",EUROSTAT_VBE_IND_2005!$D$7:$D$883,"3250*"))/1000</f>
        <v>0</v>
      </c>
      <c r="N114" s="17">
        <f>(SUMIFS(EUROSTAT_VBE_IND_2005!K$7:K$883,EUROSTAT_VBE_IND_2005!$B$7:$B$883,$D114,EUROSTAT_VBE_IND_2005!$C$7:$C$883,"*"&amp;RIGHT($A114,3)&amp;"*",EUROSTAT_VBE_IND_2005!$D$7:$D$883,"3250*"))/1000</f>
        <v>0</v>
      </c>
      <c r="O114" s="17">
        <f>(SUMIFS(EUROSTAT_VBE_IND_2005!L$7:L$883,EUROSTAT_VBE_IND_2005!$B$7:$B$883,$D114,EUROSTAT_VBE_IND_2005!$C$7:$C$883,"*"&amp;RIGHT($A114,3)&amp;"*",EUROSTAT_VBE_IND_2005!$D$7:$D$883,"3250*"))/1000</f>
        <v>0</v>
      </c>
      <c r="P114" s="17">
        <f>(SUMIFS(EUROSTAT_VBE_IND_2005!M$7:M$883,EUROSTAT_VBE_IND_2005!$B$7:$B$883,$D114,EUROSTAT_VBE_IND_2005!$C$7:$C$883,"*"&amp;RIGHT($A114,3)&amp;"*",EUROSTAT_VBE_IND_2005!$D$7:$D$883,"3250*"))/1000</f>
        <v>0</v>
      </c>
      <c r="Q114" s="17">
        <f>(SUMIFS(EUROSTAT_VBE_IND_2005!N$7:N$883,EUROSTAT_VBE_IND_2005!$B$7:$B$883,$D114,EUROSTAT_VBE_IND_2005!$C$7:$C$883,"*"&amp;RIGHT($A114,3)&amp;"*",EUROSTAT_VBE_IND_2005!$D$7:$D$883,"3250*"))/1000</f>
        <v>0</v>
      </c>
      <c r="R114" s="17">
        <f>(SUMIFS(EUROSTAT_VBE_IND_2005!O$7:O$883,EUROSTAT_VBE_IND_2005!$B$7:$B$883,$D114,EUROSTAT_VBE_IND_2005!$C$7:$C$883,"*"&amp;RIGHT($A114,3)&amp;"*",EUROSTAT_VBE_IND_2005!$D$7:$D$883,"3250*"))/1000</f>
        <v>0</v>
      </c>
      <c r="S114" s="17">
        <f>(SUMIFS(EUROSTAT_VBE_IND_2005!P$7:P$883,EUROSTAT_VBE_IND_2005!$B$7:$B$883,$D114,EUROSTAT_VBE_IND_2005!$C$7:$C$883,"*"&amp;RIGHT($A114,3)&amp;"*",EUROSTAT_VBE_IND_2005!$D$7:$D$883,"3250*"))/1000</f>
        <v>0</v>
      </c>
      <c r="T114" s="17">
        <f>(SUMIFS(EUROSTAT_VBE_IND_2005!Q$7:Q$883,EUROSTAT_VBE_IND_2005!$B$7:$B$883,$D114,EUROSTAT_VBE_IND_2005!$C$7:$C$883,"*"&amp;RIGHT($A114,3)&amp;"*",EUROSTAT_VBE_IND_2005!$D$7:$D$883,"3250*"))/1000</f>
        <v>0</v>
      </c>
      <c r="U114" s="17">
        <f>(SUMIFS(EUROSTAT_VBE_IND_2005!R$7:R$883,EUROSTAT_VBE_IND_2005!$B$7:$B$883,$D114,EUROSTAT_VBE_IND_2005!$C$7:$C$883,"*"&amp;RIGHT($A114,3)&amp;"*",EUROSTAT_VBE_IND_2005!$D$7:$D$883,"3250*"))/1000</f>
        <v>0</v>
      </c>
      <c r="V114" s="17">
        <f>(SUMIFS(EUROSTAT_VBE_IND_2005!S$7:S$883,EUROSTAT_VBE_IND_2005!$B$7:$B$883,$D114,EUROSTAT_VBE_IND_2005!$C$7:$C$883,"*"&amp;RIGHT($A114,3)&amp;"*",EUROSTAT_VBE_IND_2005!$D$7:$D$883,"3250*"))/1000</f>
        <v>0</v>
      </c>
      <c r="W114" s="17">
        <f>(SUMIFS(EUROSTAT_VBE_IND_2005!T$7:T$883,EUROSTAT_VBE_IND_2005!$B$7:$B$883,$D114,EUROSTAT_VBE_IND_2005!$C$7:$C$883,"*"&amp;RIGHT($A114,3)&amp;"*",EUROSTAT_VBE_IND_2005!$D$7:$D$883,"3250*"))/1000</f>
        <v>0</v>
      </c>
      <c r="X114" s="17">
        <f>(SUMIFS(EUROSTAT_VBE_IND_2005!U$7:U$883,EUROSTAT_VBE_IND_2005!$B$7:$B$883,$D114,EUROSTAT_VBE_IND_2005!$C$7:$C$883,"*"&amp;RIGHT($A114,3)&amp;"*",EUROSTAT_VBE_IND_2005!$D$7:$D$883,"3250*"))/1000</f>
        <v>0</v>
      </c>
      <c r="Y114" s="17">
        <f>(SUMIFS(EUROSTAT_VBE_IND_2005!V$7:V$883,EUROSTAT_VBE_IND_2005!$B$7:$B$883,$D114,EUROSTAT_VBE_IND_2005!$C$7:$C$883,"*"&amp;RIGHT($A114,3)&amp;"*",EUROSTAT_VBE_IND_2005!$D$7:$D$883,"3250*"))/1000</f>
        <v>0</v>
      </c>
      <c r="Z114" s="17">
        <f>(SUMIFS(EUROSTAT_VBE_IND_2005!W$7:W$883,EUROSTAT_VBE_IND_2005!$B$7:$B$883,$D114,EUROSTAT_VBE_IND_2005!$C$7:$C$883,"*"&amp;RIGHT($A114,3)&amp;"*",EUROSTAT_VBE_IND_2005!$D$7:$D$883,"3250*"))/1000</f>
        <v>0</v>
      </c>
      <c r="AA114" s="17">
        <f>(SUMIFS(EUROSTAT_VBE_IND_2005!X$7:X$883,EUROSTAT_VBE_IND_2005!$B$7:$B$883,$D114,EUROSTAT_VBE_IND_2005!$C$7:$C$883,"*"&amp;RIGHT($A114,3)&amp;"*",EUROSTAT_VBE_IND_2005!$D$7:$D$883,"3250*"))/1000</f>
        <v>0</v>
      </c>
      <c r="AB114" s="17">
        <f>(SUMIFS(EUROSTAT_VBE_IND_2005!AA$7:AA$883,EUROSTAT_VBE_IND_2005!$B$7:$B$883,$D114,EUROSTAT_VBE_IND_2005!$C$7:$C$883,"*"&amp;RIGHT($A114,3)&amp;"*",EUROSTAT_VBE_IND_2005!$D$7:$D$883,"3250*"))/1000</f>
        <v>0</v>
      </c>
      <c r="AC114" s="17">
        <f>(SUMIFS(EUROSTAT_VBE_IND_2005!AB$7:AB$883,EUROSTAT_VBE_IND_2005!$B$7:$B$883,$D114,EUROSTAT_VBE_IND_2005!$C$7:$C$883,"*"&amp;RIGHT($A114,3)&amp;"*",EUROSTAT_VBE_IND_2005!$D$7:$D$883,"3250*"))/1000</f>
        <v>0</v>
      </c>
      <c r="AD114" s="17">
        <f>(SUMIFS(EUROSTAT_VBE_IND_2005!AC$7:AC$883,EUROSTAT_VBE_IND_2005!$B$7:$B$883,$D114,EUROSTAT_VBE_IND_2005!$C$7:$C$883,"*"&amp;RIGHT($A114,3)&amp;"*",EUROSTAT_VBE_IND_2005!$D$7:$D$883,"3250*"))/1000</f>
        <v>0</v>
      </c>
      <c r="AE114" s="17">
        <f>(SUMIFS(EUROSTAT_VBE_IND_2005!AD$7:AD$883,EUROSTAT_VBE_IND_2005!$B$7:$B$883,$D114,EUROSTAT_VBE_IND_2005!$C$7:$C$883,"*"&amp;RIGHT($A114,3)&amp;"*",EUROSTAT_VBE_IND_2005!$D$7:$D$883,"3250*"))/1000</f>
        <v>0</v>
      </c>
      <c r="AF114" s="17">
        <f>(SUMIFS(EUROSTAT_VBE_IND_2005!AE$7:AE$883,EUROSTAT_VBE_IND_2005!$B$7:$B$883,$D114,EUROSTAT_VBE_IND_2005!$C$7:$C$883,"*"&amp;RIGHT($A114,3)&amp;"*",EUROSTAT_VBE_IND_2005!$D$7:$D$883,"3250*"))/1000</f>
        <v>0</v>
      </c>
      <c r="AG114" s="17">
        <f>(SUMIFS(EUROSTAT_VBE_IND_2005!AF$7:AF$883,EUROSTAT_VBE_IND_2005!$B$7:$B$883,$D114,EUROSTAT_VBE_IND_2005!$C$7:$C$883,"*"&amp;RIGHT($A114,3)&amp;"*",EUROSTAT_VBE_IND_2005!$D$7:$D$883,"3250*"))/1000</f>
        <v>0</v>
      </c>
      <c r="AH114" s="17">
        <f>(SUMIFS(EUROSTAT_VBE_IND_2005!AH$7:AH$883,EUROSTAT_VBE_IND_2005!$B$7:$B$883,$D114,EUROSTAT_VBE_IND_2005!$C$7:$C$883,"*"&amp;RIGHT($A114,3)&amp;"*",EUROSTAT_VBE_IND_2005!$D$7:$D$883,"3250*"))/1000</f>
        <v>0</v>
      </c>
      <c r="AI114" s="17">
        <f>(SUMIFS(EUROSTAT_VBE_IND_2005!AI$7:AI$883,EUROSTAT_VBE_IND_2005!$B$7:$B$883,$D114,EUROSTAT_VBE_IND_2005!$C$7:$C$883,"*"&amp;RIGHT($A114,3)&amp;"*",EUROSTAT_VBE_IND_2005!$D$7:$D$883,"3250*"))/1000</f>
        <v>0</v>
      </c>
      <c r="AJ114" s="17">
        <f>(SUMIFS(EUROSTAT_VBE_IND_2005!AJ$7:AJ$883,EUROSTAT_VBE_IND_2005!$B$7:$B$883,$D114,EUROSTAT_VBE_IND_2005!$C$7:$C$883,"*"&amp;RIGHT($A114,3)&amp;"*",EUROSTAT_VBE_IND_2005!$D$7:$D$883,"3250*"))/1000</f>
        <v>0</v>
      </c>
      <c r="AK114" s="17">
        <f>(SUMIFS(EUROSTAT_VBE_IND_2005!AK$7:AK$883,EUROSTAT_VBE_IND_2005!$B$7:$B$883,$D114,EUROSTAT_VBE_IND_2005!$C$7:$C$883,"*"&amp;RIGHT($A114,3)&amp;"*",EUROSTAT_VBE_IND_2005!$D$7:$D$883,"3250*"))/1000</f>
        <v>0</v>
      </c>
      <c r="AL114" s="198"/>
      <c r="AM114" s="198"/>
      <c r="AN114" s="198"/>
      <c r="AO114" s="17">
        <f>(SUMIFS(EUROSTAT_VBE_IND_2005!Y$7:Y$883,EUROSTAT_VBE_IND_2005!$B$7:$B$883,$D114,EUROSTAT_VBE_IND_2005!$C$7:$C$883,"*"&amp;RIGHT($A114,3)&amp;"*",EUROSTAT_VBE_IND_2005!$D$7:$D$883,"3250*"))/1000</f>
        <v>0</v>
      </c>
      <c r="AP114" s="17">
        <f>(SUMIFS(EUROSTAT_VBE_IND_2005!Z$7:Z$883,EUROSTAT_VBE_IND_2005!$B$7:$B$883,$D114,EUROSTAT_VBE_IND_2005!$C$7:$C$883,"*"&amp;RIGHT($A114,3)&amp;"*",EUROSTAT_VBE_IND_2005!$D$7:$D$883,"3250*"))/1000</f>
        <v>0</v>
      </c>
      <c r="AQ114" s="17">
        <f>(SUMIFS(EUROSTAT_VBE_IND_2005!AG$7:AG$883,EUROSTAT_VBE_IND_2005!$B$7:$B$883,$D114,EUROSTAT_VBE_IND_2005!$C$7:$C$883,"*"&amp;RIGHT($A114,3)&amp;"*",EUROSTAT_VBE_IND_2005!$D$7:$D$883,"3250*"))/1000</f>
        <v>0</v>
      </c>
    </row>
    <row r="115" spans="1:43">
      <c r="A115" t="str">
        <f>LEFT(EUROSTAT_VBE_IND_2005!$C$88,8)</f>
        <v>B_101805</v>
      </c>
      <c r="B115" s="28" t="s">
        <v>297</v>
      </c>
      <c r="C115" t="s">
        <v>293</v>
      </c>
      <c r="D115" t="s">
        <v>55</v>
      </c>
      <c r="E115" t="s">
        <v>237</v>
      </c>
      <c r="F115" t="s">
        <v>257</v>
      </c>
      <c r="G115" s="17">
        <f>(SUMIFS(EUROSTAT_VBE_IND_2005!E$7:E$883,EUROSTAT_VBE_IND_2005!$B$7:$B$883,$D115,EUROSTAT_VBE_IND_2005!$C$7:$C$883,"*"&amp;RIGHT($A115,3)&amp;"*",EUROSTAT_VBE_IND_2005!$D$7:$D$883,"3270A*"))/1000+(SUMIFS(EUROSTAT_VBE_IND_2005!E$7:E$883,EUROSTAT_VBE_IND_2005!$B$7:$B$883,$D115,EUROSTAT_VBE_IND_2005!$C$7:$C$883,"*"&amp;RIGHT($A115,3)&amp;"*",EUROSTAT_VBE_IND_2005!$D$7:$D$883,"3285*"))/1000+(SUMIFS(EUROSTAT_VBE_IND_2005!E$7:E$883,EUROSTAT_VBE_IND_2005!$B$7:$B$883,$D115,EUROSTAT_VBE_IND_2005!$C$7:$C$883,"*"&amp;RIGHT($A115,3)&amp;"*",EUROSTAT_VBE_IND_2005!$D$7:$D$883,"3295*"))/1000+(SUMIFS(EUROSTAT_VBE_IND_2005!E$7:E$883,EUROSTAT_VBE_IND_2005!$B$7:$B$883,$D115,EUROSTAT_VBE_IND_2005!$C$7:$C$883,"*"&amp;RIGHT($A115,3)&amp;"*",EUROSTAT_VBE_IND_2005!$D$7:$D$883,"2410*"))/1000+(SUMIFS(EUROSTAT_VBE_IND_2005!E$7:E$883,EUROSTAT_VBE_IND_2005!$B$7:$B$883,$D115,EUROSTAT_VBE_IND_2005!$C$7:$C$883,"*"&amp;RIGHT($A115,3)&amp;"*",EUROSTAT_VBE_IND_2005!$D$7:$D$883,"3105*"))/1000</f>
        <v>10.371</v>
      </c>
      <c r="H115" s="17">
        <f>(SUMIFS(EUROSTAT_VBE_IND_2005!F$7:F$883,EUROSTAT_VBE_IND_2005!$B$7:$B$883,$D115,EUROSTAT_VBE_IND_2005!$C$7:$C$883,"*"&amp;RIGHT($A115,3)&amp;"*",EUROSTAT_VBE_IND_2005!$D$7:$D$883,"3270A*"))/1000+(SUMIFS(EUROSTAT_VBE_IND_2005!F$7:F$883,EUROSTAT_VBE_IND_2005!$B$7:$B$883,$D115,EUROSTAT_VBE_IND_2005!$C$7:$C$883,"*"&amp;RIGHT($A115,3)&amp;"*",EUROSTAT_VBE_IND_2005!$D$7:$D$883,"3285*"))/1000+(SUMIFS(EUROSTAT_VBE_IND_2005!F$7:F$883,EUROSTAT_VBE_IND_2005!$B$7:$B$883,$D115,EUROSTAT_VBE_IND_2005!$C$7:$C$883,"*"&amp;RIGHT($A115,3)&amp;"*",EUROSTAT_VBE_IND_2005!$D$7:$D$883,"3295*"))/1000+(SUMIFS(EUROSTAT_VBE_IND_2005!F$7:F$883,EUROSTAT_VBE_IND_2005!$B$7:$B$883,$D115,EUROSTAT_VBE_IND_2005!$C$7:$C$883,"*"&amp;RIGHT($A115,3)&amp;"*",EUROSTAT_VBE_IND_2005!$D$7:$D$883,"2410*"))/1000+(SUMIFS(EUROSTAT_VBE_IND_2005!F$7:F$883,EUROSTAT_VBE_IND_2005!$B$7:$B$883,$D115,EUROSTAT_VBE_IND_2005!$C$7:$C$883,"*"&amp;RIGHT($A115,3)&amp;"*",EUROSTAT_VBE_IND_2005!$D$7:$D$883,"3105*"))/1000</f>
        <v>0.832</v>
      </c>
      <c r="I115" s="17">
        <f>(SUMIFS(EUROSTAT_VBE_IND_2005!G$7:G$883,EUROSTAT_VBE_IND_2005!$B$7:$B$883,$D115,EUROSTAT_VBE_IND_2005!$C$7:$C$883,"*"&amp;RIGHT($A115,3)&amp;"*",EUROSTAT_VBE_IND_2005!$D$7:$D$883,"3270A*"))/1000+(SUMIFS(EUROSTAT_VBE_IND_2005!G$7:G$883,EUROSTAT_VBE_IND_2005!$B$7:$B$883,$D115,EUROSTAT_VBE_IND_2005!$C$7:$C$883,"*"&amp;RIGHT($A115,3)&amp;"*",EUROSTAT_VBE_IND_2005!$D$7:$D$883,"3285*"))/1000+(SUMIFS(EUROSTAT_VBE_IND_2005!G$7:G$883,EUROSTAT_VBE_IND_2005!$B$7:$B$883,$D115,EUROSTAT_VBE_IND_2005!$C$7:$C$883,"*"&amp;RIGHT($A115,3)&amp;"*",EUROSTAT_VBE_IND_2005!$D$7:$D$883,"3295*"))/1000+(SUMIFS(EUROSTAT_VBE_IND_2005!G$7:G$883,EUROSTAT_VBE_IND_2005!$B$7:$B$883,$D115,EUROSTAT_VBE_IND_2005!$C$7:$C$883,"*"&amp;RIGHT($A115,3)&amp;"*",EUROSTAT_VBE_IND_2005!$D$7:$D$883,"2410*"))/1000+(SUMIFS(EUROSTAT_VBE_IND_2005!G$7:G$883,EUROSTAT_VBE_IND_2005!$B$7:$B$883,$D115,EUROSTAT_VBE_IND_2005!$C$7:$C$883,"*"&amp;RIGHT($A115,3)&amp;"*",EUROSTAT_VBE_IND_2005!$D$7:$D$883,"3105*"))/1000</f>
        <v>0</v>
      </c>
      <c r="J115" s="198"/>
      <c r="K115" s="17">
        <f>(SUMIFS(EUROSTAT_VBE_IND_2005!H$7:H$883,EUROSTAT_VBE_IND_2005!$B$7:$B$883,$D115,EUROSTAT_VBE_IND_2005!$C$7:$C$883,"*"&amp;RIGHT($A115,3)&amp;"*",EUROSTAT_VBE_IND_2005!$D$7:$D$883,"3270A*"))/1000+(SUMIFS(EUROSTAT_VBE_IND_2005!H$7:H$883,EUROSTAT_VBE_IND_2005!$B$7:$B$883,$D115,EUROSTAT_VBE_IND_2005!$C$7:$C$883,"*"&amp;RIGHT($A115,3)&amp;"*",EUROSTAT_VBE_IND_2005!$D$7:$D$883,"3285*"))/1000+(SUMIFS(EUROSTAT_VBE_IND_2005!H$7:H$883,EUROSTAT_VBE_IND_2005!$B$7:$B$883,$D115,EUROSTAT_VBE_IND_2005!$C$7:$C$883,"*"&amp;RIGHT($A115,3)&amp;"*",EUROSTAT_VBE_IND_2005!$D$7:$D$883,"3295*"))/1000+(SUMIFS(EUROSTAT_VBE_IND_2005!H$7:H$883,EUROSTAT_VBE_IND_2005!$B$7:$B$883,$D115,EUROSTAT_VBE_IND_2005!$C$7:$C$883,"*"&amp;RIGHT($A115,3)&amp;"*",EUROSTAT_VBE_IND_2005!$D$7:$D$883,"2410*"))/1000+(SUMIFS(EUROSTAT_VBE_IND_2005!H$7:H$883,EUROSTAT_VBE_IND_2005!$B$7:$B$883,$D115,EUROSTAT_VBE_IND_2005!$C$7:$C$883,"*"&amp;RIGHT($A115,3)&amp;"*",EUROSTAT_VBE_IND_2005!$D$7:$D$883,"3105*"))/1000</f>
        <v>0</v>
      </c>
      <c r="L115" s="17">
        <f>(SUMIFS(EUROSTAT_VBE_IND_2005!I$7:I$883,EUROSTAT_VBE_IND_2005!$B$7:$B$883,$D115,EUROSTAT_VBE_IND_2005!$C$7:$C$883,"*"&amp;RIGHT($A115,3)&amp;"*",EUROSTAT_VBE_IND_2005!$D$7:$D$883,"3270A*"))/1000+(SUMIFS(EUROSTAT_VBE_IND_2005!I$7:I$883,EUROSTAT_VBE_IND_2005!$B$7:$B$883,$D115,EUROSTAT_VBE_IND_2005!$C$7:$C$883,"*"&amp;RIGHT($A115,3)&amp;"*",EUROSTAT_VBE_IND_2005!$D$7:$D$883,"3285*"))/1000+(SUMIFS(EUROSTAT_VBE_IND_2005!I$7:I$883,EUROSTAT_VBE_IND_2005!$B$7:$B$883,$D115,EUROSTAT_VBE_IND_2005!$C$7:$C$883,"*"&amp;RIGHT($A115,3)&amp;"*",EUROSTAT_VBE_IND_2005!$D$7:$D$883,"3295*"))/1000+(SUMIFS(EUROSTAT_VBE_IND_2005!I$7:I$883,EUROSTAT_VBE_IND_2005!$B$7:$B$883,$D115,EUROSTAT_VBE_IND_2005!$C$7:$C$883,"*"&amp;RIGHT($A115,3)&amp;"*",EUROSTAT_VBE_IND_2005!$D$7:$D$883,"2410*"))/1000+(SUMIFS(EUROSTAT_VBE_IND_2005!I$7:I$883,EUROSTAT_VBE_IND_2005!$B$7:$B$883,$D115,EUROSTAT_VBE_IND_2005!$C$7:$C$883,"*"&amp;RIGHT($A115,3)&amp;"*",EUROSTAT_VBE_IND_2005!$D$7:$D$883,"3105*"))/1000</f>
        <v>4.008</v>
      </c>
      <c r="M115" s="17">
        <f>(SUMIFS(EUROSTAT_VBE_IND_2005!J$7:J$883,EUROSTAT_VBE_IND_2005!$B$7:$B$883,$D115,EUROSTAT_VBE_IND_2005!$C$7:$C$883,"*"&amp;RIGHT($A115,3)&amp;"*",EUROSTAT_VBE_IND_2005!$D$7:$D$883,"3270A*"))/1000+(SUMIFS(EUROSTAT_VBE_IND_2005!J$7:J$883,EUROSTAT_VBE_IND_2005!$B$7:$B$883,$D115,EUROSTAT_VBE_IND_2005!$C$7:$C$883,"*"&amp;RIGHT($A115,3)&amp;"*",EUROSTAT_VBE_IND_2005!$D$7:$D$883,"3285*"))/1000+(SUMIFS(EUROSTAT_VBE_IND_2005!J$7:J$883,EUROSTAT_VBE_IND_2005!$B$7:$B$883,$D115,EUROSTAT_VBE_IND_2005!$C$7:$C$883,"*"&amp;RIGHT($A115,3)&amp;"*",EUROSTAT_VBE_IND_2005!$D$7:$D$883,"3295*"))/1000+(SUMIFS(EUROSTAT_VBE_IND_2005!J$7:J$883,EUROSTAT_VBE_IND_2005!$B$7:$B$883,$D115,EUROSTAT_VBE_IND_2005!$C$7:$C$883,"*"&amp;RIGHT($A115,3)&amp;"*",EUROSTAT_VBE_IND_2005!$D$7:$D$883,"2410*"))/1000+(SUMIFS(EUROSTAT_VBE_IND_2005!J$7:J$883,EUROSTAT_VBE_IND_2005!$B$7:$B$883,$D115,EUROSTAT_VBE_IND_2005!$C$7:$C$883,"*"&amp;RIGHT($A115,3)&amp;"*",EUROSTAT_VBE_IND_2005!$D$7:$D$883,"3105*"))/1000</f>
        <v>30.091</v>
      </c>
      <c r="N115" s="17">
        <f>(SUMIFS(EUROSTAT_VBE_IND_2005!K$7:K$883,EUROSTAT_VBE_IND_2005!$B$7:$B$883,$D115,EUROSTAT_VBE_IND_2005!$C$7:$C$883,"*"&amp;RIGHT($A115,3)&amp;"*",EUROSTAT_VBE_IND_2005!$D$7:$D$883,"3270A*"))/1000+(SUMIFS(EUROSTAT_VBE_IND_2005!K$7:K$883,EUROSTAT_VBE_IND_2005!$B$7:$B$883,$D115,EUROSTAT_VBE_IND_2005!$C$7:$C$883,"*"&amp;RIGHT($A115,3)&amp;"*",EUROSTAT_VBE_IND_2005!$D$7:$D$883,"3285*"))/1000+(SUMIFS(EUROSTAT_VBE_IND_2005!K$7:K$883,EUROSTAT_VBE_IND_2005!$B$7:$B$883,$D115,EUROSTAT_VBE_IND_2005!$C$7:$C$883,"*"&amp;RIGHT($A115,3)&amp;"*",EUROSTAT_VBE_IND_2005!$D$7:$D$883,"3295*"))/1000+(SUMIFS(EUROSTAT_VBE_IND_2005!K$7:K$883,EUROSTAT_VBE_IND_2005!$B$7:$B$883,$D115,EUROSTAT_VBE_IND_2005!$C$7:$C$883,"*"&amp;RIGHT($A115,3)&amp;"*",EUROSTAT_VBE_IND_2005!$D$7:$D$883,"2410*"))/1000+(SUMIFS(EUROSTAT_VBE_IND_2005!K$7:K$883,EUROSTAT_VBE_IND_2005!$B$7:$B$883,$D115,EUROSTAT_VBE_IND_2005!$C$7:$C$883,"*"&amp;RIGHT($A115,3)&amp;"*",EUROSTAT_VBE_IND_2005!$D$7:$D$883,"3105*"))/1000</f>
        <v>0</v>
      </c>
      <c r="O115" s="17">
        <f>(SUMIFS(EUROSTAT_VBE_IND_2005!L$7:L$883,EUROSTAT_VBE_IND_2005!$B$7:$B$883,$D115,EUROSTAT_VBE_IND_2005!$C$7:$C$883,"*"&amp;RIGHT($A115,3)&amp;"*",EUROSTAT_VBE_IND_2005!$D$7:$D$883,"3270A*"))/1000+(SUMIFS(EUROSTAT_VBE_IND_2005!L$7:L$883,EUROSTAT_VBE_IND_2005!$B$7:$B$883,$D115,EUROSTAT_VBE_IND_2005!$C$7:$C$883,"*"&amp;RIGHT($A115,3)&amp;"*",EUROSTAT_VBE_IND_2005!$D$7:$D$883,"3285*"))/1000+(SUMIFS(EUROSTAT_VBE_IND_2005!L$7:L$883,EUROSTAT_VBE_IND_2005!$B$7:$B$883,$D115,EUROSTAT_VBE_IND_2005!$C$7:$C$883,"*"&amp;RIGHT($A115,3)&amp;"*",EUROSTAT_VBE_IND_2005!$D$7:$D$883,"3295*"))/1000+(SUMIFS(EUROSTAT_VBE_IND_2005!L$7:L$883,EUROSTAT_VBE_IND_2005!$B$7:$B$883,$D115,EUROSTAT_VBE_IND_2005!$C$7:$C$883,"*"&amp;RIGHT($A115,3)&amp;"*",EUROSTAT_VBE_IND_2005!$D$7:$D$883,"2410*"))/1000+(SUMIFS(EUROSTAT_VBE_IND_2005!L$7:L$883,EUROSTAT_VBE_IND_2005!$B$7:$B$883,$D115,EUROSTAT_VBE_IND_2005!$C$7:$C$883,"*"&amp;RIGHT($A115,3)&amp;"*",EUROSTAT_VBE_IND_2005!$D$7:$D$883,"3105*"))/1000</f>
        <v>0</v>
      </c>
      <c r="P115" s="17">
        <f>(SUMIFS(EUROSTAT_VBE_IND_2005!M$7:M$883,EUROSTAT_VBE_IND_2005!$B$7:$B$883,$D115,EUROSTAT_VBE_IND_2005!$C$7:$C$883,"*"&amp;RIGHT($A115,3)&amp;"*",EUROSTAT_VBE_IND_2005!$D$7:$D$883,"3270A*"))/1000+(SUMIFS(EUROSTAT_VBE_IND_2005!M$7:M$883,EUROSTAT_VBE_IND_2005!$B$7:$B$883,$D115,EUROSTAT_VBE_IND_2005!$C$7:$C$883,"*"&amp;RIGHT($A115,3)&amp;"*",EUROSTAT_VBE_IND_2005!$D$7:$D$883,"3285*"))/1000+(SUMIFS(EUROSTAT_VBE_IND_2005!M$7:M$883,EUROSTAT_VBE_IND_2005!$B$7:$B$883,$D115,EUROSTAT_VBE_IND_2005!$C$7:$C$883,"*"&amp;RIGHT($A115,3)&amp;"*",EUROSTAT_VBE_IND_2005!$D$7:$D$883,"3295*"))/1000+(SUMIFS(EUROSTAT_VBE_IND_2005!M$7:M$883,EUROSTAT_VBE_IND_2005!$B$7:$B$883,$D115,EUROSTAT_VBE_IND_2005!$C$7:$C$883,"*"&amp;RIGHT($A115,3)&amp;"*",EUROSTAT_VBE_IND_2005!$D$7:$D$883,"2410*"))/1000+(SUMIFS(EUROSTAT_VBE_IND_2005!M$7:M$883,EUROSTAT_VBE_IND_2005!$B$7:$B$883,$D115,EUROSTAT_VBE_IND_2005!$C$7:$C$883,"*"&amp;RIGHT($A115,3)&amp;"*",EUROSTAT_VBE_IND_2005!$D$7:$D$883,"3105*"))/1000</f>
        <v>0.16</v>
      </c>
      <c r="Q115" s="17">
        <f>(SUMIFS(EUROSTAT_VBE_IND_2005!N$7:N$883,EUROSTAT_VBE_IND_2005!$B$7:$B$883,$D115,EUROSTAT_VBE_IND_2005!$C$7:$C$883,"*"&amp;RIGHT($A115,3)&amp;"*",EUROSTAT_VBE_IND_2005!$D$7:$D$883,"3270A*"))/1000+(SUMIFS(EUROSTAT_VBE_IND_2005!N$7:N$883,EUROSTAT_VBE_IND_2005!$B$7:$B$883,$D115,EUROSTAT_VBE_IND_2005!$C$7:$C$883,"*"&amp;RIGHT($A115,3)&amp;"*",EUROSTAT_VBE_IND_2005!$D$7:$D$883,"3285*"))/1000+(SUMIFS(EUROSTAT_VBE_IND_2005!N$7:N$883,EUROSTAT_VBE_IND_2005!$B$7:$B$883,$D115,EUROSTAT_VBE_IND_2005!$C$7:$C$883,"*"&amp;RIGHT($A115,3)&amp;"*",EUROSTAT_VBE_IND_2005!$D$7:$D$883,"3295*"))/1000+(SUMIFS(EUROSTAT_VBE_IND_2005!N$7:N$883,EUROSTAT_VBE_IND_2005!$B$7:$B$883,$D115,EUROSTAT_VBE_IND_2005!$C$7:$C$883,"*"&amp;RIGHT($A115,3)&amp;"*",EUROSTAT_VBE_IND_2005!$D$7:$D$883,"2410*"))/1000+(SUMIFS(EUROSTAT_VBE_IND_2005!N$7:N$883,EUROSTAT_VBE_IND_2005!$B$7:$B$883,$D115,EUROSTAT_VBE_IND_2005!$C$7:$C$883,"*"&amp;RIGHT($A115,3)&amp;"*",EUROSTAT_VBE_IND_2005!$D$7:$D$883,"3105*"))/1000</f>
        <v>11.936</v>
      </c>
      <c r="R115" s="17">
        <f>(SUMIFS(EUROSTAT_VBE_IND_2005!O$7:O$883,EUROSTAT_VBE_IND_2005!$B$7:$B$883,$D115,EUROSTAT_VBE_IND_2005!$C$7:$C$883,"*"&amp;RIGHT($A115,3)&amp;"*",EUROSTAT_VBE_IND_2005!$D$7:$D$883,"3270A*"))/1000+(SUMIFS(EUROSTAT_VBE_IND_2005!O$7:O$883,EUROSTAT_VBE_IND_2005!$B$7:$B$883,$D115,EUROSTAT_VBE_IND_2005!$C$7:$C$883,"*"&amp;RIGHT($A115,3)&amp;"*",EUROSTAT_VBE_IND_2005!$D$7:$D$883,"3285*"))/1000+(SUMIFS(EUROSTAT_VBE_IND_2005!O$7:O$883,EUROSTAT_VBE_IND_2005!$B$7:$B$883,$D115,EUROSTAT_VBE_IND_2005!$C$7:$C$883,"*"&amp;RIGHT($A115,3)&amp;"*",EUROSTAT_VBE_IND_2005!$D$7:$D$883,"3295*"))/1000+(SUMIFS(EUROSTAT_VBE_IND_2005!O$7:O$883,EUROSTAT_VBE_IND_2005!$B$7:$B$883,$D115,EUROSTAT_VBE_IND_2005!$C$7:$C$883,"*"&amp;RIGHT($A115,3)&amp;"*",EUROSTAT_VBE_IND_2005!$D$7:$D$883,"2410*"))/1000+(SUMIFS(EUROSTAT_VBE_IND_2005!O$7:O$883,EUROSTAT_VBE_IND_2005!$B$7:$B$883,$D115,EUROSTAT_VBE_IND_2005!$C$7:$C$883,"*"&amp;RIGHT($A115,3)&amp;"*",EUROSTAT_VBE_IND_2005!$D$7:$D$883,"3105*"))/1000</f>
        <v>14.96</v>
      </c>
      <c r="S115" s="17">
        <f>(SUMIFS(EUROSTAT_VBE_IND_2005!P$7:P$883,EUROSTAT_VBE_IND_2005!$B$7:$B$883,$D115,EUROSTAT_VBE_IND_2005!$C$7:$C$883,"*"&amp;RIGHT($A115,3)&amp;"*",EUROSTAT_VBE_IND_2005!$D$7:$D$883,"3270A*"))/1000+(SUMIFS(EUROSTAT_VBE_IND_2005!P$7:P$883,EUROSTAT_VBE_IND_2005!$B$7:$B$883,$D115,EUROSTAT_VBE_IND_2005!$C$7:$C$883,"*"&amp;RIGHT($A115,3)&amp;"*",EUROSTAT_VBE_IND_2005!$D$7:$D$883,"3285*"))/1000+(SUMIFS(EUROSTAT_VBE_IND_2005!P$7:P$883,EUROSTAT_VBE_IND_2005!$B$7:$B$883,$D115,EUROSTAT_VBE_IND_2005!$C$7:$C$883,"*"&amp;RIGHT($A115,3)&amp;"*",EUROSTAT_VBE_IND_2005!$D$7:$D$883,"3295*"))/1000+(SUMIFS(EUROSTAT_VBE_IND_2005!P$7:P$883,EUROSTAT_VBE_IND_2005!$B$7:$B$883,$D115,EUROSTAT_VBE_IND_2005!$C$7:$C$883,"*"&amp;RIGHT($A115,3)&amp;"*",EUROSTAT_VBE_IND_2005!$D$7:$D$883,"2410*"))/1000+(SUMIFS(EUROSTAT_VBE_IND_2005!P$7:P$883,EUROSTAT_VBE_IND_2005!$B$7:$B$883,$D115,EUROSTAT_VBE_IND_2005!$C$7:$C$883,"*"&amp;RIGHT($A115,3)&amp;"*",EUROSTAT_VBE_IND_2005!$D$7:$D$883,"3105*"))/1000</f>
        <v>0.24</v>
      </c>
      <c r="T115" s="17">
        <f>(SUMIFS(EUROSTAT_VBE_IND_2005!Q$7:Q$883,EUROSTAT_VBE_IND_2005!$B$7:$B$883,$D115,EUROSTAT_VBE_IND_2005!$C$7:$C$883,"*"&amp;RIGHT($A115,3)&amp;"*",EUROSTAT_VBE_IND_2005!$D$7:$D$883,"3270A*"))/1000+(SUMIFS(EUROSTAT_VBE_IND_2005!Q$7:Q$883,EUROSTAT_VBE_IND_2005!$B$7:$B$883,$D115,EUROSTAT_VBE_IND_2005!$C$7:$C$883,"*"&amp;RIGHT($A115,3)&amp;"*",EUROSTAT_VBE_IND_2005!$D$7:$D$883,"3285*"))/1000+(SUMIFS(EUROSTAT_VBE_IND_2005!Q$7:Q$883,EUROSTAT_VBE_IND_2005!$B$7:$B$883,$D115,EUROSTAT_VBE_IND_2005!$C$7:$C$883,"*"&amp;RIGHT($A115,3)&amp;"*",EUROSTAT_VBE_IND_2005!$D$7:$D$883,"3295*"))/1000+(SUMIFS(EUROSTAT_VBE_IND_2005!Q$7:Q$883,EUROSTAT_VBE_IND_2005!$B$7:$B$883,$D115,EUROSTAT_VBE_IND_2005!$C$7:$C$883,"*"&amp;RIGHT($A115,3)&amp;"*",EUROSTAT_VBE_IND_2005!$D$7:$D$883,"2410*"))/1000+(SUMIFS(EUROSTAT_VBE_IND_2005!Q$7:Q$883,EUROSTAT_VBE_IND_2005!$B$7:$B$883,$D115,EUROSTAT_VBE_IND_2005!$C$7:$C$883,"*"&amp;RIGHT($A115,3)&amp;"*",EUROSTAT_VBE_IND_2005!$D$7:$D$883,"3105*"))/1000</f>
        <v>0</v>
      </c>
      <c r="U115" s="17">
        <f>(SUMIFS(EUROSTAT_VBE_IND_2005!R$7:R$883,EUROSTAT_VBE_IND_2005!$B$7:$B$883,$D115,EUROSTAT_VBE_IND_2005!$C$7:$C$883,"*"&amp;RIGHT($A115,3)&amp;"*",EUROSTAT_VBE_IND_2005!$D$7:$D$883,"3270A*"))/1000+(SUMIFS(EUROSTAT_VBE_IND_2005!R$7:R$883,EUROSTAT_VBE_IND_2005!$B$7:$B$883,$D115,EUROSTAT_VBE_IND_2005!$C$7:$C$883,"*"&amp;RIGHT($A115,3)&amp;"*",EUROSTAT_VBE_IND_2005!$D$7:$D$883,"3285*"))/1000+(SUMIFS(EUROSTAT_VBE_IND_2005!R$7:R$883,EUROSTAT_VBE_IND_2005!$B$7:$B$883,$D115,EUROSTAT_VBE_IND_2005!$C$7:$C$883,"*"&amp;RIGHT($A115,3)&amp;"*",EUROSTAT_VBE_IND_2005!$D$7:$D$883,"3295*"))/1000+(SUMIFS(EUROSTAT_VBE_IND_2005!R$7:R$883,EUROSTAT_VBE_IND_2005!$B$7:$B$883,$D115,EUROSTAT_VBE_IND_2005!$C$7:$C$883,"*"&amp;RIGHT($A115,3)&amp;"*",EUROSTAT_VBE_IND_2005!$D$7:$D$883,"2410*"))/1000+(SUMIFS(EUROSTAT_VBE_IND_2005!R$7:R$883,EUROSTAT_VBE_IND_2005!$B$7:$B$883,$D115,EUROSTAT_VBE_IND_2005!$C$7:$C$883,"*"&amp;RIGHT($A115,3)&amp;"*",EUROSTAT_VBE_IND_2005!$D$7:$D$883,"3105*"))/1000</f>
        <v>0</v>
      </c>
      <c r="V115" s="17">
        <f>(SUMIFS(EUROSTAT_VBE_IND_2005!S$7:S$883,EUROSTAT_VBE_IND_2005!$B$7:$B$883,$D115,EUROSTAT_VBE_IND_2005!$C$7:$C$883,"*"&amp;RIGHT($A115,3)&amp;"*",EUROSTAT_VBE_IND_2005!$D$7:$D$883,"3270A*"))/1000+(SUMIFS(EUROSTAT_VBE_IND_2005!S$7:S$883,EUROSTAT_VBE_IND_2005!$B$7:$B$883,$D115,EUROSTAT_VBE_IND_2005!$C$7:$C$883,"*"&amp;RIGHT($A115,3)&amp;"*",EUROSTAT_VBE_IND_2005!$D$7:$D$883,"3285*"))/1000+(SUMIFS(EUROSTAT_VBE_IND_2005!S$7:S$883,EUROSTAT_VBE_IND_2005!$B$7:$B$883,$D115,EUROSTAT_VBE_IND_2005!$C$7:$C$883,"*"&amp;RIGHT($A115,3)&amp;"*",EUROSTAT_VBE_IND_2005!$D$7:$D$883,"3295*"))/1000+(SUMIFS(EUROSTAT_VBE_IND_2005!S$7:S$883,EUROSTAT_VBE_IND_2005!$B$7:$B$883,$D115,EUROSTAT_VBE_IND_2005!$C$7:$C$883,"*"&amp;RIGHT($A115,3)&amp;"*",EUROSTAT_VBE_IND_2005!$D$7:$D$883,"2410*"))/1000+(SUMIFS(EUROSTAT_VBE_IND_2005!S$7:S$883,EUROSTAT_VBE_IND_2005!$B$7:$B$883,$D115,EUROSTAT_VBE_IND_2005!$C$7:$C$883,"*"&amp;RIGHT($A115,3)&amp;"*",EUROSTAT_VBE_IND_2005!$D$7:$D$883,"3105*"))/1000</f>
        <v>0</v>
      </c>
      <c r="W115" s="17">
        <f>(SUMIFS(EUROSTAT_VBE_IND_2005!T$7:T$883,EUROSTAT_VBE_IND_2005!$B$7:$B$883,$D115,EUROSTAT_VBE_IND_2005!$C$7:$C$883,"*"&amp;RIGHT($A115,3)&amp;"*",EUROSTAT_VBE_IND_2005!$D$7:$D$883,"3270A*"))/1000+(SUMIFS(EUROSTAT_VBE_IND_2005!T$7:T$883,EUROSTAT_VBE_IND_2005!$B$7:$B$883,$D115,EUROSTAT_VBE_IND_2005!$C$7:$C$883,"*"&amp;RIGHT($A115,3)&amp;"*",EUROSTAT_VBE_IND_2005!$D$7:$D$883,"3285*"))/1000+(SUMIFS(EUROSTAT_VBE_IND_2005!T$7:T$883,EUROSTAT_VBE_IND_2005!$B$7:$B$883,$D115,EUROSTAT_VBE_IND_2005!$C$7:$C$883,"*"&amp;RIGHT($A115,3)&amp;"*",EUROSTAT_VBE_IND_2005!$D$7:$D$883,"3295*"))/1000+(SUMIFS(EUROSTAT_VBE_IND_2005!T$7:T$883,EUROSTAT_VBE_IND_2005!$B$7:$B$883,$D115,EUROSTAT_VBE_IND_2005!$C$7:$C$883,"*"&amp;RIGHT($A115,3)&amp;"*",EUROSTAT_VBE_IND_2005!$D$7:$D$883,"2410*"))/1000+(SUMIFS(EUROSTAT_VBE_IND_2005!T$7:T$883,EUROSTAT_VBE_IND_2005!$B$7:$B$883,$D115,EUROSTAT_VBE_IND_2005!$C$7:$C$883,"*"&amp;RIGHT($A115,3)&amp;"*",EUROSTAT_VBE_IND_2005!$D$7:$D$883,"3105*"))/1000</f>
        <v>0</v>
      </c>
      <c r="X115" s="17">
        <f>(SUMIFS(EUROSTAT_VBE_IND_2005!U$7:U$883,EUROSTAT_VBE_IND_2005!$B$7:$B$883,$D115,EUROSTAT_VBE_IND_2005!$C$7:$C$883,"*"&amp;RIGHT($A115,3)&amp;"*",EUROSTAT_VBE_IND_2005!$D$7:$D$883,"3270A*"))/1000+(SUMIFS(EUROSTAT_VBE_IND_2005!U$7:U$883,EUROSTAT_VBE_IND_2005!$B$7:$B$883,$D115,EUROSTAT_VBE_IND_2005!$C$7:$C$883,"*"&amp;RIGHT($A115,3)&amp;"*",EUROSTAT_VBE_IND_2005!$D$7:$D$883,"3285*"))/1000+(SUMIFS(EUROSTAT_VBE_IND_2005!U$7:U$883,EUROSTAT_VBE_IND_2005!$B$7:$B$883,$D115,EUROSTAT_VBE_IND_2005!$C$7:$C$883,"*"&amp;RIGHT($A115,3)&amp;"*",EUROSTAT_VBE_IND_2005!$D$7:$D$883,"3295*"))/1000+(SUMIFS(EUROSTAT_VBE_IND_2005!U$7:U$883,EUROSTAT_VBE_IND_2005!$B$7:$B$883,$D115,EUROSTAT_VBE_IND_2005!$C$7:$C$883,"*"&amp;RIGHT($A115,3)&amp;"*",EUROSTAT_VBE_IND_2005!$D$7:$D$883,"2410*"))/1000+(SUMIFS(EUROSTAT_VBE_IND_2005!U$7:U$883,EUROSTAT_VBE_IND_2005!$B$7:$B$883,$D115,EUROSTAT_VBE_IND_2005!$C$7:$C$883,"*"&amp;RIGHT($A115,3)&amp;"*",EUROSTAT_VBE_IND_2005!$D$7:$D$883,"3105*"))/1000</f>
        <v>3.176</v>
      </c>
      <c r="Y115" s="17">
        <f>(SUMIFS(EUROSTAT_VBE_IND_2005!V$7:V$883,EUROSTAT_VBE_IND_2005!$B$7:$B$883,$D115,EUROSTAT_VBE_IND_2005!$C$7:$C$883,"*"&amp;RIGHT($A115,3)&amp;"*",EUROSTAT_VBE_IND_2005!$D$7:$D$883,"3270A*"))/1000+(SUMIFS(EUROSTAT_VBE_IND_2005!V$7:V$883,EUROSTAT_VBE_IND_2005!$B$7:$B$883,$D115,EUROSTAT_VBE_IND_2005!$C$7:$C$883,"*"&amp;RIGHT($A115,3)&amp;"*",EUROSTAT_VBE_IND_2005!$D$7:$D$883,"3285*"))/1000+(SUMIFS(EUROSTAT_VBE_IND_2005!V$7:V$883,EUROSTAT_VBE_IND_2005!$B$7:$B$883,$D115,EUROSTAT_VBE_IND_2005!$C$7:$C$883,"*"&amp;RIGHT($A115,3)&amp;"*",EUROSTAT_VBE_IND_2005!$D$7:$D$883,"3295*"))/1000+(SUMIFS(EUROSTAT_VBE_IND_2005!V$7:V$883,EUROSTAT_VBE_IND_2005!$B$7:$B$883,$D115,EUROSTAT_VBE_IND_2005!$C$7:$C$883,"*"&amp;RIGHT($A115,3)&amp;"*",EUROSTAT_VBE_IND_2005!$D$7:$D$883,"2410*"))/1000+(SUMIFS(EUROSTAT_VBE_IND_2005!V$7:V$883,EUROSTAT_VBE_IND_2005!$B$7:$B$883,$D115,EUROSTAT_VBE_IND_2005!$C$7:$C$883,"*"&amp;RIGHT($A115,3)&amp;"*",EUROSTAT_VBE_IND_2005!$D$7:$D$883,"3105*"))/1000</f>
        <v>0</v>
      </c>
      <c r="Z115" s="17">
        <f>(SUMIFS(EUROSTAT_VBE_IND_2005!W$7:W$883,EUROSTAT_VBE_IND_2005!$B$7:$B$883,$D115,EUROSTAT_VBE_IND_2005!$C$7:$C$883,"*"&amp;RIGHT($A115,3)&amp;"*",EUROSTAT_VBE_IND_2005!$D$7:$D$883,"3270A*"))/1000+(SUMIFS(EUROSTAT_VBE_IND_2005!W$7:W$883,EUROSTAT_VBE_IND_2005!$B$7:$B$883,$D115,EUROSTAT_VBE_IND_2005!$C$7:$C$883,"*"&amp;RIGHT($A115,3)&amp;"*",EUROSTAT_VBE_IND_2005!$D$7:$D$883,"3285*"))/1000+(SUMIFS(EUROSTAT_VBE_IND_2005!W$7:W$883,EUROSTAT_VBE_IND_2005!$B$7:$B$883,$D115,EUROSTAT_VBE_IND_2005!$C$7:$C$883,"*"&amp;RIGHT($A115,3)&amp;"*",EUROSTAT_VBE_IND_2005!$D$7:$D$883,"3295*"))/1000+(SUMIFS(EUROSTAT_VBE_IND_2005!W$7:W$883,EUROSTAT_VBE_IND_2005!$B$7:$B$883,$D115,EUROSTAT_VBE_IND_2005!$C$7:$C$883,"*"&amp;RIGHT($A115,3)&amp;"*",EUROSTAT_VBE_IND_2005!$D$7:$D$883,"2410*"))/1000+(SUMIFS(EUROSTAT_VBE_IND_2005!W$7:W$883,EUROSTAT_VBE_IND_2005!$B$7:$B$883,$D115,EUROSTAT_VBE_IND_2005!$C$7:$C$883,"*"&amp;RIGHT($A115,3)&amp;"*",EUROSTAT_VBE_IND_2005!$D$7:$D$883,"3105*"))/1000</f>
        <v>0</v>
      </c>
      <c r="AA115" s="17">
        <f>(SUMIFS(EUROSTAT_VBE_IND_2005!X$7:X$883,EUROSTAT_VBE_IND_2005!$B$7:$B$883,$D115,EUROSTAT_VBE_IND_2005!$C$7:$C$883,"*"&amp;RIGHT($A115,3)&amp;"*",EUROSTAT_VBE_IND_2005!$D$7:$D$883,"3270A*"))/1000+(SUMIFS(EUROSTAT_VBE_IND_2005!X$7:X$883,EUROSTAT_VBE_IND_2005!$B$7:$B$883,$D115,EUROSTAT_VBE_IND_2005!$C$7:$C$883,"*"&amp;RIGHT($A115,3)&amp;"*",EUROSTAT_VBE_IND_2005!$D$7:$D$883,"3285*"))/1000+(SUMIFS(EUROSTAT_VBE_IND_2005!X$7:X$883,EUROSTAT_VBE_IND_2005!$B$7:$B$883,$D115,EUROSTAT_VBE_IND_2005!$C$7:$C$883,"*"&amp;RIGHT($A115,3)&amp;"*",EUROSTAT_VBE_IND_2005!$D$7:$D$883,"3295*"))/1000+(SUMIFS(EUROSTAT_VBE_IND_2005!X$7:X$883,EUROSTAT_VBE_IND_2005!$B$7:$B$883,$D115,EUROSTAT_VBE_IND_2005!$C$7:$C$883,"*"&amp;RIGHT($A115,3)&amp;"*",EUROSTAT_VBE_IND_2005!$D$7:$D$883,"2410*"))/1000+(SUMIFS(EUROSTAT_VBE_IND_2005!X$7:X$883,EUROSTAT_VBE_IND_2005!$B$7:$B$883,$D115,EUROSTAT_VBE_IND_2005!$C$7:$C$883,"*"&amp;RIGHT($A115,3)&amp;"*",EUROSTAT_VBE_IND_2005!$D$7:$D$883,"3105*"))/1000</f>
        <v>0.639</v>
      </c>
      <c r="AB115" s="17">
        <f>(SUMIFS(EUROSTAT_VBE_IND_2005!AA$7:AA$883,EUROSTAT_VBE_IND_2005!$B$7:$B$883,$D115,EUROSTAT_VBE_IND_2005!$C$7:$C$883,"*"&amp;RIGHT($A115,3)&amp;"*",EUROSTAT_VBE_IND_2005!$D$7:$D$883,"3270A*"))/1000+(SUMIFS(EUROSTAT_VBE_IND_2005!AA$7:AA$883,EUROSTAT_VBE_IND_2005!$B$7:$B$883,$D115,EUROSTAT_VBE_IND_2005!$C$7:$C$883,"*"&amp;RIGHT($A115,3)&amp;"*",EUROSTAT_VBE_IND_2005!$D$7:$D$883,"3285*"))/1000+(SUMIFS(EUROSTAT_VBE_IND_2005!AA$7:AA$883,EUROSTAT_VBE_IND_2005!$B$7:$B$883,$D115,EUROSTAT_VBE_IND_2005!$C$7:$C$883,"*"&amp;RIGHT($A115,3)&amp;"*",EUROSTAT_VBE_IND_2005!$D$7:$D$883,"3295*"))/1000+(SUMIFS(EUROSTAT_VBE_IND_2005!AA$7:AA$883,EUROSTAT_VBE_IND_2005!$B$7:$B$883,$D115,EUROSTAT_VBE_IND_2005!$C$7:$C$883,"*"&amp;RIGHT($A115,3)&amp;"*",EUROSTAT_VBE_IND_2005!$D$7:$D$883,"2410*"))/1000+(SUMIFS(EUROSTAT_VBE_IND_2005!AA$7:AA$883,EUROSTAT_VBE_IND_2005!$B$7:$B$883,$D115,EUROSTAT_VBE_IND_2005!$C$7:$C$883,"*"&amp;RIGHT($A115,3)&amp;"*",EUROSTAT_VBE_IND_2005!$D$7:$D$883,"3105*"))/1000</f>
        <v>0</v>
      </c>
      <c r="AC115" s="17">
        <f>(SUMIFS(EUROSTAT_VBE_IND_2005!AB$7:AB$883,EUROSTAT_VBE_IND_2005!$B$7:$B$883,$D115,EUROSTAT_VBE_IND_2005!$C$7:$C$883,"*"&amp;RIGHT($A115,3)&amp;"*",EUROSTAT_VBE_IND_2005!$D$7:$D$883,"3270A*"))/1000+(SUMIFS(EUROSTAT_VBE_IND_2005!AB$7:AB$883,EUROSTAT_VBE_IND_2005!$B$7:$B$883,$D115,EUROSTAT_VBE_IND_2005!$C$7:$C$883,"*"&amp;RIGHT($A115,3)&amp;"*",EUROSTAT_VBE_IND_2005!$D$7:$D$883,"3285*"))/1000+(SUMIFS(EUROSTAT_VBE_IND_2005!AB$7:AB$883,EUROSTAT_VBE_IND_2005!$B$7:$B$883,$D115,EUROSTAT_VBE_IND_2005!$C$7:$C$883,"*"&amp;RIGHT($A115,3)&amp;"*",EUROSTAT_VBE_IND_2005!$D$7:$D$883,"3295*"))/1000+(SUMIFS(EUROSTAT_VBE_IND_2005!AB$7:AB$883,EUROSTAT_VBE_IND_2005!$B$7:$B$883,$D115,EUROSTAT_VBE_IND_2005!$C$7:$C$883,"*"&amp;RIGHT($A115,3)&amp;"*",EUROSTAT_VBE_IND_2005!$D$7:$D$883,"2410*"))/1000+(SUMIFS(EUROSTAT_VBE_IND_2005!AB$7:AB$883,EUROSTAT_VBE_IND_2005!$B$7:$B$883,$D115,EUROSTAT_VBE_IND_2005!$C$7:$C$883,"*"&amp;RIGHT($A115,3)&amp;"*",EUROSTAT_VBE_IND_2005!$D$7:$D$883,"3105*"))/1000</f>
        <v>0</v>
      </c>
      <c r="AD115" s="17">
        <f>(SUMIFS(EUROSTAT_VBE_IND_2005!AC$7:AC$883,EUROSTAT_VBE_IND_2005!$B$7:$B$883,$D115,EUROSTAT_VBE_IND_2005!$C$7:$C$883,"*"&amp;RIGHT($A115,3)&amp;"*",EUROSTAT_VBE_IND_2005!$D$7:$D$883,"3270A*"))/1000+(SUMIFS(EUROSTAT_VBE_IND_2005!AC$7:AC$883,EUROSTAT_VBE_IND_2005!$B$7:$B$883,$D115,EUROSTAT_VBE_IND_2005!$C$7:$C$883,"*"&amp;RIGHT($A115,3)&amp;"*",EUROSTAT_VBE_IND_2005!$D$7:$D$883,"3285*"))/1000+(SUMIFS(EUROSTAT_VBE_IND_2005!AC$7:AC$883,EUROSTAT_VBE_IND_2005!$B$7:$B$883,$D115,EUROSTAT_VBE_IND_2005!$C$7:$C$883,"*"&amp;RIGHT($A115,3)&amp;"*",EUROSTAT_VBE_IND_2005!$D$7:$D$883,"3295*"))/1000+(SUMIFS(EUROSTAT_VBE_IND_2005!AC$7:AC$883,EUROSTAT_VBE_IND_2005!$B$7:$B$883,$D115,EUROSTAT_VBE_IND_2005!$C$7:$C$883,"*"&amp;RIGHT($A115,3)&amp;"*",EUROSTAT_VBE_IND_2005!$D$7:$D$883,"2410*"))/1000+(SUMIFS(EUROSTAT_VBE_IND_2005!AC$7:AC$883,EUROSTAT_VBE_IND_2005!$B$7:$B$883,$D115,EUROSTAT_VBE_IND_2005!$C$7:$C$883,"*"&amp;RIGHT($A115,3)&amp;"*",EUROSTAT_VBE_IND_2005!$D$7:$D$883,"3105*"))/1000</f>
        <v>0</v>
      </c>
      <c r="AE115" s="17">
        <f>(SUMIFS(EUROSTAT_VBE_IND_2005!AD$7:AD$883,EUROSTAT_VBE_IND_2005!$B$7:$B$883,$D115,EUROSTAT_VBE_IND_2005!$C$7:$C$883,"*"&amp;RIGHT($A115,3)&amp;"*",EUROSTAT_VBE_IND_2005!$D$7:$D$883,"3270A*"))/1000+(SUMIFS(EUROSTAT_VBE_IND_2005!AD$7:AD$883,EUROSTAT_VBE_IND_2005!$B$7:$B$883,$D115,EUROSTAT_VBE_IND_2005!$C$7:$C$883,"*"&amp;RIGHT($A115,3)&amp;"*",EUROSTAT_VBE_IND_2005!$D$7:$D$883,"3285*"))/1000+(SUMIFS(EUROSTAT_VBE_IND_2005!AD$7:AD$883,EUROSTAT_VBE_IND_2005!$B$7:$B$883,$D115,EUROSTAT_VBE_IND_2005!$C$7:$C$883,"*"&amp;RIGHT($A115,3)&amp;"*",EUROSTAT_VBE_IND_2005!$D$7:$D$883,"3295*"))/1000+(SUMIFS(EUROSTAT_VBE_IND_2005!AD$7:AD$883,EUROSTAT_VBE_IND_2005!$B$7:$B$883,$D115,EUROSTAT_VBE_IND_2005!$C$7:$C$883,"*"&amp;RIGHT($A115,3)&amp;"*",EUROSTAT_VBE_IND_2005!$D$7:$D$883,"2410*"))/1000+(SUMIFS(EUROSTAT_VBE_IND_2005!AD$7:AD$883,EUROSTAT_VBE_IND_2005!$B$7:$B$883,$D115,EUROSTAT_VBE_IND_2005!$C$7:$C$883,"*"&amp;RIGHT($A115,3)&amp;"*",EUROSTAT_VBE_IND_2005!$D$7:$D$883,"3105*"))/1000</f>
        <v>0</v>
      </c>
      <c r="AF115" s="17">
        <f>(SUMIFS(EUROSTAT_VBE_IND_2005!AE$7:AE$883,EUROSTAT_VBE_IND_2005!$B$7:$B$883,$D115,EUROSTAT_VBE_IND_2005!$C$7:$C$883,"*"&amp;RIGHT($A115,3)&amp;"*",EUROSTAT_VBE_IND_2005!$D$7:$D$883,"3270A*"))/1000+(SUMIFS(EUROSTAT_VBE_IND_2005!AE$7:AE$883,EUROSTAT_VBE_IND_2005!$B$7:$B$883,$D115,EUROSTAT_VBE_IND_2005!$C$7:$C$883,"*"&amp;RIGHT($A115,3)&amp;"*",EUROSTAT_VBE_IND_2005!$D$7:$D$883,"3285*"))/1000+(SUMIFS(EUROSTAT_VBE_IND_2005!AE$7:AE$883,EUROSTAT_VBE_IND_2005!$B$7:$B$883,$D115,EUROSTAT_VBE_IND_2005!$C$7:$C$883,"*"&amp;RIGHT($A115,3)&amp;"*",EUROSTAT_VBE_IND_2005!$D$7:$D$883,"3295*"))/1000+(SUMIFS(EUROSTAT_VBE_IND_2005!AE$7:AE$883,EUROSTAT_VBE_IND_2005!$B$7:$B$883,$D115,EUROSTAT_VBE_IND_2005!$C$7:$C$883,"*"&amp;RIGHT($A115,3)&amp;"*",EUROSTAT_VBE_IND_2005!$D$7:$D$883,"2410*"))/1000+(SUMIFS(EUROSTAT_VBE_IND_2005!AE$7:AE$883,EUROSTAT_VBE_IND_2005!$B$7:$B$883,$D115,EUROSTAT_VBE_IND_2005!$C$7:$C$883,"*"&amp;RIGHT($A115,3)&amp;"*",EUROSTAT_VBE_IND_2005!$D$7:$D$883,"3105*"))/1000</f>
        <v>1.166</v>
      </c>
      <c r="AG115" s="17">
        <f>(SUMIFS(EUROSTAT_VBE_IND_2005!AF$7:AF$883,EUROSTAT_VBE_IND_2005!$B$7:$B$883,$D115,EUROSTAT_VBE_IND_2005!$C$7:$C$883,"*"&amp;RIGHT($A115,3)&amp;"*",EUROSTAT_VBE_IND_2005!$D$7:$D$883,"3270A*"))/1000+(SUMIFS(EUROSTAT_VBE_IND_2005!AF$7:AF$883,EUROSTAT_VBE_IND_2005!$B$7:$B$883,$D115,EUROSTAT_VBE_IND_2005!$C$7:$C$883,"*"&amp;RIGHT($A115,3)&amp;"*",EUROSTAT_VBE_IND_2005!$D$7:$D$883,"3285*"))/1000+(SUMIFS(EUROSTAT_VBE_IND_2005!AF$7:AF$883,EUROSTAT_VBE_IND_2005!$B$7:$B$883,$D115,EUROSTAT_VBE_IND_2005!$C$7:$C$883,"*"&amp;RIGHT($A115,3)&amp;"*",EUROSTAT_VBE_IND_2005!$D$7:$D$883,"3295*"))/1000+(SUMIFS(EUROSTAT_VBE_IND_2005!AF$7:AF$883,EUROSTAT_VBE_IND_2005!$B$7:$B$883,$D115,EUROSTAT_VBE_IND_2005!$C$7:$C$883,"*"&amp;RIGHT($A115,3)&amp;"*",EUROSTAT_VBE_IND_2005!$D$7:$D$883,"2410*"))/1000+(SUMIFS(EUROSTAT_VBE_IND_2005!AF$7:AF$883,EUROSTAT_VBE_IND_2005!$B$7:$B$883,$D115,EUROSTAT_VBE_IND_2005!$C$7:$C$883,"*"&amp;RIGHT($A115,3)&amp;"*",EUROSTAT_VBE_IND_2005!$D$7:$D$883,"3105*"))/1000</f>
        <v>8.417</v>
      </c>
      <c r="AH115" s="17">
        <f>(SUMIFS(EUROSTAT_VBE_IND_2005!AH$7:AH$883,EUROSTAT_VBE_IND_2005!$B$7:$B$883,$D115,EUROSTAT_VBE_IND_2005!$C$7:$C$883,"*"&amp;RIGHT($A115,3)&amp;"*",EUROSTAT_VBE_IND_2005!$D$7:$D$883,"3270A*"))/1000+(SUMIFS(EUROSTAT_VBE_IND_2005!AH$7:AH$883,EUROSTAT_VBE_IND_2005!$B$7:$B$883,$D115,EUROSTAT_VBE_IND_2005!$C$7:$C$883,"*"&amp;RIGHT($A115,3)&amp;"*",EUROSTAT_VBE_IND_2005!$D$7:$D$883,"3285*"))/1000+(SUMIFS(EUROSTAT_VBE_IND_2005!AH$7:AH$883,EUROSTAT_VBE_IND_2005!$B$7:$B$883,$D115,EUROSTAT_VBE_IND_2005!$C$7:$C$883,"*"&amp;RIGHT($A115,3)&amp;"*",EUROSTAT_VBE_IND_2005!$D$7:$D$883,"3295*"))/1000+(SUMIFS(EUROSTAT_VBE_IND_2005!AH$7:AH$883,EUROSTAT_VBE_IND_2005!$B$7:$B$883,$D115,EUROSTAT_VBE_IND_2005!$C$7:$C$883,"*"&amp;RIGHT($A115,3)&amp;"*",EUROSTAT_VBE_IND_2005!$D$7:$D$883,"2410*"))/1000+(SUMIFS(EUROSTAT_VBE_IND_2005!AH$7:AH$883,EUROSTAT_VBE_IND_2005!$B$7:$B$883,$D115,EUROSTAT_VBE_IND_2005!$C$7:$C$883,"*"&amp;RIGHT($A115,3)&amp;"*",EUROSTAT_VBE_IND_2005!$D$7:$D$883,"3105*"))/1000</f>
        <v>5</v>
      </c>
      <c r="AI115" s="17">
        <f>(SUMIFS(EUROSTAT_VBE_IND_2005!AI$7:AI$883,EUROSTAT_VBE_IND_2005!$B$7:$B$883,$D115,EUROSTAT_VBE_IND_2005!$C$7:$C$883,"*"&amp;RIGHT($A115,3)&amp;"*",EUROSTAT_VBE_IND_2005!$D$7:$D$883,"3270A*"))/1000+(SUMIFS(EUROSTAT_VBE_IND_2005!AI$7:AI$883,EUROSTAT_VBE_IND_2005!$B$7:$B$883,$D115,EUROSTAT_VBE_IND_2005!$C$7:$C$883,"*"&amp;RIGHT($A115,3)&amp;"*",EUROSTAT_VBE_IND_2005!$D$7:$D$883,"3285*"))/1000+(SUMIFS(EUROSTAT_VBE_IND_2005!AI$7:AI$883,EUROSTAT_VBE_IND_2005!$B$7:$B$883,$D115,EUROSTAT_VBE_IND_2005!$C$7:$C$883,"*"&amp;RIGHT($A115,3)&amp;"*",EUROSTAT_VBE_IND_2005!$D$7:$D$883,"3295*"))/1000+(SUMIFS(EUROSTAT_VBE_IND_2005!AI$7:AI$883,EUROSTAT_VBE_IND_2005!$B$7:$B$883,$D115,EUROSTAT_VBE_IND_2005!$C$7:$C$883,"*"&amp;RIGHT($A115,3)&amp;"*",EUROSTAT_VBE_IND_2005!$D$7:$D$883,"2410*"))/1000+(SUMIFS(EUROSTAT_VBE_IND_2005!AI$7:AI$883,EUROSTAT_VBE_IND_2005!$B$7:$B$883,$D115,EUROSTAT_VBE_IND_2005!$C$7:$C$883,"*"&amp;RIGHT($A115,3)&amp;"*",EUROSTAT_VBE_IND_2005!$D$7:$D$883,"3105*"))/1000</f>
        <v>0</v>
      </c>
      <c r="AJ115" s="17">
        <f>(SUMIFS(EUROSTAT_VBE_IND_2005!AJ$7:AJ$883,EUROSTAT_VBE_IND_2005!$B$7:$B$883,$D115,EUROSTAT_VBE_IND_2005!$C$7:$C$883,"*"&amp;RIGHT($A115,3)&amp;"*",EUROSTAT_VBE_IND_2005!$D$7:$D$883,"3270A*"))/1000+(SUMIFS(EUROSTAT_VBE_IND_2005!AJ$7:AJ$883,EUROSTAT_VBE_IND_2005!$B$7:$B$883,$D115,EUROSTAT_VBE_IND_2005!$C$7:$C$883,"*"&amp;RIGHT($A115,3)&amp;"*",EUROSTAT_VBE_IND_2005!$D$7:$D$883,"3285*"))/1000+(SUMIFS(EUROSTAT_VBE_IND_2005!AJ$7:AJ$883,EUROSTAT_VBE_IND_2005!$B$7:$B$883,$D115,EUROSTAT_VBE_IND_2005!$C$7:$C$883,"*"&amp;RIGHT($A115,3)&amp;"*",EUROSTAT_VBE_IND_2005!$D$7:$D$883,"3295*"))/1000+(SUMIFS(EUROSTAT_VBE_IND_2005!AJ$7:AJ$883,EUROSTAT_VBE_IND_2005!$B$7:$B$883,$D115,EUROSTAT_VBE_IND_2005!$C$7:$C$883,"*"&amp;RIGHT($A115,3)&amp;"*",EUROSTAT_VBE_IND_2005!$D$7:$D$883,"2410*"))/1000+(SUMIFS(EUROSTAT_VBE_IND_2005!AJ$7:AJ$883,EUROSTAT_VBE_IND_2005!$B$7:$B$883,$D115,EUROSTAT_VBE_IND_2005!$C$7:$C$883,"*"&amp;RIGHT($A115,3)&amp;"*",EUROSTAT_VBE_IND_2005!$D$7:$D$883,"3105*"))/1000</f>
        <v>0.08</v>
      </c>
      <c r="AK115" s="17">
        <f>(SUMIFS(EUROSTAT_VBE_IND_2005!AK$7:AK$883,EUROSTAT_VBE_IND_2005!$B$7:$B$883,$D115,EUROSTAT_VBE_IND_2005!$C$7:$C$883,"*"&amp;RIGHT($A115,3)&amp;"*",EUROSTAT_VBE_IND_2005!$D$7:$D$883,"3270A*"))/1000+(SUMIFS(EUROSTAT_VBE_IND_2005!AK$7:AK$883,EUROSTAT_VBE_IND_2005!$B$7:$B$883,$D115,EUROSTAT_VBE_IND_2005!$C$7:$C$883,"*"&amp;RIGHT($A115,3)&amp;"*",EUROSTAT_VBE_IND_2005!$D$7:$D$883,"3285*"))/1000+(SUMIFS(EUROSTAT_VBE_IND_2005!AK$7:AK$883,EUROSTAT_VBE_IND_2005!$B$7:$B$883,$D115,EUROSTAT_VBE_IND_2005!$C$7:$C$883,"*"&amp;RIGHT($A115,3)&amp;"*",EUROSTAT_VBE_IND_2005!$D$7:$D$883,"3295*"))/1000+(SUMIFS(EUROSTAT_VBE_IND_2005!AK$7:AK$883,EUROSTAT_VBE_IND_2005!$B$7:$B$883,$D115,EUROSTAT_VBE_IND_2005!$C$7:$C$883,"*"&amp;RIGHT($A115,3)&amp;"*",EUROSTAT_VBE_IND_2005!$D$7:$D$883,"2410*"))/1000+(SUMIFS(EUROSTAT_VBE_IND_2005!AK$7:AK$883,EUROSTAT_VBE_IND_2005!$B$7:$B$883,$D115,EUROSTAT_VBE_IND_2005!$C$7:$C$883,"*"&amp;RIGHT($A115,3)&amp;"*",EUROSTAT_VBE_IND_2005!$D$7:$D$883,"3105*"))/1000</f>
        <v>11.4</v>
      </c>
      <c r="AL115" s="198"/>
      <c r="AM115" s="198"/>
      <c r="AN115" s="198"/>
      <c r="AO115" s="17">
        <f>(SUMIFS(EUROSTAT_VBE_IND_2005!Y$7:Y$883,EUROSTAT_VBE_IND_2005!$B$7:$B$883,$D115,EUROSTAT_VBE_IND_2005!$C$7:$C$883,"*"&amp;RIGHT($A115,3)&amp;"*",EUROSTAT_VBE_IND_2005!$D$7:$D$883,"3270A*"))/1000+(SUMIFS(EUROSTAT_VBE_IND_2005!Y$7:Y$883,EUROSTAT_VBE_IND_2005!$B$7:$B$883,$D115,EUROSTAT_VBE_IND_2005!$C$7:$C$883,"*"&amp;RIGHT($A115,3)&amp;"*",EUROSTAT_VBE_IND_2005!$D$7:$D$883,"3285*"))/1000+(SUMIFS(EUROSTAT_VBE_IND_2005!Y$7:Y$883,EUROSTAT_VBE_IND_2005!$B$7:$B$883,$D115,EUROSTAT_VBE_IND_2005!$C$7:$C$883,"*"&amp;RIGHT($A115,3)&amp;"*",EUROSTAT_VBE_IND_2005!$D$7:$D$883,"3295*"))/1000+(SUMIFS(EUROSTAT_VBE_IND_2005!Y$7:Y$883,EUROSTAT_VBE_IND_2005!$B$7:$B$883,$D115,EUROSTAT_VBE_IND_2005!$C$7:$C$883,"*"&amp;RIGHT($A115,3)&amp;"*",EUROSTAT_VBE_IND_2005!$D$7:$D$883,"2410*"))/1000+(SUMIFS(EUROSTAT_VBE_IND_2005!Y$7:Y$883,EUROSTAT_VBE_IND_2005!$B$7:$B$883,$D115,EUROSTAT_VBE_IND_2005!$C$7:$C$883,"*"&amp;RIGHT($A115,3)&amp;"*",EUROSTAT_VBE_IND_2005!$D$7:$D$883,"3105*"))/1000</f>
        <v>0.427</v>
      </c>
      <c r="AP115" s="17">
        <f>(SUMIFS(EUROSTAT_VBE_IND_2005!Z$7:Z$883,EUROSTAT_VBE_IND_2005!$B$7:$B$883,$D115,EUROSTAT_VBE_IND_2005!$C$7:$C$883,"*"&amp;RIGHT($A115,3)&amp;"*",EUROSTAT_VBE_IND_2005!$D$7:$D$883,"3270A*"))/1000+(SUMIFS(EUROSTAT_VBE_IND_2005!Z$7:Z$883,EUROSTAT_VBE_IND_2005!$B$7:$B$883,$D115,EUROSTAT_VBE_IND_2005!$C$7:$C$883,"*"&amp;RIGHT($A115,3)&amp;"*",EUROSTAT_VBE_IND_2005!$D$7:$D$883,"3285*"))/1000+(SUMIFS(EUROSTAT_VBE_IND_2005!Z$7:Z$883,EUROSTAT_VBE_IND_2005!$B$7:$B$883,$D115,EUROSTAT_VBE_IND_2005!$C$7:$C$883,"*"&amp;RIGHT($A115,3)&amp;"*",EUROSTAT_VBE_IND_2005!$D$7:$D$883,"3295*"))/1000+(SUMIFS(EUROSTAT_VBE_IND_2005!Z$7:Z$883,EUROSTAT_VBE_IND_2005!$B$7:$B$883,$D115,EUROSTAT_VBE_IND_2005!$C$7:$C$883,"*"&amp;RIGHT($A115,3)&amp;"*",EUROSTAT_VBE_IND_2005!$D$7:$D$883,"2410*"))/1000+(SUMIFS(EUROSTAT_VBE_IND_2005!Z$7:Z$883,EUROSTAT_VBE_IND_2005!$B$7:$B$883,$D115,EUROSTAT_VBE_IND_2005!$C$7:$C$883,"*"&amp;RIGHT($A115,3)&amp;"*",EUROSTAT_VBE_IND_2005!$D$7:$D$883,"3105*"))/1000</f>
        <v>1.64</v>
      </c>
      <c r="AQ115" s="17">
        <f>(SUMIFS(EUROSTAT_VBE_IND_2005!AG$7:AG$883,EUROSTAT_VBE_IND_2005!$B$7:$B$883,$D115,EUROSTAT_VBE_IND_2005!$C$7:$C$883,"*"&amp;RIGHT($A115,3)&amp;"*",EUROSTAT_VBE_IND_2005!$D$7:$D$883,"3270A*"))/1000+(SUMIFS(EUROSTAT_VBE_IND_2005!AG$7:AG$883,EUROSTAT_VBE_IND_2005!$B$7:$B$883,$D115,EUROSTAT_VBE_IND_2005!$C$7:$C$883,"*"&amp;RIGHT($A115,3)&amp;"*",EUROSTAT_VBE_IND_2005!$D$7:$D$883,"3285*"))/1000+(SUMIFS(EUROSTAT_VBE_IND_2005!AG$7:AG$883,EUROSTAT_VBE_IND_2005!$B$7:$B$883,$D115,EUROSTAT_VBE_IND_2005!$C$7:$C$883,"*"&amp;RIGHT($A115,3)&amp;"*",EUROSTAT_VBE_IND_2005!$D$7:$D$883,"3295*"))/1000+(SUMIFS(EUROSTAT_VBE_IND_2005!AG$7:AG$883,EUROSTAT_VBE_IND_2005!$B$7:$B$883,$D115,EUROSTAT_VBE_IND_2005!$C$7:$C$883,"*"&amp;RIGHT($A115,3)&amp;"*",EUROSTAT_VBE_IND_2005!$D$7:$D$883,"2410*"))/1000+(SUMIFS(EUROSTAT_VBE_IND_2005!AG$7:AG$883,EUROSTAT_VBE_IND_2005!$B$7:$B$883,$D115,EUROSTAT_VBE_IND_2005!$C$7:$C$883,"*"&amp;RIGHT($A115,3)&amp;"*",EUROSTAT_VBE_IND_2005!$D$7:$D$883,"3105*"))/1000</f>
        <v>0</v>
      </c>
    </row>
    <row r="116" spans="1:43">
      <c r="A116" t="str">
        <f>LEFT(EUROSTAT_VBE_IND_2005!$C$88,8)</f>
        <v>B_101805</v>
      </c>
      <c r="B116" s="28" t="s">
        <v>297</v>
      </c>
      <c r="C116" t="s">
        <v>293</v>
      </c>
      <c r="D116" t="s">
        <v>55</v>
      </c>
      <c r="E116" t="s">
        <v>238</v>
      </c>
      <c r="F116" t="s">
        <v>258</v>
      </c>
      <c r="G116" s="17">
        <f>(SUMIFS(EUROSTAT_VBE_IND_2005!E$7:E$883,EUROSTAT_VBE_IND_2005!$B$7:$B$883,$D116,EUROSTAT_VBE_IND_2005!$C$7:$C$883,"*"&amp;RIGHT($A116,3)&amp;"*",EUROSTAT_VBE_IND_2005!$D$7:$D$883,"328*"))/1000-(SUMIFS(EUROSTAT_VBE_IND_2005!E$7:E$883,EUROSTAT_VBE_IND_2005!$B$7:$B$883,$D116,EUROSTAT_VBE_IND_2005!$C$7:$C$883,"*"&amp;RIGHT($A116,3)&amp;"*",EUROSTAT_VBE_IND_2005!$D$7:$D$883,"3285*"))/1000</f>
        <v>0</v>
      </c>
      <c r="H116" s="17">
        <f>(SUMIFS(EUROSTAT_VBE_IND_2005!F$7:F$883,EUROSTAT_VBE_IND_2005!$B$7:$B$883,$D116,EUROSTAT_VBE_IND_2005!$C$7:$C$883,"*"&amp;RIGHT($A116,3)&amp;"*",EUROSTAT_VBE_IND_2005!$D$7:$D$883,"328*"))/1000-(SUMIFS(EUROSTAT_VBE_IND_2005!F$7:F$883,EUROSTAT_VBE_IND_2005!$B$7:$B$883,$D116,EUROSTAT_VBE_IND_2005!$C$7:$C$883,"*"&amp;RIGHT($A116,3)&amp;"*",EUROSTAT_VBE_IND_2005!$D$7:$D$883,"3285*"))/1000</f>
        <v>0</v>
      </c>
      <c r="I116" s="17">
        <f>(SUMIFS(EUROSTAT_VBE_IND_2005!G$7:G$883,EUROSTAT_VBE_IND_2005!$B$7:$B$883,$D116,EUROSTAT_VBE_IND_2005!$C$7:$C$883,"*"&amp;RIGHT($A116,3)&amp;"*",EUROSTAT_VBE_IND_2005!$D$7:$D$883,"328*"))/1000-(SUMIFS(EUROSTAT_VBE_IND_2005!G$7:G$883,EUROSTAT_VBE_IND_2005!$B$7:$B$883,$D116,EUROSTAT_VBE_IND_2005!$C$7:$C$883,"*"&amp;RIGHT($A116,3)&amp;"*",EUROSTAT_VBE_IND_2005!$D$7:$D$883,"3285*"))/1000</f>
        <v>0</v>
      </c>
      <c r="J116" s="198"/>
      <c r="K116" s="17">
        <f>(SUMIFS(EUROSTAT_VBE_IND_2005!H$7:H$883,EUROSTAT_VBE_IND_2005!$B$7:$B$883,$D116,EUROSTAT_VBE_IND_2005!$C$7:$C$883,"*"&amp;RIGHT($A116,3)&amp;"*",EUROSTAT_VBE_IND_2005!$D$7:$D$883,"328*"))/1000-(SUMIFS(EUROSTAT_VBE_IND_2005!H$7:H$883,EUROSTAT_VBE_IND_2005!$B$7:$B$883,$D116,EUROSTAT_VBE_IND_2005!$C$7:$C$883,"*"&amp;RIGHT($A116,3)&amp;"*",EUROSTAT_VBE_IND_2005!$D$7:$D$883,"3285*"))/1000</f>
        <v>0</v>
      </c>
      <c r="L116" s="17">
        <f>(SUMIFS(EUROSTAT_VBE_IND_2005!I$7:I$883,EUROSTAT_VBE_IND_2005!$B$7:$B$883,$D116,EUROSTAT_VBE_IND_2005!$C$7:$C$883,"*"&amp;RIGHT($A116,3)&amp;"*",EUROSTAT_VBE_IND_2005!$D$7:$D$883,"328*"))/1000-(SUMIFS(EUROSTAT_VBE_IND_2005!I$7:I$883,EUROSTAT_VBE_IND_2005!$B$7:$B$883,$D116,EUROSTAT_VBE_IND_2005!$C$7:$C$883,"*"&amp;RIGHT($A116,3)&amp;"*",EUROSTAT_VBE_IND_2005!$D$7:$D$883,"3285*"))/1000</f>
        <v>0</v>
      </c>
      <c r="M116" s="17">
        <f>(SUMIFS(EUROSTAT_VBE_IND_2005!J$7:J$883,EUROSTAT_VBE_IND_2005!$B$7:$B$883,$D116,EUROSTAT_VBE_IND_2005!$C$7:$C$883,"*"&amp;RIGHT($A116,3)&amp;"*",EUROSTAT_VBE_IND_2005!$D$7:$D$883,"328*"))/1000-(SUMIFS(EUROSTAT_VBE_IND_2005!J$7:J$883,EUROSTAT_VBE_IND_2005!$B$7:$B$883,$D116,EUROSTAT_VBE_IND_2005!$C$7:$C$883,"*"&amp;RIGHT($A116,3)&amp;"*",EUROSTAT_VBE_IND_2005!$D$7:$D$883,"3285*"))/1000</f>
        <v>0</v>
      </c>
      <c r="N116" s="17">
        <f>(SUMIFS(EUROSTAT_VBE_IND_2005!K$7:K$883,EUROSTAT_VBE_IND_2005!$B$7:$B$883,$D116,EUROSTAT_VBE_IND_2005!$C$7:$C$883,"*"&amp;RIGHT($A116,3)&amp;"*",EUROSTAT_VBE_IND_2005!$D$7:$D$883,"328*"))/1000-(SUMIFS(EUROSTAT_VBE_IND_2005!K$7:K$883,EUROSTAT_VBE_IND_2005!$B$7:$B$883,$D116,EUROSTAT_VBE_IND_2005!$C$7:$C$883,"*"&amp;RIGHT($A116,3)&amp;"*",EUROSTAT_VBE_IND_2005!$D$7:$D$883,"3285*"))/1000</f>
        <v>0</v>
      </c>
      <c r="O116" s="17">
        <f>(SUMIFS(EUROSTAT_VBE_IND_2005!L$7:L$883,EUROSTAT_VBE_IND_2005!$B$7:$B$883,$D116,EUROSTAT_VBE_IND_2005!$C$7:$C$883,"*"&amp;RIGHT($A116,3)&amp;"*",EUROSTAT_VBE_IND_2005!$D$7:$D$883,"328*"))/1000-(SUMIFS(EUROSTAT_VBE_IND_2005!L$7:L$883,EUROSTAT_VBE_IND_2005!$B$7:$B$883,$D116,EUROSTAT_VBE_IND_2005!$C$7:$C$883,"*"&amp;RIGHT($A116,3)&amp;"*",EUROSTAT_VBE_IND_2005!$D$7:$D$883,"3285*"))/1000</f>
        <v>0</v>
      </c>
      <c r="P116" s="17">
        <f>(SUMIFS(EUROSTAT_VBE_IND_2005!M$7:M$883,EUROSTAT_VBE_IND_2005!$B$7:$B$883,$D116,EUROSTAT_VBE_IND_2005!$C$7:$C$883,"*"&amp;RIGHT($A116,3)&amp;"*",EUROSTAT_VBE_IND_2005!$D$7:$D$883,"328*"))/1000-(SUMIFS(EUROSTAT_VBE_IND_2005!M$7:M$883,EUROSTAT_VBE_IND_2005!$B$7:$B$883,$D116,EUROSTAT_VBE_IND_2005!$C$7:$C$883,"*"&amp;RIGHT($A116,3)&amp;"*",EUROSTAT_VBE_IND_2005!$D$7:$D$883,"3285*"))/1000</f>
        <v>0</v>
      </c>
      <c r="Q116" s="17">
        <f>(SUMIFS(EUROSTAT_VBE_IND_2005!N$7:N$883,EUROSTAT_VBE_IND_2005!$B$7:$B$883,$D116,EUROSTAT_VBE_IND_2005!$C$7:$C$883,"*"&amp;RIGHT($A116,3)&amp;"*",EUROSTAT_VBE_IND_2005!$D$7:$D$883,"328*"))/1000-(SUMIFS(EUROSTAT_VBE_IND_2005!N$7:N$883,EUROSTAT_VBE_IND_2005!$B$7:$B$883,$D116,EUROSTAT_VBE_IND_2005!$C$7:$C$883,"*"&amp;RIGHT($A116,3)&amp;"*",EUROSTAT_VBE_IND_2005!$D$7:$D$883,"3285*"))/1000</f>
        <v>0</v>
      </c>
      <c r="R116" s="17">
        <f>(SUMIFS(EUROSTAT_VBE_IND_2005!O$7:O$883,EUROSTAT_VBE_IND_2005!$B$7:$B$883,$D116,EUROSTAT_VBE_IND_2005!$C$7:$C$883,"*"&amp;RIGHT($A116,3)&amp;"*",EUROSTAT_VBE_IND_2005!$D$7:$D$883,"328*"))/1000-(SUMIFS(EUROSTAT_VBE_IND_2005!O$7:O$883,EUROSTAT_VBE_IND_2005!$B$7:$B$883,$D116,EUROSTAT_VBE_IND_2005!$C$7:$C$883,"*"&amp;RIGHT($A116,3)&amp;"*",EUROSTAT_VBE_IND_2005!$D$7:$D$883,"3285*"))/1000</f>
        <v>0</v>
      </c>
      <c r="S116" s="17">
        <f>(SUMIFS(EUROSTAT_VBE_IND_2005!P$7:P$883,EUROSTAT_VBE_IND_2005!$B$7:$B$883,$D116,EUROSTAT_VBE_IND_2005!$C$7:$C$883,"*"&amp;RIGHT($A116,3)&amp;"*",EUROSTAT_VBE_IND_2005!$D$7:$D$883,"328*"))/1000-(SUMIFS(EUROSTAT_VBE_IND_2005!P$7:P$883,EUROSTAT_VBE_IND_2005!$B$7:$B$883,$D116,EUROSTAT_VBE_IND_2005!$C$7:$C$883,"*"&amp;RIGHT($A116,3)&amp;"*",EUROSTAT_VBE_IND_2005!$D$7:$D$883,"3285*"))/1000</f>
        <v>0</v>
      </c>
      <c r="T116" s="17">
        <f>(SUMIFS(EUROSTAT_VBE_IND_2005!Q$7:Q$883,EUROSTAT_VBE_IND_2005!$B$7:$B$883,$D116,EUROSTAT_VBE_IND_2005!$C$7:$C$883,"*"&amp;RIGHT($A116,3)&amp;"*",EUROSTAT_VBE_IND_2005!$D$7:$D$883,"328*"))/1000-(SUMIFS(EUROSTAT_VBE_IND_2005!Q$7:Q$883,EUROSTAT_VBE_IND_2005!$B$7:$B$883,$D116,EUROSTAT_VBE_IND_2005!$C$7:$C$883,"*"&amp;RIGHT($A116,3)&amp;"*",EUROSTAT_VBE_IND_2005!$D$7:$D$883,"3285*"))/1000</f>
        <v>0</v>
      </c>
      <c r="U116" s="17">
        <f>(SUMIFS(EUROSTAT_VBE_IND_2005!R$7:R$883,EUROSTAT_VBE_IND_2005!$B$7:$B$883,$D116,EUROSTAT_VBE_IND_2005!$C$7:$C$883,"*"&amp;RIGHT($A116,3)&amp;"*",EUROSTAT_VBE_IND_2005!$D$7:$D$883,"328*"))/1000-(SUMIFS(EUROSTAT_VBE_IND_2005!R$7:R$883,EUROSTAT_VBE_IND_2005!$B$7:$B$883,$D116,EUROSTAT_VBE_IND_2005!$C$7:$C$883,"*"&amp;RIGHT($A116,3)&amp;"*",EUROSTAT_VBE_IND_2005!$D$7:$D$883,"3285*"))/1000</f>
        <v>0</v>
      </c>
      <c r="V116" s="17">
        <f>(SUMIFS(EUROSTAT_VBE_IND_2005!S$7:S$883,EUROSTAT_VBE_IND_2005!$B$7:$B$883,$D116,EUROSTAT_VBE_IND_2005!$C$7:$C$883,"*"&amp;RIGHT($A116,3)&amp;"*",EUROSTAT_VBE_IND_2005!$D$7:$D$883,"328*"))/1000-(SUMIFS(EUROSTAT_VBE_IND_2005!S$7:S$883,EUROSTAT_VBE_IND_2005!$B$7:$B$883,$D116,EUROSTAT_VBE_IND_2005!$C$7:$C$883,"*"&amp;RIGHT($A116,3)&amp;"*",EUROSTAT_VBE_IND_2005!$D$7:$D$883,"3285*"))/1000</f>
        <v>0</v>
      </c>
      <c r="W116" s="17">
        <f>(SUMIFS(EUROSTAT_VBE_IND_2005!T$7:T$883,EUROSTAT_VBE_IND_2005!$B$7:$B$883,$D116,EUROSTAT_VBE_IND_2005!$C$7:$C$883,"*"&amp;RIGHT($A116,3)&amp;"*",EUROSTAT_VBE_IND_2005!$D$7:$D$883,"328*"))/1000-(SUMIFS(EUROSTAT_VBE_IND_2005!T$7:T$883,EUROSTAT_VBE_IND_2005!$B$7:$B$883,$D116,EUROSTAT_VBE_IND_2005!$C$7:$C$883,"*"&amp;RIGHT($A116,3)&amp;"*",EUROSTAT_VBE_IND_2005!$D$7:$D$883,"3285*"))/1000</f>
        <v>0</v>
      </c>
      <c r="X116" s="17">
        <f>(SUMIFS(EUROSTAT_VBE_IND_2005!U$7:U$883,EUROSTAT_VBE_IND_2005!$B$7:$B$883,$D116,EUROSTAT_VBE_IND_2005!$C$7:$C$883,"*"&amp;RIGHT($A116,3)&amp;"*",EUROSTAT_VBE_IND_2005!$D$7:$D$883,"328*"))/1000-(SUMIFS(EUROSTAT_VBE_IND_2005!U$7:U$883,EUROSTAT_VBE_IND_2005!$B$7:$B$883,$D116,EUROSTAT_VBE_IND_2005!$C$7:$C$883,"*"&amp;RIGHT($A116,3)&amp;"*",EUROSTAT_VBE_IND_2005!$D$7:$D$883,"3285*"))/1000</f>
        <v>0</v>
      </c>
      <c r="Y116" s="17">
        <f>(SUMIFS(EUROSTAT_VBE_IND_2005!V$7:V$883,EUROSTAT_VBE_IND_2005!$B$7:$B$883,$D116,EUROSTAT_VBE_IND_2005!$C$7:$C$883,"*"&amp;RIGHT($A116,3)&amp;"*",EUROSTAT_VBE_IND_2005!$D$7:$D$883,"328*"))/1000-(SUMIFS(EUROSTAT_VBE_IND_2005!V$7:V$883,EUROSTAT_VBE_IND_2005!$B$7:$B$883,$D116,EUROSTAT_VBE_IND_2005!$C$7:$C$883,"*"&amp;RIGHT($A116,3)&amp;"*",EUROSTAT_VBE_IND_2005!$D$7:$D$883,"3285*"))/1000</f>
        <v>0</v>
      </c>
      <c r="Z116" s="17">
        <f>(SUMIFS(EUROSTAT_VBE_IND_2005!W$7:W$883,EUROSTAT_VBE_IND_2005!$B$7:$B$883,$D116,EUROSTAT_VBE_IND_2005!$C$7:$C$883,"*"&amp;RIGHT($A116,3)&amp;"*",EUROSTAT_VBE_IND_2005!$D$7:$D$883,"328*"))/1000-(SUMIFS(EUROSTAT_VBE_IND_2005!W$7:W$883,EUROSTAT_VBE_IND_2005!$B$7:$B$883,$D116,EUROSTAT_VBE_IND_2005!$C$7:$C$883,"*"&amp;RIGHT($A116,3)&amp;"*",EUROSTAT_VBE_IND_2005!$D$7:$D$883,"3285*"))/1000</f>
        <v>0</v>
      </c>
      <c r="AA116" s="17">
        <f>(SUMIFS(EUROSTAT_VBE_IND_2005!X$7:X$883,EUROSTAT_VBE_IND_2005!$B$7:$B$883,$D116,EUROSTAT_VBE_IND_2005!$C$7:$C$883,"*"&amp;RIGHT($A116,3)&amp;"*",EUROSTAT_VBE_IND_2005!$D$7:$D$883,"328*"))/1000-(SUMIFS(EUROSTAT_VBE_IND_2005!X$7:X$883,EUROSTAT_VBE_IND_2005!$B$7:$B$883,$D116,EUROSTAT_VBE_IND_2005!$C$7:$C$883,"*"&amp;RIGHT($A116,3)&amp;"*",EUROSTAT_VBE_IND_2005!$D$7:$D$883,"3285*"))/1000</f>
        <v>0</v>
      </c>
      <c r="AB116" s="17">
        <f>(SUMIFS(EUROSTAT_VBE_IND_2005!AA$7:AA$883,EUROSTAT_VBE_IND_2005!$B$7:$B$883,$D116,EUROSTAT_VBE_IND_2005!$C$7:$C$883,"*"&amp;RIGHT($A116,3)&amp;"*",EUROSTAT_VBE_IND_2005!$D$7:$D$883,"328*"))/1000-(SUMIFS(EUROSTAT_VBE_IND_2005!AA$7:AA$883,EUROSTAT_VBE_IND_2005!$B$7:$B$883,$D116,EUROSTAT_VBE_IND_2005!$C$7:$C$883,"*"&amp;RIGHT($A116,3)&amp;"*",EUROSTAT_VBE_IND_2005!$D$7:$D$883,"3285*"))/1000</f>
        <v>0</v>
      </c>
      <c r="AC116" s="17">
        <f>(SUMIFS(EUROSTAT_VBE_IND_2005!AB$7:AB$883,EUROSTAT_VBE_IND_2005!$B$7:$B$883,$D116,EUROSTAT_VBE_IND_2005!$C$7:$C$883,"*"&amp;RIGHT($A116,3)&amp;"*",EUROSTAT_VBE_IND_2005!$D$7:$D$883,"328*"))/1000-(SUMIFS(EUROSTAT_VBE_IND_2005!AB$7:AB$883,EUROSTAT_VBE_IND_2005!$B$7:$B$883,$D116,EUROSTAT_VBE_IND_2005!$C$7:$C$883,"*"&amp;RIGHT($A116,3)&amp;"*",EUROSTAT_VBE_IND_2005!$D$7:$D$883,"3285*"))/1000</f>
        <v>0</v>
      </c>
      <c r="AD116" s="17">
        <f>(SUMIFS(EUROSTAT_VBE_IND_2005!AC$7:AC$883,EUROSTAT_VBE_IND_2005!$B$7:$B$883,$D116,EUROSTAT_VBE_IND_2005!$C$7:$C$883,"*"&amp;RIGHT($A116,3)&amp;"*",EUROSTAT_VBE_IND_2005!$D$7:$D$883,"328*"))/1000-(SUMIFS(EUROSTAT_VBE_IND_2005!AC$7:AC$883,EUROSTAT_VBE_IND_2005!$B$7:$B$883,$D116,EUROSTAT_VBE_IND_2005!$C$7:$C$883,"*"&amp;RIGHT($A116,3)&amp;"*",EUROSTAT_VBE_IND_2005!$D$7:$D$883,"3285*"))/1000</f>
        <v>0</v>
      </c>
      <c r="AE116" s="17">
        <f>(SUMIFS(EUROSTAT_VBE_IND_2005!AD$7:AD$883,EUROSTAT_VBE_IND_2005!$B$7:$B$883,$D116,EUROSTAT_VBE_IND_2005!$C$7:$C$883,"*"&amp;RIGHT($A116,3)&amp;"*",EUROSTAT_VBE_IND_2005!$D$7:$D$883,"328*"))/1000-(SUMIFS(EUROSTAT_VBE_IND_2005!AD$7:AD$883,EUROSTAT_VBE_IND_2005!$B$7:$B$883,$D116,EUROSTAT_VBE_IND_2005!$C$7:$C$883,"*"&amp;RIGHT($A116,3)&amp;"*",EUROSTAT_VBE_IND_2005!$D$7:$D$883,"3285*"))/1000</f>
        <v>0</v>
      </c>
      <c r="AF116" s="17">
        <f>(SUMIFS(EUROSTAT_VBE_IND_2005!AE$7:AE$883,EUROSTAT_VBE_IND_2005!$B$7:$B$883,$D116,EUROSTAT_VBE_IND_2005!$C$7:$C$883,"*"&amp;RIGHT($A116,3)&amp;"*",EUROSTAT_VBE_IND_2005!$D$7:$D$883,"328*"))/1000-(SUMIFS(EUROSTAT_VBE_IND_2005!AE$7:AE$883,EUROSTAT_VBE_IND_2005!$B$7:$B$883,$D116,EUROSTAT_VBE_IND_2005!$C$7:$C$883,"*"&amp;RIGHT($A116,3)&amp;"*",EUROSTAT_VBE_IND_2005!$D$7:$D$883,"3285*"))/1000</f>
        <v>0</v>
      </c>
      <c r="AG116" s="17">
        <f>(SUMIFS(EUROSTAT_VBE_IND_2005!AF$7:AF$883,EUROSTAT_VBE_IND_2005!$B$7:$B$883,$D116,EUROSTAT_VBE_IND_2005!$C$7:$C$883,"*"&amp;RIGHT($A116,3)&amp;"*",EUROSTAT_VBE_IND_2005!$D$7:$D$883,"328*"))/1000-(SUMIFS(EUROSTAT_VBE_IND_2005!AF$7:AF$883,EUROSTAT_VBE_IND_2005!$B$7:$B$883,$D116,EUROSTAT_VBE_IND_2005!$C$7:$C$883,"*"&amp;RIGHT($A116,3)&amp;"*",EUROSTAT_VBE_IND_2005!$D$7:$D$883,"3285*"))/1000</f>
        <v>0</v>
      </c>
      <c r="AH116" s="17">
        <f>(SUMIFS(EUROSTAT_VBE_IND_2005!AH$7:AH$883,EUROSTAT_VBE_IND_2005!$B$7:$B$883,$D116,EUROSTAT_VBE_IND_2005!$C$7:$C$883,"*"&amp;RIGHT($A116,3)&amp;"*",EUROSTAT_VBE_IND_2005!$D$7:$D$883,"328*"))/1000-(SUMIFS(EUROSTAT_VBE_IND_2005!AH$7:AH$883,EUROSTAT_VBE_IND_2005!$B$7:$B$883,$D116,EUROSTAT_VBE_IND_2005!$C$7:$C$883,"*"&amp;RIGHT($A116,3)&amp;"*",EUROSTAT_VBE_IND_2005!$D$7:$D$883,"3285*"))/1000</f>
        <v>0</v>
      </c>
      <c r="AI116" s="17">
        <f>(SUMIFS(EUROSTAT_VBE_IND_2005!AI$7:AI$883,EUROSTAT_VBE_IND_2005!$B$7:$B$883,$D116,EUROSTAT_VBE_IND_2005!$C$7:$C$883,"*"&amp;RIGHT($A116,3)&amp;"*",EUROSTAT_VBE_IND_2005!$D$7:$D$883,"328*"))/1000-(SUMIFS(EUROSTAT_VBE_IND_2005!AI$7:AI$883,EUROSTAT_VBE_IND_2005!$B$7:$B$883,$D116,EUROSTAT_VBE_IND_2005!$C$7:$C$883,"*"&amp;RIGHT($A116,3)&amp;"*",EUROSTAT_VBE_IND_2005!$D$7:$D$883,"3285*"))/1000</f>
        <v>0</v>
      </c>
      <c r="AJ116" s="17">
        <f>(SUMIFS(EUROSTAT_VBE_IND_2005!AJ$7:AJ$883,EUROSTAT_VBE_IND_2005!$B$7:$B$883,$D116,EUROSTAT_VBE_IND_2005!$C$7:$C$883,"*"&amp;RIGHT($A116,3)&amp;"*",EUROSTAT_VBE_IND_2005!$D$7:$D$883,"328*"))/1000-(SUMIFS(EUROSTAT_VBE_IND_2005!AJ$7:AJ$883,EUROSTAT_VBE_IND_2005!$B$7:$B$883,$D116,EUROSTAT_VBE_IND_2005!$C$7:$C$883,"*"&amp;RIGHT($A116,3)&amp;"*",EUROSTAT_VBE_IND_2005!$D$7:$D$883,"3285*"))/1000</f>
        <v>0</v>
      </c>
      <c r="AK116" s="17">
        <f>(SUMIFS(EUROSTAT_VBE_IND_2005!AK$7:AK$883,EUROSTAT_VBE_IND_2005!$B$7:$B$883,$D116,EUROSTAT_VBE_IND_2005!$C$7:$C$883,"*"&amp;RIGHT($A116,3)&amp;"*",EUROSTAT_VBE_IND_2005!$D$7:$D$883,"328*"))/1000-(SUMIFS(EUROSTAT_VBE_IND_2005!AK$7:AK$883,EUROSTAT_VBE_IND_2005!$B$7:$B$883,$D116,EUROSTAT_VBE_IND_2005!$C$7:$C$883,"*"&amp;RIGHT($A116,3)&amp;"*",EUROSTAT_VBE_IND_2005!$D$7:$D$883,"3285*"))/1000</f>
        <v>0</v>
      </c>
      <c r="AL116" s="198"/>
      <c r="AM116" s="198"/>
      <c r="AN116" s="198"/>
      <c r="AO116" s="17">
        <f>(SUMIFS(EUROSTAT_VBE_IND_2005!Y$7:Y$883,EUROSTAT_VBE_IND_2005!$B$7:$B$883,$D116,EUROSTAT_VBE_IND_2005!$C$7:$C$883,"*"&amp;RIGHT($A116,3)&amp;"*",EUROSTAT_VBE_IND_2005!$D$7:$D$883,"328*"))/1000-(SUMIFS(EUROSTAT_VBE_IND_2005!Y$7:Y$883,EUROSTAT_VBE_IND_2005!$B$7:$B$883,$D116,EUROSTAT_VBE_IND_2005!$C$7:$C$883,"*"&amp;RIGHT($A116,3)&amp;"*",EUROSTAT_VBE_IND_2005!$D$7:$D$883,"3285*"))/1000</f>
        <v>0</v>
      </c>
      <c r="AP116" s="17">
        <f>(SUMIFS(EUROSTAT_VBE_IND_2005!Z$7:Z$883,EUROSTAT_VBE_IND_2005!$B$7:$B$883,$D116,EUROSTAT_VBE_IND_2005!$C$7:$C$883,"*"&amp;RIGHT($A116,3)&amp;"*",EUROSTAT_VBE_IND_2005!$D$7:$D$883,"328*"))/1000-(SUMIFS(EUROSTAT_VBE_IND_2005!Z$7:Z$883,EUROSTAT_VBE_IND_2005!$B$7:$B$883,$D116,EUROSTAT_VBE_IND_2005!$C$7:$C$883,"*"&amp;RIGHT($A116,3)&amp;"*",EUROSTAT_VBE_IND_2005!$D$7:$D$883,"3285*"))/1000</f>
        <v>0</v>
      </c>
      <c r="AQ116" s="17">
        <f>(SUMIFS(EUROSTAT_VBE_IND_2005!AG$7:AG$883,EUROSTAT_VBE_IND_2005!$B$7:$B$883,$D116,EUROSTAT_VBE_IND_2005!$C$7:$C$883,"*"&amp;RIGHT($A116,3)&amp;"*",EUROSTAT_VBE_IND_2005!$D$7:$D$883,"328*"))/1000-(SUMIFS(EUROSTAT_VBE_IND_2005!AG$7:AG$883,EUROSTAT_VBE_IND_2005!$B$7:$B$883,$D116,EUROSTAT_VBE_IND_2005!$C$7:$C$883,"*"&amp;RIGHT($A116,3)&amp;"*",EUROSTAT_VBE_IND_2005!$D$7:$D$883,"3285*"))/1000</f>
        <v>0</v>
      </c>
    </row>
    <row r="117" spans="1:43">
      <c r="A117" t="str">
        <f>LEFT(EUROSTAT_VBE_IND_2005!$C$88,8)</f>
        <v>B_101805</v>
      </c>
      <c r="B117" s="28" t="s">
        <v>297</v>
      </c>
      <c r="C117" t="s">
        <v>293</v>
      </c>
      <c r="D117" t="s">
        <v>55</v>
      </c>
      <c r="E117" t="s">
        <v>239</v>
      </c>
      <c r="F117" t="s">
        <v>259</v>
      </c>
      <c r="G117" s="17">
        <f>(SUMIFS(EUROSTAT_VBE_IND_2005!E$7:E$883,EUROSTAT_VBE_IND_2005!$B$7:$B$883,$D117,EUROSTAT_VBE_IND_2005!$C$7:$C$883,"*"&amp;RIGHT($A117,3)&amp;"*",EUROSTAT_VBE_IND_2005!$D$7:$D$883,"4100*"))/1000+(SUMIFS(EUROSTAT_VBE_IND_2005!E$7:E$883,EUROSTAT_VBE_IND_2005!$B$7:$B$883,$D117,EUROSTAT_VBE_IND_2005!$C$7:$C$883,"*"&amp;RIGHT($A117,3)&amp;"*",EUROSTAT_VBE_IND_2005!$D$7:$D$883,"4230*"))/1000+(SUMIFS(EUROSTAT_VBE_IND_2005!E$7:E$883,EUROSTAT_VBE_IND_2005!$B$7:$B$883,$D117,EUROSTAT_VBE_IND_2005!$C$7:$C$883,"*"&amp;RIGHT($A117,3)&amp;"*",EUROSTAT_VBE_IND_2005!$D$7:$D$883,"4240*"))/1000+(SUMIFS(EUROSTAT_VBE_IND_2005!E$7:E$883,EUROSTAT_VBE_IND_2005!$B$7:$B$883,$D117,EUROSTAT_VBE_IND_2005!$C$7:$C$883,"*"&amp;RIGHT($A117,3)&amp;"*",EUROSTAT_VBE_IND_2005!$D$7:$D$883,"3106*"))/1000</f>
        <v>16.955</v>
      </c>
      <c r="H117" s="17">
        <f>(SUMIFS(EUROSTAT_VBE_IND_2005!F$7:F$883,EUROSTAT_VBE_IND_2005!$B$7:$B$883,$D117,EUROSTAT_VBE_IND_2005!$C$7:$C$883,"*"&amp;RIGHT($A117,3)&amp;"*",EUROSTAT_VBE_IND_2005!$D$7:$D$883,"4100*"))/1000+(SUMIFS(EUROSTAT_VBE_IND_2005!F$7:F$883,EUROSTAT_VBE_IND_2005!$B$7:$B$883,$D117,EUROSTAT_VBE_IND_2005!$C$7:$C$883,"*"&amp;RIGHT($A117,3)&amp;"*",EUROSTAT_VBE_IND_2005!$D$7:$D$883,"4230*"))/1000+(SUMIFS(EUROSTAT_VBE_IND_2005!F$7:F$883,EUROSTAT_VBE_IND_2005!$B$7:$B$883,$D117,EUROSTAT_VBE_IND_2005!$C$7:$C$883,"*"&amp;RIGHT($A117,3)&amp;"*",EUROSTAT_VBE_IND_2005!$D$7:$D$883,"4240*"))/1000+(SUMIFS(EUROSTAT_VBE_IND_2005!F$7:F$883,EUROSTAT_VBE_IND_2005!$B$7:$B$883,$D117,EUROSTAT_VBE_IND_2005!$C$7:$C$883,"*"&amp;RIGHT($A117,3)&amp;"*",EUROSTAT_VBE_IND_2005!$D$7:$D$883,"3106*"))/1000</f>
        <v>30.452</v>
      </c>
      <c r="I117" s="17">
        <f>(SUMIFS(EUROSTAT_VBE_IND_2005!G$7:G$883,EUROSTAT_VBE_IND_2005!$B$7:$B$883,$D117,EUROSTAT_VBE_IND_2005!$C$7:$C$883,"*"&amp;RIGHT($A117,3)&amp;"*",EUROSTAT_VBE_IND_2005!$D$7:$D$883,"4100*"))/1000+(SUMIFS(EUROSTAT_VBE_IND_2005!G$7:G$883,EUROSTAT_VBE_IND_2005!$B$7:$B$883,$D117,EUROSTAT_VBE_IND_2005!$C$7:$C$883,"*"&amp;RIGHT($A117,3)&amp;"*",EUROSTAT_VBE_IND_2005!$D$7:$D$883,"4230*"))/1000+(SUMIFS(EUROSTAT_VBE_IND_2005!G$7:G$883,EUROSTAT_VBE_IND_2005!$B$7:$B$883,$D117,EUROSTAT_VBE_IND_2005!$C$7:$C$883,"*"&amp;RIGHT($A117,3)&amp;"*",EUROSTAT_VBE_IND_2005!$D$7:$D$883,"4240*"))/1000+(SUMIFS(EUROSTAT_VBE_IND_2005!G$7:G$883,EUROSTAT_VBE_IND_2005!$B$7:$B$883,$D117,EUROSTAT_VBE_IND_2005!$C$7:$C$883,"*"&amp;RIGHT($A117,3)&amp;"*",EUROSTAT_VBE_IND_2005!$D$7:$D$883,"3106*"))/1000</f>
        <v>10.869</v>
      </c>
      <c r="J117" s="198"/>
      <c r="K117" s="17">
        <f>(SUMIFS(EUROSTAT_VBE_IND_2005!H$7:H$883,EUROSTAT_VBE_IND_2005!$B$7:$B$883,$D117,EUROSTAT_VBE_IND_2005!$C$7:$C$883,"*"&amp;RIGHT($A117,3)&amp;"*",EUROSTAT_VBE_IND_2005!$D$7:$D$883,"4100*"))/1000+(SUMIFS(EUROSTAT_VBE_IND_2005!H$7:H$883,EUROSTAT_VBE_IND_2005!$B$7:$B$883,$D117,EUROSTAT_VBE_IND_2005!$C$7:$C$883,"*"&amp;RIGHT($A117,3)&amp;"*",EUROSTAT_VBE_IND_2005!$D$7:$D$883,"4230*"))/1000+(SUMIFS(EUROSTAT_VBE_IND_2005!H$7:H$883,EUROSTAT_VBE_IND_2005!$B$7:$B$883,$D117,EUROSTAT_VBE_IND_2005!$C$7:$C$883,"*"&amp;RIGHT($A117,3)&amp;"*",EUROSTAT_VBE_IND_2005!$D$7:$D$883,"4240*"))/1000+(SUMIFS(EUROSTAT_VBE_IND_2005!H$7:H$883,EUROSTAT_VBE_IND_2005!$B$7:$B$883,$D117,EUROSTAT_VBE_IND_2005!$C$7:$C$883,"*"&amp;RIGHT($A117,3)&amp;"*",EUROSTAT_VBE_IND_2005!$D$7:$D$883,"3106*"))/1000</f>
        <v>0</v>
      </c>
      <c r="L117" s="17">
        <f>(SUMIFS(EUROSTAT_VBE_IND_2005!I$7:I$883,EUROSTAT_VBE_IND_2005!$B$7:$B$883,$D117,EUROSTAT_VBE_IND_2005!$C$7:$C$883,"*"&amp;RIGHT($A117,3)&amp;"*",EUROSTAT_VBE_IND_2005!$D$7:$D$883,"4100*"))/1000+(SUMIFS(EUROSTAT_VBE_IND_2005!I$7:I$883,EUROSTAT_VBE_IND_2005!$B$7:$B$883,$D117,EUROSTAT_VBE_IND_2005!$C$7:$C$883,"*"&amp;RIGHT($A117,3)&amp;"*",EUROSTAT_VBE_IND_2005!$D$7:$D$883,"4230*"))/1000+(SUMIFS(EUROSTAT_VBE_IND_2005!I$7:I$883,EUROSTAT_VBE_IND_2005!$B$7:$B$883,$D117,EUROSTAT_VBE_IND_2005!$C$7:$C$883,"*"&amp;RIGHT($A117,3)&amp;"*",EUROSTAT_VBE_IND_2005!$D$7:$D$883,"4240*"))/1000+(SUMIFS(EUROSTAT_VBE_IND_2005!I$7:I$883,EUROSTAT_VBE_IND_2005!$B$7:$B$883,$D117,EUROSTAT_VBE_IND_2005!$C$7:$C$883,"*"&amp;RIGHT($A117,3)&amp;"*",EUROSTAT_VBE_IND_2005!$D$7:$D$883,"3106*"))/1000</f>
        <v>13.204</v>
      </c>
      <c r="M117" s="17">
        <f>(SUMIFS(EUROSTAT_VBE_IND_2005!J$7:J$883,EUROSTAT_VBE_IND_2005!$B$7:$B$883,$D117,EUROSTAT_VBE_IND_2005!$C$7:$C$883,"*"&amp;RIGHT($A117,3)&amp;"*",EUROSTAT_VBE_IND_2005!$D$7:$D$883,"4100*"))/1000+(SUMIFS(EUROSTAT_VBE_IND_2005!J$7:J$883,EUROSTAT_VBE_IND_2005!$B$7:$B$883,$D117,EUROSTAT_VBE_IND_2005!$C$7:$C$883,"*"&amp;RIGHT($A117,3)&amp;"*",EUROSTAT_VBE_IND_2005!$D$7:$D$883,"4230*"))/1000+(SUMIFS(EUROSTAT_VBE_IND_2005!J$7:J$883,EUROSTAT_VBE_IND_2005!$B$7:$B$883,$D117,EUROSTAT_VBE_IND_2005!$C$7:$C$883,"*"&amp;RIGHT($A117,3)&amp;"*",EUROSTAT_VBE_IND_2005!$D$7:$D$883,"4240*"))/1000+(SUMIFS(EUROSTAT_VBE_IND_2005!J$7:J$883,EUROSTAT_VBE_IND_2005!$B$7:$B$883,$D117,EUROSTAT_VBE_IND_2005!$C$7:$C$883,"*"&amp;RIGHT($A117,3)&amp;"*",EUROSTAT_VBE_IND_2005!$D$7:$D$883,"3106*"))/1000</f>
        <v>99.348</v>
      </c>
      <c r="N117" s="17">
        <f>(SUMIFS(EUROSTAT_VBE_IND_2005!K$7:K$883,EUROSTAT_VBE_IND_2005!$B$7:$B$883,$D117,EUROSTAT_VBE_IND_2005!$C$7:$C$883,"*"&amp;RIGHT($A117,3)&amp;"*",EUROSTAT_VBE_IND_2005!$D$7:$D$883,"4100*"))/1000+(SUMIFS(EUROSTAT_VBE_IND_2005!K$7:K$883,EUROSTAT_VBE_IND_2005!$B$7:$B$883,$D117,EUROSTAT_VBE_IND_2005!$C$7:$C$883,"*"&amp;RIGHT($A117,3)&amp;"*",EUROSTAT_VBE_IND_2005!$D$7:$D$883,"4230*"))/1000+(SUMIFS(EUROSTAT_VBE_IND_2005!K$7:K$883,EUROSTAT_VBE_IND_2005!$B$7:$B$883,$D117,EUROSTAT_VBE_IND_2005!$C$7:$C$883,"*"&amp;RIGHT($A117,3)&amp;"*",EUROSTAT_VBE_IND_2005!$D$7:$D$883,"4240*"))/1000+(SUMIFS(EUROSTAT_VBE_IND_2005!K$7:K$883,EUROSTAT_VBE_IND_2005!$B$7:$B$883,$D117,EUROSTAT_VBE_IND_2005!$C$7:$C$883,"*"&amp;RIGHT($A117,3)&amp;"*",EUROSTAT_VBE_IND_2005!$D$7:$D$883,"3106*"))/1000</f>
        <v>1.458</v>
      </c>
      <c r="O117" s="17">
        <f>(SUMIFS(EUROSTAT_VBE_IND_2005!L$7:L$883,EUROSTAT_VBE_IND_2005!$B$7:$B$883,$D117,EUROSTAT_VBE_IND_2005!$C$7:$C$883,"*"&amp;RIGHT($A117,3)&amp;"*",EUROSTAT_VBE_IND_2005!$D$7:$D$883,"4100*"))/1000+(SUMIFS(EUROSTAT_VBE_IND_2005!L$7:L$883,EUROSTAT_VBE_IND_2005!$B$7:$B$883,$D117,EUROSTAT_VBE_IND_2005!$C$7:$C$883,"*"&amp;RIGHT($A117,3)&amp;"*",EUROSTAT_VBE_IND_2005!$D$7:$D$883,"4230*"))/1000+(SUMIFS(EUROSTAT_VBE_IND_2005!L$7:L$883,EUROSTAT_VBE_IND_2005!$B$7:$B$883,$D117,EUROSTAT_VBE_IND_2005!$C$7:$C$883,"*"&amp;RIGHT($A117,3)&amp;"*",EUROSTAT_VBE_IND_2005!$D$7:$D$883,"4240*"))/1000+(SUMIFS(EUROSTAT_VBE_IND_2005!L$7:L$883,EUROSTAT_VBE_IND_2005!$B$7:$B$883,$D117,EUROSTAT_VBE_IND_2005!$C$7:$C$883,"*"&amp;RIGHT($A117,3)&amp;"*",EUROSTAT_VBE_IND_2005!$D$7:$D$883,"3106*"))/1000</f>
        <v>0.022</v>
      </c>
      <c r="P117" s="17">
        <f>(SUMIFS(EUROSTAT_VBE_IND_2005!M$7:M$883,EUROSTAT_VBE_IND_2005!$B$7:$B$883,$D117,EUROSTAT_VBE_IND_2005!$C$7:$C$883,"*"&amp;RIGHT($A117,3)&amp;"*",EUROSTAT_VBE_IND_2005!$D$7:$D$883,"4100*"))/1000+(SUMIFS(EUROSTAT_VBE_IND_2005!M$7:M$883,EUROSTAT_VBE_IND_2005!$B$7:$B$883,$D117,EUROSTAT_VBE_IND_2005!$C$7:$C$883,"*"&amp;RIGHT($A117,3)&amp;"*",EUROSTAT_VBE_IND_2005!$D$7:$D$883,"4230*"))/1000+(SUMIFS(EUROSTAT_VBE_IND_2005!M$7:M$883,EUROSTAT_VBE_IND_2005!$B$7:$B$883,$D117,EUROSTAT_VBE_IND_2005!$C$7:$C$883,"*"&amp;RIGHT($A117,3)&amp;"*",EUROSTAT_VBE_IND_2005!$D$7:$D$883,"4240*"))/1000+(SUMIFS(EUROSTAT_VBE_IND_2005!M$7:M$883,EUROSTAT_VBE_IND_2005!$B$7:$B$883,$D117,EUROSTAT_VBE_IND_2005!$C$7:$C$883,"*"&amp;RIGHT($A117,3)&amp;"*",EUROSTAT_VBE_IND_2005!$D$7:$D$883,"3106*"))/1000</f>
        <v>2.927</v>
      </c>
      <c r="Q117" s="17">
        <f>(SUMIFS(EUROSTAT_VBE_IND_2005!N$7:N$883,EUROSTAT_VBE_IND_2005!$B$7:$B$883,$D117,EUROSTAT_VBE_IND_2005!$C$7:$C$883,"*"&amp;RIGHT($A117,3)&amp;"*",EUROSTAT_VBE_IND_2005!$D$7:$D$883,"4100*"))/1000+(SUMIFS(EUROSTAT_VBE_IND_2005!N$7:N$883,EUROSTAT_VBE_IND_2005!$B$7:$B$883,$D117,EUROSTAT_VBE_IND_2005!$C$7:$C$883,"*"&amp;RIGHT($A117,3)&amp;"*",EUROSTAT_VBE_IND_2005!$D$7:$D$883,"4230*"))/1000+(SUMIFS(EUROSTAT_VBE_IND_2005!N$7:N$883,EUROSTAT_VBE_IND_2005!$B$7:$B$883,$D117,EUROSTAT_VBE_IND_2005!$C$7:$C$883,"*"&amp;RIGHT($A117,3)&amp;"*",EUROSTAT_VBE_IND_2005!$D$7:$D$883,"4240*"))/1000+(SUMIFS(EUROSTAT_VBE_IND_2005!N$7:N$883,EUROSTAT_VBE_IND_2005!$B$7:$B$883,$D117,EUROSTAT_VBE_IND_2005!$C$7:$C$883,"*"&amp;RIGHT($A117,3)&amp;"*",EUROSTAT_VBE_IND_2005!$D$7:$D$883,"3106*"))/1000</f>
        <v>46.802</v>
      </c>
      <c r="R117" s="17">
        <f>(SUMIFS(EUROSTAT_VBE_IND_2005!O$7:O$883,EUROSTAT_VBE_IND_2005!$B$7:$B$883,$D117,EUROSTAT_VBE_IND_2005!$C$7:$C$883,"*"&amp;RIGHT($A117,3)&amp;"*",EUROSTAT_VBE_IND_2005!$D$7:$D$883,"4100*"))/1000+(SUMIFS(EUROSTAT_VBE_IND_2005!O$7:O$883,EUROSTAT_VBE_IND_2005!$B$7:$B$883,$D117,EUROSTAT_VBE_IND_2005!$C$7:$C$883,"*"&amp;RIGHT($A117,3)&amp;"*",EUROSTAT_VBE_IND_2005!$D$7:$D$883,"4230*"))/1000+(SUMIFS(EUROSTAT_VBE_IND_2005!O$7:O$883,EUROSTAT_VBE_IND_2005!$B$7:$B$883,$D117,EUROSTAT_VBE_IND_2005!$C$7:$C$883,"*"&amp;RIGHT($A117,3)&amp;"*",EUROSTAT_VBE_IND_2005!$D$7:$D$883,"4240*"))/1000+(SUMIFS(EUROSTAT_VBE_IND_2005!O$7:O$883,EUROSTAT_VBE_IND_2005!$B$7:$B$883,$D117,EUROSTAT_VBE_IND_2005!$C$7:$C$883,"*"&amp;RIGHT($A117,3)&amp;"*",EUROSTAT_VBE_IND_2005!$D$7:$D$883,"3106*"))/1000</f>
        <v>2.391</v>
      </c>
      <c r="S117" s="17">
        <f>(SUMIFS(EUROSTAT_VBE_IND_2005!P$7:P$883,EUROSTAT_VBE_IND_2005!$B$7:$B$883,$D117,EUROSTAT_VBE_IND_2005!$C$7:$C$883,"*"&amp;RIGHT($A117,3)&amp;"*",EUROSTAT_VBE_IND_2005!$D$7:$D$883,"4100*"))/1000+(SUMIFS(EUROSTAT_VBE_IND_2005!P$7:P$883,EUROSTAT_VBE_IND_2005!$B$7:$B$883,$D117,EUROSTAT_VBE_IND_2005!$C$7:$C$883,"*"&amp;RIGHT($A117,3)&amp;"*",EUROSTAT_VBE_IND_2005!$D$7:$D$883,"4230*"))/1000+(SUMIFS(EUROSTAT_VBE_IND_2005!P$7:P$883,EUROSTAT_VBE_IND_2005!$B$7:$B$883,$D117,EUROSTAT_VBE_IND_2005!$C$7:$C$883,"*"&amp;RIGHT($A117,3)&amp;"*",EUROSTAT_VBE_IND_2005!$D$7:$D$883,"4240*"))/1000+(SUMIFS(EUROSTAT_VBE_IND_2005!P$7:P$883,EUROSTAT_VBE_IND_2005!$B$7:$B$883,$D117,EUROSTAT_VBE_IND_2005!$C$7:$C$883,"*"&amp;RIGHT($A117,3)&amp;"*",EUROSTAT_VBE_IND_2005!$D$7:$D$883,"3106*"))/1000</f>
        <v>33.404</v>
      </c>
      <c r="T117" s="17">
        <f>(SUMIFS(EUROSTAT_VBE_IND_2005!Q$7:Q$883,EUROSTAT_VBE_IND_2005!$B$7:$B$883,$D117,EUROSTAT_VBE_IND_2005!$C$7:$C$883,"*"&amp;RIGHT($A117,3)&amp;"*",EUROSTAT_VBE_IND_2005!$D$7:$D$883,"4100*"))/1000+(SUMIFS(EUROSTAT_VBE_IND_2005!Q$7:Q$883,EUROSTAT_VBE_IND_2005!$B$7:$B$883,$D117,EUROSTAT_VBE_IND_2005!$C$7:$C$883,"*"&amp;RIGHT($A117,3)&amp;"*",EUROSTAT_VBE_IND_2005!$D$7:$D$883,"4230*"))/1000+(SUMIFS(EUROSTAT_VBE_IND_2005!Q$7:Q$883,EUROSTAT_VBE_IND_2005!$B$7:$B$883,$D117,EUROSTAT_VBE_IND_2005!$C$7:$C$883,"*"&amp;RIGHT($A117,3)&amp;"*",EUROSTAT_VBE_IND_2005!$D$7:$D$883,"4240*"))/1000+(SUMIFS(EUROSTAT_VBE_IND_2005!Q$7:Q$883,EUROSTAT_VBE_IND_2005!$B$7:$B$883,$D117,EUROSTAT_VBE_IND_2005!$C$7:$C$883,"*"&amp;RIGHT($A117,3)&amp;"*",EUROSTAT_VBE_IND_2005!$D$7:$D$883,"3106*"))/1000</f>
        <v>0.521</v>
      </c>
      <c r="U117" s="17">
        <f>(SUMIFS(EUROSTAT_VBE_IND_2005!R$7:R$883,EUROSTAT_VBE_IND_2005!$B$7:$B$883,$D117,EUROSTAT_VBE_IND_2005!$C$7:$C$883,"*"&amp;RIGHT($A117,3)&amp;"*",EUROSTAT_VBE_IND_2005!$D$7:$D$883,"4100*"))/1000+(SUMIFS(EUROSTAT_VBE_IND_2005!R$7:R$883,EUROSTAT_VBE_IND_2005!$B$7:$B$883,$D117,EUROSTAT_VBE_IND_2005!$C$7:$C$883,"*"&amp;RIGHT($A117,3)&amp;"*",EUROSTAT_VBE_IND_2005!$D$7:$D$883,"4230*"))/1000+(SUMIFS(EUROSTAT_VBE_IND_2005!R$7:R$883,EUROSTAT_VBE_IND_2005!$B$7:$B$883,$D117,EUROSTAT_VBE_IND_2005!$C$7:$C$883,"*"&amp;RIGHT($A117,3)&amp;"*",EUROSTAT_VBE_IND_2005!$D$7:$D$883,"4240*"))/1000+(SUMIFS(EUROSTAT_VBE_IND_2005!R$7:R$883,EUROSTAT_VBE_IND_2005!$B$7:$B$883,$D117,EUROSTAT_VBE_IND_2005!$C$7:$C$883,"*"&amp;RIGHT($A117,3)&amp;"*",EUROSTAT_VBE_IND_2005!$D$7:$D$883,"3106*"))/1000</f>
        <v>5.147</v>
      </c>
      <c r="V117" s="17">
        <f>(SUMIFS(EUROSTAT_VBE_IND_2005!S$7:S$883,EUROSTAT_VBE_IND_2005!$B$7:$B$883,$D117,EUROSTAT_VBE_IND_2005!$C$7:$C$883,"*"&amp;RIGHT($A117,3)&amp;"*",EUROSTAT_VBE_IND_2005!$D$7:$D$883,"4100*"))/1000+(SUMIFS(EUROSTAT_VBE_IND_2005!S$7:S$883,EUROSTAT_VBE_IND_2005!$B$7:$B$883,$D117,EUROSTAT_VBE_IND_2005!$C$7:$C$883,"*"&amp;RIGHT($A117,3)&amp;"*",EUROSTAT_VBE_IND_2005!$D$7:$D$883,"4230*"))/1000+(SUMIFS(EUROSTAT_VBE_IND_2005!S$7:S$883,EUROSTAT_VBE_IND_2005!$B$7:$B$883,$D117,EUROSTAT_VBE_IND_2005!$C$7:$C$883,"*"&amp;RIGHT($A117,3)&amp;"*",EUROSTAT_VBE_IND_2005!$D$7:$D$883,"4240*"))/1000+(SUMIFS(EUROSTAT_VBE_IND_2005!S$7:S$883,EUROSTAT_VBE_IND_2005!$B$7:$B$883,$D117,EUROSTAT_VBE_IND_2005!$C$7:$C$883,"*"&amp;RIGHT($A117,3)&amp;"*",EUROSTAT_VBE_IND_2005!$D$7:$D$883,"3106*"))/1000</f>
        <v>0</v>
      </c>
      <c r="W117" s="17">
        <f>(SUMIFS(EUROSTAT_VBE_IND_2005!T$7:T$883,EUROSTAT_VBE_IND_2005!$B$7:$B$883,$D117,EUROSTAT_VBE_IND_2005!$C$7:$C$883,"*"&amp;RIGHT($A117,3)&amp;"*",EUROSTAT_VBE_IND_2005!$D$7:$D$883,"4100*"))/1000+(SUMIFS(EUROSTAT_VBE_IND_2005!T$7:T$883,EUROSTAT_VBE_IND_2005!$B$7:$B$883,$D117,EUROSTAT_VBE_IND_2005!$C$7:$C$883,"*"&amp;RIGHT($A117,3)&amp;"*",EUROSTAT_VBE_IND_2005!$D$7:$D$883,"4230*"))/1000+(SUMIFS(EUROSTAT_VBE_IND_2005!T$7:T$883,EUROSTAT_VBE_IND_2005!$B$7:$B$883,$D117,EUROSTAT_VBE_IND_2005!$C$7:$C$883,"*"&amp;RIGHT($A117,3)&amp;"*",EUROSTAT_VBE_IND_2005!$D$7:$D$883,"4240*"))/1000+(SUMIFS(EUROSTAT_VBE_IND_2005!T$7:T$883,EUROSTAT_VBE_IND_2005!$B$7:$B$883,$D117,EUROSTAT_VBE_IND_2005!$C$7:$C$883,"*"&amp;RIGHT($A117,3)&amp;"*",EUROSTAT_VBE_IND_2005!$D$7:$D$883,"3106*"))/1000</f>
        <v>0</v>
      </c>
      <c r="X117" s="17">
        <f>(SUMIFS(EUROSTAT_VBE_IND_2005!U$7:U$883,EUROSTAT_VBE_IND_2005!$B$7:$B$883,$D117,EUROSTAT_VBE_IND_2005!$C$7:$C$883,"*"&amp;RIGHT($A117,3)&amp;"*",EUROSTAT_VBE_IND_2005!$D$7:$D$883,"4100*"))/1000+(SUMIFS(EUROSTAT_VBE_IND_2005!U$7:U$883,EUROSTAT_VBE_IND_2005!$B$7:$B$883,$D117,EUROSTAT_VBE_IND_2005!$C$7:$C$883,"*"&amp;RIGHT($A117,3)&amp;"*",EUROSTAT_VBE_IND_2005!$D$7:$D$883,"4230*"))/1000+(SUMIFS(EUROSTAT_VBE_IND_2005!U$7:U$883,EUROSTAT_VBE_IND_2005!$B$7:$B$883,$D117,EUROSTAT_VBE_IND_2005!$C$7:$C$883,"*"&amp;RIGHT($A117,3)&amp;"*",EUROSTAT_VBE_IND_2005!$D$7:$D$883,"4240*"))/1000+(SUMIFS(EUROSTAT_VBE_IND_2005!U$7:U$883,EUROSTAT_VBE_IND_2005!$B$7:$B$883,$D117,EUROSTAT_VBE_IND_2005!$C$7:$C$883,"*"&amp;RIGHT($A117,3)&amp;"*",EUROSTAT_VBE_IND_2005!$D$7:$D$883,"3106*"))/1000</f>
        <v>80.646</v>
      </c>
      <c r="Y117" s="17">
        <f>(SUMIFS(EUROSTAT_VBE_IND_2005!V$7:V$883,EUROSTAT_VBE_IND_2005!$B$7:$B$883,$D117,EUROSTAT_VBE_IND_2005!$C$7:$C$883,"*"&amp;RIGHT($A117,3)&amp;"*",EUROSTAT_VBE_IND_2005!$D$7:$D$883,"4100*"))/1000+(SUMIFS(EUROSTAT_VBE_IND_2005!V$7:V$883,EUROSTAT_VBE_IND_2005!$B$7:$B$883,$D117,EUROSTAT_VBE_IND_2005!$C$7:$C$883,"*"&amp;RIGHT($A117,3)&amp;"*",EUROSTAT_VBE_IND_2005!$D$7:$D$883,"4230*"))/1000+(SUMIFS(EUROSTAT_VBE_IND_2005!V$7:V$883,EUROSTAT_VBE_IND_2005!$B$7:$B$883,$D117,EUROSTAT_VBE_IND_2005!$C$7:$C$883,"*"&amp;RIGHT($A117,3)&amp;"*",EUROSTAT_VBE_IND_2005!$D$7:$D$883,"4240*"))/1000+(SUMIFS(EUROSTAT_VBE_IND_2005!V$7:V$883,EUROSTAT_VBE_IND_2005!$B$7:$B$883,$D117,EUROSTAT_VBE_IND_2005!$C$7:$C$883,"*"&amp;RIGHT($A117,3)&amp;"*",EUROSTAT_VBE_IND_2005!$D$7:$D$883,"3106*"))/1000</f>
        <v>0.05</v>
      </c>
      <c r="Z117" s="17">
        <f>(SUMIFS(EUROSTAT_VBE_IND_2005!W$7:W$883,EUROSTAT_VBE_IND_2005!$B$7:$B$883,$D117,EUROSTAT_VBE_IND_2005!$C$7:$C$883,"*"&amp;RIGHT($A117,3)&amp;"*",EUROSTAT_VBE_IND_2005!$D$7:$D$883,"4100*"))/1000+(SUMIFS(EUROSTAT_VBE_IND_2005!W$7:W$883,EUROSTAT_VBE_IND_2005!$B$7:$B$883,$D117,EUROSTAT_VBE_IND_2005!$C$7:$C$883,"*"&amp;RIGHT($A117,3)&amp;"*",EUROSTAT_VBE_IND_2005!$D$7:$D$883,"4230*"))/1000+(SUMIFS(EUROSTAT_VBE_IND_2005!W$7:W$883,EUROSTAT_VBE_IND_2005!$B$7:$B$883,$D117,EUROSTAT_VBE_IND_2005!$C$7:$C$883,"*"&amp;RIGHT($A117,3)&amp;"*",EUROSTAT_VBE_IND_2005!$D$7:$D$883,"4240*"))/1000+(SUMIFS(EUROSTAT_VBE_IND_2005!W$7:W$883,EUROSTAT_VBE_IND_2005!$B$7:$B$883,$D117,EUROSTAT_VBE_IND_2005!$C$7:$C$883,"*"&amp;RIGHT($A117,3)&amp;"*",EUROSTAT_VBE_IND_2005!$D$7:$D$883,"3106*"))/1000</f>
        <v>7.145</v>
      </c>
      <c r="AA117" s="17">
        <f>(SUMIFS(EUROSTAT_VBE_IND_2005!X$7:X$883,EUROSTAT_VBE_IND_2005!$B$7:$B$883,$D117,EUROSTAT_VBE_IND_2005!$C$7:$C$883,"*"&amp;RIGHT($A117,3)&amp;"*",EUROSTAT_VBE_IND_2005!$D$7:$D$883,"4100*"))/1000+(SUMIFS(EUROSTAT_VBE_IND_2005!X$7:X$883,EUROSTAT_VBE_IND_2005!$B$7:$B$883,$D117,EUROSTAT_VBE_IND_2005!$C$7:$C$883,"*"&amp;RIGHT($A117,3)&amp;"*",EUROSTAT_VBE_IND_2005!$D$7:$D$883,"4230*"))/1000+(SUMIFS(EUROSTAT_VBE_IND_2005!X$7:X$883,EUROSTAT_VBE_IND_2005!$B$7:$B$883,$D117,EUROSTAT_VBE_IND_2005!$C$7:$C$883,"*"&amp;RIGHT($A117,3)&amp;"*",EUROSTAT_VBE_IND_2005!$D$7:$D$883,"4240*"))/1000+(SUMIFS(EUROSTAT_VBE_IND_2005!X$7:X$883,EUROSTAT_VBE_IND_2005!$B$7:$B$883,$D117,EUROSTAT_VBE_IND_2005!$C$7:$C$883,"*"&amp;RIGHT($A117,3)&amp;"*",EUROSTAT_VBE_IND_2005!$D$7:$D$883,"3106*"))/1000</f>
        <v>4.125</v>
      </c>
      <c r="AB117" s="17">
        <f>(SUMIFS(EUROSTAT_VBE_IND_2005!AA$7:AA$883,EUROSTAT_VBE_IND_2005!$B$7:$B$883,$D117,EUROSTAT_VBE_IND_2005!$C$7:$C$883,"*"&amp;RIGHT($A117,3)&amp;"*",EUROSTAT_VBE_IND_2005!$D$7:$D$883,"4100*"))/1000+(SUMIFS(EUROSTAT_VBE_IND_2005!AA$7:AA$883,EUROSTAT_VBE_IND_2005!$B$7:$B$883,$D117,EUROSTAT_VBE_IND_2005!$C$7:$C$883,"*"&amp;RIGHT($A117,3)&amp;"*",EUROSTAT_VBE_IND_2005!$D$7:$D$883,"4230*"))/1000+(SUMIFS(EUROSTAT_VBE_IND_2005!AA$7:AA$883,EUROSTAT_VBE_IND_2005!$B$7:$B$883,$D117,EUROSTAT_VBE_IND_2005!$C$7:$C$883,"*"&amp;RIGHT($A117,3)&amp;"*",EUROSTAT_VBE_IND_2005!$D$7:$D$883,"4240*"))/1000+(SUMIFS(EUROSTAT_VBE_IND_2005!AA$7:AA$883,EUROSTAT_VBE_IND_2005!$B$7:$B$883,$D117,EUROSTAT_VBE_IND_2005!$C$7:$C$883,"*"&amp;RIGHT($A117,3)&amp;"*",EUROSTAT_VBE_IND_2005!$D$7:$D$883,"3106*"))/1000</f>
        <v>0</v>
      </c>
      <c r="AC117" s="17">
        <f>(SUMIFS(EUROSTAT_VBE_IND_2005!AB$7:AB$883,EUROSTAT_VBE_IND_2005!$B$7:$B$883,$D117,EUROSTAT_VBE_IND_2005!$C$7:$C$883,"*"&amp;RIGHT($A117,3)&amp;"*",EUROSTAT_VBE_IND_2005!$D$7:$D$883,"4100*"))/1000+(SUMIFS(EUROSTAT_VBE_IND_2005!AB$7:AB$883,EUROSTAT_VBE_IND_2005!$B$7:$B$883,$D117,EUROSTAT_VBE_IND_2005!$C$7:$C$883,"*"&amp;RIGHT($A117,3)&amp;"*",EUROSTAT_VBE_IND_2005!$D$7:$D$883,"4230*"))/1000+(SUMIFS(EUROSTAT_VBE_IND_2005!AB$7:AB$883,EUROSTAT_VBE_IND_2005!$B$7:$B$883,$D117,EUROSTAT_VBE_IND_2005!$C$7:$C$883,"*"&amp;RIGHT($A117,3)&amp;"*",EUROSTAT_VBE_IND_2005!$D$7:$D$883,"4240*"))/1000+(SUMIFS(EUROSTAT_VBE_IND_2005!AB$7:AB$883,EUROSTAT_VBE_IND_2005!$B$7:$B$883,$D117,EUROSTAT_VBE_IND_2005!$C$7:$C$883,"*"&amp;RIGHT($A117,3)&amp;"*",EUROSTAT_VBE_IND_2005!$D$7:$D$883,"3106*"))/1000</f>
        <v>12.254</v>
      </c>
      <c r="AD117" s="17">
        <f>(SUMIFS(EUROSTAT_VBE_IND_2005!AC$7:AC$883,EUROSTAT_VBE_IND_2005!$B$7:$B$883,$D117,EUROSTAT_VBE_IND_2005!$C$7:$C$883,"*"&amp;RIGHT($A117,3)&amp;"*",EUROSTAT_VBE_IND_2005!$D$7:$D$883,"4100*"))/1000+(SUMIFS(EUROSTAT_VBE_IND_2005!AC$7:AC$883,EUROSTAT_VBE_IND_2005!$B$7:$B$883,$D117,EUROSTAT_VBE_IND_2005!$C$7:$C$883,"*"&amp;RIGHT($A117,3)&amp;"*",EUROSTAT_VBE_IND_2005!$D$7:$D$883,"4230*"))/1000+(SUMIFS(EUROSTAT_VBE_IND_2005!AC$7:AC$883,EUROSTAT_VBE_IND_2005!$B$7:$B$883,$D117,EUROSTAT_VBE_IND_2005!$C$7:$C$883,"*"&amp;RIGHT($A117,3)&amp;"*",EUROSTAT_VBE_IND_2005!$D$7:$D$883,"4240*"))/1000+(SUMIFS(EUROSTAT_VBE_IND_2005!AC$7:AC$883,EUROSTAT_VBE_IND_2005!$B$7:$B$883,$D117,EUROSTAT_VBE_IND_2005!$C$7:$C$883,"*"&amp;RIGHT($A117,3)&amp;"*",EUROSTAT_VBE_IND_2005!$D$7:$D$883,"3106*"))/1000</f>
        <v>0.067</v>
      </c>
      <c r="AE117" s="17">
        <f>(SUMIFS(EUROSTAT_VBE_IND_2005!AD$7:AD$883,EUROSTAT_VBE_IND_2005!$B$7:$B$883,$D117,EUROSTAT_VBE_IND_2005!$C$7:$C$883,"*"&amp;RIGHT($A117,3)&amp;"*",EUROSTAT_VBE_IND_2005!$D$7:$D$883,"4100*"))/1000+(SUMIFS(EUROSTAT_VBE_IND_2005!AD$7:AD$883,EUROSTAT_VBE_IND_2005!$B$7:$B$883,$D117,EUROSTAT_VBE_IND_2005!$C$7:$C$883,"*"&amp;RIGHT($A117,3)&amp;"*",EUROSTAT_VBE_IND_2005!$D$7:$D$883,"4230*"))/1000+(SUMIFS(EUROSTAT_VBE_IND_2005!AD$7:AD$883,EUROSTAT_VBE_IND_2005!$B$7:$B$883,$D117,EUROSTAT_VBE_IND_2005!$C$7:$C$883,"*"&amp;RIGHT($A117,3)&amp;"*",EUROSTAT_VBE_IND_2005!$D$7:$D$883,"4240*"))/1000+(SUMIFS(EUROSTAT_VBE_IND_2005!AD$7:AD$883,EUROSTAT_VBE_IND_2005!$B$7:$B$883,$D117,EUROSTAT_VBE_IND_2005!$C$7:$C$883,"*"&amp;RIGHT($A117,3)&amp;"*",EUROSTAT_VBE_IND_2005!$D$7:$D$883,"3106*"))/1000</f>
        <v>20.46</v>
      </c>
      <c r="AF117" s="17">
        <f>(SUMIFS(EUROSTAT_VBE_IND_2005!AE$7:AE$883,EUROSTAT_VBE_IND_2005!$B$7:$B$883,$D117,EUROSTAT_VBE_IND_2005!$C$7:$C$883,"*"&amp;RIGHT($A117,3)&amp;"*",EUROSTAT_VBE_IND_2005!$D$7:$D$883,"4100*"))/1000+(SUMIFS(EUROSTAT_VBE_IND_2005!AE$7:AE$883,EUROSTAT_VBE_IND_2005!$B$7:$B$883,$D117,EUROSTAT_VBE_IND_2005!$C$7:$C$883,"*"&amp;RIGHT($A117,3)&amp;"*",EUROSTAT_VBE_IND_2005!$D$7:$D$883,"4230*"))/1000+(SUMIFS(EUROSTAT_VBE_IND_2005!AE$7:AE$883,EUROSTAT_VBE_IND_2005!$B$7:$B$883,$D117,EUROSTAT_VBE_IND_2005!$C$7:$C$883,"*"&amp;RIGHT($A117,3)&amp;"*",EUROSTAT_VBE_IND_2005!$D$7:$D$883,"4240*"))/1000+(SUMIFS(EUROSTAT_VBE_IND_2005!AE$7:AE$883,EUROSTAT_VBE_IND_2005!$B$7:$B$883,$D117,EUROSTAT_VBE_IND_2005!$C$7:$C$883,"*"&amp;RIGHT($A117,3)&amp;"*",EUROSTAT_VBE_IND_2005!$D$7:$D$883,"3106*"))/1000</f>
        <v>1.735</v>
      </c>
      <c r="AG117" s="17">
        <f>(SUMIFS(EUROSTAT_VBE_IND_2005!AF$7:AF$883,EUROSTAT_VBE_IND_2005!$B$7:$B$883,$D117,EUROSTAT_VBE_IND_2005!$C$7:$C$883,"*"&amp;RIGHT($A117,3)&amp;"*",EUROSTAT_VBE_IND_2005!$D$7:$D$883,"4100*"))/1000+(SUMIFS(EUROSTAT_VBE_IND_2005!AF$7:AF$883,EUROSTAT_VBE_IND_2005!$B$7:$B$883,$D117,EUROSTAT_VBE_IND_2005!$C$7:$C$883,"*"&amp;RIGHT($A117,3)&amp;"*",EUROSTAT_VBE_IND_2005!$D$7:$D$883,"4230*"))/1000+(SUMIFS(EUROSTAT_VBE_IND_2005!AF$7:AF$883,EUROSTAT_VBE_IND_2005!$B$7:$B$883,$D117,EUROSTAT_VBE_IND_2005!$C$7:$C$883,"*"&amp;RIGHT($A117,3)&amp;"*",EUROSTAT_VBE_IND_2005!$D$7:$D$883,"4240*"))/1000+(SUMIFS(EUROSTAT_VBE_IND_2005!AF$7:AF$883,EUROSTAT_VBE_IND_2005!$B$7:$B$883,$D117,EUROSTAT_VBE_IND_2005!$C$7:$C$883,"*"&amp;RIGHT($A117,3)&amp;"*",EUROSTAT_VBE_IND_2005!$D$7:$D$883,"3106*"))/1000</f>
        <v>27.122</v>
      </c>
      <c r="AH117" s="17">
        <f>(SUMIFS(EUROSTAT_VBE_IND_2005!AH$7:AH$883,EUROSTAT_VBE_IND_2005!$B$7:$B$883,$D117,EUROSTAT_VBE_IND_2005!$C$7:$C$883,"*"&amp;RIGHT($A117,3)&amp;"*",EUROSTAT_VBE_IND_2005!$D$7:$D$883,"4100*"))/1000+(SUMIFS(EUROSTAT_VBE_IND_2005!AH$7:AH$883,EUROSTAT_VBE_IND_2005!$B$7:$B$883,$D117,EUROSTAT_VBE_IND_2005!$C$7:$C$883,"*"&amp;RIGHT($A117,3)&amp;"*",EUROSTAT_VBE_IND_2005!$D$7:$D$883,"4230*"))/1000+(SUMIFS(EUROSTAT_VBE_IND_2005!AH$7:AH$883,EUROSTAT_VBE_IND_2005!$B$7:$B$883,$D117,EUROSTAT_VBE_IND_2005!$C$7:$C$883,"*"&amp;RIGHT($A117,3)&amp;"*",EUROSTAT_VBE_IND_2005!$D$7:$D$883,"4240*"))/1000+(SUMIFS(EUROSTAT_VBE_IND_2005!AH$7:AH$883,EUROSTAT_VBE_IND_2005!$B$7:$B$883,$D117,EUROSTAT_VBE_IND_2005!$C$7:$C$883,"*"&amp;RIGHT($A117,3)&amp;"*",EUROSTAT_VBE_IND_2005!$D$7:$D$883,"3106*"))/1000</f>
        <v>1.135</v>
      </c>
      <c r="AI117" s="17">
        <f>(SUMIFS(EUROSTAT_VBE_IND_2005!AI$7:AI$883,EUROSTAT_VBE_IND_2005!$B$7:$B$883,$D117,EUROSTAT_VBE_IND_2005!$C$7:$C$883,"*"&amp;RIGHT($A117,3)&amp;"*",EUROSTAT_VBE_IND_2005!$D$7:$D$883,"4100*"))/1000+(SUMIFS(EUROSTAT_VBE_IND_2005!AI$7:AI$883,EUROSTAT_VBE_IND_2005!$B$7:$B$883,$D117,EUROSTAT_VBE_IND_2005!$C$7:$C$883,"*"&amp;RIGHT($A117,3)&amp;"*",EUROSTAT_VBE_IND_2005!$D$7:$D$883,"4230*"))/1000+(SUMIFS(EUROSTAT_VBE_IND_2005!AI$7:AI$883,EUROSTAT_VBE_IND_2005!$B$7:$B$883,$D117,EUROSTAT_VBE_IND_2005!$C$7:$C$883,"*"&amp;RIGHT($A117,3)&amp;"*",EUROSTAT_VBE_IND_2005!$D$7:$D$883,"4240*"))/1000+(SUMIFS(EUROSTAT_VBE_IND_2005!AI$7:AI$883,EUROSTAT_VBE_IND_2005!$B$7:$B$883,$D117,EUROSTAT_VBE_IND_2005!$C$7:$C$883,"*"&amp;RIGHT($A117,3)&amp;"*",EUROSTAT_VBE_IND_2005!$D$7:$D$883,"3106*"))/1000</f>
        <v>3.199</v>
      </c>
      <c r="AJ117" s="17">
        <f>(SUMIFS(EUROSTAT_VBE_IND_2005!AJ$7:AJ$883,EUROSTAT_VBE_IND_2005!$B$7:$B$883,$D117,EUROSTAT_VBE_IND_2005!$C$7:$C$883,"*"&amp;RIGHT($A117,3)&amp;"*",EUROSTAT_VBE_IND_2005!$D$7:$D$883,"4100*"))/1000+(SUMIFS(EUROSTAT_VBE_IND_2005!AJ$7:AJ$883,EUROSTAT_VBE_IND_2005!$B$7:$B$883,$D117,EUROSTAT_VBE_IND_2005!$C$7:$C$883,"*"&amp;RIGHT($A117,3)&amp;"*",EUROSTAT_VBE_IND_2005!$D$7:$D$883,"4230*"))/1000+(SUMIFS(EUROSTAT_VBE_IND_2005!AJ$7:AJ$883,EUROSTAT_VBE_IND_2005!$B$7:$B$883,$D117,EUROSTAT_VBE_IND_2005!$C$7:$C$883,"*"&amp;RIGHT($A117,3)&amp;"*",EUROSTAT_VBE_IND_2005!$D$7:$D$883,"4240*"))/1000+(SUMIFS(EUROSTAT_VBE_IND_2005!AJ$7:AJ$883,EUROSTAT_VBE_IND_2005!$B$7:$B$883,$D117,EUROSTAT_VBE_IND_2005!$C$7:$C$883,"*"&amp;RIGHT($A117,3)&amp;"*",EUROSTAT_VBE_IND_2005!$D$7:$D$883,"3106*"))/1000</f>
        <v>7.173</v>
      </c>
      <c r="AK117" s="17">
        <f>(SUMIFS(EUROSTAT_VBE_IND_2005!AK$7:AK$883,EUROSTAT_VBE_IND_2005!$B$7:$B$883,$D117,EUROSTAT_VBE_IND_2005!$C$7:$C$883,"*"&amp;RIGHT($A117,3)&amp;"*",EUROSTAT_VBE_IND_2005!$D$7:$D$883,"4100*"))/1000+(SUMIFS(EUROSTAT_VBE_IND_2005!AK$7:AK$883,EUROSTAT_VBE_IND_2005!$B$7:$B$883,$D117,EUROSTAT_VBE_IND_2005!$C$7:$C$883,"*"&amp;RIGHT($A117,3)&amp;"*",EUROSTAT_VBE_IND_2005!$D$7:$D$883,"4230*"))/1000+(SUMIFS(EUROSTAT_VBE_IND_2005!AK$7:AK$883,EUROSTAT_VBE_IND_2005!$B$7:$B$883,$D117,EUROSTAT_VBE_IND_2005!$C$7:$C$883,"*"&amp;RIGHT($A117,3)&amp;"*",EUROSTAT_VBE_IND_2005!$D$7:$D$883,"4240*"))/1000+(SUMIFS(EUROSTAT_VBE_IND_2005!AK$7:AK$883,EUROSTAT_VBE_IND_2005!$B$7:$B$883,$D117,EUROSTAT_VBE_IND_2005!$C$7:$C$883,"*"&amp;RIGHT($A117,3)&amp;"*",EUROSTAT_VBE_IND_2005!$D$7:$D$883,"3106*"))/1000</f>
        <v>27.389</v>
      </c>
      <c r="AL117" s="198"/>
      <c r="AM117" s="198"/>
      <c r="AN117" s="198"/>
      <c r="AO117" s="17">
        <f>(SUMIFS(EUROSTAT_VBE_IND_2005!Y$7:Y$883,EUROSTAT_VBE_IND_2005!$B$7:$B$883,$D117,EUROSTAT_VBE_IND_2005!$C$7:$C$883,"*"&amp;RIGHT($A117,3)&amp;"*",EUROSTAT_VBE_IND_2005!$D$7:$D$883,"4100*"))/1000+(SUMIFS(EUROSTAT_VBE_IND_2005!Y$7:Y$883,EUROSTAT_VBE_IND_2005!$B$7:$B$883,$D117,EUROSTAT_VBE_IND_2005!$C$7:$C$883,"*"&amp;RIGHT($A117,3)&amp;"*",EUROSTAT_VBE_IND_2005!$D$7:$D$883,"4230*"))/1000+(SUMIFS(EUROSTAT_VBE_IND_2005!Y$7:Y$883,EUROSTAT_VBE_IND_2005!$B$7:$B$883,$D117,EUROSTAT_VBE_IND_2005!$C$7:$C$883,"*"&amp;RIGHT($A117,3)&amp;"*",EUROSTAT_VBE_IND_2005!$D$7:$D$883,"4240*"))/1000+(SUMIFS(EUROSTAT_VBE_IND_2005!Y$7:Y$883,EUROSTAT_VBE_IND_2005!$B$7:$B$883,$D117,EUROSTAT_VBE_IND_2005!$C$7:$C$883,"*"&amp;RIGHT($A117,3)&amp;"*",EUROSTAT_VBE_IND_2005!$D$7:$D$883,"3106*"))/1000</f>
        <v>0</v>
      </c>
      <c r="AP117" s="17">
        <f>(SUMIFS(EUROSTAT_VBE_IND_2005!Z$7:Z$883,EUROSTAT_VBE_IND_2005!$B$7:$B$883,$D117,EUROSTAT_VBE_IND_2005!$C$7:$C$883,"*"&amp;RIGHT($A117,3)&amp;"*",EUROSTAT_VBE_IND_2005!$D$7:$D$883,"4100*"))/1000+(SUMIFS(EUROSTAT_VBE_IND_2005!Z$7:Z$883,EUROSTAT_VBE_IND_2005!$B$7:$B$883,$D117,EUROSTAT_VBE_IND_2005!$C$7:$C$883,"*"&amp;RIGHT($A117,3)&amp;"*",EUROSTAT_VBE_IND_2005!$D$7:$D$883,"4230*"))/1000+(SUMIFS(EUROSTAT_VBE_IND_2005!Z$7:Z$883,EUROSTAT_VBE_IND_2005!$B$7:$B$883,$D117,EUROSTAT_VBE_IND_2005!$C$7:$C$883,"*"&amp;RIGHT($A117,3)&amp;"*",EUROSTAT_VBE_IND_2005!$D$7:$D$883,"4240*"))/1000+(SUMIFS(EUROSTAT_VBE_IND_2005!Z$7:Z$883,EUROSTAT_VBE_IND_2005!$B$7:$B$883,$D117,EUROSTAT_VBE_IND_2005!$C$7:$C$883,"*"&amp;RIGHT($A117,3)&amp;"*",EUROSTAT_VBE_IND_2005!$D$7:$D$883,"3106*"))/1000</f>
        <v>1.282</v>
      </c>
      <c r="AQ117" s="17">
        <f>(SUMIFS(EUROSTAT_VBE_IND_2005!AG$7:AG$883,EUROSTAT_VBE_IND_2005!$B$7:$B$883,$D117,EUROSTAT_VBE_IND_2005!$C$7:$C$883,"*"&amp;RIGHT($A117,3)&amp;"*",EUROSTAT_VBE_IND_2005!$D$7:$D$883,"4100*"))/1000+(SUMIFS(EUROSTAT_VBE_IND_2005!AG$7:AG$883,EUROSTAT_VBE_IND_2005!$B$7:$B$883,$D117,EUROSTAT_VBE_IND_2005!$C$7:$C$883,"*"&amp;RIGHT($A117,3)&amp;"*",EUROSTAT_VBE_IND_2005!$D$7:$D$883,"4230*"))/1000+(SUMIFS(EUROSTAT_VBE_IND_2005!AG$7:AG$883,EUROSTAT_VBE_IND_2005!$B$7:$B$883,$D117,EUROSTAT_VBE_IND_2005!$C$7:$C$883,"*"&amp;RIGHT($A117,3)&amp;"*",EUROSTAT_VBE_IND_2005!$D$7:$D$883,"4240*"))/1000+(SUMIFS(EUROSTAT_VBE_IND_2005!AG$7:AG$883,EUROSTAT_VBE_IND_2005!$B$7:$B$883,$D117,EUROSTAT_VBE_IND_2005!$C$7:$C$883,"*"&amp;RIGHT($A117,3)&amp;"*",EUROSTAT_VBE_IND_2005!$D$7:$D$883,"3106*"))/1000</f>
        <v>0</v>
      </c>
    </row>
    <row r="118" spans="1:43">
      <c r="A118" t="str">
        <f>LEFT(EUROSTAT_VBE_IND_2005!$C$88,8)</f>
        <v>B_101805</v>
      </c>
      <c r="B118" s="28" t="s">
        <v>297</v>
      </c>
      <c r="C118" t="s">
        <v>293</v>
      </c>
      <c r="D118" t="s">
        <v>55</v>
      </c>
      <c r="E118" t="s">
        <v>240</v>
      </c>
      <c r="F118" t="s">
        <v>260</v>
      </c>
      <c r="G118" s="17">
        <f>(SUMIFS(EUROSTAT_VBE_IND_2005!E$7:E$883,EUROSTAT_VBE_IND_2005!$B$7:$B$883,$D118,EUROSTAT_VBE_IND_2005!$C$7:$C$883,"*"&amp;RIGHT($A118,3)&amp;"*",EUROSTAT_VBE_IND_2005!$D$7:$D$883,"421*"))/1000</f>
        <v>5.396</v>
      </c>
      <c r="H118" s="17">
        <f>(SUMIFS(EUROSTAT_VBE_IND_2005!F$7:F$883,EUROSTAT_VBE_IND_2005!$B$7:$B$883,$D118,EUROSTAT_VBE_IND_2005!$C$7:$C$883,"*"&amp;RIGHT($A118,3)&amp;"*",EUROSTAT_VBE_IND_2005!$D$7:$D$883,"421*"))/1000</f>
        <v>8.087</v>
      </c>
      <c r="I118" s="17">
        <f>(SUMIFS(EUROSTAT_VBE_IND_2005!G$7:G$883,EUROSTAT_VBE_IND_2005!$B$7:$B$883,$D118,EUROSTAT_VBE_IND_2005!$C$7:$C$883,"*"&amp;RIGHT($A118,3)&amp;"*",EUROSTAT_VBE_IND_2005!$D$7:$D$883,"421*"))/1000</f>
        <v>1.713</v>
      </c>
      <c r="J118" s="198"/>
      <c r="K118" s="17">
        <f>(SUMIFS(EUROSTAT_VBE_IND_2005!H$7:H$883,EUROSTAT_VBE_IND_2005!$B$7:$B$883,$D118,EUROSTAT_VBE_IND_2005!$C$7:$C$883,"*"&amp;RIGHT($A118,3)&amp;"*",EUROSTAT_VBE_IND_2005!$D$7:$D$883,"421*"))/1000</f>
        <v>0</v>
      </c>
      <c r="L118" s="17">
        <f>(SUMIFS(EUROSTAT_VBE_IND_2005!I$7:I$883,EUROSTAT_VBE_IND_2005!$B$7:$B$883,$D118,EUROSTAT_VBE_IND_2005!$C$7:$C$883,"*"&amp;RIGHT($A118,3)&amp;"*",EUROSTAT_VBE_IND_2005!$D$7:$D$883,"421*"))/1000</f>
        <v>6.029</v>
      </c>
      <c r="M118" s="17">
        <f>(SUMIFS(EUROSTAT_VBE_IND_2005!J$7:J$883,EUROSTAT_VBE_IND_2005!$B$7:$B$883,$D118,EUROSTAT_VBE_IND_2005!$C$7:$C$883,"*"&amp;RIGHT($A118,3)&amp;"*",EUROSTAT_VBE_IND_2005!$D$7:$D$883,"421*"))/1000</f>
        <v>28.602</v>
      </c>
      <c r="N118" s="17">
        <f>(SUMIFS(EUROSTAT_VBE_IND_2005!K$7:K$883,EUROSTAT_VBE_IND_2005!$B$7:$B$883,$D118,EUROSTAT_VBE_IND_2005!$C$7:$C$883,"*"&amp;RIGHT($A118,3)&amp;"*",EUROSTAT_VBE_IND_2005!$D$7:$D$883,"421*"))/1000</f>
        <v>0</v>
      </c>
      <c r="O118" s="17">
        <f>(SUMIFS(EUROSTAT_VBE_IND_2005!L$7:L$883,EUROSTAT_VBE_IND_2005!$B$7:$B$883,$D118,EUROSTAT_VBE_IND_2005!$C$7:$C$883,"*"&amp;RIGHT($A118,3)&amp;"*",EUROSTAT_VBE_IND_2005!$D$7:$D$883,"421*"))/1000</f>
        <v>0</v>
      </c>
      <c r="P118" s="17">
        <f>(SUMIFS(EUROSTAT_VBE_IND_2005!M$7:M$883,EUROSTAT_VBE_IND_2005!$B$7:$B$883,$D118,EUROSTAT_VBE_IND_2005!$C$7:$C$883,"*"&amp;RIGHT($A118,3)&amp;"*",EUROSTAT_VBE_IND_2005!$D$7:$D$883,"421*"))/1000</f>
        <v>0</v>
      </c>
      <c r="Q118" s="17">
        <f>(SUMIFS(EUROSTAT_VBE_IND_2005!N$7:N$883,EUROSTAT_VBE_IND_2005!$B$7:$B$883,$D118,EUROSTAT_VBE_IND_2005!$C$7:$C$883,"*"&amp;RIGHT($A118,3)&amp;"*",EUROSTAT_VBE_IND_2005!$D$7:$D$883,"421*"))/1000</f>
        <v>4.905</v>
      </c>
      <c r="R118" s="17">
        <f>(SUMIFS(EUROSTAT_VBE_IND_2005!O$7:O$883,EUROSTAT_VBE_IND_2005!$B$7:$B$883,$D118,EUROSTAT_VBE_IND_2005!$C$7:$C$883,"*"&amp;RIGHT($A118,3)&amp;"*",EUROSTAT_VBE_IND_2005!$D$7:$D$883,"421*"))/1000</f>
        <v>3.216</v>
      </c>
      <c r="S118" s="17">
        <f>(SUMIFS(EUROSTAT_VBE_IND_2005!P$7:P$883,EUROSTAT_VBE_IND_2005!$B$7:$B$883,$D118,EUROSTAT_VBE_IND_2005!$C$7:$C$883,"*"&amp;RIGHT($A118,3)&amp;"*",EUROSTAT_VBE_IND_2005!$D$7:$D$883,"421*"))/1000</f>
        <v>15.755</v>
      </c>
      <c r="T118" s="17">
        <f>(SUMIFS(EUROSTAT_VBE_IND_2005!Q$7:Q$883,EUROSTAT_VBE_IND_2005!$B$7:$B$883,$D118,EUROSTAT_VBE_IND_2005!$C$7:$C$883,"*"&amp;RIGHT($A118,3)&amp;"*",EUROSTAT_VBE_IND_2005!$D$7:$D$883,"421*"))/1000</f>
        <v>0</v>
      </c>
      <c r="U118" s="17">
        <f>(SUMIFS(EUROSTAT_VBE_IND_2005!R$7:R$883,EUROSTAT_VBE_IND_2005!$B$7:$B$883,$D118,EUROSTAT_VBE_IND_2005!$C$7:$C$883,"*"&amp;RIGHT($A118,3)&amp;"*",EUROSTAT_VBE_IND_2005!$D$7:$D$883,"421*"))/1000</f>
        <v>1.582</v>
      </c>
      <c r="V118" s="17">
        <f>(SUMIFS(EUROSTAT_VBE_IND_2005!S$7:S$883,EUROSTAT_VBE_IND_2005!$B$7:$B$883,$D118,EUROSTAT_VBE_IND_2005!$C$7:$C$883,"*"&amp;RIGHT($A118,3)&amp;"*",EUROSTAT_VBE_IND_2005!$D$7:$D$883,"421*"))/1000</f>
        <v>0</v>
      </c>
      <c r="W118" s="17">
        <f>(SUMIFS(EUROSTAT_VBE_IND_2005!T$7:T$883,EUROSTAT_VBE_IND_2005!$B$7:$B$883,$D118,EUROSTAT_VBE_IND_2005!$C$7:$C$883,"*"&amp;RIGHT($A118,3)&amp;"*",EUROSTAT_VBE_IND_2005!$D$7:$D$883,"421*"))/1000</f>
        <v>0</v>
      </c>
      <c r="X118" s="17">
        <f>(SUMIFS(EUROSTAT_VBE_IND_2005!U$7:U$883,EUROSTAT_VBE_IND_2005!$B$7:$B$883,$D118,EUROSTAT_VBE_IND_2005!$C$7:$C$883,"*"&amp;RIGHT($A118,3)&amp;"*",EUROSTAT_VBE_IND_2005!$D$7:$D$883,"421*"))/1000</f>
        <v>0</v>
      </c>
      <c r="Y118" s="17">
        <f>(SUMIFS(EUROSTAT_VBE_IND_2005!V$7:V$883,EUROSTAT_VBE_IND_2005!$B$7:$B$883,$D118,EUROSTAT_VBE_IND_2005!$C$7:$C$883,"*"&amp;RIGHT($A118,3)&amp;"*",EUROSTAT_VBE_IND_2005!$D$7:$D$883,"421*"))/1000</f>
        <v>0</v>
      </c>
      <c r="Z118" s="17">
        <f>(SUMIFS(EUROSTAT_VBE_IND_2005!W$7:W$883,EUROSTAT_VBE_IND_2005!$B$7:$B$883,$D118,EUROSTAT_VBE_IND_2005!$C$7:$C$883,"*"&amp;RIGHT($A118,3)&amp;"*",EUROSTAT_VBE_IND_2005!$D$7:$D$883,"421*"))/1000</f>
        <v>0</v>
      </c>
      <c r="AA118" s="17">
        <f>(SUMIFS(EUROSTAT_VBE_IND_2005!X$7:X$883,EUROSTAT_VBE_IND_2005!$B$7:$B$883,$D118,EUROSTAT_VBE_IND_2005!$C$7:$C$883,"*"&amp;RIGHT($A118,3)&amp;"*",EUROSTAT_VBE_IND_2005!$D$7:$D$883,"421*"))/1000</f>
        <v>0</v>
      </c>
      <c r="AB118" s="17">
        <f>(SUMIFS(EUROSTAT_VBE_IND_2005!AA$7:AA$883,EUROSTAT_VBE_IND_2005!$B$7:$B$883,$D118,EUROSTAT_VBE_IND_2005!$C$7:$C$883,"*"&amp;RIGHT($A118,3)&amp;"*",EUROSTAT_VBE_IND_2005!$D$7:$D$883,"421*"))/1000</f>
        <v>0</v>
      </c>
      <c r="AC118" s="17">
        <f>(SUMIFS(EUROSTAT_VBE_IND_2005!AB$7:AB$883,EUROSTAT_VBE_IND_2005!$B$7:$B$883,$D118,EUROSTAT_VBE_IND_2005!$C$7:$C$883,"*"&amp;RIGHT($A118,3)&amp;"*",EUROSTAT_VBE_IND_2005!$D$7:$D$883,"421*"))/1000</f>
        <v>8.172</v>
      </c>
      <c r="AD118" s="17">
        <f>(SUMIFS(EUROSTAT_VBE_IND_2005!AC$7:AC$883,EUROSTAT_VBE_IND_2005!$B$7:$B$883,$D118,EUROSTAT_VBE_IND_2005!$C$7:$C$883,"*"&amp;RIGHT($A118,3)&amp;"*",EUROSTAT_VBE_IND_2005!$D$7:$D$883,"421*"))/1000</f>
        <v>0</v>
      </c>
      <c r="AE118" s="17">
        <f>(SUMIFS(EUROSTAT_VBE_IND_2005!AD$7:AD$883,EUROSTAT_VBE_IND_2005!$B$7:$B$883,$D118,EUROSTAT_VBE_IND_2005!$C$7:$C$883,"*"&amp;RIGHT($A118,3)&amp;"*",EUROSTAT_VBE_IND_2005!$D$7:$D$883,"421*"))/1000</f>
        <v>12.643</v>
      </c>
      <c r="AF118" s="17">
        <f>(SUMIFS(EUROSTAT_VBE_IND_2005!AE$7:AE$883,EUROSTAT_VBE_IND_2005!$B$7:$B$883,$D118,EUROSTAT_VBE_IND_2005!$C$7:$C$883,"*"&amp;RIGHT($A118,3)&amp;"*",EUROSTAT_VBE_IND_2005!$D$7:$D$883,"421*"))/1000</f>
        <v>0</v>
      </c>
      <c r="AG118" s="17">
        <f>(SUMIFS(EUROSTAT_VBE_IND_2005!AF$7:AF$883,EUROSTAT_VBE_IND_2005!$B$7:$B$883,$D118,EUROSTAT_VBE_IND_2005!$C$7:$C$883,"*"&amp;RIGHT($A118,3)&amp;"*",EUROSTAT_VBE_IND_2005!$D$7:$D$883,"421*"))/1000</f>
        <v>4.969</v>
      </c>
      <c r="AH118" s="17">
        <f>(SUMIFS(EUROSTAT_VBE_IND_2005!AH$7:AH$883,EUROSTAT_VBE_IND_2005!$B$7:$B$883,$D118,EUROSTAT_VBE_IND_2005!$C$7:$C$883,"*"&amp;RIGHT($A118,3)&amp;"*",EUROSTAT_VBE_IND_2005!$D$7:$D$883,"421*"))/1000</f>
        <v>3.365</v>
      </c>
      <c r="AI118" s="17">
        <f>(SUMIFS(EUROSTAT_VBE_IND_2005!AI$7:AI$883,EUROSTAT_VBE_IND_2005!$B$7:$B$883,$D118,EUROSTAT_VBE_IND_2005!$C$7:$C$883,"*"&amp;RIGHT($A118,3)&amp;"*",EUROSTAT_VBE_IND_2005!$D$7:$D$883,"421*"))/1000</f>
        <v>0</v>
      </c>
      <c r="AJ118" s="17">
        <f>(SUMIFS(EUROSTAT_VBE_IND_2005!AJ$7:AJ$883,EUROSTAT_VBE_IND_2005!$B$7:$B$883,$D118,EUROSTAT_VBE_IND_2005!$C$7:$C$883,"*"&amp;RIGHT($A118,3)&amp;"*",EUROSTAT_VBE_IND_2005!$D$7:$D$883,"421*"))/1000</f>
        <v>8.302</v>
      </c>
      <c r="AK118" s="17">
        <f>(SUMIFS(EUROSTAT_VBE_IND_2005!AK$7:AK$883,EUROSTAT_VBE_IND_2005!$B$7:$B$883,$D118,EUROSTAT_VBE_IND_2005!$C$7:$C$883,"*"&amp;RIGHT($A118,3)&amp;"*",EUROSTAT_VBE_IND_2005!$D$7:$D$883,"421*"))/1000</f>
        <v>5.366</v>
      </c>
      <c r="AL118" s="198"/>
      <c r="AM118" s="198"/>
      <c r="AN118" s="198"/>
      <c r="AO118" s="17">
        <f>(SUMIFS(EUROSTAT_VBE_IND_2005!Y$7:Y$883,EUROSTAT_VBE_IND_2005!$B$7:$B$883,$D118,EUROSTAT_VBE_IND_2005!$C$7:$C$883,"*"&amp;RIGHT($A118,3)&amp;"*",EUROSTAT_VBE_IND_2005!$D$7:$D$883,"421*"))/1000</f>
        <v>0</v>
      </c>
      <c r="AP118" s="17">
        <f>(SUMIFS(EUROSTAT_VBE_IND_2005!Z$7:Z$883,EUROSTAT_VBE_IND_2005!$B$7:$B$883,$D118,EUROSTAT_VBE_IND_2005!$C$7:$C$883,"*"&amp;RIGHT($A118,3)&amp;"*",EUROSTAT_VBE_IND_2005!$D$7:$D$883,"421*"))/1000</f>
        <v>0</v>
      </c>
      <c r="AQ118" s="17">
        <f>(SUMIFS(EUROSTAT_VBE_IND_2005!AG$7:AG$883,EUROSTAT_VBE_IND_2005!$B$7:$B$883,$D118,EUROSTAT_VBE_IND_2005!$C$7:$C$883,"*"&amp;RIGHT($A118,3)&amp;"*",EUROSTAT_VBE_IND_2005!$D$7:$D$883,"421*"))/1000</f>
        <v>0</v>
      </c>
    </row>
    <row r="119" spans="1:43">
      <c r="A119" t="str">
        <f>LEFT(EUROSTAT_VBE_IND_2005!$C$88,8)</f>
        <v>B_101805</v>
      </c>
      <c r="B119" s="28" t="s">
        <v>297</v>
      </c>
      <c r="C119" t="s">
        <v>293</v>
      </c>
      <c r="D119" t="s">
        <v>55</v>
      </c>
      <c r="E119" t="s">
        <v>241</v>
      </c>
      <c r="F119" t="s">
        <v>261</v>
      </c>
      <c r="G119" s="17">
        <f>(SUMIFS(EUROSTAT_VBE_IND_2005!E$7:E$883,EUROSTAT_VBE_IND_2005!$B$7:$B$883,$D119,EUROSTAT_VBE_IND_2005!$C$7:$C$883,"*"&amp;RIGHT($A119,3)&amp;"*",EUROSTAT_VBE_IND_2005!$D$7:$D$883,"422*"))/1000</f>
        <v>12.643</v>
      </c>
      <c r="H119" s="17">
        <f>(SUMIFS(EUROSTAT_VBE_IND_2005!F$7:F$883,EUROSTAT_VBE_IND_2005!$B$7:$B$883,$D119,EUROSTAT_VBE_IND_2005!$C$7:$C$883,"*"&amp;RIGHT($A119,3)&amp;"*",EUROSTAT_VBE_IND_2005!$D$7:$D$883,"422*"))/1000</f>
        <v>12.674</v>
      </c>
      <c r="I119" s="17">
        <f>(SUMIFS(EUROSTAT_VBE_IND_2005!G$7:G$883,EUROSTAT_VBE_IND_2005!$B$7:$B$883,$D119,EUROSTAT_VBE_IND_2005!$C$7:$C$883,"*"&amp;RIGHT($A119,3)&amp;"*",EUROSTAT_VBE_IND_2005!$D$7:$D$883,"422*"))/1000</f>
        <v>6.577</v>
      </c>
      <c r="J119" s="198"/>
      <c r="K119" s="17">
        <f>(SUMIFS(EUROSTAT_VBE_IND_2005!H$7:H$883,EUROSTAT_VBE_IND_2005!$B$7:$B$883,$D119,EUROSTAT_VBE_IND_2005!$C$7:$C$883,"*"&amp;RIGHT($A119,3)&amp;"*",EUROSTAT_VBE_IND_2005!$D$7:$D$883,"422*"))/1000</f>
        <v>0</v>
      </c>
      <c r="L119" s="17">
        <f>(SUMIFS(EUROSTAT_VBE_IND_2005!I$7:I$883,EUROSTAT_VBE_IND_2005!$B$7:$B$883,$D119,EUROSTAT_VBE_IND_2005!$C$7:$C$883,"*"&amp;RIGHT($A119,3)&amp;"*",EUROSTAT_VBE_IND_2005!$D$7:$D$883,"422*"))/1000</f>
        <v>14.49</v>
      </c>
      <c r="M119" s="17">
        <f>(SUMIFS(EUROSTAT_VBE_IND_2005!J$7:J$883,EUROSTAT_VBE_IND_2005!$B$7:$B$883,$D119,EUROSTAT_VBE_IND_2005!$C$7:$C$883,"*"&amp;RIGHT($A119,3)&amp;"*",EUROSTAT_VBE_IND_2005!$D$7:$D$883,"422*"))/1000</f>
        <v>70.756</v>
      </c>
      <c r="N119" s="17">
        <f>(SUMIFS(EUROSTAT_VBE_IND_2005!K$7:K$883,EUROSTAT_VBE_IND_2005!$B$7:$B$883,$D119,EUROSTAT_VBE_IND_2005!$C$7:$C$883,"*"&amp;RIGHT($A119,3)&amp;"*",EUROSTAT_VBE_IND_2005!$D$7:$D$883,"422*"))/1000</f>
        <v>0</v>
      </c>
      <c r="O119" s="17">
        <f>(SUMIFS(EUROSTAT_VBE_IND_2005!L$7:L$883,EUROSTAT_VBE_IND_2005!$B$7:$B$883,$D119,EUROSTAT_VBE_IND_2005!$C$7:$C$883,"*"&amp;RIGHT($A119,3)&amp;"*",EUROSTAT_VBE_IND_2005!$D$7:$D$883,"422*"))/1000</f>
        <v>0</v>
      </c>
      <c r="P119" s="17">
        <f>(SUMIFS(EUROSTAT_VBE_IND_2005!M$7:M$883,EUROSTAT_VBE_IND_2005!$B$7:$B$883,$D119,EUROSTAT_VBE_IND_2005!$C$7:$C$883,"*"&amp;RIGHT($A119,3)&amp;"*",EUROSTAT_VBE_IND_2005!$D$7:$D$883,"422*"))/1000</f>
        <v>0</v>
      </c>
      <c r="Q119" s="17">
        <f>(SUMIFS(EUROSTAT_VBE_IND_2005!N$7:N$883,EUROSTAT_VBE_IND_2005!$B$7:$B$883,$D119,EUROSTAT_VBE_IND_2005!$C$7:$C$883,"*"&amp;RIGHT($A119,3)&amp;"*",EUROSTAT_VBE_IND_2005!$D$7:$D$883,"422*"))/1000</f>
        <v>6.947</v>
      </c>
      <c r="R119" s="17">
        <f>(SUMIFS(EUROSTAT_VBE_IND_2005!O$7:O$883,EUROSTAT_VBE_IND_2005!$B$7:$B$883,$D119,EUROSTAT_VBE_IND_2005!$C$7:$C$883,"*"&amp;RIGHT($A119,3)&amp;"*",EUROSTAT_VBE_IND_2005!$D$7:$D$883,"422*"))/1000</f>
        <v>7.085</v>
      </c>
      <c r="S119" s="17">
        <f>(SUMIFS(EUROSTAT_VBE_IND_2005!P$7:P$883,EUROSTAT_VBE_IND_2005!$B$7:$B$883,$D119,EUROSTAT_VBE_IND_2005!$C$7:$C$883,"*"&amp;RIGHT($A119,3)&amp;"*",EUROSTAT_VBE_IND_2005!$D$7:$D$883,"422*"))/1000</f>
        <v>25.721</v>
      </c>
      <c r="T119" s="17">
        <f>(SUMIFS(EUROSTAT_VBE_IND_2005!Q$7:Q$883,EUROSTAT_VBE_IND_2005!$B$7:$B$883,$D119,EUROSTAT_VBE_IND_2005!$C$7:$C$883,"*"&amp;RIGHT($A119,3)&amp;"*",EUROSTAT_VBE_IND_2005!$D$7:$D$883,"422*"))/1000</f>
        <v>0</v>
      </c>
      <c r="U119" s="17">
        <f>(SUMIFS(EUROSTAT_VBE_IND_2005!R$7:R$883,EUROSTAT_VBE_IND_2005!$B$7:$B$883,$D119,EUROSTAT_VBE_IND_2005!$C$7:$C$883,"*"&amp;RIGHT($A119,3)&amp;"*",EUROSTAT_VBE_IND_2005!$D$7:$D$883,"422*"))/1000</f>
        <v>3.27</v>
      </c>
      <c r="V119" s="17">
        <f>(SUMIFS(EUROSTAT_VBE_IND_2005!S$7:S$883,EUROSTAT_VBE_IND_2005!$B$7:$B$883,$D119,EUROSTAT_VBE_IND_2005!$C$7:$C$883,"*"&amp;RIGHT($A119,3)&amp;"*",EUROSTAT_VBE_IND_2005!$D$7:$D$883,"422*"))/1000</f>
        <v>0</v>
      </c>
      <c r="W119" s="17">
        <f>(SUMIFS(EUROSTAT_VBE_IND_2005!T$7:T$883,EUROSTAT_VBE_IND_2005!$B$7:$B$883,$D119,EUROSTAT_VBE_IND_2005!$C$7:$C$883,"*"&amp;RIGHT($A119,3)&amp;"*",EUROSTAT_VBE_IND_2005!$D$7:$D$883,"422*"))/1000</f>
        <v>0</v>
      </c>
      <c r="X119" s="17">
        <f>(SUMIFS(EUROSTAT_VBE_IND_2005!U$7:U$883,EUROSTAT_VBE_IND_2005!$B$7:$B$883,$D119,EUROSTAT_VBE_IND_2005!$C$7:$C$883,"*"&amp;RIGHT($A119,3)&amp;"*",EUROSTAT_VBE_IND_2005!$D$7:$D$883,"422*"))/1000</f>
        <v>0.801</v>
      </c>
      <c r="Y119" s="17">
        <f>(SUMIFS(EUROSTAT_VBE_IND_2005!V$7:V$883,EUROSTAT_VBE_IND_2005!$B$7:$B$883,$D119,EUROSTAT_VBE_IND_2005!$C$7:$C$883,"*"&amp;RIGHT($A119,3)&amp;"*",EUROSTAT_VBE_IND_2005!$D$7:$D$883,"422*"))/1000</f>
        <v>0</v>
      </c>
      <c r="Z119" s="17">
        <f>(SUMIFS(EUROSTAT_VBE_IND_2005!W$7:W$883,EUROSTAT_VBE_IND_2005!$B$7:$B$883,$D119,EUROSTAT_VBE_IND_2005!$C$7:$C$883,"*"&amp;RIGHT($A119,3)&amp;"*",EUROSTAT_VBE_IND_2005!$D$7:$D$883,"422*"))/1000</f>
        <v>0</v>
      </c>
      <c r="AA119" s="17">
        <f>(SUMIFS(EUROSTAT_VBE_IND_2005!X$7:X$883,EUROSTAT_VBE_IND_2005!$B$7:$B$883,$D119,EUROSTAT_VBE_IND_2005!$C$7:$C$883,"*"&amp;RIGHT($A119,3)&amp;"*",EUROSTAT_VBE_IND_2005!$D$7:$D$883,"422*"))/1000</f>
        <v>0</v>
      </c>
      <c r="AB119" s="17">
        <f>(SUMIFS(EUROSTAT_VBE_IND_2005!AA$7:AA$883,EUROSTAT_VBE_IND_2005!$B$7:$B$883,$D119,EUROSTAT_VBE_IND_2005!$C$7:$C$883,"*"&amp;RIGHT($A119,3)&amp;"*",EUROSTAT_VBE_IND_2005!$D$7:$D$883,"422*"))/1000</f>
        <v>0</v>
      </c>
      <c r="AC119" s="17">
        <f>(SUMIFS(EUROSTAT_VBE_IND_2005!AB$7:AB$883,EUROSTAT_VBE_IND_2005!$B$7:$B$883,$D119,EUROSTAT_VBE_IND_2005!$C$7:$C$883,"*"&amp;RIGHT($A119,3)&amp;"*",EUROSTAT_VBE_IND_2005!$D$7:$D$883,"422*"))/1000</f>
        <v>12.386</v>
      </c>
      <c r="AD119" s="17">
        <f>(SUMIFS(EUROSTAT_VBE_IND_2005!AC$7:AC$883,EUROSTAT_VBE_IND_2005!$B$7:$B$883,$D119,EUROSTAT_VBE_IND_2005!$C$7:$C$883,"*"&amp;RIGHT($A119,3)&amp;"*",EUROSTAT_VBE_IND_2005!$D$7:$D$883,"422*"))/1000</f>
        <v>0.309</v>
      </c>
      <c r="AE119" s="17">
        <f>(SUMIFS(EUROSTAT_VBE_IND_2005!AD$7:AD$883,EUROSTAT_VBE_IND_2005!$B$7:$B$883,$D119,EUROSTAT_VBE_IND_2005!$C$7:$C$883,"*"&amp;RIGHT($A119,3)&amp;"*",EUROSTAT_VBE_IND_2005!$D$7:$D$883,"422*"))/1000</f>
        <v>19.239</v>
      </c>
      <c r="AF119" s="17">
        <f>(SUMIFS(EUROSTAT_VBE_IND_2005!AE$7:AE$883,EUROSTAT_VBE_IND_2005!$B$7:$B$883,$D119,EUROSTAT_VBE_IND_2005!$C$7:$C$883,"*"&amp;RIGHT($A119,3)&amp;"*",EUROSTAT_VBE_IND_2005!$D$7:$D$883,"422*"))/1000</f>
        <v>0</v>
      </c>
      <c r="AG119" s="17">
        <f>(SUMIFS(EUROSTAT_VBE_IND_2005!AF$7:AF$883,EUROSTAT_VBE_IND_2005!$B$7:$B$883,$D119,EUROSTAT_VBE_IND_2005!$C$7:$C$883,"*"&amp;RIGHT($A119,3)&amp;"*",EUROSTAT_VBE_IND_2005!$D$7:$D$883,"422*"))/1000</f>
        <v>18.577</v>
      </c>
      <c r="AH119" s="17">
        <f>(SUMIFS(EUROSTAT_VBE_IND_2005!AH$7:AH$883,EUROSTAT_VBE_IND_2005!$B$7:$B$883,$D119,EUROSTAT_VBE_IND_2005!$C$7:$C$883,"*"&amp;RIGHT($A119,3)&amp;"*",EUROSTAT_VBE_IND_2005!$D$7:$D$883,"422*"))/1000</f>
        <v>5.509</v>
      </c>
      <c r="AI119" s="17">
        <f>(SUMIFS(EUROSTAT_VBE_IND_2005!AI$7:AI$883,EUROSTAT_VBE_IND_2005!$B$7:$B$883,$D119,EUROSTAT_VBE_IND_2005!$C$7:$C$883,"*"&amp;RIGHT($A119,3)&amp;"*",EUROSTAT_VBE_IND_2005!$D$7:$D$883,"422*"))/1000</f>
        <v>0</v>
      </c>
      <c r="AJ119" s="17">
        <f>(SUMIFS(EUROSTAT_VBE_IND_2005!AJ$7:AJ$883,EUROSTAT_VBE_IND_2005!$B$7:$B$883,$D119,EUROSTAT_VBE_IND_2005!$C$7:$C$883,"*"&amp;RIGHT($A119,3)&amp;"*",EUROSTAT_VBE_IND_2005!$D$7:$D$883,"422*"))/1000</f>
        <v>14.177</v>
      </c>
      <c r="AK119" s="17">
        <f>(SUMIFS(EUROSTAT_VBE_IND_2005!AK$7:AK$883,EUROSTAT_VBE_IND_2005!$B$7:$B$883,$D119,EUROSTAT_VBE_IND_2005!$C$7:$C$883,"*"&amp;RIGHT($A119,3)&amp;"*",EUROSTAT_VBE_IND_2005!$D$7:$D$883,"422*"))/1000</f>
        <v>16.254</v>
      </c>
      <c r="AL119" s="198"/>
      <c r="AM119" s="198"/>
      <c r="AN119" s="198"/>
      <c r="AO119" s="17">
        <f>(SUMIFS(EUROSTAT_VBE_IND_2005!Y$7:Y$883,EUROSTAT_VBE_IND_2005!$B$7:$B$883,$D119,EUROSTAT_VBE_IND_2005!$C$7:$C$883,"*"&amp;RIGHT($A119,3)&amp;"*",EUROSTAT_VBE_IND_2005!$D$7:$D$883,"422*"))/1000</f>
        <v>0</v>
      </c>
      <c r="AP119" s="17">
        <f>(SUMIFS(EUROSTAT_VBE_IND_2005!Z$7:Z$883,EUROSTAT_VBE_IND_2005!$B$7:$B$883,$D119,EUROSTAT_VBE_IND_2005!$C$7:$C$883,"*"&amp;RIGHT($A119,3)&amp;"*",EUROSTAT_VBE_IND_2005!$D$7:$D$883,"422*"))/1000</f>
        <v>0</v>
      </c>
      <c r="AQ119" s="17">
        <f>(SUMIFS(EUROSTAT_VBE_IND_2005!AG$7:AG$883,EUROSTAT_VBE_IND_2005!$B$7:$B$883,$D119,EUROSTAT_VBE_IND_2005!$C$7:$C$883,"*"&amp;RIGHT($A119,3)&amp;"*",EUROSTAT_VBE_IND_2005!$D$7:$D$883,"422*"))/1000</f>
        <v>0.121</v>
      </c>
    </row>
    <row r="120" spans="1:43">
      <c r="A120" t="str">
        <f>LEFT(EUROSTAT_VBE_IND_2005!$C$88,8)</f>
        <v>B_101805</v>
      </c>
      <c r="B120" s="28" t="s">
        <v>297</v>
      </c>
      <c r="C120" t="s">
        <v>293</v>
      </c>
      <c r="D120" t="s">
        <v>55</v>
      </c>
      <c r="E120" t="s">
        <v>242</v>
      </c>
      <c r="F120" t="s">
        <v>262</v>
      </c>
      <c r="G120" s="17">
        <f>(SUMIFS(EUROSTAT_VBE_IND_2005!E$7:E$883,EUROSTAT_VBE_IND_2005!$B$7:$B$883,$D120,EUROSTAT_VBE_IND_2005!$C$7:$C$883,"*"&amp;RIGHT($A120,3)&amp;"*",EUROSTAT_VBE_IND_2005!$D$7:$D$883,"5532*"))/1000</f>
        <v>0</v>
      </c>
      <c r="H120" s="17">
        <f>(SUMIFS(EUROSTAT_VBE_IND_2005!F$7:F$883,EUROSTAT_VBE_IND_2005!$B$7:$B$883,$D120,EUROSTAT_VBE_IND_2005!$C$7:$C$883,"*"&amp;RIGHT($A120,3)&amp;"*",EUROSTAT_VBE_IND_2005!$D$7:$D$883,"5532*"))/1000</f>
        <v>0</v>
      </c>
      <c r="I120" s="17">
        <f>(SUMIFS(EUROSTAT_VBE_IND_2005!G$7:G$883,EUROSTAT_VBE_IND_2005!$B$7:$B$883,$D120,EUROSTAT_VBE_IND_2005!$C$7:$C$883,"*"&amp;RIGHT($A120,3)&amp;"*",EUROSTAT_VBE_IND_2005!$D$7:$D$883,"5532*"))/1000</f>
        <v>0</v>
      </c>
      <c r="J120" s="198"/>
      <c r="K120" s="17">
        <f>(SUMIFS(EUROSTAT_VBE_IND_2005!H$7:H$883,EUROSTAT_VBE_IND_2005!$B$7:$B$883,$D120,EUROSTAT_VBE_IND_2005!$C$7:$C$883,"*"&amp;RIGHT($A120,3)&amp;"*",EUROSTAT_VBE_IND_2005!$D$7:$D$883,"5532*"))/1000</f>
        <v>0</v>
      </c>
      <c r="L120" s="17">
        <f>(SUMIFS(EUROSTAT_VBE_IND_2005!I$7:I$883,EUROSTAT_VBE_IND_2005!$B$7:$B$883,$D120,EUROSTAT_VBE_IND_2005!$C$7:$C$883,"*"&amp;RIGHT($A120,3)&amp;"*",EUROSTAT_VBE_IND_2005!$D$7:$D$883,"5532*"))/1000</f>
        <v>0</v>
      </c>
      <c r="M120" s="17">
        <f>(SUMIFS(EUROSTAT_VBE_IND_2005!J$7:J$883,EUROSTAT_VBE_IND_2005!$B$7:$B$883,$D120,EUROSTAT_VBE_IND_2005!$C$7:$C$883,"*"&amp;RIGHT($A120,3)&amp;"*",EUROSTAT_VBE_IND_2005!$D$7:$D$883,"5532*"))/1000</f>
        <v>0</v>
      </c>
      <c r="N120" s="17">
        <f>(SUMIFS(EUROSTAT_VBE_IND_2005!K$7:K$883,EUROSTAT_VBE_IND_2005!$B$7:$B$883,$D120,EUROSTAT_VBE_IND_2005!$C$7:$C$883,"*"&amp;RIGHT($A120,3)&amp;"*",EUROSTAT_VBE_IND_2005!$D$7:$D$883,"5532*"))/1000</f>
        <v>0</v>
      </c>
      <c r="O120" s="17">
        <f>(SUMIFS(EUROSTAT_VBE_IND_2005!L$7:L$883,EUROSTAT_VBE_IND_2005!$B$7:$B$883,$D120,EUROSTAT_VBE_IND_2005!$C$7:$C$883,"*"&amp;RIGHT($A120,3)&amp;"*",EUROSTAT_VBE_IND_2005!$D$7:$D$883,"5532*"))/1000</f>
        <v>0</v>
      </c>
      <c r="P120" s="17">
        <f>(SUMIFS(EUROSTAT_VBE_IND_2005!M$7:M$883,EUROSTAT_VBE_IND_2005!$B$7:$B$883,$D120,EUROSTAT_VBE_IND_2005!$C$7:$C$883,"*"&amp;RIGHT($A120,3)&amp;"*",EUROSTAT_VBE_IND_2005!$D$7:$D$883,"5532*"))/1000</f>
        <v>0</v>
      </c>
      <c r="Q120" s="17">
        <f>(SUMIFS(EUROSTAT_VBE_IND_2005!N$7:N$883,EUROSTAT_VBE_IND_2005!$B$7:$B$883,$D120,EUROSTAT_VBE_IND_2005!$C$7:$C$883,"*"&amp;RIGHT($A120,3)&amp;"*",EUROSTAT_VBE_IND_2005!$D$7:$D$883,"5532*"))/1000</f>
        <v>0</v>
      </c>
      <c r="R120" s="17">
        <f>(SUMIFS(EUROSTAT_VBE_IND_2005!O$7:O$883,EUROSTAT_VBE_IND_2005!$B$7:$B$883,$D120,EUROSTAT_VBE_IND_2005!$C$7:$C$883,"*"&amp;RIGHT($A120,3)&amp;"*",EUROSTAT_VBE_IND_2005!$D$7:$D$883,"5532*"))/1000</f>
        <v>0</v>
      </c>
      <c r="S120" s="17">
        <f>(SUMIFS(EUROSTAT_VBE_IND_2005!P$7:P$883,EUROSTAT_VBE_IND_2005!$B$7:$B$883,$D120,EUROSTAT_VBE_IND_2005!$C$7:$C$883,"*"&amp;RIGHT($A120,3)&amp;"*",EUROSTAT_VBE_IND_2005!$D$7:$D$883,"5532*"))/1000</f>
        <v>0</v>
      </c>
      <c r="T120" s="17">
        <f>(SUMIFS(EUROSTAT_VBE_IND_2005!Q$7:Q$883,EUROSTAT_VBE_IND_2005!$B$7:$B$883,$D120,EUROSTAT_VBE_IND_2005!$C$7:$C$883,"*"&amp;RIGHT($A120,3)&amp;"*",EUROSTAT_VBE_IND_2005!$D$7:$D$883,"5532*"))/1000</f>
        <v>0</v>
      </c>
      <c r="U120" s="17">
        <f>(SUMIFS(EUROSTAT_VBE_IND_2005!R$7:R$883,EUROSTAT_VBE_IND_2005!$B$7:$B$883,$D120,EUROSTAT_VBE_IND_2005!$C$7:$C$883,"*"&amp;RIGHT($A120,3)&amp;"*",EUROSTAT_VBE_IND_2005!$D$7:$D$883,"5532*"))/1000</f>
        <v>0</v>
      </c>
      <c r="V120" s="17">
        <f>(SUMIFS(EUROSTAT_VBE_IND_2005!S$7:S$883,EUROSTAT_VBE_IND_2005!$B$7:$B$883,$D120,EUROSTAT_VBE_IND_2005!$C$7:$C$883,"*"&amp;RIGHT($A120,3)&amp;"*",EUROSTAT_VBE_IND_2005!$D$7:$D$883,"5532*"))/1000</f>
        <v>0</v>
      </c>
      <c r="W120" s="17">
        <f>(SUMIFS(EUROSTAT_VBE_IND_2005!T$7:T$883,EUROSTAT_VBE_IND_2005!$B$7:$B$883,$D120,EUROSTAT_VBE_IND_2005!$C$7:$C$883,"*"&amp;RIGHT($A120,3)&amp;"*",EUROSTAT_VBE_IND_2005!$D$7:$D$883,"5532*"))/1000</f>
        <v>0</v>
      </c>
      <c r="X120" s="17">
        <f>(SUMIFS(EUROSTAT_VBE_IND_2005!U$7:U$883,EUROSTAT_VBE_IND_2005!$B$7:$B$883,$D120,EUROSTAT_VBE_IND_2005!$C$7:$C$883,"*"&amp;RIGHT($A120,3)&amp;"*",EUROSTAT_VBE_IND_2005!$D$7:$D$883,"5532*"))/1000</f>
        <v>0</v>
      </c>
      <c r="Y120" s="17">
        <f>(SUMIFS(EUROSTAT_VBE_IND_2005!V$7:V$883,EUROSTAT_VBE_IND_2005!$B$7:$B$883,$D120,EUROSTAT_VBE_IND_2005!$C$7:$C$883,"*"&amp;RIGHT($A120,3)&amp;"*",EUROSTAT_VBE_IND_2005!$D$7:$D$883,"5532*"))/1000</f>
        <v>0</v>
      </c>
      <c r="Z120" s="17">
        <f>(SUMIFS(EUROSTAT_VBE_IND_2005!W$7:W$883,EUROSTAT_VBE_IND_2005!$B$7:$B$883,$D120,EUROSTAT_VBE_IND_2005!$C$7:$C$883,"*"&amp;RIGHT($A120,3)&amp;"*",EUROSTAT_VBE_IND_2005!$D$7:$D$883,"5532*"))/1000</f>
        <v>0</v>
      </c>
      <c r="AA120" s="17">
        <f>(SUMIFS(EUROSTAT_VBE_IND_2005!X$7:X$883,EUROSTAT_VBE_IND_2005!$B$7:$B$883,$D120,EUROSTAT_VBE_IND_2005!$C$7:$C$883,"*"&amp;RIGHT($A120,3)&amp;"*",EUROSTAT_VBE_IND_2005!$D$7:$D$883,"5532*"))/1000</f>
        <v>0</v>
      </c>
      <c r="AB120" s="17">
        <f>(SUMIFS(EUROSTAT_VBE_IND_2005!AA$7:AA$883,EUROSTAT_VBE_IND_2005!$B$7:$B$883,$D120,EUROSTAT_VBE_IND_2005!$C$7:$C$883,"*"&amp;RIGHT($A120,3)&amp;"*",EUROSTAT_VBE_IND_2005!$D$7:$D$883,"5532*"))/1000</f>
        <v>0</v>
      </c>
      <c r="AC120" s="17">
        <f>(SUMIFS(EUROSTAT_VBE_IND_2005!AB$7:AB$883,EUROSTAT_VBE_IND_2005!$B$7:$B$883,$D120,EUROSTAT_VBE_IND_2005!$C$7:$C$883,"*"&amp;RIGHT($A120,3)&amp;"*",EUROSTAT_VBE_IND_2005!$D$7:$D$883,"5532*"))/1000</f>
        <v>0</v>
      </c>
      <c r="AD120" s="17">
        <f>(SUMIFS(EUROSTAT_VBE_IND_2005!AC$7:AC$883,EUROSTAT_VBE_IND_2005!$B$7:$B$883,$D120,EUROSTAT_VBE_IND_2005!$C$7:$C$883,"*"&amp;RIGHT($A120,3)&amp;"*",EUROSTAT_VBE_IND_2005!$D$7:$D$883,"5532*"))/1000</f>
        <v>0</v>
      </c>
      <c r="AE120" s="17">
        <f>(SUMIFS(EUROSTAT_VBE_IND_2005!AD$7:AD$883,EUROSTAT_VBE_IND_2005!$B$7:$B$883,$D120,EUROSTAT_VBE_IND_2005!$C$7:$C$883,"*"&amp;RIGHT($A120,3)&amp;"*",EUROSTAT_VBE_IND_2005!$D$7:$D$883,"5532*"))/1000</f>
        <v>0</v>
      </c>
      <c r="AF120" s="17">
        <f>(SUMIFS(EUROSTAT_VBE_IND_2005!AE$7:AE$883,EUROSTAT_VBE_IND_2005!$B$7:$B$883,$D120,EUROSTAT_VBE_IND_2005!$C$7:$C$883,"*"&amp;RIGHT($A120,3)&amp;"*",EUROSTAT_VBE_IND_2005!$D$7:$D$883,"5532*"))/1000</f>
        <v>0</v>
      </c>
      <c r="AG120" s="17">
        <f>(SUMIFS(EUROSTAT_VBE_IND_2005!AF$7:AF$883,EUROSTAT_VBE_IND_2005!$B$7:$B$883,$D120,EUROSTAT_VBE_IND_2005!$C$7:$C$883,"*"&amp;RIGHT($A120,3)&amp;"*",EUROSTAT_VBE_IND_2005!$D$7:$D$883,"5532*"))/1000</f>
        <v>0</v>
      </c>
      <c r="AH120" s="17">
        <f>(SUMIFS(EUROSTAT_VBE_IND_2005!AH$7:AH$883,EUROSTAT_VBE_IND_2005!$B$7:$B$883,$D120,EUROSTAT_VBE_IND_2005!$C$7:$C$883,"*"&amp;RIGHT($A120,3)&amp;"*",EUROSTAT_VBE_IND_2005!$D$7:$D$883,"5532*"))/1000</f>
        <v>0</v>
      </c>
      <c r="AI120" s="17">
        <f>(SUMIFS(EUROSTAT_VBE_IND_2005!AI$7:AI$883,EUROSTAT_VBE_IND_2005!$B$7:$B$883,$D120,EUROSTAT_VBE_IND_2005!$C$7:$C$883,"*"&amp;RIGHT($A120,3)&amp;"*",EUROSTAT_VBE_IND_2005!$D$7:$D$883,"5532*"))/1000</f>
        <v>0</v>
      </c>
      <c r="AJ120" s="17">
        <f>(SUMIFS(EUROSTAT_VBE_IND_2005!AJ$7:AJ$883,EUROSTAT_VBE_IND_2005!$B$7:$B$883,$D120,EUROSTAT_VBE_IND_2005!$C$7:$C$883,"*"&amp;RIGHT($A120,3)&amp;"*",EUROSTAT_VBE_IND_2005!$D$7:$D$883,"5532*"))/1000</f>
        <v>0</v>
      </c>
      <c r="AK120" s="17">
        <f>(SUMIFS(EUROSTAT_VBE_IND_2005!AK$7:AK$883,EUROSTAT_VBE_IND_2005!$B$7:$B$883,$D120,EUROSTAT_VBE_IND_2005!$C$7:$C$883,"*"&amp;RIGHT($A120,3)&amp;"*",EUROSTAT_VBE_IND_2005!$D$7:$D$883,"5532*"))/1000</f>
        <v>0</v>
      </c>
      <c r="AL120" s="198"/>
      <c r="AM120" s="198"/>
      <c r="AN120" s="198"/>
      <c r="AO120" s="17">
        <f>(SUMIFS(EUROSTAT_VBE_IND_2005!Y$7:Y$883,EUROSTAT_VBE_IND_2005!$B$7:$B$883,$D120,EUROSTAT_VBE_IND_2005!$C$7:$C$883,"*"&amp;RIGHT($A120,3)&amp;"*",EUROSTAT_VBE_IND_2005!$D$7:$D$883,"5532*"))/1000</f>
        <v>0</v>
      </c>
      <c r="AP120" s="17">
        <f>(SUMIFS(EUROSTAT_VBE_IND_2005!Z$7:Z$883,EUROSTAT_VBE_IND_2005!$B$7:$B$883,$D120,EUROSTAT_VBE_IND_2005!$C$7:$C$883,"*"&amp;RIGHT($A120,3)&amp;"*",EUROSTAT_VBE_IND_2005!$D$7:$D$883,"5532*"))/1000</f>
        <v>0</v>
      </c>
      <c r="AQ120" s="17">
        <f>(SUMIFS(EUROSTAT_VBE_IND_2005!AG$7:AG$883,EUROSTAT_VBE_IND_2005!$B$7:$B$883,$D120,EUROSTAT_VBE_IND_2005!$C$7:$C$883,"*"&amp;RIGHT($A120,3)&amp;"*",EUROSTAT_VBE_IND_2005!$D$7:$D$883,"5532*"))/1000</f>
        <v>0</v>
      </c>
    </row>
    <row r="121" spans="1:43">
      <c r="A121" t="str">
        <f>LEFT(EUROSTAT_VBE_IND_2005!$C$88,8)</f>
        <v>B_101805</v>
      </c>
      <c r="B121" s="28" t="s">
        <v>297</v>
      </c>
      <c r="C121" t="s">
        <v>293</v>
      </c>
      <c r="D121" t="s">
        <v>55</v>
      </c>
      <c r="E121" t="s">
        <v>243</v>
      </c>
      <c r="F121" t="s">
        <v>263</v>
      </c>
      <c r="G121" s="17">
        <f>(SUMIFS(EUROSTAT_VBE_IND_2005!E$7:E$883,EUROSTAT_VBE_IND_2005!$B$7:$B$883,$D121,EUROSTAT_VBE_IND_2005!$C$7:$C$883,"*"&amp;RIGHT($A121,3)&amp;"*",EUROSTAT_VBE_IND_2005!$D$7:$D$883,"5550*"))/1000</f>
        <v>0</v>
      </c>
      <c r="H121" s="17">
        <f>(SUMIFS(EUROSTAT_VBE_IND_2005!F$7:F$883,EUROSTAT_VBE_IND_2005!$B$7:$B$883,$D121,EUROSTAT_VBE_IND_2005!$C$7:$C$883,"*"&amp;RIGHT($A121,3)&amp;"*",EUROSTAT_VBE_IND_2005!$D$7:$D$883,"5550*"))/1000</f>
        <v>0</v>
      </c>
      <c r="I121" s="17">
        <f>(SUMIFS(EUROSTAT_VBE_IND_2005!G$7:G$883,EUROSTAT_VBE_IND_2005!$B$7:$B$883,$D121,EUROSTAT_VBE_IND_2005!$C$7:$C$883,"*"&amp;RIGHT($A121,3)&amp;"*",EUROSTAT_VBE_IND_2005!$D$7:$D$883,"5550*"))/1000</f>
        <v>0</v>
      </c>
      <c r="J121" s="198"/>
      <c r="K121" s="17">
        <f>(SUMIFS(EUROSTAT_VBE_IND_2005!H$7:H$883,EUROSTAT_VBE_IND_2005!$B$7:$B$883,$D121,EUROSTAT_VBE_IND_2005!$C$7:$C$883,"*"&amp;RIGHT($A121,3)&amp;"*",EUROSTAT_VBE_IND_2005!$D$7:$D$883,"5550*"))/1000</f>
        <v>0</v>
      </c>
      <c r="L121" s="17">
        <f>(SUMIFS(EUROSTAT_VBE_IND_2005!I$7:I$883,EUROSTAT_VBE_IND_2005!$B$7:$B$883,$D121,EUROSTAT_VBE_IND_2005!$C$7:$C$883,"*"&amp;RIGHT($A121,3)&amp;"*",EUROSTAT_VBE_IND_2005!$D$7:$D$883,"5550*"))/1000</f>
        <v>0</v>
      </c>
      <c r="M121" s="17">
        <f>(SUMIFS(EUROSTAT_VBE_IND_2005!J$7:J$883,EUROSTAT_VBE_IND_2005!$B$7:$B$883,$D121,EUROSTAT_VBE_IND_2005!$C$7:$C$883,"*"&amp;RIGHT($A121,3)&amp;"*",EUROSTAT_VBE_IND_2005!$D$7:$D$883,"5550*"))/1000</f>
        <v>0</v>
      </c>
      <c r="N121" s="17">
        <f>(SUMIFS(EUROSTAT_VBE_IND_2005!K$7:K$883,EUROSTAT_VBE_IND_2005!$B$7:$B$883,$D121,EUROSTAT_VBE_IND_2005!$C$7:$C$883,"*"&amp;RIGHT($A121,3)&amp;"*",EUROSTAT_VBE_IND_2005!$D$7:$D$883,"5550*"))/1000</f>
        <v>0</v>
      </c>
      <c r="O121" s="17">
        <f>(SUMIFS(EUROSTAT_VBE_IND_2005!L$7:L$883,EUROSTAT_VBE_IND_2005!$B$7:$B$883,$D121,EUROSTAT_VBE_IND_2005!$C$7:$C$883,"*"&amp;RIGHT($A121,3)&amp;"*",EUROSTAT_VBE_IND_2005!$D$7:$D$883,"5550*"))/1000</f>
        <v>0</v>
      </c>
      <c r="P121" s="17">
        <f>(SUMIFS(EUROSTAT_VBE_IND_2005!M$7:M$883,EUROSTAT_VBE_IND_2005!$B$7:$B$883,$D121,EUROSTAT_VBE_IND_2005!$C$7:$C$883,"*"&amp;RIGHT($A121,3)&amp;"*",EUROSTAT_VBE_IND_2005!$D$7:$D$883,"5550*"))/1000</f>
        <v>0</v>
      </c>
      <c r="Q121" s="17">
        <f>(SUMIFS(EUROSTAT_VBE_IND_2005!N$7:N$883,EUROSTAT_VBE_IND_2005!$B$7:$B$883,$D121,EUROSTAT_VBE_IND_2005!$C$7:$C$883,"*"&amp;RIGHT($A121,3)&amp;"*",EUROSTAT_VBE_IND_2005!$D$7:$D$883,"5550*"))/1000</f>
        <v>0</v>
      </c>
      <c r="R121" s="17">
        <f>(SUMIFS(EUROSTAT_VBE_IND_2005!O$7:O$883,EUROSTAT_VBE_IND_2005!$B$7:$B$883,$D121,EUROSTAT_VBE_IND_2005!$C$7:$C$883,"*"&amp;RIGHT($A121,3)&amp;"*",EUROSTAT_VBE_IND_2005!$D$7:$D$883,"5550*"))/1000</f>
        <v>0</v>
      </c>
      <c r="S121" s="17">
        <f>(SUMIFS(EUROSTAT_VBE_IND_2005!P$7:P$883,EUROSTAT_VBE_IND_2005!$B$7:$B$883,$D121,EUROSTAT_VBE_IND_2005!$C$7:$C$883,"*"&amp;RIGHT($A121,3)&amp;"*",EUROSTAT_VBE_IND_2005!$D$7:$D$883,"5550*"))/1000</f>
        <v>0</v>
      </c>
      <c r="T121" s="17">
        <f>(SUMIFS(EUROSTAT_VBE_IND_2005!Q$7:Q$883,EUROSTAT_VBE_IND_2005!$B$7:$B$883,$D121,EUROSTAT_VBE_IND_2005!$C$7:$C$883,"*"&amp;RIGHT($A121,3)&amp;"*",EUROSTAT_VBE_IND_2005!$D$7:$D$883,"5550*"))/1000</f>
        <v>0</v>
      </c>
      <c r="U121" s="17">
        <f>(SUMIFS(EUROSTAT_VBE_IND_2005!R$7:R$883,EUROSTAT_VBE_IND_2005!$B$7:$B$883,$D121,EUROSTAT_VBE_IND_2005!$C$7:$C$883,"*"&amp;RIGHT($A121,3)&amp;"*",EUROSTAT_VBE_IND_2005!$D$7:$D$883,"5550*"))/1000</f>
        <v>0</v>
      </c>
      <c r="V121" s="17">
        <f>(SUMIFS(EUROSTAT_VBE_IND_2005!S$7:S$883,EUROSTAT_VBE_IND_2005!$B$7:$B$883,$D121,EUROSTAT_VBE_IND_2005!$C$7:$C$883,"*"&amp;RIGHT($A121,3)&amp;"*",EUROSTAT_VBE_IND_2005!$D$7:$D$883,"5550*"))/1000</f>
        <v>0</v>
      </c>
      <c r="W121" s="17">
        <f>(SUMIFS(EUROSTAT_VBE_IND_2005!T$7:T$883,EUROSTAT_VBE_IND_2005!$B$7:$B$883,$D121,EUROSTAT_VBE_IND_2005!$C$7:$C$883,"*"&amp;RIGHT($A121,3)&amp;"*",EUROSTAT_VBE_IND_2005!$D$7:$D$883,"5550*"))/1000</f>
        <v>0</v>
      </c>
      <c r="X121" s="17">
        <f>(SUMIFS(EUROSTAT_VBE_IND_2005!U$7:U$883,EUROSTAT_VBE_IND_2005!$B$7:$B$883,$D121,EUROSTAT_VBE_IND_2005!$C$7:$C$883,"*"&amp;RIGHT($A121,3)&amp;"*",EUROSTAT_VBE_IND_2005!$D$7:$D$883,"5550*"))/1000</f>
        <v>0</v>
      </c>
      <c r="Y121" s="17">
        <f>(SUMIFS(EUROSTAT_VBE_IND_2005!V$7:V$883,EUROSTAT_VBE_IND_2005!$B$7:$B$883,$D121,EUROSTAT_VBE_IND_2005!$C$7:$C$883,"*"&amp;RIGHT($A121,3)&amp;"*",EUROSTAT_VBE_IND_2005!$D$7:$D$883,"5550*"))/1000</f>
        <v>0</v>
      </c>
      <c r="Z121" s="17">
        <f>(SUMIFS(EUROSTAT_VBE_IND_2005!W$7:W$883,EUROSTAT_VBE_IND_2005!$B$7:$B$883,$D121,EUROSTAT_VBE_IND_2005!$C$7:$C$883,"*"&amp;RIGHT($A121,3)&amp;"*",EUROSTAT_VBE_IND_2005!$D$7:$D$883,"5550*"))/1000</f>
        <v>0</v>
      </c>
      <c r="AA121" s="17">
        <f>(SUMIFS(EUROSTAT_VBE_IND_2005!X$7:X$883,EUROSTAT_VBE_IND_2005!$B$7:$B$883,$D121,EUROSTAT_VBE_IND_2005!$C$7:$C$883,"*"&amp;RIGHT($A121,3)&amp;"*",EUROSTAT_VBE_IND_2005!$D$7:$D$883,"5550*"))/1000</f>
        <v>0</v>
      </c>
      <c r="AB121" s="17">
        <f>(SUMIFS(EUROSTAT_VBE_IND_2005!AA$7:AA$883,EUROSTAT_VBE_IND_2005!$B$7:$B$883,$D121,EUROSTAT_VBE_IND_2005!$C$7:$C$883,"*"&amp;RIGHT($A121,3)&amp;"*",EUROSTAT_VBE_IND_2005!$D$7:$D$883,"5550*"))/1000</f>
        <v>0</v>
      </c>
      <c r="AC121" s="17">
        <f>(SUMIFS(EUROSTAT_VBE_IND_2005!AB$7:AB$883,EUROSTAT_VBE_IND_2005!$B$7:$B$883,$D121,EUROSTAT_VBE_IND_2005!$C$7:$C$883,"*"&amp;RIGHT($A121,3)&amp;"*",EUROSTAT_VBE_IND_2005!$D$7:$D$883,"5550*"))/1000</f>
        <v>0</v>
      </c>
      <c r="AD121" s="17">
        <f>(SUMIFS(EUROSTAT_VBE_IND_2005!AC$7:AC$883,EUROSTAT_VBE_IND_2005!$B$7:$B$883,$D121,EUROSTAT_VBE_IND_2005!$C$7:$C$883,"*"&amp;RIGHT($A121,3)&amp;"*",EUROSTAT_VBE_IND_2005!$D$7:$D$883,"5550*"))/1000</f>
        <v>0</v>
      </c>
      <c r="AE121" s="17">
        <f>(SUMIFS(EUROSTAT_VBE_IND_2005!AD$7:AD$883,EUROSTAT_VBE_IND_2005!$B$7:$B$883,$D121,EUROSTAT_VBE_IND_2005!$C$7:$C$883,"*"&amp;RIGHT($A121,3)&amp;"*",EUROSTAT_VBE_IND_2005!$D$7:$D$883,"5550*"))/1000</f>
        <v>0</v>
      </c>
      <c r="AF121" s="17">
        <f>(SUMIFS(EUROSTAT_VBE_IND_2005!AE$7:AE$883,EUROSTAT_VBE_IND_2005!$B$7:$B$883,$D121,EUROSTAT_VBE_IND_2005!$C$7:$C$883,"*"&amp;RIGHT($A121,3)&amp;"*",EUROSTAT_VBE_IND_2005!$D$7:$D$883,"5550*"))/1000</f>
        <v>0</v>
      </c>
      <c r="AG121" s="17">
        <f>(SUMIFS(EUROSTAT_VBE_IND_2005!AF$7:AF$883,EUROSTAT_VBE_IND_2005!$B$7:$B$883,$D121,EUROSTAT_VBE_IND_2005!$C$7:$C$883,"*"&amp;RIGHT($A121,3)&amp;"*",EUROSTAT_VBE_IND_2005!$D$7:$D$883,"5550*"))/1000</f>
        <v>0</v>
      </c>
      <c r="AH121" s="17">
        <f>(SUMIFS(EUROSTAT_VBE_IND_2005!AH$7:AH$883,EUROSTAT_VBE_IND_2005!$B$7:$B$883,$D121,EUROSTAT_VBE_IND_2005!$C$7:$C$883,"*"&amp;RIGHT($A121,3)&amp;"*",EUROSTAT_VBE_IND_2005!$D$7:$D$883,"5550*"))/1000</f>
        <v>0</v>
      </c>
      <c r="AI121" s="17">
        <f>(SUMIFS(EUROSTAT_VBE_IND_2005!AI$7:AI$883,EUROSTAT_VBE_IND_2005!$B$7:$B$883,$D121,EUROSTAT_VBE_IND_2005!$C$7:$C$883,"*"&amp;RIGHT($A121,3)&amp;"*",EUROSTAT_VBE_IND_2005!$D$7:$D$883,"5550*"))/1000</f>
        <v>0</v>
      </c>
      <c r="AJ121" s="17">
        <f>(SUMIFS(EUROSTAT_VBE_IND_2005!AJ$7:AJ$883,EUROSTAT_VBE_IND_2005!$B$7:$B$883,$D121,EUROSTAT_VBE_IND_2005!$C$7:$C$883,"*"&amp;RIGHT($A121,3)&amp;"*",EUROSTAT_VBE_IND_2005!$D$7:$D$883,"5550*"))/1000</f>
        <v>0</v>
      </c>
      <c r="AK121" s="17">
        <f>(SUMIFS(EUROSTAT_VBE_IND_2005!AK$7:AK$883,EUROSTAT_VBE_IND_2005!$B$7:$B$883,$D121,EUROSTAT_VBE_IND_2005!$C$7:$C$883,"*"&amp;RIGHT($A121,3)&amp;"*",EUROSTAT_VBE_IND_2005!$D$7:$D$883,"5550*"))/1000</f>
        <v>0</v>
      </c>
      <c r="AL121" s="198"/>
      <c r="AM121" s="198"/>
      <c r="AN121" s="198"/>
      <c r="AO121" s="17">
        <f>(SUMIFS(EUROSTAT_VBE_IND_2005!Y$7:Y$883,EUROSTAT_VBE_IND_2005!$B$7:$B$883,$D121,EUROSTAT_VBE_IND_2005!$C$7:$C$883,"*"&amp;RIGHT($A121,3)&amp;"*",EUROSTAT_VBE_IND_2005!$D$7:$D$883,"5550*"))/1000</f>
        <v>0</v>
      </c>
      <c r="AP121" s="17">
        <f>(SUMIFS(EUROSTAT_VBE_IND_2005!Z$7:Z$883,EUROSTAT_VBE_IND_2005!$B$7:$B$883,$D121,EUROSTAT_VBE_IND_2005!$C$7:$C$883,"*"&amp;RIGHT($A121,3)&amp;"*",EUROSTAT_VBE_IND_2005!$D$7:$D$883,"5550*"))/1000</f>
        <v>0</v>
      </c>
      <c r="AQ121" s="17">
        <f>(SUMIFS(EUROSTAT_VBE_IND_2005!AG$7:AG$883,EUROSTAT_VBE_IND_2005!$B$7:$B$883,$D121,EUROSTAT_VBE_IND_2005!$C$7:$C$883,"*"&amp;RIGHT($A121,3)&amp;"*",EUROSTAT_VBE_IND_2005!$D$7:$D$883,"5550*"))/1000</f>
        <v>0</v>
      </c>
    </row>
    <row r="122" spans="1:43">
      <c r="A122" t="str">
        <f>LEFT(EUROSTAT_VBE_IND_2005!$C$88,8)</f>
        <v>B_101805</v>
      </c>
      <c r="B122" s="28" t="s">
        <v>297</v>
      </c>
      <c r="C122" t="s">
        <v>293</v>
      </c>
      <c r="D122" t="s">
        <v>55</v>
      </c>
      <c r="E122" t="s">
        <v>244</v>
      </c>
      <c r="F122" t="s">
        <v>264</v>
      </c>
      <c r="G122" s="17">
        <f>(SUMIFS(EUROSTAT_VBE_IND_2005!E$7:E$883,EUROSTAT_VBE_IND_2005!$B$7:$B$883,$D122,EUROSTAT_VBE_IND_2005!$C$7:$C$883,"*"&amp;RIGHT($A122,3)&amp;"*",EUROSTAT_VBE_IND_2005!$D$7:$D$883,"554*"))/1000-(SUMIFS(EUROSTAT_VBE_IND_2005!E$7:E$883,EUROSTAT_VBE_IND_2005!$B$7:$B$883,$D122,EUROSTAT_VBE_IND_2005!$C$7:$C$883,"*"&amp;RIGHT($A122,3)&amp;"*",EUROSTAT_VBE_IND_2005!$D$7:$D$883,"5543*"))/1000-(SUMIFS(EUROSTAT_VBE_IND_2005!E$7:E$883,EUROSTAT_VBE_IND_2005!$B$7:$B$883,$D122,EUROSTAT_VBE_IND_2005!$C$7:$C$883,"*"&amp;RIGHT($A122,3)&amp;"*",EUROSTAT_VBE_IND_2005!$D$7:$D$883,"5544*"))/1000</f>
        <v>0</v>
      </c>
      <c r="H122" s="17">
        <f>(SUMIFS(EUROSTAT_VBE_IND_2005!F$7:F$883,EUROSTAT_VBE_IND_2005!$B$7:$B$883,$D122,EUROSTAT_VBE_IND_2005!$C$7:$C$883,"*"&amp;RIGHT($A122,3)&amp;"*",EUROSTAT_VBE_IND_2005!$D$7:$D$883,"554*"))/1000-(SUMIFS(EUROSTAT_VBE_IND_2005!F$7:F$883,EUROSTAT_VBE_IND_2005!$B$7:$B$883,$D122,EUROSTAT_VBE_IND_2005!$C$7:$C$883,"*"&amp;RIGHT($A122,3)&amp;"*",EUROSTAT_VBE_IND_2005!$D$7:$D$883,"5543*"))/1000-(SUMIFS(EUROSTAT_VBE_IND_2005!F$7:F$883,EUROSTAT_VBE_IND_2005!$B$7:$B$883,$D122,EUROSTAT_VBE_IND_2005!$C$7:$C$883,"*"&amp;RIGHT($A122,3)&amp;"*",EUROSTAT_VBE_IND_2005!$D$7:$D$883,"5544*"))/1000</f>
        <v>0</v>
      </c>
      <c r="I122" s="17">
        <f>(SUMIFS(EUROSTAT_VBE_IND_2005!G$7:G$883,EUROSTAT_VBE_IND_2005!$B$7:$B$883,$D122,EUROSTAT_VBE_IND_2005!$C$7:$C$883,"*"&amp;RIGHT($A122,3)&amp;"*",EUROSTAT_VBE_IND_2005!$D$7:$D$883,"554*"))/1000-(SUMIFS(EUROSTAT_VBE_IND_2005!G$7:G$883,EUROSTAT_VBE_IND_2005!$B$7:$B$883,$D122,EUROSTAT_VBE_IND_2005!$C$7:$C$883,"*"&amp;RIGHT($A122,3)&amp;"*",EUROSTAT_VBE_IND_2005!$D$7:$D$883,"5543*"))/1000-(SUMIFS(EUROSTAT_VBE_IND_2005!G$7:G$883,EUROSTAT_VBE_IND_2005!$B$7:$B$883,$D122,EUROSTAT_VBE_IND_2005!$C$7:$C$883,"*"&amp;RIGHT($A122,3)&amp;"*",EUROSTAT_VBE_IND_2005!$D$7:$D$883,"5544*"))/1000</f>
        <v>0.005</v>
      </c>
      <c r="J122" s="198"/>
      <c r="K122" s="17">
        <f>(SUMIFS(EUROSTAT_VBE_IND_2005!H$7:H$883,EUROSTAT_VBE_IND_2005!$B$7:$B$883,$D122,EUROSTAT_VBE_IND_2005!$C$7:$C$883,"*"&amp;RIGHT($A122,3)&amp;"*",EUROSTAT_VBE_IND_2005!$D$7:$D$883,"554*"))/1000-(SUMIFS(EUROSTAT_VBE_IND_2005!H$7:H$883,EUROSTAT_VBE_IND_2005!$B$7:$B$883,$D122,EUROSTAT_VBE_IND_2005!$C$7:$C$883,"*"&amp;RIGHT($A122,3)&amp;"*",EUROSTAT_VBE_IND_2005!$D$7:$D$883,"5543*"))/1000-(SUMIFS(EUROSTAT_VBE_IND_2005!H$7:H$883,EUROSTAT_VBE_IND_2005!$B$7:$B$883,$D122,EUROSTAT_VBE_IND_2005!$C$7:$C$883,"*"&amp;RIGHT($A122,3)&amp;"*",EUROSTAT_VBE_IND_2005!$D$7:$D$883,"5544*"))/1000</f>
        <v>0</v>
      </c>
      <c r="L122" s="17">
        <f>(SUMIFS(EUROSTAT_VBE_IND_2005!I$7:I$883,EUROSTAT_VBE_IND_2005!$B$7:$B$883,$D122,EUROSTAT_VBE_IND_2005!$C$7:$C$883,"*"&amp;RIGHT($A122,3)&amp;"*",EUROSTAT_VBE_IND_2005!$D$7:$D$883,"554*"))/1000-(SUMIFS(EUROSTAT_VBE_IND_2005!I$7:I$883,EUROSTAT_VBE_IND_2005!$B$7:$B$883,$D122,EUROSTAT_VBE_IND_2005!$C$7:$C$883,"*"&amp;RIGHT($A122,3)&amp;"*",EUROSTAT_VBE_IND_2005!$D$7:$D$883,"5543*"))/1000-(SUMIFS(EUROSTAT_VBE_IND_2005!I$7:I$883,EUROSTAT_VBE_IND_2005!$B$7:$B$883,$D122,EUROSTAT_VBE_IND_2005!$C$7:$C$883,"*"&amp;RIGHT($A122,3)&amp;"*",EUROSTAT_VBE_IND_2005!$D$7:$D$883,"5544*"))/1000</f>
        <v>0.009</v>
      </c>
      <c r="M122" s="17">
        <f>(SUMIFS(EUROSTAT_VBE_IND_2005!J$7:J$883,EUROSTAT_VBE_IND_2005!$B$7:$B$883,$D122,EUROSTAT_VBE_IND_2005!$C$7:$C$883,"*"&amp;RIGHT($A122,3)&amp;"*",EUROSTAT_VBE_IND_2005!$D$7:$D$883,"554*"))/1000-(SUMIFS(EUROSTAT_VBE_IND_2005!J$7:J$883,EUROSTAT_VBE_IND_2005!$B$7:$B$883,$D122,EUROSTAT_VBE_IND_2005!$C$7:$C$883,"*"&amp;RIGHT($A122,3)&amp;"*",EUROSTAT_VBE_IND_2005!$D$7:$D$883,"5543*"))/1000-(SUMIFS(EUROSTAT_VBE_IND_2005!J$7:J$883,EUROSTAT_VBE_IND_2005!$B$7:$B$883,$D122,EUROSTAT_VBE_IND_2005!$C$7:$C$883,"*"&amp;RIGHT($A122,3)&amp;"*",EUROSTAT_VBE_IND_2005!$D$7:$D$883,"5544*"))/1000</f>
        <v>0.006</v>
      </c>
      <c r="N122" s="17">
        <f>(SUMIFS(EUROSTAT_VBE_IND_2005!K$7:K$883,EUROSTAT_VBE_IND_2005!$B$7:$B$883,$D122,EUROSTAT_VBE_IND_2005!$C$7:$C$883,"*"&amp;RIGHT($A122,3)&amp;"*",EUROSTAT_VBE_IND_2005!$D$7:$D$883,"554*"))/1000-(SUMIFS(EUROSTAT_VBE_IND_2005!K$7:K$883,EUROSTAT_VBE_IND_2005!$B$7:$B$883,$D122,EUROSTAT_VBE_IND_2005!$C$7:$C$883,"*"&amp;RIGHT($A122,3)&amp;"*",EUROSTAT_VBE_IND_2005!$D$7:$D$883,"5543*"))/1000-(SUMIFS(EUROSTAT_VBE_IND_2005!K$7:K$883,EUROSTAT_VBE_IND_2005!$B$7:$B$883,$D122,EUROSTAT_VBE_IND_2005!$C$7:$C$883,"*"&amp;RIGHT($A122,3)&amp;"*",EUROSTAT_VBE_IND_2005!$D$7:$D$883,"5544*"))/1000</f>
        <v>0</v>
      </c>
      <c r="O122" s="17">
        <f>(SUMIFS(EUROSTAT_VBE_IND_2005!L$7:L$883,EUROSTAT_VBE_IND_2005!$B$7:$B$883,$D122,EUROSTAT_VBE_IND_2005!$C$7:$C$883,"*"&amp;RIGHT($A122,3)&amp;"*",EUROSTAT_VBE_IND_2005!$D$7:$D$883,"554*"))/1000-(SUMIFS(EUROSTAT_VBE_IND_2005!L$7:L$883,EUROSTAT_VBE_IND_2005!$B$7:$B$883,$D122,EUROSTAT_VBE_IND_2005!$C$7:$C$883,"*"&amp;RIGHT($A122,3)&amp;"*",EUROSTAT_VBE_IND_2005!$D$7:$D$883,"5543*"))/1000-(SUMIFS(EUROSTAT_VBE_IND_2005!L$7:L$883,EUROSTAT_VBE_IND_2005!$B$7:$B$883,$D122,EUROSTAT_VBE_IND_2005!$C$7:$C$883,"*"&amp;RIGHT($A122,3)&amp;"*",EUROSTAT_VBE_IND_2005!$D$7:$D$883,"5544*"))/1000</f>
        <v>0</v>
      </c>
      <c r="P122" s="17">
        <f>(SUMIFS(EUROSTAT_VBE_IND_2005!M$7:M$883,EUROSTAT_VBE_IND_2005!$B$7:$B$883,$D122,EUROSTAT_VBE_IND_2005!$C$7:$C$883,"*"&amp;RIGHT($A122,3)&amp;"*",EUROSTAT_VBE_IND_2005!$D$7:$D$883,"554*"))/1000-(SUMIFS(EUROSTAT_VBE_IND_2005!M$7:M$883,EUROSTAT_VBE_IND_2005!$B$7:$B$883,$D122,EUROSTAT_VBE_IND_2005!$C$7:$C$883,"*"&amp;RIGHT($A122,3)&amp;"*",EUROSTAT_VBE_IND_2005!$D$7:$D$883,"5543*"))/1000-(SUMIFS(EUROSTAT_VBE_IND_2005!M$7:M$883,EUROSTAT_VBE_IND_2005!$B$7:$B$883,$D122,EUROSTAT_VBE_IND_2005!$C$7:$C$883,"*"&amp;RIGHT($A122,3)&amp;"*",EUROSTAT_VBE_IND_2005!$D$7:$D$883,"5544*"))/1000</f>
        <v>0</v>
      </c>
      <c r="Q122" s="17">
        <f>(SUMIFS(EUROSTAT_VBE_IND_2005!N$7:N$883,EUROSTAT_VBE_IND_2005!$B$7:$B$883,$D122,EUROSTAT_VBE_IND_2005!$C$7:$C$883,"*"&amp;RIGHT($A122,3)&amp;"*",EUROSTAT_VBE_IND_2005!$D$7:$D$883,"554*"))/1000-(SUMIFS(EUROSTAT_VBE_IND_2005!N$7:N$883,EUROSTAT_VBE_IND_2005!$B$7:$B$883,$D122,EUROSTAT_VBE_IND_2005!$C$7:$C$883,"*"&amp;RIGHT($A122,3)&amp;"*",EUROSTAT_VBE_IND_2005!$D$7:$D$883,"5543*"))/1000-(SUMIFS(EUROSTAT_VBE_IND_2005!N$7:N$883,EUROSTAT_VBE_IND_2005!$B$7:$B$883,$D122,EUROSTAT_VBE_IND_2005!$C$7:$C$883,"*"&amp;RIGHT($A122,3)&amp;"*",EUROSTAT_VBE_IND_2005!$D$7:$D$883,"5544*"))/1000</f>
        <v>0.033</v>
      </c>
      <c r="R122" s="17">
        <f>(SUMIFS(EUROSTAT_VBE_IND_2005!O$7:O$883,EUROSTAT_VBE_IND_2005!$B$7:$B$883,$D122,EUROSTAT_VBE_IND_2005!$C$7:$C$883,"*"&amp;RIGHT($A122,3)&amp;"*",EUROSTAT_VBE_IND_2005!$D$7:$D$883,"554*"))/1000-(SUMIFS(EUROSTAT_VBE_IND_2005!O$7:O$883,EUROSTAT_VBE_IND_2005!$B$7:$B$883,$D122,EUROSTAT_VBE_IND_2005!$C$7:$C$883,"*"&amp;RIGHT($A122,3)&amp;"*",EUROSTAT_VBE_IND_2005!$D$7:$D$883,"5543*"))/1000-(SUMIFS(EUROSTAT_VBE_IND_2005!O$7:O$883,EUROSTAT_VBE_IND_2005!$B$7:$B$883,$D122,EUROSTAT_VBE_IND_2005!$C$7:$C$883,"*"&amp;RIGHT($A122,3)&amp;"*",EUROSTAT_VBE_IND_2005!$D$7:$D$883,"5544*"))/1000</f>
        <v>0.001</v>
      </c>
      <c r="S122" s="17">
        <f>(SUMIFS(EUROSTAT_VBE_IND_2005!P$7:P$883,EUROSTAT_VBE_IND_2005!$B$7:$B$883,$D122,EUROSTAT_VBE_IND_2005!$C$7:$C$883,"*"&amp;RIGHT($A122,3)&amp;"*",EUROSTAT_VBE_IND_2005!$D$7:$D$883,"554*"))/1000-(SUMIFS(EUROSTAT_VBE_IND_2005!P$7:P$883,EUROSTAT_VBE_IND_2005!$B$7:$B$883,$D122,EUROSTAT_VBE_IND_2005!$C$7:$C$883,"*"&amp;RIGHT($A122,3)&amp;"*",EUROSTAT_VBE_IND_2005!$D$7:$D$883,"5543*"))/1000-(SUMIFS(EUROSTAT_VBE_IND_2005!P$7:P$883,EUROSTAT_VBE_IND_2005!$B$7:$B$883,$D122,EUROSTAT_VBE_IND_2005!$C$7:$C$883,"*"&amp;RIGHT($A122,3)&amp;"*",EUROSTAT_VBE_IND_2005!$D$7:$D$883,"5544*"))/1000</f>
        <v>0</v>
      </c>
      <c r="T122" s="17">
        <f>(SUMIFS(EUROSTAT_VBE_IND_2005!Q$7:Q$883,EUROSTAT_VBE_IND_2005!$B$7:$B$883,$D122,EUROSTAT_VBE_IND_2005!$C$7:$C$883,"*"&amp;RIGHT($A122,3)&amp;"*",EUROSTAT_VBE_IND_2005!$D$7:$D$883,"554*"))/1000-(SUMIFS(EUROSTAT_VBE_IND_2005!Q$7:Q$883,EUROSTAT_VBE_IND_2005!$B$7:$B$883,$D122,EUROSTAT_VBE_IND_2005!$C$7:$C$883,"*"&amp;RIGHT($A122,3)&amp;"*",EUROSTAT_VBE_IND_2005!$D$7:$D$883,"5543*"))/1000-(SUMIFS(EUROSTAT_VBE_IND_2005!Q$7:Q$883,EUROSTAT_VBE_IND_2005!$B$7:$B$883,$D122,EUROSTAT_VBE_IND_2005!$C$7:$C$883,"*"&amp;RIGHT($A122,3)&amp;"*",EUROSTAT_VBE_IND_2005!$D$7:$D$883,"5544*"))/1000</f>
        <v>0</v>
      </c>
      <c r="U122" s="17">
        <f>(SUMIFS(EUROSTAT_VBE_IND_2005!R$7:R$883,EUROSTAT_VBE_IND_2005!$B$7:$B$883,$D122,EUROSTAT_VBE_IND_2005!$C$7:$C$883,"*"&amp;RIGHT($A122,3)&amp;"*",EUROSTAT_VBE_IND_2005!$D$7:$D$883,"554*"))/1000-(SUMIFS(EUROSTAT_VBE_IND_2005!R$7:R$883,EUROSTAT_VBE_IND_2005!$B$7:$B$883,$D122,EUROSTAT_VBE_IND_2005!$C$7:$C$883,"*"&amp;RIGHT($A122,3)&amp;"*",EUROSTAT_VBE_IND_2005!$D$7:$D$883,"5543*"))/1000-(SUMIFS(EUROSTAT_VBE_IND_2005!R$7:R$883,EUROSTAT_VBE_IND_2005!$B$7:$B$883,$D122,EUROSTAT_VBE_IND_2005!$C$7:$C$883,"*"&amp;RIGHT($A122,3)&amp;"*",EUROSTAT_VBE_IND_2005!$D$7:$D$883,"5544*"))/1000</f>
        <v>0</v>
      </c>
      <c r="V122" s="17">
        <f>(SUMIFS(EUROSTAT_VBE_IND_2005!S$7:S$883,EUROSTAT_VBE_IND_2005!$B$7:$B$883,$D122,EUROSTAT_VBE_IND_2005!$C$7:$C$883,"*"&amp;RIGHT($A122,3)&amp;"*",EUROSTAT_VBE_IND_2005!$D$7:$D$883,"554*"))/1000-(SUMIFS(EUROSTAT_VBE_IND_2005!S$7:S$883,EUROSTAT_VBE_IND_2005!$B$7:$B$883,$D122,EUROSTAT_VBE_IND_2005!$C$7:$C$883,"*"&amp;RIGHT($A122,3)&amp;"*",EUROSTAT_VBE_IND_2005!$D$7:$D$883,"5543*"))/1000-(SUMIFS(EUROSTAT_VBE_IND_2005!S$7:S$883,EUROSTAT_VBE_IND_2005!$B$7:$B$883,$D122,EUROSTAT_VBE_IND_2005!$C$7:$C$883,"*"&amp;RIGHT($A122,3)&amp;"*",EUROSTAT_VBE_IND_2005!$D$7:$D$883,"5544*"))/1000</f>
        <v>0</v>
      </c>
      <c r="W122" s="17">
        <f>(SUMIFS(EUROSTAT_VBE_IND_2005!T$7:T$883,EUROSTAT_VBE_IND_2005!$B$7:$B$883,$D122,EUROSTAT_VBE_IND_2005!$C$7:$C$883,"*"&amp;RIGHT($A122,3)&amp;"*",EUROSTAT_VBE_IND_2005!$D$7:$D$883,"554*"))/1000-(SUMIFS(EUROSTAT_VBE_IND_2005!T$7:T$883,EUROSTAT_VBE_IND_2005!$B$7:$B$883,$D122,EUROSTAT_VBE_IND_2005!$C$7:$C$883,"*"&amp;RIGHT($A122,3)&amp;"*",EUROSTAT_VBE_IND_2005!$D$7:$D$883,"5543*"))/1000-(SUMIFS(EUROSTAT_VBE_IND_2005!T$7:T$883,EUROSTAT_VBE_IND_2005!$B$7:$B$883,$D122,EUROSTAT_VBE_IND_2005!$C$7:$C$883,"*"&amp;RIGHT($A122,3)&amp;"*",EUROSTAT_VBE_IND_2005!$D$7:$D$883,"5544*"))/1000</f>
        <v>0</v>
      </c>
      <c r="X122" s="17">
        <f>(SUMIFS(EUROSTAT_VBE_IND_2005!U$7:U$883,EUROSTAT_VBE_IND_2005!$B$7:$B$883,$D122,EUROSTAT_VBE_IND_2005!$C$7:$C$883,"*"&amp;RIGHT($A122,3)&amp;"*",EUROSTAT_VBE_IND_2005!$D$7:$D$883,"554*"))/1000-(SUMIFS(EUROSTAT_VBE_IND_2005!U$7:U$883,EUROSTAT_VBE_IND_2005!$B$7:$B$883,$D122,EUROSTAT_VBE_IND_2005!$C$7:$C$883,"*"&amp;RIGHT($A122,3)&amp;"*",EUROSTAT_VBE_IND_2005!$D$7:$D$883,"5543*"))/1000-(SUMIFS(EUROSTAT_VBE_IND_2005!U$7:U$883,EUROSTAT_VBE_IND_2005!$B$7:$B$883,$D122,EUROSTAT_VBE_IND_2005!$C$7:$C$883,"*"&amp;RIGHT($A122,3)&amp;"*",EUROSTAT_VBE_IND_2005!$D$7:$D$883,"5544*"))/1000</f>
        <v>0</v>
      </c>
      <c r="Y122" s="17">
        <f>(SUMIFS(EUROSTAT_VBE_IND_2005!V$7:V$883,EUROSTAT_VBE_IND_2005!$B$7:$B$883,$D122,EUROSTAT_VBE_IND_2005!$C$7:$C$883,"*"&amp;RIGHT($A122,3)&amp;"*",EUROSTAT_VBE_IND_2005!$D$7:$D$883,"554*"))/1000-(SUMIFS(EUROSTAT_VBE_IND_2005!V$7:V$883,EUROSTAT_VBE_IND_2005!$B$7:$B$883,$D122,EUROSTAT_VBE_IND_2005!$C$7:$C$883,"*"&amp;RIGHT($A122,3)&amp;"*",EUROSTAT_VBE_IND_2005!$D$7:$D$883,"5543*"))/1000-(SUMIFS(EUROSTAT_VBE_IND_2005!V$7:V$883,EUROSTAT_VBE_IND_2005!$B$7:$B$883,$D122,EUROSTAT_VBE_IND_2005!$C$7:$C$883,"*"&amp;RIGHT($A122,3)&amp;"*",EUROSTAT_VBE_IND_2005!$D$7:$D$883,"5544*"))/1000</f>
        <v>0</v>
      </c>
      <c r="Z122" s="17">
        <f>(SUMIFS(EUROSTAT_VBE_IND_2005!W$7:W$883,EUROSTAT_VBE_IND_2005!$B$7:$B$883,$D122,EUROSTAT_VBE_IND_2005!$C$7:$C$883,"*"&amp;RIGHT($A122,3)&amp;"*",EUROSTAT_VBE_IND_2005!$D$7:$D$883,"554*"))/1000-(SUMIFS(EUROSTAT_VBE_IND_2005!W$7:W$883,EUROSTAT_VBE_IND_2005!$B$7:$B$883,$D122,EUROSTAT_VBE_IND_2005!$C$7:$C$883,"*"&amp;RIGHT($A122,3)&amp;"*",EUROSTAT_VBE_IND_2005!$D$7:$D$883,"5543*"))/1000-(SUMIFS(EUROSTAT_VBE_IND_2005!W$7:W$883,EUROSTAT_VBE_IND_2005!$B$7:$B$883,$D122,EUROSTAT_VBE_IND_2005!$C$7:$C$883,"*"&amp;RIGHT($A122,3)&amp;"*",EUROSTAT_VBE_IND_2005!$D$7:$D$883,"5544*"))/1000</f>
        <v>0</v>
      </c>
      <c r="AA122" s="17">
        <f>(SUMIFS(EUROSTAT_VBE_IND_2005!X$7:X$883,EUROSTAT_VBE_IND_2005!$B$7:$B$883,$D122,EUROSTAT_VBE_IND_2005!$C$7:$C$883,"*"&amp;RIGHT($A122,3)&amp;"*",EUROSTAT_VBE_IND_2005!$D$7:$D$883,"554*"))/1000-(SUMIFS(EUROSTAT_VBE_IND_2005!X$7:X$883,EUROSTAT_VBE_IND_2005!$B$7:$B$883,$D122,EUROSTAT_VBE_IND_2005!$C$7:$C$883,"*"&amp;RIGHT($A122,3)&amp;"*",EUROSTAT_VBE_IND_2005!$D$7:$D$883,"5543*"))/1000-(SUMIFS(EUROSTAT_VBE_IND_2005!X$7:X$883,EUROSTAT_VBE_IND_2005!$B$7:$B$883,$D122,EUROSTAT_VBE_IND_2005!$C$7:$C$883,"*"&amp;RIGHT($A122,3)&amp;"*",EUROSTAT_VBE_IND_2005!$D$7:$D$883,"5544*"))/1000</f>
        <v>0</v>
      </c>
      <c r="AB122" s="17">
        <f>(SUMIFS(EUROSTAT_VBE_IND_2005!AA$7:AA$883,EUROSTAT_VBE_IND_2005!$B$7:$B$883,$D122,EUROSTAT_VBE_IND_2005!$C$7:$C$883,"*"&amp;RIGHT($A122,3)&amp;"*",EUROSTAT_VBE_IND_2005!$D$7:$D$883,"554*"))/1000-(SUMIFS(EUROSTAT_VBE_IND_2005!AA$7:AA$883,EUROSTAT_VBE_IND_2005!$B$7:$B$883,$D122,EUROSTAT_VBE_IND_2005!$C$7:$C$883,"*"&amp;RIGHT($A122,3)&amp;"*",EUROSTAT_VBE_IND_2005!$D$7:$D$883,"5543*"))/1000-(SUMIFS(EUROSTAT_VBE_IND_2005!AA$7:AA$883,EUROSTAT_VBE_IND_2005!$B$7:$B$883,$D122,EUROSTAT_VBE_IND_2005!$C$7:$C$883,"*"&amp;RIGHT($A122,3)&amp;"*",EUROSTAT_VBE_IND_2005!$D$7:$D$883,"5544*"))/1000</f>
        <v>0</v>
      </c>
      <c r="AC122" s="17">
        <f>(SUMIFS(EUROSTAT_VBE_IND_2005!AB$7:AB$883,EUROSTAT_VBE_IND_2005!$B$7:$B$883,$D122,EUROSTAT_VBE_IND_2005!$C$7:$C$883,"*"&amp;RIGHT($A122,3)&amp;"*",EUROSTAT_VBE_IND_2005!$D$7:$D$883,"554*"))/1000-(SUMIFS(EUROSTAT_VBE_IND_2005!AB$7:AB$883,EUROSTAT_VBE_IND_2005!$B$7:$B$883,$D122,EUROSTAT_VBE_IND_2005!$C$7:$C$883,"*"&amp;RIGHT($A122,3)&amp;"*",EUROSTAT_VBE_IND_2005!$D$7:$D$883,"5543*"))/1000-(SUMIFS(EUROSTAT_VBE_IND_2005!AB$7:AB$883,EUROSTAT_VBE_IND_2005!$B$7:$B$883,$D122,EUROSTAT_VBE_IND_2005!$C$7:$C$883,"*"&amp;RIGHT($A122,3)&amp;"*",EUROSTAT_VBE_IND_2005!$D$7:$D$883,"5544*"))/1000</f>
        <v>0</v>
      </c>
      <c r="AD122" s="17">
        <f>(SUMIFS(EUROSTAT_VBE_IND_2005!AC$7:AC$883,EUROSTAT_VBE_IND_2005!$B$7:$B$883,$D122,EUROSTAT_VBE_IND_2005!$C$7:$C$883,"*"&amp;RIGHT($A122,3)&amp;"*",EUROSTAT_VBE_IND_2005!$D$7:$D$883,"554*"))/1000-(SUMIFS(EUROSTAT_VBE_IND_2005!AC$7:AC$883,EUROSTAT_VBE_IND_2005!$B$7:$B$883,$D122,EUROSTAT_VBE_IND_2005!$C$7:$C$883,"*"&amp;RIGHT($A122,3)&amp;"*",EUROSTAT_VBE_IND_2005!$D$7:$D$883,"5543*"))/1000-(SUMIFS(EUROSTAT_VBE_IND_2005!AC$7:AC$883,EUROSTAT_VBE_IND_2005!$B$7:$B$883,$D122,EUROSTAT_VBE_IND_2005!$C$7:$C$883,"*"&amp;RIGHT($A122,3)&amp;"*",EUROSTAT_VBE_IND_2005!$D$7:$D$883,"5544*"))/1000</f>
        <v>0</v>
      </c>
      <c r="AE122" s="17">
        <f>(SUMIFS(EUROSTAT_VBE_IND_2005!AD$7:AD$883,EUROSTAT_VBE_IND_2005!$B$7:$B$883,$D122,EUROSTAT_VBE_IND_2005!$C$7:$C$883,"*"&amp;RIGHT($A122,3)&amp;"*",EUROSTAT_VBE_IND_2005!$D$7:$D$883,"554*"))/1000-(SUMIFS(EUROSTAT_VBE_IND_2005!AD$7:AD$883,EUROSTAT_VBE_IND_2005!$B$7:$B$883,$D122,EUROSTAT_VBE_IND_2005!$C$7:$C$883,"*"&amp;RIGHT($A122,3)&amp;"*",EUROSTAT_VBE_IND_2005!$D$7:$D$883,"5543*"))/1000-(SUMIFS(EUROSTAT_VBE_IND_2005!AD$7:AD$883,EUROSTAT_VBE_IND_2005!$B$7:$B$883,$D122,EUROSTAT_VBE_IND_2005!$C$7:$C$883,"*"&amp;RIGHT($A122,3)&amp;"*",EUROSTAT_VBE_IND_2005!$D$7:$D$883,"5544*"))/1000</f>
        <v>0.002</v>
      </c>
      <c r="AF122" s="17">
        <f>(SUMIFS(EUROSTAT_VBE_IND_2005!AE$7:AE$883,EUROSTAT_VBE_IND_2005!$B$7:$B$883,$D122,EUROSTAT_VBE_IND_2005!$C$7:$C$883,"*"&amp;RIGHT($A122,3)&amp;"*",EUROSTAT_VBE_IND_2005!$D$7:$D$883,"554*"))/1000-(SUMIFS(EUROSTAT_VBE_IND_2005!AE$7:AE$883,EUROSTAT_VBE_IND_2005!$B$7:$B$883,$D122,EUROSTAT_VBE_IND_2005!$C$7:$C$883,"*"&amp;RIGHT($A122,3)&amp;"*",EUROSTAT_VBE_IND_2005!$D$7:$D$883,"5543*"))/1000-(SUMIFS(EUROSTAT_VBE_IND_2005!AE$7:AE$883,EUROSTAT_VBE_IND_2005!$B$7:$B$883,$D122,EUROSTAT_VBE_IND_2005!$C$7:$C$883,"*"&amp;RIGHT($A122,3)&amp;"*",EUROSTAT_VBE_IND_2005!$D$7:$D$883,"5544*"))/1000</f>
        <v>0</v>
      </c>
      <c r="AG122" s="17">
        <f>(SUMIFS(EUROSTAT_VBE_IND_2005!AF$7:AF$883,EUROSTAT_VBE_IND_2005!$B$7:$B$883,$D122,EUROSTAT_VBE_IND_2005!$C$7:$C$883,"*"&amp;RIGHT($A122,3)&amp;"*",EUROSTAT_VBE_IND_2005!$D$7:$D$883,"554*"))/1000-(SUMIFS(EUROSTAT_VBE_IND_2005!AF$7:AF$883,EUROSTAT_VBE_IND_2005!$B$7:$B$883,$D122,EUROSTAT_VBE_IND_2005!$C$7:$C$883,"*"&amp;RIGHT($A122,3)&amp;"*",EUROSTAT_VBE_IND_2005!$D$7:$D$883,"5543*"))/1000-(SUMIFS(EUROSTAT_VBE_IND_2005!AF$7:AF$883,EUROSTAT_VBE_IND_2005!$B$7:$B$883,$D122,EUROSTAT_VBE_IND_2005!$C$7:$C$883,"*"&amp;RIGHT($A122,3)&amp;"*",EUROSTAT_VBE_IND_2005!$D$7:$D$883,"5544*"))/1000</f>
        <v>0</v>
      </c>
      <c r="AH122" s="17">
        <f>(SUMIFS(EUROSTAT_VBE_IND_2005!AH$7:AH$883,EUROSTAT_VBE_IND_2005!$B$7:$B$883,$D122,EUROSTAT_VBE_IND_2005!$C$7:$C$883,"*"&amp;RIGHT($A122,3)&amp;"*",EUROSTAT_VBE_IND_2005!$D$7:$D$883,"554*"))/1000-(SUMIFS(EUROSTAT_VBE_IND_2005!AH$7:AH$883,EUROSTAT_VBE_IND_2005!$B$7:$B$883,$D122,EUROSTAT_VBE_IND_2005!$C$7:$C$883,"*"&amp;RIGHT($A122,3)&amp;"*",EUROSTAT_VBE_IND_2005!$D$7:$D$883,"5543*"))/1000-(SUMIFS(EUROSTAT_VBE_IND_2005!AH$7:AH$883,EUROSTAT_VBE_IND_2005!$B$7:$B$883,$D122,EUROSTAT_VBE_IND_2005!$C$7:$C$883,"*"&amp;RIGHT($A122,3)&amp;"*",EUROSTAT_VBE_IND_2005!$D$7:$D$883,"5544*"))/1000</f>
        <v>0</v>
      </c>
      <c r="AI122" s="17">
        <f>(SUMIFS(EUROSTAT_VBE_IND_2005!AI$7:AI$883,EUROSTAT_VBE_IND_2005!$B$7:$B$883,$D122,EUROSTAT_VBE_IND_2005!$C$7:$C$883,"*"&amp;RIGHT($A122,3)&amp;"*",EUROSTAT_VBE_IND_2005!$D$7:$D$883,"554*"))/1000-(SUMIFS(EUROSTAT_VBE_IND_2005!AI$7:AI$883,EUROSTAT_VBE_IND_2005!$B$7:$B$883,$D122,EUROSTAT_VBE_IND_2005!$C$7:$C$883,"*"&amp;RIGHT($A122,3)&amp;"*",EUROSTAT_VBE_IND_2005!$D$7:$D$883,"5543*"))/1000-(SUMIFS(EUROSTAT_VBE_IND_2005!AI$7:AI$883,EUROSTAT_VBE_IND_2005!$B$7:$B$883,$D122,EUROSTAT_VBE_IND_2005!$C$7:$C$883,"*"&amp;RIGHT($A122,3)&amp;"*",EUROSTAT_VBE_IND_2005!$D$7:$D$883,"5544*"))/1000</f>
        <v>0</v>
      </c>
      <c r="AJ122" s="17">
        <f>(SUMIFS(EUROSTAT_VBE_IND_2005!AJ$7:AJ$883,EUROSTAT_VBE_IND_2005!$B$7:$B$883,$D122,EUROSTAT_VBE_IND_2005!$C$7:$C$883,"*"&amp;RIGHT($A122,3)&amp;"*",EUROSTAT_VBE_IND_2005!$D$7:$D$883,"554*"))/1000-(SUMIFS(EUROSTAT_VBE_IND_2005!AJ$7:AJ$883,EUROSTAT_VBE_IND_2005!$B$7:$B$883,$D122,EUROSTAT_VBE_IND_2005!$C$7:$C$883,"*"&amp;RIGHT($A122,3)&amp;"*",EUROSTAT_VBE_IND_2005!$D$7:$D$883,"5543*"))/1000-(SUMIFS(EUROSTAT_VBE_IND_2005!AJ$7:AJ$883,EUROSTAT_VBE_IND_2005!$B$7:$B$883,$D122,EUROSTAT_VBE_IND_2005!$C$7:$C$883,"*"&amp;RIGHT($A122,3)&amp;"*",EUROSTAT_VBE_IND_2005!$D$7:$D$883,"5544*"))/1000</f>
        <v>0.064</v>
      </c>
      <c r="AK122" s="17">
        <f>(SUMIFS(EUROSTAT_VBE_IND_2005!AK$7:AK$883,EUROSTAT_VBE_IND_2005!$B$7:$B$883,$D122,EUROSTAT_VBE_IND_2005!$C$7:$C$883,"*"&amp;RIGHT($A122,3)&amp;"*",EUROSTAT_VBE_IND_2005!$D$7:$D$883,"554*"))/1000-(SUMIFS(EUROSTAT_VBE_IND_2005!AK$7:AK$883,EUROSTAT_VBE_IND_2005!$B$7:$B$883,$D122,EUROSTAT_VBE_IND_2005!$C$7:$C$883,"*"&amp;RIGHT($A122,3)&amp;"*",EUROSTAT_VBE_IND_2005!$D$7:$D$883,"5543*"))/1000-(SUMIFS(EUROSTAT_VBE_IND_2005!AK$7:AK$883,EUROSTAT_VBE_IND_2005!$B$7:$B$883,$D122,EUROSTAT_VBE_IND_2005!$C$7:$C$883,"*"&amp;RIGHT($A122,3)&amp;"*",EUROSTAT_VBE_IND_2005!$D$7:$D$883,"5544*"))/1000</f>
        <v>0</v>
      </c>
      <c r="AL122" s="198"/>
      <c r="AM122" s="198"/>
      <c r="AN122" s="198"/>
      <c r="AO122" s="17">
        <f>(SUMIFS(EUROSTAT_VBE_IND_2005!Y$7:Y$883,EUROSTAT_VBE_IND_2005!$B$7:$B$883,$D122,EUROSTAT_VBE_IND_2005!$C$7:$C$883,"*"&amp;RIGHT($A122,3)&amp;"*",EUROSTAT_VBE_IND_2005!$D$7:$D$883,"554*"))/1000-(SUMIFS(EUROSTAT_VBE_IND_2005!Y$7:Y$883,EUROSTAT_VBE_IND_2005!$B$7:$B$883,$D122,EUROSTAT_VBE_IND_2005!$C$7:$C$883,"*"&amp;RIGHT($A122,3)&amp;"*",EUROSTAT_VBE_IND_2005!$D$7:$D$883,"5543*"))/1000-(SUMIFS(EUROSTAT_VBE_IND_2005!Y$7:Y$883,EUROSTAT_VBE_IND_2005!$B$7:$B$883,$D122,EUROSTAT_VBE_IND_2005!$C$7:$C$883,"*"&amp;RIGHT($A122,3)&amp;"*",EUROSTAT_VBE_IND_2005!$D$7:$D$883,"5544*"))/1000</f>
        <v>0</v>
      </c>
      <c r="AP122" s="17">
        <f>(SUMIFS(EUROSTAT_VBE_IND_2005!Z$7:Z$883,EUROSTAT_VBE_IND_2005!$B$7:$B$883,$D122,EUROSTAT_VBE_IND_2005!$C$7:$C$883,"*"&amp;RIGHT($A122,3)&amp;"*",EUROSTAT_VBE_IND_2005!$D$7:$D$883,"554*"))/1000-(SUMIFS(EUROSTAT_VBE_IND_2005!Z$7:Z$883,EUROSTAT_VBE_IND_2005!$B$7:$B$883,$D122,EUROSTAT_VBE_IND_2005!$C$7:$C$883,"*"&amp;RIGHT($A122,3)&amp;"*",EUROSTAT_VBE_IND_2005!$D$7:$D$883,"5543*"))/1000-(SUMIFS(EUROSTAT_VBE_IND_2005!Z$7:Z$883,EUROSTAT_VBE_IND_2005!$B$7:$B$883,$D122,EUROSTAT_VBE_IND_2005!$C$7:$C$883,"*"&amp;RIGHT($A122,3)&amp;"*",EUROSTAT_VBE_IND_2005!$D$7:$D$883,"5544*"))/1000</f>
        <v>0.131</v>
      </c>
      <c r="AQ122" s="17">
        <f>(SUMIFS(EUROSTAT_VBE_IND_2005!AG$7:AG$883,EUROSTAT_VBE_IND_2005!$B$7:$B$883,$D122,EUROSTAT_VBE_IND_2005!$C$7:$C$883,"*"&amp;RIGHT($A122,3)&amp;"*",EUROSTAT_VBE_IND_2005!$D$7:$D$883,"554*"))/1000-(SUMIFS(EUROSTAT_VBE_IND_2005!AG$7:AG$883,EUROSTAT_VBE_IND_2005!$B$7:$B$883,$D122,EUROSTAT_VBE_IND_2005!$C$7:$C$883,"*"&amp;RIGHT($A122,3)&amp;"*",EUROSTAT_VBE_IND_2005!$D$7:$D$883,"5543*"))/1000-(SUMIFS(EUROSTAT_VBE_IND_2005!AG$7:AG$883,EUROSTAT_VBE_IND_2005!$B$7:$B$883,$D122,EUROSTAT_VBE_IND_2005!$C$7:$C$883,"*"&amp;RIGHT($A122,3)&amp;"*",EUROSTAT_VBE_IND_2005!$D$7:$D$883,"5544*"))/1000</f>
        <v>0</v>
      </c>
    </row>
    <row r="123" spans="1:43">
      <c r="A123" t="str">
        <f>LEFT(EUROSTAT_VBE_IND_2005!$C$88,8)</f>
        <v>B_101805</v>
      </c>
      <c r="B123" s="28" t="s">
        <v>297</v>
      </c>
      <c r="C123" t="s">
        <v>293</v>
      </c>
      <c r="D123" t="s">
        <v>55</v>
      </c>
      <c r="E123" t="s">
        <v>245</v>
      </c>
      <c r="F123" t="s">
        <v>265</v>
      </c>
      <c r="G123" s="17">
        <f>(SUMIFS(EUROSTAT_VBE_IND_2005!E$7:E$883,EUROSTAT_VBE_IND_2005!$B$7:$B$883,$D123,EUROSTAT_VBE_IND_2005!$C$7:$C$883,"*"&amp;RIGHT($A123,3)&amp;"*",EUROSTAT_VBE_IND_2005!$D$7:$D$883,"5543*"))/1000</f>
        <v>0</v>
      </c>
      <c r="H123" s="17">
        <f>(SUMIFS(EUROSTAT_VBE_IND_2005!F$7:F$883,EUROSTAT_VBE_IND_2005!$B$7:$B$883,$D123,EUROSTAT_VBE_IND_2005!$C$7:$C$883,"*"&amp;RIGHT($A123,3)&amp;"*",EUROSTAT_VBE_IND_2005!$D$7:$D$883,"5543*"))/1000</f>
        <v>0</v>
      </c>
      <c r="I123" s="17">
        <f>(SUMIFS(EUROSTAT_VBE_IND_2005!G$7:G$883,EUROSTAT_VBE_IND_2005!$B$7:$B$883,$D123,EUROSTAT_VBE_IND_2005!$C$7:$C$883,"*"&amp;RIGHT($A123,3)&amp;"*",EUROSTAT_VBE_IND_2005!$D$7:$D$883,"5543*"))/1000</f>
        <v>0</v>
      </c>
      <c r="J123" s="198"/>
      <c r="K123" s="17">
        <f>(SUMIFS(EUROSTAT_VBE_IND_2005!H$7:H$883,EUROSTAT_VBE_IND_2005!$B$7:$B$883,$D123,EUROSTAT_VBE_IND_2005!$C$7:$C$883,"*"&amp;RIGHT($A123,3)&amp;"*",EUROSTAT_VBE_IND_2005!$D$7:$D$883,"5543*"))/1000</f>
        <v>0</v>
      </c>
      <c r="L123" s="17">
        <f>(SUMIFS(EUROSTAT_VBE_IND_2005!I$7:I$883,EUROSTAT_VBE_IND_2005!$B$7:$B$883,$D123,EUROSTAT_VBE_IND_2005!$C$7:$C$883,"*"&amp;RIGHT($A123,3)&amp;"*",EUROSTAT_VBE_IND_2005!$D$7:$D$883,"5543*"))/1000</f>
        <v>0</v>
      </c>
      <c r="M123" s="17">
        <f>(SUMIFS(EUROSTAT_VBE_IND_2005!J$7:J$883,EUROSTAT_VBE_IND_2005!$B$7:$B$883,$D123,EUROSTAT_VBE_IND_2005!$C$7:$C$883,"*"&amp;RIGHT($A123,3)&amp;"*",EUROSTAT_VBE_IND_2005!$D$7:$D$883,"5543*"))/1000</f>
        <v>0</v>
      </c>
      <c r="N123" s="17">
        <f>(SUMIFS(EUROSTAT_VBE_IND_2005!K$7:K$883,EUROSTAT_VBE_IND_2005!$B$7:$B$883,$D123,EUROSTAT_VBE_IND_2005!$C$7:$C$883,"*"&amp;RIGHT($A123,3)&amp;"*",EUROSTAT_VBE_IND_2005!$D$7:$D$883,"5543*"))/1000</f>
        <v>0</v>
      </c>
      <c r="O123" s="17">
        <f>(SUMIFS(EUROSTAT_VBE_IND_2005!L$7:L$883,EUROSTAT_VBE_IND_2005!$B$7:$B$883,$D123,EUROSTAT_VBE_IND_2005!$C$7:$C$883,"*"&amp;RIGHT($A123,3)&amp;"*",EUROSTAT_VBE_IND_2005!$D$7:$D$883,"5543*"))/1000</f>
        <v>0</v>
      </c>
      <c r="P123" s="17">
        <f>(SUMIFS(EUROSTAT_VBE_IND_2005!M$7:M$883,EUROSTAT_VBE_IND_2005!$B$7:$B$883,$D123,EUROSTAT_VBE_IND_2005!$C$7:$C$883,"*"&amp;RIGHT($A123,3)&amp;"*",EUROSTAT_VBE_IND_2005!$D$7:$D$883,"5543*"))/1000</f>
        <v>0</v>
      </c>
      <c r="Q123" s="17">
        <f>(SUMIFS(EUROSTAT_VBE_IND_2005!N$7:N$883,EUROSTAT_VBE_IND_2005!$B$7:$B$883,$D123,EUROSTAT_VBE_IND_2005!$C$7:$C$883,"*"&amp;RIGHT($A123,3)&amp;"*",EUROSTAT_VBE_IND_2005!$D$7:$D$883,"5543*"))/1000</f>
        <v>0</v>
      </c>
      <c r="R123" s="17">
        <f>(SUMIFS(EUROSTAT_VBE_IND_2005!O$7:O$883,EUROSTAT_VBE_IND_2005!$B$7:$B$883,$D123,EUROSTAT_VBE_IND_2005!$C$7:$C$883,"*"&amp;RIGHT($A123,3)&amp;"*",EUROSTAT_VBE_IND_2005!$D$7:$D$883,"5543*"))/1000</f>
        <v>0</v>
      </c>
      <c r="S123" s="17">
        <f>(SUMIFS(EUROSTAT_VBE_IND_2005!P$7:P$883,EUROSTAT_VBE_IND_2005!$B$7:$B$883,$D123,EUROSTAT_VBE_IND_2005!$C$7:$C$883,"*"&amp;RIGHT($A123,3)&amp;"*",EUROSTAT_VBE_IND_2005!$D$7:$D$883,"5543*"))/1000</f>
        <v>0</v>
      </c>
      <c r="T123" s="17">
        <f>(SUMIFS(EUROSTAT_VBE_IND_2005!Q$7:Q$883,EUROSTAT_VBE_IND_2005!$B$7:$B$883,$D123,EUROSTAT_VBE_IND_2005!$C$7:$C$883,"*"&amp;RIGHT($A123,3)&amp;"*",EUROSTAT_VBE_IND_2005!$D$7:$D$883,"5543*"))/1000</f>
        <v>0</v>
      </c>
      <c r="U123" s="17">
        <f>(SUMIFS(EUROSTAT_VBE_IND_2005!R$7:R$883,EUROSTAT_VBE_IND_2005!$B$7:$B$883,$D123,EUROSTAT_VBE_IND_2005!$C$7:$C$883,"*"&amp;RIGHT($A123,3)&amp;"*",EUROSTAT_VBE_IND_2005!$D$7:$D$883,"5543*"))/1000</f>
        <v>0</v>
      </c>
      <c r="V123" s="17">
        <f>(SUMIFS(EUROSTAT_VBE_IND_2005!S$7:S$883,EUROSTAT_VBE_IND_2005!$B$7:$B$883,$D123,EUROSTAT_VBE_IND_2005!$C$7:$C$883,"*"&amp;RIGHT($A123,3)&amp;"*",EUROSTAT_VBE_IND_2005!$D$7:$D$883,"5543*"))/1000</f>
        <v>0</v>
      </c>
      <c r="W123" s="17">
        <f>(SUMIFS(EUROSTAT_VBE_IND_2005!T$7:T$883,EUROSTAT_VBE_IND_2005!$B$7:$B$883,$D123,EUROSTAT_VBE_IND_2005!$C$7:$C$883,"*"&amp;RIGHT($A123,3)&amp;"*",EUROSTAT_VBE_IND_2005!$D$7:$D$883,"5543*"))/1000</f>
        <v>0</v>
      </c>
      <c r="X123" s="17">
        <f>(SUMIFS(EUROSTAT_VBE_IND_2005!U$7:U$883,EUROSTAT_VBE_IND_2005!$B$7:$B$883,$D123,EUROSTAT_VBE_IND_2005!$C$7:$C$883,"*"&amp;RIGHT($A123,3)&amp;"*",EUROSTAT_VBE_IND_2005!$D$7:$D$883,"5543*"))/1000</f>
        <v>0</v>
      </c>
      <c r="Y123" s="17">
        <f>(SUMIFS(EUROSTAT_VBE_IND_2005!V$7:V$883,EUROSTAT_VBE_IND_2005!$B$7:$B$883,$D123,EUROSTAT_VBE_IND_2005!$C$7:$C$883,"*"&amp;RIGHT($A123,3)&amp;"*",EUROSTAT_VBE_IND_2005!$D$7:$D$883,"5543*"))/1000</f>
        <v>0</v>
      </c>
      <c r="Z123" s="17">
        <f>(SUMIFS(EUROSTAT_VBE_IND_2005!W$7:W$883,EUROSTAT_VBE_IND_2005!$B$7:$B$883,$D123,EUROSTAT_VBE_IND_2005!$C$7:$C$883,"*"&amp;RIGHT($A123,3)&amp;"*",EUROSTAT_VBE_IND_2005!$D$7:$D$883,"5543*"))/1000</f>
        <v>0</v>
      </c>
      <c r="AA123" s="17">
        <f>(SUMIFS(EUROSTAT_VBE_IND_2005!X$7:X$883,EUROSTAT_VBE_IND_2005!$B$7:$B$883,$D123,EUROSTAT_VBE_IND_2005!$C$7:$C$883,"*"&amp;RIGHT($A123,3)&amp;"*",EUROSTAT_VBE_IND_2005!$D$7:$D$883,"5543*"))/1000</f>
        <v>0</v>
      </c>
      <c r="AB123" s="17">
        <f>(SUMIFS(EUROSTAT_VBE_IND_2005!AA$7:AA$883,EUROSTAT_VBE_IND_2005!$B$7:$B$883,$D123,EUROSTAT_VBE_IND_2005!$C$7:$C$883,"*"&amp;RIGHT($A123,3)&amp;"*",EUROSTAT_VBE_IND_2005!$D$7:$D$883,"5543*"))/1000</f>
        <v>0</v>
      </c>
      <c r="AC123" s="17">
        <f>(SUMIFS(EUROSTAT_VBE_IND_2005!AB$7:AB$883,EUROSTAT_VBE_IND_2005!$B$7:$B$883,$D123,EUROSTAT_VBE_IND_2005!$C$7:$C$883,"*"&amp;RIGHT($A123,3)&amp;"*",EUROSTAT_VBE_IND_2005!$D$7:$D$883,"5543*"))/1000</f>
        <v>0</v>
      </c>
      <c r="AD123" s="17">
        <f>(SUMIFS(EUROSTAT_VBE_IND_2005!AC$7:AC$883,EUROSTAT_VBE_IND_2005!$B$7:$B$883,$D123,EUROSTAT_VBE_IND_2005!$C$7:$C$883,"*"&amp;RIGHT($A123,3)&amp;"*",EUROSTAT_VBE_IND_2005!$D$7:$D$883,"5543*"))/1000</f>
        <v>0</v>
      </c>
      <c r="AE123" s="17">
        <f>(SUMIFS(EUROSTAT_VBE_IND_2005!AD$7:AD$883,EUROSTAT_VBE_IND_2005!$B$7:$B$883,$D123,EUROSTAT_VBE_IND_2005!$C$7:$C$883,"*"&amp;RIGHT($A123,3)&amp;"*",EUROSTAT_VBE_IND_2005!$D$7:$D$883,"5543*"))/1000</f>
        <v>0</v>
      </c>
      <c r="AF123" s="17">
        <f>(SUMIFS(EUROSTAT_VBE_IND_2005!AE$7:AE$883,EUROSTAT_VBE_IND_2005!$B$7:$B$883,$D123,EUROSTAT_VBE_IND_2005!$C$7:$C$883,"*"&amp;RIGHT($A123,3)&amp;"*",EUROSTAT_VBE_IND_2005!$D$7:$D$883,"5543*"))/1000</f>
        <v>0</v>
      </c>
      <c r="AG123" s="17">
        <f>(SUMIFS(EUROSTAT_VBE_IND_2005!AF$7:AF$883,EUROSTAT_VBE_IND_2005!$B$7:$B$883,$D123,EUROSTAT_VBE_IND_2005!$C$7:$C$883,"*"&amp;RIGHT($A123,3)&amp;"*",EUROSTAT_VBE_IND_2005!$D$7:$D$883,"5543*"))/1000</f>
        <v>0</v>
      </c>
      <c r="AH123" s="17">
        <f>(SUMIFS(EUROSTAT_VBE_IND_2005!AH$7:AH$883,EUROSTAT_VBE_IND_2005!$B$7:$B$883,$D123,EUROSTAT_VBE_IND_2005!$C$7:$C$883,"*"&amp;RIGHT($A123,3)&amp;"*",EUROSTAT_VBE_IND_2005!$D$7:$D$883,"5543*"))/1000</f>
        <v>0</v>
      </c>
      <c r="AI123" s="17">
        <f>(SUMIFS(EUROSTAT_VBE_IND_2005!AI$7:AI$883,EUROSTAT_VBE_IND_2005!$B$7:$B$883,$D123,EUROSTAT_VBE_IND_2005!$C$7:$C$883,"*"&amp;RIGHT($A123,3)&amp;"*",EUROSTAT_VBE_IND_2005!$D$7:$D$883,"5543*"))/1000</f>
        <v>0</v>
      </c>
      <c r="AJ123" s="17">
        <f>(SUMIFS(EUROSTAT_VBE_IND_2005!AJ$7:AJ$883,EUROSTAT_VBE_IND_2005!$B$7:$B$883,$D123,EUROSTAT_VBE_IND_2005!$C$7:$C$883,"*"&amp;RIGHT($A123,3)&amp;"*",EUROSTAT_VBE_IND_2005!$D$7:$D$883,"5543*"))/1000</f>
        <v>0</v>
      </c>
      <c r="AK123" s="17">
        <f>(SUMIFS(EUROSTAT_VBE_IND_2005!AK$7:AK$883,EUROSTAT_VBE_IND_2005!$B$7:$B$883,$D123,EUROSTAT_VBE_IND_2005!$C$7:$C$883,"*"&amp;RIGHT($A123,3)&amp;"*",EUROSTAT_VBE_IND_2005!$D$7:$D$883,"5543*"))/1000</f>
        <v>0</v>
      </c>
      <c r="AL123" s="198"/>
      <c r="AM123" s="198"/>
      <c r="AN123" s="198"/>
      <c r="AO123" s="17">
        <f>(SUMIFS(EUROSTAT_VBE_IND_2005!Y$7:Y$883,EUROSTAT_VBE_IND_2005!$B$7:$B$883,$D123,EUROSTAT_VBE_IND_2005!$C$7:$C$883,"*"&amp;RIGHT($A123,3)&amp;"*",EUROSTAT_VBE_IND_2005!$D$7:$D$883,"5543*"))/1000</f>
        <v>0</v>
      </c>
      <c r="AP123" s="17">
        <f>(SUMIFS(EUROSTAT_VBE_IND_2005!Z$7:Z$883,EUROSTAT_VBE_IND_2005!$B$7:$B$883,$D123,EUROSTAT_VBE_IND_2005!$C$7:$C$883,"*"&amp;RIGHT($A123,3)&amp;"*",EUROSTAT_VBE_IND_2005!$D$7:$D$883,"5543*"))/1000</f>
        <v>0</v>
      </c>
      <c r="AQ123" s="17">
        <f>(SUMIFS(EUROSTAT_VBE_IND_2005!AG$7:AG$883,EUROSTAT_VBE_IND_2005!$B$7:$B$883,$D123,EUROSTAT_VBE_IND_2005!$C$7:$C$883,"*"&amp;RIGHT($A123,3)&amp;"*",EUROSTAT_VBE_IND_2005!$D$7:$D$883,"5543*"))/1000</f>
        <v>0</v>
      </c>
    </row>
    <row r="124" spans="1:43">
      <c r="A124" t="str">
        <f>LEFT(EUROSTAT_VBE_IND_2005!$C$88,8)</f>
        <v>B_101805</v>
      </c>
      <c r="B124" s="28" t="s">
        <v>297</v>
      </c>
      <c r="C124" t="s">
        <v>293</v>
      </c>
      <c r="D124" t="s">
        <v>55</v>
      </c>
      <c r="E124" t="s">
        <v>246</v>
      </c>
      <c r="F124" t="s">
        <v>266</v>
      </c>
      <c r="G124" s="17">
        <f>(SUMIFS(EUROSTAT_VBE_IND_2005!E$7:E$883,EUROSTAT_VBE_IND_2005!$B$7:$B$883,$D124,EUROSTAT_VBE_IND_2005!$C$7:$C$883,"*"&amp;RIGHT($A124,3)&amp;"*",EUROSTAT_VBE_IND_2005!$D$7:$D$883,"7100*"))/1000</f>
        <v>0.223</v>
      </c>
      <c r="H124" s="17">
        <f>(SUMIFS(EUROSTAT_VBE_IND_2005!F$7:F$883,EUROSTAT_VBE_IND_2005!$B$7:$B$883,$D124,EUROSTAT_VBE_IND_2005!$C$7:$C$883,"*"&amp;RIGHT($A124,3)&amp;"*",EUROSTAT_VBE_IND_2005!$D$7:$D$883,"7100*"))/1000</f>
        <v>0</v>
      </c>
      <c r="I124" s="17">
        <f>(SUMIFS(EUROSTAT_VBE_IND_2005!G$7:G$883,EUROSTAT_VBE_IND_2005!$B$7:$B$883,$D124,EUROSTAT_VBE_IND_2005!$C$7:$C$883,"*"&amp;RIGHT($A124,3)&amp;"*",EUROSTAT_VBE_IND_2005!$D$7:$D$883,"7100*"))/1000</f>
        <v>0</v>
      </c>
      <c r="J124" s="198"/>
      <c r="K124" s="17">
        <f>(SUMIFS(EUROSTAT_VBE_IND_2005!H$7:H$883,EUROSTAT_VBE_IND_2005!$B$7:$B$883,$D124,EUROSTAT_VBE_IND_2005!$C$7:$C$883,"*"&amp;RIGHT($A124,3)&amp;"*",EUROSTAT_VBE_IND_2005!$D$7:$D$883,"7100*"))/1000</f>
        <v>0</v>
      </c>
      <c r="L124" s="17">
        <f>(SUMIFS(EUROSTAT_VBE_IND_2005!I$7:I$883,EUROSTAT_VBE_IND_2005!$B$7:$B$883,$D124,EUROSTAT_VBE_IND_2005!$C$7:$C$883,"*"&amp;RIGHT($A124,3)&amp;"*",EUROSTAT_VBE_IND_2005!$D$7:$D$883,"7100*"))/1000</f>
        <v>0</v>
      </c>
      <c r="M124" s="17">
        <f>(SUMIFS(EUROSTAT_VBE_IND_2005!J$7:J$883,EUROSTAT_VBE_IND_2005!$B$7:$B$883,$D124,EUROSTAT_VBE_IND_2005!$C$7:$C$883,"*"&amp;RIGHT($A124,3)&amp;"*",EUROSTAT_VBE_IND_2005!$D$7:$D$883,"7100*"))/1000</f>
        <v>0</v>
      </c>
      <c r="N124" s="17">
        <f>(SUMIFS(EUROSTAT_VBE_IND_2005!K$7:K$883,EUROSTAT_VBE_IND_2005!$B$7:$B$883,$D124,EUROSTAT_VBE_IND_2005!$C$7:$C$883,"*"&amp;RIGHT($A124,3)&amp;"*",EUROSTAT_VBE_IND_2005!$D$7:$D$883,"7100*"))/1000</f>
        <v>0</v>
      </c>
      <c r="O124" s="17">
        <f>(SUMIFS(EUROSTAT_VBE_IND_2005!L$7:L$883,EUROSTAT_VBE_IND_2005!$B$7:$B$883,$D124,EUROSTAT_VBE_IND_2005!$C$7:$C$883,"*"&amp;RIGHT($A124,3)&amp;"*",EUROSTAT_VBE_IND_2005!$D$7:$D$883,"7100*"))/1000</f>
        <v>0</v>
      </c>
      <c r="P124" s="17">
        <f>(SUMIFS(EUROSTAT_VBE_IND_2005!M$7:M$883,EUROSTAT_VBE_IND_2005!$B$7:$B$883,$D124,EUROSTAT_VBE_IND_2005!$C$7:$C$883,"*"&amp;RIGHT($A124,3)&amp;"*",EUROSTAT_VBE_IND_2005!$D$7:$D$883,"7100*"))/1000</f>
        <v>0</v>
      </c>
      <c r="Q124" s="17">
        <f>(SUMIFS(EUROSTAT_VBE_IND_2005!N$7:N$883,EUROSTAT_VBE_IND_2005!$B$7:$B$883,$D124,EUROSTAT_VBE_IND_2005!$C$7:$C$883,"*"&amp;RIGHT($A124,3)&amp;"*",EUROSTAT_VBE_IND_2005!$D$7:$D$883,"7100*"))/1000</f>
        <v>0</v>
      </c>
      <c r="R124" s="17">
        <f>(SUMIFS(EUROSTAT_VBE_IND_2005!O$7:O$883,EUROSTAT_VBE_IND_2005!$B$7:$B$883,$D124,EUROSTAT_VBE_IND_2005!$C$7:$C$883,"*"&amp;RIGHT($A124,3)&amp;"*",EUROSTAT_VBE_IND_2005!$D$7:$D$883,"7100*"))/1000</f>
        <v>0</v>
      </c>
      <c r="S124" s="17">
        <f>(SUMIFS(EUROSTAT_VBE_IND_2005!P$7:P$883,EUROSTAT_VBE_IND_2005!$B$7:$B$883,$D124,EUROSTAT_VBE_IND_2005!$C$7:$C$883,"*"&amp;RIGHT($A124,3)&amp;"*",EUROSTAT_VBE_IND_2005!$D$7:$D$883,"7100*"))/1000</f>
        <v>0</v>
      </c>
      <c r="T124" s="17">
        <f>(SUMIFS(EUROSTAT_VBE_IND_2005!Q$7:Q$883,EUROSTAT_VBE_IND_2005!$B$7:$B$883,$D124,EUROSTAT_VBE_IND_2005!$C$7:$C$883,"*"&amp;RIGHT($A124,3)&amp;"*",EUROSTAT_VBE_IND_2005!$D$7:$D$883,"7100*"))/1000</f>
        <v>0</v>
      </c>
      <c r="U124" s="17">
        <f>(SUMIFS(EUROSTAT_VBE_IND_2005!R$7:R$883,EUROSTAT_VBE_IND_2005!$B$7:$B$883,$D124,EUROSTAT_VBE_IND_2005!$C$7:$C$883,"*"&amp;RIGHT($A124,3)&amp;"*",EUROSTAT_VBE_IND_2005!$D$7:$D$883,"7100*"))/1000</f>
        <v>0</v>
      </c>
      <c r="V124" s="17">
        <f>(SUMIFS(EUROSTAT_VBE_IND_2005!S$7:S$883,EUROSTAT_VBE_IND_2005!$B$7:$B$883,$D124,EUROSTAT_VBE_IND_2005!$C$7:$C$883,"*"&amp;RIGHT($A124,3)&amp;"*",EUROSTAT_VBE_IND_2005!$D$7:$D$883,"7100*"))/1000</f>
        <v>0</v>
      </c>
      <c r="W124" s="17">
        <f>(SUMIFS(EUROSTAT_VBE_IND_2005!T$7:T$883,EUROSTAT_VBE_IND_2005!$B$7:$B$883,$D124,EUROSTAT_VBE_IND_2005!$C$7:$C$883,"*"&amp;RIGHT($A124,3)&amp;"*",EUROSTAT_VBE_IND_2005!$D$7:$D$883,"7100*"))/1000</f>
        <v>0</v>
      </c>
      <c r="X124" s="17">
        <f>(SUMIFS(EUROSTAT_VBE_IND_2005!U$7:U$883,EUROSTAT_VBE_IND_2005!$B$7:$B$883,$D124,EUROSTAT_VBE_IND_2005!$C$7:$C$883,"*"&amp;RIGHT($A124,3)&amp;"*",EUROSTAT_VBE_IND_2005!$D$7:$D$883,"7100*"))/1000</f>
        <v>0</v>
      </c>
      <c r="Y124" s="17">
        <f>(SUMIFS(EUROSTAT_VBE_IND_2005!V$7:V$883,EUROSTAT_VBE_IND_2005!$B$7:$B$883,$D124,EUROSTAT_VBE_IND_2005!$C$7:$C$883,"*"&amp;RIGHT($A124,3)&amp;"*",EUROSTAT_VBE_IND_2005!$D$7:$D$883,"7100*"))/1000</f>
        <v>0</v>
      </c>
      <c r="Z124" s="17">
        <f>(SUMIFS(EUROSTAT_VBE_IND_2005!W$7:W$883,EUROSTAT_VBE_IND_2005!$B$7:$B$883,$D124,EUROSTAT_VBE_IND_2005!$C$7:$C$883,"*"&amp;RIGHT($A124,3)&amp;"*",EUROSTAT_VBE_IND_2005!$D$7:$D$883,"7100*"))/1000</f>
        <v>0</v>
      </c>
      <c r="AA124" s="17">
        <f>(SUMIFS(EUROSTAT_VBE_IND_2005!X$7:X$883,EUROSTAT_VBE_IND_2005!$B$7:$B$883,$D124,EUROSTAT_VBE_IND_2005!$C$7:$C$883,"*"&amp;RIGHT($A124,3)&amp;"*",EUROSTAT_VBE_IND_2005!$D$7:$D$883,"7100*"))/1000</f>
        <v>0</v>
      </c>
      <c r="AB124" s="17">
        <f>(SUMIFS(EUROSTAT_VBE_IND_2005!AA$7:AA$883,EUROSTAT_VBE_IND_2005!$B$7:$B$883,$D124,EUROSTAT_VBE_IND_2005!$C$7:$C$883,"*"&amp;RIGHT($A124,3)&amp;"*",EUROSTAT_VBE_IND_2005!$D$7:$D$883,"7100*"))/1000</f>
        <v>0</v>
      </c>
      <c r="AC124" s="17">
        <f>(SUMIFS(EUROSTAT_VBE_IND_2005!AB$7:AB$883,EUROSTAT_VBE_IND_2005!$B$7:$B$883,$D124,EUROSTAT_VBE_IND_2005!$C$7:$C$883,"*"&amp;RIGHT($A124,3)&amp;"*",EUROSTAT_VBE_IND_2005!$D$7:$D$883,"7100*"))/1000</f>
        <v>0</v>
      </c>
      <c r="AD124" s="17">
        <f>(SUMIFS(EUROSTAT_VBE_IND_2005!AC$7:AC$883,EUROSTAT_VBE_IND_2005!$B$7:$B$883,$D124,EUROSTAT_VBE_IND_2005!$C$7:$C$883,"*"&amp;RIGHT($A124,3)&amp;"*",EUROSTAT_VBE_IND_2005!$D$7:$D$883,"7100*"))/1000</f>
        <v>0</v>
      </c>
      <c r="AE124" s="17">
        <f>(SUMIFS(EUROSTAT_VBE_IND_2005!AD$7:AD$883,EUROSTAT_VBE_IND_2005!$B$7:$B$883,$D124,EUROSTAT_VBE_IND_2005!$C$7:$C$883,"*"&amp;RIGHT($A124,3)&amp;"*",EUROSTAT_VBE_IND_2005!$D$7:$D$883,"7100*"))/1000</f>
        <v>0.965</v>
      </c>
      <c r="AF124" s="17">
        <f>(SUMIFS(EUROSTAT_VBE_IND_2005!AE$7:AE$883,EUROSTAT_VBE_IND_2005!$B$7:$B$883,$D124,EUROSTAT_VBE_IND_2005!$C$7:$C$883,"*"&amp;RIGHT($A124,3)&amp;"*",EUROSTAT_VBE_IND_2005!$D$7:$D$883,"7100*"))/1000</f>
        <v>0</v>
      </c>
      <c r="AG124" s="17">
        <f>(SUMIFS(EUROSTAT_VBE_IND_2005!AF$7:AF$883,EUROSTAT_VBE_IND_2005!$B$7:$B$883,$D124,EUROSTAT_VBE_IND_2005!$C$7:$C$883,"*"&amp;RIGHT($A124,3)&amp;"*",EUROSTAT_VBE_IND_2005!$D$7:$D$883,"7100*"))/1000</f>
        <v>0.271</v>
      </c>
      <c r="AH124" s="17">
        <f>(SUMIFS(EUROSTAT_VBE_IND_2005!AH$7:AH$883,EUROSTAT_VBE_IND_2005!$B$7:$B$883,$D124,EUROSTAT_VBE_IND_2005!$C$7:$C$883,"*"&amp;RIGHT($A124,3)&amp;"*",EUROSTAT_VBE_IND_2005!$D$7:$D$883,"7100*"))/1000</f>
        <v>0</v>
      </c>
      <c r="AI124" s="17">
        <f>(SUMIFS(EUROSTAT_VBE_IND_2005!AI$7:AI$883,EUROSTAT_VBE_IND_2005!$B$7:$B$883,$D124,EUROSTAT_VBE_IND_2005!$C$7:$C$883,"*"&amp;RIGHT($A124,3)&amp;"*",EUROSTAT_VBE_IND_2005!$D$7:$D$883,"7100*"))/1000</f>
        <v>0</v>
      </c>
      <c r="AJ124" s="17">
        <f>(SUMIFS(EUROSTAT_VBE_IND_2005!AJ$7:AJ$883,EUROSTAT_VBE_IND_2005!$B$7:$B$883,$D124,EUROSTAT_VBE_IND_2005!$C$7:$C$883,"*"&amp;RIGHT($A124,3)&amp;"*",EUROSTAT_VBE_IND_2005!$D$7:$D$883,"7100*"))/1000</f>
        <v>0</v>
      </c>
      <c r="AK124" s="17">
        <f>(SUMIFS(EUROSTAT_VBE_IND_2005!AK$7:AK$883,EUROSTAT_VBE_IND_2005!$B$7:$B$883,$D124,EUROSTAT_VBE_IND_2005!$C$7:$C$883,"*"&amp;RIGHT($A124,3)&amp;"*",EUROSTAT_VBE_IND_2005!$D$7:$D$883,"7100*"))/1000</f>
        <v>0</v>
      </c>
      <c r="AL124" s="198"/>
      <c r="AM124" s="198"/>
      <c r="AN124" s="198"/>
      <c r="AO124" s="17">
        <f>(SUMIFS(EUROSTAT_VBE_IND_2005!Y$7:Y$883,EUROSTAT_VBE_IND_2005!$B$7:$B$883,$D124,EUROSTAT_VBE_IND_2005!$C$7:$C$883,"*"&amp;RIGHT($A124,3)&amp;"*",EUROSTAT_VBE_IND_2005!$D$7:$D$883,"7100*"))/1000</f>
        <v>0</v>
      </c>
      <c r="AP124" s="17">
        <f>(SUMIFS(EUROSTAT_VBE_IND_2005!Z$7:Z$883,EUROSTAT_VBE_IND_2005!$B$7:$B$883,$D124,EUROSTAT_VBE_IND_2005!$C$7:$C$883,"*"&amp;RIGHT($A124,3)&amp;"*",EUROSTAT_VBE_IND_2005!$D$7:$D$883,"7100*"))/1000</f>
        <v>0</v>
      </c>
      <c r="AQ124" s="17">
        <f>(SUMIFS(EUROSTAT_VBE_IND_2005!AG$7:AG$883,EUROSTAT_VBE_IND_2005!$B$7:$B$883,$D124,EUROSTAT_VBE_IND_2005!$C$7:$C$883,"*"&amp;RIGHT($A124,3)&amp;"*",EUROSTAT_VBE_IND_2005!$D$7:$D$883,"7100*"))/1000</f>
        <v>0</v>
      </c>
    </row>
    <row r="125" spans="1:43">
      <c r="A125" t="str">
        <f>LEFT(EUROSTAT_VBE_IND_2005!$C$88,8)</f>
        <v>B_101805</v>
      </c>
      <c r="B125" s="28" t="s">
        <v>297</v>
      </c>
      <c r="C125" t="s">
        <v>293</v>
      </c>
      <c r="D125" t="s">
        <v>55</v>
      </c>
      <c r="E125" t="s">
        <v>247</v>
      </c>
      <c r="F125" t="s">
        <v>267</v>
      </c>
      <c r="G125" s="17">
        <f>(SUMIFS(EUROSTAT_VBE_IND_2005!E$7:E$883,EUROSTAT_VBE_IND_2005!$B$7:$B$883,$D125,EUROSTAT_VBE_IND_2005!$C$7:$C$883,"*"&amp;RIGHT($A125,3)&amp;"*",EUROSTAT_VBE_IND_2005!$D$7:$D$883,"6000*"))/1000</f>
        <v>12.305</v>
      </c>
      <c r="H125" s="17">
        <f>(SUMIFS(EUROSTAT_VBE_IND_2005!F$7:F$883,EUROSTAT_VBE_IND_2005!$B$7:$B$883,$D125,EUROSTAT_VBE_IND_2005!$C$7:$C$883,"*"&amp;RIGHT($A125,3)&amp;"*",EUROSTAT_VBE_IND_2005!$D$7:$D$883,"6000*"))/1000</f>
        <v>21.589</v>
      </c>
      <c r="I125" s="17">
        <f>(SUMIFS(EUROSTAT_VBE_IND_2005!G$7:G$883,EUROSTAT_VBE_IND_2005!$B$7:$B$883,$D125,EUROSTAT_VBE_IND_2005!$C$7:$C$883,"*"&amp;RIGHT($A125,3)&amp;"*",EUROSTAT_VBE_IND_2005!$D$7:$D$883,"6000*"))/1000</f>
        <v>6.264</v>
      </c>
      <c r="J125" s="198"/>
      <c r="K125" s="17">
        <f>(SUMIFS(EUROSTAT_VBE_IND_2005!H$7:H$883,EUROSTAT_VBE_IND_2005!$B$7:$B$883,$D125,EUROSTAT_VBE_IND_2005!$C$7:$C$883,"*"&amp;RIGHT($A125,3)&amp;"*",EUROSTAT_VBE_IND_2005!$D$7:$D$883,"6000*"))/1000</f>
        <v>0.004</v>
      </c>
      <c r="L125" s="17">
        <f>(SUMIFS(EUROSTAT_VBE_IND_2005!I$7:I$883,EUROSTAT_VBE_IND_2005!$B$7:$B$883,$D125,EUROSTAT_VBE_IND_2005!$C$7:$C$883,"*"&amp;RIGHT($A125,3)&amp;"*",EUROSTAT_VBE_IND_2005!$D$7:$D$883,"6000*"))/1000</f>
        <v>12.38</v>
      </c>
      <c r="M125" s="17">
        <f>(SUMIFS(EUROSTAT_VBE_IND_2005!J$7:J$883,EUROSTAT_VBE_IND_2005!$B$7:$B$883,$D125,EUROSTAT_VBE_IND_2005!$C$7:$C$883,"*"&amp;RIGHT($A125,3)&amp;"*",EUROSTAT_VBE_IND_2005!$D$7:$D$883,"6000*"))/1000</f>
        <v>99.554</v>
      </c>
      <c r="N125" s="17">
        <f>(SUMIFS(EUROSTAT_VBE_IND_2005!K$7:K$883,EUROSTAT_VBE_IND_2005!$B$7:$B$883,$D125,EUROSTAT_VBE_IND_2005!$C$7:$C$883,"*"&amp;RIGHT($A125,3)&amp;"*",EUROSTAT_VBE_IND_2005!$D$7:$D$883,"6000*"))/1000</f>
        <v>1.379</v>
      </c>
      <c r="O125" s="17">
        <f>(SUMIFS(EUROSTAT_VBE_IND_2005!L$7:L$883,EUROSTAT_VBE_IND_2005!$B$7:$B$883,$D125,EUROSTAT_VBE_IND_2005!$C$7:$C$883,"*"&amp;RIGHT($A125,3)&amp;"*",EUROSTAT_VBE_IND_2005!$D$7:$D$883,"6000*"))/1000</f>
        <v>0.018</v>
      </c>
      <c r="P125" s="17">
        <f>(SUMIFS(EUROSTAT_VBE_IND_2005!M$7:M$883,EUROSTAT_VBE_IND_2005!$B$7:$B$883,$D125,EUROSTAT_VBE_IND_2005!$C$7:$C$883,"*"&amp;RIGHT($A125,3)&amp;"*",EUROSTAT_VBE_IND_2005!$D$7:$D$883,"6000*"))/1000</f>
        <v>6.059</v>
      </c>
      <c r="Q125" s="17">
        <f>(SUMIFS(EUROSTAT_VBE_IND_2005!N$7:N$883,EUROSTAT_VBE_IND_2005!$B$7:$B$883,$D125,EUROSTAT_VBE_IND_2005!$C$7:$C$883,"*"&amp;RIGHT($A125,3)&amp;"*",EUROSTAT_VBE_IND_2005!$D$7:$D$883,"6000*"))/1000</f>
        <v>66.132</v>
      </c>
      <c r="R125" s="17">
        <f>(SUMIFS(EUROSTAT_VBE_IND_2005!O$7:O$883,EUROSTAT_VBE_IND_2005!$B$7:$B$883,$D125,EUROSTAT_VBE_IND_2005!$C$7:$C$883,"*"&amp;RIGHT($A125,3)&amp;"*",EUROSTAT_VBE_IND_2005!$D$7:$D$883,"6000*"))/1000</f>
        <v>12.413</v>
      </c>
      <c r="S125" s="17">
        <f>(SUMIFS(EUROSTAT_VBE_IND_2005!P$7:P$883,EUROSTAT_VBE_IND_2005!$B$7:$B$883,$D125,EUROSTAT_VBE_IND_2005!$C$7:$C$883,"*"&amp;RIGHT($A125,3)&amp;"*",EUROSTAT_VBE_IND_2005!$D$7:$D$883,"6000*"))/1000</f>
        <v>56.2</v>
      </c>
      <c r="T125" s="17">
        <f>(SUMIFS(EUROSTAT_VBE_IND_2005!Q$7:Q$883,EUROSTAT_VBE_IND_2005!$B$7:$B$883,$D125,EUROSTAT_VBE_IND_2005!$C$7:$C$883,"*"&amp;RIGHT($A125,3)&amp;"*",EUROSTAT_VBE_IND_2005!$D$7:$D$883,"6000*"))/1000</f>
        <v>0.648</v>
      </c>
      <c r="U125" s="17">
        <f>(SUMIFS(EUROSTAT_VBE_IND_2005!R$7:R$883,EUROSTAT_VBE_IND_2005!$B$7:$B$883,$D125,EUROSTAT_VBE_IND_2005!$C$7:$C$883,"*"&amp;RIGHT($A125,3)&amp;"*",EUROSTAT_VBE_IND_2005!$D$7:$D$883,"6000*"))/1000</f>
        <v>2.732</v>
      </c>
      <c r="V125" s="17">
        <f>(SUMIFS(EUROSTAT_VBE_IND_2005!S$7:S$883,EUROSTAT_VBE_IND_2005!$B$7:$B$883,$D125,EUROSTAT_VBE_IND_2005!$C$7:$C$883,"*"&amp;RIGHT($A125,3)&amp;"*",EUROSTAT_VBE_IND_2005!$D$7:$D$883,"6000*"))/1000</f>
        <v>0.043</v>
      </c>
      <c r="W125" s="17">
        <f>(SUMIFS(EUROSTAT_VBE_IND_2005!T$7:T$883,EUROSTAT_VBE_IND_2005!$B$7:$B$883,$D125,EUROSTAT_VBE_IND_2005!$C$7:$C$883,"*"&amp;RIGHT($A125,3)&amp;"*",EUROSTAT_VBE_IND_2005!$D$7:$D$883,"6000*"))/1000</f>
        <v>3.532</v>
      </c>
      <c r="X125" s="17">
        <f>(SUMIFS(EUROSTAT_VBE_IND_2005!U$7:U$883,EUROSTAT_VBE_IND_2005!$B$7:$B$883,$D125,EUROSTAT_VBE_IND_2005!$C$7:$C$883,"*"&amp;RIGHT($A125,3)&amp;"*",EUROSTAT_VBE_IND_2005!$D$7:$D$883,"6000*"))/1000</f>
        <v>73.422</v>
      </c>
      <c r="Y125" s="17">
        <f>(SUMIFS(EUROSTAT_VBE_IND_2005!V$7:V$883,EUROSTAT_VBE_IND_2005!$B$7:$B$883,$D125,EUROSTAT_VBE_IND_2005!$C$7:$C$883,"*"&amp;RIGHT($A125,3)&amp;"*",EUROSTAT_VBE_IND_2005!$D$7:$D$883,"6000*"))/1000</f>
        <v>0.104</v>
      </c>
      <c r="Z125" s="17">
        <f>(SUMIFS(EUROSTAT_VBE_IND_2005!W$7:W$883,EUROSTAT_VBE_IND_2005!$B$7:$B$883,$D125,EUROSTAT_VBE_IND_2005!$C$7:$C$883,"*"&amp;RIGHT($A125,3)&amp;"*",EUROSTAT_VBE_IND_2005!$D$7:$D$883,"6000*"))/1000</f>
        <v>6.113</v>
      </c>
      <c r="AA125" s="17">
        <f>(SUMIFS(EUROSTAT_VBE_IND_2005!X$7:X$883,EUROSTAT_VBE_IND_2005!$B$7:$B$883,$D125,EUROSTAT_VBE_IND_2005!$C$7:$C$883,"*"&amp;RIGHT($A125,3)&amp;"*",EUROSTAT_VBE_IND_2005!$D$7:$D$883,"6000*"))/1000</f>
        <v>0.518</v>
      </c>
      <c r="AB125" s="17">
        <f>(SUMIFS(EUROSTAT_VBE_IND_2005!AA$7:AA$883,EUROSTAT_VBE_IND_2005!$B$7:$B$883,$D125,EUROSTAT_VBE_IND_2005!$C$7:$C$883,"*"&amp;RIGHT($A125,3)&amp;"*",EUROSTAT_VBE_IND_2005!$D$7:$D$883,"6000*"))/1000</f>
        <v>0</v>
      </c>
      <c r="AC125" s="17">
        <f>(SUMIFS(EUROSTAT_VBE_IND_2005!AB$7:AB$883,EUROSTAT_VBE_IND_2005!$B$7:$B$883,$D125,EUROSTAT_VBE_IND_2005!$C$7:$C$883,"*"&amp;RIGHT($A125,3)&amp;"*",EUROSTAT_VBE_IND_2005!$D$7:$D$883,"6000*"))/1000</f>
        <v>9.803</v>
      </c>
      <c r="AD125" s="17">
        <f>(SUMIFS(EUROSTAT_VBE_IND_2005!AC$7:AC$883,EUROSTAT_VBE_IND_2005!$B$7:$B$883,$D125,EUROSTAT_VBE_IND_2005!$C$7:$C$883,"*"&amp;RIGHT($A125,3)&amp;"*",EUROSTAT_VBE_IND_2005!$D$7:$D$883,"6000*"))/1000</f>
        <v>20.326</v>
      </c>
      <c r="AE125" s="17">
        <f>(SUMIFS(EUROSTAT_VBE_IND_2005!AD$7:AD$883,EUROSTAT_VBE_IND_2005!$B$7:$B$883,$D125,EUROSTAT_VBE_IND_2005!$C$7:$C$883,"*"&amp;RIGHT($A125,3)&amp;"*",EUROSTAT_VBE_IND_2005!$D$7:$D$883,"6000*"))/1000</f>
        <v>21.344</v>
      </c>
      <c r="AF125" s="17">
        <f>(SUMIFS(EUROSTAT_VBE_IND_2005!AE$7:AE$883,EUROSTAT_VBE_IND_2005!$B$7:$B$883,$D125,EUROSTAT_VBE_IND_2005!$C$7:$C$883,"*"&amp;RIGHT($A125,3)&amp;"*",EUROSTAT_VBE_IND_2005!$D$7:$D$883,"6000*"))/1000</f>
        <v>4.604</v>
      </c>
      <c r="AG125" s="17">
        <f>(SUMIFS(EUROSTAT_VBE_IND_2005!AF$7:AF$883,EUROSTAT_VBE_IND_2005!$B$7:$B$883,$D125,EUROSTAT_VBE_IND_2005!$C$7:$C$883,"*"&amp;RIGHT($A125,3)&amp;"*",EUROSTAT_VBE_IND_2005!$D$7:$D$883,"6000*"))/1000</f>
        <v>30.467</v>
      </c>
      <c r="AH125" s="17">
        <f>(SUMIFS(EUROSTAT_VBE_IND_2005!AH$7:AH$883,EUROSTAT_VBE_IND_2005!$B$7:$B$883,$D125,EUROSTAT_VBE_IND_2005!$C$7:$C$883,"*"&amp;RIGHT($A125,3)&amp;"*",EUROSTAT_VBE_IND_2005!$D$7:$D$883,"6000*"))/1000</f>
        <v>19.282</v>
      </c>
      <c r="AI125" s="17">
        <f>(SUMIFS(EUROSTAT_VBE_IND_2005!AI$7:AI$883,EUROSTAT_VBE_IND_2005!$B$7:$B$883,$D125,EUROSTAT_VBE_IND_2005!$C$7:$C$883,"*"&amp;RIGHT($A125,3)&amp;"*",EUROSTAT_VBE_IND_2005!$D$7:$D$883,"6000*"))/1000</f>
        <v>2.7</v>
      </c>
      <c r="AJ125" s="17">
        <f>(SUMIFS(EUROSTAT_VBE_IND_2005!AJ$7:AJ$883,EUROSTAT_VBE_IND_2005!$B$7:$B$883,$D125,EUROSTAT_VBE_IND_2005!$C$7:$C$883,"*"&amp;RIGHT($A125,3)&amp;"*",EUROSTAT_VBE_IND_2005!$D$7:$D$883,"6000*"))/1000</f>
        <v>8.251</v>
      </c>
      <c r="AK125" s="17">
        <f>(SUMIFS(EUROSTAT_VBE_IND_2005!AK$7:AK$883,EUROSTAT_VBE_IND_2005!$B$7:$B$883,$D125,EUROSTAT_VBE_IND_2005!$C$7:$C$883,"*"&amp;RIGHT($A125,3)&amp;"*",EUROSTAT_VBE_IND_2005!$D$7:$D$883,"6000*"))/1000</f>
        <v>18.072</v>
      </c>
      <c r="AL125" s="198"/>
      <c r="AM125" s="198"/>
      <c r="AN125" s="198"/>
      <c r="AO125" s="17">
        <f>(SUMIFS(EUROSTAT_VBE_IND_2005!Y$7:Y$883,EUROSTAT_VBE_IND_2005!$B$7:$B$883,$D125,EUROSTAT_VBE_IND_2005!$C$7:$C$883,"*"&amp;RIGHT($A125,3)&amp;"*",EUROSTAT_VBE_IND_2005!$D$7:$D$883,"6000*"))/1000</f>
        <v>0.511</v>
      </c>
      <c r="AP125" s="17">
        <f>(SUMIFS(EUROSTAT_VBE_IND_2005!Z$7:Z$883,EUROSTAT_VBE_IND_2005!$B$7:$B$883,$D125,EUROSTAT_VBE_IND_2005!$C$7:$C$883,"*"&amp;RIGHT($A125,3)&amp;"*",EUROSTAT_VBE_IND_2005!$D$7:$D$883,"6000*"))/1000</f>
        <v>5.569</v>
      </c>
      <c r="AQ125" s="17">
        <f>(SUMIFS(EUROSTAT_VBE_IND_2005!AG$7:AG$883,EUROSTAT_VBE_IND_2005!$B$7:$B$883,$D125,EUROSTAT_VBE_IND_2005!$C$7:$C$883,"*"&amp;RIGHT($A125,3)&amp;"*",EUROSTAT_VBE_IND_2005!$D$7:$D$883,"6000*"))/1000</f>
        <v>3.305</v>
      </c>
    </row>
    <row r="126" spans="1:43">
      <c r="A126" t="str">
        <f>LEFT(EUROSTAT_VBE_IND_2005!$C$88,8)</f>
        <v>B_101805</v>
      </c>
      <c r="B126" s="28" t="s">
        <v>297</v>
      </c>
      <c r="C126" t="s">
        <v>293</v>
      </c>
      <c r="D126" t="s">
        <v>55</v>
      </c>
      <c r="E126" t="s">
        <v>248</v>
      </c>
      <c r="F126" t="s">
        <v>268</v>
      </c>
      <c r="G126" s="17">
        <f>(SUMIFS(EUROSTAT_VBE_IND_2005!E$7:E$883,EUROSTAT_VBE_IND_2005!$B$7:$B$883,$D126,EUROSTAT_VBE_IND_2005!$C$7:$C$883,"*"&amp;RIGHT($A126,3)&amp;"*",EUROSTAT_VBE_IND_2005!$D$7:$D$883,"5200*"))/1000</f>
        <v>0.242</v>
      </c>
      <c r="H126" s="17">
        <f>(SUMIFS(EUROSTAT_VBE_IND_2005!F$7:F$883,EUROSTAT_VBE_IND_2005!$B$7:$B$883,$D126,EUROSTAT_VBE_IND_2005!$C$7:$C$883,"*"&amp;RIGHT($A126,3)&amp;"*",EUROSTAT_VBE_IND_2005!$D$7:$D$883,"5200*"))/1000</f>
        <v>0.618</v>
      </c>
      <c r="I126" s="17">
        <f>(SUMIFS(EUROSTAT_VBE_IND_2005!G$7:G$883,EUROSTAT_VBE_IND_2005!$B$7:$B$883,$D126,EUROSTAT_VBE_IND_2005!$C$7:$C$883,"*"&amp;RIGHT($A126,3)&amp;"*",EUROSTAT_VBE_IND_2005!$D$7:$D$883,"5200*"))/1000</f>
        <v>0</v>
      </c>
      <c r="J126" s="198"/>
      <c r="K126" s="17">
        <f>(SUMIFS(EUROSTAT_VBE_IND_2005!H$7:H$883,EUROSTAT_VBE_IND_2005!$B$7:$B$883,$D126,EUROSTAT_VBE_IND_2005!$C$7:$C$883,"*"&amp;RIGHT($A126,3)&amp;"*",EUROSTAT_VBE_IND_2005!$D$7:$D$883,"5200*"))/1000</f>
        <v>0</v>
      </c>
      <c r="L126" s="17">
        <f>(SUMIFS(EUROSTAT_VBE_IND_2005!I$7:I$883,EUROSTAT_VBE_IND_2005!$B$7:$B$883,$D126,EUROSTAT_VBE_IND_2005!$C$7:$C$883,"*"&amp;RIGHT($A126,3)&amp;"*",EUROSTAT_VBE_IND_2005!$D$7:$D$883,"5200*"))/1000</f>
        <v>3.07</v>
      </c>
      <c r="M126" s="17">
        <f>(SUMIFS(EUROSTAT_VBE_IND_2005!J$7:J$883,EUROSTAT_VBE_IND_2005!$B$7:$B$883,$D126,EUROSTAT_VBE_IND_2005!$C$7:$C$883,"*"&amp;RIGHT($A126,3)&amp;"*",EUROSTAT_VBE_IND_2005!$D$7:$D$883,"5200*"))/1000</f>
        <v>0.416</v>
      </c>
      <c r="N126" s="17">
        <f>(SUMIFS(EUROSTAT_VBE_IND_2005!K$7:K$883,EUROSTAT_VBE_IND_2005!$B$7:$B$883,$D126,EUROSTAT_VBE_IND_2005!$C$7:$C$883,"*"&amp;RIGHT($A126,3)&amp;"*",EUROSTAT_VBE_IND_2005!$D$7:$D$883,"5200*"))/1000</f>
        <v>0.254</v>
      </c>
      <c r="O126" s="17">
        <f>(SUMIFS(EUROSTAT_VBE_IND_2005!L$7:L$883,EUROSTAT_VBE_IND_2005!$B$7:$B$883,$D126,EUROSTAT_VBE_IND_2005!$C$7:$C$883,"*"&amp;RIGHT($A126,3)&amp;"*",EUROSTAT_VBE_IND_2005!$D$7:$D$883,"5200*"))/1000</f>
        <v>0.002</v>
      </c>
      <c r="P126" s="17">
        <f>(SUMIFS(EUROSTAT_VBE_IND_2005!M$7:M$883,EUROSTAT_VBE_IND_2005!$B$7:$B$883,$D126,EUROSTAT_VBE_IND_2005!$C$7:$C$883,"*"&amp;RIGHT($A126,3)&amp;"*",EUROSTAT_VBE_IND_2005!$D$7:$D$883,"5200*"))/1000</f>
        <v>0</v>
      </c>
      <c r="Q126" s="17">
        <f>(SUMIFS(EUROSTAT_VBE_IND_2005!N$7:N$883,EUROSTAT_VBE_IND_2005!$B$7:$B$883,$D126,EUROSTAT_VBE_IND_2005!$C$7:$C$883,"*"&amp;RIGHT($A126,3)&amp;"*",EUROSTAT_VBE_IND_2005!$D$7:$D$883,"5200*"))/1000</f>
        <v>0</v>
      </c>
      <c r="R126" s="17">
        <f>(SUMIFS(EUROSTAT_VBE_IND_2005!O$7:O$883,EUROSTAT_VBE_IND_2005!$B$7:$B$883,$D126,EUROSTAT_VBE_IND_2005!$C$7:$C$883,"*"&amp;RIGHT($A126,3)&amp;"*",EUROSTAT_VBE_IND_2005!$D$7:$D$883,"5200*"))/1000</f>
        <v>0</v>
      </c>
      <c r="S126" s="17">
        <f>(SUMIFS(EUROSTAT_VBE_IND_2005!P$7:P$883,EUROSTAT_VBE_IND_2005!$B$7:$B$883,$D126,EUROSTAT_VBE_IND_2005!$C$7:$C$883,"*"&amp;RIGHT($A126,3)&amp;"*",EUROSTAT_VBE_IND_2005!$D$7:$D$883,"5200*"))/1000</f>
        <v>0</v>
      </c>
      <c r="T126" s="17">
        <f>(SUMIFS(EUROSTAT_VBE_IND_2005!Q$7:Q$883,EUROSTAT_VBE_IND_2005!$B$7:$B$883,$D126,EUROSTAT_VBE_IND_2005!$C$7:$C$883,"*"&amp;RIGHT($A126,3)&amp;"*",EUROSTAT_VBE_IND_2005!$D$7:$D$883,"5200*"))/1000</f>
        <v>0.028</v>
      </c>
      <c r="U126" s="17">
        <f>(SUMIFS(EUROSTAT_VBE_IND_2005!R$7:R$883,EUROSTAT_VBE_IND_2005!$B$7:$B$883,$D126,EUROSTAT_VBE_IND_2005!$C$7:$C$883,"*"&amp;RIGHT($A126,3)&amp;"*",EUROSTAT_VBE_IND_2005!$D$7:$D$883,"5200*"))/1000</f>
        <v>1.236</v>
      </c>
      <c r="V126" s="17">
        <f>(SUMIFS(EUROSTAT_VBE_IND_2005!S$7:S$883,EUROSTAT_VBE_IND_2005!$B$7:$B$883,$D126,EUROSTAT_VBE_IND_2005!$C$7:$C$883,"*"&amp;RIGHT($A126,3)&amp;"*",EUROSTAT_VBE_IND_2005!$D$7:$D$883,"5200*"))/1000</f>
        <v>0</v>
      </c>
      <c r="W126" s="17">
        <f>(SUMIFS(EUROSTAT_VBE_IND_2005!T$7:T$883,EUROSTAT_VBE_IND_2005!$B$7:$B$883,$D126,EUROSTAT_VBE_IND_2005!$C$7:$C$883,"*"&amp;RIGHT($A126,3)&amp;"*",EUROSTAT_VBE_IND_2005!$D$7:$D$883,"5200*"))/1000</f>
        <v>0</v>
      </c>
      <c r="X126" s="17">
        <f>(SUMIFS(EUROSTAT_VBE_IND_2005!U$7:U$883,EUROSTAT_VBE_IND_2005!$B$7:$B$883,$D126,EUROSTAT_VBE_IND_2005!$C$7:$C$883,"*"&amp;RIGHT($A126,3)&amp;"*",EUROSTAT_VBE_IND_2005!$D$7:$D$883,"5200*"))/1000</f>
        <v>2.119</v>
      </c>
      <c r="Y126" s="17">
        <f>(SUMIFS(EUROSTAT_VBE_IND_2005!V$7:V$883,EUROSTAT_VBE_IND_2005!$B$7:$B$883,$D126,EUROSTAT_VBE_IND_2005!$C$7:$C$883,"*"&amp;RIGHT($A126,3)&amp;"*",EUROSTAT_VBE_IND_2005!$D$7:$D$883,"5200*"))/1000</f>
        <v>0</v>
      </c>
      <c r="Z126" s="17">
        <f>(SUMIFS(EUROSTAT_VBE_IND_2005!W$7:W$883,EUROSTAT_VBE_IND_2005!$B$7:$B$883,$D126,EUROSTAT_VBE_IND_2005!$C$7:$C$883,"*"&amp;RIGHT($A126,3)&amp;"*",EUROSTAT_VBE_IND_2005!$D$7:$D$883,"5200*"))/1000</f>
        <v>0</v>
      </c>
      <c r="AA126" s="17">
        <f>(SUMIFS(EUROSTAT_VBE_IND_2005!X$7:X$883,EUROSTAT_VBE_IND_2005!$B$7:$B$883,$D126,EUROSTAT_VBE_IND_2005!$C$7:$C$883,"*"&amp;RIGHT($A126,3)&amp;"*",EUROSTAT_VBE_IND_2005!$D$7:$D$883,"5200*"))/1000</f>
        <v>0.004</v>
      </c>
      <c r="AB126" s="17">
        <f>(SUMIFS(EUROSTAT_VBE_IND_2005!AA$7:AA$883,EUROSTAT_VBE_IND_2005!$B$7:$B$883,$D126,EUROSTAT_VBE_IND_2005!$C$7:$C$883,"*"&amp;RIGHT($A126,3)&amp;"*",EUROSTAT_VBE_IND_2005!$D$7:$D$883,"5200*"))/1000</f>
        <v>0</v>
      </c>
      <c r="AC126" s="17">
        <f>(SUMIFS(EUROSTAT_VBE_IND_2005!AB$7:AB$883,EUROSTAT_VBE_IND_2005!$B$7:$B$883,$D126,EUROSTAT_VBE_IND_2005!$C$7:$C$883,"*"&amp;RIGHT($A126,3)&amp;"*",EUROSTAT_VBE_IND_2005!$D$7:$D$883,"5200*"))/1000</f>
        <v>0.001</v>
      </c>
      <c r="AD126" s="17">
        <f>(SUMIFS(EUROSTAT_VBE_IND_2005!AC$7:AC$883,EUROSTAT_VBE_IND_2005!$B$7:$B$883,$D126,EUROSTAT_VBE_IND_2005!$C$7:$C$883,"*"&amp;RIGHT($A126,3)&amp;"*",EUROSTAT_VBE_IND_2005!$D$7:$D$883,"5200*"))/1000</f>
        <v>0.039</v>
      </c>
      <c r="AE126" s="17">
        <f>(SUMIFS(EUROSTAT_VBE_IND_2005!AD$7:AD$883,EUROSTAT_VBE_IND_2005!$B$7:$B$883,$D126,EUROSTAT_VBE_IND_2005!$C$7:$C$883,"*"&amp;RIGHT($A126,3)&amp;"*",EUROSTAT_VBE_IND_2005!$D$7:$D$883,"5200*"))/1000</f>
        <v>6.754</v>
      </c>
      <c r="AF126" s="17">
        <f>(SUMIFS(EUROSTAT_VBE_IND_2005!AE$7:AE$883,EUROSTAT_VBE_IND_2005!$B$7:$B$883,$D126,EUROSTAT_VBE_IND_2005!$C$7:$C$883,"*"&amp;RIGHT($A126,3)&amp;"*",EUROSTAT_VBE_IND_2005!$D$7:$D$883,"5200*"))/1000</f>
        <v>0</v>
      </c>
      <c r="AG126" s="17">
        <f>(SUMIFS(EUROSTAT_VBE_IND_2005!AF$7:AF$883,EUROSTAT_VBE_IND_2005!$B$7:$B$883,$D126,EUROSTAT_VBE_IND_2005!$C$7:$C$883,"*"&amp;RIGHT($A126,3)&amp;"*",EUROSTAT_VBE_IND_2005!$D$7:$D$883,"5200*"))/1000</f>
        <v>0.137</v>
      </c>
      <c r="AH126" s="17">
        <f>(SUMIFS(EUROSTAT_VBE_IND_2005!AH$7:AH$883,EUROSTAT_VBE_IND_2005!$B$7:$B$883,$D126,EUROSTAT_VBE_IND_2005!$C$7:$C$883,"*"&amp;RIGHT($A126,3)&amp;"*",EUROSTAT_VBE_IND_2005!$D$7:$D$883,"5200*"))/1000</f>
        <v>0</v>
      </c>
      <c r="AI126" s="17">
        <f>(SUMIFS(EUROSTAT_VBE_IND_2005!AI$7:AI$883,EUROSTAT_VBE_IND_2005!$B$7:$B$883,$D126,EUROSTAT_VBE_IND_2005!$C$7:$C$883,"*"&amp;RIGHT($A126,3)&amp;"*",EUROSTAT_VBE_IND_2005!$D$7:$D$883,"5200*"))/1000</f>
        <v>0.198</v>
      </c>
      <c r="AJ126" s="17">
        <f>(SUMIFS(EUROSTAT_VBE_IND_2005!AJ$7:AJ$883,EUROSTAT_VBE_IND_2005!$B$7:$B$883,$D126,EUROSTAT_VBE_IND_2005!$C$7:$C$883,"*"&amp;RIGHT($A126,3)&amp;"*",EUROSTAT_VBE_IND_2005!$D$7:$D$883,"5200*"))/1000</f>
        <v>0</v>
      </c>
      <c r="AK126" s="17">
        <f>(SUMIFS(EUROSTAT_VBE_IND_2005!AK$7:AK$883,EUROSTAT_VBE_IND_2005!$B$7:$B$883,$D126,EUROSTAT_VBE_IND_2005!$C$7:$C$883,"*"&amp;RIGHT($A126,3)&amp;"*",EUROSTAT_VBE_IND_2005!$D$7:$D$883,"5200*"))/1000</f>
        <v>0</v>
      </c>
      <c r="AL126" s="198"/>
      <c r="AM126" s="198"/>
      <c r="AN126" s="198"/>
      <c r="AO126" s="17">
        <f>(SUMIFS(EUROSTAT_VBE_IND_2005!Y$7:Y$883,EUROSTAT_VBE_IND_2005!$B$7:$B$883,$D126,EUROSTAT_VBE_IND_2005!$C$7:$C$883,"*"&amp;RIGHT($A126,3)&amp;"*",EUROSTAT_VBE_IND_2005!$D$7:$D$883,"5200*"))/1000</f>
        <v>0</v>
      </c>
      <c r="AP126" s="17">
        <f>(SUMIFS(EUROSTAT_VBE_IND_2005!Z$7:Z$883,EUROSTAT_VBE_IND_2005!$B$7:$B$883,$D126,EUROSTAT_VBE_IND_2005!$C$7:$C$883,"*"&amp;RIGHT($A126,3)&amp;"*",EUROSTAT_VBE_IND_2005!$D$7:$D$883,"5200*"))/1000</f>
        <v>0.388</v>
      </c>
      <c r="AQ126" s="17">
        <f>(SUMIFS(EUROSTAT_VBE_IND_2005!AG$7:AG$883,EUROSTAT_VBE_IND_2005!$B$7:$B$883,$D126,EUROSTAT_VBE_IND_2005!$C$7:$C$883,"*"&amp;RIGHT($A126,3)&amp;"*",EUROSTAT_VBE_IND_2005!$D$7:$D$883,"5200*"))/1000</f>
        <v>7.109</v>
      </c>
    </row>
    <row r="127" spans="6:43">
      <c r="F127" s="241" t="s">
        <v>192</v>
      </c>
      <c r="G127" s="795">
        <f>SUM(G107:G126)</f>
        <v>104.861</v>
      </c>
      <c r="H127" s="795">
        <f t="shared" ref="H127:AK127" si="4">SUM(H107:H126)</f>
        <v>141.67</v>
      </c>
      <c r="I127" s="795">
        <f t="shared" si="4"/>
        <v>41.701</v>
      </c>
      <c r="J127" s="875"/>
      <c r="K127" s="795">
        <f t="shared" si="4"/>
        <v>0.004</v>
      </c>
      <c r="L127" s="795">
        <f t="shared" si="4"/>
        <v>125.35</v>
      </c>
      <c r="M127" s="795">
        <f t="shared" si="4"/>
        <v>553.833</v>
      </c>
      <c r="N127" s="795">
        <f t="shared" si="4"/>
        <v>3.217</v>
      </c>
      <c r="O127" s="795">
        <f t="shared" si="4"/>
        <v>0.042</v>
      </c>
      <c r="P127" s="795">
        <f t="shared" si="4"/>
        <v>9.189</v>
      </c>
      <c r="Q127" s="795">
        <f t="shared" si="4"/>
        <v>187.382</v>
      </c>
      <c r="R127" s="795">
        <f t="shared" si="4"/>
        <v>66.283</v>
      </c>
      <c r="S127" s="795">
        <f t="shared" si="4"/>
        <v>276.377</v>
      </c>
      <c r="T127" s="795">
        <f t="shared" si="4"/>
        <v>1.563</v>
      </c>
      <c r="U127" s="795">
        <f t="shared" si="4"/>
        <v>26.717</v>
      </c>
      <c r="V127" s="795">
        <f t="shared" si="4"/>
        <v>0.043</v>
      </c>
      <c r="W127" s="795">
        <f t="shared" si="4"/>
        <v>7.361</v>
      </c>
      <c r="X127" s="795">
        <f t="shared" si="4"/>
        <v>312.265</v>
      </c>
      <c r="Y127" s="795">
        <f t="shared" si="4"/>
        <v>0.211</v>
      </c>
      <c r="Z127" s="795">
        <f t="shared" si="4"/>
        <v>14.225</v>
      </c>
      <c r="AA127" s="795">
        <f t="shared" si="4"/>
        <v>5.499</v>
      </c>
      <c r="AB127" s="795">
        <f t="shared" si="4"/>
        <v>0</v>
      </c>
      <c r="AC127" s="795">
        <f t="shared" si="4"/>
        <v>102.666</v>
      </c>
      <c r="AD127" s="795">
        <f t="shared" si="4"/>
        <v>39.081</v>
      </c>
      <c r="AE127" s="795">
        <f t="shared" si="4"/>
        <v>143.868</v>
      </c>
      <c r="AF127" s="795">
        <f t="shared" si="4"/>
        <v>7.962</v>
      </c>
      <c r="AG127" s="795">
        <f t="shared" si="4"/>
        <v>149.029</v>
      </c>
      <c r="AH127" s="795">
        <f t="shared" si="4"/>
        <v>85.654</v>
      </c>
      <c r="AI127" s="795">
        <f t="shared" si="4"/>
        <v>6.46</v>
      </c>
      <c r="AJ127" s="795">
        <f t="shared" si="4"/>
        <v>90.447</v>
      </c>
      <c r="AK127" s="795">
        <f t="shared" si="4"/>
        <v>191.547</v>
      </c>
      <c r="AL127" s="875"/>
      <c r="AM127" s="875"/>
      <c r="AN127" s="875"/>
      <c r="AO127" s="795">
        <f>SUM(AO107:AO126)</f>
        <v>1.277</v>
      </c>
      <c r="AP127" s="795">
        <f>SUM(AP107:AP126)</f>
        <v>14.148</v>
      </c>
      <c r="AQ127" s="795">
        <f>SUM(AQ107:AQ126)</f>
        <v>29.129</v>
      </c>
    </row>
    <row r="128" spans="1:43">
      <c r="A128" t="str">
        <f>LEFT(EUROSTAT_VBE_IND_2005!$C$88,8)</f>
        <v>B_101805</v>
      </c>
      <c r="B128" s="28" t="s">
        <v>297</v>
      </c>
      <c r="C128" t="s">
        <v>293</v>
      </c>
      <c r="D128" t="s">
        <v>55</v>
      </c>
      <c r="F128" s="241" t="s">
        <v>294</v>
      </c>
      <c r="G128" s="795">
        <f>(SUMIFS(EUROSTAT_VBE_IND_2005!E$7:E$883,EUROSTAT_VBE_IND_2005!$B$7:$B$883,$D126,EUROSTAT_VBE_IND_2005!$C$7:$C$883,"*"&amp;RIGHT($A126,3)&amp;"*",EUROSTAT_VBE_IND_2005!$D$7:$D$883,"*"))/1000</f>
        <v>104.861</v>
      </c>
      <c r="H128" s="795">
        <f>(SUMIFS(EUROSTAT_VBE_IND_2005!F$7:F$883,EUROSTAT_VBE_IND_2005!$B$7:$B$883,$D126,EUROSTAT_VBE_IND_2005!$C$7:$C$883,"*"&amp;RIGHT($A126,3)&amp;"*",EUROSTAT_VBE_IND_2005!$D$7:$D$883,"*"))/1000</f>
        <v>141.67</v>
      </c>
      <c r="I128" s="795">
        <f>(SUMIFS(EUROSTAT_VBE_IND_2005!G$7:G$883,EUROSTAT_VBE_IND_2005!$B$7:$B$883,$D126,EUROSTAT_VBE_IND_2005!$C$7:$C$883,"*"&amp;RIGHT($A126,3)&amp;"*",EUROSTAT_VBE_IND_2005!$D$7:$D$883,"*"))/1000</f>
        <v>41.701</v>
      </c>
      <c r="J128" s="875"/>
      <c r="K128" s="795">
        <f>(SUMIFS(EUROSTAT_VBE_IND_2005!H$7:H$883,EUROSTAT_VBE_IND_2005!$B$7:$B$883,$D126,EUROSTAT_VBE_IND_2005!$C$7:$C$883,"*"&amp;RIGHT($A126,3)&amp;"*",EUROSTAT_VBE_IND_2005!$D$7:$D$883,"*"))/1000</f>
        <v>0.004</v>
      </c>
      <c r="L128" s="795">
        <f>(SUMIFS(EUROSTAT_VBE_IND_2005!I$7:I$883,EUROSTAT_VBE_IND_2005!$B$7:$B$883,$D126,EUROSTAT_VBE_IND_2005!$C$7:$C$883,"*"&amp;RIGHT($A126,3)&amp;"*",EUROSTAT_VBE_IND_2005!$D$7:$D$883,"*"))/1000</f>
        <v>125.35</v>
      </c>
      <c r="M128" s="795">
        <f>(SUMIFS(EUROSTAT_VBE_IND_2005!J$7:J$883,EUROSTAT_VBE_IND_2005!$B$7:$B$883,$D126,EUROSTAT_VBE_IND_2005!$C$7:$C$883,"*"&amp;RIGHT($A126,3)&amp;"*",EUROSTAT_VBE_IND_2005!$D$7:$D$883,"*"))/1000</f>
        <v>553.833</v>
      </c>
      <c r="N128" s="795">
        <f>(SUMIFS(EUROSTAT_VBE_IND_2005!K$7:K$883,EUROSTAT_VBE_IND_2005!$B$7:$B$883,$D126,EUROSTAT_VBE_IND_2005!$C$7:$C$883,"*"&amp;RIGHT($A126,3)&amp;"*",EUROSTAT_VBE_IND_2005!$D$7:$D$883,"*"))/1000</f>
        <v>3.217</v>
      </c>
      <c r="O128" s="795">
        <f>(SUMIFS(EUROSTAT_VBE_IND_2005!L$7:L$883,EUROSTAT_VBE_IND_2005!$B$7:$B$883,$D126,EUROSTAT_VBE_IND_2005!$C$7:$C$883,"*"&amp;RIGHT($A126,3)&amp;"*",EUROSTAT_VBE_IND_2005!$D$7:$D$883,"*"))/1000</f>
        <v>0.042</v>
      </c>
      <c r="P128" s="795">
        <f>(SUMIFS(EUROSTAT_VBE_IND_2005!M$7:M$883,EUROSTAT_VBE_IND_2005!$B$7:$B$883,$D126,EUROSTAT_VBE_IND_2005!$C$7:$C$883,"*"&amp;RIGHT($A126,3)&amp;"*",EUROSTAT_VBE_IND_2005!$D$7:$D$883,"*"))/1000</f>
        <v>9.189</v>
      </c>
      <c r="Q128" s="795">
        <f>(SUMIFS(EUROSTAT_VBE_IND_2005!N$7:N$883,EUROSTAT_VBE_IND_2005!$B$7:$B$883,$D126,EUROSTAT_VBE_IND_2005!$C$7:$C$883,"*"&amp;RIGHT($A126,3)&amp;"*",EUROSTAT_VBE_IND_2005!$D$7:$D$883,"*"))/1000</f>
        <v>187.382</v>
      </c>
      <c r="R128" s="795">
        <f>(SUMIFS(EUROSTAT_VBE_IND_2005!O$7:O$883,EUROSTAT_VBE_IND_2005!$B$7:$B$883,$D126,EUROSTAT_VBE_IND_2005!$C$7:$C$883,"*"&amp;RIGHT($A126,3)&amp;"*",EUROSTAT_VBE_IND_2005!$D$7:$D$883,"*"))/1000</f>
        <v>66.283</v>
      </c>
      <c r="S128" s="795">
        <f>(SUMIFS(EUROSTAT_VBE_IND_2005!P$7:P$883,EUROSTAT_VBE_IND_2005!$B$7:$B$883,$D126,EUROSTAT_VBE_IND_2005!$C$7:$C$883,"*"&amp;RIGHT($A126,3)&amp;"*",EUROSTAT_VBE_IND_2005!$D$7:$D$883,"*"))/1000</f>
        <v>276.377</v>
      </c>
      <c r="T128" s="795">
        <f>(SUMIFS(EUROSTAT_VBE_IND_2005!Q$7:Q$883,EUROSTAT_VBE_IND_2005!$B$7:$B$883,$D126,EUROSTAT_VBE_IND_2005!$C$7:$C$883,"*"&amp;RIGHT($A126,3)&amp;"*",EUROSTAT_VBE_IND_2005!$D$7:$D$883,"*"))/1000</f>
        <v>1.563</v>
      </c>
      <c r="U128" s="795">
        <f>(SUMIFS(EUROSTAT_VBE_IND_2005!R$7:R$883,EUROSTAT_VBE_IND_2005!$B$7:$B$883,$D126,EUROSTAT_VBE_IND_2005!$C$7:$C$883,"*"&amp;RIGHT($A126,3)&amp;"*",EUROSTAT_VBE_IND_2005!$D$7:$D$883,"*"))/1000</f>
        <v>26.717</v>
      </c>
      <c r="V128" s="795">
        <f>(SUMIFS(EUROSTAT_VBE_IND_2005!S$7:S$883,EUROSTAT_VBE_IND_2005!$B$7:$B$883,$D126,EUROSTAT_VBE_IND_2005!$C$7:$C$883,"*"&amp;RIGHT($A126,3)&amp;"*",EUROSTAT_VBE_IND_2005!$D$7:$D$883,"*"))/1000</f>
        <v>0.043</v>
      </c>
      <c r="W128" s="795">
        <f>(SUMIFS(EUROSTAT_VBE_IND_2005!T$7:T$883,EUROSTAT_VBE_IND_2005!$B$7:$B$883,$D126,EUROSTAT_VBE_IND_2005!$C$7:$C$883,"*"&amp;RIGHT($A126,3)&amp;"*",EUROSTAT_VBE_IND_2005!$D$7:$D$883,"*"))/1000</f>
        <v>7.361</v>
      </c>
      <c r="X128" s="795">
        <f>(SUMIFS(EUROSTAT_VBE_IND_2005!U$7:U$883,EUROSTAT_VBE_IND_2005!$B$7:$B$883,$D126,EUROSTAT_VBE_IND_2005!$C$7:$C$883,"*"&amp;RIGHT($A126,3)&amp;"*",EUROSTAT_VBE_IND_2005!$D$7:$D$883,"*"))/1000</f>
        <v>312.265</v>
      </c>
      <c r="Y128" s="795">
        <f>(SUMIFS(EUROSTAT_VBE_IND_2005!V$7:V$883,EUROSTAT_VBE_IND_2005!$B$7:$B$883,$D126,EUROSTAT_VBE_IND_2005!$C$7:$C$883,"*"&amp;RIGHT($A126,3)&amp;"*",EUROSTAT_VBE_IND_2005!$D$7:$D$883,"*"))/1000</f>
        <v>0.211</v>
      </c>
      <c r="Z128" s="795">
        <f>(SUMIFS(EUROSTAT_VBE_IND_2005!W$7:W$883,EUROSTAT_VBE_IND_2005!$B$7:$B$883,$D126,EUROSTAT_VBE_IND_2005!$C$7:$C$883,"*"&amp;RIGHT($A126,3)&amp;"*",EUROSTAT_VBE_IND_2005!$D$7:$D$883,"*"))/1000</f>
        <v>14.225</v>
      </c>
      <c r="AA128" s="795">
        <f>(SUMIFS(EUROSTAT_VBE_IND_2005!X$7:X$883,EUROSTAT_VBE_IND_2005!$B$7:$B$883,$D126,EUROSTAT_VBE_IND_2005!$C$7:$C$883,"*"&amp;RIGHT($A126,3)&amp;"*",EUROSTAT_VBE_IND_2005!$D$7:$D$883,"*"))/1000</f>
        <v>5.499</v>
      </c>
      <c r="AB128" s="795">
        <f>(SUMIFS(EUROSTAT_VBE_IND_2005!AA$7:AA$883,EUROSTAT_VBE_IND_2005!$B$7:$B$883,$D126,EUROSTAT_VBE_IND_2005!$C$7:$C$883,"*"&amp;RIGHT($A126,3)&amp;"*",EUROSTAT_VBE_IND_2005!$D$7:$D$883,"*"))/1000</f>
        <v>0</v>
      </c>
      <c r="AC128" s="795">
        <f>(SUMIFS(EUROSTAT_VBE_IND_2005!AB$7:AB$883,EUROSTAT_VBE_IND_2005!$B$7:$B$883,$D126,EUROSTAT_VBE_IND_2005!$C$7:$C$883,"*"&amp;RIGHT($A126,3)&amp;"*",EUROSTAT_VBE_IND_2005!$D$7:$D$883,"*"))/1000</f>
        <v>102.666</v>
      </c>
      <c r="AD128" s="795">
        <f>(SUMIFS(EUROSTAT_VBE_IND_2005!AC$7:AC$883,EUROSTAT_VBE_IND_2005!$B$7:$B$883,$D126,EUROSTAT_VBE_IND_2005!$C$7:$C$883,"*"&amp;RIGHT($A126,3)&amp;"*",EUROSTAT_VBE_IND_2005!$D$7:$D$883,"*"))/1000</f>
        <v>39.081</v>
      </c>
      <c r="AE128" s="795">
        <f>(SUMIFS(EUROSTAT_VBE_IND_2005!AD$7:AD$883,EUROSTAT_VBE_IND_2005!$B$7:$B$883,$D126,EUROSTAT_VBE_IND_2005!$C$7:$C$883,"*"&amp;RIGHT($A126,3)&amp;"*",EUROSTAT_VBE_IND_2005!$D$7:$D$883,"*"))/1000</f>
        <v>143.868</v>
      </c>
      <c r="AF128" s="795">
        <f>(SUMIFS(EUROSTAT_VBE_IND_2005!AE$7:AE$883,EUROSTAT_VBE_IND_2005!$B$7:$B$883,$D126,EUROSTAT_VBE_IND_2005!$C$7:$C$883,"*"&amp;RIGHT($A126,3)&amp;"*",EUROSTAT_VBE_IND_2005!$D$7:$D$883,"*"))/1000</f>
        <v>7.962</v>
      </c>
      <c r="AG128" s="795">
        <f>(SUMIFS(EUROSTAT_VBE_IND_2005!AF$7:AF$883,EUROSTAT_VBE_IND_2005!$B$7:$B$883,$D126,EUROSTAT_VBE_IND_2005!$C$7:$C$883,"*"&amp;RIGHT($A126,3)&amp;"*",EUROSTAT_VBE_IND_2005!$D$7:$D$883,"*"))/1000</f>
        <v>149.029</v>
      </c>
      <c r="AH128" s="795">
        <f>(SUMIFS(EUROSTAT_VBE_IND_2005!AH$7:AH$883,EUROSTAT_VBE_IND_2005!$B$7:$B$883,$D126,EUROSTAT_VBE_IND_2005!$C$7:$C$883,"*"&amp;RIGHT($A126,3)&amp;"*",EUROSTAT_VBE_IND_2005!$D$7:$D$883,"*"))/1000</f>
        <v>85.654</v>
      </c>
      <c r="AI128" s="795">
        <f>(SUMIFS(EUROSTAT_VBE_IND_2005!AI$7:AI$883,EUROSTAT_VBE_IND_2005!$B$7:$B$883,$D126,EUROSTAT_VBE_IND_2005!$C$7:$C$883,"*"&amp;RIGHT($A126,3)&amp;"*",EUROSTAT_VBE_IND_2005!$D$7:$D$883,"*"))/1000</f>
        <v>6.46</v>
      </c>
      <c r="AJ128" s="795">
        <f>(SUMIFS(EUROSTAT_VBE_IND_2005!AJ$7:AJ$883,EUROSTAT_VBE_IND_2005!$B$7:$B$883,$D126,EUROSTAT_VBE_IND_2005!$C$7:$C$883,"*"&amp;RIGHT($A126,3)&amp;"*",EUROSTAT_VBE_IND_2005!$D$7:$D$883,"*"))/1000</f>
        <v>90.447</v>
      </c>
      <c r="AK128" s="795">
        <f>(SUMIFS(EUROSTAT_VBE_IND_2005!AK$7:AK$883,EUROSTAT_VBE_IND_2005!$B$7:$B$883,$D126,EUROSTAT_VBE_IND_2005!$C$7:$C$883,"*"&amp;RIGHT($A126,3)&amp;"*",EUROSTAT_VBE_IND_2005!$D$7:$D$883,"*"))/1000</f>
        <v>191.547</v>
      </c>
      <c r="AL128" s="875"/>
      <c r="AM128" s="875"/>
      <c r="AN128" s="875"/>
      <c r="AO128" s="795">
        <f>(SUMIFS(EUROSTAT_VBE_IND_2005!Y$7:Y$883,EUROSTAT_VBE_IND_2005!$B$7:$B$883,$D126,EUROSTAT_VBE_IND_2005!$C$7:$C$883,"*"&amp;RIGHT($A126,3)&amp;"*",EUROSTAT_VBE_IND_2005!$D$7:$D$883,"*"))/1000</f>
        <v>1.277</v>
      </c>
      <c r="AP128" s="795">
        <f>(SUMIFS(EUROSTAT_VBE_IND_2005!Z$7:Z$883,EUROSTAT_VBE_IND_2005!$B$7:$B$883,$D126,EUROSTAT_VBE_IND_2005!$C$7:$C$883,"*"&amp;RIGHT($A126,3)&amp;"*",EUROSTAT_VBE_IND_2005!$D$7:$D$883,"*"))/1000</f>
        <v>14.148</v>
      </c>
      <c r="AQ128" s="795">
        <f>(SUMIFS(EUROSTAT_VBE_IND_2005!AG$7:AG$883,EUROSTAT_VBE_IND_2005!$B$7:$B$883,$D126,EUROSTAT_VBE_IND_2005!$C$7:$C$883,"*"&amp;RIGHT($A126,3)&amp;"*",EUROSTAT_VBE_IND_2005!$D$7:$D$883,"*"))/1000</f>
        <v>29.129</v>
      </c>
    </row>
    <row r="129" spans="2:43">
      <c r="B129" s="28"/>
      <c r="F129" s="241"/>
      <c r="G129" s="795"/>
      <c r="H129" s="795"/>
      <c r="I129" s="795"/>
      <c r="K129" s="795"/>
      <c r="L129" s="795"/>
      <c r="M129" s="795"/>
      <c r="N129" s="795"/>
      <c r="O129" s="795"/>
      <c r="P129" s="795"/>
      <c r="Q129" s="795"/>
      <c r="R129" s="795"/>
      <c r="S129" s="795"/>
      <c r="T129" s="795"/>
      <c r="U129" s="795"/>
      <c r="V129" s="795"/>
      <c r="W129" s="795"/>
      <c r="X129" s="795"/>
      <c r="Y129" s="795"/>
      <c r="Z129" s="795"/>
      <c r="AA129" s="795"/>
      <c r="AB129" s="795"/>
      <c r="AC129" s="795"/>
      <c r="AD129" s="795"/>
      <c r="AE129" s="795"/>
      <c r="AF129" s="795"/>
      <c r="AG129" s="795"/>
      <c r="AH129" s="795"/>
      <c r="AI129" s="795"/>
      <c r="AJ129" s="795"/>
      <c r="AK129" s="795"/>
      <c r="AO129" s="795"/>
      <c r="AP129" s="795"/>
      <c r="AQ129" s="795"/>
    </row>
    <row r="130" spans="2:43">
      <c r="B130" s="28"/>
      <c r="F130" s="241"/>
      <c r="G130" s="795"/>
      <c r="H130" s="795"/>
      <c r="I130" s="795"/>
      <c r="K130" s="795"/>
      <c r="L130" s="795"/>
      <c r="M130" s="795"/>
      <c r="N130" s="795"/>
      <c r="O130" s="795"/>
      <c r="P130" s="795"/>
      <c r="Q130" s="795"/>
      <c r="R130" s="795"/>
      <c r="S130" s="795"/>
      <c r="T130" s="795"/>
      <c r="U130" s="795"/>
      <c r="V130" s="795"/>
      <c r="W130" s="795"/>
      <c r="X130" s="795"/>
      <c r="Y130" s="795"/>
      <c r="Z130" s="795"/>
      <c r="AA130" s="795"/>
      <c r="AB130" s="795"/>
      <c r="AC130" s="795"/>
      <c r="AD130" s="795"/>
      <c r="AE130" s="795"/>
      <c r="AF130" s="795"/>
      <c r="AG130" s="795"/>
      <c r="AH130" s="795"/>
      <c r="AI130" s="795"/>
      <c r="AJ130" s="795"/>
      <c r="AK130" s="795"/>
      <c r="AO130" s="795"/>
      <c r="AP130" s="795"/>
      <c r="AQ130" s="795"/>
    </row>
    <row r="131" spans="1:43">
      <c r="A131" s="19" t="s">
        <v>284</v>
      </c>
      <c r="B131" s="19" t="s">
        <v>285</v>
      </c>
      <c r="C131" t="s">
        <v>131</v>
      </c>
      <c r="D131" t="s">
        <v>286</v>
      </c>
      <c r="E131" t="s">
        <v>287</v>
      </c>
      <c r="F131" t="s">
        <v>288</v>
      </c>
      <c r="G131" t="str">
        <f>EUROSTAT_VBE_IND_2005!E$6</f>
        <v>AT</v>
      </c>
      <c r="H131" t="str">
        <f>EUROSTAT_VBE_IND_2005!F$6</f>
        <v>BE</v>
      </c>
      <c r="I131" t="str">
        <f>EUROSTAT_VBE_IND_2005!G$6</f>
        <v>BG</v>
      </c>
      <c r="J131" t="s">
        <v>289</v>
      </c>
      <c r="K131" t="str">
        <f>EUROSTAT_VBE_IND_2005!H$6</f>
        <v>CY</v>
      </c>
      <c r="L131" t="str">
        <f>EUROSTAT_VBE_IND_2005!I$6</f>
        <v>CZ</v>
      </c>
      <c r="M131" t="str">
        <f>EUROSTAT_VBE_IND_2005!J$6</f>
        <v>DE</v>
      </c>
      <c r="N131" t="str">
        <f>EUROSTAT_VBE_IND_2005!K$6</f>
        <v>DK</v>
      </c>
      <c r="O131" t="str">
        <f>EUROSTAT_VBE_IND_2005!L$6</f>
        <v>EE</v>
      </c>
      <c r="P131" t="str">
        <f>EUROSTAT_VBE_IND_2005!M$6</f>
        <v>EL</v>
      </c>
      <c r="Q131" t="str">
        <f>EUROSTAT_VBE_IND_2005!N$6</f>
        <v>ES</v>
      </c>
      <c r="R131" t="str">
        <f>EUROSTAT_VBE_IND_2005!O$6</f>
        <v>FI</v>
      </c>
      <c r="S131" t="str">
        <f>EUROSTAT_VBE_IND_2005!P$6</f>
        <v>FR</v>
      </c>
      <c r="T131" t="str">
        <f>EUROSTAT_VBE_IND_2005!Q$6</f>
        <v>HR</v>
      </c>
      <c r="U131" t="str">
        <f>EUROSTAT_VBE_IND_2005!R$6</f>
        <v>HU</v>
      </c>
      <c r="V131" t="str">
        <f>EUROSTAT_VBE_IND_2005!S$6</f>
        <v>IE</v>
      </c>
      <c r="W131" t="str">
        <f>EUROSTAT_VBE_IND_2005!T$6</f>
        <v>IS</v>
      </c>
      <c r="X131" t="str">
        <f>EUROSTAT_VBE_IND_2005!U$6</f>
        <v>IT</v>
      </c>
      <c r="Y131" t="str">
        <f>EUROSTAT_VBE_IND_2005!V$6</f>
        <v>LT</v>
      </c>
      <c r="Z131" t="str">
        <f>EUROSTAT_VBE_IND_2005!W$6</f>
        <v>LU</v>
      </c>
      <c r="AA131" t="str">
        <f>EUROSTAT_VBE_IND_2005!X$6</f>
        <v>LV</v>
      </c>
      <c r="AB131" t="str">
        <f>EUROSTAT_VBE_IND_2005!AA$6</f>
        <v>MT</v>
      </c>
      <c r="AC131" t="str">
        <f>EUROSTAT_VBE_IND_2005!AB$6</f>
        <v>NL</v>
      </c>
      <c r="AD131" t="str">
        <f>EUROSTAT_VBE_IND_2005!AC$6</f>
        <v>NO</v>
      </c>
      <c r="AE131" t="str">
        <f>EUROSTAT_VBE_IND_2005!AD$6</f>
        <v>PL</v>
      </c>
      <c r="AF131" t="str">
        <f>EUROSTAT_VBE_IND_2005!AE$6</f>
        <v>PT</v>
      </c>
      <c r="AG131" t="str">
        <f>EUROSTAT_VBE_IND_2005!AF$6</f>
        <v>RO</v>
      </c>
      <c r="AH131" t="str">
        <f>EUROSTAT_VBE_IND_2005!AH$6</f>
        <v>SE</v>
      </c>
      <c r="AI131" t="str">
        <f>EUROSTAT_VBE_IND_2005!AI$6</f>
        <v>SI</v>
      </c>
      <c r="AJ131" t="str">
        <f>EUROSTAT_VBE_IND_2005!AJ$6</f>
        <v>SK</v>
      </c>
      <c r="AK131" t="str">
        <f>EUROSTAT_VBE_IND_2005!AK$6</f>
        <v>UK</v>
      </c>
      <c r="AL131" t="s">
        <v>290</v>
      </c>
      <c r="AM131" t="s">
        <v>291</v>
      </c>
      <c r="AN131" t="s">
        <v>292</v>
      </c>
      <c r="AO131" t="str">
        <f>EUROSTAT_VBE_IND_2005!Y$6</f>
        <v>ME</v>
      </c>
      <c r="AP131" t="str">
        <f>EUROSTAT_VBE_IND_2005!Z$6</f>
        <v>MK</v>
      </c>
      <c r="AQ131" t="str">
        <f>EUROSTAT_VBE_IND_2005!AG$6</f>
        <v>RS</v>
      </c>
    </row>
    <row r="132" spans="1:43">
      <c r="A132" t="str">
        <f>LEFT(EUROSTAT_VBE_IND_2005!$C$139,8)</f>
        <v>B_101810</v>
      </c>
      <c r="B132" s="28" t="s">
        <v>298</v>
      </c>
      <c r="C132" t="s">
        <v>293</v>
      </c>
      <c r="D132" t="s">
        <v>55</v>
      </c>
      <c r="E132" t="s">
        <v>228</v>
      </c>
      <c r="F132" t="s">
        <v>229</v>
      </c>
      <c r="G132" s="185">
        <f>(SUMIFS(EUROSTAT_VBE_IND_2005!E$7:E$883,EUROSTAT_VBE_IND_2005!$B$7:$B$883,$D132,EUROSTAT_VBE_IND_2005!$C$7:$C$883,"*"&amp;RIGHT($A132,3)&amp;"*",EUROSTAT_VBE_IND_2005!$D$7:$D$883,"211*"))/1000</f>
        <v>0</v>
      </c>
      <c r="H132" s="185">
        <f>(SUMIFS(EUROSTAT_VBE_IND_2005!F$7:F$883,EUROSTAT_VBE_IND_2005!$B$7:$B$883,$D132,EUROSTAT_VBE_IND_2005!$C$7:$C$883,"*"&amp;RIGHT($A132,3)&amp;"*",EUROSTAT_VBE_IND_2005!$D$7:$D$883,"211*"))/1000</f>
        <v>0</v>
      </c>
      <c r="I132" s="185">
        <f>(SUMIFS(EUROSTAT_VBE_IND_2005!G$7:G$883,EUROSTAT_VBE_IND_2005!$B$7:$B$883,$D132,EUROSTAT_VBE_IND_2005!$C$7:$C$883,"*"&amp;RIGHT($A132,3)&amp;"*",EUROSTAT_VBE_IND_2005!$D$7:$D$883,"211*"))/1000</f>
        <v>0</v>
      </c>
      <c r="J132" s="219"/>
      <c r="K132" s="185">
        <f>(SUMIFS(EUROSTAT_VBE_IND_2005!H$7:H$883,EUROSTAT_VBE_IND_2005!$B$7:$B$883,$D132,EUROSTAT_VBE_IND_2005!$C$7:$C$883,"*"&amp;RIGHT($A132,3)&amp;"*",EUROSTAT_VBE_IND_2005!$D$7:$D$883,"211*"))/1000</f>
        <v>0</v>
      </c>
      <c r="L132" s="185">
        <f>(SUMIFS(EUROSTAT_VBE_IND_2005!I$7:I$883,EUROSTAT_VBE_IND_2005!$B$7:$B$883,$D132,EUROSTAT_VBE_IND_2005!$C$7:$C$883,"*"&amp;RIGHT($A132,3)&amp;"*",EUROSTAT_VBE_IND_2005!$D$7:$D$883,"211*"))/1000</f>
        <v>0</v>
      </c>
      <c r="M132" s="185">
        <f>(SUMIFS(EUROSTAT_VBE_IND_2005!J$7:J$883,EUROSTAT_VBE_IND_2005!$B$7:$B$883,$D132,EUROSTAT_VBE_IND_2005!$C$7:$C$883,"*"&amp;RIGHT($A132,3)&amp;"*",EUROSTAT_VBE_IND_2005!$D$7:$D$883,"211*"))/1000</f>
        <v>0.661</v>
      </c>
      <c r="N132" s="185">
        <f>(SUMIFS(EUROSTAT_VBE_IND_2005!K$7:K$883,EUROSTAT_VBE_IND_2005!$B$7:$B$883,$D132,EUROSTAT_VBE_IND_2005!$C$7:$C$883,"*"&amp;RIGHT($A132,3)&amp;"*",EUROSTAT_VBE_IND_2005!$D$7:$D$883,"211*"))/1000</f>
        <v>0</v>
      </c>
      <c r="O132" s="185">
        <f>(SUMIFS(EUROSTAT_VBE_IND_2005!L$7:L$883,EUROSTAT_VBE_IND_2005!$B$7:$B$883,$D132,EUROSTAT_VBE_IND_2005!$C$7:$C$883,"*"&amp;RIGHT($A132,3)&amp;"*",EUROSTAT_VBE_IND_2005!$D$7:$D$883,"211*"))/1000</f>
        <v>0</v>
      </c>
      <c r="P132" s="185">
        <f>(SUMIFS(EUROSTAT_VBE_IND_2005!M$7:M$883,EUROSTAT_VBE_IND_2005!$B$7:$B$883,$D132,EUROSTAT_VBE_IND_2005!$C$7:$C$883,"*"&amp;RIGHT($A132,3)&amp;"*",EUROSTAT_VBE_IND_2005!$D$7:$D$883,"211*"))/1000</f>
        <v>3.356</v>
      </c>
      <c r="Q132" s="185">
        <f>(SUMIFS(EUROSTAT_VBE_IND_2005!N$7:N$883,EUROSTAT_VBE_IND_2005!$B$7:$B$883,$D132,EUROSTAT_VBE_IND_2005!$C$7:$C$883,"*"&amp;RIGHT($A132,3)&amp;"*",EUROSTAT_VBE_IND_2005!$D$7:$D$883,"211*"))/1000</f>
        <v>0</v>
      </c>
      <c r="R132" s="185">
        <f>(SUMIFS(EUROSTAT_VBE_IND_2005!O$7:O$883,EUROSTAT_VBE_IND_2005!$B$7:$B$883,$D132,EUROSTAT_VBE_IND_2005!$C$7:$C$883,"*"&amp;RIGHT($A132,3)&amp;"*",EUROSTAT_VBE_IND_2005!$D$7:$D$883,"211*"))/1000</f>
        <v>0</v>
      </c>
      <c r="S132" s="185">
        <f>(SUMIFS(EUROSTAT_VBE_IND_2005!P$7:P$883,EUROSTAT_VBE_IND_2005!$B$7:$B$883,$D132,EUROSTAT_VBE_IND_2005!$C$7:$C$883,"*"&amp;RIGHT($A132,3)&amp;"*",EUROSTAT_VBE_IND_2005!$D$7:$D$883,"211*"))/1000</f>
        <v>3.64</v>
      </c>
      <c r="T132" s="185">
        <f>(SUMIFS(EUROSTAT_VBE_IND_2005!Q$7:Q$883,EUROSTAT_VBE_IND_2005!$B$7:$B$883,$D132,EUROSTAT_VBE_IND_2005!$C$7:$C$883,"*"&amp;RIGHT($A132,3)&amp;"*",EUROSTAT_VBE_IND_2005!$D$7:$D$883,"211*"))/1000</f>
        <v>0</v>
      </c>
      <c r="U132" s="185">
        <f>(SUMIFS(EUROSTAT_VBE_IND_2005!R$7:R$883,EUROSTAT_VBE_IND_2005!$B$7:$B$883,$D132,EUROSTAT_VBE_IND_2005!$C$7:$C$883,"*"&amp;RIGHT($A132,3)&amp;"*",EUROSTAT_VBE_IND_2005!$D$7:$D$883,"211*"))/1000</f>
        <v>0</v>
      </c>
      <c r="V132" s="185">
        <f>(SUMIFS(EUROSTAT_VBE_IND_2005!S$7:S$883,EUROSTAT_VBE_IND_2005!$B$7:$B$883,$D132,EUROSTAT_VBE_IND_2005!$C$7:$C$883,"*"&amp;RIGHT($A132,3)&amp;"*",EUROSTAT_VBE_IND_2005!$D$7:$D$883,"211*"))/1000</f>
        <v>0</v>
      </c>
      <c r="W132" s="185">
        <f>(SUMIFS(EUROSTAT_VBE_IND_2005!T$7:T$883,EUROSTAT_VBE_IND_2005!$B$7:$B$883,$D132,EUROSTAT_VBE_IND_2005!$C$7:$C$883,"*"&amp;RIGHT($A132,3)&amp;"*",EUROSTAT_VBE_IND_2005!$D$7:$D$883,"211*"))/1000</f>
        <v>0</v>
      </c>
      <c r="X132" s="185">
        <f>(SUMIFS(EUROSTAT_VBE_IND_2005!U$7:U$883,EUROSTAT_VBE_IND_2005!$B$7:$B$883,$D132,EUROSTAT_VBE_IND_2005!$C$7:$C$883,"*"&amp;RIGHT($A132,3)&amp;"*",EUROSTAT_VBE_IND_2005!$D$7:$D$883,"211*"))/1000</f>
        <v>0.053</v>
      </c>
      <c r="Y132" s="185">
        <f>(SUMIFS(EUROSTAT_VBE_IND_2005!V$7:V$883,EUROSTAT_VBE_IND_2005!$B$7:$B$883,$D132,EUROSTAT_VBE_IND_2005!$C$7:$C$883,"*"&amp;RIGHT($A132,3)&amp;"*",EUROSTAT_VBE_IND_2005!$D$7:$D$883,"211*"))/1000</f>
        <v>0</v>
      </c>
      <c r="Z132" s="185">
        <f>(SUMIFS(EUROSTAT_VBE_IND_2005!W$7:W$883,EUROSTAT_VBE_IND_2005!$B$7:$B$883,$D132,EUROSTAT_VBE_IND_2005!$C$7:$C$883,"*"&amp;RIGHT($A132,3)&amp;"*",EUROSTAT_VBE_IND_2005!$D$7:$D$883,"211*"))/1000</f>
        <v>0</v>
      </c>
      <c r="AA132" s="185">
        <f>(SUMIFS(EUROSTAT_VBE_IND_2005!X$7:X$883,EUROSTAT_VBE_IND_2005!$B$7:$B$883,$D132,EUROSTAT_VBE_IND_2005!$C$7:$C$883,"*"&amp;RIGHT($A132,3)&amp;"*",EUROSTAT_VBE_IND_2005!$D$7:$D$883,"211*"))/1000</f>
        <v>0</v>
      </c>
      <c r="AB132" s="185">
        <f>(SUMIFS(EUROSTAT_VBE_IND_2005!AA$7:AA$883,EUROSTAT_VBE_IND_2005!$B$7:$B$883,$D132,EUROSTAT_VBE_IND_2005!$C$7:$C$883,"*"&amp;RIGHT($A132,3)&amp;"*",EUROSTAT_VBE_IND_2005!$D$7:$D$883,"211*"))/1000</f>
        <v>0</v>
      </c>
      <c r="AC132" s="185">
        <f>(SUMIFS(EUROSTAT_VBE_IND_2005!AB$7:AB$883,EUROSTAT_VBE_IND_2005!$B$7:$B$883,$D132,EUROSTAT_VBE_IND_2005!$C$7:$C$883,"*"&amp;RIGHT($A132,3)&amp;"*",EUROSTAT_VBE_IND_2005!$D$7:$D$883,"211*"))/1000</f>
        <v>0</v>
      </c>
      <c r="AD132" s="185">
        <f>(SUMIFS(EUROSTAT_VBE_IND_2005!AC$7:AC$883,EUROSTAT_VBE_IND_2005!$B$7:$B$883,$D132,EUROSTAT_VBE_IND_2005!$C$7:$C$883,"*"&amp;RIGHT($A132,3)&amp;"*",EUROSTAT_VBE_IND_2005!$D$7:$D$883,"211*"))/1000</f>
        <v>0</v>
      </c>
      <c r="AE132" s="185">
        <f>(SUMIFS(EUROSTAT_VBE_IND_2005!AD$7:AD$883,EUROSTAT_VBE_IND_2005!$B$7:$B$883,$D132,EUROSTAT_VBE_IND_2005!$C$7:$C$883,"*"&amp;RIGHT($A132,3)&amp;"*",EUROSTAT_VBE_IND_2005!$D$7:$D$883,"211*"))/1000</f>
        <v>0.024</v>
      </c>
      <c r="AF132" s="185">
        <f>(SUMIFS(EUROSTAT_VBE_IND_2005!AE$7:AE$883,EUROSTAT_VBE_IND_2005!$B$7:$B$883,$D132,EUROSTAT_VBE_IND_2005!$C$7:$C$883,"*"&amp;RIGHT($A132,3)&amp;"*",EUROSTAT_VBE_IND_2005!$D$7:$D$883,"211*"))/1000</f>
        <v>0</v>
      </c>
      <c r="AG132" s="185">
        <f>(SUMIFS(EUROSTAT_VBE_IND_2005!AF$7:AF$883,EUROSTAT_VBE_IND_2005!$B$7:$B$883,$D132,EUROSTAT_VBE_IND_2005!$C$7:$C$883,"*"&amp;RIGHT($A132,3)&amp;"*",EUROSTAT_VBE_IND_2005!$D$7:$D$883,"211*"))/1000</f>
        <v>0</v>
      </c>
      <c r="AH132" s="185">
        <f>(SUMIFS(EUROSTAT_VBE_IND_2005!AH$7:AH$883,EUROSTAT_VBE_IND_2005!$B$7:$B$883,$D132,EUROSTAT_VBE_IND_2005!$C$7:$C$883,"*"&amp;RIGHT($A132,3)&amp;"*",EUROSTAT_VBE_IND_2005!$D$7:$D$883,"211*"))/1000</f>
        <v>1.37</v>
      </c>
      <c r="AI132" s="185">
        <f>(SUMIFS(EUROSTAT_VBE_IND_2005!AI$7:AI$883,EUROSTAT_VBE_IND_2005!$B$7:$B$883,$D132,EUROSTAT_VBE_IND_2005!$C$7:$C$883,"*"&amp;RIGHT($A132,3)&amp;"*",EUROSTAT_VBE_IND_2005!$D$7:$D$883,"211*"))/1000</f>
        <v>0</v>
      </c>
      <c r="AJ132" s="185">
        <f>(SUMIFS(EUROSTAT_VBE_IND_2005!AJ$7:AJ$883,EUROSTAT_VBE_IND_2005!$B$7:$B$883,$D132,EUROSTAT_VBE_IND_2005!$C$7:$C$883,"*"&amp;RIGHT($A132,3)&amp;"*",EUROSTAT_VBE_IND_2005!$D$7:$D$883,"211*"))/1000</f>
        <v>0.23</v>
      </c>
      <c r="AK132" s="185">
        <f>(SUMIFS(EUROSTAT_VBE_IND_2005!AK$7:AK$883,EUROSTAT_VBE_IND_2005!$B$7:$B$883,$D132,EUROSTAT_VBE_IND_2005!$C$7:$C$883,"*"&amp;RIGHT($A132,3)&amp;"*",EUROSTAT_VBE_IND_2005!$D$7:$D$883,"211*"))/1000</f>
        <v>1.036</v>
      </c>
      <c r="AL132" s="219"/>
      <c r="AM132" s="219"/>
      <c r="AN132" s="219"/>
      <c r="AO132" s="185">
        <f>(SUMIFS(EUROSTAT_VBE_IND_2005!Y$7:Y$883,EUROSTAT_VBE_IND_2005!$B$7:$B$883,$D132,EUROSTAT_VBE_IND_2005!$C$7:$C$883,"*"&amp;RIGHT($A132,3)&amp;"*",EUROSTAT_VBE_IND_2005!$D$7:$D$883,"211*"))/1000</f>
        <v>0</v>
      </c>
      <c r="AP132" s="185">
        <f>(SUMIFS(EUROSTAT_VBE_IND_2005!Z$7:Z$883,EUROSTAT_VBE_IND_2005!$B$7:$B$883,$D132,EUROSTAT_VBE_IND_2005!$C$7:$C$883,"*"&amp;RIGHT($A132,3)&amp;"*",EUROSTAT_VBE_IND_2005!$D$7:$D$883,"211*"))/1000</f>
        <v>0</v>
      </c>
      <c r="AQ132" s="185">
        <f>(SUMIFS(EUROSTAT_VBE_IND_2005!AG$7:AG$883,EUROSTAT_VBE_IND_2005!$B$7:$B$883,$D132,EUROSTAT_VBE_IND_2005!$C$7:$C$883,"*"&amp;RIGHT($A132,3)&amp;"*",EUROSTAT_VBE_IND_2005!$D$7:$D$883,"211*"))/1000</f>
        <v>0.904</v>
      </c>
    </row>
    <row r="133" spans="1:43">
      <c r="A133" t="str">
        <f>LEFT(EUROSTAT_VBE_IND_2005!$C$139,8)</f>
        <v>B_101810</v>
      </c>
      <c r="B133" s="28" t="s">
        <v>298</v>
      </c>
      <c r="C133" t="s">
        <v>293</v>
      </c>
      <c r="D133" t="s">
        <v>55</v>
      </c>
      <c r="E133" t="s">
        <v>230</v>
      </c>
      <c r="F133" t="s">
        <v>250</v>
      </c>
      <c r="G133" s="185">
        <f>(SUMIFS(EUROSTAT_VBE_IND_2005!E$7:E$883,EUROSTAT_VBE_IND_2005!$B$7:$B$883,$D133,EUROSTAT_VBE_IND_2005!$C$7:$C$883,"*"&amp;RIGHT($A133,3)&amp;"*",EUROSTAT_VBE_IND_2005!$D$7:$D$883,"2210*"))/1000+(SUMIFS(EUROSTAT_VBE_IND_2005!E$7:E$883,EUROSTAT_VBE_IND_2005!$B$7:$B$883,$D133,EUROSTAT_VBE_IND_2005!$C$7:$C$883,"*"&amp;RIGHT($A133,3)&amp;"*",EUROSTAT_VBE_IND_2005!$D$7:$D$883,"23*"))/1000+(SUMIFS(EUROSTAT_VBE_IND_2005!E$7:E$883,EUROSTAT_VBE_IND_2005!$B$7:$B$883,$D133,EUROSTAT_VBE_IND_2005!$C$7:$C$883,"*"&amp;RIGHT($A133,3)&amp;"*",EUROSTAT_VBE_IND_2005!$D$7:$D$883,"5544*"))/1000</f>
        <v>0</v>
      </c>
      <c r="H133" s="185">
        <f>(SUMIFS(EUROSTAT_VBE_IND_2005!F$7:F$883,EUROSTAT_VBE_IND_2005!$B$7:$B$883,$D133,EUROSTAT_VBE_IND_2005!$C$7:$C$883,"*"&amp;RIGHT($A133,3)&amp;"*",EUROSTAT_VBE_IND_2005!$D$7:$D$883,"2210*"))/1000+(SUMIFS(EUROSTAT_VBE_IND_2005!F$7:F$883,EUROSTAT_VBE_IND_2005!$B$7:$B$883,$D133,EUROSTAT_VBE_IND_2005!$C$7:$C$883,"*"&amp;RIGHT($A133,3)&amp;"*",EUROSTAT_VBE_IND_2005!$D$7:$D$883,"23*"))/1000+(SUMIFS(EUROSTAT_VBE_IND_2005!F$7:F$883,EUROSTAT_VBE_IND_2005!$B$7:$B$883,$D133,EUROSTAT_VBE_IND_2005!$C$7:$C$883,"*"&amp;RIGHT($A133,3)&amp;"*",EUROSTAT_VBE_IND_2005!$D$7:$D$883,"5544*"))/1000</f>
        <v>0</v>
      </c>
      <c r="I133" s="185">
        <f>(SUMIFS(EUROSTAT_VBE_IND_2005!G$7:G$883,EUROSTAT_VBE_IND_2005!$B$7:$B$883,$D133,EUROSTAT_VBE_IND_2005!$C$7:$C$883,"*"&amp;RIGHT($A133,3)&amp;"*",EUROSTAT_VBE_IND_2005!$D$7:$D$883,"2210*"))/1000+(SUMIFS(EUROSTAT_VBE_IND_2005!G$7:G$883,EUROSTAT_VBE_IND_2005!$B$7:$B$883,$D133,EUROSTAT_VBE_IND_2005!$C$7:$C$883,"*"&amp;RIGHT($A133,3)&amp;"*",EUROSTAT_VBE_IND_2005!$D$7:$D$883,"23*"))/1000+(SUMIFS(EUROSTAT_VBE_IND_2005!G$7:G$883,EUROSTAT_VBE_IND_2005!$B$7:$B$883,$D133,EUROSTAT_VBE_IND_2005!$C$7:$C$883,"*"&amp;RIGHT($A133,3)&amp;"*",EUROSTAT_VBE_IND_2005!$D$7:$D$883,"5544*"))/1000</f>
        <v>0</v>
      </c>
      <c r="J133" s="219"/>
      <c r="K133" s="185">
        <f>(SUMIFS(EUROSTAT_VBE_IND_2005!H$7:H$883,EUROSTAT_VBE_IND_2005!$B$7:$B$883,$D133,EUROSTAT_VBE_IND_2005!$C$7:$C$883,"*"&amp;RIGHT($A133,3)&amp;"*",EUROSTAT_VBE_IND_2005!$D$7:$D$883,"2210*"))/1000+(SUMIFS(EUROSTAT_VBE_IND_2005!H$7:H$883,EUROSTAT_VBE_IND_2005!$B$7:$B$883,$D133,EUROSTAT_VBE_IND_2005!$C$7:$C$883,"*"&amp;RIGHT($A133,3)&amp;"*",EUROSTAT_VBE_IND_2005!$D$7:$D$883,"23*"))/1000+(SUMIFS(EUROSTAT_VBE_IND_2005!H$7:H$883,EUROSTAT_VBE_IND_2005!$B$7:$B$883,$D133,EUROSTAT_VBE_IND_2005!$C$7:$C$883,"*"&amp;RIGHT($A133,3)&amp;"*",EUROSTAT_VBE_IND_2005!$D$7:$D$883,"5544*"))/1000</f>
        <v>0</v>
      </c>
      <c r="L133" s="185">
        <f>(SUMIFS(EUROSTAT_VBE_IND_2005!I$7:I$883,EUROSTAT_VBE_IND_2005!$B$7:$B$883,$D133,EUROSTAT_VBE_IND_2005!$C$7:$C$883,"*"&amp;RIGHT($A133,3)&amp;"*",EUROSTAT_VBE_IND_2005!$D$7:$D$883,"2210*"))/1000+(SUMIFS(EUROSTAT_VBE_IND_2005!I$7:I$883,EUROSTAT_VBE_IND_2005!$B$7:$B$883,$D133,EUROSTAT_VBE_IND_2005!$C$7:$C$883,"*"&amp;RIGHT($A133,3)&amp;"*",EUROSTAT_VBE_IND_2005!$D$7:$D$883,"23*"))/1000+(SUMIFS(EUROSTAT_VBE_IND_2005!I$7:I$883,EUROSTAT_VBE_IND_2005!$B$7:$B$883,$D133,EUROSTAT_VBE_IND_2005!$C$7:$C$883,"*"&amp;RIGHT($A133,3)&amp;"*",EUROSTAT_VBE_IND_2005!$D$7:$D$883,"5544*"))/1000</f>
        <v>0</v>
      </c>
      <c r="M133" s="185">
        <f>(SUMIFS(EUROSTAT_VBE_IND_2005!J$7:J$883,EUROSTAT_VBE_IND_2005!$B$7:$B$883,$D133,EUROSTAT_VBE_IND_2005!$C$7:$C$883,"*"&amp;RIGHT($A133,3)&amp;"*",EUROSTAT_VBE_IND_2005!$D$7:$D$883,"2210*"))/1000+(SUMIFS(EUROSTAT_VBE_IND_2005!J$7:J$883,EUROSTAT_VBE_IND_2005!$B$7:$B$883,$D133,EUROSTAT_VBE_IND_2005!$C$7:$C$883,"*"&amp;RIGHT($A133,3)&amp;"*",EUROSTAT_VBE_IND_2005!$D$7:$D$883,"23*"))/1000+(SUMIFS(EUROSTAT_VBE_IND_2005!J$7:J$883,EUROSTAT_VBE_IND_2005!$B$7:$B$883,$D133,EUROSTAT_VBE_IND_2005!$C$7:$C$883,"*"&amp;RIGHT($A133,3)&amp;"*",EUROSTAT_VBE_IND_2005!$D$7:$D$883,"5544*"))/1000</f>
        <v>0</v>
      </c>
      <c r="N133" s="185">
        <f>(SUMIFS(EUROSTAT_VBE_IND_2005!K$7:K$883,EUROSTAT_VBE_IND_2005!$B$7:$B$883,$D133,EUROSTAT_VBE_IND_2005!$C$7:$C$883,"*"&amp;RIGHT($A133,3)&amp;"*",EUROSTAT_VBE_IND_2005!$D$7:$D$883,"2210*"))/1000+(SUMIFS(EUROSTAT_VBE_IND_2005!K$7:K$883,EUROSTAT_VBE_IND_2005!$B$7:$B$883,$D133,EUROSTAT_VBE_IND_2005!$C$7:$C$883,"*"&amp;RIGHT($A133,3)&amp;"*",EUROSTAT_VBE_IND_2005!$D$7:$D$883,"23*"))/1000+(SUMIFS(EUROSTAT_VBE_IND_2005!K$7:K$883,EUROSTAT_VBE_IND_2005!$B$7:$B$883,$D133,EUROSTAT_VBE_IND_2005!$C$7:$C$883,"*"&amp;RIGHT($A133,3)&amp;"*",EUROSTAT_VBE_IND_2005!$D$7:$D$883,"5544*"))/1000</f>
        <v>0</v>
      </c>
      <c r="O133" s="185">
        <f>(SUMIFS(EUROSTAT_VBE_IND_2005!L$7:L$883,EUROSTAT_VBE_IND_2005!$B$7:$B$883,$D133,EUROSTAT_VBE_IND_2005!$C$7:$C$883,"*"&amp;RIGHT($A133,3)&amp;"*",EUROSTAT_VBE_IND_2005!$D$7:$D$883,"2210*"))/1000+(SUMIFS(EUROSTAT_VBE_IND_2005!L$7:L$883,EUROSTAT_VBE_IND_2005!$B$7:$B$883,$D133,EUROSTAT_VBE_IND_2005!$C$7:$C$883,"*"&amp;RIGHT($A133,3)&amp;"*",EUROSTAT_VBE_IND_2005!$D$7:$D$883,"23*"))/1000+(SUMIFS(EUROSTAT_VBE_IND_2005!L$7:L$883,EUROSTAT_VBE_IND_2005!$B$7:$B$883,$D133,EUROSTAT_VBE_IND_2005!$C$7:$C$883,"*"&amp;RIGHT($A133,3)&amp;"*",EUROSTAT_VBE_IND_2005!$D$7:$D$883,"5544*"))/1000</f>
        <v>0</v>
      </c>
      <c r="P133" s="185">
        <f>(SUMIFS(EUROSTAT_VBE_IND_2005!M$7:M$883,EUROSTAT_VBE_IND_2005!$B$7:$B$883,$D133,EUROSTAT_VBE_IND_2005!$C$7:$C$883,"*"&amp;RIGHT($A133,3)&amp;"*",EUROSTAT_VBE_IND_2005!$D$7:$D$883,"2210*"))/1000+(SUMIFS(EUROSTAT_VBE_IND_2005!M$7:M$883,EUROSTAT_VBE_IND_2005!$B$7:$B$883,$D133,EUROSTAT_VBE_IND_2005!$C$7:$C$883,"*"&amp;RIGHT($A133,3)&amp;"*",EUROSTAT_VBE_IND_2005!$D$7:$D$883,"23*"))/1000+(SUMIFS(EUROSTAT_VBE_IND_2005!M$7:M$883,EUROSTAT_VBE_IND_2005!$B$7:$B$883,$D133,EUROSTAT_VBE_IND_2005!$C$7:$C$883,"*"&amp;RIGHT($A133,3)&amp;"*",EUROSTAT_VBE_IND_2005!$D$7:$D$883,"5544*"))/1000</f>
        <v>2.118</v>
      </c>
      <c r="Q133" s="185">
        <f>(SUMIFS(EUROSTAT_VBE_IND_2005!N$7:N$883,EUROSTAT_VBE_IND_2005!$B$7:$B$883,$D133,EUROSTAT_VBE_IND_2005!$C$7:$C$883,"*"&amp;RIGHT($A133,3)&amp;"*",EUROSTAT_VBE_IND_2005!$D$7:$D$883,"2210*"))/1000+(SUMIFS(EUROSTAT_VBE_IND_2005!N$7:N$883,EUROSTAT_VBE_IND_2005!$B$7:$B$883,$D133,EUROSTAT_VBE_IND_2005!$C$7:$C$883,"*"&amp;RIGHT($A133,3)&amp;"*",EUROSTAT_VBE_IND_2005!$D$7:$D$883,"23*"))/1000+(SUMIFS(EUROSTAT_VBE_IND_2005!N$7:N$883,EUROSTAT_VBE_IND_2005!$B$7:$B$883,$D133,EUROSTAT_VBE_IND_2005!$C$7:$C$883,"*"&amp;RIGHT($A133,3)&amp;"*",EUROSTAT_VBE_IND_2005!$D$7:$D$883,"5544*"))/1000</f>
        <v>0</v>
      </c>
      <c r="R133" s="185">
        <f>(SUMIFS(EUROSTAT_VBE_IND_2005!O$7:O$883,EUROSTAT_VBE_IND_2005!$B$7:$B$883,$D133,EUROSTAT_VBE_IND_2005!$C$7:$C$883,"*"&amp;RIGHT($A133,3)&amp;"*",EUROSTAT_VBE_IND_2005!$D$7:$D$883,"2210*"))/1000+(SUMIFS(EUROSTAT_VBE_IND_2005!O$7:O$883,EUROSTAT_VBE_IND_2005!$B$7:$B$883,$D133,EUROSTAT_VBE_IND_2005!$C$7:$C$883,"*"&amp;RIGHT($A133,3)&amp;"*",EUROSTAT_VBE_IND_2005!$D$7:$D$883,"23*"))/1000+(SUMIFS(EUROSTAT_VBE_IND_2005!O$7:O$883,EUROSTAT_VBE_IND_2005!$B$7:$B$883,$D133,EUROSTAT_VBE_IND_2005!$C$7:$C$883,"*"&amp;RIGHT($A133,3)&amp;"*",EUROSTAT_VBE_IND_2005!$D$7:$D$883,"5544*"))/1000</f>
        <v>0</v>
      </c>
      <c r="S133" s="185">
        <f>(SUMIFS(EUROSTAT_VBE_IND_2005!P$7:P$883,EUROSTAT_VBE_IND_2005!$B$7:$B$883,$D133,EUROSTAT_VBE_IND_2005!$C$7:$C$883,"*"&amp;RIGHT($A133,3)&amp;"*",EUROSTAT_VBE_IND_2005!$D$7:$D$883,"2210*"))/1000+(SUMIFS(EUROSTAT_VBE_IND_2005!P$7:P$883,EUROSTAT_VBE_IND_2005!$B$7:$B$883,$D133,EUROSTAT_VBE_IND_2005!$C$7:$C$883,"*"&amp;RIGHT($A133,3)&amp;"*",EUROSTAT_VBE_IND_2005!$D$7:$D$883,"23*"))/1000+(SUMIFS(EUROSTAT_VBE_IND_2005!P$7:P$883,EUROSTAT_VBE_IND_2005!$B$7:$B$883,$D133,EUROSTAT_VBE_IND_2005!$C$7:$C$883,"*"&amp;RIGHT($A133,3)&amp;"*",EUROSTAT_VBE_IND_2005!$D$7:$D$883,"5544*"))/1000</f>
        <v>0</v>
      </c>
      <c r="T133" s="185">
        <f>(SUMIFS(EUROSTAT_VBE_IND_2005!Q$7:Q$883,EUROSTAT_VBE_IND_2005!$B$7:$B$883,$D133,EUROSTAT_VBE_IND_2005!$C$7:$C$883,"*"&amp;RIGHT($A133,3)&amp;"*",EUROSTAT_VBE_IND_2005!$D$7:$D$883,"2210*"))/1000+(SUMIFS(EUROSTAT_VBE_IND_2005!Q$7:Q$883,EUROSTAT_VBE_IND_2005!$B$7:$B$883,$D133,EUROSTAT_VBE_IND_2005!$C$7:$C$883,"*"&amp;RIGHT($A133,3)&amp;"*",EUROSTAT_VBE_IND_2005!$D$7:$D$883,"23*"))/1000+(SUMIFS(EUROSTAT_VBE_IND_2005!Q$7:Q$883,EUROSTAT_VBE_IND_2005!$B$7:$B$883,$D133,EUROSTAT_VBE_IND_2005!$C$7:$C$883,"*"&amp;RIGHT($A133,3)&amp;"*",EUROSTAT_VBE_IND_2005!$D$7:$D$883,"5544*"))/1000</f>
        <v>0</v>
      </c>
      <c r="U133" s="185">
        <f>(SUMIFS(EUROSTAT_VBE_IND_2005!R$7:R$883,EUROSTAT_VBE_IND_2005!$B$7:$B$883,$D133,EUROSTAT_VBE_IND_2005!$C$7:$C$883,"*"&amp;RIGHT($A133,3)&amp;"*",EUROSTAT_VBE_IND_2005!$D$7:$D$883,"2210*"))/1000+(SUMIFS(EUROSTAT_VBE_IND_2005!R$7:R$883,EUROSTAT_VBE_IND_2005!$B$7:$B$883,$D133,EUROSTAT_VBE_IND_2005!$C$7:$C$883,"*"&amp;RIGHT($A133,3)&amp;"*",EUROSTAT_VBE_IND_2005!$D$7:$D$883,"23*"))/1000+(SUMIFS(EUROSTAT_VBE_IND_2005!R$7:R$883,EUROSTAT_VBE_IND_2005!$B$7:$B$883,$D133,EUROSTAT_VBE_IND_2005!$C$7:$C$883,"*"&amp;RIGHT($A133,3)&amp;"*",EUROSTAT_VBE_IND_2005!$D$7:$D$883,"5544*"))/1000</f>
        <v>0</v>
      </c>
      <c r="V133" s="185">
        <f>(SUMIFS(EUROSTAT_VBE_IND_2005!S$7:S$883,EUROSTAT_VBE_IND_2005!$B$7:$B$883,$D133,EUROSTAT_VBE_IND_2005!$C$7:$C$883,"*"&amp;RIGHT($A133,3)&amp;"*",EUROSTAT_VBE_IND_2005!$D$7:$D$883,"2210*"))/1000+(SUMIFS(EUROSTAT_VBE_IND_2005!S$7:S$883,EUROSTAT_VBE_IND_2005!$B$7:$B$883,$D133,EUROSTAT_VBE_IND_2005!$C$7:$C$883,"*"&amp;RIGHT($A133,3)&amp;"*",EUROSTAT_VBE_IND_2005!$D$7:$D$883,"23*"))/1000+(SUMIFS(EUROSTAT_VBE_IND_2005!S$7:S$883,EUROSTAT_VBE_IND_2005!$B$7:$B$883,$D133,EUROSTAT_VBE_IND_2005!$C$7:$C$883,"*"&amp;RIGHT($A133,3)&amp;"*",EUROSTAT_VBE_IND_2005!$D$7:$D$883,"5544*"))/1000</f>
        <v>0</v>
      </c>
      <c r="W133" s="185">
        <f>(SUMIFS(EUROSTAT_VBE_IND_2005!T$7:T$883,EUROSTAT_VBE_IND_2005!$B$7:$B$883,$D133,EUROSTAT_VBE_IND_2005!$C$7:$C$883,"*"&amp;RIGHT($A133,3)&amp;"*",EUROSTAT_VBE_IND_2005!$D$7:$D$883,"2210*"))/1000+(SUMIFS(EUROSTAT_VBE_IND_2005!T$7:T$883,EUROSTAT_VBE_IND_2005!$B$7:$B$883,$D133,EUROSTAT_VBE_IND_2005!$C$7:$C$883,"*"&amp;RIGHT($A133,3)&amp;"*",EUROSTAT_VBE_IND_2005!$D$7:$D$883,"23*"))/1000+(SUMIFS(EUROSTAT_VBE_IND_2005!T$7:T$883,EUROSTAT_VBE_IND_2005!$B$7:$B$883,$D133,EUROSTAT_VBE_IND_2005!$C$7:$C$883,"*"&amp;RIGHT($A133,3)&amp;"*",EUROSTAT_VBE_IND_2005!$D$7:$D$883,"5544*"))/1000</f>
        <v>0</v>
      </c>
      <c r="X133" s="185">
        <f>(SUMIFS(EUROSTAT_VBE_IND_2005!U$7:U$883,EUROSTAT_VBE_IND_2005!$B$7:$B$883,$D133,EUROSTAT_VBE_IND_2005!$C$7:$C$883,"*"&amp;RIGHT($A133,3)&amp;"*",EUROSTAT_VBE_IND_2005!$D$7:$D$883,"2210*"))/1000+(SUMIFS(EUROSTAT_VBE_IND_2005!U$7:U$883,EUROSTAT_VBE_IND_2005!$B$7:$B$883,$D133,EUROSTAT_VBE_IND_2005!$C$7:$C$883,"*"&amp;RIGHT($A133,3)&amp;"*",EUROSTAT_VBE_IND_2005!$D$7:$D$883,"23*"))/1000+(SUMIFS(EUROSTAT_VBE_IND_2005!U$7:U$883,EUROSTAT_VBE_IND_2005!$B$7:$B$883,$D133,EUROSTAT_VBE_IND_2005!$C$7:$C$883,"*"&amp;RIGHT($A133,3)&amp;"*",EUROSTAT_VBE_IND_2005!$D$7:$D$883,"5544*"))/1000</f>
        <v>0</v>
      </c>
      <c r="Y133" s="185">
        <f>(SUMIFS(EUROSTAT_VBE_IND_2005!V$7:V$883,EUROSTAT_VBE_IND_2005!$B$7:$B$883,$D133,EUROSTAT_VBE_IND_2005!$C$7:$C$883,"*"&amp;RIGHT($A133,3)&amp;"*",EUROSTAT_VBE_IND_2005!$D$7:$D$883,"2210*"))/1000+(SUMIFS(EUROSTAT_VBE_IND_2005!V$7:V$883,EUROSTAT_VBE_IND_2005!$B$7:$B$883,$D133,EUROSTAT_VBE_IND_2005!$C$7:$C$883,"*"&amp;RIGHT($A133,3)&amp;"*",EUROSTAT_VBE_IND_2005!$D$7:$D$883,"23*"))/1000+(SUMIFS(EUROSTAT_VBE_IND_2005!V$7:V$883,EUROSTAT_VBE_IND_2005!$B$7:$B$883,$D133,EUROSTAT_VBE_IND_2005!$C$7:$C$883,"*"&amp;RIGHT($A133,3)&amp;"*",EUROSTAT_VBE_IND_2005!$D$7:$D$883,"5544*"))/1000</f>
        <v>0</v>
      </c>
      <c r="Z133" s="185">
        <f>(SUMIFS(EUROSTAT_VBE_IND_2005!W$7:W$883,EUROSTAT_VBE_IND_2005!$B$7:$B$883,$D133,EUROSTAT_VBE_IND_2005!$C$7:$C$883,"*"&amp;RIGHT($A133,3)&amp;"*",EUROSTAT_VBE_IND_2005!$D$7:$D$883,"2210*"))/1000+(SUMIFS(EUROSTAT_VBE_IND_2005!W$7:W$883,EUROSTAT_VBE_IND_2005!$B$7:$B$883,$D133,EUROSTAT_VBE_IND_2005!$C$7:$C$883,"*"&amp;RIGHT($A133,3)&amp;"*",EUROSTAT_VBE_IND_2005!$D$7:$D$883,"23*"))/1000+(SUMIFS(EUROSTAT_VBE_IND_2005!W$7:W$883,EUROSTAT_VBE_IND_2005!$B$7:$B$883,$D133,EUROSTAT_VBE_IND_2005!$C$7:$C$883,"*"&amp;RIGHT($A133,3)&amp;"*",EUROSTAT_VBE_IND_2005!$D$7:$D$883,"5544*"))/1000</f>
        <v>0</v>
      </c>
      <c r="AA133" s="185">
        <f>(SUMIFS(EUROSTAT_VBE_IND_2005!X$7:X$883,EUROSTAT_VBE_IND_2005!$B$7:$B$883,$D133,EUROSTAT_VBE_IND_2005!$C$7:$C$883,"*"&amp;RIGHT($A133,3)&amp;"*",EUROSTAT_VBE_IND_2005!$D$7:$D$883,"2210*"))/1000+(SUMIFS(EUROSTAT_VBE_IND_2005!X$7:X$883,EUROSTAT_VBE_IND_2005!$B$7:$B$883,$D133,EUROSTAT_VBE_IND_2005!$C$7:$C$883,"*"&amp;RIGHT($A133,3)&amp;"*",EUROSTAT_VBE_IND_2005!$D$7:$D$883,"23*"))/1000+(SUMIFS(EUROSTAT_VBE_IND_2005!X$7:X$883,EUROSTAT_VBE_IND_2005!$B$7:$B$883,$D133,EUROSTAT_VBE_IND_2005!$C$7:$C$883,"*"&amp;RIGHT($A133,3)&amp;"*",EUROSTAT_VBE_IND_2005!$D$7:$D$883,"5544*"))/1000</f>
        <v>0</v>
      </c>
      <c r="AB133" s="185">
        <f>(SUMIFS(EUROSTAT_VBE_IND_2005!AA$7:AA$883,EUROSTAT_VBE_IND_2005!$B$7:$B$883,$D133,EUROSTAT_VBE_IND_2005!$C$7:$C$883,"*"&amp;RIGHT($A133,3)&amp;"*",EUROSTAT_VBE_IND_2005!$D$7:$D$883,"2210*"))/1000+(SUMIFS(EUROSTAT_VBE_IND_2005!AA$7:AA$883,EUROSTAT_VBE_IND_2005!$B$7:$B$883,$D133,EUROSTAT_VBE_IND_2005!$C$7:$C$883,"*"&amp;RIGHT($A133,3)&amp;"*",EUROSTAT_VBE_IND_2005!$D$7:$D$883,"23*"))/1000+(SUMIFS(EUROSTAT_VBE_IND_2005!AA$7:AA$883,EUROSTAT_VBE_IND_2005!$B$7:$B$883,$D133,EUROSTAT_VBE_IND_2005!$C$7:$C$883,"*"&amp;RIGHT($A133,3)&amp;"*",EUROSTAT_VBE_IND_2005!$D$7:$D$883,"5544*"))/1000</f>
        <v>0</v>
      </c>
      <c r="AC133" s="185">
        <f>(SUMIFS(EUROSTAT_VBE_IND_2005!AB$7:AB$883,EUROSTAT_VBE_IND_2005!$B$7:$B$883,$D133,EUROSTAT_VBE_IND_2005!$C$7:$C$883,"*"&amp;RIGHT($A133,3)&amp;"*",EUROSTAT_VBE_IND_2005!$D$7:$D$883,"2210*"))/1000+(SUMIFS(EUROSTAT_VBE_IND_2005!AB$7:AB$883,EUROSTAT_VBE_IND_2005!$B$7:$B$883,$D133,EUROSTAT_VBE_IND_2005!$C$7:$C$883,"*"&amp;RIGHT($A133,3)&amp;"*",EUROSTAT_VBE_IND_2005!$D$7:$D$883,"23*"))/1000+(SUMIFS(EUROSTAT_VBE_IND_2005!AB$7:AB$883,EUROSTAT_VBE_IND_2005!$B$7:$B$883,$D133,EUROSTAT_VBE_IND_2005!$C$7:$C$883,"*"&amp;RIGHT($A133,3)&amp;"*",EUROSTAT_VBE_IND_2005!$D$7:$D$883,"5544*"))/1000</f>
        <v>0</v>
      </c>
      <c r="AD133" s="185">
        <f>(SUMIFS(EUROSTAT_VBE_IND_2005!AC$7:AC$883,EUROSTAT_VBE_IND_2005!$B$7:$B$883,$D133,EUROSTAT_VBE_IND_2005!$C$7:$C$883,"*"&amp;RIGHT($A133,3)&amp;"*",EUROSTAT_VBE_IND_2005!$D$7:$D$883,"2210*"))/1000+(SUMIFS(EUROSTAT_VBE_IND_2005!AC$7:AC$883,EUROSTAT_VBE_IND_2005!$B$7:$B$883,$D133,EUROSTAT_VBE_IND_2005!$C$7:$C$883,"*"&amp;RIGHT($A133,3)&amp;"*",EUROSTAT_VBE_IND_2005!$D$7:$D$883,"23*"))/1000+(SUMIFS(EUROSTAT_VBE_IND_2005!AC$7:AC$883,EUROSTAT_VBE_IND_2005!$B$7:$B$883,$D133,EUROSTAT_VBE_IND_2005!$C$7:$C$883,"*"&amp;RIGHT($A133,3)&amp;"*",EUROSTAT_VBE_IND_2005!$D$7:$D$883,"5544*"))/1000</f>
        <v>0</v>
      </c>
      <c r="AE133" s="185">
        <f>(SUMIFS(EUROSTAT_VBE_IND_2005!AD$7:AD$883,EUROSTAT_VBE_IND_2005!$B$7:$B$883,$D133,EUROSTAT_VBE_IND_2005!$C$7:$C$883,"*"&amp;RIGHT($A133,3)&amp;"*",EUROSTAT_VBE_IND_2005!$D$7:$D$883,"2210*"))/1000+(SUMIFS(EUROSTAT_VBE_IND_2005!AD$7:AD$883,EUROSTAT_VBE_IND_2005!$B$7:$B$883,$D133,EUROSTAT_VBE_IND_2005!$C$7:$C$883,"*"&amp;RIGHT($A133,3)&amp;"*",EUROSTAT_VBE_IND_2005!$D$7:$D$883,"23*"))/1000+(SUMIFS(EUROSTAT_VBE_IND_2005!AD$7:AD$883,EUROSTAT_VBE_IND_2005!$B$7:$B$883,$D133,EUROSTAT_VBE_IND_2005!$C$7:$C$883,"*"&amp;RIGHT($A133,3)&amp;"*",EUROSTAT_VBE_IND_2005!$D$7:$D$883,"5544*"))/1000</f>
        <v>0</v>
      </c>
      <c r="AF133" s="185">
        <f>(SUMIFS(EUROSTAT_VBE_IND_2005!AE$7:AE$883,EUROSTAT_VBE_IND_2005!$B$7:$B$883,$D133,EUROSTAT_VBE_IND_2005!$C$7:$C$883,"*"&amp;RIGHT($A133,3)&amp;"*",EUROSTAT_VBE_IND_2005!$D$7:$D$883,"2210*"))/1000+(SUMIFS(EUROSTAT_VBE_IND_2005!AE$7:AE$883,EUROSTAT_VBE_IND_2005!$B$7:$B$883,$D133,EUROSTAT_VBE_IND_2005!$C$7:$C$883,"*"&amp;RIGHT($A133,3)&amp;"*",EUROSTAT_VBE_IND_2005!$D$7:$D$883,"23*"))/1000+(SUMIFS(EUROSTAT_VBE_IND_2005!AE$7:AE$883,EUROSTAT_VBE_IND_2005!$B$7:$B$883,$D133,EUROSTAT_VBE_IND_2005!$C$7:$C$883,"*"&amp;RIGHT($A133,3)&amp;"*",EUROSTAT_VBE_IND_2005!$D$7:$D$883,"5544*"))/1000</f>
        <v>0</v>
      </c>
      <c r="AG133" s="185">
        <f>(SUMIFS(EUROSTAT_VBE_IND_2005!AF$7:AF$883,EUROSTAT_VBE_IND_2005!$B$7:$B$883,$D133,EUROSTAT_VBE_IND_2005!$C$7:$C$883,"*"&amp;RIGHT($A133,3)&amp;"*",EUROSTAT_VBE_IND_2005!$D$7:$D$883,"2210*"))/1000+(SUMIFS(EUROSTAT_VBE_IND_2005!AF$7:AF$883,EUROSTAT_VBE_IND_2005!$B$7:$B$883,$D133,EUROSTAT_VBE_IND_2005!$C$7:$C$883,"*"&amp;RIGHT($A133,3)&amp;"*",EUROSTAT_VBE_IND_2005!$D$7:$D$883,"23*"))/1000+(SUMIFS(EUROSTAT_VBE_IND_2005!AF$7:AF$883,EUROSTAT_VBE_IND_2005!$B$7:$B$883,$D133,EUROSTAT_VBE_IND_2005!$C$7:$C$883,"*"&amp;RIGHT($A133,3)&amp;"*",EUROSTAT_VBE_IND_2005!$D$7:$D$883,"5544*"))/1000</f>
        <v>0</v>
      </c>
      <c r="AH133" s="185">
        <f>(SUMIFS(EUROSTAT_VBE_IND_2005!AH$7:AH$883,EUROSTAT_VBE_IND_2005!$B$7:$B$883,$D133,EUROSTAT_VBE_IND_2005!$C$7:$C$883,"*"&amp;RIGHT($A133,3)&amp;"*",EUROSTAT_VBE_IND_2005!$D$7:$D$883,"2210*"))/1000+(SUMIFS(EUROSTAT_VBE_IND_2005!AH$7:AH$883,EUROSTAT_VBE_IND_2005!$B$7:$B$883,$D133,EUROSTAT_VBE_IND_2005!$C$7:$C$883,"*"&amp;RIGHT($A133,3)&amp;"*",EUROSTAT_VBE_IND_2005!$D$7:$D$883,"23*"))/1000+(SUMIFS(EUROSTAT_VBE_IND_2005!AH$7:AH$883,EUROSTAT_VBE_IND_2005!$B$7:$B$883,$D133,EUROSTAT_VBE_IND_2005!$C$7:$C$883,"*"&amp;RIGHT($A133,3)&amp;"*",EUROSTAT_VBE_IND_2005!$D$7:$D$883,"5544*"))/1000</f>
        <v>0</v>
      </c>
      <c r="AI133" s="185">
        <f>(SUMIFS(EUROSTAT_VBE_IND_2005!AI$7:AI$883,EUROSTAT_VBE_IND_2005!$B$7:$B$883,$D133,EUROSTAT_VBE_IND_2005!$C$7:$C$883,"*"&amp;RIGHT($A133,3)&amp;"*",EUROSTAT_VBE_IND_2005!$D$7:$D$883,"2210*"))/1000+(SUMIFS(EUROSTAT_VBE_IND_2005!AI$7:AI$883,EUROSTAT_VBE_IND_2005!$B$7:$B$883,$D133,EUROSTAT_VBE_IND_2005!$C$7:$C$883,"*"&amp;RIGHT($A133,3)&amp;"*",EUROSTAT_VBE_IND_2005!$D$7:$D$883,"23*"))/1000+(SUMIFS(EUROSTAT_VBE_IND_2005!AI$7:AI$883,EUROSTAT_VBE_IND_2005!$B$7:$B$883,$D133,EUROSTAT_VBE_IND_2005!$C$7:$C$883,"*"&amp;RIGHT($A133,3)&amp;"*",EUROSTAT_VBE_IND_2005!$D$7:$D$883,"5544*"))/1000</f>
        <v>0</v>
      </c>
      <c r="AJ133" s="185">
        <f>(SUMIFS(EUROSTAT_VBE_IND_2005!AJ$7:AJ$883,EUROSTAT_VBE_IND_2005!$B$7:$B$883,$D133,EUROSTAT_VBE_IND_2005!$C$7:$C$883,"*"&amp;RIGHT($A133,3)&amp;"*",EUROSTAT_VBE_IND_2005!$D$7:$D$883,"2210*"))/1000+(SUMIFS(EUROSTAT_VBE_IND_2005!AJ$7:AJ$883,EUROSTAT_VBE_IND_2005!$B$7:$B$883,$D133,EUROSTAT_VBE_IND_2005!$C$7:$C$883,"*"&amp;RIGHT($A133,3)&amp;"*",EUROSTAT_VBE_IND_2005!$D$7:$D$883,"23*"))/1000+(SUMIFS(EUROSTAT_VBE_IND_2005!AJ$7:AJ$883,EUROSTAT_VBE_IND_2005!$B$7:$B$883,$D133,EUROSTAT_VBE_IND_2005!$C$7:$C$883,"*"&amp;RIGHT($A133,3)&amp;"*",EUROSTAT_VBE_IND_2005!$D$7:$D$883,"5544*"))/1000</f>
        <v>0</v>
      </c>
      <c r="AK133" s="185">
        <f>(SUMIFS(EUROSTAT_VBE_IND_2005!AK$7:AK$883,EUROSTAT_VBE_IND_2005!$B$7:$B$883,$D133,EUROSTAT_VBE_IND_2005!$C$7:$C$883,"*"&amp;RIGHT($A133,3)&amp;"*",EUROSTAT_VBE_IND_2005!$D$7:$D$883,"2210*"))/1000+(SUMIFS(EUROSTAT_VBE_IND_2005!AK$7:AK$883,EUROSTAT_VBE_IND_2005!$B$7:$B$883,$D133,EUROSTAT_VBE_IND_2005!$C$7:$C$883,"*"&amp;RIGHT($A133,3)&amp;"*",EUROSTAT_VBE_IND_2005!$D$7:$D$883,"23*"))/1000+(SUMIFS(EUROSTAT_VBE_IND_2005!AK$7:AK$883,EUROSTAT_VBE_IND_2005!$B$7:$B$883,$D133,EUROSTAT_VBE_IND_2005!$C$7:$C$883,"*"&amp;RIGHT($A133,3)&amp;"*",EUROSTAT_VBE_IND_2005!$D$7:$D$883,"5544*"))/1000</f>
        <v>0</v>
      </c>
      <c r="AL133" s="219"/>
      <c r="AM133" s="219"/>
      <c r="AN133" s="219"/>
      <c r="AO133" s="185">
        <f>(SUMIFS(EUROSTAT_VBE_IND_2005!Y$7:Y$883,EUROSTAT_VBE_IND_2005!$B$7:$B$883,$D133,EUROSTAT_VBE_IND_2005!$C$7:$C$883,"*"&amp;RIGHT($A133,3)&amp;"*",EUROSTAT_VBE_IND_2005!$D$7:$D$883,"2210*"))/1000+(SUMIFS(EUROSTAT_VBE_IND_2005!Y$7:Y$883,EUROSTAT_VBE_IND_2005!$B$7:$B$883,$D133,EUROSTAT_VBE_IND_2005!$C$7:$C$883,"*"&amp;RIGHT($A133,3)&amp;"*",EUROSTAT_VBE_IND_2005!$D$7:$D$883,"23*"))/1000+(SUMIFS(EUROSTAT_VBE_IND_2005!Y$7:Y$883,EUROSTAT_VBE_IND_2005!$B$7:$B$883,$D133,EUROSTAT_VBE_IND_2005!$C$7:$C$883,"*"&amp;RIGHT($A133,3)&amp;"*",EUROSTAT_VBE_IND_2005!$D$7:$D$883,"5544*"))/1000</f>
        <v>0</v>
      </c>
      <c r="AP133" s="185">
        <f>(SUMIFS(EUROSTAT_VBE_IND_2005!Z$7:Z$883,EUROSTAT_VBE_IND_2005!$B$7:$B$883,$D133,EUROSTAT_VBE_IND_2005!$C$7:$C$883,"*"&amp;RIGHT($A133,3)&amp;"*",EUROSTAT_VBE_IND_2005!$D$7:$D$883,"2210*"))/1000+(SUMIFS(EUROSTAT_VBE_IND_2005!Z$7:Z$883,EUROSTAT_VBE_IND_2005!$B$7:$B$883,$D133,EUROSTAT_VBE_IND_2005!$C$7:$C$883,"*"&amp;RIGHT($A133,3)&amp;"*",EUROSTAT_VBE_IND_2005!$D$7:$D$883,"23*"))/1000+(SUMIFS(EUROSTAT_VBE_IND_2005!Z$7:Z$883,EUROSTAT_VBE_IND_2005!$B$7:$B$883,$D133,EUROSTAT_VBE_IND_2005!$C$7:$C$883,"*"&amp;RIGHT($A133,3)&amp;"*",EUROSTAT_VBE_IND_2005!$D$7:$D$883,"5544*"))/1000</f>
        <v>0</v>
      </c>
      <c r="AQ133" s="185">
        <f>(SUMIFS(EUROSTAT_VBE_IND_2005!AG$7:AG$883,EUROSTAT_VBE_IND_2005!$B$7:$B$883,$D133,EUROSTAT_VBE_IND_2005!$C$7:$C$883,"*"&amp;RIGHT($A133,3)&amp;"*",EUROSTAT_VBE_IND_2005!$D$7:$D$883,"2210*"))/1000+(SUMIFS(EUROSTAT_VBE_IND_2005!AG$7:AG$883,EUROSTAT_VBE_IND_2005!$B$7:$B$883,$D133,EUROSTAT_VBE_IND_2005!$C$7:$C$883,"*"&amp;RIGHT($A133,3)&amp;"*",EUROSTAT_VBE_IND_2005!$D$7:$D$883,"23*"))/1000+(SUMIFS(EUROSTAT_VBE_IND_2005!AG$7:AG$883,EUROSTAT_VBE_IND_2005!$B$7:$B$883,$D133,EUROSTAT_VBE_IND_2005!$C$7:$C$883,"*"&amp;RIGHT($A133,3)&amp;"*",EUROSTAT_VBE_IND_2005!$D$7:$D$883,"5544*"))/1000</f>
        <v>0.769</v>
      </c>
    </row>
    <row r="134" spans="1:43">
      <c r="A134" t="str">
        <f>LEFT(EUROSTAT_VBE_IND_2005!$C$139,8)</f>
        <v>B_101810</v>
      </c>
      <c r="B134" s="28" t="s">
        <v>298</v>
      </c>
      <c r="C134" t="s">
        <v>293</v>
      </c>
      <c r="D134" t="s">
        <v>55</v>
      </c>
      <c r="E134" t="s">
        <v>231</v>
      </c>
      <c r="F134" t="s">
        <v>251</v>
      </c>
      <c r="G134" s="185">
        <f>(SUMIFS(EUROSTAT_VBE_IND_2005!E$7:E$883,EUROSTAT_VBE_IND_2005!$B$7:$B$883,$D134,EUROSTAT_VBE_IND_2005!$C$7:$C$883,"*"&amp;RIGHT($A134,3)&amp;"*",EUROSTAT_VBE_IND_2005!$D$7:$D$883,"2230*"))/1000+(SUMIFS(EUROSTAT_VBE_IND_2005!E$7:E$883,EUROSTAT_VBE_IND_2005!$B$7:$B$883,$D134,EUROSTAT_VBE_IND_2005!$C$7:$C$883,"*"&amp;RIGHT($A133,3)&amp;"*",EUROSTAT_VBE_IND_2005!$D$7:$D$883,"2130*"))/1000</f>
        <v>0</v>
      </c>
      <c r="H134" s="185">
        <f>(SUMIFS(EUROSTAT_VBE_IND_2005!F$7:F$883,EUROSTAT_VBE_IND_2005!$B$7:$B$883,$D134,EUROSTAT_VBE_IND_2005!$C$7:$C$883,"*"&amp;RIGHT($A134,3)&amp;"*",EUROSTAT_VBE_IND_2005!$D$7:$D$883,"2230*"))/1000+(SUMIFS(EUROSTAT_VBE_IND_2005!F$7:F$883,EUROSTAT_VBE_IND_2005!$B$7:$B$883,$D134,EUROSTAT_VBE_IND_2005!$C$7:$C$883,"*"&amp;RIGHT($A133,3)&amp;"*",EUROSTAT_VBE_IND_2005!$D$7:$D$883,"2130*"))/1000</f>
        <v>0</v>
      </c>
      <c r="I134" s="185">
        <f>(SUMIFS(EUROSTAT_VBE_IND_2005!G$7:G$883,EUROSTAT_VBE_IND_2005!$B$7:$B$883,$D134,EUROSTAT_VBE_IND_2005!$C$7:$C$883,"*"&amp;RIGHT($A134,3)&amp;"*",EUROSTAT_VBE_IND_2005!$D$7:$D$883,"2230*"))/1000+(SUMIFS(EUROSTAT_VBE_IND_2005!G$7:G$883,EUROSTAT_VBE_IND_2005!$B$7:$B$883,$D134,EUROSTAT_VBE_IND_2005!$C$7:$C$883,"*"&amp;RIGHT($A133,3)&amp;"*",EUROSTAT_VBE_IND_2005!$D$7:$D$883,"2130*"))/1000</f>
        <v>0</v>
      </c>
      <c r="J134" s="219"/>
      <c r="K134" s="185">
        <f>(SUMIFS(EUROSTAT_VBE_IND_2005!H$7:H$883,EUROSTAT_VBE_IND_2005!$B$7:$B$883,$D134,EUROSTAT_VBE_IND_2005!$C$7:$C$883,"*"&amp;RIGHT($A134,3)&amp;"*",EUROSTAT_VBE_IND_2005!$D$7:$D$883,"2230*"))/1000+(SUMIFS(EUROSTAT_VBE_IND_2005!H$7:H$883,EUROSTAT_VBE_IND_2005!$B$7:$B$883,$D134,EUROSTAT_VBE_IND_2005!$C$7:$C$883,"*"&amp;RIGHT($A133,3)&amp;"*",EUROSTAT_VBE_IND_2005!$D$7:$D$883,"2130*"))/1000</f>
        <v>0</v>
      </c>
      <c r="L134" s="185">
        <f>(SUMIFS(EUROSTAT_VBE_IND_2005!I$7:I$883,EUROSTAT_VBE_IND_2005!$B$7:$B$883,$D134,EUROSTAT_VBE_IND_2005!$C$7:$C$883,"*"&amp;RIGHT($A134,3)&amp;"*",EUROSTAT_VBE_IND_2005!$D$7:$D$883,"2230*"))/1000+(SUMIFS(EUROSTAT_VBE_IND_2005!I$7:I$883,EUROSTAT_VBE_IND_2005!$B$7:$B$883,$D134,EUROSTAT_VBE_IND_2005!$C$7:$C$883,"*"&amp;RIGHT($A133,3)&amp;"*",EUROSTAT_VBE_IND_2005!$D$7:$D$883,"2130*"))/1000</f>
        <v>0</v>
      </c>
      <c r="M134" s="185">
        <f>(SUMIFS(EUROSTAT_VBE_IND_2005!J$7:J$883,EUROSTAT_VBE_IND_2005!$B$7:$B$883,$D134,EUROSTAT_VBE_IND_2005!$C$7:$C$883,"*"&amp;RIGHT($A134,3)&amp;"*",EUROSTAT_VBE_IND_2005!$D$7:$D$883,"2230*"))/1000+(SUMIFS(EUROSTAT_VBE_IND_2005!J$7:J$883,EUROSTAT_VBE_IND_2005!$B$7:$B$883,$D134,EUROSTAT_VBE_IND_2005!$C$7:$C$883,"*"&amp;RIGHT($A133,3)&amp;"*",EUROSTAT_VBE_IND_2005!$D$7:$D$883,"2130*"))/1000</f>
        <v>0.54</v>
      </c>
      <c r="N134" s="185">
        <f>(SUMIFS(EUROSTAT_VBE_IND_2005!K$7:K$883,EUROSTAT_VBE_IND_2005!$B$7:$B$883,$D134,EUROSTAT_VBE_IND_2005!$C$7:$C$883,"*"&amp;RIGHT($A134,3)&amp;"*",EUROSTAT_VBE_IND_2005!$D$7:$D$883,"2230*"))/1000+(SUMIFS(EUROSTAT_VBE_IND_2005!K$7:K$883,EUROSTAT_VBE_IND_2005!$B$7:$B$883,$D134,EUROSTAT_VBE_IND_2005!$C$7:$C$883,"*"&amp;RIGHT($A133,3)&amp;"*",EUROSTAT_VBE_IND_2005!$D$7:$D$883,"2130*"))/1000</f>
        <v>0</v>
      </c>
      <c r="O134" s="185">
        <f>(SUMIFS(EUROSTAT_VBE_IND_2005!L$7:L$883,EUROSTAT_VBE_IND_2005!$B$7:$B$883,$D134,EUROSTAT_VBE_IND_2005!$C$7:$C$883,"*"&amp;RIGHT($A134,3)&amp;"*",EUROSTAT_VBE_IND_2005!$D$7:$D$883,"2230*"))/1000+(SUMIFS(EUROSTAT_VBE_IND_2005!L$7:L$883,EUROSTAT_VBE_IND_2005!$B$7:$B$883,$D134,EUROSTAT_VBE_IND_2005!$C$7:$C$883,"*"&amp;RIGHT($A133,3)&amp;"*",EUROSTAT_VBE_IND_2005!$D$7:$D$883,"2130*"))/1000</f>
        <v>0</v>
      </c>
      <c r="P134" s="185">
        <f>(SUMIFS(EUROSTAT_VBE_IND_2005!M$7:M$883,EUROSTAT_VBE_IND_2005!$B$7:$B$883,$D134,EUROSTAT_VBE_IND_2005!$C$7:$C$883,"*"&amp;RIGHT($A134,3)&amp;"*",EUROSTAT_VBE_IND_2005!$D$7:$D$883,"2230*"))/1000+(SUMIFS(EUROSTAT_VBE_IND_2005!M$7:M$883,EUROSTAT_VBE_IND_2005!$B$7:$B$883,$D134,EUROSTAT_VBE_IND_2005!$C$7:$C$883,"*"&amp;RIGHT($A133,3)&amp;"*",EUROSTAT_VBE_IND_2005!$D$7:$D$883,"2130*"))/1000</f>
        <v>2.26</v>
      </c>
      <c r="Q134" s="185">
        <f>(SUMIFS(EUROSTAT_VBE_IND_2005!N$7:N$883,EUROSTAT_VBE_IND_2005!$B$7:$B$883,$D134,EUROSTAT_VBE_IND_2005!$C$7:$C$883,"*"&amp;RIGHT($A134,3)&amp;"*",EUROSTAT_VBE_IND_2005!$D$7:$D$883,"2230*"))/1000+(SUMIFS(EUROSTAT_VBE_IND_2005!N$7:N$883,EUROSTAT_VBE_IND_2005!$B$7:$B$883,$D134,EUROSTAT_VBE_IND_2005!$C$7:$C$883,"*"&amp;RIGHT($A133,3)&amp;"*",EUROSTAT_VBE_IND_2005!$D$7:$D$883,"2130*"))/1000</f>
        <v>0</v>
      </c>
      <c r="R134" s="185">
        <f>(SUMIFS(EUROSTAT_VBE_IND_2005!O$7:O$883,EUROSTAT_VBE_IND_2005!$B$7:$B$883,$D134,EUROSTAT_VBE_IND_2005!$C$7:$C$883,"*"&amp;RIGHT($A134,3)&amp;"*",EUROSTAT_VBE_IND_2005!$D$7:$D$883,"2230*"))/1000+(SUMIFS(EUROSTAT_VBE_IND_2005!O$7:O$883,EUROSTAT_VBE_IND_2005!$B$7:$B$883,$D134,EUROSTAT_VBE_IND_2005!$C$7:$C$883,"*"&amp;RIGHT($A133,3)&amp;"*",EUROSTAT_VBE_IND_2005!$D$7:$D$883,"2130*"))/1000</f>
        <v>0</v>
      </c>
      <c r="S134" s="185">
        <f>(SUMIFS(EUROSTAT_VBE_IND_2005!P$7:P$883,EUROSTAT_VBE_IND_2005!$B$7:$B$883,$D134,EUROSTAT_VBE_IND_2005!$C$7:$C$883,"*"&amp;RIGHT($A134,3)&amp;"*",EUROSTAT_VBE_IND_2005!$D$7:$D$883,"2230*"))/1000+(SUMIFS(EUROSTAT_VBE_IND_2005!P$7:P$883,EUROSTAT_VBE_IND_2005!$B$7:$B$883,$D134,EUROSTAT_VBE_IND_2005!$C$7:$C$883,"*"&amp;RIGHT($A133,3)&amp;"*",EUROSTAT_VBE_IND_2005!$D$7:$D$883,"2130*"))/1000</f>
        <v>0</v>
      </c>
      <c r="T134" s="185">
        <f>(SUMIFS(EUROSTAT_VBE_IND_2005!Q$7:Q$883,EUROSTAT_VBE_IND_2005!$B$7:$B$883,$D134,EUROSTAT_VBE_IND_2005!$C$7:$C$883,"*"&amp;RIGHT($A134,3)&amp;"*",EUROSTAT_VBE_IND_2005!$D$7:$D$883,"2230*"))/1000+(SUMIFS(EUROSTAT_VBE_IND_2005!Q$7:Q$883,EUROSTAT_VBE_IND_2005!$B$7:$B$883,$D134,EUROSTAT_VBE_IND_2005!$C$7:$C$883,"*"&amp;RIGHT($A133,3)&amp;"*",EUROSTAT_VBE_IND_2005!$D$7:$D$883,"2130*"))/1000</f>
        <v>0</v>
      </c>
      <c r="U134" s="185">
        <f>(SUMIFS(EUROSTAT_VBE_IND_2005!R$7:R$883,EUROSTAT_VBE_IND_2005!$B$7:$B$883,$D134,EUROSTAT_VBE_IND_2005!$C$7:$C$883,"*"&amp;RIGHT($A134,3)&amp;"*",EUROSTAT_VBE_IND_2005!$D$7:$D$883,"2230*"))/1000+(SUMIFS(EUROSTAT_VBE_IND_2005!R$7:R$883,EUROSTAT_VBE_IND_2005!$B$7:$B$883,$D134,EUROSTAT_VBE_IND_2005!$C$7:$C$883,"*"&amp;RIGHT($A133,3)&amp;"*",EUROSTAT_VBE_IND_2005!$D$7:$D$883,"2130*"))/1000</f>
        <v>0</v>
      </c>
      <c r="V134" s="185">
        <f>(SUMIFS(EUROSTAT_VBE_IND_2005!S$7:S$883,EUROSTAT_VBE_IND_2005!$B$7:$B$883,$D134,EUROSTAT_VBE_IND_2005!$C$7:$C$883,"*"&amp;RIGHT($A134,3)&amp;"*",EUROSTAT_VBE_IND_2005!$D$7:$D$883,"2230*"))/1000+(SUMIFS(EUROSTAT_VBE_IND_2005!S$7:S$883,EUROSTAT_VBE_IND_2005!$B$7:$B$883,$D134,EUROSTAT_VBE_IND_2005!$C$7:$C$883,"*"&amp;RIGHT($A133,3)&amp;"*",EUROSTAT_VBE_IND_2005!$D$7:$D$883,"2130*"))/1000</f>
        <v>0</v>
      </c>
      <c r="W134" s="185">
        <f>(SUMIFS(EUROSTAT_VBE_IND_2005!T$7:T$883,EUROSTAT_VBE_IND_2005!$B$7:$B$883,$D134,EUROSTAT_VBE_IND_2005!$C$7:$C$883,"*"&amp;RIGHT($A134,3)&amp;"*",EUROSTAT_VBE_IND_2005!$D$7:$D$883,"2230*"))/1000+(SUMIFS(EUROSTAT_VBE_IND_2005!T$7:T$883,EUROSTAT_VBE_IND_2005!$B$7:$B$883,$D134,EUROSTAT_VBE_IND_2005!$C$7:$C$883,"*"&amp;RIGHT($A133,3)&amp;"*",EUROSTAT_VBE_IND_2005!$D$7:$D$883,"2130*"))/1000</f>
        <v>0</v>
      </c>
      <c r="X134" s="185">
        <f>(SUMIFS(EUROSTAT_VBE_IND_2005!U$7:U$883,EUROSTAT_VBE_IND_2005!$B$7:$B$883,$D134,EUROSTAT_VBE_IND_2005!$C$7:$C$883,"*"&amp;RIGHT($A134,3)&amp;"*",EUROSTAT_VBE_IND_2005!$D$7:$D$883,"2230*"))/1000+(SUMIFS(EUROSTAT_VBE_IND_2005!U$7:U$883,EUROSTAT_VBE_IND_2005!$B$7:$B$883,$D134,EUROSTAT_VBE_IND_2005!$C$7:$C$883,"*"&amp;RIGHT($A133,3)&amp;"*",EUROSTAT_VBE_IND_2005!$D$7:$D$883,"2130*"))/1000</f>
        <v>0</v>
      </c>
      <c r="Y134" s="185">
        <f>(SUMIFS(EUROSTAT_VBE_IND_2005!V$7:V$883,EUROSTAT_VBE_IND_2005!$B$7:$B$883,$D134,EUROSTAT_VBE_IND_2005!$C$7:$C$883,"*"&amp;RIGHT($A134,3)&amp;"*",EUROSTAT_VBE_IND_2005!$D$7:$D$883,"2230*"))/1000+(SUMIFS(EUROSTAT_VBE_IND_2005!V$7:V$883,EUROSTAT_VBE_IND_2005!$B$7:$B$883,$D134,EUROSTAT_VBE_IND_2005!$C$7:$C$883,"*"&amp;RIGHT($A133,3)&amp;"*",EUROSTAT_VBE_IND_2005!$D$7:$D$883,"2130*"))/1000</f>
        <v>0</v>
      </c>
      <c r="Z134" s="185">
        <f>(SUMIFS(EUROSTAT_VBE_IND_2005!W$7:W$883,EUROSTAT_VBE_IND_2005!$B$7:$B$883,$D134,EUROSTAT_VBE_IND_2005!$C$7:$C$883,"*"&amp;RIGHT($A134,3)&amp;"*",EUROSTAT_VBE_IND_2005!$D$7:$D$883,"2230*"))/1000+(SUMIFS(EUROSTAT_VBE_IND_2005!W$7:W$883,EUROSTAT_VBE_IND_2005!$B$7:$B$883,$D134,EUROSTAT_VBE_IND_2005!$C$7:$C$883,"*"&amp;RIGHT($A133,3)&amp;"*",EUROSTAT_VBE_IND_2005!$D$7:$D$883,"2130*"))/1000</f>
        <v>0</v>
      </c>
      <c r="AA134" s="185">
        <f>(SUMIFS(EUROSTAT_VBE_IND_2005!X$7:X$883,EUROSTAT_VBE_IND_2005!$B$7:$B$883,$D134,EUROSTAT_VBE_IND_2005!$C$7:$C$883,"*"&amp;RIGHT($A134,3)&amp;"*",EUROSTAT_VBE_IND_2005!$D$7:$D$883,"2230*"))/1000+(SUMIFS(EUROSTAT_VBE_IND_2005!X$7:X$883,EUROSTAT_VBE_IND_2005!$B$7:$B$883,$D134,EUROSTAT_VBE_IND_2005!$C$7:$C$883,"*"&amp;RIGHT($A133,3)&amp;"*",EUROSTAT_VBE_IND_2005!$D$7:$D$883,"2130*"))/1000</f>
        <v>0</v>
      </c>
      <c r="AB134" s="185">
        <f>(SUMIFS(EUROSTAT_VBE_IND_2005!AA$7:AA$883,EUROSTAT_VBE_IND_2005!$B$7:$B$883,$D134,EUROSTAT_VBE_IND_2005!$C$7:$C$883,"*"&amp;RIGHT($A134,3)&amp;"*",EUROSTAT_VBE_IND_2005!$D$7:$D$883,"2230*"))/1000+(SUMIFS(EUROSTAT_VBE_IND_2005!AA$7:AA$883,EUROSTAT_VBE_IND_2005!$B$7:$B$883,$D134,EUROSTAT_VBE_IND_2005!$C$7:$C$883,"*"&amp;RIGHT($A133,3)&amp;"*",EUROSTAT_VBE_IND_2005!$D$7:$D$883,"2130*"))/1000</f>
        <v>0</v>
      </c>
      <c r="AC134" s="185">
        <f>(SUMIFS(EUROSTAT_VBE_IND_2005!AB$7:AB$883,EUROSTAT_VBE_IND_2005!$B$7:$B$883,$D134,EUROSTAT_VBE_IND_2005!$C$7:$C$883,"*"&amp;RIGHT($A134,3)&amp;"*",EUROSTAT_VBE_IND_2005!$D$7:$D$883,"2230*"))/1000+(SUMIFS(EUROSTAT_VBE_IND_2005!AB$7:AB$883,EUROSTAT_VBE_IND_2005!$B$7:$B$883,$D134,EUROSTAT_VBE_IND_2005!$C$7:$C$883,"*"&amp;RIGHT($A133,3)&amp;"*",EUROSTAT_VBE_IND_2005!$D$7:$D$883,"2130*"))/1000</f>
        <v>0</v>
      </c>
      <c r="AD134" s="185">
        <f>(SUMIFS(EUROSTAT_VBE_IND_2005!AC$7:AC$883,EUROSTAT_VBE_IND_2005!$B$7:$B$883,$D134,EUROSTAT_VBE_IND_2005!$C$7:$C$883,"*"&amp;RIGHT($A134,3)&amp;"*",EUROSTAT_VBE_IND_2005!$D$7:$D$883,"2230*"))/1000+(SUMIFS(EUROSTAT_VBE_IND_2005!AC$7:AC$883,EUROSTAT_VBE_IND_2005!$B$7:$B$883,$D134,EUROSTAT_VBE_IND_2005!$C$7:$C$883,"*"&amp;RIGHT($A133,3)&amp;"*",EUROSTAT_VBE_IND_2005!$D$7:$D$883,"2130*"))/1000</f>
        <v>0</v>
      </c>
      <c r="AE134" s="185">
        <f>(SUMIFS(EUROSTAT_VBE_IND_2005!AD$7:AD$883,EUROSTAT_VBE_IND_2005!$B$7:$B$883,$D134,EUROSTAT_VBE_IND_2005!$C$7:$C$883,"*"&amp;RIGHT($A134,3)&amp;"*",EUROSTAT_VBE_IND_2005!$D$7:$D$883,"2230*"))/1000+(SUMIFS(EUROSTAT_VBE_IND_2005!AD$7:AD$883,EUROSTAT_VBE_IND_2005!$B$7:$B$883,$D134,EUROSTAT_VBE_IND_2005!$C$7:$C$883,"*"&amp;RIGHT($A133,3)&amp;"*",EUROSTAT_VBE_IND_2005!$D$7:$D$883,"2130*"))/1000</f>
        <v>0</v>
      </c>
      <c r="AF134" s="185">
        <f>(SUMIFS(EUROSTAT_VBE_IND_2005!AE$7:AE$883,EUROSTAT_VBE_IND_2005!$B$7:$B$883,$D134,EUROSTAT_VBE_IND_2005!$C$7:$C$883,"*"&amp;RIGHT($A134,3)&amp;"*",EUROSTAT_VBE_IND_2005!$D$7:$D$883,"2230*"))/1000+(SUMIFS(EUROSTAT_VBE_IND_2005!AE$7:AE$883,EUROSTAT_VBE_IND_2005!$B$7:$B$883,$D134,EUROSTAT_VBE_IND_2005!$C$7:$C$883,"*"&amp;RIGHT($A133,3)&amp;"*",EUROSTAT_VBE_IND_2005!$D$7:$D$883,"2130*"))/1000</f>
        <v>0</v>
      </c>
      <c r="AG134" s="185">
        <f>(SUMIFS(EUROSTAT_VBE_IND_2005!AF$7:AF$883,EUROSTAT_VBE_IND_2005!$B$7:$B$883,$D134,EUROSTAT_VBE_IND_2005!$C$7:$C$883,"*"&amp;RIGHT($A134,3)&amp;"*",EUROSTAT_VBE_IND_2005!$D$7:$D$883,"2230*"))/1000+(SUMIFS(EUROSTAT_VBE_IND_2005!AF$7:AF$883,EUROSTAT_VBE_IND_2005!$B$7:$B$883,$D134,EUROSTAT_VBE_IND_2005!$C$7:$C$883,"*"&amp;RIGHT($A133,3)&amp;"*",EUROSTAT_VBE_IND_2005!$D$7:$D$883,"2130*"))/1000</f>
        <v>0</v>
      </c>
      <c r="AH134" s="185">
        <f>(SUMIFS(EUROSTAT_VBE_IND_2005!AH$7:AH$883,EUROSTAT_VBE_IND_2005!$B$7:$B$883,$D134,EUROSTAT_VBE_IND_2005!$C$7:$C$883,"*"&amp;RIGHT($A134,3)&amp;"*",EUROSTAT_VBE_IND_2005!$D$7:$D$883,"2230*"))/1000+(SUMIFS(EUROSTAT_VBE_IND_2005!AH$7:AH$883,EUROSTAT_VBE_IND_2005!$B$7:$B$883,$D134,EUROSTAT_VBE_IND_2005!$C$7:$C$883,"*"&amp;RIGHT($A133,3)&amp;"*",EUROSTAT_VBE_IND_2005!$D$7:$D$883,"2130*"))/1000</f>
        <v>0</v>
      </c>
      <c r="AI134" s="185">
        <f>(SUMIFS(EUROSTAT_VBE_IND_2005!AI$7:AI$883,EUROSTAT_VBE_IND_2005!$B$7:$B$883,$D134,EUROSTAT_VBE_IND_2005!$C$7:$C$883,"*"&amp;RIGHT($A134,3)&amp;"*",EUROSTAT_VBE_IND_2005!$D$7:$D$883,"2230*"))/1000+(SUMIFS(EUROSTAT_VBE_IND_2005!AI$7:AI$883,EUROSTAT_VBE_IND_2005!$B$7:$B$883,$D134,EUROSTAT_VBE_IND_2005!$C$7:$C$883,"*"&amp;RIGHT($A133,3)&amp;"*",EUROSTAT_VBE_IND_2005!$D$7:$D$883,"2130*"))/1000</f>
        <v>0</v>
      </c>
      <c r="AJ134" s="185">
        <f>(SUMIFS(EUROSTAT_VBE_IND_2005!AJ$7:AJ$883,EUROSTAT_VBE_IND_2005!$B$7:$B$883,$D134,EUROSTAT_VBE_IND_2005!$C$7:$C$883,"*"&amp;RIGHT($A134,3)&amp;"*",EUROSTAT_VBE_IND_2005!$D$7:$D$883,"2230*"))/1000+(SUMIFS(EUROSTAT_VBE_IND_2005!AJ$7:AJ$883,EUROSTAT_VBE_IND_2005!$B$7:$B$883,$D134,EUROSTAT_VBE_IND_2005!$C$7:$C$883,"*"&amp;RIGHT($A133,3)&amp;"*",EUROSTAT_VBE_IND_2005!$D$7:$D$883,"2130*"))/1000</f>
        <v>0</v>
      </c>
      <c r="AK134" s="185">
        <f>(SUMIFS(EUROSTAT_VBE_IND_2005!AK$7:AK$883,EUROSTAT_VBE_IND_2005!$B$7:$B$883,$D134,EUROSTAT_VBE_IND_2005!$C$7:$C$883,"*"&amp;RIGHT($A134,3)&amp;"*",EUROSTAT_VBE_IND_2005!$D$7:$D$883,"2230*"))/1000+(SUMIFS(EUROSTAT_VBE_IND_2005!AK$7:AK$883,EUROSTAT_VBE_IND_2005!$B$7:$B$883,$D134,EUROSTAT_VBE_IND_2005!$C$7:$C$883,"*"&amp;RIGHT($A133,3)&amp;"*",EUROSTAT_VBE_IND_2005!$D$7:$D$883,"2130*"))/1000</f>
        <v>0</v>
      </c>
      <c r="AL134" s="219"/>
      <c r="AM134" s="219"/>
      <c r="AN134" s="219"/>
      <c r="AO134" s="185">
        <f>(SUMIFS(EUROSTAT_VBE_IND_2005!Y$7:Y$883,EUROSTAT_VBE_IND_2005!$B$7:$B$883,$D134,EUROSTAT_VBE_IND_2005!$C$7:$C$883,"*"&amp;RIGHT($A134,3)&amp;"*",EUROSTAT_VBE_IND_2005!$D$7:$D$883,"2230*"))/1000+(SUMIFS(EUROSTAT_VBE_IND_2005!Y$7:Y$883,EUROSTAT_VBE_IND_2005!$B$7:$B$883,$D134,EUROSTAT_VBE_IND_2005!$C$7:$C$883,"*"&amp;RIGHT($A133,3)&amp;"*",EUROSTAT_VBE_IND_2005!$D$7:$D$883,"2130*"))/1000</f>
        <v>0</v>
      </c>
      <c r="AP134" s="185">
        <f>(SUMIFS(EUROSTAT_VBE_IND_2005!Z$7:Z$883,EUROSTAT_VBE_IND_2005!$B$7:$B$883,$D134,EUROSTAT_VBE_IND_2005!$C$7:$C$883,"*"&amp;RIGHT($A134,3)&amp;"*",EUROSTAT_VBE_IND_2005!$D$7:$D$883,"2230*"))/1000+(SUMIFS(EUROSTAT_VBE_IND_2005!Z$7:Z$883,EUROSTAT_VBE_IND_2005!$B$7:$B$883,$D134,EUROSTAT_VBE_IND_2005!$C$7:$C$883,"*"&amp;RIGHT($A133,3)&amp;"*",EUROSTAT_VBE_IND_2005!$D$7:$D$883,"2130*"))/1000</f>
        <v>0</v>
      </c>
      <c r="AQ134" s="185">
        <f>(SUMIFS(EUROSTAT_VBE_IND_2005!AG$7:AG$883,EUROSTAT_VBE_IND_2005!$B$7:$B$883,$D134,EUROSTAT_VBE_IND_2005!$C$7:$C$883,"*"&amp;RIGHT($A134,3)&amp;"*",EUROSTAT_VBE_IND_2005!$D$7:$D$883,"2230*"))/1000+(SUMIFS(EUROSTAT_VBE_IND_2005!AG$7:AG$883,EUROSTAT_VBE_IND_2005!$B$7:$B$883,$D134,EUROSTAT_VBE_IND_2005!$C$7:$C$883,"*"&amp;RIGHT($A133,3)&amp;"*",EUROSTAT_VBE_IND_2005!$D$7:$D$883,"2130*"))/1000</f>
        <v>0</v>
      </c>
    </row>
    <row r="135" spans="1:43">
      <c r="A135" t="str">
        <f>LEFT(EUROSTAT_VBE_IND_2005!$C$139,8)</f>
        <v>B_101810</v>
      </c>
      <c r="B135" s="28" t="s">
        <v>298</v>
      </c>
      <c r="C135" t="s">
        <v>293</v>
      </c>
      <c r="D135" t="s">
        <v>55</v>
      </c>
      <c r="E135" t="s">
        <v>232</v>
      </c>
      <c r="F135" t="s">
        <v>252</v>
      </c>
      <c r="G135" s="185">
        <f>(SUMIFS(EUROSTAT_VBE_IND_2005!E$7:E$883,EUROSTAT_VBE_IND_2005!$B$7:$B$883,$D135,EUROSTAT_VBE_IND_2005!$C$7:$C$883,"*"&amp;RIGHT($A135,3)&amp;"*",EUROSTAT_VBE_IND_2005!$D$7:$D$883,"212*"))/1000</f>
        <v>0.114</v>
      </c>
      <c r="H135" s="185">
        <f>(SUMIFS(EUROSTAT_VBE_IND_2005!F$7:F$883,EUROSTAT_VBE_IND_2005!$B$7:$B$883,$D135,EUROSTAT_VBE_IND_2005!$C$7:$C$883,"*"&amp;RIGHT($A133,3)&amp;"*",EUROSTAT_VBE_IND_2005!$D$7:$D$883,"212*"))/1000</f>
        <v>0.627</v>
      </c>
      <c r="I135" s="185">
        <f>(SUMIFS(EUROSTAT_VBE_IND_2005!G$7:G$883,EUROSTAT_VBE_IND_2005!$B$7:$B$883,$D135,EUROSTAT_VBE_IND_2005!$C$7:$C$883,"*"&amp;RIGHT($A133,3)&amp;"*",EUROSTAT_VBE_IND_2005!$D$7:$D$883,"212*"))/1000</f>
        <v>1.368</v>
      </c>
      <c r="J135" s="219"/>
      <c r="K135" s="185">
        <f>(SUMIFS(EUROSTAT_VBE_IND_2005!H$7:H$883,EUROSTAT_VBE_IND_2005!$B$7:$B$883,$D135,EUROSTAT_VBE_IND_2005!$C$7:$C$883,"*"&amp;RIGHT($A133,3)&amp;"*",EUROSTAT_VBE_IND_2005!$D$7:$D$883,"212*"))/1000</f>
        <v>0</v>
      </c>
      <c r="L135" s="185">
        <f>(SUMIFS(EUROSTAT_VBE_IND_2005!I$7:I$883,EUROSTAT_VBE_IND_2005!$B$7:$B$883,$D135,EUROSTAT_VBE_IND_2005!$C$7:$C$883,"*"&amp;RIGHT($A133,3)&amp;"*",EUROSTAT_VBE_IND_2005!$D$7:$D$883,"212*"))/1000</f>
        <v>0</v>
      </c>
      <c r="M135" s="185">
        <f>(SUMIFS(EUROSTAT_VBE_IND_2005!J$7:J$883,EUROSTAT_VBE_IND_2005!$B$7:$B$883,$D135,EUROSTAT_VBE_IND_2005!$C$7:$C$883,"*"&amp;RIGHT($A133,3)&amp;"*",EUROSTAT_VBE_IND_2005!$D$7:$D$883,"212*"))/1000</f>
        <v>2.394</v>
      </c>
      <c r="N135" s="185">
        <f>(SUMIFS(EUROSTAT_VBE_IND_2005!K$7:K$883,EUROSTAT_VBE_IND_2005!$B$7:$B$883,$D135,EUROSTAT_VBE_IND_2005!$C$7:$C$883,"*"&amp;RIGHT($A133,3)&amp;"*",EUROSTAT_VBE_IND_2005!$D$7:$D$883,"212*"))/1000</f>
        <v>0</v>
      </c>
      <c r="O135" s="185">
        <f>(SUMIFS(EUROSTAT_VBE_IND_2005!L$7:L$883,EUROSTAT_VBE_IND_2005!$B$7:$B$883,$D135,EUROSTAT_VBE_IND_2005!$C$7:$C$883,"*"&amp;RIGHT($A133,3)&amp;"*",EUROSTAT_VBE_IND_2005!$D$7:$D$883,"212*"))/1000</f>
        <v>0</v>
      </c>
      <c r="P135" s="185">
        <f>(SUMIFS(EUROSTAT_VBE_IND_2005!M$7:M$883,EUROSTAT_VBE_IND_2005!$B$7:$B$883,$D135,EUROSTAT_VBE_IND_2005!$C$7:$C$883,"*"&amp;RIGHT($A133,3)&amp;"*",EUROSTAT_VBE_IND_2005!$D$7:$D$883,"212*"))/1000</f>
        <v>0</v>
      </c>
      <c r="Q135" s="185">
        <f>(SUMIFS(EUROSTAT_VBE_IND_2005!N$7:N$883,EUROSTAT_VBE_IND_2005!$B$7:$B$883,$D135,EUROSTAT_VBE_IND_2005!$C$7:$C$883,"*"&amp;RIGHT($A133,3)&amp;"*",EUROSTAT_VBE_IND_2005!$D$7:$D$883,"212*"))/1000</f>
        <v>2.48</v>
      </c>
      <c r="R135" s="185">
        <f>(SUMIFS(EUROSTAT_VBE_IND_2005!O$7:O$883,EUROSTAT_VBE_IND_2005!$B$7:$B$883,$D135,EUROSTAT_VBE_IND_2005!$C$7:$C$883,"*"&amp;RIGHT($A133,3)&amp;"*",EUROSTAT_VBE_IND_2005!$D$7:$D$883,"212*"))/1000</f>
        <v>0.256</v>
      </c>
      <c r="S135" s="185">
        <f>(SUMIFS(EUROSTAT_VBE_IND_2005!P$7:P$883,EUROSTAT_VBE_IND_2005!$B$7:$B$883,$D135,EUROSTAT_VBE_IND_2005!$C$7:$C$883,"*"&amp;RIGHT($A133,3)&amp;"*",EUROSTAT_VBE_IND_2005!$D$7:$D$883,"212*"))/1000</f>
        <v>0.314</v>
      </c>
      <c r="T135" s="185">
        <f>(SUMIFS(EUROSTAT_VBE_IND_2005!Q$7:Q$883,EUROSTAT_VBE_IND_2005!$B$7:$B$883,$D135,EUROSTAT_VBE_IND_2005!$C$7:$C$883,"*"&amp;RIGHT($A133,3)&amp;"*",EUROSTAT_VBE_IND_2005!$D$7:$D$883,"212*"))/1000</f>
        <v>0</v>
      </c>
      <c r="U135" s="185">
        <f>(SUMIFS(EUROSTAT_VBE_IND_2005!R$7:R$883,EUROSTAT_VBE_IND_2005!$B$7:$B$883,$D135,EUROSTAT_VBE_IND_2005!$C$7:$C$883,"*"&amp;RIGHT($A133,3)&amp;"*",EUROSTAT_VBE_IND_2005!$D$7:$D$883,"212*"))/1000</f>
        <v>0</v>
      </c>
      <c r="V135" s="185">
        <f>(SUMIFS(EUROSTAT_VBE_IND_2005!S$7:S$883,EUROSTAT_VBE_IND_2005!$B$7:$B$883,$D135,EUROSTAT_VBE_IND_2005!$C$7:$C$883,"*"&amp;RIGHT($A133,3)&amp;"*",EUROSTAT_VBE_IND_2005!$D$7:$D$883,"212*"))/1000</f>
        <v>0</v>
      </c>
      <c r="W135" s="185">
        <f>(SUMIFS(EUROSTAT_VBE_IND_2005!T$7:T$883,EUROSTAT_VBE_IND_2005!$B$7:$B$883,$D135,EUROSTAT_VBE_IND_2005!$C$7:$C$883,"*"&amp;RIGHT($A133,3)&amp;"*",EUROSTAT_VBE_IND_2005!$D$7:$D$883,"212*"))/1000</f>
        <v>0</v>
      </c>
      <c r="X135" s="185">
        <f>(SUMIFS(EUROSTAT_VBE_IND_2005!U$7:U$883,EUROSTAT_VBE_IND_2005!$B$7:$B$883,$D135,EUROSTAT_VBE_IND_2005!$C$7:$C$883,"*"&amp;RIGHT($A133,3)&amp;"*",EUROSTAT_VBE_IND_2005!$D$7:$D$883,"212*"))/1000</f>
        <v>0.228</v>
      </c>
      <c r="Y135" s="185">
        <f>(SUMIFS(EUROSTAT_VBE_IND_2005!V$7:V$883,EUROSTAT_VBE_IND_2005!$B$7:$B$883,$D135,EUROSTAT_VBE_IND_2005!$C$7:$C$883,"*"&amp;RIGHT($A133,3)&amp;"*",EUROSTAT_VBE_IND_2005!$D$7:$D$883,"212*"))/1000</f>
        <v>0</v>
      </c>
      <c r="Z135" s="185">
        <f>(SUMIFS(EUROSTAT_VBE_IND_2005!W$7:W$883,EUROSTAT_VBE_IND_2005!$B$7:$B$883,$D135,EUROSTAT_VBE_IND_2005!$C$7:$C$883,"*"&amp;RIGHT($A133,3)&amp;"*",EUROSTAT_VBE_IND_2005!$D$7:$D$883,"212*"))/1000</f>
        <v>0</v>
      </c>
      <c r="AA135" s="185">
        <f>(SUMIFS(EUROSTAT_VBE_IND_2005!X$7:X$883,EUROSTAT_VBE_IND_2005!$B$7:$B$883,$D135,EUROSTAT_VBE_IND_2005!$C$7:$C$883,"*"&amp;RIGHT($A133,3)&amp;"*",EUROSTAT_VBE_IND_2005!$D$7:$D$883,"212*"))/1000</f>
        <v>0</v>
      </c>
      <c r="AB135" s="185">
        <f>(SUMIFS(EUROSTAT_VBE_IND_2005!AA$7:AA$883,EUROSTAT_VBE_IND_2005!$B$7:$B$883,$D135,EUROSTAT_VBE_IND_2005!$C$7:$C$883,"*"&amp;RIGHT($A133,3)&amp;"*",EUROSTAT_VBE_IND_2005!$D$7:$D$883,"212*"))/1000</f>
        <v>0</v>
      </c>
      <c r="AC135" s="185">
        <f>(SUMIFS(EUROSTAT_VBE_IND_2005!AB$7:AB$883,EUROSTAT_VBE_IND_2005!$B$7:$B$883,$D135,EUROSTAT_VBE_IND_2005!$C$7:$C$883,"*"&amp;RIGHT($A133,3)&amp;"*",EUROSTAT_VBE_IND_2005!$D$7:$D$883,"212*"))/1000</f>
        <v>0</v>
      </c>
      <c r="AD135" s="185">
        <f>(SUMIFS(EUROSTAT_VBE_IND_2005!AC$7:AC$883,EUROSTAT_VBE_IND_2005!$B$7:$B$883,$D135,EUROSTAT_VBE_IND_2005!$C$7:$C$883,"*"&amp;RIGHT($A133,3)&amp;"*",EUROSTAT_VBE_IND_2005!$D$7:$D$883,"212*"))/1000</f>
        <v>0</v>
      </c>
      <c r="AE135" s="185">
        <f>(SUMIFS(EUROSTAT_VBE_IND_2005!AD$7:AD$883,EUROSTAT_VBE_IND_2005!$B$7:$B$883,$D135,EUROSTAT_VBE_IND_2005!$C$7:$C$883,"*"&amp;RIGHT($A133,3)&amp;"*",EUROSTAT_VBE_IND_2005!$D$7:$D$883,"212*"))/1000</f>
        <v>5.814</v>
      </c>
      <c r="AF135" s="185">
        <f>(SUMIFS(EUROSTAT_VBE_IND_2005!AE$7:AE$883,EUROSTAT_VBE_IND_2005!$B$7:$B$883,$D135,EUROSTAT_VBE_IND_2005!$C$7:$C$883,"*"&amp;RIGHT($A133,3)&amp;"*",EUROSTAT_VBE_IND_2005!$D$7:$D$883,"212*"))/1000</f>
        <v>0</v>
      </c>
      <c r="AG135" s="185">
        <f>(SUMIFS(EUROSTAT_VBE_IND_2005!AF$7:AF$883,EUROSTAT_VBE_IND_2005!$B$7:$B$883,$D135,EUROSTAT_VBE_IND_2005!$C$7:$C$883,"*"&amp;RIGHT($A133,3)&amp;"*",EUROSTAT_VBE_IND_2005!$D$7:$D$883,"212*"))/1000</f>
        <v>0</v>
      </c>
      <c r="AH135" s="185">
        <f>(SUMIFS(EUROSTAT_VBE_IND_2005!AH$7:AH$883,EUROSTAT_VBE_IND_2005!$B$7:$B$883,$D135,EUROSTAT_VBE_IND_2005!$C$7:$C$883,"*"&amp;RIGHT($A133,3)&amp;"*",EUROSTAT_VBE_IND_2005!$D$7:$D$883,"212*"))/1000</f>
        <v>0</v>
      </c>
      <c r="AI135" s="185">
        <f>(SUMIFS(EUROSTAT_VBE_IND_2005!AI$7:AI$883,EUROSTAT_VBE_IND_2005!$B$7:$B$883,$D135,EUROSTAT_VBE_IND_2005!$C$7:$C$883,"*"&amp;RIGHT($A133,3)&amp;"*",EUROSTAT_VBE_IND_2005!$D$7:$D$883,"212*"))/1000</f>
        <v>0</v>
      </c>
      <c r="AJ135" s="185">
        <f>(SUMIFS(EUROSTAT_VBE_IND_2005!AJ$7:AJ$883,EUROSTAT_VBE_IND_2005!$B$7:$B$883,$D135,EUROSTAT_VBE_IND_2005!$C$7:$C$883,"*"&amp;RIGHT($A133,3)&amp;"*",EUROSTAT_VBE_IND_2005!$D$7:$D$883,"212*"))/1000</f>
        <v>0.142</v>
      </c>
      <c r="AK135" s="185">
        <f>(SUMIFS(EUROSTAT_VBE_IND_2005!AK$7:AK$883,EUROSTAT_VBE_IND_2005!$B$7:$B$883,$D135,EUROSTAT_VBE_IND_2005!$C$7:$C$883,"*"&amp;RIGHT($A133,3)&amp;"*",EUROSTAT_VBE_IND_2005!$D$7:$D$883,"212*"))/1000</f>
        <v>0</v>
      </c>
      <c r="AL135" s="219"/>
      <c r="AM135" s="219"/>
      <c r="AN135" s="219"/>
      <c r="AO135" s="185">
        <f>(SUMIFS(EUROSTAT_VBE_IND_2005!Y$7:Y$883,EUROSTAT_VBE_IND_2005!$B$7:$B$883,$D135,EUROSTAT_VBE_IND_2005!$C$7:$C$883,"*"&amp;RIGHT($A133,3)&amp;"*",EUROSTAT_VBE_IND_2005!$D$7:$D$883,"212*"))/1000</f>
        <v>0</v>
      </c>
      <c r="AP135" s="185">
        <f>(SUMIFS(EUROSTAT_VBE_IND_2005!Z$7:Z$883,EUROSTAT_VBE_IND_2005!$B$7:$B$883,$D135,EUROSTAT_VBE_IND_2005!$C$7:$C$883,"*"&amp;RIGHT($A133,3)&amp;"*",EUROSTAT_VBE_IND_2005!$D$7:$D$883,"212*"))/1000</f>
        <v>0</v>
      </c>
      <c r="AQ135" s="185">
        <f>(SUMIFS(EUROSTAT_VBE_IND_2005!AG$7:AG$883,EUROSTAT_VBE_IND_2005!$B$7:$B$883,$D135,EUROSTAT_VBE_IND_2005!$C$7:$C$883,"*"&amp;RIGHT($A133,3)&amp;"*",EUROSTAT_VBE_IND_2005!$D$7:$D$883,"212*"))/1000</f>
        <v>0.2</v>
      </c>
    </row>
    <row r="136" spans="1:43">
      <c r="A136" t="str">
        <f>LEFT(EUROSTAT_VBE_IND_2005!$C$139,8)</f>
        <v>B_101810</v>
      </c>
      <c r="B136" s="28" t="s">
        <v>298</v>
      </c>
      <c r="C136" t="s">
        <v>293</v>
      </c>
      <c r="D136" t="s">
        <v>55</v>
      </c>
      <c r="E136" t="s">
        <v>233</v>
      </c>
      <c r="F136" t="s">
        <v>253</v>
      </c>
      <c r="G136" s="185">
        <f>(SUMIFS(EUROSTAT_VBE_IND_2005!E$7:E$883,EUROSTAT_VBE_IND_2005!$B$7:$B$883,$D136,EUROSTAT_VBE_IND_2005!$C$7:$C$883,"*"&amp;RIGHT($A136,3)&amp;"*",EUROSTAT_VBE_IND_2005!$D$7:$D$883,"321*"))/1000</f>
        <v>0</v>
      </c>
      <c r="H136" s="185">
        <f>(SUMIFS(EUROSTAT_VBE_IND_2005!F$7:F$883,EUROSTAT_VBE_IND_2005!$B$7:$B$883,$D136,EUROSTAT_VBE_IND_2005!$C$7:$C$883,"*"&amp;RIGHT($A136,3)&amp;"*",EUROSTAT_VBE_IND_2005!$D$7:$D$883,"321*"))/1000</f>
        <v>0</v>
      </c>
      <c r="I136" s="185">
        <f>(SUMIFS(EUROSTAT_VBE_IND_2005!G$7:G$883,EUROSTAT_VBE_IND_2005!$B$7:$B$883,$D136,EUROSTAT_VBE_IND_2005!$C$7:$C$883,"*"&amp;RIGHT($A136,3)&amp;"*",EUROSTAT_VBE_IND_2005!$D$7:$D$883,"321*"))/1000</f>
        <v>0</v>
      </c>
      <c r="J136" s="219"/>
      <c r="K136" s="185">
        <f>(SUMIFS(EUROSTAT_VBE_IND_2005!H$7:H$883,EUROSTAT_VBE_IND_2005!$B$7:$B$883,$D136,EUROSTAT_VBE_IND_2005!$C$7:$C$883,"*"&amp;RIGHT($A136,3)&amp;"*",EUROSTAT_VBE_IND_2005!$D$7:$D$883,"321*"))/1000</f>
        <v>0</v>
      </c>
      <c r="L136" s="185">
        <f>(SUMIFS(EUROSTAT_VBE_IND_2005!I$7:I$883,EUROSTAT_VBE_IND_2005!$B$7:$B$883,$D136,EUROSTAT_VBE_IND_2005!$C$7:$C$883,"*"&amp;RIGHT($A136,3)&amp;"*",EUROSTAT_VBE_IND_2005!$D$7:$D$883,"321*"))/1000</f>
        <v>0</v>
      </c>
      <c r="M136" s="185">
        <f>(SUMIFS(EUROSTAT_VBE_IND_2005!J$7:J$883,EUROSTAT_VBE_IND_2005!$B$7:$B$883,$D136,EUROSTAT_VBE_IND_2005!$C$7:$C$883,"*"&amp;RIGHT($A136,3)&amp;"*",EUROSTAT_VBE_IND_2005!$D$7:$D$883,"321*"))/1000</f>
        <v>0</v>
      </c>
      <c r="N136" s="185">
        <f>(SUMIFS(EUROSTAT_VBE_IND_2005!K$7:K$883,EUROSTAT_VBE_IND_2005!$B$7:$B$883,$D136,EUROSTAT_VBE_IND_2005!$C$7:$C$883,"*"&amp;RIGHT($A136,3)&amp;"*",EUROSTAT_VBE_IND_2005!$D$7:$D$883,"321*"))/1000</f>
        <v>0</v>
      </c>
      <c r="O136" s="185">
        <f>(SUMIFS(EUROSTAT_VBE_IND_2005!L$7:L$883,EUROSTAT_VBE_IND_2005!$B$7:$B$883,$D136,EUROSTAT_VBE_IND_2005!$C$7:$C$883,"*"&amp;RIGHT($A136,3)&amp;"*",EUROSTAT_VBE_IND_2005!$D$7:$D$883,"321*"))/1000</f>
        <v>0</v>
      </c>
      <c r="P136" s="185">
        <f>(SUMIFS(EUROSTAT_VBE_IND_2005!M$7:M$883,EUROSTAT_VBE_IND_2005!$B$7:$B$883,$D136,EUROSTAT_VBE_IND_2005!$C$7:$C$883,"*"&amp;RIGHT($A136,3)&amp;"*",EUROSTAT_VBE_IND_2005!$D$7:$D$883,"321*"))/1000</f>
        <v>0</v>
      </c>
      <c r="Q136" s="185">
        <f>(SUMIFS(EUROSTAT_VBE_IND_2005!N$7:N$883,EUROSTAT_VBE_IND_2005!$B$7:$B$883,$D136,EUROSTAT_VBE_IND_2005!$C$7:$C$883,"*"&amp;RIGHT($A136,3)&amp;"*",EUROSTAT_VBE_IND_2005!$D$7:$D$883,"321*"))/1000</f>
        <v>0</v>
      </c>
      <c r="R136" s="185">
        <f>(SUMIFS(EUROSTAT_VBE_IND_2005!O$7:O$883,EUROSTAT_VBE_IND_2005!$B$7:$B$883,$D136,EUROSTAT_VBE_IND_2005!$C$7:$C$883,"*"&amp;RIGHT($A136,3)&amp;"*",EUROSTAT_VBE_IND_2005!$D$7:$D$883,"321*"))/1000</f>
        <v>0</v>
      </c>
      <c r="S136" s="185">
        <f>(SUMIFS(EUROSTAT_VBE_IND_2005!P$7:P$883,EUROSTAT_VBE_IND_2005!$B$7:$B$883,$D136,EUROSTAT_VBE_IND_2005!$C$7:$C$883,"*"&amp;RIGHT($A136,3)&amp;"*",EUROSTAT_VBE_IND_2005!$D$7:$D$883,"321*"))/1000</f>
        <v>0</v>
      </c>
      <c r="T136" s="185">
        <f>(SUMIFS(EUROSTAT_VBE_IND_2005!Q$7:Q$883,EUROSTAT_VBE_IND_2005!$B$7:$B$883,$D136,EUROSTAT_VBE_IND_2005!$C$7:$C$883,"*"&amp;RIGHT($A136,3)&amp;"*",EUROSTAT_VBE_IND_2005!$D$7:$D$883,"321*"))/1000</f>
        <v>0</v>
      </c>
      <c r="U136" s="185">
        <f>(SUMIFS(EUROSTAT_VBE_IND_2005!R$7:R$883,EUROSTAT_VBE_IND_2005!$B$7:$B$883,$D136,EUROSTAT_VBE_IND_2005!$C$7:$C$883,"*"&amp;RIGHT($A136,3)&amp;"*",EUROSTAT_VBE_IND_2005!$D$7:$D$883,"321*"))/1000</f>
        <v>0</v>
      </c>
      <c r="V136" s="185">
        <f>(SUMIFS(EUROSTAT_VBE_IND_2005!S$7:S$883,EUROSTAT_VBE_IND_2005!$B$7:$B$883,$D136,EUROSTAT_VBE_IND_2005!$C$7:$C$883,"*"&amp;RIGHT($A136,3)&amp;"*",EUROSTAT_VBE_IND_2005!$D$7:$D$883,"321*"))/1000</f>
        <v>0</v>
      </c>
      <c r="W136" s="185">
        <f>(SUMIFS(EUROSTAT_VBE_IND_2005!T$7:T$883,EUROSTAT_VBE_IND_2005!$B$7:$B$883,$D136,EUROSTAT_VBE_IND_2005!$C$7:$C$883,"*"&amp;RIGHT($A136,3)&amp;"*",EUROSTAT_VBE_IND_2005!$D$7:$D$883,"321*"))/1000</f>
        <v>0</v>
      </c>
      <c r="X136" s="185">
        <f>(SUMIFS(EUROSTAT_VBE_IND_2005!U$7:U$883,EUROSTAT_VBE_IND_2005!$B$7:$B$883,$D136,EUROSTAT_VBE_IND_2005!$C$7:$C$883,"*"&amp;RIGHT($A136,3)&amp;"*",EUROSTAT_VBE_IND_2005!$D$7:$D$883,"321*"))/1000</f>
        <v>0</v>
      </c>
      <c r="Y136" s="185">
        <f>(SUMIFS(EUROSTAT_VBE_IND_2005!V$7:V$883,EUROSTAT_VBE_IND_2005!$B$7:$B$883,$D136,EUROSTAT_VBE_IND_2005!$C$7:$C$883,"*"&amp;RIGHT($A136,3)&amp;"*",EUROSTAT_VBE_IND_2005!$D$7:$D$883,"321*"))/1000</f>
        <v>0</v>
      </c>
      <c r="Z136" s="185">
        <f>(SUMIFS(EUROSTAT_VBE_IND_2005!W$7:W$883,EUROSTAT_VBE_IND_2005!$B$7:$B$883,$D136,EUROSTAT_VBE_IND_2005!$C$7:$C$883,"*"&amp;RIGHT($A136,3)&amp;"*",EUROSTAT_VBE_IND_2005!$D$7:$D$883,"321*"))/1000</f>
        <v>0</v>
      </c>
      <c r="AA136" s="185">
        <f>(SUMIFS(EUROSTAT_VBE_IND_2005!X$7:X$883,EUROSTAT_VBE_IND_2005!$B$7:$B$883,$D136,EUROSTAT_VBE_IND_2005!$C$7:$C$883,"*"&amp;RIGHT($A136,3)&amp;"*",EUROSTAT_VBE_IND_2005!$D$7:$D$883,"321*"))/1000</f>
        <v>0</v>
      </c>
      <c r="AB136" s="185">
        <f>(SUMIFS(EUROSTAT_VBE_IND_2005!AA$7:AA$883,EUROSTAT_VBE_IND_2005!$B$7:$B$883,$D136,EUROSTAT_VBE_IND_2005!$C$7:$C$883,"*"&amp;RIGHT($A136,3)&amp;"*",EUROSTAT_VBE_IND_2005!$D$7:$D$883,"321*"))/1000</f>
        <v>0</v>
      </c>
      <c r="AC136" s="185">
        <f>(SUMIFS(EUROSTAT_VBE_IND_2005!AB$7:AB$883,EUROSTAT_VBE_IND_2005!$B$7:$B$883,$D136,EUROSTAT_VBE_IND_2005!$C$7:$C$883,"*"&amp;RIGHT($A136,3)&amp;"*",EUROSTAT_VBE_IND_2005!$D$7:$D$883,"321*"))/1000</f>
        <v>0</v>
      </c>
      <c r="AD136" s="185">
        <f>(SUMIFS(EUROSTAT_VBE_IND_2005!AC$7:AC$883,EUROSTAT_VBE_IND_2005!$B$7:$B$883,$D136,EUROSTAT_VBE_IND_2005!$C$7:$C$883,"*"&amp;RIGHT($A136,3)&amp;"*",EUROSTAT_VBE_IND_2005!$D$7:$D$883,"321*"))/1000</f>
        <v>0</v>
      </c>
      <c r="AE136" s="185">
        <f>(SUMIFS(EUROSTAT_VBE_IND_2005!AD$7:AD$883,EUROSTAT_VBE_IND_2005!$B$7:$B$883,$D136,EUROSTAT_VBE_IND_2005!$C$7:$C$883,"*"&amp;RIGHT($A136,3)&amp;"*",EUROSTAT_VBE_IND_2005!$D$7:$D$883,"321*"))/1000</f>
        <v>0</v>
      </c>
      <c r="AF136" s="185">
        <f>(SUMIFS(EUROSTAT_VBE_IND_2005!AE$7:AE$883,EUROSTAT_VBE_IND_2005!$B$7:$B$883,$D136,EUROSTAT_VBE_IND_2005!$C$7:$C$883,"*"&amp;RIGHT($A136,3)&amp;"*",EUROSTAT_VBE_IND_2005!$D$7:$D$883,"321*"))/1000</f>
        <v>0</v>
      </c>
      <c r="AG136" s="185">
        <f>(SUMIFS(EUROSTAT_VBE_IND_2005!AF$7:AF$883,EUROSTAT_VBE_IND_2005!$B$7:$B$883,$D136,EUROSTAT_VBE_IND_2005!$C$7:$C$883,"*"&amp;RIGHT($A136,3)&amp;"*",EUROSTAT_VBE_IND_2005!$D$7:$D$883,"321*"))/1000</f>
        <v>0</v>
      </c>
      <c r="AH136" s="185">
        <f>(SUMIFS(EUROSTAT_VBE_IND_2005!AH$7:AH$883,EUROSTAT_VBE_IND_2005!$B$7:$B$883,$D136,EUROSTAT_VBE_IND_2005!$C$7:$C$883,"*"&amp;RIGHT($A136,3)&amp;"*",EUROSTAT_VBE_IND_2005!$D$7:$D$883,"321*"))/1000</f>
        <v>0</v>
      </c>
      <c r="AI136" s="185">
        <f>(SUMIFS(EUROSTAT_VBE_IND_2005!AI$7:AI$883,EUROSTAT_VBE_IND_2005!$B$7:$B$883,$D136,EUROSTAT_VBE_IND_2005!$C$7:$C$883,"*"&amp;RIGHT($A136,3)&amp;"*",EUROSTAT_VBE_IND_2005!$D$7:$D$883,"321*"))/1000</f>
        <v>0</v>
      </c>
      <c r="AJ136" s="185">
        <f>(SUMIFS(EUROSTAT_VBE_IND_2005!AJ$7:AJ$883,EUROSTAT_VBE_IND_2005!$B$7:$B$883,$D136,EUROSTAT_VBE_IND_2005!$C$7:$C$883,"*"&amp;RIGHT($A136,3)&amp;"*",EUROSTAT_VBE_IND_2005!$D$7:$D$883,"321*"))/1000</f>
        <v>0</v>
      </c>
      <c r="AK136" s="185">
        <f>(SUMIFS(EUROSTAT_VBE_IND_2005!AK$7:AK$883,EUROSTAT_VBE_IND_2005!$B$7:$B$883,$D136,EUROSTAT_VBE_IND_2005!$C$7:$C$883,"*"&amp;RIGHT($A136,3)&amp;"*",EUROSTAT_VBE_IND_2005!$D$7:$D$883,"321*"))/1000</f>
        <v>0</v>
      </c>
      <c r="AL136" s="219"/>
      <c r="AM136" s="219"/>
      <c r="AN136" s="219"/>
      <c r="AO136" s="185">
        <f>(SUMIFS(EUROSTAT_VBE_IND_2005!Y$7:Y$883,EUROSTAT_VBE_IND_2005!$B$7:$B$883,$D136,EUROSTAT_VBE_IND_2005!$C$7:$C$883,"*"&amp;RIGHT($A136,3)&amp;"*",EUROSTAT_VBE_IND_2005!$D$7:$D$883,"321*"))/1000</f>
        <v>0</v>
      </c>
      <c r="AP136" s="185">
        <f>(SUMIFS(EUROSTAT_VBE_IND_2005!Z$7:Z$883,EUROSTAT_VBE_IND_2005!$B$7:$B$883,$D136,EUROSTAT_VBE_IND_2005!$C$7:$C$883,"*"&amp;RIGHT($A136,3)&amp;"*",EUROSTAT_VBE_IND_2005!$D$7:$D$883,"321*"))/1000</f>
        <v>0</v>
      </c>
      <c r="AQ136" s="185">
        <f>(SUMIFS(EUROSTAT_VBE_IND_2005!AG$7:AG$883,EUROSTAT_VBE_IND_2005!$B$7:$B$883,$D136,EUROSTAT_VBE_IND_2005!$C$7:$C$883,"*"&amp;RIGHT($A136,3)&amp;"*",EUROSTAT_VBE_IND_2005!$D$7:$D$883,"321*"))/1000</f>
        <v>0</v>
      </c>
    </row>
    <row r="137" spans="1:43">
      <c r="A137" t="str">
        <f>LEFT(EUROSTAT_VBE_IND_2005!$C$139,8)</f>
        <v>B_101810</v>
      </c>
      <c r="B137" s="28" t="s">
        <v>298</v>
      </c>
      <c r="C137" t="s">
        <v>293</v>
      </c>
      <c r="D137" t="s">
        <v>55</v>
      </c>
      <c r="E137" t="s">
        <v>234</v>
      </c>
      <c r="F137" t="s">
        <v>254</v>
      </c>
      <c r="G137" s="185">
        <f>(SUMIFS(EUROSTAT_VBE_IND_2005!E$7:E$883,EUROSTAT_VBE_IND_2005!$B$7:$B$883,$D137,EUROSTAT_VBE_IND_2005!$C$7:$C$883,"*"&amp;RIGHT($A137,3)&amp;"*",EUROSTAT_VBE_IND_2005!$D$7:$D$883,"3220*"))/1000</f>
        <v>0.184</v>
      </c>
      <c r="H137" s="185">
        <f>(SUMIFS(EUROSTAT_VBE_IND_2005!F$7:F$883,EUROSTAT_VBE_IND_2005!$B$7:$B$883,$D137,EUROSTAT_VBE_IND_2005!$C$7:$C$883,"*"&amp;RIGHT($A137,3)&amp;"*",EUROSTAT_VBE_IND_2005!$D$7:$D$883,"3220*"))/1000</f>
        <v>0</v>
      </c>
      <c r="I137" s="185">
        <f>(SUMIFS(EUROSTAT_VBE_IND_2005!G$7:G$883,EUROSTAT_VBE_IND_2005!$B$7:$B$883,$D137,EUROSTAT_VBE_IND_2005!$C$7:$C$883,"*"&amp;RIGHT($A137,3)&amp;"*",EUROSTAT_VBE_IND_2005!$D$7:$D$883,"3220*"))/1000</f>
        <v>0.104</v>
      </c>
      <c r="J137" s="219"/>
      <c r="K137" s="185">
        <f>(SUMIFS(EUROSTAT_VBE_IND_2005!H$7:H$883,EUROSTAT_VBE_IND_2005!$B$7:$B$883,$D137,EUROSTAT_VBE_IND_2005!$C$7:$C$883,"*"&amp;RIGHT($A137,3)&amp;"*",EUROSTAT_VBE_IND_2005!$D$7:$D$883,"3220*"))/1000</f>
        <v>0</v>
      </c>
      <c r="L137" s="185">
        <f>(SUMIFS(EUROSTAT_VBE_IND_2005!I$7:I$883,EUROSTAT_VBE_IND_2005!$B$7:$B$883,$D137,EUROSTAT_VBE_IND_2005!$C$7:$C$883,"*"&amp;RIGHT($A137,3)&amp;"*",EUROSTAT_VBE_IND_2005!$D$7:$D$883,"3220*"))/1000</f>
        <v>0</v>
      </c>
      <c r="M137" s="185">
        <f>(SUMIFS(EUROSTAT_VBE_IND_2005!J$7:J$883,EUROSTAT_VBE_IND_2005!$B$7:$B$883,$D137,EUROSTAT_VBE_IND_2005!$C$7:$C$883,"*"&amp;RIGHT($A137,3)&amp;"*",EUROSTAT_VBE_IND_2005!$D$7:$D$883,"3220*"))/1000</f>
        <v>0.414</v>
      </c>
      <c r="N137" s="185">
        <f>(SUMIFS(EUROSTAT_VBE_IND_2005!K$7:K$883,EUROSTAT_VBE_IND_2005!$B$7:$B$883,$D137,EUROSTAT_VBE_IND_2005!$C$7:$C$883,"*"&amp;RIGHT($A137,3)&amp;"*",EUROSTAT_VBE_IND_2005!$D$7:$D$883,"3220*"))/1000</f>
        <v>0</v>
      </c>
      <c r="O137" s="185">
        <f>(SUMIFS(EUROSTAT_VBE_IND_2005!L$7:L$883,EUROSTAT_VBE_IND_2005!$B$7:$B$883,$D137,EUROSTAT_VBE_IND_2005!$C$7:$C$883,"*"&amp;RIGHT($A137,3)&amp;"*",EUROSTAT_VBE_IND_2005!$D$7:$D$883,"3220*"))/1000</f>
        <v>0</v>
      </c>
      <c r="P137" s="185">
        <f>(SUMIFS(EUROSTAT_VBE_IND_2005!M$7:M$883,EUROSTAT_VBE_IND_2005!$B$7:$B$883,$D137,EUROSTAT_VBE_IND_2005!$C$7:$C$883,"*"&amp;RIGHT($A137,3)&amp;"*",EUROSTAT_VBE_IND_2005!$D$7:$D$883,"3220*"))/1000</f>
        <v>1.472</v>
      </c>
      <c r="Q137" s="185">
        <f>(SUMIFS(EUROSTAT_VBE_IND_2005!N$7:N$883,EUROSTAT_VBE_IND_2005!$B$7:$B$883,$D137,EUROSTAT_VBE_IND_2005!$C$7:$C$883,"*"&amp;RIGHT($A137,3)&amp;"*",EUROSTAT_VBE_IND_2005!$D$7:$D$883,"3220*"))/1000</f>
        <v>0.552</v>
      </c>
      <c r="R137" s="185">
        <f>(SUMIFS(EUROSTAT_VBE_IND_2005!O$7:O$883,EUROSTAT_VBE_IND_2005!$B$7:$B$883,$D137,EUROSTAT_VBE_IND_2005!$C$7:$C$883,"*"&amp;RIGHT($A137,3)&amp;"*",EUROSTAT_VBE_IND_2005!$D$7:$D$883,"3220*"))/1000</f>
        <v>0.416</v>
      </c>
      <c r="S137" s="185">
        <f>(SUMIFS(EUROSTAT_VBE_IND_2005!P$7:P$883,EUROSTAT_VBE_IND_2005!$B$7:$B$883,$D137,EUROSTAT_VBE_IND_2005!$C$7:$C$883,"*"&amp;RIGHT($A137,3)&amp;"*",EUROSTAT_VBE_IND_2005!$D$7:$D$883,"3220*"))/1000</f>
        <v>0.552</v>
      </c>
      <c r="T137" s="185">
        <f>(SUMIFS(EUROSTAT_VBE_IND_2005!Q$7:Q$883,EUROSTAT_VBE_IND_2005!$B$7:$B$883,$D137,EUROSTAT_VBE_IND_2005!$C$7:$C$883,"*"&amp;RIGHT($A137,3)&amp;"*",EUROSTAT_VBE_IND_2005!$D$7:$D$883,"3220*"))/1000</f>
        <v>0.092</v>
      </c>
      <c r="U137" s="185">
        <f>(SUMIFS(EUROSTAT_VBE_IND_2005!R$7:R$883,EUROSTAT_VBE_IND_2005!$B$7:$B$883,$D137,EUROSTAT_VBE_IND_2005!$C$7:$C$883,"*"&amp;RIGHT($A137,3)&amp;"*",EUROSTAT_VBE_IND_2005!$D$7:$D$883,"3220*"))/1000</f>
        <v>0</v>
      </c>
      <c r="V137" s="185">
        <f>(SUMIFS(EUROSTAT_VBE_IND_2005!S$7:S$883,EUROSTAT_VBE_IND_2005!$B$7:$B$883,$D137,EUROSTAT_VBE_IND_2005!$C$7:$C$883,"*"&amp;RIGHT($A137,3)&amp;"*",EUROSTAT_VBE_IND_2005!$D$7:$D$883,"3220*"))/1000</f>
        <v>0</v>
      </c>
      <c r="W137" s="185">
        <f>(SUMIFS(EUROSTAT_VBE_IND_2005!T$7:T$883,EUROSTAT_VBE_IND_2005!$B$7:$B$883,$D137,EUROSTAT_VBE_IND_2005!$C$7:$C$883,"*"&amp;RIGHT($A137,3)&amp;"*",EUROSTAT_VBE_IND_2005!$D$7:$D$883,"3220*"))/1000</f>
        <v>0.046</v>
      </c>
      <c r="X137" s="185">
        <f>(SUMIFS(EUROSTAT_VBE_IND_2005!U$7:U$883,EUROSTAT_VBE_IND_2005!$B$7:$B$883,$D137,EUROSTAT_VBE_IND_2005!$C$7:$C$883,"*"&amp;RIGHT($A137,3)&amp;"*",EUROSTAT_VBE_IND_2005!$D$7:$D$883,"3220*"))/1000</f>
        <v>0.92</v>
      </c>
      <c r="Y137" s="185">
        <f>(SUMIFS(EUROSTAT_VBE_IND_2005!V$7:V$883,EUROSTAT_VBE_IND_2005!$B$7:$B$883,$D137,EUROSTAT_VBE_IND_2005!$C$7:$C$883,"*"&amp;RIGHT($A137,3)&amp;"*",EUROSTAT_VBE_IND_2005!$D$7:$D$883,"3220*"))/1000</f>
        <v>0</v>
      </c>
      <c r="Z137" s="185">
        <f>(SUMIFS(EUROSTAT_VBE_IND_2005!W$7:W$883,EUROSTAT_VBE_IND_2005!$B$7:$B$883,$D137,EUROSTAT_VBE_IND_2005!$C$7:$C$883,"*"&amp;RIGHT($A137,3)&amp;"*",EUROSTAT_VBE_IND_2005!$D$7:$D$883,"3220*"))/1000</f>
        <v>0</v>
      </c>
      <c r="AA137" s="185">
        <f>(SUMIFS(EUROSTAT_VBE_IND_2005!X$7:X$883,EUROSTAT_VBE_IND_2005!$B$7:$B$883,$D137,EUROSTAT_VBE_IND_2005!$C$7:$C$883,"*"&amp;RIGHT($A137,3)&amp;"*",EUROSTAT_VBE_IND_2005!$D$7:$D$883,"3220*"))/1000</f>
        <v>0</v>
      </c>
      <c r="AB137" s="185">
        <f>(SUMIFS(EUROSTAT_VBE_IND_2005!AA$7:AA$883,EUROSTAT_VBE_IND_2005!$B$7:$B$883,$D137,EUROSTAT_VBE_IND_2005!$C$7:$C$883,"*"&amp;RIGHT($A137,3)&amp;"*",EUROSTAT_VBE_IND_2005!$D$7:$D$883,"3220*"))/1000</f>
        <v>0</v>
      </c>
      <c r="AC137" s="185">
        <f>(SUMIFS(EUROSTAT_VBE_IND_2005!AB$7:AB$883,EUROSTAT_VBE_IND_2005!$B$7:$B$883,$D137,EUROSTAT_VBE_IND_2005!$C$7:$C$883,"*"&amp;RIGHT($A137,3)&amp;"*",EUROSTAT_VBE_IND_2005!$D$7:$D$883,"3220*"))/1000</f>
        <v>0</v>
      </c>
      <c r="AD137" s="185">
        <f>(SUMIFS(EUROSTAT_VBE_IND_2005!AC$7:AC$883,EUROSTAT_VBE_IND_2005!$B$7:$B$883,$D137,EUROSTAT_VBE_IND_2005!$C$7:$C$883,"*"&amp;RIGHT($A137,3)&amp;"*",EUROSTAT_VBE_IND_2005!$D$7:$D$883,"3220*"))/1000</f>
        <v>1.429</v>
      </c>
      <c r="AE137" s="185">
        <f>(SUMIFS(EUROSTAT_VBE_IND_2005!AD$7:AD$883,EUROSTAT_VBE_IND_2005!$B$7:$B$883,$D137,EUROSTAT_VBE_IND_2005!$C$7:$C$883,"*"&amp;RIGHT($A137,3)&amp;"*",EUROSTAT_VBE_IND_2005!$D$7:$D$883,"3220*"))/1000</f>
        <v>0.046</v>
      </c>
      <c r="AF137" s="185">
        <f>(SUMIFS(EUROSTAT_VBE_IND_2005!AE$7:AE$883,EUROSTAT_VBE_IND_2005!$B$7:$B$883,$D137,EUROSTAT_VBE_IND_2005!$C$7:$C$883,"*"&amp;RIGHT($A137,3)&amp;"*",EUROSTAT_VBE_IND_2005!$D$7:$D$883,"3220*"))/1000</f>
        <v>0</v>
      </c>
      <c r="AG137" s="185">
        <f>(SUMIFS(EUROSTAT_VBE_IND_2005!AF$7:AF$883,EUROSTAT_VBE_IND_2005!$B$7:$B$883,$D137,EUROSTAT_VBE_IND_2005!$C$7:$C$883,"*"&amp;RIGHT($A137,3)&amp;"*",EUROSTAT_VBE_IND_2005!$D$7:$D$883,"3220*"))/1000</f>
        <v>0</v>
      </c>
      <c r="AH137" s="185">
        <f>(SUMIFS(EUROSTAT_VBE_IND_2005!AH$7:AH$883,EUROSTAT_VBE_IND_2005!$B$7:$B$883,$D137,EUROSTAT_VBE_IND_2005!$C$7:$C$883,"*"&amp;RIGHT($A137,3)&amp;"*",EUROSTAT_VBE_IND_2005!$D$7:$D$883,"3220*"))/1000</f>
        <v>0.46</v>
      </c>
      <c r="AI137" s="185">
        <f>(SUMIFS(EUROSTAT_VBE_IND_2005!AI$7:AI$883,EUROSTAT_VBE_IND_2005!$B$7:$B$883,$D137,EUROSTAT_VBE_IND_2005!$C$7:$C$883,"*"&amp;RIGHT($A137,3)&amp;"*",EUROSTAT_VBE_IND_2005!$D$7:$D$883,"3220*"))/1000</f>
        <v>0</v>
      </c>
      <c r="AJ137" s="185">
        <f>(SUMIFS(EUROSTAT_VBE_IND_2005!AJ$7:AJ$883,EUROSTAT_VBE_IND_2005!$B$7:$B$883,$D137,EUROSTAT_VBE_IND_2005!$C$7:$C$883,"*"&amp;RIGHT($A137,3)&amp;"*",EUROSTAT_VBE_IND_2005!$D$7:$D$883,"3220*"))/1000</f>
        <v>0</v>
      </c>
      <c r="AK137" s="185">
        <f>(SUMIFS(EUROSTAT_VBE_IND_2005!AK$7:AK$883,EUROSTAT_VBE_IND_2005!$B$7:$B$883,$D137,EUROSTAT_VBE_IND_2005!$C$7:$C$883,"*"&amp;RIGHT($A137,3)&amp;"*",EUROSTAT_VBE_IND_2005!$D$7:$D$883,"3220*"))/1000</f>
        <v>0</v>
      </c>
      <c r="AL137" s="219"/>
      <c r="AM137" s="219"/>
      <c r="AN137" s="219"/>
      <c r="AO137" s="185">
        <f>(SUMIFS(EUROSTAT_VBE_IND_2005!Y$7:Y$883,EUROSTAT_VBE_IND_2005!$B$7:$B$883,$D137,EUROSTAT_VBE_IND_2005!$C$7:$C$883,"*"&amp;RIGHT($A137,3)&amp;"*",EUROSTAT_VBE_IND_2005!$D$7:$D$883,"3220*"))/1000</f>
        <v>0</v>
      </c>
      <c r="AP137" s="185">
        <f>(SUMIFS(EUROSTAT_VBE_IND_2005!Z$7:Z$883,EUROSTAT_VBE_IND_2005!$B$7:$B$883,$D137,EUROSTAT_VBE_IND_2005!$C$7:$C$883,"*"&amp;RIGHT($A137,3)&amp;"*",EUROSTAT_VBE_IND_2005!$D$7:$D$883,"3220*"))/1000</f>
        <v>0</v>
      </c>
      <c r="AQ137" s="185">
        <f>(SUMIFS(EUROSTAT_VBE_IND_2005!AG$7:AG$883,EUROSTAT_VBE_IND_2005!$B$7:$B$883,$D137,EUROSTAT_VBE_IND_2005!$C$7:$C$883,"*"&amp;RIGHT($A137,3)&amp;"*",EUROSTAT_VBE_IND_2005!$D$7:$D$883,"3220*"))/1000</f>
        <v>0</v>
      </c>
    </row>
    <row r="138" spans="1:43">
      <c r="A138" t="str">
        <f>LEFT(EUROSTAT_VBE_IND_2005!$C$139,8)</f>
        <v>B_101810</v>
      </c>
      <c r="B138" s="28" t="s">
        <v>298</v>
      </c>
      <c r="C138" t="s">
        <v>293</v>
      </c>
      <c r="D138" t="s">
        <v>55</v>
      </c>
      <c r="E138" t="s">
        <v>235</v>
      </c>
      <c r="F138" t="s">
        <v>255</v>
      </c>
      <c r="G138" s="185">
        <f>(SUMIFS(EUROSTAT_VBE_IND_2005!E$7:E$883,EUROSTAT_VBE_IND_2005!$B$7:$B$883,$D138,EUROSTAT_VBE_IND_2005!$C$7:$C$883,"*"&amp;RIGHT($A138,3)&amp;"*",EUROSTAT_VBE_IND_2005!$D$7:$D$883,"323*"))/1000+(SUMIFS(EUROSTAT_VBE_IND_2005!E$7:E$883,EUROSTAT_VBE_IND_2005!$B$7:$B$883,$D138,EUROSTAT_VBE_IND_2005!$C$7:$C$883,"*"&amp;RIGHT($A138,3)&amp;"*",EUROSTAT_VBE_IND_2005!$D$7:$D$883,"324*"))/1000+(SUMIFS(EUROSTAT_VBE_IND_2005!E$7:E$883,EUROSTAT_VBE_IND_2005!$B$7:$B$883,$D138,EUROSTAT_VBE_IND_2005!$C$7:$C$883,"*"&amp;RIGHT($A138,3)&amp;"*",EUROSTAT_VBE_IND_2005!$D$7:$D$883,"3260*"))/1000</f>
        <v>0.043</v>
      </c>
      <c r="H138" s="185">
        <f>(SUMIFS(EUROSTAT_VBE_IND_2005!F$7:F$883,EUROSTAT_VBE_IND_2005!$B$7:$B$883,$D138,EUROSTAT_VBE_IND_2005!$C$7:$C$883,"*"&amp;RIGHT($A138,3)&amp;"*",EUROSTAT_VBE_IND_2005!$D$7:$D$883,"323*"))/1000+(SUMIFS(EUROSTAT_VBE_IND_2005!F$7:F$883,EUROSTAT_VBE_IND_2005!$B$7:$B$883,$D138,EUROSTAT_VBE_IND_2005!$C$7:$C$883,"*"&amp;RIGHT($A138,3)&amp;"*",EUROSTAT_VBE_IND_2005!$D$7:$D$883,"324*"))/1000+(SUMIFS(EUROSTAT_VBE_IND_2005!F$7:F$883,EUROSTAT_VBE_IND_2005!$B$7:$B$883,$D138,EUROSTAT_VBE_IND_2005!$C$7:$C$883,"*"&amp;RIGHT($A138,3)&amp;"*",EUROSTAT_VBE_IND_2005!$D$7:$D$883,"3260*"))/1000</f>
        <v>0.172</v>
      </c>
      <c r="I138" s="185">
        <f>(SUMIFS(EUROSTAT_VBE_IND_2005!G$7:G$883,EUROSTAT_VBE_IND_2005!$B$7:$B$883,$D138,EUROSTAT_VBE_IND_2005!$C$7:$C$883,"*"&amp;RIGHT($A138,3)&amp;"*",EUROSTAT_VBE_IND_2005!$D$7:$D$883,"323*"))/1000+(SUMIFS(EUROSTAT_VBE_IND_2005!G$7:G$883,EUROSTAT_VBE_IND_2005!$B$7:$B$883,$D138,EUROSTAT_VBE_IND_2005!$C$7:$C$883,"*"&amp;RIGHT($A138,3)&amp;"*",EUROSTAT_VBE_IND_2005!$D$7:$D$883,"324*"))/1000+(SUMIFS(EUROSTAT_VBE_IND_2005!G$7:G$883,EUROSTAT_VBE_IND_2005!$B$7:$B$883,$D138,EUROSTAT_VBE_IND_2005!$C$7:$C$883,"*"&amp;RIGHT($A138,3)&amp;"*",EUROSTAT_VBE_IND_2005!$D$7:$D$883,"3260*"))/1000</f>
        <v>0</v>
      </c>
      <c r="J138" s="219"/>
      <c r="K138" s="185">
        <f>(SUMIFS(EUROSTAT_VBE_IND_2005!H$7:H$883,EUROSTAT_VBE_IND_2005!$B$7:$B$883,$D138,EUROSTAT_VBE_IND_2005!$C$7:$C$883,"*"&amp;RIGHT($A138,3)&amp;"*",EUROSTAT_VBE_IND_2005!$D$7:$D$883,"323*"))/1000+(SUMIFS(EUROSTAT_VBE_IND_2005!H$7:H$883,EUROSTAT_VBE_IND_2005!$B$7:$B$883,$D138,EUROSTAT_VBE_IND_2005!$C$7:$C$883,"*"&amp;RIGHT($A138,3)&amp;"*",EUROSTAT_VBE_IND_2005!$D$7:$D$883,"324*"))/1000+(SUMIFS(EUROSTAT_VBE_IND_2005!H$7:H$883,EUROSTAT_VBE_IND_2005!$B$7:$B$883,$D138,EUROSTAT_VBE_IND_2005!$C$7:$C$883,"*"&amp;RIGHT($A138,3)&amp;"*",EUROSTAT_VBE_IND_2005!$D$7:$D$883,"3260*"))/1000</f>
        <v>0</v>
      </c>
      <c r="L138" s="185">
        <f>(SUMIFS(EUROSTAT_VBE_IND_2005!I$7:I$883,EUROSTAT_VBE_IND_2005!$B$7:$B$883,$D138,EUROSTAT_VBE_IND_2005!$C$7:$C$883,"*"&amp;RIGHT($A138,3)&amp;"*",EUROSTAT_VBE_IND_2005!$D$7:$D$883,"323*"))/1000+(SUMIFS(EUROSTAT_VBE_IND_2005!I$7:I$883,EUROSTAT_VBE_IND_2005!$B$7:$B$883,$D138,EUROSTAT_VBE_IND_2005!$C$7:$C$883,"*"&amp;RIGHT($A138,3)&amp;"*",EUROSTAT_VBE_IND_2005!$D$7:$D$883,"324*"))/1000+(SUMIFS(EUROSTAT_VBE_IND_2005!I$7:I$883,EUROSTAT_VBE_IND_2005!$B$7:$B$883,$D138,EUROSTAT_VBE_IND_2005!$C$7:$C$883,"*"&amp;RIGHT($A138,3)&amp;"*",EUROSTAT_VBE_IND_2005!$D$7:$D$883,"3260*"))/1000</f>
        <v>0</v>
      </c>
      <c r="M138" s="185">
        <f>(SUMIFS(EUROSTAT_VBE_IND_2005!J$7:J$883,EUROSTAT_VBE_IND_2005!$B$7:$B$883,$D138,EUROSTAT_VBE_IND_2005!$C$7:$C$883,"*"&amp;RIGHT($A138,3)&amp;"*",EUROSTAT_VBE_IND_2005!$D$7:$D$883,"323*"))/1000+(SUMIFS(EUROSTAT_VBE_IND_2005!J$7:J$883,EUROSTAT_VBE_IND_2005!$B$7:$B$883,$D138,EUROSTAT_VBE_IND_2005!$C$7:$C$883,"*"&amp;RIGHT($A138,3)&amp;"*",EUROSTAT_VBE_IND_2005!$D$7:$D$883,"324*"))/1000+(SUMIFS(EUROSTAT_VBE_IND_2005!J$7:J$883,EUROSTAT_VBE_IND_2005!$B$7:$B$883,$D138,EUROSTAT_VBE_IND_2005!$C$7:$C$883,"*"&amp;RIGHT($A138,3)&amp;"*",EUROSTAT_VBE_IND_2005!$D$7:$D$883,"3260*"))/1000</f>
        <v>2.058</v>
      </c>
      <c r="N138" s="185">
        <f>(SUMIFS(EUROSTAT_VBE_IND_2005!K$7:K$883,EUROSTAT_VBE_IND_2005!$B$7:$B$883,$D138,EUROSTAT_VBE_IND_2005!$C$7:$C$883,"*"&amp;RIGHT($A138,3)&amp;"*",EUROSTAT_VBE_IND_2005!$D$7:$D$883,"323*"))/1000+(SUMIFS(EUROSTAT_VBE_IND_2005!K$7:K$883,EUROSTAT_VBE_IND_2005!$B$7:$B$883,$D138,EUROSTAT_VBE_IND_2005!$C$7:$C$883,"*"&amp;RIGHT($A138,3)&amp;"*",EUROSTAT_VBE_IND_2005!$D$7:$D$883,"324*"))/1000+(SUMIFS(EUROSTAT_VBE_IND_2005!K$7:K$883,EUROSTAT_VBE_IND_2005!$B$7:$B$883,$D138,EUROSTAT_VBE_IND_2005!$C$7:$C$883,"*"&amp;RIGHT($A138,3)&amp;"*",EUROSTAT_VBE_IND_2005!$D$7:$D$883,"3260*"))/1000</f>
        <v>0</v>
      </c>
      <c r="O138" s="185">
        <f>(SUMIFS(EUROSTAT_VBE_IND_2005!L$7:L$883,EUROSTAT_VBE_IND_2005!$B$7:$B$883,$D138,EUROSTAT_VBE_IND_2005!$C$7:$C$883,"*"&amp;RIGHT($A138,3)&amp;"*",EUROSTAT_VBE_IND_2005!$D$7:$D$883,"323*"))/1000+(SUMIFS(EUROSTAT_VBE_IND_2005!L$7:L$883,EUROSTAT_VBE_IND_2005!$B$7:$B$883,$D138,EUROSTAT_VBE_IND_2005!$C$7:$C$883,"*"&amp;RIGHT($A138,3)&amp;"*",EUROSTAT_VBE_IND_2005!$D$7:$D$883,"324*"))/1000+(SUMIFS(EUROSTAT_VBE_IND_2005!L$7:L$883,EUROSTAT_VBE_IND_2005!$B$7:$B$883,$D138,EUROSTAT_VBE_IND_2005!$C$7:$C$883,"*"&amp;RIGHT($A138,3)&amp;"*",EUROSTAT_VBE_IND_2005!$D$7:$D$883,"3260*"))/1000</f>
        <v>0</v>
      </c>
      <c r="P138" s="185">
        <f>(SUMIFS(EUROSTAT_VBE_IND_2005!M$7:M$883,EUROSTAT_VBE_IND_2005!$B$7:$B$883,$D138,EUROSTAT_VBE_IND_2005!$C$7:$C$883,"*"&amp;RIGHT($A138,3)&amp;"*",EUROSTAT_VBE_IND_2005!$D$7:$D$883,"323*"))/1000+(SUMIFS(EUROSTAT_VBE_IND_2005!M$7:M$883,EUROSTAT_VBE_IND_2005!$B$7:$B$883,$D138,EUROSTAT_VBE_IND_2005!$C$7:$C$883,"*"&amp;RIGHT($A138,3)&amp;"*",EUROSTAT_VBE_IND_2005!$D$7:$D$883,"324*"))/1000+(SUMIFS(EUROSTAT_VBE_IND_2005!M$7:M$883,EUROSTAT_VBE_IND_2005!$B$7:$B$883,$D138,EUROSTAT_VBE_IND_2005!$C$7:$C$883,"*"&amp;RIGHT($A138,3)&amp;"*",EUROSTAT_VBE_IND_2005!$D$7:$D$883,"3260*"))/1000</f>
        <v>0.086</v>
      </c>
      <c r="Q138" s="185">
        <f>(SUMIFS(EUROSTAT_VBE_IND_2005!N$7:N$883,EUROSTAT_VBE_IND_2005!$B$7:$B$883,$D138,EUROSTAT_VBE_IND_2005!$C$7:$C$883,"*"&amp;RIGHT($A138,3)&amp;"*",EUROSTAT_VBE_IND_2005!$D$7:$D$883,"323*"))/1000+(SUMIFS(EUROSTAT_VBE_IND_2005!N$7:N$883,EUROSTAT_VBE_IND_2005!$B$7:$B$883,$D138,EUROSTAT_VBE_IND_2005!$C$7:$C$883,"*"&amp;RIGHT($A138,3)&amp;"*",EUROSTAT_VBE_IND_2005!$D$7:$D$883,"324*"))/1000+(SUMIFS(EUROSTAT_VBE_IND_2005!N$7:N$883,EUROSTAT_VBE_IND_2005!$B$7:$B$883,$D138,EUROSTAT_VBE_IND_2005!$C$7:$C$883,"*"&amp;RIGHT($A138,3)&amp;"*",EUROSTAT_VBE_IND_2005!$D$7:$D$883,"3260*"))/1000</f>
        <v>1.716</v>
      </c>
      <c r="R138" s="185">
        <f>(SUMIFS(EUROSTAT_VBE_IND_2005!O$7:O$883,EUROSTAT_VBE_IND_2005!$B$7:$B$883,$D138,EUROSTAT_VBE_IND_2005!$C$7:$C$883,"*"&amp;RIGHT($A138,3)&amp;"*",EUROSTAT_VBE_IND_2005!$D$7:$D$883,"323*"))/1000+(SUMIFS(EUROSTAT_VBE_IND_2005!O$7:O$883,EUROSTAT_VBE_IND_2005!$B$7:$B$883,$D138,EUROSTAT_VBE_IND_2005!$C$7:$C$883,"*"&amp;RIGHT($A138,3)&amp;"*",EUROSTAT_VBE_IND_2005!$D$7:$D$883,"324*"))/1000+(SUMIFS(EUROSTAT_VBE_IND_2005!O$7:O$883,EUROSTAT_VBE_IND_2005!$B$7:$B$883,$D138,EUROSTAT_VBE_IND_2005!$C$7:$C$883,"*"&amp;RIGHT($A138,3)&amp;"*",EUROSTAT_VBE_IND_2005!$D$7:$D$883,"3260*"))/1000</f>
        <v>0.086</v>
      </c>
      <c r="S138" s="185">
        <f>(SUMIFS(EUROSTAT_VBE_IND_2005!P$7:P$883,EUROSTAT_VBE_IND_2005!$B$7:$B$883,$D138,EUROSTAT_VBE_IND_2005!$C$7:$C$883,"*"&amp;RIGHT($A138,3)&amp;"*",EUROSTAT_VBE_IND_2005!$D$7:$D$883,"323*"))/1000+(SUMIFS(EUROSTAT_VBE_IND_2005!P$7:P$883,EUROSTAT_VBE_IND_2005!$B$7:$B$883,$D138,EUROSTAT_VBE_IND_2005!$C$7:$C$883,"*"&amp;RIGHT($A138,3)&amp;"*",EUROSTAT_VBE_IND_2005!$D$7:$D$883,"324*"))/1000+(SUMIFS(EUROSTAT_VBE_IND_2005!P$7:P$883,EUROSTAT_VBE_IND_2005!$B$7:$B$883,$D138,EUROSTAT_VBE_IND_2005!$C$7:$C$883,"*"&amp;RIGHT($A138,3)&amp;"*",EUROSTAT_VBE_IND_2005!$D$7:$D$883,"3260*"))/1000</f>
        <v>0.429</v>
      </c>
      <c r="T138" s="185">
        <f>(SUMIFS(EUROSTAT_VBE_IND_2005!Q$7:Q$883,EUROSTAT_VBE_IND_2005!$B$7:$B$883,$D138,EUROSTAT_VBE_IND_2005!$C$7:$C$883,"*"&amp;RIGHT($A138,3)&amp;"*",EUROSTAT_VBE_IND_2005!$D$7:$D$883,"323*"))/1000+(SUMIFS(EUROSTAT_VBE_IND_2005!Q$7:Q$883,EUROSTAT_VBE_IND_2005!$B$7:$B$883,$D138,EUROSTAT_VBE_IND_2005!$C$7:$C$883,"*"&amp;RIGHT($A138,3)&amp;"*",EUROSTAT_VBE_IND_2005!$D$7:$D$883,"324*"))/1000+(SUMIFS(EUROSTAT_VBE_IND_2005!Q$7:Q$883,EUROSTAT_VBE_IND_2005!$B$7:$B$883,$D138,EUROSTAT_VBE_IND_2005!$C$7:$C$883,"*"&amp;RIGHT($A138,3)&amp;"*",EUROSTAT_VBE_IND_2005!$D$7:$D$883,"3260*"))/1000</f>
        <v>0</v>
      </c>
      <c r="U138" s="185">
        <f>(SUMIFS(EUROSTAT_VBE_IND_2005!R$7:R$883,EUROSTAT_VBE_IND_2005!$B$7:$B$883,$D138,EUROSTAT_VBE_IND_2005!$C$7:$C$883,"*"&amp;RIGHT($A138,3)&amp;"*",EUROSTAT_VBE_IND_2005!$D$7:$D$883,"323*"))/1000+(SUMIFS(EUROSTAT_VBE_IND_2005!R$7:R$883,EUROSTAT_VBE_IND_2005!$B$7:$B$883,$D138,EUROSTAT_VBE_IND_2005!$C$7:$C$883,"*"&amp;RIGHT($A138,3)&amp;"*",EUROSTAT_VBE_IND_2005!$D$7:$D$883,"324*"))/1000+(SUMIFS(EUROSTAT_VBE_IND_2005!R$7:R$883,EUROSTAT_VBE_IND_2005!$B$7:$B$883,$D138,EUROSTAT_VBE_IND_2005!$C$7:$C$883,"*"&amp;RIGHT($A138,3)&amp;"*",EUROSTAT_VBE_IND_2005!$D$7:$D$883,"3260*"))/1000</f>
        <v>0</v>
      </c>
      <c r="V138" s="185">
        <f>(SUMIFS(EUROSTAT_VBE_IND_2005!S$7:S$883,EUROSTAT_VBE_IND_2005!$B$7:$B$883,$D138,EUROSTAT_VBE_IND_2005!$C$7:$C$883,"*"&amp;RIGHT($A138,3)&amp;"*",EUROSTAT_VBE_IND_2005!$D$7:$D$883,"323*"))/1000+(SUMIFS(EUROSTAT_VBE_IND_2005!S$7:S$883,EUROSTAT_VBE_IND_2005!$B$7:$B$883,$D138,EUROSTAT_VBE_IND_2005!$C$7:$C$883,"*"&amp;RIGHT($A138,3)&amp;"*",EUROSTAT_VBE_IND_2005!$D$7:$D$883,"324*"))/1000+(SUMIFS(EUROSTAT_VBE_IND_2005!S$7:S$883,EUROSTAT_VBE_IND_2005!$B$7:$B$883,$D138,EUROSTAT_VBE_IND_2005!$C$7:$C$883,"*"&amp;RIGHT($A138,3)&amp;"*",EUROSTAT_VBE_IND_2005!$D$7:$D$883,"3260*"))/1000</f>
        <v>0</v>
      </c>
      <c r="W138" s="185">
        <f>(SUMIFS(EUROSTAT_VBE_IND_2005!T$7:T$883,EUROSTAT_VBE_IND_2005!$B$7:$B$883,$D138,EUROSTAT_VBE_IND_2005!$C$7:$C$883,"*"&amp;RIGHT($A138,3)&amp;"*",EUROSTAT_VBE_IND_2005!$D$7:$D$883,"323*"))/1000+(SUMIFS(EUROSTAT_VBE_IND_2005!T$7:T$883,EUROSTAT_VBE_IND_2005!$B$7:$B$883,$D138,EUROSTAT_VBE_IND_2005!$C$7:$C$883,"*"&amp;RIGHT($A138,3)&amp;"*",EUROSTAT_VBE_IND_2005!$D$7:$D$883,"324*"))/1000+(SUMIFS(EUROSTAT_VBE_IND_2005!T$7:T$883,EUROSTAT_VBE_IND_2005!$B$7:$B$883,$D138,EUROSTAT_VBE_IND_2005!$C$7:$C$883,"*"&amp;RIGHT($A138,3)&amp;"*",EUROSTAT_VBE_IND_2005!$D$7:$D$883,"3260*"))/1000</f>
        <v>0.257</v>
      </c>
      <c r="X138" s="185">
        <f>(SUMIFS(EUROSTAT_VBE_IND_2005!U$7:U$883,EUROSTAT_VBE_IND_2005!$B$7:$B$883,$D138,EUROSTAT_VBE_IND_2005!$C$7:$C$883,"*"&amp;RIGHT($A138,3)&amp;"*",EUROSTAT_VBE_IND_2005!$D$7:$D$883,"323*"))/1000+(SUMIFS(EUROSTAT_VBE_IND_2005!U$7:U$883,EUROSTAT_VBE_IND_2005!$B$7:$B$883,$D138,EUROSTAT_VBE_IND_2005!$C$7:$C$883,"*"&amp;RIGHT($A138,3)&amp;"*",EUROSTAT_VBE_IND_2005!$D$7:$D$883,"324*"))/1000+(SUMIFS(EUROSTAT_VBE_IND_2005!U$7:U$883,EUROSTAT_VBE_IND_2005!$B$7:$B$883,$D138,EUROSTAT_VBE_IND_2005!$C$7:$C$883,"*"&amp;RIGHT($A138,3)&amp;"*",EUROSTAT_VBE_IND_2005!$D$7:$D$883,"3260*"))/1000</f>
        <v>0.341</v>
      </c>
      <c r="Y138" s="185">
        <f>(SUMIFS(EUROSTAT_VBE_IND_2005!V$7:V$883,EUROSTAT_VBE_IND_2005!$B$7:$B$883,$D138,EUROSTAT_VBE_IND_2005!$C$7:$C$883,"*"&amp;RIGHT($A138,3)&amp;"*",EUROSTAT_VBE_IND_2005!$D$7:$D$883,"323*"))/1000+(SUMIFS(EUROSTAT_VBE_IND_2005!V$7:V$883,EUROSTAT_VBE_IND_2005!$B$7:$B$883,$D138,EUROSTAT_VBE_IND_2005!$C$7:$C$883,"*"&amp;RIGHT($A138,3)&amp;"*",EUROSTAT_VBE_IND_2005!$D$7:$D$883,"324*"))/1000+(SUMIFS(EUROSTAT_VBE_IND_2005!V$7:V$883,EUROSTAT_VBE_IND_2005!$B$7:$B$883,$D138,EUROSTAT_VBE_IND_2005!$C$7:$C$883,"*"&amp;RIGHT($A138,3)&amp;"*",EUROSTAT_VBE_IND_2005!$D$7:$D$883,"3260*"))/1000</f>
        <v>0</v>
      </c>
      <c r="Z138" s="185">
        <f>(SUMIFS(EUROSTAT_VBE_IND_2005!W$7:W$883,EUROSTAT_VBE_IND_2005!$B$7:$B$883,$D138,EUROSTAT_VBE_IND_2005!$C$7:$C$883,"*"&amp;RIGHT($A138,3)&amp;"*",EUROSTAT_VBE_IND_2005!$D$7:$D$883,"323*"))/1000+(SUMIFS(EUROSTAT_VBE_IND_2005!W$7:W$883,EUROSTAT_VBE_IND_2005!$B$7:$B$883,$D138,EUROSTAT_VBE_IND_2005!$C$7:$C$883,"*"&amp;RIGHT($A138,3)&amp;"*",EUROSTAT_VBE_IND_2005!$D$7:$D$883,"324*"))/1000+(SUMIFS(EUROSTAT_VBE_IND_2005!W$7:W$883,EUROSTAT_VBE_IND_2005!$B$7:$B$883,$D138,EUROSTAT_VBE_IND_2005!$C$7:$C$883,"*"&amp;RIGHT($A138,3)&amp;"*",EUROSTAT_VBE_IND_2005!$D$7:$D$883,"3260*"))/1000</f>
        <v>0</v>
      </c>
      <c r="AA138" s="185">
        <f>(SUMIFS(EUROSTAT_VBE_IND_2005!X$7:X$883,EUROSTAT_VBE_IND_2005!$B$7:$B$883,$D138,EUROSTAT_VBE_IND_2005!$C$7:$C$883,"*"&amp;RIGHT($A138,3)&amp;"*",EUROSTAT_VBE_IND_2005!$D$7:$D$883,"323*"))/1000+(SUMIFS(EUROSTAT_VBE_IND_2005!X$7:X$883,EUROSTAT_VBE_IND_2005!$B$7:$B$883,$D138,EUROSTAT_VBE_IND_2005!$C$7:$C$883,"*"&amp;RIGHT($A138,3)&amp;"*",EUROSTAT_VBE_IND_2005!$D$7:$D$883,"324*"))/1000+(SUMIFS(EUROSTAT_VBE_IND_2005!X$7:X$883,EUROSTAT_VBE_IND_2005!$B$7:$B$883,$D138,EUROSTAT_VBE_IND_2005!$C$7:$C$883,"*"&amp;RIGHT($A138,3)&amp;"*",EUROSTAT_VBE_IND_2005!$D$7:$D$883,"3260*"))/1000</f>
        <v>0</v>
      </c>
      <c r="AB138" s="185">
        <f>(SUMIFS(EUROSTAT_VBE_IND_2005!AA$7:AA$883,EUROSTAT_VBE_IND_2005!$B$7:$B$883,$D138,EUROSTAT_VBE_IND_2005!$C$7:$C$883,"*"&amp;RIGHT($A138,3)&amp;"*",EUROSTAT_VBE_IND_2005!$D$7:$D$883,"323*"))/1000+(SUMIFS(EUROSTAT_VBE_IND_2005!AA$7:AA$883,EUROSTAT_VBE_IND_2005!$B$7:$B$883,$D138,EUROSTAT_VBE_IND_2005!$C$7:$C$883,"*"&amp;RIGHT($A138,3)&amp;"*",EUROSTAT_VBE_IND_2005!$D$7:$D$883,"324*"))/1000+(SUMIFS(EUROSTAT_VBE_IND_2005!AA$7:AA$883,EUROSTAT_VBE_IND_2005!$B$7:$B$883,$D138,EUROSTAT_VBE_IND_2005!$C$7:$C$883,"*"&amp;RIGHT($A138,3)&amp;"*",EUROSTAT_VBE_IND_2005!$D$7:$D$883,"3260*"))/1000</f>
        <v>0</v>
      </c>
      <c r="AC138" s="185">
        <f>(SUMIFS(EUROSTAT_VBE_IND_2005!AB$7:AB$883,EUROSTAT_VBE_IND_2005!$B$7:$B$883,$D138,EUROSTAT_VBE_IND_2005!$C$7:$C$883,"*"&amp;RIGHT($A138,3)&amp;"*",EUROSTAT_VBE_IND_2005!$D$7:$D$883,"323*"))/1000+(SUMIFS(EUROSTAT_VBE_IND_2005!AB$7:AB$883,EUROSTAT_VBE_IND_2005!$B$7:$B$883,$D138,EUROSTAT_VBE_IND_2005!$C$7:$C$883,"*"&amp;RIGHT($A138,3)&amp;"*",EUROSTAT_VBE_IND_2005!$D$7:$D$883,"324*"))/1000+(SUMIFS(EUROSTAT_VBE_IND_2005!AB$7:AB$883,EUROSTAT_VBE_IND_2005!$B$7:$B$883,$D138,EUROSTAT_VBE_IND_2005!$C$7:$C$883,"*"&amp;RIGHT($A138,3)&amp;"*",EUROSTAT_VBE_IND_2005!$D$7:$D$883,"3260*"))/1000</f>
        <v>0</v>
      </c>
      <c r="AD138" s="185">
        <f>(SUMIFS(EUROSTAT_VBE_IND_2005!AC$7:AC$883,EUROSTAT_VBE_IND_2005!$B$7:$B$883,$D138,EUROSTAT_VBE_IND_2005!$C$7:$C$883,"*"&amp;RIGHT($A138,3)&amp;"*",EUROSTAT_VBE_IND_2005!$D$7:$D$883,"323*"))/1000+(SUMIFS(EUROSTAT_VBE_IND_2005!AC$7:AC$883,EUROSTAT_VBE_IND_2005!$B$7:$B$883,$D138,EUROSTAT_VBE_IND_2005!$C$7:$C$883,"*"&amp;RIGHT($A138,3)&amp;"*",EUROSTAT_VBE_IND_2005!$D$7:$D$883,"324*"))/1000+(SUMIFS(EUROSTAT_VBE_IND_2005!AC$7:AC$883,EUROSTAT_VBE_IND_2005!$B$7:$B$883,$D138,EUROSTAT_VBE_IND_2005!$C$7:$C$883,"*"&amp;RIGHT($A138,3)&amp;"*",EUROSTAT_VBE_IND_2005!$D$7:$D$883,"3260*"))/1000</f>
        <v>0.515</v>
      </c>
      <c r="AE138" s="185">
        <f>(SUMIFS(EUROSTAT_VBE_IND_2005!AD$7:AD$883,EUROSTAT_VBE_IND_2005!$B$7:$B$883,$D138,EUROSTAT_VBE_IND_2005!$C$7:$C$883,"*"&amp;RIGHT($A138,3)&amp;"*",EUROSTAT_VBE_IND_2005!$D$7:$D$883,"323*"))/1000+(SUMIFS(EUROSTAT_VBE_IND_2005!AD$7:AD$883,EUROSTAT_VBE_IND_2005!$B$7:$B$883,$D138,EUROSTAT_VBE_IND_2005!$C$7:$C$883,"*"&amp;RIGHT($A138,3)&amp;"*",EUROSTAT_VBE_IND_2005!$D$7:$D$883,"324*"))/1000+(SUMIFS(EUROSTAT_VBE_IND_2005!AD$7:AD$883,EUROSTAT_VBE_IND_2005!$B$7:$B$883,$D138,EUROSTAT_VBE_IND_2005!$C$7:$C$883,"*"&amp;RIGHT($A138,3)&amp;"*",EUROSTAT_VBE_IND_2005!$D$7:$D$883,"3260*"))/1000</f>
        <v>0.172</v>
      </c>
      <c r="AF138" s="185">
        <f>(SUMIFS(EUROSTAT_VBE_IND_2005!AE$7:AE$883,EUROSTAT_VBE_IND_2005!$B$7:$B$883,$D138,EUROSTAT_VBE_IND_2005!$C$7:$C$883,"*"&amp;RIGHT($A138,3)&amp;"*",EUROSTAT_VBE_IND_2005!$D$7:$D$883,"323*"))/1000+(SUMIFS(EUROSTAT_VBE_IND_2005!AE$7:AE$883,EUROSTAT_VBE_IND_2005!$B$7:$B$883,$D138,EUROSTAT_VBE_IND_2005!$C$7:$C$883,"*"&amp;RIGHT($A138,3)&amp;"*",EUROSTAT_VBE_IND_2005!$D$7:$D$883,"324*"))/1000+(SUMIFS(EUROSTAT_VBE_IND_2005!AE$7:AE$883,EUROSTAT_VBE_IND_2005!$B$7:$B$883,$D138,EUROSTAT_VBE_IND_2005!$C$7:$C$883,"*"&amp;RIGHT($A138,3)&amp;"*",EUROSTAT_VBE_IND_2005!$D$7:$D$883,"3260*"))/1000</f>
        <v>0</v>
      </c>
      <c r="AG138" s="185">
        <f>(SUMIFS(EUROSTAT_VBE_IND_2005!AF$7:AF$883,EUROSTAT_VBE_IND_2005!$B$7:$B$883,$D138,EUROSTAT_VBE_IND_2005!$C$7:$C$883,"*"&amp;RIGHT($A138,3)&amp;"*",EUROSTAT_VBE_IND_2005!$D$7:$D$883,"323*"))/1000+(SUMIFS(EUROSTAT_VBE_IND_2005!AF$7:AF$883,EUROSTAT_VBE_IND_2005!$B$7:$B$883,$D138,EUROSTAT_VBE_IND_2005!$C$7:$C$883,"*"&amp;RIGHT($A138,3)&amp;"*",EUROSTAT_VBE_IND_2005!$D$7:$D$883,"324*"))/1000+(SUMIFS(EUROSTAT_VBE_IND_2005!AF$7:AF$883,EUROSTAT_VBE_IND_2005!$B$7:$B$883,$D138,EUROSTAT_VBE_IND_2005!$C$7:$C$883,"*"&amp;RIGHT($A138,3)&amp;"*",EUROSTAT_VBE_IND_2005!$D$7:$D$883,"3260*"))/1000</f>
        <v>0</v>
      </c>
      <c r="AH138" s="185">
        <f>(SUMIFS(EUROSTAT_VBE_IND_2005!AH$7:AH$883,EUROSTAT_VBE_IND_2005!$B$7:$B$883,$D138,EUROSTAT_VBE_IND_2005!$C$7:$C$883,"*"&amp;RIGHT($A138,3)&amp;"*",EUROSTAT_VBE_IND_2005!$D$7:$D$883,"323*"))/1000+(SUMIFS(EUROSTAT_VBE_IND_2005!AH$7:AH$883,EUROSTAT_VBE_IND_2005!$B$7:$B$883,$D138,EUROSTAT_VBE_IND_2005!$C$7:$C$883,"*"&amp;RIGHT($A138,3)&amp;"*",EUROSTAT_VBE_IND_2005!$D$7:$D$883,"324*"))/1000+(SUMIFS(EUROSTAT_VBE_IND_2005!AH$7:AH$883,EUROSTAT_VBE_IND_2005!$B$7:$B$883,$D138,EUROSTAT_VBE_IND_2005!$C$7:$C$883,"*"&amp;RIGHT($A138,3)&amp;"*",EUROSTAT_VBE_IND_2005!$D$7:$D$883,"3260*"))/1000</f>
        <v>0.129</v>
      </c>
      <c r="AI138" s="185">
        <f>(SUMIFS(EUROSTAT_VBE_IND_2005!AI$7:AI$883,EUROSTAT_VBE_IND_2005!$B$7:$B$883,$D138,EUROSTAT_VBE_IND_2005!$C$7:$C$883,"*"&amp;RIGHT($A138,3)&amp;"*",EUROSTAT_VBE_IND_2005!$D$7:$D$883,"323*"))/1000+(SUMIFS(EUROSTAT_VBE_IND_2005!AI$7:AI$883,EUROSTAT_VBE_IND_2005!$B$7:$B$883,$D138,EUROSTAT_VBE_IND_2005!$C$7:$C$883,"*"&amp;RIGHT($A138,3)&amp;"*",EUROSTAT_VBE_IND_2005!$D$7:$D$883,"324*"))/1000+(SUMIFS(EUROSTAT_VBE_IND_2005!AI$7:AI$883,EUROSTAT_VBE_IND_2005!$B$7:$B$883,$D138,EUROSTAT_VBE_IND_2005!$C$7:$C$883,"*"&amp;RIGHT($A138,3)&amp;"*",EUROSTAT_VBE_IND_2005!$D$7:$D$883,"3260*"))/1000</f>
        <v>0.086</v>
      </c>
      <c r="AJ138" s="185">
        <f>(SUMIFS(EUROSTAT_VBE_IND_2005!AJ$7:AJ$883,EUROSTAT_VBE_IND_2005!$B$7:$B$883,$D138,EUROSTAT_VBE_IND_2005!$C$7:$C$883,"*"&amp;RIGHT($A138,3)&amp;"*",EUROSTAT_VBE_IND_2005!$D$7:$D$883,"323*"))/1000+(SUMIFS(EUROSTAT_VBE_IND_2005!AJ$7:AJ$883,EUROSTAT_VBE_IND_2005!$B$7:$B$883,$D138,EUROSTAT_VBE_IND_2005!$C$7:$C$883,"*"&amp;RIGHT($A138,3)&amp;"*",EUROSTAT_VBE_IND_2005!$D$7:$D$883,"324*"))/1000+(SUMIFS(EUROSTAT_VBE_IND_2005!AJ$7:AJ$883,EUROSTAT_VBE_IND_2005!$B$7:$B$883,$D138,EUROSTAT_VBE_IND_2005!$C$7:$C$883,"*"&amp;RIGHT($A138,3)&amp;"*",EUROSTAT_VBE_IND_2005!$D$7:$D$883,"3260*"))/1000</f>
        <v>0</v>
      </c>
      <c r="AK138" s="185">
        <f>(SUMIFS(EUROSTAT_VBE_IND_2005!AK$7:AK$883,EUROSTAT_VBE_IND_2005!$B$7:$B$883,$D138,EUROSTAT_VBE_IND_2005!$C$7:$C$883,"*"&amp;RIGHT($A138,3)&amp;"*",EUROSTAT_VBE_IND_2005!$D$7:$D$883,"323*"))/1000+(SUMIFS(EUROSTAT_VBE_IND_2005!AK$7:AK$883,EUROSTAT_VBE_IND_2005!$B$7:$B$883,$D138,EUROSTAT_VBE_IND_2005!$C$7:$C$883,"*"&amp;RIGHT($A138,3)&amp;"*",EUROSTAT_VBE_IND_2005!$D$7:$D$883,"324*"))/1000+(SUMIFS(EUROSTAT_VBE_IND_2005!AK$7:AK$883,EUROSTAT_VBE_IND_2005!$B$7:$B$883,$D138,EUROSTAT_VBE_IND_2005!$C$7:$C$883,"*"&amp;RIGHT($A138,3)&amp;"*",EUROSTAT_VBE_IND_2005!$D$7:$D$883,"3260*"))/1000</f>
        <v>1.201</v>
      </c>
      <c r="AL138" s="219"/>
      <c r="AM138" s="219"/>
      <c r="AN138" s="219"/>
      <c r="AO138" s="185">
        <f>(SUMIFS(EUROSTAT_VBE_IND_2005!Y$7:Y$883,EUROSTAT_VBE_IND_2005!$B$7:$B$883,$D138,EUROSTAT_VBE_IND_2005!$C$7:$C$883,"*"&amp;RIGHT($A138,3)&amp;"*",EUROSTAT_VBE_IND_2005!$D$7:$D$883,"323*"))/1000+(SUMIFS(EUROSTAT_VBE_IND_2005!Y$7:Y$883,EUROSTAT_VBE_IND_2005!$B$7:$B$883,$D138,EUROSTAT_VBE_IND_2005!$C$7:$C$883,"*"&amp;RIGHT($A138,3)&amp;"*",EUROSTAT_VBE_IND_2005!$D$7:$D$883,"324*"))/1000+(SUMIFS(EUROSTAT_VBE_IND_2005!Y$7:Y$883,EUROSTAT_VBE_IND_2005!$B$7:$B$883,$D138,EUROSTAT_VBE_IND_2005!$C$7:$C$883,"*"&amp;RIGHT($A138,3)&amp;"*",EUROSTAT_VBE_IND_2005!$D$7:$D$883,"3260*"))/1000</f>
        <v>0</v>
      </c>
      <c r="AP138" s="185">
        <f>(SUMIFS(EUROSTAT_VBE_IND_2005!Z$7:Z$883,EUROSTAT_VBE_IND_2005!$B$7:$B$883,$D138,EUROSTAT_VBE_IND_2005!$C$7:$C$883,"*"&amp;RIGHT($A138,3)&amp;"*",EUROSTAT_VBE_IND_2005!$D$7:$D$883,"323*"))/1000+(SUMIFS(EUROSTAT_VBE_IND_2005!Z$7:Z$883,EUROSTAT_VBE_IND_2005!$B$7:$B$883,$D138,EUROSTAT_VBE_IND_2005!$C$7:$C$883,"*"&amp;RIGHT($A138,3)&amp;"*",EUROSTAT_VBE_IND_2005!$D$7:$D$883,"324*"))/1000+(SUMIFS(EUROSTAT_VBE_IND_2005!Z$7:Z$883,EUROSTAT_VBE_IND_2005!$B$7:$B$883,$D138,EUROSTAT_VBE_IND_2005!$C$7:$C$883,"*"&amp;RIGHT($A138,3)&amp;"*",EUROSTAT_VBE_IND_2005!$D$7:$D$883,"3260*"))/1000</f>
        <v>0.043</v>
      </c>
      <c r="AQ138" s="185">
        <f>(SUMIFS(EUROSTAT_VBE_IND_2005!AG$7:AG$883,EUROSTAT_VBE_IND_2005!$B$7:$B$883,$D138,EUROSTAT_VBE_IND_2005!$C$7:$C$883,"*"&amp;RIGHT($A138,3)&amp;"*",EUROSTAT_VBE_IND_2005!$D$7:$D$883,"323*"))/1000+(SUMIFS(EUROSTAT_VBE_IND_2005!AG$7:AG$883,EUROSTAT_VBE_IND_2005!$B$7:$B$883,$D138,EUROSTAT_VBE_IND_2005!$C$7:$C$883,"*"&amp;RIGHT($A138,3)&amp;"*",EUROSTAT_VBE_IND_2005!$D$7:$D$883,"324*"))/1000+(SUMIFS(EUROSTAT_VBE_IND_2005!AG$7:AG$883,EUROSTAT_VBE_IND_2005!$B$7:$B$883,$D138,EUROSTAT_VBE_IND_2005!$C$7:$C$883,"*"&amp;RIGHT($A138,3)&amp;"*",EUROSTAT_VBE_IND_2005!$D$7:$D$883,"3260*"))/1000</f>
        <v>0</v>
      </c>
    </row>
    <row r="139" spans="1:43">
      <c r="A139" t="str">
        <f>LEFT(EUROSTAT_VBE_IND_2005!$C$139,8)</f>
        <v>B_101810</v>
      </c>
      <c r="B139" s="28" t="s">
        <v>298</v>
      </c>
      <c r="C139" t="s">
        <v>293</v>
      </c>
      <c r="D139" t="s">
        <v>55</v>
      </c>
      <c r="E139" t="s">
        <v>236</v>
      </c>
      <c r="F139" t="s">
        <v>256</v>
      </c>
      <c r="G139" s="185">
        <f>(SUMIFS(EUROSTAT_VBE_IND_2005!E$7:E$883,EUROSTAT_VBE_IND_2005!$B$7:$B$883,$D139,EUROSTAT_VBE_IND_2005!$C$7:$C$883,"*"&amp;RIGHT($A139,3)&amp;"*",EUROSTAT_VBE_IND_2005!$D$7:$D$883,"3250*"))/1000</f>
        <v>0</v>
      </c>
      <c r="H139" s="185">
        <f>(SUMIFS(EUROSTAT_VBE_IND_2005!F$7:F$883,EUROSTAT_VBE_IND_2005!$B$7:$B$883,$D139,EUROSTAT_VBE_IND_2005!$C$7:$C$883,"*"&amp;RIGHT($A139,3)&amp;"*",EUROSTAT_VBE_IND_2005!$D$7:$D$883,"3250*"))/1000</f>
        <v>0</v>
      </c>
      <c r="I139" s="185">
        <f>(SUMIFS(EUROSTAT_VBE_IND_2005!G$7:G$883,EUROSTAT_VBE_IND_2005!$B$7:$B$883,$D139,EUROSTAT_VBE_IND_2005!$C$7:$C$883,"*"&amp;RIGHT($A139,3)&amp;"*",EUROSTAT_VBE_IND_2005!$D$7:$D$883,"3250*"))/1000</f>
        <v>0</v>
      </c>
      <c r="J139" s="219"/>
      <c r="K139" s="185">
        <f>(SUMIFS(EUROSTAT_VBE_IND_2005!H$7:H$883,EUROSTAT_VBE_IND_2005!$B$7:$B$883,$D139,EUROSTAT_VBE_IND_2005!$C$7:$C$883,"*"&amp;RIGHT($A139,3)&amp;"*",EUROSTAT_VBE_IND_2005!$D$7:$D$883,"3250*"))/1000</f>
        <v>0</v>
      </c>
      <c r="L139" s="185">
        <f>(SUMIFS(EUROSTAT_VBE_IND_2005!I$7:I$883,EUROSTAT_VBE_IND_2005!$B$7:$B$883,$D139,EUROSTAT_VBE_IND_2005!$C$7:$C$883,"*"&amp;RIGHT($A139,3)&amp;"*",EUROSTAT_VBE_IND_2005!$D$7:$D$883,"3250*"))/1000</f>
        <v>0</v>
      </c>
      <c r="M139" s="185">
        <f>(SUMIFS(EUROSTAT_VBE_IND_2005!J$7:J$883,EUROSTAT_VBE_IND_2005!$B$7:$B$883,$D139,EUROSTAT_VBE_IND_2005!$C$7:$C$883,"*"&amp;RIGHT($A139,3)&amp;"*",EUROSTAT_VBE_IND_2005!$D$7:$D$883,"3250*"))/1000</f>
        <v>0</v>
      </c>
      <c r="N139" s="185">
        <f>(SUMIFS(EUROSTAT_VBE_IND_2005!K$7:K$883,EUROSTAT_VBE_IND_2005!$B$7:$B$883,$D139,EUROSTAT_VBE_IND_2005!$C$7:$C$883,"*"&amp;RIGHT($A139,3)&amp;"*",EUROSTAT_VBE_IND_2005!$D$7:$D$883,"3250*"))/1000</f>
        <v>0</v>
      </c>
      <c r="O139" s="185">
        <f>(SUMIFS(EUROSTAT_VBE_IND_2005!L$7:L$883,EUROSTAT_VBE_IND_2005!$B$7:$B$883,$D139,EUROSTAT_VBE_IND_2005!$C$7:$C$883,"*"&amp;RIGHT($A139,3)&amp;"*",EUROSTAT_VBE_IND_2005!$D$7:$D$883,"3250*"))/1000</f>
        <v>0</v>
      </c>
      <c r="P139" s="185">
        <f>(SUMIFS(EUROSTAT_VBE_IND_2005!M$7:M$883,EUROSTAT_VBE_IND_2005!$B$7:$B$883,$D139,EUROSTAT_VBE_IND_2005!$C$7:$C$883,"*"&amp;RIGHT($A139,3)&amp;"*",EUROSTAT_VBE_IND_2005!$D$7:$D$883,"3250*"))/1000</f>
        <v>0</v>
      </c>
      <c r="Q139" s="185">
        <f>(SUMIFS(EUROSTAT_VBE_IND_2005!N$7:N$883,EUROSTAT_VBE_IND_2005!$B$7:$B$883,$D139,EUROSTAT_VBE_IND_2005!$C$7:$C$883,"*"&amp;RIGHT($A139,3)&amp;"*",EUROSTAT_VBE_IND_2005!$D$7:$D$883,"3250*"))/1000</f>
        <v>0</v>
      </c>
      <c r="R139" s="185">
        <f>(SUMIFS(EUROSTAT_VBE_IND_2005!O$7:O$883,EUROSTAT_VBE_IND_2005!$B$7:$B$883,$D139,EUROSTAT_VBE_IND_2005!$C$7:$C$883,"*"&amp;RIGHT($A139,3)&amp;"*",EUROSTAT_VBE_IND_2005!$D$7:$D$883,"3250*"))/1000</f>
        <v>0</v>
      </c>
      <c r="S139" s="185">
        <f>(SUMIFS(EUROSTAT_VBE_IND_2005!P$7:P$883,EUROSTAT_VBE_IND_2005!$B$7:$B$883,$D139,EUROSTAT_VBE_IND_2005!$C$7:$C$883,"*"&amp;RIGHT($A139,3)&amp;"*",EUROSTAT_VBE_IND_2005!$D$7:$D$883,"3250*"))/1000</f>
        <v>0</v>
      </c>
      <c r="T139" s="185">
        <f>(SUMIFS(EUROSTAT_VBE_IND_2005!Q$7:Q$883,EUROSTAT_VBE_IND_2005!$B$7:$B$883,$D139,EUROSTAT_VBE_IND_2005!$C$7:$C$883,"*"&amp;RIGHT($A139,3)&amp;"*",EUROSTAT_VBE_IND_2005!$D$7:$D$883,"3250*"))/1000</f>
        <v>0</v>
      </c>
      <c r="U139" s="185">
        <f>(SUMIFS(EUROSTAT_VBE_IND_2005!R$7:R$883,EUROSTAT_VBE_IND_2005!$B$7:$B$883,$D139,EUROSTAT_VBE_IND_2005!$C$7:$C$883,"*"&amp;RIGHT($A139,3)&amp;"*",EUROSTAT_VBE_IND_2005!$D$7:$D$883,"3250*"))/1000</f>
        <v>0</v>
      </c>
      <c r="V139" s="185">
        <f>(SUMIFS(EUROSTAT_VBE_IND_2005!S$7:S$883,EUROSTAT_VBE_IND_2005!$B$7:$B$883,$D139,EUROSTAT_VBE_IND_2005!$C$7:$C$883,"*"&amp;RIGHT($A139,3)&amp;"*",EUROSTAT_VBE_IND_2005!$D$7:$D$883,"3250*"))/1000</f>
        <v>0</v>
      </c>
      <c r="W139" s="185">
        <f>(SUMIFS(EUROSTAT_VBE_IND_2005!T$7:T$883,EUROSTAT_VBE_IND_2005!$B$7:$B$883,$D139,EUROSTAT_VBE_IND_2005!$C$7:$C$883,"*"&amp;RIGHT($A139,3)&amp;"*",EUROSTAT_VBE_IND_2005!$D$7:$D$883,"3250*"))/1000</f>
        <v>0</v>
      </c>
      <c r="X139" s="185">
        <f>(SUMIFS(EUROSTAT_VBE_IND_2005!U$7:U$883,EUROSTAT_VBE_IND_2005!$B$7:$B$883,$D139,EUROSTAT_VBE_IND_2005!$C$7:$C$883,"*"&amp;RIGHT($A139,3)&amp;"*",EUROSTAT_VBE_IND_2005!$D$7:$D$883,"3250*"))/1000</f>
        <v>0</v>
      </c>
      <c r="Y139" s="185">
        <f>(SUMIFS(EUROSTAT_VBE_IND_2005!V$7:V$883,EUROSTAT_VBE_IND_2005!$B$7:$B$883,$D139,EUROSTAT_VBE_IND_2005!$C$7:$C$883,"*"&amp;RIGHT($A139,3)&amp;"*",EUROSTAT_VBE_IND_2005!$D$7:$D$883,"3250*"))/1000</f>
        <v>0</v>
      </c>
      <c r="Z139" s="185">
        <f>(SUMIFS(EUROSTAT_VBE_IND_2005!W$7:W$883,EUROSTAT_VBE_IND_2005!$B$7:$B$883,$D139,EUROSTAT_VBE_IND_2005!$C$7:$C$883,"*"&amp;RIGHT($A139,3)&amp;"*",EUROSTAT_VBE_IND_2005!$D$7:$D$883,"3250*"))/1000</f>
        <v>0</v>
      </c>
      <c r="AA139" s="185">
        <f>(SUMIFS(EUROSTAT_VBE_IND_2005!X$7:X$883,EUROSTAT_VBE_IND_2005!$B$7:$B$883,$D139,EUROSTAT_VBE_IND_2005!$C$7:$C$883,"*"&amp;RIGHT($A139,3)&amp;"*",EUROSTAT_VBE_IND_2005!$D$7:$D$883,"3250*"))/1000</f>
        <v>0</v>
      </c>
      <c r="AB139" s="185">
        <f>(SUMIFS(EUROSTAT_VBE_IND_2005!AA$7:AA$883,EUROSTAT_VBE_IND_2005!$B$7:$B$883,$D139,EUROSTAT_VBE_IND_2005!$C$7:$C$883,"*"&amp;RIGHT($A139,3)&amp;"*",EUROSTAT_VBE_IND_2005!$D$7:$D$883,"3250*"))/1000</f>
        <v>0</v>
      </c>
      <c r="AC139" s="185">
        <f>(SUMIFS(EUROSTAT_VBE_IND_2005!AB$7:AB$883,EUROSTAT_VBE_IND_2005!$B$7:$B$883,$D139,EUROSTAT_VBE_IND_2005!$C$7:$C$883,"*"&amp;RIGHT($A139,3)&amp;"*",EUROSTAT_VBE_IND_2005!$D$7:$D$883,"3250*"))/1000</f>
        <v>0</v>
      </c>
      <c r="AD139" s="185">
        <f>(SUMIFS(EUROSTAT_VBE_IND_2005!AC$7:AC$883,EUROSTAT_VBE_IND_2005!$B$7:$B$883,$D139,EUROSTAT_VBE_IND_2005!$C$7:$C$883,"*"&amp;RIGHT($A139,3)&amp;"*",EUROSTAT_VBE_IND_2005!$D$7:$D$883,"3250*"))/1000</f>
        <v>0</v>
      </c>
      <c r="AE139" s="185">
        <f>(SUMIFS(EUROSTAT_VBE_IND_2005!AD$7:AD$883,EUROSTAT_VBE_IND_2005!$B$7:$B$883,$D139,EUROSTAT_VBE_IND_2005!$C$7:$C$883,"*"&amp;RIGHT($A139,3)&amp;"*",EUROSTAT_VBE_IND_2005!$D$7:$D$883,"3250*"))/1000</f>
        <v>0</v>
      </c>
      <c r="AF139" s="185">
        <f>(SUMIFS(EUROSTAT_VBE_IND_2005!AE$7:AE$883,EUROSTAT_VBE_IND_2005!$B$7:$B$883,$D139,EUROSTAT_VBE_IND_2005!$C$7:$C$883,"*"&amp;RIGHT($A139,3)&amp;"*",EUROSTAT_VBE_IND_2005!$D$7:$D$883,"3250*"))/1000</f>
        <v>0</v>
      </c>
      <c r="AG139" s="185">
        <f>(SUMIFS(EUROSTAT_VBE_IND_2005!AF$7:AF$883,EUROSTAT_VBE_IND_2005!$B$7:$B$883,$D139,EUROSTAT_VBE_IND_2005!$C$7:$C$883,"*"&amp;RIGHT($A139,3)&amp;"*",EUROSTAT_VBE_IND_2005!$D$7:$D$883,"3250*"))/1000</f>
        <v>0</v>
      </c>
      <c r="AH139" s="185">
        <f>(SUMIFS(EUROSTAT_VBE_IND_2005!AH$7:AH$883,EUROSTAT_VBE_IND_2005!$B$7:$B$883,$D139,EUROSTAT_VBE_IND_2005!$C$7:$C$883,"*"&amp;RIGHT($A139,3)&amp;"*",EUROSTAT_VBE_IND_2005!$D$7:$D$883,"3250*"))/1000</f>
        <v>0</v>
      </c>
      <c r="AI139" s="185">
        <f>(SUMIFS(EUROSTAT_VBE_IND_2005!AI$7:AI$883,EUROSTAT_VBE_IND_2005!$B$7:$B$883,$D139,EUROSTAT_VBE_IND_2005!$C$7:$C$883,"*"&amp;RIGHT($A139,3)&amp;"*",EUROSTAT_VBE_IND_2005!$D$7:$D$883,"3250*"))/1000</f>
        <v>0</v>
      </c>
      <c r="AJ139" s="185">
        <f>(SUMIFS(EUROSTAT_VBE_IND_2005!AJ$7:AJ$883,EUROSTAT_VBE_IND_2005!$B$7:$B$883,$D139,EUROSTAT_VBE_IND_2005!$C$7:$C$883,"*"&amp;RIGHT($A139,3)&amp;"*",EUROSTAT_VBE_IND_2005!$D$7:$D$883,"3250*"))/1000</f>
        <v>0</v>
      </c>
      <c r="AK139" s="185">
        <f>(SUMIFS(EUROSTAT_VBE_IND_2005!AK$7:AK$883,EUROSTAT_VBE_IND_2005!$B$7:$B$883,$D139,EUROSTAT_VBE_IND_2005!$C$7:$C$883,"*"&amp;RIGHT($A139,3)&amp;"*",EUROSTAT_VBE_IND_2005!$D$7:$D$883,"3250*"))/1000</f>
        <v>0</v>
      </c>
      <c r="AL139" s="219"/>
      <c r="AM139" s="219"/>
      <c r="AN139" s="219"/>
      <c r="AO139" s="185">
        <f>(SUMIFS(EUROSTAT_VBE_IND_2005!Y$7:Y$883,EUROSTAT_VBE_IND_2005!$B$7:$B$883,$D139,EUROSTAT_VBE_IND_2005!$C$7:$C$883,"*"&amp;RIGHT($A139,3)&amp;"*",EUROSTAT_VBE_IND_2005!$D$7:$D$883,"3250*"))/1000</f>
        <v>0</v>
      </c>
      <c r="AP139" s="185">
        <f>(SUMIFS(EUROSTAT_VBE_IND_2005!Z$7:Z$883,EUROSTAT_VBE_IND_2005!$B$7:$B$883,$D139,EUROSTAT_VBE_IND_2005!$C$7:$C$883,"*"&amp;RIGHT($A139,3)&amp;"*",EUROSTAT_VBE_IND_2005!$D$7:$D$883,"3250*"))/1000</f>
        <v>0</v>
      </c>
      <c r="AQ139" s="185">
        <f>(SUMIFS(EUROSTAT_VBE_IND_2005!AG$7:AG$883,EUROSTAT_VBE_IND_2005!$B$7:$B$883,$D139,EUROSTAT_VBE_IND_2005!$C$7:$C$883,"*"&amp;RIGHT($A139,3)&amp;"*",EUROSTAT_VBE_IND_2005!$D$7:$D$883,"3250*"))/1000</f>
        <v>0</v>
      </c>
    </row>
    <row r="140" spans="1:43">
      <c r="A140" t="str">
        <f>LEFT(EUROSTAT_VBE_IND_2005!$C$139,8)</f>
        <v>B_101810</v>
      </c>
      <c r="B140" s="28" t="s">
        <v>298</v>
      </c>
      <c r="C140" t="s">
        <v>293</v>
      </c>
      <c r="D140" t="s">
        <v>55</v>
      </c>
      <c r="E140" t="s">
        <v>237</v>
      </c>
      <c r="F140" t="s">
        <v>257</v>
      </c>
      <c r="G140" s="185">
        <f>(SUMIFS(EUROSTAT_VBE_IND_2005!E$7:E$883,EUROSTAT_VBE_IND_2005!$B$7:$B$883,$D140,EUROSTAT_VBE_IND_2005!$C$7:$C$883,"*"&amp;RIGHT($A140,3)&amp;"*",EUROSTAT_VBE_IND_2005!$D$7:$D$883,"3270A*"))/1000+(SUMIFS(EUROSTAT_VBE_IND_2005!E$7:E$883,EUROSTAT_VBE_IND_2005!$B$7:$B$883,$D140,EUROSTAT_VBE_IND_2005!$C$7:$C$883,"*"&amp;RIGHT($A140,3)&amp;"*",EUROSTAT_VBE_IND_2005!$D$7:$D$883,"3285*"))/1000+(SUMIFS(EUROSTAT_VBE_IND_2005!E$7:E$883,EUROSTAT_VBE_IND_2005!$B$7:$B$883,$D140,EUROSTAT_VBE_IND_2005!$C$7:$C$883,"*"&amp;RIGHT($A140,3)&amp;"*",EUROSTAT_VBE_IND_2005!$D$7:$D$883,"3295*"))/1000+(SUMIFS(EUROSTAT_VBE_IND_2005!E$7:E$883,EUROSTAT_VBE_IND_2005!$B$7:$B$883,$D140,EUROSTAT_VBE_IND_2005!$C$7:$C$883,"*"&amp;RIGHT($A140,3)&amp;"*",EUROSTAT_VBE_IND_2005!$D$7:$D$883,"2410*"))/1000+(SUMIFS(EUROSTAT_VBE_IND_2005!E$7:E$883,EUROSTAT_VBE_IND_2005!$B$7:$B$883,$D140,EUROSTAT_VBE_IND_2005!$C$7:$C$883,"*"&amp;RIGHT($A140,3)&amp;"*",EUROSTAT_VBE_IND_2005!$D$7:$D$883,"3105*"))/1000</f>
        <v>0.24</v>
      </c>
      <c r="H140" s="185">
        <f>(SUMIFS(EUROSTAT_VBE_IND_2005!F$7:F$883,EUROSTAT_VBE_IND_2005!$B$7:$B$883,$D140,EUROSTAT_VBE_IND_2005!$C$7:$C$883,"*"&amp;RIGHT($A140,3)&amp;"*",EUROSTAT_VBE_IND_2005!$D$7:$D$883,"3270A*"))/1000+(SUMIFS(EUROSTAT_VBE_IND_2005!F$7:F$883,EUROSTAT_VBE_IND_2005!$B$7:$B$883,$D140,EUROSTAT_VBE_IND_2005!$C$7:$C$883,"*"&amp;RIGHT($A140,3)&amp;"*",EUROSTAT_VBE_IND_2005!$D$7:$D$883,"3285*"))/1000+(SUMIFS(EUROSTAT_VBE_IND_2005!F$7:F$883,EUROSTAT_VBE_IND_2005!$B$7:$B$883,$D140,EUROSTAT_VBE_IND_2005!$C$7:$C$883,"*"&amp;RIGHT($A140,3)&amp;"*",EUROSTAT_VBE_IND_2005!$D$7:$D$883,"3295*"))/1000+(SUMIFS(EUROSTAT_VBE_IND_2005!F$7:F$883,EUROSTAT_VBE_IND_2005!$B$7:$B$883,$D140,EUROSTAT_VBE_IND_2005!$C$7:$C$883,"*"&amp;RIGHT($A140,3)&amp;"*",EUROSTAT_VBE_IND_2005!$D$7:$D$883,"2410*"))/1000+(SUMIFS(EUROSTAT_VBE_IND_2005!F$7:F$883,EUROSTAT_VBE_IND_2005!$B$7:$B$883,$D140,EUROSTAT_VBE_IND_2005!$C$7:$C$883,"*"&amp;RIGHT($A140,3)&amp;"*",EUROSTAT_VBE_IND_2005!$D$7:$D$883,"3105*"))/1000</f>
        <v>1.224</v>
      </c>
      <c r="I140" s="185">
        <f>(SUMIFS(EUROSTAT_VBE_IND_2005!G$7:G$883,EUROSTAT_VBE_IND_2005!$B$7:$B$883,$D140,EUROSTAT_VBE_IND_2005!$C$7:$C$883,"*"&amp;RIGHT($A140,3)&amp;"*",EUROSTAT_VBE_IND_2005!$D$7:$D$883,"3270A*"))/1000+(SUMIFS(EUROSTAT_VBE_IND_2005!G$7:G$883,EUROSTAT_VBE_IND_2005!$B$7:$B$883,$D140,EUROSTAT_VBE_IND_2005!$C$7:$C$883,"*"&amp;RIGHT($A140,3)&amp;"*",EUROSTAT_VBE_IND_2005!$D$7:$D$883,"3285*"))/1000+(SUMIFS(EUROSTAT_VBE_IND_2005!G$7:G$883,EUROSTAT_VBE_IND_2005!$B$7:$B$883,$D140,EUROSTAT_VBE_IND_2005!$C$7:$C$883,"*"&amp;RIGHT($A140,3)&amp;"*",EUROSTAT_VBE_IND_2005!$D$7:$D$883,"3295*"))/1000+(SUMIFS(EUROSTAT_VBE_IND_2005!G$7:G$883,EUROSTAT_VBE_IND_2005!$B$7:$B$883,$D140,EUROSTAT_VBE_IND_2005!$C$7:$C$883,"*"&amp;RIGHT($A140,3)&amp;"*",EUROSTAT_VBE_IND_2005!$D$7:$D$883,"2410*"))/1000+(SUMIFS(EUROSTAT_VBE_IND_2005!G$7:G$883,EUROSTAT_VBE_IND_2005!$B$7:$B$883,$D140,EUROSTAT_VBE_IND_2005!$C$7:$C$883,"*"&amp;RIGHT($A140,3)&amp;"*",EUROSTAT_VBE_IND_2005!$D$7:$D$883,"3105*"))/1000</f>
        <v>1.48</v>
      </c>
      <c r="J140" s="219"/>
      <c r="K140" s="185">
        <f>(SUMIFS(EUROSTAT_VBE_IND_2005!H$7:H$883,EUROSTAT_VBE_IND_2005!$B$7:$B$883,$D140,EUROSTAT_VBE_IND_2005!$C$7:$C$883,"*"&amp;RIGHT($A140,3)&amp;"*",EUROSTAT_VBE_IND_2005!$D$7:$D$883,"3270A*"))/1000+(SUMIFS(EUROSTAT_VBE_IND_2005!H$7:H$883,EUROSTAT_VBE_IND_2005!$B$7:$B$883,$D140,EUROSTAT_VBE_IND_2005!$C$7:$C$883,"*"&amp;RIGHT($A140,3)&amp;"*",EUROSTAT_VBE_IND_2005!$D$7:$D$883,"3285*"))/1000+(SUMIFS(EUROSTAT_VBE_IND_2005!H$7:H$883,EUROSTAT_VBE_IND_2005!$B$7:$B$883,$D140,EUROSTAT_VBE_IND_2005!$C$7:$C$883,"*"&amp;RIGHT($A140,3)&amp;"*",EUROSTAT_VBE_IND_2005!$D$7:$D$883,"3295*"))/1000+(SUMIFS(EUROSTAT_VBE_IND_2005!H$7:H$883,EUROSTAT_VBE_IND_2005!$B$7:$B$883,$D140,EUROSTAT_VBE_IND_2005!$C$7:$C$883,"*"&amp;RIGHT($A140,3)&amp;"*",EUROSTAT_VBE_IND_2005!$D$7:$D$883,"2410*"))/1000+(SUMIFS(EUROSTAT_VBE_IND_2005!H$7:H$883,EUROSTAT_VBE_IND_2005!$B$7:$B$883,$D140,EUROSTAT_VBE_IND_2005!$C$7:$C$883,"*"&amp;RIGHT($A140,3)&amp;"*",EUROSTAT_VBE_IND_2005!$D$7:$D$883,"3105*"))/1000</f>
        <v>0</v>
      </c>
      <c r="L140" s="185">
        <f>(SUMIFS(EUROSTAT_VBE_IND_2005!I$7:I$883,EUROSTAT_VBE_IND_2005!$B$7:$B$883,$D140,EUROSTAT_VBE_IND_2005!$C$7:$C$883,"*"&amp;RIGHT($A140,3)&amp;"*",EUROSTAT_VBE_IND_2005!$D$7:$D$883,"3270A*"))/1000+(SUMIFS(EUROSTAT_VBE_IND_2005!I$7:I$883,EUROSTAT_VBE_IND_2005!$B$7:$B$883,$D140,EUROSTAT_VBE_IND_2005!$C$7:$C$883,"*"&amp;RIGHT($A140,3)&amp;"*",EUROSTAT_VBE_IND_2005!$D$7:$D$883,"3285*"))/1000+(SUMIFS(EUROSTAT_VBE_IND_2005!I$7:I$883,EUROSTAT_VBE_IND_2005!$B$7:$B$883,$D140,EUROSTAT_VBE_IND_2005!$C$7:$C$883,"*"&amp;RIGHT($A140,3)&amp;"*",EUROSTAT_VBE_IND_2005!$D$7:$D$883,"3295*"))/1000+(SUMIFS(EUROSTAT_VBE_IND_2005!I$7:I$883,EUROSTAT_VBE_IND_2005!$B$7:$B$883,$D140,EUROSTAT_VBE_IND_2005!$C$7:$C$883,"*"&amp;RIGHT($A140,3)&amp;"*",EUROSTAT_VBE_IND_2005!$D$7:$D$883,"2410*"))/1000+(SUMIFS(EUROSTAT_VBE_IND_2005!I$7:I$883,EUROSTAT_VBE_IND_2005!$B$7:$B$883,$D140,EUROSTAT_VBE_IND_2005!$C$7:$C$883,"*"&amp;RIGHT($A140,3)&amp;"*",EUROSTAT_VBE_IND_2005!$D$7:$D$883,"3105*"))/1000</f>
        <v>0</v>
      </c>
      <c r="M140" s="185">
        <f>(SUMIFS(EUROSTAT_VBE_IND_2005!J$7:J$883,EUROSTAT_VBE_IND_2005!$B$7:$B$883,$D140,EUROSTAT_VBE_IND_2005!$C$7:$C$883,"*"&amp;RIGHT($A140,3)&amp;"*",EUROSTAT_VBE_IND_2005!$D$7:$D$883,"3270A*"))/1000+(SUMIFS(EUROSTAT_VBE_IND_2005!J$7:J$883,EUROSTAT_VBE_IND_2005!$B$7:$B$883,$D140,EUROSTAT_VBE_IND_2005!$C$7:$C$883,"*"&amp;RIGHT($A140,3)&amp;"*",EUROSTAT_VBE_IND_2005!$D$7:$D$883,"3285*"))/1000+(SUMIFS(EUROSTAT_VBE_IND_2005!J$7:J$883,EUROSTAT_VBE_IND_2005!$B$7:$B$883,$D140,EUROSTAT_VBE_IND_2005!$C$7:$C$883,"*"&amp;RIGHT($A140,3)&amp;"*",EUROSTAT_VBE_IND_2005!$D$7:$D$883,"3295*"))/1000+(SUMIFS(EUROSTAT_VBE_IND_2005!J$7:J$883,EUROSTAT_VBE_IND_2005!$B$7:$B$883,$D140,EUROSTAT_VBE_IND_2005!$C$7:$C$883,"*"&amp;RIGHT($A140,3)&amp;"*",EUROSTAT_VBE_IND_2005!$D$7:$D$883,"2410*"))/1000+(SUMIFS(EUROSTAT_VBE_IND_2005!J$7:J$883,EUROSTAT_VBE_IND_2005!$B$7:$B$883,$D140,EUROSTAT_VBE_IND_2005!$C$7:$C$883,"*"&amp;RIGHT($A140,3)&amp;"*",EUROSTAT_VBE_IND_2005!$D$7:$D$883,"3105*"))/1000</f>
        <v>5.571</v>
      </c>
      <c r="N140" s="185">
        <f>(SUMIFS(EUROSTAT_VBE_IND_2005!K$7:K$883,EUROSTAT_VBE_IND_2005!$B$7:$B$883,$D140,EUROSTAT_VBE_IND_2005!$C$7:$C$883,"*"&amp;RIGHT($A140,3)&amp;"*",EUROSTAT_VBE_IND_2005!$D$7:$D$883,"3270A*"))/1000+(SUMIFS(EUROSTAT_VBE_IND_2005!K$7:K$883,EUROSTAT_VBE_IND_2005!$B$7:$B$883,$D140,EUROSTAT_VBE_IND_2005!$C$7:$C$883,"*"&amp;RIGHT($A140,3)&amp;"*",EUROSTAT_VBE_IND_2005!$D$7:$D$883,"3285*"))/1000+(SUMIFS(EUROSTAT_VBE_IND_2005!K$7:K$883,EUROSTAT_VBE_IND_2005!$B$7:$B$883,$D140,EUROSTAT_VBE_IND_2005!$C$7:$C$883,"*"&amp;RIGHT($A140,3)&amp;"*",EUROSTAT_VBE_IND_2005!$D$7:$D$883,"3295*"))/1000+(SUMIFS(EUROSTAT_VBE_IND_2005!K$7:K$883,EUROSTAT_VBE_IND_2005!$B$7:$B$883,$D140,EUROSTAT_VBE_IND_2005!$C$7:$C$883,"*"&amp;RIGHT($A140,3)&amp;"*",EUROSTAT_VBE_IND_2005!$D$7:$D$883,"2410*"))/1000+(SUMIFS(EUROSTAT_VBE_IND_2005!K$7:K$883,EUROSTAT_VBE_IND_2005!$B$7:$B$883,$D140,EUROSTAT_VBE_IND_2005!$C$7:$C$883,"*"&amp;RIGHT($A140,3)&amp;"*",EUROSTAT_VBE_IND_2005!$D$7:$D$883,"3105*"))/1000</f>
        <v>0</v>
      </c>
      <c r="O140" s="185">
        <f>(SUMIFS(EUROSTAT_VBE_IND_2005!L$7:L$883,EUROSTAT_VBE_IND_2005!$B$7:$B$883,$D140,EUROSTAT_VBE_IND_2005!$C$7:$C$883,"*"&amp;RIGHT($A140,3)&amp;"*",EUROSTAT_VBE_IND_2005!$D$7:$D$883,"3270A*"))/1000+(SUMIFS(EUROSTAT_VBE_IND_2005!L$7:L$883,EUROSTAT_VBE_IND_2005!$B$7:$B$883,$D140,EUROSTAT_VBE_IND_2005!$C$7:$C$883,"*"&amp;RIGHT($A140,3)&amp;"*",EUROSTAT_VBE_IND_2005!$D$7:$D$883,"3285*"))/1000+(SUMIFS(EUROSTAT_VBE_IND_2005!L$7:L$883,EUROSTAT_VBE_IND_2005!$B$7:$B$883,$D140,EUROSTAT_VBE_IND_2005!$C$7:$C$883,"*"&amp;RIGHT($A140,3)&amp;"*",EUROSTAT_VBE_IND_2005!$D$7:$D$883,"3295*"))/1000+(SUMIFS(EUROSTAT_VBE_IND_2005!L$7:L$883,EUROSTAT_VBE_IND_2005!$B$7:$B$883,$D140,EUROSTAT_VBE_IND_2005!$C$7:$C$883,"*"&amp;RIGHT($A140,3)&amp;"*",EUROSTAT_VBE_IND_2005!$D$7:$D$883,"2410*"))/1000+(SUMIFS(EUROSTAT_VBE_IND_2005!L$7:L$883,EUROSTAT_VBE_IND_2005!$B$7:$B$883,$D140,EUROSTAT_VBE_IND_2005!$C$7:$C$883,"*"&amp;RIGHT($A140,3)&amp;"*",EUROSTAT_VBE_IND_2005!$D$7:$D$883,"3105*"))/1000</f>
        <v>0</v>
      </c>
      <c r="P140" s="185">
        <f>(SUMIFS(EUROSTAT_VBE_IND_2005!M$7:M$883,EUROSTAT_VBE_IND_2005!$B$7:$B$883,$D140,EUROSTAT_VBE_IND_2005!$C$7:$C$883,"*"&amp;RIGHT($A140,3)&amp;"*",EUROSTAT_VBE_IND_2005!$D$7:$D$883,"3270A*"))/1000+(SUMIFS(EUROSTAT_VBE_IND_2005!M$7:M$883,EUROSTAT_VBE_IND_2005!$B$7:$B$883,$D140,EUROSTAT_VBE_IND_2005!$C$7:$C$883,"*"&amp;RIGHT($A140,3)&amp;"*",EUROSTAT_VBE_IND_2005!$D$7:$D$883,"3285*"))/1000+(SUMIFS(EUROSTAT_VBE_IND_2005!M$7:M$883,EUROSTAT_VBE_IND_2005!$B$7:$B$883,$D140,EUROSTAT_VBE_IND_2005!$C$7:$C$883,"*"&amp;RIGHT($A140,3)&amp;"*",EUROSTAT_VBE_IND_2005!$D$7:$D$883,"3295*"))/1000+(SUMIFS(EUROSTAT_VBE_IND_2005!M$7:M$883,EUROSTAT_VBE_IND_2005!$B$7:$B$883,$D140,EUROSTAT_VBE_IND_2005!$C$7:$C$883,"*"&amp;RIGHT($A140,3)&amp;"*",EUROSTAT_VBE_IND_2005!$D$7:$D$883,"2410*"))/1000+(SUMIFS(EUROSTAT_VBE_IND_2005!M$7:M$883,EUROSTAT_VBE_IND_2005!$B$7:$B$883,$D140,EUROSTAT_VBE_IND_2005!$C$7:$C$883,"*"&amp;RIGHT($A140,3)&amp;"*",EUROSTAT_VBE_IND_2005!$D$7:$D$883,"3105*"))/1000</f>
        <v>7.08</v>
      </c>
      <c r="Q140" s="185">
        <f>(SUMIFS(EUROSTAT_VBE_IND_2005!N$7:N$883,EUROSTAT_VBE_IND_2005!$B$7:$B$883,$D140,EUROSTAT_VBE_IND_2005!$C$7:$C$883,"*"&amp;RIGHT($A140,3)&amp;"*",EUROSTAT_VBE_IND_2005!$D$7:$D$883,"3270A*"))/1000+(SUMIFS(EUROSTAT_VBE_IND_2005!N$7:N$883,EUROSTAT_VBE_IND_2005!$B$7:$B$883,$D140,EUROSTAT_VBE_IND_2005!$C$7:$C$883,"*"&amp;RIGHT($A140,3)&amp;"*",EUROSTAT_VBE_IND_2005!$D$7:$D$883,"3285*"))/1000+(SUMIFS(EUROSTAT_VBE_IND_2005!N$7:N$883,EUROSTAT_VBE_IND_2005!$B$7:$B$883,$D140,EUROSTAT_VBE_IND_2005!$C$7:$C$883,"*"&amp;RIGHT($A140,3)&amp;"*",EUROSTAT_VBE_IND_2005!$D$7:$D$883,"3295*"))/1000+(SUMIFS(EUROSTAT_VBE_IND_2005!N$7:N$883,EUROSTAT_VBE_IND_2005!$B$7:$B$883,$D140,EUROSTAT_VBE_IND_2005!$C$7:$C$883,"*"&amp;RIGHT($A140,3)&amp;"*",EUROSTAT_VBE_IND_2005!$D$7:$D$883,"2410*"))/1000+(SUMIFS(EUROSTAT_VBE_IND_2005!N$7:N$883,EUROSTAT_VBE_IND_2005!$B$7:$B$883,$D140,EUROSTAT_VBE_IND_2005!$C$7:$C$883,"*"&amp;RIGHT($A140,3)&amp;"*",EUROSTAT_VBE_IND_2005!$D$7:$D$883,"3105*"))/1000</f>
        <v>1.56</v>
      </c>
      <c r="R140" s="185">
        <f>(SUMIFS(EUROSTAT_VBE_IND_2005!O$7:O$883,EUROSTAT_VBE_IND_2005!$B$7:$B$883,$D140,EUROSTAT_VBE_IND_2005!$C$7:$C$883,"*"&amp;RIGHT($A140,3)&amp;"*",EUROSTAT_VBE_IND_2005!$D$7:$D$883,"3270A*"))/1000+(SUMIFS(EUROSTAT_VBE_IND_2005!O$7:O$883,EUROSTAT_VBE_IND_2005!$B$7:$B$883,$D140,EUROSTAT_VBE_IND_2005!$C$7:$C$883,"*"&amp;RIGHT($A140,3)&amp;"*",EUROSTAT_VBE_IND_2005!$D$7:$D$883,"3285*"))/1000+(SUMIFS(EUROSTAT_VBE_IND_2005!O$7:O$883,EUROSTAT_VBE_IND_2005!$B$7:$B$883,$D140,EUROSTAT_VBE_IND_2005!$C$7:$C$883,"*"&amp;RIGHT($A140,3)&amp;"*",EUROSTAT_VBE_IND_2005!$D$7:$D$883,"3295*"))/1000+(SUMIFS(EUROSTAT_VBE_IND_2005!O$7:O$883,EUROSTAT_VBE_IND_2005!$B$7:$B$883,$D140,EUROSTAT_VBE_IND_2005!$C$7:$C$883,"*"&amp;RIGHT($A140,3)&amp;"*",EUROSTAT_VBE_IND_2005!$D$7:$D$883,"2410*"))/1000+(SUMIFS(EUROSTAT_VBE_IND_2005!O$7:O$883,EUROSTAT_VBE_IND_2005!$B$7:$B$883,$D140,EUROSTAT_VBE_IND_2005!$C$7:$C$883,"*"&amp;RIGHT($A140,3)&amp;"*",EUROSTAT_VBE_IND_2005!$D$7:$D$883,"3105*"))/1000</f>
        <v>0.16</v>
      </c>
      <c r="S140" s="185">
        <f>(SUMIFS(EUROSTAT_VBE_IND_2005!P$7:P$883,EUROSTAT_VBE_IND_2005!$B$7:$B$883,$D140,EUROSTAT_VBE_IND_2005!$C$7:$C$883,"*"&amp;RIGHT($A140,3)&amp;"*",EUROSTAT_VBE_IND_2005!$D$7:$D$883,"3270A*"))/1000+(SUMIFS(EUROSTAT_VBE_IND_2005!P$7:P$883,EUROSTAT_VBE_IND_2005!$B$7:$B$883,$D140,EUROSTAT_VBE_IND_2005!$C$7:$C$883,"*"&amp;RIGHT($A140,3)&amp;"*",EUROSTAT_VBE_IND_2005!$D$7:$D$883,"3285*"))/1000+(SUMIFS(EUROSTAT_VBE_IND_2005!P$7:P$883,EUROSTAT_VBE_IND_2005!$B$7:$B$883,$D140,EUROSTAT_VBE_IND_2005!$C$7:$C$883,"*"&amp;RIGHT($A140,3)&amp;"*",EUROSTAT_VBE_IND_2005!$D$7:$D$883,"3295*"))/1000+(SUMIFS(EUROSTAT_VBE_IND_2005!P$7:P$883,EUROSTAT_VBE_IND_2005!$B$7:$B$883,$D140,EUROSTAT_VBE_IND_2005!$C$7:$C$883,"*"&amp;RIGHT($A140,3)&amp;"*",EUROSTAT_VBE_IND_2005!$D$7:$D$883,"2410*"))/1000+(SUMIFS(EUROSTAT_VBE_IND_2005!P$7:P$883,EUROSTAT_VBE_IND_2005!$B$7:$B$883,$D140,EUROSTAT_VBE_IND_2005!$C$7:$C$883,"*"&amp;RIGHT($A140,3)&amp;"*",EUROSTAT_VBE_IND_2005!$D$7:$D$883,"3105*"))/1000</f>
        <v>1.96</v>
      </c>
      <c r="T140" s="185">
        <f>(SUMIFS(EUROSTAT_VBE_IND_2005!Q$7:Q$883,EUROSTAT_VBE_IND_2005!$B$7:$B$883,$D140,EUROSTAT_VBE_IND_2005!$C$7:$C$883,"*"&amp;RIGHT($A140,3)&amp;"*",EUROSTAT_VBE_IND_2005!$D$7:$D$883,"3270A*"))/1000+(SUMIFS(EUROSTAT_VBE_IND_2005!Q$7:Q$883,EUROSTAT_VBE_IND_2005!$B$7:$B$883,$D140,EUROSTAT_VBE_IND_2005!$C$7:$C$883,"*"&amp;RIGHT($A140,3)&amp;"*",EUROSTAT_VBE_IND_2005!$D$7:$D$883,"3285*"))/1000+(SUMIFS(EUROSTAT_VBE_IND_2005!Q$7:Q$883,EUROSTAT_VBE_IND_2005!$B$7:$B$883,$D140,EUROSTAT_VBE_IND_2005!$C$7:$C$883,"*"&amp;RIGHT($A140,3)&amp;"*",EUROSTAT_VBE_IND_2005!$D$7:$D$883,"3295*"))/1000+(SUMIFS(EUROSTAT_VBE_IND_2005!Q$7:Q$883,EUROSTAT_VBE_IND_2005!$B$7:$B$883,$D140,EUROSTAT_VBE_IND_2005!$C$7:$C$883,"*"&amp;RIGHT($A140,3)&amp;"*",EUROSTAT_VBE_IND_2005!$D$7:$D$883,"2410*"))/1000+(SUMIFS(EUROSTAT_VBE_IND_2005!Q$7:Q$883,EUROSTAT_VBE_IND_2005!$B$7:$B$883,$D140,EUROSTAT_VBE_IND_2005!$C$7:$C$883,"*"&amp;RIGHT($A140,3)&amp;"*",EUROSTAT_VBE_IND_2005!$D$7:$D$883,"3105*"))/1000</f>
        <v>0.16</v>
      </c>
      <c r="U140" s="185">
        <f>(SUMIFS(EUROSTAT_VBE_IND_2005!R$7:R$883,EUROSTAT_VBE_IND_2005!$B$7:$B$883,$D140,EUROSTAT_VBE_IND_2005!$C$7:$C$883,"*"&amp;RIGHT($A140,3)&amp;"*",EUROSTAT_VBE_IND_2005!$D$7:$D$883,"3270A*"))/1000+(SUMIFS(EUROSTAT_VBE_IND_2005!R$7:R$883,EUROSTAT_VBE_IND_2005!$B$7:$B$883,$D140,EUROSTAT_VBE_IND_2005!$C$7:$C$883,"*"&amp;RIGHT($A140,3)&amp;"*",EUROSTAT_VBE_IND_2005!$D$7:$D$883,"3285*"))/1000+(SUMIFS(EUROSTAT_VBE_IND_2005!R$7:R$883,EUROSTAT_VBE_IND_2005!$B$7:$B$883,$D140,EUROSTAT_VBE_IND_2005!$C$7:$C$883,"*"&amp;RIGHT($A140,3)&amp;"*",EUROSTAT_VBE_IND_2005!$D$7:$D$883,"3295*"))/1000+(SUMIFS(EUROSTAT_VBE_IND_2005!R$7:R$883,EUROSTAT_VBE_IND_2005!$B$7:$B$883,$D140,EUROSTAT_VBE_IND_2005!$C$7:$C$883,"*"&amp;RIGHT($A140,3)&amp;"*",EUROSTAT_VBE_IND_2005!$D$7:$D$883,"2410*"))/1000+(SUMIFS(EUROSTAT_VBE_IND_2005!R$7:R$883,EUROSTAT_VBE_IND_2005!$B$7:$B$883,$D140,EUROSTAT_VBE_IND_2005!$C$7:$C$883,"*"&amp;RIGHT($A140,3)&amp;"*",EUROSTAT_VBE_IND_2005!$D$7:$D$883,"3105*"))/1000</f>
        <v>0</v>
      </c>
      <c r="V140" s="185">
        <f>(SUMIFS(EUROSTAT_VBE_IND_2005!S$7:S$883,EUROSTAT_VBE_IND_2005!$B$7:$B$883,$D140,EUROSTAT_VBE_IND_2005!$C$7:$C$883,"*"&amp;RIGHT($A140,3)&amp;"*",EUROSTAT_VBE_IND_2005!$D$7:$D$883,"3270A*"))/1000+(SUMIFS(EUROSTAT_VBE_IND_2005!S$7:S$883,EUROSTAT_VBE_IND_2005!$B$7:$B$883,$D140,EUROSTAT_VBE_IND_2005!$C$7:$C$883,"*"&amp;RIGHT($A140,3)&amp;"*",EUROSTAT_VBE_IND_2005!$D$7:$D$883,"3285*"))/1000+(SUMIFS(EUROSTAT_VBE_IND_2005!S$7:S$883,EUROSTAT_VBE_IND_2005!$B$7:$B$883,$D140,EUROSTAT_VBE_IND_2005!$C$7:$C$883,"*"&amp;RIGHT($A140,3)&amp;"*",EUROSTAT_VBE_IND_2005!$D$7:$D$883,"3295*"))/1000+(SUMIFS(EUROSTAT_VBE_IND_2005!S$7:S$883,EUROSTAT_VBE_IND_2005!$B$7:$B$883,$D140,EUROSTAT_VBE_IND_2005!$C$7:$C$883,"*"&amp;RIGHT($A140,3)&amp;"*",EUROSTAT_VBE_IND_2005!$D$7:$D$883,"2410*"))/1000+(SUMIFS(EUROSTAT_VBE_IND_2005!S$7:S$883,EUROSTAT_VBE_IND_2005!$B$7:$B$883,$D140,EUROSTAT_VBE_IND_2005!$C$7:$C$883,"*"&amp;RIGHT($A140,3)&amp;"*",EUROSTAT_VBE_IND_2005!$D$7:$D$883,"3105*"))/1000</f>
        <v>14.12</v>
      </c>
      <c r="W140" s="185">
        <f>(SUMIFS(EUROSTAT_VBE_IND_2005!T$7:T$883,EUROSTAT_VBE_IND_2005!$B$7:$B$883,$D140,EUROSTAT_VBE_IND_2005!$C$7:$C$883,"*"&amp;RIGHT($A140,3)&amp;"*",EUROSTAT_VBE_IND_2005!$D$7:$D$883,"3270A*"))/1000+(SUMIFS(EUROSTAT_VBE_IND_2005!T$7:T$883,EUROSTAT_VBE_IND_2005!$B$7:$B$883,$D140,EUROSTAT_VBE_IND_2005!$C$7:$C$883,"*"&amp;RIGHT($A140,3)&amp;"*",EUROSTAT_VBE_IND_2005!$D$7:$D$883,"3285*"))/1000+(SUMIFS(EUROSTAT_VBE_IND_2005!T$7:T$883,EUROSTAT_VBE_IND_2005!$B$7:$B$883,$D140,EUROSTAT_VBE_IND_2005!$C$7:$C$883,"*"&amp;RIGHT($A140,3)&amp;"*",EUROSTAT_VBE_IND_2005!$D$7:$D$883,"3295*"))/1000+(SUMIFS(EUROSTAT_VBE_IND_2005!T$7:T$883,EUROSTAT_VBE_IND_2005!$B$7:$B$883,$D140,EUROSTAT_VBE_IND_2005!$C$7:$C$883,"*"&amp;RIGHT($A140,3)&amp;"*",EUROSTAT_VBE_IND_2005!$D$7:$D$883,"2410*"))/1000+(SUMIFS(EUROSTAT_VBE_IND_2005!T$7:T$883,EUROSTAT_VBE_IND_2005!$B$7:$B$883,$D140,EUROSTAT_VBE_IND_2005!$C$7:$C$883,"*"&amp;RIGHT($A140,3)&amp;"*",EUROSTAT_VBE_IND_2005!$D$7:$D$883,"3105*"))/1000</f>
        <v>0</v>
      </c>
      <c r="X140" s="185">
        <f>(SUMIFS(EUROSTAT_VBE_IND_2005!U$7:U$883,EUROSTAT_VBE_IND_2005!$B$7:$B$883,$D140,EUROSTAT_VBE_IND_2005!$C$7:$C$883,"*"&amp;RIGHT($A140,3)&amp;"*",EUROSTAT_VBE_IND_2005!$D$7:$D$883,"3270A*"))/1000+(SUMIFS(EUROSTAT_VBE_IND_2005!U$7:U$883,EUROSTAT_VBE_IND_2005!$B$7:$B$883,$D140,EUROSTAT_VBE_IND_2005!$C$7:$C$883,"*"&amp;RIGHT($A140,3)&amp;"*",EUROSTAT_VBE_IND_2005!$D$7:$D$883,"3285*"))/1000+(SUMIFS(EUROSTAT_VBE_IND_2005!U$7:U$883,EUROSTAT_VBE_IND_2005!$B$7:$B$883,$D140,EUROSTAT_VBE_IND_2005!$C$7:$C$883,"*"&amp;RIGHT($A140,3)&amp;"*",EUROSTAT_VBE_IND_2005!$D$7:$D$883,"3295*"))/1000+(SUMIFS(EUROSTAT_VBE_IND_2005!U$7:U$883,EUROSTAT_VBE_IND_2005!$B$7:$B$883,$D140,EUROSTAT_VBE_IND_2005!$C$7:$C$883,"*"&amp;RIGHT($A140,3)&amp;"*",EUROSTAT_VBE_IND_2005!$D$7:$D$883,"2410*"))/1000+(SUMIFS(EUROSTAT_VBE_IND_2005!U$7:U$883,EUROSTAT_VBE_IND_2005!$B$7:$B$883,$D140,EUROSTAT_VBE_IND_2005!$C$7:$C$883,"*"&amp;RIGHT($A140,3)&amp;"*",EUROSTAT_VBE_IND_2005!$D$7:$D$883,"3105*"))/1000</f>
        <v>1.8</v>
      </c>
      <c r="Y140" s="185">
        <f>(SUMIFS(EUROSTAT_VBE_IND_2005!V$7:V$883,EUROSTAT_VBE_IND_2005!$B$7:$B$883,$D140,EUROSTAT_VBE_IND_2005!$C$7:$C$883,"*"&amp;RIGHT($A140,3)&amp;"*",EUROSTAT_VBE_IND_2005!$D$7:$D$883,"3270A*"))/1000+(SUMIFS(EUROSTAT_VBE_IND_2005!V$7:V$883,EUROSTAT_VBE_IND_2005!$B$7:$B$883,$D140,EUROSTAT_VBE_IND_2005!$C$7:$C$883,"*"&amp;RIGHT($A140,3)&amp;"*",EUROSTAT_VBE_IND_2005!$D$7:$D$883,"3285*"))/1000+(SUMIFS(EUROSTAT_VBE_IND_2005!V$7:V$883,EUROSTAT_VBE_IND_2005!$B$7:$B$883,$D140,EUROSTAT_VBE_IND_2005!$C$7:$C$883,"*"&amp;RIGHT($A140,3)&amp;"*",EUROSTAT_VBE_IND_2005!$D$7:$D$883,"3295*"))/1000+(SUMIFS(EUROSTAT_VBE_IND_2005!V$7:V$883,EUROSTAT_VBE_IND_2005!$B$7:$B$883,$D140,EUROSTAT_VBE_IND_2005!$C$7:$C$883,"*"&amp;RIGHT($A140,3)&amp;"*",EUROSTAT_VBE_IND_2005!$D$7:$D$883,"2410*"))/1000+(SUMIFS(EUROSTAT_VBE_IND_2005!V$7:V$883,EUROSTAT_VBE_IND_2005!$B$7:$B$883,$D140,EUROSTAT_VBE_IND_2005!$C$7:$C$883,"*"&amp;RIGHT($A140,3)&amp;"*",EUROSTAT_VBE_IND_2005!$D$7:$D$883,"3105*"))/1000</f>
        <v>0</v>
      </c>
      <c r="Z140" s="185">
        <f>(SUMIFS(EUROSTAT_VBE_IND_2005!W$7:W$883,EUROSTAT_VBE_IND_2005!$B$7:$B$883,$D140,EUROSTAT_VBE_IND_2005!$C$7:$C$883,"*"&amp;RIGHT($A140,3)&amp;"*",EUROSTAT_VBE_IND_2005!$D$7:$D$883,"3270A*"))/1000+(SUMIFS(EUROSTAT_VBE_IND_2005!W$7:W$883,EUROSTAT_VBE_IND_2005!$B$7:$B$883,$D140,EUROSTAT_VBE_IND_2005!$C$7:$C$883,"*"&amp;RIGHT($A140,3)&amp;"*",EUROSTAT_VBE_IND_2005!$D$7:$D$883,"3285*"))/1000+(SUMIFS(EUROSTAT_VBE_IND_2005!W$7:W$883,EUROSTAT_VBE_IND_2005!$B$7:$B$883,$D140,EUROSTAT_VBE_IND_2005!$C$7:$C$883,"*"&amp;RIGHT($A140,3)&amp;"*",EUROSTAT_VBE_IND_2005!$D$7:$D$883,"3295*"))/1000+(SUMIFS(EUROSTAT_VBE_IND_2005!W$7:W$883,EUROSTAT_VBE_IND_2005!$B$7:$B$883,$D140,EUROSTAT_VBE_IND_2005!$C$7:$C$883,"*"&amp;RIGHT($A140,3)&amp;"*",EUROSTAT_VBE_IND_2005!$D$7:$D$883,"2410*"))/1000+(SUMIFS(EUROSTAT_VBE_IND_2005!W$7:W$883,EUROSTAT_VBE_IND_2005!$B$7:$B$883,$D140,EUROSTAT_VBE_IND_2005!$C$7:$C$883,"*"&amp;RIGHT($A140,3)&amp;"*",EUROSTAT_VBE_IND_2005!$D$7:$D$883,"3105*"))/1000</f>
        <v>0</v>
      </c>
      <c r="AA140" s="185">
        <f>(SUMIFS(EUROSTAT_VBE_IND_2005!X$7:X$883,EUROSTAT_VBE_IND_2005!$B$7:$B$883,$D140,EUROSTAT_VBE_IND_2005!$C$7:$C$883,"*"&amp;RIGHT($A140,3)&amp;"*",EUROSTAT_VBE_IND_2005!$D$7:$D$883,"3270A*"))/1000+(SUMIFS(EUROSTAT_VBE_IND_2005!X$7:X$883,EUROSTAT_VBE_IND_2005!$B$7:$B$883,$D140,EUROSTAT_VBE_IND_2005!$C$7:$C$883,"*"&amp;RIGHT($A140,3)&amp;"*",EUROSTAT_VBE_IND_2005!$D$7:$D$883,"3285*"))/1000+(SUMIFS(EUROSTAT_VBE_IND_2005!X$7:X$883,EUROSTAT_VBE_IND_2005!$B$7:$B$883,$D140,EUROSTAT_VBE_IND_2005!$C$7:$C$883,"*"&amp;RIGHT($A140,3)&amp;"*",EUROSTAT_VBE_IND_2005!$D$7:$D$883,"3295*"))/1000+(SUMIFS(EUROSTAT_VBE_IND_2005!X$7:X$883,EUROSTAT_VBE_IND_2005!$B$7:$B$883,$D140,EUROSTAT_VBE_IND_2005!$C$7:$C$883,"*"&amp;RIGHT($A140,3)&amp;"*",EUROSTAT_VBE_IND_2005!$D$7:$D$883,"2410*"))/1000+(SUMIFS(EUROSTAT_VBE_IND_2005!X$7:X$883,EUROSTAT_VBE_IND_2005!$B$7:$B$883,$D140,EUROSTAT_VBE_IND_2005!$C$7:$C$883,"*"&amp;RIGHT($A140,3)&amp;"*",EUROSTAT_VBE_IND_2005!$D$7:$D$883,"3105*"))/1000</f>
        <v>0</v>
      </c>
      <c r="AB140" s="185">
        <f>(SUMIFS(EUROSTAT_VBE_IND_2005!AA$7:AA$883,EUROSTAT_VBE_IND_2005!$B$7:$B$883,$D140,EUROSTAT_VBE_IND_2005!$C$7:$C$883,"*"&amp;RIGHT($A140,3)&amp;"*",EUROSTAT_VBE_IND_2005!$D$7:$D$883,"3270A*"))/1000+(SUMIFS(EUROSTAT_VBE_IND_2005!AA$7:AA$883,EUROSTAT_VBE_IND_2005!$B$7:$B$883,$D140,EUROSTAT_VBE_IND_2005!$C$7:$C$883,"*"&amp;RIGHT($A140,3)&amp;"*",EUROSTAT_VBE_IND_2005!$D$7:$D$883,"3285*"))/1000+(SUMIFS(EUROSTAT_VBE_IND_2005!AA$7:AA$883,EUROSTAT_VBE_IND_2005!$B$7:$B$883,$D140,EUROSTAT_VBE_IND_2005!$C$7:$C$883,"*"&amp;RIGHT($A140,3)&amp;"*",EUROSTAT_VBE_IND_2005!$D$7:$D$883,"3295*"))/1000+(SUMIFS(EUROSTAT_VBE_IND_2005!AA$7:AA$883,EUROSTAT_VBE_IND_2005!$B$7:$B$883,$D140,EUROSTAT_VBE_IND_2005!$C$7:$C$883,"*"&amp;RIGHT($A140,3)&amp;"*",EUROSTAT_VBE_IND_2005!$D$7:$D$883,"2410*"))/1000+(SUMIFS(EUROSTAT_VBE_IND_2005!AA$7:AA$883,EUROSTAT_VBE_IND_2005!$B$7:$B$883,$D140,EUROSTAT_VBE_IND_2005!$C$7:$C$883,"*"&amp;RIGHT($A140,3)&amp;"*",EUROSTAT_VBE_IND_2005!$D$7:$D$883,"3105*"))/1000</f>
        <v>0</v>
      </c>
      <c r="AC140" s="185">
        <f>(SUMIFS(EUROSTAT_VBE_IND_2005!AB$7:AB$883,EUROSTAT_VBE_IND_2005!$B$7:$B$883,$D140,EUROSTAT_VBE_IND_2005!$C$7:$C$883,"*"&amp;RIGHT($A140,3)&amp;"*",EUROSTAT_VBE_IND_2005!$D$7:$D$883,"3270A*"))/1000+(SUMIFS(EUROSTAT_VBE_IND_2005!AB$7:AB$883,EUROSTAT_VBE_IND_2005!$B$7:$B$883,$D140,EUROSTAT_VBE_IND_2005!$C$7:$C$883,"*"&amp;RIGHT($A140,3)&amp;"*",EUROSTAT_VBE_IND_2005!$D$7:$D$883,"3285*"))/1000+(SUMIFS(EUROSTAT_VBE_IND_2005!AB$7:AB$883,EUROSTAT_VBE_IND_2005!$B$7:$B$883,$D140,EUROSTAT_VBE_IND_2005!$C$7:$C$883,"*"&amp;RIGHT($A140,3)&amp;"*",EUROSTAT_VBE_IND_2005!$D$7:$D$883,"3295*"))/1000+(SUMIFS(EUROSTAT_VBE_IND_2005!AB$7:AB$883,EUROSTAT_VBE_IND_2005!$B$7:$B$883,$D140,EUROSTAT_VBE_IND_2005!$C$7:$C$883,"*"&amp;RIGHT($A140,3)&amp;"*",EUROSTAT_VBE_IND_2005!$D$7:$D$883,"2410*"))/1000+(SUMIFS(EUROSTAT_VBE_IND_2005!AB$7:AB$883,EUROSTAT_VBE_IND_2005!$B$7:$B$883,$D140,EUROSTAT_VBE_IND_2005!$C$7:$C$883,"*"&amp;RIGHT($A140,3)&amp;"*",EUROSTAT_VBE_IND_2005!$D$7:$D$883,"3105*"))/1000</f>
        <v>0</v>
      </c>
      <c r="AD140" s="185">
        <f>(SUMIFS(EUROSTAT_VBE_IND_2005!AC$7:AC$883,EUROSTAT_VBE_IND_2005!$B$7:$B$883,$D140,EUROSTAT_VBE_IND_2005!$C$7:$C$883,"*"&amp;RIGHT($A140,3)&amp;"*",EUROSTAT_VBE_IND_2005!$D$7:$D$883,"3270A*"))/1000+(SUMIFS(EUROSTAT_VBE_IND_2005!AC$7:AC$883,EUROSTAT_VBE_IND_2005!$B$7:$B$883,$D140,EUROSTAT_VBE_IND_2005!$C$7:$C$883,"*"&amp;RIGHT($A140,3)&amp;"*",EUROSTAT_VBE_IND_2005!$D$7:$D$883,"3285*"))/1000+(SUMIFS(EUROSTAT_VBE_IND_2005!AC$7:AC$883,EUROSTAT_VBE_IND_2005!$B$7:$B$883,$D140,EUROSTAT_VBE_IND_2005!$C$7:$C$883,"*"&amp;RIGHT($A140,3)&amp;"*",EUROSTAT_VBE_IND_2005!$D$7:$D$883,"3295*"))/1000+(SUMIFS(EUROSTAT_VBE_IND_2005!AC$7:AC$883,EUROSTAT_VBE_IND_2005!$B$7:$B$883,$D140,EUROSTAT_VBE_IND_2005!$C$7:$C$883,"*"&amp;RIGHT($A140,3)&amp;"*",EUROSTAT_VBE_IND_2005!$D$7:$D$883,"2410*"))/1000+(SUMIFS(EUROSTAT_VBE_IND_2005!AC$7:AC$883,EUROSTAT_VBE_IND_2005!$B$7:$B$883,$D140,EUROSTAT_VBE_IND_2005!$C$7:$C$883,"*"&amp;RIGHT($A140,3)&amp;"*",EUROSTAT_VBE_IND_2005!$D$7:$D$883,"3105*"))/1000</f>
        <v>0</v>
      </c>
      <c r="AE140" s="185">
        <f>(SUMIFS(EUROSTAT_VBE_IND_2005!AD$7:AD$883,EUROSTAT_VBE_IND_2005!$B$7:$B$883,$D140,EUROSTAT_VBE_IND_2005!$C$7:$C$883,"*"&amp;RIGHT($A140,3)&amp;"*",EUROSTAT_VBE_IND_2005!$D$7:$D$883,"3270A*"))/1000+(SUMIFS(EUROSTAT_VBE_IND_2005!AD$7:AD$883,EUROSTAT_VBE_IND_2005!$B$7:$B$883,$D140,EUROSTAT_VBE_IND_2005!$C$7:$C$883,"*"&amp;RIGHT($A140,3)&amp;"*",EUROSTAT_VBE_IND_2005!$D$7:$D$883,"3285*"))/1000+(SUMIFS(EUROSTAT_VBE_IND_2005!AD$7:AD$883,EUROSTAT_VBE_IND_2005!$B$7:$B$883,$D140,EUROSTAT_VBE_IND_2005!$C$7:$C$883,"*"&amp;RIGHT($A140,3)&amp;"*",EUROSTAT_VBE_IND_2005!$D$7:$D$883,"3295*"))/1000+(SUMIFS(EUROSTAT_VBE_IND_2005!AD$7:AD$883,EUROSTAT_VBE_IND_2005!$B$7:$B$883,$D140,EUROSTAT_VBE_IND_2005!$C$7:$C$883,"*"&amp;RIGHT($A140,3)&amp;"*",EUROSTAT_VBE_IND_2005!$D$7:$D$883,"2410*"))/1000+(SUMIFS(EUROSTAT_VBE_IND_2005!AD$7:AD$883,EUROSTAT_VBE_IND_2005!$B$7:$B$883,$D140,EUROSTAT_VBE_IND_2005!$C$7:$C$883,"*"&amp;RIGHT($A140,3)&amp;"*",EUROSTAT_VBE_IND_2005!$D$7:$D$883,"3105*"))/1000</f>
        <v>0.4</v>
      </c>
      <c r="AF140" s="185">
        <f>(SUMIFS(EUROSTAT_VBE_IND_2005!AE$7:AE$883,EUROSTAT_VBE_IND_2005!$B$7:$B$883,$D140,EUROSTAT_VBE_IND_2005!$C$7:$C$883,"*"&amp;RIGHT($A140,3)&amp;"*",EUROSTAT_VBE_IND_2005!$D$7:$D$883,"3270A*"))/1000+(SUMIFS(EUROSTAT_VBE_IND_2005!AE$7:AE$883,EUROSTAT_VBE_IND_2005!$B$7:$B$883,$D140,EUROSTAT_VBE_IND_2005!$C$7:$C$883,"*"&amp;RIGHT($A140,3)&amp;"*",EUROSTAT_VBE_IND_2005!$D$7:$D$883,"3285*"))/1000+(SUMIFS(EUROSTAT_VBE_IND_2005!AE$7:AE$883,EUROSTAT_VBE_IND_2005!$B$7:$B$883,$D140,EUROSTAT_VBE_IND_2005!$C$7:$C$883,"*"&amp;RIGHT($A140,3)&amp;"*",EUROSTAT_VBE_IND_2005!$D$7:$D$883,"3295*"))/1000+(SUMIFS(EUROSTAT_VBE_IND_2005!AE$7:AE$883,EUROSTAT_VBE_IND_2005!$B$7:$B$883,$D140,EUROSTAT_VBE_IND_2005!$C$7:$C$883,"*"&amp;RIGHT($A140,3)&amp;"*",EUROSTAT_VBE_IND_2005!$D$7:$D$883,"2410*"))/1000+(SUMIFS(EUROSTAT_VBE_IND_2005!AE$7:AE$883,EUROSTAT_VBE_IND_2005!$B$7:$B$883,$D140,EUROSTAT_VBE_IND_2005!$C$7:$C$883,"*"&amp;RIGHT($A140,3)&amp;"*",EUROSTAT_VBE_IND_2005!$D$7:$D$883,"3105*"))/1000</f>
        <v>0</v>
      </c>
      <c r="AG140" s="185">
        <f>(SUMIFS(EUROSTAT_VBE_IND_2005!AF$7:AF$883,EUROSTAT_VBE_IND_2005!$B$7:$B$883,$D140,EUROSTAT_VBE_IND_2005!$C$7:$C$883,"*"&amp;RIGHT($A140,3)&amp;"*",EUROSTAT_VBE_IND_2005!$D$7:$D$883,"3270A*"))/1000+(SUMIFS(EUROSTAT_VBE_IND_2005!AF$7:AF$883,EUROSTAT_VBE_IND_2005!$B$7:$B$883,$D140,EUROSTAT_VBE_IND_2005!$C$7:$C$883,"*"&amp;RIGHT($A140,3)&amp;"*",EUROSTAT_VBE_IND_2005!$D$7:$D$883,"3285*"))/1000+(SUMIFS(EUROSTAT_VBE_IND_2005!AF$7:AF$883,EUROSTAT_VBE_IND_2005!$B$7:$B$883,$D140,EUROSTAT_VBE_IND_2005!$C$7:$C$883,"*"&amp;RIGHT($A140,3)&amp;"*",EUROSTAT_VBE_IND_2005!$D$7:$D$883,"3295*"))/1000+(SUMIFS(EUROSTAT_VBE_IND_2005!AF$7:AF$883,EUROSTAT_VBE_IND_2005!$B$7:$B$883,$D140,EUROSTAT_VBE_IND_2005!$C$7:$C$883,"*"&amp;RIGHT($A140,3)&amp;"*",EUROSTAT_VBE_IND_2005!$D$7:$D$883,"2410*"))/1000+(SUMIFS(EUROSTAT_VBE_IND_2005!AF$7:AF$883,EUROSTAT_VBE_IND_2005!$B$7:$B$883,$D140,EUROSTAT_VBE_IND_2005!$C$7:$C$883,"*"&amp;RIGHT($A140,3)&amp;"*",EUROSTAT_VBE_IND_2005!$D$7:$D$883,"3105*"))/1000</f>
        <v>0</v>
      </c>
      <c r="AH140" s="185">
        <f>(SUMIFS(EUROSTAT_VBE_IND_2005!AH$7:AH$883,EUROSTAT_VBE_IND_2005!$B$7:$B$883,$D140,EUROSTAT_VBE_IND_2005!$C$7:$C$883,"*"&amp;RIGHT($A140,3)&amp;"*",EUROSTAT_VBE_IND_2005!$D$7:$D$883,"3270A*"))/1000+(SUMIFS(EUROSTAT_VBE_IND_2005!AH$7:AH$883,EUROSTAT_VBE_IND_2005!$B$7:$B$883,$D140,EUROSTAT_VBE_IND_2005!$C$7:$C$883,"*"&amp;RIGHT($A140,3)&amp;"*",EUROSTAT_VBE_IND_2005!$D$7:$D$883,"3285*"))/1000+(SUMIFS(EUROSTAT_VBE_IND_2005!AH$7:AH$883,EUROSTAT_VBE_IND_2005!$B$7:$B$883,$D140,EUROSTAT_VBE_IND_2005!$C$7:$C$883,"*"&amp;RIGHT($A140,3)&amp;"*",EUROSTAT_VBE_IND_2005!$D$7:$D$883,"3295*"))/1000+(SUMIFS(EUROSTAT_VBE_IND_2005!AH$7:AH$883,EUROSTAT_VBE_IND_2005!$B$7:$B$883,$D140,EUROSTAT_VBE_IND_2005!$C$7:$C$883,"*"&amp;RIGHT($A140,3)&amp;"*",EUROSTAT_VBE_IND_2005!$D$7:$D$883,"2410*"))/1000+(SUMIFS(EUROSTAT_VBE_IND_2005!AH$7:AH$883,EUROSTAT_VBE_IND_2005!$B$7:$B$883,$D140,EUROSTAT_VBE_IND_2005!$C$7:$C$883,"*"&amp;RIGHT($A140,3)&amp;"*",EUROSTAT_VBE_IND_2005!$D$7:$D$883,"3105*"))/1000</f>
        <v>0.2</v>
      </c>
      <c r="AI140" s="185">
        <f>(SUMIFS(EUROSTAT_VBE_IND_2005!AI$7:AI$883,EUROSTAT_VBE_IND_2005!$B$7:$B$883,$D140,EUROSTAT_VBE_IND_2005!$C$7:$C$883,"*"&amp;RIGHT($A140,3)&amp;"*",EUROSTAT_VBE_IND_2005!$D$7:$D$883,"3270A*"))/1000+(SUMIFS(EUROSTAT_VBE_IND_2005!AI$7:AI$883,EUROSTAT_VBE_IND_2005!$B$7:$B$883,$D140,EUROSTAT_VBE_IND_2005!$C$7:$C$883,"*"&amp;RIGHT($A140,3)&amp;"*",EUROSTAT_VBE_IND_2005!$D$7:$D$883,"3285*"))/1000+(SUMIFS(EUROSTAT_VBE_IND_2005!AI$7:AI$883,EUROSTAT_VBE_IND_2005!$B$7:$B$883,$D140,EUROSTAT_VBE_IND_2005!$C$7:$C$883,"*"&amp;RIGHT($A140,3)&amp;"*",EUROSTAT_VBE_IND_2005!$D$7:$D$883,"3295*"))/1000+(SUMIFS(EUROSTAT_VBE_IND_2005!AI$7:AI$883,EUROSTAT_VBE_IND_2005!$B$7:$B$883,$D140,EUROSTAT_VBE_IND_2005!$C$7:$C$883,"*"&amp;RIGHT($A140,3)&amp;"*",EUROSTAT_VBE_IND_2005!$D$7:$D$883,"2410*"))/1000+(SUMIFS(EUROSTAT_VBE_IND_2005!AI$7:AI$883,EUROSTAT_VBE_IND_2005!$B$7:$B$883,$D140,EUROSTAT_VBE_IND_2005!$C$7:$C$883,"*"&amp;RIGHT($A140,3)&amp;"*",EUROSTAT_VBE_IND_2005!$D$7:$D$883,"3105*"))/1000</f>
        <v>0.08</v>
      </c>
      <c r="AJ140" s="185">
        <f>(SUMIFS(EUROSTAT_VBE_IND_2005!AJ$7:AJ$883,EUROSTAT_VBE_IND_2005!$B$7:$B$883,$D140,EUROSTAT_VBE_IND_2005!$C$7:$C$883,"*"&amp;RIGHT($A140,3)&amp;"*",EUROSTAT_VBE_IND_2005!$D$7:$D$883,"3270A*"))/1000+(SUMIFS(EUROSTAT_VBE_IND_2005!AJ$7:AJ$883,EUROSTAT_VBE_IND_2005!$B$7:$B$883,$D140,EUROSTAT_VBE_IND_2005!$C$7:$C$883,"*"&amp;RIGHT($A140,3)&amp;"*",EUROSTAT_VBE_IND_2005!$D$7:$D$883,"3285*"))/1000+(SUMIFS(EUROSTAT_VBE_IND_2005!AJ$7:AJ$883,EUROSTAT_VBE_IND_2005!$B$7:$B$883,$D140,EUROSTAT_VBE_IND_2005!$C$7:$C$883,"*"&amp;RIGHT($A140,3)&amp;"*",EUROSTAT_VBE_IND_2005!$D$7:$D$883,"3295*"))/1000+(SUMIFS(EUROSTAT_VBE_IND_2005!AJ$7:AJ$883,EUROSTAT_VBE_IND_2005!$B$7:$B$883,$D140,EUROSTAT_VBE_IND_2005!$C$7:$C$883,"*"&amp;RIGHT($A140,3)&amp;"*",EUROSTAT_VBE_IND_2005!$D$7:$D$883,"2410*"))/1000+(SUMIFS(EUROSTAT_VBE_IND_2005!AJ$7:AJ$883,EUROSTAT_VBE_IND_2005!$B$7:$B$883,$D140,EUROSTAT_VBE_IND_2005!$C$7:$C$883,"*"&amp;RIGHT($A140,3)&amp;"*",EUROSTAT_VBE_IND_2005!$D$7:$D$883,"3105*"))/1000</f>
        <v>0</v>
      </c>
      <c r="AK140" s="185">
        <f>(SUMIFS(EUROSTAT_VBE_IND_2005!AK$7:AK$883,EUROSTAT_VBE_IND_2005!$B$7:$B$883,$D140,EUROSTAT_VBE_IND_2005!$C$7:$C$883,"*"&amp;RIGHT($A140,3)&amp;"*",EUROSTAT_VBE_IND_2005!$D$7:$D$883,"3270A*"))/1000+(SUMIFS(EUROSTAT_VBE_IND_2005!AK$7:AK$883,EUROSTAT_VBE_IND_2005!$B$7:$B$883,$D140,EUROSTAT_VBE_IND_2005!$C$7:$C$883,"*"&amp;RIGHT($A140,3)&amp;"*",EUROSTAT_VBE_IND_2005!$D$7:$D$883,"3285*"))/1000+(SUMIFS(EUROSTAT_VBE_IND_2005!AK$7:AK$883,EUROSTAT_VBE_IND_2005!$B$7:$B$883,$D140,EUROSTAT_VBE_IND_2005!$C$7:$C$883,"*"&amp;RIGHT($A140,3)&amp;"*",EUROSTAT_VBE_IND_2005!$D$7:$D$883,"3295*"))/1000+(SUMIFS(EUROSTAT_VBE_IND_2005!AK$7:AK$883,EUROSTAT_VBE_IND_2005!$B$7:$B$883,$D140,EUROSTAT_VBE_IND_2005!$C$7:$C$883,"*"&amp;RIGHT($A140,3)&amp;"*",EUROSTAT_VBE_IND_2005!$D$7:$D$883,"2410*"))/1000+(SUMIFS(EUROSTAT_VBE_IND_2005!AK$7:AK$883,EUROSTAT_VBE_IND_2005!$B$7:$B$883,$D140,EUROSTAT_VBE_IND_2005!$C$7:$C$883,"*"&amp;RIGHT($A140,3)&amp;"*",EUROSTAT_VBE_IND_2005!$D$7:$D$883,"3105*"))/1000</f>
        <v>0.92</v>
      </c>
      <c r="AL140" s="219"/>
      <c r="AM140" s="219"/>
      <c r="AN140" s="219"/>
      <c r="AO140" s="185">
        <f>(SUMIFS(EUROSTAT_VBE_IND_2005!Y$7:Y$883,EUROSTAT_VBE_IND_2005!$B$7:$B$883,$D140,EUROSTAT_VBE_IND_2005!$C$7:$C$883,"*"&amp;RIGHT($A140,3)&amp;"*",EUROSTAT_VBE_IND_2005!$D$7:$D$883,"3270A*"))/1000+(SUMIFS(EUROSTAT_VBE_IND_2005!Y$7:Y$883,EUROSTAT_VBE_IND_2005!$B$7:$B$883,$D140,EUROSTAT_VBE_IND_2005!$C$7:$C$883,"*"&amp;RIGHT($A140,3)&amp;"*",EUROSTAT_VBE_IND_2005!$D$7:$D$883,"3285*"))/1000+(SUMIFS(EUROSTAT_VBE_IND_2005!Y$7:Y$883,EUROSTAT_VBE_IND_2005!$B$7:$B$883,$D140,EUROSTAT_VBE_IND_2005!$C$7:$C$883,"*"&amp;RIGHT($A140,3)&amp;"*",EUROSTAT_VBE_IND_2005!$D$7:$D$883,"3295*"))/1000+(SUMIFS(EUROSTAT_VBE_IND_2005!Y$7:Y$883,EUROSTAT_VBE_IND_2005!$B$7:$B$883,$D140,EUROSTAT_VBE_IND_2005!$C$7:$C$883,"*"&amp;RIGHT($A140,3)&amp;"*",EUROSTAT_VBE_IND_2005!$D$7:$D$883,"2410*"))/1000+(SUMIFS(EUROSTAT_VBE_IND_2005!Y$7:Y$883,EUROSTAT_VBE_IND_2005!$B$7:$B$883,$D140,EUROSTAT_VBE_IND_2005!$C$7:$C$883,"*"&amp;RIGHT($A140,3)&amp;"*",EUROSTAT_VBE_IND_2005!$D$7:$D$883,"3105*"))/1000</f>
        <v>2.64</v>
      </c>
      <c r="AP140" s="185">
        <f>(SUMIFS(EUROSTAT_VBE_IND_2005!Z$7:Z$883,EUROSTAT_VBE_IND_2005!$B$7:$B$883,$D140,EUROSTAT_VBE_IND_2005!$C$7:$C$883,"*"&amp;RIGHT($A140,3)&amp;"*",EUROSTAT_VBE_IND_2005!$D$7:$D$883,"3270A*"))/1000+(SUMIFS(EUROSTAT_VBE_IND_2005!Z$7:Z$883,EUROSTAT_VBE_IND_2005!$B$7:$B$883,$D140,EUROSTAT_VBE_IND_2005!$C$7:$C$883,"*"&amp;RIGHT($A140,3)&amp;"*",EUROSTAT_VBE_IND_2005!$D$7:$D$883,"3285*"))/1000+(SUMIFS(EUROSTAT_VBE_IND_2005!Z$7:Z$883,EUROSTAT_VBE_IND_2005!$B$7:$B$883,$D140,EUROSTAT_VBE_IND_2005!$C$7:$C$883,"*"&amp;RIGHT($A140,3)&amp;"*",EUROSTAT_VBE_IND_2005!$D$7:$D$883,"3295*"))/1000+(SUMIFS(EUROSTAT_VBE_IND_2005!Z$7:Z$883,EUROSTAT_VBE_IND_2005!$B$7:$B$883,$D140,EUROSTAT_VBE_IND_2005!$C$7:$C$883,"*"&amp;RIGHT($A140,3)&amp;"*",EUROSTAT_VBE_IND_2005!$D$7:$D$883,"2410*"))/1000+(SUMIFS(EUROSTAT_VBE_IND_2005!Z$7:Z$883,EUROSTAT_VBE_IND_2005!$B$7:$B$883,$D140,EUROSTAT_VBE_IND_2005!$C$7:$C$883,"*"&amp;RIGHT($A140,3)&amp;"*",EUROSTAT_VBE_IND_2005!$D$7:$D$883,"3105*"))/1000</f>
        <v>0</v>
      </c>
      <c r="AQ140" s="185">
        <f>(SUMIFS(EUROSTAT_VBE_IND_2005!AG$7:AG$883,EUROSTAT_VBE_IND_2005!$B$7:$B$883,$D140,EUROSTAT_VBE_IND_2005!$C$7:$C$883,"*"&amp;RIGHT($A140,3)&amp;"*",EUROSTAT_VBE_IND_2005!$D$7:$D$883,"3270A*"))/1000+(SUMIFS(EUROSTAT_VBE_IND_2005!AG$7:AG$883,EUROSTAT_VBE_IND_2005!$B$7:$B$883,$D140,EUROSTAT_VBE_IND_2005!$C$7:$C$883,"*"&amp;RIGHT($A140,3)&amp;"*",EUROSTAT_VBE_IND_2005!$D$7:$D$883,"3285*"))/1000+(SUMIFS(EUROSTAT_VBE_IND_2005!AG$7:AG$883,EUROSTAT_VBE_IND_2005!$B$7:$B$883,$D140,EUROSTAT_VBE_IND_2005!$C$7:$C$883,"*"&amp;RIGHT($A140,3)&amp;"*",EUROSTAT_VBE_IND_2005!$D$7:$D$883,"3295*"))/1000+(SUMIFS(EUROSTAT_VBE_IND_2005!AG$7:AG$883,EUROSTAT_VBE_IND_2005!$B$7:$B$883,$D140,EUROSTAT_VBE_IND_2005!$C$7:$C$883,"*"&amp;RIGHT($A140,3)&amp;"*",EUROSTAT_VBE_IND_2005!$D$7:$D$883,"2410*"))/1000+(SUMIFS(EUROSTAT_VBE_IND_2005!AG$7:AG$883,EUROSTAT_VBE_IND_2005!$B$7:$B$883,$D140,EUROSTAT_VBE_IND_2005!$C$7:$C$883,"*"&amp;RIGHT($A140,3)&amp;"*",EUROSTAT_VBE_IND_2005!$D$7:$D$883,"3105*"))/1000</f>
        <v>0</v>
      </c>
    </row>
    <row r="141" spans="1:43">
      <c r="A141" t="str">
        <f>LEFT(EUROSTAT_VBE_IND_2005!$C$139,8)</f>
        <v>B_101810</v>
      </c>
      <c r="B141" s="28" t="s">
        <v>298</v>
      </c>
      <c r="C141" t="s">
        <v>293</v>
      </c>
      <c r="D141" t="s">
        <v>55</v>
      </c>
      <c r="E141" t="s">
        <v>238</v>
      </c>
      <c r="F141" t="s">
        <v>258</v>
      </c>
      <c r="G141" s="185">
        <f>(SUMIFS(EUROSTAT_VBE_IND_2005!E$7:E$883,EUROSTAT_VBE_IND_2005!$B$7:$B$883,$D141,EUROSTAT_VBE_IND_2005!$C$7:$C$883,"*"&amp;RIGHT($A141,3)&amp;"*",EUROSTAT_VBE_IND_2005!$D$7:$D$883,"328*"))/1000-(SUMIFS(EUROSTAT_VBE_IND_2005!E$7:E$883,EUROSTAT_VBE_IND_2005!$B$7:$B$883,$D141,EUROSTAT_VBE_IND_2005!$C$7:$C$883,"*"&amp;RIGHT($A141,3)&amp;"*",EUROSTAT_VBE_IND_2005!$D$7:$D$883,"3285*"))/1000</f>
        <v>0</v>
      </c>
      <c r="H141" s="185">
        <f>(SUMIFS(EUROSTAT_VBE_IND_2005!F$7:F$883,EUROSTAT_VBE_IND_2005!$B$7:$B$883,$D141,EUROSTAT_VBE_IND_2005!$C$7:$C$883,"*"&amp;RIGHT($A141,3)&amp;"*",EUROSTAT_VBE_IND_2005!$D$7:$D$883,"328*"))/1000-(SUMIFS(EUROSTAT_VBE_IND_2005!F$7:F$883,EUROSTAT_VBE_IND_2005!$B$7:$B$883,$D141,EUROSTAT_VBE_IND_2005!$C$7:$C$883,"*"&amp;RIGHT($A141,3)&amp;"*",EUROSTAT_VBE_IND_2005!$D$7:$D$883,"3285*"))/1000</f>
        <v>0</v>
      </c>
      <c r="I141" s="185">
        <f>(SUMIFS(EUROSTAT_VBE_IND_2005!G$7:G$883,EUROSTAT_VBE_IND_2005!$B$7:$B$883,$D141,EUROSTAT_VBE_IND_2005!$C$7:$C$883,"*"&amp;RIGHT($A141,3)&amp;"*",EUROSTAT_VBE_IND_2005!$D$7:$D$883,"328*"))/1000-(SUMIFS(EUROSTAT_VBE_IND_2005!G$7:G$883,EUROSTAT_VBE_IND_2005!$B$7:$B$883,$D141,EUROSTAT_VBE_IND_2005!$C$7:$C$883,"*"&amp;RIGHT($A141,3)&amp;"*",EUROSTAT_VBE_IND_2005!$D$7:$D$883,"3285*"))/1000</f>
        <v>0</v>
      </c>
      <c r="J141" s="219"/>
      <c r="K141" s="185">
        <f>(SUMIFS(EUROSTAT_VBE_IND_2005!H$7:H$883,EUROSTAT_VBE_IND_2005!$B$7:$B$883,$D141,EUROSTAT_VBE_IND_2005!$C$7:$C$883,"*"&amp;RIGHT($A141,3)&amp;"*",EUROSTAT_VBE_IND_2005!$D$7:$D$883,"328*"))/1000-(SUMIFS(EUROSTAT_VBE_IND_2005!H$7:H$883,EUROSTAT_VBE_IND_2005!$B$7:$B$883,$D141,EUROSTAT_VBE_IND_2005!$C$7:$C$883,"*"&amp;RIGHT($A141,3)&amp;"*",EUROSTAT_VBE_IND_2005!$D$7:$D$883,"3285*"))/1000</f>
        <v>0</v>
      </c>
      <c r="L141" s="185">
        <f>(SUMIFS(EUROSTAT_VBE_IND_2005!I$7:I$883,EUROSTAT_VBE_IND_2005!$B$7:$B$883,$D141,EUROSTAT_VBE_IND_2005!$C$7:$C$883,"*"&amp;RIGHT($A141,3)&amp;"*",EUROSTAT_VBE_IND_2005!$D$7:$D$883,"328*"))/1000-(SUMIFS(EUROSTAT_VBE_IND_2005!I$7:I$883,EUROSTAT_VBE_IND_2005!$B$7:$B$883,$D141,EUROSTAT_VBE_IND_2005!$C$7:$C$883,"*"&amp;RIGHT($A141,3)&amp;"*",EUROSTAT_VBE_IND_2005!$D$7:$D$883,"3285*"))/1000</f>
        <v>0</v>
      </c>
      <c r="M141" s="185">
        <f>(SUMIFS(EUROSTAT_VBE_IND_2005!J$7:J$883,EUROSTAT_VBE_IND_2005!$B$7:$B$883,$D141,EUROSTAT_VBE_IND_2005!$C$7:$C$883,"*"&amp;RIGHT($A141,3)&amp;"*",EUROSTAT_VBE_IND_2005!$D$7:$D$883,"328*"))/1000-(SUMIFS(EUROSTAT_VBE_IND_2005!J$7:J$883,EUROSTAT_VBE_IND_2005!$B$7:$B$883,$D141,EUROSTAT_VBE_IND_2005!$C$7:$C$883,"*"&amp;RIGHT($A141,3)&amp;"*",EUROSTAT_VBE_IND_2005!$D$7:$D$883,"3285*"))/1000</f>
        <v>0</v>
      </c>
      <c r="N141" s="185">
        <f>(SUMIFS(EUROSTAT_VBE_IND_2005!K$7:K$883,EUROSTAT_VBE_IND_2005!$B$7:$B$883,$D141,EUROSTAT_VBE_IND_2005!$C$7:$C$883,"*"&amp;RIGHT($A141,3)&amp;"*",EUROSTAT_VBE_IND_2005!$D$7:$D$883,"328*"))/1000-(SUMIFS(EUROSTAT_VBE_IND_2005!K$7:K$883,EUROSTAT_VBE_IND_2005!$B$7:$B$883,$D141,EUROSTAT_VBE_IND_2005!$C$7:$C$883,"*"&amp;RIGHT($A141,3)&amp;"*",EUROSTAT_VBE_IND_2005!$D$7:$D$883,"3285*"))/1000</f>
        <v>0</v>
      </c>
      <c r="O141" s="185">
        <f>(SUMIFS(EUROSTAT_VBE_IND_2005!L$7:L$883,EUROSTAT_VBE_IND_2005!$B$7:$B$883,$D141,EUROSTAT_VBE_IND_2005!$C$7:$C$883,"*"&amp;RIGHT($A141,3)&amp;"*",EUROSTAT_VBE_IND_2005!$D$7:$D$883,"328*"))/1000-(SUMIFS(EUROSTAT_VBE_IND_2005!L$7:L$883,EUROSTAT_VBE_IND_2005!$B$7:$B$883,$D141,EUROSTAT_VBE_IND_2005!$C$7:$C$883,"*"&amp;RIGHT($A141,3)&amp;"*",EUROSTAT_VBE_IND_2005!$D$7:$D$883,"3285*"))/1000</f>
        <v>0</v>
      </c>
      <c r="P141" s="185">
        <f>(SUMIFS(EUROSTAT_VBE_IND_2005!M$7:M$883,EUROSTAT_VBE_IND_2005!$B$7:$B$883,$D141,EUROSTAT_VBE_IND_2005!$C$7:$C$883,"*"&amp;RIGHT($A141,3)&amp;"*",EUROSTAT_VBE_IND_2005!$D$7:$D$883,"328*"))/1000-(SUMIFS(EUROSTAT_VBE_IND_2005!M$7:M$883,EUROSTAT_VBE_IND_2005!$B$7:$B$883,$D141,EUROSTAT_VBE_IND_2005!$C$7:$C$883,"*"&amp;RIGHT($A141,3)&amp;"*",EUROSTAT_VBE_IND_2005!$D$7:$D$883,"3285*"))/1000</f>
        <v>0</v>
      </c>
      <c r="Q141" s="185">
        <f>(SUMIFS(EUROSTAT_VBE_IND_2005!N$7:N$883,EUROSTAT_VBE_IND_2005!$B$7:$B$883,$D141,EUROSTAT_VBE_IND_2005!$C$7:$C$883,"*"&amp;RIGHT($A141,3)&amp;"*",EUROSTAT_VBE_IND_2005!$D$7:$D$883,"328*"))/1000-(SUMIFS(EUROSTAT_VBE_IND_2005!N$7:N$883,EUROSTAT_VBE_IND_2005!$B$7:$B$883,$D141,EUROSTAT_VBE_IND_2005!$C$7:$C$883,"*"&amp;RIGHT($A141,3)&amp;"*",EUROSTAT_VBE_IND_2005!$D$7:$D$883,"3285*"))/1000</f>
        <v>0</v>
      </c>
      <c r="R141" s="185">
        <f>(SUMIFS(EUROSTAT_VBE_IND_2005!O$7:O$883,EUROSTAT_VBE_IND_2005!$B$7:$B$883,$D141,EUROSTAT_VBE_IND_2005!$C$7:$C$883,"*"&amp;RIGHT($A141,3)&amp;"*",EUROSTAT_VBE_IND_2005!$D$7:$D$883,"328*"))/1000-(SUMIFS(EUROSTAT_VBE_IND_2005!O$7:O$883,EUROSTAT_VBE_IND_2005!$B$7:$B$883,$D141,EUROSTAT_VBE_IND_2005!$C$7:$C$883,"*"&amp;RIGHT($A141,3)&amp;"*",EUROSTAT_VBE_IND_2005!$D$7:$D$883,"3285*"))/1000</f>
        <v>0</v>
      </c>
      <c r="S141" s="185">
        <f>(SUMIFS(EUROSTAT_VBE_IND_2005!P$7:P$883,EUROSTAT_VBE_IND_2005!$B$7:$B$883,$D141,EUROSTAT_VBE_IND_2005!$C$7:$C$883,"*"&amp;RIGHT($A141,3)&amp;"*",EUROSTAT_VBE_IND_2005!$D$7:$D$883,"328*"))/1000-(SUMIFS(EUROSTAT_VBE_IND_2005!P$7:P$883,EUROSTAT_VBE_IND_2005!$B$7:$B$883,$D141,EUROSTAT_VBE_IND_2005!$C$7:$C$883,"*"&amp;RIGHT($A141,3)&amp;"*",EUROSTAT_VBE_IND_2005!$D$7:$D$883,"3285*"))/1000</f>
        <v>0</v>
      </c>
      <c r="T141" s="185">
        <f>(SUMIFS(EUROSTAT_VBE_IND_2005!Q$7:Q$883,EUROSTAT_VBE_IND_2005!$B$7:$B$883,$D141,EUROSTAT_VBE_IND_2005!$C$7:$C$883,"*"&amp;RIGHT($A141,3)&amp;"*",EUROSTAT_VBE_IND_2005!$D$7:$D$883,"328*"))/1000-(SUMIFS(EUROSTAT_VBE_IND_2005!Q$7:Q$883,EUROSTAT_VBE_IND_2005!$B$7:$B$883,$D141,EUROSTAT_VBE_IND_2005!$C$7:$C$883,"*"&amp;RIGHT($A141,3)&amp;"*",EUROSTAT_VBE_IND_2005!$D$7:$D$883,"3285*"))/1000</f>
        <v>0</v>
      </c>
      <c r="U141" s="185">
        <f>(SUMIFS(EUROSTAT_VBE_IND_2005!R$7:R$883,EUROSTAT_VBE_IND_2005!$B$7:$B$883,$D141,EUROSTAT_VBE_IND_2005!$C$7:$C$883,"*"&amp;RIGHT($A141,3)&amp;"*",EUROSTAT_VBE_IND_2005!$D$7:$D$883,"328*"))/1000-(SUMIFS(EUROSTAT_VBE_IND_2005!R$7:R$883,EUROSTAT_VBE_IND_2005!$B$7:$B$883,$D141,EUROSTAT_VBE_IND_2005!$C$7:$C$883,"*"&amp;RIGHT($A141,3)&amp;"*",EUROSTAT_VBE_IND_2005!$D$7:$D$883,"3285*"))/1000</f>
        <v>0</v>
      </c>
      <c r="V141" s="185">
        <f>(SUMIFS(EUROSTAT_VBE_IND_2005!S$7:S$883,EUROSTAT_VBE_IND_2005!$B$7:$B$883,$D141,EUROSTAT_VBE_IND_2005!$C$7:$C$883,"*"&amp;RIGHT($A141,3)&amp;"*",EUROSTAT_VBE_IND_2005!$D$7:$D$883,"328*"))/1000-(SUMIFS(EUROSTAT_VBE_IND_2005!S$7:S$883,EUROSTAT_VBE_IND_2005!$B$7:$B$883,$D141,EUROSTAT_VBE_IND_2005!$C$7:$C$883,"*"&amp;RIGHT($A141,3)&amp;"*",EUROSTAT_VBE_IND_2005!$D$7:$D$883,"3285*"))/1000</f>
        <v>0</v>
      </c>
      <c r="W141" s="185">
        <f>(SUMIFS(EUROSTAT_VBE_IND_2005!T$7:T$883,EUROSTAT_VBE_IND_2005!$B$7:$B$883,$D141,EUROSTAT_VBE_IND_2005!$C$7:$C$883,"*"&amp;RIGHT($A141,3)&amp;"*",EUROSTAT_VBE_IND_2005!$D$7:$D$883,"328*"))/1000-(SUMIFS(EUROSTAT_VBE_IND_2005!T$7:T$883,EUROSTAT_VBE_IND_2005!$B$7:$B$883,$D141,EUROSTAT_VBE_IND_2005!$C$7:$C$883,"*"&amp;RIGHT($A141,3)&amp;"*",EUROSTAT_VBE_IND_2005!$D$7:$D$883,"3285*"))/1000</f>
        <v>0</v>
      </c>
      <c r="X141" s="185">
        <f>(SUMIFS(EUROSTAT_VBE_IND_2005!U$7:U$883,EUROSTAT_VBE_IND_2005!$B$7:$B$883,$D141,EUROSTAT_VBE_IND_2005!$C$7:$C$883,"*"&amp;RIGHT($A141,3)&amp;"*",EUROSTAT_VBE_IND_2005!$D$7:$D$883,"328*"))/1000-(SUMIFS(EUROSTAT_VBE_IND_2005!U$7:U$883,EUROSTAT_VBE_IND_2005!$B$7:$B$883,$D141,EUROSTAT_VBE_IND_2005!$C$7:$C$883,"*"&amp;RIGHT($A141,3)&amp;"*",EUROSTAT_VBE_IND_2005!$D$7:$D$883,"3285*"))/1000</f>
        <v>0</v>
      </c>
      <c r="Y141" s="185">
        <f>(SUMIFS(EUROSTAT_VBE_IND_2005!V$7:V$883,EUROSTAT_VBE_IND_2005!$B$7:$B$883,$D141,EUROSTAT_VBE_IND_2005!$C$7:$C$883,"*"&amp;RIGHT($A141,3)&amp;"*",EUROSTAT_VBE_IND_2005!$D$7:$D$883,"328*"))/1000-(SUMIFS(EUROSTAT_VBE_IND_2005!V$7:V$883,EUROSTAT_VBE_IND_2005!$B$7:$B$883,$D141,EUROSTAT_VBE_IND_2005!$C$7:$C$883,"*"&amp;RIGHT($A141,3)&amp;"*",EUROSTAT_VBE_IND_2005!$D$7:$D$883,"3285*"))/1000</f>
        <v>0</v>
      </c>
      <c r="Z141" s="185">
        <f>(SUMIFS(EUROSTAT_VBE_IND_2005!W$7:W$883,EUROSTAT_VBE_IND_2005!$B$7:$B$883,$D141,EUROSTAT_VBE_IND_2005!$C$7:$C$883,"*"&amp;RIGHT($A141,3)&amp;"*",EUROSTAT_VBE_IND_2005!$D$7:$D$883,"328*"))/1000-(SUMIFS(EUROSTAT_VBE_IND_2005!W$7:W$883,EUROSTAT_VBE_IND_2005!$B$7:$B$883,$D141,EUROSTAT_VBE_IND_2005!$C$7:$C$883,"*"&amp;RIGHT($A141,3)&amp;"*",EUROSTAT_VBE_IND_2005!$D$7:$D$883,"3285*"))/1000</f>
        <v>0</v>
      </c>
      <c r="AA141" s="185">
        <f>(SUMIFS(EUROSTAT_VBE_IND_2005!X$7:X$883,EUROSTAT_VBE_IND_2005!$B$7:$B$883,$D141,EUROSTAT_VBE_IND_2005!$C$7:$C$883,"*"&amp;RIGHT($A141,3)&amp;"*",EUROSTAT_VBE_IND_2005!$D$7:$D$883,"328*"))/1000-(SUMIFS(EUROSTAT_VBE_IND_2005!X$7:X$883,EUROSTAT_VBE_IND_2005!$B$7:$B$883,$D141,EUROSTAT_VBE_IND_2005!$C$7:$C$883,"*"&amp;RIGHT($A141,3)&amp;"*",EUROSTAT_VBE_IND_2005!$D$7:$D$883,"3285*"))/1000</f>
        <v>0</v>
      </c>
      <c r="AB141" s="185">
        <f>(SUMIFS(EUROSTAT_VBE_IND_2005!AA$7:AA$883,EUROSTAT_VBE_IND_2005!$B$7:$B$883,$D141,EUROSTAT_VBE_IND_2005!$C$7:$C$883,"*"&amp;RIGHT($A141,3)&amp;"*",EUROSTAT_VBE_IND_2005!$D$7:$D$883,"328*"))/1000-(SUMIFS(EUROSTAT_VBE_IND_2005!AA$7:AA$883,EUROSTAT_VBE_IND_2005!$B$7:$B$883,$D141,EUROSTAT_VBE_IND_2005!$C$7:$C$883,"*"&amp;RIGHT($A141,3)&amp;"*",EUROSTAT_VBE_IND_2005!$D$7:$D$883,"3285*"))/1000</f>
        <v>0</v>
      </c>
      <c r="AC141" s="185">
        <f>(SUMIFS(EUROSTAT_VBE_IND_2005!AB$7:AB$883,EUROSTAT_VBE_IND_2005!$B$7:$B$883,$D141,EUROSTAT_VBE_IND_2005!$C$7:$C$883,"*"&amp;RIGHT($A141,3)&amp;"*",EUROSTAT_VBE_IND_2005!$D$7:$D$883,"328*"))/1000-(SUMIFS(EUROSTAT_VBE_IND_2005!AB$7:AB$883,EUROSTAT_VBE_IND_2005!$B$7:$B$883,$D141,EUROSTAT_VBE_IND_2005!$C$7:$C$883,"*"&amp;RIGHT($A141,3)&amp;"*",EUROSTAT_VBE_IND_2005!$D$7:$D$883,"3285*"))/1000</f>
        <v>0</v>
      </c>
      <c r="AD141" s="185">
        <f>(SUMIFS(EUROSTAT_VBE_IND_2005!AC$7:AC$883,EUROSTAT_VBE_IND_2005!$B$7:$B$883,$D141,EUROSTAT_VBE_IND_2005!$C$7:$C$883,"*"&amp;RIGHT($A141,3)&amp;"*",EUROSTAT_VBE_IND_2005!$D$7:$D$883,"328*"))/1000-(SUMIFS(EUROSTAT_VBE_IND_2005!AC$7:AC$883,EUROSTAT_VBE_IND_2005!$B$7:$B$883,$D141,EUROSTAT_VBE_IND_2005!$C$7:$C$883,"*"&amp;RIGHT($A141,3)&amp;"*",EUROSTAT_VBE_IND_2005!$D$7:$D$883,"3285*"))/1000</f>
        <v>0</v>
      </c>
      <c r="AE141" s="185">
        <f>(SUMIFS(EUROSTAT_VBE_IND_2005!AD$7:AD$883,EUROSTAT_VBE_IND_2005!$B$7:$B$883,$D141,EUROSTAT_VBE_IND_2005!$C$7:$C$883,"*"&amp;RIGHT($A141,3)&amp;"*",EUROSTAT_VBE_IND_2005!$D$7:$D$883,"328*"))/1000-(SUMIFS(EUROSTAT_VBE_IND_2005!AD$7:AD$883,EUROSTAT_VBE_IND_2005!$B$7:$B$883,$D141,EUROSTAT_VBE_IND_2005!$C$7:$C$883,"*"&amp;RIGHT($A141,3)&amp;"*",EUROSTAT_VBE_IND_2005!$D$7:$D$883,"3285*"))/1000</f>
        <v>0</v>
      </c>
      <c r="AF141" s="185">
        <f>(SUMIFS(EUROSTAT_VBE_IND_2005!AE$7:AE$883,EUROSTAT_VBE_IND_2005!$B$7:$B$883,$D141,EUROSTAT_VBE_IND_2005!$C$7:$C$883,"*"&amp;RIGHT($A141,3)&amp;"*",EUROSTAT_VBE_IND_2005!$D$7:$D$883,"328*"))/1000-(SUMIFS(EUROSTAT_VBE_IND_2005!AE$7:AE$883,EUROSTAT_VBE_IND_2005!$B$7:$B$883,$D141,EUROSTAT_VBE_IND_2005!$C$7:$C$883,"*"&amp;RIGHT($A141,3)&amp;"*",EUROSTAT_VBE_IND_2005!$D$7:$D$883,"3285*"))/1000</f>
        <v>0</v>
      </c>
      <c r="AG141" s="185">
        <f>(SUMIFS(EUROSTAT_VBE_IND_2005!AF$7:AF$883,EUROSTAT_VBE_IND_2005!$B$7:$B$883,$D141,EUROSTAT_VBE_IND_2005!$C$7:$C$883,"*"&amp;RIGHT($A141,3)&amp;"*",EUROSTAT_VBE_IND_2005!$D$7:$D$883,"328*"))/1000-(SUMIFS(EUROSTAT_VBE_IND_2005!AF$7:AF$883,EUROSTAT_VBE_IND_2005!$B$7:$B$883,$D141,EUROSTAT_VBE_IND_2005!$C$7:$C$883,"*"&amp;RIGHT($A141,3)&amp;"*",EUROSTAT_VBE_IND_2005!$D$7:$D$883,"3285*"))/1000</f>
        <v>0</v>
      </c>
      <c r="AH141" s="185">
        <f>(SUMIFS(EUROSTAT_VBE_IND_2005!AH$7:AH$883,EUROSTAT_VBE_IND_2005!$B$7:$B$883,$D141,EUROSTAT_VBE_IND_2005!$C$7:$C$883,"*"&amp;RIGHT($A141,3)&amp;"*",EUROSTAT_VBE_IND_2005!$D$7:$D$883,"328*"))/1000-(SUMIFS(EUROSTAT_VBE_IND_2005!AH$7:AH$883,EUROSTAT_VBE_IND_2005!$B$7:$B$883,$D141,EUROSTAT_VBE_IND_2005!$C$7:$C$883,"*"&amp;RIGHT($A141,3)&amp;"*",EUROSTAT_VBE_IND_2005!$D$7:$D$883,"3285*"))/1000</f>
        <v>0</v>
      </c>
      <c r="AI141" s="185">
        <f>(SUMIFS(EUROSTAT_VBE_IND_2005!AI$7:AI$883,EUROSTAT_VBE_IND_2005!$B$7:$B$883,$D141,EUROSTAT_VBE_IND_2005!$C$7:$C$883,"*"&amp;RIGHT($A141,3)&amp;"*",EUROSTAT_VBE_IND_2005!$D$7:$D$883,"328*"))/1000-(SUMIFS(EUROSTAT_VBE_IND_2005!AI$7:AI$883,EUROSTAT_VBE_IND_2005!$B$7:$B$883,$D141,EUROSTAT_VBE_IND_2005!$C$7:$C$883,"*"&amp;RIGHT($A141,3)&amp;"*",EUROSTAT_VBE_IND_2005!$D$7:$D$883,"3285*"))/1000</f>
        <v>0</v>
      </c>
      <c r="AJ141" s="185">
        <f>(SUMIFS(EUROSTAT_VBE_IND_2005!AJ$7:AJ$883,EUROSTAT_VBE_IND_2005!$B$7:$B$883,$D141,EUROSTAT_VBE_IND_2005!$C$7:$C$883,"*"&amp;RIGHT($A141,3)&amp;"*",EUROSTAT_VBE_IND_2005!$D$7:$D$883,"328*"))/1000-(SUMIFS(EUROSTAT_VBE_IND_2005!AJ$7:AJ$883,EUROSTAT_VBE_IND_2005!$B$7:$B$883,$D141,EUROSTAT_VBE_IND_2005!$C$7:$C$883,"*"&amp;RIGHT($A141,3)&amp;"*",EUROSTAT_VBE_IND_2005!$D$7:$D$883,"3285*"))/1000</f>
        <v>0</v>
      </c>
      <c r="AK141" s="185">
        <f>(SUMIFS(EUROSTAT_VBE_IND_2005!AK$7:AK$883,EUROSTAT_VBE_IND_2005!$B$7:$B$883,$D141,EUROSTAT_VBE_IND_2005!$C$7:$C$883,"*"&amp;RIGHT($A141,3)&amp;"*",EUROSTAT_VBE_IND_2005!$D$7:$D$883,"328*"))/1000-(SUMIFS(EUROSTAT_VBE_IND_2005!AK$7:AK$883,EUROSTAT_VBE_IND_2005!$B$7:$B$883,$D141,EUROSTAT_VBE_IND_2005!$C$7:$C$883,"*"&amp;RIGHT($A141,3)&amp;"*",EUROSTAT_VBE_IND_2005!$D$7:$D$883,"3285*"))/1000</f>
        <v>0</v>
      </c>
      <c r="AL141" s="219"/>
      <c r="AM141" s="219"/>
      <c r="AN141" s="219"/>
      <c r="AO141" s="185">
        <f>(SUMIFS(EUROSTAT_VBE_IND_2005!Y$7:Y$883,EUROSTAT_VBE_IND_2005!$B$7:$B$883,$D141,EUROSTAT_VBE_IND_2005!$C$7:$C$883,"*"&amp;RIGHT($A141,3)&amp;"*",EUROSTAT_VBE_IND_2005!$D$7:$D$883,"328*"))/1000-(SUMIFS(EUROSTAT_VBE_IND_2005!Y$7:Y$883,EUROSTAT_VBE_IND_2005!$B$7:$B$883,$D141,EUROSTAT_VBE_IND_2005!$C$7:$C$883,"*"&amp;RIGHT($A141,3)&amp;"*",EUROSTAT_VBE_IND_2005!$D$7:$D$883,"3285*"))/1000</f>
        <v>0</v>
      </c>
      <c r="AP141" s="185">
        <f>(SUMIFS(EUROSTAT_VBE_IND_2005!Z$7:Z$883,EUROSTAT_VBE_IND_2005!$B$7:$B$883,$D141,EUROSTAT_VBE_IND_2005!$C$7:$C$883,"*"&amp;RIGHT($A141,3)&amp;"*",EUROSTAT_VBE_IND_2005!$D$7:$D$883,"328*"))/1000-(SUMIFS(EUROSTAT_VBE_IND_2005!Z$7:Z$883,EUROSTAT_VBE_IND_2005!$B$7:$B$883,$D141,EUROSTAT_VBE_IND_2005!$C$7:$C$883,"*"&amp;RIGHT($A141,3)&amp;"*",EUROSTAT_VBE_IND_2005!$D$7:$D$883,"3285*"))/1000</f>
        <v>0</v>
      </c>
      <c r="AQ141" s="185">
        <f>(SUMIFS(EUROSTAT_VBE_IND_2005!AG$7:AG$883,EUROSTAT_VBE_IND_2005!$B$7:$B$883,$D141,EUROSTAT_VBE_IND_2005!$C$7:$C$883,"*"&amp;RIGHT($A141,3)&amp;"*",EUROSTAT_VBE_IND_2005!$D$7:$D$883,"328*"))/1000-(SUMIFS(EUROSTAT_VBE_IND_2005!AG$7:AG$883,EUROSTAT_VBE_IND_2005!$B$7:$B$883,$D141,EUROSTAT_VBE_IND_2005!$C$7:$C$883,"*"&amp;RIGHT($A141,3)&amp;"*",EUROSTAT_VBE_IND_2005!$D$7:$D$883,"3285*"))/1000</f>
        <v>0</v>
      </c>
    </row>
    <row r="142" spans="1:43">
      <c r="A142" t="str">
        <f>LEFT(EUROSTAT_VBE_IND_2005!$C$139,8)</f>
        <v>B_101810</v>
      </c>
      <c r="B142" s="28" t="s">
        <v>298</v>
      </c>
      <c r="C142" t="s">
        <v>293</v>
      </c>
      <c r="D142" t="s">
        <v>55</v>
      </c>
      <c r="E142" t="s">
        <v>239</v>
      </c>
      <c r="F142" t="s">
        <v>259</v>
      </c>
      <c r="G142" s="185">
        <f>(SUMIFS(EUROSTAT_VBE_IND_2005!E$7:E$883,EUROSTAT_VBE_IND_2005!$B$7:$B$883,$D142,EUROSTAT_VBE_IND_2005!$C$7:$C$883,"*"&amp;RIGHT($A142,3)&amp;"*",EUROSTAT_VBE_IND_2005!$D$7:$D$883,"4100*"))/1000+(SUMIFS(EUROSTAT_VBE_IND_2005!E$7:E$883,EUROSTAT_VBE_IND_2005!$B$7:$B$883,$D142,EUROSTAT_VBE_IND_2005!$C$7:$C$883,"*"&amp;RIGHT($A142,3)&amp;"*",EUROSTAT_VBE_IND_2005!$D$7:$D$883,"4230*"))/1000+(SUMIFS(EUROSTAT_VBE_IND_2005!E$7:E$883,EUROSTAT_VBE_IND_2005!$B$7:$B$883,$D142,EUROSTAT_VBE_IND_2005!$C$7:$C$883,"*"&amp;RIGHT($A142,3)&amp;"*",EUROSTAT_VBE_IND_2005!$D$7:$D$883,"4240*"))/1000+(SUMIFS(EUROSTAT_VBE_IND_2005!E$7:E$883,EUROSTAT_VBE_IND_2005!$B$7:$B$883,$D142,EUROSTAT_VBE_IND_2005!$C$7:$C$883,"*"&amp;RIGHT($A142,3)&amp;"*",EUROSTAT_VBE_IND_2005!$D$7:$D$883,"3106*"))/1000</f>
        <v>3.119</v>
      </c>
      <c r="H142" s="185">
        <f>(SUMIFS(EUROSTAT_VBE_IND_2005!F$7:F$883,EUROSTAT_VBE_IND_2005!$B$7:$B$883,$D142,EUROSTAT_VBE_IND_2005!$C$7:$C$883,"*"&amp;RIGHT($A142,3)&amp;"*",EUROSTAT_VBE_IND_2005!$D$7:$D$883,"4100*"))/1000+(SUMIFS(EUROSTAT_VBE_IND_2005!F$7:F$883,EUROSTAT_VBE_IND_2005!$B$7:$B$883,$D142,EUROSTAT_VBE_IND_2005!$C$7:$C$883,"*"&amp;RIGHT($A142,3)&amp;"*",EUROSTAT_VBE_IND_2005!$D$7:$D$883,"4230*"))/1000+(SUMIFS(EUROSTAT_VBE_IND_2005!F$7:F$883,EUROSTAT_VBE_IND_2005!$B$7:$B$883,$D142,EUROSTAT_VBE_IND_2005!$C$7:$C$883,"*"&amp;RIGHT($A142,3)&amp;"*",EUROSTAT_VBE_IND_2005!$D$7:$D$883,"4240*"))/1000+(SUMIFS(EUROSTAT_VBE_IND_2005!F$7:F$883,EUROSTAT_VBE_IND_2005!$B$7:$B$883,$D142,EUROSTAT_VBE_IND_2005!$C$7:$C$883,"*"&amp;RIGHT($A142,3)&amp;"*",EUROSTAT_VBE_IND_2005!$D$7:$D$883,"3106*"))/1000</f>
        <v>4.446</v>
      </c>
      <c r="I142" s="185">
        <f>(SUMIFS(EUROSTAT_VBE_IND_2005!G$7:G$883,EUROSTAT_VBE_IND_2005!$B$7:$B$883,$D142,EUROSTAT_VBE_IND_2005!$C$7:$C$883,"*"&amp;RIGHT($A142,3)&amp;"*",EUROSTAT_VBE_IND_2005!$D$7:$D$883,"4100*"))/1000+(SUMIFS(EUROSTAT_VBE_IND_2005!G$7:G$883,EUROSTAT_VBE_IND_2005!$B$7:$B$883,$D142,EUROSTAT_VBE_IND_2005!$C$7:$C$883,"*"&amp;RIGHT($A142,3)&amp;"*",EUROSTAT_VBE_IND_2005!$D$7:$D$883,"4230*"))/1000+(SUMIFS(EUROSTAT_VBE_IND_2005!G$7:G$883,EUROSTAT_VBE_IND_2005!$B$7:$B$883,$D142,EUROSTAT_VBE_IND_2005!$C$7:$C$883,"*"&amp;RIGHT($A142,3)&amp;"*",EUROSTAT_VBE_IND_2005!$D$7:$D$883,"4240*"))/1000+(SUMIFS(EUROSTAT_VBE_IND_2005!G$7:G$883,EUROSTAT_VBE_IND_2005!$B$7:$B$883,$D142,EUROSTAT_VBE_IND_2005!$C$7:$C$883,"*"&amp;RIGHT($A142,3)&amp;"*",EUROSTAT_VBE_IND_2005!$D$7:$D$883,"3106*"))/1000</f>
        <v>0.667</v>
      </c>
      <c r="J142" s="219"/>
      <c r="K142" s="185">
        <f>(SUMIFS(EUROSTAT_VBE_IND_2005!H$7:H$883,EUROSTAT_VBE_IND_2005!$B$7:$B$883,$D142,EUROSTAT_VBE_IND_2005!$C$7:$C$883,"*"&amp;RIGHT($A142,3)&amp;"*",EUROSTAT_VBE_IND_2005!$D$7:$D$883,"4100*"))/1000+(SUMIFS(EUROSTAT_VBE_IND_2005!H$7:H$883,EUROSTAT_VBE_IND_2005!$B$7:$B$883,$D142,EUROSTAT_VBE_IND_2005!$C$7:$C$883,"*"&amp;RIGHT($A142,3)&amp;"*",EUROSTAT_VBE_IND_2005!$D$7:$D$883,"4230*"))/1000+(SUMIFS(EUROSTAT_VBE_IND_2005!H$7:H$883,EUROSTAT_VBE_IND_2005!$B$7:$B$883,$D142,EUROSTAT_VBE_IND_2005!$C$7:$C$883,"*"&amp;RIGHT($A142,3)&amp;"*",EUROSTAT_VBE_IND_2005!$D$7:$D$883,"4240*"))/1000+(SUMIFS(EUROSTAT_VBE_IND_2005!H$7:H$883,EUROSTAT_VBE_IND_2005!$B$7:$B$883,$D142,EUROSTAT_VBE_IND_2005!$C$7:$C$883,"*"&amp;RIGHT($A142,3)&amp;"*",EUROSTAT_VBE_IND_2005!$D$7:$D$883,"3106*"))/1000</f>
        <v>0</v>
      </c>
      <c r="L142" s="185">
        <f>(SUMIFS(EUROSTAT_VBE_IND_2005!I$7:I$883,EUROSTAT_VBE_IND_2005!$B$7:$B$883,$D142,EUROSTAT_VBE_IND_2005!$C$7:$C$883,"*"&amp;RIGHT($A142,3)&amp;"*",EUROSTAT_VBE_IND_2005!$D$7:$D$883,"4100*"))/1000+(SUMIFS(EUROSTAT_VBE_IND_2005!I$7:I$883,EUROSTAT_VBE_IND_2005!$B$7:$B$883,$D142,EUROSTAT_VBE_IND_2005!$C$7:$C$883,"*"&amp;RIGHT($A142,3)&amp;"*",EUROSTAT_VBE_IND_2005!$D$7:$D$883,"4230*"))/1000+(SUMIFS(EUROSTAT_VBE_IND_2005!I$7:I$883,EUROSTAT_VBE_IND_2005!$B$7:$B$883,$D142,EUROSTAT_VBE_IND_2005!$C$7:$C$883,"*"&amp;RIGHT($A142,3)&amp;"*",EUROSTAT_VBE_IND_2005!$D$7:$D$883,"4240*"))/1000+(SUMIFS(EUROSTAT_VBE_IND_2005!I$7:I$883,EUROSTAT_VBE_IND_2005!$B$7:$B$883,$D142,EUROSTAT_VBE_IND_2005!$C$7:$C$883,"*"&amp;RIGHT($A142,3)&amp;"*",EUROSTAT_VBE_IND_2005!$D$7:$D$883,"3106*"))/1000</f>
        <v>2.465</v>
      </c>
      <c r="M142" s="185">
        <f>(SUMIFS(EUROSTAT_VBE_IND_2005!J$7:J$883,EUROSTAT_VBE_IND_2005!$B$7:$B$883,$D142,EUROSTAT_VBE_IND_2005!$C$7:$C$883,"*"&amp;RIGHT($A142,3)&amp;"*",EUROSTAT_VBE_IND_2005!$D$7:$D$883,"4100*"))/1000+(SUMIFS(EUROSTAT_VBE_IND_2005!J$7:J$883,EUROSTAT_VBE_IND_2005!$B$7:$B$883,$D142,EUROSTAT_VBE_IND_2005!$C$7:$C$883,"*"&amp;RIGHT($A142,3)&amp;"*",EUROSTAT_VBE_IND_2005!$D$7:$D$883,"4230*"))/1000+(SUMIFS(EUROSTAT_VBE_IND_2005!J$7:J$883,EUROSTAT_VBE_IND_2005!$B$7:$B$883,$D142,EUROSTAT_VBE_IND_2005!$C$7:$C$883,"*"&amp;RIGHT($A142,3)&amp;"*",EUROSTAT_VBE_IND_2005!$D$7:$D$883,"4240*"))/1000+(SUMIFS(EUROSTAT_VBE_IND_2005!J$7:J$883,EUROSTAT_VBE_IND_2005!$B$7:$B$883,$D142,EUROSTAT_VBE_IND_2005!$C$7:$C$883,"*"&amp;RIGHT($A142,3)&amp;"*",EUROSTAT_VBE_IND_2005!$D$7:$D$883,"3106*"))/1000</f>
        <v>35.089</v>
      </c>
      <c r="N142" s="185">
        <f>(SUMIFS(EUROSTAT_VBE_IND_2005!K$7:K$883,EUROSTAT_VBE_IND_2005!$B$7:$B$883,$D142,EUROSTAT_VBE_IND_2005!$C$7:$C$883,"*"&amp;RIGHT($A142,3)&amp;"*",EUROSTAT_VBE_IND_2005!$D$7:$D$883,"4100*"))/1000+(SUMIFS(EUROSTAT_VBE_IND_2005!K$7:K$883,EUROSTAT_VBE_IND_2005!$B$7:$B$883,$D142,EUROSTAT_VBE_IND_2005!$C$7:$C$883,"*"&amp;RIGHT($A142,3)&amp;"*",EUROSTAT_VBE_IND_2005!$D$7:$D$883,"4230*"))/1000+(SUMIFS(EUROSTAT_VBE_IND_2005!K$7:K$883,EUROSTAT_VBE_IND_2005!$B$7:$B$883,$D142,EUROSTAT_VBE_IND_2005!$C$7:$C$883,"*"&amp;RIGHT($A142,3)&amp;"*",EUROSTAT_VBE_IND_2005!$D$7:$D$883,"4240*"))/1000+(SUMIFS(EUROSTAT_VBE_IND_2005!K$7:K$883,EUROSTAT_VBE_IND_2005!$B$7:$B$883,$D142,EUROSTAT_VBE_IND_2005!$C$7:$C$883,"*"&amp;RIGHT($A142,3)&amp;"*",EUROSTAT_VBE_IND_2005!$D$7:$D$883,"3106*"))/1000</f>
        <v>0.094</v>
      </c>
      <c r="O142" s="185">
        <f>(SUMIFS(EUROSTAT_VBE_IND_2005!L$7:L$883,EUROSTAT_VBE_IND_2005!$B$7:$B$883,$D142,EUROSTAT_VBE_IND_2005!$C$7:$C$883,"*"&amp;RIGHT($A142,3)&amp;"*",EUROSTAT_VBE_IND_2005!$D$7:$D$883,"4100*"))/1000+(SUMIFS(EUROSTAT_VBE_IND_2005!L$7:L$883,EUROSTAT_VBE_IND_2005!$B$7:$B$883,$D142,EUROSTAT_VBE_IND_2005!$C$7:$C$883,"*"&amp;RIGHT($A142,3)&amp;"*",EUROSTAT_VBE_IND_2005!$D$7:$D$883,"4230*"))/1000+(SUMIFS(EUROSTAT_VBE_IND_2005!L$7:L$883,EUROSTAT_VBE_IND_2005!$B$7:$B$883,$D142,EUROSTAT_VBE_IND_2005!$C$7:$C$883,"*"&amp;RIGHT($A142,3)&amp;"*",EUROSTAT_VBE_IND_2005!$D$7:$D$883,"4240*"))/1000+(SUMIFS(EUROSTAT_VBE_IND_2005!L$7:L$883,EUROSTAT_VBE_IND_2005!$B$7:$B$883,$D142,EUROSTAT_VBE_IND_2005!$C$7:$C$883,"*"&amp;RIGHT($A142,3)&amp;"*",EUROSTAT_VBE_IND_2005!$D$7:$D$883,"3106*"))/1000</f>
        <v>0.018</v>
      </c>
      <c r="P142" s="185">
        <f>(SUMIFS(EUROSTAT_VBE_IND_2005!M$7:M$883,EUROSTAT_VBE_IND_2005!$B$7:$B$883,$D142,EUROSTAT_VBE_IND_2005!$C$7:$C$883,"*"&amp;RIGHT($A142,3)&amp;"*",EUROSTAT_VBE_IND_2005!$D$7:$D$883,"4100*"))/1000+(SUMIFS(EUROSTAT_VBE_IND_2005!M$7:M$883,EUROSTAT_VBE_IND_2005!$B$7:$B$883,$D142,EUROSTAT_VBE_IND_2005!$C$7:$C$883,"*"&amp;RIGHT($A142,3)&amp;"*",EUROSTAT_VBE_IND_2005!$D$7:$D$883,"4230*"))/1000+(SUMIFS(EUROSTAT_VBE_IND_2005!M$7:M$883,EUROSTAT_VBE_IND_2005!$B$7:$B$883,$D142,EUROSTAT_VBE_IND_2005!$C$7:$C$883,"*"&amp;RIGHT($A142,3)&amp;"*",EUROSTAT_VBE_IND_2005!$D$7:$D$883,"4240*"))/1000+(SUMIFS(EUROSTAT_VBE_IND_2005!M$7:M$883,EUROSTAT_VBE_IND_2005!$B$7:$B$883,$D142,EUROSTAT_VBE_IND_2005!$C$7:$C$883,"*"&amp;RIGHT($A142,3)&amp;"*",EUROSTAT_VBE_IND_2005!$D$7:$D$883,"3106*"))/1000</f>
        <v>2.651</v>
      </c>
      <c r="Q142" s="185">
        <f>(SUMIFS(EUROSTAT_VBE_IND_2005!N$7:N$883,EUROSTAT_VBE_IND_2005!$B$7:$B$883,$D142,EUROSTAT_VBE_IND_2005!$C$7:$C$883,"*"&amp;RIGHT($A142,3)&amp;"*",EUROSTAT_VBE_IND_2005!$D$7:$D$883,"4100*"))/1000+(SUMIFS(EUROSTAT_VBE_IND_2005!N$7:N$883,EUROSTAT_VBE_IND_2005!$B$7:$B$883,$D142,EUROSTAT_VBE_IND_2005!$C$7:$C$883,"*"&amp;RIGHT($A142,3)&amp;"*",EUROSTAT_VBE_IND_2005!$D$7:$D$883,"4230*"))/1000+(SUMIFS(EUROSTAT_VBE_IND_2005!N$7:N$883,EUROSTAT_VBE_IND_2005!$B$7:$B$883,$D142,EUROSTAT_VBE_IND_2005!$C$7:$C$883,"*"&amp;RIGHT($A142,3)&amp;"*",EUROSTAT_VBE_IND_2005!$D$7:$D$883,"4240*"))/1000+(SUMIFS(EUROSTAT_VBE_IND_2005!N$7:N$883,EUROSTAT_VBE_IND_2005!$B$7:$B$883,$D142,EUROSTAT_VBE_IND_2005!$C$7:$C$883,"*"&amp;RIGHT($A142,3)&amp;"*",EUROSTAT_VBE_IND_2005!$D$7:$D$883,"3106*"))/1000</f>
        <v>6.107</v>
      </c>
      <c r="R142" s="185">
        <f>(SUMIFS(EUROSTAT_VBE_IND_2005!O$7:O$883,EUROSTAT_VBE_IND_2005!$B$7:$B$883,$D142,EUROSTAT_VBE_IND_2005!$C$7:$C$883,"*"&amp;RIGHT($A142,3)&amp;"*",EUROSTAT_VBE_IND_2005!$D$7:$D$883,"4100*"))/1000+(SUMIFS(EUROSTAT_VBE_IND_2005!O$7:O$883,EUROSTAT_VBE_IND_2005!$B$7:$B$883,$D142,EUROSTAT_VBE_IND_2005!$C$7:$C$883,"*"&amp;RIGHT($A142,3)&amp;"*",EUROSTAT_VBE_IND_2005!$D$7:$D$883,"4230*"))/1000+(SUMIFS(EUROSTAT_VBE_IND_2005!O$7:O$883,EUROSTAT_VBE_IND_2005!$B$7:$B$883,$D142,EUROSTAT_VBE_IND_2005!$C$7:$C$883,"*"&amp;RIGHT($A142,3)&amp;"*",EUROSTAT_VBE_IND_2005!$D$7:$D$883,"4240*"))/1000+(SUMIFS(EUROSTAT_VBE_IND_2005!O$7:O$883,EUROSTAT_VBE_IND_2005!$B$7:$B$883,$D142,EUROSTAT_VBE_IND_2005!$C$7:$C$883,"*"&amp;RIGHT($A142,3)&amp;"*",EUROSTAT_VBE_IND_2005!$D$7:$D$883,"3106*"))/1000</f>
        <v>0.011</v>
      </c>
      <c r="S142" s="185">
        <f>(SUMIFS(EUROSTAT_VBE_IND_2005!P$7:P$883,EUROSTAT_VBE_IND_2005!$B$7:$B$883,$D142,EUROSTAT_VBE_IND_2005!$C$7:$C$883,"*"&amp;RIGHT($A142,3)&amp;"*",EUROSTAT_VBE_IND_2005!$D$7:$D$883,"4100*"))/1000+(SUMIFS(EUROSTAT_VBE_IND_2005!P$7:P$883,EUROSTAT_VBE_IND_2005!$B$7:$B$883,$D142,EUROSTAT_VBE_IND_2005!$C$7:$C$883,"*"&amp;RIGHT($A142,3)&amp;"*",EUROSTAT_VBE_IND_2005!$D$7:$D$883,"4230*"))/1000+(SUMIFS(EUROSTAT_VBE_IND_2005!P$7:P$883,EUROSTAT_VBE_IND_2005!$B$7:$B$883,$D142,EUROSTAT_VBE_IND_2005!$C$7:$C$883,"*"&amp;RIGHT($A142,3)&amp;"*",EUROSTAT_VBE_IND_2005!$D$7:$D$883,"4240*"))/1000+(SUMIFS(EUROSTAT_VBE_IND_2005!P$7:P$883,EUROSTAT_VBE_IND_2005!$B$7:$B$883,$D142,EUROSTAT_VBE_IND_2005!$C$7:$C$883,"*"&amp;RIGHT($A142,3)&amp;"*",EUROSTAT_VBE_IND_2005!$D$7:$D$883,"3106*"))/1000</f>
        <v>12.056</v>
      </c>
      <c r="T142" s="185">
        <f>(SUMIFS(EUROSTAT_VBE_IND_2005!Q$7:Q$883,EUROSTAT_VBE_IND_2005!$B$7:$B$883,$D142,EUROSTAT_VBE_IND_2005!$C$7:$C$883,"*"&amp;RIGHT($A142,3)&amp;"*",EUROSTAT_VBE_IND_2005!$D$7:$D$883,"4100*"))/1000+(SUMIFS(EUROSTAT_VBE_IND_2005!Q$7:Q$883,EUROSTAT_VBE_IND_2005!$B$7:$B$883,$D142,EUROSTAT_VBE_IND_2005!$C$7:$C$883,"*"&amp;RIGHT($A142,3)&amp;"*",EUROSTAT_VBE_IND_2005!$D$7:$D$883,"4230*"))/1000+(SUMIFS(EUROSTAT_VBE_IND_2005!Q$7:Q$883,EUROSTAT_VBE_IND_2005!$B$7:$B$883,$D142,EUROSTAT_VBE_IND_2005!$C$7:$C$883,"*"&amp;RIGHT($A142,3)&amp;"*",EUROSTAT_VBE_IND_2005!$D$7:$D$883,"4240*"))/1000+(SUMIFS(EUROSTAT_VBE_IND_2005!Q$7:Q$883,EUROSTAT_VBE_IND_2005!$B$7:$B$883,$D142,EUROSTAT_VBE_IND_2005!$C$7:$C$883,"*"&amp;RIGHT($A142,3)&amp;"*",EUROSTAT_VBE_IND_2005!$D$7:$D$883,"3106*"))/1000</f>
        <v>0.034</v>
      </c>
      <c r="U142" s="185">
        <f>(SUMIFS(EUROSTAT_VBE_IND_2005!R$7:R$883,EUROSTAT_VBE_IND_2005!$B$7:$B$883,$D142,EUROSTAT_VBE_IND_2005!$C$7:$C$883,"*"&amp;RIGHT($A142,3)&amp;"*",EUROSTAT_VBE_IND_2005!$D$7:$D$883,"4100*"))/1000+(SUMIFS(EUROSTAT_VBE_IND_2005!R$7:R$883,EUROSTAT_VBE_IND_2005!$B$7:$B$883,$D142,EUROSTAT_VBE_IND_2005!$C$7:$C$883,"*"&amp;RIGHT($A142,3)&amp;"*",EUROSTAT_VBE_IND_2005!$D$7:$D$883,"4230*"))/1000+(SUMIFS(EUROSTAT_VBE_IND_2005!R$7:R$883,EUROSTAT_VBE_IND_2005!$B$7:$B$883,$D142,EUROSTAT_VBE_IND_2005!$C$7:$C$883,"*"&amp;RIGHT($A142,3)&amp;"*",EUROSTAT_VBE_IND_2005!$D$7:$D$883,"4240*"))/1000+(SUMIFS(EUROSTAT_VBE_IND_2005!R$7:R$883,EUROSTAT_VBE_IND_2005!$B$7:$B$883,$D142,EUROSTAT_VBE_IND_2005!$C$7:$C$883,"*"&amp;RIGHT($A142,3)&amp;"*",EUROSTAT_VBE_IND_2005!$D$7:$D$883,"3106*"))/1000</f>
        <v>4.172</v>
      </c>
      <c r="V142" s="185">
        <f>(SUMIFS(EUROSTAT_VBE_IND_2005!S$7:S$883,EUROSTAT_VBE_IND_2005!$B$7:$B$883,$D142,EUROSTAT_VBE_IND_2005!$C$7:$C$883,"*"&amp;RIGHT($A142,3)&amp;"*",EUROSTAT_VBE_IND_2005!$D$7:$D$883,"4100*"))/1000+(SUMIFS(EUROSTAT_VBE_IND_2005!S$7:S$883,EUROSTAT_VBE_IND_2005!$B$7:$B$883,$D142,EUROSTAT_VBE_IND_2005!$C$7:$C$883,"*"&amp;RIGHT($A142,3)&amp;"*",EUROSTAT_VBE_IND_2005!$D$7:$D$883,"4230*"))/1000+(SUMIFS(EUROSTAT_VBE_IND_2005!S$7:S$883,EUROSTAT_VBE_IND_2005!$B$7:$B$883,$D142,EUROSTAT_VBE_IND_2005!$C$7:$C$883,"*"&amp;RIGHT($A142,3)&amp;"*",EUROSTAT_VBE_IND_2005!$D$7:$D$883,"4240*"))/1000+(SUMIFS(EUROSTAT_VBE_IND_2005!S$7:S$883,EUROSTAT_VBE_IND_2005!$B$7:$B$883,$D142,EUROSTAT_VBE_IND_2005!$C$7:$C$883,"*"&amp;RIGHT($A142,3)&amp;"*",EUROSTAT_VBE_IND_2005!$D$7:$D$883,"3106*"))/1000</f>
        <v>0.328</v>
      </c>
      <c r="W142" s="185">
        <f>(SUMIFS(EUROSTAT_VBE_IND_2005!T$7:T$883,EUROSTAT_VBE_IND_2005!$B$7:$B$883,$D142,EUROSTAT_VBE_IND_2005!$C$7:$C$883,"*"&amp;RIGHT($A142,3)&amp;"*",EUROSTAT_VBE_IND_2005!$D$7:$D$883,"4100*"))/1000+(SUMIFS(EUROSTAT_VBE_IND_2005!T$7:T$883,EUROSTAT_VBE_IND_2005!$B$7:$B$883,$D142,EUROSTAT_VBE_IND_2005!$C$7:$C$883,"*"&amp;RIGHT($A142,3)&amp;"*",EUROSTAT_VBE_IND_2005!$D$7:$D$883,"4230*"))/1000+(SUMIFS(EUROSTAT_VBE_IND_2005!T$7:T$883,EUROSTAT_VBE_IND_2005!$B$7:$B$883,$D142,EUROSTAT_VBE_IND_2005!$C$7:$C$883,"*"&amp;RIGHT($A142,3)&amp;"*",EUROSTAT_VBE_IND_2005!$D$7:$D$883,"4240*"))/1000+(SUMIFS(EUROSTAT_VBE_IND_2005!T$7:T$883,EUROSTAT_VBE_IND_2005!$B$7:$B$883,$D142,EUROSTAT_VBE_IND_2005!$C$7:$C$883,"*"&amp;RIGHT($A142,3)&amp;"*",EUROSTAT_VBE_IND_2005!$D$7:$D$883,"3106*"))/1000</f>
        <v>0</v>
      </c>
      <c r="X142" s="185">
        <f>(SUMIFS(EUROSTAT_VBE_IND_2005!U$7:U$883,EUROSTAT_VBE_IND_2005!$B$7:$B$883,$D142,EUROSTAT_VBE_IND_2005!$C$7:$C$883,"*"&amp;RIGHT($A142,3)&amp;"*",EUROSTAT_VBE_IND_2005!$D$7:$D$883,"4100*"))/1000+(SUMIFS(EUROSTAT_VBE_IND_2005!U$7:U$883,EUROSTAT_VBE_IND_2005!$B$7:$B$883,$D142,EUROSTAT_VBE_IND_2005!$C$7:$C$883,"*"&amp;RIGHT($A142,3)&amp;"*",EUROSTAT_VBE_IND_2005!$D$7:$D$883,"4230*"))/1000+(SUMIFS(EUROSTAT_VBE_IND_2005!U$7:U$883,EUROSTAT_VBE_IND_2005!$B$7:$B$883,$D142,EUROSTAT_VBE_IND_2005!$C$7:$C$883,"*"&amp;RIGHT($A142,3)&amp;"*",EUROSTAT_VBE_IND_2005!$D$7:$D$883,"4240*"))/1000+(SUMIFS(EUROSTAT_VBE_IND_2005!U$7:U$883,EUROSTAT_VBE_IND_2005!$B$7:$B$883,$D142,EUROSTAT_VBE_IND_2005!$C$7:$C$883,"*"&amp;RIGHT($A142,3)&amp;"*",EUROSTAT_VBE_IND_2005!$D$7:$D$883,"3106*"))/1000</f>
        <v>16.721</v>
      </c>
      <c r="Y142" s="185">
        <f>(SUMIFS(EUROSTAT_VBE_IND_2005!V$7:V$883,EUROSTAT_VBE_IND_2005!$B$7:$B$883,$D142,EUROSTAT_VBE_IND_2005!$C$7:$C$883,"*"&amp;RIGHT($A142,3)&amp;"*",EUROSTAT_VBE_IND_2005!$D$7:$D$883,"4100*"))/1000+(SUMIFS(EUROSTAT_VBE_IND_2005!V$7:V$883,EUROSTAT_VBE_IND_2005!$B$7:$B$883,$D142,EUROSTAT_VBE_IND_2005!$C$7:$C$883,"*"&amp;RIGHT($A142,3)&amp;"*",EUROSTAT_VBE_IND_2005!$D$7:$D$883,"4230*"))/1000+(SUMIFS(EUROSTAT_VBE_IND_2005!V$7:V$883,EUROSTAT_VBE_IND_2005!$B$7:$B$883,$D142,EUROSTAT_VBE_IND_2005!$C$7:$C$883,"*"&amp;RIGHT($A142,3)&amp;"*",EUROSTAT_VBE_IND_2005!$D$7:$D$883,"4240*"))/1000+(SUMIFS(EUROSTAT_VBE_IND_2005!V$7:V$883,EUROSTAT_VBE_IND_2005!$B$7:$B$883,$D142,EUROSTAT_VBE_IND_2005!$C$7:$C$883,"*"&amp;RIGHT($A142,3)&amp;"*",EUROSTAT_VBE_IND_2005!$D$7:$D$883,"3106*"))/1000</f>
        <v>0</v>
      </c>
      <c r="Z142" s="185">
        <f>(SUMIFS(EUROSTAT_VBE_IND_2005!W$7:W$883,EUROSTAT_VBE_IND_2005!$B$7:$B$883,$D142,EUROSTAT_VBE_IND_2005!$C$7:$C$883,"*"&amp;RIGHT($A142,3)&amp;"*",EUROSTAT_VBE_IND_2005!$D$7:$D$883,"4100*"))/1000+(SUMIFS(EUROSTAT_VBE_IND_2005!W$7:W$883,EUROSTAT_VBE_IND_2005!$B$7:$B$883,$D142,EUROSTAT_VBE_IND_2005!$C$7:$C$883,"*"&amp;RIGHT($A142,3)&amp;"*",EUROSTAT_VBE_IND_2005!$D$7:$D$883,"4230*"))/1000+(SUMIFS(EUROSTAT_VBE_IND_2005!W$7:W$883,EUROSTAT_VBE_IND_2005!$B$7:$B$883,$D142,EUROSTAT_VBE_IND_2005!$C$7:$C$883,"*"&amp;RIGHT($A142,3)&amp;"*",EUROSTAT_VBE_IND_2005!$D$7:$D$883,"4240*"))/1000+(SUMIFS(EUROSTAT_VBE_IND_2005!W$7:W$883,EUROSTAT_VBE_IND_2005!$B$7:$B$883,$D142,EUROSTAT_VBE_IND_2005!$C$7:$C$883,"*"&amp;RIGHT($A142,3)&amp;"*",EUROSTAT_VBE_IND_2005!$D$7:$D$883,"3106*"))/1000</f>
        <v>0</v>
      </c>
      <c r="AA142" s="185">
        <f>(SUMIFS(EUROSTAT_VBE_IND_2005!X$7:X$883,EUROSTAT_VBE_IND_2005!$B$7:$B$883,$D142,EUROSTAT_VBE_IND_2005!$C$7:$C$883,"*"&amp;RIGHT($A142,3)&amp;"*",EUROSTAT_VBE_IND_2005!$D$7:$D$883,"4100*"))/1000+(SUMIFS(EUROSTAT_VBE_IND_2005!X$7:X$883,EUROSTAT_VBE_IND_2005!$B$7:$B$883,$D142,EUROSTAT_VBE_IND_2005!$C$7:$C$883,"*"&amp;RIGHT($A142,3)&amp;"*",EUROSTAT_VBE_IND_2005!$D$7:$D$883,"4230*"))/1000+(SUMIFS(EUROSTAT_VBE_IND_2005!X$7:X$883,EUROSTAT_VBE_IND_2005!$B$7:$B$883,$D142,EUROSTAT_VBE_IND_2005!$C$7:$C$883,"*"&amp;RIGHT($A142,3)&amp;"*",EUROSTAT_VBE_IND_2005!$D$7:$D$883,"4240*"))/1000+(SUMIFS(EUROSTAT_VBE_IND_2005!X$7:X$883,EUROSTAT_VBE_IND_2005!$B$7:$B$883,$D142,EUROSTAT_VBE_IND_2005!$C$7:$C$883,"*"&amp;RIGHT($A142,3)&amp;"*",EUROSTAT_VBE_IND_2005!$D$7:$D$883,"3106*"))/1000</f>
        <v>0.202</v>
      </c>
      <c r="AB142" s="185">
        <f>(SUMIFS(EUROSTAT_VBE_IND_2005!AA$7:AA$883,EUROSTAT_VBE_IND_2005!$B$7:$B$883,$D142,EUROSTAT_VBE_IND_2005!$C$7:$C$883,"*"&amp;RIGHT($A142,3)&amp;"*",EUROSTAT_VBE_IND_2005!$D$7:$D$883,"4100*"))/1000+(SUMIFS(EUROSTAT_VBE_IND_2005!AA$7:AA$883,EUROSTAT_VBE_IND_2005!$B$7:$B$883,$D142,EUROSTAT_VBE_IND_2005!$C$7:$C$883,"*"&amp;RIGHT($A142,3)&amp;"*",EUROSTAT_VBE_IND_2005!$D$7:$D$883,"4230*"))/1000+(SUMIFS(EUROSTAT_VBE_IND_2005!AA$7:AA$883,EUROSTAT_VBE_IND_2005!$B$7:$B$883,$D142,EUROSTAT_VBE_IND_2005!$C$7:$C$883,"*"&amp;RIGHT($A142,3)&amp;"*",EUROSTAT_VBE_IND_2005!$D$7:$D$883,"4240*"))/1000+(SUMIFS(EUROSTAT_VBE_IND_2005!AA$7:AA$883,EUROSTAT_VBE_IND_2005!$B$7:$B$883,$D142,EUROSTAT_VBE_IND_2005!$C$7:$C$883,"*"&amp;RIGHT($A142,3)&amp;"*",EUROSTAT_VBE_IND_2005!$D$7:$D$883,"3106*"))/1000</f>
        <v>0</v>
      </c>
      <c r="AC142" s="185">
        <f>(SUMIFS(EUROSTAT_VBE_IND_2005!AB$7:AB$883,EUROSTAT_VBE_IND_2005!$B$7:$B$883,$D142,EUROSTAT_VBE_IND_2005!$C$7:$C$883,"*"&amp;RIGHT($A142,3)&amp;"*",EUROSTAT_VBE_IND_2005!$D$7:$D$883,"4100*"))/1000+(SUMIFS(EUROSTAT_VBE_IND_2005!AB$7:AB$883,EUROSTAT_VBE_IND_2005!$B$7:$B$883,$D142,EUROSTAT_VBE_IND_2005!$C$7:$C$883,"*"&amp;RIGHT($A142,3)&amp;"*",EUROSTAT_VBE_IND_2005!$D$7:$D$883,"4230*"))/1000+(SUMIFS(EUROSTAT_VBE_IND_2005!AB$7:AB$883,EUROSTAT_VBE_IND_2005!$B$7:$B$883,$D142,EUROSTAT_VBE_IND_2005!$C$7:$C$883,"*"&amp;RIGHT($A142,3)&amp;"*",EUROSTAT_VBE_IND_2005!$D$7:$D$883,"4240*"))/1000+(SUMIFS(EUROSTAT_VBE_IND_2005!AB$7:AB$883,EUROSTAT_VBE_IND_2005!$B$7:$B$883,$D142,EUROSTAT_VBE_IND_2005!$C$7:$C$883,"*"&amp;RIGHT($A142,3)&amp;"*",EUROSTAT_VBE_IND_2005!$D$7:$D$883,"3106*"))/1000</f>
        <v>4.043</v>
      </c>
      <c r="AD142" s="185">
        <f>(SUMIFS(EUROSTAT_VBE_IND_2005!AC$7:AC$883,EUROSTAT_VBE_IND_2005!$B$7:$B$883,$D142,EUROSTAT_VBE_IND_2005!$C$7:$C$883,"*"&amp;RIGHT($A142,3)&amp;"*",EUROSTAT_VBE_IND_2005!$D$7:$D$883,"4100*"))/1000+(SUMIFS(EUROSTAT_VBE_IND_2005!AC$7:AC$883,EUROSTAT_VBE_IND_2005!$B$7:$B$883,$D142,EUROSTAT_VBE_IND_2005!$C$7:$C$883,"*"&amp;RIGHT($A142,3)&amp;"*",EUROSTAT_VBE_IND_2005!$D$7:$D$883,"4230*"))/1000+(SUMIFS(EUROSTAT_VBE_IND_2005!AC$7:AC$883,EUROSTAT_VBE_IND_2005!$B$7:$B$883,$D142,EUROSTAT_VBE_IND_2005!$C$7:$C$883,"*"&amp;RIGHT($A142,3)&amp;"*",EUROSTAT_VBE_IND_2005!$D$7:$D$883,"4240*"))/1000+(SUMIFS(EUROSTAT_VBE_IND_2005!AC$7:AC$883,EUROSTAT_VBE_IND_2005!$B$7:$B$883,$D142,EUROSTAT_VBE_IND_2005!$C$7:$C$883,"*"&amp;RIGHT($A142,3)&amp;"*",EUROSTAT_VBE_IND_2005!$D$7:$D$883,"3106*"))/1000</f>
        <v>1.652</v>
      </c>
      <c r="AE142" s="185">
        <f>(SUMIFS(EUROSTAT_VBE_IND_2005!AD$7:AD$883,EUROSTAT_VBE_IND_2005!$B$7:$B$883,$D142,EUROSTAT_VBE_IND_2005!$C$7:$C$883,"*"&amp;RIGHT($A142,3)&amp;"*",EUROSTAT_VBE_IND_2005!$D$7:$D$883,"4100*"))/1000+(SUMIFS(EUROSTAT_VBE_IND_2005!AD$7:AD$883,EUROSTAT_VBE_IND_2005!$B$7:$B$883,$D142,EUROSTAT_VBE_IND_2005!$C$7:$C$883,"*"&amp;RIGHT($A142,3)&amp;"*",EUROSTAT_VBE_IND_2005!$D$7:$D$883,"4230*"))/1000+(SUMIFS(EUROSTAT_VBE_IND_2005!AD$7:AD$883,EUROSTAT_VBE_IND_2005!$B$7:$B$883,$D142,EUROSTAT_VBE_IND_2005!$C$7:$C$883,"*"&amp;RIGHT($A142,3)&amp;"*",EUROSTAT_VBE_IND_2005!$D$7:$D$883,"4240*"))/1000+(SUMIFS(EUROSTAT_VBE_IND_2005!AD$7:AD$883,EUROSTAT_VBE_IND_2005!$B$7:$B$883,$D142,EUROSTAT_VBE_IND_2005!$C$7:$C$883,"*"&amp;RIGHT($A142,3)&amp;"*",EUROSTAT_VBE_IND_2005!$D$7:$D$883,"3106*"))/1000</f>
        <v>6.468</v>
      </c>
      <c r="AF142" s="185">
        <f>(SUMIFS(EUROSTAT_VBE_IND_2005!AE$7:AE$883,EUROSTAT_VBE_IND_2005!$B$7:$B$883,$D142,EUROSTAT_VBE_IND_2005!$C$7:$C$883,"*"&amp;RIGHT($A142,3)&amp;"*",EUROSTAT_VBE_IND_2005!$D$7:$D$883,"4100*"))/1000+(SUMIFS(EUROSTAT_VBE_IND_2005!AE$7:AE$883,EUROSTAT_VBE_IND_2005!$B$7:$B$883,$D142,EUROSTAT_VBE_IND_2005!$C$7:$C$883,"*"&amp;RIGHT($A142,3)&amp;"*",EUROSTAT_VBE_IND_2005!$D$7:$D$883,"4230*"))/1000+(SUMIFS(EUROSTAT_VBE_IND_2005!AE$7:AE$883,EUROSTAT_VBE_IND_2005!$B$7:$B$883,$D142,EUROSTAT_VBE_IND_2005!$C$7:$C$883,"*"&amp;RIGHT($A142,3)&amp;"*",EUROSTAT_VBE_IND_2005!$D$7:$D$883,"4240*"))/1000+(SUMIFS(EUROSTAT_VBE_IND_2005!AE$7:AE$883,EUROSTAT_VBE_IND_2005!$B$7:$B$883,$D142,EUROSTAT_VBE_IND_2005!$C$7:$C$883,"*"&amp;RIGHT($A142,3)&amp;"*",EUROSTAT_VBE_IND_2005!$D$7:$D$883,"3106*"))/1000</f>
        <v>0.32</v>
      </c>
      <c r="AG142" s="185">
        <f>(SUMIFS(EUROSTAT_VBE_IND_2005!AF$7:AF$883,EUROSTAT_VBE_IND_2005!$B$7:$B$883,$D142,EUROSTAT_VBE_IND_2005!$C$7:$C$883,"*"&amp;RIGHT($A142,3)&amp;"*",EUROSTAT_VBE_IND_2005!$D$7:$D$883,"4100*"))/1000+(SUMIFS(EUROSTAT_VBE_IND_2005!AF$7:AF$883,EUROSTAT_VBE_IND_2005!$B$7:$B$883,$D142,EUROSTAT_VBE_IND_2005!$C$7:$C$883,"*"&amp;RIGHT($A142,3)&amp;"*",EUROSTAT_VBE_IND_2005!$D$7:$D$883,"4230*"))/1000+(SUMIFS(EUROSTAT_VBE_IND_2005!AF$7:AF$883,EUROSTAT_VBE_IND_2005!$B$7:$B$883,$D142,EUROSTAT_VBE_IND_2005!$C$7:$C$883,"*"&amp;RIGHT($A142,3)&amp;"*",EUROSTAT_VBE_IND_2005!$D$7:$D$883,"4240*"))/1000+(SUMIFS(EUROSTAT_VBE_IND_2005!AF$7:AF$883,EUROSTAT_VBE_IND_2005!$B$7:$B$883,$D142,EUROSTAT_VBE_IND_2005!$C$7:$C$883,"*"&amp;RIGHT($A142,3)&amp;"*",EUROSTAT_VBE_IND_2005!$D$7:$D$883,"3106*"))/1000</f>
        <v>0</v>
      </c>
      <c r="AH142" s="185">
        <f>(SUMIFS(EUROSTAT_VBE_IND_2005!AH$7:AH$883,EUROSTAT_VBE_IND_2005!$B$7:$B$883,$D142,EUROSTAT_VBE_IND_2005!$C$7:$C$883,"*"&amp;RIGHT($A142,3)&amp;"*",EUROSTAT_VBE_IND_2005!$D$7:$D$883,"4100*"))/1000+(SUMIFS(EUROSTAT_VBE_IND_2005!AH$7:AH$883,EUROSTAT_VBE_IND_2005!$B$7:$B$883,$D142,EUROSTAT_VBE_IND_2005!$C$7:$C$883,"*"&amp;RIGHT($A142,3)&amp;"*",EUROSTAT_VBE_IND_2005!$D$7:$D$883,"4230*"))/1000+(SUMIFS(EUROSTAT_VBE_IND_2005!AH$7:AH$883,EUROSTAT_VBE_IND_2005!$B$7:$B$883,$D142,EUROSTAT_VBE_IND_2005!$C$7:$C$883,"*"&amp;RIGHT($A142,3)&amp;"*",EUROSTAT_VBE_IND_2005!$D$7:$D$883,"4240*"))/1000+(SUMIFS(EUROSTAT_VBE_IND_2005!AH$7:AH$883,EUROSTAT_VBE_IND_2005!$B$7:$B$883,$D142,EUROSTAT_VBE_IND_2005!$C$7:$C$883,"*"&amp;RIGHT($A142,3)&amp;"*",EUROSTAT_VBE_IND_2005!$D$7:$D$883,"3106*"))/1000</f>
        <v>0.265</v>
      </c>
      <c r="AI142" s="185">
        <f>(SUMIFS(EUROSTAT_VBE_IND_2005!AI$7:AI$883,EUROSTAT_VBE_IND_2005!$B$7:$B$883,$D142,EUROSTAT_VBE_IND_2005!$C$7:$C$883,"*"&amp;RIGHT($A142,3)&amp;"*",EUROSTAT_VBE_IND_2005!$D$7:$D$883,"4100*"))/1000+(SUMIFS(EUROSTAT_VBE_IND_2005!AI$7:AI$883,EUROSTAT_VBE_IND_2005!$B$7:$B$883,$D142,EUROSTAT_VBE_IND_2005!$C$7:$C$883,"*"&amp;RIGHT($A142,3)&amp;"*",EUROSTAT_VBE_IND_2005!$D$7:$D$883,"4230*"))/1000+(SUMIFS(EUROSTAT_VBE_IND_2005!AI$7:AI$883,EUROSTAT_VBE_IND_2005!$B$7:$B$883,$D142,EUROSTAT_VBE_IND_2005!$C$7:$C$883,"*"&amp;RIGHT($A142,3)&amp;"*",EUROSTAT_VBE_IND_2005!$D$7:$D$883,"4240*"))/1000+(SUMIFS(EUROSTAT_VBE_IND_2005!AI$7:AI$883,EUROSTAT_VBE_IND_2005!$B$7:$B$883,$D142,EUROSTAT_VBE_IND_2005!$C$7:$C$883,"*"&amp;RIGHT($A142,3)&amp;"*",EUROSTAT_VBE_IND_2005!$D$7:$D$883,"3106*"))/1000</f>
        <v>0.793</v>
      </c>
      <c r="AJ142" s="185">
        <f>(SUMIFS(EUROSTAT_VBE_IND_2005!AJ$7:AJ$883,EUROSTAT_VBE_IND_2005!$B$7:$B$883,$D142,EUROSTAT_VBE_IND_2005!$C$7:$C$883,"*"&amp;RIGHT($A142,3)&amp;"*",EUROSTAT_VBE_IND_2005!$D$7:$D$883,"4100*"))/1000+(SUMIFS(EUROSTAT_VBE_IND_2005!AJ$7:AJ$883,EUROSTAT_VBE_IND_2005!$B$7:$B$883,$D142,EUROSTAT_VBE_IND_2005!$C$7:$C$883,"*"&amp;RIGHT($A142,3)&amp;"*",EUROSTAT_VBE_IND_2005!$D$7:$D$883,"4230*"))/1000+(SUMIFS(EUROSTAT_VBE_IND_2005!AJ$7:AJ$883,EUROSTAT_VBE_IND_2005!$B$7:$B$883,$D142,EUROSTAT_VBE_IND_2005!$C$7:$C$883,"*"&amp;RIGHT($A142,3)&amp;"*",EUROSTAT_VBE_IND_2005!$D$7:$D$883,"4240*"))/1000+(SUMIFS(EUROSTAT_VBE_IND_2005!AJ$7:AJ$883,EUROSTAT_VBE_IND_2005!$B$7:$B$883,$D142,EUROSTAT_VBE_IND_2005!$C$7:$C$883,"*"&amp;RIGHT($A142,3)&amp;"*",EUROSTAT_VBE_IND_2005!$D$7:$D$883,"3106*"))/1000</f>
        <v>1.165</v>
      </c>
      <c r="AK142" s="185">
        <f>(SUMIFS(EUROSTAT_VBE_IND_2005!AK$7:AK$883,EUROSTAT_VBE_IND_2005!$B$7:$B$883,$D142,EUROSTAT_VBE_IND_2005!$C$7:$C$883,"*"&amp;RIGHT($A142,3)&amp;"*",EUROSTAT_VBE_IND_2005!$D$7:$D$883,"4100*"))/1000+(SUMIFS(EUROSTAT_VBE_IND_2005!AK$7:AK$883,EUROSTAT_VBE_IND_2005!$B$7:$B$883,$D142,EUROSTAT_VBE_IND_2005!$C$7:$C$883,"*"&amp;RIGHT($A142,3)&amp;"*",EUROSTAT_VBE_IND_2005!$D$7:$D$883,"4230*"))/1000+(SUMIFS(EUROSTAT_VBE_IND_2005!AK$7:AK$883,EUROSTAT_VBE_IND_2005!$B$7:$B$883,$D142,EUROSTAT_VBE_IND_2005!$C$7:$C$883,"*"&amp;RIGHT($A142,3)&amp;"*",EUROSTAT_VBE_IND_2005!$D$7:$D$883,"4240*"))/1000+(SUMIFS(EUROSTAT_VBE_IND_2005!AK$7:AK$883,EUROSTAT_VBE_IND_2005!$B$7:$B$883,$D142,EUROSTAT_VBE_IND_2005!$C$7:$C$883,"*"&amp;RIGHT($A142,3)&amp;"*",EUROSTAT_VBE_IND_2005!$D$7:$D$883,"3106*"))/1000</f>
        <v>10.264</v>
      </c>
      <c r="AL142" s="219"/>
      <c r="AM142" s="219"/>
      <c r="AN142" s="219"/>
      <c r="AO142" s="185">
        <f>(SUMIFS(EUROSTAT_VBE_IND_2005!Y$7:Y$883,EUROSTAT_VBE_IND_2005!$B$7:$B$883,$D142,EUROSTAT_VBE_IND_2005!$C$7:$C$883,"*"&amp;RIGHT($A142,3)&amp;"*",EUROSTAT_VBE_IND_2005!$D$7:$D$883,"4100*"))/1000+(SUMIFS(EUROSTAT_VBE_IND_2005!Y$7:Y$883,EUROSTAT_VBE_IND_2005!$B$7:$B$883,$D142,EUROSTAT_VBE_IND_2005!$C$7:$C$883,"*"&amp;RIGHT($A142,3)&amp;"*",EUROSTAT_VBE_IND_2005!$D$7:$D$883,"4230*"))/1000+(SUMIFS(EUROSTAT_VBE_IND_2005!Y$7:Y$883,EUROSTAT_VBE_IND_2005!$B$7:$B$883,$D142,EUROSTAT_VBE_IND_2005!$C$7:$C$883,"*"&amp;RIGHT($A142,3)&amp;"*",EUROSTAT_VBE_IND_2005!$D$7:$D$883,"4240*"))/1000+(SUMIFS(EUROSTAT_VBE_IND_2005!Y$7:Y$883,EUROSTAT_VBE_IND_2005!$B$7:$B$883,$D142,EUROSTAT_VBE_IND_2005!$C$7:$C$883,"*"&amp;RIGHT($A142,3)&amp;"*",EUROSTAT_VBE_IND_2005!$D$7:$D$883,"3106*"))/1000</f>
        <v>0</v>
      </c>
      <c r="AP142" s="185">
        <f>(SUMIFS(EUROSTAT_VBE_IND_2005!Z$7:Z$883,EUROSTAT_VBE_IND_2005!$B$7:$B$883,$D142,EUROSTAT_VBE_IND_2005!$C$7:$C$883,"*"&amp;RIGHT($A142,3)&amp;"*",EUROSTAT_VBE_IND_2005!$D$7:$D$883,"4100*"))/1000+(SUMIFS(EUROSTAT_VBE_IND_2005!Z$7:Z$883,EUROSTAT_VBE_IND_2005!$B$7:$B$883,$D142,EUROSTAT_VBE_IND_2005!$C$7:$C$883,"*"&amp;RIGHT($A142,3)&amp;"*",EUROSTAT_VBE_IND_2005!$D$7:$D$883,"4230*"))/1000+(SUMIFS(EUROSTAT_VBE_IND_2005!Z$7:Z$883,EUROSTAT_VBE_IND_2005!$B$7:$B$883,$D142,EUROSTAT_VBE_IND_2005!$C$7:$C$883,"*"&amp;RIGHT($A142,3)&amp;"*",EUROSTAT_VBE_IND_2005!$D$7:$D$883,"4240*"))/1000+(SUMIFS(EUROSTAT_VBE_IND_2005!Z$7:Z$883,EUROSTAT_VBE_IND_2005!$B$7:$B$883,$D142,EUROSTAT_VBE_IND_2005!$C$7:$C$883,"*"&amp;RIGHT($A142,3)&amp;"*",EUROSTAT_VBE_IND_2005!$D$7:$D$883,"3106*"))/1000</f>
        <v>0</v>
      </c>
      <c r="AQ142" s="185">
        <f>(SUMIFS(EUROSTAT_VBE_IND_2005!AG$7:AG$883,EUROSTAT_VBE_IND_2005!$B$7:$B$883,$D142,EUROSTAT_VBE_IND_2005!$C$7:$C$883,"*"&amp;RIGHT($A142,3)&amp;"*",EUROSTAT_VBE_IND_2005!$D$7:$D$883,"4100*"))/1000+(SUMIFS(EUROSTAT_VBE_IND_2005!AG$7:AG$883,EUROSTAT_VBE_IND_2005!$B$7:$B$883,$D142,EUROSTAT_VBE_IND_2005!$C$7:$C$883,"*"&amp;RIGHT($A142,3)&amp;"*",EUROSTAT_VBE_IND_2005!$D$7:$D$883,"4230*"))/1000+(SUMIFS(EUROSTAT_VBE_IND_2005!AG$7:AG$883,EUROSTAT_VBE_IND_2005!$B$7:$B$883,$D142,EUROSTAT_VBE_IND_2005!$C$7:$C$883,"*"&amp;RIGHT($A142,3)&amp;"*",EUROSTAT_VBE_IND_2005!$D$7:$D$883,"4240*"))/1000+(SUMIFS(EUROSTAT_VBE_IND_2005!AG$7:AG$883,EUROSTAT_VBE_IND_2005!$B$7:$B$883,$D142,EUROSTAT_VBE_IND_2005!$C$7:$C$883,"*"&amp;RIGHT($A142,3)&amp;"*",EUROSTAT_VBE_IND_2005!$D$7:$D$883,"3106*"))/1000</f>
        <v>0</v>
      </c>
    </row>
    <row r="143" spans="1:43">
      <c r="A143" t="str">
        <f>LEFT(EUROSTAT_VBE_IND_2005!$C$139,8)</f>
        <v>B_101810</v>
      </c>
      <c r="B143" s="28" t="s">
        <v>298</v>
      </c>
      <c r="C143" t="s">
        <v>293</v>
      </c>
      <c r="D143" t="s">
        <v>55</v>
      </c>
      <c r="E143" t="s">
        <v>240</v>
      </c>
      <c r="F143" t="s">
        <v>260</v>
      </c>
      <c r="G143" s="185">
        <f>(SUMIFS(EUROSTAT_VBE_IND_2005!E$7:E$883,EUROSTAT_VBE_IND_2005!$B$7:$B$883,$D143,EUROSTAT_VBE_IND_2005!$C$7:$C$883,"*"&amp;RIGHT($A143,3)&amp;"*",EUROSTAT_VBE_IND_2005!$D$7:$D$883,"421*"))/1000</f>
        <v>0</v>
      </c>
      <c r="H143" s="185">
        <f>(SUMIFS(EUROSTAT_VBE_IND_2005!F$7:F$883,EUROSTAT_VBE_IND_2005!$B$7:$B$883,$D143,EUROSTAT_VBE_IND_2005!$C$7:$C$883,"*"&amp;RIGHT($A143,3)&amp;"*",EUROSTAT_VBE_IND_2005!$D$7:$D$883,"421*"))/1000</f>
        <v>0</v>
      </c>
      <c r="I143" s="185">
        <f>(SUMIFS(EUROSTAT_VBE_IND_2005!G$7:G$883,EUROSTAT_VBE_IND_2005!$B$7:$B$883,$D143,EUROSTAT_VBE_IND_2005!$C$7:$C$883,"*"&amp;RIGHT($A143,3)&amp;"*",EUROSTAT_VBE_IND_2005!$D$7:$D$883,"421*"))/1000</f>
        <v>0</v>
      </c>
      <c r="J143" s="219"/>
      <c r="K143" s="185">
        <f>(SUMIFS(EUROSTAT_VBE_IND_2005!H$7:H$883,EUROSTAT_VBE_IND_2005!$B$7:$B$883,$D143,EUROSTAT_VBE_IND_2005!$C$7:$C$883,"*"&amp;RIGHT($A143,3)&amp;"*",EUROSTAT_VBE_IND_2005!$D$7:$D$883,"421*"))/1000</f>
        <v>0</v>
      </c>
      <c r="L143" s="185">
        <f>(SUMIFS(EUROSTAT_VBE_IND_2005!I$7:I$883,EUROSTAT_VBE_IND_2005!$B$7:$B$883,$D143,EUROSTAT_VBE_IND_2005!$C$7:$C$883,"*"&amp;RIGHT($A143,3)&amp;"*",EUROSTAT_VBE_IND_2005!$D$7:$D$883,"421*"))/1000</f>
        <v>0</v>
      </c>
      <c r="M143" s="185">
        <f>(SUMIFS(EUROSTAT_VBE_IND_2005!J$7:J$883,EUROSTAT_VBE_IND_2005!$B$7:$B$883,$D143,EUROSTAT_VBE_IND_2005!$C$7:$C$883,"*"&amp;RIGHT($A143,3)&amp;"*",EUROSTAT_VBE_IND_2005!$D$7:$D$883,"421*"))/1000</f>
        <v>0</v>
      </c>
      <c r="N143" s="185">
        <f>(SUMIFS(EUROSTAT_VBE_IND_2005!K$7:K$883,EUROSTAT_VBE_IND_2005!$B$7:$B$883,$D143,EUROSTAT_VBE_IND_2005!$C$7:$C$883,"*"&amp;RIGHT($A143,3)&amp;"*",EUROSTAT_VBE_IND_2005!$D$7:$D$883,"421*"))/1000</f>
        <v>0</v>
      </c>
      <c r="O143" s="185">
        <f>(SUMIFS(EUROSTAT_VBE_IND_2005!L$7:L$883,EUROSTAT_VBE_IND_2005!$B$7:$B$883,$D143,EUROSTAT_VBE_IND_2005!$C$7:$C$883,"*"&amp;RIGHT($A143,3)&amp;"*",EUROSTAT_VBE_IND_2005!$D$7:$D$883,"421*"))/1000</f>
        <v>0</v>
      </c>
      <c r="P143" s="185">
        <f>(SUMIFS(EUROSTAT_VBE_IND_2005!M$7:M$883,EUROSTAT_VBE_IND_2005!$B$7:$B$883,$D143,EUROSTAT_VBE_IND_2005!$C$7:$C$883,"*"&amp;RIGHT($A143,3)&amp;"*",EUROSTAT_VBE_IND_2005!$D$7:$D$883,"421*"))/1000</f>
        <v>0</v>
      </c>
      <c r="Q143" s="185">
        <f>(SUMIFS(EUROSTAT_VBE_IND_2005!N$7:N$883,EUROSTAT_VBE_IND_2005!$B$7:$B$883,$D143,EUROSTAT_VBE_IND_2005!$C$7:$C$883,"*"&amp;RIGHT($A143,3)&amp;"*",EUROSTAT_VBE_IND_2005!$D$7:$D$883,"421*"))/1000</f>
        <v>0</v>
      </c>
      <c r="R143" s="185">
        <f>(SUMIFS(EUROSTAT_VBE_IND_2005!O$7:O$883,EUROSTAT_VBE_IND_2005!$B$7:$B$883,$D143,EUROSTAT_VBE_IND_2005!$C$7:$C$883,"*"&amp;RIGHT($A143,3)&amp;"*",EUROSTAT_VBE_IND_2005!$D$7:$D$883,"421*"))/1000</f>
        <v>0</v>
      </c>
      <c r="S143" s="185">
        <f>(SUMIFS(EUROSTAT_VBE_IND_2005!P$7:P$883,EUROSTAT_VBE_IND_2005!$B$7:$B$883,$D143,EUROSTAT_VBE_IND_2005!$C$7:$C$883,"*"&amp;RIGHT($A143,3)&amp;"*",EUROSTAT_VBE_IND_2005!$D$7:$D$883,"421*"))/1000</f>
        <v>0</v>
      </c>
      <c r="T143" s="185">
        <f>(SUMIFS(EUROSTAT_VBE_IND_2005!Q$7:Q$883,EUROSTAT_VBE_IND_2005!$B$7:$B$883,$D143,EUROSTAT_VBE_IND_2005!$C$7:$C$883,"*"&amp;RIGHT($A143,3)&amp;"*",EUROSTAT_VBE_IND_2005!$D$7:$D$883,"421*"))/1000</f>
        <v>0</v>
      </c>
      <c r="U143" s="185">
        <f>(SUMIFS(EUROSTAT_VBE_IND_2005!R$7:R$883,EUROSTAT_VBE_IND_2005!$B$7:$B$883,$D143,EUROSTAT_VBE_IND_2005!$C$7:$C$883,"*"&amp;RIGHT($A143,3)&amp;"*",EUROSTAT_VBE_IND_2005!$D$7:$D$883,"421*"))/1000</f>
        <v>0</v>
      </c>
      <c r="V143" s="185">
        <f>(SUMIFS(EUROSTAT_VBE_IND_2005!S$7:S$883,EUROSTAT_VBE_IND_2005!$B$7:$B$883,$D143,EUROSTAT_VBE_IND_2005!$C$7:$C$883,"*"&amp;RIGHT($A143,3)&amp;"*",EUROSTAT_VBE_IND_2005!$D$7:$D$883,"421*"))/1000</f>
        <v>0</v>
      </c>
      <c r="W143" s="185">
        <f>(SUMIFS(EUROSTAT_VBE_IND_2005!T$7:T$883,EUROSTAT_VBE_IND_2005!$B$7:$B$883,$D143,EUROSTAT_VBE_IND_2005!$C$7:$C$883,"*"&amp;RIGHT($A143,3)&amp;"*",EUROSTAT_VBE_IND_2005!$D$7:$D$883,"421*"))/1000</f>
        <v>0</v>
      </c>
      <c r="X143" s="185">
        <f>(SUMIFS(EUROSTAT_VBE_IND_2005!U$7:U$883,EUROSTAT_VBE_IND_2005!$B$7:$B$883,$D143,EUROSTAT_VBE_IND_2005!$C$7:$C$883,"*"&amp;RIGHT($A143,3)&amp;"*",EUROSTAT_VBE_IND_2005!$D$7:$D$883,"421*"))/1000</f>
        <v>0</v>
      </c>
      <c r="Y143" s="185">
        <f>(SUMIFS(EUROSTAT_VBE_IND_2005!V$7:V$883,EUROSTAT_VBE_IND_2005!$B$7:$B$883,$D143,EUROSTAT_VBE_IND_2005!$C$7:$C$883,"*"&amp;RIGHT($A143,3)&amp;"*",EUROSTAT_VBE_IND_2005!$D$7:$D$883,"421*"))/1000</f>
        <v>0</v>
      </c>
      <c r="Z143" s="185">
        <f>(SUMIFS(EUROSTAT_VBE_IND_2005!W$7:W$883,EUROSTAT_VBE_IND_2005!$B$7:$B$883,$D143,EUROSTAT_VBE_IND_2005!$C$7:$C$883,"*"&amp;RIGHT($A143,3)&amp;"*",EUROSTAT_VBE_IND_2005!$D$7:$D$883,"421*"))/1000</f>
        <v>0</v>
      </c>
      <c r="AA143" s="185">
        <f>(SUMIFS(EUROSTAT_VBE_IND_2005!X$7:X$883,EUROSTAT_VBE_IND_2005!$B$7:$B$883,$D143,EUROSTAT_VBE_IND_2005!$C$7:$C$883,"*"&amp;RIGHT($A143,3)&amp;"*",EUROSTAT_VBE_IND_2005!$D$7:$D$883,"421*"))/1000</f>
        <v>0</v>
      </c>
      <c r="AB143" s="185">
        <f>(SUMIFS(EUROSTAT_VBE_IND_2005!AA$7:AA$883,EUROSTAT_VBE_IND_2005!$B$7:$B$883,$D143,EUROSTAT_VBE_IND_2005!$C$7:$C$883,"*"&amp;RIGHT($A143,3)&amp;"*",EUROSTAT_VBE_IND_2005!$D$7:$D$883,"421*"))/1000</f>
        <v>0</v>
      </c>
      <c r="AC143" s="185">
        <f>(SUMIFS(EUROSTAT_VBE_IND_2005!AB$7:AB$883,EUROSTAT_VBE_IND_2005!$B$7:$B$883,$D143,EUROSTAT_VBE_IND_2005!$C$7:$C$883,"*"&amp;RIGHT($A143,3)&amp;"*",EUROSTAT_VBE_IND_2005!$D$7:$D$883,"421*"))/1000</f>
        <v>0</v>
      </c>
      <c r="AD143" s="185">
        <f>(SUMIFS(EUROSTAT_VBE_IND_2005!AC$7:AC$883,EUROSTAT_VBE_IND_2005!$B$7:$B$883,$D143,EUROSTAT_VBE_IND_2005!$C$7:$C$883,"*"&amp;RIGHT($A143,3)&amp;"*",EUROSTAT_VBE_IND_2005!$D$7:$D$883,"421*"))/1000</f>
        <v>0</v>
      </c>
      <c r="AE143" s="185">
        <f>(SUMIFS(EUROSTAT_VBE_IND_2005!AD$7:AD$883,EUROSTAT_VBE_IND_2005!$B$7:$B$883,$D143,EUROSTAT_VBE_IND_2005!$C$7:$C$883,"*"&amp;RIGHT($A143,3)&amp;"*",EUROSTAT_VBE_IND_2005!$D$7:$D$883,"421*"))/1000</f>
        <v>0</v>
      </c>
      <c r="AF143" s="185">
        <f>(SUMIFS(EUROSTAT_VBE_IND_2005!AE$7:AE$883,EUROSTAT_VBE_IND_2005!$B$7:$B$883,$D143,EUROSTAT_VBE_IND_2005!$C$7:$C$883,"*"&amp;RIGHT($A143,3)&amp;"*",EUROSTAT_VBE_IND_2005!$D$7:$D$883,"421*"))/1000</f>
        <v>0</v>
      </c>
      <c r="AG143" s="185">
        <f>(SUMIFS(EUROSTAT_VBE_IND_2005!AF$7:AF$883,EUROSTAT_VBE_IND_2005!$B$7:$B$883,$D143,EUROSTAT_VBE_IND_2005!$C$7:$C$883,"*"&amp;RIGHT($A143,3)&amp;"*",EUROSTAT_VBE_IND_2005!$D$7:$D$883,"421*"))/1000</f>
        <v>0</v>
      </c>
      <c r="AH143" s="185">
        <f>(SUMIFS(EUROSTAT_VBE_IND_2005!AH$7:AH$883,EUROSTAT_VBE_IND_2005!$B$7:$B$883,$D143,EUROSTAT_VBE_IND_2005!$C$7:$C$883,"*"&amp;RIGHT($A143,3)&amp;"*",EUROSTAT_VBE_IND_2005!$D$7:$D$883,"421*"))/1000</f>
        <v>0</v>
      </c>
      <c r="AI143" s="185">
        <f>(SUMIFS(EUROSTAT_VBE_IND_2005!AI$7:AI$883,EUROSTAT_VBE_IND_2005!$B$7:$B$883,$D143,EUROSTAT_VBE_IND_2005!$C$7:$C$883,"*"&amp;RIGHT($A143,3)&amp;"*",EUROSTAT_VBE_IND_2005!$D$7:$D$883,"421*"))/1000</f>
        <v>0</v>
      </c>
      <c r="AJ143" s="185">
        <f>(SUMIFS(EUROSTAT_VBE_IND_2005!AJ$7:AJ$883,EUROSTAT_VBE_IND_2005!$B$7:$B$883,$D143,EUROSTAT_VBE_IND_2005!$C$7:$C$883,"*"&amp;RIGHT($A143,3)&amp;"*",EUROSTAT_VBE_IND_2005!$D$7:$D$883,"421*"))/1000</f>
        <v>0</v>
      </c>
      <c r="AK143" s="185">
        <f>(SUMIFS(EUROSTAT_VBE_IND_2005!AK$7:AK$883,EUROSTAT_VBE_IND_2005!$B$7:$B$883,$D143,EUROSTAT_VBE_IND_2005!$C$7:$C$883,"*"&amp;RIGHT($A143,3)&amp;"*",EUROSTAT_VBE_IND_2005!$D$7:$D$883,"421*"))/1000</f>
        <v>0</v>
      </c>
      <c r="AL143" s="219"/>
      <c r="AM143" s="219"/>
      <c r="AN143" s="219"/>
      <c r="AO143" s="185">
        <f>(SUMIFS(EUROSTAT_VBE_IND_2005!Y$7:Y$883,EUROSTAT_VBE_IND_2005!$B$7:$B$883,$D143,EUROSTAT_VBE_IND_2005!$C$7:$C$883,"*"&amp;RIGHT($A143,3)&amp;"*",EUROSTAT_VBE_IND_2005!$D$7:$D$883,"421*"))/1000</f>
        <v>0</v>
      </c>
      <c r="AP143" s="185">
        <f>(SUMIFS(EUROSTAT_VBE_IND_2005!Z$7:Z$883,EUROSTAT_VBE_IND_2005!$B$7:$B$883,$D143,EUROSTAT_VBE_IND_2005!$C$7:$C$883,"*"&amp;RIGHT($A143,3)&amp;"*",EUROSTAT_VBE_IND_2005!$D$7:$D$883,"421*"))/1000</f>
        <v>0</v>
      </c>
      <c r="AQ143" s="185">
        <f>(SUMIFS(EUROSTAT_VBE_IND_2005!AG$7:AG$883,EUROSTAT_VBE_IND_2005!$B$7:$B$883,$D143,EUROSTAT_VBE_IND_2005!$C$7:$C$883,"*"&amp;RIGHT($A143,3)&amp;"*",EUROSTAT_VBE_IND_2005!$D$7:$D$883,"421*"))/1000</f>
        <v>0</v>
      </c>
    </row>
    <row r="144" spans="1:43">
      <c r="A144" t="str">
        <f>LEFT(EUROSTAT_VBE_IND_2005!$C$139,8)</f>
        <v>B_101810</v>
      </c>
      <c r="B144" s="28" t="s">
        <v>298</v>
      </c>
      <c r="C144" t="s">
        <v>293</v>
      </c>
      <c r="D144" t="s">
        <v>55</v>
      </c>
      <c r="E144" t="s">
        <v>241</v>
      </c>
      <c r="F144" t="s">
        <v>261</v>
      </c>
      <c r="G144" s="185">
        <f>(SUMIFS(EUROSTAT_VBE_IND_2005!E$7:E$883,EUROSTAT_VBE_IND_2005!$B$7:$B$883,$D144,EUROSTAT_VBE_IND_2005!$C$7:$C$883,"*"&amp;RIGHT($A144,3)&amp;"*",EUROSTAT_VBE_IND_2005!$D$7:$D$883,"422*"))/1000</f>
        <v>0</v>
      </c>
      <c r="H144" s="185">
        <f>(SUMIFS(EUROSTAT_VBE_IND_2005!F$7:F$883,EUROSTAT_VBE_IND_2005!$B$7:$B$883,$D144,EUROSTAT_VBE_IND_2005!$C$7:$C$883,"*"&amp;RIGHT($A144,3)&amp;"*",EUROSTAT_VBE_IND_2005!$D$7:$D$883,"422*"))/1000</f>
        <v>0</v>
      </c>
      <c r="I144" s="185">
        <f>(SUMIFS(EUROSTAT_VBE_IND_2005!G$7:G$883,EUROSTAT_VBE_IND_2005!$B$7:$B$883,$D144,EUROSTAT_VBE_IND_2005!$C$7:$C$883,"*"&amp;RIGHT($A144,3)&amp;"*",EUROSTAT_VBE_IND_2005!$D$7:$D$883,"422*"))/1000</f>
        <v>0</v>
      </c>
      <c r="J144" s="219"/>
      <c r="K144" s="185">
        <f>(SUMIFS(EUROSTAT_VBE_IND_2005!H$7:H$883,EUROSTAT_VBE_IND_2005!$B$7:$B$883,$D144,EUROSTAT_VBE_IND_2005!$C$7:$C$883,"*"&amp;RIGHT($A144,3)&amp;"*",EUROSTAT_VBE_IND_2005!$D$7:$D$883,"422*"))/1000</f>
        <v>0</v>
      </c>
      <c r="L144" s="185">
        <f>(SUMIFS(EUROSTAT_VBE_IND_2005!I$7:I$883,EUROSTAT_VBE_IND_2005!$B$7:$B$883,$D144,EUROSTAT_VBE_IND_2005!$C$7:$C$883,"*"&amp;RIGHT($A144,3)&amp;"*",EUROSTAT_VBE_IND_2005!$D$7:$D$883,"422*"))/1000</f>
        <v>0</v>
      </c>
      <c r="M144" s="185">
        <f>(SUMIFS(EUROSTAT_VBE_IND_2005!J$7:J$883,EUROSTAT_VBE_IND_2005!$B$7:$B$883,$D144,EUROSTAT_VBE_IND_2005!$C$7:$C$883,"*"&amp;RIGHT($A144,3)&amp;"*",EUROSTAT_VBE_IND_2005!$D$7:$D$883,"422*"))/1000</f>
        <v>0</v>
      </c>
      <c r="N144" s="185">
        <f>(SUMIFS(EUROSTAT_VBE_IND_2005!K$7:K$883,EUROSTAT_VBE_IND_2005!$B$7:$B$883,$D144,EUROSTAT_VBE_IND_2005!$C$7:$C$883,"*"&amp;RIGHT($A144,3)&amp;"*",EUROSTAT_VBE_IND_2005!$D$7:$D$883,"422*"))/1000</f>
        <v>0</v>
      </c>
      <c r="O144" s="185">
        <f>(SUMIFS(EUROSTAT_VBE_IND_2005!L$7:L$883,EUROSTAT_VBE_IND_2005!$B$7:$B$883,$D144,EUROSTAT_VBE_IND_2005!$C$7:$C$883,"*"&amp;RIGHT($A144,3)&amp;"*",EUROSTAT_VBE_IND_2005!$D$7:$D$883,"422*"))/1000</f>
        <v>0</v>
      </c>
      <c r="P144" s="185">
        <f>(SUMIFS(EUROSTAT_VBE_IND_2005!M$7:M$883,EUROSTAT_VBE_IND_2005!$B$7:$B$883,$D144,EUROSTAT_VBE_IND_2005!$C$7:$C$883,"*"&amp;RIGHT($A144,3)&amp;"*",EUROSTAT_VBE_IND_2005!$D$7:$D$883,"422*"))/1000</f>
        <v>0</v>
      </c>
      <c r="Q144" s="185">
        <f>(SUMIFS(EUROSTAT_VBE_IND_2005!N$7:N$883,EUROSTAT_VBE_IND_2005!$B$7:$B$883,$D144,EUROSTAT_VBE_IND_2005!$C$7:$C$883,"*"&amp;RIGHT($A144,3)&amp;"*",EUROSTAT_VBE_IND_2005!$D$7:$D$883,"422*"))/1000</f>
        <v>0</v>
      </c>
      <c r="R144" s="185">
        <f>(SUMIFS(EUROSTAT_VBE_IND_2005!O$7:O$883,EUROSTAT_VBE_IND_2005!$B$7:$B$883,$D144,EUROSTAT_VBE_IND_2005!$C$7:$C$883,"*"&amp;RIGHT($A144,3)&amp;"*",EUROSTAT_VBE_IND_2005!$D$7:$D$883,"422*"))/1000</f>
        <v>0</v>
      </c>
      <c r="S144" s="185">
        <f>(SUMIFS(EUROSTAT_VBE_IND_2005!P$7:P$883,EUROSTAT_VBE_IND_2005!$B$7:$B$883,$D144,EUROSTAT_VBE_IND_2005!$C$7:$C$883,"*"&amp;RIGHT($A144,3)&amp;"*",EUROSTAT_VBE_IND_2005!$D$7:$D$883,"422*"))/1000</f>
        <v>0</v>
      </c>
      <c r="T144" s="185">
        <f>(SUMIFS(EUROSTAT_VBE_IND_2005!Q$7:Q$883,EUROSTAT_VBE_IND_2005!$B$7:$B$883,$D144,EUROSTAT_VBE_IND_2005!$C$7:$C$883,"*"&amp;RIGHT($A144,3)&amp;"*",EUROSTAT_VBE_IND_2005!$D$7:$D$883,"422*"))/1000</f>
        <v>0</v>
      </c>
      <c r="U144" s="185">
        <f>(SUMIFS(EUROSTAT_VBE_IND_2005!R$7:R$883,EUROSTAT_VBE_IND_2005!$B$7:$B$883,$D144,EUROSTAT_VBE_IND_2005!$C$7:$C$883,"*"&amp;RIGHT($A144,3)&amp;"*",EUROSTAT_VBE_IND_2005!$D$7:$D$883,"422*"))/1000</f>
        <v>0</v>
      </c>
      <c r="V144" s="185">
        <f>(SUMIFS(EUROSTAT_VBE_IND_2005!S$7:S$883,EUROSTAT_VBE_IND_2005!$B$7:$B$883,$D144,EUROSTAT_VBE_IND_2005!$C$7:$C$883,"*"&amp;RIGHT($A144,3)&amp;"*",EUROSTAT_VBE_IND_2005!$D$7:$D$883,"422*"))/1000</f>
        <v>0</v>
      </c>
      <c r="W144" s="185">
        <f>(SUMIFS(EUROSTAT_VBE_IND_2005!T$7:T$883,EUROSTAT_VBE_IND_2005!$B$7:$B$883,$D144,EUROSTAT_VBE_IND_2005!$C$7:$C$883,"*"&amp;RIGHT($A144,3)&amp;"*",EUROSTAT_VBE_IND_2005!$D$7:$D$883,"422*"))/1000</f>
        <v>0</v>
      </c>
      <c r="X144" s="185">
        <f>(SUMIFS(EUROSTAT_VBE_IND_2005!U$7:U$883,EUROSTAT_VBE_IND_2005!$B$7:$B$883,$D144,EUROSTAT_VBE_IND_2005!$C$7:$C$883,"*"&amp;RIGHT($A144,3)&amp;"*",EUROSTAT_VBE_IND_2005!$D$7:$D$883,"422*"))/1000</f>
        <v>0</v>
      </c>
      <c r="Y144" s="185">
        <f>(SUMIFS(EUROSTAT_VBE_IND_2005!V$7:V$883,EUROSTAT_VBE_IND_2005!$B$7:$B$883,$D144,EUROSTAT_VBE_IND_2005!$C$7:$C$883,"*"&amp;RIGHT($A144,3)&amp;"*",EUROSTAT_VBE_IND_2005!$D$7:$D$883,"422*"))/1000</f>
        <v>0</v>
      </c>
      <c r="Z144" s="185">
        <f>(SUMIFS(EUROSTAT_VBE_IND_2005!W$7:W$883,EUROSTAT_VBE_IND_2005!$B$7:$B$883,$D144,EUROSTAT_VBE_IND_2005!$C$7:$C$883,"*"&amp;RIGHT($A144,3)&amp;"*",EUROSTAT_VBE_IND_2005!$D$7:$D$883,"422*"))/1000</f>
        <v>0</v>
      </c>
      <c r="AA144" s="185">
        <f>(SUMIFS(EUROSTAT_VBE_IND_2005!X$7:X$883,EUROSTAT_VBE_IND_2005!$B$7:$B$883,$D144,EUROSTAT_VBE_IND_2005!$C$7:$C$883,"*"&amp;RIGHT($A144,3)&amp;"*",EUROSTAT_VBE_IND_2005!$D$7:$D$883,"422*"))/1000</f>
        <v>0</v>
      </c>
      <c r="AB144" s="185">
        <f>(SUMIFS(EUROSTAT_VBE_IND_2005!AA$7:AA$883,EUROSTAT_VBE_IND_2005!$B$7:$B$883,$D144,EUROSTAT_VBE_IND_2005!$C$7:$C$883,"*"&amp;RIGHT($A144,3)&amp;"*",EUROSTAT_VBE_IND_2005!$D$7:$D$883,"422*"))/1000</f>
        <v>0</v>
      </c>
      <c r="AC144" s="185">
        <f>(SUMIFS(EUROSTAT_VBE_IND_2005!AB$7:AB$883,EUROSTAT_VBE_IND_2005!$B$7:$B$883,$D144,EUROSTAT_VBE_IND_2005!$C$7:$C$883,"*"&amp;RIGHT($A144,3)&amp;"*",EUROSTAT_VBE_IND_2005!$D$7:$D$883,"422*"))/1000</f>
        <v>0</v>
      </c>
      <c r="AD144" s="185">
        <f>(SUMIFS(EUROSTAT_VBE_IND_2005!AC$7:AC$883,EUROSTAT_VBE_IND_2005!$B$7:$B$883,$D144,EUROSTAT_VBE_IND_2005!$C$7:$C$883,"*"&amp;RIGHT($A144,3)&amp;"*",EUROSTAT_VBE_IND_2005!$D$7:$D$883,"422*"))/1000</f>
        <v>0</v>
      </c>
      <c r="AE144" s="185">
        <f>(SUMIFS(EUROSTAT_VBE_IND_2005!AD$7:AD$883,EUROSTAT_VBE_IND_2005!$B$7:$B$883,$D144,EUROSTAT_VBE_IND_2005!$C$7:$C$883,"*"&amp;RIGHT($A144,3)&amp;"*",EUROSTAT_VBE_IND_2005!$D$7:$D$883,"422*"))/1000</f>
        <v>0</v>
      </c>
      <c r="AF144" s="185">
        <f>(SUMIFS(EUROSTAT_VBE_IND_2005!AE$7:AE$883,EUROSTAT_VBE_IND_2005!$B$7:$B$883,$D144,EUROSTAT_VBE_IND_2005!$C$7:$C$883,"*"&amp;RIGHT($A144,3)&amp;"*",EUROSTAT_VBE_IND_2005!$D$7:$D$883,"422*"))/1000</f>
        <v>0</v>
      </c>
      <c r="AG144" s="185">
        <f>(SUMIFS(EUROSTAT_VBE_IND_2005!AF$7:AF$883,EUROSTAT_VBE_IND_2005!$B$7:$B$883,$D144,EUROSTAT_VBE_IND_2005!$C$7:$C$883,"*"&amp;RIGHT($A144,3)&amp;"*",EUROSTAT_VBE_IND_2005!$D$7:$D$883,"422*"))/1000</f>
        <v>0</v>
      </c>
      <c r="AH144" s="185">
        <f>(SUMIFS(EUROSTAT_VBE_IND_2005!AH$7:AH$883,EUROSTAT_VBE_IND_2005!$B$7:$B$883,$D144,EUROSTAT_VBE_IND_2005!$C$7:$C$883,"*"&amp;RIGHT($A144,3)&amp;"*",EUROSTAT_VBE_IND_2005!$D$7:$D$883,"422*"))/1000</f>
        <v>0</v>
      </c>
      <c r="AI144" s="185">
        <f>(SUMIFS(EUROSTAT_VBE_IND_2005!AI$7:AI$883,EUROSTAT_VBE_IND_2005!$B$7:$B$883,$D144,EUROSTAT_VBE_IND_2005!$C$7:$C$883,"*"&amp;RIGHT($A144,3)&amp;"*",EUROSTAT_VBE_IND_2005!$D$7:$D$883,"422*"))/1000</f>
        <v>0</v>
      </c>
      <c r="AJ144" s="185">
        <f>(SUMIFS(EUROSTAT_VBE_IND_2005!AJ$7:AJ$883,EUROSTAT_VBE_IND_2005!$B$7:$B$883,$D144,EUROSTAT_VBE_IND_2005!$C$7:$C$883,"*"&amp;RIGHT($A144,3)&amp;"*",EUROSTAT_VBE_IND_2005!$D$7:$D$883,"422*"))/1000</f>
        <v>0</v>
      </c>
      <c r="AK144" s="185">
        <f>(SUMIFS(EUROSTAT_VBE_IND_2005!AK$7:AK$883,EUROSTAT_VBE_IND_2005!$B$7:$B$883,$D144,EUROSTAT_VBE_IND_2005!$C$7:$C$883,"*"&amp;RIGHT($A144,3)&amp;"*",EUROSTAT_VBE_IND_2005!$D$7:$D$883,"422*"))/1000</f>
        <v>0</v>
      </c>
      <c r="AL144" s="219"/>
      <c r="AM144" s="219"/>
      <c r="AN144" s="219"/>
      <c r="AO144" s="185">
        <f>(SUMIFS(EUROSTAT_VBE_IND_2005!Y$7:Y$883,EUROSTAT_VBE_IND_2005!$B$7:$B$883,$D144,EUROSTAT_VBE_IND_2005!$C$7:$C$883,"*"&amp;RIGHT($A144,3)&amp;"*",EUROSTAT_VBE_IND_2005!$D$7:$D$883,"422*"))/1000</f>
        <v>0</v>
      </c>
      <c r="AP144" s="185">
        <f>(SUMIFS(EUROSTAT_VBE_IND_2005!Z$7:Z$883,EUROSTAT_VBE_IND_2005!$B$7:$B$883,$D144,EUROSTAT_VBE_IND_2005!$C$7:$C$883,"*"&amp;RIGHT($A144,3)&amp;"*",EUROSTAT_VBE_IND_2005!$D$7:$D$883,"422*"))/1000</f>
        <v>0</v>
      </c>
      <c r="AQ144" s="185">
        <f>(SUMIFS(EUROSTAT_VBE_IND_2005!AG$7:AG$883,EUROSTAT_VBE_IND_2005!$B$7:$B$883,$D144,EUROSTAT_VBE_IND_2005!$C$7:$C$883,"*"&amp;RIGHT($A144,3)&amp;"*",EUROSTAT_VBE_IND_2005!$D$7:$D$883,"422*"))/1000</f>
        <v>0</v>
      </c>
    </row>
    <row r="145" spans="1:43">
      <c r="A145" t="str">
        <f>LEFT(EUROSTAT_VBE_IND_2005!$C$139,8)</f>
        <v>B_101810</v>
      </c>
      <c r="B145" s="28" t="s">
        <v>298</v>
      </c>
      <c r="C145" t="s">
        <v>293</v>
      </c>
      <c r="D145" t="s">
        <v>55</v>
      </c>
      <c r="E145" t="s">
        <v>242</v>
      </c>
      <c r="F145" t="s">
        <v>262</v>
      </c>
      <c r="G145" s="185">
        <f>(SUMIFS(EUROSTAT_VBE_IND_2005!E$7:E$883,EUROSTAT_VBE_IND_2005!$B$7:$B$883,$D145,EUROSTAT_VBE_IND_2005!$C$7:$C$883,"*"&amp;RIGHT($A145,3)&amp;"*",EUROSTAT_VBE_IND_2005!$D$7:$D$883,"5532*"))/1000</f>
        <v>0</v>
      </c>
      <c r="H145" s="185">
        <f>(SUMIFS(EUROSTAT_VBE_IND_2005!F$7:F$883,EUROSTAT_VBE_IND_2005!$B$7:$B$883,$D145,EUROSTAT_VBE_IND_2005!$C$7:$C$883,"*"&amp;RIGHT($A145,3)&amp;"*",EUROSTAT_VBE_IND_2005!$D$7:$D$883,"5532*"))/1000</f>
        <v>0</v>
      </c>
      <c r="I145" s="185">
        <f>(SUMIFS(EUROSTAT_VBE_IND_2005!G$7:G$883,EUROSTAT_VBE_IND_2005!$B$7:$B$883,$D145,EUROSTAT_VBE_IND_2005!$C$7:$C$883,"*"&amp;RIGHT($A145,3)&amp;"*",EUROSTAT_VBE_IND_2005!$D$7:$D$883,"5532*"))/1000</f>
        <v>0</v>
      </c>
      <c r="J145" s="219"/>
      <c r="K145" s="185">
        <f>(SUMIFS(EUROSTAT_VBE_IND_2005!H$7:H$883,EUROSTAT_VBE_IND_2005!$B$7:$B$883,$D145,EUROSTAT_VBE_IND_2005!$C$7:$C$883,"*"&amp;RIGHT($A145,3)&amp;"*",EUROSTAT_VBE_IND_2005!$D$7:$D$883,"5532*"))/1000</f>
        <v>0</v>
      </c>
      <c r="L145" s="185">
        <f>(SUMIFS(EUROSTAT_VBE_IND_2005!I$7:I$883,EUROSTAT_VBE_IND_2005!$B$7:$B$883,$D145,EUROSTAT_VBE_IND_2005!$C$7:$C$883,"*"&amp;RIGHT($A145,3)&amp;"*",EUROSTAT_VBE_IND_2005!$D$7:$D$883,"5532*"))/1000</f>
        <v>0</v>
      </c>
      <c r="M145" s="185">
        <f>(SUMIFS(EUROSTAT_VBE_IND_2005!J$7:J$883,EUROSTAT_VBE_IND_2005!$B$7:$B$883,$D145,EUROSTAT_VBE_IND_2005!$C$7:$C$883,"*"&amp;RIGHT($A145,3)&amp;"*",EUROSTAT_VBE_IND_2005!$D$7:$D$883,"5532*"))/1000</f>
        <v>0</v>
      </c>
      <c r="N145" s="185">
        <f>(SUMIFS(EUROSTAT_VBE_IND_2005!K$7:K$883,EUROSTAT_VBE_IND_2005!$B$7:$B$883,$D145,EUROSTAT_VBE_IND_2005!$C$7:$C$883,"*"&amp;RIGHT($A145,3)&amp;"*",EUROSTAT_VBE_IND_2005!$D$7:$D$883,"5532*"))/1000</f>
        <v>0</v>
      </c>
      <c r="O145" s="185">
        <f>(SUMIFS(EUROSTAT_VBE_IND_2005!L$7:L$883,EUROSTAT_VBE_IND_2005!$B$7:$B$883,$D145,EUROSTAT_VBE_IND_2005!$C$7:$C$883,"*"&amp;RIGHT($A145,3)&amp;"*",EUROSTAT_VBE_IND_2005!$D$7:$D$883,"5532*"))/1000</f>
        <v>0</v>
      </c>
      <c r="P145" s="185">
        <f>(SUMIFS(EUROSTAT_VBE_IND_2005!M$7:M$883,EUROSTAT_VBE_IND_2005!$B$7:$B$883,$D145,EUROSTAT_VBE_IND_2005!$C$7:$C$883,"*"&amp;RIGHT($A145,3)&amp;"*",EUROSTAT_VBE_IND_2005!$D$7:$D$883,"5532*"))/1000</f>
        <v>0</v>
      </c>
      <c r="Q145" s="185">
        <f>(SUMIFS(EUROSTAT_VBE_IND_2005!N$7:N$883,EUROSTAT_VBE_IND_2005!$B$7:$B$883,$D145,EUROSTAT_VBE_IND_2005!$C$7:$C$883,"*"&amp;RIGHT($A145,3)&amp;"*",EUROSTAT_VBE_IND_2005!$D$7:$D$883,"5532*"))/1000</f>
        <v>0.001</v>
      </c>
      <c r="R145" s="185">
        <f>(SUMIFS(EUROSTAT_VBE_IND_2005!O$7:O$883,EUROSTAT_VBE_IND_2005!$B$7:$B$883,$D145,EUROSTAT_VBE_IND_2005!$C$7:$C$883,"*"&amp;RIGHT($A145,3)&amp;"*",EUROSTAT_VBE_IND_2005!$D$7:$D$883,"5532*"))/1000</f>
        <v>0</v>
      </c>
      <c r="S145" s="185">
        <f>(SUMIFS(EUROSTAT_VBE_IND_2005!P$7:P$883,EUROSTAT_VBE_IND_2005!$B$7:$B$883,$D145,EUROSTAT_VBE_IND_2005!$C$7:$C$883,"*"&amp;RIGHT($A145,3)&amp;"*",EUROSTAT_VBE_IND_2005!$D$7:$D$883,"5532*"))/1000</f>
        <v>0</v>
      </c>
      <c r="T145" s="185">
        <f>(SUMIFS(EUROSTAT_VBE_IND_2005!Q$7:Q$883,EUROSTAT_VBE_IND_2005!$B$7:$B$883,$D145,EUROSTAT_VBE_IND_2005!$C$7:$C$883,"*"&amp;RIGHT($A145,3)&amp;"*",EUROSTAT_VBE_IND_2005!$D$7:$D$883,"5532*"))/1000</f>
        <v>0</v>
      </c>
      <c r="U145" s="185">
        <f>(SUMIFS(EUROSTAT_VBE_IND_2005!R$7:R$883,EUROSTAT_VBE_IND_2005!$B$7:$B$883,$D145,EUROSTAT_VBE_IND_2005!$C$7:$C$883,"*"&amp;RIGHT($A145,3)&amp;"*",EUROSTAT_VBE_IND_2005!$D$7:$D$883,"5532*"))/1000</f>
        <v>0</v>
      </c>
      <c r="V145" s="185">
        <f>(SUMIFS(EUROSTAT_VBE_IND_2005!S$7:S$883,EUROSTAT_VBE_IND_2005!$B$7:$B$883,$D145,EUROSTAT_VBE_IND_2005!$C$7:$C$883,"*"&amp;RIGHT($A145,3)&amp;"*",EUROSTAT_VBE_IND_2005!$D$7:$D$883,"5532*"))/1000</f>
        <v>0</v>
      </c>
      <c r="W145" s="185">
        <f>(SUMIFS(EUROSTAT_VBE_IND_2005!T$7:T$883,EUROSTAT_VBE_IND_2005!$B$7:$B$883,$D145,EUROSTAT_VBE_IND_2005!$C$7:$C$883,"*"&amp;RIGHT($A145,3)&amp;"*",EUROSTAT_VBE_IND_2005!$D$7:$D$883,"5532*"))/1000</f>
        <v>0</v>
      </c>
      <c r="X145" s="185">
        <f>(SUMIFS(EUROSTAT_VBE_IND_2005!U$7:U$883,EUROSTAT_VBE_IND_2005!$B$7:$B$883,$D145,EUROSTAT_VBE_IND_2005!$C$7:$C$883,"*"&amp;RIGHT($A145,3)&amp;"*",EUROSTAT_VBE_IND_2005!$D$7:$D$883,"5532*"))/1000</f>
        <v>0</v>
      </c>
      <c r="Y145" s="185">
        <f>(SUMIFS(EUROSTAT_VBE_IND_2005!V$7:V$883,EUROSTAT_VBE_IND_2005!$B$7:$B$883,$D145,EUROSTAT_VBE_IND_2005!$C$7:$C$883,"*"&amp;RIGHT($A145,3)&amp;"*",EUROSTAT_VBE_IND_2005!$D$7:$D$883,"5532*"))/1000</f>
        <v>0</v>
      </c>
      <c r="Z145" s="185">
        <f>(SUMIFS(EUROSTAT_VBE_IND_2005!W$7:W$883,EUROSTAT_VBE_IND_2005!$B$7:$B$883,$D145,EUROSTAT_VBE_IND_2005!$C$7:$C$883,"*"&amp;RIGHT($A145,3)&amp;"*",EUROSTAT_VBE_IND_2005!$D$7:$D$883,"5532*"))/1000</f>
        <v>0</v>
      </c>
      <c r="AA145" s="185">
        <f>(SUMIFS(EUROSTAT_VBE_IND_2005!X$7:X$883,EUROSTAT_VBE_IND_2005!$B$7:$B$883,$D145,EUROSTAT_VBE_IND_2005!$C$7:$C$883,"*"&amp;RIGHT($A145,3)&amp;"*",EUROSTAT_VBE_IND_2005!$D$7:$D$883,"5532*"))/1000</f>
        <v>0</v>
      </c>
      <c r="AB145" s="185">
        <f>(SUMIFS(EUROSTAT_VBE_IND_2005!AA$7:AA$883,EUROSTAT_VBE_IND_2005!$B$7:$B$883,$D145,EUROSTAT_VBE_IND_2005!$C$7:$C$883,"*"&amp;RIGHT($A145,3)&amp;"*",EUROSTAT_VBE_IND_2005!$D$7:$D$883,"5532*"))/1000</f>
        <v>0</v>
      </c>
      <c r="AC145" s="185">
        <f>(SUMIFS(EUROSTAT_VBE_IND_2005!AB$7:AB$883,EUROSTAT_VBE_IND_2005!$B$7:$B$883,$D145,EUROSTAT_VBE_IND_2005!$C$7:$C$883,"*"&amp;RIGHT($A145,3)&amp;"*",EUROSTAT_VBE_IND_2005!$D$7:$D$883,"5532*"))/1000</f>
        <v>0</v>
      </c>
      <c r="AD145" s="185">
        <f>(SUMIFS(EUROSTAT_VBE_IND_2005!AC$7:AC$883,EUROSTAT_VBE_IND_2005!$B$7:$B$883,$D145,EUROSTAT_VBE_IND_2005!$C$7:$C$883,"*"&amp;RIGHT($A145,3)&amp;"*",EUROSTAT_VBE_IND_2005!$D$7:$D$883,"5532*"))/1000</f>
        <v>0</v>
      </c>
      <c r="AE145" s="185">
        <f>(SUMIFS(EUROSTAT_VBE_IND_2005!AD$7:AD$883,EUROSTAT_VBE_IND_2005!$B$7:$B$883,$D145,EUROSTAT_VBE_IND_2005!$C$7:$C$883,"*"&amp;RIGHT($A145,3)&amp;"*",EUROSTAT_VBE_IND_2005!$D$7:$D$883,"5532*"))/1000</f>
        <v>0</v>
      </c>
      <c r="AF145" s="185">
        <f>(SUMIFS(EUROSTAT_VBE_IND_2005!AE$7:AE$883,EUROSTAT_VBE_IND_2005!$B$7:$B$883,$D145,EUROSTAT_VBE_IND_2005!$C$7:$C$883,"*"&amp;RIGHT($A145,3)&amp;"*",EUROSTAT_VBE_IND_2005!$D$7:$D$883,"5532*"))/1000</f>
        <v>0</v>
      </c>
      <c r="AG145" s="185">
        <f>(SUMIFS(EUROSTAT_VBE_IND_2005!AF$7:AF$883,EUROSTAT_VBE_IND_2005!$B$7:$B$883,$D145,EUROSTAT_VBE_IND_2005!$C$7:$C$883,"*"&amp;RIGHT($A145,3)&amp;"*",EUROSTAT_VBE_IND_2005!$D$7:$D$883,"5532*"))/1000</f>
        <v>0</v>
      </c>
      <c r="AH145" s="185">
        <f>(SUMIFS(EUROSTAT_VBE_IND_2005!AH$7:AH$883,EUROSTAT_VBE_IND_2005!$B$7:$B$883,$D145,EUROSTAT_VBE_IND_2005!$C$7:$C$883,"*"&amp;RIGHT($A145,3)&amp;"*",EUROSTAT_VBE_IND_2005!$D$7:$D$883,"5532*"))/1000</f>
        <v>0</v>
      </c>
      <c r="AI145" s="185">
        <f>(SUMIFS(EUROSTAT_VBE_IND_2005!AI$7:AI$883,EUROSTAT_VBE_IND_2005!$B$7:$B$883,$D145,EUROSTAT_VBE_IND_2005!$C$7:$C$883,"*"&amp;RIGHT($A145,3)&amp;"*",EUROSTAT_VBE_IND_2005!$D$7:$D$883,"5532*"))/1000</f>
        <v>0</v>
      </c>
      <c r="AJ145" s="185">
        <f>(SUMIFS(EUROSTAT_VBE_IND_2005!AJ$7:AJ$883,EUROSTAT_VBE_IND_2005!$B$7:$B$883,$D145,EUROSTAT_VBE_IND_2005!$C$7:$C$883,"*"&amp;RIGHT($A145,3)&amp;"*",EUROSTAT_VBE_IND_2005!$D$7:$D$883,"5532*"))/1000</f>
        <v>0</v>
      </c>
      <c r="AK145" s="185">
        <f>(SUMIFS(EUROSTAT_VBE_IND_2005!AK$7:AK$883,EUROSTAT_VBE_IND_2005!$B$7:$B$883,$D145,EUROSTAT_VBE_IND_2005!$C$7:$C$883,"*"&amp;RIGHT($A145,3)&amp;"*",EUROSTAT_VBE_IND_2005!$D$7:$D$883,"5532*"))/1000</f>
        <v>0</v>
      </c>
      <c r="AL145" s="219"/>
      <c r="AM145" s="219"/>
      <c r="AN145" s="219"/>
      <c r="AO145" s="185">
        <f>(SUMIFS(EUROSTAT_VBE_IND_2005!Y$7:Y$883,EUROSTAT_VBE_IND_2005!$B$7:$B$883,$D145,EUROSTAT_VBE_IND_2005!$C$7:$C$883,"*"&amp;RIGHT($A145,3)&amp;"*",EUROSTAT_VBE_IND_2005!$D$7:$D$883,"5532*"))/1000</f>
        <v>0</v>
      </c>
      <c r="AP145" s="185">
        <f>(SUMIFS(EUROSTAT_VBE_IND_2005!Z$7:Z$883,EUROSTAT_VBE_IND_2005!$B$7:$B$883,$D145,EUROSTAT_VBE_IND_2005!$C$7:$C$883,"*"&amp;RIGHT($A145,3)&amp;"*",EUROSTAT_VBE_IND_2005!$D$7:$D$883,"5532*"))/1000</f>
        <v>0</v>
      </c>
      <c r="AQ145" s="185">
        <f>(SUMIFS(EUROSTAT_VBE_IND_2005!AG$7:AG$883,EUROSTAT_VBE_IND_2005!$B$7:$B$883,$D145,EUROSTAT_VBE_IND_2005!$C$7:$C$883,"*"&amp;RIGHT($A145,3)&amp;"*",EUROSTAT_VBE_IND_2005!$D$7:$D$883,"5532*"))/1000</f>
        <v>0</v>
      </c>
    </row>
    <row r="146" spans="1:43">
      <c r="A146" t="str">
        <f>LEFT(EUROSTAT_VBE_IND_2005!$C$139,8)</f>
        <v>B_101810</v>
      </c>
      <c r="B146" s="28" t="s">
        <v>298</v>
      </c>
      <c r="C146" t="s">
        <v>293</v>
      </c>
      <c r="D146" t="s">
        <v>55</v>
      </c>
      <c r="E146" t="s">
        <v>243</v>
      </c>
      <c r="F146" t="s">
        <v>263</v>
      </c>
      <c r="G146" s="185">
        <f>(SUMIFS(EUROSTAT_VBE_IND_2005!E$7:E$883,EUROSTAT_VBE_IND_2005!$B$7:$B$883,$D146,EUROSTAT_VBE_IND_2005!$C$7:$C$883,"*"&amp;RIGHT($A146,3)&amp;"*",EUROSTAT_VBE_IND_2005!$D$7:$D$883,"5550*"))/1000</f>
        <v>0</v>
      </c>
      <c r="H146" s="185">
        <f>(SUMIFS(EUROSTAT_VBE_IND_2005!F$7:F$883,EUROSTAT_VBE_IND_2005!$B$7:$B$883,$D146,EUROSTAT_VBE_IND_2005!$C$7:$C$883,"*"&amp;RIGHT($A146,3)&amp;"*",EUROSTAT_VBE_IND_2005!$D$7:$D$883,"5550*"))/1000</f>
        <v>0</v>
      </c>
      <c r="I146" s="185">
        <f>(SUMIFS(EUROSTAT_VBE_IND_2005!G$7:G$883,EUROSTAT_VBE_IND_2005!$B$7:$B$883,$D146,EUROSTAT_VBE_IND_2005!$C$7:$C$883,"*"&amp;RIGHT($A146,3)&amp;"*",EUROSTAT_VBE_IND_2005!$D$7:$D$883,"5550*"))/1000</f>
        <v>0</v>
      </c>
      <c r="J146" s="219"/>
      <c r="K146" s="185">
        <f>(SUMIFS(EUROSTAT_VBE_IND_2005!H$7:H$883,EUROSTAT_VBE_IND_2005!$B$7:$B$883,$D146,EUROSTAT_VBE_IND_2005!$C$7:$C$883,"*"&amp;RIGHT($A146,3)&amp;"*",EUROSTAT_VBE_IND_2005!$D$7:$D$883,"5550*"))/1000</f>
        <v>0</v>
      </c>
      <c r="L146" s="185">
        <f>(SUMIFS(EUROSTAT_VBE_IND_2005!I$7:I$883,EUROSTAT_VBE_IND_2005!$B$7:$B$883,$D146,EUROSTAT_VBE_IND_2005!$C$7:$C$883,"*"&amp;RIGHT($A146,3)&amp;"*",EUROSTAT_VBE_IND_2005!$D$7:$D$883,"5550*"))/1000</f>
        <v>0</v>
      </c>
      <c r="M146" s="185">
        <f>(SUMIFS(EUROSTAT_VBE_IND_2005!J$7:J$883,EUROSTAT_VBE_IND_2005!$B$7:$B$883,$D146,EUROSTAT_VBE_IND_2005!$C$7:$C$883,"*"&amp;RIGHT($A146,3)&amp;"*",EUROSTAT_VBE_IND_2005!$D$7:$D$883,"5550*"))/1000</f>
        <v>0</v>
      </c>
      <c r="N146" s="185">
        <f>(SUMIFS(EUROSTAT_VBE_IND_2005!K$7:K$883,EUROSTAT_VBE_IND_2005!$B$7:$B$883,$D146,EUROSTAT_VBE_IND_2005!$C$7:$C$883,"*"&amp;RIGHT($A146,3)&amp;"*",EUROSTAT_VBE_IND_2005!$D$7:$D$883,"5550*"))/1000</f>
        <v>0</v>
      </c>
      <c r="O146" s="185">
        <f>(SUMIFS(EUROSTAT_VBE_IND_2005!L$7:L$883,EUROSTAT_VBE_IND_2005!$B$7:$B$883,$D146,EUROSTAT_VBE_IND_2005!$C$7:$C$883,"*"&amp;RIGHT($A146,3)&amp;"*",EUROSTAT_VBE_IND_2005!$D$7:$D$883,"5550*"))/1000</f>
        <v>0</v>
      </c>
      <c r="P146" s="185">
        <f>(SUMIFS(EUROSTAT_VBE_IND_2005!M$7:M$883,EUROSTAT_VBE_IND_2005!$B$7:$B$883,$D146,EUROSTAT_VBE_IND_2005!$C$7:$C$883,"*"&amp;RIGHT($A146,3)&amp;"*",EUROSTAT_VBE_IND_2005!$D$7:$D$883,"5550*"))/1000</f>
        <v>0</v>
      </c>
      <c r="Q146" s="185">
        <f>(SUMIFS(EUROSTAT_VBE_IND_2005!N$7:N$883,EUROSTAT_VBE_IND_2005!$B$7:$B$883,$D146,EUROSTAT_VBE_IND_2005!$C$7:$C$883,"*"&amp;RIGHT($A146,3)&amp;"*",EUROSTAT_VBE_IND_2005!$D$7:$D$883,"5550*"))/1000</f>
        <v>0</v>
      </c>
      <c r="R146" s="185">
        <f>(SUMIFS(EUROSTAT_VBE_IND_2005!O$7:O$883,EUROSTAT_VBE_IND_2005!$B$7:$B$883,$D146,EUROSTAT_VBE_IND_2005!$C$7:$C$883,"*"&amp;RIGHT($A146,3)&amp;"*",EUROSTAT_VBE_IND_2005!$D$7:$D$883,"5550*"))/1000</f>
        <v>0</v>
      </c>
      <c r="S146" s="185">
        <f>(SUMIFS(EUROSTAT_VBE_IND_2005!P$7:P$883,EUROSTAT_VBE_IND_2005!$B$7:$B$883,$D146,EUROSTAT_VBE_IND_2005!$C$7:$C$883,"*"&amp;RIGHT($A146,3)&amp;"*",EUROSTAT_VBE_IND_2005!$D$7:$D$883,"5550*"))/1000</f>
        <v>0</v>
      </c>
      <c r="T146" s="185">
        <f>(SUMIFS(EUROSTAT_VBE_IND_2005!Q$7:Q$883,EUROSTAT_VBE_IND_2005!$B$7:$B$883,$D146,EUROSTAT_VBE_IND_2005!$C$7:$C$883,"*"&amp;RIGHT($A146,3)&amp;"*",EUROSTAT_VBE_IND_2005!$D$7:$D$883,"5550*"))/1000</f>
        <v>0</v>
      </c>
      <c r="U146" s="185">
        <f>(SUMIFS(EUROSTAT_VBE_IND_2005!R$7:R$883,EUROSTAT_VBE_IND_2005!$B$7:$B$883,$D146,EUROSTAT_VBE_IND_2005!$C$7:$C$883,"*"&amp;RIGHT($A146,3)&amp;"*",EUROSTAT_VBE_IND_2005!$D$7:$D$883,"5550*"))/1000</f>
        <v>0</v>
      </c>
      <c r="V146" s="185">
        <f>(SUMIFS(EUROSTAT_VBE_IND_2005!S$7:S$883,EUROSTAT_VBE_IND_2005!$B$7:$B$883,$D146,EUROSTAT_VBE_IND_2005!$C$7:$C$883,"*"&amp;RIGHT($A146,3)&amp;"*",EUROSTAT_VBE_IND_2005!$D$7:$D$883,"5550*"))/1000</f>
        <v>0</v>
      </c>
      <c r="W146" s="185">
        <f>(SUMIFS(EUROSTAT_VBE_IND_2005!T$7:T$883,EUROSTAT_VBE_IND_2005!$B$7:$B$883,$D146,EUROSTAT_VBE_IND_2005!$C$7:$C$883,"*"&amp;RIGHT($A146,3)&amp;"*",EUROSTAT_VBE_IND_2005!$D$7:$D$883,"5550*"))/1000</f>
        <v>0</v>
      </c>
      <c r="X146" s="185">
        <f>(SUMIFS(EUROSTAT_VBE_IND_2005!U$7:U$883,EUROSTAT_VBE_IND_2005!$B$7:$B$883,$D146,EUROSTAT_VBE_IND_2005!$C$7:$C$883,"*"&amp;RIGHT($A146,3)&amp;"*",EUROSTAT_VBE_IND_2005!$D$7:$D$883,"5550*"))/1000</f>
        <v>0</v>
      </c>
      <c r="Y146" s="185">
        <f>(SUMIFS(EUROSTAT_VBE_IND_2005!V$7:V$883,EUROSTAT_VBE_IND_2005!$B$7:$B$883,$D146,EUROSTAT_VBE_IND_2005!$C$7:$C$883,"*"&amp;RIGHT($A146,3)&amp;"*",EUROSTAT_VBE_IND_2005!$D$7:$D$883,"5550*"))/1000</f>
        <v>0</v>
      </c>
      <c r="Z146" s="185">
        <f>(SUMIFS(EUROSTAT_VBE_IND_2005!W$7:W$883,EUROSTAT_VBE_IND_2005!$B$7:$B$883,$D146,EUROSTAT_VBE_IND_2005!$C$7:$C$883,"*"&amp;RIGHT($A146,3)&amp;"*",EUROSTAT_VBE_IND_2005!$D$7:$D$883,"5550*"))/1000</f>
        <v>0</v>
      </c>
      <c r="AA146" s="185">
        <f>(SUMIFS(EUROSTAT_VBE_IND_2005!X$7:X$883,EUROSTAT_VBE_IND_2005!$B$7:$B$883,$D146,EUROSTAT_VBE_IND_2005!$C$7:$C$883,"*"&amp;RIGHT($A146,3)&amp;"*",EUROSTAT_VBE_IND_2005!$D$7:$D$883,"5550*"))/1000</f>
        <v>0</v>
      </c>
      <c r="AB146" s="185">
        <f>(SUMIFS(EUROSTAT_VBE_IND_2005!AA$7:AA$883,EUROSTAT_VBE_IND_2005!$B$7:$B$883,$D146,EUROSTAT_VBE_IND_2005!$C$7:$C$883,"*"&amp;RIGHT($A146,3)&amp;"*",EUROSTAT_VBE_IND_2005!$D$7:$D$883,"5550*"))/1000</f>
        <v>0</v>
      </c>
      <c r="AC146" s="185">
        <f>(SUMIFS(EUROSTAT_VBE_IND_2005!AB$7:AB$883,EUROSTAT_VBE_IND_2005!$B$7:$B$883,$D146,EUROSTAT_VBE_IND_2005!$C$7:$C$883,"*"&amp;RIGHT($A146,3)&amp;"*",EUROSTAT_VBE_IND_2005!$D$7:$D$883,"5550*"))/1000</f>
        <v>0</v>
      </c>
      <c r="AD146" s="185">
        <f>(SUMIFS(EUROSTAT_VBE_IND_2005!AC$7:AC$883,EUROSTAT_VBE_IND_2005!$B$7:$B$883,$D146,EUROSTAT_VBE_IND_2005!$C$7:$C$883,"*"&amp;RIGHT($A146,3)&amp;"*",EUROSTAT_VBE_IND_2005!$D$7:$D$883,"5550*"))/1000</f>
        <v>0</v>
      </c>
      <c r="AE146" s="185">
        <f>(SUMIFS(EUROSTAT_VBE_IND_2005!AD$7:AD$883,EUROSTAT_VBE_IND_2005!$B$7:$B$883,$D146,EUROSTAT_VBE_IND_2005!$C$7:$C$883,"*"&amp;RIGHT($A146,3)&amp;"*",EUROSTAT_VBE_IND_2005!$D$7:$D$883,"5550*"))/1000</f>
        <v>0</v>
      </c>
      <c r="AF146" s="185">
        <f>(SUMIFS(EUROSTAT_VBE_IND_2005!AE$7:AE$883,EUROSTAT_VBE_IND_2005!$B$7:$B$883,$D146,EUROSTAT_VBE_IND_2005!$C$7:$C$883,"*"&amp;RIGHT($A146,3)&amp;"*",EUROSTAT_VBE_IND_2005!$D$7:$D$883,"5550*"))/1000</f>
        <v>0</v>
      </c>
      <c r="AG146" s="185">
        <f>(SUMIFS(EUROSTAT_VBE_IND_2005!AF$7:AF$883,EUROSTAT_VBE_IND_2005!$B$7:$B$883,$D146,EUROSTAT_VBE_IND_2005!$C$7:$C$883,"*"&amp;RIGHT($A146,3)&amp;"*",EUROSTAT_VBE_IND_2005!$D$7:$D$883,"5550*"))/1000</f>
        <v>0</v>
      </c>
      <c r="AH146" s="185">
        <f>(SUMIFS(EUROSTAT_VBE_IND_2005!AH$7:AH$883,EUROSTAT_VBE_IND_2005!$B$7:$B$883,$D146,EUROSTAT_VBE_IND_2005!$C$7:$C$883,"*"&amp;RIGHT($A146,3)&amp;"*",EUROSTAT_VBE_IND_2005!$D$7:$D$883,"5550*"))/1000</f>
        <v>0</v>
      </c>
      <c r="AI146" s="185">
        <f>(SUMIFS(EUROSTAT_VBE_IND_2005!AI$7:AI$883,EUROSTAT_VBE_IND_2005!$B$7:$B$883,$D146,EUROSTAT_VBE_IND_2005!$C$7:$C$883,"*"&amp;RIGHT($A146,3)&amp;"*",EUROSTAT_VBE_IND_2005!$D$7:$D$883,"5550*"))/1000</f>
        <v>0</v>
      </c>
      <c r="AJ146" s="185">
        <f>(SUMIFS(EUROSTAT_VBE_IND_2005!AJ$7:AJ$883,EUROSTAT_VBE_IND_2005!$B$7:$B$883,$D146,EUROSTAT_VBE_IND_2005!$C$7:$C$883,"*"&amp;RIGHT($A146,3)&amp;"*",EUROSTAT_VBE_IND_2005!$D$7:$D$883,"5550*"))/1000</f>
        <v>0</v>
      </c>
      <c r="AK146" s="185">
        <f>(SUMIFS(EUROSTAT_VBE_IND_2005!AK$7:AK$883,EUROSTAT_VBE_IND_2005!$B$7:$B$883,$D146,EUROSTAT_VBE_IND_2005!$C$7:$C$883,"*"&amp;RIGHT($A146,3)&amp;"*",EUROSTAT_VBE_IND_2005!$D$7:$D$883,"5550*"))/1000</f>
        <v>0</v>
      </c>
      <c r="AL146" s="219"/>
      <c r="AM146" s="219"/>
      <c r="AN146" s="219"/>
      <c r="AO146" s="185">
        <f>(SUMIFS(EUROSTAT_VBE_IND_2005!Y$7:Y$883,EUROSTAT_VBE_IND_2005!$B$7:$B$883,$D146,EUROSTAT_VBE_IND_2005!$C$7:$C$883,"*"&amp;RIGHT($A146,3)&amp;"*",EUROSTAT_VBE_IND_2005!$D$7:$D$883,"5550*"))/1000</f>
        <v>0</v>
      </c>
      <c r="AP146" s="185">
        <f>(SUMIFS(EUROSTAT_VBE_IND_2005!Z$7:Z$883,EUROSTAT_VBE_IND_2005!$B$7:$B$883,$D146,EUROSTAT_VBE_IND_2005!$C$7:$C$883,"*"&amp;RIGHT($A146,3)&amp;"*",EUROSTAT_VBE_IND_2005!$D$7:$D$883,"5550*"))/1000</f>
        <v>0</v>
      </c>
      <c r="AQ146" s="185">
        <f>(SUMIFS(EUROSTAT_VBE_IND_2005!AG$7:AG$883,EUROSTAT_VBE_IND_2005!$B$7:$B$883,$D146,EUROSTAT_VBE_IND_2005!$C$7:$C$883,"*"&amp;RIGHT($A146,3)&amp;"*",EUROSTAT_VBE_IND_2005!$D$7:$D$883,"5550*"))/1000</f>
        <v>0</v>
      </c>
    </row>
    <row r="147" spans="1:43">
      <c r="A147" t="str">
        <f>LEFT(EUROSTAT_VBE_IND_2005!$C$139,8)</f>
        <v>B_101810</v>
      </c>
      <c r="B147" s="28" t="s">
        <v>298</v>
      </c>
      <c r="C147" t="s">
        <v>293</v>
      </c>
      <c r="D147" t="s">
        <v>55</v>
      </c>
      <c r="E147" t="s">
        <v>244</v>
      </c>
      <c r="F147" t="s">
        <v>264</v>
      </c>
      <c r="G147" s="185">
        <f>(SUMIFS(EUROSTAT_VBE_IND_2005!E$7:E$883,EUROSTAT_VBE_IND_2005!$B$7:$B$883,$D147,EUROSTAT_VBE_IND_2005!$C$7:$C$883,"*"&amp;RIGHT($A147,3)&amp;"*",EUROSTAT_VBE_IND_2005!$D$7:$D$883,"554*"))/1000-(SUMIFS(EUROSTAT_VBE_IND_2005!E$7:E$883,EUROSTAT_VBE_IND_2005!$B$7:$B$883,$D147,EUROSTAT_VBE_IND_2005!$C$7:$C$883,"*"&amp;RIGHT($A147,3)&amp;"*",EUROSTAT_VBE_IND_2005!$D$7:$D$883,"5543*"))/1000-(SUMIFS(EUROSTAT_VBE_IND_2005!E$7:E$883,EUROSTAT_VBE_IND_2005!$B$7:$B$883,$D147,EUROSTAT_VBE_IND_2005!$C$7:$C$883,"*"&amp;RIGHT($A147,3)&amp;"*",EUROSTAT_VBE_IND_2005!$D$7:$D$883,"5544*"))/1000</f>
        <v>0</v>
      </c>
      <c r="H147" s="185">
        <f>(SUMIFS(EUROSTAT_VBE_IND_2005!F$7:F$883,EUROSTAT_VBE_IND_2005!$B$7:$B$883,$D147,EUROSTAT_VBE_IND_2005!$C$7:$C$883,"*"&amp;RIGHT($A147,3)&amp;"*",EUROSTAT_VBE_IND_2005!$D$7:$D$883,"554*"))/1000-(SUMIFS(EUROSTAT_VBE_IND_2005!F$7:F$883,EUROSTAT_VBE_IND_2005!$B$7:$B$883,$D147,EUROSTAT_VBE_IND_2005!$C$7:$C$883,"*"&amp;RIGHT($A147,3)&amp;"*",EUROSTAT_VBE_IND_2005!$D$7:$D$883,"5543*"))/1000-(SUMIFS(EUROSTAT_VBE_IND_2005!F$7:F$883,EUROSTAT_VBE_IND_2005!$B$7:$B$883,$D147,EUROSTAT_VBE_IND_2005!$C$7:$C$883,"*"&amp;RIGHT($A147,3)&amp;"*",EUROSTAT_VBE_IND_2005!$D$7:$D$883,"5544*"))/1000</f>
        <v>0</v>
      </c>
      <c r="I147" s="185">
        <f>(SUMIFS(EUROSTAT_VBE_IND_2005!G$7:G$883,EUROSTAT_VBE_IND_2005!$B$7:$B$883,$D147,EUROSTAT_VBE_IND_2005!$C$7:$C$883,"*"&amp;RIGHT($A147,3)&amp;"*",EUROSTAT_VBE_IND_2005!$D$7:$D$883,"554*"))/1000-(SUMIFS(EUROSTAT_VBE_IND_2005!G$7:G$883,EUROSTAT_VBE_IND_2005!$B$7:$B$883,$D147,EUROSTAT_VBE_IND_2005!$C$7:$C$883,"*"&amp;RIGHT($A147,3)&amp;"*",EUROSTAT_VBE_IND_2005!$D$7:$D$883,"5543*"))/1000-(SUMIFS(EUROSTAT_VBE_IND_2005!G$7:G$883,EUROSTAT_VBE_IND_2005!$B$7:$B$883,$D147,EUROSTAT_VBE_IND_2005!$C$7:$C$883,"*"&amp;RIGHT($A147,3)&amp;"*",EUROSTAT_VBE_IND_2005!$D$7:$D$883,"5544*"))/1000</f>
        <v>0</v>
      </c>
      <c r="J147" s="219"/>
      <c r="K147" s="185">
        <f>(SUMIFS(EUROSTAT_VBE_IND_2005!H$7:H$883,EUROSTAT_VBE_IND_2005!$B$7:$B$883,$D147,EUROSTAT_VBE_IND_2005!$C$7:$C$883,"*"&amp;RIGHT($A147,3)&amp;"*",EUROSTAT_VBE_IND_2005!$D$7:$D$883,"554*"))/1000-(SUMIFS(EUROSTAT_VBE_IND_2005!H$7:H$883,EUROSTAT_VBE_IND_2005!$B$7:$B$883,$D147,EUROSTAT_VBE_IND_2005!$C$7:$C$883,"*"&amp;RIGHT($A147,3)&amp;"*",EUROSTAT_VBE_IND_2005!$D$7:$D$883,"5543*"))/1000-(SUMIFS(EUROSTAT_VBE_IND_2005!H$7:H$883,EUROSTAT_VBE_IND_2005!$B$7:$B$883,$D147,EUROSTAT_VBE_IND_2005!$C$7:$C$883,"*"&amp;RIGHT($A147,3)&amp;"*",EUROSTAT_VBE_IND_2005!$D$7:$D$883,"5544*"))/1000</f>
        <v>0</v>
      </c>
      <c r="L147" s="185">
        <f>(SUMIFS(EUROSTAT_VBE_IND_2005!I$7:I$883,EUROSTAT_VBE_IND_2005!$B$7:$B$883,$D147,EUROSTAT_VBE_IND_2005!$C$7:$C$883,"*"&amp;RIGHT($A147,3)&amp;"*",EUROSTAT_VBE_IND_2005!$D$7:$D$883,"554*"))/1000-(SUMIFS(EUROSTAT_VBE_IND_2005!I$7:I$883,EUROSTAT_VBE_IND_2005!$B$7:$B$883,$D147,EUROSTAT_VBE_IND_2005!$C$7:$C$883,"*"&amp;RIGHT($A147,3)&amp;"*",EUROSTAT_VBE_IND_2005!$D$7:$D$883,"5543*"))/1000-(SUMIFS(EUROSTAT_VBE_IND_2005!I$7:I$883,EUROSTAT_VBE_IND_2005!$B$7:$B$883,$D147,EUROSTAT_VBE_IND_2005!$C$7:$C$883,"*"&amp;RIGHT($A147,3)&amp;"*",EUROSTAT_VBE_IND_2005!$D$7:$D$883,"5544*"))/1000</f>
        <v>0</v>
      </c>
      <c r="M147" s="185">
        <f>(SUMIFS(EUROSTAT_VBE_IND_2005!J$7:J$883,EUROSTAT_VBE_IND_2005!$B$7:$B$883,$D147,EUROSTAT_VBE_IND_2005!$C$7:$C$883,"*"&amp;RIGHT($A147,3)&amp;"*",EUROSTAT_VBE_IND_2005!$D$7:$D$883,"554*"))/1000-(SUMIFS(EUROSTAT_VBE_IND_2005!J$7:J$883,EUROSTAT_VBE_IND_2005!$B$7:$B$883,$D147,EUROSTAT_VBE_IND_2005!$C$7:$C$883,"*"&amp;RIGHT($A147,3)&amp;"*",EUROSTAT_VBE_IND_2005!$D$7:$D$883,"5543*"))/1000-(SUMIFS(EUROSTAT_VBE_IND_2005!J$7:J$883,EUROSTAT_VBE_IND_2005!$B$7:$B$883,$D147,EUROSTAT_VBE_IND_2005!$C$7:$C$883,"*"&amp;RIGHT($A147,3)&amp;"*",EUROSTAT_VBE_IND_2005!$D$7:$D$883,"5544*"))/1000</f>
        <v>0.021</v>
      </c>
      <c r="N147" s="185">
        <f>(SUMIFS(EUROSTAT_VBE_IND_2005!K$7:K$883,EUROSTAT_VBE_IND_2005!$B$7:$B$883,$D147,EUROSTAT_VBE_IND_2005!$C$7:$C$883,"*"&amp;RIGHT($A147,3)&amp;"*",EUROSTAT_VBE_IND_2005!$D$7:$D$883,"554*"))/1000-(SUMIFS(EUROSTAT_VBE_IND_2005!K$7:K$883,EUROSTAT_VBE_IND_2005!$B$7:$B$883,$D147,EUROSTAT_VBE_IND_2005!$C$7:$C$883,"*"&amp;RIGHT($A147,3)&amp;"*",EUROSTAT_VBE_IND_2005!$D$7:$D$883,"5543*"))/1000-(SUMIFS(EUROSTAT_VBE_IND_2005!K$7:K$883,EUROSTAT_VBE_IND_2005!$B$7:$B$883,$D147,EUROSTAT_VBE_IND_2005!$C$7:$C$883,"*"&amp;RIGHT($A147,3)&amp;"*",EUROSTAT_VBE_IND_2005!$D$7:$D$883,"5544*"))/1000</f>
        <v>0</v>
      </c>
      <c r="O147" s="185">
        <f>(SUMIFS(EUROSTAT_VBE_IND_2005!L$7:L$883,EUROSTAT_VBE_IND_2005!$B$7:$B$883,$D147,EUROSTAT_VBE_IND_2005!$C$7:$C$883,"*"&amp;RIGHT($A147,3)&amp;"*",EUROSTAT_VBE_IND_2005!$D$7:$D$883,"554*"))/1000-(SUMIFS(EUROSTAT_VBE_IND_2005!L$7:L$883,EUROSTAT_VBE_IND_2005!$B$7:$B$883,$D147,EUROSTAT_VBE_IND_2005!$C$7:$C$883,"*"&amp;RIGHT($A147,3)&amp;"*",EUROSTAT_VBE_IND_2005!$D$7:$D$883,"5543*"))/1000-(SUMIFS(EUROSTAT_VBE_IND_2005!L$7:L$883,EUROSTAT_VBE_IND_2005!$B$7:$B$883,$D147,EUROSTAT_VBE_IND_2005!$C$7:$C$883,"*"&amp;RIGHT($A147,3)&amp;"*",EUROSTAT_VBE_IND_2005!$D$7:$D$883,"5544*"))/1000</f>
        <v>0</v>
      </c>
      <c r="P147" s="185">
        <f>(SUMIFS(EUROSTAT_VBE_IND_2005!M$7:M$883,EUROSTAT_VBE_IND_2005!$B$7:$B$883,$D147,EUROSTAT_VBE_IND_2005!$C$7:$C$883,"*"&amp;RIGHT($A147,3)&amp;"*",EUROSTAT_VBE_IND_2005!$D$7:$D$883,"554*"))/1000-(SUMIFS(EUROSTAT_VBE_IND_2005!M$7:M$883,EUROSTAT_VBE_IND_2005!$B$7:$B$883,$D147,EUROSTAT_VBE_IND_2005!$C$7:$C$883,"*"&amp;RIGHT($A147,3)&amp;"*",EUROSTAT_VBE_IND_2005!$D$7:$D$883,"5543*"))/1000-(SUMIFS(EUROSTAT_VBE_IND_2005!M$7:M$883,EUROSTAT_VBE_IND_2005!$B$7:$B$883,$D147,EUROSTAT_VBE_IND_2005!$C$7:$C$883,"*"&amp;RIGHT($A147,3)&amp;"*",EUROSTAT_VBE_IND_2005!$D$7:$D$883,"5544*"))/1000</f>
        <v>0</v>
      </c>
      <c r="Q147" s="185">
        <f>(SUMIFS(EUROSTAT_VBE_IND_2005!N$7:N$883,EUROSTAT_VBE_IND_2005!$B$7:$B$883,$D147,EUROSTAT_VBE_IND_2005!$C$7:$C$883,"*"&amp;RIGHT($A147,3)&amp;"*",EUROSTAT_VBE_IND_2005!$D$7:$D$883,"554*"))/1000-(SUMIFS(EUROSTAT_VBE_IND_2005!N$7:N$883,EUROSTAT_VBE_IND_2005!$B$7:$B$883,$D147,EUROSTAT_VBE_IND_2005!$C$7:$C$883,"*"&amp;RIGHT($A147,3)&amp;"*",EUROSTAT_VBE_IND_2005!$D$7:$D$883,"5543*"))/1000-(SUMIFS(EUROSTAT_VBE_IND_2005!N$7:N$883,EUROSTAT_VBE_IND_2005!$B$7:$B$883,$D147,EUROSTAT_VBE_IND_2005!$C$7:$C$883,"*"&amp;RIGHT($A147,3)&amp;"*",EUROSTAT_VBE_IND_2005!$D$7:$D$883,"5544*"))/1000</f>
        <v>0</v>
      </c>
      <c r="R147" s="185">
        <f>(SUMIFS(EUROSTAT_VBE_IND_2005!O$7:O$883,EUROSTAT_VBE_IND_2005!$B$7:$B$883,$D147,EUROSTAT_VBE_IND_2005!$C$7:$C$883,"*"&amp;RIGHT($A147,3)&amp;"*",EUROSTAT_VBE_IND_2005!$D$7:$D$883,"554*"))/1000-(SUMIFS(EUROSTAT_VBE_IND_2005!O$7:O$883,EUROSTAT_VBE_IND_2005!$B$7:$B$883,$D147,EUROSTAT_VBE_IND_2005!$C$7:$C$883,"*"&amp;RIGHT($A147,3)&amp;"*",EUROSTAT_VBE_IND_2005!$D$7:$D$883,"5543*"))/1000-(SUMIFS(EUROSTAT_VBE_IND_2005!O$7:O$883,EUROSTAT_VBE_IND_2005!$B$7:$B$883,$D147,EUROSTAT_VBE_IND_2005!$C$7:$C$883,"*"&amp;RIGHT($A147,3)&amp;"*",EUROSTAT_VBE_IND_2005!$D$7:$D$883,"5544*"))/1000</f>
        <v>0</v>
      </c>
      <c r="S147" s="185">
        <f>(SUMIFS(EUROSTAT_VBE_IND_2005!P$7:P$883,EUROSTAT_VBE_IND_2005!$B$7:$B$883,$D147,EUROSTAT_VBE_IND_2005!$C$7:$C$883,"*"&amp;RIGHT($A147,3)&amp;"*",EUROSTAT_VBE_IND_2005!$D$7:$D$883,"554*"))/1000-(SUMIFS(EUROSTAT_VBE_IND_2005!P$7:P$883,EUROSTAT_VBE_IND_2005!$B$7:$B$883,$D147,EUROSTAT_VBE_IND_2005!$C$7:$C$883,"*"&amp;RIGHT($A147,3)&amp;"*",EUROSTAT_VBE_IND_2005!$D$7:$D$883,"5543*"))/1000-(SUMIFS(EUROSTAT_VBE_IND_2005!P$7:P$883,EUROSTAT_VBE_IND_2005!$B$7:$B$883,$D147,EUROSTAT_VBE_IND_2005!$C$7:$C$883,"*"&amp;RIGHT($A147,3)&amp;"*",EUROSTAT_VBE_IND_2005!$D$7:$D$883,"5544*"))/1000</f>
        <v>0</v>
      </c>
      <c r="T147" s="185">
        <f>(SUMIFS(EUROSTAT_VBE_IND_2005!Q$7:Q$883,EUROSTAT_VBE_IND_2005!$B$7:$B$883,$D147,EUROSTAT_VBE_IND_2005!$C$7:$C$883,"*"&amp;RIGHT($A147,3)&amp;"*",EUROSTAT_VBE_IND_2005!$D$7:$D$883,"554*"))/1000-(SUMIFS(EUROSTAT_VBE_IND_2005!Q$7:Q$883,EUROSTAT_VBE_IND_2005!$B$7:$B$883,$D147,EUROSTAT_VBE_IND_2005!$C$7:$C$883,"*"&amp;RIGHT($A147,3)&amp;"*",EUROSTAT_VBE_IND_2005!$D$7:$D$883,"5543*"))/1000-(SUMIFS(EUROSTAT_VBE_IND_2005!Q$7:Q$883,EUROSTAT_VBE_IND_2005!$B$7:$B$883,$D147,EUROSTAT_VBE_IND_2005!$C$7:$C$883,"*"&amp;RIGHT($A147,3)&amp;"*",EUROSTAT_VBE_IND_2005!$D$7:$D$883,"5544*"))/1000</f>
        <v>0</v>
      </c>
      <c r="U147" s="185">
        <f>(SUMIFS(EUROSTAT_VBE_IND_2005!R$7:R$883,EUROSTAT_VBE_IND_2005!$B$7:$B$883,$D147,EUROSTAT_VBE_IND_2005!$C$7:$C$883,"*"&amp;RIGHT($A147,3)&amp;"*",EUROSTAT_VBE_IND_2005!$D$7:$D$883,"554*"))/1000-(SUMIFS(EUROSTAT_VBE_IND_2005!R$7:R$883,EUROSTAT_VBE_IND_2005!$B$7:$B$883,$D147,EUROSTAT_VBE_IND_2005!$C$7:$C$883,"*"&amp;RIGHT($A147,3)&amp;"*",EUROSTAT_VBE_IND_2005!$D$7:$D$883,"5543*"))/1000-(SUMIFS(EUROSTAT_VBE_IND_2005!R$7:R$883,EUROSTAT_VBE_IND_2005!$B$7:$B$883,$D147,EUROSTAT_VBE_IND_2005!$C$7:$C$883,"*"&amp;RIGHT($A147,3)&amp;"*",EUROSTAT_VBE_IND_2005!$D$7:$D$883,"5544*"))/1000</f>
        <v>0</v>
      </c>
      <c r="V147" s="185">
        <f>(SUMIFS(EUROSTAT_VBE_IND_2005!S$7:S$883,EUROSTAT_VBE_IND_2005!$B$7:$B$883,$D147,EUROSTAT_VBE_IND_2005!$C$7:$C$883,"*"&amp;RIGHT($A147,3)&amp;"*",EUROSTAT_VBE_IND_2005!$D$7:$D$883,"554*"))/1000-(SUMIFS(EUROSTAT_VBE_IND_2005!S$7:S$883,EUROSTAT_VBE_IND_2005!$B$7:$B$883,$D147,EUROSTAT_VBE_IND_2005!$C$7:$C$883,"*"&amp;RIGHT($A147,3)&amp;"*",EUROSTAT_VBE_IND_2005!$D$7:$D$883,"5543*"))/1000-(SUMIFS(EUROSTAT_VBE_IND_2005!S$7:S$883,EUROSTAT_VBE_IND_2005!$B$7:$B$883,$D147,EUROSTAT_VBE_IND_2005!$C$7:$C$883,"*"&amp;RIGHT($A147,3)&amp;"*",EUROSTAT_VBE_IND_2005!$D$7:$D$883,"5544*"))/1000</f>
        <v>0</v>
      </c>
      <c r="W147" s="185">
        <f>(SUMIFS(EUROSTAT_VBE_IND_2005!T$7:T$883,EUROSTAT_VBE_IND_2005!$B$7:$B$883,$D147,EUROSTAT_VBE_IND_2005!$C$7:$C$883,"*"&amp;RIGHT($A147,3)&amp;"*",EUROSTAT_VBE_IND_2005!$D$7:$D$883,"554*"))/1000-(SUMIFS(EUROSTAT_VBE_IND_2005!T$7:T$883,EUROSTAT_VBE_IND_2005!$B$7:$B$883,$D147,EUROSTAT_VBE_IND_2005!$C$7:$C$883,"*"&amp;RIGHT($A147,3)&amp;"*",EUROSTAT_VBE_IND_2005!$D$7:$D$883,"5543*"))/1000-(SUMIFS(EUROSTAT_VBE_IND_2005!T$7:T$883,EUROSTAT_VBE_IND_2005!$B$7:$B$883,$D147,EUROSTAT_VBE_IND_2005!$C$7:$C$883,"*"&amp;RIGHT($A147,3)&amp;"*",EUROSTAT_VBE_IND_2005!$D$7:$D$883,"5544*"))/1000</f>
        <v>0</v>
      </c>
      <c r="X147" s="185">
        <f>(SUMIFS(EUROSTAT_VBE_IND_2005!U$7:U$883,EUROSTAT_VBE_IND_2005!$B$7:$B$883,$D147,EUROSTAT_VBE_IND_2005!$C$7:$C$883,"*"&amp;RIGHT($A147,3)&amp;"*",EUROSTAT_VBE_IND_2005!$D$7:$D$883,"554*"))/1000-(SUMIFS(EUROSTAT_VBE_IND_2005!U$7:U$883,EUROSTAT_VBE_IND_2005!$B$7:$B$883,$D147,EUROSTAT_VBE_IND_2005!$C$7:$C$883,"*"&amp;RIGHT($A147,3)&amp;"*",EUROSTAT_VBE_IND_2005!$D$7:$D$883,"5543*"))/1000-(SUMIFS(EUROSTAT_VBE_IND_2005!U$7:U$883,EUROSTAT_VBE_IND_2005!$B$7:$B$883,$D147,EUROSTAT_VBE_IND_2005!$C$7:$C$883,"*"&amp;RIGHT($A147,3)&amp;"*",EUROSTAT_VBE_IND_2005!$D$7:$D$883,"5544*"))/1000</f>
        <v>0</v>
      </c>
      <c r="Y147" s="185">
        <f>(SUMIFS(EUROSTAT_VBE_IND_2005!V$7:V$883,EUROSTAT_VBE_IND_2005!$B$7:$B$883,$D147,EUROSTAT_VBE_IND_2005!$C$7:$C$883,"*"&amp;RIGHT($A147,3)&amp;"*",EUROSTAT_VBE_IND_2005!$D$7:$D$883,"554*"))/1000-(SUMIFS(EUROSTAT_VBE_IND_2005!V$7:V$883,EUROSTAT_VBE_IND_2005!$B$7:$B$883,$D147,EUROSTAT_VBE_IND_2005!$C$7:$C$883,"*"&amp;RIGHT($A147,3)&amp;"*",EUROSTAT_VBE_IND_2005!$D$7:$D$883,"5543*"))/1000-(SUMIFS(EUROSTAT_VBE_IND_2005!V$7:V$883,EUROSTAT_VBE_IND_2005!$B$7:$B$883,$D147,EUROSTAT_VBE_IND_2005!$C$7:$C$883,"*"&amp;RIGHT($A147,3)&amp;"*",EUROSTAT_VBE_IND_2005!$D$7:$D$883,"5544*"))/1000</f>
        <v>0</v>
      </c>
      <c r="Z147" s="185">
        <f>(SUMIFS(EUROSTAT_VBE_IND_2005!W$7:W$883,EUROSTAT_VBE_IND_2005!$B$7:$B$883,$D147,EUROSTAT_VBE_IND_2005!$C$7:$C$883,"*"&amp;RIGHT($A147,3)&amp;"*",EUROSTAT_VBE_IND_2005!$D$7:$D$883,"554*"))/1000-(SUMIFS(EUROSTAT_VBE_IND_2005!W$7:W$883,EUROSTAT_VBE_IND_2005!$B$7:$B$883,$D147,EUROSTAT_VBE_IND_2005!$C$7:$C$883,"*"&amp;RIGHT($A147,3)&amp;"*",EUROSTAT_VBE_IND_2005!$D$7:$D$883,"5543*"))/1000-(SUMIFS(EUROSTAT_VBE_IND_2005!W$7:W$883,EUROSTAT_VBE_IND_2005!$B$7:$B$883,$D147,EUROSTAT_VBE_IND_2005!$C$7:$C$883,"*"&amp;RIGHT($A147,3)&amp;"*",EUROSTAT_VBE_IND_2005!$D$7:$D$883,"5544*"))/1000</f>
        <v>0</v>
      </c>
      <c r="AA147" s="185">
        <f>(SUMIFS(EUROSTAT_VBE_IND_2005!X$7:X$883,EUROSTAT_VBE_IND_2005!$B$7:$B$883,$D147,EUROSTAT_VBE_IND_2005!$C$7:$C$883,"*"&amp;RIGHT($A147,3)&amp;"*",EUROSTAT_VBE_IND_2005!$D$7:$D$883,"554*"))/1000-(SUMIFS(EUROSTAT_VBE_IND_2005!X$7:X$883,EUROSTAT_VBE_IND_2005!$B$7:$B$883,$D147,EUROSTAT_VBE_IND_2005!$C$7:$C$883,"*"&amp;RIGHT($A147,3)&amp;"*",EUROSTAT_VBE_IND_2005!$D$7:$D$883,"5543*"))/1000-(SUMIFS(EUROSTAT_VBE_IND_2005!X$7:X$883,EUROSTAT_VBE_IND_2005!$B$7:$B$883,$D147,EUROSTAT_VBE_IND_2005!$C$7:$C$883,"*"&amp;RIGHT($A147,3)&amp;"*",EUROSTAT_VBE_IND_2005!$D$7:$D$883,"5544*"))/1000</f>
        <v>0</v>
      </c>
      <c r="AB147" s="185">
        <f>(SUMIFS(EUROSTAT_VBE_IND_2005!AA$7:AA$883,EUROSTAT_VBE_IND_2005!$B$7:$B$883,$D147,EUROSTAT_VBE_IND_2005!$C$7:$C$883,"*"&amp;RIGHT($A147,3)&amp;"*",EUROSTAT_VBE_IND_2005!$D$7:$D$883,"554*"))/1000-(SUMIFS(EUROSTAT_VBE_IND_2005!AA$7:AA$883,EUROSTAT_VBE_IND_2005!$B$7:$B$883,$D147,EUROSTAT_VBE_IND_2005!$C$7:$C$883,"*"&amp;RIGHT($A147,3)&amp;"*",EUROSTAT_VBE_IND_2005!$D$7:$D$883,"5543*"))/1000-(SUMIFS(EUROSTAT_VBE_IND_2005!AA$7:AA$883,EUROSTAT_VBE_IND_2005!$B$7:$B$883,$D147,EUROSTAT_VBE_IND_2005!$C$7:$C$883,"*"&amp;RIGHT($A147,3)&amp;"*",EUROSTAT_VBE_IND_2005!$D$7:$D$883,"5544*"))/1000</f>
        <v>0</v>
      </c>
      <c r="AC147" s="185">
        <f>(SUMIFS(EUROSTAT_VBE_IND_2005!AB$7:AB$883,EUROSTAT_VBE_IND_2005!$B$7:$B$883,$D147,EUROSTAT_VBE_IND_2005!$C$7:$C$883,"*"&amp;RIGHT($A147,3)&amp;"*",EUROSTAT_VBE_IND_2005!$D$7:$D$883,"554*"))/1000-(SUMIFS(EUROSTAT_VBE_IND_2005!AB$7:AB$883,EUROSTAT_VBE_IND_2005!$B$7:$B$883,$D147,EUROSTAT_VBE_IND_2005!$C$7:$C$883,"*"&amp;RIGHT($A147,3)&amp;"*",EUROSTAT_VBE_IND_2005!$D$7:$D$883,"5543*"))/1000-(SUMIFS(EUROSTAT_VBE_IND_2005!AB$7:AB$883,EUROSTAT_VBE_IND_2005!$B$7:$B$883,$D147,EUROSTAT_VBE_IND_2005!$C$7:$C$883,"*"&amp;RIGHT($A147,3)&amp;"*",EUROSTAT_VBE_IND_2005!$D$7:$D$883,"5544*"))/1000</f>
        <v>0</v>
      </c>
      <c r="AD147" s="185">
        <f>(SUMIFS(EUROSTAT_VBE_IND_2005!AC$7:AC$883,EUROSTAT_VBE_IND_2005!$B$7:$B$883,$D147,EUROSTAT_VBE_IND_2005!$C$7:$C$883,"*"&amp;RIGHT($A147,3)&amp;"*",EUROSTAT_VBE_IND_2005!$D$7:$D$883,"554*"))/1000-(SUMIFS(EUROSTAT_VBE_IND_2005!AC$7:AC$883,EUROSTAT_VBE_IND_2005!$B$7:$B$883,$D147,EUROSTAT_VBE_IND_2005!$C$7:$C$883,"*"&amp;RIGHT($A147,3)&amp;"*",EUROSTAT_VBE_IND_2005!$D$7:$D$883,"5543*"))/1000-(SUMIFS(EUROSTAT_VBE_IND_2005!AC$7:AC$883,EUROSTAT_VBE_IND_2005!$B$7:$B$883,$D147,EUROSTAT_VBE_IND_2005!$C$7:$C$883,"*"&amp;RIGHT($A147,3)&amp;"*",EUROSTAT_VBE_IND_2005!$D$7:$D$883,"5544*"))/1000</f>
        <v>0</v>
      </c>
      <c r="AE147" s="185">
        <f>(SUMIFS(EUROSTAT_VBE_IND_2005!AD$7:AD$883,EUROSTAT_VBE_IND_2005!$B$7:$B$883,$D147,EUROSTAT_VBE_IND_2005!$C$7:$C$883,"*"&amp;RIGHT($A147,3)&amp;"*",EUROSTAT_VBE_IND_2005!$D$7:$D$883,"554*"))/1000-(SUMIFS(EUROSTAT_VBE_IND_2005!AD$7:AD$883,EUROSTAT_VBE_IND_2005!$B$7:$B$883,$D147,EUROSTAT_VBE_IND_2005!$C$7:$C$883,"*"&amp;RIGHT($A147,3)&amp;"*",EUROSTAT_VBE_IND_2005!$D$7:$D$883,"5543*"))/1000-(SUMIFS(EUROSTAT_VBE_IND_2005!AD$7:AD$883,EUROSTAT_VBE_IND_2005!$B$7:$B$883,$D147,EUROSTAT_VBE_IND_2005!$C$7:$C$883,"*"&amp;RIGHT($A147,3)&amp;"*",EUROSTAT_VBE_IND_2005!$D$7:$D$883,"5544*"))/1000</f>
        <v>0</v>
      </c>
      <c r="AF147" s="185">
        <f>(SUMIFS(EUROSTAT_VBE_IND_2005!AE$7:AE$883,EUROSTAT_VBE_IND_2005!$B$7:$B$883,$D147,EUROSTAT_VBE_IND_2005!$C$7:$C$883,"*"&amp;RIGHT($A147,3)&amp;"*",EUROSTAT_VBE_IND_2005!$D$7:$D$883,"554*"))/1000-(SUMIFS(EUROSTAT_VBE_IND_2005!AE$7:AE$883,EUROSTAT_VBE_IND_2005!$B$7:$B$883,$D147,EUROSTAT_VBE_IND_2005!$C$7:$C$883,"*"&amp;RIGHT($A147,3)&amp;"*",EUROSTAT_VBE_IND_2005!$D$7:$D$883,"5543*"))/1000-(SUMIFS(EUROSTAT_VBE_IND_2005!AE$7:AE$883,EUROSTAT_VBE_IND_2005!$B$7:$B$883,$D147,EUROSTAT_VBE_IND_2005!$C$7:$C$883,"*"&amp;RIGHT($A147,3)&amp;"*",EUROSTAT_VBE_IND_2005!$D$7:$D$883,"5544*"))/1000</f>
        <v>0.233</v>
      </c>
      <c r="AG147" s="185">
        <f>(SUMIFS(EUROSTAT_VBE_IND_2005!AF$7:AF$883,EUROSTAT_VBE_IND_2005!$B$7:$B$883,$D147,EUROSTAT_VBE_IND_2005!$C$7:$C$883,"*"&amp;RIGHT($A147,3)&amp;"*",EUROSTAT_VBE_IND_2005!$D$7:$D$883,"554*"))/1000-(SUMIFS(EUROSTAT_VBE_IND_2005!AF$7:AF$883,EUROSTAT_VBE_IND_2005!$B$7:$B$883,$D147,EUROSTAT_VBE_IND_2005!$C$7:$C$883,"*"&amp;RIGHT($A147,3)&amp;"*",EUROSTAT_VBE_IND_2005!$D$7:$D$883,"5543*"))/1000-(SUMIFS(EUROSTAT_VBE_IND_2005!AF$7:AF$883,EUROSTAT_VBE_IND_2005!$B$7:$B$883,$D147,EUROSTAT_VBE_IND_2005!$C$7:$C$883,"*"&amp;RIGHT($A147,3)&amp;"*",EUROSTAT_VBE_IND_2005!$D$7:$D$883,"5544*"))/1000</f>
        <v>0</v>
      </c>
      <c r="AH147" s="185">
        <f>(SUMIFS(EUROSTAT_VBE_IND_2005!AH$7:AH$883,EUROSTAT_VBE_IND_2005!$B$7:$B$883,$D147,EUROSTAT_VBE_IND_2005!$C$7:$C$883,"*"&amp;RIGHT($A147,3)&amp;"*",EUROSTAT_VBE_IND_2005!$D$7:$D$883,"554*"))/1000-(SUMIFS(EUROSTAT_VBE_IND_2005!AH$7:AH$883,EUROSTAT_VBE_IND_2005!$B$7:$B$883,$D147,EUROSTAT_VBE_IND_2005!$C$7:$C$883,"*"&amp;RIGHT($A147,3)&amp;"*",EUROSTAT_VBE_IND_2005!$D$7:$D$883,"5543*"))/1000-(SUMIFS(EUROSTAT_VBE_IND_2005!AH$7:AH$883,EUROSTAT_VBE_IND_2005!$B$7:$B$883,$D147,EUROSTAT_VBE_IND_2005!$C$7:$C$883,"*"&amp;RIGHT($A147,3)&amp;"*",EUROSTAT_VBE_IND_2005!$D$7:$D$883,"5544*"))/1000</f>
        <v>0</v>
      </c>
      <c r="AI147" s="185">
        <f>(SUMIFS(EUROSTAT_VBE_IND_2005!AI$7:AI$883,EUROSTAT_VBE_IND_2005!$B$7:$B$883,$D147,EUROSTAT_VBE_IND_2005!$C$7:$C$883,"*"&amp;RIGHT($A147,3)&amp;"*",EUROSTAT_VBE_IND_2005!$D$7:$D$883,"554*"))/1000-(SUMIFS(EUROSTAT_VBE_IND_2005!AI$7:AI$883,EUROSTAT_VBE_IND_2005!$B$7:$B$883,$D147,EUROSTAT_VBE_IND_2005!$C$7:$C$883,"*"&amp;RIGHT($A147,3)&amp;"*",EUROSTAT_VBE_IND_2005!$D$7:$D$883,"5543*"))/1000-(SUMIFS(EUROSTAT_VBE_IND_2005!AI$7:AI$883,EUROSTAT_VBE_IND_2005!$B$7:$B$883,$D147,EUROSTAT_VBE_IND_2005!$C$7:$C$883,"*"&amp;RIGHT($A147,3)&amp;"*",EUROSTAT_VBE_IND_2005!$D$7:$D$883,"5544*"))/1000</f>
        <v>0</v>
      </c>
      <c r="AJ147" s="185">
        <f>(SUMIFS(EUROSTAT_VBE_IND_2005!AJ$7:AJ$883,EUROSTAT_VBE_IND_2005!$B$7:$B$883,$D147,EUROSTAT_VBE_IND_2005!$C$7:$C$883,"*"&amp;RIGHT($A147,3)&amp;"*",EUROSTAT_VBE_IND_2005!$D$7:$D$883,"554*"))/1000-(SUMIFS(EUROSTAT_VBE_IND_2005!AJ$7:AJ$883,EUROSTAT_VBE_IND_2005!$B$7:$B$883,$D147,EUROSTAT_VBE_IND_2005!$C$7:$C$883,"*"&amp;RIGHT($A147,3)&amp;"*",EUROSTAT_VBE_IND_2005!$D$7:$D$883,"5543*"))/1000-(SUMIFS(EUROSTAT_VBE_IND_2005!AJ$7:AJ$883,EUROSTAT_VBE_IND_2005!$B$7:$B$883,$D147,EUROSTAT_VBE_IND_2005!$C$7:$C$883,"*"&amp;RIGHT($A147,3)&amp;"*",EUROSTAT_VBE_IND_2005!$D$7:$D$883,"5544*"))/1000</f>
        <v>0</v>
      </c>
      <c r="AK147" s="185">
        <f>(SUMIFS(EUROSTAT_VBE_IND_2005!AK$7:AK$883,EUROSTAT_VBE_IND_2005!$B$7:$B$883,$D147,EUROSTAT_VBE_IND_2005!$C$7:$C$883,"*"&amp;RIGHT($A147,3)&amp;"*",EUROSTAT_VBE_IND_2005!$D$7:$D$883,"554*"))/1000-(SUMIFS(EUROSTAT_VBE_IND_2005!AK$7:AK$883,EUROSTAT_VBE_IND_2005!$B$7:$B$883,$D147,EUROSTAT_VBE_IND_2005!$C$7:$C$883,"*"&amp;RIGHT($A147,3)&amp;"*",EUROSTAT_VBE_IND_2005!$D$7:$D$883,"5543*"))/1000-(SUMIFS(EUROSTAT_VBE_IND_2005!AK$7:AK$883,EUROSTAT_VBE_IND_2005!$B$7:$B$883,$D147,EUROSTAT_VBE_IND_2005!$C$7:$C$883,"*"&amp;RIGHT($A147,3)&amp;"*",EUROSTAT_VBE_IND_2005!$D$7:$D$883,"5544*"))/1000</f>
        <v>0</v>
      </c>
      <c r="AL147" s="219"/>
      <c r="AM147" s="219"/>
      <c r="AN147" s="219"/>
      <c r="AO147" s="185">
        <f>(SUMIFS(EUROSTAT_VBE_IND_2005!Y$7:Y$883,EUROSTAT_VBE_IND_2005!$B$7:$B$883,$D147,EUROSTAT_VBE_IND_2005!$C$7:$C$883,"*"&amp;RIGHT($A147,3)&amp;"*",EUROSTAT_VBE_IND_2005!$D$7:$D$883,"554*"))/1000-(SUMIFS(EUROSTAT_VBE_IND_2005!Y$7:Y$883,EUROSTAT_VBE_IND_2005!$B$7:$B$883,$D147,EUROSTAT_VBE_IND_2005!$C$7:$C$883,"*"&amp;RIGHT($A147,3)&amp;"*",EUROSTAT_VBE_IND_2005!$D$7:$D$883,"5543*"))/1000-(SUMIFS(EUROSTAT_VBE_IND_2005!Y$7:Y$883,EUROSTAT_VBE_IND_2005!$B$7:$B$883,$D147,EUROSTAT_VBE_IND_2005!$C$7:$C$883,"*"&amp;RIGHT($A147,3)&amp;"*",EUROSTAT_VBE_IND_2005!$D$7:$D$883,"5544*"))/1000</f>
        <v>0</v>
      </c>
      <c r="AP147" s="185">
        <f>(SUMIFS(EUROSTAT_VBE_IND_2005!Z$7:Z$883,EUROSTAT_VBE_IND_2005!$B$7:$B$883,$D147,EUROSTAT_VBE_IND_2005!$C$7:$C$883,"*"&amp;RIGHT($A147,3)&amp;"*",EUROSTAT_VBE_IND_2005!$D$7:$D$883,"554*"))/1000-(SUMIFS(EUROSTAT_VBE_IND_2005!Z$7:Z$883,EUROSTAT_VBE_IND_2005!$B$7:$B$883,$D147,EUROSTAT_VBE_IND_2005!$C$7:$C$883,"*"&amp;RIGHT($A147,3)&amp;"*",EUROSTAT_VBE_IND_2005!$D$7:$D$883,"5543*"))/1000-(SUMIFS(EUROSTAT_VBE_IND_2005!Z$7:Z$883,EUROSTAT_VBE_IND_2005!$B$7:$B$883,$D147,EUROSTAT_VBE_IND_2005!$C$7:$C$883,"*"&amp;RIGHT($A147,3)&amp;"*",EUROSTAT_VBE_IND_2005!$D$7:$D$883,"5544*"))/1000</f>
        <v>0</v>
      </c>
      <c r="AQ147" s="185">
        <f>(SUMIFS(EUROSTAT_VBE_IND_2005!AG$7:AG$883,EUROSTAT_VBE_IND_2005!$B$7:$B$883,$D147,EUROSTAT_VBE_IND_2005!$C$7:$C$883,"*"&amp;RIGHT($A147,3)&amp;"*",EUROSTAT_VBE_IND_2005!$D$7:$D$883,"554*"))/1000-(SUMIFS(EUROSTAT_VBE_IND_2005!AG$7:AG$883,EUROSTAT_VBE_IND_2005!$B$7:$B$883,$D147,EUROSTAT_VBE_IND_2005!$C$7:$C$883,"*"&amp;RIGHT($A147,3)&amp;"*",EUROSTAT_VBE_IND_2005!$D$7:$D$883,"5543*"))/1000-(SUMIFS(EUROSTAT_VBE_IND_2005!AG$7:AG$883,EUROSTAT_VBE_IND_2005!$B$7:$B$883,$D147,EUROSTAT_VBE_IND_2005!$C$7:$C$883,"*"&amp;RIGHT($A147,3)&amp;"*",EUROSTAT_VBE_IND_2005!$D$7:$D$883,"5544*"))/1000</f>
        <v>0</v>
      </c>
    </row>
    <row r="148" spans="1:43">
      <c r="A148" t="str">
        <f>LEFT(EUROSTAT_VBE_IND_2005!$C$139,8)</f>
        <v>B_101810</v>
      </c>
      <c r="B148" s="28" t="s">
        <v>298</v>
      </c>
      <c r="C148" t="s">
        <v>293</v>
      </c>
      <c r="D148" t="s">
        <v>55</v>
      </c>
      <c r="E148" t="s">
        <v>245</v>
      </c>
      <c r="F148" t="s">
        <v>265</v>
      </c>
      <c r="G148" s="185">
        <f>(SUMIFS(EUROSTAT_VBE_IND_2005!E$7:E$883,EUROSTAT_VBE_IND_2005!$B$7:$B$883,$D148,EUROSTAT_VBE_IND_2005!$C$7:$C$883,"*"&amp;RIGHT($A148,3)&amp;"*",EUROSTAT_VBE_IND_2005!$D$7:$D$883,"5543*"))/1000</f>
        <v>0</v>
      </c>
      <c r="H148" s="185">
        <f>(SUMIFS(EUROSTAT_VBE_IND_2005!F$7:F$883,EUROSTAT_VBE_IND_2005!$B$7:$B$883,$D148,EUROSTAT_VBE_IND_2005!$C$7:$C$883,"*"&amp;RIGHT($A148,3)&amp;"*",EUROSTAT_VBE_IND_2005!$D$7:$D$883,"5543*"))/1000</f>
        <v>0</v>
      </c>
      <c r="I148" s="185">
        <f>(SUMIFS(EUROSTAT_VBE_IND_2005!G$7:G$883,EUROSTAT_VBE_IND_2005!$B$7:$B$883,$D148,EUROSTAT_VBE_IND_2005!$C$7:$C$883,"*"&amp;RIGHT($A148,3)&amp;"*",EUROSTAT_VBE_IND_2005!$D$7:$D$883,"5543*"))/1000</f>
        <v>0</v>
      </c>
      <c r="J148" s="219"/>
      <c r="K148" s="185">
        <f>(SUMIFS(EUROSTAT_VBE_IND_2005!H$7:H$883,EUROSTAT_VBE_IND_2005!$B$7:$B$883,$D148,EUROSTAT_VBE_IND_2005!$C$7:$C$883,"*"&amp;RIGHT($A148,3)&amp;"*",EUROSTAT_VBE_IND_2005!$D$7:$D$883,"5543*"))/1000</f>
        <v>0</v>
      </c>
      <c r="L148" s="185">
        <f>(SUMIFS(EUROSTAT_VBE_IND_2005!I$7:I$883,EUROSTAT_VBE_IND_2005!$B$7:$B$883,$D148,EUROSTAT_VBE_IND_2005!$C$7:$C$883,"*"&amp;RIGHT($A148,3)&amp;"*",EUROSTAT_VBE_IND_2005!$D$7:$D$883,"5543*"))/1000</f>
        <v>0</v>
      </c>
      <c r="M148" s="185">
        <f>(SUMIFS(EUROSTAT_VBE_IND_2005!J$7:J$883,EUROSTAT_VBE_IND_2005!$B$7:$B$883,$D148,EUROSTAT_VBE_IND_2005!$C$7:$C$883,"*"&amp;RIGHT($A148,3)&amp;"*",EUROSTAT_VBE_IND_2005!$D$7:$D$883,"5543*"))/1000</f>
        <v>0.158</v>
      </c>
      <c r="N148" s="185">
        <f>(SUMIFS(EUROSTAT_VBE_IND_2005!K$7:K$883,EUROSTAT_VBE_IND_2005!$B$7:$B$883,$D148,EUROSTAT_VBE_IND_2005!$C$7:$C$883,"*"&amp;RIGHT($A148,3)&amp;"*",EUROSTAT_VBE_IND_2005!$D$7:$D$883,"5543*"))/1000</f>
        <v>0</v>
      </c>
      <c r="O148" s="185">
        <f>(SUMIFS(EUROSTAT_VBE_IND_2005!L$7:L$883,EUROSTAT_VBE_IND_2005!$B$7:$B$883,$D148,EUROSTAT_VBE_IND_2005!$C$7:$C$883,"*"&amp;RIGHT($A148,3)&amp;"*",EUROSTAT_VBE_IND_2005!$D$7:$D$883,"5543*"))/1000</f>
        <v>0</v>
      </c>
      <c r="P148" s="185">
        <f>(SUMIFS(EUROSTAT_VBE_IND_2005!M$7:M$883,EUROSTAT_VBE_IND_2005!$B$7:$B$883,$D148,EUROSTAT_VBE_IND_2005!$C$7:$C$883,"*"&amp;RIGHT($A148,3)&amp;"*",EUROSTAT_VBE_IND_2005!$D$7:$D$883,"5543*"))/1000</f>
        <v>0</v>
      </c>
      <c r="Q148" s="185">
        <f>(SUMIFS(EUROSTAT_VBE_IND_2005!N$7:N$883,EUROSTAT_VBE_IND_2005!$B$7:$B$883,$D148,EUROSTAT_VBE_IND_2005!$C$7:$C$883,"*"&amp;RIGHT($A148,3)&amp;"*",EUROSTAT_VBE_IND_2005!$D$7:$D$883,"5543*"))/1000</f>
        <v>0</v>
      </c>
      <c r="R148" s="185">
        <f>(SUMIFS(EUROSTAT_VBE_IND_2005!O$7:O$883,EUROSTAT_VBE_IND_2005!$B$7:$B$883,$D148,EUROSTAT_VBE_IND_2005!$C$7:$C$883,"*"&amp;RIGHT($A148,3)&amp;"*",EUROSTAT_VBE_IND_2005!$D$7:$D$883,"5543*"))/1000</f>
        <v>0</v>
      </c>
      <c r="S148" s="185">
        <f>(SUMIFS(EUROSTAT_VBE_IND_2005!P$7:P$883,EUROSTAT_VBE_IND_2005!$B$7:$B$883,$D148,EUROSTAT_VBE_IND_2005!$C$7:$C$883,"*"&amp;RIGHT($A148,3)&amp;"*",EUROSTAT_VBE_IND_2005!$D$7:$D$883,"5543*"))/1000</f>
        <v>0</v>
      </c>
      <c r="T148" s="185">
        <f>(SUMIFS(EUROSTAT_VBE_IND_2005!Q$7:Q$883,EUROSTAT_VBE_IND_2005!$B$7:$B$883,$D148,EUROSTAT_VBE_IND_2005!$C$7:$C$883,"*"&amp;RIGHT($A148,3)&amp;"*",EUROSTAT_VBE_IND_2005!$D$7:$D$883,"5543*"))/1000</f>
        <v>0</v>
      </c>
      <c r="U148" s="185">
        <f>(SUMIFS(EUROSTAT_VBE_IND_2005!R$7:R$883,EUROSTAT_VBE_IND_2005!$B$7:$B$883,$D148,EUROSTAT_VBE_IND_2005!$C$7:$C$883,"*"&amp;RIGHT($A148,3)&amp;"*",EUROSTAT_VBE_IND_2005!$D$7:$D$883,"5543*"))/1000</f>
        <v>0</v>
      </c>
      <c r="V148" s="185">
        <f>(SUMIFS(EUROSTAT_VBE_IND_2005!S$7:S$883,EUROSTAT_VBE_IND_2005!$B$7:$B$883,$D148,EUROSTAT_VBE_IND_2005!$C$7:$C$883,"*"&amp;RIGHT($A148,3)&amp;"*",EUROSTAT_VBE_IND_2005!$D$7:$D$883,"5543*"))/1000</f>
        <v>0</v>
      </c>
      <c r="W148" s="185">
        <f>(SUMIFS(EUROSTAT_VBE_IND_2005!T$7:T$883,EUROSTAT_VBE_IND_2005!$B$7:$B$883,$D148,EUROSTAT_VBE_IND_2005!$C$7:$C$883,"*"&amp;RIGHT($A148,3)&amp;"*",EUROSTAT_VBE_IND_2005!$D$7:$D$883,"5543*"))/1000</f>
        <v>0</v>
      </c>
      <c r="X148" s="185">
        <f>(SUMIFS(EUROSTAT_VBE_IND_2005!U$7:U$883,EUROSTAT_VBE_IND_2005!$B$7:$B$883,$D148,EUROSTAT_VBE_IND_2005!$C$7:$C$883,"*"&amp;RIGHT($A148,3)&amp;"*",EUROSTAT_VBE_IND_2005!$D$7:$D$883,"5543*"))/1000</f>
        <v>0</v>
      </c>
      <c r="Y148" s="185">
        <f>(SUMIFS(EUROSTAT_VBE_IND_2005!V$7:V$883,EUROSTAT_VBE_IND_2005!$B$7:$B$883,$D148,EUROSTAT_VBE_IND_2005!$C$7:$C$883,"*"&amp;RIGHT($A148,3)&amp;"*",EUROSTAT_VBE_IND_2005!$D$7:$D$883,"5543*"))/1000</f>
        <v>0</v>
      </c>
      <c r="Z148" s="185">
        <f>(SUMIFS(EUROSTAT_VBE_IND_2005!W$7:W$883,EUROSTAT_VBE_IND_2005!$B$7:$B$883,$D148,EUROSTAT_VBE_IND_2005!$C$7:$C$883,"*"&amp;RIGHT($A148,3)&amp;"*",EUROSTAT_VBE_IND_2005!$D$7:$D$883,"5543*"))/1000</f>
        <v>0</v>
      </c>
      <c r="AA148" s="185">
        <f>(SUMIFS(EUROSTAT_VBE_IND_2005!X$7:X$883,EUROSTAT_VBE_IND_2005!$B$7:$B$883,$D148,EUROSTAT_VBE_IND_2005!$C$7:$C$883,"*"&amp;RIGHT($A148,3)&amp;"*",EUROSTAT_VBE_IND_2005!$D$7:$D$883,"5543*"))/1000</f>
        <v>0</v>
      </c>
      <c r="AB148" s="185">
        <f>(SUMIFS(EUROSTAT_VBE_IND_2005!AA$7:AA$883,EUROSTAT_VBE_IND_2005!$B$7:$B$883,$D148,EUROSTAT_VBE_IND_2005!$C$7:$C$883,"*"&amp;RIGHT($A148,3)&amp;"*",EUROSTAT_VBE_IND_2005!$D$7:$D$883,"5543*"))/1000</f>
        <v>0</v>
      </c>
      <c r="AC148" s="185">
        <f>(SUMIFS(EUROSTAT_VBE_IND_2005!AB$7:AB$883,EUROSTAT_VBE_IND_2005!$B$7:$B$883,$D148,EUROSTAT_VBE_IND_2005!$C$7:$C$883,"*"&amp;RIGHT($A148,3)&amp;"*",EUROSTAT_VBE_IND_2005!$D$7:$D$883,"5543*"))/1000</f>
        <v>0</v>
      </c>
      <c r="AD148" s="185">
        <f>(SUMIFS(EUROSTAT_VBE_IND_2005!AC$7:AC$883,EUROSTAT_VBE_IND_2005!$B$7:$B$883,$D148,EUROSTAT_VBE_IND_2005!$C$7:$C$883,"*"&amp;RIGHT($A148,3)&amp;"*",EUROSTAT_VBE_IND_2005!$D$7:$D$883,"5543*"))/1000</f>
        <v>0</v>
      </c>
      <c r="AE148" s="185">
        <f>(SUMIFS(EUROSTAT_VBE_IND_2005!AD$7:AD$883,EUROSTAT_VBE_IND_2005!$B$7:$B$883,$D148,EUROSTAT_VBE_IND_2005!$C$7:$C$883,"*"&amp;RIGHT($A148,3)&amp;"*",EUROSTAT_VBE_IND_2005!$D$7:$D$883,"5543*"))/1000</f>
        <v>0</v>
      </c>
      <c r="AF148" s="185">
        <f>(SUMIFS(EUROSTAT_VBE_IND_2005!AE$7:AE$883,EUROSTAT_VBE_IND_2005!$B$7:$B$883,$D148,EUROSTAT_VBE_IND_2005!$C$7:$C$883,"*"&amp;RIGHT($A148,3)&amp;"*",EUROSTAT_VBE_IND_2005!$D$7:$D$883,"5543*"))/1000</f>
        <v>0</v>
      </c>
      <c r="AG148" s="185">
        <f>(SUMIFS(EUROSTAT_VBE_IND_2005!AF$7:AF$883,EUROSTAT_VBE_IND_2005!$B$7:$B$883,$D148,EUROSTAT_VBE_IND_2005!$C$7:$C$883,"*"&amp;RIGHT($A148,3)&amp;"*",EUROSTAT_VBE_IND_2005!$D$7:$D$883,"5543*"))/1000</f>
        <v>0</v>
      </c>
      <c r="AH148" s="185">
        <f>(SUMIFS(EUROSTAT_VBE_IND_2005!AH$7:AH$883,EUROSTAT_VBE_IND_2005!$B$7:$B$883,$D148,EUROSTAT_VBE_IND_2005!$C$7:$C$883,"*"&amp;RIGHT($A148,3)&amp;"*",EUROSTAT_VBE_IND_2005!$D$7:$D$883,"5543*"))/1000</f>
        <v>0</v>
      </c>
      <c r="AI148" s="185">
        <f>(SUMIFS(EUROSTAT_VBE_IND_2005!AI$7:AI$883,EUROSTAT_VBE_IND_2005!$B$7:$B$883,$D148,EUROSTAT_VBE_IND_2005!$C$7:$C$883,"*"&amp;RIGHT($A148,3)&amp;"*",EUROSTAT_VBE_IND_2005!$D$7:$D$883,"5543*"))/1000</f>
        <v>0</v>
      </c>
      <c r="AJ148" s="185">
        <f>(SUMIFS(EUROSTAT_VBE_IND_2005!AJ$7:AJ$883,EUROSTAT_VBE_IND_2005!$B$7:$B$883,$D148,EUROSTAT_VBE_IND_2005!$C$7:$C$883,"*"&amp;RIGHT($A148,3)&amp;"*",EUROSTAT_VBE_IND_2005!$D$7:$D$883,"5543*"))/1000</f>
        <v>0</v>
      </c>
      <c r="AK148" s="185">
        <f>(SUMIFS(EUROSTAT_VBE_IND_2005!AK$7:AK$883,EUROSTAT_VBE_IND_2005!$B$7:$B$883,$D148,EUROSTAT_VBE_IND_2005!$C$7:$C$883,"*"&amp;RIGHT($A148,3)&amp;"*",EUROSTAT_VBE_IND_2005!$D$7:$D$883,"5543*"))/1000</f>
        <v>0</v>
      </c>
      <c r="AL148" s="219"/>
      <c r="AM148" s="219"/>
      <c r="AN148" s="219"/>
      <c r="AO148" s="185">
        <f>(SUMIFS(EUROSTAT_VBE_IND_2005!Y$7:Y$883,EUROSTAT_VBE_IND_2005!$B$7:$B$883,$D148,EUROSTAT_VBE_IND_2005!$C$7:$C$883,"*"&amp;RIGHT($A148,3)&amp;"*",EUROSTAT_VBE_IND_2005!$D$7:$D$883,"5543*"))/1000</f>
        <v>0</v>
      </c>
      <c r="AP148" s="185">
        <f>(SUMIFS(EUROSTAT_VBE_IND_2005!Z$7:Z$883,EUROSTAT_VBE_IND_2005!$B$7:$B$883,$D148,EUROSTAT_VBE_IND_2005!$C$7:$C$883,"*"&amp;RIGHT($A148,3)&amp;"*",EUROSTAT_VBE_IND_2005!$D$7:$D$883,"5543*"))/1000</f>
        <v>0</v>
      </c>
      <c r="AQ148" s="185">
        <f>(SUMIFS(EUROSTAT_VBE_IND_2005!AG$7:AG$883,EUROSTAT_VBE_IND_2005!$B$7:$B$883,$D148,EUROSTAT_VBE_IND_2005!$C$7:$C$883,"*"&amp;RIGHT($A148,3)&amp;"*",EUROSTAT_VBE_IND_2005!$D$7:$D$883,"5543*"))/1000</f>
        <v>0</v>
      </c>
    </row>
    <row r="149" spans="1:43">
      <c r="A149" t="str">
        <f>LEFT(EUROSTAT_VBE_IND_2005!$C$139,8)</f>
        <v>B_101810</v>
      </c>
      <c r="B149" s="28" t="s">
        <v>298</v>
      </c>
      <c r="C149" t="s">
        <v>293</v>
      </c>
      <c r="D149" t="s">
        <v>55</v>
      </c>
      <c r="E149" t="s">
        <v>246</v>
      </c>
      <c r="F149" t="s">
        <v>266</v>
      </c>
      <c r="G149" s="185">
        <f>(SUMIFS(EUROSTAT_VBE_IND_2005!E$7:E$883,EUROSTAT_VBE_IND_2005!$B$7:$B$883,$D149,EUROSTAT_VBE_IND_2005!$C$7:$C$883,"*"&amp;RIGHT($A149,3)&amp;"*",EUROSTAT_VBE_IND_2005!$D$7:$D$883,"7100*"))/1000</f>
        <v>0</v>
      </c>
      <c r="H149" s="185">
        <f>(SUMIFS(EUROSTAT_VBE_IND_2005!F$7:F$883,EUROSTAT_VBE_IND_2005!$B$7:$B$883,$D149,EUROSTAT_VBE_IND_2005!$C$7:$C$883,"*"&amp;RIGHT($A149,3)&amp;"*",EUROSTAT_VBE_IND_2005!$D$7:$D$883,"7100*"))/1000</f>
        <v>0</v>
      </c>
      <c r="I149" s="185">
        <f>(SUMIFS(EUROSTAT_VBE_IND_2005!G$7:G$883,EUROSTAT_VBE_IND_2005!$B$7:$B$883,$D149,EUROSTAT_VBE_IND_2005!$C$7:$C$883,"*"&amp;RIGHT($A149,3)&amp;"*",EUROSTAT_VBE_IND_2005!$D$7:$D$883,"7100*"))/1000</f>
        <v>0</v>
      </c>
      <c r="J149" s="219"/>
      <c r="K149" s="185">
        <f>(SUMIFS(EUROSTAT_VBE_IND_2005!H$7:H$883,EUROSTAT_VBE_IND_2005!$B$7:$B$883,$D149,EUROSTAT_VBE_IND_2005!$C$7:$C$883,"*"&amp;RIGHT($A149,3)&amp;"*",EUROSTAT_VBE_IND_2005!$D$7:$D$883,"7100*"))/1000</f>
        <v>0</v>
      </c>
      <c r="L149" s="185">
        <f>(SUMIFS(EUROSTAT_VBE_IND_2005!I$7:I$883,EUROSTAT_VBE_IND_2005!$B$7:$B$883,$D149,EUROSTAT_VBE_IND_2005!$C$7:$C$883,"*"&amp;RIGHT($A149,3)&amp;"*",EUROSTAT_VBE_IND_2005!$D$7:$D$883,"7100*"))/1000</f>
        <v>0</v>
      </c>
      <c r="M149" s="185">
        <f>(SUMIFS(EUROSTAT_VBE_IND_2005!J$7:J$883,EUROSTAT_VBE_IND_2005!$B$7:$B$883,$D149,EUROSTAT_VBE_IND_2005!$C$7:$C$883,"*"&amp;RIGHT($A149,3)&amp;"*",EUROSTAT_VBE_IND_2005!$D$7:$D$883,"7100*"))/1000</f>
        <v>0</v>
      </c>
      <c r="N149" s="185">
        <f>(SUMIFS(EUROSTAT_VBE_IND_2005!K$7:K$883,EUROSTAT_VBE_IND_2005!$B$7:$B$883,$D149,EUROSTAT_VBE_IND_2005!$C$7:$C$883,"*"&amp;RIGHT($A149,3)&amp;"*",EUROSTAT_VBE_IND_2005!$D$7:$D$883,"7100*"))/1000</f>
        <v>0</v>
      </c>
      <c r="O149" s="185">
        <f>(SUMIFS(EUROSTAT_VBE_IND_2005!L$7:L$883,EUROSTAT_VBE_IND_2005!$B$7:$B$883,$D149,EUROSTAT_VBE_IND_2005!$C$7:$C$883,"*"&amp;RIGHT($A149,3)&amp;"*",EUROSTAT_VBE_IND_2005!$D$7:$D$883,"7100*"))/1000</f>
        <v>0</v>
      </c>
      <c r="P149" s="185">
        <f>(SUMIFS(EUROSTAT_VBE_IND_2005!M$7:M$883,EUROSTAT_VBE_IND_2005!$B$7:$B$883,$D149,EUROSTAT_VBE_IND_2005!$C$7:$C$883,"*"&amp;RIGHT($A149,3)&amp;"*",EUROSTAT_VBE_IND_2005!$D$7:$D$883,"7100*"))/1000</f>
        <v>0</v>
      </c>
      <c r="Q149" s="185">
        <f>(SUMIFS(EUROSTAT_VBE_IND_2005!N$7:N$883,EUROSTAT_VBE_IND_2005!$B$7:$B$883,$D149,EUROSTAT_VBE_IND_2005!$C$7:$C$883,"*"&amp;RIGHT($A149,3)&amp;"*",EUROSTAT_VBE_IND_2005!$D$7:$D$883,"7100*"))/1000</f>
        <v>0</v>
      </c>
      <c r="R149" s="185">
        <f>(SUMIFS(EUROSTAT_VBE_IND_2005!O$7:O$883,EUROSTAT_VBE_IND_2005!$B$7:$B$883,$D149,EUROSTAT_VBE_IND_2005!$C$7:$C$883,"*"&amp;RIGHT($A149,3)&amp;"*",EUROSTAT_VBE_IND_2005!$D$7:$D$883,"7100*"))/1000</f>
        <v>0</v>
      </c>
      <c r="S149" s="185">
        <f>(SUMIFS(EUROSTAT_VBE_IND_2005!P$7:P$883,EUROSTAT_VBE_IND_2005!$B$7:$B$883,$D149,EUROSTAT_VBE_IND_2005!$C$7:$C$883,"*"&amp;RIGHT($A149,3)&amp;"*",EUROSTAT_VBE_IND_2005!$D$7:$D$883,"7100*"))/1000</f>
        <v>0</v>
      </c>
      <c r="T149" s="185">
        <f>(SUMIFS(EUROSTAT_VBE_IND_2005!Q$7:Q$883,EUROSTAT_VBE_IND_2005!$B$7:$B$883,$D149,EUROSTAT_VBE_IND_2005!$C$7:$C$883,"*"&amp;RIGHT($A149,3)&amp;"*",EUROSTAT_VBE_IND_2005!$D$7:$D$883,"7100*"))/1000</f>
        <v>0</v>
      </c>
      <c r="U149" s="185">
        <f>(SUMIFS(EUROSTAT_VBE_IND_2005!R$7:R$883,EUROSTAT_VBE_IND_2005!$B$7:$B$883,$D149,EUROSTAT_VBE_IND_2005!$C$7:$C$883,"*"&amp;RIGHT($A149,3)&amp;"*",EUROSTAT_VBE_IND_2005!$D$7:$D$883,"7100*"))/1000</f>
        <v>0</v>
      </c>
      <c r="V149" s="185">
        <f>(SUMIFS(EUROSTAT_VBE_IND_2005!S$7:S$883,EUROSTAT_VBE_IND_2005!$B$7:$B$883,$D149,EUROSTAT_VBE_IND_2005!$C$7:$C$883,"*"&amp;RIGHT($A149,3)&amp;"*",EUROSTAT_VBE_IND_2005!$D$7:$D$883,"7100*"))/1000</f>
        <v>0</v>
      </c>
      <c r="W149" s="185">
        <f>(SUMIFS(EUROSTAT_VBE_IND_2005!T$7:T$883,EUROSTAT_VBE_IND_2005!$B$7:$B$883,$D149,EUROSTAT_VBE_IND_2005!$C$7:$C$883,"*"&amp;RIGHT($A149,3)&amp;"*",EUROSTAT_VBE_IND_2005!$D$7:$D$883,"7100*"))/1000</f>
        <v>0</v>
      </c>
      <c r="X149" s="185">
        <f>(SUMIFS(EUROSTAT_VBE_IND_2005!U$7:U$883,EUROSTAT_VBE_IND_2005!$B$7:$B$883,$D149,EUROSTAT_VBE_IND_2005!$C$7:$C$883,"*"&amp;RIGHT($A149,3)&amp;"*",EUROSTAT_VBE_IND_2005!$D$7:$D$883,"7100*"))/1000</f>
        <v>0</v>
      </c>
      <c r="Y149" s="185">
        <f>(SUMIFS(EUROSTAT_VBE_IND_2005!V$7:V$883,EUROSTAT_VBE_IND_2005!$B$7:$B$883,$D149,EUROSTAT_VBE_IND_2005!$C$7:$C$883,"*"&amp;RIGHT($A149,3)&amp;"*",EUROSTAT_VBE_IND_2005!$D$7:$D$883,"7100*"))/1000</f>
        <v>0</v>
      </c>
      <c r="Z149" s="185">
        <f>(SUMIFS(EUROSTAT_VBE_IND_2005!W$7:W$883,EUROSTAT_VBE_IND_2005!$B$7:$B$883,$D149,EUROSTAT_VBE_IND_2005!$C$7:$C$883,"*"&amp;RIGHT($A149,3)&amp;"*",EUROSTAT_VBE_IND_2005!$D$7:$D$883,"7100*"))/1000</f>
        <v>0</v>
      </c>
      <c r="AA149" s="185">
        <f>(SUMIFS(EUROSTAT_VBE_IND_2005!X$7:X$883,EUROSTAT_VBE_IND_2005!$B$7:$B$883,$D149,EUROSTAT_VBE_IND_2005!$C$7:$C$883,"*"&amp;RIGHT($A149,3)&amp;"*",EUROSTAT_VBE_IND_2005!$D$7:$D$883,"7100*"))/1000</f>
        <v>0</v>
      </c>
      <c r="AB149" s="185">
        <f>(SUMIFS(EUROSTAT_VBE_IND_2005!AA$7:AA$883,EUROSTAT_VBE_IND_2005!$B$7:$B$883,$D149,EUROSTAT_VBE_IND_2005!$C$7:$C$883,"*"&amp;RIGHT($A149,3)&amp;"*",EUROSTAT_VBE_IND_2005!$D$7:$D$883,"7100*"))/1000</f>
        <v>0</v>
      </c>
      <c r="AC149" s="185">
        <f>(SUMIFS(EUROSTAT_VBE_IND_2005!AB$7:AB$883,EUROSTAT_VBE_IND_2005!$B$7:$B$883,$D149,EUROSTAT_VBE_IND_2005!$C$7:$C$883,"*"&amp;RIGHT($A149,3)&amp;"*",EUROSTAT_VBE_IND_2005!$D$7:$D$883,"7100*"))/1000</f>
        <v>0</v>
      </c>
      <c r="AD149" s="185">
        <f>(SUMIFS(EUROSTAT_VBE_IND_2005!AC$7:AC$883,EUROSTAT_VBE_IND_2005!$B$7:$B$883,$D149,EUROSTAT_VBE_IND_2005!$C$7:$C$883,"*"&amp;RIGHT($A149,3)&amp;"*",EUROSTAT_VBE_IND_2005!$D$7:$D$883,"7100*"))/1000</f>
        <v>0</v>
      </c>
      <c r="AE149" s="185">
        <f>(SUMIFS(EUROSTAT_VBE_IND_2005!AD$7:AD$883,EUROSTAT_VBE_IND_2005!$B$7:$B$883,$D149,EUROSTAT_VBE_IND_2005!$C$7:$C$883,"*"&amp;RIGHT($A149,3)&amp;"*",EUROSTAT_VBE_IND_2005!$D$7:$D$883,"7100*"))/1000</f>
        <v>1.003</v>
      </c>
      <c r="AF149" s="185">
        <f>(SUMIFS(EUROSTAT_VBE_IND_2005!AE$7:AE$883,EUROSTAT_VBE_IND_2005!$B$7:$B$883,$D149,EUROSTAT_VBE_IND_2005!$C$7:$C$883,"*"&amp;RIGHT($A149,3)&amp;"*",EUROSTAT_VBE_IND_2005!$D$7:$D$883,"7100*"))/1000</f>
        <v>0</v>
      </c>
      <c r="AG149" s="185">
        <f>(SUMIFS(EUROSTAT_VBE_IND_2005!AF$7:AF$883,EUROSTAT_VBE_IND_2005!$B$7:$B$883,$D149,EUROSTAT_VBE_IND_2005!$C$7:$C$883,"*"&amp;RIGHT($A149,3)&amp;"*",EUROSTAT_VBE_IND_2005!$D$7:$D$883,"7100*"))/1000</f>
        <v>0</v>
      </c>
      <c r="AH149" s="185">
        <f>(SUMIFS(EUROSTAT_VBE_IND_2005!AH$7:AH$883,EUROSTAT_VBE_IND_2005!$B$7:$B$883,$D149,EUROSTAT_VBE_IND_2005!$C$7:$C$883,"*"&amp;RIGHT($A149,3)&amp;"*",EUROSTAT_VBE_IND_2005!$D$7:$D$883,"7100*"))/1000</f>
        <v>0</v>
      </c>
      <c r="AI149" s="185">
        <f>(SUMIFS(EUROSTAT_VBE_IND_2005!AI$7:AI$883,EUROSTAT_VBE_IND_2005!$B$7:$B$883,$D149,EUROSTAT_VBE_IND_2005!$C$7:$C$883,"*"&amp;RIGHT($A149,3)&amp;"*",EUROSTAT_VBE_IND_2005!$D$7:$D$883,"7100*"))/1000</f>
        <v>0</v>
      </c>
      <c r="AJ149" s="185">
        <f>(SUMIFS(EUROSTAT_VBE_IND_2005!AJ$7:AJ$883,EUROSTAT_VBE_IND_2005!$B$7:$B$883,$D149,EUROSTAT_VBE_IND_2005!$C$7:$C$883,"*"&amp;RIGHT($A149,3)&amp;"*",EUROSTAT_VBE_IND_2005!$D$7:$D$883,"7100*"))/1000</f>
        <v>0</v>
      </c>
      <c r="AK149" s="185">
        <f>(SUMIFS(EUROSTAT_VBE_IND_2005!AK$7:AK$883,EUROSTAT_VBE_IND_2005!$B$7:$B$883,$D149,EUROSTAT_VBE_IND_2005!$C$7:$C$883,"*"&amp;RIGHT($A149,3)&amp;"*",EUROSTAT_VBE_IND_2005!$D$7:$D$883,"7100*"))/1000</f>
        <v>0</v>
      </c>
      <c r="AL149" s="219"/>
      <c r="AM149" s="219"/>
      <c r="AN149" s="219"/>
      <c r="AO149" s="185">
        <f>(SUMIFS(EUROSTAT_VBE_IND_2005!Y$7:Y$883,EUROSTAT_VBE_IND_2005!$B$7:$B$883,$D149,EUROSTAT_VBE_IND_2005!$C$7:$C$883,"*"&amp;RIGHT($A149,3)&amp;"*",EUROSTAT_VBE_IND_2005!$D$7:$D$883,"7100*"))/1000</f>
        <v>0</v>
      </c>
      <c r="AP149" s="185">
        <f>(SUMIFS(EUROSTAT_VBE_IND_2005!Z$7:Z$883,EUROSTAT_VBE_IND_2005!$B$7:$B$883,$D149,EUROSTAT_VBE_IND_2005!$C$7:$C$883,"*"&amp;RIGHT($A149,3)&amp;"*",EUROSTAT_VBE_IND_2005!$D$7:$D$883,"7100*"))/1000</f>
        <v>0</v>
      </c>
      <c r="AQ149" s="185">
        <f>(SUMIFS(EUROSTAT_VBE_IND_2005!AG$7:AG$883,EUROSTAT_VBE_IND_2005!$B$7:$B$883,$D149,EUROSTAT_VBE_IND_2005!$C$7:$C$883,"*"&amp;RIGHT($A149,3)&amp;"*",EUROSTAT_VBE_IND_2005!$D$7:$D$883,"7100*"))/1000</f>
        <v>0</v>
      </c>
    </row>
    <row r="150" spans="1:43">
      <c r="A150" t="str">
        <f>LEFT(EUROSTAT_VBE_IND_2005!$C$139,8)</f>
        <v>B_101810</v>
      </c>
      <c r="B150" s="28" t="s">
        <v>298</v>
      </c>
      <c r="C150" t="s">
        <v>293</v>
      </c>
      <c r="D150" t="s">
        <v>55</v>
      </c>
      <c r="E150" t="s">
        <v>247</v>
      </c>
      <c r="F150" t="s">
        <v>267</v>
      </c>
      <c r="G150" s="185">
        <f>(SUMIFS(EUROSTAT_VBE_IND_2005!E$7:E$883,EUROSTAT_VBE_IND_2005!$B$7:$B$883,$D150,EUROSTAT_VBE_IND_2005!$C$7:$C$883,"*"&amp;RIGHT($A150,3)&amp;"*",EUROSTAT_VBE_IND_2005!$D$7:$D$883,"6000*"))/1000</f>
        <v>2.873</v>
      </c>
      <c r="H150" s="185">
        <f>(SUMIFS(EUROSTAT_VBE_IND_2005!F$7:F$883,EUROSTAT_VBE_IND_2005!$B$7:$B$883,$D150,EUROSTAT_VBE_IND_2005!$C$7:$C$883,"*"&amp;RIGHT($A150,3)&amp;"*",EUROSTAT_VBE_IND_2005!$D$7:$D$883,"6000*"))/1000</f>
        <v>6.224</v>
      </c>
      <c r="I150" s="185">
        <f>(SUMIFS(EUROSTAT_VBE_IND_2005!G$7:G$883,EUROSTAT_VBE_IND_2005!$B$7:$B$883,$D150,EUROSTAT_VBE_IND_2005!$C$7:$C$883,"*"&amp;RIGHT($A150,3)&amp;"*",EUROSTAT_VBE_IND_2005!$D$7:$D$883,"6000*"))/1000</f>
        <v>2.938</v>
      </c>
      <c r="J150" s="219"/>
      <c r="K150" s="185">
        <f>(SUMIFS(EUROSTAT_VBE_IND_2005!H$7:H$883,EUROSTAT_VBE_IND_2005!$B$7:$B$883,$D150,EUROSTAT_VBE_IND_2005!$C$7:$C$883,"*"&amp;RIGHT($A150,3)&amp;"*",EUROSTAT_VBE_IND_2005!$D$7:$D$883,"6000*"))/1000</f>
        <v>0</v>
      </c>
      <c r="L150" s="185">
        <f>(SUMIFS(EUROSTAT_VBE_IND_2005!I$7:I$883,EUROSTAT_VBE_IND_2005!$B$7:$B$883,$D150,EUROSTAT_VBE_IND_2005!$C$7:$C$883,"*"&amp;RIGHT($A150,3)&amp;"*",EUROSTAT_VBE_IND_2005!$D$7:$D$883,"6000*"))/1000</f>
        <v>1.184</v>
      </c>
      <c r="M150" s="185">
        <f>(SUMIFS(EUROSTAT_VBE_IND_2005!J$7:J$883,EUROSTAT_VBE_IND_2005!$B$7:$B$883,$D150,EUROSTAT_VBE_IND_2005!$C$7:$C$883,"*"&amp;RIGHT($A150,3)&amp;"*",EUROSTAT_VBE_IND_2005!$D$7:$D$883,"6000*"))/1000</f>
        <v>64.429</v>
      </c>
      <c r="N150" s="185">
        <f>(SUMIFS(EUROSTAT_VBE_IND_2005!K$7:K$883,EUROSTAT_VBE_IND_2005!$B$7:$B$883,$D150,EUROSTAT_VBE_IND_2005!$C$7:$C$883,"*"&amp;RIGHT($A150,3)&amp;"*",EUROSTAT_VBE_IND_2005!$D$7:$D$883,"6000*"))/1000</f>
        <v>0.306</v>
      </c>
      <c r="O150" s="185">
        <f>(SUMIFS(EUROSTAT_VBE_IND_2005!L$7:L$883,EUROSTAT_VBE_IND_2005!$B$7:$B$883,$D150,EUROSTAT_VBE_IND_2005!$C$7:$C$883,"*"&amp;RIGHT($A150,3)&amp;"*",EUROSTAT_VBE_IND_2005!$D$7:$D$883,"6000*"))/1000</f>
        <v>0.025</v>
      </c>
      <c r="P150" s="185">
        <f>(SUMIFS(EUROSTAT_VBE_IND_2005!M$7:M$883,EUROSTAT_VBE_IND_2005!$B$7:$B$883,$D150,EUROSTAT_VBE_IND_2005!$C$7:$C$883,"*"&amp;RIGHT($A150,3)&amp;"*",EUROSTAT_VBE_IND_2005!$D$7:$D$883,"6000*"))/1000</f>
        <v>16.614</v>
      </c>
      <c r="Q150" s="185">
        <f>(SUMIFS(EUROSTAT_VBE_IND_2005!N$7:N$883,EUROSTAT_VBE_IND_2005!$B$7:$B$883,$D150,EUROSTAT_VBE_IND_2005!$C$7:$C$883,"*"&amp;RIGHT($A150,3)&amp;"*",EUROSTAT_VBE_IND_2005!$D$7:$D$883,"6000*"))/1000</f>
        <v>36.976</v>
      </c>
      <c r="R150" s="185">
        <f>(SUMIFS(EUROSTAT_VBE_IND_2005!O$7:O$883,EUROSTAT_VBE_IND_2005!$B$7:$B$883,$D150,EUROSTAT_VBE_IND_2005!$C$7:$C$883,"*"&amp;RIGHT($A150,3)&amp;"*",EUROSTAT_VBE_IND_2005!$D$7:$D$883,"6000*"))/1000</f>
        <v>6.746</v>
      </c>
      <c r="S150" s="185">
        <f>(SUMIFS(EUROSTAT_VBE_IND_2005!P$7:P$883,EUROSTAT_VBE_IND_2005!$B$7:$B$883,$D150,EUROSTAT_VBE_IND_2005!$C$7:$C$883,"*"&amp;RIGHT($A150,3)&amp;"*",EUROSTAT_VBE_IND_2005!$D$7:$D$883,"6000*"))/1000</f>
        <v>35.399</v>
      </c>
      <c r="T150" s="185">
        <f>(SUMIFS(EUROSTAT_VBE_IND_2005!Q$7:Q$883,EUROSTAT_VBE_IND_2005!$B$7:$B$883,$D150,EUROSTAT_VBE_IND_2005!$C$7:$C$883,"*"&amp;RIGHT($A150,3)&amp;"*",EUROSTAT_VBE_IND_2005!$D$7:$D$883,"6000*"))/1000</f>
        <v>0.335</v>
      </c>
      <c r="U150" s="185">
        <f>(SUMIFS(EUROSTAT_VBE_IND_2005!R$7:R$883,EUROSTAT_VBE_IND_2005!$B$7:$B$883,$D150,EUROSTAT_VBE_IND_2005!$C$7:$C$883,"*"&amp;RIGHT($A150,3)&amp;"*",EUROSTAT_VBE_IND_2005!$D$7:$D$883,"6000*"))/1000</f>
        <v>3.262</v>
      </c>
      <c r="V150" s="185">
        <f>(SUMIFS(EUROSTAT_VBE_IND_2005!S$7:S$883,EUROSTAT_VBE_IND_2005!$B$7:$B$883,$D150,EUROSTAT_VBE_IND_2005!$C$7:$C$883,"*"&amp;RIGHT($A150,3)&amp;"*",EUROSTAT_VBE_IND_2005!$D$7:$D$883,"6000*"))/1000</f>
        <v>1.624</v>
      </c>
      <c r="W150" s="185">
        <f>(SUMIFS(EUROSTAT_VBE_IND_2005!T$7:T$883,EUROSTAT_VBE_IND_2005!$B$7:$B$883,$D150,EUROSTAT_VBE_IND_2005!$C$7:$C$883,"*"&amp;RIGHT($A150,3)&amp;"*",EUROSTAT_VBE_IND_2005!$D$7:$D$883,"6000*"))/1000</f>
        <v>15.16</v>
      </c>
      <c r="X150" s="185">
        <f>(SUMIFS(EUROSTAT_VBE_IND_2005!U$7:U$883,EUROSTAT_VBE_IND_2005!$B$7:$B$883,$D150,EUROSTAT_VBE_IND_2005!$C$7:$C$883,"*"&amp;RIGHT($A150,3)&amp;"*",EUROSTAT_VBE_IND_2005!$D$7:$D$883,"6000*"))/1000</f>
        <v>20.286</v>
      </c>
      <c r="Y150" s="185">
        <f>(SUMIFS(EUROSTAT_VBE_IND_2005!V$7:V$883,EUROSTAT_VBE_IND_2005!$B$7:$B$883,$D150,EUROSTAT_VBE_IND_2005!$C$7:$C$883,"*"&amp;RIGHT($A150,3)&amp;"*",EUROSTAT_VBE_IND_2005!$D$7:$D$883,"6000*"))/1000</f>
        <v>0</v>
      </c>
      <c r="Z150" s="185">
        <f>(SUMIFS(EUROSTAT_VBE_IND_2005!W$7:W$883,EUROSTAT_VBE_IND_2005!$B$7:$B$883,$D150,EUROSTAT_VBE_IND_2005!$C$7:$C$883,"*"&amp;RIGHT($A150,3)&amp;"*",EUROSTAT_VBE_IND_2005!$D$7:$D$883,"6000*"))/1000</f>
        <v>0</v>
      </c>
      <c r="AA150" s="185">
        <f>(SUMIFS(EUROSTAT_VBE_IND_2005!X$7:X$883,EUROSTAT_VBE_IND_2005!$B$7:$B$883,$D150,EUROSTAT_VBE_IND_2005!$C$7:$C$883,"*"&amp;RIGHT($A150,3)&amp;"*",EUROSTAT_VBE_IND_2005!$D$7:$D$883,"6000*"))/1000</f>
        <v>0.011</v>
      </c>
      <c r="AB150" s="185">
        <f>(SUMIFS(EUROSTAT_VBE_IND_2005!AA$7:AA$883,EUROSTAT_VBE_IND_2005!$B$7:$B$883,$D150,EUROSTAT_VBE_IND_2005!$C$7:$C$883,"*"&amp;RIGHT($A150,3)&amp;"*",EUROSTAT_VBE_IND_2005!$D$7:$D$883,"6000*"))/1000</f>
        <v>0</v>
      </c>
      <c r="AC150" s="185">
        <f>(SUMIFS(EUROSTAT_VBE_IND_2005!AB$7:AB$883,EUROSTAT_VBE_IND_2005!$B$7:$B$883,$D150,EUROSTAT_VBE_IND_2005!$C$7:$C$883,"*"&amp;RIGHT($A150,3)&amp;"*",EUROSTAT_VBE_IND_2005!$D$7:$D$883,"6000*"))/1000</f>
        <v>22.795</v>
      </c>
      <c r="AD150" s="185">
        <f>(SUMIFS(EUROSTAT_VBE_IND_2005!AC$7:AC$883,EUROSTAT_VBE_IND_2005!$B$7:$B$883,$D150,EUROSTAT_VBE_IND_2005!$C$7:$C$883,"*"&amp;RIGHT($A150,3)&amp;"*",EUROSTAT_VBE_IND_2005!$D$7:$D$883,"6000*"))/1000</f>
        <v>85.525</v>
      </c>
      <c r="AE150" s="185">
        <f>(SUMIFS(EUROSTAT_VBE_IND_2005!AD$7:AD$883,EUROSTAT_VBE_IND_2005!$B$7:$B$883,$D150,EUROSTAT_VBE_IND_2005!$C$7:$C$883,"*"&amp;RIGHT($A150,3)&amp;"*",EUROSTAT_VBE_IND_2005!$D$7:$D$883,"6000*"))/1000</f>
        <v>12.542</v>
      </c>
      <c r="AF150" s="185">
        <f>(SUMIFS(EUROSTAT_VBE_IND_2005!AE$7:AE$883,EUROSTAT_VBE_IND_2005!$B$7:$B$883,$D150,EUROSTAT_VBE_IND_2005!$C$7:$C$883,"*"&amp;RIGHT($A150,3)&amp;"*",EUROSTAT_VBE_IND_2005!$D$7:$D$883,"6000*"))/1000</f>
        <v>0.439</v>
      </c>
      <c r="AG150" s="185">
        <f>(SUMIFS(EUROSTAT_VBE_IND_2005!AF$7:AF$883,EUROSTAT_VBE_IND_2005!$B$7:$B$883,$D150,EUROSTAT_VBE_IND_2005!$C$7:$C$883,"*"&amp;RIGHT($A150,3)&amp;"*",EUROSTAT_VBE_IND_2005!$D$7:$D$883,"6000*"))/1000</f>
        <v>0</v>
      </c>
      <c r="AH150" s="185">
        <f>(SUMIFS(EUROSTAT_VBE_IND_2005!AH$7:AH$883,EUROSTAT_VBE_IND_2005!$B$7:$B$883,$D150,EUROSTAT_VBE_IND_2005!$C$7:$C$883,"*"&amp;RIGHT($A150,3)&amp;"*",EUROSTAT_VBE_IND_2005!$D$7:$D$883,"6000*"))/1000</f>
        <v>11.765</v>
      </c>
      <c r="AI150" s="185">
        <f>(SUMIFS(EUROSTAT_VBE_IND_2005!AI$7:AI$883,EUROSTAT_VBE_IND_2005!$B$7:$B$883,$D150,EUROSTAT_VBE_IND_2005!$C$7:$C$883,"*"&amp;RIGHT($A150,3)&amp;"*",EUROSTAT_VBE_IND_2005!$D$7:$D$883,"6000*"))/1000</f>
        <v>6.88</v>
      </c>
      <c r="AJ150" s="185">
        <f>(SUMIFS(EUROSTAT_VBE_IND_2005!AJ$7:AJ$883,EUROSTAT_VBE_IND_2005!$B$7:$B$883,$D150,EUROSTAT_VBE_IND_2005!$C$7:$C$883,"*"&amp;RIGHT($A150,3)&amp;"*",EUROSTAT_VBE_IND_2005!$D$7:$D$883,"6000*"))/1000</f>
        <v>8.554</v>
      </c>
      <c r="AK150" s="185">
        <f>(SUMIFS(EUROSTAT_VBE_IND_2005!AK$7:AK$883,EUROSTAT_VBE_IND_2005!$B$7:$B$883,$D150,EUROSTAT_VBE_IND_2005!$C$7:$C$883,"*"&amp;RIGHT($A150,3)&amp;"*",EUROSTAT_VBE_IND_2005!$D$7:$D$883,"6000*"))/1000</f>
        <v>27.695</v>
      </c>
      <c r="AL150" s="219"/>
      <c r="AM150" s="219"/>
      <c r="AN150" s="219"/>
      <c r="AO150" s="185">
        <f>(SUMIFS(EUROSTAT_VBE_IND_2005!Y$7:Y$883,EUROSTAT_VBE_IND_2005!$B$7:$B$883,$D150,EUROSTAT_VBE_IND_2005!$C$7:$C$883,"*"&amp;RIGHT($A150,3)&amp;"*",EUROSTAT_VBE_IND_2005!$D$7:$D$883,"6000*"))/1000</f>
        <v>6.822</v>
      </c>
      <c r="AP150" s="185">
        <f>(SUMIFS(EUROSTAT_VBE_IND_2005!Z$7:Z$883,EUROSTAT_VBE_IND_2005!$B$7:$B$883,$D150,EUROSTAT_VBE_IND_2005!$C$7:$C$883,"*"&amp;RIGHT($A150,3)&amp;"*",EUROSTAT_VBE_IND_2005!$D$7:$D$883,"6000*"))/1000</f>
        <v>0.036</v>
      </c>
      <c r="AQ150" s="185">
        <f>(SUMIFS(EUROSTAT_VBE_IND_2005!AG$7:AG$883,EUROSTAT_VBE_IND_2005!$B$7:$B$883,$D150,EUROSTAT_VBE_IND_2005!$C$7:$C$883,"*"&amp;RIGHT($A150,3)&amp;"*",EUROSTAT_VBE_IND_2005!$D$7:$D$883,"6000*"))/1000</f>
        <v>1.26</v>
      </c>
    </row>
    <row r="151" spans="1:43">
      <c r="A151" t="str">
        <f>LEFT(EUROSTAT_VBE_IND_2005!$C$139,8)</f>
        <v>B_101810</v>
      </c>
      <c r="B151" s="28" t="s">
        <v>298</v>
      </c>
      <c r="C151" t="s">
        <v>293</v>
      </c>
      <c r="D151" t="s">
        <v>55</v>
      </c>
      <c r="E151" t="s">
        <v>248</v>
      </c>
      <c r="F151" t="s">
        <v>268</v>
      </c>
      <c r="G151" s="185">
        <f>(SUMIFS(EUROSTAT_VBE_IND_2005!E$7:E$883,EUROSTAT_VBE_IND_2005!$B$7:$B$883,$D151,EUROSTAT_VBE_IND_2005!$C$7:$C$883,"*"&amp;RIGHT($A151,3)&amp;"*",EUROSTAT_VBE_IND_2005!$D$7:$D$883,"5200*"))/1000</f>
        <v>0.11</v>
      </c>
      <c r="H151" s="185">
        <f>(SUMIFS(EUROSTAT_VBE_IND_2005!F$7:F$883,EUROSTAT_VBE_IND_2005!$B$7:$B$883,$D151,EUROSTAT_VBE_IND_2005!$C$7:$C$883,"*"&amp;RIGHT($A151,3)&amp;"*",EUROSTAT_VBE_IND_2005!$D$7:$D$883,"5200*"))/1000</f>
        <v>0</v>
      </c>
      <c r="I151" s="185">
        <f>(SUMIFS(EUROSTAT_VBE_IND_2005!G$7:G$883,EUROSTAT_VBE_IND_2005!$B$7:$B$883,$D151,EUROSTAT_VBE_IND_2005!$C$7:$C$883,"*"&amp;RIGHT($A151,3)&amp;"*",EUROSTAT_VBE_IND_2005!$D$7:$D$883,"5200*"))/1000</f>
        <v>0</v>
      </c>
      <c r="J151" s="219"/>
      <c r="K151" s="185">
        <f>(SUMIFS(EUROSTAT_VBE_IND_2005!H$7:H$883,EUROSTAT_VBE_IND_2005!$B$7:$B$883,$D151,EUROSTAT_VBE_IND_2005!$C$7:$C$883,"*"&amp;RIGHT($A151,3)&amp;"*",EUROSTAT_VBE_IND_2005!$D$7:$D$883,"5200*"))/1000</f>
        <v>0</v>
      </c>
      <c r="L151" s="185">
        <f>(SUMIFS(EUROSTAT_VBE_IND_2005!I$7:I$883,EUROSTAT_VBE_IND_2005!$B$7:$B$883,$D151,EUROSTAT_VBE_IND_2005!$C$7:$C$883,"*"&amp;RIGHT($A151,3)&amp;"*",EUROSTAT_VBE_IND_2005!$D$7:$D$883,"5200*"))/1000</f>
        <v>0.114</v>
      </c>
      <c r="M151" s="185">
        <f>(SUMIFS(EUROSTAT_VBE_IND_2005!J$7:J$883,EUROSTAT_VBE_IND_2005!$B$7:$B$883,$D151,EUROSTAT_VBE_IND_2005!$C$7:$C$883,"*"&amp;RIGHT($A151,3)&amp;"*",EUROSTAT_VBE_IND_2005!$D$7:$D$883,"5200*"))/1000</f>
        <v>0.519</v>
      </c>
      <c r="N151" s="185">
        <f>(SUMIFS(EUROSTAT_VBE_IND_2005!K$7:K$883,EUROSTAT_VBE_IND_2005!$B$7:$B$883,$D151,EUROSTAT_VBE_IND_2005!$C$7:$C$883,"*"&amp;RIGHT($A151,3)&amp;"*",EUROSTAT_VBE_IND_2005!$D$7:$D$883,"5200*"))/1000</f>
        <v>0.056</v>
      </c>
      <c r="O151" s="185">
        <f>(SUMIFS(EUROSTAT_VBE_IND_2005!L$7:L$883,EUROSTAT_VBE_IND_2005!$B$7:$B$883,$D151,EUROSTAT_VBE_IND_2005!$C$7:$C$883,"*"&amp;RIGHT($A151,3)&amp;"*",EUROSTAT_VBE_IND_2005!$D$7:$D$883,"5200*"))/1000</f>
        <v>0</v>
      </c>
      <c r="P151" s="185">
        <f>(SUMIFS(EUROSTAT_VBE_IND_2005!M$7:M$883,EUROSTAT_VBE_IND_2005!$B$7:$B$883,$D151,EUROSTAT_VBE_IND_2005!$C$7:$C$883,"*"&amp;RIGHT($A151,3)&amp;"*",EUROSTAT_VBE_IND_2005!$D$7:$D$883,"5200*"))/1000</f>
        <v>0</v>
      </c>
      <c r="Q151" s="185">
        <f>(SUMIFS(EUROSTAT_VBE_IND_2005!N$7:N$883,EUROSTAT_VBE_IND_2005!$B$7:$B$883,$D151,EUROSTAT_VBE_IND_2005!$C$7:$C$883,"*"&amp;RIGHT($A151,3)&amp;"*",EUROSTAT_VBE_IND_2005!$D$7:$D$883,"5200*"))/1000</f>
        <v>0</v>
      </c>
      <c r="R151" s="185">
        <f>(SUMIFS(EUROSTAT_VBE_IND_2005!O$7:O$883,EUROSTAT_VBE_IND_2005!$B$7:$B$883,$D151,EUROSTAT_VBE_IND_2005!$C$7:$C$883,"*"&amp;RIGHT($A151,3)&amp;"*",EUROSTAT_VBE_IND_2005!$D$7:$D$883,"5200*"))/1000</f>
        <v>0</v>
      </c>
      <c r="S151" s="185">
        <f>(SUMIFS(EUROSTAT_VBE_IND_2005!P$7:P$883,EUROSTAT_VBE_IND_2005!$B$7:$B$883,$D151,EUROSTAT_VBE_IND_2005!$C$7:$C$883,"*"&amp;RIGHT($A151,3)&amp;"*",EUROSTAT_VBE_IND_2005!$D$7:$D$883,"5200*"))/1000</f>
        <v>0</v>
      </c>
      <c r="T151" s="185">
        <f>(SUMIFS(EUROSTAT_VBE_IND_2005!Q$7:Q$883,EUROSTAT_VBE_IND_2005!$B$7:$B$883,$D151,EUROSTAT_VBE_IND_2005!$C$7:$C$883,"*"&amp;RIGHT($A151,3)&amp;"*",EUROSTAT_VBE_IND_2005!$D$7:$D$883,"5200*"))/1000</f>
        <v>0</v>
      </c>
      <c r="U151" s="185">
        <f>(SUMIFS(EUROSTAT_VBE_IND_2005!R$7:R$883,EUROSTAT_VBE_IND_2005!$B$7:$B$883,$D151,EUROSTAT_VBE_IND_2005!$C$7:$C$883,"*"&amp;RIGHT($A151,3)&amp;"*",EUROSTAT_VBE_IND_2005!$D$7:$D$883,"5200*"))/1000</f>
        <v>2.461</v>
      </c>
      <c r="V151" s="185">
        <f>(SUMIFS(EUROSTAT_VBE_IND_2005!S$7:S$883,EUROSTAT_VBE_IND_2005!$B$7:$B$883,$D151,EUROSTAT_VBE_IND_2005!$C$7:$C$883,"*"&amp;RIGHT($A151,3)&amp;"*",EUROSTAT_VBE_IND_2005!$D$7:$D$883,"5200*"))/1000</f>
        <v>0</v>
      </c>
      <c r="W151" s="185">
        <f>(SUMIFS(EUROSTAT_VBE_IND_2005!T$7:T$883,EUROSTAT_VBE_IND_2005!$B$7:$B$883,$D151,EUROSTAT_VBE_IND_2005!$C$7:$C$883,"*"&amp;RIGHT($A151,3)&amp;"*",EUROSTAT_VBE_IND_2005!$D$7:$D$883,"5200*"))/1000</f>
        <v>0</v>
      </c>
      <c r="X151" s="185">
        <f>(SUMIFS(EUROSTAT_VBE_IND_2005!U$7:U$883,EUROSTAT_VBE_IND_2005!$B$7:$B$883,$D151,EUROSTAT_VBE_IND_2005!$C$7:$C$883,"*"&amp;RIGHT($A151,3)&amp;"*",EUROSTAT_VBE_IND_2005!$D$7:$D$883,"5200*"))/1000</f>
        <v>0.017</v>
      </c>
      <c r="Y151" s="185">
        <f>(SUMIFS(EUROSTAT_VBE_IND_2005!V$7:V$883,EUROSTAT_VBE_IND_2005!$B$7:$B$883,$D151,EUROSTAT_VBE_IND_2005!$C$7:$C$883,"*"&amp;RIGHT($A151,3)&amp;"*",EUROSTAT_VBE_IND_2005!$D$7:$D$883,"5200*"))/1000</f>
        <v>0</v>
      </c>
      <c r="Z151" s="185">
        <f>(SUMIFS(EUROSTAT_VBE_IND_2005!W$7:W$883,EUROSTAT_VBE_IND_2005!$B$7:$B$883,$D151,EUROSTAT_VBE_IND_2005!$C$7:$C$883,"*"&amp;RIGHT($A151,3)&amp;"*",EUROSTAT_VBE_IND_2005!$D$7:$D$883,"5200*"))/1000</f>
        <v>0</v>
      </c>
      <c r="AA151" s="185">
        <f>(SUMIFS(EUROSTAT_VBE_IND_2005!X$7:X$883,EUROSTAT_VBE_IND_2005!$B$7:$B$883,$D151,EUROSTAT_VBE_IND_2005!$C$7:$C$883,"*"&amp;RIGHT($A151,3)&amp;"*",EUROSTAT_VBE_IND_2005!$D$7:$D$883,"5200*"))/1000</f>
        <v>0</v>
      </c>
      <c r="AB151" s="185">
        <f>(SUMIFS(EUROSTAT_VBE_IND_2005!AA$7:AA$883,EUROSTAT_VBE_IND_2005!$B$7:$B$883,$D151,EUROSTAT_VBE_IND_2005!$C$7:$C$883,"*"&amp;RIGHT($A151,3)&amp;"*",EUROSTAT_VBE_IND_2005!$D$7:$D$883,"5200*"))/1000</f>
        <v>0</v>
      </c>
      <c r="AC151" s="185">
        <f>(SUMIFS(EUROSTAT_VBE_IND_2005!AB$7:AB$883,EUROSTAT_VBE_IND_2005!$B$7:$B$883,$D151,EUROSTAT_VBE_IND_2005!$C$7:$C$883,"*"&amp;RIGHT($A151,3)&amp;"*",EUROSTAT_VBE_IND_2005!$D$7:$D$883,"5200*"))/1000</f>
        <v>1.692</v>
      </c>
      <c r="AD151" s="185">
        <f>(SUMIFS(EUROSTAT_VBE_IND_2005!AC$7:AC$883,EUROSTAT_VBE_IND_2005!$B$7:$B$883,$D151,EUROSTAT_VBE_IND_2005!$C$7:$C$883,"*"&amp;RIGHT($A151,3)&amp;"*",EUROSTAT_VBE_IND_2005!$D$7:$D$883,"5200*"))/1000</f>
        <v>0.007</v>
      </c>
      <c r="AE151" s="185">
        <f>(SUMIFS(EUROSTAT_VBE_IND_2005!AD$7:AD$883,EUROSTAT_VBE_IND_2005!$B$7:$B$883,$D151,EUROSTAT_VBE_IND_2005!$C$7:$C$883,"*"&amp;RIGHT($A151,3)&amp;"*",EUROSTAT_VBE_IND_2005!$D$7:$D$883,"5200*"))/1000</f>
        <v>2.996</v>
      </c>
      <c r="AF151" s="185">
        <f>(SUMIFS(EUROSTAT_VBE_IND_2005!AE$7:AE$883,EUROSTAT_VBE_IND_2005!$B$7:$B$883,$D151,EUROSTAT_VBE_IND_2005!$C$7:$C$883,"*"&amp;RIGHT($A151,3)&amp;"*",EUROSTAT_VBE_IND_2005!$D$7:$D$883,"5200*"))/1000</f>
        <v>0</v>
      </c>
      <c r="AG151" s="185">
        <f>(SUMIFS(EUROSTAT_VBE_IND_2005!AF$7:AF$883,EUROSTAT_VBE_IND_2005!$B$7:$B$883,$D151,EUROSTAT_VBE_IND_2005!$C$7:$C$883,"*"&amp;RIGHT($A151,3)&amp;"*",EUROSTAT_VBE_IND_2005!$D$7:$D$883,"5200*"))/1000</f>
        <v>0</v>
      </c>
      <c r="AH151" s="185">
        <f>(SUMIFS(EUROSTAT_VBE_IND_2005!AH$7:AH$883,EUROSTAT_VBE_IND_2005!$B$7:$B$883,$D151,EUROSTAT_VBE_IND_2005!$C$7:$C$883,"*"&amp;RIGHT($A151,3)&amp;"*",EUROSTAT_VBE_IND_2005!$D$7:$D$883,"5200*"))/1000</f>
        <v>0</v>
      </c>
      <c r="AI151" s="185">
        <f>(SUMIFS(EUROSTAT_VBE_IND_2005!AI$7:AI$883,EUROSTAT_VBE_IND_2005!$B$7:$B$883,$D151,EUROSTAT_VBE_IND_2005!$C$7:$C$883,"*"&amp;RIGHT($A151,3)&amp;"*",EUROSTAT_VBE_IND_2005!$D$7:$D$883,"5200*"))/1000</f>
        <v>0</v>
      </c>
      <c r="AJ151" s="185">
        <f>(SUMIFS(EUROSTAT_VBE_IND_2005!AJ$7:AJ$883,EUROSTAT_VBE_IND_2005!$B$7:$B$883,$D151,EUROSTAT_VBE_IND_2005!$C$7:$C$883,"*"&amp;RIGHT($A151,3)&amp;"*",EUROSTAT_VBE_IND_2005!$D$7:$D$883,"5200*"))/1000</f>
        <v>0</v>
      </c>
      <c r="AK151" s="185">
        <f>(SUMIFS(EUROSTAT_VBE_IND_2005!AK$7:AK$883,EUROSTAT_VBE_IND_2005!$B$7:$B$883,$D151,EUROSTAT_VBE_IND_2005!$C$7:$C$883,"*"&amp;RIGHT($A151,3)&amp;"*",EUROSTAT_VBE_IND_2005!$D$7:$D$883,"5200*"))/1000</f>
        <v>0</v>
      </c>
      <c r="AL151" s="219"/>
      <c r="AM151" s="219"/>
      <c r="AN151" s="219"/>
      <c r="AO151" s="185">
        <f>(SUMIFS(EUROSTAT_VBE_IND_2005!Y$7:Y$883,EUROSTAT_VBE_IND_2005!$B$7:$B$883,$D151,EUROSTAT_VBE_IND_2005!$C$7:$C$883,"*"&amp;RIGHT($A151,3)&amp;"*",EUROSTAT_VBE_IND_2005!$D$7:$D$883,"5200*"))/1000</f>
        <v>0</v>
      </c>
      <c r="AP151" s="185">
        <f>(SUMIFS(EUROSTAT_VBE_IND_2005!Z$7:Z$883,EUROSTAT_VBE_IND_2005!$B$7:$B$883,$D151,EUROSTAT_VBE_IND_2005!$C$7:$C$883,"*"&amp;RIGHT($A151,3)&amp;"*",EUROSTAT_VBE_IND_2005!$D$7:$D$883,"5200*"))/1000</f>
        <v>0</v>
      </c>
      <c r="AQ151" s="185">
        <f>(SUMIFS(EUROSTAT_VBE_IND_2005!AG$7:AG$883,EUROSTAT_VBE_IND_2005!$B$7:$B$883,$D151,EUROSTAT_VBE_IND_2005!$C$7:$C$883,"*"&amp;RIGHT($A151,3)&amp;"*",EUROSTAT_VBE_IND_2005!$D$7:$D$883,"5200*"))/1000</f>
        <v>0.246</v>
      </c>
    </row>
    <row r="152" spans="6:43">
      <c r="F152" s="241" t="s">
        <v>192</v>
      </c>
      <c r="G152" s="795">
        <f>SUM(G132:G151)</f>
        <v>6.683</v>
      </c>
      <c r="H152" s="795">
        <f t="shared" ref="H152:AK152" si="5">SUM(H132:H151)</f>
        <v>12.693</v>
      </c>
      <c r="I152" s="795">
        <f t="shared" si="5"/>
        <v>6.557</v>
      </c>
      <c r="J152" s="875"/>
      <c r="K152" s="795">
        <f t="shared" si="5"/>
        <v>0</v>
      </c>
      <c r="L152" s="795">
        <f t="shared" si="5"/>
        <v>3.763</v>
      </c>
      <c r="M152" s="795">
        <f t="shared" si="5"/>
        <v>111.854</v>
      </c>
      <c r="N152" s="795">
        <f t="shared" si="5"/>
        <v>0.456</v>
      </c>
      <c r="O152" s="795">
        <f t="shared" si="5"/>
        <v>0.043</v>
      </c>
      <c r="P152" s="795">
        <f t="shared" si="5"/>
        <v>35.637</v>
      </c>
      <c r="Q152" s="795">
        <f t="shared" si="5"/>
        <v>49.392</v>
      </c>
      <c r="R152" s="795">
        <f t="shared" si="5"/>
        <v>7.675</v>
      </c>
      <c r="S152" s="795">
        <f t="shared" si="5"/>
        <v>54.35</v>
      </c>
      <c r="T152" s="795">
        <f t="shared" si="5"/>
        <v>0.621</v>
      </c>
      <c r="U152" s="795">
        <f t="shared" si="5"/>
        <v>9.895</v>
      </c>
      <c r="V152" s="795">
        <f t="shared" si="5"/>
        <v>16.072</v>
      </c>
      <c r="W152" s="795">
        <f t="shared" si="5"/>
        <v>15.463</v>
      </c>
      <c r="X152" s="795">
        <f t="shared" si="5"/>
        <v>40.366</v>
      </c>
      <c r="Y152" s="795">
        <f t="shared" si="5"/>
        <v>0</v>
      </c>
      <c r="Z152" s="795">
        <f t="shared" si="5"/>
        <v>0</v>
      </c>
      <c r="AA152" s="795">
        <f t="shared" si="5"/>
        <v>0.213</v>
      </c>
      <c r="AB152" s="795">
        <f t="shared" si="5"/>
        <v>0</v>
      </c>
      <c r="AC152" s="795">
        <f t="shared" si="5"/>
        <v>28.53</v>
      </c>
      <c r="AD152" s="795">
        <f t="shared" si="5"/>
        <v>89.128</v>
      </c>
      <c r="AE152" s="795">
        <f t="shared" si="5"/>
        <v>29.465</v>
      </c>
      <c r="AF152" s="795">
        <f t="shared" si="5"/>
        <v>0.992</v>
      </c>
      <c r="AG152" s="795">
        <f t="shared" si="5"/>
        <v>0</v>
      </c>
      <c r="AH152" s="795">
        <f t="shared" si="5"/>
        <v>14.189</v>
      </c>
      <c r="AI152" s="795">
        <f t="shared" si="5"/>
        <v>7.839</v>
      </c>
      <c r="AJ152" s="795">
        <f t="shared" si="5"/>
        <v>10.091</v>
      </c>
      <c r="AK152" s="795">
        <f t="shared" si="5"/>
        <v>41.116</v>
      </c>
      <c r="AL152" s="875"/>
      <c r="AM152" s="875"/>
      <c r="AN152" s="875"/>
      <c r="AO152" s="795">
        <f>SUM(AO132:AO151)</f>
        <v>9.462</v>
      </c>
      <c r="AP152" s="795">
        <f>SUM(AP132:AP151)</f>
        <v>0.079</v>
      </c>
      <c r="AQ152" s="795">
        <f>SUM(AQ132:AQ151)</f>
        <v>3.379</v>
      </c>
    </row>
    <row r="153" spans="1:43">
      <c r="A153" t="str">
        <f>LEFT(EUROSTAT_VBE_IND_2005!$C$139,8)</f>
        <v>B_101810</v>
      </c>
      <c r="B153" s="28" t="s">
        <v>298</v>
      </c>
      <c r="C153" t="s">
        <v>293</v>
      </c>
      <c r="D153" t="s">
        <v>55</v>
      </c>
      <c r="F153" s="241" t="s">
        <v>294</v>
      </c>
      <c r="G153" s="795">
        <f>(SUMIFS(EUROSTAT_VBE_IND_2005!E$7:E$883,EUROSTAT_VBE_IND_2005!$B$7:$B$883,$D151,EUROSTAT_VBE_IND_2005!$C$7:$C$883,"*"&amp;RIGHT($A151,3)&amp;"*",EUROSTAT_VBE_IND_2005!$D$7:$D$883,"*"))/1000</f>
        <v>6.683</v>
      </c>
      <c r="H153" s="795">
        <f>(SUMIFS(EUROSTAT_VBE_IND_2005!F$7:F$883,EUROSTAT_VBE_IND_2005!$B$7:$B$883,$D151,EUROSTAT_VBE_IND_2005!$C$7:$C$883,"*"&amp;RIGHT($A151,3)&amp;"*",EUROSTAT_VBE_IND_2005!$D$7:$D$883,"*"))/1000</f>
        <v>12.693</v>
      </c>
      <c r="I153" s="795">
        <f>(SUMIFS(EUROSTAT_VBE_IND_2005!G$7:G$883,EUROSTAT_VBE_IND_2005!$B$7:$B$883,$D151,EUROSTAT_VBE_IND_2005!$C$7:$C$883,"*"&amp;RIGHT($A151,3)&amp;"*",EUROSTAT_VBE_IND_2005!$D$7:$D$883,"*"))/1000</f>
        <v>6.557</v>
      </c>
      <c r="J153" s="875"/>
      <c r="K153" s="795">
        <f>(SUMIFS(EUROSTAT_VBE_IND_2005!H$7:H$883,EUROSTAT_VBE_IND_2005!$B$7:$B$883,$D151,EUROSTAT_VBE_IND_2005!$C$7:$C$883,"*"&amp;RIGHT($A151,3)&amp;"*",EUROSTAT_VBE_IND_2005!$D$7:$D$883,"*"))/1000</f>
        <v>0</v>
      </c>
      <c r="L153" s="795">
        <f>(SUMIFS(EUROSTAT_VBE_IND_2005!I$7:I$883,EUROSTAT_VBE_IND_2005!$B$7:$B$883,$D151,EUROSTAT_VBE_IND_2005!$C$7:$C$883,"*"&amp;RIGHT($A151,3)&amp;"*",EUROSTAT_VBE_IND_2005!$D$7:$D$883,"*"))/1000</f>
        <v>3.763</v>
      </c>
      <c r="M153" s="795">
        <f>(SUMIFS(EUROSTAT_VBE_IND_2005!J$7:J$883,EUROSTAT_VBE_IND_2005!$B$7:$B$883,$D151,EUROSTAT_VBE_IND_2005!$C$7:$C$883,"*"&amp;RIGHT($A151,3)&amp;"*",EUROSTAT_VBE_IND_2005!$D$7:$D$883,"*"))/1000</f>
        <v>111.854</v>
      </c>
      <c r="N153" s="795">
        <f>(SUMIFS(EUROSTAT_VBE_IND_2005!K$7:K$883,EUROSTAT_VBE_IND_2005!$B$7:$B$883,$D151,EUROSTAT_VBE_IND_2005!$C$7:$C$883,"*"&amp;RIGHT($A151,3)&amp;"*",EUROSTAT_VBE_IND_2005!$D$7:$D$883,"*"))/1000</f>
        <v>0.456</v>
      </c>
      <c r="O153" s="795">
        <f>(SUMIFS(EUROSTAT_VBE_IND_2005!L$7:L$883,EUROSTAT_VBE_IND_2005!$B$7:$B$883,$D151,EUROSTAT_VBE_IND_2005!$C$7:$C$883,"*"&amp;RIGHT($A151,3)&amp;"*",EUROSTAT_VBE_IND_2005!$D$7:$D$883,"*"))/1000</f>
        <v>0.043</v>
      </c>
      <c r="P153" s="795">
        <f>(SUMIFS(EUROSTAT_VBE_IND_2005!M$7:M$883,EUROSTAT_VBE_IND_2005!$B$7:$B$883,$D151,EUROSTAT_VBE_IND_2005!$C$7:$C$883,"*"&amp;RIGHT($A151,3)&amp;"*",EUROSTAT_VBE_IND_2005!$D$7:$D$883,"*"))/1000</f>
        <v>35.637</v>
      </c>
      <c r="Q153" s="795">
        <f>(SUMIFS(EUROSTAT_VBE_IND_2005!N$7:N$883,EUROSTAT_VBE_IND_2005!$B$7:$B$883,$D151,EUROSTAT_VBE_IND_2005!$C$7:$C$883,"*"&amp;RIGHT($A151,3)&amp;"*",EUROSTAT_VBE_IND_2005!$D$7:$D$883,"*"))/1000</f>
        <v>49.392</v>
      </c>
      <c r="R153" s="795">
        <f>(SUMIFS(EUROSTAT_VBE_IND_2005!O$7:O$883,EUROSTAT_VBE_IND_2005!$B$7:$B$883,$D151,EUROSTAT_VBE_IND_2005!$C$7:$C$883,"*"&amp;RIGHT($A151,3)&amp;"*",EUROSTAT_VBE_IND_2005!$D$7:$D$883,"*"))/1000</f>
        <v>7.675</v>
      </c>
      <c r="S153" s="795">
        <f>(SUMIFS(EUROSTAT_VBE_IND_2005!P$7:P$883,EUROSTAT_VBE_IND_2005!$B$7:$B$883,$D151,EUROSTAT_VBE_IND_2005!$C$7:$C$883,"*"&amp;RIGHT($A151,3)&amp;"*",EUROSTAT_VBE_IND_2005!$D$7:$D$883,"*"))/1000</f>
        <v>54.35</v>
      </c>
      <c r="T153" s="795">
        <f>(SUMIFS(EUROSTAT_VBE_IND_2005!Q$7:Q$883,EUROSTAT_VBE_IND_2005!$B$7:$B$883,$D151,EUROSTAT_VBE_IND_2005!$C$7:$C$883,"*"&amp;RIGHT($A151,3)&amp;"*",EUROSTAT_VBE_IND_2005!$D$7:$D$883,"*"))/1000</f>
        <v>0.621</v>
      </c>
      <c r="U153" s="795">
        <f>(SUMIFS(EUROSTAT_VBE_IND_2005!R$7:R$883,EUROSTAT_VBE_IND_2005!$B$7:$B$883,$D151,EUROSTAT_VBE_IND_2005!$C$7:$C$883,"*"&amp;RIGHT($A151,3)&amp;"*",EUROSTAT_VBE_IND_2005!$D$7:$D$883,"*"))/1000</f>
        <v>9.895</v>
      </c>
      <c r="V153" s="795">
        <f>(SUMIFS(EUROSTAT_VBE_IND_2005!S$7:S$883,EUROSTAT_VBE_IND_2005!$B$7:$B$883,$D151,EUROSTAT_VBE_IND_2005!$C$7:$C$883,"*"&amp;RIGHT($A151,3)&amp;"*",EUROSTAT_VBE_IND_2005!$D$7:$D$883,"*"))/1000</f>
        <v>16.072</v>
      </c>
      <c r="W153" s="795">
        <f>(SUMIFS(EUROSTAT_VBE_IND_2005!T$7:T$883,EUROSTAT_VBE_IND_2005!$B$7:$B$883,$D151,EUROSTAT_VBE_IND_2005!$C$7:$C$883,"*"&amp;RIGHT($A151,3)&amp;"*",EUROSTAT_VBE_IND_2005!$D$7:$D$883,"*"))/1000</f>
        <v>15.463</v>
      </c>
      <c r="X153" s="795">
        <f>(SUMIFS(EUROSTAT_VBE_IND_2005!U$7:U$883,EUROSTAT_VBE_IND_2005!$B$7:$B$883,$D151,EUROSTAT_VBE_IND_2005!$C$7:$C$883,"*"&amp;RIGHT($A151,3)&amp;"*",EUROSTAT_VBE_IND_2005!$D$7:$D$883,"*"))/1000</f>
        <v>40.366</v>
      </c>
      <c r="Y153" s="795">
        <f>(SUMIFS(EUROSTAT_VBE_IND_2005!V$7:V$883,EUROSTAT_VBE_IND_2005!$B$7:$B$883,$D151,EUROSTAT_VBE_IND_2005!$C$7:$C$883,"*"&amp;RIGHT($A151,3)&amp;"*",EUROSTAT_VBE_IND_2005!$D$7:$D$883,"*"))/1000</f>
        <v>0</v>
      </c>
      <c r="Z153" s="795">
        <f>(SUMIFS(EUROSTAT_VBE_IND_2005!W$7:W$883,EUROSTAT_VBE_IND_2005!$B$7:$B$883,$D151,EUROSTAT_VBE_IND_2005!$C$7:$C$883,"*"&amp;RIGHT($A151,3)&amp;"*",EUROSTAT_VBE_IND_2005!$D$7:$D$883,"*"))/1000</f>
        <v>0</v>
      </c>
      <c r="AA153" s="795">
        <f>(SUMIFS(EUROSTAT_VBE_IND_2005!X$7:X$883,EUROSTAT_VBE_IND_2005!$B$7:$B$883,$D151,EUROSTAT_VBE_IND_2005!$C$7:$C$883,"*"&amp;RIGHT($A151,3)&amp;"*",EUROSTAT_VBE_IND_2005!$D$7:$D$883,"*"))/1000</f>
        <v>0.213</v>
      </c>
      <c r="AB153" s="795">
        <f>(SUMIFS(EUROSTAT_VBE_IND_2005!AA$7:AA$883,EUROSTAT_VBE_IND_2005!$B$7:$B$883,$D151,EUROSTAT_VBE_IND_2005!$C$7:$C$883,"*"&amp;RIGHT($A151,3)&amp;"*",EUROSTAT_VBE_IND_2005!$D$7:$D$883,"*"))/1000</f>
        <v>0</v>
      </c>
      <c r="AC153" s="795">
        <f>(SUMIFS(EUROSTAT_VBE_IND_2005!AB$7:AB$883,EUROSTAT_VBE_IND_2005!$B$7:$B$883,$D151,EUROSTAT_VBE_IND_2005!$C$7:$C$883,"*"&amp;RIGHT($A151,3)&amp;"*",EUROSTAT_VBE_IND_2005!$D$7:$D$883,"*"))/1000</f>
        <v>28.53</v>
      </c>
      <c r="AD153" s="795">
        <f>(SUMIFS(EUROSTAT_VBE_IND_2005!AC$7:AC$883,EUROSTAT_VBE_IND_2005!$B$7:$B$883,$D151,EUROSTAT_VBE_IND_2005!$C$7:$C$883,"*"&amp;RIGHT($A151,3)&amp;"*",EUROSTAT_VBE_IND_2005!$D$7:$D$883,"*"))/1000</f>
        <v>89.128</v>
      </c>
      <c r="AE153" s="795">
        <f>(SUMIFS(EUROSTAT_VBE_IND_2005!AD$7:AD$883,EUROSTAT_VBE_IND_2005!$B$7:$B$883,$D151,EUROSTAT_VBE_IND_2005!$C$7:$C$883,"*"&amp;RIGHT($A151,3)&amp;"*",EUROSTAT_VBE_IND_2005!$D$7:$D$883,"*"))/1000</f>
        <v>29.465</v>
      </c>
      <c r="AF153" s="795">
        <f>(SUMIFS(EUROSTAT_VBE_IND_2005!AE$7:AE$883,EUROSTAT_VBE_IND_2005!$B$7:$B$883,$D151,EUROSTAT_VBE_IND_2005!$C$7:$C$883,"*"&amp;RIGHT($A151,3)&amp;"*",EUROSTAT_VBE_IND_2005!$D$7:$D$883,"*"))/1000</f>
        <v>0.992</v>
      </c>
      <c r="AG153" s="795">
        <f>(SUMIFS(EUROSTAT_VBE_IND_2005!AF$7:AF$883,EUROSTAT_VBE_IND_2005!$B$7:$B$883,$D151,EUROSTAT_VBE_IND_2005!$C$7:$C$883,"*"&amp;RIGHT($A151,3)&amp;"*",EUROSTAT_VBE_IND_2005!$D$7:$D$883,"*"))/1000</f>
        <v>0</v>
      </c>
      <c r="AH153" s="795">
        <f>(SUMIFS(EUROSTAT_VBE_IND_2005!AH$7:AH$883,EUROSTAT_VBE_IND_2005!$B$7:$B$883,$D151,EUROSTAT_VBE_IND_2005!$C$7:$C$883,"*"&amp;RIGHT($A151,3)&amp;"*",EUROSTAT_VBE_IND_2005!$D$7:$D$883,"*"))/1000</f>
        <v>14.189</v>
      </c>
      <c r="AI153" s="795">
        <f>(SUMIFS(EUROSTAT_VBE_IND_2005!AI$7:AI$883,EUROSTAT_VBE_IND_2005!$B$7:$B$883,$D151,EUROSTAT_VBE_IND_2005!$C$7:$C$883,"*"&amp;RIGHT($A151,3)&amp;"*",EUROSTAT_VBE_IND_2005!$D$7:$D$883,"*"))/1000</f>
        <v>7.839</v>
      </c>
      <c r="AJ153" s="795">
        <f>(SUMIFS(EUROSTAT_VBE_IND_2005!AJ$7:AJ$883,EUROSTAT_VBE_IND_2005!$B$7:$B$883,$D151,EUROSTAT_VBE_IND_2005!$C$7:$C$883,"*"&amp;RIGHT($A151,3)&amp;"*",EUROSTAT_VBE_IND_2005!$D$7:$D$883,"*"))/1000</f>
        <v>10.091</v>
      </c>
      <c r="AK153" s="795">
        <f>(SUMIFS(EUROSTAT_VBE_IND_2005!AK$7:AK$883,EUROSTAT_VBE_IND_2005!$B$7:$B$883,$D151,EUROSTAT_VBE_IND_2005!$C$7:$C$883,"*"&amp;RIGHT($A151,3)&amp;"*",EUROSTAT_VBE_IND_2005!$D$7:$D$883,"*"))/1000</f>
        <v>41.116</v>
      </c>
      <c r="AL153" s="875"/>
      <c r="AM153" s="875"/>
      <c r="AN153" s="875"/>
      <c r="AO153" s="795">
        <f>(SUMIFS(EUROSTAT_VBE_IND_2005!Y$7:Y$883,EUROSTAT_VBE_IND_2005!$B$7:$B$883,$D151,EUROSTAT_VBE_IND_2005!$C$7:$C$883,"*"&amp;RIGHT($A151,3)&amp;"*",EUROSTAT_VBE_IND_2005!$D$7:$D$883,"*"))/1000</f>
        <v>9.462</v>
      </c>
      <c r="AP153" s="795">
        <f>(SUMIFS(EUROSTAT_VBE_IND_2005!Z$7:Z$883,EUROSTAT_VBE_IND_2005!$B$7:$B$883,$D151,EUROSTAT_VBE_IND_2005!$C$7:$C$883,"*"&amp;RIGHT($A151,3)&amp;"*",EUROSTAT_VBE_IND_2005!$D$7:$D$883,"*"))/1000</f>
        <v>0.079</v>
      </c>
      <c r="AQ153" s="795">
        <f>(SUMIFS(EUROSTAT_VBE_IND_2005!AG$7:AG$883,EUROSTAT_VBE_IND_2005!$B$7:$B$883,$D151,EUROSTAT_VBE_IND_2005!$C$7:$C$883,"*"&amp;RIGHT($A151,3)&amp;"*",EUROSTAT_VBE_IND_2005!$D$7:$D$883,"*"))/1000</f>
        <v>3.379</v>
      </c>
    </row>
    <row r="154" spans="2:43">
      <c r="B154" s="28"/>
      <c r="F154" s="241"/>
      <c r="G154" s="795"/>
      <c r="H154" s="795"/>
      <c r="I154" s="795"/>
      <c r="K154" s="795"/>
      <c r="L154" s="795"/>
      <c r="M154" s="795"/>
      <c r="N154" s="795"/>
      <c r="O154" s="795"/>
      <c r="P154" s="795"/>
      <c r="Q154" s="795"/>
      <c r="R154" s="795"/>
      <c r="S154" s="795"/>
      <c r="T154" s="795"/>
      <c r="U154" s="795"/>
      <c r="V154" s="795"/>
      <c r="W154" s="795"/>
      <c r="X154" s="795"/>
      <c r="Y154" s="795"/>
      <c r="Z154" s="795"/>
      <c r="AA154" s="795"/>
      <c r="AB154" s="795"/>
      <c r="AC154" s="795"/>
      <c r="AD154" s="795"/>
      <c r="AE154" s="795"/>
      <c r="AF154" s="795"/>
      <c r="AG154" s="795"/>
      <c r="AH154" s="795"/>
      <c r="AI154" s="795"/>
      <c r="AJ154" s="795"/>
      <c r="AK154" s="795"/>
      <c r="AO154" s="795"/>
      <c r="AP154" s="795"/>
      <c r="AQ154" s="795"/>
    </row>
    <row r="155" spans="2:43">
      <c r="B155" s="28"/>
      <c r="F155" s="241"/>
      <c r="G155" s="795"/>
      <c r="H155" s="795"/>
      <c r="I155" s="795"/>
      <c r="K155" s="795"/>
      <c r="L155" s="795"/>
      <c r="M155" s="795"/>
      <c r="N155" s="795"/>
      <c r="O155" s="795"/>
      <c r="P155" s="795"/>
      <c r="Q155" s="795"/>
      <c r="R155" s="795"/>
      <c r="S155" s="795"/>
      <c r="T155" s="795"/>
      <c r="U155" s="795"/>
      <c r="V155" s="795"/>
      <c r="W155" s="795"/>
      <c r="X155" s="795"/>
      <c r="Y155" s="795"/>
      <c r="Z155" s="795"/>
      <c r="AA155" s="795"/>
      <c r="AB155" s="795"/>
      <c r="AC155" s="795"/>
      <c r="AD155" s="795"/>
      <c r="AE155" s="795"/>
      <c r="AF155" s="795"/>
      <c r="AG155" s="795"/>
      <c r="AH155" s="795"/>
      <c r="AI155" s="795"/>
      <c r="AJ155" s="795"/>
      <c r="AK155" s="795"/>
      <c r="AO155" s="795"/>
      <c r="AP155" s="795"/>
      <c r="AQ155" s="795"/>
    </row>
    <row r="156" spans="1:43">
      <c r="A156" s="19" t="s">
        <v>284</v>
      </c>
      <c r="B156" s="19" t="s">
        <v>285</v>
      </c>
      <c r="C156" t="s">
        <v>131</v>
      </c>
      <c r="D156" t="s">
        <v>286</v>
      </c>
      <c r="E156" t="s">
        <v>287</v>
      </c>
      <c r="F156" t="s">
        <v>288</v>
      </c>
      <c r="G156" t="str">
        <f>EUROSTAT_VBE_IND_2005!E$6</f>
        <v>AT</v>
      </c>
      <c r="H156" t="str">
        <f>EUROSTAT_VBE_IND_2005!F$6</f>
        <v>BE</v>
      </c>
      <c r="I156" t="str">
        <f>EUROSTAT_VBE_IND_2005!G$6</f>
        <v>BG</v>
      </c>
      <c r="J156" t="s">
        <v>289</v>
      </c>
      <c r="K156" t="str">
        <f>EUROSTAT_VBE_IND_2005!H$6</f>
        <v>CY</v>
      </c>
      <c r="L156" t="str">
        <f>EUROSTAT_VBE_IND_2005!I$6</f>
        <v>CZ</v>
      </c>
      <c r="M156" t="str">
        <f>EUROSTAT_VBE_IND_2005!J$6</f>
        <v>DE</v>
      </c>
      <c r="N156" t="str">
        <f>EUROSTAT_VBE_IND_2005!K$6</f>
        <v>DK</v>
      </c>
      <c r="O156" t="str">
        <f>EUROSTAT_VBE_IND_2005!L$6</f>
        <v>EE</v>
      </c>
      <c r="P156" t="str">
        <f>EUROSTAT_VBE_IND_2005!M$6</f>
        <v>EL</v>
      </c>
      <c r="Q156" t="str">
        <f>EUROSTAT_VBE_IND_2005!N$6</f>
        <v>ES</v>
      </c>
      <c r="R156" t="str">
        <f>EUROSTAT_VBE_IND_2005!O$6</f>
        <v>FI</v>
      </c>
      <c r="S156" t="str">
        <f>EUROSTAT_VBE_IND_2005!P$6</f>
        <v>FR</v>
      </c>
      <c r="T156" t="str">
        <f>EUROSTAT_VBE_IND_2005!Q$6</f>
        <v>HR</v>
      </c>
      <c r="U156" t="str">
        <f>EUROSTAT_VBE_IND_2005!R$6</f>
        <v>HU</v>
      </c>
      <c r="V156" t="str">
        <f>EUROSTAT_VBE_IND_2005!S$6</f>
        <v>IE</v>
      </c>
      <c r="W156" t="str">
        <f>EUROSTAT_VBE_IND_2005!T$6</f>
        <v>IS</v>
      </c>
      <c r="X156" t="str">
        <f>EUROSTAT_VBE_IND_2005!U$6</f>
        <v>IT</v>
      </c>
      <c r="Y156" t="str">
        <f>EUROSTAT_VBE_IND_2005!V$6</f>
        <v>LT</v>
      </c>
      <c r="Z156" t="str">
        <f>EUROSTAT_VBE_IND_2005!W$6</f>
        <v>LU</v>
      </c>
      <c r="AA156" t="str">
        <f>EUROSTAT_VBE_IND_2005!X$6</f>
        <v>LV</v>
      </c>
      <c r="AB156" t="str">
        <f>EUROSTAT_VBE_IND_2005!AA$6</f>
        <v>MT</v>
      </c>
      <c r="AC156" t="str">
        <f>EUROSTAT_VBE_IND_2005!AB$6</f>
        <v>NL</v>
      </c>
      <c r="AD156" t="str">
        <f>EUROSTAT_VBE_IND_2005!AC$6</f>
        <v>NO</v>
      </c>
      <c r="AE156" t="str">
        <f>EUROSTAT_VBE_IND_2005!AD$6</f>
        <v>PL</v>
      </c>
      <c r="AF156" t="str">
        <f>EUROSTAT_VBE_IND_2005!AE$6</f>
        <v>PT</v>
      </c>
      <c r="AG156" t="str">
        <f>EUROSTAT_VBE_IND_2005!AF$6</f>
        <v>RO</v>
      </c>
      <c r="AH156" t="str">
        <f>EUROSTAT_VBE_IND_2005!AH$6</f>
        <v>SE</v>
      </c>
      <c r="AI156" t="str">
        <f>EUROSTAT_VBE_IND_2005!AI$6</f>
        <v>SI</v>
      </c>
      <c r="AJ156" t="str">
        <f>EUROSTAT_VBE_IND_2005!AJ$6</f>
        <v>SK</v>
      </c>
      <c r="AK156" t="str">
        <f>EUROSTAT_VBE_IND_2005!AK$6</f>
        <v>UK</v>
      </c>
      <c r="AL156" t="s">
        <v>290</v>
      </c>
      <c r="AM156" t="s">
        <v>291</v>
      </c>
      <c r="AN156" t="s">
        <v>292</v>
      </c>
      <c r="AO156" t="str">
        <f>EUROSTAT_VBE_IND_2005!Y$6</f>
        <v>ME</v>
      </c>
      <c r="AP156" t="str">
        <f>EUROSTAT_VBE_IND_2005!Z$6</f>
        <v>MK</v>
      </c>
      <c r="AQ156" t="str">
        <f>EUROSTAT_VBE_IND_2005!AG$6</f>
        <v>RS</v>
      </c>
    </row>
    <row r="157" spans="1:43">
      <c r="A157" t="str">
        <f>LEFT(EUROSTAT_VBE_IND_2005!$C$190,8)</f>
        <v>B_101815</v>
      </c>
      <c r="B157" s="28" t="s">
        <v>299</v>
      </c>
      <c r="C157" t="s">
        <v>293</v>
      </c>
      <c r="D157" t="s">
        <v>55</v>
      </c>
      <c r="E157" t="s">
        <v>228</v>
      </c>
      <c r="F157" t="s">
        <v>229</v>
      </c>
      <c r="G157" s="17">
        <f>(SUMIFS(EUROSTAT_VBE_IND_2005!E$7:E$883,EUROSTAT_VBE_IND_2005!$B$7:$B$883,$D157,EUROSTAT_VBE_IND_2005!$C$7:$C$883,"*"&amp;RIGHT($A157,3)&amp;"*",EUROSTAT_VBE_IND_2005!$D$7:$D$883,"211*"))/1000</f>
        <v>1.036</v>
      </c>
      <c r="H157" s="17">
        <f>(SUMIFS(EUROSTAT_VBE_IND_2005!F$7:F$883,EUROSTAT_VBE_IND_2005!$B$7:$B$883,$D157,EUROSTAT_VBE_IND_2005!$C$7:$C$883,"*"&amp;RIGHT($A157,3)&amp;"*",EUROSTAT_VBE_IND_2005!$D$7:$D$883,"211*"))/1000</f>
        <v>0</v>
      </c>
      <c r="I157" s="17">
        <f>(SUMIFS(EUROSTAT_VBE_IND_2005!G$7:G$883,EUROSTAT_VBE_IND_2005!$B$7:$B$883,$D157,EUROSTAT_VBE_IND_2005!$C$7:$C$883,"*"&amp;RIGHT($A157,3)&amp;"*",EUROSTAT_VBE_IND_2005!$D$7:$D$883,"211*"))/1000</f>
        <v>3.033</v>
      </c>
      <c r="J157" s="198"/>
      <c r="K157" s="17">
        <f>(SUMIFS(EUROSTAT_VBE_IND_2005!H$7:H$883,EUROSTAT_VBE_IND_2005!$B$7:$B$883,$D157,EUROSTAT_VBE_IND_2005!$C$7:$C$883,"*"&amp;RIGHT($A157,3)&amp;"*",EUROSTAT_VBE_IND_2005!$D$7:$D$883,"211*"))/1000</f>
        <v>0</v>
      </c>
      <c r="L157" s="17">
        <f>(SUMIFS(EUROSTAT_VBE_IND_2005!I$7:I$883,EUROSTAT_VBE_IND_2005!$B$7:$B$883,$D157,EUROSTAT_VBE_IND_2005!$C$7:$C$883,"*"&amp;RIGHT($A157,3)&amp;"*",EUROSTAT_VBE_IND_2005!$D$7:$D$883,"211*"))/1000</f>
        <v>4.5</v>
      </c>
      <c r="M157" s="17">
        <f>(SUMIFS(EUROSTAT_VBE_IND_2005!J$7:J$883,EUROSTAT_VBE_IND_2005!$B$7:$B$883,$D157,EUROSTAT_VBE_IND_2005!$C$7:$C$883,"*"&amp;RIGHT($A157,3)&amp;"*",EUROSTAT_VBE_IND_2005!$D$7:$D$883,"211*"))/1000</f>
        <v>0</v>
      </c>
      <c r="N157" s="17">
        <f>(SUMIFS(EUROSTAT_VBE_IND_2005!K$7:K$883,EUROSTAT_VBE_IND_2005!$B$7:$B$883,$D157,EUROSTAT_VBE_IND_2005!$C$7:$C$883,"*"&amp;RIGHT($A157,3)&amp;"*",EUROSTAT_VBE_IND_2005!$D$7:$D$883,"211*"))/1000</f>
        <v>0.53</v>
      </c>
      <c r="O157" s="17">
        <f>(SUMIFS(EUROSTAT_VBE_IND_2005!L$7:L$883,EUROSTAT_VBE_IND_2005!$B$7:$B$883,$D157,EUROSTAT_VBE_IND_2005!$C$7:$C$883,"*"&amp;RIGHT($A157,3)&amp;"*",EUROSTAT_VBE_IND_2005!$D$7:$D$883,"211*"))/1000</f>
        <v>0</v>
      </c>
      <c r="P157" s="17">
        <f>(SUMIFS(EUROSTAT_VBE_IND_2005!M$7:M$883,EUROSTAT_VBE_IND_2005!$B$7:$B$883,$D157,EUROSTAT_VBE_IND_2005!$C$7:$C$883,"*"&amp;RIGHT($A157,3)&amp;"*",EUROSTAT_VBE_IND_2005!$D$7:$D$883,"211*"))/1000</f>
        <v>0</v>
      </c>
      <c r="Q157" s="17">
        <f>(SUMIFS(EUROSTAT_VBE_IND_2005!N$7:N$883,EUROSTAT_VBE_IND_2005!$B$7:$B$883,$D157,EUROSTAT_VBE_IND_2005!$C$7:$C$883,"*"&amp;RIGHT($A157,3)&amp;"*",EUROSTAT_VBE_IND_2005!$D$7:$D$883,"211*"))/1000</f>
        <v>6.004</v>
      </c>
      <c r="R157" s="17">
        <f>(SUMIFS(EUROSTAT_VBE_IND_2005!O$7:O$883,EUROSTAT_VBE_IND_2005!$B$7:$B$883,$D157,EUROSTAT_VBE_IND_2005!$C$7:$C$883,"*"&amp;RIGHT($A157,3)&amp;"*",EUROSTAT_VBE_IND_2005!$D$7:$D$883,"211*"))/1000</f>
        <v>2.116</v>
      </c>
      <c r="S157" s="17">
        <f>(SUMIFS(EUROSTAT_VBE_IND_2005!P$7:P$883,EUROSTAT_VBE_IND_2005!$B$7:$B$883,$D157,EUROSTAT_VBE_IND_2005!$C$7:$C$883,"*"&amp;RIGHT($A157,3)&amp;"*",EUROSTAT_VBE_IND_2005!$D$7:$D$883,"211*"))/1000</f>
        <v>11.154</v>
      </c>
      <c r="T157" s="17">
        <f>(SUMIFS(EUROSTAT_VBE_IND_2005!Q$7:Q$883,EUROSTAT_VBE_IND_2005!$B$7:$B$883,$D157,EUROSTAT_VBE_IND_2005!$C$7:$C$883,"*"&amp;RIGHT($A157,3)&amp;"*",EUROSTAT_VBE_IND_2005!$D$7:$D$883,"211*"))/1000</f>
        <v>0</v>
      </c>
      <c r="U157" s="17">
        <f>(SUMIFS(EUROSTAT_VBE_IND_2005!R$7:R$883,EUROSTAT_VBE_IND_2005!$B$7:$B$883,$D157,EUROSTAT_VBE_IND_2005!$C$7:$C$883,"*"&amp;RIGHT($A157,3)&amp;"*",EUROSTAT_VBE_IND_2005!$D$7:$D$883,"211*"))/1000</f>
        <v>0</v>
      </c>
      <c r="V157" s="17">
        <f>(SUMIFS(EUROSTAT_VBE_IND_2005!S$7:S$883,EUROSTAT_VBE_IND_2005!$B$7:$B$883,$D157,EUROSTAT_VBE_IND_2005!$C$7:$C$883,"*"&amp;RIGHT($A157,3)&amp;"*",EUROSTAT_VBE_IND_2005!$D$7:$D$883,"211*"))/1000</f>
        <v>0</v>
      </c>
      <c r="W157" s="17">
        <f>(SUMIFS(EUROSTAT_VBE_IND_2005!T$7:T$883,EUROSTAT_VBE_IND_2005!$B$7:$B$883,$D157,EUROSTAT_VBE_IND_2005!$C$7:$C$883,"*"&amp;RIGHT($A157,3)&amp;"*",EUROSTAT_VBE_IND_2005!$D$7:$D$883,"211*"))/1000</f>
        <v>0</v>
      </c>
      <c r="X157" s="17">
        <f>(SUMIFS(EUROSTAT_VBE_IND_2005!U$7:U$883,EUROSTAT_VBE_IND_2005!$B$7:$B$883,$D157,EUROSTAT_VBE_IND_2005!$C$7:$C$883,"*"&amp;RIGHT($A157,3)&amp;"*",EUROSTAT_VBE_IND_2005!$D$7:$D$883,"211*"))/1000</f>
        <v>0.08</v>
      </c>
      <c r="Y157" s="17">
        <f>(SUMIFS(EUROSTAT_VBE_IND_2005!V$7:V$883,EUROSTAT_VBE_IND_2005!$B$7:$B$883,$D157,EUROSTAT_VBE_IND_2005!$C$7:$C$883,"*"&amp;RIGHT($A157,3)&amp;"*",EUROSTAT_VBE_IND_2005!$D$7:$D$883,"211*"))/1000</f>
        <v>0</v>
      </c>
      <c r="Z157" s="17">
        <f>(SUMIFS(EUROSTAT_VBE_IND_2005!W$7:W$883,EUROSTAT_VBE_IND_2005!$B$7:$B$883,$D157,EUROSTAT_VBE_IND_2005!$C$7:$C$883,"*"&amp;RIGHT($A157,3)&amp;"*",EUROSTAT_VBE_IND_2005!$D$7:$D$883,"211*"))/1000</f>
        <v>0</v>
      </c>
      <c r="AA157" s="17">
        <f>(SUMIFS(EUROSTAT_VBE_IND_2005!X$7:X$883,EUROSTAT_VBE_IND_2005!$B$7:$B$883,$D157,EUROSTAT_VBE_IND_2005!$C$7:$C$883,"*"&amp;RIGHT($A157,3)&amp;"*",EUROSTAT_VBE_IND_2005!$D$7:$D$883,"211*"))/1000</f>
        <v>0</v>
      </c>
      <c r="AB157" s="17">
        <f>(SUMIFS(EUROSTAT_VBE_IND_2005!AA$7:AA$883,EUROSTAT_VBE_IND_2005!$B$7:$B$883,$D157,EUROSTAT_VBE_IND_2005!$C$7:$C$883,"*"&amp;RIGHT($A157,3)&amp;"*",EUROSTAT_VBE_IND_2005!$D$7:$D$883,"211*"))/1000</f>
        <v>0</v>
      </c>
      <c r="AC157" s="17">
        <f>(SUMIFS(EUROSTAT_VBE_IND_2005!AB$7:AB$883,EUROSTAT_VBE_IND_2005!$B$7:$B$883,$D157,EUROSTAT_VBE_IND_2005!$C$7:$C$883,"*"&amp;RIGHT($A157,3)&amp;"*",EUROSTAT_VBE_IND_2005!$D$7:$D$883,"211*"))/1000</f>
        <v>0</v>
      </c>
      <c r="AD157" s="17">
        <f>(SUMIFS(EUROSTAT_VBE_IND_2005!AC$7:AC$883,EUROSTAT_VBE_IND_2005!$B$7:$B$883,$D157,EUROSTAT_VBE_IND_2005!$C$7:$C$883,"*"&amp;RIGHT($A157,3)&amp;"*",EUROSTAT_VBE_IND_2005!$D$7:$D$883,"211*"))/1000</f>
        <v>5.198</v>
      </c>
      <c r="AE157" s="17">
        <f>(SUMIFS(EUROSTAT_VBE_IND_2005!AD$7:AD$883,EUROSTAT_VBE_IND_2005!$B$7:$B$883,$D157,EUROSTAT_VBE_IND_2005!$C$7:$C$883,"*"&amp;RIGHT($A157,3)&amp;"*",EUROSTAT_VBE_IND_2005!$D$7:$D$883,"211*"))/1000</f>
        <v>30.107</v>
      </c>
      <c r="AF157" s="17">
        <f>(SUMIFS(EUROSTAT_VBE_IND_2005!AE$7:AE$883,EUROSTAT_VBE_IND_2005!$B$7:$B$883,$D157,EUROSTAT_VBE_IND_2005!$C$7:$C$883,"*"&amp;RIGHT($A157,3)&amp;"*",EUROSTAT_VBE_IND_2005!$D$7:$D$883,"211*"))/1000</f>
        <v>0.51</v>
      </c>
      <c r="AG157" s="17">
        <f>(SUMIFS(EUROSTAT_VBE_IND_2005!AF$7:AF$883,EUROSTAT_VBE_IND_2005!$B$7:$B$883,$D157,EUROSTAT_VBE_IND_2005!$C$7:$C$883,"*"&amp;RIGHT($A157,3)&amp;"*",EUROSTAT_VBE_IND_2005!$D$7:$D$883,"211*"))/1000</f>
        <v>1.558</v>
      </c>
      <c r="AH157" s="17">
        <f>(SUMIFS(EUROSTAT_VBE_IND_2005!AH$7:AH$883,EUROSTAT_VBE_IND_2005!$B$7:$B$883,$D157,EUROSTAT_VBE_IND_2005!$C$7:$C$883,"*"&amp;RIGHT($A157,3)&amp;"*",EUROSTAT_VBE_IND_2005!$D$7:$D$883,"211*"))/1000</f>
        <v>0</v>
      </c>
      <c r="AI157" s="17">
        <f>(SUMIFS(EUROSTAT_VBE_IND_2005!AI$7:AI$883,EUROSTAT_VBE_IND_2005!$B$7:$B$883,$D157,EUROSTAT_VBE_IND_2005!$C$7:$C$883,"*"&amp;RIGHT($A157,3)&amp;"*",EUROSTAT_VBE_IND_2005!$D$7:$D$883,"211*"))/1000</f>
        <v>0</v>
      </c>
      <c r="AJ157" s="17">
        <f>(SUMIFS(EUROSTAT_VBE_IND_2005!AJ$7:AJ$883,EUROSTAT_VBE_IND_2005!$B$7:$B$883,$D157,EUROSTAT_VBE_IND_2005!$C$7:$C$883,"*"&amp;RIGHT($A157,3)&amp;"*",EUROSTAT_VBE_IND_2005!$D$7:$D$883,"211*"))/1000</f>
        <v>0</v>
      </c>
      <c r="AK157" s="17">
        <f>(SUMIFS(EUROSTAT_VBE_IND_2005!AK$7:AK$883,EUROSTAT_VBE_IND_2005!$B$7:$B$883,$D157,EUROSTAT_VBE_IND_2005!$C$7:$C$883,"*"&amp;RIGHT($A157,3)&amp;"*",EUROSTAT_VBE_IND_2005!$D$7:$D$883,"211*"))/1000</f>
        <v>3.334</v>
      </c>
      <c r="AL157" s="198"/>
      <c r="AM157" s="198"/>
      <c r="AN157" s="198"/>
      <c r="AO157" s="17">
        <f>(SUMIFS(EUROSTAT_VBE_IND_2005!Y$7:Y$883,EUROSTAT_VBE_IND_2005!$B$7:$B$883,$D157,EUROSTAT_VBE_IND_2005!$C$7:$C$883,"*"&amp;RIGHT($A157,3)&amp;"*",EUROSTAT_VBE_IND_2005!$D$7:$D$883,"211*"))/1000</f>
        <v>0</v>
      </c>
      <c r="AP157" s="17">
        <f>(SUMIFS(EUROSTAT_VBE_IND_2005!Z$7:Z$883,EUROSTAT_VBE_IND_2005!$B$7:$B$883,$D157,EUROSTAT_VBE_IND_2005!$C$7:$C$883,"*"&amp;RIGHT($A157,3)&amp;"*",EUROSTAT_VBE_IND_2005!$D$7:$D$883,"211*"))/1000</f>
        <v>0</v>
      </c>
      <c r="AQ157" s="17">
        <f>(SUMIFS(EUROSTAT_VBE_IND_2005!AG$7:AG$883,EUROSTAT_VBE_IND_2005!$B$7:$B$883,$D157,EUROSTAT_VBE_IND_2005!$C$7:$C$883,"*"&amp;RIGHT($A157,3)&amp;"*",EUROSTAT_VBE_IND_2005!$D$7:$D$883,"211*"))/1000</f>
        <v>0</v>
      </c>
    </row>
    <row r="158" spans="1:43">
      <c r="A158" t="str">
        <f>LEFT(EUROSTAT_VBE_IND_2005!$C$190,8)</f>
        <v>B_101815</v>
      </c>
      <c r="B158" s="28" t="s">
        <v>299</v>
      </c>
      <c r="C158" t="s">
        <v>293</v>
      </c>
      <c r="D158" t="s">
        <v>55</v>
      </c>
      <c r="E158" t="s">
        <v>230</v>
      </c>
      <c r="F158" t="s">
        <v>250</v>
      </c>
      <c r="G158" s="17">
        <f>(SUMIFS(EUROSTAT_VBE_IND_2005!E$7:E$883,EUROSTAT_VBE_IND_2005!$B$7:$B$883,$D158,EUROSTAT_VBE_IND_2005!$C$7:$C$883,"*"&amp;RIGHT($A158,3)&amp;"*",EUROSTAT_VBE_IND_2005!$D$7:$D$883,"2210*"))/1000+(SUMIFS(EUROSTAT_VBE_IND_2005!E$7:E$883,EUROSTAT_VBE_IND_2005!$B$7:$B$883,$D158,EUROSTAT_VBE_IND_2005!$C$7:$C$883,"*"&amp;RIGHT($A158,3)&amp;"*",EUROSTAT_VBE_IND_2005!$D$7:$D$883,"23*"))/1000+(SUMIFS(EUROSTAT_VBE_IND_2005!E$7:E$883,EUROSTAT_VBE_IND_2005!$B$7:$B$883,$D158,EUROSTAT_VBE_IND_2005!$C$7:$C$883,"*"&amp;RIGHT($A158,3)&amp;"*",EUROSTAT_VBE_IND_2005!$D$7:$D$883,"5544*"))/1000</f>
        <v>0</v>
      </c>
      <c r="H158" s="17">
        <f>(SUMIFS(EUROSTAT_VBE_IND_2005!F$7:F$883,EUROSTAT_VBE_IND_2005!$B$7:$B$883,$D158,EUROSTAT_VBE_IND_2005!$C$7:$C$883,"*"&amp;RIGHT($A158,3)&amp;"*",EUROSTAT_VBE_IND_2005!$D$7:$D$883,"2210*"))/1000+(SUMIFS(EUROSTAT_VBE_IND_2005!F$7:F$883,EUROSTAT_VBE_IND_2005!$B$7:$B$883,$D158,EUROSTAT_VBE_IND_2005!$C$7:$C$883,"*"&amp;RIGHT($A158,3)&amp;"*",EUROSTAT_VBE_IND_2005!$D$7:$D$883,"23*"))/1000+(SUMIFS(EUROSTAT_VBE_IND_2005!F$7:F$883,EUROSTAT_VBE_IND_2005!$B$7:$B$883,$D158,EUROSTAT_VBE_IND_2005!$C$7:$C$883,"*"&amp;RIGHT($A158,3)&amp;"*",EUROSTAT_VBE_IND_2005!$D$7:$D$883,"5544*"))/1000</f>
        <v>0</v>
      </c>
      <c r="I158" s="17">
        <f>(SUMIFS(EUROSTAT_VBE_IND_2005!G$7:G$883,EUROSTAT_VBE_IND_2005!$B$7:$B$883,$D158,EUROSTAT_VBE_IND_2005!$C$7:$C$883,"*"&amp;RIGHT($A158,3)&amp;"*",EUROSTAT_VBE_IND_2005!$D$7:$D$883,"2210*"))/1000+(SUMIFS(EUROSTAT_VBE_IND_2005!G$7:G$883,EUROSTAT_VBE_IND_2005!$B$7:$B$883,$D158,EUROSTAT_VBE_IND_2005!$C$7:$C$883,"*"&amp;RIGHT($A158,3)&amp;"*",EUROSTAT_VBE_IND_2005!$D$7:$D$883,"23*"))/1000+(SUMIFS(EUROSTAT_VBE_IND_2005!G$7:G$883,EUROSTAT_VBE_IND_2005!$B$7:$B$883,$D158,EUROSTAT_VBE_IND_2005!$C$7:$C$883,"*"&amp;RIGHT($A158,3)&amp;"*",EUROSTAT_VBE_IND_2005!$D$7:$D$883,"5544*"))/1000</f>
        <v>0</v>
      </c>
      <c r="J158" s="198"/>
      <c r="K158" s="17">
        <f>(SUMIFS(EUROSTAT_VBE_IND_2005!H$7:H$883,EUROSTAT_VBE_IND_2005!$B$7:$B$883,$D158,EUROSTAT_VBE_IND_2005!$C$7:$C$883,"*"&amp;RIGHT($A158,3)&amp;"*",EUROSTAT_VBE_IND_2005!$D$7:$D$883,"2210*"))/1000+(SUMIFS(EUROSTAT_VBE_IND_2005!H$7:H$883,EUROSTAT_VBE_IND_2005!$B$7:$B$883,$D158,EUROSTAT_VBE_IND_2005!$C$7:$C$883,"*"&amp;RIGHT($A158,3)&amp;"*",EUROSTAT_VBE_IND_2005!$D$7:$D$883,"23*"))/1000+(SUMIFS(EUROSTAT_VBE_IND_2005!H$7:H$883,EUROSTAT_VBE_IND_2005!$B$7:$B$883,$D158,EUROSTAT_VBE_IND_2005!$C$7:$C$883,"*"&amp;RIGHT($A158,3)&amp;"*",EUROSTAT_VBE_IND_2005!$D$7:$D$883,"5544*"))/1000</f>
        <v>0</v>
      </c>
      <c r="L158" s="17">
        <f>(SUMIFS(EUROSTAT_VBE_IND_2005!I$7:I$883,EUROSTAT_VBE_IND_2005!$B$7:$B$883,$D158,EUROSTAT_VBE_IND_2005!$C$7:$C$883,"*"&amp;RIGHT($A158,3)&amp;"*",EUROSTAT_VBE_IND_2005!$D$7:$D$883,"2210*"))/1000+(SUMIFS(EUROSTAT_VBE_IND_2005!I$7:I$883,EUROSTAT_VBE_IND_2005!$B$7:$B$883,$D158,EUROSTAT_VBE_IND_2005!$C$7:$C$883,"*"&amp;RIGHT($A158,3)&amp;"*",EUROSTAT_VBE_IND_2005!$D$7:$D$883,"23*"))/1000+(SUMIFS(EUROSTAT_VBE_IND_2005!I$7:I$883,EUROSTAT_VBE_IND_2005!$B$7:$B$883,$D158,EUROSTAT_VBE_IND_2005!$C$7:$C$883,"*"&amp;RIGHT($A158,3)&amp;"*",EUROSTAT_VBE_IND_2005!$D$7:$D$883,"5544*"))/1000</f>
        <v>31.835</v>
      </c>
      <c r="M158" s="17">
        <f>(SUMIFS(EUROSTAT_VBE_IND_2005!J$7:J$883,EUROSTAT_VBE_IND_2005!$B$7:$B$883,$D158,EUROSTAT_VBE_IND_2005!$C$7:$C$883,"*"&amp;RIGHT($A158,3)&amp;"*",EUROSTAT_VBE_IND_2005!$D$7:$D$883,"2210*"))/1000+(SUMIFS(EUROSTAT_VBE_IND_2005!J$7:J$883,EUROSTAT_VBE_IND_2005!$B$7:$B$883,$D158,EUROSTAT_VBE_IND_2005!$C$7:$C$883,"*"&amp;RIGHT($A158,3)&amp;"*",EUROSTAT_VBE_IND_2005!$D$7:$D$883,"23*"))/1000+(SUMIFS(EUROSTAT_VBE_IND_2005!J$7:J$883,EUROSTAT_VBE_IND_2005!$B$7:$B$883,$D158,EUROSTAT_VBE_IND_2005!$C$7:$C$883,"*"&amp;RIGHT($A158,3)&amp;"*",EUROSTAT_VBE_IND_2005!$D$7:$D$883,"5544*"))/1000</f>
        <v>1.087</v>
      </c>
      <c r="N158" s="17">
        <f>(SUMIFS(EUROSTAT_VBE_IND_2005!K$7:K$883,EUROSTAT_VBE_IND_2005!$B$7:$B$883,$D158,EUROSTAT_VBE_IND_2005!$C$7:$C$883,"*"&amp;RIGHT($A158,3)&amp;"*",EUROSTAT_VBE_IND_2005!$D$7:$D$883,"2210*"))/1000+(SUMIFS(EUROSTAT_VBE_IND_2005!K$7:K$883,EUROSTAT_VBE_IND_2005!$B$7:$B$883,$D158,EUROSTAT_VBE_IND_2005!$C$7:$C$883,"*"&amp;RIGHT($A158,3)&amp;"*",EUROSTAT_VBE_IND_2005!$D$7:$D$883,"23*"))/1000+(SUMIFS(EUROSTAT_VBE_IND_2005!K$7:K$883,EUROSTAT_VBE_IND_2005!$B$7:$B$883,$D158,EUROSTAT_VBE_IND_2005!$C$7:$C$883,"*"&amp;RIGHT($A158,3)&amp;"*",EUROSTAT_VBE_IND_2005!$D$7:$D$883,"5544*"))/1000</f>
        <v>0</v>
      </c>
      <c r="O158" s="17">
        <f>(SUMIFS(EUROSTAT_VBE_IND_2005!L$7:L$883,EUROSTAT_VBE_IND_2005!$B$7:$B$883,$D158,EUROSTAT_VBE_IND_2005!$C$7:$C$883,"*"&amp;RIGHT($A158,3)&amp;"*",EUROSTAT_VBE_IND_2005!$D$7:$D$883,"2210*"))/1000+(SUMIFS(EUROSTAT_VBE_IND_2005!L$7:L$883,EUROSTAT_VBE_IND_2005!$B$7:$B$883,$D158,EUROSTAT_VBE_IND_2005!$C$7:$C$883,"*"&amp;RIGHT($A158,3)&amp;"*",EUROSTAT_VBE_IND_2005!$D$7:$D$883,"23*"))/1000+(SUMIFS(EUROSTAT_VBE_IND_2005!L$7:L$883,EUROSTAT_VBE_IND_2005!$B$7:$B$883,$D158,EUROSTAT_VBE_IND_2005!$C$7:$C$883,"*"&amp;RIGHT($A158,3)&amp;"*",EUROSTAT_VBE_IND_2005!$D$7:$D$883,"5544*"))/1000</f>
        <v>0</v>
      </c>
      <c r="P158" s="17">
        <f>(SUMIFS(EUROSTAT_VBE_IND_2005!M$7:M$883,EUROSTAT_VBE_IND_2005!$B$7:$B$883,$D158,EUROSTAT_VBE_IND_2005!$C$7:$C$883,"*"&amp;RIGHT($A158,3)&amp;"*",EUROSTAT_VBE_IND_2005!$D$7:$D$883,"2210*"))/1000+(SUMIFS(EUROSTAT_VBE_IND_2005!M$7:M$883,EUROSTAT_VBE_IND_2005!$B$7:$B$883,$D158,EUROSTAT_VBE_IND_2005!$C$7:$C$883,"*"&amp;RIGHT($A158,3)&amp;"*",EUROSTAT_VBE_IND_2005!$D$7:$D$883,"23*"))/1000+(SUMIFS(EUROSTAT_VBE_IND_2005!M$7:M$883,EUROSTAT_VBE_IND_2005!$B$7:$B$883,$D158,EUROSTAT_VBE_IND_2005!$C$7:$C$883,"*"&amp;RIGHT($A158,3)&amp;"*",EUROSTAT_VBE_IND_2005!$D$7:$D$883,"5544*"))/1000</f>
        <v>0</v>
      </c>
      <c r="Q158" s="17">
        <f>(SUMIFS(EUROSTAT_VBE_IND_2005!N$7:N$883,EUROSTAT_VBE_IND_2005!$B$7:$B$883,$D158,EUROSTAT_VBE_IND_2005!$C$7:$C$883,"*"&amp;RIGHT($A158,3)&amp;"*",EUROSTAT_VBE_IND_2005!$D$7:$D$883,"2210*"))/1000+(SUMIFS(EUROSTAT_VBE_IND_2005!N$7:N$883,EUROSTAT_VBE_IND_2005!$B$7:$B$883,$D158,EUROSTAT_VBE_IND_2005!$C$7:$C$883,"*"&amp;RIGHT($A158,3)&amp;"*",EUROSTAT_VBE_IND_2005!$D$7:$D$883,"23*"))/1000+(SUMIFS(EUROSTAT_VBE_IND_2005!N$7:N$883,EUROSTAT_VBE_IND_2005!$B$7:$B$883,$D158,EUROSTAT_VBE_IND_2005!$C$7:$C$883,"*"&amp;RIGHT($A158,3)&amp;"*",EUROSTAT_VBE_IND_2005!$D$7:$D$883,"5544*"))/1000</f>
        <v>0</v>
      </c>
      <c r="R158" s="17">
        <f>(SUMIFS(EUROSTAT_VBE_IND_2005!O$7:O$883,EUROSTAT_VBE_IND_2005!$B$7:$B$883,$D158,EUROSTAT_VBE_IND_2005!$C$7:$C$883,"*"&amp;RIGHT($A158,3)&amp;"*",EUROSTAT_VBE_IND_2005!$D$7:$D$883,"2210*"))/1000+(SUMIFS(EUROSTAT_VBE_IND_2005!O$7:O$883,EUROSTAT_VBE_IND_2005!$B$7:$B$883,$D158,EUROSTAT_VBE_IND_2005!$C$7:$C$883,"*"&amp;RIGHT($A158,3)&amp;"*",EUROSTAT_VBE_IND_2005!$D$7:$D$883,"23*"))/1000+(SUMIFS(EUROSTAT_VBE_IND_2005!O$7:O$883,EUROSTAT_VBE_IND_2005!$B$7:$B$883,$D158,EUROSTAT_VBE_IND_2005!$C$7:$C$883,"*"&amp;RIGHT($A158,3)&amp;"*",EUROSTAT_VBE_IND_2005!$D$7:$D$883,"5544*"))/1000</f>
        <v>1.732</v>
      </c>
      <c r="S158" s="17">
        <f>(SUMIFS(EUROSTAT_VBE_IND_2005!P$7:P$883,EUROSTAT_VBE_IND_2005!$B$7:$B$883,$D158,EUROSTAT_VBE_IND_2005!$C$7:$C$883,"*"&amp;RIGHT($A158,3)&amp;"*",EUROSTAT_VBE_IND_2005!$D$7:$D$883,"2210*"))/1000+(SUMIFS(EUROSTAT_VBE_IND_2005!P$7:P$883,EUROSTAT_VBE_IND_2005!$B$7:$B$883,$D158,EUROSTAT_VBE_IND_2005!$C$7:$C$883,"*"&amp;RIGHT($A158,3)&amp;"*",EUROSTAT_VBE_IND_2005!$D$7:$D$883,"23*"))/1000+(SUMIFS(EUROSTAT_VBE_IND_2005!P$7:P$883,EUROSTAT_VBE_IND_2005!$B$7:$B$883,$D158,EUROSTAT_VBE_IND_2005!$C$7:$C$883,"*"&amp;RIGHT($A158,3)&amp;"*",EUROSTAT_VBE_IND_2005!$D$7:$D$883,"5544*"))/1000</f>
        <v>0</v>
      </c>
      <c r="T158" s="17">
        <f>(SUMIFS(EUROSTAT_VBE_IND_2005!Q$7:Q$883,EUROSTAT_VBE_IND_2005!$B$7:$B$883,$D158,EUROSTAT_VBE_IND_2005!$C$7:$C$883,"*"&amp;RIGHT($A158,3)&amp;"*",EUROSTAT_VBE_IND_2005!$D$7:$D$883,"2210*"))/1000+(SUMIFS(EUROSTAT_VBE_IND_2005!Q$7:Q$883,EUROSTAT_VBE_IND_2005!$B$7:$B$883,$D158,EUROSTAT_VBE_IND_2005!$C$7:$C$883,"*"&amp;RIGHT($A158,3)&amp;"*",EUROSTAT_VBE_IND_2005!$D$7:$D$883,"23*"))/1000+(SUMIFS(EUROSTAT_VBE_IND_2005!Q$7:Q$883,EUROSTAT_VBE_IND_2005!$B$7:$B$883,$D158,EUROSTAT_VBE_IND_2005!$C$7:$C$883,"*"&amp;RIGHT($A158,3)&amp;"*",EUROSTAT_VBE_IND_2005!$D$7:$D$883,"5544*"))/1000</f>
        <v>0</v>
      </c>
      <c r="U158" s="17">
        <f>(SUMIFS(EUROSTAT_VBE_IND_2005!R$7:R$883,EUROSTAT_VBE_IND_2005!$B$7:$B$883,$D158,EUROSTAT_VBE_IND_2005!$C$7:$C$883,"*"&amp;RIGHT($A158,3)&amp;"*",EUROSTAT_VBE_IND_2005!$D$7:$D$883,"2210*"))/1000+(SUMIFS(EUROSTAT_VBE_IND_2005!R$7:R$883,EUROSTAT_VBE_IND_2005!$B$7:$B$883,$D158,EUROSTAT_VBE_IND_2005!$C$7:$C$883,"*"&amp;RIGHT($A158,3)&amp;"*",EUROSTAT_VBE_IND_2005!$D$7:$D$883,"23*"))/1000+(SUMIFS(EUROSTAT_VBE_IND_2005!R$7:R$883,EUROSTAT_VBE_IND_2005!$B$7:$B$883,$D158,EUROSTAT_VBE_IND_2005!$C$7:$C$883,"*"&amp;RIGHT($A158,3)&amp;"*",EUROSTAT_VBE_IND_2005!$D$7:$D$883,"5544*"))/1000</f>
        <v>0</v>
      </c>
      <c r="V158" s="17">
        <f>(SUMIFS(EUROSTAT_VBE_IND_2005!S$7:S$883,EUROSTAT_VBE_IND_2005!$B$7:$B$883,$D158,EUROSTAT_VBE_IND_2005!$C$7:$C$883,"*"&amp;RIGHT($A158,3)&amp;"*",EUROSTAT_VBE_IND_2005!$D$7:$D$883,"2210*"))/1000+(SUMIFS(EUROSTAT_VBE_IND_2005!S$7:S$883,EUROSTAT_VBE_IND_2005!$B$7:$B$883,$D158,EUROSTAT_VBE_IND_2005!$C$7:$C$883,"*"&amp;RIGHT($A158,3)&amp;"*",EUROSTAT_VBE_IND_2005!$D$7:$D$883,"23*"))/1000+(SUMIFS(EUROSTAT_VBE_IND_2005!S$7:S$883,EUROSTAT_VBE_IND_2005!$B$7:$B$883,$D158,EUROSTAT_VBE_IND_2005!$C$7:$C$883,"*"&amp;RIGHT($A158,3)&amp;"*",EUROSTAT_VBE_IND_2005!$D$7:$D$883,"5544*"))/1000</f>
        <v>0</v>
      </c>
      <c r="W158" s="17">
        <f>(SUMIFS(EUROSTAT_VBE_IND_2005!T$7:T$883,EUROSTAT_VBE_IND_2005!$B$7:$B$883,$D158,EUROSTAT_VBE_IND_2005!$C$7:$C$883,"*"&amp;RIGHT($A158,3)&amp;"*",EUROSTAT_VBE_IND_2005!$D$7:$D$883,"2210*"))/1000+(SUMIFS(EUROSTAT_VBE_IND_2005!T$7:T$883,EUROSTAT_VBE_IND_2005!$B$7:$B$883,$D158,EUROSTAT_VBE_IND_2005!$C$7:$C$883,"*"&amp;RIGHT($A158,3)&amp;"*",EUROSTAT_VBE_IND_2005!$D$7:$D$883,"23*"))/1000+(SUMIFS(EUROSTAT_VBE_IND_2005!T$7:T$883,EUROSTAT_VBE_IND_2005!$B$7:$B$883,$D158,EUROSTAT_VBE_IND_2005!$C$7:$C$883,"*"&amp;RIGHT($A158,3)&amp;"*",EUROSTAT_VBE_IND_2005!$D$7:$D$883,"5544*"))/1000</f>
        <v>0</v>
      </c>
      <c r="X158" s="17">
        <f>(SUMIFS(EUROSTAT_VBE_IND_2005!U$7:U$883,EUROSTAT_VBE_IND_2005!$B$7:$B$883,$D158,EUROSTAT_VBE_IND_2005!$C$7:$C$883,"*"&amp;RIGHT($A158,3)&amp;"*",EUROSTAT_VBE_IND_2005!$D$7:$D$883,"2210*"))/1000+(SUMIFS(EUROSTAT_VBE_IND_2005!U$7:U$883,EUROSTAT_VBE_IND_2005!$B$7:$B$883,$D158,EUROSTAT_VBE_IND_2005!$C$7:$C$883,"*"&amp;RIGHT($A158,3)&amp;"*",EUROSTAT_VBE_IND_2005!$D$7:$D$883,"23*"))/1000+(SUMIFS(EUROSTAT_VBE_IND_2005!U$7:U$883,EUROSTAT_VBE_IND_2005!$B$7:$B$883,$D158,EUROSTAT_VBE_IND_2005!$C$7:$C$883,"*"&amp;RIGHT($A158,3)&amp;"*",EUROSTAT_VBE_IND_2005!$D$7:$D$883,"5544*"))/1000</f>
        <v>0</v>
      </c>
      <c r="Y158" s="17">
        <f>(SUMIFS(EUROSTAT_VBE_IND_2005!V$7:V$883,EUROSTAT_VBE_IND_2005!$B$7:$B$883,$D158,EUROSTAT_VBE_IND_2005!$C$7:$C$883,"*"&amp;RIGHT($A158,3)&amp;"*",EUROSTAT_VBE_IND_2005!$D$7:$D$883,"2210*"))/1000+(SUMIFS(EUROSTAT_VBE_IND_2005!V$7:V$883,EUROSTAT_VBE_IND_2005!$B$7:$B$883,$D158,EUROSTAT_VBE_IND_2005!$C$7:$C$883,"*"&amp;RIGHT($A158,3)&amp;"*",EUROSTAT_VBE_IND_2005!$D$7:$D$883,"23*"))/1000+(SUMIFS(EUROSTAT_VBE_IND_2005!V$7:V$883,EUROSTAT_VBE_IND_2005!$B$7:$B$883,$D158,EUROSTAT_VBE_IND_2005!$C$7:$C$883,"*"&amp;RIGHT($A158,3)&amp;"*",EUROSTAT_VBE_IND_2005!$D$7:$D$883,"5544*"))/1000</f>
        <v>0</v>
      </c>
      <c r="Z158" s="17">
        <f>(SUMIFS(EUROSTAT_VBE_IND_2005!W$7:W$883,EUROSTAT_VBE_IND_2005!$B$7:$B$883,$D158,EUROSTAT_VBE_IND_2005!$C$7:$C$883,"*"&amp;RIGHT($A158,3)&amp;"*",EUROSTAT_VBE_IND_2005!$D$7:$D$883,"2210*"))/1000+(SUMIFS(EUROSTAT_VBE_IND_2005!W$7:W$883,EUROSTAT_VBE_IND_2005!$B$7:$B$883,$D158,EUROSTAT_VBE_IND_2005!$C$7:$C$883,"*"&amp;RIGHT($A158,3)&amp;"*",EUROSTAT_VBE_IND_2005!$D$7:$D$883,"23*"))/1000+(SUMIFS(EUROSTAT_VBE_IND_2005!W$7:W$883,EUROSTAT_VBE_IND_2005!$B$7:$B$883,$D158,EUROSTAT_VBE_IND_2005!$C$7:$C$883,"*"&amp;RIGHT($A158,3)&amp;"*",EUROSTAT_VBE_IND_2005!$D$7:$D$883,"5544*"))/1000</f>
        <v>0</v>
      </c>
      <c r="AA158" s="17">
        <f>(SUMIFS(EUROSTAT_VBE_IND_2005!X$7:X$883,EUROSTAT_VBE_IND_2005!$B$7:$B$883,$D158,EUROSTAT_VBE_IND_2005!$C$7:$C$883,"*"&amp;RIGHT($A158,3)&amp;"*",EUROSTAT_VBE_IND_2005!$D$7:$D$883,"2210*"))/1000+(SUMIFS(EUROSTAT_VBE_IND_2005!X$7:X$883,EUROSTAT_VBE_IND_2005!$B$7:$B$883,$D158,EUROSTAT_VBE_IND_2005!$C$7:$C$883,"*"&amp;RIGHT($A158,3)&amp;"*",EUROSTAT_VBE_IND_2005!$D$7:$D$883,"23*"))/1000+(SUMIFS(EUROSTAT_VBE_IND_2005!X$7:X$883,EUROSTAT_VBE_IND_2005!$B$7:$B$883,$D158,EUROSTAT_VBE_IND_2005!$C$7:$C$883,"*"&amp;RIGHT($A158,3)&amp;"*",EUROSTAT_VBE_IND_2005!$D$7:$D$883,"5544*"))/1000</f>
        <v>0</v>
      </c>
      <c r="AB158" s="17">
        <f>(SUMIFS(EUROSTAT_VBE_IND_2005!AA$7:AA$883,EUROSTAT_VBE_IND_2005!$B$7:$B$883,$D158,EUROSTAT_VBE_IND_2005!$C$7:$C$883,"*"&amp;RIGHT($A158,3)&amp;"*",EUROSTAT_VBE_IND_2005!$D$7:$D$883,"2210*"))/1000+(SUMIFS(EUROSTAT_VBE_IND_2005!AA$7:AA$883,EUROSTAT_VBE_IND_2005!$B$7:$B$883,$D158,EUROSTAT_VBE_IND_2005!$C$7:$C$883,"*"&amp;RIGHT($A158,3)&amp;"*",EUROSTAT_VBE_IND_2005!$D$7:$D$883,"23*"))/1000+(SUMIFS(EUROSTAT_VBE_IND_2005!AA$7:AA$883,EUROSTAT_VBE_IND_2005!$B$7:$B$883,$D158,EUROSTAT_VBE_IND_2005!$C$7:$C$883,"*"&amp;RIGHT($A158,3)&amp;"*",EUROSTAT_VBE_IND_2005!$D$7:$D$883,"5544*"))/1000</f>
        <v>0</v>
      </c>
      <c r="AC158" s="17">
        <f>(SUMIFS(EUROSTAT_VBE_IND_2005!AB$7:AB$883,EUROSTAT_VBE_IND_2005!$B$7:$B$883,$D158,EUROSTAT_VBE_IND_2005!$C$7:$C$883,"*"&amp;RIGHT($A158,3)&amp;"*",EUROSTAT_VBE_IND_2005!$D$7:$D$883,"2210*"))/1000+(SUMIFS(EUROSTAT_VBE_IND_2005!AB$7:AB$883,EUROSTAT_VBE_IND_2005!$B$7:$B$883,$D158,EUROSTAT_VBE_IND_2005!$C$7:$C$883,"*"&amp;RIGHT($A158,3)&amp;"*",EUROSTAT_VBE_IND_2005!$D$7:$D$883,"23*"))/1000+(SUMIFS(EUROSTAT_VBE_IND_2005!AB$7:AB$883,EUROSTAT_VBE_IND_2005!$B$7:$B$883,$D158,EUROSTAT_VBE_IND_2005!$C$7:$C$883,"*"&amp;RIGHT($A158,3)&amp;"*",EUROSTAT_VBE_IND_2005!$D$7:$D$883,"5544*"))/1000</f>
        <v>0</v>
      </c>
      <c r="AD158" s="17">
        <f>(SUMIFS(EUROSTAT_VBE_IND_2005!AC$7:AC$883,EUROSTAT_VBE_IND_2005!$B$7:$B$883,$D158,EUROSTAT_VBE_IND_2005!$C$7:$C$883,"*"&amp;RIGHT($A158,3)&amp;"*",EUROSTAT_VBE_IND_2005!$D$7:$D$883,"2210*"))/1000+(SUMIFS(EUROSTAT_VBE_IND_2005!AC$7:AC$883,EUROSTAT_VBE_IND_2005!$B$7:$B$883,$D158,EUROSTAT_VBE_IND_2005!$C$7:$C$883,"*"&amp;RIGHT($A158,3)&amp;"*",EUROSTAT_VBE_IND_2005!$D$7:$D$883,"23*"))/1000+(SUMIFS(EUROSTAT_VBE_IND_2005!AC$7:AC$883,EUROSTAT_VBE_IND_2005!$B$7:$B$883,$D158,EUROSTAT_VBE_IND_2005!$C$7:$C$883,"*"&amp;RIGHT($A158,3)&amp;"*",EUROSTAT_VBE_IND_2005!$D$7:$D$883,"5544*"))/1000</f>
        <v>0</v>
      </c>
      <c r="AE158" s="17">
        <f>(SUMIFS(EUROSTAT_VBE_IND_2005!AD$7:AD$883,EUROSTAT_VBE_IND_2005!$B$7:$B$883,$D158,EUROSTAT_VBE_IND_2005!$C$7:$C$883,"*"&amp;RIGHT($A158,3)&amp;"*",EUROSTAT_VBE_IND_2005!$D$7:$D$883,"2210*"))/1000+(SUMIFS(EUROSTAT_VBE_IND_2005!AD$7:AD$883,EUROSTAT_VBE_IND_2005!$B$7:$B$883,$D158,EUROSTAT_VBE_IND_2005!$C$7:$C$883,"*"&amp;RIGHT($A158,3)&amp;"*",EUROSTAT_VBE_IND_2005!$D$7:$D$883,"23*"))/1000+(SUMIFS(EUROSTAT_VBE_IND_2005!AD$7:AD$883,EUROSTAT_VBE_IND_2005!$B$7:$B$883,$D158,EUROSTAT_VBE_IND_2005!$C$7:$C$883,"*"&amp;RIGHT($A158,3)&amp;"*",EUROSTAT_VBE_IND_2005!$D$7:$D$883,"5544*"))/1000</f>
        <v>0</v>
      </c>
      <c r="AF158" s="17">
        <f>(SUMIFS(EUROSTAT_VBE_IND_2005!AE$7:AE$883,EUROSTAT_VBE_IND_2005!$B$7:$B$883,$D158,EUROSTAT_VBE_IND_2005!$C$7:$C$883,"*"&amp;RIGHT($A158,3)&amp;"*",EUROSTAT_VBE_IND_2005!$D$7:$D$883,"2210*"))/1000+(SUMIFS(EUROSTAT_VBE_IND_2005!AE$7:AE$883,EUROSTAT_VBE_IND_2005!$B$7:$B$883,$D158,EUROSTAT_VBE_IND_2005!$C$7:$C$883,"*"&amp;RIGHT($A158,3)&amp;"*",EUROSTAT_VBE_IND_2005!$D$7:$D$883,"23*"))/1000+(SUMIFS(EUROSTAT_VBE_IND_2005!AE$7:AE$883,EUROSTAT_VBE_IND_2005!$B$7:$B$883,$D158,EUROSTAT_VBE_IND_2005!$C$7:$C$883,"*"&amp;RIGHT($A158,3)&amp;"*",EUROSTAT_VBE_IND_2005!$D$7:$D$883,"5544*"))/1000</f>
        <v>0</v>
      </c>
      <c r="AG158" s="17">
        <f>(SUMIFS(EUROSTAT_VBE_IND_2005!AF$7:AF$883,EUROSTAT_VBE_IND_2005!$B$7:$B$883,$D158,EUROSTAT_VBE_IND_2005!$C$7:$C$883,"*"&amp;RIGHT($A158,3)&amp;"*",EUROSTAT_VBE_IND_2005!$D$7:$D$883,"2210*"))/1000+(SUMIFS(EUROSTAT_VBE_IND_2005!AF$7:AF$883,EUROSTAT_VBE_IND_2005!$B$7:$B$883,$D158,EUROSTAT_VBE_IND_2005!$C$7:$C$883,"*"&amp;RIGHT($A158,3)&amp;"*",EUROSTAT_VBE_IND_2005!$D$7:$D$883,"23*"))/1000+(SUMIFS(EUROSTAT_VBE_IND_2005!AF$7:AF$883,EUROSTAT_VBE_IND_2005!$B$7:$B$883,$D158,EUROSTAT_VBE_IND_2005!$C$7:$C$883,"*"&amp;RIGHT($A158,3)&amp;"*",EUROSTAT_VBE_IND_2005!$D$7:$D$883,"5544*"))/1000</f>
        <v>3.993</v>
      </c>
      <c r="AH158" s="17">
        <f>(SUMIFS(EUROSTAT_VBE_IND_2005!AH$7:AH$883,EUROSTAT_VBE_IND_2005!$B$7:$B$883,$D158,EUROSTAT_VBE_IND_2005!$C$7:$C$883,"*"&amp;RIGHT($A158,3)&amp;"*",EUROSTAT_VBE_IND_2005!$D$7:$D$883,"2210*"))/1000+(SUMIFS(EUROSTAT_VBE_IND_2005!AH$7:AH$883,EUROSTAT_VBE_IND_2005!$B$7:$B$883,$D158,EUROSTAT_VBE_IND_2005!$C$7:$C$883,"*"&amp;RIGHT($A158,3)&amp;"*",EUROSTAT_VBE_IND_2005!$D$7:$D$883,"23*"))/1000+(SUMIFS(EUROSTAT_VBE_IND_2005!AH$7:AH$883,EUROSTAT_VBE_IND_2005!$B$7:$B$883,$D158,EUROSTAT_VBE_IND_2005!$C$7:$C$883,"*"&amp;RIGHT($A158,3)&amp;"*",EUROSTAT_VBE_IND_2005!$D$7:$D$883,"5544*"))/1000</f>
        <v>0.248</v>
      </c>
      <c r="AI158" s="17">
        <f>(SUMIFS(EUROSTAT_VBE_IND_2005!AI$7:AI$883,EUROSTAT_VBE_IND_2005!$B$7:$B$883,$D158,EUROSTAT_VBE_IND_2005!$C$7:$C$883,"*"&amp;RIGHT($A158,3)&amp;"*",EUROSTAT_VBE_IND_2005!$D$7:$D$883,"2210*"))/1000+(SUMIFS(EUROSTAT_VBE_IND_2005!AI$7:AI$883,EUROSTAT_VBE_IND_2005!$B$7:$B$883,$D158,EUROSTAT_VBE_IND_2005!$C$7:$C$883,"*"&amp;RIGHT($A158,3)&amp;"*",EUROSTAT_VBE_IND_2005!$D$7:$D$883,"23*"))/1000+(SUMIFS(EUROSTAT_VBE_IND_2005!AI$7:AI$883,EUROSTAT_VBE_IND_2005!$B$7:$B$883,$D158,EUROSTAT_VBE_IND_2005!$C$7:$C$883,"*"&amp;RIGHT($A158,3)&amp;"*",EUROSTAT_VBE_IND_2005!$D$7:$D$883,"5544*"))/1000</f>
        <v>0</v>
      </c>
      <c r="AJ158" s="17">
        <f>(SUMIFS(EUROSTAT_VBE_IND_2005!AJ$7:AJ$883,EUROSTAT_VBE_IND_2005!$B$7:$B$883,$D158,EUROSTAT_VBE_IND_2005!$C$7:$C$883,"*"&amp;RIGHT($A158,3)&amp;"*",EUROSTAT_VBE_IND_2005!$D$7:$D$883,"2210*"))/1000+(SUMIFS(EUROSTAT_VBE_IND_2005!AJ$7:AJ$883,EUROSTAT_VBE_IND_2005!$B$7:$B$883,$D158,EUROSTAT_VBE_IND_2005!$C$7:$C$883,"*"&amp;RIGHT($A158,3)&amp;"*",EUROSTAT_VBE_IND_2005!$D$7:$D$883,"23*"))/1000+(SUMIFS(EUROSTAT_VBE_IND_2005!AJ$7:AJ$883,EUROSTAT_VBE_IND_2005!$B$7:$B$883,$D158,EUROSTAT_VBE_IND_2005!$C$7:$C$883,"*"&amp;RIGHT($A158,3)&amp;"*",EUROSTAT_VBE_IND_2005!$D$7:$D$883,"5544*"))/1000</f>
        <v>0.566</v>
      </c>
      <c r="AK158" s="17">
        <f>(SUMIFS(EUROSTAT_VBE_IND_2005!AK$7:AK$883,EUROSTAT_VBE_IND_2005!$B$7:$B$883,$D158,EUROSTAT_VBE_IND_2005!$C$7:$C$883,"*"&amp;RIGHT($A158,3)&amp;"*",EUROSTAT_VBE_IND_2005!$D$7:$D$883,"2210*"))/1000+(SUMIFS(EUROSTAT_VBE_IND_2005!AK$7:AK$883,EUROSTAT_VBE_IND_2005!$B$7:$B$883,$D158,EUROSTAT_VBE_IND_2005!$C$7:$C$883,"*"&amp;RIGHT($A158,3)&amp;"*",EUROSTAT_VBE_IND_2005!$D$7:$D$883,"23*"))/1000+(SUMIFS(EUROSTAT_VBE_IND_2005!AK$7:AK$883,EUROSTAT_VBE_IND_2005!$B$7:$B$883,$D158,EUROSTAT_VBE_IND_2005!$C$7:$C$883,"*"&amp;RIGHT($A158,3)&amp;"*",EUROSTAT_VBE_IND_2005!$D$7:$D$883,"5544*"))/1000</f>
        <v>0</v>
      </c>
      <c r="AL158" s="198"/>
      <c r="AM158" s="198"/>
      <c r="AN158" s="198"/>
      <c r="AO158" s="17">
        <f>(SUMIFS(EUROSTAT_VBE_IND_2005!Y$7:Y$883,EUROSTAT_VBE_IND_2005!$B$7:$B$883,$D158,EUROSTAT_VBE_IND_2005!$C$7:$C$883,"*"&amp;RIGHT($A158,3)&amp;"*",EUROSTAT_VBE_IND_2005!$D$7:$D$883,"2210*"))/1000+(SUMIFS(EUROSTAT_VBE_IND_2005!Y$7:Y$883,EUROSTAT_VBE_IND_2005!$B$7:$B$883,$D158,EUROSTAT_VBE_IND_2005!$C$7:$C$883,"*"&amp;RIGHT($A158,3)&amp;"*",EUROSTAT_VBE_IND_2005!$D$7:$D$883,"23*"))/1000+(SUMIFS(EUROSTAT_VBE_IND_2005!Y$7:Y$883,EUROSTAT_VBE_IND_2005!$B$7:$B$883,$D158,EUROSTAT_VBE_IND_2005!$C$7:$C$883,"*"&amp;RIGHT($A158,3)&amp;"*",EUROSTAT_VBE_IND_2005!$D$7:$D$883,"5544*"))/1000</f>
        <v>0.023</v>
      </c>
      <c r="AP158" s="17">
        <f>(SUMIFS(EUROSTAT_VBE_IND_2005!Z$7:Z$883,EUROSTAT_VBE_IND_2005!$B$7:$B$883,$D158,EUROSTAT_VBE_IND_2005!$C$7:$C$883,"*"&amp;RIGHT($A158,3)&amp;"*",EUROSTAT_VBE_IND_2005!$D$7:$D$883,"2210*"))/1000+(SUMIFS(EUROSTAT_VBE_IND_2005!Z$7:Z$883,EUROSTAT_VBE_IND_2005!$B$7:$B$883,$D158,EUROSTAT_VBE_IND_2005!$C$7:$C$883,"*"&amp;RIGHT($A158,3)&amp;"*",EUROSTAT_VBE_IND_2005!$D$7:$D$883,"23*"))/1000+(SUMIFS(EUROSTAT_VBE_IND_2005!Z$7:Z$883,EUROSTAT_VBE_IND_2005!$B$7:$B$883,$D158,EUROSTAT_VBE_IND_2005!$C$7:$C$883,"*"&amp;RIGHT($A158,3)&amp;"*",EUROSTAT_VBE_IND_2005!$D$7:$D$883,"5544*"))/1000</f>
        <v>0</v>
      </c>
      <c r="AQ158" s="17">
        <f>(SUMIFS(EUROSTAT_VBE_IND_2005!AG$7:AG$883,EUROSTAT_VBE_IND_2005!$B$7:$B$883,$D158,EUROSTAT_VBE_IND_2005!$C$7:$C$883,"*"&amp;RIGHT($A158,3)&amp;"*",EUROSTAT_VBE_IND_2005!$D$7:$D$883,"2210*"))/1000+(SUMIFS(EUROSTAT_VBE_IND_2005!AG$7:AG$883,EUROSTAT_VBE_IND_2005!$B$7:$B$883,$D158,EUROSTAT_VBE_IND_2005!$C$7:$C$883,"*"&amp;RIGHT($A158,3)&amp;"*",EUROSTAT_VBE_IND_2005!$D$7:$D$883,"23*"))/1000+(SUMIFS(EUROSTAT_VBE_IND_2005!AG$7:AG$883,EUROSTAT_VBE_IND_2005!$B$7:$B$883,$D158,EUROSTAT_VBE_IND_2005!$C$7:$C$883,"*"&amp;RIGHT($A158,3)&amp;"*",EUROSTAT_VBE_IND_2005!$D$7:$D$883,"5544*"))/1000</f>
        <v>0</v>
      </c>
    </row>
    <row r="159" spans="1:43">
      <c r="A159" t="str">
        <f>LEFT(EUROSTAT_VBE_IND_2005!$C$190,8)</f>
        <v>B_101815</v>
      </c>
      <c r="B159" s="28" t="s">
        <v>299</v>
      </c>
      <c r="C159" t="s">
        <v>293</v>
      </c>
      <c r="D159" t="s">
        <v>55</v>
      </c>
      <c r="E159" t="s">
        <v>231</v>
      </c>
      <c r="F159" t="s">
        <v>251</v>
      </c>
      <c r="G159" s="17">
        <f>(SUMIFS(EUROSTAT_VBE_IND_2005!E$7:E$883,EUROSTAT_VBE_IND_2005!$B$7:$B$883,$D159,EUROSTAT_VBE_IND_2005!$C$7:$C$883,"*"&amp;RIGHT($A159,3)&amp;"*",EUROSTAT_VBE_IND_2005!$D$7:$D$883,"2230*"))/1000+(SUMIFS(EUROSTAT_VBE_IND_2005!E$7:E$883,EUROSTAT_VBE_IND_2005!$B$7:$B$883,$D159,EUROSTAT_VBE_IND_2005!$C$7:$C$883,"*"&amp;RIGHT($A158,3)&amp;"*",EUROSTAT_VBE_IND_2005!$D$7:$D$883,"2130*"))/1000</f>
        <v>0</v>
      </c>
      <c r="H159" s="17">
        <f>(SUMIFS(EUROSTAT_VBE_IND_2005!F$7:F$883,EUROSTAT_VBE_IND_2005!$B$7:$B$883,$D159,EUROSTAT_VBE_IND_2005!$C$7:$C$883,"*"&amp;RIGHT($A159,3)&amp;"*",EUROSTAT_VBE_IND_2005!$D$7:$D$883,"2230*"))/1000+(SUMIFS(EUROSTAT_VBE_IND_2005!F$7:F$883,EUROSTAT_VBE_IND_2005!$B$7:$B$883,$D159,EUROSTAT_VBE_IND_2005!$C$7:$C$883,"*"&amp;RIGHT($A158,3)&amp;"*",EUROSTAT_VBE_IND_2005!$D$7:$D$883,"2130*"))/1000</f>
        <v>0.12</v>
      </c>
      <c r="I159" s="17">
        <f>(SUMIFS(EUROSTAT_VBE_IND_2005!G$7:G$883,EUROSTAT_VBE_IND_2005!$B$7:$B$883,$D159,EUROSTAT_VBE_IND_2005!$C$7:$C$883,"*"&amp;RIGHT($A159,3)&amp;"*",EUROSTAT_VBE_IND_2005!$D$7:$D$883,"2230*"))/1000+(SUMIFS(EUROSTAT_VBE_IND_2005!G$7:G$883,EUROSTAT_VBE_IND_2005!$B$7:$B$883,$D159,EUROSTAT_VBE_IND_2005!$C$7:$C$883,"*"&amp;RIGHT($A158,3)&amp;"*",EUROSTAT_VBE_IND_2005!$D$7:$D$883,"2130*"))/1000</f>
        <v>0</v>
      </c>
      <c r="J159" s="198"/>
      <c r="K159" s="17">
        <f>(SUMIFS(EUROSTAT_VBE_IND_2005!H$7:H$883,EUROSTAT_VBE_IND_2005!$B$7:$B$883,$D159,EUROSTAT_VBE_IND_2005!$C$7:$C$883,"*"&amp;RIGHT($A159,3)&amp;"*",EUROSTAT_VBE_IND_2005!$D$7:$D$883,"2230*"))/1000+(SUMIFS(EUROSTAT_VBE_IND_2005!H$7:H$883,EUROSTAT_VBE_IND_2005!$B$7:$B$883,$D159,EUROSTAT_VBE_IND_2005!$C$7:$C$883,"*"&amp;RIGHT($A158,3)&amp;"*",EUROSTAT_VBE_IND_2005!$D$7:$D$883,"2130*"))/1000</f>
        <v>0</v>
      </c>
      <c r="L159" s="17">
        <f>(SUMIFS(EUROSTAT_VBE_IND_2005!I$7:I$883,EUROSTAT_VBE_IND_2005!$B$7:$B$883,$D159,EUROSTAT_VBE_IND_2005!$C$7:$C$883,"*"&amp;RIGHT($A159,3)&amp;"*",EUROSTAT_VBE_IND_2005!$D$7:$D$883,"2230*"))/1000+(SUMIFS(EUROSTAT_VBE_IND_2005!I$7:I$883,EUROSTAT_VBE_IND_2005!$B$7:$B$883,$D159,EUROSTAT_VBE_IND_2005!$C$7:$C$883,"*"&amp;RIGHT($A158,3)&amp;"*",EUROSTAT_VBE_IND_2005!$D$7:$D$883,"2130*"))/1000</f>
        <v>0.98</v>
      </c>
      <c r="M159" s="17">
        <f>(SUMIFS(EUROSTAT_VBE_IND_2005!J$7:J$883,EUROSTAT_VBE_IND_2005!$B$7:$B$883,$D159,EUROSTAT_VBE_IND_2005!$C$7:$C$883,"*"&amp;RIGHT($A159,3)&amp;"*",EUROSTAT_VBE_IND_2005!$D$7:$D$883,"2230*"))/1000+(SUMIFS(EUROSTAT_VBE_IND_2005!J$7:J$883,EUROSTAT_VBE_IND_2005!$B$7:$B$883,$D159,EUROSTAT_VBE_IND_2005!$C$7:$C$883,"*"&amp;RIGHT($A158,3)&amp;"*",EUROSTAT_VBE_IND_2005!$D$7:$D$883,"2130*"))/1000</f>
        <v>4.62</v>
      </c>
      <c r="N159" s="17">
        <f>(SUMIFS(EUROSTAT_VBE_IND_2005!K$7:K$883,EUROSTAT_VBE_IND_2005!$B$7:$B$883,$D159,EUROSTAT_VBE_IND_2005!$C$7:$C$883,"*"&amp;RIGHT($A159,3)&amp;"*",EUROSTAT_VBE_IND_2005!$D$7:$D$883,"2230*"))/1000+(SUMIFS(EUROSTAT_VBE_IND_2005!K$7:K$883,EUROSTAT_VBE_IND_2005!$B$7:$B$883,$D159,EUROSTAT_VBE_IND_2005!$C$7:$C$883,"*"&amp;RIGHT($A158,3)&amp;"*",EUROSTAT_VBE_IND_2005!$D$7:$D$883,"2130*"))/1000</f>
        <v>0</v>
      </c>
      <c r="O159" s="17">
        <f>(SUMIFS(EUROSTAT_VBE_IND_2005!L$7:L$883,EUROSTAT_VBE_IND_2005!$B$7:$B$883,$D159,EUROSTAT_VBE_IND_2005!$C$7:$C$883,"*"&amp;RIGHT($A159,3)&amp;"*",EUROSTAT_VBE_IND_2005!$D$7:$D$883,"2230*"))/1000+(SUMIFS(EUROSTAT_VBE_IND_2005!L$7:L$883,EUROSTAT_VBE_IND_2005!$B$7:$B$883,$D159,EUROSTAT_VBE_IND_2005!$C$7:$C$883,"*"&amp;RIGHT($A158,3)&amp;"*",EUROSTAT_VBE_IND_2005!$D$7:$D$883,"2130*"))/1000</f>
        <v>0</v>
      </c>
      <c r="P159" s="17">
        <f>(SUMIFS(EUROSTAT_VBE_IND_2005!M$7:M$883,EUROSTAT_VBE_IND_2005!$B$7:$B$883,$D159,EUROSTAT_VBE_IND_2005!$C$7:$C$883,"*"&amp;RIGHT($A159,3)&amp;"*",EUROSTAT_VBE_IND_2005!$D$7:$D$883,"2230*"))/1000+(SUMIFS(EUROSTAT_VBE_IND_2005!M$7:M$883,EUROSTAT_VBE_IND_2005!$B$7:$B$883,$D159,EUROSTAT_VBE_IND_2005!$C$7:$C$883,"*"&amp;RIGHT($A158,3)&amp;"*",EUROSTAT_VBE_IND_2005!$D$7:$D$883,"2130*"))/1000</f>
        <v>0</v>
      </c>
      <c r="Q159" s="17">
        <f>(SUMIFS(EUROSTAT_VBE_IND_2005!N$7:N$883,EUROSTAT_VBE_IND_2005!$B$7:$B$883,$D159,EUROSTAT_VBE_IND_2005!$C$7:$C$883,"*"&amp;RIGHT($A159,3)&amp;"*",EUROSTAT_VBE_IND_2005!$D$7:$D$883,"2230*"))/1000+(SUMIFS(EUROSTAT_VBE_IND_2005!N$7:N$883,EUROSTAT_VBE_IND_2005!$B$7:$B$883,$D159,EUROSTAT_VBE_IND_2005!$C$7:$C$883,"*"&amp;RIGHT($A158,3)&amp;"*",EUROSTAT_VBE_IND_2005!$D$7:$D$883,"2130*"))/1000</f>
        <v>0</v>
      </c>
      <c r="R159" s="17">
        <f>(SUMIFS(EUROSTAT_VBE_IND_2005!O$7:O$883,EUROSTAT_VBE_IND_2005!$B$7:$B$883,$D159,EUROSTAT_VBE_IND_2005!$C$7:$C$883,"*"&amp;RIGHT($A159,3)&amp;"*",EUROSTAT_VBE_IND_2005!$D$7:$D$883,"2230*"))/1000+(SUMIFS(EUROSTAT_VBE_IND_2005!O$7:O$883,EUROSTAT_VBE_IND_2005!$B$7:$B$883,$D159,EUROSTAT_VBE_IND_2005!$C$7:$C$883,"*"&amp;RIGHT($A158,3)&amp;"*",EUROSTAT_VBE_IND_2005!$D$7:$D$883,"2130*"))/1000</f>
        <v>0</v>
      </c>
      <c r="S159" s="17">
        <f>(SUMIFS(EUROSTAT_VBE_IND_2005!P$7:P$883,EUROSTAT_VBE_IND_2005!$B$7:$B$883,$D159,EUROSTAT_VBE_IND_2005!$C$7:$C$883,"*"&amp;RIGHT($A159,3)&amp;"*",EUROSTAT_VBE_IND_2005!$D$7:$D$883,"2230*"))/1000+(SUMIFS(EUROSTAT_VBE_IND_2005!P$7:P$883,EUROSTAT_VBE_IND_2005!$B$7:$B$883,$D159,EUROSTAT_VBE_IND_2005!$C$7:$C$883,"*"&amp;RIGHT($A158,3)&amp;"*",EUROSTAT_VBE_IND_2005!$D$7:$D$883,"2130*"))/1000</f>
        <v>0</v>
      </c>
      <c r="T159" s="17">
        <f>(SUMIFS(EUROSTAT_VBE_IND_2005!Q$7:Q$883,EUROSTAT_VBE_IND_2005!$B$7:$B$883,$D159,EUROSTAT_VBE_IND_2005!$C$7:$C$883,"*"&amp;RIGHT($A159,3)&amp;"*",EUROSTAT_VBE_IND_2005!$D$7:$D$883,"2230*"))/1000+(SUMIFS(EUROSTAT_VBE_IND_2005!Q$7:Q$883,EUROSTAT_VBE_IND_2005!$B$7:$B$883,$D159,EUROSTAT_VBE_IND_2005!$C$7:$C$883,"*"&amp;RIGHT($A158,3)&amp;"*",EUROSTAT_VBE_IND_2005!$D$7:$D$883,"2130*"))/1000</f>
        <v>0</v>
      </c>
      <c r="U159" s="17">
        <f>(SUMIFS(EUROSTAT_VBE_IND_2005!R$7:R$883,EUROSTAT_VBE_IND_2005!$B$7:$B$883,$D159,EUROSTAT_VBE_IND_2005!$C$7:$C$883,"*"&amp;RIGHT($A159,3)&amp;"*",EUROSTAT_VBE_IND_2005!$D$7:$D$883,"2230*"))/1000+(SUMIFS(EUROSTAT_VBE_IND_2005!R$7:R$883,EUROSTAT_VBE_IND_2005!$B$7:$B$883,$D159,EUROSTAT_VBE_IND_2005!$C$7:$C$883,"*"&amp;RIGHT($A158,3)&amp;"*",EUROSTAT_VBE_IND_2005!$D$7:$D$883,"2130*"))/1000</f>
        <v>0</v>
      </c>
      <c r="V159" s="17">
        <f>(SUMIFS(EUROSTAT_VBE_IND_2005!S$7:S$883,EUROSTAT_VBE_IND_2005!$B$7:$B$883,$D159,EUROSTAT_VBE_IND_2005!$C$7:$C$883,"*"&amp;RIGHT($A159,3)&amp;"*",EUROSTAT_VBE_IND_2005!$D$7:$D$883,"2230*"))/1000+(SUMIFS(EUROSTAT_VBE_IND_2005!S$7:S$883,EUROSTAT_VBE_IND_2005!$B$7:$B$883,$D159,EUROSTAT_VBE_IND_2005!$C$7:$C$883,"*"&amp;RIGHT($A158,3)&amp;"*",EUROSTAT_VBE_IND_2005!$D$7:$D$883,"2130*"))/1000</f>
        <v>0</v>
      </c>
      <c r="W159" s="17">
        <f>(SUMIFS(EUROSTAT_VBE_IND_2005!T$7:T$883,EUROSTAT_VBE_IND_2005!$B$7:$B$883,$D159,EUROSTAT_VBE_IND_2005!$C$7:$C$883,"*"&amp;RIGHT($A159,3)&amp;"*",EUROSTAT_VBE_IND_2005!$D$7:$D$883,"2230*"))/1000+(SUMIFS(EUROSTAT_VBE_IND_2005!T$7:T$883,EUROSTAT_VBE_IND_2005!$B$7:$B$883,$D159,EUROSTAT_VBE_IND_2005!$C$7:$C$883,"*"&amp;RIGHT($A158,3)&amp;"*",EUROSTAT_VBE_IND_2005!$D$7:$D$883,"2130*"))/1000</f>
        <v>0</v>
      </c>
      <c r="X159" s="17">
        <f>(SUMIFS(EUROSTAT_VBE_IND_2005!U$7:U$883,EUROSTAT_VBE_IND_2005!$B$7:$B$883,$D159,EUROSTAT_VBE_IND_2005!$C$7:$C$883,"*"&amp;RIGHT($A159,3)&amp;"*",EUROSTAT_VBE_IND_2005!$D$7:$D$883,"2230*"))/1000+(SUMIFS(EUROSTAT_VBE_IND_2005!U$7:U$883,EUROSTAT_VBE_IND_2005!$B$7:$B$883,$D159,EUROSTAT_VBE_IND_2005!$C$7:$C$883,"*"&amp;RIGHT($A158,3)&amp;"*",EUROSTAT_VBE_IND_2005!$D$7:$D$883,"2130*"))/1000</f>
        <v>0</v>
      </c>
      <c r="Y159" s="17">
        <f>(SUMIFS(EUROSTAT_VBE_IND_2005!V$7:V$883,EUROSTAT_VBE_IND_2005!$B$7:$B$883,$D159,EUROSTAT_VBE_IND_2005!$C$7:$C$883,"*"&amp;RIGHT($A159,3)&amp;"*",EUROSTAT_VBE_IND_2005!$D$7:$D$883,"2230*"))/1000+(SUMIFS(EUROSTAT_VBE_IND_2005!V$7:V$883,EUROSTAT_VBE_IND_2005!$B$7:$B$883,$D159,EUROSTAT_VBE_IND_2005!$C$7:$C$883,"*"&amp;RIGHT($A158,3)&amp;"*",EUROSTAT_VBE_IND_2005!$D$7:$D$883,"2130*"))/1000</f>
        <v>0</v>
      </c>
      <c r="Z159" s="17">
        <f>(SUMIFS(EUROSTAT_VBE_IND_2005!W$7:W$883,EUROSTAT_VBE_IND_2005!$B$7:$B$883,$D159,EUROSTAT_VBE_IND_2005!$C$7:$C$883,"*"&amp;RIGHT($A159,3)&amp;"*",EUROSTAT_VBE_IND_2005!$D$7:$D$883,"2230*"))/1000+(SUMIFS(EUROSTAT_VBE_IND_2005!W$7:W$883,EUROSTAT_VBE_IND_2005!$B$7:$B$883,$D159,EUROSTAT_VBE_IND_2005!$C$7:$C$883,"*"&amp;RIGHT($A158,3)&amp;"*",EUROSTAT_VBE_IND_2005!$D$7:$D$883,"2130*"))/1000</f>
        <v>0</v>
      </c>
      <c r="AA159" s="17">
        <f>(SUMIFS(EUROSTAT_VBE_IND_2005!X$7:X$883,EUROSTAT_VBE_IND_2005!$B$7:$B$883,$D159,EUROSTAT_VBE_IND_2005!$C$7:$C$883,"*"&amp;RIGHT($A159,3)&amp;"*",EUROSTAT_VBE_IND_2005!$D$7:$D$883,"2230*"))/1000+(SUMIFS(EUROSTAT_VBE_IND_2005!X$7:X$883,EUROSTAT_VBE_IND_2005!$B$7:$B$883,$D159,EUROSTAT_VBE_IND_2005!$C$7:$C$883,"*"&amp;RIGHT($A158,3)&amp;"*",EUROSTAT_VBE_IND_2005!$D$7:$D$883,"2130*"))/1000</f>
        <v>0</v>
      </c>
      <c r="AB159" s="17">
        <f>(SUMIFS(EUROSTAT_VBE_IND_2005!AA$7:AA$883,EUROSTAT_VBE_IND_2005!$B$7:$B$883,$D159,EUROSTAT_VBE_IND_2005!$C$7:$C$883,"*"&amp;RIGHT($A159,3)&amp;"*",EUROSTAT_VBE_IND_2005!$D$7:$D$883,"2230*"))/1000+(SUMIFS(EUROSTAT_VBE_IND_2005!AA$7:AA$883,EUROSTAT_VBE_IND_2005!$B$7:$B$883,$D159,EUROSTAT_VBE_IND_2005!$C$7:$C$883,"*"&amp;RIGHT($A158,3)&amp;"*",EUROSTAT_VBE_IND_2005!$D$7:$D$883,"2130*"))/1000</f>
        <v>0</v>
      </c>
      <c r="AC159" s="17">
        <f>(SUMIFS(EUROSTAT_VBE_IND_2005!AB$7:AB$883,EUROSTAT_VBE_IND_2005!$B$7:$B$883,$D159,EUROSTAT_VBE_IND_2005!$C$7:$C$883,"*"&amp;RIGHT($A159,3)&amp;"*",EUROSTAT_VBE_IND_2005!$D$7:$D$883,"2230*"))/1000+(SUMIFS(EUROSTAT_VBE_IND_2005!AB$7:AB$883,EUROSTAT_VBE_IND_2005!$B$7:$B$883,$D159,EUROSTAT_VBE_IND_2005!$C$7:$C$883,"*"&amp;RIGHT($A158,3)&amp;"*",EUROSTAT_VBE_IND_2005!$D$7:$D$883,"2130*"))/1000</f>
        <v>0</v>
      </c>
      <c r="AD159" s="17">
        <f>(SUMIFS(EUROSTAT_VBE_IND_2005!AC$7:AC$883,EUROSTAT_VBE_IND_2005!$B$7:$B$883,$D159,EUROSTAT_VBE_IND_2005!$C$7:$C$883,"*"&amp;RIGHT($A159,3)&amp;"*",EUROSTAT_VBE_IND_2005!$D$7:$D$883,"2230*"))/1000+(SUMIFS(EUROSTAT_VBE_IND_2005!AC$7:AC$883,EUROSTAT_VBE_IND_2005!$B$7:$B$883,$D159,EUROSTAT_VBE_IND_2005!$C$7:$C$883,"*"&amp;RIGHT($A158,3)&amp;"*",EUROSTAT_VBE_IND_2005!$D$7:$D$883,"2130*"))/1000</f>
        <v>0</v>
      </c>
      <c r="AE159" s="17">
        <f>(SUMIFS(EUROSTAT_VBE_IND_2005!AD$7:AD$883,EUROSTAT_VBE_IND_2005!$B$7:$B$883,$D159,EUROSTAT_VBE_IND_2005!$C$7:$C$883,"*"&amp;RIGHT($A159,3)&amp;"*",EUROSTAT_VBE_IND_2005!$D$7:$D$883,"2230*"))/1000+(SUMIFS(EUROSTAT_VBE_IND_2005!AD$7:AD$883,EUROSTAT_VBE_IND_2005!$B$7:$B$883,$D159,EUROSTAT_VBE_IND_2005!$C$7:$C$883,"*"&amp;RIGHT($A158,3)&amp;"*",EUROSTAT_VBE_IND_2005!$D$7:$D$883,"2130*"))/1000</f>
        <v>0</v>
      </c>
      <c r="AF159" s="17">
        <f>(SUMIFS(EUROSTAT_VBE_IND_2005!AE$7:AE$883,EUROSTAT_VBE_IND_2005!$B$7:$B$883,$D159,EUROSTAT_VBE_IND_2005!$C$7:$C$883,"*"&amp;RIGHT($A159,3)&amp;"*",EUROSTAT_VBE_IND_2005!$D$7:$D$883,"2230*"))/1000+(SUMIFS(EUROSTAT_VBE_IND_2005!AE$7:AE$883,EUROSTAT_VBE_IND_2005!$B$7:$B$883,$D159,EUROSTAT_VBE_IND_2005!$C$7:$C$883,"*"&amp;RIGHT($A158,3)&amp;"*",EUROSTAT_VBE_IND_2005!$D$7:$D$883,"2130*"))/1000</f>
        <v>0</v>
      </c>
      <c r="AG159" s="17">
        <f>(SUMIFS(EUROSTAT_VBE_IND_2005!AF$7:AF$883,EUROSTAT_VBE_IND_2005!$B$7:$B$883,$D159,EUROSTAT_VBE_IND_2005!$C$7:$C$883,"*"&amp;RIGHT($A159,3)&amp;"*",EUROSTAT_VBE_IND_2005!$D$7:$D$883,"2230*"))/1000+(SUMIFS(EUROSTAT_VBE_IND_2005!AF$7:AF$883,EUROSTAT_VBE_IND_2005!$B$7:$B$883,$D159,EUROSTAT_VBE_IND_2005!$C$7:$C$883,"*"&amp;RIGHT($A158,3)&amp;"*",EUROSTAT_VBE_IND_2005!$D$7:$D$883,"2130*"))/1000</f>
        <v>0</v>
      </c>
      <c r="AH159" s="17">
        <f>(SUMIFS(EUROSTAT_VBE_IND_2005!AH$7:AH$883,EUROSTAT_VBE_IND_2005!$B$7:$B$883,$D159,EUROSTAT_VBE_IND_2005!$C$7:$C$883,"*"&amp;RIGHT($A159,3)&amp;"*",EUROSTAT_VBE_IND_2005!$D$7:$D$883,"2230*"))/1000+(SUMIFS(EUROSTAT_VBE_IND_2005!AH$7:AH$883,EUROSTAT_VBE_IND_2005!$B$7:$B$883,$D159,EUROSTAT_VBE_IND_2005!$C$7:$C$883,"*"&amp;RIGHT($A158,3)&amp;"*",EUROSTAT_VBE_IND_2005!$D$7:$D$883,"2130*"))/1000</f>
        <v>0</v>
      </c>
      <c r="AI159" s="17">
        <f>(SUMIFS(EUROSTAT_VBE_IND_2005!AI$7:AI$883,EUROSTAT_VBE_IND_2005!$B$7:$B$883,$D159,EUROSTAT_VBE_IND_2005!$C$7:$C$883,"*"&amp;RIGHT($A159,3)&amp;"*",EUROSTAT_VBE_IND_2005!$D$7:$D$883,"2230*"))/1000+(SUMIFS(EUROSTAT_VBE_IND_2005!AI$7:AI$883,EUROSTAT_VBE_IND_2005!$B$7:$B$883,$D159,EUROSTAT_VBE_IND_2005!$C$7:$C$883,"*"&amp;RIGHT($A158,3)&amp;"*",EUROSTAT_VBE_IND_2005!$D$7:$D$883,"2130*"))/1000</f>
        <v>0</v>
      </c>
      <c r="AJ159" s="17">
        <f>(SUMIFS(EUROSTAT_VBE_IND_2005!AJ$7:AJ$883,EUROSTAT_VBE_IND_2005!$B$7:$B$883,$D159,EUROSTAT_VBE_IND_2005!$C$7:$C$883,"*"&amp;RIGHT($A159,3)&amp;"*",EUROSTAT_VBE_IND_2005!$D$7:$D$883,"2230*"))/1000+(SUMIFS(EUROSTAT_VBE_IND_2005!AJ$7:AJ$883,EUROSTAT_VBE_IND_2005!$B$7:$B$883,$D159,EUROSTAT_VBE_IND_2005!$C$7:$C$883,"*"&amp;RIGHT($A158,3)&amp;"*",EUROSTAT_VBE_IND_2005!$D$7:$D$883,"2130*"))/1000</f>
        <v>0</v>
      </c>
      <c r="AK159" s="17">
        <f>(SUMIFS(EUROSTAT_VBE_IND_2005!AK$7:AK$883,EUROSTAT_VBE_IND_2005!$B$7:$B$883,$D159,EUROSTAT_VBE_IND_2005!$C$7:$C$883,"*"&amp;RIGHT($A159,3)&amp;"*",EUROSTAT_VBE_IND_2005!$D$7:$D$883,"2230*"))/1000+(SUMIFS(EUROSTAT_VBE_IND_2005!AK$7:AK$883,EUROSTAT_VBE_IND_2005!$B$7:$B$883,$D159,EUROSTAT_VBE_IND_2005!$C$7:$C$883,"*"&amp;RIGHT($A158,3)&amp;"*",EUROSTAT_VBE_IND_2005!$D$7:$D$883,"2130*"))/1000</f>
        <v>0</v>
      </c>
      <c r="AL159" s="198"/>
      <c r="AM159" s="198"/>
      <c r="AN159" s="198"/>
      <c r="AO159" s="17">
        <f>(SUMIFS(EUROSTAT_VBE_IND_2005!Y$7:Y$883,EUROSTAT_VBE_IND_2005!$B$7:$B$883,$D159,EUROSTAT_VBE_IND_2005!$C$7:$C$883,"*"&amp;RIGHT($A159,3)&amp;"*",EUROSTAT_VBE_IND_2005!$D$7:$D$883,"2230*"))/1000+(SUMIFS(EUROSTAT_VBE_IND_2005!Y$7:Y$883,EUROSTAT_VBE_IND_2005!$B$7:$B$883,$D159,EUROSTAT_VBE_IND_2005!$C$7:$C$883,"*"&amp;RIGHT($A158,3)&amp;"*",EUROSTAT_VBE_IND_2005!$D$7:$D$883,"2130*"))/1000</f>
        <v>0</v>
      </c>
      <c r="AP159" s="17">
        <f>(SUMIFS(EUROSTAT_VBE_IND_2005!Z$7:Z$883,EUROSTAT_VBE_IND_2005!$B$7:$B$883,$D159,EUROSTAT_VBE_IND_2005!$C$7:$C$883,"*"&amp;RIGHT($A159,3)&amp;"*",EUROSTAT_VBE_IND_2005!$D$7:$D$883,"2230*"))/1000+(SUMIFS(EUROSTAT_VBE_IND_2005!Z$7:Z$883,EUROSTAT_VBE_IND_2005!$B$7:$B$883,$D159,EUROSTAT_VBE_IND_2005!$C$7:$C$883,"*"&amp;RIGHT($A158,3)&amp;"*",EUROSTAT_VBE_IND_2005!$D$7:$D$883,"2130*"))/1000</f>
        <v>0</v>
      </c>
      <c r="AQ159" s="17">
        <f>(SUMIFS(EUROSTAT_VBE_IND_2005!AG$7:AG$883,EUROSTAT_VBE_IND_2005!$B$7:$B$883,$D159,EUROSTAT_VBE_IND_2005!$C$7:$C$883,"*"&amp;RIGHT($A159,3)&amp;"*",EUROSTAT_VBE_IND_2005!$D$7:$D$883,"2230*"))/1000+(SUMIFS(EUROSTAT_VBE_IND_2005!AG$7:AG$883,EUROSTAT_VBE_IND_2005!$B$7:$B$883,$D159,EUROSTAT_VBE_IND_2005!$C$7:$C$883,"*"&amp;RIGHT($A158,3)&amp;"*",EUROSTAT_VBE_IND_2005!$D$7:$D$883,"2130*"))/1000</f>
        <v>0.74</v>
      </c>
    </row>
    <row r="160" spans="1:43">
      <c r="A160" t="str">
        <f>LEFT(EUROSTAT_VBE_IND_2005!$C$190,8)</f>
        <v>B_101815</v>
      </c>
      <c r="B160" s="28" t="s">
        <v>299</v>
      </c>
      <c r="C160" t="s">
        <v>293</v>
      </c>
      <c r="D160" t="s">
        <v>55</v>
      </c>
      <c r="E160" t="s">
        <v>232</v>
      </c>
      <c r="F160" t="s">
        <v>252</v>
      </c>
      <c r="G160" s="17">
        <f>(SUMIFS(EUROSTAT_VBE_IND_2005!E$7:E$883,EUROSTAT_VBE_IND_2005!$B$7:$B$883,$D160,EUROSTAT_VBE_IND_2005!$C$7:$C$883,"*"&amp;RIGHT($A160,3)&amp;"*",EUROSTAT_VBE_IND_2005!$D$7:$D$883,"212*"))/1000</f>
        <v>0.256</v>
      </c>
      <c r="H160" s="17">
        <f>(SUMIFS(EUROSTAT_VBE_IND_2005!F$7:F$883,EUROSTAT_VBE_IND_2005!$B$7:$B$883,$D160,EUROSTAT_VBE_IND_2005!$C$7:$C$883,"*"&amp;RIGHT($A158,3)&amp;"*",EUROSTAT_VBE_IND_2005!$D$7:$D$883,"212*"))/1000</f>
        <v>0.028</v>
      </c>
      <c r="I160" s="17">
        <f>(SUMIFS(EUROSTAT_VBE_IND_2005!G$7:G$883,EUROSTAT_VBE_IND_2005!$B$7:$B$883,$D160,EUROSTAT_VBE_IND_2005!$C$7:$C$883,"*"&amp;RIGHT($A158,3)&amp;"*",EUROSTAT_VBE_IND_2005!$D$7:$D$883,"212*"))/1000</f>
        <v>0.2</v>
      </c>
      <c r="J160" s="198"/>
      <c r="K160" s="17">
        <f>(SUMIFS(EUROSTAT_VBE_IND_2005!H$7:H$883,EUROSTAT_VBE_IND_2005!$B$7:$B$883,$D160,EUROSTAT_VBE_IND_2005!$C$7:$C$883,"*"&amp;RIGHT($A158,3)&amp;"*",EUROSTAT_VBE_IND_2005!$D$7:$D$883,"212*"))/1000</f>
        <v>0</v>
      </c>
      <c r="L160" s="17">
        <f>(SUMIFS(EUROSTAT_VBE_IND_2005!I$7:I$883,EUROSTAT_VBE_IND_2005!$B$7:$B$883,$D160,EUROSTAT_VBE_IND_2005!$C$7:$C$883,"*"&amp;RIGHT($A158,3)&amp;"*",EUROSTAT_VBE_IND_2005!$D$7:$D$883,"212*"))/1000</f>
        <v>0</v>
      </c>
      <c r="M160" s="17">
        <f>(SUMIFS(EUROSTAT_VBE_IND_2005!J$7:J$883,EUROSTAT_VBE_IND_2005!$B$7:$B$883,$D160,EUROSTAT_VBE_IND_2005!$C$7:$C$883,"*"&amp;RIGHT($A158,3)&amp;"*",EUROSTAT_VBE_IND_2005!$D$7:$D$883,"212*"))/1000</f>
        <v>0</v>
      </c>
      <c r="N160" s="17">
        <f>(SUMIFS(EUROSTAT_VBE_IND_2005!K$7:K$883,EUROSTAT_VBE_IND_2005!$B$7:$B$883,$D160,EUROSTAT_VBE_IND_2005!$C$7:$C$883,"*"&amp;RIGHT($A158,3)&amp;"*",EUROSTAT_VBE_IND_2005!$D$7:$D$883,"212*"))/1000</f>
        <v>0</v>
      </c>
      <c r="O160" s="17">
        <f>(SUMIFS(EUROSTAT_VBE_IND_2005!L$7:L$883,EUROSTAT_VBE_IND_2005!$B$7:$B$883,$D160,EUROSTAT_VBE_IND_2005!$C$7:$C$883,"*"&amp;RIGHT($A158,3)&amp;"*",EUROSTAT_VBE_IND_2005!$D$7:$D$883,"212*"))/1000</f>
        <v>0</v>
      </c>
      <c r="P160" s="17">
        <f>(SUMIFS(EUROSTAT_VBE_IND_2005!M$7:M$883,EUROSTAT_VBE_IND_2005!$B$7:$B$883,$D160,EUROSTAT_VBE_IND_2005!$C$7:$C$883,"*"&amp;RIGHT($A158,3)&amp;"*",EUROSTAT_VBE_IND_2005!$D$7:$D$883,"212*"))/1000</f>
        <v>0</v>
      </c>
      <c r="Q160" s="17">
        <f>(SUMIFS(EUROSTAT_VBE_IND_2005!N$7:N$883,EUROSTAT_VBE_IND_2005!$B$7:$B$883,$D160,EUROSTAT_VBE_IND_2005!$C$7:$C$883,"*"&amp;RIGHT($A158,3)&amp;"*",EUROSTAT_VBE_IND_2005!$D$7:$D$883,"212*"))/1000</f>
        <v>0.513</v>
      </c>
      <c r="R160" s="17">
        <f>(SUMIFS(EUROSTAT_VBE_IND_2005!O$7:O$883,EUROSTAT_VBE_IND_2005!$B$7:$B$883,$D160,EUROSTAT_VBE_IND_2005!$C$7:$C$883,"*"&amp;RIGHT($A158,3)&amp;"*",EUROSTAT_VBE_IND_2005!$D$7:$D$883,"212*"))/1000</f>
        <v>0</v>
      </c>
      <c r="S160" s="17">
        <f>(SUMIFS(EUROSTAT_VBE_IND_2005!P$7:P$883,EUROSTAT_VBE_IND_2005!$B$7:$B$883,$D160,EUROSTAT_VBE_IND_2005!$C$7:$C$883,"*"&amp;RIGHT($A158,3)&amp;"*",EUROSTAT_VBE_IND_2005!$D$7:$D$883,"212*"))/1000</f>
        <v>3.734</v>
      </c>
      <c r="T160" s="17">
        <f>(SUMIFS(EUROSTAT_VBE_IND_2005!Q$7:Q$883,EUROSTAT_VBE_IND_2005!$B$7:$B$883,$D160,EUROSTAT_VBE_IND_2005!$C$7:$C$883,"*"&amp;RIGHT($A158,3)&amp;"*",EUROSTAT_VBE_IND_2005!$D$7:$D$883,"212*"))/1000</f>
        <v>0</v>
      </c>
      <c r="U160" s="17">
        <f>(SUMIFS(EUROSTAT_VBE_IND_2005!R$7:R$883,EUROSTAT_VBE_IND_2005!$B$7:$B$883,$D160,EUROSTAT_VBE_IND_2005!$C$7:$C$883,"*"&amp;RIGHT($A158,3)&amp;"*",EUROSTAT_VBE_IND_2005!$D$7:$D$883,"212*"))/1000</f>
        <v>0</v>
      </c>
      <c r="V160" s="17">
        <f>(SUMIFS(EUROSTAT_VBE_IND_2005!S$7:S$883,EUROSTAT_VBE_IND_2005!$B$7:$B$883,$D160,EUROSTAT_VBE_IND_2005!$C$7:$C$883,"*"&amp;RIGHT($A158,3)&amp;"*",EUROSTAT_VBE_IND_2005!$D$7:$D$883,"212*"))/1000</f>
        <v>0</v>
      </c>
      <c r="W160" s="17">
        <f>(SUMIFS(EUROSTAT_VBE_IND_2005!T$7:T$883,EUROSTAT_VBE_IND_2005!$B$7:$B$883,$D160,EUROSTAT_VBE_IND_2005!$C$7:$C$883,"*"&amp;RIGHT($A158,3)&amp;"*",EUROSTAT_VBE_IND_2005!$D$7:$D$883,"212*"))/1000</f>
        <v>0</v>
      </c>
      <c r="X160" s="17">
        <f>(SUMIFS(EUROSTAT_VBE_IND_2005!U$7:U$883,EUROSTAT_VBE_IND_2005!$B$7:$B$883,$D160,EUROSTAT_VBE_IND_2005!$C$7:$C$883,"*"&amp;RIGHT($A158,3)&amp;"*",EUROSTAT_VBE_IND_2005!$D$7:$D$883,"212*"))/1000</f>
        <v>0.142</v>
      </c>
      <c r="Y160" s="17">
        <f>(SUMIFS(EUROSTAT_VBE_IND_2005!V$7:V$883,EUROSTAT_VBE_IND_2005!$B$7:$B$883,$D160,EUROSTAT_VBE_IND_2005!$C$7:$C$883,"*"&amp;RIGHT($A158,3)&amp;"*",EUROSTAT_VBE_IND_2005!$D$7:$D$883,"212*"))/1000</f>
        <v>0</v>
      </c>
      <c r="Z160" s="17">
        <f>(SUMIFS(EUROSTAT_VBE_IND_2005!W$7:W$883,EUROSTAT_VBE_IND_2005!$B$7:$B$883,$D160,EUROSTAT_VBE_IND_2005!$C$7:$C$883,"*"&amp;RIGHT($A158,3)&amp;"*",EUROSTAT_VBE_IND_2005!$D$7:$D$883,"212*"))/1000</f>
        <v>0</v>
      </c>
      <c r="AA160" s="17">
        <f>(SUMIFS(EUROSTAT_VBE_IND_2005!X$7:X$883,EUROSTAT_VBE_IND_2005!$B$7:$B$883,$D160,EUROSTAT_VBE_IND_2005!$C$7:$C$883,"*"&amp;RIGHT($A158,3)&amp;"*",EUROSTAT_VBE_IND_2005!$D$7:$D$883,"212*"))/1000</f>
        <v>0</v>
      </c>
      <c r="AB160" s="17">
        <f>(SUMIFS(EUROSTAT_VBE_IND_2005!AA$7:AA$883,EUROSTAT_VBE_IND_2005!$B$7:$B$883,$D160,EUROSTAT_VBE_IND_2005!$C$7:$C$883,"*"&amp;RIGHT($A158,3)&amp;"*",EUROSTAT_VBE_IND_2005!$D$7:$D$883,"212*"))/1000</f>
        <v>0</v>
      </c>
      <c r="AC160" s="17">
        <f>(SUMIFS(EUROSTAT_VBE_IND_2005!AB$7:AB$883,EUROSTAT_VBE_IND_2005!$B$7:$B$883,$D160,EUROSTAT_VBE_IND_2005!$C$7:$C$883,"*"&amp;RIGHT($A158,3)&amp;"*",EUROSTAT_VBE_IND_2005!$D$7:$D$883,"212*"))/1000</f>
        <v>0</v>
      </c>
      <c r="AD160" s="17">
        <f>(SUMIFS(EUROSTAT_VBE_IND_2005!AC$7:AC$883,EUROSTAT_VBE_IND_2005!$B$7:$B$883,$D160,EUROSTAT_VBE_IND_2005!$C$7:$C$883,"*"&amp;RIGHT($A158,3)&amp;"*",EUROSTAT_VBE_IND_2005!$D$7:$D$883,"212*"))/1000</f>
        <v>1.026</v>
      </c>
      <c r="AE160" s="17">
        <f>(SUMIFS(EUROSTAT_VBE_IND_2005!AD$7:AD$883,EUROSTAT_VBE_IND_2005!$B$7:$B$883,$D160,EUROSTAT_VBE_IND_2005!$C$7:$C$883,"*"&amp;RIGHT($A158,3)&amp;"*",EUROSTAT_VBE_IND_2005!$D$7:$D$883,"212*"))/1000</f>
        <v>1.454</v>
      </c>
      <c r="AF160" s="17">
        <f>(SUMIFS(EUROSTAT_VBE_IND_2005!AE$7:AE$883,EUROSTAT_VBE_IND_2005!$B$7:$B$883,$D160,EUROSTAT_VBE_IND_2005!$C$7:$C$883,"*"&amp;RIGHT($A158,3)&amp;"*",EUROSTAT_VBE_IND_2005!$D$7:$D$883,"212*"))/1000</f>
        <v>0.142</v>
      </c>
      <c r="AG160" s="17">
        <f>(SUMIFS(EUROSTAT_VBE_IND_2005!AF$7:AF$883,EUROSTAT_VBE_IND_2005!$B$7:$B$883,$D160,EUROSTAT_VBE_IND_2005!$C$7:$C$883,"*"&amp;RIGHT($A158,3)&amp;"*",EUROSTAT_VBE_IND_2005!$D$7:$D$883,"212*"))/1000</f>
        <v>0.428</v>
      </c>
      <c r="AH160" s="17">
        <f>(SUMIFS(EUROSTAT_VBE_IND_2005!AH$7:AH$883,EUROSTAT_VBE_IND_2005!$B$7:$B$883,$D160,EUROSTAT_VBE_IND_2005!$C$7:$C$883,"*"&amp;RIGHT($A158,3)&amp;"*",EUROSTAT_VBE_IND_2005!$D$7:$D$883,"212*"))/1000</f>
        <v>0</v>
      </c>
      <c r="AI160" s="17">
        <f>(SUMIFS(EUROSTAT_VBE_IND_2005!AI$7:AI$883,EUROSTAT_VBE_IND_2005!$B$7:$B$883,$D160,EUROSTAT_VBE_IND_2005!$C$7:$C$883,"*"&amp;RIGHT($A158,3)&amp;"*",EUROSTAT_VBE_IND_2005!$D$7:$D$883,"212*"))/1000</f>
        <v>0</v>
      </c>
      <c r="AJ160" s="17">
        <f>(SUMIFS(EUROSTAT_VBE_IND_2005!AJ$7:AJ$883,EUROSTAT_VBE_IND_2005!$B$7:$B$883,$D160,EUROSTAT_VBE_IND_2005!$C$7:$C$883,"*"&amp;RIGHT($A158,3)&amp;"*",EUROSTAT_VBE_IND_2005!$D$7:$D$883,"212*"))/1000</f>
        <v>0.028</v>
      </c>
      <c r="AK160" s="17">
        <f>(SUMIFS(EUROSTAT_VBE_IND_2005!AK$7:AK$883,EUROSTAT_VBE_IND_2005!$B$7:$B$883,$D160,EUROSTAT_VBE_IND_2005!$C$7:$C$883,"*"&amp;RIGHT($A158,3)&amp;"*",EUROSTAT_VBE_IND_2005!$D$7:$D$883,"212*"))/1000</f>
        <v>0</v>
      </c>
      <c r="AL160" s="198"/>
      <c r="AM160" s="198"/>
      <c r="AN160" s="198"/>
      <c r="AO160" s="17">
        <f>(SUMIFS(EUROSTAT_VBE_IND_2005!Y$7:Y$883,EUROSTAT_VBE_IND_2005!$B$7:$B$883,$D160,EUROSTAT_VBE_IND_2005!$C$7:$C$883,"*"&amp;RIGHT($A158,3)&amp;"*",EUROSTAT_VBE_IND_2005!$D$7:$D$883,"212*"))/1000</f>
        <v>0</v>
      </c>
      <c r="AP160" s="17">
        <f>(SUMIFS(EUROSTAT_VBE_IND_2005!Z$7:Z$883,EUROSTAT_VBE_IND_2005!$B$7:$B$883,$D160,EUROSTAT_VBE_IND_2005!$C$7:$C$883,"*"&amp;RIGHT($A158,3)&amp;"*",EUROSTAT_VBE_IND_2005!$D$7:$D$883,"212*"))/1000</f>
        <v>0</v>
      </c>
      <c r="AQ160" s="17">
        <f>(SUMIFS(EUROSTAT_VBE_IND_2005!AG$7:AG$883,EUROSTAT_VBE_IND_2005!$B$7:$B$883,$D160,EUROSTAT_VBE_IND_2005!$C$7:$C$883,"*"&amp;RIGHT($A158,3)&amp;"*",EUROSTAT_VBE_IND_2005!$D$7:$D$883,"212*"))/1000</f>
        <v>0</v>
      </c>
    </row>
    <row r="161" spans="1:43">
      <c r="A161" t="str">
        <f>LEFT(EUROSTAT_VBE_IND_2005!$C$190,8)</f>
        <v>B_101815</v>
      </c>
      <c r="B161" s="28" t="s">
        <v>299</v>
      </c>
      <c r="C161" t="s">
        <v>293</v>
      </c>
      <c r="D161" t="s">
        <v>55</v>
      </c>
      <c r="E161" t="s">
        <v>233</v>
      </c>
      <c r="F161" t="s">
        <v>253</v>
      </c>
      <c r="G161" s="17">
        <f>(SUMIFS(EUROSTAT_VBE_IND_2005!E$7:E$883,EUROSTAT_VBE_IND_2005!$B$7:$B$883,$D161,EUROSTAT_VBE_IND_2005!$C$7:$C$883,"*"&amp;RIGHT($A161,3)&amp;"*",EUROSTAT_VBE_IND_2005!$D$7:$D$883,"321*"))/1000</f>
        <v>0.061</v>
      </c>
      <c r="H161" s="17">
        <f>(SUMIFS(EUROSTAT_VBE_IND_2005!F$7:F$883,EUROSTAT_VBE_IND_2005!$B$7:$B$883,$D161,EUROSTAT_VBE_IND_2005!$C$7:$C$883,"*"&amp;RIGHT($A161,3)&amp;"*",EUROSTAT_VBE_IND_2005!$D$7:$D$883,"321*"))/1000</f>
        <v>0</v>
      </c>
      <c r="I161" s="17">
        <f>(SUMIFS(EUROSTAT_VBE_IND_2005!G$7:G$883,EUROSTAT_VBE_IND_2005!$B$7:$B$883,$D161,EUROSTAT_VBE_IND_2005!$C$7:$C$883,"*"&amp;RIGHT($A161,3)&amp;"*",EUROSTAT_VBE_IND_2005!$D$7:$D$883,"321*"))/1000</f>
        <v>5.067</v>
      </c>
      <c r="J161" s="198"/>
      <c r="K161" s="17">
        <f>(SUMIFS(EUROSTAT_VBE_IND_2005!H$7:H$883,EUROSTAT_VBE_IND_2005!$B$7:$B$883,$D161,EUROSTAT_VBE_IND_2005!$C$7:$C$883,"*"&amp;RIGHT($A161,3)&amp;"*",EUROSTAT_VBE_IND_2005!$D$7:$D$883,"321*"))/1000</f>
        <v>0</v>
      </c>
      <c r="L161" s="17">
        <f>(SUMIFS(EUROSTAT_VBE_IND_2005!I$7:I$883,EUROSTAT_VBE_IND_2005!$B$7:$B$883,$D161,EUROSTAT_VBE_IND_2005!$C$7:$C$883,"*"&amp;RIGHT($A161,3)&amp;"*",EUROSTAT_VBE_IND_2005!$D$7:$D$883,"321*"))/1000</f>
        <v>0</v>
      </c>
      <c r="M161" s="17">
        <f>(SUMIFS(EUROSTAT_VBE_IND_2005!J$7:J$883,EUROSTAT_VBE_IND_2005!$B$7:$B$883,$D161,EUROSTAT_VBE_IND_2005!$C$7:$C$883,"*"&amp;RIGHT($A161,3)&amp;"*",EUROSTAT_VBE_IND_2005!$D$7:$D$883,"321*"))/1000</f>
        <v>15.842</v>
      </c>
      <c r="N161" s="17">
        <f>(SUMIFS(EUROSTAT_VBE_IND_2005!K$7:K$883,EUROSTAT_VBE_IND_2005!$B$7:$B$883,$D161,EUROSTAT_VBE_IND_2005!$C$7:$C$883,"*"&amp;RIGHT($A161,3)&amp;"*",EUROSTAT_VBE_IND_2005!$D$7:$D$883,"321*"))/1000</f>
        <v>0</v>
      </c>
      <c r="O161" s="17">
        <f>(SUMIFS(EUROSTAT_VBE_IND_2005!L$7:L$883,EUROSTAT_VBE_IND_2005!$B$7:$B$883,$D161,EUROSTAT_VBE_IND_2005!$C$7:$C$883,"*"&amp;RIGHT($A161,3)&amp;"*",EUROSTAT_VBE_IND_2005!$D$7:$D$883,"321*"))/1000</f>
        <v>0</v>
      </c>
      <c r="P161" s="17">
        <f>(SUMIFS(EUROSTAT_VBE_IND_2005!M$7:M$883,EUROSTAT_VBE_IND_2005!$B$7:$B$883,$D161,EUROSTAT_VBE_IND_2005!$C$7:$C$883,"*"&amp;RIGHT($A161,3)&amp;"*",EUROSTAT_VBE_IND_2005!$D$7:$D$883,"321*"))/1000</f>
        <v>0</v>
      </c>
      <c r="Q161" s="17">
        <f>(SUMIFS(EUROSTAT_VBE_IND_2005!N$7:N$883,EUROSTAT_VBE_IND_2005!$B$7:$B$883,$D161,EUROSTAT_VBE_IND_2005!$C$7:$C$883,"*"&amp;RIGHT($A161,3)&amp;"*",EUROSTAT_VBE_IND_2005!$D$7:$D$883,"321*"))/1000</f>
        <v>0</v>
      </c>
      <c r="R161" s="17">
        <f>(SUMIFS(EUROSTAT_VBE_IND_2005!O$7:O$883,EUROSTAT_VBE_IND_2005!$B$7:$B$883,$D161,EUROSTAT_VBE_IND_2005!$C$7:$C$883,"*"&amp;RIGHT($A161,3)&amp;"*",EUROSTAT_VBE_IND_2005!$D$7:$D$883,"321*"))/1000</f>
        <v>7.48</v>
      </c>
      <c r="S161" s="17">
        <f>(SUMIFS(EUROSTAT_VBE_IND_2005!P$7:P$883,EUROSTAT_VBE_IND_2005!$B$7:$B$883,$D161,EUROSTAT_VBE_IND_2005!$C$7:$C$883,"*"&amp;RIGHT($A161,3)&amp;"*",EUROSTAT_VBE_IND_2005!$D$7:$D$883,"321*"))/1000</f>
        <v>1.485</v>
      </c>
      <c r="T161" s="17">
        <f>(SUMIFS(EUROSTAT_VBE_IND_2005!Q$7:Q$883,EUROSTAT_VBE_IND_2005!$B$7:$B$883,$D161,EUROSTAT_VBE_IND_2005!$C$7:$C$883,"*"&amp;RIGHT($A161,3)&amp;"*",EUROSTAT_VBE_IND_2005!$D$7:$D$883,"321*"))/1000</f>
        <v>0</v>
      </c>
      <c r="U161" s="17">
        <f>(SUMIFS(EUROSTAT_VBE_IND_2005!R$7:R$883,EUROSTAT_VBE_IND_2005!$B$7:$B$883,$D161,EUROSTAT_VBE_IND_2005!$C$7:$C$883,"*"&amp;RIGHT($A161,3)&amp;"*",EUROSTAT_VBE_IND_2005!$D$7:$D$883,"321*"))/1000</f>
        <v>0</v>
      </c>
      <c r="V161" s="17">
        <f>(SUMIFS(EUROSTAT_VBE_IND_2005!S$7:S$883,EUROSTAT_VBE_IND_2005!$B$7:$B$883,$D161,EUROSTAT_VBE_IND_2005!$C$7:$C$883,"*"&amp;RIGHT($A161,3)&amp;"*",EUROSTAT_VBE_IND_2005!$D$7:$D$883,"321*"))/1000</f>
        <v>0</v>
      </c>
      <c r="W161" s="17">
        <f>(SUMIFS(EUROSTAT_VBE_IND_2005!T$7:T$883,EUROSTAT_VBE_IND_2005!$B$7:$B$883,$D161,EUROSTAT_VBE_IND_2005!$C$7:$C$883,"*"&amp;RIGHT($A161,3)&amp;"*",EUROSTAT_VBE_IND_2005!$D$7:$D$883,"321*"))/1000</f>
        <v>0</v>
      </c>
      <c r="X161" s="17">
        <f>(SUMIFS(EUROSTAT_VBE_IND_2005!U$7:U$883,EUROSTAT_VBE_IND_2005!$B$7:$B$883,$D161,EUROSTAT_VBE_IND_2005!$C$7:$C$883,"*"&amp;RIGHT($A161,3)&amp;"*",EUROSTAT_VBE_IND_2005!$D$7:$D$883,"321*"))/1000</f>
        <v>0</v>
      </c>
      <c r="Y161" s="17">
        <f>(SUMIFS(EUROSTAT_VBE_IND_2005!V$7:V$883,EUROSTAT_VBE_IND_2005!$B$7:$B$883,$D161,EUROSTAT_VBE_IND_2005!$C$7:$C$883,"*"&amp;RIGHT($A161,3)&amp;"*",EUROSTAT_VBE_IND_2005!$D$7:$D$883,"321*"))/1000</f>
        <v>0</v>
      </c>
      <c r="Z161" s="17">
        <f>(SUMIFS(EUROSTAT_VBE_IND_2005!W$7:W$883,EUROSTAT_VBE_IND_2005!$B$7:$B$883,$D161,EUROSTAT_VBE_IND_2005!$C$7:$C$883,"*"&amp;RIGHT($A161,3)&amp;"*",EUROSTAT_VBE_IND_2005!$D$7:$D$883,"321*"))/1000</f>
        <v>0</v>
      </c>
      <c r="AA161" s="17">
        <f>(SUMIFS(EUROSTAT_VBE_IND_2005!X$7:X$883,EUROSTAT_VBE_IND_2005!$B$7:$B$883,$D161,EUROSTAT_VBE_IND_2005!$C$7:$C$883,"*"&amp;RIGHT($A161,3)&amp;"*",EUROSTAT_VBE_IND_2005!$D$7:$D$883,"321*"))/1000</f>
        <v>0</v>
      </c>
      <c r="AB161" s="17">
        <f>(SUMIFS(EUROSTAT_VBE_IND_2005!AA$7:AA$883,EUROSTAT_VBE_IND_2005!$B$7:$B$883,$D161,EUROSTAT_VBE_IND_2005!$C$7:$C$883,"*"&amp;RIGHT($A161,3)&amp;"*",EUROSTAT_VBE_IND_2005!$D$7:$D$883,"321*"))/1000</f>
        <v>0</v>
      </c>
      <c r="AC161" s="17">
        <f>(SUMIFS(EUROSTAT_VBE_IND_2005!AB$7:AB$883,EUROSTAT_VBE_IND_2005!$B$7:$B$883,$D161,EUROSTAT_VBE_IND_2005!$C$7:$C$883,"*"&amp;RIGHT($A161,3)&amp;"*",EUROSTAT_VBE_IND_2005!$D$7:$D$883,"321*"))/1000</f>
        <v>49.038</v>
      </c>
      <c r="AD161" s="17">
        <f>(SUMIFS(EUROSTAT_VBE_IND_2005!AC$7:AC$883,EUROSTAT_VBE_IND_2005!$B$7:$B$883,$D161,EUROSTAT_VBE_IND_2005!$C$7:$C$883,"*"&amp;RIGHT($A161,3)&amp;"*",EUROSTAT_VBE_IND_2005!$D$7:$D$883,"321*"))/1000</f>
        <v>10.695</v>
      </c>
      <c r="AE161" s="17">
        <f>(SUMIFS(EUROSTAT_VBE_IND_2005!AD$7:AD$883,EUROSTAT_VBE_IND_2005!$B$7:$B$883,$D161,EUROSTAT_VBE_IND_2005!$C$7:$C$883,"*"&amp;RIGHT($A161,3)&amp;"*",EUROSTAT_VBE_IND_2005!$D$7:$D$883,"321*"))/1000</f>
        <v>18.266</v>
      </c>
      <c r="AF161" s="17">
        <f>(SUMIFS(EUROSTAT_VBE_IND_2005!AE$7:AE$883,EUROSTAT_VBE_IND_2005!$B$7:$B$883,$D161,EUROSTAT_VBE_IND_2005!$C$7:$C$883,"*"&amp;RIGHT($A161,3)&amp;"*",EUROSTAT_VBE_IND_2005!$D$7:$D$883,"321*"))/1000</f>
        <v>0</v>
      </c>
      <c r="AG161" s="17">
        <f>(SUMIFS(EUROSTAT_VBE_IND_2005!AF$7:AF$883,EUROSTAT_VBE_IND_2005!$B$7:$B$883,$D161,EUROSTAT_VBE_IND_2005!$C$7:$C$883,"*"&amp;RIGHT($A161,3)&amp;"*",EUROSTAT_VBE_IND_2005!$D$7:$D$883,"321*"))/1000</f>
        <v>1.444</v>
      </c>
      <c r="AH161" s="17">
        <f>(SUMIFS(EUROSTAT_VBE_IND_2005!AH$7:AH$883,EUROSTAT_VBE_IND_2005!$B$7:$B$883,$D161,EUROSTAT_VBE_IND_2005!$C$7:$C$883,"*"&amp;RIGHT($A161,3)&amp;"*",EUROSTAT_VBE_IND_2005!$D$7:$D$883,"321*"))/1000</f>
        <v>0</v>
      </c>
      <c r="AI161" s="17">
        <f>(SUMIFS(EUROSTAT_VBE_IND_2005!AI$7:AI$883,EUROSTAT_VBE_IND_2005!$B$7:$B$883,$D161,EUROSTAT_VBE_IND_2005!$C$7:$C$883,"*"&amp;RIGHT($A161,3)&amp;"*",EUROSTAT_VBE_IND_2005!$D$7:$D$883,"321*"))/1000</f>
        <v>0</v>
      </c>
      <c r="AJ161" s="17">
        <f>(SUMIFS(EUROSTAT_VBE_IND_2005!AJ$7:AJ$883,EUROSTAT_VBE_IND_2005!$B$7:$B$883,$D161,EUROSTAT_VBE_IND_2005!$C$7:$C$883,"*"&amp;RIGHT($A161,3)&amp;"*",EUROSTAT_VBE_IND_2005!$D$7:$D$883,"321*"))/1000</f>
        <v>1.881</v>
      </c>
      <c r="AK161" s="17">
        <f>(SUMIFS(EUROSTAT_VBE_IND_2005!AK$7:AK$883,EUROSTAT_VBE_IND_2005!$B$7:$B$883,$D161,EUROSTAT_VBE_IND_2005!$C$7:$C$883,"*"&amp;RIGHT($A161,3)&amp;"*",EUROSTAT_VBE_IND_2005!$D$7:$D$883,"321*"))/1000</f>
        <v>0</v>
      </c>
      <c r="AL161" s="198"/>
      <c r="AM161" s="198"/>
      <c r="AN161" s="198"/>
      <c r="AO161" s="17">
        <f>(SUMIFS(EUROSTAT_VBE_IND_2005!Y$7:Y$883,EUROSTAT_VBE_IND_2005!$B$7:$B$883,$D161,EUROSTAT_VBE_IND_2005!$C$7:$C$883,"*"&amp;RIGHT($A161,3)&amp;"*",EUROSTAT_VBE_IND_2005!$D$7:$D$883,"321*"))/1000</f>
        <v>0</v>
      </c>
      <c r="AP161" s="17">
        <f>(SUMIFS(EUROSTAT_VBE_IND_2005!Z$7:Z$883,EUROSTAT_VBE_IND_2005!$B$7:$B$883,$D161,EUROSTAT_VBE_IND_2005!$C$7:$C$883,"*"&amp;RIGHT($A161,3)&amp;"*",EUROSTAT_VBE_IND_2005!$D$7:$D$883,"321*"))/1000</f>
        <v>0</v>
      </c>
      <c r="AQ161" s="17">
        <f>(SUMIFS(EUROSTAT_VBE_IND_2005!AG$7:AG$883,EUROSTAT_VBE_IND_2005!$B$7:$B$883,$D161,EUROSTAT_VBE_IND_2005!$C$7:$C$883,"*"&amp;RIGHT($A161,3)&amp;"*",EUROSTAT_VBE_IND_2005!$D$7:$D$883,"321*"))/1000</f>
        <v>0</v>
      </c>
    </row>
    <row r="162" spans="1:43">
      <c r="A162" t="str">
        <f>LEFT(EUROSTAT_VBE_IND_2005!$C$190,8)</f>
        <v>B_101815</v>
      </c>
      <c r="B162" s="28" t="s">
        <v>299</v>
      </c>
      <c r="C162" t="s">
        <v>293</v>
      </c>
      <c r="D162" t="s">
        <v>55</v>
      </c>
      <c r="E162" t="s">
        <v>234</v>
      </c>
      <c r="F162" t="s">
        <v>254</v>
      </c>
      <c r="G162" s="17">
        <f>(SUMIFS(EUROSTAT_VBE_IND_2005!E$7:E$883,EUROSTAT_VBE_IND_2005!$B$7:$B$883,$D162,EUROSTAT_VBE_IND_2005!$C$7:$C$883,"*"&amp;RIGHT($A162,3)&amp;"*",EUROSTAT_VBE_IND_2005!$D$7:$D$883,"3220*"))/1000</f>
        <v>0.046</v>
      </c>
      <c r="H162" s="17">
        <f>(SUMIFS(EUROSTAT_VBE_IND_2005!F$7:F$883,EUROSTAT_VBE_IND_2005!$B$7:$B$883,$D162,EUROSTAT_VBE_IND_2005!$C$7:$C$883,"*"&amp;RIGHT($A162,3)&amp;"*",EUROSTAT_VBE_IND_2005!$D$7:$D$883,"3220*"))/1000</f>
        <v>0</v>
      </c>
      <c r="I162" s="17">
        <f>(SUMIFS(EUROSTAT_VBE_IND_2005!G$7:G$883,EUROSTAT_VBE_IND_2005!$B$7:$B$883,$D162,EUROSTAT_VBE_IND_2005!$C$7:$C$883,"*"&amp;RIGHT($A162,3)&amp;"*",EUROSTAT_VBE_IND_2005!$D$7:$D$883,"3220*"))/1000</f>
        <v>0</v>
      </c>
      <c r="J162" s="198"/>
      <c r="K162" s="17">
        <f>(SUMIFS(EUROSTAT_VBE_IND_2005!H$7:H$883,EUROSTAT_VBE_IND_2005!$B$7:$B$883,$D162,EUROSTAT_VBE_IND_2005!$C$7:$C$883,"*"&amp;RIGHT($A162,3)&amp;"*",EUROSTAT_VBE_IND_2005!$D$7:$D$883,"3220*"))/1000</f>
        <v>0</v>
      </c>
      <c r="L162" s="17">
        <f>(SUMIFS(EUROSTAT_VBE_IND_2005!I$7:I$883,EUROSTAT_VBE_IND_2005!$B$7:$B$883,$D162,EUROSTAT_VBE_IND_2005!$C$7:$C$883,"*"&amp;RIGHT($A162,3)&amp;"*",EUROSTAT_VBE_IND_2005!$D$7:$D$883,"3220*"))/1000</f>
        <v>0</v>
      </c>
      <c r="M162" s="17">
        <f>(SUMIFS(EUROSTAT_VBE_IND_2005!J$7:J$883,EUROSTAT_VBE_IND_2005!$B$7:$B$883,$D162,EUROSTAT_VBE_IND_2005!$C$7:$C$883,"*"&amp;RIGHT($A162,3)&amp;"*",EUROSTAT_VBE_IND_2005!$D$7:$D$883,"3220*"))/1000</f>
        <v>0</v>
      </c>
      <c r="N162" s="17">
        <f>(SUMIFS(EUROSTAT_VBE_IND_2005!K$7:K$883,EUROSTAT_VBE_IND_2005!$B$7:$B$883,$D162,EUROSTAT_VBE_IND_2005!$C$7:$C$883,"*"&amp;RIGHT($A162,3)&amp;"*",EUROSTAT_VBE_IND_2005!$D$7:$D$883,"3220*"))/1000</f>
        <v>0.046</v>
      </c>
      <c r="O162" s="17">
        <f>(SUMIFS(EUROSTAT_VBE_IND_2005!L$7:L$883,EUROSTAT_VBE_IND_2005!$B$7:$B$883,$D162,EUROSTAT_VBE_IND_2005!$C$7:$C$883,"*"&amp;RIGHT($A162,3)&amp;"*",EUROSTAT_VBE_IND_2005!$D$7:$D$883,"3220*"))/1000</f>
        <v>0.046</v>
      </c>
      <c r="P162" s="17">
        <f>(SUMIFS(EUROSTAT_VBE_IND_2005!M$7:M$883,EUROSTAT_VBE_IND_2005!$B$7:$B$883,$D162,EUROSTAT_VBE_IND_2005!$C$7:$C$883,"*"&amp;RIGHT($A162,3)&amp;"*",EUROSTAT_VBE_IND_2005!$D$7:$D$883,"3220*"))/1000</f>
        <v>2.3</v>
      </c>
      <c r="Q162" s="17">
        <f>(SUMIFS(EUROSTAT_VBE_IND_2005!N$7:N$883,EUROSTAT_VBE_IND_2005!$B$7:$B$883,$D162,EUROSTAT_VBE_IND_2005!$C$7:$C$883,"*"&amp;RIGHT($A162,3)&amp;"*",EUROSTAT_VBE_IND_2005!$D$7:$D$883,"3220*"))/1000</f>
        <v>9.522</v>
      </c>
      <c r="R162" s="17">
        <f>(SUMIFS(EUROSTAT_VBE_IND_2005!O$7:O$883,EUROSTAT_VBE_IND_2005!$B$7:$B$883,$D162,EUROSTAT_VBE_IND_2005!$C$7:$C$883,"*"&amp;RIGHT($A162,3)&amp;"*",EUROSTAT_VBE_IND_2005!$D$7:$D$883,"3220*"))/1000</f>
        <v>0</v>
      </c>
      <c r="S162" s="17">
        <f>(SUMIFS(EUROSTAT_VBE_IND_2005!P$7:P$883,EUROSTAT_VBE_IND_2005!$B$7:$B$883,$D162,EUROSTAT_VBE_IND_2005!$C$7:$C$883,"*"&amp;RIGHT($A162,3)&amp;"*",EUROSTAT_VBE_IND_2005!$D$7:$D$883,"3220*"))/1000</f>
        <v>6.9</v>
      </c>
      <c r="T162" s="17">
        <f>(SUMIFS(EUROSTAT_VBE_IND_2005!Q$7:Q$883,EUROSTAT_VBE_IND_2005!$B$7:$B$883,$D162,EUROSTAT_VBE_IND_2005!$C$7:$C$883,"*"&amp;RIGHT($A162,3)&amp;"*",EUROSTAT_VBE_IND_2005!$D$7:$D$883,"3220*"))/1000</f>
        <v>0</v>
      </c>
      <c r="U162" s="17">
        <f>(SUMIFS(EUROSTAT_VBE_IND_2005!R$7:R$883,EUROSTAT_VBE_IND_2005!$B$7:$B$883,$D162,EUROSTAT_VBE_IND_2005!$C$7:$C$883,"*"&amp;RIGHT($A162,3)&amp;"*",EUROSTAT_VBE_IND_2005!$D$7:$D$883,"3220*"))/1000</f>
        <v>0</v>
      </c>
      <c r="V162" s="17">
        <f>(SUMIFS(EUROSTAT_VBE_IND_2005!S$7:S$883,EUROSTAT_VBE_IND_2005!$B$7:$B$883,$D162,EUROSTAT_VBE_IND_2005!$C$7:$C$883,"*"&amp;RIGHT($A162,3)&amp;"*",EUROSTAT_VBE_IND_2005!$D$7:$D$883,"3220*"))/1000</f>
        <v>0.236</v>
      </c>
      <c r="W162" s="17">
        <f>(SUMIFS(EUROSTAT_VBE_IND_2005!T$7:T$883,EUROSTAT_VBE_IND_2005!$B$7:$B$883,$D162,EUROSTAT_VBE_IND_2005!$C$7:$C$883,"*"&amp;RIGHT($A162,3)&amp;"*",EUROSTAT_VBE_IND_2005!$D$7:$D$883,"3220*"))/1000</f>
        <v>0</v>
      </c>
      <c r="X162" s="17">
        <f>(SUMIFS(EUROSTAT_VBE_IND_2005!U$7:U$883,EUROSTAT_VBE_IND_2005!$B$7:$B$883,$D162,EUROSTAT_VBE_IND_2005!$C$7:$C$883,"*"&amp;RIGHT($A162,3)&amp;"*",EUROSTAT_VBE_IND_2005!$D$7:$D$883,"3220*"))/1000</f>
        <v>1.012</v>
      </c>
      <c r="Y162" s="17">
        <f>(SUMIFS(EUROSTAT_VBE_IND_2005!V$7:V$883,EUROSTAT_VBE_IND_2005!$B$7:$B$883,$D162,EUROSTAT_VBE_IND_2005!$C$7:$C$883,"*"&amp;RIGHT($A162,3)&amp;"*",EUROSTAT_VBE_IND_2005!$D$7:$D$883,"3220*"))/1000</f>
        <v>0</v>
      </c>
      <c r="Z162" s="17">
        <f>(SUMIFS(EUROSTAT_VBE_IND_2005!W$7:W$883,EUROSTAT_VBE_IND_2005!$B$7:$B$883,$D162,EUROSTAT_VBE_IND_2005!$C$7:$C$883,"*"&amp;RIGHT($A162,3)&amp;"*",EUROSTAT_VBE_IND_2005!$D$7:$D$883,"3220*"))/1000</f>
        <v>0.092</v>
      </c>
      <c r="AA162" s="17">
        <f>(SUMIFS(EUROSTAT_VBE_IND_2005!X$7:X$883,EUROSTAT_VBE_IND_2005!$B$7:$B$883,$D162,EUROSTAT_VBE_IND_2005!$C$7:$C$883,"*"&amp;RIGHT($A162,3)&amp;"*",EUROSTAT_VBE_IND_2005!$D$7:$D$883,"3220*"))/1000</f>
        <v>0</v>
      </c>
      <c r="AB162" s="17">
        <f>(SUMIFS(EUROSTAT_VBE_IND_2005!AA$7:AA$883,EUROSTAT_VBE_IND_2005!$B$7:$B$883,$D162,EUROSTAT_VBE_IND_2005!$C$7:$C$883,"*"&amp;RIGHT($A162,3)&amp;"*",EUROSTAT_VBE_IND_2005!$D$7:$D$883,"3220*"))/1000</f>
        <v>0</v>
      </c>
      <c r="AC162" s="17">
        <f>(SUMIFS(EUROSTAT_VBE_IND_2005!AB$7:AB$883,EUROSTAT_VBE_IND_2005!$B$7:$B$883,$D162,EUROSTAT_VBE_IND_2005!$C$7:$C$883,"*"&amp;RIGHT($A162,3)&amp;"*",EUROSTAT_VBE_IND_2005!$D$7:$D$883,"3220*"))/1000</f>
        <v>0</v>
      </c>
      <c r="AD162" s="17">
        <f>(SUMIFS(EUROSTAT_VBE_IND_2005!AC$7:AC$883,EUROSTAT_VBE_IND_2005!$B$7:$B$883,$D162,EUROSTAT_VBE_IND_2005!$C$7:$C$883,"*"&amp;RIGHT($A162,3)&amp;"*",EUROSTAT_VBE_IND_2005!$D$7:$D$883,"3220*"))/1000</f>
        <v>2.489</v>
      </c>
      <c r="AE162" s="17">
        <f>(SUMIFS(EUROSTAT_VBE_IND_2005!AD$7:AD$883,EUROSTAT_VBE_IND_2005!$B$7:$B$883,$D162,EUROSTAT_VBE_IND_2005!$C$7:$C$883,"*"&amp;RIGHT($A162,3)&amp;"*",EUROSTAT_VBE_IND_2005!$D$7:$D$883,"3220*"))/1000</f>
        <v>0</v>
      </c>
      <c r="AF162" s="17">
        <f>(SUMIFS(EUROSTAT_VBE_IND_2005!AE$7:AE$883,EUROSTAT_VBE_IND_2005!$B$7:$B$883,$D162,EUROSTAT_VBE_IND_2005!$C$7:$C$883,"*"&amp;RIGHT($A162,3)&amp;"*",EUROSTAT_VBE_IND_2005!$D$7:$D$883,"3220*"))/1000</f>
        <v>0.047</v>
      </c>
      <c r="AG162" s="17">
        <f>(SUMIFS(EUROSTAT_VBE_IND_2005!AF$7:AF$883,EUROSTAT_VBE_IND_2005!$B$7:$B$883,$D162,EUROSTAT_VBE_IND_2005!$C$7:$C$883,"*"&amp;RIGHT($A162,3)&amp;"*",EUROSTAT_VBE_IND_2005!$D$7:$D$883,"3220*"))/1000</f>
        <v>0.048</v>
      </c>
      <c r="AH162" s="17">
        <f>(SUMIFS(EUROSTAT_VBE_IND_2005!AH$7:AH$883,EUROSTAT_VBE_IND_2005!$B$7:$B$883,$D162,EUROSTAT_VBE_IND_2005!$C$7:$C$883,"*"&amp;RIGHT($A162,3)&amp;"*",EUROSTAT_VBE_IND_2005!$D$7:$D$883,"3220*"))/1000</f>
        <v>0</v>
      </c>
      <c r="AI162" s="17">
        <f>(SUMIFS(EUROSTAT_VBE_IND_2005!AI$7:AI$883,EUROSTAT_VBE_IND_2005!$B$7:$B$883,$D162,EUROSTAT_VBE_IND_2005!$C$7:$C$883,"*"&amp;RIGHT($A162,3)&amp;"*",EUROSTAT_VBE_IND_2005!$D$7:$D$883,"3220*"))/1000</f>
        <v>0.138</v>
      </c>
      <c r="AJ162" s="17">
        <f>(SUMIFS(EUROSTAT_VBE_IND_2005!AJ$7:AJ$883,EUROSTAT_VBE_IND_2005!$B$7:$B$883,$D162,EUROSTAT_VBE_IND_2005!$C$7:$C$883,"*"&amp;RIGHT($A162,3)&amp;"*",EUROSTAT_VBE_IND_2005!$D$7:$D$883,"3220*"))/1000</f>
        <v>0.736</v>
      </c>
      <c r="AK162" s="17">
        <f>(SUMIFS(EUROSTAT_VBE_IND_2005!AK$7:AK$883,EUROSTAT_VBE_IND_2005!$B$7:$B$883,$D162,EUROSTAT_VBE_IND_2005!$C$7:$C$883,"*"&amp;RIGHT($A162,3)&amp;"*",EUROSTAT_VBE_IND_2005!$D$7:$D$883,"3220*"))/1000</f>
        <v>0</v>
      </c>
      <c r="AL162" s="198"/>
      <c r="AM162" s="198"/>
      <c r="AN162" s="198"/>
      <c r="AO162" s="17">
        <f>(SUMIFS(EUROSTAT_VBE_IND_2005!Y$7:Y$883,EUROSTAT_VBE_IND_2005!$B$7:$B$883,$D162,EUROSTAT_VBE_IND_2005!$C$7:$C$883,"*"&amp;RIGHT($A162,3)&amp;"*",EUROSTAT_VBE_IND_2005!$D$7:$D$883,"3220*"))/1000</f>
        <v>0</v>
      </c>
      <c r="AP162" s="17">
        <f>(SUMIFS(EUROSTAT_VBE_IND_2005!Z$7:Z$883,EUROSTAT_VBE_IND_2005!$B$7:$B$883,$D162,EUROSTAT_VBE_IND_2005!$C$7:$C$883,"*"&amp;RIGHT($A162,3)&amp;"*",EUROSTAT_VBE_IND_2005!$D$7:$D$883,"3220*"))/1000</f>
        <v>0</v>
      </c>
      <c r="AQ162" s="17">
        <f>(SUMIFS(EUROSTAT_VBE_IND_2005!AG$7:AG$883,EUROSTAT_VBE_IND_2005!$B$7:$B$883,$D162,EUROSTAT_VBE_IND_2005!$C$7:$C$883,"*"&amp;RIGHT($A162,3)&amp;"*",EUROSTAT_VBE_IND_2005!$D$7:$D$883,"3220*"))/1000</f>
        <v>0</v>
      </c>
    </row>
    <row r="163" spans="1:43">
      <c r="A163" t="str">
        <f>LEFT(EUROSTAT_VBE_IND_2005!$C$190,8)</f>
        <v>B_101815</v>
      </c>
      <c r="B163" s="28" t="s">
        <v>299</v>
      </c>
      <c r="C163" t="s">
        <v>293</v>
      </c>
      <c r="D163" t="s">
        <v>55</v>
      </c>
      <c r="E163" t="s">
        <v>235</v>
      </c>
      <c r="F163" t="s">
        <v>255</v>
      </c>
      <c r="G163" s="17">
        <f>(SUMIFS(EUROSTAT_VBE_IND_2005!E$7:E$883,EUROSTAT_VBE_IND_2005!$B$7:$B$883,$D163,EUROSTAT_VBE_IND_2005!$C$7:$C$883,"*"&amp;RIGHT($A163,3)&amp;"*",EUROSTAT_VBE_IND_2005!$D$7:$D$883,"323*"))/1000+(SUMIFS(EUROSTAT_VBE_IND_2005!E$7:E$883,EUROSTAT_VBE_IND_2005!$B$7:$B$883,$D163,EUROSTAT_VBE_IND_2005!$C$7:$C$883,"*"&amp;RIGHT($A163,3)&amp;"*",EUROSTAT_VBE_IND_2005!$D$7:$D$883,"324*"))/1000+(SUMIFS(EUROSTAT_VBE_IND_2005!E$7:E$883,EUROSTAT_VBE_IND_2005!$B$7:$B$883,$D163,EUROSTAT_VBE_IND_2005!$C$7:$C$883,"*"&amp;RIGHT($A163,3)&amp;"*",EUROSTAT_VBE_IND_2005!$D$7:$D$883,"3260*"))/1000</f>
        <v>0.086</v>
      </c>
      <c r="H163" s="17">
        <f>(SUMIFS(EUROSTAT_VBE_IND_2005!F$7:F$883,EUROSTAT_VBE_IND_2005!$B$7:$B$883,$D163,EUROSTAT_VBE_IND_2005!$C$7:$C$883,"*"&amp;RIGHT($A163,3)&amp;"*",EUROSTAT_VBE_IND_2005!$D$7:$D$883,"323*"))/1000+(SUMIFS(EUROSTAT_VBE_IND_2005!F$7:F$883,EUROSTAT_VBE_IND_2005!$B$7:$B$883,$D163,EUROSTAT_VBE_IND_2005!$C$7:$C$883,"*"&amp;RIGHT($A163,3)&amp;"*",EUROSTAT_VBE_IND_2005!$D$7:$D$883,"324*"))/1000+(SUMIFS(EUROSTAT_VBE_IND_2005!F$7:F$883,EUROSTAT_VBE_IND_2005!$B$7:$B$883,$D163,EUROSTAT_VBE_IND_2005!$C$7:$C$883,"*"&amp;RIGHT($A163,3)&amp;"*",EUROSTAT_VBE_IND_2005!$D$7:$D$883,"3260*"))/1000</f>
        <v>1.115</v>
      </c>
      <c r="I163" s="17">
        <f>(SUMIFS(EUROSTAT_VBE_IND_2005!G$7:G$883,EUROSTAT_VBE_IND_2005!$B$7:$B$883,$D163,EUROSTAT_VBE_IND_2005!$C$7:$C$883,"*"&amp;RIGHT($A163,3)&amp;"*",EUROSTAT_VBE_IND_2005!$D$7:$D$883,"323*"))/1000+(SUMIFS(EUROSTAT_VBE_IND_2005!G$7:G$883,EUROSTAT_VBE_IND_2005!$B$7:$B$883,$D163,EUROSTAT_VBE_IND_2005!$C$7:$C$883,"*"&amp;RIGHT($A163,3)&amp;"*",EUROSTAT_VBE_IND_2005!$D$7:$D$883,"324*"))/1000+(SUMIFS(EUROSTAT_VBE_IND_2005!G$7:G$883,EUROSTAT_VBE_IND_2005!$B$7:$B$883,$D163,EUROSTAT_VBE_IND_2005!$C$7:$C$883,"*"&amp;RIGHT($A163,3)&amp;"*",EUROSTAT_VBE_IND_2005!$D$7:$D$883,"3260*"))/1000</f>
        <v>0.129</v>
      </c>
      <c r="J163" s="198"/>
      <c r="K163" s="17">
        <f>(SUMIFS(EUROSTAT_VBE_IND_2005!H$7:H$883,EUROSTAT_VBE_IND_2005!$B$7:$B$883,$D163,EUROSTAT_VBE_IND_2005!$C$7:$C$883,"*"&amp;RIGHT($A163,3)&amp;"*",EUROSTAT_VBE_IND_2005!$D$7:$D$883,"323*"))/1000+(SUMIFS(EUROSTAT_VBE_IND_2005!H$7:H$883,EUROSTAT_VBE_IND_2005!$B$7:$B$883,$D163,EUROSTAT_VBE_IND_2005!$C$7:$C$883,"*"&amp;RIGHT($A163,3)&amp;"*",EUROSTAT_VBE_IND_2005!$D$7:$D$883,"324*"))/1000+(SUMIFS(EUROSTAT_VBE_IND_2005!H$7:H$883,EUROSTAT_VBE_IND_2005!$B$7:$B$883,$D163,EUROSTAT_VBE_IND_2005!$C$7:$C$883,"*"&amp;RIGHT($A163,3)&amp;"*",EUROSTAT_VBE_IND_2005!$D$7:$D$883,"3260*"))/1000</f>
        <v>0</v>
      </c>
      <c r="L163" s="17">
        <f>(SUMIFS(EUROSTAT_VBE_IND_2005!I$7:I$883,EUROSTAT_VBE_IND_2005!$B$7:$B$883,$D163,EUROSTAT_VBE_IND_2005!$C$7:$C$883,"*"&amp;RIGHT($A163,3)&amp;"*",EUROSTAT_VBE_IND_2005!$D$7:$D$883,"323*"))/1000+(SUMIFS(EUROSTAT_VBE_IND_2005!I$7:I$883,EUROSTAT_VBE_IND_2005!$B$7:$B$883,$D163,EUROSTAT_VBE_IND_2005!$C$7:$C$883,"*"&amp;RIGHT($A163,3)&amp;"*",EUROSTAT_VBE_IND_2005!$D$7:$D$883,"324*"))/1000+(SUMIFS(EUROSTAT_VBE_IND_2005!I$7:I$883,EUROSTAT_VBE_IND_2005!$B$7:$B$883,$D163,EUROSTAT_VBE_IND_2005!$C$7:$C$883,"*"&amp;RIGHT($A163,3)&amp;"*",EUROSTAT_VBE_IND_2005!$D$7:$D$883,"3260*"))/1000</f>
        <v>0</v>
      </c>
      <c r="M163" s="17">
        <f>(SUMIFS(EUROSTAT_VBE_IND_2005!J$7:J$883,EUROSTAT_VBE_IND_2005!$B$7:$B$883,$D163,EUROSTAT_VBE_IND_2005!$C$7:$C$883,"*"&amp;RIGHT($A163,3)&amp;"*",EUROSTAT_VBE_IND_2005!$D$7:$D$883,"323*"))/1000+(SUMIFS(EUROSTAT_VBE_IND_2005!J$7:J$883,EUROSTAT_VBE_IND_2005!$B$7:$B$883,$D163,EUROSTAT_VBE_IND_2005!$C$7:$C$883,"*"&amp;RIGHT($A163,3)&amp;"*",EUROSTAT_VBE_IND_2005!$D$7:$D$883,"324*"))/1000+(SUMIFS(EUROSTAT_VBE_IND_2005!J$7:J$883,EUROSTAT_VBE_IND_2005!$B$7:$B$883,$D163,EUROSTAT_VBE_IND_2005!$C$7:$C$883,"*"&amp;RIGHT($A163,3)&amp;"*",EUROSTAT_VBE_IND_2005!$D$7:$D$883,"3260*"))/1000</f>
        <v>3.001</v>
      </c>
      <c r="N163" s="17">
        <f>(SUMIFS(EUROSTAT_VBE_IND_2005!K$7:K$883,EUROSTAT_VBE_IND_2005!$B$7:$B$883,$D163,EUROSTAT_VBE_IND_2005!$C$7:$C$883,"*"&amp;RIGHT($A163,3)&amp;"*",EUROSTAT_VBE_IND_2005!$D$7:$D$883,"323*"))/1000+(SUMIFS(EUROSTAT_VBE_IND_2005!K$7:K$883,EUROSTAT_VBE_IND_2005!$B$7:$B$883,$D163,EUROSTAT_VBE_IND_2005!$C$7:$C$883,"*"&amp;RIGHT($A163,3)&amp;"*",EUROSTAT_VBE_IND_2005!$D$7:$D$883,"324*"))/1000+(SUMIFS(EUROSTAT_VBE_IND_2005!K$7:K$883,EUROSTAT_VBE_IND_2005!$B$7:$B$883,$D163,EUROSTAT_VBE_IND_2005!$C$7:$C$883,"*"&amp;RIGHT($A163,3)&amp;"*",EUROSTAT_VBE_IND_2005!$D$7:$D$883,"3260*"))/1000</f>
        <v>0.429</v>
      </c>
      <c r="O163" s="17">
        <f>(SUMIFS(EUROSTAT_VBE_IND_2005!L$7:L$883,EUROSTAT_VBE_IND_2005!$B$7:$B$883,$D163,EUROSTAT_VBE_IND_2005!$C$7:$C$883,"*"&amp;RIGHT($A163,3)&amp;"*",EUROSTAT_VBE_IND_2005!$D$7:$D$883,"323*"))/1000+(SUMIFS(EUROSTAT_VBE_IND_2005!L$7:L$883,EUROSTAT_VBE_IND_2005!$B$7:$B$883,$D163,EUROSTAT_VBE_IND_2005!$C$7:$C$883,"*"&amp;RIGHT($A163,3)&amp;"*",EUROSTAT_VBE_IND_2005!$D$7:$D$883,"324*"))/1000+(SUMIFS(EUROSTAT_VBE_IND_2005!L$7:L$883,EUROSTAT_VBE_IND_2005!$B$7:$B$883,$D163,EUROSTAT_VBE_IND_2005!$C$7:$C$883,"*"&amp;RIGHT($A163,3)&amp;"*",EUROSTAT_VBE_IND_2005!$D$7:$D$883,"3260*"))/1000</f>
        <v>0</v>
      </c>
      <c r="P163" s="17">
        <f>(SUMIFS(EUROSTAT_VBE_IND_2005!M$7:M$883,EUROSTAT_VBE_IND_2005!$B$7:$B$883,$D163,EUROSTAT_VBE_IND_2005!$C$7:$C$883,"*"&amp;RIGHT($A163,3)&amp;"*",EUROSTAT_VBE_IND_2005!$D$7:$D$883,"323*"))/1000+(SUMIFS(EUROSTAT_VBE_IND_2005!M$7:M$883,EUROSTAT_VBE_IND_2005!$B$7:$B$883,$D163,EUROSTAT_VBE_IND_2005!$C$7:$C$883,"*"&amp;RIGHT($A163,3)&amp;"*",EUROSTAT_VBE_IND_2005!$D$7:$D$883,"324*"))/1000+(SUMIFS(EUROSTAT_VBE_IND_2005!M$7:M$883,EUROSTAT_VBE_IND_2005!$B$7:$B$883,$D163,EUROSTAT_VBE_IND_2005!$C$7:$C$883,"*"&amp;RIGHT($A163,3)&amp;"*",EUROSTAT_VBE_IND_2005!$D$7:$D$883,"3260*"))/1000</f>
        <v>0.429</v>
      </c>
      <c r="Q163" s="17">
        <f>(SUMIFS(EUROSTAT_VBE_IND_2005!N$7:N$883,EUROSTAT_VBE_IND_2005!$B$7:$B$883,$D163,EUROSTAT_VBE_IND_2005!$C$7:$C$883,"*"&amp;RIGHT($A163,3)&amp;"*",EUROSTAT_VBE_IND_2005!$D$7:$D$883,"323*"))/1000+(SUMIFS(EUROSTAT_VBE_IND_2005!N$7:N$883,EUROSTAT_VBE_IND_2005!$B$7:$B$883,$D163,EUROSTAT_VBE_IND_2005!$C$7:$C$883,"*"&amp;RIGHT($A163,3)&amp;"*",EUROSTAT_VBE_IND_2005!$D$7:$D$883,"324*"))/1000+(SUMIFS(EUROSTAT_VBE_IND_2005!N$7:N$883,EUROSTAT_VBE_IND_2005!$B$7:$B$883,$D163,EUROSTAT_VBE_IND_2005!$C$7:$C$883,"*"&amp;RIGHT($A163,3)&amp;"*",EUROSTAT_VBE_IND_2005!$D$7:$D$883,"3260*"))/1000</f>
        <v>6.092</v>
      </c>
      <c r="R163" s="17">
        <f>(SUMIFS(EUROSTAT_VBE_IND_2005!O$7:O$883,EUROSTAT_VBE_IND_2005!$B$7:$B$883,$D163,EUROSTAT_VBE_IND_2005!$C$7:$C$883,"*"&amp;RIGHT($A163,3)&amp;"*",EUROSTAT_VBE_IND_2005!$D$7:$D$883,"323*"))/1000+(SUMIFS(EUROSTAT_VBE_IND_2005!O$7:O$883,EUROSTAT_VBE_IND_2005!$B$7:$B$883,$D163,EUROSTAT_VBE_IND_2005!$C$7:$C$883,"*"&amp;RIGHT($A163,3)&amp;"*",EUROSTAT_VBE_IND_2005!$D$7:$D$883,"324*"))/1000+(SUMIFS(EUROSTAT_VBE_IND_2005!O$7:O$883,EUROSTAT_VBE_IND_2005!$B$7:$B$883,$D163,EUROSTAT_VBE_IND_2005!$C$7:$C$883,"*"&amp;RIGHT($A163,3)&amp;"*",EUROSTAT_VBE_IND_2005!$D$7:$D$883,"3260*"))/1000</f>
        <v>0.257</v>
      </c>
      <c r="S163" s="17">
        <f>(SUMIFS(EUROSTAT_VBE_IND_2005!P$7:P$883,EUROSTAT_VBE_IND_2005!$B$7:$B$883,$D163,EUROSTAT_VBE_IND_2005!$C$7:$C$883,"*"&amp;RIGHT($A163,3)&amp;"*",EUROSTAT_VBE_IND_2005!$D$7:$D$883,"323*"))/1000+(SUMIFS(EUROSTAT_VBE_IND_2005!P$7:P$883,EUROSTAT_VBE_IND_2005!$B$7:$B$883,$D163,EUROSTAT_VBE_IND_2005!$C$7:$C$883,"*"&amp;RIGHT($A163,3)&amp;"*",EUROSTAT_VBE_IND_2005!$D$7:$D$883,"324*"))/1000+(SUMIFS(EUROSTAT_VBE_IND_2005!P$7:P$883,EUROSTAT_VBE_IND_2005!$B$7:$B$883,$D163,EUROSTAT_VBE_IND_2005!$C$7:$C$883,"*"&amp;RIGHT($A163,3)&amp;"*",EUROSTAT_VBE_IND_2005!$D$7:$D$883,"3260*"))/1000</f>
        <v>0</v>
      </c>
      <c r="T163" s="17">
        <f>(SUMIFS(EUROSTAT_VBE_IND_2005!Q$7:Q$883,EUROSTAT_VBE_IND_2005!$B$7:$B$883,$D163,EUROSTAT_VBE_IND_2005!$C$7:$C$883,"*"&amp;RIGHT($A163,3)&amp;"*",EUROSTAT_VBE_IND_2005!$D$7:$D$883,"323*"))/1000+(SUMIFS(EUROSTAT_VBE_IND_2005!Q$7:Q$883,EUROSTAT_VBE_IND_2005!$B$7:$B$883,$D163,EUROSTAT_VBE_IND_2005!$C$7:$C$883,"*"&amp;RIGHT($A163,3)&amp;"*",EUROSTAT_VBE_IND_2005!$D$7:$D$883,"324*"))/1000+(SUMIFS(EUROSTAT_VBE_IND_2005!Q$7:Q$883,EUROSTAT_VBE_IND_2005!$B$7:$B$883,$D163,EUROSTAT_VBE_IND_2005!$C$7:$C$883,"*"&amp;RIGHT($A163,3)&amp;"*",EUROSTAT_VBE_IND_2005!$D$7:$D$883,"3260*"))/1000</f>
        <v>0.043</v>
      </c>
      <c r="U163" s="17">
        <f>(SUMIFS(EUROSTAT_VBE_IND_2005!R$7:R$883,EUROSTAT_VBE_IND_2005!$B$7:$B$883,$D163,EUROSTAT_VBE_IND_2005!$C$7:$C$883,"*"&amp;RIGHT($A163,3)&amp;"*",EUROSTAT_VBE_IND_2005!$D$7:$D$883,"323*"))/1000+(SUMIFS(EUROSTAT_VBE_IND_2005!R$7:R$883,EUROSTAT_VBE_IND_2005!$B$7:$B$883,$D163,EUROSTAT_VBE_IND_2005!$C$7:$C$883,"*"&amp;RIGHT($A163,3)&amp;"*",EUROSTAT_VBE_IND_2005!$D$7:$D$883,"324*"))/1000+(SUMIFS(EUROSTAT_VBE_IND_2005!R$7:R$883,EUROSTAT_VBE_IND_2005!$B$7:$B$883,$D163,EUROSTAT_VBE_IND_2005!$C$7:$C$883,"*"&amp;RIGHT($A163,3)&amp;"*",EUROSTAT_VBE_IND_2005!$D$7:$D$883,"3260*"))/1000</f>
        <v>0</v>
      </c>
      <c r="V163" s="17">
        <f>(SUMIFS(EUROSTAT_VBE_IND_2005!S$7:S$883,EUROSTAT_VBE_IND_2005!$B$7:$B$883,$D163,EUROSTAT_VBE_IND_2005!$C$7:$C$883,"*"&amp;RIGHT($A163,3)&amp;"*",EUROSTAT_VBE_IND_2005!$D$7:$D$883,"323*"))/1000+(SUMIFS(EUROSTAT_VBE_IND_2005!S$7:S$883,EUROSTAT_VBE_IND_2005!$B$7:$B$883,$D163,EUROSTAT_VBE_IND_2005!$C$7:$C$883,"*"&amp;RIGHT($A163,3)&amp;"*",EUROSTAT_VBE_IND_2005!$D$7:$D$883,"324*"))/1000+(SUMIFS(EUROSTAT_VBE_IND_2005!S$7:S$883,EUROSTAT_VBE_IND_2005!$B$7:$B$883,$D163,EUROSTAT_VBE_IND_2005!$C$7:$C$883,"*"&amp;RIGHT($A163,3)&amp;"*",EUROSTAT_VBE_IND_2005!$D$7:$D$883,"3260*"))/1000</f>
        <v>4.672</v>
      </c>
      <c r="W163" s="17">
        <f>(SUMIFS(EUROSTAT_VBE_IND_2005!T$7:T$883,EUROSTAT_VBE_IND_2005!$B$7:$B$883,$D163,EUROSTAT_VBE_IND_2005!$C$7:$C$883,"*"&amp;RIGHT($A163,3)&amp;"*",EUROSTAT_VBE_IND_2005!$D$7:$D$883,"323*"))/1000+(SUMIFS(EUROSTAT_VBE_IND_2005!T$7:T$883,EUROSTAT_VBE_IND_2005!$B$7:$B$883,$D163,EUROSTAT_VBE_IND_2005!$C$7:$C$883,"*"&amp;RIGHT($A163,3)&amp;"*",EUROSTAT_VBE_IND_2005!$D$7:$D$883,"324*"))/1000+(SUMIFS(EUROSTAT_VBE_IND_2005!T$7:T$883,EUROSTAT_VBE_IND_2005!$B$7:$B$883,$D163,EUROSTAT_VBE_IND_2005!$C$7:$C$883,"*"&amp;RIGHT($A163,3)&amp;"*",EUROSTAT_VBE_IND_2005!$D$7:$D$883,"3260*"))/1000</f>
        <v>0</v>
      </c>
      <c r="X163" s="17">
        <f>(SUMIFS(EUROSTAT_VBE_IND_2005!U$7:U$883,EUROSTAT_VBE_IND_2005!$B$7:$B$883,$D163,EUROSTAT_VBE_IND_2005!$C$7:$C$883,"*"&amp;RIGHT($A163,3)&amp;"*",EUROSTAT_VBE_IND_2005!$D$7:$D$883,"323*"))/1000+(SUMIFS(EUROSTAT_VBE_IND_2005!U$7:U$883,EUROSTAT_VBE_IND_2005!$B$7:$B$883,$D163,EUROSTAT_VBE_IND_2005!$C$7:$C$883,"*"&amp;RIGHT($A163,3)&amp;"*",EUROSTAT_VBE_IND_2005!$D$7:$D$883,"324*"))/1000+(SUMIFS(EUROSTAT_VBE_IND_2005!U$7:U$883,EUROSTAT_VBE_IND_2005!$B$7:$B$883,$D163,EUROSTAT_VBE_IND_2005!$C$7:$C$883,"*"&amp;RIGHT($A163,3)&amp;"*",EUROSTAT_VBE_IND_2005!$D$7:$D$883,"3260*"))/1000</f>
        <v>12.969</v>
      </c>
      <c r="Y163" s="17">
        <f>(SUMIFS(EUROSTAT_VBE_IND_2005!V$7:V$883,EUROSTAT_VBE_IND_2005!$B$7:$B$883,$D163,EUROSTAT_VBE_IND_2005!$C$7:$C$883,"*"&amp;RIGHT($A163,3)&amp;"*",EUROSTAT_VBE_IND_2005!$D$7:$D$883,"323*"))/1000+(SUMIFS(EUROSTAT_VBE_IND_2005!V$7:V$883,EUROSTAT_VBE_IND_2005!$B$7:$B$883,$D163,EUROSTAT_VBE_IND_2005!$C$7:$C$883,"*"&amp;RIGHT($A163,3)&amp;"*",EUROSTAT_VBE_IND_2005!$D$7:$D$883,"324*"))/1000+(SUMIFS(EUROSTAT_VBE_IND_2005!V$7:V$883,EUROSTAT_VBE_IND_2005!$B$7:$B$883,$D163,EUROSTAT_VBE_IND_2005!$C$7:$C$883,"*"&amp;RIGHT($A163,3)&amp;"*",EUROSTAT_VBE_IND_2005!$D$7:$D$883,"3260*"))/1000</f>
        <v>0</v>
      </c>
      <c r="Z163" s="17">
        <f>(SUMIFS(EUROSTAT_VBE_IND_2005!W$7:W$883,EUROSTAT_VBE_IND_2005!$B$7:$B$883,$D163,EUROSTAT_VBE_IND_2005!$C$7:$C$883,"*"&amp;RIGHT($A163,3)&amp;"*",EUROSTAT_VBE_IND_2005!$D$7:$D$883,"323*"))/1000+(SUMIFS(EUROSTAT_VBE_IND_2005!W$7:W$883,EUROSTAT_VBE_IND_2005!$B$7:$B$883,$D163,EUROSTAT_VBE_IND_2005!$C$7:$C$883,"*"&amp;RIGHT($A163,3)&amp;"*",EUROSTAT_VBE_IND_2005!$D$7:$D$883,"324*"))/1000+(SUMIFS(EUROSTAT_VBE_IND_2005!W$7:W$883,EUROSTAT_VBE_IND_2005!$B$7:$B$883,$D163,EUROSTAT_VBE_IND_2005!$C$7:$C$883,"*"&amp;RIGHT($A163,3)&amp;"*",EUROSTAT_VBE_IND_2005!$D$7:$D$883,"3260*"))/1000</f>
        <v>0.17</v>
      </c>
      <c r="AA163" s="17">
        <f>(SUMIFS(EUROSTAT_VBE_IND_2005!X$7:X$883,EUROSTAT_VBE_IND_2005!$B$7:$B$883,$D163,EUROSTAT_VBE_IND_2005!$C$7:$C$883,"*"&amp;RIGHT($A163,3)&amp;"*",EUROSTAT_VBE_IND_2005!$D$7:$D$883,"323*"))/1000+(SUMIFS(EUROSTAT_VBE_IND_2005!X$7:X$883,EUROSTAT_VBE_IND_2005!$B$7:$B$883,$D163,EUROSTAT_VBE_IND_2005!$C$7:$C$883,"*"&amp;RIGHT($A163,3)&amp;"*",EUROSTAT_VBE_IND_2005!$D$7:$D$883,"324*"))/1000+(SUMIFS(EUROSTAT_VBE_IND_2005!X$7:X$883,EUROSTAT_VBE_IND_2005!$B$7:$B$883,$D163,EUROSTAT_VBE_IND_2005!$C$7:$C$883,"*"&amp;RIGHT($A163,3)&amp;"*",EUROSTAT_VBE_IND_2005!$D$7:$D$883,"3260*"))/1000</f>
        <v>0</v>
      </c>
      <c r="AB163" s="17">
        <f>(SUMIFS(EUROSTAT_VBE_IND_2005!AA$7:AA$883,EUROSTAT_VBE_IND_2005!$B$7:$B$883,$D163,EUROSTAT_VBE_IND_2005!$C$7:$C$883,"*"&amp;RIGHT($A163,3)&amp;"*",EUROSTAT_VBE_IND_2005!$D$7:$D$883,"323*"))/1000+(SUMIFS(EUROSTAT_VBE_IND_2005!AA$7:AA$883,EUROSTAT_VBE_IND_2005!$B$7:$B$883,$D163,EUROSTAT_VBE_IND_2005!$C$7:$C$883,"*"&amp;RIGHT($A163,3)&amp;"*",EUROSTAT_VBE_IND_2005!$D$7:$D$883,"324*"))/1000+(SUMIFS(EUROSTAT_VBE_IND_2005!AA$7:AA$883,EUROSTAT_VBE_IND_2005!$B$7:$B$883,$D163,EUROSTAT_VBE_IND_2005!$C$7:$C$883,"*"&amp;RIGHT($A163,3)&amp;"*",EUROSTAT_VBE_IND_2005!$D$7:$D$883,"3260*"))/1000</f>
        <v>0</v>
      </c>
      <c r="AC163" s="17">
        <f>(SUMIFS(EUROSTAT_VBE_IND_2005!AB$7:AB$883,EUROSTAT_VBE_IND_2005!$B$7:$B$883,$D163,EUROSTAT_VBE_IND_2005!$C$7:$C$883,"*"&amp;RIGHT($A163,3)&amp;"*",EUROSTAT_VBE_IND_2005!$D$7:$D$883,"323*"))/1000+(SUMIFS(EUROSTAT_VBE_IND_2005!AB$7:AB$883,EUROSTAT_VBE_IND_2005!$B$7:$B$883,$D163,EUROSTAT_VBE_IND_2005!$C$7:$C$883,"*"&amp;RIGHT($A163,3)&amp;"*",EUROSTAT_VBE_IND_2005!$D$7:$D$883,"324*"))/1000+(SUMIFS(EUROSTAT_VBE_IND_2005!AB$7:AB$883,EUROSTAT_VBE_IND_2005!$B$7:$B$883,$D163,EUROSTAT_VBE_IND_2005!$C$7:$C$883,"*"&amp;RIGHT($A163,3)&amp;"*",EUROSTAT_VBE_IND_2005!$D$7:$D$883,"3260*"))/1000</f>
        <v>0.302</v>
      </c>
      <c r="AD163" s="17">
        <f>(SUMIFS(EUROSTAT_VBE_IND_2005!AC$7:AC$883,EUROSTAT_VBE_IND_2005!$B$7:$B$883,$D163,EUROSTAT_VBE_IND_2005!$C$7:$C$883,"*"&amp;RIGHT($A163,3)&amp;"*",EUROSTAT_VBE_IND_2005!$D$7:$D$883,"323*"))/1000+(SUMIFS(EUROSTAT_VBE_IND_2005!AC$7:AC$883,EUROSTAT_VBE_IND_2005!$B$7:$B$883,$D163,EUROSTAT_VBE_IND_2005!$C$7:$C$883,"*"&amp;RIGHT($A163,3)&amp;"*",EUROSTAT_VBE_IND_2005!$D$7:$D$883,"324*"))/1000+(SUMIFS(EUROSTAT_VBE_IND_2005!AC$7:AC$883,EUROSTAT_VBE_IND_2005!$B$7:$B$883,$D163,EUROSTAT_VBE_IND_2005!$C$7:$C$883,"*"&amp;RIGHT($A163,3)&amp;"*",EUROSTAT_VBE_IND_2005!$D$7:$D$883,"3260*"))/1000</f>
        <v>1.072</v>
      </c>
      <c r="AE163" s="17">
        <f>(SUMIFS(EUROSTAT_VBE_IND_2005!AD$7:AD$883,EUROSTAT_VBE_IND_2005!$B$7:$B$883,$D163,EUROSTAT_VBE_IND_2005!$C$7:$C$883,"*"&amp;RIGHT($A163,3)&amp;"*",EUROSTAT_VBE_IND_2005!$D$7:$D$883,"323*"))/1000+(SUMIFS(EUROSTAT_VBE_IND_2005!AD$7:AD$883,EUROSTAT_VBE_IND_2005!$B$7:$B$883,$D163,EUROSTAT_VBE_IND_2005!$C$7:$C$883,"*"&amp;RIGHT($A163,3)&amp;"*",EUROSTAT_VBE_IND_2005!$D$7:$D$883,"324*"))/1000+(SUMIFS(EUROSTAT_VBE_IND_2005!AD$7:AD$883,EUROSTAT_VBE_IND_2005!$B$7:$B$883,$D163,EUROSTAT_VBE_IND_2005!$C$7:$C$883,"*"&amp;RIGHT($A163,3)&amp;"*",EUROSTAT_VBE_IND_2005!$D$7:$D$883,"3260*"))/1000</f>
        <v>3.775</v>
      </c>
      <c r="AF163" s="17">
        <f>(SUMIFS(EUROSTAT_VBE_IND_2005!AE$7:AE$883,EUROSTAT_VBE_IND_2005!$B$7:$B$883,$D163,EUROSTAT_VBE_IND_2005!$C$7:$C$883,"*"&amp;RIGHT($A163,3)&amp;"*",EUROSTAT_VBE_IND_2005!$D$7:$D$883,"323*"))/1000+(SUMIFS(EUROSTAT_VBE_IND_2005!AE$7:AE$883,EUROSTAT_VBE_IND_2005!$B$7:$B$883,$D163,EUROSTAT_VBE_IND_2005!$C$7:$C$883,"*"&amp;RIGHT($A163,3)&amp;"*",EUROSTAT_VBE_IND_2005!$D$7:$D$883,"324*"))/1000+(SUMIFS(EUROSTAT_VBE_IND_2005!AE$7:AE$883,EUROSTAT_VBE_IND_2005!$B$7:$B$883,$D163,EUROSTAT_VBE_IND_2005!$C$7:$C$883,"*"&amp;RIGHT($A163,3)&amp;"*",EUROSTAT_VBE_IND_2005!$D$7:$D$883,"3260*"))/1000</f>
        <v>0.997</v>
      </c>
      <c r="AG163" s="17">
        <f>(SUMIFS(EUROSTAT_VBE_IND_2005!AF$7:AF$883,EUROSTAT_VBE_IND_2005!$B$7:$B$883,$D163,EUROSTAT_VBE_IND_2005!$C$7:$C$883,"*"&amp;RIGHT($A163,3)&amp;"*",EUROSTAT_VBE_IND_2005!$D$7:$D$883,"323*"))/1000+(SUMIFS(EUROSTAT_VBE_IND_2005!AF$7:AF$883,EUROSTAT_VBE_IND_2005!$B$7:$B$883,$D163,EUROSTAT_VBE_IND_2005!$C$7:$C$883,"*"&amp;RIGHT($A163,3)&amp;"*",EUROSTAT_VBE_IND_2005!$D$7:$D$883,"324*"))/1000+(SUMIFS(EUROSTAT_VBE_IND_2005!AF$7:AF$883,EUROSTAT_VBE_IND_2005!$B$7:$B$883,$D163,EUROSTAT_VBE_IND_2005!$C$7:$C$883,"*"&amp;RIGHT($A163,3)&amp;"*",EUROSTAT_VBE_IND_2005!$D$7:$D$883,"3260*"))/1000</f>
        <v>0.216</v>
      </c>
      <c r="AH163" s="17">
        <f>(SUMIFS(EUROSTAT_VBE_IND_2005!AH$7:AH$883,EUROSTAT_VBE_IND_2005!$B$7:$B$883,$D163,EUROSTAT_VBE_IND_2005!$C$7:$C$883,"*"&amp;RIGHT($A163,3)&amp;"*",EUROSTAT_VBE_IND_2005!$D$7:$D$883,"323*"))/1000+(SUMIFS(EUROSTAT_VBE_IND_2005!AH$7:AH$883,EUROSTAT_VBE_IND_2005!$B$7:$B$883,$D163,EUROSTAT_VBE_IND_2005!$C$7:$C$883,"*"&amp;RIGHT($A163,3)&amp;"*",EUROSTAT_VBE_IND_2005!$D$7:$D$883,"324*"))/1000+(SUMIFS(EUROSTAT_VBE_IND_2005!AH$7:AH$883,EUROSTAT_VBE_IND_2005!$B$7:$B$883,$D163,EUROSTAT_VBE_IND_2005!$C$7:$C$883,"*"&amp;RIGHT($A163,3)&amp;"*",EUROSTAT_VBE_IND_2005!$D$7:$D$883,"3260*"))/1000</f>
        <v>1.03</v>
      </c>
      <c r="AI163" s="17">
        <f>(SUMIFS(EUROSTAT_VBE_IND_2005!AI$7:AI$883,EUROSTAT_VBE_IND_2005!$B$7:$B$883,$D163,EUROSTAT_VBE_IND_2005!$C$7:$C$883,"*"&amp;RIGHT($A163,3)&amp;"*",EUROSTAT_VBE_IND_2005!$D$7:$D$883,"323*"))/1000+(SUMIFS(EUROSTAT_VBE_IND_2005!AI$7:AI$883,EUROSTAT_VBE_IND_2005!$B$7:$B$883,$D163,EUROSTAT_VBE_IND_2005!$C$7:$C$883,"*"&amp;RIGHT($A163,3)&amp;"*",EUROSTAT_VBE_IND_2005!$D$7:$D$883,"324*"))/1000+(SUMIFS(EUROSTAT_VBE_IND_2005!AI$7:AI$883,EUROSTAT_VBE_IND_2005!$B$7:$B$883,$D163,EUROSTAT_VBE_IND_2005!$C$7:$C$883,"*"&amp;RIGHT($A163,3)&amp;"*",EUROSTAT_VBE_IND_2005!$D$7:$D$883,"3260*"))/1000</f>
        <v>0.129</v>
      </c>
      <c r="AJ163" s="17">
        <f>(SUMIFS(EUROSTAT_VBE_IND_2005!AJ$7:AJ$883,EUROSTAT_VBE_IND_2005!$B$7:$B$883,$D163,EUROSTAT_VBE_IND_2005!$C$7:$C$883,"*"&amp;RIGHT($A163,3)&amp;"*",EUROSTAT_VBE_IND_2005!$D$7:$D$883,"323*"))/1000+(SUMIFS(EUROSTAT_VBE_IND_2005!AJ$7:AJ$883,EUROSTAT_VBE_IND_2005!$B$7:$B$883,$D163,EUROSTAT_VBE_IND_2005!$C$7:$C$883,"*"&amp;RIGHT($A163,3)&amp;"*",EUROSTAT_VBE_IND_2005!$D$7:$D$883,"324*"))/1000+(SUMIFS(EUROSTAT_VBE_IND_2005!AJ$7:AJ$883,EUROSTAT_VBE_IND_2005!$B$7:$B$883,$D163,EUROSTAT_VBE_IND_2005!$C$7:$C$883,"*"&amp;RIGHT($A163,3)&amp;"*",EUROSTAT_VBE_IND_2005!$D$7:$D$883,"3260*"))/1000</f>
        <v>0</v>
      </c>
      <c r="AK163" s="17">
        <f>(SUMIFS(EUROSTAT_VBE_IND_2005!AK$7:AK$883,EUROSTAT_VBE_IND_2005!$B$7:$B$883,$D163,EUROSTAT_VBE_IND_2005!$C$7:$C$883,"*"&amp;RIGHT($A163,3)&amp;"*",EUROSTAT_VBE_IND_2005!$D$7:$D$883,"323*"))/1000+(SUMIFS(EUROSTAT_VBE_IND_2005!AK$7:AK$883,EUROSTAT_VBE_IND_2005!$B$7:$B$883,$D163,EUROSTAT_VBE_IND_2005!$C$7:$C$883,"*"&amp;RIGHT($A163,3)&amp;"*",EUROSTAT_VBE_IND_2005!$D$7:$D$883,"324*"))/1000+(SUMIFS(EUROSTAT_VBE_IND_2005!AK$7:AK$883,EUROSTAT_VBE_IND_2005!$B$7:$B$883,$D163,EUROSTAT_VBE_IND_2005!$C$7:$C$883,"*"&amp;RIGHT($A163,3)&amp;"*",EUROSTAT_VBE_IND_2005!$D$7:$D$883,"3260*"))/1000</f>
        <v>4.762</v>
      </c>
      <c r="AL163" s="198"/>
      <c r="AM163" s="198"/>
      <c r="AN163" s="198"/>
      <c r="AO163" s="17">
        <f>(SUMIFS(EUROSTAT_VBE_IND_2005!Y$7:Y$883,EUROSTAT_VBE_IND_2005!$B$7:$B$883,$D163,EUROSTAT_VBE_IND_2005!$C$7:$C$883,"*"&amp;RIGHT($A163,3)&amp;"*",EUROSTAT_VBE_IND_2005!$D$7:$D$883,"323*"))/1000+(SUMIFS(EUROSTAT_VBE_IND_2005!Y$7:Y$883,EUROSTAT_VBE_IND_2005!$B$7:$B$883,$D163,EUROSTAT_VBE_IND_2005!$C$7:$C$883,"*"&amp;RIGHT($A163,3)&amp;"*",EUROSTAT_VBE_IND_2005!$D$7:$D$883,"324*"))/1000+(SUMIFS(EUROSTAT_VBE_IND_2005!Y$7:Y$883,EUROSTAT_VBE_IND_2005!$B$7:$B$883,$D163,EUROSTAT_VBE_IND_2005!$C$7:$C$883,"*"&amp;RIGHT($A163,3)&amp;"*",EUROSTAT_VBE_IND_2005!$D$7:$D$883,"3260*"))/1000</f>
        <v>0</v>
      </c>
      <c r="AP163" s="17">
        <f>(SUMIFS(EUROSTAT_VBE_IND_2005!Z$7:Z$883,EUROSTAT_VBE_IND_2005!$B$7:$B$883,$D163,EUROSTAT_VBE_IND_2005!$C$7:$C$883,"*"&amp;RIGHT($A163,3)&amp;"*",EUROSTAT_VBE_IND_2005!$D$7:$D$883,"323*"))/1000+(SUMIFS(EUROSTAT_VBE_IND_2005!Z$7:Z$883,EUROSTAT_VBE_IND_2005!$B$7:$B$883,$D163,EUROSTAT_VBE_IND_2005!$C$7:$C$883,"*"&amp;RIGHT($A163,3)&amp;"*",EUROSTAT_VBE_IND_2005!$D$7:$D$883,"324*"))/1000+(SUMIFS(EUROSTAT_VBE_IND_2005!Z$7:Z$883,EUROSTAT_VBE_IND_2005!$B$7:$B$883,$D163,EUROSTAT_VBE_IND_2005!$C$7:$C$883,"*"&amp;RIGHT($A163,3)&amp;"*",EUROSTAT_VBE_IND_2005!$D$7:$D$883,"3260*"))/1000</f>
        <v>0</v>
      </c>
      <c r="AQ163" s="17">
        <f>(SUMIFS(EUROSTAT_VBE_IND_2005!AG$7:AG$883,EUROSTAT_VBE_IND_2005!$B$7:$B$883,$D163,EUROSTAT_VBE_IND_2005!$C$7:$C$883,"*"&amp;RIGHT($A163,3)&amp;"*",EUROSTAT_VBE_IND_2005!$D$7:$D$883,"323*"))/1000+(SUMIFS(EUROSTAT_VBE_IND_2005!AG$7:AG$883,EUROSTAT_VBE_IND_2005!$B$7:$B$883,$D163,EUROSTAT_VBE_IND_2005!$C$7:$C$883,"*"&amp;RIGHT($A163,3)&amp;"*",EUROSTAT_VBE_IND_2005!$D$7:$D$883,"324*"))/1000+(SUMIFS(EUROSTAT_VBE_IND_2005!AG$7:AG$883,EUROSTAT_VBE_IND_2005!$B$7:$B$883,$D163,EUROSTAT_VBE_IND_2005!$C$7:$C$883,"*"&amp;RIGHT($A163,3)&amp;"*",EUROSTAT_VBE_IND_2005!$D$7:$D$883,"3260*"))/1000</f>
        <v>0</v>
      </c>
    </row>
    <row r="164" spans="1:43">
      <c r="A164" t="str">
        <f>LEFT(EUROSTAT_VBE_IND_2005!$C$190,8)</f>
        <v>B_101815</v>
      </c>
      <c r="B164" s="28" t="s">
        <v>299</v>
      </c>
      <c r="C164" t="s">
        <v>293</v>
      </c>
      <c r="D164" t="s">
        <v>55</v>
      </c>
      <c r="E164" t="s">
        <v>236</v>
      </c>
      <c r="F164" t="s">
        <v>256</v>
      </c>
      <c r="G164" s="17">
        <f>(SUMIFS(EUROSTAT_VBE_IND_2005!E$7:E$883,EUROSTAT_VBE_IND_2005!$B$7:$B$883,$D164,EUROSTAT_VBE_IND_2005!$C$7:$C$883,"*"&amp;RIGHT($A164,3)&amp;"*",EUROSTAT_VBE_IND_2005!$D$7:$D$883,"3250*"))/1000</f>
        <v>0</v>
      </c>
      <c r="H164" s="17">
        <f>(SUMIFS(EUROSTAT_VBE_IND_2005!F$7:F$883,EUROSTAT_VBE_IND_2005!$B$7:$B$883,$D164,EUROSTAT_VBE_IND_2005!$C$7:$C$883,"*"&amp;RIGHT($A164,3)&amp;"*",EUROSTAT_VBE_IND_2005!$D$7:$D$883,"3250*"))/1000</f>
        <v>0</v>
      </c>
      <c r="I164" s="17">
        <f>(SUMIFS(EUROSTAT_VBE_IND_2005!G$7:G$883,EUROSTAT_VBE_IND_2005!$B$7:$B$883,$D164,EUROSTAT_VBE_IND_2005!$C$7:$C$883,"*"&amp;RIGHT($A164,3)&amp;"*",EUROSTAT_VBE_IND_2005!$D$7:$D$883,"3250*"))/1000</f>
        <v>0</v>
      </c>
      <c r="J164" s="198"/>
      <c r="K164" s="17">
        <f>(SUMIFS(EUROSTAT_VBE_IND_2005!H$7:H$883,EUROSTAT_VBE_IND_2005!$B$7:$B$883,$D164,EUROSTAT_VBE_IND_2005!$C$7:$C$883,"*"&amp;RIGHT($A164,3)&amp;"*",EUROSTAT_VBE_IND_2005!$D$7:$D$883,"3250*"))/1000</f>
        <v>0</v>
      </c>
      <c r="L164" s="17">
        <f>(SUMIFS(EUROSTAT_VBE_IND_2005!I$7:I$883,EUROSTAT_VBE_IND_2005!$B$7:$B$883,$D164,EUROSTAT_VBE_IND_2005!$C$7:$C$883,"*"&amp;RIGHT($A164,3)&amp;"*",EUROSTAT_VBE_IND_2005!$D$7:$D$883,"3250*"))/1000</f>
        <v>0</v>
      </c>
      <c r="M164" s="17">
        <f>(SUMIFS(EUROSTAT_VBE_IND_2005!J$7:J$883,EUROSTAT_VBE_IND_2005!$B$7:$B$883,$D164,EUROSTAT_VBE_IND_2005!$C$7:$C$883,"*"&amp;RIGHT($A164,3)&amp;"*",EUROSTAT_VBE_IND_2005!$D$7:$D$883,"3250*"))/1000</f>
        <v>0</v>
      </c>
      <c r="N164" s="17">
        <f>(SUMIFS(EUROSTAT_VBE_IND_2005!K$7:K$883,EUROSTAT_VBE_IND_2005!$B$7:$B$883,$D164,EUROSTAT_VBE_IND_2005!$C$7:$C$883,"*"&amp;RIGHT($A164,3)&amp;"*",EUROSTAT_VBE_IND_2005!$D$7:$D$883,"3250*"))/1000</f>
        <v>0</v>
      </c>
      <c r="O164" s="17">
        <f>(SUMIFS(EUROSTAT_VBE_IND_2005!L$7:L$883,EUROSTAT_VBE_IND_2005!$B$7:$B$883,$D164,EUROSTAT_VBE_IND_2005!$C$7:$C$883,"*"&amp;RIGHT($A164,3)&amp;"*",EUROSTAT_VBE_IND_2005!$D$7:$D$883,"3250*"))/1000</f>
        <v>0</v>
      </c>
      <c r="P164" s="17">
        <f>(SUMIFS(EUROSTAT_VBE_IND_2005!M$7:M$883,EUROSTAT_VBE_IND_2005!$B$7:$B$883,$D164,EUROSTAT_VBE_IND_2005!$C$7:$C$883,"*"&amp;RIGHT($A164,3)&amp;"*",EUROSTAT_VBE_IND_2005!$D$7:$D$883,"3250*"))/1000</f>
        <v>0</v>
      </c>
      <c r="Q164" s="17">
        <f>(SUMIFS(EUROSTAT_VBE_IND_2005!N$7:N$883,EUROSTAT_VBE_IND_2005!$B$7:$B$883,$D164,EUROSTAT_VBE_IND_2005!$C$7:$C$883,"*"&amp;RIGHT($A164,3)&amp;"*",EUROSTAT_VBE_IND_2005!$D$7:$D$883,"3250*"))/1000</f>
        <v>0</v>
      </c>
      <c r="R164" s="17">
        <f>(SUMIFS(EUROSTAT_VBE_IND_2005!O$7:O$883,EUROSTAT_VBE_IND_2005!$B$7:$B$883,$D164,EUROSTAT_VBE_IND_2005!$C$7:$C$883,"*"&amp;RIGHT($A164,3)&amp;"*",EUROSTAT_VBE_IND_2005!$D$7:$D$883,"3250*"))/1000</f>
        <v>0</v>
      </c>
      <c r="S164" s="17">
        <f>(SUMIFS(EUROSTAT_VBE_IND_2005!P$7:P$883,EUROSTAT_VBE_IND_2005!$B$7:$B$883,$D164,EUROSTAT_VBE_IND_2005!$C$7:$C$883,"*"&amp;RIGHT($A164,3)&amp;"*",EUROSTAT_VBE_IND_2005!$D$7:$D$883,"3250*"))/1000</f>
        <v>83.996</v>
      </c>
      <c r="T164" s="17">
        <f>(SUMIFS(EUROSTAT_VBE_IND_2005!Q$7:Q$883,EUROSTAT_VBE_IND_2005!$B$7:$B$883,$D164,EUROSTAT_VBE_IND_2005!$C$7:$C$883,"*"&amp;RIGHT($A164,3)&amp;"*",EUROSTAT_VBE_IND_2005!$D$7:$D$883,"3250*"))/1000</f>
        <v>0</v>
      </c>
      <c r="U164" s="17">
        <f>(SUMIFS(EUROSTAT_VBE_IND_2005!R$7:R$883,EUROSTAT_VBE_IND_2005!$B$7:$B$883,$D164,EUROSTAT_VBE_IND_2005!$C$7:$C$883,"*"&amp;RIGHT($A164,3)&amp;"*",EUROSTAT_VBE_IND_2005!$D$7:$D$883,"3250*"))/1000</f>
        <v>0</v>
      </c>
      <c r="V164" s="17">
        <f>(SUMIFS(EUROSTAT_VBE_IND_2005!S$7:S$883,EUROSTAT_VBE_IND_2005!$B$7:$B$883,$D164,EUROSTAT_VBE_IND_2005!$C$7:$C$883,"*"&amp;RIGHT($A164,3)&amp;"*",EUROSTAT_VBE_IND_2005!$D$7:$D$883,"3250*"))/1000</f>
        <v>0</v>
      </c>
      <c r="W164" s="17">
        <f>(SUMIFS(EUROSTAT_VBE_IND_2005!T$7:T$883,EUROSTAT_VBE_IND_2005!$B$7:$B$883,$D164,EUROSTAT_VBE_IND_2005!$C$7:$C$883,"*"&amp;RIGHT($A164,3)&amp;"*",EUROSTAT_VBE_IND_2005!$D$7:$D$883,"3250*"))/1000</f>
        <v>0</v>
      </c>
      <c r="X164" s="17">
        <f>(SUMIFS(EUROSTAT_VBE_IND_2005!U$7:U$883,EUROSTAT_VBE_IND_2005!$B$7:$B$883,$D164,EUROSTAT_VBE_IND_2005!$C$7:$C$883,"*"&amp;RIGHT($A164,3)&amp;"*",EUROSTAT_VBE_IND_2005!$D$7:$D$883,"3250*"))/1000</f>
        <v>0</v>
      </c>
      <c r="Y164" s="17">
        <f>(SUMIFS(EUROSTAT_VBE_IND_2005!V$7:V$883,EUROSTAT_VBE_IND_2005!$B$7:$B$883,$D164,EUROSTAT_VBE_IND_2005!$C$7:$C$883,"*"&amp;RIGHT($A164,3)&amp;"*",EUROSTAT_VBE_IND_2005!$D$7:$D$883,"3250*"))/1000</f>
        <v>0</v>
      </c>
      <c r="Z164" s="17">
        <f>(SUMIFS(EUROSTAT_VBE_IND_2005!W$7:W$883,EUROSTAT_VBE_IND_2005!$B$7:$B$883,$D164,EUROSTAT_VBE_IND_2005!$C$7:$C$883,"*"&amp;RIGHT($A164,3)&amp;"*",EUROSTAT_VBE_IND_2005!$D$7:$D$883,"3250*"))/1000</f>
        <v>0</v>
      </c>
      <c r="AA164" s="17">
        <f>(SUMIFS(EUROSTAT_VBE_IND_2005!X$7:X$883,EUROSTAT_VBE_IND_2005!$B$7:$B$883,$D164,EUROSTAT_VBE_IND_2005!$C$7:$C$883,"*"&amp;RIGHT($A164,3)&amp;"*",EUROSTAT_VBE_IND_2005!$D$7:$D$883,"3250*"))/1000</f>
        <v>0</v>
      </c>
      <c r="AB164" s="17">
        <f>(SUMIFS(EUROSTAT_VBE_IND_2005!AA$7:AA$883,EUROSTAT_VBE_IND_2005!$B$7:$B$883,$D164,EUROSTAT_VBE_IND_2005!$C$7:$C$883,"*"&amp;RIGHT($A164,3)&amp;"*",EUROSTAT_VBE_IND_2005!$D$7:$D$883,"3250*"))/1000</f>
        <v>0</v>
      </c>
      <c r="AC164" s="17">
        <f>(SUMIFS(EUROSTAT_VBE_IND_2005!AB$7:AB$883,EUROSTAT_VBE_IND_2005!$B$7:$B$883,$D164,EUROSTAT_VBE_IND_2005!$C$7:$C$883,"*"&amp;RIGHT($A164,3)&amp;"*",EUROSTAT_VBE_IND_2005!$D$7:$D$883,"3250*"))/1000</f>
        <v>0</v>
      </c>
      <c r="AD164" s="17">
        <f>(SUMIFS(EUROSTAT_VBE_IND_2005!AC$7:AC$883,EUROSTAT_VBE_IND_2005!$B$7:$B$883,$D164,EUROSTAT_VBE_IND_2005!$C$7:$C$883,"*"&amp;RIGHT($A164,3)&amp;"*",EUROSTAT_VBE_IND_2005!$D$7:$D$883,"3250*"))/1000</f>
        <v>0</v>
      </c>
      <c r="AE164" s="17">
        <f>(SUMIFS(EUROSTAT_VBE_IND_2005!AD$7:AD$883,EUROSTAT_VBE_IND_2005!$B$7:$B$883,$D164,EUROSTAT_VBE_IND_2005!$C$7:$C$883,"*"&amp;RIGHT($A164,3)&amp;"*",EUROSTAT_VBE_IND_2005!$D$7:$D$883,"3250*"))/1000</f>
        <v>0</v>
      </c>
      <c r="AF164" s="17">
        <f>(SUMIFS(EUROSTAT_VBE_IND_2005!AE$7:AE$883,EUROSTAT_VBE_IND_2005!$B$7:$B$883,$D164,EUROSTAT_VBE_IND_2005!$C$7:$C$883,"*"&amp;RIGHT($A164,3)&amp;"*",EUROSTAT_VBE_IND_2005!$D$7:$D$883,"3250*"))/1000</f>
        <v>0</v>
      </c>
      <c r="AG164" s="17">
        <f>(SUMIFS(EUROSTAT_VBE_IND_2005!AF$7:AF$883,EUROSTAT_VBE_IND_2005!$B$7:$B$883,$D164,EUROSTAT_VBE_IND_2005!$C$7:$C$883,"*"&amp;RIGHT($A164,3)&amp;"*",EUROSTAT_VBE_IND_2005!$D$7:$D$883,"3250*"))/1000</f>
        <v>0</v>
      </c>
      <c r="AH164" s="17">
        <f>(SUMIFS(EUROSTAT_VBE_IND_2005!AH$7:AH$883,EUROSTAT_VBE_IND_2005!$B$7:$B$883,$D164,EUROSTAT_VBE_IND_2005!$C$7:$C$883,"*"&amp;RIGHT($A164,3)&amp;"*",EUROSTAT_VBE_IND_2005!$D$7:$D$883,"3250*"))/1000</f>
        <v>6.996</v>
      </c>
      <c r="AI164" s="17">
        <f>(SUMIFS(EUROSTAT_VBE_IND_2005!AI$7:AI$883,EUROSTAT_VBE_IND_2005!$B$7:$B$883,$D164,EUROSTAT_VBE_IND_2005!$C$7:$C$883,"*"&amp;RIGHT($A164,3)&amp;"*",EUROSTAT_VBE_IND_2005!$D$7:$D$883,"3250*"))/1000</f>
        <v>0</v>
      </c>
      <c r="AJ164" s="17">
        <f>(SUMIFS(EUROSTAT_VBE_IND_2005!AJ$7:AJ$883,EUROSTAT_VBE_IND_2005!$B$7:$B$883,$D164,EUROSTAT_VBE_IND_2005!$C$7:$C$883,"*"&amp;RIGHT($A164,3)&amp;"*",EUROSTAT_VBE_IND_2005!$D$7:$D$883,"3250*"))/1000</f>
        <v>0</v>
      </c>
      <c r="AK164" s="17">
        <f>(SUMIFS(EUROSTAT_VBE_IND_2005!AK$7:AK$883,EUROSTAT_VBE_IND_2005!$B$7:$B$883,$D164,EUROSTAT_VBE_IND_2005!$C$7:$C$883,"*"&amp;RIGHT($A164,3)&amp;"*",EUROSTAT_VBE_IND_2005!$D$7:$D$883,"3250*"))/1000</f>
        <v>0</v>
      </c>
      <c r="AL164" s="198"/>
      <c r="AM164" s="198"/>
      <c r="AN164" s="198"/>
      <c r="AO164" s="17">
        <f>(SUMIFS(EUROSTAT_VBE_IND_2005!Y$7:Y$883,EUROSTAT_VBE_IND_2005!$B$7:$B$883,$D164,EUROSTAT_VBE_IND_2005!$C$7:$C$883,"*"&amp;RIGHT($A164,3)&amp;"*",EUROSTAT_VBE_IND_2005!$D$7:$D$883,"3250*"))/1000</f>
        <v>0</v>
      </c>
      <c r="AP164" s="17">
        <f>(SUMIFS(EUROSTAT_VBE_IND_2005!Z$7:Z$883,EUROSTAT_VBE_IND_2005!$B$7:$B$883,$D164,EUROSTAT_VBE_IND_2005!$C$7:$C$883,"*"&amp;RIGHT($A164,3)&amp;"*",EUROSTAT_VBE_IND_2005!$D$7:$D$883,"3250*"))/1000</f>
        <v>0</v>
      </c>
      <c r="AQ164" s="17">
        <f>(SUMIFS(EUROSTAT_VBE_IND_2005!AG$7:AG$883,EUROSTAT_VBE_IND_2005!$B$7:$B$883,$D164,EUROSTAT_VBE_IND_2005!$C$7:$C$883,"*"&amp;RIGHT($A164,3)&amp;"*",EUROSTAT_VBE_IND_2005!$D$7:$D$883,"3250*"))/1000</f>
        <v>13.992</v>
      </c>
    </row>
    <row r="165" spans="1:43">
      <c r="A165" t="str">
        <f>LEFT(EUROSTAT_VBE_IND_2005!$C$190,8)</f>
        <v>B_101815</v>
      </c>
      <c r="B165" s="28" t="s">
        <v>299</v>
      </c>
      <c r="C165" t="s">
        <v>293</v>
      </c>
      <c r="D165" t="s">
        <v>55</v>
      </c>
      <c r="E165" t="s">
        <v>237</v>
      </c>
      <c r="F165" t="s">
        <v>257</v>
      </c>
      <c r="G165" s="17">
        <f>(SUMIFS(EUROSTAT_VBE_IND_2005!E$7:E$883,EUROSTAT_VBE_IND_2005!$B$7:$B$883,$D165,EUROSTAT_VBE_IND_2005!$C$7:$C$883,"*"&amp;RIGHT($A165,3)&amp;"*",EUROSTAT_VBE_IND_2005!$D$7:$D$883,"3270A*"))/1000+(SUMIFS(EUROSTAT_VBE_IND_2005!E$7:E$883,EUROSTAT_VBE_IND_2005!$B$7:$B$883,$D165,EUROSTAT_VBE_IND_2005!$C$7:$C$883,"*"&amp;RIGHT($A165,3)&amp;"*",EUROSTAT_VBE_IND_2005!$D$7:$D$883,"3285*"))/1000+(SUMIFS(EUROSTAT_VBE_IND_2005!E$7:E$883,EUROSTAT_VBE_IND_2005!$B$7:$B$883,$D165,EUROSTAT_VBE_IND_2005!$C$7:$C$883,"*"&amp;RIGHT($A165,3)&amp;"*",EUROSTAT_VBE_IND_2005!$D$7:$D$883,"3295*"))/1000+(SUMIFS(EUROSTAT_VBE_IND_2005!E$7:E$883,EUROSTAT_VBE_IND_2005!$B$7:$B$883,$D165,EUROSTAT_VBE_IND_2005!$C$7:$C$883,"*"&amp;RIGHT($A165,3)&amp;"*",EUROSTAT_VBE_IND_2005!$D$7:$D$883,"2410*"))/1000+(SUMIFS(EUROSTAT_VBE_IND_2005!E$7:E$883,EUROSTAT_VBE_IND_2005!$B$7:$B$883,$D165,EUROSTAT_VBE_IND_2005!$C$7:$C$883,"*"&amp;RIGHT($A165,3)&amp;"*",EUROSTAT_VBE_IND_2005!$D$7:$D$883,"3105*"))/1000</f>
        <v>0.52</v>
      </c>
      <c r="H165" s="17">
        <f>(SUMIFS(EUROSTAT_VBE_IND_2005!F$7:F$883,EUROSTAT_VBE_IND_2005!$B$7:$B$883,$D165,EUROSTAT_VBE_IND_2005!$C$7:$C$883,"*"&amp;RIGHT($A165,3)&amp;"*",EUROSTAT_VBE_IND_2005!$D$7:$D$883,"3270A*"))/1000+(SUMIFS(EUROSTAT_VBE_IND_2005!F$7:F$883,EUROSTAT_VBE_IND_2005!$B$7:$B$883,$D165,EUROSTAT_VBE_IND_2005!$C$7:$C$883,"*"&amp;RIGHT($A165,3)&amp;"*",EUROSTAT_VBE_IND_2005!$D$7:$D$883,"3285*"))/1000+(SUMIFS(EUROSTAT_VBE_IND_2005!F$7:F$883,EUROSTAT_VBE_IND_2005!$B$7:$B$883,$D165,EUROSTAT_VBE_IND_2005!$C$7:$C$883,"*"&amp;RIGHT($A165,3)&amp;"*",EUROSTAT_VBE_IND_2005!$D$7:$D$883,"3295*"))/1000+(SUMIFS(EUROSTAT_VBE_IND_2005!F$7:F$883,EUROSTAT_VBE_IND_2005!$B$7:$B$883,$D165,EUROSTAT_VBE_IND_2005!$C$7:$C$883,"*"&amp;RIGHT($A165,3)&amp;"*",EUROSTAT_VBE_IND_2005!$D$7:$D$883,"2410*"))/1000+(SUMIFS(EUROSTAT_VBE_IND_2005!F$7:F$883,EUROSTAT_VBE_IND_2005!$B$7:$B$883,$D165,EUROSTAT_VBE_IND_2005!$C$7:$C$883,"*"&amp;RIGHT($A165,3)&amp;"*",EUROSTAT_VBE_IND_2005!$D$7:$D$883,"3105*"))/1000</f>
        <v>5.08</v>
      </c>
      <c r="I165" s="17">
        <f>(SUMIFS(EUROSTAT_VBE_IND_2005!G$7:G$883,EUROSTAT_VBE_IND_2005!$B$7:$B$883,$D165,EUROSTAT_VBE_IND_2005!$C$7:$C$883,"*"&amp;RIGHT($A165,3)&amp;"*",EUROSTAT_VBE_IND_2005!$D$7:$D$883,"3270A*"))/1000+(SUMIFS(EUROSTAT_VBE_IND_2005!G$7:G$883,EUROSTAT_VBE_IND_2005!$B$7:$B$883,$D165,EUROSTAT_VBE_IND_2005!$C$7:$C$883,"*"&amp;RIGHT($A165,3)&amp;"*",EUROSTAT_VBE_IND_2005!$D$7:$D$883,"3285*"))/1000+(SUMIFS(EUROSTAT_VBE_IND_2005!G$7:G$883,EUROSTAT_VBE_IND_2005!$B$7:$B$883,$D165,EUROSTAT_VBE_IND_2005!$C$7:$C$883,"*"&amp;RIGHT($A165,3)&amp;"*",EUROSTAT_VBE_IND_2005!$D$7:$D$883,"3295*"))/1000+(SUMIFS(EUROSTAT_VBE_IND_2005!G$7:G$883,EUROSTAT_VBE_IND_2005!$B$7:$B$883,$D165,EUROSTAT_VBE_IND_2005!$C$7:$C$883,"*"&amp;RIGHT($A165,3)&amp;"*",EUROSTAT_VBE_IND_2005!$D$7:$D$883,"2410*"))/1000+(SUMIFS(EUROSTAT_VBE_IND_2005!G$7:G$883,EUROSTAT_VBE_IND_2005!$B$7:$B$883,$D165,EUROSTAT_VBE_IND_2005!$C$7:$C$883,"*"&amp;RIGHT($A165,3)&amp;"*",EUROSTAT_VBE_IND_2005!$D$7:$D$883,"3105*"))/1000</f>
        <v>5.212</v>
      </c>
      <c r="J165" s="198"/>
      <c r="K165" s="17">
        <f>(SUMIFS(EUROSTAT_VBE_IND_2005!H$7:H$883,EUROSTAT_VBE_IND_2005!$B$7:$B$883,$D165,EUROSTAT_VBE_IND_2005!$C$7:$C$883,"*"&amp;RIGHT($A165,3)&amp;"*",EUROSTAT_VBE_IND_2005!$D$7:$D$883,"3270A*"))/1000+(SUMIFS(EUROSTAT_VBE_IND_2005!H$7:H$883,EUROSTAT_VBE_IND_2005!$B$7:$B$883,$D165,EUROSTAT_VBE_IND_2005!$C$7:$C$883,"*"&amp;RIGHT($A165,3)&amp;"*",EUROSTAT_VBE_IND_2005!$D$7:$D$883,"3285*"))/1000+(SUMIFS(EUROSTAT_VBE_IND_2005!H$7:H$883,EUROSTAT_VBE_IND_2005!$B$7:$B$883,$D165,EUROSTAT_VBE_IND_2005!$C$7:$C$883,"*"&amp;RIGHT($A165,3)&amp;"*",EUROSTAT_VBE_IND_2005!$D$7:$D$883,"3295*"))/1000+(SUMIFS(EUROSTAT_VBE_IND_2005!H$7:H$883,EUROSTAT_VBE_IND_2005!$B$7:$B$883,$D165,EUROSTAT_VBE_IND_2005!$C$7:$C$883,"*"&amp;RIGHT($A165,3)&amp;"*",EUROSTAT_VBE_IND_2005!$D$7:$D$883,"2410*"))/1000+(SUMIFS(EUROSTAT_VBE_IND_2005!H$7:H$883,EUROSTAT_VBE_IND_2005!$B$7:$B$883,$D165,EUROSTAT_VBE_IND_2005!$C$7:$C$883,"*"&amp;RIGHT($A165,3)&amp;"*",EUROSTAT_VBE_IND_2005!$D$7:$D$883,"3105*"))/1000</f>
        <v>0</v>
      </c>
      <c r="L165" s="17">
        <f>(SUMIFS(EUROSTAT_VBE_IND_2005!I$7:I$883,EUROSTAT_VBE_IND_2005!$B$7:$B$883,$D165,EUROSTAT_VBE_IND_2005!$C$7:$C$883,"*"&amp;RIGHT($A165,3)&amp;"*",EUROSTAT_VBE_IND_2005!$D$7:$D$883,"3270A*"))/1000+(SUMIFS(EUROSTAT_VBE_IND_2005!I$7:I$883,EUROSTAT_VBE_IND_2005!$B$7:$B$883,$D165,EUROSTAT_VBE_IND_2005!$C$7:$C$883,"*"&amp;RIGHT($A165,3)&amp;"*",EUROSTAT_VBE_IND_2005!$D$7:$D$883,"3285*"))/1000+(SUMIFS(EUROSTAT_VBE_IND_2005!I$7:I$883,EUROSTAT_VBE_IND_2005!$B$7:$B$883,$D165,EUROSTAT_VBE_IND_2005!$C$7:$C$883,"*"&amp;RIGHT($A165,3)&amp;"*",EUROSTAT_VBE_IND_2005!$D$7:$D$883,"3295*"))/1000+(SUMIFS(EUROSTAT_VBE_IND_2005!I$7:I$883,EUROSTAT_VBE_IND_2005!$B$7:$B$883,$D165,EUROSTAT_VBE_IND_2005!$C$7:$C$883,"*"&amp;RIGHT($A165,3)&amp;"*",EUROSTAT_VBE_IND_2005!$D$7:$D$883,"2410*"))/1000+(SUMIFS(EUROSTAT_VBE_IND_2005!I$7:I$883,EUROSTAT_VBE_IND_2005!$B$7:$B$883,$D165,EUROSTAT_VBE_IND_2005!$C$7:$C$883,"*"&amp;RIGHT($A165,3)&amp;"*",EUROSTAT_VBE_IND_2005!$D$7:$D$883,"3105*"))/1000</f>
        <v>6</v>
      </c>
      <c r="M165" s="17">
        <f>(SUMIFS(EUROSTAT_VBE_IND_2005!J$7:J$883,EUROSTAT_VBE_IND_2005!$B$7:$B$883,$D165,EUROSTAT_VBE_IND_2005!$C$7:$C$883,"*"&amp;RIGHT($A165,3)&amp;"*",EUROSTAT_VBE_IND_2005!$D$7:$D$883,"3270A*"))/1000+(SUMIFS(EUROSTAT_VBE_IND_2005!J$7:J$883,EUROSTAT_VBE_IND_2005!$B$7:$B$883,$D165,EUROSTAT_VBE_IND_2005!$C$7:$C$883,"*"&amp;RIGHT($A165,3)&amp;"*",EUROSTAT_VBE_IND_2005!$D$7:$D$883,"3285*"))/1000+(SUMIFS(EUROSTAT_VBE_IND_2005!J$7:J$883,EUROSTAT_VBE_IND_2005!$B$7:$B$883,$D165,EUROSTAT_VBE_IND_2005!$C$7:$C$883,"*"&amp;RIGHT($A165,3)&amp;"*",EUROSTAT_VBE_IND_2005!$D$7:$D$883,"3295*"))/1000+(SUMIFS(EUROSTAT_VBE_IND_2005!J$7:J$883,EUROSTAT_VBE_IND_2005!$B$7:$B$883,$D165,EUROSTAT_VBE_IND_2005!$C$7:$C$883,"*"&amp;RIGHT($A165,3)&amp;"*",EUROSTAT_VBE_IND_2005!$D$7:$D$883,"2410*"))/1000+(SUMIFS(EUROSTAT_VBE_IND_2005!J$7:J$883,EUROSTAT_VBE_IND_2005!$B$7:$B$883,$D165,EUROSTAT_VBE_IND_2005!$C$7:$C$883,"*"&amp;RIGHT($A165,3)&amp;"*",EUROSTAT_VBE_IND_2005!$D$7:$D$883,"3105*"))/1000</f>
        <v>46.763</v>
      </c>
      <c r="N165" s="17">
        <f>(SUMIFS(EUROSTAT_VBE_IND_2005!K$7:K$883,EUROSTAT_VBE_IND_2005!$B$7:$B$883,$D165,EUROSTAT_VBE_IND_2005!$C$7:$C$883,"*"&amp;RIGHT($A165,3)&amp;"*",EUROSTAT_VBE_IND_2005!$D$7:$D$883,"3270A*"))/1000+(SUMIFS(EUROSTAT_VBE_IND_2005!K$7:K$883,EUROSTAT_VBE_IND_2005!$B$7:$B$883,$D165,EUROSTAT_VBE_IND_2005!$C$7:$C$883,"*"&amp;RIGHT($A165,3)&amp;"*",EUROSTAT_VBE_IND_2005!$D$7:$D$883,"3285*"))/1000+(SUMIFS(EUROSTAT_VBE_IND_2005!K$7:K$883,EUROSTAT_VBE_IND_2005!$B$7:$B$883,$D165,EUROSTAT_VBE_IND_2005!$C$7:$C$883,"*"&amp;RIGHT($A165,3)&amp;"*",EUROSTAT_VBE_IND_2005!$D$7:$D$883,"3295*"))/1000+(SUMIFS(EUROSTAT_VBE_IND_2005!K$7:K$883,EUROSTAT_VBE_IND_2005!$B$7:$B$883,$D165,EUROSTAT_VBE_IND_2005!$C$7:$C$883,"*"&amp;RIGHT($A165,3)&amp;"*",EUROSTAT_VBE_IND_2005!$D$7:$D$883,"2410*"))/1000+(SUMIFS(EUROSTAT_VBE_IND_2005!K$7:K$883,EUROSTAT_VBE_IND_2005!$B$7:$B$883,$D165,EUROSTAT_VBE_IND_2005!$C$7:$C$883,"*"&amp;RIGHT($A165,3)&amp;"*",EUROSTAT_VBE_IND_2005!$D$7:$D$883,"3105*"))/1000</f>
        <v>0.48</v>
      </c>
      <c r="O165" s="17">
        <f>(SUMIFS(EUROSTAT_VBE_IND_2005!L$7:L$883,EUROSTAT_VBE_IND_2005!$B$7:$B$883,$D165,EUROSTAT_VBE_IND_2005!$C$7:$C$883,"*"&amp;RIGHT($A165,3)&amp;"*",EUROSTAT_VBE_IND_2005!$D$7:$D$883,"3270A*"))/1000+(SUMIFS(EUROSTAT_VBE_IND_2005!L$7:L$883,EUROSTAT_VBE_IND_2005!$B$7:$B$883,$D165,EUROSTAT_VBE_IND_2005!$C$7:$C$883,"*"&amp;RIGHT($A165,3)&amp;"*",EUROSTAT_VBE_IND_2005!$D$7:$D$883,"3285*"))/1000+(SUMIFS(EUROSTAT_VBE_IND_2005!L$7:L$883,EUROSTAT_VBE_IND_2005!$B$7:$B$883,$D165,EUROSTAT_VBE_IND_2005!$C$7:$C$883,"*"&amp;RIGHT($A165,3)&amp;"*",EUROSTAT_VBE_IND_2005!$D$7:$D$883,"3295*"))/1000+(SUMIFS(EUROSTAT_VBE_IND_2005!L$7:L$883,EUROSTAT_VBE_IND_2005!$B$7:$B$883,$D165,EUROSTAT_VBE_IND_2005!$C$7:$C$883,"*"&amp;RIGHT($A165,3)&amp;"*",EUROSTAT_VBE_IND_2005!$D$7:$D$883,"2410*"))/1000+(SUMIFS(EUROSTAT_VBE_IND_2005!L$7:L$883,EUROSTAT_VBE_IND_2005!$B$7:$B$883,$D165,EUROSTAT_VBE_IND_2005!$C$7:$C$883,"*"&amp;RIGHT($A165,3)&amp;"*",EUROSTAT_VBE_IND_2005!$D$7:$D$883,"3105*"))/1000</f>
        <v>0</v>
      </c>
      <c r="P165" s="17">
        <f>(SUMIFS(EUROSTAT_VBE_IND_2005!M$7:M$883,EUROSTAT_VBE_IND_2005!$B$7:$B$883,$D165,EUROSTAT_VBE_IND_2005!$C$7:$C$883,"*"&amp;RIGHT($A165,3)&amp;"*",EUROSTAT_VBE_IND_2005!$D$7:$D$883,"3270A*"))/1000+(SUMIFS(EUROSTAT_VBE_IND_2005!M$7:M$883,EUROSTAT_VBE_IND_2005!$B$7:$B$883,$D165,EUROSTAT_VBE_IND_2005!$C$7:$C$883,"*"&amp;RIGHT($A165,3)&amp;"*",EUROSTAT_VBE_IND_2005!$D$7:$D$883,"3285*"))/1000+(SUMIFS(EUROSTAT_VBE_IND_2005!M$7:M$883,EUROSTAT_VBE_IND_2005!$B$7:$B$883,$D165,EUROSTAT_VBE_IND_2005!$C$7:$C$883,"*"&amp;RIGHT($A165,3)&amp;"*",EUROSTAT_VBE_IND_2005!$D$7:$D$883,"3295*"))/1000+(SUMIFS(EUROSTAT_VBE_IND_2005!M$7:M$883,EUROSTAT_VBE_IND_2005!$B$7:$B$883,$D165,EUROSTAT_VBE_IND_2005!$C$7:$C$883,"*"&amp;RIGHT($A165,3)&amp;"*",EUROSTAT_VBE_IND_2005!$D$7:$D$883,"2410*"))/1000+(SUMIFS(EUROSTAT_VBE_IND_2005!M$7:M$883,EUROSTAT_VBE_IND_2005!$B$7:$B$883,$D165,EUROSTAT_VBE_IND_2005!$C$7:$C$883,"*"&amp;RIGHT($A165,3)&amp;"*",EUROSTAT_VBE_IND_2005!$D$7:$D$883,"3105*"))/1000</f>
        <v>4.24</v>
      </c>
      <c r="Q165" s="17">
        <f>(SUMIFS(EUROSTAT_VBE_IND_2005!N$7:N$883,EUROSTAT_VBE_IND_2005!$B$7:$B$883,$D165,EUROSTAT_VBE_IND_2005!$C$7:$C$883,"*"&amp;RIGHT($A165,3)&amp;"*",EUROSTAT_VBE_IND_2005!$D$7:$D$883,"3270A*"))/1000+(SUMIFS(EUROSTAT_VBE_IND_2005!N$7:N$883,EUROSTAT_VBE_IND_2005!$B$7:$B$883,$D165,EUROSTAT_VBE_IND_2005!$C$7:$C$883,"*"&amp;RIGHT($A165,3)&amp;"*",EUROSTAT_VBE_IND_2005!$D$7:$D$883,"3285*"))/1000+(SUMIFS(EUROSTAT_VBE_IND_2005!N$7:N$883,EUROSTAT_VBE_IND_2005!$B$7:$B$883,$D165,EUROSTAT_VBE_IND_2005!$C$7:$C$883,"*"&amp;RIGHT($A165,3)&amp;"*",EUROSTAT_VBE_IND_2005!$D$7:$D$883,"3295*"))/1000+(SUMIFS(EUROSTAT_VBE_IND_2005!N$7:N$883,EUROSTAT_VBE_IND_2005!$B$7:$B$883,$D165,EUROSTAT_VBE_IND_2005!$C$7:$C$883,"*"&amp;RIGHT($A165,3)&amp;"*",EUROSTAT_VBE_IND_2005!$D$7:$D$883,"2410*"))/1000+(SUMIFS(EUROSTAT_VBE_IND_2005!N$7:N$883,EUROSTAT_VBE_IND_2005!$B$7:$B$883,$D165,EUROSTAT_VBE_IND_2005!$C$7:$C$883,"*"&amp;RIGHT($A165,3)&amp;"*",EUROSTAT_VBE_IND_2005!$D$7:$D$883,"3105*"))/1000</f>
        <v>10.178</v>
      </c>
      <c r="R165" s="17">
        <f>(SUMIFS(EUROSTAT_VBE_IND_2005!O$7:O$883,EUROSTAT_VBE_IND_2005!$B$7:$B$883,$D165,EUROSTAT_VBE_IND_2005!$C$7:$C$883,"*"&amp;RIGHT($A165,3)&amp;"*",EUROSTAT_VBE_IND_2005!$D$7:$D$883,"3270A*"))/1000+(SUMIFS(EUROSTAT_VBE_IND_2005!O$7:O$883,EUROSTAT_VBE_IND_2005!$B$7:$B$883,$D165,EUROSTAT_VBE_IND_2005!$C$7:$C$883,"*"&amp;RIGHT($A165,3)&amp;"*",EUROSTAT_VBE_IND_2005!$D$7:$D$883,"3285*"))/1000+(SUMIFS(EUROSTAT_VBE_IND_2005!O$7:O$883,EUROSTAT_VBE_IND_2005!$B$7:$B$883,$D165,EUROSTAT_VBE_IND_2005!$C$7:$C$883,"*"&amp;RIGHT($A165,3)&amp;"*",EUROSTAT_VBE_IND_2005!$D$7:$D$883,"3295*"))/1000+(SUMIFS(EUROSTAT_VBE_IND_2005!O$7:O$883,EUROSTAT_VBE_IND_2005!$B$7:$B$883,$D165,EUROSTAT_VBE_IND_2005!$C$7:$C$883,"*"&amp;RIGHT($A165,3)&amp;"*",EUROSTAT_VBE_IND_2005!$D$7:$D$883,"2410*"))/1000+(SUMIFS(EUROSTAT_VBE_IND_2005!O$7:O$883,EUROSTAT_VBE_IND_2005!$B$7:$B$883,$D165,EUROSTAT_VBE_IND_2005!$C$7:$C$883,"*"&amp;RIGHT($A165,3)&amp;"*",EUROSTAT_VBE_IND_2005!$D$7:$D$883,"3105*"))/1000</f>
        <v>2.705</v>
      </c>
      <c r="S165" s="17">
        <f>(SUMIFS(EUROSTAT_VBE_IND_2005!P$7:P$883,EUROSTAT_VBE_IND_2005!$B$7:$B$883,$D165,EUROSTAT_VBE_IND_2005!$C$7:$C$883,"*"&amp;RIGHT($A165,3)&amp;"*",EUROSTAT_VBE_IND_2005!$D$7:$D$883,"3270A*"))/1000+(SUMIFS(EUROSTAT_VBE_IND_2005!P$7:P$883,EUROSTAT_VBE_IND_2005!$B$7:$B$883,$D165,EUROSTAT_VBE_IND_2005!$C$7:$C$883,"*"&amp;RIGHT($A165,3)&amp;"*",EUROSTAT_VBE_IND_2005!$D$7:$D$883,"3285*"))/1000+(SUMIFS(EUROSTAT_VBE_IND_2005!P$7:P$883,EUROSTAT_VBE_IND_2005!$B$7:$B$883,$D165,EUROSTAT_VBE_IND_2005!$C$7:$C$883,"*"&amp;RIGHT($A165,3)&amp;"*",EUROSTAT_VBE_IND_2005!$D$7:$D$883,"3295*"))/1000+(SUMIFS(EUROSTAT_VBE_IND_2005!P$7:P$883,EUROSTAT_VBE_IND_2005!$B$7:$B$883,$D165,EUROSTAT_VBE_IND_2005!$C$7:$C$883,"*"&amp;RIGHT($A165,3)&amp;"*",EUROSTAT_VBE_IND_2005!$D$7:$D$883,"2410*"))/1000+(SUMIFS(EUROSTAT_VBE_IND_2005!P$7:P$883,EUROSTAT_VBE_IND_2005!$B$7:$B$883,$D165,EUROSTAT_VBE_IND_2005!$C$7:$C$883,"*"&amp;RIGHT($A165,3)&amp;"*",EUROSTAT_VBE_IND_2005!$D$7:$D$883,"3105*"))/1000</f>
        <v>12.2</v>
      </c>
      <c r="T165" s="17">
        <f>(SUMIFS(EUROSTAT_VBE_IND_2005!Q$7:Q$883,EUROSTAT_VBE_IND_2005!$B$7:$B$883,$D165,EUROSTAT_VBE_IND_2005!$C$7:$C$883,"*"&amp;RIGHT($A165,3)&amp;"*",EUROSTAT_VBE_IND_2005!$D$7:$D$883,"3270A*"))/1000+(SUMIFS(EUROSTAT_VBE_IND_2005!Q$7:Q$883,EUROSTAT_VBE_IND_2005!$B$7:$B$883,$D165,EUROSTAT_VBE_IND_2005!$C$7:$C$883,"*"&amp;RIGHT($A165,3)&amp;"*",EUROSTAT_VBE_IND_2005!$D$7:$D$883,"3285*"))/1000+(SUMIFS(EUROSTAT_VBE_IND_2005!Q$7:Q$883,EUROSTAT_VBE_IND_2005!$B$7:$B$883,$D165,EUROSTAT_VBE_IND_2005!$C$7:$C$883,"*"&amp;RIGHT($A165,3)&amp;"*",EUROSTAT_VBE_IND_2005!$D$7:$D$883,"3295*"))/1000+(SUMIFS(EUROSTAT_VBE_IND_2005!Q$7:Q$883,EUROSTAT_VBE_IND_2005!$B$7:$B$883,$D165,EUROSTAT_VBE_IND_2005!$C$7:$C$883,"*"&amp;RIGHT($A165,3)&amp;"*",EUROSTAT_VBE_IND_2005!$D$7:$D$883,"2410*"))/1000+(SUMIFS(EUROSTAT_VBE_IND_2005!Q$7:Q$883,EUROSTAT_VBE_IND_2005!$B$7:$B$883,$D165,EUROSTAT_VBE_IND_2005!$C$7:$C$883,"*"&amp;RIGHT($A165,3)&amp;"*",EUROSTAT_VBE_IND_2005!$D$7:$D$883,"3105*"))/1000</f>
        <v>2.272</v>
      </c>
      <c r="U165" s="17">
        <f>(SUMIFS(EUROSTAT_VBE_IND_2005!R$7:R$883,EUROSTAT_VBE_IND_2005!$B$7:$B$883,$D165,EUROSTAT_VBE_IND_2005!$C$7:$C$883,"*"&amp;RIGHT($A165,3)&amp;"*",EUROSTAT_VBE_IND_2005!$D$7:$D$883,"3270A*"))/1000+(SUMIFS(EUROSTAT_VBE_IND_2005!R$7:R$883,EUROSTAT_VBE_IND_2005!$B$7:$B$883,$D165,EUROSTAT_VBE_IND_2005!$C$7:$C$883,"*"&amp;RIGHT($A165,3)&amp;"*",EUROSTAT_VBE_IND_2005!$D$7:$D$883,"3285*"))/1000+(SUMIFS(EUROSTAT_VBE_IND_2005!R$7:R$883,EUROSTAT_VBE_IND_2005!$B$7:$B$883,$D165,EUROSTAT_VBE_IND_2005!$C$7:$C$883,"*"&amp;RIGHT($A165,3)&amp;"*",EUROSTAT_VBE_IND_2005!$D$7:$D$883,"3295*"))/1000+(SUMIFS(EUROSTAT_VBE_IND_2005!R$7:R$883,EUROSTAT_VBE_IND_2005!$B$7:$B$883,$D165,EUROSTAT_VBE_IND_2005!$C$7:$C$883,"*"&amp;RIGHT($A165,3)&amp;"*",EUROSTAT_VBE_IND_2005!$D$7:$D$883,"2410*"))/1000+(SUMIFS(EUROSTAT_VBE_IND_2005!R$7:R$883,EUROSTAT_VBE_IND_2005!$B$7:$B$883,$D165,EUROSTAT_VBE_IND_2005!$C$7:$C$883,"*"&amp;RIGHT($A165,3)&amp;"*",EUROSTAT_VBE_IND_2005!$D$7:$D$883,"3105*"))/1000</f>
        <v>1.04</v>
      </c>
      <c r="V165" s="17">
        <f>(SUMIFS(EUROSTAT_VBE_IND_2005!S$7:S$883,EUROSTAT_VBE_IND_2005!$B$7:$B$883,$D165,EUROSTAT_VBE_IND_2005!$C$7:$C$883,"*"&amp;RIGHT($A165,3)&amp;"*",EUROSTAT_VBE_IND_2005!$D$7:$D$883,"3270A*"))/1000+(SUMIFS(EUROSTAT_VBE_IND_2005!S$7:S$883,EUROSTAT_VBE_IND_2005!$B$7:$B$883,$D165,EUROSTAT_VBE_IND_2005!$C$7:$C$883,"*"&amp;RIGHT($A165,3)&amp;"*",EUROSTAT_VBE_IND_2005!$D$7:$D$883,"3285*"))/1000+(SUMIFS(EUROSTAT_VBE_IND_2005!S$7:S$883,EUROSTAT_VBE_IND_2005!$B$7:$B$883,$D165,EUROSTAT_VBE_IND_2005!$C$7:$C$883,"*"&amp;RIGHT($A165,3)&amp;"*",EUROSTAT_VBE_IND_2005!$D$7:$D$883,"3295*"))/1000+(SUMIFS(EUROSTAT_VBE_IND_2005!S$7:S$883,EUROSTAT_VBE_IND_2005!$B$7:$B$883,$D165,EUROSTAT_VBE_IND_2005!$C$7:$C$883,"*"&amp;RIGHT($A165,3)&amp;"*",EUROSTAT_VBE_IND_2005!$D$7:$D$883,"2410*"))/1000+(SUMIFS(EUROSTAT_VBE_IND_2005!S$7:S$883,EUROSTAT_VBE_IND_2005!$B$7:$B$883,$D165,EUROSTAT_VBE_IND_2005!$C$7:$C$883,"*"&amp;RIGHT($A165,3)&amp;"*",EUROSTAT_VBE_IND_2005!$D$7:$D$883,"3105*"))/1000</f>
        <v>1</v>
      </c>
      <c r="W165" s="17">
        <f>(SUMIFS(EUROSTAT_VBE_IND_2005!T$7:T$883,EUROSTAT_VBE_IND_2005!$B$7:$B$883,$D165,EUROSTAT_VBE_IND_2005!$C$7:$C$883,"*"&amp;RIGHT($A165,3)&amp;"*",EUROSTAT_VBE_IND_2005!$D$7:$D$883,"3270A*"))/1000+(SUMIFS(EUROSTAT_VBE_IND_2005!T$7:T$883,EUROSTAT_VBE_IND_2005!$B$7:$B$883,$D165,EUROSTAT_VBE_IND_2005!$C$7:$C$883,"*"&amp;RIGHT($A165,3)&amp;"*",EUROSTAT_VBE_IND_2005!$D$7:$D$883,"3285*"))/1000+(SUMIFS(EUROSTAT_VBE_IND_2005!T$7:T$883,EUROSTAT_VBE_IND_2005!$B$7:$B$883,$D165,EUROSTAT_VBE_IND_2005!$C$7:$C$883,"*"&amp;RIGHT($A165,3)&amp;"*",EUROSTAT_VBE_IND_2005!$D$7:$D$883,"3295*"))/1000+(SUMIFS(EUROSTAT_VBE_IND_2005!T$7:T$883,EUROSTAT_VBE_IND_2005!$B$7:$B$883,$D165,EUROSTAT_VBE_IND_2005!$C$7:$C$883,"*"&amp;RIGHT($A165,3)&amp;"*",EUROSTAT_VBE_IND_2005!$D$7:$D$883,"2410*"))/1000+(SUMIFS(EUROSTAT_VBE_IND_2005!T$7:T$883,EUROSTAT_VBE_IND_2005!$B$7:$B$883,$D165,EUROSTAT_VBE_IND_2005!$C$7:$C$883,"*"&amp;RIGHT($A165,3)&amp;"*",EUROSTAT_VBE_IND_2005!$D$7:$D$883,"3105*"))/1000</f>
        <v>0</v>
      </c>
      <c r="X165" s="17">
        <f>(SUMIFS(EUROSTAT_VBE_IND_2005!U$7:U$883,EUROSTAT_VBE_IND_2005!$B$7:$B$883,$D165,EUROSTAT_VBE_IND_2005!$C$7:$C$883,"*"&amp;RIGHT($A165,3)&amp;"*",EUROSTAT_VBE_IND_2005!$D$7:$D$883,"3270A*"))/1000+(SUMIFS(EUROSTAT_VBE_IND_2005!U$7:U$883,EUROSTAT_VBE_IND_2005!$B$7:$B$883,$D165,EUROSTAT_VBE_IND_2005!$C$7:$C$883,"*"&amp;RIGHT($A165,3)&amp;"*",EUROSTAT_VBE_IND_2005!$D$7:$D$883,"3285*"))/1000+(SUMIFS(EUROSTAT_VBE_IND_2005!U$7:U$883,EUROSTAT_VBE_IND_2005!$B$7:$B$883,$D165,EUROSTAT_VBE_IND_2005!$C$7:$C$883,"*"&amp;RIGHT($A165,3)&amp;"*",EUROSTAT_VBE_IND_2005!$D$7:$D$883,"3295*"))/1000+(SUMIFS(EUROSTAT_VBE_IND_2005!U$7:U$883,EUROSTAT_VBE_IND_2005!$B$7:$B$883,$D165,EUROSTAT_VBE_IND_2005!$C$7:$C$883,"*"&amp;RIGHT($A165,3)&amp;"*",EUROSTAT_VBE_IND_2005!$D$7:$D$883,"2410*"))/1000+(SUMIFS(EUROSTAT_VBE_IND_2005!U$7:U$883,EUROSTAT_VBE_IND_2005!$B$7:$B$883,$D165,EUROSTAT_VBE_IND_2005!$C$7:$C$883,"*"&amp;RIGHT($A165,3)&amp;"*",EUROSTAT_VBE_IND_2005!$D$7:$D$883,"3105*"))/1000</f>
        <v>7.712</v>
      </c>
      <c r="Y165" s="17">
        <f>(SUMIFS(EUROSTAT_VBE_IND_2005!V$7:V$883,EUROSTAT_VBE_IND_2005!$B$7:$B$883,$D165,EUROSTAT_VBE_IND_2005!$C$7:$C$883,"*"&amp;RIGHT($A165,3)&amp;"*",EUROSTAT_VBE_IND_2005!$D$7:$D$883,"3270A*"))/1000+(SUMIFS(EUROSTAT_VBE_IND_2005!V$7:V$883,EUROSTAT_VBE_IND_2005!$B$7:$B$883,$D165,EUROSTAT_VBE_IND_2005!$C$7:$C$883,"*"&amp;RIGHT($A165,3)&amp;"*",EUROSTAT_VBE_IND_2005!$D$7:$D$883,"3285*"))/1000+(SUMIFS(EUROSTAT_VBE_IND_2005!V$7:V$883,EUROSTAT_VBE_IND_2005!$B$7:$B$883,$D165,EUROSTAT_VBE_IND_2005!$C$7:$C$883,"*"&amp;RIGHT($A165,3)&amp;"*",EUROSTAT_VBE_IND_2005!$D$7:$D$883,"3295*"))/1000+(SUMIFS(EUROSTAT_VBE_IND_2005!V$7:V$883,EUROSTAT_VBE_IND_2005!$B$7:$B$883,$D165,EUROSTAT_VBE_IND_2005!$C$7:$C$883,"*"&amp;RIGHT($A165,3)&amp;"*",EUROSTAT_VBE_IND_2005!$D$7:$D$883,"2410*"))/1000+(SUMIFS(EUROSTAT_VBE_IND_2005!V$7:V$883,EUROSTAT_VBE_IND_2005!$B$7:$B$883,$D165,EUROSTAT_VBE_IND_2005!$C$7:$C$883,"*"&amp;RIGHT($A165,3)&amp;"*",EUROSTAT_VBE_IND_2005!$D$7:$D$883,"3105*"))/1000</f>
        <v>0</v>
      </c>
      <c r="Z165" s="17">
        <f>(SUMIFS(EUROSTAT_VBE_IND_2005!W$7:W$883,EUROSTAT_VBE_IND_2005!$B$7:$B$883,$D165,EUROSTAT_VBE_IND_2005!$C$7:$C$883,"*"&amp;RIGHT($A165,3)&amp;"*",EUROSTAT_VBE_IND_2005!$D$7:$D$883,"3270A*"))/1000+(SUMIFS(EUROSTAT_VBE_IND_2005!W$7:W$883,EUROSTAT_VBE_IND_2005!$B$7:$B$883,$D165,EUROSTAT_VBE_IND_2005!$C$7:$C$883,"*"&amp;RIGHT($A165,3)&amp;"*",EUROSTAT_VBE_IND_2005!$D$7:$D$883,"3285*"))/1000+(SUMIFS(EUROSTAT_VBE_IND_2005!W$7:W$883,EUROSTAT_VBE_IND_2005!$B$7:$B$883,$D165,EUROSTAT_VBE_IND_2005!$C$7:$C$883,"*"&amp;RIGHT($A165,3)&amp;"*",EUROSTAT_VBE_IND_2005!$D$7:$D$883,"3295*"))/1000+(SUMIFS(EUROSTAT_VBE_IND_2005!W$7:W$883,EUROSTAT_VBE_IND_2005!$B$7:$B$883,$D165,EUROSTAT_VBE_IND_2005!$C$7:$C$883,"*"&amp;RIGHT($A165,3)&amp;"*",EUROSTAT_VBE_IND_2005!$D$7:$D$883,"2410*"))/1000+(SUMIFS(EUROSTAT_VBE_IND_2005!W$7:W$883,EUROSTAT_VBE_IND_2005!$B$7:$B$883,$D165,EUROSTAT_VBE_IND_2005!$C$7:$C$883,"*"&amp;RIGHT($A165,3)&amp;"*",EUROSTAT_VBE_IND_2005!$D$7:$D$883,"3105*"))/1000</f>
        <v>0</v>
      </c>
      <c r="AA165" s="17">
        <f>(SUMIFS(EUROSTAT_VBE_IND_2005!X$7:X$883,EUROSTAT_VBE_IND_2005!$B$7:$B$883,$D165,EUROSTAT_VBE_IND_2005!$C$7:$C$883,"*"&amp;RIGHT($A165,3)&amp;"*",EUROSTAT_VBE_IND_2005!$D$7:$D$883,"3270A*"))/1000+(SUMIFS(EUROSTAT_VBE_IND_2005!X$7:X$883,EUROSTAT_VBE_IND_2005!$B$7:$B$883,$D165,EUROSTAT_VBE_IND_2005!$C$7:$C$883,"*"&amp;RIGHT($A165,3)&amp;"*",EUROSTAT_VBE_IND_2005!$D$7:$D$883,"3285*"))/1000+(SUMIFS(EUROSTAT_VBE_IND_2005!X$7:X$883,EUROSTAT_VBE_IND_2005!$B$7:$B$883,$D165,EUROSTAT_VBE_IND_2005!$C$7:$C$883,"*"&amp;RIGHT($A165,3)&amp;"*",EUROSTAT_VBE_IND_2005!$D$7:$D$883,"3295*"))/1000+(SUMIFS(EUROSTAT_VBE_IND_2005!X$7:X$883,EUROSTAT_VBE_IND_2005!$B$7:$B$883,$D165,EUROSTAT_VBE_IND_2005!$C$7:$C$883,"*"&amp;RIGHT($A165,3)&amp;"*",EUROSTAT_VBE_IND_2005!$D$7:$D$883,"2410*"))/1000+(SUMIFS(EUROSTAT_VBE_IND_2005!X$7:X$883,EUROSTAT_VBE_IND_2005!$B$7:$B$883,$D165,EUROSTAT_VBE_IND_2005!$C$7:$C$883,"*"&amp;RIGHT($A165,3)&amp;"*",EUROSTAT_VBE_IND_2005!$D$7:$D$883,"3105*"))/1000</f>
        <v>0</v>
      </c>
      <c r="AB165" s="17">
        <f>(SUMIFS(EUROSTAT_VBE_IND_2005!AA$7:AA$883,EUROSTAT_VBE_IND_2005!$B$7:$B$883,$D165,EUROSTAT_VBE_IND_2005!$C$7:$C$883,"*"&amp;RIGHT($A165,3)&amp;"*",EUROSTAT_VBE_IND_2005!$D$7:$D$883,"3270A*"))/1000+(SUMIFS(EUROSTAT_VBE_IND_2005!AA$7:AA$883,EUROSTAT_VBE_IND_2005!$B$7:$B$883,$D165,EUROSTAT_VBE_IND_2005!$C$7:$C$883,"*"&amp;RIGHT($A165,3)&amp;"*",EUROSTAT_VBE_IND_2005!$D$7:$D$883,"3285*"))/1000+(SUMIFS(EUROSTAT_VBE_IND_2005!AA$7:AA$883,EUROSTAT_VBE_IND_2005!$B$7:$B$883,$D165,EUROSTAT_VBE_IND_2005!$C$7:$C$883,"*"&amp;RIGHT($A165,3)&amp;"*",EUROSTAT_VBE_IND_2005!$D$7:$D$883,"3295*"))/1000+(SUMIFS(EUROSTAT_VBE_IND_2005!AA$7:AA$883,EUROSTAT_VBE_IND_2005!$B$7:$B$883,$D165,EUROSTAT_VBE_IND_2005!$C$7:$C$883,"*"&amp;RIGHT($A165,3)&amp;"*",EUROSTAT_VBE_IND_2005!$D$7:$D$883,"2410*"))/1000+(SUMIFS(EUROSTAT_VBE_IND_2005!AA$7:AA$883,EUROSTAT_VBE_IND_2005!$B$7:$B$883,$D165,EUROSTAT_VBE_IND_2005!$C$7:$C$883,"*"&amp;RIGHT($A165,3)&amp;"*",EUROSTAT_VBE_IND_2005!$D$7:$D$883,"3105*"))/1000</f>
        <v>0</v>
      </c>
      <c r="AC165" s="17">
        <f>(SUMIFS(EUROSTAT_VBE_IND_2005!AB$7:AB$883,EUROSTAT_VBE_IND_2005!$B$7:$B$883,$D165,EUROSTAT_VBE_IND_2005!$C$7:$C$883,"*"&amp;RIGHT($A165,3)&amp;"*",EUROSTAT_VBE_IND_2005!$D$7:$D$883,"3270A*"))/1000+(SUMIFS(EUROSTAT_VBE_IND_2005!AB$7:AB$883,EUROSTAT_VBE_IND_2005!$B$7:$B$883,$D165,EUROSTAT_VBE_IND_2005!$C$7:$C$883,"*"&amp;RIGHT($A165,3)&amp;"*",EUROSTAT_VBE_IND_2005!$D$7:$D$883,"3285*"))/1000+(SUMIFS(EUROSTAT_VBE_IND_2005!AB$7:AB$883,EUROSTAT_VBE_IND_2005!$B$7:$B$883,$D165,EUROSTAT_VBE_IND_2005!$C$7:$C$883,"*"&amp;RIGHT($A165,3)&amp;"*",EUROSTAT_VBE_IND_2005!$D$7:$D$883,"3295*"))/1000+(SUMIFS(EUROSTAT_VBE_IND_2005!AB$7:AB$883,EUROSTAT_VBE_IND_2005!$B$7:$B$883,$D165,EUROSTAT_VBE_IND_2005!$C$7:$C$883,"*"&amp;RIGHT($A165,3)&amp;"*",EUROSTAT_VBE_IND_2005!$D$7:$D$883,"2410*"))/1000+(SUMIFS(EUROSTAT_VBE_IND_2005!AB$7:AB$883,EUROSTAT_VBE_IND_2005!$B$7:$B$883,$D165,EUROSTAT_VBE_IND_2005!$C$7:$C$883,"*"&amp;RIGHT($A165,3)&amp;"*",EUROSTAT_VBE_IND_2005!$D$7:$D$883,"3105*"))/1000</f>
        <v>0</v>
      </c>
      <c r="AD165" s="17">
        <f>(SUMIFS(EUROSTAT_VBE_IND_2005!AC$7:AC$883,EUROSTAT_VBE_IND_2005!$B$7:$B$883,$D165,EUROSTAT_VBE_IND_2005!$C$7:$C$883,"*"&amp;RIGHT($A165,3)&amp;"*",EUROSTAT_VBE_IND_2005!$D$7:$D$883,"3270A*"))/1000+(SUMIFS(EUROSTAT_VBE_IND_2005!AC$7:AC$883,EUROSTAT_VBE_IND_2005!$B$7:$B$883,$D165,EUROSTAT_VBE_IND_2005!$C$7:$C$883,"*"&amp;RIGHT($A165,3)&amp;"*",EUROSTAT_VBE_IND_2005!$D$7:$D$883,"3285*"))/1000+(SUMIFS(EUROSTAT_VBE_IND_2005!AC$7:AC$883,EUROSTAT_VBE_IND_2005!$B$7:$B$883,$D165,EUROSTAT_VBE_IND_2005!$C$7:$C$883,"*"&amp;RIGHT($A165,3)&amp;"*",EUROSTAT_VBE_IND_2005!$D$7:$D$883,"3295*"))/1000+(SUMIFS(EUROSTAT_VBE_IND_2005!AC$7:AC$883,EUROSTAT_VBE_IND_2005!$B$7:$B$883,$D165,EUROSTAT_VBE_IND_2005!$C$7:$C$883,"*"&amp;RIGHT($A165,3)&amp;"*",EUROSTAT_VBE_IND_2005!$D$7:$D$883,"2410*"))/1000+(SUMIFS(EUROSTAT_VBE_IND_2005!AC$7:AC$883,EUROSTAT_VBE_IND_2005!$B$7:$B$883,$D165,EUROSTAT_VBE_IND_2005!$C$7:$C$883,"*"&amp;RIGHT($A165,3)&amp;"*",EUROSTAT_VBE_IND_2005!$D$7:$D$883,"3105*"))/1000</f>
        <v>2.08</v>
      </c>
      <c r="AE165" s="17">
        <f>(SUMIFS(EUROSTAT_VBE_IND_2005!AD$7:AD$883,EUROSTAT_VBE_IND_2005!$B$7:$B$883,$D165,EUROSTAT_VBE_IND_2005!$C$7:$C$883,"*"&amp;RIGHT($A165,3)&amp;"*",EUROSTAT_VBE_IND_2005!$D$7:$D$883,"3270A*"))/1000+(SUMIFS(EUROSTAT_VBE_IND_2005!AD$7:AD$883,EUROSTAT_VBE_IND_2005!$B$7:$B$883,$D165,EUROSTAT_VBE_IND_2005!$C$7:$C$883,"*"&amp;RIGHT($A165,3)&amp;"*",EUROSTAT_VBE_IND_2005!$D$7:$D$883,"3285*"))/1000+(SUMIFS(EUROSTAT_VBE_IND_2005!AD$7:AD$883,EUROSTAT_VBE_IND_2005!$B$7:$B$883,$D165,EUROSTAT_VBE_IND_2005!$C$7:$C$883,"*"&amp;RIGHT($A165,3)&amp;"*",EUROSTAT_VBE_IND_2005!$D$7:$D$883,"3295*"))/1000+(SUMIFS(EUROSTAT_VBE_IND_2005!AD$7:AD$883,EUROSTAT_VBE_IND_2005!$B$7:$B$883,$D165,EUROSTAT_VBE_IND_2005!$C$7:$C$883,"*"&amp;RIGHT($A165,3)&amp;"*",EUROSTAT_VBE_IND_2005!$D$7:$D$883,"2410*"))/1000+(SUMIFS(EUROSTAT_VBE_IND_2005!AD$7:AD$883,EUROSTAT_VBE_IND_2005!$B$7:$B$883,$D165,EUROSTAT_VBE_IND_2005!$C$7:$C$883,"*"&amp;RIGHT($A165,3)&amp;"*",EUROSTAT_VBE_IND_2005!$D$7:$D$883,"3105*"))/1000</f>
        <v>3.96</v>
      </c>
      <c r="AF165" s="17">
        <f>(SUMIFS(EUROSTAT_VBE_IND_2005!AE$7:AE$883,EUROSTAT_VBE_IND_2005!$B$7:$B$883,$D165,EUROSTAT_VBE_IND_2005!$C$7:$C$883,"*"&amp;RIGHT($A165,3)&amp;"*",EUROSTAT_VBE_IND_2005!$D$7:$D$883,"3270A*"))/1000+(SUMIFS(EUROSTAT_VBE_IND_2005!AE$7:AE$883,EUROSTAT_VBE_IND_2005!$B$7:$B$883,$D165,EUROSTAT_VBE_IND_2005!$C$7:$C$883,"*"&amp;RIGHT($A165,3)&amp;"*",EUROSTAT_VBE_IND_2005!$D$7:$D$883,"3285*"))/1000+(SUMIFS(EUROSTAT_VBE_IND_2005!AE$7:AE$883,EUROSTAT_VBE_IND_2005!$B$7:$B$883,$D165,EUROSTAT_VBE_IND_2005!$C$7:$C$883,"*"&amp;RIGHT($A165,3)&amp;"*",EUROSTAT_VBE_IND_2005!$D$7:$D$883,"3295*"))/1000+(SUMIFS(EUROSTAT_VBE_IND_2005!AE$7:AE$883,EUROSTAT_VBE_IND_2005!$B$7:$B$883,$D165,EUROSTAT_VBE_IND_2005!$C$7:$C$883,"*"&amp;RIGHT($A165,3)&amp;"*",EUROSTAT_VBE_IND_2005!$D$7:$D$883,"2410*"))/1000+(SUMIFS(EUROSTAT_VBE_IND_2005!AE$7:AE$883,EUROSTAT_VBE_IND_2005!$B$7:$B$883,$D165,EUROSTAT_VBE_IND_2005!$C$7:$C$883,"*"&amp;RIGHT($A165,3)&amp;"*",EUROSTAT_VBE_IND_2005!$D$7:$D$883,"3105*"))/1000</f>
        <v>0.48</v>
      </c>
      <c r="AG165" s="17">
        <f>(SUMIFS(EUROSTAT_VBE_IND_2005!AF$7:AF$883,EUROSTAT_VBE_IND_2005!$B$7:$B$883,$D165,EUROSTAT_VBE_IND_2005!$C$7:$C$883,"*"&amp;RIGHT($A165,3)&amp;"*",EUROSTAT_VBE_IND_2005!$D$7:$D$883,"3270A*"))/1000+(SUMIFS(EUROSTAT_VBE_IND_2005!AF$7:AF$883,EUROSTAT_VBE_IND_2005!$B$7:$B$883,$D165,EUROSTAT_VBE_IND_2005!$C$7:$C$883,"*"&amp;RIGHT($A165,3)&amp;"*",EUROSTAT_VBE_IND_2005!$D$7:$D$883,"3285*"))/1000+(SUMIFS(EUROSTAT_VBE_IND_2005!AF$7:AF$883,EUROSTAT_VBE_IND_2005!$B$7:$B$883,$D165,EUROSTAT_VBE_IND_2005!$C$7:$C$883,"*"&amp;RIGHT($A165,3)&amp;"*",EUROSTAT_VBE_IND_2005!$D$7:$D$883,"3295*"))/1000+(SUMIFS(EUROSTAT_VBE_IND_2005!AF$7:AF$883,EUROSTAT_VBE_IND_2005!$B$7:$B$883,$D165,EUROSTAT_VBE_IND_2005!$C$7:$C$883,"*"&amp;RIGHT($A165,3)&amp;"*",EUROSTAT_VBE_IND_2005!$D$7:$D$883,"2410*"))/1000+(SUMIFS(EUROSTAT_VBE_IND_2005!AF$7:AF$883,EUROSTAT_VBE_IND_2005!$B$7:$B$883,$D165,EUROSTAT_VBE_IND_2005!$C$7:$C$883,"*"&amp;RIGHT($A165,3)&amp;"*",EUROSTAT_VBE_IND_2005!$D$7:$D$883,"3105*"))/1000</f>
        <v>2.692</v>
      </c>
      <c r="AH165" s="17">
        <f>(SUMIFS(EUROSTAT_VBE_IND_2005!AH$7:AH$883,EUROSTAT_VBE_IND_2005!$B$7:$B$883,$D165,EUROSTAT_VBE_IND_2005!$C$7:$C$883,"*"&amp;RIGHT($A165,3)&amp;"*",EUROSTAT_VBE_IND_2005!$D$7:$D$883,"3270A*"))/1000+(SUMIFS(EUROSTAT_VBE_IND_2005!AH$7:AH$883,EUROSTAT_VBE_IND_2005!$B$7:$B$883,$D165,EUROSTAT_VBE_IND_2005!$C$7:$C$883,"*"&amp;RIGHT($A165,3)&amp;"*",EUROSTAT_VBE_IND_2005!$D$7:$D$883,"3285*"))/1000+(SUMIFS(EUROSTAT_VBE_IND_2005!AH$7:AH$883,EUROSTAT_VBE_IND_2005!$B$7:$B$883,$D165,EUROSTAT_VBE_IND_2005!$C$7:$C$883,"*"&amp;RIGHT($A165,3)&amp;"*",EUROSTAT_VBE_IND_2005!$D$7:$D$883,"3295*"))/1000+(SUMIFS(EUROSTAT_VBE_IND_2005!AH$7:AH$883,EUROSTAT_VBE_IND_2005!$B$7:$B$883,$D165,EUROSTAT_VBE_IND_2005!$C$7:$C$883,"*"&amp;RIGHT($A165,3)&amp;"*",EUROSTAT_VBE_IND_2005!$D$7:$D$883,"2410*"))/1000+(SUMIFS(EUROSTAT_VBE_IND_2005!AH$7:AH$883,EUROSTAT_VBE_IND_2005!$B$7:$B$883,$D165,EUROSTAT_VBE_IND_2005!$C$7:$C$883,"*"&amp;RIGHT($A165,3)&amp;"*",EUROSTAT_VBE_IND_2005!$D$7:$D$883,"3105*"))/1000</f>
        <v>2.88</v>
      </c>
      <c r="AI165" s="17">
        <f>(SUMIFS(EUROSTAT_VBE_IND_2005!AI$7:AI$883,EUROSTAT_VBE_IND_2005!$B$7:$B$883,$D165,EUROSTAT_VBE_IND_2005!$C$7:$C$883,"*"&amp;RIGHT($A165,3)&amp;"*",EUROSTAT_VBE_IND_2005!$D$7:$D$883,"3270A*"))/1000+(SUMIFS(EUROSTAT_VBE_IND_2005!AI$7:AI$883,EUROSTAT_VBE_IND_2005!$B$7:$B$883,$D165,EUROSTAT_VBE_IND_2005!$C$7:$C$883,"*"&amp;RIGHT($A165,3)&amp;"*",EUROSTAT_VBE_IND_2005!$D$7:$D$883,"3285*"))/1000+(SUMIFS(EUROSTAT_VBE_IND_2005!AI$7:AI$883,EUROSTAT_VBE_IND_2005!$B$7:$B$883,$D165,EUROSTAT_VBE_IND_2005!$C$7:$C$883,"*"&amp;RIGHT($A165,3)&amp;"*",EUROSTAT_VBE_IND_2005!$D$7:$D$883,"3295*"))/1000+(SUMIFS(EUROSTAT_VBE_IND_2005!AI$7:AI$883,EUROSTAT_VBE_IND_2005!$B$7:$B$883,$D165,EUROSTAT_VBE_IND_2005!$C$7:$C$883,"*"&amp;RIGHT($A165,3)&amp;"*",EUROSTAT_VBE_IND_2005!$D$7:$D$883,"2410*"))/1000+(SUMIFS(EUROSTAT_VBE_IND_2005!AI$7:AI$883,EUROSTAT_VBE_IND_2005!$B$7:$B$883,$D165,EUROSTAT_VBE_IND_2005!$C$7:$C$883,"*"&amp;RIGHT($A165,3)&amp;"*",EUROSTAT_VBE_IND_2005!$D$7:$D$883,"3105*"))/1000</f>
        <v>0.24</v>
      </c>
      <c r="AJ165" s="17">
        <f>(SUMIFS(EUROSTAT_VBE_IND_2005!AJ$7:AJ$883,EUROSTAT_VBE_IND_2005!$B$7:$B$883,$D165,EUROSTAT_VBE_IND_2005!$C$7:$C$883,"*"&amp;RIGHT($A165,3)&amp;"*",EUROSTAT_VBE_IND_2005!$D$7:$D$883,"3270A*"))/1000+(SUMIFS(EUROSTAT_VBE_IND_2005!AJ$7:AJ$883,EUROSTAT_VBE_IND_2005!$B$7:$B$883,$D165,EUROSTAT_VBE_IND_2005!$C$7:$C$883,"*"&amp;RIGHT($A165,3)&amp;"*",EUROSTAT_VBE_IND_2005!$D$7:$D$883,"3285*"))/1000+(SUMIFS(EUROSTAT_VBE_IND_2005!AJ$7:AJ$883,EUROSTAT_VBE_IND_2005!$B$7:$B$883,$D165,EUROSTAT_VBE_IND_2005!$C$7:$C$883,"*"&amp;RIGHT($A165,3)&amp;"*",EUROSTAT_VBE_IND_2005!$D$7:$D$883,"3295*"))/1000+(SUMIFS(EUROSTAT_VBE_IND_2005!AJ$7:AJ$883,EUROSTAT_VBE_IND_2005!$B$7:$B$883,$D165,EUROSTAT_VBE_IND_2005!$C$7:$C$883,"*"&amp;RIGHT($A165,3)&amp;"*",EUROSTAT_VBE_IND_2005!$D$7:$D$883,"2410*"))/1000+(SUMIFS(EUROSTAT_VBE_IND_2005!AJ$7:AJ$883,EUROSTAT_VBE_IND_2005!$B$7:$B$883,$D165,EUROSTAT_VBE_IND_2005!$C$7:$C$883,"*"&amp;RIGHT($A165,3)&amp;"*",EUROSTAT_VBE_IND_2005!$D$7:$D$883,"3105*"))/1000</f>
        <v>6.28</v>
      </c>
      <c r="AK165" s="17">
        <f>(SUMIFS(EUROSTAT_VBE_IND_2005!AK$7:AK$883,EUROSTAT_VBE_IND_2005!$B$7:$B$883,$D165,EUROSTAT_VBE_IND_2005!$C$7:$C$883,"*"&amp;RIGHT($A165,3)&amp;"*",EUROSTAT_VBE_IND_2005!$D$7:$D$883,"3270A*"))/1000+(SUMIFS(EUROSTAT_VBE_IND_2005!AK$7:AK$883,EUROSTAT_VBE_IND_2005!$B$7:$B$883,$D165,EUROSTAT_VBE_IND_2005!$C$7:$C$883,"*"&amp;RIGHT($A165,3)&amp;"*",EUROSTAT_VBE_IND_2005!$D$7:$D$883,"3285*"))/1000+(SUMIFS(EUROSTAT_VBE_IND_2005!AK$7:AK$883,EUROSTAT_VBE_IND_2005!$B$7:$B$883,$D165,EUROSTAT_VBE_IND_2005!$C$7:$C$883,"*"&amp;RIGHT($A165,3)&amp;"*",EUROSTAT_VBE_IND_2005!$D$7:$D$883,"3295*"))/1000+(SUMIFS(EUROSTAT_VBE_IND_2005!AK$7:AK$883,EUROSTAT_VBE_IND_2005!$B$7:$B$883,$D165,EUROSTAT_VBE_IND_2005!$C$7:$C$883,"*"&amp;RIGHT($A165,3)&amp;"*",EUROSTAT_VBE_IND_2005!$D$7:$D$883,"2410*"))/1000+(SUMIFS(EUROSTAT_VBE_IND_2005!AK$7:AK$883,EUROSTAT_VBE_IND_2005!$B$7:$B$883,$D165,EUROSTAT_VBE_IND_2005!$C$7:$C$883,"*"&amp;RIGHT($A165,3)&amp;"*",EUROSTAT_VBE_IND_2005!$D$7:$D$883,"3105*"))/1000</f>
        <v>3.28</v>
      </c>
      <c r="AL165" s="198"/>
      <c r="AM165" s="198"/>
      <c r="AN165" s="198"/>
      <c r="AO165" s="17">
        <f>(SUMIFS(EUROSTAT_VBE_IND_2005!Y$7:Y$883,EUROSTAT_VBE_IND_2005!$B$7:$B$883,$D165,EUROSTAT_VBE_IND_2005!$C$7:$C$883,"*"&amp;RIGHT($A165,3)&amp;"*",EUROSTAT_VBE_IND_2005!$D$7:$D$883,"3270A*"))/1000+(SUMIFS(EUROSTAT_VBE_IND_2005!Y$7:Y$883,EUROSTAT_VBE_IND_2005!$B$7:$B$883,$D165,EUROSTAT_VBE_IND_2005!$C$7:$C$883,"*"&amp;RIGHT($A165,3)&amp;"*",EUROSTAT_VBE_IND_2005!$D$7:$D$883,"3285*"))/1000+(SUMIFS(EUROSTAT_VBE_IND_2005!Y$7:Y$883,EUROSTAT_VBE_IND_2005!$B$7:$B$883,$D165,EUROSTAT_VBE_IND_2005!$C$7:$C$883,"*"&amp;RIGHT($A165,3)&amp;"*",EUROSTAT_VBE_IND_2005!$D$7:$D$883,"3295*"))/1000+(SUMIFS(EUROSTAT_VBE_IND_2005!Y$7:Y$883,EUROSTAT_VBE_IND_2005!$B$7:$B$883,$D165,EUROSTAT_VBE_IND_2005!$C$7:$C$883,"*"&amp;RIGHT($A165,3)&amp;"*",EUROSTAT_VBE_IND_2005!$D$7:$D$883,"2410*"))/1000+(SUMIFS(EUROSTAT_VBE_IND_2005!Y$7:Y$883,EUROSTAT_VBE_IND_2005!$B$7:$B$883,$D165,EUROSTAT_VBE_IND_2005!$C$7:$C$883,"*"&amp;RIGHT($A165,3)&amp;"*",EUROSTAT_VBE_IND_2005!$D$7:$D$883,"3105*"))/1000</f>
        <v>0</v>
      </c>
      <c r="AP165" s="17">
        <f>(SUMIFS(EUROSTAT_VBE_IND_2005!Z$7:Z$883,EUROSTAT_VBE_IND_2005!$B$7:$B$883,$D165,EUROSTAT_VBE_IND_2005!$C$7:$C$883,"*"&amp;RIGHT($A165,3)&amp;"*",EUROSTAT_VBE_IND_2005!$D$7:$D$883,"3270A*"))/1000+(SUMIFS(EUROSTAT_VBE_IND_2005!Z$7:Z$883,EUROSTAT_VBE_IND_2005!$B$7:$B$883,$D165,EUROSTAT_VBE_IND_2005!$C$7:$C$883,"*"&amp;RIGHT($A165,3)&amp;"*",EUROSTAT_VBE_IND_2005!$D$7:$D$883,"3285*"))/1000+(SUMIFS(EUROSTAT_VBE_IND_2005!Z$7:Z$883,EUROSTAT_VBE_IND_2005!$B$7:$B$883,$D165,EUROSTAT_VBE_IND_2005!$C$7:$C$883,"*"&amp;RIGHT($A165,3)&amp;"*",EUROSTAT_VBE_IND_2005!$D$7:$D$883,"3295*"))/1000+(SUMIFS(EUROSTAT_VBE_IND_2005!Z$7:Z$883,EUROSTAT_VBE_IND_2005!$B$7:$B$883,$D165,EUROSTAT_VBE_IND_2005!$C$7:$C$883,"*"&amp;RIGHT($A165,3)&amp;"*",EUROSTAT_VBE_IND_2005!$D$7:$D$883,"2410*"))/1000+(SUMIFS(EUROSTAT_VBE_IND_2005!Z$7:Z$883,EUROSTAT_VBE_IND_2005!$B$7:$B$883,$D165,EUROSTAT_VBE_IND_2005!$C$7:$C$883,"*"&amp;RIGHT($A165,3)&amp;"*",EUROSTAT_VBE_IND_2005!$D$7:$D$883,"3105*"))/1000</f>
        <v>0</v>
      </c>
      <c r="AQ165" s="17">
        <f>(SUMIFS(EUROSTAT_VBE_IND_2005!AG$7:AG$883,EUROSTAT_VBE_IND_2005!$B$7:$B$883,$D165,EUROSTAT_VBE_IND_2005!$C$7:$C$883,"*"&amp;RIGHT($A165,3)&amp;"*",EUROSTAT_VBE_IND_2005!$D$7:$D$883,"3270A*"))/1000+(SUMIFS(EUROSTAT_VBE_IND_2005!AG$7:AG$883,EUROSTAT_VBE_IND_2005!$B$7:$B$883,$D165,EUROSTAT_VBE_IND_2005!$C$7:$C$883,"*"&amp;RIGHT($A165,3)&amp;"*",EUROSTAT_VBE_IND_2005!$D$7:$D$883,"3285*"))/1000+(SUMIFS(EUROSTAT_VBE_IND_2005!AG$7:AG$883,EUROSTAT_VBE_IND_2005!$B$7:$B$883,$D165,EUROSTAT_VBE_IND_2005!$C$7:$C$883,"*"&amp;RIGHT($A165,3)&amp;"*",EUROSTAT_VBE_IND_2005!$D$7:$D$883,"3295*"))/1000+(SUMIFS(EUROSTAT_VBE_IND_2005!AG$7:AG$883,EUROSTAT_VBE_IND_2005!$B$7:$B$883,$D165,EUROSTAT_VBE_IND_2005!$C$7:$C$883,"*"&amp;RIGHT($A165,3)&amp;"*",EUROSTAT_VBE_IND_2005!$D$7:$D$883,"2410*"))/1000+(SUMIFS(EUROSTAT_VBE_IND_2005!AG$7:AG$883,EUROSTAT_VBE_IND_2005!$B$7:$B$883,$D165,EUROSTAT_VBE_IND_2005!$C$7:$C$883,"*"&amp;RIGHT($A165,3)&amp;"*",EUROSTAT_VBE_IND_2005!$D$7:$D$883,"3105*"))/1000</f>
        <v>0</v>
      </c>
    </row>
    <row r="166" spans="1:43">
      <c r="A166" t="str">
        <f>LEFT(EUROSTAT_VBE_IND_2005!$C$190,8)</f>
        <v>B_101815</v>
      </c>
      <c r="B166" s="28" t="s">
        <v>299</v>
      </c>
      <c r="C166" t="s">
        <v>293</v>
      </c>
      <c r="D166" t="s">
        <v>55</v>
      </c>
      <c r="E166" t="s">
        <v>238</v>
      </c>
      <c r="F166" t="s">
        <v>258</v>
      </c>
      <c r="G166" s="17">
        <f>(SUMIFS(EUROSTAT_VBE_IND_2005!E$7:E$883,EUROSTAT_VBE_IND_2005!$B$7:$B$883,$D166,EUROSTAT_VBE_IND_2005!$C$7:$C$883,"*"&amp;RIGHT($A166,3)&amp;"*",EUROSTAT_VBE_IND_2005!$D$7:$D$883,"328*"))/1000-(SUMIFS(EUROSTAT_VBE_IND_2005!E$7:E$883,EUROSTAT_VBE_IND_2005!$B$7:$B$883,$D166,EUROSTAT_VBE_IND_2005!$C$7:$C$883,"*"&amp;RIGHT($A166,3)&amp;"*",EUROSTAT_VBE_IND_2005!$D$7:$D$883,"3285*"))/1000</f>
        <v>0</v>
      </c>
      <c r="H166" s="17">
        <f>(SUMIFS(EUROSTAT_VBE_IND_2005!F$7:F$883,EUROSTAT_VBE_IND_2005!$B$7:$B$883,$D166,EUROSTAT_VBE_IND_2005!$C$7:$C$883,"*"&amp;RIGHT($A166,3)&amp;"*",EUROSTAT_VBE_IND_2005!$D$7:$D$883,"328*"))/1000-(SUMIFS(EUROSTAT_VBE_IND_2005!F$7:F$883,EUROSTAT_VBE_IND_2005!$B$7:$B$883,$D166,EUROSTAT_VBE_IND_2005!$C$7:$C$883,"*"&amp;RIGHT($A166,3)&amp;"*",EUROSTAT_VBE_IND_2005!$D$7:$D$883,"3285*"))/1000</f>
        <v>0</v>
      </c>
      <c r="I166" s="17">
        <f>(SUMIFS(EUROSTAT_VBE_IND_2005!G$7:G$883,EUROSTAT_VBE_IND_2005!$B$7:$B$883,$D166,EUROSTAT_VBE_IND_2005!$C$7:$C$883,"*"&amp;RIGHT($A166,3)&amp;"*",EUROSTAT_VBE_IND_2005!$D$7:$D$883,"328*"))/1000-(SUMIFS(EUROSTAT_VBE_IND_2005!G$7:G$883,EUROSTAT_VBE_IND_2005!$B$7:$B$883,$D166,EUROSTAT_VBE_IND_2005!$C$7:$C$883,"*"&amp;RIGHT($A166,3)&amp;"*",EUROSTAT_VBE_IND_2005!$D$7:$D$883,"3285*"))/1000</f>
        <v>0</v>
      </c>
      <c r="J166" s="198"/>
      <c r="K166" s="17">
        <f>(SUMIFS(EUROSTAT_VBE_IND_2005!H$7:H$883,EUROSTAT_VBE_IND_2005!$B$7:$B$883,$D166,EUROSTAT_VBE_IND_2005!$C$7:$C$883,"*"&amp;RIGHT($A166,3)&amp;"*",EUROSTAT_VBE_IND_2005!$D$7:$D$883,"328*"))/1000-(SUMIFS(EUROSTAT_VBE_IND_2005!H$7:H$883,EUROSTAT_VBE_IND_2005!$B$7:$B$883,$D166,EUROSTAT_VBE_IND_2005!$C$7:$C$883,"*"&amp;RIGHT($A166,3)&amp;"*",EUROSTAT_VBE_IND_2005!$D$7:$D$883,"3285*"))/1000</f>
        <v>0</v>
      </c>
      <c r="L166" s="17">
        <f>(SUMIFS(EUROSTAT_VBE_IND_2005!I$7:I$883,EUROSTAT_VBE_IND_2005!$B$7:$B$883,$D166,EUROSTAT_VBE_IND_2005!$C$7:$C$883,"*"&amp;RIGHT($A166,3)&amp;"*",EUROSTAT_VBE_IND_2005!$D$7:$D$883,"328*"))/1000-(SUMIFS(EUROSTAT_VBE_IND_2005!I$7:I$883,EUROSTAT_VBE_IND_2005!$B$7:$B$883,$D166,EUROSTAT_VBE_IND_2005!$C$7:$C$883,"*"&amp;RIGHT($A166,3)&amp;"*",EUROSTAT_VBE_IND_2005!$D$7:$D$883,"3285*"))/1000</f>
        <v>0</v>
      </c>
      <c r="M166" s="17">
        <f>(SUMIFS(EUROSTAT_VBE_IND_2005!J$7:J$883,EUROSTAT_VBE_IND_2005!$B$7:$B$883,$D166,EUROSTAT_VBE_IND_2005!$C$7:$C$883,"*"&amp;RIGHT($A166,3)&amp;"*",EUROSTAT_VBE_IND_2005!$D$7:$D$883,"328*"))/1000-(SUMIFS(EUROSTAT_VBE_IND_2005!J$7:J$883,EUROSTAT_VBE_IND_2005!$B$7:$B$883,$D166,EUROSTAT_VBE_IND_2005!$C$7:$C$883,"*"&amp;RIGHT($A166,3)&amp;"*",EUROSTAT_VBE_IND_2005!$D$7:$D$883,"3285*"))/1000</f>
        <v>0</v>
      </c>
      <c r="N166" s="17">
        <f>(SUMIFS(EUROSTAT_VBE_IND_2005!K$7:K$883,EUROSTAT_VBE_IND_2005!$B$7:$B$883,$D166,EUROSTAT_VBE_IND_2005!$C$7:$C$883,"*"&amp;RIGHT($A166,3)&amp;"*",EUROSTAT_VBE_IND_2005!$D$7:$D$883,"328*"))/1000-(SUMIFS(EUROSTAT_VBE_IND_2005!K$7:K$883,EUROSTAT_VBE_IND_2005!$B$7:$B$883,$D166,EUROSTAT_VBE_IND_2005!$C$7:$C$883,"*"&amp;RIGHT($A166,3)&amp;"*",EUROSTAT_VBE_IND_2005!$D$7:$D$883,"3285*"))/1000</f>
        <v>0</v>
      </c>
      <c r="O166" s="17">
        <f>(SUMIFS(EUROSTAT_VBE_IND_2005!L$7:L$883,EUROSTAT_VBE_IND_2005!$B$7:$B$883,$D166,EUROSTAT_VBE_IND_2005!$C$7:$C$883,"*"&amp;RIGHT($A166,3)&amp;"*",EUROSTAT_VBE_IND_2005!$D$7:$D$883,"328*"))/1000-(SUMIFS(EUROSTAT_VBE_IND_2005!L$7:L$883,EUROSTAT_VBE_IND_2005!$B$7:$B$883,$D166,EUROSTAT_VBE_IND_2005!$C$7:$C$883,"*"&amp;RIGHT($A166,3)&amp;"*",EUROSTAT_VBE_IND_2005!$D$7:$D$883,"3285*"))/1000</f>
        <v>0</v>
      </c>
      <c r="P166" s="17">
        <f>(SUMIFS(EUROSTAT_VBE_IND_2005!M$7:M$883,EUROSTAT_VBE_IND_2005!$B$7:$B$883,$D166,EUROSTAT_VBE_IND_2005!$C$7:$C$883,"*"&amp;RIGHT($A166,3)&amp;"*",EUROSTAT_VBE_IND_2005!$D$7:$D$883,"328*"))/1000-(SUMIFS(EUROSTAT_VBE_IND_2005!M$7:M$883,EUROSTAT_VBE_IND_2005!$B$7:$B$883,$D166,EUROSTAT_VBE_IND_2005!$C$7:$C$883,"*"&amp;RIGHT($A166,3)&amp;"*",EUROSTAT_VBE_IND_2005!$D$7:$D$883,"3285*"))/1000</f>
        <v>0</v>
      </c>
      <c r="Q166" s="17">
        <f>(SUMIFS(EUROSTAT_VBE_IND_2005!N$7:N$883,EUROSTAT_VBE_IND_2005!$B$7:$B$883,$D166,EUROSTAT_VBE_IND_2005!$C$7:$C$883,"*"&amp;RIGHT($A166,3)&amp;"*",EUROSTAT_VBE_IND_2005!$D$7:$D$883,"328*"))/1000-(SUMIFS(EUROSTAT_VBE_IND_2005!N$7:N$883,EUROSTAT_VBE_IND_2005!$B$7:$B$883,$D166,EUROSTAT_VBE_IND_2005!$C$7:$C$883,"*"&amp;RIGHT($A166,3)&amp;"*",EUROSTAT_VBE_IND_2005!$D$7:$D$883,"3285*"))/1000</f>
        <v>0</v>
      </c>
      <c r="R166" s="17">
        <f>(SUMIFS(EUROSTAT_VBE_IND_2005!O$7:O$883,EUROSTAT_VBE_IND_2005!$B$7:$B$883,$D166,EUROSTAT_VBE_IND_2005!$C$7:$C$883,"*"&amp;RIGHT($A166,3)&amp;"*",EUROSTAT_VBE_IND_2005!$D$7:$D$883,"328*"))/1000-(SUMIFS(EUROSTAT_VBE_IND_2005!O$7:O$883,EUROSTAT_VBE_IND_2005!$B$7:$B$883,$D166,EUROSTAT_VBE_IND_2005!$C$7:$C$883,"*"&amp;RIGHT($A166,3)&amp;"*",EUROSTAT_VBE_IND_2005!$D$7:$D$883,"3285*"))/1000</f>
        <v>0</v>
      </c>
      <c r="S166" s="17">
        <f>(SUMIFS(EUROSTAT_VBE_IND_2005!P$7:P$883,EUROSTAT_VBE_IND_2005!$B$7:$B$883,$D166,EUROSTAT_VBE_IND_2005!$C$7:$C$883,"*"&amp;RIGHT($A166,3)&amp;"*",EUROSTAT_VBE_IND_2005!$D$7:$D$883,"328*"))/1000-(SUMIFS(EUROSTAT_VBE_IND_2005!P$7:P$883,EUROSTAT_VBE_IND_2005!$B$7:$B$883,$D166,EUROSTAT_VBE_IND_2005!$C$7:$C$883,"*"&amp;RIGHT($A166,3)&amp;"*",EUROSTAT_VBE_IND_2005!$D$7:$D$883,"3285*"))/1000</f>
        <v>0</v>
      </c>
      <c r="T166" s="17">
        <f>(SUMIFS(EUROSTAT_VBE_IND_2005!Q$7:Q$883,EUROSTAT_VBE_IND_2005!$B$7:$B$883,$D166,EUROSTAT_VBE_IND_2005!$C$7:$C$883,"*"&amp;RIGHT($A166,3)&amp;"*",EUROSTAT_VBE_IND_2005!$D$7:$D$883,"328*"))/1000-(SUMIFS(EUROSTAT_VBE_IND_2005!Q$7:Q$883,EUROSTAT_VBE_IND_2005!$B$7:$B$883,$D166,EUROSTAT_VBE_IND_2005!$C$7:$C$883,"*"&amp;RIGHT($A166,3)&amp;"*",EUROSTAT_VBE_IND_2005!$D$7:$D$883,"3285*"))/1000</f>
        <v>0</v>
      </c>
      <c r="U166" s="17">
        <f>(SUMIFS(EUROSTAT_VBE_IND_2005!R$7:R$883,EUROSTAT_VBE_IND_2005!$B$7:$B$883,$D166,EUROSTAT_VBE_IND_2005!$C$7:$C$883,"*"&amp;RIGHT($A166,3)&amp;"*",EUROSTAT_VBE_IND_2005!$D$7:$D$883,"328*"))/1000-(SUMIFS(EUROSTAT_VBE_IND_2005!R$7:R$883,EUROSTAT_VBE_IND_2005!$B$7:$B$883,$D166,EUROSTAT_VBE_IND_2005!$C$7:$C$883,"*"&amp;RIGHT($A166,3)&amp;"*",EUROSTAT_VBE_IND_2005!$D$7:$D$883,"3285*"))/1000</f>
        <v>0</v>
      </c>
      <c r="V166" s="17">
        <f>(SUMIFS(EUROSTAT_VBE_IND_2005!S$7:S$883,EUROSTAT_VBE_IND_2005!$B$7:$B$883,$D166,EUROSTAT_VBE_IND_2005!$C$7:$C$883,"*"&amp;RIGHT($A166,3)&amp;"*",EUROSTAT_VBE_IND_2005!$D$7:$D$883,"328*"))/1000-(SUMIFS(EUROSTAT_VBE_IND_2005!S$7:S$883,EUROSTAT_VBE_IND_2005!$B$7:$B$883,$D166,EUROSTAT_VBE_IND_2005!$C$7:$C$883,"*"&amp;RIGHT($A166,3)&amp;"*",EUROSTAT_VBE_IND_2005!$D$7:$D$883,"3285*"))/1000</f>
        <v>0</v>
      </c>
      <c r="W166" s="17">
        <f>(SUMIFS(EUROSTAT_VBE_IND_2005!T$7:T$883,EUROSTAT_VBE_IND_2005!$B$7:$B$883,$D166,EUROSTAT_VBE_IND_2005!$C$7:$C$883,"*"&amp;RIGHT($A166,3)&amp;"*",EUROSTAT_VBE_IND_2005!$D$7:$D$883,"328*"))/1000-(SUMIFS(EUROSTAT_VBE_IND_2005!T$7:T$883,EUROSTAT_VBE_IND_2005!$B$7:$B$883,$D166,EUROSTAT_VBE_IND_2005!$C$7:$C$883,"*"&amp;RIGHT($A166,3)&amp;"*",EUROSTAT_VBE_IND_2005!$D$7:$D$883,"3285*"))/1000</f>
        <v>0</v>
      </c>
      <c r="X166" s="17">
        <f>(SUMIFS(EUROSTAT_VBE_IND_2005!U$7:U$883,EUROSTAT_VBE_IND_2005!$B$7:$B$883,$D166,EUROSTAT_VBE_IND_2005!$C$7:$C$883,"*"&amp;RIGHT($A166,3)&amp;"*",EUROSTAT_VBE_IND_2005!$D$7:$D$883,"328*"))/1000-(SUMIFS(EUROSTAT_VBE_IND_2005!U$7:U$883,EUROSTAT_VBE_IND_2005!$B$7:$B$883,$D166,EUROSTAT_VBE_IND_2005!$C$7:$C$883,"*"&amp;RIGHT($A166,3)&amp;"*",EUROSTAT_VBE_IND_2005!$D$7:$D$883,"3285*"))/1000</f>
        <v>0</v>
      </c>
      <c r="Y166" s="17">
        <f>(SUMIFS(EUROSTAT_VBE_IND_2005!V$7:V$883,EUROSTAT_VBE_IND_2005!$B$7:$B$883,$D166,EUROSTAT_VBE_IND_2005!$C$7:$C$883,"*"&amp;RIGHT($A166,3)&amp;"*",EUROSTAT_VBE_IND_2005!$D$7:$D$883,"328*"))/1000-(SUMIFS(EUROSTAT_VBE_IND_2005!V$7:V$883,EUROSTAT_VBE_IND_2005!$B$7:$B$883,$D166,EUROSTAT_VBE_IND_2005!$C$7:$C$883,"*"&amp;RIGHT($A166,3)&amp;"*",EUROSTAT_VBE_IND_2005!$D$7:$D$883,"3285*"))/1000</f>
        <v>0</v>
      </c>
      <c r="Z166" s="17">
        <f>(SUMIFS(EUROSTAT_VBE_IND_2005!W$7:W$883,EUROSTAT_VBE_IND_2005!$B$7:$B$883,$D166,EUROSTAT_VBE_IND_2005!$C$7:$C$883,"*"&amp;RIGHT($A166,3)&amp;"*",EUROSTAT_VBE_IND_2005!$D$7:$D$883,"328*"))/1000-(SUMIFS(EUROSTAT_VBE_IND_2005!W$7:W$883,EUROSTAT_VBE_IND_2005!$B$7:$B$883,$D166,EUROSTAT_VBE_IND_2005!$C$7:$C$883,"*"&amp;RIGHT($A166,3)&amp;"*",EUROSTAT_VBE_IND_2005!$D$7:$D$883,"3285*"))/1000</f>
        <v>0</v>
      </c>
      <c r="AA166" s="17">
        <f>(SUMIFS(EUROSTAT_VBE_IND_2005!X$7:X$883,EUROSTAT_VBE_IND_2005!$B$7:$B$883,$D166,EUROSTAT_VBE_IND_2005!$C$7:$C$883,"*"&amp;RIGHT($A166,3)&amp;"*",EUROSTAT_VBE_IND_2005!$D$7:$D$883,"328*"))/1000-(SUMIFS(EUROSTAT_VBE_IND_2005!X$7:X$883,EUROSTAT_VBE_IND_2005!$B$7:$B$883,$D166,EUROSTAT_VBE_IND_2005!$C$7:$C$883,"*"&amp;RIGHT($A166,3)&amp;"*",EUROSTAT_VBE_IND_2005!$D$7:$D$883,"3285*"))/1000</f>
        <v>0</v>
      </c>
      <c r="AB166" s="17">
        <f>(SUMIFS(EUROSTAT_VBE_IND_2005!AA$7:AA$883,EUROSTAT_VBE_IND_2005!$B$7:$B$883,$D166,EUROSTAT_VBE_IND_2005!$C$7:$C$883,"*"&amp;RIGHT($A166,3)&amp;"*",EUROSTAT_VBE_IND_2005!$D$7:$D$883,"328*"))/1000-(SUMIFS(EUROSTAT_VBE_IND_2005!AA$7:AA$883,EUROSTAT_VBE_IND_2005!$B$7:$B$883,$D166,EUROSTAT_VBE_IND_2005!$C$7:$C$883,"*"&amp;RIGHT($A166,3)&amp;"*",EUROSTAT_VBE_IND_2005!$D$7:$D$883,"3285*"))/1000</f>
        <v>0</v>
      </c>
      <c r="AC166" s="17">
        <f>(SUMIFS(EUROSTAT_VBE_IND_2005!AB$7:AB$883,EUROSTAT_VBE_IND_2005!$B$7:$B$883,$D166,EUROSTAT_VBE_IND_2005!$C$7:$C$883,"*"&amp;RIGHT($A166,3)&amp;"*",EUROSTAT_VBE_IND_2005!$D$7:$D$883,"328*"))/1000-(SUMIFS(EUROSTAT_VBE_IND_2005!AB$7:AB$883,EUROSTAT_VBE_IND_2005!$B$7:$B$883,$D166,EUROSTAT_VBE_IND_2005!$C$7:$C$883,"*"&amp;RIGHT($A166,3)&amp;"*",EUROSTAT_VBE_IND_2005!$D$7:$D$883,"3285*"))/1000</f>
        <v>0</v>
      </c>
      <c r="AD166" s="17">
        <f>(SUMIFS(EUROSTAT_VBE_IND_2005!AC$7:AC$883,EUROSTAT_VBE_IND_2005!$B$7:$B$883,$D166,EUROSTAT_VBE_IND_2005!$C$7:$C$883,"*"&amp;RIGHT($A166,3)&amp;"*",EUROSTAT_VBE_IND_2005!$D$7:$D$883,"328*"))/1000-(SUMIFS(EUROSTAT_VBE_IND_2005!AC$7:AC$883,EUROSTAT_VBE_IND_2005!$B$7:$B$883,$D166,EUROSTAT_VBE_IND_2005!$C$7:$C$883,"*"&amp;RIGHT($A166,3)&amp;"*",EUROSTAT_VBE_IND_2005!$D$7:$D$883,"3285*"))/1000</f>
        <v>0</v>
      </c>
      <c r="AE166" s="17">
        <f>(SUMIFS(EUROSTAT_VBE_IND_2005!AD$7:AD$883,EUROSTAT_VBE_IND_2005!$B$7:$B$883,$D166,EUROSTAT_VBE_IND_2005!$C$7:$C$883,"*"&amp;RIGHT($A166,3)&amp;"*",EUROSTAT_VBE_IND_2005!$D$7:$D$883,"328*"))/1000-(SUMIFS(EUROSTAT_VBE_IND_2005!AD$7:AD$883,EUROSTAT_VBE_IND_2005!$B$7:$B$883,$D166,EUROSTAT_VBE_IND_2005!$C$7:$C$883,"*"&amp;RIGHT($A166,3)&amp;"*",EUROSTAT_VBE_IND_2005!$D$7:$D$883,"3285*"))/1000</f>
        <v>0</v>
      </c>
      <c r="AF166" s="17">
        <f>(SUMIFS(EUROSTAT_VBE_IND_2005!AE$7:AE$883,EUROSTAT_VBE_IND_2005!$B$7:$B$883,$D166,EUROSTAT_VBE_IND_2005!$C$7:$C$883,"*"&amp;RIGHT($A166,3)&amp;"*",EUROSTAT_VBE_IND_2005!$D$7:$D$883,"328*"))/1000-(SUMIFS(EUROSTAT_VBE_IND_2005!AE$7:AE$883,EUROSTAT_VBE_IND_2005!$B$7:$B$883,$D166,EUROSTAT_VBE_IND_2005!$C$7:$C$883,"*"&amp;RIGHT($A166,3)&amp;"*",EUROSTAT_VBE_IND_2005!$D$7:$D$883,"3285*"))/1000</f>
        <v>0</v>
      </c>
      <c r="AG166" s="17">
        <f>(SUMIFS(EUROSTAT_VBE_IND_2005!AF$7:AF$883,EUROSTAT_VBE_IND_2005!$B$7:$B$883,$D166,EUROSTAT_VBE_IND_2005!$C$7:$C$883,"*"&amp;RIGHT($A166,3)&amp;"*",EUROSTAT_VBE_IND_2005!$D$7:$D$883,"328*"))/1000-(SUMIFS(EUROSTAT_VBE_IND_2005!AF$7:AF$883,EUROSTAT_VBE_IND_2005!$B$7:$B$883,$D166,EUROSTAT_VBE_IND_2005!$C$7:$C$883,"*"&amp;RIGHT($A166,3)&amp;"*",EUROSTAT_VBE_IND_2005!$D$7:$D$883,"3285*"))/1000</f>
        <v>0</v>
      </c>
      <c r="AH166" s="17">
        <f>(SUMIFS(EUROSTAT_VBE_IND_2005!AH$7:AH$883,EUROSTAT_VBE_IND_2005!$B$7:$B$883,$D166,EUROSTAT_VBE_IND_2005!$C$7:$C$883,"*"&amp;RIGHT($A166,3)&amp;"*",EUROSTAT_VBE_IND_2005!$D$7:$D$883,"328*"))/1000-(SUMIFS(EUROSTAT_VBE_IND_2005!AH$7:AH$883,EUROSTAT_VBE_IND_2005!$B$7:$B$883,$D166,EUROSTAT_VBE_IND_2005!$C$7:$C$883,"*"&amp;RIGHT($A166,3)&amp;"*",EUROSTAT_VBE_IND_2005!$D$7:$D$883,"3285*"))/1000</f>
        <v>0</v>
      </c>
      <c r="AI166" s="17">
        <f>(SUMIFS(EUROSTAT_VBE_IND_2005!AI$7:AI$883,EUROSTAT_VBE_IND_2005!$B$7:$B$883,$D166,EUROSTAT_VBE_IND_2005!$C$7:$C$883,"*"&amp;RIGHT($A166,3)&amp;"*",EUROSTAT_VBE_IND_2005!$D$7:$D$883,"328*"))/1000-(SUMIFS(EUROSTAT_VBE_IND_2005!AI$7:AI$883,EUROSTAT_VBE_IND_2005!$B$7:$B$883,$D166,EUROSTAT_VBE_IND_2005!$C$7:$C$883,"*"&amp;RIGHT($A166,3)&amp;"*",EUROSTAT_VBE_IND_2005!$D$7:$D$883,"3285*"))/1000</f>
        <v>0</v>
      </c>
      <c r="AJ166" s="17">
        <f>(SUMIFS(EUROSTAT_VBE_IND_2005!AJ$7:AJ$883,EUROSTAT_VBE_IND_2005!$B$7:$B$883,$D166,EUROSTAT_VBE_IND_2005!$C$7:$C$883,"*"&amp;RIGHT($A166,3)&amp;"*",EUROSTAT_VBE_IND_2005!$D$7:$D$883,"328*"))/1000-(SUMIFS(EUROSTAT_VBE_IND_2005!AJ$7:AJ$883,EUROSTAT_VBE_IND_2005!$B$7:$B$883,$D166,EUROSTAT_VBE_IND_2005!$C$7:$C$883,"*"&amp;RIGHT($A166,3)&amp;"*",EUROSTAT_VBE_IND_2005!$D$7:$D$883,"3285*"))/1000</f>
        <v>0</v>
      </c>
      <c r="AK166" s="17">
        <f>(SUMIFS(EUROSTAT_VBE_IND_2005!AK$7:AK$883,EUROSTAT_VBE_IND_2005!$B$7:$B$883,$D166,EUROSTAT_VBE_IND_2005!$C$7:$C$883,"*"&amp;RIGHT($A166,3)&amp;"*",EUROSTAT_VBE_IND_2005!$D$7:$D$883,"328*"))/1000-(SUMIFS(EUROSTAT_VBE_IND_2005!AK$7:AK$883,EUROSTAT_VBE_IND_2005!$B$7:$B$883,$D166,EUROSTAT_VBE_IND_2005!$C$7:$C$883,"*"&amp;RIGHT($A166,3)&amp;"*",EUROSTAT_VBE_IND_2005!$D$7:$D$883,"3285*"))/1000</f>
        <v>0</v>
      </c>
      <c r="AL166" s="198"/>
      <c r="AM166" s="198"/>
      <c r="AN166" s="198"/>
      <c r="AO166" s="17">
        <f>(SUMIFS(EUROSTAT_VBE_IND_2005!Y$7:Y$883,EUROSTAT_VBE_IND_2005!$B$7:$B$883,$D166,EUROSTAT_VBE_IND_2005!$C$7:$C$883,"*"&amp;RIGHT($A166,3)&amp;"*",EUROSTAT_VBE_IND_2005!$D$7:$D$883,"328*"))/1000-(SUMIFS(EUROSTAT_VBE_IND_2005!Y$7:Y$883,EUROSTAT_VBE_IND_2005!$B$7:$B$883,$D166,EUROSTAT_VBE_IND_2005!$C$7:$C$883,"*"&amp;RIGHT($A166,3)&amp;"*",EUROSTAT_VBE_IND_2005!$D$7:$D$883,"3285*"))/1000</f>
        <v>0</v>
      </c>
      <c r="AP166" s="17">
        <f>(SUMIFS(EUROSTAT_VBE_IND_2005!Z$7:Z$883,EUROSTAT_VBE_IND_2005!$B$7:$B$883,$D166,EUROSTAT_VBE_IND_2005!$C$7:$C$883,"*"&amp;RIGHT($A166,3)&amp;"*",EUROSTAT_VBE_IND_2005!$D$7:$D$883,"328*"))/1000-(SUMIFS(EUROSTAT_VBE_IND_2005!Z$7:Z$883,EUROSTAT_VBE_IND_2005!$B$7:$B$883,$D166,EUROSTAT_VBE_IND_2005!$C$7:$C$883,"*"&amp;RIGHT($A166,3)&amp;"*",EUROSTAT_VBE_IND_2005!$D$7:$D$883,"3285*"))/1000</f>
        <v>0</v>
      </c>
      <c r="AQ166" s="17">
        <f>(SUMIFS(EUROSTAT_VBE_IND_2005!AG$7:AG$883,EUROSTAT_VBE_IND_2005!$B$7:$B$883,$D166,EUROSTAT_VBE_IND_2005!$C$7:$C$883,"*"&amp;RIGHT($A166,3)&amp;"*",EUROSTAT_VBE_IND_2005!$D$7:$D$883,"328*"))/1000-(SUMIFS(EUROSTAT_VBE_IND_2005!AG$7:AG$883,EUROSTAT_VBE_IND_2005!$B$7:$B$883,$D166,EUROSTAT_VBE_IND_2005!$C$7:$C$883,"*"&amp;RIGHT($A166,3)&amp;"*",EUROSTAT_VBE_IND_2005!$D$7:$D$883,"3285*"))/1000</f>
        <v>0</v>
      </c>
    </row>
    <row r="167" spans="1:43">
      <c r="A167" t="str">
        <f>LEFT(EUROSTAT_VBE_IND_2005!$C$190,8)</f>
        <v>B_101815</v>
      </c>
      <c r="B167" s="28" t="s">
        <v>299</v>
      </c>
      <c r="C167" t="s">
        <v>293</v>
      </c>
      <c r="D167" t="s">
        <v>55</v>
      </c>
      <c r="E167" t="s">
        <v>239</v>
      </c>
      <c r="F167" t="s">
        <v>259</v>
      </c>
      <c r="G167" s="17">
        <f>(SUMIFS(EUROSTAT_VBE_IND_2005!E$7:E$883,EUROSTAT_VBE_IND_2005!$B$7:$B$883,$D167,EUROSTAT_VBE_IND_2005!$C$7:$C$883,"*"&amp;RIGHT($A167,3)&amp;"*",EUROSTAT_VBE_IND_2005!$D$7:$D$883,"4100*"))/1000+(SUMIFS(EUROSTAT_VBE_IND_2005!E$7:E$883,EUROSTAT_VBE_IND_2005!$B$7:$B$883,$D167,EUROSTAT_VBE_IND_2005!$C$7:$C$883,"*"&amp;RIGHT($A167,3)&amp;"*",EUROSTAT_VBE_IND_2005!$D$7:$D$883,"4230*"))/1000+(SUMIFS(EUROSTAT_VBE_IND_2005!E$7:E$883,EUROSTAT_VBE_IND_2005!$B$7:$B$883,$D167,EUROSTAT_VBE_IND_2005!$C$7:$C$883,"*"&amp;RIGHT($A167,3)&amp;"*",EUROSTAT_VBE_IND_2005!$D$7:$D$883,"4240*"))/1000+(SUMIFS(EUROSTAT_VBE_IND_2005!E$7:E$883,EUROSTAT_VBE_IND_2005!$B$7:$B$883,$D167,EUROSTAT_VBE_IND_2005!$C$7:$C$883,"*"&amp;RIGHT($A167,3)&amp;"*",EUROSTAT_VBE_IND_2005!$D$7:$D$883,"3106*"))/1000</f>
        <v>16.517</v>
      </c>
      <c r="H167" s="17">
        <f>(SUMIFS(EUROSTAT_VBE_IND_2005!F$7:F$883,EUROSTAT_VBE_IND_2005!$B$7:$B$883,$D167,EUROSTAT_VBE_IND_2005!$C$7:$C$883,"*"&amp;RIGHT($A167,3)&amp;"*",EUROSTAT_VBE_IND_2005!$D$7:$D$883,"4100*"))/1000+(SUMIFS(EUROSTAT_VBE_IND_2005!F$7:F$883,EUROSTAT_VBE_IND_2005!$B$7:$B$883,$D167,EUROSTAT_VBE_IND_2005!$C$7:$C$883,"*"&amp;RIGHT($A167,3)&amp;"*",EUROSTAT_VBE_IND_2005!$D$7:$D$883,"4230*"))/1000+(SUMIFS(EUROSTAT_VBE_IND_2005!F$7:F$883,EUROSTAT_VBE_IND_2005!$B$7:$B$883,$D167,EUROSTAT_VBE_IND_2005!$C$7:$C$883,"*"&amp;RIGHT($A167,3)&amp;"*",EUROSTAT_VBE_IND_2005!$D$7:$D$883,"4240*"))/1000+(SUMIFS(EUROSTAT_VBE_IND_2005!F$7:F$883,EUROSTAT_VBE_IND_2005!$B$7:$B$883,$D167,EUROSTAT_VBE_IND_2005!$C$7:$C$883,"*"&amp;RIGHT($A167,3)&amp;"*",EUROSTAT_VBE_IND_2005!$D$7:$D$883,"3106*"))/1000</f>
        <v>79.381</v>
      </c>
      <c r="I167" s="17">
        <f>(SUMIFS(EUROSTAT_VBE_IND_2005!G$7:G$883,EUROSTAT_VBE_IND_2005!$B$7:$B$883,$D167,EUROSTAT_VBE_IND_2005!$C$7:$C$883,"*"&amp;RIGHT($A167,3)&amp;"*",EUROSTAT_VBE_IND_2005!$D$7:$D$883,"4100*"))/1000+(SUMIFS(EUROSTAT_VBE_IND_2005!G$7:G$883,EUROSTAT_VBE_IND_2005!$B$7:$B$883,$D167,EUROSTAT_VBE_IND_2005!$C$7:$C$883,"*"&amp;RIGHT($A167,3)&amp;"*",EUROSTAT_VBE_IND_2005!$D$7:$D$883,"4230*"))/1000+(SUMIFS(EUROSTAT_VBE_IND_2005!G$7:G$883,EUROSTAT_VBE_IND_2005!$B$7:$B$883,$D167,EUROSTAT_VBE_IND_2005!$C$7:$C$883,"*"&amp;RIGHT($A167,3)&amp;"*",EUROSTAT_VBE_IND_2005!$D$7:$D$883,"4240*"))/1000+(SUMIFS(EUROSTAT_VBE_IND_2005!G$7:G$883,EUROSTAT_VBE_IND_2005!$B$7:$B$883,$D167,EUROSTAT_VBE_IND_2005!$C$7:$C$883,"*"&amp;RIGHT($A167,3)&amp;"*",EUROSTAT_VBE_IND_2005!$D$7:$D$883,"3106*"))/1000</f>
        <v>16.979</v>
      </c>
      <c r="J167" s="198"/>
      <c r="K167" s="17">
        <f>(SUMIFS(EUROSTAT_VBE_IND_2005!H$7:H$883,EUROSTAT_VBE_IND_2005!$B$7:$B$883,$D167,EUROSTAT_VBE_IND_2005!$C$7:$C$883,"*"&amp;RIGHT($A167,3)&amp;"*",EUROSTAT_VBE_IND_2005!$D$7:$D$883,"4100*"))/1000+(SUMIFS(EUROSTAT_VBE_IND_2005!H$7:H$883,EUROSTAT_VBE_IND_2005!$B$7:$B$883,$D167,EUROSTAT_VBE_IND_2005!$C$7:$C$883,"*"&amp;RIGHT($A167,3)&amp;"*",EUROSTAT_VBE_IND_2005!$D$7:$D$883,"4230*"))/1000+(SUMIFS(EUROSTAT_VBE_IND_2005!H$7:H$883,EUROSTAT_VBE_IND_2005!$B$7:$B$883,$D167,EUROSTAT_VBE_IND_2005!$C$7:$C$883,"*"&amp;RIGHT($A167,3)&amp;"*",EUROSTAT_VBE_IND_2005!$D$7:$D$883,"4240*"))/1000+(SUMIFS(EUROSTAT_VBE_IND_2005!H$7:H$883,EUROSTAT_VBE_IND_2005!$B$7:$B$883,$D167,EUROSTAT_VBE_IND_2005!$C$7:$C$883,"*"&amp;RIGHT($A167,3)&amp;"*",EUROSTAT_VBE_IND_2005!$D$7:$D$883,"3106*"))/1000</f>
        <v>0</v>
      </c>
      <c r="L167" s="17">
        <f>(SUMIFS(EUROSTAT_VBE_IND_2005!I$7:I$883,EUROSTAT_VBE_IND_2005!$B$7:$B$883,$D167,EUROSTAT_VBE_IND_2005!$C$7:$C$883,"*"&amp;RIGHT($A167,3)&amp;"*",EUROSTAT_VBE_IND_2005!$D$7:$D$883,"4100*"))/1000+(SUMIFS(EUROSTAT_VBE_IND_2005!I$7:I$883,EUROSTAT_VBE_IND_2005!$B$7:$B$883,$D167,EUROSTAT_VBE_IND_2005!$C$7:$C$883,"*"&amp;RIGHT($A167,3)&amp;"*",EUROSTAT_VBE_IND_2005!$D$7:$D$883,"4230*"))/1000+(SUMIFS(EUROSTAT_VBE_IND_2005!I$7:I$883,EUROSTAT_VBE_IND_2005!$B$7:$B$883,$D167,EUROSTAT_VBE_IND_2005!$C$7:$C$883,"*"&amp;RIGHT($A167,3)&amp;"*",EUROSTAT_VBE_IND_2005!$D$7:$D$883,"4240*"))/1000+(SUMIFS(EUROSTAT_VBE_IND_2005!I$7:I$883,EUROSTAT_VBE_IND_2005!$B$7:$B$883,$D167,EUROSTAT_VBE_IND_2005!$C$7:$C$883,"*"&amp;RIGHT($A167,3)&amp;"*",EUROSTAT_VBE_IND_2005!$D$7:$D$883,"3106*"))/1000</f>
        <v>11.767</v>
      </c>
      <c r="M167" s="17">
        <f>(SUMIFS(EUROSTAT_VBE_IND_2005!J$7:J$883,EUROSTAT_VBE_IND_2005!$B$7:$B$883,$D167,EUROSTAT_VBE_IND_2005!$C$7:$C$883,"*"&amp;RIGHT($A167,3)&amp;"*",EUROSTAT_VBE_IND_2005!$D$7:$D$883,"4100*"))/1000+(SUMIFS(EUROSTAT_VBE_IND_2005!J$7:J$883,EUROSTAT_VBE_IND_2005!$B$7:$B$883,$D167,EUROSTAT_VBE_IND_2005!$C$7:$C$883,"*"&amp;RIGHT($A167,3)&amp;"*",EUROSTAT_VBE_IND_2005!$D$7:$D$883,"4230*"))/1000+(SUMIFS(EUROSTAT_VBE_IND_2005!J$7:J$883,EUROSTAT_VBE_IND_2005!$B$7:$B$883,$D167,EUROSTAT_VBE_IND_2005!$C$7:$C$883,"*"&amp;RIGHT($A167,3)&amp;"*",EUROSTAT_VBE_IND_2005!$D$7:$D$883,"4240*"))/1000+(SUMIFS(EUROSTAT_VBE_IND_2005!J$7:J$883,EUROSTAT_VBE_IND_2005!$B$7:$B$883,$D167,EUROSTAT_VBE_IND_2005!$C$7:$C$883,"*"&amp;RIGHT($A167,3)&amp;"*",EUROSTAT_VBE_IND_2005!$D$7:$D$883,"3106*"))/1000</f>
        <v>193.696</v>
      </c>
      <c r="N167" s="17">
        <f>(SUMIFS(EUROSTAT_VBE_IND_2005!K$7:K$883,EUROSTAT_VBE_IND_2005!$B$7:$B$883,$D167,EUROSTAT_VBE_IND_2005!$C$7:$C$883,"*"&amp;RIGHT($A167,3)&amp;"*",EUROSTAT_VBE_IND_2005!$D$7:$D$883,"4100*"))/1000+(SUMIFS(EUROSTAT_VBE_IND_2005!K$7:K$883,EUROSTAT_VBE_IND_2005!$B$7:$B$883,$D167,EUROSTAT_VBE_IND_2005!$C$7:$C$883,"*"&amp;RIGHT($A167,3)&amp;"*",EUROSTAT_VBE_IND_2005!$D$7:$D$883,"4230*"))/1000+(SUMIFS(EUROSTAT_VBE_IND_2005!K$7:K$883,EUROSTAT_VBE_IND_2005!$B$7:$B$883,$D167,EUROSTAT_VBE_IND_2005!$C$7:$C$883,"*"&amp;RIGHT($A167,3)&amp;"*",EUROSTAT_VBE_IND_2005!$D$7:$D$883,"4240*"))/1000+(SUMIFS(EUROSTAT_VBE_IND_2005!K$7:K$883,EUROSTAT_VBE_IND_2005!$B$7:$B$883,$D167,EUROSTAT_VBE_IND_2005!$C$7:$C$883,"*"&amp;RIGHT($A167,3)&amp;"*",EUROSTAT_VBE_IND_2005!$D$7:$D$883,"3106*"))/1000</f>
        <v>2.878</v>
      </c>
      <c r="O167" s="17">
        <f>(SUMIFS(EUROSTAT_VBE_IND_2005!L$7:L$883,EUROSTAT_VBE_IND_2005!$B$7:$B$883,$D167,EUROSTAT_VBE_IND_2005!$C$7:$C$883,"*"&amp;RIGHT($A167,3)&amp;"*",EUROSTAT_VBE_IND_2005!$D$7:$D$883,"4100*"))/1000+(SUMIFS(EUROSTAT_VBE_IND_2005!L$7:L$883,EUROSTAT_VBE_IND_2005!$B$7:$B$883,$D167,EUROSTAT_VBE_IND_2005!$C$7:$C$883,"*"&amp;RIGHT($A167,3)&amp;"*",EUROSTAT_VBE_IND_2005!$D$7:$D$883,"4230*"))/1000+(SUMIFS(EUROSTAT_VBE_IND_2005!L$7:L$883,EUROSTAT_VBE_IND_2005!$B$7:$B$883,$D167,EUROSTAT_VBE_IND_2005!$C$7:$C$883,"*"&amp;RIGHT($A167,3)&amp;"*",EUROSTAT_VBE_IND_2005!$D$7:$D$883,"4240*"))/1000+(SUMIFS(EUROSTAT_VBE_IND_2005!L$7:L$883,EUROSTAT_VBE_IND_2005!$B$7:$B$883,$D167,EUROSTAT_VBE_IND_2005!$C$7:$C$883,"*"&amp;RIGHT($A167,3)&amp;"*",EUROSTAT_VBE_IND_2005!$D$7:$D$883,"3106*"))/1000</f>
        <v>2.466</v>
      </c>
      <c r="P167" s="17">
        <f>(SUMIFS(EUROSTAT_VBE_IND_2005!M$7:M$883,EUROSTAT_VBE_IND_2005!$B$7:$B$883,$D167,EUROSTAT_VBE_IND_2005!$C$7:$C$883,"*"&amp;RIGHT($A167,3)&amp;"*",EUROSTAT_VBE_IND_2005!$D$7:$D$883,"4100*"))/1000+(SUMIFS(EUROSTAT_VBE_IND_2005!M$7:M$883,EUROSTAT_VBE_IND_2005!$B$7:$B$883,$D167,EUROSTAT_VBE_IND_2005!$C$7:$C$883,"*"&amp;RIGHT($A167,3)&amp;"*",EUROSTAT_VBE_IND_2005!$D$7:$D$883,"4230*"))/1000+(SUMIFS(EUROSTAT_VBE_IND_2005!M$7:M$883,EUROSTAT_VBE_IND_2005!$B$7:$B$883,$D167,EUROSTAT_VBE_IND_2005!$C$7:$C$883,"*"&amp;RIGHT($A167,3)&amp;"*",EUROSTAT_VBE_IND_2005!$D$7:$D$883,"4240*"))/1000+(SUMIFS(EUROSTAT_VBE_IND_2005!M$7:M$883,EUROSTAT_VBE_IND_2005!$B$7:$B$883,$D167,EUROSTAT_VBE_IND_2005!$C$7:$C$883,"*"&amp;RIGHT($A167,3)&amp;"*",EUROSTAT_VBE_IND_2005!$D$7:$D$883,"3106*"))/1000</f>
        <v>2.216</v>
      </c>
      <c r="Q167" s="17">
        <f>(SUMIFS(EUROSTAT_VBE_IND_2005!N$7:N$883,EUROSTAT_VBE_IND_2005!$B$7:$B$883,$D167,EUROSTAT_VBE_IND_2005!$C$7:$C$883,"*"&amp;RIGHT($A167,3)&amp;"*",EUROSTAT_VBE_IND_2005!$D$7:$D$883,"4100*"))/1000+(SUMIFS(EUROSTAT_VBE_IND_2005!N$7:N$883,EUROSTAT_VBE_IND_2005!$B$7:$B$883,$D167,EUROSTAT_VBE_IND_2005!$C$7:$C$883,"*"&amp;RIGHT($A167,3)&amp;"*",EUROSTAT_VBE_IND_2005!$D$7:$D$883,"4230*"))/1000+(SUMIFS(EUROSTAT_VBE_IND_2005!N$7:N$883,EUROSTAT_VBE_IND_2005!$B$7:$B$883,$D167,EUROSTAT_VBE_IND_2005!$C$7:$C$883,"*"&amp;RIGHT($A167,3)&amp;"*",EUROSTAT_VBE_IND_2005!$D$7:$D$883,"4240*"))/1000+(SUMIFS(EUROSTAT_VBE_IND_2005!N$7:N$883,EUROSTAT_VBE_IND_2005!$B$7:$B$883,$D167,EUROSTAT_VBE_IND_2005!$C$7:$C$883,"*"&amp;RIGHT($A167,3)&amp;"*",EUROSTAT_VBE_IND_2005!$D$7:$D$883,"3106*"))/1000</f>
        <v>114.777</v>
      </c>
      <c r="R167" s="17">
        <f>(SUMIFS(EUROSTAT_VBE_IND_2005!O$7:O$883,EUROSTAT_VBE_IND_2005!$B$7:$B$883,$D167,EUROSTAT_VBE_IND_2005!$C$7:$C$883,"*"&amp;RIGHT($A167,3)&amp;"*",EUROSTAT_VBE_IND_2005!$D$7:$D$883,"4100*"))/1000+(SUMIFS(EUROSTAT_VBE_IND_2005!O$7:O$883,EUROSTAT_VBE_IND_2005!$B$7:$B$883,$D167,EUROSTAT_VBE_IND_2005!$C$7:$C$883,"*"&amp;RIGHT($A167,3)&amp;"*",EUROSTAT_VBE_IND_2005!$D$7:$D$883,"4230*"))/1000+(SUMIFS(EUROSTAT_VBE_IND_2005!O$7:O$883,EUROSTAT_VBE_IND_2005!$B$7:$B$883,$D167,EUROSTAT_VBE_IND_2005!$C$7:$C$883,"*"&amp;RIGHT($A167,3)&amp;"*",EUROSTAT_VBE_IND_2005!$D$7:$D$883,"4240*"))/1000+(SUMIFS(EUROSTAT_VBE_IND_2005!O$7:O$883,EUROSTAT_VBE_IND_2005!$B$7:$B$883,$D167,EUROSTAT_VBE_IND_2005!$C$7:$C$883,"*"&amp;RIGHT($A167,3)&amp;"*",EUROSTAT_VBE_IND_2005!$D$7:$D$883,"3106*"))/1000</f>
        <v>0.808</v>
      </c>
      <c r="S167" s="17">
        <f>(SUMIFS(EUROSTAT_VBE_IND_2005!P$7:P$883,EUROSTAT_VBE_IND_2005!$B$7:$B$883,$D167,EUROSTAT_VBE_IND_2005!$C$7:$C$883,"*"&amp;RIGHT($A167,3)&amp;"*",EUROSTAT_VBE_IND_2005!$D$7:$D$883,"4100*"))/1000+(SUMIFS(EUROSTAT_VBE_IND_2005!P$7:P$883,EUROSTAT_VBE_IND_2005!$B$7:$B$883,$D167,EUROSTAT_VBE_IND_2005!$C$7:$C$883,"*"&amp;RIGHT($A167,3)&amp;"*",EUROSTAT_VBE_IND_2005!$D$7:$D$883,"4230*"))/1000+(SUMIFS(EUROSTAT_VBE_IND_2005!P$7:P$883,EUROSTAT_VBE_IND_2005!$B$7:$B$883,$D167,EUROSTAT_VBE_IND_2005!$C$7:$C$883,"*"&amp;RIGHT($A167,3)&amp;"*",EUROSTAT_VBE_IND_2005!$D$7:$D$883,"4240*"))/1000+(SUMIFS(EUROSTAT_VBE_IND_2005!P$7:P$883,EUROSTAT_VBE_IND_2005!$B$7:$B$883,$D167,EUROSTAT_VBE_IND_2005!$C$7:$C$883,"*"&amp;RIGHT($A167,3)&amp;"*",EUROSTAT_VBE_IND_2005!$D$7:$D$883,"3106*"))/1000</f>
        <v>85.044</v>
      </c>
      <c r="T167" s="17">
        <f>(SUMIFS(EUROSTAT_VBE_IND_2005!Q$7:Q$883,EUROSTAT_VBE_IND_2005!$B$7:$B$883,$D167,EUROSTAT_VBE_IND_2005!$C$7:$C$883,"*"&amp;RIGHT($A167,3)&amp;"*",EUROSTAT_VBE_IND_2005!$D$7:$D$883,"4100*"))/1000+(SUMIFS(EUROSTAT_VBE_IND_2005!Q$7:Q$883,EUROSTAT_VBE_IND_2005!$B$7:$B$883,$D167,EUROSTAT_VBE_IND_2005!$C$7:$C$883,"*"&amp;RIGHT($A167,3)&amp;"*",EUROSTAT_VBE_IND_2005!$D$7:$D$883,"4230*"))/1000+(SUMIFS(EUROSTAT_VBE_IND_2005!Q$7:Q$883,EUROSTAT_VBE_IND_2005!$B$7:$B$883,$D167,EUROSTAT_VBE_IND_2005!$C$7:$C$883,"*"&amp;RIGHT($A167,3)&amp;"*",EUROSTAT_VBE_IND_2005!$D$7:$D$883,"4240*"))/1000+(SUMIFS(EUROSTAT_VBE_IND_2005!Q$7:Q$883,EUROSTAT_VBE_IND_2005!$B$7:$B$883,$D167,EUROSTAT_VBE_IND_2005!$C$7:$C$883,"*"&amp;RIGHT($A167,3)&amp;"*",EUROSTAT_VBE_IND_2005!$D$7:$D$883,"3106*"))/1000</f>
        <v>5.27</v>
      </c>
      <c r="U167" s="17">
        <f>(SUMIFS(EUROSTAT_VBE_IND_2005!R$7:R$883,EUROSTAT_VBE_IND_2005!$B$7:$B$883,$D167,EUROSTAT_VBE_IND_2005!$C$7:$C$883,"*"&amp;RIGHT($A167,3)&amp;"*",EUROSTAT_VBE_IND_2005!$D$7:$D$883,"4100*"))/1000+(SUMIFS(EUROSTAT_VBE_IND_2005!R$7:R$883,EUROSTAT_VBE_IND_2005!$B$7:$B$883,$D167,EUROSTAT_VBE_IND_2005!$C$7:$C$883,"*"&amp;RIGHT($A167,3)&amp;"*",EUROSTAT_VBE_IND_2005!$D$7:$D$883,"4230*"))/1000+(SUMIFS(EUROSTAT_VBE_IND_2005!R$7:R$883,EUROSTAT_VBE_IND_2005!$B$7:$B$883,$D167,EUROSTAT_VBE_IND_2005!$C$7:$C$883,"*"&amp;RIGHT($A167,3)&amp;"*",EUROSTAT_VBE_IND_2005!$D$7:$D$883,"4240*"))/1000+(SUMIFS(EUROSTAT_VBE_IND_2005!R$7:R$883,EUROSTAT_VBE_IND_2005!$B$7:$B$883,$D167,EUROSTAT_VBE_IND_2005!$C$7:$C$883,"*"&amp;RIGHT($A167,3)&amp;"*",EUROSTAT_VBE_IND_2005!$D$7:$D$883,"3106*"))/1000</f>
        <v>8.257</v>
      </c>
      <c r="V167" s="17">
        <f>(SUMIFS(EUROSTAT_VBE_IND_2005!S$7:S$883,EUROSTAT_VBE_IND_2005!$B$7:$B$883,$D167,EUROSTAT_VBE_IND_2005!$C$7:$C$883,"*"&amp;RIGHT($A167,3)&amp;"*",EUROSTAT_VBE_IND_2005!$D$7:$D$883,"4100*"))/1000+(SUMIFS(EUROSTAT_VBE_IND_2005!S$7:S$883,EUROSTAT_VBE_IND_2005!$B$7:$B$883,$D167,EUROSTAT_VBE_IND_2005!$C$7:$C$883,"*"&amp;RIGHT($A167,3)&amp;"*",EUROSTAT_VBE_IND_2005!$D$7:$D$883,"4230*"))/1000+(SUMIFS(EUROSTAT_VBE_IND_2005!S$7:S$883,EUROSTAT_VBE_IND_2005!$B$7:$B$883,$D167,EUROSTAT_VBE_IND_2005!$C$7:$C$883,"*"&amp;RIGHT($A167,3)&amp;"*",EUROSTAT_VBE_IND_2005!$D$7:$D$883,"4240*"))/1000+(SUMIFS(EUROSTAT_VBE_IND_2005!S$7:S$883,EUROSTAT_VBE_IND_2005!$B$7:$B$883,$D167,EUROSTAT_VBE_IND_2005!$C$7:$C$883,"*"&amp;RIGHT($A167,3)&amp;"*",EUROSTAT_VBE_IND_2005!$D$7:$D$883,"3106*"))/1000</f>
        <v>5.863</v>
      </c>
      <c r="W167" s="17">
        <f>(SUMIFS(EUROSTAT_VBE_IND_2005!T$7:T$883,EUROSTAT_VBE_IND_2005!$B$7:$B$883,$D167,EUROSTAT_VBE_IND_2005!$C$7:$C$883,"*"&amp;RIGHT($A167,3)&amp;"*",EUROSTAT_VBE_IND_2005!$D$7:$D$883,"4100*"))/1000+(SUMIFS(EUROSTAT_VBE_IND_2005!T$7:T$883,EUROSTAT_VBE_IND_2005!$B$7:$B$883,$D167,EUROSTAT_VBE_IND_2005!$C$7:$C$883,"*"&amp;RIGHT($A167,3)&amp;"*",EUROSTAT_VBE_IND_2005!$D$7:$D$883,"4230*"))/1000+(SUMIFS(EUROSTAT_VBE_IND_2005!T$7:T$883,EUROSTAT_VBE_IND_2005!$B$7:$B$883,$D167,EUROSTAT_VBE_IND_2005!$C$7:$C$883,"*"&amp;RIGHT($A167,3)&amp;"*",EUROSTAT_VBE_IND_2005!$D$7:$D$883,"4240*"))/1000+(SUMIFS(EUROSTAT_VBE_IND_2005!T$7:T$883,EUROSTAT_VBE_IND_2005!$B$7:$B$883,$D167,EUROSTAT_VBE_IND_2005!$C$7:$C$883,"*"&amp;RIGHT($A167,3)&amp;"*",EUROSTAT_VBE_IND_2005!$D$7:$D$883,"3106*"))/1000</f>
        <v>0</v>
      </c>
      <c r="X167" s="17">
        <f>(SUMIFS(EUROSTAT_VBE_IND_2005!U$7:U$883,EUROSTAT_VBE_IND_2005!$B$7:$B$883,$D167,EUROSTAT_VBE_IND_2005!$C$7:$C$883,"*"&amp;RIGHT($A167,3)&amp;"*",EUROSTAT_VBE_IND_2005!$D$7:$D$883,"4100*"))/1000+(SUMIFS(EUROSTAT_VBE_IND_2005!U$7:U$883,EUROSTAT_VBE_IND_2005!$B$7:$B$883,$D167,EUROSTAT_VBE_IND_2005!$C$7:$C$883,"*"&amp;RIGHT($A167,3)&amp;"*",EUROSTAT_VBE_IND_2005!$D$7:$D$883,"4230*"))/1000+(SUMIFS(EUROSTAT_VBE_IND_2005!U$7:U$883,EUROSTAT_VBE_IND_2005!$B$7:$B$883,$D167,EUROSTAT_VBE_IND_2005!$C$7:$C$883,"*"&amp;RIGHT($A167,3)&amp;"*",EUROSTAT_VBE_IND_2005!$D$7:$D$883,"4240*"))/1000+(SUMIFS(EUROSTAT_VBE_IND_2005!U$7:U$883,EUROSTAT_VBE_IND_2005!$B$7:$B$883,$D167,EUROSTAT_VBE_IND_2005!$C$7:$C$883,"*"&amp;RIGHT($A167,3)&amp;"*",EUROSTAT_VBE_IND_2005!$D$7:$D$883,"3106*"))/1000</f>
        <v>90.454</v>
      </c>
      <c r="Y167" s="17">
        <f>(SUMIFS(EUROSTAT_VBE_IND_2005!V$7:V$883,EUROSTAT_VBE_IND_2005!$B$7:$B$883,$D167,EUROSTAT_VBE_IND_2005!$C$7:$C$883,"*"&amp;RIGHT($A167,3)&amp;"*",EUROSTAT_VBE_IND_2005!$D$7:$D$883,"4100*"))/1000+(SUMIFS(EUROSTAT_VBE_IND_2005!V$7:V$883,EUROSTAT_VBE_IND_2005!$B$7:$B$883,$D167,EUROSTAT_VBE_IND_2005!$C$7:$C$883,"*"&amp;RIGHT($A167,3)&amp;"*",EUROSTAT_VBE_IND_2005!$D$7:$D$883,"4230*"))/1000+(SUMIFS(EUROSTAT_VBE_IND_2005!V$7:V$883,EUROSTAT_VBE_IND_2005!$B$7:$B$883,$D167,EUROSTAT_VBE_IND_2005!$C$7:$C$883,"*"&amp;RIGHT($A167,3)&amp;"*",EUROSTAT_VBE_IND_2005!$D$7:$D$883,"4240*"))/1000+(SUMIFS(EUROSTAT_VBE_IND_2005!V$7:V$883,EUROSTAT_VBE_IND_2005!$B$7:$B$883,$D167,EUROSTAT_VBE_IND_2005!$C$7:$C$883,"*"&amp;RIGHT($A167,3)&amp;"*",EUROSTAT_VBE_IND_2005!$D$7:$D$883,"3106*"))/1000</f>
        <v>2.019</v>
      </c>
      <c r="Z167" s="17">
        <f>(SUMIFS(EUROSTAT_VBE_IND_2005!W$7:W$883,EUROSTAT_VBE_IND_2005!$B$7:$B$883,$D167,EUROSTAT_VBE_IND_2005!$C$7:$C$883,"*"&amp;RIGHT($A167,3)&amp;"*",EUROSTAT_VBE_IND_2005!$D$7:$D$883,"4100*"))/1000+(SUMIFS(EUROSTAT_VBE_IND_2005!W$7:W$883,EUROSTAT_VBE_IND_2005!$B$7:$B$883,$D167,EUROSTAT_VBE_IND_2005!$C$7:$C$883,"*"&amp;RIGHT($A167,3)&amp;"*",EUROSTAT_VBE_IND_2005!$D$7:$D$883,"4230*"))/1000+(SUMIFS(EUROSTAT_VBE_IND_2005!W$7:W$883,EUROSTAT_VBE_IND_2005!$B$7:$B$883,$D167,EUROSTAT_VBE_IND_2005!$C$7:$C$883,"*"&amp;RIGHT($A167,3)&amp;"*",EUROSTAT_VBE_IND_2005!$D$7:$D$883,"4240*"))/1000+(SUMIFS(EUROSTAT_VBE_IND_2005!W$7:W$883,EUROSTAT_VBE_IND_2005!$B$7:$B$883,$D167,EUROSTAT_VBE_IND_2005!$C$7:$C$883,"*"&amp;RIGHT($A167,3)&amp;"*",EUROSTAT_VBE_IND_2005!$D$7:$D$883,"3106*"))/1000</f>
        <v>0.877</v>
      </c>
      <c r="AA167" s="17">
        <f>(SUMIFS(EUROSTAT_VBE_IND_2005!X$7:X$883,EUROSTAT_VBE_IND_2005!$B$7:$B$883,$D167,EUROSTAT_VBE_IND_2005!$C$7:$C$883,"*"&amp;RIGHT($A167,3)&amp;"*",EUROSTAT_VBE_IND_2005!$D$7:$D$883,"4100*"))/1000+(SUMIFS(EUROSTAT_VBE_IND_2005!X$7:X$883,EUROSTAT_VBE_IND_2005!$B$7:$B$883,$D167,EUROSTAT_VBE_IND_2005!$C$7:$C$883,"*"&amp;RIGHT($A167,3)&amp;"*",EUROSTAT_VBE_IND_2005!$D$7:$D$883,"4230*"))/1000+(SUMIFS(EUROSTAT_VBE_IND_2005!X$7:X$883,EUROSTAT_VBE_IND_2005!$B$7:$B$883,$D167,EUROSTAT_VBE_IND_2005!$C$7:$C$883,"*"&amp;RIGHT($A167,3)&amp;"*",EUROSTAT_VBE_IND_2005!$D$7:$D$883,"4240*"))/1000+(SUMIFS(EUROSTAT_VBE_IND_2005!X$7:X$883,EUROSTAT_VBE_IND_2005!$B$7:$B$883,$D167,EUROSTAT_VBE_IND_2005!$C$7:$C$883,"*"&amp;RIGHT($A167,3)&amp;"*",EUROSTAT_VBE_IND_2005!$D$7:$D$883,"3106*"))/1000</f>
        <v>0.436</v>
      </c>
      <c r="AB167" s="17">
        <f>(SUMIFS(EUROSTAT_VBE_IND_2005!AA$7:AA$883,EUROSTAT_VBE_IND_2005!$B$7:$B$883,$D167,EUROSTAT_VBE_IND_2005!$C$7:$C$883,"*"&amp;RIGHT($A167,3)&amp;"*",EUROSTAT_VBE_IND_2005!$D$7:$D$883,"4100*"))/1000+(SUMIFS(EUROSTAT_VBE_IND_2005!AA$7:AA$883,EUROSTAT_VBE_IND_2005!$B$7:$B$883,$D167,EUROSTAT_VBE_IND_2005!$C$7:$C$883,"*"&amp;RIGHT($A167,3)&amp;"*",EUROSTAT_VBE_IND_2005!$D$7:$D$883,"4230*"))/1000+(SUMIFS(EUROSTAT_VBE_IND_2005!AA$7:AA$883,EUROSTAT_VBE_IND_2005!$B$7:$B$883,$D167,EUROSTAT_VBE_IND_2005!$C$7:$C$883,"*"&amp;RIGHT($A167,3)&amp;"*",EUROSTAT_VBE_IND_2005!$D$7:$D$883,"4240*"))/1000+(SUMIFS(EUROSTAT_VBE_IND_2005!AA$7:AA$883,EUROSTAT_VBE_IND_2005!$B$7:$B$883,$D167,EUROSTAT_VBE_IND_2005!$C$7:$C$883,"*"&amp;RIGHT($A167,3)&amp;"*",EUROSTAT_VBE_IND_2005!$D$7:$D$883,"3106*"))/1000</f>
        <v>0</v>
      </c>
      <c r="AC167" s="17">
        <f>(SUMIFS(EUROSTAT_VBE_IND_2005!AB$7:AB$883,EUROSTAT_VBE_IND_2005!$B$7:$B$883,$D167,EUROSTAT_VBE_IND_2005!$C$7:$C$883,"*"&amp;RIGHT($A167,3)&amp;"*",EUROSTAT_VBE_IND_2005!$D$7:$D$883,"4100*"))/1000+(SUMIFS(EUROSTAT_VBE_IND_2005!AB$7:AB$883,EUROSTAT_VBE_IND_2005!$B$7:$B$883,$D167,EUROSTAT_VBE_IND_2005!$C$7:$C$883,"*"&amp;RIGHT($A167,3)&amp;"*",EUROSTAT_VBE_IND_2005!$D$7:$D$883,"4230*"))/1000+(SUMIFS(EUROSTAT_VBE_IND_2005!AB$7:AB$883,EUROSTAT_VBE_IND_2005!$B$7:$B$883,$D167,EUROSTAT_VBE_IND_2005!$C$7:$C$883,"*"&amp;RIGHT($A167,3)&amp;"*",EUROSTAT_VBE_IND_2005!$D$7:$D$883,"4240*"))/1000+(SUMIFS(EUROSTAT_VBE_IND_2005!AB$7:AB$883,EUROSTAT_VBE_IND_2005!$B$7:$B$883,$D167,EUROSTAT_VBE_IND_2005!$C$7:$C$883,"*"&amp;RIGHT($A167,3)&amp;"*",EUROSTAT_VBE_IND_2005!$D$7:$D$883,"3106*"))/1000</f>
        <v>85.781</v>
      </c>
      <c r="AD167" s="17">
        <f>(SUMIFS(EUROSTAT_VBE_IND_2005!AC$7:AC$883,EUROSTAT_VBE_IND_2005!$B$7:$B$883,$D167,EUROSTAT_VBE_IND_2005!$C$7:$C$883,"*"&amp;RIGHT($A167,3)&amp;"*",EUROSTAT_VBE_IND_2005!$D$7:$D$883,"4100*"))/1000+(SUMIFS(EUROSTAT_VBE_IND_2005!AC$7:AC$883,EUROSTAT_VBE_IND_2005!$B$7:$B$883,$D167,EUROSTAT_VBE_IND_2005!$C$7:$C$883,"*"&amp;RIGHT($A167,3)&amp;"*",EUROSTAT_VBE_IND_2005!$D$7:$D$883,"4230*"))/1000+(SUMIFS(EUROSTAT_VBE_IND_2005!AC$7:AC$883,EUROSTAT_VBE_IND_2005!$B$7:$B$883,$D167,EUROSTAT_VBE_IND_2005!$C$7:$C$883,"*"&amp;RIGHT($A167,3)&amp;"*",EUROSTAT_VBE_IND_2005!$D$7:$D$883,"4240*"))/1000+(SUMIFS(EUROSTAT_VBE_IND_2005!AC$7:AC$883,EUROSTAT_VBE_IND_2005!$B$7:$B$883,$D167,EUROSTAT_VBE_IND_2005!$C$7:$C$883,"*"&amp;RIGHT($A167,3)&amp;"*",EUROSTAT_VBE_IND_2005!$D$7:$D$883,"3106*"))/1000</f>
        <v>4.201</v>
      </c>
      <c r="AE167" s="17">
        <f>(SUMIFS(EUROSTAT_VBE_IND_2005!AD$7:AD$883,EUROSTAT_VBE_IND_2005!$B$7:$B$883,$D167,EUROSTAT_VBE_IND_2005!$C$7:$C$883,"*"&amp;RIGHT($A167,3)&amp;"*",EUROSTAT_VBE_IND_2005!$D$7:$D$883,"4100*"))/1000+(SUMIFS(EUROSTAT_VBE_IND_2005!AD$7:AD$883,EUROSTAT_VBE_IND_2005!$B$7:$B$883,$D167,EUROSTAT_VBE_IND_2005!$C$7:$C$883,"*"&amp;RIGHT($A167,3)&amp;"*",EUROSTAT_VBE_IND_2005!$D$7:$D$883,"4230*"))/1000+(SUMIFS(EUROSTAT_VBE_IND_2005!AD$7:AD$883,EUROSTAT_VBE_IND_2005!$B$7:$B$883,$D167,EUROSTAT_VBE_IND_2005!$C$7:$C$883,"*"&amp;RIGHT($A167,3)&amp;"*",EUROSTAT_VBE_IND_2005!$D$7:$D$883,"4240*"))/1000+(SUMIFS(EUROSTAT_VBE_IND_2005!AD$7:AD$883,EUROSTAT_VBE_IND_2005!$B$7:$B$883,$D167,EUROSTAT_VBE_IND_2005!$C$7:$C$883,"*"&amp;RIGHT($A167,3)&amp;"*",EUROSTAT_VBE_IND_2005!$D$7:$D$883,"3106*"))/1000</f>
        <v>8.104</v>
      </c>
      <c r="AF167" s="17">
        <f>(SUMIFS(EUROSTAT_VBE_IND_2005!AE$7:AE$883,EUROSTAT_VBE_IND_2005!$B$7:$B$883,$D167,EUROSTAT_VBE_IND_2005!$C$7:$C$883,"*"&amp;RIGHT($A167,3)&amp;"*",EUROSTAT_VBE_IND_2005!$D$7:$D$883,"4100*"))/1000+(SUMIFS(EUROSTAT_VBE_IND_2005!AE$7:AE$883,EUROSTAT_VBE_IND_2005!$B$7:$B$883,$D167,EUROSTAT_VBE_IND_2005!$C$7:$C$883,"*"&amp;RIGHT($A167,3)&amp;"*",EUROSTAT_VBE_IND_2005!$D$7:$D$883,"4230*"))/1000+(SUMIFS(EUROSTAT_VBE_IND_2005!AE$7:AE$883,EUROSTAT_VBE_IND_2005!$B$7:$B$883,$D167,EUROSTAT_VBE_IND_2005!$C$7:$C$883,"*"&amp;RIGHT($A167,3)&amp;"*",EUROSTAT_VBE_IND_2005!$D$7:$D$883,"4240*"))/1000+(SUMIFS(EUROSTAT_VBE_IND_2005!AE$7:AE$883,EUROSTAT_VBE_IND_2005!$B$7:$B$883,$D167,EUROSTAT_VBE_IND_2005!$C$7:$C$883,"*"&amp;RIGHT($A167,3)&amp;"*",EUROSTAT_VBE_IND_2005!$D$7:$D$883,"3106*"))/1000</f>
        <v>2.696</v>
      </c>
      <c r="AG167" s="17">
        <f>(SUMIFS(EUROSTAT_VBE_IND_2005!AF$7:AF$883,EUROSTAT_VBE_IND_2005!$B$7:$B$883,$D167,EUROSTAT_VBE_IND_2005!$C$7:$C$883,"*"&amp;RIGHT($A167,3)&amp;"*",EUROSTAT_VBE_IND_2005!$D$7:$D$883,"4100*"))/1000+(SUMIFS(EUROSTAT_VBE_IND_2005!AF$7:AF$883,EUROSTAT_VBE_IND_2005!$B$7:$B$883,$D167,EUROSTAT_VBE_IND_2005!$C$7:$C$883,"*"&amp;RIGHT($A167,3)&amp;"*",EUROSTAT_VBE_IND_2005!$D$7:$D$883,"4230*"))/1000+(SUMIFS(EUROSTAT_VBE_IND_2005!AF$7:AF$883,EUROSTAT_VBE_IND_2005!$B$7:$B$883,$D167,EUROSTAT_VBE_IND_2005!$C$7:$C$883,"*"&amp;RIGHT($A167,3)&amp;"*",EUROSTAT_VBE_IND_2005!$D$7:$D$883,"4240*"))/1000+(SUMIFS(EUROSTAT_VBE_IND_2005!AF$7:AF$883,EUROSTAT_VBE_IND_2005!$B$7:$B$883,$D167,EUROSTAT_VBE_IND_2005!$C$7:$C$883,"*"&amp;RIGHT($A167,3)&amp;"*",EUROSTAT_VBE_IND_2005!$D$7:$D$883,"3106*"))/1000</f>
        <v>64.441</v>
      </c>
      <c r="AH167" s="17">
        <f>(SUMIFS(EUROSTAT_VBE_IND_2005!AH$7:AH$883,EUROSTAT_VBE_IND_2005!$B$7:$B$883,$D167,EUROSTAT_VBE_IND_2005!$C$7:$C$883,"*"&amp;RIGHT($A167,3)&amp;"*",EUROSTAT_VBE_IND_2005!$D$7:$D$883,"4100*"))/1000+(SUMIFS(EUROSTAT_VBE_IND_2005!AH$7:AH$883,EUROSTAT_VBE_IND_2005!$B$7:$B$883,$D167,EUROSTAT_VBE_IND_2005!$C$7:$C$883,"*"&amp;RIGHT($A167,3)&amp;"*",EUROSTAT_VBE_IND_2005!$D$7:$D$883,"4230*"))/1000+(SUMIFS(EUROSTAT_VBE_IND_2005!AH$7:AH$883,EUROSTAT_VBE_IND_2005!$B$7:$B$883,$D167,EUROSTAT_VBE_IND_2005!$C$7:$C$883,"*"&amp;RIGHT($A167,3)&amp;"*",EUROSTAT_VBE_IND_2005!$D$7:$D$883,"4240*"))/1000+(SUMIFS(EUROSTAT_VBE_IND_2005!AH$7:AH$883,EUROSTAT_VBE_IND_2005!$B$7:$B$883,$D167,EUROSTAT_VBE_IND_2005!$C$7:$C$883,"*"&amp;RIGHT($A167,3)&amp;"*",EUROSTAT_VBE_IND_2005!$D$7:$D$883,"3106*"))/1000</f>
        <v>5.504</v>
      </c>
      <c r="AI167" s="17">
        <f>(SUMIFS(EUROSTAT_VBE_IND_2005!AI$7:AI$883,EUROSTAT_VBE_IND_2005!$B$7:$B$883,$D167,EUROSTAT_VBE_IND_2005!$C$7:$C$883,"*"&amp;RIGHT($A167,3)&amp;"*",EUROSTAT_VBE_IND_2005!$D$7:$D$883,"4100*"))/1000+(SUMIFS(EUROSTAT_VBE_IND_2005!AI$7:AI$883,EUROSTAT_VBE_IND_2005!$B$7:$B$883,$D167,EUROSTAT_VBE_IND_2005!$C$7:$C$883,"*"&amp;RIGHT($A167,3)&amp;"*",EUROSTAT_VBE_IND_2005!$D$7:$D$883,"4230*"))/1000+(SUMIFS(EUROSTAT_VBE_IND_2005!AI$7:AI$883,EUROSTAT_VBE_IND_2005!$B$7:$B$883,$D167,EUROSTAT_VBE_IND_2005!$C$7:$C$883,"*"&amp;RIGHT($A167,3)&amp;"*",EUROSTAT_VBE_IND_2005!$D$7:$D$883,"4240*"))/1000+(SUMIFS(EUROSTAT_VBE_IND_2005!AI$7:AI$883,EUROSTAT_VBE_IND_2005!$B$7:$B$883,$D167,EUROSTAT_VBE_IND_2005!$C$7:$C$883,"*"&amp;RIGHT($A167,3)&amp;"*",EUROSTAT_VBE_IND_2005!$D$7:$D$883,"3106*"))/1000</f>
        <v>2.234</v>
      </c>
      <c r="AJ167" s="17">
        <f>(SUMIFS(EUROSTAT_VBE_IND_2005!AJ$7:AJ$883,EUROSTAT_VBE_IND_2005!$B$7:$B$883,$D167,EUROSTAT_VBE_IND_2005!$C$7:$C$883,"*"&amp;RIGHT($A167,3)&amp;"*",EUROSTAT_VBE_IND_2005!$D$7:$D$883,"4100*"))/1000+(SUMIFS(EUROSTAT_VBE_IND_2005!AJ$7:AJ$883,EUROSTAT_VBE_IND_2005!$B$7:$B$883,$D167,EUROSTAT_VBE_IND_2005!$C$7:$C$883,"*"&amp;RIGHT($A167,3)&amp;"*",EUROSTAT_VBE_IND_2005!$D$7:$D$883,"4230*"))/1000+(SUMIFS(EUROSTAT_VBE_IND_2005!AJ$7:AJ$883,EUROSTAT_VBE_IND_2005!$B$7:$B$883,$D167,EUROSTAT_VBE_IND_2005!$C$7:$C$883,"*"&amp;RIGHT($A167,3)&amp;"*",EUROSTAT_VBE_IND_2005!$D$7:$D$883,"4240*"))/1000+(SUMIFS(EUROSTAT_VBE_IND_2005!AJ$7:AJ$883,EUROSTAT_VBE_IND_2005!$B$7:$B$883,$D167,EUROSTAT_VBE_IND_2005!$C$7:$C$883,"*"&amp;RIGHT($A167,3)&amp;"*",EUROSTAT_VBE_IND_2005!$D$7:$D$883,"3106*"))/1000</f>
        <v>3.036</v>
      </c>
      <c r="AK167" s="17">
        <f>(SUMIFS(EUROSTAT_VBE_IND_2005!AK$7:AK$883,EUROSTAT_VBE_IND_2005!$B$7:$B$883,$D167,EUROSTAT_VBE_IND_2005!$C$7:$C$883,"*"&amp;RIGHT($A167,3)&amp;"*",EUROSTAT_VBE_IND_2005!$D$7:$D$883,"4100*"))/1000+(SUMIFS(EUROSTAT_VBE_IND_2005!AK$7:AK$883,EUROSTAT_VBE_IND_2005!$B$7:$B$883,$D167,EUROSTAT_VBE_IND_2005!$C$7:$C$883,"*"&amp;RIGHT($A167,3)&amp;"*",EUROSTAT_VBE_IND_2005!$D$7:$D$883,"4230*"))/1000+(SUMIFS(EUROSTAT_VBE_IND_2005!AK$7:AK$883,EUROSTAT_VBE_IND_2005!$B$7:$B$883,$D167,EUROSTAT_VBE_IND_2005!$C$7:$C$883,"*"&amp;RIGHT($A167,3)&amp;"*",EUROSTAT_VBE_IND_2005!$D$7:$D$883,"4240*"))/1000+(SUMIFS(EUROSTAT_VBE_IND_2005!AK$7:AK$883,EUROSTAT_VBE_IND_2005!$B$7:$B$883,$D167,EUROSTAT_VBE_IND_2005!$C$7:$C$883,"*"&amp;RIGHT($A167,3)&amp;"*",EUROSTAT_VBE_IND_2005!$D$7:$D$883,"3106*"))/1000</f>
        <v>116.888</v>
      </c>
      <c r="AL167" s="198"/>
      <c r="AM167" s="198"/>
      <c r="AN167" s="198"/>
      <c r="AO167" s="17">
        <f>(SUMIFS(EUROSTAT_VBE_IND_2005!Y$7:Y$883,EUROSTAT_VBE_IND_2005!$B$7:$B$883,$D167,EUROSTAT_VBE_IND_2005!$C$7:$C$883,"*"&amp;RIGHT($A167,3)&amp;"*",EUROSTAT_VBE_IND_2005!$D$7:$D$883,"4100*"))/1000+(SUMIFS(EUROSTAT_VBE_IND_2005!Y$7:Y$883,EUROSTAT_VBE_IND_2005!$B$7:$B$883,$D167,EUROSTAT_VBE_IND_2005!$C$7:$C$883,"*"&amp;RIGHT($A167,3)&amp;"*",EUROSTAT_VBE_IND_2005!$D$7:$D$883,"4230*"))/1000+(SUMIFS(EUROSTAT_VBE_IND_2005!Y$7:Y$883,EUROSTAT_VBE_IND_2005!$B$7:$B$883,$D167,EUROSTAT_VBE_IND_2005!$C$7:$C$883,"*"&amp;RIGHT($A167,3)&amp;"*",EUROSTAT_VBE_IND_2005!$D$7:$D$883,"4240*"))/1000+(SUMIFS(EUROSTAT_VBE_IND_2005!Y$7:Y$883,EUROSTAT_VBE_IND_2005!$B$7:$B$883,$D167,EUROSTAT_VBE_IND_2005!$C$7:$C$883,"*"&amp;RIGHT($A167,3)&amp;"*",EUROSTAT_VBE_IND_2005!$D$7:$D$883,"3106*"))/1000</f>
        <v>0</v>
      </c>
      <c r="AP167" s="17">
        <f>(SUMIFS(EUROSTAT_VBE_IND_2005!Z$7:Z$883,EUROSTAT_VBE_IND_2005!$B$7:$B$883,$D167,EUROSTAT_VBE_IND_2005!$C$7:$C$883,"*"&amp;RIGHT($A167,3)&amp;"*",EUROSTAT_VBE_IND_2005!$D$7:$D$883,"4100*"))/1000+(SUMIFS(EUROSTAT_VBE_IND_2005!Z$7:Z$883,EUROSTAT_VBE_IND_2005!$B$7:$B$883,$D167,EUROSTAT_VBE_IND_2005!$C$7:$C$883,"*"&amp;RIGHT($A167,3)&amp;"*",EUROSTAT_VBE_IND_2005!$D$7:$D$883,"4230*"))/1000+(SUMIFS(EUROSTAT_VBE_IND_2005!Z$7:Z$883,EUROSTAT_VBE_IND_2005!$B$7:$B$883,$D167,EUROSTAT_VBE_IND_2005!$C$7:$C$883,"*"&amp;RIGHT($A167,3)&amp;"*",EUROSTAT_VBE_IND_2005!$D$7:$D$883,"4240*"))/1000+(SUMIFS(EUROSTAT_VBE_IND_2005!Z$7:Z$883,EUROSTAT_VBE_IND_2005!$B$7:$B$883,$D167,EUROSTAT_VBE_IND_2005!$C$7:$C$883,"*"&amp;RIGHT($A167,3)&amp;"*",EUROSTAT_VBE_IND_2005!$D$7:$D$883,"3106*"))/1000</f>
        <v>0.022</v>
      </c>
      <c r="AQ167" s="17">
        <f>(SUMIFS(EUROSTAT_VBE_IND_2005!AG$7:AG$883,EUROSTAT_VBE_IND_2005!$B$7:$B$883,$D167,EUROSTAT_VBE_IND_2005!$C$7:$C$883,"*"&amp;RIGHT($A167,3)&amp;"*",EUROSTAT_VBE_IND_2005!$D$7:$D$883,"4100*"))/1000+(SUMIFS(EUROSTAT_VBE_IND_2005!AG$7:AG$883,EUROSTAT_VBE_IND_2005!$B$7:$B$883,$D167,EUROSTAT_VBE_IND_2005!$C$7:$C$883,"*"&amp;RIGHT($A167,3)&amp;"*",EUROSTAT_VBE_IND_2005!$D$7:$D$883,"4230*"))/1000+(SUMIFS(EUROSTAT_VBE_IND_2005!AG$7:AG$883,EUROSTAT_VBE_IND_2005!$B$7:$B$883,$D167,EUROSTAT_VBE_IND_2005!$C$7:$C$883,"*"&amp;RIGHT($A167,3)&amp;"*",EUROSTAT_VBE_IND_2005!$D$7:$D$883,"4240*"))/1000+(SUMIFS(EUROSTAT_VBE_IND_2005!AG$7:AG$883,EUROSTAT_VBE_IND_2005!$B$7:$B$883,$D167,EUROSTAT_VBE_IND_2005!$C$7:$C$883,"*"&amp;RIGHT($A167,3)&amp;"*",EUROSTAT_VBE_IND_2005!$D$7:$D$883,"3106*"))/1000</f>
        <v>0</v>
      </c>
    </row>
    <row r="168" spans="1:43">
      <c r="A168" t="str">
        <f>LEFT(EUROSTAT_VBE_IND_2005!$C$190,8)</f>
        <v>B_101815</v>
      </c>
      <c r="B168" s="28" t="s">
        <v>299</v>
      </c>
      <c r="C168" t="s">
        <v>293</v>
      </c>
      <c r="D168" t="s">
        <v>55</v>
      </c>
      <c r="E168" t="s">
        <v>240</v>
      </c>
      <c r="F168" t="s">
        <v>260</v>
      </c>
      <c r="G168" s="17">
        <f>(SUMIFS(EUROSTAT_VBE_IND_2005!E$7:E$883,EUROSTAT_VBE_IND_2005!$B$7:$B$883,$D168,EUROSTAT_VBE_IND_2005!$C$7:$C$883,"*"&amp;RIGHT($A168,3)&amp;"*",EUROSTAT_VBE_IND_2005!$D$7:$D$883,"421*"))/1000</f>
        <v>0</v>
      </c>
      <c r="H168" s="17">
        <f>(SUMIFS(EUROSTAT_VBE_IND_2005!F$7:F$883,EUROSTAT_VBE_IND_2005!$B$7:$B$883,$D168,EUROSTAT_VBE_IND_2005!$C$7:$C$883,"*"&amp;RIGHT($A168,3)&amp;"*",EUROSTAT_VBE_IND_2005!$D$7:$D$883,"421*"))/1000</f>
        <v>0</v>
      </c>
      <c r="I168" s="17">
        <f>(SUMIFS(EUROSTAT_VBE_IND_2005!G$7:G$883,EUROSTAT_VBE_IND_2005!$B$7:$B$883,$D168,EUROSTAT_VBE_IND_2005!$C$7:$C$883,"*"&amp;RIGHT($A168,3)&amp;"*",EUROSTAT_VBE_IND_2005!$D$7:$D$883,"421*"))/1000</f>
        <v>0</v>
      </c>
      <c r="J168" s="198"/>
      <c r="K168" s="17">
        <f>(SUMIFS(EUROSTAT_VBE_IND_2005!H$7:H$883,EUROSTAT_VBE_IND_2005!$B$7:$B$883,$D168,EUROSTAT_VBE_IND_2005!$C$7:$C$883,"*"&amp;RIGHT($A168,3)&amp;"*",EUROSTAT_VBE_IND_2005!$D$7:$D$883,"421*"))/1000</f>
        <v>0</v>
      </c>
      <c r="L168" s="17">
        <f>(SUMIFS(EUROSTAT_VBE_IND_2005!I$7:I$883,EUROSTAT_VBE_IND_2005!$B$7:$B$883,$D168,EUROSTAT_VBE_IND_2005!$C$7:$C$883,"*"&amp;RIGHT($A168,3)&amp;"*",EUROSTAT_VBE_IND_2005!$D$7:$D$883,"421*"))/1000</f>
        <v>0</v>
      </c>
      <c r="M168" s="17">
        <f>(SUMIFS(EUROSTAT_VBE_IND_2005!J$7:J$883,EUROSTAT_VBE_IND_2005!$B$7:$B$883,$D168,EUROSTAT_VBE_IND_2005!$C$7:$C$883,"*"&amp;RIGHT($A168,3)&amp;"*",EUROSTAT_VBE_IND_2005!$D$7:$D$883,"421*"))/1000</f>
        <v>0.004</v>
      </c>
      <c r="N168" s="17">
        <f>(SUMIFS(EUROSTAT_VBE_IND_2005!K$7:K$883,EUROSTAT_VBE_IND_2005!$B$7:$B$883,$D168,EUROSTAT_VBE_IND_2005!$C$7:$C$883,"*"&amp;RIGHT($A168,3)&amp;"*",EUROSTAT_VBE_IND_2005!$D$7:$D$883,"421*"))/1000</f>
        <v>0</v>
      </c>
      <c r="O168" s="17">
        <f>(SUMIFS(EUROSTAT_VBE_IND_2005!L$7:L$883,EUROSTAT_VBE_IND_2005!$B$7:$B$883,$D168,EUROSTAT_VBE_IND_2005!$C$7:$C$883,"*"&amp;RIGHT($A168,3)&amp;"*",EUROSTAT_VBE_IND_2005!$D$7:$D$883,"421*"))/1000</f>
        <v>0</v>
      </c>
      <c r="P168" s="17">
        <f>(SUMIFS(EUROSTAT_VBE_IND_2005!M$7:M$883,EUROSTAT_VBE_IND_2005!$B$7:$B$883,$D168,EUROSTAT_VBE_IND_2005!$C$7:$C$883,"*"&amp;RIGHT($A168,3)&amp;"*",EUROSTAT_VBE_IND_2005!$D$7:$D$883,"421*"))/1000</f>
        <v>0</v>
      </c>
      <c r="Q168" s="17">
        <f>(SUMIFS(EUROSTAT_VBE_IND_2005!N$7:N$883,EUROSTAT_VBE_IND_2005!$B$7:$B$883,$D168,EUROSTAT_VBE_IND_2005!$C$7:$C$883,"*"&amp;RIGHT($A168,3)&amp;"*",EUROSTAT_VBE_IND_2005!$D$7:$D$883,"421*"))/1000</f>
        <v>0.03</v>
      </c>
      <c r="R168" s="17">
        <f>(SUMIFS(EUROSTAT_VBE_IND_2005!O$7:O$883,EUROSTAT_VBE_IND_2005!$B$7:$B$883,$D168,EUROSTAT_VBE_IND_2005!$C$7:$C$883,"*"&amp;RIGHT($A168,3)&amp;"*",EUROSTAT_VBE_IND_2005!$D$7:$D$883,"421*"))/1000</f>
        <v>0</v>
      </c>
      <c r="S168" s="17">
        <f>(SUMIFS(EUROSTAT_VBE_IND_2005!P$7:P$883,EUROSTAT_VBE_IND_2005!$B$7:$B$883,$D168,EUROSTAT_VBE_IND_2005!$C$7:$C$883,"*"&amp;RIGHT($A168,3)&amp;"*",EUROSTAT_VBE_IND_2005!$D$7:$D$883,"421*"))/1000</f>
        <v>0</v>
      </c>
      <c r="T168" s="17">
        <f>(SUMIFS(EUROSTAT_VBE_IND_2005!Q$7:Q$883,EUROSTAT_VBE_IND_2005!$B$7:$B$883,$D168,EUROSTAT_VBE_IND_2005!$C$7:$C$883,"*"&amp;RIGHT($A168,3)&amp;"*",EUROSTAT_VBE_IND_2005!$D$7:$D$883,"421*"))/1000</f>
        <v>0</v>
      </c>
      <c r="U168" s="17">
        <f>(SUMIFS(EUROSTAT_VBE_IND_2005!R$7:R$883,EUROSTAT_VBE_IND_2005!$B$7:$B$883,$D168,EUROSTAT_VBE_IND_2005!$C$7:$C$883,"*"&amp;RIGHT($A168,3)&amp;"*",EUROSTAT_VBE_IND_2005!$D$7:$D$883,"421*"))/1000</f>
        <v>0</v>
      </c>
      <c r="V168" s="17">
        <f>(SUMIFS(EUROSTAT_VBE_IND_2005!S$7:S$883,EUROSTAT_VBE_IND_2005!$B$7:$B$883,$D168,EUROSTAT_VBE_IND_2005!$C$7:$C$883,"*"&amp;RIGHT($A168,3)&amp;"*",EUROSTAT_VBE_IND_2005!$D$7:$D$883,"421*"))/1000</f>
        <v>0</v>
      </c>
      <c r="W168" s="17">
        <f>(SUMIFS(EUROSTAT_VBE_IND_2005!T$7:T$883,EUROSTAT_VBE_IND_2005!$B$7:$B$883,$D168,EUROSTAT_VBE_IND_2005!$C$7:$C$883,"*"&amp;RIGHT($A168,3)&amp;"*",EUROSTAT_VBE_IND_2005!$D$7:$D$883,"421*"))/1000</f>
        <v>0</v>
      </c>
      <c r="X168" s="17">
        <f>(SUMIFS(EUROSTAT_VBE_IND_2005!U$7:U$883,EUROSTAT_VBE_IND_2005!$B$7:$B$883,$D168,EUROSTAT_VBE_IND_2005!$C$7:$C$883,"*"&amp;RIGHT($A168,3)&amp;"*",EUROSTAT_VBE_IND_2005!$D$7:$D$883,"421*"))/1000</f>
        <v>0</v>
      </c>
      <c r="Y168" s="17">
        <f>(SUMIFS(EUROSTAT_VBE_IND_2005!V$7:V$883,EUROSTAT_VBE_IND_2005!$B$7:$B$883,$D168,EUROSTAT_VBE_IND_2005!$C$7:$C$883,"*"&amp;RIGHT($A168,3)&amp;"*",EUROSTAT_VBE_IND_2005!$D$7:$D$883,"421*"))/1000</f>
        <v>0</v>
      </c>
      <c r="Z168" s="17">
        <f>(SUMIFS(EUROSTAT_VBE_IND_2005!W$7:W$883,EUROSTAT_VBE_IND_2005!$B$7:$B$883,$D168,EUROSTAT_VBE_IND_2005!$C$7:$C$883,"*"&amp;RIGHT($A168,3)&amp;"*",EUROSTAT_VBE_IND_2005!$D$7:$D$883,"421*"))/1000</f>
        <v>0</v>
      </c>
      <c r="AA168" s="17">
        <f>(SUMIFS(EUROSTAT_VBE_IND_2005!X$7:X$883,EUROSTAT_VBE_IND_2005!$B$7:$B$883,$D168,EUROSTAT_VBE_IND_2005!$C$7:$C$883,"*"&amp;RIGHT($A168,3)&amp;"*",EUROSTAT_VBE_IND_2005!$D$7:$D$883,"421*"))/1000</f>
        <v>0</v>
      </c>
      <c r="AB168" s="17">
        <f>(SUMIFS(EUROSTAT_VBE_IND_2005!AA$7:AA$883,EUROSTAT_VBE_IND_2005!$B$7:$B$883,$D168,EUROSTAT_VBE_IND_2005!$C$7:$C$883,"*"&amp;RIGHT($A168,3)&amp;"*",EUROSTAT_VBE_IND_2005!$D$7:$D$883,"421*"))/1000</f>
        <v>0</v>
      </c>
      <c r="AC168" s="17">
        <f>(SUMIFS(EUROSTAT_VBE_IND_2005!AB$7:AB$883,EUROSTAT_VBE_IND_2005!$B$7:$B$883,$D168,EUROSTAT_VBE_IND_2005!$C$7:$C$883,"*"&amp;RIGHT($A168,3)&amp;"*",EUROSTAT_VBE_IND_2005!$D$7:$D$883,"421*"))/1000</f>
        <v>0</v>
      </c>
      <c r="AD168" s="17">
        <f>(SUMIFS(EUROSTAT_VBE_IND_2005!AC$7:AC$883,EUROSTAT_VBE_IND_2005!$B$7:$B$883,$D168,EUROSTAT_VBE_IND_2005!$C$7:$C$883,"*"&amp;RIGHT($A168,3)&amp;"*",EUROSTAT_VBE_IND_2005!$D$7:$D$883,"421*"))/1000</f>
        <v>0</v>
      </c>
      <c r="AE168" s="17">
        <f>(SUMIFS(EUROSTAT_VBE_IND_2005!AD$7:AD$883,EUROSTAT_VBE_IND_2005!$B$7:$B$883,$D168,EUROSTAT_VBE_IND_2005!$C$7:$C$883,"*"&amp;RIGHT($A168,3)&amp;"*",EUROSTAT_VBE_IND_2005!$D$7:$D$883,"421*"))/1000</f>
        <v>0.608</v>
      </c>
      <c r="AF168" s="17">
        <f>(SUMIFS(EUROSTAT_VBE_IND_2005!AE$7:AE$883,EUROSTAT_VBE_IND_2005!$B$7:$B$883,$D168,EUROSTAT_VBE_IND_2005!$C$7:$C$883,"*"&amp;RIGHT($A168,3)&amp;"*",EUROSTAT_VBE_IND_2005!$D$7:$D$883,"421*"))/1000</f>
        <v>0</v>
      </c>
      <c r="AG168" s="17">
        <f>(SUMIFS(EUROSTAT_VBE_IND_2005!AF$7:AF$883,EUROSTAT_VBE_IND_2005!$B$7:$B$883,$D168,EUROSTAT_VBE_IND_2005!$C$7:$C$883,"*"&amp;RIGHT($A168,3)&amp;"*",EUROSTAT_VBE_IND_2005!$D$7:$D$883,"421*"))/1000</f>
        <v>0</v>
      </c>
      <c r="AH168" s="17">
        <f>(SUMIFS(EUROSTAT_VBE_IND_2005!AH$7:AH$883,EUROSTAT_VBE_IND_2005!$B$7:$B$883,$D168,EUROSTAT_VBE_IND_2005!$C$7:$C$883,"*"&amp;RIGHT($A168,3)&amp;"*",EUROSTAT_VBE_IND_2005!$D$7:$D$883,"421*"))/1000</f>
        <v>0</v>
      </c>
      <c r="AI168" s="17">
        <f>(SUMIFS(EUROSTAT_VBE_IND_2005!AI$7:AI$883,EUROSTAT_VBE_IND_2005!$B$7:$B$883,$D168,EUROSTAT_VBE_IND_2005!$C$7:$C$883,"*"&amp;RIGHT($A168,3)&amp;"*",EUROSTAT_VBE_IND_2005!$D$7:$D$883,"421*"))/1000</f>
        <v>0</v>
      </c>
      <c r="AJ168" s="17">
        <f>(SUMIFS(EUROSTAT_VBE_IND_2005!AJ$7:AJ$883,EUROSTAT_VBE_IND_2005!$B$7:$B$883,$D168,EUROSTAT_VBE_IND_2005!$C$7:$C$883,"*"&amp;RIGHT($A168,3)&amp;"*",EUROSTAT_VBE_IND_2005!$D$7:$D$883,"421*"))/1000</f>
        <v>0</v>
      </c>
      <c r="AK168" s="17">
        <f>(SUMIFS(EUROSTAT_VBE_IND_2005!AK$7:AK$883,EUROSTAT_VBE_IND_2005!$B$7:$B$883,$D168,EUROSTAT_VBE_IND_2005!$C$7:$C$883,"*"&amp;RIGHT($A168,3)&amp;"*",EUROSTAT_VBE_IND_2005!$D$7:$D$883,"421*"))/1000</f>
        <v>0</v>
      </c>
      <c r="AL168" s="198"/>
      <c r="AM168" s="198"/>
      <c r="AN168" s="198"/>
      <c r="AO168" s="17">
        <f>(SUMIFS(EUROSTAT_VBE_IND_2005!Y$7:Y$883,EUROSTAT_VBE_IND_2005!$B$7:$B$883,$D168,EUROSTAT_VBE_IND_2005!$C$7:$C$883,"*"&amp;RIGHT($A168,3)&amp;"*",EUROSTAT_VBE_IND_2005!$D$7:$D$883,"421*"))/1000</f>
        <v>0</v>
      </c>
      <c r="AP168" s="17">
        <f>(SUMIFS(EUROSTAT_VBE_IND_2005!Z$7:Z$883,EUROSTAT_VBE_IND_2005!$B$7:$B$883,$D168,EUROSTAT_VBE_IND_2005!$C$7:$C$883,"*"&amp;RIGHT($A168,3)&amp;"*",EUROSTAT_VBE_IND_2005!$D$7:$D$883,"421*"))/1000</f>
        <v>0</v>
      </c>
      <c r="AQ168" s="17">
        <f>(SUMIFS(EUROSTAT_VBE_IND_2005!AG$7:AG$883,EUROSTAT_VBE_IND_2005!$B$7:$B$883,$D168,EUROSTAT_VBE_IND_2005!$C$7:$C$883,"*"&amp;RIGHT($A168,3)&amp;"*",EUROSTAT_VBE_IND_2005!$D$7:$D$883,"421*"))/1000</f>
        <v>0</v>
      </c>
    </row>
    <row r="169" spans="1:43">
      <c r="A169" t="str">
        <f>LEFT(EUROSTAT_VBE_IND_2005!$C$190,8)</f>
        <v>B_101815</v>
      </c>
      <c r="B169" s="28" t="s">
        <v>299</v>
      </c>
      <c r="C169" t="s">
        <v>293</v>
      </c>
      <c r="D169" t="s">
        <v>55</v>
      </c>
      <c r="E169" t="s">
        <v>241</v>
      </c>
      <c r="F169" t="s">
        <v>261</v>
      </c>
      <c r="G169" s="17">
        <f>(SUMIFS(EUROSTAT_VBE_IND_2005!E$7:E$883,EUROSTAT_VBE_IND_2005!$B$7:$B$883,$D169,EUROSTAT_VBE_IND_2005!$C$7:$C$883,"*"&amp;RIGHT($A169,3)&amp;"*",EUROSTAT_VBE_IND_2005!$D$7:$D$883,"422*"))/1000</f>
        <v>0</v>
      </c>
      <c r="H169" s="17">
        <f>(SUMIFS(EUROSTAT_VBE_IND_2005!F$7:F$883,EUROSTAT_VBE_IND_2005!$B$7:$B$883,$D169,EUROSTAT_VBE_IND_2005!$C$7:$C$883,"*"&amp;RIGHT($A169,3)&amp;"*",EUROSTAT_VBE_IND_2005!$D$7:$D$883,"422*"))/1000</f>
        <v>0</v>
      </c>
      <c r="I169" s="17">
        <f>(SUMIFS(EUROSTAT_VBE_IND_2005!G$7:G$883,EUROSTAT_VBE_IND_2005!$B$7:$B$883,$D169,EUROSTAT_VBE_IND_2005!$C$7:$C$883,"*"&amp;RIGHT($A169,3)&amp;"*",EUROSTAT_VBE_IND_2005!$D$7:$D$883,"422*"))/1000</f>
        <v>0</v>
      </c>
      <c r="J169" s="198"/>
      <c r="K169" s="17">
        <f>(SUMIFS(EUROSTAT_VBE_IND_2005!H$7:H$883,EUROSTAT_VBE_IND_2005!$B$7:$B$883,$D169,EUROSTAT_VBE_IND_2005!$C$7:$C$883,"*"&amp;RIGHT($A169,3)&amp;"*",EUROSTAT_VBE_IND_2005!$D$7:$D$883,"422*"))/1000</f>
        <v>0</v>
      </c>
      <c r="L169" s="17">
        <f>(SUMIFS(EUROSTAT_VBE_IND_2005!I$7:I$883,EUROSTAT_VBE_IND_2005!$B$7:$B$883,$D169,EUROSTAT_VBE_IND_2005!$C$7:$C$883,"*"&amp;RIGHT($A169,3)&amp;"*",EUROSTAT_VBE_IND_2005!$D$7:$D$883,"422*"))/1000</f>
        <v>0</v>
      </c>
      <c r="M169" s="17">
        <f>(SUMIFS(EUROSTAT_VBE_IND_2005!J$7:J$883,EUROSTAT_VBE_IND_2005!$B$7:$B$883,$D169,EUROSTAT_VBE_IND_2005!$C$7:$C$883,"*"&amp;RIGHT($A169,3)&amp;"*",EUROSTAT_VBE_IND_2005!$D$7:$D$883,"422*"))/1000</f>
        <v>0</v>
      </c>
      <c r="N169" s="17">
        <f>(SUMIFS(EUROSTAT_VBE_IND_2005!K$7:K$883,EUROSTAT_VBE_IND_2005!$B$7:$B$883,$D169,EUROSTAT_VBE_IND_2005!$C$7:$C$883,"*"&amp;RIGHT($A169,3)&amp;"*",EUROSTAT_VBE_IND_2005!$D$7:$D$883,"422*"))/1000</f>
        <v>0</v>
      </c>
      <c r="O169" s="17">
        <f>(SUMIFS(EUROSTAT_VBE_IND_2005!L$7:L$883,EUROSTAT_VBE_IND_2005!$B$7:$B$883,$D169,EUROSTAT_VBE_IND_2005!$C$7:$C$883,"*"&amp;RIGHT($A169,3)&amp;"*",EUROSTAT_VBE_IND_2005!$D$7:$D$883,"422*"))/1000</f>
        <v>0</v>
      </c>
      <c r="P169" s="17">
        <f>(SUMIFS(EUROSTAT_VBE_IND_2005!M$7:M$883,EUROSTAT_VBE_IND_2005!$B$7:$B$883,$D169,EUROSTAT_VBE_IND_2005!$C$7:$C$883,"*"&amp;RIGHT($A169,3)&amp;"*",EUROSTAT_VBE_IND_2005!$D$7:$D$883,"422*"))/1000</f>
        <v>0</v>
      </c>
      <c r="Q169" s="17">
        <f>(SUMIFS(EUROSTAT_VBE_IND_2005!N$7:N$883,EUROSTAT_VBE_IND_2005!$B$7:$B$883,$D169,EUROSTAT_VBE_IND_2005!$C$7:$C$883,"*"&amp;RIGHT($A169,3)&amp;"*",EUROSTAT_VBE_IND_2005!$D$7:$D$883,"422*"))/1000</f>
        <v>0</v>
      </c>
      <c r="R169" s="17">
        <f>(SUMIFS(EUROSTAT_VBE_IND_2005!O$7:O$883,EUROSTAT_VBE_IND_2005!$B$7:$B$883,$D169,EUROSTAT_VBE_IND_2005!$C$7:$C$883,"*"&amp;RIGHT($A169,3)&amp;"*",EUROSTAT_VBE_IND_2005!$D$7:$D$883,"422*"))/1000</f>
        <v>0</v>
      </c>
      <c r="S169" s="17">
        <f>(SUMIFS(EUROSTAT_VBE_IND_2005!P$7:P$883,EUROSTAT_VBE_IND_2005!$B$7:$B$883,$D169,EUROSTAT_VBE_IND_2005!$C$7:$C$883,"*"&amp;RIGHT($A169,3)&amp;"*",EUROSTAT_VBE_IND_2005!$D$7:$D$883,"422*"))/1000</f>
        <v>0</v>
      </c>
      <c r="T169" s="17">
        <f>(SUMIFS(EUROSTAT_VBE_IND_2005!Q$7:Q$883,EUROSTAT_VBE_IND_2005!$B$7:$B$883,$D169,EUROSTAT_VBE_IND_2005!$C$7:$C$883,"*"&amp;RIGHT($A169,3)&amp;"*",EUROSTAT_VBE_IND_2005!$D$7:$D$883,"422*"))/1000</f>
        <v>0</v>
      </c>
      <c r="U169" s="17">
        <f>(SUMIFS(EUROSTAT_VBE_IND_2005!R$7:R$883,EUROSTAT_VBE_IND_2005!$B$7:$B$883,$D169,EUROSTAT_VBE_IND_2005!$C$7:$C$883,"*"&amp;RIGHT($A169,3)&amp;"*",EUROSTAT_VBE_IND_2005!$D$7:$D$883,"422*"))/1000</f>
        <v>0</v>
      </c>
      <c r="V169" s="17">
        <f>(SUMIFS(EUROSTAT_VBE_IND_2005!S$7:S$883,EUROSTAT_VBE_IND_2005!$B$7:$B$883,$D169,EUROSTAT_VBE_IND_2005!$C$7:$C$883,"*"&amp;RIGHT($A169,3)&amp;"*",EUROSTAT_VBE_IND_2005!$D$7:$D$883,"422*"))/1000</f>
        <v>0</v>
      </c>
      <c r="W169" s="17">
        <f>(SUMIFS(EUROSTAT_VBE_IND_2005!T$7:T$883,EUROSTAT_VBE_IND_2005!$B$7:$B$883,$D169,EUROSTAT_VBE_IND_2005!$C$7:$C$883,"*"&amp;RIGHT($A169,3)&amp;"*",EUROSTAT_VBE_IND_2005!$D$7:$D$883,"422*"))/1000</f>
        <v>0</v>
      </c>
      <c r="X169" s="17">
        <f>(SUMIFS(EUROSTAT_VBE_IND_2005!U$7:U$883,EUROSTAT_VBE_IND_2005!$B$7:$B$883,$D169,EUROSTAT_VBE_IND_2005!$C$7:$C$883,"*"&amp;RIGHT($A169,3)&amp;"*",EUROSTAT_VBE_IND_2005!$D$7:$D$883,"422*"))/1000</f>
        <v>0</v>
      </c>
      <c r="Y169" s="17">
        <f>(SUMIFS(EUROSTAT_VBE_IND_2005!V$7:V$883,EUROSTAT_VBE_IND_2005!$B$7:$B$883,$D169,EUROSTAT_VBE_IND_2005!$C$7:$C$883,"*"&amp;RIGHT($A169,3)&amp;"*",EUROSTAT_VBE_IND_2005!$D$7:$D$883,"422*"))/1000</f>
        <v>0</v>
      </c>
      <c r="Z169" s="17">
        <f>(SUMIFS(EUROSTAT_VBE_IND_2005!W$7:W$883,EUROSTAT_VBE_IND_2005!$B$7:$B$883,$D169,EUROSTAT_VBE_IND_2005!$C$7:$C$883,"*"&amp;RIGHT($A169,3)&amp;"*",EUROSTAT_VBE_IND_2005!$D$7:$D$883,"422*"))/1000</f>
        <v>0</v>
      </c>
      <c r="AA169" s="17">
        <f>(SUMIFS(EUROSTAT_VBE_IND_2005!X$7:X$883,EUROSTAT_VBE_IND_2005!$B$7:$B$883,$D169,EUROSTAT_VBE_IND_2005!$C$7:$C$883,"*"&amp;RIGHT($A169,3)&amp;"*",EUROSTAT_VBE_IND_2005!$D$7:$D$883,"422*"))/1000</f>
        <v>0</v>
      </c>
      <c r="AB169" s="17">
        <f>(SUMIFS(EUROSTAT_VBE_IND_2005!AA$7:AA$883,EUROSTAT_VBE_IND_2005!$B$7:$B$883,$D169,EUROSTAT_VBE_IND_2005!$C$7:$C$883,"*"&amp;RIGHT($A169,3)&amp;"*",EUROSTAT_VBE_IND_2005!$D$7:$D$883,"422*"))/1000</f>
        <v>0</v>
      </c>
      <c r="AC169" s="17">
        <f>(SUMIFS(EUROSTAT_VBE_IND_2005!AB$7:AB$883,EUROSTAT_VBE_IND_2005!$B$7:$B$883,$D169,EUROSTAT_VBE_IND_2005!$C$7:$C$883,"*"&amp;RIGHT($A169,3)&amp;"*",EUROSTAT_VBE_IND_2005!$D$7:$D$883,"422*"))/1000</f>
        <v>0</v>
      </c>
      <c r="AD169" s="17">
        <f>(SUMIFS(EUROSTAT_VBE_IND_2005!AC$7:AC$883,EUROSTAT_VBE_IND_2005!$B$7:$B$883,$D169,EUROSTAT_VBE_IND_2005!$C$7:$C$883,"*"&amp;RIGHT($A169,3)&amp;"*",EUROSTAT_VBE_IND_2005!$D$7:$D$883,"422*"))/1000</f>
        <v>0.473</v>
      </c>
      <c r="AE169" s="17">
        <f>(SUMIFS(EUROSTAT_VBE_IND_2005!AD$7:AD$883,EUROSTAT_VBE_IND_2005!$B$7:$B$883,$D169,EUROSTAT_VBE_IND_2005!$C$7:$C$883,"*"&amp;RIGHT($A169,3)&amp;"*",EUROSTAT_VBE_IND_2005!$D$7:$D$883,"422*"))/1000</f>
        <v>0.006</v>
      </c>
      <c r="AF169" s="17">
        <f>(SUMIFS(EUROSTAT_VBE_IND_2005!AE$7:AE$883,EUROSTAT_VBE_IND_2005!$B$7:$B$883,$D169,EUROSTAT_VBE_IND_2005!$C$7:$C$883,"*"&amp;RIGHT($A169,3)&amp;"*",EUROSTAT_VBE_IND_2005!$D$7:$D$883,"422*"))/1000</f>
        <v>0</v>
      </c>
      <c r="AG169" s="17">
        <f>(SUMIFS(EUROSTAT_VBE_IND_2005!AF$7:AF$883,EUROSTAT_VBE_IND_2005!$B$7:$B$883,$D169,EUROSTAT_VBE_IND_2005!$C$7:$C$883,"*"&amp;RIGHT($A169,3)&amp;"*",EUROSTAT_VBE_IND_2005!$D$7:$D$883,"422*"))/1000</f>
        <v>0</v>
      </c>
      <c r="AH169" s="17">
        <f>(SUMIFS(EUROSTAT_VBE_IND_2005!AH$7:AH$883,EUROSTAT_VBE_IND_2005!$B$7:$B$883,$D169,EUROSTAT_VBE_IND_2005!$C$7:$C$883,"*"&amp;RIGHT($A169,3)&amp;"*",EUROSTAT_VBE_IND_2005!$D$7:$D$883,"422*"))/1000</f>
        <v>0</v>
      </c>
      <c r="AI169" s="17">
        <f>(SUMIFS(EUROSTAT_VBE_IND_2005!AI$7:AI$883,EUROSTAT_VBE_IND_2005!$B$7:$B$883,$D169,EUROSTAT_VBE_IND_2005!$C$7:$C$883,"*"&amp;RIGHT($A169,3)&amp;"*",EUROSTAT_VBE_IND_2005!$D$7:$D$883,"422*"))/1000</f>
        <v>0</v>
      </c>
      <c r="AJ169" s="17">
        <f>(SUMIFS(EUROSTAT_VBE_IND_2005!AJ$7:AJ$883,EUROSTAT_VBE_IND_2005!$B$7:$B$883,$D169,EUROSTAT_VBE_IND_2005!$C$7:$C$883,"*"&amp;RIGHT($A169,3)&amp;"*",EUROSTAT_VBE_IND_2005!$D$7:$D$883,"422*"))/1000</f>
        <v>0</v>
      </c>
      <c r="AK169" s="17">
        <f>(SUMIFS(EUROSTAT_VBE_IND_2005!AK$7:AK$883,EUROSTAT_VBE_IND_2005!$B$7:$B$883,$D169,EUROSTAT_VBE_IND_2005!$C$7:$C$883,"*"&amp;RIGHT($A169,3)&amp;"*",EUROSTAT_VBE_IND_2005!$D$7:$D$883,"422*"))/1000</f>
        <v>0</v>
      </c>
      <c r="AL169" s="198"/>
      <c r="AM169" s="198"/>
      <c r="AN169" s="198"/>
      <c r="AO169" s="17">
        <f>(SUMIFS(EUROSTAT_VBE_IND_2005!Y$7:Y$883,EUROSTAT_VBE_IND_2005!$B$7:$B$883,$D169,EUROSTAT_VBE_IND_2005!$C$7:$C$883,"*"&amp;RIGHT($A169,3)&amp;"*",EUROSTAT_VBE_IND_2005!$D$7:$D$883,"422*"))/1000</f>
        <v>0</v>
      </c>
      <c r="AP169" s="17">
        <f>(SUMIFS(EUROSTAT_VBE_IND_2005!Z$7:Z$883,EUROSTAT_VBE_IND_2005!$B$7:$B$883,$D169,EUROSTAT_VBE_IND_2005!$C$7:$C$883,"*"&amp;RIGHT($A169,3)&amp;"*",EUROSTAT_VBE_IND_2005!$D$7:$D$883,"422*"))/1000</f>
        <v>0</v>
      </c>
      <c r="AQ169" s="17">
        <f>(SUMIFS(EUROSTAT_VBE_IND_2005!AG$7:AG$883,EUROSTAT_VBE_IND_2005!$B$7:$B$883,$D169,EUROSTAT_VBE_IND_2005!$C$7:$C$883,"*"&amp;RIGHT($A169,3)&amp;"*",EUROSTAT_VBE_IND_2005!$D$7:$D$883,"422*"))/1000</f>
        <v>0</v>
      </c>
    </row>
    <row r="170" spans="1:43">
      <c r="A170" t="str">
        <f>LEFT(EUROSTAT_VBE_IND_2005!$C$190,8)</f>
        <v>B_101815</v>
      </c>
      <c r="B170" s="28" t="s">
        <v>299</v>
      </c>
      <c r="C170" t="s">
        <v>293</v>
      </c>
      <c r="D170" t="s">
        <v>55</v>
      </c>
      <c r="E170" t="s">
        <v>242</v>
      </c>
      <c r="F170" t="s">
        <v>262</v>
      </c>
      <c r="G170" s="17">
        <f>(SUMIFS(EUROSTAT_VBE_IND_2005!E$7:E$883,EUROSTAT_VBE_IND_2005!$B$7:$B$883,$D170,EUROSTAT_VBE_IND_2005!$C$7:$C$883,"*"&amp;RIGHT($A170,3)&amp;"*",EUROSTAT_VBE_IND_2005!$D$7:$D$883,"5532*"))/1000</f>
        <v>0</v>
      </c>
      <c r="H170" s="17">
        <f>(SUMIFS(EUROSTAT_VBE_IND_2005!F$7:F$883,EUROSTAT_VBE_IND_2005!$B$7:$B$883,$D170,EUROSTAT_VBE_IND_2005!$C$7:$C$883,"*"&amp;RIGHT($A170,3)&amp;"*",EUROSTAT_VBE_IND_2005!$D$7:$D$883,"5532*"))/1000</f>
        <v>0</v>
      </c>
      <c r="I170" s="17">
        <f>(SUMIFS(EUROSTAT_VBE_IND_2005!G$7:G$883,EUROSTAT_VBE_IND_2005!$B$7:$B$883,$D170,EUROSTAT_VBE_IND_2005!$C$7:$C$883,"*"&amp;RIGHT($A170,3)&amp;"*",EUROSTAT_VBE_IND_2005!$D$7:$D$883,"5532*"))/1000</f>
        <v>0</v>
      </c>
      <c r="J170" s="198"/>
      <c r="K170" s="17">
        <f>(SUMIFS(EUROSTAT_VBE_IND_2005!H$7:H$883,EUROSTAT_VBE_IND_2005!$B$7:$B$883,$D170,EUROSTAT_VBE_IND_2005!$C$7:$C$883,"*"&amp;RIGHT($A170,3)&amp;"*",EUROSTAT_VBE_IND_2005!$D$7:$D$883,"5532*"))/1000</f>
        <v>0</v>
      </c>
      <c r="L170" s="17">
        <f>(SUMIFS(EUROSTAT_VBE_IND_2005!I$7:I$883,EUROSTAT_VBE_IND_2005!$B$7:$B$883,$D170,EUROSTAT_VBE_IND_2005!$C$7:$C$883,"*"&amp;RIGHT($A170,3)&amp;"*",EUROSTAT_VBE_IND_2005!$D$7:$D$883,"5532*"))/1000</f>
        <v>0</v>
      </c>
      <c r="M170" s="17">
        <f>(SUMIFS(EUROSTAT_VBE_IND_2005!J$7:J$883,EUROSTAT_VBE_IND_2005!$B$7:$B$883,$D170,EUROSTAT_VBE_IND_2005!$C$7:$C$883,"*"&amp;RIGHT($A170,3)&amp;"*",EUROSTAT_VBE_IND_2005!$D$7:$D$883,"5532*"))/1000</f>
        <v>0</v>
      </c>
      <c r="N170" s="17">
        <f>(SUMIFS(EUROSTAT_VBE_IND_2005!K$7:K$883,EUROSTAT_VBE_IND_2005!$B$7:$B$883,$D170,EUROSTAT_VBE_IND_2005!$C$7:$C$883,"*"&amp;RIGHT($A170,3)&amp;"*",EUROSTAT_VBE_IND_2005!$D$7:$D$883,"5532*"))/1000</f>
        <v>0</v>
      </c>
      <c r="O170" s="17">
        <f>(SUMIFS(EUROSTAT_VBE_IND_2005!L$7:L$883,EUROSTAT_VBE_IND_2005!$B$7:$B$883,$D170,EUROSTAT_VBE_IND_2005!$C$7:$C$883,"*"&amp;RIGHT($A170,3)&amp;"*",EUROSTAT_VBE_IND_2005!$D$7:$D$883,"5532*"))/1000</f>
        <v>0</v>
      </c>
      <c r="P170" s="17">
        <f>(SUMIFS(EUROSTAT_VBE_IND_2005!M$7:M$883,EUROSTAT_VBE_IND_2005!$B$7:$B$883,$D170,EUROSTAT_VBE_IND_2005!$C$7:$C$883,"*"&amp;RIGHT($A170,3)&amp;"*",EUROSTAT_VBE_IND_2005!$D$7:$D$883,"5532*"))/1000</f>
        <v>0</v>
      </c>
      <c r="Q170" s="17">
        <f>(SUMIFS(EUROSTAT_VBE_IND_2005!N$7:N$883,EUROSTAT_VBE_IND_2005!$B$7:$B$883,$D170,EUROSTAT_VBE_IND_2005!$C$7:$C$883,"*"&amp;RIGHT($A170,3)&amp;"*",EUROSTAT_VBE_IND_2005!$D$7:$D$883,"5532*"))/1000</f>
        <v>0</v>
      </c>
      <c r="R170" s="17">
        <f>(SUMIFS(EUROSTAT_VBE_IND_2005!O$7:O$883,EUROSTAT_VBE_IND_2005!$B$7:$B$883,$D170,EUROSTAT_VBE_IND_2005!$C$7:$C$883,"*"&amp;RIGHT($A170,3)&amp;"*",EUROSTAT_VBE_IND_2005!$D$7:$D$883,"5532*"))/1000</f>
        <v>0</v>
      </c>
      <c r="S170" s="17">
        <f>(SUMIFS(EUROSTAT_VBE_IND_2005!P$7:P$883,EUROSTAT_VBE_IND_2005!$B$7:$B$883,$D170,EUROSTAT_VBE_IND_2005!$C$7:$C$883,"*"&amp;RIGHT($A170,3)&amp;"*",EUROSTAT_VBE_IND_2005!$D$7:$D$883,"5532*"))/1000</f>
        <v>0</v>
      </c>
      <c r="T170" s="17">
        <f>(SUMIFS(EUROSTAT_VBE_IND_2005!Q$7:Q$883,EUROSTAT_VBE_IND_2005!$B$7:$B$883,$D170,EUROSTAT_VBE_IND_2005!$C$7:$C$883,"*"&amp;RIGHT($A170,3)&amp;"*",EUROSTAT_VBE_IND_2005!$D$7:$D$883,"5532*"))/1000</f>
        <v>0</v>
      </c>
      <c r="U170" s="17">
        <f>(SUMIFS(EUROSTAT_VBE_IND_2005!R$7:R$883,EUROSTAT_VBE_IND_2005!$B$7:$B$883,$D170,EUROSTAT_VBE_IND_2005!$C$7:$C$883,"*"&amp;RIGHT($A170,3)&amp;"*",EUROSTAT_VBE_IND_2005!$D$7:$D$883,"5532*"))/1000</f>
        <v>0</v>
      </c>
      <c r="V170" s="17">
        <f>(SUMIFS(EUROSTAT_VBE_IND_2005!S$7:S$883,EUROSTAT_VBE_IND_2005!$B$7:$B$883,$D170,EUROSTAT_VBE_IND_2005!$C$7:$C$883,"*"&amp;RIGHT($A170,3)&amp;"*",EUROSTAT_VBE_IND_2005!$D$7:$D$883,"5532*"))/1000</f>
        <v>0</v>
      </c>
      <c r="W170" s="17">
        <f>(SUMIFS(EUROSTAT_VBE_IND_2005!T$7:T$883,EUROSTAT_VBE_IND_2005!$B$7:$B$883,$D170,EUROSTAT_VBE_IND_2005!$C$7:$C$883,"*"&amp;RIGHT($A170,3)&amp;"*",EUROSTAT_VBE_IND_2005!$D$7:$D$883,"5532*"))/1000</f>
        <v>0</v>
      </c>
      <c r="X170" s="17">
        <f>(SUMIFS(EUROSTAT_VBE_IND_2005!U$7:U$883,EUROSTAT_VBE_IND_2005!$B$7:$B$883,$D170,EUROSTAT_VBE_IND_2005!$C$7:$C$883,"*"&amp;RIGHT($A170,3)&amp;"*",EUROSTAT_VBE_IND_2005!$D$7:$D$883,"5532*"))/1000</f>
        <v>0</v>
      </c>
      <c r="Y170" s="17">
        <f>(SUMIFS(EUROSTAT_VBE_IND_2005!V$7:V$883,EUROSTAT_VBE_IND_2005!$B$7:$B$883,$D170,EUROSTAT_VBE_IND_2005!$C$7:$C$883,"*"&amp;RIGHT($A170,3)&amp;"*",EUROSTAT_VBE_IND_2005!$D$7:$D$883,"5532*"))/1000</f>
        <v>0</v>
      </c>
      <c r="Z170" s="17">
        <f>(SUMIFS(EUROSTAT_VBE_IND_2005!W$7:W$883,EUROSTAT_VBE_IND_2005!$B$7:$B$883,$D170,EUROSTAT_VBE_IND_2005!$C$7:$C$883,"*"&amp;RIGHT($A170,3)&amp;"*",EUROSTAT_VBE_IND_2005!$D$7:$D$883,"5532*"))/1000</f>
        <v>0</v>
      </c>
      <c r="AA170" s="17">
        <f>(SUMIFS(EUROSTAT_VBE_IND_2005!X$7:X$883,EUROSTAT_VBE_IND_2005!$B$7:$B$883,$D170,EUROSTAT_VBE_IND_2005!$C$7:$C$883,"*"&amp;RIGHT($A170,3)&amp;"*",EUROSTAT_VBE_IND_2005!$D$7:$D$883,"5532*"))/1000</f>
        <v>0</v>
      </c>
      <c r="AB170" s="17">
        <f>(SUMIFS(EUROSTAT_VBE_IND_2005!AA$7:AA$883,EUROSTAT_VBE_IND_2005!$B$7:$B$883,$D170,EUROSTAT_VBE_IND_2005!$C$7:$C$883,"*"&amp;RIGHT($A170,3)&amp;"*",EUROSTAT_VBE_IND_2005!$D$7:$D$883,"5532*"))/1000</f>
        <v>0</v>
      </c>
      <c r="AC170" s="17">
        <f>(SUMIFS(EUROSTAT_VBE_IND_2005!AB$7:AB$883,EUROSTAT_VBE_IND_2005!$B$7:$B$883,$D170,EUROSTAT_VBE_IND_2005!$C$7:$C$883,"*"&amp;RIGHT($A170,3)&amp;"*",EUROSTAT_VBE_IND_2005!$D$7:$D$883,"5532*"))/1000</f>
        <v>0</v>
      </c>
      <c r="AD170" s="17">
        <f>(SUMIFS(EUROSTAT_VBE_IND_2005!AC$7:AC$883,EUROSTAT_VBE_IND_2005!$B$7:$B$883,$D170,EUROSTAT_VBE_IND_2005!$C$7:$C$883,"*"&amp;RIGHT($A170,3)&amp;"*",EUROSTAT_VBE_IND_2005!$D$7:$D$883,"5532*"))/1000</f>
        <v>0</v>
      </c>
      <c r="AE170" s="17">
        <f>(SUMIFS(EUROSTAT_VBE_IND_2005!AD$7:AD$883,EUROSTAT_VBE_IND_2005!$B$7:$B$883,$D170,EUROSTAT_VBE_IND_2005!$C$7:$C$883,"*"&amp;RIGHT($A170,3)&amp;"*",EUROSTAT_VBE_IND_2005!$D$7:$D$883,"5532*"))/1000</f>
        <v>0</v>
      </c>
      <c r="AF170" s="17">
        <f>(SUMIFS(EUROSTAT_VBE_IND_2005!AE$7:AE$883,EUROSTAT_VBE_IND_2005!$B$7:$B$883,$D170,EUROSTAT_VBE_IND_2005!$C$7:$C$883,"*"&amp;RIGHT($A170,3)&amp;"*",EUROSTAT_VBE_IND_2005!$D$7:$D$883,"5532*"))/1000</f>
        <v>0</v>
      </c>
      <c r="AG170" s="17">
        <f>(SUMIFS(EUROSTAT_VBE_IND_2005!AF$7:AF$883,EUROSTAT_VBE_IND_2005!$B$7:$B$883,$D170,EUROSTAT_VBE_IND_2005!$C$7:$C$883,"*"&amp;RIGHT($A170,3)&amp;"*",EUROSTAT_VBE_IND_2005!$D$7:$D$883,"5532*"))/1000</f>
        <v>0</v>
      </c>
      <c r="AH170" s="17">
        <f>(SUMIFS(EUROSTAT_VBE_IND_2005!AH$7:AH$883,EUROSTAT_VBE_IND_2005!$B$7:$B$883,$D170,EUROSTAT_VBE_IND_2005!$C$7:$C$883,"*"&amp;RIGHT($A170,3)&amp;"*",EUROSTAT_VBE_IND_2005!$D$7:$D$883,"5532*"))/1000</f>
        <v>0</v>
      </c>
      <c r="AI170" s="17">
        <f>(SUMIFS(EUROSTAT_VBE_IND_2005!AI$7:AI$883,EUROSTAT_VBE_IND_2005!$B$7:$B$883,$D170,EUROSTAT_VBE_IND_2005!$C$7:$C$883,"*"&amp;RIGHT($A170,3)&amp;"*",EUROSTAT_VBE_IND_2005!$D$7:$D$883,"5532*"))/1000</f>
        <v>0</v>
      </c>
      <c r="AJ170" s="17">
        <f>(SUMIFS(EUROSTAT_VBE_IND_2005!AJ$7:AJ$883,EUROSTAT_VBE_IND_2005!$B$7:$B$883,$D170,EUROSTAT_VBE_IND_2005!$C$7:$C$883,"*"&amp;RIGHT($A170,3)&amp;"*",EUROSTAT_VBE_IND_2005!$D$7:$D$883,"5532*"))/1000</f>
        <v>0</v>
      </c>
      <c r="AK170" s="17">
        <f>(SUMIFS(EUROSTAT_VBE_IND_2005!AK$7:AK$883,EUROSTAT_VBE_IND_2005!$B$7:$B$883,$D170,EUROSTAT_VBE_IND_2005!$C$7:$C$883,"*"&amp;RIGHT($A170,3)&amp;"*",EUROSTAT_VBE_IND_2005!$D$7:$D$883,"5532*"))/1000</f>
        <v>0</v>
      </c>
      <c r="AL170" s="198"/>
      <c r="AM170" s="198"/>
      <c r="AN170" s="198"/>
      <c r="AO170" s="17">
        <f>(SUMIFS(EUROSTAT_VBE_IND_2005!Y$7:Y$883,EUROSTAT_VBE_IND_2005!$B$7:$B$883,$D170,EUROSTAT_VBE_IND_2005!$C$7:$C$883,"*"&amp;RIGHT($A170,3)&amp;"*",EUROSTAT_VBE_IND_2005!$D$7:$D$883,"5532*"))/1000</f>
        <v>0</v>
      </c>
      <c r="AP170" s="17">
        <f>(SUMIFS(EUROSTAT_VBE_IND_2005!Z$7:Z$883,EUROSTAT_VBE_IND_2005!$B$7:$B$883,$D170,EUROSTAT_VBE_IND_2005!$C$7:$C$883,"*"&amp;RIGHT($A170,3)&amp;"*",EUROSTAT_VBE_IND_2005!$D$7:$D$883,"5532*"))/1000</f>
        <v>0</v>
      </c>
      <c r="AQ170" s="17">
        <f>(SUMIFS(EUROSTAT_VBE_IND_2005!AG$7:AG$883,EUROSTAT_VBE_IND_2005!$B$7:$B$883,$D170,EUROSTAT_VBE_IND_2005!$C$7:$C$883,"*"&amp;RIGHT($A170,3)&amp;"*",EUROSTAT_VBE_IND_2005!$D$7:$D$883,"5532*"))/1000</f>
        <v>0</v>
      </c>
    </row>
    <row r="171" spans="1:43">
      <c r="A171" t="str">
        <f>LEFT(EUROSTAT_VBE_IND_2005!$C$190,8)</f>
        <v>B_101815</v>
      </c>
      <c r="B171" s="28" t="s">
        <v>299</v>
      </c>
      <c r="C171" t="s">
        <v>293</v>
      </c>
      <c r="D171" t="s">
        <v>55</v>
      </c>
      <c r="E171" t="s">
        <v>243</v>
      </c>
      <c r="F171" t="s">
        <v>263</v>
      </c>
      <c r="G171" s="17">
        <f>(SUMIFS(EUROSTAT_VBE_IND_2005!E$7:E$883,EUROSTAT_VBE_IND_2005!$B$7:$B$883,$D171,EUROSTAT_VBE_IND_2005!$C$7:$C$883,"*"&amp;RIGHT($A171,3)&amp;"*",EUROSTAT_VBE_IND_2005!$D$7:$D$883,"5550*"))/1000</f>
        <v>0</v>
      </c>
      <c r="H171" s="17">
        <f>(SUMIFS(EUROSTAT_VBE_IND_2005!F$7:F$883,EUROSTAT_VBE_IND_2005!$B$7:$B$883,$D171,EUROSTAT_VBE_IND_2005!$C$7:$C$883,"*"&amp;RIGHT($A171,3)&amp;"*",EUROSTAT_VBE_IND_2005!$D$7:$D$883,"5550*"))/1000</f>
        <v>0</v>
      </c>
      <c r="I171" s="17">
        <f>(SUMIFS(EUROSTAT_VBE_IND_2005!G$7:G$883,EUROSTAT_VBE_IND_2005!$B$7:$B$883,$D171,EUROSTAT_VBE_IND_2005!$C$7:$C$883,"*"&amp;RIGHT($A171,3)&amp;"*",EUROSTAT_VBE_IND_2005!$D$7:$D$883,"5550*"))/1000</f>
        <v>0</v>
      </c>
      <c r="J171" s="198"/>
      <c r="K171" s="17">
        <f>(SUMIFS(EUROSTAT_VBE_IND_2005!H$7:H$883,EUROSTAT_VBE_IND_2005!$B$7:$B$883,$D171,EUROSTAT_VBE_IND_2005!$C$7:$C$883,"*"&amp;RIGHT($A171,3)&amp;"*",EUROSTAT_VBE_IND_2005!$D$7:$D$883,"5550*"))/1000</f>
        <v>0</v>
      </c>
      <c r="L171" s="17">
        <f>(SUMIFS(EUROSTAT_VBE_IND_2005!I$7:I$883,EUROSTAT_VBE_IND_2005!$B$7:$B$883,$D171,EUROSTAT_VBE_IND_2005!$C$7:$C$883,"*"&amp;RIGHT($A171,3)&amp;"*",EUROSTAT_VBE_IND_2005!$D$7:$D$883,"5550*"))/1000</f>
        <v>0</v>
      </c>
      <c r="M171" s="17">
        <f>(SUMIFS(EUROSTAT_VBE_IND_2005!J$7:J$883,EUROSTAT_VBE_IND_2005!$B$7:$B$883,$D171,EUROSTAT_VBE_IND_2005!$C$7:$C$883,"*"&amp;RIGHT($A171,3)&amp;"*",EUROSTAT_VBE_IND_2005!$D$7:$D$883,"5550*"))/1000</f>
        <v>0</v>
      </c>
      <c r="N171" s="17">
        <f>(SUMIFS(EUROSTAT_VBE_IND_2005!K$7:K$883,EUROSTAT_VBE_IND_2005!$B$7:$B$883,$D171,EUROSTAT_VBE_IND_2005!$C$7:$C$883,"*"&amp;RIGHT($A171,3)&amp;"*",EUROSTAT_VBE_IND_2005!$D$7:$D$883,"5550*"))/1000</f>
        <v>0</v>
      </c>
      <c r="O171" s="17">
        <f>(SUMIFS(EUROSTAT_VBE_IND_2005!L$7:L$883,EUROSTAT_VBE_IND_2005!$B$7:$B$883,$D171,EUROSTAT_VBE_IND_2005!$C$7:$C$883,"*"&amp;RIGHT($A171,3)&amp;"*",EUROSTAT_VBE_IND_2005!$D$7:$D$883,"5550*"))/1000</f>
        <v>0</v>
      </c>
      <c r="P171" s="17">
        <f>(SUMIFS(EUROSTAT_VBE_IND_2005!M$7:M$883,EUROSTAT_VBE_IND_2005!$B$7:$B$883,$D171,EUROSTAT_VBE_IND_2005!$C$7:$C$883,"*"&amp;RIGHT($A171,3)&amp;"*",EUROSTAT_VBE_IND_2005!$D$7:$D$883,"5550*"))/1000</f>
        <v>0</v>
      </c>
      <c r="Q171" s="17">
        <f>(SUMIFS(EUROSTAT_VBE_IND_2005!N$7:N$883,EUROSTAT_VBE_IND_2005!$B$7:$B$883,$D171,EUROSTAT_VBE_IND_2005!$C$7:$C$883,"*"&amp;RIGHT($A171,3)&amp;"*",EUROSTAT_VBE_IND_2005!$D$7:$D$883,"5550*"))/1000</f>
        <v>0</v>
      </c>
      <c r="R171" s="17">
        <f>(SUMIFS(EUROSTAT_VBE_IND_2005!O$7:O$883,EUROSTAT_VBE_IND_2005!$B$7:$B$883,$D171,EUROSTAT_VBE_IND_2005!$C$7:$C$883,"*"&amp;RIGHT($A171,3)&amp;"*",EUROSTAT_VBE_IND_2005!$D$7:$D$883,"5550*"))/1000</f>
        <v>0</v>
      </c>
      <c r="S171" s="17">
        <f>(SUMIFS(EUROSTAT_VBE_IND_2005!P$7:P$883,EUROSTAT_VBE_IND_2005!$B$7:$B$883,$D171,EUROSTAT_VBE_IND_2005!$C$7:$C$883,"*"&amp;RIGHT($A171,3)&amp;"*",EUROSTAT_VBE_IND_2005!$D$7:$D$883,"5550*"))/1000</f>
        <v>0</v>
      </c>
      <c r="T171" s="17">
        <f>(SUMIFS(EUROSTAT_VBE_IND_2005!Q$7:Q$883,EUROSTAT_VBE_IND_2005!$B$7:$B$883,$D171,EUROSTAT_VBE_IND_2005!$C$7:$C$883,"*"&amp;RIGHT($A171,3)&amp;"*",EUROSTAT_VBE_IND_2005!$D$7:$D$883,"5550*"))/1000</f>
        <v>0</v>
      </c>
      <c r="U171" s="17">
        <f>(SUMIFS(EUROSTAT_VBE_IND_2005!R$7:R$883,EUROSTAT_VBE_IND_2005!$B$7:$B$883,$D171,EUROSTAT_VBE_IND_2005!$C$7:$C$883,"*"&amp;RIGHT($A171,3)&amp;"*",EUROSTAT_VBE_IND_2005!$D$7:$D$883,"5550*"))/1000</f>
        <v>0</v>
      </c>
      <c r="V171" s="17">
        <f>(SUMIFS(EUROSTAT_VBE_IND_2005!S$7:S$883,EUROSTAT_VBE_IND_2005!$B$7:$B$883,$D171,EUROSTAT_VBE_IND_2005!$C$7:$C$883,"*"&amp;RIGHT($A171,3)&amp;"*",EUROSTAT_VBE_IND_2005!$D$7:$D$883,"5550*"))/1000</f>
        <v>0</v>
      </c>
      <c r="W171" s="17">
        <f>(SUMIFS(EUROSTAT_VBE_IND_2005!T$7:T$883,EUROSTAT_VBE_IND_2005!$B$7:$B$883,$D171,EUROSTAT_VBE_IND_2005!$C$7:$C$883,"*"&amp;RIGHT($A171,3)&amp;"*",EUROSTAT_VBE_IND_2005!$D$7:$D$883,"5550*"))/1000</f>
        <v>0</v>
      </c>
      <c r="X171" s="17">
        <f>(SUMIFS(EUROSTAT_VBE_IND_2005!U$7:U$883,EUROSTAT_VBE_IND_2005!$B$7:$B$883,$D171,EUROSTAT_VBE_IND_2005!$C$7:$C$883,"*"&amp;RIGHT($A171,3)&amp;"*",EUROSTAT_VBE_IND_2005!$D$7:$D$883,"5550*"))/1000</f>
        <v>0</v>
      </c>
      <c r="Y171" s="17">
        <f>(SUMIFS(EUROSTAT_VBE_IND_2005!V$7:V$883,EUROSTAT_VBE_IND_2005!$B$7:$B$883,$D171,EUROSTAT_VBE_IND_2005!$C$7:$C$883,"*"&amp;RIGHT($A171,3)&amp;"*",EUROSTAT_VBE_IND_2005!$D$7:$D$883,"5550*"))/1000</f>
        <v>0</v>
      </c>
      <c r="Z171" s="17">
        <f>(SUMIFS(EUROSTAT_VBE_IND_2005!W$7:W$883,EUROSTAT_VBE_IND_2005!$B$7:$B$883,$D171,EUROSTAT_VBE_IND_2005!$C$7:$C$883,"*"&amp;RIGHT($A171,3)&amp;"*",EUROSTAT_VBE_IND_2005!$D$7:$D$883,"5550*"))/1000</f>
        <v>0</v>
      </c>
      <c r="AA171" s="17">
        <f>(SUMIFS(EUROSTAT_VBE_IND_2005!X$7:X$883,EUROSTAT_VBE_IND_2005!$B$7:$B$883,$D171,EUROSTAT_VBE_IND_2005!$C$7:$C$883,"*"&amp;RIGHT($A171,3)&amp;"*",EUROSTAT_VBE_IND_2005!$D$7:$D$883,"5550*"))/1000</f>
        <v>0</v>
      </c>
      <c r="AB171" s="17">
        <f>(SUMIFS(EUROSTAT_VBE_IND_2005!AA$7:AA$883,EUROSTAT_VBE_IND_2005!$B$7:$B$883,$D171,EUROSTAT_VBE_IND_2005!$C$7:$C$883,"*"&amp;RIGHT($A171,3)&amp;"*",EUROSTAT_VBE_IND_2005!$D$7:$D$883,"5550*"))/1000</f>
        <v>0</v>
      </c>
      <c r="AC171" s="17">
        <f>(SUMIFS(EUROSTAT_VBE_IND_2005!AB$7:AB$883,EUROSTAT_VBE_IND_2005!$B$7:$B$883,$D171,EUROSTAT_VBE_IND_2005!$C$7:$C$883,"*"&amp;RIGHT($A171,3)&amp;"*",EUROSTAT_VBE_IND_2005!$D$7:$D$883,"5550*"))/1000</f>
        <v>0</v>
      </c>
      <c r="AD171" s="17">
        <f>(SUMIFS(EUROSTAT_VBE_IND_2005!AC$7:AC$883,EUROSTAT_VBE_IND_2005!$B$7:$B$883,$D171,EUROSTAT_VBE_IND_2005!$C$7:$C$883,"*"&amp;RIGHT($A171,3)&amp;"*",EUROSTAT_VBE_IND_2005!$D$7:$D$883,"5550*"))/1000</f>
        <v>0</v>
      </c>
      <c r="AE171" s="17">
        <f>(SUMIFS(EUROSTAT_VBE_IND_2005!AD$7:AD$883,EUROSTAT_VBE_IND_2005!$B$7:$B$883,$D171,EUROSTAT_VBE_IND_2005!$C$7:$C$883,"*"&amp;RIGHT($A171,3)&amp;"*",EUROSTAT_VBE_IND_2005!$D$7:$D$883,"5550*"))/1000</f>
        <v>0</v>
      </c>
      <c r="AF171" s="17">
        <f>(SUMIFS(EUROSTAT_VBE_IND_2005!AE$7:AE$883,EUROSTAT_VBE_IND_2005!$B$7:$B$883,$D171,EUROSTAT_VBE_IND_2005!$C$7:$C$883,"*"&amp;RIGHT($A171,3)&amp;"*",EUROSTAT_VBE_IND_2005!$D$7:$D$883,"5550*"))/1000</f>
        <v>0</v>
      </c>
      <c r="AG171" s="17">
        <f>(SUMIFS(EUROSTAT_VBE_IND_2005!AF$7:AF$883,EUROSTAT_VBE_IND_2005!$B$7:$B$883,$D171,EUROSTAT_VBE_IND_2005!$C$7:$C$883,"*"&amp;RIGHT($A171,3)&amp;"*",EUROSTAT_VBE_IND_2005!$D$7:$D$883,"5550*"))/1000</f>
        <v>0</v>
      </c>
      <c r="AH171" s="17">
        <f>(SUMIFS(EUROSTAT_VBE_IND_2005!AH$7:AH$883,EUROSTAT_VBE_IND_2005!$B$7:$B$883,$D171,EUROSTAT_VBE_IND_2005!$C$7:$C$883,"*"&amp;RIGHT($A171,3)&amp;"*",EUROSTAT_VBE_IND_2005!$D$7:$D$883,"5550*"))/1000</f>
        <v>0</v>
      </c>
      <c r="AI171" s="17">
        <f>(SUMIFS(EUROSTAT_VBE_IND_2005!AI$7:AI$883,EUROSTAT_VBE_IND_2005!$B$7:$B$883,$D171,EUROSTAT_VBE_IND_2005!$C$7:$C$883,"*"&amp;RIGHT($A171,3)&amp;"*",EUROSTAT_VBE_IND_2005!$D$7:$D$883,"5550*"))/1000</f>
        <v>0</v>
      </c>
      <c r="AJ171" s="17">
        <f>(SUMIFS(EUROSTAT_VBE_IND_2005!AJ$7:AJ$883,EUROSTAT_VBE_IND_2005!$B$7:$B$883,$D171,EUROSTAT_VBE_IND_2005!$C$7:$C$883,"*"&amp;RIGHT($A171,3)&amp;"*",EUROSTAT_VBE_IND_2005!$D$7:$D$883,"5550*"))/1000</f>
        <v>0</v>
      </c>
      <c r="AK171" s="17">
        <f>(SUMIFS(EUROSTAT_VBE_IND_2005!AK$7:AK$883,EUROSTAT_VBE_IND_2005!$B$7:$B$883,$D171,EUROSTAT_VBE_IND_2005!$C$7:$C$883,"*"&amp;RIGHT($A171,3)&amp;"*",EUROSTAT_VBE_IND_2005!$D$7:$D$883,"5550*"))/1000</f>
        <v>0</v>
      </c>
      <c r="AL171" s="198"/>
      <c r="AM171" s="198"/>
      <c r="AN171" s="198"/>
      <c r="AO171" s="17">
        <f>(SUMIFS(EUROSTAT_VBE_IND_2005!Y$7:Y$883,EUROSTAT_VBE_IND_2005!$B$7:$B$883,$D171,EUROSTAT_VBE_IND_2005!$C$7:$C$883,"*"&amp;RIGHT($A171,3)&amp;"*",EUROSTAT_VBE_IND_2005!$D$7:$D$883,"5550*"))/1000</f>
        <v>0</v>
      </c>
      <c r="AP171" s="17">
        <f>(SUMIFS(EUROSTAT_VBE_IND_2005!Z$7:Z$883,EUROSTAT_VBE_IND_2005!$B$7:$B$883,$D171,EUROSTAT_VBE_IND_2005!$C$7:$C$883,"*"&amp;RIGHT($A171,3)&amp;"*",EUROSTAT_VBE_IND_2005!$D$7:$D$883,"5550*"))/1000</f>
        <v>0</v>
      </c>
      <c r="AQ171" s="17">
        <f>(SUMIFS(EUROSTAT_VBE_IND_2005!AG$7:AG$883,EUROSTAT_VBE_IND_2005!$B$7:$B$883,$D171,EUROSTAT_VBE_IND_2005!$C$7:$C$883,"*"&amp;RIGHT($A171,3)&amp;"*",EUROSTAT_VBE_IND_2005!$D$7:$D$883,"5550*"))/1000</f>
        <v>0</v>
      </c>
    </row>
    <row r="172" spans="1:43">
      <c r="A172" t="str">
        <f>LEFT(EUROSTAT_VBE_IND_2005!$C$190,8)</f>
        <v>B_101815</v>
      </c>
      <c r="B172" s="28" t="s">
        <v>299</v>
      </c>
      <c r="C172" t="s">
        <v>293</v>
      </c>
      <c r="D172" t="s">
        <v>55</v>
      </c>
      <c r="E172" t="s">
        <v>244</v>
      </c>
      <c r="F172" t="s">
        <v>264</v>
      </c>
      <c r="G172" s="17">
        <f>(SUMIFS(EUROSTAT_VBE_IND_2005!E$7:E$883,EUROSTAT_VBE_IND_2005!$B$7:$B$883,$D172,EUROSTAT_VBE_IND_2005!$C$7:$C$883,"*"&amp;RIGHT($A172,3)&amp;"*",EUROSTAT_VBE_IND_2005!$D$7:$D$883,"554*"))/1000-(SUMIFS(EUROSTAT_VBE_IND_2005!E$7:E$883,EUROSTAT_VBE_IND_2005!$B$7:$B$883,$D172,EUROSTAT_VBE_IND_2005!$C$7:$C$883,"*"&amp;RIGHT($A172,3)&amp;"*",EUROSTAT_VBE_IND_2005!$D$7:$D$883,"5543*"))/1000-(SUMIFS(EUROSTAT_VBE_IND_2005!E$7:E$883,EUROSTAT_VBE_IND_2005!$B$7:$B$883,$D172,EUROSTAT_VBE_IND_2005!$C$7:$C$883,"*"&amp;RIGHT($A172,3)&amp;"*",EUROSTAT_VBE_IND_2005!$D$7:$D$883,"5544*"))/1000</f>
        <v>1.746</v>
      </c>
      <c r="H172" s="17">
        <f>(SUMIFS(EUROSTAT_VBE_IND_2005!F$7:F$883,EUROSTAT_VBE_IND_2005!$B$7:$B$883,$D172,EUROSTAT_VBE_IND_2005!$C$7:$C$883,"*"&amp;RIGHT($A172,3)&amp;"*",EUROSTAT_VBE_IND_2005!$D$7:$D$883,"554*"))/1000-(SUMIFS(EUROSTAT_VBE_IND_2005!F$7:F$883,EUROSTAT_VBE_IND_2005!$B$7:$B$883,$D172,EUROSTAT_VBE_IND_2005!$C$7:$C$883,"*"&amp;RIGHT($A172,3)&amp;"*",EUROSTAT_VBE_IND_2005!$D$7:$D$883,"5543*"))/1000-(SUMIFS(EUROSTAT_VBE_IND_2005!F$7:F$883,EUROSTAT_VBE_IND_2005!$B$7:$B$883,$D172,EUROSTAT_VBE_IND_2005!$C$7:$C$883,"*"&amp;RIGHT($A172,3)&amp;"*",EUROSTAT_VBE_IND_2005!$D$7:$D$883,"5544*"))/1000</f>
        <v>0.74</v>
      </c>
      <c r="I172" s="17">
        <f>(SUMIFS(EUROSTAT_VBE_IND_2005!G$7:G$883,EUROSTAT_VBE_IND_2005!$B$7:$B$883,$D172,EUROSTAT_VBE_IND_2005!$C$7:$C$883,"*"&amp;RIGHT($A172,3)&amp;"*",EUROSTAT_VBE_IND_2005!$D$7:$D$883,"554*"))/1000-(SUMIFS(EUROSTAT_VBE_IND_2005!G$7:G$883,EUROSTAT_VBE_IND_2005!$B$7:$B$883,$D172,EUROSTAT_VBE_IND_2005!$C$7:$C$883,"*"&amp;RIGHT($A172,3)&amp;"*",EUROSTAT_VBE_IND_2005!$D$7:$D$883,"5543*"))/1000-(SUMIFS(EUROSTAT_VBE_IND_2005!G$7:G$883,EUROSTAT_VBE_IND_2005!$B$7:$B$883,$D172,EUROSTAT_VBE_IND_2005!$C$7:$C$883,"*"&amp;RIGHT($A172,3)&amp;"*",EUROSTAT_VBE_IND_2005!$D$7:$D$883,"5544*"))/1000</f>
        <v>1.691</v>
      </c>
      <c r="J172" s="198"/>
      <c r="K172" s="17">
        <f>(SUMIFS(EUROSTAT_VBE_IND_2005!H$7:H$883,EUROSTAT_VBE_IND_2005!$B$7:$B$883,$D172,EUROSTAT_VBE_IND_2005!$C$7:$C$883,"*"&amp;RIGHT($A172,3)&amp;"*",EUROSTAT_VBE_IND_2005!$D$7:$D$883,"554*"))/1000-(SUMIFS(EUROSTAT_VBE_IND_2005!H$7:H$883,EUROSTAT_VBE_IND_2005!$B$7:$B$883,$D172,EUROSTAT_VBE_IND_2005!$C$7:$C$883,"*"&amp;RIGHT($A172,3)&amp;"*",EUROSTAT_VBE_IND_2005!$D$7:$D$883,"5543*"))/1000-(SUMIFS(EUROSTAT_VBE_IND_2005!H$7:H$883,EUROSTAT_VBE_IND_2005!$B$7:$B$883,$D172,EUROSTAT_VBE_IND_2005!$C$7:$C$883,"*"&amp;RIGHT($A172,3)&amp;"*",EUROSTAT_VBE_IND_2005!$D$7:$D$883,"5544*"))/1000</f>
        <v>0</v>
      </c>
      <c r="L172" s="17">
        <f>(SUMIFS(EUROSTAT_VBE_IND_2005!I$7:I$883,EUROSTAT_VBE_IND_2005!$B$7:$B$883,$D172,EUROSTAT_VBE_IND_2005!$C$7:$C$883,"*"&amp;RIGHT($A172,3)&amp;"*",EUROSTAT_VBE_IND_2005!$D$7:$D$883,"554*"))/1000-(SUMIFS(EUROSTAT_VBE_IND_2005!I$7:I$883,EUROSTAT_VBE_IND_2005!$B$7:$B$883,$D172,EUROSTAT_VBE_IND_2005!$C$7:$C$883,"*"&amp;RIGHT($A172,3)&amp;"*",EUROSTAT_VBE_IND_2005!$D$7:$D$883,"5543*"))/1000-(SUMIFS(EUROSTAT_VBE_IND_2005!I$7:I$883,EUROSTAT_VBE_IND_2005!$B$7:$B$883,$D172,EUROSTAT_VBE_IND_2005!$C$7:$C$883,"*"&amp;RIGHT($A172,3)&amp;"*",EUROSTAT_VBE_IND_2005!$D$7:$D$883,"5544*"))/1000</f>
        <v>0.004</v>
      </c>
      <c r="M172" s="17">
        <f>(SUMIFS(EUROSTAT_VBE_IND_2005!J$7:J$883,EUROSTAT_VBE_IND_2005!$B$7:$B$883,$D172,EUROSTAT_VBE_IND_2005!$C$7:$C$883,"*"&amp;RIGHT($A172,3)&amp;"*",EUROSTAT_VBE_IND_2005!$D$7:$D$883,"554*"))/1000-(SUMIFS(EUROSTAT_VBE_IND_2005!J$7:J$883,EUROSTAT_VBE_IND_2005!$B$7:$B$883,$D172,EUROSTAT_VBE_IND_2005!$C$7:$C$883,"*"&amp;RIGHT($A172,3)&amp;"*",EUROSTAT_VBE_IND_2005!$D$7:$D$883,"5543*"))/1000-(SUMIFS(EUROSTAT_VBE_IND_2005!J$7:J$883,EUROSTAT_VBE_IND_2005!$B$7:$B$883,$D172,EUROSTAT_VBE_IND_2005!$C$7:$C$883,"*"&amp;RIGHT($A172,3)&amp;"*",EUROSTAT_VBE_IND_2005!$D$7:$D$883,"5544*"))/1000</f>
        <v>1.018</v>
      </c>
      <c r="N172" s="17">
        <f>(SUMIFS(EUROSTAT_VBE_IND_2005!K$7:K$883,EUROSTAT_VBE_IND_2005!$B$7:$B$883,$D172,EUROSTAT_VBE_IND_2005!$C$7:$C$883,"*"&amp;RIGHT($A172,3)&amp;"*",EUROSTAT_VBE_IND_2005!$D$7:$D$883,"554*"))/1000-(SUMIFS(EUROSTAT_VBE_IND_2005!K$7:K$883,EUROSTAT_VBE_IND_2005!$B$7:$B$883,$D172,EUROSTAT_VBE_IND_2005!$C$7:$C$883,"*"&amp;RIGHT($A172,3)&amp;"*",EUROSTAT_VBE_IND_2005!$D$7:$D$883,"5543*"))/1000-(SUMIFS(EUROSTAT_VBE_IND_2005!K$7:K$883,EUROSTAT_VBE_IND_2005!$B$7:$B$883,$D172,EUROSTAT_VBE_IND_2005!$C$7:$C$883,"*"&amp;RIGHT($A172,3)&amp;"*",EUROSTAT_VBE_IND_2005!$D$7:$D$883,"5544*"))/1000</f>
        <v>0</v>
      </c>
      <c r="O172" s="17">
        <f>(SUMIFS(EUROSTAT_VBE_IND_2005!L$7:L$883,EUROSTAT_VBE_IND_2005!$B$7:$B$883,$D172,EUROSTAT_VBE_IND_2005!$C$7:$C$883,"*"&amp;RIGHT($A172,3)&amp;"*",EUROSTAT_VBE_IND_2005!$D$7:$D$883,"554*"))/1000-(SUMIFS(EUROSTAT_VBE_IND_2005!L$7:L$883,EUROSTAT_VBE_IND_2005!$B$7:$B$883,$D172,EUROSTAT_VBE_IND_2005!$C$7:$C$883,"*"&amp;RIGHT($A172,3)&amp;"*",EUROSTAT_VBE_IND_2005!$D$7:$D$883,"5543*"))/1000-(SUMIFS(EUROSTAT_VBE_IND_2005!L$7:L$883,EUROSTAT_VBE_IND_2005!$B$7:$B$883,$D172,EUROSTAT_VBE_IND_2005!$C$7:$C$883,"*"&amp;RIGHT($A172,3)&amp;"*",EUROSTAT_VBE_IND_2005!$D$7:$D$883,"5544*"))/1000</f>
        <v>0.036</v>
      </c>
      <c r="P172" s="17">
        <f>(SUMIFS(EUROSTAT_VBE_IND_2005!M$7:M$883,EUROSTAT_VBE_IND_2005!$B$7:$B$883,$D172,EUROSTAT_VBE_IND_2005!$C$7:$C$883,"*"&amp;RIGHT($A172,3)&amp;"*",EUROSTAT_VBE_IND_2005!$D$7:$D$883,"554*"))/1000-(SUMIFS(EUROSTAT_VBE_IND_2005!M$7:M$883,EUROSTAT_VBE_IND_2005!$B$7:$B$883,$D172,EUROSTAT_VBE_IND_2005!$C$7:$C$883,"*"&amp;RIGHT($A172,3)&amp;"*",EUROSTAT_VBE_IND_2005!$D$7:$D$883,"5543*"))/1000-(SUMIFS(EUROSTAT_VBE_IND_2005!M$7:M$883,EUROSTAT_VBE_IND_2005!$B$7:$B$883,$D172,EUROSTAT_VBE_IND_2005!$C$7:$C$883,"*"&amp;RIGHT($A172,3)&amp;"*",EUROSTAT_VBE_IND_2005!$D$7:$D$883,"5544*"))/1000</f>
        <v>0</v>
      </c>
      <c r="Q172" s="17">
        <f>(SUMIFS(EUROSTAT_VBE_IND_2005!N$7:N$883,EUROSTAT_VBE_IND_2005!$B$7:$B$883,$D172,EUROSTAT_VBE_IND_2005!$C$7:$C$883,"*"&amp;RIGHT($A172,3)&amp;"*",EUROSTAT_VBE_IND_2005!$D$7:$D$883,"554*"))/1000-(SUMIFS(EUROSTAT_VBE_IND_2005!N$7:N$883,EUROSTAT_VBE_IND_2005!$B$7:$B$883,$D172,EUROSTAT_VBE_IND_2005!$C$7:$C$883,"*"&amp;RIGHT($A172,3)&amp;"*",EUROSTAT_VBE_IND_2005!$D$7:$D$883,"5543*"))/1000-(SUMIFS(EUROSTAT_VBE_IND_2005!N$7:N$883,EUROSTAT_VBE_IND_2005!$B$7:$B$883,$D172,EUROSTAT_VBE_IND_2005!$C$7:$C$883,"*"&amp;RIGHT($A172,3)&amp;"*",EUROSTAT_VBE_IND_2005!$D$7:$D$883,"5544*"))/1000</f>
        <v>0.624</v>
      </c>
      <c r="R172" s="17">
        <f>(SUMIFS(EUROSTAT_VBE_IND_2005!O$7:O$883,EUROSTAT_VBE_IND_2005!$B$7:$B$883,$D172,EUROSTAT_VBE_IND_2005!$C$7:$C$883,"*"&amp;RIGHT($A172,3)&amp;"*",EUROSTAT_VBE_IND_2005!$D$7:$D$883,"554*"))/1000-(SUMIFS(EUROSTAT_VBE_IND_2005!O$7:O$883,EUROSTAT_VBE_IND_2005!$B$7:$B$883,$D172,EUROSTAT_VBE_IND_2005!$C$7:$C$883,"*"&amp;RIGHT($A172,3)&amp;"*",EUROSTAT_VBE_IND_2005!$D$7:$D$883,"5543*"))/1000-(SUMIFS(EUROSTAT_VBE_IND_2005!O$7:O$883,EUROSTAT_VBE_IND_2005!$B$7:$B$883,$D172,EUROSTAT_VBE_IND_2005!$C$7:$C$883,"*"&amp;RIGHT($A172,3)&amp;"*",EUROSTAT_VBE_IND_2005!$D$7:$D$883,"5544*"))/1000</f>
        <v>0.605</v>
      </c>
      <c r="S172" s="17">
        <f>(SUMIFS(EUROSTAT_VBE_IND_2005!P$7:P$883,EUROSTAT_VBE_IND_2005!$B$7:$B$883,$D172,EUROSTAT_VBE_IND_2005!$C$7:$C$883,"*"&amp;RIGHT($A172,3)&amp;"*",EUROSTAT_VBE_IND_2005!$D$7:$D$883,"554*"))/1000-(SUMIFS(EUROSTAT_VBE_IND_2005!P$7:P$883,EUROSTAT_VBE_IND_2005!$B$7:$B$883,$D172,EUROSTAT_VBE_IND_2005!$C$7:$C$883,"*"&amp;RIGHT($A172,3)&amp;"*",EUROSTAT_VBE_IND_2005!$D$7:$D$883,"5543*"))/1000-(SUMIFS(EUROSTAT_VBE_IND_2005!P$7:P$883,EUROSTAT_VBE_IND_2005!$B$7:$B$883,$D172,EUROSTAT_VBE_IND_2005!$C$7:$C$883,"*"&amp;RIGHT($A172,3)&amp;"*",EUROSTAT_VBE_IND_2005!$D$7:$D$883,"5544*"))/1000</f>
        <v>0</v>
      </c>
      <c r="T172" s="17">
        <f>(SUMIFS(EUROSTAT_VBE_IND_2005!Q$7:Q$883,EUROSTAT_VBE_IND_2005!$B$7:$B$883,$D172,EUROSTAT_VBE_IND_2005!$C$7:$C$883,"*"&amp;RIGHT($A172,3)&amp;"*",EUROSTAT_VBE_IND_2005!$D$7:$D$883,"554*"))/1000-(SUMIFS(EUROSTAT_VBE_IND_2005!Q$7:Q$883,EUROSTAT_VBE_IND_2005!$B$7:$B$883,$D172,EUROSTAT_VBE_IND_2005!$C$7:$C$883,"*"&amp;RIGHT($A172,3)&amp;"*",EUROSTAT_VBE_IND_2005!$D$7:$D$883,"5543*"))/1000-(SUMIFS(EUROSTAT_VBE_IND_2005!Q$7:Q$883,EUROSTAT_VBE_IND_2005!$B$7:$B$883,$D172,EUROSTAT_VBE_IND_2005!$C$7:$C$883,"*"&amp;RIGHT($A172,3)&amp;"*",EUROSTAT_VBE_IND_2005!$D$7:$D$883,"5544*"))/1000</f>
        <v>0</v>
      </c>
      <c r="U172" s="17">
        <f>(SUMIFS(EUROSTAT_VBE_IND_2005!R$7:R$883,EUROSTAT_VBE_IND_2005!$B$7:$B$883,$D172,EUROSTAT_VBE_IND_2005!$C$7:$C$883,"*"&amp;RIGHT($A172,3)&amp;"*",EUROSTAT_VBE_IND_2005!$D$7:$D$883,"554*"))/1000-(SUMIFS(EUROSTAT_VBE_IND_2005!R$7:R$883,EUROSTAT_VBE_IND_2005!$B$7:$B$883,$D172,EUROSTAT_VBE_IND_2005!$C$7:$C$883,"*"&amp;RIGHT($A172,3)&amp;"*",EUROSTAT_VBE_IND_2005!$D$7:$D$883,"5543*"))/1000-(SUMIFS(EUROSTAT_VBE_IND_2005!R$7:R$883,EUROSTAT_VBE_IND_2005!$B$7:$B$883,$D172,EUROSTAT_VBE_IND_2005!$C$7:$C$883,"*"&amp;RIGHT($A172,3)&amp;"*",EUROSTAT_VBE_IND_2005!$D$7:$D$883,"5544*"))/1000</f>
        <v>0</v>
      </c>
      <c r="V172" s="17">
        <f>(SUMIFS(EUROSTAT_VBE_IND_2005!S$7:S$883,EUROSTAT_VBE_IND_2005!$B$7:$B$883,$D172,EUROSTAT_VBE_IND_2005!$C$7:$C$883,"*"&amp;RIGHT($A172,3)&amp;"*",EUROSTAT_VBE_IND_2005!$D$7:$D$883,"554*"))/1000-(SUMIFS(EUROSTAT_VBE_IND_2005!S$7:S$883,EUROSTAT_VBE_IND_2005!$B$7:$B$883,$D172,EUROSTAT_VBE_IND_2005!$C$7:$C$883,"*"&amp;RIGHT($A172,3)&amp;"*",EUROSTAT_VBE_IND_2005!$D$7:$D$883,"5543*"))/1000-(SUMIFS(EUROSTAT_VBE_IND_2005!S$7:S$883,EUROSTAT_VBE_IND_2005!$B$7:$B$883,$D172,EUROSTAT_VBE_IND_2005!$C$7:$C$883,"*"&amp;RIGHT($A172,3)&amp;"*",EUROSTAT_VBE_IND_2005!$D$7:$D$883,"5544*"))/1000</f>
        <v>0</v>
      </c>
      <c r="W172" s="17">
        <f>(SUMIFS(EUROSTAT_VBE_IND_2005!T$7:T$883,EUROSTAT_VBE_IND_2005!$B$7:$B$883,$D172,EUROSTAT_VBE_IND_2005!$C$7:$C$883,"*"&amp;RIGHT($A172,3)&amp;"*",EUROSTAT_VBE_IND_2005!$D$7:$D$883,"554*"))/1000-(SUMIFS(EUROSTAT_VBE_IND_2005!T$7:T$883,EUROSTAT_VBE_IND_2005!$B$7:$B$883,$D172,EUROSTAT_VBE_IND_2005!$C$7:$C$883,"*"&amp;RIGHT($A172,3)&amp;"*",EUROSTAT_VBE_IND_2005!$D$7:$D$883,"5543*"))/1000-(SUMIFS(EUROSTAT_VBE_IND_2005!T$7:T$883,EUROSTAT_VBE_IND_2005!$B$7:$B$883,$D172,EUROSTAT_VBE_IND_2005!$C$7:$C$883,"*"&amp;RIGHT($A172,3)&amp;"*",EUROSTAT_VBE_IND_2005!$D$7:$D$883,"5544*"))/1000</f>
        <v>0</v>
      </c>
      <c r="X172" s="17">
        <f>(SUMIFS(EUROSTAT_VBE_IND_2005!U$7:U$883,EUROSTAT_VBE_IND_2005!$B$7:$B$883,$D172,EUROSTAT_VBE_IND_2005!$C$7:$C$883,"*"&amp;RIGHT($A172,3)&amp;"*",EUROSTAT_VBE_IND_2005!$D$7:$D$883,"554*"))/1000-(SUMIFS(EUROSTAT_VBE_IND_2005!U$7:U$883,EUROSTAT_VBE_IND_2005!$B$7:$B$883,$D172,EUROSTAT_VBE_IND_2005!$C$7:$C$883,"*"&amp;RIGHT($A172,3)&amp;"*",EUROSTAT_VBE_IND_2005!$D$7:$D$883,"5543*"))/1000-(SUMIFS(EUROSTAT_VBE_IND_2005!U$7:U$883,EUROSTAT_VBE_IND_2005!$B$7:$B$883,$D172,EUROSTAT_VBE_IND_2005!$C$7:$C$883,"*"&amp;RIGHT($A172,3)&amp;"*",EUROSTAT_VBE_IND_2005!$D$7:$D$883,"5544*"))/1000</f>
        <v>0</v>
      </c>
      <c r="Y172" s="17">
        <f>(SUMIFS(EUROSTAT_VBE_IND_2005!V$7:V$883,EUROSTAT_VBE_IND_2005!$B$7:$B$883,$D172,EUROSTAT_VBE_IND_2005!$C$7:$C$883,"*"&amp;RIGHT($A172,3)&amp;"*",EUROSTAT_VBE_IND_2005!$D$7:$D$883,"554*"))/1000-(SUMIFS(EUROSTAT_VBE_IND_2005!V$7:V$883,EUROSTAT_VBE_IND_2005!$B$7:$B$883,$D172,EUROSTAT_VBE_IND_2005!$C$7:$C$883,"*"&amp;RIGHT($A172,3)&amp;"*",EUROSTAT_VBE_IND_2005!$D$7:$D$883,"5543*"))/1000-(SUMIFS(EUROSTAT_VBE_IND_2005!V$7:V$883,EUROSTAT_VBE_IND_2005!$B$7:$B$883,$D172,EUROSTAT_VBE_IND_2005!$C$7:$C$883,"*"&amp;RIGHT($A172,3)&amp;"*",EUROSTAT_VBE_IND_2005!$D$7:$D$883,"5544*"))/1000</f>
        <v>0</v>
      </c>
      <c r="Z172" s="17">
        <f>(SUMIFS(EUROSTAT_VBE_IND_2005!W$7:W$883,EUROSTAT_VBE_IND_2005!$B$7:$B$883,$D172,EUROSTAT_VBE_IND_2005!$C$7:$C$883,"*"&amp;RIGHT($A172,3)&amp;"*",EUROSTAT_VBE_IND_2005!$D$7:$D$883,"554*"))/1000-(SUMIFS(EUROSTAT_VBE_IND_2005!W$7:W$883,EUROSTAT_VBE_IND_2005!$B$7:$B$883,$D172,EUROSTAT_VBE_IND_2005!$C$7:$C$883,"*"&amp;RIGHT($A172,3)&amp;"*",EUROSTAT_VBE_IND_2005!$D$7:$D$883,"5543*"))/1000-(SUMIFS(EUROSTAT_VBE_IND_2005!W$7:W$883,EUROSTAT_VBE_IND_2005!$B$7:$B$883,$D172,EUROSTAT_VBE_IND_2005!$C$7:$C$883,"*"&amp;RIGHT($A172,3)&amp;"*",EUROSTAT_VBE_IND_2005!$D$7:$D$883,"5544*"))/1000</f>
        <v>0</v>
      </c>
      <c r="AA172" s="17">
        <f>(SUMIFS(EUROSTAT_VBE_IND_2005!X$7:X$883,EUROSTAT_VBE_IND_2005!$B$7:$B$883,$D172,EUROSTAT_VBE_IND_2005!$C$7:$C$883,"*"&amp;RIGHT($A172,3)&amp;"*",EUROSTAT_VBE_IND_2005!$D$7:$D$883,"554*"))/1000-(SUMIFS(EUROSTAT_VBE_IND_2005!X$7:X$883,EUROSTAT_VBE_IND_2005!$B$7:$B$883,$D172,EUROSTAT_VBE_IND_2005!$C$7:$C$883,"*"&amp;RIGHT($A172,3)&amp;"*",EUROSTAT_VBE_IND_2005!$D$7:$D$883,"5543*"))/1000-(SUMIFS(EUROSTAT_VBE_IND_2005!X$7:X$883,EUROSTAT_VBE_IND_2005!$B$7:$B$883,$D172,EUROSTAT_VBE_IND_2005!$C$7:$C$883,"*"&amp;RIGHT($A172,3)&amp;"*",EUROSTAT_VBE_IND_2005!$D$7:$D$883,"5544*"))/1000</f>
        <v>0.029</v>
      </c>
      <c r="AB172" s="17">
        <f>(SUMIFS(EUROSTAT_VBE_IND_2005!AA$7:AA$883,EUROSTAT_VBE_IND_2005!$B$7:$B$883,$D172,EUROSTAT_VBE_IND_2005!$C$7:$C$883,"*"&amp;RIGHT($A172,3)&amp;"*",EUROSTAT_VBE_IND_2005!$D$7:$D$883,"554*"))/1000-(SUMIFS(EUROSTAT_VBE_IND_2005!AA$7:AA$883,EUROSTAT_VBE_IND_2005!$B$7:$B$883,$D172,EUROSTAT_VBE_IND_2005!$C$7:$C$883,"*"&amp;RIGHT($A172,3)&amp;"*",EUROSTAT_VBE_IND_2005!$D$7:$D$883,"5543*"))/1000-(SUMIFS(EUROSTAT_VBE_IND_2005!AA$7:AA$883,EUROSTAT_VBE_IND_2005!$B$7:$B$883,$D172,EUROSTAT_VBE_IND_2005!$C$7:$C$883,"*"&amp;RIGHT($A172,3)&amp;"*",EUROSTAT_VBE_IND_2005!$D$7:$D$883,"5544*"))/1000</f>
        <v>0</v>
      </c>
      <c r="AC172" s="17">
        <f>(SUMIFS(EUROSTAT_VBE_IND_2005!AB$7:AB$883,EUROSTAT_VBE_IND_2005!$B$7:$B$883,$D172,EUROSTAT_VBE_IND_2005!$C$7:$C$883,"*"&amp;RIGHT($A172,3)&amp;"*",EUROSTAT_VBE_IND_2005!$D$7:$D$883,"554*"))/1000-(SUMIFS(EUROSTAT_VBE_IND_2005!AB$7:AB$883,EUROSTAT_VBE_IND_2005!$B$7:$B$883,$D172,EUROSTAT_VBE_IND_2005!$C$7:$C$883,"*"&amp;RIGHT($A172,3)&amp;"*",EUROSTAT_VBE_IND_2005!$D$7:$D$883,"5543*"))/1000-(SUMIFS(EUROSTAT_VBE_IND_2005!AB$7:AB$883,EUROSTAT_VBE_IND_2005!$B$7:$B$883,$D172,EUROSTAT_VBE_IND_2005!$C$7:$C$883,"*"&amp;RIGHT($A172,3)&amp;"*",EUROSTAT_VBE_IND_2005!$D$7:$D$883,"5544*"))/1000</f>
        <v>0.091</v>
      </c>
      <c r="AD172" s="17">
        <f>(SUMIFS(EUROSTAT_VBE_IND_2005!AC$7:AC$883,EUROSTAT_VBE_IND_2005!$B$7:$B$883,$D172,EUROSTAT_VBE_IND_2005!$C$7:$C$883,"*"&amp;RIGHT($A172,3)&amp;"*",EUROSTAT_VBE_IND_2005!$D$7:$D$883,"554*"))/1000-(SUMIFS(EUROSTAT_VBE_IND_2005!AC$7:AC$883,EUROSTAT_VBE_IND_2005!$B$7:$B$883,$D172,EUROSTAT_VBE_IND_2005!$C$7:$C$883,"*"&amp;RIGHT($A172,3)&amp;"*",EUROSTAT_VBE_IND_2005!$D$7:$D$883,"5543*"))/1000-(SUMIFS(EUROSTAT_VBE_IND_2005!AC$7:AC$883,EUROSTAT_VBE_IND_2005!$B$7:$B$883,$D172,EUROSTAT_VBE_IND_2005!$C$7:$C$883,"*"&amp;RIGHT($A172,3)&amp;"*",EUROSTAT_VBE_IND_2005!$D$7:$D$883,"5544*"))/1000</f>
        <v>0.257</v>
      </c>
      <c r="AE172" s="17">
        <f>(SUMIFS(EUROSTAT_VBE_IND_2005!AD$7:AD$883,EUROSTAT_VBE_IND_2005!$B$7:$B$883,$D172,EUROSTAT_VBE_IND_2005!$C$7:$C$883,"*"&amp;RIGHT($A172,3)&amp;"*",EUROSTAT_VBE_IND_2005!$D$7:$D$883,"554*"))/1000-(SUMIFS(EUROSTAT_VBE_IND_2005!AD$7:AD$883,EUROSTAT_VBE_IND_2005!$B$7:$B$883,$D172,EUROSTAT_VBE_IND_2005!$C$7:$C$883,"*"&amp;RIGHT($A172,3)&amp;"*",EUROSTAT_VBE_IND_2005!$D$7:$D$883,"5543*"))/1000-(SUMIFS(EUROSTAT_VBE_IND_2005!AD$7:AD$883,EUROSTAT_VBE_IND_2005!$B$7:$B$883,$D172,EUROSTAT_VBE_IND_2005!$C$7:$C$883,"*"&amp;RIGHT($A172,3)&amp;"*",EUROSTAT_VBE_IND_2005!$D$7:$D$883,"5544*"))/1000</f>
        <v>0.165</v>
      </c>
      <c r="AF172" s="17">
        <f>(SUMIFS(EUROSTAT_VBE_IND_2005!AE$7:AE$883,EUROSTAT_VBE_IND_2005!$B$7:$B$883,$D172,EUROSTAT_VBE_IND_2005!$C$7:$C$883,"*"&amp;RIGHT($A172,3)&amp;"*",EUROSTAT_VBE_IND_2005!$D$7:$D$883,"554*"))/1000-(SUMIFS(EUROSTAT_VBE_IND_2005!AE$7:AE$883,EUROSTAT_VBE_IND_2005!$B$7:$B$883,$D172,EUROSTAT_VBE_IND_2005!$C$7:$C$883,"*"&amp;RIGHT($A172,3)&amp;"*",EUROSTAT_VBE_IND_2005!$D$7:$D$883,"5543*"))/1000-(SUMIFS(EUROSTAT_VBE_IND_2005!AE$7:AE$883,EUROSTAT_VBE_IND_2005!$B$7:$B$883,$D172,EUROSTAT_VBE_IND_2005!$C$7:$C$883,"*"&amp;RIGHT($A172,3)&amp;"*",EUROSTAT_VBE_IND_2005!$D$7:$D$883,"5544*"))/1000</f>
        <v>1.472</v>
      </c>
      <c r="AG172" s="17">
        <f>(SUMIFS(EUROSTAT_VBE_IND_2005!AF$7:AF$883,EUROSTAT_VBE_IND_2005!$B$7:$B$883,$D172,EUROSTAT_VBE_IND_2005!$C$7:$C$883,"*"&amp;RIGHT($A172,3)&amp;"*",EUROSTAT_VBE_IND_2005!$D$7:$D$883,"554*"))/1000-(SUMIFS(EUROSTAT_VBE_IND_2005!AF$7:AF$883,EUROSTAT_VBE_IND_2005!$B$7:$B$883,$D172,EUROSTAT_VBE_IND_2005!$C$7:$C$883,"*"&amp;RIGHT($A172,3)&amp;"*",EUROSTAT_VBE_IND_2005!$D$7:$D$883,"5543*"))/1000-(SUMIFS(EUROSTAT_VBE_IND_2005!AF$7:AF$883,EUROSTAT_VBE_IND_2005!$B$7:$B$883,$D172,EUROSTAT_VBE_IND_2005!$C$7:$C$883,"*"&amp;RIGHT($A172,3)&amp;"*",EUROSTAT_VBE_IND_2005!$D$7:$D$883,"5544*"))/1000</f>
        <v>0.004</v>
      </c>
      <c r="AH172" s="17">
        <f>(SUMIFS(EUROSTAT_VBE_IND_2005!AH$7:AH$883,EUROSTAT_VBE_IND_2005!$B$7:$B$883,$D172,EUROSTAT_VBE_IND_2005!$C$7:$C$883,"*"&amp;RIGHT($A172,3)&amp;"*",EUROSTAT_VBE_IND_2005!$D$7:$D$883,"554*"))/1000-(SUMIFS(EUROSTAT_VBE_IND_2005!AH$7:AH$883,EUROSTAT_VBE_IND_2005!$B$7:$B$883,$D172,EUROSTAT_VBE_IND_2005!$C$7:$C$883,"*"&amp;RIGHT($A172,3)&amp;"*",EUROSTAT_VBE_IND_2005!$D$7:$D$883,"5543*"))/1000-(SUMIFS(EUROSTAT_VBE_IND_2005!AH$7:AH$883,EUROSTAT_VBE_IND_2005!$B$7:$B$883,$D172,EUROSTAT_VBE_IND_2005!$C$7:$C$883,"*"&amp;RIGHT($A172,3)&amp;"*",EUROSTAT_VBE_IND_2005!$D$7:$D$883,"5544*"))/1000</f>
        <v>0.754</v>
      </c>
      <c r="AI172" s="17">
        <f>(SUMIFS(EUROSTAT_VBE_IND_2005!AI$7:AI$883,EUROSTAT_VBE_IND_2005!$B$7:$B$883,$D172,EUROSTAT_VBE_IND_2005!$C$7:$C$883,"*"&amp;RIGHT($A172,3)&amp;"*",EUROSTAT_VBE_IND_2005!$D$7:$D$883,"554*"))/1000-(SUMIFS(EUROSTAT_VBE_IND_2005!AI$7:AI$883,EUROSTAT_VBE_IND_2005!$B$7:$B$883,$D172,EUROSTAT_VBE_IND_2005!$C$7:$C$883,"*"&amp;RIGHT($A172,3)&amp;"*",EUROSTAT_VBE_IND_2005!$D$7:$D$883,"5543*"))/1000-(SUMIFS(EUROSTAT_VBE_IND_2005!AI$7:AI$883,EUROSTAT_VBE_IND_2005!$B$7:$B$883,$D172,EUROSTAT_VBE_IND_2005!$C$7:$C$883,"*"&amp;RIGHT($A172,3)&amp;"*",EUROSTAT_VBE_IND_2005!$D$7:$D$883,"5544*"))/1000</f>
        <v>0.362</v>
      </c>
      <c r="AJ172" s="17">
        <f>(SUMIFS(EUROSTAT_VBE_IND_2005!AJ$7:AJ$883,EUROSTAT_VBE_IND_2005!$B$7:$B$883,$D172,EUROSTAT_VBE_IND_2005!$C$7:$C$883,"*"&amp;RIGHT($A172,3)&amp;"*",EUROSTAT_VBE_IND_2005!$D$7:$D$883,"554*"))/1000-(SUMIFS(EUROSTAT_VBE_IND_2005!AJ$7:AJ$883,EUROSTAT_VBE_IND_2005!$B$7:$B$883,$D172,EUROSTAT_VBE_IND_2005!$C$7:$C$883,"*"&amp;RIGHT($A172,3)&amp;"*",EUROSTAT_VBE_IND_2005!$D$7:$D$883,"5543*"))/1000-(SUMIFS(EUROSTAT_VBE_IND_2005!AJ$7:AJ$883,EUROSTAT_VBE_IND_2005!$B$7:$B$883,$D172,EUROSTAT_VBE_IND_2005!$C$7:$C$883,"*"&amp;RIGHT($A172,3)&amp;"*",EUROSTAT_VBE_IND_2005!$D$7:$D$883,"5544*"))/1000</f>
        <v>0</v>
      </c>
      <c r="AK172" s="17">
        <f>(SUMIFS(EUROSTAT_VBE_IND_2005!AK$7:AK$883,EUROSTAT_VBE_IND_2005!$B$7:$B$883,$D172,EUROSTAT_VBE_IND_2005!$C$7:$C$883,"*"&amp;RIGHT($A172,3)&amp;"*",EUROSTAT_VBE_IND_2005!$D$7:$D$883,"554*"))/1000-(SUMIFS(EUROSTAT_VBE_IND_2005!AK$7:AK$883,EUROSTAT_VBE_IND_2005!$B$7:$B$883,$D172,EUROSTAT_VBE_IND_2005!$C$7:$C$883,"*"&amp;RIGHT($A172,3)&amp;"*",EUROSTAT_VBE_IND_2005!$D$7:$D$883,"5543*"))/1000-(SUMIFS(EUROSTAT_VBE_IND_2005!AK$7:AK$883,EUROSTAT_VBE_IND_2005!$B$7:$B$883,$D172,EUROSTAT_VBE_IND_2005!$C$7:$C$883,"*"&amp;RIGHT($A172,3)&amp;"*",EUROSTAT_VBE_IND_2005!$D$7:$D$883,"5544*"))/1000</f>
        <v>0</v>
      </c>
      <c r="AL172" s="198"/>
      <c r="AM172" s="198"/>
      <c r="AN172" s="198"/>
      <c r="AO172" s="17">
        <f>(SUMIFS(EUROSTAT_VBE_IND_2005!Y$7:Y$883,EUROSTAT_VBE_IND_2005!$B$7:$B$883,$D172,EUROSTAT_VBE_IND_2005!$C$7:$C$883,"*"&amp;RIGHT($A172,3)&amp;"*",EUROSTAT_VBE_IND_2005!$D$7:$D$883,"554*"))/1000-(SUMIFS(EUROSTAT_VBE_IND_2005!Y$7:Y$883,EUROSTAT_VBE_IND_2005!$B$7:$B$883,$D172,EUROSTAT_VBE_IND_2005!$C$7:$C$883,"*"&amp;RIGHT($A172,3)&amp;"*",EUROSTAT_VBE_IND_2005!$D$7:$D$883,"5543*"))/1000-(SUMIFS(EUROSTAT_VBE_IND_2005!Y$7:Y$883,EUROSTAT_VBE_IND_2005!$B$7:$B$883,$D172,EUROSTAT_VBE_IND_2005!$C$7:$C$883,"*"&amp;RIGHT($A172,3)&amp;"*",EUROSTAT_VBE_IND_2005!$D$7:$D$883,"5544*"))/1000</f>
        <v>0</v>
      </c>
      <c r="AP172" s="17">
        <f>(SUMIFS(EUROSTAT_VBE_IND_2005!Z$7:Z$883,EUROSTAT_VBE_IND_2005!$B$7:$B$883,$D172,EUROSTAT_VBE_IND_2005!$C$7:$C$883,"*"&amp;RIGHT($A172,3)&amp;"*",EUROSTAT_VBE_IND_2005!$D$7:$D$883,"554*"))/1000-(SUMIFS(EUROSTAT_VBE_IND_2005!Z$7:Z$883,EUROSTAT_VBE_IND_2005!$B$7:$B$883,$D172,EUROSTAT_VBE_IND_2005!$C$7:$C$883,"*"&amp;RIGHT($A172,3)&amp;"*",EUROSTAT_VBE_IND_2005!$D$7:$D$883,"5543*"))/1000-(SUMIFS(EUROSTAT_VBE_IND_2005!Z$7:Z$883,EUROSTAT_VBE_IND_2005!$B$7:$B$883,$D172,EUROSTAT_VBE_IND_2005!$C$7:$C$883,"*"&amp;RIGHT($A172,3)&amp;"*",EUROSTAT_VBE_IND_2005!$D$7:$D$883,"5544*"))/1000</f>
        <v>0</v>
      </c>
      <c r="AQ172" s="17">
        <f>(SUMIFS(EUROSTAT_VBE_IND_2005!AG$7:AG$883,EUROSTAT_VBE_IND_2005!$B$7:$B$883,$D172,EUROSTAT_VBE_IND_2005!$C$7:$C$883,"*"&amp;RIGHT($A172,3)&amp;"*",EUROSTAT_VBE_IND_2005!$D$7:$D$883,"554*"))/1000-(SUMIFS(EUROSTAT_VBE_IND_2005!AG$7:AG$883,EUROSTAT_VBE_IND_2005!$B$7:$B$883,$D172,EUROSTAT_VBE_IND_2005!$C$7:$C$883,"*"&amp;RIGHT($A172,3)&amp;"*",EUROSTAT_VBE_IND_2005!$D$7:$D$883,"5543*"))/1000-(SUMIFS(EUROSTAT_VBE_IND_2005!AG$7:AG$883,EUROSTAT_VBE_IND_2005!$B$7:$B$883,$D172,EUROSTAT_VBE_IND_2005!$C$7:$C$883,"*"&amp;RIGHT($A172,3)&amp;"*",EUROSTAT_VBE_IND_2005!$D$7:$D$883,"5544*"))/1000</f>
        <v>0</v>
      </c>
    </row>
    <row r="173" spans="1:43">
      <c r="A173" t="str">
        <f>LEFT(EUROSTAT_VBE_IND_2005!$C$190,8)</f>
        <v>B_101815</v>
      </c>
      <c r="B173" s="28" t="s">
        <v>299</v>
      </c>
      <c r="C173" t="s">
        <v>293</v>
      </c>
      <c r="D173" t="s">
        <v>55</v>
      </c>
      <c r="E173" t="s">
        <v>245</v>
      </c>
      <c r="F173" t="s">
        <v>265</v>
      </c>
      <c r="G173" s="17">
        <f>(SUMIFS(EUROSTAT_VBE_IND_2005!E$7:E$883,EUROSTAT_VBE_IND_2005!$B$7:$B$883,$D173,EUROSTAT_VBE_IND_2005!$C$7:$C$883,"*"&amp;RIGHT($A173,3)&amp;"*",EUROSTAT_VBE_IND_2005!$D$7:$D$883,"5543*"))/1000</f>
        <v>0</v>
      </c>
      <c r="H173" s="17">
        <f>(SUMIFS(EUROSTAT_VBE_IND_2005!F$7:F$883,EUROSTAT_VBE_IND_2005!$B$7:$B$883,$D173,EUROSTAT_VBE_IND_2005!$C$7:$C$883,"*"&amp;RIGHT($A173,3)&amp;"*",EUROSTAT_VBE_IND_2005!$D$7:$D$883,"5543*"))/1000</f>
        <v>0</v>
      </c>
      <c r="I173" s="17">
        <f>(SUMIFS(EUROSTAT_VBE_IND_2005!G$7:G$883,EUROSTAT_VBE_IND_2005!$B$7:$B$883,$D173,EUROSTAT_VBE_IND_2005!$C$7:$C$883,"*"&amp;RIGHT($A173,3)&amp;"*",EUROSTAT_VBE_IND_2005!$D$7:$D$883,"5543*"))/1000</f>
        <v>0</v>
      </c>
      <c r="J173" s="198"/>
      <c r="K173" s="17">
        <f>(SUMIFS(EUROSTAT_VBE_IND_2005!H$7:H$883,EUROSTAT_VBE_IND_2005!$B$7:$B$883,$D173,EUROSTAT_VBE_IND_2005!$C$7:$C$883,"*"&amp;RIGHT($A173,3)&amp;"*",EUROSTAT_VBE_IND_2005!$D$7:$D$883,"5543*"))/1000</f>
        <v>0</v>
      </c>
      <c r="L173" s="17">
        <f>(SUMIFS(EUROSTAT_VBE_IND_2005!I$7:I$883,EUROSTAT_VBE_IND_2005!$B$7:$B$883,$D173,EUROSTAT_VBE_IND_2005!$C$7:$C$883,"*"&amp;RIGHT($A173,3)&amp;"*",EUROSTAT_VBE_IND_2005!$D$7:$D$883,"5543*"))/1000</f>
        <v>0.014</v>
      </c>
      <c r="M173" s="17">
        <f>(SUMIFS(EUROSTAT_VBE_IND_2005!J$7:J$883,EUROSTAT_VBE_IND_2005!$B$7:$B$883,$D173,EUROSTAT_VBE_IND_2005!$C$7:$C$883,"*"&amp;RIGHT($A173,3)&amp;"*",EUROSTAT_VBE_IND_2005!$D$7:$D$883,"5543*"))/1000</f>
        <v>0.094</v>
      </c>
      <c r="N173" s="17">
        <f>(SUMIFS(EUROSTAT_VBE_IND_2005!K$7:K$883,EUROSTAT_VBE_IND_2005!$B$7:$B$883,$D173,EUROSTAT_VBE_IND_2005!$C$7:$C$883,"*"&amp;RIGHT($A173,3)&amp;"*",EUROSTAT_VBE_IND_2005!$D$7:$D$883,"5543*"))/1000</f>
        <v>0.003</v>
      </c>
      <c r="O173" s="17">
        <f>(SUMIFS(EUROSTAT_VBE_IND_2005!L$7:L$883,EUROSTAT_VBE_IND_2005!$B$7:$B$883,$D173,EUROSTAT_VBE_IND_2005!$C$7:$C$883,"*"&amp;RIGHT($A173,3)&amp;"*",EUROSTAT_VBE_IND_2005!$D$7:$D$883,"5543*"))/1000</f>
        <v>0</v>
      </c>
      <c r="P173" s="17">
        <f>(SUMIFS(EUROSTAT_VBE_IND_2005!M$7:M$883,EUROSTAT_VBE_IND_2005!$B$7:$B$883,$D173,EUROSTAT_VBE_IND_2005!$C$7:$C$883,"*"&amp;RIGHT($A173,3)&amp;"*",EUROSTAT_VBE_IND_2005!$D$7:$D$883,"5543*"))/1000</f>
        <v>0</v>
      </c>
      <c r="Q173" s="17">
        <f>(SUMIFS(EUROSTAT_VBE_IND_2005!N$7:N$883,EUROSTAT_VBE_IND_2005!$B$7:$B$883,$D173,EUROSTAT_VBE_IND_2005!$C$7:$C$883,"*"&amp;RIGHT($A173,3)&amp;"*",EUROSTAT_VBE_IND_2005!$D$7:$D$883,"5543*"))/1000</f>
        <v>0</v>
      </c>
      <c r="R173" s="17">
        <f>(SUMIFS(EUROSTAT_VBE_IND_2005!O$7:O$883,EUROSTAT_VBE_IND_2005!$B$7:$B$883,$D173,EUROSTAT_VBE_IND_2005!$C$7:$C$883,"*"&amp;RIGHT($A173,3)&amp;"*",EUROSTAT_VBE_IND_2005!$D$7:$D$883,"5543*"))/1000</f>
        <v>0</v>
      </c>
      <c r="S173" s="17">
        <f>(SUMIFS(EUROSTAT_VBE_IND_2005!P$7:P$883,EUROSTAT_VBE_IND_2005!$B$7:$B$883,$D173,EUROSTAT_VBE_IND_2005!$C$7:$C$883,"*"&amp;RIGHT($A173,3)&amp;"*",EUROSTAT_VBE_IND_2005!$D$7:$D$883,"5543*"))/1000</f>
        <v>0</v>
      </c>
      <c r="T173" s="17">
        <f>(SUMIFS(EUROSTAT_VBE_IND_2005!Q$7:Q$883,EUROSTAT_VBE_IND_2005!$B$7:$B$883,$D173,EUROSTAT_VBE_IND_2005!$C$7:$C$883,"*"&amp;RIGHT($A173,3)&amp;"*",EUROSTAT_VBE_IND_2005!$D$7:$D$883,"5543*"))/1000</f>
        <v>0</v>
      </c>
      <c r="U173" s="17">
        <f>(SUMIFS(EUROSTAT_VBE_IND_2005!R$7:R$883,EUROSTAT_VBE_IND_2005!$B$7:$B$883,$D173,EUROSTAT_VBE_IND_2005!$C$7:$C$883,"*"&amp;RIGHT($A173,3)&amp;"*",EUROSTAT_VBE_IND_2005!$D$7:$D$883,"5543*"))/1000</f>
        <v>0</v>
      </c>
      <c r="V173" s="17">
        <f>(SUMIFS(EUROSTAT_VBE_IND_2005!S$7:S$883,EUROSTAT_VBE_IND_2005!$B$7:$B$883,$D173,EUROSTAT_VBE_IND_2005!$C$7:$C$883,"*"&amp;RIGHT($A173,3)&amp;"*",EUROSTAT_VBE_IND_2005!$D$7:$D$883,"5543*"))/1000</f>
        <v>0</v>
      </c>
      <c r="W173" s="17">
        <f>(SUMIFS(EUROSTAT_VBE_IND_2005!T$7:T$883,EUROSTAT_VBE_IND_2005!$B$7:$B$883,$D173,EUROSTAT_VBE_IND_2005!$C$7:$C$883,"*"&amp;RIGHT($A173,3)&amp;"*",EUROSTAT_VBE_IND_2005!$D$7:$D$883,"5543*"))/1000</f>
        <v>0</v>
      </c>
      <c r="X173" s="17">
        <f>(SUMIFS(EUROSTAT_VBE_IND_2005!U$7:U$883,EUROSTAT_VBE_IND_2005!$B$7:$B$883,$D173,EUROSTAT_VBE_IND_2005!$C$7:$C$883,"*"&amp;RIGHT($A173,3)&amp;"*",EUROSTAT_VBE_IND_2005!$D$7:$D$883,"5543*"))/1000</f>
        <v>0</v>
      </c>
      <c r="Y173" s="17">
        <f>(SUMIFS(EUROSTAT_VBE_IND_2005!V$7:V$883,EUROSTAT_VBE_IND_2005!$B$7:$B$883,$D173,EUROSTAT_VBE_IND_2005!$C$7:$C$883,"*"&amp;RIGHT($A173,3)&amp;"*",EUROSTAT_VBE_IND_2005!$D$7:$D$883,"5543*"))/1000</f>
        <v>0</v>
      </c>
      <c r="Z173" s="17">
        <f>(SUMIFS(EUROSTAT_VBE_IND_2005!W$7:W$883,EUROSTAT_VBE_IND_2005!$B$7:$B$883,$D173,EUROSTAT_VBE_IND_2005!$C$7:$C$883,"*"&amp;RIGHT($A173,3)&amp;"*",EUROSTAT_VBE_IND_2005!$D$7:$D$883,"5543*"))/1000</f>
        <v>0</v>
      </c>
      <c r="AA173" s="17">
        <f>(SUMIFS(EUROSTAT_VBE_IND_2005!X$7:X$883,EUROSTAT_VBE_IND_2005!$B$7:$B$883,$D173,EUROSTAT_VBE_IND_2005!$C$7:$C$883,"*"&amp;RIGHT($A173,3)&amp;"*",EUROSTAT_VBE_IND_2005!$D$7:$D$883,"5543*"))/1000</f>
        <v>0</v>
      </c>
      <c r="AB173" s="17">
        <f>(SUMIFS(EUROSTAT_VBE_IND_2005!AA$7:AA$883,EUROSTAT_VBE_IND_2005!$B$7:$B$883,$D173,EUROSTAT_VBE_IND_2005!$C$7:$C$883,"*"&amp;RIGHT($A173,3)&amp;"*",EUROSTAT_VBE_IND_2005!$D$7:$D$883,"5543*"))/1000</f>
        <v>0</v>
      </c>
      <c r="AC173" s="17">
        <f>(SUMIFS(EUROSTAT_VBE_IND_2005!AB$7:AB$883,EUROSTAT_VBE_IND_2005!$B$7:$B$883,$D173,EUROSTAT_VBE_IND_2005!$C$7:$C$883,"*"&amp;RIGHT($A173,3)&amp;"*",EUROSTAT_VBE_IND_2005!$D$7:$D$883,"5543*"))/1000</f>
        <v>0</v>
      </c>
      <c r="AD173" s="17">
        <f>(SUMIFS(EUROSTAT_VBE_IND_2005!AC$7:AC$883,EUROSTAT_VBE_IND_2005!$B$7:$B$883,$D173,EUROSTAT_VBE_IND_2005!$C$7:$C$883,"*"&amp;RIGHT($A173,3)&amp;"*",EUROSTAT_VBE_IND_2005!$D$7:$D$883,"5543*"))/1000</f>
        <v>0.468</v>
      </c>
      <c r="AE173" s="17">
        <f>(SUMIFS(EUROSTAT_VBE_IND_2005!AD$7:AD$883,EUROSTAT_VBE_IND_2005!$B$7:$B$883,$D173,EUROSTAT_VBE_IND_2005!$C$7:$C$883,"*"&amp;RIGHT($A173,3)&amp;"*",EUROSTAT_VBE_IND_2005!$D$7:$D$883,"5543*"))/1000</f>
        <v>0</v>
      </c>
      <c r="AF173" s="17">
        <f>(SUMIFS(EUROSTAT_VBE_IND_2005!AE$7:AE$883,EUROSTAT_VBE_IND_2005!$B$7:$B$883,$D173,EUROSTAT_VBE_IND_2005!$C$7:$C$883,"*"&amp;RIGHT($A173,3)&amp;"*",EUROSTAT_VBE_IND_2005!$D$7:$D$883,"5543*"))/1000</f>
        <v>0</v>
      </c>
      <c r="AG173" s="17">
        <f>(SUMIFS(EUROSTAT_VBE_IND_2005!AF$7:AF$883,EUROSTAT_VBE_IND_2005!$B$7:$B$883,$D173,EUROSTAT_VBE_IND_2005!$C$7:$C$883,"*"&amp;RIGHT($A173,3)&amp;"*",EUROSTAT_VBE_IND_2005!$D$7:$D$883,"5543*"))/1000</f>
        <v>0</v>
      </c>
      <c r="AH173" s="17">
        <f>(SUMIFS(EUROSTAT_VBE_IND_2005!AH$7:AH$883,EUROSTAT_VBE_IND_2005!$B$7:$B$883,$D173,EUROSTAT_VBE_IND_2005!$C$7:$C$883,"*"&amp;RIGHT($A173,3)&amp;"*",EUROSTAT_VBE_IND_2005!$D$7:$D$883,"5543*"))/1000</f>
        <v>0</v>
      </c>
      <c r="AI173" s="17">
        <f>(SUMIFS(EUROSTAT_VBE_IND_2005!AI$7:AI$883,EUROSTAT_VBE_IND_2005!$B$7:$B$883,$D173,EUROSTAT_VBE_IND_2005!$C$7:$C$883,"*"&amp;RIGHT($A173,3)&amp;"*",EUROSTAT_VBE_IND_2005!$D$7:$D$883,"5543*"))/1000</f>
        <v>0</v>
      </c>
      <c r="AJ173" s="17">
        <f>(SUMIFS(EUROSTAT_VBE_IND_2005!AJ$7:AJ$883,EUROSTAT_VBE_IND_2005!$B$7:$B$883,$D173,EUROSTAT_VBE_IND_2005!$C$7:$C$883,"*"&amp;RIGHT($A173,3)&amp;"*",EUROSTAT_VBE_IND_2005!$D$7:$D$883,"5543*"))/1000</f>
        <v>0</v>
      </c>
      <c r="AK173" s="17">
        <f>(SUMIFS(EUROSTAT_VBE_IND_2005!AK$7:AK$883,EUROSTAT_VBE_IND_2005!$B$7:$B$883,$D173,EUROSTAT_VBE_IND_2005!$C$7:$C$883,"*"&amp;RIGHT($A173,3)&amp;"*",EUROSTAT_VBE_IND_2005!$D$7:$D$883,"5543*"))/1000</f>
        <v>0</v>
      </c>
      <c r="AL173" s="198"/>
      <c r="AM173" s="198"/>
      <c r="AN173" s="198"/>
      <c r="AO173" s="17">
        <f>(SUMIFS(EUROSTAT_VBE_IND_2005!Y$7:Y$883,EUROSTAT_VBE_IND_2005!$B$7:$B$883,$D173,EUROSTAT_VBE_IND_2005!$C$7:$C$883,"*"&amp;RIGHT($A173,3)&amp;"*",EUROSTAT_VBE_IND_2005!$D$7:$D$883,"5543*"))/1000</f>
        <v>0</v>
      </c>
      <c r="AP173" s="17">
        <f>(SUMIFS(EUROSTAT_VBE_IND_2005!Z$7:Z$883,EUROSTAT_VBE_IND_2005!$B$7:$B$883,$D173,EUROSTAT_VBE_IND_2005!$C$7:$C$883,"*"&amp;RIGHT($A173,3)&amp;"*",EUROSTAT_VBE_IND_2005!$D$7:$D$883,"5543*"))/1000</f>
        <v>0</v>
      </c>
      <c r="AQ173" s="17">
        <f>(SUMIFS(EUROSTAT_VBE_IND_2005!AG$7:AG$883,EUROSTAT_VBE_IND_2005!$B$7:$B$883,$D173,EUROSTAT_VBE_IND_2005!$C$7:$C$883,"*"&amp;RIGHT($A173,3)&amp;"*",EUROSTAT_VBE_IND_2005!$D$7:$D$883,"5543*"))/1000</f>
        <v>0</v>
      </c>
    </row>
    <row r="174" spans="1:43">
      <c r="A174" t="str">
        <f>LEFT(EUROSTAT_VBE_IND_2005!$C$190,8)</f>
        <v>B_101815</v>
      </c>
      <c r="B174" s="28" t="s">
        <v>299</v>
      </c>
      <c r="C174" t="s">
        <v>293</v>
      </c>
      <c r="D174" t="s">
        <v>55</v>
      </c>
      <c r="E174" t="s">
        <v>246</v>
      </c>
      <c r="F174" t="s">
        <v>266</v>
      </c>
      <c r="G174" s="17">
        <f>(SUMIFS(EUROSTAT_VBE_IND_2005!E$7:E$883,EUROSTAT_VBE_IND_2005!$B$7:$B$883,$D174,EUROSTAT_VBE_IND_2005!$C$7:$C$883,"*"&amp;RIGHT($A174,3)&amp;"*",EUROSTAT_VBE_IND_2005!$D$7:$D$883,"7100*"))/1000</f>
        <v>6.987</v>
      </c>
      <c r="H174" s="17">
        <f>(SUMIFS(EUROSTAT_VBE_IND_2005!F$7:F$883,EUROSTAT_VBE_IND_2005!$B$7:$B$883,$D174,EUROSTAT_VBE_IND_2005!$C$7:$C$883,"*"&amp;RIGHT($A174,3)&amp;"*",EUROSTAT_VBE_IND_2005!$D$7:$D$883,"7100*"))/1000</f>
        <v>0</v>
      </c>
      <c r="I174" s="17">
        <f>(SUMIFS(EUROSTAT_VBE_IND_2005!G$7:G$883,EUROSTAT_VBE_IND_2005!$B$7:$B$883,$D174,EUROSTAT_VBE_IND_2005!$C$7:$C$883,"*"&amp;RIGHT($A174,3)&amp;"*",EUROSTAT_VBE_IND_2005!$D$7:$D$883,"7100*"))/1000</f>
        <v>0</v>
      </c>
      <c r="J174" s="198"/>
      <c r="K174" s="17">
        <f>(SUMIFS(EUROSTAT_VBE_IND_2005!H$7:H$883,EUROSTAT_VBE_IND_2005!$B$7:$B$883,$D174,EUROSTAT_VBE_IND_2005!$C$7:$C$883,"*"&amp;RIGHT($A174,3)&amp;"*",EUROSTAT_VBE_IND_2005!$D$7:$D$883,"7100*"))/1000</f>
        <v>0</v>
      </c>
      <c r="L174" s="17">
        <f>(SUMIFS(EUROSTAT_VBE_IND_2005!I$7:I$883,EUROSTAT_VBE_IND_2005!$B$7:$B$883,$D174,EUROSTAT_VBE_IND_2005!$C$7:$C$883,"*"&amp;RIGHT($A174,3)&amp;"*",EUROSTAT_VBE_IND_2005!$D$7:$D$883,"7100*"))/1000</f>
        <v>0.15</v>
      </c>
      <c r="M174" s="17">
        <f>(SUMIFS(EUROSTAT_VBE_IND_2005!J$7:J$883,EUROSTAT_VBE_IND_2005!$B$7:$B$883,$D174,EUROSTAT_VBE_IND_2005!$C$7:$C$883,"*"&amp;RIGHT($A174,3)&amp;"*",EUROSTAT_VBE_IND_2005!$D$7:$D$883,"7100*"))/1000</f>
        <v>0</v>
      </c>
      <c r="N174" s="17">
        <f>(SUMIFS(EUROSTAT_VBE_IND_2005!K$7:K$883,EUROSTAT_VBE_IND_2005!$B$7:$B$883,$D174,EUROSTAT_VBE_IND_2005!$C$7:$C$883,"*"&amp;RIGHT($A174,3)&amp;"*",EUROSTAT_VBE_IND_2005!$D$7:$D$883,"7100*"))/1000</f>
        <v>0</v>
      </c>
      <c r="O174" s="17">
        <f>(SUMIFS(EUROSTAT_VBE_IND_2005!L$7:L$883,EUROSTAT_VBE_IND_2005!$B$7:$B$883,$D174,EUROSTAT_VBE_IND_2005!$C$7:$C$883,"*"&amp;RIGHT($A174,3)&amp;"*",EUROSTAT_VBE_IND_2005!$D$7:$D$883,"7100*"))/1000</f>
        <v>0</v>
      </c>
      <c r="P174" s="17">
        <f>(SUMIFS(EUROSTAT_VBE_IND_2005!M$7:M$883,EUROSTAT_VBE_IND_2005!$B$7:$B$883,$D174,EUROSTAT_VBE_IND_2005!$C$7:$C$883,"*"&amp;RIGHT($A174,3)&amp;"*",EUROSTAT_VBE_IND_2005!$D$7:$D$883,"7100*"))/1000</f>
        <v>0</v>
      </c>
      <c r="Q174" s="17">
        <f>(SUMIFS(EUROSTAT_VBE_IND_2005!N$7:N$883,EUROSTAT_VBE_IND_2005!$B$7:$B$883,$D174,EUROSTAT_VBE_IND_2005!$C$7:$C$883,"*"&amp;RIGHT($A174,3)&amp;"*",EUROSTAT_VBE_IND_2005!$D$7:$D$883,"7100*"))/1000</f>
        <v>0</v>
      </c>
      <c r="R174" s="17">
        <f>(SUMIFS(EUROSTAT_VBE_IND_2005!O$7:O$883,EUROSTAT_VBE_IND_2005!$B$7:$B$883,$D174,EUROSTAT_VBE_IND_2005!$C$7:$C$883,"*"&amp;RIGHT($A174,3)&amp;"*",EUROSTAT_VBE_IND_2005!$D$7:$D$883,"7100*"))/1000</f>
        <v>0.114</v>
      </c>
      <c r="S174" s="17">
        <f>(SUMIFS(EUROSTAT_VBE_IND_2005!P$7:P$883,EUROSTAT_VBE_IND_2005!$B$7:$B$883,$D174,EUROSTAT_VBE_IND_2005!$C$7:$C$883,"*"&amp;RIGHT($A174,3)&amp;"*",EUROSTAT_VBE_IND_2005!$D$7:$D$883,"7100*"))/1000</f>
        <v>0</v>
      </c>
      <c r="T174" s="17">
        <f>(SUMIFS(EUROSTAT_VBE_IND_2005!Q$7:Q$883,EUROSTAT_VBE_IND_2005!$B$7:$B$883,$D174,EUROSTAT_VBE_IND_2005!$C$7:$C$883,"*"&amp;RIGHT($A174,3)&amp;"*",EUROSTAT_VBE_IND_2005!$D$7:$D$883,"7100*"))/1000</f>
        <v>0</v>
      </c>
      <c r="U174" s="17">
        <f>(SUMIFS(EUROSTAT_VBE_IND_2005!R$7:R$883,EUROSTAT_VBE_IND_2005!$B$7:$B$883,$D174,EUROSTAT_VBE_IND_2005!$C$7:$C$883,"*"&amp;RIGHT($A174,3)&amp;"*",EUROSTAT_VBE_IND_2005!$D$7:$D$883,"7100*"))/1000</f>
        <v>0</v>
      </c>
      <c r="V174" s="17">
        <f>(SUMIFS(EUROSTAT_VBE_IND_2005!S$7:S$883,EUROSTAT_VBE_IND_2005!$B$7:$B$883,$D174,EUROSTAT_VBE_IND_2005!$C$7:$C$883,"*"&amp;RIGHT($A174,3)&amp;"*",EUROSTAT_VBE_IND_2005!$D$7:$D$883,"7100*"))/1000</f>
        <v>0</v>
      </c>
      <c r="W174" s="17">
        <f>(SUMIFS(EUROSTAT_VBE_IND_2005!T$7:T$883,EUROSTAT_VBE_IND_2005!$B$7:$B$883,$D174,EUROSTAT_VBE_IND_2005!$C$7:$C$883,"*"&amp;RIGHT($A174,3)&amp;"*",EUROSTAT_VBE_IND_2005!$D$7:$D$883,"7100*"))/1000</f>
        <v>0</v>
      </c>
      <c r="X174" s="17">
        <f>(SUMIFS(EUROSTAT_VBE_IND_2005!U$7:U$883,EUROSTAT_VBE_IND_2005!$B$7:$B$883,$D174,EUROSTAT_VBE_IND_2005!$C$7:$C$883,"*"&amp;RIGHT($A174,3)&amp;"*",EUROSTAT_VBE_IND_2005!$D$7:$D$883,"7100*"))/1000</f>
        <v>0</v>
      </c>
      <c r="Y174" s="17">
        <f>(SUMIFS(EUROSTAT_VBE_IND_2005!V$7:V$883,EUROSTAT_VBE_IND_2005!$B$7:$B$883,$D174,EUROSTAT_VBE_IND_2005!$C$7:$C$883,"*"&amp;RIGHT($A174,3)&amp;"*",EUROSTAT_VBE_IND_2005!$D$7:$D$883,"7100*"))/1000</f>
        <v>0</v>
      </c>
      <c r="Z174" s="17">
        <f>(SUMIFS(EUROSTAT_VBE_IND_2005!W$7:W$883,EUROSTAT_VBE_IND_2005!$B$7:$B$883,$D174,EUROSTAT_VBE_IND_2005!$C$7:$C$883,"*"&amp;RIGHT($A174,3)&amp;"*",EUROSTAT_VBE_IND_2005!$D$7:$D$883,"7100*"))/1000</f>
        <v>0</v>
      </c>
      <c r="AA174" s="17">
        <f>(SUMIFS(EUROSTAT_VBE_IND_2005!X$7:X$883,EUROSTAT_VBE_IND_2005!$B$7:$B$883,$D174,EUROSTAT_VBE_IND_2005!$C$7:$C$883,"*"&amp;RIGHT($A174,3)&amp;"*",EUROSTAT_VBE_IND_2005!$D$7:$D$883,"7100*"))/1000</f>
        <v>0</v>
      </c>
      <c r="AB174" s="17">
        <f>(SUMIFS(EUROSTAT_VBE_IND_2005!AA$7:AA$883,EUROSTAT_VBE_IND_2005!$B$7:$B$883,$D174,EUROSTAT_VBE_IND_2005!$C$7:$C$883,"*"&amp;RIGHT($A174,3)&amp;"*",EUROSTAT_VBE_IND_2005!$D$7:$D$883,"7100*"))/1000</f>
        <v>0</v>
      </c>
      <c r="AC174" s="17">
        <f>(SUMIFS(EUROSTAT_VBE_IND_2005!AB$7:AB$883,EUROSTAT_VBE_IND_2005!$B$7:$B$883,$D174,EUROSTAT_VBE_IND_2005!$C$7:$C$883,"*"&amp;RIGHT($A174,3)&amp;"*",EUROSTAT_VBE_IND_2005!$D$7:$D$883,"7100*"))/1000</f>
        <v>0</v>
      </c>
      <c r="AD174" s="17">
        <f>(SUMIFS(EUROSTAT_VBE_IND_2005!AC$7:AC$883,EUROSTAT_VBE_IND_2005!$B$7:$B$883,$D174,EUROSTAT_VBE_IND_2005!$C$7:$C$883,"*"&amp;RIGHT($A174,3)&amp;"*",EUROSTAT_VBE_IND_2005!$D$7:$D$883,"7100*"))/1000</f>
        <v>0</v>
      </c>
      <c r="AE174" s="17">
        <f>(SUMIFS(EUROSTAT_VBE_IND_2005!AD$7:AD$883,EUROSTAT_VBE_IND_2005!$B$7:$B$883,$D174,EUROSTAT_VBE_IND_2005!$C$7:$C$883,"*"&amp;RIGHT($A174,3)&amp;"*",EUROSTAT_VBE_IND_2005!$D$7:$D$883,"7100*"))/1000</f>
        <v>6.901</v>
      </c>
      <c r="AF174" s="17">
        <f>(SUMIFS(EUROSTAT_VBE_IND_2005!AE$7:AE$883,EUROSTAT_VBE_IND_2005!$B$7:$B$883,$D174,EUROSTAT_VBE_IND_2005!$C$7:$C$883,"*"&amp;RIGHT($A174,3)&amp;"*",EUROSTAT_VBE_IND_2005!$D$7:$D$883,"7100*"))/1000</f>
        <v>0.004</v>
      </c>
      <c r="AG174" s="17">
        <f>(SUMIFS(EUROSTAT_VBE_IND_2005!AF$7:AF$883,EUROSTAT_VBE_IND_2005!$B$7:$B$883,$D174,EUROSTAT_VBE_IND_2005!$C$7:$C$883,"*"&amp;RIGHT($A174,3)&amp;"*",EUROSTAT_VBE_IND_2005!$D$7:$D$883,"7100*"))/1000</f>
        <v>2.072</v>
      </c>
      <c r="AH174" s="17">
        <f>(SUMIFS(EUROSTAT_VBE_IND_2005!AH$7:AH$883,EUROSTAT_VBE_IND_2005!$B$7:$B$883,$D174,EUROSTAT_VBE_IND_2005!$C$7:$C$883,"*"&amp;RIGHT($A174,3)&amp;"*",EUROSTAT_VBE_IND_2005!$D$7:$D$883,"7100*"))/1000</f>
        <v>0</v>
      </c>
      <c r="AI174" s="17">
        <f>(SUMIFS(EUROSTAT_VBE_IND_2005!AI$7:AI$883,EUROSTAT_VBE_IND_2005!$B$7:$B$883,$D174,EUROSTAT_VBE_IND_2005!$C$7:$C$883,"*"&amp;RIGHT($A174,3)&amp;"*",EUROSTAT_VBE_IND_2005!$D$7:$D$883,"7100*"))/1000</f>
        <v>0.092</v>
      </c>
      <c r="AJ174" s="17">
        <f>(SUMIFS(EUROSTAT_VBE_IND_2005!AJ$7:AJ$883,EUROSTAT_VBE_IND_2005!$B$7:$B$883,$D174,EUROSTAT_VBE_IND_2005!$C$7:$C$883,"*"&amp;RIGHT($A174,3)&amp;"*",EUROSTAT_VBE_IND_2005!$D$7:$D$883,"7100*"))/1000</f>
        <v>0.605</v>
      </c>
      <c r="AK174" s="17">
        <f>(SUMIFS(EUROSTAT_VBE_IND_2005!AK$7:AK$883,EUROSTAT_VBE_IND_2005!$B$7:$B$883,$D174,EUROSTAT_VBE_IND_2005!$C$7:$C$883,"*"&amp;RIGHT($A174,3)&amp;"*",EUROSTAT_VBE_IND_2005!$D$7:$D$883,"7100*"))/1000</f>
        <v>0</v>
      </c>
      <c r="AL174" s="198"/>
      <c r="AM174" s="198"/>
      <c r="AN174" s="198"/>
      <c r="AO174" s="17">
        <f>(SUMIFS(EUROSTAT_VBE_IND_2005!Y$7:Y$883,EUROSTAT_VBE_IND_2005!$B$7:$B$883,$D174,EUROSTAT_VBE_IND_2005!$C$7:$C$883,"*"&amp;RIGHT($A174,3)&amp;"*",EUROSTAT_VBE_IND_2005!$D$7:$D$883,"7100*"))/1000</f>
        <v>0</v>
      </c>
      <c r="AP174" s="17">
        <f>(SUMIFS(EUROSTAT_VBE_IND_2005!Z$7:Z$883,EUROSTAT_VBE_IND_2005!$B$7:$B$883,$D174,EUROSTAT_VBE_IND_2005!$C$7:$C$883,"*"&amp;RIGHT($A174,3)&amp;"*",EUROSTAT_VBE_IND_2005!$D$7:$D$883,"7100*"))/1000</f>
        <v>0</v>
      </c>
      <c r="AQ174" s="17">
        <f>(SUMIFS(EUROSTAT_VBE_IND_2005!AG$7:AG$883,EUROSTAT_VBE_IND_2005!$B$7:$B$883,$D174,EUROSTAT_VBE_IND_2005!$C$7:$C$883,"*"&amp;RIGHT($A174,3)&amp;"*",EUROSTAT_VBE_IND_2005!$D$7:$D$883,"7100*"))/1000</f>
        <v>0</v>
      </c>
    </row>
    <row r="175" spans="1:43">
      <c r="A175" t="str">
        <f>LEFT(EUROSTAT_VBE_IND_2005!$C$190,8)</f>
        <v>B_101815</v>
      </c>
      <c r="B175" s="28" t="s">
        <v>299</v>
      </c>
      <c r="C175" t="s">
        <v>293</v>
      </c>
      <c r="D175" t="s">
        <v>55</v>
      </c>
      <c r="E175" t="s">
        <v>247</v>
      </c>
      <c r="F175" t="s">
        <v>267</v>
      </c>
      <c r="G175" s="17">
        <f>(SUMIFS(EUROSTAT_VBE_IND_2005!E$7:E$883,EUROSTAT_VBE_IND_2005!$B$7:$B$883,$D175,EUROSTAT_VBE_IND_2005!$C$7:$C$883,"*"&amp;RIGHT($A175,3)&amp;"*",EUROSTAT_VBE_IND_2005!$D$7:$D$883,"6000*"))/1000</f>
        <v>12.64</v>
      </c>
      <c r="H175" s="17">
        <f>(SUMIFS(EUROSTAT_VBE_IND_2005!F$7:F$883,EUROSTAT_VBE_IND_2005!$B$7:$B$883,$D175,EUROSTAT_VBE_IND_2005!$C$7:$C$883,"*"&amp;RIGHT($A175,3)&amp;"*",EUROSTAT_VBE_IND_2005!$D$7:$D$883,"6000*"))/1000</f>
        <v>49.561</v>
      </c>
      <c r="I175" s="17">
        <f>(SUMIFS(EUROSTAT_VBE_IND_2005!G$7:G$883,EUROSTAT_VBE_IND_2005!$B$7:$B$883,$D175,EUROSTAT_VBE_IND_2005!$C$7:$C$883,"*"&amp;RIGHT($A175,3)&amp;"*",EUROSTAT_VBE_IND_2005!$D$7:$D$883,"6000*"))/1000</f>
        <v>6.037</v>
      </c>
      <c r="J175" s="198"/>
      <c r="K175" s="17">
        <f>(SUMIFS(EUROSTAT_VBE_IND_2005!H$7:H$883,EUROSTAT_VBE_IND_2005!$B$7:$B$883,$D175,EUROSTAT_VBE_IND_2005!$C$7:$C$883,"*"&amp;RIGHT($A175,3)&amp;"*",EUROSTAT_VBE_IND_2005!$D$7:$D$883,"6000*"))/1000</f>
        <v>0.086</v>
      </c>
      <c r="L175" s="17">
        <f>(SUMIFS(EUROSTAT_VBE_IND_2005!I$7:I$883,EUROSTAT_VBE_IND_2005!$B$7:$B$883,$D175,EUROSTAT_VBE_IND_2005!$C$7:$C$883,"*"&amp;RIGHT($A175,3)&amp;"*",EUROSTAT_VBE_IND_2005!$D$7:$D$883,"6000*"))/1000</f>
        <v>13.972</v>
      </c>
      <c r="M175" s="17">
        <f>(SUMIFS(EUROSTAT_VBE_IND_2005!J$7:J$883,EUROSTAT_VBE_IND_2005!$B$7:$B$883,$D175,EUROSTAT_VBE_IND_2005!$C$7:$C$883,"*"&amp;RIGHT($A175,3)&amp;"*",EUROSTAT_VBE_IND_2005!$D$7:$D$883,"6000*"))/1000</f>
        <v>190.285</v>
      </c>
      <c r="N175" s="17">
        <f>(SUMIFS(EUROSTAT_VBE_IND_2005!K$7:K$883,EUROSTAT_VBE_IND_2005!$B$7:$B$883,$D175,EUROSTAT_VBE_IND_2005!$C$7:$C$883,"*"&amp;RIGHT($A175,3)&amp;"*",EUROSTAT_VBE_IND_2005!$D$7:$D$883,"6000*"))/1000</f>
        <v>4.853</v>
      </c>
      <c r="O175" s="17">
        <f>(SUMIFS(EUROSTAT_VBE_IND_2005!L$7:L$883,EUROSTAT_VBE_IND_2005!$B$7:$B$883,$D175,EUROSTAT_VBE_IND_2005!$C$7:$C$883,"*"&amp;RIGHT($A175,3)&amp;"*",EUROSTAT_VBE_IND_2005!$D$7:$D$883,"6000*"))/1000</f>
        <v>1.289</v>
      </c>
      <c r="P175" s="17">
        <f>(SUMIFS(EUROSTAT_VBE_IND_2005!M$7:M$883,EUROSTAT_VBE_IND_2005!$B$7:$B$883,$D175,EUROSTAT_VBE_IND_2005!$C$7:$C$883,"*"&amp;RIGHT($A175,3)&amp;"*",EUROSTAT_VBE_IND_2005!$D$7:$D$883,"6000*"))/1000</f>
        <v>2.048</v>
      </c>
      <c r="Q175" s="17">
        <f>(SUMIFS(EUROSTAT_VBE_IND_2005!N$7:N$883,EUROSTAT_VBE_IND_2005!$B$7:$B$883,$D175,EUROSTAT_VBE_IND_2005!$C$7:$C$883,"*"&amp;RIGHT($A175,3)&amp;"*",EUROSTAT_VBE_IND_2005!$D$7:$D$883,"6000*"))/1000</f>
        <v>48.164</v>
      </c>
      <c r="R175" s="17">
        <f>(SUMIFS(EUROSTAT_VBE_IND_2005!O$7:O$883,EUROSTAT_VBE_IND_2005!$B$7:$B$883,$D175,EUROSTAT_VBE_IND_2005!$C$7:$C$883,"*"&amp;RIGHT($A175,3)&amp;"*",EUROSTAT_VBE_IND_2005!$D$7:$D$883,"6000*"))/1000</f>
        <v>16.628</v>
      </c>
      <c r="S175" s="17">
        <f>(SUMIFS(EUROSTAT_VBE_IND_2005!P$7:P$883,EUROSTAT_VBE_IND_2005!$B$7:$B$883,$D175,EUROSTAT_VBE_IND_2005!$C$7:$C$883,"*"&amp;RIGHT($A175,3)&amp;"*",EUROSTAT_VBE_IND_2005!$D$7:$D$883,"6000*"))/1000</f>
        <v>89.755</v>
      </c>
      <c r="T175" s="17">
        <f>(SUMIFS(EUROSTAT_VBE_IND_2005!Q$7:Q$883,EUROSTAT_VBE_IND_2005!$B$7:$B$883,$D175,EUROSTAT_VBE_IND_2005!$C$7:$C$883,"*"&amp;RIGHT($A175,3)&amp;"*",EUROSTAT_VBE_IND_2005!$D$7:$D$883,"6000*"))/1000</f>
        <v>1.706</v>
      </c>
      <c r="U175" s="17">
        <f>(SUMIFS(EUROSTAT_VBE_IND_2005!R$7:R$883,EUROSTAT_VBE_IND_2005!$B$7:$B$883,$D175,EUROSTAT_VBE_IND_2005!$C$7:$C$883,"*"&amp;RIGHT($A175,3)&amp;"*",EUROSTAT_VBE_IND_2005!$D$7:$D$883,"6000*"))/1000</f>
        <v>7.657</v>
      </c>
      <c r="V175" s="17">
        <f>(SUMIFS(EUROSTAT_VBE_IND_2005!S$7:S$883,EUROSTAT_VBE_IND_2005!$B$7:$B$883,$D175,EUROSTAT_VBE_IND_2005!$C$7:$C$883,"*"&amp;RIGHT($A175,3)&amp;"*",EUROSTAT_VBE_IND_2005!$D$7:$D$883,"6000*"))/1000</f>
        <v>4.91</v>
      </c>
      <c r="W175" s="17">
        <f>(SUMIFS(EUROSTAT_VBE_IND_2005!T$7:T$883,EUROSTAT_VBE_IND_2005!$B$7:$B$883,$D175,EUROSTAT_VBE_IND_2005!$C$7:$C$883,"*"&amp;RIGHT($A175,3)&amp;"*",EUROSTAT_VBE_IND_2005!$D$7:$D$883,"6000*"))/1000</f>
        <v>0.068</v>
      </c>
      <c r="X175" s="17">
        <f>(SUMIFS(EUROSTAT_VBE_IND_2005!U$7:U$883,EUROSTAT_VBE_IND_2005!$B$7:$B$883,$D175,EUROSTAT_VBE_IND_2005!$C$7:$C$883,"*"&amp;RIGHT($A175,3)&amp;"*",EUROSTAT_VBE_IND_2005!$D$7:$D$883,"6000*"))/1000</f>
        <v>68.454</v>
      </c>
      <c r="Y175" s="17">
        <f>(SUMIFS(EUROSTAT_VBE_IND_2005!V$7:V$883,EUROSTAT_VBE_IND_2005!$B$7:$B$883,$D175,EUROSTAT_VBE_IND_2005!$C$7:$C$883,"*"&amp;RIGHT($A175,3)&amp;"*",EUROSTAT_VBE_IND_2005!$D$7:$D$883,"6000*"))/1000</f>
        <v>2.153</v>
      </c>
      <c r="Z175" s="17">
        <f>(SUMIFS(EUROSTAT_VBE_IND_2005!W$7:W$883,EUROSTAT_VBE_IND_2005!$B$7:$B$883,$D175,EUROSTAT_VBE_IND_2005!$C$7:$C$883,"*"&amp;RIGHT($A175,3)&amp;"*",EUROSTAT_VBE_IND_2005!$D$7:$D$883,"6000*"))/1000</f>
        <v>1.908</v>
      </c>
      <c r="AA175" s="17">
        <f>(SUMIFS(EUROSTAT_VBE_IND_2005!X$7:X$883,EUROSTAT_VBE_IND_2005!$B$7:$B$883,$D175,EUROSTAT_VBE_IND_2005!$C$7:$C$883,"*"&amp;RIGHT($A175,3)&amp;"*",EUROSTAT_VBE_IND_2005!$D$7:$D$883,"6000*"))/1000</f>
        <v>0.259</v>
      </c>
      <c r="AB175" s="17">
        <f>(SUMIFS(EUROSTAT_VBE_IND_2005!AA$7:AA$883,EUROSTAT_VBE_IND_2005!$B$7:$B$883,$D175,EUROSTAT_VBE_IND_2005!$C$7:$C$883,"*"&amp;RIGHT($A175,3)&amp;"*",EUROSTAT_VBE_IND_2005!$D$7:$D$883,"6000*"))/1000</f>
        <v>0</v>
      </c>
      <c r="AC175" s="17">
        <f>(SUMIFS(EUROSTAT_VBE_IND_2005!AB$7:AB$883,EUROSTAT_VBE_IND_2005!$B$7:$B$883,$D175,EUROSTAT_VBE_IND_2005!$C$7:$C$883,"*"&amp;RIGHT($A175,3)&amp;"*",EUROSTAT_VBE_IND_2005!$D$7:$D$883,"6000*"))/1000</f>
        <v>44.446</v>
      </c>
      <c r="AD175" s="17">
        <f>(SUMIFS(EUROSTAT_VBE_IND_2005!AC$7:AC$883,EUROSTAT_VBE_IND_2005!$B$7:$B$883,$D175,EUROSTAT_VBE_IND_2005!$C$7:$C$883,"*"&amp;RIGHT($A175,3)&amp;"*",EUROSTAT_VBE_IND_2005!$D$7:$D$883,"6000*"))/1000</f>
        <v>27.421</v>
      </c>
      <c r="AE175" s="17">
        <f>(SUMIFS(EUROSTAT_VBE_IND_2005!AD$7:AD$883,EUROSTAT_VBE_IND_2005!$B$7:$B$883,$D175,EUROSTAT_VBE_IND_2005!$C$7:$C$883,"*"&amp;RIGHT($A175,3)&amp;"*",EUROSTAT_VBE_IND_2005!$D$7:$D$883,"6000*"))/1000</f>
        <v>29.905</v>
      </c>
      <c r="AF175" s="17">
        <f>(SUMIFS(EUROSTAT_VBE_IND_2005!AE$7:AE$883,EUROSTAT_VBE_IND_2005!$B$7:$B$883,$D175,EUROSTAT_VBE_IND_2005!$C$7:$C$883,"*"&amp;RIGHT($A175,3)&amp;"*",EUROSTAT_VBE_IND_2005!$D$7:$D$883,"6000*"))/1000</f>
        <v>9.22</v>
      </c>
      <c r="AG175" s="17">
        <f>(SUMIFS(EUROSTAT_VBE_IND_2005!AF$7:AF$883,EUROSTAT_VBE_IND_2005!$B$7:$B$883,$D175,EUROSTAT_VBE_IND_2005!$C$7:$C$883,"*"&amp;RIGHT($A175,3)&amp;"*",EUROSTAT_VBE_IND_2005!$D$7:$D$883,"6000*"))/1000</f>
        <v>12.301</v>
      </c>
      <c r="AH175" s="17">
        <f>(SUMIFS(EUROSTAT_VBE_IND_2005!AH$7:AH$883,EUROSTAT_VBE_IND_2005!$B$7:$B$883,$D175,EUROSTAT_VBE_IND_2005!$C$7:$C$883,"*"&amp;RIGHT($A175,3)&amp;"*",EUROSTAT_VBE_IND_2005!$D$7:$D$883,"6000*"))/1000</f>
        <v>23.886</v>
      </c>
      <c r="AI175" s="17">
        <f>(SUMIFS(EUROSTAT_VBE_IND_2005!AI$7:AI$883,EUROSTAT_VBE_IND_2005!$B$7:$B$883,$D175,EUROSTAT_VBE_IND_2005!$C$7:$C$883,"*"&amp;RIGHT($A175,3)&amp;"*",EUROSTAT_VBE_IND_2005!$D$7:$D$883,"6000*"))/1000</f>
        <v>3.067</v>
      </c>
      <c r="AJ175" s="17">
        <f>(SUMIFS(EUROSTAT_VBE_IND_2005!AJ$7:AJ$883,EUROSTAT_VBE_IND_2005!$B$7:$B$883,$D175,EUROSTAT_VBE_IND_2005!$C$7:$C$883,"*"&amp;RIGHT($A175,3)&amp;"*",EUROSTAT_VBE_IND_2005!$D$7:$D$883,"6000*"))/1000</f>
        <v>6.116</v>
      </c>
      <c r="AK175" s="17">
        <f>(SUMIFS(EUROSTAT_VBE_IND_2005!AK$7:AK$883,EUROSTAT_VBE_IND_2005!$B$7:$B$883,$D175,EUROSTAT_VBE_IND_2005!$C$7:$C$883,"*"&amp;RIGHT($A175,3)&amp;"*",EUROSTAT_VBE_IND_2005!$D$7:$D$883,"6000*"))/1000</f>
        <v>76.05</v>
      </c>
      <c r="AL175" s="198"/>
      <c r="AM175" s="198"/>
      <c r="AN175" s="198"/>
      <c r="AO175" s="17">
        <f>(SUMIFS(EUROSTAT_VBE_IND_2005!Y$7:Y$883,EUROSTAT_VBE_IND_2005!$B$7:$B$883,$D175,EUROSTAT_VBE_IND_2005!$C$7:$C$883,"*"&amp;RIGHT($A175,3)&amp;"*",EUROSTAT_VBE_IND_2005!$D$7:$D$883,"6000*"))/1000</f>
        <v>0.004</v>
      </c>
      <c r="AP175" s="17">
        <f>(SUMIFS(EUROSTAT_VBE_IND_2005!Z$7:Z$883,EUROSTAT_VBE_IND_2005!$B$7:$B$883,$D175,EUROSTAT_VBE_IND_2005!$C$7:$C$883,"*"&amp;RIGHT($A175,3)&amp;"*",EUROSTAT_VBE_IND_2005!$D$7:$D$883,"6000*"))/1000</f>
        <v>0.169</v>
      </c>
      <c r="AQ175" s="17">
        <f>(SUMIFS(EUROSTAT_VBE_IND_2005!AG$7:AG$883,EUROSTAT_VBE_IND_2005!$B$7:$B$883,$D175,EUROSTAT_VBE_IND_2005!$C$7:$C$883,"*"&amp;RIGHT($A175,3)&amp;"*",EUROSTAT_VBE_IND_2005!$D$7:$D$883,"6000*"))/1000</f>
        <v>3.024</v>
      </c>
    </row>
    <row r="176" spans="1:43">
      <c r="A176" t="str">
        <f>LEFT(EUROSTAT_VBE_IND_2005!$C$190,8)</f>
        <v>B_101815</v>
      </c>
      <c r="B176" s="28" t="s">
        <v>299</v>
      </c>
      <c r="C176" t="s">
        <v>293</v>
      </c>
      <c r="D176" t="s">
        <v>55</v>
      </c>
      <c r="E176" t="s">
        <v>248</v>
      </c>
      <c r="F176" t="s">
        <v>268</v>
      </c>
      <c r="G176" s="17">
        <f>(SUMIFS(EUROSTAT_VBE_IND_2005!E$7:E$883,EUROSTAT_VBE_IND_2005!$B$7:$B$883,$D176,EUROSTAT_VBE_IND_2005!$C$7:$C$883,"*"&amp;RIGHT($A176,3)&amp;"*",EUROSTAT_VBE_IND_2005!$D$7:$D$883,"5200*"))/1000</f>
        <v>1.445</v>
      </c>
      <c r="H176" s="17">
        <f>(SUMIFS(EUROSTAT_VBE_IND_2005!F$7:F$883,EUROSTAT_VBE_IND_2005!$B$7:$B$883,$D176,EUROSTAT_VBE_IND_2005!$C$7:$C$883,"*"&amp;RIGHT($A176,3)&amp;"*",EUROSTAT_VBE_IND_2005!$D$7:$D$883,"5200*"))/1000</f>
        <v>4.945</v>
      </c>
      <c r="I176" s="17">
        <f>(SUMIFS(EUROSTAT_VBE_IND_2005!G$7:G$883,EUROSTAT_VBE_IND_2005!$B$7:$B$883,$D176,EUROSTAT_VBE_IND_2005!$C$7:$C$883,"*"&amp;RIGHT($A176,3)&amp;"*",EUROSTAT_VBE_IND_2005!$D$7:$D$883,"5200*"))/1000</f>
        <v>11.84</v>
      </c>
      <c r="J176" s="198"/>
      <c r="K176" s="17">
        <f>(SUMIFS(EUROSTAT_VBE_IND_2005!H$7:H$883,EUROSTAT_VBE_IND_2005!$B$7:$B$883,$D176,EUROSTAT_VBE_IND_2005!$C$7:$C$883,"*"&amp;RIGHT($A176,3)&amp;"*",EUROSTAT_VBE_IND_2005!$D$7:$D$883,"5200*"))/1000</f>
        <v>0</v>
      </c>
      <c r="L176" s="17">
        <f>(SUMIFS(EUROSTAT_VBE_IND_2005!I$7:I$883,EUROSTAT_VBE_IND_2005!$B$7:$B$883,$D176,EUROSTAT_VBE_IND_2005!$C$7:$C$883,"*"&amp;RIGHT($A176,3)&amp;"*",EUROSTAT_VBE_IND_2005!$D$7:$D$883,"5200*"))/1000</f>
        <v>8.755</v>
      </c>
      <c r="M176" s="17">
        <f>(SUMIFS(EUROSTAT_VBE_IND_2005!J$7:J$883,EUROSTAT_VBE_IND_2005!$B$7:$B$883,$D176,EUROSTAT_VBE_IND_2005!$C$7:$C$883,"*"&amp;RIGHT($A176,3)&amp;"*",EUROSTAT_VBE_IND_2005!$D$7:$D$883,"5200*"))/1000</f>
        <v>47.059</v>
      </c>
      <c r="N176" s="17">
        <f>(SUMIFS(EUROSTAT_VBE_IND_2005!K$7:K$883,EUROSTAT_VBE_IND_2005!$B$7:$B$883,$D176,EUROSTAT_VBE_IND_2005!$C$7:$C$883,"*"&amp;RIGHT($A176,3)&amp;"*",EUROSTAT_VBE_IND_2005!$D$7:$D$883,"5200*"))/1000</f>
        <v>0.896</v>
      </c>
      <c r="O176" s="17">
        <f>(SUMIFS(EUROSTAT_VBE_IND_2005!L$7:L$883,EUROSTAT_VBE_IND_2005!$B$7:$B$883,$D176,EUROSTAT_VBE_IND_2005!$C$7:$C$883,"*"&amp;RIGHT($A176,3)&amp;"*",EUROSTAT_VBE_IND_2005!$D$7:$D$883,"5200*"))/1000</f>
        <v>0.755</v>
      </c>
      <c r="P176" s="17">
        <f>(SUMIFS(EUROSTAT_VBE_IND_2005!M$7:M$883,EUROSTAT_VBE_IND_2005!$B$7:$B$883,$D176,EUROSTAT_VBE_IND_2005!$C$7:$C$883,"*"&amp;RIGHT($A176,3)&amp;"*",EUROSTAT_VBE_IND_2005!$D$7:$D$883,"5200*"))/1000</f>
        <v>0</v>
      </c>
      <c r="Q176" s="17">
        <f>(SUMIFS(EUROSTAT_VBE_IND_2005!N$7:N$883,EUROSTAT_VBE_IND_2005!$B$7:$B$883,$D176,EUROSTAT_VBE_IND_2005!$C$7:$C$883,"*"&amp;RIGHT($A176,3)&amp;"*",EUROSTAT_VBE_IND_2005!$D$7:$D$883,"5200*"))/1000</f>
        <v>0</v>
      </c>
      <c r="R176" s="17">
        <f>(SUMIFS(EUROSTAT_VBE_IND_2005!O$7:O$883,EUROSTAT_VBE_IND_2005!$B$7:$B$883,$D176,EUROSTAT_VBE_IND_2005!$C$7:$C$883,"*"&amp;RIGHT($A176,3)&amp;"*",EUROSTAT_VBE_IND_2005!$D$7:$D$883,"5200*"))/1000</f>
        <v>0</v>
      </c>
      <c r="S176" s="17">
        <f>(SUMIFS(EUROSTAT_VBE_IND_2005!P$7:P$883,EUROSTAT_VBE_IND_2005!$B$7:$B$883,$D176,EUROSTAT_VBE_IND_2005!$C$7:$C$883,"*"&amp;RIGHT($A176,3)&amp;"*",EUROSTAT_VBE_IND_2005!$D$7:$D$883,"5200*"))/1000</f>
        <v>0</v>
      </c>
      <c r="T176" s="17">
        <f>(SUMIFS(EUROSTAT_VBE_IND_2005!Q$7:Q$883,EUROSTAT_VBE_IND_2005!$B$7:$B$883,$D176,EUROSTAT_VBE_IND_2005!$C$7:$C$883,"*"&amp;RIGHT($A176,3)&amp;"*",EUROSTAT_VBE_IND_2005!$D$7:$D$883,"5200*"))/1000</f>
        <v>0.637</v>
      </c>
      <c r="U176" s="17">
        <f>(SUMIFS(EUROSTAT_VBE_IND_2005!R$7:R$883,EUROSTAT_VBE_IND_2005!$B$7:$B$883,$D176,EUROSTAT_VBE_IND_2005!$C$7:$C$883,"*"&amp;RIGHT($A176,3)&amp;"*",EUROSTAT_VBE_IND_2005!$D$7:$D$883,"5200*"))/1000</f>
        <v>7.597</v>
      </c>
      <c r="V176" s="17">
        <f>(SUMIFS(EUROSTAT_VBE_IND_2005!S$7:S$883,EUROSTAT_VBE_IND_2005!$B$7:$B$883,$D176,EUROSTAT_VBE_IND_2005!$C$7:$C$883,"*"&amp;RIGHT($A176,3)&amp;"*",EUROSTAT_VBE_IND_2005!$D$7:$D$883,"5200*"))/1000</f>
        <v>0</v>
      </c>
      <c r="W176" s="17">
        <f>(SUMIFS(EUROSTAT_VBE_IND_2005!T$7:T$883,EUROSTAT_VBE_IND_2005!$B$7:$B$883,$D176,EUROSTAT_VBE_IND_2005!$C$7:$C$883,"*"&amp;RIGHT($A176,3)&amp;"*",EUROSTAT_VBE_IND_2005!$D$7:$D$883,"5200*"))/1000</f>
        <v>0</v>
      </c>
      <c r="X176" s="17">
        <f>(SUMIFS(EUROSTAT_VBE_IND_2005!U$7:U$883,EUROSTAT_VBE_IND_2005!$B$7:$B$883,$D176,EUROSTAT_VBE_IND_2005!$C$7:$C$883,"*"&amp;RIGHT($A176,3)&amp;"*",EUROSTAT_VBE_IND_2005!$D$7:$D$883,"5200*"))/1000</f>
        <v>46.297</v>
      </c>
      <c r="Y176" s="17">
        <f>(SUMIFS(EUROSTAT_VBE_IND_2005!V$7:V$883,EUROSTAT_VBE_IND_2005!$B$7:$B$883,$D176,EUROSTAT_VBE_IND_2005!$C$7:$C$883,"*"&amp;RIGHT($A176,3)&amp;"*",EUROSTAT_VBE_IND_2005!$D$7:$D$883,"5200*"))/1000</f>
        <v>5.081</v>
      </c>
      <c r="Z176" s="17">
        <f>(SUMIFS(EUROSTAT_VBE_IND_2005!W$7:W$883,EUROSTAT_VBE_IND_2005!$B$7:$B$883,$D176,EUROSTAT_VBE_IND_2005!$C$7:$C$883,"*"&amp;RIGHT($A176,3)&amp;"*",EUROSTAT_VBE_IND_2005!$D$7:$D$883,"5200*"))/1000</f>
        <v>0.221</v>
      </c>
      <c r="AA176" s="17">
        <f>(SUMIFS(EUROSTAT_VBE_IND_2005!X$7:X$883,EUROSTAT_VBE_IND_2005!$B$7:$B$883,$D176,EUROSTAT_VBE_IND_2005!$C$7:$C$883,"*"&amp;RIGHT($A176,3)&amp;"*",EUROSTAT_VBE_IND_2005!$D$7:$D$883,"5200*"))/1000</f>
        <v>0.007</v>
      </c>
      <c r="AB176" s="17">
        <f>(SUMIFS(EUROSTAT_VBE_IND_2005!AA$7:AA$883,EUROSTAT_VBE_IND_2005!$B$7:$B$883,$D176,EUROSTAT_VBE_IND_2005!$C$7:$C$883,"*"&amp;RIGHT($A176,3)&amp;"*",EUROSTAT_VBE_IND_2005!$D$7:$D$883,"5200*"))/1000</f>
        <v>0</v>
      </c>
      <c r="AC176" s="17">
        <f>(SUMIFS(EUROSTAT_VBE_IND_2005!AB$7:AB$883,EUROSTAT_VBE_IND_2005!$B$7:$B$883,$D176,EUROSTAT_VBE_IND_2005!$C$7:$C$883,"*"&amp;RIGHT($A176,3)&amp;"*",EUROSTAT_VBE_IND_2005!$D$7:$D$883,"5200*"))/1000</f>
        <v>58.552</v>
      </c>
      <c r="AD176" s="17">
        <f>(SUMIFS(EUROSTAT_VBE_IND_2005!AC$7:AC$883,EUROSTAT_VBE_IND_2005!$B$7:$B$883,$D176,EUROSTAT_VBE_IND_2005!$C$7:$C$883,"*"&amp;RIGHT($A176,3)&amp;"*",EUROSTAT_VBE_IND_2005!$D$7:$D$883,"5200*"))/1000</f>
        <v>0.351</v>
      </c>
      <c r="AE176" s="17">
        <f>(SUMIFS(EUROSTAT_VBE_IND_2005!AD$7:AD$883,EUROSTAT_VBE_IND_2005!$B$7:$B$883,$D176,EUROSTAT_VBE_IND_2005!$C$7:$C$883,"*"&amp;RIGHT($A176,3)&amp;"*",EUROSTAT_VBE_IND_2005!$D$7:$D$883,"5200*"))/1000</f>
        <v>44.513</v>
      </c>
      <c r="AF176" s="17">
        <f>(SUMIFS(EUROSTAT_VBE_IND_2005!AE$7:AE$883,EUROSTAT_VBE_IND_2005!$B$7:$B$883,$D176,EUROSTAT_VBE_IND_2005!$C$7:$C$883,"*"&amp;RIGHT($A176,3)&amp;"*",EUROSTAT_VBE_IND_2005!$D$7:$D$883,"5200*"))/1000</f>
        <v>4.668</v>
      </c>
      <c r="AG176" s="17">
        <f>(SUMIFS(EUROSTAT_VBE_IND_2005!AF$7:AF$883,EUROSTAT_VBE_IND_2005!$B$7:$B$883,$D176,EUROSTAT_VBE_IND_2005!$C$7:$C$883,"*"&amp;RIGHT($A176,3)&amp;"*",EUROSTAT_VBE_IND_2005!$D$7:$D$883,"5200*"))/1000</f>
        <v>6.52</v>
      </c>
      <c r="AH176" s="17">
        <f>(SUMIFS(EUROSTAT_VBE_IND_2005!AH$7:AH$883,EUROSTAT_VBE_IND_2005!$B$7:$B$883,$D176,EUROSTAT_VBE_IND_2005!$C$7:$C$883,"*"&amp;RIGHT($A176,3)&amp;"*",EUROSTAT_VBE_IND_2005!$D$7:$D$883,"5200*"))/1000</f>
        <v>0</v>
      </c>
      <c r="AI176" s="17">
        <f>(SUMIFS(EUROSTAT_VBE_IND_2005!AI$7:AI$883,EUROSTAT_VBE_IND_2005!$B$7:$B$883,$D176,EUROSTAT_VBE_IND_2005!$C$7:$C$883,"*"&amp;RIGHT($A176,3)&amp;"*",EUROSTAT_VBE_IND_2005!$D$7:$D$883,"5200*"))/1000</f>
        <v>0.775</v>
      </c>
      <c r="AJ176" s="17">
        <f>(SUMIFS(EUROSTAT_VBE_IND_2005!AJ$7:AJ$883,EUROSTAT_VBE_IND_2005!$B$7:$B$883,$D176,EUROSTAT_VBE_IND_2005!$C$7:$C$883,"*"&amp;RIGHT($A176,3)&amp;"*",EUROSTAT_VBE_IND_2005!$D$7:$D$883,"5200*"))/1000</f>
        <v>1.725</v>
      </c>
      <c r="AK176" s="17">
        <f>(SUMIFS(EUROSTAT_VBE_IND_2005!AK$7:AK$883,EUROSTAT_VBE_IND_2005!$B$7:$B$883,$D176,EUROSTAT_VBE_IND_2005!$C$7:$C$883,"*"&amp;RIGHT($A176,3)&amp;"*",EUROSTAT_VBE_IND_2005!$D$7:$D$883,"5200*"))/1000</f>
        <v>16.407</v>
      </c>
      <c r="AL176" s="198"/>
      <c r="AM176" s="198"/>
      <c r="AN176" s="198"/>
      <c r="AO176" s="17">
        <f>(SUMIFS(EUROSTAT_VBE_IND_2005!Y$7:Y$883,EUROSTAT_VBE_IND_2005!$B$7:$B$883,$D176,EUROSTAT_VBE_IND_2005!$C$7:$C$883,"*"&amp;RIGHT($A176,3)&amp;"*",EUROSTAT_VBE_IND_2005!$D$7:$D$883,"5200*"))/1000</f>
        <v>0</v>
      </c>
      <c r="AP176" s="17">
        <f>(SUMIFS(EUROSTAT_VBE_IND_2005!Z$7:Z$883,EUROSTAT_VBE_IND_2005!$B$7:$B$883,$D176,EUROSTAT_VBE_IND_2005!$C$7:$C$883,"*"&amp;RIGHT($A176,3)&amp;"*",EUROSTAT_VBE_IND_2005!$D$7:$D$883,"5200*"))/1000</f>
        <v>0.222</v>
      </c>
      <c r="AQ176" s="17">
        <f>(SUMIFS(EUROSTAT_VBE_IND_2005!AG$7:AG$883,EUROSTAT_VBE_IND_2005!$B$7:$B$883,$D176,EUROSTAT_VBE_IND_2005!$C$7:$C$883,"*"&amp;RIGHT($A176,3)&amp;"*",EUROSTAT_VBE_IND_2005!$D$7:$D$883,"5200*"))/1000</f>
        <v>7.683</v>
      </c>
    </row>
    <row r="177" spans="6:43">
      <c r="F177" s="241" t="s">
        <v>192</v>
      </c>
      <c r="G177" s="795">
        <f>SUM(G157:G176)</f>
        <v>41.34</v>
      </c>
      <c r="H177" s="795">
        <f t="shared" ref="H177:AK177" si="6">SUM(H157:H176)</f>
        <v>140.97</v>
      </c>
      <c r="I177" s="795">
        <f t="shared" si="6"/>
        <v>50.188</v>
      </c>
      <c r="J177" s="875"/>
      <c r="K177" s="795">
        <f t="shared" si="6"/>
        <v>0.086</v>
      </c>
      <c r="L177" s="795">
        <f t="shared" si="6"/>
        <v>77.977</v>
      </c>
      <c r="M177" s="795">
        <f t="shared" si="6"/>
        <v>503.469</v>
      </c>
      <c r="N177" s="795">
        <f t="shared" si="6"/>
        <v>10.115</v>
      </c>
      <c r="O177" s="795">
        <f t="shared" si="6"/>
        <v>4.592</v>
      </c>
      <c r="P177" s="795">
        <f t="shared" si="6"/>
        <v>11.233</v>
      </c>
      <c r="Q177" s="795">
        <f t="shared" si="6"/>
        <v>195.904</v>
      </c>
      <c r="R177" s="795">
        <f t="shared" si="6"/>
        <v>32.445</v>
      </c>
      <c r="S177" s="795">
        <f t="shared" si="6"/>
        <v>294.268</v>
      </c>
      <c r="T177" s="795">
        <f t="shared" si="6"/>
        <v>9.928</v>
      </c>
      <c r="U177" s="795">
        <f t="shared" si="6"/>
        <v>24.551</v>
      </c>
      <c r="V177" s="795">
        <f t="shared" si="6"/>
        <v>16.681</v>
      </c>
      <c r="W177" s="795">
        <f t="shared" si="6"/>
        <v>0.068</v>
      </c>
      <c r="X177" s="795">
        <f t="shared" si="6"/>
        <v>227.12</v>
      </c>
      <c r="Y177" s="795">
        <f t="shared" si="6"/>
        <v>9.253</v>
      </c>
      <c r="Z177" s="795">
        <f t="shared" si="6"/>
        <v>3.268</v>
      </c>
      <c r="AA177" s="795">
        <f t="shared" si="6"/>
        <v>0.731</v>
      </c>
      <c r="AB177" s="795">
        <f t="shared" si="6"/>
        <v>0</v>
      </c>
      <c r="AC177" s="795">
        <f t="shared" si="6"/>
        <v>238.21</v>
      </c>
      <c r="AD177" s="795">
        <f t="shared" si="6"/>
        <v>55.731</v>
      </c>
      <c r="AE177" s="795">
        <f t="shared" si="6"/>
        <v>147.764</v>
      </c>
      <c r="AF177" s="795">
        <f t="shared" si="6"/>
        <v>20.236</v>
      </c>
      <c r="AG177" s="795">
        <f t="shared" si="6"/>
        <v>95.717</v>
      </c>
      <c r="AH177" s="795">
        <f t="shared" si="6"/>
        <v>41.298</v>
      </c>
      <c r="AI177" s="795">
        <f t="shared" si="6"/>
        <v>7.037</v>
      </c>
      <c r="AJ177" s="795">
        <f t="shared" si="6"/>
        <v>20.973</v>
      </c>
      <c r="AK177" s="795">
        <f t="shared" si="6"/>
        <v>220.721</v>
      </c>
      <c r="AL177" s="875"/>
      <c r="AM177" s="875"/>
      <c r="AN177" s="875"/>
      <c r="AO177" s="795">
        <f>SUM(AO157:AO176)</f>
        <v>0.027</v>
      </c>
      <c r="AP177" s="795">
        <f>SUM(AP157:AP176)</f>
        <v>0.413</v>
      </c>
      <c r="AQ177" s="795">
        <f>SUM(AQ157:AQ176)</f>
        <v>25.439</v>
      </c>
    </row>
    <row r="178" spans="1:43">
      <c r="A178" t="str">
        <f>LEFT(EUROSTAT_VBE_IND_2005!$C$190,8)</f>
        <v>B_101815</v>
      </c>
      <c r="B178" s="28" t="s">
        <v>299</v>
      </c>
      <c r="C178" t="s">
        <v>293</v>
      </c>
      <c r="D178" t="s">
        <v>55</v>
      </c>
      <c r="F178" s="241" t="s">
        <v>294</v>
      </c>
      <c r="G178" s="795">
        <f>(SUMIFS(EUROSTAT_VBE_IND_2005!E$7:E$883,EUROSTAT_VBE_IND_2005!$B$7:$B$883,$D176,EUROSTAT_VBE_IND_2005!$C$7:$C$883,"*"&amp;RIGHT($A176,3)&amp;"*",EUROSTAT_VBE_IND_2005!$D$7:$D$883,"*"))/1000</f>
        <v>41.34</v>
      </c>
      <c r="H178" s="795">
        <f>(SUMIFS(EUROSTAT_VBE_IND_2005!F$7:F$883,EUROSTAT_VBE_IND_2005!$B$7:$B$883,$D176,EUROSTAT_VBE_IND_2005!$C$7:$C$883,"*"&amp;RIGHT($A176,3)&amp;"*",EUROSTAT_VBE_IND_2005!$D$7:$D$883,"*"))/1000</f>
        <v>140.97</v>
      </c>
      <c r="I178" s="795">
        <f>(SUMIFS(EUROSTAT_VBE_IND_2005!G$7:G$883,EUROSTAT_VBE_IND_2005!$B$7:$B$883,$D176,EUROSTAT_VBE_IND_2005!$C$7:$C$883,"*"&amp;RIGHT($A176,3)&amp;"*",EUROSTAT_VBE_IND_2005!$D$7:$D$883,"*"))/1000</f>
        <v>50.188</v>
      </c>
      <c r="J178" s="875"/>
      <c r="K178" s="795">
        <f>(SUMIFS(EUROSTAT_VBE_IND_2005!H$7:H$883,EUROSTAT_VBE_IND_2005!$B$7:$B$883,$D176,EUROSTAT_VBE_IND_2005!$C$7:$C$883,"*"&amp;RIGHT($A176,3)&amp;"*",EUROSTAT_VBE_IND_2005!$D$7:$D$883,"*"))/1000</f>
        <v>0.086</v>
      </c>
      <c r="L178" s="795">
        <f>(SUMIFS(EUROSTAT_VBE_IND_2005!I$7:I$883,EUROSTAT_VBE_IND_2005!$B$7:$B$883,$D176,EUROSTAT_VBE_IND_2005!$C$7:$C$883,"*"&amp;RIGHT($A176,3)&amp;"*",EUROSTAT_VBE_IND_2005!$D$7:$D$883,"*"))/1000</f>
        <v>77.977</v>
      </c>
      <c r="M178" s="795">
        <f>(SUMIFS(EUROSTAT_VBE_IND_2005!J$7:J$883,EUROSTAT_VBE_IND_2005!$B$7:$B$883,$D176,EUROSTAT_VBE_IND_2005!$C$7:$C$883,"*"&amp;RIGHT($A176,3)&amp;"*",EUROSTAT_VBE_IND_2005!$D$7:$D$883,"*"))/1000</f>
        <v>503.469</v>
      </c>
      <c r="N178" s="795">
        <f>(SUMIFS(EUROSTAT_VBE_IND_2005!K$7:K$883,EUROSTAT_VBE_IND_2005!$B$7:$B$883,$D176,EUROSTAT_VBE_IND_2005!$C$7:$C$883,"*"&amp;RIGHT($A176,3)&amp;"*",EUROSTAT_VBE_IND_2005!$D$7:$D$883,"*"))/1000</f>
        <v>10.115</v>
      </c>
      <c r="O178" s="795">
        <f>(SUMIFS(EUROSTAT_VBE_IND_2005!L$7:L$883,EUROSTAT_VBE_IND_2005!$B$7:$B$883,$D176,EUROSTAT_VBE_IND_2005!$C$7:$C$883,"*"&amp;RIGHT($A176,3)&amp;"*",EUROSTAT_VBE_IND_2005!$D$7:$D$883,"*"))/1000</f>
        <v>4.592</v>
      </c>
      <c r="P178" s="795">
        <f>(SUMIFS(EUROSTAT_VBE_IND_2005!M$7:M$883,EUROSTAT_VBE_IND_2005!$B$7:$B$883,$D176,EUROSTAT_VBE_IND_2005!$C$7:$C$883,"*"&amp;RIGHT($A176,3)&amp;"*",EUROSTAT_VBE_IND_2005!$D$7:$D$883,"*"))/1000</f>
        <v>11.233</v>
      </c>
      <c r="Q178" s="795">
        <f>(SUMIFS(EUROSTAT_VBE_IND_2005!N$7:N$883,EUROSTAT_VBE_IND_2005!$B$7:$B$883,$D176,EUROSTAT_VBE_IND_2005!$C$7:$C$883,"*"&amp;RIGHT($A176,3)&amp;"*",EUROSTAT_VBE_IND_2005!$D$7:$D$883,"*"))/1000</f>
        <v>195.904</v>
      </c>
      <c r="R178" s="795">
        <f>(SUMIFS(EUROSTAT_VBE_IND_2005!O$7:O$883,EUROSTAT_VBE_IND_2005!$B$7:$B$883,$D176,EUROSTAT_VBE_IND_2005!$C$7:$C$883,"*"&amp;RIGHT($A176,3)&amp;"*",EUROSTAT_VBE_IND_2005!$D$7:$D$883,"*"))/1000</f>
        <v>32.445</v>
      </c>
      <c r="S178" s="795">
        <f>(SUMIFS(EUROSTAT_VBE_IND_2005!P$7:P$883,EUROSTAT_VBE_IND_2005!$B$7:$B$883,$D176,EUROSTAT_VBE_IND_2005!$C$7:$C$883,"*"&amp;RIGHT($A176,3)&amp;"*",EUROSTAT_VBE_IND_2005!$D$7:$D$883,"*"))/1000</f>
        <v>294.268</v>
      </c>
      <c r="T178" s="795">
        <f>(SUMIFS(EUROSTAT_VBE_IND_2005!Q$7:Q$883,EUROSTAT_VBE_IND_2005!$B$7:$B$883,$D176,EUROSTAT_VBE_IND_2005!$C$7:$C$883,"*"&amp;RIGHT($A176,3)&amp;"*",EUROSTAT_VBE_IND_2005!$D$7:$D$883,"*"))/1000</f>
        <v>9.928</v>
      </c>
      <c r="U178" s="795">
        <f>(SUMIFS(EUROSTAT_VBE_IND_2005!R$7:R$883,EUROSTAT_VBE_IND_2005!$B$7:$B$883,$D176,EUROSTAT_VBE_IND_2005!$C$7:$C$883,"*"&amp;RIGHT($A176,3)&amp;"*",EUROSTAT_VBE_IND_2005!$D$7:$D$883,"*"))/1000</f>
        <v>24.551</v>
      </c>
      <c r="V178" s="795">
        <f>(SUMIFS(EUROSTAT_VBE_IND_2005!S$7:S$883,EUROSTAT_VBE_IND_2005!$B$7:$B$883,$D176,EUROSTAT_VBE_IND_2005!$C$7:$C$883,"*"&amp;RIGHT($A176,3)&amp;"*",EUROSTAT_VBE_IND_2005!$D$7:$D$883,"*"))/1000</f>
        <v>16.681</v>
      </c>
      <c r="W178" s="795">
        <f>(SUMIFS(EUROSTAT_VBE_IND_2005!T$7:T$883,EUROSTAT_VBE_IND_2005!$B$7:$B$883,$D176,EUROSTAT_VBE_IND_2005!$C$7:$C$883,"*"&amp;RIGHT($A176,3)&amp;"*",EUROSTAT_VBE_IND_2005!$D$7:$D$883,"*"))/1000</f>
        <v>0.068</v>
      </c>
      <c r="X178" s="795">
        <f>(SUMIFS(EUROSTAT_VBE_IND_2005!U$7:U$883,EUROSTAT_VBE_IND_2005!$B$7:$B$883,$D176,EUROSTAT_VBE_IND_2005!$C$7:$C$883,"*"&amp;RIGHT($A176,3)&amp;"*",EUROSTAT_VBE_IND_2005!$D$7:$D$883,"*"))/1000</f>
        <v>227.12</v>
      </c>
      <c r="Y178" s="795">
        <f>(SUMIFS(EUROSTAT_VBE_IND_2005!V$7:V$883,EUROSTAT_VBE_IND_2005!$B$7:$B$883,$D176,EUROSTAT_VBE_IND_2005!$C$7:$C$883,"*"&amp;RIGHT($A176,3)&amp;"*",EUROSTAT_VBE_IND_2005!$D$7:$D$883,"*"))/1000</f>
        <v>9.253</v>
      </c>
      <c r="Z178" s="795">
        <f>(SUMIFS(EUROSTAT_VBE_IND_2005!W$7:W$883,EUROSTAT_VBE_IND_2005!$B$7:$B$883,$D176,EUROSTAT_VBE_IND_2005!$C$7:$C$883,"*"&amp;RIGHT($A176,3)&amp;"*",EUROSTAT_VBE_IND_2005!$D$7:$D$883,"*"))/1000</f>
        <v>3.268</v>
      </c>
      <c r="AA178" s="795">
        <f>(SUMIFS(EUROSTAT_VBE_IND_2005!X$7:X$883,EUROSTAT_VBE_IND_2005!$B$7:$B$883,$D176,EUROSTAT_VBE_IND_2005!$C$7:$C$883,"*"&amp;RIGHT($A176,3)&amp;"*",EUROSTAT_VBE_IND_2005!$D$7:$D$883,"*"))/1000</f>
        <v>0.731</v>
      </c>
      <c r="AB178" s="795">
        <f>(SUMIFS(EUROSTAT_VBE_IND_2005!AA$7:AA$883,EUROSTAT_VBE_IND_2005!$B$7:$B$883,$D176,EUROSTAT_VBE_IND_2005!$C$7:$C$883,"*"&amp;RIGHT($A176,3)&amp;"*",EUROSTAT_VBE_IND_2005!$D$7:$D$883,"*"))/1000</f>
        <v>0</v>
      </c>
      <c r="AC178" s="795">
        <f>(SUMIFS(EUROSTAT_VBE_IND_2005!AB$7:AB$883,EUROSTAT_VBE_IND_2005!$B$7:$B$883,$D176,EUROSTAT_VBE_IND_2005!$C$7:$C$883,"*"&amp;RIGHT($A176,3)&amp;"*",EUROSTAT_VBE_IND_2005!$D$7:$D$883,"*"))/1000</f>
        <v>238.21</v>
      </c>
      <c r="AD178" s="795">
        <f>(SUMIFS(EUROSTAT_VBE_IND_2005!AC$7:AC$883,EUROSTAT_VBE_IND_2005!$B$7:$B$883,$D176,EUROSTAT_VBE_IND_2005!$C$7:$C$883,"*"&amp;RIGHT($A176,3)&amp;"*",EUROSTAT_VBE_IND_2005!$D$7:$D$883,"*"))/1000</f>
        <v>55.731</v>
      </c>
      <c r="AE178" s="795">
        <f>(SUMIFS(EUROSTAT_VBE_IND_2005!AD$7:AD$883,EUROSTAT_VBE_IND_2005!$B$7:$B$883,$D176,EUROSTAT_VBE_IND_2005!$C$7:$C$883,"*"&amp;RIGHT($A176,3)&amp;"*",EUROSTAT_VBE_IND_2005!$D$7:$D$883,"*"))/1000</f>
        <v>147.764</v>
      </c>
      <c r="AF178" s="795">
        <f>(SUMIFS(EUROSTAT_VBE_IND_2005!AE$7:AE$883,EUROSTAT_VBE_IND_2005!$B$7:$B$883,$D176,EUROSTAT_VBE_IND_2005!$C$7:$C$883,"*"&amp;RIGHT($A176,3)&amp;"*",EUROSTAT_VBE_IND_2005!$D$7:$D$883,"*"))/1000</f>
        <v>20.236</v>
      </c>
      <c r="AG178" s="795">
        <f>(SUMIFS(EUROSTAT_VBE_IND_2005!AF$7:AF$883,EUROSTAT_VBE_IND_2005!$B$7:$B$883,$D176,EUROSTAT_VBE_IND_2005!$C$7:$C$883,"*"&amp;RIGHT($A176,3)&amp;"*",EUROSTAT_VBE_IND_2005!$D$7:$D$883,"*"))/1000</f>
        <v>95.717</v>
      </c>
      <c r="AH178" s="795">
        <f>(SUMIFS(EUROSTAT_VBE_IND_2005!AH$7:AH$883,EUROSTAT_VBE_IND_2005!$B$7:$B$883,$D176,EUROSTAT_VBE_IND_2005!$C$7:$C$883,"*"&amp;RIGHT($A176,3)&amp;"*",EUROSTAT_VBE_IND_2005!$D$7:$D$883,"*"))/1000</f>
        <v>41.298</v>
      </c>
      <c r="AI178" s="795">
        <f>(SUMIFS(EUROSTAT_VBE_IND_2005!AI$7:AI$883,EUROSTAT_VBE_IND_2005!$B$7:$B$883,$D176,EUROSTAT_VBE_IND_2005!$C$7:$C$883,"*"&amp;RIGHT($A176,3)&amp;"*",EUROSTAT_VBE_IND_2005!$D$7:$D$883,"*"))/1000</f>
        <v>7.037</v>
      </c>
      <c r="AJ178" s="795">
        <f>(SUMIFS(EUROSTAT_VBE_IND_2005!AJ$7:AJ$883,EUROSTAT_VBE_IND_2005!$B$7:$B$883,$D176,EUROSTAT_VBE_IND_2005!$C$7:$C$883,"*"&amp;RIGHT($A176,3)&amp;"*",EUROSTAT_VBE_IND_2005!$D$7:$D$883,"*"))/1000</f>
        <v>20.973</v>
      </c>
      <c r="AK178" s="795">
        <f>(SUMIFS(EUROSTAT_VBE_IND_2005!AK$7:AK$883,EUROSTAT_VBE_IND_2005!$B$7:$B$883,$D176,EUROSTAT_VBE_IND_2005!$C$7:$C$883,"*"&amp;RIGHT($A176,3)&amp;"*",EUROSTAT_VBE_IND_2005!$D$7:$D$883,"*"))/1000</f>
        <v>220.721</v>
      </c>
      <c r="AL178" s="875"/>
      <c r="AM178" s="875"/>
      <c r="AN178" s="875"/>
      <c r="AO178" s="795">
        <f>(SUMIFS(EUROSTAT_VBE_IND_2005!Y$7:Y$883,EUROSTAT_VBE_IND_2005!$B$7:$B$883,$D176,EUROSTAT_VBE_IND_2005!$C$7:$C$883,"*"&amp;RIGHT($A176,3)&amp;"*",EUROSTAT_VBE_IND_2005!$D$7:$D$883,"*"))/1000</f>
        <v>0.027</v>
      </c>
      <c r="AP178" s="795">
        <f>(SUMIFS(EUROSTAT_VBE_IND_2005!Z$7:Z$883,EUROSTAT_VBE_IND_2005!$B$7:$B$883,$D176,EUROSTAT_VBE_IND_2005!$C$7:$C$883,"*"&amp;RIGHT($A176,3)&amp;"*",EUROSTAT_VBE_IND_2005!$D$7:$D$883,"*"))/1000</f>
        <v>0.413</v>
      </c>
      <c r="AQ178" s="795">
        <f>(SUMIFS(EUROSTAT_VBE_IND_2005!AG$7:AG$883,EUROSTAT_VBE_IND_2005!$B$7:$B$883,$D176,EUROSTAT_VBE_IND_2005!$C$7:$C$883,"*"&amp;RIGHT($A176,3)&amp;"*",EUROSTAT_VBE_IND_2005!$D$7:$D$883,"*"))/1000</f>
        <v>25.439</v>
      </c>
    </row>
    <row r="181" spans="1:43">
      <c r="A181" s="19" t="s">
        <v>284</v>
      </c>
      <c r="B181" s="19" t="s">
        <v>285</v>
      </c>
      <c r="C181" t="s">
        <v>131</v>
      </c>
      <c r="D181" t="s">
        <v>286</v>
      </c>
      <c r="E181" t="s">
        <v>287</v>
      </c>
      <c r="F181" t="s">
        <v>288</v>
      </c>
      <c r="G181" t="str">
        <f>EUROSTAT_VBE_IND_2005!E$6</f>
        <v>AT</v>
      </c>
      <c r="H181" t="str">
        <f>EUROSTAT_VBE_IND_2005!F$6</f>
        <v>BE</v>
      </c>
      <c r="I181" t="str">
        <f>EUROSTAT_VBE_IND_2005!G$6</f>
        <v>BG</v>
      </c>
      <c r="J181" t="s">
        <v>289</v>
      </c>
      <c r="K181" t="str">
        <f>EUROSTAT_VBE_IND_2005!H$6</f>
        <v>CY</v>
      </c>
      <c r="L181" t="str">
        <f>EUROSTAT_VBE_IND_2005!I$6</f>
        <v>CZ</v>
      </c>
      <c r="M181" t="str">
        <f>EUROSTAT_VBE_IND_2005!J$6</f>
        <v>DE</v>
      </c>
      <c r="N181" t="str">
        <f>EUROSTAT_VBE_IND_2005!K$6</f>
        <v>DK</v>
      </c>
      <c r="O181" t="str">
        <f>EUROSTAT_VBE_IND_2005!L$6</f>
        <v>EE</v>
      </c>
      <c r="P181" t="str">
        <f>EUROSTAT_VBE_IND_2005!M$6</f>
        <v>EL</v>
      </c>
      <c r="Q181" t="str">
        <f>EUROSTAT_VBE_IND_2005!N$6</f>
        <v>ES</v>
      </c>
      <c r="R181" t="str">
        <f>EUROSTAT_VBE_IND_2005!O$6</f>
        <v>FI</v>
      </c>
      <c r="S181" t="str">
        <f>EUROSTAT_VBE_IND_2005!P$6</f>
        <v>FR</v>
      </c>
      <c r="T181" t="str">
        <f>EUROSTAT_VBE_IND_2005!Q$6</f>
        <v>HR</v>
      </c>
      <c r="U181" t="str">
        <f>EUROSTAT_VBE_IND_2005!R$6</f>
        <v>HU</v>
      </c>
      <c r="V181" t="str">
        <f>EUROSTAT_VBE_IND_2005!S$6</f>
        <v>IE</v>
      </c>
      <c r="W181" t="str">
        <f>EUROSTAT_VBE_IND_2005!T$6</f>
        <v>IS</v>
      </c>
      <c r="X181" t="str">
        <f>EUROSTAT_VBE_IND_2005!U$6</f>
        <v>IT</v>
      </c>
      <c r="Y181" t="str">
        <f>EUROSTAT_VBE_IND_2005!V$6</f>
        <v>LT</v>
      </c>
      <c r="Z181" t="str">
        <f>EUROSTAT_VBE_IND_2005!W$6</f>
        <v>LU</v>
      </c>
      <c r="AA181" t="str">
        <f>EUROSTAT_VBE_IND_2005!X$6</f>
        <v>LV</v>
      </c>
      <c r="AB181" t="str">
        <f>EUROSTAT_VBE_IND_2005!AA$6</f>
        <v>MT</v>
      </c>
      <c r="AC181" t="str">
        <f>EUROSTAT_VBE_IND_2005!AB$6</f>
        <v>NL</v>
      </c>
      <c r="AD181" t="str">
        <f>EUROSTAT_VBE_IND_2005!AC$6</f>
        <v>NO</v>
      </c>
      <c r="AE181" t="str">
        <f>EUROSTAT_VBE_IND_2005!AD$6</f>
        <v>PL</v>
      </c>
      <c r="AF181" t="str">
        <f>EUROSTAT_VBE_IND_2005!AE$6</f>
        <v>PT</v>
      </c>
      <c r="AG181" t="str">
        <f>EUROSTAT_VBE_IND_2005!AF$6</f>
        <v>RO</v>
      </c>
      <c r="AH181" t="str">
        <f>EUROSTAT_VBE_IND_2005!AH$6</f>
        <v>SE</v>
      </c>
      <c r="AI181" t="str">
        <f>EUROSTAT_VBE_IND_2005!AI$6</f>
        <v>SI</v>
      </c>
      <c r="AJ181" t="str">
        <f>EUROSTAT_VBE_IND_2005!AJ$6</f>
        <v>SK</v>
      </c>
      <c r="AK181" t="str">
        <f>EUROSTAT_VBE_IND_2005!AK$6</f>
        <v>UK</v>
      </c>
      <c r="AL181" t="s">
        <v>290</v>
      </c>
      <c r="AM181" t="s">
        <v>291</v>
      </c>
      <c r="AN181" t="s">
        <v>292</v>
      </c>
      <c r="AO181" t="str">
        <f>EUROSTAT_VBE_IND_2005!Y$6</f>
        <v>ME</v>
      </c>
      <c r="AP181" t="str">
        <f>EUROSTAT_VBE_IND_2005!Z$6</f>
        <v>MK</v>
      </c>
      <c r="AQ181" t="str">
        <f>EUROSTAT_VBE_IND_2005!AG$6</f>
        <v>RS</v>
      </c>
    </row>
    <row r="182" spans="1:43">
      <c r="A182" t="str">
        <f>LEFT(EUROSTAT_VBE_IND_2005!$C$241,8)</f>
        <v>B_101820</v>
      </c>
      <c r="B182" s="28" t="s">
        <v>300</v>
      </c>
      <c r="C182" t="s">
        <v>293</v>
      </c>
      <c r="D182" t="s">
        <v>55</v>
      </c>
      <c r="E182" t="s">
        <v>228</v>
      </c>
      <c r="F182" t="s">
        <v>229</v>
      </c>
      <c r="G182" s="17">
        <f>(SUMIFS(EUROSTAT_VBE_IND_2005!E$7:E$883,EUROSTAT_VBE_IND_2005!$B$7:$B$883,$D182,EUROSTAT_VBE_IND_2005!$C$7:$C$883,"*"&amp;RIGHT($A182,3)&amp;"*",EUROSTAT_VBE_IND_2005!$D$7:$D$883,"211*"))/1000</f>
        <v>4</v>
      </c>
      <c r="H182" s="17">
        <f>(SUMIFS(EUROSTAT_VBE_IND_2005!F$7:F$883,EUROSTAT_VBE_IND_2005!$B$7:$B$883,$D182,EUROSTAT_VBE_IND_2005!$C$7:$C$883,"*"&amp;RIGHT($A182,3)&amp;"*",EUROSTAT_VBE_IND_2005!$D$7:$D$883,"211*"))/1000</f>
        <v>2.911</v>
      </c>
      <c r="I182" s="17">
        <f>(SUMIFS(EUROSTAT_VBE_IND_2005!G$7:G$883,EUROSTAT_VBE_IND_2005!$B$7:$B$883,$D182,EUROSTAT_VBE_IND_2005!$C$7:$C$883,"*"&amp;RIGHT($A182,3)&amp;"*",EUROSTAT_VBE_IND_2005!$D$7:$D$883,"211*"))/1000</f>
        <v>4.965</v>
      </c>
      <c r="J182" s="198"/>
      <c r="K182" s="17">
        <f>(SUMIFS(EUROSTAT_VBE_IND_2005!H$7:H$883,EUROSTAT_VBE_IND_2005!$B$7:$B$883,$D182,EUROSTAT_VBE_IND_2005!$C$7:$C$883,"*"&amp;RIGHT($A182,3)&amp;"*",EUROSTAT_VBE_IND_2005!$D$7:$D$883,"211*"))/1000</f>
        <v>1.488</v>
      </c>
      <c r="L182" s="17">
        <f>(SUMIFS(EUROSTAT_VBE_IND_2005!I$7:I$883,EUROSTAT_VBE_IND_2005!$B$7:$B$883,$D182,EUROSTAT_VBE_IND_2005!$C$7:$C$883,"*"&amp;RIGHT($A182,3)&amp;"*",EUROSTAT_VBE_IND_2005!$D$7:$D$883,"211*"))/1000</f>
        <v>4.767</v>
      </c>
      <c r="M182" s="17">
        <f>(SUMIFS(EUROSTAT_VBE_IND_2005!J$7:J$883,EUROSTAT_VBE_IND_2005!$B$7:$B$883,$D182,EUROSTAT_VBE_IND_2005!$C$7:$C$883,"*"&amp;RIGHT($A182,3)&amp;"*",EUROSTAT_VBE_IND_2005!$D$7:$D$883,"211*"))/1000</f>
        <v>8.942</v>
      </c>
      <c r="N182" s="17">
        <f>(SUMIFS(EUROSTAT_VBE_IND_2005!K$7:K$883,EUROSTAT_VBE_IND_2005!$B$7:$B$883,$D182,EUROSTAT_VBE_IND_2005!$C$7:$C$883,"*"&amp;RIGHT($A182,3)&amp;"*",EUROSTAT_VBE_IND_2005!$D$7:$D$883,"211*"))/1000</f>
        <v>5.512</v>
      </c>
      <c r="O182" s="17">
        <f>(SUMIFS(EUROSTAT_VBE_IND_2005!L$7:L$883,EUROSTAT_VBE_IND_2005!$B$7:$B$883,$D182,EUROSTAT_VBE_IND_2005!$C$7:$C$883,"*"&amp;RIGHT($A182,3)&amp;"*",EUROSTAT_VBE_IND_2005!$D$7:$D$883,"211*"))/1000</f>
        <v>0.244</v>
      </c>
      <c r="P182" s="17">
        <f>(SUMIFS(EUROSTAT_VBE_IND_2005!M$7:M$883,EUROSTAT_VBE_IND_2005!$B$7:$B$883,$D182,EUROSTAT_VBE_IND_2005!$C$7:$C$883,"*"&amp;RIGHT($A182,3)&amp;"*",EUROSTAT_VBE_IND_2005!$D$7:$D$883,"211*"))/1000</f>
        <v>10.99</v>
      </c>
      <c r="Q182" s="17">
        <f>(SUMIFS(EUROSTAT_VBE_IND_2005!N$7:N$883,EUROSTAT_VBE_IND_2005!$B$7:$B$883,$D182,EUROSTAT_VBE_IND_2005!$C$7:$C$883,"*"&amp;RIGHT($A182,3)&amp;"*",EUROSTAT_VBE_IND_2005!$D$7:$D$883,"211*"))/1000</f>
        <v>4.237</v>
      </c>
      <c r="R182" s="17">
        <f>(SUMIFS(EUROSTAT_VBE_IND_2005!O$7:O$883,EUROSTAT_VBE_IND_2005!$B$7:$B$883,$D182,EUROSTAT_VBE_IND_2005!$C$7:$C$883,"*"&amp;RIGHT($A182,3)&amp;"*",EUROSTAT_VBE_IND_2005!$D$7:$D$883,"211*"))/1000</f>
        <v>4.284</v>
      </c>
      <c r="S182" s="17">
        <f>(SUMIFS(EUROSTAT_VBE_IND_2005!P$7:P$883,EUROSTAT_VBE_IND_2005!$B$7:$B$883,$D182,EUROSTAT_VBE_IND_2005!$C$7:$C$883,"*"&amp;RIGHT($A182,3)&amp;"*",EUROSTAT_VBE_IND_2005!$D$7:$D$883,"211*"))/1000</f>
        <v>8.19</v>
      </c>
      <c r="T182" s="17">
        <f>(SUMIFS(EUROSTAT_VBE_IND_2005!Q$7:Q$883,EUROSTAT_VBE_IND_2005!$B$7:$B$883,$D182,EUROSTAT_VBE_IND_2005!$C$7:$C$883,"*"&amp;RIGHT($A182,3)&amp;"*",EUROSTAT_VBE_IND_2005!$D$7:$D$883,"211*"))/1000</f>
        <v>4.217</v>
      </c>
      <c r="U182" s="17">
        <f>(SUMIFS(EUROSTAT_VBE_IND_2005!R$7:R$883,EUROSTAT_VBE_IND_2005!$B$7:$B$883,$D182,EUROSTAT_VBE_IND_2005!$C$7:$C$883,"*"&amp;RIGHT($A182,3)&amp;"*",EUROSTAT_VBE_IND_2005!$D$7:$D$883,"211*"))/1000</f>
        <v>4.503</v>
      </c>
      <c r="V182" s="17">
        <f>(SUMIFS(EUROSTAT_VBE_IND_2005!S$7:S$883,EUROSTAT_VBE_IND_2005!$B$7:$B$883,$D182,EUROSTAT_VBE_IND_2005!$C$7:$C$883,"*"&amp;RIGHT($A182,3)&amp;"*",EUROSTAT_VBE_IND_2005!$D$7:$D$883,"211*"))/1000</f>
        <v>6.18</v>
      </c>
      <c r="W182" s="17">
        <f>(SUMIFS(EUROSTAT_VBE_IND_2005!T$7:T$883,EUROSTAT_VBE_IND_2005!$B$7:$B$883,$D182,EUROSTAT_VBE_IND_2005!$C$7:$C$883,"*"&amp;RIGHT($A182,3)&amp;"*",EUROSTAT_VBE_IND_2005!$D$7:$D$883,"211*"))/1000</f>
        <v>0.393</v>
      </c>
      <c r="X182" s="17">
        <f>(SUMIFS(EUROSTAT_VBE_IND_2005!U$7:U$883,EUROSTAT_VBE_IND_2005!$B$7:$B$883,$D182,EUROSTAT_VBE_IND_2005!$C$7:$C$883,"*"&amp;RIGHT($A182,3)&amp;"*",EUROSTAT_VBE_IND_2005!$D$7:$D$883,"211*"))/1000</f>
        <v>14.357</v>
      </c>
      <c r="Y182" s="17">
        <f>(SUMIFS(EUROSTAT_VBE_IND_2005!V$7:V$883,EUROSTAT_VBE_IND_2005!$B$7:$B$883,$D182,EUROSTAT_VBE_IND_2005!$C$7:$C$883,"*"&amp;RIGHT($A182,3)&amp;"*",EUROSTAT_VBE_IND_2005!$D$7:$D$883,"211*"))/1000</f>
        <v>2.929</v>
      </c>
      <c r="Z182" s="17">
        <f>(SUMIFS(EUROSTAT_VBE_IND_2005!W$7:W$883,EUROSTAT_VBE_IND_2005!$B$7:$B$883,$D182,EUROSTAT_VBE_IND_2005!$C$7:$C$883,"*"&amp;RIGHT($A182,3)&amp;"*",EUROSTAT_VBE_IND_2005!$D$7:$D$883,"211*"))/1000</f>
        <v>2.196</v>
      </c>
      <c r="AA182" s="17">
        <f>(SUMIFS(EUROSTAT_VBE_IND_2005!X$7:X$883,EUROSTAT_VBE_IND_2005!$B$7:$B$883,$D182,EUROSTAT_VBE_IND_2005!$C$7:$C$883,"*"&amp;RIGHT($A182,3)&amp;"*",EUROSTAT_VBE_IND_2005!$D$7:$D$883,"211*"))/1000</f>
        <v>0.682</v>
      </c>
      <c r="AB182" s="17">
        <f>(SUMIFS(EUROSTAT_VBE_IND_2005!AA$7:AA$883,EUROSTAT_VBE_IND_2005!$B$7:$B$883,$D182,EUROSTAT_VBE_IND_2005!$C$7:$C$883,"*"&amp;RIGHT($A182,3)&amp;"*",EUROSTAT_VBE_IND_2005!$D$7:$D$883,"211*"))/1000</f>
        <v>0</v>
      </c>
      <c r="AC182" s="17">
        <f>(SUMIFS(EUROSTAT_VBE_IND_2005!AB$7:AB$883,EUROSTAT_VBE_IND_2005!$B$7:$B$883,$D182,EUROSTAT_VBE_IND_2005!$C$7:$C$883,"*"&amp;RIGHT($A182,3)&amp;"*",EUROSTAT_VBE_IND_2005!$D$7:$D$883,"211*"))/1000</f>
        <v>0.029</v>
      </c>
      <c r="AD182" s="17">
        <f>(SUMIFS(EUROSTAT_VBE_IND_2005!AC$7:AC$883,EUROSTAT_VBE_IND_2005!$B$7:$B$883,$D182,EUROSTAT_VBE_IND_2005!$C$7:$C$883,"*"&amp;RIGHT($A182,3)&amp;"*",EUROSTAT_VBE_IND_2005!$D$7:$D$883,"211*"))/1000</f>
        <v>3.147</v>
      </c>
      <c r="AE182" s="17">
        <f>(SUMIFS(EUROSTAT_VBE_IND_2005!AD$7:AD$883,EUROSTAT_VBE_IND_2005!$B$7:$B$883,$D182,EUROSTAT_VBE_IND_2005!$C$7:$C$883,"*"&amp;RIGHT($A182,3)&amp;"*",EUROSTAT_VBE_IND_2005!$D$7:$D$883,"211*"))/1000</f>
        <v>31.206</v>
      </c>
      <c r="AF182" s="17">
        <f>(SUMIFS(EUROSTAT_VBE_IND_2005!AE$7:AE$883,EUROSTAT_VBE_IND_2005!$B$7:$B$883,$D182,EUROSTAT_VBE_IND_2005!$C$7:$C$883,"*"&amp;RIGHT($A182,3)&amp;"*",EUROSTAT_VBE_IND_2005!$D$7:$D$883,"211*"))/1000</f>
        <v>0.051</v>
      </c>
      <c r="AG182" s="17">
        <f>(SUMIFS(EUROSTAT_VBE_IND_2005!AF$7:AF$883,EUROSTAT_VBE_IND_2005!$B$7:$B$883,$D182,EUROSTAT_VBE_IND_2005!$C$7:$C$883,"*"&amp;RIGHT($A182,3)&amp;"*",EUROSTAT_VBE_IND_2005!$D$7:$D$883,"211*"))/1000</f>
        <v>0</v>
      </c>
      <c r="AH182" s="17">
        <f>(SUMIFS(EUROSTAT_VBE_IND_2005!AH$7:AH$883,EUROSTAT_VBE_IND_2005!$B$7:$B$883,$D182,EUROSTAT_VBE_IND_2005!$C$7:$C$883,"*"&amp;RIGHT($A182,3)&amp;"*",EUROSTAT_VBE_IND_2005!$D$7:$D$883,"211*"))/1000</f>
        <v>6.608</v>
      </c>
      <c r="AI182" s="17">
        <f>(SUMIFS(EUROSTAT_VBE_IND_2005!AI$7:AI$883,EUROSTAT_VBE_IND_2005!$B$7:$B$883,$D182,EUROSTAT_VBE_IND_2005!$C$7:$C$883,"*"&amp;RIGHT($A182,3)&amp;"*",EUROSTAT_VBE_IND_2005!$D$7:$D$883,"211*"))/1000</f>
        <v>0.955</v>
      </c>
      <c r="AJ182" s="17">
        <f>(SUMIFS(EUROSTAT_VBE_IND_2005!AJ$7:AJ$883,EUROSTAT_VBE_IND_2005!$B$7:$B$883,$D182,EUROSTAT_VBE_IND_2005!$C$7:$C$883,"*"&amp;RIGHT($A182,3)&amp;"*",EUROSTAT_VBE_IND_2005!$D$7:$D$883,"211*"))/1000</f>
        <v>4.573</v>
      </c>
      <c r="AK182" s="17">
        <f>(SUMIFS(EUROSTAT_VBE_IND_2005!AK$7:AK$883,EUROSTAT_VBE_IND_2005!$B$7:$B$883,$D182,EUROSTAT_VBE_IND_2005!$C$7:$C$883,"*"&amp;RIGHT($A182,3)&amp;"*",EUROSTAT_VBE_IND_2005!$D$7:$D$883,"211*"))/1000</f>
        <v>28.291</v>
      </c>
      <c r="AL182" s="198"/>
      <c r="AM182" s="198"/>
      <c r="AN182" s="198"/>
      <c r="AO182" s="17">
        <f>(SUMIFS(EUROSTAT_VBE_IND_2005!Y$7:Y$883,EUROSTAT_VBE_IND_2005!$B$7:$B$883,$D182,EUROSTAT_VBE_IND_2005!$C$7:$C$883,"*"&amp;RIGHT($A182,3)&amp;"*",EUROSTAT_VBE_IND_2005!$D$7:$D$883,"211*"))/1000</f>
        <v>0</v>
      </c>
      <c r="AP182" s="17">
        <f>(SUMIFS(EUROSTAT_VBE_IND_2005!Z$7:Z$883,EUROSTAT_VBE_IND_2005!$B$7:$B$883,$D182,EUROSTAT_VBE_IND_2005!$C$7:$C$883,"*"&amp;RIGHT($A182,3)&amp;"*",EUROSTAT_VBE_IND_2005!$D$7:$D$883,"211*"))/1000</f>
        <v>0</v>
      </c>
      <c r="AQ182" s="17">
        <f>(SUMIFS(EUROSTAT_VBE_IND_2005!AG$7:AG$883,EUROSTAT_VBE_IND_2005!$B$7:$B$883,$D182,EUROSTAT_VBE_IND_2005!$C$7:$C$883,"*"&amp;RIGHT($A182,3)&amp;"*",EUROSTAT_VBE_IND_2005!$D$7:$D$883,"211*"))/1000</f>
        <v>1.553</v>
      </c>
    </row>
    <row r="183" spans="1:43">
      <c r="A183" t="str">
        <f>LEFT(EUROSTAT_VBE_IND_2005!$C$241,8)</f>
        <v>B_101820</v>
      </c>
      <c r="B183" s="28" t="s">
        <v>300</v>
      </c>
      <c r="C183" t="s">
        <v>293</v>
      </c>
      <c r="D183" t="s">
        <v>55</v>
      </c>
      <c r="E183" t="s">
        <v>230</v>
      </c>
      <c r="F183" t="s">
        <v>250</v>
      </c>
      <c r="G183" s="17">
        <f>(SUMIFS(EUROSTAT_VBE_IND_2005!E$7:E$883,EUROSTAT_VBE_IND_2005!$B$7:$B$883,$D183,EUROSTAT_VBE_IND_2005!$C$7:$C$883,"*"&amp;RIGHT($A183,3)&amp;"*",EUROSTAT_VBE_IND_2005!$D$7:$D$883,"2210*"))/1000+(SUMIFS(EUROSTAT_VBE_IND_2005!E$7:E$883,EUROSTAT_VBE_IND_2005!$B$7:$B$883,$D183,EUROSTAT_VBE_IND_2005!$C$7:$C$883,"*"&amp;RIGHT($A183,3)&amp;"*",EUROSTAT_VBE_IND_2005!$D$7:$D$883,"23*"))/1000+(SUMIFS(EUROSTAT_VBE_IND_2005!E$7:E$883,EUROSTAT_VBE_IND_2005!$B$7:$B$883,$D183,EUROSTAT_VBE_IND_2005!$C$7:$C$883,"*"&amp;RIGHT($A183,3)&amp;"*",EUROSTAT_VBE_IND_2005!$D$7:$D$883,"5544*"))/1000</f>
        <v>0.061</v>
      </c>
      <c r="H183" s="17">
        <f>(SUMIFS(EUROSTAT_VBE_IND_2005!F$7:F$883,EUROSTAT_VBE_IND_2005!$B$7:$B$883,$D183,EUROSTAT_VBE_IND_2005!$C$7:$C$883,"*"&amp;RIGHT($A183,3)&amp;"*",EUROSTAT_VBE_IND_2005!$D$7:$D$883,"2210*"))/1000+(SUMIFS(EUROSTAT_VBE_IND_2005!F$7:F$883,EUROSTAT_VBE_IND_2005!$B$7:$B$883,$D183,EUROSTAT_VBE_IND_2005!$C$7:$C$883,"*"&amp;RIGHT($A183,3)&amp;"*",EUROSTAT_VBE_IND_2005!$D$7:$D$883,"23*"))/1000+(SUMIFS(EUROSTAT_VBE_IND_2005!F$7:F$883,EUROSTAT_VBE_IND_2005!$B$7:$B$883,$D183,EUROSTAT_VBE_IND_2005!$C$7:$C$883,"*"&amp;RIGHT($A183,3)&amp;"*",EUROSTAT_VBE_IND_2005!$D$7:$D$883,"5544*"))/1000</f>
        <v>0</v>
      </c>
      <c r="I183" s="17">
        <f>(SUMIFS(EUROSTAT_VBE_IND_2005!G$7:G$883,EUROSTAT_VBE_IND_2005!$B$7:$B$883,$D183,EUROSTAT_VBE_IND_2005!$C$7:$C$883,"*"&amp;RIGHT($A183,3)&amp;"*",EUROSTAT_VBE_IND_2005!$D$7:$D$883,"2210*"))/1000+(SUMIFS(EUROSTAT_VBE_IND_2005!G$7:G$883,EUROSTAT_VBE_IND_2005!$B$7:$B$883,$D183,EUROSTAT_VBE_IND_2005!$C$7:$C$883,"*"&amp;RIGHT($A183,3)&amp;"*",EUROSTAT_VBE_IND_2005!$D$7:$D$883,"23*"))/1000+(SUMIFS(EUROSTAT_VBE_IND_2005!G$7:G$883,EUROSTAT_VBE_IND_2005!$B$7:$B$883,$D183,EUROSTAT_VBE_IND_2005!$C$7:$C$883,"*"&amp;RIGHT($A183,3)&amp;"*",EUROSTAT_VBE_IND_2005!$D$7:$D$883,"5544*"))/1000</f>
        <v>0.896</v>
      </c>
      <c r="J183" s="198"/>
      <c r="K183" s="17">
        <f>(SUMIFS(EUROSTAT_VBE_IND_2005!H$7:H$883,EUROSTAT_VBE_IND_2005!$B$7:$B$883,$D183,EUROSTAT_VBE_IND_2005!$C$7:$C$883,"*"&amp;RIGHT($A183,3)&amp;"*",EUROSTAT_VBE_IND_2005!$D$7:$D$883,"2210*"))/1000+(SUMIFS(EUROSTAT_VBE_IND_2005!H$7:H$883,EUROSTAT_VBE_IND_2005!$B$7:$B$883,$D183,EUROSTAT_VBE_IND_2005!$C$7:$C$883,"*"&amp;RIGHT($A183,3)&amp;"*",EUROSTAT_VBE_IND_2005!$D$7:$D$883,"23*"))/1000+(SUMIFS(EUROSTAT_VBE_IND_2005!H$7:H$883,EUROSTAT_VBE_IND_2005!$B$7:$B$883,$D183,EUROSTAT_VBE_IND_2005!$C$7:$C$883,"*"&amp;RIGHT($A183,3)&amp;"*",EUROSTAT_VBE_IND_2005!$D$7:$D$883,"5544*"))/1000</f>
        <v>0</v>
      </c>
      <c r="L183" s="17">
        <f>(SUMIFS(EUROSTAT_VBE_IND_2005!I$7:I$883,EUROSTAT_VBE_IND_2005!$B$7:$B$883,$D183,EUROSTAT_VBE_IND_2005!$C$7:$C$883,"*"&amp;RIGHT($A183,3)&amp;"*",EUROSTAT_VBE_IND_2005!$D$7:$D$883,"2210*"))/1000+(SUMIFS(EUROSTAT_VBE_IND_2005!I$7:I$883,EUROSTAT_VBE_IND_2005!$B$7:$B$883,$D183,EUROSTAT_VBE_IND_2005!$C$7:$C$883,"*"&amp;RIGHT($A183,3)&amp;"*",EUROSTAT_VBE_IND_2005!$D$7:$D$883,"23*"))/1000+(SUMIFS(EUROSTAT_VBE_IND_2005!I$7:I$883,EUROSTAT_VBE_IND_2005!$B$7:$B$883,$D183,EUROSTAT_VBE_IND_2005!$C$7:$C$883,"*"&amp;RIGHT($A183,3)&amp;"*",EUROSTAT_VBE_IND_2005!$D$7:$D$883,"5544*"))/1000</f>
        <v>0.331</v>
      </c>
      <c r="M183" s="17">
        <f>(SUMIFS(EUROSTAT_VBE_IND_2005!J$7:J$883,EUROSTAT_VBE_IND_2005!$B$7:$B$883,$D183,EUROSTAT_VBE_IND_2005!$C$7:$C$883,"*"&amp;RIGHT($A183,3)&amp;"*",EUROSTAT_VBE_IND_2005!$D$7:$D$883,"2210*"))/1000+(SUMIFS(EUROSTAT_VBE_IND_2005!J$7:J$883,EUROSTAT_VBE_IND_2005!$B$7:$B$883,$D183,EUROSTAT_VBE_IND_2005!$C$7:$C$883,"*"&amp;RIGHT($A183,3)&amp;"*",EUROSTAT_VBE_IND_2005!$D$7:$D$883,"23*"))/1000+(SUMIFS(EUROSTAT_VBE_IND_2005!J$7:J$883,EUROSTAT_VBE_IND_2005!$B$7:$B$883,$D183,EUROSTAT_VBE_IND_2005!$C$7:$C$883,"*"&amp;RIGHT($A183,3)&amp;"*",EUROSTAT_VBE_IND_2005!$D$7:$D$883,"5544*"))/1000</f>
        <v>0.075</v>
      </c>
      <c r="N183" s="17">
        <f>(SUMIFS(EUROSTAT_VBE_IND_2005!K$7:K$883,EUROSTAT_VBE_IND_2005!$B$7:$B$883,$D183,EUROSTAT_VBE_IND_2005!$C$7:$C$883,"*"&amp;RIGHT($A183,3)&amp;"*",EUROSTAT_VBE_IND_2005!$D$7:$D$883,"2210*"))/1000+(SUMIFS(EUROSTAT_VBE_IND_2005!K$7:K$883,EUROSTAT_VBE_IND_2005!$B$7:$B$883,$D183,EUROSTAT_VBE_IND_2005!$C$7:$C$883,"*"&amp;RIGHT($A183,3)&amp;"*",EUROSTAT_VBE_IND_2005!$D$7:$D$883,"23*"))/1000+(SUMIFS(EUROSTAT_VBE_IND_2005!K$7:K$883,EUROSTAT_VBE_IND_2005!$B$7:$B$883,$D183,EUROSTAT_VBE_IND_2005!$C$7:$C$883,"*"&amp;RIGHT($A183,3)&amp;"*",EUROSTAT_VBE_IND_2005!$D$7:$D$883,"5544*"))/1000</f>
        <v>0</v>
      </c>
      <c r="O183" s="17">
        <f>(SUMIFS(EUROSTAT_VBE_IND_2005!L$7:L$883,EUROSTAT_VBE_IND_2005!$B$7:$B$883,$D183,EUROSTAT_VBE_IND_2005!$C$7:$C$883,"*"&amp;RIGHT($A183,3)&amp;"*",EUROSTAT_VBE_IND_2005!$D$7:$D$883,"2210*"))/1000+(SUMIFS(EUROSTAT_VBE_IND_2005!L$7:L$883,EUROSTAT_VBE_IND_2005!$B$7:$B$883,$D183,EUROSTAT_VBE_IND_2005!$C$7:$C$883,"*"&amp;RIGHT($A183,3)&amp;"*",EUROSTAT_VBE_IND_2005!$D$7:$D$883,"23*"))/1000+(SUMIFS(EUROSTAT_VBE_IND_2005!L$7:L$883,EUROSTAT_VBE_IND_2005!$B$7:$B$883,$D183,EUROSTAT_VBE_IND_2005!$C$7:$C$883,"*"&amp;RIGHT($A183,3)&amp;"*",EUROSTAT_VBE_IND_2005!$D$7:$D$883,"5544*"))/1000</f>
        <v>0.139</v>
      </c>
      <c r="P183" s="17">
        <f>(SUMIFS(EUROSTAT_VBE_IND_2005!M$7:M$883,EUROSTAT_VBE_IND_2005!$B$7:$B$883,$D183,EUROSTAT_VBE_IND_2005!$C$7:$C$883,"*"&amp;RIGHT($A183,3)&amp;"*",EUROSTAT_VBE_IND_2005!$D$7:$D$883,"2210*"))/1000+(SUMIFS(EUROSTAT_VBE_IND_2005!M$7:M$883,EUROSTAT_VBE_IND_2005!$B$7:$B$883,$D183,EUROSTAT_VBE_IND_2005!$C$7:$C$883,"*"&amp;RIGHT($A183,3)&amp;"*",EUROSTAT_VBE_IND_2005!$D$7:$D$883,"23*"))/1000+(SUMIFS(EUROSTAT_VBE_IND_2005!M$7:M$883,EUROSTAT_VBE_IND_2005!$B$7:$B$883,$D183,EUROSTAT_VBE_IND_2005!$C$7:$C$883,"*"&amp;RIGHT($A183,3)&amp;"*",EUROSTAT_VBE_IND_2005!$D$7:$D$883,"5544*"))/1000</f>
        <v>0</v>
      </c>
      <c r="Q183" s="17">
        <f>(SUMIFS(EUROSTAT_VBE_IND_2005!N$7:N$883,EUROSTAT_VBE_IND_2005!$B$7:$B$883,$D183,EUROSTAT_VBE_IND_2005!$C$7:$C$883,"*"&amp;RIGHT($A183,3)&amp;"*",EUROSTAT_VBE_IND_2005!$D$7:$D$883,"2210*"))/1000+(SUMIFS(EUROSTAT_VBE_IND_2005!N$7:N$883,EUROSTAT_VBE_IND_2005!$B$7:$B$883,$D183,EUROSTAT_VBE_IND_2005!$C$7:$C$883,"*"&amp;RIGHT($A183,3)&amp;"*",EUROSTAT_VBE_IND_2005!$D$7:$D$883,"23*"))/1000+(SUMIFS(EUROSTAT_VBE_IND_2005!N$7:N$883,EUROSTAT_VBE_IND_2005!$B$7:$B$883,$D183,EUROSTAT_VBE_IND_2005!$C$7:$C$883,"*"&amp;RIGHT($A183,3)&amp;"*",EUROSTAT_VBE_IND_2005!$D$7:$D$883,"5544*"))/1000</f>
        <v>0</v>
      </c>
      <c r="R183" s="17">
        <f>(SUMIFS(EUROSTAT_VBE_IND_2005!O$7:O$883,EUROSTAT_VBE_IND_2005!$B$7:$B$883,$D183,EUROSTAT_VBE_IND_2005!$C$7:$C$883,"*"&amp;RIGHT($A183,3)&amp;"*",EUROSTAT_VBE_IND_2005!$D$7:$D$883,"2210*"))/1000+(SUMIFS(EUROSTAT_VBE_IND_2005!O$7:O$883,EUROSTAT_VBE_IND_2005!$B$7:$B$883,$D183,EUROSTAT_VBE_IND_2005!$C$7:$C$883,"*"&amp;RIGHT($A183,3)&amp;"*",EUROSTAT_VBE_IND_2005!$D$7:$D$883,"23*"))/1000+(SUMIFS(EUROSTAT_VBE_IND_2005!O$7:O$883,EUROSTAT_VBE_IND_2005!$B$7:$B$883,$D183,EUROSTAT_VBE_IND_2005!$C$7:$C$883,"*"&amp;RIGHT($A183,3)&amp;"*",EUROSTAT_VBE_IND_2005!$D$7:$D$883,"5544*"))/1000</f>
        <v>0</v>
      </c>
      <c r="S183" s="17">
        <f>(SUMIFS(EUROSTAT_VBE_IND_2005!P$7:P$883,EUROSTAT_VBE_IND_2005!$B$7:$B$883,$D183,EUROSTAT_VBE_IND_2005!$C$7:$C$883,"*"&amp;RIGHT($A183,3)&amp;"*",EUROSTAT_VBE_IND_2005!$D$7:$D$883,"2210*"))/1000+(SUMIFS(EUROSTAT_VBE_IND_2005!P$7:P$883,EUROSTAT_VBE_IND_2005!$B$7:$B$883,$D183,EUROSTAT_VBE_IND_2005!$C$7:$C$883,"*"&amp;RIGHT($A183,3)&amp;"*",EUROSTAT_VBE_IND_2005!$D$7:$D$883,"23*"))/1000+(SUMIFS(EUROSTAT_VBE_IND_2005!P$7:P$883,EUROSTAT_VBE_IND_2005!$B$7:$B$883,$D183,EUROSTAT_VBE_IND_2005!$C$7:$C$883,"*"&amp;RIGHT($A183,3)&amp;"*",EUROSTAT_VBE_IND_2005!$D$7:$D$883,"5544*"))/1000</f>
        <v>0</v>
      </c>
      <c r="T183" s="17">
        <f>(SUMIFS(EUROSTAT_VBE_IND_2005!Q$7:Q$883,EUROSTAT_VBE_IND_2005!$B$7:$B$883,$D183,EUROSTAT_VBE_IND_2005!$C$7:$C$883,"*"&amp;RIGHT($A183,3)&amp;"*",EUROSTAT_VBE_IND_2005!$D$7:$D$883,"2210*"))/1000+(SUMIFS(EUROSTAT_VBE_IND_2005!Q$7:Q$883,EUROSTAT_VBE_IND_2005!$B$7:$B$883,$D183,EUROSTAT_VBE_IND_2005!$C$7:$C$883,"*"&amp;RIGHT($A183,3)&amp;"*",EUROSTAT_VBE_IND_2005!$D$7:$D$883,"23*"))/1000+(SUMIFS(EUROSTAT_VBE_IND_2005!Q$7:Q$883,EUROSTAT_VBE_IND_2005!$B$7:$B$883,$D183,EUROSTAT_VBE_IND_2005!$C$7:$C$883,"*"&amp;RIGHT($A183,3)&amp;"*",EUROSTAT_VBE_IND_2005!$D$7:$D$883,"5544*"))/1000</f>
        <v>0.086</v>
      </c>
      <c r="U183" s="17">
        <f>(SUMIFS(EUROSTAT_VBE_IND_2005!R$7:R$883,EUROSTAT_VBE_IND_2005!$B$7:$B$883,$D183,EUROSTAT_VBE_IND_2005!$C$7:$C$883,"*"&amp;RIGHT($A183,3)&amp;"*",EUROSTAT_VBE_IND_2005!$D$7:$D$883,"2210*"))/1000+(SUMIFS(EUROSTAT_VBE_IND_2005!R$7:R$883,EUROSTAT_VBE_IND_2005!$B$7:$B$883,$D183,EUROSTAT_VBE_IND_2005!$C$7:$C$883,"*"&amp;RIGHT($A183,3)&amp;"*",EUROSTAT_VBE_IND_2005!$D$7:$D$883,"23*"))/1000+(SUMIFS(EUROSTAT_VBE_IND_2005!R$7:R$883,EUROSTAT_VBE_IND_2005!$B$7:$B$883,$D183,EUROSTAT_VBE_IND_2005!$C$7:$C$883,"*"&amp;RIGHT($A183,3)&amp;"*",EUROSTAT_VBE_IND_2005!$D$7:$D$883,"5544*"))/1000</f>
        <v>0</v>
      </c>
      <c r="V183" s="17">
        <f>(SUMIFS(EUROSTAT_VBE_IND_2005!S$7:S$883,EUROSTAT_VBE_IND_2005!$B$7:$B$883,$D183,EUROSTAT_VBE_IND_2005!$C$7:$C$883,"*"&amp;RIGHT($A183,3)&amp;"*",EUROSTAT_VBE_IND_2005!$D$7:$D$883,"2210*"))/1000+(SUMIFS(EUROSTAT_VBE_IND_2005!S$7:S$883,EUROSTAT_VBE_IND_2005!$B$7:$B$883,$D183,EUROSTAT_VBE_IND_2005!$C$7:$C$883,"*"&amp;RIGHT($A183,3)&amp;"*",EUROSTAT_VBE_IND_2005!$D$7:$D$883,"23*"))/1000+(SUMIFS(EUROSTAT_VBE_IND_2005!S$7:S$883,EUROSTAT_VBE_IND_2005!$B$7:$B$883,$D183,EUROSTAT_VBE_IND_2005!$C$7:$C$883,"*"&amp;RIGHT($A183,3)&amp;"*",EUROSTAT_VBE_IND_2005!$D$7:$D$883,"5544*"))/1000</f>
        <v>0</v>
      </c>
      <c r="W183" s="17">
        <f>(SUMIFS(EUROSTAT_VBE_IND_2005!T$7:T$883,EUROSTAT_VBE_IND_2005!$B$7:$B$883,$D183,EUROSTAT_VBE_IND_2005!$C$7:$C$883,"*"&amp;RIGHT($A183,3)&amp;"*",EUROSTAT_VBE_IND_2005!$D$7:$D$883,"2210*"))/1000+(SUMIFS(EUROSTAT_VBE_IND_2005!T$7:T$883,EUROSTAT_VBE_IND_2005!$B$7:$B$883,$D183,EUROSTAT_VBE_IND_2005!$C$7:$C$883,"*"&amp;RIGHT($A183,3)&amp;"*",EUROSTAT_VBE_IND_2005!$D$7:$D$883,"23*"))/1000+(SUMIFS(EUROSTAT_VBE_IND_2005!T$7:T$883,EUROSTAT_VBE_IND_2005!$B$7:$B$883,$D183,EUROSTAT_VBE_IND_2005!$C$7:$C$883,"*"&amp;RIGHT($A183,3)&amp;"*",EUROSTAT_VBE_IND_2005!$D$7:$D$883,"5544*"))/1000</f>
        <v>0</v>
      </c>
      <c r="X183" s="17">
        <f>(SUMIFS(EUROSTAT_VBE_IND_2005!U$7:U$883,EUROSTAT_VBE_IND_2005!$B$7:$B$883,$D183,EUROSTAT_VBE_IND_2005!$C$7:$C$883,"*"&amp;RIGHT($A183,3)&amp;"*",EUROSTAT_VBE_IND_2005!$D$7:$D$883,"2210*"))/1000+(SUMIFS(EUROSTAT_VBE_IND_2005!U$7:U$883,EUROSTAT_VBE_IND_2005!$B$7:$B$883,$D183,EUROSTAT_VBE_IND_2005!$C$7:$C$883,"*"&amp;RIGHT($A183,3)&amp;"*",EUROSTAT_VBE_IND_2005!$D$7:$D$883,"23*"))/1000+(SUMIFS(EUROSTAT_VBE_IND_2005!U$7:U$883,EUROSTAT_VBE_IND_2005!$B$7:$B$883,$D183,EUROSTAT_VBE_IND_2005!$C$7:$C$883,"*"&amp;RIGHT($A183,3)&amp;"*",EUROSTAT_VBE_IND_2005!$D$7:$D$883,"5544*"))/1000</f>
        <v>0.084</v>
      </c>
      <c r="Y183" s="17">
        <f>(SUMIFS(EUROSTAT_VBE_IND_2005!V$7:V$883,EUROSTAT_VBE_IND_2005!$B$7:$B$883,$D183,EUROSTAT_VBE_IND_2005!$C$7:$C$883,"*"&amp;RIGHT($A183,3)&amp;"*",EUROSTAT_VBE_IND_2005!$D$7:$D$883,"2210*"))/1000+(SUMIFS(EUROSTAT_VBE_IND_2005!V$7:V$883,EUROSTAT_VBE_IND_2005!$B$7:$B$883,$D183,EUROSTAT_VBE_IND_2005!$C$7:$C$883,"*"&amp;RIGHT($A183,3)&amp;"*",EUROSTAT_VBE_IND_2005!$D$7:$D$883,"23*"))/1000+(SUMIFS(EUROSTAT_VBE_IND_2005!V$7:V$883,EUROSTAT_VBE_IND_2005!$B$7:$B$883,$D183,EUROSTAT_VBE_IND_2005!$C$7:$C$883,"*"&amp;RIGHT($A183,3)&amp;"*",EUROSTAT_VBE_IND_2005!$D$7:$D$883,"5544*"))/1000</f>
        <v>0</v>
      </c>
      <c r="Z183" s="17">
        <f>(SUMIFS(EUROSTAT_VBE_IND_2005!W$7:W$883,EUROSTAT_VBE_IND_2005!$B$7:$B$883,$D183,EUROSTAT_VBE_IND_2005!$C$7:$C$883,"*"&amp;RIGHT($A183,3)&amp;"*",EUROSTAT_VBE_IND_2005!$D$7:$D$883,"2210*"))/1000+(SUMIFS(EUROSTAT_VBE_IND_2005!W$7:W$883,EUROSTAT_VBE_IND_2005!$B$7:$B$883,$D183,EUROSTAT_VBE_IND_2005!$C$7:$C$883,"*"&amp;RIGHT($A183,3)&amp;"*",EUROSTAT_VBE_IND_2005!$D$7:$D$883,"23*"))/1000+(SUMIFS(EUROSTAT_VBE_IND_2005!W$7:W$883,EUROSTAT_VBE_IND_2005!$B$7:$B$883,$D183,EUROSTAT_VBE_IND_2005!$C$7:$C$883,"*"&amp;RIGHT($A183,3)&amp;"*",EUROSTAT_VBE_IND_2005!$D$7:$D$883,"5544*"))/1000</f>
        <v>0</v>
      </c>
      <c r="AA183" s="17">
        <f>(SUMIFS(EUROSTAT_VBE_IND_2005!X$7:X$883,EUROSTAT_VBE_IND_2005!$B$7:$B$883,$D183,EUROSTAT_VBE_IND_2005!$C$7:$C$883,"*"&amp;RIGHT($A183,3)&amp;"*",EUROSTAT_VBE_IND_2005!$D$7:$D$883,"2210*"))/1000+(SUMIFS(EUROSTAT_VBE_IND_2005!X$7:X$883,EUROSTAT_VBE_IND_2005!$B$7:$B$883,$D183,EUROSTAT_VBE_IND_2005!$C$7:$C$883,"*"&amp;RIGHT($A183,3)&amp;"*",EUROSTAT_VBE_IND_2005!$D$7:$D$883,"23*"))/1000+(SUMIFS(EUROSTAT_VBE_IND_2005!X$7:X$883,EUROSTAT_VBE_IND_2005!$B$7:$B$883,$D183,EUROSTAT_VBE_IND_2005!$C$7:$C$883,"*"&amp;RIGHT($A183,3)&amp;"*",EUROSTAT_VBE_IND_2005!$D$7:$D$883,"5544*"))/1000</f>
        <v>0</v>
      </c>
      <c r="AB183" s="17">
        <f>(SUMIFS(EUROSTAT_VBE_IND_2005!AA$7:AA$883,EUROSTAT_VBE_IND_2005!$B$7:$B$883,$D183,EUROSTAT_VBE_IND_2005!$C$7:$C$883,"*"&amp;RIGHT($A183,3)&amp;"*",EUROSTAT_VBE_IND_2005!$D$7:$D$883,"2210*"))/1000+(SUMIFS(EUROSTAT_VBE_IND_2005!AA$7:AA$883,EUROSTAT_VBE_IND_2005!$B$7:$B$883,$D183,EUROSTAT_VBE_IND_2005!$C$7:$C$883,"*"&amp;RIGHT($A183,3)&amp;"*",EUROSTAT_VBE_IND_2005!$D$7:$D$883,"23*"))/1000+(SUMIFS(EUROSTAT_VBE_IND_2005!AA$7:AA$883,EUROSTAT_VBE_IND_2005!$B$7:$B$883,$D183,EUROSTAT_VBE_IND_2005!$C$7:$C$883,"*"&amp;RIGHT($A183,3)&amp;"*",EUROSTAT_VBE_IND_2005!$D$7:$D$883,"5544*"))/1000</f>
        <v>0</v>
      </c>
      <c r="AC183" s="17">
        <f>(SUMIFS(EUROSTAT_VBE_IND_2005!AB$7:AB$883,EUROSTAT_VBE_IND_2005!$B$7:$B$883,$D183,EUROSTAT_VBE_IND_2005!$C$7:$C$883,"*"&amp;RIGHT($A183,3)&amp;"*",EUROSTAT_VBE_IND_2005!$D$7:$D$883,"2210*"))/1000+(SUMIFS(EUROSTAT_VBE_IND_2005!AB$7:AB$883,EUROSTAT_VBE_IND_2005!$B$7:$B$883,$D183,EUROSTAT_VBE_IND_2005!$C$7:$C$883,"*"&amp;RIGHT($A183,3)&amp;"*",EUROSTAT_VBE_IND_2005!$D$7:$D$883,"23*"))/1000+(SUMIFS(EUROSTAT_VBE_IND_2005!AB$7:AB$883,EUROSTAT_VBE_IND_2005!$B$7:$B$883,$D183,EUROSTAT_VBE_IND_2005!$C$7:$C$883,"*"&amp;RIGHT($A183,3)&amp;"*",EUROSTAT_VBE_IND_2005!$D$7:$D$883,"5544*"))/1000</f>
        <v>0.48</v>
      </c>
      <c r="AD183" s="17">
        <f>(SUMIFS(EUROSTAT_VBE_IND_2005!AC$7:AC$883,EUROSTAT_VBE_IND_2005!$B$7:$B$883,$D183,EUROSTAT_VBE_IND_2005!$C$7:$C$883,"*"&amp;RIGHT($A183,3)&amp;"*",EUROSTAT_VBE_IND_2005!$D$7:$D$883,"2210*"))/1000+(SUMIFS(EUROSTAT_VBE_IND_2005!AC$7:AC$883,EUROSTAT_VBE_IND_2005!$B$7:$B$883,$D183,EUROSTAT_VBE_IND_2005!$C$7:$C$883,"*"&amp;RIGHT($A183,3)&amp;"*",EUROSTAT_VBE_IND_2005!$D$7:$D$883,"23*"))/1000+(SUMIFS(EUROSTAT_VBE_IND_2005!AC$7:AC$883,EUROSTAT_VBE_IND_2005!$B$7:$B$883,$D183,EUROSTAT_VBE_IND_2005!$C$7:$C$883,"*"&amp;RIGHT($A183,3)&amp;"*",EUROSTAT_VBE_IND_2005!$D$7:$D$883,"5544*"))/1000</f>
        <v>0</v>
      </c>
      <c r="AE183" s="17">
        <f>(SUMIFS(EUROSTAT_VBE_IND_2005!AD$7:AD$883,EUROSTAT_VBE_IND_2005!$B$7:$B$883,$D183,EUROSTAT_VBE_IND_2005!$C$7:$C$883,"*"&amp;RIGHT($A183,3)&amp;"*",EUROSTAT_VBE_IND_2005!$D$7:$D$883,"2210*"))/1000+(SUMIFS(EUROSTAT_VBE_IND_2005!AD$7:AD$883,EUROSTAT_VBE_IND_2005!$B$7:$B$883,$D183,EUROSTAT_VBE_IND_2005!$C$7:$C$883,"*"&amp;RIGHT($A183,3)&amp;"*",EUROSTAT_VBE_IND_2005!$D$7:$D$883,"23*"))/1000+(SUMIFS(EUROSTAT_VBE_IND_2005!AD$7:AD$883,EUROSTAT_VBE_IND_2005!$B$7:$B$883,$D183,EUROSTAT_VBE_IND_2005!$C$7:$C$883,"*"&amp;RIGHT($A183,3)&amp;"*",EUROSTAT_VBE_IND_2005!$D$7:$D$883,"5544*"))/1000</f>
        <v>0</v>
      </c>
      <c r="AF183" s="17">
        <f>(SUMIFS(EUROSTAT_VBE_IND_2005!AE$7:AE$883,EUROSTAT_VBE_IND_2005!$B$7:$B$883,$D183,EUROSTAT_VBE_IND_2005!$C$7:$C$883,"*"&amp;RIGHT($A183,3)&amp;"*",EUROSTAT_VBE_IND_2005!$D$7:$D$883,"2210*"))/1000+(SUMIFS(EUROSTAT_VBE_IND_2005!AE$7:AE$883,EUROSTAT_VBE_IND_2005!$B$7:$B$883,$D183,EUROSTAT_VBE_IND_2005!$C$7:$C$883,"*"&amp;RIGHT($A183,3)&amp;"*",EUROSTAT_VBE_IND_2005!$D$7:$D$883,"23*"))/1000+(SUMIFS(EUROSTAT_VBE_IND_2005!AE$7:AE$883,EUROSTAT_VBE_IND_2005!$B$7:$B$883,$D183,EUROSTAT_VBE_IND_2005!$C$7:$C$883,"*"&amp;RIGHT($A183,3)&amp;"*",EUROSTAT_VBE_IND_2005!$D$7:$D$883,"5544*"))/1000</f>
        <v>0</v>
      </c>
      <c r="AG183" s="17">
        <f>(SUMIFS(EUROSTAT_VBE_IND_2005!AF$7:AF$883,EUROSTAT_VBE_IND_2005!$B$7:$B$883,$D183,EUROSTAT_VBE_IND_2005!$C$7:$C$883,"*"&amp;RIGHT($A183,3)&amp;"*",EUROSTAT_VBE_IND_2005!$D$7:$D$883,"2210*"))/1000+(SUMIFS(EUROSTAT_VBE_IND_2005!AF$7:AF$883,EUROSTAT_VBE_IND_2005!$B$7:$B$883,$D183,EUROSTAT_VBE_IND_2005!$C$7:$C$883,"*"&amp;RIGHT($A183,3)&amp;"*",EUROSTAT_VBE_IND_2005!$D$7:$D$883,"23*"))/1000+(SUMIFS(EUROSTAT_VBE_IND_2005!AF$7:AF$883,EUROSTAT_VBE_IND_2005!$B$7:$B$883,$D183,EUROSTAT_VBE_IND_2005!$C$7:$C$883,"*"&amp;RIGHT($A183,3)&amp;"*",EUROSTAT_VBE_IND_2005!$D$7:$D$883,"5544*"))/1000</f>
        <v>1.168</v>
      </c>
      <c r="AH183" s="17">
        <f>(SUMIFS(EUROSTAT_VBE_IND_2005!AH$7:AH$883,EUROSTAT_VBE_IND_2005!$B$7:$B$883,$D183,EUROSTAT_VBE_IND_2005!$C$7:$C$883,"*"&amp;RIGHT($A183,3)&amp;"*",EUROSTAT_VBE_IND_2005!$D$7:$D$883,"2210*"))/1000+(SUMIFS(EUROSTAT_VBE_IND_2005!AH$7:AH$883,EUROSTAT_VBE_IND_2005!$B$7:$B$883,$D183,EUROSTAT_VBE_IND_2005!$C$7:$C$883,"*"&amp;RIGHT($A183,3)&amp;"*",EUROSTAT_VBE_IND_2005!$D$7:$D$883,"23*"))/1000+(SUMIFS(EUROSTAT_VBE_IND_2005!AH$7:AH$883,EUROSTAT_VBE_IND_2005!$B$7:$B$883,$D183,EUROSTAT_VBE_IND_2005!$C$7:$C$883,"*"&amp;RIGHT($A183,3)&amp;"*",EUROSTAT_VBE_IND_2005!$D$7:$D$883,"5544*"))/1000</f>
        <v>0</v>
      </c>
      <c r="AI183" s="17">
        <f>(SUMIFS(EUROSTAT_VBE_IND_2005!AI$7:AI$883,EUROSTAT_VBE_IND_2005!$B$7:$B$883,$D183,EUROSTAT_VBE_IND_2005!$C$7:$C$883,"*"&amp;RIGHT($A183,3)&amp;"*",EUROSTAT_VBE_IND_2005!$D$7:$D$883,"2210*"))/1000+(SUMIFS(EUROSTAT_VBE_IND_2005!AI$7:AI$883,EUROSTAT_VBE_IND_2005!$B$7:$B$883,$D183,EUROSTAT_VBE_IND_2005!$C$7:$C$883,"*"&amp;RIGHT($A183,3)&amp;"*",EUROSTAT_VBE_IND_2005!$D$7:$D$883,"23*"))/1000+(SUMIFS(EUROSTAT_VBE_IND_2005!AI$7:AI$883,EUROSTAT_VBE_IND_2005!$B$7:$B$883,$D183,EUROSTAT_VBE_IND_2005!$C$7:$C$883,"*"&amp;RIGHT($A183,3)&amp;"*",EUROSTAT_VBE_IND_2005!$D$7:$D$883,"5544*"))/1000</f>
        <v>0</v>
      </c>
      <c r="AJ183" s="17">
        <f>(SUMIFS(EUROSTAT_VBE_IND_2005!AJ$7:AJ$883,EUROSTAT_VBE_IND_2005!$B$7:$B$883,$D183,EUROSTAT_VBE_IND_2005!$C$7:$C$883,"*"&amp;RIGHT($A183,3)&amp;"*",EUROSTAT_VBE_IND_2005!$D$7:$D$883,"2210*"))/1000+(SUMIFS(EUROSTAT_VBE_IND_2005!AJ$7:AJ$883,EUROSTAT_VBE_IND_2005!$B$7:$B$883,$D183,EUROSTAT_VBE_IND_2005!$C$7:$C$883,"*"&amp;RIGHT($A183,3)&amp;"*",EUROSTAT_VBE_IND_2005!$D$7:$D$883,"23*"))/1000+(SUMIFS(EUROSTAT_VBE_IND_2005!AJ$7:AJ$883,EUROSTAT_VBE_IND_2005!$B$7:$B$883,$D183,EUROSTAT_VBE_IND_2005!$C$7:$C$883,"*"&amp;RIGHT($A183,3)&amp;"*",EUROSTAT_VBE_IND_2005!$D$7:$D$883,"5544*"))/1000</f>
        <v>0</v>
      </c>
      <c r="AK183" s="17">
        <f>(SUMIFS(EUROSTAT_VBE_IND_2005!AK$7:AK$883,EUROSTAT_VBE_IND_2005!$B$7:$B$883,$D183,EUROSTAT_VBE_IND_2005!$C$7:$C$883,"*"&amp;RIGHT($A183,3)&amp;"*",EUROSTAT_VBE_IND_2005!$D$7:$D$883,"2210*"))/1000+(SUMIFS(EUROSTAT_VBE_IND_2005!AK$7:AK$883,EUROSTAT_VBE_IND_2005!$B$7:$B$883,$D183,EUROSTAT_VBE_IND_2005!$C$7:$C$883,"*"&amp;RIGHT($A183,3)&amp;"*",EUROSTAT_VBE_IND_2005!$D$7:$D$883,"23*"))/1000+(SUMIFS(EUROSTAT_VBE_IND_2005!AK$7:AK$883,EUROSTAT_VBE_IND_2005!$B$7:$B$883,$D183,EUROSTAT_VBE_IND_2005!$C$7:$C$883,"*"&amp;RIGHT($A183,3)&amp;"*",EUROSTAT_VBE_IND_2005!$D$7:$D$883,"5544*"))/1000</f>
        <v>0</v>
      </c>
      <c r="AL183" s="198"/>
      <c r="AM183" s="198"/>
      <c r="AN183" s="198"/>
      <c r="AO183" s="17">
        <f>(SUMIFS(EUROSTAT_VBE_IND_2005!Y$7:Y$883,EUROSTAT_VBE_IND_2005!$B$7:$B$883,$D183,EUROSTAT_VBE_IND_2005!$C$7:$C$883,"*"&amp;RIGHT($A183,3)&amp;"*",EUROSTAT_VBE_IND_2005!$D$7:$D$883,"2210*"))/1000+(SUMIFS(EUROSTAT_VBE_IND_2005!Y$7:Y$883,EUROSTAT_VBE_IND_2005!$B$7:$B$883,$D183,EUROSTAT_VBE_IND_2005!$C$7:$C$883,"*"&amp;RIGHT($A183,3)&amp;"*",EUROSTAT_VBE_IND_2005!$D$7:$D$883,"23*"))/1000+(SUMIFS(EUROSTAT_VBE_IND_2005!Y$7:Y$883,EUROSTAT_VBE_IND_2005!$B$7:$B$883,$D183,EUROSTAT_VBE_IND_2005!$C$7:$C$883,"*"&amp;RIGHT($A183,3)&amp;"*",EUROSTAT_VBE_IND_2005!$D$7:$D$883,"5544*"))/1000</f>
        <v>0.012</v>
      </c>
      <c r="AP183" s="17">
        <f>(SUMIFS(EUROSTAT_VBE_IND_2005!Z$7:Z$883,EUROSTAT_VBE_IND_2005!$B$7:$B$883,$D183,EUROSTAT_VBE_IND_2005!$C$7:$C$883,"*"&amp;RIGHT($A183,3)&amp;"*",EUROSTAT_VBE_IND_2005!$D$7:$D$883,"2210*"))/1000+(SUMIFS(EUROSTAT_VBE_IND_2005!Z$7:Z$883,EUROSTAT_VBE_IND_2005!$B$7:$B$883,$D183,EUROSTAT_VBE_IND_2005!$C$7:$C$883,"*"&amp;RIGHT($A183,3)&amp;"*",EUROSTAT_VBE_IND_2005!$D$7:$D$883,"23*"))/1000+(SUMIFS(EUROSTAT_VBE_IND_2005!Z$7:Z$883,EUROSTAT_VBE_IND_2005!$B$7:$B$883,$D183,EUROSTAT_VBE_IND_2005!$C$7:$C$883,"*"&amp;RIGHT($A183,3)&amp;"*",EUROSTAT_VBE_IND_2005!$D$7:$D$883,"5544*"))/1000</f>
        <v>0</v>
      </c>
      <c r="AQ183" s="17">
        <f>(SUMIFS(EUROSTAT_VBE_IND_2005!AG$7:AG$883,EUROSTAT_VBE_IND_2005!$B$7:$B$883,$D183,EUROSTAT_VBE_IND_2005!$C$7:$C$883,"*"&amp;RIGHT($A183,3)&amp;"*",EUROSTAT_VBE_IND_2005!$D$7:$D$883,"2210*"))/1000+(SUMIFS(EUROSTAT_VBE_IND_2005!AG$7:AG$883,EUROSTAT_VBE_IND_2005!$B$7:$B$883,$D183,EUROSTAT_VBE_IND_2005!$C$7:$C$883,"*"&amp;RIGHT($A183,3)&amp;"*",EUROSTAT_VBE_IND_2005!$D$7:$D$883,"23*"))/1000+(SUMIFS(EUROSTAT_VBE_IND_2005!AG$7:AG$883,EUROSTAT_VBE_IND_2005!$B$7:$B$883,$D183,EUROSTAT_VBE_IND_2005!$C$7:$C$883,"*"&amp;RIGHT($A183,3)&amp;"*",EUROSTAT_VBE_IND_2005!$D$7:$D$883,"5544*"))/1000</f>
        <v>0.769</v>
      </c>
    </row>
    <row r="184" spans="1:43">
      <c r="A184" t="str">
        <f>LEFT(EUROSTAT_VBE_IND_2005!$C$241,8)</f>
        <v>B_101820</v>
      </c>
      <c r="B184" s="28" t="s">
        <v>300</v>
      </c>
      <c r="C184" t="s">
        <v>293</v>
      </c>
      <c r="D184" t="s">
        <v>55</v>
      </c>
      <c r="E184" t="s">
        <v>231</v>
      </c>
      <c r="F184" t="s">
        <v>251</v>
      </c>
      <c r="G184" s="17">
        <f>(SUMIFS(EUROSTAT_VBE_IND_2005!E$7:E$883,EUROSTAT_VBE_IND_2005!$B$7:$B$883,$D184,EUROSTAT_VBE_IND_2005!$C$7:$C$883,"*"&amp;RIGHT($A184,3)&amp;"*",EUROSTAT_VBE_IND_2005!$D$7:$D$883,"2230*"))/1000+(SUMIFS(EUROSTAT_VBE_IND_2005!E$7:E$883,EUROSTAT_VBE_IND_2005!$B$7:$B$883,$D184,EUROSTAT_VBE_IND_2005!$C$7:$C$883,"*"&amp;RIGHT($A183,3)&amp;"*",EUROSTAT_VBE_IND_2005!$D$7:$D$883,"2130*"))/1000</f>
        <v>0</v>
      </c>
      <c r="H184" s="17">
        <f>(SUMIFS(EUROSTAT_VBE_IND_2005!F$7:F$883,EUROSTAT_VBE_IND_2005!$B$7:$B$883,$D184,EUROSTAT_VBE_IND_2005!$C$7:$C$883,"*"&amp;RIGHT($A184,3)&amp;"*",EUROSTAT_VBE_IND_2005!$D$7:$D$883,"2230*"))/1000+(SUMIFS(EUROSTAT_VBE_IND_2005!F$7:F$883,EUROSTAT_VBE_IND_2005!$B$7:$B$883,$D184,EUROSTAT_VBE_IND_2005!$C$7:$C$883,"*"&amp;RIGHT($A183,3)&amp;"*",EUROSTAT_VBE_IND_2005!$D$7:$D$883,"2130*"))/1000</f>
        <v>4</v>
      </c>
      <c r="I184" s="17">
        <f>(SUMIFS(EUROSTAT_VBE_IND_2005!G$7:G$883,EUROSTAT_VBE_IND_2005!$B$7:$B$883,$D184,EUROSTAT_VBE_IND_2005!$C$7:$C$883,"*"&amp;RIGHT($A184,3)&amp;"*",EUROSTAT_VBE_IND_2005!$D$7:$D$883,"2230*"))/1000+(SUMIFS(EUROSTAT_VBE_IND_2005!G$7:G$883,EUROSTAT_VBE_IND_2005!$B$7:$B$883,$D184,EUROSTAT_VBE_IND_2005!$C$7:$C$883,"*"&amp;RIGHT($A183,3)&amp;"*",EUROSTAT_VBE_IND_2005!$D$7:$D$883,"2130*"))/1000</f>
        <v>0.02</v>
      </c>
      <c r="J184" s="198"/>
      <c r="K184" s="17">
        <f>(SUMIFS(EUROSTAT_VBE_IND_2005!H$7:H$883,EUROSTAT_VBE_IND_2005!$B$7:$B$883,$D184,EUROSTAT_VBE_IND_2005!$C$7:$C$883,"*"&amp;RIGHT($A184,3)&amp;"*",EUROSTAT_VBE_IND_2005!$D$7:$D$883,"2230*"))/1000+(SUMIFS(EUROSTAT_VBE_IND_2005!H$7:H$883,EUROSTAT_VBE_IND_2005!$B$7:$B$883,$D184,EUROSTAT_VBE_IND_2005!$C$7:$C$883,"*"&amp;RIGHT($A183,3)&amp;"*",EUROSTAT_VBE_IND_2005!$D$7:$D$883,"2130*"))/1000</f>
        <v>0</v>
      </c>
      <c r="L184" s="17">
        <f>(SUMIFS(EUROSTAT_VBE_IND_2005!I$7:I$883,EUROSTAT_VBE_IND_2005!$B$7:$B$883,$D184,EUROSTAT_VBE_IND_2005!$C$7:$C$883,"*"&amp;RIGHT($A184,3)&amp;"*",EUROSTAT_VBE_IND_2005!$D$7:$D$883,"2230*"))/1000+(SUMIFS(EUROSTAT_VBE_IND_2005!I$7:I$883,EUROSTAT_VBE_IND_2005!$B$7:$B$883,$D184,EUROSTAT_VBE_IND_2005!$C$7:$C$883,"*"&amp;RIGHT($A183,3)&amp;"*",EUROSTAT_VBE_IND_2005!$D$7:$D$883,"2130*"))/1000</f>
        <v>0.06</v>
      </c>
      <c r="M184" s="17">
        <f>(SUMIFS(EUROSTAT_VBE_IND_2005!J$7:J$883,EUROSTAT_VBE_IND_2005!$B$7:$B$883,$D184,EUROSTAT_VBE_IND_2005!$C$7:$C$883,"*"&amp;RIGHT($A184,3)&amp;"*",EUROSTAT_VBE_IND_2005!$D$7:$D$883,"2230*"))/1000+(SUMIFS(EUROSTAT_VBE_IND_2005!J$7:J$883,EUROSTAT_VBE_IND_2005!$B$7:$B$883,$D184,EUROSTAT_VBE_IND_2005!$C$7:$C$883,"*"&amp;RIGHT($A183,3)&amp;"*",EUROSTAT_VBE_IND_2005!$D$7:$D$883,"2130*"))/1000</f>
        <v>37.4</v>
      </c>
      <c r="N184" s="17">
        <f>(SUMIFS(EUROSTAT_VBE_IND_2005!K$7:K$883,EUROSTAT_VBE_IND_2005!$B$7:$B$883,$D184,EUROSTAT_VBE_IND_2005!$C$7:$C$883,"*"&amp;RIGHT($A184,3)&amp;"*",EUROSTAT_VBE_IND_2005!$D$7:$D$883,"2230*"))/1000+(SUMIFS(EUROSTAT_VBE_IND_2005!K$7:K$883,EUROSTAT_VBE_IND_2005!$B$7:$B$883,$D184,EUROSTAT_VBE_IND_2005!$C$7:$C$883,"*"&amp;RIGHT($A183,3)&amp;"*",EUROSTAT_VBE_IND_2005!$D$7:$D$883,"2130*"))/1000</f>
        <v>0</v>
      </c>
      <c r="O184" s="17">
        <f>(SUMIFS(EUROSTAT_VBE_IND_2005!L$7:L$883,EUROSTAT_VBE_IND_2005!$B$7:$B$883,$D184,EUROSTAT_VBE_IND_2005!$C$7:$C$883,"*"&amp;RIGHT($A184,3)&amp;"*",EUROSTAT_VBE_IND_2005!$D$7:$D$883,"2230*"))/1000+(SUMIFS(EUROSTAT_VBE_IND_2005!L$7:L$883,EUROSTAT_VBE_IND_2005!$B$7:$B$883,$D184,EUROSTAT_VBE_IND_2005!$C$7:$C$883,"*"&amp;RIGHT($A183,3)&amp;"*",EUROSTAT_VBE_IND_2005!$D$7:$D$883,"2130*"))/1000</f>
        <v>0</v>
      </c>
      <c r="P184" s="17">
        <f>(SUMIFS(EUROSTAT_VBE_IND_2005!M$7:M$883,EUROSTAT_VBE_IND_2005!$B$7:$B$883,$D184,EUROSTAT_VBE_IND_2005!$C$7:$C$883,"*"&amp;RIGHT($A184,3)&amp;"*",EUROSTAT_VBE_IND_2005!$D$7:$D$883,"2230*"))/1000+(SUMIFS(EUROSTAT_VBE_IND_2005!M$7:M$883,EUROSTAT_VBE_IND_2005!$B$7:$B$883,$D184,EUROSTAT_VBE_IND_2005!$C$7:$C$883,"*"&amp;RIGHT($A183,3)&amp;"*",EUROSTAT_VBE_IND_2005!$D$7:$D$883,"2130*"))/1000</f>
        <v>0</v>
      </c>
      <c r="Q184" s="17">
        <f>(SUMIFS(EUROSTAT_VBE_IND_2005!N$7:N$883,EUROSTAT_VBE_IND_2005!$B$7:$B$883,$D184,EUROSTAT_VBE_IND_2005!$C$7:$C$883,"*"&amp;RIGHT($A184,3)&amp;"*",EUROSTAT_VBE_IND_2005!$D$7:$D$883,"2230*"))/1000+(SUMIFS(EUROSTAT_VBE_IND_2005!N$7:N$883,EUROSTAT_VBE_IND_2005!$B$7:$B$883,$D184,EUROSTAT_VBE_IND_2005!$C$7:$C$883,"*"&amp;RIGHT($A183,3)&amp;"*",EUROSTAT_VBE_IND_2005!$D$7:$D$883,"2130*"))/1000</f>
        <v>0</v>
      </c>
      <c r="R184" s="17">
        <f>(SUMIFS(EUROSTAT_VBE_IND_2005!O$7:O$883,EUROSTAT_VBE_IND_2005!$B$7:$B$883,$D184,EUROSTAT_VBE_IND_2005!$C$7:$C$883,"*"&amp;RIGHT($A184,3)&amp;"*",EUROSTAT_VBE_IND_2005!$D$7:$D$883,"2230*"))/1000+(SUMIFS(EUROSTAT_VBE_IND_2005!O$7:O$883,EUROSTAT_VBE_IND_2005!$B$7:$B$883,$D184,EUROSTAT_VBE_IND_2005!$C$7:$C$883,"*"&amp;RIGHT($A183,3)&amp;"*",EUROSTAT_VBE_IND_2005!$D$7:$D$883,"2130*"))/1000</f>
        <v>0</v>
      </c>
      <c r="S184" s="17">
        <f>(SUMIFS(EUROSTAT_VBE_IND_2005!P$7:P$883,EUROSTAT_VBE_IND_2005!$B$7:$B$883,$D184,EUROSTAT_VBE_IND_2005!$C$7:$C$883,"*"&amp;RIGHT($A184,3)&amp;"*",EUROSTAT_VBE_IND_2005!$D$7:$D$883,"2230*"))/1000+(SUMIFS(EUROSTAT_VBE_IND_2005!P$7:P$883,EUROSTAT_VBE_IND_2005!$B$7:$B$883,$D184,EUROSTAT_VBE_IND_2005!$C$7:$C$883,"*"&amp;RIGHT($A183,3)&amp;"*",EUROSTAT_VBE_IND_2005!$D$7:$D$883,"2130*"))/1000</f>
        <v>0</v>
      </c>
      <c r="T184" s="17">
        <f>(SUMIFS(EUROSTAT_VBE_IND_2005!Q$7:Q$883,EUROSTAT_VBE_IND_2005!$B$7:$B$883,$D184,EUROSTAT_VBE_IND_2005!$C$7:$C$883,"*"&amp;RIGHT($A184,3)&amp;"*",EUROSTAT_VBE_IND_2005!$D$7:$D$883,"2230*"))/1000+(SUMIFS(EUROSTAT_VBE_IND_2005!Q$7:Q$883,EUROSTAT_VBE_IND_2005!$B$7:$B$883,$D184,EUROSTAT_VBE_IND_2005!$C$7:$C$883,"*"&amp;RIGHT($A183,3)&amp;"*",EUROSTAT_VBE_IND_2005!$D$7:$D$883,"2130*"))/1000</f>
        <v>0</v>
      </c>
      <c r="U184" s="17">
        <f>(SUMIFS(EUROSTAT_VBE_IND_2005!R$7:R$883,EUROSTAT_VBE_IND_2005!$B$7:$B$883,$D184,EUROSTAT_VBE_IND_2005!$C$7:$C$883,"*"&amp;RIGHT($A184,3)&amp;"*",EUROSTAT_VBE_IND_2005!$D$7:$D$883,"2230*"))/1000+(SUMIFS(EUROSTAT_VBE_IND_2005!R$7:R$883,EUROSTAT_VBE_IND_2005!$B$7:$B$883,$D184,EUROSTAT_VBE_IND_2005!$C$7:$C$883,"*"&amp;RIGHT($A183,3)&amp;"*",EUROSTAT_VBE_IND_2005!$D$7:$D$883,"2130*"))/1000</f>
        <v>0</v>
      </c>
      <c r="V184" s="17">
        <f>(SUMIFS(EUROSTAT_VBE_IND_2005!S$7:S$883,EUROSTAT_VBE_IND_2005!$B$7:$B$883,$D184,EUROSTAT_VBE_IND_2005!$C$7:$C$883,"*"&amp;RIGHT($A184,3)&amp;"*",EUROSTAT_VBE_IND_2005!$D$7:$D$883,"2230*"))/1000+(SUMIFS(EUROSTAT_VBE_IND_2005!S$7:S$883,EUROSTAT_VBE_IND_2005!$B$7:$B$883,$D184,EUROSTAT_VBE_IND_2005!$C$7:$C$883,"*"&amp;RIGHT($A183,3)&amp;"*",EUROSTAT_VBE_IND_2005!$D$7:$D$883,"2130*"))/1000</f>
        <v>0</v>
      </c>
      <c r="W184" s="17">
        <f>(SUMIFS(EUROSTAT_VBE_IND_2005!T$7:T$883,EUROSTAT_VBE_IND_2005!$B$7:$B$883,$D184,EUROSTAT_VBE_IND_2005!$C$7:$C$883,"*"&amp;RIGHT($A184,3)&amp;"*",EUROSTAT_VBE_IND_2005!$D$7:$D$883,"2230*"))/1000+(SUMIFS(EUROSTAT_VBE_IND_2005!T$7:T$883,EUROSTAT_VBE_IND_2005!$B$7:$B$883,$D184,EUROSTAT_VBE_IND_2005!$C$7:$C$883,"*"&amp;RIGHT($A183,3)&amp;"*",EUROSTAT_VBE_IND_2005!$D$7:$D$883,"2130*"))/1000</f>
        <v>0</v>
      </c>
      <c r="X184" s="17">
        <f>(SUMIFS(EUROSTAT_VBE_IND_2005!U$7:U$883,EUROSTAT_VBE_IND_2005!$B$7:$B$883,$D184,EUROSTAT_VBE_IND_2005!$C$7:$C$883,"*"&amp;RIGHT($A184,3)&amp;"*",EUROSTAT_VBE_IND_2005!$D$7:$D$883,"2230*"))/1000+(SUMIFS(EUROSTAT_VBE_IND_2005!U$7:U$883,EUROSTAT_VBE_IND_2005!$B$7:$B$883,$D184,EUROSTAT_VBE_IND_2005!$C$7:$C$883,"*"&amp;RIGHT($A183,3)&amp;"*",EUROSTAT_VBE_IND_2005!$D$7:$D$883,"2130*"))/1000</f>
        <v>0</v>
      </c>
      <c r="Y184" s="17">
        <f>(SUMIFS(EUROSTAT_VBE_IND_2005!V$7:V$883,EUROSTAT_VBE_IND_2005!$B$7:$B$883,$D184,EUROSTAT_VBE_IND_2005!$C$7:$C$883,"*"&amp;RIGHT($A184,3)&amp;"*",EUROSTAT_VBE_IND_2005!$D$7:$D$883,"2230*"))/1000+(SUMIFS(EUROSTAT_VBE_IND_2005!V$7:V$883,EUROSTAT_VBE_IND_2005!$B$7:$B$883,$D184,EUROSTAT_VBE_IND_2005!$C$7:$C$883,"*"&amp;RIGHT($A183,3)&amp;"*",EUROSTAT_VBE_IND_2005!$D$7:$D$883,"2130*"))/1000</f>
        <v>0</v>
      </c>
      <c r="Z184" s="17">
        <f>(SUMIFS(EUROSTAT_VBE_IND_2005!W$7:W$883,EUROSTAT_VBE_IND_2005!$B$7:$B$883,$D184,EUROSTAT_VBE_IND_2005!$C$7:$C$883,"*"&amp;RIGHT($A184,3)&amp;"*",EUROSTAT_VBE_IND_2005!$D$7:$D$883,"2230*"))/1000+(SUMIFS(EUROSTAT_VBE_IND_2005!W$7:W$883,EUROSTAT_VBE_IND_2005!$B$7:$B$883,$D184,EUROSTAT_VBE_IND_2005!$C$7:$C$883,"*"&amp;RIGHT($A183,3)&amp;"*",EUROSTAT_VBE_IND_2005!$D$7:$D$883,"2130*"))/1000</f>
        <v>0</v>
      </c>
      <c r="AA184" s="17">
        <f>(SUMIFS(EUROSTAT_VBE_IND_2005!X$7:X$883,EUROSTAT_VBE_IND_2005!$B$7:$B$883,$D184,EUROSTAT_VBE_IND_2005!$C$7:$C$883,"*"&amp;RIGHT($A184,3)&amp;"*",EUROSTAT_VBE_IND_2005!$D$7:$D$883,"2230*"))/1000+(SUMIFS(EUROSTAT_VBE_IND_2005!X$7:X$883,EUROSTAT_VBE_IND_2005!$B$7:$B$883,$D184,EUROSTAT_VBE_IND_2005!$C$7:$C$883,"*"&amp;RIGHT($A183,3)&amp;"*",EUROSTAT_VBE_IND_2005!$D$7:$D$883,"2130*"))/1000</f>
        <v>0</v>
      </c>
      <c r="AB184" s="17">
        <f>(SUMIFS(EUROSTAT_VBE_IND_2005!AA$7:AA$883,EUROSTAT_VBE_IND_2005!$B$7:$B$883,$D184,EUROSTAT_VBE_IND_2005!$C$7:$C$883,"*"&amp;RIGHT($A184,3)&amp;"*",EUROSTAT_VBE_IND_2005!$D$7:$D$883,"2230*"))/1000+(SUMIFS(EUROSTAT_VBE_IND_2005!AA$7:AA$883,EUROSTAT_VBE_IND_2005!$B$7:$B$883,$D184,EUROSTAT_VBE_IND_2005!$C$7:$C$883,"*"&amp;RIGHT($A183,3)&amp;"*",EUROSTAT_VBE_IND_2005!$D$7:$D$883,"2130*"))/1000</f>
        <v>0</v>
      </c>
      <c r="AC184" s="17">
        <f>(SUMIFS(EUROSTAT_VBE_IND_2005!AB$7:AB$883,EUROSTAT_VBE_IND_2005!$B$7:$B$883,$D184,EUROSTAT_VBE_IND_2005!$C$7:$C$883,"*"&amp;RIGHT($A184,3)&amp;"*",EUROSTAT_VBE_IND_2005!$D$7:$D$883,"2230*"))/1000+(SUMIFS(EUROSTAT_VBE_IND_2005!AB$7:AB$883,EUROSTAT_VBE_IND_2005!$B$7:$B$883,$D184,EUROSTAT_VBE_IND_2005!$C$7:$C$883,"*"&amp;RIGHT($A183,3)&amp;"*",EUROSTAT_VBE_IND_2005!$D$7:$D$883,"2130*"))/1000</f>
        <v>0</v>
      </c>
      <c r="AD184" s="17">
        <f>(SUMIFS(EUROSTAT_VBE_IND_2005!AC$7:AC$883,EUROSTAT_VBE_IND_2005!$B$7:$B$883,$D184,EUROSTAT_VBE_IND_2005!$C$7:$C$883,"*"&amp;RIGHT($A184,3)&amp;"*",EUROSTAT_VBE_IND_2005!$D$7:$D$883,"2230*"))/1000+(SUMIFS(EUROSTAT_VBE_IND_2005!AC$7:AC$883,EUROSTAT_VBE_IND_2005!$B$7:$B$883,$D184,EUROSTAT_VBE_IND_2005!$C$7:$C$883,"*"&amp;RIGHT($A183,3)&amp;"*",EUROSTAT_VBE_IND_2005!$D$7:$D$883,"2130*"))/1000</f>
        <v>0</v>
      </c>
      <c r="AE184" s="17">
        <f>(SUMIFS(EUROSTAT_VBE_IND_2005!AD$7:AD$883,EUROSTAT_VBE_IND_2005!$B$7:$B$883,$D184,EUROSTAT_VBE_IND_2005!$C$7:$C$883,"*"&amp;RIGHT($A184,3)&amp;"*",EUROSTAT_VBE_IND_2005!$D$7:$D$883,"2230*"))/1000+(SUMIFS(EUROSTAT_VBE_IND_2005!AD$7:AD$883,EUROSTAT_VBE_IND_2005!$B$7:$B$883,$D184,EUROSTAT_VBE_IND_2005!$C$7:$C$883,"*"&amp;RIGHT($A183,3)&amp;"*",EUROSTAT_VBE_IND_2005!$D$7:$D$883,"2130*"))/1000</f>
        <v>0.04</v>
      </c>
      <c r="AF184" s="17">
        <f>(SUMIFS(EUROSTAT_VBE_IND_2005!AE$7:AE$883,EUROSTAT_VBE_IND_2005!$B$7:$B$883,$D184,EUROSTAT_VBE_IND_2005!$C$7:$C$883,"*"&amp;RIGHT($A184,3)&amp;"*",EUROSTAT_VBE_IND_2005!$D$7:$D$883,"2230*"))/1000+(SUMIFS(EUROSTAT_VBE_IND_2005!AE$7:AE$883,EUROSTAT_VBE_IND_2005!$B$7:$B$883,$D184,EUROSTAT_VBE_IND_2005!$C$7:$C$883,"*"&amp;RIGHT($A183,3)&amp;"*",EUROSTAT_VBE_IND_2005!$D$7:$D$883,"2130*"))/1000</f>
        <v>0</v>
      </c>
      <c r="AG184" s="17">
        <f>(SUMIFS(EUROSTAT_VBE_IND_2005!AF$7:AF$883,EUROSTAT_VBE_IND_2005!$B$7:$B$883,$D184,EUROSTAT_VBE_IND_2005!$C$7:$C$883,"*"&amp;RIGHT($A184,3)&amp;"*",EUROSTAT_VBE_IND_2005!$D$7:$D$883,"2230*"))/1000+(SUMIFS(EUROSTAT_VBE_IND_2005!AF$7:AF$883,EUROSTAT_VBE_IND_2005!$B$7:$B$883,$D184,EUROSTAT_VBE_IND_2005!$C$7:$C$883,"*"&amp;RIGHT($A183,3)&amp;"*",EUROSTAT_VBE_IND_2005!$D$7:$D$883,"2130*"))/1000</f>
        <v>0</v>
      </c>
      <c r="AH184" s="17">
        <f>(SUMIFS(EUROSTAT_VBE_IND_2005!AH$7:AH$883,EUROSTAT_VBE_IND_2005!$B$7:$B$883,$D184,EUROSTAT_VBE_IND_2005!$C$7:$C$883,"*"&amp;RIGHT($A184,3)&amp;"*",EUROSTAT_VBE_IND_2005!$D$7:$D$883,"2230*"))/1000+(SUMIFS(EUROSTAT_VBE_IND_2005!AH$7:AH$883,EUROSTAT_VBE_IND_2005!$B$7:$B$883,$D184,EUROSTAT_VBE_IND_2005!$C$7:$C$883,"*"&amp;RIGHT($A183,3)&amp;"*",EUROSTAT_VBE_IND_2005!$D$7:$D$883,"2130*"))/1000</f>
        <v>0</v>
      </c>
      <c r="AI184" s="17">
        <f>(SUMIFS(EUROSTAT_VBE_IND_2005!AI$7:AI$883,EUROSTAT_VBE_IND_2005!$B$7:$B$883,$D184,EUROSTAT_VBE_IND_2005!$C$7:$C$883,"*"&amp;RIGHT($A184,3)&amp;"*",EUROSTAT_VBE_IND_2005!$D$7:$D$883,"2230*"))/1000+(SUMIFS(EUROSTAT_VBE_IND_2005!AI$7:AI$883,EUROSTAT_VBE_IND_2005!$B$7:$B$883,$D184,EUROSTAT_VBE_IND_2005!$C$7:$C$883,"*"&amp;RIGHT($A183,3)&amp;"*",EUROSTAT_VBE_IND_2005!$D$7:$D$883,"2130*"))/1000</f>
        <v>0</v>
      </c>
      <c r="AJ184" s="17">
        <f>(SUMIFS(EUROSTAT_VBE_IND_2005!AJ$7:AJ$883,EUROSTAT_VBE_IND_2005!$B$7:$B$883,$D184,EUROSTAT_VBE_IND_2005!$C$7:$C$883,"*"&amp;RIGHT($A184,3)&amp;"*",EUROSTAT_VBE_IND_2005!$D$7:$D$883,"2230*"))/1000+(SUMIFS(EUROSTAT_VBE_IND_2005!AJ$7:AJ$883,EUROSTAT_VBE_IND_2005!$B$7:$B$883,$D184,EUROSTAT_VBE_IND_2005!$C$7:$C$883,"*"&amp;RIGHT($A183,3)&amp;"*",EUROSTAT_VBE_IND_2005!$D$7:$D$883,"2130*"))/1000</f>
        <v>0</v>
      </c>
      <c r="AK184" s="17">
        <f>(SUMIFS(EUROSTAT_VBE_IND_2005!AK$7:AK$883,EUROSTAT_VBE_IND_2005!$B$7:$B$883,$D184,EUROSTAT_VBE_IND_2005!$C$7:$C$883,"*"&amp;RIGHT($A184,3)&amp;"*",EUROSTAT_VBE_IND_2005!$D$7:$D$883,"2230*"))/1000+(SUMIFS(EUROSTAT_VBE_IND_2005!AK$7:AK$883,EUROSTAT_VBE_IND_2005!$B$7:$B$883,$D184,EUROSTAT_VBE_IND_2005!$C$7:$C$883,"*"&amp;RIGHT($A183,3)&amp;"*",EUROSTAT_VBE_IND_2005!$D$7:$D$883,"2130*"))/1000</f>
        <v>0</v>
      </c>
      <c r="AL184" s="198"/>
      <c r="AM184" s="198"/>
      <c r="AN184" s="198"/>
      <c r="AO184" s="17">
        <f>(SUMIFS(EUROSTAT_VBE_IND_2005!Y$7:Y$883,EUROSTAT_VBE_IND_2005!$B$7:$B$883,$D184,EUROSTAT_VBE_IND_2005!$C$7:$C$883,"*"&amp;RIGHT($A184,3)&amp;"*",EUROSTAT_VBE_IND_2005!$D$7:$D$883,"2230*"))/1000+(SUMIFS(EUROSTAT_VBE_IND_2005!Y$7:Y$883,EUROSTAT_VBE_IND_2005!$B$7:$B$883,$D184,EUROSTAT_VBE_IND_2005!$C$7:$C$883,"*"&amp;RIGHT($A183,3)&amp;"*",EUROSTAT_VBE_IND_2005!$D$7:$D$883,"2130*"))/1000</f>
        <v>0</v>
      </c>
      <c r="AP184" s="17">
        <f>(SUMIFS(EUROSTAT_VBE_IND_2005!Z$7:Z$883,EUROSTAT_VBE_IND_2005!$B$7:$B$883,$D184,EUROSTAT_VBE_IND_2005!$C$7:$C$883,"*"&amp;RIGHT($A184,3)&amp;"*",EUROSTAT_VBE_IND_2005!$D$7:$D$883,"2230*"))/1000+(SUMIFS(EUROSTAT_VBE_IND_2005!Z$7:Z$883,EUROSTAT_VBE_IND_2005!$B$7:$B$883,$D184,EUROSTAT_VBE_IND_2005!$C$7:$C$883,"*"&amp;RIGHT($A183,3)&amp;"*",EUROSTAT_VBE_IND_2005!$D$7:$D$883,"2130*"))/1000</f>
        <v>0</v>
      </c>
      <c r="AQ184" s="17">
        <f>(SUMIFS(EUROSTAT_VBE_IND_2005!AG$7:AG$883,EUROSTAT_VBE_IND_2005!$B$7:$B$883,$D184,EUROSTAT_VBE_IND_2005!$C$7:$C$883,"*"&amp;RIGHT($A184,3)&amp;"*",EUROSTAT_VBE_IND_2005!$D$7:$D$883,"2230*"))/1000+(SUMIFS(EUROSTAT_VBE_IND_2005!AG$7:AG$883,EUROSTAT_VBE_IND_2005!$B$7:$B$883,$D184,EUROSTAT_VBE_IND_2005!$C$7:$C$883,"*"&amp;RIGHT($A183,3)&amp;"*",EUROSTAT_VBE_IND_2005!$D$7:$D$883,"2130*"))/1000</f>
        <v>0.48</v>
      </c>
    </row>
    <row r="185" spans="1:43">
      <c r="A185" t="str">
        <f>LEFT(EUROSTAT_VBE_IND_2005!$C$241,8)</f>
        <v>B_101820</v>
      </c>
      <c r="B185" s="28" t="s">
        <v>300</v>
      </c>
      <c r="C185" t="s">
        <v>293</v>
      </c>
      <c r="D185" t="s">
        <v>55</v>
      </c>
      <c r="E185" t="s">
        <v>232</v>
      </c>
      <c r="F185" t="s">
        <v>252</v>
      </c>
      <c r="G185" s="17">
        <f>(SUMIFS(EUROSTAT_VBE_IND_2005!E$7:E$883,EUROSTAT_VBE_IND_2005!$B$7:$B$883,$D185,EUROSTAT_VBE_IND_2005!$C$7:$C$883,"*"&amp;RIGHT($A185,3)&amp;"*",EUROSTAT_VBE_IND_2005!$D$7:$D$883,"212*"))/1000</f>
        <v>0.912</v>
      </c>
      <c r="H185" s="17">
        <f>(SUMIFS(EUROSTAT_VBE_IND_2005!F$7:F$883,EUROSTAT_VBE_IND_2005!$B$7:$B$883,$D185,EUROSTAT_VBE_IND_2005!$C$7:$C$883,"*"&amp;RIGHT($A183,3)&amp;"*",EUROSTAT_VBE_IND_2005!$D$7:$D$883,"212*"))/1000</f>
        <v>0.285</v>
      </c>
      <c r="I185" s="17">
        <f>(SUMIFS(EUROSTAT_VBE_IND_2005!G$7:G$883,EUROSTAT_VBE_IND_2005!$B$7:$B$883,$D185,EUROSTAT_VBE_IND_2005!$C$7:$C$883,"*"&amp;RIGHT($A183,3)&amp;"*",EUROSTAT_VBE_IND_2005!$D$7:$D$883,"212*"))/1000</f>
        <v>0</v>
      </c>
      <c r="J185" s="198"/>
      <c r="K185" s="17">
        <f>(SUMIFS(EUROSTAT_VBE_IND_2005!H$7:H$883,EUROSTAT_VBE_IND_2005!$B$7:$B$883,$D185,EUROSTAT_VBE_IND_2005!$C$7:$C$883,"*"&amp;RIGHT($A183,3)&amp;"*",EUROSTAT_VBE_IND_2005!$D$7:$D$883,"212*"))/1000</f>
        <v>0</v>
      </c>
      <c r="L185" s="17">
        <f>(SUMIFS(EUROSTAT_VBE_IND_2005!I$7:I$883,EUROSTAT_VBE_IND_2005!$B$7:$B$883,$D185,EUROSTAT_VBE_IND_2005!$C$7:$C$883,"*"&amp;RIGHT($A183,3)&amp;"*",EUROSTAT_VBE_IND_2005!$D$7:$D$883,"212*"))/1000</f>
        <v>0.798</v>
      </c>
      <c r="M185" s="17">
        <f>(SUMIFS(EUROSTAT_VBE_IND_2005!J$7:J$883,EUROSTAT_VBE_IND_2005!$B$7:$B$883,$D185,EUROSTAT_VBE_IND_2005!$C$7:$C$883,"*"&amp;RIGHT($A183,3)&amp;"*",EUROSTAT_VBE_IND_2005!$D$7:$D$883,"212*"))/1000</f>
        <v>3.848</v>
      </c>
      <c r="N185" s="17">
        <f>(SUMIFS(EUROSTAT_VBE_IND_2005!K$7:K$883,EUROSTAT_VBE_IND_2005!$B$7:$B$883,$D185,EUROSTAT_VBE_IND_2005!$C$7:$C$883,"*"&amp;RIGHT($A183,3)&amp;"*",EUROSTAT_VBE_IND_2005!$D$7:$D$883,"212*"))/1000</f>
        <v>0.826</v>
      </c>
      <c r="O185" s="17">
        <f>(SUMIFS(EUROSTAT_VBE_IND_2005!L$7:L$883,EUROSTAT_VBE_IND_2005!$B$7:$B$883,$D185,EUROSTAT_VBE_IND_2005!$C$7:$C$883,"*"&amp;RIGHT($A183,3)&amp;"*",EUROSTAT_VBE_IND_2005!$D$7:$D$883,"212*"))/1000</f>
        <v>0</v>
      </c>
      <c r="P185" s="17">
        <f>(SUMIFS(EUROSTAT_VBE_IND_2005!M$7:M$883,EUROSTAT_VBE_IND_2005!$B$7:$B$883,$D185,EUROSTAT_VBE_IND_2005!$C$7:$C$883,"*"&amp;RIGHT($A183,3)&amp;"*",EUROSTAT_VBE_IND_2005!$D$7:$D$883,"212*"))/1000</f>
        <v>0</v>
      </c>
      <c r="Q185" s="17">
        <f>(SUMIFS(EUROSTAT_VBE_IND_2005!N$7:N$883,EUROSTAT_VBE_IND_2005!$B$7:$B$883,$D185,EUROSTAT_VBE_IND_2005!$C$7:$C$883,"*"&amp;RIGHT($A183,3)&amp;"*",EUROSTAT_VBE_IND_2005!$D$7:$D$883,"212*"))/1000</f>
        <v>0</v>
      </c>
      <c r="R185" s="17">
        <f>(SUMIFS(EUROSTAT_VBE_IND_2005!O$7:O$883,EUROSTAT_VBE_IND_2005!$B$7:$B$883,$D185,EUROSTAT_VBE_IND_2005!$C$7:$C$883,"*"&amp;RIGHT($A183,3)&amp;"*",EUROSTAT_VBE_IND_2005!$D$7:$D$883,"212*"))/1000</f>
        <v>0.826</v>
      </c>
      <c r="S185" s="17">
        <f>(SUMIFS(EUROSTAT_VBE_IND_2005!P$7:P$883,EUROSTAT_VBE_IND_2005!$B$7:$B$883,$D185,EUROSTAT_VBE_IND_2005!$C$7:$C$883,"*"&amp;RIGHT($A183,3)&amp;"*",EUROSTAT_VBE_IND_2005!$D$7:$D$883,"212*"))/1000</f>
        <v>1.995</v>
      </c>
      <c r="T185" s="17">
        <f>(SUMIFS(EUROSTAT_VBE_IND_2005!Q$7:Q$883,EUROSTAT_VBE_IND_2005!$B$7:$B$883,$D185,EUROSTAT_VBE_IND_2005!$C$7:$C$883,"*"&amp;RIGHT($A183,3)&amp;"*",EUROSTAT_VBE_IND_2005!$D$7:$D$883,"212*"))/1000</f>
        <v>0.228</v>
      </c>
      <c r="U185" s="17">
        <f>(SUMIFS(EUROSTAT_VBE_IND_2005!R$7:R$883,EUROSTAT_VBE_IND_2005!$B$7:$B$883,$D185,EUROSTAT_VBE_IND_2005!$C$7:$C$883,"*"&amp;RIGHT($A183,3)&amp;"*",EUROSTAT_VBE_IND_2005!$D$7:$D$883,"212*"))/1000</f>
        <v>0.399</v>
      </c>
      <c r="V185" s="17">
        <f>(SUMIFS(EUROSTAT_VBE_IND_2005!S$7:S$883,EUROSTAT_VBE_IND_2005!$B$7:$B$883,$D185,EUROSTAT_VBE_IND_2005!$C$7:$C$883,"*"&amp;RIGHT($A183,3)&amp;"*",EUROSTAT_VBE_IND_2005!$D$7:$D$883,"212*"))/1000</f>
        <v>0</v>
      </c>
      <c r="W185" s="17">
        <f>(SUMIFS(EUROSTAT_VBE_IND_2005!T$7:T$883,EUROSTAT_VBE_IND_2005!$B$7:$B$883,$D185,EUROSTAT_VBE_IND_2005!$C$7:$C$883,"*"&amp;RIGHT($A183,3)&amp;"*",EUROSTAT_VBE_IND_2005!$D$7:$D$883,"212*"))/1000</f>
        <v>0</v>
      </c>
      <c r="X185" s="17">
        <f>(SUMIFS(EUROSTAT_VBE_IND_2005!U$7:U$883,EUROSTAT_VBE_IND_2005!$B$7:$B$883,$D185,EUROSTAT_VBE_IND_2005!$C$7:$C$883,"*"&amp;RIGHT($A183,3)&amp;"*",EUROSTAT_VBE_IND_2005!$D$7:$D$883,"212*"))/1000</f>
        <v>0.399</v>
      </c>
      <c r="Y185" s="17">
        <f>(SUMIFS(EUROSTAT_VBE_IND_2005!V$7:V$883,EUROSTAT_VBE_IND_2005!$B$7:$B$883,$D185,EUROSTAT_VBE_IND_2005!$C$7:$C$883,"*"&amp;RIGHT($A183,3)&amp;"*",EUROSTAT_VBE_IND_2005!$D$7:$D$883,"212*"))/1000</f>
        <v>0.399</v>
      </c>
      <c r="Z185" s="17">
        <f>(SUMIFS(EUROSTAT_VBE_IND_2005!W$7:W$883,EUROSTAT_VBE_IND_2005!$B$7:$B$883,$D185,EUROSTAT_VBE_IND_2005!$C$7:$C$883,"*"&amp;RIGHT($A183,3)&amp;"*",EUROSTAT_VBE_IND_2005!$D$7:$D$883,"212*"))/1000</f>
        <v>0</v>
      </c>
      <c r="AA185" s="17">
        <f>(SUMIFS(EUROSTAT_VBE_IND_2005!X$7:X$883,EUROSTAT_VBE_IND_2005!$B$7:$B$883,$D185,EUROSTAT_VBE_IND_2005!$C$7:$C$883,"*"&amp;RIGHT($A183,3)&amp;"*",EUROSTAT_VBE_IND_2005!$D$7:$D$883,"212*"))/1000</f>
        <v>0</v>
      </c>
      <c r="AB185" s="17">
        <f>(SUMIFS(EUROSTAT_VBE_IND_2005!AA$7:AA$883,EUROSTAT_VBE_IND_2005!$B$7:$B$883,$D185,EUROSTAT_VBE_IND_2005!$C$7:$C$883,"*"&amp;RIGHT($A183,3)&amp;"*",EUROSTAT_VBE_IND_2005!$D$7:$D$883,"212*"))/1000</f>
        <v>0</v>
      </c>
      <c r="AC185" s="17">
        <f>(SUMIFS(EUROSTAT_VBE_IND_2005!AB$7:AB$883,EUROSTAT_VBE_IND_2005!$B$7:$B$883,$D185,EUROSTAT_VBE_IND_2005!$C$7:$C$883,"*"&amp;RIGHT($A183,3)&amp;"*",EUROSTAT_VBE_IND_2005!$D$7:$D$883,"212*"))/1000</f>
        <v>0.94</v>
      </c>
      <c r="AD185" s="17">
        <f>(SUMIFS(EUROSTAT_VBE_IND_2005!AC$7:AC$883,EUROSTAT_VBE_IND_2005!$B$7:$B$883,$D185,EUROSTAT_VBE_IND_2005!$C$7:$C$883,"*"&amp;RIGHT($A183,3)&amp;"*",EUROSTAT_VBE_IND_2005!$D$7:$D$883,"212*"))/1000</f>
        <v>0.484</v>
      </c>
      <c r="AE185" s="17">
        <f>(SUMIFS(EUROSTAT_VBE_IND_2005!AD$7:AD$883,EUROSTAT_VBE_IND_2005!$B$7:$B$883,$D185,EUROSTAT_VBE_IND_2005!$C$7:$C$883,"*"&amp;RIGHT($A183,3)&amp;"*",EUROSTAT_VBE_IND_2005!$D$7:$D$883,"212*"))/1000</f>
        <v>2.594</v>
      </c>
      <c r="AF185" s="17">
        <f>(SUMIFS(EUROSTAT_VBE_IND_2005!AE$7:AE$883,EUROSTAT_VBE_IND_2005!$B$7:$B$883,$D185,EUROSTAT_VBE_IND_2005!$C$7:$C$883,"*"&amp;RIGHT($A183,3)&amp;"*",EUROSTAT_VBE_IND_2005!$D$7:$D$883,"212*"))/1000</f>
        <v>0</v>
      </c>
      <c r="AG185" s="17">
        <f>(SUMIFS(EUROSTAT_VBE_IND_2005!AF$7:AF$883,EUROSTAT_VBE_IND_2005!$B$7:$B$883,$D185,EUROSTAT_VBE_IND_2005!$C$7:$C$883,"*"&amp;RIGHT($A183,3)&amp;"*",EUROSTAT_VBE_IND_2005!$D$7:$D$883,"212*"))/1000</f>
        <v>0.171</v>
      </c>
      <c r="AH185" s="17">
        <f>(SUMIFS(EUROSTAT_VBE_IND_2005!AH$7:AH$883,EUROSTAT_VBE_IND_2005!$B$7:$B$883,$D185,EUROSTAT_VBE_IND_2005!$C$7:$C$883,"*"&amp;RIGHT($A183,3)&amp;"*",EUROSTAT_VBE_IND_2005!$D$7:$D$883,"212*"))/1000</f>
        <v>0.684</v>
      </c>
      <c r="AI185" s="17">
        <f>(SUMIFS(EUROSTAT_VBE_IND_2005!AI$7:AI$883,EUROSTAT_VBE_IND_2005!$B$7:$B$883,$D185,EUROSTAT_VBE_IND_2005!$C$7:$C$883,"*"&amp;RIGHT($A183,3)&amp;"*",EUROSTAT_VBE_IND_2005!$D$7:$D$883,"212*"))/1000</f>
        <v>0.627</v>
      </c>
      <c r="AJ185" s="17">
        <f>(SUMIFS(EUROSTAT_VBE_IND_2005!AJ$7:AJ$883,EUROSTAT_VBE_IND_2005!$B$7:$B$883,$D185,EUROSTAT_VBE_IND_2005!$C$7:$C$883,"*"&amp;RIGHT($A183,3)&amp;"*",EUROSTAT_VBE_IND_2005!$D$7:$D$883,"212*"))/1000</f>
        <v>0.77</v>
      </c>
      <c r="AK185" s="17">
        <f>(SUMIFS(EUROSTAT_VBE_IND_2005!AK$7:AK$883,EUROSTAT_VBE_IND_2005!$B$7:$B$883,$D185,EUROSTAT_VBE_IND_2005!$C$7:$C$883,"*"&amp;RIGHT($A183,3)&amp;"*",EUROSTAT_VBE_IND_2005!$D$7:$D$883,"212*"))/1000</f>
        <v>0</v>
      </c>
      <c r="AL185" s="198"/>
      <c r="AM185" s="198"/>
      <c r="AN185" s="198"/>
      <c r="AO185" s="17">
        <f>(SUMIFS(EUROSTAT_VBE_IND_2005!Y$7:Y$883,EUROSTAT_VBE_IND_2005!$B$7:$B$883,$D185,EUROSTAT_VBE_IND_2005!$C$7:$C$883,"*"&amp;RIGHT($A183,3)&amp;"*",EUROSTAT_VBE_IND_2005!$D$7:$D$883,"212*"))/1000</f>
        <v>0</v>
      </c>
      <c r="AP185" s="17">
        <f>(SUMIFS(EUROSTAT_VBE_IND_2005!Z$7:Z$883,EUROSTAT_VBE_IND_2005!$B$7:$B$883,$D185,EUROSTAT_VBE_IND_2005!$C$7:$C$883,"*"&amp;RIGHT($A183,3)&amp;"*",EUROSTAT_VBE_IND_2005!$D$7:$D$883,"212*"))/1000</f>
        <v>0</v>
      </c>
      <c r="AQ185" s="17">
        <f>(SUMIFS(EUROSTAT_VBE_IND_2005!AG$7:AG$883,EUROSTAT_VBE_IND_2005!$B$7:$B$883,$D185,EUROSTAT_VBE_IND_2005!$C$7:$C$883,"*"&amp;RIGHT($A183,3)&amp;"*",EUROSTAT_VBE_IND_2005!$D$7:$D$883,"212*"))/1000</f>
        <v>0.086</v>
      </c>
    </row>
    <row r="186" spans="1:43">
      <c r="A186" t="str">
        <f>LEFT(EUROSTAT_VBE_IND_2005!$C$241,8)</f>
        <v>B_101820</v>
      </c>
      <c r="B186" s="28" t="s">
        <v>300</v>
      </c>
      <c r="C186" t="s">
        <v>293</v>
      </c>
      <c r="D186" t="s">
        <v>55</v>
      </c>
      <c r="E186" t="s">
        <v>233</v>
      </c>
      <c r="F186" t="s">
        <v>253</v>
      </c>
      <c r="G186" s="17">
        <f>(SUMIFS(EUROSTAT_VBE_IND_2005!E$7:E$883,EUROSTAT_VBE_IND_2005!$B$7:$B$883,$D186,EUROSTAT_VBE_IND_2005!$C$7:$C$883,"*"&amp;RIGHT($A186,3)&amp;"*",EUROSTAT_VBE_IND_2005!$D$7:$D$883,"321*"))/1000</f>
        <v>0</v>
      </c>
      <c r="H186" s="17">
        <f>(SUMIFS(EUROSTAT_VBE_IND_2005!F$7:F$883,EUROSTAT_VBE_IND_2005!$B$7:$B$883,$D186,EUROSTAT_VBE_IND_2005!$C$7:$C$883,"*"&amp;RIGHT($A186,3)&amp;"*",EUROSTAT_VBE_IND_2005!$D$7:$D$883,"321*"))/1000</f>
        <v>0</v>
      </c>
      <c r="I186" s="17">
        <f>(SUMIFS(EUROSTAT_VBE_IND_2005!G$7:G$883,EUROSTAT_VBE_IND_2005!$B$7:$B$883,$D186,EUROSTAT_VBE_IND_2005!$C$7:$C$883,"*"&amp;RIGHT($A186,3)&amp;"*",EUROSTAT_VBE_IND_2005!$D$7:$D$883,"321*"))/1000</f>
        <v>0</v>
      </c>
      <c r="J186" s="198"/>
      <c r="K186" s="17">
        <f>(SUMIFS(EUROSTAT_VBE_IND_2005!H$7:H$883,EUROSTAT_VBE_IND_2005!$B$7:$B$883,$D186,EUROSTAT_VBE_IND_2005!$C$7:$C$883,"*"&amp;RIGHT($A186,3)&amp;"*",EUROSTAT_VBE_IND_2005!$D$7:$D$883,"321*"))/1000</f>
        <v>0</v>
      </c>
      <c r="L186" s="17">
        <f>(SUMIFS(EUROSTAT_VBE_IND_2005!I$7:I$883,EUROSTAT_VBE_IND_2005!$B$7:$B$883,$D186,EUROSTAT_VBE_IND_2005!$C$7:$C$883,"*"&amp;RIGHT($A186,3)&amp;"*",EUROSTAT_VBE_IND_2005!$D$7:$D$883,"321*"))/1000</f>
        <v>0</v>
      </c>
      <c r="M186" s="17">
        <f>(SUMIFS(EUROSTAT_VBE_IND_2005!J$7:J$883,EUROSTAT_VBE_IND_2005!$B$7:$B$883,$D186,EUROSTAT_VBE_IND_2005!$C$7:$C$883,"*"&amp;RIGHT($A186,3)&amp;"*",EUROSTAT_VBE_IND_2005!$D$7:$D$883,"321*"))/1000</f>
        <v>0</v>
      </c>
      <c r="N186" s="17">
        <f>(SUMIFS(EUROSTAT_VBE_IND_2005!K$7:K$883,EUROSTAT_VBE_IND_2005!$B$7:$B$883,$D186,EUROSTAT_VBE_IND_2005!$C$7:$C$883,"*"&amp;RIGHT($A186,3)&amp;"*",EUROSTAT_VBE_IND_2005!$D$7:$D$883,"321*"))/1000</f>
        <v>0</v>
      </c>
      <c r="O186" s="17">
        <f>(SUMIFS(EUROSTAT_VBE_IND_2005!L$7:L$883,EUROSTAT_VBE_IND_2005!$B$7:$B$883,$D186,EUROSTAT_VBE_IND_2005!$C$7:$C$883,"*"&amp;RIGHT($A186,3)&amp;"*",EUROSTAT_VBE_IND_2005!$D$7:$D$883,"321*"))/1000</f>
        <v>0</v>
      </c>
      <c r="P186" s="17">
        <f>(SUMIFS(EUROSTAT_VBE_IND_2005!M$7:M$883,EUROSTAT_VBE_IND_2005!$B$7:$B$883,$D186,EUROSTAT_VBE_IND_2005!$C$7:$C$883,"*"&amp;RIGHT($A186,3)&amp;"*",EUROSTAT_VBE_IND_2005!$D$7:$D$883,"321*"))/1000</f>
        <v>0</v>
      </c>
      <c r="Q186" s="17">
        <f>(SUMIFS(EUROSTAT_VBE_IND_2005!N$7:N$883,EUROSTAT_VBE_IND_2005!$B$7:$B$883,$D186,EUROSTAT_VBE_IND_2005!$C$7:$C$883,"*"&amp;RIGHT($A186,3)&amp;"*",EUROSTAT_VBE_IND_2005!$D$7:$D$883,"321*"))/1000</f>
        <v>0</v>
      </c>
      <c r="R186" s="17">
        <f>(SUMIFS(EUROSTAT_VBE_IND_2005!O$7:O$883,EUROSTAT_VBE_IND_2005!$B$7:$B$883,$D186,EUROSTAT_VBE_IND_2005!$C$7:$C$883,"*"&amp;RIGHT($A186,3)&amp;"*",EUROSTAT_VBE_IND_2005!$D$7:$D$883,"321*"))/1000</f>
        <v>0</v>
      </c>
      <c r="S186" s="17">
        <f>(SUMIFS(EUROSTAT_VBE_IND_2005!P$7:P$883,EUROSTAT_VBE_IND_2005!$B$7:$B$883,$D186,EUROSTAT_VBE_IND_2005!$C$7:$C$883,"*"&amp;RIGHT($A186,3)&amp;"*",EUROSTAT_VBE_IND_2005!$D$7:$D$883,"321*"))/1000</f>
        <v>0</v>
      </c>
      <c r="T186" s="17">
        <f>(SUMIFS(EUROSTAT_VBE_IND_2005!Q$7:Q$883,EUROSTAT_VBE_IND_2005!$B$7:$B$883,$D186,EUROSTAT_VBE_IND_2005!$C$7:$C$883,"*"&amp;RIGHT($A186,3)&amp;"*",EUROSTAT_VBE_IND_2005!$D$7:$D$883,"321*"))/1000</f>
        <v>0</v>
      </c>
      <c r="U186" s="17">
        <f>(SUMIFS(EUROSTAT_VBE_IND_2005!R$7:R$883,EUROSTAT_VBE_IND_2005!$B$7:$B$883,$D186,EUROSTAT_VBE_IND_2005!$C$7:$C$883,"*"&amp;RIGHT($A186,3)&amp;"*",EUROSTAT_VBE_IND_2005!$D$7:$D$883,"321*"))/1000</f>
        <v>0</v>
      </c>
      <c r="V186" s="17">
        <f>(SUMIFS(EUROSTAT_VBE_IND_2005!S$7:S$883,EUROSTAT_VBE_IND_2005!$B$7:$B$883,$D186,EUROSTAT_VBE_IND_2005!$C$7:$C$883,"*"&amp;RIGHT($A186,3)&amp;"*",EUROSTAT_VBE_IND_2005!$D$7:$D$883,"321*"))/1000</f>
        <v>0</v>
      </c>
      <c r="W186" s="17">
        <f>(SUMIFS(EUROSTAT_VBE_IND_2005!T$7:T$883,EUROSTAT_VBE_IND_2005!$B$7:$B$883,$D186,EUROSTAT_VBE_IND_2005!$C$7:$C$883,"*"&amp;RIGHT($A186,3)&amp;"*",EUROSTAT_VBE_IND_2005!$D$7:$D$883,"321*"))/1000</f>
        <v>0</v>
      </c>
      <c r="X186" s="17">
        <f>(SUMIFS(EUROSTAT_VBE_IND_2005!U$7:U$883,EUROSTAT_VBE_IND_2005!$B$7:$B$883,$D186,EUROSTAT_VBE_IND_2005!$C$7:$C$883,"*"&amp;RIGHT($A186,3)&amp;"*",EUROSTAT_VBE_IND_2005!$D$7:$D$883,"321*"))/1000</f>
        <v>0</v>
      </c>
      <c r="Y186" s="17">
        <f>(SUMIFS(EUROSTAT_VBE_IND_2005!V$7:V$883,EUROSTAT_VBE_IND_2005!$B$7:$B$883,$D186,EUROSTAT_VBE_IND_2005!$C$7:$C$883,"*"&amp;RIGHT($A186,3)&amp;"*",EUROSTAT_VBE_IND_2005!$D$7:$D$883,"321*"))/1000</f>
        <v>0</v>
      </c>
      <c r="Z186" s="17">
        <f>(SUMIFS(EUROSTAT_VBE_IND_2005!W$7:W$883,EUROSTAT_VBE_IND_2005!$B$7:$B$883,$D186,EUROSTAT_VBE_IND_2005!$C$7:$C$883,"*"&amp;RIGHT($A186,3)&amp;"*",EUROSTAT_VBE_IND_2005!$D$7:$D$883,"321*"))/1000</f>
        <v>0</v>
      </c>
      <c r="AA186" s="17">
        <f>(SUMIFS(EUROSTAT_VBE_IND_2005!X$7:X$883,EUROSTAT_VBE_IND_2005!$B$7:$B$883,$D186,EUROSTAT_VBE_IND_2005!$C$7:$C$883,"*"&amp;RIGHT($A186,3)&amp;"*",EUROSTAT_VBE_IND_2005!$D$7:$D$883,"321*"))/1000</f>
        <v>0</v>
      </c>
      <c r="AB186" s="17">
        <f>(SUMIFS(EUROSTAT_VBE_IND_2005!AA$7:AA$883,EUROSTAT_VBE_IND_2005!$B$7:$B$883,$D186,EUROSTAT_VBE_IND_2005!$C$7:$C$883,"*"&amp;RIGHT($A186,3)&amp;"*",EUROSTAT_VBE_IND_2005!$D$7:$D$883,"321*"))/1000</f>
        <v>0</v>
      </c>
      <c r="AC186" s="17">
        <f>(SUMIFS(EUROSTAT_VBE_IND_2005!AB$7:AB$883,EUROSTAT_VBE_IND_2005!$B$7:$B$883,$D186,EUROSTAT_VBE_IND_2005!$C$7:$C$883,"*"&amp;RIGHT($A186,3)&amp;"*",EUROSTAT_VBE_IND_2005!$D$7:$D$883,"321*"))/1000</f>
        <v>0</v>
      </c>
      <c r="AD186" s="17">
        <f>(SUMIFS(EUROSTAT_VBE_IND_2005!AC$7:AC$883,EUROSTAT_VBE_IND_2005!$B$7:$B$883,$D186,EUROSTAT_VBE_IND_2005!$C$7:$C$883,"*"&amp;RIGHT($A186,3)&amp;"*",EUROSTAT_VBE_IND_2005!$D$7:$D$883,"321*"))/1000</f>
        <v>0</v>
      </c>
      <c r="AE186" s="17">
        <f>(SUMIFS(EUROSTAT_VBE_IND_2005!AD$7:AD$883,EUROSTAT_VBE_IND_2005!$B$7:$B$883,$D186,EUROSTAT_VBE_IND_2005!$C$7:$C$883,"*"&amp;RIGHT($A186,3)&amp;"*",EUROSTAT_VBE_IND_2005!$D$7:$D$883,"321*"))/1000</f>
        <v>0</v>
      </c>
      <c r="AF186" s="17">
        <f>(SUMIFS(EUROSTAT_VBE_IND_2005!AE$7:AE$883,EUROSTAT_VBE_IND_2005!$B$7:$B$883,$D186,EUROSTAT_VBE_IND_2005!$C$7:$C$883,"*"&amp;RIGHT($A186,3)&amp;"*",EUROSTAT_VBE_IND_2005!$D$7:$D$883,"321*"))/1000</f>
        <v>0</v>
      </c>
      <c r="AG186" s="17">
        <f>(SUMIFS(EUROSTAT_VBE_IND_2005!AF$7:AF$883,EUROSTAT_VBE_IND_2005!$B$7:$B$883,$D186,EUROSTAT_VBE_IND_2005!$C$7:$C$883,"*"&amp;RIGHT($A186,3)&amp;"*",EUROSTAT_VBE_IND_2005!$D$7:$D$883,"321*"))/1000</f>
        <v>0</v>
      </c>
      <c r="AH186" s="17">
        <f>(SUMIFS(EUROSTAT_VBE_IND_2005!AH$7:AH$883,EUROSTAT_VBE_IND_2005!$B$7:$B$883,$D186,EUROSTAT_VBE_IND_2005!$C$7:$C$883,"*"&amp;RIGHT($A186,3)&amp;"*",EUROSTAT_VBE_IND_2005!$D$7:$D$883,"321*"))/1000</f>
        <v>0</v>
      </c>
      <c r="AI186" s="17">
        <f>(SUMIFS(EUROSTAT_VBE_IND_2005!AI$7:AI$883,EUROSTAT_VBE_IND_2005!$B$7:$B$883,$D186,EUROSTAT_VBE_IND_2005!$C$7:$C$883,"*"&amp;RIGHT($A186,3)&amp;"*",EUROSTAT_VBE_IND_2005!$D$7:$D$883,"321*"))/1000</f>
        <v>0</v>
      </c>
      <c r="AJ186" s="17">
        <f>(SUMIFS(EUROSTAT_VBE_IND_2005!AJ$7:AJ$883,EUROSTAT_VBE_IND_2005!$B$7:$B$883,$D186,EUROSTAT_VBE_IND_2005!$C$7:$C$883,"*"&amp;RIGHT($A186,3)&amp;"*",EUROSTAT_VBE_IND_2005!$D$7:$D$883,"321*"))/1000</f>
        <v>0</v>
      </c>
      <c r="AK186" s="17">
        <f>(SUMIFS(EUROSTAT_VBE_IND_2005!AK$7:AK$883,EUROSTAT_VBE_IND_2005!$B$7:$B$883,$D186,EUROSTAT_VBE_IND_2005!$C$7:$C$883,"*"&amp;RIGHT($A186,3)&amp;"*",EUROSTAT_VBE_IND_2005!$D$7:$D$883,"321*"))/1000</f>
        <v>0</v>
      </c>
      <c r="AL186" s="198"/>
      <c r="AM186" s="198"/>
      <c r="AN186" s="198"/>
      <c r="AO186" s="17">
        <f>(SUMIFS(EUROSTAT_VBE_IND_2005!Y$7:Y$883,EUROSTAT_VBE_IND_2005!$B$7:$B$883,$D186,EUROSTAT_VBE_IND_2005!$C$7:$C$883,"*"&amp;RIGHT($A186,3)&amp;"*",EUROSTAT_VBE_IND_2005!$D$7:$D$883,"321*"))/1000</f>
        <v>0</v>
      </c>
      <c r="AP186" s="17">
        <f>(SUMIFS(EUROSTAT_VBE_IND_2005!Z$7:Z$883,EUROSTAT_VBE_IND_2005!$B$7:$B$883,$D186,EUROSTAT_VBE_IND_2005!$C$7:$C$883,"*"&amp;RIGHT($A186,3)&amp;"*",EUROSTAT_VBE_IND_2005!$D$7:$D$883,"321*"))/1000</f>
        <v>0</v>
      </c>
      <c r="AQ186" s="17">
        <f>(SUMIFS(EUROSTAT_VBE_IND_2005!AG$7:AG$883,EUROSTAT_VBE_IND_2005!$B$7:$B$883,$D186,EUROSTAT_VBE_IND_2005!$C$7:$C$883,"*"&amp;RIGHT($A186,3)&amp;"*",EUROSTAT_VBE_IND_2005!$D$7:$D$883,"321*"))/1000</f>
        <v>0</v>
      </c>
    </row>
    <row r="187" spans="1:43">
      <c r="A187" t="str">
        <f>LEFT(EUROSTAT_VBE_IND_2005!$C$241,8)</f>
        <v>B_101820</v>
      </c>
      <c r="B187" s="28" t="s">
        <v>300</v>
      </c>
      <c r="C187" t="s">
        <v>293</v>
      </c>
      <c r="D187" t="s">
        <v>55</v>
      </c>
      <c r="E187" t="s">
        <v>234</v>
      </c>
      <c r="F187" t="s">
        <v>254</v>
      </c>
      <c r="G187" s="17">
        <f>(SUMIFS(EUROSTAT_VBE_IND_2005!E$7:E$883,EUROSTAT_VBE_IND_2005!$B$7:$B$883,$D187,EUROSTAT_VBE_IND_2005!$C$7:$C$883,"*"&amp;RIGHT($A187,3)&amp;"*",EUROSTAT_VBE_IND_2005!$D$7:$D$883,"3220*"))/1000</f>
        <v>0.138</v>
      </c>
      <c r="H187" s="17">
        <f>(SUMIFS(EUROSTAT_VBE_IND_2005!F$7:F$883,EUROSTAT_VBE_IND_2005!$B$7:$B$883,$D187,EUROSTAT_VBE_IND_2005!$C$7:$C$883,"*"&amp;RIGHT($A187,3)&amp;"*",EUROSTAT_VBE_IND_2005!$D$7:$D$883,"3220*"))/1000</f>
        <v>0</v>
      </c>
      <c r="I187" s="17">
        <f>(SUMIFS(EUROSTAT_VBE_IND_2005!G$7:G$883,EUROSTAT_VBE_IND_2005!$B$7:$B$883,$D187,EUROSTAT_VBE_IND_2005!$C$7:$C$883,"*"&amp;RIGHT($A187,3)&amp;"*",EUROSTAT_VBE_IND_2005!$D$7:$D$883,"3220*"))/1000</f>
        <v>0.052</v>
      </c>
      <c r="J187" s="198"/>
      <c r="K187" s="17">
        <f>(SUMIFS(EUROSTAT_VBE_IND_2005!H$7:H$883,EUROSTAT_VBE_IND_2005!$B$7:$B$883,$D187,EUROSTAT_VBE_IND_2005!$C$7:$C$883,"*"&amp;RIGHT($A187,3)&amp;"*",EUROSTAT_VBE_IND_2005!$D$7:$D$883,"3220*"))/1000</f>
        <v>0</v>
      </c>
      <c r="L187" s="17">
        <f>(SUMIFS(EUROSTAT_VBE_IND_2005!I$7:I$883,EUROSTAT_VBE_IND_2005!$B$7:$B$883,$D187,EUROSTAT_VBE_IND_2005!$C$7:$C$883,"*"&amp;RIGHT($A187,3)&amp;"*",EUROSTAT_VBE_IND_2005!$D$7:$D$883,"3220*"))/1000</f>
        <v>0.044</v>
      </c>
      <c r="M187" s="17">
        <f>(SUMIFS(EUROSTAT_VBE_IND_2005!J$7:J$883,EUROSTAT_VBE_IND_2005!$B$7:$B$883,$D187,EUROSTAT_VBE_IND_2005!$C$7:$C$883,"*"&amp;RIGHT($A187,3)&amp;"*",EUROSTAT_VBE_IND_2005!$D$7:$D$883,"3220*"))/1000</f>
        <v>2.53</v>
      </c>
      <c r="N187" s="17">
        <f>(SUMIFS(EUROSTAT_VBE_IND_2005!K$7:K$883,EUROSTAT_VBE_IND_2005!$B$7:$B$883,$D187,EUROSTAT_VBE_IND_2005!$C$7:$C$883,"*"&amp;RIGHT($A187,3)&amp;"*",EUROSTAT_VBE_IND_2005!$D$7:$D$883,"3220*"))/1000</f>
        <v>0.46</v>
      </c>
      <c r="O187" s="17">
        <f>(SUMIFS(EUROSTAT_VBE_IND_2005!L$7:L$883,EUROSTAT_VBE_IND_2005!$B$7:$B$883,$D187,EUROSTAT_VBE_IND_2005!$C$7:$C$883,"*"&amp;RIGHT($A187,3)&amp;"*",EUROSTAT_VBE_IND_2005!$D$7:$D$883,"3220*"))/1000</f>
        <v>0</v>
      </c>
      <c r="P187" s="17">
        <f>(SUMIFS(EUROSTAT_VBE_IND_2005!M$7:M$883,EUROSTAT_VBE_IND_2005!$B$7:$B$883,$D187,EUROSTAT_VBE_IND_2005!$C$7:$C$883,"*"&amp;RIGHT($A187,3)&amp;"*",EUROSTAT_VBE_IND_2005!$D$7:$D$883,"3220*"))/1000</f>
        <v>0.644</v>
      </c>
      <c r="Q187" s="17">
        <f>(SUMIFS(EUROSTAT_VBE_IND_2005!N$7:N$883,EUROSTAT_VBE_IND_2005!$B$7:$B$883,$D187,EUROSTAT_VBE_IND_2005!$C$7:$C$883,"*"&amp;RIGHT($A187,3)&amp;"*",EUROSTAT_VBE_IND_2005!$D$7:$D$883,"3220*"))/1000</f>
        <v>1.196</v>
      </c>
      <c r="R187" s="17">
        <f>(SUMIFS(EUROSTAT_VBE_IND_2005!O$7:O$883,EUROSTAT_VBE_IND_2005!$B$7:$B$883,$D187,EUROSTAT_VBE_IND_2005!$C$7:$C$883,"*"&amp;RIGHT($A187,3)&amp;"*",EUROSTAT_VBE_IND_2005!$D$7:$D$883,"3220*"))/1000</f>
        <v>1.294</v>
      </c>
      <c r="S187" s="17">
        <f>(SUMIFS(EUROSTAT_VBE_IND_2005!P$7:P$883,EUROSTAT_VBE_IND_2005!$B$7:$B$883,$D187,EUROSTAT_VBE_IND_2005!$C$7:$C$883,"*"&amp;RIGHT($A187,3)&amp;"*",EUROSTAT_VBE_IND_2005!$D$7:$D$883,"3220*"))/1000</f>
        <v>1.886</v>
      </c>
      <c r="T187" s="17">
        <f>(SUMIFS(EUROSTAT_VBE_IND_2005!Q$7:Q$883,EUROSTAT_VBE_IND_2005!$B$7:$B$883,$D187,EUROSTAT_VBE_IND_2005!$C$7:$C$883,"*"&amp;RIGHT($A187,3)&amp;"*",EUROSTAT_VBE_IND_2005!$D$7:$D$883,"3220*"))/1000</f>
        <v>0.276</v>
      </c>
      <c r="U187" s="17">
        <f>(SUMIFS(EUROSTAT_VBE_IND_2005!R$7:R$883,EUROSTAT_VBE_IND_2005!$B$7:$B$883,$D187,EUROSTAT_VBE_IND_2005!$C$7:$C$883,"*"&amp;RIGHT($A187,3)&amp;"*",EUROSTAT_VBE_IND_2005!$D$7:$D$883,"3220*"))/1000</f>
        <v>0.329</v>
      </c>
      <c r="V187" s="17">
        <f>(SUMIFS(EUROSTAT_VBE_IND_2005!S$7:S$883,EUROSTAT_VBE_IND_2005!$B$7:$B$883,$D187,EUROSTAT_VBE_IND_2005!$C$7:$C$883,"*"&amp;RIGHT($A187,3)&amp;"*",EUROSTAT_VBE_IND_2005!$D$7:$D$883,"3220*"))/1000</f>
        <v>0.377</v>
      </c>
      <c r="W187" s="17">
        <f>(SUMIFS(EUROSTAT_VBE_IND_2005!T$7:T$883,EUROSTAT_VBE_IND_2005!$B$7:$B$883,$D187,EUROSTAT_VBE_IND_2005!$C$7:$C$883,"*"&amp;RIGHT($A187,3)&amp;"*",EUROSTAT_VBE_IND_2005!$D$7:$D$883,"3220*"))/1000</f>
        <v>0</v>
      </c>
      <c r="X187" s="17">
        <f>(SUMIFS(EUROSTAT_VBE_IND_2005!U$7:U$883,EUROSTAT_VBE_IND_2005!$B$7:$B$883,$D187,EUROSTAT_VBE_IND_2005!$C$7:$C$883,"*"&amp;RIGHT($A187,3)&amp;"*",EUROSTAT_VBE_IND_2005!$D$7:$D$883,"3220*"))/1000</f>
        <v>6.992</v>
      </c>
      <c r="Y187" s="17">
        <f>(SUMIFS(EUROSTAT_VBE_IND_2005!V$7:V$883,EUROSTAT_VBE_IND_2005!$B$7:$B$883,$D187,EUROSTAT_VBE_IND_2005!$C$7:$C$883,"*"&amp;RIGHT($A187,3)&amp;"*",EUROSTAT_VBE_IND_2005!$D$7:$D$883,"3220*"))/1000</f>
        <v>0</v>
      </c>
      <c r="Z187" s="17">
        <f>(SUMIFS(EUROSTAT_VBE_IND_2005!W$7:W$883,EUROSTAT_VBE_IND_2005!$B$7:$B$883,$D187,EUROSTAT_VBE_IND_2005!$C$7:$C$883,"*"&amp;RIGHT($A187,3)&amp;"*",EUROSTAT_VBE_IND_2005!$D$7:$D$883,"3220*"))/1000</f>
        <v>0</v>
      </c>
      <c r="AA187" s="17">
        <f>(SUMIFS(EUROSTAT_VBE_IND_2005!X$7:X$883,EUROSTAT_VBE_IND_2005!$B$7:$B$883,$D187,EUROSTAT_VBE_IND_2005!$C$7:$C$883,"*"&amp;RIGHT($A187,3)&amp;"*",EUROSTAT_VBE_IND_2005!$D$7:$D$883,"3220*"))/1000</f>
        <v>0</v>
      </c>
      <c r="AB187" s="17">
        <f>(SUMIFS(EUROSTAT_VBE_IND_2005!AA$7:AA$883,EUROSTAT_VBE_IND_2005!$B$7:$B$883,$D187,EUROSTAT_VBE_IND_2005!$C$7:$C$883,"*"&amp;RIGHT($A187,3)&amp;"*",EUROSTAT_VBE_IND_2005!$D$7:$D$883,"3220*"))/1000</f>
        <v>0</v>
      </c>
      <c r="AC187" s="17">
        <f>(SUMIFS(EUROSTAT_VBE_IND_2005!AB$7:AB$883,EUROSTAT_VBE_IND_2005!$B$7:$B$883,$D187,EUROSTAT_VBE_IND_2005!$C$7:$C$883,"*"&amp;RIGHT($A187,3)&amp;"*",EUROSTAT_VBE_IND_2005!$D$7:$D$883,"3220*"))/1000</f>
        <v>0.045</v>
      </c>
      <c r="AD187" s="17">
        <f>(SUMIFS(EUROSTAT_VBE_IND_2005!AC$7:AC$883,EUROSTAT_VBE_IND_2005!$B$7:$B$883,$D187,EUROSTAT_VBE_IND_2005!$C$7:$C$883,"*"&amp;RIGHT($A187,3)&amp;"*",EUROSTAT_VBE_IND_2005!$D$7:$D$883,"3220*"))/1000</f>
        <v>1.06</v>
      </c>
      <c r="AE187" s="17">
        <f>(SUMIFS(EUROSTAT_VBE_IND_2005!AD$7:AD$883,EUROSTAT_VBE_IND_2005!$B$7:$B$883,$D187,EUROSTAT_VBE_IND_2005!$C$7:$C$883,"*"&amp;RIGHT($A187,3)&amp;"*",EUROSTAT_VBE_IND_2005!$D$7:$D$883,"3220*"))/1000</f>
        <v>0.874</v>
      </c>
      <c r="AF187" s="17">
        <f>(SUMIFS(EUROSTAT_VBE_IND_2005!AE$7:AE$883,EUROSTAT_VBE_IND_2005!$B$7:$B$883,$D187,EUROSTAT_VBE_IND_2005!$C$7:$C$883,"*"&amp;RIGHT($A187,3)&amp;"*",EUROSTAT_VBE_IND_2005!$D$7:$D$883,"3220*"))/1000</f>
        <v>0.662</v>
      </c>
      <c r="AG187" s="17">
        <f>(SUMIFS(EUROSTAT_VBE_IND_2005!AF$7:AF$883,EUROSTAT_VBE_IND_2005!$B$7:$B$883,$D187,EUROSTAT_VBE_IND_2005!$C$7:$C$883,"*"&amp;RIGHT($A187,3)&amp;"*",EUROSTAT_VBE_IND_2005!$D$7:$D$883,"3220*"))/1000</f>
        <v>0</v>
      </c>
      <c r="AH187" s="17">
        <f>(SUMIFS(EUROSTAT_VBE_IND_2005!AH$7:AH$883,EUROSTAT_VBE_IND_2005!$B$7:$B$883,$D187,EUROSTAT_VBE_IND_2005!$C$7:$C$883,"*"&amp;RIGHT($A187,3)&amp;"*",EUROSTAT_VBE_IND_2005!$D$7:$D$883,"3220*"))/1000</f>
        <v>1.196</v>
      </c>
      <c r="AI187" s="17">
        <f>(SUMIFS(EUROSTAT_VBE_IND_2005!AI$7:AI$883,EUROSTAT_VBE_IND_2005!$B$7:$B$883,$D187,EUROSTAT_VBE_IND_2005!$C$7:$C$883,"*"&amp;RIGHT($A187,3)&amp;"*",EUROSTAT_VBE_IND_2005!$D$7:$D$883,"3220*"))/1000</f>
        <v>0.184</v>
      </c>
      <c r="AJ187" s="17">
        <f>(SUMIFS(EUROSTAT_VBE_IND_2005!AJ$7:AJ$883,EUROSTAT_VBE_IND_2005!$B$7:$B$883,$D187,EUROSTAT_VBE_IND_2005!$C$7:$C$883,"*"&amp;RIGHT($A187,3)&amp;"*",EUROSTAT_VBE_IND_2005!$D$7:$D$883,"3220*"))/1000</f>
        <v>0</v>
      </c>
      <c r="AK187" s="17">
        <f>(SUMIFS(EUROSTAT_VBE_IND_2005!AK$7:AK$883,EUROSTAT_VBE_IND_2005!$B$7:$B$883,$D187,EUROSTAT_VBE_IND_2005!$C$7:$C$883,"*"&amp;RIGHT($A187,3)&amp;"*",EUROSTAT_VBE_IND_2005!$D$7:$D$883,"3220*"))/1000</f>
        <v>0</v>
      </c>
      <c r="AL187" s="198"/>
      <c r="AM187" s="198"/>
      <c r="AN187" s="198"/>
      <c r="AO187" s="17">
        <f>(SUMIFS(EUROSTAT_VBE_IND_2005!Y$7:Y$883,EUROSTAT_VBE_IND_2005!$B$7:$B$883,$D187,EUROSTAT_VBE_IND_2005!$C$7:$C$883,"*"&amp;RIGHT($A187,3)&amp;"*",EUROSTAT_VBE_IND_2005!$D$7:$D$883,"3220*"))/1000</f>
        <v>0</v>
      </c>
      <c r="AP187" s="17">
        <f>(SUMIFS(EUROSTAT_VBE_IND_2005!Z$7:Z$883,EUROSTAT_VBE_IND_2005!$B$7:$B$883,$D187,EUROSTAT_VBE_IND_2005!$C$7:$C$883,"*"&amp;RIGHT($A187,3)&amp;"*",EUROSTAT_VBE_IND_2005!$D$7:$D$883,"3220*"))/1000</f>
        <v>0.093</v>
      </c>
      <c r="AQ187" s="17">
        <f>(SUMIFS(EUROSTAT_VBE_IND_2005!AG$7:AG$883,EUROSTAT_VBE_IND_2005!$B$7:$B$883,$D187,EUROSTAT_VBE_IND_2005!$C$7:$C$883,"*"&amp;RIGHT($A187,3)&amp;"*",EUROSTAT_VBE_IND_2005!$D$7:$D$883,"3220*"))/1000</f>
        <v>0</v>
      </c>
    </row>
    <row r="188" spans="1:43">
      <c r="A188" t="str">
        <f>LEFT(EUROSTAT_VBE_IND_2005!$C$241,8)</f>
        <v>B_101820</v>
      </c>
      <c r="B188" s="28" t="s">
        <v>300</v>
      </c>
      <c r="C188" t="s">
        <v>293</v>
      </c>
      <c r="D188" t="s">
        <v>55</v>
      </c>
      <c r="E188" t="s">
        <v>235</v>
      </c>
      <c r="F188" t="s">
        <v>255</v>
      </c>
      <c r="G188" s="17">
        <f>(SUMIFS(EUROSTAT_VBE_IND_2005!E$7:E$883,EUROSTAT_VBE_IND_2005!$B$7:$B$883,$D188,EUROSTAT_VBE_IND_2005!$C$7:$C$883,"*"&amp;RIGHT($A188,3)&amp;"*",EUROSTAT_VBE_IND_2005!$D$7:$D$883,"323*"))/1000+(SUMIFS(EUROSTAT_VBE_IND_2005!E$7:E$883,EUROSTAT_VBE_IND_2005!$B$7:$B$883,$D188,EUROSTAT_VBE_IND_2005!$C$7:$C$883,"*"&amp;RIGHT($A188,3)&amp;"*",EUROSTAT_VBE_IND_2005!$D$7:$D$883,"324*"))/1000+(SUMIFS(EUROSTAT_VBE_IND_2005!E$7:E$883,EUROSTAT_VBE_IND_2005!$B$7:$B$883,$D188,EUROSTAT_VBE_IND_2005!$C$7:$C$883,"*"&amp;RIGHT($A188,3)&amp;"*",EUROSTAT_VBE_IND_2005!$D$7:$D$883,"3260*"))/1000</f>
        <v>0.3</v>
      </c>
      <c r="H188" s="17">
        <f>(SUMIFS(EUROSTAT_VBE_IND_2005!F$7:F$883,EUROSTAT_VBE_IND_2005!$B$7:$B$883,$D188,EUROSTAT_VBE_IND_2005!$C$7:$C$883,"*"&amp;RIGHT($A188,3)&amp;"*",EUROSTAT_VBE_IND_2005!$D$7:$D$883,"323*"))/1000+(SUMIFS(EUROSTAT_VBE_IND_2005!F$7:F$883,EUROSTAT_VBE_IND_2005!$B$7:$B$883,$D188,EUROSTAT_VBE_IND_2005!$C$7:$C$883,"*"&amp;RIGHT($A188,3)&amp;"*",EUROSTAT_VBE_IND_2005!$D$7:$D$883,"324*"))/1000+(SUMIFS(EUROSTAT_VBE_IND_2005!F$7:F$883,EUROSTAT_VBE_IND_2005!$B$7:$B$883,$D188,EUROSTAT_VBE_IND_2005!$C$7:$C$883,"*"&amp;RIGHT($A188,3)&amp;"*",EUROSTAT_VBE_IND_2005!$D$7:$D$883,"3260*"))/1000</f>
        <v>0.429</v>
      </c>
      <c r="I188" s="17">
        <f>(SUMIFS(EUROSTAT_VBE_IND_2005!G$7:G$883,EUROSTAT_VBE_IND_2005!$B$7:$B$883,$D188,EUROSTAT_VBE_IND_2005!$C$7:$C$883,"*"&amp;RIGHT($A188,3)&amp;"*",EUROSTAT_VBE_IND_2005!$D$7:$D$883,"323*"))/1000+(SUMIFS(EUROSTAT_VBE_IND_2005!G$7:G$883,EUROSTAT_VBE_IND_2005!$B$7:$B$883,$D188,EUROSTAT_VBE_IND_2005!$C$7:$C$883,"*"&amp;RIGHT($A188,3)&amp;"*",EUROSTAT_VBE_IND_2005!$D$7:$D$883,"324*"))/1000+(SUMIFS(EUROSTAT_VBE_IND_2005!G$7:G$883,EUROSTAT_VBE_IND_2005!$B$7:$B$883,$D188,EUROSTAT_VBE_IND_2005!$C$7:$C$883,"*"&amp;RIGHT($A188,3)&amp;"*",EUROSTAT_VBE_IND_2005!$D$7:$D$883,"3260*"))/1000</f>
        <v>0.086</v>
      </c>
      <c r="J188" s="198"/>
      <c r="K188" s="17">
        <f>(SUMIFS(EUROSTAT_VBE_IND_2005!H$7:H$883,EUROSTAT_VBE_IND_2005!$B$7:$B$883,$D188,EUROSTAT_VBE_IND_2005!$C$7:$C$883,"*"&amp;RIGHT($A188,3)&amp;"*",EUROSTAT_VBE_IND_2005!$D$7:$D$883,"323*"))/1000+(SUMIFS(EUROSTAT_VBE_IND_2005!H$7:H$883,EUROSTAT_VBE_IND_2005!$B$7:$B$883,$D188,EUROSTAT_VBE_IND_2005!$C$7:$C$883,"*"&amp;RIGHT($A188,3)&amp;"*",EUROSTAT_VBE_IND_2005!$D$7:$D$883,"324*"))/1000+(SUMIFS(EUROSTAT_VBE_IND_2005!H$7:H$883,EUROSTAT_VBE_IND_2005!$B$7:$B$883,$D188,EUROSTAT_VBE_IND_2005!$C$7:$C$883,"*"&amp;RIGHT($A188,3)&amp;"*",EUROSTAT_VBE_IND_2005!$D$7:$D$883,"3260*"))/1000</f>
        <v>0</v>
      </c>
      <c r="L188" s="17">
        <f>(SUMIFS(EUROSTAT_VBE_IND_2005!I$7:I$883,EUROSTAT_VBE_IND_2005!$B$7:$B$883,$D188,EUROSTAT_VBE_IND_2005!$C$7:$C$883,"*"&amp;RIGHT($A188,3)&amp;"*",EUROSTAT_VBE_IND_2005!$D$7:$D$883,"323*"))/1000+(SUMIFS(EUROSTAT_VBE_IND_2005!I$7:I$883,EUROSTAT_VBE_IND_2005!$B$7:$B$883,$D188,EUROSTAT_VBE_IND_2005!$C$7:$C$883,"*"&amp;RIGHT($A188,3)&amp;"*",EUROSTAT_VBE_IND_2005!$D$7:$D$883,"324*"))/1000+(SUMIFS(EUROSTAT_VBE_IND_2005!I$7:I$883,EUROSTAT_VBE_IND_2005!$B$7:$B$883,$D188,EUROSTAT_VBE_IND_2005!$C$7:$C$883,"*"&amp;RIGHT($A188,3)&amp;"*",EUROSTAT_VBE_IND_2005!$D$7:$D$883,"3260*"))/1000</f>
        <v>0.209</v>
      </c>
      <c r="M188" s="17">
        <f>(SUMIFS(EUROSTAT_VBE_IND_2005!J$7:J$883,EUROSTAT_VBE_IND_2005!$B$7:$B$883,$D188,EUROSTAT_VBE_IND_2005!$C$7:$C$883,"*"&amp;RIGHT($A188,3)&amp;"*",EUROSTAT_VBE_IND_2005!$D$7:$D$883,"323*"))/1000+(SUMIFS(EUROSTAT_VBE_IND_2005!J$7:J$883,EUROSTAT_VBE_IND_2005!$B$7:$B$883,$D188,EUROSTAT_VBE_IND_2005!$C$7:$C$883,"*"&amp;RIGHT($A188,3)&amp;"*",EUROSTAT_VBE_IND_2005!$D$7:$D$883,"324*"))/1000+(SUMIFS(EUROSTAT_VBE_IND_2005!J$7:J$883,EUROSTAT_VBE_IND_2005!$B$7:$B$883,$D188,EUROSTAT_VBE_IND_2005!$C$7:$C$883,"*"&amp;RIGHT($A188,3)&amp;"*",EUROSTAT_VBE_IND_2005!$D$7:$D$883,"3260*"))/1000</f>
        <v>9.047</v>
      </c>
      <c r="N188" s="17">
        <f>(SUMIFS(EUROSTAT_VBE_IND_2005!K$7:K$883,EUROSTAT_VBE_IND_2005!$B$7:$B$883,$D188,EUROSTAT_VBE_IND_2005!$C$7:$C$883,"*"&amp;RIGHT($A188,3)&amp;"*",EUROSTAT_VBE_IND_2005!$D$7:$D$883,"323*"))/1000+(SUMIFS(EUROSTAT_VBE_IND_2005!K$7:K$883,EUROSTAT_VBE_IND_2005!$B$7:$B$883,$D188,EUROSTAT_VBE_IND_2005!$C$7:$C$883,"*"&amp;RIGHT($A188,3)&amp;"*",EUROSTAT_VBE_IND_2005!$D$7:$D$883,"324*"))/1000+(SUMIFS(EUROSTAT_VBE_IND_2005!K$7:K$883,EUROSTAT_VBE_IND_2005!$B$7:$B$883,$D188,EUROSTAT_VBE_IND_2005!$C$7:$C$883,"*"&amp;RIGHT($A188,3)&amp;"*",EUROSTAT_VBE_IND_2005!$D$7:$D$883,"3260*"))/1000</f>
        <v>1.072</v>
      </c>
      <c r="O188" s="17">
        <f>(SUMIFS(EUROSTAT_VBE_IND_2005!L$7:L$883,EUROSTAT_VBE_IND_2005!$B$7:$B$883,$D188,EUROSTAT_VBE_IND_2005!$C$7:$C$883,"*"&amp;RIGHT($A188,3)&amp;"*",EUROSTAT_VBE_IND_2005!$D$7:$D$883,"323*"))/1000+(SUMIFS(EUROSTAT_VBE_IND_2005!L$7:L$883,EUROSTAT_VBE_IND_2005!$B$7:$B$883,$D188,EUROSTAT_VBE_IND_2005!$C$7:$C$883,"*"&amp;RIGHT($A188,3)&amp;"*",EUROSTAT_VBE_IND_2005!$D$7:$D$883,"324*"))/1000+(SUMIFS(EUROSTAT_VBE_IND_2005!L$7:L$883,EUROSTAT_VBE_IND_2005!$B$7:$B$883,$D188,EUROSTAT_VBE_IND_2005!$C$7:$C$883,"*"&amp;RIGHT($A188,3)&amp;"*",EUROSTAT_VBE_IND_2005!$D$7:$D$883,"3260*"))/1000</f>
        <v>0.129</v>
      </c>
      <c r="P188" s="17">
        <f>(SUMIFS(EUROSTAT_VBE_IND_2005!M$7:M$883,EUROSTAT_VBE_IND_2005!$B$7:$B$883,$D188,EUROSTAT_VBE_IND_2005!$C$7:$C$883,"*"&amp;RIGHT($A188,3)&amp;"*",EUROSTAT_VBE_IND_2005!$D$7:$D$883,"323*"))/1000+(SUMIFS(EUROSTAT_VBE_IND_2005!M$7:M$883,EUROSTAT_VBE_IND_2005!$B$7:$B$883,$D188,EUROSTAT_VBE_IND_2005!$C$7:$C$883,"*"&amp;RIGHT($A188,3)&amp;"*",EUROSTAT_VBE_IND_2005!$D$7:$D$883,"324*"))/1000+(SUMIFS(EUROSTAT_VBE_IND_2005!M$7:M$883,EUROSTAT_VBE_IND_2005!$B$7:$B$883,$D188,EUROSTAT_VBE_IND_2005!$C$7:$C$883,"*"&amp;RIGHT($A188,3)&amp;"*",EUROSTAT_VBE_IND_2005!$D$7:$D$883,"3260*"))/1000</f>
        <v>0.172</v>
      </c>
      <c r="Q188" s="17">
        <f>(SUMIFS(EUROSTAT_VBE_IND_2005!N$7:N$883,EUROSTAT_VBE_IND_2005!$B$7:$B$883,$D188,EUROSTAT_VBE_IND_2005!$C$7:$C$883,"*"&amp;RIGHT($A188,3)&amp;"*",EUROSTAT_VBE_IND_2005!$D$7:$D$883,"323*"))/1000+(SUMIFS(EUROSTAT_VBE_IND_2005!N$7:N$883,EUROSTAT_VBE_IND_2005!$B$7:$B$883,$D188,EUROSTAT_VBE_IND_2005!$C$7:$C$883,"*"&amp;RIGHT($A188,3)&amp;"*",EUROSTAT_VBE_IND_2005!$D$7:$D$883,"324*"))/1000+(SUMIFS(EUROSTAT_VBE_IND_2005!N$7:N$883,EUROSTAT_VBE_IND_2005!$B$7:$B$883,$D188,EUROSTAT_VBE_IND_2005!$C$7:$C$883,"*"&amp;RIGHT($A188,3)&amp;"*",EUROSTAT_VBE_IND_2005!$D$7:$D$883,"3260*"))/1000</f>
        <v>5.234</v>
      </c>
      <c r="R188" s="17">
        <f>(SUMIFS(EUROSTAT_VBE_IND_2005!O$7:O$883,EUROSTAT_VBE_IND_2005!$B$7:$B$883,$D188,EUROSTAT_VBE_IND_2005!$C$7:$C$883,"*"&amp;RIGHT($A188,3)&amp;"*",EUROSTAT_VBE_IND_2005!$D$7:$D$883,"323*"))/1000+(SUMIFS(EUROSTAT_VBE_IND_2005!O$7:O$883,EUROSTAT_VBE_IND_2005!$B$7:$B$883,$D188,EUROSTAT_VBE_IND_2005!$C$7:$C$883,"*"&amp;RIGHT($A188,3)&amp;"*",EUROSTAT_VBE_IND_2005!$D$7:$D$883,"324*"))/1000+(SUMIFS(EUROSTAT_VBE_IND_2005!O$7:O$883,EUROSTAT_VBE_IND_2005!$B$7:$B$883,$D188,EUROSTAT_VBE_IND_2005!$C$7:$C$883,"*"&amp;RIGHT($A188,3)&amp;"*",EUROSTAT_VBE_IND_2005!$D$7:$D$883,"3260*"))/1000</f>
        <v>0.813</v>
      </c>
      <c r="S188" s="17">
        <f>(SUMIFS(EUROSTAT_VBE_IND_2005!P$7:P$883,EUROSTAT_VBE_IND_2005!$B$7:$B$883,$D188,EUROSTAT_VBE_IND_2005!$C$7:$C$883,"*"&amp;RIGHT($A188,3)&amp;"*",EUROSTAT_VBE_IND_2005!$D$7:$D$883,"323*"))/1000+(SUMIFS(EUROSTAT_VBE_IND_2005!P$7:P$883,EUROSTAT_VBE_IND_2005!$B$7:$B$883,$D188,EUROSTAT_VBE_IND_2005!$C$7:$C$883,"*"&amp;RIGHT($A188,3)&amp;"*",EUROSTAT_VBE_IND_2005!$D$7:$D$883,"324*"))/1000+(SUMIFS(EUROSTAT_VBE_IND_2005!P$7:P$883,EUROSTAT_VBE_IND_2005!$B$7:$B$883,$D188,EUROSTAT_VBE_IND_2005!$C$7:$C$883,"*"&amp;RIGHT($A188,3)&amp;"*",EUROSTAT_VBE_IND_2005!$D$7:$D$883,"3260*"))/1000</f>
        <v>1.544</v>
      </c>
      <c r="T188" s="17">
        <f>(SUMIFS(EUROSTAT_VBE_IND_2005!Q$7:Q$883,EUROSTAT_VBE_IND_2005!$B$7:$B$883,$D188,EUROSTAT_VBE_IND_2005!$C$7:$C$883,"*"&amp;RIGHT($A188,3)&amp;"*",EUROSTAT_VBE_IND_2005!$D$7:$D$883,"323*"))/1000+(SUMIFS(EUROSTAT_VBE_IND_2005!Q$7:Q$883,EUROSTAT_VBE_IND_2005!$B$7:$B$883,$D188,EUROSTAT_VBE_IND_2005!$C$7:$C$883,"*"&amp;RIGHT($A188,3)&amp;"*",EUROSTAT_VBE_IND_2005!$D$7:$D$883,"324*"))/1000+(SUMIFS(EUROSTAT_VBE_IND_2005!Q$7:Q$883,EUROSTAT_VBE_IND_2005!$B$7:$B$883,$D188,EUROSTAT_VBE_IND_2005!$C$7:$C$883,"*"&amp;RIGHT($A188,3)&amp;"*",EUROSTAT_VBE_IND_2005!$D$7:$D$883,"3260*"))/1000</f>
        <v>0.299</v>
      </c>
      <c r="U188" s="17">
        <f>(SUMIFS(EUROSTAT_VBE_IND_2005!R$7:R$883,EUROSTAT_VBE_IND_2005!$B$7:$B$883,$D188,EUROSTAT_VBE_IND_2005!$C$7:$C$883,"*"&amp;RIGHT($A188,3)&amp;"*",EUROSTAT_VBE_IND_2005!$D$7:$D$883,"323*"))/1000+(SUMIFS(EUROSTAT_VBE_IND_2005!R$7:R$883,EUROSTAT_VBE_IND_2005!$B$7:$B$883,$D188,EUROSTAT_VBE_IND_2005!$C$7:$C$883,"*"&amp;RIGHT($A188,3)&amp;"*",EUROSTAT_VBE_IND_2005!$D$7:$D$883,"324*"))/1000+(SUMIFS(EUROSTAT_VBE_IND_2005!R$7:R$883,EUROSTAT_VBE_IND_2005!$B$7:$B$883,$D188,EUROSTAT_VBE_IND_2005!$C$7:$C$883,"*"&amp;RIGHT($A188,3)&amp;"*",EUROSTAT_VBE_IND_2005!$D$7:$D$883,"3260*"))/1000</f>
        <v>0.214</v>
      </c>
      <c r="V188" s="17">
        <f>(SUMIFS(EUROSTAT_VBE_IND_2005!S$7:S$883,EUROSTAT_VBE_IND_2005!$B$7:$B$883,$D188,EUROSTAT_VBE_IND_2005!$C$7:$C$883,"*"&amp;RIGHT($A188,3)&amp;"*",EUROSTAT_VBE_IND_2005!$D$7:$D$883,"323*"))/1000+(SUMIFS(EUROSTAT_VBE_IND_2005!S$7:S$883,EUROSTAT_VBE_IND_2005!$B$7:$B$883,$D188,EUROSTAT_VBE_IND_2005!$C$7:$C$883,"*"&amp;RIGHT($A188,3)&amp;"*",EUROSTAT_VBE_IND_2005!$D$7:$D$883,"324*"))/1000+(SUMIFS(EUROSTAT_VBE_IND_2005!S$7:S$883,EUROSTAT_VBE_IND_2005!$B$7:$B$883,$D188,EUROSTAT_VBE_IND_2005!$C$7:$C$883,"*"&amp;RIGHT($A188,3)&amp;"*",EUROSTAT_VBE_IND_2005!$D$7:$D$883,"3260*"))/1000</f>
        <v>0.953</v>
      </c>
      <c r="W188" s="17">
        <f>(SUMIFS(EUROSTAT_VBE_IND_2005!T$7:T$883,EUROSTAT_VBE_IND_2005!$B$7:$B$883,$D188,EUROSTAT_VBE_IND_2005!$C$7:$C$883,"*"&amp;RIGHT($A188,3)&amp;"*",EUROSTAT_VBE_IND_2005!$D$7:$D$883,"323*"))/1000+(SUMIFS(EUROSTAT_VBE_IND_2005!T$7:T$883,EUROSTAT_VBE_IND_2005!$B$7:$B$883,$D188,EUROSTAT_VBE_IND_2005!$C$7:$C$883,"*"&amp;RIGHT($A188,3)&amp;"*",EUROSTAT_VBE_IND_2005!$D$7:$D$883,"324*"))/1000+(SUMIFS(EUROSTAT_VBE_IND_2005!T$7:T$883,EUROSTAT_VBE_IND_2005!$B$7:$B$883,$D188,EUROSTAT_VBE_IND_2005!$C$7:$C$883,"*"&amp;RIGHT($A188,3)&amp;"*",EUROSTAT_VBE_IND_2005!$D$7:$D$883,"3260*"))/1000</f>
        <v>0</v>
      </c>
      <c r="X188" s="17">
        <f>(SUMIFS(EUROSTAT_VBE_IND_2005!U$7:U$883,EUROSTAT_VBE_IND_2005!$B$7:$B$883,$D188,EUROSTAT_VBE_IND_2005!$C$7:$C$883,"*"&amp;RIGHT($A188,3)&amp;"*",EUROSTAT_VBE_IND_2005!$D$7:$D$883,"323*"))/1000+(SUMIFS(EUROSTAT_VBE_IND_2005!U$7:U$883,EUROSTAT_VBE_IND_2005!$B$7:$B$883,$D188,EUROSTAT_VBE_IND_2005!$C$7:$C$883,"*"&amp;RIGHT($A188,3)&amp;"*",EUROSTAT_VBE_IND_2005!$D$7:$D$883,"324*"))/1000+(SUMIFS(EUROSTAT_VBE_IND_2005!U$7:U$883,EUROSTAT_VBE_IND_2005!$B$7:$B$883,$D188,EUROSTAT_VBE_IND_2005!$C$7:$C$883,"*"&amp;RIGHT($A188,3)&amp;"*",EUROSTAT_VBE_IND_2005!$D$7:$D$883,"3260*"))/1000</f>
        <v>2.513</v>
      </c>
      <c r="Y188" s="17">
        <f>(SUMIFS(EUROSTAT_VBE_IND_2005!V$7:V$883,EUROSTAT_VBE_IND_2005!$B$7:$B$883,$D188,EUROSTAT_VBE_IND_2005!$C$7:$C$883,"*"&amp;RIGHT($A188,3)&amp;"*",EUROSTAT_VBE_IND_2005!$D$7:$D$883,"323*"))/1000+(SUMIFS(EUROSTAT_VBE_IND_2005!V$7:V$883,EUROSTAT_VBE_IND_2005!$B$7:$B$883,$D188,EUROSTAT_VBE_IND_2005!$C$7:$C$883,"*"&amp;RIGHT($A188,3)&amp;"*",EUROSTAT_VBE_IND_2005!$D$7:$D$883,"324*"))/1000+(SUMIFS(EUROSTAT_VBE_IND_2005!V$7:V$883,EUROSTAT_VBE_IND_2005!$B$7:$B$883,$D188,EUROSTAT_VBE_IND_2005!$C$7:$C$883,"*"&amp;RIGHT($A188,3)&amp;"*",EUROSTAT_VBE_IND_2005!$D$7:$D$883,"3260*"))/1000</f>
        <v>0.171</v>
      </c>
      <c r="Z188" s="17">
        <f>(SUMIFS(EUROSTAT_VBE_IND_2005!W$7:W$883,EUROSTAT_VBE_IND_2005!$B$7:$B$883,$D188,EUROSTAT_VBE_IND_2005!$C$7:$C$883,"*"&amp;RIGHT($A188,3)&amp;"*",EUROSTAT_VBE_IND_2005!$D$7:$D$883,"323*"))/1000+(SUMIFS(EUROSTAT_VBE_IND_2005!W$7:W$883,EUROSTAT_VBE_IND_2005!$B$7:$B$883,$D188,EUROSTAT_VBE_IND_2005!$C$7:$C$883,"*"&amp;RIGHT($A188,3)&amp;"*",EUROSTAT_VBE_IND_2005!$D$7:$D$883,"324*"))/1000+(SUMIFS(EUROSTAT_VBE_IND_2005!W$7:W$883,EUROSTAT_VBE_IND_2005!$B$7:$B$883,$D188,EUROSTAT_VBE_IND_2005!$C$7:$C$883,"*"&amp;RIGHT($A188,3)&amp;"*",EUROSTAT_VBE_IND_2005!$D$7:$D$883,"3260*"))/1000</f>
        <v>0.042</v>
      </c>
      <c r="AA188" s="17">
        <f>(SUMIFS(EUROSTAT_VBE_IND_2005!X$7:X$883,EUROSTAT_VBE_IND_2005!$B$7:$B$883,$D188,EUROSTAT_VBE_IND_2005!$C$7:$C$883,"*"&amp;RIGHT($A188,3)&amp;"*",EUROSTAT_VBE_IND_2005!$D$7:$D$883,"323*"))/1000+(SUMIFS(EUROSTAT_VBE_IND_2005!X$7:X$883,EUROSTAT_VBE_IND_2005!$B$7:$B$883,$D188,EUROSTAT_VBE_IND_2005!$C$7:$C$883,"*"&amp;RIGHT($A188,3)&amp;"*",EUROSTAT_VBE_IND_2005!$D$7:$D$883,"324*"))/1000+(SUMIFS(EUROSTAT_VBE_IND_2005!X$7:X$883,EUROSTAT_VBE_IND_2005!$B$7:$B$883,$D188,EUROSTAT_VBE_IND_2005!$C$7:$C$883,"*"&amp;RIGHT($A188,3)&amp;"*",EUROSTAT_VBE_IND_2005!$D$7:$D$883,"3260*"))/1000</f>
        <v>0.255</v>
      </c>
      <c r="AB188" s="17">
        <f>(SUMIFS(EUROSTAT_VBE_IND_2005!AA$7:AA$883,EUROSTAT_VBE_IND_2005!$B$7:$B$883,$D188,EUROSTAT_VBE_IND_2005!$C$7:$C$883,"*"&amp;RIGHT($A188,3)&amp;"*",EUROSTAT_VBE_IND_2005!$D$7:$D$883,"323*"))/1000+(SUMIFS(EUROSTAT_VBE_IND_2005!AA$7:AA$883,EUROSTAT_VBE_IND_2005!$B$7:$B$883,$D188,EUROSTAT_VBE_IND_2005!$C$7:$C$883,"*"&amp;RIGHT($A188,3)&amp;"*",EUROSTAT_VBE_IND_2005!$D$7:$D$883,"324*"))/1000+(SUMIFS(EUROSTAT_VBE_IND_2005!AA$7:AA$883,EUROSTAT_VBE_IND_2005!$B$7:$B$883,$D188,EUROSTAT_VBE_IND_2005!$C$7:$C$883,"*"&amp;RIGHT($A188,3)&amp;"*",EUROSTAT_VBE_IND_2005!$D$7:$D$883,"3260*"))/1000</f>
        <v>0</v>
      </c>
      <c r="AC188" s="17">
        <f>(SUMIFS(EUROSTAT_VBE_IND_2005!AB$7:AB$883,EUROSTAT_VBE_IND_2005!$B$7:$B$883,$D188,EUROSTAT_VBE_IND_2005!$C$7:$C$883,"*"&amp;RIGHT($A188,3)&amp;"*",EUROSTAT_VBE_IND_2005!$D$7:$D$883,"323*"))/1000+(SUMIFS(EUROSTAT_VBE_IND_2005!AB$7:AB$883,EUROSTAT_VBE_IND_2005!$B$7:$B$883,$D188,EUROSTAT_VBE_IND_2005!$C$7:$C$883,"*"&amp;RIGHT($A188,3)&amp;"*",EUROSTAT_VBE_IND_2005!$D$7:$D$883,"324*"))/1000+(SUMIFS(EUROSTAT_VBE_IND_2005!AB$7:AB$883,EUROSTAT_VBE_IND_2005!$B$7:$B$883,$D188,EUROSTAT_VBE_IND_2005!$C$7:$C$883,"*"&amp;RIGHT($A188,3)&amp;"*",EUROSTAT_VBE_IND_2005!$D$7:$D$883,"3260*"))/1000</f>
        <v>0.172</v>
      </c>
      <c r="AD188" s="17">
        <f>(SUMIFS(EUROSTAT_VBE_IND_2005!AC$7:AC$883,EUROSTAT_VBE_IND_2005!$B$7:$B$883,$D188,EUROSTAT_VBE_IND_2005!$C$7:$C$883,"*"&amp;RIGHT($A188,3)&amp;"*",EUROSTAT_VBE_IND_2005!$D$7:$D$883,"323*"))/1000+(SUMIFS(EUROSTAT_VBE_IND_2005!AC$7:AC$883,EUROSTAT_VBE_IND_2005!$B$7:$B$883,$D188,EUROSTAT_VBE_IND_2005!$C$7:$C$883,"*"&amp;RIGHT($A188,3)&amp;"*",EUROSTAT_VBE_IND_2005!$D$7:$D$883,"324*"))/1000+(SUMIFS(EUROSTAT_VBE_IND_2005!AC$7:AC$883,EUROSTAT_VBE_IND_2005!$B$7:$B$883,$D188,EUROSTAT_VBE_IND_2005!$C$7:$C$883,"*"&amp;RIGHT($A188,3)&amp;"*",EUROSTAT_VBE_IND_2005!$D$7:$D$883,"3260*"))/1000</f>
        <v>1.287</v>
      </c>
      <c r="AE188" s="17">
        <f>(SUMIFS(EUROSTAT_VBE_IND_2005!AD$7:AD$883,EUROSTAT_VBE_IND_2005!$B$7:$B$883,$D188,EUROSTAT_VBE_IND_2005!$C$7:$C$883,"*"&amp;RIGHT($A188,3)&amp;"*",EUROSTAT_VBE_IND_2005!$D$7:$D$883,"323*"))/1000+(SUMIFS(EUROSTAT_VBE_IND_2005!AD$7:AD$883,EUROSTAT_VBE_IND_2005!$B$7:$B$883,$D188,EUROSTAT_VBE_IND_2005!$C$7:$C$883,"*"&amp;RIGHT($A188,3)&amp;"*",EUROSTAT_VBE_IND_2005!$D$7:$D$883,"324*"))/1000+(SUMIFS(EUROSTAT_VBE_IND_2005!AD$7:AD$883,EUROSTAT_VBE_IND_2005!$B$7:$B$883,$D188,EUROSTAT_VBE_IND_2005!$C$7:$C$883,"*"&amp;RIGHT($A188,3)&amp;"*",EUROSTAT_VBE_IND_2005!$D$7:$D$883,"3260*"))/1000</f>
        <v>2.188</v>
      </c>
      <c r="AF188" s="17">
        <f>(SUMIFS(EUROSTAT_VBE_IND_2005!AE$7:AE$883,EUROSTAT_VBE_IND_2005!$B$7:$B$883,$D188,EUROSTAT_VBE_IND_2005!$C$7:$C$883,"*"&amp;RIGHT($A188,3)&amp;"*",EUROSTAT_VBE_IND_2005!$D$7:$D$883,"323*"))/1000+(SUMIFS(EUROSTAT_VBE_IND_2005!AE$7:AE$883,EUROSTAT_VBE_IND_2005!$B$7:$B$883,$D188,EUROSTAT_VBE_IND_2005!$C$7:$C$883,"*"&amp;RIGHT($A188,3)&amp;"*",EUROSTAT_VBE_IND_2005!$D$7:$D$883,"324*"))/1000+(SUMIFS(EUROSTAT_VBE_IND_2005!AE$7:AE$883,EUROSTAT_VBE_IND_2005!$B$7:$B$883,$D188,EUROSTAT_VBE_IND_2005!$C$7:$C$883,"*"&amp;RIGHT($A188,3)&amp;"*",EUROSTAT_VBE_IND_2005!$D$7:$D$883,"3260*"))/1000</f>
        <v>1.43</v>
      </c>
      <c r="AG188" s="17">
        <f>(SUMIFS(EUROSTAT_VBE_IND_2005!AF$7:AF$883,EUROSTAT_VBE_IND_2005!$B$7:$B$883,$D188,EUROSTAT_VBE_IND_2005!$C$7:$C$883,"*"&amp;RIGHT($A188,3)&amp;"*",EUROSTAT_VBE_IND_2005!$D$7:$D$883,"323*"))/1000+(SUMIFS(EUROSTAT_VBE_IND_2005!AF$7:AF$883,EUROSTAT_VBE_IND_2005!$B$7:$B$883,$D188,EUROSTAT_VBE_IND_2005!$C$7:$C$883,"*"&amp;RIGHT($A188,3)&amp;"*",EUROSTAT_VBE_IND_2005!$D$7:$D$883,"324*"))/1000+(SUMIFS(EUROSTAT_VBE_IND_2005!AF$7:AF$883,EUROSTAT_VBE_IND_2005!$B$7:$B$883,$D188,EUROSTAT_VBE_IND_2005!$C$7:$C$883,"*"&amp;RIGHT($A188,3)&amp;"*",EUROSTAT_VBE_IND_2005!$D$7:$D$883,"3260*"))/1000</f>
        <v>0.387</v>
      </c>
      <c r="AH188" s="17">
        <f>(SUMIFS(EUROSTAT_VBE_IND_2005!AH$7:AH$883,EUROSTAT_VBE_IND_2005!$B$7:$B$883,$D188,EUROSTAT_VBE_IND_2005!$C$7:$C$883,"*"&amp;RIGHT($A188,3)&amp;"*",EUROSTAT_VBE_IND_2005!$D$7:$D$883,"323*"))/1000+(SUMIFS(EUROSTAT_VBE_IND_2005!AH$7:AH$883,EUROSTAT_VBE_IND_2005!$B$7:$B$883,$D188,EUROSTAT_VBE_IND_2005!$C$7:$C$883,"*"&amp;RIGHT($A188,3)&amp;"*",EUROSTAT_VBE_IND_2005!$D$7:$D$883,"324*"))/1000+(SUMIFS(EUROSTAT_VBE_IND_2005!AH$7:AH$883,EUROSTAT_VBE_IND_2005!$B$7:$B$883,$D188,EUROSTAT_VBE_IND_2005!$C$7:$C$883,"*"&amp;RIGHT($A188,3)&amp;"*",EUROSTAT_VBE_IND_2005!$D$7:$D$883,"3260*"))/1000</f>
        <v>1.244</v>
      </c>
      <c r="AI188" s="17">
        <f>(SUMIFS(EUROSTAT_VBE_IND_2005!AI$7:AI$883,EUROSTAT_VBE_IND_2005!$B$7:$B$883,$D188,EUROSTAT_VBE_IND_2005!$C$7:$C$883,"*"&amp;RIGHT($A188,3)&amp;"*",EUROSTAT_VBE_IND_2005!$D$7:$D$883,"323*"))/1000+(SUMIFS(EUROSTAT_VBE_IND_2005!AI$7:AI$883,EUROSTAT_VBE_IND_2005!$B$7:$B$883,$D188,EUROSTAT_VBE_IND_2005!$C$7:$C$883,"*"&amp;RIGHT($A188,3)&amp;"*",EUROSTAT_VBE_IND_2005!$D$7:$D$883,"324*"))/1000+(SUMIFS(EUROSTAT_VBE_IND_2005!AI$7:AI$883,EUROSTAT_VBE_IND_2005!$B$7:$B$883,$D188,EUROSTAT_VBE_IND_2005!$C$7:$C$883,"*"&amp;RIGHT($A188,3)&amp;"*",EUROSTAT_VBE_IND_2005!$D$7:$D$883,"3260*"))/1000</f>
        <v>0.257</v>
      </c>
      <c r="AJ188" s="17">
        <f>(SUMIFS(EUROSTAT_VBE_IND_2005!AJ$7:AJ$883,EUROSTAT_VBE_IND_2005!$B$7:$B$883,$D188,EUROSTAT_VBE_IND_2005!$C$7:$C$883,"*"&amp;RIGHT($A188,3)&amp;"*",EUROSTAT_VBE_IND_2005!$D$7:$D$883,"323*"))/1000+(SUMIFS(EUROSTAT_VBE_IND_2005!AJ$7:AJ$883,EUROSTAT_VBE_IND_2005!$B$7:$B$883,$D188,EUROSTAT_VBE_IND_2005!$C$7:$C$883,"*"&amp;RIGHT($A188,3)&amp;"*",EUROSTAT_VBE_IND_2005!$D$7:$D$883,"324*"))/1000+(SUMIFS(EUROSTAT_VBE_IND_2005!AJ$7:AJ$883,EUROSTAT_VBE_IND_2005!$B$7:$B$883,$D188,EUROSTAT_VBE_IND_2005!$C$7:$C$883,"*"&amp;RIGHT($A188,3)&amp;"*",EUROSTAT_VBE_IND_2005!$D$7:$D$883,"3260*"))/1000</f>
        <v>0.086</v>
      </c>
      <c r="AK188" s="17">
        <f>(SUMIFS(EUROSTAT_VBE_IND_2005!AK$7:AK$883,EUROSTAT_VBE_IND_2005!$B$7:$B$883,$D188,EUROSTAT_VBE_IND_2005!$C$7:$C$883,"*"&amp;RIGHT($A188,3)&amp;"*",EUROSTAT_VBE_IND_2005!$D$7:$D$883,"323*"))/1000+(SUMIFS(EUROSTAT_VBE_IND_2005!AK$7:AK$883,EUROSTAT_VBE_IND_2005!$B$7:$B$883,$D188,EUROSTAT_VBE_IND_2005!$C$7:$C$883,"*"&amp;RIGHT($A188,3)&amp;"*",EUROSTAT_VBE_IND_2005!$D$7:$D$883,"324*"))/1000+(SUMIFS(EUROSTAT_VBE_IND_2005!AK$7:AK$883,EUROSTAT_VBE_IND_2005!$B$7:$B$883,$D188,EUROSTAT_VBE_IND_2005!$C$7:$C$883,"*"&amp;RIGHT($A188,3)&amp;"*",EUROSTAT_VBE_IND_2005!$D$7:$D$883,"3260*"))/1000</f>
        <v>8.537</v>
      </c>
      <c r="AL188" s="198"/>
      <c r="AM188" s="198"/>
      <c r="AN188" s="198"/>
      <c r="AO188" s="17">
        <f>(SUMIFS(EUROSTAT_VBE_IND_2005!Y$7:Y$883,EUROSTAT_VBE_IND_2005!$B$7:$B$883,$D188,EUROSTAT_VBE_IND_2005!$C$7:$C$883,"*"&amp;RIGHT($A188,3)&amp;"*",EUROSTAT_VBE_IND_2005!$D$7:$D$883,"323*"))/1000+(SUMIFS(EUROSTAT_VBE_IND_2005!Y$7:Y$883,EUROSTAT_VBE_IND_2005!$B$7:$B$883,$D188,EUROSTAT_VBE_IND_2005!$C$7:$C$883,"*"&amp;RIGHT($A188,3)&amp;"*",EUROSTAT_VBE_IND_2005!$D$7:$D$883,"324*"))/1000+(SUMIFS(EUROSTAT_VBE_IND_2005!Y$7:Y$883,EUROSTAT_VBE_IND_2005!$B$7:$B$883,$D188,EUROSTAT_VBE_IND_2005!$C$7:$C$883,"*"&amp;RIGHT($A188,3)&amp;"*",EUROSTAT_VBE_IND_2005!$D$7:$D$883,"3260*"))/1000</f>
        <v>0</v>
      </c>
      <c r="AP188" s="17">
        <f>(SUMIFS(EUROSTAT_VBE_IND_2005!Z$7:Z$883,EUROSTAT_VBE_IND_2005!$B$7:$B$883,$D188,EUROSTAT_VBE_IND_2005!$C$7:$C$883,"*"&amp;RIGHT($A188,3)&amp;"*",EUROSTAT_VBE_IND_2005!$D$7:$D$883,"323*"))/1000+(SUMIFS(EUROSTAT_VBE_IND_2005!Z$7:Z$883,EUROSTAT_VBE_IND_2005!$B$7:$B$883,$D188,EUROSTAT_VBE_IND_2005!$C$7:$C$883,"*"&amp;RIGHT($A188,3)&amp;"*",EUROSTAT_VBE_IND_2005!$D$7:$D$883,"324*"))/1000+(SUMIFS(EUROSTAT_VBE_IND_2005!Z$7:Z$883,EUROSTAT_VBE_IND_2005!$B$7:$B$883,$D188,EUROSTAT_VBE_IND_2005!$C$7:$C$883,"*"&amp;RIGHT($A188,3)&amp;"*",EUROSTAT_VBE_IND_2005!$D$7:$D$883,"3260*"))/1000</f>
        <v>0.086</v>
      </c>
      <c r="AQ188" s="17">
        <f>(SUMIFS(EUROSTAT_VBE_IND_2005!AG$7:AG$883,EUROSTAT_VBE_IND_2005!$B$7:$B$883,$D188,EUROSTAT_VBE_IND_2005!$C$7:$C$883,"*"&amp;RIGHT($A188,3)&amp;"*",EUROSTAT_VBE_IND_2005!$D$7:$D$883,"323*"))/1000+(SUMIFS(EUROSTAT_VBE_IND_2005!AG$7:AG$883,EUROSTAT_VBE_IND_2005!$B$7:$B$883,$D188,EUROSTAT_VBE_IND_2005!$C$7:$C$883,"*"&amp;RIGHT($A188,3)&amp;"*",EUROSTAT_VBE_IND_2005!$D$7:$D$883,"324*"))/1000+(SUMIFS(EUROSTAT_VBE_IND_2005!AG$7:AG$883,EUROSTAT_VBE_IND_2005!$B$7:$B$883,$D188,EUROSTAT_VBE_IND_2005!$C$7:$C$883,"*"&amp;RIGHT($A188,3)&amp;"*",EUROSTAT_VBE_IND_2005!$D$7:$D$883,"3260*"))/1000</f>
        <v>0</v>
      </c>
    </row>
    <row r="189" spans="1:43">
      <c r="A189" t="str">
        <f>LEFT(EUROSTAT_VBE_IND_2005!$C$241,8)</f>
        <v>B_101820</v>
      </c>
      <c r="B189" s="28" t="s">
        <v>300</v>
      </c>
      <c r="C189" t="s">
        <v>293</v>
      </c>
      <c r="D189" t="s">
        <v>55</v>
      </c>
      <c r="E189" t="s">
        <v>236</v>
      </c>
      <c r="F189" t="s">
        <v>256</v>
      </c>
      <c r="G189" s="17">
        <f>(SUMIFS(EUROSTAT_VBE_IND_2005!E$7:E$883,EUROSTAT_VBE_IND_2005!$B$7:$B$883,$D189,EUROSTAT_VBE_IND_2005!$C$7:$C$883,"*"&amp;RIGHT($A189,3)&amp;"*",EUROSTAT_VBE_IND_2005!$D$7:$D$883,"3250*"))/1000</f>
        <v>0</v>
      </c>
      <c r="H189" s="17">
        <f>(SUMIFS(EUROSTAT_VBE_IND_2005!F$7:F$883,EUROSTAT_VBE_IND_2005!$B$7:$B$883,$D189,EUROSTAT_VBE_IND_2005!$C$7:$C$883,"*"&amp;RIGHT($A189,3)&amp;"*",EUROSTAT_VBE_IND_2005!$D$7:$D$883,"3250*"))/1000</f>
        <v>0</v>
      </c>
      <c r="I189" s="17">
        <f>(SUMIFS(EUROSTAT_VBE_IND_2005!G$7:G$883,EUROSTAT_VBE_IND_2005!$B$7:$B$883,$D189,EUROSTAT_VBE_IND_2005!$C$7:$C$883,"*"&amp;RIGHT($A189,3)&amp;"*",EUROSTAT_VBE_IND_2005!$D$7:$D$883,"3250*"))/1000</f>
        <v>0</v>
      </c>
      <c r="J189" s="198"/>
      <c r="K189" s="17">
        <f>(SUMIFS(EUROSTAT_VBE_IND_2005!H$7:H$883,EUROSTAT_VBE_IND_2005!$B$7:$B$883,$D189,EUROSTAT_VBE_IND_2005!$C$7:$C$883,"*"&amp;RIGHT($A189,3)&amp;"*",EUROSTAT_VBE_IND_2005!$D$7:$D$883,"3250*"))/1000</f>
        <v>0</v>
      </c>
      <c r="L189" s="17">
        <f>(SUMIFS(EUROSTAT_VBE_IND_2005!I$7:I$883,EUROSTAT_VBE_IND_2005!$B$7:$B$883,$D189,EUROSTAT_VBE_IND_2005!$C$7:$C$883,"*"&amp;RIGHT($A189,3)&amp;"*",EUROSTAT_VBE_IND_2005!$D$7:$D$883,"3250*"))/1000</f>
        <v>0</v>
      </c>
      <c r="M189" s="17">
        <f>(SUMIFS(EUROSTAT_VBE_IND_2005!J$7:J$883,EUROSTAT_VBE_IND_2005!$B$7:$B$883,$D189,EUROSTAT_VBE_IND_2005!$C$7:$C$883,"*"&amp;RIGHT($A189,3)&amp;"*",EUROSTAT_VBE_IND_2005!$D$7:$D$883,"3250*"))/1000</f>
        <v>0</v>
      </c>
      <c r="N189" s="17">
        <f>(SUMIFS(EUROSTAT_VBE_IND_2005!K$7:K$883,EUROSTAT_VBE_IND_2005!$B$7:$B$883,$D189,EUROSTAT_VBE_IND_2005!$C$7:$C$883,"*"&amp;RIGHT($A189,3)&amp;"*",EUROSTAT_VBE_IND_2005!$D$7:$D$883,"3250*"))/1000</f>
        <v>0</v>
      </c>
      <c r="O189" s="17">
        <f>(SUMIFS(EUROSTAT_VBE_IND_2005!L$7:L$883,EUROSTAT_VBE_IND_2005!$B$7:$B$883,$D189,EUROSTAT_VBE_IND_2005!$C$7:$C$883,"*"&amp;RIGHT($A189,3)&amp;"*",EUROSTAT_VBE_IND_2005!$D$7:$D$883,"3250*"))/1000</f>
        <v>0</v>
      </c>
      <c r="P189" s="17">
        <f>(SUMIFS(EUROSTAT_VBE_IND_2005!M$7:M$883,EUROSTAT_VBE_IND_2005!$B$7:$B$883,$D189,EUROSTAT_VBE_IND_2005!$C$7:$C$883,"*"&amp;RIGHT($A189,3)&amp;"*",EUROSTAT_VBE_IND_2005!$D$7:$D$883,"3250*"))/1000</f>
        <v>0</v>
      </c>
      <c r="Q189" s="17">
        <f>(SUMIFS(EUROSTAT_VBE_IND_2005!N$7:N$883,EUROSTAT_VBE_IND_2005!$B$7:$B$883,$D189,EUROSTAT_VBE_IND_2005!$C$7:$C$883,"*"&amp;RIGHT($A189,3)&amp;"*",EUROSTAT_VBE_IND_2005!$D$7:$D$883,"3250*"))/1000</f>
        <v>0</v>
      </c>
      <c r="R189" s="17">
        <f>(SUMIFS(EUROSTAT_VBE_IND_2005!O$7:O$883,EUROSTAT_VBE_IND_2005!$B$7:$B$883,$D189,EUROSTAT_VBE_IND_2005!$C$7:$C$883,"*"&amp;RIGHT($A189,3)&amp;"*",EUROSTAT_VBE_IND_2005!$D$7:$D$883,"3250*"))/1000</f>
        <v>0</v>
      </c>
      <c r="S189" s="17">
        <f>(SUMIFS(EUROSTAT_VBE_IND_2005!P$7:P$883,EUROSTAT_VBE_IND_2005!$B$7:$B$883,$D189,EUROSTAT_VBE_IND_2005!$C$7:$C$883,"*"&amp;RIGHT($A189,3)&amp;"*",EUROSTAT_VBE_IND_2005!$D$7:$D$883,"3250*"))/1000</f>
        <v>0</v>
      </c>
      <c r="T189" s="17">
        <f>(SUMIFS(EUROSTAT_VBE_IND_2005!Q$7:Q$883,EUROSTAT_VBE_IND_2005!$B$7:$B$883,$D189,EUROSTAT_VBE_IND_2005!$C$7:$C$883,"*"&amp;RIGHT($A189,3)&amp;"*",EUROSTAT_VBE_IND_2005!$D$7:$D$883,"3250*"))/1000</f>
        <v>0</v>
      </c>
      <c r="U189" s="17">
        <f>(SUMIFS(EUROSTAT_VBE_IND_2005!R$7:R$883,EUROSTAT_VBE_IND_2005!$B$7:$B$883,$D189,EUROSTAT_VBE_IND_2005!$C$7:$C$883,"*"&amp;RIGHT($A189,3)&amp;"*",EUROSTAT_VBE_IND_2005!$D$7:$D$883,"3250*"))/1000</f>
        <v>0</v>
      </c>
      <c r="V189" s="17">
        <f>(SUMIFS(EUROSTAT_VBE_IND_2005!S$7:S$883,EUROSTAT_VBE_IND_2005!$B$7:$B$883,$D189,EUROSTAT_VBE_IND_2005!$C$7:$C$883,"*"&amp;RIGHT($A189,3)&amp;"*",EUROSTAT_VBE_IND_2005!$D$7:$D$883,"3250*"))/1000</f>
        <v>0</v>
      </c>
      <c r="W189" s="17">
        <f>(SUMIFS(EUROSTAT_VBE_IND_2005!T$7:T$883,EUROSTAT_VBE_IND_2005!$B$7:$B$883,$D189,EUROSTAT_VBE_IND_2005!$C$7:$C$883,"*"&amp;RIGHT($A189,3)&amp;"*",EUROSTAT_VBE_IND_2005!$D$7:$D$883,"3250*"))/1000</f>
        <v>0</v>
      </c>
      <c r="X189" s="17">
        <f>(SUMIFS(EUROSTAT_VBE_IND_2005!U$7:U$883,EUROSTAT_VBE_IND_2005!$B$7:$B$883,$D189,EUROSTAT_VBE_IND_2005!$C$7:$C$883,"*"&amp;RIGHT($A189,3)&amp;"*",EUROSTAT_VBE_IND_2005!$D$7:$D$883,"3250*"))/1000</f>
        <v>0</v>
      </c>
      <c r="Y189" s="17">
        <f>(SUMIFS(EUROSTAT_VBE_IND_2005!V$7:V$883,EUROSTAT_VBE_IND_2005!$B$7:$B$883,$D189,EUROSTAT_VBE_IND_2005!$C$7:$C$883,"*"&amp;RIGHT($A189,3)&amp;"*",EUROSTAT_VBE_IND_2005!$D$7:$D$883,"3250*"))/1000</f>
        <v>0</v>
      </c>
      <c r="Z189" s="17">
        <f>(SUMIFS(EUROSTAT_VBE_IND_2005!W$7:W$883,EUROSTAT_VBE_IND_2005!$B$7:$B$883,$D189,EUROSTAT_VBE_IND_2005!$C$7:$C$883,"*"&amp;RIGHT($A189,3)&amp;"*",EUROSTAT_VBE_IND_2005!$D$7:$D$883,"3250*"))/1000</f>
        <v>0</v>
      </c>
      <c r="AA189" s="17">
        <f>(SUMIFS(EUROSTAT_VBE_IND_2005!X$7:X$883,EUROSTAT_VBE_IND_2005!$B$7:$B$883,$D189,EUROSTAT_VBE_IND_2005!$C$7:$C$883,"*"&amp;RIGHT($A189,3)&amp;"*",EUROSTAT_VBE_IND_2005!$D$7:$D$883,"3250*"))/1000</f>
        <v>0</v>
      </c>
      <c r="AB189" s="17">
        <f>(SUMIFS(EUROSTAT_VBE_IND_2005!AA$7:AA$883,EUROSTAT_VBE_IND_2005!$B$7:$B$883,$D189,EUROSTAT_VBE_IND_2005!$C$7:$C$883,"*"&amp;RIGHT($A189,3)&amp;"*",EUROSTAT_VBE_IND_2005!$D$7:$D$883,"3250*"))/1000</f>
        <v>0</v>
      </c>
      <c r="AC189" s="17">
        <f>(SUMIFS(EUROSTAT_VBE_IND_2005!AB$7:AB$883,EUROSTAT_VBE_IND_2005!$B$7:$B$883,$D189,EUROSTAT_VBE_IND_2005!$C$7:$C$883,"*"&amp;RIGHT($A189,3)&amp;"*",EUROSTAT_VBE_IND_2005!$D$7:$D$883,"3250*"))/1000</f>
        <v>0</v>
      </c>
      <c r="AD189" s="17">
        <f>(SUMIFS(EUROSTAT_VBE_IND_2005!AC$7:AC$883,EUROSTAT_VBE_IND_2005!$B$7:$B$883,$D189,EUROSTAT_VBE_IND_2005!$C$7:$C$883,"*"&amp;RIGHT($A189,3)&amp;"*",EUROSTAT_VBE_IND_2005!$D$7:$D$883,"3250*"))/1000</f>
        <v>0</v>
      </c>
      <c r="AE189" s="17">
        <f>(SUMIFS(EUROSTAT_VBE_IND_2005!AD$7:AD$883,EUROSTAT_VBE_IND_2005!$B$7:$B$883,$D189,EUROSTAT_VBE_IND_2005!$C$7:$C$883,"*"&amp;RIGHT($A189,3)&amp;"*",EUROSTAT_VBE_IND_2005!$D$7:$D$883,"3250*"))/1000</f>
        <v>0</v>
      </c>
      <c r="AF189" s="17">
        <f>(SUMIFS(EUROSTAT_VBE_IND_2005!AE$7:AE$883,EUROSTAT_VBE_IND_2005!$B$7:$B$883,$D189,EUROSTAT_VBE_IND_2005!$C$7:$C$883,"*"&amp;RIGHT($A189,3)&amp;"*",EUROSTAT_VBE_IND_2005!$D$7:$D$883,"3250*"))/1000</f>
        <v>0</v>
      </c>
      <c r="AG189" s="17">
        <f>(SUMIFS(EUROSTAT_VBE_IND_2005!AF$7:AF$883,EUROSTAT_VBE_IND_2005!$B$7:$B$883,$D189,EUROSTAT_VBE_IND_2005!$C$7:$C$883,"*"&amp;RIGHT($A189,3)&amp;"*",EUROSTAT_VBE_IND_2005!$D$7:$D$883,"3250*"))/1000</f>
        <v>0</v>
      </c>
      <c r="AH189" s="17">
        <f>(SUMIFS(EUROSTAT_VBE_IND_2005!AH$7:AH$883,EUROSTAT_VBE_IND_2005!$B$7:$B$883,$D189,EUROSTAT_VBE_IND_2005!$C$7:$C$883,"*"&amp;RIGHT($A189,3)&amp;"*",EUROSTAT_VBE_IND_2005!$D$7:$D$883,"3250*"))/1000</f>
        <v>0</v>
      </c>
      <c r="AI189" s="17">
        <f>(SUMIFS(EUROSTAT_VBE_IND_2005!AI$7:AI$883,EUROSTAT_VBE_IND_2005!$B$7:$B$883,$D189,EUROSTAT_VBE_IND_2005!$C$7:$C$883,"*"&amp;RIGHT($A189,3)&amp;"*",EUROSTAT_VBE_IND_2005!$D$7:$D$883,"3250*"))/1000</f>
        <v>0</v>
      </c>
      <c r="AJ189" s="17">
        <f>(SUMIFS(EUROSTAT_VBE_IND_2005!AJ$7:AJ$883,EUROSTAT_VBE_IND_2005!$B$7:$B$883,$D189,EUROSTAT_VBE_IND_2005!$C$7:$C$883,"*"&amp;RIGHT($A189,3)&amp;"*",EUROSTAT_VBE_IND_2005!$D$7:$D$883,"3250*"))/1000</f>
        <v>0</v>
      </c>
      <c r="AK189" s="17">
        <f>(SUMIFS(EUROSTAT_VBE_IND_2005!AK$7:AK$883,EUROSTAT_VBE_IND_2005!$B$7:$B$883,$D189,EUROSTAT_VBE_IND_2005!$C$7:$C$883,"*"&amp;RIGHT($A189,3)&amp;"*",EUROSTAT_VBE_IND_2005!$D$7:$D$883,"3250*"))/1000</f>
        <v>0</v>
      </c>
      <c r="AL189" s="198"/>
      <c r="AM189" s="198"/>
      <c r="AN189" s="198"/>
      <c r="AO189" s="17">
        <f>(SUMIFS(EUROSTAT_VBE_IND_2005!Y$7:Y$883,EUROSTAT_VBE_IND_2005!$B$7:$B$883,$D189,EUROSTAT_VBE_IND_2005!$C$7:$C$883,"*"&amp;RIGHT($A189,3)&amp;"*",EUROSTAT_VBE_IND_2005!$D$7:$D$883,"3250*"))/1000</f>
        <v>0</v>
      </c>
      <c r="AP189" s="17">
        <f>(SUMIFS(EUROSTAT_VBE_IND_2005!Z$7:Z$883,EUROSTAT_VBE_IND_2005!$B$7:$B$883,$D189,EUROSTAT_VBE_IND_2005!$C$7:$C$883,"*"&amp;RIGHT($A189,3)&amp;"*",EUROSTAT_VBE_IND_2005!$D$7:$D$883,"3250*"))/1000</f>
        <v>0</v>
      </c>
      <c r="AQ189" s="17">
        <f>(SUMIFS(EUROSTAT_VBE_IND_2005!AG$7:AG$883,EUROSTAT_VBE_IND_2005!$B$7:$B$883,$D189,EUROSTAT_VBE_IND_2005!$C$7:$C$883,"*"&amp;RIGHT($A189,3)&amp;"*",EUROSTAT_VBE_IND_2005!$D$7:$D$883,"3250*"))/1000</f>
        <v>0</v>
      </c>
    </row>
    <row r="190" spans="1:43">
      <c r="A190" t="str">
        <f>LEFT(EUROSTAT_VBE_IND_2005!$C$241,8)</f>
        <v>B_101820</v>
      </c>
      <c r="B190" s="28" t="s">
        <v>300</v>
      </c>
      <c r="C190" t="s">
        <v>293</v>
      </c>
      <c r="D190" t="s">
        <v>55</v>
      </c>
      <c r="E190" t="s">
        <v>237</v>
      </c>
      <c r="F190" t="s">
        <v>257</v>
      </c>
      <c r="G190" s="17">
        <f>(SUMIFS(EUROSTAT_VBE_IND_2005!E$7:E$883,EUROSTAT_VBE_IND_2005!$B$7:$B$883,$D190,EUROSTAT_VBE_IND_2005!$C$7:$C$883,"*"&amp;RIGHT($A190,3)&amp;"*",EUROSTAT_VBE_IND_2005!$D$7:$D$883,"3270A*"))/1000+(SUMIFS(EUROSTAT_VBE_IND_2005!E$7:E$883,EUROSTAT_VBE_IND_2005!$B$7:$B$883,$D190,EUROSTAT_VBE_IND_2005!$C$7:$C$883,"*"&amp;RIGHT($A190,3)&amp;"*",EUROSTAT_VBE_IND_2005!$D$7:$D$883,"3285*"))/1000+(SUMIFS(EUROSTAT_VBE_IND_2005!E$7:E$883,EUROSTAT_VBE_IND_2005!$B$7:$B$883,$D190,EUROSTAT_VBE_IND_2005!$C$7:$C$883,"*"&amp;RIGHT($A190,3)&amp;"*",EUROSTAT_VBE_IND_2005!$D$7:$D$883,"3295*"))/1000+(SUMIFS(EUROSTAT_VBE_IND_2005!E$7:E$883,EUROSTAT_VBE_IND_2005!$B$7:$B$883,$D190,EUROSTAT_VBE_IND_2005!$C$7:$C$883,"*"&amp;RIGHT($A190,3)&amp;"*",EUROSTAT_VBE_IND_2005!$D$7:$D$883,"2410*"))/1000+(SUMIFS(EUROSTAT_VBE_IND_2005!E$7:E$883,EUROSTAT_VBE_IND_2005!$B$7:$B$883,$D190,EUROSTAT_VBE_IND_2005!$C$7:$C$883,"*"&amp;RIGHT($A190,3)&amp;"*",EUROSTAT_VBE_IND_2005!$D$7:$D$883,"3105*"))/1000</f>
        <v>3.887</v>
      </c>
      <c r="H190" s="17">
        <f>(SUMIFS(EUROSTAT_VBE_IND_2005!F$7:F$883,EUROSTAT_VBE_IND_2005!$B$7:$B$883,$D190,EUROSTAT_VBE_IND_2005!$C$7:$C$883,"*"&amp;RIGHT($A190,3)&amp;"*",EUROSTAT_VBE_IND_2005!$D$7:$D$883,"3270A*"))/1000+(SUMIFS(EUROSTAT_VBE_IND_2005!F$7:F$883,EUROSTAT_VBE_IND_2005!$B$7:$B$883,$D190,EUROSTAT_VBE_IND_2005!$C$7:$C$883,"*"&amp;RIGHT($A190,3)&amp;"*",EUROSTAT_VBE_IND_2005!$D$7:$D$883,"3285*"))/1000+(SUMIFS(EUROSTAT_VBE_IND_2005!F$7:F$883,EUROSTAT_VBE_IND_2005!$B$7:$B$883,$D190,EUROSTAT_VBE_IND_2005!$C$7:$C$883,"*"&amp;RIGHT($A190,3)&amp;"*",EUROSTAT_VBE_IND_2005!$D$7:$D$883,"3295*"))/1000+(SUMIFS(EUROSTAT_VBE_IND_2005!F$7:F$883,EUROSTAT_VBE_IND_2005!$B$7:$B$883,$D190,EUROSTAT_VBE_IND_2005!$C$7:$C$883,"*"&amp;RIGHT($A190,3)&amp;"*",EUROSTAT_VBE_IND_2005!$D$7:$D$883,"2410*"))/1000+(SUMIFS(EUROSTAT_VBE_IND_2005!F$7:F$883,EUROSTAT_VBE_IND_2005!$B$7:$B$883,$D190,EUROSTAT_VBE_IND_2005!$C$7:$C$883,"*"&amp;RIGHT($A190,3)&amp;"*",EUROSTAT_VBE_IND_2005!$D$7:$D$883,"3105*"))/1000</f>
        <v>11.44</v>
      </c>
      <c r="I190" s="17">
        <f>(SUMIFS(EUROSTAT_VBE_IND_2005!G$7:G$883,EUROSTAT_VBE_IND_2005!$B$7:$B$883,$D190,EUROSTAT_VBE_IND_2005!$C$7:$C$883,"*"&amp;RIGHT($A190,3)&amp;"*",EUROSTAT_VBE_IND_2005!$D$7:$D$883,"3270A*"))/1000+(SUMIFS(EUROSTAT_VBE_IND_2005!G$7:G$883,EUROSTAT_VBE_IND_2005!$B$7:$B$883,$D190,EUROSTAT_VBE_IND_2005!$C$7:$C$883,"*"&amp;RIGHT($A190,3)&amp;"*",EUROSTAT_VBE_IND_2005!$D$7:$D$883,"3285*"))/1000+(SUMIFS(EUROSTAT_VBE_IND_2005!G$7:G$883,EUROSTAT_VBE_IND_2005!$B$7:$B$883,$D190,EUROSTAT_VBE_IND_2005!$C$7:$C$883,"*"&amp;RIGHT($A190,3)&amp;"*",EUROSTAT_VBE_IND_2005!$D$7:$D$883,"3295*"))/1000+(SUMIFS(EUROSTAT_VBE_IND_2005!G$7:G$883,EUROSTAT_VBE_IND_2005!$B$7:$B$883,$D190,EUROSTAT_VBE_IND_2005!$C$7:$C$883,"*"&amp;RIGHT($A190,3)&amp;"*",EUROSTAT_VBE_IND_2005!$D$7:$D$883,"2410*"))/1000+(SUMIFS(EUROSTAT_VBE_IND_2005!G$7:G$883,EUROSTAT_VBE_IND_2005!$B$7:$B$883,$D190,EUROSTAT_VBE_IND_2005!$C$7:$C$883,"*"&amp;RIGHT($A190,3)&amp;"*",EUROSTAT_VBE_IND_2005!$D$7:$D$883,"3105*"))/1000</f>
        <v>10.434</v>
      </c>
      <c r="J190" s="198"/>
      <c r="K190" s="17">
        <f>(SUMIFS(EUROSTAT_VBE_IND_2005!H$7:H$883,EUROSTAT_VBE_IND_2005!$B$7:$B$883,$D190,EUROSTAT_VBE_IND_2005!$C$7:$C$883,"*"&amp;RIGHT($A190,3)&amp;"*",EUROSTAT_VBE_IND_2005!$D$7:$D$883,"3270A*"))/1000+(SUMIFS(EUROSTAT_VBE_IND_2005!H$7:H$883,EUROSTAT_VBE_IND_2005!$B$7:$B$883,$D190,EUROSTAT_VBE_IND_2005!$C$7:$C$883,"*"&amp;RIGHT($A190,3)&amp;"*",EUROSTAT_VBE_IND_2005!$D$7:$D$883,"3285*"))/1000+(SUMIFS(EUROSTAT_VBE_IND_2005!H$7:H$883,EUROSTAT_VBE_IND_2005!$B$7:$B$883,$D190,EUROSTAT_VBE_IND_2005!$C$7:$C$883,"*"&amp;RIGHT($A190,3)&amp;"*",EUROSTAT_VBE_IND_2005!$D$7:$D$883,"3295*"))/1000+(SUMIFS(EUROSTAT_VBE_IND_2005!H$7:H$883,EUROSTAT_VBE_IND_2005!$B$7:$B$883,$D190,EUROSTAT_VBE_IND_2005!$C$7:$C$883,"*"&amp;RIGHT($A190,3)&amp;"*",EUROSTAT_VBE_IND_2005!$D$7:$D$883,"2410*"))/1000+(SUMIFS(EUROSTAT_VBE_IND_2005!H$7:H$883,EUROSTAT_VBE_IND_2005!$B$7:$B$883,$D190,EUROSTAT_VBE_IND_2005!$C$7:$C$883,"*"&amp;RIGHT($A190,3)&amp;"*",EUROSTAT_VBE_IND_2005!$D$7:$D$883,"3105*"))/1000</f>
        <v>6.408</v>
      </c>
      <c r="L190" s="17">
        <f>(SUMIFS(EUROSTAT_VBE_IND_2005!I$7:I$883,EUROSTAT_VBE_IND_2005!$B$7:$B$883,$D190,EUROSTAT_VBE_IND_2005!$C$7:$C$883,"*"&amp;RIGHT($A190,3)&amp;"*",EUROSTAT_VBE_IND_2005!$D$7:$D$883,"3270A*"))/1000+(SUMIFS(EUROSTAT_VBE_IND_2005!I$7:I$883,EUROSTAT_VBE_IND_2005!$B$7:$B$883,$D190,EUROSTAT_VBE_IND_2005!$C$7:$C$883,"*"&amp;RIGHT($A190,3)&amp;"*",EUROSTAT_VBE_IND_2005!$D$7:$D$883,"3285*"))/1000+(SUMIFS(EUROSTAT_VBE_IND_2005!I$7:I$883,EUROSTAT_VBE_IND_2005!$B$7:$B$883,$D190,EUROSTAT_VBE_IND_2005!$C$7:$C$883,"*"&amp;RIGHT($A190,3)&amp;"*",EUROSTAT_VBE_IND_2005!$D$7:$D$883,"3295*"))/1000+(SUMIFS(EUROSTAT_VBE_IND_2005!I$7:I$883,EUROSTAT_VBE_IND_2005!$B$7:$B$883,$D190,EUROSTAT_VBE_IND_2005!$C$7:$C$883,"*"&amp;RIGHT($A190,3)&amp;"*",EUROSTAT_VBE_IND_2005!$D$7:$D$883,"2410*"))/1000+(SUMIFS(EUROSTAT_VBE_IND_2005!I$7:I$883,EUROSTAT_VBE_IND_2005!$B$7:$B$883,$D190,EUROSTAT_VBE_IND_2005!$C$7:$C$883,"*"&amp;RIGHT($A190,3)&amp;"*",EUROSTAT_VBE_IND_2005!$D$7:$D$883,"3105*"))/1000</f>
        <v>1.962</v>
      </c>
      <c r="M190" s="17">
        <f>(SUMIFS(EUROSTAT_VBE_IND_2005!J$7:J$883,EUROSTAT_VBE_IND_2005!$B$7:$B$883,$D190,EUROSTAT_VBE_IND_2005!$C$7:$C$883,"*"&amp;RIGHT($A190,3)&amp;"*",EUROSTAT_VBE_IND_2005!$D$7:$D$883,"3270A*"))/1000+(SUMIFS(EUROSTAT_VBE_IND_2005!J$7:J$883,EUROSTAT_VBE_IND_2005!$B$7:$B$883,$D190,EUROSTAT_VBE_IND_2005!$C$7:$C$883,"*"&amp;RIGHT($A190,3)&amp;"*",EUROSTAT_VBE_IND_2005!$D$7:$D$883,"3285*"))/1000+(SUMIFS(EUROSTAT_VBE_IND_2005!J$7:J$883,EUROSTAT_VBE_IND_2005!$B$7:$B$883,$D190,EUROSTAT_VBE_IND_2005!$C$7:$C$883,"*"&amp;RIGHT($A190,3)&amp;"*",EUROSTAT_VBE_IND_2005!$D$7:$D$883,"3295*"))/1000+(SUMIFS(EUROSTAT_VBE_IND_2005!J$7:J$883,EUROSTAT_VBE_IND_2005!$B$7:$B$883,$D190,EUROSTAT_VBE_IND_2005!$C$7:$C$883,"*"&amp;RIGHT($A190,3)&amp;"*",EUROSTAT_VBE_IND_2005!$D$7:$D$883,"2410*"))/1000+(SUMIFS(EUROSTAT_VBE_IND_2005!J$7:J$883,EUROSTAT_VBE_IND_2005!$B$7:$B$883,$D190,EUROSTAT_VBE_IND_2005!$C$7:$C$883,"*"&amp;RIGHT($A190,3)&amp;"*",EUROSTAT_VBE_IND_2005!$D$7:$D$883,"3105*"))/1000</f>
        <v>24.293</v>
      </c>
      <c r="N190" s="17">
        <f>(SUMIFS(EUROSTAT_VBE_IND_2005!K$7:K$883,EUROSTAT_VBE_IND_2005!$B$7:$B$883,$D190,EUROSTAT_VBE_IND_2005!$C$7:$C$883,"*"&amp;RIGHT($A190,3)&amp;"*",EUROSTAT_VBE_IND_2005!$D$7:$D$883,"3270A*"))/1000+(SUMIFS(EUROSTAT_VBE_IND_2005!K$7:K$883,EUROSTAT_VBE_IND_2005!$B$7:$B$883,$D190,EUROSTAT_VBE_IND_2005!$C$7:$C$883,"*"&amp;RIGHT($A190,3)&amp;"*",EUROSTAT_VBE_IND_2005!$D$7:$D$883,"3285*"))/1000+(SUMIFS(EUROSTAT_VBE_IND_2005!K$7:K$883,EUROSTAT_VBE_IND_2005!$B$7:$B$883,$D190,EUROSTAT_VBE_IND_2005!$C$7:$C$883,"*"&amp;RIGHT($A190,3)&amp;"*",EUROSTAT_VBE_IND_2005!$D$7:$D$883,"3295*"))/1000+(SUMIFS(EUROSTAT_VBE_IND_2005!K$7:K$883,EUROSTAT_VBE_IND_2005!$B$7:$B$883,$D190,EUROSTAT_VBE_IND_2005!$C$7:$C$883,"*"&amp;RIGHT($A190,3)&amp;"*",EUROSTAT_VBE_IND_2005!$D$7:$D$883,"2410*"))/1000+(SUMIFS(EUROSTAT_VBE_IND_2005!K$7:K$883,EUROSTAT_VBE_IND_2005!$B$7:$B$883,$D190,EUROSTAT_VBE_IND_2005!$C$7:$C$883,"*"&amp;RIGHT($A190,3)&amp;"*",EUROSTAT_VBE_IND_2005!$D$7:$D$883,"3105*"))/1000</f>
        <v>8.656</v>
      </c>
      <c r="O190" s="17">
        <f>(SUMIFS(EUROSTAT_VBE_IND_2005!L$7:L$883,EUROSTAT_VBE_IND_2005!$B$7:$B$883,$D190,EUROSTAT_VBE_IND_2005!$C$7:$C$883,"*"&amp;RIGHT($A190,3)&amp;"*",EUROSTAT_VBE_IND_2005!$D$7:$D$883,"3270A*"))/1000+(SUMIFS(EUROSTAT_VBE_IND_2005!L$7:L$883,EUROSTAT_VBE_IND_2005!$B$7:$B$883,$D190,EUROSTAT_VBE_IND_2005!$C$7:$C$883,"*"&amp;RIGHT($A190,3)&amp;"*",EUROSTAT_VBE_IND_2005!$D$7:$D$883,"3285*"))/1000+(SUMIFS(EUROSTAT_VBE_IND_2005!L$7:L$883,EUROSTAT_VBE_IND_2005!$B$7:$B$883,$D190,EUROSTAT_VBE_IND_2005!$C$7:$C$883,"*"&amp;RIGHT($A190,3)&amp;"*",EUROSTAT_VBE_IND_2005!$D$7:$D$883,"3295*"))/1000+(SUMIFS(EUROSTAT_VBE_IND_2005!L$7:L$883,EUROSTAT_VBE_IND_2005!$B$7:$B$883,$D190,EUROSTAT_VBE_IND_2005!$C$7:$C$883,"*"&amp;RIGHT($A190,3)&amp;"*",EUROSTAT_VBE_IND_2005!$D$7:$D$883,"2410*"))/1000+(SUMIFS(EUROSTAT_VBE_IND_2005!L$7:L$883,EUROSTAT_VBE_IND_2005!$B$7:$B$883,$D190,EUROSTAT_VBE_IND_2005!$C$7:$C$883,"*"&amp;RIGHT($A190,3)&amp;"*",EUROSTAT_VBE_IND_2005!$D$7:$D$883,"3105*"))/1000</f>
        <v>3.211</v>
      </c>
      <c r="P190" s="17">
        <f>(SUMIFS(EUROSTAT_VBE_IND_2005!M$7:M$883,EUROSTAT_VBE_IND_2005!$B$7:$B$883,$D190,EUROSTAT_VBE_IND_2005!$C$7:$C$883,"*"&amp;RIGHT($A190,3)&amp;"*",EUROSTAT_VBE_IND_2005!$D$7:$D$883,"3270A*"))/1000+(SUMIFS(EUROSTAT_VBE_IND_2005!M$7:M$883,EUROSTAT_VBE_IND_2005!$B$7:$B$883,$D190,EUROSTAT_VBE_IND_2005!$C$7:$C$883,"*"&amp;RIGHT($A190,3)&amp;"*",EUROSTAT_VBE_IND_2005!$D$7:$D$883,"3285*"))/1000+(SUMIFS(EUROSTAT_VBE_IND_2005!M$7:M$883,EUROSTAT_VBE_IND_2005!$B$7:$B$883,$D190,EUROSTAT_VBE_IND_2005!$C$7:$C$883,"*"&amp;RIGHT($A190,3)&amp;"*",EUROSTAT_VBE_IND_2005!$D$7:$D$883,"3295*"))/1000+(SUMIFS(EUROSTAT_VBE_IND_2005!M$7:M$883,EUROSTAT_VBE_IND_2005!$B$7:$B$883,$D190,EUROSTAT_VBE_IND_2005!$C$7:$C$883,"*"&amp;RIGHT($A190,3)&amp;"*",EUROSTAT_VBE_IND_2005!$D$7:$D$883,"2410*"))/1000+(SUMIFS(EUROSTAT_VBE_IND_2005!M$7:M$883,EUROSTAT_VBE_IND_2005!$B$7:$B$883,$D190,EUROSTAT_VBE_IND_2005!$C$7:$C$883,"*"&amp;RIGHT($A190,3)&amp;"*",EUROSTAT_VBE_IND_2005!$D$7:$D$883,"3105*"))/1000</f>
        <v>23.568</v>
      </c>
      <c r="Q190" s="17">
        <f>(SUMIFS(EUROSTAT_VBE_IND_2005!N$7:N$883,EUROSTAT_VBE_IND_2005!$B$7:$B$883,$D190,EUROSTAT_VBE_IND_2005!$C$7:$C$883,"*"&amp;RIGHT($A190,3)&amp;"*",EUROSTAT_VBE_IND_2005!$D$7:$D$883,"3270A*"))/1000+(SUMIFS(EUROSTAT_VBE_IND_2005!N$7:N$883,EUROSTAT_VBE_IND_2005!$B$7:$B$883,$D190,EUROSTAT_VBE_IND_2005!$C$7:$C$883,"*"&amp;RIGHT($A190,3)&amp;"*",EUROSTAT_VBE_IND_2005!$D$7:$D$883,"3285*"))/1000+(SUMIFS(EUROSTAT_VBE_IND_2005!N$7:N$883,EUROSTAT_VBE_IND_2005!$B$7:$B$883,$D190,EUROSTAT_VBE_IND_2005!$C$7:$C$883,"*"&amp;RIGHT($A190,3)&amp;"*",EUROSTAT_VBE_IND_2005!$D$7:$D$883,"3295*"))/1000+(SUMIFS(EUROSTAT_VBE_IND_2005!N$7:N$883,EUROSTAT_VBE_IND_2005!$B$7:$B$883,$D190,EUROSTAT_VBE_IND_2005!$C$7:$C$883,"*"&amp;RIGHT($A190,3)&amp;"*",EUROSTAT_VBE_IND_2005!$D$7:$D$883,"2410*"))/1000+(SUMIFS(EUROSTAT_VBE_IND_2005!N$7:N$883,EUROSTAT_VBE_IND_2005!$B$7:$B$883,$D190,EUROSTAT_VBE_IND_2005!$C$7:$C$883,"*"&amp;RIGHT($A190,3)&amp;"*",EUROSTAT_VBE_IND_2005!$D$7:$D$883,"3105*"))/1000</f>
        <v>96.368</v>
      </c>
      <c r="R190" s="17">
        <f>(SUMIFS(EUROSTAT_VBE_IND_2005!O$7:O$883,EUROSTAT_VBE_IND_2005!$B$7:$B$883,$D190,EUROSTAT_VBE_IND_2005!$C$7:$C$883,"*"&amp;RIGHT($A190,3)&amp;"*",EUROSTAT_VBE_IND_2005!$D$7:$D$883,"3270A*"))/1000+(SUMIFS(EUROSTAT_VBE_IND_2005!O$7:O$883,EUROSTAT_VBE_IND_2005!$B$7:$B$883,$D190,EUROSTAT_VBE_IND_2005!$C$7:$C$883,"*"&amp;RIGHT($A190,3)&amp;"*",EUROSTAT_VBE_IND_2005!$D$7:$D$883,"3285*"))/1000+(SUMIFS(EUROSTAT_VBE_IND_2005!O$7:O$883,EUROSTAT_VBE_IND_2005!$B$7:$B$883,$D190,EUROSTAT_VBE_IND_2005!$C$7:$C$883,"*"&amp;RIGHT($A190,3)&amp;"*",EUROSTAT_VBE_IND_2005!$D$7:$D$883,"3295*"))/1000+(SUMIFS(EUROSTAT_VBE_IND_2005!O$7:O$883,EUROSTAT_VBE_IND_2005!$B$7:$B$883,$D190,EUROSTAT_VBE_IND_2005!$C$7:$C$883,"*"&amp;RIGHT($A190,3)&amp;"*",EUROSTAT_VBE_IND_2005!$D$7:$D$883,"2410*"))/1000+(SUMIFS(EUROSTAT_VBE_IND_2005!O$7:O$883,EUROSTAT_VBE_IND_2005!$B$7:$B$883,$D190,EUROSTAT_VBE_IND_2005!$C$7:$C$883,"*"&amp;RIGHT($A190,3)&amp;"*",EUROSTAT_VBE_IND_2005!$D$7:$D$883,"3105*"))/1000</f>
        <v>2.858</v>
      </c>
      <c r="S190" s="17">
        <f>(SUMIFS(EUROSTAT_VBE_IND_2005!P$7:P$883,EUROSTAT_VBE_IND_2005!$B$7:$B$883,$D190,EUROSTAT_VBE_IND_2005!$C$7:$C$883,"*"&amp;RIGHT($A190,3)&amp;"*",EUROSTAT_VBE_IND_2005!$D$7:$D$883,"3270A*"))/1000+(SUMIFS(EUROSTAT_VBE_IND_2005!P$7:P$883,EUROSTAT_VBE_IND_2005!$B$7:$B$883,$D190,EUROSTAT_VBE_IND_2005!$C$7:$C$883,"*"&amp;RIGHT($A190,3)&amp;"*",EUROSTAT_VBE_IND_2005!$D$7:$D$883,"3285*"))/1000+(SUMIFS(EUROSTAT_VBE_IND_2005!P$7:P$883,EUROSTAT_VBE_IND_2005!$B$7:$B$883,$D190,EUROSTAT_VBE_IND_2005!$C$7:$C$883,"*"&amp;RIGHT($A190,3)&amp;"*",EUROSTAT_VBE_IND_2005!$D$7:$D$883,"3295*"))/1000+(SUMIFS(EUROSTAT_VBE_IND_2005!P$7:P$883,EUROSTAT_VBE_IND_2005!$B$7:$B$883,$D190,EUROSTAT_VBE_IND_2005!$C$7:$C$883,"*"&amp;RIGHT($A190,3)&amp;"*",EUROSTAT_VBE_IND_2005!$D$7:$D$883,"2410*"))/1000+(SUMIFS(EUROSTAT_VBE_IND_2005!P$7:P$883,EUROSTAT_VBE_IND_2005!$B$7:$B$883,$D190,EUROSTAT_VBE_IND_2005!$C$7:$C$883,"*"&amp;RIGHT($A190,3)&amp;"*",EUROSTAT_VBE_IND_2005!$D$7:$D$883,"3105*"))/1000</f>
        <v>52.248</v>
      </c>
      <c r="T190" s="17">
        <f>(SUMIFS(EUROSTAT_VBE_IND_2005!Q$7:Q$883,EUROSTAT_VBE_IND_2005!$B$7:$B$883,$D190,EUROSTAT_VBE_IND_2005!$C$7:$C$883,"*"&amp;RIGHT($A190,3)&amp;"*",EUROSTAT_VBE_IND_2005!$D$7:$D$883,"3270A*"))/1000+(SUMIFS(EUROSTAT_VBE_IND_2005!Q$7:Q$883,EUROSTAT_VBE_IND_2005!$B$7:$B$883,$D190,EUROSTAT_VBE_IND_2005!$C$7:$C$883,"*"&amp;RIGHT($A190,3)&amp;"*",EUROSTAT_VBE_IND_2005!$D$7:$D$883,"3285*"))/1000+(SUMIFS(EUROSTAT_VBE_IND_2005!Q$7:Q$883,EUROSTAT_VBE_IND_2005!$B$7:$B$883,$D190,EUROSTAT_VBE_IND_2005!$C$7:$C$883,"*"&amp;RIGHT($A190,3)&amp;"*",EUROSTAT_VBE_IND_2005!$D$7:$D$883,"3295*"))/1000+(SUMIFS(EUROSTAT_VBE_IND_2005!Q$7:Q$883,EUROSTAT_VBE_IND_2005!$B$7:$B$883,$D190,EUROSTAT_VBE_IND_2005!$C$7:$C$883,"*"&amp;RIGHT($A190,3)&amp;"*",EUROSTAT_VBE_IND_2005!$D$7:$D$883,"2410*"))/1000+(SUMIFS(EUROSTAT_VBE_IND_2005!Q$7:Q$883,EUROSTAT_VBE_IND_2005!$B$7:$B$883,$D190,EUROSTAT_VBE_IND_2005!$C$7:$C$883,"*"&amp;RIGHT($A190,3)&amp;"*",EUROSTAT_VBE_IND_2005!$D$7:$D$883,"3105*"))/1000</f>
        <v>7.432</v>
      </c>
      <c r="U190" s="17">
        <f>(SUMIFS(EUROSTAT_VBE_IND_2005!R$7:R$883,EUROSTAT_VBE_IND_2005!$B$7:$B$883,$D190,EUROSTAT_VBE_IND_2005!$C$7:$C$883,"*"&amp;RIGHT($A190,3)&amp;"*",EUROSTAT_VBE_IND_2005!$D$7:$D$883,"3270A*"))/1000+(SUMIFS(EUROSTAT_VBE_IND_2005!R$7:R$883,EUROSTAT_VBE_IND_2005!$B$7:$B$883,$D190,EUROSTAT_VBE_IND_2005!$C$7:$C$883,"*"&amp;RIGHT($A190,3)&amp;"*",EUROSTAT_VBE_IND_2005!$D$7:$D$883,"3285*"))/1000+(SUMIFS(EUROSTAT_VBE_IND_2005!R$7:R$883,EUROSTAT_VBE_IND_2005!$B$7:$B$883,$D190,EUROSTAT_VBE_IND_2005!$C$7:$C$883,"*"&amp;RIGHT($A190,3)&amp;"*",EUROSTAT_VBE_IND_2005!$D$7:$D$883,"3295*"))/1000+(SUMIFS(EUROSTAT_VBE_IND_2005!R$7:R$883,EUROSTAT_VBE_IND_2005!$B$7:$B$883,$D190,EUROSTAT_VBE_IND_2005!$C$7:$C$883,"*"&amp;RIGHT($A190,3)&amp;"*",EUROSTAT_VBE_IND_2005!$D$7:$D$883,"2410*"))/1000+(SUMIFS(EUROSTAT_VBE_IND_2005!R$7:R$883,EUROSTAT_VBE_IND_2005!$B$7:$B$883,$D190,EUROSTAT_VBE_IND_2005!$C$7:$C$883,"*"&amp;RIGHT($A190,3)&amp;"*",EUROSTAT_VBE_IND_2005!$D$7:$D$883,"3105*"))/1000</f>
        <v>4.851</v>
      </c>
      <c r="V190" s="17">
        <f>(SUMIFS(EUROSTAT_VBE_IND_2005!S$7:S$883,EUROSTAT_VBE_IND_2005!$B$7:$B$883,$D190,EUROSTAT_VBE_IND_2005!$C$7:$C$883,"*"&amp;RIGHT($A190,3)&amp;"*",EUROSTAT_VBE_IND_2005!$D$7:$D$883,"3270A*"))/1000+(SUMIFS(EUROSTAT_VBE_IND_2005!S$7:S$883,EUROSTAT_VBE_IND_2005!$B$7:$B$883,$D190,EUROSTAT_VBE_IND_2005!$C$7:$C$883,"*"&amp;RIGHT($A190,3)&amp;"*",EUROSTAT_VBE_IND_2005!$D$7:$D$883,"3285*"))/1000+(SUMIFS(EUROSTAT_VBE_IND_2005!S$7:S$883,EUROSTAT_VBE_IND_2005!$B$7:$B$883,$D190,EUROSTAT_VBE_IND_2005!$C$7:$C$883,"*"&amp;RIGHT($A190,3)&amp;"*",EUROSTAT_VBE_IND_2005!$D$7:$D$883,"3295*"))/1000+(SUMIFS(EUROSTAT_VBE_IND_2005!S$7:S$883,EUROSTAT_VBE_IND_2005!$B$7:$B$883,$D190,EUROSTAT_VBE_IND_2005!$C$7:$C$883,"*"&amp;RIGHT($A190,3)&amp;"*",EUROSTAT_VBE_IND_2005!$D$7:$D$883,"2410*"))/1000+(SUMIFS(EUROSTAT_VBE_IND_2005!S$7:S$883,EUROSTAT_VBE_IND_2005!$B$7:$B$883,$D190,EUROSTAT_VBE_IND_2005!$C$7:$C$883,"*"&amp;RIGHT($A190,3)&amp;"*",EUROSTAT_VBE_IND_2005!$D$7:$D$883,"3105*"))/1000</f>
        <v>9.516</v>
      </c>
      <c r="W190" s="17">
        <f>(SUMIFS(EUROSTAT_VBE_IND_2005!T$7:T$883,EUROSTAT_VBE_IND_2005!$B$7:$B$883,$D190,EUROSTAT_VBE_IND_2005!$C$7:$C$883,"*"&amp;RIGHT($A190,3)&amp;"*",EUROSTAT_VBE_IND_2005!$D$7:$D$883,"3270A*"))/1000+(SUMIFS(EUROSTAT_VBE_IND_2005!T$7:T$883,EUROSTAT_VBE_IND_2005!$B$7:$B$883,$D190,EUROSTAT_VBE_IND_2005!$C$7:$C$883,"*"&amp;RIGHT($A190,3)&amp;"*",EUROSTAT_VBE_IND_2005!$D$7:$D$883,"3285*"))/1000+(SUMIFS(EUROSTAT_VBE_IND_2005!T$7:T$883,EUROSTAT_VBE_IND_2005!$B$7:$B$883,$D190,EUROSTAT_VBE_IND_2005!$C$7:$C$883,"*"&amp;RIGHT($A190,3)&amp;"*",EUROSTAT_VBE_IND_2005!$D$7:$D$883,"3295*"))/1000+(SUMIFS(EUROSTAT_VBE_IND_2005!T$7:T$883,EUROSTAT_VBE_IND_2005!$B$7:$B$883,$D190,EUROSTAT_VBE_IND_2005!$C$7:$C$883,"*"&amp;RIGHT($A190,3)&amp;"*",EUROSTAT_VBE_IND_2005!$D$7:$D$883,"2410*"))/1000+(SUMIFS(EUROSTAT_VBE_IND_2005!T$7:T$883,EUROSTAT_VBE_IND_2005!$B$7:$B$883,$D190,EUROSTAT_VBE_IND_2005!$C$7:$C$883,"*"&amp;RIGHT($A190,3)&amp;"*",EUROSTAT_VBE_IND_2005!$D$7:$D$883,"3105*"))/1000</f>
        <v>0</v>
      </c>
      <c r="X190" s="17">
        <f>(SUMIFS(EUROSTAT_VBE_IND_2005!U$7:U$883,EUROSTAT_VBE_IND_2005!$B$7:$B$883,$D190,EUROSTAT_VBE_IND_2005!$C$7:$C$883,"*"&amp;RIGHT($A190,3)&amp;"*",EUROSTAT_VBE_IND_2005!$D$7:$D$883,"3270A*"))/1000+(SUMIFS(EUROSTAT_VBE_IND_2005!U$7:U$883,EUROSTAT_VBE_IND_2005!$B$7:$B$883,$D190,EUROSTAT_VBE_IND_2005!$C$7:$C$883,"*"&amp;RIGHT($A190,3)&amp;"*",EUROSTAT_VBE_IND_2005!$D$7:$D$883,"3285*"))/1000+(SUMIFS(EUROSTAT_VBE_IND_2005!U$7:U$883,EUROSTAT_VBE_IND_2005!$B$7:$B$883,$D190,EUROSTAT_VBE_IND_2005!$C$7:$C$883,"*"&amp;RIGHT($A190,3)&amp;"*",EUROSTAT_VBE_IND_2005!$D$7:$D$883,"3295*"))/1000+(SUMIFS(EUROSTAT_VBE_IND_2005!U$7:U$883,EUROSTAT_VBE_IND_2005!$B$7:$B$883,$D190,EUROSTAT_VBE_IND_2005!$C$7:$C$883,"*"&amp;RIGHT($A190,3)&amp;"*",EUROSTAT_VBE_IND_2005!$D$7:$D$883,"2410*"))/1000+(SUMIFS(EUROSTAT_VBE_IND_2005!U$7:U$883,EUROSTAT_VBE_IND_2005!$B$7:$B$883,$D190,EUROSTAT_VBE_IND_2005!$C$7:$C$883,"*"&amp;RIGHT($A190,3)&amp;"*",EUROSTAT_VBE_IND_2005!$D$7:$D$883,"3105*"))/1000</f>
        <v>142.36</v>
      </c>
      <c r="Y190" s="17">
        <f>(SUMIFS(EUROSTAT_VBE_IND_2005!V$7:V$883,EUROSTAT_VBE_IND_2005!$B$7:$B$883,$D190,EUROSTAT_VBE_IND_2005!$C$7:$C$883,"*"&amp;RIGHT($A190,3)&amp;"*",EUROSTAT_VBE_IND_2005!$D$7:$D$883,"3270A*"))/1000+(SUMIFS(EUROSTAT_VBE_IND_2005!V$7:V$883,EUROSTAT_VBE_IND_2005!$B$7:$B$883,$D190,EUROSTAT_VBE_IND_2005!$C$7:$C$883,"*"&amp;RIGHT($A190,3)&amp;"*",EUROSTAT_VBE_IND_2005!$D$7:$D$883,"3285*"))/1000+(SUMIFS(EUROSTAT_VBE_IND_2005!V$7:V$883,EUROSTAT_VBE_IND_2005!$B$7:$B$883,$D190,EUROSTAT_VBE_IND_2005!$C$7:$C$883,"*"&amp;RIGHT($A190,3)&amp;"*",EUROSTAT_VBE_IND_2005!$D$7:$D$883,"3295*"))/1000+(SUMIFS(EUROSTAT_VBE_IND_2005!V$7:V$883,EUROSTAT_VBE_IND_2005!$B$7:$B$883,$D190,EUROSTAT_VBE_IND_2005!$C$7:$C$883,"*"&amp;RIGHT($A190,3)&amp;"*",EUROSTAT_VBE_IND_2005!$D$7:$D$883,"2410*"))/1000+(SUMIFS(EUROSTAT_VBE_IND_2005!V$7:V$883,EUROSTAT_VBE_IND_2005!$B$7:$B$883,$D190,EUROSTAT_VBE_IND_2005!$C$7:$C$883,"*"&amp;RIGHT($A190,3)&amp;"*",EUROSTAT_VBE_IND_2005!$D$7:$D$883,"3105*"))/1000</f>
        <v>1.221</v>
      </c>
      <c r="Z190" s="17">
        <f>(SUMIFS(EUROSTAT_VBE_IND_2005!W$7:W$883,EUROSTAT_VBE_IND_2005!$B$7:$B$883,$D190,EUROSTAT_VBE_IND_2005!$C$7:$C$883,"*"&amp;RIGHT($A190,3)&amp;"*",EUROSTAT_VBE_IND_2005!$D$7:$D$883,"3270A*"))/1000+(SUMIFS(EUROSTAT_VBE_IND_2005!W$7:W$883,EUROSTAT_VBE_IND_2005!$B$7:$B$883,$D190,EUROSTAT_VBE_IND_2005!$C$7:$C$883,"*"&amp;RIGHT($A190,3)&amp;"*",EUROSTAT_VBE_IND_2005!$D$7:$D$883,"3285*"))/1000+(SUMIFS(EUROSTAT_VBE_IND_2005!W$7:W$883,EUROSTAT_VBE_IND_2005!$B$7:$B$883,$D190,EUROSTAT_VBE_IND_2005!$C$7:$C$883,"*"&amp;RIGHT($A190,3)&amp;"*",EUROSTAT_VBE_IND_2005!$D$7:$D$883,"3295*"))/1000+(SUMIFS(EUROSTAT_VBE_IND_2005!W$7:W$883,EUROSTAT_VBE_IND_2005!$B$7:$B$883,$D190,EUROSTAT_VBE_IND_2005!$C$7:$C$883,"*"&amp;RIGHT($A190,3)&amp;"*",EUROSTAT_VBE_IND_2005!$D$7:$D$883,"2410*"))/1000+(SUMIFS(EUROSTAT_VBE_IND_2005!W$7:W$883,EUROSTAT_VBE_IND_2005!$B$7:$B$883,$D190,EUROSTAT_VBE_IND_2005!$C$7:$C$883,"*"&amp;RIGHT($A190,3)&amp;"*",EUROSTAT_VBE_IND_2005!$D$7:$D$883,"3105*"))/1000</f>
        <v>0</v>
      </c>
      <c r="AA190" s="17">
        <f>(SUMIFS(EUROSTAT_VBE_IND_2005!X$7:X$883,EUROSTAT_VBE_IND_2005!$B$7:$B$883,$D190,EUROSTAT_VBE_IND_2005!$C$7:$C$883,"*"&amp;RIGHT($A190,3)&amp;"*",EUROSTAT_VBE_IND_2005!$D$7:$D$883,"3270A*"))/1000+(SUMIFS(EUROSTAT_VBE_IND_2005!X$7:X$883,EUROSTAT_VBE_IND_2005!$B$7:$B$883,$D190,EUROSTAT_VBE_IND_2005!$C$7:$C$883,"*"&amp;RIGHT($A190,3)&amp;"*",EUROSTAT_VBE_IND_2005!$D$7:$D$883,"3285*"))/1000+(SUMIFS(EUROSTAT_VBE_IND_2005!X$7:X$883,EUROSTAT_VBE_IND_2005!$B$7:$B$883,$D190,EUROSTAT_VBE_IND_2005!$C$7:$C$883,"*"&amp;RIGHT($A190,3)&amp;"*",EUROSTAT_VBE_IND_2005!$D$7:$D$883,"3295*"))/1000+(SUMIFS(EUROSTAT_VBE_IND_2005!X$7:X$883,EUROSTAT_VBE_IND_2005!$B$7:$B$883,$D190,EUROSTAT_VBE_IND_2005!$C$7:$C$883,"*"&amp;RIGHT($A190,3)&amp;"*",EUROSTAT_VBE_IND_2005!$D$7:$D$883,"2410*"))/1000+(SUMIFS(EUROSTAT_VBE_IND_2005!X$7:X$883,EUROSTAT_VBE_IND_2005!$B$7:$B$883,$D190,EUROSTAT_VBE_IND_2005!$C$7:$C$883,"*"&amp;RIGHT($A190,3)&amp;"*",EUROSTAT_VBE_IND_2005!$D$7:$D$883,"3105*"))/1000</f>
        <v>0.693</v>
      </c>
      <c r="AB190" s="17">
        <f>(SUMIFS(EUROSTAT_VBE_IND_2005!AA$7:AA$883,EUROSTAT_VBE_IND_2005!$B$7:$B$883,$D190,EUROSTAT_VBE_IND_2005!$C$7:$C$883,"*"&amp;RIGHT($A190,3)&amp;"*",EUROSTAT_VBE_IND_2005!$D$7:$D$883,"3270A*"))/1000+(SUMIFS(EUROSTAT_VBE_IND_2005!AA$7:AA$883,EUROSTAT_VBE_IND_2005!$B$7:$B$883,$D190,EUROSTAT_VBE_IND_2005!$C$7:$C$883,"*"&amp;RIGHT($A190,3)&amp;"*",EUROSTAT_VBE_IND_2005!$D$7:$D$883,"3285*"))/1000+(SUMIFS(EUROSTAT_VBE_IND_2005!AA$7:AA$883,EUROSTAT_VBE_IND_2005!$B$7:$B$883,$D190,EUROSTAT_VBE_IND_2005!$C$7:$C$883,"*"&amp;RIGHT($A190,3)&amp;"*",EUROSTAT_VBE_IND_2005!$D$7:$D$883,"3295*"))/1000+(SUMIFS(EUROSTAT_VBE_IND_2005!AA$7:AA$883,EUROSTAT_VBE_IND_2005!$B$7:$B$883,$D190,EUROSTAT_VBE_IND_2005!$C$7:$C$883,"*"&amp;RIGHT($A190,3)&amp;"*",EUROSTAT_VBE_IND_2005!$D$7:$D$883,"2410*"))/1000+(SUMIFS(EUROSTAT_VBE_IND_2005!AA$7:AA$883,EUROSTAT_VBE_IND_2005!$B$7:$B$883,$D190,EUROSTAT_VBE_IND_2005!$C$7:$C$883,"*"&amp;RIGHT($A190,3)&amp;"*",EUROSTAT_VBE_IND_2005!$D$7:$D$883,"3105*"))/1000</f>
        <v>0</v>
      </c>
      <c r="AC190" s="17">
        <f>(SUMIFS(EUROSTAT_VBE_IND_2005!AB$7:AB$883,EUROSTAT_VBE_IND_2005!$B$7:$B$883,$D190,EUROSTAT_VBE_IND_2005!$C$7:$C$883,"*"&amp;RIGHT($A190,3)&amp;"*",EUROSTAT_VBE_IND_2005!$D$7:$D$883,"3270A*"))/1000+(SUMIFS(EUROSTAT_VBE_IND_2005!AB$7:AB$883,EUROSTAT_VBE_IND_2005!$B$7:$B$883,$D190,EUROSTAT_VBE_IND_2005!$C$7:$C$883,"*"&amp;RIGHT($A190,3)&amp;"*",EUROSTAT_VBE_IND_2005!$D$7:$D$883,"3285*"))/1000+(SUMIFS(EUROSTAT_VBE_IND_2005!AB$7:AB$883,EUROSTAT_VBE_IND_2005!$B$7:$B$883,$D190,EUROSTAT_VBE_IND_2005!$C$7:$C$883,"*"&amp;RIGHT($A190,3)&amp;"*",EUROSTAT_VBE_IND_2005!$D$7:$D$883,"3295*"))/1000+(SUMIFS(EUROSTAT_VBE_IND_2005!AB$7:AB$883,EUROSTAT_VBE_IND_2005!$B$7:$B$883,$D190,EUROSTAT_VBE_IND_2005!$C$7:$C$883,"*"&amp;RIGHT($A190,3)&amp;"*",EUROSTAT_VBE_IND_2005!$D$7:$D$883,"2410*"))/1000+(SUMIFS(EUROSTAT_VBE_IND_2005!AB$7:AB$883,EUROSTAT_VBE_IND_2005!$B$7:$B$883,$D190,EUROSTAT_VBE_IND_2005!$C$7:$C$883,"*"&amp;RIGHT($A190,3)&amp;"*",EUROSTAT_VBE_IND_2005!$D$7:$D$883,"3105*"))/1000</f>
        <v>0.52</v>
      </c>
      <c r="AD190" s="17">
        <f>(SUMIFS(EUROSTAT_VBE_IND_2005!AC$7:AC$883,EUROSTAT_VBE_IND_2005!$B$7:$B$883,$D190,EUROSTAT_VBE_IND_2005!$C$7:$C$883,"*"&amp;RIGHT($A190,3)&amp;"*",EUROSTAT_VBE_IND_2005!$D$7:$D$883,"3270A*"))/1000+(SUMIFS(EUROSTAT_VBE_IND_2005!AC$7:AC$883,EUROSTAT_VBE_IND_2005!$B$7:$B$883,$D190,EUROSTAT_VBE_IND_2005!$C$7:$C$883,"*"&amp;RIGHT($A190,3)&amp;"*",EUROSTAT_VBE_IND_2005!$D$7:$D$883,"3285*"))/1000+(SUMIFS(EUROSTAT_VBE_IND_2005!AC$7:AC$883,EUROSTAT_VBE_IND_2005!$B$7:$B$883,$D190,EUROSTAT_VBE_IND_2005!$C$7:$C$883,"*"&amp;RIGHT($A190,3)&amp;"*",EUROSTAT_VBE_IND_2005!$D$7:$D$883,"3295*"))/1000+(SUMIFS(EUROSTAT_VBE_IND_2005!AC$7:AC$883,EUROSTAT_VBE_IND_2005!$B$7:$B$883,$D190,EUROSTAT_VBE_IND_2005!$C$7:$C$883,"*"&amp;RIGHT($A190,3)&amp;"*",EUROSTAT_VBE_IND_2005!$D$7:$D$883,"2410*"))/1000+(SUMIFS(EUROSTAT_VBE_IND_2005!AC$7:AC$883,EUROSTAT_VBE_IND_2005!$B$7:$B$883,$D190,EUROSTAT_VBE_IND_2005!$C$7:$C$883,"*"&amp;RIGHT($A190,3)&amp;"*",EUROSTAT_VBE_IND_2005!$D$7:$D$883,"3105*"))/1000</f>
        <v>0.07</v>
      </c>
      <c r="AE190" s="17">
        <f>(SUMIFS(EUROSTAT_VBE_IND_2005!AD$7:AD$883,EUROSTAT_VBE_IND_2005!$B$7:$B$883,$D190,EUROSTAT_VBE_IND_2005!$C$7:$C$883,"*"&amp;RIGHT($A190,3)&amp;"*",EUROSTAT_VBE_IND_2005!$D$7:$D$883,"3270A*"))/1000+(SUMIFS(EUROSTAT_VBE_IND_2005!AD$7:AD$883,EUROSTAT_VBE_IND_2005!$B$7:$B$883,$D190,EUROSTAT_VBE_IND_2005!$C$7:$C$883,"*"&amp;RIGHT($A190,3)&amp;"*",EUROSTAT_VBE_IND_2005!$D$7:$D$883,"3285*"))/1000+(SUMIFS(EUROSTAT_VBE_IND_2005!AD$7:AD$883,EUROSTAT_VBE_IND_2005!$B$7:$B$883,$D190,EUROSTAT_VBE_IND_2005!$C$7:$C$883,"*"&amp;RIGHT($A190,3)&amp;"*",EUROSTAT_VBE_IND_2005!$D$7:$D$883,"3295*"))/1000+(SUMIFS(EUROSTAT_VBE_IND_2005!AD$7:AD$883,EUROSTAT_VBE_IND_2005!$B$7:$B$883,$D190,EUROSTAT_VBE_IND_2005!$C$7:$C$883,"*"&amp;RIGHT($A190,3)&amp;"*",EUROSTAT_VBE_IND_2005!$D$7:$D$883,"2410*"))/1000+(SUMIFS(EUROSTAT_VBE_IND_2005!AD$7:AD$883,EUROSTAT_VBE_IND_2005!$B$7:$B$883,$D190,EUROSTAT_VBE_IND_2005!$C$7:$C$883,"*"&amp;RIGHT($A190,3)&amp;"*",EUROSTAT_VBE_IND_2005!$D$7:$D$883,"3105*"))/1000</f>
        <v>11.152</v>
      </c>
      <c r="AF190" s="17">
        <f>(SUMIFS(EUROSTAT_VBE_IND_2005!AE$7:AE$883,EUROSTAT_VBE_IND_2005!$B$7:$B$883,$D190,EUROSTAT_VBE_IND_2005!$C$7:$C$883,"*"&amp;RIGHT($A190,3)&amp;"*",EUROSTAT_VBE_IND_2005!$D$7:$D$883,"3270A*"))/1000+(SUMIFS(EUROSTAT_VBE_IND_2005!AE$7:AE$883,EUROSTAT_VBE_IND_2005!$B$7:$B$883,$D190,EUROSTAT_VBE_IND_2005!$C$7:$C$883,"*"&amp;RIGHT($A190,3)&amp;"*",EUROSTAT_VBE_IND_2005!$D$7:$D$883,"3285*"))/1000+(SUMIFS(EUROSTAT_VBE_IND_2005!AE$7:AE$883,EUROSTAT_VBE_IND_2005!$B$7:$B$883,$D190,EUROSTAT_VBE_IND_2005!$C$7:$C$883,"*"&amp;RIGHT($A190,3)&amp;"*",EUROSTAT_VBE_IND_2005!$D$7:$D$883,"3295*"))/1000+(SUMIFS(EUROSTAT_VBE_IND_2005!AE$7:AE$883,EUROSTAT_VBE_IND_2005!$B$7:$B$883,$D190,EUROSTAT_VBE_IND_2005!$C$7:$C$883,"*"&amp;RIGHT($A190,3)&amp;"*",EUROSTAT_VBE_IND_2005!$D$7:$D$883,"2410*"))/1000+(SUMIFS(EUROSTAT_VBE_IND_2005!AE$7:AE$883,EUROSTAT_VBE_IND_2005!$B$7:$B$883,$D190,EUROSTAT_VBE_IND_2005!$C$7:$C$883,"*"&amp;RIGHT($A190,3)&amp;"*",EUROSTAT_VBE_IND_2005!$D$7:$D$883,"3105*"))/1000</f>
        <v>35.917</v>
      </c>
      <c r="AG190" s="17">
        <f>(SUMIFS(EUROSTAT_VBE_IND_2005!AF$7:AF$883,EUROSTAT_VBE_IND_2005!$B$7:$B$883,$D190,EUROSTAT_VBE_IND_2005!$C$7:$C$883,"*"&amp;RIGHT($A190,3)&amp;"*",EUROSTAT_VBE_IND_2005!$D$7:$D$883,"3270A*"))/1000+(SUMIFS(EUROSTAT_VBE_IND_2005!AF$7:AF$883,EUROSTAT_VBE_IND_2005!$B$7:$B$883,$D190,EUROSTAT_VBE_IND_2005!$C$7:$C$883,"*"&amp;RIGHT($A190,3)&amp;"*",EUROSTAT_VBE_IND_2005!$D$7:$D$883,"3285*"))/1000+(SUMIFS(EUROSTAT_VBE_IND_2005!AF$7:AF$883,EUROSTAT_VBE_IND_2005!$B$7:$B$883,$D190,EUROSTAT_VBE_IND_2005!$C$7:$C$883,"*"&amp;RIGHT($A190,3)&amp;"*",EUROSTAT_VBE_IND_2005!$D$7:$D$883,"3295*"))/1000+(SUMIFS(EUROSTAT_VBE_IND_2005!AF$7:AF$883,EUROSTAT_VBE_IND_2005!$B$7:$B$883,$D190,EUROSTAT_VBE_IND_2005!$C$7:$C$883,"*"&amp;RIGHT($A190,3)&amp;"*",EUROSTAT_VBE_IND_2005!$D$7:$D$883,"2410*"))/1000+(SUMIFS(EUROSTAT_VBE_IND_2005!AF$7:AF$883,EUROSTAT_VBE_IND_2005!$B$7:$B$883,$D190,EUROSTAT_VBE_IND_2005!$C$7:$C$883,"*"&amp;RIGHT($A190,3)&amp;"*",EUROSTAT_VBE_IND_2005!$D$7:$D$883,"3105*"))/1000</f>
        <v>12.712</v>
      </c>
      <c r="AH190" s="17">
        <f>(SUMIFS(EUROSTAT_VBE_IND_2005!AH$7:AH$883,EUROSTAT_VBE_IND_2005!$B$7:$B$883,$D190,EUROSTAT_VBE_IND_2005!$C$7:$C$883,"*"&amp;RIGHT($A190,3)&amp;"*",EUROSTAT_VBE_IND_2005!$D$7:$D$883,"3270A*"))/1000+(SUMIFS(EUROSTAT_VBE_IND_2005!AH$7:AH$883,EUROSTAT_VBE_IND_2005!$B$7:$B$883,$D190,EUROSTAT_VBE_IND_2005!$C$7:$C$883,"*"&amp;RIGHT($A190,3)&amp;"*",EUROSTAT_VBE_IND_2005!$D$7:$D$883,"3285*"))/1000+(SUMIFS(EUROSTAT_VBE_IND_2005!AH$7:AH$883,EUROSTAT_VBE_IND_2005!$B$7:$B$883,$D190,EUROSTAT_VBE_IND_2005!$C$7:$C$883,"*"&amp;RIGHT($A190,3)&amp;"*",EUROSTAT_VBE_IND_2005!$D$7:$D$883,"3295*"))/1000+(SUMIFS(EUROSTAT_VBE_IND_2005!AH$7:AH$883,EUROSTAT_VBE_IND_2005!$B$7:$B$883,$D190,EUROSTAT_VBE_IND_2005!$C$7:$C$883,"*"&amp;RIGHT($A190,3)&amp;"*",EUROSTAT_VBE_IND_2005!$D$7:$D$883,"2410*"))/1000+(SUMIFS(EUROSTAT_VBE_IND_2005!AH$7:AH$883,EUROSTAT_VBE_IND_2005!$B$7:$B$883,$D190,EUROSTAT_VBE_IND_2005!$C$7:$C$883,"*"&amp;RIGHT($A190,3)&amp;"*",EUROSTAT_VBE_IND_2005!$D$7:$D$883,"3105*"))/1000</f>
        <v>4.28</v>
      </c>
      <c r="AI190" s="17">
        <f>(SUMIFS(EUROSTAT_VBE_IND_2005!AI$7:AI$883,EUROSTAT_VBE_IND_2005!$B$7:$B$883,$D190,EUROSTAT_VBE_IND_2005!$C$7:$C$883,"*"&amp;RIGHT($A190,3)&amp;"*",EUROSTAT_VBE_IND_2005!$D$7:$D$883,"3270A*"))/1000+(SUMIFS(EUROSTAT_VBE_IND_2005!AI$7:AI$883,EUROSTAT_VBE_IND_2005!$B$7:$B$883,$D190,EUROSTAT_VBE_IND_2005!$C$7:$C$883,"*"&amp;RIGHT($A190,3)&amp;"*",EUROSTAT_VBE_IND_2005!$D$7:$D$883,"3285*"))/1000+(SUMIFS(EUROSTAT_VBE_IND_2005!AI$7:AI$883,EUROSTAT_VBE_IND_2005!$B$7:$B$883,$D190,EUROSTAT_VBE_IND_2005!$C$7:$C$883,"*"&amp;RIGHT($A190,3)&amp;"*",EUROSTAT_VBE_IND_2005!$D$7:$D$883,"3295*"))/1000+(SUMIFS(EUROSTAT_VBE_IND_2005!AI$7:AI$883,EUROSTAT_VBE_IND_2005!$B$7:$B$883,$D190,EUROSTAT_VBE_IND_2005!$C$7:$C$883,"*"&amp;RIGHT($A190,3)&amp;"*",EUROSTAT_VBE_IND_2005!$D$7:$D$883,"2410*"))/1000+(SUMIFS(EUROSTAT_VBE_IND_2005!AI$7:AI$883,EUROSTAT_VBE_IND_2005!$B$7:$B$883,$D190,EUROSTAT_VBE_IND_2005!$C$7:$C$883,"*"&amp;RIGHT($A190,3)&amp;"*",EUROSTAT_VBE_IND_2005!$D$7:$D$883,"3105*"))/1000</f>
        <v>1.544</v>
      </c>
      <c r="AJ190" s="17">
        <f>(SUMIFS(EUROSTAT_VBE_IND_2005!AJ$7:AJ$883,EUROSTAT_VBE_IND_2005!$B$7:$B$883,$D190,EUROSTAT_VBE_IND_2005!$C$7:$C$883,"*"&amp;RIGHT($A190,3)&amp;"*",EUROSTAT_VBE_IND_2005!$D$7:$D$883,"3270A*"))/1000+(SUMIFS(EUROSTAT_VBE_IND_2005!AJ$7:AJ$883,EUROSTAT_VBE_IND_2005!$B$7:$B$883,$D190,EUROSTAT_VBE_IND_2005!$C$7:$C$883,"*"&amp;RIGHT($A190,3)&amp;"*",EUROSTAT_VBE_IND_2005!$D$7:$D$883,"3285*"))/1000+(SUMIFS(EUROSTAT_VBE_IND_2005!AJ$7:AJ$883,EUROSTAT_VBE_IND_2005!$B$7:$B$883,$D190,EUROSTAT_VBE_IND_2005!$C$7:$C$883,"*"&amp;RIGHT($A190,3)&amp;"*",EUROSTAT_VBE_IND_2005!$D$7:$D$883,"3295*"))/1000+(SUMIFS(EUROSTAT_VBE_IND_2005!AJ$7:AJ$883,EUROSTAT_VBE_IND_2005!$B$7:$B$883,$D190,EUROSTAT_VBE_IND_2005!$C$7:$C$883,"*"&amp;RIGHT($A190,3)&amp;"*",EUROSTAT_VBE_IND_2005!$D$7:$D$883,"2410*"))/1000+(SUMIFS(EUROSTAT_VBE_IND_2005!AJ$7:AJ$883,EUROSTAT_VBE_IND_2005!$B$7:$B$883,$D190,EUROSTAT_VBE_IND_2005!$C$7:$C$883,"*"&amp;RIGHT($A190,3)&amp;"*",EUROSTAT_VBE_IND_2005!$D$7:$D$883,"3105*"))/1000</f>
        <v>2.368</v>
      </c>
      <c r="AK190" s="17">
        <f>(SUMIFS(EUROSTAT_VBE_IND_2005!AK$7:AK$883,EUROSTAT_VBE_IND_2005!$B$7:$B$883,$D190,EUROSTAT_VBE_IND_2005!$C$7:$C$883,"*"&amp;RIGHT($A190,3)&amp;"*",EUROSTAT_VBE_IND_2005!$D$7:$D$883,"3270A*"))/1000+(SUMIFS(EUROSTAT_VBE_IND_2005!AK$7:AK$883,EUROSTAT_VBE_IND_2005!$B$7:$B$883,$D190,EUROSTAT_VBE_IND_2005!$C$7:$C$883,"*"&amp;RIGHT($A190,3)&amp;"*",EUROSTAT_VBE_IND_2005!$D$7:$D$883,"3285*"))/1000+(SUMIFS(EUROSTAT_VBE_IND_2005!AK$7:AK$883,EUROSTAT_VBE_IND_2005!$B$7:$B$883,$D190,EUROSTAT_VBE_IND_2005!$C$7:$C$883,"*"&amp;RIGHT($A190,3)&amp;"*",EUROSTAT_VBE_IND_2005!$D$7:$D$883,"3295*"))/1000+(SUMIFS(EUROSTAT_VBE_IND_2005!AK$7:AK$883,EUROSTAT_VBE_IND_2005!$B$7:$B$883,$D190,EUROSTAT_VBE_IND_2005!$C$7:$C$883,"*"&amp;RIGHT($A190,3)&amp;"*",EUROSTAT_VBE_IND_2005!$D$7:$D$883,"2410*"))/1000+(SUMIFS(EUROSTAT_VBE_IND_2005!AK$7:AK$883,EUROSTAT_VBE_IND_2005!$B$7:$B$883,$D190,EUROSTAT_VBE_IND_2005!$C$7:$C$883,"*"&amp;RIGHT($A190,3)&amp;"*",EUROSTAT_VBE_IND_2005!$D$7:$D$883,"3105*"))/1000</f>
        <v>0.12</v>
      </c>
      <c r="AL190" s="198"/>
      <c r="AM190" s="198"/>
      <c r="AN190" s="198"/>
      <c r="AO190" s="17">
        <f>(SUMIFS(EUROSTAT_VBE_IND_2005!Y$7:Y$883,EUROSTAT_VBE_IND_2005!$B$7:$B$883,$D190,EUROSTAT_VBE_IND_2005!$C$7:$C$883,"*"&amp;RIGHT($A190,3)&amp;"*",EUROSTAT_VBE_IND_2005!$D$7:$D$883,"3270A*"))/1000+(SUMIFS(EUROSTAT_VBE_IND_2005!Y$7:Y$883,EUROSTAT_VBE_IND_2005!$B$7:$B$883,$D190,EUROSTAT_VBE_IND_2005!$C$7:$C$883,"*"&amp;RIGHT($A190,3)&amp;"*",EUROSTAT_VBE_IND_2005!$D$7:$D$883,"3285*"))/1000+(SUMIFS(EUROSTAT_VBE_IND_2005!Y$7:Y$883,EUROSTAT_VBE_IND_2005!$B$7:$B$883,$D190,EUROSTAT_VBE_IND_2005!$C$7:$C$883,"*"&amp;RIGHT($A190,3)&amp;"*",EUROSTAT_VBE_IND_2005!$D$7:$D$883,"3295*"))/1000+(SUMIFS(EUROSTAT_VBE_IND_2005!Y$7:Y$883,EUROSTAT_VBE_IND_2005!$B$7:$B$883,$D190,EUROSTAT_VBE_IND_2005!$C$7:$C$883,"*"&amp;RIGHT($A190,3)&amp;"*",EUROSTAT_VBE_IND_2005!$D$7:$D$883,"2410*"))/1000+(SUMIFS(EUROSTAT_VBE_IND_2005!Y$7:Y$883,EUROSTAT_VBE_IND_2005!$B$7:$B$883,$D190,EUROSTAT_VBE_IND_2005!$C$7:$C$883,"*"&amp;RIGHT($A190,3)&amp;"*",EUROSTAT_VBE_IND_2005!$D$7:$D$883,"3105*"))/1000</f>
        <v>0.08</v>
      </c>
      <c r="AP190" s="17">
        <f>(SUMIFS(EUROSTAT_VBE_IND_2005!Z$7:Z$883,EUROSTAT_VBE_IND_2005!$B$7:$B$883,$D190,EUROSTAT_VBE_IND_2005!$C$7:$C$883,"*"&amp;RIGHT($A190,3)&amp;"*",EUROSTAT_VBE_IND_2005!$D$7:$D$883,"3270A*"))/1000+(SUMIFS(EUROSTAT_VBE_IND_2005!Z$7:Z$883,EUROSTAT_VBE_IND_2005!$B$7:$B$883,$D190,EUROSTAT_VBE_IND_2005!$C$7:$C$883,"*"&amp;RIGHT($A190,3)&amp;"*",EUROSTAT_VBE_IND_2005!$D$7:$D$883,"3285*"))/1000+(SUMIFS(EUROSTAT_VBE_IND_2005!Z$7:Z$883,EUROSTAT_VBE_IND_2005!$B$7:$B$883,$D190,EUROSTAT_VBE_IND_2005!$C$7:$C$883,"*"&amp;RIGHT($A190,3)&amp;"*",EUROSTAT_VBE_IND_2005!$D$7:$D$883,"3295*"))/1000+(SUMIFS(EUROSTAT_VBE_IND_2005!Z$7:Z$883,EUROSTAT_VBE_IND_2005!$B$7:$B$883,$D190,EUROSTAT_VBE_IND_2005!$C$7:$C$883,"*"&amp;RIGHT($A190,3)&amp;"*",EUROSTAT_VBE_IND_2005!$D$7:$D$883,"2410*"))/1000+(SUMIFS(EUROSTAT_VBE_IND_2005!Z$7:Z$883,EUROSTAT_VBE_IND_2005!$B$7:$B$883,$D190,EUROSTAT_VBE_IND_2005!$C$7:$C$883,"*"&amp;RIGHT($A190,3)&amp;"*",EUROSTAT_VBE_IND_2005!$D$7:$D$883,"3105*"))/1000</f>
        <v>3.785</v>
      </c>
      <c r="AQ190" s="17">
        <f>(SUMIFS(EUROSTAT_VBE_IND_2005!AG$7:AG$883,EUROSTAT_VBE_IND_2005!$B$7:$B$883,$D190,EUROSTAT_VBE_IND_2005!$C$7:$C$883,"*"&amp;RIGHT($A190,3)&amp;"*",EUROSTAT_VBE_IND_2005!$D$7:$D$883,"3270A*"))/1000+(SUMIFS(EUROSTAT_VBE_IND_2005!AG$7:AG$883,EUROSTAT_VBE_IND_2005!$B$7:$B$883,$D190,EUROSTAT_VBE_IND_2005!$C$7:$C$883,"*"&amp;RIGHT($A190,3)&amp;"*",EUROSTAT_VBE_IND_2005!$D$7:$D$883,"3285*"))/1000+(SUMIFS(EUROSTAT_VBE_IND_2005!AG$7:AG$883,EUROSTAT_VBE_IND_2005!$B$7:$B$883,$D190,EUROSTAT_VBE_IND_2005!$C$7:$C$883,"*"&amp;RIGHT($A190,3)&amp;"*",EUROSTAT_VBE_IND_2005!$D$7:$D$883,"3295*"))/1000+(SUMIFS(EUROSTAT_VBE_IND_2005!AG$7:AG$883,EUROSTAT_VBE_IND_2005!$B$7:$B$883,$D190,EUROSTAT_VBE_IND_2005!$C$7:$C$883,"*"&amp;RIGHT($A190,3)&amp;"*",EUROSTAT_VBE_IND_2005!$D$7:$D$883,"2410*"))/1000+(SUMIFS(EUROSTAT_VBE_IND_2005!AG$7:AG$883,EUROSTAT_VBE_IND_2005!$B$7:$B$883,$D190,EUROSTAT_VBE_IND_2005!$C$7:$C$883,"*"&amp;RIGHT($A190,3)&amp;"*",EUROSTAT_VBE_IND_2005!$D$7:$D$883,"3105*"))/1000</f>
        <v>0</v>
      </c>
    </row>
    <row r="191" spans="1:43">
      <c r="A191" t="str">
        <f>LEFT(EUROSTAT_VBE_IND_2005!$C$241,8)</f>
        <v>B_101820</v>
      </c>
      <c r="B191" s="28" t="s">
        <v>300</v>
      </c>
      <c r="C191" t="s">
        <v>293</v>
      </c>
      <c r="D191" t="s">
        <v>55</v>
      </c>
      <c r="E191" t="s">
        <v>238</v>
      </c>
      <c r="F191" t="s">
        <v>258</v>
      </c>
      <c r="G191" s="17">
        <f>(SUMIFS(EUROSTAT_VBE_IND_2005!E$7:E$883,EUROSTAT_VBE_IND_2005!$B$7:$B$883,$D191,EUROSTAT_VBE_IND_2005!$C$7:$C$883,"*"&amp;RIGHT($A191,3)&amp;"*",EUROSTAT_VBE_IND_2005!$D$7:$D$883,"328*"))/1000-(SUMIFS(EUROSTAT_VBE_IND_2005!E$7:E$883,EUROSTAT_VBE_IND_2005!$B$7:$B$883,$D191,EUROSTAT_VBE_IND_2005!$C$7:$C$883,"*"&amp;RIGHT($A191,3)&amp;"*",EUROSTAT_VBE_IND_2005!$D$7:$D$883,"3285*"))/1000</f>
        <v>0</v>
      </c>
      <c r="H191" s="17">
        <f>(SUMIFS(EUROSTAT_VBE_IND_2005!F$7:F$883,EUROSTAT_VBE_IND_2005!$B$7:$B$883,$D191,EUROSTAT_VBE_IND_2005!$C$7:$C$883,"*"&amp;RIGHT($A191,3)&amp;"*",EUROSTAT_VBE_IND_2005!$D$7:$D$883,"328*"))/1000-(SUMIFS(EUROSTAT_VBE_IND_2005!F$7:F$883,EUROSTAT_VBE_IND_2005!$B$7:$B$883,$D191,EUROSTAT_VBE_IND_2005!$C$7:$C$883,"*"&amp;RIGHT($A191,3)&amp;"*",EUROSTAT_VBE_IND_2005!$D$7:$D$883,"3285*"))/1000</f>
        <v>0</v>
      </c>
      <c r="I191" s="17">
        <f>(SUMIFS(EUROSTAT_VBE_IND_2005!G$7:G$883,EUROSTAT_VBE_IND_2005!$B$7:$B$883,$D191,EUROSTAT_VBE_IND_2005!$C$7:$C$883,"*"&amp;RIGHT($A191,3)&amp;"*",EUROSTAT_VBE_IND_2005!$D$7:$D$883,"328*"))/1000-(SUMIFS(EUROSTAT_VBE_IND_2005!G$7:G$883,EUROSTAT_VBE_IND_2005!$B$7:$B$883,$D191,EUROSTAT_VBE_IND_2005!$C$7:$C$883,"*"&amp;RIGHT($A191,3)&amp;"*",EUROSTAT_VBE_IND_2005!$D$7:$D$883,"3285*"))/1000</f>
        <v>0</v>
      </c>
      <c r="J191" s="198"/>
      <c r="K191" s="17">
        <f>(SUMIFS(EUROSTAT_VBE_IND_2005!H$7:H$883,EUROSTAT_VBE_IND_2005!$B$7:$B$883,$D191,EUROSTAT_VBE_IND_2005!$C$7:$C$883,"*"&amp;RIGHT($A191,3)&amp;"*",EUROSTAT_VBE_IND_2005!$D$7:$D$883,"328*"))/1000-(SUMIFS(EUROSTAT_VBE_IND_2005!H$7:H$883,EUROSTAT_VBE_IND_2005!$B$7:$B$883,$D191,EUROSTAT_VBE_IND_2005!$C$7:$C$883,"*"&amp;RIGHT($A191,3)&amp;"*",EUROSTAT_VBE_IND_2005!$D$7:$D$883,"3285*"))/1000</f>
        <v>0</v>
      </c>
      <c r="L191" s="17">
        <f>(SUMIFS(EUROSTAT_VBE_IND_2005!I$7:I$883,EUROSTAT_VBE_IND_2005!$B$7:$B$883,$D191,EUROSTAT_VBE_IND_2005!$C$7:$C$883,"*"&amp;RIGHT($A191,3)&amp;"*",EUROSTAT_VBE_IND_2005!$D$7:$D$883,"328*"))/1000-(SUMIFS(EUROSTAT_VBE_IND_2005!I$7:I$883,EUROSTAT_VBE_IND_2005!$B$7:$B$883,$D191,EUROSTAT_VBE_IND_2005!$C$7:$C$883,"*"&amp;RIGHT($A191,3)&amp;"*",EUROSTAT_VBE_IND_2005!$D$7:$D$883,"3285*"))/1000</f>
        <v>0</v>
      </c>
      <c r="M191" s="17">
        <f>(SUMIFS(EUROSTAT_VBE_IND_2005!J$7:J$883,EUROSTAT_VBE_IND_2005!$B$7:$B$883,$D191,EUROSTAT_VBE_IND_2005!$C$7:$C$883,"*"&amp;RIGHT($A191,3)&amp;"*",EUROSTAT_VBE_IND_2005!$D$7:$D$883,"328*"))/1000-(SUMIFS(EUROSTAT_VBE_IND_2005!J$7:J$883,EUROSTAT_VBE_IND_2005!$B$7:$B$883,$D191,EUROSTAT_VBE_IND_2005!$C$7:$C$883,"*"&amp;RIGHT($A191,3)&amp;"*",EUROSTAT_VBE_IND_2005!$D$7:$D$883,"3285*"))/1000</f>
        <v>0</v>
      </c>
      <c r="N191" s="17">
        <f>(SUMIFS(EUROSTAT_VBE_IND_2005!K$7:K$883,EUROSTAT_VBE_IND_2005!$B$7:$B$883,$D191,EUROSTAT_VBE_IND_2005!$C$7:$C$883,"*"&amp;RIGHT($A191,3)&amp;"*",EUROSTAT_VBE_IND_2005!$D$7:$D$883,"328*"))/1000-(SUMIFS(EUROSTAT_VBE_IND_2005!K$7:K$883,EUROSTAT_VBE_IND_2005!$B$7:$B$883,$D191,EUROSTAT_VBE_IND_2005!$C$7:$C$883,"*"&amp;RIGHT($A191,3)&amp;"*",EUROSTAT_VBE_IND_2005!$D$7:$D$883,"3285*"))/1000</f>
        <v>0</v>
      </c>
      <c r="O191" s="17">
        <f>(SUMIFS(EUROSTAT_VBE_IND_2005!L$7:L$883,EUROSTAT_VBE_IND_2005!$B$7:$B$883,$D191,EUROSTAT_VBE_IND_2005!$C$7:$C$883,"*"&amp;RIGHT($A191,3)&amp;"*",EUROSTAT_VBE_IND_2005!$D$7:$D$883,"328*"))/1000-(SUMIFS(EUROSTAT_VBE_IND_2005!L$7:L$883,EUROSTAT_VBE_IND_2005!$B$7:$B$883,$D191,EUROSTAT_VBE_IND_2005!$C$7:$C$883,"*"&amp;RIGHT($A191,3)&amp;"*",EUROSTAT_VBE_IND_2005!$D$7:$D$883,"3285*"))/1000</f>
        <v>0</v>
      </c>
      <c r="P191" s="17">
        <f>(SUMIFS(EUROSTAT_VBE_IND_2005!M$7:M$883,EUROSTAT_VBE_IND_2005!$B$7:$B$883,$D191,EUROSTAT_VBE_IND_2005!$C$7:$C$883,"*"&amp;RIGHT($A191,3)&amp;"*",EUROSTAT_VBE_IND_2005!$D$7:$D$883,"328*"))/1000-(SUMIFS(EUROSTAT_VBE_IND_2005!M$7:M$883,EUROSTAT_VBE_IND_2005!$B$7:$B$883,$D191,EUROSTAT_VBE_IND_2005!$C$7:$C$883,"*"&amp;RIGHT($A191,3)&amp;"*",EUROSTAT_VBE_IND_2005!$D$7:$D$883,"3285*"))/1000</f>
        <v>0</v>
      </c>
      <c r="Q191" s="17">
        <f>(SUMIFS(EUROSTAT_VBE_IND_2005!N$7:N$883,EUROSTAT_VBE_IND_2005!$B$7:$B$883,$D191,EUROSTAT_VBE_IND_2005!$C$7:$C$883,"*"&amp;RIGHT($A191,3)&amp;"*",EUROSTAT_VBE_IND_2005!$D$7:$D$883,"328*"))/1000-(SUMIFS(EUROSTAT_VBE_IND_2005!N$7:N$883,EUROSTAT_VBE_IND_2005!$B$7:$B$883,$D191,EUROSTAT_VBE_IND_2005!$C$7:$C$883,"*"&amp;RIGHT($A191,3)&amp;"*",EUROSTAT_VBE_IND_2005!$D$7:$D$883,"3285*"))/1000</f>
        <v>0</v>
      </c>
      <c r="R191" s="17">
        <f>(SUMIFS(EUROSTAT_VBE_IND_2005!O$7:O$883,EUROSTAT_VBE_IND_2005!$B$7:$B$883,$D191,EUROSTAT_VBE_IND_2005!$C$7:$C$883,"*"&amp;RIGHT($A191,3)&amp;"*",EUROSTAT_VBE_IND_2005!$D$7:$D$883,"328*"))/1000-(SUMIFS(EUROSTAT_VBE_IND_2005!O$7:O$883,EUROSTAT_VBE_IND_2005!$B$7:$B$883,$D191,EUROSTAT_VBE_IND_2005!$C$7:$C$883,"*"&amp;RIGHT($A191,3)&amp;"*",EUROSTAT_VBE_IND_2005!$D$7:$D$883,"3285*"))/1000</f>
        <v>0</v>
      </c>
      <c r="S191" s="17">
        <f>(SUMIFS(EUROSTAT_VBE_IND_2005!P$7:P$883,EUROSTAT_VBE_IND_2005!$B$7:$B$883,$D191,EUROSTAT_VBE_IND_2005!$C$7:$C$883,"*"&amp;RIGHT($A191,3)&amp;"*",EUROSTAT_VBE_IND_2005!$D$7:$D$883,"328*"))/1000-(SUMIFS(EUROSTAT_VBE_IND_2005!P$7:P$883,EUROSTAT_VBE_IND_2005!$B$7:$B$883,$D191,EUROSTAT_VBE_IND_2005!$C$7:$C$883,"*"&amp;RIGHT($A191,3)&amp;"*",EUROSTAT_VBE_IND_2005!$D$7:$D$883,"3285*"))/1000</f>
        <v>0</v>
      </c>
      <c r="T191" s="17">
        <f>(SUMIFS(EUROSTAT_VBE_IND_2005!Q$7:Q$883,EUROSTAT_VBE_IND_2005!$B$7:$B$883,$D191,EUROSTAT_VBE_IND_2005!$C$7:$C$883,"*"&amp;RIGHT($A191,3)&amp;"*",EUROSTAT_VBE_IND_2005!$D$7:$D$883,"328*"))/1000-(SUMIFS(EUROSTAT_VBE_IND_2005!Q$7:Q$883,EUROSTAT_VBE_IND_2005!$B$7:$B$883,$D191,EUROSTAT_VBE_IND_2005!$C$7:$C$883,"*"&amp;RIGHT($A191,3)&amp;"*",EUROSTAT_VBE_IND_2005!$D$7:$D$883,"3285*"))/1000</f>
        <v>0</v>
      </c>
      <c r="U191" s="17">
        <f>(SUMIFS(EUROSTAT_VBE_IND_2005!R$7:R$883,EUROSTAT_VBE_IND_2005!$B$7:$B$883,$D191,EUROSTAT_VBE_IND_2005!$C$7:$C$883,"*"&amp;RIGHT($A191,3)&amp;"*",EUROSTAT_VBE_IND_2005!$D$7:$D$883,"328*"))/1000-(SUMIFS(EUROSTAT_VBE_IND_2005!R$7:R$883,EUROSTAT_VBE_IND_2005!$B$7:$B$883,$D191,EUROSTAT_VBE_IND_2005!$C$7:$C$883,"*"&amp;RIGHT($A191,3)&amp;"*",EUROSTAT_VBE_IND_2005!$D$7:$D$883,"3285*"))/1000</f>
        <v>0</v>
      </c>
      <c r="V191" s="17">
        <f>(SUMIFS(EUROSTAT_VBE_IND_2005!S$7:S$883,EUROSTAT_VBE_IND_2005!$B$7:$B$883,$D191,EUROSTAT_VBE_IND_2005!$C$7:$C$883,"*"&amp;RIGHT($A191,3)&amp;"*",EUROSTAT_VBE_IND_2005!$D$7:$D$883,"328*"))/1000-(SUMIFS(EUROSTAT_VBE_IND_2005!S$7:S$883,EUROSTAT_VBE_IND_2005!$B$7:$B$883,$D191,EUROSTAT_VBE_IND_2005!$C$7:$C$883,"*"&amp;RIGHT($A191,3)&amp;"*",EUROSTAT_VBE_IND_2005!$D$7:$D$883,"3285*"))/1000</f>
        <v>0</v>
      </c>
      <c r="W191" s="17">
        <f>(SUMIFS(EUROSTAT_VBE_IND_2005!T$7:T$883,EUROSTAT_VBE_IND_2005!$B$7:$B$883,$D191,EUROSTAT_VBE_IND_2005!$C$7:$C$883,"*"&amp;RIGHT($A191,3)&amp;"*",EUROSTAT_VBE_IND_2005!$D$7:$D$883,"328*"))/1000-(SUMIFS(EUROSTAT_VBE_IND_2005!T$7:T$883,EUROSTAT_VBE_IND_2005!$B$7:$B$883,$D191,EUROSTAT_VBE_IND_2005!$C$7:$C$883,"*"&amp;RIGHT($A191,3)&amp;"*",EUROSTAT_VBE_IND_2005!$D$7:$D$883,"3285*"))/1000</f>
        <v>0</v>
      </c>
      <c r="X191" s="17">
        <f>(SUMIFS(EUROSTAT_VBE_IND_2005!U$7:U$883,EUROSTAT_VBE_IND_2005!$B$7:$B$883,$D191,EUROSTAT_VBE_IND_2005!$C$7:$C$883,"*"&amp;RIGHT($A191,3)&amp;"*",EUROSTAT_VBE_IND_2005!$D$7:$D$883,"328*"))/1000-(SUMIFS(EUROSTAT_VBE_IND_2005!U$7:U$883,EUROSTAT_VBE_IND_2005!$B$7:$B$883,$D191,EUROSTAT_VBE_IND_2005!$C$7:$C$883,"*"&amp;RIGHT($A191,3)&amp;"*",EUROSTAT_VBE_IND_2005!$D$7:$D$883,"3285*"))/1000</f>
        <v>0</v>
      </c>
      <c r="Y191" s="17">
        <f>(SUMIFS(EUROSTAT_VBE_IND_2005!V$7:V$883,EUROSTAT_VBE_IND_2005!$B$7:$B$883,$D191,EUROSTAT_VBE_IND_2005!$C$7:$C$883,"*"&amp;RIGHT($A191,3)&amp;"*",EUROSTAT_VBE_IND_2005!$D$7:$D$883,"328*"))/1000-(SUMIFS(EUROSTAT_VBE_IND_2005!V$7:V$883,EUROSTAT_VBE_IND_2005!$B$7:$B$883,$D191,EUROSTAT_VBE_IND_2005!$C$7:$C$883,"*"&amp;RIGHT($A191,3)&amp;"*",EUROSTAT_VBE_IND_2005!$D$7:$D$883,"3285*"))/1000</f>
        <v>0</v>
      </c>
      <c r="Z191" s="17">
        <f>(SUMIFS(EUROSTAT_VBE_IND_2005!W$7:W$883,EUROSTAT_VBE_IND_2005!$B$7:$B$883,$D191,EUROSTAT_VBE_IND_2005!$C$7:$C$883,"*"&amp;RIGHT($A191,3)&amp;"*",EUROSTAT_VBE_IND_2005!$D$7:$D$883,"328*"))/1000-(SUMIFS(EUROSTAT_VBE_IND_2005!W$7:W$883,EUROSTAT_VBE_IND_2005!$B$7:$B$883,$D191,EUROSTAT_VBE_IND_2005!$C$7:$C$883,"*"&amp;RIGHT($A191,3)&amp;"*",EUROSTAT_VBE_IND_2005!$D$7:$D$883,"3285*"))/1000</f>
        <v>0</v>
      </c>
      <c r="AA191" s="17">
        <f>(SUMIFS(EUROSTAT_VBE_IND_2005!X$7:X$883,EUROSTAT_VBE_IND_2005!$B$7:$B$883,$D191,EUROSTAT_VBE_IND_2005!$C$7:$C$883,"*"&amp;RIGHT($A191,3)&amp;"*",EUROSTAT_VBE_IND_2005!$D$7:$D$883,"328*"))/1000-(SUMIFS(EUROSTAT_VBE_IND_2005!X$7:X$883,EUROSTAT_VBE_IND_2005!$B$7:$B$883,$D191,EUROSTAT_VBE_IND_2005!$C$7:$C$883,"*"&amp;RIGHT($A191,3)&amp;"*",EUROSTAT_VBE_IND_2005!$D$7:$D$883,"3285*"))/1000</f>
        <v>0</v>
      </c>
      <c r="AB191" s="17">
        <f>(SUMIFS(EUROSTAT_VBE_IND_2005!AA$7:AA$883,EUROSTAT_VBE_IND_2005!$B$7:$B$883,$D191,EUROSTAT_VBE_IND_2005!$C$7:$C$883,"*"&amp;RIGHT($A191,3)&amp;"*",EUROSTAT_VBE_IND_2005!$D$7:$D$883,"328*"))/1000-(SUMIFS(EUROSTAT_VBE_IND_2005!AA$7:AA$883,EUROSTAT_VBE_IND_2005!$B$7:$B$883,$D191,EUROSTAT_VBE_IND_2005!$C$7:$C$883,"*"&amp;RIGHT($A191,3)&amp;"*",EUROSTAT_VBE_IND_2005!$D$7:$D$883,"3285*"))/1000</f>
        <v>0</v>
      </c>
      <c r="AC191" s="17">
        <f>(SUMIFS(EUROSTAT_VBE_IND_2005!AB$7:AB$883,EUROSTAT_VBE_IND_2005!$B$7:$B$883,$D191,EUROSTAT_VBE_IND_2005!$C$7:$C$883,"*"&amp;RIGHT($A191,3)&amp;"*",EUROSTAT_VBE_IND_2005!$D$7:$D$883,"328*"))/1000-(SUMIFS(EUROSTAT_VBE_IND_2005!AB$7:AB$883,EUROSTAT_VBE_IND_2005!$B$7:$B$883,$D191,EUROSTAT_VBE_IND_2005!$C$7:$C$883,"*"&amp;RIGHT($A191,3)&amp;"*",EUROSTAT_VBE_IND_2005!$D$7:$D$883,"3285*"))/1000</f>
        <v>0</v>
      </c>
      <c r="AD191" s="17">
        <f>(SUMIFS(EUROSTAT_VBE_IND_2005!AC$7:AC$883,EUROSTAT_VBE_IND_2005!$B$7:$B$883,$D191,EUROSTAT_VBE_IND_2005!$C$7:$C$883,"*"&amp;RIGHT($A191,3)&amp;"*",EUROSTAT_VBE_IND_2005!$D$7:$D$883,"328*"))/1000-(SUMIFS(EUROSTAT_VBE_IND_2005!AC$7:AC$883,EUROSTAT_VBE_IND_2005!$B$7:$B$883,$D191,EUROSTAT_VBE_IND_2005!$C$7:$C$883,"*"&amp;RIGHT($A191,3)&amp;"*",EUROSTAT_VBE_IND_2005!$D$7:$D$883,"3285*"))/1000</f>
        <v>0</v>
      </c>
      <c r="AE191" s="17">
        <f>(SUMIFS(EUROSTAT_VBE_IND_2005!AD$7:AD$883,EUROSTAT_VBE_IND_2005!$B$7:$B$883,$D191,EUROSTAT_VBE_IND_2005!$C$7:$C$883,"*"&amp;RIGHT($A191,3)&amp;"*",EUROSTAT_VBE_IND_2005!$D$7:$D$883,"328*"))/1000-(SUMIFS(EUROSTAT_VBE_IND_2005!AD$7:AD$883,EUROSTAT_VBE_IND_2005!$B$7:$B$883,$D191,EUROSTAT_VBE_IND_2005!$C$7:$C$883,"*"&amp;RIGHT($A191,3)&amp;"*",EUROSTAT_VBE_IND_2005!$D$7:$D$883,"3285*"))/1000</f>
        <v>0</v>
      </c>
      <c r="AF191" s="17">
        <f>(SUMIFS(EUROSTAT_VBE_IND_2005!AE$7:AE$883,EUROSTAT_VBE_IND_2005!$B$7:$B$883,$D191,EUROSTAT_VBE_IND_2005!$C$7:$C$883,"*"&amp;RIGHT($A191,3)&amp;"*",EUROSTAT_VBE_IND_2005!$D$7:$D$883,"328*"))/1000-(SUMIFS(EUROSTAT_VBE_IND_2005!AE$7:AE$883,EUROSTAT_VBE_IND_2005!$B$7:$B$883,$D191,EUROSTAT_VBE_IND_2005!$C$7:$C$883,"*"&amp;RIGHT($A191,3)&amp;"*",EUROSTAT_VBE_IND_2005!$D$7:$D$883,"3285*"))/1000</f>
        <v>0</v>
      </c>
      <c r="AG191" s="17">
        <f>(SUMIFS(EUROSTAT_VBE_IND_2005!AF$7:AF$883,EUROSTAT_VBE_IND_2005!$B$7:$B$883,$D191,EUROSTAT_VBE_IND_2005!$C$7:$C$883,"*"&amp;RIGHT($A191,3)&amp;"*",EUROSTAT_VBE_IND_2005!$D$7:$D$883,"328*"))/1000-(SUMIFS(EUROSTAT_VBE_IND_2005!AF$7:AF$883,EUROSTAT_VBE_IND_2005!$B$7:$B$883,$D191,EUROSTAT_VBE_IND_2005!$C$7:$C$883,"*"&amp;RIGHT($A191,3)&amp;"*",EUROSTAT_VBE_IND_2005!$D$7:$D$883,"3285*"))/1000</f>
        <v>0</v>
      </c>
      <c r="AH191" s="17">
        <f>(SUMIFS(EUROSTAT_VBE_IND_2005!AH$7:AH$883,EUROSTAT_VBE_IND_2005!$B$7:$B$883,$D191,EUROSTAT_VBE_IND_2005!$C$7:$C$883,"*"&amp;RIGHT($A191,3)&amp;"*",EUROSTAT_VBE_IND_2005!$D$7:$D$883,"328*"))/1000-(SUMIFS(EUROSTAT_VBE_IND_2005!AH$7:AH$883,EUROSTAT_VBE_IND_2005!$B$7:$B$883,$D191,EUROSTAT_VBE_IND_2005!$C$7:$C$883,"*"&amp;RIGHT($A191,3)&amp;"*",EUROSTAT_VBE_IND_2005!$D$7:$D$883,"3285*"))/1000</f>
        <v>0</v>
      </c>
      <c r="AI191" s="17">
        <f>(SUMIFS(EUROSTAT_VBE_IND_2005!AI$7:AI$883,EUROSTAT_VBE_IND_2005!$B$7:$B$883,$D191,EUROSTAT_VBE_IND_2005!$C$7:$C$883,"*"&amp;RIGHT($A191,3)&amp;"*",EUROSTAT_VBE_IND_2005!$D$7:$D$883,"328*"))/1000-(SUMIFS(EUROSTAT_VBE_IND_2005!AI$7:AI$883,EUROSTAT_VBE_IND_2005!$B$7:$B$883,$D191,EUROSTAT_VBE_IND_2005!$C$7:$C$883,"*"&amp;RIGHT($A191,3)&amp;"*",EUROSTAT_VBE_IND_2005!$D$7:$D$883,"3285*"))/1000</f>
        <v>0</v>
      </c>
      <c r="AJ191" s="17">
        <f>(SUMIFS(EUROSTAT_VBE_IND_2005!AJ$7:AJ$883,EUROSTAT_VBE_IND_2005!$B$7:$B$883,$D191,EUROSTAT_VBE_IND_2005!$C$7:$C$883,"*"&amp;RIGHT($A191,3)&amp;"*",EUROSTAT_VBE_IND_2005!$D$7:$D$883,"328*"))/1000-(SUMIFS(EUROSTAT_VBE_IND_2005!AJ$7:AJ$883,EUROSTAT_VBE_IND_2005!$B$7:$B$883,$D191,EUROSTAT_VBE_IND_2005!$C$7:$C$883,"*"&amp;RIGHT($A191,3)&amp;"*",EUROSTAT_VBE_IND_2005!$D$7:$D$883,"3285*"))/1000</f>
        <v>0</v>
      </c>
      <c r="AK191" s="17">
        <f>(SUMIFS(EUROSTAT_VBE_IND_2005!AK$7:AK$883,EUROSTAT_VBE_IND_2005!$B$7:$B$883,$D191,EUROSTAT_VBE_IND_2005!$C$7:$C$883,"*"&amp;RIGHT($A191,3)&amp;"*",EUROSTAT_VBE_IND_2005!$D$7:$D$883,"328*"))/1000-(SUMIFS(EUROSTAT_VBE_IND_2005!AK$7:AK$883,EUROSTAT_VBE_IND_2005!$B$7:$B$883,$D191,EUROSTAT_VBE_IND_2005!$C$7:$C$883,"*"&amp;RIGHT($A191,3)&amp;"*",EUROSTAT_VBE_IND_2005!$D$7:$D$883,"3285*"))/1000</f>
        <v>0</v>
      </c>
      <c r="AL191" s="198"/>
      <c r="AM191" s="198"/>
      <c r="AN191" s="198"/>
      <c r="AO191" s="17">
        <f>(SUMIFS(EUROSTAT_VBE_IND_2005!Y$7:Y$883,EUROSTAT_VBE_IND_2005!$B$7:$B$883,$D191,EUROSTAT_VBE_IND_2005!$C$7:$C$883,"*"&amp;RIGHT($A191,3)&amp;"*",EUROSTAT_VBE_IND_2005!$D$7:$D$883,"328*"))/1000-(SUMIFS(EUROSTAT_VBE_IND_2005!Y$7:Y$883,EUROSTAT_VBE_IND_2005!$B$7:$B$883,$D191,EUROSTAT_VBE_IND_2005!$C$7:$C$883,"*"&amp;RIGHT($A191,3)&amp;"*",EUROSTAT_VBE_IND_2005!$D$7:$D$883,"3285*"))/1000</f>
        <v>0</v>
      </c>
      <c r="AP191" s="17">
        <f>(SUMIFS(EUROSTAT_VBE_IND_2005!Z$7:Z$883,EUROSTAT_VBE_IND_2005!$B$7:$B$883,$D191,EUROSTAT_VBE_IND_2005!$C$7:$C$883,"*"&amp;RIGHT($A191,3)&amp;"*",EUROSTAT_VBE_IND_2005!$D$7:$D$883,"328*"))/1000-(SUMIFS(EUROSTAT_VBE_IND_2005!Z$7:Z$883,EUROSTAT_VBE_IND_2005!$B$7:$B$883,$D191,EUROSTAT_VBE_IND_2005!$C$7:$C$883,"*"&amp;RIGHT($A191,3)&amp;"*",EUROSTAT_VBE_IND_2005!$D$7:$D$883,"3285*"))/1000</f>
        <v>0</v>
      </c>
      <c r="AQ191" s="17">
        <f>(SUMIFS(EUROSTAT_VBE_IND_2005!AG$7:AG$883,EUROSTAT_VBE_IND_2005!$B$7:$B$883,$D191,EUROSTAT_VBE_IND_2005!$C$7:$C$883,"*"&amp;RIGHT($A191,3)&amp;"*",EUROSTAT_VBE_IND_2005!$D$7:$D$883,"328*"))/1000-(SUMIFS(EUROSTAT_VBE_IND_2005!AG$7:AG$883,EUROSTAT_VBE_IND_2005!$B$7:$B$883,$D191,EUROSTAT_VBE_IND_2005!$C$7:$C$883,"*"&amp;RIGHT($A191,3)&amp;"*",EUROSTAT_VBE_IND_2005!$D$7:$D$883,"3285*"))/1000</f>
        <v>0</v>
      </c>
    </row>
    <row r="192" spans="1:43">
      <c r="A192" t="str">
        <f>LEFT(EUROSTAT_VBE_IND_2005!$C$241,8)</f>
        <v>B_101820</v>
      </c>
      <c r="B192" s="28" t="s">
        <v>300</v>
      </c>
      <c r="C192" t="s">
        <v>293</v>
      </c>
      <c r="D192" t="s">
        <v>55</v>
      </c>
      <c r="E192" t="s">
        <v>239</v>
      </c>
      <c r="F192" t="s">
        <v>259</v>
      </c>
      <c r="G192" s="17">
        <f>(SUMIFS(EUROSTAT_VBE_IND_2005!E$7:E$883,EUROSTAT_VBE_IND_2005!$B$7:$B$883,$D192,EUROSTAT_VBE_IND_2005!$C$7:$C$883,"*"&amp;RIGHT($A192,3)&amp;"*",EUROSTAT_VBE_IND_2005!$D$7:$D$883,"4100*"))/1000+(SUMIFS(EUROSTAT_VBE_IND_2005!E$7:E$883,EUROSTAT_VBE_IND_2005!$B$7:$B$883,$D192,EUROSTAT_VBE_IND_2005!$C$7:$C$883,"*"&amp;RIGHT($A192,3)&amp;"*",EUROSTAT_VBE_IND_2005!$D$7:$D$883,"4230*"))/1000+(SUMIFS(EUROSTAT_VBE_IND_2005!E$7:E$883,EUROSTAT_VBE_IND_2005!$B$7:$B$883,$D192,EUROSTAT_VBE_IND_2005!$C$7:$C$883,"*"&amp;RIGHT($A192,3)&amp;"*",EUROSTAT_VBE_IND_2005!$D$7:$D$883,"4240*"))/1000+(SUMIFS(EUROSTAT_VBE_IND_2005!E$7:E$883,EUROSTAT_VBE_IND_2005!$B$7:$B$883,$D192,EUROSTAT_VBE_IND_2005!$C$7:$C$883,"*"&amp;RIGHT($A192,3)&amp;"*",EUROSTAT_VBE_IND_2005!$D$7:$D$883,"3106*"))/1000</f>
        <v>15.656</v>
      </c>
      <c r="H192" s="17">
        <f>(SUMIFS(EUROSTAT_VBE_IND_2005!F$7:F$883,EUROSTAT_VBE_IND_2005!$B$7:$B$883,$D192,EUROSTAT_VBE_IND_2005!$C$7:$C$883,"*"&amp;RIGHT($A192,3)&amp;"*",EUROSTAT_VBE_IND_2005!$D$7:$D$883,"4100*"))/1000+(SUMIFS(EUROSTAT_VBE_IND_2005!F$7:F$883,EUROSTAT_VBE_IND_2005!$B$7:$B$883,$D192,EUROSTAT_VBE_IND_2005!$C$7:$C$883,"*"&amp;RIGHT($A192,3)&amp;"*",EUROSTAT_VBE_IND_2005!$D$7:$D$883,"4230*"))/1000+(SUMIFS(EUROSTAT_VBE_IND_2005!F$7:F$883,EUROSTAT_VBE_IND_2005!$B$7:$B$883,$D192,EUROSTAT_VBE_IND_2005!$C$7:$C$883,"*"&amp;RIGHT($A192,3)&amp;"*",EUROSTAT_VBE_IND_2005!$D$7:$D$883,"4240*"))/1000+(SUMIFS(EUROSTAT_VBE_IND_2005!F$7:F$883,EUROSTAT_VBE_IND_2005!$B$7:$B$883,$D192,EUROSTAT_VBE_IND_2005!$C$7:$C$883,"*"&amp;RIGHT($A192,3)&amp;"*",EUROSTAT_VBE_IND_2005!$D$7:$D$883,"3106*"))/1000</f>
        <v>15.51</v>
      </c>
      <c r="I192" s="17">
        <f>(SUMIFS(EUROSTAT_VBE_IND_2005!G$7:G$883,EUROSTAT_VBE_IND_2005!$B$7:$B$883,$D192,EUROSTAT_VBE_IND_2005!$C$7:$C$883,"*"&amp;RIGHT($A192,3)&amp;"*",EUROSTAT_VBE_IND_2005!$D$7:$D$883,"4100*"))/1000+(SUMIFS(EUROSTAT_VBE_IND_2005!G$7:G$883,EUROSTAT_VBE_IND_2005!$B$7:$B$883,$D192,EUROSTAT_VBE_IND_2005!$C$7:$C$883,"*"&amp;RIGHT($A192,3)&amp;"*",EUROSTAT_VBE_IND_2005!$D$7:$D$883,"4230*"))/1000+(SUMIFS(EUROSTAT_VBE_IND_2005!G$7:G$883,EUROSTAT_VBE_IND_2005!$B$7:$B$883,$D192,EUROSTAT_VBE_IND_2005!$C$7:$C$883,"*"&amp;RIGHT($A192,3)&amp;"*",EUROSTAT_VBE_IND_2005!$D$7:$D$883,"4240*"))/1000+(SUMIFS(EUROSTAT_VBE_IND_2005!G$7:G$883,EUROSTAT_VBE_IND_2005!$B$7:$B$883,$D192,EUROSTAT_VBE_IND_2005!$C$7:$C$883,"*"&amp;RIGHT($A192,3)&amp;"*",EUROSTAT_VBE_IND_2005!$D$7:$D$883,"3106*"))/1000</f>
        <v>6.386</v>
      </c>
      <c r="J192" s="198"/>
      <c r="K192" s="17">
        <f>(SUMIFS(EUROSTAT_VBE_IND_2005!H$7:H$883,EUROSTAT_VBE_IND_2005!$B$7:$B$883,$D192,EUROSTAT_VBE_IND_2005!$C$7:$C$883,"*"&amp;RIGHT($A192,3)&amp;"*",EUROSTAT_VBE_IND_2005!$D$7:$D$883,"4100*"))/1000+(SUMIFS(EUROSTAT_VBE_IND_2005!H$7:H$883,EUROSTAT_VBE_IND_2005!$B$7:$B$883,$D192,EUROSTAT_VBE_IND_2005!$C$7:$C$883,"*"&amp;RIGHT($A192,3)&amp;"*",EUROSTAT_VBE_IND_2005!$D$7:$D$883,"4230*"))/1000+(SUMIFS(EUROSTAT_VBE_IND_2005!H$7:H$883,EUROSTAT_VBE_IND_2005!$B$7:$B$883,$D192,EUROSTAT_VBE_IND_2005!$C$7:$C$883,"*"&amp;RIGHT($A192,3)&amp;"*",EUROSTAT_VBE_IND_2005!$D$7:$D$883,"4240*"))/1000+(SUMIFS(EUROSTAT_VBE_IND_2005!H$7:H$883,EUROSTAT_VBE_IND_2005!$B$7:$B$883,$D192,EUROSTAT_VBE_IND_2005!$C$7:$C$883,"*"&amp;RIGHT($A192,3)&amp;"*",EUROSTAT_VBE_IND_2005!$D$7:$D$883,"3106*"))/1000</f>
        <v>0</v>
      </c>
      <c r="L192" s="17">
        <f>(SUMIFS(EUROSTAT_VBE_IND_2005!I$7:I$883,EUROSTAT_VBE_IND_2005!$B$7:$B$883,$D192,EUROSTAT_VBE_IND_2005!$C$7:$C$883,"*"&amp;RIGHT($A192,3)&amp;"*",EUROSTAT_VBE_IND_2005!$D$7:$D$883,"4100*"))/1000+(SUMIFS(EUROSTAT_VBE_IND_2005!I$7:I$883,EUROSTAT_VBE_IND_2005!$B$7:$B$883,$D192,EUROSTAT_VBE_IND_2005!$C$7:$C$883,"*"&amp;RIGHT($A192,3)&amp;"*",EUROSTAT_VBE_IND_2005!$D$7:$D$883,"4230*"))/1000+(SUMIFS(EUROSTAT_VBE_IND_2005!I$7:I$883,EUROSTAT_VBE_IND_2005!$B$7:$B$883,$D192,EUROSTAT_VBE_IND_2005!$C$7:$C$883,"*"&amp;RIGHT($A192,3)&amp;"*",EUROSTAT_VBE_IND_2005!$D$7:$D$883,"4240*"))/1000+(SUMIFS(EUROSTAT_VBE_IND_2005!I$7:I$883,EUROSTAT_VBE_IND_2005!$B$7:$B$883,$D192,EUROSTAT_VBE_IND_2005!$C$7:$C$883,"*"&amp;RIGHT($A192,3)&amp;"*",EUROSTAT_VBE_IND_2005!$D$7:$D$883,"3106*"))/1000</f>
        <v>26.054</v>
      </c>
      <c r="M192" s="17">
        <f>(SUMIFS(EUROSTAT_VBE_IND_2005!J$7:J$883,EUROSTAT_VBE_IND_2005!$B$7:$B$883,$D192,EUROSTAT_VBE_IND_2005!$C$7:$C$883,"*"&amp;RIGHT($A192,3)&amp;"*",EUROSTAT_VBE_IND_2005!$D$7:$D$883,"4100*"))/1000+(SUMIFS(EUROSTAT_VBE_IND_2005!J$7:J$883,EUROSTAT_VBE_IND_2005!$B$7:$B$883,$D192,EUROSTAT_VBE_IND_2005!$C$7:$C$883,"*"&amp;RIGHT($A192,3)&amp;"*",EUROSTAT_VBE_IND_2005!$D$7:$D$883,"4230*"))/1000+(SUMIFS(EUROSTAT_VBE_IND_2005!J$7:J$883,EUROSTAT_VBE_IND_2005!$B$7:$B$883,$D192,EUROSTAT_VBE_IND_2005!$C$7:$C$883,"*"&amp;RIGHT($A192,3)&amp;"*",EUROSTAT_VBE_IND_2005!$D$7:$D$883,"4240*"))/1000+(SUMIFS(EUROSTAT_VBE_IND_2005!J$7:J$883,EUROSTAT_VBE_IND_2005!$B$7:$B$883,$D192,EUROSTAT_VBE_IND_2005!$C$7:$C$883,"*"&amp;RIGHT($A192,3)&amp;"*",EUROSTAT_VBE_IND_2005!$D$7:$D$883,"3106*"))/1000</f>
        <v>112.566</v>
      </c>
      <c r="N192" s="17">
        <f>(SUMIFS(EUROSTAT_VBE_IND_2005!K$7:K$883,EUROSTAT_VBE_IND_2005!$B$7:$B$883,$D192,EUROSTAT_VBE_IND_2005!$C$7:$C$883,"*"&amp;RIGHT($A192,3)&amp;"*",EUROSTAT_VBE_IND_2005!$D$7:$D$883,"4100*"))/1000+(SUMIFS(EUROSTAT_VBE_IND_2005!K$7:K$883,EUROSTAT_VBE_IND_2005!$B$7:$B$883,$D192,EUROSTAT_VBE_IND_2005!$C$7:$C$883,"*"&amp;RIGHT($A192,3)&amp;"*",EUROSTAT_VBE_IND_2005!$D$7:$D$883,"4230*"))/1000+(SUMIFS(EUROSTAT_VBE_IND_2005!K$7:K$883,EUROSTAT_VBE_IND_2005!$B$7:$B$883,$D192,EUROSTAT_VBE_IND_2005!$C$7:$C$883,"*"&amp;RIGHT($A192,3)&amp;"*",EUROSTAT_VBE_IND_2005!$D$7:$D$883,"4240*"))/1000+(SUMIFS(EUROSTAT_VBE_IND_2005!K$7:K$883,EUROSTAT_VBE_IND_2005!$B$7:$B$883,$D192,EUROSTAT_VBE_IND_2005!$C$7:$C$883,"*"&amp;RIGHT($A192,3)&amp;"*",EUROSTAT_VBE_IND_2005!$D$7:$D$883,"3106*"))/1000</f>
        <v>4.763</v>
      </c>
      <c r="O192" s="17">
        <f>(SUMIFS(EUROSTAT_VBE_IND_2005!L$7:L$883,EUROSTAT_VBE_IND_2005!$B$7:$B$883,$D192,EUROSTAT_VBE_IND_2005!$C$7:$C$883,"*"&amp;RIGHT($A192,3)&amp;"*",EUROSTAT_VBE_IND_2005!$D$7:$D$883,"4100*"))/1000+(SUMIFS(EUROSTAT_VBE_IND_2005!L$7:L$883,EUROSTAT_VBE_IND_2005!$B$7:$B$883,$D192,EUROSTAT_VBE_IND_2005!$C$7:$C$883,"*"&amp;RIGHT($A192,3)&amp;"*",EUROSTAT_VBE_IND_2005!$D$7:$D$883,"4230*"))/1000+(SUMIFS(EUROSTAT_VBE_IND_2005!L$7:L$883,EUROSTAT_VBE_IND_2005!$B$7:$B$883,$D192,EUROSTAT_VBE_IND_2005!$C$7:$C$883,"*"&amp;RIGHT($A192,3)&amp;"*",EUROSTAT_VBE_IND_2005!$D$7:$D$883,"4240*"))/1000+(SUMIFS(EUROSTAT_VBE_IND_2005!L$7:L$883,EUROSTAT_VBE_IND_2005!$B$7:$B$883,$D192,EUROSTAT_VBE_IND_2005!$C$7:$C$883,"*"&amp;RIGHT($A192,3)&amp;"*",EUROSTAT_VBE_IND_2005!$D$7:$D$883,"3106*"))/1000</f>
        <v>0.774</v>
      </c>
      <c r="P192" s="17">
        <f>(SUMIFS(EUROSTAT_VBE_IND_2005!M$7:M$883,EUROSTAT_VBE_IND_2005!$B$7:$B$883,$D192,EUROSTAT_VBE_IND_2005!$C$7:$C$883,"*"&amp;RIGHT($A192,3)&amp;"*",EUROSTAT_VBE_IND_2005!$D$7:$D$883,"4100*"))/1000+(SUMIFS(EUROSTAT_VBE_IND_2005!M$7:M$883,EUROSTAT_VBE_IND_2005!$B$7:$B$883,$D192,EUROSTAT_VBE_IND_2005!$C$7:$C$883,"*"&amp;RIGHT($A192,3)&amp;"*",EUROSTAT_VBE_IND_2005!$D$7:$D$883,"4230*"))/1000+(SUMIFS(EUROSTAT_VBE_IND_2005!M$7:M$883,EUROSTAT_VBE_IND_2005!$B$7:$B$883,$D192,EUROSTAT_VBE_IND_2005!$C$7:$C$883,"*"&amp;RIGHT($A192,3)&amp;"*",EUROSTAT_VBE_IND_2005!$D$7:$D$883,"4240*"))/1000+(SUMIFS(EUROSTAT_VBE_IND_2005!M$7:M$883,EUROSTAT_VBE_IND_2005!$B$7:$B$883,$D192,EUROSTAT_VBE_IND_2005!$C$7:$C$883,"*"&amp;RIGHT($A192,3)&amp;"*",EUROSTAT_VBE_IND_2005!$D$7:$D$883,"3106*"))/1000</f>
        <v>2.878</v>
      </c>
      <c r="Q192" s="17">
        <f>(SUMIFS(EUROSTAT_VBE_IND_2005!N$7:N$883,EUROSTAT_VBE_IND_2005!$B$7:$B$883,$D192,EUROSTAT_VBE_IND_2005!$C$7:$C$883,"*"&amp;RIGHT($A192,3)&amp;"*",EUROSTAT_VBE_IND_2005!$D$7:$D$883,"4100*"))/1000+(SUMIFS(EUROSTAT_VBE_IND_2005!N$7:N$883,EUROSTAT_VBE_IND_2005!$B$7:$B$883,$D192,EUROSTAT_VBE_IND_2005!$C$7:$C$883,"*"&amp;RIGHT($A192,3)&amp;"*",EUROSTAT_VBE_IND_2005!$D$7:$D$883,"4230*"))/1000+(SUMIFS(EUROSTAT_VBE_IND_2005!N$7:N$883,EUROSTAT_VBE_IND_2005!$B$7:$B$883,$D192,EUROSTAT_VBE_IND_2005!$C$7:$C$883,"*"&amp;RIGHT($A192,3)&amp;"*",EUROSTAT_VBE_IND_2005!$D$7:$D$883,"4240*"))/1000+(SUMIFS(EUROSTAT_VBE_IND_2005!N$7:N$883,EUROSTAT_VBE_IND_2005!$B$7:$B$883,$D192,EUROSTAT_VBE_IND_2005!$C$7:$C$883,"*"&amp;RIGHT($A192,3)&amp;"*",EUROSTAT_VBE_IND_2005!$D$7:$D$883,"3106*"))/1000</f>
        <v>154.854</v>
      </c>
      <c r="R192" s="17">
        <f>(SUMIFS(EUROSTAT_VBE_IND_2005!O$7:O$883,EUROSTAT_VBE_IND_2005!$B$7:$B$883,$D192,EUROSTAT_VBE_IND_2005!$C$7:$C$883,"*"&amp;RIGHT($A192,3)&amp;"*",EUROSTAT_VBE_IND_2005!$D$7:$D$883,"4100*"))/1000+(SUMIFS(EUROSTAT_VBE_IND_2005!O$7:O$883,EUROSTAT_VBE_IND_2005!$B$7:$B$883,$D192,EUROSTAT_VBE_IND_2005!$C$7:$C$883,"*"&amp;RIGHT($A192,3)&amp;"*",EUROSTAT_VBE_IND_2005!$D$7:$D$883,"4230*"))/1000+(SUMIFS(EUROSTAT_VBE_IND_2005!O$7:O$883,EUROSTAT_VBE_IND_2005!$B$7:$B$883,$D192,EUROSTAT_VBE_IND_2005!$C$7:$C$883,"*"&amp;RIGHT($A192,3)&amp;"*",EUROSTAT_VBE_IND_2005!$D$7:$D$883,"4240*"))/1000+(SUMIFS(EUROSTAT_VBE_IND_2005!O$7:O$883,EUROSTAT_VBE_IND_2005!$B$7:$B$883,$D192,EUROSTAT_VBE_IND_2005!$C$7:$C$883,"*"&amp;RIGHT($A192,3)&amp;"*",EUROSTAT_VBE_IND_2005!$D$7:$D$883,"3106*"))/1000</f>
        <v>2.918</v>
      </c>
      <c r="S192" s="17">
        <f>(SUMIFS(EUROSTAT_VBE_IND_2005!P$7:P$883,EUROSTAT_VBE_IND_2005!$B$7:$B$883,$D192,EUROSTAT_VBE_IND_2005!$C$7:$C$883,"*"&amp;RIGHT($A192,3)&amp;"*",EUROSTAT_VBE_IND_2005!$D$7:$D$883,"4100*"))/1000+(SUMIFS(EUROSTAT_VBE_IND_2005!P$7:P$883,EUROSTAT_VBE_IND_2005!$B$7:$B$883,$D192,EUROSTAT_VBE_IND_2005!$C$7:$C$883,"*"&amp;RIGHT($A192,3)&amp;"*",EUROSTAT_VBE_IND_2005!$D$7:$D$883,"4230*"))/1000+(SUMIFS(EUROSTAT_VBE_IND_2005!P$7:P$883,EUROSTAT_VBE_IND_2005!$B$7:$B$883,$D192,EUROSTAT_VBE_IND_2005!$C$7:$C$883,"*"&amp;RIGHT($A192,3)&amp;"*",EUROSTAT_VBE_IND_2005!$D$7:$D$883,"4240*"))/1000+(SUMIFS(EUROSTAT_VBE_IND_2005!P$7:P$883,EUROSTAT_VBE_IND_2005!$B$7:$B$883,$D192,EUROSTAT_VBE_IND_2005!$C$7:$C$883,"*"&amp;RIGHT($A192,3)&amp;"*",EUROSTAT_VBE_IND_2005!$D$7:$D$883,"3106*"))/1000</f>
        <v>72.185</v>
      </c>
      <c r="T192" s="17">
        <f>(SUMIFS(EUROSTAT_VBE_IND_2005!Q$7:Q$883,EUROSTAT_VBE_IND_2005!$B$7:$B$883,$D192,EUROSTAT_VBE_IND_2005!$C$7:$C$883,"*"&amp;RIGHT($A192,3)&amp;"*",EUROSTAT_VBE_IND_2005!$D$7:$D$883,"4100*"))/1000+(SUMIFS(EUROSTAT_VBE_IND_2005!Q$7:Q$883,EUROSTAT_VBE_IND_2005!$B$7:$B$883,$D192,EUROSTAT_VBE_IND_2005!$C$7:$C$883,"*"&amp;RIGHT($A192,3)&amp;"*",EUROSTAT_VBE_IND_2005!$D$7:$D$883,"4230*"))/1000+(SUMIFS(EUROSTAT_VBE_IND_2005!Q$7:Q$883,EUROSTAT_VBE_IND_2005!$B$7:$B$883,$D192,EUROSTAT_VBE_IND_2005!$C$7:$C$883,"*"&amp;RIGHT($A192,3)&amp;"*",EUROSTAT_VBE_IND_2005!$D$7:$D$883,"4240*"))/1000+(SUMIFS(EUROSTAT_VBE_IND_2005!Q$7:Q$883,EUROSTAT_VBE_IND_2005!$B$7:$B$883,$D192,EUROSTAT_VBE_IND_2005!$C$7:$C$883,"*"&amp;RIGHT($A192,3)&amp;"*",EUROSTAT_VBE_IND_2005!$D$7:$D$883,"3106*"))/1000</f>
        <v>6.658</v>
      </c>
      <c r="U192" s="17">
        <f>(SUMIFS(EUROSTAT_VBE_IND_2005!R$7:R$883,EUROSTAT_VBE_IND_2005!$B$7:$B$883,$D192,EUROSTAT_VBE_IND_2005!$C$7:$C$883,"*"&amp;RIGHT($A192,3)&amp;"*",EUROSTAT_VBE_IND_2005!$D$7:$D$883,"4100*"))/1000+(SUMIFS(EUROSTAT_VBE_IND_2005!R$7:R$883,EUROSTAT_VBE_IND_2005!$B$7:$B$883,$D192,EUROSTAT_VBE_IND_2005!$C$7:$C$883,"*"&amp;RIGHT($A192,3)&amp;"*",EUROSTAT_VBE_IND_2005!$D$7:$D$883,"4230*"))/1000+(SUMIFS(EUROSTAT_VBE_IND_2005!R$7:R$883,EUROSTAT_VBE_IND_2005!$B$7:$B$883,$D192,EUROSTAT_VBE_IND_2005!$C$7:$C$883,"*"&amp;RIGHT($A192,3)&amp;"*",EUROSTAT_VBE_IND_2005!$D$7:$D$883,"4240*"))/1000+(SUMIFS(EUROSTAT_VBE_IND_2005!R$7:R$883,EUROSTAT_VBE_IND_2005!$B$7:$B$883,$D192,EUROSTAT_VBE_IND_2005!$C$7:$C$883,"*"&amp;RIGHT($A192,3)&amp;"*",EUROSTAT_VBE_IND_2005!$D$7:$D$883,"3106*"))/1000</f>
        <v>10.898</v>
      </c>
      <c r="V192" s="17">
        <f>(SUMIFS(EUROSTAT_VBE_IND_2005!S$7:S$883,EUROSTAT_VBE_IND_2005!$B$7:$B$883,$D192,EUROSTAT_VBE_IND_2005!$C$7:$C$883,"*"&amp;RIGHT($A192,3)&amp;"*",EUROSTAT_VBE_IND_2005!$D$7:$D$883,"4100*"))/1000+(SUMIFS(EUROSTAT_VBE_IND_2005!S$7:S$883,EUROSTAT_VBE_IND_2005!$B$7:$B$883,$D192,EUROSTAT_VBE_IND_2005!$C$7:$C$883,"*"&amp;RIGHT($A192,3)&amp;"*",EUROSTAT_VBE_IND_2005!$D$7:$D$883,"4230*"))/1000+(SUMIFS(EUROSTAT_VBE_IND_2005!S$7:S$883,EUROSTAT_VBE_IND_2005!$B$7:$B$883,$D192,EUROSTAT_VBE_IND_2005!$C$7:$C$883,"*"&amp;RIGHT($A192,3)&amp;"*",EUROSTAT_VBE_IND_2005!$D$7:$D$883,"4240*"))/1000+(SUMIFS(EUROSTAT_VBE_IND_2005!S$7:S$883,EUROSTAT_VBE_IND_2005!$B$7:$B$883,$D192,EUROSTAT_VBE_IND_2005!$C$7:$C$883,"*"&amp;RIGHT($A192,3)&amp;"*",EUROSTAT_VBE_IND_2005!$D$7:$D$883,"3106*"))/1000</f>
        <v>2.899</v>
      </c>
      <c r="W192" s="17">
        <f>(SUMIFS(EUROSTAT_VBE_IND_2005!T$7:T$883,EUROSTAT_VBE_IND_2005!$B$7:$B$883,$D192,EUROSTAT_VBE_IND_2005!$C$7:$C$883,"*"&amp;RIGHT($A192,3)&amp;"*",EUROSTAT_VBE_IND_2005!$D$7:$D$883,"4100*"))/1000+(SUMIFS(EUROSTAT_VBE_IND_2005!T$7:T$883,EUROSTAT_VBE_IND_2005!$B$7:$B$883,$D192,EUROSTAT_VBE_IND_2005!$C$7:$C$883,"*"&amp;RIGHT($A192,3)&amp;"*",EUROSTAT_VBE_IND_2005!$D$7:$D$883,"4230*"))/1000+(SUMIFS(EUROSTAT_VBE_IND_2005!T$7:T$883,EUROSTAT_VBE_IND_2005!$B$7:$B$883,$D192,EUROSTAT_VBE_IND_2005!$C$7:$C$883,"*"&amp;RIGHT($A192,3)&amp;"*",EUROSTAT_VBE_IND_2005!$D$7:$D$883,"4240*"))/1000+(SUMIFS(EUROSTAT_VBE_IND_2005!T$7:T$883,EUROSTAT_VBE_IND_2005!$B$7:$B$883,$D192,EUROSTAT_VBE_IND_2005!$C$7:$C$883,"*"&amp;RIGHT($A192,3)&amp;"*",EUROSTAT_VBE_IND_2005!$D$7:$D$883,"3106*"))/1000</f>
        <v>0</v>
      </c>
      <c r="X192" s="17">
        <f>(SUMIFS(EUROSTAT_VBE_IND_2005!U$7:U$883,EUROSTAT_VBE_IND_2005!$B$7:$B$883,$D192,EUROSTAT_VBE_IND_2005!$C$7:$C$883,"*"&amp;RIGHT($A192,3)&amp;"*",EUROSTAT_VBE_IND_2005!$D$7:$D$883,"4100*"))/1000+(SUMIFS(EUROSTAT_VBE_IND_2005!U$7:U$883,EUROSTAT_VBE_IND_2005!$B$7:$B$883,$D192,EUROSTAT_VBE_IND_2005!$C$7:$C$883,"*"&amp;RIGHT($A192,3)&amp;"*",EUROSTAT_VBE_IND_2005!$D$7:$D$883,"4230*"))/1000+(SUMIFS(EUROSTAT_VBE_IND_2005!U$7:U$883,EUROSTAT_VBE_IND_2005!$B$7:$B$883,$D192,EUROSTAT_VBE_IND_2005!$C$7:$C$883,"*"&amp;RIGHT($A192,3)&amp;"*",EUROSTAT_VBE_IND_2005!$D$7:$D$883,"4240*"))/1000+(SUMIFS(EUROSTAT_VBE_IND_2005!U$7:U$883,EUROSTAT_VBE_IND_2005!$B$7:$B$883,$D192,EUROSTAT_VBE_IND_2005!$C$7:$C$883,"*"&amp;RIGHT($A192,3)&amp;"*",EUROSTAT_VBE_IND_2005!$D$7:$D$883,"3106*"))/1000</f>
        <v>146.02</v>
      </c>
      <c r="Y192" s="17">
        <f>(SUMIFS(EUROSTAT_VBE_IND_2005!V$7:V$883,EUROSTAT_VBE_IND_2005!$B$7:$B$883,$D192,EUROSTAT_VBE_IND_2005!$C$7:$C$883,"*"&amp;RIGHT($A192,3)&amp;"*",EUROSTAT_VBE_IND_2005!$D$7:$D$883,"4100*"))/1000+(SUMIFS(EUROSTAT_VBE_IND_2005!V$7:V$883,EUROSTAT_VBE_IND_2005!$B$7:$B$883,$D192,EUROSTAT_VBE_IND_2005!$C$7:$C$883,"*"&amp;RIGHT($A192,3)&amp;"*",EUROSTAT_VBE_IND_2005!$D$7:$D$883,"4230*"))/1000+(SUMIFS(EUROSTAT_VBE_IND_2005!V$7:V$883,EUROSTAT_VBE_IND_2005!$B$7:$B$883,$D192,EUROSTAT_VBE_IND_2005!$C$7:$C$883,"*"&amp;RIGHT($A192,3)&amp;"*",EUROSTAT_VBE_IND_2005!$D$7:$D$883,"4240*"))/1000+(SUMIFS(EUROSTAT_VBE_IND_2005!V$7:V$883,EUROSTAT_VBE_IND_2005!$B$7:$B$883,$D192,EUROSTAT_VBE_IND_2005!$C$7:$C$883,"*"&amp;RIGHT($A192,3)&amp;"*",EUROSTAT_VBE_IND_2005!$D$7:$D$883,"3106*"))/1000</f>
        <v>1.614</v>
      </c>
      <c r="Z192" s="17">
        <f>(SUMIFS(EUROSTAT_VBE_IND_2005!W$7:W$883,EUROSTAT_VBE_IND_2005!$B$7:$B$883,$D192,EUROSTAT_VBE_IND_2005!$C$7:$C$883,"*"&amp;RIGHT($A192,3)&amp;"*",EUROSTAT_VBE_IND_2005!$D$7:$D$883,"4100*"))/1000+(SUMIFS(EUROSTAT_VBE_IND_2005!W$7:W$883,EUROSTAT_VBE_IND_2005!$B$7:$B$883,$D192,EUROSTAT_VBE_IND_2005!$C$7:$C$883,"*"&amp;RIGHT($A192,3)&amp;"*",EUROSTAT_VBE_IND_2005!$D$7:$D$883,"4230*"))/1000+(SUMIFS(EUROSTAT_VBE_IND_2005!W$7:W$883,EUROSTAT_VBE_IND_2005!$B$7:$B$883,$D192,EUROSTAT_VBE_IND_2005!$C$7:$C$883,"*"&amp;RIGHT($A192,3)&amp;"*",EUROSTAT_VBE_IND_2005!$D$7:$D$883,"4240*"))/1000+(SUMIFS(EUROSTAT_VBE_IND_2005!W$7:W$883,EUROSTAT_VBE_IND_2005!$B$7:$B$883,$D192,EUROSTAT_VBE_IND_2005!$C$7:$C$883,"*"&amp;RIGHT($A192,3)&amp;"*",EUROSTAT_VBE_IND_2005!$D$7:$D$883,"3106*"))/1000</f>
        <v>2.692</v>
      </c>
      <c r="AA192" s="17">
        <f>(SUMIFS(EUROSTAT_VBE_IND_2005!X$7:X$883,EUROSTAT_VBE_IND_2005!$B$7:$B$883,$D192,EUROSTAT_VBE_IND_2005!$C$7:$C$883,"*"&amp;RIGHT($A192,3)&amp;"*",EUROSTAT_VBE_IND_2005!$D$7:$D$883,"4100*"))/1000+(SUMIFS(EUROSTAT_VBE_IND_2005!X$7:X$883,EUROSTAT_VBE_IND_2005!$B$7:$B$883,$D192,EUROSTAT_VBE_IND_2005!$C$7:$C$883,"*"&amp;RIGHT($A192,3)&amp;"*",EUROSTAT_VBE_IND_2005!$D$7:$D$883,"4230*"))/1000+(SUMIFS(EUROSTAT_VBE_IND_2005!X$7:X$883,EUROSTAT_VBE_IND_2005!$B$7:$B$883,$D192,EUROSTAT_VBE_IND_2005!$C$7:$C$883,"*"&amp;RIGHT($A192,3)&amp;"*",EUROSTAT_VBE_IND_2005!$D$7:$D$883,"4240*"))/1000+(SUMIFS(EUROSTAT_VBE_IND_2005!X$7:X$883,EUROSTAT_VBE_IND_2005!$B$7:$B$883,$D192,EUROSTAT_VBE_IND_2005!$C$7:$C$883,"*"&amp;RIGHT($A192,3)&amp;"*",EUROSTAT_VBE_IND_2005!$D$7:$D$883,"3106*"))/1000</f>
        <v>2.381</v>
      </c>
      <c r="AB192" s="17">
        <f>(SUMIFS(EUROSTAT_VBE_IND_2005!AA$7:AA$883,EUROSTAT_VBE_IND_2005!$B$7:$B$883,$D192,EUROSTAT_VBE_IND_2005!$C$7:$C$883,"*"&amp;RIGHT($A192,3)&amp;"*",EUROSTAT_VBE_IND_2005!$D$7:$D$883,"4100*"))/1000+(SUMIFS(EUROSTAT_VBE_IND_2005!AA$7:AA$883,EUROSTAT_VBE_IND_2005!$B$7:$B$883,$D192,EUROSTAT_VBE_IND_2005!$C$7:$C$883,"*"&amp;RIGHT($A192,3)&amp;"*",EUROSTAT_VBE_IND_2005!$D$7:$D$883,"4230*"))/1000+(SUMIFS(EUROSTAT_VBE_IND_2005!AA$7:AA$883,EUROSTAT_VBE_IND_2005!$B$7:$B$883,$D192,EUROSTAT_VBE_IND_2005!$C$7:$C$883,"*"&amp;RIGHT($A192,3)&amp;"*",EUROSTAT_VBE_IND_2005!$D$7:$D$883,"4240*"))/1000+(SUMIFS(EUROSTAT_VBE_IND_2005!AA$7:AA$883,EUROSTAT_VBE_IND_2005!$B$7:$B$883,$D192,EUROSTAT_VBE_IND_2005!$C$7:$C$883,"*"&amp;RIGHT($A192,3)&amp;"*",EUROSTAT_VBE_IND_2005!$D$7:$D$883,"3106*"))/1000</f>
        <v>0</v>
      </c>
      <c r="AC192" s="17">
        <f>(SUMIFS(EUROSTAT_VBE_IND_2005!AB$7:AB$883,EUROSTAT_VBE_IND_2005!$B$7:$B$883,$D192,EUROSTAT_VBE_IND_2005!$C$7:$C$883,"*"&amp;RIGHT($A192,3)&amp;"*",EUROSTAT_VBE_IND_2005!$D$7:$D$883,"4100*"))/1000+(SUMIFS(EUROSTAT_VBE_IND_2005!AB$7:AB$883,EUROSTAT_VBE_IND_2005!$B$7:$B$883,$D192,EUROSTAT_VBE_IND_2005!$C$7:$C$883,"*"&amp;RIGHT($A192,3)&amp;"*",EUROSTAT_VBE_IND_2005!$D$7:$D$883,"4230*"))/1000+(SUMIFS(EUROSTAT_VBE_IND_2005!AB$7:AB$883,EUROSTAT_VBE_IND_2005!$B$7:$B$883,$D192,EUROSTAT_VBE_IND_2005!$C$7:$C$883,"*"&amp;RIGHT($A192,3)&amp;"*",EUROSTAT_VBE_IND_2005!$D$7:$D$883,"4240*"))/1000+(SUMIFS(EUROSTAT_VBE_IND_2005!AB$7:AB$883,EUROSTAT_VBE_IND_2005!$B$7:$B$883,$D192,EUROSTAT_VBE_IND_2005!$C$7:$C$883,"*"&amp;RIGHT($A192,3)&amp;"*",EUROSTAT_VBE_IND_2005!$D$7:$D$883,"3106*"))/1000</f>
        <v>23.235</v>
      </c>
      <c r="AD192" s="17">
        <f>(SUMIFS(EUROSTAT_VBE_IND_2005!AC$7:AC$883,EUROSTAT_VBE_IND_2005!$B$7:$B$883,$D192,EUROSTAT_VBE_IND_2005!$C$7:$C$883,"*"&amp;RIGHT($A192,3)&amp;"*",EUROSTAT_VBE_IND_2005!$D$7:$D$883,"4100*"))/1000+(SUMIFS(EUROSTAT_VBE_IND_2005!AC$7:AC$883,EUROSTAT_VBE_IND_2005!$B$7:$B$883,$D192,EUROSTAT_VBE_IND_2005!$C$7:$C$883,"*"&amp;RIGHT($A192,3)&amp;"*",EUROSTAT_VBE_IND_2005!$D$7:$D$883,"4230*"))/1000+(SUMIFS(EUROSTAT_VBE_IND_2005!AC$7:AC$883,EUROSTAT_VBE_IND_2005!$B$7:$B$883,$D192,EUROSTAT_VBE_IND_2005!$C$7:$C$883,"*"&amp;RIGHT($A192,3)&amp;"*",EUROSTAT_VBE_IND_2005!$D$7:$D$883,"4240*"))/1000+(SUMIFS(EUROSTAT_VBE_IND_2005!AC$7:AC$883,EUROSTAT_VBE_IND_2005!$B$7:$B$883,$D192,EUROSTAT_VBE_IND_2005!$C$7:$C$883,"*"&amp;RIGHT($A192,3)&amp;"*",EUROSTAT_VBE_IND_2005!$D$7:$D$883,"3106*"))/1000</f>
        <v>0.071</v>
      </c>
      <c r="AE192" s="17">
        <f>(SUMIFS(EUROSTAT_VBE_IND_2005!AD$7:AD$883,EUROSTAT_VBE_IND_2005!$B$7:$B$883,$D192,EUROSTAT_VBE_IND_2005!$C$7:$C$883,"*"&amp;RIGHT($A192,3)&amp;"*",EUROSTAT_VBE_IND_2005!$D$7:$D$883,"4100*"))/1000+(SUMIFS(EUROSTAT_VBE_IND_2005!AD$7:AD$883,EUROSTAT_VBE_IND_2005!$B$7:$B$883,$D192,EUROSTAT_VBE_IND_2005!$C$7:$C$883,"*"&amp;RIGHT($A192,3)&amp;"*",EUROSTAT_VBE_IND_2005!$D$7:$D$883,"4230*"))/1000+(SUMIFS(EUROSTAT_VBE_IND_2005!AD$7:AD$883,EUROSTAT_VBE_IND_2005!$B$7:$B$883,$D192,EUROSTAT_VBE_IND_2005!$C$7:$C$883,"*"&amp;RIGHT($A192,3)&amp;"*",EUROSTAT_VBE_IND_2005!$D$7:$D$883,"4240*"))/1000+(SUMIFS(EUROSTAT_VBE_IND_2005!AD$7:AD$883,EUROSTAT_VBE_IND_2005!$B$7:$B$883,$D192,EUROSTAT_VBE_IND_2005!$C$7:$C$883,"*"&amp;RIGHT($A192,3)&amp;"*",EUROSTAT_VBE_IND_2005!$D$7:$D$883,"3106*"))/1000</f>
        <v>38.963</v>
      </c>
      <c r="AF192" s="17">
        <f>(SUMIFS(EUROSTAT_VBE_IND_2005!AE$7:AE$883,EUROSTAT_VBE_IND_2005!$B$7:$B$883,$D192,EUROSTAT_VBE_IND_2005!$C$7:$C$883,"*"&amp;RIGHT($A192,3)&amp;"*",EUROSTAT_VBE_IND_2005!$D$7:$D$883,"4100*"))/1000+(SUMIFS(EUROSTAT_VBE_IND_2005!AE$7:AE$883,EUROSTAT_VBE_IND_2005!$B$7:$B$883,$D192,EUROSTAT_VBE_IND_2005!$C$7:$C$883,"*"&amp;RIGHT($A192,3)&amp;"*",EUROSTAT_VBE_IND_2005!$D$7:$D$883,"4230*"))/1000+(SUMIFS(EUROSTAT_VBE_IND_2005!AE$7:AE$883,EUROSTAT_VBE_IND_2005!$B$7:$B$883,$D192,EUROSTAT_VBE_IND_2005!$C$7:$C$883,"*"&amp;RIGHT($A192,3)&amp;"*",EUROSTAT_VBE_IND_2005!$D$7:$D$883,"4240*"))/1000+(SUMIFS(EUROSTAT_VBE_IND_2005!AE$7:AE$883,EUROSTAT_VBE_IND_2005!$B$7:$B$883,$D192,EUROSTAT_VBE_IND_2005!$C$7:$C$883,"*"&amp;RIGHT($A192,3)&amp;"*",EUROSTAT_VBE_IND_2005!$D$7:$D$883,"3106*"))/1000</f>
        <v>21.629</v>
      </c>
      <c r="AG192" s="17">
        <f>(SUMIFS(EUROSTAT_VBE_IND_2005!AF$7:AF$883,EUROSTAT_VBE_IND_2005!$B$7:$B$883,$D192,EUROSTAT_VBE_IND_2005!$C$7:$C$883,"*"&amp;RIGHT($A192,3)&amp;"*",EUROSTAT_VBE_IND_2005!$D$7:$D$883,"4100*"))/1000+(SUMIFS(EUROSTAT_VBE_IND_2005!AF$7:AF$883,EUROSTAT_VBE_IND_2005!$B$7:$B$883,$D192,EUROSTAT_VBE_IND_2005!$C$7:$C$883,"*"&amp;RIGHT($A192,3)&amp;"*",EUROSTAT_VBE_IND_2005!$D$7:$D$883,"4230*"))/1000+(SUMIFS(EUROSTAT_VBE_IND_2005!AF$7:AF$883,EUROSTAT_VBE_IND_2005!$B$7:$B$883,$D192,EUROSTAT_VBE_IND_2005!$C$7:$C$883,"*"&amp;RIGHT($A192,3)&amp;"*",EUROSTAT_VBE_IND_2005!$D$7:$D$883,"4240*"))/1000+(SUMIFS(EUROSTAT_VBE_IND_2005!AF$7:AF$883,EUROSTAT_VBE_IND_2005!$B$7:$B$883,$D192,EUROSTAT_VBE_IND_2005!$C$7:$C$883,"*"&amp;RIGHT($A192,3)&amp;"*",EUROSTAT_VBE_IND_2005!$D$7:$D$883,"3106*"))/1000</f>
        <v>22.133</v>
      </c>
      <c r="AH192" s="17">
        <f>(SUMIFS(EUROSTAT_VBE_IND_2005!AH$7:AH$883,EUROSTAT_VBE_IND_2005!$B$7:$B$883,$D192,EUROSTAT_VBE_IND_2005!$C$7:$C$883,"*"&amp;RIGHT($A192,3)&amp;"*",EUROSTAT_VBE_IND_2005!$D$7:$D$883,"4100*"))/1000+(SUMIFS(EUROSTAT_VBE_IND_2005!AH$7:AH$883,EUROSTAT_VBE_IND_2005!$B$7:$B$883,$D192,EUROSTAT_VBE_IND_2005!$C$7:$C$883,"*"&amp;RIGHT($A192,3)&amp;"*",EUROSTAT_VBE_IND_2005!$D$7:$D$883,"4230*"))/1000+(SUMIFS(EUROSTAT_VBE_IND_2005!AH$7:AH$883,EUROSTAT_VBE_IND_2005!$B$7:$B$883,$D192,EUROSTAT_VBE_IND_2005!$C$7:$C$883,"*"&amp;RIGHT($A192,3)&amp;"*",EUROSTAT_VBE_IND_2005!$D$7:$D$883,"4240*"))/1000+(SUMIFS(EUROSTAT_VBE_IND_2005!AH$7:AH$883,EUROSTAT_VBE_IND_2005!$B$7:$B$883,$D192,EUROSTAT_VBE_IND_2005!$C$7:$C$883,"*"&amp;RIGHT($A192,3)&amp;"*",EUROSTAT_VBE_IND_2005!$D$7:$D$883,"3106*"))/1000</f>
        <v>0.719</v>
      </c>
      <c r="AI192" s="17">
        <f>(SUMIFS(EUROSTAT_VBE_IND_2005!AI$7:AI$883,EUROSTAT_VBE_IND_2005!$B$7:$B$883,$D192,EUROSTAT_VBE_IND_2005!$C$7:$C$883,"*"&amp;RIGHT($A192,3)&amp;"*",EUROSTAT_VBE_IND_2005!$D$7:$D$883,"4100*"))/1000+(SUMIFS(EUROSTAT_VBE_IND_2005!AI$7:AI$883,EUROSTAT_VBE_IND_2005!$B$7:$B$883,$D192,EUROSTAT_VBE_IND_2005!$C$7:$C$883,"*"&amp;RIGHT($A192,3)&amp;"*",EUROSTAT_VBE_IND_2005!$D$7:$D$883,"4230*"))/1000+(SUMIFS(EUROSTAT_VBE_IND_2005!AI$7:AI$883,EUROSTAT_VBE_IND_2005!$B$7:$B$883,$D192,EUROSTAT_VBE_IND_2005!$C$7:$C$883,"*"&amp;RIGHT($A192,3)&amp;"*",EUROSTAT_VBE_IND_2005!$D$7:$D$883,"4240*"))/1000+(SUMIFS(EUROSTAT_VBE_IND_2005!AI$7:AI$883,EUROSTAT_VBE_IND_2005!$B$7:$B$883,$D192,EUROSTAT_VBE_IND_2005!$C$7:$C$883,"*"&amp;RIGHT($A192,3)&amp;"*",EUROSTAT_VBE_IND_2005!$D$7:$D$883,"3106*"))/1000</f>
        <v>4.253</v>
      </c>
      <c r="AJ192" s="17">
        <f>(SUMIFS(EUROSTAT_VBE_IND_2005!AJ$7:AJ$883,EUROSTAT_VBE_IND_2005!$B$7:$B$883,$D192,EUROSTAT_VBE_IND_2005!$C$7:$C$883,"*"&amp;RIGHT($A192,3)&amp;"*",EUROSTAT_VBE_IND_2005!$D$7:$D$883,"4100*"))/1000+(SUMIFS(EUROSTAT_VBE_IND_2005!AJ$7:AJ$883,EUROSTAT_VBE_IND_2005!$B$7:$B$883,$D192,EUROSTAT_VBE_IND_2005!$C$7:$C$883,"*"&amp;RIGHT($A192,3)&amp;"*",EUROSTAT_VBE_IND_2005!$D$7:$D$883,"4230*"))/1000+(SUMIFS(EUROSTAT_VBE_IND_2005!AJ$7:AJ$883,EUROSTAT_VBE_IND_2005!$B$7:$B$883,$D192,EUROSTAT_VBE_IND_2005!$C$7:$C$883,"*"&amp;RIGHT($A192,3)&amp;"*",EUROSTAT_VBE_IND_2005!$D$7:$D$883,"4240*"))/1000+(SUMIFS(EUROSTAT_VBE_IND_2005!AJ$7:AJ$883,EUROSTAT_VBE_IND_2005!$B$7:$B$883,$D192,EUROSTAT_VBE_IND_2005!$C$7:$C$883,"*"&amp;RIGHT($A192,3)&amp;"*",EUROSTAT_VBE_IND_2005!$D$7:$D$883,"3106*"))/1000</f>
        <v>9.926</v>
      </c>
      <c r="AK192" s="17">
        <f>(SUMIFS(EUROSTAT_VBE_IND_2005!AK$7:AK$883,EUROSTAT_VBE_IND_2005!$B$7:$B$883,$D192,EUROSTAT_VBE_IND_2005!$C$7:$C$883,"*"&amp;RIGHT($A192,3)&amp;"*",EUROSTAT_VBE_IND_2005!$D$7:$D$883,"4100*"))/1000+(SUMIFS(EUROSTAT_VBE_IND_2005!AK$7:AK$883,EUROSTAT_VBE_IND_2005!$B$7:$B$883,$D192,EUROSTAT_VBE_IND_2005!$C$7:$C$883,"*"&amp;RIGHT($A192,3)&amp;"*",EUROSTAT_VBE_IND_2005!$D$7:$D$883,"4230*"))/1000+(SUMIFS(EUROSTAT_VBE_IND_2005!AK$7:AK$883,EUROSTAT_VBE_IND_2005!$B$7:$B$883,$D192,EUROSTAT_VBE_IND_2005!$C$7:$C$883,"*"&amp;RIGHT($A192,3)&amp;"*",EUROSTAT_VBE_IND_2005!$D$7:$D$883,"4240*"))/1000+(SUMIFS(EUROSTAT_VBE_IND_2005!AK$7:AK$883,EUROSTAT_VBE_IND_2005!$B$7:$B$883,$D192,EUROSTAT_VBE_IND_2005!$C$7:$C$883,"*"&amp;RIGHT($A192,3)&amp;"*",EUROSTAT_VBE_IND_2005!$D$7:$D$883,"3106*"))/1000</f>
        <v>59.297</v>
      </c>
      <c r="AL192" s="198"/>
      <c r="AM192" s="198"/>
      <c r="AN192" s="198"/>
      <c r="AO192" s="17">
        <f>(SUMIFS(EUROSTAT_VBE_IND_2005!Y$7:Y$883,EUROSTAT_VBE_IND_2005!$B$7:$B$883,$D192,EUROSTAT_VBE_IND_2005!$C$7:$C$883,"*"&amp;RIGHT($A192,3)&amp;"*",EUROSTAT_VBE_IND_2005!$D$7:$D$883,"4100*"))/1000+(SUMIFS(EUROSTAT_VBE_IND_2005!Y$7:Y$883,EUROSTAT_VBE_IND_2005!$B$7:$B$883,$D192,EUROSTAT_VBE_IND_2005!$C$7:$C$883,"*"&amp;RIGHT($A192,3)&amp;"*",EUROSTAT_VBE_IND_2005!$D$7:$D$883,"4230*"))/1000+(SUMIFS(EUROSTAT_VBE_IND_2005!Y$7:Y$883,EUROSTAT_VBE_IND_2005!$B$7:$B$883,$D192,EUROSTAT_VBE_IND_2005!$C$7:$C$883,"*"&amp;RIGHT($A192,3)&amp;"*",EUROSTAT_VBE_IND_2005!$D$7:$D$883,"4240*"))/1000+(SUMIFS(EUROSTAT_VBE_IND_2005!Y$7:Y$883,EUROSTAT_VBE_IND_2005!$B$7:$B$883,$D192,EUROSTAT_VBE_IND_2005!$C$7:$C$883,"*"&amp;RIGHT($A192,3)&amp;"*",EUROSTAT_VBE_IND_2005!$D$7:$D$883,"3106*"))/1000</f>
        <v>0</v>
      </c>
      <c r="AP192" s="17">
        <f>(SUMIFS(EUROSTAT_VBE_IND_2005!Z$7:Z$883,EUROSTAT_VBE_IND_2005!$B$7:$B$883,$D192,EUROSTAT_VBE_IND_2005!$C$7:$C$883,"*"&amp;RIGHT($A192,3)&amp;"*",EUROSTAT_VBE_IND_2005!$D$7:$D$883,"4100*"))/1000+(SUMIFS(EUROSTAT_VBE_IND_2005!Z$7:Z$883,EUROSTAT_VBE_IND_2005!$B$7:$B$883,$D192,EUROSTAT_VBE_IND_2005!$C$7:$C$883,"*"&amp;RIGHT($A192,3)&amp;"*",EUROSTAT_VBE_IND_2005!$D$7:$D$883,"4230*"))/1000+(SUMIFS(EUROSTAT_VBE_IND_2005!Z$7:Z$883,EUROSTAT_VBE_IND_2005!$B$7:$B$883,$D192,EUROSTAT_VBE_IND_2005!$C$7:$C$883,"*"&amp;RIGHT($A192,3)&amp;"*",EUROSTAT_VBE_IND_2005!$D$7:$D$883,"4240*"))/1000+(SUMIFS(EUROSTAT_VBE_IND_2005!Z$7:Z$883,EUROSTAT_VBE_IND_2005!$B$7:$B$883,$D192,EUROSTAT_VBE_IND_2005!$C$7:$C$883,"*"&amp;RIGHT($A192,3)&amp;"*",EUROSTAT_VBE_IND_2005!$D$7:$D$883,"3106*"))/1000</f>
        <v>0</v>
      </c>
      <c r="AQ192" s="17">
        <f>(SUMIFS(EUROSTAT_VBE_IND_2005!AG$7:AG$883,EUROSTAT_VBE_IND_2005!$B$7:$B$883,$D192,EUROSTAT_VBE_IND_2005!$C$7:$C$883,"*"&amp;RIGHT($A192,3)&amp;"*",EUROSTAT_VBE_IND_2005!$D$7:$D$883,"4100*"))/1000+(SUMIFS(EUROSTAT_VBE_IND_2005!AG$7:AG$883,EUROSTAT_VBE_IND_2005!$B$7:$B$883,$D192,EUROSTAT_VBE_IND_2005!$C$7:$C$883,"*"&amp;RIGHT($A192,3)&amp;"*",EUROSTAT_VBE_IND_2005!$D$7:$D$883,"4230*"))/1000+(SUMIFS(EUROSTAT_VBE_IND_2005!AG$7:AG$883,EUROSTAT_VBE_IND_2005!$B$7:$B$883,$D192,EUROSTAT_VBE_IND_2005!$C$7:$C$883,"*"&amp;RIGHT($A192,3)&amp;"*",EUROSTAT_VBE_IND_2005!$D$7:$D$883,"4240*"))/1000+(SUMIFS(EUROSTAT_VBE_IND_2005!AG$7:AG$883,EUROSTAT_VBE_IND_2005!$B$7:$B$883,$D192,EUROSTAT_VBE_IND_2005!$C$7:$C$883,"*"&amp;RIGHT($A192,3)&amp;"*",EUROSTAT_VBE_IND_2005!$D$7:$D$883,"3106*"))/1000</f>
        <v>0</v>
      </c>
    </row>
    <row r="193" spans="1:43">
      <c r="A193" t="str">
        <f>LEFT(EUROSTAT_VBE_IND_2005!$C$241,8)</f>
        <v>B_101820</v>
      </c>
      <c r="B193" s="28" t="s">
        <v>300</v>
      </c>
      <c r="C193" t="s">
        <v>293</v>
      </c>
      <c r="D193" t="s">
        <v>55</v>
      </c>
      <c r="E193" t="s">
        <v>240</v>
      </c>
      <c r="F193" t="s">
        <v>260</v>
      </c>
      <c r="G193" s="17">
        <f>(SUMIFS(EUROSTAT_VBE_IND_2005!E$7:E$883,EUROSTAT_VBE_IND_2005!$B$7:$B$883,$D193,EUROSTAT_VBE_IND_2005!$C$7:$C$883,"*"&amp;RIGHT($A193,3)&amp;"*",EUROSTAT_VBE_IND_2005!$D$7:$D$883,"421*"))/1000</f>
        <v>0</v>
      </c>
      <c r="H193" s="17">
        <f>(SUMIFS(EUROSTAT_VBE_IND_2005!F$7:F$883,EUROSTAT_VBE_IND_2005!$B$7:$B$883,$D193,EUROSTAT_VBE_IND_2005!$C$7:$C$883,"*"&amp;RIGHT($A193,3)&amp;"*",EUROSTAT_VBE_IND_2005!$D$7:$D$883,"421*"))/1000</f>
        <v>0</v>
      </c>
      <c r="I193" s="17">
        <f>(SUMIFS(EUROSTAT_VBE_IND_2005!G$7:G$883,EUROSTAT_VBE_IND_2005!$B$7:$B$883,$D193,EUROSTAT_VBE_IND_2005!$C$7:$C$883,"*"&amp;RIGHT($A193,3)&amp;"*",EUROSTAT_VBE_IND_2005!$D$7:$D$883,"421*"))/1000</f>
        <v>0</v>
      </c>
      <c r="J193" s="198"/>
      <c r="K193" s="17">
        <f>(SUMIFS(EUROSTAT_VBE_IND_2005!H$7:H$883,EUROSTAT_VBE_IND_2005!$B$7:$B$883,$D193,EUROSTAT_VBE_IND_2005!$C$7:$C$883,"*"&amp;RIGHT($A193,3)&amp;"*",EUROSTAT_VBE_IND_2005!$D$7:$D$883,"421*"))/1000</f>
        <v>0</v>
      </c>
      <c r="L193" s="17">
        <f>(SUMIFS(EUROSTAT_VBE_IND_2005!I$7:I$883,EUROSTAT_VBE_IND_2005!$B$7:$B$883,$D193,EUROSTAT_VBE_IND_2005!$C$7:$C$883,"*"&amp;RIGHT($A193,3)&amp;"*",EUROSTAT_VBE_IND_2005!$D$7:$D$883,"421*"))/1000</f>
        <v>0.122</v>
      </c>
      <c r="M193" s="17">
        <f>(SUMIFS(EUROSTAT_VBE_IND_2005!J$7:J$883,EUROSTAT_VBE_IND_2005!$B$7:$B$883,$D193,EUROSTAT_VBE_IND_2005!$C$7:$C$883,"*"&amp;RIGHT($A193,3)&amp;"*",EUROSTAT_VBE_IND_2005!$D$7:$D$883,"421*"))/1000</f>
        <v>0.024</v>
      </c>
      <c r="N193" s="17">
        <f>(SUMIFS(EUROSTAT_VBE_IND_2005!K$7:K$883,EUROSTAT_VBE_IND_2005!$B$7:$B$883,$D193,EUROSTAT_VBE_IND_2005!$C$7:$C$883,"*"&amp;RIGHT($A193,3)&amp;"*",EUROSTAT_VBE_IND_2005!$D$7:$D$883,"421*"))/1000</f>
        <v>0</v>
      </c>
      <c r="O193" s="17">
        <f>(SUMIFS(EUROSTAT_VBE_IND_2005!L$7:L$883,EUROSTAT_VBE_IND_2005!$B$7:$B$883,$D193,EUROSTAT_VBE_IND_2005!$C$7:$C$883,"*"&amp;RIGHT($A193,3)&amp;"*",EUROSTAT_VBE_IND_2005!$D$7:$D$883,"421*"))/1000</f>
        <v>0</v>
      </c>
      <c r="P193" s="17">
        <f>(SUMIFS(EUROSTAT_VBE_IND_2005!M$7:M$883,EUROSTAT_VBE_IND_2005!$B$7:$B$883,$D193,EUROSTAT_VBE_IND_2005!$C$7:$C$883,"*"&amp;RIGHT($A193,3)&amp;"*",EUROSTAT_VBE_IND_2005!$D$7:$D$883,"421*"))/1000</f>
        <v>0</v>
      </c>
      <c r="Q193" s="17">
        <f>(SUMIFS(EUROSTAT_VBE_IND_2005!N$7:N$883,EUROSTAT_VBE_IND_2005!$B$7:$B$883,$D193,EUROSTAT_VBE_IND_2005!$C$7:$C$883,"*"&amp;RIGHT($A193,3)&amp;"*",EUROSTAT_VBE_IND_2005!$D$7:$D$883,"421*"))/1000</f>
        <v>0</v>
      </c>
      <c r="R193" s="17">
        <f>(SUMIFS(EUROSTAT_VBE_IND_2005!O$7:O$883,EUROSTAT_VBE_IND_2005!$B$7:$B$883,$D193,EUROSTAT_VBE_IND_2005!$C$7:$C$883,"*"&amp;RIGHT($A193,3)&amp;"*",EUROSTAT_VBE_IND_2005!$D$7:$D$883,"421*"))/1000</f>
        <v>0.832</v>
      </c>
      <c r="S193" s="17">
        <f>(SUMIFS(EUROSTAT_VBE_IND_2005!P$7:P$883,EUROSTAT_VBE_IND_2005!$B$7:$B$883,$D193,EUROSTAT_VBE_IND_2005!$C$7:$C$883,"*"&amp;RIGHT($A193,3)&amp;"*",EUROSTAT_VBE_IND_2005!$D$7:$D$883,"421*"))/1000</f>
        <v>0</v>
      </c>
      <c r="T193" s="17">
        <f>(SUMIFS(EUROSTAT_VBE_IND_2005!Q$7:Q$883,EUROSTAT_VBE_IND_2005!$B$7:$B$883,$D193,EUROSTAT_VBE_IND_2005!$C$7:$C$883,"*"&amp;RIGHT($A193,3)&amp;"*",EUROSTAT_VBE_IND_2005!$D$7:$D$883,"421*"))/1000</f>
        <v>0</v>
      </c>
      <c r="U193" s="17">
        <f>(SUMIFS(EUROSTAT_VBE_IND_2005!R$7:R$883,EUROSTAT_VBE_IND_2005!$B$7:$B$883,$D193,EUROSTAT_VBE_IND_2005!$C$7:$C$883,"*"&amp;RIGHT($A193,3)&amp;"*",EUROSTAT_VBE_IND_2005!$D$7:$D$883,"421*"))/1000</f>
        <v>0</v>
      </c>
      <c r="V193" s="17">
        <f>(SUMIFS(EUROSTAT_VBE_IND_2005!S$7:S$883,EUROSTAT_VBE_IND_2005!$B$7:$B$883,$D193,EUROSTAT_VBE_IND_2005!$C$7:$C$883,"*"&amp;RIGHT($A193,3)&amp;"*",EUROSTAT_VBE_IND_2005!$D$7:$D$883,"421*"))/1000</f>
        <v>0</v>
      </c>
      <c r="W193" s="17">
        <f>(SUMIFS(EUROSTAT_VBE_IND_2005!T$7:T$883,EUROSTAT_VBE_IND_2005!$B$7:$B$883,$D193,EUROSTAT_VBE_IND_2005!$C$7:$C$883,"*"&amp;RIGHT($A193,3)&amp;"*",EUROSTAT_VBE_IND_2005!$D$7:$D$883,"421*"))/1000</f>
        <v>0</v>
      </c>
      <c r="X193" s="17">
        <f>(SUMIFS(EUROSTAT_VBE_IND_2005!U$7:U$883,EUROSTAT_VBE_IND_2005!$B$7:$B$883,$D193,EUROSTAT_VBE_IND_2005!$C$7:$C$883,"*"&amp;RIGHT($A193,3)&amp;"*",EUROSTAT_VBE_IND_2005!$D$7:$D$883,"421*"))/1000</f>
        <v>0</v>
      </c>
      <c r="Y193" s="17">
        <f>(SUMIFS(EUROSTAT_VBE_IND_2005!V$7:V$883,EUROSTAT_VBE_IND_2005!$B$7:$B$883,$D193,EUROSTAT_VBE_IND_2005!$C$7:$C$883,"*"&amp;RIGHT($A193,3)&amp;"*",EUROSTAT_VBE_IND_2005!$D$7:$D$883,"421*"))/1000</f>
        <v>0</v>
      </c>
      <c r="Z193" s="17">
        <f>(SUMIFS(EUROSTAT_VBE_IND_2005!W$7:W$883,EUROSTAT_VBE_IND_2005!$B$7:$B$883,$D193,EUROSTAT_VBE_IND_2005!$C$7:$C$883,"*"&amp;RIGHT($A193,3)&amp;"*",EUROSTAT_VBE_IND_2005!$D$7:$D$883,"421*"))/1000</f>
        <v>0</v>
      </c>
      <c r="AA193" s="17">
        <f>(SUMIFS(EUROSTAT_VBE_IND_2005!X$7:X$883,EUROSTAT_VBE_IND_2005!$B$7:$B$883,$D193,EUROSTAT_VBE_IND_2005!$C$7:$C$883,"*"&amp;RIGHT($A193,3)&amp;"*",EUROSTAT_VBE_IND_2005!$D$7:$D$883,"421*"))/1000</f>
        <v>0</v>
      </c>
      <c r="AB193" s="17">
        <f>(SUMIFS(EUROSTAT_VBE_IND_2005!AA$7:AA$883,EUROSTAT_VBE_IND_2005!$B$7:$B$883,$D193,EUROSTAT_VBE_IND_2005!$C$7:$C$883,"*"&amp;RIGHT($A193,3)&amp;"*",EUROSTAT_VBE_IND_2005!$D$7:$D$883,"421*"))/1000</f>
        <v>0</v>
      </c>
      <c r="AC193" s="17">
        <f>(SUMIFS(EUROSTAT_VBE_IND_2005!AB$7:AB$883,EUROSTAT_VBE_IND_2005!$B$7:$B$883,$D193,EUROSTAT_VBE_IND_2005!$C$7:$C$883,"*"&amp;RIGHT($A193,3)&amp;"*",EUROSTAT_VBE_IND_2005!$D$7:$D$883,"421*"))/1000</f>
        <v>0</v>
      </c>
      <c r="AD193" s="17">
        <f>(SUMIFS(EUROSTAT_VBE_IND_2005!AC$7:AC$883,EUROSTAT_VBE_IND_2005!$B$7:$B$883,$D193,EUROSTAT_VBE_IND_2005!$C$7:$C$883,"*"&amp;RIGHT($A193,3)&amp;"*",EUROSTAT_VBE_IND_2005!$D$7:$D$883,"421*"))/1000</f>
        <v>0</v>
      </c>
      <c r="AE193" s="17">
        <f>(SUMIFS(EUROSTAT_VBE_IND_2005!AD$7:AD$883,EUROSTAT_VBE_IND_2005!$B$7:$B$883,$D193,EUROSTAT_VBE_IND_2005!$C$7:$C$883,"*"&amp;RIGHT($A193,3)&amp;"*",EUROSTAT_VBE_IND_2005!$D$7:$D$883,"421*"))/1000</f>
        <v>1.37</v>
      </c>
      <c r="AF193" s="17">
        <f>(SUMIFS(EUROSTAT_VBE_IND_2005!AE$7:AE$883,EUROSTAT_VBE_IND_2005!$B$7:$B$883,$D193,EUROSTAT_VBE_IND_2005!$C$7:$C$883,"*"&amp;RIGHT($A193,3)&amp;"*",EUROSTAT_VBE_IND_2005!$D$7:$D$883,"421*"))/1000</f>
        <v>0</v>
      </c>
      <c r="AG193" s="17">
        <f>(SUMIFS(EUROSTAT_VBE_IND_2005!AF$7:AF$883,EUROSTAT_VBE_IND_2005!$B$7:$B$883,$D193,EUROSTAT_VBE_IND_2005!$C$7:$C$883,"*"&amp;RIGHT($A193,3)&amp;"*",EUROSTAT_VBE_IND_2005!$D$7:$D$883,"421*"))/1000</f>
        <v>0</v>
      </c>
      <c r="AH193" s="17">
        <f>(SUMIFS(EUROSTAT_VBE_IND_2005!AH$7:AH$883,EUROSTAT_VBE_IND_2005!$B$7:$B$883,$D193,EUROSTAT_VBE_IND_2005!$C$7:$C$883,"*"&amp;RIGHT($A193,3)&amp;"*",EUROSTAT_VBE_IND_2005!$D$7:$D$883,"421*"))/1000</f>
        <v>0</v>
      </c>
      <c r="AI193" s="17">
        <f>(SUMIFS(EUROSTAT_VBE_IND_2005!AI$7:AI$883,EUROSTAT_VBE_IND_2005!$B$7:$B$883,$D193,EUROSTAT_VBE_IND_2005!$C$7:$C$883,"*"&amp;RIGHT($A193,3)&amp;"*",EUROSTAT_VBE_IND_2005!$D$7:$D$883,"421*"))/1000</f>
        <v>0</v>
      </c>
      <c r="AJ193" s="17">
        <f>(SUMIFS(EUROSTAT_VBE_IND_2005!AJ$7:AJ$883,EUROSTAT_VBE_IND_2005!$B$7:$B$883,$D193,EUROSTAT_VBE_IND_2005!$C$7:$C$883,"*"&amp;RIGHT($A193,3)&amp;"*",EUROSTAT_VBE_IND_2005!$D$7:$D$883,"421*"))/1000</f>
        <v>0</v>
      </c>
      <c r="AK193" s="17">
        <f>(SUMIFS(EUROSTAT_VBE_IND_2005!AK$7:AK$883,EUROSTAT_VBE_IND_2005!$B$7:$B$883,$D193,EUROSTAT_VBE_IND_2005!$C$7:$C$883,"*"&amp;RIGHT($A193,3)&amp;"*",EUROSTAT_VBE_IND_2005!$D$7:$D$883,"421*"))/1000</f>
        <v>0</v>
      </c>
      <c r="AL193" s="198"/>
      <c r="AM193" s="198"/>
      <c r="AN193" s="198"/>
      <c r="AO193" s="17">
        <f>(SUMIFS(EUROSTAT_VBE_IND_2005!Y$7:Y$883,EUROSTAT_VBE_IND_2005!$B$7:$B$883,$D193,EUROSTAT_VBE_IND_2005!$C$7:$C$883,"*"&amp;RIGHT($A193,3)&amp;"*",EUROSTAT_VBE_IND_2005!$D$7:$D$883,"421*"))/1000</f>
        <v>0</v>
      </c>
      <c r="AP193" s="17">
        <f>(SUMIFS(EUROSTAT_VBE_IND_2005!Z$7:Z$883,EUROSTAT_VBE_IND_2005!$B$7:$B$883,$D193,EUROSTAT_VBE_IND_2005!$C$7:$C$883,"*"&amp;RIGHT($A193,3)&amp;"*",EUROSTAT_VBE_IND_2005!$D$7:$D$883,"421*"))/1000</f>
        <v>0</v>
      </c>
      <c r="AQ193" s="17">
        <f>(SUMIFS(EUROSTAT_VBE_IND_2005!AG$7:AG$883,EUROSTAT_VBE_IND_2005!$B$7:$B$883,$D193,EUROSTAT_VBE_IND_2005!$C$7:$C$883,"*"&amp;RIGHT($A193,3)&amp;"*",EUROSTAT_VBE_IND_2005!$D$7:$D$883,"421*"))/1000</f>
        <v>0</v>
      </c>
    </row>
    <row r="194" spans="1:43">
      <c r="A194" t="str">
        <f>LEFT(EUROSTAT_VBE_IND_2005!$C$241,8)</f>
        <v>B_101820</v>
      </c>
      <c r="B194" s="28" t="s">
        <v>300</v>
      </c>
      <c r="C194" t="s">
        <v>293</v>
      </c>
      <c r="D194" t="s">
        <v>55</v>
      </c>
      <c r="E194" t="s">
        <v>241</v>
      </c>
      <c r="F194" t="s">
        <v>261</v>
      </c>
      <c r="G194" s="17">
        <f>(SUMIFS(EUROSTAT_VBE_IND_2005!E$7:E$883,EUROSTAT_VBE_IND_2005!$B$7:$B$883,$D194,EUROSTAT_VBE_IND_2005!$C$7:$C$883,"*"&amp;RIGHT($A194,3)&amp;"*",EUROSTAT_VBE_IND_2005!$D$7:$D$883,"422*"))/1000</f>
        <v>0</v>
      </c>
      <c r="H194" s="17">
        <f>(SUMIFS(EUROSTAT_VBE_IND_2005!F$7:F$883,EUROSTAT_VBE_IND_2005!$B$7:$B$883,$D194,EUROSTAT_VBE_IND_2005!$C$7:$C$883,"*"&amp;RIGHT($A194,3)&amp;"*",EUROSTAT_VBE_IND_2005!$D$7:$D$883,"422*"))/1000</f>
        <v>0</v>
      </c>
      <c r="I194" s="17">
        <f>(SUMIFS(EUROSTAT_VBE_IND_2005!G$7:G$883,EUROSTAT_VBE_IND_2005!$B$7:$B$883,$D194,EUROSTAT_VBE_IND_2005!$C$7:$C$883,"*"&amp;RIGHT($A194,3)&amp;"*",EUROSTAT_VBE_IND_2005!$D$7:$D$883,"422*"))/1000</f>
        <v>0</v>
      </c>
      <c r="J194" s="198"/>
      <c r="K194" s="17">
        <f>(SUMIFS(EUROSTAT_VBE_IND_2005!H$7:H$883,EUROSTAT_VBE_IND_2005!$B$7:$B$883,$D194,EUROSTAT_VBE_IND_2005!$C$7:$C$883,"*"&amp;RIGHT($A194,3)&amp;"*",EUROSTAT_VBE_IND_2005!$D$7:$D$883,"422*"))/1000</f>
        <v>0</v>
      </c>
      <c r="L194" s="17">
        <f>(SUMIFS(EUROSTAT_VBE_IND_2005!I$7:I$883,EUROSTAT_VBE_IND_2005!$B$7:$B$883,$D194,EUROSTAT_VBE_IND_2005!$C$7:$C$883,"*"&amp;RIGHT($A194,3)&amp;"*",EUROSTAT_VBE_IND_2005!$D$7:$D$883,"422*"))/1000</f>
        <v>0</v>
      </c>
      <c r="M194" s="17">
        <f>(SUMIFS(EUROSTAT_VBE_IND_2005!J$7:J$883,EUROSTAT_VBE_IND_2005!$B$7:$B$883,$D194,EUROSTAT_VBE_IND_2005!$C$7:$C$883,"*"&amp;RIGHT($A194,3)&amp;"*",EUROSTAT_VBE_IND_2005!$D$7:$D$883,"422*"))/1000</f>
        <v>0</v>
      </c>
      <c r="N194" s="17">
        <f>(SUMIFS(EUROSTAT_VBE_IND_2005!K$7:K$883,EUROSTAT_VBE_IND_2005!$B$7:$B$883,$D194,EUROSTAT_VBE_IND_2005!$C$7:$C$883,"*"&amp;RIGHT($A194,3)&amp;"*",EUROSTAT_VBE_IND_2005!$D$7:$D$883,"422*"))/1000</f>
        <v>0</v>
      </c>
      <c r="O194" s="17">
        <f>(SUMIFS(EUROSTAT_VBE_IND_2005!L$7:L$883,EUROSTAT_VBE_IND_2005!$B$7:$B$883,$D194,EUROSTAT_VBE_IND_2005!$C$7:$C$883,"*"&amp;RIGHT($A194,3)&amp;"*",EUROSTAT_VBE_IND_2005!$D$7:$D$883,"422*"))/1000</f>
        <v>0</v>
      </c>
      <c r="P194" s="17">
        <f>(SUMIFS(EUROSTAT_VBE_IND_2005!M$7:M$883,EUROSTAT_VBE_IND_2005!$B$7:$B$883,$D194,EUROSTAT_VBE_IND_2005!$C$7:$C$883,"*"&amp;RIGHT($A194,3)&amp;"*",EUROSTAT_VBE_IND_2005!$D$7:$D$883,"422*"))/1000</f>
        <v>0</v>
      </c>
      <c r="Q194" s="17">
        <f>(SUMIFS(EUROSTAT_VBE_IND_2005!N$7:N$883,EUROSTAT_VBE_IND_2005!$B$7:$B$883,$D194,EUROSTAT_VBE_IND_2005!$C$7:$C$883,"*"&amp;RIGHT($A194,3)&amp;"*",EUROSTAT_VBE_IND_2005!$D$7:$D$883,"422*"))/1000</f>
        <v>0</v>
      </c>
      <c r="R194" s="17">
        <f>(SUMIFS(EUROSTAT_VBE_IND_2005!O$7:O$883,EUROSTAT_VBE_IND_2005!$B$7:$B$883,$D194,EUROSTAT_VBE_IND_2005!$C$7:$C$883,"*"&amp;RIGHT($A194,3)&amp;"*",EUROSTAT_VBE_IND_2005!$D$7:$D$883,"422*"))/1000</f>
        <v>0</v>
      </c>
      <c r="S194" s="17">
        <f>(SUMIFS(EUROSTAT_VBE_IND_2005!P$7:P$883,EUROSTAT_VBE_IND_2005!$B$7:$B$883,$D194,EUROSTAT_VBE_IND_2005!$C$7:$C$883,"*"&amp;RIGHT($A194,3)&amp;"*",EUROSTAT_VBE_IND_2005!$D$7:$D$883,"422*"))/1000</f>
        <v>0</v>
      </c>
      <c r="T194" s="17">
        <f>(SUMIFS(EUROSTAT_VBE_IND_2005!Q$7:Q$883,EUROSTAT_VBE_IND_2005!$B$7:$B$883,$D194,EUROSTAT_VBE_IND_2005!$C$7:$C$883,"*"&amp;RIGHT($A194,3)&amp;"*",EUROSTAT_VBE_IND_2005!$D$7:$D$883,"422*"))/1000</f>
        <v>0</v>
      </c>
      <c r="U194" s="17">
        <f>(SUMIFS(EUROSTAT_VBE_IND_2005!R$7:R$883,EUROSTAT_VBE_IND_2005!$B$7:$B$883,$D194,EUROSTAT_VBE_IND_2005!$C$7:$C$883,"*"&amp;RIGHT($A194,3)&amp;"*",EUROSTAT_VBE_IND_2005!$D$7:$D$883,"422*"))/1000</f>
        <v>0</v>
      </c>
      <c r="V194" s="17">
        <f>(SUMIFS(EUROSTAT_VBE_IND_2005!S$7:S$883,EUROSTAT_VBE_IND_2005!$B$7:$B$883,$D194,EUROSTAT_VBE_IND_2005!$C$7:$C$883,"*"&amp;RIGHT($A194,3)&amp;"*",EUROSTAT_VBE_IND_2005!$D$7:$D$883,"422*"))/1000</f>
        <v>0</v>
      </c>
      <c r="W194" s="17">
        <f>(SUMIFS(EUROSTAT_VBE_IND_2005!T$7:T$883,EUROSTAT_VBE_IND_2005!$B$7:$B$883,$D194,EUROSTAT_VBE_IND_2005!$C$7:$C$883,"*"&amp;RIGHT($A194,3)&amp;"*",EUROSTAT_VBE_IND_2005!$D$7:$D$883,"422*"))/1000</f>
        <v>0</v>
      </c>
      <c r="X194" s="17">
        <f>(SUMIFS(EUROSTAT_VBE_IND_2005!U$7:U$883,EUROSTAT_VBE_IND_2005!$B$7:$B$883,$D194,EUROSTAT_VBE_IND_2005!$C$7:$C$883,"*"&amp;RIGHT($A194,3)&amp;"*",EUROSTAT_VBE_IND_2005!$D$7:$D$883,"422*"))/1000</f>
        <v>0</v>
      </c>
      <c r="Y194" s="17">
        <f>(SUMIFS(EUROSTAT_VBE_IND_2005!V$7:V$883,EUROSTAT_VBE_IND_2005!$B$7:$B$883,$D194,EUROSTAT_VBE_IND_2005!$C$7:$C$883,"*"&amp;RIGHT($A194,3)&amp;"*",EUROSTAT_VBE_IND_2005!$D$7:$D$883,"422*"))/1000</f>
        <v>0</v>
      </c>
      <c r="Z194" s="17">
        <f>(SUMIFS(EUROSTAT_VBE_IND_2005!W$7:W$883,EUROSTAT_VBE_IND_2005!$B$7:$B$883,$D194,EUROSTAT_VBE_IND_2005!$C$7:$C$883,"*"&amp;RIGHT($A194,3)&amp;"*",EUROSTAT_VBE_IND_2005!$D$7:$D$883,"422*"))/1000</f>
        <v>0</v>
      </c>
      <c r="AA194" s="17">
        <f>(SUMIFS(EUROSTAT_VBE_IND_2005!X$7:X$883,EUROSTAT_VBE_IND_2005!$B$7:$B$883,$D194,EUROSTAT_VBE_IND_2005!$C$7:$C$883,"*"&amp;RIGHT($A194,3)&amp;"*",EUROSTAT_VBE_IND_2005!$D$7:$D$883,"422*"))/1000</f>
        <v>0</v>
      </c>
      <c r="AB194" s="17">
        <f>(SUMIFS(EUROSTAT_VBE_IND_2005!AA$7:AA$883,EUROSTAT_VBE_IND_2005!$B$7:$B$883,$D194,EUROSTAT_VBE_IND_2005!$C$7:$C$883,"*"&amp;RIGHT($A194,3)&amp;"*",EUROSTAT_VBE_IND_2005!$D$7:$D$883,"422*"))/1000</f>
        <v>0</v>
      </c>
      <c r="AC194" s="17">
        <f>(SUMIFS(EUROSTAT_VBE_IND_2005!AB$7:AB$883,EUROSTAT_VBE_IND_2005!$B$7:$B$883,$D194,EUROSTAT_VBE_IND_2005!$C$7:$C$883,"*"&amp;RIGHT($A194,3)&amp;"*",EUROSTAT_VBE_IND_2005!$D$7:$D$883,"422*"))/1000</f>
        <v>0</v>
      </c>
      <c r="AD194" s="17">
        <f>(SUMIFS(EUROSTAT_VBE_IND_2005!AC$7:AC$883,EUROSTAT_VBE_IND_2005!$B$7:$B$883,$D194,EUROSTAT_VBE_IND_2005!$C$7:$C$883,"*"&amp;RIGHT($A194,3)&amp;"*",EUROSTAT_VBE_IND_2005!$D$7:$D$883,"422*"))/1000</f>
        <v>0.133</v>
      </c>
      <c r="AE194" s="17">
        <f>(SUMIFS(EUROSTAT_VBE_IND_2005!AD$7:AD$883,EUROSTAT_VBE_IND_2005!$B$7:$B$883,$D194,EUROSTAT_VBE_IND_2005!$C$7:$C$883,"*"&amp;RIGHT($A194,3)&amp;"*",EUROSTAT_VBE_IND_2005!$D$7:$D$883,"422*"))/1000</f>
        <v>0</v>
      </c>
      <c r="AF194" s="17">
        <f>(SUMIFS(EUROSTAT_VBE_IND_2005!AE$7:AE$883,EUROSTAT_VBE_IND_2005!$B$7:$B$883,$D194,EUROSTAT_VBE_IND_2005!$C$7:$C$883,"*"&amp;RIGHT($A194,3)&amp;"*",EUROSTAT_VBE_IND_2005!$D$7:$D$883,"422*"))/1000</f>
        <v>0</v>
      </c>
      <c r="AG194" s="17">
        <f>(SUMIFS(EUROSTAT_VBE_IND_2005!AF$7:AF$883,EUROSTAT_VBE_IND_2005!$B$7:$B$883,$D194,EUROSTAT_VBE_IND_2005!$C$7:$C$883,"*"&amp;RIGHT($A194,3)&amp;"*",EUROSTAT_VBE_IND_2005!$D$7:$D$883,"422*"))/1000</f>
        <v>0.144</v>
      </c>
      <c r="AH194" s="17">
        <f>(SUMIFS(EUROSTAT_VBE_IND_2005!AH$7:AH$883,EUROSTAT_VBE_IND_2005!$B$7:$B$883,$D194,EUROSTAT_VBE_IND_2005!$C$7:$C$883,"*"&amp;RIGHT($A194,3)&amp;"*",EUROSTAT_VBE_IND_2005!$D$7:$D$883,"422*"))/1000</f>
        <v>0</v>
      </c>
      <c r="AI194" s="17">
        <f>(SUMIFS(EUROSTAT_VBE_IND_2005!AI$7:AI$883,EUROSTAT_VBE_IND_2005!$B$7:$B$883,$D194,EUROSTAT_VBE_IND_2005!$C$7:$C$883,"*"&amp;RIGHT($A194,3)&amp;"*",EUROSTAT_VBE_IND_2005!$D$7:$D$883,"422*"))/1000</f>
        <v>0</v>
      </c>
      <c r="AJ194" s="17">
        <f>(SUMIFS(EUROSTAT_VBE_IND_2005!AJ$7:AJ$883,EUROSTAT_VBE_IND_2005!$B$7:$B$883,$D194,EUROSTAT_VBE_IND_2005!$C$7:$C$883,"*"&amp;RIGHT($A194,3)&amp;"*",EUROSTAT_VBE_IND_2005!$D$7:$D$883,"422*"))/1000</f>
        <v>0</v>
      </c>
      <c r="AK194" s="17">
        <f>(SUMIFS(EUROSTAT_VBE_IND_2005!AK$7:AK$883,EUROSTAT_VBE_IND_2005!$B$7:$B$883,$D194,EUROSTAT_VBE_IND_2005!$C$7:$C$883,"*"&amp;RIGHT($A194,3)&amp;"*",EUROSTAT_VBE_IND_2005!$D$7:$D$883,"422*"))/1000</f>
        <v>0</v>
      </c>
      <c r="AL194" s="198"/>
      <c r="AM194" s="198"/>
      <c r="AN194" s="198"/>
      <c r="AO194" s="17">
        <f>(SUMIFS(EUROSTAT_VBE_IND_2005!Y$7:Y$883,EUROSTAT_VBE_IND_2005!$B$7:$B$883,$D194,EUROSTAT_VBE_IND_2005!$C$7:$C$883,"*"&amp;RIGHT($A194,3)&amp;"*",EUROSTAT_VBE_IND_2005!$D$7:$D$883,"422*"))/1000</f>
        <v>0</v>
      </c>
      <c r="AP194" s="17">
        <f>(SUMIFS(EUROSTAT_VBE_IND_2005!Z$7:Z$883,EUROSTAT_VBE_IND_2005!$B$7:$B$883,$D194,EUROSTAT_VBE_IND_2005!$C$7:$C$883,"*"&amp;RIGHT($A194,3)&amp;"*",EUROSTAT_VBE_IND_2005!$D$7:$D$883,"422*"))/1000</f>
        <v>0</v>
      </c>
      <c r="AQ194" s="17">
        <f>(SUMIFS(EUROSTAT_VBE_IND_2005!AG$7:AG$883,EUROSTAT_VBE_IND_2005!$B$7:$B$883,$D194,EUROSTAT_VBE_IND_2005!$C$7:$C$883,"*"&amp;RIGHT($A194,3)&amp;"*",EUROSTAT_VBE_IND_2005!$D$7:$D$883,"422*"))/1000</f>
        <v>0</v>
      </c>
    </row>
    <row r="195" spans="1:43">
      <c r="A195" t="str">
        <f>LEFT(EUROSTAT_VBE_IND_2005!$C$241,8)</f>
        <v>B_101820</v>
      </c>
      <c r="B195" s="28" t="s">
        <v>300</v>
      </c>
      <c r="C195" t="s">
        <v>293</v>
      </c>
      <c r="D195" t="s">
        <v>55</v>
      </c>
      <c r="E195" t="s">
        <v>242</v>
      </c>
      <c r="F195" t="s">
        <v>262</v>
      </c>
      <c r="G195" s="17">
        <f>(SUMIFS(EUROSTAT_VBE_IND_2005!E$7:E$883,EUROSTAT_VBE_IND_2005!$B$7:$B$883,$D195,EUROSTAT_VBE_IND_2005!$C$7:$C$883,"*"&amp;RIGHT($A195,3)&amp;"*",EUROSTAT_VBE_IND_2005!$D$7:$D$883,"5532*"))/1000</f>
        <v>0</v>
      </c>
      <c r="H195" s="17">
        <f>(SUMIFS(EUROSTAT_VBE_IND_2005!F$7:F$883,EUROSTAT_VBE_IND_2005!$B$7:$B$883,$D195,EUROSTAT_VBE_IND_2005!$C$7:$C$883,"*"&amp;RIGHT($A195,3)&amp;"*",EUROSTAT_VBE_IND_2005!$D$7:$D$883,"5532*"))/1000</f>
        <v>0</v>
      </c>
      <c r="I195" s="17">
        <f>(SUMIFS(EUROSTAT_VBE_IND_2005!G$7:G$883,EUROSTAT_VBE_IND_2005!$B$7:$B$883,$D195,EUROSTAT_VBE_IND_2005!$C$7:$C$883,"*"&amp;RIGHT($A195,3)&amp;"*",EUROSTAT_VBE_IND_2005!$D$7:$D$883,"5532*"))/1000</f>
        <v>0</v>
      </c>
      <c r="J195" s="198"/>
      <c r="K195" s="17">
        <f>(SUMIFS(EUROSTAT_VBE_IND_2005!H$7:H$883,EUROSTAT_VBE_IND_2005!$B$7:$B$883,$D195,EUROSTAT_VBE_IND_2005!$C$7:$C$883,"*"&amp;RIGHT($A195,3)&amp;"*",EUROSTAT_VBE_IND_2005!$D$7:$D$883,"5532*"))/1000</f>
        <v>0</v>
      </c>
      <c r="L195" s="17">
        <f>(SUMIFS(EUROSTAT_VBE_IND_2005!I$7:I$883,EUROSTAT_VBE_IND_2005!$B$7:$B$883,$D195,EUROSTAT_VBE_IND_2005!$C$7:$C$883,"*"&amp;RIGHT($A195,3)&amp;"*",EUROSTAT_VBE_IND_2005!$D$7:$D$883,"5532*"))/1000</f>
        <v>0</v>
      </c>
      <c r="M195" s="17">
        <f>(SUMIFS(EUROSTAT_VBE_IND_2005!J$7:J$883,EUROSTAT_VBE_IND_2005!$B$7:$B$883,$D195,EUROSTAT_VBE_IND_2005!$C$7:$C$883,"*"&amp;RIGHT($A195,3)&amp;"*",EUROSTAT_VBE_IND_2005!$D$7:$D$883,"5532*"))/1000</f>
        <v>0</v>
      </c>
      <c r="N195" s="17">
        <f>(SUMIFS(EUROSTAT_VBE_IND_2005!K$7:K$883,EUROSTAT_VBE_IND_2005!$B$7:$B$883,$D195,EUROSTAT_VBE_IND_2005!$C$7:$C$883,"*"&amp;RIGHT($A195,3)&amp;"*",EUROSTAT_VBE_IND_2005!$D$7:$D$883,"5532*"))/1000</f>
        <v>0</v>
      </c>
      <c r="O195" s="17">
        <f>(SUMIFS(EUROSTAT_VBE_IND_2005!L$7:L$883,EUROSTAT_VBE_IND_2005!$B$7:$B$883,$D195,EUROSTAT_VBE_IND_2005!$C$7:$C$883,"*"&amp;RIGHT($A195,3)&amp;"*",EUROSTAT_VBE_IND_2005!$D$7:$D$883,"5532*"))/1000</f>
        <v>0</v>
      </c>
      <c r="P195" s="17">
        <f>(SUMIFS(EUROSTAT_VBE_IND_2005!M$7:M$883,EUROSTAT_VBE_IND_2005!$B$7:$B$883,$D195,EUROSTAT_VBE_IND_2005!$C$7:$C$883,"*"&amp;RIGHT($A195,3)&amp;"*",EUROSTAT_VBE_IND_2005!$D$7:$D$883,"5532*"))/1000</f>
        <v>0</v>
      </c>
      <c r="Q195" s="17">
        <f>(SUMIFS(EUROSTAT_VBE_IND_2005!N$7:N$883,EUROSTAT_VBE_IND_2005!$B$7:$B$883,$D195,EUROSTAT_VBE_IND_2005!$C$7:$C$883,"*"&amp;RIGHT($A195,3)&amp;"*",EUROSTAT_VBE_IND_2005!$D$7:$D$883,"5532*"))/1000</f>
        <v>0.001</v>
      </c>
      <c r="R195" s="17">
        <f>(SUMIFS(EUROSTAT_VBE_IND_2005!O$7:O$883,EUROSTAT_VBE_IND_2005!$B$7:$B$883,$D195,EUROSTAT_VBE_IND_2005!$C$7:$C$883,"*"&amp;RIGHT($A195,3)&amp;"*",EUROSTAT_VBE_IND_2005!$D$7:$D$883,"5532*"))/1000</f>
        <v>0</v>
      </c>
      <c r="S195" s="17">
        <f>(SUMIFS(EUROSTAT_VBE_IND_2005!P$7:P$883,EUROSTAT_VBE_IND_2005!$B$7:$B$883,$D195,EUROSTAT_VBE_IND_2005!$C$7:$C$883,"*"&amp;RIGHT($A195,3)&amp;"*",EUROSTAT_VBE_IND_2005!$D$7:$D$883,"5532*"))/1000</f>
        <v>0</v>
      </c>
      <c r="T195" s="17">
        <f>(SUMIFS(EUROSTAT_VBE_IND_2005!Q$7:Q$883,EUROSTAT_VBE_IND_2005!$B$7:$B$883,$D195,EUROSTAT_VBE_IND_2005!$C$7:$C$883,"*"&amp;RIGHT($A195,3)&amp;"*",EUROSTAT_VBE_IND_2005!$D$7:$D$883,"5532*"))/1000</f>
        <v>0</v>
      </c>
      <c r="U195" s="17">
        <f>(SUMIFS(EUROSTAT_VBE_IND_2005!R$7:R$883,EUROSTAT_VBE_IND_2005!$B$7:$B$883,$D195,EUROSTAT_VBE_IND_2005!$C$7:$C$883,"*"&amp;RIGHT($A195,3)&amp;"*",EUROSTAT_VBE_IND_2005!$D$7:$D$883,"5532*"))/1000</f>
        <v>0</v>
      </c>
      <c r="V195" s="17">
        <f>(SUMIFS(EUROSTAT_VBE_IND_2005!S$7:S$883,EUROSTAT_VBE_IND_2005!$B$7:$B$883,$D195,EUROSTAT_VBE_IND_2005!$C$7:$C$883,"*"&amp;RIGHT($A195,3)&amp;"*",EUROSTAT_VBE_IND_2005!$D$7:$D$883,"5532*"))/1000</f>
        <v>0</v>
      </c>
      <c r="W195" s="17">
        <f>(SUMIFS(EUROSTAT_VBE_IND_2005!T$7:T$883,EUROSTAT_VBE_IND_2005!$B$7:$B$883,$D195,EUROSTAT_VBE_IND_2005!$C$7:$C$883,"*"&amp;RIGHT($A195,3)&amp;"*",EUROSTAT_VBE_IND_2005!$D$7:$D$883,"5532*"))/1000</f>
        <v>0</v>
      </c>
      <c r="X195" s="17">
        <f>(SUMIFS(EUROSTAT_VBE_IND_2005!U$7:U$883,EUROSTAT_VBE_IND_2005!$B$7:$B$883,$D195,EUROSTAT_VBE_IND_2005!$C$7:$C$883,"*"&amp;RIGHT($A195,3)&amp;"*",EUROSTAT_VBE_IND_2005!$D$7:$D$883,"5532*"))/1000</f>
        <v>0</v>
      </c>
      <c r="Y195" s="17">
        <f>(SUMIFS(EUROSTAT_VBE_IND_2005!V$7:V$883,EUROSTAT_VBE_IND_2005!$B$7:$B$883,$D195,EUROSTAT_VBE_IND_2005!$C$7:$C$883,"*"&amp;RIGHT($A195,3)&amp;"*",EUROSTAT_VBE_IND_2005!$D$7:$D$883,"5532*"))/1000</f>
        <v>0</v>
      </c>
      <c r="Z195" s="17">
        <f>(SUMIFS(EUROSTAT_VBE_IND_2005!W$7:W$883,EUROSTAT_VBE_IND_2005!$B$7:$B$883,$D195,EUROSTAT_VBE_IND_2005!$C$7:$C$883,"*"&amp;RIGHT($A195,3)&amp;"*",EUROSTAT_VBE_IND_2005!$D$7:$D$883,"5532*"))/1000</f>
        <v>0</v>
      </c>
      <c r="AA195" s="17">
        <f>(SUMIFS(EUROSTAT_VBE_IND_2005!X$7:X$883,EUROSTAT_VBE_IND_2005!$B$7:$B$883,$D195,EUROSTAT_VBE_IND_2005!$C$7:$C$883,"*"&amp;RIGHT($A195,3)&amp;"*",EUROSTAT_VBE_IND_2005!$D$7:$D$883,"5532*"))/1000</f>
        <v>0</v>
      </c>
      <c r="AB195" s="17">
        <f>(SUMIFS(EUROSTAT_VBE_IND_2005!AA$7:AA$883,EUROSTAT_VBE_IND_2005!$B$7:$B$883,$D195,EUROSTAT_VBE_IND_2005!$C$7:$C$883,"*"&amp;RIGHT($A195,3)&amp;"*",EUROSTAT_VBE_IND_2005!$D$7:$D$883,"5532*"))/1000</f>
        <v>0</v>
      </c>
      <c r="AC195" s="17">
        <f>(SUMIFS(EUROSTAT_VBE_IND_2005!AB$7:AB$883,EUROSTAT_VBE_IND_2005!$B$7:$B$883,$D195,EUROSTAT_VBE_IND_2005!$C$7:$C$883,"*"&amp;RIGHT($A195,3)&amp;"*",EUROSTAT_VBE_IND_2005!$D$7:$D$883,"5532*"))/1000</f>
        <v>0</v>
      </c>
      <c r="AD195" s="17">
        <f>(SUMIFS(EUROSTAT_VBE_IND_2005!AC$7:AC$883,EUROSTAT_VBE_IND_2005!$B$7:$B$883,$D195,EUROSTAT_VBE_IND_2005!$C$7:$C$883,"*"&amp;RIGHT($A195,3)&amp;"*",EUROSTAT_VBE_IND_2005!$D$7:$D$883,"5532*"))/1000</f>
        <v>0</v>
      </c>
      <c r="AE195" s="17">
        <f>(SUMIFS(EUROSTAT_VBE_IND_2005!AD$7:AD$883,EUROSTAT_VBE_IND_2005!$B$7:$B$883,$D195,EUROSTAT_VBE_IND_2005!$C$7:$C$883,"*"&amp;RIGHT($A195,3)&amp;"*",EUROSTAT_VBE_IND_2005!$D$7:$D$883,"5532*"))/1000</f>
        <v>0</v>
      </c>
      <c r="AF195" s="17">
        <f>(SUMIFS(EUROSTAT_VBE_IND_2005!AE$7:AE$883,EUROSTAT_VBE_IND_2005!$B$7:$B$883,$D195,EUROSTAT_VBE_IND_2005!$C$7:$C$883,"*"&amp;RIGHT($A195,3)&amp;"*",EUROSTAT_VBE_IND_2005!$D$7:$D$883,"5532*"))/1000</f>
        <v>0</v>
      </c>
      <c r="AG195" s="17">
        <f>(SUMIFS(EUROSTAT_VBE_IND_2005!AF$7:AF$883,EUROSTAT_VBE_IND_2005!$B$7:$B$883,$D195,EUROSTAT_VBE_IND_2005!$C$7:$C$883,"*"&amp;RIGHT($A195,3)&amp;"*",EUROSTAT_VBE_IND_2005!$D$7:$D$883,"5532*"))/1000</f>
        <v>0</v>
      </c>
      <c r="AH195" s="17">
        <f>(SUMIFS(EUROSTAT_VBE_IND_2005!AH$7:AH$883,EUROSTAT_VBE_IND_2005!$B$7:$B$883,$D195,EUROSTAT_VBE_IND_2005!$C$7:$C$883,"*"&amp;RIGHT($A195,3)&amp;"*",EUROSTAT_VBE_IND_2005!$D$7:$D$883,"5532*"))/1000</f>
        <v>0</v>
      </c>
      <c r="AI195" s="17">
        <f>(SUMIFS(EUROSTAT_VBE_IND_2005!AI$7:AI$883,EUROSTAT_VBE_IND_2005!$B$7:$B$883,$D195,EUROSTAT_VBE_IND_2005!$C$7:$C$883,"*"&amp;RIGHT($A195,3)&amp;"*",EUROSTAT_VBE_IND_2005!$D$7:$D$883,"5532*"))/1000</f>
        <v>0</v>
      </c>
      <c r="AJ195" s="17">
        <f>(SUMIFS(EUROSTAT_VBE_IND_2005!AJ$7:AJ$883,EUROSTAT_VBE_IND_2005!$B$7:$B$883,$D195,EUROSTAT_VBE_IND_2005!$C$7:$C$883,"*"&amp;RIGHT($A195,3)&amp;"*",EUROSTAT_VBE_IND_2005!$D$7:$D$883,"5532*"))/1000</f>
        <v>0</v>
      </c>
      <c r="AK195" s="17">
        <f>(SUMIFS(EUROSTAT_VBE_IND_2005!AK$7:AK$883,EUROSTAT_VBE_IND_2005!$B$7:$B$883,$D195,EUROSTAT_VBE_IND_2005!$C$7:$C$883,"*"&amp;RIGHT($A195,3)&amp;"*",EUROSTAT_VBE_IND_2005!$D$7:$D$883,"5532*"))/1000</f>
        <v>0</v>
      </c>
      <c r="AL195" s="198"/>
      <c r="AM195" s="198"/>
      <c r="AN195" s="198"/>
      <c r="AO195" s="17">
        <f>(SUMIFS(EUROSTAT_VBE_IND_2005!Y$7:Y$883,EUROSTAT_VBE_IND_2005!$B$7:$B$883,$D195,EUROSTAT_VBE_IND_2005!$C$7:$C$883,"*"&amp;RIGHT($A195,3)&amp;"*",EUROSTAT_VBE_IND_2005!$D$7:$D$883,"5532*"))/1000</f>
        <v>0</v>
      </c>
      <c r="AP195" s="17">
        <f>(SUMIFS(EUROSTAT_VBE_IND_2005!Z$7:Z$883,EUROSTAT_VBE_IND_2005!$B$7:$B$883,$D195,EUROSTAT_VBE_IND_2005!$C$7:$C$883,"*"&amp;RIGHT($A195,3)&amp;"*",EUROSTAT_VBE_IND_2005!$D$7:$D$883,"5532*"))/1000</f>
        <v>0</v>
      </c>
      <c r="AQ195" s="17">
        <f>(SUMIFS(EUROSTAT_VBE_IND_2005!AG$7:AG$883,EUROSTAT_VBE_IND_2005!$B$7:$B$883,$D195,EUROSTAT_VBE_IND_2005!$C$7:$C$883,"*"&amp;RIGHT($A195,3)&amp;"*",EUROSTAT_VBE_IND_2005!$D$7:$D$883,"5532*"))/1000</f>
        <v>0</v>
      </c>
    </row>
    <row r="196" spans="1:43">
      <c r="A196" t="str">
        <f>LEFT(EUROSTAT_VBE_IND_2005!$C$241,8)</f>
        <v>B_101820</v>
      </c>
      <c r="B196" s="28" t="s">
        <v>300</v>
      </c>
      <c r="C196" t="s">
        <v>293</v>
      </c>
      <c r="D196" t="s">
        <v>55</v>
      </c>
      <c r="E196" t="s">
        <v>243</v>
      </c>
      <c r="F196" t="s">
        <v>263</v>
      </c>
      <c r="G196" s="17">
        <f>(SUMIFS(EUROSTAT_VBE_IND_2005!E$7:E$883,EUROSTAT_VBE_IND_2005!$B$7:$B$883,$D196,EUROSTAT_VBE_IND_2005!$C$7:$C$883,"*"&amp;RIGHT($A196,3)&amp;"*",EUROSTAT_VBE_IND_2005!$D$7:$D$883,"5550*"))/1000</f>
        <v>0</v>
      </c>
      <c r="H196" s="17">
        <f>(SUMIFS(EUROSTAT_VBE_IND_2005!F$7:F$883,EUROSTAT_VBE_IND_2005!$B$7:$B$883,$D196,EUROSTAT_VBE_IND_2005!$C$7:$C$883,"*"&amp;RIGHT($A196,3)&amp;"*",EUROSTAT_VBE_IND_2005!$D$7:$D$883,"5550*"))/1000</f>
        <v>0</v>
      </c>
      <c r="I196" s="17">
        <f>(SUMIFS(EUROSTAT_VBE_IND_2005!G$7:G$883,EUROSTAT_VBE_IND_2005!$B$7:$B$883,$D196,EUROSTAT_VBE_IND_2005!$C$7:$C$883,"*"&amp;RIGHT($A196,3)&amp;"*",EUROSTAT_VBE_IND_2005!$D$7:$D$883,"5550*"))/1000</f>
        <v>0</v>
      </c>
      <c r="J196" s="198"/>
      <c r="K196" s="17">
        <f>(SUMIFS(EUROSTAT_VBE_IND_2005!H$7:H$883,EUROSTAT_VBE_IND_2005!$B$7:$B$883,$D196,EUROSTAT_VBE_IND_2005!$C$7:$C$883,"*"&amp;RIGHT($A196,3)&amp;"*",EUROSTAT_VBE_IND_2005!$D$7:$D$883,"5550*"))/1000</f>
        <v>0</v>
      </c>
      <c r="L196" s="17">
        <f>(SUMIFS(EUROSTAT_VBE_IND_2005!I$7:I$883,EUROSTAT_VBE_IND_2005!$B$7:$B$883,$D196,EUROSTAT_VBE_IND_2005!$C$7:$C$883,"*"&amp;RIGHT($A196,3)&amp;"*",EUROSTAT_VBE_IND_2005!$D$7:$D$883,"5550*"))/1000</f>
        <v>0</v>
      </c>
      <c r="M196" s="17">
        <f>(SUMIFS(EUROSTAT_VBE_IND_2005!J$7:J$883,EUROSTAT_VBE_IND_2005!$B$7:$B$883,$D196,EUROSTAT_VBE_IND_2005!$C$7:$C$883,"*"&amp;RIGHT($A196,3)&amp;"*",EUROSTAT_VBE_IND_2005!$D$7:$D$883,"5550*"))/1000</f>
        <v>0</v>
      </c>
      <c r="N196" s="17">
        <f>(SUMIFS(EUROSTAT_VBE_IND_2005!K$7:K$883,EUROSTAT_VBE_IND_2005!$B$7:$B$883,$D196,EUROSTAT_VBE_IND_2005!$C$7:$C$883,"*"&amp;RIGHT($A196,3)&amp;"*",EUROSTAT_VBE_IND_2005!$D$7:$D$883,"5550*"))/1000</f>
        <v>0</v>
      </c>
      <c r="O196" s="17">
        <f>(SUMIFS(EUROSTAT_VBE_IND_2005!L$7:L$883,EUROSTAT_VBE_IND_2005!$B$7:$B$883,$D196,EUROSTAT_VBE_IND_2005!$C$7:$C$883,"*"&amp;RIGHT($A196,3)&amp;"*",EUROSTAT_VBE_IND_2005!$D$7:$D$883,"5550*"))/1000</f>
        <v>0</v>
      </c>
      <c r="P196" s="17">
        <f>(SUMIFS(EUROSTAT_VBE_IND_2005!M$7:M$883,EUROSTAT_VBE_IND_2005!$B$7:$B$883,$D196,EUROSTAT_VBE_IND_2005!$C$7:$C$883,"*"&amp;RIGHT($A196,3)&amp;"*",EUROSTAT_VBE_IND_2005!$D$7:$D$883,"5550*"))/1000</f>
        <v>0</v>
      </c>
      <c r="Q196" s="17">
        <f>(SUMIFS(EUROSTAT_VBE_IND_2005!N$7:N$883,EUROSTAT_VBE_IND_2005!$B$7:$B$883,$D196,EUROSTAT_VBE_IND_2005!$C$7:$C$883,"*"&amp;RIGHT($A196,3)&amp;"*",EUROSTAT_VBE_IND_2005!$D$7:$D$883,"5550*"))/1000</f>
        <v>0</v>
      </c>
      <c r="R196" s="17">
        <f>(SUMIFS(EUROSTAT_VBE_IND_2005!O$7:O$883,EUROSTAT_VBE_IND_2005!$B$7:$B$883,$D196,EUROSTAT_VBE_IND_2005!$C$7:$C$883,"*"&amp;RIGHT($A196,3)&amp;"*",EUROSTAT_VBE_IND_2005!$D$7:$D$883,"5550*"))/1000</f>
        <v>0</v>
      </c>
      <c r="S196" s="17">
        <f>(SUMIFS(EUROSTAT_VBE_IND_2005!P$7:P$883,EUROSTAT_VBE_IND_2005!$B$7:$B$883,$D196,EUROSTAT_VBE_IND_2005!$C$7:$C$883,"*"&amp;RIGHT($A196,3)&amp;"*",EUROSTAT_VBE_IND_2005!$D$7:$D$883,"5550*"))/1000</f>
        <v>0</v>
      </c>
      <c r="T196" s="17">
        <f>(SUMIFS(EUROSTAT_VBE_IND_2005!Q$7:Q$883,EUROSTAT_VBE_IND_2005!$B$7:$B$883,$D196,EUROSTAT_VBE_IND_2005!$C$7:$C$883,"*"&amp;RIGHT($A196,3)&amp;"*",EUROSTAT_VBE_IND_2005!$D$7:$D$883,"5550*"))/1000</f>
        <v>0</v>
      </c>
      <c r="U196" s="17">
        <f>(SUMIFS(EUROSTAT_VBE_IND_2005!R$7:R$883,EUROSTAT_VBE_IND_2005!$B$7:$B$883,$D196,EUROSTAT_VBE_IND_2005!$C$7:$C$883,"*"&amp;RIGHT($A196,3)&amp;"*",EUROSTAT_VBE_IND_2005!$D$7:$D$883,"5550*"))/1000</f>
        <v>0.012</v>
      </c>
      <c r="V196" s="17">
        <f>(SUMIFS(EUROSTAT_VBE_IND_2005!S$7:S$883,EUROSTAT_VBE_IND_2005!$B$7:$B$883,$D196,EUROSTAT_VBE_IND_2005!$C$7:$C$883,"*"&amp;RIGHT($A196,3)&amp;"*",EUROSTAT_VBE_IND_2005!$D$7:$D$883,"5550*"))/1000</f>
        <v>0</v>
      </c>
      <c r="W196" s="17">
        <f>(SUMIFS(EUROSTAT_VBE_IND_2005!T$7:T$883,EUROSTAT_VBE_IND_2005!$B$7:$B$883,$D196,EUROSTAT_VBE_IND_2005!$C$7:$C$883,"*"&amp;RIGHT($A196,3)&amp;"*",EUROSTAT_VBE_IND_2005!$D$7:$D$883,"5550*"))/1000</f>
        <v>0</v>
      </c>
      <c r="X196" s="17">
        <f>(SUMIFS(EUROSTAT_VBE_IND_2005!U$7:U$883,EUROSTAT_VBE_IND_2005!$B$7:$B$883,$D196,EUROSTAT_VBE_IND_2005!$C$7:$C$883,"*"&amp;RIGHT($A196,3)&amp;"*",EUROSTAT_VBE_IND_2005!$D$7:$D$883,"5550*"))/1000</f>
        <v>0</v>
      </c>
      <c r="Y196" s="17">
        <f>(SUMIFS(EUROSTAT_VBE_IND_2005!V$7:V$883,EUROSTAT_VBE_IND_2005!$B$7:$B$883,$D196,EUROSTAT_VBE_IND_2005!$C$7:$C$883,"*"&amp;RIGHT($A196,3)&amp;"*",EUROSTAT_VBE_IND_2005!$D$7:$D$883,"5550*"))/1000</f>
        <v>0</v>
      </c>
      <c r="Z196" s="17">
        <f>(SUMIFS(EUROSTAT_VBE_IND_2005!W$7:W$883,EUROSTAT_VBE_IND_2005!$B$7:$B$883,$D196,EUROSTAT_VBE_IND_2005!$C$7:$C$883,"*"&amp;RIGHT($A196,3)&amp;"*",EUROSTAT_VBE_IND_2005!$D$7:$D$883,"5550*"))/1000</f>
        <v>0</v>
      </c>
      <c r="AA196" s="17">
        <f>(SUMIFS(EUROSTAT_VBE_IND_2005!X$7:X$883,EUROSTAT_VBE_IND_2005!$B$7:$B$883,$D196,EUROSTAT_VBE_IND_2005!$C$7:$C$883,"*"&amp;RIGHT($A196,3)&amp;"*",EUROSTAT_VBE_IND_2005!$D$7:$D$883,"5550*"))/1000</f>
        <v>0</v>
      </c>
      <c r="AB196" s="17">
        <f>(SUMIFS(EUROSTAT_VBE_IND_2005!AA$7:AA$883,EUROSTAT_VBE_IND_2005!$B$7:$B$883,$D196,EUROSTAT_VBE_IND_2005!$C$7:$C$883,"*"&amp;RIGHT($A196,3)&amp;"*",EUROSTAT_VBE_IND_2005!$D$7:$D$883,"5550*"))/1000</f>
        <v>0</v>
      </c>
      <c r="AC196" s="17">
        <f>(SUMIFS(EUROSTAT_VBE_IND_2005!AB$7:AB$883,EUROSTAT_VBE_IND_2005!$B$7:$B$883,$D196,EUROSTAT_VBE_IND_2005!$C$7:$C$883,"*"&amp;RIGHT($A196,3)&amp;"*",EUROSTAT_VBE_IND_2005!$D$7:$D$883,"5550*"))/1000</f>
        <v>0</v>
      </c>
      <c r="AD196" s="17">
        <f>(SUMIFS(EUROSTAT_VBE_IND_2005!AC$7:AC$883,EUROSTAT_VBE_IND_2005!$B$7:$B$883,$D196,EUROSTAT_VBE_IND_2005!$C$7:$C$883,"*"&amp;RIGHT($A196,3)&amp;"*",EUROSTAT_VBE_IND_2005!$D$7:$D$883,"5550*"))/1000</f>
        <v>0</v>
      </c>
      <c r="AE196" s="17">
        <f>(SUMIFS(EUROSTAT_VBE_IND_2005!AD$7:AD$883,EUROSTAT_VBE_IND_2005!$B$7:$B$883,$D196,EUROSTAT_VBE_IND_2005!$C$7:$C$883,"*"&amp;RIGHT($A196,3)&amp;"*",EUROSTAT_VBE_IND_2005!$D$7:$D$883,"5550*"))/1000</f>
        <v>0</v>
      </c>
      <c r="AF196" s="17">
        <f>(SUMIFS(EUROSTAT_VBE_IND_2005!AE$7:AE$883,EUROSTAT_VBE_IND_2005!$B$7:$B$883,$D196,EUROSTAT_VBE_IND_2005!$C$7:$C$883,"*"&amp;RIGHT($A196,3)&amp;"*",EUROSTAT_VBE_IND_2005!$D$7:$D$883,"5550*"))/1000</f>
        <v>0</v>
      </c>
      <c r="AG196" s="17">
        <f>(SUMIFS(EUROSTAT_VBE_IND_2005!AF$7:AF$883,EUROSTAT_VBE_IND_2005!$B$7:$B$883,$D196,EUROSTAT_VBE_IND_2005!$C$7:$C$883,"*"&amp;RIGHT($A196,3)&amp;"*",EUROSTAT_VBE_IND_2005!$D$7:$D$883,"5550*"))/1000</f>
        <v>0</v>
      </c>
      <c r="AH196" s="17">
        <f>(SUMIFS(EUROSTAT_VBE_IND_2005!AH$7:AH$883,EUROSTAT_VBE_IND_2005!$B$7:$B$883,$D196,EUROSTAT_VBE_IND_2005!$C$7:$C$883,"*"&amp;RIGHT($A196,3)&amp;"*",EUROSTAT_VBE_IND_2005!$D$7:$D$883,"5550*"))/1000</f>
        <v>0</v>
      </c>
      <c r="AI196" s="17">
        <f>(SUMIFS(EUROSTAT_VBE_IND_2005!AI$7:AI$883,EUROSTAT_VBE_IND_2005!$B$7:$B$883,$D196,EUROSTAT_VBE_IND_2005!$C$7:$C$883,"*"&amp;RIGHT($A196,3)&amp;"*",EUROSTAT_VBE_IND_2005!$D$7:$D$883,"5550*"))/1000</f>
        <v>0</v>
      </c>
      <c r="AJ196" s="17">
        <f>(SUMIFS(EUROSTAT_VBE_IND_2005!AJ$7:AJ$883,EUROSTAT_VBE_IND_2005!$B$7:$B$883,$D196,EUROSTAT_VBE_IND_2005!$C$7:$C$883,"*"&amp;RIGHT($A196,3)&amp;"*",EUROSTAT_VBE_IND_2005!$D$7:$D$883,"5550*"))/1000</f>
        <v>0</v>
      </c>
      <c r="AK196" s="17">
        <f>(SUMIFS(EUROSTAT_VBE_IND_2005!AK$7:AK$883,EUROSTAT_VBE_IND_2005!$B$7:$B$883,$D196,EUROSTAT_VBE_IND_2005!$C$7:$C$883,"*"&amp;RIGHT($A196,3)&amp;"*",EUROSTAT_VBE_IND_2005!$D$7:$D$883,"5550*"))/1000</f>
        <v>0</v>
      </c>
      <c r="AL196" s="198"/>
      <c r="AM196" s="198"/>
      <c r="AN196" s="198"/>
      <c r="AO196" s="17">
        <f>(SUMIFS(EUROSTAT_VBE_IND_2005!Y$7:Y$883,EUROSTAT_VBE_IND_2005!$B$7:$B$883,$D196,EUROSTAT_VBE_IND_2005!$C$7:$C$883,"*"&amp;RIGHT($A196,3)&amp;"*",EUROSTAT_VBE_IND_2005!$D$7:$D$883,"5550*"))/1000</f>
        <v>0</v>
      </c>
      <c r="AP196" s="17">
        <f>(SUMIFS(EUROSTAT_VBE_IND_2005!Z$7:Z$883,EUROSTAT_VBE_IND_2005!$B$7:$B$883,$D196,EUROSTAT_VBE_IND_2005!$C$7:$C$883,"*"&amp;RIGHT($A196,3)&amp;"*",EUROSTAT_VBE_IND_2005!$D$7:$D$883,"5550*"))/1000</f>
        <v>0</v>
      </c>
      <c r="AQ196" s="17">
        <f>(SUMIFS(EUROSTAT_VBE_IND_2005!AG$7:AG$883,EUROSTAT_VBE_IND_2005!$B$7:$B$883,$D196,EUROSTAT_VBE_IND_2005!$C$7:$C$883,"*"&amp;RIGHT($A196,3)&amp;"*",EUROSTAT_VBE_IND_2005!$D$7:$D$883,"5550*"))/1000</f>
        <v>0</v>
      </c>
    </row>
    <row r="197" spans="1:43">
      <c r="A197" t="str">
        <f>LEFT(EUROSTAT_VBE_IND_2005!$C$241,8)</f>
        <v>B_101820</v>
      </c>
      <c r="B197" s="28" t="s">
        <v>300</v>
      </c>
      <c r="C197" t="s">
        <v>293</v>
      </c>
      <c r="D197" t="s">
        <v>55</v>
      </c>
      <c r="E197" t="s">
        <v>244</v>
      </c>
      <c r="F197" t="s">
        <v>264</v>
      </c>
      <c r="G197" s="17">
        <f>(SUMIFS(EUROSTAT_VBE_IND_2005!E$7:E$883,EUROSTAT_VBE_IND_2005!$B$7:$B$883,$D197,EUROSTAT_VBE_IND_2005!$C$7:$C$883,"*"&amp;RIGHT($A197,3)&amp;"*",EUROSTAT_VBE_IND_2005!$D$7:$D$883,"554*"))/1000-(SUMIFS(EUROSTAT_VBE_IND_2005!E$7:E$883,EUROSTAT_VBE_IND_2005!$B$7:$B$883,$D197,EUROSTAT_VBE_IND_2005!$C$7:$C$883,"*"&amp;RIGHT($A197,3)&amp;"*",EUROSTAT_VBE_IND_2005!$D$7:$D$883,"5543*"))/1000-(SUMIFS(EUROSTAT_VBE_IND_2005!E$7:E$883,EUROSTAT_VBE_IND_2005!$B$7:$B$883,$D197,EUROSTAT_VBE_IND_2005!$C$7:$C$883,"*"&amp;RIGHT($A197,3)&amp;"*",EUROSTAT_VBE_IND_2005!$D$7:$D$883,"5544*"))/1000</f>
        <v>2.126</v>
      </c>
      <c r="H197" s="17">
        <f>(SUMIFS(EUROSTAT_VBE_IND_2005!F$7:F$883,EUROSTAT_VBE_IND_2005!$B$7:$B$883,$D197,EUROSTAT_VBE_IND_2005!$C$7:$C$883,"*"&amp;RIGHT($A197,3)&amp;"*",EUROSTAT_VBE_IND_2005!$D$7:$D$883,"554*"))/1000-(SUMIFS(EUROSTAT_VBE_IND_2005!F$7:F$883,EUROSTAT_VBE_IND_2005!$B$7:$B$883,$D197,EUROSTAT_VBE_IND_2005!$C$7:$C$883,"*"&amp;RIGHT($A197,3)&amp;"*",EUROSTAT_VBE_IND_2005!$D$7:$D$883,"5543*"))/1000-(SUMIFS(EUROSTAT_VBE_IND_2005!F$7:F$883,EUROSTAT_VBE_IND_2005!$B$7:$B$883,$D197,EUROSTAT_VBE_IND_2005!$C$7:$C$883,"*"&amp;RIGHT($A197,3)&amp;"*",EUROSTAT_VBE_IND_2005!$D$7:$D$883,"5544*"))/1000</f>
        <v>4.396</v>
      </c>
      <c r="I197" s="17">
        <f>(SUMIFS(EUROSTAT_VBE_IND_2005!G$7:G$883,EUROSTAT_VBE_IND_2005!$B$7:$B$883,$D197,EUROSTAT_VBE_IND_2005!$C$7:$C$883,"*"&amp;RIGHT($A197,3)&amp;"*",EUROSTAT_VBE_IND_2005!$D$7:$D$883,"554*"))/1000-(SUMIFS(EUROSTAT_VBE_IND_2005!G$7:G$883,EUROSTAT_VBE_IND_2005!$B$7:$B$883,$D197,EUROSTAT_VBE_IND_2005!$C$7:$C$883,"*"&amp;RIGHT($A197,3)&amp;"*",EUROSTAT_VBE_IND_2005!$D$7:$D$883,"5543*"))/1000-(SUMIFS(EUROSTAT_VBE_IND_2005!G$7:G$883,EUROSTAT_VBE_IND_2005!$B$7:$B$883,$D197,EUROSTAT_VBE_IND_2005!$C$7:$C$883,"*"&amp;RIGHT($A197,3)&amp;"*",EUROSTAT_VBE_IND_2005!$D$7:$D$883,"5544*"))/1000</f>
        <v>0.015</v>
      </c>
      <c r="J197" s="198"/>
      <c r="K197" s="17">
        <f>(SUMIFS(EUROSTAT_VBE_IND_2005!H$7:H$883,EUROSTAT_VBE_IND_2005!$B$7:$B$883,$D197,EUROSTAT_VBE_IND_2005!$C$7:$C$883,"*"&amp;RIGHT($A197,3)&amp;"*",EUROSTAT_VBE_IND_2005!$D$7:$D$883,"554*"))/1000-(SUMIFS(EUROSTAT_VBE_IND_2005!H$7:H$883,EUROSTAT_VBE_IND_2005!$B$7:$B$883,$D197,EUROSTAT_VBE_IND_2005!$C$7:$C$883,"*"&amp;RIGHT($A197,3)&amp;"*",EUROSTAT_VBE_IND_2005!$D$7:$D$883,"5543*"))/1000-(SUMIFS(EUROSTAT_VBE_IND_2005!H$7:H$883,EUROSTAT_VBE_IND_2005!$B$7:$B$883,$D197,EUROSTAT_VBE_IND_2005!$C$7:$C$883,"*"&amp;RIGHT($A197,3)&amp;"*",EUROSTAT_VBE_IND_2005!$D$7:$D$883,"5544*"))/1000</f>
        <v>0.038</v>
      </c>
      <c r="L197" s="17">
        <f>(SUMIFS(EUROSTAT_VBE_IND_2005!I$7:I$883,EUROSTAT_VBE_IND_2005!$B$7:$B$883,$D197,EUROSTAT_VBE_IND_2005!$C$7:$C$883,"*"&amp;RIGHT($A197,3)&amp;"*",EUROSTAT_VBE_IND_2005!$D$7:$D$883,"554*"))/1000-(SUMIFS(EUROSTAT_VBE_IND_2005!I$7:I$883,EUROSTAT_VBE_IND_2005!$B$7:$B$883,$D197,EUROSTAT_VBE_IND_2005!$C$7:$C$883,"*"&amp;RIGHT($A197,3)&amp;"*",EUROSTAT_VBE_IND_2005!$D$7:$D$883,"5543*"))/1000-(SUMIFS(EUROSTAT_VBE_IND_2005!I$7:I$883,EUROSTAT_VBE_IND_2005!$B$7:$B$883,$D197,EUROSTAT_VBE_IND_2005!$C$7:$C$883,"*"&amp;RIGHT($A197,3)&amp;"*",EUROSTAT_VBE_IND_2005!$D$7:$D$883,"5544*"))/1000</f>
        <v>0.034</v>
      </c>
      <c r="M197" s="17">
        <f>(SUMIFS(EUROSTAT_VBE_IND_2005!J$7:J$883,EUROSTAT_VBE_IND_2005!$B$7:$B$883,$D197,EUROSTAT_VBE_IND_2005!$C$7:$C$883,"*"&amp;RIGHT($A197,3)&amp;"*",EUROSTAT_VBE_IND_2005!$D$7:$D$883,"554*"))/1000-(SUMIFS(EUROSTAT_VBE_IND_2005!J$7:J$883,EUROSTAT_VBE_IND_2005!$B$7:$B$883,$D197,EUROSTAT_VBE_IND_2005!$C$7:$C$883,"*"&amp;RIGHT($A197,3)&amp;"*",EUROSTAT_VBE_IND_2005!$D$7:$D$883,"5543*"))/1000-(SUMIFS(EUROSTAT_VBE_IND_2005!J$7:J$883,EUROSTAT_VBE_IND_2005!$B$7:$B$883,$D197,EUROSTAT_VBE_IND_2005!$C$7:$C$883,"*"&amp;RIGHT($A197,3)&amp;"*",EUROSTAT_VBE_IND_2005!$D$7:$D$883,"5544*"))/1000</f>
        <v>14.234</v>
      </c>
      <c r="N197" s="17">
        <f>(SUMIFS(EUROSTAT_VBE_IND_2005!K$7:K$883,EUROSTAT_VBE_IND_2005!$B$7:$B$883,$D197,EUROSTAT_VBE_IND_2005!$C$7:$C$883,"*"&amp;RIGHT($A197,3)&amp;"*",EUROSTAT_VBE_IND_2005!$D$7:$D$883,"554*"))/1000-(SUMIFS(EUROSTAT_VBE_IND_2005!K$7:K$883,EUROSTAT_VBE_IND_2005!$B$7:$B$883,$D197,EUROSTAT_VBE_IND_2005!$C$7:$C$883,"*"&amp;RIGHT($A197,3)&amp;"*",EUROSTAT_VBE_IND_2005!$D$7:$D$883,"5543*"))/1000-(SUMIFS(EUROSTAT_VBE_IND_2005!K$7:K$883,EUROSTAT_VBE_IND_2005!$B$7:$B$883,$D197,EUROSTAT_VBE_IND_2005!$C$7:$C$883,"*"&amp;RIGHT($A197,3)&amp;"*",EUROSTAT_VBE_IND_2005!$D$7:$D$883,"5544*"))/1000</f>
        <v>0.00499999999999989</v>
      </c>
      <c r="O197" s="17">
        <f>(SUMIFS(EUROSTAT_VBE_IND_2005!L$7:L$883,EUROSTAT_VBE_IND_2005!$B$7:$B$883,$D197,EUROSTAT_VBE_IND_2005!$C$7:$C$883,"*"&amp;RIGHT($A197,3)&amp;"*",EUROSTAT_VBE_IND_2005!$D$7:$D$883,"554*"))/1000-(SUMIFS(EUROSTAT_VBE_IND_2005!L$7:L$883,EUROSTAT_VBE_IND_2005!$B$7:$B$883,$D197,EUROSTAT_VBE_IND_2005!$C$7:$C$883,"*"&amp;RIGHT($A197,3)&amp;"*",EUROSTAT_VBE_IND_2005!$D$7:$D$883,"5543*"))/1000-(SUMIFS(EUROSTAT_VBE_IND_2005!L$7:L$883,EUROSTAT_VBE_IND_2005!$B$7:$B$883,$D197,EUROSTAT_VBE_IND_2005!$C$7:$C$883,"*"&amp;RIGHT($A197,3)&amp;"*",EUROSTAT_VBE_IND_2005!$D$7:$D$883,"5544*"))/1000</f>
        <v>0.023</v>
      </c>
      <c r="P197" s="17">
        <f>(SUMIFS(EUROSTAT_VBE_IND_2005!M$7:M$883,EUROSTAT_VBE_IND_2005!$B$7:$B$883,$D197,EUROSTAT_VBE_IND_2005!$C$7:$C$883,"*"&amp;RIGHT($A197,3)&amp;"*",EUROSTAT_VBE_IND_2005!$D$7:$D$883,"554*"))/1000-(SUMIFS(EUROSTAT_VBE_IND_2005!M$7:M$883,EUROSTAT_VBE_IND_2005!$B$7:$B$883,$D197,EUROSTAT_VBE_IND_2005!$C$7:$C$883,"*"&amp;RIGHT($A197,3)&amp;"*",EUROSTAT_VBE_IND_2005!$D$7:$D$883,"5543*"))/1000-(SUMIFS(EUROSTAT_VBE_IND_2005!M$7:M$883,EUROSTAT_VBE_IND_2005!$B$7:$B$883,$D197,EUROSTAT_VBE_IND_2005!$C$7:$C$883,"*"&amp;RIGHT($A197,3)&amp;"*",EUROSTAT_VBE_IND_2005!$D$7:$D$883,"5544*"))/1000</f>
        <v>0.032</v>
      </c>
      <c r="Q197" s="17">
        <f>(SUMIFS(EUROSTAT_VBE_IND_2005!N$7:N$883,EUROSTAT_VBE_IND_2005!$B$7:$B$883,$D197,EUROSTAT_VBE_IND_2005!$C$7:$C$883,"*"&amp;RIGHT($A197,3)&amp;"*",EUROSTAT_VBE_IND_2005!$D$7:$D$883,"554*"))/1000-(SUMIFS(EUROSTAT_VBE_IND_2005!N$7:N$883,EUROSTAT_VBE_IND_2005!$B$7:$B$883,$D197,EUROSTAT_VBE_IND_2005!$C$7:$C$883,"*"&amp;RIGHT($A197,3)&amp;"*",EUROSTAT_VBE_IND_2005!$D$7:$D$883,"5543*"))/1000-(SUMIFS(EUROSTAT_VBE_IND_2005!N$7:N$883,EUROSTAT_VBE_IND_2005!$B$7:$B$883,$D197,EUROSTAT_VBE_IND_2005!$C$7:$C$883,"*"&amp;RIGHT($A197,3)&amp;"*",EUROSTAT_VBE_IND_2005!$D$7:$D$883,"5544*"))/1000</f>
        <v>5.402</v>
      </c>
      <c r="R197" s="17">
        <f>(SUMIFS(EUROSTAT_VBE_IND_2005!O$7:O$883,EUROSTAT_VBE_IND_2005!$B$7:$B$883,$D197,EUROSTAT_VBE_IND_2005!$C$7:$C$883,"*"&amp;RIGHT($A197,3)&amp;"*",EUROSTAT_VBE_IND_2005!$D$7:$D$883,"554*"))/1000-(SUMIFS(EUROSTAT_VBE_IND_2005!O$7:O$883,EUROSTAT_VBE_IND_2005!$B$7:$B$883,$D197,EUROSTAT_VBE_IND_2005!$C$7:$C$883,"*"&amp;RIGHT($A197,3)&amp;"*",EUROSTAT_VBE_IND_2005!$D$7:$D$883,"5543*"))/1000-(SUMIFS(EUROSTAT_VBE_IND_2005!O$7:O$883,EUROSTAT_VBE_IND_2005!$B$7:$B$883,$D197,EUROSTAT_VBE_IND_2005!$C$7:$C$883,"*"&amp;RIGHT($A197,3)&amp;"*",EUROSTAT_VBE_IND_2005!$D$7:$D$883,"5544*"))/1000</f>
        <v>0.013</v>
      </c>
      <c r="S197" s="17">
        <f>(SUMIFS(EUROSTAT_VBE_IND_2005!P$7:P$883,EUROSTAT_VBE_IND_2005!$B$7:$B$883,$D197,EUROSTAT_VBE_IND_2005!$C$7:$C$883,"*"&amp;RIGHT($A197,3)&amp;"*",EUROSTAT_VBE_IND_2005!$D$7:$D$883,"554*"))/1000-(SUMIFS(EUROSTAT_VBE_IND_2005!P$7:P$883,EUROSTAT_VBE_IND_2005!$B$7:$B$883,$D197,EUROSTAT_VBE_IND_2005!$C$7:$C$883,"*"&amp;RIGHT($A197,3)&amp;"*",EUROSTAT_VBE_IND_2005!$D$7:$D$883,"5543*"))/1000-(SUMIFS(EUROSTAT_VBE_IND_2005!P$7:P$883,EUROSTAT_VBE_IND_2005!$B$7:$B$883,$D197,EUROSTAT_VBE_IND_2005!$C$7:$C$883,"*"&amp;RIGHT($A197,3)&amp;"*",EUROSTAT_VBE_IND_2005!$D$7:$D$883,"5544*"))/1000</f>
        <v>0</v>
      </c>
      <c r="T197" s="17">
        <f>(SUMIFS(EUROSTAT_VBE_IND_2005!Q$7:Q$883,EUROSTAT_VBE_IND_2005!$B$7:$B$883,$D197,EUROSTAT_VBE_IND_2005!$C$7:$C$883,"*"&amp;RIGHT($A197,3)&amp;"*",EUROSTAT_VBE_IND_2005!$D$7:$D$883,"554*"))/1000-(SUMIFS(EUROSTAT_VBE_IND_2005!Q$7:Q$883,EUROSTAT_VBE_IND_2005!$B$7:$B$883,$D197,EUROSTAT_VBE_IND_2005!$C$7:$C$883,"*"&amp;RIGHT($A197,3)&amp;"*",EUROSTAT_VBE_IND_2005!$D$7:$D$883,"5543*"))/1000-(SUMIFS(EUROSTAT_VBE_IND_2005!Q$7:Q$883,EUROSTAT_VBE_IND_2005!$B$7:$B$883,$D197,EUROSTAT_VBE_IND_2005!$C$7:$C$883,"*"&amp;RIGHT($A197,3)&amp;"*",EUROSTAT_VBE_IND_2005!$D$7:$D$883,"5544*"))/1000</f>
        <v>0</v>
      </c>
      <c r="U197" s="17">
        <f>(SUMIFS(EUROSTAT_VBE_IND_2005!R$7:R$883,EUROSTAT_VBE_IND_2005!$B$7:$B$883,$D197,EUROSTAT_VBE_IND_2005!$C$7:$C$883,"*"&amp;RIGHT($A197,3)&amp;"*",EUROSTAT_VBE_IND_2005!$D$7:$D$883,"554*"))/1000-(SUMIFS(EUROSTAT_VBE_IND_2005!R$7:R$883,EUROSTAT_VBE_IND_2005!$B$7:$B$883,$D197,EUROSTAT_VBE_IND_2005!$C$7:$C$883,"*"&amp;RIGHT($A197,3)&amp;"*",EUROSTAT_VBE_IND_2005!$D$7:$D$883,"5543*"))/1000-(SUMIFS(EUROSTAT_VBE_IND_2005!R$7:R$883,EUROSTAT_VBE_IND_2005!$B$7:$B$883,$D197,EUROSTAT_VBE_IND_2005!$C$7:$C$883,"*"&amp;RIGHT($A197,3)&amp;"*",EUROSTAT_VBE_IND_2005!$D$7:$D$883,"5544*"))/1000</f>
        <v>0.83</v>
      </c>
      <c r="V197" s="17">
        <f>(SUMIFS(EUROSTAT_VBE_IND_2005!S$7:S$883,EUROSTAT_VBE_IND_2005!$B$7:$B$883,$D197,EUROSTAT_VBE_IND_2005!$C$7:$C$883,"*"&amp;RIGHT($A197,3)&amp;"*",EUROSTAT_VBE_IND_2005!$D$7:$D$883,"554*"))/1000-(SUMIFS(EUROSTAT_VBE_IND_2005!S$7:S$883,EUROSTAT_VBE_IND_2005!$B$7:$B$883,$D197,EUROSTAT_VBE_IND_2005!$C$7:$C$883,"*"&amp;RIGHT($A197,3)&amp;"*",EUROSTAT_VBE_IND_2005!$D$7:$D$883,"5543*"))/1000-(SUMIFS(EUROSTAT_VBE_IND_2005!S$7:S$883,EUROSTAT_VBE_IND_2005!$B$7:$B$883,$D197,EUROSTAT_VBE_IND_2005!$C$7:$C$883,"*"&amp;RIGHT($A197,3)&amp;"*",EUROSTAT_VBE_IND_2005!$D$7:$D$883,"5544*"))/1000</f>
        <v>0</v>
      </c>
      <c r="W197" s="17">
        <f>(SUMIFS(EUROSTAT_VBE_IND_2005!T$7:T$883,EUROSTAT_VBE_IND_2005!$B$7:$B$883,$D197,EUROSTAT_VBE_IND_2005!$C$7:$C$883,"*"&amp;RIGHT($A197,3)&amp;"*",EUROSTAT_VBE_IND_2005!$D$7:$D$883,"554*"))/1000-(SUMIFS(EUROSTAT_VBE_IND_2005!T$7:T$883,EUROSTAT_VBE_IND_2005!$B$7:$B$883,$D197,EUROSTAT_VBE_IND_2005!$C$7:$C$883,"*"&amp;RIGHT($A197,3)&amp;"*",EUROSTAT_VBE_IND_2005!$D$7:$D$883,"5543*"))/1000-(SUMIFS(EUROSTAT_VBE_IND_2005!T$7:T$883,EUROSTAT_VBE_IND_2005!$B$7:$B$883,$D197,EUROSTAT_VBE_IND_2005!$C$7:$C$883,"*"&amp;RIGHT($A197,3)&amp;"*",EUROSTAT_VBE_IND_2005!$D$7:$D$883,"5544*"))/1000</f>
        <v>0</v>
      </c>
      <c r="X197" s="17">
        <f>(SUMIFS(EUROSTAT_VBE_IND_2005!U$7:U$883,EUROSTAT_VBE_IND_2005!$B$7:$B$883,$D197,EUROSTAT_VBE_IND_2005!$C$7:$C$883,"*"&amp;RIGHT($A197,3)&amp;"*",EUROSTAT_VBE_IND_2005!$D$7:$D$883,"554*"))/1000-(SUMIFS(EUROSTAT_VBE_IND_2005!U$7:U$883,EUROSTAT_VBE_IND_2005!$B$7:$B$883,$D197,EUROSTAT_VBE_IND_2005!$C$7:$C$883,"*"&amp;RIGHT($A197,3)&amp;"*",EUROSTAT_VBE_IND_2005!$D$7:$D$883,"5543*"))/1000-(SUMIFS(EUROSTAT_VBE_IND_2005!U$7:U$883,EUROSTAT_VBE_IND_2005!$B$7:$B$883,$D197,EUROSTAT_VBE_IND_2005!$C$7:$C$883,"*"&amp;RIGHT($A197,3)&amp;"*",EUROSTAT_VBE_IND_2005!$D$7:$D$883,"5544*"))/1000</f>
        <v>2.572</v>
      </c>
      <c r="Y197" s="17">
        <f>(SUMIFS(EUROSTAT_VBE_IND_2005!V$7:V$883,EUROSTAT_VBE_IND_2005!$B$7:$B$883,$D197,EUROSTAT_VBE_IND_2005!$C$7:$C$883,"*"&amp;RIGHT($A197,3)&amp;"*",EUROSTAT_VBE_IND_2005!$D$7:$D$883,"554*"))/1000-(SUMIFS(EUROSTAT_VBE_IND_2005!V$7:V$883,EUROSTAT_VBE_IND_2005!$B$7:$B$883,$D197,EUROSTAT_VBE_IND_2005!$C$7:$C$883,"*"&amp;RIGHT($A197,3)&amp;"*",EUROSTAT_VBE_IND_2005!$D$7:$D$883,"5543*"))/1000-(SUMIFS(EUROSTAT_VBE_IND_2005!V$7:V$883,EUROSTAT_VBE_IND_2005!$B$7:$B$883,$D197,EUROSTAT_VBE_IND_2005!$C$7:$C$883,"*"&amp;RIGHT($A197,3)&amp;"*",EUROSTAT_VBE_IND_2005!$D$7:$D$883,"5544*"))/1000</f>
        <v>0.566</v>
      </c>
      <c r="Z197" s="17">
        <f>(SUMIFS(EUROSTAT_VBE_IND_2005!W$7:W$883,EUROSTAT_VBE_IND_2005!$B$7:$B$883,$D197,EUROSTAT_VBE_IND_2005!$C$7:$C$883,"*"&amp;RIGHT($A197,3)&amp;"*",EUROSTAT_VBE_IND_2005!$D$7:$D$883,"554*"))/1000-(SUMIFS(EUROSTAT_VBE_IND_2005!W$7:W$883,EUROSTAT_VBE_IND_2005!$B$7:$B$883,$D197,EUROSTAT_VBE_IND_2005!$C$7:$C$883,"*"&amp;RIGHT($A197,3)&amp;"*",EUROSTAT_VBE_IND_2005!$D$7:$D$883,"5543*"))/1000-(SUMIFS(EUROSTAT_VBE_IND_2005!W$7:W$883,EUROSTAT_VBE_IND_2005!$B$7:$B$883,$D197,EUROSTAT_VBE_IND_2005!$C$7:$C$883,"*"&amp;RIGHT($A197,3)&amp;"*",EUROSTAT_VBE_IND_2005!$D$7:$D$883,"5544*"))/1000</f>
        <v>0.052</v>
      </c>
      <c r="AA197" s="17">
        <f>(SUMIFS(EUROSTAT_VBE_IND_2005!X$7:X$883,EUROSTAT_VBE_IND_2005!$B$7:$B$883,$D197,EUROSTAT_VBE_IND_2005!$C$7:$C$883,"*"&amp;RIGHT($A197,3)&amp;"*",EUROSTAT_VBE_IND_2005!$D$7:$D$883,"554*"))/1000-(SUMIFS(EUROSTAT_VBE_IND_2005!X$7:X$883,EUROSTAT_VBE_IND_2005!$B$7:$B$883,$D197,EUROSTAT_VBE_IND_2005!$C$7:$C$883,"*"&amp;RIGHT($A197,3)&amp;"*",EUROSTAT_VBE_IND_2005!$D$7:$D$883,"5543*"))/1000-(SUMIFS(EUROSTAT_VBE_IND_2005!X$7:X$883,EUROSTAT_VBE_IND_2005!$B$7:$B$883,$D197,EUROSTAT_VBE_IND_2005!$C$7:$C$883,"*"&amp;RIGHT($A197,3)&amp;"*",EUROSTAT_VBE_IND_2005!$D$7:$D$883,"5544*"))/1000</f>
        <v>0.095</v>
      </c>
      <c r="AB197" s="17">
        <f>(SUMIFS(EUROSTAT_VBE_IND_2005!AA$7:AA$883,EUROSTAT_VBE_IND_2005!$B$7:$B$883,$D197,EUROSTAT_VBE_IND_2005!$C$7:$C$883,"*"&amp;RIGHT($A197,3)&amp;"*",EUROSTAT_VBE_IND_2005!$D$7:$D$883,"554*"))/1000-(SUMIFS(EUROSTAT_VBE_IND_2005!AA$7:AA$883,EUROSTAT_VBE_IND_2005!$B$7:$B$883,$D197,EUROSTAT_VBE_IND_2005!$C$7:$C$883,"*"&amp;RIGHT($A197,3)&amp;"*",EUROSTAT_VBE_IND_2005!$D$7:$D$883,"5543*"))/1000-(SUMIFS(EUROSTAT_VBE_IND_2005!AA$7:AA$883,EUROSTAT_VBE_IND_2005!$B$7:$B$883,$D197,EUROSTAT_VBE_IND_2005!$C$7:$C$883,"*"&amp;RIGHT($A197,3)&amp;"*",EUROSTAT_VBE_IND_2005!$D$7:$D$883,"5544*"))/1000</f>
        <v>0</v>
      </c>
      <c r="AC197" s="17">
        <f>(SUMIFS(EUROSTAT_VBE_IND_2005!AB$7:AB$883,EUROSTAT_VBE_IND_2005!$B$7:$B$883,$D197,EUROSTAT_VBE_IND_2005!$C$7:$C$883,"*"&amp;RIGHT($A197,3)&amp;"*",EUROSTAT_VBE_IND_2005!$D$7:$D$883,"554*"))/1000-(SUMIFS(EUROSTAT_VBE_IND_2005!AB$7:AB$883,EUROSTAT_VBE_IND_2005!$B$7:$B$883,$D197,EUROSTAT_VBE_IND_2005!$C$7:$C$883,"*"&amp;RIGHT($A197,3)&amp;"*",EUROSTAT_VBE_IND_2005!$D$7:$D$883,"5543*"))/1000-(SUMIFS(EUROSTAT_VBE_IND_2005!AB$7:AB$883,EUROSTAT_VBE_IND_2005!$B$7:$B$883,$D197,EUROSTAT_VBE_IND_2005!$C$7:$C$883,"*"&amp;RIGHT($A197,3)&amp;"*",EUROSTAT_VBE_IND_2005!$D$7:$D$883,"5544*"))/1000</f>
        <v>0</v>
      </c>
      <c r="AD197" s="17">
        <f>(SUMIFS(EUROSTAT_VBE_IND_2005!AC$7:AC$883,EUROSTAT_VBE_IND_2005!$B$7:$B$883,$D197,EUROSTAT_VBE_IND_2005!$C$7:$C$883,"*"&amp;RIGHT($A197,3)&amp;"*",EUROSTAT_VBE_IND_2005!$D$7:$D$883,"554*"))/1000-(SUMIFS(EUROSTAT_VBE_IND_2005!AC$7:AC$883,EUROSTAT_VBE_IND_2005!$B$7:$B$883,$D197,EUROSTAT_VBE_IND_2005!$C$7:$C$883,"*"&amp;RIGHT($A197,3)&amp;"*",EUROSTAT_VBE_IND_2005!$D$7:$D$883,"5543*"))/1000-(SUMIFS(EUROSTAT_VBE_IND_2005!AC$7:AC$883,EUROSTAT_VBE_IND_2005!$B$7:$B$883,$D197,EUROSTAT_VBE_IND_2005!$C$7:$C$883,"*"&amp;RIGHT($A197,3)&amp;"*",EUROSTAT_VBE_IND_2005!$D$7:$D$883,"5544*"))/1000</f>
        <v>0.213</v>
      </c>
      <c r="AE197" s="17">
        <f>(SUMIFS(EUROSTAT_VBE_IND_2005!AD$7:AD$883,EUROSTAT_VBE_IND_2005!$B$7:$B$883,$D197,EUROSTAT_VBE_IND_2005!$C$7:$C$883,"*"&amp;RIGHT($A197,3)&amp;"*",EUROSTAT_VBE_IND_2005!$D$7:$D$883,"554*"))/1000-(SUMIFS(EUROSTAT_VBE_IND_2005!AD$7:AD$883,EUROSTAT_VBE_IND_2005!$B$7:$B$883,$D197,EUROSTAT_VBE_IND_2005!$C$7:$C$883,"*"&amp;RIGHT($A197,3)&amp;"*",EUROSTAT_VBE_IND_2005!$D$7:$D$883,"5543*"))/1000-(SUMIFS(EUROSTAT_VBE_IND_2005!AD$7:AD$883,EUROSTAT_VBE_IND_2005!$B$7:$B$883,$D197,EUROSTAT_VBE_IND_2005!$C$7:$C$883,"*"&amp;RIGHT($A197,3)&amp;"*",EUROSTAT_VBE_IND_2005!$D$7:$D$883,"5544*"))/1000</f>
        <v>0.11</v>
      </c>
      <c r="AF197" s="17">
        <f>(SUMIFS(EUROSTAT_VBE_IND_2005!AE$7:AE$883,EUROSTAT_VBE_IND_2005!$B$7:$B$883,$D197,EUROSTAT_VBE_IND_2005!$C$7:$C$883,"*"&amp;RIGHT($A197,3)&amp;"*",EUROSTAT_VBE_IND_2005!$D$7:$D$883,"554*"))/1000-(SUMIFS(EUROSTAT_VBE_IND_2005!AE$7:AE$883,EUROSTAT_VBE_IND_2005!$B$7:$B$883,$D197,EUROSTAT_VBE_IND_2005!$C$7:$C$883,"*"&amp;RIGHT($A197,3)&amp;"*",EUROSTAT_VBE_IND_2005!$D$7:$D$883,"5543*"))/1000-(SUMIFS(EUROSTAT_VBE_IND_2005!AE$7:AE$883,EUROSTAT_VBE_IND_2005!$B$7:$B$883,$D197,EUROSTAT_VBE_IND_2005!$C$7:$C$883,"*"&amp;RIGHT($A197,3)&amp;"*",EUROSTAT_VBE_IND_2005!$D$7:$D$883,"5544*"))/1000</f>
        <v>14.613</v>
      </c>
      <c r="AG197" s="17">
        <f>(SUMIFS(EUROSTAT_VBE_IND_2005!AF$7:AF$883,EUROSTAT_VBE_IND_2005!$B$7:$B$883,$D197,EUROSTAT_VBE_IND_2005!$C$7:$C$883,"*"&amp;RIGHT($A197,3)&amp;"*",EUROSTAT_VBE_IND_2005!$D$7:$D$883,"554*"))/1000-(SUMIFS(EUROSTAT_VBE_IND_2005!AF$7:AF$883,EUROSTAT_VBE_IND_2005!$B$7:$B$883,$D197,EUROSTAT_VBE_IND_2005!$C$7:$C$883,"*"&amp;RIGHT($A197,3)&amp;"*",EUROSTAT_VBE_IND_2005!$D$7:$D$883,"5543*"))/1000-(SUMIFS(EUROSTAT_VBE_IND_2005!AF$7:AF$883,EUROSTAT_VBE_IND_2005!$B$7:$B$883,$D197,EUROSTAT_VBE_IND_2005!$C$7:$C$883,"*"&amp;RIGHT($A197,3)&amp;"*",EUROSTAT_VBE_IND_2005!$D$7:$D$883,"5544*"))/1000</f>
        <v>0.515</v>
      </c>
      <c r="AH197" s="17">
        <f>(SUMIFS(EUROSTAT_VBE_IND_2005!AH$7:AH$883,EUROSTAT_VBE_IND_2005!$B$7:$B$883,$D197,EUROSTAT_VBE_IND_2005!$C$7:$C$883,"*"&amp;RIGHT($A197,3)&amp;"*",EUROSTAT_VBE_IND_2005!$D$7:$D$883,"554*"))/1000-(SUMIFS(EUROSTAT_VBE_IND_2005!AH$7:AH$883,EUROSTAT_VBE_IND_2005!$B$7:$B$883,$D197,EUROSTAT_VBE_IND_2005!$C$7:$C$883,"*"&amp;RIGHT($A197,3)&amp;"*",EUROSTAT_VBE_IND_2005!$D$7:$D$883,"5543*"))/1000-(SUMIFS(EUROSTAT_VBE_IND_2005!AH$7:AH$883,EUROSTAT_VBE_IND_2005!$B$7:$B$883,$D197,EUROSTAT_VBE_IND_2005!$C$7:$C$883,"*"&amp;RIGHT($A197,3)&amp;"*",EUROSTAT_VBE_IND_2005!$D$7:$D$883,"5544*"))/1000</f>
        <v>0</v>
      </c>
      <c r="AI197" s="17">
        <f>(SUMIFS(EUROSTAT_VBE_IND_2005!AI$7:AI$883,EUROSTAT_VBE_IND_2005!$B$7:$B$883,$D197,EUROSTAT_VBE_IND_2005!$C$7:$C$883,"*"&amp;RIGHT($A197,3)&amp;"*",EUROSTAT_VBE_IND_2005!$D$7:$D$883,"554*"))/1000-(SUMIFS(EUROSTAT_VBE_IND_2005!AI$7:AI$883,EUROSTAT_VBE_IND_2005!$B$7:$B$883,$D197,EUROSTAT_VBE_IND_2005!$C$7:$C$883,"*"&amp;RIGHT($A197,3)&amp;"*",EUROSTAT_VBE_IND_2005!$D$7:$D$883,"5543*"))/1000-(SUMIFS(EUROSTAT_VBE_IND_2005!AI$7:AI$883,EUROSTAT_VBE_IND_2005!$B$7:$B$883,$D197,EUROSTAT_VBE_IND_2005!$C$7:$C$883,"*"&amp;RIGHT($A197,3)&amp;"*",EUROSTAT_VBE_IND_2005!$D$7:$D$883,"5544*"))/1000</f>
        <v>0.176</v>
      </c>
      <c r="AJ197" s="17">
        <f>(SUMIFS(EUROSTAT_VBE_IND_2005!AJ$7:AJ$883,EUROSTAT_VBE_IND_2005!$B$7:$B$883,$D197,EUROSTAT_VBE_IND_2005!$C$7:$C$883,"*"&amp;RIGHT($A197,3)&amp;"*",EUROSTAT_VBE_IND_2005!$D$7:$D$883,"554*"))/1000-(SUMIFS(EUROSTAT_VBE_IND_2005!AJ$7:AJ$883,EUROSTAT_VBE_IND_2005!$B$7:$B$883,$D197,EUROSTAT_VBE_IND_2005!$C$7:$C$883,"*"&amp;RIGHT($A197,3)&amp;"*",EUROSTAT_VBE_IND_2005!$D$7:$D$883,"5543*"))/1000-(SUMIFS(EUROSTAT_VBE_IND_2005!AJ$7:AJ$883,EUROSTAT_VBE_IND_2005!$B$7:$B$883,$D197,EUROSTAT_VBE_IND_2005!$C$7:$C$883,"*"&amp;RIGHT($A197,3)&amp;"*",EUROSTAT_VBE_IND_2005!$D$7:$D$883,"5544*"))/1000</f>
        <v>0</v>
      </c>
      <c r="AK197" s="17">
        <f>(SUMIFS(EUROSTAT_VBE_IND_2005!AK$7:AK$883,EUROSTAT_VBE_IND_2005!$B$7:$B$883,$D197,EUROSTAT_VBE_IND_2005!$C$7:$C$883,"*"&amp;RIGHT($A197,3)&amp;"*",EUROSTAT_VBE_IND_2005!$D$7:$D$883,"554*"))/1000-(SUMIFS(EUROSTAT_VBE_IND_2005!AK$7:AK$883,EUROSTAT_VBE_IND_2005!$B$7:$B$883,$D197,EUROSTAT_VBE_IND_2005!$C$7:$C$883,"*"&amp;RIGHT($A197,3)&amp;"*",EUROSTAT_VBE_IND_2005!$D$7:$D$883,"5543*"))/1000-(SUMIFS(EUROSTAT_VBE_IND_2005!AK$7:AK$883,EUROSTAT_VBE_IND_2005!$B$7:$B$883,$D197,EUROSTAT_VBE_IND_2005!$C$7:$C$883,"*"&amp;RIGHT($A197,3)&amp;"*",EUROSTAT_VBE_IND_2005!$D$7:$D$883,"5544*"))/1000</f>
        <v>0</v>
      </c>
      <c r="AL197" s="198"/>
      <c r="AM197" s="198"/>
      <c r="AN197" s="198"/>
      <c r="AO197" s="17">
        <f>(SUMIFS(EUROSTAT_VBE_IND_2005!Y$7:Y$883,EUROSTAT_VBE_IND_2005!$B$7:$B$883,$D197,EUROSTAT_VBE_IND_2005!$C$7:$C$883,"*"&amp;RIGHT($A197,3)&amp;"*",EUROSTAT_VBE_IND_2005!$D$7:$D$883,"554*"))/1000-(SUMIFS(EUROSTAT_VBE_IND_2005!Y$7:Y$883,EUROSTAT_VBE_IND_2005!$B$7:$B$883,$D197,EUROSTAT_VBE_IND_2005!$C$7:$C$883,"*"&amp;RIGHT($A197,3)&amp;"*",EUROSTAT_VBE_IND_2005!$D$7:$D$883,"5543*"))/1000-(SUMIFS(EUROSTAT_VBE_IND_2005!Y$7:Y$883,EUROSTAT_VBE_IND_2005!$B$7:$B$883,$D197,EUROSTAT_VBE_IND_2005!$C$7:$C$883,"*"&amp;RIGHT($A197,3)&amp;"*",EUROSTAT_VBE_IND_2005!$D$7:$D$883,"5544*"))/1000</f>
        <v>0</v>
      </c>
      <c r="AP197" s="17">
        <f>(SUMIFS(EUROSTAT_VBE_IND_2005!Z$7:Z$883,EUROSTAT_VBE_IND_2005!$B$7:$B$883,$D197,EUROSTAT_VBE_IND_2005!$C$7:$C$883,"*"&amp;RIGHT($A197,3)&amp;"*",EUROSTAT_VBE_IND_2005!$D$7:$D$883,"554*"))/1000-(SUMIFS(EUROSTAT_VBE_IND_2005!Z$7:Z$883,EUROSTAT_VBE_IND_2005!$B$7:$B$883,$D197,EUROSTAT_VBE_IND_2005!$C$7:$C$883,"*"&amp;RIGHT($A197,3)&amp;"*",EUROSTAT_VBE_IND_2005!$D$7:$D$883,"5543*"))/1000-(SUMIFS(EUROSTAT_VBE_IND_2005!Z$7:Z$883,EUROSTAT_VBE_IND_2005!$B$7:$B$883,$D197,EUROSTAT_VBE_IND_2005!$C$7:$C$883,"*"&amp;RIGHT($A197,3)&amp;"*",EUROSTAT_VBE_IND_2005!$D$7:$D$883,"5544*"))/1000</f>
        <v>0.008</v>
      </c>
      <c r="AQ197" s="17">
        <f>(SUMIFS(EUROSTAT_VBE_IND_2005!AG$7:AG$883,EUROSTAT_VBE_IND_2005!$B$7:$B$883,$D197,EUROSTAT_VBE_IND_2005!$C$7:$C$883,"*"&amp;RIGHT($A197,3)&amp;"*",EUROSTAT_VBE_IND_2005!$D$7:$D$883,"554*"))/1000-(SUMIFS(EUROSTAT_VBE_IND_2005!AG$7:AG$883,EUROSTAT_VBE_IND_2005!$B$7:$B$883,$D197,EUROSTAT_VBE_IND_2005!$C$7:$C$883,"*"&amp;RIGHT($A197,3)&amp;"*",EUROSTAT_VBE_IND_2005!$D$7:$D$883,"5543*"))/1000-(SUMIFS(EUROSTAT_VBE_IND_2005!AG$7:AG$883,EUROSTAT_VBE_IND_2005!$B$7:$B$883,$D197,EUROSTAT_VBE_IND_2005!$C$7:$C$883,"*"&amp;RIGHT($A197,3)&amp;"*",EUROSTAT_VBE_IND_2005!$D$7:$D$883,"5544*"))/1000</f>
        <v>0</v>
      </c>
    </row>
    <row r="198" spans="1:43">
      <c r="A198" t="str">
        <f>LEFT(EUROSTAT_VBE_IND_2005!$C$241,8)</f>
        <v>B_101820</v>
      </c>
      <c r="B198" s="28" t="s">
        <v>300</v>
      </c>
      <c r="C198" t="s">
        <v>293</v>
      </c>
      <c r="D198" t="s">
        <v>55</v>
      </c>
      <c r="E198" t="s">
        <v>245</v>
      </c>
      <c r="F198" t="s">
        <v>265</v>
      </c>
      <c r="G198" s="17">
        <f>(SUMIFS(EUROSTAT_VBE_IND_2005!E$7:E$883,EUROSTAT_VBE_IND_2005!$B$7:$B$883,$D198,EUROSTAT_VBE_IND_2005!$C$7:$C$883,"*"&amp;RIGHT($A198,3)&amp;"*",EUROSTAT_VBE_IND_2005!$D$7:$D$883,"5543*"))/1000</f>
        <v>0</v>
      </c>
      <c r="H198" s="17">
        <f>(SUMIFS(EUROSTAT_VBE_IND_2005!F$7:F$883,EUROSTAT_VBE_IND_2005!$B$7:$B$883,$D198,EUROSTAT_VBE_IND_2005!$C$7:$C$883,"*"&amp;RIGHT($A198,3)&amp;"*",EUROSTAT_VBE_IND_2005!$D$7:$D$883,"5543*"))/1000</f>
        <v>0</v>
      </c>
      <c r="I198" s="17">
        <f>(SUMIFS(EUROSTAT_VBE_IND_2005!G$7:G$883,EUROSTAT_VBE_IND_2005!$B$7:$B$883,$D198,EUROSTAT_VBE_IND_2005!$C$7:$C$883,"*"&amp;RIGHT($A198,3)&amp;"*",EUROSTAT_VBE_IND_2005!$D$7:$D$883,"5543*"))/1000</f>
        <v>0</v>
      </c>
      <c r="J198" s="198"/>
      <c r="K198" s="17">
        <f>(SUMIFS(EUROSTAT_VBE_IND_2005!H$7:H$883,EUROSTAT_VBE_IND_2005!$B$7:$B$883,$D198,EUROSTAT_VBE_IND_2005!$C$7:$C$883,"*"&amp;RIGHT($A198,3)&amp;"*",EUROSTAT_VBE_IND_2005!$D$7:$D$883,"5543*"))/1000</f>
        <v>0</v>
      </c>
      <c r="L198" s="17">
        <f>(SUMIFS(EUROSTAT_VBE_IND_2005!I$7:I$883,EUROSTAT_VBE_IND_2005!$B$7:$B$883,$D198,EUROSTAT_VBE_IND_2005!$C$7:$C$883,"*"&amp;RIGHT($A198,3)&amp;"*",EUROSTAT_VBE_IND_2005!$D$7:$D$883,"5543*"))/1000</f>
        <v>0</v>
      </c>
      <c r="M198" s="17">
        <f>(SUMIFS(EUROSTAT_VBE_IND_2005!J$7:J$883,EUROSTAT_VBE_IND_2005!$B$7:$B$883,$D198,EUROSTAT_VBE_IND_2005!$C$7:$C$883,"*"&amp;RIGHT($A198,3)&amp;"*",EUROSTAT_VBE_IND_2005!$D$7:$D$883,"5543*"))/1000</f>
        <v>17.944</v>
      </c>
      <c r="N198" s="17">
        <f>(SUMIFS(EUROSTAT_VBE_IND_2005!K$7:K$883,EUROSTAT_VBE_IND_2005!$B$7:$B$883,$D198,EUROSTAT_VBE_IND_2005!$C$7:$C$883,"*"&amp;RIGHT($A198,3)&amp;"*",EUROSTAT_VBE_IND_2005!$D$7:$D$883,"5543*"))/1000</f>
        <v>0.998</v>
      </c>
      <c r="O198" s="17">
        <f>(SUMIFS(EUROSTAT_VBE_IND_2005!L$7:L$883,EUROSTAT_VBE_IND_2005!$B$7:$B$883,$D198,EUROSTAT_VBE_IND_2005!$C$7:$C$883,"*"&amp;RIGHT($A198,3)&amp;"*",EUROSTAT_VBE_IND_2005!$D$7:$D$883,"5543*"))/1000</f>
        <v>0</v>
      </c>
      <c r="P198" s="17">
        <f>(SUMIFS(EUROSTAT_VBE_IND_2005!M$7:M$883,EUROSTAT_VBE_IND_2005!$B$7:$B$883,$D198,EUROSTAT_VBE_IND_2005!$C$7:$C$883,"*"&amp;RIGHT($A198,3)&amp;"*",EUROSTAT_VBE_IND_2005!$D$7:$D$883,"5543*"))/1000</f>
        <v>0</v>
      </c>
      <c r="Q198" s="17">
        <f>(SUMIFS(EUROSTAT_VBE_IND_2005!N$7:N$883,EUROSTAT_VBE_IND_2005!$B$7:$B$883,$D198,EUROSTAT_VBE_IND_2005!$C$7:$C$883,"*"&amp;RIGHT($A198,3)&amp;"*",EUROSTAT_VBE_IND_2005!$D$7:$D$883,"5543*"))/1000</f>
        <v>0</v>
      </c>
      <c r="R198" s="17">
        <f>(SUMIFS(EUROSTAT_VBE_IND_2005!O$7:O$883,EUROSTAT_VBE_IND_2005!$B$7:$B$883,$D198,EUROSTAT_VBE_IND_2005!$C$7:$C$883,"*"&amp;RIGHT($A198,3)&amp;"*",EUROSTAT_VBE_IND_2005!$D$7:$D$883,"5543*"))/1000</f>
        <v>0</v>
      </c>
      <c r="S198" s="17">
        <f>(SUMIFS(EUROSTAT_VBE_IND_2005!P$7:P$883,EUROSTAT_VBE_IND_2005!$B$7:$B$883,$D198,EUROSTAT_VBE_IND_2005!$C$7:$C$883,"*"&amp;RIGHT($A198,3)&amp;"*",EUROSTAT_VBE_IND_2005!$D$7:$D$883,"5543*"))/1000</f>
        <v>0</v>
      </c>
      <c r="T198" s="17">
        <f>(SUMIFS(EUROSTAT_VBE_IND_2005!Q$7:Q$883,EUROSTAT_VBE_IND_2005!$B$7:$B$883,$D198,EUROSTAT_VBE_IND_2005!$C$7:$C$883,"*"&amp;RIGHT($A198,3)&amp;"*",EUROSTAT_VBE_IND_2005!$D$7:$D$883,"5543*"))/1000</f>
        <v>0</v>
      </c>
      <c r="U198" s="17">
        <f>(SUMIFS(EUROSTAT_VBE_IND_2005!R$7:R$883,EUROSTAT_VBE_IND_2005!$B$7:$B$883,$D198,EUROSTAT_VBE_IND_2005!$C$7:$C$883,"*"&amp;RIGHT($A198,3)&amp;"*",EUROSTAT_VBE_IND_2005!$D$7:$D$883,"5543*"))/1000</f>
        <v>0</v>
      </c>
      <c r="V198" s="17">
        <f>(SUMIFS(EUROSTAT_VBE_IND_2005!S$7:S$883,EUROSTAT_VBE_IND_2005!$B$7:$B$883,$D198,EUROSTAT_VBE_IND_2005!$C$7:$C$883,"*"&amp;RIGHT($A198,3)&amp;"*",EUROSTAT_VBE_IND_2005!$D$7:$D$883,"5543*"))/1000</f>
        <v>0</v>
      </c>
      <c r="W198" s="17">
        <f>(SUMIFS(EUROSTAT_VBE_IND_2005!T$7:T$883,EUROSTAT_VBE_IND_2005!$B$7:$B$883,$D198,EUROSTAT_VBE_IND_2005!$C$7:$C$883,"*"&amp;RIGHT($A198,3)&amp;"*",EUROSTAT_VBE_IND_2005!$D$7:$D$883,"5543*"))/1000</f>
        <v>0</v>
      </c>
      <c r="X198" s="17">
        <f>(SUMIFS(EUROSTAT_VBE_IND_2005!U$7:U$883,EUROSTAT_VBE_IND_2005!$B$7:$B$883,$D198,EUROSTAT_VBE_IND_2005!$C$7:$C$883,"*"&amp;RIGHT($A198,3)&amp;"*",EUROSTAT_VBE_IND_2005!$D$7:$D$883,"5543*"))/1000</f>
        <v>0</v>
      </c>
      <c r="Y198" s="17">
        <f>(SUMIFS(EUROSTAT_VBE_IND_2005!V$7:V$883,EUROSTAT_VBE_IND_2005!$B$7:$B$883,$D198,EUROSTAT_VBE_IND_2005!$C$7:$C$883,"*"&amp;RIGHT($A198,3)&amp;"*",EUROSTAT_VBE_IND_2005!$D$7:$D$883,"5543*"))/1000</f>
        <v>0</v>
      </c>
      <c r="Z198" s="17">
        <f>(SUMIFS(EUROSTAT_VBE_IND_2005!W$7:W$883,EUROSTAT_VBE_IND_2005!$B$7:$B$883,$D198,EUROSTAT_VBE_IND_2005!$C$7:$C$883,"*"&amp;RIGHT($A198,3)&amp;"*",EUROSTAT_VBE_IND_2005!$D$7:$D$883,"5543*"))/1000</f>
        <v>0</v>
      </c>
      <c r="AA198" s="17">
        <f>(SUMIFS(EUROSTAT_VBE_IND_2005!X$7:X$883,EUROSTAT_VBE_IND_2005!$B$7:$B$883,$D198,EUROSTAT_VBE_IND_2005!$C$7:$C$883,"*"&amp;RIGHT($A198,3)&amp;"*",EUROSTAT_VBE_IND_2005!$D$7:$D$883,"5543*"))/1000</f>
        <v>0</v>
      </c>
      <c r="AB198" s="17">
        <f>(SUMIFS(EUROSTAT_VBE_IND_2005!AA$7:AA$883,EUROSTAT_VBE_IND_2005!$B$7:$B$883,$D198,EUROSTAT_VBE_IND_2005!$C$7:$C$883,"*"&amp;RIGHT($A198,3)&amp;"*",EUROSTAT_VBE_IND_2005!$D$7:$D$883,"5543*"))/1000</f>
        <v>0</v>
      </c>
      <c r="AC198" s="17">
        <f>(SUMIFS(EUROSTAT_VBE_IND_2005!AB$7:AB$883,EUROSTAT_VBE_IND_2005!$B$7:$B$883,$D198,EUROSTAT_VBE_IND_2005!$C$7:$C$883,"*"&amp;RIGHT($A198,3)&amp;"*",EUROSTAT_VBE_IND_2005!$D$7:$D$883,"5543*"))/1000</f>
        <v>0</v>
      </c>
      <c r="AD198" s="17">
        <f>(SUMIFS(EUROSTAT_VBE_IND_2005!AC$7:AC$883,EUROSTAT_VBE_IND_2005!$B$7:$B$883,$D198,EUROSTAT_VBE_IND_2005!$C$7:$C$883,"*"&amp;RIGHT($A198,3)&amp;"*",EUROSTAT_VBE_IND_2005!$D$7:$D$883,"5543*"))/1000</f>
        <v>1.392</v>
      </c>
      <c r="AE198" s="17">
        <f>(SUMIFS(EUROSTAT_VBE_IND_2005!AD$7:AD$883,EUROSTAT_VBE_IND_2005!$B$7:$B$883,$D198,EUROSTAT_VBE_IND_2005!$C$7:$C$883,"*"&amp;RIGHT($A198,3)&amp;"*",EUROSTAT_VBE_IND_2005!$D$7:$D$883,"5543*"))/1000</f>
        <v>0.717</v>
      </c>
      <c r="AF198" s="17">
        <f>(SUMIFS(EUROSTAT_VBE_IND_2005!AE$7:AE$883,EUROSTAT_VBE_IND_2005!$B$7:$B$883,$D198,EUROSTAT_VBE_IND_2005!$C$7:$C$883,"*"&amp;RIGHT($A198,3)&amp;"*",EUROSTAT_VBE_IND_2005!$D$7:$D$883,"5543*"))/1000</f>
        <v>0</v>
      </c>
      <c r="AG198" s="17">
        <f>(SUMIFS(EUROSTAT_VBE_IND_2005!AF$7:AF$883,EUROSTAT_VBE_IND_2005!$B$7:$B$883,$D198,EUROSTAT_VBE_IND_2005!$C$7:$C$883,"*"&amp;RIGHT($A198,3)&amp;"*",EUROSTAT_VBE_IND_2005!$D$7:$D$883,"5543*"))/1000</f>
        <v>0</v>
      </c>
      <c r="AH198" s="17">
        <f>(SUMIFS(EUROSTAT_VBE_IND_2005!AH$7:AH$883,EUROSTAT_VBE_IND_2005!$B$7:$B$883,$D198,EUROSTAT_VBE_IND_2005!$C$7:$C$883,"*"&amp;RIGHT($A198,3)&amp;"*",EUROSTAT_VBE_IND_2005!$D$7:$D$883,"5543*"))/1000</f>
        <v>0</v>
      </c>
      <c r="AI198" s="17">
        <f>(SUMIFS(EUROSTAT_VBE_IND_2005!AI$7:AI$883,EUROSTAT_VBE_IND_2005!$B$7:$B$883,$D198,EUROSTAT_VBE_IND_2005!$C$7:$C$883,"*"&amp;RIGHT($A198,3)&amp;"*",EUROSTAT_VBE_IND_2005!$D$7:$D$883,"5543*"))/1000</f>
        <v>0</v>
      </c>
      <c r="AJ198" s="17">
        <f>(SUMIFS(EUROSTAT_VBE_IND_2005!AJ$7:AJ$883,EUROSTAT_VBE_IND_2005!$B$7:$B$883,$D198,EUROSTAT_VBE_IND_2005!$C$7:$C$883,"*"&amp;RIGHT($A198,3)&amp;"*",EUROSTAT_VBE_IND_2005!$D$7:$D$883,"5543*"))/1000</f>
        <v>0</v>
      </c>
      <c r="AK198" s="17">
        <f>(SUMIFS(EUROSTAT_VBE_IND_2005!AK$7:AK$883,EUROSTAT_VBE_IND_2005!$B$7:$B$883,$D198,EUROSTAT_VBE_IND_2005!$C$7:$C$883,"*"&amp;RIGHT($A198,3)&amp;"*",EUROSTAT_VBE_IND_2005!$D$7:$D$883,"5543*"))/1000</f>
        <v>0</v>
      </c>
      <c r="AL198" s="198"/>
      <c r="AM198" s="198"/>
      <c r="AN198" s="198"/>
      <c r="AO198" s="17">
        <f>(SUMIFS(EUROSTAT_VBE_IND_2005!Y$7:Y$883,EUROSTAT_VBE_IND_2005!$B$7:$B$883,$D198,EUROSTAT_VBE_IND_2005!$C$7:$C$883,"*"&amp;RIGHT($A198,3)&amp;"*",EUROSTAT_VBE_IND_2005!$D$7:$D$883,"5543*"))/1000</f>
        <v>0</v>
      </c>
      <c r="AP198" s="17">
        <f>(SUMIFS(EUROSTAT_VBE_IND_2005!Z$7:Z$883,EUROSTAT_VBE_IND_2005!$B$7:$B$883,$D198,EUROSTAT_VBE_IND_2005!$C$7:$C$883,"*"&amp;RIGHT($A198,3)&amp;"*",EUROSTAT_VBE_IND_2005!$D$7:$D$883,"5543*"))/1000</f>
        <v>0</v>
      </c>
      <c r="AQ198" s="17">
        <f>(SUMIFS(EUROSTAT_VBE_IND_2005!AG$7:AG$883,EUROSTAT_VBE_IND_2005!$B$7:$B$883,$D198,EUROSTAT_VBE_IND_2005!$C$7:$C$883,"*"&amp;RIGHT($A198,3)&amp;"*",EUROSTAT_VBE_IND_2005!$D$7:$D$883,"5543*"))/1000</f>
        <v>0</v>
      </c>
    </row>
    <row r="199" spans="1:43">
      <c r="A199" t="str">
        <f>LEFT(EUROSTAT_VBE_IND_2005!$C$241,8)</f>
        <v>B_101820</v>
      </c>
      <c r="B199" s="28" t="s">
        <v>300</v>
      </c>
      <c r="C199" t="s">
        <v>293</v>
      </c>
      <c r="D199" t="s">
        <v>55</v>
      </c>
      <c r="E199" t="s">
        <v>246</v>
      </c>
      <c r="F199" t="s">
        <v>266</v>
      </c>
      <c r="G199" s="17">
        <f>(SUMIFS(EUROSTAT_VBE_IND_2005!E$7:E$883,EUROSTAT_VBE_IND_2005!$B$7:$B$883,$D199,EUROSTAT_VBE_IND_2005!$C$7:$C$883,"*"&amp;RIGHT($A199,3)&amp;"*",EUROSTAT_VBE_IND_2005!$D$7:$D$883,"7100*"))/1000</f>
        <v>3.471</v>
      </c>
      <c r="H199" s="17">
        <f>(SUMIFS(EUROSTAT_VBE_IND_2005!F$7:F$883,EUROSTAT_VBE_IND_2005!$B$7:$B$883,$D199,EUROSTAT_VBE_IND_2005!$C$7:$C$883,"*"&amp;RIGHT($A199,3)&amp;"*",EUROSTAT_VBE_IND_2005!$D$7:$D$883,"7100*"))/1000</f>
        <v>4.942</v>
      </c>
      <c r="I199" s="17">
        <f>(SUMIFS(EUROSTAT_VBE_IND_2005!G$7:G$883,EUROSTAT_VBE_IND_2005!$B$7:$B$883,$D199,EUROSTAT_VBE_IND_2005!$C$7:$C$883,"*"&amp;RIGHT($A199,3)&amp;"*",EUROSTAT_VBE_IND_2005!$D$7:$D$883,"7100*"))/1000</f>
        <v>0</v>
      </c>
      <c r="J199" s="198"/>
      <c r="K199" s="17">
        <f>(SUMIFS(EUROSTAT_VBE_IND_2005!H$7:H$883,EUROSTAT_VBE_IND_2005!$B$7:$B$883,$D199,EUROSTAT_VBE_IND_2005!$C$7:$C$883,"*"&amp;RIGHT($A199,3)&amp;"*",EUROSTAT_VBE_IND_2005!$D$7:$D$883,"7100*"))/1000</f>
        <v>0.138</v>
      </c>
      <c r="L199" s="17">
        <f>(SUMIFS(EUROSTAT_VBE_IND_2005!I$7:I$883,EUROSTAT_VBE_IND_2005!$B$7:$B$883,$D199,EUROSTAT_VBE_IND_2005!$C$7:$C$883,"*"&amp;RIGHT($A199,3)&amp;"*",EUROSTAT_VBE_IND_2005!$D$7:$D$883,"7100*"))/1000</f>
        <v>4.448</v>
      </c>
      <c r="M199" s="17">
        <f>(SUMIFS(EUROSTAT_VBE_IND_2005!J$7:J$883,EUROSTAT_VBE_IND_2005!$B$7:$B$883,$D199,EUROSTAT_VBE_IND_2005!$C$7:$C$883,"*"&amp;RIGHT($A199,3)&amp;"*",EUROSTAT_VBE_IND_2005!$D$7:$D$883,"7100*"))/1000</f>
        <v>0</v>
      </c>
      <c r="N199" s="17">
        <f>(SUMIFS(EUROSTAT_VBE_IND_2005!K$7:K$883,EUROSTAT_VBE_IND_2005!$B$7:$B$883,$D199,EUROSTAT_VBE_IND_2005!$C$7:$C$883,"*"&amp;RIGHT($A199,3)&amp;"*",EUROSTAT_VBE_IND_2005!$D$7:$D$883,"7100*"))/1000</f>
        <v>0</v>
      </c>
      <c r="O199" s="17">
        <f>(SUMIFS(EUROSTAT_VBE_IND_2005!L$7:L$883,EUROSTAT_VBE_IND_2005!$B$7:$B$883,$D199,EUROSTAT_VBE_IND_2005!$C$7:$C$883,"*"&amp;RIGHT($A199,3)&amp;"*",EUROSTAT_VBE_IND_2005!$D$7:$D$883,"7100*"))/1000</f>
        <v>0</v>
      </c>
      <c r="P199" s="17">
        <f>(SUMIFS(EUROSTAT_VBE_IND_2005!M$7:M$883,EUROSTAT_VBE_IND_2005!$B$7:$B$883,$D199,EUROSTAT_VBE_IND_2005!$C$7:$C$883,"*"&amp;RIGHT($A199,3)&amp;"*",EUROSTAT_VBE_IND_2005!$D$7:$D$883,"7100*"))/1000</f>
        <v>0</v>
      </c>
      <c r="Q199" s="17">
        <f>(SUMIFS(EUROSTAT_VBE_IND_2005!N$7:N$883,EUROSTAT_VBE_IND_2005!$B$7:$B$883,$D199,EUROSTAT_VBE_IND_2005!$C$7:$C$883,"*"&amp;RIGHT($A199,3)&amp;"*",EUROSTAT_VBE_IND_2005!$D$7:$D$883,"7100*"))/1000</f>
        <v>0</v>
      </c>
      <c r="R199" s="17">
        <f>(SUMIFS(EUROSTAT_VBE_IND_2005!O$7:O$883,EUROSTAT_VBE_IND_2005!$B$7:$B$883,$D199,EUROSTAT_VBE_IND_2005!$C$7:$C$883,"*"&amp;RIGHT($A199,3)&amp;"*",EUROSTAT_VBE_IND_2005!$D$7:$D$883,"7100*"))/1000</f>
        <v>0.09</v>
      </c>
      <c r="S199" s="17">
        <f>(SUMIFS(EUROSTAT_VBE_IND_2005!P$7:P$883,EUROSTAT_VBE_IND_2005!$B$7:$B$883,$D199,EUROSTAT_VBE_IND_2005!$C$7:$C$883,"*"&amp;RIGHT($A199,3)&amp;"*",EUROSTAT_VBE_IND_2005!$D$7:$D$883,"7100*"))/1000</f>
        <v>0</v>
      </c>
      <c r="T199" s="17">
        <f>(SUMIFS(EUROSTAT_VBE_IND_2005!Q$7:Q$883,EUROSTAT_VBE_IND_2005!$B$7:$B$883,$D199,EUROSTAT_VBE_IND_2005!$C$7:$C$883,"*"&amp;RIGHT($A199,3)&amp;"*",EUROSTAT_VBE_IND_2005!$D$7:$D$883,"7100*"))/1000</f>
        <v>0.176</v>
      </c>
      <c r="U199" s="17">
        <f>(SUMIFS(EUROSTAT_VBE_IND_2005!R$7:R$883,EUROSTAT_VBE_IND_2005!$B$7:$B$883,$D199,EUROSTAT_VBE_IND_2005!$C$7:$C$883,"*"&amp;RIGHT($A199,3)&amp;"*",EUROSTAT_VBE_IND_2005!$D$7:$D$883,"7100*"))/1000</f>
        <v>1.078</v>
      </c>
      <c r="V199" s="17">
        <f>(SUMIFS(EUROSTAT_VBE_IND_2005!S$7:S$883,EUROSTAT_VBE_IND_2005!$B$7:$B$883,$D199,EUROSTAT_VBE_IND_2005!$C$7:$C$883,"*"&amp;RIGHT($A199,3)&amp;"*",EUROSTAT_VBE_IND_2005!$D$7:$D$883,"7100*"))/1000</f>
        <v>0</v>
      </c>
      <c r="W199" s="17">
        <f>(SUMIFS(EUROSTAT_VBE_IND_2005!T$7:T$883,EUROSTAT_VBE_IND_2005!$B$7:$B$883,$D199,EUROSTAT_VBE_IND_2005!$C$7:$C$883,"*"&amp;RIGHT($A199,3)&amp;"*",EUROSTAT_VBE_IND_2005!$D$7:$D$883,"7100*"))/1000</f>
        <v>0</v>
      </c>
      <c r="X199" s="17">
        <f>(SUMIFS(EUROSTAT_VBE_IND_2005!U$7:U$883,EUROSTAT_VBE_IND_2005!$B$7:$B$883,$D199,EUROSTAT_VBE_IND_2005!$C$7:$C$883,"*"&amp;RIGHT($A199,3)&amp;"*",EUROSTAT_VBE_IND_2005!$D$7:$D$883,"7100*"))/1000</f>
        <v>0</v>
      </c>
      <c r="Y199" s="17">
        <f>(SUMIFS(EUROSTAT_VBE_IND_2005!V$7:V$883,EUROSTAT_VBE_IND_2005!$B$7:$B$883,$D199,EUROSTAT_VBE_IND_2005!$C$7:$C$883,"*"&amp;RIGHT($A199,3)&amp;"*",EUROSTAT_VBE_IND_2005!$D$7:$D$883,"7100*"))/1000</f>
        <v>0</v>
      </c>
      <c r="Z199" s="17">
        <f>(SUMIFS(EUROSTAT_VBE_IND_2005!W$7:W$883,EUROSTAT_VBE_IND_2005!$B$7:$B$883,$D199,EUROSTAT_VBE_IND_2005!$C$7:$C$883,"*"&amp;RIGHT($A199,3)&amp;"*",EUROSTAT_VBE_IND_2005!$D$7:$D$883,"7100*"))/1000</f>
        <v>0.722</v>
      </c>
      <c r="AA199" s="17">
        <f>(SUMIFS(EUROSTAT_VBE_IND_2005!X$7:X$883,EUROSTAT_VBE_IND_2005!$B$7:$B$883,$D199,EUROSTAT_VBE_IND_2005!$C$7:$C$883,"*"&amp;RIGHT($A199,3)&amp;"*",EUROSTAT_VBE_IND_2005!$D$7:$D$883,"7100*"))/1000</f>
        <v>0.183</v>
      </c>
      <c r="AB199" s="17">
        <f>(SUMIFS(EUROSTAT_VBE_IND_2005!AA$7:AA$883,EUROSTAT_VBE_IND_2005!$B$7:$B$883,$D199,EUROSTAT_VBE_IND_2005!$C$7:$C$883,"*"&amp;RIGHT($A199,3)&amp;"*",EUROSTAT_VBE_IND_2005!$D$7:$D$883,"7100*"))/1000</f>
        <v>0</v>
      </c>
      <c r="AC199" s="17">
        <f>(SUMIFS(EUROSTAT_VBE_IND_2005!AB$7:AB$883,EUROSTAT_VBE_IND_2005!$B$7:$B$883,$D199,EUROSTAT_VBE_IND_2005!$C$7:$C$883,"*"&amp;RIGHT($A199,3)&amp;"*",EUROSTAT_VBE_IND_2005!$D$7:$D$883,"7100*"))/1000</f>
        <v>0</v>
      </c>
      <c r="AD199" s="17">
        <f>(SUMIFS(EUROSTAT_VBE_IND_2005!AC$7:AC$883,EUROSTAT_VBE_IND_2005!$B$7:$B$883,$D199,EUROSTAT_VBE_IND_2005!$C$7:$C$883,"*"&amp;RIGHT($A199,3)&amp;"*",EUROSTAT_VBE_IND_2005!$D$7:$D$883,"7100*"))/1000</f>
        <v>0</v>
      </c>
      <c r="AE199" s="17">
        <f>(SUMIFS(EUROSTAT_VBE_IND_2005!AD$7:AD$883,EUROSTAT_VBE_IND_2005!$B$7:$B$883,$D199,EUROSTAT_VBE_IND_2005!$C$7:$C$883,"*"&amp;RIGHT($A199,3)&amp;"*",EUROSTAT_VBE_IND_2005!$D$7:$D$883,"7100*"))/1000</f>
        <v>2.701</v>
      </c>
      <c r="AF199" s="17">
        <f>(SUMIFS(EUROSTAT_VBE_IND_2005!AE$7:AE$883,EUROSTAT_VBE_IND_2005!$B$7:$B$883,$D199,EUROSTAT_VBE_IND_2005!$C$7:$C$883,"*"&amp;RIGHT($A199,3)&amp;"*",EUROSTAT_VBE_IND_2005!$D$7:$D$883,"7100*"))/1000</f>
        <v>1.416</v>
      </c>
      <c r="AG199" s="17">
        <f>(SUMIFS(EUROSTAT_VBE_IND_2005!AF$7:AF$883,EUROSTAT_VBE_IND_2005!$B$7:$B$883,$D199,EUROSTAT_VBE_IND_2005!$C$7:$C$883,"*"&amp;RIGHT($A199,3)&amp;"*",EUROSTAT_VBE_IND_2005!$D$7:$D$883,"7100*"))/1000</f>
        <v>0.105</v>
      </c>
      <c r="AH199" s="17">
        <f>(SUMIFS(EUROSTAT_VBE_IND_2005!AH$7:AH$883,EUROSTAT_VBE_IND_2005!$B$7:$B$883,$D199,EUROSTAT_VBE_IND_2005!$C$7:$C$883,"*"&amp;RIGHT($A199,3)&amp;"*",EUROSTAT_VBE_IND_2005!$D$7:$D$883,"7100*"))/1000</f>
        <v>0</v>
      </c>
      <c r="AI199" s="17">
        <f>(SUMIFS(EUROSTAT_VBE_IND_2005!AI$7:AI$883,EUROSTAT_VBE_IND_2005!$B$7:$B$883,$D199,EUROSTAT_VBE_IND_2005!$C$7:$C$883,"*"&amp;RIGHT($A199,3)&amp;"*",EUROSTAT_VBE_IND_2005!$D$7:$D$883,"7100*"))/1000</f>
        <v>0.424</v>
      </c>
      <c r="AJ199" s="17">
        <f>(SUMIFS(EUROSTAT_VBE_IND_2005!AJ$7:AJ$883,EUROSTAT_VBE_IND_2005!$B$7:$B$883,$D199,EUROSTAT_VBE_IND_2005!$C$7:$C$883,"*"&amp;RIGHT($A199,3)&amp;"*",EUROSTAT_VBE_IND_2005!$D$7:$D$883,"7100*"))/1000</f>
        <v>0.14</v>
      </c>
      <c r="AK199" s="17">
        <f>(SUMIFS(EUROSTAT_VBE_IND_2005!AK$7:AK$883,EUROSTAT_VBE_IND_2005!$B$7:$B$883,$D199,EUROSTAT_VBE_IND_2005!$C$7:$C$883,"*"&amp;RIGHT($A199,3)&amp;"*",EUROSTAT_VBE_IND_2005!$D$7:$D$883,"7100*"))/1000</f>
        <v>0</v>
      </c>
      <c r="AL199" s="198"/>
      <c r="AM199" s="198"/>
      <c r="AN199" s="198"/>
      <c r="AO199" s="17">
        <f>(SUMIFS(EUROSTAT_VBE_IND_2005!Y$7:Y$883,EUROSTAT_VBE_IND_2005!$B$7:$B$883,$D199,EUROSTAT_VBE_IND_2005!$C$7:$C$883,"*"&amp;RIGHT($A199,3)&amp;"*",EUROSTAT_VBE_IND_2005!$D$7:$D$883,"7100*"))/1000</f>
        <v>0</v>
      </c>
      <c r="AP199" s="17">
        <f>(SUMIFS(EUROSTAT_VBE_IND_2005!Z$7:Z$883,EUROSTAT_VBE_IND_2005!$B$7:$B$883,$D199,EUROSTAT_VBE_IND_2005!$C$7:$C$883,"*"&amp;RIGHT($A199,3)&amp;"*",EUROSTAT_VBE_IND_2005!$D$7:$D$883,"7100*"))/1000</f>
        <v>0</v>
      </c>
      <c r="AQ199" s="17">
        <f>(SUMIFS(EUROSTAT_VBE_IND_2005!AG$7:AG$883,EUROSTAT_VBE_IND_2005!$B$7:$B$883,$D199,EUROSTAT_VBE_IND_2005!$C$7:$C$883,"*"&amp;RIGHT($A199,3)&amp;"*",EUROSTAT_VBE_IND_2005!$D$7:$D$883,"7100*"))/1000</f>
        <v>0</v>
      </c>
    </row>
    <row r="200" spans="1:43">
      <c r="A200" t="str">
        <f>LEFT(EUROSTAT_VBE_IND_2005!$C$241,8)</f>
        <v>B_101820</v>
      </c>
      <c r="B200" s="28" t="s">
        <v>300</v>
      </c>
      <c r="C200" t="s">
        <v>293</v>
      </c>
      <c r="D200" t="s">
        <v>55</v>
      </c>
      <c r="E200" t="s">
        <v>247</v>
      </c>
      <c r="F200" t="s">
        <v>267</v>
      </c>
      <c r="G200" s="17">
        <f>(SUMIFS(EUROSTAT_VBE_IND_2005!E$7:E$883,EUROSTAT_VBE_IND_2005!$B$7:$B$883,$D200,EUROSTAT_VBE_IND_2005!$C$7:$C$883,"*"&amp;RIGHT($A200,3)&amp;"*",EUROSTAT_VBE_IND_2005!$D$7:$D$883,"6000*"))/1000</f>
        <v>7.024</v>
      </c>
      <c r="H200" s="17">
        <f>(SUMIFS(EUROSTAT_VBE_IND_2005!F$7:F$883,EUROSTAT_VBE_IND_2005!$B$7:$B$883,$D200,EUROSTAT_VBE_IND_2005!$C$7:$C$883,"*"&amp;RIGHT($A200,3)&amp;"*",EUROSTAT_VBE_IND_2005!$D$7:$D$883,"6000*"))/1000</f>
        <v>8.37</v>
      </c>
      <c r="I200" s="17">
        <f>(SUMIFS(EUROSTAT_VBE_IND_2005!G$7:G$883,EUROSTAT_VBE_IND_2005!$B$7:$B$883,$D200,EUROSTAT_VBE_IND_2005!$C$7:$C$883,"*"&amp;RIGHT($A200,3)&amp;"*",EUROSTAT_VBE_IND_2005!$D$7:$D$883,"6000*"))/1000</f>
        <v>2.844</v>
      </c>
      <c r="J200" s="198"/>
      <c r="K200" s="17">
        <f>(SUMIFS(EUROSTAT_VBE_IND_2005!H$7:H$883,EUROSTAT_VBE_IND_2005!$B$7:$B$883,$D200,EUROSTAT_VBE_IND_2005!$C$7:$C$883,"*"&amp;RIGHT($A200,3)&amp;"*",EUROSTAT_VBE_IND_2005!$D$7:$D$883,"6000*"))/1000</f>
        <v>0.796</v>
      </c>
      <c r="L200" s="17">
        <f>(SUMIFS(EUROSTAT_VBE_IND_2005!I$7:I$883,EUROSTAT_VBE_IND_2005!$B$7:$B$883,$D200,EUROSTAT_VBE_IND_2005!$C$7:$C$883,"*"&amp;RIGHT($A200,3)&amp;"*",EUROSTAT_VBE_IND_2005!$D$7:$D$883,"6000*"))/1000</f>
        <v>9.133</v>
      </c>
      <c r="M200" s="17">
        <f>(SUMIFS(EUROSTAT_VBE_IND_2005!J$7:J$883,EUROSTAT_VBE_IND_2005!$B$7:$B$883,$D200,EUROSTAT_VBE_IND_2005!$C$7:$C$883,"*"&amp;RIGHT($A200,3)&amp;"*",EUROSTAT_VBE_IND_2005!$D$7:$D$883,"6000*"))/1000</f>
        <v>44.852</v>
      </c>
      <c r="N200" s="17">
        <f>(SUMIFS(EUROSTAT_VBE_IND_2005!K$7:K$883,EUROSTAT_VBE_IND_2005!$B$7:$B$883,$D200,EUROSTAT_VBE_IND_2005!$C$7:$C$883,"*"&amp;RIGHT($A200,3)&amp;"*",EUROSTAT_VBE_IND_2005!$D$7:$D$883,"6000*"))/1000</f>
        <v>3.395</v>
      </c>
      <c r="O200" s="17">
        <f>(SUMIFS(EUROSTAT_VBE_IND_2005!L$7:L$883,EUROSTAT_VBE_IND_2005!$B$7:$B$883,$D200,EUROSTAT_VBE_IND_2005!$C$7:$C$883,"*"&amp;RIGHT($A200,3)&amp;"*",EUROSTAT_VBE_IND_2005!$D$7:$D$883,"6000*"))/1000</f>
        <v>0.738</v>
      </c>
      <c r="P200" s="17">
        <f>(SUMIFS(EUROSTAT_VBE_IND_2005!M$7:M$883,EUROSTAT_VBE_IND_2005!$B$7:$B$883,$D200,EUROSTAT_VBE_IND_2005!$C$7:$C$883,"*"&amp;RIGHT($A200,3)&amp;"*",EUROSTAT_VBE_IND_2005!$D$7:$D$883,"6000*"))/1000</f>
        <v>8.665</v>
      </c>
      <c r="Q200" s="17">
        <f>(SUMIFS(EUROSTAT_VBE_IND_2005!N$7:N$883,EUROSTAT_VBE_IND_2005!$B$7:$B$883,$D200,EUROSTAT_VBE_IND_2005!$C$7:$C$883,"*"&amp;RIGHT($A200,3)&amp;"*",EUROSTAT_VBE_IND_2005!$D$7:$D$883,"6000*"))/1000</f>
        <v>47.873</v>
      </c>
      <c r="R200" s="17">
        <f>(SUMIFS(EUROSTAT_VBE_IND_2005!O$7:O$883,EUROSTAT_VBE_IND_2005!$B$7:$B$883,$D200,EUROSTAT_VBE_IND_2005!$C$7:$C$883,"*"&amp;RIGHT($A200,3)&amp;"*",EUROSTAT_VBE_IND_2005!$D$7:$D$883,"6000*"))/1000</f>
        <v>3.532</v>
      </c>
      <c r="S200" s="17">
        <f>(SUMIFS(EUROSTAT_VBE_IND_2005!P$7:P$883,EUROSTAT_VBE_IND_2005!$B$7:$B$883,$D200,EUROSTAT_VBE_IND_2005!$C$7:$C$883,"*"&amp;RIGHT($A200,3)&amp;"*",EUROSTAT_VBE_IND_2005!$D$7:$D$883,"6000*"))/1000</f>
        <v>31.795</v>
      </c>
      <c r="T200" s="17">
        <f>(SUMIFS(EUROSTAT_VBE_IND_2005!Q$7:Q$883,EUROSTAT_VBE_IND_2005!$B$7:$B$883,$D200,EUROSTAT_VBE_IND_2005!$C$7:$C$883,"*"&amp;RIGHT($A200,3)&amp;"*",EUROSTAT_VBE_IND_2005!$D$7:$D$883,"6000*"))/1000</f>
        <v>2.466</v>
      </c>
      <c r="U200" s="17">
        <f>(SUMIFS(EUROSTAT_VBE_IND_2005!R$7:R$883,EUROSTAT_VBE_IND_2005!$B$7:$B$883,$D200,EUROSTAT_VBE_IND_2005!$C$7:$C$883,"*"&amp;RIGHT($A200,3)&amp;"*",EUROSTAT_VBE_IND_2005!$D$7:$D$883,"6000*"))/1000</f>
        <v>3.287</v>
      </c>
      <c r="V200" s="17">
        <f>(SUMIFS(EUROSTAT_VBE_IND_2005!S$7:S$883,EUROSTAT_VBE_IND_2005!$B$7:$B$883,$D200,EUROSTAT_VBE_IND_2005!$C$7:$C$883,"*"&amp;RIGHT($A200,3)&amp;"*",EUROSTAT_VBE_IND_2005!$D$7:$D$883,"6000*"))/1000</f>
        <v>2.056</v>
      </c>
      <c r="W200" s="17">
        <f>(SUMIFS(EUROSTAT_VBE_IND_2005!T$7:T$883,EUROSTAT_VBE_IND_2005!$B$7:$B$883,$D200,EUROSTAT_VBE_IND_2005!$C$7:$C$883,"*"&amp;RIGHT($A200,3)&amp;"*",EUROSTAT_VBE_IND_2005!$D$7:$D$883,"6000*"))/1000</f>
        <v>0.162</v>
      </c>
      <c r="X200" s="17">
        <f>(SUMIFS(EUROSTAT_VBE_IND_2005!U$7:U$883,EUROSTAT_VBE_IND_2005!$B$7:$B$883,$D200,EUROSTAT_VBE_IND_2005!$C$7:$C$883,"*"&amp;RIGHT($A200,3)&amp;"*",EUROSTAT_VBE_IND_2005!$D$7:$D$883,"6000*"))/1000</f>
        <v>52.841</v>
      </c>
      <c r="Y200" s="17">
        <f>(SUMIFS(EUROSTAT_VBE_IND_2005!V$7:V$883,EUROSTAT_VBE_IND_2005!$B$7:$B$883,$D200,EUROSTAT_VBE_IND_2005!$C$7:$C$883,"*"&amp;RIGHT($A200,3)&amp;"*",EUROSTAT_VBE_IND_2005!$D$7:$D$883,"6000*"))/1000</f>
        <v>0.828</v>
      </c>
      <c r="Z200" s="17">
        <f>(SUMIFS(EUROSTAT_VBE_IND_2005!W$7:W$883,EUROSTAT_VBE_IND_2005!$B$7:$B$883,$D200,EUROSTAT_VBE_IND_2005!$C$7:$C$883,"*"&amp;RIGHT($A200,3)&amp;"*",EUROSTAT_VBE_IND_2005!$D$7:$D$883,"6000*"))/1000</f>
        <v>0.742</v>
      </c>
      <c r="AA200" s="17">
        <f>(SUMIFS(EUROSTAT_VBE_IND_2005!X$7:X$883,EUROSTAT_VBE_IND_2005!$B$7:$B$883,$D200,EUROSTAT_VBE_IND_2005!$C$7:$C$883,"*"&amp;RIGHT($A200,3)&amp;"*",EUROSTAT_VBE_IND_2005!$D$7:$D$883,"6000*"))/1000</f>
        <v>0.59</v>
      </c>
      <c r="AB200" s="17">
        <f>(SUMIFS(EUROSTAT_VBE_IND_2005!AA$7:AA$883,EUROSTAT_VBE_IND_2005!$B$7:$B$883,$D200,EUROSTAT_VBE_IND_2005!$C$7:$C$883,"*"&amp;RIGHT($A200,3)&amp;"*",EUROSTAT_VBE_IND_2005!$D$7:$D$883,"6000*"))/1000</f>
        <v>0</v>
      </c>
      <c r="AC200" s="17">
        <f>(SUMIFS(EUROSTAT_VBE_IND_2005!AB$7:AB$883,EUROSTAT_VBE_IND_2005!$B$7:$B$883,$D200,EUROSTAT_VBE_IND_2005!$C$7:$C$883,"*"&amp;RIGHT($A200,3)&amp;"*",EUROSTAT_VBE_IND_2005!$D$7:$D$883,"6000*"))/1000</f>
        <v>5.177</v>
      </c>
      <c r="AD200" s="17">
        <f>(SUMIFS(EUROSTAT_VBE_IND_2005!AC$7:AC$883,EUROSTAT_VBE_IND_2005!$B$7:$B$883,$D200,EUROSTAT_VBE_IND_2005!$C$7:$C$883,"*"&amp;RIGHT($A200,3)&amp;"*",EUROSTAT_VBE_IND_2005!$D$7:$D$883,"6000*"))/1000</f>
        <v>3.19</v>
      </c>
      <c r="AE200" s="17">
        <f>(SUMIFS(EUROSTAT_VBE_IND_2005!AD$7:AD$883,EUROSTAT_VBE_IND_2005!$B$7:$B$883,$D200,EUROSTAT_VBE_IND_2005!$C$7:$C$883,"*"&amp;RIGHT($A200,3)&amp;"*",EUROSTAT_VBE_IND_2005!$D$7:$D$883,"6000*"))/1000</f>
        <v>12.528</v>
      </c>
      <c r="AF200" s="17">
        <f>(SUMIFS(EUROSTAT_VBE_IND_2005!AE$7:AE$883,EUROSTAT_VBE_IND_2005!$B$7:$B$883,$D200,EUROSTAT_VBE_IND_2005!$C$7:$C$883,"*"&amp;RIGHT($A200,3)&amp;"*",EUROSTAT_VBE_IND_2005!$D$7:$D$883,"6000*"))/1000</f>
        <v>8.41</v>
      </c>
      <c r="AG200" s="17">
        <f>(SUMIFS(EUROSTAT_VBE_IND_2005!AF$7:AF$883,EUROSTAT_VBE_IND_2005!$B$7:$B$883,$D200,EUROSTAT_VBE_IND_2005!$C$7:$C$883,"*"&amp;RIGHT($A200,3)&amp;"*",EUROSTAT_VBE_IND_2005!$D$7:$D$883,"6000*"))/1000</f>
        <v>7.517</v>
      </c>
      <c r="AH200" s="17">
        <f>(SUMIFS(EUROSTAT_VBE_IND_2005!AH$7:AH$883,EUROSTAT_VBE_IND_2005!$B$7:$B$883,$D200,EUROSTAT_VBE_IND_2005!$C$7:$C$883,"*"&amp;RIGHT($A200,3)&amp;"*",EUROSTAT_VBE_IND_2005!$D$7:$D$883,"6000*"))/1000</f>
        <v>3.762</v>
      </c>
      <c r="AI200" s="17">
        <f>(SUMIFS(EUROSTAT_VBE_IND_2005!AI$7:AI$883,EUROSTAT_VBE_IND_2005!$B$7:$B$883,$D200,EUROSTAT_VBE_IND_2005!$C$7:$C$883,"*"&amp;RIGHT($A200,3)&amp;"*",EUROSTAT_VBE_IND_2005!$D$7:$D$883,"6000*"))/1000</f>
        <v>1.66</v>
      </c>
      <c r="AJ200" s="17">
        <f>(SUMIFS(EUROSTAT_VBE_IND_2005!AJ$7:AJ$883,EUROSTAT_VBE_IND_2005!$B$7:$B$883,$D200,EUROSTAT_VBE_IND_2005!$C$7:$C$883,"*"&amp;RIGHT($A200,3)&amp;"*",EUROSTAT_VBE_IND_2005!$D$7:$D$883,"6000*"))/1000</f>
        <v>2.88</v>
      </c>
      <c r="AK200" s="17">
        <f>(SUMIFS(EUROSTAT_VBE_IND_2005!AK$7:AK$883,EUROSTAT_VBE_IND_2005!$B$7:$B$883,$D200,EUROSTAT_VBE_IND_2005!$C$7:$C$883,"*"&amp;RIGHT($A200,3)&amp;"*",EUROSTAT_VBE_IND_2005!$D$7:$D$883,"6000*"))/1000</f>
        <v>28.721</v>
      </c>
      <c r="AL200" s="198"/>
      <c r="AM200" s="198"/>
      <c r="AN200" s="198"/>
      <c r="AO200" s="17">
        <f>(SUMIFS(EUROSTAT_VBE_IND_2005!Y$7:Y$883,EUROSTAT_VBE_IND_2005!$B$7:$B$883,$D200,EUROSTAT_VBE_IND_2005!$C$7:$C$883,"*"&amp;RIGHT($A200,3)&amp;"*",EUROSTAT_VBE_IND_2005!$D$7:$D$883,"6000*"))/1000</f>
        <v>0.011</v>
      </c>
      <c r="AP200" s="17">
        <f>(SUMIFS(EUROSTAT_VBE_IND_2005!Z$7:Z$883,EUROSTAT_VBE_IND_2005!$B$7:$B$883,$D200,EUROSTAT_VBE_IND_2005!$C$7:$C$883,"*"&amp;RIGHT($A200,3)&amp;"*",EUROSTAT_VBE_IND_2005!$D$7:$D$883,"6000*"))/1000</f>
        <v>0.522</v>
      </c>
      <c r="AQ200" s="17">
        <f>(SUMIFS(EUROSTAT_VBE_IND_2005!AG$7:AG$883,EUROSTAT_VBE_IND_2005!$B$7:$B$883,$D200,EUROSTAT_VBE_IND_2005!$C$7:$C$883,"*"&amp;RIGHT($A200,3)&amp;"*",EUROSTAT_VBE_IND_2005!$D$7:$D$883,"6000*"))/1000</f>
        <v>2.412</v>
      </c>
    </row>
    <row r="201" spans="1:43">
      <c r="A201" t="str">
        <f>LEFT(EUROSTAT_VBE_IND_2005!$C$241,8)</f>
        <v>B_101820</v>
      </c>
      <c r="B201" s="28" t="s">
        <v>300</v>
      </c>
      <c r="C201" t="s">
        <v>293</v>
      </c>
      <c r="D201" t="s">
        <v>55</v>
      </c>
      <c r="E201" t="s">
        <v>248</v>
      </c>
      <c r="F201" t="s">
        <v>268</v>
      </c>
      <c r="G201" s="17">
        <f>(SUMIFS(EUROSTAT_VBE_IND_2005!E$7:E$883,EUROSTAT_VBE_IND_2005!$B$7:$B$883,$D201,EUROSTAT_VBE_IND_2005!$C$7:$C$883,"*"&amp;RIGHT($A201,3)&amp;"*",EUROSTAT_VBE_IND_2005!$D$7:$D$883,"5200*"))/1000</f>
        <v>0.025</v>
      </c>
      <c r="H201" s="17">
        <f>(SUMIFS(EUROSTAT_VBE_IND_2005!F$7:F$883,EUROSTAT_VBE_IND_2005!$B$7:$B$883,$D201,EUROSTAT_VBE_IND_2005!$C$7:$C$883,"*"&amp;RIGHT($A201,3)&amp;"*",EUROSTAT_VBE_IND_2005!$D$7:$D$883,"5200*"))/1000</f>
        <v>0</v>
      </c>
      <c r="I201" s="17">
        <f>(SUMIFS(EUROSTAT_VBE_IND_2005!G$7:G$883,EUROSTAT_VBE_IND_2005!$B$7:$B$883,$D201,EUROSTAT_VBE_IND_2005!$C$7:$C$883,"*"&amp;RIGHT($A201,3)&amp;"*",EUROSTAT_VBE_IND_2005!$D$7:$D$883,"5200*"))/1000</f>
        <v>0.014</v>
      </c>
      <c r="J201" s="198"/>
      <c r="K201" s="17">
        <f>(SUMIFS(EUROSTAT_VBE_IND_2005!H$7:H$883,EUROSTAT_VBE_IND_2005!$B$7:$B$883,$D201,EUROSTAT_VBE_IND_2005!$C$7:$C$883,"*"&amp;RIGHT($A201,3)&amp;"*",EUROSTAT_VBE_IND_2005!$D$7:$D$883,"5200*"))/1000</f>
        <v>0</v>
      </c>
      <c r="L201" s="17">
        <f>(SUMIFS(EUROSTAT_VBE_IND_2005!I$7:I$883,EUROSTAT_VBE_IND_2005!$B$7:$B$883,$D201,EUROSTAT_VBE_IND_2005!$C$7:$C$883,"*"&amp;RIGHT($A201,3)&amp;"*",EUROSTAT_VBE_IND_2005!$D$7:$D$883,"5200*"))/1000</f>
        <v>1.081</v>
      </c>
      <c r="M201" s="17">
        <f>(SUMIFS(EUROSTAT_VBE_IND_2005!J$7:J$883,EUROSTAT_VBE_IND_2005!$B$7:$B$883,$D201,EUROSTAT_VBE_IND_2005!$C$7:$C$883,"*"&amp;RIGHT($A201,3)&amp;"*",EUROSTAT_VBE_IND_2005!$D$7:$D$883,"5200*"))/1000</f>
        <v>0.619</v>
      </c>
      <c r="N201" s="17">
        <f>(SUMIFS(EUROSTAT_VBE_IND_2005!K$7:K$883,EUROSTAT_VBE_IND_2005!$B$7:$B$883,$D201,EUROSTAT_VBE_IND_2005!$C$7:$C$883,"*"&amp;RIGHT($A201,3)&amp;"*",EUROSTAT_VBE_IND_2005!$D$7:$D$883,"5200*"))/1000</f>
        <v>0.627</v>
      </c>
      <c r="O201" s="17">
        <f>(SUMIFS(EUROSTAT_VBE_IND_2005!L$7:L$883,EUROSTAT_VBE_IND_2005!$B$7:$B$883,$D201,EUROSTAT_VBE_IND_2005!$C$7:$C$883,"*"&amp;RIGHT($A201,3)&amp;"*",EUROSTAT_VBE_IND_2005!$D$7:$D$883,"5200*"))/1000</f>
        <v>0.14</v>
      </c>
      <c r="P201" s="17">
        <f>(SUMIFS(EUROSTAT_VBE_IND_2005!M$7:M$883,EUROSTAT_VBE_IND_2005!$B$7:$B$883,$D201,EUROSTAT_VBE_IND_2005!$C$7:$C$883,"*"&amp;RIGHT($A201,3)&amp;"*",EUROSTAT_VBE_IND_2005!$D$7:$D$883,"5200*"))/1000</f>
        <v>0</v>
      </c>
      <c r="Q201" s="17">
        <f>(SUMIFS(EUROSTAT_VBE_IND_2005!N$7:N$883,EUROSTAT_VBE_IND_2005!$B$7:$B$883,$D201,EUROSTAT_VBE_IND_2005!$C$7:$C$883,"*"&amp;RIGHT($A201,3)&amp;"*",EUROSTAT_VBE_IND_2005!$D$7:$D$883,"5200*"))/1000</f>
        <v>0</v>
      </c>
      <c r="R201" s="17">
        <f>(SUMIFS(EUROSTAT_VBE_IND_2005!O$7:O$883,EUROSTAT_VBE_IND_2005!$B$7:$B$883,$D201,EUROSTAT_VBE_IND_2005!$C$7:$C$883,"*"&amp;RIGHT($A201,3)&amp;"*",EUROSTAT_VBE_IND_2005!$D$7:$D$883,"5200*"))/1000</f>
        <v>0</v>
      </c>
      <c r="S201" s="17">
        <f>(SUMIFS(EUROSTAT_VBE_IND_2005!P$7:P$883,EUROSTAT_VBE_IND_2005!$B$7:$B$883,$D201,EUROSTAT_VBE_IND_2005!$C$7:$C$883,"*"&amp;RIGHT($A201,3)&amp;"*",EUROSTAT_VBE_IND_2005!$D$7:$D$883,"5200*"))/1000</f>
        <v>0</v>
      </c>
      <c r="T201" s="17">
        <f>(SUMIFS(EUROSTAT_VBE_IND_2005!Q$7:Q$883,EUROSTAT_VBE_IND_2005!$B$7:$B$883,$D201,EUROSTAT_VBE_IND_2005!$C$7:$C$883,"*"&amp;RIGHT($A201,3)&amp;"*",EUROSTAT_VBE_IND_2005!$D$7:$D$883,"5200*"))/1000</f>
        <v>0.001</v>
      </c>
      <c r="U201" s="17">
        <f>(SUMIFS(EUROSTAT_VBE_IND_2005!R$7:R$883,EUROSTAT_VBE_IND_2005!$B$7:$B$883,$D201,EUROSTAT_VBE_IND_2005!$C$7:$C$883,"*"&amp;RIGHT($A201,3)&amp;"*",EUROSTAT_VBE_IND_2005!$D$7:$D$883,"5200*"))/1000</f>
        <v>0.244</v>
      </c>
      <c r="V201" s="17">
        <f>(SUMIFS(EUROSTAT_VBE_IND_2005!S$7:S$883,EUROSTAT_VBE_IND_2005!$B$7:$B$883,$D201,EUROSTAT_VBE_IND_2005!$C$7:$C$883,"*"&amp;RIGHT($A201,3)&amp;"*",EUROSTAT_VBE_IND_2005!$D$7:$D$883,"5200*"))/1000</f>
        <v>0</v>
      </c>
      <c r="W201" s="17">
        <f>(SUMIFS(EUROSTAT_VBE_IND_2005!T$7:T$883,EUROSTAT_VBE_IND_2005!$B$7:$B$883,$D201,EUROSTAT_VBE_IND_2005!$C$7:$C$883,"*"&amp;RIGHT($A201,3)&amp;"*",EUROSTAT_VBE_IND_2005!$D$7:$D$883,"5200*"))/1000</f>
        <v>0</v>
      </c>
      <c r="X201" s="17">
        <f>(SUMIFS(EUROSTAT_VBE_IND_2005!U$7:U$883,EUROSTAT_VBE_IND_2005!$B$7:$B$883,$D201,EUROSTAT_VBE_IND_2005!$C$7:$C$883,"*"&amp;RIGHT($A201,3)&amp;"*",EUROSTAT_VBE_IND_2005!$D$7:$D$883,"5200*"))/1000</f>
        <v>4.192</v>
      </c>
      <c r="Y201" s="17">
        <f>(SUMIFS(EUROSTAT_VBE_IND_2005!V$7:V$883,EUROSTAT_VBE_IND_2005!$B$7:$B$883,$D201,EUROSTAT_VBE_IND_2005!$C$7:$C$883,"*"&amp;RIGHT($A201,3)&amp;"*",EUROSTAT_VBE_IND_2005!$D$7:$D$883,"5200*"))/1000</f>
        <v>0.03</v>
      </c>
      <c r="Z201" s="17">
        <f>(SUMIFS(EUROSTAT_VBE_IND_2005!W$7:W$883,EUROSTAT_VBE_IND_2005!$B$7:$B$883,$D201,EUROSTAT_VBE_IND_2005!$C$7:$C$883,"*"&amp;RIGHT($A201,3)&amp;"*",EUROSTAT_VBE_IND_2005!$D$7:$D$883,"5200*"))/1000</f>
        <v>0</v>
      </c>
      <c r="AA201" s="17">
        <f>(SUMIFS(EUROSTAT_VBE_IND_2005!X$7:X$883,EUROSTAT_VBE_IND_2005!$B$7:$B$883,$D201,EUROSTAT_VBE_IND_2005!$C$7:$C$883,"*"&amp;RIGHT($A201,3)&amp;"*",EUROSTAT_VBE_IND_2005!$D$7:$D$883,"5200*"))/1000</f>
        <v>0.022</v>
      </c>
      <c r="AB201" s="17">
        <f>(SUMIFS(EUROSTAT_VBE_IND_2005!AA$7:AA$883,EUROSTAT_VBE_IND_2005!$B$7:$B$883,$D201,EUROSTAT_VBE_IND_2005!$C$7:$C$883,"*"&amp;RIGHT($A201,3)&amp;"*",EUROSTAT_VBE_IND_2005!$D$7:$D$883,"5200*"))/1000</f>
        <v>0</v>
      </c>
      <c r="AC201" s="17">
        <f>(SUMIFS(EUROSTAT_VBE_IND_2005!AB$7:AB$883,EUROSTAT_VBE_IND_2005!$B$7:$B$883,$D201,EUROSTAT_VBE_IND_2005!$C$7:$C$883,"*"&amp;RIGHT($A201,3)&amp;"*",EUROSTAT_VBE_IND_2005!$D$7:$D$883,"5200*"))/1000</f>
        <v>0.116</v>
      </c>
      <c r="AD201" s="17">
        <f>(SUMIFS(EUROSTAT_VBE_IND_2005!AC$7:AC$883,EUROSTAT_VBE_IND_2005!$B$7:$B$883,$D201,EUROSTAT_VBE_IND_2005!$C$7:$C$883,"*"&amp;RIGHT($A201,3)&amp;"*",EUROSTAT_VBE_IND_2005!$D$7:$D$883,"5200*"))/1000</f>
        <v>0.014</v>
      </c>
      <c r="AE201" s="17">
        <f>(SUMIFS(EUROSTAT_VBE_IND_2005!AD$7:AD$883,EUROSTAT_VBE_IND_2005!$B$7:$B$883,$D201,EUROSTAT_VBE_IND_2005!$C$7:$C$883,"*"&amp;RIGHT($A201,3)&amp;"*",EUROSTAT_VBE_IND_2005!$D$7:$D$883,"5200*"))/1000</f>
        <v>1.482</v>
      </c>
      <c r="AF201" s="17">
        <f>(SUMIFS(EUROSTAT_VBE_IND_2005!AE$7:AE$883,EUROSTAT_VBE_IND_2005!$B$7:$B$883,$D201,EUROSTAT_VBE_IND_2005!$C$7:$C$883,"*"&amp;RIGHT($A201,3)&amp;"*",EUROSTAT_VBE_IND_2005!$D$7:$D$883,"5200*"))/1000</f>
        <v>0.224</v>
      </c>
      <c r="AG201" s="17">
        <f>(SUMIFS(EUROSTAT_VBE_IND_2005!AF$7:AF$883,EUROSTAT_VBE_IND_2005!$B$7:$B$883,$D201,EUROSTAT_VBE_IND_2005!$C$7:$C$883,"*"&amp;RIGHT($A201,3)&amp;"*",EUROSTAT_VBE_IND_2005!$D$7:$D$883,"5200*"))/1000</f>
        <v>1.052</v>
      </c>
      <c r="AH201" s="17">
        <f>(SUMIFS(EUROSTAT_VBE_IND_2005!AH$7:AH$883,EUROSTAT_VBE_IND_2005!$B$7:$B$883,$D201,EUROSTAT_VBE_IND_2005!$C$7:$C$883,"*"&amp;RIGHT($A201,3)&amp;"*",EUROSTAT_VBE_IND_2005!$D$7:$D$883,"5200*"))/1000</f>
        <v>0</v>
      </c>
      <c r="AI201" s="17">
        <f>(SUMIFS(EUROSTAT_VBE_IND_2005!AI$7:AI$883,EUROSTAT_VBE_IND_2005!$B$7:$B$883,$D201,EUROSTAT_VBE_IND_2005!$C$7:$C$883,"*"&amp;RIGHT($A201,3)&amp;"*",EUROSTAT_VBE_IND_2005!$D$7:$D$883,"5200*"))/1000</f>
        <v>0</v>
      </c>
      <c r="AJ201" s="17">
        <f>(SUMIFS(EUROSTAT_VBE_IND_2005!AJ$7:AJ$883,EUROSTAT_VBE_IND_2005!$B$7:$B$883,$D201,EUROSTAT_VBE_IND_2005!$C$7:$C$883,"*"&amp;RIGHT($A201,3)&amp;"*",EUROSTAT_VBE_IND_2005!$D$7:$D$883,"5200*"))/1000</f>
        <v>0.13</v>
      </c>
      <c r="AK201" s="17">
        <f>(SUMIFS(EUROSTAT_VBE_IND_2005!AK$7:AK$883,EUROSTAT_VBE_IND_2005!$B$7:$B$883,$D201,EUROSTAT_VBE_IND_2005!$C$7:$C$883,"*"&amp;RIGHT($A201,3)&amp;"*",EUROSTAT_VBE_IND_2005!$D$7:$D$883,"5200*"))/1000</f>
        <v>0</v>
      </c>
      <c r="AL201" s="198"/>
      <c r="AM201" s="198"/>
      <c r="AN201" s="198"/>
      <c r="AO201" s="17">
        <f>(SUMIFS(EUROSTAT_VBE_IND_2005!Y$7:Y$883,EUROSTAT_VBE_IND_2005!$B$7:$B$883,$D201,EUROSTAT_VBE_IND_2005!$C$7:$C$883,"*"&amp;RIGHT($A201,3)&amp;"*",EUROSTAT_VBE_IND_2005!$D$7:$D$883,"5200*"))/1000</f>
        <v>0</v>
      </c>
      <c r="AP201" s="17">
        <f>(SUMIFS(EUROSTAT_VBE_IND_2005!Z$7:Z$883,EUROSTAT_VBE_IND_2005!$B$7:$B$883,$D201,EUROSTAT_VBE_IND_2005!$C$7:$C$883,"*"&amp;RIGHT($A201,3)&amp;"*",EUROSTAT_VBE_IND_2005!$D$7:$D$883,"5200*"))/1000</f>
        <v>0.214</v>
      </c>
      <c r="AQ201" s="17">
        <f>(SUMIFS(EUROSTAT_VBE_IND_2005!AG$7:AG$883,EUROSTAT_VBE_IND_2005!$B$7:$B$883,$D201,EUROSTAT_VBE_IND_2005!$C$7:$C$883,"*"&amp;RIGHT($A201,3)&amp;"*",EUROSTAT_VBE_IND_2005!$D$7:$D$883,"5200*"))/1000</f>
        <v>0.054</v>
      </c>
    </row>
    <row r="202" spans="6:43">
      <c r="F202" s="241" t="s">
        <v>192</v>
      </c>
      <c r="G202" s="795">
        <f>SUM(G182:G201)</f>
        <v>37.6</v>
      </c>
      <c r="H202" s="795">
        <f t="shared" ref="H202:AK202" si="7">SUM(H182:H201)</f>
        <v>52.283</v>
      </c>
      <c r="I202" s="795">
        <f t="shared" si="7"/>
        <v>25.712</v>
      </c>
      <c r="J202" s="875"/>
      <c r="K202" s="795">
        <f t="shared" si="7"/>
        <v>8.868</v>
      </c>
      <c r="L202" s="795">
        <f t="shared" si="7"/>
        <v>49.043</v>
      </c>
      <c r="M202" s="795">
        <f t="shared" si="7"/>
        <v>276.374</v>
      </c>
      <c r="N202" s="795">
        <f t="shared" si="7"/>
        <v>26.314</v>
      </c>
      <c r="O202" s="795">
        <f t="shared" si="7"/>
        <v>5.398</v>
      </c>
      <c r="P202" s="795">
        <f t="shared" si="7"/>
        <v>46.949</v>
      </c>
      <c r="Q202" s="795">
        <f t="shared" si="7"/>
        <v>315.165</v>
      </c>
      <c r="R202" s="795">
        <f t="shared" si="7"/>
        <v>17.46</v>
      </c>
      <c r="S202" s="795">
        <f t="shared" si="7"/>
        <v>169.843</v>
      </c>
      <c r="T202" s="795">
        <f t="shared" si="7"/>
        <v>21.839</v>
      </c>
      <c r="U202" s="795">
        <f t="shared" si="7"/>
        <v>26.645</v>
      </c>
      <c r="V202" s="795">
        <f t="shared" si="7"/>
        <v>21.981</v>
      </c>
      <c r="W202" s="795">
        <f t="shared" si="7"/>
        <v>0.555</v>
      </c>
      <c r="X202" s="795">
        <f t="shared" si="7"/>
        <v>372.33</v>
      </c>
      <c r="Y202" s="795">
        <f t="shared" si="7"/>
        <v>7.758</v>
      </c>
      <c r="Z202" s="795">
        <f t="shared" si="7"/>
        <v>6.446</v>
      </c>
      <c r="AA202" s="795">
        <f t="shared" si="7"/>
        <v>4.901</v>
      </c>
      <c r="AB202" s="795">
        <f t="shared" si="7"/>
        <v>0</v>
      </c>
      <c r="AC202" s="795">
        <f t="shared" si="7"/>
        <v>30.714</v>
      </c>
      <c r="AD202" s="795">
        <f t="shared" si="7"/>
        <v>11.061</v>
      </c>
      <c r="AE202" s="795">
        <f t="shared" si="7"/>
        <v>105.925</v>
      </c>
      <c r="AF202" s="795">
        <f t="shared" si="7"/>
        <v>84.352</v>
      </c>
      <c r="AG202" s="795">
        <f t="shared" si="7"/>
        <v>45.904</v>
      </c>
      <c r="AH202" s="795">
        <f t="shared" si="7"/>
        <v>18.493</v>
      </c>
      <c r="AI202" s="795">
        <f t="shared" si="7"/>
        <v>10.08</v>
      </c>
      <c r="AJ202" s="795">
        <f t="shared" si="7"/>
        <v>20.873</v>
      </c>
      <c r="AK202" s="795">
        <f t="shared" si="7"/>
        <v>124.966</v>
      </c>
      <c r="AL202" s="875"/>
      <c r="AM202" s="875"/>
      <c r="AN202" s="875"/>
      <c r="AO202" s="795">
        <f>SUM(AO182:AO201)</f>
        <v>0.103</v>
      </c>
      <c r="AP202" s="795">
        <f>SUM(AP182:AP201)</f>
        <v>4.708</v>
      </c>
      <c r="AQ202" s="795">
        <f>SUM(AQ182:AQ201)</f>
        <v>5.354</v>
      </c>
    </row>
    <row r="203" spans="1:43">
      <c r="A203" t="str">
        <f>LEFT(EUROSTAT_VBE_IND_2005!$C$241,8)</f>
        <v>B_101820</v>
      </c>
      <c r="B203" s="28" t="s">
        <v>300</v>
      </c>
      <c r="C203" t="s">
        <v>293</v>
      </c>
      <c r="D203" t="s">
        <v>55</v>
      </c>
      <c r="F203" s="241" t="s">
        <v>294</v>
      </c>
      <c r="G203" s="795">
        <f>(SUMIFS(EUROSTAT_VBE_IND_2005!E$7:E$883,EUROSTAT_VBE_IND_2005!$B$7:$B$883,$D201,EUROSTAT_VBE_IND_2005!$C$7:$C$883,"*"&amp;RIGHT($A201,3)&amp;"*",EUROSTAT_VBE_IND_2005!$D$7:$D$883,"*"))/1000</f>
        <v>37.6</v>
      </c>
      <c r="H203" s="795">
        <f>(SUMIFS(EUROSTAT_VBE_IND_2005!F$7:F$883,EUROSTAT_VBE_IND_2005!$B$7:$B$883,$D201,EUROSTAT_VBE_IND_2005!$C$7:$C$883,"*"&amp;RIGHT($A201,3)&amp;"*",EUROSTAT_VBE_IND_2005!$D$7:$D$883,"*"))/1000</f>
        <v>52.283</v>
      </c>
      <c r="I203" s="795">
        <f>(SUMIFS(EUROSTAT_VBE_IND_2005!G$7:G$883,EUROSTAT_VBE_IND_2005!$B$7:$B$883,$D201,EUROSTAT_VBE_IND_2005!$C$7:$C$883,"*"&amp;RIGHT($A201,3)&amp;"*",EUROSTAT_VBE_IND_2005!$D$7:$D$883,"*"))/1000</f>
        <v>25.712</v>
      </c>
      <c r="J203" s="875"/>
      <c r="K203" s="795">
        <f>(SUMIFS(EUROSTAT_VBE_IND_2005!H$7:H$883,EUROSTAT_VBE_IND_2005!$B$7:$B$883,$D201,EUROSTAT_VBE_IND_2005!$C$7:$C$883,"*"&amp;RIGHT($A201,3)&amp;"*",EUROSTAT_VBE_IND_2005!$D$7:$D$883,"*"))/1000</f>
        <v>8.868</v>
      </c>
      <c r="L203" s="795">
        <f>(SUMIFS(EUROSTAT_VBE_IND_2005!I$7:I$883,EUROSTAT_VBE_IND_2005!$B$7:$B$883,$D201,EUROSTAT_VBE_IND_2005!$C$7:$C$883,"*"&amp;RIGHT($A201,3)&amp;"*",EUROSTAT_VBE_IND_2005!$D$7:$D$883,"*"))/1000</f>
        <v>49.043</v>
      </c>
      <c r="M203" s="795">
        <f>(SUMIFS(EUROSTAT_VBE_IND_2005!J$7:J$883,EUROSTAT_VBE_IND_2005!$B$7:$B$883,$D201,EUROSTAT_VBE_IND_2005!$C$7:$C$883,"*"&amp;RIGHT($A201,3)&amp;"*",EUROSTAT_VBE_IND_2005!$D$7:$D$883,"*"))/1000</f>
        <v>276.374</v>
      </c>
      <c r="N203" s="795">
        <f>(SUMIFS(EUROSTAT_VBE_IND_2005!K$7:K$883,EUROSTAT_VBE_IND_2005!$B$7:$B$883,$D201,EUROSTAT_VBE_IND_2005!$C$7:$C$883,"*"&amp;RIGHT($A201,3)&amp;"*",EUROSTAT_VBE_IND_2005!$D$7:$D$883,"*"))/1000</f>
        <v>26.314</v>
      </c>
      <c r="O203" s="795">
        <f>(SUMIFS(EUROSTAT_VBE_IND_2005!L$7:L$883,EUROSTAT_VBE_IND_2005!$B$7:$B$883,$D201,EUROSTAT_VBE_IND_2005!$C$7:$C$883,"*"&amp;RIGHT($A201,3)&amp;"*",EUROSTAT_VBE_IND_2005!$D$7:$D$883,"*"))/1000</f>
        <v>5.398</v>
      </c>
      <c r="P203" s="795">
        <f>(SUMIFS(EUROSTAT_VBE_IND_2005!M$7:M$883,EUROSTAT_VBE_IND_2005!$B$7:$B$883,$D201,EUROSTAT_VBE_IND_2005!$C$7:$C$883,"*"&amp;RIGHT($A201,3)&amp;"*",EUROSTAT_VBE_IND_2005!$D$7:$D$883,"*"))/1000</f>
        <v>46.949</v>
      </c>
      <c r="Q203" s="795">
        <f>(SUMIFS(EUROSTAT_VBE_IND_2005!N$7:N$883,EUROSTAT_VBE_IND_2005!$B$7:$B$883,$D201,EUROSTAT_VBE_IND_2005!$C$7:$C$883,"*"&amp;RIGHT($A201,3)&amp;"*",EUROSTAT_VBE_IND_2005!$D$7:$D$883,"*"))/1000</f>
        <v>315.165</v>
      </c>
      <c r="R203" s="795">
        <f>(SUMIFS(EUROSTAT_VBE_IND_2005!O$7:O$883,EUROSTAT_VBE_IND_2005!$B$7:$B$883,$D201,EUROSTAT_VBE_IND_2005!$C$7:$C$883,"*"&amp;RIGHT($A201,3)&amp;"*",EUROSTAT_VBE_IND_2005!$D$7:$D$883,"*"))/1000</f>
        <v>17.46</v>
      </c>
      <c r="S203" s="795">
        <f>(SUMIFS(EUROSTAT_VBE_IND_2005!P$7:P$883,EUROSTAT_VBE_IND_2005!$B$7:$B$883,$D201,EUROSTAT_VBE_IND_2005!$C$7:$C$883,"*"&amp;RIGHT($A201,3)&amp;"*",EUROSTAT_VBE_IND_2005!$D$7:$D$883,"*"))/1000</f>
        <v>169.843</v>
      </c>
      <c r="T203" s="795">
        <f>(SUMIFS(EUROSTAT_VBE_IND_2005!Q$7:Q$883,EUROSTAT_VBE_IND_2005!$B$7:$B$883,$D201,EUROSTAT_VBE_IND_2005!$C$7:$C$883,"*"&amp;RIGHT($A201,3)&amp;"*",EUROSTAT_VBE_IND_2005!$D$7:$D$883,"*"))/1000</f>
        <v>21.839</v>
      </c>
      <c r="U203" s="795">
        <f>(SUMIFS(EUROSTAT_VBE_IND_2005!R$7:R$883,EUROSTAT_VBE_IND_2005!$B$7:$B$883,$D201,EUROSTAT_VBE_IND_2005!$C$7:$C$883,"*"&amp;RIGHT($A201,3)&amp;"*",EUROSTAT_VBE_IND_2005!$D$7:$D$883,"*"))/1000</f>
        <v>26.645</v>
      </c>
      <c r="V203" s="795">
        <f>(SUMIFS(EUROSTAT_VBE_IND_2005!S$7:S$883,EUROSTAT_VBE_IND_2005!$B$7:$B$883,$D201,EUROSTAT_VBE_IND_2005!$C$7:$C$883,"*"&amp;RIGHT($A201,3)&amp;"*",EUROSTAT_VBE_IND_2005!$D$7:$D$883,"*"))/1000</f>
        <v>21.981</v>
      </c>
      <c r="W203" s="795">
        <f>(SUMIFS(EUROSTAT_VBE_IND_2005!T$7:T$883,EUROSTAT_VBE_IND_2005!$B$7:$B$883,$D201,EUROSTAT_VBE_IND_2005!$C$7:$C$883,"*"&amp;RIGHT($A201,3)&amp;"*",EUROSTAT_VBE_IND_2005!$D$7:$D$883,"*"))/1000</f>
        <v>0.555</v>
      </c>
      <c r="X203" s="795">
        <f>(SUMIFS(EUROSTAT_VBE_IND_2005!U$7:U$883,EUROSTAT_VBE_IND_2005!$B$7:$B$883,$D201,EUROSTAT_VBE_IND_2005!$C$7:$C$883,"*"&amp;RIGHT($A201,3)&amp;"*",EUROSTAT_VBE_IND_2005!$D$7:$D$883,"*"))/1000</f>
        <v>372.33</v>
      </c>
      <c r="Y203" s="795">
        <f>(SUMIFS(EUROSTAT_VBE_IND_2005!V$7:V$883,EUROSTAT_VBE_IND_2005!$B$7:$B$883,$D201,EUROSTAT_VBE_IND_2005!$C$7:$C$883,"*"&amp;RIGHT($A201,3)&amp;"*",EUROSTAT_VBE_IND_2005!$D$7:$D$883,"*"))/1000</f>
        <v>7.758</v>
      </c>
      <c r="Z203" s="795">
        <f>(SUMIFS(EUROSTAT_VBE_IND_2005!W$7:W$883,EUROSTAT_VBE_IND_2005!$B$7:$B$883,$D201,EUROSTAT_VBE_IND_2005!$C$7:$C$883,"*"&amp;RIGHT($A201,3)&amp;"*",EUROSTAT_VBE_IND_2005!$D$7:$D$883,"*"))/1000</f>
        <v>6.446</v>
      </c>
      <c r="AA203" s="795">
        <f>(SUMIFS(EUROSTAT_VBE_IND_2005!X$7:X$883,EUROSTAT_VBE_IND_2005!$B$7:$B$883,$D201,EUROSTAT_VBE_IND_2005!$C$7:$C$883,"*"&amp;RIGHT($A201,3)&amp;"*",EUROSTAT_VBE_IND_2005!$D$7:$D$883,"*"))/1000</f>
        <v>4.901</v>
      </c>
      <c r="AB203" s="795">
        <f>(SUMIFS(EUROSTAT_VBE_IND_2005!AA$7:AA$883,EUROSTAT_VBE_IND_2005!$B$7:$B$883,$D201,EUROSTAT_VBE_IND_2005!$C$7:$C$883,"*"&amp;RIGHT($A201,3)&amp;"*",EUROSTAT_VBE_IND_2005!$D$7:$D$883,"*"))/1000</f>
        <v>0</v>
      </c>
      <c r="AC203" s="795">
        <f>(SUMIFS(EUROSTAT_VBE_IND_2005!AB$7:AB$883,EUROSTAT_VBE_IND_2005!$B$7:$B$883,$D201,EUROSTAT_VBE_IND_2005!$C$7:$C$883,"*"&amp;RIGHT($A201,3)&amp;"*",EUROSTAT_VBE_IND_2005!$D$7:$D$883,"*"))/1000</f>
        <v>30.714</v>
      </c>
      <c r="AD203" s="795">
        <f>(SUMIFS(EUROSTAT_VBE_IND_2005!AC$7:AC$883,EUROSTAT_VBE_IND_2005!$B$7:$B$883,$D201,EUROSTAT_VBE_IND_2005!$C$7:$C$883,"*"&amp;RIGHT($A201,3)&amp;"*",EUROSTAT_VBE_IND_2005!$D$7:$D$883,"*"))/1000</f>
        <v>11.061</v>
      </c>
      <c r="AE203" s="795">
        <f>(SUMIFS(EUROSTAT_VBE_IND_2005!AD$7:AD$883,EUROSTAT_VBE_IND_2005!$B$7:$B$883,$D201,EUROSTAT_VBE_IND_2005!$C$7:$C$883,"*"&amp;RIGHT($A201,3)&amp;"*",EUROSTAT_VBE_IND_2005!$D$7:$D$883,"*"))/1000</f>
        <v>105.925</v>
      </c>
      <c r="AF203" s="795">
        <f>(SUMIFS(EUROSTAT_VBE_IND_2005!AE$7:AE$883,EUROSTAT_VBE_IND_2005!$B$7:$B$883,$D201,EUROSTAT_VBE_IND_2005!$C$7:$C$883,"*"&amp;RIGHT($A201,3)&amp;"*",EUROSTAT_VBE_IND_2005!$D$7:$D$883,"*"))/1000</f>
        <v>84.352</v>
      </c>
      <c r="AG203" s="795">
        <f>(SUMIFS(EUROSTAT_VBE_IND_2005!AF$7:AF$883,EUROSTAT_VBE_IND_2005!$B$7:$B$883,$D201,EUROSTAT_VBE_IND_2005!$C$7:$C$883,"*"&amp;RIGHT($A201,3)&amp;"*",EUROSTAT_VBE_IND_2005!$D$7:$D$883,"*"))/1000</f>
        <v>45.904</v>
      </c>
      <c r="AH203" s="795">
        <f>(SUMIFS(EUROSTAT_VBE_IND_2005!AH$7:AH$883,EUROSTAT_VBE_IND_2005!$B$7:$B$883,$D201,EUROSTAT_VBE_IND_2005!$C$7:$C$883,"*"&amp;RIGHT($A201,3)&amp;"*",EUROSTAT_VBE_IND_2005!$D$7:$D$883,"*"))/1000</f>
        <v>18.493</v>
      </c>
      <c r="AI203" s="795">
        <f>(SUMIFS(EUROSTAT_VBE_IND_2005!AI$7:AI$883,EUROSTAT_VBE_IND_2005!$B$7:$B$883,$D201,EUROSTAT_VBE_IND_2005!$C$7:$C$883,"*"&amp;RIGHT($A201,3)&amp;"*",EUROSTAT_VBE_IND_2005!$D$7:$D$883,"*"))/1000</f>
        <v>10.08</v>
      </c>
      <c r="AJ203" s="795">
        <f>(SUMIFS(EUROSTAT_VBE_IND_2005!AJ$7:AJ$883,EUROSTAT_VBE_IND_2005!$B$7:$B$883,$D201,EUROSTAT_VBE_IND_2005!$C$7:$C$883,"*"&amp;RIGHT($A201,3)&amp;"*",EUROSTAT_VBE_IND_2005!$D$7:$D$883,"*"))/1000</f>
        <v>20.873</v>
      </c>
      <c r="AK203" s="795">
        <f>(SUMIFS(EUROSTAT_VBE_IND_2005!AK$7:AK$883,EUROSTAT_VBE_IND_2005!$B$7:$B$883,$D201,EUROSTAT_VBE_IND_2005!$C$7:$C$883,"*"&amp;RIGHT($A201,3)&amp;"*",EUROSTAT_VBE_IND_2005!$D$7:$D$883,"*"))/1000</f>
        <v>124.966</v>
      </c>
      <c r="AL203" s="875"/>
      <c r="AM203" s="875"/>
      <c r="AN203" s="875"/>
      <c r="AO203" s="795">
        <f>(SUMIFS(EUROSTAT_VBE_IND_2005!Y$7:Y$883,EUROSTAT_VBE_IND_2005!$B$7:$B$883,$D201,EUROSTAT_VBE_IND_2005!$C$7:$C$883,"*"&amp;RIGHT($A201,3)&amp;"*",EUROSTAT_VBE_IND_2005!$D$7:$D$883,"*"))/1000</f>
        <v>0.103</v>
      </c>
      <c r="AP203" s="795">
        <f>(SUMIFS(EUROSTAT_VBE_IND_2005!Z$7:Z$883,EUROSTAT_VBE_IND_2005!$B$7:$B$883,$D201,EUROSTAT_VBE_IND_2005!$C$7:$C$883,"*"&amp;RIGHT($A201,3)&amp;"*",EUROSTAT_VBE_IND_2005!$D$7:$D$883,"*"))/1000</f>
        <v>4.708</v>
      </c>
      <c r="AQ203" s="795">
        <f>(SUMIFS(EUROSTAT_VBE_IND_2005!AG$7:AG$883,EUROSTAT_VBE_IND_2005!$B$7:$B$883,$D201,EUROSTAT_VBE_IND_2005!$C$7:$C$883,"*"&amp;RIGHT($A201,3)&amp;"*",EUROSTAT_VBE_IND_2005!$D$7:$D$883,"*"))/1000</f>
        <v>5.354</v>
      </c>
    </row>
    <row r="204" spans="2:43">
      <c r="B204" s="28"/>
      <c r="F204" s="241"/>
      <c r="G204" s="795"/>
      <c r="H204" s="795"/>
      <c r="I204" s="795"/>
      <c r="K204" s="795"/>
      <c r="L204" s="795"/>
      <c r="M204" s="795"/>
      <c r="N204" s="795"/>
      <c r="O204" s="795"/>
      <c r="P204" s="795"/>
      <c r="Q204" s="795"/>
      <c r="R204" s="795"/>
      <c r="S204" s="795"/>
      <c r="T204" s="795"/>
      <c r="U204" s="795"/>
      <c r="V204" s="795"/>
      <c r="W204" s="795"/>
      <c r="X204" s="795"/>
      <c r="Y204" s="795"/>
      <c r="Z204" s="795"/>
      <c r="AA204" s="795"/>
      <c r="AB204" s="795"/>
      <c r="AC204" s="795"/>
      <c r="AD204" s="795"/>
      <c r="AE204" s="795"/>
      <c r="AF204" s="795"/>
      <c r="AG204" s="795"/>
      <c r="AH204" s="795"/>
      <c r="AI204" s="795"/>
      <c r="AJ204" s="795"/>
      <c r="AK204" s="795"/>
      <c r="AO204" s="795"/>
      <c r="AP204" s="795"/>
      <c r="AQ204" s="795"/>
    </row>
    <row r="205" spans="2:43">
      <c r="B205" s="28"/>
      <c r="F205" s="241"/>
      <c r="G205" s="795"/>
      <c r="H205" s="795"/>
      <c r="I205" s="795"/>
      <c r="K205" s="795"/>
      <c r="L205" s="795"/>
      <c r="M205" s="795"/>
      <c r="N205" s="795"/>
      <c r="O205" s="795"/>
      <c r="P205" s="795"/>
      <c r="Q205" s="795"/>
      <c r="R205" s="795"/>
      <c r="S205" s="795"/>
      <c r="T205" s="795"/>
      <c r="U205" s="795"/>
      <c r="V205" s="795"/>
      <c r="W205" s="795"/>
      <c r="X205" s="795"/>
      <c r="Y205" s="795"/>
      <c r="Z205" s="795"/>
      <c r="AA205" s="795"/>
      <c r="AB205" s="795"/>
      <c r="AC205" s="795"/>
      <c r="AD205" s="795"/>
      <c r="AE205" s="795"/>
      <c r="AF205" s="795"/>
      <c r="AG205" s="795"/>
      <c r="AH205" s="795"/>
      <c r="AI205" s="795"/>
      <c r="AJ205" s="795"/>
      <c r="AK205" s="795"/>
      <c r="AO205" s="795"/>
      <c r="AP205" s="795"/>
      <c r="AQ205" s="795"/>
    </row>
    <row r="206" spans="1:43">
      <c r="A206" s="876" t="s">
        <v>284</v>
      </c>
      <c r="B206" s="876" t="s">
        <v>285</v>
      </c>
      <c r="C206" t="s">
        <v>131</v>
      </c>
      <c r="D206" t="s">
        <v>286</v>
      </c>
      <c r="E206" t="s">
        <v>287</v>
      </c>
      <c r="F206" t="s">
        <v>288</v>
      </c>
      <c r="G206" t="str">
        <f>EUROSTAT_VBE_IND_2005!E$6</f>
        <v>AT</v>
      </c>
      <c r="H206" t="str">
        <f>EUROSTAT_VBE_IND_2005!F$6</f>
        <v>BE</v>
      </c>
      <c r="I206" t="str">
        <f>EUROSTAT_VBE_IND_2005!G$6</f>
        <v>BG</v>
      </c>
      <c r="J206" t="s">
        <v>289</v>
      </c>
      <c r="K206" t="str">
        <f>EUROSTAT_VBE_IND_2005!H$6</f>
        <v>CY</v>
      </c>
      <c r="L206" t="str">
        <f>EUROSTAT_VBE_IND_2005!I$6</f>
        <v>CZ</v>
      </c>
      <c r="M206" t="str">
        <f>EUROSTAT_VBE_IND_2005!J$6</f>
        <v>DE</v>
      </c>
      <c r="N206" t="str">
        <f>EUROSTAT_VBE_IND_2005!K$6</f>
        <v>DK</v>
      </c>
      <c r="O206" t="str">
        <f>EUROSTAT_VBE_IND_2005!L$6</f>
        <v>EE</v>
      </c>
      <c r="P206" t="str">
        <f>EUROSTAT_VBE_IND_2005!M$6</f>
        <v>EL</v>
      </c>
      <c r="Q206" t="str">
        <f>EUROSTAT_VBE_IND_2005!N$6</f>
        <v>ES</v>
      </c>
      <c r="R206" t="str">
        <f>EUROSTAT_VBE_IND_2005!O$6</f>
        <v>FI</v>
      </c>
      <c r="S206" t="str">
        <f>EUROSTAT_VBE_IND_2005!P$6</f>
        <v>FR</v>
      </c>
      <c r="T206" t="str">
        <f>EUROSTAT_VBE_IND_2005!Q$6</f>
        <v>HR</v>
      </c>
      <c r="U206" t="str">
        <f>EUROSTAT_VBE_IND_2005!R$6</f>
        <v>HU</v>
      </c>
      <c r="V206" t="str">
        <f>EUROSTAT_VBE_IND_2005!S$6</f>
        <v>IE</v>
      </c>
      <c r="W206" t="str">
        <f>EUROSTAT_VBE_IND_2005!T$6</f>
        <v>IS</v>
      </c>
      <c r="X206" t="str">
        <f>EUROSTAT_VBE_IND_2005!U$6</f>
        <v>IT</v>
      </c>
      <c r="Y206" t="str">
        <f>EUROSTAT_VBE_IND_2005!V$6</f>
        <v>LT</v>
      </c>
      <c r="Z206" t="str">
        <f>EUROSTAT_VBE_IND_2005!W$6</f>
        <v>LU</v>
      </c>
      <c r="AA206" t="str">
        <f>EUROSTAT_VBE_IND_2005!X$6</f>
        <v>LV</v>
      </c>
      <c r="AB206" t="str">
        <f>EUROSTAT_VBE_IND_2005!AA$6</f>
        <v>MT</v>
      </c>
      <c r="AC206" t="str">
        <f>EUROSTAT_VBE_IND_2005!AB$6</f>
        <v>NL</v>
      </c>
      <c r="AD206" t="str">
        <f>EUROSTAT_VBE_IND_2005!AC$6</f>
        <v>NO</v>
      </c>
      <c r="AE206" t="str">
        <f>EUROSTAT_VBE_IND_2005!AD$6</f>
        <v>PL</v>
      </c>
      <c r="AF206" t="str">
        <f>EUROSTAT_VBE_IND_2005!AE$6</f>
        <v>PT</v>
      </c>
      <c r="AG206" t="str">
        <f>EUROSTAT_VBE_IND_2005!AF$6</f>
        <v>RO</v>
      </c>
      <c r="AH206" t="str">
        <f>EUROSTAT_VBE_IND_2005!AH$6</f>
        <v>SE</v>
      </c>
      <c r="AI206" t="str">
        <f>EUROSTAT_VBE_IND_2005!AI$6</f>
        <v>SI</v>
      </c>
      <c r="AJ206" t="str">
        <f>EUROSTAT_VBE_IND_2005!AJ$6</f>
        <v>SK</v>
      </c>
      <c r="AK206" t="str">
        <f>EUROSTAT_VBE_IND_2005!AK$6</f>
        <v>UK</v>
      </c>
      <c r="AL206" t="s">
        <v>290</v>
      </c>
      <c r="AM206" t="s">
        <v>291</v>
      </c>
      <c r="AN206" t="s">
        <v>292</v>
      </c>
      <c r="AO206" t="str">
        <f>EUROSTAT_VBE_IND_2005!Y$6</f>
        <v>ME</v>
      </c>
      <c r="AP206" t="str">
        <f>EUROSTAT_VBE_IND_2005!Z$6</f>
        <v>MK</v>
      </c>
      <c r="AQ206" t="str">
        <f>EUROSTAT_VBE_IND_2005!AG$6</f>
        <v>RS</v>
      </c>
    </row>
    <row r="207" spans="1:43">
      <c r="A207" t="str">
        <f>LEFT(EUROSTAT_VBE_IND_2005!$C$292,8)</f>
        <v>B_101825</v>
      </c>
      <c r="B207" s="28" t="s">
        <v>301</v>
      </c>
      <c r="C207" t="s">
        <v>293</v>
      </c>
      <c r="D207" t="s">
        <v>55</v>
      </c>
      <c r="E207" t="s">
        <v>228</v>
      </c>
      <c r="F207" t="s">
        <v>229</v>
      </c>
      <c r="G207" s="17">
        <f>(SUMIFS(EUROSTAT_VBE_IND_2005!E$7:E$883,EUROSTAT_VBE_IND_2005!$B$7:$B$883,$D207,EUROSTAT_VBE_IND_2005!$C$7:$C$883,"*"&amp;RIGHT($A207,3)&amp;"*",EUROSTAT_VBE_IND_2005!$D$7:$D$883,"211*"))/1000</f>
        <v>0</v>
      </c>
      <c r="H207" s="17">
        <f>(SUMIFS(EUROSTAT_VBE_IND_2005!F$7:F$883,EUROSTAT_VBE_IND_2005!$B$7:$B$883,$D207,EUROSTAT_VBE_IND_2005!$C$7:$C$883,"*"&amp;RIGHT($A207,3)&amp;"*",EUROSTAT_VBE_IND_2005!$D$7:$D$883,"211*"))/1000</f>
        <v>0</v>
      </c>
      <c r="I207" s="17">
        <f>(SUMIFS(EUROSTAT_VBE_IND_2005!G$7:G$883,EUROSTAT_VBE_IND_2005!$B$7:$B$883,$D207,EUROSTAT_VBE_IND_2005!$C$7:$C$883,"*"&amp;RIGHT($A207,3)&amp;"*",EUROSTAT_VBE_IND_2005!$D$7:$D$883,"211*"))/1000</f>
        <v>0.164</v>
      </c>
      <c r="J207" s="198"/>
      <c r="K207" s="17">
        <f>(SUMIFS(EUROSTAT_VBE_IND_2005!H$7:H$883,EUROSTAT_VBE_IND_2005!$B$7:$B$883,$D207,EUROSTAT_VBE_IND_2005!$C$7:$C$883,"*"&amp;RIGHT($A207,3)&amp;"*",EUROSTAT_VBE_IND_2005!$D$7:$D$883,"211*"))/1000</f>
        <v>0</v>
      </c>
      <c r="L207" s="17">
        <f>(SUMIFS(EUROSTAT_VBE_IND_2005!I$7:I$883,EUROSTAT_VBE_IND_2005!$B$7:$B$883,$D207,EUROSTAT_VBE_IND_2005!$C$7:$C$883,"*"&amp;RIGHT($A207,3)&amp;"*",EUROSTAT_VBE_IND_2005!$D$7:$D$883,"211*"))/1000</f>
        <v>0</v>
      </c>
      <c r="M207" s="17">
        <f>(SUMIFS(EUROSTAT_VBE_IND_2005!J$7:J$883,EUROSTAT_VBE_IND_2005!$B$7:$B$883,$D207,EUROSTAT_VBE_IND_2005!$C$7:$C$883,"*"&amp;RIGHT($A207,3)&amp;"*",EUROSTAT_VBE_IND_2005!$D$7:$D$883,"211*"))/1000</f>
        <v>1.065</v>
      </c>
      <c r="N207" s="17">
        <f>(SUMIFS(EUROSTAT_VBE_IND_2005!K$7:K$883,EUROSTAT_VBE_IND_2005!$B$7:$B$883,$D207,EUROSTAT_VBE_IND_2005!$C$7:$C$883,"*"&amp;RIGHT($A207,3)&amp;"*",EUROSTAT_VBE_IND_2005!$D$7:$D$883,"211*"))/1000</f>
        <v>0.08</v>
      </c>
      <c r="O207" s="17">
        <f>(SUMIFS(EUROSTAT_VBE_IND_2005!L$7:L$883,EUROSTAT_VBE_IND_2005!$B$7:$B$883,$D207,EUROSTAT_VBE_IND_2005!$C$7:$C$883,"*"&amp;RIGHT($A207,3)&amp;"*",EUROSTAT_VBE_IND_2005!$D$7:$D$883,"211*"))/1000</f>
        <v>0</v>
      </c>
      <c r="P207" s="17">
        <f>(SUMIFS(EUROSTAT_VBE_IND_2005!M$7:M$883,EUROSTAT_VBE_IND_2005!$B$7:$B$883,$D207,EUROSTAT_VBE_IND_2005!$C$7:$C$883,"*"&amp;RIGHT($A207,3)&amp;"*",EUROSTAT_VBE_IND_2005!$D$7:$D$883,"211*"))/1000</f>
        <v>0</v>
      </c>
      <c r="Q207" s="17">
        <f>(SUMIFS(EUROSTAT_VBE_IND_2005!N$7:N$883,EUROSTAT_VBE_IND_2005!$B$7:$B$883,$D207,EUROSTAT_VBE_IND_2005!$C$7:$C$883,"*"&amp;RIGHT($A207,3)&amp;"*",EUROSTAT_VBE_IND_2005!$D$7:$D$883,"211*"))/1000</f>
        <v>0</v>
      </c>
      <c r="R207" s="17">
        <f>(SUMIFS(EUROSTAT_VBE_IND_2005!O$7:O$883,EUROSTAT_VBE_IND_2005!$B$7:$B$883,$D207,EUROSTAT_VBE_IND_2005!$C$7:$C$883,"*"&amp;RIGHT($A207,3)&amp;"*",EUROSTAT_VBE_IND_2005!$D$7:$D$883,"211*"))/1000</f>
        <v>0</v>
      </c>
      <c r="S207" s="17">
        <f>(SUMIFS(EUROSTAT_VBE_IND_2005!P$7:P$883,EUROSTAT_VBE_IND_2005!$B$7:$B$883,$D207,EUROSTAT_VBE_IND_2005!$C$7:$C$883,"*"&amp;RIGHT($A207,3)&amp;"*",EUROSTAT_VBE_IND_2005!$D$7:$D$883,"211*"))/1000</f>
        <v>0</v>
      </c>
      <c r="T207" s="17">
        <f>(SUMIFS(EUROSTAT_VBE_IND_2005!Q$7:Q$883,EUROSTAT_VBE_IND_2005!$B$7:$B$883,$D207,EUROSTAT_VBE_IND_2005!$C$7:$C$883,"*"&amp;RIGHT($A207,3)&amp;"*",EUROSTAT_VBE_IND_2005!$D$7:$D$883,"211*"))/1000</f>
        <v>0</v>
      </c>
      <c r="U207" s="17">
        <f>(SUMIFS(EUROSTAT_VBE_IND_2005!R$7:R$883,EUROSTAT_VBE_IND_2005!$B$7:$B$883,$D207,EUROSTAT_VBE_IND_2005!$C$7:$C$883,"*"&amp;RIGHT($A207,3)&amp;"*",EUROSTAT_VBE_IND_2005!$D$7:$D$883,"211*"))/1000</f>
        <v>0</v>
      </c>
      <c r="V207" s="17">
        <f>(SUMIFS(EUROSTAT_VBE_IND_2005!S$7:S$883,EUROSTAT_VBE_IND_2005!$B$7:$B$883,$D207,EUROSTAT_VBE_IND_2005!$C$7:$C$883,"*"&amp;RIGHT($A207,3)&amp;"*",EUROSTAT_VBE_IND_2005!$D$7:$D$883,"211*"))/1000</f>
        <v>0</v>
      </c>
      <c r="W207" s="17">
        <f>(SUMIFS(EUROSTAT_VBE_IND_2005!T$7:T$883,EUROSTAT_VBE_IND_2005!$B$7:$B$883,$D207,EUROSTAT_VBE_IND_2005!$C$7:$C$883,"*"&amp;RIGHT($A207,3)&amp;"*",EUROSTAT_VBE_IND_2005!$D$7:$D$883,"211*"))/1000</f>
        <v>0</v>
      </c>
      <c r="X207" s="17">
        <f>(SUMIFS(EUROSTAT_VBE_IND_2005!U$7:U$883,EUROSTAT_VBE_IND_2005!$B$7:$B$883,$D207,EUROSTAT_VBE_IND_2005!$C$7:$C$883,"*"&amp;RIGHT($A207,3)&amp;"*",EUROSTAT_VBE_IND_2005!$D$7:$D$883,"211*"))/1000</f>
        <v>0</v>
      </c>
      <c r="Y207" s="17">
        <f>(SUMIFS(EUROSTAT_VBE_IND_2005!V$7:V$883,EUROSTAT_VBE_IND_2005!$B$7:$B$883,$D207,EUROSTAT_VBE_IND_2005!$C$7:$C$883,"*"&amp;RIGHT($A207,3)&amp;"*",EUROSTAT_VBE_IND_2005!$D$7:$D$883,"211*"))/1000</f>
        <v>0</v>
      </c>
      <c r="Z207" s="17">
        <f>(SUMIFS(EUROSTAT_VBE_IND_2005!W$7:W$883,EUROSTAT_VBE_IND_2005!$B$7:$B$883,$D207,EUROSTAT_VBE_IND_2005!$C$7:$C$883,"*"&amp;RIGHT($A207,3)&amp;"*",EUROSTAT_VBE_IND_2005!$D$7:$D$883,"211*"))/1000</f>
        <v>0</v>
      </c>
      <c r="AA207" s="17">
        <f>(SUMIFS(EUROSTAT_VBE_IND_2005!X$7:X$883,EUROSTAT_VBE_IND_2005!$B$7:$B$883,$D207,EUROSTAT_VBE_IND_2005!$C$7:$C$883,"*"&amp;RIGHT($A207,3)&amp;"*",EUROSTAT_VBE_IND_2005!$D$7:$D$883,"211*"))/1000</f>
        <v>0.026</v>
      </c>
      <c r="AB207" s="17">
        <f>(SUMIFS(EUROSTAT_VBE_IND_2005!AA$7:AA$883,EUROSTAT_VBE_IND_2005!$B$7:$B$883,$D207,EUROSTAT_VBE_IND_2005!$C$7:$C$883,"*"&amp;RIGHT($A207,3)&amp;"*",EUROSTAT_VBE_IND_2005!$D$7:$D$883,"211*"))/1000</f>
        <v>0</v>
      </c>
      <c r="AC207" s="17">
        <f>(SUMIFS(EUROSTAT_VBE_IND_2005!AB$7:AB$883,EUROSTAT_VBE_IND_2005!$B$7:$B$883,$D207,EUROSTAT_VBE_IND_2005!$C$7:$C$883,"*"&amp;RIGHT($A207,3)&amp;"*",EUROSTAT_VBE_IND_2005!$D$7:$D$883,"211*"))/1000</f>
        <v>0</v>
      </c>
      <c r="AD207" s="17">
        <f>(SUMIFS(EUROSTAT_VBE_IND_2005!AC$7:AC$883,EUROSTAT_VBE_IND_2005!$B$7:$B$883,$D207,EUROSTAT_VBE_IND_2005!$C$7:$C$883,"*"&amp;RIGHT($A207,3)&amp;"*",EUROSTAT_VBE_IND_2005!$D$7:$D$883,"211*"))/1000</f>
        <v>0</v>
      </c>
      <c r="AE207" s="17">
        <f>(SUMIFS(EUROSTAT_VBE_IND_2005!AD$7:AD$883,EUROSTAT_VBE_IND_2005!$B$7:$B$883,$D207,EUROSTAT_VBE_IND_2005!$C$7:$C$883,"*"&amp;RIGHT($A207,3)&amp;"*",EUROSTAT_VBE_IND_2005!$D$7:$D$883,"211*"))/1000</f>
        <v>0.537</v>
      </c>
      <c r="AF207" s="17">
        <f>(SUMIFS(EUROSTAT_VBE_IND_2005!AE$7:AE$883,EUROSTAT_VBE_IND_2005!$B$7:$B$883,$D207,EUROSTAT_VBE_IND_2005!$C$7:$C$883,"*"&amp;RIGHT($A207,3)&amp;"*",EUROSTAT_VBE_IND_2005!$D$7:$D$883,"211*"))/1000</f>
        <v>0</v>
      </c>
      <c r="AG207" s="17">
        <f>(SUMIFS(EUROSTAT_VBE_IND_2005!AF$7:AF$883,EUROSTAT_VBE_IND_2005!$B$7:$B$883,$D207,EUROSTAT_VBE_IND_2005!$C$7:$C$883,"*"&amp;RIGHT($A207,3)&amp;"*",EUROSTAT_VBE_IND_2005!$D$7:$D$883,"211*"))/1000</f>
        <v>0</v>
      </c>
      <c r="AH207" s="17">
        <f>(SUMIFS(EUROSTAT_VBE_IND_2005!AH$7:AH$883,EUROSTAT_VBE_IND_2005!$B$7:$B$883,$D207,EUROSTAT_VBE_IND_2005!$C$7:$C$883,"*"&amp;RIGHT($A207,3)&amp;"*",EUROSTAT_VBE_IND_2005!$D$7:$D$883,"211*"))/1000</f>
        <v>3.411</v>
      </c>
      <c r="AI207" s="17">
        <f>(SUMIFS(EUROSTAT_VBE_IND_2005!AI$7:AI$883,EUROSTAT_VBE_IND_2005!$B$7:$B$883,$D207,EUROSTAT_VBE_IND_2005!$C$7:$C$883,"*"&amp;RIGHT($A207,3)&amp;"*",EUROSTAT_VBE_IND_2005!$D$7:$D$883,"211*"))/1000</f>
        <v>0</v>
      </c>
      <c r="AJ207" s="17">
        <f>(SUMIFS(EUROSTAT_VBE_IND_2005!AJ$7:AJ$883,EUROSTAT_VBE_IND_2005!$B$7:$B$883,$D207,EUROSTAT_VBE_IND_2005!$C$7:$C$883,"*"&amp;RIGHT($A207,3)&amp;"*",EUROSTAT_VBE_IND_2005!$D$7:$D$883,"211*"))/1000</f>
        <v>0</v>
      </c>
      <c r="AK207" s="17">
        <f>(SUMIFS(EUROSTAT_VBE_IND_2005!AK$7:AK$883,EUROSTAT_VBE_IND_2005!$B$7:$B$883,$D207,EUROSTAT_VBE_IND_2005!$C$7:$C$883,"*"&amp;RIGHT($A207,3)&amp;"*",EUROSTAT_VBE_IND_2005!$D$7:$D$883,"211*"))/1000</f>
        <v>0</v>
      </c>
      <c r="AL207" s="198"/>
      <c r="AM207" s="198"/>
      <c r="AN207" s="198"/>
      <c r="AO207" s="17">
        <f>(SUMIFS(EUROSTAT_VBE_IND_2005!Y$7:Y$883,EUROSTAT_VBE_IND_2005!$B$7:$B$883,$D207,EUROSTAT_VBE_IND_2005!$C$7:$C$883,"*"&amp;RIGHT($A207,3)&amp;"*",EUROSTAT_VBE_IND_2005!$D$7:$D$883,"211*"))/1000</f>
        <v>0</v>
      </c>
      <c r="AP207" s="17">
        <f>(SUMIFS(EUROSTAT_VBE_IND_2005!Z$7:Z$883,EUROSTAT_VBE_IND_2005!$B$7:$B$883,$D207,EUROSTAT_VBE_IND_2005!$C$7:$C$883,"*"&amp;RIGHT($A207,3)&amp;"*",EUROSTAT_VBE_IND_2005!$D$7:$D$883,"211*"))/1000</f>
        <v>0</v>
      </c>
      <c r="AQ207" s="17">
        <f>(SUMIFS(EUROSTAT_VBE_IND_2005!AG$7:AG$883,EUROSTAT_VBE_IND_2005!$B$7:$B$883,$D207,EUROSTAT_VBE_IND_2005!$C$7:$C$883,"*"&amp;RIGHT($A207,3)&amp;"*",EUROSTAT_VBE_IND_2005!$D$7:$D$883,"211*"))/1000</f>
        <v>0</v>
      </c>
    </row>
    <row r="208" spans="1:43">
      <c r="A208" t="str">
        <f>LEFT(EUROSTAT_VBE_IND_2005!$C$292,8)</f>
        <v>B_101825</v>
      </c>
      <c r="B208" s="28" t="s">
        <v>301</v>
      </c>
      <c r="C208" t="s">
        <v>293</v>
      </c>
      <c r="D208" t="s">
        <v>55</v>
      </c>
      <c r="E208" t="s">
        <v>230</v>
      </c>
      <c r="F208" t="s">
        <v>250</v>
      </c>
      <c r="G208" s="17">
        <f>(SUMIFS(EUROSTAT_VBE_IND_2005!E$7:E$883,EUROSTAT_VBE_IND_2005!$B$7:$B$883,$D208,EUROSTAT_VBE_IND_2005!$C$7:$C$883,"*"&amp;RIGHT($A208,3)&amp;"*",EUROSTAT_VBE_IND_2005!$D$7:$D$883,"2210*"))/1000+(SUMIFS(EUROSTAT_VBE_IND_2005!E$7:E$883,EUROSTAT_VBE_IND_2005!$B$7:$B$883,$D208,EUROSTAT_VBE_IND_2005!$C$7:$C$883,"*"&amp;RIGHT($A208,3)&amp;"*",EUROSTAT_VBE_IND_2005!$D$7:$D$883,"23*"))/1000+(SUMIFS(EUROSTAT_VBE_IND_2005!E$7:E$883,EUROSTAT_VBE_IND_2005!$B$7:$B$883,$D208,EUROSTAT_VBE_IND_2005!$C$7:$C$883,"*"&amp;RIGHT($A208,3)&amp;"*",EUROSTAT_VBE_IND_2005!$D$7:$D$883,"5544*"))/1000</f>
        <v>0</v>
      </c>
      <c r="H208" s="17">
        <f>(SUMIFS(EUROSTAT_VBE_IND_2005!F$7:F$883,EUROSTAT_VBE_IND_2005!$B$7:$B$883,$D208,EUROSTAT_VBE_IND_2005!$C$7:$C$883,"*"&amp;RIGHT($A208,3)&amp;"*",EUROSTAT_VBE_IND_2005!$D$7:$D$883,"2210*"))/1000+(SUMIFS(EUROSTAT_VBE_IND_2005!F$7:F$883,EUROSTAT_VBE_IND_2005!$B$7:$B$883,$D208,EUROSTAT_VBE_IND_2005!$C$7:$C$883,"*"&amp;RIGHT($A208,3)&amp;"*",EUROSTAT_VBE_IND_2005!$D$7:$D$883,"23*"))/1000+(SUMIFS(EUROSTAT_VBE_IND_2005!F$7:F$883,EUROSTAT_VBE_IND_2005!$B$7:$B$883,$D208,EUROSTAT_VBE_IND_2005!$C$7:$C$883,"*"&amp;RIGHT($A208,3)&amp;"*",EUROSTAT_VBE_IND_2005!$D$7:$D$883,"5544*"))/1000</f>
        <v>0</v>
      </c>
      <c r="I208" s="17">
        <f>(SUMIFS(EUROSTAT_VBE_IND_2005!G$7:G$883,EUROSTAT_VBE_IND_2005!$B$7:$B$883,$D208,EUROSTAT_VBE_IND_2005!$C$7:$C$883,"*"&amp;RIGHT($A208,3)&amp;"*",EUROSTAT_VBE_IND_2005!$D$7:$D$883,"2210*"))/1000+(SUMIFS(EUROSTAT_VBE_IND_2005!G$7:G$883,EUROSTAT_VBE_IND_2005!$B$7:$B$883,$D208,EUROSTAT_VBE_IND_2005!$C$7:$C$883,"*"&amp;RIGHT($A208,3)&amp;"*",EUROSTAT_VBE_IND_2005!$D$7:$D$883,"23*"))/1000+(SUMIFS(EUROSTAT_VBE_IND_2005!G$7:G$883,EUROSTAT_VBE_IND_2005!$B$7:$B$883,$D208,EUROSTAT_VBE_IND_2005!$C$7:$C$883,"*"&amp;RIGHT($A208,3)&amp;"*",EUROSTAT_VBE_IND_2005!$D$7:$D$883,"5544*"))/1000</f>
        <v>0.091</v>
      </c>
      <c r="J208" s="198"/>
      <c r="K208" s="17">
        <f>(SUMIFS(EUROSTAT_VBE_IND_2005!H$7:H$883,EUROSTAT_VBE_IND_2005!$B$7:$B$883,$D208,EUROSTAT_VBE_IND_2005!$C$7:$C$883,"*"&amp;RIGHT($A208,3)&amp;"*",EUROSTAT_VBE_IND_2005!$D$7:$D$883,"2210*"))/1000+(SUMIFS(EUROSTAT_VBE_IND_2005!H$7:H$883,EUROSTAT_VBE_IND_2005!$B$7:$B$883,$D208,EUROSTAT_VBE_IND_2005!$C$7:$C$883,"*"&amp;RIGHT($A208,3)&amp;"*",EUROSTAT_VBE_IND_2005!$D$7:$D$883,"23*"))/1000+(SUMIFS(EUROSTAT_VBE_IND_2005!H$7:H$883,EUROSTAT_VBE_IND_2005!$B$7:$B$883,$D208,EUROSTAT_VBE_IND_2005!$C$7:$C$883,"*"&amp;RIGHT($A208,3)&amp;"*",EUROSTAT_VBE_IND_2005!$D$7:$D$883,"5544*"))/1000</f>
        <v>0</v>
      </c>
      <c r="L208" s="17">
        <f>(SUMIFS(EUROSTAT_VBE_IND_2005!I$7:I$883,EUROSTAT_VBE_IND_2005!$B$7:$B$883,$D208,EUROSTAT_VBE_IND_2005!$C$7:$C$883,"*"&amp;RIGHT($A208,3)&amp;"*",EUROSTAT_VBE_IND_2005!$D$7:$D$883,"2210*"))/1000+(SUMIFS(EUROSTAT_VBE_IND_2005!I$7:I$883,EUROSTAT_VBE_IND_2005!$B$7:$B$883,$D208,EUROSTAT_VBE_IND_2005!$C$7:$C$883,"*"&amp;RIGHT($A208,3)&amp;"*",EUROSTAT_VBE_IND_2005!$D$7:$D$883,"23*"))/1000+(SUMIFS(EUROSTAT_VBE_IND_2005!I$7:I$883,EUROSTAT_VBE_IND_2005!$B$7:$B$883,$D208,EUROSTAT_VBE_IND_2005!$C$7:$C$883,"*"&amp;RIGHT($A208,3)&amp;"*",EUROSTAT_VBE_IND_2005!$D$7:$D$883,"5544*"))/1000</f>
        <v>0.086</v>
      </c>
      <c r="M208" s="17">
        <f>(SUMIFS(EUROSTAT_VBE_IND_2005!J$7:J$883,EUROSTAT_VBE_IND_2005!$B$7:$B$883,$D208,EUROSTAT_VBE_IND_2005!$C$7:$C$883,"*"&amp;RIGHT($A208,3)&amp;"*",EUROSTAT_VBE_IND_2005!$D$7:$D$883,"2210*"))/1000+(SUMIFS(EUROSTAT_VBE_IND_2005!J$7:J$883,EUROSTAT_VBE_IND_2005!$B$7:$B$883,$D208,EUROSTAT_VBE_IND_2005!$C$7:$C$883,"*"&amp;RIGHT($A208,3)&amp;"*",EUROSTAT_VBE_IND_2005!$D$7:$D$883,"23*"))/1000+(SUMIFS(EUROSTAT_VBE_IND_2005!J$7:J$883,EUROSTAT_VBE_IND_2005!$B$7:$B$883,$D208,EUROSTAT_VBE_IND_2005!$C$7:$C$883,"*"&amp;RIGHT($A208,3)&amp;"*",EUROSTAT_VBE_IND_2005!$D$7:$D$883,"5544*"))/1000</f>
        <v>0</v>
      </c>
      <c r="N208" s="17">
        <f>(SUMIFS(EUROSTAT_VBE_IND_2005!K$7:K$883,EUROSTAT_VBE_IND_2005!$B$7:$B$883,$D208,EUROSTAT_VBE_IND_2005!$C$7:$C$883,"*"&amp;RIGHT($A208,3)&amp;"*",EUROSTAT_VBE_IND_2005!$D$7:$D$883,"2210*"))/1000+(SUMIFS(EUROSTAT_VBE_IND_2005!K$7:K$883,EUROSTAT_VBE_IND_2005!$B$7:$B$883,$D208,EUROSTAT_VBE_IND_2005!$C$7:$C$883,"*"&amp;RIGHT($A208,3)&amp;"*",EUROSTAT_VBE_IND_2005!$D$7:$D$883,"23*"))/1000+(SUMIFS(EUROSTAT_VBE_IND_2005!K$7:K$883,EUROSTAT_VBE_IND_2005!$B$7:$B$883,$D208,EUROSTAT_VBE_IND_2005!$C$7:$C$883,"*"&amp;RIGHT($A208,3)&amp;"*",EUROSTAT_VBE_IND_2005!$D$7:$D$883,"5544*"))/1000</f>
        <v>0</v>
      </c>
      <c r="O208" s="17">
        <f>(SUMIFS(EUROSTAT_VBE_IND_2005!L$7:L$883,EUROSTAT_VBE_IND_2005!$B$7:$B$883,$D208,EUROSTAT_VBE_IND_2005!$C$7:$C$883,"*"&amp;RIGHT($A208,3)&amp;"*",EUROSTAT_VBE_IND_2005!$D$7:$D$883,"2210*"))/1000+(SUMIFS(EUROSTAT_VBE_IND_2005!L$7:L$883,EUROSTAT_VBE_IND_2005!$B$7:$B$883,$D208,EUROSTAT_VBE_IND_2005!$C$7:$C$883,"*"&amp;RIGHT($A208,3)&amp;"*",EUROSTAT_VBE_IND_2005!$D$7:$D$883,"23*"))/1000+(SUMIFS(EUROSTAT_VBE_IND_2005!L$7:L$883,EUROSTAT_VBE_IND_2005!$B$7:$B$883,$D208,EUROSTAT_VBE_IND_2005!$C$7:$C$883,"*"&amp;RIGHT($A208,3)&amp;"*",EUROSTAT_VBE_IND_2005!$D$7:$D$883,"5544*"))/1000</f>
        <v>0</v>
      </c>
      <c r="P208" s="17">
        <f>(SUMIFS(EUROSTAT_VBE_IND_2005!M$7:M$883,EUROSTAT_VBE_IND_2005!$B$7:$B$883,$D208,EUROSTAT_VBE_IND_2005!$C$7:$C$883,"*"&amp;RIGHT($A208,3)&amp;"*",EUROSTAT_VBE_IND_2005!$D$7:$D$883,"2210*"))/1000+(SUMIFS(EUROSTAT_VBE_IND_2005!M$7:M$883,EUROSTAT_VBE_IND_2005!$B$7:$B$883,$D208,EUROSTAT_VBE_IND_2005!$C$7:$C$883,"*"&amp;RIGHT($A208,3)&amp;"*",EUROSTAT_VBE_IND_2005!$D$7:$D$883,"23*"))/1000+(SUMIFS(EUROSTAT_VBE_IND_2005!M$7:M$883,EUROSTAT_VBE_IND_2005!$B$7:$B$883,$D208,EUROSTAT_VBE_IND_2005!$C$7:$C$883,"*"&amp;RIGHT($A208,3)&amp;"*",EUROSTAT_VBE_IND_2005!$D$7:$D$883,"5544*"))/1000</f>
        <v>0</v>
      </c>
      <c r="Q208" s="17">
        <f>(SUMIFS(EUROSTAT_VBE_IND_2005!N$7:N$883,EUROSTAT_VBE_IND_2005!$B$7:$B$883,$D208,EUROSTAT_VBE_IND_2005!$C$7:$C$883,"*"&amp;RIGHT($A208,3)&amp;"*",EUROSTAT_VBE_IND_2005!$D$7:$D$883,"2210*"))/1000+(SUMIFS(EUROSTAT_VBE_IND_2005!N$7:N$883,EUROSTAT_VBE_IND_2005!$B$7:$B$883,$D208,EUROSTAT_VBE_IND_2005!$C$7:$C$883,"*"&amp;RIGHT($A208,3)&amp;"*",EUROSTAT_VBE_IND_2005!$D$7:$D$883,"23*"))/1000+(SUMIFS(EUROSTAT_VBE_IND_2005!N$7:N$883,EUROSTAT_VBE_IND_2005!$B$7:$B$883,$D208,EUROSTAT_VBE_IND_2005!$C$7:$C$883,"*"&amp;RIGHT($A208,3)&amp;"*",EUROSTAT_VBE_IND_2005!$D$7:$D$883,"5544*"))/1000</f>
        <v>0</v>
      </c>
      <c r="R208" s="17">
        <f>(SUMIFS(EUROSTAT_VBE_IND_2005!O$7:O$883,EUROSTAT_VBE_IND_2005!$B$7:$B$883,$D208,EUROSTAT_VBE_IND_2005!$C$7:$C$883,"*"&amp;RIGHT($A208,3)&amp;"*",EUROSTAT_VBE_IND_2005!$D$7:$D$883,"2210*"))/1000+(SUMIFS(EUROSTAT_VBE_IND_2005!O$7:O$883,EUROSTAT_VBE_IND_2005!$B$7:$B$883,$D208,EUROSTAT_VBE_IND_2005!$C$7:$C$883,"*"&amp;RIGHT($A208,3)&amp;"*",EUROSTAT_VBE_IND_2005!$D$7:$D$883,"23*"))/1000+(SUMIFS(EUROSTAT_VBE_IND_2005!O$7:O$883,EUROSTAT_VBE_IND_2005!$B$7:$B$883,$D208,EUROSTAT_VBE_IND_2005!$C$7:$C$883,"*"&amp;RIGHT($A208,3)&amp;"*",EUROSTAT_VBE_IND_2005!$D$7:$D$883,"5544*"))/1000</f>
        <v>0</v>
      </c>
      <c r="S208" s="17">
        <f>(SUMIFS(EUROSTAT_VBE_IND_2005!P$7:P$883,EUROSTAT_VBE_IND_2005!$B$7:$B$883,$D208,EUROSTAT_VBE_IND_2005!$C$7:$C$883,"*"&amp;RIGHT($A208,3)&amp;"*",EUROSTAT_VBE_IND_2005!$D$7:$D$883,"2210*"))/1000+(SUMIFS(EUROSTAT_VBE_IND_2005!P$7:P$883,EUROSTAT_VBE_IND_2005!$B$7:$B$883,$D208,EUROSTAT_VBE_IND_2005!$C$7:$C$883,"*"&amp;RIGHT($A208,3)&amp;"*",EUROSTAT_VBE_IND_2005!$D$7:$D$883,"23*"))/1000+(SUMIFS(EUROSTAT_VBE_IND_2005!P$7:P$883,EUROSTAT_VBE_IND_2005!$B$7:$B$883,$D208,EUROSTAT_VBE_IND_2005!$C$7:$C$883,"*"&amp;RIGHT($A208,3)&amp;"*",EUROSTAT_VBE_IND_2005!$D$7:$D$883,"5544*"))/1000</f>
        <v>0</v>
      </c>
      <c r="T208" s="17">
        <f>(SUMIFS(EUROSTAT_VBE_IND_2005!Q$7:Q$883,EUROSTAT_VBE_IND_2005!$B$7:$B$883,$D208,EUROSTAT_VBE_IND_2005!$C$7:$C$883,"*"&amp;RIGHT($A208,3)&amp;"*",EUROSTAT_VBE_IND_2005!$D$7:$D$883,"2210*"))/1000+(SUMIFS(EUROSTAT_VBE_IND_2005!Q$7:Q$883,EUROSTAT_VBE_IND_2005!$B$7:$B$883,$D208,EUROSTAT_VBE_IND_2005!$C$7:$C$883,"*"&amp;RIGHT($A208,3)&amp;"*",EUROSTAT_VBE_IND_2005!$D$7:$D$883,"23*"))/1000+(SUMIFS(EUROSTAT_VBE_IND_2005!Q$7:Q$883,EUROSTAT_VBE_IND_2005!$B$7:$B$883,$D208,EUROSTAT_VBE_IND_2005!$C$7:$C$883,"*"&amp;RIGHT($A208,3)&amp;"*",EUROSTAT_VBE_IND_2005!$D$7:$D$883,"5544*"))/1000</f>
        <v>0</v>
      </c>
      <c r="U208" s="17">
        <f>(SUMIFS(EUROSTAT_VBE_IND_2005!R$7:R$883,EUROSTAT_VBE_IND_2005!$B$7:$B$883,$D208,EUROSTAT_VBE_IND_2005!$C$7:$C$883,"*"&amp;RIGHT($A208,3)&amp;"*",EUROSTAT_VBE_IND_2005!$D$7:$D$883,"2210*"))/1000+(SUMIFS(EUROSTAT_VBE_IND_2005!R$7:R$883,EUROSTAT_VBE_IND_2005!$B$7:$B$883,$D208,EUROSTAT_VBE_IND_2005!$C$7:$C$883,"*"&amp;RIGHT($A208,3)&amp;"*",EUROSTAT_VBE_IND_2005!$D$7:$D$883,"23*"))/1000+(SUMIFS(EUROSTAT_VBE_IND_2005!R$7:R$883,EUROSTAT_VBE_IND_2005!$B$7:$B$883,$D208,EUROSTAT_VBE_IND_2005!$C$7:$C$883,"*"&amp;RIGHT($A208,3)&amp;"*",EUROSTAT_VBE_IND_2005!$D$7:$D$883,"5544*"))/1000</f>
        <v>0</v>
      </c>
      <c r="V208" s="17">
        <f>(SUMIFS(EUROSTAT_VBE_IND_2005!S$7:S$883,EUROSTAT_VBE_IND_2005!$B$7:$B$883,$D208,EUROSTAT_VBE_IND_2005!$C$7:$C$883,"*"&amp;RIGHT($A208,3)&amp;"*",EUROSTAT_VBE_IND_2005!$D$7:$D$883,"2210*"))/1000+(SUMIFS(EUROSTAT_VBE_IND_2005!S$7:S$883,EUROSTAT_VBE_IND_2005!$B$7:$B$883,$D208,EUROSTAT_VBE_IND_2005!$C$7:$C$883,"*"&amp;RIGHT($A208,3)&amp;"*",EUROSTAT_VBE_IND_2005!$D$7:$D$883,"23*"))/1000+(SUMIFS(EUROSTAT_VBE_IND_2005!S$7:S$883,EUROSTAT_VBE_IND_2005!$B$7:$B$883,$D208,EUROSTAT_VBE_IND_2005!$C$7:$C$883,"*"&amp;RIGHT($A208,3)&amp;"*",EUROSTAT_VBE_IND_2005!$D$7:$D$883,"5544*"))/1000</f>
        <v>0</v>
      </c>
      <c r="W208" s="17">
        <f>(SUMIFS(EUROSTAT_VBE_IND_2005!T$7:T$883,EUROSTAT_VBE_IND_2005!$B$7:$B$883,$D208,EUROSTAT_VBE_IND_2005!$C$7:$C$883,"*"&amp;RIGHT($A208,3)&amp;"*",EUROSTAT_VBE_IND_2005!$D$7:$D$883,"2210*"))/1000+(SUMIFS(EUROSTAT_VBE_IND_2005!T$7:T$883,EUROSTAT_VBE_IND_2005!$B$7:$B$883,$D208,EUROSTAT_VBE_IND_2005!$C$7:$C$883,"*"&amp;RIGHT($A208,3)&amp;"*",EUROSTAT_VBE_IND_2005!$D$7:$D$883,"23*"))/1000+(SUMIFS(EUROSTAT_VBE_IND_2005!T$7:T$883,EUROSTAT_VBE_IND_2005!$B$7:$B$883,$D208,EUROSTAT_VBE_IND_2005!$C$7:$C$883,"*"&amp;RIGHT($A208,3)&amp;"*",EUROSTAT_VBE_IND_2005!$D$7:$D$883,"5544*"))/1000</f>
        <v>0</v>
      </c>
      <c r="X208" s="17">
        <f>(SUMIFS(EUROSTAT_VBE_IND_2005!U$7:U$883,EUROSTAT_VBE_IND_2005!$B$7:$B$883,$D208,EUROSTAT_VBE_IND_2005!$C$7:$C$883,"*"&amp;RIGHT($A208,3)&amp;"*",EUROSTAT_VBE_IND_2005!$D$7:$D$883,"2210*"))/1000+(SUMIFS(EUROSTAT_VBE_IND_2005!U$7:U$883,EUROSTAT_VBE_IND_2005!$B$7:$B$883,$D208,EUROSTAT_VBE_IND_2005!$C$7:$C$883,"*"&amp;RIGHT($A208,3)&amp;"*",EUROSTAT_VBE_IND_2005!$D$7:$D$883,"23*"))/1000+(SUMIFS(EUROSTAT_VBE_IND_2005!U$7:U$883,EUROSTAT_VBE_IND_2005!$B$7:$B$883,$D208,EUROSTAT_VBE_IND_2005!$C$7:$C$883,"*"&amp;RIGHT($A208,3)&amp;"*",EUROSTAT_VBE_IND_2005!$D$7:$D$883,"5544*"))/1000</f>
        <v>0</v>
      </c>
      <c r="Y208" s="17">
        <f>(SUMIFS(EUROSTAT_VBE_IND_2005!V$7:V$883,EUROSTAT_VBE_IND_2005!$B$7:$B$883,$D208,EUROSTAT_VBE_IND_2005!$C$7:$C$883,"*"&amp;RIGHT($A208,3)&amp;"*",EUROSTAT_VBE_IND_2005!$D$7:$D$883,"2210*"))/1000+(SUMIFS(EUROSTAT_VBE_IND_2005!V$7:V$883,EUROSTAT_VBE_IND_2005!$B$7:$B$883,$D208,EUROSTAT_VBE_IND_2005!$C$7:$C$883,"*"&amp;RIGHT($A208,3)&amp;"*",EUROSTAT_VBE_IND_2005!$D$7:$D$883,"23*"))/1000+(SUMIFS(EUROSTAT_VBE_IND_2005!V$7:V$883,EUROSTAT_VBE_IND_2005!$B$7:$B$883,$D208,EUROSTAT_VBE_IND_2005!$C$7:$C$883,"*"&amp;RIGHT($A208,3)&amp;"*",EUROSTAT_VBE_IND_2005!$D$7:$D$883,"5544*"))/1000</f>
        <v>0</v>
      </c>
      <c r="Z208" s="17">
        <f>(SUMIFS(EUROSTAT_VBE_IND_2005!W$7:W$883,EUROSTAT_VBE_IND_2005!$B$7:$B$883,$D208,EUROSTAT_VBE_IND_2005!$C$7:$C$883,"*"&amp;RIGHT($A208,3)&amp;"*",EUROSTAT_VBE_IND_2005!$D$7:$D$883,"2210*"))/1000+(SUMIFS(EUROSTAT_VBE_IND_2005!W$7:W$883,EUROSTAT_VBE_IND_2005!$B$7:$B$883,$D208,EUROSTAT_VBE_IND_2005!$C$7:$C$883,"*"&amp;RIGHT($A208,3)&amp;"*",EUROSTAT_VBE_IND_2005!$D$7:$D$883,"23*"))/1000+(SUMIFS(EUROSTAT_VBE_IND_2005!W$7:W$883,EUROSTAT_VBE_IND_2005!$B$7:$B$883,$D208,EUROSTAT_VBE_IND_2005!$C$7:$C$883,"*"&amp;RIGHT($A208,3)&amp;"*",EUROSTAT_VBE_IND_2005!$D$7:$D$883,"5544*"))/1000</f>
        <v>0</v>
      </c>
      <c r="AA208" s="17">
        <f>(SUMIFS(EUROSTAT_VBE_IND_2005!X$7:X$883,EUROSTAT_VBE_IND_2005!$B$7:$B$883,$D208,EUROSTAT_VBE_IND_2005!$C$7:$C$883,"*"&amp;RIGHT($A208,3)&amp;"*",EUROSTAT_VBE_IND_2005!$D$7:$D$883,"2210*"))/1000+(SUMIFS(EUROSTAT_VBE_IND_2005!X$7:X$883,EUROSTAT_VBE_IND_2005!$B$7:$B$883,$D208,EUROSTAT_VBE_IND_2005!$C$7:$C$883,"*"&amp;RIGHT($A208,3)&amp;"*",EUROSTAT_VBE_IND_2005!$D$7:$D$883,"23*"))/1000+(SUMIFS(EUROSTAT_VBE_IND_2005!X$7:X$883,EUROSTAT_VBE_IND_2005!$B$7:$B$883,$D208,EUROSTAT_VBE_IND_2005!$C$7:$C$883,"*"&amp;RIGHT($A208,3)&amp;"*",EUROSTAT_VBE_IND_2005!$D$7:$D$883,"5544*"))/1000</f>
        <v>0</v>
      </c>
      <c r="AB208" s="17">
        <f>(SUMIFS(EUROSTAT_VBE_IND_2005!AA$7:AA$883,EUROSTAT_VBE_IND_2005!$B$7:$B$883,$D208,EUROSTAT_VBE_IND_2005!$C$7:$C$883,"*"&amp;RIGHT($A208,3)&amp;"*",EUROSTAT_VBE_IND_2005!$D$7:$D$883,"2210*"))/1000+(SUMIFS(EUROSTAT_VBE_IND_2005!AA$7:AA$883,EUROSTAT_VBE_IND_2005!$B$7:$B$883,$D208,EUROSTAT_VBE_IND_2005!$C$7:$C$883,"*"&amp;RIGHT($A208,3)&amp;"*",EUROSTAT_VBE_IND_2005!$D$7:$D$883,"23*"))/1000+(SUMIFS(EUROSTAT_VBE_IND_2005!AA$7:AA$883,EUROSTAT_VBE_IND_2005!$B$7:$B$883,$D208,EUROSTAT_VBE_IND_2005!$C$7:$C$883,"*"&amp;RIGHT($A208,3)&amp;"*",EUROSTAT_VBE_IND_2005!$D$7:$D$883,"5544*"))/1000</f>
        <v>0</v>
      </c>
      <c r="AC208" s="17">
        <f>(SUMIFS(EUROSTAT_VBE_IND_2005!AB$7:AB$883,EUROSTAT_VBE_IND_2005!$B$7:$B$883,$D208,EUROSTAT_VBE_IND_2005!$C$7:$C$883,"*"&amp;RIGHT($A208,3)&amp;"*",EUROSTAT_VBE_IND_2005!$D$7:$D$883,"2210*"))/1000+(SUMIFS(EUROSTAT_VBE_IND_2005!AB$7:AB$883,EUROSTAT_VBE_IND_2005!$B$7:$B$883,$D208,EUROSTAT_VBE_IND_2005!$C$7:$C$883,"*"&amp;RIGHT($A208,3)&amp;"*",EUROSTAT_VBE_IND_2005!$D$7:$D$883,"23*"))/1000+(SUMIFS(EUROSTAT_VBE_IND_2005!AB$7:AB$883,EUROSTAT_VBE_IND_2005!$B$7:$B$883,$D208,EUROSTAT_VBE_IND_2005!$C$7:$C$883,"*"&amp;RIGHT($A208,3)&amp;"*",EUROSTAT_VBE_IND_2005!$D$7:$D$883,"5544*"))/1000</f>
        <v>0.08</v>
      </c>
      <c r="AD208" s="17">
        <f>(SUMIFS(EUROSTAT_VBE_IND_2005!AC$7:AC$883,EUROSTAT_VBE_IND_2005!$B$7:$B$883,$D208,EUROSTAT_VBE_IND_2005!$C$7:$C$883,"*"&amp;RIGHT($A208,3)&amp;"*",EUROSTAT_VBE_IND_2005!$D$7:$D$883,"2210*"))/1000+(SUMIFS(EUROSTAT_VBE_IND_2005!AC$7:AC$883,EUROSTAT_VBE_IND_2005!$B$7:$B$883,$D208,EUROSTAT_VBE_IND_2005!$C$7:$C$883,"*"&amp;RIGHT($A208,3)&amp;"*",EUROSTAT_VBE_IND_2005!$D$7:$D$883,"23*"))/1000+(SUMIFS(EUROSTAT_VBE_IND_2005!AC$7:AC$883,EUROSTAT_VBE_IND_2005!$B$7:$B$883,$D208,EUROSTAT_VBE_IND_2005!$C$7:$C$883,"*"&amp;RIGHT($A208,3)&amp;"*",EUROSTAT_VBE_IND_2005!$D$7:$D$883,"5544*"))/1000</f>
        <v>0</v>
      </c>
      <c r="AE208" s="17">
        <f>(SUMIFS(EUROSTAT_VBE_IND_2005!AD$7:AD$883,EUROSTAT_VBE_IND_2005!$B$7:$B$883,$D208,EUROSTAT_VBE_IND_2005!$C$7:$C$883,"*"&amp;RIGHT($A208,3)&amp;"*",EUROSTAT_VBE_IND_2005!$D$7:$D$883,"2210*"))/1000+(SUMIFS(EUROSTAT_VBE_IND_2005!AD$7:AD$883,EUROSTAT_VBE_IND_2005!$B$7:$B$883,$D208,EUROSTAT_VBE_IND_2005!$C$7:$C$883,"*"&amp;RIGHT($A208,3)&amp;"*",EUROSTAT_VBE_IND_2005!$D$7:$D$883,"23*"))/1000+(SUMIFS(EUROSTAT_VBE_IND_2005!AD$7:AD$883,EUROSTAT_VBE_IND_2005!$B$7:$B$883,$D208,EUROSTAT_VBE_IND_2005!$C$7:$C$883,"*"&amp;RIGHT($A208,3)&amp;"*",EUROSTAT_VBE_IND_2005!$D$7:$D$883,"5544*"))/1000</f>
        <v>0</v>
      </c>
      <c r="AF208" s="17">
        <f>(SUMIFS(EUROSTAT_VBE_IND_2005!AE$7:AE$883,EUROSTAT_VBE_IND_2005!$B$7:$B$883,$D208,EUROSTAT_VBE_IND_2005!$C$7:$C$883,"*"&amp;RIGHT($A208,3)&amp;"*",EUROSTAT_VBE_IND_2005!$D$7:$D$883,"2210*"))/1000+(SUMIFS(EUROSTAT_VBE_IND_2005!AE$7:AE$883,EUROSTAT_VBE_IND_2005!$B$7:$B$883,$D208,EUROSTAT_VBE_IND_2005!$C$7:$C$883,"*"&amp;RIGHT($A208,3)&amp;"*",EUROSTAT_VBE_IND_2005!$D$7:$D$883,"23*"))/1000+(SUMIFS(EUROSTAT_VBE_IND_2005!AE$7:AE$883,EUROSTAT_VBE_IND_2005!$B$7:$B$883,$D208,EUROSTAT_VBE_IND_2005!$C$7:$C$883,"*"&amp;RIGHT($A208,3)&amp;"*",EUROSTAT_VBE_IND_2005!$D$7:$D$883,"5544*"))/1000</f>
        <v>0</v>
      </c>
      <c r="AG208" s="17">
        <f>(SUMIFS(EUROSTAT_VBE_IND_2005!AF$7:AF$883,EUROSTAT_VBE_IND_2005!$B$7:$B$883,$D208,EUROSTAT_VBE_IND_2005!$C$7:$C$883,"*"&amp;RIGHT($A208,3)&amp;"*",EUROSTAT_VBE_IND_2005!$D$7:$D$883,"2210*"))/1000+(SUMIFS(EUROSTAT_VBE_IND_2005!AF$7:AF$883,EUROSTAT_VBE_IND_2005!$B$7:$B$883,$D208,EUROSTAT_VBE_IND_2005!$C$7:$C$883,"*"&amp;RIGHT($A208,3)&amp;"*",EUROSTAT_VBE_IND_2005!$D$7:$D$883,"23*"))/1000+(SUMIFS(EUROSTAT_VBE_IND_2005!AF$7:AF$883,EUROSTAT_VBE_IND_2005!$B$7:$B$883,$D208,EUROSTAT_VBE_IND_2005!$C$7:$C$883,"*"&amp;RIGHT($A208,3)&amp;"*",EUROSTAT_VBE_IND_2005!$D$7:$D$883,"5544*"))/1000</f>
        <v>0</v>
      </c>
      <c r="AH208" s="17">
        <f>(SUMIFS(EUROSTAT_VBE_IND_2005!AH$7:AH$883,EUROSTAT_VBE_IND_2005!$B$7:$B$883,$D208,EUROSTAT_VBE_IND_2005!$C$7:$C$883,"*"&amp;RIGHT($A208,3)&amp;"*",EUROSTAT_VBE_IND_2005!$D$7:$D$883,"2210*"))/1000+(SUMIFS(EUROSTAT_VBE_IND_2005!AH$7:AH$883,EUROSTAT_VBE_IND_2005!$B$7:$B$883,$D208,EUROSTAT_VBE_IND_2005!$C$7:$C$883,"*"&amp;RIGHT($A208,3)&amp;"*",EUROSTAT_VBE_IND_2005!$D$7:$D$883,"23*"))/1000+(SUMIFS(EUROSTAT_VBE_IND_2005!AH$7:AH$883,EUROSTAT_VBE_IND_2005!$B$7:$B$883,$D208,EUROSTAT_VBE_IND_2005!$C$7:$C$883,"*"&amp;RIGHT($A208,3)&amp;"*",EUROSTAT_VBE_IND_2005!$D$7:$D$883,"5544*"))/1000</f>
        <v>0</v>
      </c>
      <c r="AI208" s="17">
        <f>(SUMIFS(EUROSTAT_VBE_IND_2005!AI$7:AI$883,EUROSTAT_VBE_IND_2005!$B$7:$B$883,$D208,EUROSTAT_VBE_IND_2005!$C$7:$C$883,"*"&amp;RIGHT($A208,3)&amp;"*",EUROSTAT_VBE_IND_2005!$D$7:$D$883,"2210*"))/1000+(SUMIFS(EUROSTAT_VBE_IND_2005!AI$7:AI$883,EUROSTAT_VBE_IND_2005!$B$7:$B$883,$D208,EUROSTAT_VBE_IND_2005!$C$7:$C$883,"*"&amp;RIGHT($A208,3)&amp;"*",EUROSTAT_VBE_IND_2005!$D$7:$D$883,"23*"))/1000+(SUMIFS(EUROSTAT_VBE_IND_2005!AI$7:AI$883,EUROSTAT_VBE_IND_2005!$B$7:$B$883,$D208,EUROSTAT_VBE_IND_2005!$C$7:$C$883,"*"&amp;RIGHT($A208,3)&amp;"*",EUROSTAT_VBE_IND_2005!$D$7:$D$883,"5544*"))/1000</f>
        <v>0</v>
      </c>
      <c r="AJ208" s="17">
        <f>(SUMIFS(EUROSTAT_VBE_IND_2005!AJ$7:AJ$883,EUROSTAT_VBE_IND_2005!$B$7:$B$883,$D208,EUROSTAT_VBE_IND_2005!$C$7:$C$883,"*"&amp;RIGHT($A208,3)&amp;"*",EUROSTAT_VBE_IND_2005!$D$7:$D$883,"2210*"))/1000+(SUMIFS(EUROSTAT_VBE_IND_2005!AJ$7:AJ$883,EUROSTAT_VBE_IND_2005!$B$7:$B$883,$D208,EUROSTAT_VBE_IND_2005!$C$7:$C$883,"*"&amp;RIGHT($A208,3)&amp;"*",EUROSTAT_VBE_IND_2005!$D$7:$D$883,"23*"))/1000+(SUMIFS(EUROSTAT_VBE_IND_2005!AJ$7:AJ$883,EUROSTAT_VBE_IND_2005!$B$7:$B$883,$D208,EUROSTAT_VBE_IND_2005!$C$7:$C$883,"*"&amp;RIGHT($A208,3)&amp;"*",EUROSTAT_VBE_IND_2005!$D$7:$D$883,"5544*"))/1000</f>
        <v>0.025</v>
      </c>
      <c r="AK208" s="17">
        <f>(SUMIFS(EUROSTAT_VBE_IND_2005!AK$7:AK$883,EUROSTAT_VBE_IND_2005!$B$7:$B$883,$D208,EUROSTAT_VBE_IND_2005!$C$7:$C$883,"*"&amp;RIGHT($A208,3)&amp;"*",EUROSTAT_VBE_IND_2005!$D$7:$D$883,"2210*"))/1000+(SUMIFS(EUROSTAT_VBE_IND_2005!AK$7:AK$883,EUROSTAT_VBE_IND_2005!$B$7:$B$883,$D208,EUROSTAT_VBE_IND_2005!$C$7:$C$883,"*"&amp;RIGHT($A208,3)&amp;"*",EUROSTAT_VBE_IND_2005!$D$7:$D$883,"23*"))/1000+(SUMIFS(EUROSTAT_VBE_IND_2005!AK$7:AK$883,EUROSTAT_VBE_IND_2005!$B$7:$B$883,$D208,EUROSTAT_VBE_IND_2005!$C$7:$C$883,"*"&amp;RIGHT($A208,3)&amp;"*",EUROSTAT_VBE_IND_2005!$D$7:$D$883,"5544*"))/1000</f>
        <v>0</v>
      </c>
      <c r="AL208" s="198"/>
      <c r="AM208" s="198"/>
      <c r="AN208" s="198"/>
      <c r="AO208" s="17">
        <f>(SUMIFS(EUROSTAT_VBE_IND_2005!Y$7:Y$883,EUROSTAT_VBE_IND_2005!$B$7:$B$883,$D208,EUROSTAT_VBE_IND_2005!$C$7:$C$883,"*"&amp;RIGHT($A208,3)&amp;"*",EUROSTAT_VBE_IND_2005!$D$7:$D$883,"2210*"))/1000+(SUMIFS(EUROSTAT_VBE_IND_2005!Y$7:Y$883,EUROSTAT_VBE_IND_2005!$B$7:$B$883,$D208,EUROSTAT_VBE_IND_2005!$C$7:$C$883,"*"&amp;RIGHT($A208,3)&amp;"*",EUROSTAT_VBE_IND_2005!$D$7:$D$883,"23*"))/1000+(SUMIFS(EUROSTAT_VBE_IND_2005!Y$7:Y$883,EUROSTAT_VBE_IND_2005!$B$7:$B$883,$D208,EUROSTAT_VBE_IND_2005!$C$7:$C$883,"*"&amp;RIGHT($A208,3)&amp;"*",EUROSTAT_VBE_IND_2005!$D$7:$D$883,"5544*"))/1000</f>
        <v>0</v>
      </c>
      <c r="AP208" s="17">
        <f>(SUMIFS(EUROSTAT_VBE_IND_2005!Z$7:Z$883,EUROSTAT_VBE_IND_2005!$B$7:$B$883,$D208,EUROSTAT_VBE_IND_2005!$C$7:$C$883,"*"&amp;RIGHT($A208,3)&amp;"*",EUROSTAT_VBE_IND_2005!$D$7:$D$883,"2210*"))/1000+(SUMIFS(EUROSTAT_VBE_IND_2005!Z$7:Z$883,EUROSTAT_VBE_IND_2005!$B$7:$B$883,$D208,EUROSTAT_VBE_IND_2005!$C$7:$C$883,"*"&amp;RIGHT($A208,3)&amp;"*",EUROSTAT_VBE_IND_2005!$D$7:$D$883,"23*"))/1000+(SUMIFS(EUROSTAT_VBE_IND_2005!Z$7:Z$883,EUROSTAT_VBE_IND_2005!$B$7:$B$883,$D208,EUROSTAT_VBE_IND_2005!$C$7:$C$883,"*"&amp;RIGHT($A208,3)&amp;"*",EUROSTAT_VBE_IND_2005!$D$7:$D$883,"5544*"))/1000</f>
        <v>0</v>
      </c>
      <c r="AQ208" s="17">
        <f>(SUMIFS(EUROSTAT_VBE_IND_2005!AG$7:AG$883,EUROSTAT_VBE_IND_2005!$B$7:$B$883,$D208,EUROSTAT_VBE_IND_2005!$C$7:$C$883,"*"&amp;RIGHT($A208,3)&amp;"*",EUROSTAT_VBE_IND_2005!$D$7:$D$883,"2210*"))/1000+(SUMIFS(EUROSTAT_VBE_IND_2005!AG$7:AG$883,EUROSTAT_VBE_IND_2005!$B$7:$B$883,$D208,EUROSTAT_VBE_IND_2005!$C$7:$C$883,"*"&amp;RIGHT($A208,3)&amp;"*",EUROSTAT_VBE_IND_2005!$D$7:$D$883,"23*"))/1000+(SUMIFS(EUROSTAT_VBE_IND_2005!AG$7:AG$883,EUROSTAT_VBE_IND_2005!$B$7:$B$883,$D208,EUROSTAT_VBE_IND_2005!$C$7:$C$883,"*"&amp;RIGHT($A208,3)&amp;"*",EUROSTAT_VBE_IND_2005!$D$7:$D$883,"5544*"))/1000</f>
        <v>0.137</v>
      </c>
    </row>
    <row r="209" spans="1:43">
      <c r="A209" t="str">
        <f>LEFT(EUROSTAT_VBE_IND_2005!$C$292,8)</f>
        <v>B_101825</v>
      </c>
      <c r="B209" s="28" t="s">
        <v>301</v>
      </c>
      <c r="C209" t="s">
        <v>293</v>
      </c>
      <c r="D209" t="s">
        <v>55</v>
      </c>
      <c r="E209" t="s">
        <v>231</v>
      </c>
      <c r="F209" t="s">
        <v>251</v>
      </c>
      <c r="G209" s="17">
        <f>(SUMIFS(EUROSTAT_VBE_IND_2005!E$7:E$883,EUROSTAT_VBE_IND_2005!$B$7:$B$883,$D209,EUROSTAT_VBE_IND_2005!$C$7:$C$883,"*"&amp;RIGHT($A209,3)&amp;"*",EUROSTAT_VBE_IND_2005!$D$7:$D$883,"2230*"))/1000+(SUMIFS(EUROSTAT_VBE_IND_2005!E$7:E$883,EUROSTAT_VBE_IND_2005!$B$7:$B$883,$D209,EUROSTAT_VBE_IND_2005!$C$7:$C$883,"*"&amp;RIGHT($A208,3)&amp;"*",EUROSTAT_VBE_IND_2005!$D$7:$D$883,"2130*"))/1000</f>
        <v>0</v>
      </c>
      <c r="H209" s="17">
        <f>(SUMIFS(EUROSTAT_VBE_IND_2005!F$7:F$883,EUROSTAT_VBE_IND_2005!$B$7:$B$883,$D209,EUROSTAT_VBE_IND_2005!$C$7:$C$883,"*"&amp;RIGHT($A209,3)&amp;"*",EUROSTAT_VBE_IND_2005!$D$7:$D$883,"2230*"))/1000+(SUMIFS(EUROSTAT_VBE_IND_2005!F$7:F$883,EUROSTAT_VBE_IND_2005!$B$7:$B$883,$D209,EUROSTAT_VBE_IND_2005!$C$7:$C$883,"*"&amp;RIGHT($A208,3)&amp;"*",EUROSTAT_VBE_IND_2005!$D$7:$D$883,"2130*"))/1000</f>
        <v>0</v>
      </c>
      <c r="I209" s="17">
        <f>(SUMIFS(EUROSTAT_VBE_IND_2005!G$7:G$883,EUROSTAT_VBE_IND_2005!$B$7:$B$883,$D209,EUROSTAT_VBE_IND_2005!$C$7:$C$883,"*"&amp;RIGHT($A209,3)&amp;"*",EUROSTAT_VBE_IND_2005!$D$7:$D$883,"2230*"))/1000+(SUMIFS(EUROSTAT_VBE_IND_2005!G$7:G$883,EUROSTAT_VBE_IND_2005!$B$7:$B$883,$D209,EUROSTAT_VBE_IND_2005!$C$7:$C$883,"*"&amp;RIGHT($A208,3)&amp;"*",EUROSTAT_VBE_IND_2005!$D$7:$D$883,"2130*"))/1000</f>
        <v>0</v>
      </c>
      <c r="J209" s="198"/>
      <c r="K209" s="17">
        <f>(SUMIFS(EUROSTAT_VBE_IND_2005!H$7:H$883,EUROSTAT_VBE_IND_2005!$B$7:$B$883,$D209,EUROSTAT_VBE_IND_2005!$C$7:$C$883,"*"&amp;RIGHT($A209,3)&amp;"*",EUROSTAT_VBE_IND_2005!$D$7:$D$883,"2230*"))/1000+(SUMIFS(EUROSTAT_VBE_IND_2005!H$7:H$883,EUROSTAT_VBE_IND_2005!$B$7:$B$883,$D209,EUROSTAT_VBE_IND_2005!$C$7:$C$883,"*"&amp;RIGHT($A208,3)&amp;"*",EUROSTAT_VBE_IND_2005!$D$7:$D$883,"2130*"))/1000</f>
        <v>0</v>
      </c>
      <c r="L209" s="17">
        <f>(SUMIFS(EUROSTAT_VBE_IND_2005!I$7:I$883,EUROSTAT_VBE_IND_2005!$B$7:$B$883,$D209,EUROSTAT_VBE_IND_2005!$C$7:$C$883,"*"&amp;RIGHT($A209,3)&amp;"*",EUROSTAT_VBE_IND_2005!$D$7:$D$883,"2230*"))/1000+(SUMIFS(EUROSTAT_VBE_IND_2005!I$7:I$883,EUROSTAT_VBE_IND_2005!$B$7:$B$883,$D209,EUROSTAT_VBE_IND_2005!$C$7:$C$883,"*"&amp;RIGHT($A208,3)&amp;"*",EUROSTAT_VBE_IND_2005!$D$7:$D$883,"2130*"))/1000</f>
        <v>0</v>
      </c>
      <c r="M209" s="17">
        <f>(SUMIFS(EUROSTAT_VBE_IND_2005!J$7:J$883,EUROSTAT_VBE_IND_2005!$B$7:$B$883,$D209,EUROSTAT_VBE_IND_2005!$C$7:$C$883,"*"&amp;RIGHT($A209,3)&amp;"*",EUROSTAT_VBE_IND_2005!$D$7:$D$883,"2230*"))/1000+(SUMIFS(EUROSTAT_VBE_IND_2005!J$7:J$883,EUROSTAT_VBE_IND_2005!$B$7:$B$883,$D209,EUROSTAT_VBE_IND_2005!$C$7:$C$883,"*"&amp;RIGHT($A208,3)&amp;"*",EUROSTAT_VBE_IND_2005!$D$7:$D$883,"2130*"))/1000</f>
        <v>1.8</v>
      </c>
      <c r="N209" s="17">
        <f>(SUMIFS(EUROSTAT_VBE_IND_2005!K$7:K$883,EUROSTAT_VBE_IND_2005!$B$7:$B$883,$D209,EUROSTAT_VBE_IND_2005!$C$7:$C$883,"*"&amp;RIGHT($A209,3)&amp;"*",EUROSTAT_VBE_IND_2005!$D$7:$D$883,"2230*"))/1000+(SUMIFS(EUROSTAT_VBE_IND_2005!K$7:K$883,EUROSTAT_VBE_IND_2005!$B$7:$B$883,$D209,EUROSTAT_VBE_IND_2005!$C$7:$C$883,"*"&amp;RIGHT($A208,3)&amp;"*",EUROSTAT_VBE_IND_2005!$D$7:$D$883,"2130*"))/1000</f>
        <v>0</v>
      </c>
      <c r="O209" s="17">
        <f>(SUMIFS(EUROSTAT_VBE_IND_2005!L$7:L$883,EUROSTAT_VBE_IND_2005!$B$7:$B$883,$D209,EUROSTAT_VBE_IND_2005!$C$7:$C$883,"*"&amp;RIGHT($A209,3)&amp;"*",EUROSTAT_VBE_IND_2005!$D$7:$D$883,"2230*"))/1000+(SUMIFS(EUROSTAT_VBE_IND_2005!L$7:L$883,EUROSTAT_VBE_IND_2005!$B$7:$B$883,$D209,EUROSTAT_VBE_IND_2005!$C$7:$C$883,"*"&amp;RIGHT($A208,3)&amp;"*",EUROSTAT_VBE_IND_2005!$D$7:$D$883,"2130*"))/1000</f>
        <v>0</v>
      </c>
      <c r="P209" s="17">
        <f>(SUMIFS(EUROSTAT_VBE_IND_2005!M$7:M$883,EUROSTAT_VBE_IND_2005!$B$7:$B$883,$D209,EUROSTAT_VBE_IND_2005!$C$7:$C$883,"*"&amp;RIGHT($A209,3)&amp;"*",EUROSTAT_VBE_IND_2005!$D$7:$D$883,"2230*"))/1000+(SUMIFS(EUROSTAT_VBE_IND_2005!M$7:M$883,EUROSTAT_VBE_IND_2005!$B$7:$B$883,$D209,EUROSTAT_VBE_IND_2005!$C$7:$C$883,"*"&amp;RIGHT($A208,3)&amp;"*",EUROSTAT_VBE_IND_2005!$D$7:$D$883,"2130*"))/1000</f>
        <v>0</v>
      </c>
      <c r="Q209" s="17">
        <f>(SUMIFS(EUROSTAT_VBE_IND_2005!N$7:N$883,EUROSTAT_VBE_IND_2005!$B$7:$B$883,$D209,EUROSTAT_VBE_IND_2005!$C$7:$C$883,"*"&amp;RIGHT($A209,3)&amp;"*",EUROSTAT_VBE_IND_2005!$D$7:$D$883,"2230*"))/1000+(SUMIFS(EUROSTAT_VBE_IND_2005!N$7:N$883,EUROSTAT_VBE_IND_2005!$B$7:$B$883,$D209,EUROSTAT_VBE_IND_2005!$C$7:$C$883,"*"&amp;RIGHT($A208,3)&amp;"*",EUROSTAT_VBE_IND_2005!$D$7:$D$883,"2130*"))/1000</f>
        <v>0</v>
      </c>
      <c r="R209" s="17">
        <f>(SUMIFS(EUROSTAT_VBE_IND_2005!O$7:O$883,EUROSTAT_VBE_IND_2005!$B$7:$B$883,$D209,EUROSTAT_VBE_IND_2005!$C$7:$C$883,"*"&amp;RIGHT($A209,3)&amp;"*",EUROSTAT_VBE_IND_2005!$D$7:$D$883,"2230*"))/1000+(SUMIFS(EUROSTAT_VBE_IND_2005!O$7:O$883,EUROSTAT_VBE_IND_2005!$B$7:$B$883,$D209,EUROSTAT_VBE_IND_2005!$C$7:$C$883,"*"&amp;RIGHT($A208,3)&amp;"*",EUROSTAT_VBE_IND_2005!$D$7:$D$883,"2130*"))/1000</f>
        <v>0</v>
      </c>
      <c r="S209" s="17">
        <f>(SUMIFS(EUROSTAT_VBE_IND_2005!P$7:P$883,EUROSTAT_VBE_IND_2005!$B$7:$B$883,$D209,EUROSTAT_VBE_IND_2005!$C$7:$C$883,"*"&amp;RIGHT($A209,3)&amp;"*",EUROSTAT_VBE_IND_2005!$D$7:$D$883,"2230*"))/1000+(SUMIFS(EUROSTAT_VBE_IND_2005!P$7:P$883,EUROSTAT_VBE_IND_2005!$B$7:$B$883,$D209,EUROSTAT_VBE_IND_2005!$C$7:$C$883,"*"&amp;RIGHT($A208,3)&amp;"*",EUROSTAT_VBE_IND_2005!$D$7:$D$883,"2130*"))/1000</f>
        <v>0</v>
      </c>
      <c r="T209" s="17">
        <f>(SUMIFS(EUROSTAT_VBE_IND_2005!Q$7:Q$883,EUROSTAT_VBE_IND_2005!$B$7:$B$883,$D209,EUROSTAT_VBE_IND_2005!$C$7:$C$883,"*"&amp;RIGHT($A209,3)&amp;"*",EUROSTAT_VBE_IND_2005!$D$7:$D$883,"2230*"))/1000+(SUMIFS(EUROSTAT_VBE_IND_2005!Q$7:Q$883,EUROSTAT_VBE_IND_2005!$B$7:$B$883,$D209,EUROSTAT_VBE_IND_2005!$C$7:$C$883,"*"&amp;RIGHT($A208,3)&amp;"*",EUROSTAT_VBE_IND_2005!$D$7:$D$883,"2130*"))/1000</f>
        <v>0</v>
      </c>
      <c r="U209" s="17">
        <f>(SUMIFS(EUROSTAT_VBE_IND_2005!R$7:R$883,EUROSTAT_VBE_IND_2005!$B$7:$B$883,$D209,EUROSTAT_VBE_IND_2005!$C$7:$C$883,"*"&amp;RIGHT($A209,3)&amp;"*",EUROSTAT_VBE_IND_2005!$D$7:$D$883,"2230*"))/1000+(SUMIFS(EUROSTAT_VBE_IND_2005!R$7:R$883,EUROSTAT_VBE_IND_2005!$B$7:$B$883,$D209,EUROSTAT_VBE_IND_2005!$C$7:$C$883,"*"&amp;RIGHT($A208,3)&amp;"*",EUROSTAT_VBE_IND_2005!$D$7:$D$883,"2130*"))/1000</f>
        <v>0</v>
      </c>
      <c r="V209" s="17">
        <f>(SUMIFS(EUROSTAT_VBE_IND_2005!S$7:S$883,EUROSTAT_VBE_IND_2005!$B$7:$B$883,$D209,EUROSTAT_VBE_IND_2005!$C$7:$C$883,"*"&amp;RIGHT($A209,3)&amp;"*",EUROSTAT_VBE_IND_2005!$D$7:$D$883,"2230*"))/1000+(SUMIFS(EUROSTAT_VBE_IND_2005!S$7:S$883,EUROSTAT_VBE_IND_2005!$B$7:$B$883,$D209,EUROSTAT_VBE_IND_2005!$C$7:$C$883,"*"&amp;RIGHT($A208,3)&amp;"*",EUROSTAT_VBE_IND_2005!$D$7:$D$883,"2130*"))/1000</f>
        <v>0</v>
      </c>
      <c r="W209" s="17">
        <f>(SUMIFS(EUROSTAT_VBE_IND_2005!T$7:T$883,EUROSTAT_VBE_IND_2005!$B$7:$B$883,$D209,EUROSTAT_VBE_IND_2005!$C$7:$C$883,"*"&amp;RIGHT($A209,3)&amp;"*",EUROSTAT_VBE_IND_2005!$D$7:$D$883,"2230*"))/1000+(SUMIFS(EUROSTAT_VBE_IND_2005!T$7:T$883,EUROSTAT_VBE_IND_2005!$B$7:$B$883,$D209,EUROSTAT_VBE_IND_2005!$C$7:$C$883,"*"&amp;RIGHT($A208,3)&amp;"*",EUROSTAT_VBE_IND_2005!$D$7:$D$883,"2130*"))/1000</f>
        <v>0</v>
      </c>
      <c r="X209" s="17">
        <f>(SUMIFS(EUROSTAT_VBE_IND_2005!U$7:U$883,EUROSTAT_VBE_IND_2005!$B$7:$B$883,$D209,EUROSTAT_VBE_IND_2005!$C$7:$C$883,"*"&amp;RIGHT($A209,3)&amp;"*",EUROSTAT_VBE_IND_2005!$D$7:$D$883,"2230*"))/1000+(SUMIFS(EUROSTAT_VBE_IND_2005!U$7:U$883,EUROSTAT_VBE_IND_2005!$B$7:$B$883,$D209,EUROSTAT_VBE_IND_2005!$C$7:$C$883,"*"&amp;RIGHT($A208,3)&amp;"*",EUROSTAT_VBE_IND_2005!$D$7:$D$883,"2130*"))/1000</f>
        <v>0</v>
      </c>
      <c r="Y209" s="17">
        <f>(SUMIFS(EUROSTAT_VBE_IND_2005!V$7:V$883,EUROSTAT_VBE_IND_2005!$B$7:$B$883,$D209,EUROSTAT_VBE_IND_2005!$C$7:$C$883,"*"&amp;RIGHT($A209,3)&amp;"*",EUROSTAT_VBE_IND_2005!$D$7:$D$883,"2230*"))/1000+(SUMIFS(EUROSTAT_VBE_IND_2005!V$7:V$883,EUROSTAT_VBE_IND_2005!$B$7:$B$883,$D209,EUROSTAT_VBE_IND_2005!$C$7:$C$883,"*"&amp;RIGHT($A208,3)&amp;"*",EUROSTAT_VBE_IND_2005!$D$7:$D$883,"2130*"))/1000</f>
        <v>0</v>
      </c>
      <c r="Z209" s="17">
        <f>(SUMIFS(EUROSTAT_VBE_IND_2005!W$7:W$883,EUROSTAT_VBE_IND_2005!$B$7:$B$883,$D209,EUROSTAT_VBE_IND_2005!$C$7:$C$883,"*"&amp;RIGHT($A209,3)&amp;"*",EUROSTAT_VBE_IND_2005!$D$7:$D$883,"2230*"))/1000+(SUMIFS(EUROSTAT_VBE_IND_2005!W$7:W$883,EUROSTAT_VBE_IND_2005!$B$7:$B$883,$D209,EUROSTAT_VBE_IND_2005!$C$7:$C$883,"*"&amp;RIGHT($A208,3)&amp;"*",EUROSTAT_VBE_IND_2005!$D$7:$D$883,"2130*"))/1000</f>
        <v>0</v>
      </c>
      <c r="AA209" s="17">
        <f>(SUMIFS(EUROSTAT_VBE_IND_2005!X$7:X$883,EUROSTAT_VBE_IND_2005!$B$7:$B$883,$D209,EUROSTAT_VBE_IND_2005!$C$7:$C$883,"*"&amp;RIGHT($A209,3)&amp;"*",EUROSTAT_VBE_IND_2005!$D$7:$D$883,"2230*"))/1000+(SUMIFS(EUROSTAT_VBE_IND_2005!X$7:X$883,EUROSTAT_VBE_IND_2005!$B$7:$B$883,$D209,EUROSTAT_VBE_IND_2005!$C$7:$C$883,"*"&amp;RIGHT($A208,3)&amp;"*",EUROSTAT_VBE_IND_2005!$D$7:$D$883,"2130*"))/1000</f>
        <v>0</v>
      </c>
      <c r="AB209" s="17">
        <f>(SUMIFS(EUROSTAT_VBE_IND_2005!AA$7:AA$883,EUROSTAT_VBE_IND_2005!$B$7:$B$883,$D209,EUROSTAT_VBE_IND_2005!$C$7:$C$883,"*"&amp;RIGHT($A209,3)&amp;"*",EUROSTAT_VBE_IND_2005!$D$7:$D$883,"2230*"))/1000+(SUMIFS(EUROSTAT_VBE_IND_2005!AA$7:AA$883,EUROSTAT_VBE_IND_2005!$B$7:$B$883,$D209,EUROSTAT_VBE_IND_2005!$C$7:$C$883,"*"&amp;RIGHT($A208,3)&amp;"*",EUROSTAT_VBE_IND_2005!$D$7:$D$883,"2130*"))/1000</f>
        <v>0</v>
      </c>
      <c r="AC209" s="17">
        <f>(SUMIFS(EUROSTAT_VBE_IND_2005!AB$7:AB$883,EUROSTAT_VBE_IND_2005!$B$7:$B$883,$D209,EUROSTAT_VBE_IND_2005!$C$7:$C$883,"*"&amp;RIGHT($A209,3)&amp;"*",EUROSTAT_VBE_IND_2005!$D$7:$D$883,"2230*"))/1000+(SUMIFS(EUROSTAT_VBE_IND_2005!AB$7:AB$883,EUROSTAT_VBE_IND_2005!$B$7:$B$883,$D209,EUROSTAT_VBE_IND_2005!$C$7:$C$883,"*"&amp;RIGHT($A208,3)&amp;"*",EUROSTAT_VBE_IND_2005!$D$7:$D$883,"2130*"))/1000</f>
        <v>0</v>
      </c>
      <c r="AD209" s="17">
        <f>(SUMIFS(EUROSTAT_VBE_IND_2005!AC$7:AC$883,EUROSTAT_VBE_IND_2005!$B$7:$B$883,$D209,EUROSTAT_VBE_IND_2005!$C$7:$C$883,"*"&amp;RIGHT($A209,3)&amp;"*",EUROSTAT_VBE_IND_2005!$D$7:$D$883,"2230*"))/1000+(SUMIFS(EUROSTAT_VBE_IND_2005!AC$7:AC$883,EUROSTAT_VBE_IND_2005!$B$7:$B$883,$D209,EUROSTAT_VBE_IND_2005!$C$7:$C$883,"*"&amp;RIGHT($A208,3)&amp;"*",EUROSTAT_VBE_IND_2005!$D$7:$D$883,"2130*"))/1000</f>
        <v>0</v>
      </c>
      <c r="AE209" s="17">
        <f>(SUMIFS(EUROSTAT_VBE_IND_2005!AD$7:AD$883,EUROSTAT_VBE_IND_2005!$B$7:$B$883,$D209,EUROSTAT_VBE_IND_2005!$C$7:$C$883,"*"&amp;RIGHT($A209,3)&amp;"*",EUROSTAT_VBE_IND_2005!$D$7:$D$883,"2230*"))/1000+(SUMIFS(EUROSTAT_VBE_IND_2005!AD$7:AD$883,EUROSTAT_VBE_IND_2005!$B$7:$B$883,$D209,EUROSTAT_VBE_IND_2005!$C$7:$C$883,"*"&amp;RIGHT($A208,3)&amp;"*",EUROSTAT_VBE_IND_2005!$D$7:$D$883,"2130*"))/1000</f>
        <v>0</v>
      </c>
      <c r="AF209" s="17">
        <f>(SUMIFS(EUROSTAT_VBE_IND_2005!AE$7:AE$883,EUROSTAT_VBE_IND_2005!$B$7:$B$883,$D209,EUROSTAT_VBE_IND_2005!$C$7:$C$883,"*"&amp;RIGHT($A209,3)&amp;"*",EUROSTAT_VBE_IND_2005!$D$7:$D$883,"2230*"))/1000+(SUMIFS(EUROSTAT_VBE_IND_2005!AE$7:AE$883,EUROSTAT_VBE_IND_2005!$B$7:$B$883,$D209,EUROSTAT_VBE_IND_2005!$C$7:$C$883,"*"&amp;RIGHT($A208,3)&amp;"*",EUROSTAT_VBE_IND_2005!$D$7:$D$883,"2130*"))/1000</f>
        <v>0</v>
      </c>
      <c r="AG209" s="17">
        <f>(SUMIFS(EUROSTAT_VBE_IND_2005!AF$7:AF$883,EUROSTAT_VBE_IND_2005!$B$7:$B$883,$D209,EUROSTAT_VBE_IND_2005!$C$7:$C$883,"*"&amp;RIGHT($A209,3)&amp;"*",EUROSTAT_VBE_IND_2005!$D$7:$D$883,"2230*"))/1000+(SUMIFS(EUROSTAT_VBE_IND_2005!AF$7:AF$883,EUROSTAT_VBE_IND_2005!$B$7:$B$883,$D209,EUROSTAT_VBE_IND_2005!$C$7:$C$883,"*"&amp;RIGHT($A208,3)&amp;"*",EUROSTAT_VBE_IND_2005!$D$7:$D$883,"2130*"))/1000</f>
        <v>0</v>
      </c>
      <c r="AH209" s="17">
        <f>(SUMIFS(EUROSTAT_VBE_IND_2005!AH$7:AH$883,EUROSTAT_VBE_IND_2005!$B$7:$B$883,$D209,EUROSTAT_VBE_IND_2005!$C$7:$C$883,"*"&amp;RIGHT($A209,3)&amp;"*",EUROSTAT_VBE_IND_2005!$D$7:$D$883,"2230*"))/1000+(SUMIFS(EUROSTAT_VBE_IND_2005!AH$7:AH$883,EUROSTAT_VBE_IND_2005!$B$7:$B$883,$D209,EUROSTAT_VBE_IND_2005!$C$7:$C$883,"*"&amp;RIGHT($A208,3)&amp;"*",EUROSTAT_VBE_IND_2005!$D$7:$D$883,"2130*"))/1000</f>
        <v>0</v>
      </c>
      <c r="AI209" s="17">
        <f>(SUMIFS(EUROSTAT_VBE_IND_2005!AI$7:AI$883,EUROSTAT_VBE_IND_2005!$B$7:$B$883,$D209,EUROSTAT_VBE_IND_2005!$C$7:$C$883,"*"&amp;RIGHT($A209,3)&amp;"*",EUROSTAT_VBE_IND_2005!$D$7:$D$883,"2230*"))/1000+(SUMIFS(EUROSTAT_VBE_IND_2005!AI$7:AI$883,EUROSTAT_VBE_IND_2005!$B$7:$B$883,$D209,EUROSTAT_VBE_IND_2005!$C$7:$C$883,"*"&amp;RIGHT($A208,3)&amp;"*",EUROSTAT_VBE_IND_2005!$D$7:$D$883,"2130*"))/1000</f>
        <v>0</v>
      </c>
      <c r="AJ209" s="17">
        <f>(SUMIFS(EUROSTAT_VBE_IND_2005!AJ$7:AJ$883,EUROSTAT_VBE_IND_2005!$B$7:$B$883,$D209,EUROSTAT_VBE_IND_2005!$C$7:$C$883,"*"&amp;RIGHT($A209,3)&amp;"*",EUROSTAT_VBE_IND_2005!$D$7:$D$883,"2230*"))/1000+(SUMIFS(EUROSTAT_VBE_IND_2005!AJ$7:AJ$883,EUROSTAT_VBE_IND_2005!$B$7:$B$883,$D209,EUROSTAT_VBE_IND_2005!$C$7:$C$883,"*"&amp;RIGHT($A208,3)&amp;"*",EUROSTAT_VBE_IND_2005!$D$7:$D$883,"2130*"))/1000</f>
        <v>0</v>
      </c>
      <c r="AK209" s="17">
        <f>(SUMIFS(EUROSTAT_VBE_IND_2005!AK$7:AK$883,EUROSTAT_VBE_IND_2005!$B$7:$B$883,$D209,EUROSTAT_VBE_IND_2005!$C$7:$C$883,"*"&amp;RIGHT($A209,3)&amp;"*",EUROSTAT_VBE_IND_2005!$D$7:$D$883,"2230*"))/1000+(SUMIFS(EUROSTAT_VBE_IND_2005!AK$7:AK$883,EUROSTAT_VBE_IND_2005!$B$7:$B$883,$D209,EUROSTAT_VBE_IND_2005!$C$7:$C$883,"*"&amp;RIGHT($A208,3)&amp;"*",EUROSTAT_VBE_IND_2005!$D$7:$D$883,"2130*"))/1000</f>
        <v>0</v>
      </c>
      <c r="AL209" s="198"/>
      <c r="AM209" s="198"/>
      <c r="AN209" s="198"/>
      <c r="AO209" s="17">
        <f>(SUMIFS(EUROSTAT_VBE_IND_2005!Y$7:Y$883,EUROSTAT_VBE_IND_2005!$B$7:$B$883,$D209,EUROSTAT_VBE_IND_2005!$C$7:$C$883,"*"&amp;RIGHT($A209,3)&amp;"*",EUROSTAT_VBE_IND_2005!$D$7:$D$883,"2230*"))/1000+(SUMIFS(EUROSTAT_VBE_IND_2005!Y$7:Y$883,EUROSTAT_VBE_IND_2005!$B$7:$B$883,$D209,EUROSTAT_VBE_IND_2005!$C$7:$C$883,"*"&amp;RIGHT($A208,3)&amp;"*",EUROSTAT_VBE_IND_2005!$D$7:$D$883,"2130*"))/1000</f>
        <v>0</v>
      </c>
      <c r="AP209" s="17">
        <f>(SUMIFS(EUROSTAT_VBE_IND_2005!Z$7:Z$883,EUROSTAT_VBE_IND_2005!$B$7:$B$883,$D209,EUROSTAT_VBE_IND_2005!$C$7:$C$883,"*"&amp;RIGHT($A209,3)&amp;"*",EUROSTAT_VBE_IND_2005!$D$7:$D$883,"2230*"))/1000+(SUMIFS(EUROSTAT_VBE_IND_2005!Z$7:Z$883,EUROSTAT_VBE_IND_2005!$B$7:$B$883,$D209,EUROSTAT_VBE_IND_2005!$C$7:$C$883,"*"&amp;RIGHT($A208,3)&amp;"*",EUROSTAT_VBE_IND_2005!$D$7:$D$883,"2130*"))/1000</f>
        <v>0</v>
      </c>
      <c r="AQ209" s="17">
        <f>(SUMIFS(EUROSTAT_VBE_IND_2005!AG$7:AG$883,EUROSTAT_VBE_IND_2005!$B$7:$B$883,$D209,EUROSTAT_VBE_IND_2005!$C$7:$C$883,"*"&amp;RIGHT($A209,3)&amp;"*",EUROSTAT_VBE_IND_2005!$D$7:$D$883,"2230*"))/1000+(SUMIFS(EUROSTAT_VBE_IND_2005!AG$7:AG$883,EUROSTAT_VBE_IND_2005!$B$7:$B$883,$D209,EUROSTAT_VBE_IND_2005!$C$7:$C$883,"*"&amp;RIGHT($A208,3)&amp;"*",EUROSTAT_VBE_IND_2005!$D$7:$D$883,"2130*"))/1000</f>
        <v>0</v>
      </c>
    </row>
    <row r="210" spans="1:43">
      <c r="A210" t="str">
        <f>LEFT(EUROSTAT_VBE_IND_2005!$C$292,8)</f>
        <v>B_101825</v>
      </c>
      <c r="B210" s="28" t="s">
        <v>301</v>
      </c>
      <c r="C210" t="s">
        <v>293</v>
      </c>
      <c r="D210" t="s">
        <v>55</v>
      </c>
      <c r="E210" t="s">
        <v>232</v>
      </c>
      <c r="F210" t="s">
        <v>252</v>
      </c>
      <c r="G210" s="17">
        <f>(SUMIFS(EUROSTAT_VBE_IND_2005!E$7:E$883,EUROSTAT_VBE_IND_2005!$B$7:$B$883,$D210,EUROSTAT_VBE_IND_2005!$C$7:$C$883,"*"&amp;RIGHT($A210,3)&amp;"*",EUROSTAT_VBE_IND_2005!$D$7:$D$883,"212*"))/1000</f>
        <v>0</v>
      </c>
      <c r="H210" s="17">
        <f>(SUMIFS(EUROSTAT_VBE_IND_2005!F$7:F$883,EUROSTAT_VBE_IND_2005!$B$7:$B$883,$D210,EUROSTAT_VBE_IND_2005!$C$7:$C$883,"*"&amp;RIGHT($A208,3)&amp;"*",EUROSTAT_VBE_IND_2005!$D$7:$D$883,"212*"))/1000</f>
        <v>0</v>
      </c>
      <c r="I210" s="17">
        <f>(SUMIFS(EUROSTAT_VBE_IND_2005!G$7:G$883,EUROSTAT_VBE_IND_2005!$B$7:$B$883,$D210,EUROSTAT_VBE_IND_2005!$C$7:$C$883,"*"&amp;RIGHT($A208,3)&amp;"*",EUROSTAT_VBE_IND_2005!$D$7:$D$883,"212*"))/1000</f>
        <v>0</v>
      </c>
      <c r="J210" s="198"/>
      <c r="K210" s="17">
        <f>(SUMIFS(EUROSTAT_VBE_IND_2005!H$7:H$883,EUROSTAT_VBE_IND_2005!$B$7:$B$883,$D210,EUROSTAT_VBE_IND_2005!$C$7:$C$883,"*"&amp;RIGHT($A208,3)&amp;"*",EUROSTAT_VBE_IND_2005!$D$7:$D$883,"212*"))/1000</f>
        <v>0</v>
      </c>
      <c r="L210" s="17">
        <f>(SUMIFS(EUROSTAT_VBE_IND_2005!I$7:I$883,EUROSTAT_VBE_IND_2005!$B$7:$B$883,$D210,EUROSTAT_VBE_IND_2005!$C$7:$C$883,"*"&amp;RIGHT($A208,3)&amp;"*",EUROSTAT_VBE_IND_2005!$D$7:$D$883,"212*"))/1000</f>
        <v>0</v>
      </c>
      <c r="M210" s="17">
        <f>(SUMIFS(EUROSTAT_VBE_IND_2005!J$7:J$883,EUROSTAT_VBE_IND_2005!$B$7:$B$883,$D210,EUROSTAT_VBE_IND_2005!$C$7:$C$883,"*"&amp;RIGHT($A208,3)&amp;"*",EUROSTAT_VBE_IND_2005!$D$7:$D$883,"212*"))/1000</f>
        <v>0.428</v>
      </c>
      <c r="N210" s="17">
        <f>(SUMIFS(EUROSTAT_VBE_IND_2005!K$7:K$883,EUROSTAT_VBE_IND_2005!$B$7:$B$883,$D210,EUROSTAT_VBE_IND_2005!$C$7:$C$883,"*"&amp;RIGHT($A208,3)&amp;"*",EUROSTAT_VBE_IND_2005!$D$7:$D$883,"212*"))/1000</f>
        <v>0</v>
      </c>
      <c r="O210" s="17">
        <f>(SUMIFS(EUROSTAT_VBE_IND_2005!L$7:L$883,EUROSTAT_VBE_IND_2005!$B$7:$B$883,$D210,EUROSTAT_VBE_IND_2005!$C$7:$C$883,"*"&amp;RIGHT($A208,3)&amp;"*",EUROSTAT_VBE_IND_2005!$D$7:$D$883,"212*"))/1000</f>
        <v>0</v>
      </c>
      <c r="P210" s="17">
        <f>(SUMIFS(EUROSTAT_VBE_IND_2005!M$7:M$883,EUROSTAT_VBE_IND_2005!$B$7:$B$883,$D210,EUROSTAT_VBE_IND_2005!$C$7:$C$883,"*"&amp;RIGHT($A208,3)&amp;"*",EUROSTAT_VBE_IND_2005!$D$7:$D$883,"212*"))/1000</f>
        <v>0</v>
      </c>
      <c r="Q210" s="17">
        <f>(SUMIFS(EUROSTAT_VBE_IND_2005!N$7:N$883,EUROSTAT_VBE_IND_2005!$B$7:$B$883,$D210,EUROSTAT_VBE_IND_2005!$C$7:$C$883,"*"&amp;RIGHT($A208,3)&amp;"*",EUROSTAT_VBE_IND_2005!$D$7:$D$883,"212*"))/1000</f>
        <v>0</v>
      </c>
      <c r="R210" s="17">
        <f>(SUMIFS(EUROSTAT_VBE_IND_2005!O$7:O$883,EUROSTAT_VBE_IND_2005!$B$7:$B$883,$D210,EUROSTAT_VBE_IND_2005!$C$7:$C$883,"*"&amp;RIGHT($A208,3)&amp;"*",EUROSTAT_VBE_IND_2005!$D$7:$D$883,"212*"))/1000</f>
        <v>0</v>
      </c>
      <c r="S210" s="17">
        <f>(SUMIFS(EUROSTAT_VBE_IND_2005!P$7:P$883,EUROSTAT_VBE_IND_2005!$B$7:$B$883,$D210,EUROSTAT_VBE_IND_2005!$C$7:$C$883,"*"&amp;RIGHT($A208,3)&amp;"*",EUROSTAT_VBE_IND_2005!$D$7:$D$883,"212*"))/1000</f>
        <v>0</v>
      </c>
      <c r="T210" s="17">
        <f>(SUMIFS(EUROSTAT_VBE_IND_2005!Q$7:Q$883,EUROSTAT_VBE_IND_2005!$B$7:$B$883,$D210,EUROSTAT_VBE_IND_2005!$C$7:$C$883,"*"&amp;RIGHT($A208,3)&amp;"*",EUROSTAT_VBE_IND_2005!$D$7:$D$883,"212*"))/1000</f>
        <v>0</v>
      </c>
      <c r="U210" s="17">
        <f>(SUMIFS(EUROSTAT_VBE_IND_2005!R$7:R$883,EUROSTAT_VBE_IND_2005!$B$7:$B$883,$D210,EUROSTAT_VBE_IND_2005!$C$7:$C$883,"*"&amp;RIGHT($A208,3)&amp;"*",EUROSTAT_VBE_IND_2005!$D$7:$D$883,"212*"))/1000</f>
        <v>0</v>
      </c>
      <c r="V210" s="17">
        <f>(SUMIFS(EUROSTAT_VBE_IND_2005!S$7:S$883,EUROSTAT_VBE_IND_2005!$B$7:$B$883,$D210,EUROSTAT_VBE_IND_2005!$C$7:$C$883,"*"&amp;RIGHT($A208,3)&amp;"*",EUROSTAT_VBE_IND_2005!$D$7:$D$883,"212*"))/1000</f>
        <v>0</v>
      </c>
      <c r="W210" s="17">
        <f>(SUMIFS(EUROSTAT_VBE_IND_2005!T$7:T$883,EUROSTAT_VBE_IND_2005!$B$7:$B$883,$D210,EUROSTAT_VBE_IND_2005!$C$7:$C$883,"*"&amp;RIGHT($A208,3)&amp;"*",EUROSTAT_VBE_IND_2005!$D$7:$D$883,"212*"))/1000</f>
        <v>0</v>
      </c>
      <c r="X210" s="17">
        <f>(SUMIFS(EUROSTAT_VBE_IND_2005!U$7:U$883,EUROSTAT_VBE_IND_2005!$B$7:$B$883,$D210,EUROSTAT_VBE_IND_2005!$C$7:$C$883,"*"&amp;RIGHT($A208,3)&amp;"*",EUROSTAT_VBE_IND_2005!$D$7:$D$883,"212*"))/1000</f>
        <v>0</v>
      </c>
      <c r="Y210" s="17">
        <f>(SUMIFS(EUROSTAT_VBE_IND_2005!V$7:V$883,EUROSTAT_VBE_IND_2005!$B$7:$B$883,$D210,EUROSTAT_VBE_IND_2005!$C$7:$C$883,"*"&amp;RIGHT($A208,3)&amp;"*",EUROSTAT_VBE_IND_2005!$D$7:$D$883,"212*"))/1000</f>
        <v>0</v>
      </c>
      <c r="Z210" s="17">
        <f>(SUMIFS(EUROSTAT_VBE_IND_2005!W$7:W$883,EUROSTAT_VBE_IND_2005!$B$7:$B$883,$D210,EUROSTAT_VBE_IND_2005!$C$7:$C$883,"*"&amp;RIGHT($A208,3)&amp;"*",EUROSTAT_VBE_IND_2005!$D$7:$D$883,"212*"))/1000</f>
        <v>0</v>
      </c>
      <c r="AA210" s="17">
        <f>(SUMIFS(EUROSTAT_VBE_IND_2005!X$7:X$883,EUROSTAT_VBE_IND_2005!$B$7:$B$883,$D210,EUROSTAT_VBE_IND_2005!$C$7:$C$883,"*"&amp;RIGHT($A208,3)&amp;"*",EUROSTAT_VBE_IND_2005!$D$7:$D$883,"212*"))/1000</f>
        <v>0</v>
      </c>
      <c r="AB210" s="17">
        <f>(SUMIFS(EUROSTAT_VBE_IND_2005!AA$7:AA$883,EUROSTAT_VBE_IND_2005!$B$7:$B$883,$D210,EUROSTAT_VBE_IND_2005!$C$7:$C$883,"*"&amp;RIGHT($A208,3)&amp;"*",EUROSTAT_VBE_IND_2005!$D$7:$D$883,"212*"))/1000</f>
        <v>0</v>
      </c>
      <c r="AC210" s="17">
        <f>(SUMIFS(EUROSTAT_VBE_IND_2005!AB$7:AB$883,EUROSTAT_VBE_IND_2005!$B$7:$B$883,$D210,EUROSTAT_VBE_IND_2005!$C$7:$C$883,"*"&amp;RIGHT($A208,3)&amp;"*",EUROSTAT_VBE_IND_2005!$D$7:$D$883,"212*"))/1000</f>
        <v>0</v>
      </c>
      <c r="AD210" s="17">
        <f>(SUMIFS(EUROSTAT_VBE_IND_2005!AC$7:AC$883,EUROSTAT_VBE_IND_2005!$B$7:$B$883,$D210,EUROSTAT_VBE_IND_2005!$C$7:$C$883,"*"&amp;RIGHT($A208,3)&amp;"*",EUROSTAT_VBE_IND_2005!$D$7:$D$883,"212*"))/1000</f>
        <v>0</v>
      </c>
      <c r="AE210" s="17">
        <f>(SUMIFS(EUROSTAT_VBE_IND_2005!AD$7:AD$883,EUROSTAT_VBE_IND_2005!$B$7:$B$883,$D210,EUROSTAT_VBE_IND_2005!$C$7:$C$883,"*"&amp;RIGHT($A208,3)&amp;"*",EUROSTAT_VBE_IND_2005!$D$7:$D$883,"212*"))/1000</f>
        <v>0.028</v>
      </c>
      <c r="AF210" s="17">
        <f>(SUMIFS(EUROSTAT_VBE_IND_2005!AE$7:AE$883,EUROSTAT_VBE_IND_2005!$B$7:$B$883,$D210,EUROSTAT_VBE_IND_2005!$C$7:$C$883,"*"&amp;RIGHT($A208,3)&amp;"*",EUROSTAT_VBE_IND_2005!$D$7:$D$883,"212*"))/1000</f>
        <v>0</v>
      </c>
      <c r="AG210" s="17">
        <f>(SUMIFS(EUROSTAT_VBE_IND_2005!AF$7:AF$883,EUROSTAT_VBE_IND_2005!$B$7:$B$883,$D210,EUROSTAT_VBE_IND_2005!$C$7:$C$883,"*"&amp;RIGHT($A208,3)&amp;"*",EUROSTAT_VBE_IND_2005!$D$7:$D$883,"212*"))/1000</f>
        <v>0</v>
      </c>
      <c r="AH210" s="17">
        <f>(SUMIFS(EUROSTAT_VBE_IND_2005!AH$7:AH$883,EUROSTAT_VBE_IND_2005!$B$7:$B$883,$D210,EUROSTAT_VBE_IND_2005!$C$7:$C$883,"*"&amp;RIGHT($A208,3)&amp;"*",EUROSTAT_VBE_IND_2005!$D$7:$D$883,"212*"))/1000</f>
        <v>0</v>
      </c>
      <c r="AI210" s="17">
        <f>(SUMIFS(EUROSTAT_VBE_IND_2005!AI$7:AI$883,EUROSTAT_VBE_IND_2005!$B$7:$B$883,$D210,EUROSTAT_VBE_IND_2005!$C$7:$C$883,"*"&amp;RIGHT($A208,3)&amp;"*",EUROSTAT_VBE_IND_2005!$D$7:$D$883,"212*"))/1000</f>
        <v>0</v>
      </c>
      <c r="AJ210" s="17">
        <f>(SUMIFS(EUROSTAT_VBE_IND_2005!AJ$7:AJ$883,EUROSTAT_VBE_IND_2005!$B$7:$B$883,$D210,EUROSTAT_VBE_IND_2005!$C$7:$C$883,"*"&amp;RIGHT($A208,3)&amp;"*",EUROSTAT_VBE_IND_2005!$D$7:$D$883,"212*"))/1000</f>
        <v>0</v>
      </c>
      <c r="AK210" s="17">
        <f>(SUMIFS(EUROSTAT_VBE_IND_2005!AK$7:AK$883,EUROSTAT_VBE_IND_2005!$B$7:$B$883,$D210,EUROSTAT_VBE_IND_2005!$C$7:$C$883,"*"&amp;RIGHT($A208,3)&amp;"*",EUROSTAT_VBE_IND_2005!$D$7:$D$883,"212*"))/1000</f>
        <v>0</v>
      </c>
      <c r="AL210" s="198"/>
      <c r="AM210" s="198"/>
      <c r="AN210" s="198"/>
      <c r="AO210" s="17">
        <f>(SUMIFS(EUROSTAT_VBE_IND_2005!Y$7:Y$883,EUROSTAT_VBE_IND_2005!$B$7:$B$883,$D210,EUROSTAT_VBE_IND_2005!$C$7:$C$883,"*"&amp;RIGHT($A208,3)&amp;"*",EUROSTAT_VBE_IND_2005!$D$7:$D$883,"212*"))/1000</f>
        <v>0</v>
      </c>
      <c r="AP210" s="17">
        <f>(SUMIFS(EUROSTAT_VBE_IND_2005!Z$7:Z$883,EUROSTAT_VBE_IND_2005!$B$7:$B$883,$D210,EUROSTAT_VBE_IND_2005!$C$7:$C$883,"*"&amp;RIGHT($A208,3)&amp;"*",EUROSTAT_VBE_IND_2005!$D$7:$D$883,"212*"))/1000</f>
        <v>0</v>
      </c>
      <c r="AQ210" s="17">
        <f>(SUMIFS(EUROSTAT_VBE_IND_2005!AG$7:AG$883,EUROSTAT_VBE_IND_2005!$B$7:$B$883,$D210,EUROSTAT_VBE_IND_2005!$C$7:$C$883,"*"&amp;RIGHT($A208,3)&amp;"*",EUROSTAT_VBE_IND_2005!$D$7:$D$883,"212*"))/1000</f>
        <v>0</v>
      </c>
    </row>
    <row r="211" spans="1:43">
      <c r="A211" t="str">
        <f>LEFT(EUROSTAT_VBE_IND_2005!$C$292,8)</f>
        <v>B_101825</v>
      </c>
      <c r="B211" s="28" t="s">
        <v>301</v>
      </c>
      <c r="C211" t="s">
        <v>293</v>
      </c>
      <c r="D211" t="s">
        <v>55</v>
      </c>
      <c r="E211" t="s">
        <v>233</v>
      </c>
      <c r="F211" t="s">
        <v>253</v>
      </c>
      <c r="G211" s="17">
        <f>(SUMIFS(EUROSTAT_VBE_IND_2005!E$7:E$883,EUROSTAT_VBE_IND_2005!$B$7:$B$883,$D211,EUROSTAT_VBE_IND_2005!$C$7:$C$883,"*"&amp;RIGHT($A211,3)&amp;"*",EUROSTAT_VBE_IND_2005!$D$7:$D$883,"321*"))/1000</f>
        <v>0</v>
      </c>
      <c r="H211" s="17">
        <f>(SUMIFS(EUROSTAT_VBE_IND_2005!F$7:F$883,EUROSTAT_VBE_IND_2005!$B$7:$B$883,$D211,EUROSTAT_VBE_IND_2005!$C$7:$C$883,"*"&amp;RIGHT($A211,3)&amp;"*",EUROSTAT_VBE_IND_2005!$D$7:$D$883,"321*"))/1000</f>
        <v>0</v>
      </c>
      <c r="I211" s="17">
        <f>(SUMIFS(EUROSTAT_VBE_IND_2005!G$7:G$883,EUROSTAT_VBE_IND_2005!$B$7:$B$883,$D211,EUROSTAT_VBE_IND_2005!$C$7:$C$883,"*"&amp;RIGHT($A211,3)&amp;"*",EUROSTAT_VBE_IND_2005!$D$7:$D$883,"321*"))/1000</f>
        <v>0</v>
      </c>
      <c r="J211" s="198"/>
      <c r="K211" s="17">
        <f>(SUMIFS(EUROSTAT_VBE_IND_2005!H$7:H$883,EUROSTAT_VBE_IND_2005!$B$7:$B$883,$D211,EUROSTAT_VBE_IND_2005!$C$7:$C$883,"*"&amp;RIGHT($A211,3)&amp;"*",EUROSTAT_VBE_IND_2005!$D$7:$D$883,"321*"))/1000</f>
        <v>0</v>
      </c>
      <c r="L211" s="17">
        <f>(SUMIFS(EUROSTAT_VBE_IND_2005!I$7:I$883,EUROSTAT_VBE_IND_2005!$B$7:$B$883,$D211,EUROSTAT_VBE_IND_2005!$C$7:$C$883,"*"&amp;RIGHT($A211,3)&amp;"*",EUROSTAT_VBE_IND_2005!$D$7:$D$883,"321*"))/1000</f>
        <v>0</v>
      </c>
      <c r="M211" s="17">
        <f>(SUMIFS(EUROSTAT_VBE_IND_2005!J$7:J$883,EUROSTAT_VBE_IND_2005!$B$7:$B$883,$D211,EUROSTAT_VBE_IND_2005!$C$7:$C$883,"*"&amp;RIGHT($A211,3)&amp;"*",EUROSTAT_VBE_IND_2005!$D$7:$D$883,"321*"))/1000</f>
        <v>0</v>
      </c>
      <c r="N211" s="17">
        <f>(SUMIFS(EUROSTAT_VBE_IND_2005!K$7:K$883,EUROSTAT_VBE_IND_2005!$B$7:$B$883,$D211,EUROSTAT_VBE_IND_2005!$C$7:$C$883,"*"&amp;RIGHT($A211,3)&amp;"*",EUROSTAT_VBE_IND_2005!$D$7:$D$883,"321*"))/1000</f>
        <v>0</v>
      </c>
      <c r="O211" s="17">
        <f>(SUMIFS(EUROSTAT_VBE_IND_2005!L$7:L$883,EUROSTAT_VBE_IND_2005!$B$7:$B$883,$D211,EUROSTAT_VBE_IND_2005!$C$7:$C$883,"*"&amp;RIGHT($A211,3)&amp;"*",EUROSTAT_VBE_IND_2005!$D$7:$D$883,"321*"))/1000</f>
        <v>0</v>
      </c>
      <c r="P211" s="17">
        <f>(SUMIFS(EUROSTAT_VBE_IND_2005!M$7:M$883,EUROSTAT_VBE_IND_2005!$B$7:$B$883,$D211,EUROSTAT_VBE_IND_2005!$C$7:$C$883,"*"&amp;RIGHT($A211,3)&amp;"*",EUROSTAT_VBE_IND_2005!$D$7:$D$883,"321*"))/1000</f>
        <v>0</v>
      </c>
      <c r="Q211" s="17">
        <f>(SUMIFS(EUROSTAT_VBE_IND_2005!N$7:N$883,EUROSTAT_VBE_IND_2005!$B$7:$B$883,$D211,EUROSTAT_VBE_IND_2005!$C$7:$C$883,"*"&amp;RIGHT($A211,3)&amp;"*",EUROSTAT_VBE_IND_2005!$D$7:$D$883,"321*"))/1000</f>
        <v>0</v>
      </c>
      <c r="R211" s="17">
        <f>(SUMIFS(EUROSTAT_VBE_IND_2005!O$7:O$883,EUROSTAT_VBE_IND_2005!$B$7:$B$883,$D211,EUROSTAT_VBE_IND_2005!$C$7:$C$883,"*"&amp;RIGHT($A211,3)&amp;"*",EUROSTAT_VBE_IND_2005!$D$7:$D$883,"321*"))/1000</f>
        <v>0</v>
      </c>
      <c r="S211" s="17">
        <f>(SUMIFS(EUROSTAT_VBE_IND_2005!P$7:P$883,EUROSTAT_VBE_IND_2005!$B$7:$B$883,$D211,EUROSTAT_VBE_IND_2005!$C$7:$C$883,"*"&amp;RIGHT($A211,3)&amp;"*",EUROSTAT_VBE_IND_2005!$D$7:$D$883,"321*"))/1000</f>
        <v>0</v>
      </c>
      <c r="T211" s="17">
        <f>(SUMIFS(EUROSTAT_VBE_IND_2005!Q$7:Q$883,EUROSTAT_VBE_IND_2005!$B$7:$B$883,$D211,EUROSTAT_VBE_IND_2005!$C$7:$C$883,"*"&amp;RIGHT($A211,3)&amp;"*",EUROSTAT_VBE_IND_2005!$D$7:$D$883,"321*"))/1000</f>
        <v>0</v>
      </c>
      <c r="U211" s="17">
        <f>(SUMIFS(EUROSTAT_VBE_IND_2005!R$7:R$883,EUROSTAT_VBE_IND_2005!$B$7:$B$883,$D211,EUROSTAT_VBE_IND_2005!$C$7:$C$883,"*"&amp;RIGHT($A211,3)&amp;"*",EUROSTAT_VBE_IND_2005!$D$7:$D$883,"321*"))/1000</f>
        <v>0</v>
      </c>
      <c r="V211" s="17">
        <f>(SUMIFS(EUROSTAT_VBE_IND_2005!S$7:S$883,EUROSTAT_VBE_IND_2005!$B$7:$B$883,$D211,EUROSTAT_VBE_IND_2005!$C$7:$C$883,"*"&amp;RIGHT($A211,3)&amp;"*",EUROSTAT_VBE_IND_2005!$D$7:$D$883,"321*"))/1000</f>
        <v>0</v>
      </c>
      <c r="W211" s="17">
        <f>(SUMIFS(EUROSTAT_VBE_IND_2005!T$7:T$883,EUROSTAT_VBE_IND_2005!$B$7:$B$883,$D211,EUROSTAT_VBE_IND_2005!$C$7:$C$883,"*"&amp;RIGHT($A211,3)&amp;"*",EUROSTAT_VBE_IND_2005!$D$7:$D$883,"321*"))/1000</f>
        <v>0</v>
      </c>
      <c r="X211" s="17">
        <f>(SUMIFS(EUROSTAT_VBE_IND_2005!U$7:U$883,EUROSTAT_VBE_IND_2005!$B$7:$B$883,$D211,EUROSTAT_VBE_IND_2005!$C$7:$C$883,"*"&amp;RIGHT($A211,3)&amp;"*",EUROSTAT_VBE_IND_2005!$D$7:$D$883,"321*"))/1000</f>
        <v>0</v>
      </c>
      <c r="Y211" s="17">
        <f>(SUMIFS(EUROSTAT_VBE_IND_2005!V$7:V$883,EUROSTAT_VBE_IND_2005!$B$7:$B$883,$D211,EUROSTAT_VBE_IND_2005!$C$7:$C$883,"*"&amp;RIGHT($A211,3)&amp;"*",EUROSTAT_VBE_IND_2005!$D$7:$D$883,"321*"))/1000</f>
        <v>0</v>
      </c>
      <c r="Z211" s="17">
        <f>(SUMIFS(EUROSTAT_VBE_IND_2005!W$7:W$883,EUROSTAT_VBE_IND_2005!$B$7:$B$883,$D211,EUROSTAT_VBE_IND_2005!$C$7:$C$883,"*"&amp;RIGHT($A211,3)&amp;"*",EUROSTAT_VBE_IND_2005!$D$7:$D$883,"321*"))/1000</f>
        <v>0</v>
      </c>
      <c r="AA211" s="17">
        <f>(SUMIFS(EUROSTAT_VBE_IND_2005!X$7:X$883,EUROSTAT_VBE_IND_2005!$B$7:$B$883,$D211,EUROSTAT_VBE_IND_2005!$C$7:$C$883,"*"&amp;RIGHT($A211,3)&amp;"*",EUROSTAT_VBE_IND_2005!$D$7:$D$883,"321*"))/1000</f>
        <v>0</v>
      </c>
      <c r="AB211" s="17">
        <f>(SUMIFS(EUROSTAT_VBE_IND_2005!AA$7:AA$883,EUROSTAT_VBE_IND_2005!$B$7:$B$883,$D211,EUROSTAT_VBE_IND_2005!$C$7:$C$883,"*"&amp;RIGHT($A211,3)&amp;"*",EUROSTAT_VBE_IND_2005!$D$7:$D$883,"321*"))/1000</f>
        <v>0</v>
      </c>
      <c r="AC211" s="17">
        <f>(SUMIFS(EUROSTAT_VBE_IND_2005!AB$7:AB$883,EUROSTAT_VBE_IND_2005!$B$7:$B$883,$D211,EUROSTAT_VBE_IND_2005!$C$7:$C$883,"*"&amp;RIGHT($A211,3)&amp;"*",EUROSTAT_VBE_IND_2005!$D$7:$D$883,"321*"))/1000</f>
        <v>0</v>
      </c>
      <c r="AD211" s="17">
        <f>(SUMIFS(EUROSTAT_VBE_IND_2005!AC$7:AC$883,EUROSTAT_VBE_IND_2005!$B$7:$B$883,$D211,EUROSTAT_VBE_IND_2005!$C$7:$C$883,"*"&amp;RIGHT($A211,3)&amp;"*",EUROSTAT_VBE_IND_2005!$D$7:$D$883,"321*"))/1000</f>
        <v>0</v>
      </c>
      <c r="AE211" s="17">
        <f>(SUMIFS(EUROSTAT_VBE_IND_2005!AD$7:AD$883,EUROSTAT_VBE_IND_2005!$B$7:$B$883,$D211,EUROSTAT_VBE_IND_2005!$C$7:$C$883,"*"&amp;RIGHT($A211,3)&amp;"*",EUROSTAT_VBE_IND_2005!$D$7:$D$883,"321*"))/1000</f>
        <v>0</v>
      </c>
      <c r="AF211" s="17">
        <f>(SUMIFS(EUROSTAT_VBE_IND_2005!AE$7:AE$883,EUROSTAT_VBE_IND_2005!$B$7:$B$883,$D211,EUROSTAT_VBE_IND_2005!$C$7:$C$883,"*"&amp;RIGHT($A211,3)&amp;"*",EUROSTAT_VBE_IND_2005!$D$7:$D$883,"321*"))/1000</f>
        <v>0</v>
      </c>
      <c r="AG211" s="17">
        <f>(SUMIFS(EUROSTAT_VBE_IND_2005!AF$7:AF$883,EUROSTAT_VBE_IND_2005!$B$7:$B$883,$D211,EUROSTAT_VBE_IND_2005!$C$7:$C$883,"*"&amp;RIGHT($A211,3)&amp;"*",EUROSTAT_VBE_IND_2005!$D$7:$D$883,"321*"))/1000</f>
        <v>0</v>
      </c>
      <c r="AH211" s="17">
        <f>(SUMIFS(EUROSTAT_VBE_IND_2005!AH$7:AH$883,EUROSTAT_VBE_IND_2005!$B$7:$B$883,$D211,EUROSTAT_VBE_IND_2005!$C$7:$C$883,"*"&amp;RIGHT($A211,3)&amp;"*",EUROSTAT_VBE_IND_2005!$D$7:$D$883,"321*"))/1000</f>
        <v>0</v>
      </c>
      <c r="AI211" s="17">
        <f>(SUMIFS(EUROSTAT_VBE_IND_2005!AI$7:AI$883,EUROSTAT_VBE_IND_2005!$B$7:$B$883,$D211,EUROSTAT_VBE_IND_2005!$C$7:$C$883,"*"&amp;RIGHT($A211,3)&amp;"*",EUROSTAT_VBE_IND_2005!$D$7:$D$883,"321*"))/1000</f>
        <v>0</v>
      </c>
      <c r="AJ211" s="17">
        <f>(SUMIFS(EUROSTAT_VBE_IND_2005!AJ$7:AJ$883,EUROSTAT_VBE_IND_2005!$B$7:$B$883,$D211,EUROSTAT_VBE_IND_2005!$C$7:$C$883,"*"&amp;RIGHT($A211,3)&amp;"*",EUROSTAT_VBE_IND_2005!$D$7:$D$883,"321*"))/1000</f>
        <v>0</v>
      </c>
      <c r="AK211" s="17">
        <f>(SUMIFS(EUROSTAT_VBE_IND_2005!AK$7:AK$883,EUROSTAT_VBE_IND_2005!$B$7:$B$883,$D211,EUROSTAT_VBE_IND_2005!$C$7:$C$883,"*"&amp;RIGHT($A211,3)&amp;"*",EUROSTAT_VBE_IND_2005!$D$7:$D$883,"321*"))/1000</f>
        <v>0</v>
      </c>
      <c r="AL211" s="198"/>
      <c r="AM211" s="198"/>
      <c r="AN211" s="198"/>
      <c r="AO211" s="17">
        <f>(SUMIFS(EUROSTAT_VBE_IND_2005!Y$7:Y$883,EUROSTAT_VBE_IND_2005!$B$7:$B$883,$D211,EUROSTAT_VBE_IND_2005!$C$7:$C$883,"*"&amp;RIGHT($A211,3)&amp;"*",EUROSTAT_VBE_IND_2005!$D$7:$D$883,"321*"))/1000</f>
        <v>0</v>
      </c>
      <c r="AP211" s="17">
        <f>(SUMIFS(EUROSTAT_VBE_IND_2005!Z$7:Z$883,EUROSTAT_VBE_IND_2005!$B$7:$B$883,$D211,EUROSTAT_VBE_IND_2005!$C$7:$C$883,"*"&amp;RIGHT($A211,3)&amp;"*",EUROSTAT_VBE_IND_2005!$D$7:$D$883,"321*"))/1000</f>
        <v>0</v>
      </c>
      <c r="AQ211" s="17">
        <f>(SUMIFS(EUROSTAT_VBE_IND_2005!AG$7:AG$883,EUROSTAT_VBE_IND_2005!$B$7:$B$883,$D211,EUROSTAT_VBE_IND_2005!$C$7:$C$883,"*"&amp;RIGHT($A211,3)&amp;"*",EUROSTAT_VBE_IND_2005!$D$7:$D$883,"321*"))/1000</f>
        <v>0</v>
      </c>
    </row>
    <row r="212" spans="1:43">
      <c r="A212" t="str">
        <f>LEFT(EUROSTAT_VBE_IND_2005!$C$292,8)</f>
        <v>B_101825</v>
      </c>
      <c r="B212" s="28" t="s">
        <v>301</v>
      </c>
      <c r="C212" t="s">
        <v>293</v>
      </c>
      <c r="D212" t="s">
        <v>55</v>
      </c>
      <c r="E212" t="s">
        <v>234</v>
      </c>
      <c r="F212" t="s">
        <v>254</v>
      </c>
      <c r="G212" s="17">
        <f>(SUMIFS(EUROSTAT_VBE_IND_2005!E$7:E$883,EUROSTAT_VBE_IND_2005!$B$7:$B$883,$D212,EUROSTAT_VBE_IND_2005!$C$7:$C$883,"*"&amp;RIGHT($A212,3)&amp;"*",EUROSTAT_VBE_IND_2005!$D$7:$D$883,"3220*"))/1000</f>
        <v>0</v>
      </c>
      <c r="H212" s="17">
        <f>(SUMIFS(EUROSTAT_VBE_IND_2005!F$7:F$883,EUROSTAT_VBE_IND_2005!$B$7:$B$883,$D212,EUROSTAT_VBE_IND_2005!$C$7:$C$883,"*"&amp;RIGHT($A212,3)&amp;"*",EUROSTAT_VBE_IND_2005!$D$7:$D$883,"3220*"))/1000</f>
        <v>0</v>
      </c>
      <c r="I212" s="17">
        <f>(SUMIFS(EUROSTAT_VBE_IND_2005!G$7:G$883,EUROSTAT_VBE_IND_2005!$B$7:$B$883,$D212,EUROSTAT_VBE_IND_2005!$C$7:$C$883,"*"&amp;RIGHT($A212,3)&amp;"*",EUROSTAT_VBE_IND_2005!$D$7:$D$883,"3220*"))/1000</f>
        <v>0</v>
      </c>
      <c r="J212" s="198"/>
      <c r="K212" s="17">
        <f>(SUMIFS(EUROSTAT_VBE_IND_2005!H$7:H$883,EUROSTAT_VBE_IND_2005!$B$7:$B$883,$D212,EUROSTAT_VBE_IND_2005!$C$7:$C$883,"*"&amp;RIGHT($A212,3)&amp;"*",EUROSTAT_VBE_IND_2005!$D$7:$D$883,"3220*"))/1000</f>
        <v>0</v>
      </c>
      <c r="L212" s="17">
        <f>(SUMIFS(EUROSTAT_VBE_IND_2005!I$7:I$883,EUROSTAT_VBE_IND_2005!$B$7:$B$883,$D212,EUROSTAT_VBE_IND_2005!$C$7:$C$883,"*"&amp;RIGHT($A212,3)&amp;"*",EUROSTAT_VBE_IND_2005!$D$7:$D$883,"3220*"))/1000</f>
        <v>0</v>
      </c>
      <c r="M212" s="17">
        <f>(SUMIFS(EUROSTAT_VBE_IND_2005!J$7:J$883,EUROSTAT_VBE_IND_2005!$B$7:$B$883,$D212,EUROSTAT_VBE_IND_2005!$C$7:$C$883,"*"&amp;RIGHT($A212,3)&amp;"*",EUROSTAT_VBE_IND_2005!$D$7:$D$883,"3220*"))/1000</f>
        <v>0</v>
      </c>
      <c r="N212" s="17">
        <f>(SUMIFS(EUROSTAT_VBE_IND_2005!K$7:K$883,EUROSTAT_VBE_IND_2005!$B$7:$B$883,$D212,EUROSTAT_VBE_IND_2005!$C$7:$C$883,"*"&amp;RIGHT($A212,3)&amp;"*",EUROSTAT_VBE_IND_2005!$D$7:$D$883,"3220*"))/1000</f>
        <v>0</v>
      </c>
      <c r="O212" s="17">
        <f>(SUMIFS(EUROSTAT_VBE_IND_2005!L$7:L$883,EUROSTAT_VBE_IND_2005!$B$7:$B$883,$D212,EUROSTAT_VBE_IND_2005!$C$7:$C$883,"*"&amp;RIGHT($A212,3)&amp;"*",EUROSTAT_VBE_IND_2005!$D$7:$D$883,"3220*"))/1000</f>
        <v>0</v>
      </c>
      <c r="P212" s="17">
        <f>(SUMIFS(EUROSTAT_VBE_IND_2005!M$7:M$883,EUROSTAT_VBE_IND_2005!$B$7:$B$883,$D212,EUROSTAT_VBE_IND_2005!$C$7:$C$883,"*"&amp;RIGHT($A212,3)&amp;"*",EUROSTAT_VBE_IND_2005!$D$7:$D$883,"3220*"))/1000</f>
        <v>0</v>
      </c>
      <c r="Q212" s="17">
        <f>(SUMIFS(EUROSTAT_VBE_IND_2005!N$7:N$883,EUROSTAT_VBE_IND_2005!$B$7:$B$883,$D212,EUROSTAT_VBE_IND_2005!$C$7:$C$883,"*"&amp;RIGHT($A212,3)&amp;"*",EUROSTAT_VBE_IND_2005!$D$7:$D$883,"3220*"))/1000</f>
        <v>0</v>
      </c>
      <c r="R212" s="17">
        <f>(SUMIFS(EUROSTAT_VBE_IND_2005!O$7:O$883,EUROSTAT_VBE_IND_2005!$B$7:$B$883,$D212,EUROSTAT_VBE_IND_2005!$C$7:$C$883,"*"&amp;RIGHT($A212,3)&amp;"*",EUROSTAT_VBE_IND_2005!$D$7:$D$883,"3220*"))/1000</f>
        <v>0</v>
      </c>
      <c r="S212" s="17">
        <f>(SUMIFS(EUROSTAT_VBE_IND_2005!P$7:P$883,EUROSTAT_VBE_IND_2005!$B$7:$B$883,$D212,EUROSTAT_VBE_IND_2005!$C$7:$C$883,"*"&amp;RIGHT($A212,3)&amp;"*",EUROSTAT_VBE_IND_2005!$D$7:$D$883,"3220*"))/1000</f>
        <v>0</v>
      </c>
      <c r="T212" s="17">
        <f>(SUMIFS(EUROSTAT_VBE_IND_2005!Q$7:Q$883,EUROSTAT_VBE_IND_2005!$B$7:$B$883,$D212,EUROSTAT_VBE_IND_2005!$C$7:$C$883,"*"&amp;RIGHT($A212,3)&amp;"*",EUROSTAT_VBE_IND_2005!$D$7:$D$883,"3220*"))/1000</f>
        <v>0</v>
      </c>
      <c r="U212" s="17">
        <f>(SUMIFS(EUROSTAT_VBE_IND_2005!R$7:R$883,EUROSTAT_VBE_IND_2005!$B$7:$B$883,$D212,EUROSTAT_VBE_IND_2005!$C$7:$C$883,"*"&amp;RIGHT($A212,3)&amp;"*",EUROSTAT_VBE_IND_2005!$D$7:$D$883,"3220*"))/1000</f>
        <v>0</v>
      </c>
      <c r="V212" s="17">
        <f>(SUMIFS(EUROSTAT_VBE_IND_2005!S$7:S$883,EUROSTAT_VBE_IND_2005!$B$7:$B$883,$D212,EUROSTAT_VBE_IND_2005!$C$7:$C$883,"*"&amp;RIGHT($A212,3)&amp;"*",EUROSTAT_VBE_IND_2005!$D$7:$D$883,"3220*"))/1000</f>
        <v>0</v>
      </c>
      <c r="W212" s="17">
        <f>(SUMIFS(EUROSTAT_VBE_IND_2005!T$7:T$883,EUROSTAT_VBE_IND_2005!$B$7:$B$883,$D212,EUROSTAT_VBE_IND_2005!$C$7:$C$883,"*"&amp;RIGHT($A212,3)&amp;"*",EUROSTAT_VBE_IND_2005!$D$7:$D$883,"3220*"))/1000</f>
        <v>0</v>
      </c>
      <c r="X212" s="17">
        <f>(SUMIFS(EUROSTAT_VBE_IND_2005!U$7:U$883,EUROSTAT_VBE_IND_2005!$B$7:$B$883,$D212,EUROSTAT_VBE_IND_2005!$C$7:$C$883,"*"&amp;RIGHT($A212,3)&amp;"*",EUROSTAT_VBE_IND_2005!$D$7:$D$883,"3220*"))/1000</f>
        <v>0</v>
      </c>
      <c r="Y212" s="17">
        <f>(SUMIFS(EUROSTAT_VBE_IND_2005!V$7:V$883,EUROSTAT_VBE_IND_2005!$B$7:$B$883,$D212,EUROSTAT_VBE_IND_2005!$C$7:$C$883,"*"&amp;RIGHT($A212,3)&amp;"*",EUROSTAT_VBE_IND_2005!$D$7:$D$883,"3220*"))/1000</f>
        <v>0</v>
      </c>
      <c r="Z212" s="17">
        <f>(SUMIFS(EUROSTAT_VBE_IND_2005!W$7:W$883,EUROSTAT_VBE_IND_2005!$B$7:$B$883,$D212,EUROSTAT_VBE_IND_2005!$C$7:$C$883,"*"&amp;RIGHT($A212,3)&amp;"*",EUROSTAT_VBE_IND_2005!$D$7:$D$883,"3220*"))/1000</f>
        <v>0</v>
      </c>
      <c r="AA212" s="17">
        <f>(SUMIFS(EUROSTAT_VBE_IND_2005!X$7:X$883,EUROSTAT_VBE_IND_2005!$B$7:$B$883,$D212,EUROSTAT_VBE_IND_2005!$C$7:$C$883,"*"&amp;RIGHT($A212,3)&amp;"*",EUROSTAT_VBE_IND_2005!$D$7:$D$883,"3220*"))/1000</f>
        <v>0</v>
      </c>
      <c r="AB212" s="17">
        <f>(SUMIFS(EUROSTAT_VBE_IND_2005!AA$7:AA$883,EUROSTAT_VBE_IND_2005!$B$7:$B$883,$D212,EUROSTAT_VBE_IND_2005!$C$7:$C$883,"*"&amp;RIGHT($A212,3)&amp;"*",EUROSTAT_VBE_IND_2005!$D$7:$D$883,"3220*"))/1000</f>
        <v>0</v>
      </c>
      <c r="AC212" s="17">
        <f>(SUMIFS(EUROSTAT_VBE_IND_2005!AB$7:AB$883,EUROSTAT_VBE_IND_2005!$B$7:$B$883,$D212,EUROSTAT_VBE_IND_2005!$C$7:$C$883,"*"&amp;RIGHT($A212,3)&amp;"*",EUROSTAT_VBE_IND_2005!$D$7:$D$883,"3220*"))/1000</f>
        <v>0</v>
      </c>
      <c r="AD212" s="17">
        <f>(SUMIFS(EUROSTAT_VBE_IND_2005!AC$7:AC$883,EUROSTAT_VBE_IND_2005!$B$7:$B$883,$D212,EUROSTAT_VBE_IND_2005!$C$7:$C$883,"*"&amp;RIGHT($A212,3)&amp;"*",EUROSTAT_VBE_IND_2005!$D$7:$D$883,"3220*"))/1000</f>
        <v>0</v>
      </c>
      <c r="AE212" s="17">
        <f>(SUMIFS(EUROSTAT_VBE_IND_2005!AD$7:AD$883,EUROSTAT_VBE_IND_2005!$B$7:$B$883,$D212,EUROSTAT_VBE_IND_2005!$C$7:$C$883,"*"&amp;RIGHT($A212,3)&amp;"*",EUROSTAT_VBE_IND_2005!$D$7:$D$883,"3220*"))/1000</f>
        <v>0</v>
      </c>
      <c r="AF212" s="17">
        <f>(SUMIFS(EUROSTAT_VBE_IND_2005!AE$7:AE$883,EUROSTAT_VBE_IND_2005!$B$7:$B$883,$D212,EUROSTAT_VBE_IND_2005!$C$7:$C$883,"*"&amp;RIGHT($A212,3)&amp;"*",EUROSTAT_VBE_IND_2005!$D$7:$D$883,"3220*"))/1000</f>
        <v>0</v>
      </c>
      <c r="AG212" s="17">
        <f>(SUMIFS(EUROSTAT_VBE_IND_2005!AF$7:AF$883,EUROSTAT_VBE_IND_2005!$B$7:$B$883,$D212,EUROSTAT_VBE_IND_2005!$C$7:$C$883,"*"&amp;RIGHT($A212,3)&amp;"*",EUROSTAT_VBE_IND_2005!$D$7:$D$883,"3220*"))/1000</f>
        <v>0</v>
      </c>
      <c r="AH212" s="17">
        <f>(SUMIFS(EUROSTAT_VBE_IND_2005!AH$7:AH$883,EUROSTAT_VBE_IND_2005!$B$7:$B$883,$D212,EUROSTAT_VBE_IND_2005!$C$7:$C$883,"*"&amp;RIGHT($A212,3)&amp;"*",EUROSTAT_VBE_IND_2005!$D$7:$D$883,"3220*"))/1000</f>
        <v>0</v>
      </c>
      <c r="AI212" s="17">
        <f>(SUMIFS(EUROSTAT_VBE_IND_2005!AI$7:AI$883,EUROSTAT_VBE_IND_2005!$B$7:$B$883,$D212,EUROSTAT_VBE_IND_2005!$C$7:$C$883,"*"&amp;RIGHT($A212,3)&amp;"*",EUROSTAT_VBE_IND_2005!$D$7:$D$883,"3220*"))/1000</f>
        <v>0</v>
      </c>
      <c r="AJ212" s="17">
        <f>(SUMIFS(EUROSTAT_VBE_IND_2005!AJ$7:AJ$883,EUROSTAT_VBE_IND_2005!$B$7:$B$883,$D212,EUROSTAT_VBE_IND_2005!$C$7:$C$883,"*"&amp;RIGHT($A212,3)&amp;"*",EUROSTAT_VBE_IND_2005!$D$7:$D$883,"3220*"))/1000</f>
        <v>0</v>
      </c>
      <c r="AK212" s="17">
        <f>(SUMIFS(EUROSTAT_VBE_IND_2005!AK$7:AK$883,EUROSTAT_VBE_IND_2005!$B$7:$B$883,$D212,EUROSTAT_VBE_IND_2005!$C$7:$C$883,"*"&amp;RIGHT($A212,3)&amp;"*",EUROSTAT_VBE_IND_2005!$D$7:$D$883,"3220*"))/1000</f>
        <v>0</v>
      </c>
      <c r="AL212" s="198"/>
      <c r="AM212" s="198"/>
      <c r="AN212" s="198"/>
      <c r="AO212" s="17">
        <f>(SUMIFS(EUROSTAT_VBE_IND_2005!Y$7:Y$883,EUROSTAT_VBE_IND_2005!$B$7:$B$883,$D212,EUROSTAT_VBE_IND_2005!$C$7:$C$883,"*"&amp;RIGHT($A212,3)&amp;"*",EUROSTAT_VBE_IND_2005!$D$7:$D$883,"3220*"))/1000</f>
        <v>0</v>
      </c>
      <c r="AP212" s="17">
        <f>(SUMIFS(EUROSTAT_VBE_IND_2005!Z$7:Z$883,EUROSTAT_VBE_IND_2005!$B$7:$B$883,$D212,EUROSTAT_VBE_IND_2005!$C$7:$C$883,"*"&amp;RIGHT($A212,3)&amp;"*",EUROSTAT_VBE_IND_2005!$D$7:$D$883,"3220*"))/1000</f>
        <v>0</v>
      </c>
      <c r="AQ212" s="17">
        <f>(SUMIFS(EUROSTAT_VBE_IND_2005!AG$7:AG$883,EUROSTAT_VBE_IND_2005!$B$7:$B$883,$D212,EUROSTAT_VBE_IND_2005!$C$7:$C$883,"*"&amp;RIGHT($A212,3)&amp;"*",EUROSTAT_VBE_IND_2005!$D$7:$D$883,"3220*"))/1000</f>
        <v>0</v>
      </c>
    </row>
    <row r="213" spans="1:43">
      <c r="A213" t="str">
        <f>LEFT(EUROSTAT_VBE_IND_2005!$C$292,8)</f>
        <v>B_101825</v>
      </c>
      <c r="B213" s="28" t="s">
        <v>301</v>
      </c>
      <c r="C213" t="s">
        <v>293</v>
      </c>
      <c r="D213" t="s">
        <v>55</v>
      </c>
      <c r="E213" t="s">
        <v>235</v>
      </c>
      <c r="F213" t="s">
        <v>255</v>
      </c>
      <c r="G213" s="17">
        <f>(SUMIFS(EUROSTAT_VBE_IND_2005!E$7:E$883,EUROSTAT_VBE_IND_2005!$B$7:$B$883,$D213,EUROSTAT_VBE_IND_2005!$C$7:$C$883,"*"&amp;RIGHT($A213,3)&amp;"*",EUROSTAT_VBE_IND_2005!$D$7:$D$883,"323*"))/1000+(SUMIFS(EUROSTAT_VBE_IND_2005!E$7:E$883,EUROSTAT_VBE_IND_2005!$B$7:$B$883,$D213,EUROSTAT_VBE_IND_2005!$C$7:$C$883,"*"&amp;RIGHT($A213,3)&amp;"*",EUROSTAT_VBE_IND_2005!$D$7:$D$883,"324*"))/1000+(SUMIFS(EUROSTAT_VBE_IND_2005!E$7:E$883,EUROSTAT_VBE_IND_2005!$B$7:$B$883,$D213,EUROSTAT_VBE_IND_2005!$C$7:$C$883,"*"&amp;RIGHT($A213,3)&amp;"*",EUROSTAT_VBE_IND_2005!$D$7:$D$883,"3260*"))/1000</f>
        <v>0</v>
      </c>
      <c r="H213" s="17">
        <f>(SUMIFS(EUROSTAT_VBE_IND_2005!F$7:F$883,EUROSTAT_VBE_IND_2005!$B$7:$B$883,$D213,EUROSTAT_VBE_IND_2005!$C$7:$C$883,"*"&amp;RIGHT($A213,3)&amp;"*",EUROSTAT_VBE_IND_2005!$D$7:$D$883,"323*"))/1000+(SUMIFS(EUROSTAT_VBE_IND_2005!F$7:F$883,EUROSTAT_VBE_IND_2005!$B$7:$B$883,$D213,EUROSTAT_VBE_IND_2005!$C$7:$C$883,"*"&amp;RIGHT($A213,3)&amp;"*",EUROSTAT_VBE_IND_2005!$D$7:$D$883,"324*"))/1000+(SUMIFS(EUROSTAT_VBE_IND_2005!F$7:F$883,EUROSTAT_VBE_IND_2005!$B$7:$B$883,$D213,EUROSTAT_VBE_IND_2005!$C$7:$C$883,"*"&amp;RIGHT($A213,3)&amp;"*",EUROSTAT_VBE_IND_2005!$D$7:$D$883,"3260*"))/1000</f>
        <v>0</v>
      </c>
      <c r="I213" s="17">
        <f>(SUMIFS(EUROSTAT_VBE_IND_2005!G$7:G$883,EUROSTAT_VBE_IND_2005!$B$7:$B$883,$D213,EUROSTAT_VBE_IND_2005!$C$7:$C$883,"*"&amp;RIGHT($A213,3)&amp;"*",EUROSTAT_VBE_IND_2005!$D$7:$D$883,"323*"))/1000+(SUMIFS(EUROSTAT_VBE_IND_2005!G$7:G$883,EUROSTAT_VBE_IND_2005!$B$7:$B$883,$D213,EUROSTAT_VBE_IND_2005!$C$7:$C$883,"*"&amp;RIGHT($A213,3)&amp;"*",EUROSTAT_VBE_IND_2005!$D$7:$D$883,"324*"))/1000+(SUMIFS(EUROSTAT_VBE_IND_2005!G$7:G$883,EUROSTAT_VBE_IND_2005!$B$7:$B$883,$D213,EUROSTAT_VBE_IND_2005!$C$7:$C$883,"*"&amp;RIGHT($A213,3)&amp;"*",EUROSTAT_VBE_IND_2005!$D$7:$D$883,"3260*"))/1000</f>
        <v>0</v>
      </c>
      <c r="J213" s="198"/>
      <c r="K213" s="17">
        <f>(SUMIFS(EUROSTAT_VBE_IND_2005!H$7:H$883,EUROSTAT_VBE_IND_2005!$B$7:$B$883,$D213,EUROSTAT_VBE_IND_2005!$C$7:$C$883,"*"&amp;RIGHT($A213,3)&amp;"*",EUROSTAT_VBE_IND_2005!$D$7:$D$883,"323*"))/1000+(SUMIFS(EUROSTAT_VBE_IND_2005!H$7:H$883,EUROSTAT_VBE_IND_2005!$B$7:$B$883,$D213,EUROSTAT_VBE_IND_2005!$C$7:$C$883,"*"&amp;RIGHT($A213,3)&amp;"*",EUROSTAT_VBE_IND_2005!$D$7:$D$883,"324*"))/1000+(SUMIFS(EUROSTAT_VBE_IND_2005!H$7:H$883,EUROSTAT_VBE_IND_2005!$B$7:$B$883,$D213,EUROSTAT_VBE_IND_2005!$C$7:$C$883,"*"&amp;RIGHT($A213,3)&amp;"*",EUROSTAT_VBE_IND_2005!$D$7:$D$883,"3260*"))/1000</f>
        <v>0</v>
      </c>
      <c r="L213" s="17">
        <f>(SUMIFS(EUROSTAT_VBE_IND_2005!I$7:I$883,EUROSTAT_VBE_IND_2005!$B$7:$B$883,$D213,EUROSTAT_VBE_IND_2005!$C$7:$C$883,"*"&amp;RIGHT($A213,3)&amp;"*",EUROSTAT_VBE_IND_2005!$D$7:$D$883,"323*"))/1000+(SUMIFS(EUROSTAT_VBE_IND_2005!I$7:I$883,EUROSTAT_VBE_IND_2005!$B$7:$B$883,$D213,EUROSTAT_VBE_IND_2005!$C$7:$C$883,"*"&amp;RIGHT($A213,3)&amp;"*",EUROSTAT_VBE_IND_2005!$D$7:$D$883,"324*"))/1000+(SUMIFS(EUROSTAT_VBE_IND_2005!I$7:I$883,EUROSTAT_VBE_IND_2005!$B$7:$B$883,$D213,EUROSTAT_VBE_IND_2005!$C$7:$C$883,"*"&amp;RIGHT($A213,3)&amp;"*",EUROSTAT_VBE_IND_2005!$D$7:$D$883,"3260*"))/1000</f>
        <v>0</v>
      </c>
      <c r="M213" s="17">
        <f>(SUMIFS(EUROSTAT_VBE_IND_2005!J$7:J$883,EUROSTAT_VBE_IND_2005!$B$7:$B$883,$D213,EUROSTAT_VBE_IND_2005!$C$7:$C$883,"*"&amp;RIGHT($A213,3)&amp;"*",EUROSTAT_VBE_IND_2005!$D$7:$D$883,"323*"))/1000+(SUMIFS(EUROSTAT_VBE_IND_2005!J$7:J$883,EUROSTAT_VBE_IND_2005!$B$7:$B$883,$D213,EUROSTAT_VBE_IND_2005!$C$7:$C$883,"*"&amp;RIGHT($A213,3)&amp;"*",EUROSTAT_VBE_IND_2005!$D$7:$D$883,"324*"))/1000+(SUMIFS(EUROSTAT_VBE_IND_2005!J$7:J$883,EUROSTAT_VBE_IND_2005!$B$7:$B$883,$D213,EUROSTAT_VBE_IND_2005!$C$7:$C$883,"*"&amp;RIGHT($A213,3)&amp;"*",EUROSTAT_VBE_IND_2005!$D$7:$D$883,"3260*"))/1000</f>
        <v>0</v>
      </c>
      <c r="N213" s="17">
        <f>(SUMIFS(EUROSTAT_VBE_IND_2005!K$7:K$883,EUROSTAT_VBE_IND_2005!$B$7:$B$883,$D213,EUROSTAT_VBE_IND_2005!$C$7:$C$883,"*"&amp;RIGHT($A213,3)&amp;"*",EUROSTAT_VBE_IND_2005!$D$7:$D$883,"323*"))/1000+(SUMIFS(EUROSTAT_VBE_IND_2005!K$7:K$883,EUROSTAT_VBE_IND_2005!$B$7:$B$883,$D213,EUROSTAT_VBE_IND_2005!$C$7:$C$883,"*"&amp;RIGHT($A213,3)&amp;"*",EUROSTAT_VBE_IND_2005!$D$7:$D$883,"324*"))/1000+(SUMIFS(EUROSTAT_VBE_IND_2005!K$7:K$883,EUROSTAT_VBE_IND_2005!$B$7:$B$883,$D213,EUROSTAT_VBE_IND_2005!$C$7:$C$883,"*"&amp;RIGHT($A213,3)&amp;"*",EUROSTAT_VBE_IND_2005!$D$7:$D$883,"3260*"))/1000</f>
        <v>0</v>
      </c>
      <c r="O213" s="17">
        <f>(SUMIFS(EUROSTAT_VBE_IND_2005!L$7:L$883,EUROSTAT_VBE_IND_2005!$B$7:$B$883,$D213,EUROSTAT_VBE_IND_2005!$C$7:$C$883,"*"&amp;RIGHT($A213,3)&amp;"*",EUROSTAT_VBE_IND_2005!$D$7:$D$883,"323*"))/1000+(SUMIFS(EUROSTAT_VBE_IND_2005!L$7:L$883,EUROSTAT_VBE_IND_2005!$B$7:$B$883,$D213,EUROSTAT_VBE_IND_2005!$C$7:$C$883,"*"&amp;RIGHT($A213,3)&amp;"*",EUROSTAT_VBE_IND_2005!$D$7:$D$883,"324*"))/1000+(SUMIFS(EUROSTAT_VBE_IND_2005!L$7:L$883,EUROSTAT_VBE_IND_2005!$B$7:$B$883,$D213,EUROSTAT_VBE_IND_2005!$C$7:$C$883,"*"&amp;RIGHT($A213,3)&amp;"*",EUROSTAT_VBE_IND_2005!$D$7:$D$883,"3260*"))/1000</f>
        <v>0</v>
      </c>
      <c r="P213" s="17">
        <f>(SUMIFS(EUROSTAT_VBE_IND_2005!M$7:M$883,EUROSTAT_VBE_IND_2005!$B$7:$B$883,$D213,EUROSTAT_VBE_IND_2005!$C$7:$C$883,"*"&amp;RIGHT($A213,3)&amp;"*",EUROSTAT_VBE_IND_2005!$D$7:$D$883,"323*"))/1000+(SUMIFS(EUROSTAT_VBE_IND_2005!M$7:M$883,EUROSTAT_VBE_IND_2005!$B$7:$B$883,$D213,EUROSTAT_VBE_IND_2005!$C$7:$C$883,"*"&amp;RIGHT($A213,3)&amp;"*",EUROSTAT_VBE_IND_2005!$D$7:$D$883,"324*"))/1000+(SUMIFS(EUROSTAT_VBE_IND_2005!M$7:M$883,EUROSTAT_VBE_IND_2005!$B$7:$B$883,$D213,EUROSTAT_VBE_IND_2005!$C$7:$C$883,"*"&amp;RIGHT($A213,3)&amp;"*",EUROSTAT_VBE_IND_2005!$D$7:$D$883,"3260*"))/1000</f>
        <v>0</v>
      </c>
      <c r="Q213" s="17">
        <f>(SUMIFS(EUROSTAT_VBE_IND_2005!N$7:N$883,EUROSTAT_VBE_IND_2005!$B$7:$B$883,$D213,EUROSTAT_VBE_IND_2005!$C$7:$C$883,"*"&amp;RIGHT($A213,3)&amp;"*",EUROSTAT_VBE_IND_2005!$D$7:$D$883,"323*"))/1000+(SUMIFS(EUROSTAT_VBE_IND_2005!N$7:N$883,EUROSTAT_VBE_IND_2005!$B$7:$B$883,$D213,EUROSTAT_VBE_IND_2005!$C$7:$C$883,"*"&amp;RIGHT($A213,3)&amp;"*",EUROSTAT_VBE_IND_2005!$D$7:$D$883,"324*"))/1000+(SUMIFS(EUROSTAT_VBE_IND_2005!N$7:N$883,EUROSTAT_VBE_IND_2005!$B$7:$B$883,$D213,EUROSTAT_VBE_IND_2005!$C$7:$C$883,"*"&amp;RIGHT($A213,3)&amp;"*",EUROSTAT_VBE_IND_2005!$D$7:$D$883,"3260*"))/1000</f>
        <v>0</v>
      </c>
      <c r="R213" s="17">
        <f>(SUMIFS(EUROSTAT_VBE_IND_2005!O$7:O$883,EUROSTAT_VBE_IND_2005!$B$7:$B$883,$D213,EUROSTAT_VBE_IND_2005!$C$7:$C$883,"*"&amp;RIGHT($A213,3)&amp;"*",EUROSTAT_VBE_IND_2005!$D$7:$D$883,"323*"))/1000+(SUMIFS(EUROSTAT_VBE_IND_2005!O$7:O$883,EUROSTAT_VBE_IND_2005!$B$7:$B$883,$D213,EUROSTAT_VBE_IND_2005!$C$7:$C$883,"*"&amp;RIGHT($A213,3)&amp;"*",EUROSTAT_VBE_IND_2005!$D$7:$D$883,"324*"))/1000+(SUMIFS(EUROSTAT_VBE_IND_2005!O$7:O$883,EUROSTAT_VBE_IND_2005!$B$7:$B$883,$D213,EUROSTAT_VBE_IND_2005!$C$7:$C$883,"*"&amp;RIGHT($A213,3)&amp;"*",EUROSTAT_VBE_IND_2005!$D$7:$D$883,"3260*"))/1000</f>
        <v>0</v>
      </c>
      <c r="S213" s="17">
        <f>(SUMIFS(EUROSTAT_VBE_IND_2005!P$7:P$883,EUROSTAT_VBE_IND_2005!$B$7:$B$883,$D213,EUROSTAT_VBE_IND_2005!$C$7:$C$883,"*"&amp;RIGHT($A213,3)&amp;"*",EUROSTAT_VBE_IND_2005!$D$7:$D$883,"323*"))/1000+(SUMIFS(EUROSTAT_VBE_IND_2005!P$7:P$883,EUROSTAT_VBE_IND_2005!$B$7:$B$883,$D213,EUROSTAT_VBE_IND_2005!$C$7:$C$883,"*"&amp;RIGHT($A213,3)&amp;"*",EUROSTAT_VBE_IND_2005!$D$7:$D$883,"324*"))/1000+(SUMIFS(EUROSTAT_VBE_IND_2005!P$7:P$883,EUROSTAT_VBE_IND_2005!$B$7:$B$883,$D213,EUROSTAT_VBE_IND_2005!$C$7:$C$883,"*"&amp;RIGHT($A213,3)&amp;"*",EUROSTAT_VBE_IND_2005!$D$7:$D$883,"3260*"))/1000</f>
        <v>0</v>
      </c>
      <c r="T213" s="17">
        <f>(SUMIFS(EUROSTAT_VBE_IND_2005!Q$7:Q$883,EUROSTAT_VBE_IND_2005!$B$7:$B$883,$D213,EUROSTAT_VBE_IND_2005!$C$7:$C$883,"*"&amp;RIGHT($A213,3)&amp;"*",EUROSTAT_VBE_IND_2005!$D$7:$D$883,"323*"))/1000+(SUMIFS(EUROSTAT_VBE_IND_2005!Q$7:Q$883,EUROSTAT_VBE_IND_2005!$B$7:$B$883,$D213,EUROSTAT_VBE_IND_2005!$C$7:$C$883,"*"&amp;RIGHT($A213,3)&amp;"*",EUROSTAT_VBE_IND_2005!$D$7:$D$883,"324*"))/1000+(SUMIFS(EUROSTAT_VBE_IND_2005!Q$7:Q$883,EUROSTAT_VBE_IND_2005!$B$7:$B$883,$D213,EUROSTAT_VBE_IND_2005!$C$7:$C$883,"*"&amp;RIGHT($A213,3)&amp;"*",EUROSTAT_VBE_IND_2005!$D$7:$D$883,"3260*"))/1000</f>
        <v>0</v>
      </c>
      <c r="U213" s="17">
        <f>(SUMIFS(EUROSTAT_VBE_IND_2005!R$7:R$883,EUROSTAT_VBE_IND_2005!$B$7:$B$883,$D213,EUROSTAT_VBE_IND_2005!$C$7:$C$883,"*"&amp;RIGHT($A213,3)&amp;"*",EUROSTAT_VBE_IND_2005!$D$7:$D$883,"323*"))/1000+(SUMIFS(EUROSTAT_VBE_IND_2005!R$7:R$883,EUROSTAT_VBE_IND_2005!$B$7:$B$883,$D213,EUROSTAT_VBE_IND_2005!$C$7:$C$883,"*"&amp;RIGHT($A213,3)&amp;"*",EUROSTAT_VBE_IND_2005!$D$7:$D$883,"324*"))/1000+(SUMIFS(EUROSTAT_VBE_IND_2005!R$7:R$883,EUROSTAT_VBE_IND_2005!$B$7:$B$883,$D213,EUROSTAT_VBE_IND_2005!$C$7:$C$883,"*"&amp;RIGHT($A213,3)&amp;"*",EUROSTAT_VBE_IND_2005!$D$7:$D$883,"3260*"))/1000</f>
        <v>0</v>
      </c>
      <c r="V213" s="17">
        <f>(SUMIFS(EUROSTAT_VBE_IND_2005!S$7:S$883,EUROSTAT_VBE_IND_2005!$B$7:$B$883,$D213,EUROSTAT_VBE_IND_2005!$C$7:$C$883,"*"&amp;RIGHT($A213,3)&amp;"*",EUROSTAT_VBE_IND_2005!$D$7:$D$883,"323*"))/1000+(SUMIFS(EUROSTAT_VBE_IND_2005!S$7:S$883,EUROSTAT_VBE_IND_2005!$B$7:$B$883,$D213,EUROSTAT_VBE_IND_2005!$C$7:$C$883,"*"&amp;RIGHT($A213,3)&amp;"*",EUROSTAT_VBE_IND_2005!$D$7:$D$883,"324*"))/1000+(SUMIFS(EUROSTAT_VBE_IND_2005!S$7:S$883,EUROSTAT_VBE_IND_2005!$B$7:$B$883,$D213,EUROSTAT_VBE_IND_2005!$C$7:$C$883,"*"&amp;RIGHT($A213,3)&amp;"*",EUROSTAT_VBE_IND_2005!$D$7:$D$883,"3260*"))/1000</f>
        <v>0</v>
      </c>
      <c r="W213" s="17">
        <f>(SUMIFS(EUROSTAT_VBE_IND_2005!T$7:T$883,EUROSTAT_VBE_IND_2005!$B$7:$B$883,$D213,EUROSTAT_VBE_IND_2005!$C$7:$C$883,"*"&amp;RIGHT($A213,3)&amp;"*",EUROSTAT_VBE_IND_2005!$D$7:$D$883,"323*"))/1000+(SUMIFS(EUROSTAT_VBE_IND_2005!T$7:T$883,EUROSTAT_VBE_IND_2005!$B$7:$B$883,$D213,EUROSTAT_VBE_IND_2005!$C$7:$C$883,"*"&amp;RIGHT($A213,3)&amp;"*",EUROSTAT_VBE_IND_2005!$D$7:$D$883,"324*"))/1000+(SUMIFS(EUROSTAT_VBE_IND_2005!T$7:T$883,EUROSTAT_VBE_IND_2005!$B$7:$B$883,$D213,EUROSTAT_VBE_IND_2005!$C$7:$C$883,"*"&amp;RIGHT($A213,3)&amp;"*",EUROSTAT_VBE_IND_2005!$D$7:$D$883,"3260*"))/1000</f>
        <v>0</v>
      </c>
      <c r="X213" s="17">
        <f>(SUMIFS(EUROSTAT_VBE_IND_2005!U$7:U$883,EUROSTAT_VBE_IND_2005!$B$7:$B$883,$D213,EUROSTAT_VBE_IND_2005!$C$7:$C$883,"*"&amp;RIGHT($A213,3)&amp;"*",EUROSTAT_VBE_IND_2005!$D$7:$D$883,"323*"))/1000+(SUMIFS(EUROSTAT_VBE_IND_2005!U$7:U$883,EUROSTAT_VBE_IND_2005!$B$7:$B$883,$D213,EUROSTAT_VBE_IND_2005!$C$7:$C$883,"*"&amp;RIGHT($A213,3)&amp;"*",EUROSTAT_VBE_IND_2005!$D$7:$D$883,"324*"))/1000+(SUMIFS(EUROSTAT_VBE_IND_2005!U$7:U$883,EUROSTAT_VBE_IND_2005!$B$7:$B$883,$D213,EUROSTAT_VBE_IND_2005!$C$7:$C$883,"*"&amp;RIGHT($A213,3)&amp;"*",EUROSTAT_VBE_IND_2005!$D$7:$D$883,"3260*"))/1000</f>
        <v>0</v>
      </c>
      <c r="Y213" s="17">
        <f>(SUMIFS(EUROSTAT_VBE_IND_2005!V$7:V$883,EUROSTAT_VBE_IND_2005!$B$7:$B$883,$D213,EUROSTAT_VBE_IND_2005!$C$7:$C$883,"*"&amp;RIGHT($A213,3)&amp;"*",EUROSTAT_VBE_IND_2005!$D$7:$D$883,"323*"))/1000+(SUMIFS(EUROSTAT_VBE_IND_2005!V$7:V$883,EUROSTAT_VBE_IND_2005!$B$7:$B$883,$D213,EUROSTAT_VBE_IND_2005!$C$7:$C$883,"*"&amp;RIGHT($A213,3)&amp;"*",EUROSTAT_VBE_IND_2005!$D$7:$D$883,"324*"))/1000+(SUMIFS(EUROSTAT_VBE_IND_2005!V$7:V$883,EUROSTAT_VBE_IND_2005!$B$7:$B$883,$D213,EUROSTAT_VBE_IND_2005!$C$7:$C$883,"*"&amp;RIGHT($A213,3)&amp;"*",EUROSTAT_VBE_IND_2005!$D$7:$D$883,"3260*"))/1000</f>
        <v>0</v>
      </c>
      <c r="Z213" s="17">
        <f>(SUMIFS(EUROSTAT_VBE_IND_2005!W$7:W$883,EUROSTAT_VBE_IND_2005!$B$7:$B$883,$D213,EUROSTAT_VBE_IND_2005!$C$7:$C$883,"*"&amp;RIGHT($A213,3)&amp;"*",EUROSTAT_VBE_IND_2005!$D$7:$D$883,"323*"))/1000+(SUMIFS(EUROSTAT_VBE_IND_2005!W$7:W$883,EUROSTAT_VBE_IND_2005!$B$7:$B$883,$D213,EUROSTAT_VBE_IND_2005!$C$7:$C$883,"*"&amp;RIGHT($A213,3)&amp;"*",EUROSTAT_VBE_IND_2005!$D$7:$D$883,"324*"))/1000+(SUMIFS(EUROSTAT_VBE_IND_2005!W$7:W$883,EUROSTAT_VBE_IND_2005!$B$7:$B$883,$D213,EUROSTAT_VBE_IND_2005!$C$7:$C$883,"*"&amp;RIGHT($A213,3)&amp;"*",EUROSTAT_VBE_IND_2005!$D$7:$D$883,"3260*"))/1000</f>
        <v>0</v>
      </c>
      <c r="AA213" s="17">
        <f>(SUMIFS(EUROSTAT_VBE_IND_2005!X$7:X$883,EUROSTAT_VBE_IND_2005!$B$7:$B$883,$D213,EUROSTAT_VBE_IND_2005!$C$7:$C$883,"*"&amp;RIGHT($A213,3)&amp;"*",EUROSTAT_VBE_IND_2005!$D$7:$D$883,"323*"))/1000+(SUMIFS(EUROSTAT_VBE_IND_2005!X$7:X$883,EUROSTAT_VBE_IND_2005!$B$7:$B$883,$D213,EUROSTAT_VBE_IND_2005!$C$7:$C$883,"*"&amp;RIGHT($A213,3)&amp;"*",EUROSTAT_VBE_IND_2005!$D$7:$D$883,"324*"))/1000+(SUMIFS(EUROSTAT_VBE_IND_2005!X$7:X$883,EUROSTAT_VBE_IND_2005!$B$7:$B$883,$D213,EUROSTAT_VBE_IND_2005!$C$7:$C$883,"*"&amp;RIGHT($A213,3)&amp;"*",EUROSTAT_VBE_IND_2005!$D$7:$D$883,"3260*"))/1000</f>
        <v>0</v>
      </c>
      <c r="AB213" s="17">
        <f>(SUMIFS(EUROSTAT_VBE_IND_2005!AA$7:AA$883,EUROSTAT_VBE_IND_2005!$B$7:$B$883,$D213,EUROSTAT_VBE_IND_2005!$C$7:$C$883,"*"&amp;RIGHT($A213,3)&amp;"*",EUROSTAT_VBE_IND_2005!$D$7:$D$883,"323*"))/1000+(SUMIFS(EUROSTAT_VBE_IND_2005!AA$7:AA$883,EUROSTAT_VBE_IND_2005!$B$7:$B$883,$D213,EUROSTAT_VBE_IND_2005!$C$7:$C$883,"*"&amp;RIGHT($A213,3)&amp;"*",EUROSTAT_VBE_IND_2005!$D$7:$D$883,"324*"))/1000+(SUMIFS(EUROSTAT_VBE_IND_2005!AA$7:AA$883,EUROSTAT_VBE_IND_2005!$B$7:$B$883,$D213,EUROSTAT_VBE_IND_2005!$C$7:$C$883,"*"&amp;RIGHT($A213,3)&amp;"*",EUROSTAT_VBE_IND_2005!$D$7:$D$883,"3260*"))/1000</f>
        <v>0</v>
      </c>
      <c r="AC213" s="17">
        <f>(SUMIFS(EUROSTAT_VBE_IND_2005!AB$7:AB$883,EUROSTAT_VBE_IND_2005!$B$7:$B$883,$D213,EUROSTAT_VBE_IND_2005!$C$7:$C$883,"*"&amp;RIGHT($A213,3)&amp;"*",EUROSTAT_VBE_IND_2005!$D$7:$D$883,"323*"))/1000+(SUMIFS(EUROSTAT_VBE_IND_2005!AB$7:AB$883,EUROSTAT_VBE_IND_2005!$B$7:$B$883,$D213,EUROSTAT_VBE_IND_2005!$C$7:$C$883,"*"&amp;RIGHT($A213,3)&amp;"*",EUROSTAT_VBE_IND_2005!$D$7:$D$883,"324*"))/1000+(SUMIFS(EUROSTAT_VBE_IND_2005!AB$7:AB$883,EUROSTAT_VBE_IND_2005!$B$7:$B$883,$D213,EUROSTAT_VBE_IND_2005!$C$7:$C$883,"*"&amp;RIGHT($A213,3)&amp;"*",EUROSTAT_VBE_IND_2005!$D$7:$D$883,"3260*"))/1000</f>
        <v>0</v>
      </c>
      <c r="AD213" s="17">
        <f>(SUMIFS(EUROSTAT_VBE_IND_2005!AC$7:AC$883,EUROSTAT_VBE_IND_2005!$B$7:$B$883,$D213,EUROSTAT_VBE_IND_2005!$C$7:$C$883,"*"&amp;RIGHT($A213,3)&amp;"*",EUROSTAT_VBE_IND_2005!$D$7:$D$883,"323*"))/1000+(SUMIFS(EUROSTAT_VBE_IND_2005!AC$7:AC$883,EUROSTAT_VBE_IND_2005!$B$7:$B$883,$D213,EUROSTAT_VBE_IND_2005!$C$7:$C$883,"*"&amp;RIGHT($A213,3)&amp;"*",EUROSTAT_VBE_IND_2005!$D$7:$D$883,"324*"))/1000+(SUMIFS(EUROSTAT_VBE_IND_2005!AC$7:AC$883,EUROSTAT_VBE_IND_2005!$B$7:$B$883,$D213,EUROSTAT_VBE_IND_2005!$C$7:$C$883,"*"&amp;RIGHT($A213,3)&amp;"*",EUROSTAT_VBE_IND_2005!$D$7:$D$883,"3260*"))/1000</f>
        <v>0</v>
      </c>
      <c r="AE213" s="17">
        <f>(SUMIFS(EUROSTAT_VBE_IND_2005!AD$7:AD$883,EUROSTAT_VBE_IND_2005!$B$7:$B$883,$D213,EUROSTAT_VBE_IND_2005!$C$7:$C$883,"*"&amp;RIGHT($A213,3)&amp;"*",EUROSTAT_VBE_IND_2005!$D$7:$D$883,"323*"))/1000+(SUMIFS(EUROSTAT_VBE_IND_2005!AD$7:AD$883,EUROSTAT_VBE_IND_2005!$B$7:$B$883,$D213,EUROSTAT_VBE_IND_2005!$C$7:$C$883,"*"&amp;RIGHT($A213,3)&amp;"*",EUROSTAT_VBE_IND_2005!$D$7:$D$883,"324*"))/1000+(SUMIFS(EUROSTAT_VBE_IND_2005!AD$7:AD$883,EUROSTAT_VBE_IND_2005!$B$7:$B$883,$D213,EUROSTAT_VBE_IND_2005!$C$7:$C$883,"*"&amp;RIGHT($A213,3)&amp;"*",EUROSTAT_VBE_IND_2005!$D$7:$D$883,"3260*"))/1000</f>
        <v>0</v>
      </c>
      <c r="AF213" s="17">
        <f>(SUMIFS(EUROSTAT_VBE_IND_2005!AE$7:AE$883,EUROSTAT_VBE_IND_2005!$B$7:$B$883,$D213,EUROSTAT_VBE_IND_2005!$C$7:$C$883,"*"&amp;RIGHT($A213,3)&amp;"*",EUROSTAT_VBE_IND_2005!$D$7:$D$883,"323*"))/1000+(SUMIFS(EUROSTAT_VBE_IND_2005!AE$7:AE$883,EUROSTAT_VBE_IND_2005!$B$7:$B$883,$D213,EUROSTAT_VBE_IND_2005!$C$7:$C$883,"*"&amp;RIGHT($A213,3)&amp;"*",EUROSTAT_VBE_IND_2005!$D$7:$D$883,"324*"))/1000+(SUMIFS(EUROSTAT_VBE_IND_2005!AE$7:AE$883,EUROSTAT_VBE_IND_2005!$B$7:$B$883,$D213,EUROSTAT_VBE_IND_2005!$C$7:$C$883,"*"&amp;RIGHT($A213,3)&amp;"*",EUROSTAT_VBE_IND_2005!$D$7:$D$883,"3260*"))/1000</f>
        <v>0</v>
      </c>
      <c r="AG213" s="17">
        <f>(SUMIFS(EUROSTAT_VBE_IND_2005!AF$7:AF$883,EUROSTAT_VBE_IND_2005!$B$7:$B$883,$D213,EUROSTAT_VBE_IND_2005!$C$7:$C$883,"*"&amp;RIGHT($A213,3)&amp;"*",EUROSTAT_VBE_IND_2005!$D$7:$D$883,"323*"))/1000+(SUMIFS(EUROSTAT_VBE_IND_2005!AF$7:AF$883,EUROSTAT_VBE_IND_2005!$B$7:$B$883,$D213,EUROSTAT_VBE_IND_2005!$C$7:$C$883,"*"&amp;RIGHT($A213,3)&amp;"*",EUROSTAT_VBE_IND_2005!$D$7:$D$883,"324*"))/1000+(SUMIFS(EUROSTAT_VBE_IND_2005!AF$7:AF$883,EUROSTAT_VBE_IND_2005!$B$7:$B$883,$D213,EUROSTAT_VBE_IND_2005!$C$7:$C$883,"*"&amp;RIGHT($A213,3)&amp;"*",EUROSTAT_VBE_IND_2005!$D$7:$D$883,"3260*"))/1000</f>
        <v>0</v>
      </c>
      <c r="AH213" s="17">
        <f>(SUMIFS(EUROSTAT_VBE_IND_2005!AH$7:AH$883,EUROSTAT_VBE_IND_2005!$B$7:$B$883,$D213,EUROSTAT_VBE_IND_2005!$C$7:$C$883,"*"&amp;RIGHT($A213,3)&amp;"*",EUROSTAT_VBE_IND_2005!$D$7:$D$883,"323*"))/1000+(SUMIFS(EUROSTAT_VBE_IND_2005!AH$7:AH$883,EUROSTAT_VBE_IND_2005!$B$7:$B$883,$D213,EUROSTAT_VBE_IND_2005!$C$7:$C$883,"*"&amp;RIGHT($A213,3)&amp;"*",EUROSTAT_VBE_IND_2005!$D$7:$D$883,"324*"))/1000+(SUMIFS(EUROSTAT_VBE_IND_2005!AH$7:AH$883,EUROSTAT_VBE_IND_2005!$B$7:$B$883,$D213,EUROSTAT_VBE_IND_2005!$C$7:$C$883,"*"&amp;RIGHT($A213,3)&amp;"*",EUROSTAT_VBE_IND_2005!$D$7:$D$883,"3260*"))/1000</f>
        <v>0</v>
      </c>
      <c r="AI213" s="17">
        <f>(SUMIFS(EUROSTAT_VBE_IND_2005!AI$7:AI$883,EUROSTAT_VBE_IND_2005!$B$7:$B$883,$D213,EUROSTAT_VBE_IND_2005!$C$7:$C$883,"*"&amp;RIGHT($A213,3)&amp;"*",EUROSTAT_VBE_IND_2005!$D$7:$D$883,"323*"))/1000+(SUMIFS(EUROSTAT_VBE_IND_2005!AI$7:AI$883,EUROSTAT_VBE_IND_2005!$B$7:$B$883,$D213,EUROSTAT_VBE_IND_2005!$C$7:$C$883,"*"&amp;RIGHT($A213,3)&amp;"*",EUROSTAT_VBE_IND_2005!$D$7:$D$883,"324*"))/1000+(SUMIFS(EUROSTAT_VBE_IND_2005!AI$7:AI$883,EUROSTAT_VBE_IND_2005!$B$7:$B$883,$D213,EUROSTAT_VBE_IND_2005!$C$7:$C$883,"*"&amp;RIGHT($A213,3)&amp;"*",EUROSTAT_VBE_IND_2005!$D$7:$D$883,"3260*"))/1000</f>
        <v>0</v>
      </c>
      <c r="AJ213" s="17">
        <f>(SUMIFS(EUROSTAT_VBE_IND_2005!AJ$7:AJ$883,EUROSTAT_VBE_IND_2005!$B$7:$B$883,$D213,EUROSTAT_VBE_IND_2005!$C$7:$C$883,"*"&amp;RIGHT($A213,3)&amp;"*",EUROSTAT_VBE_IND_2005!$D$7:$D$883,"323*"))/1000+(SUMIFS(EUROSTAT_VBE_IND_2005!AJ$7:AJ$883,EUROSTAT_VBE_IND_2005!$B$7:$B$883,$D213,EUROSTAT_VBE_IND_2005!$C$7:$C$883,"*"&amp;RIGHT($A213,3)&amp;"*",EUROSTAT_VBE_IND_2005!$D$7:$D$883,"324*"))/1000+(SUMIFS(EUROSTAT_VBE_IND_2005!AJ$7:AJ$883,EUROSTAT_VBE_IND_2005!$B$7:$B$883,$D213,EUROSTAT_VBE_IND_2005!$C$7:$C$883,"*"&amp;RIGHT($A213,3)&amp;"*",EUROSTAT_VBE_IND_2005!$D$7:$D$883,"3260*"))/1000</f>
        <v>0</v>
      </c>
      <c r="AK213" s="17">
        <f>(SUMIFS(EUROSTAT_VBE_IND_2005!AK$7:AK$883,EUROSTAT_VBE_IND_2005!$B$7:$B$883,$D213,EUROSTAT_VBE_IND_2005!$C$7:$C$883,"*"&amp;RIGHT($A213,3)&amp;"*",EUROSTAT_VBE_IND_2005!$D$7:$D$883,"323*"))/1000+(SUMIFS(EUROSTAT_VBE_IND_2005!AK$7:AK$883,EUROSTAT_VBE_IND_2005!$B$7:$B$883,$D213,EUROSTAT_VBE_IND_2005!$C$7:$C$883,"*"&amp;RIGHT($A213,3)&amp;"*",EUROSTAT_VBE_IND_2005!$D$7:$D$883,"324*"))/1000+(SUMIFS(EUROSTAT_VBE_IND_2005!AK$7:AK$883,EUROSTAT_VBE_IND_2005!$B$7:$B$883,$D213,EUROSTAT_VBE_IND_2005!$C$7:$C$883,"*"&amp;RIGHT($A213,3)&amp;"*",EUROSTAT_VBE_IND_2005!$D$7:$D$883,"3260*"))/1000</f>
        <v>0</v>
      </c>
      <c r="AL213" s="198"/>
      <c r="AM213" s="198"/>
      <c r="AN213" s="198"/>
      <c r="AO213" s="17">
        <f>(SUMIFS(EUROSTAT_VBE_IND_2005!Y$7:Y$883,EUROSTAT_VBE_IND_2005!$B$7:$B$883,$D213,EUROSTAT_VBE_IND_2005!$C$7:$C$883,"*"&amp;RIGHT($A213,3)&amp;"*",EUROSTAT_VBE_IND_2005!$D$7:$D$883,"323*"))/1000+(SUMIFS(EUROSTAT_VBE_IND_2005!Y$7:Y$883,EUROSTAT_VBE_IND_2005!$B$7:$B$883,$D213,EUROSTAT_VBE_IND_2005!$C$7:$C$883,"*"&amp;RIGHT($A213,3)&amp;"*",EUROSTAT_VBE_IND_2005!$D$7:$D$883,"324*"))/1000+(SUMIFS(EUROSTAT_VBE_IND_2005!Y$7:Y$883,EUROSTAT_VBE_IND_2005!$B$7:$B$883,$D213,EUROSTAT_VBE_IND_2005!$C$7:$C$883,"*"&amp;RIGHT($A213,3)&amp;"*",EUROSTAT_VBE_IND_2005!$D$7:$D$883,"3260*"))/1000</f>
        <v>0</v>
      </c>
      <c r="AP213" s="17">
        <f>(SUMIFS(EUROSTAT_VBE_IND_2005!Z$7:Z$883,EUROSTAT_VBE_IND_2005!$B$7:$B$883,$D213,EUROSTAT_VBE_IND_2005!$C$7:$C$883,"*"&amp;RIGHT($A213,3)&amp;"*",EUROSTAT_VBE_IND_2005!$D$7:$D$883,"323*"))/1000+(SUMIFS(EUROSTAT_VBE_IND_2005!Z$7:Z$883,EUROSTAT_VBE_IND_2005!$B$7:$B$883,$D213,EUROSTAT_VBE_IND_2005!$C$7:$C$883,"*"&amp;RIGHT($A213,3)&amp;"*",EUROSTAT_VBE_IND_2005!$D$7:$D$883,"324*"))/1000+(SUMIFS(EUROSTAT_VBE_IND_2005!Z$7:Z$883,EUROSTAT_VBE_IND_2005!$B$7:$B$883,$D213,EUROSTAT_VBE_IND_2005!$C$7:$C$883,"*"&amp;RIGHT($A213,3)&amp;"*",EUROSTAT_VBE_IND_2005!$D$7:$D$883,"3260*"))/1000</f>
        <v>0</v>
      </c>
      <c r="AQ213" s="17">
        <f>(SUMIFS(EUROSTAT_VBE_IND_2005!AG$7:AG$883,EUROSTAT_VBE_IND_2005!$B$7:$B$883,$D213,EUROSTAT_VBE_IND_2005!$C$7:$C$883,"*"&amp;RIGHT($A213,3)&amp;"*",EUROSTAT_VBE_IND_2005!$D$7:$D$883,"323*"))/1000+(SUMIFS(EUROSTAT_VBE_IND_2005!AG$7:AG$883,EUROSTAT_VBE_IND_2005!$B$7:$B$883,$D213,EUROSTAT_VBE_IND_2005!$C$7:$C$883,"*"&amp;RIGHT($A213,3)&amp;"*",EUROSTAT_VBE_IND_2005!$D$7:$D$883,"324*"))/1000+(SUMIFS(EUROSTAT_VBE_IND_2005!AG$7:AG$883,EUROSTAT_VBE_IND_2005!$B$7:$B$883,$D213,EUROSTAT_VBE_IND_2005!$C$7:$C$883,"*"&amp;RIGHT($A213,3)&amp;"*",EUROSTAT_VBE_IND_2005!$D$7:$D$883,"3260*"))/1000</f>
        <v>0</v>
      </c>
    </row>
    <row r="214" spans="1:43">
      <c r="A214" t="str">
        <f>LEFT(EUROSTAT_VBE_IND_2005!$C$292,8)</f>
        <v>B_101825</v>
      </c>
      <c r="B214" s="28" t="s">
        <v>301</v>
      </c>
      <c r="C214" t="s">
        <v>293</v>
      </c>
      <c r="D214" t="s">
        <v>55</v>
      </c>
      <c r="E214" t="s">
        <v>236</v>
      </c>
      <c r="F214" t="s">
        <v>256</v>
      </c>
      <c r="G214" s="17">
        <f>(SUMIFS(EUROSTAT_VBE_IND_2005!E$7:E$883,EUROSTAT_VBE_IND_2005!$B$7:$B$883,$D214,EUROSTAT_VBE_IND_2005!$C$7:$C$883,"*"&amp;RIGHT($A214,3)&amp;"*",EUROSTAT_VBE_IND_2005!$D$7:$D$883,"3250*"))/1000</f>
        <v>0</v>
      </c>
      <c r="H214" s="17">
        <f>(SUMIFS(EUROSTAT_VBE_IND_2005!F$7:F$883,EUROSTAT_VBE_IND_2005!$B$7:$B$883,$D214,EUROSTAT_VBE_IND_2005!$C$7:$C$883,"*"&amp;RIGHT($A214,3)&amp;"*",EUROSTAT_VBE_IND_2005!$D$7:$D$883,"3250*"))/1000</f>
        <v>0</v>
      </c>
      <c r="I214" s="17">
        <f>(SUMIFS(EUROSTAT_VBE_IND_2005!G$7:G$883,EUROSTAT_VBE_IND_2005!$B$7:$B$883,$D214,EUROSTAT_VBE_IND_2005!$C$7:$C$883,"*"&amp;RIGHT($A214,3)&amp;"*",EUROSTAT_VBE_IND_2005!$D$7:$D$883,"3250*"))/1000</f>
        <v>0</v>
      </c>
      <c r="J214" s="198"/>
      <c r="K214" s="17">
        <f>(SUMIFS(EUROSTAT_VBE_IND_2005!H$7:H$883,EUROSTAT_VBE_IND_2005!$B$7:$B$883,$D214,EUROSTAT_VBE_IND_2005!$C$7:$C$883,"*"&amp;RIGHT($A214,3)&amp;"*",EUROSTAT_VBE_IND_2005!$D$7:$D$883,"3250*"))/1000</f>
        <v>0</v>
      </c>
      <c r="L214" s="17">
        <f>(SUMIFS(EUROSTAT_VBE_IND_2005!I$7:I$883,EUROSTAT_VBE_IND_2005!$B$7:$B$883,$D214,EUROSTAT_VBE_IND_2005!$C$7:$C$883,"*"&amp;RIGHT($A214,3)&amp;"*",EUROSTAT_VBE_IND_2005!$D$7:$D$883,"3250*"))/1000</f>
        <v>0</v>
      </c>
      <c r="M214" s="17">
        <f>(SUMIFS(EUROSTAT_VBE_IND_2005!J$7:J$883,EUROSTAT_VBE_IND_2005!$B$7:$B$883,$D214,EUROSTAT_VBE_IND_2005!$C$7:$C$883,"*"&amp;RIGHT($A214,3)&amp;"*",EUROSTAT_VBE_IND_2005!$D$7:$D$883,"3250*"))/1000</f>
        <v>0</v>
      </c>
      <c r="N214" s="17">
        <f>(SUMIFS(EUROSTAT_VBE_IND_2005!K$7:K$883,EUROSTAT_VBE_IND_2005!$B$7:$B$883,$D214,EUROSTAT_VBE_IND_2005!$C$7:$C$883,"*"&amp;RIGHT($A214,3)&amp;"*",EUROSTAT_VBE_IND_2005!$D$7:$D$883,"3250*"))/1000</f>
        <v>0</v>
      </c>
      <c r="O214" s="17">
        <f>(SUMIFS(EUROSTAT_VBE_IND_2005!L$7:L$883,EUROSTAT_VBE_IND_2005!$B$7:$B$883,$D214,EUROSTAT_VBE_IND_2005!$C$7:$C$883,"*"&amp;RIGHT($A214,3)&amp;"*",EUROSTAT_VBE_IND_2005!$D$7:$D$883,"3250*"))/1000</f>
        <v>0</v>
      </c>
      <c r="P214" s="17">
        <f>(SUMIFS(EUROSTAT_VBE_IND_2005!M$7:M$883,EUROSTAT_VBE_IND_2005!$B$7:$B$883,$D214,EUROSTAT_VBE_IND_2005!$C$7:$C$883,"*"&amp;RIGHT($A214,3)&amp;"*",EUROSTAT_VBE_IND_2005!$D$7:$D$883,"3250*"))/1000</f>
        <v>0</v>
      </c>
      <c r="Q214" s="17">
        <f>(SUMIFS(EUROSTAT_VBE_IND_2005!N$7:N$883,EUROSTAT_VBE_IND_2005!$B$7:$B$883,$D214,EUROSTAT_VBE_IND_2005!$C$7:$C$883,"*"&amp;RIGHT($A214,3)&amp;"*",EUROSTAT_VBE_IND_2005!$D$7:$D$883,"3250*"))/1000</f>
        <v>0</v>
      </c>
      <c r="R214" s="17">
        <f>(SUMIFS(EUROSTAT_VBE_IND_2005!O$7:O$883,EUROSTAT_VBE_IND_2005!$B$7:$B$883,$D214,EUROSTAT_VBE_IND_2005!$C$7:$C$883,"*"&amp;RIGHT($A214,3)&amp;"*",EUROSTAT_VBE_IND_2005!$D$7:$D$883,"3250*"))/1000</f>
        <v>0</v>
      </c>
      <c r="S214" s="17">
        <f>(SUMIFS(EUROSTAT_VBE_IND_2005!P$7:P$883,EUROSTAT_VBE_IND_2005!$B$7:$B$883,$D214,EUROSTAT_VBE_IND_2005!$C$7:$C$883,"*"&amp;RIGHT($A214,3)&amp;"*",EUROSTAT_VBE_IND_2005!$D$7:$D$883,"3250*"))/1000</f>
        <v>0</v>
      </c>
      <c r="T214" s="17">
        <f>(SUMIFS(EUROSTAT_VBE_IND_2005!Q$7:Q$883,EUROSTAT_VBE_IND_2005!$B$7:$B$883,$D214,EUROSTAT_VBE_IND_2005!$C$7:$C$883,"*"&amp;RIGHT($A214,3)&amp;"*",EUROSTAT_VBE_IND_2005!$D$7:$D$883,"3250*"))/1000</f>
        <v>0</v>
      </c>
      <c r="U214" s="17">
        <f>(SUMIFS(EUROSTAT_VBE_IND_2005!R$7:R$883,EUROSTAT_VBE_IND_2005!$B$7:$B$883,$D214,EUROSTAT_VBE_IND_2005!$C$7:$C$883,"*"&amp;RIGHT($A214,3)&amp;"*",EUROSTAT_VBE_IND_2005!$D$7:$D$883,"3250*"))/1000</f>
        <v>0</v>
      </c>
      <c r="V214" s="17">
        <f>(SUMIFS(EUROSTAT_VBE_IND_2005!S$7:S$883,EUROSTAT_VBE_IND_2005!$B$7:$B$883,$D214,EUROSTAT_VBE_IND_2005!$C$7:$C$883,"*"&amp;RIGHT($A214,3)&amp;"*",EUROSTAT_VBE_IND_2005!$D$7:$D$883,"3250*"))/1000</f>
        <v>0</v>
      </c>
      <c r="W214" s="17">
        <f>(SUMIFS(EUROSTAT_VBE_IND_2005!T$7:T$883,EUROSTAT_VBE_IND_2005!$B$7:$B$883,$D214,EUROSTAT_VBE_IND_2005!$C$7:$C$883,"*"&amp;RIGHT($A214,3)&amp;"*",EUROSTAT_VBE_IND_2005!$D$7:$D$883,"3250*"))/1000</f>
        <v>0</v>
      </c>
      <c r="X214" s="17">
        <f>(SUMIFS(EUROSTAT_VBE_IND_2005!U$7:U$883,EUROSTAT_VBE_IND_2005!$B$7:$B$883,$D214,EUROSTAT_VBE_IND_2005!$C$7:$C$883,"*"&amp;RIGHT($A214,3)&amp;"*",EUROSTAT_VBE_IND_2005!$D$7:$D$883,"3250*"))/1000</f>
        <v>0</v>
      </c>
      <c r="Y214" s="17">
        <f>(SUMIFS(EUROSTAT_VBE_IND_2005!V$7:V$883,EUROSTAT_VBE_IND_2005!$B$7:$B$883,$D214,EUROSTAT_VBE_IND_2005!$C$7:$C$883,"*"&amp;RIGHT($A214,3)&amp;"*",EUROSTAT_VBE_IND_2005!$D$7:$D$883,"3250*"))/1000</f>
        <v>0</v>
      </c>
      <c r="Z214" s="17">
        <f>(SUMIFS(EUROSTAT_VBE_IND_2005!W$7:W$883,EUROSTAT_VBE_IND_2005!$B$7:$B$883,$D214,EUROSTAT_VBE_IND_2005!$C$7:$C$883,"*"&amp;RIGHT($A214,3)&amp;"*",EUROSTAT_VBE_IND_2005!$D$7:$D$883,"3250*"))/1000</f>
        <v>0</v>
      </c>
      <c r="AA214" s="17">
        <f>(SUMIFS(EUROSTAT_VBE_IND_2005!X$7:X$883,EUROSTAT_VBE_IND_2005!$B$7:$B$883,$D214,EUROSTAT_VBE_IND_2005!$C$7:$C$883,"*"&amp;RIGHT($A214,3)&amp;"*",EUROSTAT_VBE_IND_2005!$D$7:$D$883,"3250*"))/1000</f>
        <v>0</v>
      </c>
      <c r="AB214" s="17">
        <f>(SUMIFS(EUROSTAT_VBE_IND_2005!AA$7:AA$883,EUROSTAT_VBE_IND_2005!$B$7:$B$883,$D214,EUROSTAT_VBE_IND_2005!$C$7:$C$883,"*"&amp;RIGHT($A214,3)&amp;"*",EUROSTAT_VBE_IND_2005!$D$7:$D$883,"3250*"))/1000</f>
        <v>0</v>
      </c>
      <c r="AC214" s="17">
        <f>(SUMIFS(EUROSTAT_VBE_IND_2005!AB$7:AB$883,EUROSTAT_VBE_IND_2005!$B$7:$B$883,$D214,EUROSTAT_VBE_IND_2005!$C$7:$C$883,"*"&amp;RIGHT($A214,3)&amp;"*",EUROSTAT_VBE_IND_2005!$D$7:$D$883,"3250*"))/1000</f>
        <v>0</v>
      </c>
      <c r="AD214" s="17">
        <f>(SUMIFS(EUROSTAT_VBE_IND_2005!AC$7:AC$883,EUROSTAT_VBE_IND_2005!$B$7:$B$883,$D214,EUROSTAT_VBE_IND_2005!$C$7:$C$883,"*"&amp;RIGHT($A214,3)&amp;"*",EUROSTAT_VBE_IND_2005!$D$7:$D$883,"3250*"))/1000</f>
        <v>0</v>
      </c>
      <c r="AE214" s="17">
        <f>(SUMIFS(EUROSTAT_VBE_IND_2005!AD$7:AD$883,EUROSTAT_VBE_IND_2005!$B$7:$B$883,$D214,EUROSTAT_VBE_IND_2005!$C$7:$C$883,"*"&amp;RIGHT($A214,3)&amp;"*",EUROSTAT_VBE_IND_2005!$D$7:$D$883,"3250*"))/1000</f>
        <v>0</v>
      </c>
      <c r="AF214" s="17">
        <f>(SUMIFS(EUROSTAT_VBE_IND_2005!AE$7:AE$883,EUROSTAT_VBE_IND_2005!$B$7:$B$883,$D214,EUROSTAT_VBE_IND_2005!$C$7:$C$883,"*"&amp;RIGHT($A214,3)&amp;"*",EUROSTAT_VBE_IND_2005!$D$7:$D$883,"3250*"))/1000</f>
        <v>0</v>
      </c>
      <c r="AG214" s="17">
        <f>(SUMIFS(EUROSTAT_VBE_IND_2005!AF$7:AF$883,EUROSTAT_VBE_IND_2005!$B$7:$B$883,$D214,EUROSTAT_VBE_IND_2005!$C$7:$C$883,"*"&amp;RIGHT($A214,3)&amp;"*",EUROSTAT_VBE_IND_2005!$D$7:$D$883,"3250*"))/1000</f>
        <v>0</v>
      </c>
      <c r="AH214" s="17">
        <f>(SUMIFS(EUROSTAT_VBE_IND_2005!AH$7:AH$883,EUROSTAT_VBE_IND_2005!$B$7:$B$883,$D214,EUROSTAT_VBE_IND_2005!$C$7:$C$883,"*"&amp;RIGHT($A214,3)&amp;"*",EUROSTAT_VBE_IND_2005!$D$7:$D$883,"3250*"))/1000</f>
        <v>0</v>
      </c>
      <c r="AI214" s="17">
        <f>(SUMIFS(EUROSTAT_VBE_IND_2005!AI$7:AI$883,EUROSTAT_VBE_IND_2005!$B$7:$B$883,$D214,EUROSTAT_VBE_IND_2005!$C$7:$C$883,"*"&amp;RIGHT($A214,3)&amp;"*",EUROSTAT_VBE_IND_2005!$D$7:$D$883,"3250*"))/1000</f>
        <v>0</v>
      </c>
      <c r="AJ214" s="17">
        <f>(SUMIFS(EUROSTAT_VBE_IND_2005!AJ$7:AJ$883,EUROSTAT_VBE_IND_2005!$B$7:$B$883,$D214,EUROSTAT_VBE_IND_2005!$C$7:$C$883,"*"&amp;RIGHT($A214,3)&amp;"*",EUROSTAT_VBE_IND_2005!$D$7:$D$883,"3250*"))/1000</f>
        <v>0</v>
      </c>
      <c r="AK214" s="17">
        <f>(SUMIFS(EUROSTAT_VBE_IND_2005!AK$7:AK$883,EUROSTAT_VBE_IND_2005!$B$7:$B$883,$D214,EUROSTAT_VBE_IND_2005!$C$7:$C$883,"*"&amp;RIGHT($A214,3)&amp;"*",EUROSTAT_VBE_IND_2005!$D$7:$D$883,"3250*"))/1000</f>
        <v>0</v>
      </c>
      <c r="AL214" s="198"/>
      <c r="AM214" s="198"/>
      <c r="AN214" s="198"/>
      <c r="AO214" s="17">
        <f>(SUMIFS(EUROSTAT_VBE_IND_2005!Y$7:Y$883,EUROSTAT_VBE_IND_2005!$B$7:$B$883,$D214,EUROSTAT_VBE_IND_2005!$C$7:$C$883,"*"&amp;RIGHT($A214,3)&amp;"*",EUROSTAT_VBE_IND_2005!$D$7:$D$883,"3250*"))/1000</f>
        <v>0</v>
      </c>
      <c r="AP214" s="17">
        <f>(SUMIFS(EUROSTAT_VBE_IND_2005!Z$7:Z$883,EUROSTAT_VBE_IND_2005!$B$7:$B$883,$D214,EUROSTAT_VBE_IND_2005!$C$7:$C$883,"*"&amp;RIGHT($A214,3)&amp;"*",EUROSTAT_VBE_IND_2005!$D$7:$D$883,"3250*"))/1000</f>
        <v>0</v>
      </c>
      <c r="AQ214" s="17">
        <f>(SUMIFS(EUROSTAT_VBE_IND_2005!AG$7:AG$883,EUROSTAT_VBE_IND_2005!$B$7:$B$883,$D214,EUROSTAT_VBE_IND_2005!$C$7:$C$883,"*"&amp;RIGHT($A214,3)&amp;"*",EUROSTAT_VBE_IND_2005!$D$7:$D$883,"3250*"))/1000</f>
        <v>0</v>
      </c>
    </row>
    <row r="215" spans="1:43">
      <c r="A215" t="str">
        <f>LEFT(EUROSTAT_VBE_IND_2005!$C$292,8)</f>
        <v>B_101825</v>
      </c>
      <c r="B215" s="28" t="s">
        <v>301</v>
      </c>
      <c r="C215" t="s">
        <v>293</v>
      </c>
      <c r="D215" t="s">
        <v>55</v>
      </c>
      <c r="E215" t="s">
        <v>237</v>
      </c>
      <c r="F215" t="s">
        <v>257</v>
      </c>
      <c r="G215" s="17">
        <f>(SUMIFS(EUROSTAT_VBE_IND_2005!E$7:E$883,EUROSTAT_VBE_IND_2005!$B$7:$B$883,$D215,EUROSTAT_VBE_IND_2005!$C$7:$C$883,"*"&amp;RIGHT($A215,3)&amp;"*",EUROSTAT_VBE_IND_2005!$D$7:$D$883,"3270A*"))/1000+(SUMIFS(EUROSTAT_VBE_IND_2005!E$7:E$883,EUROSTAT_VBE_IND_2005!$B$7:$B$883,$D215,EUROSTAT_VBE_IND_2005!$C$7:$C$883,"*"&amp;RIGHT($A215,3)&amp;"*",EUROSTAT_VBE_IND_2005!$D$7:$D$883,"3285*"))/1000+(SUMIFS(EUROSTAT_VBE_IND_2005!E$7:E$883,EUROSTAT_VBE_IND_2005!$B$7:$B$883,$D215,EUROSTAT_VBE_IND_2005!$C$7:$C$883,"*"&amp;RIGHT($A215,3)&amp;"*",EUROSTAT_VBE_IND_2005!$D$7:$D$883,"3295*"))/1000+(SUMIFS(EUROSTAT_VBE_IND_2005!E$7:E$883,EUROSTAT_VBE_IND_2005!$B$7:$B$883,$D215,EUROSTAT_VBE_IND_2005!$C$7:$C$883,"*"&amp;RIGHT($A215,3)&amp;"*",EUROSTAT_VBE_IND_2005!$D$7:$D$883,"2410*"))/1000+(SUMIFS(EUROSTAT_VBE_IND_2005!E$7:E$883,EUROSTAT_VBE_IND_2005!$B$7:$B$883,$D215,EUROSTAT_VBE_IND_2005!$C$7:$C$883,"*"&amp;RIGHT($A215,3)&amp;"*",EUROSTAT_VBE_IND_2005!$D$7:$D$883,"3105*"))/1000</f>
        <v>0</v>
      </c>
      <c r="H215" s="17">
        <f>(SUMIFS(EUROSTAT_VBE_IND_2005!F$7:F$883,EUROSTAT_VBE_IND_2005!$B$7:$B$883,$D215,EUROSTAT_VBE_IND_2005!$C$7:$C$883,"*"&amp;RIGHT($A215,3)&amp;"*",EUROSTAT_VBE_IND_2005!$D$7:$D$883,"3270A*"))/1000+(SUMIFS(EUROSTAT_VBE_IND_2005!F$7:F$883,EUROSTAT_VBE_IND_2005!$B$7:$B$883,$D215,EUROSTAT_VBE_IND_2005!$C$7:$C$883,"*"&amp;RIGHT($A215,3)&amp;"*",EUROSTAT_VBE_IND_2005!$D$7:$D$883,"3285*"))/1000+(SUMIFS(EUROSTAT_VBE_IND_2005!F$7:F$883,EUROSTAT_VBE_IND_2005!$B$7:$B$883,$D215,EUROSTAT_VBE_IND_2005!$C$7:$C$883,"*"&amp;RIGHT($A215,3)&amp;"*",EUROSTAT_VBE_IND_2005!$D$7:$D$883,"3295*"))/1000+(SUMIFS(EUROSTAT_VBE_IND_2005!F$7:F$883,EUROSTAT_VBE_IND_2005!$B$7:$B$883,$D215,EUROSTAT_VBE_IND_2005!$C$7:$C$883,"*"&amp;RIGHT($A215,3)&amp;"*",EUROSTAT_VBE_IND_2005!$D$7:$D$883,"2410*"))/1000+(SUMIFS(EUROSTAT_VBE_IND_2005!F$7:F$883,EUROSTAT_VBE_IND_2005!$B$7:$B$883,$D215,EUROSTAT_VBE_IND_2005!$C$7:$C$883,"*"&amp;RIGHT($A215,3)&amp;"*",EUROSTAT_VBE_IND_2005!$D$7:$D$883,"3105*"))/1000</f>
        <v>0</v>
      </c>
      <c r="I215" s="17">
        <f>(SUMIFS(EUROSTAT_VBE_IND_2005!G$7:G$883,EUROSTAT_VBE_IND_2005!$B$7:$B$883,$D215,EUROSTAT_VBE_IND_2005!$C$7:$C$883,"*"&amp;RIGHT($A215,3)&amp;"*",EUROSTAT_VBE_IND_2005!$D$7:$D$883,"3270A*"))/1000+(SUMIFS(EUROSTAT_VBE_IND_2005!G$7:G$883,EUROSTAT_VBE_IND_2005!$B$7:$B$883,$D215,EUROSTAT_VBE_IND_2005!$C$7:$C$883,"*"&amp;RIGHT($A215,3)&amp;"*",EUROSTAT_VBE_IND_2005!$D$7:$D$883,"3285*"))/1000+(SUMIFS(EUROSTAT_VBE_IND_2005!G$7:G$883,EUROSTAT_VBE_IND_2005!$B$7:$B$883,$D215,EUROSTAT_VBE_IND_2005!$C$7:$C$883,"*"&amp;RIGHT($A215,3)&amp;"*",EUROSTAT_VBE_IND_2005!$D$7:$D$883,"3295*"))/1000+(SUMIFS(EUROSTAT_VBE_IND_2005!G$7:G$883,EUROSTAT_VBE_IND_2005!$B$7:$B$883,$D215,EUROSTAT_VBE_IND_2005!$C$7:$C$883,"*"&amp;RIGHT($A215,3)&amp;"*",EUROSTAT_VBE_IND_2005!$D$7:$D$883,"2410*"))/1000+(SUMIFS(EUROSTAT_VBE_IND_2005!G$7:G$883,EUROSTAT_VBE_IND_2005!$B$7:$B$883,$D215,EUROSTAT_VBE_IND_2005!$C$7:$C$883,"*"&amp;RIGHT($A215,3)&amp;"*",EUROSTAT_VBE_IND_2005!$D$7:$D$883,"3105*"))/1000</f>
        <v>0</v>
      </c>
      <c r="J215" s="198"/>
      <c r="K215" s="17">
        <f>(SUMIFS(EUROSTAT_VBE_IND_2005!H$7:H$883,EUROSTAT_VBE_IND_2005!$B$7:$B$883,$D215,EUROSTAT_VBE_IND_2005!$C$7:$C$883,"*"&amp;RIGHT($A215,3)&amp;"*",EUROSTAT_VBE_IND_2005!$D$7:$D$883,"3270A*"))/1000+(SUMIFS(EUROSTAT_VBE_IND_2005!H$7:H$883,EUROSTAT_VBE_IND_2005!$B$7:$B$883,$D215,EUROSTAT_VBE_IND_2005!$C$7:$C$883,"*"&amp;RIGHT($A215,3)&amp;"*",EUROSTAT_VBE_IND_2005!$D$7:$D$883,"3285*"))/1000+(SUMIFS(EUROSTAT_VBE_IND_2005!H$7:H$883,EUROSTAT_VBE_IND_2005!$B$7:$B$883,$D215,EUROSTAT_VBE_IND_2005!$C$7:$C$883,"*"&amp;RIGHT($A215,3)&amp;"*",EUROSTAT_VBE_IND_2005!$D$7:$D$883,"3295*"))/1000+(SUMIFS(EUROSTAT_VBE_IND_2005!H$7:H$883,EUROSTAT_VBE_IND_2005!$B$7:$B$883,$D215,EUROSTAT_VBE_IND_2005!$C$7:$C$883,"*"&amp;RIGHT($A215,3)&amp;"*",EUROSTAT_VBE_IND_2005!$D$7:$D$883,"2410*"))/1000+(SUMIFS(EUROSTAT_VBE_IND_2005!H$7:H$883,EUROSTAT_VBE_IND_2005!$B$7:$B$883,$D215,EUROSTAT_VBE_IND_2005!$C$7:$C$883,"*"&amp;RIGHT($A215,3)&amp;"*",EUROSTAT_VBE_IND_2005!$D$7:$D$883,"3105*"))/1000</f>
        <v>0</v>
      </c>
      <c r="L215" s="17">
        <f>(SUMIFS(EUROSTAT_VBE_IND_2005!I$7:I$883,EUROSTAT_VBE_IND_2005!$B$7:$B$883,$D215,EUROSTAT_VBE_IND_2005!$C$7:$C$883,"*"&amp;RIGHT($A215,3)&amp;"*",EUROSTAT_VBE_IND_2005!$D$7:$D$883,"3270A*"))/1000+(SUMIFS(EUROSTAT_VBE_IND_2005!I$7:I$883,EUROSTAT_VBE_IND_2005!$B$7:$B$883,$D215,EUROSTAT_VBE_IND_2005!$C$7:$C$883,"*"&amp;RIGHT($A215,3)&amp;"*",EUROSTAT_VBE_IND_2005!$D$7:$D$883,"3285*"))/1000+(SUMIFS(EUROSTAT_VBE_IND_2005!I$7:I$883,EUROSTAT_VBE_IND_2005!$B$7:$B$883,$D215,EUROSTAT_VBE_IND_2005!$C$7:$C$883,"*"&amp;RIGHT($A215,3)&amp;"*",EUROSTAT_VBE_IND_2005!$D$7:$D$883,"3295*"))/1000+(SUMIFS(EUROSTAT_VBE_IND_2005!I$7:I$883,EUROSTAT_VBE_IND_2005!$B$7:$B$883,$D215,EUROSTAT_VBE_IND_2005!$C$7:$C$883,"*"&amp;RIGHT($A215,3)&amp;"*",EUROSTAT_VBE_IND_2005!$D$7:$D$883,"2410*"))/1000+(SUMIFS(EUROSTAT_VBE_IND_2005!I$7:I$883,EUROSTAT_VBE_IND_2005!$B$7:$B$883,$D215,EUROSTAT_VBE_IND_2005!$C$7:$C$883,"*"&amp;RIGHT($A215,3)&amp;"*",EUROSTAT_VBE_IND_2005!$D$7:$D$883,"3105*"))/1000</f>
        <v>0</v>
      </c>
      <c r="M215" s="17">
        <f>(SUMIFS(EUROSTAT_VBE_IND_2005!J$7:J$883,EUROSTAT_VBE_IND_2005!$B$7:$B$883,$D215,EUROSTAT_VBE_IND_2005!$C$7:$C$883,"*"&amp;RIGHT($A215,3)&amp;"*",EUROSTAT_VBE_IND_2005!$D$7:$D$883,"3270A*"))/1000+(SUMIFS(EUROSTAT_VBE_IND_2005!J$7:J$883,EUROSTAT_VBE_IND_2005!$B$7:$B$883,$D215,EUROSTAT_VBE_IND_2005!$C$7:$C$883,"*"&amp;RIGHT($A215,3)&amp;"*",EUROSTAT_VBE_IND_2005!$D$7:$D$883,"3285*"))/1000+(SUMIFS(EUROSTAT_VBE_IND_2005!J$7:J$883,EUROSTAT_VBE_IND_2005!$B$7:$B$883,$D215,EUROSTAT_VBE_IND_2005!$C$7:$C$883,"*"&amp;RIGHT($A215,3)&amp;"*",EUROSTAT_VBE_IND_2005!$D$7:$D$883,"3295*"))/1000+(SUMIFS(EUROSTAT_VBE_IND_2005!J$7:J$883,EUROSTAT_VBE_IND_2005!$B$7:$B$883,$D215,EUROSTAT_VBE_IND_2005!$C$7:$C$883,"*"&amp;RIGHT($A215,3)&amp;"*",EUROSTAT_VBE_IND_2005!$D$7:$D$883,"2410*"))/1000+(SUMIFS(EUROSTAT_VBE_IND_2005!J$7:J$883,EUROSTAT_VBE_IND_2005!$B$7:$B$883,$D215,EUROSTAT_VBE_IND_2005!$C$7:$C$883,"*"&amp;RIGHT($A215,3)&amp;"*",EUROSTAT_VBE_IND_2005!$D$7:$D$883,"3105*"))/1000</f>
        <v>0</v>
      </c>
      <c r="N215" s="17">
        <f>(SUMIFS(EUROSTAT_VBE_IND_2005!K$7:K$883,EUROSTAT_VBE_IND_2005!$B$7:$B$883,$D215,EUROSTAT_VBE_IND_2005!$C$7:$C$883,"*"&amp;RIGHT($A215,3)&amp;"*",EUROSTAT_VBE_IND_2005!$D$7:$D$883,"3270A*"))/1000+(SUMIFS(EUROSTAT_VBE_IND_2005!K$7:K$883,EUROSTAT_VBE_IND_2005!$B$7:$B$883,$D215,EUROSTAT_VBE_IND_2005!$C$7:$C$883,"*"&amp;RIGHT($A215,3)&amp;"*",EUROSTAT_VBE_IND_2005!$D$7:$D$883,"3285*"))/1000+(SUMIFS(EUROSTAT_VBE_IND_2005!K$7:K$883,EUROSTAT_VBE_IND_2005!$B$7:$B$883,$D215,EUROSTAT_VBE_IND_2005!$C$7:$C$883,"*"&amp;RIGHT($A215,3)&amp;"*",EUROSTAT_VBE_IND_2005!$D$7:$D$883,"3295*"))/1000+(SUMIFS(EUROSTAT_VBE_IND_2005!K$7:K$883,EUROSTAT_VBE_IND_2005!$B$7:$B$883,$D215,EUROSTAT_VBE_IND_2005!$C$7:$C$883,"*"&amp;RIGHT($A215,3)&amp;"*",EUROSTAT_VBE_IND_2005!$D$7:$D$883,"2410*"))/1000+(SUMIFS(EUROSTAT_VBE_IND_2005!K$7:K$883,EUROSTAT_VBE_IND_2005!$B$7:$B$883,$D215,EUROSTAT_VBE_IND_2005!$C$7:$C$883,"*"&amp;RIGHT($A215,3)&amp;"*",EUROSTAT_VBE_IND_2005!$D$7:$D$883,"3105*"))/1000</f>
        <v>0</v>
      </c>
      <c r="O215" s="17">
        <f>(SUMIFS(EUROSTAT_VBE_IND_2005!L$7:L$883,EUROSTAT_VBE_IND_2005!$B$7:$B$883,$D215,EUROSTAT_VBE_IND_2005!$C$7:$C$883,"*"&amp;RIGHT($A215,3)&amp;"*",EUROSTAT_VBE_IND_2005!$D$7:$D$883,"3270A*"))/1000+(SUMIFS(EUROSTAT_VBE_IND_2005!L$7:L$883,EUROSTAT_VBE_IND_2005!$B$7:$B$883,$D215,EUROSTAT_VBE_IND_2005!$C$7:$C$883,"*"&amp;RIGHT($A215,3)&amp;"*",EUROSTAT_VBE_IND_2005!$D$7:$D$883,"3285*"))/1000+(SUMIFS(EUROSTAT_VBE_IND_2005!L$7:L$883,EUROSTAT_VBE_IND_2005!$B$7:$B$883,$D215,EUROSTAT_VBE_IND_2005!$C$7:$C$883,"*"&amp;RIGHT($A215,3)&amp;"*",EUROSTAT_VBE_IND_2005!$D$7:$D$883,"3295*"))/1000+(SUMIFS(EUROSTAT_VBE_IND_2005!L$7:L$883,EUROSTAT_VBE_IND_2005!$B$7:$B$883,$D215,EUROSTAT_VBE_IND_2005!$C$7:$C$883,"*"&amp;RIGHT($A215,3)&amp;"*",EUROSTAT_VBE_IND_2005!$D$7:$D$883,"2410*"))/1000+(SUMIFS(EUROSTAT_VBE_IND_2005!L$7:L$883,EUROSTAT_VBE_IND_2005!$B$7:$B$883,$D215,EUROSTAT_VBE_IND_2005!$C$7:$C$883,"*"&amp;RIGHT($A215,3)&amp;"*",EUROSTAT_VBE_IND_2005!$D$7:$D$883,"3105*"))/1000</f>
        <v>0</v>
      </c>
      <c r="P215" s="17">
        <f>(SUMIFS(EUROSTAT_VBE_IND_2005!M$7:M$883,EUROSTAT_VBE_IND_2005!$B$7:$B$883,$D215,EUROSTAT_VBE_IND_2005!$C$7:$C$883,"*"&amp;RIGHT($A215,3)&amp;"*",EUROSTAT_VBE_IND_2005!$D$7:$D$883,"3270A*"))/1000+(SUMIFS(EUROSTAT_VBE_IND_2005!M$7:M$883,EUROSTAT_VBE_IND_2005!$B$7:$B$883,$D215,EUROSTAT_VBE_IND_2005!$C$7:$C$883,"*"&amp;RIGHT($A215,3)&amp;"*",EUROSTAT_VBE_IND_2005!$D$7:$D$883,"3285*"))/1000+(SUMIFS(EUROSTAT_VBE_IND_2005!M$7:M$883,EUROSTAT_VBE_IND_2005!$B$7:$B$883,$D215,EUROSTAT_VBE_IND_2005!$C$7:$C$883,"*"&amp;RIGHT($A215,3)&amp;"*",EUROSTAT_VBE_IND_2005!$D$7:$D$883,"3295*"))/1000+(SUMIFS(EUROSTAT_VBE_IND_2005!M$7:M$883,EUROSTAT_VBE_IND_2005!$B$7:$B$883,$D215,EUROSTAT_VBE_IND_2005!$C$7:$C$883,"*"&amp;RIGHT($A215,3)&amp;"*",EUROSTAT_VBE_IND_2005!$D$7:$D$883,"2410*"))/1000+(SUMIFS(EUROSTAT_VBE_IND_2005!M$7:M$883,EUROSTAT_VBE_IND_2005!$B$7:$B$883,$D215,EUROSTAT_VBE_IND_2005!$C$7:$C$883,"*"&amp;RIGHT($A215,3)&amp;"*",EUROSTAT_VBE_IND_2005!$D$7:$D$883,"3105*"))/1000</f>
        <v>0</v>
      </c>
      <c r="Q215" s="17">
        <f>(SUMIFS(EUROSTAT_VBE_IND_2005!N$7:N$883,EUROSTAT_VBE_IND_2005!$B$7:$B$883,$D215,EUROSTAT_VBE_IND_2005!$C$7:$C$883,"*"&amp;RIGHT($A215,3)&amp;"*",EUROSTAT_VBE_IND_2005!$D$7:$D$883,"3270A*"))/1000+(SUMIFS(EUROSTAT_VBE_IND_2005!N$7:N$883,EUROSTAT_VBE_IND_2005!$B$7:$B$883,$D215,EUROSTAT_VBE_IND_2005!$C$7:$C$883,"*"&amp;RIGHT($A215,3)&amp;"*",EUROSTAT_VBE_IND_2005!$D$7:$D$883,"3285*"))/1000+(SUMIFS(EUROSTAT_VBE_IND_2005!N$7:N$883,EUROSTAT_VBE_IND_2005!$B$7:$B$883,$D215,EUROSTAT_VBE_IND_2005!$C$7:$C$883,"*"&amp;RIGHT($A215,3)&amp;"*",EUROSTAT_VBE_IND_2005!$D$7:$D$883,"3295*"))/1000+(SUMIFS(EUROSTAT_VBE_IND_2005!N$7:N$883,EUROSTAT_VBE_IND_2005!$B$7:$B$883,$D215,EUROSTAT_VBE_IND_2005!$C$7:$C$883,"*"&amp;RIGHT($A215,3)&amp;"*",EUROSTAT_VBE_IND_2005!$D$7:$D$883,"2410*"))/1000+(SUMIFS(EUROSTAT_VBE_IND_2005!N$7:N$883,EUROSTAT_VBE_IND_2005!$B$7:$B$883,$D215,EUROSTAT_VBE_IND_2005!$C$7:$C$883,"*"&amp;RIGHT($A215,3)&amp;"*",EUROSTAT_VBE_IND_2005!$D$7:$D$883,"3105*"))/1000</f>
        <v>0</v>
      </c>
      <c r="R215" s="17">
        <f>(SUMIFS(EUROSTAT_VBE_IND_2005!O$7:O$883,EUROSTAT_VBE_IND_2005!$B$7:$B$883,$D215,EUROSTAT_VBE_IND_2005!$C$7:$C$883,"*"&amp;RIGHT($A215,3)&amp;"*",EUROSTAT_VBE_IND_2005!$D$7:$D$883,"3270A*"))/1000+(SUMIFS(EUROSTAT_VBE_IND_2005!O$7:O$883,EUROSTAT_VBE_IND_2005!$B$7:$B$883,$D215,EUROSTAT_VBE_IND_2005!$C$7:$C$883,"*"&amp;RIGHT($A215,3)&amp;"*",EUROSTAT_VBE_IND_2005!$D$7:$D$883,"3285*"))/1000+(SUMIFS(EUROSTAT_VBE_IND_2005!O$7:O$883,EUROSTAT_VBE_IND_2005!$B$7:$B$883,$D215,EUROSTAT_VBE_IND_2005!$C$7:$C$883,"*"&amp;RIGHT($A215,3)&amp;"*",EUROSTAT_VBE_IND_2005!$D$7:$D$883,"3295*"))/1000+(SUMIFS(EUROSTAT_VBE_IND_2005!O$7:O$883,EUROSTAT_VBE_IND_2005!$B$7:$B$883,$D215,EUROSTAT_VBE_IND_2005!$C$7:$C$883,"*"&amp;RIGHT($A215,3)&amp;"*",EUROSTAT_VBE_IND_2005!$D$7:$D$883,"2410*"))/1000+(SUMIFS(EUROSTAT_VBE_IND_2005!O$7:O$883,EUROSTAT_VBE_IND_2005!$B$7:$B$883,$D215,EUROSTAT_VBE_IND_2005!$C$7:$C$883,"*"&amp;RIGHT($A215,3)&amp;"*",EUROSTAT_VBE_IND_2005!$D$7:$D$883,"3105*"))/1000</f>
        <v>0</v>
      </c>
      <c r="S215" s="17">
        <f>(SUMIFS(EUROSTAT_VBE_IND_2005!P$7:P$883,EUROSTAT_VBE_IND_2005!$B$7:$B$883,$D215,EUROSTAT_VBE_IND_2005!$C$7:$C$883,"*"&amp;RIGHT($A215,3)&amp;"*",EUROSTAT_VBE_IND_2005!$D$7:$D$883,"3270A*"))/1000+(SUMIFS(EUROSTAT_VBE_IND_2005!P$7:P$883,EUROSTAT_VBE_IND_2005!$B$7:$B$883,$D215,EUROSTAT_VBE_IND_2005!$C$7:$C$883,"*"&amp;RIGHT($A215,3)&amp;"*",EUROSTAT_VBE_IND_2005!$D$7:$D$883,"3285*"))/1000+(SUMIFS(EUROSTAT_VBE_IND_2005!P$7:P$883,EUROSTAT_VBE_IND_2005!$B$7:$B$883,$D215,EUROSTAT_VBE_IND_2005!$C$7:$C$883,"*"&amp;RIGHT($A215,3)&amp;"*",EUROSTAT_VBE_IND_2005!$D$7:$D$883,"3295*"))/1000+(SUMIFS(EUROSTAT_VBE_IND_2005!P$7:P$883,EUROSTAT_VBE_IND_2005!$B$7:$B$883,$D215,EUROSTAT_VBE_IND_2005!$C$7:$C$883,"*"&amp;RIGHT($A215,3)&amp;"*",EUROSTAT_VBE_IND_2005!$D$7:$D$883,"2410*"))/1000+(SUMIFS(EUROSTAT_VBE_IND_2005!P$7:P$883,EUROSTAT_VBE_IND_2005!$B$7:$B$883,$D215,EUROSTAT_VBE_IND_2005!$C$7:$C$883,"*"&amp;RIGHT($A215,3)&amp;"*",EUROSTAT_VBE_IND_2005!$D$7:$D$883,"3105*"))/1000</f>
        <v>0</v>
      </c>
      <c r="T215" s="17">
        <f>(SUMIFS(EUROSTAT_VBE_IND_2005!Q$7:Q$883,EUROSTAT_VBE_IND_2005!$B$7:$B$883,$D215,EUROSTAT_VBE_IND_2005!$C$7:$C$883,"*"&amp;RIGHT($A215,3)&amp;"*",EUROSTAT_VBE_IND_2005!$D$7:$D$883,"3270A*"))/1000+(SUMIFS(EUROSTAT_VBE_IND_2005!Q$7:Q$883,EUROSTAT_VBE_IND_2005!$B$7:$B$883,$D215,EUROSTAT_VBE_IND_2005!$C$7:$C$883,"*"&amp;RIGHT($A215,3)&amp;"*",EUROSTAT_VBE_IND_2005!$D$7:$D$883,"3285*"))/1000+(SUMIFS(EUROSTAT_VBE_IND_2005!Q$7:Q$883,EUROSTAT_VBE_IND_2005!$B$7:$B$883,$D215,EUROSTAT_VBE_IND_2005!$C$7:$C$883,"*"&amp;RIGHT($A215,3)&amp;"*",EUROSTAT_VBE_IND_2005!$D$7:$D$883,"3295*"))/1000+(SUMIFS(EUROSTAT_VBE_IND_2005!Q$7:Q$883,EUROSTAT_VBE_IND_2005!$B$7:$B$883,$D215,EUROSTAT_VBE_IND_2005!$C$7:$C$883,"*"&amp;RIGHT($A215,3)&amp;"*",EUROSTAT_VBE_IND_2005!$D$7:$D$883,"2410*"))/1000+(SUMIFS(EUROSTAT_VBE_IND_2005!Q$7:Q$883,EUROSTAT_VBE_IND_2005!$B$7:$B$883,$D215,EUROSTAT_VBE_IND_2005!$C$7:$C$883,"*"&amp;RIGHT($A215,3)&amp;"*",EUROSTAT_VBE_IND_2005!$D$7:$D$883,"3105*"))/1000</f>
        <v>0</v>
      </c>
      <c r="U215" s="17">
        <f>(SUMIFS(EUROSTAT_VBE_IND_2005!R$7:R$883,EUROSTAT_VBE_IND_2005!$B$7:$B$883,$D215,EUROSTAT_VBE_IND_2005!$C$7:$C$883,"*"&amp;RIGHT($A215,3)&amp;"*",EUROSTAT_VBE_IND_2005!$D$7:$D$883,"3270A*"))/1000+(SUMIFS(EUROSTAT_VBE_IND_2005!R$7:R$883,EUROSTAT_VBE_IND_2005!$B$7:$B$883,$D215,EUROSTAT_VBE_IND_2005!$C$7:$C$883,"*"&amp;RIGHT($A215,3)&amp;"*",EUROSTAT_VBE_IND_2005!$D$7:$D$883,"3285*"))/1000+(SUMIFS(EUROSTAT_VBE_IND_2005!R$7:R$883,EUROSTAT_VBE_IND_2005!$B$7:$B$883,$D215,EUROSTAT_VBE_IND_2005!$C$7:$C$883,"*"&amp;RIGHT($A215,3)&amp;"*",EUROSTAT_VBE_IND_2005!$D$7:$D$883,"3295*"))/1000+(SUMIFS(EUROSTAT_VBE_IND_2005!R$7:R$883,EUROSTAT_VBE_IND_2005!$B$7:$B$883,$D215,EUROSTAT_VBE_IND_2005!$C$7:$C$883,"*"&amp;RIGHT($A215,3)&amp;"*",EUROSTAT_VBE_IND_2005!$D$7:$D$883,"2410*"))/1000+(SUMIFS(EUROSTAT_VBE_IND_2005!R$7:R$883,EUROSTAT_VBE_IND_2005!$B$7:$B$883,$D215,EUROSTAT_VBE_IND_2005!$C$7:$C$883,"*"&amp;RIGHT($A215,3)&amp;"*",EUROSTAT_VBE_IND_2005!$D$7:$D$883,"3105*"))/1000</f>
        <v>0</v>
      </c>
      <c r="V215" s="17">
        <f>(SUMIFS(EUROSTAT_VBE_IND_2005!S$7:S$883,EUROSTAT_VBE_IND_2005!$B$7:$B$883,$D215,EUROSTAT_VBE_IND_2005!$C$7:$C$883,"*"&amp;RIGHT($A215,3)&amp;"*",EUROSTAT_VBE_IND_2005!$D$7:$D$883,"3270A*"))/1000+(SUMIFS(EUROSTAT_VBE_IND_2005!S$7:S$883,EUROSTAT_VBE_IND_2005!$B$7:$B$883,$D215,EUROSTAT_VBE_IND_2005!$C$7:$C$883,"*"&amp;RIGHT($A215,3)&amp;"*",EUROSTAT_VBE_IND_2005!$D$7:$D$883,"3285*"))/1000+(SUMIFS(EUROSTAT_VBE_IND_2005!S$7:S$883,EUROSTAT_VBE_IND_2005!$B$7:$B$883,$D215,EUROSTAT_VBE_IND_2005!$C$7:$C$883,"*"&amp;RIGHT($A215,3)&amp;"*",EUROSTAT_VBE_IND_2005!$D$7:$D$883,"3295*"))/1000+(SUMIFS(EUROSTAT_VBE_IND_2005!S$7:S$883,EUROSTAT_VBE_IND_2005!$B$7:$B$883,$D215,EUROSTAT_VBE_IND_2005!$C$7:$C$883,"*"&amp;RIGHT($A215,3)&amp;"*",EUROSTAT_VBE_IND_2005!$D$7:$D$883,"2410*"))/1000+(SUMIFS(EUROSTAT_VBE_IND_2005!S$7:S$883,EUROSTAT_VBE_IND_2005!$B$7:$B$883,$D215,EUROSTAT_VBE_IND_2005!$C$7:$C$883,"*"&amp;RIGHT($A215,3)&amp;"*",EUROSTAT_VBE_IND_2005!$D$7:$D$883,"3105*"))/1000</f>
        <v>0</v>
      </c>
      <c r="W215" s="17">
        <f>(SUMIFS(EUROSTAT_VBE_IND_2005!T$7:T$883,EUROSTAT_VBE_IND_2005!$B$7:$B$883,$D215,EUROSTAT_VBE_IND_2005!$C$7:$C$883,"*"&amp;RIGHT($A215,3)&amp;"*",EUROSTAT_VBE_IND_2005!$D$7:$D$883,"3270A*"))/1000+(SUMIFS(EUROSTAT_VBE_IND_2005!T$7:T$883,EUROSTAT_VBE_IND_2005!$B$7:$B$883,$D215,EUROSTAT_VBE_IND_2005!$C$7:$C$883,"*"&amp;RIGHT($A215,3)&amp;"*",EUROSTAT_VBE_IND_2005!$D$7:$D$883,"3285*"))/1000+(SUMIFS(EUROSTAT_VBE_IND_2005!T$7:T$883,EUROSTAT_VBE_IND_2005!$B$7:$B$883,$D215,EUROSTAT_VBE_IND_2005!$C$7:$C$883,"*"&amp;RIGHT($A215,3)&amp;"*",EUROSTAT_VBE_IND_2005!$D$7:$D$883,"3295*"))/1000+(SUMIFS(EUROSTAT_VBE_IND_2005!T$7:T$883,EUROSTAT_VBE_IND_2005!$B$7:$B$883,$D215,EUROSTAT_VBE_IND_2005!$C$7:$C$883,"*"&amp;RIGHT($A215,3)&amp;"*",EUROSTAT_VBE_IND_2005!$D$7:$D$883,"2410*"))/1000+(SUMIFS(EUROSTAT_VBE_IND_2005!T$7:T$883,EUROSTAT_VBE_IND_2005!$B$7:$B$883,$D215,EUROSTAT_VBE_IND_2005!$C$7:$C$883,"*"&amp;RIGHT($A215,3)&amp;"*",EUROSTAT_VBE_IND_2005!$D$7:$D$883,"3105*"))/1000</f>
        <v>0</v>
      </c>
      <c r="X215" s="17">
        <f>(SUMIFS(EUROSTAT_VBE_IND_2005!U$7:U$883,EUROSTAT_VBE_IND_2005!$B$7:$B$883,$D215,EUROSTAT_VBE_IND_2005!$C$7:$C$883,"*"&amp;RIGHT($A215,3)&amp;"*",EUROSTAT_VBE_IND_2005!$D$7:$D$883,"3270A*"))/1000+(SUMIFS(EUROSTAT_VBE_IND_2005!U$7:U$883,EUROSTAT_VBE_IND_2005!$B$7:$B$883,$D215,EUROSTAT_VBE_IND_2005!$C$7:$C$883,"*"&amp;RIGHT($A215,3)&amp;"*",EUROSTAT_VBE_IND_2005!$D$7:$D$883,"3285*"))/1000+(SUMIFS(EUROSTAT_VBE_IND_2005!U$7:U$883,EUROSTAT_VBE_IND_2005!$B$7:$B$883,$D215,EUROSTAT_VBE_IND_2005!$C$7:$C$883,"*"&amp;RIGHT($A215,3)&amp;"*",EUROSTAT_VBE_IND_2005!$D$7:$D$883,"3295*"))/1000+(SUMIFS(EUROSTAT_VBE_IND_2005!U$7:U$883,EUROSTAT_VBE_IND_2005!$B$7:$B$883,$D215,EUROSTAT_VBE_IND_2005!$C$7:$C$883,"*"&amp;RIGHT($A215,3)&amp;"*",EUROSTAT_VBE_IND_2005!$D$7:$D$883,"2410*"))/1000+(SUMIFS(EUROSTAT_VBE_IND_2005!U$7:U$883,EUROSTAT_VBE_IND_2005!$B$7:$B$883,$D215,EUROSTAT_VBE_IND_2005!$C$7:$C$883,"*"&amp;RIGHT($A215,3)&amp;"*",EUROSTAT_VBE_IND_2005!$D$7:$D$883,"3105*"))/1000</f>
        <v>0</v>
      </c>
      <c r="Y215" s="17">
        <f>(SUMIFS(EUROSTAT_VBE_IND_2005!V$7:V$883,EUROSTAT_VBE_IND_2005!$B$7:$B$883,$D215,EUROSTAT_VBE_IND_2005!$C$7:$C$883,"*"&amp;RIGHT($A215,3)&amp;"*",EUROSTAT_VBE_IND_2005!$D$7:$D$883,"3270A*"))/1000+(SUMIFS(EUROSTAT_VBE_IND_2005!V$7:V$883,EUROSTAT_VBE_IND_2005!$B$7:$B$883,$D215,EUROSTAT_VBE_IND_2005!$C$7:$C$883,"*"&amp;RIGHT($A215,3)&amp;"*",EUROSTAT_VBE_IND_2005!$D$7:$D$883,"3285*"))/1000+(SUMIFS(EUROSTAT_VBE_IND_2005!V$7:V$883,EUROSTAT_VBE_IND_2005!$B$7:$B$883,$D215,EUROSTAT_VBE_IND_2005!$C$7:$C$883,"*"&amp;RIGHT($A215,3)&amp;"*",EUROSTAT_VBE_IND_2005!$D$7:$D$883,"3295*"))/1000+(SUMIFS(EUROSTAT_VBE_IND_2005!V$7:V$883,EUROSTAT_VBE_IND_2005!$B$7:$B$883,$D215,EUROSTAT_VBE_IND_2005!$C$7:$C$883,"*"&amp;RIGHT($A215,3)&amp;"*",EUROSTAT_VBE_IND_2005!$D$7:$D$883,"2410*"))/1000+(SUMIFS(EUROSTAT_VBE_IND_2005!V$7:V$883,EUROSTAT_VBE_IND_2005!$B$7:$B$883,$D215,EUROSTAT_VBE_IND_2005!$C$7:$C$883,"*"&amp;RIGHT($A215,3)&amp;"*",EUROSTAT_VBE_IND_2005!$D$7:$D$883,"3105*"))/1000</f>
        <v>0</v>
      </c>
      <c r="Z215" s="17">
        <f>(SUMIFS(EUROSTAT_VBE_IND_2005!W$7:W$883,EUROSTAT_VBE_IND_2005!$B$7:$B$883,$D215,EUROSTAT_VBE_IND_2005!$C$7:$C$883,"*"&amp;RIGHT($A215,3)&amp;"*",EUROSTAT_VBE_IND_2005!$D$7:$D$883,"3270A*"))/1000+(SUMIFS(EUROSTAT_VBE_IND_2005!W$7:W$883,EUROSTAT_VBE_IND_2005!$B$7:$B$883,$D215,EUROSTAT_VBE_IND_2005!$C$7:$C$883,"*"&amp;RIGHT($A215,3)&amp;"*",EUROSTAT_VBE_IND_2005!$D$7:$D$883,"3285*"))/1000+(SUMIFS(EUROSTAT_VBE_IND_2005!W$7:W$883,EUROSTAT_VBE_IND_2005!$B$7:$B$883,$D215,EUROSTAT_VBE_IND_2005!$C$7:$C$883,"*"&amp;RIGHT($A215,3)&amp;"*",EUROSTAT_VBE_IND_2005!$D$7:$D$883,"3295*"))/1000+(SUMIFS(EUROSTAT_VBE_IND_2005!W$7:W$883,EUROSTAT_VBE_IND_2005!$B$7:$B$883,$D215,EUROSTAT_VBE_IND_2005!$C$7:$C$883,"*"&amp;RIGHT($A215,3)&amp;"*",EUROSTAT_VBE_IND_2005!$D$7:$D$883,"2410*"))/1000+(SUMIFS(EUROSTAT_VBE_IND_2005!W$7:W$883,EUROSTAT_VBE_IND_2005!$B$7:$B$883,$D215,EUROSTAT_VBE_IND_2005!$C$7:$C$883,"*"&amp;RIGHT($A215,3)&amp;"*",EUROSTAT_VBE_IND_2005!$D$7:$D$883,"3105*"))/1000</f>
        <v>0</v>
      </c>
      <c r="AA215" s="17">
        <f>(SUMIFS(EUROSTAT_VBE_IND_2005!X$7:X$883,EUROSTAT_VBE_IND_2005!$B$7:$B$883,$D215,EUROSTAT_VBE_IND_2005!$C$7:$C$883,"*"&amp;RIGHT($A215,3)&amp;"*",EUROSTAT_VBE_IND_2005!$D$7:$D$883,"3270A*"))/1000+(SUMIFS(EUROSTAT_VBE_IND_2005!X$7:X$883,EUROSTAT_VBE_IND_2005!$B$7:$B$883,$D215,EUROSTAT_VBE_IND_2005!$C$7:$C$883,"*"&amp;RIGHT($A215,3)&amp;"*",EUROSTAT_VBE_IND_2005!$D$7:$D$883,"3285*"))/1000+(SUMIFS(EUROSTAT_VBE_IND_2005!X$7:X$883,EUROSTAT_VBE_IND_2005!$B$7:$B$883,$D215,EUROSTAT_VBE_IND_2005!$C$7:$C$883,"*"&amp;RIGHT($A215,3)&amp;"*",EUROSTAT_VBE_IND_2005!$D$7:$D$883,"3295*"))/1000+(SUMIFS(EUROSTAT_VBE_IND_2005!X$7:X$883,EUROSTAT_VBE_IND_2005!$B$7:$B$883,$D215,EUROSTAT_VBE_IND_2005!$C$7:$C$883,"*"&amp;RIGHT($A215,3)&amp;"*",EUROSTAT_VBE_IND_2005!$D$7:$D$883,"2410*"))/1000+(SUMIFS(EUROSTAT_VBE_IND_2005!X$7:X$883,EUROSTAT_VBE_IND_2005!$B$7:$B$883,$D215,EUROSTAT_VBE_IND_2005!$C$7:$C$883,"*"&amp;RIGHT($A215,3)&amp;"*",EUROSTAT_VBE_IND_2005!$D$7:$D$883,"3105*"))/1000</f>
        <v>0</v>
      </c>
      <c r="AB215" s="17">
        <f>(SUMIFS(EUROSTAT_VBE_IND_2005!AA$7:AA$883,EUROSTAT_VBE_IND_2005!$B$7:$B$883,$D215,EUROSTAT_VBE_IND_2005!$C$7:$C$883,"*"&amp;RIGHT($A215,3)&amp;"*",EUROSTAT_VBE_IND_2005!$D$7:$D$883,"3270A*"))/1000+(SUMIFS(EUROSTAT_VBE_IND_2005!AA$7:AA$883,EUROSTAT_VBE_IND_2005!$B$7:$B$883,$D215,EUROSTAT_VBE_IND_2005!$C$7:$C$883,"*"&amp;RIGHT($A215,3)&amp;"*",EUROSTAT_VBE_IND_2005!$D$7:$D$883,"3285*"))/1000+(SUMIFS(EUROSTAT_VBE_IND_2005!AA$7:AA$883,EUROSTAT_VBE_IND_2005!$B$7:$B$883,$D215,EUROSTAT_VBE_IND_2005!$C$7:$C$883,"*"&amp;RIGHT($A215,3)&amp;"*",EUROSTAT_VBE_IND_2005!$D$7:$D$883,"3295*"))/1000+(SUMIFS(EUROSTAT_VBE_IND_2005!AA$7:AA$883,EUROSTAT_VBE_IND_2005!$B$7:$B$883,$D215,EUROSTAT_VBE_IND_2005!$C$7:$C$883,"*"&amp;RIGHT($A215,3)&amp;"*",EUROSTAT_VBE_IND_2005!$D$7:$D$883,"2410*"))/1000+(SUMIFS(EUROSTAT_VBE_IND_2005!AA$7:AA$883,EUROSTAT_VBE_IND_2005!$B$7:$B$883,$D215,EUROSTAT_VBE_IND_2005!$C$7:$C$883,"*"&amp;RIGHT($A215,3)&amp;"*",EUROSTAT_VBE_IND_2005!$D$7:$D$883,"3105*"))/1000</f>
        <v>0</v>
      </c>
      <c r="AC215" s="17">
        <f>(SUMIFS(EUROSTAT_VBE_IND_2005!AB$7:AB$883,EUROSTAT_VBE_IND_2005!$B$7:$B$883,$D215,EUROSTAT_VBE_IND_2005!$C$7:$C$883,"*"&amp;RIGHT($A215,3)&amp;"*",EUROSTAT_VBE_IND_2005!$D$7:$D$883,"3270A*"))/1000+(SUMIFS(EUROSTAT_VBE_IND_2005!AB$7:AB$883,EUROSTAT_VBE_IND_2005!$B$7:$B$883,$D215,EUROSTAT_VBE_IND_2005!$C$7:$C$883,"*"&amp;RIGHT($A215,3)&amp;"*",EUROSTAT_VBE_IND_2005!$D$7:$D$883,"3285*"))/1000+(SUMIFS(EUROSTAT_VBE_IND_2005!AB$7:AB$883,EUROSTAT_VBE_IND_2005!$B$7:$B$883,$D215,EUROSTAT_VBE_IND_2005!$C$7:$C$883,"*"&amp;RIGHT($A215,3)&amp;"*",EUROSTAT_VBE_IND_2005!$D$7:$D$883,"3295*"))/1000+(SUMIFS(EUROSTAT_VBE_IND_2005!AB$7:AB$883,EUROSTAT_VBE_IND_2005!$B$7:$B$883,$D215,EUROSTAT_VBE_IND_2005!$C$7:$C$883,"*"&amp;RIGHT($A215,3)&amp;"*",EUROSTAT_VBE_IND_2005!$D$7:$D$883,"2410*"))/1000+(SUMIFS(EUROSTAT_VBE_IND_2005!AB$7:AB$883,EUROSTAT_VBE_IND_2005!$B$7:$B$883,$D215,EUROSTAT_VBE_IND_2005!$C$7:$C$883,"*"&amp;RIGHT($A215,3)&amp;"*",EUROSTAT_VBE_IND_2005!$D$7:$D$883,"3105*"))/1000</f>
        <v>0</v>
      </c>
      <c r="AD215" s="17">
        <f>(SUMIFS(EUROSTAT_VBE_IND_2005!AC$7:AC$883,EUROSTAT_VBE_IND_2005!$B$7:$B$883,$D215,EUROSTAT_VBE_IND_2005!$C$7:$C$883,"*"&amp;RIGHT($A215,3)&amp;"*",EUROSTAT_VBE_IND_2005!$D$7:$D$883,"3270A*"))/1000+(SUMIFS(EUROSTAT_VBE_IND_2005!AC$7:AC$883,EUROSTAT_VBE_IND_2005!$B$7:$B$883,$D215,EUROSTAT_VBE_IND_2005!$C$7:$C$883,"*"&amp;RIGHT($A215,3)&amp;"*",EUROSTAT_VBE_IND_2005!$D$7:$D$883,"3285*"))/1000+(SUMIFS(EUROSTAT_VBE_IND_2005!AC$7:AC$883,EUROSTAT_VBE_IND_2005!$B$7:$B$883,$D215,EUROSTAT_VBE_IND_2005!$C$7:$C$883,"*"&amp;RIGHT($A215,3)&amp;"*",EUROSTAT_VBE_IND_2005!$D$7:$D$883,"3295*"))/1000+(SUMIFS(EUROSTAT_VBE_IND_2005!AC$7:AC$883,EUROSTAT_VBE_IND_2005!$B$7:$B$883,$D215,EUROSTAT_VBE_IND_2005!$C$7:$C$883,"*"&amp;RIGHT($A215,3)&amp;"*",EUROSTAT_VBE_IND_2005!$D$7:$D$883,"2410*"))/1000+(SUMIFS(EUROSTAT_VBE_IND_2005!AC$7:AC$883,EUROSTAT_VBE_IND_2005!$B$7:$B$883,$D215,EUROSTAT_VBE_IND_2005!$C$7:$C$883,"*"&amp;RIGHT($A215,3)&amp;"*",EUROSTAT_VBE_IND_2005!$D$7:$D$883,"3105*"))/1000</f>
        <v>0</v>
      </c>
      <c r="AE215" s="17">
        <f>(SUMIFS(EUROSTAT_VBE_IND_2005!AD$7:AD$883,EUROSTAT_VBE_IND_2005!$B$7:$B$883,$D215,EUROSTAT_VBE_IND_2005!$C$7:$C$883,"*"&amp;RIGHT($A215,3)&amp;"*",EUROSTAT_VBE_IND_2005!$D$7:$D$883,"3270A*"))/1000+(SUMIFS(EUROSTAT_VBE_IND_2005!AD$7:AD$883,EUROSTAT_VBE_IND_2005!$B$7:$B$883,$D215,EUROSTAT_VBE_IND_2005!$C$7:$C$883,"*"&amp;RIGHT($A215,3)&amp;"*",EUROSTAT_VBE_IND_2005!$D$7:$D$883,"3285*"))/1000+(SUMIFS(EUROSTAT_VBE_IND_2005!AD$7:AD$883,EUROSTAT_VBE_IND_2005!$B$7:$B$883,$D215,EUROSTAT_VBE_IND_2005!$C$7:$C$883,"*"&amp;RIGHT($A215,3)&amp;"*",EUROSTAT_VBE_IND_2005!$D$7:$D$883,"3295*"))/1000+(SUMIFS(EUROSTAT_VBE_IND_2005!AD$7:AD$883,EUROSTAT_VBE_IND_2005!$B$7:$B$883,$D215,EUROSTAT_VBE_IND_2005!$C$7:$C$883,"*"&amp;RIGHT($A215,3)&amp;"*",EUROSTAT_VBE_IND_2005!$D$7:$D$883,"2410*"))/1000+(SUMIFS(EUROSTAT_VBE_IND_2005!AD$7:AD$883,EUROSTAT_VBE_IND_2005!$B$7:$B$883,$D215,EUROSTAT_VBE_IND_2005!$C$7:$C$883,"*"&amp;RIGHT($A215,3)&amp;"*",EUROSTAT_VBE_IND_2005!$D$7:$D$883,"3105*"))/1000</f>
        <v>0</v>
      </c>
      <c r="AF215" s="17">
        <f>(SUMIFS(EUROSTAT_VBE_IND_2005!AE$7:AE$883,EUROSTAT_VBE_IND_2005!$B$7:$B$883,$D215,EUROSTAT_VBE_IND_2005!$C$7:$C$883,"*"&amp;RIGHT($A215,3)&amp;"*",EUROSTAT_VBE_IND_2005!$D$7:$D$883,"3270A*"))/1000+(SUMIFS(EUROSTAT_VBE_IND_2005!AE$7:AE$883,EUROSTAT_VBE_IND_2005!$B$7:$B$883,$D215,EUROSTAT_VBE_IND_2005!$C$7:$C$883,"*"&amp;RIGHT($A215,3)&amp;"*",EUROSTAT_VBE_IND_2005!$D$7:$D$883,"3285*"))/1000+(SUMIFS(EUROSTAT_VBE_IND_2005!AE$7:AE$883,EUROSTAT_VBE_IND_2005!$B$7:$B$883,$D215,EUROSTAT_VBE_IND_2005!$C$7:$C$883,"*"&amp;RIGHT($A215,3)&amp;"*",EUROSTAT_VBE_IND_2005!$D$7:$D$883,"3295*"))/1000+(SUMIFS(EUROSTAT_VBE_IND_2005!AE$7:AE$883,EUROSTAT_VBE_IND_2005!$B$7:$B$883,$D215,EUROSTAT_VBE_IND_2005!$C$7:$C$883,"*"&amp;RIGHT($A215,3)&amp;"*",EUROSTAT_VBE_IND_2005!$D$7:$D$883,"2410*"))/1000+(SUMIFS(EUROSTAT_VBE_IND_2005!AE$7:AE$883,EUROSTAT_VBE_IND_2005!$B$7:$B$883,$D215,EUROSTAT_VBE_IND_2005!$C$7:$C$883,"*"&amp;RIGHT($A215,3)&amp;"*",EUROSTAT_VBE_IND_2005!$D$7:$D$883,"3105*"))/1000</f>
        <v>0</v>
      </c>
      <c r="AG215" s="17">
        <f>(SUMIFS(EUROSTAT_VBE_IND_2005!AF$7:AF$883,EUROSTAT_VBE_IND_2005!$B$7:$B$883,$D215,EUROSTAT_VBE_IND_2005!$C$7:$C$883,"*"&amp;RIGHT($A215,3)&amp;"*",EUROSTAT_VBE_IND_2005!$D$7:$D$883,"3270A*"))/1000+(SUMIFS(EUROSTAT_VBE_IND_2005!AF$7:AF$883,EUROSTAT_VBE_IND_2005!$B$7:$B$883,$D215,EUROSTAT_VBE_IND_2005!$C$7:$C$883,"*"&amp;RIGHT($A215,3)&amp;"*",EUROSTAT_VBE_IND_2005!$D$7:$D$883,"3285*"))/1000+(SUMIFS(EUROSTAT_VBE_IND_2005!AF$7:AF$883,EUROSTAT_VBE_IND_2005!$B$7:$B$883,$D215,EUROSTAT_VBE_IND_2005!$C$7:$C$883,"*"&amp;RIGHT($A215,3)&amp;"*",EUROSTAT_VBE_IND_2005!$D$7:$D$883,"3295*"))/1000+(SUMIFS(EUROSTAT_VBE_IND_2005!AF$7:AF$883,EUROSTAT_VBE_IND_2005!$B$7:$B$883,$D215,EUROSTAT_VBE_IND_2005!$C$7:$C$883,"*"&amp;RIGHT($A215,3)&amp;"*",EUROSTAT_VBE_IND_2005!$D$7:$D$883,"2410*"))/1000+(SUMIFS(EUROSTAT_VBE_IND_2005!AF$7:AF$883,EUROSTAT_VBE_IND_2005!$B$7:$B$883,$D215,EUROSTAT_VBE_IND_2005!$C$7:$C$883,"*"&amp;RIGHT($A215,3)&amp;"*",EUROSTAT_VBE_IND_2005!$D$7:$D$883,"3105*"))/1000</f>
        <v>0</v>
      </c>
      <c r="AH215" s="17">
        <f>(SUMIFS(EUROSTAT_VBE_IND_2005!AH$7:AH$883,EUROSTAT_VBE_IND_2005!$B$7:$B$883,$D215,EUROSTAT_VBE_IND_2005!$C$7:$C$883,"*"&amp;RIGHT($A215,3)&amp;"*",EUROSTAT_VBE_IND_2005!$D$7:$D$883,"3270A*"))/1000+(SUMIFS(EUROSTAT_VBE_IND_2005!AH$7:AH$883,EUROSTAT_VBE_IND_2005!$B$7:$B$883,$D215,EUROSTAT_VBE_IND_2005!$C$7:$C$883,"*"&amp;RIGHT($A215,3)&amp;"*",EUROSTAT_VBE_IND_2005!$D$7:$D$883,"3285*"))/1000+(SUMIFS(EUROSTAT_VBE_IND_2005!AH$7:AH$883,EUROSTAT_VBE_IND_2005!$B$7:$B$883,$D215,EUROSTAT_VBE_IND_2005!$C$7:$C$883,"*"&amp;RIGHT($A215,3)&amp;"*",EUROSTAT_VBE_IND_2005!$D$7:$D$883,"3295*"))/1000+(SUMIFS(EUROSTAT_VBE_IND_2005!AH$7:AH$883,EUROSTAT_VBE_IND_2005!$B$7:$B$883,$D215,EUROSTAT_VBE_IND_2005!$C$7:$C$883,"*"&amp;RIGHT($A215,3)&amp;"*",EUROSTAT_VBE_IND_2005!$D$7:$D$883,"2410*"))/1000+(SUMIFS(EUROSTAT_VBE_IND_2005!AH$7:AH$883,EUROSTAT_VBE_IND_2005!$B$7:$B$883,$D215,EUROSTAT_VBE_IND_2005!$C$7:$C$883,"*"&amp;RIGHT($A215,3)&amp;"*",EUROSTAT_VBE_IND_2005!$D$7:$D$883,"3105*"))/1000</f>
        <v>0</v>
      </c>
      <c r="AI215" s="17">
        <f>(SUMIFS(EUROSTAT_VBE_IND_2005!AI$7:AI$883,EUROSTAT_VBE_IND_2005!$B$7:$B$883,$D215,EUROSTAT_VBE_IND_2005!$C$7:$C$883,"*"&amp;RIGHT($A215,3)&amp;"*",EUROSTAT_VBE_IND_2005!$D$7:$D$883,"3270A*"))/1000+(SUMIFS(EUROSTAT_VBE_IND_2005!AI$7:AI$883,EUROSTAT_VBE_IND_2005!$B$7:$B$883,$D215,EUROSTAT_VBE_IND_2005!$C$7:$C$883,"*"&amp;RIGHT($A215,3)&amp;"*",EUROSTAT_VBE_IND_2005!$D$7:$D$883,"3285*"))/1000+(SUMIFS(EUROSTAT_VBE_IND_2005!AI$7:AI$883,EUROSTAT_VBE_IND_2005!$B$7:$B$883,$D215,EUROSTAT_VBE_IND_2005!$C$7:$C$883,"*"&amp;RIGHT($A215,3)&amp;"*",EUROSTAT_VBE_IND_2005!$D$7:$D$883,"3295*"))/1000+(SUMIFS(EUROSTAT_VBE_IND_2005!AI$7:AI$883,EUROSTAT_VBE_IND_2005!$B$7:$B$883,$D215,EUROSTAT_VBE_IND_2005!$C$7:$C$883,"*"&amp;RIGHT($A215,3)&amp;"*",EUROSTAT_VBE_IND_2005!$D$7:$D$883,"2410*"))/1000+(SUMIFS(EUROSTAT_VBE_IND_2005!AI$7:AI$883,EUROSTAT_VBE_IND_2005!$B$7:$B$883,$D215,EUROSTAT_VBE_IND_2005!$C$7:$C$883,"*"&amp;RIGHT($A215,3)&amp;"*",EUROSTAT_VBE_IND_2005!$D$7:$D$883,"3105*"))/1000</f>
        <v>0</v>
      </c>
      <c r="AJ215" s="17">
        <f>(SUMIFS(EUROSTAT_VBE_IND_2005!AJ$7:AJ$883,EUROSTAT_VBE_IND_2005!$B$7:$B$883,$D215,EUROSTAT_VBE_IND_2005!$C$7:$C$883,"*"&amp;RIGHT($A215,3)&amp;"*",EUROSTAT_VBE_IND_2005!$D$7:$D$883,"3270A*"))/1000+(SUMIFS(EUROSTAT_VBE_IND_2005!AJ$7:AJ$883,EUROSTAT_VBE_IND_2005!$B$7:$B$883,$D215,EUROSTAT_VBE_IND_2005!$C$7:$C$883,"*"&amp;RIGHT($A215,3)&amp;"*",EUROSTAT_VBE_IND_2005!$D$7:$D$883,"3285*"))/1000+(SUMIFS(EUROSTAT_VBE_IND_2005!AJ$7:AJ$883,EUROSTAT_VBE_IND_2005!$B$7:$B$883,$D215,EUROSTAT_VBE_IND_2005!$C$7:$C$883,"*"&amp;RIGHT($A215,3)&amp;"*",EUROSTAT_VBE_IND_2005!$D$7:$D$883,"3295*"))/1000+(SUMIFS(EUROSTAT_VBE_IND_2005!AJ$7:AJ$883,EUROSTAT_VBE_IND_2005!$B$7:$B$883,$D215,EUROSTAT_VBE_IND_2005!$C$7:$C$883,"*"&amp;RIGHT($A215,3)&amp;"*",EUROSTAT_VBE_IND_2005!$D$7:$D$883,"2410*"))/1000+(SUMIFS(EUROSTAT_VBE_IND_2005!AJ$7:AJ$883,EUROSTAT_VBE_IND_2005!$B$7:$B$883,$D215,EUROSTAT_VBE_IND_2005!$C$7:$C$883,"*"&amp;RIGHT($A215,3)&amp;"*",EUROSTAT_VBE_IND_2005!$D$7:$D$883,"3105*"))/1000</f>
        <v>0</v>
      </c>
      <c r="AK215" s="17">
        <f>(SUMIFS(EUROSTAT_VBE_IND_2005!AK$7:AK$883,EUROSTAT_VBE_IND_2005!$B$7:$B$883,$D215,EUROSTAT_VBE_IND_2005!$C$7:$C$883,"*"&amp;RIGHT($A215,3)&amp;"*",EUROSTAT_VBE_IND_2005!$D$7:$D$883,"3270A*"))/1000+(SUMIFS(EUROSTAT_VBE_IND_2005!AK$7:AK$883,EUROSTAT_VBE_IND_2005!$B$7:$B$883,$D215,EUROSTAT_VBE_IND_2005!$C$7:$C$883,"*"&amp;RIGHT($A215,3)&amp;"*",EUROSTAT_VBE_IND_2005!$D$7:$D$883,"3285*"))/1000+(SUMIFS(EUROSTAT_VBE_IND_2005!AK$7:AK$883,EUROSTAT_VBE_IND_2005!$B$7:$B$883,$D215,EUROSTAT_VBE_IND_2005!$C$7:$C$883,"*"&amp;RIGHT($A215,3)&amp;"*",EUROSTAT_VBE_IND_2005!$D$7:$D$883,"3295*"))/1000+(SUMIFS(EUROSTAT_VBE_IND_2005!AK$7:AK$883,EUROSTAT_VBE_IND_2005!$B$7:$B$883,$D215,EUROSTAT_VBE_IND_2005!$C$7:$C$883,"*"&amp;RIGHT($A215,3)&amp;"*",EUROSTAT_VBE_IND_2005!$D$7:$D$883,"2410*"))/1000+(SUMIFS(EUROSTAT_VBE_IND_2005!AK$7:AK$883,EUROSTAT_VBE_IND_2005!$B$7:$B$883,$D215,EUROSTAT_VBE_IND_2005!$C$7:$C$883,"*"&amp;RIGHT($A215,3)&amp;"*",EUROSTAT_VBE_IND_2005!$D$7:$D$883,"3105*"))/1000</f>
        <v>0</v>
      </c>
      <c r="AL215" s="198"/>
      <c r="AM215" s="198"/>
      <c r="AN215" s="198"/>
      <c r="AO215" s="17">
        <f>(SUMIFS(EUROSTAT_VBE_IND_2005!Y$7:Y$883,EUROSTAT_VBE_IND_2005!$B$7:$B$883,$D215,EUROSTAT_VBE_IND_2005!$C$7:$C$883,"*"&amp;RIGHT($A215,3)&amp;"*",EUROSTAT_VBE_IND_2005!$D$7:$D$883,"3270A*"))/1000+(SUMIFS(EUROSTAT_VBE_IND_2005!Y$7:Y$883,EUROSTAT_VBE_IND_2005!$B$7:$B$883,$D215,EUROSTAT_VBE_IND_2005!$C$7:$C$883,"*"&amp;RIGHT($A215,3)&amp;"*",EUROSTAT_VBE_IND_2005!$D$7:$D$883,"3285*"))/1000+(SUMIFS(EUROSTAT_VBE_IND_2005!Y$7:Y$883,EUROSTAT_VBE_IND_2005!$B$7:$B$883,$D215,EUROSTAT_VBE_IND_2005!$C$7:$C$883,"*"&amp;RIGHT($A215,3)&amp;"*",EUROSTAT_VBE_IND_2005!$D$7:$D$883,"3295*"))/1000+(SUMIFS(EUROSTAT_VBE_IND_2005!Y$7:Y$883,EUROSTAT_VBE_IND_2005!$B$7:$B$883,$D215,EUROSTAT_VBE_IND_2005!$C$7:$C$883,"*"&amp;RIGHT($A215,3)&amp;"*",EUROSTAT_VBE_IND_2005!$D$7:$D$883,"2410*"))/1000+(SUMIFS(EUROSTAT_VBE_IND_2005!Y$7:Y$883,EUROSTAT_VBE_IND_2005!$B$7:$B$883,$D215,EUROSTAT_VBE_IND_2005!$C$7:$C$883,"*"&amp;RIGHT($A215,3)&amp;"*",EUROSTAT_VBE_IND_2005!$D$7:$D$883,"3105*"))/1000</f>
        <v>0</v>
      </c>
      <c r="AP215" s="17">
        <f>(SUMIFS(EUROSTAT_VBE_IND_2005!Z$7:Z$883,EUROSTAT_VBE_IND_2005!$B$7:$B$883,$D215,EUROSTAT_VBE_IND_2005!$C$7:$C$883,"*"&amp;RIGHT($A215,3)&amp;"*",EUROSTAT_VBE_IND_2005!$D$7:$D$883,"3270A*"))/1000+(SUMIFS(EUROSTAT_VBE_IND_2005!Z$7:Z$883,EUROSTAT_VBE_IND_2005!$B$7:$B$883,$D215,EUROSTAT_VBE_IND_2005!$C$7:$C$883,"*"&amp;RIGHT($A215,3)&amp;"*",EUROSTAT_VBE_IND_2005!$D$7:$D$883,"3285*"))/1000+(SUMIFS(EUROSTAT_VBE_IND_2005!Z$7:Z$883,EUROSTAT_VBE_IND_2005!$B$7:$B$883,$D215,EUROSTAT_VBE_IND_2005!$C$7:$C$883,"*"&amp;RIGHT($A215,3)&amp;"*",EUROSTAT_VBE_IND_2005!$D$7:$D$883,"3295*"))/1000+(SUMIFS(EUROSTAT_VBE_IND_2005!Z$7:Z$883,EUROSTAT_VBE_IND_2005!$B$7:$B$883,$D215,EUROSTAT_VBE_IND_2005!$C$7:$C$883,"*"&amp;RIGHT($A215,3)&amp;"*",EUROSTAT_VBE_IND_2005!$D$7:$D$883,"2410*"))/1000+(SUMIFS(EUROSTAT_VBE_IND_2005!Z$7:Z$883,EUROSTAT_VBE_IND_2005!$B$7:$B$883,$D215,EUROSTAT_VBE_IND_2005!$C$7:$C$883,"*"&amp;RIGHT($A215,3)&amp;"*",EUROSTAT_VBE_IND_2005!$D$7:$D$883,"3105*"))/1000</f>
        <v>0</v>
      </c>
      <c r="AQ215" s="17">
        <f>(SUMIFS(EUROSTAT_VBE_IND_2005!AG$7:AG$883,EUROSTAT_VBE_IND_2005!$B$7:$B$883,$D215,EUROSTAT_VBE_IND_2005!$C$7:$C$883,"*"&amp;RIGHT($A215,3)&amp;"*",EUROSTAT_VBE_IND_2005!$D$7:$D$883,"3270A*"))/1000+(SUMIFS(EUROSTAT_VBE_IND_2005!AG$7:AG$883,EUROSTAT_VBE_IND_2005!$B$7:$B$883,$D215,EUROSTAT_VBE_IND_2005!$C$7:$C$883,"*"&amp;RIGHT($A215,3)&amp;"*",EUROSTAT_VBE_IND_2005!$D$7:$D$883,"3285*"))/1000+(SUMIFS(EUROSTAT_VBE_IND_2005!AG$7:AG$883,EUROSTAT_VBE_IND_2005!$B$7:$B$883,$D215,EUROSTAT_VBE_IND_2005!$C$7:$C$883,"*"&amp;RIGHT($A215,3)&amp;"*",EUROSTAT_VBE_IND_2005!$D$7:$D$883,"3295*"))/1000+(SUMIFS(EUROSTAT_VBE_IND_2005!AG$7:AG$883,EUROSTAT_VBE_IND_2005!$B$7:$B$883,$D215,EUROSTAT_VBE_IND_2005!$C$7:$C$883,"*"&amp;RIGHT($A215,3)&amp;"*",EUROSTAT_VBE_IND_2005!$D$7:$D$883,"2410*"))/1000+(SUMIFS(EUROSTAT_VBE_IND_2005!AG$7:AG$883,EUROSTAT_VBE_IND_2005!$B$7:$B$883,$D215,EUROSTAT_VBE_IND_2005!$C$7:$C$883,"*"&amp;RIGHT($A215,3)&amp;"*",EUROSTAT_VBE_IND_2005!$D$7:$D$883,"3105*"))/1000</f>
        <v>0</v>
      </c>
    </row>
    <row r="216" spans="1:43">
      <c r="A216" t="str">
        <f>LEFT(EUROSTAT_VBE_IND_2005!$C$292,8)</f>
        <v>B_101825</v>
      </c>
      <c r="B216" s="28" t="s">
        <v>301</v>
      </c>
      <c r="C216" t="s">
        <v>293</v>
      </c>
      <c r="D216" t="s">
        <v>55</v>
      </c>
      <c r="E216" t="s">
        <v>238</v>
      </c>
      <c r="F216" t="s">
        <v>258</v>
      </c>
      <c r="G216" s="17">
        <f>(SUMIFS(EUROSTAT_VBE_IND_2005!E$7:E$883,EUROSTAT_VBE_IND_2005!$B$7:$B$883,$D216,EUROSTAT_VBE_IND_2005!$C$7:$C$883,"*"&amp;RIGHT($A216,3)&amp;"*",EUROSTAT_VBE_IND_2005!$D$7:$D$883,"328*"))/1000-(SUMIFS(EUROSTAT_VBE_IND_2005!E$7:E$883,EUROSTAT_VBE_IND_2005!$B$7:$B$883,$D216,EUROSTAT_VBE_IND_2005!$C$7:$C$883,"*"&amp;RIGHT($A216,3)&amp;"*",EUROSTAT_VBE_IND_2005!$D$7:$D$883,"3285*"))/1000</f>
        <v>0</v>
      </c>
      <c r="H216" s="17">
        <f>(SUMIFS(EUROSTAT_VBE_IND_2005!F$7:F$883,EUROSTAT_VBE_IND_2005!$B$7:$B$883,$D216,EUROSTAT_VBE_IND_2005!$C$7:$C$883,"*"&amp;RIGHT($A216,3)&amp;"*",EUROSTAT_VBE_IND_2005!$D$7:$D$883,"328*"))/1000-(SUMIFS(EUROSTAT_VBE_IND_2005!F$7:F$883,EUROSTAT_VBE_IND_2005!$B$7:$B$883,$D216,EUROSTAT_VBE_IND_2005!$C$7:$C$883,"*"&amp;RIGHT($A216,3)&amp;"*",EUROSTAT_VBE_IND_2005!$D$7:$D$883,"3285*"))/1000</f>
        <v>0</v>
      </c>
      <c r="I216" s="17">
        <f>(SUMIFS(EUROSTAT_VBE_IND_2005!G$7:G$883,EUROSTAT_VBE_IND_2005!$B$7:$B$883,$D216,EUROSTAT_VBE_IND_2005!$C$7:$C$883,"*"&amp;RIGHT($A216,3)&amp;"*",EUROSTAT_VBE_IND_2005!$D$7:$D$883,"328*"))/1000-(SUMIFS(EUROSTAT_VBE_IND_2005!G$7:G$883,EUROSTAT_VBE_IND_2005!$B$7:$B$883,$D216,EUROSTAT_VBE_IND_2005!$C$7:$C$883,"*"&amp;RIGHT($A216,3)&amp;"*",EUROSTAT_VBE_IND_2005!$D$7:$D$883,"3285*"))/1000</f>
        <v>0</v>
      </c>
      <c r="J216" s="198"/>
      <c r="K216" s="17">
        <f>(SUMIFS(EUROSTAT_VBE_IND_2005!H$7:H$883,EUROSTAT_VBE_IND_2005!$B$7:$B$883,$D216,EUROSTAT_VBE_IND_2005!$C$7:$C$883,"*"&amp;RIGHT($A216,3)&amp;"*",EUROSTAT_VBE_IND_2005!$D$7:$D$883,"328*"))/1000-(SUMIFS(EUROSTAT_VBE_IND_2005!H$7:H$883,EUROSTAT_VBE_IND_2005!$B$7:$B$883,$D216,EUROSTAT_VBE_IND_2005!$C$7:$C$883,"*"&amp;RIGHT($A216,3)&amp;"*",EUROSTAT_VBE_IND_2005!$D$7:$D$883,"3285*"))/1000</f>
        <v>0</v>
      </c>
      <c r="L216" s="17">
        <f>(SUMIFS(EUROSTAT_VBE_IND_2005!I$7:I$883,EUROSTAT_VBE_IND_2005!$B$7:$B$883,$D216,EUROSTAT_VBE_IND_2005!$C$7:$C$883,"*"&amp;RIGHT($A216,3)&amp;"*",EUROSTAT_VBE_IND_2005!$D$7:$D$883,"328*"))/1000-(SUMIFS(EUROSTAT_VBE_IND_2005!I$7:I$883,EUROSTAT_VBE_IND_2005!$B$7:$B$883,$D216,EUROSTAT_VBE_IND_2005!$C$7:$C$883,"*"&amp;RIGHT($A216,3)&amp;"*",EUROSTAT_VBE_IND_2005!$D$7:$D$883,"3285*"))/1000</f>
        <v>0</v>
      </c>
      <c r="M216" s="17">
        <f>(SUMIFS(EUROSTAT_VBE_IND_2005!J$7:J$883,EUROSTAT_VBE_IND_2005!$B$7:$B$883,$D216,EUROSTAT_VBE_IND_2005!$C$7:$C$883,"*"&amp;RIGHT($A216,3)&amp;"*",EUROSTAT_VBE_IND_2005!$D$7:$D$883,"328*"))/1000-(SUMIFS(EUROSTAT_VBE_IND_2005!J$7:J$883,EUROSTAT_VBE_IND_2005!$B$7:$B$883,$D216,EUROSTAT_VBE_IND_2005!$C$7:$C$883,"*"&amp;RIGHT($A216,3)&amp;"*",EUROSTAT_VBE_IND_2005!$D$7:$D$883,"3285*"))/1000</f>
        <v>0</v>
      </c>
      <c r="N216" s="17">
        <f>(SUMIFS(EUROSTAT_VBE_IND_2005!K$7:K$883,EUROSTAT_VBE_IND_2005!$B$7:$B$883,$D216,EUROSTAT_VBE_IND_2005!$C$7:$C$883,"*"&amp;RIGHT($A216,3)&amp;"*",EUROSTAT_VBE_IND_2005!$D$7:$D$883,"328*"))/1000-(SUMIFS(EUROSTAT_VBE_IND_2005!K$7:K$883,EUROSTAT_VBE_IND_2005!$B$7:$B$883,$D216,EUROSTAT_VBE_IND_2005!$C$7:$C$883,"*"&amp;RIGHT($A216,3)&amp;"*",EUROSTAT_VBE_IND_2005!$D$7:$D$883,"3285*"))/1000</f>
        <v>0</v>
      </c>
      <c r="O216" s="17">
        <f>(SUMIFS(EUROSTAT_VBE_IND_2005!L$7:L$883,EUROSTAT_VBE_IND_2005!$B$7:$B$883,$D216,EUROSTAT_VBE_IND_2005!$C$7:$C$883,"*"&amp;RIGHT($A216,3)&amp;"*",EUROSTAT_VBE_IND_2005!$D$7:$D$883,"328*"))/1000-(SUMIFS(EUROSTAT_VBE_IND_2005!L$7:L$883,EUROSTAT_VBE_IND_2005!$B$7:$B$883,$D216,EUROSTAT_VBE_IND_2005!$C$7:$C$883,"*"&amp;RIGHT($A216,3)&amp;"*",EUROSTAT_VBE_IND_2005!$D$7:$D$883,"3285*"))/1000</f>
        <v>0</v>
      </c>
      <c r="P216" s="17">
        <f>(SUMIFS(EUROSTAT_VBE_IND_2005!M$7:M$883,EUROSTAT_VBE_IND_2005!$B$7:$B$883,$D216,EUROSTAT_VBE_IND_2005!$C$7:$C$883,"*"&amp;RIGHT($A216,3)&amp;"*",EUROSTAT_VBE_IND_2005!$D$7:$D$883,"328*"))/1000-(SUMIFS(EUROSTAT_VBE_IND_2005!M$7:M$883,EUROSTAT_VBE_IND_2005!$B$7:$B$883,$D216,EUROSTAT_VBE_IND_2005!$C$7:$C$883,"*"&amp;RIGHT($A216,3)&amp;"*",EUROSTAT_VBE_IND_2005!$D$7:$D$883,"3285*"))/1000</f>
        <v>0</v>
      </c>
      <c r="Q216" s="17">
        <f>(SUMIFS(EUROSTAT_VBE_IND_2005!N$7:N$883,EUROSTAT_VBE_IND_2005!$B$7:$B$883,$D216,EUROSTAT_VBE_IND_2005!$C$7:$C$883,"*"&amp;RIGHT($A216,3)&amp;"*",EUROSTAT_VBE_IND_2005!$D$7:$D$883,"328*"))/1000-(SUMIFS(EUROSTAT_VBE_IND_2005!N$7:N$883,EUROSTAT_VBE_IND_2005!$B$7:$B$883,$D216,EUROSTAT_VBE_IND_2005!$C$7:$C$883,"*"&amp;RIGHT($A216,3)&amp;"*",EUROSTAT_VBE_IND_2005!$D$7:$D$883,"3285*"))/1000</f>
        <v>0</v>
      </c>
      <c r="R216" s="17">
        <f>(SUMIFS(EUROSTAT_VBE_IND_2005!O$7:O$883,EUROSTAT_VBE_IND_2005!$B$7:$B$883,$D216,EUROSTAT_VBE_IND_2005!$C$7:$C$883,"*"&amp;RIGHT($A216,3)&amp;"*",EUROSTAT_VBE_IND_2005!$D$7:$D$883,"328*"))/1000-(SUMIFS(EUROSTAT_VBE_IND_2005!O$7:O$883,EUROSTAT_VBE_IND_2005!$B$7:$B$883,$D216,EUROSTAT_VBE_IND_2005!$C$7:$C$883,"*"&amp;RIGHT($A216,3)&amp;"*",EUROSTAT_VBE_IND_2005!$D$7:$D$883,"3285*"))/1000</f>
        <v>0</v>
      </c>
      <c r="S216" s="17">
        <f>(SUMIFS(EUROSTAT_VBE_IND_2005!P$7:P$883,EUROSTAT_VBE_IND_2005!$B$7:$B$883,$D216,EUROSTAT_VBE_IND_2005!$C$7:$C$883,"*"&amp;RIGHT($A216,3)&amp;"*",EUROSTAT_VBE_IND_2005!$D$7:$D$883,"328*"))/1000-(SUMIFS(EUROSTAT_VBE_IND_2005!P$7:P$883,EUROSTAT_VBE_IND_2005!$B$7:$B$883,$D216,EUROSTAT_VBE_IND_2005!$C$7:$C$883,"*"&amp;RIGHT($A216,3)&amp;"*",EUROSTAT_VBE_IND_2005!$D$7:$D$883,"3285*"))/1000</f>
        <v>0</v>
      </c>
      <c r="T216" s="17">
        <f>(SUMIFS(EUROSTAT_VBE_IND_2005!Q$7:Q$883,EUROSTAT_VBE_IND_2005!$B$7:$B$883,$D216,EUROSTAT_VBE_IND_2005!$C$7:$C$883,"*"&amp;RIGHT($A216,3)&amp;"*",EUROSTAT_VBE_IND_2005!$D$7:$D$883,"328*"))/1000-(SUMIFS(EUROSTAT_VBE_IND_2005!Q$7:Q$883,EUROSTAT_VBE_IND_2005!$B$7:$B$883,$D216,EUROSTAT_VBE_IND_2005!$C$7:$C$883,"*"&amp;RIGHT($A216,3)&amp;"*",EUROSTAT_VBE_IND_2005!$D$7:$D$883,"3285*"))/1000</f>
        <v>0</v>
      </c>
      <c r="U216" s="17">
        <f>(SUMIFS(EUROSTAT_VBE_IND_2005!R$7:R$883,EUROSTAT_VBE_IND_2005!$B$7:$B$883,$D216,EUROSTAT_VBE_IND_2005!$C$7:$C$883,"*"&amp;RIGHT($A216,3)&amp;"*",EUROSTAT_VBE_IND_2005!$D$7:$D$883,"328*"))/1000-(SUMIFS(EUROSTAT_VBE_IND_2005!R$7:R$883,EUROSTAT_VBE_IND_2005!$B$7:$B$883,$D216,EUROSTAT_VBE_IND_2005!$C$7:$C$883,"*"&amp;RIGHT($A216,3)&amp;"*",EUROSTAT_VBE_IND_2005!$D$7:$D$883,"3285*"))/1000</f>
        <v>0</v>
      </c>
      <c r="V216" s="17">
        <f>(SUMIFS(EUROSTAT_VBE_IND_2005!S$7:S$883,EUROSTAT_VBE_IND_2005!$B$7:$B$883,$D216,EUROSTAT_VBE_IND_2005!$C$7:$C$883,"*"&amp;RIGHT($A216,3)&amp;"*",EUROSTAT_VBE_IND_2005!$D$7:$D$883,"328*"))/1000-(SUMIFS(EUROSTAT_VBE_IND_2005!S$7:S$883,EUROSTAT_VBE_IND_2005!$B$7:$B$883,$D216,EUROSTAT_VBE_IND_2005!$C$7:$C$883,"*"&amp;RIGHT($A216,3)&amp;"*",EUROSTAT_VBE_IND_2005!$D$7:$D$883,"3285*"))/1000</f>
        <v>0</v>
      </c>
      <c r="W216" s="17">
        <f>(SUMIFS(EUROSTAT_VBE_IND_2005!T$7:T$883,EUROSTAT_VBE_IND_2005!$B$7:$B$883,$D216,EUROSTAT_VBE_IND_2005!$C$7:$C$883,"*"&amp;RIGHT($A216,3)&amp;"*",EUROSTAT_VBE_IND_2005!$D$7:$D$883,"328*"))/1000-(SUMIFS(EUROSTAT_VBE_IND_2005!T$7:T$883,EUROSTAT_VBE_IND_2005!$B$7:$B$883,$D216,EUROSTAT_VBE_IND_2005!$C$7:$C$883,"*"&amp;RIGHT($A216,3)&amp;"*",EUROSTAT_VBE_IND_2005!$D$7:$D$883,"3285*"))/1000</f>
        <v>0</v>
      </c>
      <c r="X216" s="17">
        <f>(SUMIFS(EUROSTAT_VBE_IND_2005!U$7:U$883,EUROSTAT_VBE_IND_2005!$B$7:$B$883,$D216,EUROSTAT_VBE_IND_2005!$C$7:$C$883,"*"&amp;RIGHT($A216,3)&amp;"*",EUROSTAT_VBE_IND_2005!$D$7:$D$883,"328*"))/1000-(SUMIFS(EUROSTAT_VBE_IND_2005!U$7:U$883,EUROSTAT_VBE_IND_2005!$B$7:$B$883,$D216,EUROSTAT_VBE_IND_2005!$C$7:$C$883,"*"&amp;RIGHT($A216,3)&amp;"*",EUROSTAT_VBE_IND_2005!$D$7:$D$883,"3285*"))/1000</f>
        <v>0</v>
      </c>
      <c r="Y216" s="17">
        <f>(SUMIFS(EUROSTAT_VBE_IND_2005!V$7:V$883,EUROSTAT_VBE_IND_2005!$B$7:$B$883,$D216,EUROSTAT_VBE_IND_2005!$C$7:$C$883,"*"&amp;RIGHT($A216,3)&amp;"*",EUROSTAT_VBE_IND_2005!$D$7:$D$883,"328*"))/1000-(SUMIFS(EUROSTAT_VBE_IND_2005!V$7:V$883,EUROSTAT_VBE_IND_2005!$B$7:$B$883,$D216,EUROSTAT_VBE_IND_2005!$C$7:$C$883,"*"&amp;RIGHT($A216,3)&amp;"*",EUROSTAT_VBE_IND_2005!$D$7:$D$883,"3285*"))/1000</f>
        <v>0</v>
      </c>
      <c r="Z216" s="17">
        <f>(SUMIFS(EUROSTAT_VBE_IND_2005!W$7:W$883,EUROSTAT_VBE_IND_2005!$B$7:$B$883,$D216,EUROSTAT_VBE_IND_2005!$C$7:$C$883,"*"&amp;RIGHT($A216,3)&amp;"*",EUROSTAT_VBE_IND_2005!$D$7:$D$883,"328*"))/1000-(SUMIFS(EUROSTAT_VBE_IND_2005!W$7:W$883,EUROSTAT_VBE_IND_2005!$B$7:$B$883,$D216,EUROSTAT_VBE_IND_2005!$C$7:$C$883,"*"&amp;RIGHT($A216,3)&amp;"*",EUROSTAT_VBE_IND_2005!$D$7:$D$883,"3285*"))/1000</f>
        <v>0</v>
      </c>
      <c r="AA216" s="17">
        <f>(SUMIFS(EUROSTAT_VBE_IND_2005!X$7:X$883,EUROSTAT_VBE_IND_2005!$B$7:$B$883,$D216,EUROSTAT_VBE_IND_2005!$C$7:$C$883,"*"&amp;RIGHT($A216,3)&amp;"*",EUROSTAT_VBE_IND_2005!$D$7:$D$883,"328*"))/1000-(SUMIFS(EUROSTAT_VBE_IND_2005!X$7:X$883,EUROSTAT_VBE_IND_2005!$B$7:$B$883,$D216,EUROSTAT_VBE_IND_2005!$C$7:$C$883,"*"&amp;RIGHT($A216,3)&amp;"*",EUROSTAT_VBE_IND_2005!$D$7:$D$883,"3285*"))/1000</f>
        <v>0</v>
      </c>
      <c r="AB216" s="17">
        <f>(SUMIFS(EUROSTAT_VBE_IND_2005!AA$7:AA$883,EUROSTAT_VBE_IND_2005!$B$7:$B$883,$D216,EUROSTAT_VBE_IND_2005!$C$7:$C$883,"*"&amp;RIGHT($A216,3)&amp;"*",EUROSTAT_VBE_IND_2005!$D$7:$D$883,"328*"))/1000-(SUMIFS(EUROSTAT_VBE_IND_2005!AA$7:AA$883,EUROSTAT_VBE_IND_2005!$B$7:$B$883,$D216,EUROSTAT_VBE_IND_2005!$C$7:$C$883,"*"&amp;RIGHT($A216,3)&amp;"*",EUROSTAT_VBE_IND_2005!$D$7:$D$883,"3285*"))/1000</f>
        <v>0</v>
      </c>
      <c r="AC216" s="17">
        <f>(SUMIFS(EUROSTAT_VBE_IND_2005!AB$7:AB$883,EUROSTAT_VBE_IND_2005!$B$7:$B$883,$D216,EUROSTAT_VBE_IND_2005!$C$7:$C$883,"*"&amp;RIGHT($A216,3)&amp;"*",EUROSTAT_VBE_IND_2005!$D$7:$D$883,"328*"))/1000-(SUMIFS(EUROSTAT_VBE_IND_2005!AB$7:AB$883,EUROSTAT_VBE_IND_2005!$B$7:$B$883,$D216,EUROSTAT_VBE_IND_2005!$C$7:$C$883,"*"&amp;RIGHT($A216,3)&amp;"*",EUROSTAT_VBE_IND_2005!$D$7:$D$883,"3285*"))/1000</f>
        <v>0</v>
      </c>
      <c r="AD216" s="17">
        <f>(SUMIFS(EUROSTAT_VBE_IND_2005!AC$7:AC$883,EUROSTAT_VBE_IND_2005!$B$7:$B$883,$D216,EUROSTAT_VBE_IND_2005!$C$7:$C$883,"*"&amp;RIGHT($A216,3)&amp;"*",EUROSTAT_VBE_IND_2005!$D$7:$D$883,"328*"))/1000-(SUMIFS(EUROSTAT_VBE_IND_2005!AC$7:AC$883,EUROSTAT_VBE_IND_2005!$B$7:$B$883,$D216,EUROSTAT_VBE_IND_2005!$C$7:$C$883,"*"&amp;RIGHT($A216,3)&amp;"*",EUROSTAT_VBE_IND_2005!$D$7:$D$883,"3285*"))/1000</f>
        <v>0</v>
      </c>
      <c r="AE216" s="17">
        <f>(SUMIFS(EUROSTAT_VBE_IND_2005!AD$7:AD$883,EUROSTAT_VBE_IND_2005!$B$7:$B$883,$D216,EUROSTAT_VBE_IND_2005!$C$7:$C$883,"*"&amp;RIGHT($A216,3)&amp;"*",EUROSTAT_VBE_IND_2005!$D$7:$D$883,"328*"))/1000-(SUMIFS(EUROSTAT_VBE_IND_2005!AD$7:AD$883,EUROSTAT_VBE_IND_2005!$B$7:$B$883,$D216,EUROSTAT_VBE_IND_2005!$C$7:$C$883,"*"&amp;RIGHT($A216,3)&amp;"*",EUROSTAT_VBE_IND_2005!$D$7:$D$883,"3285*"))/1000</f>
        <v>0</v>
      </c>
      <c r="AF216" s="17">
        <f>(SUMIFS(EUROSTAT_VBE_IND_2005!AE$7:AE$883,EUROSTAT_VBE_IND_2005!$B$7:$B$883,$D216,EUROSTAT_VBE_IND_2005!$C$7:$C$883,"*"&amp;RIGHT($A216,3)&amp;"*",EUROSTAT_VBE_IND_2005!$D$7:$D$883,"328*"))/1000-(SUMIFS(EUROSTAT_VBE_IND_2005!AE$7:AE$883,EUROSTAT_VBE_IND_2005!$B$7:$B$883,$D216,EUROSTAT_VBE_IND_2005!$C$7:$C$883,"*"&amp;RIGHT($A216,3)&amp;"*",EUROSTAT_VBE_IND_2005!$D$7:$D$883,"3285*"))/1000</f>
        <v>0</v>
      </c>
      <c r="AG216" s="17">
        <f>(SUMIFS(EUROSTAT_VBE_IND_2005!AF$7:AF$883,EUROSTAT_VBE_IND_2005!$B$7:$B$883,$D216,EUROSTAT_VBE_IND_2005!$C$7:$C$883,"*"&amp;RIGHT($A216,3)&amp;"*",EUROSTAT_VBE_IND_2005!$D$7:$D$883,"328*"))/1000-(SUMIFS(EUROSTAT_VBE_IND_2005!AF$7:AF$883,EUROSTAT_VBE_IND_2005!$B$7:$B$883,$D216,EUROSTAT_VBE_IND_2005!$C$7:$C$883,"*"&amp;RIGHT($A216,3)&amp;"*",EUROSTAT_VBE_IND_2005!$D$7:$D$883,"3285*"))/1000</f>
        <v>0</v>
      </c>
      <c r="AH216" s="17">
        <f>(SUMIFS(EUROSTAT_VBE_IND_2005!AH$7:AH$883,EUROSTAT_VBE_IND_2005!$B$7:$B$883,$D216,EUROSTAT_VBE_IND_2005!$C$7:$C$883,"*"&amp;RIGHT($A216,3)&amp;"*",EUROSTAT_VBE_IND_2005!$D$7:$D$883,"328*"))/1000-(SUMIFS(EUROSTAT_VBE_IND_2005!AH$7:AH$883,EUROSTAT_VBE_IND_2005!$B$7:$B$883,$D216,EUROSTAT_VBE_IND_2005!$C$7:$C$883,"*"&amp;RIGHT($A216,3)&amp;"*",EUROSTAT_VBE_IND_2005!$D$7:$D$883,"3285*"))/1000</f>
        <v>0</v>
      </c>
      <c r="AI216" s="17">
        <f>(SUMIFS(EUROSTAT_VBE_IND_2005!AI$7:AI$883,EUROSTAT_VBE_IND_2005!$B$7:$B$883,$D216,EUROSTAT_VBE_IND_2005!$C$7:$C$883,"*"&amp;RIGHT($A216,3)&amp;"*",EUROSTAT_VBE_IND_2005!$D$7:$D$883,"328*"))/1000-(SUMIFS(EUROSTAT_VBE_IND_2005!AI$7:AI$883,EUROSTAT_VBE_IND_2005!$B$7:$B$883,$D216,EUROSTAT_VBE_IND_2005!$C$7:$C$883,"*"&amp;RIGHT($A216,3)&amp;"*",EUROSTAT_VBE_IND_2005!$D$7:$D$883,"3285*"))/1000</f>
        <v>0</v>
      </c>
      <c r="AJ216" s="17">
        <f>(SUMIFS(EUROSTAT_VBE_IND_2005!AJ$7:AJ$883,EUROSTAT_VBE_IND_2005!$B$7:$B$883,$D216,EUROSTAT_VBE_IND_2005!$C$7:$C$883,"*"&amp;RIGHT($A216,3)&amp;"*",EUROSTAT_VBE_IND_2005!$D$7:$D$883,"328*"))/1000-(SUMIFS(EUROSTAT_VBE_IND_2005!AJ$7:AJ$883,EUROSTAT_VBE_IND_2005!$B$7:$B$883,$D216,EUROSTAT_VBE_IND_2005!$C$7:$C$883,"*"&amp;RIGHT($A216,3)&amp;"*",EUROSTAT_VBE_IND_2005!$D$7:$D$883,"3285*"))/1000</f>
        <v>0</v>
      </c>
      <c r="AK216" s="17">
        <f>(SUMIFS(EUROSTAT_VBE_IND_2005!AK$7:AK$883,EUROSTAT_VBE_IND_2005!$B$7:$B$883,$D216,EUROSTAT_VBE_IND_2005!$C$7:$C$883,"*"&amp;RIGHT($A216,3)&amp;"*",EUROSTAT_VBE_IND_2005!$D$7:$D$883,"328*"))/1000-(SUMIFS(EUROSTAT_VBE_IND_2005!AK$7:AK$883,EUROSTAT_VBE_IND_2005!$B$7:$B$883,$D216,EUROSTAT_VBE_IND_2005!$C$7:$C$883,"*"&amp;RIGHT($A216,3)&amp;"*",EUROSTAT_VBE_IND_2005!$D$7:$D$883,"3285*"))/1000</f>
        <v>0</v>
      </c>
      <c r="AL216" s="198"/>
      <c r="AM216" s="198"/>
      <c r="AN216" s="198"/>
      <c r="AO216" s="17">
        <f>(SUMIFS(EUROSTAT_VBE_IND_2005!Y$7:Y$883,EUROSTAT_VBE_IND_2005!$B$7:$B$883,$D216,EUROSTAT_VBE_IND_2005!$C$7:$C$883,"*"&amp;RIGHT($A216,3)&amp;"*",EUROSTAT_VBE_IND_2005!$D$7:$D$883,"328*"))/1000-(SUMIFS(EUROSTAT_VBE_IND_2005!Y$7:Y$883,EUROSTAT_VBE_IND_2005!$B$7:$B$883,$D216,EUROSTAT_VBE_IND_2005!$C$7:$C$883,"*"&amp;RIGHT($A216,3)&amp;"*",EUROSTAT_VBE_IND_2005!$D$7:$D$883,"3285*"))/1000</f>
        <v>0</v>
      </c>
      <c r="AP216" s="17">
        <f>(SUMIFS(EUROSTAT_VBE_IND_2005!Z$7:Z$883,EUROSTAT_VBE_IND_2005!$B$7:$B$883,$D216,EUROSTAT_VBE_IND_2005!$C$7:$C$883,"*"&amp;RIGHT($A216,3)&amp;"*",EUROSTAT_VBE_IND_2005!$D$7:$D$883,"328*"))/1000-(SUMIFS(EUROSTAT_VBE_IND_2005!Z$7:Z$883,EUROSTAT_VBE_IND_2005!$B$7:$B$883,$D216,EUROSTAT_VBE_IND_2005!$C$7:$C$883,"*"&amp;RIGHT($A216,3)&amp;"*",EUROSTAT_VBE_IND_2005!$D$7:$D$883,"3285*"))/1000</f>
        <v>0</v>
      </c>
      <c r="AQ216" s="17">
        <f>(SUMIFS(EUROSTAT_VBE_IND_2005!AG$7:AG$883,EUROSTAT_VBE_IND_2005!$B$7:$B$883,$D216,EUROSTAT_VBE_IND_2005!$C$7:$C$883,"*"&amp;RIGHT($A216,3)&amp;"*",EUROSTAT_VBE_IND_2005!$D$7:$D$883,"328*"))/1000-(SUMIFS(EUROSTAT_VBE_IND_2005!AG$7:AG$883,EUROSTAT_VBE_IND_2005!$B$7:$B$883,$D216,EUROSTAT_VBE_IND_2005!$C$7:$C$883,"*"&amp;RIGHT($A216,3)&amp;"*",EUROSTAT_VBE_IND_2005!$D$7:$D$883,"3285*"))/1000</f>
        <v>0</v>
      </c>
    </row>
    <row r="217" spans="1:43">
      <c r="A217" t="str">
        <f>LEFT(EUROSTAT_VBE_IND_2005!$C$292,8)</f>
        <v>B_101825</v>
      </c>
      <c r="B217" s="28" t="s">
        <v>301</v>
      </c>
      <c r="C217" t="s">
        <v>293</v>
      </c>
      <c r="D217" t="s">
        <v>55</v>
      </c>
      <c r="E217" t="s">
        <v>239</v>
      </c>
      <c r="F217" t="s">
        <v>259</v>
      </c>
      <c r="G217" s="17">
        <f>(SUMIFS(EUROSTAT_VBE_IND_2005!E$7:E$883,EUROSTAT_VBE_IND_2005!$B$7:$B$883,$D217,EUROSTAT_VBE_IND_2005!$C$7:$C$883,"*"&amp;RIGHT($A217,3)&amp;"*",EUROSTAT_VBE_IND_2005!$D$7:$D$883,"4100*"))/1000+(SUMIFS(EUROSTAT_VBE_IND_2005!E$7:E$883,EUROSTAT_VBE_IND_2005!$B$7:$B$883,$D217,EUROSTAT_VBE_IND_2005!$C$7:$C$883,"*"&amp;RIGHT($A217,3)&amp;"*",EUROSTAT_VBE_IND_2005!$D$7:$D$883,"4230*"))/1000+(SUMIFS(EUROSTAT_VBE_IND_2005!E$7:E$883,EUROSTAT_VBE_IND_2005!$B$7:$B$883,$D217,EUROSTAT_VBE_IND_2005!$C$7:$C$883,"*"&amp;RIGHT($A217,3)&amp;"*",EUROSTAT_VBE_IND_2005!$D$7:$D$883,"4240*"))/1000+(SUMIFS(EUROSTAT_VBE_IND_2005!E$7:E$883,EUROSTAT_VBE_IND_2005!$B$7:$B$883,$D217,EUROSTAT_VBE_IND_2005!$C$7:$C$883,"*"&amp;RIGHT($A217,3)&amp;"*",EUROSTAT_VBE_IND_2005!$D$7:$D$883,"3106*"))/1000</f>
        <v>1.576</v>
      </c>
      <c r="H217" s="17">
        <f>(SUMIFS(EUROSTAT_VBE_IND_2005!F$7:F$883,EUROSTAT_VBE_IND_2005!$B$7:$B$883,$D217,EUROSTAT_VBE_IND_2005!$C$7:$C$883,"*"&amp;RIGHT($A217,3)&amp;"*",EUROSTAT_VBE_IND_2005!$D$7:$D$883,"4100*"))/1000+(SUMIFS(EUROSTAT_VBE_IND_2005!F$7:F$883,EUROSTAT_VBE_IND_2005!$B$7:$B$883,$D217,EUROSTAT_VBE_IND_2005!$C$7:$C$883,"*"&amp;RIGHT($A217,3)&amp;"*",EUROSTAT_VBE_IND_2005!$D$7:$D$883,"4230*"))/1000+(SUMIFS(EUROSTAT_VBE_IND_2005!F$7:F$883,EUROSTAT_VBE_IND_2005!$B$7:$B$883,$D217,EUROSTAT_VBE_IND_2005!$C$7:$C$883,"*"&amp;RIGHT($A217,3)&amp;"*",EUROSTAT_VBE_IND_2005!$D$7:$D$883,"4240*"))/1000+(SUMIFS(EUROSTAT_VBE_IND_2005!F$7:F$883,EUROSTAT_VBE_IND_2005!$B$7:$B$883,$D217,EUROSTAT_VBE_IND_2005!$C$7:$C$883,"*"&amp;RIGHT($A217,3)&amp;"*",EUROSTAT_VBE_IND_2005!$D$7:$D$883,"3106*"))/1000</f>
        <v>0.053</v>
      </c>
      <c r="I217" s="17">
        <f>(SUMIFS(EUROSTAT_VBE_IND_2005!G$7:G$883,EUROSTAT_VBE_IND_2005!$B$7:$B$883,$D217,EUROSTAT_VBE_IND_2005!$C$7:$C$883,"*"&amp;RIGHT($A217,3)&amp;"*",EUROSTAT_VBE_IND_2005!$D$7:$D$883,"4100*"))/1000+(SUMIFS(EUROSTAT_VBE_IND_2005!G$7:G$883,EUROSTAT_VBE_IND_2005!$B$7:$B$883,$D217,EUROSTAT_VBE_IND_2005!$C$7:$C$883,"*"&amp;RIGHT($A217,3)&amp;"*",EUROSTAT_VBE_IND_2005!$D$7:$D$883,"4230*"))/1000+(SUMIFS(EUROSTAT_VBE_IND_2005!G$7:G$883,EUROSTAT_VBE_IND_2005!$B$7:$B$883,$D217,EUROSTAT_VBE_IND_2005!$C$7:$C$883,"*"&amp;RIGHT($A217,3)&amp;"*",EUROSTAT_VBE_IND_2005!$D$7:$D$883,"4240*"))/1000+(SUMIFS(EUROSTAT_VBE_IND_2005!G$7:G$883,EUROSTAT_VBE_IND_2005!$B$7:$B$883,$D217,EUROSTAT_VBE_IND_2005!$C$7:$C$883,"*"&amp;RIGHT($A217,3)&amp;"*",EUROSTAT_VBE_IND_2005!$D$7:$D$883,"3106*"))/1000</f>
        <v>0.533</v>
      </c>
      <c r="J217" s="198"/>
      <c r="K217" s="17">
        <f>(SUMIFS(EUROSTAT_VBE_IND_2005!H$7:H$883,EUROSTAT_VBE_IND_2005!$B$7:$B$883,$D217,EUROSTAT_VBE_IND_2005!$C$7:$C$883,"*"&amp;RIGHT($A217,3)&amp;"*",EUROSTAT_VBE_IND_2005!$D$7:$D$883,"4100*"))/1000+(SUMIFS(EUROSTAT_VBE_IND_2005!H$7:H$883,EUROSTAT_VBE_IND_2005!$B$7:$B$883,$D217,EUROSTAT_VBE_IND_2005!$C$7:$C$883,"*"&amp;RIGHT($A217,3)&amp;"*",EUROSTAT_VBE_IND_2005!$D$7:$D$883,"4230*"))/1000+(SUMIFS(EUROSTAT_VBE_IND_2005!H$7:H$883,EUROSTAT_VBE_IND_2005!$B$7:$B$883,$D217,EUROSTAT_VBE_IND_2005!$C$7:$C$883,"*"&amp;RIGHT($A217,3)&amp;"*",EUROSTAT_VBE_IND_2005!$D$7:$D$883,"4240*"))/1000+(SUMIFS(EUROSTAT_VBE_IND_2005!H$7:H$883,EUROSTAT_VBE_IND_2005!$B$7:$B$883,$D217,EUROSTAT_VBE_IND_2005!$C$7:$C$883,"*"&amp;RIGHT($A217,3)&amp;"*",EUROSTAT_VBE_IND_2005!$D$7:$D$883,"3106*"))/1000</f>
        <v>0</v>
      </c>
      <c r="L217" s="17">
        <f>(SUMIFS(EUROSTAT_VBE_IND_2005!I$7:I$883,EUROSTAT_VBE_IND_2005!$B$7:$B$883,$D217,EUROSTAT_VBE_IND_2005!$C$7:$C$883,"*"&amp;RIGHT($A217,3)&amp;"*",EUROSTAT_VBE_IND_2005!$D$7:$D$883,"4100*"))/1000+(SUMIFS(EUROSTAT_VBE_IND_2005!I$7:I$883,EUROSTAT_VBE_IND_2005!$B$7:$B$883,$D217,EUROSTAT_VBE_IND_2005!$C$7:$C$883,"*"&amp;RIGHT($A217,3)&amp;"*",EUROSTAT_VBE_IND_2005!$D$7:$D$883,"4230*"))/1000+(SUMIFS(EUROSTAT_VBE_IND_2005!I$7:I$883,EUROSTAT_VBE_IND_2005!$B$7:$B$883,$D217,EUROSTAT_VBE_IND_2005!$C$7:$C$883,"*"&amp;RIGHT($A217,3)&amp;"*",EUROSTAT_VBE_IND_2005!$D$7:$D$883,"4240*"))/1000+(SUMIFS(EUROSTAT_VBE_IND_2005!I$7:I$883,EUROSTAT_VBE_IND_2005!$B$7:$B$883,$D217,EUROSTAT_VBE_IND_2005!$C$7:$C$883,"*"&amp;RIGHT($A217,3)&amp;"*",EUROSTAT_VBE_IND_2005!$D$7:$D$883,"3106*"))/1000</f>
        <v>0.952</v>
      </c>
      <c r="M217" s="17">
        <f>(SUMIFS(EUROSTAT_VBE_IND_2005!J$7:J$883,EUROSTAT_VBE_IND_2005!$B$7:$B$883,$D217,EUROSTAT_VBE_IND_2005!$C$7:$C$883,"*"&amp;RIGHT($A217,3)&amp;"*",EUROSTAT_VBE_IND_2005!$D$7:$D$883,"4100*"))/1000+(SUMIFS(EUROSTAT_VBE_IND_2005!J$7:J$883,EUROSTAT_VBE_IND_2005!$B$7:$B$883,$D217,EUROSTAT_VBE_IND_2005!$C$7:$C$883,"*"&amp;RIGHT($A217,3)&amp;"*",EUROSTAT_VBE_IND_2005!$D$7:$D$883,"4230*"))/1000+(SUMIFS(EUROSTAT_VBE_IND_2005!J$7:J$883,EUROSTAT_VBE_IND_2005!$B$7:$B$883,$D217,EUROSTAT_VBE_IND_2005!$C$7:$C$883,"*"&amp;RIGHT($A217,3)&amp;"*",EUROSTAT_VBE_IND_2005!$D$7:$D$883,"4240*"))/1000+(SUMIFS(EUROSTAT_VBE_IND_2005!J$7:J$883,EUROSTAT_VBE_IND_2005!$B$7:$B$883,$D217,EUROSTAT_VBE_IND_2005!$C$7:$C$883,"*"&amp;RIGHT($A217,3)&amp;"*",EUROSTAT_VBE_IND_2005!$D$7:$D$883,"3106*"))/1000</f>
        <v>4.953</v>
      </c>
      <c r="N217" s="17">
        <f>(SUMIFS(EUROSTAT_VBE_IND_2005!K$7:K$883,EUROSTAT_VBE_IND_2005!$B$7:$B$883,$D217,EUROSTAT_VBE_IND_2005!$C$7:$C$883,"*"&amp;RIGHT($A217,3)&amp;"*",EUROSTAT_VBE_IND_2005!$D$7:$D$883,"4100*"))/1000+(SUMIFS(EUROSTAT_VBE_IND_2005!K$7:K$883,EUROSTAT_VBE_IND_2005!$B$7:$B$883,$D217,EUROSTAT_VBE_IND_2005!$C$7:$C$883,"*"&amp;RIGHT($A217,3)&amp;"*",EUROSTAT_VBE_IND_2005!$D$7:$D$883,"4230*"))/1000+(SUMIFS(EUROSTAT_VBE_IND_2005!K$7:K$883,EUROSTAT_VBE_IND_2005!$B$7:$B$883,$D217,EUROSTAT_VBE_IND_2005!$C$7:$C$883,"*"&amp;RIGHT($A217,3)&amp;"*",EUROSTAT_VBE_IND_2005!$D$7:$D$883,"4240*"))/1000+(SUMIFS(EUROSTAT_VBE_IND_2005!K$7:K$883,EUROSTAT_VBE_IND_2005!$B$7:$B$883,$D217,EUROSTAT_VBE_IND_2005!$C$7:$C$883,"*"&amp;RIGHT($A217,3)&amp;"*",EUROSTAT_VBE_IND_2005!$D$7:$D$883,"3106*"))/1000</f>
        <v>0.607</v>
      </c>
      <c r="O217" s="17">
        <f>(SUMIFS(EUROSTAT_VBE_IND_2005!L$7:L$883,EUROSTAT_VBE_IND_2005!$B$7:$B$883,$D217,EUROSTAT_VBE_IND_2005!$C$7:$C$883,"*"&amp;RIGHT($A217,3)&amp;"*",EUROSTAT_VBE_IND_2005!$D$7:$D$883,"4100*"))/1000+(SUMIFS(EUROSTAT_VBE_IND_2005!L$7:L$883,EUROSTAT_VBE_IND_2005!$B$7:$B$883,$D217,EUROSTAT_VBE_IND_2005!$C$7:$C$883,"*"&amp;RIGHT($A217,3)&amp;"*",EUROSTAT_VBE_IND_2005!$D$7:$D$883,"4230*"))/1000+(SUMIFS(EUROSTAT_VBE_IND_2005!L$7:L$883,EUROSTAT_VBE_IND_2005!$B$7:$B$883,$D217,EUROSTAT_VBE_IND_2005!$C$7:$C$883,"*"&amp;RIGHT($A217,3)&amp;"*",EUROSTAT_VBE_IND_2005!$D$7:$D$883,"4240*"))/1000+(SUMIFS(EUROSTAT_VBE_IND_2005!L$7:L$883,EUROSTAT_VBE_IND_2005!$B$7:$B$883,$D217,EUROSTAT_VBE_IND_2005!$C$7:$C$883,"*"&amp;RIGHT($A217,3)&amp;"*",EUROSTAT_VBE_IND_2005!$D$7:$D$883,"3106*"))/1000</f>
        <v>0.205</v>
      </c>
      <c r="P217" s="17">
        <f>(SUMIFS(EUROSTAT_VBE_IND_2005!M$7:M$883,EUROSTAT_VBE_IND_2005!$B$7:$B$883,$D217,EUROSTAT_VBE_IND_2005!$C$7:$C$883,"*"&amp;RIGHT($A217,3)&amp;"*",EUROSTAT_VBE_IND_2005!$D$7:$D$883,"4100*"))/1000+(SUMIFS(EUROSTAT_VBE_IND_2005!M$7:M$883,EUROSTAT_VBE_IND_2005!$B$7:$B$883,$D217,EUROSTAT_VBE_IND_2005!$C$7:$C$883,"*"&amp;RIGHT($A217,3)&amp;"*",EUROSTAT_VBE_IND_2005!$D$7:$D$883,"4230*"))/1000+(SUMIFS(EUROSTAT_VBE_IND_2005!M$7:M$883,EUROSTAT_VBE_IND_2005!$B$7:$B$883,$D217,EUROSTAT_VBE_IND_2005!$C$7:$C$883,"*"&amp;RIGHT($A217,3)&amp;"*",EUROSTAT_VBE_IND_2005!$D$7:$D$883,"4240*"))/1000+(SUMIFS(EUROSTAT_VBE_IND_2005!M$7:M$883,EUROSTAT_VBE_IND_2005!$B$7:$B$883,$D217,EUROSTAT_VBE_IND_2005!$C$7:$C$883,"*"&amp;RIGHT($A217,3)&amp;"*",EUROSTAT_VBE_IND_2005!$D$7:$D$883,"3106*"))/1000</f>
        <v>0</v>
      </c>
      <c r="Q217" s="17">
        <f>(SUMIFS(EUROSTAT_VBE_IND_2005!N$7:N$883,EUROSTAT_VBE_IND_2005!$B$7:$B$883,$D217,EUROSTAT_VBE_IND_2005!$C$7:$C$883,"*"&amp;RIGHT($A217,3)&amp;"*",EUROSTAT_VBE_IND_2005!$D$7:$D$883,"4100*"))/1000+(SUMIFS(EUROSTAT_VBE_IND_2005!N$7:N$883,EUROSTAT_VBE_IND_2005!$B$7:$B$883,$D217,EUROSTAT_VBE_IND_2005!$C$7:$C$883,"*"&amp;RIGHT($A217,3)&amp;"*",EUROSTAT_VBE_IND_2005!$D$7:$D$883,"4230*"))/1000+(SUMIFS(EUROSTAT_VBE_IND_2005!N$7:N$883,EUROSTAT_VBE_IND_2005!$B$7:$B$883,$D217,EUROSTAT_VBE_IND_2005!$C$7:$C$883,"*"&amp;RIGHT($A217,3)&amp;"*",EUROSTAT_VBE_IND_2005!$D$7:$D$883,"4240*"))/1000+(SUMIFS(EUROSTAT_VBE_IND_2005!N$7:N$883,EUROSTAT_VBE_IND_2005!$B$7:$B$883,$D217,EUROSTAT_VBE_IND_2005!$C$7:$C$883,"*"&amp;RIGHT($A217,3)&amp;"*",EUROSTAT_VBE_IND_2005!$D$7:$D$883,"3106*"))/1000</f>
        <v>7.729</v>
      </c>
      <c r="R217" s="17">
        <f>(SUMIFS(EUROSTAT_VBE_IND_2005!O$7:O$883,EUROSTAT_VBE_IND_2005!$B$7:$B$883,$D217,EUROSTAT_VBE_IND_2005!$C$7:$C$883,"*"&amp;RIGHT($A217,3)&amp;"*",EUROSTAT_VBE_IND_2005!$D$7:$D$883,"4100*"))/1000+(SUMIFS(EUROSTAT_VBE_IND_2005!O$7:O$883,EUROSTAT_VBE_IND_2005!$B$7:$B$883,$D217,EUROSTAT_VBE_IND_2005!$C$7:$C$883,"*"&amp;RIGHT($A217,3)&amp;"*",EUROSTAT_VBE_IND_2005!$D$7:$D$883,"4230*"))/1000+(SUMIFS(EUROSTAT_VBE_IND_2005!O$7:O$883,EUROSTAT_VBE_IND_2005!$B$7:$B$883,$D217,EUROSTAT_VBE_IND_2005!$C$7:$C$883,"*"&amp;RIGHT($A217,3)&amp;"*",EUROSTAT_VBE_IND_2005!$D$7:$D$883,"4240*"))/1000+(SUMIFS(EUROSTAT_VBE_IND_2005!O$7:O$883,EUROSTAT_VBE_IND_2005!$B$7:$B$883,$D217,EUROSTAT_VBE_IND_2005!$C$7:$C$883,"*"&amp;RIGHT($A217,3)&amp;"*",EUROSTAT_VBE_IND_2005!$D$7:$D$883,"3106*"))/1000</f>
        <v>0</v>
      </c>
      <c r="S217" s="17">
        <f>(SUMIFS(EUROSTAT_VBE_IND_2005!P$7:P$883,EUROSTAT_VBE_IND_2005!$B$7:$B$883,$D217,EUROSTAT_VBE_IND_2005!$C$7:$C$883,"*"&amp;RIGHT($A217,3)&amp;"*",EUROSTAT_VBE_IND_2005!$D$7:$D$883,"4100*"))/1000+(SUMIFS(EUROSTAT_VBE_IND_2005!P$7:P$883,EUROSTAT_VBE_IND_2005!$B$7:$B$883,$D217,EUROSTAT_VBE_IND_2005!$C$7:$C$883,"*"&amp;RIGHT($A217,3)&amp;"*",EUROSTAT_VBE_IND_2005!$D$7:$D$883,"4230*"))/1000+(SUMIFS(EUROSTAT_VBE_IND_2005!P$7:P$883,EUROSTAT_VBE_IND_2005!$B$7:$B$883,$D217,EUROSTAT_VBE_IND_2005!$C$7:$C$883,"*"&amp;RIGHT($A217,3)&amp;"*",EUROSTAT_VBE_IND_2005!$D$7:$D$883,"4240*"))/1000+(SUMIFS(EUROSTAT_VBE_IND_2005!P$7:P$883,EUROSTAT_VBE_IND_2005!$B$7:$B$883,$D217,EUROSTAT_VBE_IND_2005!$C$7:$C$883,"*"&amp;RIGHT($A217,3)&amp;"*",EUROSTAT_VBE_IND_2005!$D$7:$D$883,"3106*"))/1000</f>
        <v>1.756</v>
      </c>
      <c r="T217" s="17">
        <f>(SUMIFS(EUROSTAT_VBE_IND_2005!Q$7:Q$883,EUROSTAT_VBE_IND_2005!$B$7:$B$883,$D217,EUROSTAT_VBE_IND_2005!$C$7:$C$883,"*"&amp;RIGHT($A217,3)&amp;"*",EUROSTAT_VBE_IND_2005!$D$7:$D$883,"4100*"))/1000+(SUMIFS(EUROSTAT_VBE_IND_2005!Q$7:Q$883,EUROSTAT_VBE_IND_2005!$B$7:$B$883,$D217,EUROSTAT_VBE_IND_2005!$C$7:$C$883,"*"&amp;RIGHT($A217,3)&amp;"*",EUROSTAT_VBE_IND_2005!$D$7:$D$883,"4230*"))/1000+(SUMIFS(EUROSTAT_VBE_IND_2005!Q$7:Q$883,EUROSTAT_VBE_IND_2005!$B$7:$B$883,$D217,EUROSTAT_VBE_IND_2005!$C$7:$C$883,"*"&amp;RIGHT($A217,3)&amp;"*",EUROSTAT_VBE_IND_2005!$D$7:$D$883,"4240*"))/1000+(SUMIFS(EUROSTAT_VBE_IND_2005!Q$7:Q$883,EUROSTAT_VBE_IND_2005!$B$7:$B$883,$D217,EUROSTAT_VBE_IND_2005!$C$7:$C$883,"*"&amp;RIGHT($A217,3)&amp;"*",EUROSTAT_VBE_IND_2005!$D$7:$D$883,"3106*"))/1000</f>
        <v>0.136</v>
      </c>
      <c r="U217" s="17">
        <f>(SUMIFS(EUROSTAT_VBE_IND_2005!R$7:R$883,EUROSTAT_VBE_IND_2005!$B$7:$B$883,$D217,EUROSTAT_VBE_IND_2005!$C$7:$C$883,"*"&amp;RIGHT($A217,3)&amp;"*",EUROSTAT_VBE_IND_2005!$D$7:$D$883,"4100*"))/1000+(SUMIFS(EUROSTAT_VBE_IND_2005!R$7:R$883,EUROSTAT_VBE_IND_2005!$B$7:$B$883,$D217,EUROSTAT_VBE_IND_2005!$C$7:$C$883,"*"&amp;RIGHT($A217,3)&amp;"*",EUROSTAT_VBE_IND_2005!$D$7:$D$883,"4230*"))/1000+(SUMIFS(EUROSTAT_VBE_IND_2005!R$7:R$883,EUROSTAT_VBE_IND_2005!$B$7:$B$883,$D217,EUROSTAT_VBE_IND_2005!$C$7:$C$883,"*"&amp;RIGHT($A217,3)&amp;"*",EUROSTAT_VBE_IND_2005!$D$7:$D$883,"4240*"))/1000+(SUMIFS(EUROSTAT_VBE_IND_2005!R$7:R$883,EUROSTAT_VBE_IND_2005!$B$7:$B$883,$D217,EUROSTAT_VBE_IND_2005!$C$7:$C$883,"*"&amp;RIGHT($A217,3)&amp;"*",EUROSTAT_VBE_IND_2005!$D$7:$D$883,"3106*"))/1000</f>
        <v>0.074</v>
      </c>
      <c r="V217" s="17">
        <f>(SUMIFS(EUROSTAT_VBE_IND_2005!S$7:S$883,EUROSTAT_VBE_IND_2005!$B$7:$B$883,$D217,EUROSTAT_VBE_IND_2005!$C$7:$C$883,"*"&amp;RIGHT($A217,3)&amp;"*",EUROSTAT_VBE_IND_2005!$D$7:$D$883,"4100*"))/1000+(SUMIFS(EUROSTAT_VBE_IND_2005!S$7:S$883,EUROSTAT_VBE_IND_2005!$B$7:$B$883,$D217,EUROSTAT_VBE_IND_2005!$C$7:$C$883,"*"&amp;RIGHT($A217,3)&amp;"*",EUROSTAT_VBE_IND_2005!$D$7:$D$883,"4230*"))/1000+(SUMIFS(EUROSTAT_VBE_IND_2005!S$7:S$883,EUROSTAT_VBE_IND_2005!$B$7:$B$883,$D217,EUROSTAT_VBE_IND_2005!$C$7:$C$883,"*"&amp;RIGHT($A217,3)&amp;"*",EUROSTAT_VBE_IND_2005!$D$7:$D$883,"4240*"))/1000+(SUMIFS(EUROSTAT_VBE_IND_2005!S$7:S$883,EUROSTAT_VBE_IND_2005!$B$7:$B$883,$D217,EUROSTAT_VBE_IND_2005!$C$7:$C$883,"*"&amp;RIGHT($A217,3)&amp;"*",EUROSTAT_VBE_IND_2005!$D$7:$D$883,"3106*"))/1000</f>
        <v>1.157</v>
      </c>
      <c r="W217" s="17">
        <f>(SUMIFS(EUROSTAT_VBE_IND_2005!T$7:T$883,EUROSTAT_VBE_IND_2005!$B$7:$B$883,$D217,EUROSTAT_VBE_IND_2005!$C$7:$C$883,"*"&amp;RIGHT($A217,3)&amp;"*",EUROSTAT_VBE_IND_2005!$D$7:$D$883,"4100*"))/1000+(SUMIFS(EUROSTAT_VBE_IND_2005!T$7:T$883,EUROSTAT_VBE_IND_2005!$B$7:$B$883,$D217,EUROSTAT_VBE_IND_2005!$C$7:$C$883,"*"&amp;RIGHT($A217,3)&amp;"*",EUROSTAT_VBE_IND_2005!$D$7:$D$883,"4230*"))/1000+(SUMIFS(EUROSTAT_VBE_IND_2005!T$7:T$883,EUROSTAT_VBE_IND_2005!$B$7:$B$883,$D217,EUROSTAT_VBE_IND_2005!$C$7:$C$883,"*"&amp;RIGHT($A217,3)&amp;"*",EUROSTAT_VBE_IND_2005!$D$7:$D$883,"4240*"))/1000+(SUMIFS(EUROSTAT_VBE_IND_2005!T$7:T$883,EUROSTAT_VBE_IND_2005!$B$7:$B$883,$D217,EUROSTAT_VBE_IND_2005!$C$7:$C$883,"*"&amp;RIGHT($A217,3)&amp;"*",EUROSTAT_VBE_IND_2005!$D$7:$D$883,"3106*"))/1000</f>
        <v>0</v>
      </c>
      <c r="X217" s="17">
        <f>(SUMIFS(EUROSTAT_VBE_IND_2005!U$7:U$883,EUROSTAT_VBE_IND_2005!$B$7:$B$883,$D217,EUROSTAT_VBE_IND_2005!$C$7:$C$883,"*"&amp;RIGHT($A217,3)&amp;"*",EUROSTAT_VBE_IND_2005!$D$7:$D$883,"4100*"))/1000+(SUMIFS(EUROSTAT_VBE_IND_2005!U$7:U$883,EUROSTAT_VBE_IND_2005!$B$7:$B$883,$D217,EUROSTAT_VBE_IND_2005!$C$7:$C$883,"*"&amp;RIGHT($A217,3)&amp;"*",EUROSTAT_VBE_IND_2005!$D$7:$D$883,"4230*"))/1000+(SUMIFS(EUROSTAT_VBE_IND_2005!U$7:U$883,EUROSTAT_VBE_IND_2005!$B$7:$B$883,$D217,EUROSTAT_VBE_IND_2005!$C$7:$C$883,"*"&amp;RIGHT($A217,3)&amp;"*",EUROSTAT_VBE_IND_2005!$D$7:$D$883,"4240*"))/1000+(SUMIFS(EUROSTAT_VBE_IND_2005!U$7:U$883,EUROSTAT_VBE_IND_2005!$B$7:$B$883,$D217,EUROSTAT_VBE_IND_2005!$C$7:$C$883,"*"&amp;RIGHT($A217,3)&amp;"*",EUROSTAT_VBE_IND_2005!$D$7:$D$883,"3106*"))/1000</f>
        <v>1.291</v>
      </c>
      <c r="Y217" s="17">
        <f>(SUMIFS(EUROSTAT_VBE_IND_2005!V$7:V$883,EUROSTAT_VBE_IND_2005!$B$7:$B$883,$D217,EUROSTAT_VBE_IND_2005!$C$7:$C$883,"*"&amp;RIGHT($A217,3)&amp;"*",EUROSTAT_VBE_IND_2005!$D$7:$D$883,"4100*"))/1000+(SUMIFS(EUROSTAT_VBE_IND_2005!V$7:V$883,EUROSTAT_VBE_IND_2005!$B$7:$B$883,$D217,EUROSTAT_VBE_IND_2005!$C$7:$C$883,"*"&amp;RIGHT($A217,3)&amp;"*",EUROSTAT_VBE_IND_2005!$D$7:$D$883,"4230*"))/1000+(SUMIFS(EUROSTAT_VBE_IND_2005!V$7:V$883,EUROSTAT_VBE_IND_2005!$B$7:$B$883,$D217,EUROSTAT_VBE_IND_2005!$C$7:$C$883,"*"&amp;RIGHT($A217,3)&amp;"*",EUROSTAT_VBE_IND_2005!$D$7:$D$883,"4240*"))/1000+(SUMIFS(EUROSTAT_VBE_IND_2005!V$7:V$883,EUROSTAT_VBE_IND_2005!$B$7:$B$883,$D217,EUROSTAT_VBE_IND_2005!$C$7:$C$883,"*"&amp;RIGHT($A217,3)&amp;"*",EUROSTAT_VBE_IND_2005!$D$7:$D$883,"3106*"))/1000</f>
        <v>0.033</v>
      </c>
      <c r="Z217" s="17">
        <f>(SUMIFS(EUROSTAT_VBE_IND_2005!W$7:W$883,EUROSTAT_VBE_IND_2005!$B$7:$B$883,$D217,EUROSTAT_VBE_IND_2005!$C$7:$C$883,"*"&amp;RIGHT($A217,3)&amp;"*",EUROSTAT_VBE_IND_2005!$D$7:$D$883,"4100*"))/1000+(SUMIFS(EUROSTAT_VBE_IND_2005!W$7:W$883,EUROSTAT_VBE_IND_2005!$B$7:$B$883,$D217,EUROSTAT_VBE_IND_2005!$C$7:$C$883,"*"&amp;RIGHT($A217,3)&amp;"*",EUROSTAT_VBE_IND_2005!$D$7:$D$883,"4230*"))/1000+(SUMIFS(EUROSTAT_VBE_IND_2005!W$7:W$883,EUROSTAT_VBE_IND_2005!$B$7:$B$883,$D217,EUROSTAT_VBE_IND_2005!$C$7:$C$883,"*"&amp;RIGHT($A217,3)&amp;"*",EUROSTAT_VBE_IND_2005!$D$7:$D$883,"4240*"))/1000+(SUMIFS(EUROSTAT_VBE_IND_2005!W$7:W$883,EUROSTAT_VBE_IND_2005!$B$7:$B$883,$D217,EUROSTAT_VBE_IND_2005!$C$7:$C$883,"*"&amp;RIGHT($A217,3)&amp;"*",EUROSTAT_VBE_IND_2005!$D$7:$D$883,"3106*"))/1000</f>
        <v>0.052</v>
      </c>
      <c r="AA217" s="17">
        <f>(SUMIFS(EUROSTAT_VBE_IND_2005!X$7:X$883,EUROSTAT_VBE_IND_2005!$B$7:$B$883,$D217,EUROSTAT_VBE_IND_2005!$C$7:$C$883,"*"&amp;RIGHT($A217,3)&amp;"*",EUROSTAT_VBE_IND_2005!$D$7:$D$883,"4100*"))/1000+(SUMIFS(EUROSTAT_VBE_IND_2005!X$7:X$883,EUROSTAT_VBE_IND_2005!$B$7:$B$883,$D217,EUROSTAT_VBE_IND_2005!$C$7:$C$883,"*"&amp;RIGHT($A217,3)&amp;"*",EUROSTAT_VBE_IND_2005!$D$7:$D$883,"4230*"))/1000+(SUMIFS(EUROSTAT_VBE_IND_2005!X$7:X$883,EUROSTAT_VBE_IND_2005!$B$7:$B$883,$D217,EUROSTAT_VBE_IND_2005!$C$7:$C$883,"*"&amp;RIGHT($A217,3)&amp;"*",EUROSTAT_VBE_IND_2005!$D$7:$D$883,"4240*"))/1000+(SUMIFS(EUROSTAT_VBE_IND_2005!X$7:X$883,EUROSTAT_VBE_IND_2005!$B$7:$B$883,$D217,EUROSTAT_VBE_IND_2005!$C$7:$C$883,"*"&amp;RIGHT($A217,3)&amp;"*",EUROSTAT_VBE_IND_2005!$D$7:$D$883,"3106*"))/1000</f>
        <v>0.033</v>
      </c>
      <c r="AB217" s="17">
        <f>(SUMIFS(EUROSTAT_VBE_IND_2005!AA$7:AA$883,EUROSTAT_VBE_IND_2005!$B$7:$B$883,$D217,EUROSTAT_VBE_IND_2005!$C$7:$C$883,"*"&amp;RIGHT($A217,3)&amp;"*",EUROSTAT_VBE_IND_2005!$D$7:$D$883,"4100*"))/1000+(SUMIFS(EUROSTAT_VBE_IND_2005!AA$7:AA$883,EUROSTAT_VBE_IND_2005!$B$7:$B$883,$D217,EUROSTAT_VBE_IND_2005!$C$7:$C$883,"*"&amp;RIGHT($A217,3)&amp;"*",EUROSTAT_VBE_IND_2005!$D$7:$D$883,"4230*"))/1000+(SUMIFS(EUROSTAT_VBE_IND_2005!AA$7:AA$883,EUROSTAT_VBE_IND_2005!$B$7:$B$883,$D217,EUROSTAT_VBE_IND_2005!$C$7:$C$883,"*"&amp;RIGHT($A217,3)&amp;"*",EUROSTAT_VBE_IND_2005!$D$7:$D$883,"4240*"))/1000+(SUMIFS(EUROSTAT_VBE_IND_2005!AA$7:AA$883,EUROSTAT_VBE_IND_2005!$B$7:$B$883,$D217,EUROSTAT_VBE_IND_2005!$C$7:$C$883,"*"&amp;RIGHT($A217,3)&amp;"*",EUROSTAT_VBE_IND_2005!$D$7:$D$883,"3106*"))/1000</f>
        <v>0</v>
      </c>
      <c r="AC217" s="17">
        <f>(SUMIFS(EUROSTAT_VBE_IND_2005!AB$7:AB$883,EUROSTAT_VBE_IND_2005!$B$7:$B$883,$D217,EUROSTAT_VBE_IND_2005!$C$7:$C$883,"*"&amp;RIGHT($A217,3)&amp;"*",EUROSTAT_VBE_IND_2005!$D$7:$D$883,"4100*"))/1000+(SUMIFS(EUROSTAT_VBE_IND_2005!AB$7:AB$883,EUROSTAT_VBE_IND_2005!$B$7:$B$883,$D217,EUROSTAT_VBE_IND_2005!$C$7:$C$883,"*"&amp;RIGHT($A217,3)&amp;"*",EUROSTAT_VBE_IND_2005!$D$7:$D$883,"4230*"))/1000+(SUMIFS(EUROSTAT_VBE_IND_2005!AB$7:AB$883,EUROSTAT_VBE_IND_2005!$B$7:$B$883,$D217,EUROSTAT_VBE_IND_2005!$C$7:$C$883,"*"&amp;RIGHT($A217,3)&amp;"*",EUROSTAT_VBE_IND_2005!$D$7:$D$883,"4240*"))/1000+(SUMIFS(EUROSTAT_VBE_IND_2005!AB$7:AB$883,EUROSTAT_VBE_IND_2005!$B$7:$B$883,$D217,EUROSTAT_VBE_IND_2005!$C$7:$C$883,"*"&amp;RIGHT($A217,3)&amp;"*",EUROSTAT_VBE_IND_2005!$D$7:$D$883,"3106*"))/1000</f>
        <v>4.54</v>
      </c>
      <c r="AD217" s="17">
        <f>(SUMIFS(EUROSTAT_VBE_IND_2005!AC$7:AC$883,EUROSTAT_VBE_IND_2005!$B$7:$B$883,$D217,EUROSTAT_VBE_IND_2005!$C$7:$C$883,"*"&amp;RIGHT($A217,3)&amp;"*",EUROSTAT_VBE_IND_2005!$D$7:$D$883,"4100*"))/1000+(SUMIFS(EUROSTAT_VBE_IND_2005!AC$7:AC$883,EUROSTAT_VBE_IND_2005!$B$7:$B$883,$D217,EUROSTAT_VBE_IND_2005!$C$7:$C$883,"*"&amp;RIGHT($A217,3)&amp;"*",EUROSTAT_VBE_IND_2005!$D$7:$D$883,"4230*"))/1000+(SUMIFS(EUROSTAT_VBE_IND_2005!AC$7:AC$883,EUROSTAT_VBE_IND_2005!$B$7:$B$883,$D217,EUROSTAT_VBE_IND_2005!$C$7:$C$883,"*"&amp;RIGHT($A217,3)&amp;"*",EUROSTAT_VBE_IND_2005!$D$7:$D$883,"4240*"))/1000+(SUMIFS(EUROSTAT_VBE_IND_2005!AC$7:AC$883,EUROSTAT_VBE_IND_2005!$B$7:$B$883,$D217,EUROSTAT_VBE_IND_2005!$C$7:$C$883,"*"&amp;RIGHT($A217,3)&amp;"*",EUROSTAT_VBE_IND_2005!$D$7:$D$883,"3106*"))/1000</f>
        <v>0.179</v>
      </c>
      <c r="AE217" s="17">
        <f>(SUMIFS(EUROSTAT_VBE_IND_2005!AD$7:AD$883,EUROSTAT_VBE_IND_2005!$B$7:$B$883,$D217,EUROSTAT_VBE_IND_2005!$C$7:$C$883,"*"&amp;RIGHT($A217,3)&amp;"*",EUROSTAT_VBE_IND_2005!$D$7:$D$883,"4100*"))/1000+(SUMIFS(EUROSTAT_VBE_IND_2005!AD$7:AD$883,EUROSTAT_VBE_IND_2005!$B$7:$B$883,$D217,EUROSTAT_VBE_IND_2005!$C$7:$C$883,"*"&amp;RIGHT($A217,3)&amp;"*",EUROSTAT_VBE_IND_2005!$D$7:$D$883,"4230*"))/1000+(SUMIFS(EUROSTAT_VBE_IND_2005!AD$7:AD$883,EUROSTAT_VBE_IND_2005!$B$7:$B$883,$D217,EUROSTAT_VBE_IND_2005!$C$7:$C$883,"*"&amp;RIGHT($A217,3)&amp;"*",EUROSTAT_VBE_IND_2005!$D$7:$D$883,"4240*"))/1000+(SUMIFS(EUROSTAT_VBE_IND_2005!AD$7:AD$883,EUROSTAT_VBE_IND_2005!$B$7:$B$883,$D217,EUROSTAT_VBE_IND_2005!$C$7:$C$883,"*"&amp;RIGHT($A217,3)&amp;"*",EUROSTAT_VBE_IND_2005!$D$7:$D$883,"3106*"))/1000</f>
        <v>0.993</v>
      </c>
      <c r="AF217" s="17">
        <f>(SUMIFS(EUROSTAT_VBE_IND_2005!AE$7:AE$883,EUROSTAT_VBE_IND_2005!$B$7:$B$883,$D217,EUROSTAT_VBE_IND_2005!$C$7:$C$883,"*"&amp;RIGHT($A217,3)&amp;"*",EUROSTAT_VBE_IND_2005!$D$7:$D$883,"4100*"))/1000+(SUMIFS(EUROSTAT_VBE_IND_2005!AE$7:AE$883,EUROSTAT_VBE_IND_2005!$B$7:$B$883,$D217,EUROSTAT_VBE_IND_2005!$C$7:$C$883,"*"&amp;RIGHT($A217,3)&amp;"*",EUROSTAT_VBE_IND_2005!$D$7:$D$883,"4230*"))/1000+(SUMIFS(EUROSTAT_VBE_IND_2005!AE$7:AE$883,EUROSTAT_VBE_IND_2005!$B$7:$B$883,$D217,EUROSTAT_VBE_IND_2005!$C$7:$C$883,"*"&amp;RIGHT($A217,3)&amp;"*",EUROSTAT_VBE_IND_2005!$D$7:$D$883,"4240*"))/1000+(SUMIFS(EUROSTAT_VBE_IND_2005!AE$7:AE$883,EUROSTAT_VBE_IND_2005!$B$7:$B$883,$D217,EUROSTAT_VBE_IND_2005!$C$7:$C$883,"*"&amp;RIGHT($A217,3)&amp;"*",EUROSTAT_VBE_IND_2005!$D$7:$D$883,"3106*"))/1000</f>
        <v>0.262</v>
      </c>
      <c r="AG217" s="17">
        <f>(SUMIFS(EUROSTAT_VBE_IND_2005!AF$7:AF$883,EUROSTAT_VBE_IND_2005!$B$7:$B$883,$D217,EUROSTAT_VBE_IND_2005!$C$7:$C$883,"*"&amp;RIGHT($A217,3)&amp;"*",EUROSTAT_VBE_IND_2005!$D$7:$D$883,"4100*"))/1000+(SUMIFS(EUROSTAT_VBE_IND_2005!AF$7:AF$883,EUROSTAT_VBE_IND_2005!$B$7:$B$883,$D217,EUROSTAT_VBE_IND_2005!$C$7:$C$883,"*"&amp;RIGHT($A217,3)&amp;"*",EUROSTAT_VBE_IND_2005!$D$7:$D$883,"4230*"))/1000+(SUMIFS(EUROSTAT_VBE_IND_2005!AF$7:AF$883,EUROSTAT_VBE_IND_2005!$B$7:$B$883,$D217,EUROSTAT_VBE_IND_2005!$C$7:$C$883,"*"&amp;RIGHT($A217,3)&amp;"*",EUROSTAT_VBE_IND_2005!$D$7:$D$883,"4240*"))/1000+(SUMIFS(EUROSTAT_VBE_IND_2005!AF$7:AF$883,EUROSTAT_VBE_IND_2005!$B$7:$B$883,$D217,EUROSTAT_VBE_IND_2005!$C$7:$C$883,"*"&amp;RIGHT($A217,3)&amp;"*",EUROSTAT_VBE_IND_2005!$D$7:$D$883,"3106*"))/1000</f>
        <v>0.335</v>
      </c>
      <c r="AH217" s="17">
        <f>(SUMIFS(EUROSTAT_VBE_IND_2005!AH$7:AH$883,EUROSTAT_VBE_IND_2005!$B$7:$B$883,$D217,EUROSTAT_VBE_IND_2005!$C$7:$C$883,"*"&amp;RIGHT($A217,3)&amp;"*",EUROSTAT_VBE_IND_2005!$D$7:$D$883,"4100*"))/1000+(SUMIFS(EUROSTAT_VBE_IND_2005!AH$7:AH$883,EUROSTAT_VBE_IND_2005!$B$7:$B$883,$D217,EUROSTAT_VBE_IND_2005!$C$7:$C$883,"*"&amp;RIGHT($A217,3)&amp;"*",EUROSTAT_VBE_IND_2005!$D$7:$D$883,"4230*"))/1000+(SUMIFS(EUROSTAT_VBE_IND_2005!AH$7:AH$883,EUROSTAT_VBE_IND_2005!$B$7:$B$883,$D217,EUROSTAT_VBE_IND_2005!$C$7:$C$883,"*"&amp;RIGHT($A217,3)&amp;"*",EUROSTAT_VBE_IND_2005!$D$7:$D$883,"4240*"))/1000+(SUMIFS(EUROSTAT_VBE_IND_2005!AH$7:AH$883,EUROSTAT_VBE_IND_2005!$B$7:$B$883,$D217,EUROSTAT_VBE_IND_2005!$C$7:$C$883,"*"&amp;RIGHT($A217,3)&amp;"*",EUROSTAT_VBE_IND_2005!$D$7:$D$883,"3106*"))/1000</f>
        <v>0</v>
      </c>
      <c r="AI217" s="17">
        <f>(SUMIFS(EUROSTAT_VBE_IND_2005!AI$7:AI$883,EUROSTAT_VBE_IND_2005!$B$7:$B$883,$D217,EUROSTAT_VBE_IND_2005!$C$7:$C$883,"*"&amp;RIGHT($A217,3)&amp;"*",EUROSTAT_VBE_IND_2005!$D$7:$D$883,"4100*"))/1000+(SUMIFS(EUROSTAT_VBE_IND_2005!AI$7:AI$883,EUROSTAT_VBE_IND_2005!$B$7:$B$883,$D217,EUROSTAT_VBE_IND_2005!$C$7:$C$883,"*"&amp;RIGHT($A217,3)&amp;"*",EUROSTAT_VBE_IND_2005!$D$7:$D$883,"4230*"))/1000+(SUMIFS(EUROSTAT_VBE_IND_2005!AI$7:AI$883,EUROSTAT_VBE_IND_2005!$B$7:$B$883,$D217,EUROSTAT_VBE_IND_2005!$C$7:$C$883,"*"&amp;RIGHT($A217,3)&amp;"*",EUROSTAT_VBE_IND_2005!$D$7:$D$883,"4240*"))/1000+(SUMIFS(EUROSTAT_VBE_IND_2005!AI$7:AI$883,EUROSTAT_VBE_IND_2005!$B$7:$B$883,$D217,EUROSTAT_VBE_IND_2005!$C$7:$C$883,"*"&amp;RIGHT($A217,3)&amp;"*",EUROSTAT_VBE_IND_2005!$D$7:$D$883,"3106*"))/1000</f>
        <v>0.06</v>
      </c>
      <c r="AJ217" s="17">
        <f>(SUMIFS(EUROSTAT_VBE_IND_2005!AJ$7:AJ$883,EUROSTAT_VBE_IND_2005!$B$7:$B$883,$D217,EUROSTAT_VBE_IND_2005!$C$7:$C$883,"*"&amp;RIGHT($A217,3)&amp;"*",EUROSTAT_VBE_IND_2005!$D$7:$D$883,"4100*"))/1000+(SUMIFS(EUROSTAT_VBE_IND_2005!AJ$7:AJ$883,EUROSTAT_VBE_IND_2005!$B$7:$B$883,$D217,EUROSTAT_VBE_IND_2005!$C$7:$C$883,"*"&amp;RIGHT($A217,3)&amp;"*",EUROSTAT_VBE_IND_2005!$D$7:$D$883,"4230*"))/1000+(SUMIFS(EUROSTAT_VBE_IND_2005!AJ$7:AJ$883,EUROSTAT_VBE_IND_2005!$B$7:$B$883,$D217,EUROSTAT_VBE_IND_2005!$C$7:$C$883,"*"&amp;RIGHT($A217,3)&amp;"*",EUROSTAT_VBE_IND_2005!$D$7:$D$883,"4240*"))/1000+(SUMIFS(EUROSTAT_VBE_IND_2005!AJ$7:AJ$883,EUROSTAT_VBE_IND_2005!$B$7:$B$883,$D217,EUROSTAT_VBE_IND_2005!$C$7:$C$883,"*"&amp;RIGHT($A217,3)&amp;"*",EUROSTAT_VBE_IND_2005!$D$7:$D$883,"3106*"))/1000</f>
        <v>1.299</v>
      </c>
      <c r="AK217" s="17">
        <f>(SUMIFS(EUROSTAT_VBE_IND_2005!AK$7:AK$883,EUROSTAT_VBE_IND_2005!$B$7:$B$883,$D217,EUROSTAT_VBE_IND_2005!$C$7:$C$883,"*"&amp;RIGHT($A217,3)&amp;"*",EUROSTAT_VBE_IND_2005!$D$7:$D$883,"4100*"))/1000+(SUMIFS(EUROSTAT_VBE_IND_2005!AK$7:AK$883,EUROSTAT_VBE_IND_2005!$B$7:$B$883,$D217,EUROSTAT_VBE_IND_2005!$C$7:$C$883,"*"&amp;RIGHT($A217,3)&amp;"*",EUROSTAT_VBE_IND_2005!$D$7:$D$883,"4230*"))/1000+(SUMIFS(EUROSTAT_VBE_IND_2005!AK$7:AK$883,EUROSTAT_VBE_IND_2005!$B$7:$B$883,$D217,EUROSTAT_VBE_IND_2005!$C$7:$C$883,"*"&amp;RIGHT($A217,3)&amp;"*",EUROSTAT_VBE_IND_2005!$D$7:$D$883,"4240*"))/1000+(SUMIFS(EUROSTAT_VBE_IND_2005!AK$7:AK$883,EUROSTAT_VBE_IND_2005!$B$7:$B$883,$D217,EUROSTAT_VBE_IND_2005!$C$7:$C$883,"*"&amp;RIGHT($A217,3)&amp;"*",EUROSTAT_VBE_IND_2005!$D$7:$D$883,"3106*"))/1000</f>
        <v>0</v>
      </c>
      <c r="AL217" s="198"/>
      <c r="AM217" s="198"/>
      <c r="AN217" s="198"/>
      <c r="AO217" s="17">
        <f>(SUMIFS(EUROSTAT_VBE_IND_2005!Y$7:Y$883,EUROSTAT_VBE_IND_2005!$B$7:$B$883,$D217,EUROSTAT_VBE_IND_2005!$C$7:$C$883,"*"&amp;RIGHT($A217,3)&amp;"*",EUROSTAT_VBE_IND_2005!$D$7:$D$883,"4100*"))/1000+(SUMIFS(EUROSTAT_VBE_IND_2005!Y$7:Y$883,EUROSTAT_VBE_IND_2005!$B$7:$B$883,$D217,EUROSTAT_VBE_IND_2005!$C$7:$C$883,"*"&amp;RIGHT($A217,3)&amp;"*",EUROSTAT_VBE_IND_2005!$D$7:$D$883,"4230*"))/1000+(SUMIFS(EUROSTAT_VBE_IND_2005!Y$7:Y$883,EUROSTAT_VBE_IND_2005!$B$7:$B$883,$D217,EUROSTAT_VBE_IND_2005!$C$7:$C$883,"*"&amp;RIGHT($A217,3)&amp;"*",EUROSTAT_VBE_IND_2005!$D$7:$D$883,"4240*"))/1000+(SUMIFS(EUROSTAT_VBE_IND_2005!Y$7:Y$883,EUROSTAT_VBE_IND_2005!$B$7:$B$883,$D217,EUROSTAT_VBE_IND_2005!$C$7:$C$883,"*"&amp;RIGHT($A217,3)&amp;"*",EUROSTAT_VBE_IND_2005!$D$7:$D$883,"3106*"))/1000</f>
        <v>0</v>
      </c>
      <c r="AP217" s="17">
        <f>(SUMIFS(EUROSTAT_VBE_IND_2005!Z$7:Z$883,EUROSTAT_VBE_IND_2005!$B$7:$B$883,$D217,EUROSTAT_VBE_IND_2005!$C$7:$C$883,"*"&amp;RIGHT($A217,3)&amp;"*",EUROSTAT_VBE_IND_2005!$D$7:$D$883,"4100*"))/1000+(SUMIFS(EUROSTAT_VBE_IND_2005!Z$7:Z$883,EUROSTAT_VBE_IND_2005!$B$7:$B$883,$D217,EUROSTAT_VBE_IND_2005!$C$7:$C$883,"*"&amp;RIGHT($A217,3)&amp;"*",EUROSTAT_VBE_IND_2005!$D$7:$D$883,"4230*"))/1000+(SUMIFS(EUROSTAT_VBE_IND_2005!Z$7:Z$883,EUROSTAT_VBE_IND_2005!$B$7:$B$883,$D217,EUROSTAT_VBE_IND_2005!$C$7:$C$883,"*"&amp;RIGHT($A217,3)&amp;"*",EUROSTAT_VBE_IND_2005!$D$7:$D$883,"4240*"))/1000+(SUMIFS(EUROSTAT_VBE_IND_2005!Z$7:Z$883,EUROSTAT_VBE_IND_2005!$B$7:$B$883,$D217,EUROSTAT_VBE_IND_2005!$C$7:$C$883,"*"&amp;RIGHT($A217,3)&amp;"*",EUROSTAT_VBE_IND_2005!$D$7:$D$883,"3106*"))/1000</f>
        <v>0</v>
      </c>
      <c r="AQ217" s="17">
        <f>(SUMIFS(EUROSTAT_VBE_IND_2005!AG$7:AG$883,EUROSTAT_VBE_IND_2005!$B$7:$B$883,$D217,EUROSTAT_VBE_IND_2005!$C$7:$C$883,"*"&amp;RIGHT($A217,3)&amp;"*",EUROSTAT_VBE_IND_2005!$D$7:$D$883,"4100*"))/1000+(SUMIFS(EUROSTAT_VBE_IND_2005!AG$7:AG$883,EUROSTAT_VBE_IND_2005!$B$7:$B$883,$D217,EUROSTAT_VBE_IND_2005!$C$7:$C$883,"*"&amp;RIGHT($A217,3)&amp;"*",EUROSTAT_VBE_IND_2005!$D$7:$D$883,"4230*"))/1000+(SUMIFS(EUROSTAT_VBE_IND_2005!AG$7:AG$883,EUROSTAT_VBE_IND_2005!$B$7:$B$883,$D217,EUROSTAT_VBE_IND_2005!$C$7:$C$883,"*"&amp;RIGHT($A217,3)&amp;"*",EUROSTAT_VBE_IND_2005!$D$7:$D$883,"4240*"))/1000+(SUMIFS(EUROSTAT_VBE_IND_2005!AG$7:AG$883,EUROSTAT_VBE_IND_2005!$B$7:$B$883,$D217,EUROSTAT_VBE_IND_2005!$C$7:$C$883,"*"&amp;RIGHT($A217,3)&amp;"*",EUROSTAT_VBE_IND_2005!$D$7:$D$883,"3106*"))/1000</f>
        <v>0</v>
      </c>
    </row>
    <row r="218" spans="1:43">
      <c r="A218" t="str">
        <f>LEFT(EUROSTAT_VBE_IND_2005!$C$292,8)</f>
        <v>B_101825</v>
      </c>
      <c r="B218" s="28" t="s">
        <v>301</v>
      </c>
      <c r="C218" t="s">
        <v>293</v>
      </c>
      <c r="D218" t="s">
        <v>55</v>
      </c>
      <c r="E218" t="s">
        <v>240</v>
      </c>
      <c r="F218" t="s">
        <v>260</v>
      </c>
      <c r="G218" s="17">
        <f>(SUMIFS(EUROSTAT_VBE_IND_2005!E$7:E$883,EUROSTAT_VBE_IND_2005!$B$7:$B$883,$D218,EUROSTAT_VBE_IND_2005!$C$7:$C$883,"*"&amp;RIGHT($A218,3)&amp;"*",EUROSTAT_VBE_IND_2005!$D$7:$D$883,"421*"))/1000</f>
        <v>0</v>
      </c>
      <c r="H218" s="17">
        <f>(SUMIFS(EUROSTAT_VBE_IND_2005!F$7:F$883,EUROSTAT_VBE_IND_2005!$B$7:$B$883,$D218,EUROSTAT_VBE_IND_2005!$C$7:$C$883,"*"&amp;RIGHT($A218,3)&amp;"*",EUROSTAT_VBE_IND_2005!$D$7:$D$883,"421*"))/1000</f>
        <v>0</v>
      </c>
      <c r="I218" s="17">
        <f>(SUMIFS(EUROSTAT_VBE_IND_2005!G$7:G$883,EUROSTAT_VBE_IND_2005!$B$7:$B$883,$D218,EUROSTAT_VBE_IND_2005!$C$7:$C$883,"*"&amp;RIGHT($A218,3)&amp;"*",EUROSTAT_VBE_IND_2005!$D$7:$D$883,"421*"))/1000</f>
        <v>0</v>
      </c>
      <c r="J218" s="198"/>
      <c r="K218" s="17">
        <f>(SUMIFS(EUROSTAT_VBE_IND_2005!H$7:H$883,EUROSTAT_VBE_IND_2005!$B$7:$B$883,$D218,EUROSTAT_VBE_IND_2005!$C$7:$C$883,"*"&amp;RIGHT($A218,3)&amp;"*",EUROSTAT_VBE_IND_2005!$D$7:$D$883,"421*"))/1000</f>
        <v>0</v>
      </c>
      <c r="L218" s="17">
        <f>(SUMIFS(EUROSTAT_VBE_IND_2005!I$7:I$883,EUROSTAT_VBE_IND_2005!$B$7:$B$883,$D218,EUROSTAT_VBE_IND_2005!$C$7:$C$883,"*"&amp;RIGHT($A218,3)&amp;"*",EUROSTAT_VBE_IND_2005!$D$7:$D$883,"421*"))/1000</f>
        <v>0</v>
      </c>
      <c r="M218" s="17">
        <f>(SUMIFS(EUROSTAT_VBE_IND_2005!J$7:J$883,EUROSTAT_VBE_IND_2005!$B$7:$B$883,$D218,EUROSTAT_VBE_IND_2005!$C$7:$C$883,"*"&amp;RIGHT($A218,3)&amp;"*",EUROSTAT_VBE_IND_2005!$D$7:$D$883,"421*"))/1000</f>
        <v>0</v>
      </c>
      <c r="N218" s="17">
        <f>(SUMIFS(EUROSTAT_VBE_IND_2005!K$7:K$883,EUROSTAT_VBE_IND_2005!$B$7:$B$883,$D218,EUROSTAT_VBE_IND_2005!$C$7:$C$883,"*"&amp;RIGHT($A218,3)&amp;"*",EUROSTAT_VBE_IND_2005!$D$7:$D$883,"421*"))/1000</f>
        <v>0</v>
      </c>
      <c r="O218" s="17">
        <f>(SUMIFS(EUROSTAT_VBE_IND_2005!L$7:L$883,EUROSTAT_VBE_IND_2005!$B$7:$B$883,$D218,EUROSTAT_VBE_IND_2005!$C$7:$C$883,"*"&amp;RIGHT($A218,3)&amp;"*",EUROSTAT_VBE_IND_2005!$D$7:$D$883,"421*"))/1000</f>
        <v>0</v>
      </c>
      <c r="P218" s="17">
        <f>(SUMIFS(EUROSTAT_VBE_IND_2005!M$7:M$883,EUROSTAT_VBE_IND_2005!$B$7:$B$883,$D218,EUROSTAT_VBE_IND_2005!$C$7:$C$883,"*"&amp;RIGHT($A218,3)&amp;"*",EUROSTAT_VBE_IND_2005!$D$7:$D$883,"421*"))/1000</f>
        <v>0</v>
      </c>
      <c r="Q218" s="17">
        <f>(SUMIFS(EUROSTAT_VBE_IND_2005!N$7:N$883,EUROSTAT_VBE_IND_2005!$B$7:$B$883,$D218,EUROSTAT_VBE_IND_2005!$C$7:$C$883,"*"&amp;RIGHT($A218,3)&amp;"*",EUROSTAT_VBE_IND_2005!$D$7:$D$883,"421*"))/1000</f>
        <v>0</v>
      </c>
      <c r="R218" s="17">
        <f>(SUMIFS(EUROSTAT_VBE_IND_2005!O$7:O$883,EUROSTAT_VBE_IND_2005!$B$7:$B$883,$D218,EUROSTAT_VBE_IND_2005!$C$7:$C$883,"*"&amp;RIGHT($A218,3)&amp;"*",EUROSTAT_VBE_IND_2005!$D$7:$D$883,"421*"))/1000</f>
        <v>0</v>
      </c>
      <c r="S218" s="17">
        <f>(SUMIFS(EUROSTAT_VBE_IND_2005!P$7:P$883,EUROSTAT_VBE_IND_2005!$B$7:$B$883,$D218,EUROSTAT_VBE_IND_2005!$C$7:$C$883,"*"&amp;RIGHT($A218,3)&amp;"*",EUROSTAT_VBE_IND_2005!$D$7:$D$883,"421*"))/1000</f>
        <v>0</v>
      </c>
      <c r="T218" s="17">
        <f>(SUMIFS(EUROSTAT_VBE_IND_2005!Q$7:Q$883,EUROSTAT_VBE_IND_2005!$B$7:$B$883,$D218,EUROSTAT_VBE_IND_2005!$C$7:$C$883,"*"&amp;RIGHT($A218,3)&amp;"*",EUROSTAT_VBE_IND_2005!$D$7:$D$883,"421*"))/1000</f>
        <v>0</v>
      </c>
      <c r="U218" s="17">
        <f>(SUMIFS(EUROSTAT_VBE_IND_2005!R$7:R$883,EUROSTAT_VBE_IND_2005!$B$7:$B$883,$D218,EUROSTAT_VBE_IND_2005!$C$7:$C$883,"*"&amp;RIGHT($A218,3)&amp;"*",EUROSTAT_VBE_IND_2005!$D$7:$D$883,"421*"))/1000</f>
        <v>0</v>
      </c>
      <c r="V218" s="17">
        <f>(SUMIFS(EUROSTAT_VBE_IND_2005!S$7:S$883,EUROSTAT_VBE_IND_2005!$B$7:$B$883,$D218,EUROSTAT_VBE_IND_2005!$C$7:$C$883,"*"&amp;RIGHT($A218,3)&amp;"*",EUROSTAT_VBE_IND_2005!$D$7:$D$883,"421*"))/1000</f>
        <v>0</v>
      </c>
      <c r="W218" s="17">
        <f>(SUMIFS(EUROSTAT_VBE_IND_2005!T$7:T$883,EUROSTAT_VBE_IND_2005!$B$7:$B$883,$D218,EUROSTAT_VBE_IND_2005!$C$7:$C$883,"*"&amp;RIGHT($A218,3)&amp;"*",EUROSTAT_VBE_IND_2005!$D$7:$D$883,"421*"))/1000</f>
        <v>0</v>
      </c>
      <c r="X218" s="17">
        <f>(SUMIFS(EUROSTAT_VBE_IND_2005!U$7:U$883,EUROSTAT_VBE_IND_2005!$B$7:$B$883,$D218,EUROSTAT_VBE_IND_2005!$C$7:$C$883,"*"&amp;RIGHT($A218,3)&amp;"*",EUROSTAT_VBE_IND_2005!$D$7:$D$883,"421*"))/1000</f>
        <v>0</v>
      </c>
      <c r="Y218" s="17">
        <f>(SUMIFS(EUROSTAT_VBE_IND_2005!V$7:V$883,EUROSTAT_VBE_IND_2005!$B$7:$B$883,$D218,EUROSTAT_VBE_IND_2005!$C$7:$C$883,"*"&amp;RIGHT($A218,3)&amp;"*",EUROSTAT_VBE_IND_2005!$D$7:$D$883,"421*"))/1000</f>
        <v>0</v>
      </c>
      <c r="Z218" s="17">
        <f>(SUMIFS(EUROSTAT_VBE_IND_2005!W$7:W$883,EUROSTAT_VBE_IND_2005!$B$7:$B$883,$D218,EUROSTAT_VBE_IND_2005!$C$7:$C$883,"*"&amp;RIGHT($A218,3)&amp;"*",EUROSTAT_VBE_IND_2005!$D$7:$D$883,"421*"))/1000</f>
        <v>0</v>
      </c>
      <c r="AA218" s="17">
        <f>(SUMIFS(EUROSTAT_VBE_IND_2005!X$7:X$883,EUROSTAT_VBE_IND_2005!$B$7:$B$883,$D218,EUROSTAT_VBE_IND_2005!$C$7:$C$883,"*"&amp;RIGHT($A218,3)&amp;"*",EUROSTAT_VBE_IND_2005!$D$7:$D$883,"421*"))/1000</f>
        <v>0</v>
      </c>
      <c r="AB218" s="17">
        <f>(SUMIFS(EUROSTAT_VBE_IND_2005!AA$7:AA$883,EUROSTAT_VBE_IND_2005!$B$7:$B$883,$D218,EUROSTAT_VBE_IND_2005!$C$7:$C$883,"*"&amp;RIGHT($A218,3)&amp;"*",EUROSTAT_VBE_IND_2005!$D$7:$D$883,"421*"))/1000</f>
        <v>0</v>
      </c>
      <c r="AC218" s="17">
        <f>(SUMIFS(EUROSTAT_VBE_IND_2005!AB$7:AB$883,EUROSTAT_VBE_IND_2005!$B$7:$B$883,$D218,EUROSTAT_VBE_IND_2005!$C$7:$C$883,"*"&amp;RIGHT($A218,3)&amp;"*",EUROSTAT_VBE_IND_2005!$D$7:$D$883,"421*"))/1000</f>
        <v>0</v>
      </c>
      <c r="AD218" s="17">
        <f>(SUMIFS(EUROSTAT_VBE_IND_2005!AC$7:AC$883,EUROSTAT_VBE_IND_2005!$B$7:$B$883,$D218,EUROSTAT_VBE_IND_2005!$C$7:$C$883,"*"&amp;RIGHT($A218,3)&amp;"*",EUROSTAT_VBE_IND_2005!$D$7:$D$883,"421*"))/1000</f>
        <v>0</v>
      </c>
      <c r="AE218" s="17">
        <f>(SUMIFS(EUROSTAT_VBE_IND_2005!AD$7:AD$883,EUROSTAT_VBE_IND_2005!$B$7:$B$883,$D218,EUROSTAT_VBE_IND_2005!$C$7:$C$883,"*"&amp;RIGHT($A218,3)&amp;"*",EUROSTAT_VBE_IND_2005!$D$7:$D$883,"421*"))/1000</f>
        <v>0</v>
      </c>
      <c r="AF218" s="17">
        <f>(SUMIFS(EUROSTAT_VBE_IND_2005!AE$7:AE$883,EUROSTAT_VBE_IND_2005!$B$7:$B$883,$D218,EUROSTAT_VBE_IND_2005!$C$7:$C$883,"*"&amp;RIGHT($A218,3)&amp;"*",EUROSTAT_VBE_IND_2005!$D$7:$D$883,"421*"))/1000</f>
        <v>0</v>
      </c>
      <c r="AG218" s="17">
        <f>(SUMIFS(EUROSTAT_VBE_IND_2005!AF$7:AF$883,EUROSTAT_VBE_IND_2005!$B$7:$B$883,$D218,EUROSTAT_VBE_IND_2005!$C$7:$C$883,"*"&amp;RIGHT($A218,3)&amp;"*",EUROSTAT_VBE_IND_2005!$D$7:$D$883,"421*"))/1000</f>
        <v>0</v>
      </c>
      <c r="AH218" s="17">
        <f>(SUMIFS(EUROSTAT_VBE_IND_2005!AH$7:AH$883,EUROSTAT_VBE_IND_2005!$B$7:$B$883,$D218,EUROSTAT_VBE_IND_2005!$C$7:$C$883,"*"&amp;RIGHT($A218,3)&amp;"*",EUROSTAT_VBE_IND_2005!$D$7:$D$883,"421*"))/1000</f>
        <v>0.309</v>
      </c>
      <c r="AI218" s="17">
        <f>(SUMIFS(EUROSTAT_VBE_IND_2005!AI$7:AI$883,EUROSTAT_VBE_IND_2005!$B$7:$B$883,$D218,EUROSTAT_VBE_IND_2005!$C$7:$C$883,"*"&amp;RIGHT($A218,3)&amp;"*",EUROSTAT_VBE_IND_2005!$D$7:$D$883,"421*"))/1000</f>
        <v>0</v>
      </c>
      <c r="AJ218" s="17">
        <f>(SUMIFS(EUROSTAT_VBE_IND_2005!AJ$7:AJ$883,EUROSTAT_VBE_IND_2005!$B$7:$B$883,$D218,EUROSTAT_VBE_IND_2005!$C$7:$C$883,"*"&amp;RIGHT($A218,3)&amp;"*",EUROSTAT_VBE_IND_2005!$D$7:$D$883,"421*"))/1000</f>
        <v>0</v>
      </c>
      <c r="AK218" s="17">
        <f>(SUMIFS(EUROSTAT_VBE_IND_2005!AK$7:AK$883,EUROSTAT_VBE_IND_2005!$B$7:$B$883,$D218,EUROSTAT_VBE_IND_2005!$C$7:$C$883,"*"&amp;RIGHT($A218,3)&amp;"*",EUROSTAT_VBE_IND_2005!$D$7:$D$883,"421*"))/1000</f>
        <v>0</v>
      </c>
      <c r="AL218" s="198"/>
      <c r="AM218" s="198"/>
      <c r="AN218" s="198"/>
      <c r="AO218" s="17">
        <f>(SUMIFS(EUROSTAT_VBE_IND_2005!Y$7:Y$883,EUROSTAT_VBE_IND_2005!$B$7:$B$883,$D218,EUROSTAT_VBE_IND_2005!$C$7:$C$883,"*"&amp;RIGHT($A218,3)&amp;"*",EUROSTAT_VBE_IND_2005!$D$7:$D$883,"421*"))/1000</f>
        <v>0</v>
      </c>
      <c r="AP218" s="17">
        <f>(SUMIFS(EUROSTAT_VBE_IND_2005!Z$7:Z$883,EUROSTAT_VBE_IND_2005!$B$7:$B$883,$D218,EUROSTAT_VBE_IND_2005!$C$7:$C$883,"*"&amp;RIGHT($A218,3)&amp;"*",EUROSTAT_VBE_IND_2005!$D$7:$D$883,"421*"))/1000</f>
        <v>0</v>
      </c>
      <c r="AQ218" s="17">
        <f>(SUMIFS(EUROSTAT_VBE_IND_2005!AG$7:AG$883,EUROSTAT_VBE_IND_2005!$B$7:$B$883,$D218,EUROSTAT_VBE_IND_2005!$C$7:$C$883,"*"&amp;RIGHT($A218,3)&amp;"*",EUROSTAT_VBE_IND_2005!$D$7:$D$883,"421*"))/1000</f>
        <v>0</v>
      </c>
    </row>
    <row r="219" spans="1:43">
      <c r="A219" t="str">
        <f>LEFT(EUROSTAT_VBE_IND_2005!$C$292,8)</f>
        <v>B_101825</v>
      </c>
      <c r="B219" s="28" t="s">
        <v>301</v>
      </c>
      <c r="C219" t="s">
        <v>293</v>
      </c>
      <c r="D219" t="s">
        <v>55</v>
      </c>
      <c r="E219" t="s">
        <v>241</v>
      </c>
      <c r="F219" t="s">
        <v>261</v>
      </c>
      <c r="G219" s="17">
        <f>(SUMIFS(EUROSTAT_VBE_IND_2005!E$7:E$883,EUROSTAT_VBE_IND_2005!$B$7:$B$883,$D219,EUROSTAT_VBE_IND_2005!$C$7:$C$883,"*"&amp;RIGHT($A219,3)&amp;"*",EUROSTAT_VBE_IND_2005!$D$7:$D$883,"422*"))/1000</f>
        <v>0</v>
      </c>
      <c r="H219" s="17">
        <f>(SUMIFS(EUROSTAT_VBE_IND_2005!F$7:F$883,EUROSTAT_VBE_IND_2005!$B$7:$B$883,$D219,EUROSTAT_VBE_IND_2005!$C$7:$C$883,"*"&amp;RIGHT($A219,3)&amp;"*",EUROSTAT_VBE_IND_2005!$D$7:$D$883,"422*"))/1000</f>
        <v>0</v>
      </c>
      <c r="I219" s="17">
        <f>(SUMIFS(EUROSTAT_VBE_IND_2005!G$7:G$883,EUROSTAT_VBE_IND_2005!$B$7:$B$883,$D219,EUROSTAT_VBE_IND_2005!$C$7:$C$883,"*"&amp;RIGHT($A219,3)&amp;"*",EUROSTAT_VBE_IND_2005!$D$7:$D$883,"422*"))/1000</f>
        <v>0</v>
      </c>
      <c r="J219" s="198"/>
      <c r="K219" s="17">
        <f>(SUMIFS(EUROSTAT_VBE_IND_2005!H$7:H$883,EUROSTAT_VBE_IND_2005!$B$7:$B$883,$D219,EUROSTAT_VBE_IND_2005!$C$7:$C$883,"*"&amp;RIGHT($A219,3)&amp;"*",EUROSTAT_VBE_IND_2005!$D$7:$D$883,"422*"))/1000</f>
        <v>0</v>
      </c>
      <c r="L219" s="17">
        <f>(SUMIFS(EUROSTAT_VBE_IND_2005!I$7:I$883,EUROSTAT_VBE_IND_2005!$B$7:$B$883,$D219,EUROSTAT_VBE_IND_2005!$C$7:$C$883,"*"&amp;RIGHT($A219,3)&amp;"*",EUROSTAT_VBE_IND_2005!$D$7:$D$883,"422*"))/1000</f>
        <v>0</v>
      </c>
      <c r="M219" s="17">
        <f>(SUMIFS(EUROSTAT_VBE_IND_2005!J$7:J$883,EUROSTAT_VBE_IND_2005!$B$7:$B$883,$D219,EUROSTAT_VBE_IND_2005!$C$7:$C$883,"*"&amp;RIGHT($A219,3)&amp;"*",EUROSTAT_VBE_IND_2005!$D$7:$D$883,"422*"))/1000</f>
        <v>0</v>
      </c>
      <c r="N219" s="17">
        <f>(SUMIFS(EUROSTAT_VBE_IND_2005!K$7:K$883,EUROSTAT_VBE_IND_2005!$B$7:$B$883,$D219,EUROSTAT_VBE_IND_2005!$C$7:$C$883,"*"&amp;RIGHT($A219,3)&amp;"*",EUROSTAT_VBE_IND_2005!$D$7:$D$883,"422*"))/1000</f>
        <v>0</v>
      </c>
      <c r="O219" s="17">
        <f>(SUMIFS(EUROSTAT_VBE_IND_2005!L$7:L$883,EUROSTAT_VBE_IND_2005!$B$7:$B$883,$D219,EUROSTAT_VBE_IND_2005!$C$7:$C$883,"*"&amp;RIGHT($A219,3)&amp;"*",EUROSTAT_VBE_IND_2005!$D$7:$D$883,"422*"))/1000</f>
        <v>0</v>
      </c>
      <c r="P219" s="17">
        <f>(SUMIFS(EUROSTAT_VBE_IND_2005!M$7:M$883,EUROSTAT_VBE_IND_2005!$B$7:$B$883,$D219,EUROSTAT_VBE_IND_2005!$C$7:$C$883,"*"&amp;RIGHT($A219,3)&amp;"*",EUROSTAT_VBE_IND_2005!$D$7:$D$883,"422*"))/1000</f>
        <v>0</v>
      </c>
      <c r="Q219" s="17">
        <f>(SUMIFS(EUROSTAT_VBE_IND_2005!N$7:N$883,EUROSTAT_VBE_IND_2005!$B$7:$B$883,$D219,EUROSTAT_VBE_IND_2005!$C$7:$C$883,"*"&amp;RIGHT($A219,3)&amp;"*",EUROSTAT_VBE_IND_2005!$D$7:$D$883,"422*"))/1000</f>
        <v>0</v>
      </c>
      <c r="R219" s="17">
        <f>(SUMIFS(EUROSTAT_VBE_IND_2005!O$7:O$883,EUROSTAT_VBE_IND_2005!$B$7:$B$883,$D219,EUROSTAT_VBE_IND_2005!$C$7:$C$883,"*"&amp;RIGHT($A219,3)&amp;"*",EUROSTAT_VBE_IND_2005!$D$7:$D$883,"422*"))/1000</f>
        <v>0</v>
      </c>
      <c r="S219" s="17">
        <f>(SUMIFS(EUROSTAT_VBE_IND_2005!P$7:P$883,EUROSTAT_VBE_IND_2005!$B$7:$B$883,$D219,EUROSTAT_VBE_IND_2005!$C$7:$C$883,"*"&amp;RIGHT($A219,3)&amp;"*",EUROSTAT_VBE_IND_2005!$D$7:$D$883,"422*"))/1000</f>
        <v>0</v>
      </c>
      <c r="T219" s="17">
        <f>(SUMIFS(EUROSTAT_VBE_IND_2005!Q$7:Q$883,EUROSTAT_VBE_IND_2005!$B$7:$B$883,$D219,EUROSTAT_VBE_IND_2005!$C$7:$C$883,"*"&amp;RIGHT($A219,3)&amp;"*",EUROSTAT_VBE_IND_2005!$D$7:$D$883,"422*"))/1000</f>
        <v>0</v>
      </c>
      <c r="U219" s="17">
        <f>(SUMIFS(EUROSTAT_VBE_IND_2005!R$7:R$883,EUROSTAT_VBE_IND_2005!$B$7:$B$883,$D219,EUROSTAT_VBE_IND_2005!$C$7:$C$883,"*"&amp;RIGHT($A219,3)&amp;"*",EUROSTAT_VBE_IND_2005!$D$7:$D$883,"422*"))/1000</f>
        <v>0</v>
      </c>
      <c r="V219" s="17">
        <f>(SUMIFS(EUROSTAT_VBE_IND_2005!S$7:S$883,EUROSTAT_VBE_IND_2005!$B$7:$B$883,$D219,EUROSTAT_VBE_IND_2005!$C$7:$C$883,"*"&amp;RIGHT($A219,3)&amp;"*",EUROSTAT_VBE_IND_2005!$D$7:$D$883,"422*"))/1000</f>
        <v>0</v>
      </c>
      <c r="W219" s="17">
        <f>(SUMIFS(EUROSTAT_VBE_IND_2005!T$7:T$883,EUROSTAT_VBE_IND_2005!$B$7:$B$883,$D219,EUROSTAT_VBE_IND_2005!$C$7:$C$883,"*"&amp;RIGHT($A219,3)&amp;"*",EUROSTAT_VBE_IND_2005!$D$7:$D$883,"422*"))/1000</f>
        <v>0</v>
      </c>
      <c r="X219" s="17">
        <f>(SUMIFS(EUROSTAT_VBE_IND_2005!U$7:U$883,EUROSTAT_VBE_IND_2005!$B$7:$B$883,$D219,EUROSTAT_VBE_IND_2005!$C$7:$C$883,"*"&amp;RIGHT($A219,3)&amp;"*",EUROSTAT_VBE_IND_2005!$D$7:$D$883,"422*"))/1000</f>
        <v>0</v>
      </c>
      <c r="Y219" s="17">
        <f>(SUMIFS(EUROSTAT_VBE_IND_2005!V$7:V$883,EUROSTAT_VBE_IND_2005!$B$7:$B$883,$D219,EUROSTAT_VBE_IND_2005!$C$7:$C$883,"*"&amp;RIGHT($A219,3)&amp;"*",EUROSTAT_VBE_IND_2005!$D$7:$D$883,"422*"))/1000</f>
        <v>0</v>
      </c>
      <c r="Z219" s="17">
        <f>(SUMIFS(EUROSTAT_VBE_IND_2005!W$7:W$883,EUROSTAT_VBE_IND_2005!$B$7:$B$883,$D219,EUROSTAT_VBE_IND_2005!$C$7:$C$883,"*"&amp;RIGHT($A219,3)&amp;"*",EUROSTAT_VBE_IND_2005!$D$7:$D$883,"422*"))/1000</f>
        <v>0</v>
      </c>
      <c r="AA219" s="17">
        <f>(SUMIFS(EUROSTAT_VBE_IND_2005!X$7:X$883,EUROSTAT_VBE_IND_2005!$B$7:$B$883,$D219,EUROSTAT_VBE_IND_2005!$C$7:$C$883,"*"&amp;RIGHT($A219,3)&amp;"*",EUROSTAT_VBE_IND_2005!$D$7:$D$883,"422*"))/1000</f>
        <v>0</v>
      </c>
      <c r="AB219" s="17">
        <f>(SUMIFS(EUROSTAT_VBE_IND_2005!AA$7:AA$883,EUROSTAT_VBE_IND_2005!$B$7:$B$883,$D219,EUROSTAT_VBE_IND_2005!$C$7:$C$883,"*"&amp;RIGHT($A219,3)&amp;"*",EUROSTAT_VBE_IND_2005!$D$7:$D$883,"422*"))/1000</f>
        <v>0</v>
      </c>
      <c r="AC219" s="17">
        <f>(SUMIFS(EUROSTAT_VBE_IND_2005!AB$7:AB$883,EUROSTAT_VBE_IND_2005!$B$7:$B$883,$D219,EUROSTAT_VBE_IND_2005!$C$7:$C$883,"*"&amp;RIGHT($A219,3)&amp;"*",EUROSTAT_VBE_IND_2005!$D$7:$D$883,"422*"))/1000</f>
        <v>0</v>
      </c>
      <c r="AD219" s="17">
        <f>(SUMIFS(EUROSTAT_VBE_IND_2005!AC$7:AC$883,EUROSTAT_VBE_IND_2005!$B$7:$B$883,$D219,EUROSTAT_VBE_IND_2005!$C$7:$C$883,"*"&amp;RIGHT($A219,3)&amp;"*",EUROSTAT_VBE_IND_2005!$D$7:$D$883,"422*"))/1000</f>
        <v>0</v>
      </c>
      <c r="AE219" s="17">
        <f>(SUMIFS(EUROSTAT_VBE_IND_2005!AD$7:AD$883,EUROSTAT_VBE_IND_2005!$B$7:$B$883,$D219,EUROSTAT_VBE_IND_2005!$C$7:$C$883,"*"&amp;RIGHT($A219,3)&amp;"*",EUROSTAT_VBE_IND_2005!$D$7:$D$883,"422*"))/1000</f>
        <v>0</v>
      </c>
      <c r="AF219" s="17">
        <f>(SUMIFS(EUROSTAT_VBE_IND_2005!AE$7:AE$883,EUROSTAT_VBE_IND_2005!$B$7:$B$883,$D219,EUROSTAT_VBE_IND_2005!$C$7:$C$883,"*"&amp;RIGHT($A219,3)&amp;"*",EUROSTAT_VBE_IND_2005!$D$7:$D$883,"422*"))/1000</f>
        <v>0</v>
      </c>
      <c r="AG219" s="17">
        <f>(SUMIFS(EUROSTAT_VBE_IND_2005!AF$7:AF$883,EUROSTAT_VBE_IND_2005!$B$7:$B$883,$D219,EUROSTAT_VBE_IND_2005!$C$7:$C$883,"*"&amp;RIGHT($A219,3)&amp;"*",EUROSTAT_VBE_IND_2005!$D$7:$D$883,"422*"))/1000</f>
        <v>0</v>
      </c>
      <c r="AH219" s="17">
        <f>(SUMIFS(EUROSTAT_VBE_IND_2005!AH$7:AH$883,EUROSTAT_VBE_IND_2005!$B$7:$B$883,$D219,EUROSTAT_VBE_IND_2005!$C$7:$C$883,"*"&amp;RIGHT($A219,3)&amp;"*",EUROSTAT_VBE_IND_2005!$D$7:$D$883,"422*"))/1000</f>
        <v>0</v>
      </c>
      <c r="AI219" s="17">
        <f>(SUMIFS(EUROSTAT_VBE_IND_2005!AI$7:AI$883,EUROSTAT_VBE_IND_2005!$B$7:$B$883,$D219,EUROSTAT_VBE_IND_2005!$C$7:$C$883,"*"&amp;RIGHT($A219,3)&amp;"*",EUROSTAT_VBE_IND_2005!$D$7:$D$883,"422*"))/1000</f>
        <v>0</v>
      </c>
      <c r="AJ219" s="17">
        <f>(SUMIFS(EUROSTAT_VBE_IND_2005!AJ$7:AJ$883,EUROSTAT_VBE_IND_2005!$B$7:$B$883,$D219,EUROSTAT_VBE_IND_2005!$C$7:$C$883,"*"&amp;RIGHT($A219,3)&amp;"*",EUROSTAT_VBE_IND_2005!$D$7:$D$883,"422*"))/1000</f>
        <v>0</v>
      </c>
      <c r="AK219" s="17">
        <f>(SUMIFS(EUROSTAT_VBE_IND_2005!AK$7:AK$883,EUROSTAT_VBE_IND_2005!$B$7:$B$883,$D219,EUROSTAT_VBE_IND_2005!$C$7:$C$883,"*"&amp;RIGHT($A219,3)&amp;"*",EUROSTAT_VBE_IND_2005!$D$7:$D$883,"422*"))/1000</f>
        <v>0</v>
      </c>
      <c r="AL219" s="198"/>
      <c r="AM219" s="198"/>
      <c r="AN219" s="198"/>
      <c r="AO219" s="17">
        <f>(SUMIFS(EUROSTAT_VBE_IND_2005!Y$7:Y$883,EUROSTAT_VBE_IND_2005!$B$7:$B$883,$D219,EUROSTAT_VBE_IND_2005!$C$7:$C$883,"*"&amp;RIGHT($A219,3)&amp;"*",EUROSTAT_VBE_IND_2005!$D$7:$D$883,"422*"))/1000</f>
        <v>0</v>
      </c>
      <c r="AP219" s="17">
        <f>(SUMIFS(EUROSTAT_VBE_IND_2005!Z$7:Z$883,EUROSTAT_VBE_IND_2005!$B$7:$B$883,$D219,EUROSTAT_VBE_IND_2005!$C$7:$C$883,"*"&amp;RIGHT($A219,3)&amp;"*",EUROSTAT_VBE_IND_2005!$D$7:$D$883,"422*"))/1000</f>
        <v>0</v>
      </c>
      <c r="AQ219" s="17">
        <f>(SUMIFS(EUROSTAT_VBE_IND_2005!AG$7:AG$883,EUROSTAT_VBE_IND_2005!$B$7:$B$883,$D219,EUROSTAT_VBE_IND_2005!$C$7:$C$883,"*"&amp;RIGHT($A219,3)&amp;"*",EUROSTAT_VBE_IND_2005!$D$7:$D$883,"422*"))/1000</f>
        <v>0</v>
      </c>
    </row>
    <row r="220" spans="1:43">
      <c r="A220" t="str">
        <f>LEFT(EUROSTAT_VBE_IND_2005!$C$292,8)</f>
        <v>B_101825</v>
      </c>
      <c r="B220" s="28" t="s">
        <v>301</v>
      </c>
      <c r="C220" t="s">
        <v>293</v>
      </c>
      <c r="D220" t="s">
        <v>55</v>
      </c>
      <c r="E220" t="s">
        <v>242</v>
      </c>
      <c r="F220" t="s">
        <v>262</v>
      </c>
      <c r="G220" s="17">
        <f>(SUMIFS(EUROSTAT_VBE_IND_2005!E$7:E$883,EUROSTAT_VBE_IND_2005!$B$7:$B$883,$D220,EUROSTAT_VBE_IND_2005!$C$7:$C$883,"*"&amp;RIGHT($A220,3)&amp;"*",EUROSTAT_VBE_IND_2005!$D$7:$D$883,"5532*"))/1000</f>
        <v>0</v>
      </c>
      <c r="H220" s="17">
        <f>(SUMIFS(EUROSTAT_VBE_IND_2005!F$7:F$883,EUROSTAT_VBE_IND_2005!$B$7:$B$883,$D220,EUROSTAT_VBE_IND_2005!$C$7:$C$883,"*"&amp;RIGHT($A220,3)&amp;"*",EUROSTAT_VBE_IND_2005!$D$7:$D$883,"5532*"))/1000</f>
        <v>0</v>
      </c>
      <c r="I220" s="17">
        <f>(SUMIFS(EUROSTAT_VBE_IND_2005!G$7:G$883,EUROSTAT_VBE_IND_2005!$B$7:$B$883,$D220,EUROSTAT_VBE_IND_2005!$C$7:$C$883,"*"&amp;RIGHT($A220,3)&amp;"*",EUROSTAT_VBE_IND_2005!$D$7:$D$883,"5532*"))/1000</f>
        <v>0</v>
      </c>
      <c r="J220" s="198"/>
      <c r="K220" s="17">
        <f>(SUMIFS(EUROSTAT_VBE_IND_2005!H$7:H$883,EUROSTAT_VBE_IND_2005!$B$7:$B$883,$D220,EUROSTAT_VBE_IND_2005!$C$7:$C$883,"*"&amp;RIGHT($A220,3)&amp;"*",EUROSTAT_VBE_IND_2005!$D$7:$D$883,"5532*"))/1000</f>
        <v>0</v>
      </c>
      <c r="L220" s="17">
        <f>(SUMIFS(EUROSTAT_VBE_IND_2005!I$7:I$883,EUROSTAT_VBE_IND_2005!$B$7:$B$883,$D220,EUROSTAT_VBE_IND_2005!$C$7:$C$883,"*"&amp;RIGHT($A220,3)&amp;"*",EUROSTAT_VBE_IND_2005!$D$7:$D$883,"5532*"))/1000</f>
        <v>0</v>
      </c>
      <c r="M220" s="17">
        <f>(SUMIFS(EUROSTAT_VBE_IND_2005!J$7:J$883,EUROSTAT_VBE_IND_2005!$B$7:$B$883,$D220,EUROSTAT_VBE_IND_2005!$C$7:$C$883,"*"&amp;RIGHT($A220,3)&amp;"*",EUROSTAT_VBE_IND_2005!$D$7:$D$883,"5532*"))/1000</f>
        <v>0</v>
      </c>
      <c r="N220" s="17">
        <f>(SUMIFS(EUROSTAT_VBE_IND_2005!K$7:K$883,EUROSTAT_VBE_IND_2005!$B$7:$B$883,$D220,EUROSTAT_VBE_IND_2005!$C$7:$C$883,"*"&amp;RIGHT($A220,3)&amp;"*",EUROSTAT_VBE_IND_2005!$D$7:$D$883,"5532*"))/1000</f>
        <v>0</v>
      </c>
      <c r="O220" s="17">
        <f>(SUMIFS(EUROSTAT_VBE_IND_2005!L$7:L$883,EUROSTAT_VBE_IND_2005!$B$7:$B$883,$D220,EUROSTAT_VBE_IND_2005!$C$7:$C$883,"*"&amp;RIGHT($A220,3)&amp;"*",EUROSTAT_VBE_IND_2005!$D$7:$D$883,"5532*"))/1000</f>
        <v>0</v>
      </c>
      <c r="P220" s="17">
        <f>(SUMIFS(EUROSTAT_VBE_IND_2005!M$7:M$883,EUROSTAT_VBE_IND_2005!$B$7:$B$883,$D220,EUROSTAT_VBE_IND_2005!$C$7:$C$883,"*"&amp;RIGHT($A220,3)&amp;"*",EUROSTAT_VBE_IND_2005!$D$7:$D$883,"5532*"))/1000</f>
        <v>0</v>
      </c>
      <c r="Q220" s="17">
        <f>(SUMIFS(EUROSTAT_VBE_IND_2005!N$7:N$883,EUROSTAT_VBE_IND_2005!$B$7:$B$883,$D220,EUROSTAT_VBE_IND_2005!$C$7:$C$883,"*"&amp;RIGHT($A220,3)&amp;"*",EUROSTAT_VBE_IND_2005!$D$7:$D$883,"5532*"))/1000</f>
        <v>0</v>
      </c>
      <c r="R220" s="17">
        <f>(SUMIFS(EUROSTAT_VBE_IND_2005!O$7:O$883,EUROSTAT_VBE_IND_2005!$B$7:$B$883,$D220,EUROSTAT_VBE_IND_2005!$C$7:$C$883,"*"&amp;RIGHT($A220,3)&amp;"*",EUROSTAT_VBE_IND_2005!$D$7:$D$883,"5532*"))/1000</f>
        <v>0</v>
      </c>
      <c r="S220" s="17">
        <f>(SUMIFS(EUROSTAT_VBE_IND_2005!P$7:P$883,EUROSTAT_VBE_IND_2005!$B$7:$B$883,$D220,EUROSTAT_VBE_IND_2005!$C$7:$C$883,"*"&amp;RIGHT($A220,3)&amp;"*",EUROSTAT_VBE_IND_2005!$D$7:$D$883,"5532*"))/1000</f>
        <v>0</v>
      </c>
      <c r="T220" s="17">
        <f>(SUMIFS(EUROSTAT_VBE_IND_2005!Q$7:Q$883,EUROSTAT_VBE_IND_2005!$B$7:$B$883,$D220,EUROSTAT_VBE_IND_2005!$C$7:$C$883,"*"&amp;RIGHT($A220,3)&amp;"*",EUROSTAT_VBE_IND_2005!$D$7:$D$883,"5532*"))/1000</f>
        <v>0</v>
      </c>
      <c r="U220" s="17">
        <f>(SUMIFS(EUROSTAT_VBE_IND_2005!R$7:R$883,EUROSTAT_VBE_IND_2005!$B$7:$B$883,$D220,EUROSTAT_VBE_IND_2005!$C$7:$C$883,"*"&amp;RIGHT($A220,3)&amp;"*",EUROSTAT_VBE_IND_2005!$D$7:$D$883,"5532*"))/1000</f>
        <v>0</v>
      </c>
      <c r="V220" s="17">
        <f>(SUMIFS(EUROSTAT_VBE_IND_2005!S$7:S$883,EUROSTAT_VBE_IND_2005!$B$7:$B$883,$D220,EUROSTAT_VBE_IND_2005!$C$7:$C$883,"*"&amp;RIGHT($A220,3)&amp;"*",EUROSTAT_VBE_IND_2005!$D$7:$D$883,"5532*"))/1000</f>
        <v>0</v>
      </c>
      <c r="W220" s="17">
        <f>(SUMIFS(EUROSTAT_VBE_IND_2005!T$7:T$883,EUROSTAT_VBE_IND_2005!$B$7:$B$883,$D220,EUROSTAT_VBE_IND_2005!$C$7:$C$883,"*"&amp;RIGHT($A220,3)&amp;"*",EUROSTAT_VBE_IND_2005!$D$7:$D$883,"5532*"))/1000</f>
        <v>0</v>
      </c>
      <c r="X220" s="17">
        <f>(SUMIFS(EUROSTAT_VBE_IND_2005!U$7:U$883,EUROSTAT_VBE_IND_2005!$B$7:$B$883,$D220,EUROSTAT_VBE_IND_2005!$C$7:$C$883,"*"&amp;RIGHT($A220,3)&amp;"*",EUROSTAT_VBE_IND_2005!$D$7:$D$883,"5532*"))/1000</f>
        <v>0</v>
      </c>
      <c r="Y220" s="17">
        <f>(SUMIFS(EUROSTAT_VBE_IND_2005!V$7:V$883,EUROSTAT_VBE_IND_2005!$B$7:$B$883,$D220,EUROSTAT_VBE_IND_2005!$C$7:$C$883,"*"&amp;RIGHT($A220,3)&amp;"*",EUROSTAT_VBE_IND_2005!$D$7:$D$883,"5532*"))/1000</f>
        <v>0</v>
      </c>
      <c r="Z220" s="17">
        <f>(SUMIFS(EUROSTAT_VBE_IND_2005!W$7:W$883,EUROSTAT_VBE_IND_2005!$B$7:$B$883,$D220,EUROSTAT_VBE_IND_2005!$C$7:$C$883,"*"&amp;RIGHT($A220,3)&amp;"*",EUROSTAT_VBE_IND_2005!$D$7:$D$883,"5532*"))/1000</f>
        <v>0</v>
      </c>
      <c r="AA220" s="17">
        <f>(SUMIFS(EUROSTAT_VBE_IND_2005!X$7:X$883,EUROSTAT_VBE_IND_2005!$B$7:$B$883,$D220,EUROSTAT_VBE_IND_2005!$C$7:$C$883,"*"&amp;RIGHT($A220,3)&amp;"*",EUROSTAT_VBE_IND_2005!$D$7:$D$883,"5532*"))/1000</f>
        <v>0</v>
      </c>
      <c r="AB220" s="17">
        <f>(SUMIFS(EUROSTAT_VBE_IND_2005!AA$7:AA$883,EUROSTAT_VBE_IND_2005!$B$7:$B$883,$D220,EUROSTAT_VBE_IND_2005!$C$7:$C$883,"*"&amp;RIGHT($A220,3)&amp;"*",EUROSTAT_VBE_IND_2005!$D$7:$D$883,"5532*"))/1000</f>
        <v>0</v>
      </c>
      <c r="AC220" s="17">
        <f>(SUMIFS(EUROSTAT_VBE_IND_2005!AB$7:AB$883,EUROSTAT_VBE_IND_2005!$B$7:$B$883,$D220,EUROSTAT_VBE_IND_2005!$C$7:$C$883,"*"&amp;RIGHT($A220,3)&amp;"*",EUROSTAT_VBE_IND_2005!$D$7:$D$883,"5532*"))/1000</f>
        <v>0</v>
      </c>
      <c r="AD220" s="17">
        <f>(SUMIFS(EUROSTAT_VBE_IND_2005!AC$7:AC$883,EUROSTAT_VBE_IND_2005!$B$7:$B$883,$D220,EUROSTAT_VBE_IND_2005!$C$7:$C$883,"*"&amp;RIGHT($A220,3)&amp;"*",EUROSTAT_VBE_IND_2005!$D$7:$D$883,"5532*"))/1000</f>
        <v>0</v>
      </c>
      <c r="AE220" s="17">
        <f>(SUMIFS(EUROSTAT_VBE_IND_2005!AD$7:AD$883,EUROSTAT_VBE_IND_2005!$B$7:$B$883,$D220,EUROSTAT_VBE_IND_2005!$C$7:$C$883,"*"&amp;RIGHT($A220,3)&amp;"*",EUROSTAT_VBE_IND_2005!$D$7:$D$883,"5532*"))/1000</f>
        <v>0</v>
      </c>
      <c r="AF220" s="17">
        <f>(SUMIFS(EUROSTAT_VBE_IND_2005!AE$7:AE$883,EUROSTAT_VBE_IND_2005!$B$7:$B$883,$D220,EUROSTAT_VBE_IND_2005!$C$7:$C$883,"*"&amp;RIGHT($A220,3)&amp;"*",EUROSTAT_VBE_IND_2005!$D$7:$D$883,"5532*"))/1000</f>
        <v>0</v>
      </c>
      <c r="AG220" s="17">
        <f>(SUMIFS(EUROSTAT_VBE_IND_2005!AF$7:AF$883,EUROSTAT_VBE_IND_2005!$B$7:$B$883,$D220,EUROSTAT_VBE_IND_2005!$C$7:$C$883,"*"&amp;RIGHT($A220,3)&amp;"*",EUROSTAT_VBE_IND_2005!$D$7:$D$883,"5532*"))/1000</f>
        <v>0</v>
      </c>
      <c r="AH220" s="17">
        <f>(SUMIFS(EUROSTAT_VBE_IND_2005!AH$7:AH$883,EUROSTAT_VBE_IND_2005!$B$7:$B$883,$D220,EUROSTAT_VBE_IND_2005!$C$7:$C$883,"*"&amp;RIGHT($A220,3)&amp;"*",EUROSTAT_VBE_IND_2005!$D$7:$D$883,"5532*"))/1000</f>
        <v>0</v>
      </c>
      <c r="AI220" s="17">
        <f>(SUMIFS(EUROSTAT_VBE_IND_2005!AI$7:AI$883,EUROSTAT_VBE_IND_2005!$B$7:$B$883,$D220,EUROSTAT_VBE_IND_2005!$C$7:$C$883,"*"&amp;RIGHT($A220,3)&amp;"*",EUROSTAT_VBE_IND_2005!$D$7:$D$883,"5532*"))/1000</f>
        <v>0</v>
      </c>
      <c r="AJ220" s="17">
        <f>(SUMIFS(EUROSTAT_VBE_IND_2005!AJ$7:AJ$883,EUROSTAT_VBE_IND_2005!$B$7:$B$883,$D220,EUROSTAT_VBE_IND_2005!$C$7:$C$883,"*"&amp;RIGHT($A220,3)&amp;"*",EUROSTAT_VBE_IND_2005!$D$7:$D$883,"5532*"))/1000</f>
        <v>0</v>
      </c>
      <c r="AK220" s="17">
        <f>(SUMIFS(EUROSTAT_VBE_IND_2005!AK$7:AK$883,EUROSTAT_VBE_IND_2005!$B$7:$B$883,$D220,EUROSTAT_VBE_IND_2005!$C$7:$C$883,"*"&amp;RIGHT($A220,3)&amp;"*",EUROSTAT_VBE_IND_2005!$D$7:$D$883,"5532*"))/1000</f>
        <v>0</v>
      </c>
      <c r="AL220" s="198"/>
      <c r="AM220" s="198"/>
      <c r="AN220" s="198"/>
      <c r="AO220" s="17">
        <f>(SUMIFS(EUROSTAT_VBE_IND_2005!Y$7:Y$883,EUROSTAT_VBE_IND_2005!$B$7:$B$883,$D220,EUROSTAT_VBE_IND_2005!$C$7:$C$883,"*"&amp;RIGHT($A220,3)&amp;"*",EUROSTAT_VBE_IND_2005!$D$7:$D$883,"5532*"))/1000</f>
        <v>0</v>
      </c>
      <c r="AP220" s="17">
        <f>(SUMIFS(EUROSTAT_VBE_IND_2005!Z$7:Z$883,EUROSTAT_VBE_IND_2005!$B$7:$B$883,$D220,EUROSTAT_VBE_IND_2005!$C$7:$C$883,"*"&amp;RIGHT($A220,3)&amp;"*",EUROSTAT_VBE_IND_2005!$D$7:$D$883,"5532*"))/1000</f>
        <v>0</v>
      </c>
      <c r="AQ220" s="17">
        <f>(SUMIFS(EUROSTAT_VBE_IND_2005!AG$7:AG$883,EUROSTAT_VBE_IND_2005!$B$7:$B$883,$D220,EUROSTAT_VBE_IND_2005!$C$7:$C$883,"*"&amp;RIGHT($A220,3)&amp;"*",EUROSTAT_VBE_IND_2005!$D$7:$D$883,"5532*"))/1000</f>
        <v>0</v>
      </c>
    </row>
    <row r="221" spans="1:43">
      <c r="A221" t="str">
        <f>LEFT(EUROSTAT_VBE_IND_2005!$C$292,8)</f>
        <v>B_101825</v>
      </c>
      <c r="B221" s="28" t="s">
        <v>301</v>
      </c>
      <c r="C221" t="s">
        <v>293</v>
      </c>
      <c r="D221" t="s">
        <v>55</v>
      </c>
      <c r="E221" t="s">
        <v>243</v>
      </c>
      <c r="F221" t="s">
        <v>263</v>
      </c>
      <c r="G221" s="17">
        <f>(SUMIFS(EUROSTAT_VBE_IND_2005!E$7:E$883,EUROSTAT_VBE_IND_2005!$B$7:$B$883,$D221,EUROSTAT_VBE_IND_2005!$C$7:$C$883,"*"&amp;RIGHT($A221,3)&amp;"*",EUROSTAT_VBE_IND_2005!$D$7:$D$883,"5550*"))/1000</f>
        <v>0</v>
      </c>
      <c r="H221" s="17">
        <f>(SUMIFS(EUROSTAT_VBE_IND_2005!F$7:F$883,EUROSTAT_VBE_IND_2005!$B$7:$B$883,$D221,EUROSTAT_VBE_IND_2005!$C$7:$C$883,"*"&amp;RIGHT($A221,3)&amp;"*",EUROSTAT_VBE_IND_2005!$D$7:$D$883,"5550*"))/1000</f>
        <v>0</v>
      </c>
      <c r="I221" s="17">
        <f>(SUMIFS(EUROSTAT_VBE_IND_2005!G$7:G$883,EUROSTAT_VBE_IND_2005!$B$7:$B$883,$D221,EUROSTAT_VBE_IND_2005!$C$7:$C$883,"*"&amp;RIGHT($A221,3)&amp;"*",EUROSTAT_VBE_IND_2005!$D$7:$D$883,"5550*"))/1000</f>
        <v>0</v>
      </c>
      <c r="J221" s="198"/>
      <c r="K221" s="17">
        <f>(SUMIFS(EUROSTAT_VBE_IND_2005!H$7:H$883,EUROSTAT_VBE_IND_2005!$B$7:$B$883,$D221,EUROSTAT_VBE_IND_2005!$C$7:$C$883,"*"&amp;RIGHT($A221,3)&amp;"*",EUROSTAT_VBE_IND_2005!$D$7:$D$883,"5550*"))/1000</f>
        <v>0</v>
      </c>
      <c r="L221" s="17">
        <f>(SUMIFS(EUROSTAT_VBE_IND_2005!I$7:I$883,EUROSTAT_VBE_IND_2005!$B$7:$B$883,$D221,EUROSTAT_VBE_IND_2005!$C$7:$C$883,"*"&amp;RIGHT($A221,3)&amp;"*",EUROSTAT_VBE_IND_2005!$D$7:$D$883,"5550*"))/1000</f>
        <v>0</v>
      </c>
      <c r="M221" s="17">
        <f>(SUMIFS(EUROSTAT_VBE_IND_2005!J$7:J$883,EUROSTAT_VBE_IND_2005!$B$7:$B$883,$D221,EUROSTAT_VBE_IND_2005!$C$7:$C$883,"*"&amp;RIGHT($A221,3)&amp;"*",EUROSTAT_VBE_IND_2005!$D$7:$D$883,"5550*"))/1000</f>
        <v>0</v>
      </c>
      <c r="N221" s="17">
        <f>(SUMIFS(EUROSTAT_VBE_IND_2005!K$7:K$883,EUROSTAT_VBE_IND_2005!$B$7:$B$883,$D221,EUROSTAT_VBE_IND_2005!$C$7:$C$883,"*"&amp;RIGHT($A221,3)&amp;"*",EUROSTAT_VBE_IND_2005!$D$7:$D$883,"5550*"))/1000</f>
        <v>0</v>
      </c>
      <c r="O221" s="17">
        <f>(SUMIFS(EUROSTAT_VBE_IND_2005!L$7:L$883,EUROSTAT_VBE_IND_2005!$B$7:$B$883,$D221,EUROSTAT_VBE_IND_2005!$C$7:$C$883,"*"&amp;RIGHT($A221,3)&amp;"*",EUROSTAT_VBE_IND_2005!$D$7:$D$883,"5550*"))/1000</f>
        <v>0</v>
      </c>
      <c r="P221" s="17">
        <f>(SUMIFS(EUROSTAT_VBE_IND_2005!M$7:M$883,EUROSTAT_VBE_IND_2005!$B$7:$B$883,$D221,EUROSTAT_VBE_IND_2005!$C$7:$C$883,"*"&amp;RIGHT($A221,3)&amp;"*",EUROSTAT_VBE_IND_2005!$D$7:$D$883,"5550*"))/1000</f>
        <v>0</v>
      </c>
      <c r="Q221" s="17">
        <f>(SUMIFS(EUROSTAT_VBE_IND_2005!N$7:N$883,EUROSTAT_VBE_IND_2005!$B$7:$B$883,$D221,EUROSTAT_VBE_IND_2005!$C$7:$C$883,"*"&amp;RIGHT($A221,3)&amp;"*",EUROSTAT_VBE_IND_2005!$D$7:$D$883,"5550*"))/1000</f>
        <v>0</v>
      </c>
      <c r="R221" s="17">
        <f>(SUMIFS(EUROSTAT_VBE_IND_2005!O$7:O$883,EUROSTAT_VBE_IND_2005!$B$7:$B$883,$D221,EUROSTAT_VBE_IND_2005!$C$7:$C$883,"*"&amp;RIGHT($A221,3)&amp;"*",EUROSTAT_VBE_IND_2005!$D$7:$D$883,"5550*"))/1000</f>
        <v>0</v>
      </c>
      <c r="S221" s="17">
        <f>(SUMIFS(EUROSTAT_VBE_IND_2005!P$7:P$883,EUROSTAT_VBE_IND_2005!$B$7:$B$883,$D221,EUROSTAT_VBE_IND_2005!$C$7:$C$883,"*"&amp;RIGHT($A221,3)&amp;"*",EUROSTAT_VBE_IND_2005!$D$7:$D$883,"5550*"))/1000</f>
        <v>0</v>
      </c>
      <c r="T221" s="17">
        <f>(SUMIFS(EUROSTAT_VBE_IND_2005!Q$7:Q$883,EUROSTAT_VBE_IND_2005!$B$7:$B$883,$D221,EUROSTAT_VBE_IND_2005!$C$7:$C$883,"*"&amp;RIGHT($A221,3)&amp;"*",EUROSTAT_VBE_IND_2005!$D$7:$D$883,"5550*"))/1000</f>
        <v>0</v>
      </c>
      <c r="U221" s="17">
        <f>(SUMIFS(EUROSTAT_VBE_IND_2005!R$7:R$883,EUROSTAT_VBE_IND_2005!$B$7:$B$883,$D221,EUROSTAT_VBE_IND_2005!$C$7:$C$883,"*"&amp;RIGHT($A221,3)&amp;"*",EUROSTAT_VBE_IND_2005!$D$7:$D$883,"5550*"))/1000</f>
        <v>0</v>
      </c>
      <c r="V221" s="17">
        <f>(SUMIFS(EUROSTAT_VBE_IND_2005!S$7:S$883,EUROSTAT_VBE_IND_2005!$B$7:$B$883,$D221,EUROSTAT_VBE_IND_2005!$C$7:$C$883,"*"&amp;RIGHT($A221,3)&amp;"*",EUROSTAT_VBE_IND_2005!$D$7:$D$883,"5550*"))/1000</f>
        <v>0</v>
      </c>
      <c r="W221" s="17">
        <f>(SUMIFS(EUROSTAT_VBE_IND_2005!T$7:T$883,EUROSTAT_VBE_IND_2005!$B$7:$B$883,$D221,EUROSTAT_VBE_IND_2005!$C$7:$C$883,"*"&amp;RIGHT($A221,3)&amp;"*",EUROSTAT_VBE_IND_2005!$D$7:$D$883,"5550*"))/1000</f>
        <v>1.3</v>
      </c>
      <c r="X221" s="17">
        <f>(SUMIFS(EUROSTAT_VBE_IND_2005!U$7:U$883,EUROSTAT_VBE_IND_2005!$B$7:$B$883,$D221,EUROSTAT_VBE_IND_2005!$C$7:$C$883,"*"&amp;RIGHT($A221,3)&amp;"*",EUROSTAT_VBE_IND_2005!$D$7:$D$883,"5550*"))/1000</f>
        <v>0</v>
      </c>
      <c r="Y221" s="17">
        <f>(SUMIFS(EUROSTAT_VBE_IND_2005!V$7:V$883,EUROSTAT_VBE_IND_2005!$B$7:$B$883,$D221,EUROSTAT_VBE_IND_2005!$C$7:$C$883,"*"&amp;RIGHT($A221,3)&amp;"*",EUROSTAT_VBE_IND_2005!$D$7:$D$883,"5550*"))/1000</f>
        <v>0</v>
      </c>
      <c r="Z221" s="17">
        <f>(SUMIFS(EUROSTAT_VBE_IND_2005!W$7:W$883,EUROSTAT_VBE_IND_2005!$B$7:$B$883,$D221,EUROSTAT_VBE_IND_2005!$C$7:$C$883,"*"&amp;RIGHT($A221,3)&amp;"*",EUROSTAT_VBE_IND_2005!$D$7:$D$883,"5550*"))/1000</f>
        <v>0</v>
      </c>
      <c r="AA221" s="17">
        <f>(SUMIFS(EUROSTAT_VBE_IND_2005!X$7:X$883,EUROSTAT_VBE_IND_2005!$B$7:$B$883,$D221,EUROSTAT_VBE_IND_2005!$C$7:$C$883,"*"&amp;RIGHT($A221,3)&amp;"*",EUROSTAT_VBE_IND_2005!$D$7:$D$883,"5550*"))/1000</f>
        <v>0</v>
      </c>
      <c r="AB221" s="17">
        <f>(SUMIFS(EUROSTAT_VBE_IND_2005!AA$7:AA$883,EUROSTAT_VBE_IND_2005!$B$7:$B$883,$D221,EUROSTAT_VBE_IND_2005!$C$7:$C$883,"*"&amp;RIGHT($A221,3)&amp;"*",EUROSTAT_VBE_IND_2005!$D$7:$D$883,"5550*"))/1000</f>
        <v>0</v>
      </c>
      <c r="AC221" s="17">
        <f>(SUMIFS(EUROSTAT_VBE_IND_2005!AB$7:AB$883,EUROSTAT_VBE_IND_2005!$B$7:$B$883,$D221,EUROSTAT_VBE_IND_2005!$C$7:$C$883,"*"&amp;RIGHT($A221,3)&amp;"*",EUROSTAT_VBE_IND_2005!$D$7:$D$883,"5550*"))/1000</f>
        <v>0</v>
      </c>
      <c r="AD221" s="17">
        <f>(SUMIFS(EUROSTAT_VBE_IND_2005!AC$7:AC$883,EUROSTAT_VBE_IND_2005!$B$7:$B$883,$D221,EUROSTAT_VBE_IND_2005!$C$7:$C$883,"*"&amp;RIGHT($A221,3)&amp;"*",EUROSTAT_VBE_IND_2005!$D$7:$D$883,"5550*"))/1000</f>
        <v>0</v>
      </c>
      <c r="AE221" s="17">
        <f>(SUMIFS(EUROSTAT_VBE_IND_2005!AD$7:AD$883,EUROSTAT_VBE_IND_2005!$B$7:$B$883,$D221,EUROSTAT_VBE_IND_2005!$C$7:$C$883,"*"&amp;RIGHT($A221,3)&amp;"*",EUROSTAT_VBE_IND_2005!$D$7:$D$883,"5550*"))/1000</f>
        <v>0</v>
      </c>
      <c r="AF221" s="17">
        <f>(SUMIFS(EUROSTAT_VBE_IND_2005!AE$7:AE$883,EUROSTAT_VBE_IND_2005!$B$7:$B$883,$D221,EUROSTAT_VBE_IND_2005!$C$7:$C$883,"*"&amp;RIGHT($A221,3)&amp;"*",EUROSTAT_VBE_IND_2005!$D$7:$D$883,"5550*"))/1000</f>
        <v>0</v>
      </c>
      <c r="AG221" s="17">
        <f>(SUMIFS(EUROSTAT_VBE_IND_2005!AF$7:AF$883,EUROSTAT_VBE_IND_2005!$B$7:$B$883,$D221,EUROSTAT_VBE_IND_2005!$C$7:$C$883,"*"&amp;RIGHT($A221,3)&amp;"*",EUROSTAT_VBE_IND_2005!$D$7:$D$883,"5550*"))/1000</f>
        <v>0</v>
      </c>
      <c r="AH221" s="17">
        <f>(SUMIFS(EUROSTAT_VBE_IND_2005!AH$7:AH$883,EUROSTAT_VBE_IND_2005!$B$7:$B$883,$D221,EUROSTAT_VBE_IND_2005!$C$7:$C$883,"*"&amp;RIGHT($A221,3)&amp;"*",EUROSTAT_VBE_IND_2005!$D$7:$D$883,"5550*"))/1000</f>
        <v>0</v>
      </c>
      <c r="AI221" s="17">
        <f>(SUMIFS(EUROSTAT_VBE_IND_2005!AI$7:AI$883,EUROSTAT_VBE_IND_2005!$B$7:$B$883,$D221,EUROSTAT_VBE_IND_2005!$C$7:$C$883,"*"&amp;RIGHT($A221,3)&amp;"*",EUROSTAT_VBE_IND_2005!$D$7:$D$883,"5550*"))/1000</f>
        <v>0</v>
      </c>
      <c r="AJ221" s="17">
        <f>(SUMIFS(EUROSTAT_VBE_IND_2005!AJ$7:AJ$883,EUROSTAT_VBE_IND_2005!$B$7:$B$883,$D221,EUROSTAT_VBE_IND_2005!$C$7:$C$883,"*"&amp;RIGHT($A221,3)&amp;"*",EUROSTAT_VBE_IND_2005!$D$7:$D$883,"5550*"))/1000</f>
        <v>0</v>
      </c>
      <c r="AK221" s="17">
        <f>(SUMIFS(EUROSTAT_VBE_IND_2005!AK$7:AK$883,EUROSTAT_VBE_IND_2005!$B$7:$B$883,$D221,EUROSTAT_VBE_IND_2005!$C$7:$C$883,"*"&amp;RIGHT($A221,3)&amp;"*",EUROSTAT_VBE_IND_2005!$D$7:$D$883,"5550*"))/1000</f>
        <v>0</v>
      </c>
      <c r="AL221" s="198"/>
      <c r="AM221" s="198"/>
      <c r="AN221" s="198"/>
      <c r="AO221" s="17">
        <f>(SUMIFS(EUROSTAT_VBE_IND_2005!Y$7:Y$883,EUROSTAT_VBE_IND_2005!$B$7:$B$883,$D221,EUROSTAT_VBE_IND_2005!$C$7:$C$883,"*"&amp;RIGHT($A221,3)&amp;"*",EUROSTAT_VBE_IND_2005!$D$7:$D$883,"5550*"))/1000</f>
        <v>0</v>
      </c>
      <c r="AP221" s="17">
        <f>(SUMIFS(EUROSTAT_VBE_IND_2005!Z$7:Z$883,EUROSTAT_VBE_IND_2005!$B$7:$B$883,$D221,EUROSTAT_VBE_IND_2005!$C$7:$C$883,"*"&amp;RIGHT($A221,3)&amp;"*",EUROSTAT_VBE_IND_2005!$D$7:$D$883,"5550*"))/1000</f>
        <v>0</v>
      </c>
      <c r="AQ221" s="17">
        <f>(SUMIFS(EUROSTAT_VBE_IND_2005!AG$7:AG$883,EUROSTAT_VBE_IND_2005!$B$7:$B$883,$D221,EUROSTAT_VBE_IND_2005!$C$7:$C$883,"*"&amp;RIGHT($A221,3)&amp;"*",EUROSTAT_VBE_IND_2005!$D$7:$D$883,"5550*"))/1000</f>
        <v>0</v>
      </c>
    </row>
    <row r="222" spans="1:43">
      <c r="A222" t="str">
        <f>LEFT(EUROSTAT_VBE_IND_2005!$C$292,8)</f>
        <v>B_101825</v>
      </c>
      <c r="B222" s="28" t="s">
        <v>301</v>
      </c>
      <c r="C222" t="s">
        <v>293</v>
      </c>
      <c r="D222" t="s">
        <v>55</v>
      </c>
      <c r="E222" t="s">
        <v>244</v>
      </c>
      <c r="F222" t="s">
        <v>264</v>
      </c>
      <c r="G222" s="17">
        <f>(SUMIFS(EUROSTAT_VBE_IND_2005!E$7:E$883,EUROSTAT_VBE_IND_2005!$B$7:$B$883,$D222,EUROSTAT_VBE_IND_2005!$C$7:$C$883,"*"&amp;RIGHT($A222,3)&amp;"*",EUROSTAT_VBE_IND_2005!$D$7:$D$883,"554*"))/1000-(SUMIFS(EUROSTAT_VBE_IND_2005!E$7:E$883,EUROSTAT_VBE_IND_2005!$B$7:$B$883,$D222,EUROSTAT_VBE_IND_2005!$C$7:$C$883,"*"&amp;RIGHT($A222,3)&amp;"*",EUROSTAT_VBE_IND_2005!$D$7:$D$883,"5543*"))/1000-(SUMIFS(EUROSTAT_VBE_IND_2005!E$7:E$883,EUROSTAT_VBE_IND_2005!$B$7:$B$883,$D222,EUROSTAT_VBE_IND_2005!$C$7:$C$883,"*"&amp;RIGHT($A222,3)&amp;"*",EUROSTAT_VBE_IND_2005!$D$7:$D$883,"5544*"))/1000</f>
        <v>0.005</v>
      </c>
      <c r="H222" s="17">
        <f>(SUMIFS(EUROSTAT_VBE_IND_2005!F$7:F$883,EUROSTAT_VBE_IND_2005!$B$7:$B$883,$D222,EUROSTAT_VBE_IND_2005!$C$7:$C$883,"*"&amp;RIGHT($A222,3)&amp;"*",EUROSTAT_VBE_IND_2005!$D$7:$D$883,"554*"))/1000-(SUMIFS(EUROSTAT_VBE_IND_2005!F$7:F$883,EUROSTAT_VBE_IND_2005!$B$7:$B$883,$D222,EUROSTAT_VBE_IND_2005!$C$7:$C$883,"*"&amp;RIGHT($A222,3)&amp;"*",EUROSTAT_VBE_IND_2005!$D$7:$D$883,"5543*"))/1000-(SUMIFS(EUROSTAT_VBE_IND_2005!F$7:F$883,EUROSTAT_VBE_IND_2005!$B$7:$B$883,$D222,EUROSTAT_VBE_IND_2005!$C$7:$C$883,"*"&amp;RIGHT($A222,3)&amp;"*",EUROSTAT_VBE_IND_2005!$D$7:$D$883,"5544*"))/1000</f>
        <v>0</v>
      </c>
      <c r="I222" s="17">
        <f>(SUMIFS(EUROSTAT_VBE_IND_2005!G$7:G$883,EUROSTAT_VBE_IND_2005!$B$7:$B$883,$D222,EUROSTAT_VBE_IND_2005!$C$7:$C$883,"*"&amp;RIGHT($A222,3)&amp;"*",EUROSTAT_VBE_IND_2005!$D$7:$D$883,"554*"))/1000-(SUMIFS(EUROSTAT_VBE_IND_2005!G$7:G$883,EUROSTAT_VBE_IND_2005!$B$7:$B$883,$D222,EUROSTAT_VBE_IND_2005!$C$7:$C$883,"*"&amp;RIGHT($A222,3)&amp;"*",EUROSTAT_VBE_IND_2005!$D$7:$D$883,"5543*"))/1000-(SUMIFS(EUROSTAT_VBE_IND_2005!G$7:G$883,EUROSTAT_VBE_IND_2005!$B$7:$B$883,$D222,EUROSTAT_VBE_IND_2005!$C$7:$C$883,"*"&amp;RIGHT($A222,3)&amp;"*",EUROSTAT_VBE_IND_2005!$D$7:$D$883,"5544*"))/1000</f>
        <v>0.002</v>
      </c>
      <c r="J222" s="198"/>
      <c r="K222" s="17">
        <f>(SUMIFS(EUROSTAT_VBE_IND_2005!H$7:H$883,EUROSTAT_VBE_IND_2005!$B$7:$B$883,$D222,EUROSTAT_VBE_IND_2005!$C$7:$C$883,"*"&amp;RIGHT($A222,3)&amp;"*",EUROSTAT_VBE_IND_2005!$D$7:$D$883,"554*"))/1000-(SUMIFS(EUROSTAT_VBE_IND_2005!H$7:H$883,EUROSTAT_VBE_IND_2005!$B$7:$B$883,$D222,EUROSTAT_VBE_IND_2005!$C$7:$C$883,"*"&amp;RIGHT($A222,3)&amp;"*",EUROSTAT_VBE_IND_2005!$D$7:$D$883,"5543*"))/1000-(SUMIFS(EUROSTAT_VBE_IND_2005!H$7:H$883,EUROSTAT_VBE_IND_2005!$B$7:$B$883,$D222,EUROSTAT_VBE_IND_2005!$C$7:$C$883,"*"&amp;RIGHT($A222,3)&amp;"*",EUROSTAT_VBE_IND_2005!$D$7:$D$883,"5544*"))/1000</f>
        <v>0</v>
      </c>
      <c r="L222" s="17">
        <f>(SUMIFS(EUROSTAT_VBE_IND_2005!I$7:I$883,EUROSTAT_VBE_IND_2005!$B$7:$B$883,$D222,EUROSTAT_VBE_IND_2005!$C$7:$C$883,"*"&amp;RIGHT($A222,3)&amp;"*",EUROSTAT_VBE_IND_2005!$D$7:$D$883,"554*"))/1000-(SUMIFS(EUROSTAT_VBE_IND_2005!I$7:I$883,EUROSTAT_VBE_IND_2005!$B$7:$B$883,$D222,EUROSTAT_VBE_IND_2005!$C$7:$C$883,"*"&amp;RIGHT($A222,3)&amp;"*",EUROSTAT_VBE_IND_2005!$D$7:$D$883,"5543*"))/1000-(SUMIFS(EUROSTAT_VBE_IND_2005!I$7:I$883,EUROSTAT_VBE_IND_2005!$B$7:$B$883,$D222,EUROSTAT_VBE_IND_2005!$C$7:$C$883,"*"&amp;RIGHT($A222,3)&amp;"*",EUROSTAT_VBE_IND_2005!$D$7:$D$883,"5544*"))/1000</f>
        <v>0.026</v>
      </c>
      <c r="M222" s="17">
        <f>(SUMIFS(EUROSTAT_VBE_IND_2005!J$7:J$883,EUROSTAT_VBE_IND_2005!$B$7:$B$883,$D222,EUROSTAT_VBE_IND_2005!$C$7:$C$883,"*"&amp;RIGHT($A222,3)&amp;"*",EUROSTAT_VBE_IND_2005!$D$7:$D$883,"554*"))/1000-(SUMIFS(EUROSTAT_VBE_IND_2005!J$7:J$883,EUROSTAT_VBE_IND_2005!$B$7:$B$883,$D222,EUROSTAT_VBE_IND_2005!$C$7:$C$883,"*"&amp;RIGHT($A222,3)&amp;"*",EUROSTAT_VBE_IND_2005!$D$7:$D$883,"5543*"))/1000-(SUMIFS(EUROSTAT_VBE_IND_2005!J$7:J$883,EUROSTAT_VBE_IND_2005!$B$7:$B$883,$D222,EUROSTAT_VBE_IND_2005!$C$7:$C$883,"*"&amp;RIGHT($A222,3)&amp;"*",EUROSTAT_VBE_IND_2005!$D$7:$D$883,"5544*"))/1000</f>
        <v>0.003</v>
      </c>
      <c r="N222" s="17">
        <f>(SUMIFS(EUROSTAT_VBE_IND_2005!K$7:K$883,EUROSTAT_VBE_IND_2005!$B$7:$B$883,$D222,EUROSTAT_VBE_IND_2005!$C$7:$C$883,"*"&amp;RIGHT($A222,3)&amp;"*",EUROSTAT_VBE_IND_2005!$D$7:$D$883,"554*"))/1000-(SUMIFS(EUROSTAT_VBE_IND_2005!K$7:K$883,EUROSTAT_VBE_IND_2005!$B$7:$B$883,$D222,EUROSTAT_VBE_IND_2005!$C$7:$C$883,"*"&amp;RIGHT($A222,3)&amp;"*",EUROSTAT_VBE_IND_2005!$D$7:$D$883,"5543*"))/1000-(SUMIFS(EUROSTAT_VBE_IND_2005!K$7:K$883,EUROSTAT_VBE_IND_2005!$B$7:$B$883,$D222,EUROSTAT_VBE_IND_2005!$C$7:$C$883,"*"&amp;RIGHT($A222,3)&amp;"*",EUROSTAT_VBE_IND_2005!$D$7:$D$883,"5544*"))/1000</f>
        <v>0</v>
      </c>
      <c r="O222" s="17">
        <f>(SUMIFS(EUROSTAT_VBE_IND_2005!L$7:L$883,EUROSTAT_VBE_IND_2005!$B$7:$B$883,$D222,EUROSTAT_VBE_IND_2005!$C$7:$C$883,"*"&amp;RIGHT($A222,3)&amp;"*",EUROSTAT_VBE_IND_2005!$D$7:$D$883,"554*"))/1000-(SUMIFS(EUROSTAT_VBE_IND_2005!L$7:L$883,EUROSTAT_VBE_IND_2005!$B$7:$B$883,$D222,EUROSTAT_VBE_IND_2005!$C$7:$C$883,"*"&amp;RIGHT($A222,3)&amp;"*",EUROSTAT_VBE_IND_2005!$D$7:$D$883,"5543*"))/1000-(SUMIFS(EUROSTAT_VBE_IND_2005!L$7:L$883,EUROSTAT_VBE_IND_2005!$B$7:$B$883,$D222,EUROSTAT_VBE_IND_2005!$C$7:$C$883,"*"&amp;RIGHT($A222,3)&amp;"*",EUROSTAT_VBE_IND_2005!$D$7:$D$883,"5544*"))/1000</f>
        <v>0.002</v>
      </c>
      <c r="P222" s="17">
        <f>(SUMIFS(EUROSTAT_VBE_IND_2005!M$7:M$883,EUROSTAT_VBE_IND_2005!$B$7:$B$883,$D222,EUROSTAT_VBE_IND_2005!$C$7:$C$883,"*"&amp;RIGHT($A222,3)&amp;"*",EUROSTAT_VBE_IND_2005!$D$7:$D$883,"554*"))/1000-(SUMIFS(EUROSTAT_VBE_IND_2005!M$7:M$883,EUROSTAT_VBE_IND_2005!$B$7:$B$883,$D222,EUROSTAT_VBE_IND_2005!$C$7:$C$883,"*"&amp;RIGHT($A222,3)&amp;"*",EUROSTAT_VBE_IND_2005!$D$7:$D$883,"5543*"))/1000-(SUMIFS(EUROSTAT_VBE_IND_2005!M$7:M$883,EUROSTAT_VBE_IND_2005!$B$7:$B$883,$D222,EUROSTAT_VBE_IND_2005!$C$7:$C$883,"*"&amp;RIGHT($A222,3)&amp;"*",EUROSTAT_VBE_IND_2005!$D$7:$D$883,"5544*"))/1000</f>
        <v>0</v>
      </c>
      <c r="Q222" s="17">
        <f>(SUMIFS(EUROSTAT_VBE_IND_2005!N$7:N$883,EUROSTAT_VBE_IND_2005!$B$7:$B$883,$D222,EUROSTAT_VBE_IND_2005!$C$7:$C$883,"*"&amp;RIGHT($A222,3)&amp;"*",EUROSTAT_VBE_IND_2005!$D$7:$D$883,"554*"))/1000-(SUMIFS(EUROSTAT_VBE_IND_2005!N$7:N$883,EUROSTAT_VBE_IND_2005!$B$7:$B$883,$D222,EUROSTAT_VBE_IND_2005!$C$7:$C$883,"*"&amp;RIGHT($A222,3)&amp;"*",EUROSTAT_VBE_IND_2005!$D$7:$D$883,"5543*"))/1000-(SUMIFS(EUROSTAT_VBE_IND_2005!N$7:N$883,EUROSTAT_VBE_IND_2005!$B$7:$B$883,$D222,EUROSTAT_VBE_IND_2005!$C$7:$C$883,"*"&amp;RIGHT($A222,3)&amp;"*",EUROSTAT_VBE_IND_2005!$D$7:$D$883,"5544*"))/1000</f>
        <v>0</v>
      </c>
      <c r="R222" s="17">
        <f>(SUMIFS(EUROSTAT_VBE_IND_2005!O$7:O$883,EUROSTAT_VBE_IND_2005!$B$7:$B$883,$D222,EUROSTAT_VBE_IND_2005!$C$7:$C$883,"*"&amp;RIGHT($A222,3)&amp;"*",EUROSTAT_VBE_IND_2005!$D$7:$D$883,"554*"))/1000-(SUMIFS(EUROSTAT_VBE_IND_2005!O$7:O$883,EUROSTAT_VBE_IND_2005!$B$7:$B$883,$D222,EUROSTAT_VBE_IND_2005!$C$7:$C$883,"*"&amp;RIGHT($A222,3)&amp;"*",EUROSTAT_VBE_IND_2005!$D$7:$D$883,"5543*"))/1000-(SUMIFS(EUROSTAT_VBE_IND_2005!O$7:O$883,EUROSTAT_VBE_IND_2005!$B$7:$B$883,$D222,EUROSTAT_VBE_IND_2005!$C$7:$C$883,"*"&amp;RIGHT($A222,3)&amp;"*",EUROSTAT_VBE_IND_2005!$D$7:$D$883,"5544*"))/1000</f>
        <v>0</v>
      </c>
      <c r="S222" s="17">
        <f>(SUMIFS(EUROSTAT_VBE_IND_2005!P$7:P$883,EUROSTAT_VBE_IND_2005!$B$7:$B$883,$D222,EUROSTAT_VBE_IND_2005!$C$7:$C$883,"*"&amp;RIGHT($A222,3)&amp;"*",EUROSTAT_VBE_IND_2005!$D$7:$D$883,"554*"))/1000-(SUMIFS(EUROSTAT_VBE_IND_2005!P$7:P$883,EUROSTAT_VBE_IND_2005!$B$7:$B$883,$D222,EUROSTAT_VBE_IND_2005!$C$7:$C$883,"*"&amp;RIGHT($A222,3)&amp;"*",EUROSTAT_VBE_IND_2005!$D$7:$D$883,"5543*"))/1000-(SUMIFS(EUROSTAT_VBE_IND_2005!P$7:P$883,EUROSTAT_VBE_IND_2005!$B$7:$B$883,$D222,EUROSTAT_VBE_IND_2005!$C$7:$C$883,"*"&amp;RIGHT($A222,3)&amp;"*",EUROSTAT_VBE_IND_2005!$D$7:$D$883,"5544*"))/1000</f>
        <v>0</v>
      </c>
      <c r="T222" s="17">
        <f>(SUMIFS(EUROSTAT_VBE_IND_2005!Q$7:Q$883,EUROSTAT_VBE_IND_2005!$B$7:$B$883,$D222,EUROSTAT_VBE_IND_2005!$C$7:$C$883,"*"&amp;RIGHT($A222,3)&amp;"*",EUROSTAT_VBE_IND_2005!$D$7:$D$883,"554*"))/1000-(SUMIFS(EUROSTAT_VBE_IND_2005!Q$7:Q$883,EUROSTAT_VBE_IND_2005!$B$7:$B$883,$D222,EUROSTAT_VBE_IND_2005!$C$7:$C$883,"*"&amp;RIGHT($A222,3)&amp;"*",EUROSTAT_VBE_IND_2005!$D$7:$D$883,"5543*"))/1000-(SUMIFS(EUROSTAT_VBE_IND_2005!Q$7:Q$883,EUROSTAT_VBE_IND_2005!$B$7:$B$883,$D222,EUROSTAT_VBE_IND_2005!$C$7:$C$883,"*"&amp;RIGHT($A222,3)&amp;"*",EUROSTAT_VBE_IND_2005!$D$7:$D$883,"5544*"))/1000</f>
        <v>0</v>
      </c>
      <c r="U222" s="17">
        <f>(SUMIFS(EUROSTAT_VBE_IND_2005!R$7:R$883,EUROSTAT_VBE_IND_2005!$B$7:$B$883,$D222,EUROSTAT_VBE_IND_2005!$C$7:$C$883,"*"&amp;RIGHT($A222,3)&amp;"*",EUROSTAT_VBE_IND_2005!$D$7:$D$883,"554*"))/1000-(SUMIFS(EUROSTAT_VBE_IND_2005!R$7:R$883,EUROSTAT_VBE_IND_2005!$B$7:$B$883,$D222,EUROSTAT_VBE_IND_2005!$C$7:$C$883,"*"&amp;RIGHT($A222,3)&amp;"*",EUROSTAT_VBE_IND_2005!$D$7:$D$883,"5543*"))/1000-(SUMIFS(EUROSTAT_VBE_IND_2005!R$7:R$883,EUROSTAT_VBE_IND_2005!$B$7:$B$883,$D222,EUROSTAT_VBE_IND_2005!$C$7:$C$883,"*"&amp;RIGHT($A222,3)&amp;"*",EUROSTAT_VBE_IND_2005!$D$7:$D$883,"5544*"))/1000</f>
        <v>0</v>
      </c>
      <c r="V222" s="17">
        <f>(SUMIFS(EUROSTAT_VBE_IND_2005!S$7:S$883,EUROSTAT_VBE_IND_2005!$B$7:$B$883,$D222,EUROSTAT_VBE_IND_2005!$C$7:$C$883,"*"&amp;RIGHT($A222,3)&amp;"*",EUROSTAT_VBE_IND_2005!$D$7:$D$883,"554*"))/1000-(SUMIFS(EUROSTAT_VBE_IND_2005!S$7:S$883,EUROSTAT_VBE_IND_2005!$B$7:$B$883,$D222,EUROSTAT_VBE_IND_2005!$C$7:$C$883,"*"&amp;RIGHT($A222,3)&amp;"*",EUROSTAT_VBE_IND_2005!$D$7:$D$883,"5543*"))/1000-(SUMIFS(EUROSTAT_VBE_IND_2005!S$7:S$883,EUROSTAT_VBE_IND_2005!$B$7:$B$883,$D222,EUROSTAT_VBE_IND_2005!$C$7:$C$883,"*"&amp;RIGHT($A222,3)&amp;"*",EUROSTAT_VBE_IND_2005!$D$7:$D$883,"5544*"))/1000</f>
        <v>0</v>
      </c>
      <c r="W222" s="17">
        <f>(SUMIFS(EUROSTAT_VBE_IND_2005!T$7:T$883,EUROSTAT_VBE_IND_2005!$B$7:$B$883,$D222,EUROSTAT_VBE_IND_2005!$C$7:$C$883,"*"&amp;RIGHT($A222,3)&amp;"*",EUROSTAT_VBE_IND_2005!$D$7:$D$883,"554*"))/1000-(SUMIFS(EUROSTAT_VBE_IND_2005!T$7:T$883,EUROSTAT_VBE_IND_2005!$B$7:$B$883,$D222,EUROSTAT_VBE_IND_2005!$C$7:$C$883,"*"&amp;RIGHT($A222,3)&amp;"*",EUROSTAT_VBE_IND_2005!$D$7:$D$883,"5543*"))/1000-(SUMIFS(EUROSTAT_VBE_IND_2005!T$7:T$883,EUROSTAT_VBE_IND_2005!$B$7:$B$883,$D222,EUROSTAT_VBE_IND_2005!$C$7:$C$883,"*"&amp;RIGHT($A222,3)&amp;"*",EUROSTAT_VBE_IND_2005!$D$7:$D$883,"5544*"))/1000</f>
        <v>0</v>
      </c>
      <c r="X222" s="17">
        <f>(SUMIFS(EUROSTAT_VBE_IND_2005!U$7:U$883,EUROSTAT_VBE_IND_2005!$B$7:$B$883,$D222,EUROSTAT_VBE_IND_2005!$C$7:$C$883,"*"&amp;RIGHT($A222,3)&amp;"*",EUROSTAT_VBE_IND_2005!$D$7:$D$883,"554*"))/1000-(SUMIFS(EUROSTAT_VBE_IND_2005!U$7:U$883,EUROSTAT_VBE_IND_2005!$B$7:$B$883,$D222,EUROSTAT_VBE_IND_2005!$C$7:$C$883,"*"&amp;RIGHT($A222,3)&amp;"*",EUROSTAT_VBE_IND_2005!$D$7:$D$883,"5543*"))/1000-(SUMIFS(EUROSTAT_VBE_IND_2005!U$7:U$883,EUROSTAT_VBE_IND_2005!$B$7:$B$883,$D222,EUROSTAT_VBE_IND_2005!$C$7:$C$883,"*"&amp;RIGHT($A222,3)&amp;"*",EUROSTAT_VBE_IND_2005!$D$7:$D$883,"5544*"))/1000</f>
        <v>0</v>
      </c>
      <c r="Y222" s="17">
        <f>(SUMIFS(EUROSTAT_VBE_IND_2005!V$7:V$883,EUROSTAT_VBE_IND_2005!$B$7:$B$883,$D222,EUROSTAT_VBE_IND_2005!$C$7:$C$883,"*"&amp;RIGHT($A222,3)&amp;"*",EUROSTAT_VBE_IND_2005!$D$7:$D$883,"554*"))/1000-(SUMIFS(EUROSTAT_VBE_IND_2005!V$7:V$883,EUROSTAT_VBE_IND_2005!$B$7:$B$883,$D222,EUROSTAT_VBE_IND_2005!$C$7:$C$883,"*"&amp;RIGHT($A222,3)&amp;"*",EUROSTAT_VBE_IND_2005!$D$7:$D$883,"5543*"))/1000-(SUMIFS(EUROSTAT_VBE_IND_2005!V$7:V$883,EUROSTAT_VBE_IND_2005!$B$7:$B$883,$D222,EUROSTAT_VBE_IND_2005!$C$7:$C$883,"*"&amp;RIGHT($A222,3)&amp;"*",EUROSTAT_VBE_IND_2005!$D$7:$D$883,"5544*"))/1000</f>
        <v>0.005</v>
      </c>
      <c r="Z222" s="17">
        <f>(SUMIFS(EUROSTAT_VBE_IND_2005!W$7:W$883,EUROSTAT_VBE_IND_2005!$B$7:$B$883,$D222,EUROSTAT_VBE_IND_2005!$C$7:$C$883,"*"&amp;RIGHT($A222,3)&amp;"*",EUROSTAT_VBE_IND_2005!$D$7:$D$883,"554*"))/1000-(SUMIFS(EUROSTAT_VBE_IND_2005!W$7:W$883,EUROSTAT_VBE_IND_2005!$B$7:$B$883,$D222,EUROSTAT_VBE_IND_2005!$C$7:$C$883,"*"&amp;RIGHT($A222,3)&amp;"*",EUROSTAT_VBE_IND_2005!$D$7:$D$883,"5543*"))/1000-(SUMIFS(EUROSTAT_VBE_IND_2005!W$7:W$883,EUROSTAT_VBE_IND_2005!$B$7:$B$883,$D222,EUROSTAT_VBE_IND_2005!$C$7:$C$883,"*"&amp;RIGHT($A222,3)&amp;"*",EUROSTAT_VBE_IND_2005!$D$7:$D$883,"5544*"))/1000</f>
        <v>0</v>
      </c>
      <c r="AA222" s="17">
        <f>(SUMIFS(EUROSTAT_VBE_IND_2005!X$7:X$883,EUROSTAT_VBE_IND_2005!$B$7:$B$883,$D222,EUROSTAT_VBE_IND_2005!$C$7:$C$883,"*"&amp;RIGHT($A222,3)&amp;"*",EUROSTAT_VBE_IND_2005!$D$7:$D$883,"554*"))/1000-(SUMIFS(EUROSTAT_VBE_IND_2005!X$7:X$883,EUROSTAT_VBE_IND_2005!$B$7:$B$883,$D222,EUROSTAT_VBE_IND_2005!$C$7:$C$883,"*"&amp;RIGHT($A222,3)&amp;"*",EUROSTAT_VBE_IND_2005!$D$7:$D$883,"5543*"))/1000-(SUMIFS(EUROSTAT_VBE_IND_2005!X$7:X$883,EUROSTAT_VBE_IND_2005!$B$7:$B$883,$D222,EUROSTAT_VBE_IND_2005!$C$7:$C$883,"*"&amp;RIGHT($A222,3)&amp;"*",EUROSTAT_VBE_IND_2005!$D$7:$D$883,"5544*"))/1000</f>
        <v>0.007</v>
      </c>
      <c r="AB222" s="17">
        <f>(SUMIFS(EUROSTAT_VBE_IND_2005!AA$7:AA$883,EUROSTAT_VBE_IND_2005!$B$7:$B$883,$D222,EUROSTAT_VBE_IND_2005!$C$7:$C$883,"*"&amp;RIGHT($A222,3)&amp;"*",EUROSTAT_VBE_IND_2005!$D$7:$D$883,"554*"))/1000-(SUMIFS(EUROSTAT_VBE_IND_2005!AA$7:AA$883,EUROSTAT_VBE_IND_2005!$B$7:$B$883,$D222,EUROSTAT_VBE_IND_2005!$C$7:$C$883,"*"&amp;RIGHT($A222,3)&amp;"*",EUROSTAT_VBE_IND_2005!$D$7:$D$883,"5543*"))/1000-(SUMIFS(EUROSTAT_VBE_IND_2005!AA$7:AA$883,EUROSTAT_VBE_IND_2005!$B$7:$B$883,$D222,EUROSTAT_VBE_IND_2005!$C$7:$C$883,"*"&amp;RIGHT($A222,3)&amp;"*",EUROSTAT_VBE_IND_2005!$D$7:$D$883,"5544*"))/1000</f>
        <v>0</v>
      </c>
      <c r="AC222" s="17">
        <f>(SUMIFS(EUROSTAT_VBE_IND_2005!AB$7:AB$883,EUROSTAT_VBE_IND_2005!$B$7:$B$883,$D222,EUROSTAT_VBE_IND_2005!$C$7:$C$883,"*"&amp;RIGHT($A222,3)&amp;"*",EUROSTAT_VBE_IND_2005!$D$7:$D$883,"554*"))/1000-(SUMIFS(EUROSTAT_VBE_IND_2005!AB$7:AB$883,EUROSTAT_VBE_IND_2005!$B$7:$B$883,$D222,EUROSTAT_VBE_IND_2005!$C$7:$C$883,"*"&amp;RIGHT($A222,3)&amp;"*",EUROSTAT_VBE_IND_2005!$D$7:$D$883,"5543*"))/1000-(SUMIFS(EUROSTAT_VBE_IND_2005!AB$7:AB$883,EUROSTAT_VBE_IND_2005!$B$7:$B$883,$D222,EUROSTAT_VBE_IND_2005!$C$7:$C$883,"*"&amp;RIGHT($A222,3)&amp;"*",EUROSTAT_VBE_IND_2005!$D$7:$D$883,"5544*"))/1000</f>
        <v>0</v>
      </c>
      <c r="AD222" s="17">
        <f>(SUMIFS(EUROSTAT_VBE_IND_2005!AC$7:AC$883,EUROSTAT_VBE_IND_2005!$B$7:$B$883,$D222,EUROSTAT_VBE_IND_2005!$C$7:$C$883,"*"&amp;RIGHT($A222,3)&amp;"*",EUROSTAT_VBE_IND_2005!$D$7:$D$883,"554*"))/1000-(SUMIFS(EUROSTAT_VBE_IND_2005!AC$7:AC$883,EUROSTAT_VBE_IND_2005!$B$7:$B$883,$D222,EUROSTAT_VBE_IND_2005!$C$7:$C$883,"*"&amp;RIGHT($A222,3)&amp;"*",EUROSTAT_VBE_IND_2005!$D$7:$D$883,"5543*"))/1000-(SUMIFS(EUROSTAT_VBE_IND_2005!AC$7:AC$883,EUROSTAT_VBE_IND_2005!$B$7:$B$883,$D222,EUROSTAT_VBE_IND_2005!$C$7:$C$883,"*"&amp;RIGHT($A222,3)&amp;"*",EUROSTAT_VBE_IND_2005!$D$7:$D$883,"5544*"))/1000</f>
        <v>0</v>
      </c>
      <c r="AE222" s="17">
        <f>(SUMIFS(EUROSTAT_VBE_IND_2005!AD$7:AD$883,EUROSTAT_VBE_IND_2005!$B$7:$B$883,$D222,EUROSTAT_VBE_IND_2005!$C$7:$C$883,"*"&amp;RIGHT($A222,3)&amp;"*",EUROSTAT_VBE_IND_2005!$D$7:$D$883,"554*"))/1000-(SUMIFS(EUROSTAT_VBE_IND_2005!AD$7:AD$883,EUROSTAT_VBE_IND_2005!$B$7:$B$883,$D222,EUROSTAT_VBE_IND_2005!$C$7:$C$883,"*"&amp;RIGHT($A222,3)&amp;"*",EUROSTAT_VBE_IND_2005!$D$7:$D$883,"5543*"))/1000-(SUMIFS(EUROSTAT_VBE_IND_2005!AD$7:AD$883,EUROSTAT_VBE_IND_2005!$B$7:$B$883,$D222,EUROSTAT_VBE_IND_2005!$C$7:$C$883,"*"&amp;RIGHT($A222,3)&amp;"*",EUROSTAT_VBE_IND_2005!$D$7:$D$883,"5544*"))/1000</f>
        <v>0.001</v>
      </c>
      <c r="AF222" s="17">
        <f>(SUMIFS(EUROSTAT_VBE_IND_2005!AE$7:AE$883,EUROSTAT_VBE_IND_2005!$B$7:$B$883,$D222,EUROSTAT_VBE_IND_2005!$C$7:$C$883,"*"&amp;RIGHT($A222,3)&amp;"*",EUROSTAT_VBE_IND_2005!$D$7:$D$883,"554*"))/1000-(SUMIFS(EUROSTAT_VBE_IND_2005!AE$7:AE$883,EUROSTAT_VBE_IND_2005!$B$7:$B$883,$D222,EUROSTAT_VBE_IND_2005!$C$7:$C$883,"*"&amp;RIGHT($A222,3)&amp;"*",EUROSTAT_VBE_IND_2005!$D$7:$D$883,"5543*"))/1000-(SUMIFS(EUROSTAT_VBE_IND_2005!AE$7:AE$883,EUROSTAT_VBE_IND_2005!$B$7:$B$883,$D222,EUROSTAT_VBE_IND_2005!$C$7:$C$883,"*"&amp;RIGHT($A222,3)&amp;"*",EUROSTAT_VBE_IND_2005!$D$7:$D$883,"5544*"))/1000</f>
        <v>0</v>
      </c>
      <c r="AG222" s="17">
        <f>(SUMIFS(EUROSTAT_VBE_IND_2005!AF$7:AF$883,EUROSTAT_VBE_IND_2005!$B$7:$B$883,$D222,EUROSTAT_VBE_IND_2005!$C$7:$C$883,"*"&amp;RIGHT($A222,3)&amp;"*",EUROSTAT_VBE_IND_2005!$D$7:$D$883,"554*"))/1000-(SUMIFS(EUROSTAT_VBE_IND_2005!AF$7:AF$883,EUROSTAT_VBE_IND_2005!$B$7:$B$883,$D222,EUROSTAT_VBE_IND_2005!$C$7:$C$883,"*"&amp;RIGHT($A222,3)&amp;"*",EUROSTAT_VBE_IND_2005!$D$7:$D$883,"5543*"))/1000-(SUMIFS(EUROSTAT_VBE_IND_2005!AF$7:AF$883,EUROSTAT_VBE_IND_2005!$B$7:$B$883,$D222,EUROSTAT_VBE_IND_2005!$C$7:$C$883,"*"&amp;RIGHT($A222,3)&amp;"*",EUROSTAT_VBE_IND_2005!$D$7:$D$883,"5544*"))/1000</f>
        <v>0.017</v>
      </c>
      <c r="AH222" s="17">
        <f>(SUMIFS(EUROSTAT_VBE_IND_2005!AH$7:AH$883,EUROSTAT_VBE_IND_2005!$B$7:$B$883,$D222,EUROSTAT_VBE_IND_2005!$C$7:$C$883,"*"&amp;RIGHT($A222,3)&amp;"*",EUROSTAT_VBE_IND_2005!$D$7:$D$883,"554*"))/1000-(SUMIFS(EUROSTAT_VBE_IND_2005!AH$7:AH$883,EUROSTAT_VBE_IND_2005!$B$7:$B$883,$D222,EUROSTAT_VBE_IND_2005!$C$7:$C$883,"*"&amp;RIGHT($A222,3)&amp;"*",EUROSTAT_VBE_IND_2005!$D$7:$D$883,"5543*"))/1000-(SUMIFS(EUROSTAT_VBE_IND_2005!AH$7:AH$883,EUROSTAT_VBE_IND_2005!$B$7:$B$883,$D222,EUROSTAT_VBE_IND_2005!$C$7:$C$883,"*"&amp;RIGHT($A222,3)&amp;"*",EUROSTAT_VBE_IND_2005!$D$7:$D$883,"5544*"))/1000</f>
        <v>0</v>
      </c>
      <c r="AI222" s="17">
        <f>(SUMIFS(EUROSTAT_VBE_IND_2005!AI$7:AI$883,EUROSTAT_VBE_IND_2005!$B$7:$B$883,$D222,EUROSTAT_VBE_IND_2005!$C$7:$C$883,"*"&amp;RIGHT($A222,3)&amp;"*",EUROSTAT_VBE_IND_2005!$D$7:$D$883,"554*"))/1000-(SUMIFS(EUROSTAT_VBE_IND_2005!AI$7:AI$883,EUROSTAT_VBE_IND_2005!$B$7:$B$883,$D222,EUROSTAT_VBE_IND_2005!$C$7:$C$883,"*"&amp;RIGHT($A222,3)&amp;"*",EUROSTAT_VBE_IND_2005!$D$7:$D$883,"5543*"))/1000-(SUMIFS(EUROSTAT_VBE_IND_2005!AI$7:AI$883,EUROSTAT_VBE_IND_2005!$B$7:$B$883,$D222,EUROSTAT_VBE_IND_2005!$C$7:$C$883,"*"&amp;RIGHT($A222,3)&amp;"*",EUROSTAT_VBE_IND_2005!$D$7:$D$883,"5544*"))/1000</f>
        <v>0</v>
      </c>
      <c r="AJ222" s="17">
        <f>(SUMIFS(EUROSTAT_VBE_IND_2005!AJ$7:AJ$883,EUROSTAT_VBE_IND_2005!$B$7:$B$883,$D222,EUROSTAT_VBE_IND_2005!$C$7:$C$883,"*"&amp;RIGHT($A222,3)&amp;"*",EUROSTAT_VBE_IND_2005!$D$7:$D$883,"554*"))/1000-(SUMIFS(EUROSTAT_VBE_IND_2005!AJ$7:AJ$883,EUROSTAT_VBE_IND_2005!$B$7:$B$883,$D222,EUROSTAT_VBE_IND_2005!$C$7:$C$883,"*"&amp;RIGHT($A222,3)&amp;"*",EUROSTAT_VBE_IND_2005!$D$7:$D$883,"5543*"))/1000-(SUMIFS(EUROSTAT_VBE_IND_2005!AJ$7:AJ$883,EUROSTAT_VBE_IND_2005!$B$7:$B$883,$D222,EUROSTAT_VBE_IND_2005!$C$7:$C$883,"*"&amp;RIGHT($A222,3)&amp;"*",EUROSTAT_VBE_IND_2005!$D$7:$D$883,"5544*"))/1000</f>
        <v>0.001</v>
      </c>
      <c r="AK222" s="17">
        <f>(SUMIFS(EUROSTAT_VBE_IND_2005!AK$7:AK$883,EUROSTAT_VBE_IND_2005!$B$7:$B$883,$D222,EUROSTAT_VBE_IND_2005!$C$7:$C$883,"*"&amp;RIGHT($A222,3)&amp;"*",EUROSTAT_VBE_IND_2005!$D$7:$D$883,"554*"))/1000-(SUMIFS(EUROSTAT_VBE_IND_2005!AK$7:AK$883,EUROSTAT_VBE_IND_2005!$B$7:$B$883,$D222,EUROSTAT_VBE_IND_2005!$C$7:$C$883,"*"&amp;RIGHT($A222,3)&amp;"*",EUROSTAT_VBE_IND_2005!$D$7:$D$883,"5543*"))/1000-(SUMIFS(EUROSTAT_VBE_IND_2005!AK$7:AK$883,EUROSTAT_VBE_IND_2005!$B$7:$B$883,$D222,EUROSTAT_VBE_IND_2005!$C$7:$C$883,"*"&amp;RIGHT($A222,3)&amp;"*",EUROSTAT_VBE_IND_2005!$D$7:$D$883,"5544*"))/1000</f>
        <v>0</v>
      </c>
      <c r="AL222" s="198"/>
      <c r="AM222" s="198"/>
      <c r="AN222" s="198"/>
      <c r="AO222" s="17">
        <f>(SUMIFS(EUROSTAT_VBE_IND_2005!Y$7:Y$883,EUROSTAT_VBE_IND_2005!$B$7:$B$883,$D222,EUROSTAT_VBE_IND_2005!$C$7:$C$883,"*"&amp;RIGHT($A222,3)&amp;"*",EUROSTAT_VBE_IND_2005!$D$7:$D$883,"554*"))/1000-(SUMIFS(EUROSTAT_VBE_IND_2005!Y$7:Y$883,EUROSTAT_VBE_IND_2005!$B$7:$B$883,$D222,EUROSTAT_VBE_IND_2005!$C$7:$C$883,"*"&amp;RIGHT($A222,3)&amp;"*",EUROSTAT_VBE_IND_2005!$D$7:$D$883,"5543*"))/1000-(SUMIFS(EUROSTAT_VBE_IND_2005!Y$7:Y$883,EUROSTAT_VBE_IND_2005!$B$7:$B$883,$D222,EUROSTAT_VBE_IND_2005!$C$7:$C$883,"*"&amp;RIGHT($A222,3)&amp;"*",EUROSTAT_VBE_IND_2005!$D$7:$D$883,"5544*"))/1000</f>
        <v>0</v>
      </c>
      <c r="AP222" s="17">
        <f>(SUMIFS(EUROSTAT_VBE_IND_2005!Z$7:Z$883,EUROSTAT_VBE_IND_2005!$B$7:$B$883,$D222,EUROSTAT_VBE_IND_2005!$C$7:$C$883,"*"&amp;RIGHT($A222,3)&amp;"*",EUROSTAT_VBE_IND_2005!$D$7:$D$883,"554*"))/1000-(SUMIFS(EUROSTAT_VBE_IND_2005!Z$7:Z$883,EUROSTAT_VBE_IND_2005!$B$7:$B$883,$D222,EUROSTAT_VBE_IND_2005!$C$7:$C$883,"*"&amp;RIGHT($A222,3)&amp;"*",EUROSTAT_VBE_IND_2005!$D$7:$D$883,"5543*"))/1000-(SUMIFS(EUROSTAT_VBE_IND_2005!Z$7:Z$883,EUROSTAT_VBE_IND_2005!$B$7:$B$883,$D222,EUROSTAT_VBE_IND_2005!$C$7:$C$883,"*"&amp;RIGHT($A222,3)&amp;"*",EUROSTAT_VBE_IND_2005!$D$7:$D$883,"5544*"))/1000</f>
        <v>0.003</v>
      </c>
      <c r="AQ222" s="17">
        <f>(SUMIFS(EUROSTAT_VBE_IND_2005!AG$7:AG$883,EUROSTAT_VBE_IND_2005!$B$7:$B$883,$D222,EUROSTAT_VBE_IND_2005!$C$7:$C$883,"*"&amp;RIGHT($A222,3)&amp;"*",EUROSTAT_VBE_IND_2005!$D$7:$D$883,"554*"))/1000-(SUMIFS(EUROSTAT_VBE_IND_2005!AG$7:AG$883,EUROSTAT_VBE_IND_2005!$B$7:$B$883,$D222,EUROSTAT_VBE_IND_2005!$C$7:$C$883,"*"&amp;RIGHT($A222,3)&amp;"*",EUROSTAT_VBE_IND_2005!$D$7:$D$883,"5543*"))/1000-(SUMIFS(EUROSTAT_VBE_IND_2005!AG$7:AG$883,EUROSTAT_VBE_IND_2005!$B$7:$B$883,$D222,EUROSTAT_VBE_IND_2005!$C$7:$C$883,"*"&amp;RIGHT($A222,3)&amp;"*",EUROSTAT_VBE_IND_2005!$D$7:$D$883,"5544*"))/1000</f>
        <v>0</v>
      </c>
    </row>
    <row r="223" spans="1:43">
      <c r="A223" t="str">
        <f>LEFT(EUROSTAT_VBE_IND_2005!$C$292,8)</f>
        <v>B_101825</v>
      </c>
      <c r="B223" s="28" t="s">
        <v>301</v>
      </c>
      <c r="C223" t="s">
        <v>293</v>
      </c>
      <c r="D223" t="s">
        <v>55</v>
      </c>
      <c r="E223" t="s">
        <v>245</v>
      </c>
      <c r="F223" t="s">
        <v>265</v>
      </c>
      <c r="G223" s="17">
        <f>(SUMIFS(EUROSTAT_VBE_IND_2005!E$7:E$883,EUROSTAT_VBE_IND_2005!$B$7:$B$883,$D223,EUROSTAT_VBE_IND_2005!$C$7:$C$883,"*"&amp;RIGHT($A223,3)&amp;"*",EUROSTAT_VBE_IND_2005!$D$7:$D$883,"5543*"))/1000</f>
        <v>0</v>
      </c>
      <c r="H223" s="17">
        <f>(SUMIFS(EUROSTAT_VBE_IND_2005!F$7:F$883,EUROSTAT_VBE_IND_2005!$B$7:$B$883,$D223,EUROSTAT_VBE_IND_2005!$C$7:$C$883,"*"&amp;RIGHT($A223,3)&amp;"*",EUROSTAT_VBE_IND_2005!$D$7:$D$883,"5543*"))/1000</f>
        <v>0</v>
      </c>
      <c r="I223" s="17">
        <f>(SUMIFS(EUROSTAT_VBE_IND_2005!G$7:G$883,EUROSTAT_VBE_IND_2005!$B$7:$B$883,$D223,EUROSTAT_VBE_IND_2005!$C$7:$C$883,"*"&amp;RIGHT($A223,3)&amp;"*",EUROSTAT_VBE_IND_2005!$D$7:$D$883,"5543*"))/1000</f>
        <v>0</v>
      </c>
      <c r="J223" s="198"/>
      <c r="K223" s="17">
        <f>(SUMIFS(EUROSTAT_VBE_IND_2005!H$7:H$883,EUROSTAT_VBE_IND_2005!$B$7:$B$883,$D223,EUROSTAT_VBE_IND_2005!$C$7:$C$883,"*"&amp;RIGHT($A223,3)&amp;"*",EUROSTAT_VBE_IND_2005!$D$7:$D$883,"5543*"))/1000</f>
        <v>0</v>
      </c>
      <c r="L223" s="17">
        <f>(SUMIFS(EUROSTAT_VBE_IND_2005!I$7:I$883,EUROSTAT_VBE_IND_2005!$B$7:$B$883,$D223,EUROSTAT_VBE_IND_2005!$C$7:$C$883,"*"&amp;RIGHT($A223,3)&amp;"*",EUROSTAT_VBE_IND_2005!$D$7:$D$883,"5543*"))/1000</f>
        <v>0</v>
      </c>
      <c r="M223" s="17">
        <f>(SUMIFS(EUROSTAT_VBE_IND_2005!J$7:J$883,EUROSTAT_VBE_IND_2005!$B$7:$B$883,$D223,EUROSTAT_VBE_IND_2005!$C$7:$C$883,"*"&amp;RIGHT($A223,3)&amp;"*",EUROSTAT_VBE_IND_2005!$D$7:$D$883,"5543*"))/1000</f>
        <v>0</v>
      </c>
      <c r="N223" s="17">
        <f>(SUMIFS(EUROSTAT_VBE_IND_2005!K$7:K$883,EUROSTAT_VBE_IND_2005!$B$7:$B$883,$D223,EUROSTAT_VBE_IND_2005!$C$7:$C$883,"*"&amp;RIGHT($A223,3)&amp;"*",EUROSTAT_VBE_IND_2005!$D$7:$D$883,"5543*"))/1000</f>
        <v>0.074</v>
      </c>
      <c r="O223" s="17">
        <f>(SUMIFS(EUROSTAT_VBE_IND_2005!L$7:L$883,EUROSTAT_VBE_IND_2005!$B$7:$B$883,$D223,EUROSTAT_VBE_IND_2005!$C$7:$C$883,"*"&amp;RIGHT($A223,3)&amp;"*",EUROSTAT_VBE_IND_2005!$D$7:$D$883,"5543*"))/1000</f>
        <v>0</v>
      </c>
      <c r="P223" s="17">
        <f>(SUMIFS(EUROSTAT_VBE_IND_2005!M$7:M$883,EUROSTAT_VBE_IND_2005!$B$7:$B$883,$D223,EUROSTAT_VBE_IND_2005!$C$7:$C$883,"*"&amp;RIGHT($A223,3)&amp;"*",EUROSTAT_VBE_IND_2005!$D$7:$D$883,"5543*"))/1000</f>
        <v>0</v>
      </c>
      <c r="Q223" s="17">
        <f>(SUMIFS(EUROSTAT_VBE_IND_2005!N$7:N$883,EUROSTAT_VBE_IND_2005!$B$7:$B$883,$D223,EUROSTAT_VBE_IND_2005!$C$7:$C$883,"*"&amp;RIGHT($A223,3)&amp;"*",EUROSTAT_VBE_IND_2005!$D$7:$D$883,"5543*"))/1000</f>
        <v>0</v>
      </c>
      <c r="R223" s="17">
        <f>(SUMIFS(EUROSTAT_VBE_IND_2005!O$7:O$883,EUROSTAT_VBE_IND_2005!$B$7:$B$883,$D223,EUROSTAT_VBE_IND_2005!$C$7:$C$883,"*"&amp;RIGHT($A223,3)&amp;"*",EUROSTAT_VBE_IND_2005!$D$7:$D$883,"5543*"))/1000</f>
        <v>0</v>
      </c>
      <c r="S223" s="17">
        <f>(SUMIFS(EUROSTAT_VBE_IND_2005!P$7:P$883,EUROSTAT_VBE_IND_2005!$B$7:$B$883,$D223,EUROSTAT_VBE_IND_2005!$C$7:$C$883,"*"&amp;RIGHT($A223,3)&amp;"*",EUROSTAT_VBE_IND_2005!$D$7:$D$883,"5543*"))/1000</f>
        <v>0</v>
      </c>
      <c r="T223" s="17">
        <f>(SUMIFS(EUROSTAT_VBE_IND_2005!Q$7:Q$883,EUROSTAT_VBE_IND_2005!$B$7:$B$883,$D223,EUROSTAT_VBE_IND_2005!$C$7:$C$883,"*"&amp;RIGHT($A223,3)&amp;"*",EUROSTAT_VBE_IND_2005!$D$7:$D$883,"5543*"))/1000</f>
        <v>0</v>
      </c>
      <c r="U223" s="17">
        <f>(SUMIFS(EUROSTAT_VBE_IND_2005!R$7:R$883,EUROSTAT_VBE_IND_2005!$B$7:$B$883,$D223,EUROSTAT_VBE_IND_2005!$C$7:$C$883,"*"&amp;RIGHT($A223,3)&amp;"*",EUROSTAT_VBE_IND_2005!$D$7:$D$883,"5543*"))/1000</f>
        <v>0</v>
      </c>
      <c r="V223" s="17">
        <f>(SUMIFS(EUROSTAT_VBE_IND_2005!S$7:S$883,EUROSTAT_VBE_IND_2005!$B$7:$B$883,$D223,EUROSTAT_VBE_IND_2005!$C$7:$C$883,"*"&amp;RIGHT($A223,3)&amp;"*",EUROSTAT_VBE_IND_2005!$D$7:$D$883,"5543*"))/1000</f>
        <v>0</v>
      </c>
      <c r="W223" s="17">
        <f>(SUMIFS(EUROSTAT_VBE_IND_2005!T$7:T$883,EUROSTAT_VBE_IND_2005!$B$7:$B$883,$D223,EUROSTAT_VBE_IND_2005!$C$7:$C$883,"*"&amp;RIGHT($A223,3)&amp;"*",EUROSTAT_VBE_IND_2005!$D$7:$D$883,"5543*"))/1000</f>
        <v>0</v>
      </c>
      <c r="X223" s="17">
        <f>(SUMIFS(EUROSTAT_VBE_IND_2005!U$7:U$883,EUROSTAT_VBE_IND_2005!$B$7:$B$883,$D223,EUROSTAT_VBE_IND_2005!$C$7:$C$883,"*"&amp;RIGHT($A223,3)&amp;"*",EUROSTAT_VBE_IND_2005!$D$7:$D$883,"5543*"))/1000</f>
        <v>0</v>
      </c>
      <c r="Y223" s="17">
        <f>(SUMIFS(EUROSTAT_VBE_IND_2005!V$7:V$883,EUROSTAT_VBE_IND_2005!$B$7:$B$883,$D223,EUROSTAT_VBE_IND_2005!$C$7:$C$883,"*"&amp;RIGHT($A223,3)&amp;"*",EUROSTAT_VBE_IND_2005!$D$7:$D$883,"5543*"))/1000</f>
        <v>0</v>
      </c>
      <c r="Z223" s="17">
        <f>(SUMIFS(EUROSTAT_VBE_IND_2005!W$7:W$883,EUROSTAT_VBE_IND_2005!$B$7:$B$883,$D223,EUROSTAT_VBE_IND_2005!$C$7:$C$883,"*"&amp;RIGHT($A223,3)&amp;"*",EUROSTAT_VBE_IND_2005!$D$7:$D$883,"5543*"))/1000</f>
        <v>0</v>
      </c>
      <c r="AA223" s="17">
        <f>(SUMIFS(EUROSTAT_VBE_IND_2005!X$7:X$883,EUROSTAT_VBE_IND_2005!$B$7:$B$883,$D223,EUROSTAT_VBE_IND_2005!$C$7:$C$883,"*"&amp;RIGHT($A223,3)&amp;"*",EUROSTAT_VBE_IND_2005!$D$7:$D$883,"5543*"))/1000</f>
        <v>0</v>
      </c>
      <c r="AB223" s="17">
        <f>(SUMIFS(EUROSTAT_VBE_IND_2005!AA$7:AA$883,EUROSTAT_VBE_IND_2005!$B$7:$B$883,$D223,EUROSTAT_VBE_IND_2005!$C$7:$C$883,"*"&amp;RIGHT($A223,3)&amp;"*",EUROSTAT_VBE_IND_2005!$D$7:$D$883,"5543*"))/1000</f>
        <v>0</v>
      </c>
      <c r="AC223" s="17">
        <f>(SUMIFS(EUROSTAT_VBE_IND_2005!AB$7:AB$883,EUROSTAT_VBE_IND_2005!$B$7:$B$883,$D223,EUROSTAT_VBE_IND_2005!$C$7:$C$883,"*"&amp;RIGHT($A223,3)&amp;"*",EUROSTAT_VBE_IND_2005!$D$7:$D$883,"5543*"))/1000</f>
        <v>0</v>
      </c>
      <c r="AD223" s="17">
        <f>(SUMIFS(EUROSTAT_VBE_IND_2005!AC$7:AC$883,EUROSTAT_VBE_IND_2005!$B$7:$B$883,$D223,EUROSTAT_VBE_IND_2005!$C$7:$C$883,"*"&amp;RIGHT($A223,3)&amp;"*",EUROSTAT_VBE_IND_2005!$D$7:$D$883,"5543*"))/1000</f>
        <v>0</v>
      </c>
      <c r="AE223" s="17">
        <f>(SUMIFS(EUROSTAT_VBE_IND_2005!AD$7:AD$883,EUROSTAT_VBE_IND_2005!$B$7:$B$883,$D223,EUROSTAT_VBE_IND_2005!$C$7:$C$883,"*"&amp;RIGHT($A223,3)&amp;"*",EUROSTAT_VBE_IND_2005!$D$7:$D$883,"5543*"))/1000</f>
        <v>0</v>
      </c>
      <c r="AF223" s="17">
        <f>(SUMIFS(EUROSTAT_VBE_IND_2005!AE$7:AE$883,EUROSTAT_VBE_IND_2005!$B$7:$B$883,$D223,EUROSTAT_VBE_IND_2005!$C$7:$C$883,"*"&amp;RIGHT($A223,3)&amp;"*",EUROSTAT_VBE_IND_2005!$D$7:$D$883,"5543*"))/1000</f>
        <v>0</v>
      </c>
      <c r="AG223" s="17">
        <f>(SUMIFS(EUROSTAT_VBE_IND_2005!AF$7:AF$883,EUROSTAT_VBE_IND_2005!$B$7:$B$883,$D223,EUROSTAT_VBE_IND_2005!$C$7:$C$883,"*"&amp;RIGHT($A223,3)&amp;"*",EUROSTAT_VBE_IND_2005!$D$7:$D$883,"5543*"))/1000</f>
        <v>0</v>
      </c>
      <c r="AH223" s="17">
        <f>(SUMIFS(EUROSTAT_VBE_IND_2005!AH$7:AH$883,EUROSTAT_VBE_IND_2005!$B$7:$B$883,$D223,EUROSTAT_VBE_IND_2005!$C$7:$C$883,"*"&amp;RIGHT($A223,3)&amp;"*",EUROSTAT_VBE_IND_2005!$D$7:$D$883,"5543*"))/1000</f>
        <v>0</v>
      </c>
      <c r="AI223" s="17">
        <f>(SUMIFS(EUROSTAT_VBE_IND_2005!AI$7:AI$883,EUROSTAT_VBE_IND_2005!$B$7:$B$883,$D223,EUROSTAT_VBE_IND_2005!$C$7:$C$883,"*"&amp;RIGHT($A223,3)&amp;"*",EUROSTAT_VBE_IND_2005!$D$7:$D$883,"5543*"))/1000</f>
        <v>0</v>
      </c>
      <c r="AJ223" s="17">
        <f>(SUMIFS(EUROSTAT_VBE_IND_2005!AJ$7:AJ$883,EUROSTAT_VBE_IND_2005!$B$7:$B$883,$D223,EUROSTAT_VBE_IND_2005!$C$7:$C$883,"*"&amp;RIGHT($A223,3)&amp;"*",EUROSTAT_VBE_IND_2005!$D$7:$D$883,"5543*"))/1000</f>
        <v>0</v>
      </c>
      <c r="AK223" s="17">
        <f>(SUMIFS(EUROSTAT_VBE_IND_2005!AK$7:AK$883,EUROSTAT_VBE_IND_2005!$B$7:$B$883,$D223,EUROSTAT_VBE_IND_2005!$C$7:$C$883,"*"&amp;RIGHT($A223,3)&amp;"*",EUROSTAT_VBE_IND_2005!$D$7:$D$883,"5543*"))/1000</f>
        <v>0</v>
      </c>
      <c r="AL223" s="198"/>
      <c r="AM223" s="198"/>
      <c r="AN223" s="198"/>
      <c r="AO223" s="17">
        <f>(SUMIFS(EUROSTAT_VBE_IND_2005!Y$7:Y$883,EUROSTAT_VBE_IND_2005!$B$7:$B$883,$D223,EUROSTAT_VBE_IND_2005!$C$7:$C$883,"*"&amp;RIGHT($A223,3)&amp;"*",EUROSTAT_VBE_IND_2005!$D$7:$D$883,"5543*"))/1000</f>
        <v>0</v>
      </c>
      <c r="AP223" s="17">
        <f>(SUMIFS(EUROSTAT_VBE_IND_2005!Z$7:Z$883,EUROSTAT_VBE_IND_2005!$B$7:$B$883,$D223,EUROSTAT_VBE_IND_2005!$C$7:$C$883,"*"&amp;RIGHT($A223,3)&amp;"*",EUROSTAT_VBE_IND_2005!$D$7:$D$883,"5543*"))/1000</f>
        <v>0</v>
      </c>
      <c r="AQ223" s="17">
        <f>(SUMIFS(EUROSTAT_VBE_IND_2005!AG$7:AG$883,EUROSTAT_VBE_IND_2005!$B$7:$B$883,$D223,EUROSTAT_VBE_IND_2005!$C$7:$C$883,"*"&amp;RIGHT($A223,3)&amp;"*",EUROSTAT_VBE_IND_2005!$D$7:$D$883,"5543*"))/1000</f>
        <v>0</v>
      </c>
    </row>
    <row r="224" spans="1:43">
      <c r="A224" t="str">
        <f>LEFT(EUROSTAT_VBE_IND_2005!$C$292,8)</f>
        <v>B_101825</v>
      </c>
      <c r="B224" s="28" t="s">
        <v>301</v>
      </c>
      <c r="C224" t="s">
        <v>293</v>
      </c>
      <c r="D224" t="s">
        <v>55</v>
      </c>
      <c r="E224" t="s">
        <v>246</v>
      </c>
      <c r="F224" t="s">
        <v>266</v>
      </c>
      <c r="G224" s="17">
        <f>(SUMIFS(EUROSTAT_VBE_IND_2005!E$7:E$883,EUROSTAT_VBE_IND_2005!$B$7:$B$883,$D224,EUROSTAT_VBE_IND_2005!$C$7:$C$883,"*"&amp;RIGHT($A224,3)&amp;"*",EUROSTAT_VBE_IND_2005!$D$7:$D$883,"7100*"))/1000</f>
        <v>0</v>
      </c>
      <c r="H224" s="17">
        <f>(SUMIFS(EUROSTAT_VBE_IND_2005!F$7:F$883,EUROSTAT_VBE_IND_2005!$B$7:$B$883,$D224,EUROSTAT_VBE_IND_2005!$C$7:$C$883,"*"&amp;RIGHT($A224,3)&amp;"*",EUROSTAT_VBE_IND_2005!$D$7:$D$883,"7100*"))/1000</f>
        <v>0</v>
      </c>
      <c r="I224" s="17">
        <f>(SUMIFS(EUROSTAT_VBE_IND_2005!G$7:G$883,EUROSTAT_VBE_IND_2005!$B$7:$B$883,$D224,EUROSTAT_VBE_IND_2005!$C$7:$C$883,"*"&amp;RIGHT($A224,3)&amp;"*",EUROSTAT_VBE_IND_2005!$D$7:$D$883,"7100*"))/1000</f>
        <v>0</v>
      </c>
      <c r="J224" s="198"/>
      <c r="K224" s="17">
        <f>(SUMIFS(EUROSTAT_VBE_IND_2005!H$7:H$883,EUROSTAT_VBE_IND_2005!$B$7:$B$883,$D224,EUROSTAT_VBE_IND_2005!$C$7:$C$883,"*"&amp;RIGHT($A224,3)&amp;"*",EUROSTAT_VBE_IND_2005!$D$7:$D$883,"7100*"))/1000</f>
        <v>0</v>
      </c>
      <c r="L224" s="17">
        <f>(SUMIFS(EUROSTAT_VBE_IND_2005!I$7:I$883,EUROSTAT_VBE_IND_2005!$B$7:$B$883,$D224,EUROSTAT_VBE_IND_2005!$C$7:$C$883,"*"&amp;RIGHT($A224,3)&amp;"*",EUROSTAT_VBE_IND_2005!$D$7:$D$883,"7100*"))/1000</f>
        <v>0</v>
      </c>
      <c r="M224" s="17">
        <f>(SUMIFS(EUROSTAT_VBE_IND_2005!J$7:J$883,EUROSTAT_VBE_IND_2005!$B$7:$B$883,$D224,EUROSTAT_VBE_IND_2005!$C$7:$C$883,"*"&amp;RIGHT($A224,3)&amp;"*",EUROSTAT_VBE_IND_2005!$D$7:$D$883,"7100*"))/1000</f>
        <v>0</v>
      </c>
      <c r="N224" s="17">
        <f>(SUMIFS(EUROSTAT_VBE_IND_2005!K$7:K$883,EUROSTAT_VBE_IND_2005!$B$7:$B$883,$D224,EUROSTAT_VBE_IND_2005!$C$7:$C$883,"*"&amp;RIGHT($A224,3)&amp;"*",EUROSTAT_VBE_IND_2005!$D$7:$D$883,"7100*"))/1000</f>
        <v>0</v>
      </c>
      <c r="O224" s="17">
        <f>(SUMIFS(EUROSTAT_VBE_IND_2005!L$7:L$883,EUROSTAT_VBE_IND_2005!$B$7:$B$883,$D224,EUROSTAT_VBE_IND_2005!$C$7:$C$883,"*"&amp;RIGHT($A224,3)&amp;"*",EUROSTAT_VBE_IND_2005!$D$7:$D$883,"7100*"))/1000</f>
        <v>0</v>
      </c>
      <c r="P224" s="17">
        <f>(SUMIFS(EUROSTAT_VBE_IND_2005!M$7:M$883,EUROSTAT_VBE_IND_2005!$B$7:$B$883,$D224,EUROSTAT_VBE_IND_2005!$C$7:$C$883,"*"&amp;RIGHT($A224,3)&amp;"*",EUROSTAT_VBE_IND_2005!$D$7:$D$883,"7100*"))/1000</f>
        <v>0</v>
      </c>
      <c r="Q224" s="17">
        <f>(SUMIFS(EUROSTAT_VBE_IND_2005!N$7:N$883,EUROSTAT_VBE_IND_2005!$B$7:$B$883,$D224,EUROSTAT_VBE_IND_2005!$C$7:$C$883,"*"&amp;RIGHT($A224,3)&amp;"*",EUROSTAT_VBE_IND_2005!$D$7:$D$883,"7100*"))/1000</f>
        <v>0</v>
      </c>
      <c r="R224" s="17">
        <f>(SUMIFS(EUROSTAT_VBE_IND_2005!O$7:O$883,EUROSTAT_VBE_IND_2005!$B$7:$B$883,$D224,EUROSTAT_VBE_IND_2005!$C$7:$C$883,"*"&amp;RIGHT($A224,3)&amp;"*",EUROSTAT_VBE_IND_2005!$D$7:$D$883,"7100*"))/1000</f>
        <v>0</v>
      </c>
      <c r="S224" s="17">
        <f>(SUMIFS(EUROSTAT_VBE_IND_2005!P$7:P$883,EUROSTAT_VBE_IND_2005!$B$7:$B$883,$D224,EUROSTAT_VBE_IND_2005!$C$7:$C$883,"*"&amp;RIGHT($A224,3)&amp;"*",EUROSTAT_VBE_IND_2005!$D$7:$D$883,"7100*"))/1000</f>
        <v>0</v>
      </c>
      <c r="T224" s="17">
        <f>(SUMIFS(EUROSTAT_VBE_IND_2005!Q$7:Q$883,EUROSTAT_VBE_IND_2005!$B$7:$B$883,$D224,EUROSTAT_VBE_IND_2005!$C$7:$C$883,"*"&amp;RIGHT($A224,3)&amp;"*",EUROSTAT_VBE_IND_2005!$D$7:$D$883,"7100*"))/1000</f>
        <v>0</v>
      </c>
      <c r="U224" s="17">
        <f>(SUMIFS(EUROSTAT_VBE_IND_2005!R$7:R$883,EUROSTAT_VBE_IND_2005!$B$7:$B$883,$D224,EUROSTAT_VBE_IND_2005!$C$7:$C$883,"*"&amp;RIGHT($A224,3)&amp;"*",EUROSTAT_VBE_IND_2005!$D$7:$D$883,"7100*"))/1000</f>
        <v>0</v>
      </c>
      <c r="V224" s="17">
        <f>(SUMIFS(EUROSTAT_VBE_IND_2005!S$7:S$883,EUROSTAT_VBE_IND_2005!$B$7:$B$883,$D224,EUROSTAT_VBE_IND_2005!$C$7:$C$883,"*"&amp;RIGHT($A224,3)&amp;"*",EUROSTAT_VBE_IND_2005!$D$7:$D$883,"7100*"))/1000</f>
        <v>0</v>
      </c>
      <c r="W224" s="17">
        <f>(SUMIFS(EUROSTAT_VBE_IND_2005!T$7:T$883,EUROSTAT_VBE_IND_2005!$B$7:$B$883,$D224,EUROSTAT_VBE_IND_2005!$C$7:$C$883,"*"&amp;RIGHT($A224,3)&amp;"*",EUROSTAT_VBE_IND_2005!$D$7:$D$883,"7100*"))/1000</f>
        <v>0</v>
      </c>
      <c r="X224" s="17">
        <f>(SUMIFS(EUROSTAT_VBE_IND_2005!U$7:U$883,EUROSTAT_VBE_IND_2005!$B$7:$B$883,$D224,EUROSTAT_VBE_IND_2005!$C$7:$C$883,"*"&amp;RIGHT($A224,3)&amp;"*",EUROSTAT_VBE_IND_2005!$D$7:$D$883,"7100*"))/1000</f>
        <v>0</v>
      </c>
      <c r="Y224" s="17">
        <f>(SUMIFS(EUROSTAT_VBE_IND_2005!V$7:V$883,EUROSTAT_VBE_IND_2005!$B$7:$B$883,$D224,EUROSTAT_VBE_IND_2005!$C$7:$C$883,"*"&amp;RIGHT($A224,3)&amp;"*",EUROSTAT_VBE_IND_2005!$D$7:$D$883,"7100*"))/1000</f>
        <v>0</v>
      </c>
      <c r="Z224" s="17">
        <f>(SUMIFS(EUROSTAT_VBE_IND_2005!W$7:W$883,EUROSTAT_VBE_IND_2005!$B$7:$B$883,$D224,EUROSTAT_VBE_IND_2005!$C$7:$C$883,"*"&amp;RIGHT($A224,3)&amp;"*",EUROSTAT_VBE_IND_2005!$D$7:$D$883,"7100*"))/1000</f>
        <v>0</v>
      </c>
      <c r="AA224" s="17">
        <f>(SUMIFS(EUROSTAT_VBE_IND_2005!X$7:X$883,EUROSTAT_VBE_IND_2005!$B$7:$B$883,$D224,EUROSTAT_VBE_IND_2005!$C$7:$C$883,"*"&amp;RIGHT($A224,3)&amp;"*",EUROSTAT_VBE_IND_2005!$D$7:$D$883,"7100*"))/1000</f>
        <v>0</v>
      </c>
      <c r="AB224" s="17">
        <f>(SUMIFS(EUROSTAT_VBE_IND_2005!AA$7:AA$883,EUROSTAT_VBE_IND_2005!$B$7:$B$883,$D224,EUROSTAT_VBE_IND_2005!$C$7:$C$883,"*"&amp;RIGHT($A224,3)&amp;"*",EUROSTAT_VBE_IND_2005!$D$7:$D$883,"7100*"))/1000</f>
        <v>0</v>
      </c>
      <c r="AC224" s="17">
        <f>(SUMIFS(EUROSTAT_VBE_IND_2005!AB$7:AB$883,EUROSTAT_VBE_IND_2005!$B$7:$B$883,$D224,EUROSTAT_VBE_IND_2005!$C$7:$C$883,"*"&amp;RIGHT($A224,3)&amp;"*",EUROSTAT_VBE_IND_2005!$D$7:$D$883,"7100*"))/1000</f>
        <v>0</v>
      </c>
      <c r="AD224" s="17">
        <f>(SUMIFS(EUROSTAT_VBE_IND_2005!AC$7:AC$883,EUROSTAT_VBE_IND_2005!$B$7:$B$883,$D224,EUROSTAT_VBE_IND_2005!$C$7:$C$883,"*"&amp;RIGHT($A224,3)&amp;"*",EUROSTAT_VBE_IND_2005!$D$7:$D$883,"7100*"))/1000</f>
        <v>0</v>
      </c>
      <c r="AE224" s="17">
        <f>(SUMIFS(EUROSTAT_VBE_IND_2005!AD$7:AD$883,EUROSTAT_VBE_IND_2005!$B$7:$B$883,$D224,EUROSTAT_VBE_IND_2005!$C$7:$C$883,"*"&amp;RIGHT($A224,3)&amp;"*",EUROSTAT_VBE_IND_2005!$D$7:$D$883,"7100*"))/1000</f>
        <v>0</v>
      </c>
      <c r="AF224" s="17">
        <f>(SUMIFS(EUROSTAT_VBE_IND_2005!AE$7:AE$883,EUROSTAT_VBE_IND_2005!$B$7:$B$883,$D224,EUROSTAT_VBE_IND_2005!$C$7:$C$883,"*"&amp;RIGHT($A224,3)&amp;"*",EUROSTAT_VBE_IND_2005!$D$7:$D$883,"7100*"))/1000</f>
        <v>0</v>
      </c>
      <c r="AG224" s="17">
        <f>(SUMIFS(EUROSTAT_VBE_IND_2005!AF$7:AF$883,EUROSTAT_VBE_IND_2005!$B$7:$B$883,$D224,EUROSTAT_VBE_IND_2005!$C$7:$C$883,"*"&amp;RIGHT($A224,3)&amp;"*",EUROSTAT_VBE_IND_2005!$D$7:$D$883,"7100*"))/1000</f>
        <v>0.014</v>
      </c>
      <c r="AH224" s="17">
        <f>(SUMIFS(EUROSTAT_VBE_IND_2005!AH$7:AH$883,EUROSTAT_VBE_IND_2005!$B$7:$B$883,$D224,EUROSTAT_VBE_IND_2005!$C$7:$C$883,"*"&amp;RIGHT($A224,3)&amp;"*",EUROSTAT_VBE_IND_2005!$D$7:$D$883,"7100*"))/1000</f>
        <v>0</v>
      </c>
      <c r="AI224" s="17">
        <f>(SUMIFS(EUROSTAT_VBE_IND_2005!AI$7:AI$883,EUROSTAT_VBE_IND_2005!$B$7:$B$883,$D224,EUROSTAT_VBE_IND_2005!$C$7:$C$883,"*"&amp;RIGHT($A224,3)&amp;"*",EUROSTAT_VBE_IND_2005!$D$7:$D$883,"7100*"))/1000</f>
        <v>0</v>
      </c>
      <c r="AJ224" s="17">
        <f>(SUMIFS(EUROSTAT_VBE_IND_2005!AJ$7:AJ$883,EUROSTAT_VBE_IND_2005!$B$7:$B$883,$D224,EUROSTAT_VBE_IND_2005!$C$7:$C$883,"*"&amp;RIGHT($A224,3)&amp;"*",EUROSTAT_VBE_IND_2005!$D$7:$D$883,"7100*"))/1000</f>
        <v>0</v>
      </c>
      <c r="AK224" s="17">
        <f>(SUMIFS(EUROSTAT_VBE_IND_2005!AK$7:AK$883,EUROSTAT_VBE_IND_2005!$B$7:$B$883,$D224,EUROSTAT_VBE_IND_2005!$C$7:$C$883,"*"&amp;RIGHT($A224,3)&amp;"*",EUROSTAT_VBE_IND_2005!$D$7:$D$883,"7100*"))/1000</f>
        <v>0</v>
      </c>
      <c r="AL224" s="198"/>
      <c r="AM224" s="198"/>
      <c r="AN224" s="198"/>
      <c r="AO224" s="17">
        <f>(SUMIFS(EUROSTAT_VBE_IND_2005!Y$7:Y$883,EUROSTAT_VBE_IND_2005!$B$7:$B$883,$D224,EUROSTAT_VBE_IND_2005!$C$7:$C$883,"*"&amp;RIGHT($A224,3)&amp;"*",EUROSTAT_VBE_IND_2005!$D$7:$D$883,"7100*"))/1000</f>
        <v>0</v>
      </c>
      <c r="AP224" s="17">
        <f>(SUMIFS(EUROSTAT_VBE_IND_2005!Z$7:Z$883,EUROSTAT_VBE_IND_2005!$B$7:$B$883,$D224,EUROSTAT_VBE_IND_2005!$C$7:$C$883,"*"&amp;RIGHT($A224,3)&amp;"*",EUROSTAT_VBE_IND_2005!$D$7:$D$883,"7100*"))/1000</f>
        <v>0</v>
      </c>
      <c r="AQ224" s="17">
        <f>(SUMIFS(EUROSTAT_VBE_IND_2005!AG$7:AG$883,EUROSTAT_VBE_IND_2005!$B$7:$B$883,$D224,EUROSTAT_VBE_IND_2005!$C$7:$C$883,"*"&amp;RIGHT($A224,3)&amp;"*",EUROSTAT_VBE_IND_2005!$D$7:$D$883,"7100*"))/1000</f>
        <v>0</v>
      </c>
    </row>
    <row r="225" spans="1:43">
      <c r="A225" t="str">
        <f>LEFT(EUROSTAT_VBE_IND_2005!$C$292,8)</f>
        <v>B_101825</v>
      </c>
      <c r="B225" s="28" t="s">
        <v>301</v>
      </c>
      <c r="C225" t="s">
        <v>293</v>
      </c>
      <c r="D225" t="s">
        <v>55</v>
      </c>
      <c r="E225" t="s">
        <v>247</v>
      </c>
      <c r="F225" t="s">
        <v>267</v>
      </c>
      <c r="G225" s="17">
        <f>(SUMIFS(EUROSTAT_VBE_IND_2005!E$7:E$883,EUROSTAT_VBE_IND_2005!$B$7:$B$883,$D225,EUROSTAT_VBE_IND_2005!$C$7:$C$883,"*"&amp;RIGHT($A225,3)&amp;"*",EUROSTAT_VBE_IND_2005!$D$7:$D$883,"6000*"))/1000</f>
        <v>2.405</v>
      </c>
      <c r="H225" s="17">
        <f>(SUMIFS(EUROSTAT_VBE_IND_2005!F$7:F$883,EUROSTAT_VBE_IND_2005!$B$7:$B$883,$D225,EUROSTAT_VBE_IND_2005!$C$7:$C$883,"*"&amp;RIGHT($A225,3)&amp;"*",EUROSTAT_VBE_IND_2005!$D$7:$D$883,"6000*"))/1000</f>
        <v>1.904</v>
      </c>
      <c r="I225" s="17">
        <f>(SUMIFS(EUROSTAT_VBE_IND_2005!G$7:G$883,EUROSTAT_VBE_IND_2005!$B$7:$B$883,$D225,EUROSTAT_VBE_IND_2005!$C$7:$C$883,"*"&amp;RIGHT($A225,3)&amp;"*",EUROSTAT_VBE_IND_2005!$D$7:$D$883,"6000*"))/1000</f>
        <v>3.182</v>
      </c>
      <c r="J225" s="198"/>
      <c r="K225" s="17">
        <f>(SUMIFS(EUROSTAT_VBE_IND_2005!H$7:H$883,EUROSTAT_VBE_IND_2005!$B$7:$B$883,$D225,EUROSTAT_VBE_IND_2005!$C$7:$C$883,"*"&amp;RIGHT($A225,3)&amp;"*",EUROSTAT_VBE_IND_2005!$D$7:$D$883,"6000*"))/1000</f>
        <v>0.05</v>
      </c>
      <c r="L225" s="17">
        <f>(SUMIFS(EUROSTAT_VBE_IND_2005!I$7:I$883,EUROSTAT_VBE_IND_2005!$B$7:$B$883,$D225,EUROSTAT_VBE_IND_2005!$C$7:$C$883,"*"&amp;RIGHT($A225,3)&amp;"*",EUROSTAT_VBE_IND_2005!$D$7:$D$883,"6000*"))/1000</f>
        <v>0.724</v>
      </c>
      <c r="M225" s="17">
        <f>(SUMIFS(EUROSTAT_VBE_IND_2005!J$7:J$883,EUROSTAT_VBE_IND_2005!$B$7:$B$883,$D225,EUROSTAT_VBE_IND_2005!$C$7:$C$883,"*"&amp;RIGHT($A225,3)&amp;"*",EUROSTAT_VBE_IND_2005!$D$7:$D$883,"6000*"))/1000</f>
        <v>6.847</v>
      </c>
      <c r="N225" s="17">
        <f>(SUMIFS(EUROSTAT_VBE_IND_2005!K$7:K$883,EUROSTAT_VBE_IND_2005!$B$7:$B$883,$D225,EUROSTAT_VBE_IND_2005!$C$7:$C$883,"*"&amp;RIGHT($A225,3)&amp;"*",EUROSTAT_VBE_IND_2005!$D$7:$D$883,"6000*"))/1000</f>
        <v>0.292</v>
      </c>
      <c r="O225" s="17">
        <f>(SUMIFS(EUROSTAT_VBE_IND_2005!L$7:L$883,EUROSTAT_VBE_IND_2005!$B$7:$B$883,$D225,EUROSTAT_VBE_IND_2005!$C$7:$C$883,"*"&amp;RIGHT($A225,3)&amp;"*",EUROSTAT_VBE_IND_2005!$D$7:$D$883,"6000*"))/1000</f>
        <v>0.072</v>
      </c>
      <c r="P225" s="17">
        <f>(SUMIFS(EUROSTAT_VBE_IND_2005!M$7:M$883,EUROSTAT_VBE_IND_2005!$B$7:$B$883,$D225,EUROSTAT_VBE_IND_2005!$C$7:$C$883,"*"&amp;RIGHT($A225,3)&amp;"*",EUROSTAT_VBE_IND_2005!$D$7:$D$883,"6000*"))/1000</f>
        <v>0.95</v>
      </c>
      <c r="Q225" s="17">
        <f>(SUMIFS(EUROSTAT_VBE_IND_2005!N$7:N$883,EUROSTAT_VBE_IND_2005!$B$7:$B$883,$D225,EUROSTAT_VBE_IND_2005!$C$7:$C$883,"*"&amp;RIGHT($A225,3)&amp;"*",EUROSTAT_VBE_IND_2005!$D$7:$D$883,"6000*"))/1000</f>
        <v>5.612</v>
      </c>
      <c r="R225" s="17">
        <f>(SUMIFS(EUROSTAT_VBE_IND_2005!O$7:O$883,EUROSTAT_VBE_IND_2005!$B$7:$B$883,$D225,EUROSTAT_VBE_IND_2005!$C$7:$C$883,"*"&amp;RIGHT($A225,3)&amp;"*",EUROSTAT_VBE_IND_2005!$D$7:$D$883,"6000*"))/1000</f>
        <v>2.272</v>
      </c>
      <c r="S225" s="17">
        <f>(SUMIFS(EUROSTAT_VBE_IND_2005!P$7:P$883,EUROSTAT_VBE_IND_2005!$B$7:$B$883,$D225,EUROSTAT_VBE_IND_2005!$C$7:$C$883,"*"&amp;RIGHT($A225,3)&amp;"*",EUROSTAT_VBE_IND_2005!$D$7:$D$883,"6000*"))/1000</f>
        <v>5.951</v>
      </c>
      <c r="T225" s="17">
        <f>(SUMIFS(EUROSTAT_VBE_IND_2005!Q$7:Q$883,EUROSTAT_VBE_IND_2005!$B$7:$B$883,$D225,EUROSTAT_VBE_IND_2005!$C$7:$C$883,"*"&amp;RIGHT($A225,3)&amp;"*",EUROSTAT_VBE_IND_2005!$D$7:$D$883,"6000*"))/1000</f>
        <v>0.202</v>
      </c>
      <c r="U225" s="17">
        <f>(SUMIFS(EUROSTAT_VBE_IND_2005!R$7:R$883,EUROSTAT_VBE_IND_2005!$B$7:$B$883,$D225,EUROSTAT_VBE_IND_2005!$C$7:$C$883,"*"&amp;RIGHT($A225,3)&amp;"*",EUROSTAT_VBE_IND_2005!$D$7:$D$883,"6000*"))/1000</f>
        <v>0.274</v>
      </c>
      <c r="V225" s="17">
        <f>(SUMIFS(EUROSTAT_VBE_IND_2005!S$7:S$883,EUROSTAT_VBE_IND_2005!$B$7:$B$883,$D225,EUROSTAT_VBE_IND_2005!$C$7:$C$883,"*"&amp;RIGHT($A225,3)&amp;"*",EUROSTAT_VBE_IND_2005!$D$7:$D$883,"6000*"))/1000</f>
        <v>1.645</v>
      </c>
      <c r="W225" s="17">
        <f>(SUMIFS(EUROSTAT_VBE_IND_2005!T$7:T$883,EUROSTAT_VBE_IND_2005!$B$7:$B$883,$D225,EUROSTAT_VBE_IND_2005!$C$7:$C$883,"*"&amp;RIGHT($A225,3)&amp;"*",EUROSTAT_VBE_IND_2005!$D$7:$D$883,"6000*"))/1000</f>
        <v>0.004</v>
      </c>
      <c r="X225" s="17">
        <f>(SUMIFS(EUROSTAT_VBE_IND_2005!U$7:U$883,EUROSTAT_VBE_IND_2005!$B$7:$B$883,$D225,EUROSTAT_VBE_IND_2005!$C$7:$C$883,"*"&amp;RIGHT($A225,3)&amp;"*",EUROSTAT_VBE_IND_2005!$D$7:$D$883,"6000*"))/1000</f>
        <v>3.834</v>
      </c>
      <c r="Y225" s="17">
        <f>(SUMIFS(EUROSTAT_VBE_IND_2005!V$7:V$883,EUROSTAT_VBE_IND_2005!$B$7:$B$883,$D225,EUROSTAT_VBE_IND_2005!$C$7:$C$883,"*"&amp;RIGHT($A225,3)&amp;"*",EUROSTAT_VBE_IND_2005!$D$7:$D$883,"6000*"))/1000</f>
        <v>0.133</v>
      </c>
      <c r="Z225" s="17">
        <f>(SUMIFS(EUROSTAT_VBE_IND_2005!W$7:W$883,EUROSTAT_VBE_IND_2005!$B$7:$B$883,$D225,EUROSTAT_VBE_IND_2005!$C$7:$C$883,"*"&amp;RIGHT($A225,3)&amp;"*",EUROSTAT_VBE_IND_2005!$D$7:$D$883,"6000*"))/1000</f>
        <v>0.043</v>
      </c>
      <c r="AA225" s="17">
        <f>(SUMIFS(EUROSTAT_VBE_IND_2005!X$7:X$883,EUROSTAT_VBE_IND_2005!$B$7:$B$883,$D225,EUROSTAT_VBE_IND_2005!$C$7:$C$883,"*"&amp;RIGHT($A225,3)&amp;"*",EUROSTAT_VBE_IND_2005!$D$7:$D$883,"6000*"))/1000</f>
        <v>0.04</v>
      </c>
      <c r="AB225" s="17">
        <f>(SUMIFS(EUROSTAT_VBE_IND_2005!AA$7:AA$883,EUROSTAT_VBE_IND_2005!$B$7:$B$883,$D225,EUROSTAT_VBE_IND_2005!$C$7:$C$883,"*"&amp;RIGHT($A225,3)&amp;"*",EUROSTAT_VBE_IND_2005!$D$7:$D$883,"6000*"))/1000</f>
        <v>0</v>
      </c>
      <c r="AC225" s="17">
        <f>(SUMIFS(EUROSTAT_VBE_IND_2005!AB$7:AB$883,EUROSTAT_VBE_IND_2005!$B$7:$B$883,$D225,EUROSTAT_VBE_IND_2005!$C$7:$C$883,"*"&amp;RIGHT($A225,3)&amp;"*",EUROSTAT_VBE_IND_2005!$D$7:$D$883,"6000*"))/1000</f>
        <v>2.192</v>
      </c>
      <c r="AD225" s="17">
        <f>(SUMIFS(EUROSTAT_VBE_IND_2005!AC$7:AC$883,EUROSTAT_VBE_IND_2005!$B$7:$B$883,$D225,EUROSTAT_VBE_IND_2005!$C$7:$C$883,"*"&amp;RIGHT($A225,3)&amp;"*",EUROSTAT_VBE_IND_2005!$D$7:$D$883,"6000*"))/1000</f>
        <v>1.638</v>
      </c>
      <c r="AE225" s="17">
        <f>(SUMIFS(EUROSTAT_VBE_IND_2005!AD$7:AD$883,EUROSTAT_VBE_IND_2005!$B$7:$B$883,$D225,EUROSTAT_VBE_IND_2005!$C$7:$C$883,"*"&amp;RIGHT($A225,3)&amp;"*",EUROSTAT_VBE_IND_2005!$D$7:$D$883,"6000*"))/1000</f>
        <v>4.727</v>
      </c>
      <c r="AF225" s="17">
        <f>(SUMIFS(EUROSTAT_VBE_IND_2005!AE$7:AE$883,EUROSTAT_VBE_IND_2005!$B$7:$B$883,$D225,EUROSTAT_VBE_IND_2005!$C$7:$C$883,"*"&amp;RIGHT($A225,3)&amp;"*",EUROSTAT_VBE_IND_2005!$D$7:$D$883,"6000*"))/1000</f>
        <v>1.739</v>
      </c>
      <c r="AG225" s="17">
        <f>(SUMIFS(EUROSTAT_VBE_IND_2005!AF$7:AF$883,EUROSTAT_VBE_IND_2005!$B$7:$B$883,$D225,EUROSTAT_VBE_IND_2005!$C$7:$C$883,"*"&amp;RIGHT($A225,3)&amp;"*",EUROSTAT_VBE_IND_2005!$D$7:$D$883,"6000*"))/1000</f>
        <v>1.872</v>
      </c>
      <c r="AH225" s="17">
        <f>(SUMIFS(EUROSTAT_VBE_IND_2005!AH$7:AH$883,EUROSTAT_VBE_IND_2005!$B$7:$B$883,$D225,EUROSTAT_VBE_IND_2005!$C$7:$C$883,"*"&amp;RIGHT($A225,3)&amp;"*",EUROSTAT_VBE_IND_2005!$D$7:$D$883,"6000*"))/1000</f>
        <v>9.054</v>
      </c>
      <c r="AI225" s="17">
        <f>(SUMIFS(EUROSTAT_VBE_IND_2005!AI$7:AI$883,EUROSTAT_VBE_IND_2005!$B$7:$B$883,$D225,EUROSTAT_VBE_IND_2005!$C$7:$C$883,"*"&amp;RIGHT($A225,3)&amp;"*",EUROSTAT_VBE_IND_2005!$D$7:$D$883,"6000*"))/1000</f>
        <v>0.173</v>
      </c>
      <c r="AJ225" s="17">
        <f>(SUMIFS(EUROSTAT_VBE_IND_2005!AJ$7:AJ$883,EUROSTAT_VBE_IND_2005!$B$7:$B$883,$D225,EUROSTAT_VBE_IND_2005!$C$7:$C$883,"*"&amp;RIGHT($A225,3)&amp;"*",EUROSTAT_VBE_IND_2005!$D$7:$D$883,"6000*"))/1000</f>
        <v>0.371</v>
      </c>
      <c r="AK225" s="17">
        <f>(SUMIFS(EUROSTAT_VBE_IND_2005!AK$7:AK$883,EUROSTAT_VBE_IND_2005!$B$7:$B$883,$D225,EUROSTAT_VBE_IND_2005!$C$7:$C$883,"*"&amp;RIGHT($A225,3)&amp;"*",EUROSTAT_VBE_IND_2005!$D$7:$D$883,"6000*"))/1000</f>
        <v>0</v>
      </c>
      <c r="AL225" s="198"/>
      <c r="AM225" s="198"/>
      <c r="AN225" s="198"/>
      <c r="AO225" s="17">
        <f>(SUMIFS(EUROSTAT_VBE_IND_2005!Y$7:Y$883,EUROSTAT_VBE_IND_2005!$B$7:$B$883,$D225,EUROSTAT_VBE_IND_2005!$C$7:$C$883,"*"&amp;RIGHT($A225,3)&amp;"*",EUROSTAT_VBE_IND_2005!$D$7:$D$883,"6000*"))/1000</f>
        <v>0.025</v>
      </c>
      <c r="AP225" s="17">
        <f>(SUMIFS(EUROSTAT_VBE_IND_2005!Z$7:Z$883,EUROSTAT_VBE_IND_2005!$B$7:$B$883,$D225,EUROSTAT_VBE_IND_2005!$C$7:$C$883,"*"&amp;RIGHT($A225,3)&amp;"*",EUROSTAT_VBE_IND_2005!$D$7:$D$883,"6000*"))/1000</f>
        <v>0.266</v>
      </c>
      <c r="AQ225" s="17">
        <f>(SUMIFS(EUROSTAT_VBE_IND_2005!AG$7:AG$883,EUROSTAT_VBE_IND_2005!$B$7:$B$883,$D225,EUROSTAT_VBE_IND_2005!$C$7:$C$883,"*"&amp;RIGHT($A225,3)&amp;"*",EUROSTAT_VBE_IND_2005!$D$7:$D$883,"6000*"))/1000</f>
        <v>1.282</v>
      </c>
    </row>
    <row r="226" spans="1:43">
      <c r="A226" t="str">
        <f>LEFT(EUROSTAT_VBE_IND_2005!$C$292,8)</f>
        <v>B_101825</v>
      </c>
      <c r="B226" s="28" t="s">
        <v>301</v>
      </c>
      <c r="C226" t="s">
        <v>293</v>
      </c>
      <c r="D226" t="s">
        <v>55</v>
      </c>
      <c r="E226" t="s">
        <v>248</v>
      </c>
      <c r="F226" t="s">
        <v>268</v>
      </c>
      <c r="G226" s="17">
        <f>(SUMIFS(EUROSTAT_VBE_IND_2005!E$7:E$883,EUROSTAT_VBE_IND_2005!$B$7:$B$883,$D226,EUROSTAT_VBE_IND_2005!$C$7:$C$883,"*"&amp;RIGHT($A226,3)&amp;"*",EUROSTAT_VBE_IND_2005!$D$7:$D$883,"5200*"))/1000</f>
        <v>0.013</v>
      </c>
      <c r="H226" s="17">
        <f>(SUMIFS(EUROSTAT_VBE_IND_2005!F$7:F$883,EUROSTAT_VBE_IND_2005!$B$7:$B$883,$D226,EUROSTAT_VBE_IND_2005!$C$7:$C$883,"*"&amp;RIGHT($A226,3)&amp;"*",EUROSTAT_VBE_IND_2005!$D$7:$D$883,"5200*"))/1000</f>
        <v>0</v>
      </c>
      <c r="I226" s="17">
        <f>(SUMIFS(EUROSTAT_VBE_IND_2005!G$7:G$883,EUROSTAT_VBE_IND_2005!$B$7:$B$883,$D226,EUROSTAT_VBE_IND_2005!$C$7:$C$883,"*"&amp;RIGHT($A226,3)&amp;"*",EUROSTAT_VBE_IND_2005!$D$7:$D$883,"5200*"))/1000</f>
        <v>0.059</v>
      </c>
      <c r="J226" s="198"/>
      <c r="K226" s="17">
        <f>(SUMIFS(EUROSTAT_VBE_IND_2005!H$7:H$883,EUROSTAT_VBE_IND_2005!$B$7:$B$883,$D226,EUROSTAT_VBE_IND_2005!$C$7:$C$883,"*"&amp;RIGHT($A226,3)&amp;"*",EUROSTAT_VBE_IND_2005!$D$7:$D$883,"5200*"))/1000</f>
        <v>0</v>
      </c>
      <c r="L226" s="17">
        <f>(SUMIFS(EUROSTAT_VBE_IND_2005!I$7:I$883,EUROSTAT_VBE_IND_2005!$B$7:$B$883,$D226,EUROSTAT_VBE_IND_2005!$C$7:$C$883,"*"&amp;RIGHT($A226,3)&amp;"*",EUROSTAT_VBE_IND_2005!$D$7:$D$883,"5200*"))/1000</f>
        <v>0.033</v>
      </c>
      <c r="M226" s="17">
        <f>(SUMIFS(EUROSTAT_VBE_IND_2005!J$7:J$883,EUROSTAT_VBE_IND_2005!$B$7:$B$883,$D226,EUROSTAT_VBE_IND_2005!$C$7:$C$883,"*"&amp;RIGHT($A226,3)&amp;"*",EUROSTAT_VBE_IND_2005!$D$7:$D$883,"5200*"))/1000</f>
        <v>0.034</v>
      </c>
      <c r="N226" s="17">
        <f>(SUMIFS(EUROSTAT_VBE_IND_2005!K$7:K$883,EUROSTAT_VBE_IND_2005!$B$7:$B$883,$D226,EUROSTAT_VBE_IND_2005!$C$7:$C$883,"*"&amp;RIGHT($A226,3)&amp;"*",EUROSTAT_VBE_IND_2005!$D$7:$D$883,"5200*"))/1000</f>
        <v>0.054</v>
      </c>
      <c r="O226" s="17">
        <f>(SUMIFS(EUROSTAT_VBE_IND_2005!L$7:L$883,EUROSTAT_VBE_IND_2005!$B$7:$B$883,$D226,EUROSTAT_VBE_IND_2005!$C$7:$C$883,"*"&amp;RIGHT($A226,3)&amp;"*",EUROSTAT_VBE_IND_2005!$D$7:$D$883,"5200*"))/1000</f>
        <v>0</v>
      </c>
      <c r="P226" s="17">
        <f>(SUMIFS(EUROSTAT_VBE_IND_2005!M$7:M$883,EUROSTAT_VBE_IND_2005!$B$7:$B$883,$D226,EUROSTAT_VBE_IND_2005!$C$7:$C$883,"*"&amp;RIGHT($A226,3)&amp;"*",EUROSTAT_VBE_IND_2005!$D$7:$D$883,"5200*"))/1000</f>
        <v>0</v>
      </c>
      <c r="Q226" s="17">
        <f>(SUMIFS(EUROSTAT_VBE_IND_2005!N$7:N$883,EUROSTAT_VBE_IND_2005!$B$7:$B$883,$D226,EUROSTAT_VBE_IND_2005!$C$7:$C$883,"*"&amp;RIGHT($A226,3)&amp;"*",EUROSTAT_VBE_IND_2005!$D$7:$D$883,"5200*"))/1000</f>
        <v>0</v>
      </c>
      <c r="R226" s="17">
        <f>(SUMIFS(EUROSTAT_VBE_IND_2005!O$7:O$883,EUROSTAT_VBE_IND_2005!$B$7:$B$883,$D226,EUROSTAT_VBE_IND_2005!$C$7:$C$883,"*"&amp;RIGHT($A226,3)&amp;"*",EUROSTAT_VBE_IND_2005!$D$7:$D$883,"5200*"))/1000</f>
        <v>0</v>
      </c>
      <c r="S226" s="17">
        <f>(SUMIFS(EUROSTAT_VBE_IND_2005!P$7:P$883,EUROSTAT_VBE_IND_2005!$B$7:$B$883,$D226,EUROSTAT_VBE_IND_2005!$C$7:$C$883,"*"&amp;RIGHT($A226,3)&amp;"*",EUROSTAT_VBE_IND_2005!$D$7:$D$883,"5200*"))/1000</f>
        <v>0</v>
      </c>
      <c r="T226" s="17">
        <f>(SUMIFS(EUROSTAT_VBE_IND_2005!Q$7:Q$883,EUROSTAT_VBE_IND_2005!$B$7:$B$883,$D226,EUROSTAT_VBE_IND_2005!$C$7:$C$883,"*"&amp;RIGHT($A226,3)&amp;"*",EUROSTAT_VBE_IND_2005!$D$7:$D$883,"5200*"))/1000</f>
        <v>0</v>
      </c>
      <c r="U226" s="17">
        <f>(SUMIFS(EUROSTAT_VBE_IND_2005!R$7:R$883,EUROSTAT_VBE_IND_2005!$B$7:$B$883,$D226,EUROSTAT_VBE_IND_2005!$C$7:$C$883,"*"&amp;RIGHT($A226,3)&amp;"*",EUROSTAT_VBE_IND_2005!$D$7:$D$883,"5200*"))/1000</f>
        <v>0</v>
      </c>
      <c r="V226" s="17">
        <f>(SUMIFS(EUROSTAT_VBE_IND_2005!S$7:S$883,EUROSTAT_VBE_IND_2005!$B$7:$B$883,$D226,EUROSTAT_VBE_IND_2005!$C$7:$C$883,"*"&amp;RIGHT($A226,3)&amp;"*",EUROSTAT_VBE_IND_2005!$D$7:$D$883,"5200*"))/1000</f>
        <v>0</v>
      </c>
      <c r="W226" s="17">
        <f>(SUMIFS(EUROSTAT_VBE_IND_2005!T$7:T$883,EUROSTAT_VBE_IND_2005!$B$7:$B$883,$D226,EUROSTAT_VBE_IND_2005!$C$7:$C$883,"*"&amp;RIGHT($A226,3)&amp;"*",EUROSTAT_VBE_IND_2005!$D$7:$D$883,"5200*"))/1000</f>
        <v>0</v>
      </c>
      <c r="X226" s="17">
        <f>(SUMIFS(EUROSTAT_VBE_IND_2005!U$7:U$883,EUROSTAT_VBE_IND_2005!$B$7:$B$883,$D226,EUROSTAT_VBE_IND_2005!$C$7:$C$883,"*"&amp;RIGHT($A226,3)&amp;"*",EUROSTAT_VBE_IND_2005!$D$7:$D$883,"5200*"))/1000</f>
        <v>0.47</v>
      </c>
      <c r="Y226" s="17">
        <f>(SUMIFS(EUROSTAT_VBE_IND_2005!V$7:V$883,EUROSTAT_VBE_IND_2005!$B$7:$B$883,$D226,EUROSTAT_VBE_IND_2005!$C$7:$C$883,"*"&amp;RIGHT($A226,3)&amp;"*",EUROSTAT_VBE_IND_2005!$D$7:$D$883,"5200*"))/1000</f>
        <v>0.003</v>
      </c>
      <c r="Z226" s="17">
        <f>(SUMIFS(EUROSTAT_VBE_IND_2005!W$7:W$883,EUROSTAT_VBE_IND_2005!$B$7:$B$883,$D226,EUROSTAT_VBE_IND_2005!$C$7:$C$883,"*"&amp;RIGHT($A226,3)&amp;"*",EUROSTAT_VBE_IND_2005!$D$7:$D$883,"5200*"))/1000</f>
        <v>0</v>
      </c>
      <c r="AA226" s="17">
        <f>(SUMIFS(EUROSTAT_VBE_IND_2005!X$7:X$883,EUROSTAT_VBE_IND_2005!$B$7:$B$883,$D226,EUROSTAT_VBE_IND_2005!$C$7:$C$883,"*"&amp;RIGHT($A226,3)&amp;"*",EUROSTAT_VBE_IND_2005!$D$7:$D$883,"5200*"))/1000</f>
        <v>0</v>
      </c>
      <c r="AB226" s="17">
        <f>(SUMIFS(EUROSTAT_VBE_IND_2005!AA$7:AA$883,EUROSTAT_VBE_IND_2005!$B$7:$B$883,$D226,EUROSTAT_VBE_IND_2005!$C$7:$C$883,"*"&amp;RIGHT($A226,3)&amp;"*",EUROSTAT_VBE_IND_2005!$D$7:$D$883,"5200*"))/1000</f>
        <v>0</v>
      </c>
      <c r="AC226" s="17">
        <f>(SUMIFS(EUROSTAT_VBE_IND_2005!AB$7:AB$883,EUROSTAT_VBE_IND_2005!$B$7:$B$883,$D226,EUROSTAT_VBE_IND_2005!$C$7:$C$883,"*"&amp;RIGHT($A226,3)&amp;"*",EUROSTAT_VBE_IND_2005!$D$7:$D$883,"5200*"))/1000</f>
        <v>7.215</v>
      </c>
      <c r="AD226" s="17">
        <f>(SUMIFS(EUROSTAT_VBE_IND_2005!AC$7:AC$883,EUROSTAT_VBE_IND_2005!$B$7:$B$883,$D226,EUROSTAT_VBE_IND_2005!$C$7:$C$883,"*"&amp;RIGHT($A226,3)&amp;"*",EUROSTAT_VBE_IND_2005!$D$7:$D$883,"5200*"))/1000</f>
        <v>0</v>
      </c>
      <c r="AE226" s="17">
        <f>(SUMIFS(EUROSTAT_VBE_IND_2005!AD$7:AD$883,EUROSTAT_VBE_IND_2005!$B$7:$B$883,$D226,EUROSTAT_VBE_IND_2005!$C$7:$C$883,"*"&amp;RIGHT($A226,3)&amp;"*",EUROSTAT_VBE_IND_2005!$D$7:$D$883,"5200*"))/1000</f>
        <v>3.282</v>
      </c>
      <c r="AF226" s="17">
        <f>(SUMIFS(EUROSTAT_VBE_IND_2005!AE$7:AE$883,EUROSTAT_VBE_IND_2005!$B$7:$B$883,$D226,EUROSTAT_VBE_IND_2005!$C$7:$C$883,"*"&amp;RIGHT($A226,3)&amp;"*",EUROSTAT_VBE_IND_2005!$D$7:$D$883,"5200*"))/1000</f>
        <v>1.016</v>
      </c>
      <c r="AG226" s="17">
        <f>(SUMIFS(EUROSTAT_VBE_IND_2005!AF$7:AF$883,EUROSTAT_VBE_IND_2005!$B$7:$B$883,$D226,EUROSTAT_VBE_IND_2005!$C$7:$C$883,"*"&amp;RIGHT($A226,3)&amp;"*",EUROSTAT_VBE_IND_2005!$D$7:$D$883,"5200*"))/1000</f>
        <v>0.007</v>
      </c>
      <c r="AH226" s="17">
        <f>(SUMIFS(EUROSTAT_VBE_IND_2005!AH$7:AH$883,EUROSTAT_VBE_IND_2005!$B$7:$B$883,$D226,EUROSTAT_VBE_IND_2005!$C$7:$C$883,"*"&amp;RIGHT($A226,3)&amp;"*",EUROSTAT_VBE_IND_2005!$D$7:$D$883,"5200*"))/1000</f>
        <v>0</v>
      </c>
      <c r="AI226" s="17">
        <f>(SUMIFS(EUROSTAT_VBE_IND_2005!AI$7:AI$883,EUROSTAT_VBE_IND_2005!$B$7:$B$883,$D226,EUROSTAT_VBE_IND_2005!$C$7:$C$883,"*"&amp;RIGHT($A226,3)&amp;"*",EUROSTAT_VBE_IND_2005!$D$7:$D$883,"5200*"))/1000</f>
        <v>0</v>
      </c>
      <c r="AJ226" s="17">
        <f>(SUMIFS(EUROSTAT_VBE_IND_2005!AJ$7:AJ$883,EUROSTAT_VBE_IND_2005!$B$7:$B$883,$D226,EUROSTAT_VBE_IND_2005!$C$7:$C$883,"*"&amp;RIGHT($A226,3)&amp;"*",EUROSTAT_VBE_IND_2005!$D$7:$D$883,"5200*"))/1000</f>
        <v>0.001</v>
      </c>
      <c r="AK226" s="17">
        <f>(SUMIFS(EUROSTAT_VBE_IND_2005!AK$7:AK$883,EUROSTAT_VBE_IND_2005!$B$7:$B$883,$D226,EUROSTAT_VBE_IND_2005!$C$7:$C$883,"*"&amp;RIGHT($A226,3)&amp;"*",EUROSTAT_VBE_IND_2005!$D$7:$D$883,"5200*"))/1000</f>
        <v>0</v>
      </c>
      <c r="AL226" s="198"/>
      <c r="AM226" s="198"/>
      <c r="AN226" s="198"/>
      <c r="AO226" s="17">
        <f>(SUMIFS(EUROSTAT_VBE_IND_2005!Y$7:Y$883,EUROSTAT_VBE_IND_2005!$B$7:$B$883,$D226,EUROSTAT_VBE_IND_2005!$C$7:$C$883,"*"&amp;RIGHT($A226,3)&amp;"*",EUROSTAT_VBE_IND_2005!$D$7:$D$883,"5200*"))/1000</f>
        <v>0</v>
      </c>
      <c r="AP226" s="17">
        <f>(SUMIFS(EUROSTAT_VBE_IND_2005!Z$7:Z$883,EUROSTAT_VBE_IND_2005!$B$7:$B$883,$D226,EUROSTAT_VBE_IND_2005!$C$7:$C$883,"*"&amp;RIGHT($A226,3)&amp;"*",EUROSTAT_VBE_IND_2005!$D$7:$D$883,"5200*"))/1000</f>
        <v>0.001</v>
      </c>
      <c r="AQ226" s="17">
        <f>(SUMIFS(EUROSTAT_VBE_IND_2005!AG$7:AG$883,EUROSTAT_VBE_IND_2005!$B$7:$B$883,$D226,EUROSTAT_VBE_IND_2005!$C$7:$C$883,"*"&amp;RIGHT($A226,3)&amp;"*",EUROSTAT_VBE_IND_2005!$D$7:$D$883,"5200*"))/1000</f>
        <v>0</v>
      </c>
    </row>
    <row r="227" spans="6:43">
      <c r="F227" s="241" t="s">
        <v>192</v>
      </c>
      <c r="G227" s="795">
        <f>SUM(G207:G226)</f>
        <v>3.999</v>
      </c>
      <c r="H227" s="795">
        <f t="shared" ref="H227:AK227" si="8">SUM(H207:H226)</f>
        <v>1.957</v>
      </c>
      <c r="I227" s="795">
        <f t="shared" si="8"/>
        <v>4.031</v>
      </c>
      <c r="J227" s="875"/>
      <c r="K227" s="795">
        <f t="shared" si="8"/>
        <v>0.05</v>
      </c>
      <c r="L227" s="795">
        <f t="shared" si="8"/>
        <v>1.821</v>
      </c>
      <c r="M227" s="795">
        <f t="shared" si="8"/>
        <v>15.13</v>
      </c>
      <c r="N227" s="795">
        <f t="shared" si="8"/>
        <v>1.107</v>
      </c>
      <c r="O227" s="795">
        <f t="shared" si="8"/>
        <v>0.279</v>
      </c>
      <c r="P227" s="795">
        <f t="shared" si="8"/>
        <v>0.95</v>
      </c>
      <c r="Q227" s="795">
        <f t="shared" si="8"/>
        <v>13.341</v>
      </c>
      <c r="R227" s="795">
        <f t="shared" si="8"/>
        <v>2.272</v>
      </c>
      <c r="S227" s="795">
        <f t="shared" si="8"/>
        <v>7.707</v>
      </c>
      <c r="T227" s="795">
        <f t="shared" si="8"/>
        <v>0.338</v>
      </c>
      <c r="U227" s="795">
        <f t="shared" si="8"/>
        <v>0.348</v>
      </c>
      <c r="V227" s="795">
        <f t="shared" si="8"/>
        <v>2.802</v>
      </c>
      <c r="W227" s="795">
        <f t="shared" si="8"/>
        <v>1.304</v>
      </c>
      <c r="X227" s="795">
        <f t="shared" si="8"/>
        <v>5.595</v>
      </c>
      <c r="Y227" s="795">
        <f t="shared" si="8"/>
        <v>0.174</v>
      </c>
      <c r="Z227" s="795">
        <f t="shared" si="8"/>
        <v>0.095</v>
      </c>
      <c r="AA227" s="795">
        <f t="shared" si="8"/>
        <v>0.106</v>
      </c>
      <c r="AB227" s="795">
        <f t="shared" si="8"/>
        <v>0</v>
      </c>
      <c r="AC227" s="795">
        <f t="shared" si="8"/>
        <v>14.027</v>
      </c>
      <c r="AD227" s="795">
        <f t="shared" si="8"/>
        <v>1.817</v>
      </c>
      <c r="AE227" s="795">
        <f t="shared" si="8"/>
        <v>9.568</v>
      </c>
      <c r="AF227" s="795">
        <f t="shared" si="8"/>
        <v>3.017</v>
      </c>
      <c r="AG227" s="795">
        <f t="shared" si="8"/>
        <v>2.245</v>
      </c>
      <c r="AH227" s="795">
        <f t="shared" si="8"/>
        <v>12.774</v>
      </c>
      <c r="AI227" s="795">
        <f t="shared" si="8"/>
        <v>0.233</v>
      </c>
      <c r="AJ227" s="795">
        <f t="shared" si="8"/>
        <v>1.697</v>
      </c>
      <c r="AK227" s="795">
        <f t="shared" si="8"/>
        <v>0</v>
      </c>
      <c r="AL227" s="875"/>
      <c r="AM227" s="875"/>
      <c r="AN227" s="875"/>
      <c r="AO227" s="795">
        <f>SUM(AO207:AO226)</f>
        <v>0.025</v>
      </c>
      <c r="AP227" s="795">
        <f>SUM(AP207:AP226)</f>
        <v>0.27</v>
      </c>
      <c r="AQ227" s="795">
        <f>SUM(AQ207:AQ226)</f>
        <v>1.419</v>
      </c>
    </row>
    <row r="228" spans="1:43">
      <c r="A228" t="str">
        <f>LEFT(EUROSTAT_VBE_IND_2005!$C$292,8)</f>
        <v>B_101825</v>
      </c>
      <c r="B228" s="28" t="s">
        <v>301</v>
      </c>
      <c r="C228" t="s">
        <v>293</v>
      </c>
      <c r="D228" t="s">
        <v>55</v>
      </c>
      <c r="F228" s="241" t="s">
        <v>294</v>
      </c>
      <c r="G228" s="795">
        <f>(SUMIFS(EUROSTAT_VBE_IND_2005!E$7:E$883,EUROSTAT_VBE_IND_2005!$B$7:$B$883,$D226,EUROSTAT_VBE_IND_2005!$C$7:$C$883,"*"&amp;RIGHT($A226,3)&amp;"*",EUROSTAT_VBE_IND_2005!$D$7:$D$883,"*"))/1000</f>
        <v>3.999</v>
      </c>
      <c r="H228" s="795">
        <f>(SUMIFS(EUROSTAT_VBE_IND_2005!F$7:F$883,EUROSTAT_VBE_IND_2005!$B$7:$B$883,$D226,EUROSTAT_VBE_IND_2005!$C$7:$C$883,"*"&amp;RIGHT($A226,3)&amp;"*",EUROSTAT_VBE_IND_2005!$D$7:$D$883,"*"))/1000</f>
        <v>1.957</v>
      </c>
      <c r="I228" s="795">
        <f>(SUMIFS(EUROSTAT_VBE_IND_2005!G$7:G$883,EUROSTAT_VBE_IND_2005!$B$7:$B$883,$D226,EUROSTAT_VBE_IND_2005!$C$7:$C$883,"*"&amp;RIGHT($A226,3)&amp;"*",EUROSTAT_VBE_IND_2005!$D$7:$D$883,"*"))/1000</f>
        <v>4.031</v>
      </c>
      <c r="J228" s="875"/>
      <c r="K228" s="795">
        <f>(SUMIFS(EUROSTAT_VBE_IND_2005!H$7:H$883,EUROSTAT_VBE_IND_2005!$B$7:$B$883,$D226,EUROSTAT_VBE_IND_2005!$C$7:$C$883,"*"&amp;RIGHT($A226,3)&amp;"*",EUROSTAT_VBE_IND_2005!$D$7:$D$883,"*"))/1000</f>
        <v>0.05</v>
      </c>
      <c r="L228" s="795">
        <f>(SUMIFS(EUROSTAT_VBE_IND_2005!I$7:I$883,EUROSTAT_VBE_IND_2005!$B$7:$B$883,$D226,EUROSTAT_VBE_IND_2005!$C$7:$C$883,"*"&amp;RIGHT($A226,3)&amp;"*",EUROSTAT_VBE_IND_2005!$D$7:$D$883,"*"))/1000</f>
        <v>1.821</v>
      </c>
      <c r="M228" s="795">
        <f>(SUMIFS(EUROSTAT_VBE_IND_2005!J$7:J$883,EUROSTAT_VBE_IND_2005!$B$7:$B$883,$D226,EUROSTAT_VBE_IND_2005!$C$7:$C$883,"*"&amp;RIGHT($A226,3)&amp;"*",EUROSTAT_VBE_IND_2005!$D$7:$D$883,"*"))/1000</f>
        <v>15.13</v>
      </c>
      <c r="N228" s="795">
        <f>(SUMIFS(EUROSTAT_VBE_IND_2005!K$7:K$883,EUROSTAT_VBE_IND_2005!$B$7:$B$883,$D226,EUROSTAT_VBE_IND_2005!$C$7:$C$883,"*"&amp;RIGHT($A226,3)&amp;"*",EUROSTAT_VBE_IND_2005!$D$7:$D$883,"*"))/1000</f>
        <v>1.107</v>
      </c>
      <c r="O228" s="795">
        <f>(SUMIFS(EUROSTAT_VBE_IND_2005!L$7:L$883,EUROSTAT_VBE_IND_2005!$B$7:$B$883,$D226,EUROSTAT_VBE_IND_2005!$C$7:$C$883,"*"&amp;RIGHT($A226,3)&amp;"*",EUROSTAT_VBE_IND_2005!$D$7:$D$883,"*"))/1000</f>
        <v>0.279</v>
      </c>
      <c r="P228" s="795">
        <f>(SUMIFS(EUROSTAT_VBE_IND_2005!M$7:M$883,EUROSTAT_VBE_IND_2005!$B$7:$B$883,$D226,EUROSTAT_VBE_IND_2005!$C$7:$C$883,"*"&amp;RIGHT($A226,3)&amp;"*",EUROSTAT_VBE_IND_2005!$D$7:$D$883,"*"))/1000</f>
        <v>0.95</v>
      </c>
      <c r="Q228" s="795">
        <f>(SUMIFS(EUROSTAT_VBE_IND_2005!N$7:N$883,EUROSTAT_VBE_IND_2005!$B$7:$B$883,$D226,EUROSTAT_VBE_IND_2005!$C$7:$C$883,"*"&amp;RIGHT($A226,3)&amp;"*",EUROSTAT_VBE_IND_2005!$D$7:$D$883,"*"))/1000</f>
        <v>13.341</v>
      </c>
      <c r="R228" s="795">
        <f>(SUMIFS(EUROSTAT_VBE_IND_2005!O$7:O$883,EUROSTAT_VBE_IND_2005!$B$7:$B$883,$D226,EUROSTAT_VBE_IND_2005!$C$7:$C$883,"*"&amp;RIGHT($A226,3)&amp;"*",EUROSTAT_VBE_IND_2005!$D$7:$D$883,"*"))/1000</f>
        <v>2.272</v>
      </c>
      <c r="S228" s="795">
        <f>(SUMIFS(EUROSTAT_VBE_IND_2005!P$7:P$883,EUROSTAT_VBE_IND_2005!$B$7:$B$883,$D226,EUROSTAT_VBE_IND_2005!$C$7:$C$883,"*"&amp;RIGHT($A226,3)&amp;"*",EUROSTAT_VBE_IND_2005!$D$7:$D$883,"*"))/1000</f>
        <v>7.707</v>
      </c>
      <c r="T228" s="795">
        <f>(SUMIFS(EUROSTAT_VBE_IND_2005!Q$7:Q$883,EUROSTAT_VBE_IND_2005!$B$7:$B$883,$D226,EUROSTAT_VBE_IND_2005!$C$7:$C$883,"*"&amp;RIGHT($A226,3)&amp;"*",EUROSTAT_VBE_IND_2005!$D$7:$D$883,"*"))/1000</f>
        <v>0.338</v>
      </c>
      <c r="U228" s="795">
        <f>(SUMIFS(EUROSTAT_VBE_IND_2005!R$7:R$883,EUROSTAT_VBE_IND_2005!$B$7:$B$883,$D226,EUROSTAT_VBE_IND_2005!$C$7:$C$883,"*"&amp;RIGHT($A226,3)&amp;"*",EUROSTAT_VBE_IND_2005!$D$7:$D$883,"*"))/1000</f>
        <v>0.348</v>
      </c>
      <c r="V228" s="795">
        <f>(SUMIFS(EUROSTAT_VBE_IND_2005!S$7:S$883,EUROSTAT_VBE_IND_2005!$B$7:$B$883,$D226,EUROSTAT_VBE_IND_2005!$C$7:$C$883,"*"&amp;RIGHT($A226,3)&amp;"*",EUROSTAT_VBE_IND_2005!$D$7:$D$883,"*"))/1000</f>
        <v>2.802</v>
      </c>
      <c r="W228" s="795">
        <f>(SUMIFS(EUROSTAT_VBE_IND_2005!T$7:T$883,EUROSTAT_VBE_IND_2005!$B$7:$B$883,$D226,EUROSTAT_VBE_IND_2005!$C$7:$C$883,"*"&amp;RIGHT($A226,3)&amp;"*",EUROSTAT_VBE_IND_2005!$D$7:$D$883,"*"))/1000</f>
        <v>1.304</v>
      </c>
      <c r="X228" s="795">
        <f>(SUMIFS(EUROSTAT_VBE_IND_2005!U$7:U$883,EUROSTAT_VBE_IND_2005!$B$7:$B$883,$D226,EUROSTAT_VBE_IND_2005!$C$7:$C$883,"*"&amp;RIGHT($A226,3)&amp;"*",EUROSTAT_VBE_IND_2005!$D$7:$D$883,"*"))/1000</f>
        <v>5.595</v>
      </c>
      <c r="Y228" s="795">
        <f>(SUMIFS(EUROSTAT_VBE_IND_2005!V$7:V$883,EUROSTAT_VBE_IND_2005!$B$7:$B$883,$D226,EUROSTAT_VBE_IND_2005!$C$7:$C$883,"*"&amp;RIGHT($A226,3)&amp;"*",EUROSTAT_VBE_IND_2005!$D$7:$D$883,"*"))/1000</f>
        <v>0.174</v>
      </c>
      <c r="Z228" s="795">
        <f>(SUMIFS(EUROSTAT_VBE_IND_2005!W$7:W$883,EUROSTAT_VBE_IND_2005!$B$7:$B$883,$D226,EUROSTAT_VBE_IND_2005!$C$7:$C$883,"*"&amp;RIGHT($A226,3)&amp;"*",EUROSTAT_VBE_IND_2005!$D$7:$D$883,"*"))/1000</f>
        <v>0.095</v>
      </c>
      <c r="AA228" s="795">
        <f>(SUMIFS(EUROSTAT_VBE_IND_2005!X$7:X$883,EUROSTAT_VBE_IND_2005!$B$7:$B$883,$D226,EUROSTAT_VBE_IND_2005!$C$7:$C$883,"*"&amp;RIGHT($A226,3)&amp;"*",EUROSTAT_VBE_IND_2005!$D$7:$D$883,"*"))/1000</f>
        <v>0.106</v>
      </c>
      <c r="AB228" s="795">
        <f>(SUMIFS(EUROSTAT_VBE_IND_2005!AA$7:AA$883,EUROSTAT_VBE_IND_2005!$B$7:$B$883,$D226,EUROSTAT_VBE_IND_2005!$C$7:$C$883,"*"&amp;RIGHT($A226,3)&amp;"*",EUROSTAT_VBE_IND_2005!$D$7:$D$883,"*"))/1000</f>
        <v>0</v>
      </c>
      <c r="AC228" s="795">
        <f>(SUMIFS(EUROSTAT_VBE_IND_2005!AB$7:AB$883,EUROSTAT_VBE_IND_2005!$B$7:$B$883,$D226,EUROSTAT_VBE_IND_2005!$C$7:$C$883,"*"&amp;RIGHT($A226,3)&amp;"*",EUROSTAT_VBE_IND_2005!$D$7:$D$883,"*"))/1000</f>
        <v>14.027</v>
      </c>
      <c r="AD228" s="795">
        <f>(SUMIFS(EUROSTAT_VBE_IND_2005!AC$7:AC$883,EUROSTAT_VBE_IND_2005!$B$7:$B$883,$D226,EUROSTAT_VBE_IND_2005!$C$7:$C$883,"*"&amp;RIGHT($A226,3)&amp;"*",EUROSTAT_VBE_IND_2005!$D$7:$D$883,"*"))/1000</f>
        <v>1.817</v>
      </c>
      <c r="AE228" s="795">
        <f>(SUMIFS(EUROSTAT_VBE_IND_2005!AD$7:AD$883,EUROSTAT_VBE_IND_2005!$B$7:$B$883,$D226,EUROSTAT_VBE_IND_2005!$C$7:$C$883,"*"&amp;RIGHT($A226,3)&amp;"*",EUROSTAT_VBE_IND_2005!$D$7:$D$883,"*"))/1000</f>
        <v>9.568</v>
      </c>
      <c r="AF228" s="795">
        <f>(SUMIFS(EUROSTAT_VBE_IND_2005!AE$7:AE$883,EUROSTAT_VBE_IND_2005!$B$7:$B$883,$D226,EUROSTAT_VBE_IND_2005!$C$7:$C$883,"*"&amp;RIGHT($A226,3)&amp;"*",EUROSTAT_VBE_IND_2005!$D$7:$D$883,"*"))/1000</f>
        <v>3.017</v>
      </c>
      <c r="AG228" s="795">
        <f>(SUMIFS(EUROSTAT_VBE_IND_2005!AF$7:AF$883,EUROSTAT_VBE_IND_2005!$B$7:$B$883,$D226,EUROSTAT_VBE_IND_2005!$C$7:$C$883,"*"&amp;RIGHT($A226,3)&amp;"*",EUROSTAT_VBE_IND_2005!$D$7:$D$883,"*"))/1000</f>
        <v>2.245</v>
      </c>
      <c r="AH228" s="795">
        <f>(SUMIFS(EUROSTAT_VBE_IND_2005!AH$7:AH$883,EUROSTAT_VBE_IND_2005!$B$7:$B$883,$D226,EUROSTAT_VBE_IND_2005!$C$7:$C$883,"*"&amp;RIGHT($A226,3)&amp;"*",EUROSTAT_VBE_IND_2005!$D$7:$D$883,"*"))/1000</f>
        <v>12.774</v>
      </c>
      <c r="AI228" s="795">
        <f>(SUMIFS(EUROSTAT_VBE_IND_2005!AI$7:AI$883,EUROSTAT_VBE_IND_2005!$B$7:$B$883,$D226,EUROSTAT_VBE_IND_2005!$C$7:$C$883,"*"&amp;RIGHT($A226,3)&amp;"*",EUROSTAT_VBE_IND_2005!$D$7:$D$883,"*"))/1000</f>
        <v>0.233</v>
      </c>
      <c r="AJ228" s="795">
        <f>(SUMIFS(EUROSTAT_VBE_IND_2005!AJ$7:AJ$883,EUROSTAT_VBE_IND_2005!$B$7:$B$883,$D226,EUROSTAT_VBE_IND_2005!$C$7:$C$883,"*"&amp;RIGHT($A226,3)&amp;"*",EUROSTAT_VBE_IND_2005!$D$7:$D$883,"*"))/1000</f>
        <v>1.697</v>
      </c>
      <c r="AK228" s="795">
        <f>(SUMIFS(EUROSTAT_VBE_IND_2005!AK$7:AK$883,EUROSTAT_VBE_IND_2005!$B$7:$B$883,$D226,EUROSTAT_VBE_IND_2005!$C$7:$C$883,"*"&amp;RIGHT($A226,3)&amp;"*",EUROSTAT_VBE_IND_2005!$D$7:$D$883,"*"))/1000</f>
        <v>0</v>
      </c>
      <c r="AL228" s="875"/>
      <c r="AM228" s="875"/>
      <c r="AN228" s="875"/>
      <c r="AO228" s="795">
        <f>(SUMIFS(EUROSTAT_VBE_IND_2005!Y$7:Y$883,EUROSTAT_VBE_IND_2005!$B$7:$B$883,$D226,EUROSTAT_VBE_IND_2005!$C$7:$C$883,"*"&amp;RIGHT($A226,3)&amp;"*",EUROSTAT_VBE_IND_2005!$D$7:$D$883,"*"))/1000</f>
        <v>0.025</v>
      </c>
      <c r="AP228" s="795">
        <f>(SUMIFS(EUROSTAT_VBE_IND_2005!Z$7:Z$883,EUROSTAT_VBE_IND_2005!$B$7:$B$883,$D226,EUROSTAT_VBE_IND_2005!$C$7:$C$883,"*"&amp;RIGHT($A226,3)&amp;"*",EUROSTAT_VBE_IND_2005!$D$7:$D$883,"*"))/1000</f>
        <v>0.27</v>
      </c>
      <c r="AQ228" s="795">
        <f>(SUMIFS(EUROSTAT_VBE_IND_2005!AG$7:AG$883,EUROSTAT_VBE_IND_2005!$B$7:$B$883,$D226,EUROSTAT_VBE_IND_2005!$C$7:$C$883,"*"&amp;RIGHT($A226,3)&amp;"*",EUROSTAT_VBE_IND_2005!$D$7:$D$883,"*"))/1000</f>
        <v>1.419</v>
      </c>
    </row>
    <row r="229" spans="2:43">
      <c r="B229" s="28"/>
      <c r="F229" s="241"/>
      <c r="G229" s="795"/>
      <c r="H229" s="795"/>
      <c r="I229" s="795"/>
      <c r="K229" s="795"/>
      <c r="L229" s="795"/>
      <c r="M229" s="795"/>
      <c r="N229" s="795"/>
      <c r="O229" s="795"/>
      <c r="P229" s="795"/>
      <c r="Q229" s="795"/>
      <c r="R229" s="795"/>
      <c r="S229" s="795"/>
      <c r="T229" s="795"/>
      <c r="U229" s="795"/>
      <c r="V229" s="795"/>
      <c r="W229" s="795"/>
      <c r="X229" s="795"/>
      <c r="Y229" s="795"/>
      <c r="Z229" s="795"/>
      <c r="AA229" s="795"/>
      <c r="AB229" s="795"/>
      <c r="AC229" s="795"/>
      <c r="AD229" s="795"/>
      <c r="AE229" s="795"/>
      <c r="AF229" s="795"/>
      <c r="AG229" s="795"/>
      <c r="AH229" s="795"/>
      <c r="AI229" s="795"/>
      <c r="AJ229" s="795"/>
      <c r="AK229" s="795"/>
      <c r="AO229" s="795"/>
      <c r="AP229" s="795"/>
      <c r="AQ229" s="795"/>
    </row>
    <row r="230" spans="2:43">
      <c r="B230" s="28"/>
      <c r="F230" s="241"/>
      <c r="G230" s="795"/>
      <c r="H230" s="795"/>
      <c r="I230" s="795"/>
      <c r="K230" s="795"/>
      <c r="L230" s="795"/>
      <c r="M230" s="795"/>
      <c r="N230" s="795"/>
      <c r="O230" s="795"/>
      <c r="P230" s="795"/>
      <c r="Q230" s="795"/>
      <c r="R230" s="795"/>
      <c r="S230" s="795"/>
      <c r="T230" s="795"/>
      <c r="U230" s="795"/>
      <c r="V230" s="795"/>
      <c r="W230" s="795"/>
      <c r="X230" s="795"/>
      <c r="Y230" s="795"/>
      <c r="Z230" s="795"/>
      <c r="AA230" s="795"/>
      <c r="AB230" s="795"/>
      <c r="AC230" s="795"/>
      <c r="AD230" s="795"/>
      <c r="AE230" s="795"/>
      <c r="AF230" s="795"/>
      <c r="AG230" s="795"/>
      <c r="AH230" s="795"/>
      <c r="AI230" s="795"/>
      <c r="AJ230" s="795"/>
      <c r="AK230" s="795"/>
      <c r="AO230" s="795"/>
      <c r="AP230" s="795"/>
      <c r="AQ230" s="795"/>
    </row>
    <row r="231" spans="1:43">
      <c r="A231" s="876" t="s">
        <v>284</v>
      </c>
      <c r="B231" s="876" t="s">
        <v>285</v>
      </c>
      <c r="C231" t="s">
        <v>131</v>
      </c>
      <c r="D231" t="s">
        <v>286</v>
      </c>
      <c r="E231" t="s">
        <v>287</v>
      </c>
      <c r="F231" t="s">
        <v>288</v>
      </c>
      <c r="G231" t="str">
        <f>EUROSTAT_VBE_IND_2005!E$6</f>
        <v>AT</v>
      </c>
      <c r="H231" t="str">
        <f>EUROSTAT_VBE_IND_2005!F$6</f>
        <v>BE</v>
      </c>
      <c r="I231" t="str">
        <f>EUROSTAT_VBE_IND_2005!G$6</f>
        <v>BG</v>
      </c>
      <c r="J231" t="s">
        <v>289</v>
      </c>
      <c r="K231" t="str">
        <f>EUROSTAT_VBE_IND_2005!H$6</f>
        <v>CY</v>
      </c>
      <c r="L231" t="str">
        <f>EUROSTAT_VBE_IND_2005!I$6</f>
        <v>CZ</v>
      </c>
      <c r="M231" t="str">
        <f>EUROSTAT_VBE_IND_2005!J$6</f>
        <v>DE</v>
      </c>
      <c r="N231" t="str">
        <f>EUROSTAT_VBE_IND_2005!K$6</f>
        <v>DK</v>
      </c>
      <c r="O231" t="str">
        <f>EUROSTAT_VBE_IND_2005!L$6</f>
        <v>EE</v>
      </c>
      <c r="P231" t="str">
        <f>EUROSTAT_VBE_IND_2005!M$6</f>
        <v>EL</v>
      </c>
      <c r="Q231" t="str">
        <f>EUROSTAT_VBE_IND_2005!N$6</f>
        <v>ES</v>
      </c>
      <c r="R231" t="str">
        <f>EUROSTAT_VBE_IND_2005!O$6</f>
        <v>FI</v>
      </c>
      <c r="S231" t="str">
        <f>EUROSTAT_VBE_IND_2005!P$6</f>
        <v>FR</v>
      </c>
      <c r="T231" t="str">
        <f>EUROSTAT_VBE_IND_2005!Q$6</f>
        <v>HR</v>
      </c>
      <c r="U231" t="str">
        <f>EUROSTAT_VBE_IND_2005!R$6</f>
        <v>HU</v>
      </c>
      <c r="V231" t="str">
        <f>EUROSTAT_VBE_IND_2005!S$6</f>
        <v>IE</v>
      </c>
      <c r="W231" t="str">
        <f>EUROSTAT_VBE_IND_2005!T$6</f>
        <v>IS</v>
      </c>
      <c r="X231" t="str">
        <f>EUROSTAT_VBE_IND_2005!U$6</f>
        <v>IT</v>
      </c>
      <c r="Y231" t="str">
        <f>EUROSTAT_VBE_IND_2005!V$6</f>
        <v>LT</v>
      </c>
      <c r="Z231" t="str">
        <f>EUROSTAT_VBE_IND_2005!W$6</f>
        <v>LU</v>
      </c>
      <c r="AA231" t="str">
        <f>EUROSTAT_VBE_IND_2005!X$6</f>
        <v>LV</v>
      </c>
      <c r="AB231" t="str">
        <f>EUROSTAT_VBE_IND_2005!AA$6</f>
        <v>MT</v>
      </c>
      <c r="AC231" t="str">
        <f>EUROSTAT_VBE_IND_2005!AB$6</f>
        <v>NL</v>
      </c>
      <c r="AD231" t="str">
        <f>EUROSTAT_VBE_IND_2005!AC$6</f>
        <v>NO</v>
      </c>
      <c r="AE231" t="str">
        <f>EUROSTAT_VBE_IND_2005!AD$6</f>
        <v>PL</v>
      </c>
      <c r="AF231" t="str">
        <f>EUROSTAT_VBE_IND_2005!AE$6</f>
        <v>PT</v>
      </c>
      <c r="AG231" t="str">
        <f>EUROSTAT_VBE_IND_2005!AF$6</f>
        <v>RO</v>
      </c>
      <c r="AH231" t="str">
        <f>EUROSTAT_VBE_IND_2005!AH$6</f>
        <v>SE</v>
      </c>
      <c r="AI231" t="str">
        <f>EUROSTAT_VBE_IND_2005!AI$6</f>
        <v>SI</v>
      </c>
      <c r="AJ231" t="str">
        <f>EUROSTAT_VBE_IND_2005!AJ$6</f>
        <v>SK</v>
      </c>
      <c r="AK231" t="str">
        <f>EUROSTAT_VBE_IND_2005!AK$6</f>
        <v>UK</v>
      </c>
      <c r="AL231" t="s">
        <v>290</v>
      </c>
      <c r="AM231" t="s">
        <v>291</v>
      </c>
      <c r="AN231" t="s">
        <v>292</v>
      </c>
      <c r="AO231" t="str">
        <f>EUROSTAT_VBE_IND_2005!Y$6</f>
        <v>ME</v>
      </c>
      <c r="AP231" t="str">
        <f>EUROSTAT_VBE_IND_2005!Z$6</f>
        <v>MK</v>
      </c>
      <c r="AQ231" t="str">
        <f>EUROSTAT_VBE_IND_2005!AG$6</f>
        <v>RS</v>
      </c>
    </row>
    <row r="232" spans="1:43">
      <c r="A232" t="str">
        <f>LEFT(EUROSTAT_VBE_IND_2005!$C$324,8)</f>
        <v>B_101830</v>
      </c>
      <c r="B232" s="28" t="s">
        <v>302</v>
      </c>
      <c r="C232" t="s">
        <v>293</v>
      </c>
      <c r="D232" t="s">
        <v>55</v>
      </c>
      <c r="E232" t="s">
        <v>228</v>
      </c>
      <c r="F232" t="s">
        <v>229</v>
      </c>
      <c r="G232" s="17">
        <f>(SUMIFS(EUROSTAT_VBE_IND_2005!E$7:E$883,EUROSTAT_VBE_IND_2005!$B$7:$B$883,$D232,EUROSTAT_VBE_IND_2005!$C$7:$C$883,"*"&amp;RIGHT($A232,3)&amp;"*",EUROSTAT_VBE_IND_2005!$D$7:$D$883,"211*"))/1000</f>
        <v>0</v>
      </c>
      <c r="H232" s="17">
        <f>(SUMIFS(EUROSTAT_VBE_IND_2005!F$7:F$883,EUROSTAT_VBE_IND_2005!$B$7:$B$883,$D232,EUROSTAT_VBE_IND_2005!$C$7:$C$883,"*"&amp;RIGHT($A232,3)&amp;"*",EUROSTAT_VBE_IND_2005!$D$7:$D$883,"211*"))/1000</f>
        <v>0.63</v>
      </c>
      <c r="I232" s="17">
        <f>(SUMIFS(EUROSTAT_VBE_IND_2005!G$7:G$883,EUROSTAT_VBE_IND_2005!$B$7:$B$883,$D232,EUROSTAT_VBE_IND_2005!$C$7:$C$883,"*"&amp;RIGHT($A232,3)&amp;"*",EUROSTAT_VBE_IND_2005!$D$7:$D$883,"211*"))/1000</f>
        <v>0.797</v>
      </c>
      <c r="J232" s="198"/>
      <c r="K232" s="17">
        <f>(SUMIFS(EUROSTAT_VBE_IND_2005!H$7:H$883,EUROSTAT_VBE_IND_2005!$B$7:$B$883,$D232,EUROSTAT_VBE_IND_2005!$C$7:$C$883,"*"&amp;RIGHT($A232,3)&amp;"*",EUROSTAT_VBE_IND_2005!$D$7:$D$883,"211*"))/1000</f>
        <v>0</v>
      </c>
      <c r="L232" s="17">
        <f>(SUMIFS(EUROSTAT_VBE_IND_2005!I$7:I$883,EUROSTAT_VBE_IND_2005!$B$7:$B$883,$D232,EUROSTAT_VBE_IND_2005!$C$7:$C$883,"*"&amp;RIGHT($A232,3)&amp;"*",EUROSTAT_VBE_IND_2005!$D$7:$D$883,"211*"))/1000</f>
        <v>0.446</v>
      </c>
      <c r="M232" s="17">
        <f>(SUMIFS(EUROSTAT_VBE_IND_2005!J$7:J$883,EUROSTAT_VBE_IND_2005!$B$7:$B$883,$D232,EUROSTAT_VBE_IND_2005!$C$7:$C$883,"*"&amp;RIGHT($A232,3)&amp;"*",EUROSTAT_VBE_IND_2005!$D$7:$D$883,"211*"))/1000</f>
        <v>2.76</v>
      </c>
      <c r="N232" s="17">
        <f>(SUMIFS(EUROSTAT_VBE_IND_2005!K$7:K$883,EUROSTAT_VBE_IND_2005!$B$7:$B$883,$D232,EUROSTAT_VBE_IND_2005!$C$7:$C$883,"*"&amp;RIGHT($A232,3)&amp;"*",EUROSTAT_VBE_IND_2005!$D$7:$D$883,"211*"))/1000</f>
        <v>1.855</v>
      </c>
      <c r="O232" s="17">
        <f>(SUMIFS(EUROSTAT_VBE_IND_2005!L$7:L$883,EUROSTAT_VBE_IND_2005!$B$7:$B$883,$D232,EUROSTAT_VBE_IND_2005!$C$7:$C$883,"*"&amp;RIGHT($A232,3)&amp;"*",EUROSTAT_VBE_IND_2005!$D$7:$D$883,"211*"))/1000</f>
        <v>0</v>
      </c>
      <c r="P232" s="17">
        <f>(SUMIFS(EUROSTAT_VBE_IND_2005!M$7:M$883,EUROSTAT_VBE_IND_2005!$B$7:$B$883,$D232,EUROSTAT_VBE_IND_2005!$C$7:$C$883,"*"&amp;RIGHT($A232,3)&amp;"*",EUROSTAT_VBE_IND_2005!$D$7:$D$883,"211*"))/1000</f>
        <v>0</v>
      </c>
      <c r="Q232" s="17">
        <f>(SUMIFS(EUROSTAT_VBE_IND_2005!N$7:N$883,EUROSTAT_VBE_IND_2005!$B$7:$B$883,$D232,EUROSTAT_VBE_IND_2005!$C$7:$C$883,"*"&amp;RIGHT($A232,3)&amp;"*",EUROSTAT_VBE_IND_2005!$D$7:$D$883,"211*"))/1000</f>
        <v>0</v>
      </c>
      <c r="R232" s="17">
        <f>(SUMIFS(EUROSTAT_VBE_IND_2005!O$7:O$883,EUROSTAT_VBE_IND_2005!$B$7:$B$883,$D232,EUROSTAT_VBE_IND_2005!$C$7:$C$883,"*"&amp;RIGHT($A232,3)&amp;"*",EUROSTAT_VBE_IND_2005!$D$7:$D$883,"211*"))/1000</f>
        <v>0</v>
      </c>
      <c r="S232" s="17">
        <f>(SUMIFS(EUROSTAT_VBE_IND_2005!P$7:P$883,EUROSTAT_VBE_IND_2005!$B$7:$B$883,$D232,EUROSTAT_VBE_IND_2005!$C$7:$C$883,"*"&amp;RIGHT($A232,3)&amp;"*",EUROSTAT_VBE_IND_2005!$D$7:$D$883,"211*"))/1000</f>
        <v>20.02</v>
      </c>
      <c r="T232" s="17">
        <f>(SUMIFS(EUROSTAT_VBE_IND_2005!Q$7:Q$883,EUROSTAT_VBE_IND_2005!$B$7:$B$883,$D232,EUROSTAT_VBE_IND_2005!$C$7:$C$883,"*"&amp;RIGHT($A232,3)&amp;"*",EUROSTAT_VBE_IND_2005!$D$7:$D$883,"211*"))/1000</f>
        <v>0</v>
      </c>
      <c r="U232" s="17">
        <f>(SUMIFS(EUROSTAT_VBE_IND_2005!R$7:R$883,EUROSTAT_VBE_IND_2005!$B$7:$B$883,$D232,EUROSTAT_VBE_IND_2005!$C$7:$C$883,"*"&amp;RIGHT($A232,3)&amp;"*",EUROSTAT_VBE_IND_2005!$D$7:$D$883,"211*"))/1000</f>
        <v>0.048</v>
      </c>
      <c r="V232" s="17">
        <f>(SUMIFS(EUROSTAT_VBE_IND_2005!S$7:S$883,EUROSTAT_VBE_IND_2005!$B$7:$B$883,$D232,EUROSTAT_VBE_IND_2005!$C$7:$C$883,"*"&amp;RIGHT($A232,3)&amp;"*",EUROSTAT_VBE_IND_2005!$D$7:$D$883,"211*"))/1000</f>
        <v>2.227</v>
      </c>
      <c r="W232" s="17">
        <f>(SUMIFS(EUROSTAT_VBE_IND_2005!T$7:T$883,EUROSTAT_VBE_IND_2005!$B$7:$B$883,$D232,EUROSTAT_VBE_IND_2005!$C$7:$C$883,"*"&amp;RIGHT($A232,3)&amp;"*",EUROSTAT_VBE_IND_2005!$D$7:$D$883,"211*"))/1000</f>
        <v>0</v>
      </c>
      <c r="X232" s="17">
        <f>(SUMIFS(EUROSTAT_VBE_IND_2005!U$7:U$883,EUROSTAT_VBE_IND_2005!$B$7:$B$883,$D232,EUROSTAT_VBE_IND_2005!$C$7:$C$883,"*"&amp;RIGHT($A232,3)&amp;"*",EUROSTAT_VBE_IND_2005!$D$7:$D$883,"211*"))/1000</f>
        <v>0</v>
      </c>
      <c r="Y232" s="17">
        <f>(SUMIFS(EUROSTAT_VBE_IND_2005!V$7:V$883,EUROSTAT_VBE_IND_2005!$B$7:$B$883,$D232,EUROSTAT_VBE_IND_2005!$C$7:$C$883,"*"&amp;RIGHT($A232,3)&amp;"*",EUROSTAT_VBE_IND_2005!$D$7:$D$883,"211*"))/1000</f>
        <v>0.045</v>
      </c>
      <c r="Z232" s="17">
        <f>(SUMIFS(EUROSTAT_VBE_IND_2005!W$7:W$883,EUROSTAT_VBE_IND_2005!$B$7:$B$883,$D232,EUROSTAT_VBE_IND_2005!$C$7:$C$883,"*"&amp;RIGHT($A232,3)&amp;"*",EUROSTAT_VBE_IND_2005!$D$7:$D$883,"211*"))/1000</f>
        <v>0</v>
      </c>
      <c r="AA232" s="17">
        <f>(SUMIFS(EUROSTAT_VBE_IND_2005!X$7:X$883,EUROSTAT_VBE_IND_2005!$B$7:$B$883,$D232,EUROSTAT_VBE_IND_2005!$C$7:$C$883,"*"&amp;RIGHT($A232,3)&amp;"*",EUROSTAT_VBE_IND_2005!$D$7:$D$883,"211*"))/1000</f>
        <v>0.105</v>
      </c>
      <c r="AB232" s="17">
        <f>(SUMIFS(EUROSTAT_VBE_IND_2005!AA$7:AA$883,EUROSTAT_VBE_IND_2005!$B$7:$B$883,$D232,EUROSTAT_VBE_IND_2005!$C$7:$C$883,"*"&amp;RIGHT($A232,3)&amp;"*",EUROSTAT_VBE_IND_2005!$D$7:$D$883,"211*"))/1000</f>
        <v>0</v>
      </c>
      <c r="AC232" s="17">
        <f>(SUMIFS(EUROSTAT_VBE_IND_2005!AB$7:AB$883,EUROSTAT_VBE_IND_2005!$B$7:$B$883,$D232,EUROSTAT_VBE_IND_2005!$C$7:$C$883,"*"&amp;RIGHT($A232,3)&amp;"*",EUROSTAT_VBE_IND_2005!$D$7:$D$883,"211*"))/1000</f>
        <v>0.586</v>
      </c>
      <c r="AD232" s="17">
        <f>(SUMIFS(EUROSTAT_VBE_IND_2005!AC$7:AC$883,EUROSTAT_VBE_IND_2005!$B$7:$B$883,$D232,EUROSTAT_VBE_IND_2005!$C$7:$C$883,"*"&amp;RIGHT($A232,3)&amp;"*",EUROSTAT_VBE_IND_2005!$D$7:$D$883,"211*"))/1000</f>
        <v>0</v>
      </c>
      <c r="AE232" s="17">
        <f>(SUMIFS(EUROSTAT_VBE_IND_2005!AD$7:AD$883,EUROSTAT_VBE_IND_2005!$B$7:$B$883,$D232,EUROSTAT_VBE_IND_2005!$C$7:$C$883,"*"&amp;RIGHT($A232,3)&amp;"*",EUROSTAT_VBE_IND_2005!$D$7:$D$883,"211*"))/1000</f>
        <v>35.894</v>
      </c>
      <c r="AF232" s="17">
        <f>(SUMIFS(EUROSTAT_VBE_IND_2005!AE$7:AE$883,EUROSTAT_VBE_IND_2005!$B$7:$B$883,$D232,EUROSTAT_VBE_IND_2005!$C$7:$C$883,"*"&amp;RIGHT($A232,3)&amp;"*",EUROSTAT_VBE_IND_2005!$D$7:$D$883,"211*"))/1000</f>
        <v>0</v>
      </c>
      <c r="AG232" s="17">
        <f>(SUMIFS(EUROSTAT_VBE_IND_2005!AF$7:AF$883,EUROSTAT_VBE_IND_2005!$B$7:$B$883,$D232,EUROSTAT_VBE_IND_2005!$C$7:$C$883,"*"&amp;RIGHT($A232,3)&amp;"*",EUROSTAT_VBE_IND_2005!$D$7:$D$883,"211*"))/1000</f>
        <v>0</v>
      </c>
      <c r="AH232" s="17">
        <f>(SUMIFS(EUROSTAT_VBE_IND_2005!AH$7:AH$883,EUROSTAT_VBE_IND_2005!$B$7:$B$883,$D232,EUROSTAT_VBE_IND_2005!$C$7:$C$883,"*"&amp;RIGHT($A232,3)&amp;"*",EUROSTAT_VBE_IND_2005!$D$7:$D$883,"211*"))/1000</f>
        <v>0</v>
      </c>
      <c r="AI232" s="17">
        <f>(SUMIFS(EUROSTAT_VBE_IND_2005!AI$7:AI$883,EUROSTAT_VBE_IND_2005!$B$7:$B$883,$D232,EUROSTAT_VBE_IND_2005!$C$7:$C$883,"*"&amp;RIGHT($A232,3)&amp;"*",EUROSTAT_VBE_IND_2005!$D$7:$D$883,"211*"))/1000</f>
        <v>0</v>
      </c>
      <c r="AJ232" s="17">
        <f>(SUMIFS(EUROSTAT_VBE_IND_2005!AJ$7:AJ$883,EUROSTAT_VBE_IND_2005!$B$7:$B$883,$D232,EUROSTAT_VBE_IND_2005!$C$7:$C$883,"*"&amp;RIGHT($A232,3)&amp;"*",EUROSTAT_VBE_IND_2005!$D$7:$D$883,"211*"))/1000</f>
        <v>0</v>
      </c>
      <c r="AK232" s="17">
        <f>(SUMIFS(EUROSTAT_VBE_IND_2005!AK$7:AK$883,EUROSTAT_VBE_IND_2005!$B$7:$B$883,$D232,EUROSTAT_VBE_IND_2005!$C$7:$C$883,"*"&amp;RIGHT($A232,3)&amp;"*",EUROSTAT_VBE_IND_2005!$D$7:$D$883,"211*"))/1000</f>
        <v>0.657</v>
      </c>
      <c r="AL232" s="198"/>
      <c r="AM232" s="198"/>
      <c r="AN232" s="198"/>
      <c r="AO232" s="17">
        <f>(SUMIFS(EUROSTAT_VBE_IND_2005!Y$7:Y$883,EUROSTAT_VBE_IND_2005!$B$7:$B$883,$D232,EUROSTAT_VBE_IND_2005!$C$7:$C$883,"*"&amp;RIGHT($A232,3)&amp;"*",EUROSTAT_VBE_IND_2005!$D$7:$D$883,"211*"))/1000</f>
        <v>0</v>
      </c>
      <c r="AP232" s="17">
        <f>(SUMIFS(EUROSTAT_VBE_IND_2005!Z$7:Z$883,EUROSTAT_VBE_IND_2005!$B$7:$B$883,$D232,EUROSTAT_VBE_IND_2005!$C$7:$C$883,"*"&amp;RIGHT($A232,3)&amp;"*",EUROSTAT_VBE_IND_2005!$D$7:$D$883,"211*"))/1000</f>
        <v>0</v>
      </c>
      <c r="AQ232" s="17">
        <f>(SUMIFS(EUROSTAT_VBE_IND_2005!AG$7:AG$883,EUROSTAT_VBE_IND_2005!$B$7:$B$883,$D232,EUROSTAT_VBE_IND_2005!$C$7:$C$883,"*"&amp;RIGHT($A232,3)&amp;"*",EUROSTAT_VBE_IND_2005!$D$7:$D$883,"211*"))/1000</f>
        <v>0.067</v>
      </c>
    </row>
    <row r="233" spans="1:43">
      <c r="A233" t="str">
        <f>LEFT(EUROSTAT_VBE_IND_2005!$C$324,8)</f>
        <v>B_101830</v>
      </c>
      <c r="B233" s="28" t="s">
        <v>302</v>
      </c>
      <c r="C233" t="s">
        <v>293</v>
      </c>
      <c r="D233" t="s">
        <v>55</v>
      </c>
      <c r="E233" t="s">
        <v>230</v>
      </c>
      <c r="F233" t="s">
        <v>250</v>
      </c>
      <c r="G233" s="17">
        <f>(SUMIFS(EUROSTAT_VBE_IND_2005!E$7:E$883,EUROSTAT_VBE_IND_2005!$B$7:$B$883,$D233,EUROSTAT_VBE_IND_2005!$C$7:$C$883,"*"&amp;RIGHT($A233,3)&amp;"*",EUROSTAT_VBE_IND_2005!$D$7:$D$883,"2210*"))/1000+(SUMIFS(EUROSTAT_VBE_IND_2005!E$7:E$883,EUROSTAT_VBE_IND_2005!$B$7:$B$883,$D233,EUROSTAT_VBE_IND_2005!$C$7:$C$883,"*"&amp;RIGHT($A233,3)&amp;"*",EUROSTAT_VBE_IND_2005!$D$7:$D$883,"23*"))/1000+(SUMIFS(EUROSTAT_VBE_IND_2005!E$7:E$883,EUROSTAT_VBE_IND_2005!$B$7:$B$883,$D233,EUROSTAT_VBE_IND_2005!$C$7:$C$883,"*"&amp;RIGHT($A233,3)&amp;"*",EUROSTAT_VBE_IND_2005!$D$7:$D$883,"5544*"))/1000</f>
        <v>0</v>
      </c>
      <c r="H233" s="17">
        <f>(SUMIFS(EUROSTAT_VBE_IND_2005!F$7:F$883,EUROSTAT_VBE_IND_2005!$B$7:$B$883,$D233,EUROSTAT_VBE_IND_2005!$C$7:$C$883,"*"&amp;RIGHT($A233,3)&amp;"*",EUROSTAT_VBE_IND_2005!$D$7:$D$883,"2210*"))/1000+(SUMIFS(EUROSTAT_VBE_IND_2005!F$7:F$883,EUROSTAT_VBE_IND_2005!$B$7:$B$883,$D233,EUROSTAT_VBE_IND_2005!$C$7:$C$883,"*"&amp;RIGHT($A233,3)&amp;"*",EUROSTAT_VBE_IND_2005!$D$7:$D$883,"23*"))/1000+(SUMIFS(EUROSTAT_VBE_IND_2005!F$7:F$883,EUROSTAT_VBE_IND_2005!$B$7:$B$883,$D233,EUROSTAT_VBE_IND_2005!$C$7:$C$883,"*"&amp;RIGHT($A233,3)&amp;"*",EUROSTAT_VBE_IND_2005!$D$7:$D$883,"5544*"))/1000</f>
        <v>0</v>
      </c>
      <c r="I233" s="17">
        <f>(SUMIFS(EUROSTAT_VBE_IND_2005!G$7:G$883,EUROSTAT_VBE_IND_2005!$B$7:$B$883,$D233,EUROSTAT_VBE_IND_2005!$C$7:$C$883,"*"&amp;RIGHT($A233,3)&amp;"*",EUROSTAT_VBE_IND_2005!$D$7:$D$883,"2210*"))/1000+(SUMIFS(EUROSTAT_VBE_IND_2005!G$7:G$883,EUROSTAT_VBE_IND_2005!$B$7:$B$883,$D233,EUROSTAT_VBE_IND_2005!$C$7:$C$883,"*"&amp;RIGHT($A233,3)&amp;"*",EUROSTAT_VBE_IND_2005!$D$7:$D$883,"23*"))/1000+(SUMIFS(EUROSTAT_VBE_IND_2005!G$7:G$883,EUROSTAT_VBE_IND_2005!$B$7:$B$883,$D233,EUROSTAT_VBE_IND_2005!$C$7:$C$883,"*"&amp;RIGHT($A233,3)&amp;"*",EUROSTAT_VBE_IND_2005!$D$7:$D$883,"5544*"))/1000</f>
        <v>0.03</v>
      </c>
      <c r="J233" s="198"/>
      <c r="K233" s="17">
        <f>(SUMIFS(EUROSTAT_VBE_IND_2005!H$7:H$883,EUROSTAT_VBE_IND_2005!$B$7:$B$883,$D233,EUROSTAT_VBE_IND_2005!$C$7:$C$883,"*"&amp;RIGHT($A233,3)&amp;"*",EUROSTAT_VBE_IND_2005!$D$7:$D$883,"2210*"))/1000+(SUMIFS(EUROSTAT_VBE_IND_2005!H$7:H$883,EUROSTAT_VBE_IND_2005!$B$7:$B$883,$D233,EUROSTAT_VBE_IND_2005!$C$7:$C$883,"*"&amp;RIGHT($A233,3)&amp;"*",EUROSTAT_VBE_IND_2005!$D$7:$D$883,"23*"))/1000+(SUMIFS(EUROSTAT_VBE_IND_2005!H$7:H$883,EUROSTAT_VBE_IND_2005!$B$7:$B$883,$D233,EUROSTAT_VBE_IND_2005!$C$7:$C$883,"*"&amp;RIGHT($A233,3)&amp;"*",EUROSTAT_VBE_IND_2005!$D$7:$D$883,"5544*"))/1000</f>
        <v>0</v>
      </c>
      <c r="L233" s="17">
        <f>(SUMIFS(EUROSTAT_VBE_IND_2005!I$7:I$883,EUROSTAT_VBE_IND_2005!$B$7:$B$883,$D233,EUROSTAT_VBE_IND_2005!$C$7:$C$883,"*"&amp;RIGHT($A233,3)&amp;"*",EUROSTAT_VBE_IND_2005!$D$7:$D$883,"2210*"))/1000+(SUMIFS(EUROSTAT_VBE_IND_2005!I$7:I$883,EUROSTAT_VBE_IND_2005!$B$7:$B$883,$D233,EUROSTAT_VBE_IND_2005!$C$7:$C$883,"*"&amp;RIGHT($A233,3)&amp;"*",EUROSTAT_VBE_IND_2005!$D$7:$D$883,"23*"))/1000+(SUMIFS(EUROSTAT_VBE_IND_2005!I$7:I$883,EUROSTAT_VBE_IND_2005!$B$7:$B$883,$D233,EUROSTAT_VBE_IND_2005!$C$7:$C$883,"*"&amp;RIGHT($A233,3)&amp;"*",EUROSTAT_VBE_IND_2005!$D$7:$D$883,"5544*"))/1000</f>
        <v>1.668</v>
      </c>
      <c r="M233" s="17">
        <f>(SUMIFS(EUROSTAT_VBE_IND_2005!J$7:J$883,EUROSTAT_VBE_IND_2005!$B$7:$B$883,$D233,EUROSTAT_VBE_IND_2005!$C$7:$C$883,"*"&amp;RIGHT($A233,3)&amp;"*",EUROSTAT_VBE_IND_2005!$D$7:$D$883,"2210*"))/1000+(SUMIFS(EUROSTAT_VBE_IND_2005!J$7:J$883,EUROSTAT_VBE_IND_2005!$B$7:$B$883,$D233,EUROSTAT_VBE_IND_2005!$C$7:$C$883,"*"&amp;RIGHT($A233,3)&amp;"*",EUROSTAT_VBE_IND_2005!$D$7:$D$883,"23*"))/1000+(SUMIFS(EUROSTAT_VBE_IND_2005!J$7:J$883,EUROSTAT_VBE_IND_2005!$B$7:$B$883,$D233,EUROSTAT_VBE_IND_2005!$C$7:$C$883,"*"&amp;RIGHT($A233,3)&amp;"*",EUROSTAT_VBE_IND_2005!$D$7:$D$883,"5544*"))/1000</f>
        <v>2.991</v>
      </c>
      <c r="N233" s="17">
        <f>(SUMIFS(EUROSTAT_VBE_IND_2005!K$7:K$883,EUROSTAT_VBE_IND_2005!$B$7:$B$883,$D233,EUROSTAT_VBE_IND_2005!$C$7:$C$883,"*"&amp;RIGHT($A233,3)&amp;"*",EUROSTAT_VBE_IND_2005!$D$7:$D$883,"2210*"))/1000+(SUMIFS(EUROSTAT_VBE_IND_2005!K$7:K$883,EUROSTAT_VBE_IND_2005!$B$7:$B$883,$D233,EUROSTAT_VBE_IND_2005!$C$7:$C$883,"*"&amp;RIGHT($A233,3)&amp;"*",EUROSTAT_VBE_IND_2005!$D$7:$D$883,"23*"))/1000+(SUMIFS(EUROSTAT_VBE_IND_2005!K$7:K$883,EUROSTAT_VBE_IND_2005!$B$7:$B$883,$D233,EUROSTAT_VBE_IND_2005!$C$7:$C$883,"*"&amp;RIGHT($A233,3)&amp;"*",EUROSTAT_VBE_IND_2005!$D$7:$D$883,"5544*"))/1000</f>
        <v>0</v>
      </c>
      <c r="O233" s="17">
        <f>(SUMIFS(EUROSTAT_VBE_IND_2005!L$7:L$883,EUROSTAT_VBE_IND_2005!$B$7:$B$883,$D233,EUROSTAT_VBE_IND_2005!$C$7:$C$883,"*"&amp;RIGHT($A233,3)&amp;"*",EUROSTAT_VBE_IND_2005!$D$7:$D$883,"2210*"))/1000+(SUMIFS(EUROSTAT_VBE_IND_2005!L$7:L$883,EUROSTAT_VBE_IND_2005!$B$7:$B$883,$D233,EUROSTAT_VBE_IND_2005!$C$7:$C$883,"*"&amp;RIGHT($A233,3)&amp;"*",EUROSTAT_VBE_IND_2005!$D$7:$D$883,"23*"))/1000+(SUMIFS(EUROSTAT_VBE_IND_2005!L$7:L$883,EUROSTAT_VBE_IND_2005!$B$7:$B$883,$D233,EUROSTAT_VBE_IND_2005!$C$7:$C$883,"*"&amp;RIGHT($A233,3)&amp;"*",EUROSTAT_VBE_IND_2005!$D$7:$D$883,"5544*"))/1000</f>
        <v>0.009</v>
      </c>
      <c r="P233" s="17">
        <f>(SUMIFS(EUROSTAT_VBE_IND_2005!M$7:M$883,EUROSTAT_VBE_IND_2005!$B$7:$B$883,$D233,EUROSTAT_VBE_IND_2005!$C$7:$C$883,"*"&amp;RIGHT($A233,3)&amp;"*",EUROSTAT_VBE_IND_2005!$D$7:$D$883,"2210*"))/1000+(SUMIFS(EUROSTAT_VBE_IND_2005!M$7:M$883,EUROSTAT_VBE_IND_2005!$B$7:$B$883,$D233,EUROSTAT_VBE_IND_2005!$C$7:$C$883,"*"&amp;RIGHT($A233,3)&amp;"*",EUROSTAT_VBE_IND_2005!$D$7:$D$883,"23*"))/1000+(SUMIFS(EUROSTAT_VBE_IND_2005!M$7:M$883,EUROSTAT_VBE_IND_2005!$B$7:$B$883,$D233,EUROSTAT_VBE_IND_2005!$C$7:$C$883,"*"&amp;RIGHT($A233,3)&amp;"*",EUROSTAT_VBE_IND_2005!$D$7:$D$883,"5544*"))/1000</f>
        <v>0</v>
      </c>
      <c r="Q233" s="17">
        <f>(SUMIFS(EUROSTAT_VBE_IND_2005!N$7:N$883,EUROSTAT_VBE_IND_2005!$B$7:$B$883,$D233,EUROSTAT_VBE_IND_2005!$C$7:$C$883,"*"&amp;RIGHT($A233,3)&amp;"*",EUROSTAT_VBE_IND_2005!$D$7:$D$883,"2210*"))/1000+(SUMIFS(EUROSTAT_VBE_IND_2005!N$7:N$883,EUROSTAT_VBE_IND_2005!$B$7:$B$883,$D233,EUROSTAT_VBE_IND_2005!$C$7:$C$883,"*"&amp;RIGHT($A233,3)&amp;"*",EUROSTAT_VBE_IND_2005!$D$7:$D$883,"23*"))/1000+(SUMIFS(EUROSTAT_VBE_IND_2005!N$7:N$883,EUROSTAT_VBE_IND_2005!$B$7:$B$883,$D233,EUROSTAT_VBE_IND_2005!$C$7:$C$883,"*"&amp;RIGHT($A233,3)&amp;"*",EUROSTAT_VBE_IND_2005!$D$7:$D$883,"5544*"))/1000</f>
        <v>0</v>
      </c>
      <c r="R233" s="17">
        <f>(SUMIFS(EUROSTAT_VBE_IND_2005!O$7:O$883,EUROSTAT_VBE_IND_2005!$B$7:$B$883,$D233,EUROSTAT_VBE_IND_2005!$C$7:$C$883,"*"&amp;RIGHT($A233,3)&amp;"*",EUROSTAT_VBE_IND_2005!$D$7:$D$883,"2210*"))/1000+(SUMIFS(EUROSTAT_VBE_IND_2005!O$7:O$883,EUROSTAT_VBE_IND_2005!$B$7:$B$883,$D233,EUROSTAT_VBE_IND_2005!$C$7:$C$883,"*"&amp;RIGHT($A233,3)&amp;"*",EUROSTAT_VBE_IND_2005!$D$7:$D$883,"23*"))/1000+(SUMIFS(EUROSTAT_VBE_IND_2005!O$7:O$883,EUROSTAT_VBE_IND_2005!$B$7:$B$883,$D233,EUROSTAT_VBE_IND_2005!$C$7:$C$883,"*"&amp;RIGHT($A233,3)&amp;"*",EUROSTAT_VBE_IND_2005!$D$7:$D$883,"5544*"))/1000</f>
        <v>0.499</v>
      </c>
      <c r="S233" s="17">
        <f>(SUMIFS(EUROSTAT_VBE_IND_2005!P$7:P$883,EUROSTAT_VBE_IND_2005!$B$7:$B$883,$D233,EUROSTAT_VBE_IND_2005!$C$7:$C$883,"*"&amp;RIGHT($A233,3)&amp;"*",EUROSTAT_VBE_IND_2005!$D$7:$D$883,"2210*"))/1000+(SUMIFS(EUROSTAT_VBE_IND_2005!P$7:P$883,EUROSTAT_VBE_IND_2005!$B$7:$B$883,$D233,EUROSTAT_VBE_IND_2005!$C$7:$C$883,"*"&amp;RIGHT($A233,3)&amp;"*",EUROSTAT_VBE_IND_2005!$D$7:$D$883,"23*"))/1000+(SUMIFS(EUROSTAT_VBE_IND_2005!P$7:P$883,EUROSTAT_VBE_IND_2005!$B$7:$B$883,$D233,EUROSTAT_VBE_IND_2005!$C$7:$C$883,"*"&amp;RIGHT($A233,3)&amp;"*",EUROSTAT_VBE_IND_2005!$D$7:$D$883,"5544*"))/1000</f>
        <v>0</v>
      </c>
      <c r="T233" s="17">
        <f>(SUMIFS(EUROSTAT_VBE_IND_2005!Q$7:Q$883,EUROSTAT_VBE_IND_2005!$B$7:$B$883,$D233,EUROSTAT_VBE_IND_2005!$C$7:$C$883,"*"&amp;RIGHT($A233,3)&amp;"*",EUROSTAT_VBE_IND_2005!$D$7:$D$883,"2210*"))/1000+(SUMIFS(EUROSTAT_VBE_IND_2005!Q$7:Q$883,EUROSTAT_VBE_IND_2005!$B$7:$B$883,$D233,EUROSTAT_VBE_IND_2005!$C$7:$C$883,"*"&amp;RIGHT($A233,3)&amp;"*",EUROSTAT_VBE_IND_2005!$D$7:$D$883,"23*"))/1000+(SUMIFS(EUROSTAT_VBE_IND_2005!Q$7:Q$883,EUROSTAT_VBE_IND_2005!$B$7:$B$883,$D233,EUROSTAT_VBE_IND_2005!$C$7:$C$883,"*"&amp;RIGHT($A233,3)&amp;"*",EUROSTAT_VBE_IND_2005!$D$7:$D$883,"5544*"))/1000</f>
        <v>0.616</v>
      </c>
      <c r="U233" s="17">
        <f>(SUMIFS(EUROSTAT_VBE_IND_2005!R$7:R$883,EUROSTAT_VBE_IND_2005!$B$7:$B$883,$D233,EUROSTAT_VBE_IND_2005!$C$7:$C$883,"*"&amp;RIGHT($A233,3)&amp;"*",EUROSTAT_VBE_IND_2005!$D$7:$D$883,"2210*"))/1000+(SUMIFS(EUROSTAT_VBE_IND_2005!R$7:R$883,EUROSTAT_VBE_IND_2005!$B$7:$B$883,$D233,EUROSTAT_VBE_IND_2005!$C$7:$C$883,"*"&amp;RIGHT($A233,3)&amp;"*",EUROSTAT_VBE_IND_2005!$D$7:$D$883,"23*"))/1000+(SUMIFS(EUROSTAT_VBE_IND_2005!R$7:R$883,EUROSTAT_VBE_IND_2005!$B$7:$B$883,$D233,EUROSTAT_VBE_IND_2005!$C$7:$C$883,"*"&amp;RIGHT($A233,3)&amp;"*",EUROSTAT_VBE_IND_2005!$D$7:$D$883,"5544*"))/1000</f>
        <v>0</v>
      </c>
      <c r="V233" s="17">
        <f>(SUMIFS(EUROSTAT_VBE_IND_2005!S$7:S$883,EUROSTAT_VBE_IND_2005!$B$7:$B$883,$D233,EUROSTAT_VBE_IND_2005!$C$7:$C$883,"*"&amp;RIGHT($A233,3)&amp;"*",EUROSTAT_VBE_IND_2005!$D$7:$D$883,"2210*"))/1000+(SUMIFS(EUROSTAT_VBE_IND_2005!S$7:S$883,EUROSTAT_VBE_IND_2005!$B$7:$B$883,$D233,EUROSTAT_VBE_IND_2005!$C$7:$C$883,"*"&amp;RIGHT($A233,3)&amp;"*",EUROSTAT_VBE_IND_2005!$D$7:$D$883,"23*"))/1000+(SUMIFS(EUROSTAT_VBE_IND_2005!S$7:S$883,EUROSTAT_VBE_IND_2005!$B$7:$B$883,$D233,EUROSTAT_VBE_IND_2005!$C$7:$C$883,"*"&amp;RIGHT($A233,3)&amp;"*",EUROSTAT_VBE_IND_2005!$D$7:$D$883,"5544*"))/1000</f>
        <v>0.008</v>
      </c>
      <c r="W233" s="17">
        <f>(SUMIFS(EUROSTAT_VBE_IND_2005!T$7:T$883,EUROSTAT_VBE_IND_2005!$B$7:$B$883,$D233,EUROSTAT_VBE_IND_2005!$C$7:$C$883,"*"&amp;RIGHT($A233,3)&amp;"*",EUROSTAT_VBE_IND_2005!$D$7:$D$883,"2210*"))/1000+(SUMIFS(EUROSTAT_VBE_IND_2005!T$7:T$883,EUROSTAT_VBE_IND_2005!$B$7:$B$883,$D233,EUROSTAT_VBE_IND_2005!$C$7:$C$883,"*"&amp;RIGHT($A233,3)&amp;"*",EUROSTAT_VBE_IND_2005!$D$7:$D$883,"23*"))/1000+(SUMIFS(EUROSTAT_VBE_IND_2005!T$7:T$883,EUROSTAT_VBE_IND_2005!$B$7:$B$883,$D233,EUROSTAT_VBE_IND_2005!$C$7:$C$883,"*"&amp;RIGHT($A233,3)&amp;"*",EUROSTAT_VBE_IND_2005!$D$7:$D$883,"5544*"))/1000</f>
        <v>0</v>
      </c>
      <c r="X233" s="17">
        <f>(SUMIFS(EUROSTAT_VBE_IND_2005!U$7:U$883,EUROSTAT_VBE_IND_2005!$B$7:$B$883,$D233,EUROSTAT_VBE_IND_2005!$C$7:$C$883,"*"&amp;RIGHT($A233,3)&amp;"*",EUROSTAT_VBE_IND_2005!$D$7:$D$883,"2210*"))/1000+(SUMIFS(EUROSTAT_VBE_IND_2005!U$7:U$883,EUROSTAT_VBE_IND_2005!$B$7:$B$883,$D233,EUROSTAT_VBE_IND_2005!$C$7:$C$883,"*"&amp;RIGHT($A233,3)&amp;"*",EUROSTAT_VBE_IND_2005!$D$7:$D$883,"23*"))/1000+(SUMIFS(EUROSTAT_VBE_IND_2005!U$7:U$883,EUROSTAT_VBE_IND_2005!$B$7:$B$883,$D233,EUROSTAT_VBE_IND_2005!$C$7:$C$883,"*"&amp;RIGHT($A233,3)&amp;"*",EUROSTAT_VBE_IND_2005!$D$7:$D$883,"5544*"))/1000</f>
        <v>0.616</v>
      </c>
      <c r="Y233" s="17">
        <f>(SUMIFS(EUROSTAT_VBE_IND_2005!V$7:V$883,EUROSTAT_VBE_IND_2005!$B$7:$B$883,$D233,EUROSTAT_VBE_IND_2005!$C$7:$C$883,"*"&amp;RIGHT($A233,3)&amp;"*",EUROSTAT_VBE_IND_2005!$D$7:$D$883,"2210*"))/1000+(SUMIFS(EUROSTAT_VBE_IND_2005!V$7:V$883,EUROSTAT_VBE_IND_2005!$B$7:$B$883,$D233,EUROSTAT_VBE_IND_2005!$C$7:$C$883,"*"&amp;RIGHT($A233,3)&amp;"*",EUROSTAT_VBE_IND_2005!$D$7:$D$883,"23*"))/1000+(SUMIFS(EUROSTAT_VBE_IND_2005!V$7:V$883,EUROSTAT_VBE_IND_2005!$B$7:$B$883,$D233,EUROSTAT_VBE_IND_2005!$C$7:$C$883,"*"&amp;RIGHT($A233,3)&amp;"*",EUROSTAT_VBE_IND_2005!$D$7:$D$883,"5544*"))/1000</f>
        <v>0</v>
      </c>
      <c r="Z233" s="17">
        <f>(SUMIFS(EUROSTAT_VBE_IND_2005!W$7:W$883,EUROSTAT_VBE_IND_2005!$B$7:$B$883,$D233,EUROSTAT_VBE_IND_2005!$C$7:$C$883,"*"&amp;RIGHT($A233,3)&amp;"*",EUROSTAT_VBE_IND_2005!$D$7:$D$883,"2210*"))/1000+(SUMIFS(EUROSTAT_VBE_IND_2005!W$7:W$883,EUROSTAT_VBE_IND_2005!$B$7:$B$883,$D233,EUROSTAT_VBE_IND_2005!$C$7:$C$883,"*"&amp;RIGHT($A233,3)&amp;"*",EUROSTAT_VBE_IND_2005!$D$7:$D$883,"23*"))/1000+(SUMIFS(EUROSTAT_VBE_IND_2005!W$7:W$883,EUROSTAT_VBE_IND_2005!$B$7:$B$883,$D233,EUROSTAT_VBE_IND_2005!$C$7:$C$883,"*"&amp;RIGHT($A233,3)&amp;"*",EUROSTAT_VBE_IND_2005!$D$7:$D$883,"5544*"))/1000</f>
        <v>0</v>
      </c>
      <c r="AA233" s="17">
        <f>(SUMIFS(EUROSTAT_VBE_IND_2005!X$7:X$883,EUROSTAT_VBE_IND_2005!$B$7:$B$883,$D233,EUROSTAT_VBE_IND_2005!$C$7:$C$883,"*"&amp;RIGHT($A233,3)&amp;"*",EUROSTAT_VBE_IND_2005!$D$7:$D$883,"2210*"))/1000+(SUMIFS(EUROSTAT_VBE_IND_2005!X$7:X$883,EUROSTAT_VBE_IND_2005!$B$7:$B$883,$D233,EUROSTAT_VBE_IND_2005!$C$7:$C$883,"*"&amp;RIGHT($A233,3)&amp;"*",EUROSTAT_VBE_IND_2005!$D$7:$D$883,"23*"))/1000+(SUMIFS(EUROSTAT_VBE_IND_2005!X$7:X$883,EUROSTAT_VBE_IND_2005!$B$7:$B$883,$D233,EUROSTAT_VBE_IND_2005!$C$7:$C$883,"*"&amp;RIGHT($A233,3)&amp;"*",EUROSTAT_VBE_IND_2005!$D$7:$D$883,"5544*"))/1000</f>
        <v>0</v>
      </c>
      <c r="AB233" s="17">
        <f>(SUMIFS(EUROSTAT_VBE_IND_2005!AA$7:AA$883,EUROSTAT_VBE_IND_2005!$B$7:$B$883,$D233,EUROSTAT_VBE_IND_2005!$C$7:$C$883,"*"&amp;RIGHT($A233,3)&amp;"*",EUROSTAT_VBE_IND_2005!$D$7:$D$883,"2210*"))/1000+(SUMIFS(EUROSTAT_VBE_IND_2005!AA$7:AA$883,EUROSTAT_VBE_IND_2005!$B$7:$B$883,$D233,EUROSTAT_VBE_IND_2005!$C$7:$C$883,"*"&amp;RIGHT($A233,3)&amp;"*",EUROSTAT_VBE_IND_2005!$D$7:$D$883,"23*"))/1000+(SUMIFS(EUROSTAT_VBE_IND_2005!AA$7:AA$883,EUROSTAT_VBE_IND_2005!$B$7:$B$883,$D233,EUROSTAT_VBE_IND_2005!$C$7:$C$883,"*"&amp;RIGHT($A233,3)&amp;"*",EUROSTAT_VBE_IND_2005!$D$7:$D$883,"5544*"))/1000</f>
        <v>0</v>
      </c>
      <c r="AC233" s="17">
        <f>(SUMIFS(EUROSTAT_VBE_IND_2005!AB$7:AB$883,EUROSTAT_VBE_IND_2005!$B$7:$B$883,$D233,EUROSTAT_VBE_IND_2005!$C$7:$C$883,"*"&amp;RIGHT($A233,3)&amp;"*",EUROSTAT_VBE_IND_2005!$D$7:$D$883,"2210*"))/1000+(SUMIFS(EUROSTAT_VBE_IND_2005!AB$7:AB$883,EUROSTAT_VBE_IND_2005!$B$7:$B$883,$D233,EUROSTAT_VBE_IND_2005!$C$7:$C$883,"*"&amp;RIGHT($A233,3)&amp;"*",EUROSTAT_VBE_IND_2005!$D$7:$D$883,"23*"))/1000+(SUMIFS(EUROSTAT_VBE_IND_2005!AB$7:AB$883,EUROSTAT_VBE_IND_2005!$B$7:$B$883,$D233,EUROSTAT_VBE_IND_2005!$C$7:$C$883,"*"&amp;RIGHT($A233,3)&amp;"*",EUROSTAT_VBE_IND_2005!$D$7:$D$883,"5544*"))/1000</f>
        <v>0</v>
      </c>
      <c r="AD233" s="17">
        <f>(SUMIFS(EUROSTAT_VBE_IND_2005!AC$7:AC$883,EUROSTAT_VBE_IND_2005!$B$7:$B$883,$D233,EUROSTAT_VBE_IND_2005!$C$7:$C$883,"*"&amp;RIGHT($A233,3)&amp;"*",EUROSTAT_VBE_IND_2005!$D$7:$D$883,"2210*"))/1000+(SUMIFS(EUROSTAT_VBE_IND_2005!AC$7:AC$883,EUROSTAT_VBE_IND_2005!$B$7:$B$883,$D233,EUROSTAT_VBE_IND_2005!$C$7:$C$883,"*"&amp;RIGHT($A233,3)&amp;"*",EUROSTAT_VBE_IND_2005!$D$7:$D$883,"23*"))/1000+(SUMIFS(EUROSTAT_VBE_IND_2005!AC$7:AC$883,EUROSTAT_VBE_IND_2005!$B$7:$B$883,$D233,EUROSTAT_VBE_IND_2005!$C$7:$C$883,"*"&amp;RIGHT($A233,3)&amp;"*",EUROSTAT_VBE_IND_2005!$D$7:$D$883,"5544*"))/1000</f>
        <v>0</v>
      </c>
      <c r="AE233" s="17">
        <f>(SUMIFS(EUROSTAT_VBE_IND_2005!AD$7:AD$883,EUROSTAT_VBE_IND_2005!$B$7:$B$883,$D233,EUROSTAT_VBE_IND_2005!$C$7:$C$883,"*"&amp;RIGHT($A233,3)&amp;"*",EUROSTAT_VBE_IND_2005!$D$7:$D$883,"2210*"))/1000+(SUMIFS(EUROSTAT_VBE_IND_2005!AD$7:AD$883,EUROSTAT_VBE_IND_2005!$B$7:$B$883,$D233,EUROSTAT_VBE_IND_2005!$C$7:$C$883,"*"&amp;RIGHT($A233,3)&amp;"*",EUROSTAT_VBE_IND_2005!$D$7:$D$883,"23*"))/1000+(SUMIFS(EUROSTAT_VBE_IND_2005!AD$7:AD$883,EUROSTAT_VBE_IND_2005!$B$7:$B$883,$D233,EUROSTAT_VBE_IND_2005!$C$7:$C$883,"*"&amp;RIGHT($A233,3)&amp;"*",EUROSTAT_VBE_IND_2005!$D$7:$D$883,"5544*"))/1000</f>
        <v>0.092</v>
      </c>
      <c r="AF233" s="17">
        <f>(SUMIFS(EUROSTAT_VBE_IND_2005!AE$7:AE$883,EUROSTAT_VBE_IND_2005!$B$7:$B$883,$D233,EUROSTAT_VBE_IND_2005!$C$7:$C$883,"*"&amp;RIGHT($A233,3)&amp;"*",EUROSTAT_VBE_IND_2005!$D$7:$D$883,"2210*"))/1000+(SUMIFS(EUROSTAT_VBE_IND_2005!AE$7:AE$883,EUROSTAT_VBE_IND_2005!$B$7:$B$883,$D233,EUROSTAT_VBE_IND_2005!$C$7:$C$883,"*"&amp;RIGHT($A233,3)&amp;"*",EUROSTAT_VBE_IND_2005!$D$7:$D$883,"23*"))/1000+(SUMIFS(EUROSTAT_VBE_IND_2005!AE$7:AE$883,EUROSTAT_VBE_IND_2005!$B$7:$B$883,$D233,EUROSTAT_VBE_IND_2005!$C$7:$C$883,"*"&amp;RIGHT($A233,3)&amp;"*",EUROSTAT_VBE_IND_2005!$D$7:$D$883,"5544*"))/1000</f>
        <v>0</v>
      </c>
      <c r="AG233" s="17">
        <f>(SUMIFS(EUROSTAT_VBE_IND_2005!AF$7:AF$883,EUROSTAT_VBE_IND_2005!$B$7:$B$883,$D233,EUROSTAT_VBE_IND_2005!$C$7:$C$883,"*"&amp;RIGHT($A233,3)&amp;"*",EUROSTAT_VBE_IND_2005!$D$7:$D$883,"2210*"))/1000+(SUMIFS(EUROSTAT_VBE_IND_2005!AF$7:AF$883,EUROSTAT_VBE_IND_2005!$B$7:$B$883,$D233,EUROSTAT_VBE_IND_2005!$C$7:$C$883,"*"&amp;RIGHT($A233,3)&amp;"*",EUROSTAT_VBE_IND_2005!$D$7:$D$883,"23*"))/1000+(SUMIFS(EUROSTAT_VBE_IND_2005!AF$7:AF$883,EUROSTAT_VBE_IND_2005!$B$7:$B$883,$D233,EUROSTAT_VBE_IND_2005!$C$7:$C$883,"*"&amp;RIGHT($A233,3)&amp;"*",EUROSTAT_VBE_IND_2005!$D$7:$D$883,"5544*"))/1000</f>
        <v>0</v>
      </c>
      <c r="AH233" s="17">
        <f>(SUMIFS(EUROSTAT_VBE_IND_2005!AH$7:AH$883,EUROSTAT_VBE_IND_2005!$B$7:$B$883,$D233,EUROSTAT_VBE_IND_2005!$C$7:$C$883,"*"&amp;RIGHT($A233,3)&amp;"*",EUROSTAT_VBE_IND_2005!$D$7:$D$883,"2210*"))/1000+(SUMIFS(EUROSTAT_VBE_IND_2005!AH$7:AH$883,EUROSTAT_VBE_IND_2005!$B$7:$B$883,$D233,EUROSTAT_VBE_IND_2005!$C$7:$C$883,"*"&amp;RIGHT($A233,3)&amp;"*",EUROSTAT_VBE_IND_2005!$D$7:$D$883,"23*"))/1000+(SUMIFS(EUROSTAT_VBE_IND_2005!AH$7:AH$883,EUROSTAT_VBE_IND_2005!$B$7:$B$883,$D233,EUROSTAT_VBE_IND_2005!$C$7:$C$883,"*"&amp;RIGHT($A233,3)&amp;"*",EUROSTAT_VBE_IND_2005!$D$7:$D$883,"5544*"))/1000</f>
        <v>0</v>
      </c>
      <c r="AI233" s="17">
        <f>(SUMIFS(EUROSTAT_VBE_IND_2005!AI$7:AI$883,EUROSTAT_VBE_IND_2005!$B$7:$B$883,$D233,EUROSTAT_VBE_IND_2005!$C$7:$C$883,"*"&amp;RIGHT($A233,3)&amp;"*",EUROSTAT_VBE_IND_2005!$D$7:$D$883,"2210*"))/1000+(SUMIFS(EUROSTAT_VBE_IND_2005!AI$7:AI$883,EUROSTAT_VBE_IND_2005!$B$7:$B$883,$D233,EUROSTAT_VBE_IND_2005!$C$7:$C$883,"*"&amp;RIGHT($A233,3)&amp;"*",EUROSTAT_VBE_IND_2005!$D$7:$D$883,"23*"))/1000+(SUMIFS(EUROSTAT_VBE_IND_2005!AI$7:AI$883,EUROSTAT_VBE_IND_2005!$B$7:$B$883,$D233,EUROSTAT_VBE_IND_2005!$C$7:$C$883,"*"&amp;RIGHT($A233,3)&amp;"*",EUROSTAT_VBE_IND_2005!$D$7:$D$883,"5544*"))/1000</f>
        <v>0</v>
      </c>
      <c r="AJ233" s="17">
        <f>(SUMIFS(EUROSTAT_VBE_IND_2005!AJ$7:AJ$883,EUROSTAT_VBE_IND_2005!$B$7:$B$883,$D233,EUROSTAT_VBE_IND_2005!$C$7:$C$883,"*"&amp;RIGHT($A233,3)&amp;"*",EUROSTAT_VBE_IND_2005!$D$7:$D$883,"2210*"))/1000+(SUMIFS(EUROSTAT_VBE_IND_2005!AJ$7:AJ$883,EUROSTAT_VBE_IND_2005!$B$7:$B$883,$D233,EUROSTAT_VBE_IND_2005!$C$7:$C$883,"*"&amp;RIGHT($A233,3)&amp;"*",EUROSTAT_VBE_IND_2005!$D$7:$D$883,"23*"))/1000+(SUMIFS(EUROSTAT_VBE_IND_2005!AJ$7:AJ$883,EUROSTAT_VBE_IND_2005!$B$7:$B$883,$D233,EUROSTAT_VBE_IND_2005!$C$7:$C$883,"*"&amp;RIGHT($A233,3)&amp;"*",EUROSTAT_VBE_IND_2005!$D$7:$D$883,"5544*"))/1000</f>
        <v>0.037</v>
      </c>
      <c r="AK233" s="17">
        <f>(SUMIFS(EUROSTAT_VBE_IND_2005!AK$7:AK$883,EUROSTAT_VBE_IND_2005!$B$7:$B$883,$D233,EUROSTAT_VBE_IND_2005!$C$7:$C$883,"*"&amp;RIGHT($A233,3)&amp;"*",EUROSTAT_VBE_IND_2005!$D$7:$D$883,"2210*"))/1000+(SUMIFS(EUROSTAT_VBE_IND_2005!AK$7:AK$883,EUROSTAT_VBE_IND_2005!$B$7:$B$883,$D233,EUROSTAT_VBE_IND_2005!$C$7:$C$883,"*"&amp;RIGHT($A233,3)&amp;"*",EUROSTAT_VBE_IND_2005!$D$7:$D$883,"23*"))/1000+(SUMIFS(EUROSTAT_VBE_IND_2005!AK$7:AK$883,EUROSTAT_VBE_IND_2005!$B$7:$B$883,$D233,EUROSTAT_VBE_IND_2005!$C$7:$C$883,"*"&amp;RIGHT($A233,3)&amp;"*",EUROSTAT_VBE_IND_2005!$D$7:$D$883,"5544*"))/1000</f>
        <v>0</v>
      </c>
      <c r="AL233" s="198"/>
      <c r="AM233" s="198"/>
      <c r="AN233" s="198"/>
      <c r="AO233" s="17">
        <f>(SUMIFS(EUROSTAT_VBE_IND_2005!Y$7:Y$883,EUROSTAT_VBE_IND_2005!$B$7:$B$883,$D233,EUROSTAT_VBE_IND_2005!$C$7:$C$883,"*"&amp;RIGHT($A233,3)&amp;"*",EUROSTAT_VBE_IND_2005!$D$7:$D$883,"2210*"))/1000+(SUMIFS(EUROSTAT_VBE_IND_2005!Y$7:Y$883,EUROSTAT_VBE_IND_2005!$B$7:$B$883,$D233,EUROSTAT_VBE_IND_2005!$C$7:$C$883,"*"&amp;RIGHT($A233,3)&amp;"*",EUROSTAT_VBE_IND_2005!$D$7:$D$883,"23*"))/1000+(SUMIFS(EUROSTAT_VBE_IND_2005!Y$7:Y$883,EUROSTAT_VBE_IND_2005!$B$7:$B$883,$D233,EUROSTAT_VBE_IND_2005!$C$7:$C$883,"*"&amp;RIGHT($A233,3)&amp;"*",EUROSTAT_VBE_IND_2005!$D$7:$D$883,"5544*"))/1000</f>
        <v>0.012</v>
      </c>
      <c r="AP233" s="17">
        <f>(SUMIFS(EUROSTAT_VBE_IND_2005!Z$7:Z$883,EUROSTAT_VBE_IND_2005!$B$7:$B$883,$D233,EUROSTAT_VBE_IND_2005!$C$7:$C$883,"*"&amp;RIGHT($A233,3)&amp;"*",EUROSTAT_VBE_IND_2005!$D$7:$D$883,"2210*"))/1000+(SUMIFS(EUROSTAT_VBE_IND_2005!Z$7:Z$883,EUROSTAT_VBE_IND_2005!$B$7:$B$883,$D233,EUROSTAT_VBE_IND_2005!$C$7:$C$883,"*"&amp;RIGHT($A233,3)&amp;"*",EUROSTAT_VBE_IND_2005!$D$7:$D$883,"23*"))/1000+(SUMIFS(EUROSTAT_VBE_IND_2005!Z$7:Z$883,EUROSTAT_VBE_IND_2005!$B$7:$B$883,$D233,EUROSTAT_VBE_IND_2005!$C$7:$C$883,"*"&amp;RIGHT($A233,3)&amp;"*",EUROSTAT_VBE_IND_2005!$D$7:$D$883,"5544*"))/1000</f>
        <v>0</v>
      </c>
      <c r="AQ233" s="17">
        <f>(SUMIFS(EUROSTAT_VBE_IND_2005!AG$7:AG$883,EUROSTAT_VBE_IND_2005!$B$7:$B$883,$D233,EUROSTAT_VBE_IND_2005!$C$7:$C$883,"*"&amp;RIGHT($A233,3)&amp;"*",EUROSTAT_VBE_IND_2005!$D$7:$D$883,"2210*"))/1000+(SUMIFS(EUROSTAT_VBE_IND_2005!AG$7:AG$883,EUROSTAT_VBE_IND_2005!$B$7:$B$883,$D233,EUROSTAT_VBE_IND_2005!$C$7:$C$883,"*"&amp;RIGHT($A233,3)&amp;"*",EUROSTAT_VBE_IND_2005!$D$7:$D$883,"23*"))/1000+(SUMIFS(EUROSTAT_VBE_IND_2005!AG$7:AG$883,EUROSTAT_VBE_IND_2005!$B$7:$B$883,$D233,EUROSTAT_VBE_IND_2005!$C$7:$C$883,"*"&amp;RIGHT($A233,3)&amp;"*",EUROSTAT_VBE_IND_2005!$D$7:$D$883,"5544*"))/1000</f>
        <v>0</v>
      </c>
    </row>
    <row r="234" spans="1:43">
      <c r="A234" t="str">
        <f>LEFT(EUROSTAT_VBE_IND_2005!$C$324,8)</f>
        <v>B_101830</v>
      </c>
      <c r="B234" s="28" t="s">
        <v>302</v>
      </c>
      <c r="C234" t="s">
        <v>293</v>
      </c>
      <c r="D234" t="s">
        <v>55</v>
      </c>
      <c r="E234" t="s">
        <v>231</v>
      </c>
      <c r="F234" t="s">
        <v>251</v>
      </c>
      <c r="G234" s="17">
        <f>(SUMIFS(EUROSTAT_VBE_IND_2005!E$7:E$883,EUROSTAT_VBE_IND_2005!$B$7:$B$883,$D234,EUROSTAT_VBE_IND_2005!$C$7:$C$883,"*"&amp;RIGHT($A234,3)&amp;"*",EUROSTAT_VBE_IND_2005!$D$7:$D$883,"2230*"))/1000+(SUMIFS(EUROSTAT_VBE_IND_2005!E$7:E$883,EUROSTAT_VBE_IND_2005!$B$7:$B$883,$D234,EUROSTAT_VBE_IND_2005!$C$7:$C$883,"*"&amp;RIGHT($A233,3)&amp;"*",EUROSTAT_VBE_IND_2005!$D$7:$D$883,"2130*"))/1000</f>
        <v>0</v>
      </c>
      <c r="H234" s="17">
        <f>(SUMIFS(EUROSTAT_VBE_IND_2005!F$7:F$883,EUROSTAT_VBE_IND_2005!$B$7:$B$883,$D234,EUROSTAT_VBE_IND_2005!$C$7:$C$883,"*"&amp;RIGHT($A234,3)&amp;"*",EUROSTAT_VBE_IND_2005!$D$7:$D$883,"2230*"))/1000+(SUMIFS(EUROSTAT_VBE_IND_2005!F$7:F$883,EUROSTAT_VBE_IND_2005!$B$7:$B$883,$D234,EUROSTAT_VBE_IND_2005!$C$7:$C$883,"*"&amp;RIGHT($A233,3)&amp;"*",EUROSTAT_VBE_IND_2005!$D$7:$D$883,"2130*"))/1000</f>
        <v>0</v>
      </c>
      <c r="I234" s="17">
        <f>(SUMIFS(EUROSTAT_VBE_IND_2005!G$7:G$883,EUROSTAT_VBE_IND_2005!$B$7:$B$883,$D234,EUROSTAT_VBE_IND_2005!$C$7:$C$883,"*"&amp;RIGHT($A234,3)&amp;"*",EUROSTAT_VBE_IND_2005!$D$7:$D$883,"2230*"))/1000+(SUMIFS(EUROSTAT_VBE_IND_2005!G$7:G$883,EUROSTAT_VBE_IND_2005!$B$7:$B$883,$D234,EUROSTAT_VBE_IND_2005!$C$7:$C$883,"*"&amp;RIGHT($A233,3)&amp;"*",EUROSTAT_VBE_IND_2005!$D$7:$D$883,"2130*"))/1000</f>
        <v>0.02</v>
      </c>
      <c r="J234" s="198"/>
      <c r="K234" s="17">
        <f>(SUMIFS(EUROSTAT_VBE_IND_2005!H$7:H$883,EUROSTAT_VBE_IND_2005!$B$7:$B$883,$D234,EUROSTAT_VBE_IND_2005!$C$7:$C$883,"*"&amp;RIGHT($A234,3)&amp;"*",EUROSTAT_VBE_IND_2005!$D$7:$D$883,"2230*"))/1000+(SUMIFS(EUROSTAT_VBE_IND_2005!H$7:H$883,EUROSTAT_VBE_IND_2005!$B$7:$B$883,$D234,EUROSTAT_VBE_IND_2005!$C$7:$C$883,"*"&amp;RIGHT($A233,3)&amp;"*",EUROSTAT_VBE_IND_2005!$D$7:$D$883,"2130*"))/1000</f>
        <v>0</v>
      </c>
      <c r="L234" s="17">
        <f>(SUMIFS(EUROSTAT_VBE_IND_2005!I$7:I$883,EUROSTAT_VBE_IND_2005!$B$7:$B$883,$D234,EUROSTAT_VBE_IND_2005!$C$7:$C$883,"*"&amp;RIGHT($A234,3)&amp;"*",EUROSTAT_VBE_IND_2005!$D$7:$D$883,"2230*"))/1000+(SUMIFS(EUROSTAT_VBE_IND_2005!I$7:I$883,EUROSTAT_VBE_IND_2005!$B$7:$B$883,$D234,EUROSTAT_VBE_IND_2005!$C$7:$C$883,"*"&amp;RIGHT($A233,3)&amp;"*",EUROSTAT_VBE_IND_2005!$D$7:$D$883,"2130*"))/1000</f>
        <v>0</v>
      </c>
      <c r="M234" s="17">
        <f>(SUMIFS(EUROSTAT_VBE_IND_2005!J$7:J$883,EUROSTAT_VBE_IND_2005!$B$7:$B$883,$D234,EUROSTAT_VBE_IND_2005!$C$7:$C$883,"*"&amp;RIGHT($A234,3)&amp;"*",EUROSTAT_VBE_IND_2005!$D$7:$D$883,"2230*"))/1000+(SUMIFS(EUROSTAT_VBE_IND_2005!J$7:J$883,EUROSTAT_VBE_IND_2005!$B$7:$B$883,$D234,EUROSTAT_VBE_IND_2005!$C$7:$C$883,"*"&amp;RIGHT($A233,3)&amp;"*",EUROSTAT_VBE_IND_2005!$D$7:$D$883,"2130*"))/1000</f>
        <v>2.9</v>
      </c>
      <c r="N234" s="17">
        <f>(SUMIFS(EUROSTAT_VBE_IND_2005!K$7:K$883,EUROSTAT_VBE_IND_2005!$B$7:$B$883,$D234,EUROSTAT_VBE_IND_2005!$C$7:$C$883,"*"&amp;RIGHT($A234,3)&amp;"*",EUROSTAT_VBE_IND_2005!$D$7:$D$883,"2230*"))/1000+(SUMIFS(EUROSTAT_VBE_IND_2005!K$7:K$883,EUROSTAT_VBE_IND_2005!$B$7:$B$883,$D234,EUROSTAT_VBE_IND_2005!$C$7:$C$883,"*"&amp;RIGHT($A233,3)&amp;"*",EUROSTAT_VBE_IND_2005!$D$7:$D$883,"2130*"))/1000</f>
        <v>0</v>
      </c>
      <c r="O234" s="17">
        <f>(SUMIFS(EUROSTAT_VBE_IND_2005!L$7:L$883,EUROSTAT_VBE_IND_2005!$B$7:$B$883,$D234,EUROSTAT_VBE_IND_2005!$C$7:$C$883,"*"&amp;RIGHT($A234,3)&amp;"*",EUROSTAT_VBE_IND_2005!$D$7:$D$883,"2230*"))/1000+(SUMIFS(EUROSTAT_VBE_IND_2005!L$7:L$883,EUROSTAT_VBE_IND_2005!$B$7:$B$883,$D234,EUROSTAT_VBE_IND_2005!$C$7:$C$883,"*"&amp;RIGHT($A233,3)&amp;"*",EUROSTAT_VBE_IND_2005!$D$7:$D$883,"2130*"))/1000</f>
        <v>0</v>
      </c>
      <c r="P234" s="17">
        <f>(SUMIFS(EUROSTAT_VBE_IND_2005!M$7:M$883,EUROSTAT_VBE_IND_2005!$B$7:$B$883,$D234,EUROSTAT_VBE_IND_2005!$C$7:$C$883,"*"&amp;RIGHT($A234,3)&amp;"*",EUROSTAT_VBE_IND_2005!$D$7:$D$883,"2230*"))/1000+(SUMIFS(EUROSTAT_VBE_IND_2005!M$7:M$883,EUROSTAT_VBE_IND_2005!$B$7:$B$883,$D234,EUROSTAT_VBE_IND_2005!$C$7:$C$883,"*"&amp;RIGHT($A233,3)&amp;"*",EUROSTAT_VBE_IND_2005!$D$7:$D$883,"2130*"))/1000</f>
        <v>0</v>
      </c>
      <c r="Q234" s="17">
        <f>(SUMIFS(EUROSTAT_VBE_IND_2005!N$7:N$883,EUROSTAT_VBE_IND_2005!$B$7:$B$883,$D234,EUROSTAT_VBE_IND_2005!$C$7:$C$883,"*"&amp;RIGHT($A234,3)&amp;"*",EUROSTAT_VBE_IND_2005!$D$7:$D$883,"2230*"))/1000+(SUMIFS(EUROSTAT_VBE_IND_2005!N$7:N$883,EUROSTAT_VBE_IND_2005!$B$7:$B$883,$D234,EUROSTAT_VBE_IND_2005!$C$7:$C$883,"*"&amp;RIGHT($A233,3)&amp;"*",EUROSTAT_VBE_IND_2005!$D$7:$D$883,"2130*"))/1000</f>
        <v>0</v>
      </c>
      <c r="R234" s="17">
        <f>(SUMIFS(EUROSTAT_VBE_IND_2005!O$7:O$883,EUROSTAT_VBE_IND_2005!$B$7:$B$883,$D234,EUROSTAT_VBE_IND_2005!$C$7:$C$883,"*"&amp;RIGHT($A234,3)&amp;"*",EUROSTAT_VBE_IND_2005!$D$7:$D$883,"2230*"))/1000+(SUMIFS(EUROSTAT_VBE_IND_2005!O$7:O$883,EUROSTAT_VBE_IND_2005!$B$7:$B$883,$D234,EUROSTAT_VBE_IND_2005!$C$7:$C$883,"*"&amp;RIGHT($A233,3)&amp;"*",EUROSTAT_VBE_IND_2005!$D$7:$D$883,"2130*"))/1000</f>
        <v>0</v>
      </c>
      <c r="S234" s="17">
        <f>(SUMIFS(EUROSTAT_VBE_IND_2005!P$7:P$883,EUROSTAT_VBE_IND_2005!$B$7:$B$883,$D234,EUROSTAT_VBE_IND_2005!$C$7:$C$883,"*"&amp;RIGHT($A234,3)&amp;"*",EUROSTAT_VBE_IND_2005!$D$7:$D$883,"2230*"))/1000+(SUMIFS(EUROSTAT_VBE_IND_2005!P$7:P$883,EUROSTAT_VBE_IND_2005!$B$7:$B$883,$D234,EUROSTAT_VBE_IND_2005!$C$7:$C$883,"*"&amp;RIGHT($A233,3)&amp;"*",EUROSTAT_VBE_IND_2005!$D$7:$D$883,"2130*"))/1000</f>
        <v>0</v>
      </c>
      <c r="T234" s="17">
        <f>(SUMIFS(EUROSTAT_VBE_IND_2005!Q$7:Q$883,EUROSTAT_VBE_IND_2005!$B$7:$B$883,$D234,EUROSTAT_VBE_IND_2005!$C$7:$C$883,"*"&amp;RIGHT($A234,3)&amp;"*",EUROSTAT_VBE_IND_2005!$D$7:$D$883,"2230*"))/1000+(SUMIFS(EUROSTAT_VBE_IND_2005!Q$7:Q$883,EUROSTAT_VBE_IND_2005!$B$7:$B$883,$D234,EUROSTAT_VBE_IND_2005!$C$7:$C$883,"*"&amp;RIGHT($A233,3)&amp;"*",EUROSTAT_VBE_IND_2005!$D$7:$D$883,"2130*"))/1000</f>
        <v>0</v>
      </c>
      <c r="U234" s="17">
        <f>(SUMIFS(EUROSTAT_VBE_IND_2005!R$7:R$883,EUROSTAT_VBE_IND_2005!$B$7:$B$883,$D234,EUROSTAT_VBE_IND_2005!$C$7:$C$883,"*"&amp;RIGHT($A234,3)&amp;"*",EUROSTAT_VBE_IND_2005!$D$7:$D$883,"2230*"))/1000+(SUMIFS(EUROSTAT_VBE_IND_2005!R$7:R$883,EUROSTAT_VBE_IND_2005!$B$7:$B$883,$D234,EUROSTAT_VBE_IND_2005!$C$7:$C$883,"*"&amp;RIGHT($A233,3)&amp;"*",EUROSTAT_VBE_IND_2005!$D$7:$D$883,"2130*"))/1000</f>
        <v>0</v>
      </c>
      <c r="V234" s="17">
        <f>(SUMIFS(EUROSTAT_VBE_IND_2005!S$7:S$883,EUROSTAT_VBE_IND_2005!$B$7:$B$883,$D234,EUROSTAT_VBE_IND_2005!$C$7:$C$883,"*"&amp;RIGHT($A234,3)&amp;"*",EUROSTAT_VBE_IND_2005!$D$7:$D$883,"2230*"))/1000+(SUMIFS(EUROSTAT_VBE_IND_2005!S$7:S$883,EUROSTAT_VBE_IND_2005!$B$7:$B$883,$D234,EUROSTAT_VBE_IND_2005!$C$7:$C$883,"*"&amp;RIGHT($A233,3)&amp;"*",EUROSTAT_VBE_IND_2005!$D$7:$D$883,"2130*"))/1000</f>
        <v>0</v>
      </c>
      <c r="W234" s="17">
        <f>(SUMIFS(EUROSTAT_VBE_IND_2005!T$7:T$883,EUROSTAT_VBE_IND_2005!$B$7:$B$883,$D234,EUROSTAT_VBE_IND_2005!$C$7:$C$883,"*"&amp;RIGHT($A234,3)&amp;"*",EUROSTAT_VBE_IND_2005!$D$7:$D$883,"2230*"))/1000+(SUMIFS(EUROSTAT_VBE_IND_2005!T$7:T$883,EUROSTAT_VBE_IND_2005!$B$7:$B$883,$D234,EUROSTAT_VBE_IND_2005!$C$7:$C$883,"*"&amp;RIGHT($A233,3)&amp;"*",EUROSTAT_VBE_IND_2005!$D$7:$D$883,"2130*"))/1000</f>
        <v>0</v>
      </c>
      <c r="X234" s="17">
        <f>(SUMIFS(EUROSTAT_VBE_IND_2005!U$7:U$883,EUROSTAT_VBE_IND_2005!$B$7:$B$883,$D234,EUROSTAT_VBE_IND_2005!$C$7:$C$883,"*"&amp;RIGHT($A234,3)&amp;"*",EUROSTAT_VBE_IND_2005!$D$7:$D$883,"2230*"))/1000+(SUMIFS(EUROSTAT_VBE_IND_2005!U$7:U$883,EUROSTAT_VBE_IND_2005!$B$7:$B$883,$D234,EUROSTAT_VBE_IND_2005!$C$7:$C$883,"*"&amp;RIGHT($A233,3)&amp;"*",EUROSTAT_VBE_IND_2005!$D$7:$D$883,"2130*"))/1000</f>
        <v>0</v>
      </c>
      <c r="Y234" s="17">
        <f>(SUMIFS(EUROSTAT_VBE_IND_2005!V$7:V$883,EUROSTAT_VBE_IND_2005!$B$7:$B$883,$D234,EUROSTAT_VBE_IND_2005!$C$7:$C$883,"*"&amp;RIGHT($A234,3)&amp;"*",EUROSTAT_VBE_IND_2005!$D$7:$D$883,"2230*"))/1000+(SUMIFS(EUROSTAT_VBE_IND_2005!V$7:V$883,EUROSTAT_VBE_IND_2005!$B$7:$B$883,$D234,EUROSTAT_VBE_IND_2005!$C$7:$C$883,"*"&amp;RIGHT($A233,3)&amp;"*",EUROSTAT_VBE_IND_2005!$D$7:$D$883,"2130*"))/1000</f>
        <v>0</v>
      </c>
      <c r="Z234" s="17">
        <f>(SUMIFS(EUROSTAT_VBE_IND_2005!W$7:W$883,EUROSTAT_VBE_IND_2005!$B$7:$B$883,$D234,EUROSTAT_VBE_IND_2005!$C$7:$C$883,"*"&amp;RIGHT($A234,3)&amp;"*",EUROSTAT_VBE_IND_2005!$D$7:$D$883,"2230*"))/1000+(SUMIFS(EUROSTAT_VBE_IND_2005!W$7:W$883,EUROSTAT_VBE_IND_2005!$B$7:$B$883,$D234,EUROSTAT_VBE_IND_2005!$C$7:$C$883,"*"&amp;RIGHT($A233,3)&amp;"*",EUROSTAT_VBE_IND_2005!$D$7:$D$883,"2130*"))/1000</f>
        <v>0</v>
      </c>
      <c r="AA234" s="17">
        <f>(SUMIFS(EUROSTAT_VBE_IND_2005!X$7:X$883,EUROSTAT_VBE_IND_2005!$B$7:$B$883,$D234,EUROSTAT_VBE_IND_2005!$C$7:$C$883,"*"&amp;RIGHT($A234,3)&amp;"*",EUROSTAT_VBE_IND_2005!$D$7:$D$883,"2230*"))/1000+(SUMIFS(EUROSTAT_VBE_IND_2005!X$7:X$883,EUROSTAT_VBE_IND_2005!$B$7:$B$883,$D234,EUROSTAT_VBE_IND_2005!$C$7:$C$883,"*"&amp;RIGHT($A233,3)&amp;"*",EUROSTAT_VBE_IND_2005!$D$7:$D$883,"2130*"))/1000</f>
        <v>0</v>
      </c>
      <c r="AB234" s="17">
        <f>(SUMIFS(EUROSTAT_VBE_IND_2005!AA$7:AA$883,EUROSTAT_VBE_IND_2005!$B$7:$B$883,$D234,EUROSTAT_VBE_IND_2005!$C$7:$C$883,"*"&amp;RIGHT($A234,3)&amp;"*",EUROSTAT_VBE_IND_2005!$D$7:$D$883,"2230*"))/1000+(SUMIFS(EUROSTAT_VBE_IND_2005!AA$7:AA$883,EUROSTAT_VBE_IND_2005!$B$7:$B$883,$D234,EUROSTAT_VBE_IND_2005!$C$7:$C$883,"*"&amp;RIGHT($A233,3)&amp;"*",EUROSTAT_VBE_IND_2005!$D$7:$D$883,"2130*"))/1000</f>
        <v>0</v>
      </c>
      <c r="AC234" s="17">
        <f>(SUMIFS(EUROSTAT_VBE_IND_2005!AB$7:AB$883,EUROSTAT_VBE_IND_2005!$B$7:$B$883,$D234,EUROSTAT_VBE_IND_2005!$C$7:$C$883,"*"&amp;RIGHT($A234,3)&amp;"*",EUROSTAT_VBE_IND_2005!$D$7:$D$883,"2230*"))/1000+(SUMIFS(EUROSTAT_VBE_IND_2005!AB$7:AB$883,EUROSTAT_VBE_IND_2005!$B$7:$B$883,$D234,EUROSTAT_VBE_IND_2005!$C$7:$C$883,"*"&amp;RIGHT($A233,3)&amp;"*",EUROSTAT_VBE_IND_2005!$D$7:$D$883,"2130*"))/1000</f>
        <v>0</v>
      </c>
      <c r="AD234" s="17">
        <f>(SUMIFS(EUROSTAT_VBE_IND_2005!AC$7:AC$883,EUROSTAT_VBE_IND_2005!$B$7:$B$883,$D234,EUROSTAT_VBE_IND_2005!$C$7:$C$883,"*"&amp;RIGHT($A234,3)&amp;"*",EUROSTAT_VBE_IND_2005!$D$7:$D$883,"2230*"))/1000+(SUMIFS(EUROSTAT_VBE_IND_2005!AC$7:AC$883,EUROSTAT_VBE_IND_2005!$B$7:$B$883,$D234,EUROSTAT_VBE_IND_2005!$C$7:$C$883,"*"&amp;RIGHT($A233,3)&amp;"*",EUROSTAT_VBE_IND_2005!$D$7:$D$883,"2130*"))/1000</f>
        <v>0</v>
      </c>
      <c r="AE234" s="17">
        <f>(SUMIFS(EUROSTAT_VBE_IND_2005!AD$7:AD$883,EUROSTAT_VBE_IND_2005!$B$7:$B$883,$D234,EUROSTAT_VBE_IND_2005!$C$7:$C$883,"*"&amp;RIGHT($A234,3)&amp;"*",EUROSTAT_VBE_IND_2005!$D$7:$D$883,"2230*"))/1000+(SUMIFS(EUROSTAT_VBE_IND_2005!AD$7:AD$883,EUROSTAT_VBE_IND_2005!$B$7:$B$883,$D234,EUROSTAT_VBE_IND_2005!$C$7:$C$883,"*"&amp;RIGHT($A233,3)&amp;"*",EUROSTAT_VBE_IND_2005!$D$7:$D$883,"2130*"))/1000</f>
        <v>0</v>
      </c>
      <c r="AF234" s="17">
        <f>(SUMIFS(EUROSTAT_VBE_IND_2005!AE$7:AE$883,EUROSTAT_VBE_IND_2005!$B$7:$B$883,$D234,EUROSTAT_VBE_IND_2005!$C$7:$C$883,"*"&amp;RIGHT($A234,3)&amp;"*",EUROSTAT_VBE_IND_2005!$D$7:$D$883,"2230*"))/1000+(SUMIFS(EUROSTAT_VBE_IND_2005!AE$7:AE$883,EUROSTAT_VBE_IND_2005!$B$7:$B$883,$D234,EUROSTAT_VBE_IND_2005!$C$7:$C$883,"*"&amp;RIGHT($A233,3)&amp;"*",EUROSTAT_VBE_IND_2005!$D$7:$D$883,"2130*"))/1000</f>
        <v>0</v>
      </c>
      <c r="AG234" s="17">
        <f>(SUMIFS(EUROSTAT_VBE_IND_2005!AF$7:AF$883,EUROSTAT_VBE_IND_2005!$B$7:$B$883,$D234,EUROSTAT_VBE_IND_2005!$C$7:$C$883,"*"&amp;RIGHT($A234,3)&amp;"*",EUROSTAT_VBE_IND_2005!$D$7:$D$883,"2230*"))/1000+(SUMIFS(EUROSTAT_VBE_IND_2005!AF$7:AF$883,EUROSTAT_VBE_IND_2005!$B$7:$B$883,$D234,EUROSTAT_VBE_IND_2005!$C$7:$C$883,"*"&amp;RIGHT($A233,3)&amp;"*",EUROSTAT_VBE_IND_2005!$D$7:$D$883,"2130*"))/1000</f>
        <v>0</v>
      </c>
      <c r="AH234" s="17">
        <f>(SUMIFS(EUROSTAT_VBE_IND_2005!AH$7:AH$883,EUROSTAT_VBE_IND_2005!$B$7:$B$883,$D234,EUROSTAT_VBE_IND_2005!$C$7:$C$883,"*"&amp;RIGHT($A234,3)&amp;"*",EUROSTAT_VBE_IND_2005!$D$7:$D$883,"2230*"))/1000+(SUMIFS(EUROSTAT_VBE_IND_2005!AH$7:AH$883,EUROSTAT_VBE_IND_2005!$B$7:$B$883,$D234,EUROSTAT_VBE_IND_2005!$C$7:$C$883,"*"&amp;RIGHT($A233,3)&amp;"*",EUROSTAT_VBE_IND_2005!$D$7:$D$883,"2130*"))/1000</f>
        <v>0</v>
      </c>
      <c r="AI234" s="17">
        <f>(SUMIFS(EUROSTAT_VBE_IND_2005!AI$7:AI$883,EUROSTAT_VBE_IND_2005!$B$7:$B$883,$D234,EUROSTAT_VBE_IND_2005!$C$7:$C$883,"*"&amp;RIGHT($A234,3)&amp;"*",EUROSTAT_VBE_IND_2005!$D$7:$D$883,"2230*"))/1000+(SUMIFS(EUROSTAT_VBE_IND_2005!AI$7:AI$883,EUROSTAT_VBE_IND_2005!$B$7:$B$883,$D234,EUROSTAT_VBE_IND_2005!$C$7:$C$883,"*"&amp;RIGHT($A233,3)&amp;"*",EUROSTAT_VBE_IND_2005!$D$7:$D$883,"2130*"))/1000</f>
        <v>0</v>
      </c>
      <c r="AJ234" s="17">
        <f>(SUMIFS(EUROSTAT_VBE_IND_2005!AJ$7:AJ$883,EUROSTAT_VBE_IND_2005!$B$7:$B$883,$D234,EUROSTAT_VBE_IND_2005!$C$7:$C$883,"*"&amp;RIGHT($A234,3)&amp;"*",EUROSTAT_VBE_IND_2005!$D$7:$D$883,"2230*"))/1000+(SUMIFS(EUROSTAT_VBE_IND_2005!AJ$7:AJ$883,EUROSTAT_VBE_IND_2005!$B$7:$B$883,$D234,EUROSTAT_VBE_IND_2005!$C$7:$C$883,"*"&amp;RIGHT($A233,3)&amp;"*",EUROSTAT_VBE_IND_2005!$D$7:$D$883,"2130*"))/1000</f>
        <v>0</v>
      </c>
      <c r="AK234" s="17">
        <f>(SUMIFS(EUROSTAT_VBE_IND_2005!AK$7:AK$883,EUROSTAT_VBE_IND_2005!$B$7:$B$883,$D234,EUROSTAT_VBE_IND_2005!$C$7:$C$883,"*"&amp;RIGHT($A234,3)&amp;"*",EUROSTAT_VBE_IND_2005!$D$7:$D$883,"2230*"))/1000+(SUMIFS(EUROSTAT_VBE_IND_2005!AK$7:AK$883,EUROSTAT_VBE_IND_2005!$B$7:$B$883,$D234,EUROSTAT_VBE_IND_2005!$C$7:$C$883,"*"&amp;RIGHT($A233,3)&amp;"*",EUROSTAT_VBE_IND_2005!$D$7:$D$883,"2130*"))/1000</f>
        <v>0</v>
      </c>
      <c r="AL234" s="198"/>
      <c r="AM234" s="198"/>
      <c r="AN234" s="198"/>
      <c r="AO234" s="17">
        <f>(SUMIFS(EUROSTAT_VBE_IND_2005!Y$7:Y$883,EUROSTAT_VBE_IND_2005!$B$7:$B$883,$D234,EUROSTAT_VBE_IND_2005!$C$7:$C$883,"*"&amp;RIGHT($A234,3)&amp;"*",EUROSTAT_VBE_IND_2005!$D$7:$D$883,"2230*"))/1000+(SUMIFS(EUROSTAT_VBE_IND_2005!Y$7:Y$883,EUROSTAT_VBE_IND_2005!$B$7:$B$883,$D234,EUROSTAT_VBE_IND_2005!$C$7:$C$883,"*"&amp;RIGHT($A233,3)&amp;"*",EUROSTAT_VBE_IND_2005!$D$7:$D$883,"2130*"))/1000</f>
        <v>0</v>
      </c>
      <c r="AP234" s="17">
        <f>(SUMIFS(EUROSTAT_VBE_IND_2005!Z$7:Z$883,EUROSTAT_VBE_IND_2005!$B$7:$B$883,$D234,EUROSTAT_VBE_IND_2005!$C$7:$C$883,"*"&amp;RIGHT($A234,3)&amp;"*",EUROSTAT_VBE_IND_2005!$D$7:$D$883,"2230*"))/1000+(SUMIFS(EUROSTAT_VBE_IND_2005!Z$7:Z$883,EUROSTAT_VBE_IND_2005!$B$7:$B$883,$D234,EUROSTAT_VBE_IND_2005!$C$7:$C$883,"*"&amp;RIGHT($A233,3)&amp;"*",EUROSTAT_VBE_IND_2005!$D$7:$D$883,"2130*"))/1000</f>
        <v>0</v>
      </c>
      <c r="AQ234" s="17">
        <f>(SUMIFS(EUROSTAT_VBE_IND_2005!AG$7:AG$883,EUROSTAT_VBE_IND_2005!$B$7:$B$883,$D234,EUROSTAT_VBE_IND_2005!$C$7:$C$883,"*"&amp;RIGHT($A234,3)&amp;"*",EUROSTAT_VBE_IND_2005!$D$7:$D$883,"2230*"))/1000+(SUMIFS(EUROSTAT_VBE_IND_2005!AG$7:AG$883,EUROSTAT_VBE_IND_2005!$B$7:$B$883,$D234,EUROSTAT_VBE_IND_2005!$C$7:$C$883,"*"&amp;RIGHT($A233,3)&amp;"*",EUROSTAT_VBE_IND_2005!$D$7:$D$883,"2130*"))/1000</f>
        <v>0.14</v>
      </c>
    </row>
    <row r="235" spans="1:43">
      <c r="A235" t="str">
        <f>LEFT(EUROSTAT_VBE_IND_2005!$C$324,8)</f>
        <v>B_101830</v>
      </c>
      <c r="B235" s="28" t="s">
        <v>302</v>
      </c>
      <c r="C235" t="s">
        <v>293</v>
      </c>
      <c r="D235" t="s">
        <v>55</v>
      </c>
      <c r="E235" t="s">
        <v>232</v>
      </c>
      <c r="F235" t="s">
        <v>252</v>
      </c>
      <c r="G235" s="17">
        <f>(SUMIFS(EUROSTAT_VBE_IND_2005!E$7:E$883,EUROSTAT_VBE_IND_2005!$B$7:$B$883,$D235,EUROSTAT_VBE_IND_2005!$C$7:$C$883,"*"&amp;RIGHT($A235,3)&amp;"*",EUROSTAT_VBE_IND_2005!$D$7:$D$883,"212*"))/1000</f>
        <v>0.171</v>
      </c>
      <c r="H235" s="17">
        <f>(SUMIFS(EUROSTAT_VBE_IND_2005!F$7:F$883,EUROSTAT_VBE_IND_2005!$B$7:$B$883,$D235,EUROSTAT_VBE_IND_2005!$C$7:$C$883,"*"&amp;RIGHT($A233,3)&amp;"*",EUROSTAT_VBE_IND_2005!$D$7:$D$883,"212*"))/1000</f>
        <v>0.285</v>
      </c>
      <c r="I235" s="17">
        <f>(SUMIFS(EUROSTAT_VBE_IND_2005!G$7:G$883,EUROSTAT_VBE_IND_2005!$B$7:$B$883,$D235,EUROSTAT_VBE_IND_2005!$C$7:$C$883,"*"&amp;RIGHT($A233,3)&amp;"*",EUROSTAT_VBE_IND_2005!$D$7:$D$883,"212*"))/1000</f>
        <v>0.086</v>
      </c>
      <c r="J235" s="198"/>
      <c r="K235" s="17">
        <f>(SUMIFS(EUROSTAT_VBE_IND_2005!H$7:H$883,EUROSTAT_VBE_IND_2005!$B$7:$B$883,$D235,EUROSTAT_VBE_IND_2005!$C$7:$C$883,"*"&amp;RIGHT($A233,3)&amp;"*",EUROSTAT_VBE_IND_2005!$D$7:$D$883,"212*"))/1000</f>
        <v>0</v>
      </c>
      <c r="L235" s="17">
        <f>(SUMIFS(EUROSTAT_VBE_IND_2005!I$7:I$883,EUROSTAT_VBE_IND_2005!$B$7:$B$883,$D235,EUROSTAT_VBE_IND_2005!$C$7:$C$883,"*"&amp;RIGHT($A233,3)&amp;"*",EUROSTAT_VBE_IND_2005!$D$7:$D$883,"212*"))/1000</f>
        <v>0.314</v>
      </c>
      <c r="M235" s="17">
        <f>(SUMIFS(EUROSTAT_VBE_IND_2005!J$7:J$883,EUROSTAT_VBE_IND_2005!$B$7:$B$883,$D235,EUROSTAT_VBE_IND_2005!$C$7:$C$883,"*"&amp;RIGHT($A233,3)&amp;"*",EUROSTAT_VBE_IND_2005!$D$7:$D$883,"212*"))/1000</f>
        <v>0.542</v>
      </c>
      <c r="N235" s="17">
        <f>(SUMIFS(EUROSTAT_VBE_IND_2005!K$7:K$883,EUROSTAT_VBE_IND_2005!$B$7:$B$883,$D235,EUROSTAT_VBE_IND_2005!$C$7:$C$883,"*"&amp;RIGHT($A233,3)&amp;"*",EUROSTAT_VBE_IND_2005!$D$7:$D$883,"212*"))/1000</f>
        <v>0.142</v>
      </c>
      <c r="O235" s="17">
        <f>(SUMIFS(EUROSTAT_VBE_IND_2005!L$7:L$883,EUROSTAT_VBE_IND_2005!$B$7:$B$883,$D235,EUROSTAT_VBE_IND_2005!$C$7:$C$883,"*"&amp;RIGHT($A233,3)&amp;"*",EUROSTAT_VBE_IND_2005!$D$7:$D$883,"212*"))/1000</f>
        <v>0</v>
      </c>
      <c r="P235" s="17">
        <f>(SUMIFS(EUROSTAT_VBE_IND_2005!M$7:M$883,EUROSTAT_VBE_IND_2005!$B$7:$B$883,$D235,EUROSTAT_VBE_IND_2005!$C$7:$C$883,"*"&amp;RIGHT($A233,3)&amp;"*",EUROSTAT_VBE_IND_2005!$D$7:$D$883,"212*"))/1000</f>
        <v>0</v>
      </c>
      <c r="Q235" s="17">
        <f>(SUMIFS(EUROSTAT_VBE_IND_2005!N$7:N$883,EUROSTAT_VBE_IND_2005!$B$7:$B$883,$D235,EUROSTAT_VBE_IND_2005!$C$7:$C$883,"*"&amp;RIGHT($A233,3)&amp;"*",EUROSTAT_VBE_IND_2005!$D$7:$D$883,"212*"))/1000</f>
        <v>0.855</v>
      </c>
      <c r="R235" s="17">
        <f>(SUMIFS(EUROSTAT_VBE_IND_2005!O$7:O$883,EUROSTAT_VBE_IND_2005!$B$7:$B$883,$D235,EUROSTAT_VBE_IND_2005!$C$7:$C$883,"*"&amp;RIGHT($A233,3)&amp;"*",EUROSTAT_VBE_IND_2005!$D$7:$D$883,"212*"))/1000</f>
        <v>0.057</v>
      </c>
      <c r="S235" s="17">
        <f>(SUMIFS(EUROSTAT_VBE_IND_2005!P$7:P$883,EUROSTAT_VBE_IND_2005!$B$7:$B$883,$D235,EUROSTAT_VBE_IND_2005!$C$7:$C$883,"*"&amp;RIGHT($A233,3)&amp;"*",EUROSTAT_VBE_IND_2005!$D$7:$D$883,"212*"))/1000</f>
        <v>1.026</v>
      </c>
      <c r="T235" s="17">
        <f>(SUMIFS(EUROSTAT_VBE_IND_2005!Q$7:Q$883,EUROSTAT_VBE_IND_2005!$B$7:$B$883,$D235,EUROSTAT_VBE_IND_2005!$C$7:$C$883,"*"&amp;RIGHT($A233,3)&amp;"*",EUROSTAT_VBE_IND_2005!$D$7:$D$883,"212*"))/1000</f>
        <v>0.285</v>
      </c>
      <c r="U235" s="17">
        <f>(SUMIFS(EUROSTAT_VBE_IND_2005!R$7:R$883,EUROSTAT_VBE_IND_2005!$B$7:$B$883,$D235,EUROSTAT_VBE_IND_2005!$C$7:$C$883,"*"&amp;RIGHT($A233,3)&amp;"*",EUROSTAT_VBE_IND_2005!$D$7:$D$883,"212*"))/1000</f>
        <v>0.2</v>
      </c>
      <c r="V235" s="17">
        <f>(SUMIFS(EUROSTAT_VBE_IND_2005!S$7:S$883,EUROSTAT_VBE_IND_2005!$B$7:$B$883,$D235,EUROSTAT_VBE_IND_2005!$C$7:$C$883,"*"&amp;RIGHT($A233,3)&amp;"*",EUROSTAT_VBE_IND_2005!$D$7:$D$883,"212*"))/1000</f>
        <v>0</v>
      </c>
      <c r="W235" s="17">
        <f>(SUMIFS(EUROSTAT_VBE_IND_2005!T$7:T$883,EUROSTAT_VBE_IND_2005!$B$7:$B$883,$D235,EUROSTAT_VBE_IND_2005!$C$7:$C$883,"*"&amp;RIGHT($A233,3)&amp;"*",EUROSTAT_VBE_IND_2005!$D$7:$D$883,"212*"))/1000</f>
        <v>0</v>
      </c>
      <c r="X235" s="17">
        <f>(SUMIFS(EUROSTAT_VBE_IND_2005!U$7:U$883,EUROSTAT_VBE_IND_2005!$B$7:$B$883,$D235,EUROSTAT_VBE_IND_2005!$C$7:$C$883,"*"&amp;RIGHT($A233,3)&amp;"*",EUROSTAT_VBE_IND_2005!$D$7:$D$883,"212*"))/1000</f>
        <v>0</v>
      </c>
      <c r="Y235" s="17">
        <f>(SUMIFS(EUROSTAT_VBE_IND_2005!V$7:V$883,EUROSTAT_VBE_IND_2005!$B$7:$B$883,$D235,EUROSTAT_VBE_IND_2005!$C$7:$C$883,"*"&amp;RIGHT($A233,3)&amp;"*",EUROSTAT_VBE_IND_2005!$D$7:$D$883,"212*"))/1000</f>
        <v>0.057</v>
      </c>
      <c r="Z235" s="17">
        <f>(SUMIFS(EUROSTAT_VBE_IND_2005!W$7:W$883,EUROSTAT_VBE_IND_2005!$B$7:$B$883,$D235,EUROSTAT_VBE_IND_2005!$C$7:$C$883,"*"&amp;RIGHT($A233,3)&amp;"*",EUROSTAT_VBE_IND_2005!$D$7:$D$883,"212*"))/1000</f>
        <v>0</v>
      </c>
      <c r="AA235" s="17">
        <f>(SUMIFS(EUROSTAT_VBE_IND_2005!X$7:X$883,EUROSTAT_VBE_IND_2005!$B$7:$B$883,$D235,EUROSTAT_VBE_IND_2005!$C$7:$C$883,"*"&amp;RIGHT($A233,3)&amp;"*",EUROSTAT_VBE_IND_2005!$D$7:$D$883,"212*"))/1000</f>
        <v>0.028</v>
      </c>
      <c r="AB235" s="17">
        <f>(SUMIFS(EUROSTAT_VBE_IND_2005!AA$7:AA$883,EUROSTAT_VBE_IND_2005!$B$7:$B$883,$D235,EUROSTAT_VBE_IND_2005!$C$7:$C$883,"*"&amp;RIGHT($A233,3)&amp;"*",EUROSTAT_VBE_IND_2005!$D$7:$D$883,"212*"))/1000</f>
        <v>0</v>
      </c>
      <c r="AC235" s="17">
        <f>(SUMIFS(EUROSTAT_VBE_IND_2005!AB$7:AB$883,EUROSTAT_VBE_IND_2005!$B$7:$B$883,$D235,EUROSTAT_VBE_IND_2005!$C$7:$C$883,"*"&amp;RIGHT($A233,3)&amp;"*",EUROSTAT_VBE_IND_2005!$D$7:$D$883,"212*"))/1000</f>
        <v>0</v>
      </c>
      <c r="AD235" s="17">
        <f>(SUMIFS(EUROSTAT_VBE_IND_2005!AC$7:AC$883,EUROSTAT_VBE_IND_2005!$B$7:$B$883,$D235,EUROSTAT_VBE_IND_2005!$C$7:$C$883,"*"&amp;RIGHT($A233,3)&amp;"*",EUROSTAT_VBE_IND_2005!$D$7:$D$883,"212*"))/1000</f>
        <v>0</v>
      </c>
      <c r="AE235" s="17">
        <f>(SUMIFS(EUROSTAT_VBE_IND_2005!AD$7:AD$883,EUROSTAT_VBE_IND_2005!$B$7:$B$883,$D235,EUROSTAT_VBE_IND_2005!$C$7:$C$883,"*"&amp;RIGHT($A233,3)&amp;"*",EUROSTAT_VBE_IND_2005!$D$7:$D$883,"212*"))/1000</f>
        <v>0.969</v>
      </c>
      <c r="AF235" s="17">
        <f>(SUMIFS(EUROSTAT_VBE_IND_2005!AE$7:AE$883,EUROSTAT_VBE_IND_2005!$B$7:$B$883,$D235,EUROSTAT_VBE_IND_2005!$C$7:$C$883,"*"&amp;RIGHT($A233,3)&amp;"*",EUROSTAT_VBE_IND_2005!$D$7:$D$883,"212*"))/1000</f>
        <v>0</v>
      </c>
      <c r="AG235" s="17">
        <f>(SUMIFS(EUROSTAT_VBE_IND_2005!AF$7:AF$883,EUROSTAT_VBE_IND_2005!$B$7:$B$883,$D235,EUROSTAT_VBE_IND_2005!$C$7:$C$883,"*"&amp;RIGHT($A233,3)&amp;"*",EUROSTAT_VBE_IND_2005!$D$7:$D$883,"212*"))/1000</f>
        <v>0.086</v>
      </c>
      <c r="AH235" s="17">
        <f>(SUMIFS(EUROSTAT_VBE_IND_2005!AH$7:AH$883,EUROSTAT_VBE_IND_2005!$B$7:$B$883,$D235,EUROSTAT_VBE_IND_2005!$C$7:$C$883,"*"&amp;RIGHT($A233,3)&amp;"*",EUROSTAT_VBE_IND_2005!$D$7:$D$883,"212*"))/1000</f>
        <v>0.086</v>
      </c>
      <c r="AI235" s="17">
        <f>(SUMIFS(EUROSTAT_VBE_IND_2005!AI$7:AI$883,EUROSTAT_VBE_IND_2005!$B$7:$B$883,$D235,EUROSTAT_VBE_IND_2005!$C$7:$C$883,"*"&amp;RIGHT($A233,3)&amp;"*",EUROSTAT_VBE_IND_2005!$D$7:$D$883,"212*"))/1000</f>
        <v>0.028</v>
      </c>
      <c r="AJ235" s="17">
        <f>(SUMIFS(EUROSTAT_VBE_IND_2005!AJ$7:AJ$883,EUROSTAT_VBE_IND_2005!$B$7:$B$883,$D235,EUROSTAT_VBE_IND_2005!$C$7:$C$883,"*"&amp;RIGHT($A233,3)&amp;"*",EUROSTAT_VBE_IND_2005!$D$7:$D$883,"212*"))/1000</f>
        <v>0.114</v>
      </c>
      <c r="AK235" s="17">
        <f>(SUMIFS(EUROSTAT_VBE_IND_2005!AK$7:AK$883,EUROSTAT_VBE_IND_2005!$B$7:$B$883,$D235,EUROSTAT_VBE_IND_2005!$C$7:$C$883,"*"&amp;RIGHT($A233,3)&amp;"*",EUROSTAT_VBE_IND_2005!$D$7:$D$883,"212*"))/1000</f>
        <v>0</v>
      </c>
      <c r="AL235" s="198"/>
      <c r="AM235" s="198"/>
      <c r="AN235" s="198"/>
      <c r="AO235" s="17">
        <f>(SUMIFS(EUROSTAT_VBE_IND_2005!Y$7:Y$883,EUROSTAT_VBE_IND_2005!$B$7:$B$883,$D235,EUROSTAT_VBE_IND_2005!$C$7:$C$883,"*"&amp;RIGHT($A233,3)&amp;"*",EUROSTAT_VBE_IND_2005!$D$7:$D$883,"212*"))/1000</f>
        <v>0</v>
      </c>
      <c r="AP235" s="17">
        <f>(SUMIFS(EUROSTAT_VBE_IND_2005!Z$7:Z$883,EUROSTAT_VBE_IND_2005!$B$7:$B$883,$D235,EUROSTAT_VBE_IND_2005!$C$7:$C$883,"*"&amp;RIGHT($A233,3)&amp;"*",EUROSTAT_VBE_IND_2005!$D$7:$D$883,"212*"))/1000</f>
        <v>0.028</v>
      </c>
      <c r="AQ235" s="17">
        <f>(SUMIFS(EUROSTAT_VBE_IND_2005!AG$7:AG$883,EUROSTAT_VBE_IND_2005!$B$7:$B$883,$D235,EUROSTAT_VBE_IND_2005!$C$7:$C$883,"*"&amp;RIGHT($A233,3)&amp;"*",EUROSTAT_VBE_IND_2005!$D$7:$D$883,"212*"))/1000</f>
        <v>0</v>
      </c>
    </row>
    <row r="236" spans="1:43">
      <c r="A236" t="str">
        <f>LEFT(EUROSTAT_VBE_IND_2005!$C$324,8)</f>
        <v>B_101830</v>
      </c>
      <c r="B236" s="28" t="s">
        <v>302</v>
      </c>
      <c r="C236" t="s">
        <v>293</v>
      </c>
      <c r="D236" t="s">
        <v>55</v>
      </c>
      <c r="E236" t="s">
        <v>233</v>
      </c>
      <c r="F236" t="s">
        <v>253</v>
      </c>
      <c r="G236" s="17">
        <f>(SUMIFS(EUROSTAT_VBE_IND_2005!E$7:E$883,EUROSTAT_VBE_IND_2005!$B$7:$B$883,$D236,EUROSTAT_VBE_IND_2005!$C$7:$C$883,"*"&amp;RIGHT($A236,3)&amp;"*",EUROSTAT_VBE_IND_2005!$D$7:$D$883,"321*"))/1000</f>
        <v>0</v>
      </c>
      <c r="H236" s="17">
        <f>(SUMIFS(EUROSTAT_VBE_IND_2005!F$7:F$883,EUROSTAT_VBE_IND_2005!$B$7:$B$883,$D236,EUROSTAT_VBE_IND_2005!$C$7:$C$883,"*"&amp;RIGHT($A236,3)&amp;"*",EUROSTAT_VBE_IND_2005!$D$7:$D$883,"321*"))/1000</f>
        <v>0</v>
      </c>
      <c r="I236" s="17">
        <f>(SUMIFS(EUROSTAT_VBE_IND_2005!G$7:G$883,EUROSTAT_VBE_IND_2005!$B$7:$B$883,$D236,EUROSTAT_VBE_IND_2005!$C$7:$C$883,"*"&amp;RIGHT($A236,3)&amp;"*",EUROSTAT_VBE_IND_2005!$D$7:$D$883,"321*"))/1000</f>
        <v>0</v>
      </c>
      <c r="J236" s="198"/>
      <c r="K236" s="17">
        <f>(SUMIFS(EUROSTAT_VBE_IND_2005!H$7:H$883,EUROSTAT_VBE_IND_2005!$B$7:$B$883,$D236,EUROSTAT_VBE_IND_2005!$C$7:$C$883,"*"&amp;RIGHT($A236,3)&amp;"*",EUROSTAT_VBE_IND_2005!$D$7:$D$883,"321*"))/1000</f>
        <v>0</v>
      </c>
      <c r="L236" s="17">
        <f>(SUMIFS(EUROSTAT_VBE_IND_2005!I$7:I$883,EUROSTAT_VBE_IND_2005!$B$7:$B$883,$D236,EUROSTAT_VBE_IND_2005!$C$7:$C$883,"*"&amp;RIGHT($A236,3)&amp;"*",EUROSTAT_VBE_IND_2005!$D$7:$D$883,"321*"))/1000</f>
        <v>0</v>
      </c>
      <c r="M236" s="17">
        <f>(SUMIFS(EUROSTAT_VBE_IND_2005!J$7:J$883,EUROSTAT_VBE_IND_2005!$B$7:$B$883,$D236,EUROSTAT_VBE_IND_2005!$C$7:$C$883,"*"&amp;RIGHT($A236,3)&amp;"*",EUROSTAT_VBE_IND_2005!$D$7:$D$883,"321*"))/1000</f>
        <v>0</v>
      </c>
      <c r="N236" s="17">
        <f>(SUMIFS(EUROSTAT_VBE_IND_2005!K$7:K$883,EUROSTAT_VBE_IND_2005!$B$7:$B$883,$D236,EUROSTAT_VBE_IND_2005!$C$7:$C$883,"*"&amp;RIGHT($A236,3)&amp;"*",EUROSTAT_VBE_IND_2005!$D$7:$D$883,"321*"))/1000</f>
        <v>0</v>
      </c>
      <c r="O236" s="17">
        <f>(SUMIFS(EUROSTAT_VBE_IND_2005!L$7:L$883,EUROSTAT_VBE_IND_2005!$B$7:$B$883,$D236,EUROSTAT_VBE_IND_2005!$C$7:$C$883,"*"&amp;RIGHT($A236,3)&amp;"*",EUROSTAT_VBE_IND_2005!$D$7:$D$883,"321*"))/1000</f>
        <v>0</v>
      </c>
      <c r="P236" s="17">
        <f>(SUMIFS(EUROSTAT_VBE_IND_2005!M$7:M$883,EUROSTAT_VBE_IND_2005!$B$7:$B$883,$D236,EUROSTAT_VBE_IND_2005!$C$7:$C$883,"*"&amp;RIGHT($A236,3)&amp;"*",EUROSTAT_VBE_IND_2005!$D$7:$D$883,"321*"))/1000</f>
        <v>0</v>
      </c>
      <c r="Q236" s="17">
        <f>(SUMIFS(EUROSTAT_VBE_IND_2005!N$7:N$883,EUROSTAT_VBE_IND_2005!$B$7:$B$883,$D236,EUROSTAT_VBE_IND_2005!$C$7:$C$883,"*"&amp;RIGHT($A236,3)&amp;"*",EUROSTAT_VBE_IND_2005!$D$7:$D$883,"321*"))/1000</f>
        <v>0</v>
      </c>
      <c r="R236" s="17">
        <f>(SUMIFS(EUROSTAT_VBE_IND_2005!O$7:O$883,EUROSTAT_VBE_IND_2005!$B$7:$B$883,$D236,EUROSTAT_VBE_IND_2005!$C$7:$C$883,"*"&amp;RIGHT($A236,3)&amp;"*",EUROSTAT_VBE_IND_2005!$D$7:$D$883,"321*"))/1000</f>
        <v>0</v>
      </c>
      <c r="S236" s="17">
        <f>(SUMIFS(EUROSTAT_VBE_IND_2005!P$7:P$883,EUROSTAT_VBE_IND_2005!$B$7:$B$883,$D236,EUROSTAT_VBE_IND_2005!$C$7:$C$883,"*"&amp;RIGHT($A236,3)&amp;"*",EUROSTAT_VBE_IND_2005!$D$7:$D$883,"321*"))/1000</f>
        <v>0</v>
      </c>
      <c r="T236" s="17">
        <f>(SUMIFS(EUROSTAT_VBE_IND_2005!Q$7:Q$883,EUROSTAT_VBE_IND_2005!$B$7:$B$883,$D236,EUROSTAT_VBE_IND_2005!$C$7:$C$883,"*"&amp;RIGHT($A236,3)&amp;"*",EUROSTAT_VBE_IND_2005!$D$7:$D$883,"321*"))/1000</f>
        <v>0</v>
      </c>
      <c r="U236" s="17">
        <f>(SUMIFS(EUROSTAT_VBE_IND_2005!R$7:R$883,EUROSTAT_VBE_IND_2005!$B$7:$B$883,$D236,EUROSTAT_VBE_IND_2005!$C$7:$C$883,"*"&amp;RIGHT($A236,3)&amp;"*",EUROSTAT_VBE_IND_2005!$D$7:$D$883,"321*"))/1000</f>
        <v>0</v>
      </c>
      <c r="V236" s="17">
        <f>(SUMIFS(EUROSTAT_VBE_IND_2005!S$7:S$883,EUROSTAT_VBE_IND_2005!$B$7:$B$883,$D236,EUROSTAT_VBE_IND_2005!$C$7:$C$883,"*"&amp;RIGHT($A236,3)&amp;"*",EUROSTAT_VBE_IND_2005!$D$7:$D$883,"321*"))/1000</f>
        <v>0</v>
      </c>
      <c r="W236" s="17">
        <f>(SUMIFS(EUROSTAT_VBE_IND_2005!T$7:T$883,EUROSTAT_VBE_IND_2005!$B$7:$B$883,$D236,EUROSTAT_VBE_IND_2005!$C$7:$C$883,"*"&amp;RIGHT($A236,3)&amp;"*",EUROSTAT_VBE_IND_2005!$D$7:$D$883,"321*"))/1000</f>
        <v>0</v>
      </c>
      <c r="X236" s="17">
        <f>(SUMIFS(EUROSTAT_VBE_IND_2005!U$7:U$883,EUROSTAT_VBE_IND_2005!$B$7:$B$883,$D236,EUROSTAT_VBE_IND_2005!$C$7:$C$883,"*"&amp;RIGHT($A236,3)&amp;"*",EUROSTAT_VBE_IND_2005!$D$7:$D$883,"321*"))/1000</f>
        <v>0</v>
      </c>
      <c r="Y236" s="17">
        <f>(SUMIFS(EUROSTAT_VBE_IND_2005!V$7:V$883,EUROSTAT_VBE_IND_2005!$B$7:$B$883,$D236,EUROSTAT_VBE_IND_2005!$C$7:$C$883,"*"&amp;RIGHT($A236,3)&amp;"*",EUROSTAT_VBE_IND_2005!$D$7:$D$883,"321*"))/1000</f>
        <v>0</v>
      </c>
      <c r="Z236" s="17">
        <f>(SUMIFS(EUROSTAT_VBE_IND_2005!W$7:W$883,EUROSTAT_VBE_IND_2005!$B$7:$B$883,$D236,EUROSTAT_VBE_IND_2005!$C$7:$C$883,"*"&amp;RIGHT($A236,3)&amp;"*",EUROSTAT_VBE_IND_2005!$D$7:$D$883,"321*"))/1000</f>
        <v>0</v>
      </c>
      <c r="AA236" s="17">
        <f>(SUMIFS(EUROSTAT_VBE_IND_2005!X$7:X$883,EUROSTAT_VBE_IND_2005!$B$7:$B$883,$D236,EUROSTAT_VBE_IND_2005!$C$7:$C$883,"*"&amp;RIGHT($A236,3)&amp;"*",EUROSTAT_VBE_IND_2005!$D$7:$D$883,"321*"))/1000</f>
        <v>0</v>
      </c>
      <c r="AB236" s="17">
        <f>(SUMIFS(EUROSTAT_VBE_IND_2005!AA$7:AA$883,EUROSTAT_VBE_IND_2005!$B$7:$B$883,$D236,EUROSTAT_VBE_IND_2005!$C$7:$C$883,"*"&amp;RIGHT($A236,3)&amp;"*",EUROSTAT_VBE_IND_2005!$D$7:$D$883,"321*"))/1000</f>
        <v>0</v>
      </c>
      <c r="AC236" s="17">
        <f>(SUMIFS(EUROSTAT_VBE_IND_2005!AB$7:AB$883,EUROSTAT_VBE_IND_2005!$B$7:$B$883,$D236,EUROSTAT_VBE_IND_2005!$C$7:$C$883,"*"&amp;RIGHT($A236,3)&amp;"*",EUROSTAT_VBE_IND_2005!$D$7:$D$883,"321*"))/1000</f>
        <v>0</v>
      </c>
      <c r="AD236" s="17">
        <f>(SUMIFS(EUROSTAT_VBE_IND_2005!AC$7:AC$883,EUROSTAT_VBE_IND_2005!$B$7:$B$883,$D236,EUROSTAT_VBE_IND_2005!$C$7:$C$883,"*"&amp;RIGHT($A236,3)&amp;"*",EUROSTAT_VBE_IND_2005!$D$7:$D$883,"321*"))/1000</f>
        <v>0</v>
      </c>
      <c r="AE236" s="17">
        <f>(SUMIFS(EUROSTAT_VBE_IND_2005!AD$7:AD$883,EUROSTAT_VBE_IND_2005!$B$7:$B$883,$D236,EUROSTAT_VBE_IND_2005!$C$7:$C$883,"*"&amp;RIGHT($A236,3)&amp;"*",EUROSTAT_VBE_IND_2005!$D$7:$D$883,"321*"))/1000</f>
        <v>0</v>
      </c>
      <c r="AF236" s="17">
        <f>(SUMIFS(EUROSTAT_VBE_IND_2005!AE$7:AE$883,EUROSTAT_VBE_IND_2005!$B$7:$B$883,$D236,EUROSTAT_VBE_IND_2005!$C$7:$C$883,"*"&amp;RIGHT($A236,3)&amp;"*",EUROSTAT_VBE_IND_2005!$D$7:$D$883,"321*"))/1000</f>
        <v>0</v>
      </c>
      <c r="AG236" s="17">
        <f>(SUMIFS(EUROSTAT_VBE_IND_2005!AF$7:AF$883,EUROSTAT_VBE_IND_2005!$B$7:$B$883,$D236,EUROSTAT_VBE_IND_2005!$C$7:$C$883,"*"&amp;RIGHT($A236,3)&amp;"*",EUROSTAT_VBE_IND_2005!$D$7:$D$883,"321*"))/1000</f>
        <v>0</v>
      </c>
      <c r="AH236" s="17">
        <f>(SUMIFS(EUROSTAT_VBE_IND_2005!AH$7:AH$883,EUROSTAT_VBE_IND_2005!$B$7:$B$883,$D236,EUROSTAT_VBE_IND_2005!$C$7:$C$883,"*"&amp;RIGHT($A236,3)&amp;"*",EUROSTAT_VBE_IND_2005!$D$7:$D$883,"321*"))/1000</f>
        <v>0</v>
      </c>
      <c r="AI236" s="17">
        <f>(SUMIFS(EUROSTAT_VBE_IND_2005!AI$7:AI$883,EUROSTAT_VBE_IND_2005!$B$7:$B$883,$D236,EUROSTAT_VBE_IND_2005!$C$7:$C$883,"*"&amp;RIGHT($A236,3)&amp;"*",EUROSTAT_VBE_IND_2005!$D$7:$D$883,"321*"))/1000</f>
        <v>0</v>
      </c>
      <c r="AJ236" s="17">
        <f>(SUMIFS(EUROSTAT_VBE_IND_2005!AJ$7:AJ$883,EUROSTAT_VBE_IND_2005!$B$7:$B$883,$D236,EUROSTAT_VBE_IND_2005!$C$7:$C$883,"*"&amp;RIGHT($A236,3)&amp;"*",EUROSTAT_VBE_IND_2005!$D$7:$D$883,"321*"))/1000</f>
        <v>0</v>
      </c>
      <c r="AK236" s="17">
        <f>(SUMIFS(EUROSTAT_VBE_IND_2005!AK$7:AK$883,EUROSTAT_VBE_IND_2005!$B$7:$B$883,$D236,EUROSTAT_VBE_IND_2005!$C$7:$C$883,"*"&amp;RIGHT($A236,3)&amp;"*",EUROSTAT_VBE_IND_2005!$D$7:$D$883,"321*"))/1000</f>
        <v>0</v>
      </c>
      <c r="AL236" s="198"/>
      <c r="AM236" s="198"/>
      <c r="AN236" s="198"/>
      <c r="AO236" s="17">
        <f>(SUMIFS(EUROSTAT_VBE_IND_2005!Y$7:Y$883,EUROSTAT_VBE_IND_2005!$B$7:$B$883,$D236,EUROSTAT_VBE_IND_2005!$C$7:$C$883,"*"&amp;RIGHT($A236,3)&amp;"*",EUROSTAT_VBE_IND_2005!$D$7:$D$883,"321*"))/1000</f>
        <v>0</v>
      </c>
      <c r="AP236" s="17">
        <f>(SUMIFS(EUROSTAT_VBE_IND_2005!Z$7:Z$883,EUROSTAT_VBE_IND_2005!$B$7:$B$883,$D236,EUROSTAT_VBE_IND_2005!$C$7:$C$883,"*"&amp;RIGHT($A236,3)&amp;"*",EUROSTAT_VBE_IND_2005!$D$7:$D$883,"321*"))/1000</f>
        <v>0</v>
      </c>
      <c r="AQ236" s="17">
        <f>(SUMIFS(EUROSTAT_VBE_IND_2005!AG$7:AG$883,EUROSTAT_VBE_IND_2005!$B$7:$B$883,$D236,EUROSTAT_VBE_IND_2005!$C$7:$C$883,"*"&amp;RIGHT($A236,3)&amp;"*",EUROSTAT_VBE_IND_2005!$D$7:$D$883,"321*"))/1000</f>
        <v>0</v>
      </c>
    </row>
    <row r="237" spans="1:43">
      <c r="A237" t="str">
        <f>LEFT(EUROSTAT_VBE_IND_2005!$C$324,8)</f>
        <v>B_101830</v>
      </c>
      <c r="B237" s="28" t="s">
        <v>302</v>
      </c>
      <c r="C237" t="s">
        <v>293</v>
      </c>
      <c r="D237" t="s">
        <v>55</v>
      </c>
      <c r="E237" t="s">
        <v>234</v>
      </c>
      <c r="F237" t="s">
        <v>254</v>
      </c>
      <c r="G237" s="17">
        <f>(SUMIFS(EUROSTAT_VBE_IND_2005!E$7:E$883,EUROSTAT_VBE_IND_2005!$B$7:$B$883,$D237,EUROSTAT_VBE_IND_2005!$C$7:$C$883,"*"&amp;RIGHT($A237,3)&amp;"*",EUROSTAT_VBE_IND_2005!$D$7:$D$883,"3220*"))/1000</f>
        <v>0.23</v>
      </c>
      <c r="H237" s="17">
        <f>(SUMIFS(EUROSTAT_VBE_IND_2005!F$7:F$883,EUROSTAT_VBE_IND_2005!$B$7:$B$883,$D237,EUROSTAT_VBE_IND_2005!$C$7:$C$883,"*"&amp;RIGHT($A237,3)&amp;"*",EUROSTAT_VBE_IND_2005!$D$7:$D$883,"3220*"))/1000</f>
        <v>0</v>
      </c>
      <c r="I237" s="17">
        <f>(SUMIFS(EUROSTAT_VBE_IND_2005!G$7:G$883,EUROSTAT_VBE_IND_2005!$B$7:$B$883,$D237,EUROSTAT_VBE_IND_2005!$C$7:$C$883,"*"&amp;RIGHT($A237,3)&amp;"*",EUROSTAT_VBE_IND_2005!$D$7:$D$883,"3220*"))/1000</f>
        <v>0.104</v>
      </c>
      <c r="J237" s="198"/>
      <c r="K237" s="17">
        <f>(SUMIFS(EUROSTAT_VBE_IND_2005!H$7:H$883,EUROSTAT_VBE_IND_2005!$B$7:$B$883,$D237,EUROSTAT_VBE_IND_2005!$C$7:$C$883,"*"&amp;RIGHT($A237,3)&amp;"*",EUROSTAT_VBE_IND_2005!$D$7:$D$883,"3220*"))/1000</f>
        <v>0</v>
      </c>
      <c r="L237" s="17">
        <f>(SUMIFS(EUROSTAT_VBE_IND_2005!I$7:I$883,EUROSTAT_VBE_IND_2005!$B$7:$B$883,$D237,EUROSTAT_VBE_IND_2005!$C$7:$C$883,"*"&amp;RIGHT($A237,3)&amp;"*",EUROSTAT_VBE_IND_2005!$D$7:$D$883,"3220*"))/1000</f>
        <v>0.044</v>
      </c>
      <c r="M237" s="17">
        <f>(SUMIFS(EUROSTAT_VBE_IND_2005!J$7:J$883,EUROSTAT_VBE_IND_2005!$B$7:$B$883,$D237,EUROSTAT_VBE_IND_2005!$C$7:$C$883,"*"&amp;RIGHT($A237,3)&amp;"*",EUROSTAT_VBE_IND_2005!$D$7:$D$883,"3220*"))/1000</f>
        <v>0.736</v>
      </c>
      <c r="N237" s="17">
        <f>(SUMIFS(EUROSTAT_VBE_IND_2005!K$7:K$883,EUROSTAT_VBE_IND_2005!$B$7:$B$883,$D237,EUROSTAT_VBE_IND_2005!$C$7:$C$883,"*"&amp;RIGHT($A237,3)&amp;"*",EUROSTAT_VBE_IND_2005!$D$7:$D$883,"3220*"))/1000</f>
        <v>0.23</v>
      </c>
      <c r="O237" s="17">
        <f>(SUMIFS(EUROSTAT_VBE_IND_2005!L$7:L$883,EUROSTAT_VBE_IND_2005!$B$7:$B$883,$D237,EUROSTAT_VBE_IND_2005!$C$7:$C$883,"*"&amp;RIGHT($A237,3)&amp;"*",EUROSTAT_VBE_IND_2005!$D$7:$D$883,"3220*"))/1000</f>
        <v>0</v>
      </c>
      <c r="P237" s="17">
        <f>(SUMIFS(EUROSTAT_VBE_IND_2005!M$7:M$883,EUROSTAT_VBE_IND_2005!$B$7:$B$883,$D237,EUROSTAT_VBE_IND_2005!$C$7:$C$883,"*"&amp;RIGHT($A237,3)&amp;"*",EUROSTAT_VBE_IND_2005!$D$7:$D$883,"3220*"))/1000</f>
        <v>1.288</v>
      </c>
      <c r="Q237" s="17">
        <f>(SUMIFS(EUROSTAT_VBE_IND_2005!N$7:N$883,EUROSTAT_VBE_IND_2005!$B$7:$B$883,$D237,EUROSTAT_VBE_IND_2005!$C$7:$C$883,"*"&amp;RIGHT($A237,3)&amp;"*",EUROSTAT_VBE_IND_2005!$D$7:$D$883,"3220*"))/1000</f>
        <v>1.472</v>
      </c>
      <c r="R237" s="17">
        <f>(SUMIFS(EUROSTAT_VBE_IND_2005!O$7:O$883,EUROSTAT_VBE_IND_2005!$B$7:$B$883,$D237,EUROSTAT_VBE_IND_2005!$C$7:$C$883,"*"&amp;RIGHT($A237,3)&amp;"*",EUROSTAT_VBE_IND_2005!$D$7:$D$883,"3220*"))/1000</f>
        <v>0.185</v>
      </c>
      <c r="S237" s="17">
        <f>(SUMIFS(EUROSTAT_VBE_IND_2005!P$7:P$883,EUROSTAT_VBE_IND_2005!$B$7:$B$883,$D237,EUROSTAT_VBE_IND_2005!$C$7:$C$883,"*"&amp;RIGHT($A237,3)&amp;"*",EUROSTAT_VBE_IND_2005!$D$7:$D$883,"3220*"))/1000</f>
        <v>4.462</v>
      </c>
      <c r="T237" s="17">
        <f>(SUMIFS(EUROSTAT_VBE_IND_2005!Q$7:Q$883,EUROSTAT_VBE_IND_2005!$B$7:$B$883,$D237,EUROSTAT_VBE_IND_2005!$C$7:$C$883,"*"&amp;RIGHT($A237,3)&amp;"*",EUROSTAT_VBE_IND_2005!$D$7:$D$883,"3220*"))/1000</f>
        <v>0.092</v>
      </c>
      <c r="U237" s="17">
        <f>(SUMIFS(EUROSTAT_VBE_IND_2005!R$7:R$883,EUROSTAT_VBE_IND_2005!$B$7:$B$883,$D237,EUROSTAT_VBE_IND_2005!$C$7:$C$883,"*"&amp;RIGHT($A237,3)&amp;"*",EUROSTAT_VBE_IND_2005!$D$7:$D$883,"3220*"))/1000</f>
        <v>0.188</v>
      </c>
      <c r="V237" s="17">
        <f>(SUMIFS(EUROSTAT_VBE_IND_2005!S$7:S$883,EUROSTAT_VBE_IND_2005!$B$7:$B$883,$D237,EUROSTAT_VBE_IND_2005!$C$7:$C$883,"*"&amp;RIGHT($A237,3)&amp;"*",EUROSTAT_VBE_IND_2005!$D$7:$D$883,"3220*"))/1000</f>
        <v>0.094</v>
      </c>
      <c r="W237" s="17">
        <f>(SUMIFS(EUROSTAT_VBE_IND_2005!T$7:T$883,EUROSTAT_VBE_IND_2005!$B$7:$B$883,$D237,EUROSTAT_VBE_IND_2005!$C$7:$C$883,"*"&amp;RIGHT($A237,3)&amp;"*",EUROSTAT_VBE_IND_2005!$D$7:$D$883,"3220*"))/1000</f>
        <v>0</v>
      </c>
      <c r="X237" s="17">
        <f>(SUMIFS(EUROSTAT_VBE_IND_2005!U$7:U$883,EUROSTAT_VBE_IND_2005!$B$7:$B$883,$D237,EUROSTAT_VBE_IND_2005!$C$7:$C$883,"*"&amp;RIGHT($A237,3)&amp;"*",EUROSTAT_VBE_IND_2005!$D$7:$D$883,"3220*"))/1000</f>
        <v>1.978</v>
      </c>
      <c r="Y237" s="17">
        <f>(SUMIFS(EUROSTAT_VBE_IND_2005!V$7:V$883,EUROSTAT_VBE_IND_2005!$B$7:$B$883,$D237,EUROSTAT_VBE_IND_2005!$C$7:$C$883,"*"&amp;RIGHT($A237,3)&amp;"*",EUROSTAT_VBE_IND_2005!$D$7:$D$883,"3220*"))/1000</f>
        <v>0.186</v>
      </c>
      <c r="Z237" s="17">
        <f>(SUMIFS(EUROSTAT_VBE_IND_2005!W$7:W$883,EUROSTAT_VBE_IND_2005!$B$7:$B$883,$D237,EUROSTAT_VBE_IND_2005!$C$7:$C$883,"*"&amp;RIGHT($A237,3)&amp;"*",EUROSTAT_VBE_IND_2005!$D$7:$D$883,"3220*"))/1000</f>
        <v>0.092</v>
      </c>
      <c r="AA237" s="17">
        <f>(SUMIFS(EUROSTAT_VBE_IND_2005!X$7:X$883,EUROSTAT_VBE_IND_2005!$B$7:$B$883,$D237,EUROSTAT_VBE_IND_2005!$C$7:$C$883,"*"&amp;RIGHT($A237,3)&amp;"*",EUROSTAT_VBE_IND_2005!$D$7:$D$883,"3220*"))/1000</f>
        <v>0.046</v>
      </c>
      <c r="AB237" s="17">
        <f>(SUMIFS(EUROSTAT_VBE_IND_2005!AA$7:AA$883,EUROSTAT_VBE_IND_2005!$B$7:$B$883,$D237,EUROSTAT_VBE_IND_2005!$C$7:$C$883,"*"&amp;RIGHT($A237,3)&amp;"*",EUROSTAT_VBE_IND_2005!$D$7:$D$883,"3220*"))/1000</f>
        <v>0</v>
      </c>
      <c r="AC237" s="17">
        <f>(SUMIFS(EUROSTAT_VBE_IND_2005!AB$7:AB$883,EUROSTAT_VBE_IND_2005!$B$7:$B$883,$D237,EUROSTAT_VBE_IND_2005!$C$7:$C$883,"*"&amp;RIGHT($A237,3)&amp;"*",EUROSTAT_VBE_IND_2005!$D$7:$D$883,"3220*"))/1000</f>
        <v>0</v>
      </c>
      <c r="AD237" s="17">
        <f>(SUMIFS(EUROSTAT_VBE_IND_2005!AC$7:AC$883,EUROSTAT_VBE_IND_2005!$B$7:$B$883,$D237,EUROSTAT_VBE_IND_2005!$C$7:$C$883,"*"&amp;RIGHT($A237,3)&amp;"*",EUROSTAT_VBE_IND_2005!$D$7:$D$883,"3220*"))/1000</f>
        <v>0.553</v>
      </c>
      <c r="AE237" s="17">
        <f>(SUMIFS(EUROSTAT_VBE_IND_2005!AD$7:AD$883,EUROSTAT_VBE_IND_2005!$B$7:$B$883,$D237,EUROSTAT_VBE_IND_2005!$C$7:$C$883,"*"&amp;RIGHT($A237,3)&amp;"*",EUROSTAT_VBE_IND_2005!$D$7:$D$883,"3220*"))/1000</f>
        <v>1.426</v>
      </c>
      <c r="AF237" s="17">
        <f>(SUMIFS(EUROSTAT_VBE_IND_2005!AE$7:AE$883,EUROSTAT_VBE_IND_2005!$B$7:$B$883,$D237,EUROSTAT_VBE_IND_2005!$C$7:$C$883,"*"&amp;RIGHT($A237,3)&amp;"*",EUROSTAT_VBE_IND_2005!$D$7:$D$883,"3220*"))/1000</f>
        <v>1.23</v>
      </c>
      <c r="AG237" s="17">
        <f>(SUMIFS(EUROSTAT_VBE_IND_2005!AF$7:AF$883,EUROSTAT_VBE_IND_2005!$B$7:$B$883,$D237,EUROSTAT_VBE_IND_2005!$C$7:$C$883,"*"&amp;RIGHT($A237,3)&amp;"*",EUROSTAT_VBE_IND_2005!$D$7:$D$883,"3220*"))/1000</f>
        <v>0.385</v>
      </c>
      <c r="AH237" s="17">
        <f>(SUMIFS(EUROSTAT_VBE_IND_2005!AH$7:AH$883,EUROSTAT_VBE_IND_2005!$B$7:$B$883,$D237,EUROSTAT_VBE_IND_2005!$C$7:$C$883,"*"&amp;RIGHT($A237,3)&amp;"*",EUROSTAT_VBE_IND_2005!$D$7:$D$883,"3220*"))/1000</f>
        <v>1.242</v>
      </c>
      <c r="AI237" s="17">
        <f>(SUMIFS(EUROSTAT_VBE_IND_2005!AI$7:AI$883,EUROSTAT_VBE_IND_2005!$B$7:$B$883,$D237,EUROSTAT_VBE_IND_2005!$C$7:$C$883,"*"&amp;RIGHT($A237,3)&amp;"*",EUROSTAT_VBE_IND_2005!$D$7:$D$883,"3220*"))/1000</f>
        <v>0.138</v>
      </c>
      <c r="AJ237" s="17">
        <f>(SUMIFS(EUROSTAT_VBE_IND_2005!AJ$7:AJ$883,EUROSTAT_VBE_IND_2005!$B$7:$B$883,$D237,EUROSTAT_VBE_IND_2005!$C$7:$C$883,"*"&amp;RIGHT($A237,3)&amp;"*",EUROSTAT_VBE_IND_2005!$D$7:$D$883,"3220*"))/1000</f>
        <v>0</v>
      </c>
      <c r="AK237" s="17">
        <f>(SUMIFS(EUROSTAT_VBE_IND_2005!AK$7:AK$883,EUROSTAT_VBE_IND_2005!$B$7:$B$883,$D237,EUROSTAT_VBE_IND_2005!$C$7:$C$883,"*"&amp;RIGHT($A237,3)&amp;"*",EUROSTAT_VBE_IND_2005!$D$7:$D$883,"3220*"))/1000</f>
        <v>0</v>
      </c>
      <c r="AL237" s="198"/>
      <c r="AM237" s="198"/>
      <c r="AN237" s="198"/>
      <c r="AO237" s="17">
        <f>(SUMIFS(EUROSTAT_VBE_IND_2005!Y$7:Y$883,EUROSTAT_VBE_IND_2005!$B$7:$B$883,$D237,EUROSTAT_VBE_IND_2005!$C$7:$C$883,"*"&amp;RIGHT($A237,3)&amp;"*",EUROSTAT_VBE_IND_2005!$D$7:$D$883,"3220*"))/1000</f>
        <v>0</v>
      </c>
      <c r="AP237" s="17">
        <f>(SUMIFS(EUROSTAT_VBE_IND_2005!Z$7:Z$883,EUROSTAT_VBE_IND_2005!$B$7:$B$883,$D237,EUROSTAT_VBE_IND_2005!$C$7:$C$883,"*"&amp;RIGHT($A237,3)&amp;"*",EUROSTAT_VBE_IND_2005!$D$7:$D$883,"3220*"))/1000</f>
        <v>0</v>
      </c>
      <c r="AQ237" s="17">
        <f>(SUMIFS(EUROSTAT_VBE_IND_2005!AG$7:AG$883,EUROSTAT_VBE_IND_2005!$B$7:$B$883,$D237,EUROSTAT_VBE_IND_2005!$C$7:$C$883,"*"&amp;RIGHT($A237,3)&amp;"*",EUROSTAT_VBE_IND_2005!$D$7:$D$883,"3220*"))/1000</f>
        <v>0</v>
      </c>
    </row>
    <row r="238" spans="1:43">
      <c r="A238" t="str">
        <f>LEFT(EUROSTAT_VBE_IND_2005!$C$324,8)</f>
        <v>B_101830</v>
      </c>
      <c r="B238" s="28" t="s">
        <v>302</v>
      </c>
      <c r="C238" t="s">
        <v>293</v>
      </c>
      <c r="D238" t="s">
        <v>55</v>
      </c>
      <c r="E238" t="s">
        <v>235</v>
      </c>
      <c r="F238" t="s">
        <v>255</v>
      </c>
      <c r="G238" s="17">
        <f>(SUMIFS(EUROSTAT_VBE_IND_2005!E$7:E$883,EUROSTAT_VBE_IND_2005!$B$7:$B$883,$D238,EUROSTAT_VBE_IND_2005!$C$7:$C$883,"*"&amp;RIGHT($A238,3)&amp;"*",EUROSTAT_VBE_IND_2005!$D$7:$D$883,"323*"))/1000+(SUMIFS(EUROSTAT_VBE_IND_2005!E$7:E$883,EUROSTAT_VBE_IND_2005!$B$7:$B$883,$D238,EUROSTAT_VBE_IND_2005!$C$7:$C$883,"*"&amp;RIGHT($A238,3)&amp;"*",EUROSTAT_VBE_IND_2005!$D$7:$D$883,"324*"))/1000+(SUMIFS(EUROSTAT_VBE_IND_2005!E$7:E$883,EUROSTAT_VBE_IND_2005!$B$7:$B$883,$D238,EUROSTAT_VBE_IND_2005!$C$7:$C$883,"*"&amp;RIGHT($A238,3)&amp;"*",EUROSTAT_VBE_IND_2005!$D$7:$D$883,"3260*"))/1000</f>
        <v>1.201</v>
      </c>
      <c r="H238" s="17">
        <f>(SUMIFS(EUROSTAT_VBE_IND_2005!F$7:F$883,EUROSTAT_VBE_IND_2005!$B$7:$B$883,$D238,EUROSTAT_VBE_IND_2005!$C$7:$C$883,"*"&amp;RIGHT($A238,3)&amp;"*",EUROSTAT_VBE_IND_2005!$D$7:$D$883,"323*"))/1000+(SUMIFS(EUROSTAT_VBE_IND_2005!F$7:F$883,EUROSTAT_VBE_IND_2005!$B$7:$B$883,$D238,EUROSTAT_VBE_IND_2005!$C$7:$C$883,"*"&amp;RIGHT($A238,3)&amp;"*",EUROSTAT_VBE_IND_2005!$D$7:$D$883,"324*"))/1000+(SUMIFS(EUROSTAT_VBE_IND_2005!F$7:F$883,EUROSTAT_VBE_IND_2005!$B$7:$B$883,$D238,EUROSTAT_VBE_IND_2005!$C$7:$C$883,"*"&amp;RIGHT($A238,3)&amp;"*",EUROSTAT_VBE_IND_2005!$D$7:$D$883,"3260*"))/1000</f>
        <v>0.601</v>
      </c>
      <c r="I238" s="17">
        <f>(SUMIFS(EUROSTAT_VBE_IND_2005!G$7:G$883,EUROSTAT_VBE_IND_2005!$B$7:$B$883,$D238,EUROSTAT_VBE_IND_2005!$C$7:$C$883,"*"&amp;RIGHT($A238,3)&amp;"*",EUROSTAT_VBE_IND_2005!$D$7:$D$883,"323*"))/1000+(SUMIFS(EUROSTAT_VBE_IND_2005!G$7:G$883,EUROSTAT_VBE_IND_2005!$B$7:$B$883,$D238,EUROSTAT_VBE_IND_2005!$C$7:$C$883,"*"&amp;RIGHT($A238,3)&amp;"*",EUROSTAT_VBE_IND_2005!$D$7:$D$883,"324*"))/1000+(SUMIFS(EUROSTAT_VBE_IND_2005!G$7:G$883,EUROSTAT_VBE_IND_2005!$B$7:$B$883,$D238,EUROSTAT_VBE_IND_2005!$C$7:$C$883,"*"&amp;RIGHT($A238,3)&amp;"*",EUROSTAT_VBE_IND_2005!$D$7:$D$883,"3260*"))/1000</f>
        <v>0.558</v>
      </c>
      <c r="J238" s="198"/>
      <c r="K238" s="17">
        <f>(SUMIFS(EUROSTAT_VBE_IND_2005!H$7:H$883,EUROSTAT_VBE_IND_2005!$B$7:$B$883,$D238,EUROSTAT_VBE_IND_2005!$C$7:$C$883,"*"&amp;RIGHT($A238,3)&amp;"*",EUROSTAT_VBE_IND_2005!$D$7:$D$883,"323*"))/1000+(SUMIFS(EUROSTAT_VBE_IND_2005!H$7:H$883,EUROSTAT_VBE_IND_2005!$B$7:$B$883,$D238,EUROSTAT_VBE_IND_2005!$C$7:$C$883,"*"&amp;RIGHT($A238,3)&amp;"*",EUROSTAT_VBE_IND_2005!$D$7:$D$883,"324*"))/1000+(SUMIFS(EUROSTAT_VBE_IND_2005!H$7:H$883,EUROSTAT_VBE_IND_2005!$B$7:$B$883,$D238,EUROSTAT_VBE_IND_2005!$C$7:$C$883,"*"&amp;RIGHT($A238,3)&amp;"*",EUROSTAT_VBE_IND_2005!$D$7:$D$883,"3260*"))/1000</f>
        <v>0</v>
      </c>
      <c r="L238" s="17">
        <f>(SUMIFS(EUROSTAT_VBE_IND_2005!I$7:I$883,EUROSTAT_VBE_IND_2005!$B$7:$B$883,$D238,EUROSTAT_VBE_IND_2005!$C$7:$C$883,"*"&amp;RIGHT($A238,3)&amp;"*",EUROSTAT_VBE_IND_2005!$D$7:$D$883,"323*"))/1000+(SUMIFS(EUROSTAT_VBE_IND_2005!I$7:I$883,EUROSTAT_VBE_IND_2005!$B$7:$B$883,$D238,EUROSTAT_VBE_IND_2005!$C$7:$C$883,"*"&amp;RIGHT($A238,3)&amp;"*",EUROSTAT_VBE_IND_2005!$D$7:$D$883,"324*"))/1000+(SUMIFS(EUROSTAT_VBE_IND_2005!I$7:I$883,EUROSTAT_VBE_IND_2005!$B$7:$B$883,$D238,EUROSTAT_VBE_IND_2005!$C$7:$C$883,"*"&amp;RIGHT($A238,3)&amp;"*",EUROSTAT_VBE_IND_2005!$D$7:$D$883,"3260*"))/1000</f>
        <v>0.209</v>
      </c>
      <c r="M238" s="17">
        <f>(SUMIFS(EUROSTAT_VBE_IND_2005!J$7:J$883,EUROSTAT_VBE_IND_2005!$B$7:$B$883,$D238,EUROSTAT_VBE_IND_2005!$C$7:$C$883,"*"&amp;RIGHT($A238,3)&amp;"*",EUROSTAT_VBE_IND_2005!$D$7:$D$883,"323*"))/1000+(SUMIFS(EUROSTAT_VBE_IND_2005!J$7:J$883,EUROSTAT_VBE_IND_2005!$B$7:$B$883,$D238,EUROSTAT_VBE_IND_2005!$C$7:$C$883,"*"&amp;RIGHT($A238,3)&amp;"*",EUROSTAT_VBE_IND_2005!$D$7:$D$883,"324*"))/1000+(SUMIFS(EUROSTAT_VBE_IND_2005!J$7:J$883,EUROSTAT_VBE_IND_2005!$B$7:$B$883,$D238,EUROSTAT_VBE_IND_2005!$C$7:$C$883,"*"&amp;RIGHT($A238,3)&amp;"*",EUROSTAT_VBE_IND_2005!$D$7:$D$883,"3260*"))/1000</f>
        <v>16.508</v>
      </c>
      <c r="N238" s="17">
        <f>(SUMIFS(EUROSTAT_VBE_IND_2005!K$7:K$883,EUROSTAT_VBE_IND_2005!$B$7:$B$883,$D238,EUROSTAT_VBE_IND_2005!$C$7:$C$883,"*"&amp;RIGHT($A238,3)&amp;"*",EUROSTAT_VBE_IND_2005!$D$7:$D$883,"323*"))/1000+(SUMIFS(EUROSTAT_VBE_IND_2005!K$7:K$883,EUROSTAT_VBE_IND_2005!$B$7:$B$883,$D238,EUROSTAT_VBE_IND_2005!$C$7:$C$883,"*"&amp;RIGHT($A238,3)&amp;"*",EUROSTAT_VBE_IND_2005!$D$7:$D$883,"324*"))/1000+(SUMIFS(EUROSTAT_VBE_IND_2005!K$7:K$883,EUROSTAT_VBE_IND_2005!$B$7:$B$883,$D238,EUROSTAT_VBE_IND_2005!$C$7:$C$883,"*"&amp;RIGHT($A238,3)&amp;"*",EUROSTAT_VBE_IND_2005!$D$7:$D$883,"3260*"))/1000</f>
        <v>2.36</v>
      </c>
      <c r="O238" s="17">
        <f>(SUMIFS(EUROSTAT_VBE_IND_2005!L$7:L$883,EUROSTAT_VBE_IND_2005!$B$7:$B$883,$D238,EUROSTAT_VBE_IND_2005!$C$7:$C$883,"*"&amp;RIGHT($A238,3)&amp;"*",EUROSTAT_VBE_IND_2005!$D$7:$D$883,"323*"))/1000+(SUMIFS(EUROSTAT_VBE_IND_2005!L$7:L$883,EUROSTAT_VBE_IND_2005!$B$7:$B$883,$D238,EUROSTAT_VBE_IND_2005!$C$7:$C$883,"*"&amp;RIGHT($A238,3)&amp;"*",EUROSTAT_VBE_IND_2005!$D$7:$D$883,"324*"))/1000+(SUMIFS(EUROSTAT_VBE_IND_2005!L$7:L$883,EUROSTAT_VBE_IND_2005!$B$7:$B$883,$D238,EUROSTAT_VBE_IND_2005!$C$7:$C$883,"*"&amp;RIGHT($A238,3)&amp;"*",EUROSTAT_VBE_IND_2005!$D$7:$D$883,"3260*"))/1000</f>
        <v>0.257</v>
      </c>
      <c r="P238" s="17">
        <f>(SUMIFS(EUROSTAT_VBE_IND_2005!M$7:M$883,EUROSTAT_VBE_IND_2005!$B$7:$B$883,$D238,EUROSTAT_VBE_IND_2005!$C$7:$C$883,"*"&amp;RIGHT($A238,3)&amp;"*",EUROSTAT_VBE_IND_2005!$D$7:$D$883,"323*"))/1000+(SUMIFS(EUROSTAT_VBE_IND_2005!M$7:M$883,EUROSTAT_VBE_IND_2005!$B$7:$B$883,$D238,EUROSTAT_VBE_IND_2005!$C$7:$C$883,"*"&amp;RIGHT($A238,3)&amp;"*",EUROSTAT_VBE_IND_2005!$D$7:$D$883,"324*"))/1000+(SUMIFS(EUROSTAT_VBE_IND_2005!M$7:M$883,EUROSTAT_VBE_IND_2005!$B$7:$B$883,$D238,EUROSTAT_VBE_IND_2005!$C$7:$C$883,"*"&amp;RIGHT($A238,3)&amp;"*",EUROSTAT_VBE_IND_2005!$D$7:$D$883,"3260*"))/1000</f>
        <v>0.987</v>
      </c>
      <c r="Q238" s="17">
        <f>(SUMIFS(EUROSTAT_VBE_IND_2005!N$7:N$883,EUROSTAT_VBE_IND_2005!$B$7:$B$883,$D238,EUROSTAT_VBE_IND_2005!$C$7:$C$883,"*"&amp;RIGHT($A238,3)&amp;"*",EUROSTAT_VBE_IND_2005!$D$7:$D$883,"323*"))/1000+(SUMIFS(EUROSTAT_VBE_IND_2005!N$7:N$883,EUROSTAT_VBE_IND_2005!$B$7:$B$883,$D238,EUROSTAT_VBE_IND_2005!$C$7:$C$883,"*"&amp;RIGHT($A238,3)&amp;"*",EUROSTAT_VBE_IND_2005!$D$7:$D$883,"324*"))/1000+(SUMIFS(EUROSTAT_VBE_IND_2005!N$7:N$883,EUROSTAT_VBE_IND_2005!$B$7:$B$883,$D238,EUROSTAT_VBE_IND_2005!$C$7:$C$883,"*"&amp;RIGHT($A238,3)&amp;"*",EUROSTAT_VBE_IND_2005!$D$7:$D$883,"3260*"))/1000</f>
        <v>17.16</v>
      </c>
      <c r="R238" s="17">
        <f>(SUMIFS(EUROSTAT_VBE_IND_2005!O$7:O$883,EUROSTAT_VBE_IND_2005!$B$7:$B$883,$D238,EUROSTAT_VBE_IND_2005!$C$7:$C$883,"*"&amp;RIGHT($A238,3)&amp;"*",EUROSTAT_VBE_IND_2005!$D$7:$D$883,"323*"))/1000+(SUMIFS(EUROSTAT_VBE_IND_2005!O$7:O$883,EUROSTAT_VBE_IND_2005!$B$7:$B$883,$D238,EUROSTAT_VBE_IND_2005!$C$7:$C$883,"*"&amp;RIGHT($A238,3)&amp;"*",EUROSTAT_VBE_IND_2005!$D$7:$D$883,"324*"))/1000+(SUMIFS(EUROSTAT_VBE_IND_2005!O$7:O$883,EUROSTAT_VBE_IND_2005!$B$7:$B$883,$D238,EUROSTAT_VBE_IND_2005!$C$7:$C$883,"*"&amp;RIGHT($A238,3)&amp;"*",EUROSTAT_VBE_IND_2005!$D$7:$D$883,"3260*"))/1000</f>
        <v>1.113</v>
      </c>
      <c r="S238" s="17">
        <f>(SUMIFS(EUROSTAT_VBE_IND_2005!P$7:P$883,EUROSTAT_VBE_IND_2005!$B$7:$B$883,$D238,EUROSTAT_VBE_IND_2005!$C$7:$C$883,"*"&amp;RIGHT($A238,3)&amp;"*",EUROSTAT_VBE_IND_2005!$D$7:$D$883,"323*"))/1000+(SUMIFS(EUROSTAT_VBE_IND_2005!P$7:P$883,EUROSTAT_VBE_IND_2005!$B$7:$B$883,$D238,EUROSTAT_VBE_IND_2005!$C$7:$C$883,"*"&amp;RIGHT($A238,3)&amp;"*",EUROSTAT_VBE_IND_2005!$D$7:$D$883,"324*"))/1000+(SUMIFS(EUROSTAT_VBE_IND_2005!P$7:P$883,EUROSTAT_VBE_IND_2005!$B$7:$B$883,$D238,EUROSTAT_VBE_IND_2005!$C$7:$C$883,"*"&amp;RIGHT($A238,3)&amp;"*",EUROSTAT_VBE_IND_2005!$D$7:$D$883,"3260*"))/1000</f>
        <v>2.788</v>
      </c>
      <c r="T238" s="17">
        <f>(SUMIFS(EUROSTAT_VBE_IND_2005!Q$7:Q$883,EUROSTAT_VBE_IND_2005!$B$7:$B$883,$D238,EUROSTAT_VBE_IND_2005!$C$7:$C$883,"*"&amp;RIGHT($A238,3)&amp;"*",EUROSTAT_VBE_IND_2005!$D$7:$D$883,"323*"))/1000+(SUMIFS(EUROSTAT_VBE_IND_2005!Q$7:Q$883,EUROSTAT_VBE_IND_2005!$B$7:$B$883,$D238,EUROSTAT_VBE_IND_2005!$C$7:$C$883,"*"&amp;RIGHT($A238,3)&amp;"*",EUROSTAT_VBE_IND_2005!$D$7:$D$883,"324*"))/1000+(SUMIFS(EUROSTAT_VBE_IND_2005!Q$7:Q$883,EUROSTAT_VBE_IND_2005!$B$7:$B$883,$D238,EUROSTAT_VBE_IND_2005!$C$7:$C$883,"*"&amp;RIGHT($A238,3)&amp;"*",EUROSTAT_VBE_IND_2005!$D$7:$D$883,"3260*"))/1000</f>
        <v>0.555</v>
      </c>
      <c r="U238" s="17">
        <f>(SUMIFS(EUROSTAT_VBE_IND_2005!R$7:R$883,EUROSTAT_VBE_IND_2005!$B$7:$B$883,$D238,EUROSTAT_VBE_IND_2005!$C$7:$C$883,"*"&amp;RIGHT($A238,3)&amp;"*",EUROSTAT_VBE_IND_2005!$D$7:$D$883,"323*"))/1000+(SUMIFS(EUROSTAT_VBE_IND_2005!R$7:R$883,EUROSTAT_VBE_IND_2005!$B$7:$B$883,$D238,EUROSTAT_VBE_IND_2005!$C$7:$C$883,"*"&amp;RIGHT($A238,3)&amp;"*",EUROSTAT_VBE_IND_2005!$D$7:$D$883,"324*"))/1000+(SUMIFS(EUROSTAT_VBE_IND_2005!R$7:R$883,EUROSTAT_VBE_IND_2005!$B$7:$B$883,$D238,EUROSTAT_VBE_IND_2005!$C$7:$C$883,"*"&amp;RIGHT($A238,3)&amp;"*",EUROSTAT_VBE_IND_2005!$D$7:$D$883,"3260*"))/1000</f>
        <v>0.043</v>
      </c>
      <c r="V238" s="17">
        <f>(SUMIFS(EUROSTAT_VBE_IND_2005!S$7:S$883,EUROSTAT_VBE_IND_2005!$B$7:$B$883,$D238,EUROSTAT_VBE_IND_2005!$C$7:$C$883,"*"&amp;RIGHT($A238,3)&amp;"*",EUROSTAT_VBE_IND_2005!$D$7:$D$883,"323*"))/1000+(SUMIFS(EUROSTAT_VBE_IND_2005!S$7:S$883,EUROSTAT_VBE_IND_2005!$B$7:$B$883,$D238,EUROSTAT_VBE_IND_2005!$C$7:$C$883,"*"&amp;RIGHT($A238,3)&amp;"*",EUROSTAT_VBE_IND_2005!$D$7:$D$883,"324*"))/1000+(SUMIFS(EUROSTAT_VBE_IND_2005!S$7:S$883,EUROSTAT_VBE_IND_2005!$B$7:$B$883,$D238,EUROSTAT_VBE_IND_2005!$C$7:$C$883,"*"&amp;RIGHT($A238,3)&amp;"*",EUROSTAT_VBE_IND_2005!$D$7:$D$883,"3260*"))/1000</f>
        <v>3.469</v>
      </c>
      <c r="W238" s="17">
        <f>(SUMIFS(EUROSTAT_VBE_IND_2005!T$7:T$883,EUROSTAT_VBE_IND_2005!$B$7:$B$883,$D238,EUROSTAT_VBE_IND_2005!$C$7:$C$883,"*"&amp;RIGHT($A238,3)&amp;"*",EUROSTAT_VBE_IND_2005!$D$7:$D$883,"323*"))/1000+(SUMIFS(EUROSTAT_VBE_IND_2005!T$7:T$883,EUROSTAT_VBE_IND_2005!$B$7:$B$883,$D238,EUROSTAT_VBE_IND_2005!$C$7:$C$883,"*"&amp;RIGHT($A238,3)&amp;"*",EUROSTAT_VBE_IND_2005!$D$7:$D$883,"324*"))/1000+(SUMIFS(EUROSTAT_VBE_IND_2005!T$7:T$883,EUROSTAT_VBE_IND_2005!$B$7:$B$883,$D238,EUROSTAT_VBE_IND_2005!$C$7:$C$883,"*"&amp;RIGHT($A238,3)&amp;"*",EUROSTAT_VBE_IND_2005!$D$7:$D$883,"3260*"))/1000</f>
        <v>0.429</v>
      </c>
      <c r="X238" s="17">
        <f>(SUMIFS(EUROSTAT_VBE_IND_2005!U$7:U$883,EUROSTAT_VBE_IND_2005!$B$7:$B$883,$D238,EUROSTAT_VBE_IND_2005!$C$7:$C$883,"*"&amp;RIGHT($A238,3)&amp;"*",EUROSTAT_VBE_IND_2005!$D$7:$D$883,"323*"))/1000+(SUMIFS(EUROSTAT_VBE_IND_2005!U$7:U$883,EUROSTAT_VBE_IND_2005!$B$7:$B$883,$D238,EUROSTAT_VBE_IND_2005!$C$7:$C$883,"*"&amp;RIGHT($A238,3)&amp;"*",EUROSTAT_VBE_IND_2005!$D$7:$D$883,"324*"))/1000+(SUMIFS(EUROSTAT_VBE_IND_2005!U$7:U$883,EUROSTAT_VBE_IND_2005!$B$7:$B$883,$D238,EUROSTAT_VBE_IND_2005!$C$7:$C$883,"*"&amp;RIGHT($A238,3)&amp;"*",EUROSTAT_VBE_IND_2005!$D$7:$D$883,"3260*"))/1000</f>
        <v>2.386</v>
      </c>
      <c r="Y238" s="17">
        <f>(SUMIFS(EUROSTAT_VBE_IND_2005!V$7:V$883,EUROSTAT_VBE_IND_2005!$B$7:$B$883,$D238,EUROSTAT_VBE_IND_2005!$C$7:$C$883,"*"&amp;RIGHT($A238,3)&amp;"*",EUROSTAT_VBE_IND_2005!$D$7:$D$883,"323*"))/1000+(SUMIFS(EUROSTAT_VBE_IND_2005!V$7:V$883,EUROSTAT_VBE_IND_2005!$B$7:$B$883,$D238,EUROSTAT_VBE_IND_2005!$C$7:$C$883,"*"&amp;RIGHT($A238,3)&amp;"*",EUROSTAT_VBE_IND_2005!$D$7:$D$883,"324*"))/1000+(SUMIFS(EUROSTAT_VBE_IND_2005!V$7:V$883,EUROSTAT_VBE_IND_2005!$B$7:$B$883,$D238,EUROSTAT_VBE_IND_2005!$C$7:$C$883,"*"&amp;RIGHT($A238,3)&amp;"*",EUROSTAT_VBE_IND_2005!$D$7:$D$883,"3260*"))/1000</f>
        <v>0.257</v>
      </c>
      <c r="Z238" s="17">
        <f>(SUMIFS(EUROSTAT_VBE_IND_2005!W$7:W$883,EUROSTAT_VBE_IND_2005!$B$7:$B$883,$D238,EUROSTAT_VBE_IND_2005!$C$7:$C$883,"*"&amp;RIGHT($A238,3)&amp;"*",EUROSTAT_VBE_IND_2005!$D$7:$D$883,"323*"))/1000+(SUMIFS(EUROSTAT_VBE_IND_2005!W$7:W$883,EUROSTAT_VBE_IND_2005!$B$7:$B$883,$D238,EUROSTAT_VBE_IND_2005!$C$7:$C$883,"*"&amp;RIGHT($A238,3)&amp;"*",EUROSTAT_VBE_IND_2005!$D$7:$D$883,"324*"))/1000+(SUMIFS(EUROSTAT_VBE_IND_2005!W$7:W$883,EUROSTAT_VBE_IND_2005!$B$7:$B$883,$D238,EUROSTAT_VBE_IND_2005!$C$7:$C$883,"*"&amp;RIGHT($A238,3)&amp;"*",EUROSTAT_VBE_IND_2005!$D$7:$D$883,"3260*"))/1000</f>
        <v>0.042</v>
      </c>
      <c r="AA238" s="17">
        <f>(SUMIFS(EUROSTAT_VBE_IND_2005!X$7:X$883,EUROSTAT_VBE_IND_2005!$B$7:$B$883,$D238,EUROSTAT_VBE_IND_2005!$C$7:$C$883,"*"&amp;RIGHT($A238,3)&amp;"*",EUROSTAT_VBE_IND_2005!$D$7:$D$883,"323*"))/1000+(SUMIFS(EUROSTAT_VBE_IND_2005!X$7:X$883,EUROSTAT_VBE_IND_2005!$B$7:$B$883,$D238,EUROSTAT_VBE_IND_2005!$C$7:$C$883,"*"&amp;RIGHT($A238,3)&amp;"*",EUROSTAT_VBE_IND_2005!$D$7:$D$883,"324*"))/1000+(SUMIFS(EUROSTAT_VBE_IND_2005!X$7:X$883,EUROSTAT_VBE_IND_2005!$B$7:$B$883,$D238,EUROSTAT_VBE_IND_2005!$C$7:$C$883,"*"&amp;RIGHT($A238,3)&amp;"*",EUROSTAT_VBE_IND_2005!$D$7:$D$883,"3260*"))/1000</f>
        <v>0.297</v>
      </c>
      <c r="AB238" s="17">
        <f>(SUMIFS(EUROSTAT_VBE_IND_2005!AA$7:AA$883,EUROSTAT_VBE_IND_2005!$B$7:$B$883,$D238,EUROSTAT_VBE_IND_2005!$C$7:$C$883,"*"&amp;RIGHT($A238,3)&amp;"*",EUROSTAT_VBE_IND_2005!$D$7:$D$883,"323*"))/1000+(SUMIFS(EUROSTAT_VBE_IND_2005!AA$7:AA$883,EUROSTAT_VBE_IND_2005!$B$7:$B$883,$D238,EUROSTAT_VBE_IND_2005!$C$7:$C$883,"*"&amp;RIGHT($A238,3)&amp;"*",EUROSTAT_VBE_IND_2005!$D$7:$D$883,"324*"))/1000+(SUMIFS(EUROSTAT_VBE_IND_2005!AA$7:AA$883,EUROSTAT_VBE_IND_2005!$B$7:$B$883,$D238,EUROSTAT_VBE_IND_2005!$C$7:$C$883,"*"&amp;RIGHT($A238,3)&amp;"*",EUROSTAT_VBE_IND_2005!$D$7:$D$883,"3260*"))/1000</f>
        <v>0</v>
      </c>
      <c r="AC238" s="17">
        <f>(SUMIFS(EUROSTAT_VBE_IND_2005!AB$7:AB$883,EUROSTAT_VBE_IND_2005!$B$7:$B$883,$D238,EUROSTAT_VBE_IND_2005!$C$7:$C$883,"*"&amp;RIGHT($A238,3)&amp;"*",EUROSTAT_VBE_IND_2005!$D$7:$D$883,"323*"))/1000+(SUMIFS(EUROSTAT_VBE_IND_2005!AB$7:AB$883,EUROSTAT_VBE_IND_2005!$B$7:$B$883,$D238,EUROSTAT_VBE_IND_2005!$C$7:$C$883,"*"&amp;RIGHT($A238,3)&amp;"*",EUROSTAT_VBE_IND_2005!$D$7:$D$883,"324*"))/1000+(SUMIFS(EUROSTAT_VBE_IND_2005!AB$7:AB$883,EUROSTAT_VBE_IND_2005!$B$7:$B$883,$D238,EUROSTAT_VBE_IND_2005!$C$7:$C$883,"*"&amp;RIGHT($A238,3)&amp;"*",EUROSTAT_VBE_IND_2005!$D$7:$D$883,"3260*"))/1000</f>
        <v>0.472</v>
      </c>
      <c r="AD238" s="17">
        <f>(SUMIFS(EUROSTAT_VBE_IND_2005!AC$7:AC$883,EUROSTAT_VBE_IND_2005!$B$7:$B$883,$D238,EUROSTAT_VBE_IND_2005!$C$7:$C$883,"*"&amp;RIGHT($A238,3)&amp;"*",EUROSTAT_VBE_IND_2005!$D$7:$D$883,"323*"))/1000+(SUMIFS(EUROSTAT_VBE_IND_2005!AC$7:AC$883,EUROSTAT_VBE_IND_2005!$B$7:$B$883,$D238,EUROSTAT_VBE_IND_2005!$C$7:$C$883,"*"&amp;RIGHT($A238,3)&amp;"*",EUROSTAT_VBE_IND_2005!$D$7:$D$883,"324*"))/1000+(SUMIFS(EUROSTAT_VBE_IND_2005!AC$7:AC$883,EUROSTAT_VBE_IND_2005!$B$7:$B$883,$D238,EUROSTAT_VBE_IND_2005!$C$7:$C$883,"*"&amp;RIGHT($A238,3)&amp;"*",EUROSTAT_VBE_IND_2005!$D$7:$D$883,"3260*"))/1000</f>
        <v>3.303</v>
      </c>
      <c r="AE238" s="17">
        <f>(SUMIFS(EUROSTAT_VBE_IND_2005!AD$7:AD$883,EUROSTAT_VBE_IND_2005!$B$7:$B$883,$D238,EUROSTAT_VBE_IND_2005!$C$7:$C$883,"*"&amp;RIGHT($A238,3)&amp;"*",EUROSTAT_VBE_IND_2005!$D$7:$D$883,"323*"))/1000+(SUMIFS(EUROSTAT_VBE_IND_2005!AD$7:AD$883,EUROSTAT_VBE_IND_2005!$B$7:$B$883,$D238,EUROSTAT_VBE_IND_2005!$C$7:$C$883,"*"&amp;RIGHT($A238,3)&amp;"*",EUROSTAT_VBE_IND_2005!$D$7:$D$883,"324*"))/1000+(SUMIFS(EUROSTAT_VBE_IND_2005!AD$7:AD$883,EUROSTAT_VBE_IND_2005!$B$7:$B$883,$D238,EUROSTAT_VBE_IND_2005!$C$7:$C$883,"*"&amp;RIGHT($A238,3)&amp;"*",EUROSTAT_VBE_IND_2005!$D$7:$D$883,"3260*"))/1000</f>
        <v>5.45</v>
      </c>
      <c r="AF238" s="17">
        <f>(SUMIFS(EUROSTAT_VBE_IND_2005!AE$7:AE$883,EUROSTAT_VBE_IND_2005!$B$7:$B$883,$D238,EUROSTAT_VBE_IND_2005!$C$7:$C$883,"*"&amp;RIGHT($A238,3)&amp;"*",EUROSTAT_VBE_IND_2005!$D$7:$D$883,"323*"))/1000+(SUMIFS(EUROSTAT_VBE_IND_2005!AE$7:AE$883,EUROSTAT_VBE_IND_2005!$B$7:$B$883,$D238,EUROSTAT_VBE_IND_2005!$C$7:$C$883,"*"&amp;RIGHT($A238,3)&amp;"*",EUROSTAT_VBE_IND_2005!$D$7:$D$883,"324*"))/1000+(SUMIFS(EUROSTAT_VBE_IND_2005!AE$7:AE$883,EUROSTAT_VBE_IND_2005!$B$7:$B$883,$D238,EUROSTAT_VBE_IND_2005!$C$7:$C$883,"*"&amp;RIGHT($A238,3)&amp;"*",EUROSTAT_VBE_IND_2005!$D$7:$D$883,"3260*"))/1000</f>
        <v>1.43</v>
      </c>
      <c r="AG238" s="17">
        <f>(SUMIFS(EUROSTAT_VBE_IND_2005!AF$7:AF$883,EUROSTAT_VBE_IND_2005!$B$7:$B$883,$D238,EUROSTAT_VBE_IND_2005!$C$7:$C$883,"*"&amp;RIGHT($A238,3)&amp;"*",EUROSTAT_VBE_IND_2005!$D$7:$D$883,"323*"))/1000+(SUMIFS(EUROSTAT_VBE_IND_2005!AF$7:AF$883,EUROSTAT_VBE_IND_2005!$B$7:$B$883,$D238,EUROSTAT_VBE_IND_2005!$C$7:$C$883,"*"&amp;RIGHT($A238,3)&amp;"*",EUROSTAT_VBE_IND_2005!$D$7:$D$883,"324*"))/1000+(SUMIFS(EUROSTAT_VBE_IND_2005!AF$7:AF$883,EUROSTAT_VBE_IND_2005!$B$7:$B$883,$D238,EUROSTAT_VBE_IND_2005!$C$7:$C$883,"*"&amp;RIGHT($A238,3)&amp;"*",EUROSTAT_VBE_IND_2005!$D$7:$D$883,"3260*"))/1000</f>
        <v>1.631</v>
      </c>
      <c r="AH238" s="17">
        <f>(SUMIFS(EUROSTAT_VBE_IND_2005!AH$7:AH$883,EUROSTAT_VBE_IND_2005!$B$7:$B$883,$D238,EUROSTAT_VBE_IND_2005!$C$7:$C$883,"*"&amp;RIGHT($A238,3)&amp;"*",EUROSTAT_VBE_IND_2005!$D$7:$D$883,"323*"))/1000+(SUMIFS(EUROSTAT_VBE_IND_2005!AH$7:AH$883,EUROSTAT_VBE_IND_2005!$B$7:$B$883,$D238,EUROSTAT_VBE_IND_2005!$C$7:$C$883,"*"&amp;RIGHT($A238,3)&amp;"*",EUROSTAT_VBE_IND_2005!$D$7:$D$883,"324*"))/1000+(SUMIFS(EUROSTAT_VBE_IND_2005!AH$7:AH$883,EUROSTAT_VBE_IND_2005!$B$7:$B$883,$D238,EUROSTAT_VBE_IND_2005!$C$7:$C$883,"*"&amp;RIGHT($A238,3)&amp;"*",EUROSTAT_VBE_IND_2005!$D$7:$D$883,"3260*"))/1000</f>
        <v>1.888</v>
      </c>
      <c r="AI238" s="17">
        <f>(SUMIFS(EUROSTAT_VBE_IND_2005!AI$7:AI$883,EUROSTAT_VBE_IND_2005!$B$7:$B$883,$D238,EUROSTAT_VBE_IND_2005!$C$7:$C$883,"*"&amp;RIGHT($A238,3)&amp;"*",EUROSTAT_VBE_IND_2005!$D$7:$D$883,"323*"))/1000+(SUMIFS(EUROSTAT_VBE_IND_2005!AI$7:AI$883,EUROSTAT_VBE_IND_2005!$B$7:$B$883,$D238,EUROSTAT_VBE_IND_2005!$C$7:$C$883,"*"&amp;RIGHT($A238,3)&amp;"*",EUROSTAT_VBE_IND_2005!$D$7:$D$883,"324*"))/1000+(SUMIFS(EUROSTAT_VBE_IND_2005!AI$7:AI$883,EUROSTAT_VBE_IND_2005!$B$7:$B$883,$D238,EUROSTAT_VBE_IND_2005!$C$7:$C$883,"*"&amp;RIGHT($A238,3)&amp;"*",EUROSTAT_VBE_IND_2005!$D$7:$D$883,"3260*"))/1000</f>
        <v>0.601</v>
      </c>
      <c r="AJ238" s="17">
        <f>(SUMIFS(EUROSTAT_VBE_IND_2005!AJ$7:AJ$883,EUROSTAT_VBE_IND_2005!$B$7:$B$883,$D238,EUROSTAT_VBE_IND_2005!$C$7:$C$883,"*"&amp;RIGHT($A238,3)&amp;"*",EUROSTAT_VBE_IND_2005!$D$7:$D$883,"323*"))/1000+(SUMIFS(EUROSTAT_VBE_IND_2005!AJ$7:AJ$883,EUROSTAT_VBE_IND_2005!$B$7:$B$883,$D238,EUROSTAT_VBE_IND_2005!$C$7:$C$883,"*"&amp;RIGHT($A238,3)&amp;"*",EUROSTAT_VBE_IND_2005!$D$7:$D$883,"324*"))/1000+(SUMIFS(EUROSTAT_VBE_IND_2005!AJ$7:AJ$883,EUROSTAT_VBE_IND_2005!$B$7:$B$883,$D238,EUROSTAT_VBE_IND_2005!$C$7:$C$883,"*"&amp;RIGHT($A238,3)&amp;"*",EUROSTAT_VBE_IND_2005!$D$7:$D$883,"3260*"))/1000</f>
        <v>0.043</v>
      </c>
      <c r="AK238" s="17">
        <f>(SUMIFS(EUROSTAT_VBE_IND_2005!AK$7:AK$883,EUROSTAT_VBE_IND_2005!$B$7:$B$883,$D238,EUROSTAT_VBE_IND_2005!$C$7:$C$883,"*"&amp;RIGHT($A238,3)&amp;"*",EUROSTAT_VBE_IND_2005!$D$7:$D$883,"323*"))/1000+(SUMIFS(EUROSTAT_VBE_IND_2005!AK$7:AK$883,EUROSTAT_VBE_IND_2005!$B$7:$B$883,$D238,EUROSTAT_VBE_IND_2005!$C$7:$C$883,"*"&amp;RIGHT($A238,3)&amp;"*",EUROSTAT_VBE_IND_2005!$D$7:$D$883,"324*"))/1000+(SUMIFS(EUROSTAT_VBE_IND_2005!AK$7:AK$883,EUROSTAT_VBE_IND_2005!$B$7:$B$883,$D238,EUROSTAT_VBE_IND_2005!$C$7:$C$883,"*"&amp;RIGHT($A238,3)&amp;"*",EUROSTAT_VBE_IND_2005!$D$7:$D$883,"3260*"))/1000</f>
        <v>11.111</v>
      </c>
      <c r="AL238" s="198"/>
      <c r="AM238" s="198"/>
      <c r="AN238" s="198"/>
      <c r="AO238" s="17">
        <f>(SUMIFS(EUROSTAT_VBE_IND_2005!Y$7:Y$883,EUROSTAT_VBE_IND_2005!$B$7:$B$883,$D238,EUROSTAT_VBE_IND_2005!$C$7:$C$883,"*"&amp;RIGHT($A238,3)&amp;"*",EUROSTAT_VBE_IND_2005!$D$7:$D$883,"323*"))/1000+(SUMIFS(EUROSTAT_VBE_IND_2005!Y$7:Y$883,EUROSTAT_VBE_IND_2005!$B$7:$B$883,$D238,EUROSTAT_VBE_IND_2005!$C$7:$C$883,"*"&amp;RIGHT($A238,3)&amp;"*",EUROSTAT_VBE_IND_2005!$D$7:$D$883,"324*"))/1000+(SUMIFS(EUROSTAT_VBE_IND_2005!Y$7:Y$883,EUROSTAT_VBE_IND_2005!$B$7:$B$883,$D238,EUROSTAT_VBE_IND_2005!$C$7:$C$883,"*"&amp;RIGHT($A238,3)&amp;"*",EUROSTAT_VBE_IND_2005!$D$7:$D$883,"3260*"))/1000</f>
        <v>0</v>
      </c>
      <c r="AP238" s="17">
        <f>(SUMIFS(EUROSTAT_VBE_IND_2005!Z$7:Z$883,EUROSTAT_VBE_IND_2005!$B$7:$B$883,$D238,EUROSTAT_VBE_IND_2005!$C$7:$C$883,"*"&amp;RIGHT($A238,3)&amp;"*",EUROSTAT_VBE_IND_2005!$D$7:$D$883,"323*"))/1000+(SUMIFS(EUROSTAT_VBE_IND_2005!Z$7:Z$883,EUROSTAT_VBE_IND_2005!$B$7:$B$883,$D238,EUROSTAT_VBE_IND_2005!$C$7:$C$883,"*"&amp;RIGHT($A238,3)&amp;"*",EUROSTAT_VBE_IND_2005!$D$7:$D$883,"324*"))/1000+(SUMIFS(EUROSTAT_VBE_IND_2005!Z$7:Z$883,EUROSTAT_VBE_IND_2005!$B$7:$B$883,$D238,EUROSTAT_VBE_IND_2005!$C$7:$C$883,"*"&amp;RIGHT($A238,3)&amp;"*",EUROSTAT_VBE_IND_2005!$D$7:$D$883,"3260*"))/1000</f>
        <v>0.129</v>
      </c>
      <c r="AQ238" s="17">
        <f>(SUMIFS(EUROSTAT_VBE_IND_2005!AG$7:AG$883,EUROSTAT_VBE_IND_2005!$B$7:$B$883,$D238,EUROSTAT_VBE_IND_2005!$C$7:$C$883,"*"&amp;RIGHT($A238,3)&amp;"*",EUROSTAT_VBE_IND_2005!$D$7:$D$883,"323*"))/1000+(SUMIFS(EUROSTAT_VBE_IND_2005!AG$7:AG$883,EUROSTAT_VBE_IND_2005!$B$7:$B$883,$D238,EUROSTAT_VBE_IND_2005!$C$7:$C$883,"*"&amp;RIGHT($A238,3)&amp;"*",EUROSTAT_VBE_IND_2005!$D$7:$D$883,"324*"))/1000+(SUMIFS(EUROSTAT_VBE_IND_2005!AG$7:AG$883,EUROSTAT_VBE_IND_2005!$B$7:$B$883,$D238,EUROSTAT_VBE_IND_2005!$C$7:$C$883,"*"&amp;RIGHT($A238,3)&amp;"*",EUROSTAT_VBE_IND_2005!$D$7:$D$883,"3260*"))/1000</f>
        <v>0</v>
      </c>
    </row>
    <row r="239" spans="1:43">
      <c r="A239" t="str">
        <f>LEFT(EUROSTAT_VBE_IND_2005!$C$324,8)</f>
        <v>B_101830</v>
      </c>
      <c r="B239" s="28" t="s">
        <v>302</v>
      </c>
      <c r="C239" t="s">
        <v>293</v>
      </c>
      <c r="D239" t="s">
        <v>55</v>
      </c>
      <c r="E239" t="s">
        <v>236</v>
      </c>
      <c r="F239" t="s">
        <v>256</v>
      </c>
      <c r="G239" s="17">
        <f>(SUMIFS(EUROSTAT_VBE_IND_2005!E$7:E$883,EUROSTAT_VBE_IND_2005!$B$7:$B$883,$D239,EUROSTAT_VBE_IND_2005!$C$7:$C$883,"*"&amp;RIGHT($A239,3)&amp;"*",EUROSTAT_VBE_IND_2005!$D$7:$D$883,"3250*"))/1000</f>
        <v>0</v>
      </c>
      <c r="H239" s="17">
        <f>(SUMIFS(EUROSTAT_VBE_IND_2005!F$7:F$883,EUROSTAT_VBE_IND_2005!$B$7:$B$883,$D239,EUROSTAT_VBE_IND_2005!$C$7:$C$883,"*"&amp;RIGHT($A239,3)&amp;"*",EUROSTAT_VBE_IND_2005!$D$7:$D$883,"3250*"))/1000</f>
        <v>0</v>
      </c>
      <c r="I239" s="17">
        <f>(SUMIFS(EUROSTAT_VBE_IND_2005!G$7:G$883,EUROSTAT_VBE_IND_2005!$B$7:$B$883,$D239,EUROSTAT_VBE_IND_2005!$C$7:$C$883,"*"&amp;RIGHT($A239,3)&amp;"*",EUROSTAT_VBE_IND_2005!$D$7:$D$883,"3250*"))/1000</f>
        <v>0</v>
      </c>
      <c r="J239" s="198"/>
      <c r="K239" s="17">
        <f>(SUMIFS(EUROSTAT_VBE_IND_2005!H$7:H$883,EUROSTAT_VBE_IND_2005!$B$7:$B$883,$D239,EUROSTAT_VBE_IND_2005!$C$7:$C$883,"*"&amp;RIGHT($A239,3)&amp;"*",EUROSTAT_VBE_IND_2005!$D$7:$D$883,"3250*"))/1000</f>
        <v>0</v>
      </c>
      <c r="L239" s="17">
        <f>(SUMIFS(EUROSTAT_VBE_IND_2005!I$7:I$883,EUROSTAT_VBE_IND_2005!$B$7:$B$883,$D239,EUROSTAT_VBE_IND_2005!$C$7:$C$883,"*"&amp;RIGHT($A239,3)&amp;"*",EUROSTAT_VBE_IND_2005!$D$7:$D$883,"3250*"))/1000</f>
        <v>0</v>
      </c>
      <c r="M239" s="17">
        <f>(SUMIFS(EUROSTAT_VBE_IND_2005!J$7:J$883,EUROSTAT_VBE_IND_2005!$B$7:$B$883,$D239,EUROSTAT_VBE_IND_2005!$C$7:$C$883,"*"&amp;RIGHT($A239,3)&amp;"*",EUROSTAT_VBE_IND_2005!$D$7:$D$883,"3250*"))/1000</f>
        <v>0</v>
      </c>
      <c r="N239" s="17">
        <f>(SUMIFS(EUROSTAT_VBE_IND_2005!K$7:K$883,EUROSTAT_VBE_IND_2005!$B$7:$B$883,$D239,EUROSTAT_VBE_IND_2005!$C$7:$C$883,"*"&amp;RIGHT($A239,3)&amp;"*",EUROSTAT_VBE_IND_2005!$D$7:$D$883,"3250*"))/1000</f>
        <v>0</v>
      </c>
      <c r="O239" s="17">
        <f>(SUMIFS(EUROSTAT_VBE_IND_2005!L$7:L$883,EUROSTAT_VBE_IND_2005!$B$7:$B$883,$D239,EUROSTAT_VBE_IND_2005!$C$7:$C$883,"*"&amp;RIGHT($A239,3)&amp;"*",EUROSTAT_VBE_IND_2005!$D$7:$D$883,"3250*"))/1000</f>
        <v>0</v>
      </c>
      <c r="P239" s="17">
        <f>(SUMIFS(EUROSTAT_VBE_IND_2005!M$7:M$883,EUROSTAT_VBE_IND_2005!$B$7:$B$883,$D239,EUROSTAT_VBE_IND_2005!$C$7:$C$883,"*"&amp;RIGHT($A239,3)&amp;"*",EUROSTAT_VBE_IND_2005!$D$7:$D$883,"3250*"))/1000</f>
        <v>0</v>
      </c>
      <c r="Q239" s="17">
        <f>(SUMIFS(EUROSTAT_VBE_IND_2005!N$7:N$883,EUROSTAT_VBE_IND_2005!$B$7:$B$883,$D239,EUROSTAT_VBE_IND_2005!$C$7:$C$883,"*"&amp;RIGHT($A239,3)&amp;"*",EUROSTAT_VBE_IND_2005!$D$7:$D$883,"3250*"))/1000</f>
        <v>0</v>
      </c>
      <c r="R239" s="17">
        <f>(SUMIFS(EUROSTAT_VBE_IND_2005!O$7:O$883,EUROSTAT_VBE_IND_2005!$B$7:$B$883,$D239,EUROSTAT_VBE_IND_2005!$C$7:$C$883,"*"&amp;RIGHT($A239,3)&amp;"*",EUROSTAT_VBE_IND_2005!$D$7:$D$883,"3250*"))/1000</f>
        <v>0</v>
      </c>
      <c r="S239" s="17">
        <f>(SUMIFS(EUROSTAT_VBE_IND_2005!P$7:P$883,EUROSTAT_VBE_IND_2005!$B$7:$B$883,$D239,EUROSTAT_VBE_IND_2005!$C$7:$C$883,"*"&amp;RIGHT($A239,3)&amp;"*",EUROSTAT_VBE_IND_2005!$D$7:$D$883,"3250*"))/1000</f>
        <v>0</v>
      </c>
      <c r="T239" s="17">
        <f>(SUMIFS(EUROSTAT_VBE_IND_2005!Q$7:Q$883,EUROSTAT_VBE_IND_2005!$B$7:$B$883,$D239,EUROSTAT_VBE_IND_2005!$C$7:$C$883,"*"&amp;RIGHT($A239,3)&amp;"*",EUROSTAT_VBE_IND_2005!$D$7:$D$883,"3250*"))/1000</f>
        <v>0</v>
      </c>
      <c r="U239" s="17">
        <f>(SUMIFS(EUROSTAT_VBE_IND_2005!R$7:R$883,EUROSTAT_VBE_IND_2005!$B$7:$B$883,$D239,EUROSTAT_VBE_IND_2005!$C$7:$C$883,"*"&amp;RIGHT($A239,3)&amp;"*",EUROSTAT_VBE_IND_2005!$D$7:$D$883,"3250*"))/1000</f>
        <v>0</v>
      </c>
      <c r="V239" s="17">
        <f>(SUMIFS(EUROSTAT_VBE_IND_2005!S$7:S$883,EUROSTAT_VBE_IND_2005!$B$7:$B$883,$D239,EUROSTAT_VBE_IND_2005!$C$7:$C$883,"*"&amp;RIGHT($A239,3)&amp;"*",EUROSTAT_VBE_IND_2005!$D$7:$D$883,"3250*"))/1000</f>
        <v>0</v>
      </c>
      <c r="W239" s="17">
        <f>(SUMIFS(EUROSTAT_VBE_IND_2005!T$7:T$883,EUROSTAT_VBE_IND_2005!$B$7:$B$883,$D239,EUROSTAT_VBE_IND_2005!$C$7:$C$883,"*"&amp;RIGHT($A239,3)&amp;"*",EUROSTAT_VBE_IND_2005!$D$7:$D$883,"3250*"))/1000</f>
        <v>0</v>
      </c>
      <c r="X239" s="17">
        <f>(SUMIFS(EUROSTAT_VBE_IND_2005!U$7:U$883,EUROSTAT_VBE_IND_2005!$B$7:$B$883,$D239,EUROSTAT_VBE_IND_2005!$C$7:$C$883,"*"&amp;RIGHT($A239,3)&amp;"*",EUROSTAT_VBE_IND_2005!$D$7:$D$883,"3250*"))/1000</f>
        <v>0</v>
      </c>
      <c r="Y239" s="17">
        <f>(SUMIFS(EUROSTAT_VBE_IND_2005!V$7:V$883,EUROSTAT_VBE_IND_2005!$B$7:$B$883,$D239,EUROSTAT_VBE_IND_2005!$C$7:$C$883,"*"&amp;RIGHT($A239,3)&amp;"*",EUROSTAT_VBE_IND_2005!$D$7:$D$883,"3250*"))/1000</f>
        <v>0</v>
      </c>
      <c r="Z239" s="17">
        <f>(SUMIFS(EUROSTAT_VBE_IND_2005!W$7:W$883,EUROSTAT_VBE_IND_2005!$B$7:$B$883,$D239,EUROSTAT_VBE_IND_2005!$C$7:$C$883,"*"&amp;RIGHT($A239,3)&amp;"*",EUROSTAT_VBE_IND_2005!$D$7:$D$883,"3250*"))/1000</f>
        <v>0</v>
      </c>
      <c r="AA239" s="17">
        <f>(SUMIFS(EUROSTAT_VBE_IND_2005!X$7:X$883,EUROSTAT_VBE_IND_2005!$B$7:$B$883,$D239,EUROSTAT_VBE_IND_2005!$C$7:$C$883,"*"&amp;RIGHT($A239,3)&amp;"*",EUROSTAT_VBE_IND_2005!$D$7:$D$883,"3250*"))/1000</f>
        <v>0</v>
      </c>
      <c r="AB239" s="17">
        <f>(SUMIFS(EUROSTAT_VBE_IND_2005!AA$7:AA$883,EUROSTAT_VBE_IND_2005!$B$7:$B$883,$D239,EUROSTAT_VBE_IND_2005!$C$7:$C$883,"*"&amp;RIGHT($A239,3)&amp;"*",EUROSTAT_VBE_IND_2005!$D$7:$D$883,"3250*"))/1000</f>
        <v>0</v>
      </c>
      <c r="AC239" s="17">
        <f>(SUMIFS(EUROSTAT_VBE_IND_2005!AB$7:AB$883,EUROSTAT_VBE_IND_2005!$B$7:$B$883,$D239,EUROSTAT_VBE_IND_2005!$C$7:$C$883,"*"&amp;RIGHT($A239,3)&amp;"*",EUROSTAT_VBE_IND_2005!$D$7:$D$883,"3250*"))/1000</f>
        <v>0</v>
      </c>
      <c r="AD239" s="17">
        <f>(SUMIFS(EUROSTAT_VBE_IND_2005!AC$7:AC$883,EUROSTAT_VBE_IND_2005!$B$7:$B$883,$D239,EUROSTAT_VBE_IND_2005!$C$7:$C$883,"*"&amp;RIGHT($A239,3)&amp;"*",EUROSTAT_VBE_IND_2005!$D$7:$D$883,"3250*"))/1000</f>
        <v>0</v>
      </c>
      <c r="AE239" s="17">
        <f>(SUMIFS(EUROSTAT_VBE_IND_2005!AD$7:AD$883,EUROSTAT_VBE_IND_2005!$B$7:$B$883,$D239,EUROSTAT_VBE_IND_2005!$C$7:$C$883,"*"&amp;RIGHT($A239,3)&amp;"*",EUROSTAT_VBE_IND_2005!$D$7:$D$883,"3250*"))/1000</f>
        <v>0</v>
      </c>
      <c r="AF239" s="17">
        <f>(SUMIFS(EUROSTAT_VBE_IND_2005!AE$7:AE$883,EUROSTAT_VBE_IND_2005!$B$7:$B$883,$D239,EUROSTAT_VBE_IND_2005!$C$7:$C$883,"*"&amp;RIGHT($A239,3)&amp;"*",EUROSTAT_VBE_IND_2005!$D$7:$D$883,"3250*"))/1000</f>
        <v>0</v>
      </c>
      <c r="AG239" s="17">
        <f>(SUMIFS(EUROSTAT_VBE_IND_2005!AF$7:AF$883,EUROSTAT_VBE_IND_2005!$B$7:$B$883,$D239,EUROSTAT_VBE_IND_2005!$C$7:$C$883,"*"&amp;RIGHT($A239,3)&amp;"*",EUROSTAT_VBE_IND_2005!$D$7:$D$883,"3250*"))/1000</f>
        <v>0.044</v>
      </c>
      <c r="AH239" s="17">
        <f>(SUMIFS(EUROSTAT_VBE_IND_2005!AH$7:AH$883,EUROSTAT_VBE_IND_2005!$B$7:$B$883,$D239,EUROSTAT_VBE_IND_2005!$C$7:$C$883,"*"&amp;RIGHT($A239,3)&amp;"*",EUROSTAT_VBE_IND_2005!$D$7:$D$883,"3250*"))/1000</f>
        <v>0</v>
      </c>
      <c r="AI239" s="17">
        <f>(SUMIFS(EUROSTAT_VBE_IND_2005!AI$7:AI$883,EUROSTAT_VBE_IND_2005!$B$7:$B$883,$D239,EUROSTAT_VBE_IND_2005!$C$7:$C$883,"*"&amp;RIGHT($A239,3)&amp;"*",EUROSTAT_VBE_IND_2005!$D$7:$D$883,"3250*"))/1000</f>
        <v>0</v>
      </c>
      <c r="AJ239" s="17">
        <f>(SUMIFS(EUROSTAT_VBE_IND_2005!AJ$7:AJ$883,EUROSTAT_VBE_IND_2005!$B$7:$B$883,$D239,EUROSTAT_VBE_IND_2005!$C$7:$C$883,"*"&amp;RIGHT($A239,3)&amp;"*",EUROSTAT_VBE_IND_2005!$D$7:$D$883,"3250*"))/1000</f>
        <v>0</v>
      </c>
      <c r="AK239" s="17">
        <f>(SUMIFS(EUROSTAT_VBE_IND_2005!AK$7:AK$883,EUROSTAT_VBE_IND_2005!$B$7:$B$883,$D239,EUROSTAT_VBE_IND_2005!$C$7:$C$883,"*"&amp;RIGHT($A239,3)&amp;"*",EUROSTAT_VBE_IND_2005!$D$7:$D$883,"3250*"))/1000</f>
        <v>0</v>
      </c>
      <c r="AL239" s="198"/>
      <c r="AM239" s="198"/>
      <c r="AN239" s="198"/>
      <c r="AO239" s="17">
        <f>(SUMIFS(EUROSTAT_VBE_IND_2005!Y$7:Y$883,EUROSTAT_VBE_IND_2005!$B$7:$B$883,$D239,EUROSTAT_VBE_IND_2005!$C$7:$C$883,"*"&amp;RIGHT($A239,3)&amp;"*",EUROSTAT_VBE_IND_2005!$D$7:$D$883,"3250*"))/1000</f>
        <v>0</v>
      </c>
      <c r="AP239" s="17">
        <f>(SUMIFS(EUROSTAT_VBE_IND_2005!Z$7:Z$883,EUROSTAT_VBE_IND_2005!$B$7:$B$883,$D239,EUROSTAT_VBE_IND_2005!$C$7:$C$883,"*"&amp;RIGHT($A239,3)&amp;"*",EUROSTAT_VBE_IND_2005!$D$7:$D$883,"3250*"))/1000</f>
        <v>0</v>
      </c>
      <c r="AQ239" s="17">
        <f>(SUMIFS(EUROSTAT_VBE_IND_2005!AG$7:AG$883,EUROSTAT_VBE_IND_2005!$B$7:$B$883,$D239,EUROSTAT_VBE_IND_2005!$C$7:$C$883,"*"&amp;RIGHT($A239,3)&amp;"*",EUROSTAT_VBE_IND_2005!$D$7:$D$883,"3250*"))/1000</f>
        <v>0</v>
      </c>
    </row>
    <row r="240" spans="1:43">
      <c r="A240" t="str">
        <f>LEFT(EUROSTAT_VBE_IND_2005!$C$324,8)</f>
        <v>B_101830</v>
      </c>
      <c r="B240" s="28" t="s">
        <v>302</v>
      </c>
      <c r="C240" t="s">
        <v>293</v>
      </c>
      <c r="D240" t="s">
        <v>55</v>
      </c>
      <c r="E240" t="s">
        <v>237</v>
      </c>
      <c r="F240" t="s">
        <v>257</v>
      </c>
      <c r="G240" s="17">
        <f>(SUMIFS(EUROSTAT_VBE_IND_2005!E$7:E$883,EUROSTAT_VBE_IND_2005!$B$7:$B$883,$D240,EUROSTAT_VBE_IND_2005!$C$7:$C$883,"*"&amp;RIGHT($A240,3)&amp;"*",EUROSTAT_VBE_IND_2005!$D$7:$D$883,"3270A*"))/1000+(SUMIFS(EUROSTAT_VBE_IND_2005!E$7:E$883,EUROSTAT_VBE_IND_2005!$B$7:$B$883,$D240,EUROSTAT_VBE_IND_2005!$C$7:$C$883,"*"&amp;RIGHT($A240,3)&amp;"*",EUROSTAT_VBE_IND_2005!$D$7:$D$883,"3285*"))/1000+(SUMIFS(EUROSTAT_VBE_IND_2005!E$7:E$883,EUROSTAT_VBE_IND_2005!$B$7:$B$883,$D240,EUROSTAT_VBE_IND_2005!$C$7:$C$883,"*"&amp;RIGHT($A240,3)&amp;"*",EUROSTAT_VBE_IND_2005!$D$7:$D$883,"3295*"))/1000+(SUMIFS(EUROSTAT_VBE_IND_2005!E$7:E$883,EUROSTAT_VBE_IND_2005!$B$7:$B$883,$D240,EUROSTAT_VBE_IND_2005!$C$7:$C$883,"*"&amp;RIGHT($A240,3)&amp;"*",EUROSTAT_VBE_IND_2005!$D$7:$D$883,"2410*"))/1000+(SUMIFS(EUROSTAT_VBE_IND_2005!E$7:E$883,EUROSTAT_VBE_IND_2005!$B$7:$B$883,$D240,EUROSTAT_VBE_IND_2005!$C$7:$C$883,"*"&amp;RIGHT($A240,3)&amp;"*",EUROSTAT_VBE_IND_2005!$D$7:$D$883,"3105*"))/1000</f>
        <v>1.64</v>
      </c>
      <c r="H240" s="17">
        <f>(SUMIFS(EUROSTAT_VBE_IND_2005!F$7:F$883,EUROSTAT_VBE_IND_2005!$B$7:$B$883,$D240,EUROSTAT_VBE_IND_2005!$C$7:$C$883,"*"&amp;RIGHT($A240,3)&amp;"*",EUROSTAT_VBE_IND_2005!$D$7:$D$883,"3270A*"))/1000+(SUMIFS(EUROSTAT_VBE_IND_2005!F$7:F$883,EUROSTAT_VBE_IND_2005!$B$7:$B$883,$D240,EUROSTAT_VBE_IND_2005!$C$7:$C$883,"*"&amp;RIGHT($A240,3)&amp;"*",EUROSTAT_VBE_IND_2005!$D$7:$D$883,"3285*"))/1000+(SUMIFS(EUROSTAT_VBE_IND_2005!F$7:F$883,EUROSTAT_VBE_IND_2005!$B$7:$B$883,$D240,EUROSTAT_VBE_IND_2005!$C$7:$C$883,"*"&amp;RIGHT($A240,3)&amp;"*",EUROSTAT_VBE_IND_2005!$D$7:$D$883,"3295*"))/1000+(SUMIFS(EUROSTAT_VBE_IND_2005!F$7:F$883,EUROSTAT_VBE_IND_2005!$B$7:$B$883,$D240,EUROSTAT_VBE_IND_2005!$C$7:$C$883,"*"&amp;RIGHT($A240,3)&amp;"*",EUROSTAT_VBE_IND_2005!$D$7:$D$883,"2410*"))/1000+(SUMIFS(EUROSTAT_VBE_IND_2005!F$7:F$883,EUROSTAT_VBE_IND_2005!$B$7:$B$883,$D240,EUROSTAT_VBE_IND_2005!$C$7:$C$883,"*"&amp;RIGHT($A240,3)&amp;"*",EUROSTAT_VBE_IND_2005!$D$7:$D$883,"3105*"))/1000</f>
        <v>5.36</v>
      </c>
      <c r="I240" s="17">
        <f>(SUMIFS(EUROSTAT_VBE_IND_2005!G$7:G$883,EUROSTAT_VBE_IND_2005!$B$7:$B$883,$D240,EUROSTAT_VBE_IND_2005!$C$7:$C$883,"*"&amp;RIGHT($A240,3)&amp;"*",EUROSTAT_VBE_IND_2005!$D$7:$D$883,"3270A*"))/1000+(SUMIFS(EUROSTAT_VBE_IND_2005!G$7:G$883,EUROSTAT_VBE_IND_2005!$B$7:$B$883,$D240,EUROSTAT_VBE_IND_2005!$C$7:$C$883,"*"&amp;RIGHT($A240,3)&amp;"*",EUROSTAT_VBE_IND_2005!$D$7:$D$883,"3285*"))/1000+(SUMIFS(EUROSTAT_VBE_IND_2005!G$7:G$883,EUROSTAT_VBE_IND_2005!$B$7:$B$883,$D240,EUROSTAT_VBE_IND_2005!$C$7:$C$883,"*"&amp;RIGHT($A240,3)&amp;"*",EUROSTAT_VBE_IND_2005!$D$7:$D$883,"3295*"))/1000+(SUMIFS(EUROSTAT_VBE_IND_2005!G$7:G$883,EUROSTAT_VBE_IND_2005!$B$7:$B$883,$D240,EUROSTAT_VBE_IND_2005!$C$7:$C$883,"*"&amp;RIGHT($A240,3)&amp;"*",EUROSTAT_VBE_IND_2005!$D$7:$D$883,"2410*"))/1000+(SUMIFS(EUROSTAT_VBE_IND_2005!G$7:G$883,EUROSTAT_VBE_IND_2005!$B$7:$B$883,$D240,EUROSTAT_VBE_IND_2005!$C$7:$C$883,"*"&amp;RIGHT($A240,3)&amp;"*",EUROSTAT_VBE_IND_2005!$D$7:$D$883,"3105*"))/1000</f>
        <v>2.04</v>
      </c>
      <c r="J240" s="198"/>
      <c r="K240" s="17">
        <f>(SUMIFS(EUROSTAT_VBE_IND_2005!H$7:H$883,EUROSTAT_VBE_IND_2005!$B$7:$B$883,$D240,EUROSTAT_VBE_IND_2005!$C$7:$C$883,"*"&amp;RIGHT($A240,3)&amp;"*",EUROSTAT_VBE_IND_2005!$D$7:$D$883,"3270A*"))/1000+(SUMIFS(EUROSTAT_VBE_IND_2005!H$7:H$883,EUROSTAT_VBE_IND_2005!$B$7:$B$883,$D240,EUROSTAT_VBE_IND_2005!$C$7:$C$883,"*"&amp;RIGHT($A240,3)&amp;"*",EUROSTAT_VBE_IND_2005!$D$7:$D$883,"3285*"))/1000+(SUMIFS(EUROSTAT_VBE_IND_2005!H$7:H$883,EUROSTAT_VBE_IND_2005!$B$7:$B$883,$D240,EUROSTAT_VBE_IND_2005!$C$7:$C$883,"*"&amp;RIGHT($A240,3)&amp;"*",EUROSTAT_VBE_IND_2005!$D$7:$D$883,"3295*"))/1000+(SUMIFS(EUROSTAT_VBE_IND_2005!H$7:H$883,EUROSTAT_VBE_IND_2005!$B$7:$B$883,$D240,EUROSTAT_VBE_IND_2005!$C$7:$C$883,"*"&amp;RIGHT($A240,3)&amp;"*",EUROSTAT_VBE_IND_2005!$D$7:$D$883,"2410*"))/1000+(SUMIFS(EUROSTAT_VBE_IND_2005!H$7:H$883,EUROSTAT_VBE_IND_2005!$B$7:$B$883,$D240,EUROSTAT_VBE_IND_2005!$C$7:$C$883,"*"&amp;RIGHT($A240,3)&amp;"*",EUROSTAT_VBE_IND_2005!$D$7:$D$883,"3105*"))/1000</f>
        <v>0</v>
      </c>
      <c r="L240" s="17">
        <f>(SUMIFS(EUROSTAT_VBE_IND_2005!I$7:I$883,EUROSTAT_VBE_IND_2005!$B$7:$B$883,$D240,EUROSTAT_VBE_IND_2005!$C$7:$C$883,"*"&amp;RIGHT($A240,3)&amp;"*",EUROSTAT_VBE_IND_2005!$D$7:$D$883,"3270A*"))/1000+(SUMIFS(EUROSTAT_VBE_IND_2005!I$7:I$883,EUROSTAT_VBE_IND_2005!$B$7:$B$883,$D240,EUROSTAT_VBE_IND_2005!$C$7:$C$883,"*"&amp;RIGHT($A240,3)&amp;"*",EUROSTAT_VBE_IND_2005!$D$7:$D$883,"3285*"))/1000+(SUMIFS(EUROSTAT_VBE_IND_2005!I$7:I$883,EUROSTAT_VBE_IND_2005!$B$7:$B$883,$D240,EUROSTAT_VBE_IND_2005!$C$7:$C$883,"*"&amp;RIGHT($A240,3)&amp;"*",EUROSTAT_VBE_IND_2005!$D$7:$D$883,"3295*"))/1000+(SUMIFS(EUROSTAT_VBE_IND_2005!I$7:I$883,EUROSTAT_VBE_IND_2005!$B$7:$B$883,$D240,EUROSTAT_VBE_IND_2005!$C$7:$C$883,"*"&amp;RIGHT($A240,3)&amp;"*",EUROSTAT_VBE_IND_2005!$D$7:$D$883,"2410*"))/1000+(SUMIFS(EUROSTAT_VBE_IND_2005!I$7:I$883,EUROSTAT_VBE_IND_2005!$B$7:$B$883,$D240,EUROSTAT_VBE_IND_2005!$C$7:$C$883,"*"&amp;RIGHT($A240,3)&amp;"*",EUROSTAT_VBE_IND_2005!$D$7:$D$883,"3105*"))/1000</f>
        <v>1.92</v>
      </c>
      <c r="M240" s="17">
        <f>(SUMIFS(EUROSTAT_VBE_IND_2005!J$7:J$883,EUROSTAT_VBE_IND_2005!$B$7:$B$883,$D240,EUROSTAT_VBE_IND_2005!$C$7:$C$883,"*"&amp;RIGHT($A240,3)&amp;"*",EUROSTAT_VBE_IND_2005!$D$7:$D$883,"3270A*"))/1000+(SUMIFS(EUROSTAT_VBE_IND_2005!J$7:J$883,EUROSTAT_VBE_IND_2005!$B$7:$B$883,$D240,EUROSTAT_VBE_IND_2005!$C$7:$C$883,"*"&amp;RIGHT($A240,3)&amp;"*",EUROSTAT_VBE_IND_2005!$D$7:$D$883,"3285*"))/1000+(SUMIFS(EUROSTAT_VBE_IND_2005!J$7:J$883,EUROSTAT_VBE_IND_2005!$B$7:$B$883,$D240,EUROSTAT_VBE_IND_2005!$C$7:$C$883,"*"&amp;RIGHT($A240,3)&amp;"*",EUROSTAT_VBE_IND_2005!$D$7:$D$883,"3295*"))/1000+(SUMIFS(EUROSTAT_VBE_IND_2005!J$7:J$883,EUROSTAT_VBE_IND_2005!$B$7:$B$883,$D240,EUROSTAT_VBE_IND_2005!$C$7:$C$883,"*"&amp;RIGHT($A240,3)&amp;"*",EUROSTAT_VBE_IND_2005!$D$7:$D$883,"2410*"))/1000+(SUMIFS(EUROSTAT_VBE_IND_2005!J$7:J$883,EUROSTAT_VBE_IND_2005!$B$7:$B$883,$D240,EUROSTAT_VBE_IND_2005!$C$7:$C$883,"*"&amp;RIGHT($A240,3)&amp;"*",EUROSTAT_VBE_IND_2005!$D$7:$D$883,"3105*"))/1000</f>
        <v>9.04</v>
      </c>
      <c r="N240" s="17">
        <f>(SUMIFS(EUROSTAT_VBE_IND_2005!K$7:K$883,EUROSTAT_VBE_IND_2005!$B$7:$B$883,$D240,EUROSTAT_VBE_IND_2005!$C$7:$C$883,"*"&amp;RIGHT($A240,3)&amp;"*",EUROSTAT_VBE_IND_2005!$D$7:$D$883,"3270A*"))/1000+(SUMIFS(EUROSTAT_VBE_IND_2005!K$7:K$883,EUROSTAT_VBE_IND_2005!$B$7:$B$883,$D240,EUROSTAT_VBE_IND_2005!$C$7:$C$883,"*"&amp;RIGHT($A240,3)&amp;"*",EUROSTAT_VBE_IND_2005!$D$7:$D$883,"3285*"))/1000+(SUMIFS(EUROSTAT_VBE_IND_2005!K$7:K$883,EUROSTAT_VBE_IND_2005!$B$7:$B$883,$D240,EUROSTAT_VBE_IND_2005!$C$7:$C$883,"*"&amp;RIGHT($A240,3)&amp;"*",EUROSTAT_VBE_IND_2005!$D$7:$D$883,"3295*"))/1000+(SUMIFS(EUROSTAT_VBE_IND_2005!K$7:K$883,EUROSTAT_VBE_IND_2005!$B$7:$B$883,$D240,EUROSTAT_VBE_IND_2005!$C$7:$C$883,"*"&amp;RIGHT($A240,3)&amp;"*",EUROSTAT_VBE_IND_2005!$D$7:$D$883,"2410*"))/1000+(SUMIFS(EUROSTAT_VBE_IND_2005!K$7:K$883,EUROSTAT_VBE_IND_2005!$B$7:$B$883,$D240,EUROSTAT_VBE_IND_2005!$C$7:$C$883,"*"&amp;RIGHT($A240,3)&amp;"*",EUROSTAT_VBE_IND_2005!$D$7:$D$883,"3105*"))/1000</f>
        <v>4.12</v>
      </c>
      <c r="O240" s="17">
        <f>(SUMIFS(EUROSTAT_VBE_IND_2005!L$7:L$883,EUROSTAT_VBE_IND_2005!$B$7:$B$883,$D240,EUROSTAT_VBE_IND_2005!$C$7:$C$883,"*"&amp;RIGHT($A240,3)&amp;"*",EUROSTAT_VBE_IND_2005!$D$7:$D$883,"3270A*"))/1000+(SUMIFS(EUROSTAT_VBE_IND_2005!L$7:L$883,EUROSTAT_VBE_IND_2005!$B$7:$B$883,$D240,EUROSTAT_VBE_IND_2005!$C$7:$C$883,"*"&amp;RIGHT($A240,3)&amp;"*",EUROSTAT_VBE_IND_2005!$D$7:$D$883,"3285*"))/1000+(SUMIFS(EUROSTAT_VBE_IND_2005!L$7:L$883,EUROSTAT_VBE_IND_2005!$B$7:$B$883,$D240,EUROSTAT_VBE_IND_2005!$C$7:$C$883,"*"&amp;RIGHT($A240,3)&amp;"*",EUROSTAT_VBE_IND_2005!$D$7:$D$883,"3295*"))/1000+(SUMIFS(EUROSTAT_VBE_IND_2005!L$7:L$883,EUROSTAT_VBE_IND_2005!$B$7:$B$883,$D240,EUROSTAT_VBE_IND_2005!$C$7:$C$883,"*"&amp;RIGHT($A240,3)&amp;"*",EUROSTAT_VBE_IND_2005!$D$7:$D$883,"2410*"))/1000+(SUMIFS(EUROSTAT_VBE_IND_2005!L$7:L$883,EUROSTAT_VBE_IND_2005!$B$7:$B$883,$D240,EUROSTAT_VBE_IND_2005!$C$7:$C$883,"*"&amp;RIGHT($A240,3)&amp;"*",EUROSTAT_VBE_IND_2005!$D$7:$D$883,"3105*"))/1000</f>
        <v>0.64</v>
      </c>
      <c r="P240" s="17">
        <f>(SUMIFS(EUROSTAT_VBE_IND_2005!M$7:M$883,EUROSTAT_VBE_IND_2005!$B$7:$B$883,$D240,EUROSTAT_VBE_IND_2005!$C$7:$C$883,"*"&amp;RIGHT($A240,3)&amp;"*",EUROSTAT_VBE_IND_2005!$D$7:$D$883,"3270A*"))/1000+(SUMIFS(EUROSTAT_VBE_IND_2005!M$7:M$883,EUROSTAT_VBE_IND_2005!$B$7:$B$883,$D240,EUROSTAT_VBE_IND_2005!$C$7:$C$883,"*"&amp;RIGHT($A240,3)&amp;"*",EUROSTAT_VBE_IND_2005!$D$7:$D$883,"3285*"))/1000+(SUMIFS(EUROSTAT_VBE_IND_2005!M$7:M$883,EUROSTAT_VBE_IND_2005!$B$7:$B$883,$D240,EUROSTAT_VBE_IND_2005!$C$7:$C$883,"*"&amp;RIGHT($A240,3)&amp;"*",EUROSTAT_VBE_IND_2005!$D$7:$D$883,"3295*"))/1000+(SUMIFS(EUROSTAT_VBE_IND_2005!M$7:M$883,EUROSTAT_VBE_IND_2005!$B$7:$B$883,$D240,EUROSTAT_VBE_IND_2005!$C$7:$C$883,"*"&amp;RIGHT($A240,3)&amp;"*",EUROSTAT_VBE_IND_2005!$D$7:$D$883,"2410*"))/1000+(SUMIFS(EUROSTAT_VBE_IND_2005!M$7:M$883,EUROSTAT_VBE_IND_2005!$B$7:$B$883,$D240,EUROSTAT_VBE_IND_2005!$C$7:$C$883,"*"&amp;RIGHT($A240,3)&amp;"*",EUROSTAT_VBE_IND_2005!$D$7:$D$883,"3105*"))/1000</f>
        <v>4.16</v>
      </c>
      <c r="Q240" s="17">
        <f>(SUMIFS(EUROSTAT_VBE_IND_2005!N$7:N$883,EUROSTAT_VBE_IND_2005!$B$7:$B$883,$D240,EUROSTAT_VBE_IND_2005!$C$7:$C$883,"*"&amp;RIGHT($A240,3)&amp;"*",EUROSTAT_VBE_IND_2005!$D$7:$D$883,"3270A*"))/1000+(SUMIFS(EUROSTAT_VBE_IND_2005!N$7:N$883,EUROSTAT_VBE_IND_2005!$B$7:$B$883,$D240,EUROSTAT_VBE_IND_2005!$C$7:$C$883,"*"&amp;RIGHT($A240,3)&amp;"*",EUROSTAT_VBE_IND_2005!$D$7:$D$883,"3285*"))/1000+(SUMIFS(EUROSTAT_VBE_IND_2005!N$7:N$883,EUROSTAT_VBE_IND_2005!$B$7:$B$883,$D240,EUROSTAT_VBE_IND_2005!$C$7:$C$883,"*"&amp;RIGHT($A240,3)&amp;"*",EUROSTAT_VBE_IND_2005!$D$7:$D$883,"3295*"))/1000+(SUMIFS(EUROSTAT_VBE_IND_2005!N$7:N$883,EUROSTAT_VBE_IND_2005!$B$7:$B$883,$D240,EUROSTAT_VBE_IND_2005!$C$7:$C$883,"*"&amp;RIGHT($A240,3)&amp;"*",EUROSTAT_VBE_IND_2005!$D$7:$D$883,"2410*"))/1000+(SUMIFS(EUROSTAT_VBE_IND_2005!N$7:N$883,EUROSTAT_VBE_IND_2005!$B$7:$B$883,$D240,EUROSTAT_VBE_IND_2005!$C$7:$C$883,"*"&amp;RIGHT($A240,3)&amp;"*",EUROSTAT_VBE_IND_2005!$D$7:$D$883,"3105*"))/1000</f>
        <v>4.44</v>
      </c>
      <c r="R240" s="17">
        <f>(SUMIFS(EUROSTAT_VBE_IND_2005!O$7:O$883,EUROSTAT_VBE_IND_2005!$B$7:$B$883,$D240,EUROSTAT_VBE_IND_2005!$C$7:$C$883,"*"&amp;RIGHT($A240,3)&amp;"*",EUROSTAT_VBE_IND_2005!$D$7:$D$883,"3270A*"))/1000+(SUMIFS(EUROSTAT_VBE_IND_2005!O$7:O$883,EUROSTAT_VBE_IND_2005!$B$7:$B$883,$D240,EUROSTAT_VBE_IND_2005!$C$7:$C$883,"*"&amp;RIGHT($A240,3)&amp;"*",EUROSTAT_VBE_IND_2005!$D$7:$D$883,"3285*"))/1000+(SUMIFS(EUROSTAT_VBE_IND_2005!O$7:O$883,EUROSTAT_VBE_IND_2005!$B$7:$B$883,$D240,EUROSTAT_VBE_IND_2005!$C$7:$C$883,"*"&amp;RIGHT($A240,3)&amp;"*",EUROSTAT_VBE_IND_2005!$D$7:$D$883,"3295*"))/1000+(SUMIFS(EUROSTAT_VBE_IND_2005!O$7:O$883,EUROSTAT_VBE_IND_2005!$B$7:$B$883,$D240,EUROSTAT_VBE_IND_2005!$C$7:$C$883,"*"&amp;RIGHT($A240,3)&amp;"*",EUROSTAT_VBE_IND_2005!$D$7:$D$883,"2410*"))/1000+(SUMIFS(EUROSTAT_VBE_IND_2005!O$7:O$883,EUROSTAT_VBE_IND_2005!$B$7:$B$883,$D240,EUROSTAT_VBE_IND_2005!$C$7:$C$883,"*"&amp;RIGHT($A240,3)&amp;"*",EUROSTAT_VBE_IND_2005!$D$7:$D$883,"3105*"))/1000</f>
        <v>1.24</v>
      </c>
      <c r="S240" s="17">
        <f>(SUMIFS(EUROSTAT_VBE_IND_2005!P$7:P$883,EUROSTAT_VBE_IND_2005!$B$7:$B$883,$D240,EUROSTAT_VBE_IND_2005!$C$7:$C$883,"*"&amp;RIGHT($A240,3)&amp;"*",EUROSTAT_VBE_IND_2005!$D$7:$D$883,"3270A*"))/1000+(SUMIFS(EUROSTAT_VBE_IND_2005!P$7:P$883,EUROSTAT_VBE_IND_2005!$B$7:$B$883,$D240,EUROSTAT_VBE_IND_2005!$C$7:$C$883,"*"&amp;RIGHT($A240,3)&amp;"*",EUROSTAT_VBE_IND_2005!$D$7:$D$883,"3285*"))/1000+(SUMIFS(EUROSTAT_VBE_IND_2005!P$7:P$883,EUROSTAT_VBE_IND_2005!$B$7:$B$883,$D240,EUROSTAT_VBE_IND_2005!$C$7:$C$883,"*"&amp;RIGHT($A240,3)&amp;"*",EUROSTAT_VBE_IND_2005!$D$7:$D$883,"3295*"))/1000+(SUMIFS(EUROSTAT_VBE_IND_2005!P$7:P$883,EUROSTAT_VBE_IND_2005!$B$7:$B$883,$D240,EUROSTAT_VBE_IND_2005!$C$7:$C$883,"*"&amp;RIGHT($A240,3)&amp;"*",EUROSTAT_VBE_IND_2005!$D$7:$D$883,"2410*"))/1000+(SUMIFS(EUROSTAT_VBE_IND_2005!P$7:P$883,EUROSTAT_VBE_IND_2005!$B$7:$B$883,$D240,EUROSTAT_VBE_IND_2005!$C$7:$C$883,"*"&amp;RIGHT($A240,3)&amp;"*",EUROSTAT_VBE_IND_2005!$D$7:$D$883,"3105*"))/1000</f>
        <v>12.72</v>
      </c>
      <c r="T240" s="17">
        <f>(SUMIFS(EUROSTAT_VBE_IND_2005!Q$7:Q$883,EUROSTAT_VBE_IND_2005!$B$7:$B$883,$D240,EUROSTAT_VBE_IND_2005!$C$7:$C$883,"*"&amp;RIGHT($A240,3)&amp;"*",EUROSTAT_VBE_IND_2005!$D$7:$D$883,"3270A*"))/1000+(SUMIFS(EUROSTAT_VBE_IND_2005!Q$7:Q$883,EUROSTAT_VBE_IND_2005!$B$7:$B$883,$D240,EUROSTAT_VBE_IND_2005!$C$7:$C$883,"*"&amp;RIGHT($A240,3)&amp;"*",EUROSTAT_VBE_IND_2005!$D$7:$D$883,"3285*"))/1000+(SUMIFS(EUROSTAT_VBE_IND_2005!Q$7:Q$883,EUROSTAT_VBE_IND_2005!$B$7:$B$883,$D240,EUROSTAT_VBE_IND_2005!$C$7:$C$883,"*"&amp;RIGHT($A240,3)&amp;"*",EUROSTAT_VBE_IND_2005!$D$7:$D$883,"3295*"))/1000+(SUMIFS(EUROSTAT_VBE_IND_2005!Q$7:Q$883,EUROSTAT_VBE_IND_2005!$B$7:$B$883,$D240,EUROSTAT_VBE_IND_2005!$C$7:$C$883,"*"&amp;RIGHT($A240,3)&amp;"*",EUROSTAT_VBE_IND_2005!$D$7:$D$883,"2410*"))/1000+(SUMIFS(EUROSTAT_VBE_IND_2005!Q$7:Q$883,EUROSTAT_VBE_IND_2005!$B$7:$B$883,$D240,EUROSTAT_VBE_IND_2005!$C$7:$C$883,"*"&amp;RIGHT($A240,3)&amp;"*",EUROSTAT_VBE_IND_2005!$D$7:$D$883,"3105*"))/1000</f>
        <v>1.32</v>
      </c>
      <c r="U240" s="17">
        <f>(SUMIFS(EUROSTAT_VBE_IND_2005!R$7:R$883,EUROSTAT_VBE_IND_2005!$B$7:$B$883,$D240,EUROSTAT_VBE_IND_2005!$C$7:$C$883,"*"&amp;RIGHT($A240,3)&amp;"*",EUROSTAT_VBE_IND_2005!$D$7:$D$883,"3270A*"))/1000+(SUMIFS(EUROSTAT_VBE_IND_2005!R$7:R$883,EUROSTAT_VBE_IND_2005!$B$7:$B$883,$D240,EUROSTAT_VBE_IND_2005!$C$7:$C$883,"*"&amp;RIGHT($A240,3)&amp;"*",EUROSTAT_VBE_IND_2005!$D$7:$D$883,"3285*"))/1000+(SUMIFS(EUROSTAT_VBE_IND_2005!R$7:R$883,EUROSTAT_VBE_IND_2005!$B$7:$B$883,$D240,EUROSTAT_VBE_IND_2005!$C$7:$C$883,"*"&amp;RIGHT($A240,3)&amp;"*",EUROSTAT_VBE_IND_2005!$D$7:$D$883,"3295*"))/1000+(SUMIFS(EUROSTAT_VBE_IND_2005!R$7:R$883,EUROSTAT_VBE_IND_2005!$B$7:$B$883,$D240,EUROSTAT_VBE_IND_2005!$C$7:$C$883,"*"&amp;RIGHT($A240,3)&amp;"*",EUROSTAT_VBE_IND_2005!$D$7:$D$883,"2410*"))/1000+(SUMIFS(EUROSTAT_VBE_IND_2005!R$7:R$883,EUROSTAT_VBE_IND_2005!$B$7:$B$883,$D240,EUROSTAT_VBE_IND_2005!$C$7:$C$883,"*"&amp;RIGHT($A240,3)&amp;"*",EUROSTAT_VBE_IND_2005!$D$7:$D$883,"3105*"))/1000</f>
        <v>1.32</v>
      </c>
      <c r="V240" s="17">
        <f>(SUMIFS(EUROSTAT_VBE_IND_2005!S$7:S$883,EUROSTAT_VBE_IND_2005!$B$7:$B$883,$D240,EUROSTAT_VBE_IND_2005!$C$7:$C$883,"*"&amp;RIGHT($A240,3)&amp;"*",EUROSTAT_VBE_IND_2005!$D$7:$D$883,"3270A*"))/1000+(SUMIFS(EUROSTAT_VBE_IND_2005!S$7:S$883,EUROSTAT_VBE_IND_2005!$B$7:$B$883,$D240,EUROSTAT_VBE_IND_2005!$C$7:$C$883,"*"&amp;RIGHT($A240,3)&amp;"*",EUROSTAT_VBE_IND_2005!$D$7:$D$883,"3285*"))/1000+(SUMIFS(EUROSTAT_VBE_IND_2005!S$7:S$883,EUROSTAT_VBE_IND_2005!$B$7:$B$883,$D240,EUROSTAT_VBE_IND_2005!$C$7:$C$883,"*"&amp;RIGHT($A240,3)&amp;"*",EUROSTAT_VBE_IND_2005!$D$7:$D$883,"3295*"))/1000+(SUMIFS(EUROSTAT_VBE_IND_2005!S$7:S$883,EUROSTAT_VBE_IND_2005!$B$7:$B$883,$D240,EUROSTAT_VBE_IND_2005!$C$7:$C$883,"*"&amp;RIGHT($A240,3)&amp;"*",EUROSTAT_VBE_IND_2005!$D$7:$D$883,"2410*"))/1000+(SUMIFS(EUROSTAT_VBE_IND_2005!S$7:S$883,EUROSTAT_VBE_IND_2005!$B$7:$B$883,$D240,EUROSTAT_VBE_IND_2005!$C$7:$C$883,"*"&amp;RIGHT($A240,3)&amp;"*",EUROSTAT_VBE_IND_2005!$D$7:$D$883,"3105*"))/1000</f>
        <v>2.56</v>
      </c>
      <c r="W240" s="17">
        <f>(SUMIFS(EUROSTAT_VBE_IND_2005!T$7:T$883,EUROSTAT_VBE_IND_2005!$B$7:$B$883,$D240,EUROSTAT_VBE_IND_2005!$C$7:$C$883,"*"&amp;RIGHT($A240,3)&amp;"*",EUROSTAT_VBE_IND_2005!$D$7:$D$883,"3270A*"))/1000+(SUMIFS(EUROSTAT_VBE_IND_2005!T$7:T$883,EUROSTAT_VBE_IND_2005!$B$7:$B$883,$D240,EUROSTAT_VBE_IND_2005!$C$7:$C$883,"*"&amp;RIGHT($A240,3)&amp;"*",EUROSTAT_VBE_IND_2005!$D$7:$D$883,"3285*"))/1000+(SUMIFS(EUROSTAT_VBE_IND_2005!T$7:T$883,EUROSTAT_VBE_IND_2005!$B$7:$B$883,$D240,EUROSTAT_VBE_IND_2005!$C$7:$C$883,"*"&amp;RIGHT($A240,3)&amp;"*",EUROSTAT_VBE_IND_2005!$D$7:$D$883,"3295*"))/1000+(SUMIFS(EUROSTAT_VBE_IND_2005!T$7:T$883,EUROSTAT_VBE_IND_2005!$B$7:$B$883,$D240,EUROSTAT_VBE_IND_2005!$C$7:$C$883,"*"&amp;RIGHT($A240,3)&amp;"*",EUROSTAT_VBE_IND_2005!$D$7:$D$883,"2410*"))/1000+(SUMIFS(EUROSTAT_VBE_IND_2005!T$7:T$883,EUROSTAT_VBE_IND_2005!$B$7:$B$883,$D240,EUROSTAT_VBE_IND_2005!$C$7:$C$883,"*"&amp;RIGHT($A240,3)&amp;"*",EUROSTAT_VBE_IND_2005!$D$7:$D$883,"3105*"))/1000</f>
        <v>1.4</v>
      </c>
      <c r="X240" s="17">
        <f>(SUMIFS(EUROSTAT_VBE_IND_2005!U$7:U$883,EUROSTAT_VBE_IND_2005!$B$7:$B$883,$D240,EUROSTAT_VBE_IND_2005!$C$7:$C$883,"*"&amp;RIGHT($A240,3)&amp;"*",EUROSTAT_VBE_IND_2005!$D$7:$D$883,"3270A*"))/1000+(SUMIFS(EUROSTAT_VBE_IND_2005!U$7:U$883,EUROSTAT_VBE_IND_2005!$B$7:$B$883,$D240,EUROSTAT_VBE_IND_2005!$C$7:$C$883,"*"&amp;RIGHT($A240,3)&amp;"*",EUROSTAT_VBE_IND_2005!$D$7:$D$883,"3285*"))/1000+(SUMIFS(EUROSTAT_VBE_IND_2005!U$7:U$883,EUROSTAT_VBE_IND_2005!$B$7:$B$883,$D240,EUROSTAT_VBE_IND_2005!$C$7:$C$883,"*"&amp;RIGHT($A240,3)&amp;"*",EUROSTAT_VBE_IND_2005!$D$7:$D$883,"3295*"))/1000+(SUMIFS(EUROSTAT_VBE_IND_2005!U$7:U$883,EUROSTAT_VBE_IND_2005!$B$7:$B$883,$D240,EUROSTAT_VBE_IND_2005!$C$7:$C$883,"*"&amp;RIGHT($A240,3)&amp;"*",EUROSTAT_VBE_IND_2005!$D$7:$D$883,"2410*"))/1000+(SUMIFS(EUROSTAT_VBE_IND_2005!U$7:U$883,EUROSTAT_VBE_IND_2005!$B$7:$B$883,$D240,EUROSTAT_VBE_IND_2005!$C$7:$C$883,"*"&amp;RIGHT($A240,3)&amp;"*",EUROSTAT_VBE_IND_2005!$D$7:$D$883,"3105*"))/1000</f>
        <v>27</v>
      </c>
      <c r="Y240" s="17">
        <f>(SUMIFS(EUROSTAT_VBE_IND_2005!V$7:V$883,EUROSTAT_VBE_IND_2005!$B$7:$B$883,$D240,EUROSTAT_VBE_IND_2005!$C$7:$C$883,"*"&amp;RIGHT($A240,3)&amp;"*",EUROSTAT_VBE_IND_2005!$D$7:$D$883,"3270A*"))/1000+(SUMIFS(EUROSTAT_VBE_IND_2005!V$7:V$883,EUROSTAT_VBE_IND_2005!$B$7:$B$883,$D240,EUROSTAT_VBE_IND_2005!$C$7:$C$883,"*"&amp;RIGHT($A240,3)&amp;"*",EUROSTAT_VBE_IND_2005!$D$7:$D$883,"3285*"))/1000+(SUMIFS(EUROSTAT_VBE_IND_2005!V$7:V$883,EUROSTAT_VBE_IND_2005!$B$7:$B$883,$D240,EUROSTAT_VBE_IND_2005!$C$7:$C$883,"*"&amp;RIGHT($A240,3)&amp;"*",EUROSTAT_VBE_IND_2005!$D$7:$D$883,"3295*"))/1000+(SUMIFS(EUROSTAT_VBE_IND_2005!V$7:V$883,EUROSTAT_VBE_IND_2005!$B$7:$B$883,$D240,EUROSTAT_VBE_IND_2005!$C$7:$C$883,"*"&amp;RIGHT($A240,3)&amp;"*",EUROSTAT_VBE_IND_2005!$D$7:$D$883,"2410*"))/1000+(SUMIFS(EUROSTAT_VBE_IND_2005!V$7:V$883,EUROSTAT_VBE_IND_2005!$B$7:$B$883,$D240,EUROSTAT_VBE_IND_2005!$C$7:$C$883,"*"&amp;RIGHT($A240,3)&amp;"*",EUROSTAT_VBE_IND_2005!$D$7:$D$883,"3105*"))/1000</f>
        <v>0.36</v>
      </c>
      <c r="Z240" s="17">
        <f>(SUMIFS(EUROSTAT_VBE_IND_2005!W$7:W$883,EUROSTAT_VBE_IND_2005!$B$7:$B$883,$D240,EUROSTAT_VBE_IND_2005!$C$7:$C$883,"*"&amp;RIGHT($A240,3)&amp;"*",EUROSTAT_VBE_IND_2005!$D$7:$D$883,"3270A*"))/1000+(SUMIFS(EUROSTAT_VBE_IND_2005!W$7:W$883,EUROSTAT_VBE_IND_2005!$B$7:$B$883,$D240,EUROSTAT_VBE_IND_2005!$C$7:$C$883,"*"&amp;RIGHT($A240,3)&amp;"*",EUROSTAT_VBE_IND_2005!$D$7:$D$883,"3285*"))/1000+(SUMIFS(EUROSTAT_VBE_IND_2005!W$7:W$883,EUROSTAT_VBE_IND_2005!$B$7:$B$883,$D240,EUROSTAT_VBE_IND_2005!$C$7:$C$883,"*"&amp;RIGHT($A240,3)&amp;"*",EUROSTAT_VBE_IND_2005!$D$7:$D$883,"3295*"))/1000+(SUMIFS(EUROSTAT_VBE_IND_2005!W$7:W$883,EUROSTAT_VBE_IND_2005!$B$7:$B$883,$D240,EUROSTAT_VBE_IND_2005!$C$7:$C$883,"*"&amp;RIGHT($A240,3)&amp;"*",EUROSTAT_VBE_IND_2005!$D$7:$D$883,"2410*"))/1000+(SUMIFS(EUROSTAT_VBE_IND_2005!W$7:W$883,EUROSTAT_VBE_IND_2005!$B$7:$B$883,$D240,EUROSTAT_VBE_IND_2005!$C$7:$C$883,"*"&amp;RIGHT($A240,3)&amp;"*",EUROSTAT_VBE_IND_2005!$D$7:$D$883,"3105*"))/1000</f>
        <v>0</v>
      </c>
      <c r="AA240" s="17">
        <f>(SUMIFS(EUROSTAT_VBE_IND_2005!X$7:X$883,EUROSTAT_VBE_IND_2005!$B$7:$B$883,$D240,EUROSTAT_VBE_IND_2005!$C$7:$C$883,"*"&amp;RIGHT($A240,3)&amp;"*",EUROSTAT_VBE_IND_2005!$D$7:$D$883,"3270A*"))/1000+(SUMIFS(EUROSTAT_VBE_IND_2005!X$7:X$883,EUROSTAT_VBE_IND_2005!$B$7:$B$883,$D240,EUROSTAT_VBE_IND_2005!$C$7:$C$883,"*"&amp;RIGHT($A240,3)&amp;"*",EUROSTAT_VBE_IND_2005!$D$7:$D$883,"3285*"))/1000+(SUMIFS(EUROSTAT_VBE_IND_2005!X$7:X$883,EUROSTAT_VBE_IND_2005!$B$7:$B$883,$D240,EUROSTAT_VBE_IND_2005!$C$7:$C$883,"*"&amp;RIGHT($A240,3)&amp;"*",EUROSTAT_VBE_IND_2005!$D$7:$D$883,"3295*"))/1000+(SUMIFS(EUROSTAT_VBE_IND_2005!X$7:X$883,EUROSTAT_VBE_IND_2005!$B$7:$B$883,$D240,EUROSTAT_VBE_IND_2005!$C$7:$C$883,"*"&amp;RIGHT($A240,3)&amp;"*",EUROSTAT_VBE_IND_2005!$D$7:$D$883,"2410*"))/1000+(SUMIFS(EUROSTAT_VBE_IND_2005!X$7:X$883,EUROSTAT_VBE_IND_2005!$B$7:$B$883,$D240,EUROSTAT_VBE_IND_2005!$C$7:$C$883,"*"&amp;RIGHT($A240,3)&amp;"*",EUROSTAT_VBE_IND_2005!$D$7:$D$883,"3105*"))/1000</f>
        <v>0.584</v>
      </c>
      <c r="AB240" s="17">
        <f>(SUMIFS(EUROSTAT_VBE_IND_2005!AA$7:AA$883,EUROSTAT_VBE_IND_2005!$B$7:$B$883,$D240,EUROSTAT_VBE_IND_2005!$C$7:$C$883,"*"&amp;RIGHT($A240,3)&amp;"*",EUROSTAT_VBE_IND_2005!$D$7:$D$883,"3270A*"))/1000+(SUMIFS(EUROSTAT_VBE_IND_2005!AA$7:AA$883,EUROSTAT_VBE_IND_2005!$B$7:$B$883,$D240,EUROSTAT_VBE_IND_2005!$C$7:$C$883,"*"&amp;RIGHT($A240,3)&amp;"*",EUROSTAT_VBE_IND_2005!$D$7:$D$883,"3285*"))/1000+(SUMIFS(EUROSTAT_VBE_IND_2005!AA$7:AA$883,EUROSTAT_VBE_IND_2005!$B$7:$B$883,$D240,EUROSTAT_VBE_IND_2005!$C$7:$C$883,"*"&amp;RIGHT($A240,3)&amp;"*",EUROSTAT_VBE_IND_2005!$D$7:$D$883,"3295*"))/1000+(SUMIFS(EUROSTAT_VBE_IND_2005!AA$7:AA$883,EUROSTAT_VBE_IND_2005!$B$7:$B$883,$D240,EUROSTAT_VBE_IND_2005!$C$7:$C$883,"*"&amp;RIGHT($A240,3)&amp;"*",EUROSTAT_VBE_IND_2005!$D$7:$D$883,"2410*"))/1000+(SUMIFS(EUROSTAT_VBE_IND_2005!AA$7:AA$883,EUROSTAT_VBE_IND_2005!$B$7:$B$883,$D240,EUROSTAT_VBE_IND_2005!$C$7:$C$883,"*"&amp;RIGHT($A240,3)&amp;"*",EUROSTAT_VBE_IND_2005!$D$7:$D$883,"3105*"))/1000</f>
        <v>0</v>
      </c>
      <c r="AC240" s="17">
        <f>(SUMIFS(EUROSTAT_VBE_IND_2005!AB$7:AB$883,EUROSTAT_VBE_IND_2005!$B$7:$B$883,$D240,EUROSTAT_VBE_IND_2005!$C$7:$C$883,"*"&amp;RIGHT($A240,3)&amp;"*",EUROSTAT_VBE_IND_2005!$D$7:$D$883,"3270A*"))/1000+(SUMIFS(EUROSTAT_VBE_IND_2005!AB$7:AB$883,EUROSTAT_VBE_IND_2005!$B$7:$B$883,$D240,EUROSTAT_VBE_IND_2005!$C$7:$C$883,"*"&amp;RIGHT($A240,3)&amp;"*",EUROSTAT_VBE_IND_2005!$D$7:$D$883,"3285*"))/1000+(SUMIFS(EUROSTAT_VBE_IND_2005!AB$7:AB$883,EUROSTAT_VBE_IND_2005!$B$7:$B$883,$D240,EUROSTAT_VBE_IND_2005!$C$7:$C$883,"*"&amp;RIGHT($A240,3)&amp;"*",EUROSTAT_VBE_IND_2005!$D$7:$D$883,"3295*"))/1000+(SUMIFS(EUROSTAT_VBE_IND_2005!AB$7:AB$883,EUROSTAT_VBE_IND_2005!$B$7:$B$883,$D240,EUROSTAT_VBE_IND_2005!$C$7:$C$883,"*"&amp;RIGHT($A240,3)&amp;"*",EUROSTAT_VBE_IND_2005!$D$7:$D$883,"2410*"))/1000+(SUMIFS(EUROSTAT_VBE_IND_2005!AB$7:AB$883,EUROSTAT_VBE_IND_2005!$B$7:$B$883,$D240,EUROSTAT_VBE_IND_2005!$C$7:$C$883,"*"&amp;RIGHT($A240,3)&amp;"*",EUROSTAT_VBE_IND_2005!$D$7:$D$883,"3105*"))/1000</f>
        <v>0.2</v>
      </c>
      <c r="AD240" s="17">
        <f>(SUMIFS(EUROSTAT_VBE_IND_2005!AC$7:AC$883,EUROSTAT_VBE_IND_2005!$B$7:$B$883,$D240,EUROSTAT_VBE_IND_2005!$C$7:$C$883,"*"&amp;RIGHT($A240,3)&amp;"*",EUROSTAT_VBE_IND_2005!$D$7:$D$883,"3270A*"))/1000+(SUMIFS(EUROSTAT_VBE_IND_2005!AC$7:AC$883,EUROSTAT_VBE_IND_2005!$B$7:$B$883,$D240,EUROSTAT_VBE_IND_2005!$C$7:$C$883,"*"&amp;RIGHT($A240,3)&amp;"*",EUROSTAT_VBE_IND_2005!$D$7:$D$883,"3285*"))/1000+(SUMIFS(EUROSTAT_VBE_IND_2005!AC$7:AC$883,EUROSTAT_VBE_IND_2005!$B$7:$B$883,$D240,EUROSTAT_VBE_IND_2005!$C$7:$C$883,"*"&amp;RIGHT($A240,3)&amp;"*",EUROSTAT_VBE_IND_2005!$D$7:$D$883,"3295*"))/1000+(SUMIFS(EUROSTAT_VBE_IND_2005!AC$7:AC$883,EUROSTAT_VBE_IND_2005!$B$7:$B$883,$D240,EUROSTAT_VBE_IND_2005!$C$7:$C$883,"*"&amp;RIGHT($A240,3)&amp;"*",EUROSTAT_VBE_IND_2005!$D$7:$D$883,"2410*"))/1000+(SUMIFS(EUROSTAT_VBE_IND_2005!AC$7:AC$883,EUROSTAT_VBE_IND_2005!$B$7:$B$883,$D240,EUROSTAT_VBE_IND_2005!$C$7:$C$883,"*"&amp;RIGHT($A240,3)&amp;"*",EUROSTAT_VBE_IND_2005!$D$7:$D$883,"3105*"))/1000</f>
        <v>0.36</v>
      </c>
      <c r="AE240" s="17">
        <f>(SUMIFS(EUROSTAT_VBE_IND_2005!AD$7:AD$883,EUROSTAT_VBE_IND_2005!$B$7:$B$883,$D240,EUROSTAT_VBE_IND_2005!$C$7:$C$883,"*"&amp;RIGHT($A240,3)&amp;"*",EUROSTAT_VBE_IND_2005!$D$7:$D$883,"3270A*"))/1000+(SUMIFS(EUROSTAT_VBE_IND_2005!AD$7:AD$883,EUROSTAT_VBE_IND_2005!$B$7:$B$883,$D240,EUROSTAT_VBE_IND_2005!$C$7:$C$883,"*"&amp;RIGHT($A240,3)&amp;"*",EUROSTAT_VBE_IND_2005!$D$7:$D$883,"3285*"))/1000+(SUMIFS(EUROSTAT_VBE_IND_2005!AD$7:AD$883,EUROSTAT_VBE_IND_2005!$B$7:$B$883,$D240,EUROSTAT_VBE_IND_2005!$C$7:$C$883,"*"&amp;RIGHT($A240,3)&amp;"*",EUROSTAT_VBE_IND_2005!$D$7:$D$883,"3295*"))/1000+(SUMIFS(EUROSTAT_VBE_IND_2005!AD$7:AD$883,EUROSTAT_VBE_IND_2005!$B$7:$B$883,$D240,EUROSTAT_VBE_IND_2005!$C$7:$C$883,"*"&amp;RIGHT($A240,3)&amp;"*",EUROSTAT_VBE_IND_2005!$D$7:$D$883,"2410*"))/1000+(SUMIFS(EUROSTAT_VBE_IND_2005!AD$7:AD$883,EUROSTAT_VBE_IND_2005!$B$7:$B$883,$D240,EUROSTAT_VBE_IND_2005!$C$7:$C$883,"*"&amp;RIGHT($A240,3)&amp;"*",EUROSTAT_VBE_IND_2005!$D$7:$D$883,"3105*"))/1000</f>
        <v>3.16</v>
      </c>
      <c r="AF240" s="17">
        <f>(SUMIFS(EUROSTAT_VBE_IND_2005!AE$7:AE$883,EUROSTAT_VBE_IND_2005!$B$7:$B$883,$D240,EUROSTAT_VBE_IND_2005!$C$7:$C$883,"*"&amp;RIGHT($A240,3)&amp;"*",EUROSTAT_VBE_IND_2005!$D$7:$D$883,"3270A*"))/1000+(SUMIFS(EUROSTAT_VBE_IND_2005!AE$7:AE$883,EUROSTAT_VBE_IND_2005!$B$7:$B$883,$D240,EUROSTAT_VBE_IND_2005!$C$7:$C$883,"*"&amp;RIGHT($A240,3)&amp;"*",EUROSTAT_VBE_IND_2005!$D$7:$D$883,"3285*"))/1000+(SUMIFS(EUROSTAT_VBE_IND_2005!AE$7:AE$883,EUROSTAT_VBE_IND_2005!$B$7:$B$883,$D240,EUROSTAT_VBE_IND_2005!$C$7:$C$883,"*"&amp;RIGHT($A240,3)&amp;"*",EUROSTAT_VBE_IND_2005!$D$7:$D$883,"3295*"))/1000+(SUMIFS(EUROSTAT_VBE_IND_2005!AE$7:AE$883,EUROSTAT_VBE_IND_2005!$B$7:$B$883,$D240,EUROSTAT_VBE_IND_2005!$C$7:$C$883,"*"&amp;RIGHT($A240,3)&amp;"*",EUROSTAT_VBE_IND_2005!$D$7:$D$883,"2410*"))/1000+(SUMIFS(EUROSTAT_VBE_IND_2005!AE$7:AE$883,EUROSTAT_VBE_IND_2005!$B$7:$B$883,$D240,EUROSTAT_VBE_IND_2005!$C$7:$C$883,"*"&amp;RIGHT($A240,3)&amp;"*",EUROSTAT_VBE_IND_2005!$D$7:$D$883,"3105*"))/1000</f>
        <v>4.28</v>
      </c>
      <c r="AG240" s="17">
        <f>(SUMIFS(EUROSTAT_VBE_IND_2005!AF$7:AF$883,EUROSTAT_VBE_IND_2005!$B$7:$B$883,$D240,EUROSTAT_VBE_IND_2005!$C$7:$C$883,"*"&amp;RIGHT($A240,3)&amp;"*",EUROSTAT_VBE_IND_2005!$D$7:$D$883,"3270A*"))/1000+(SUMIFS(EUROSTAT_VBE_IND_2005!AF$7:AF$883,EUROSTAT_VBE_IND_2005!$B$7:$B$883,$D240,EUROSTAT_VBE_IND_2005!$C$7:$C$883,"*"&amp;RIGHT($A240,3)&amp;"*",EUROSTAT_VBE_IND_2005!$D$7:$D$883,"3285*"))/1000+(SUMIFS(EUROSTAT_VBE_IND_2005!AF$7:AF$883,EUROSTAT_VBE_IND_2005!$B$7:$B$883,$D240,EUROSTAT_VBE_IND_2005!$C$7:$C$883,"*"&amp;RIGHT($A240,3)&amp;"*",EUROSTAT_VBE_IND_2005!$D$7:$D$883,"3295*"))/1000+(SUMIFS(EUROSTAT_VBE_IND_2005!AF$7:AF$883,EUROSTAT_VBE_IND_2005!$B$7:$B$883,$D240,EUROSTAT_VBE_IND_2005!$C$7:$C$883,"*"&amp;RIGHT($A240,3)&amp;"*",EUROSTAT_VBE_IND_2005!$D$7:$D$883,"2410*"))/1000+(SUMIFS(EUROSTAT_VBE_IND_2005!AF$7:AF$883,EUROSTAT_VBE_IND_2005!$B$7:$B$883,$D240,EUROSTAT_VBE_IND_2005!$C$7:$C$883,"*"&amp;RIGHT($A240,3)&amp;"*",EUROSTAT_VBE_IND_2005!$D$7:$D$883,"3105*"))/1000</f>
        <v>0.96</v>
      </c>
      <c r="AH240" s="17">
        <f>(SUMIFS(EUROSTAT_VBE_IND_2005!AH$7:AH$883,EUROSTAT_VBE_IND_2005!$B$7:$B$883,$D240,EUROSTAT_VBE_IND_2005!$C$7:$C$883,"*"&amp;RIGHT($A240,3)&amp;"*",EUROSTAT_VBE_IND_2005!$D$7:$D$883,"3270A*"))/1000+(SUMIFS(EUROSTAT_VBE_IND_2005!AH$7:AH$883,EUROSTAT_VBE_IND_2005!$B$7:$B$883,$D240,EUROSTAT_VBE_IND_2005!$C$7:$C$883,"*"&amp;RIGHT($A240,3)&amp;"*",EUROSTAT_VBE_IND_2005!$D$7:$D$883,"3285*"))/1000+(SUMIFS(EUROSTAT_VBE_IND_2005!AH$7:AH$883,EUROSTAT_VBE_IND_2005!$B$7:$B$883,$D240,EUROSTAT_VBE_IND_2005!$C$7:$C$883,"*"&amp;RIGHT($A240,3)&amp;"*",EUROSTAT_VBE_IND_2005!$D$7:$D$883,"3295*"))/1000+(SUMIFS(EUROSTAT_VBE_IND_2005!AH$7:AH$883,EUROSTAT_VBE_IND_2005!$B$7:$B$883,$D240,EUROSTAT_VBE_IND_2005!$C$7:$C$883,"*"&amp;RIGHT($A240,3)&amp;"*",EUROSTAT_VBE_IND_2005!$D$7:$D$883,"2410*"))/1000+(SUMIFS(EUROSTAT_VBE_IND_2005!AH$7:AH$883,EUROSTAT_VBE_IND_2005!$B$7:$B$883,$D240,EUROSTAT_VBE_IND_2005!$C$7:$C$883,"*"&amp;RIGHT($A240,3)&amp;"*",EUROSTAT_VBE_IND_2005!$D$7:$D$883,"3105*"))/1000</f>
        <v>2.56</v>
      </c>
      <c r="AI240" s="17">
        <f>(SUMIFS(EUROSTAT_VBE_IND_2005!AI$7:AI$883,EUROSTAT_VBE_IND_2005!$B$7:$B$883,$D240,EUROSTAT_VBE_IND_2005!$C$7:$C$883,"*"&amp;RIGHT($A240,3)&amp;"*",EUROSTAT_VBE_IND_2005!$D$7:$D$883,"3270A*"))/1000+(SUMIFS(EUROSTAT_VBE_IND_2005!AI$7:AI$883,EUROSTAT_VBE_IND_2005!$B$7:$B$883,$D240,EUROSTAT_VBE_IND_2005!$C$7:$C$883,"*"&amp;RIGHT($A240,3)&amp;"*",EUROSTAT_VBE_IND_2005!$D$7:$D$883,"3285*"))/1000+(SUMIFS(EUROSTAT_VBE_IND_2005!AI$7:AI$883,EUROSTAT_VBE_IND_2005!$B$7:$B$883,$D240,EUROSTAT_VBE_IND_2005!$C$7:$C$883,"*"&amp;RIGHT($A240,3)&amp;"*",EUROSTAT_VBE_IND_2005!$D$7:$D$883,"3295*"))/1000+(SUMIFS(EUROSTAT_VBE_IND_2005!AI$7:AI$883,EUROSTAT_VBE_IND_2005!$B$7:$B$883,$D240,EUROSTAT_VBE_IND_2005!$C$7:$C$883,"*"&amp;RIGHT($A240,3)&amp;"*",EUROSTAT_VBE_IND_2005!$D$7:$D$883,"2410*"))/1000+(SUMIFS(EUROSTAT_VBE_IND_2005!AI$7:AI$883,EUROSTAT_VBE_IND_2005!$B$7:$B$883,$D240,EUROSTAT_VBE_IND_2005!$C$7:$C$883,"*"&amp;RIGHT($A240,3)&amp;"*",EUROSTAT_VBE_IND_2005!$D$7:$D$883,"3105*"))/1000</f>
        <v>0.4</v>
      </c>
      <c r="AJ240" s="17">
        <f>(SUMIFS(EUROSTAT_VBE_IND_2005!AJ$7:AJ$883,EUROSTAT_VBE_IND_2005!$B$7:$B$883,$D240,EUROSTAT_VBE_IND_2005!$C$7:$C$883,"*"&amp;RIGHT($A240,3)&amp;"*",EUROSTAT_VBE_IND_2005!$D$7:$D$883,"3270A*"))/1000+(SUMIFS(EUROSTAT_VBE_IND_2005!AJ$7:AJ$883,EUROSTAT_VBE_IND_2005!$B$7:$B$883,$D240,EUROSTAT_VBE_IND_2005!$C$7:$C$883,"*"&amp;RIGHT($A240,3)&amp;"*",EUROSTAT_VBE_IND_2005!$D$7:$D$883,"3285*"))/1000+(SUMIFS(EUROSTAT_VBE_IND_2005!AJ$7:AJ$883,EUROSTAT_VBE_IND_2005!$B$7:$B$883,$D240,EUROSTAT_VBE_IND_2005!$C$7:$C$883,"*"&amp;RIGHT($A240,3)&amp;"*",EUROSTAT_VBE_IND_2005!$D$7:$D$883,"3295*"))/1000+(SUMIFS(EUROSTAT_VBE_IND_2005!AJ$7:AJ$883,EUROSTAT_VBE_IND_2005!$B$7:$B$883,$D240,EUROSTAT_VBE_IND_2005!$C$7:$C$883,"*"&amp;RIGHT($A240,3)&amp;"*",EUROSTAT_VBE_IND_2005!$D$7:$D$883,"2410*"))/1000+(SUMIFS(EUROSTAT_VBE_IND_2005!AJ$7:AJ$883,EUROSTAT_VBE_IND_2005!$B$7:$B$883,$D240,EUROSTAT_VBE_IND_2005!$C$7:$C$883,"*"&amp;RIGHT($A240,3)&amp;"*",EUROSTAT_VBE_IND_2005!$D$7:$D$883,"3105*"))/1000</f>
        <v>0.08</v>
      </c>
      <c r="AK240" s="17">
        <f>(SUMIFS(EUROSTAT_VBE_IND_2005!AK$7:AK$883,EUROSTAT_VBE_IND_2005!$B$7:$B$883,$D240,EUROSTAT_VBE_IND_2005!$C$7:$C$883,"*"&amp;RIGHT($A240,3)&amp;"*",EUROSTAT_VBE_IND_2005!$D$7:$D$883,"3270A*"))/1000+(SUMIFS(EUROSTAT_VBE_IND_2005!AK$7:AK$883,EUROSTAT_VBE_IND_2005!$B$7:$B$883,$D240,EUROSTAT_VBE_IND_2005!$C$7:$C$883,"*"&amp;RIGHT($A240,3)&amp;"*",EUROSTAT_VBE_IND_2005!$D$7:$D$883,"3285*"))/1000+(SUMIFS(EUROSTAT_VBE_IND_2005!AK$7:AK$883,EUROSTAT_VBE_IND_2005!$B$7:$B$883,$D240,EUROSTAT_VBE_IND_2005!$C$7:$C$883,"*"&amp;RIGHT($A240,3)&amp;"*",EUROSTAT_VBE_IND_2005!$D$7:$D$883,"3295*"))/1000+(SUMIFS(EUROSTAT_VBE_IND_2005!AK$7:AK$883,EUROSTAT_VBE_IND_2005!$B$7:$B$883,$D240,EUROSTAT_VBE_IND_2005!$C$7:$C$883,"*"&amp;RIGHT($A240,3)&amp;"*",EUROSTAT_VBE_IND_2005!$D$7:$D$883,"2410*"))/1000+(SUMIFS(EUROSTAT_VBE_IND_2005!AK$7:AK$883,EUROSTAT_VBE_IND_2005!$B$7:$B$883,$D240,EUROSTAT_VBE_IND_2005!$C$7:$C$883,"*"&amp;RIGHT($A240,3)&amp;"*",EUROSTAT_VBE_IND_2005!$D$7:$D$883,"3105*"))/1000</f>
        <v>1.76</v>
      </c>
      <c r="AL240" s="198"/>
      <c r="AM240" s="198"/>
      <c r="AN240" s="198"/>
      <c r="AO240" s="17">
        <f>(SUMIFS(EUROSTAT_VBE_IND_2005!Y$7:Y$883,EUROSTAT_VBE_IND_2005!$B$7:$B$883,$D240,EUROSTAT_VBE_IND_2005!$C$7:$C$883,"*"&amp;RIGHT($A240,3)&amp;"*",EUROSTAT_VBE_IND_2005!$D$7:$D$883,"3270A*"))/1000+(SUMIFS(EUROSTAT_VBE_IND_2005!Y$7:Y$883,EUROSTAT_VBE_IND_2005!$B$7:$B$883,$D240,EUROSTAT_VBE_IND_2005!$C$7:$C$883,"*"&amp;RIGHT($A240,3)&amp;"*",EUROSTAT_VBE_IND_2005!$D$7:$D$883,"3285*"))/1000+(SUMIFS(EUROSTAT_VBE_IND_2005!Y$7:Y$883,EUROSTAT_VBE_IND_2005!$B$7:$B$883,$D240,EUROSTAT_VBE_IND_2005!$C$7:$C$883,"*"&amp;RIGHT($A240,3)&amp;"*",EUROSTAT_VBE_IND_2005!$D$7:$D$883,"3295*"))/1000+(SUMIFS(EUROSTAT_VBE_IND_2005!Y$7:Y$883,EUROSTAT_VBE_IND_2005!$B$7:$B$883,$D240,EUROSTAT_VBE_IND_2005!$C$7:$C$883,"*"&amp;RIGHT($A240,3)&amp;"*",EUROSTAT_VBE_IND_2005!$D$7:$D$883,"2410*"))/1000+(SUMIFS(EUROSTAT_VBE_IND_2005!Y$7:Y$883,EUROSTAT_VBE_IND_2005!$B$7:$B$883,$D240,EUROSTAT_VBE_IND_2005!$C$7:$C$883,"*"&amp;RIGHT($A240,3)&amp;"*",EUROSTAT_VBE_IND_2005!$D$7:$D$883,"3105*"))/1000</f>
        <v>0.16</v>
      </c>
      <c r="AP240" s="17">
        <f>(SUMIFS(EUROSTAT_VBE_IND_2005!Z$7:Z$883,EUROSTAT_VBE_IND_2005!$B$7:$B$883,$D240,EUROSTAT_VBE_IND_2005!$C$7:$C$883,"*"&amp;RIGHT($A240,3)&amp;"*",EUROSTAT_VBE_IND_2005!$D$7:$D$883,"3270A*"))/1000+(SUMIFS(EUROSTAT_VBE_IND_2005!Z$7:Z$883,EUROSTAT_VBE_IND_2005!$B$7:$B$883,$D240,EUROSTAT_VBE_IND_2005!$C$7:$C$883,"*"&amp;RIGHT($A240,3)&amp;"*",EUROSTAT_VBE_IND_2005!$D$7:$D$883,"3285*"))/1000+(SUMIFS(EUROSTAT_VBE_IND_2005!Z$7:Z$883,EUROSTAT_VBE_IND_2005!$B$7:$B$883,$D240,EUROSTAT_VBE_IND_2005!$C$7:$C$883,"*"&amp;RIGHT($A240,3)&amp;"*",EUROSTAT_VBE_IND_2005!$D$7:$D$883,"3295*"))/1000+(SUMIFS(EUROSTAT_VBE_IND_2005!Z$7:Z$883,EUROSTAT_VBE_IND_2005!$B$7:$B$883,$D240,EUROSTAT_VBE_IND_2005!$C$7:$C$883,"*"&amp;RIGHT($A240,3)&amp;"*",EUROSTAT_VBE_IND_2005!$D$7:$D$883,"2410*"))/1000+(SUMIFS(EUROSTAT_VBE_IND_2005!Z$7:Z$883,EUROSTAT_VBE_IND_2005!$B$7:$B$883,$D240,EUROSTAT_VBE_IND_2005!$C$7:$C$883,"*"&amp;RIGHT($A240,3)&amp;"*",EUROSTAT_VBE_IND_2005!$D$7:$D$883,"3105*"))/1000</f>
        <v>0</v>
      </c>
      <c r="AQ240" s="17">
        <f>(SUMIFS(EUROSTAT_VBE_IND_2005!AG$7:AG$883,EUROSTAT_VBE_IND_2005!$B$7:$B$883,$D240,EUROSTAT_VBE_IND_2005!$C$7:$C$883,"*"&amp;RIGHT($A240,3)&amp;"*",EUROSTAT_VBE_IND_2005!$D$7:$D$883,"3270A*"))/1000+(SUMIFS(EUROSTAT_VBE_IND_2005!AG$7:AG$883,EUROSTAT_VBE_IND_2005!$B$7:$B$883,$D240,EUROSTAT_VBE_IND_2005!$C$7:$C$883,"*"&amp;RIGHT($A240,3)&amp;"*",EUROSTAT_VBE_IND_2005!$D$7:$D$883,"3285*"))/1000+(SUMIFS(EUROSTAT_VBE_IND_2005!AG$7:AG$883,EUROSTAT_VBE_IND_2005!$B$7:$B$883,$D240,EUROSTAT_VBE_IND_2005!$C$7:$C$883,"*"&amp;RIGHT($A240,3)&amp;"*",EUROSTAT_VBE_IND_2005!$D$7:$D$883,"3295*"))/1000+(SUMIFS(EUROSTAT_VBE_IND_2005!AG$7:AG$883,EUROSTAT_VBE_IND_2005!$B$7:$B$883,$D240,EUROSTAT_VBE_IND_2005!$C$7:$C$883,"*"&amp;RIGHT($A240,3)&amp;"*",EUROSTAT_VBE_IND_2005!$D$7:$D$883,"2410*"))/1000+(SUMIFS(EUROSTAT_VBE_IND_2005!AG$7:AG$883,EUROSTAT_VBE_IND_2005!$B$7:$B$883,$D240,EUROSTAT_VBE_IND_2005!$C$7:$C$883,"*"&amp;RIGHT($A240,3)&amp;"*",EUROSTAT_VBE_IND_2005!$D$7:$D$883,"3105*"))/1000</f>
        <v>0</v>
      </c>
    </row>
    <row r="241" spans="1:43">
      <c r="A241" t="str">
        <f>LEFT(EUROSTAT_VBE_IND_2005!$C$324,8)</f>
        <v>B_101830</v>
      </c>
      <c r="B241" s="28" t="s">
        <v>302</v>
      </c>
      <c r="C241" t="s">
        <v>293</v>
      </c>
      <c r="D241" t="s">
        <v>55</v>
      </c>
      <c r="E241" t="s">
        <v>238</v>
      </c>
      <c r="F241" t="s">
        <v>258</v>
      </c>
      <c r="G241" s="17">
        <f>(SUMIFS(EUROSTAT_VBE_IND_2005!E$7:E$883,EUROSTAT_VBE_IND_2005!$B$7:$B$883,$D241,EUROSTAT_VBE_IND_2005!$C$7:$C$883,"*"&amp;RIGHT($A241,3)&amp;"*",EUROSTAT_VBE_IND_2005!$D$7:$D$883,"328*"))/1000-(SUMIFS(EUROSTAT_VBE_IND_2005!E$7:E$883,EUROSTAT_VBE_IND_2005!$B$7:$B$883,$D241,EUROSTAT_VBE_IND_2005!$C$7:$C$883,"*"&amp;RIGHT($A241,3)&amp;"*",EUROSTAT_VBE_IND_2005!$D$7:$D$883,"3285*"))/1000</f>
        <v>0</v>
      </c>
      <c r="H241" s="17">
        <f>(SUMIFS(EUROSTAT_VBE_IND_2005!F$7:F$883,EUROSTAT_VBE_IND_2005!$B$7:$B$883,$D241,EUROSTAT_VBE_IND_2005!$C$7:$C$883,"*"&amp;RIGHT($A241,3)&amp;"*",EUROSTAT_VBE_IND_2005!$D$7:$D$883,"328*"))/1000-(SUMIFS(EUROSTAT_VBE_IND_2005!F$7:F$883,EUROSTAT_VBE_IND_2005!$B$7:$B$883,$D241,EUROSTAT_VBE_IND_2005!$C$7:$C$883,"*"&amp;RIGHT($A241,3)&amp;"*",EUROSTAT_VBE_IND_2005!$D$7:$D$883,"3285*"))/1000</f>
        <v>0</v>
      </c>
      <c r="I241" s="17">
        <f>(SUMIFS(EUROSTAT_VBE_IND_2005!G$7:G$883,EUROSTAT_VBE_IND_2005!$B$7:$B$883,$D241,EUROSTAT_VBE_IND_2005!$C$7:$C$883,"*"&amp;RIGHT($A241,3)&amp;"*",EUROSTAT_VBE_IND_2005!$D$7:$D$883,"328*"))/1000-(SUMIFS(EUROSTAT_VBE_IND_2005!G$7:G$883,EUROSTAT_VBE_IND_2005!$B$7:$B$883,$D241,EUROSTAT_VBE_IND_2005!$C$7:$C$883,"*"&amp;RIGHT($A241,3)&amp;"*",EUROSTAT_VBE_IND_2005!$D$7:$D$883,"3285*"))/1000</f>
        <v>0</v>
      </c>
      <c r="J241" s="198"/>
      <c r="K241" s="17">
        <f>(SUMIFS(EUROSTAT_VBE_IND_2005!H$7:H$883,EUROSTAT_VBE_IND_2005!$B$7:$B$883,$D241,EUROSTAT_VBE_IND_2005!$C$7:$C$883,"*"&amp;RIGHT($A241,3)&amp;"*",EUROSTAT_VBE_IND_2005!$D$7:$D$883,"328*"))/1000-(SUMIFS(EUROSTAT_VBE_IND_2005!H$7:H$883,EUROSTAT_VBE_IND_2005!$B$7:$B$883,$D241,EUROSTAT_VBE_IND_2005!$C$7:$C$883,"*"&amp;RIGHT($A241,3)&amp;"*",EUROSTAT_VBE_IND_2005!$D$7:$D$883,"3285*"))/1000</f>
        <v>0</v>
      </c>
      <c r="L241" s="17">
        <f>(SUMIFS(EUROSTAT_VBE_IND_2005!I$7:I$883,EUROSTAT_VBE_IND_2005!$B$7:$B$883,$D241,EUROSTAT_VBE_IND_2005!$C$7:$C$883,"*"&amp;RIGHT($A241,3)&amp;"*",EUROSTAT_VBE_IND_2005!$D$7:$D$883,"328*"))/1000-(SUMIFS(EUROSTAT_VBE_IND_2005!I$7:I$883,EUROSTAT_VBE_IND_2005!$B$7:$B$883,$D241,EUROSTAT_VBE_IND_2005!$C$7:$C$883,"*"&amp;RIGHT($A241,3)&amp;"*",EUROSTAT_VBE_IND_2005!$D$7:$D$883,"3285*"))/1000</f>
        <v>0</v>
      </c>
      <c r="M241" s="17">
        <f>(SUMIFS(EUROSTAT_VBE_IND_2005!J$7:J$883,EUROSTAT_VBE_IND_2005!$B$7:$B$883,$D241,EUROSTAT_VBE_IND_2005!$C$7:$C$883,"*"&amp;RIGHT($A241,3)&amp;"*",EUROSTAT_VBE_IND_2005!$D$7:$D$883,"328*"))/1000-(SUMIFS(EUROSTAT_VBE_IND_2005!J$7:J$883,EUROSTAT_VBE_IND_2005!$B$7:$B$883,$D241,EUROSTAT_VBE_IND_2005!$C$7:$C$883,"*"&amp;RIGHT($A241,3)&amp;"*",EUROSTAT_VBE_IND_2005!$D$7:$D$883,"3285*"))/1000</f>
        <v>0</v>
      </c>
      <c r="N241" s="17">
        <f>(SUMIFS(EUROSTAT_VBE_IND_2005!K$7:K$883,EUROSTAT_VBE_IND_2005!$B$7:$B$883,$D241,EUROSTAT_VBE_IND_2005!$C$7:$C$883,"*"&amp;RIGHT($A241,3)&amp;"*",EUROSTAT_VBE_IND_2005!$D$7:$D$883,"328*"))/1000-(SUMIFS(EUROSTAT_VBE_IND_2005!K$7:K$883,EUROSTAT_VBE_IND_2005!$B$7:$B$883,$D241,EUROSTAT_VBE_IND_2005!$C$7:$C$883,"*"&amp;RIGHT($A241,3)&amp;"*",EUROSTAT_VBE_IND_2005!$D$7:$D$883,"3285*"))/1000</f>
        <v>0</v>
      </c>
      <c r="O241" s="17">
        <f>(SUMIFS(EUROSTAT_VBE_IND_2005!L$7:L$883,EUROSTAT_VBE_IND_2005!$B$7:$B$883,$D241,EUROSTAT_VBE_IND_2005!$C$7:$C$883,"*"&amp;RIGHT($A241,3)&amp;"*",EUROSTAT_VBE_IND_2005!$D$7:$D$883,"328*"))/1000-(SUMIFS(EUROSTAT_VBE_IND_2005!L$7:L$883,EUROSTAT_VBE_IND_2005!$B$7:$B$883,$D241,EUROSTAT_VBE_IND_2005!$C$7:$C$883,"*"&amp;RIGHT($A241,3)&amp;"*",EUROSTAT_VBE_IND_2005!$D$7:$D$883,"3285*"))/1000</f>
        <v>0</v>
      </c>
      <c r="P241" s="17">
        <f>(SUMIFS(EUROSTAT_VBE_IND_2005!M$7:M$883,EUROSTAT_VBE_IND_2005!$B$7:$B$883,$D241,EUROSTAT_VBE_IND_2005!$C$7:$C$883,"*"&amp;RIGHT($A241,3)&amp;"*",EUROSTAT_VBE_IND_2005!$D$7:$D$883,"328*"))/1000-(SUMIFS(EUROSTAT_VBE_IND_2005!M$7:M$883,EUROSTAT_VBE_IND_2005!$B$7:$B$883,$D241,EUROSTAT_VBE_IND_2005!$C$7:$C$883,"*"&amp;RIGHT($A241,3)&amp;"*",EUROSTAT_VBE_IND_2005!$D$7:$D$883,"3285*"))/1000</f>
        <v>0</v>
      </c>
      <c r="Q241" s="17">
        <f>(SUMIFS(EUROSTAT_VBE_IND_2005!N$7:N$883,EUROSTAT_VBE_IND_2005!$B$7:$B$883,$D241,EUROSTAT_VBE_IND_2005!$C$7:$C$883,"*"&amp;RIGHT($A241,3)&amp;"*",EUROSTAT_VBE_IND_2005!$D$7:$D$883,"328*"))/1000-(SUMIFS(EUROSTAT_VBE_IND_2005!N$7:N$883,EUROSTAT_VBE_IND_2005!$B$7:$B$883,$D241,EUROSTAT_VBE_IND_2005!$C$7:$C$883,"*"&amp;RIGHT($A241,3)&amp;"*",EUROSTAT_VBE_IND_2005!$D$7:$D$883,"3285*"))/1000</f>
        <v>0</v>
      </c>
      <c r="R241" s="17">
        <f>(SUMIFS(EUROSTAT_VBE_IND_2005!O$7:O$883,EUROSTAT_VBE_IND_2005!$B$7:$B$883,$D241,EUROSTAT_VBE_IND_2005!$C$7:$C$883,"*"&amp;RIGHT($A241,3)&amp;"*",EUROSTAT_VBE_IND_2005!$D$7:$D$883,"328*"))/1000-(SUMIFS(EUROSTAT_VBE_IND_2005!O$7:O$883,EUROSTAT_VBE_IND_2005!$B$7:$B$883,$D241,EUROSTAT_VBE_IND_2005!$C$7:$C$883,"*"&amp;RIGHT($A241,3)&amp;"*",EUROSTAT_VBE_IND_2005!$D$7:$D$883,"3285*"))/1000</f>
        <v>0</v>
      </c>
      <c r="S241" s="17">
        <f>(SUMIFS(EUROSTAT_VBE_IND_2005!P$7:P$883,EUROSTAT_VBE_IND_2005!$B$7:$B$883,$D241,EUROSTAT_VBE_IND_2005!$C$7:$C$883,"*"&amp;RIGHT($A241,3)&amp;"*",EUROSTAT_VBE_IND_2005!$D$7:$D$883,"328*"))/1000-(SUMIFS(EUROSTAT_VBE_IND_2005!P$7:P$883,EUROSTAT_VBE_IND_2005!$B$7:$B$883,$D241,EUROSTAT_VBE_IND_2005!$C$7:$C$883,"*"&amp;RIGHT($A241,3)&amp;"*",EUROSTAT_VBE_IND_2005!$D$7:$D$883,"3285*"))/1000</f>
        <v>0</v>
      </c>
      <c r="T241" s="17">
        <f>(SUMIFS(EUROSTAT_VBE_IND_2005!Q$7:Q$883,EUROSTAT_VBE_IND_2005!$B$7:$B$883,$D241,EUROSTAT_VBE_IND_2005!$C$7:$C$883,"*"&amp;RIGHT($A241,3)&amp;"*",EUROSTAT_VBE_IND_2005!$D$7:$D$883,"328*"))/1000-(SUMIFS(EUROSTAT_VBE_IND_2005!Q$7:Q$883,EUROSTAT_VBE_IND_2005!$B$7:$B$883,$D241,EUROSTAT_VBE_IND_2005!$C$7:$C$883,"*"&amp;RIGHT($A241,3)&amp;"*",EUROSTAT_VBE_IND_2005!$D$7:$D$883,"3285*"))/1000</f>
        <v>0</v>
      </c>
      <c r="U241" s="17">
        <f>(SUMIFS(EUROSTAT_VBE_IND_2005!R$7:R$883,EUROSTAT_VBE_IND_2005!$B$7:$B$883,$D241,EUROSTAT_VBE_IND_2005!$C$7:$C$883,"*"&amp;RIGHT($A241,3)&amp;"*",EUROSTAT_VBE_IND_2005!$D$7:$D$883,"328*"))/1000-(SUMIFS(EUROSTAT_VBE_IND_2005!R$7:R$883,EUROSTAT_VBE_IND_2005!$B$7:$B$883,$D241,EUROSTAT_VBE_IND_2005!$C$7:$C$883,"*"&amp;RIGHT($A241,3)&amp;"*",EUROSTAT_VBE_IND_2005!$D$7:$D$883,"3285*"))/1000</f>
        <v>0</v>
      </c>
      <c r="V241" s="17">
        <f>(SUMIFS(EUROSTAT_VBE_IND_2005!S$7:S$883,EUROSTAT_VBE_IND_2005!$B$7:$B$883,$D241,EUROSTAT_VBE_IND_2005!$C$7:$C$883,"*"&amp;RIGHT($A241,3)&amp;"*",EUROSTAT_VBE_IND_2005!$D$7:$D$883,"328*"))/1000-(SUMIFS(EUROSTAT_VBE_IND_2005!S$7:S$883,EUROSTAT_VBE_IND_2005!$B$7:$B$883,$D241,EUROSTAT_VBE_IND_2005!$C$7:$C$883,"*"&amp;RIGHT($A241,3)&amp;"*",EUROSTAT_VBE_IND_2005!$D$7:$D$883,"3285*"))/1000</f>
        <v>0</v>
      </c>
      <c r="W241" s="17">
        <f>(SUMIFS(EUROSTAT_VBE_IND_2005!T$7:T$883,EUROSTAT_VBE_IND_2005!$B$7:$B$883,$D241,EUROSTAT_VBE_IND_2005!$C$7:$C$883,"*"&amp;RIGHT($A241,3)&amp;"*",EUROSTAT_VBE_IND_2005!$D$7:$D$883,"328*"))/1000-(SUMIFS(EUROSTAT_VBE_IND_2005!T$7:T$883,EUROSTAT_VBE_IND_2005!$B$7:$B$883,$D241,EUROSTAT_VBE_IND_2005!$C$7:$C$883,"*"&amp;RIGHT($A241,3)&amp;"*",EUROSTAT_VBE_IND_2005!$D$7:$D$883,"3285*"))/1000</f>
        <v>0</v>
      </c>
      <c r="X241" s="17">
        <f>(SUMIFS(EUROSTAT_VBE_IND_2005!U$7:U$883,EUROSTAT_VBE_IND_2005!$B$7:$B$883,$D241,EUROSTAT_VBE_IND_2005!$C$7:$C$883,"*"&amp;RIGHT($A241,3)&amp;"*",EUROSTAT_VBE_IND_2005!$D$7:$D$883,"328*"))/1000-(SUMIFS(EUROSTAT_VBE_IND_2005!U$7:U$883,EUROSTAT_VBE_IND_2005!$B$7:$B$883,$D241,EUROSTAT_VBE_IND_2005!$C$7:$C$883,"*"&amp;RIGHT($A241,3)&amp;"*",EUROSTAT_VBE_IND_2005!$D$7:$D$883,"3285*"))/1000</f>
        <v>0</v>
      </c>
      <c r="Y241" s="17">
        <f>(SUMIFS(EUROSTAT_VBE_IND_2005!V$7:V$883,EUROSTAT_VBE_IND_2005!$B$7:$B$883,$D241,EUROSTAT_VBE_IND_2005!$C$7:$C$883,"*"&amp;RIGHT($A241,3)&amp;"*",EUROSTAT_VBE_IND_2005!$D$7:$D$883,"328*"))/1000-(SUMIFS(EUROSTAT_VBE_IND_2005!V$7:V$883,EUROSTAT_VBE_IND_2005!$B$7:$B$883,$D241,EUROSTAT_VBE_IND_2005!$C$7:$C$883,"*"&amp;RIGHT($A241,3)&amp;"*",EUROSTAT_VBE_IND_2005!$D$7:$D$883,"3285*"))/1000</f>
        <v>0</v>
      </c>
      <c r="Z241" s="17">
        <f>(SUMIFS(EUROSTAT_VBE_IND_2005!W$7:W$883,EUROSTAT_VBE_IND_2005!$B$7:$B$883,$D241,EUROSTAT_VBE_IND_2005!$C$7:$C$883,"*"&amp;RIGHT($A241,3)&amp;"*",EUROSTAT_VBE_IND_2005!$D$7:$D$883,"328*"))/1000-(SUMIFS(EUROSTAT_VBE_IND_2005!W$7:W$883,EUROSTAT_VBE_IND_2005!$B$7:$B$883,$D241,EUROSTAT_VBE_IND_2005!$C$7:$C$883,"*"&amp;RIGHT($A241,3)&amp;"*",EUROSTAT_VBE_IND_2005!$D$7:$D$883,"3285*"))/1000</f>
        <v>0</v>
      </c>
      <c r="AA241" s="17">
        <f>(SUMIFS(EUROSTAT_VBE_IND_2005!X$7:X$883,EUROSTAT_VBE_IND_2005!$B$7:$B$883,$D241,EUROSTAT_VBE_IND_2005!$C$7:$C$883,"*"&amp;RIGHT($A241,3)&amp;"*",EUROSTAT_VBE_IND_2005!$D$7:$D$883,"328*"))/1000-(SUMIFS(EUROSTAT_VBE_IND_2005!X$7:X$883,EUROSTAT_VBE_IND_2005!$B$7:$B$883,$D241,EUROSTAT_VBE_IND_2005!$C$7:$C$883,"*"&amp;RIGHT($A241,3)&amp;"*",EUROSTAT_VBE_IND_2005!$D$7:$D$883,"3285*"))/1000</f>
        <v>0</v>
      </c>
      <c r="AB241" s="17">
        <f>(SUMIFS(EUROSTAT_VBE_IND_2005!AA$7:AA$883,EUROSTAT_VBE_IND_2005!$B$7:$B$883,$D241,EUROSTAT_VBE_IND_2005!$C$7:$C$883,"*"&amp;RIGHT($A241,3)&amp;"*",EUROSTAT_VBE_IND_2005!$D$7:$D$883,"328*"))/1000-(SUMIFS(EUROSTAT_VBE_IND_2005!AA$7:AA$883,EUROSTAT_VBE_IND_2005!$B$7:$B$883,$D241,EUROSTAT_VBE_IND_2005!$C$7:$C$883,"*"&amp;RIGHT($A241,3)&amp;"*",EUROSTAT_VBE_IND_2005!$D$7:$D$883,"3285*"))/1000</f>
        <v>0</v>
      </c>
      <c r="AC241" s="17">
        <f>(SUMIFS(EUROSTAT_VBE_IND_2005!AB$7:AB$883,EUROSTAT_VBE_IND_2005!$B$7:$B$883,$D241,EUROSTAT_VBE_IND_2005!$C$7:$C$883,"*"&amp;RIGHT($A241,3)&amp;"*",EUROSTAT_VBE_IND_2005!$D$7:$D$883,"328*"))/1000-(SUMIFS(EUROSTAT_VBE_IND_2005!AB$7:AB$883,EUROSTAT_VBE_IND_2005!$B$7:$B$883,$D241,EUROSTAT_VBE_IND_2005!$C$7:$C$883,"*"&amp;RIGHT($A241,3)&amp;"*",EUROSTAT_VBE_IND_2005!$D$7:$D$883,"3285*"))/1000</f>
        <v>0</v>
      </c>
      <c r="AD241" s="17">
        <f>(SUMIFS(EUROSTAT_VBE_IND_2005!AC$7:AC$883,EUROSTAT_VBE_IND_2005!$B$7:$B$883,$D241,EUROSTAT_VBE_IND_2005!$C$7:$C$883,"*"&amp;RIGHT($A241,3)&amp;"*",EUROSTAT_VBE_IND_2005!$D$7:$D$883,"328*"))/1000-(SUMIFS(EUROSTAT_VBE_IND_2005!AC$7:AC$883,EUROSTAT_VBE_IND_2005!$B$7:$B$883,$D241,EUROSTAT_VBE_IND_2005!$C$7:$C$883,"*"&amp;RIGHT($A241,3)&amp;"*",EUROSTAT_VBE_IND_2005!$D$7:$D$883,"3285*"))/1000</f>
        <v>0</v>
      </c>
      <c r="AE241" s="17">
        <f>(SUMIFS(EUROSTAT_VBE_IND_2005!AD$7:AD$883,EUROSTAT_VBE_IND_2005!$B$7:$B$883,$D241,EUROSTAT_VBE_IND_2005!$C$7:$C$883,"*"&amp;RIGHT($A241,3)&amp;"*",EUROSTAT_VBE_IND_2005!$D$7:$D$883,"328*"))/1000-(SUMIFS(EUROSTAT_VBE_IND_2005!AD$7:AD$883,EUROSTAT_VBE_IND_2005!$B$7:$B$883,$D241,EUROSTAT_VBE_IND_2005!$C$7:$C$883,"*"&amp;RIGHT($A241,3)&amp;"*",EUROSTAT_VBE_IND_2005!$D$7:$D$883,"3285*"))/1000</f>
        <v>0</v>
      </c>
      <c r="AF241" s="17">
        <f>(SUMIFS(EUROSTAT_VBE_IND_2005!AE$7:AE$883,EUROSTAT_VBE_IND_2005!$B$7:$B$883,$D241,EUROSTAT_VBE_IND_2005!$C$7:$C$883,"*"&amp;RIGHT($A241,3)&amp;"*",EUROSTAT_VBE_IND_2005!$D$7:$D$883,"328*"))/1000-(SUMIFS(EUROSTAT_VBE_IND_2005!AE$7:AE$883,EUROSTAT_VBE_IND_2005!$B$7:$B$883,$D241,EUROSTAT_VBE_IND_2005!$C$7:$C$883,"*"&amp;RIGHT($A241,3)&amp;"*",EUROSTAT_VBE_IND_2005!$D$7:$D$883,"3285*"))/1000</f>
        <v>0</v>
      </c>
      <c r="AG241" s="17">
        <f>(SUMIFS(EUROSTAT_VBE_IND_2005!AF$7:AF$883,EUROSTAT_VBE_IND_2005!$B$7:$B$883,$D241,EUROSTAT_VBE_IND_2005!$C$7:$C$883,"*"&amp;RIGHT($A241,3)&amp;"*",EUROSTAT_VBE_IND_2005!$D$7:$D$883,"328*"))/1000-(SUMIFS(EUROSTAT_VBE_IND_2005!AF$7:AF$883,EUROSTAT_VBE_IND_2005!$B$7:$B$883,$D241,EUROSTAT_VBE_IND_2005!$C$7:$C$883,"*"&amp;RIGHT($A241,3)&amp;"*",EUROSTAT_VBE_IND_2005!$D$7:$D$883,"3285*"))/1000</f>
        <v>0</v>
      </c>
      <c r="AH241" s="17">
        <f>(SUMIFS(EUROSTAT_VBE_IND_2005!AH$7:AH$883,EUROSTAT_VBE_IND_2005!$B$7:$B$883,$D241,EUROSTAT_VBE_IND_2005!$C$7:$C$883,"*"&amp;RIGHT($A241,3)&amp;"*",EUROSTAT_VBE_IND_2005!$D$7:$D$883,"328*"))/1000-(SUMIFS(EUROSTAT_VBE_IND_2005!AH$7:AH$883,EUROSTAT_VBE_IND_2005!$B$7:$B$883,$D241,EUROSTAT_VBE_IND_2005!$C$7:$C$883,"*"&amp;RIGHT($A241,3)&amp;"*",EUROSTAT_VBE_IND_2005!$D$7:$D$883,"3285*"))/1000</f>
        <v>0</v>
      </c>
      <c r="AI241" s="17">
        <f>(SUMIFS(EUROSTAT_VBE_IND_2005!AI$7:AI$883,EUROSTAT_VBE_IND_2005!$B$7:$B$883,$D241,EUROSTAT_VBE_IND_2005!$C$7:$C$883,"*"&amp;RIGHT($A241,3)&amp;"*",EUROSTAT_VBE_IND_2005!$D$7:$D$883,"328*"))/1000-(SUMIFS(EUROSTAT_VBE_IND_2005!AI$7:AI$883,EUROSTAT_VBE_IND_2005!$B$7:$B$883,$D241,EUROSTAT_VBE_IND_2005!$C$7:$C$883,"*"&amp;RIGHT($A241,3)&amp;"*",EUROSTAT_VBE_IND_2005!$D$7:$D$883,"3285*"))/1000</f>
        <v>0</v>
      </c>
      <c r="AJ241" s="17">
        <f>(SUMIFS(EUROSTAT_VBE_IND_2005!AJ$7:AJ$883,EUROSTAT_VBE_IND_2005!$B$7:$B$883,$D241,EUROSTAT_VBE_IND_2005!$C$7:$C$883,"*"&amp;RIGHT($A241,3)&amp;"*",EUROSTAT_VBE_IND_2005!$D$7:$D$883,"328*"))/1000-(SUMIFS(EUROSTAT_VBE_IND_2005!AJ$7:AJ$883,EUROSTAT_VBE_IND_2005!$B$7:$B$883,$D241,EUROSTAT_VBE_IND_2005!$C$7:$C$883,"*"&amp;RIGHT($A241,3)&amp;"*",EUROSTAT_VBE_IND_2005!$D$7:$D$883,"3285*"))/1000</f>
        <v>0</v>
      </c>
      <c r="AK241" s="17">
        <f>(SUMIFS(EUROSTAT_VBE_IND_2005!AK$7:AK$883,EUROSTAT_VBE_IND_2005!$B$7:$B$883,$D241,EUROSTAT_VBE_IND_2005!$C$7:$C$883,"*"&amp;RIGHT($A241,3)&amp;"*",EUROSTAT_VBE_IND_2005!$D$7:$D$883,"328*"))/1000-(SUMIFS(EUROSTAT_VBE_IND_2005!AK$7:AK$883,EUROSTAT_VBE_IND_2005!$B$7:$B$883,$D241,EUROSTAT_VBE_IND_2005!$C$7:$C$883,"*"&amp;RIGHT($A241,3)&amp;"*",EUROSTAT_VBE_IND_2005!$D$7:$D$883,"3285*"))/1000</f>
        <v>0</v>
      </c>
      <c r="AL241" s="198"/>
      <c r="AM241" s="198"/>
      <c r="AN241" s="198"/>
      <c r="AO241" s="17">
        <f>(SUMIFS(EUROSTAT_VBE_IND_2005!Y$7:Y$883,EUROSTAT_VBE_IND_2005!$B$7:$B$883,$D241,EUROSTAT_VBE_IND_2005!$C$7:$C$883,"*"&amp;RIGHT($A241,3)&amp;"*",EUROSTAT_VBE_IND_2005!$D$7:$D$883,"328*"))/1000-(SUMIFS(EUROSTAT_VBE_IND_2005!Y$7:Y$883,EUROSTAT_VBE_IND_2005!$B$7:$B$883,$D241,EUROSTAT_VBE_IND_2005!$C$7:$C$883,"*"&amp;RIGHT($A241,3)&amp;"*",EUROSTAT_VBE_IND_2005!$D$7:$D$883,"3285*"))/1000</f>
        <v>0</v>
      </c>
      <c r="AP241" s="17">
        <f>(SUMIFS(EUROSTAT_VBE_IND_2005!Z$7:Z$883,EUROSTAT_VBE_IND_2005!$B$7:$B$883,$D241,EUROSTAT_VBE_IND_2005!$C$7:$C$883,"*"&amp;RIGHT($A241,3)&amp;"*",EUROSTAT_VBE_IND_2005!$D$7:$D$883,"328*"))/1000-(SUMIFS(EUROSTAT_VBE_IND_2005!Z$7:Z$883,EUROSTAT_VBE_IND_2005!$B$7:$B$883,$D241,EUROSTAT_VBE_IND_2005!$C$7:$C$883,"*"&amp;RIGHT($A241,3)&amp;"*",EUROSTAT_VBE_IND_2005!$D$7:$D$883,"3285*"))/1000</f>
        <v>0</v>
      </c>
      <c r="AQ241" s="17">
        <f>(SUMIFS(EUROSTAT_VBE_IND_2005!AG$7:AG$883,EUROSTAT_VBE_IND_2005!$B$7:$B$883,$D241,EUROSTAT_VBE_IND_2005!$C$7:$C$883,"*"&amp;RIGHT($A241,3)&amp;"*",EUROSTAT_VBE_IND_2005!$D$7:$D$883,"328*"))/1000-(SUMIFS(EUROSTAT_VBE_IND_2005!AG$7:AG$883,EUROSTAT_VBE_IND_2005!$B$7:$B$883,$D241,EUROSTAT_VBE_IND_2005!$C$7:$C$883,"*"&amp;RIGHT($A241,3)&amp;"*",EUROSTAT_VBE_IND_2005!$D$7:$D$883,"3285*"))/1000</f>
        <v>0</v>
      </c>
    </row>
    <row r="242" spans="1:43">
      <c r="A242" t="str">
        <f>LEFT(EUROSTAT_VBE_IND_2005!$C$324,8)</f>
        <v>B_101830</v>
      </c>
      <c r="B242" s="28" t="s">
        <v>302</v>
      </c>
      <c r="C242" t="s">
        <v>293</v>
      </c>
      <c r="D242" t="s">
        <v>55</v>
      </c>
      <c r="E242" t="s">
        <v>239</v>
      </c>
      <c r="F242" t="s">
        <v>259</v>
      </c>
      <c r="G242" s="17">
        <f>(SUMIFS(EUROSTAT_VBE_IND_2005!E$7:E$883,EUROSTAT_VBE_IND_2005!$B$7:$B$883,$D242,EUROSTAT_VBE_IND_2005!$C$7:$C$883,"*"&amp;RIGHT($A242,3)&amp;"*",EUROSTAT_VBE_IND_2005!$D$7:$D$883,"4100*"))/1000+(SUMIFS(EUROSTAT_VBE_IND_2005!E$7:E$883,EUROSTAT_VBE_IND_2005!$B$7:$B$883,$D242,EUROSTAT_VBE_IND_2005!$C$7:$C$883,"*"&amp;RIGHT($A242,3)&amp;"*",EUROSTAT_VBE_IND_2005!$D$7:$D$883,"4230*"))/1000+(SUMIFS(EUROSTAT_VBE_IND_2005!E$7:E$883,EUROSTAT_VBE_IND_2005!$B$7:$B$883,$D242,EUROSTAT_VBE_IND_2005!$C$7:$C$883,"*"&amp;RIGHT($A242,3)&amp;"*",EUROSTAT_VBE_IND_2005!$D$7:$D$883,"4240*"))/1000+(SUMIFS(EUROSTAT_VBE_IND_2005!E$7:E$883,EUROSTAT_VBE_IND_2005!$B$7:$B$883,$D242,EUROSTAT_VBE_IND_2005!$C$7:$C$883,"*"&amp;RIGHT($A242,3)&amp;"*",EUROSTAT_VBE_IND_2005!$D$7:$D$883,"3106*"))/1000</f>
        <v>11.544</v>
      </c>
      <c r="H242" s="17">
        <f>(SUMIFS(EUROSTAT_VBE_IND_2005!F$7:F$883,EUROSTAT_VBE_IND_2005!$B$7:$B$883,$D242,EUROSTAT_VBE_IND_2005!$C$7:$C$883,"*"&amp;RIGHT($A242,3)&amp;"*",EUROSTAT_VBE_IND_2005!$D$7:$D$883,"4100*"))/1000+(SUMIFS(EUROSTAT_VBE_IND_2005!F$7:F$883,EUROSTAT_VBE_IND_2005!$B$7:$B$883,$D242,EUROSTAT_VBE_IND_2005!$C$7:$C$883,"*"&amp;RIGHT($A242,3)&amp;"*",EUROSTAT_VBE_IND_2005!$D$7:$D$883,"4230*"))/1000+(SUMIFS(EUROSTAT_VBE_IND_2005!F$7:F$883,EUROSTAT_VBE_IND_2005!$B$7:$B$883,$D242,EUROSTAT_VBE_IND_2005!$C$7:$C$883,"*"&amp;RIGHT($A242,3)&amp;"*",EUROSTAT_VBE_IND_2005!$D$7:$D$883,"4240*"))/1000+(SUMIFS(EUROSTAT_VBE_IND_2005!F$7:F$883,EUROSTAT_VBE_IND_2005!$B$7:$B$883,$D242,EUROSTAT_VBE_IND_2005!$C$7:$C$883,"*"&amp;RIGHT($A242,3)&amp;"*",EUROSTAT_VBE_IND_2005!$D$7:$D$883,"3106*"))/1000</f>
        <v>18.033</v>
      </c>
      <c r="I242" s="17">
        <f>(SUMIFS(EUROSTAT_VBE_IND_2005!G$7:G$883,EUROSTAT_VBE_IND_2005!$B$7:$B$883,$D242,EUROSTAT_VBE_IND_2005!$C$7:$C$883,"*"&amp;RIGHT($A242,3)&amp;"*",EUROSTAT_VBE_IND_2005!$D$7:$D$883,"4100*"))/1000+(SUMIFS(EUROSTAT_VBE_IND_2005!G$7:G$883,EUROSTAT_VBE_IND_2005!$B$7:$B$883,$D242,EUROSTAT_VBE_IND_2005!$C$7:$C$883,"*"&amp;RIGHT($A242,3)&amp;"*",EUROSTAT_VBE_IND_2005!$D$7:$D$883,"4230*"))/1000+(SUMIFS(EUROSTAT_VBE_IND_2005!G$7:G$883,EUROSTAT_VBE_IND_2005!$B$7:$B$883,$D242,EUROSTAT_VBE_IND_2005!$C$7:$C$883,"*"&amp;RIGHT($A242,3)&amp;"*",EUROSTAT_VBE_IND_2005!$D$7:$D$883,"4240*"))/1000+(SUMIFS(EUROSTAT_VBE_IND_2005!G$7:G$883,EUROSTAT_VBE_IND_2005!$B$7:$B$883,$D242,EUROSTAT_VBE_IND_2005!$C$7:$C$883,"*"&amp;RIGHT($A242,3)&amp;"*",EUROSTAT_VBE_IND_2005!$D$7:$D$883,"3106*"))/1000</f>
        <v>3.298</v>
      </c>
      <c r="J242" s="198"/>
      <c r="K242" s="17">
        <f>(SUMIFS(EUROSTAT_VBE_IND_2005!H$7:H$883,EUROSTAT_VBE_IND_2005!$B$7:$B$883,$D242,EUROSTAT_VBE_IND_2005!$C$7:$C$883,"*"&amp;RIGHT($A242,3)&amp;"*",EUROSTAT_VBE_IND_2005!$D$7:$D$883,"4100*"))/1000+(SUMIFS(EUROSTAT_VBE_IND_2005!H$7:H$883,EUROSTAT_VBE_IND_2005!$B$7:$B$883,$D242,EUROSTAT_VBE_IND_2005!$C$7:$C$883,"*"&amp;RIGHT($A242,3)&amp;"*",EUROSTAT_VBE_IND_2005!$D$7:$D$883,"4230*"))/1000+(SUMIFS(EUROSTAT_VBE_IND_2005!H$7:H$883,EUROSTAT_VBE_IND_2005!$B$7:$B$883,$D242,EUROSTAT_VBE_IND_2005!$C$7:$C$883,"*"&amp;RIGHT($A242,3)&amp;"*",EUROSTAT_VBE_IND_2005!$D$7:$D$883,"4240*"))/1000+(SUMIFS(EUROSTAT_VBE_IND_2005!H$7:H$883,EUROSTAT_VBE_IND_2005!$B$7:$B$883,$D242,EUROSTAT_VBE_IND_2005!$C$7:$C$883,"*"&amp;RIGHT($A242,3)&amp;"*",EUROSTAT_VBE_IND_2005!$D$7:$D$883,"3106*"))/1000</f>
        <v>0</v>
      </c>
      <c r="L242" s="17">
        <f>(SUMIFS(EUROSTAT_VBE_IND_2005!I$7:I$883,EUROSTAT_VBE_IND_2005!$B$7:$B$883,$D242,EUROSTAT_VBE_IND_2005!$C$7:$C$883,"*"&amp;RIGHT($A242,3)&amp;"*",EUROSTAT_VBE_IND_2005!$D$7:$D$883,"4100*"))/1000+(SUMIFS(EUROSTAT_VBE_IND_2005!I$7:I$883,EUROSTAT_VBE_IND_2005!$B$7:$B$883,$D242,EUROSTAT_VBE_IND_2005!$C$7:$C$883,"*"&amp;RIGHT($A242,3)&amp;"*",EUROSTAT_VBE_IND_2005!$D$7:$D$883,"4230*"))/1000+(SUMIFS(EUROSTAT_VBE_IND_2005!I$7:I$883,EUROSTAT_VBE_IND_2005!$B$7:$B$883,$D242,EUROSTAT_VBE_IND_2005!$C$7:$C$883,"*"&amp;RIGHT($A242,3)&amp;"*",EUROSTAT_VBE_IND_2005!$D$7:$D$883,"4240*"))/1000+(SUMIFS(EUROSTAT_VBE_IND_2005!I$7:I$883,EUROSTAT_VBE_IND_2005!$B$7:$B$883,$D242,EUROSTAT_VBE_IND_2005!$C$7:$C$883,"*"&amp;RIGHT($A242,3)&amp;"*",EUROSTAT_VBE_IND_2005!$D$7:$D$883,"3106*"))/1000</f>
        <v>15.425</v>
      </c>
      <c r="M242" s="17">
        <f>(SUMIFS(EUROSTAT_VBE_IND_2005!J$7:J$883,EUROSTAT_VBE_IND_2005!$B$7:$B$883,$D242,EUROSTAT_VBE_IND_2005!$C$7:$C$883,"*"&amp;RIGHT($A242,3)&amp;"*",EUROSTAT_VBE_IND_2005!$D$7:$D$883,"4100*"))/1000+(SUMIFS(EUROSTAT_VBE_IND_2005!J$7:J$883,EUROSTAT_VBE_IND_2005!$B$7:$B$883,$D242,EUROSTAT_VBE_IND_2005!$C$7:$C$883,"*"&amp;RIGHT($A242,3)&amp;"*",EUROSTAT_VBE_IND_2005!$D$7:$D$883,"4230*"))/1000+(SUMIFS(EUROSTAT_VBE_IND_2005!J$7:J$883,EUROSTAT_VBE_IND_2005!$B$7:$B$883,$D242,EUROSTAT_VBE_IND_2005!$C$7:$C$883,"*"&amp;RIGHT($A242,3)&amp;"*",EUROSTAT_VBE_IND_2005!$D$7:$D$883,"4240*"))/1000+(SUMIFS(EUROSTAT_VBE_IND_2005!J$7:J$883,EUROSTAT_VBE_IND_2005!$B$7:$B$883,$D242,EUROSTAT_VBE_IND_2005!$C$7:$C$883,"*"&amp;RIGHT($A242,3)&amp;"*",EUROSTAT_VBE_IND_2005!$D$7:$D$883,"3106*"))/1000</f>
        <v>98.278</v>
      </c>
      <c r="N242" s="17">
        <f>(SUMIFS(EUROSTAT_VBE_IND_2005!K$7:K$883,EUROSTAT_VBE_IND_2005!$B$7:$B$883,$D242,EUROSTAT_VBE_IND_2005!$C$7:$C$883,"*"&amp;RIGHT($A242,3)&amp;"*",EUROSTAT_VBE_IND_2005!$D$7:$D$883,"4100*"))/1000+(SUMIFS(EUROSTAT_VBE_IND_2005!K$7:K$883,EUROSTAT_VBE_IND_2005!$B$7:$B$883,$D242,EUROSTAT_VBE_IND_2005!$C$7:$C$883,"*"&amp;RIGHT($A242,3)&amp;"*",EUROSTAT_VBE_IND_2005!$D$7:$D$883,"4230*"))/1000+(SUMIFS(EUROSTAT_VBE_IND_2005!K$7:K$883,EUROSTAT_VBE_IND_2005!$B$7:$B$883,$D242,EUROSTAT_VBE_IND_2005!$C$7:$C$883,"*"&amp;RIGHT($A242,3)&amp;"*",EUROSTAT_VBE_IND_2005!$D$7:$D$883,"4240*"))/1000+(SUMIFS(EUROSTAT_VBE_IND_2005!K$7:K$883,EUROSTAT_VBE_IND_2005!$B$7:$B$883,$D242,EUROSTAT_VBE_IND_2005!$C$7:$C$883,"*"&amp;RIGHT($A242,3)&amp;"*",EUROSTAT_VBE_IND_2005!$D$7:$D$883,"3106*"))/1000</f>
        <v>10.839</v>
      </c>
      <c r="O242" s="17">
        <f>(SUMIFS(EUROSTAT_VBE_IND_2005!L$7:L$883,EUROSTAT_VBE_IND_2005!$B$7:$B$883,$D242,EUROSTAT_VBE_IND_2005!$C$7:$C$883,"*"&amp;RIGHT($A242,3)&amp;"*",EUROSTAT_VBE_IND_2005!$D$7:$D$883,"4100*"))/1000+(SUMIFS(EUROSTAT_VBE_IND_2005!L$7:L$883,EUROSTAT_VBE_IND_2005!$B$7:$B$883,$D242,EUROSTAT_VBE_IND_2005!$C$7:$C$883,"*"&amp;RIGHT($A242,3)&amp;"*",EUROSTAT_VBE_IND_2005!$D$7:$D$883,"4230*"))/1000+(SUMIFS(EUROSTAT_VBE_IND_2005!L$7:L$883,EUROSTAT_VBE_IND_2005!$B$7:$B$883,$D242,EUROSTAT_VBE_IND_2005!$C$7:$C$883,"*"&amp;RIGHT($A242,3)&amp;"*",EUROSTAT_VBE_IND_2005!$D$7:$D$883,"4240*"))/1000+(SUMIFS(EUROSTAT_VBE_IND_2005!L$7:L$883,EUROSTAT_VBE_IND_2005!$B$7:$B$883,$D242,EUROSTAT_VBE_IND_2005!$C$7:$C$883,"*"&amp;RIGHT($A242,3)&amp;"*",EUROSTAT_VBE_IND_2005!$D$7:$D$883,"3106*"))/1000</f>
        <v>1.151</v>
      </c>
      <c r="P242" s="17">
        <f>(SUMIFS(EUROSTAT_VBE_IND_2005!M$7:M$883,EUROSTAT_VBE_IND_2005!$B$7:$B$883,$D242,EUROSTAT_VBE_IND_2005!$C$7:$C$883,"*"&amp;RIGHT($A242,3)&amp;"*",EUROSTAT_VBE_IND_2005!$D$7:$D$883,"4100*"))/1000+(SUMIFS(EUROSTAT_VBE_IND_2005!M$7:M$883,EUROSTAT_VBE_IND_2005!$B$7:$B$883,$D242,EUROSTAT_VBE_IND_2005!$C$7:$C$883,"*"&amp;RIGHT($A242,3)&amp;"*",EUROSTAT_VBE_IND_2005!$D$7:$D$883,"4230*"))/1000+(SUMIFS(EUROSTAT_VBE_IND_2005!M$7:M$883,EUROSTAT_VBE_IND_2005!$B$7:$B$883,$D242,EUROSTAT_VBE_IND_2005!$C$7:$C$883,"*"&amp;RIGHT($A242,3)&amp;"*",EUROSTAT_VBE_IND_2005!$D$7:$D$883,"4240*"))/1000+(SUMIFS(EUROSTAT_VBE_IND_2005!M$7:M$883,EUROSTAT_VBE_IND_2005!$B$7:$B$883,$D242,EUROSTAT_VBE_IND_2005!$C$7:$C$883,"*"&amp;RIGHT($A242,3)&amp;"*",EUROSTAT_VBE_IND_2005!$D$7:$D$883,"3106*"))/1000</f>
        <v>4.567</v>
      </c>
      <c r="Q242" s="17">
        <f>(SUMIFS(EUROSTAT_VBE_IND_2005!N$7:N$883,EUROSTAT_VBE_IND_2005!$B$7:$B$883,$D242,EUROSTAT_VBE_IND_2005!$C$7:$C$883,"*"&amp;RIGHT($A242,3)&amp;"*",EUROSTAT_VBE_IND_2005!$D$7:$D$883,"4100*"))/1000+(SUMIFS(EUROSTAT_VBE_IND_2005!N$7:N$883,EUROSTAT_VBE_IND_2005!$B$7:$B$883,$D242,EUROSTAT_VBE_IND_2005!$C$7:$C$883,"*"&amp;RIGHT($A242,3)&amp;"*",EUROSTAT_VBE_IND_2005!$D$7:$D$883,"4230*"))/1000+(SUMIFS(EUROSTAT_VBE_IND_2005!N$7:N$883,EUROSTAT_VBE_IND_2005!$B$7:$B$883,$D242,EUROSTAT_VBE_IND_2005!$C$7:$C$883,"*"&amp;RIGHT($A242,3)&amp;"*",EUROSTAT_VBE_IND_2005!$D$7:$D$883,"4240*"))/1000+(SUMIFS(EUROSTAT_VBE_IND_2005!N$7:N$883,EUROSTAT_VBE_IND_2005!$B$7:$B$883,$D242,EUROSTAT_VBE_IND_2005!$C$7:$C$883,"*"&amp;RIGHT($A242,3)&amp;"*",EUROSTAT_VBE_IND_2005!$D$7:$D$883,"3106*"))/1000</f>
        <v>43.853</v>
      </c>
      <c r="R242" s="17">
        <f>(SUMIFS(EUROSTAT_VBE_IND_2005!O$7:O$883,EUROSTAT_VBE_IND_2005!$B$7:$B$883,$D242,EUROSTAT_VBE_IND_2005!$C$7:$C$883,"*"&amp;RIGHT($A242,3)&amp;"*",EUROSTAT_VBE_IND_2005!$D$7:$D$883,"4100*"))/1000+(SUMIFS(EUROSTAT_VBE_IND_2005!O$7:O$883,EUROSTAT_VBE_IND_2005!$B$7:$B$883,$D242,EUROSTAT_VBE_IND_2005!$C$7:$C$883,"*"&amp;RIGHT($A242,3)&amp;"*",EUROSTAT_VBE_IND_2005!$D$7:$D$883,"4230*"))/1000+(SUMIFS(EUROSTAT_VBE_IND_2005!O$7:O$883,EUROSTAT_VBE_IND_2005!$B$7:$B$883,$D242,EUROSTAT_VBE_IND_2005!$C$7:$C$883,"*"&amp;RIGHT($A242,3)&amp;"*",EUROSTAT_VBE_IND_2005!$D$7:$D$883,"4240*"))/1000+(SUMIFS(EUROSTAT_VBE_IND_2005!O$7:O$883,EUROSTAT_VBE_IND_2005!$B$7:$B$883,$D242,EUROSTAT_VBE_IND_2005!$C$7:$C$883,"*"&amp;RIGHT($A242,3)&amp;"*",EUROSTAT_VBE_IND_2005!$D$7:$D$883,"3106*"))/1000</f>
        <v>0.558</v>
      </c>
      <c r="S242" s="17">
        <f>(SUMIFS(EUROSTAT_VBE_IND_2005!P$7:P$883,EUROSTAT_VBE_IND_2005!$B$7:$B$883,$D242,EUROSTAT_VBE_IND_2005!$C$7:$C$883,"*"&amp;RIGHT($A242,3)&amp;"*",EUROSTAT_VBE_IND_2005!$D$7:$D$883,"4100*"))/1000+(SUMIFS(EUROSTAT_VBE_IND_2005!P$7:P$883,EUROSTAT_VBE_IND_2005!$B$7:$B$883,$D242,EUROSTAT_VBE_IND_2005!$C$7:$C$883,"*"&amp;RIGHT($A242,3)&amp;"*",EUROSTAT_VBE_IND_2005!$D$7:$D$883,"4230*"))/1000+(SUMIFS(EUROSTAT_VBE_IND_2005!P$7:P$883,EUROSTAT_VBE_IND_2005!$B$7:$B$883,$D242,EUROSTAT_VBE_IND_2005!$C$7:$C$883,"*"&amp;RIGHT($A242,3)&amp;"*",EUROSTAT_VBE_IND_2005!$D$7:$D$883,"4240*"))/1000+(SUMIFS(EUROSTAT_VBE_IND_2005!P$7:P$883,EUROSTAT_VBE_IND_2005!$B$7:$B$883,$D242,EUROSTAT_VBE_IND_2005!$C$7:$C$883,"*"&amp;RIGHT($A242,3)&amp;"*",EUROSTAT_VBE_IND_2005!$D$7:$D$883,"3106*"))/1000</f>
        <v>67.227</v>
      </c>
      <c r="T242" s="17">
        <f>(SUMIFS(EUROSTAT_VBE_IND_2005!Q$7:Q$883,EUROSTAT_VBE_IND_2005!$B$7:$B$883,$D242,EUROSTAT_VBE_IND_2005!$C$7:$C$883,"*"&amp;RIGHT($A242,3)&amp;"*",EUROSTAT_VBE_IND_2005!$D$7:$D$883,"4100*"))/1000+(SUMIFS(EUROSTAT_VBE_IND_2005!Q$7:Q$883,EUROSTAT_VBE_IND_2005!$B$7:$B$883,$D242,EUROSTAT_VBE_IND_2005!$C$7:$C$883,"*"&amp;RIGHT($A242,3)&amp;"*",EUROSTAT_VBE_IND_2005!$D$7:$D$883,"4230*"))/1000+(SUMIFS(EUROSTAT_VBE_IND_2005!Q$7:Q$883,EUROSTAT_VBE_IND_2005!$B$7:$B$883,$D242,EUROSTAT_VBE_IND_2005!$C$7:$C$883,"*"&amp;RIGHT($A242,3)&amp;"*",EUROSTAT_VBE_IND_2005!$D$7:$D$883,"4240*"))/1000+(SUMIFS(EUROSTAT_VBE_IND_2005!Q$7:Q$883,EUROSTAT_VBE_IND_2005!$B$7:$B$883,$D242,EUROSTAT_VBE_IND_2005!$C$7:$C$883,"*"&amp;RIGHT($A242,3)&amp;"*",EUROSTAT_VBE_IND_2005!$D$7:$D$883,"3106*"))/1000</f>
        <v>5.509</v>
      </c>
      <c r="U242" s="17">
        <f>(SUMIFS(EUROSTAT_VBE_IND_2005!R$7:R$883,EUROSTAT_VBE_IND_2005!$B$7:$B$883,$D242,EUROSTAT_VBE_IND_2005!$C$7:$C$883,"*"&amp;RIGHT($A242,3)&amp;"*",EUROSTAT_VBE_IND_2005!$D$7:$D$883,"4100*"))/1000+(SUMIFS(EUROSTAT_VBE_IND_2005!R$7:R$883,EUROSTAT_VBE_IND_2005!$B$7:$B$883,$D242,EUROSTAT_VBE_IND_2005!$C$7:$C$883,"*"&amp;RIGHT($A242,3)&amp;"*",EUROSTAT_VBE_IND_2005!$D$7:$D$883,"4230*"))/1000+(SUMIFS(EUROSTAT_VBE_IND_2005!R$7:R$883,EUROSTAT_VBE_IND_2005!$B$7:$B$883,$D242,EUROSTAT_VBE_IND_2005!$C$7:$C$883,"*"&amp;RIGHT($A242,3)&amp;"*",EUROSTAT_VBE_IND_2005!$D$7:$D$883,"4240*"))/1000+(SUMIFS(EUROSTAT_VBE_IND_2005!R$7:R$883,EUROSTAT_VBE_IND_2005!$B$7:$B$883,$D242,EUROSTAT_VBE_IND_2005!$C$7:$C$883,"*"&amp;RIGHT($A242,3)&amp;"*",EUROSTAT_VBE_IND_2005!$D$7:$D$883,"3106*"))/1000</f>
        <v>10.895</v>
      </c>
      <c r="V242" s="17">
        <f>(SUMIFS(EUROSTAT_VBE_IND_2005!S$7:S$883,EUROSTAT_VBE_IND_2005!$B$7:$B$883,$D242,EUROSTAT_VBE_IND_2005!$C$7:$C$883,"*"&amp;RIGHT($A242,3)&amp;"*",EUROSTAT_VBE_IND_2005!$D$7:$D$883,"4100*"))/1000+(SUMIFS(EUROSTAT_VBE_IND_2005!S$7:S$883,EUROSTAT_VBE_IND_2005!$B$7:$B$883,$D242,EUROSTAT_VBE_IND_2005!$C$7:$C$883,"*"&amp;RIGHT($A242,3)&amp;"*",EUROSTAT_VBE_IND_2005!$D$7:$D$883,"4230*"))/1000+(SUMIFS(EUROSTAT_VBE_IND_2005!S$7:S$883,EUROSTAT_VBE_IND_2005!$B$7:$B$883,$D242,EUROSTAT_VBE_IND_2005!$C$7:$C$883,"*"&amp;RIGHT($A242,3)&amp;"*",EUROSTAT_VBE_IND_2005!$D$7:$D$883,"4240*"))/1000+(SUMIFS(EUROSTAT_VBE_IND_2005!S$7:S$883,EUROSTAT_VBE_IND_2005!$B$7:$B$883,$D242,EUROSTAT_VBE_IND_2005!$C$7:$C$883,"*"&amp;RIGHT($A242,3)&amp;"*",EUROSTAT_VBE_IND_2005!$D$7:$D$883,"3106*"))/1000</f>
        <v>8.721</v>
      </c>
      <c r="W242" s="17">
        <f>(SUMIFS(EUROSTAT_VBE_IND_2005!T$7:T$883,EUROSTAT_VBE_IND_2005!$B$7:$B$883,$D242,EUROSTAT_VBE_IND_2005!$C$7:$C$883,"*"&amp;RIGHT($A242,3)&amp;"*",EUROSTAT_VBE_IND_2005!$D$7:$D$883,"4100*"))/1000+(SUMIFS(EUROSTAT_VBE_IND_2005!T$7:T$883,EUROSTAT_VBE_IND_2005!$B$7:$B$883,$D242,EUROSTAT_VBE_IND_2005!$C$7:$C$883,"*"&amp;RIGHT($A242,3)&amp;"*",EUROSTAT_VBE_IND_2005!$D$7:$D$883,"4230*"))/1000+(SUMIFS(EUROSTAT_VBE_IND_2005!T$7:T$883,EUROSTAT_VBE_IND_2005!$B$7:$B$883,$D242,EUROSTAT_VBE_IND_2005!$C$7:$C$883,"*"&amp;RIGHT($A242,3)&amp;"*",EUROSTAT_VBE_IND_2005!$D$7:$D$883,"4240*"))/1000+(SUMIFS(EUROSTAT_VBE_IND_2005!T$7:T$883,EUROSTAT_VBE_IND_2005!$B$7:$B$883,$D242,EUROSTAT_VBE_IND_2005!$C$7:$C$883,"*"&amp;RIGHT($A242,3)&amp;"*",EUROSTAT_VBE_IND_2005!$D$7:$D$883,"3106*"))/1000</f>
        <v>0</v>
      </c>
      <c r="X242" s="17">
        <f>(SUMIFS(EUROSTAT_VBE_IND_2005!U$7:U$883,EUROSTAT_VBE_IND_2005!$B$7:$B$883,$D242,EUROSTAT_VBE_IND_2005!$C$7:$C$883,"*"&amp;RIGHT($A242,3)&amp;"*",EUROSTAT_VBE_IND_2005!$D$7:$D$883,"4100*"))/1000+(SUMIFS(EUROSTAT_VBE_IND_2005!U$7:U$883,EUROSTAT_VBE_IND_2005!$B$7:$B$883,$D242,EUROSTAT_VBE_IND_2005!$C$7:$C$883,"*"&amp;RIGHT($A242,3)&amp;"*",EUROSTAT_VBE_IND_2005!$D$7:$D$883,"4230*"))/1000+(SUMIFS(EUROSTAT_VBE_IND_2005!U$7:U$883,EUROSTAT_VBE_IND_2005!$B$7:$B$883,$D242,EUROSTAT_VBE_IND_2005!$C$7:$C$883,"*"&amp;RIGHT($A242,3)&amp;"*",EUROSTAT_VBE_IND_2005!$D$7:$D$883,"4240*"))/1000+(SUMIFS(EUROSTAT_VBE_IND_2005!U$7:U$883,EUROSTAT_VBE_IND_2005!$B$7:$B$883,$D242,EUROSTAT_VBE_IND_2005!$C$7:$C$883,"*"&amp;RIGHT($A242,3)&amp;"*",EUROSTAT_VBE_IND_2005!$D$7:$D$883,"3106*"))/1000</f>
        <v>57.023</v>
      </c>
      <c r="Y242" s="17">
        <f>(SUMIFS(EUROSTAT_VBE_IND_2005!V$7:V$883,EUROSTAT_VBE_IND_2005!$B$7:$B$883,$D242,EUROSTAT_VBE_IND_2005!$C$7:$C$883,"*"&amp;RIGHT($A242,3)&amp;"*",EUROSTAT_VBE_IND_2005!$D$7:$D$883,"4100*"))/1000+(SUMIFS(EUROSTAT_VBE_IND_2005!V$7:V$883,EUROSTAT_VBE_IND_2005!$B$7:$B$883,$D242,EUROSTAT_VBE_IND_2005!$C$7:$C$883,"*"&amp;RIGHT($A242,3)&amp;"*",EUROSTAT_VBE_IND_2005!$D$7:$D$883,"4230*"))/1000+(SUMIFS(EUROSTAT_VBE_IND_2005!V$7:V$883,EUROSTAT_VBE_IND_2005!$B$7:$B$883,$D242,EUROSTAT_VBE_IND_2005!$C$7:$C$883,"*"&amp;RIGHT($A242,3)&amp;"*",EUROSTAT_VBE_IND_2005!$D$7:$D$883,"4240*"))/1000+(SUMIFS(EUROSTAT_VBE_IND_2005!V$7:V$883,EUROSTAT_VBE_IND_2005!$B$7:$B$883,$D242,EUROSTAT_VBE_IND_2005!$C$7:$C$883,"*"&amp;RIGHT($A242,3)&amp;"*",EUROSTAT_VBE_IND_2005!$D$7:$D$883,"3106*"))/1000</f>
        <v>3.694</v>
      </c>
      <c r="Z242" s="17">
        <f>(SUMIFS(EUROSTAT_VBE_IND_2005!W$7:W$883,EUROSTAT_VBE_IND_2005!$B$7:$B$883,$D242,EUROSTAT_VBE_IND_2005!$C$7:$C$883,"*"&amp;RIGHT($A242,3)&amp;"*",EUROSTAT_VBE_IND_2005!$D$7:$D$883,"4100*"))/1000+(SUMIFS(EUROSTAT_VBE_IND_2005!W$7:W$883,EUROSTAT_VBE_IND_2005!$B$7:$B$883,$D242,EUROSTAT_VBE_IND_2005!$C$7:$C$883,"*"&amp;RIGHT($A242,3)&amp;"*",EUROSTAT_VBE_IND_2005!$D$7:$D$883,"4230*"))/1000+(SUMIFS(EUROSTAT_VBE_IND_2005!W$7:W$883,EUROSTAT_VBE_IND_2005!$B$7:$B$883,$D242,EUROSTAT_VBE_IND_2005!$C$7:$C$883,"*"&amp;RIGHT($A242,3)&amp;"*",EUROSTAT_VBE_IND_2005!$D$7:$D$883,"4240*"))/1000+(SUMIFS(EUROSTAT_VBE_IND_2005!W$7:W$883,EUROSTAT_VBE_IND_2005!$B$7:$B$883,$D242,EUROSTAT_VBE_IND_2005!$C$7:$C$883,"*"&amp;RIGHT($A242,3)&amp;"*",EUROSTAT_VBE_IND_2005!$D$7:$D$883,"3106*"))/1000</f>
        <v>0.251</v>
      </c>
      <c r="AA242" s="17">
        <f>(SUMIFS(EUROSTAT_VBE_IND_2005!X$7:X$883,EUROSTAT_VBE_IND_2005!$B$7:$B$883,$D242,EUROSTAT_VBE_IND_2005!$C$7:$C$883,"*"&amp;RIGHT($A242,3)&amp;"*",EUROSTAT_VBE_IND_2005!$D$7:$D$883,"4100*"))/1000+(SUMIFS(EUROSTAT_VBE_IND_2005!X$7:X$883,EUROSTAT_VBE_IND_2005!$B$7:$B$883,$D242,EUROSTAT_VBE_IND_2005!$C$7:$C$883,"*"&amp;RIGHT($A242,3)&amp;"*",EUROSTAT_VBE_IND_2005!$D$7:$D$883,"4230*"))/1000+(SUMIFS(EUROSTAT_VBE_IND_2005!X$7:X$883,EUROSTAT_VBE_IND_2005!$B$7:$B$883,$D242,EUROSTAT_VBE_IND_2005!$C$7:$C$883,"*"&amp;RIGHT($A242,3)&amp;"*",EUROSTAT_VBE_IND_2005!$D$7:$D$883,"4240*"))/1000+(SUMIFS(EUROSTAT_VBE_IND_2005!X$7:X$883,EUROSTAT_VBE_IND_2005!$B$7:$B$883,$D242,EUROSTAT_VBE_IND_2005!$C$7:$C$883,"*"&amp;RIGHT($A242,3)&amp;"*",EUROSTAT_VBE_IND_2005!$D$7:$D$883,"3106*"))/1000</f>
        <v>2.684</v>
      </c>
      <c r="AB242" s="17">
        <f>(SUMIFS(EUROSTAT_VBE_IND_2005!AA$7:AA$883,EUROSTAT_VBE_IND_2005!$B$7:$B$883,$D242,EUROSTAT_VBE_IND_2005!$C$7:$C$883,"*"&amp;RIGHT($A242,3)&amp;"*",EUROSTAT_VBE_IND_2005!$D$7:$D$883,"4100*"))/1000+(SUMIFS(EUROSTAT_VBE_IND_2005!AA$7:AA$883,EUROSTAT_VBE_IND_2005!$B$7:$B$883,$D242,EUROSTAT_VBE_IND_2005!$C$7:$C$883,"*"&amp;RIGHT($A242,3)&amp;"*",EUROSTAT_VBE_IND_2005!$D$7:$D$883,"4230*"))/1000+(SUMIFS(EUROSTAT_VBE_IND_2005!AA$7:AA$883,EUROSTAT_VBE_IND_2005!$B$7:$B$883,$D242,EUROSTAT_VBE_IND_2005!$C$7:$C$883,"*"&amp;RIGHT($A242,3)&amp;"*",EUROSTAT_VBE_IND_2005!$D$7:$D$883,"4240*"))/1000+(SUMIFS(EUROSTAT_VBE_IND_2005!AA$7:AA$883,EUROSTAT_VBE_IND_2005!$B$7:$B$883,$D242,EUROSTAT_VBE_IND_2005!$C$7:$C$883,"*"&amp;RIGHT($A242,3)&amp;"*",EUROSTAT_VBE_IND_2005!$D$7:$D$883,"3106*"))/1000</f>
        <v>0</v>
      </c>
      <c r="AC242" s="17">
        <f>(SUMIFS(EUROSTAT_VBE_IND_2005!AB$7:AB$883,EUROSTAT_VBE_IND_2005!$B$7:$B$883,$D242,EUROSTAT_VBE_IND_2005!$C$7:$C$883,"*"&amp;RIGHT($A242,3)&amp;"*",EUROSTAT_VBE_IND_2005!$D$7:$D$883,"4100*"))/1000+(SUMIFS(EUROSTAT_VBE_IND_2005!AB$7:AB$883,EUROSTAT_VBE_IND_2005!$B$7:$B$883,$D242,EUROSTAT_VBE_IND_2005!$C$7:$C$883,"*"&amp;RIGHT($A242,3)&amp;"*",EUROSTAT_VBE_IND_2005!$D$7:$D$883,"4230*"))/1000+(SUMIFS(EUROSTAT_VBE_IND_2005!AB$7:AB$883,EUROSTAT_VBE_IND_2005!$B$7:$B$883,$D242,EUROSTAT_VBE_IND_2005!$C$7:$C$883,"*"&amp;RIGHT($A242,3)&amp;"*",EUROSTAT_VBE_IND_2005!$D$7:$D$883,"4240*"))/1000+(SUMIFS(EUROSTAT_VBE_IND_2005!AB$7:AB$883,EUROSTAT_VBE_IND_2005!$B$7:$B$883,$D242,EUROSTAT_VBE_IND_2005!$C$7:$C$883,"*"&amp;RIGHT($A242,3)&amp;"*",EUROSTAT_VBE_IND_2005!$D$7:$D$883,"3106*"))/1000</f>
        <v>58.964</v>
      </c>
      <c r="AD242" s="17">
        <f>(SUMIFS(EUROSTAT_VBE_IND_2005!AC$7:AC$883,EUROSTAT_VBE_IND_2005!$B$7:$B$883,$D242,EUROSTAT_VBE_IND_2005!$C$7:$C$883,"*"&amp;RIGHT($A242,3)&amp;"*",EUROSTAT_VBE_IND_2005!$D$7:$D$883,"4100*"))/1000+(SUMIFS(EUROSTAT_VBE_IND_2005!AC$7:AC$883,EUROSTAT_VBE_IND_2005!$B$7:$B$883,$D242,EUROSTAT_VBE_IND_2005!$C$7:$C$883,"*"&amp;RIGHT($A242,3)&amp;"*",EUROSTAT_VBE_IND_2005!$D$7:$D$883,"4230*"))/1000+(SUMIFS(EUROSTAT_VBE_IND_2005!AC$7:AC$883,EUROSTAT_VBE_IND_2005!$B$7:$B$883,$D242,EUROSTAT_VBE_IND_2005!$C$7:$C$883,"*"&amp;RIGHT($A242,3)&amp;"*",EUROSTAT_VBE_IND_2005!$D$7:$D$883,"4240*"))/1000+(SUMIFS(EUROSTAT_VBE_IND_2005!AC$7:AC$883,EUROSTAT_VBE_IND_2005!$B$7:$B$883,$D242,EUROSTAT_VBE_IND_2005!$C$7:$C$883,"*"&amp;RIGHT($A242,3)&amp;"*",EUROSTAT_VBE_IND_2005!$D$7:$D$883,"3106*"))/1000</f>
        <v>0.849</v>
      </c>
      <c r="AE242" s="17">
        <f>(SUMIFS(EUROSTAT_VBE_IND_2005!AD$7:AD$883,EUROSTAT_VBE_IND_2005!$B$7:$B$883,$D242,EUROSTAT_VBE_IND_2005!$C$7:$C$883,"*"&amp;RIGHT($A242,3)&amp;"*",EUROSTAT_VBE_IND_2005!$D$7:$D$883,"4100*"))/1000+(SUMIFS(EUROSTAT_VBE_IND_2005!AD$7:AD$883,EUROSTAT_VBE_IND_2005!$B$7:$B$883,$D242,EUROSTAT_VBE_IND_2005!$C$7:$C$883,"*"&amp;RIGHT($A242,3)&amp;"*",EUROSTAT_VBE_IND_2005!$D$7:$D$883,"4230*"))/1000+(SUMIFS(EUROSTAT_VBE_IND_2005!AD$7:AD$883,EUROSTAT_VBE_IND_2005!$B$7:$B$883,$D242,EUROSTAT_VBE_IND_2005!$C$7:$C$883,"*"&amp;RIGHT($A242,3)&amp;"*",EUROSTAT_VBE_IND_2005!$D$7:$D$883,"4240*"))/1000+(SUMIFS(EUROSTAT_VBE_IND_2005!AD$7:AD$883,EUROSTAT_VBE_IND_2005!$B$7:$B$883,$D242,EUROSTAT_VBE_IND_2005!$C$7:$C$883,"*"&amp;RIGHT($A242,3)&amp;"*",EUROSTAT_VBE_IND_2005!$D$7:$D$883,"3106*"))/1000</f>
        <v>17.456</v>
      </c>
      <c r="AF242" s="17">
        <f>(SUMIFS(EUROSTAT_VBE_IND_2005!AE$7:AE$883,EUROSTAT_VBE_IND_2005!$B$7:$B$883,$D242,EUROSTAT_VBE_IND_2005!$C$7:$C$883,"*"&amp;RIGHT($A242,3)&amp;"*",EUROSTAT_VBE_IND_2005!$D$7:$D$883,"4100*"))/1000+(SUMIFS(EUROSTAT_VBE_IND_2005!AE$7:AE$883,EUROSTAT_VBE_IND_2005!$B$7:$B$883,$D242,EUROSTAT_VBE_IND_2005!$C$7:$C$883,"*"&amp;RIGHT($A242,3)&amp;"*",EUROSTAT_VBE_IND_2005!$D$7:$D$883,"4230*"))/1000+(SUMIFS(EUROSTAT_VBE_IND_2005!AE$7:AE$883,EUROSTAT_VBE_IND_2005!$B$7:$B$883,$D242,EUROSTAT_VBE_IND_2005!$C$7:$C$883,"*"&amp;RIGHT($A242,3)&amp;"*",EUROSTAT_VBE_IND_2005!$D$7:$D$883,"4240*"))/1000+(SUMIFS(EUROSTAT_VBE_IND_2005!AE$7:AE$883,EUROSTAT_VBE_IND_2005!$B$7:$B$883,$D242,EUROSTAT_VBE_IND_2005!$C$7:$C$883,"*"&amp;RIGHT($A242,3)&amp;"*",EUROSTAT_VBE_IND_2005!$D$7:$D$883,"3106*"))/1000</f>
        <v>2.786</v>
      </c>
      <c r="AG242" s="17">
        <f>(SUMIFS(EUROSTAT_VBE_IND_2005!AF$7:AF$883,EUROSTAT_VBE_IND_2005!$B$7:$B$883,$D242,EUROSTAT_VBE_IND_2005!$C$7:$C$883,"*"&amp;RIGHT($A242,3)&amp;"*",EUROSTAT_VBE_IND_2005!$D$7:$D$883,"4100*"))/1000+(SUMIFS(EUROSTAT_VBE_IND_2005!AF$7:AF$883,EUROSTAT_VBE_IND_2005!$B$7:$B$883,$D242,EUROSTAT_VBE_IND_2005!$C$7:$C$883,"*"&amp;RIGHT($A242,3)&amp;"*",EUROSTAT_VBE_IND_2005!$D$7:$D$883,"4230*"))/1000+(SUMIFS(EUROSTAT_VBE_IND_2005!AF$7:AF$883,EUROSTAT_VBE_IND_2005!$B$7:$B$883,$D242,EUROSTAT_VBE_IND_2005!$C$7:$C$883,"*"&amp;RIGHT($A242,3)&amp;"*",EUROSTAT_VBE_IND_2005!$D$7:$D$883,"4240*"))/1000+(SUMIFS(EUROSTAT_VBE_IND_2005!AF$7:AF$883,EUROSTAT_VBE_IND_2005!$B$7:$B$883,$D242,EUROSTAT_VBE_IND_2005!$C$7:$C$883,"*"&amp;RIGHT($A242,3)&amp;"*",EUROSTAT_VBE_IND_2005!$D$7:$D$883,"3106*"))/1000</f>
        <v>24.747</v>
      </c>
      <c r="AH242" s="17">
        <f>(SUMIFS(EUROSTAT_VBE_IND_2005!AH$7:AH$883,EUROSTAT_VBE_IND_2005!$B$7:$B$883,$D242,EUROSTAT_VBE_IND_2005!$C$7:$C$883,"*"&amp;RIGHT($A242,3)&amp;"*",EUROSTAT_VBE_IND_2005!$D$7:$D$883,"4100*"))/1000+(SUMIFS(EUROSTAT_VBE_IND_2005!AH$7:AH$883,EUROSTAT_VBE_IND_2005!$B$7:$B$883,$D242,EUROSTAT_VBE_IND_2005!$C$7:$C$883,"*"&amp;RIGHT($A242,3)&amp;"*",EUROSTAT_VBE_IND_2005!$D$7:$D$883,"4230*"))/1000+(SUMIFS(EUROSTAT_VBE_IND_2005!AH$7:AH$883,EUROSTAT_VBE_IND_2005!$B$7:$B$883,$D242,EUROSTAT_VBE_IND_2005!$C$7:$C$883,"*"&amp;RIGHT($A242,3)&amp;"*",EUROSTAT_VBE_IND_2005!$D$7:$D$883,"4240*"))/1000+(SUMIFS(EUROSTAT_VBE_IND_2005!AH$7:AH$883,EUROSTAT_VBE_IND_2005!$B$7:$B$883,$D242,EUROSTAT_VBE_IND_2005!$C$7:$C$883,"*"&amp;RIGHT($A242,3)&amp;"*",EUROSTAT_VBE_IND_2005!$D$7:$D$883,"3106*"))/1000</f>
        <v>3.85</v>
      </c>
      <c r="AI242" s="17">
        <f>(SUMIFS(EUROSTAT_VBE_IND_2005!AI$7:AI$883,EUROSTAT_VBE_IND_2005!$B$7:$B$883,$D242,EUROSTAT_VBE_IND_2005!$C$7:$C$883,"*"&amp;RIGHT($A242,3)&amp;"*",EUROSTAT_VBE_IND_2005!$D$7:$D$883,"4100*"))/1000+(SUMIFS(EUROSTAT_VBE_IND_2005!AI$7:AI$883,EUROSTAT_VBE_IND_2005!$B$7:$B$883,$D242,EUROSTAT_VBE_IND_2005!$C$7:$C$883,"*"&amp;RIGHT($A242,3)&amp;"*",EUROSTAT_VBE_IND_2005!$D$7:$D$883,"4230*"))/1000+(SUMIFS(EUROSTAT_VBE_IND_2005!AI$7:AI$883,EUROSTAT_VBE_IND_2005!$B$7:$B$883,$D242,EUROSTAT_VBE_IND_2005!$C$7:$C$883,"*"&amp;RIGHT($A242,3)&amp;"*",EUROSTAT_VBE_IND_2005!$D$7:$D$883,"4240*"))/1000+(SUMIFS(EUROSTAT_VBE_IND_2005!AI$7:AI$883,EUROSTAT_VBE_IND_2005!$B$7:$B$883,$D242,EUROSTAT_VBE_IND_2005!$C$7:$C$883,"*"&amp;RIGHT($A242,3)&amp;"*",EUROSTAT_VBE_IND_2005!$D$7:$D$883,"3106*"))/1000</f>
        <v>1.314</v>
      </c>
      <c r="AJ242" s="17">
        <f>(SUMIFS(EUROSTAT_VBE_IND_2005!AJ$7:AJ$883,EUROSTAT_VBE_IND_2005!$B$7:$B$883,$D242,EUROSTAT_VBE_IND_2005!$C$7:$C$883,"*"&amp;RIGHT($A242,3)&amp;"*",EUROSTAT_VBE_IND_2005!$D$7:$D$883,"4100*"))/1000+(SUMIFS(EUROSTAT_VBE_IND_2005!AJ$7:AJ$883,EUROSTAT_VBE_IND_2005!$B$7:$B$883,$D242,EUROSTAT_VBE_IND_2005!$C$7:$C$883,"*"&amp;RIGHT($A242,3)&amp;"*",EUROSTAT_VBE_IND_2005!$D$7:$D$883,"4230*"))/1000+(SUMIFS(EUROSTAT_VBE_IND_2005!AJ$7:AJ$883,EUROSTAT_VBE_IND_2005!$B$7:$B$883,$D242,EUROSTAT_VBE_IND_2005!$C$7:$C$883,"*"&amp;RIGHT($A242,3)&amp;"*",EUROSTAT_VBE_IND_2005!$D$7:$D$883,"4240*"))/1000+(SUMIFS(EUROSTAT_VBE_IND_2005!AJ$7:AJ$883,EUROSTAT_VBE_IND_2005!$B$7:$B$883,$D242,EUROSTAT_VBE_IND_2005!$C$7:$C$883,"*"&amp;RIGHT($A242,3)&amp;"*",EUROSTAT_VBE_IND_2005!$D$7:$D$883,"3106*"))/1000</f>
        <v>6.521</v>
      </c>
      <c r="AK242" s="17">
        <f>(SUMIFS(EUROSTAT_VBE_IND_2005!AK$7:AK$883,EUROSTAT_VBE_IND_2005!$B$7:$B$883,$D242,EUROSTAT_VBE_IND_2005!$C$7:$C$883,"*"&amp;RIGHT($A242,3)&amp;"*",EUROSTAT_VBE_IND_2005!$D$7:$D$883,"4100*"))/1000+(SUMIFS(EUROSTAT_VBE_IND_2005!AK$7:AK$883,EUROSTAT_VBE_IND_2005!$B$7:$B$883,$D242,EUROSTAT_VBE_IND_2005!$C$7:$C$883,"*"&amp;RIGHT($A242,3)&amp;"*",EUROSTAT_VBE_IND_2005!$D$7:$D$883,"4230*"))/1000+(SUMIFS(EUROSTAT_VBE_IND_2005!AK$7:AK$883,EUROSTAT_VBE_IND_2005!$B$7:$B$883,$D242,EUROSTAT_VBE_IND_2005!$C$7:$C$883,"*"&amp;RIGHT($A242,3)&amp;"*",EUROSTAT_VBE_IND_2005!$D$7:$D$883,"4240*"))/1000+(SUMIFS(EUROSTAT_VBE_IND_2005!AK$7:AK$883,EUROSTAT_VBE_IND_2005!$B$7:$B$883,$D242,EUROSTAT_VBE_IND_2005!$C$7:$C$883,"*"&amp;RIGHT($A242,3)&amp;"*",EUROSTAT_VBE_IND_2005!$D$7:$D$883,"3106*"))/1000</f>
        <v>80.744</v>
      </c>
      <c r="AL242" s="198"/>
      <c r="AM242" s="198"/>
      <c r="AN242" s="198"/>
      <c r="AO242" s="17">
        <f>(SUMIFS(EUROSTAT_VBE_IND_2005!Y$7:Y$883,EUROSTAT_VBE_IND_2005!$B$7:$B$883,$D242,EUROSTAT_VBE_IND_2005!$C$7:$C$883,"*"&amp;RIGHT($A242,3)&amp;"*",EUROSTAT_VBE_IND_2005!$D$7:$D$883,"4100*"))/1000+(SUMIFS(EUROSTAT_VBE_IND_2005!Y$7:Y$883,EUROSTAT_VBE_IND_2005!$B$7:$B$883,$D242,EUROSTAT_VBE_IND_2005!$C$7:$C$883,"*"&amp;RIGHT($A242,3)&amp;"*",EUROSTAT_VBE_IND_2005!$D$7:$D$883,"4230*"))/1000+(SUMIFS(EUROSTAT_VBE_IND_2005!Y$7:Y$883,EUROSTAT_VBE_IND_2005!$B$7:$B$883,$D242,EUROSTAT_VBE_IND_2005!$C$7:$C$883,"*"&amp;RIGHT($A242,3)&amp;"*",EUROSTAT_VBE_IND_2005!$D$7:$D$883,"4240*"))/1000+(SUMIFS(EUROSTAT_VBE_IND_2005!Y$7:Y$883,EUROSTAT_VBE_IND_2005!$B$7:$B$883,$D242,EUROSTAT_VBE_IND_2005!$C$7:$C$883,"*"&amp;RIGHT($A242,3)&amp;"*",EUROSTAT_VBE_IND_2005!$D$7:$D$883,"3106*"))/1000</f>
        <v>0</v>
      </c>
      <c r="AP242" s="17">
        <f>(SUMIFS(EUROSTAT_VBE_IND_2005!Z$7:Z$883,EUROSTAT_VBE_IND_2005!$B$7:$B$883,$D242,EUROSTAT_VBE_IND_2005!$C$7:$C$883,"*"&amp;RIGHT($A242,3)&amp;"*",EUROSTAT_VBE_IND_2005!$D$7:$D$883,"4100*"))/1000+(SUMIFS(EUROSTAT_VBE_IND_2005!Z$7:Z$883,EUROSTAT_VBE_IND_2005!$B$7:$B$883,$D242,EUROSTAT_VBE_IND_2005!$C$7:$C$883,"*"&amp;RIGHT($A242,3)&amp;"*",EUROSTAT_VBE_IND_2005!$D$7:$D$883,"4230*"))/1000+(SUMIFS(EUROSTAT_VBE_IND_2005!Z$7:Z$883,EUROSTAT_VBE_IND_2005!$B$7:$B$883,$D242,EUROSTAT_VBE_IND_2005!$C$7:$C$883,"*"&amp;RIGHT($A242,3)&amp;"*",EUROSTAT_VBE_IND_2005!$D$7:$D$883,"4240*"))/1000+(SUMIFS(EUROSTAT_VBE_IND_2005!Z$7:Z$883,EUROSTAT_VBE_IND_2005!$B$7:$B$883,$D242,EUROSTAT_VBE_IND_2005!$C$7:$C$883,"*"&amp;RIGHT($A242,3)&amp;"*",EUROSTAT_VBE_IND_2005!$D$7:$D$883,"3106*"))/1000</f>
        <v>0.044</v>
      </c>
      <c r="AQ242" s="17">
        <f>(SUMIFS(EUROSTAT_VBE_IND_2005!AG$7:AG$883,EUROSTAT_VBE_IND_2005!$B$7:$B$883,$D242,EUROSTAT_VBE_IND_2005!$C$7:$C$883,"*"&amp;RIGHT($A242,3)&amp;"*",EUROSTAT_VBE_IND_2005!$D$7:$D$883,"4100*"))/1000+(SUMIFS(EUROSTAT_VBE_IND_2005!AG$7:AG$883,EUROSTAT_VBE_IND_2005!$B$7:$B$883,$D242,EUROSTAT_VBE_IND_2005!$C$7:$C$883,"*"&amp;RIGHT($A242,3)&amp;"*",EUROSTAT_VBE_IND_2005!$D$7:$D$883,"4230*"))/1000+(SUMIFS(EUROSTAT_VBE_IND_2005!AG$7:AG$883,EUROSTAT_VBE_IND_2005!$B$7:$B$883,$D242,EUROSTAT_VBE_IND_2005!$C$7:$C$883,"*"&amp;RIGHT($A242,3)&amp;"*",EUROSTAT_VBE_IND_2005!$D$7:$D$883,"4240*"))/1000+(SUMIFS(EUROSTAT_VBE_IND_2005!AG$7:AG$883,EUROSTAT_VBE_IND_2005!$B$7:$B$883,$D242,EUROSTAT_VBE_IND_2005!$C$7:$C$883,"*"&amp;RIGHT($A242,3)&amp;"*",EUROSTAT_VBE_IND_2005!$D$7:$D$883,"3106*"))/1000</f>
        <v>0</v>
      </c>
    </row>
    <row r="243" spans="1:43">
      <c r="A243" t="str">
        <f>LEFT(EUROSTAT_VBE_IND_2005!$C$324,8)</f>
        <v>B_101830</v>
      </c>
      <c r="B243" s="28" t="s">
        <v>302</v>
      </c>
      <c r="C243" t="s">
        <v>293</v>
      </c>
      <c r="D243" t="s">
        <v>55</v>
      </c>
      <c r="E243" t="s">
        <v>240</v>
      </c>
      <c r="F243" t="s">
        <v>260</v>
      </c>
      <c r="G243" s="17">
        <f>(SUMIFS(EUROSTAT_VBE_IND_2005!E$7:E$883,EUROSTAT_VBE_IND_2005!$B$7:$B$883,$D243,EUROSTAT_VBE_IND_2005!$C$7:$C$883,"*"&amp;RIGHT($A243,3)&amp;"*",EUROSTAT_VBE_IND_2005!$D$7:$D$883,"421*"))/1000</f>
        <v>0</v>
      </c>
      <c r="H243" s="17">
        <f>(SUMIFS(EUROSTAT_VBE_IND_2005!F$7:F$883,EUROSTAT_VBE_IND_2005!$B$7:$B$883,$D243,EUROSTAT_VBE_IND_2005!$C$7:$C$883,"*"&amp;RIGHT($A243,3)&amp;"*",EUROSTAT_VBE_IND_2005!$D$7:$D$883,"421*"))/1000</f>
        <v>0</v>
      </c>
      <c r="I243" s="17">
        <f>(SUMIFS(EUROSTAT_VBE_IND_2005!G$7:G$883,EUROSTAT_VBE_IND_2005!$B$7:$B$883,$D243,EUROSTAT_VBE_IND_2005!$C$7:$C$883,"*"&amp;RIGHT($A243,3)&amp;"*",EUROSTAT_VBE_IND_2005!$D$7:$D$883,"421*"))/1000</f>
        <v>0</v>
      </c>
      <c r="J243" s="198"/>
      <c r="K243" s="17">
        <f>(SUMIFS(EUROSTAT_VBE_IND_2005!H$7:H$883,EUROSTAT_VBE_IND_2005!$B$7:$B$883,$D243,EUROSTAT_VBE_IND_2005!$C$7:$C$883,"*"&amp;RIGHT($A243,3)&amp;"*",EUROSTAT_VBE_IND_2005!$D$7:$D$883,"421*"))/1000</f>
        <v>0</v>
      </c>
      <c r="L243" s="17">
        <f>(SUMIFS(EUROSTAT_VBE_IND_2005!I$7:I$883,EUROSTAT_VBE_IND_2005!$B$7:$B$883,$D243,EUROSTAT_VBE_IND_2005!$C$7:$C$883,"*"&amp;RIGHT($A243,3)&amp;"*",EUROSTAT_VBE_IND_2005!$D$7:$D$883,"421*"))/1000</f>
        <v>0</v>
      </c>
      <c r="M243" s="17">
        <f>(SUMIFS(EUROSTAT_VBE_IND_2005!J$7:J$883,EUROSTAT_VBE_IND_2005!$B$7:$B$883,$D243,EUROSTAT_VBE_IND_2005!$C$7:$C$883,"*"&amp;RIGHT($A243,3)&amp;"*",EUROSTAT_VBE_IND_2005!$D$7:$D$883,"421*"))/1000</f>
        <v>0</v>
      </c>
      <c r="N243" s="17">
        <f>(SUMIFS(EUROSTAT_VBE_IND_2005!K$7:K$883,EUROSTAT_VBE_IND_2005!$B$7:$B$883,$D243,EUROSTAT_VBE_IND_2005!$C$7:$C$883,"*"&amp;RIGHT($A243,3)&amp;"*",EUROSTAT_VBE_IND_2005!$D$7:$D$883,"421*"))/1000</f>
        <v>0</v>
      </c>
      <c r="O243" s="17">
        <f>(SUMIFS(EUROSTAT_VBE_IND_2005!L$7:L$883,EUROSTAT_VBE_IND_2005!$B$7:$B$883,$D243,EUROSTAT_VBE_IND_2005!$C$7:$C$883,"*"&amp;RIGHT($A243,3)&amp;"*",EUROSTAT_VBE_IND_2005!$D$7:$D$883,"421*"))/1000</f>
        <v>0</v>
      </c>
      <c r="P243" s="17">
        <f>(SUMIFS(EUROSTAT_VBE_IND_2005!M$7:M$883,EUROSTAT_VBE_IND_2005!$B$7:$B$883,$D243,EUROSTAT_VBE_IND_2005!$C$7:$C$883,"*"&amp;RIGHT($A243,3)&amp;"*",EUROSTAT_VBE_IND_2005!$D$7:$D$883,"421*"))/1000</f>
        <v>0</v>
      </c>
      <c r="Q243" s="17">
        <f>(SUMIFS(EUROSTAT_VBE_IND_2005!N$7:N$883,EUROSTAT_VBE_IND_2005!$B$7:$B$883,$D243,EUROSTAT_VBE_IND_2005!$C$7:$C$883,"*"&amp;RIGHT($A243,3)&amp;"*",EUROSTAT_VBE_IND_2005!$D$7:$D$883,"421*"))/1000</f>
        <v>0</v>
      </c>
      <c r="R243" s="17">
        <f>(SUMIFS(EUROSTAT_VBE_IND_2005!O$7:O$883,EUROSTAT_VBE_IND_2005!$B$7:$B$883,$D243,EUROSTAT_VBE_IND_2005!$C$7:$C$883,"*"&amp;RIGHT($A243,3)&amp;"*",EUROSTAT_VBE_IND_2005!$D$7:$D$883,"421*"))/1000</f>
        <v>0</v>
      </c>
      <c r="S243" s="17">
        <f>(SUMIFS(EUROSTAT_VBE_IND_2005!P$7:P$883,EUROSTAT_VBE_IND_2005!$B$7:$B$883,$D243,EUROSTAT_VBE_IND_2005!$C$7:$C$883,"*"&amp;RIGHT($A243,3)&amp;"*",EUROSTAT_VBE_IND_2005!$D$7:$D$883,"421*"))/1000</f>
        <v>0</v>
      </c>
      <c r="T243" s="17">
        <f>(SUMIFS(EUROSTAT_VBE_IND_2005!Q$7:Q$883,EUROSTAT_VBE_IND_2005!$B$7:$B$883,$D243,EUROSTAT_VBE_IND_2005!$C$7:$C$883,"*"&amp;RIGHT($A243,3)&amp;"*",EUROSTAT_VBE_IND_2005!$D$7:$D$883,"421*"))/1000</f>
        <v>0</v>
      </c>
      <c r="U243" s="17">
        <f>(SUMIFS(EUROSTAT_VBE_IND_2005!R$7:R$883,EUROSTAT_VBE_IND_2005!$B$7:$B$883,$D243,EUROSTAT_VBE_IND_2005!$C$7:$C$883,"*"&amp;RIGHT($A243,3)&amp;"*",EUROSTAT_VBE_IND_2005!$D$7:$D$883,"421*"))/1000</f>
        <v>0</v>
      </c>
      <c r="V243" s="17">
        <f>(SUMIFS(EUROSTAT_VBE_IND_2005!S$7:S$883,EUROSTAT_VBE_IND_2005!$B$7:$B$883,$D243,EUROSTAT_VBE_IND_2005!$C$7:$C$883,"*"&amp;RIGHT($A243,3)&amp;"*",EUROSTAT_VBE_IND_2005!$D$7:$D$883,"421*"))/1000</f>
        <v>0</v>
      </c>
      <c r="W243" s="17">
        <f>(SUMIFS(EUROSTAT_VBE_IND_2005!T$7:T$883,EUROSTAT_VBE_IND_2005!$B$7:$B$883,$D243,EUROSTAT_VBE_IND_2005!$C$7:$C$883,"*"&amp;RIGHT($A243,3)&amp;"*",EUROSTAT_VBE_IND_2005!$D$7:$D$883,"421*"))/1000</f>
        <v>0</v>
      </c>
      <c r="X243" s="17">
        <f>(SUMIFS(EUROSTAT_VBE_IND_2005!U$7:U$883,EUROSTAT_VBE_IND_2005!$B$7:$B$883,$D243,EUROSTAT_VBE_IND_2005!$C$7:$C$883,"*"&amp;RIGHT($A243,3)&amp;"*",EUROSTAT_VBE_IND_2005!$D$7:$D$883,"421*"))/1000</f>
        <v>0</v>
      </c>
      <c r="Y243" s="17">
        <f>(SUMIFS(EUROSTAT_VBE_IND_2005!V$7:V$883,EUROSTAT_VBE_IND_2005!$B$7:$B$883,$D243,EUROSTAT_VBE_IND_2005!$C$7:$C$883,"*"&amp;RIGHT($A243,3)&amp;"*",EUROSTAT_VBE_IND_2005!$D$7:$D$883,"421*"))/1000</f>
        <v>0</v>
      </c>
      <c r="Z243" s="17">
        <f>(SUMIFS(EUROSTAT_VBE_IND_2005!W$7:W$883,EUROSTAT_VBE_IND_2005!$B$7:$B$883,$D243,EUROSTAT_VBE_IND_2005!$C$7:$C$883,"*"&amp;RIGHT($A243,3)&amp;"*",EUROSTAT_VBE_IND_2005!$D$7:$D$883,"421*"))/1000</f>
        <v>0</v>
      </c>
      <c r="AA243" s="17">
        <f>(SUMIFS(EUROSTAT_VBE_IND_2005!X$7:X$883,EUROSTAT_VBE_IND_2005!$B$7:$B$883,$D243,EUROSTAT_VBE_IND_2005!$C$7:$C$883,"*"&amp;RIGHT($A243,3)&amp;"*",EUROSTAT_VBE_IND_2005!$D$7:$D$883,"421*"))/1000</f>
        <v>0</v>
      </c>
      <c r="AB243" s="17">
        <f>(SUMIFS(EUROSTAT_VBE_IND_2005!AA$7:AA$883,EUROSTAT_VBE_IND_2005!$B$7:$B$883,$D243,EUROSTAT_VBE_IND_2005!$C$7:$C$883,"*"&amp;RIGHT($A243,3)&amp;"*",EUROSTAT_VBE_IND_2005!$D$7:$D$883,"421*"))/1000</f>
        <v>0</v>
      </c>
      <c r="AC243" s="17">
        <f>(SUMIFS(EUROSTAT_VBE_IND_2005!AB$7:AB$883,EUROSTAT_VBE_IND_2005!$B$7:$B$883,$D243,EUROSTAT_VBE_IND_2005!$C$7:$C$883,"*"&amp;RIGHT($A243,3)&amp;"*",EUROSTAT_VBE_IND_2005!$D$7:$D$883,"421*"))/1000</f>
        <v>0</v>
      </c>
      <c r="AD243" s="17">
        <f>(SUMIFS(EUROSTAT_VBE_IND_2005!AC$7:AC$883,EUROSTAT_VBE_IND_2005!$B$7:$B$883,$D243,EUROSTAT_VBE_IND_2005!$C$7:$C$883,"*"&amp;RIGHT($A243,3)&amp;"*",EUROSTAT_VBE_IND_2005!$D$7:$D$883,"421*"))/1000</f>
        <v>0</v>
      </c>
      <c r="AE243" s="17">
        <f>(SUMIFS(EUROSTAT_VBE_IND_2005!AD$7:AD$883,EUROSTAT_VBE_IND_2005!$B$7:$B$883,$D243,EUROSTAT_VBE_IND_2005!$C$7:$C$883,"*"&amp;RIGHT($A243,3)&amp;"*",EUROSTAT_VBE_IND_2005!$D$7:$D$883,"421*"))/1000</f>
        <v>0</v>
      </c>
      <c r="AF243" s="17">
        <f>(SUMIFS(EUROSTAT_VBE_IND_2005!AE$7:AE$883,EUROSTAT_VBE_IND_2005!$B$7:$B$883,$D243,EUROSTAT_VBE_IND_2005!$C$7:$C$883,"*"&amp;RIGHT($A243,3)&amp;"*",EUROSTAT_VBE_IND_2005!$D$7:$D$883,"421*"))/1000</f>
        <v>0</v>
      </c>
      <c r="AG243" s="17">
        <f>(SUMIFS(EUROSTAT_VBE_IND_2005!AF$7:AF$883,EUROSTAT_VBE_IND_2005!$B$7:$B$883,$D243,EUROSTAT_VBE_IND_2005!$C$7:$C$883,"*"&amp;RIGHT($A243,3)&amp;"*",EUROSTAT_VBE_IND_2005!$D$7:$D$883,"421*"))/1000</f>
        <v>0</v>
      </c>
      <c r="AH243" s="17">
        <f>(SUMIFS(EUROSTAT_VBE_IND_2005!AH$7:AH$883,EUROSTAT_VBE_IND_2005!$B$7:$B$883,$D243,EUROSTAT_VBE_IND_2005!$C$7:$C$883,"*"&amp;RIGHT($A243,3)&amp;"*",EUROSTAT_VBE_IND_2005!$D$7:$D$883,"421*"))/1000</f>
        <v>0</v>
      </c>
      <c r="AI243" s="17">
        <f>(SUMIFS(EUROSTAT_VBE_IND_2005!AI$7:AI$883,EUROSTAT_VBE_IND_2005!$B$7:$B$883,$D243,EUROSTAT_VBE_IND_2005!$C$7:$C$883,"*"&amp;RIGHT($A243,3)&amp;"*",EUROSTAT_VBE_IND_2005!$D$7:$D$883,"421*"))/1000</f>
        <v>0</v>
      </c>
      <c r="AJ243" s="17">
        <f>(SUMIFS(EUROSTAT_VBE_IND_2005!AJ$7:AJ$883,EUROSTAT_VBE_IND_2005!$B$7:$B$883,$D243,EUROSTAT_VBE_IND_2005!$C$7:$C$883,"*"&amp;RIGHT($A243,3)&amp;"*",EUROSTAT_VBE_IND_2005!$D$7:$D$883,"421*"))/1000</f>
        <v>0</v>
      </c>
      <c r="AK243" s="17">
        <f>(SUMIFS(EUROSTAT_VBE_IND_2005!AK$7:AK$883,EUROSTAT_VBE_IND_2005!$B$7:$B$883,$D243,EUROSTAT_VBE_IND_2005!$C$7:$C$883,"*"&amp;RIGHT($A243,3)&amp;"*",EUROSTAT_VBE_IND_2005!$D$7:$D$883,"421*"))/1000</f>
        <v>0</v>
      </c>
      <c r="AL243" s="198"/>
      <c r="AM243" s="198"/>
      <c r="AN243" s="198"/>
      <c r="AO243" s="17">
        <f>(SUMIFS(EUROSTAT_VBE_IND_2005!Y$7:Y$883,EUROSTAT_VBE_IND_2005!$B$7:$B$883,$D243,EUROSTAT_VBE_IND_2005!$C$7:$C$883,"*"&amp;RIGHT($A243,3)&amp;"*",EUROSTAT_VBE_IND_2005!$D$7:$D$883,"421*"))/1000</f>
        <v>0</v>
      </c>
      <c r="AP243" s="17">
        <f>(SUMIFS(EUROSTAT_VBE_IND_2005!Z$7:Z$883,EUROSTAT_VBE_IND_2005!$B$7:$B$883,$D243,EUROSTAT_VBE_IND_2005!$C$7:$C$883,"*"&amp;RIGHT($A243,3)&amp;"*",EUROSTAT_VBE_IND_2005!$D$7:$D$883,"421*"))/1000</f>
        <v>0</v>
      </c>
      <c r="AQ243" s="17">
        <f>(SUMIFS(EUROSTAT_VBE_IND_2005!AG$7:AG$883,EUROSTAT_VBE_IND_2005!$B$7:$B$883,$D243,EUROSTAT_VBE_IND_2005!$C$7:$C$883,"*"&amp;RIGHT($A243,3)&amp;"*",EUROSTAT_VBE_IND_2005!$D$7:$D$883,"421*"))/1000</f>
        <v>0</v>
      </c>
    </row>
    <row r="244" spans="1:43">
      <c r="A244" t="str">
        <f>LEFT(EUROSTAT_VBE_IND_2005!$C$324,8)</f>
        <v>B_101830</v>
      </c>
      <c r="B244" s="28" t="s">
        <v>302</v>
      </c>
      <c r="C244" t="s">
        <v>293</v>
      </c>
      <c r="D244" t="s">
        <v>55</v>
      </c>
      <c r="E244" t="s">
        <v>241</v>
      </c>
      <c r="F244" t="s">
        <v>261</v>
      </c>
      <c r="G244" s="17">
        <f>(SUMIFS(EUROSTAT_VBE_IND_2005!E$7:E$883,EUROSTAT_VBE_IND_2005!$B$7:$B$883,$D244,EUROSTAT_VBE_IND_2005!$C$7:$C$883,"*"&amp;RIGHT($A244,3)&amp;"*",EUROSTAT_VBE_IND_2005!$D$7:$D$883,"422*"))/1000</f>
        <v>0</v>
      </c>
      <c r="H244" s="17">
        <f>(SUMIFS(EUROSTAT_VBE_IND_2005!F$7:F$883,EUROSTAT_VBE_IND_2005!$B$7:$B$883,$D244,EUROSTAT_VBE_IND_2005!$C$7:$C$883,"*"&amp;RIGHT($A244,3)&amp;"*",EUROSTAT_VBE_IND_2005!$D$7:$D$883,"422*"))/1000</f>
        <v>0</v>
      </c>
      <c r="I244" s="17">
        <f>(SUMIFS(EUROSTAT_VBE_IND_2005!G$7:G$883,EUROSTAT_VBE_IND_2005!$B$7:$B$883,$D244,EUROSTAT_VBE_IND_2005!$C$7:$C$883,"*"&amp;RIGHT($A244,3)&amp;"*",EUROSTAT_VBE_IND_2005!$D$7:$D$883,"422*"))/1000</f>
        <v>0</v>
      </c>
      <c r="J244" s="198"/>
      <c r="K244" s="17">
        <f>(SUMIFS(EUROSTAT_VBE_IND_2005!H$7:H$883,EUROSTAT_VBE_IND_2005!$B$7:$B$883,$D244,EUROSTAT_VBE_IND_2005!$C$7:$C$883,"*"&amp;RIGHT($A244,3)&amp;"*",EUROSTAT_VBE_IND_2005!$D$7:$D$883,"422*"))/1000</f>
        <v>0</v>
      </c>
      <c r="L244" s="17">
        <f>(SUMIFS(EUROSTAT_VBE_IND_2005!I$7:I$883,EUROSTAT_VBE_IND_2005!$B$7:$B$883,$D244,EUROSTAT_VBE_IND_2005!$C$7:$C$883,"*"&amp;RIGHT($A244,3)&amp;"*",EUROSTAT_VBE_IND_2005!$D$7:$D$883,"422*"))/1000</f>
        <v>0</v>
      </c>
      <c r="M244" s="17">
        <f>(SUMIFS(EUROSTAT_VBE_IND_2005!J$7:J$883,EUROSTAT_VBE_IND_2005!$B$7:$B$883,$D244,EUROSTAT_VBE_IND_2005!$C$7:$C$883,"*"&amp;RIGHT($A244,3)&amp;"*",EUROSTAT_VBE_IND_2005!$D$7:$D$883,"422*"))/1000</f>
        <v>0</v>
      </c>
      <c r="N244" s="17">
        <f>(SUMIFS(EUROSTAT_VBE_IND_2005!K$7:K$883,EUROSTAT_VBE_IND_2005!$B$7:$B$883,$D244,EUROSTAT_VBE_IND_2005!$C$7:$C$883,"*"&amp;RIGHT($A244,3)&amp;"*",EUROSTAT_VBE_IND_2005!$D$7:$D$883,"422*"))/1000</f>
        <v>0</v>
      </c>
      <c r="O244" s="17">
        <f>(SUMIFS(EUROSTAT_VBE_IND_2005!L$7:L$883,EUROSTAT_VBE_IND_2005!$B$7:$B$883,$D244,EUROSTAT_VBE_IND_2005!$C$7:$C$883,"*"&amp;RIGHT($A244,3)&amp;"*",EUROSTAT_VBE_IND_2005!$D$7:$D$883,"422*"))/1000</f>
        <v>0</v>
      </c>
      <c r="P244" s="17">
        <f>(SUMIFS(EUROSTAT_VBE_IND_2005!M$7:M$883,EUROSTAT_VBE_IND_2005!$B$7:$B$883,$D244,EUROSTAT_VBE_IND_2005!$C$7:$C$883,"*"&amp;RIGHT($A244,3)&amp;"*",EUROSTAT_VBE_IND_2005!$D$7:$D$883,"422*"))/1000</f>
        <v>0</v>
      </c>
      <c r="Q244" s="17">
        <f>(SUMIFS(EUROSTAT_VBE_IND_2005!N$7:N$883,EUROSTAT_VBE_IND_2005!$B$7:$B$883,$D244,EUROSTAT_VBE_IND_2005!$C$7:$C$883,"*"&amp;RIGHT($A244,3)&amp;"*",EUROSTAT_VBE_IND_2005!$D$7:$D$883,"422*"))/1000</f>
        <v>0</v>
      </c>
      <c r="R244" s="17">
        <f>(SUMIFS(EUROSTAT_VBE_IND_2005!O$7:O$883,EUROSTAT_VBE_IND_2005!$B$7:$B$883,$D244,EUROSTAT_VBE_IND_2005!$C$7:$C$883,"*"&amp;RIGHT($A244,3)&amp;"*",EUROSTAT_VBE_IND_2005!$D$7:$D$883,"422*"))/1000</f>
        <v>0</v>
      </c>
      <c r="S244" s="17">
        <f>(SUMIFS(EUROSTAT_VBE_IND_2005!P$7:P$883,EUROSTAT_VBE_IND_2005!$B$7:$B$883,$D244,EUROSTAT_VBE_IND_2005!$C$7:$C$883,"*"&amp;RIGHT($A244,3)&amp;"*",EUROSTAT_VBE_IND_2005!$D$7:$D$883,"422*"))/1000</f>
        <v>0</v>
      </c>
      <c r="T244" s="17">
        <f>(SUMIFS(EUROSTAT_VBE_IND_2005!Q$7:Q$883,EUROSTAT_VBE_IND_2005!$B$7:$B$883,$D244,EUROSTAT_VBE_IND_2005!$C$7:$C$883,"*"&amp;RIGHT($A244,3)&amp;"*",EUROSTAT_VBE_IND_2005!$D$7:$D$883,"422*"))/1000</f>
        <v>0</v>
      </c>
      <c r="U244" s="17">
        <f>(SUMIFS(EUROSTAT_VBE_IND_2005!R$7:R$883,EUROSTAT_VBE_IND_2005!$B$7:$B$883,$D244,EUROSTAT_VBE_IND_2005!$C$7:$C$883,"*"&amp;RIGHT($A244,3)&amp;"*",EUROSTAT_VBE_IND_2005!$D$7:$D$883,"422*"))/1000</f>
        <v>0</v>
      </c>
      <c r="V244" s="17">
        <f>(SUMIFS(EUROSTAT_VBE_IND_2005!S$7:S$883,EUROSTAT_VBE_IND_2005!$B$7:$B$883,$D244,EUROSTAT_VBE_IND_2005!$C$7:$C$883,"*"&amp;RIGHT($A244,3)&amp;"*",EUROSTAT_VBE_IND_2005!$D$7:$D$883,"422*"))/1000</f>
        <v>0</v>
      </c>
      <c r="W244" s="17">
        <f>(SUMIFS(EUROSTAT_VBE_IND_2005!T$7:T$883,EUROSTAT_VBE_IND_2005!$B$7:$B$883,$D244,EUROSTAT_VBE_IND_2005!$C$7:$C$883,"*"&amp;RIGHT($A244,3)&amp;"*",EUROSTAT_VBE_IND_2005!$D$7:$D$883,"422*"))/1000</f>
        <v>0</v>
      </c>
      <c r="X244" s="17">
        <f>(SUMIFS(EUROSTAT_VBE_IND_2005!U$7:U$883,EUROSTAT_VBE_IND_2005!$B$7:$B$883,$D244,EUROSTAT_VBE_IND_2005!$C$7:$C$883,"*"&amp;RIGHT($A244,3)&amp;"*",EUROSTAT_VBE_IND_2005!$D$7:$D$883,"422*"))/1000</f>
        <v>0</v>
      </c>
      <c r="Y244" s="17">
        <f>(SUMIFS(EUROSTAT_VBE_IND_2005!V$7:V$883,EUROSTAT_VBE_IND_2005!$B$7:$B$883,$D244,EUROSTAT_VBE_IND_2005!$C$7:$C$883,"*"&amp;RIGHT($A244,3)&amp;"*",EUROSTAT_VBE_IND_2005!$D$7:$D$883,"422*"))/1000</f>
        <v>0</v>
      </c>
      <c r="Z244" s="17">
        <f>(SUMIFS(EUROSTAT_VBE_IND_2005!W$7:W$883,EUROSTAT_VBE_IND_2005!$B$7:$B$883,$D244,EUROSTAT_VBE_IND_2005!$C$7:$C$883,"*"&amp;RIGHT($A244,3)&amp;"*",EUROSTAT_VBE_IND_2005!$D$7:$D$883,"422*"))/1000</f>
        <v>0</v>
      </c>
      <c r="AA244" s="17">
        <f>(SUMIFS(EUROSTAT_VBE_IND_2005!X$7:X$883,EUROSTAT_VBE_IND_2005!$B$7:$B$883,$D244,EUROSTAT_VBE_IND_2005!$C$7:$C$883,"*"&amp;RIGHT($A244,3)&amp;"*",EUROSTAT_VBE_IND_2005!$D$7:$D$883,"422*"))/1000</f>
        <v>0</v>
      </c>
      <c r="AB244" s="17">
        <f>(SUMIFS(EUROSTAT_VBE_IND_2005!AA$7:AA$883,EUROSTAT_VBE_IND_2005!$B$7:$B$883,$D244,EUROSTAT_VBE_IND_2005!$C$7:$C$883,"*"&amp;RIGHT($A244,3)&amp;"*",EUROSTAT_VBE_IND_2005!$D$7:$D$883,"422*"))/1000</f>
        <v>0</v>
      </c>
      <c r="AC244" s="17">
        <f>(SUMIFS(EUROSTAT_VBE_IND_2005!AB$7:AB$883,EUROSTAT_VBE_IND_2005!$B$7:$B$883,$D244,EUROSTAT_VBE_IND_2005!$C$7:$C$883,"*"&amp;RIGHT($A244,3)&amp;"*",EUROSTAT_VBE_IND_2005!$D$7:$D$883,"422*"))/1000</f>
        <v>0</v>
      </c>
      <c r="AD244" s="17">
        <f>(SUMIFS(EUROSTAT_VBE_IND_2005!AC$7:AC$883,EUROSTAT_VBE_IND_2005!$B$7:$B$883,$D244,EUROSTAT_VBE_IND_2005!$C$7:$C$883,"*"&amp;RIGHT($A244,3)&amp;"*",EUROSTAT_VBE_IND_2005!$D$7:$D$883,"422*"))/1000</f>
        <v>0</v>
      </c>
      <c r="AE244" s="17">
        <f>(SUMIFS(EUROSTAT_VBE_IND_2005!AD$7:AD$883,EUROSTAT_VBE_IND_2005!$B$7:$B$883,$D244,EUROSTAT_VBE_IND_2005!$C$7:$C$883,"*"&amp;RIGHT($A244,3)&amp;"*",EUROSTAT_VBE_IND_2005!$D$7:$D$883,"422*"))/1000</f>
        <v>0</v>
      </c>
      <c r="AF244" s="17">
        <f>(SUMIFS(EUROSTAT_VBE_IND_2005!AE$7:AE$883,EUROSTAT_VBE_IND_2005!$B$7:$B$883,$D244,EUROSTAT_VBE_IND_2005!$C$7:$C$883,"*"&amp;RIGHT($A244,3)&amp;"*",EUROSTAT_VBE_IND_2005!$D$7:$D$883,"422*"))/1000</f>
        <v>0</v>
      </c>
      <c r="AG244" s="17">
        <f>(SUMIFS(EUROSTAT_VBE_IND_2005!AF$7:AF$883,EUROSTAT_VBE_IND_2005!$B$7:$B$883,$D244,EUROSTAT_VBE_IND_2005!$C$7:$C$883,"*"&amp;RIGHT($A244,3)&amp;"*",EUROSTAT_VBE_IND_2005!$D$7:$D$883,"422*"))/1000</f>
        <v>0</v>
      </c>
      <c r="AH244" s="17">
        <f>(SUMIFS(EUROSTAT_VBE_IND_2005!AH$7:AH$883,EUROSTAT_VBE_IND_2005!$B$7:$B$883,$D244,EUROSTAT_VBE_IND_2005!$C$7:$C$883,"*"&amp;RIGHT($A244,3)&amp;"*",EUROSTAT_VBE_IND_2005!$D$7:$D$883,"422*"))/1000</f>
        <v>0</v>
      </c>
      <c r="AI244" s="17">
        <f>(SUMIFS(EUROSTAT_VBE_IND_2005!AI$7:AI$883,EUROSTAT_VBE_IND_2005!$B$7:$B$883,$D244,EUROSTAT_VBE_IND_2005!$C$7:$C$883,"*"&amp;RIGHT($A244,3)&amp;"*",EUROSTAT_VBE_IND_2005!$D$7:$D$883,"422*"))/1000</f>
        <v>0</v>
      </c>
      <c r="AJ244" s="17">
        <f>(SUMIFS(EUROSTAT_VBE_IND_2005!AJ$7:AJ$883,EUROSTAT_VBE_IND_2005!$B$7:$B$883,$D244,EUROSTAT_VBE_IND_2005!$C$7:$C$883,"*"&amp;RIGHT($A244,3)&amp;"*",EUROSTAT_VBE_IND_2005!$D$7:$D$883,"422*"))/1000</f>
        <v>0</v>
      </c>
      <c r="AK244" s="17">
        <f>(SUMIFS(EUROSTAT_VBE_IND_2005!AK$7:AK$883,EUROSTAT_VBE_IND_2005!$B$7:$B$883,$D244,EUROSTAT_VBE_IND_2005!$C$7:$C$883,"*"&amp;RIGHT($A244,3)&amp;"*",EUROSTAT_VBE_IND_2005!$D$7:$D$883,"422*"))/1000</f>
        <v>0</v>
      </c>
      <c r="AL244" s="198"/>
      <c r="AM244" s="198"/>
      <c r="AN244" s="198"/>
      <c r="AO244" s="17">
        <f>(SUMIFS(EUROSTAT_VBE_IND_2005!Y$7:Y$883,EUROSTAT_VBE_IND_2005!$B$7:$B$883,$D244,EUROSTAT_VBE_IND_2005!$C$7:$C$883,"*"&amp;RIGHT($A244,3)&amp;"*",EUROSTAT_VBE_IND_2005!$D$7:$D$883,"422*"))/1000</f>
        <v>0</v>
      </c>
      <c r="AP244" s="17">
        <f>(SUMIFS(EUROSTAT_VBE_IND_2005!Z$7:Z$883,EUROSTAT_VBE_IND_2005!$B$7:$B$883,$D244,EUROSTAT_VBE_IND_2005!$C$7:$C$883,"*"&amp;RIGHT($A244,3)&amp;"*",EUROSTAT_VBE_IND_2005!$D$7:$D$883,"422*"))/1000</f>
        <v>0</v>
      </c>
      <c r="AQ244" s="17">
        <f>(SUMIFS(EUROSTAT_VBE_IND_2005!AG$7:AG$883,EUROSTAT_VBE_IND_2005!$B$7:$B$883,$D244,EUROSTAT_VBE_IND_2005!$C$7:$C$883,"*"&amp;RIGHT($A244,3)&amp;"*",EUROSTAT_VBE_IND_2005!$D$7:$D$883,"422*"))/1000</f>
        <v>0</v>
      </c>
    </row>
    <row r="245" spans="1:43">
      <c r="A245" t="str">
        <f>LEFT(EUROSTAT_VBE_IND_2005!$C$324,8)</f>
        <v>B_101830</v>
      </c>
      <c r="B245" s="28" t="s">
        <v>302</v>
      </c>
      <c r="C245" t="s">
        <v>293</v>
      </c>
      <c r="D245" t="s">
        <v>55</v>
      </c>
      <c r="E245" t="s">
        <v>242</v>
      </c>
      <c r="F245" t="s">
        <v>262</v>
      </c>
      <c r="G245" s="17">
        <f>(SUMIFS(EUROSTAT_VBE_IND_2005!E$7:E$883,EUROSTAT_VBE_IND_2005!$B$7:$B$883,$D245,EUROSTAT_VBE_IND_2005!$C$7:$C$883,"*"&amp;RIGHT($A245,3)&amp;"*",EUROSTAT_VBE_IND_2005!$D$7:$D$883,"5532*"))/1000</f>
        <v>0</v>
      </c>
      <c r="H245" s="17">
        <f>(SUMIFS(EUROSTAT_VBE_IND_2005!F$7:F$883,EUROSTAT_VBE_IND_2005!$B$7:$B$883,$D245,EUROSTAT_VBE_IND_2005!$C$7:$C$883,"*"&amp;RIGHT($A245,3)&amp;"*",EUROSTAT_VBE_IND_2005!$D$7:$D$883,"5532*"))/1000</f>
        <v>0</v>
      </c>
      <c r="I245" s="17">
        <f>(SUMIFS(EUROSTAT_VBE_IND_2005!G$7:G$883,EUROSTAT_VBE_IND_2005!$B$7:$B$883,$D245,EUROSTAT_VBE_IND_2005!$C$7:$C$883,"*"&amp;RIGHT($A245,3)&amp;"*",EUROSTAT_VBE_IND_2005!$D$7:$D$883,"5532*"))/1000</f>
        <v>0</v>
      </c>
      <c r="J245" s="198"/>
      <c r="K245" s="17">
        <f>(SUMIFS(EUROSTAT_VBE_IND_2005!H$7:H$883,EUROSTAT_VBE_IND_2005!$B$7:$B$883,$D245,EUROSTAT_VBE_IND_2005!$C$7:$C$883,"*"&amp;RIGHT($A245,3)&amp;"*",EUROSTAT_VBE_IND_2005!$D$7:$D$883,"5532*"))/1000</f>
        <v>0</v>
      </c>
      <c r="L245" s="17">
        <f>(SUMIFS(EUROSTAT_VBE_IND_2005!I$7:I$883,EUROSTAT_VBE_IND_2005!$B$7:$B$883,$D245,EUROSTAT_VBE_IND_2005!$C$7:$C$883,"*"&amp;RIGHT($A245,3)&amp;"*",EUROSTAT_VBE_IND_2005!$D$7:$D$883,"5532*"))/1000</f>
        <v>0</v>
      </c>
      <c r="M245" s="17">
        <f>(SUMIFS(EUROSTAT_VBE_IND_2005!J$7:J$883,EUROSTAT_VBE_IND_2005!$B$7:$B$883,$D245,EUROSTAT_VBE_IND_2005!$C$7:$C$883,"*"&amp;RIGHT($A245,3)&amp;"*",EUROSTAT_VBE_IND_2005!$D$7:$D$883,"5532*"))/1000</f>
        <v>0</v>
      </c>
      <c r="N245" s="17">
        <f>(SUMIFS(EUROSTAT_VBE_IND_2005!K$7:K$883,EUROSTAT_VBE_IND_2005!$B$7:$B$883,$D245,EUROSTAT_VBE_IND_2005!$C$7:$C$883,"*"&amp;RIGHT($A245,3)&amp;"*",EUROSTAT_VBE_IND_2005!$D$7:$D$883,"5532*"))/1000</f>
        <v>0</v>
      </c>
      <c r="O245" s="17">
        <f>(SUMIFS(EUROSTAT_VBE_IND_2005!L$7:L$883,EUROSTAT_VBE_IND_2005!$B$7:$B$883,$D245,EUROSTAT_VBE_IND_2005!$C$7:$C$883,"*"&amp;RIGHT($A245,3)&amp;"*",EUROSTAT_VBE_IND_2005!$D$7:$D$883,"5532*"))/1000</f>
        <v>0</v>
      </c>
      <c r="P245" s="17">
        <f>(SUMIFS(EUROSTAT_VBE_IND_2005!M$7:M$883,EUROSTAT_VBE_IND_2005!$B$7:$B$883,$D245,EUROSTAT_VBE_IND_2005!$C$7:$C$883,"*"&amp;RIGHT($A245,3)&amp;"*",EUROSTAT_VBE_IND_2005!$D$7:$D$883,"5532*"))/1000</f>
        <v>0</v>
      </c>
      <c r="Q245" s="17">
        <f>(SUMIFS(EUROSTAT_VBE_IND_2005!N$7:N$883,EUROSTAT_VBE_IND_2005!$B$7:$B$883,$D245,EUROSTAT_VBE_IND_2005!$C$7:$C$883,"*"&amp;RIGHT($A245,3)&amp;"*",EUROSTAT_VBE_IND_2005!$D$7:$D$883,"5532*"))/1000</f>
        <v>0.017</v>
      </c>
      <c r="R245" s="17">
        <f>(SUMIFS(EUROSTAT_VBE_IND_2005!O$7:O$883,EUROSTAT_VBE_IND_2005!$B$7:$B$883,$D245,EUROSTAT_VBE_IND_2005!$C$7:$C$883,"*"&amp;RIGHT($A245,3)&amp;"*",EUROSTAT_VBE_IND_2005!$D$7:$D$883,"5532*"))/1000</f>
        <v>0</v>
      </c>
      <c r="S245" s="17">
        <f>(SUMIFS(EUROSTAT_VBE_IND_2005!P$7:P$883,EUROSTAT_VBE_IND_2005!$B$7:$B$883,$D245,EUROSTAT_VBE_IND_2005!$C$7:$C$883,"*"&amp;RIGHT($A245,3)&amp;"*",EUROSTAT_VBE_IND_2005!$D$7:$D$883,"5532*"))/1000</f>
        <v>0</v>
      </c>
      <c r="T245" s="17">
        <f>(SUMIFS(EUROSTAT_VBE_IND_2005!Q$7:Q$883,EUROSTAT_VBE_IND_2005!$B$7:$B$883,$D245,EUROSTAT_VBE_IND_2005!$C$7:$C$883,"*"&amp;RIGHT($A245,3)&amp;"*",EUROSTAT_VBE_IND_2005!$D$7:$D$883,"5532*"))/1000</f>
        <v>0</v>
      </c>
      <c r="U245" s="17">
        <f>(SUMIFS(EUROSTAT_VBE_IND_2005!R$7:R$883,EUROSTAT_VBE_IND_2005!$B$7:$B$883,$D245,EUROSTAT_VBE_IND_2005!$C$7:$C$883,"*"&amp;RIGHT($A245,3)&amp;"*",EUROSTAT_VBE_IND_2005!$D$7:$D$883,"5532*"))/1000</f>
        <v>0</v>
      </c>
      <c r="V245" s="17">
        <f>(SUMIFS(EUROSTAT_VBE_IND_2005!S$7:S$883,EUROSTAT_VBE_IND_2005!$B$7:$B$883,$D245,EUROSTAT_VBE_IND_2005!$C$7:$C$883,"*"&amp;RIGHT($A245,3)&amp;"*",EUROSTAT_VBE_IND_2005!$D$7:$D$883,"5532*"))/1000</f>
        <v>0</v>
      </c>
      <c r="W245" s="17">
        <f>(SUMIFS(EUROSTAT_VBE_IND_2005!T$7:T$883,EUROSTAT_VBE_IND_2005!$B$7:$B$883,$D245,EUROSTAT_VBE_IND_2005!$C$7:$C$883,"*"&amp;RIGHT($A245,3)&amp;"*",EUROSTAT_VBE_IND_2005!$D$7:$D$883,"5532*"))/1000</f>
        <v>0</v>
      </c>
      <c r="X245" s="17">
        <f>(SUMIFS(EUROSTAT_VBE_IND_2005!U$7:U$883,EUROSTAT_VBE_IND_2005!$B$7:$B$883,$D245,EUROSTAT_VBE_IND_2005!$C$7:$C$883,"*"&amp;RIGHT($A245,3)&amp;"*",EUROSTAT_VBE_IND_2005!$D$7:$D$883,"5532*"))/1000</f>
        <v>0</v>
      </c>
      <c r="Y245" s="17">
        <f>(SUMIFS(EUROSTAT_VBE_IND_2005!V$7:V$883,EUROSTAT_VBE_IND_2005!$B$7:$B$883,$D245,EUROSTAT_VBE_IND_2005!$C$7:$C$883,"*"&amp;RIGHT($A245,3)&amp;"*",EUROSTAT_VBE_IND_2005!$D$7:$D$883,"5532*"))/1000</f>
        <v>0</v>
      </c>
      <c r="Z245" s="17">
        <f>(SUMIFS(EUROSTAT_VBE_IND_2005!W$7:W$883,EUROSTAT_VBE_IND_2005!$B$7:$B$883,$D245,EUROSTAT_VBE_IND_2005!$C$7:$C$883,"*"&amp;RIGHT($A245,3)&amp;"*",EUROSTAT_VBE_IND_2005!$D$7:$D$883,"5532*"))/1000</f>
        <v>0</v>
      </c>
      <c r="AA245" s="17">
        <f>(SUMIFS(EUROSTAT_VBE_IND_2005!X$7:X$883,EUROSTAT_VBE_IND_2005!$B$7:$B$883,$D245,EUROSTAT_VBE_IND_2005!$C$7:$C$883,"*"&amp;RIGHT($A245,3)&amp;"*",EUROSTAT_VBE_IND_2005!$D$7:$D$883,"5532*"))/1000</f>
        <v>0</v>
      </c>
      <c r="AB245" s="17">
        <f>(SUMIFS(EUROSTAT_VBE_IND_2005!AA$7:AA$883,EUROSTAT_VBE_IND_2005!$B$7:$B$883,$D245,EUROSTAT_VBE_IND_2005!$C$7:$C$883,"*"&amp;RIGHT($A245,3)&amp;"*",EUROSTAT_VBE_IND_2005!$D$7:$D$883,"5532*"))/1000</f>
        <v>0</v>
      </c>
      <c r="AC245" s="17">
        <f>(SUMIFS(EUROSTAT_VBE_IND_2005!AB$7:AB$883,EUROSTAT_VBE_IND_2005!$B$7:$B$883,$D245,EUROSTAT_VBE_IND_2005!$C$7:$C$883,"*"&amp;RIGHT($A245,3)&amp;"*",EUROSTAT_VBE_IND_2005!$D$7:$D$883,"5532*"))/1000</f>
        <v>0</v>
      </c>
      <c r="AD245" s="17">
        <f>(SUMIFS(EUROSTAT_VBE_IND_2005!AC$7:AC$883,EUROSTAT_VBE_IND_2005!$B$7:$B$883,$D245,EUROSTAT_VBE_IND_2005!$C$7:$C$883,"*"&amp;RIGHT($A245,3)&amp;"*",EUROSTAT_VBE_IND_2005!$D$7:$D$883,"5532*"))/1000</f>
        <v>0</v>
      </c>
      <c r="AE245" s="17">
        <f>(SUMIFS(EUROSTAT_VBE_IND_2005!AD$7:AD$883,EUROSTAT_VBE_IND_2005!$B$7:$B$883,$D245,EUROSTAT_VBE_IND_2005!$C$7:$C$883,"*"&amp;RIGHT($A245,3)&amp;"*",EUROSTAT_VBE_IND_2005!$D$7:$D$883,"5532*"))/1000</f>
        <v>0</v>
      </c>
      <c r="AF245" s="17">
        <f>(SUMIFS(EUROSTAT_VBE_IND_2005!AE$7:AE$883,EUROSTAT_VBE_IND_2005!$B$7:$B$883,$D245,EUROSTAT_VBE_IND_2005!$C$7:$C$883,"*"&amp;RIGHT($A245,3)&amp;"*",EUROSTAT_VBE_IND_2005!$D$7:$D$883,"5532*"))/1000</f>
        <v>0</v>
      </c>
      <c r="AG245" s="17">
        <f>(SUMIFS(EUROSTAT_VBE_IND_2005!AF$7:AF$883,EUROSTAT_VBE_IND_2005!$B$7:$B$883,$D245,EUROSTAT_VBE_IND_2005!$C$7:$C$883,"*"&amp;RIGHT($A245,3)&amp;"*",EUROSTAT_VBE_IND_2005!$D$7:$D$883,"5532*"))/1000</f>
        <v>0</v>
      </c>
      <c r="AH245" s="17">
        <f>(SUMIFS(EUROSTAT_VBE_IND_2005!AH$7:AH$883,EUROSTAT_VBE_IND_2005!$B$7:$B$883,$D245,EUROSTAT_VBE_IND_2005!$C$7:$C$883,"*"&amp;RIGHT($A245,3)&amp;"*",EUROSTAT_VBE_IND_2005!$D$7:$D$883,"5532*"))/1000</f>
        <v>0</v>
      </c>
      <c r="AI245" s="17">
        <f>(SUMIFS(EUROSTAT_VBE_IND_2005!AI$7:AI$883,EUROSTAT_VBE_IND_2005!$B$7:$B$883,$D245,EUROSTAT_VBE_IND_2005!$C$7:$C$883,"*"&amp;RIGHT($A245,3)&amp;"*",EUROSTAT_VBE_IND_2005!$D$7:$D$883,"5532*"))/1000</f>
        <v>0</v>
      </c>
      <c r="AJ245" s="17">
        <f>(SUMIFS(EUROSTAT_VBE_IND_2005!AJ$7:AJ$883,EUROSTAT_VBE_IND_2005!$B$7:$B$883,$D245,EUROSTAT_VBE_IND_2005!$C$7:$C$883,"*"&amp;RIGHT($A245,3)&amp;"*",EUROSTAT_VBE_IND_2005!$D$7:$D$883,"5532*"))/1000</f>
        <v>0</v>
      </c>
      <c r="AK245" s="17">
        <f>(SUMIFS(EUROSTAT_VBE_IND_2005!AK$7:AK$883,EUROSTAT_VBE_IND_2005!$B$7:$B$883,$D245,EUROSTAT_VBE_IND_2005!$C$7:$C$883,"*"&amp;RIGHT($A245,3)&amp;"*",EUROSTAT_VBE_IND_2005!$D$7:$D$883,"5532*"))/1000</f>
        <v>0</v>
      </c>
      <c r="AL245" s="198"/>
      <c r="AM245" s="198"/>
      <c r="AN245" s="198"/>
      <c r="AO245" s="17">
        <f>(SUMIFS(EUROSTAT_VBE_IND_2005!Y$7:Y$883,EUROSTAT_VBE_IND_2005!$B$7:$B$883,$D245,EUROSTAT_VBE_IND_2005!$C$7:$C$883,"*"&amp;RIGHT($A245,3)&amp;"*",EUROSTAT_VBE_IND_2005!$D$7:$D$883,"5532*"))/1000</f>
        <v>0</v>
      </c>
      <c r="AP245" s="17">
        <f>(SUMIFS(EUROSTAT_VBE_IND_2005!Z$7:Z$883,EUROSTAT_VBE_IND_2005!$B$7:$B$883,$D245,EUROSTAT_VBE_IND_2005!$C$7:$C$883,"*"&amp;RIGHT($A245,3)&amp;"*",EUROSTAT_VBE_IND_2005!$D$7:$D$883,"5532*"))/1000</f>
        <v>0</v>
      </c>
      <c r="AQ245" s="17">
        <f>(SUMIFS(EUROSTAT_VBE_IND_2005!AG$7:AG$883,EUROSTAT_VBE_IND_2005!$B$7:$B$883,$D245,EUROSTAT_VBE_IND_2005!$C$7:$C$883,"*"&amp;RIGHT($A245,3)&amp;"*",EUROSTAT_VBE_IND_2005!$D$7:$D$883,"5532*"))/1000</f>
        <v>0</v>
      </c>
    </row>
    <row r="246" spans="1:43">
      <c r="A246" t="str">
        <f>LEFT(EUROSTAT_VBE_IND_2005!$C$324,8)</f>
        <v>B_101830</v>
      </c>
      <c r="B246" s="28" t="s">
        <v>302</v>
      </c>
      <c r="C246" t="s">
        <v>293</v>
      </c>
      <c r="D246" t="s">
        <v>55</v>
      </c>
      <c r="E246" t="s">
        <v>243</v>
      </c>
      <c r="F246" t="s">
        <v>263</v>
      </c>
      <c r="G246" s="17">
        <f>(SUMIFS(EUROSTAT_VBE_IND_2005!E$7:E$883,EUROSTAT_VBE_IND_2005!$B$7:$B$883,$D246,EUROSTAT_VBE_IND_2005!$C$7:$C$883,"*"&amp;RIGHT($A246,3)&amp;"*",EUROSTAT_VBE_IND_2005!$D$7:$D$883,"5550*"))/1000</f>
        <v>0</v>
      </c>
      <c r="H246" s="17">
        <f>(SUMIFS(EUROSTAT_VBE_IND_2005!F$7:F$883,EUROSTAT_VBE_IND_2005!$B$7:$B$883,$D246,EUROSTAT_VBE_IND_2005!$C$7:$C$883,"*"&amp;RIGHT($A246,3)&amp;"*",EUROSTAT_VBE_IND_2005!$D$7:$D$883,"5550*"))/1000</f>
        <v>0</v>
      </c>
      <c r="I246" s="17">
        <f>(SUMIFS(EUROSTAT_VBE_IND_2005!G$7:G$883,EUROSTAT_VBE_IND_2005!$B$7:$B$883,$D246,EUROSTAT_VBE_IND_2005!$C$7:$C$883,"*"&amp;RIGHT($A246,3)&amp;"*",EUROSTAT_VBE_IND_2005!$D$7:$D$883,"5550*"))/1000</f>
        <v>0</v>
      </c>
      <c r="J246" s="198"/>
      <c r="K246" s="17">
        <f>(SUMIFS(EUROSTAT_VBE_IND_2005!H$7:H$883,EUROSTAT_VBE_IND_2005!$B$7:$B$883,$D246,EUROSTAT_VBE_IND_2005!$C$7:$C$883,"*"&amp;RIGHT($A246,3)&amp;"*",EUROSTAT_VBE_IND_2005!$D$7:$D$883,"5550*"))/1000</f>
        <v>0</v>
      </c>
      <c r="L246" s="17">
        <f>(SUMIFS(EUROSTAT_VBE_IND_2005!I$7:I$883,EUROSTAT_VBE_IND_2005!$B$7:$B$883,$D246,EUROSTAT_VBE_IND_2005!$C$7:$C$883,"*"&amp;RIGHT($A246,3)&amp;"*",EUROSTAT_VBE_IND_2005!$D$7:$D$883,"5550*"))/1000</f>
        <v>0</v>
      </c>
      <c r="M246" s="17">
        <f>(SUMIFS(EUROSTAT_VBE_IND_2005!J$7:J$883,EUROSTAT_VBE_IND_2005!$B$7:$B$883,$D246,EUROSTAT_VBE_IND_2005!$C$7:$C$883,"*"&amp;RIGHT($A246,3)&amp;"*",EUROSTAT_VBE_IND_2005!$D$7:$D$883,"5550*"))/1000</f>
        <v>0</v>
      </c>
      <c r="N246" s="17">
        <f>(SUMIFS(EUROSTAT_VBE_IND_2005!K$7:K$883,EUROSTAT_VBE_IND_2005!$B$7:$B$883,$D246,EUROSTAT_VBE_IND_2005!$C$7:$C$883,"*"&amp;RIGHT($A246,3)&amp;"*",EUROSTAT_VBE_IND_2005!$D$7:$D$883,"5550*"))/1000</f>
        <v>0</v>
      </c>
      <c r="O246" s="17">
        <f>(SUMIFS(EUROSTAT_VBE_IND_2005!L$7:L$883,EUROSTAT_VBE_IND_2005!$B$7:$B$883,$D246,EUROSTAT_VBE_IND_2005!$C$7:$C$883,"*"&amp;RIGHT($A246,3)&amp;"*",EUROSTAT_VBE_IND_2005!$D$7:$D$883,"5550*"))/1000</f>
        <v>0</v>
      </c>
      <c r="P246" s="17">
        <f>(SUMIFS(EUROSTAT_VBE_IND_2005!M$7:M$883,EUROSTAT_VBE_IND_2005!$B$7:$B$883,$D246,EUROSTAT_VBE_IND_2005!$C$7:$C$883,"*"&amp;RIGHT($A246,3)&amp;"*",EUROSTAT_VBE_IND_2005!$D$7:$D$883,"5550*"))/1000</f>
        <v>0</v>
      </c>
      <c r="Q246" s="17">
        <f>(SUMIFS(EUROSTAT_VBE_IND_2005!N$7:N$883,EUROSTAT_VBE_IND_2005!$B$7:$B$883,$D246,EUROSTAT_VBE_IND_2005!$C$7:$C$883,"*"&amp;RIGHT($A246,3)&amp;"*",EUROSTAT_VBE_IND_2005!$D$7:$D$883,"5550*"))/1000</f>
        <v>0</v>
      </c>
      <c r="R246" s="17">
        <f>(SUMIFS(EUROSTAT_VBE_IND_2005!O$7:O$883,EUROSTAT_VBE_IND_2005!$B$7:$B$883,$D246,EUROSTAT_VBE_IND_2005!$C$7:$C$883,"*"&amp;RIGHT($A246,3)&amp;"*",EUROSTAT_VBE_IND_2005!$D$7:$D$883,"5550*"))/1000</f>
        <v>0</v>
      </c>
      <c r="S246" s="17">
        <f>(SUMIFS(EUROSTAT_VBE_IND_2005!P$7:P$883,EUROSTAT_VBE_IND_2005!$B$7:$B$883,$D246,EUROSTAT_VBE_IND_2005!$C$7:$C$883,"*"&amp;RIGHT($A246,3)&amp;"*",EUROSTAT_VBE_IND_2005!$D$7:$D$883,"5550*"))/1000</f>
        <v>0</v>
      </c>
      <c r="T246" s="17">
        <f>(SUMIFS(EUROSTAT_VBE_IND_2005!Q$7:Q$883,EUROSTAT_VBE_IND_2005!$B$7:$B$883,$D246,EUROSTAT_VBE_IND_2005!$C$7:$C$883,"*"&amp;RIGHT($A246,3)&amp;"*",EUROSTAT_VBE_IND_2005!$D$7:$D$883,"5550*"))/1000</f>
        <v>0</v>
      </c>
      <c r="U246" s="17">
        <f>(SUMIFS(EUROSTAT_VBE_IND_2005!R$7:R$883,EUROSTAT_VBE_IND_2005!$B$7:$B$883,$D246,EUROSTAT_VBE_IND_2005!$C$7:$C$883,"*"&amp;RIGHT($A246,3)&amp;"*",EUROSTAT_VBE_IND_2005!$D$7:$D$883,"5550*"))/1000</f>
        <v>0</v>
      </c>
      <c r="V246" s="17">
        <f>(SUMIFS(EUROSTAT_VBE_IND_2005!S$7:S$883,EUROSTAT_VBE_IND_2005!$B$7:$B$883,$D246,EUROSTAT_VBE_IND_2005!$C$7:$C$883,"*"&amp;RIGHT($A246,3)&amp;"*",EUROSTAT_VBE_IND_2005!$D$7:$D$883,"5550*"))/1000</f>
        <v>0</v>
      </c>
      <c r="W246" s="17">
        <f>(SUMIFS(EUROSTAT_VBE_IND_2005!T$7:T$883,EUROSTAT_VBE_IND_2005!$B$7:$B$883,$D246,EUROSTAT_VBE_IND_2005!$C$7:$C$883,"*"&amp;RIGHT($A246,3)&amp;"*",EUROSTAT_VBE_IND_2005!$D$7:$D$883,"5550*"))/1000</f>
        <v>0.2</v>
      </c>
      <c r="X246" s="17">
        <f>(SUMIFS(EUROSTAT_VBE_IND_2005!U$7:U$883,EUROSTAT_VBE_IND_2005!$B$7:$B$883,$D246,EUROSTAT_VBE_IND_2005!$C$7:$C$883,"*"&amp;RIGHT($A246,3)&amp;"*",EUROSTAT_VBE_IND_2005!$D$7:$D$883,"5550*"))/1000</f>
        <v>0</v>
      </c>
      <c r="Y246" s="17">
        <f>(SUMIFS(EUROSTAT_VBE_IND_2005!V$7:V$883,EUROSTAT_VBE_IND_2005!$B$7:$B$883,$D246,EUROSTAT_VBE_IND_2005!$C$7:$C$883,"*"&amp;RIGHT($A246,3)&amp;"*",EUROSTAT_VBE_IND_2005!$D$7:$D$883,"5550*"))/1000</f>
        <v>0</v>
      </c>
      <c r="Z246" s="17">
        <f>(SUMIFS(EUROSTAT_VBE_IND_2005!W$7:W$883,EUROSTAT_VBE_IND_2005!$B$7:$B$883,$D246,EUROSTAT_VBE_IND_2005!$C$7:$C$883,"*"&amp;RIGHT($A246,3)&amp;"*",EUROSTAT_VBE_IND_2005!$D$7:$D$883,"5550*"))/1000</f>
        <v>0</v>
      </c>
      <c r="AA246" s="17">
        <f>(SUMIFS(EUROSTAT_VBE_IND_2005!X$7:X$883,EUROSTAT_VBE_IND_2005!$B$7:$B$883,$D246,EUROSTAT_VBE_IND_2005!$C$7:$C$883,"*"&amp;RIGHT($A246,3)&amp;"*",EUROSTAT_VBE_IND_2005!$D$7:$D$883,"5550*"))/1000</f>
        <v>0</v>
      </c>
      <c r="AB246" s="17">
        <f>(SUMIFS(EUROSTAT_VBE_IND_2005!AA$7:AA$883,EUROSTAT_VBE_IND_2005!$B$7:$B$883,$D246,EUROSTAT_VBE_IND_2005!$C$7:$C$883,"*"&amp;RIGHT($A246,3)&amp;"*",EUROSTAT_VBE_IND_2005!$D$7:$D$883,"5550*"))/1000</f>
        <v>0</v>
      </c>
      <c r="AC246" s="17">
        <f>(SUMIFS(EUROSTAT_VBE_IND_2005!AB$7:AB$883,EUROSTAT_VBE_IND_2005!$B$7:$B$883,$D246,EUROSTAT_VBE_IND_2005!$C$7:$C$883,"*"&amp;RIGHT($A246,3)&amp;"*",EUROSTAT_VBE_IND_2005!$D$7:$D$883,"5550*"))/1000</f>
        <v>0</v>
      </c>
      <c r="AD246" s="17">
        <f>(SUMIFS(EUROSTAT_VBE_IND_2005!AC$7:AC$883,EUROSTAT_VBE_IND_2005!$B$7:$B$883,$D246,EUROSTAT_VBE_IND_2005!$C$7:$C$883,"*"&amp;RIGHT($A246,3)&amp;"*",EUROSTAT_VBE_IND_2005!$D$7:$D$883,"5550*"))/1000</f>
        <v>0</v>
      </c>
      <c r="AE246" s="17">
        <f>(SUMIFS(EUROSTAT_VBE_IND_2005!AD$7:AD$883,EUROSTAT_VBE_IND_2005!$B$7:$B$883,$D246,EUROSTAT_VBE_IND_2005!$C$7:$C$883,"*"&amp;RIGHT($A246,3)&amp;"*",EUROSTAT_VBE_IND_2005!$D$7:$D$883,"5550*"))/1000</f>
        <v>0</v>
      </c>
      <c r="AF246" s="17">
        <f>(SUMIFS(EUROSTAT_VBE_IND_2005!AE$7:AE$883,EUROSTAT_VBE_IND_2005!$B$7:$B$883,$D246,EUROSTAT_VBE_IND_2005!$C$7:$C$883,"*"&amp;RIGHT($A246,3)&amp;"*",EUROSTAT_VBE_IND_2005!$D$7:$D$883,"5550*"))/1000</f>
        <v>0</v>
      </c>
      <c r="AG246" s="17">
        <f>(SUMIFS(EUROSTAT_VBE_IND_2005!AF$7:AF$883,EUROSTAT_VBE_IND_2005!$B$7:$B$883,$D246,EUROSTAT_VBE_IND_2005!$C$7:$C$883,"*"&amp;RIGHT($A246,3)&amp;"*",EUROSTAT_VBE_IND_2005!$D$7:$D$883,"5550*"))/1000</f>
        <v>0</v>
      </c>
      <c r="AH246" s="17">
        <f>(SUMIFS(EUROSTAT_VBE_IND_2005!AH$7:AH$883,EUROSTAT_VBE_IND_2005!$B$7:$B$883,$D246,EUROSTAT_VBE_IND_2005!$C$7:$C$883,"*"&amp;RIGHT($A246,3)&amp;"*",EUROSTAT_VBE_IND_2005!$D$7:$D$883,"5550*"))/1000</f>
        <v>0</v>
      </c>
      <c r="AI246" s="17">
        <f>(SUMIFS(EUROSTAT_VBE_IND_2005!AI$7:AI$883,EUROSTAT_VBE_IND_2005!$B$7:$B$883,$D246,EUROSTAT_VBE_IND_2005!$C$7:$C$883,"*"&amp;RIGHT($A246,3)&amp;"*",EUROSTAT_VBE_IND_2005!$D$7:$D$883,"5550*"))/1000</f>
        <v>0</v>
      </c>
      <c r="AJ246" s="17">
        <f>(SUMIFS(EUROSTAT_VBE_IND_2005!AJ$7:AJ$883,EUROSTAT_VBE_IND_2005!$B$7:$B$883,$D246,EUROSTAT_VBE_IND_2005!$C$7:$C$883,"*"&amp;RIGHT($A246,3)&amp;"*",EUROSTAT_VBE_IND_2005!$D$7:$D$883,"5550*"))/1000</f>
        <v>0</v>
      </c>
      <c r="AK246" s="17">
        <f>(SUMIFS(EUROSTAT_VBE_IND_2005!AK$7:AK$883,EUROSTAT_VBE_IND_2005!$B$7:$B$883,$D246,EUROSTAT_VBE_IND_2005!$C$7:$C$883,"*"&amp;RIGHT($A246,3)&amp;"*",EUROSTAT_VBE_IND_2005!$D$7:$D$883,"5550*"))/1000</f>
        <v>0</v>
      </c>
      <c r="AL246" s="198"/>
      <c r="AM246" s="198"/>
      <c r="AN246" s="198"/>
      <c r="AO246" s="17">
        <f>(SUMIFS(EUROSTAT_VBE_IND_2005!Y$7:Y$883,EUROSTAT_VBE_IND_2005!$B$7:$B$883,$D246,EUROSTAT_VBE_IND_2005!$C$7:$C$883,"*"&amp;RIGHT($A246,3)&amp;"*",EUROSTAT_VBE_IND_2005!$D$7:$D$883,"5550*"))/1000</f>
        <v>0</v>
      </c>
      <c r="AP246" s="17">
        <f>(SUMIFS(EUROSTAT_VBE_IND_2005!Z$7:Z$883,EUROSTAT_VBE_IND_2005!$B$7:$B$883,$D246,EUROSTAT_VBE_IND_2005!$C$7:$C$883,"*"&amp;RIGHT($A246,3)&amp;"*",EUROSTAT_VBE_IND_2005!$D$7:$D$883,"5550*"))/1000</f>
        <v>0</v>
      </c>
      <c r="AQ246" s="17">
        <f>(SUMIFS(EUROSTAT_VBE_IND_2005!AG$7:AG$883,EUROSTAT_VBE_IND_2005!$B$7:$B$883,$D246,EUROSTAT_VBE_IND_2005!$C$7:$C$883,"*"&amp;RIGHT($A246,3)&amp;"*",EUROSTAT_VBE_IND_2005!$D$7:$D$883,"5550*"))/1000</f>
        <v>0</v>
      </c>
    </row>
    <row r="247" spans="1:43">
      <c r="A247" t="str">
        <f>LEFT(EUROSTAT_VBE_IND_2005!$C$324,8)</f>
        <v>B_101830</v>
      </c>
      <c r="B247" s="28" t="s">
        <v>302</v>
      </c>
      <c r="C247" t="s">
        <v>293</v>
      </c>
      <c r="D247" t="s">
        <v>55</v>
      </c>
      <c r="E247" t="s">
        <v>244</v>
      </c>
      <c r="F247" t="s">
        <v>264</v>
      </c>
      <c r="G247" s="17">
        <f>(SUMIFS(EUROSTAT_VBE_IND_2005!E$7:E$883,EUROSTAT_VBE_IND_2005!$B$7:$B$883,$D247,EUROSTAT_VBE_IND_2005!$C$7:$C$883,"*"&amp;RIGHT($A247,3)&amp;"*",EUROSTAT_VBE_IND_2005!$D$7:$D$883,"554*"))/1000-(SUMIFS(EUROSTAT_VBE_IND_2005!E$7:E$883,EUROSTAT_VBE_IND_2005!$B$7:$B$883,$D247,EUROSTAT_VBE_IND_2005!$C$7:$C$883,"*"&amp;RIGHT($A247,3)&amp;"*",EUROSTAT_VBE_IND_2005!$D$7:$D$883,"5543*"))/1000-(SUMIFS(EUROSTAT_VBE_IND_2005!E$7:E$883,EUROSTAT_VBE_IND_2005!$B$7:$B$883,$D247,EUROSTAT_VBE_IND_2005!$C$7:$C$883,"*"&amp;RIGHT($A247,3)&amp;"*",EUROSTAT_VBE_IND_2005!$D$7:$D$883,"5544*"))/1000</f>
        <v>0.228</v>
      </c>
      <c r="H247" s="17">
        <f>(SUMIFS(EUROSTAT_VBE_IND_2005!F$7:F$883,EUROSTAT_VBE_IND_2005!$B$7:$B$883,$D247,EUROSTAT_VBE_IND_2005!$C$7:$C$883,"*"&amp;RIGHT($A247,3)&amp;"*",EUROSTAT_VBE_IND_2005!$D$7:$D$883,"554*"))/1000-(SUMIFS(EUROSTAT_VBE_IND_2005!F$7:F$883,EUROSTAT_VBE_IND_2005!$B$7:$B$883,$D247,EUROSTAT_VBE_IND_2005!$C$7:$C$883,"*"&amp;RIGHT($A247,3)&amp;"*",EUROSTAT_VBE_IND_2005!$D$7:$D$883,"5543*"))/1000-(SUMIFS(EUROSTAT_VBE_IND_2005!F$7:F$883,EUROSTAT_VBE_IND_2005!$B$7:$B$883,$D247,EUROSTAT_VBE_IND_2005!$C$7:$C$883,"*"&amp;RIGHT($A247,3)&amp;"*",EUROSTAT_VBE_IND_2005!$D$7:$D$883,"5544*"))/1000</f>
        <v>0.138</v>
      </c>
      <c r="I247" s="17">
        <f>(SUMIFS(EUROSTAT_VBE_IND_2005!G$7:G$883,EUROSTAT_VBE_IND_2005!$B$7:$B$883,$D247,EUROSTAT_VBE_IND_2005!$C$7:$C$883,"*"&amp;RIGHT($A247,3)&amp;"*",EUROSTAT_VBE_IND_2005!$D$7:$D$883,"554*"))/1000-(SUMIFS(EUROSTAT_VBE_IND_2005!G$7:G$883,EUROSTAT_VBE_IND_2005!$B$7:$B$883,$D247,EUROSTAT_VBE_IND_2005!$C$7:$C$883,"*"&amp;RIGHT($A247,3)&amp;"*",EUROSTAT_VBE_IND_2005!$D$7:$D$883,"5543*"))/1000-(SUMIFS(EUROSTAT_VBE_IND_2005!G$7:G$883,EUROSTAT_VBE_IND_2005!$B$7:$B$883,$D247,EUROSTAT_VBE_IND_2005!$C$7:$C$883,"*"&amp;RIGHT($A247,3)&amp;"*",EUROSTAT_VBE_IND_2005!$D$7:$D$883,"5544*"))/1000</f>
        <v>0.174</v>
      </c>
      <c r="J247" s="198"/>
      <c r="K247" s="17">
        <f>(SUMIFS(EUROSTAT_VBE_IND_2005!H$7:H$883,EUROSTAT_VBE_IND_2005!$B$7:$B$883,$D247,EUROSTAT_VBE_IND_2005!$C$7:$C$883,"*"&amp;RIGHT($A247,3)&amp;"*",EUROSTAT_VBE_IND_2005!$D$7:$D$883,"554*"))/1000-(SUMIFS(EUROSTAT_VBE_IND_2005!H$7:H$883,EUROSTAT_VBE_IND_2005!$B$7:$B$883,$D247,EUROSTAT_VBE_IND_2005!$C$7:$C$883,"*"&amp;RIGHT($A247,3)&amp;"*",EUROSTAT_VBE_IND_2005!$D$7:$D$883,"5543*"))/1000-(SUMIFS(EUROSTAT_VBE_IND_2005!H$7:H$883,EUROSTAT_VBE_IND_2005!$B$7:$B$883,$D247,EUROSTAT_VBE_IND_2005!$C$7:$C$883,"*"&amp;RIGHT($A247,3)&amp;"*",EUROSTAT_VBE_IND_2005!$D$7:$D$883,"5544*"))/1000</f>
        <v>0</v>
      </c>
      <c r="L247" s="17">
        <f>(SUMIFS(EUROSTAT_VBE_IND_2005!I$7:I$883,EUROSTAT_VBE_IND_2005!$B$7:$B$883,$D247,EUROSTAT_VBE_IND_2005!$C$7:$C$883,"*"&amp;RIGHT($A247,3)&amp;"*",EUROSTAT_VBE_IND_2005!$D$7:$D$883,"554*"))/1000-(SUMIFS(EUROSTAT_VBE_IND_2005!I$7:I$883,EUROSTAT_VBE_IND_2005!$B$7:$B$883,$D247,EUROSTAT_VBE_IND_2005!$C$7:$C$883,"*"&amp;RIGHT($A247,3)&amp;"*",EUROSTAT_VBE_IND_2005!$D$7:$D$883,"5543*"))/1000-(SUMIFS(EUROSTAT_VBE_IND_2005!I$7:I$883,EUROSTAT_VBE_IND_2005!$B$7:$B$883,$D247,EUROSTAT_VBE_IND_2005!$C$7:$C$883,"*"&amp;RIGHT($A247,3)&amp;"*",EUROSTAT_VBE_IND_2005!$D$7:$D$883,"5544*"))/1000</f>
        <v>0.101</v>
      </c>
      <c r="M247" s="17">
        <f>(SUMIFS(EUROSTAT_VBE_IND_2005!J$7:J$883,EUROSTAT_VBE_IND_2005!$B$7:$B$883,$D247,EUROSTAT_VBE_IND_2005!$C$7:$C$883,"*"&amp;RIGHT($A247,3)&amp;"*",EUROSTAT_VBE_IND_2005!$D$7:$D$883,"554*"))/1000-(SUMIFS(EUROSTAT_VBE_IND_2005!J$7:J$883,EUROSTAT_VBE_IND_2005!$B$7:$B$883,$D247,EUROSTAT_VBE_IND_2005!$C$7:$C$883,"*"&amp;RIGHT($A247,3)&amp;"*",EUROSTAT_VBE_IND_2005!$D$7:$D$883,"5543*"))/1000-(SUMIFS(EUROSTAT_VBE_IND_2005!J$7:J$883,EUROSTAT_VBE_IND_2005!$B$7:$B$883,$D247,EUROSTAT_VBE_IND_2005!$C$7:$C$883,"*"&amp;RIGHT($A247,3)&amp;"*",EUROSTAT_VBE_IND_2005!$D$7:$D$883,"5544*"))/1000</f>
        <v>1.578</v>
      </c>
      <c r="N247" s="17">
        <f>(SUMIFS(EUROSTAT_VBE_IND_2005!K$7:K$883,EUROSTAT_VBE_IND_2005!$B$7:$B$883,$D247,EUROSTAT_VBE_IND_2005!$C$7:$C$883,"*"&amp;RIGHT($A247,3)&amp;"*",EUROSTAT_VBE_IND_2005!$D$7:$D$883,"554*"))/1000-(SUMIFS(EUROSTAT_VBE_IND_2005!K$7:K$883,EUROSTAT_VBE_IND_2005!$B$7:$B$883,$D247,EUROSTAT_VBE_IND_2005!$C$7:$C$883,"*"&amp;RIGHT($A247,3)&amp;"*",EUROSTAT_VBE_IND_2005!$D$7:$D$883,"5543*"))/1000-(SUMIFS(EUROSTAT_VBE_IND_2005!K$7:K$883,EUROSTAT_VBE_IND_2005!$B$7:$B$883,$D247,EUROSTAT_VBE_IND_2005!$C$7:$C$883,"*"&amp;RIGHT($A247,3)&amp;"*",EUROSTAT_VBE_IND_2005!$D$7:$D$883,"5544*"))/1000</f>
        <v>0.55</v>
      </c>
      <c r="O247" s="17">
        <f>(SUMIFS(EUROSTAT_VBE_IND_2005!L$7:L$883,EUROSTAT_VBE_IND_2005!$B$7:$B$883,$D247,EUROSTAT_VBE_IND_2005!$C$7:$C$883,"*"&amp;RIGHT($A247,3)&amp;"*",EUROSTAT_VBE_IND_2005!$D$7:$D$883,"554*"))/1000-(SUMIFS(EUROSTAT_VBE_IND_2005!L$7:L$883,EUROSTAT_VBE_IND_2005!$B$7:$B$883,$D247,EUROSTAT_VBE_IND_2005!$C$7:$C$883,"*"&amp;RIGHT($A247,3)&amp;"*",EUROSTAT_VBE_IND_2005!$D$7:$D$883,"5543*"))/1000-(SUMIFS(EUROSTAT_VBE_IND_2005!L$7:L$883,EUROSTAT_VBE_IND_2005!$B$7:$B$883,$D247,EUROSTAT_VBE_IND_2005!$C$7:$C$883,"*"&amp;RIGHT($A247,3)&amp;"*",EUROSTAT_VBE_IND_2005!$D$7:$D$883,"5544*"))/1000</f>
        <v>0.045</v>
      </c>
      <c r="P247" s="17">
        <f>(SUMIFS(EUROSTAT_VBE_IND_2005!M$7:M$883,EUROSTAT_VBE_IND_2005!$B$7:$B$883,$D247,EUROSTAT_VBE_IND_2005!$C$7:$C$883,"*"&amp;RIGHT($A247,3)&amp;"*",EUROSTAT_VBE_IND_2005!$D$7:$D$883,"554*"))/1000-(SUMIFS(EUROSTAT_VBE_IND_2005!M$7:M$883,EUROSTAT_VBE_IND_2005!$B$7:$B$883,$D247,EUROSTAT_VBE_IND_2005!$C$7:$C$883,"*"&amp;RIGHT($A247,3)&amp;"*",EUROSTAT_VBE_IND_2005!$D$7:$D$883,"5543*"))/1000-(SUMIFS(EUROSTAT_VBE_IND_2005!M$7:M$883,EUROSTAT_VBE_IND_2005!$B$7:$B$883,$D247,EUROSTAT_VBE_IND_2005!$C$7:$C$883,"*"&amp;RIGHT($A247,3)&amp;"*",EUROSTAT_VBE_IND_2005!$D$7:$D$883,"5544*"))/1000</f>
        <v>8.974</v>
      </c>
      <c r="Q247" s="17">
        <f>(SUMIFS(EUROSTAT_VBE_IND_2005!N$7:N$883,EUROSTAT_VBE_IND_2005!$B$7:$B$883,$D247,EUROSTAT_VBE_IND_2005!$C$7:$C$883,"*"&amp;RIGHT($A247,3)&amp;"*",EUROSTAT_VBE_IND_2005!$D$7:$D$883,"554*"))/1000-(SUMIFS(EUROSTAT_VBE_IND_2005!N$7:N$883,EUROSTAT_VBE_IND_2005!$B$7:$B$883,$D247,EUROSTAT_VBE_IND_2005!$C$7:$C$883,"*"&amp;RIGHT($A247,3)&amp;"*",EUROSTAT_VBE_IND_2005!$D$7:$D$883,"5543*"))/1000-(SUMIFS(EUROSTAT_VBE_IND_2005!N$7:N$883,EUROSTAT_VBE_IND_2005!$B$7:$B$883,$D247,EUROSTAT_VBE_IND_2005!$C$7:$C$883,"*"&amp;RIGHT($A247,3)&amp;"*",EUROSTAT_VBE_IND_2005!$D$7:$D$883,"5544*"))/1000</f>
        <v>11.411</v>
      </c>
      <c r="R247" s="17">
        <f>(SUMIFS(EUROSTAT_VBE_IND_2005!O$7:O$883,EUROSTAT_VBE_IND_2005!$B$7:$B$883,$D247,EUROSTAT_VBE_IND_2005!$C$7:$C$883,"*"&amp;RIGHT($A247,3)&amp;"*",EUROSTAT_VBE_IND_2005!$D$7:$D$883,"554*"))/1000-(SUMIFS(EUROSTAT_VBE_IND_2005!O$7:O$883,EUROSTAT_VBE_IND_2005!$B$7:$B$883,$D247,EUROSTAT_VBE_IND_2005!$C$7:$C$883,"*"&amp;RIGHT($A247,3)&amp;"*",EUROSTAT_VBE_IND_2005!$D$7:$D$883,"5543*"))/1000-(SUMIFS(EUROSTAT_VBE_IND_2005!O$7:O$883,EUROSTAT_VBE_IND_2005!$B$7:$B$883,$D247,EUROSTAT_VBE_IND_2005!$C$7:$C$883,"*"&amp;RIGHT($A247,3)&amp;"*",EUROSTAT_VBE_IND_2005!$D$7:$D$883,"5544*"))/1000</f>
        <v>0.264</v>
      </c>
      <c r="S247" s="17">
        <f>(SUMIFS(EUROSTAT_VBE_IND_2005!P$7:P$883,EUROSTAT_VBE_IND_2005!$B$7:$B$883,$D247,EUROSTAT_VBE_IND_2005!$C$7:$C$883,"*"&amp;RIGHT($A247,3)&amp;"*",EUROSTAT_VBE_IND_2005!$D$7:$D$883,"554*"))/1000-(SUMIFS(EUROSTAT_VBE_IND_2005!P$7:P$883,EUROSTAT_VBE_IND_2005!$B$7:$B$883,$D247,EUROSTAT_VBE_IND_2005!$C$7:$C$883,"*"&amp;RIGHT($A247,3)&amp;"*",EUROSTAT_VBE_IND_2005!$D$7:$D$883,"5543*"))/1000-(SUMIFS(EUROSTAT_VBE_IND_2005!P$7:P$883,EUROSTAT_VBE_IND_2005!$B$7:$B$883,$D247,EUROSTAT_VBE_IND_2005!$C$7:$C$883,"*"&amp;RIGHT($A247,3)&amp;"*",EUROSTAT_VBE_IND_2005!$D$7:$D$883,"5544*"))/1000</f>
        <v>4.89</v>
      </c>
      <c r="T247" s="17">
        <f>(SUMIFS(EUROSTAT_VBE_IND_2005!Q$7:Q$883,EUROSTAT_VBE_IND_2005!$B$7:$B$883,$D247,EUROSTAT_VBE_IND_2005!$C$7:$C$883,"*"&amp;RIGHT($A247,3)&amp;"*",EUROSTAT_VBE_IND_2005!$D$7:$D$883,"554*"))/1000-(SUMIFS(EUROSTAT_VBE_IND_2005!Q$7:Q$883,EUROSTAT_VBE_IND_2005!$B$7:$B$883,$D247,EUROSTAT_VBE_IND_2005!$C$7:$C$883,"*"&amp;RIGHT($A247,3)&amp;"*",EUROSTAT_VBE_IND_2005!$D$7:$D$883,"5543*"))/1000-(SUMIFS(EUROSTAT_VBE_IND_2005!Q$7:Q$883,EUROSTAT_VBE_IND_2005!$B$7:$B$883,$D247,EUROSTAT_VBE_IND_2005!$C$7:$C$883,"*"&amp;RIGHT($A247,3)&amp;"*",EUROSTAT_VBE_IND_2005!$D$7:$D$883,"5544*"))/1000</f>
        <v>0</v>
      </c>
      <c r="U247" s="17">
        <f>(SUMIFS(EUROSTAT_VBE_IND_2005!R$7:R$883,EUROSTAT_VBE_IND_2005!$B$7:$B$883,$D247,EUROSTAT_VBE_IND_2005!$C$7:$C$883,"*"&amp;RIGHT($A247,3)&amp;"*",EUROSTAT_VBE_IND_2005!$D$7:$D$883,"554*"))/1000-(SUMIFS(EUROSTAT_VBE_IND_2005!R$7:R$883,EUROSTAT_VBE_IND_2005!$B$7:$B$883,$D247,EUROSTAT_VBE_IND_2005!$C$7:$C$883,"*"&amp;RIGHT($A247,3)&amp;"*",EUROSTAT_VBE_IND_2005!$D$7:$D$883,"5543*"))/1000-(SUMIFS(EUROSTAT_VBE_IND_2005!R$7:R$883,EUROSTAT_VBE_IND_2005!$B$7:$B$883,$D247,EUROSTAT_VBE_IND_2005!$C$7:$C$883,"*"&amp;RIGHT($A247,3)&amp;"*",EUROSTAT_VBE_IND_2005!$D$7:$D$883,"5544*"))/1000</f>
        <v>1.106</v>
      </c>
      <c r="V247" s="17">
        <f>(SUMIFS(EUROSTAT_VBE_IND_2005!S$7:S$883,EUROSTAT_VBE_IND_2005!$B$7:$B$883,$D247,EUROSTAT_VBE_IND_2005!$C$7:$C$883,"*"&amp;RIGHT($A247,3)&amp;"*",EUROSTAT_VBE_IND_2005!$D$7:$D$883,"554*"))/1000-(SUMIFS(EUROSTAT_VBE_IND_2005!S$7:S$883,EUROSTAT_VBE_IND_2005!$B$7:$B$883,$D247,EUROSTAT_VBE_IND_2005!$C$7:$C$883,"*"&amp;RIGHT($A247,3)&amp;"*",EUROSTAT_VBE_IND_2005!$D$7:$D$883,"5543*"))/1000-(SUMIFS(EUROSTAT_VBE_IND_2005!S$7:S$883,EUROSTAT_VBE_IND_2005!$B$7:$B$883,$D247,EUROSTAT_VBE_IND_2005!$C$7:$C$883,"*"&amp;RIGHT($A247,3)&amp;"*",EUROSTAT_VBE_IND_2005!$D$7:$D$883,"5544*"))/1000</f>
        <v>2.262</v>
      </c>
      <c r="W247" s="17">
        <f>(SUMIFS(EUROSTAT_VBE_IND_2005!T$7:T$883,EUROSTAT_VBE_IND_2005!$B$7:$B$883,$D247,EUROSTAT_VBE_IND_2005!$C$7:$C$883,"*"&amp;RIGHT($A247,3)&amp;"*",EUROSTAT_VBE_IND_2005!$D$7:$D$883,"554*"))/1000-(SUMIFS(EUROSTAT_VBE_IND_2005!T$7:T$883,EUROSTAT_VBE_IND_2005!$B$7:$B$883,$D247,EUROSTAT_VBE_IND_2005!$C$7:$C$883,"*"&amp;RIGHT($A247,3)&amp;"*",EUROSTAT_VBE_IND_2005!$D$7:$D$883,"5543*"))/1000-(SUMIFS(EUROSTAT_VBE_IND_2005!T$7:T$883,EUROSTAT_VBE_IND_2005!$B$7:$B$883,$D247,EUROSTAT_VBE_IND_2005!$C$7:$C$883,"*"&amp;RIGHT($A247,3)&amp;"*",EUROSTAT_VBE_IND_2005!$D$7:$D$883,"5544*"))/1000</f>
        <v>0</v>
      </c>
      <c r="X247" s="17">
        <f>(SUMIFS(EUROSTAT_VBE_IND_2005!U$7:U$883,EUROSTAT_VBE_IND_2005!$B$7:$B$883,$D247,EUROSTAT_VBE_IND_2005!$C$7:$C$883,"*"&amp;RIGHT($A247,3)&amp;"*",EUROSTAT_VBE_IND_2005!$D$7:$D$883,"554*"))/1000-(SUMIFS(EUROSTAT_VBE_IND_2005!U$7:U$883,EUROSTAT_VBE_IND_2005!$B$7:$B$883,$D247,EUROSTAT_VBE_IND_2005!$C$7:$C$883,"*"&amp;RIGHT($A247,3)&amp;"*",EUROSTAT_VBE_IND_2005!$D$7:$D$883,"5543*"))/1000-(SUMIFS(EUROSTAT_VBE_IND_2005!U$7:U$883,EUROSTAT_VBE_IND_2005!$B$7:$B$883,$D247,EUROSTAT_VBE_IND_2005!$C$7:$C$883,"*"&amp;RIGHT($A247,3)&amp;"*",EUROSTAT_VBE_IND_2005!$D$7:$D$883,"5544*"))/1000</f>
        <v>0.078</v>
      </c>
      <c r="Y247" s="17">
        <f>(SUMIFS(EUROSTAT_VBE_IND_2005!V$7:V$883,EUROSTAT_VBE_IND_2005!$B$7:$B$883,$D247,EUROSTAT_VBE_IND_2005!$C$7:$C$883,"*"&amp;RIGHT($A247,3)&amp;"*",EUROSTAT_VBE_IND_2005!$D$7:$D$883,"554*"))/1000-(SUMIFS(EUROSTAT_VBE_IND_2005!V$7:V$883,EUROSTAT_VBE_IND_2005!$B$7:$B$883,$D247,EUROSTAT_VBE_IND_2005!$C$7:$C$883,"*"&amp;RIGHT($A247,3)&amp;"*",EUROSTAT_VBE_IND_2005!$D$7:$D$883,"5543*"))/1000-(SUMIFS(EUROSTAT_VBE_IND_2005!V$7:V$883,EUROSTAT_VBE_IND_2005!$B$7:$B$883,$D247,EUROSTAT_VBE_IND_2005!$C$7:$C$883,"*"&amp;RIGHT($A247,3)&amp;"*",EUROSTAT_VBE_IND_2005!$D$7:$D$883,"5544*"))/1000</f>
        <v>0.298</v>
      </c>
      <c r="Z247" s="17">
        <f>(SUMIFS(EUROSTAT_VBE_IND_2005!W$7:W$883,EUROSTAT_VBE_IND_2005!$B$7:$B$883,$D247,EUROSTAT_VBE_IND_2005!$C$7:$C$883,"*"&amp;RIGHT($A247,3)&amp;"*",EUROSTAT_VBE_IND_2005!$D$7:$D$883,"554*"))/1000-(SUMIFS(EUROSTAT_VBE_IND_2005!W$7:W$883,EUROSTAT_VBE_IND_2005!$B$7:$B$883,$D247,EUROSTAT_VBE_IND_2005!$C$7:$C$883,"*"&amp;RIGHT($A247,3)&amp;"*",EUROSTAT_VBE_IND_2005!$D$7:$D$883,"5543*"))/1000-(SUMIFS(EUROSTAT_VBE_IND_2005!W$7:W$883,EUROSTAT_VBE_IND_2005!$B$7:$B$883,$D247,EUROSTAT_VBE_IND_2005!$C$7:$C$883,"*"&amp;RIGHT($A247,3)&amp;"*",EUROSTAT_VBE_IND_2005!$D$7:$D$883,"5544*"))/1000</f>
        <v>0</v>
      </c>
      <c r="AA247" s="17">
        <f>(SUMIFS(EUROSTAT_VBE_IND_2005!X$7:X$883,EUROSTAT_VBE_IND_2005!$B$7:$B$883,$D247,EUROSTAT_VBE_IND_2005!$C$7:$C$883,"*"&amp;RIGHT($A247,3)&amp;"*",EUROSTAT_VBE_IND_2005!$D$7:$D$883,"554*"))/1000-(SUMIFS(EUROSTAT_VBE_IND_2005!X$7:X$883,EUROSTAT_VBE_IND_2005!$B$7:$B$883,$D247,EUROSTAT_VBE_IND_2005!$C$7:$C$883,"*"&amp;RIGHT($A247,3)&amp;"*",EUROSTAT_VBE_IND_2005!$D$7:$D$883,"5543*"))/1000-(SUMIFS(EUROSTAT_VBE_IND_2005!X$7:X$883,EUROSTAT_VBE_IND_2005!$B$7:$B$883,$D247,EUROSTAT_VBE_IND_2005!$C$7:$C$883,"*"&amp;RIGHT($A247,3)&amp;"*",EUROSTAT_VBE_IND_2005!$D$7:$D$883,"5544*"))/1000</f>
        <v>1.003</v>
      </c>
      <c r="AB247" s="17">
        <f>(SUMIFS(EUROSTAT_VBE_IND_2005!AA$7:AA$883,EUROSTAT_VBE_IND_2005!$B$7:$B$883,$D247,EUROSTAT_VBE_IND_2005!$C$7:$C$883,"*"&amp;RIGHT($A247,3)&amp;"*",EUROSTAT_VBE_IND_2005!$D$7:$D$883,"554*"))/1000-(SUMIFS(EUROSTAT_VBE_IND_2005!AA$7:AA$883,EUROSTAT_VBE_IND_2005!$B$7:$B$883,$D247,EUROSTAT_VBE_IND_2005!$C$7:$C$883,"*"&amp;RIGHT($A247,3)&amp;"*",EUROSTAT_VBE_IND_2005!$D$7:$D$883,"5543*"))/1000-(SUMIFS(EUROSTAT_VBE_IND_2005!AA$7:AA$883,EUROSTAT_VBE_IND_2005!$B$7:$B$883,$D247,EUROSTAT_VBE_IND_2005!$C$7:$C$883,"*"&amp;RIGHT($A247,3)&amp;"*",EUROSTAT_VBE_IND_2005!$D$7:$D$883,"5544*"))/1000</f>
        <v>0</v>
      </c>
      <c r="AC247" s="17">
        <f>(SUMIFS(EUROSTAT_VBE_IND_2005!AB$7:AB$883,EUROSTAT_VBE_IND_2005!$B$7:$B$883,$D247,EUROSTAT_VBE_IND_2005!$C$7:$C$883,"*"&amp;RIGHT($A247,3)&amp;"*",EUROSTAT_VBE_IND_2005!$D$7:$D$883,"554*"))/1000-(SUMIFS(EUROSTAT_VBE_IND_2005!AB$7:AB$883,EUROSTAT_VBE_IND_2005!$B$7:$B$883,$D247,EUROSTAT_VBE_IND_2005!$C$7:$C$883,"*"&amp;RIGHT($A247,3)&amp;"*",EUROSTAT_VBE_IND_2005!$D$7:$D$883,"5543*"))/1000-(SUMIFS(EUROSTAT_VBE_IND_2005!AB$7:AB$883,EUROSTAT_VBE_IND_2005!$B$7:$B$883,$D247,EUROSTAT_VBE_IND_2005!$C$7:$C$883,"*"&amp;RIGHT($A247,3)&amp;"*",EUROSTAT_VBE_IND_2005!$D$7:$D$883,"5544*"))/1000</f>
        <v>0.658</v>
      </c>
      <c r="AD247" s="17">
        <f>(SUMIFS(EUROSTAT_VBE_IND_2005!AC$7:AC$883,EUROSTAT_VBE_IND_2005!$B$7:$B$883,$D247,EUROSTAT_VBE_IND_2005!$C$7:$C$883,"*"&amp;RIGHT($A247,3)&amp;"*",EUROSTAT_VBE_IND_2005!$D$7:$D$883,"554*"))/1000-(SUMIFS(EUROSTAT_VBE_IND_2005!AC$7:AC$883,EUROSTAT_VBE_IND_2005!$B$7:$B$883,$D247,EUROSTAT_VBE_IND_2005!$C$7:$C$883,"*"&amp;RIGHT($A247,3)&amp;"*",EUROSTAT_VBE_IND_2005!$D$7:$D$883,"5543*"))/1000-(SUMIFS(EUROSTAT_VBE_IND_2005!AC$7:AC$883,EUROSTAT_VBE_IND_2005!$B$7:$B$883,$D247,EUROSTAT_VBE_IND_2005!$C$7:$C$883,"*"&amp;RIGHT($A247,3)&amp;"*",EUROSTAT_VBE_IND_2005!$D$7:$D$883,"5544*"))/1000</f>
        <v>0.195</v>
      </c>
      <c r="AE247" s="17">
        <f>(SUMIFS(EUROSTAT_VBE_IND_2005!AD$7:AD$883,EUROSTAT_VBE_IND_2005!$B$7:$B$883,$D247,EUROSTAT_VBE_IND_2005!$C$7:$C$883,"*"&amp;RIGHT($A247,3)&amp;"*",EUROSTAT_VBE_IND_2005!$D$7:$D$883,"554*"))/1000-(SUMIFS(EUROSTAT_VBE_IND_2005!AD$7:AD$883,EUROSTAT_VBE_IND_2005!$B$7:$B$883,$D247,EUROSTAT_VBE_IND_2005!$C$7:$C$883,"*"&amp;RIGHT($A247,3)&amp;"*",EUROSTAT_VBE_IND_2005!$D$7:$D$883,"5543*"))/1000-(SUMIFS(EUROSTAT_VBE_IND_2005!AD$7:AD$883,EUROSTAT_VBE_IND_2005!$B$7:$B$883,$D247,EUROSTAT_VBE_IND_2005!$C$7:$C$883,"*"&amp;RIGHT($A247,3)&amp;"*",EUROSTAT_VBE_IND_2005!$D$7:$D$883,"5544*"))/1000</f>
        <v>0.282</v>
      </c>
      <c r="AF247" s="17">
        <f>(SUMIFS(EUROSTAT_VBE_IND_2005!AE$7:AE$883,EUROSTAT_VBE_IND_2005!$B$7:$B$883,$D247,EUROSTAT_VBE_IND_2005!$C$7:$C$883,"*"&amp;RIGHT($A247,3)&amp;"*",EUROSTAT_VBE_IND_2005!$D$7:$D$883,"554*"))/1000-(SUMIFS(EUROSTAT_VBE_IND_2005!AE$7:AE$883,EUROSTAT_VBE_IND_2005!$B$7:$B$883,$D247,EUROSTAT_VBE_IND_2005!$C$7:$C$883,"*"&amp;RIGHT($A247,3)&amp;"*",EUROSTAT_VBE_IND_2005!$D$7:$D$883,"5543*"))/1000-(SUMIFS(EUROSTAT_VBE_IND_2005!AE$7:AE$883,EUROSTAT_VBE_IND_2005!$B$7:$B$883,$D247,EUROSTAT_VBE_IND_2005!$C$7:$C$883,"*"&amp;RIGHT($A247,3)&amp;"*",EUROSTAT_VBE_IND_2005!$D$7:$D$883,"5544*"))/1000</f>
        <v>3.716</v>
      </c>
      <c r="AG247" s="17">
        <f>(SUMIFS(EUROSTAT_VBE_IND_2005!AF$7:AF$883,EUROSTAT_VBE_IND_2005!$B$7:$B$883,$D247,EUROSTAT_VBE_IND_2005!$C$7:$C$883,"*"&amp;RIGHT($A247,3)&amp;"*",EUROSTAT_VBE_IND_2005!$D$7:$D$883,"554*"))/1000-(SUMIFS(EUROSTAT_VBE_IND_2005!AF$7:AF$883,EUROSTAT_VBE_IND_2005!$B$7:$B$883,$D247,EUROSTAT_VBE_IND_2005!$C$7:$C$883,"*"&amp;RIGHT($A247,3)&amp;"*",EUROSTAT_VBE_IND_2005!$D$7:$D$883,"5543*"))/1000-(SUMIFS(EUROSTAT_VBE_IND_2005!AF$7:AF$883,EUROSTAT_VBE_IND_2005!$B$7:$B$883,$D247,EUROSTAT_VBE_IND_2005!$C$7:$C$883,"*"&amp;RIGHT($A247,3)&amp;"*",EUROSTAT_VBE_IND_2005!$D$7:$D$883,"5544*"))/1000</f>
        <v>0.688</v>
      </c>
      <c r="AH247" s="17">
        <f>(SUMIFS(EUROSTAT_VBE_IND_2005!AH$7:AH$883,EUROSTAT_VBE_IND_2005!$B$7:$B$883,$D247,EUROSTAT_VBE_IND_2005!$C$7:$C$883,"*"&amp;RIGHT($A247,3)&amp;"*",EUROSTAT_VBE_IND_2005!$D$7:$D$883,"554*"))/1000-(SUMIFS(EUROSTAT_VBE_IND_2005!AH$7:AH$883,EUROSTAT_VBE_IND_2005!$B$7:$B$883,$D247,EUROSTAT_VBE_IND_2005!$C$7:$C$883,"*"&amp;RIGHT($A247,3)&amp;"*",EUROSTAT_VBE_IND_2005!$D$7:$D$883,"5543*"))/1000-(SUMIFS(EUROSTAT_VBE_IND_2005!AH$7:AH$883,EUROSTAT_VBE_IND_2005!$B$7:$B$883,$D247,EUROSTAT_VBE_IND_2005!$C$7:$C$883,"*"&amp;RIGHT($A247,3)&amp;"*",EUROSTAT_VBE_IND_2005!$D$7:$D$883,"5544*"))/1000</f>
        <v>0</v>
      </c>
      <c r="AI247" s="17">
        <f>(SUMIFS(EUROSTAT_VBE_IND_2005!AI$7:AI$883,EUROSTAT_VBE_IND_2005!$B$7:$B$883,$D247,EUROSTAT_VBE_IND_2005!$C$7:$C$883,"*"&amp;RIGHT($A247,3)&amp;"*",EUROSTAT_VBE_IND_2005!$D$7:$D$883,"554*"))/1000-(SUMIFS(EUROSTAT_VBE_IND_2005!AI$7:AI$883,EUROSTAT_VBE_IND_2005!$B$7:$B$883,$D247,EUROSTAT_VBE_IND_2005!$C$7:$C$883,"*"&amp;RIGHT($A247,3)&amp;"*",EUROSTAT_VBE_IND_2005!$D$7:$D$883,"5543*"))/1000-(SUMIFS(EUROSTAT_VBE_IND_2005!AI$7:AI$883,EUROSTAT_VBE_IND_2005!$B$7:$B$883,$D247,EUROSTAT_VBE_IND_2005!$C$7:$C$883,"*"&amp;RIGHT($A247,3)&amp;"*",EUROSTAT_VBE_IND_2005!$D$7:$D$883,"5544*"))/1000</f>
        <v>0</v>
      </c>
      <c r="AJ247" s="17">
        <f>(SUMIFS(EUROSTAT_VBE_IND_2005!AJ$7:AJ$883,EUROSTAT_VBE_IND_2005!$B$7:$B$883,$D247,EUROSTAT_VBE_IND_2005!$C$7:$C$883,"*"&amp;RIGHT($A247,3)&amp;"*",EUROSTAT_VBE_IND_2005!$D$7:$D$883,"554*"))/1000-(SUMIFS(EUROSTAT_VBE_IND_2005!AJ$7:AJ$883,EUROSTAT_VBE_IND_2005!$B$7:$B$883,$D247,EUROSTAT_VBE_IND_2005!$C$7:$C$883,"*"&amp;RIGHT($A247,3)&amp;"*",EUROSTAT_VBE_IND_2005!$D$7:$D$883,"5543*"))/1000-(SUMIFS(EUROSTAT_VBE_IND_2005!AJ$7:AJ$883,EUROSTAT_VBE_IND_2005!$B$7:$B$883,$D247,EUROSTAT_VBE_IND_2005!$C$7:$C$883,"*"&amp;RIGHT($A247,3)&amp;"*",EUROSTAT_VBE_IND_2005!$D$7:$D$883,"5544*"))/1000</f>
        <v>0.03</v>
      </c>
      <c r="AK247" s="17">
        <f>(SUMIFS(EUROSTAT_VBE_IND_2005!AK$7:AK$883,EUROSTAT_VBE_IND_2005!$B$7:$B$883,$D247,EUROSTAT_VBE_IND_2005!$C$7:$C$883,"*"&amp;RIGHT($A247,3)&amp;"*",EUROSTAT_VBE_IND_2005!$D$7:$D$883,"554*"))/1000-(SUMIFS(EUROSTAT_VBE_IND_2005!AK$7:AK$883,EUROSTAT_VBE_IND_2005!$B$7:$B$883,$D247,EUROSTAT_VBE_IND_2005!$C$7:$C$883,"*"&amp;RIGHT($A247,3)&amp;"*",EUROSTAT_VBE_IND_2005!$D$7:$D$883,"5543*"))/1000-(SUMIFS(EUROSTAT_VBE_IND_2005!AK$7:AK$883,EUROSTAT_VBE_IND_2005!$B$7:$B$883,$D247,EUROSTAT_VBE_IND_2005!$C$7:$C$883,"*"&amp;RIGHT($A247,3)&amp;"*",EUROSTAT_VBE_IND_2005!$D$7:$D$883,"5544*"))/1000</f>
        <v>0</v>
      </c>
      <c r="AL247" s="198"/>
      <c r="AM247" s="198"/>
      <c r="AN247" s="198"/>
      <c r="AO247" s="17">
        <f>(SUMIFS(EUROSTAT_VBE_IND_2005!Y$7:Y$883,EUROSTAT_VBE_IND_2005!$B$7:$B$883,$D247,EUROSTAT_VBE_IND_2005!$C$7:$C$883,"*"&amp;RIGHT($A247,3)&amp;"*",EUROSTAT_VBE_IND_2005!$D$7:$D$883,"554*"))/1000-(SUMIFS(EUROSTAT_VBE_IND_2005!Y$7:Y$883,EUROSTAT_VBE_IND_2005!$B$7:$B$883,$D247,EUROSTAT_VBE_IND_2005!$C$7:$C$883,"*"&amp;RIGHT($A247,3)&amp;"*",EUROSTAT_VBE_IND_2005!$D$7:$D$883,"5543*"))/1000-(SUMIFS(EUROSTAT_VBE_IND_2005!Y$7:Y$883,EUROSTAT_VBE_IND_2005!$B$7:$B$883,$D247,EUROSTAT_VBE_IND_2005!$C$7:$C$883,"*"&amp;RIGHT($A247,3)&amp;"*",EUROSTAT_VBE_IND_2005!$D$7:$D$883,"5544*"))/1000</f>
        <v>0</v>
      </c>
      <c r="AP247" s="17">
        <f>(SUMIFS(EUROSTAT_VBE_IND_2005!Z$7:Z$883,EUROSTAT_VBE_IND_2005!$B$7:$B$883,$D247,EUROSTAT_VBE_IND_2005!$C$7:$C$883,"*"&amp;RIGHT($A247,3)&amp;"*",EUROSTAT_VBE_IND_2005!$D$7:$D$883,"554*"))/1000-(SUMIFS(EUROSTAT_VBE_IND_2005!Z$7:Z$883,EUROSTAT_VBE_IND_2005!$B$7:$B$883,$D247,EUROSTAT_VBE_IND_2005!$C$7:$C$883,"*"&amp;RIGHT($A247,3)&amp;"*",EUROSTAT_VBE_IND_2005!$D$7:$D$883,"5543*"))/1000-(SUMIFS(EUROSTAT_VBE_IND_2005!Z$7:Z$883,EUROSTAT_VBE_IND_2005!$B$7:$B$883,$D247,EUROSTAT_VBE_IND_2005!$C$7:$C$883,"*"&amp;RIGHT($A247,3)&amp;"*",EUROSTAT_VBE_IND_2005!$D$7:$D$883,"5544*"))/1000</f>
        <v>0.013</v>
      </c>
      <c r="AQ247" s="17">
        <f>(SUMIFS(EUROSTAT_VBE_IND_2005!AG$7:AG$883,EUROSTAT_VBE_IND_2005!$B$7:$B$883,$D247,EUROSTAT_VBE_IND_2005!$C$7:$C$883,"*"&amp;RIGHT($A247,3)&amp;"*",EUROSTAT_VBE_IND_2005!$D$7:$D$883,"554*"))/1000-(SUMIFS(EUROSTAT_VBE_IND_2005!AG$7:AG$883,EUROSTAT_VBE_IND_2005!$B$7:$B$883,$D247,EUROSTAT_VBE_IND_2005!$C$7:$C$883,"*"&amp;RIGHT($A247,3)&amp;"*",EUROSTAT_VBE_IND_2005!$D$7:$D$883,"5543*"))/1000-(SUMIFS(EUROSTAT_VBE_IND_2005!AG$7:AG$883,EUROSTAT_VBE_IND_2005!$B$7:$B$883,$D247,EUROSTAT_VBE_IND_2005!$C$7:$C$883,"*"&amp;RIGHT($A247,3)&amp;"*",EUROSTAT_VBE_IND_2005!$D$7:$D$883,"5544*"))/1000</f>
        <v>0</v>
      </c>
    </row>
    <row r="248" spans="1:43">
      <c r="A248" t="str">
        <f>LEFT(EUROSTAT_VBE_IND_2005!$C$324,8)</f>
        <v>B_101830</v>
      </c>
      <c r="B248" s="28" t="s">
        <v>302</v>
      </c>
      <c r="C248" t="s">
        <v>293</v>
      </c>
      <c r="D248" t="s">
        <v>55</v>
      </c>
      <c r="E248" t="s">
        <v>245</v>
      </c>
      <c r="F248" t="s">
        <v>265</v>
      </c>
      <c r="G248" s="17">
        <f>(SUMIFS(EUROSTAT_VBE_IND_2005!E$7:E$883,EUROSTAT_VBE_IND_2005!$B$7:$B$883,$D248,EUROSTAT_VBE_IND_2005!$C$7:$C$883,"*"&amp;RIGHT($A248,3)&amp;"*",EUROSTAT_VBE_IND_2005!$D$7:$D$883,"5543*"))/1000</f>
        <v>0</v>
      </c>
      <c r="H248" s="17">
        <f>(SUMIFS(EUROSTAT_VBE_IND_2005!F$7:F$883,EUROSTAT_VBE_IND_2005!$B$7:$B$883,$D248,EUROSTAT_VBE_IND_2005!$C$7:$C$883,"*"&amp;RIGHT($A248,3)&amp;"*",EUROSTAT_VBE_IND_2005!$D$7:$D$883,"5543*"))/1000</f>
        <v>0</v>
      </c>
      <c r="I248" s="17">
        <f>(SUMIFS(EUROSTAT_VBE_IND_2005!G$7:G$883,EUROSTAT_VBE_IND_2005!$B$7:$B$883,$D248,EUROSTAT_VBE_IND_2005!$C$7:$C$883,"*"&amp;RIGHT($A248,3)&amp;"*",EUROSTAT_VBE_IND_2005!$D$7:$D$883,"5543*"))/1000</f>
        <v>0</v>
      </c>
      <c r="J248" s="198"/>
      <c r="K248" s="17">
        <f>(SUMIFS(EUROSTAT_VBE_IND_2005!H$7:H$883,EUROSTAT_VBE_IND_2005!$B$7:$B$883,$D248,EUROSTAT_VBE_IND_2005!$C$7:$C$883,"*"&amp;RIGHT($A248,3)&amp;"*",EUROSTAT_VBE_IND_2005!$D$7:$D$883,"5543*"))/1000</f>
        <v>0</v>
      </c>
      <c r="L248" s="17">
        <f>(SUMIFS(EUROSTAT_VBE_IND_2005!I$7:I$883,EUROSTAT_VBE_IND_2005!$B$7:$B$883,$D248,EUROSTAT_VBE_IND_2005!$C$7:$C$883,"*"&amp;RIGHT($A248,3)&amp;"*",EUROSTAT_VBE_IND_2005!$D$7:$D$883,"5543*"))/1000</f>
        <v>0</v>
      </c>
      <c r="M248" s="17">
        <f>(SUMIFS(EUROSTAT_VBE_IND_2005!J$7:J$883,EUROSTAT_VBE_IND_2005!$B$7:$B$883,$D248,EUROSTAT_VBE_IND_2005!$C$7:$C$883,"*"&amp;RIGHT($A248,3)&amp;"*",EUROSTAT_VBE_IND_2005!$D$7:$D$883,"5543*"))/1000</f>
        <v>0.02</v>
      </c>
      <c r="N248" s="17">
        <f>(SUMIFS(EUROSTAT_VBE_IND_2005!K$7:K$883,EUROSTAT_VBE_IND_2005!$B$7:$B$883,$D248,EUROSTAT_VBE_IND_2005!$C$7:$C$883,"*"&amp;RIGHT($A248,3)&amp;"*",EUROSTAT_VBE_IND_2005!$D$7:$D$883,"5543*"))/1000</f>
        <v>0.043</v>
      </c>
      <c r="O248" s="17">
        <f>(SUMIFS(EUROSTAT_VBE_IND_2005!L$7:L$883,EUROSTAT_VBE_IND_2005!$B$7:$B$883,$D248,EUROSTAT_VBE_IND_2005!$C$7:$C$883,"*"&amp;RIGHT($A248,3)&amp;"*",EUROSTAT_VBE_IND_2005!$D$7:$D$883,"5543*"))/1000</f>
        <v>0</v>
      </c>
      <c r="P248" s="17">
        <f>(SUMIFS(EUROSTAT_VBE_IND_2005!M$7:M$883,EUROSTAT_VBE_IND_2005!$B$7:$B$883,$D248,EUROSTAT_VBE_IND_2005!$C$7:$C$883,"*"&amp;RIGHT($A248,3)&amp;"*",EUROSTAT_VBE_IND_2005!$D$7:$D$883,"5543*"))/1000</f>
        <v>0</v>
      </c>
      <c r="Q248" s="17">
        <f>(SUMIFS(EUROSTAT_VBE_IND_2005!N$7:N$883,EUROSTAT_VBE_IND_2005!$B$7:$B$883,$D248,EUROSTAT_VBE_IND_2005!$C$7:$C$883,"*"&amp;RIGHT($A248,3)&amp;"*",EUROSTAT_VBE_IND_2005!$D$7:$D$883,"5543*"))/1000</f>
        <v>0</v>
      </c>
      <c r="R248" s="17">
        <f>(SUMIFS(EUROSTAT_VBE_IND_2005!O$7:O$883,EUROSTAT_VBE_IND_2005!$B$7:$B$883,$D248,EUROSTAT_VBE_IND_2005!$C$7:$C$883,"*"&amp;RIGHT($A248,3)&amp;"*",EUROSTAT_VBE_IND_2005!$D$7:$D$883,"5543*"))/1000</f>
        <v>0</v>
      </c>
      <c r="S248" s="17">
        <f>(SUMIFS(EUROSTAT_VBE_IND_2005!P$7:P$883,EUROSTAT_VBE_IND_2005!$B$7:$B$883,$D248,EUROSTAT_VBE_IND_2005!$C$7:$C$883,"*"&amp;RIGHT($A248,3)&amp;"*",EUROSTAT_VBE_IND_2005!$D$7:$D$883,"5543*"))/1000</f>
        <v>0</v>
      </c>
      <c r="T248" s="17">
        <f>(SUMIFS(EUROSTAT_VBE_IND_2005!Q$7:Q$883,EUROSTAT_VBE_IND_2005!$B$7:$B$883,$D248,EUROSTAT_VBE_IND_2005!$C$7:$C$883,"*"&amp;RIGHT($A248,3)&amp;"*",EUROSTAT_VBE_IND_2005!$D$7:$D$883,"5543*"))/1000</f>
        <v>0</v>
      </c>
      <c r="U248" s="17">
        <f>(SUMIFS(EUROSTAT_VBE_IND_2005!R$7:R$883,EUROSTAT_VBE_IND_2005!$B$7:$B$883,$D248,EUROSTAT_VBE_IND_2005!$C$7:$C$883,"*"&amp;RIGHT($A248,3)&amp;"*",EUROSTAT_VBE_IND_2005!$D$7:$D$883,"5543*"))/1000</f>
        <v>0</v>
      </c>
      <c r="V248" s="17">
        <f>(SUMIFS(EUROSTAT_VBE_IND_2005!S$7:S$883,EUROSTAT_VBE_IND_2005!$B$7:$B$883,$D248,EUROSTAT_VBE_IND_2005!$C$7:$C$883,"*"&amp;RIGHT($A248,3)&amp;"*",EUROSTAT_VBE_IND_2005!$D$7:$D$883,"5543*"))/1000</f>
        <v>0</v>
      </c>
      <c r="W248" s="17">
        <f>(SUMIFS(EUROSTAT_VBE_IND_2005!T$7:T$883,EUROSTAT_VBE_IND_2005!$B$7:$B$883,$D248,EUROSTAT_VBE_IND_2005!$C$7:$C$883,"*"&amp;RIGHT($A248,3)&amp;"*",EUROSTAT_VBE_IND_2005!$D$7:$D$883,"5543*"))/1000</f>
        <v>0</v>
      </c>
      <c r="X248" s="17">
        <f>(SUMIFS(EUROSTAT_VBE_IND_2005!U$7:U$883,EUROSTAT_VBE_IND_2005!$B$7:$B$883,$D248,EUROSTAT_VBE_IND_2005!$C$7:$C$883,"*"&amp;RIGHT($A248,3)&amp;"*",EUROSTAT_VBE_IND_2005!$D$7:$D$883,"5543*"))/1000</f>
        <v>0</v>
      </c>
      <c r="Y248" s="17">
        <f>(SUMIFS(EUROSTAT_VBE_IND_2005!V$7:V$883,EUROSTAT_VBE_IND_2005!$B$7:$B$883,$D248,EUROSTAT_VBE_IND_2005!$C$7:$C$883,"*"&amp;RIGHT($A248,3)&amp;"*",EUROSTAT_VBE_IND_2005!$D$7:$D$883,"5543*"))/1000</f>
        <v>0</v>
      </c>
      <c r="Z248" s="17">
        <f>(SUMIFS(EUROSTAT_VBE_IND_2005!W$7:W$883,EUROSTAT_VBE_IND_2005!$B$7:$B$883,$D248,EUROSTAT_VBE_IND_2005!$C$7:$C$883,"*"&amp;RIGHT($A248,3)&amp;"*",EUROSTAT_VBE_IND_2005!$D$7:$D$883,"5543*"))/1000</f>
        <v>0</v>
      </c>
      <c r="AA248" s="17">
        <f>(SUMIFS(EUROSTAT_VBE_IND_2005!X$7:X$883,EUROSTAT_VBE_IND_2005!$B$7:$B$883,$D248,EUROSTAT_VBE_IND_2005!$C$7:$C$883,"*"&amp;RIGHT($A248,3)&amp;"*",EUROSTAT_VBE_IND_2005!$D$7:$D$883,"5543*"))/1000</f>
        <v>0</v>
      </c>
      <c r="AB248" s="17">
        <f>(SUMIFS(EUROSTAT_VBE_IND_2005!AA$7:AA$883,EUROSTAT_VBE_IND_2005!$B$7:$B$883,$D248,EUROSTAT_VBE_IND_2005!$C$7:$C$883,"*"&amp;RIGHT($A248,3)&amp;"*",EUROSTAT_VBE_IND_2005!$D$7:$D$883,"5543*"))/1000</f>
        <v>0</v>
      </c>
      <c r="AC248" s="17">
        <f>(SUMIFS(EUROSTAT_VBE_IND_2005!AB$7:AB$883,EUROSTAT_VBE_IND_2005!$B$7:$B$883,$D248,EUROSTAT_VBE_IND_2005!$C$7:$C$883,"*"&amp;RIGHT($A248,3)&amp;"*",EUROSTAT_VBE_IND_2005!$D$7:$D$883,"5543*"))/1000</f>
        <v>0</v>
      </c>
      <c r="AD248" s="17">
        <f>(SUMIFS(EUROSTAT_VBE_IND_2005!AC$7:AC$883,EUROSTAT_VBE_IND_2005!$B$7:$B$883,$D248,EUROSTAT_VBE_IND_2005!$C$7:$C$883,"*"&amp;RIGHT($A248,3)&amp;"*",EUROSTAT_VBE_IND_2005!$D$7:$D$883,"5543*"))/1000</f>
        <v>0.034</v>
      </c>
      <c r="AE248" s="17">
        <f>(SUMIFS(EUROSTAT_VBE_IND_2005!AD$7:AD$883,EUROSTAT_VBE_IND_2005!$B$7:$B$883,$D248,EUROSTAT_VBE_IND_2005!$C$7:$C$883,"*"&amp;RIGHT($A248,3)&amp;"*",EUROSTAT_VBE_IND_2005!$D$7:$D$883,"5543*"))/1000</f>
        <v>0</v>
      </c>
      <c r="AF248" s="17">
        <f>(SUMIFS(EUROSTAT_VBE_IND_2005!AE$7:AE$883,EUROSTAT_VBE_IND_2005!$B$7:$B$883,$D248,EUROSTAT_VBE_IND_2005!$C$7:$C$883,"*"&amp;RIGHT($A248,3)&amp;"*",EUROSTAT_VBE_IND_2005!$D$7:$D$883,"5543*"))/1000</f>
        <v>0</v>
      </c>
      <c r="AG248" s="17">
        <f>(SUMIFS(EUROSTAT_VBE_IND_2005!AF$7:AF$883,EUROSTAT_VBE_IND_2005!$B$7:$B$883,$D248,EUROSTAT_VBE_IND_2005!$C$7:$C$883,"*"&amp;RIGHT($A248,3)&amp;"*",EUROSTAT_VBE_IND_2005!$D$7:$D$883,"5543*"))/1000</f>
        <v>0</v>
      </c>
      <c r="AH248" s="17">
        <f>(SUMIFS(EUROSTAT_VBE_IND_2005!AH$7:AH$883,EUROSTAT_VBE_IND_2005!$B$7:$B$883,$D248,EUROSTAT_VBE_IND_2005!$C$7:$C$883,"*"&amp;RIGHT($A248,3)&amp;"*",EUROSTAT_VBE_IND_2005!$D$7:$D$883,"5543*"))/1000</f>
        <v>0</v>
      </c>
      <c r="AI248" s="17">
        <f>(SUMIFS(EUROSTAT_VBE_IND_2005!AI$7:AI$883,EUROSTAT_VBE_IND_2005!$B$7:$B$883,$D248,EUROSTAT_VBE_IND_2005!$C$7:$C$883,"*"&amp;RIGHT($A248,3)&amp;"*",EUROSTAT_VBE_IND_2005!$D$7:$D$883,"5543*"))/1000</f>
        <v>0</v>
      </c>
      <c r="AJ248" s="17">
        <f>(SUMIFS(EUROSTAT_VBE_IND_2005!AJ$7:AJ$883,EUROSTAT_VBE_IND_2005!$B$7:$B$883,$D248,EUROSTAT_VBE_IND_2005!$C$7:$C$883,"*"&amp;RIGHT($A248,3)&amp;"*",EUROSTAT_VBE_IND_2005!$D$7:$D$883,"5543*"))/1000</f>
        <v>0</v>
      </c>
      <c r="AK248" s="17">
        <f>(SUMIFS(EUROSTAT_VBE_IND_2005!AK$7:AK$883,EUROSTAT_VBE_IND_2005!$B$7:$B$883,$D248,EUROSTAT_VBE_IND_2005!$C$7:$C$883,"*"&amp;RIGHT($A248,3)&amp;"*",EUROSTAT_VBE_IND_2005!$D$7:$D$883,"5543*"))/1000</f>
        <v>0</v>
      </c>
      <c r="AL248" s="198"/>
      <c r="AM248" s="198"/>
      <c r="AN248" s="198"/>
      <c r="AO248" s="17">
        <f>(SUMIFS(EUROSTAT_VBE_IND_2005!Y$7:Y$883,EUROSTAT_VBE_IND_2005!$B$7:$B$883,$D248,EUROSTAT_VBE_IND_2005!$C$7:$C$883,"*"&amp;RIGHT($A248,3)&amp;"*",EUROSTAT_VBE_IND_2005!$D$7:$D$883,"5543*"))/1000</f>
        <v>0</v>
      </c>
      <c r="AP248" s="17">
        <f>(SUMIFS(EUROSTAT_VBE_IND_2005!Z$7:Z$883,EUROSTAT_VBE_IND_2005!$B$7:$B$883,$D248,EUROSTAT_VBE_IND_2005!$C$7:$C$883,"*"&amp;RIGHT($A248,3)&amp;"*",EUROSTAT_VBE_IND_2005!$D$7:$D$883,"5543*"))/1000</f>
        <v>0</v>
      </c>
      <c r="AQ248" s="17">
        <f>(SUMIFS(EUROSTAT_VBE_IND_2005!AG$7:AG$883,EUROSTAT_VBE_IND_2005!$B$7:$B$883,$D248,EUROSTAT_VBE_IND_2005!$C$7:$C$883,"*"&amp;RIGHT($A248,3)&amp;"*",EUROSTAT_VBE_IND_2005!$D$7:$D$883,"5543*"))/1000</f>
        <v>0</v>
      </c>
    </row>
    <row r="249" spans="1:43">
      <c r="A249" t="str">
        <f>LEFT(EUROSTAT_VBE_IND_2005!$C$324,8)</f>
        <v>B_101830</v>
      </c>
      <c r="B249" s="28" t="s">
        <v>302</v>
      </c>
      <c r="C249" t="s">
        <v>293</v>
      </c>
      <c r="D249" t="s">
        <v>55</v>
      </c>
      <c r="E249" t="s">
        <v>246</v>
      </c>
      <c r="F249" t="s">
        <v>266</v>
      </c>
      <c r="G249" s="17">
        <f>(SUMIFS(EUROSTAT_VBE_IND_2005!E$7:E$883,EUROSTAT_VBE_IND_2005!$B$7:$B$883,$D249,EUROSTAT_VBE_IND_2005!$C$7:$C$883,"*"&amp;RIGHT($A249,3)&amp;"*",EUROSTAT_VBE_IND_2005!$D$7:$D$883,"7100*"))/1000</f>
        <v>0</v>
      </c>
      <c r="H249" s="17">
        <f>(SUMIFS(EUROSTAT_VBE_IND_2005!F$7:F$883,EUROSTAT_VBE_IND_2005!$B$7:$B$883,$D249,EUROSTAT_VBE_IND_2005!$C$7:$C$883,"*"&amp;RIGHT($A249,3)&amp;"*",EUROSTAT_VBE_IND_2005!$D$7:$D$883,"7100*"))/1000</f>
        <v>0</v>
      </c>
      <c r="I249" s="17">
        <f>(SUMIFS(EUROSTAT_VBE_IND_2005!G$7:G$883,EUROSTAT_VBE_IND_2005!$B$7:$B$883,$D249,EUROSTAT_VBE_IND_2005!$C$7:$C$883,"*"&amp;RIGHT($A249,3)&amp;"*",EUROSTAT_VBE_IND_2005!$D$7:$D$883,"7100*"))/1000</f>
        <v>0</v>
      </c>
      <c r="J249" s="198"/>
      <c r="K249" s="17">
        <f>(SUMIFS(EUROSTAT_VBE_IND_2005!H$7:H$883,EUROSTAT_VBE_IND_2005!$B$7:$B$883,$D249,EUROSTAT_VBE_IND_2005!$C$7:$C$883,"*"&amp;RIGHT($A249,3)&amp;"*",EUROSTAT_VBE_IND_2005!$D$7:$D$883,"7100*"))/1000</f>
        <v>0</v>
      </c>
      <c r="L249" s="17">
        <f>(SUMIFS(EUROSTAT_VBE_IND_2005!I$7:I$883,EUROSTAT_VBE_IND_2005!$B$7:$B$883,$D249,EUROSTAT_VBE_IND_2005!$C$7:$C$883,"*"&amp;RIGHT($A249,3)&amp;"*",EUROSTAT_VBE_IND_2005!$D$7:$D$883,"7100*"))/1000</f>
        <v>0</v>
      </c>
      <c r="M249" s="17">
        <f>(SUMIFS(EUROSTAT_VBE_IND_2005!J$7:J$883,EUROSTAT_VBE_IND_2005!$B$7:$B$883,$D249,EUROSTAT_VBE_IND_2005!$C$7:$C$883,"*"&amp;RIGHT($A249,3)&amp;"*",EUROSTAT_VBE_IND_2005!$D$7:$D$883,"7100*"))/1000</f>
        <v>0</v>
      </c>
      <c r="N249" s="17">
        <f>(SUMIFS(EUROSTAT_VBE_IND_2005!K$7:K$883,EUROSTAT_VBE_IND_2005!$B$7:$B$883,$D249,EUROSTAT_VBE_IND_2005!$C$7:$C$883,"*"&amp;RIGHT($A249,3)&amp;"*",EUROSTAT_VBE_IND_2005!$D$7:$D$883,"7100*"))/1000</f>
        <v>0</v>
      </c>
      <c r="O249" s="17">
        <f>(SUMIFS(EUROSTAT_VBE_IND_2005!L$7:L$883,EUROSTAT_VBE_IND_2005!$B$7:$B$883,$D249,EUROSTAT_VBE_IND_2005!$C$7:$C$883,"*"&amp;RIGHT($A249,3)&amp;"*",EUROSTAT_VBE_IND_2005!$D$7:$D$883,"7100*"))/1000</f>
        <v>0</v>
      </c>
      <c r="P249" s="17">
        <f>(SUMIFS(EUROSTAT_VBE_IND_2005!M$7:M$883,EUROSTAT_VBE_IND_2005!$B$7:$B$883,$D249,EUROSTAT_VBE_IND_2005!$C$7:$C$883,"*"&amp;RIGHT($A249,3)&amp;"*",EUROSTAT_VBE_IND_2005!$D$7:$D$883,"7100*"))/1000</f>
        <v>0</v>
      </c>
      <c r="Q249" s="17">
        <f>(SUMIFS(EUROSTAT_VBE_IND_2005!N$7:N$883,EUROSTAT_VBE_IND_2005!$B$7:$B$883,$D249,EUROSTAT_VBE_IND_2005!$C$7:$C$883,"*"&amp;RIGHT($A249,3)&amp;"*",EUROSTAT_VBE_IND_2005!$D$7:$D$883,"7100*"))/1000</f>
        <v>0</v>
      </c>
      <c r="R249" s="17">
        <f>(SUMIFS(EUROSTAT_VBE_IND_2005!O$7:O$883,EUROSTAT_VBE_IND_2005!$B$7:$B$883,$D249,EUROSTAT_VBE_IND_2005!$C$7:$C$883,"*"&amp;RIGHT($A249,3)&amp;"*",EUROSTAT_VBE_IND_2005!$D$7:$D$883,"7100*"))/1000</f>
        <v>0</v>
      </c>
      <c r="S249" s="17">
        <f>(SUMIFS(EUROSTAT_VBE_IND_2005!P$7:P$883,EUROSTAT_VBE_IND_2005!$B$7:$B$883,$D249,EUROSTAT_VBE_IND_2005!$C$7:$C$883,"*"&amp;RIGHT($A249,3)&amp;"*",EUROSTAT_VBE_IND_2005!$D$7:$D$883,"7100*"))/1000</f>
        <v>0</v>
      </c>
      <c r="T249" s="17">
        <f>(SUMIFS(EUROSTAT_VBE_IND_2005!Q$7:Q$883,EUROSTAT_VBE_IND_2005!$B$7:$B$883,$D249,EUROSTAT_VBE_IND_2005!$C$7:$C$883,"*"&amp;RIGHT($A249,3)&amp;"*",EUROSTAT_VBE_IND_2005!$D$7:$D$883,"7100*"))/1000</f>
        <v>0</v>
      </c>
      <c r="U249" s="17">
        <f>(SUMIFS(EUROSTAT_VBE_IND_2005!R$7:R$883,EUROSTAT_VBE_IND_2005!$B$7:$B$883,$D249,EUROSTAT_VBE_IND_2005!$C$7:$C$883,"*"&amp;RIGHT($A249,3)&amp;"*",EUROSTAT_VBE_IND_2005!$D$7:$D$883,"7100*"))/1000</f>
        <v>0</v>
      </c>
      <c r="V249" s="17">
        <f>(SUMIFS(EUROSTAT_VBE_IND_2005!S$7:S$883,EUROSTAT_VBE_IND_2005!$B$7:$B$883,$D249,EUROSTAT_VBE_IND_2005!$C$7:$C$883,"*"&amp;RIGHT($A249,3)&amp;"*",EUROSTAT_VBE_IND_2005!$D$7:$D$883,"7100*"))/1000</f>
        <v>0</v>
      </c>
      <c r="W249" s="17">
        <f>(SUMIFS(EUROSTAT_VBE_IND_2005!T$7:T$883,EUROSTAT_VBE_IND_2005!$B$7:$B$883,$D249,EUROSTAT_VBE_IND_2005!$C$7:$C$883,"*"&amp;RIGHT($A249,3)&amp;"*",EUROSTAT_VBE_IND_2005!$D$7:$D$883,"7100*"))/1000</f>
        <v>0</v>
      </c>
      <c r="X249" s="17">
        <f>(SUMIFS(EUROSTAT_VBE_IND_2005!U$7:U$883,EUROSTAT_VBE_IND_2005!$B$7:$B$883,$D249,EUROSTAT_VBE_IND_2005!$C$7:$C$883,"*"&amp;RIGHT($A249,3)&amp;"*",EUROSTAT_VBE_IND_2005!$D$7:$D$883,"7100*"))/1000</f>
        <v>0</v>
      </c>
      <c r="Y249" s="17">
        <f>(SUMIFS(EUROSTAT_VBE_IND_2005!V$7:V$883,EUROSTAT_VBE_IND_2005!$B$7:$B$883,$D249,EUROSTAT_VBE_IND_2005!$C$7:$C$883,"*"&amp;RIGHT($A249,3)&amp;"*",EUROSTAT_VBE_IND_2005!$D$7:$D$883,"7100*"))/1000</f>
        <v>0</v>
      </c>
      <c r="Z249" s="17">
        <f>(SUMIFS(EUROSTAT_VBE_IND_2005!W$7:W$883,EUROSTAT_VBE_IND_2005!$B$7:$B$883,$D249,EUROSTAT_VBE_IND_2005!$C$7:$C$883,"*"&amp;RIGHT($A249,3)&amp;"*",EUROSTAT_VBE_IND_2005!$D$7:$D$883,"7100*"))/1000</f>
        <v>0</v>
      </c>
      <c r="AA249" s="17">
        <f>(SUMIFS(EUROSTAT_VBE_IND_2005!X$7:X$883,EUROSTAT_VBE_IND_2005!$B$7:$B$883,$D249,EUROSTAT_VBE_IND_2005!$C$7:$C$883,"*"&amp;RIGHT($A249,3)&amp;"*",EUROSTAT_VBE_IND_2005!$D$7:$D$883,"7100*"))/1000</f>
        <v>0</v>
      </c>
      <c r="AB249" s="17">
        <f>(SUMIFS(EUROSTAT_VBE_IND_2005!AA$7:AA$883,EUROSTAT_VBE_IND_2005!$B$7:$B$883,$D249,EUROSTAT_VBE_IND_2005!$C$7:$C$883,"*"&amp;RIGHT($A249,3)&amp;"*",EUROSTAT_VBE_IND_2005!$D$7:$D$883,"7100*"))/1000</f>
        <v>0</v>
      </c>
      <c r="AC249" s="17">
        <f>(SUMIFS(EUROSTAT_VBE_IND_2005!AB$7:AB$883,EUROSTAT_VBE_IND_2005!$B$7:$B$883,$D249,EUROSTAT_VBE_IND_2005!$C$7:$C$883,"*"&amp;RIGHT($A249,3)&amp;"*",EUROSTAT_VBE_IND_2005!$D$7:$D$883,"7100*"))/1000</f>
        <v>0</v>
      </c>
      <c r="AD249" s="17">
        <f>(SUMIFS(EUROSTAT_VBE_IND_2005!AC$7:AC$883,EUROSTAT_VBE_IND_2005!$B$7:$B$883,$D249,EUROSTAT_VBE_IND_2005!$C$7:$C$883,"*"&amp;RIGHT($A249,3)&amp;"*",EUROSTAT_VBE_IND_2005!$D$7:$D$883,"7100*"))/1000</f>
        <v>0</v>
      </c>
      <c r="AE249" s="17">
        <f>(SUMIFS(EUROSTAT_VBE_IND_2005!AD$7:AD$883,EUROSTAT_VBE_IND_2005!$B$7:$B$883,$D249,EUROSTAT_VBE_IND_2005!$C$7:$C$883,"*"&amp;RIGHT($A249,3)&amp;"*",EUROSTAT_VBE_IND_2005!$D$7:$D$883,"7100*"))/1000</f>
        <v>0</v>
      </c>
      <c r="AF249" s="17">
        <f>(SUMIFS(EUROSTAT_VBE_IND_2005!AE$7:AE$883,EUROSTAT_VBE_IND_2005!$B$7:$B$883,$D249,EUROSTAT_VBE_IND_2005!$C$7:$C$883,"*"&amp;RIGHT($A249,3)&amp;"*",EUROSTAT_VBE_IND_2005!$D$7:$D$883,"7100*"))/1000</f>
        <v>0</v>
      </c>
      <c r="AG249" s="17">
        <f>(SUMIFS(EUROSTAT_VBE_IND_2005!AF$7:AF$883,EUROSTAT_VBE_IND_2005!$B$7:$B$883,$D249,EUROSTAT_VBE_IND_2005!$C$7:$C$883,"*"&amp;RIGHT($A249,3)&amp;"*",EUROSTAT_VBE_IND_2005!$D$7:$D$883,"7100*"))/1000</f>
        <v>0</v>
      </c>
      <c r="AH249" s="17">
        <f>(SUMIFS(EUROSTAT_VBE_IND_2005!AH$7:AH$883,EUROSTAT_VBE_IND_2005!$B$7:$B$883,$D249,EUROSTAT_VBE_IND_2005!$C$7:$C$883,"*"&amp;RIGHT($A249,3)&amp;"*",EUROSTAT_VBE_IND_2005!$D$7:$D$883,"7100*"))/1000</f>
        <v>0</v>
      </c>
      <c r="AI249" s="17">
        <f>(SUMIFS(EUROSTAT_VBE_IND_2005!AI$7:AI$883,EUROSTAT_VBE_IND_2005!$B$7:$B$883,$D249,EUROSTAT_VBE_IND_2005!$C$7:$C$883,"*"&amp;RIGHT($A249,3)&amp;"*",EUROSTAT_VBE_IND_2005!$D$7:$D$883,"7100*"))/1000</f>
        <v>0</v>
      </c>
      <c r="AJ249" s="17">
        <f>(SUMIFS(EUROSTAT_VBE_IND_2005!AJ$7:AJ$883,EUROSTAT_VBE_IND_2005!$B$7:$B$883,$D249,EUROSTAT_VBE_IND_2005!$C$7:$C$883,"*"&amp;RIGHT($A249,3)&amp;"*",EUROSTAT_VBE_IND_2005!$D$7:$D$883,"7100*"))/1000</f>
        <v>0.042</v>
      </c>
      <c r="AK249" s="17">
        <f>(SUMIFS(EUROSTAT_VBE_IND_2005!AK$7:AK$883,EUROSTAT_VBE_IND_2005!$B$7:$B$883,$D249,EUROSTAT_VBE_IND_2005!$C$7:$C$883,"*"&amp;RIGHT($A249,3)&amp;"*",EUROSTAT_VBE_IND_2005!$D$7:$D$883,"7100*"))/1000</f>
        <v>0</v>
      </c>
      <c r="AL249" s="198"/>
      <c r="AM249" s="198"/>
      <c r="AN249" s="198"/>
      <c r="AO249" s="17">
        <f>(SUMIFS(EUROSTAT_VBE_IND_2005!Y$7:Y$883,EUROSTAT_VBE_IND_2005!$B$7:$B$883,$D249,EUROSTAT_VBE_IND_2005!$C$7:$C$883,"*"&amp;RIGHT($A249,3)&amp;"*",EUROSTAT_VBE_IND_2005!$D$7:$D$883,"7100*"))/1000</f>
        <v>0</v>
      </c>
      <c r="AP249" s="17">
        <f>(SUMIFS(EUROSTAT_VBE_IND_2005!Z$7:Z$883,EUROSTAT_VBE_IND_2005!$B$7:$B$883,$D249,EUROSTAT_VBE_IND_2005!$C$7:$C$883,"*"&amp;RIGHT($A249,3)&amp;"*",EUROSTAT_VBE_IND_2005!$D$7:$D$883,"7100*"))/1000</f>
        <v>0</v>
      </c>
      <c r="AQ249" s="17">
        <f>(SUMIFS(EUROSTAT_VBE_IND_2005!AG$7:AG$883,EUROSTAT_VBE_IND_2005!$B$7:$B$883,$D249,EUROSTAT_VBE_IND_2005!$C$7:$C$883,"*"&amp;RIGHT($A249,3)&amp;"*",EUROSTAT_VBE_IND_2005!$D$7:$D$883,"7100*"))/1000</f>
        <v>0</v>
      </c>
    </row>
    <row r="250" spans="1:43">
      <c r="A250" t="str">
        <f>LEFT(EUROSTAT_VBE_IND_2005!$C$324,8)</f>
        <v>B_101830</v>
      </c>
      <c r="B250" s="28" t="s">
        <v>302</v>
      </c>
      <c r="C250" t="s">
        <v>293</v>
      </c>
      <c r="D250" t="s">
        <v>55</v>
      </c>
      <c r="E250" t="s">
        <v>247</v>
      </c>
      <c r="F250" t="s">
        <v>267</v>
      </c>
      <c r="G250" s="17">
        <f>(SUMIFS(EUROSTAT_VBE_IND_2005!E$7:E$883,EUROSTAT_VBE_IND_2005!$B$7:$B$883,$D250,EUROSTAT_VBE_IND_2005!$C$7:$C$883,"*"&amp;RIGHT($A250,3)&amp;"*",EUROSTAT_VBE_IND_2005!$D$7:$D$883,"6000*"))/1000</f>
        <v>6.35</v>
      </c>
      <c r="H250" s="17">
        <f>(SUMIFS(EUROSTAT_VBE_IND_2005!F$7:F$883,EUROSTAT_VBE_IND_2005!$B$7:$B$883,$D250,EUROSTAT_VBE_IND_2005!$C$7:$C$883,"*"&amp;RIGHT($A250,3)&amp;"*",EUROSTAT_VBE_IND_2005!$D$7:$D$883,"6000*"))/1000</f>
        <v>14.368</v>
      </c>
      <c r="I250" s="17">
        <f>(SUMIFS(EUROSTAT_VBE_IND_2005!G$7:G$883,EUROSTAT_VBE_IND_2005!$B$7:$B$883,$D250,EUROSTAT_VBE_IND_2005!$C$7:$C$883,"*"&amp;RIGHT($A250,3)&amp;"*",EUROSTAT_VBE_IND_2005!$D$7:$D$883,"6000*"))/1000</f>
        <v>4.464</v>
      </c>
      <c r="J250" s="198"/>
      <c r="K250" s="17">
        <f>(SUMIFS(EUROSTAT_VBE_IND_2005!H$7:H$883,EUROSTAT_VBE_IND_2005!$B$7:$B$883,$D250,EUROSTAT_VBE_IND_2005!$C$7:$C$883,"*"&amp;RIGHT($A250,3)&amp;"*",EUROSTAT_VBE_IND_2005!$D$7:$D$883,"6000*"))/1000</f>
        <v>0.598</v>
      </c>
      <c r="L250" s="17">
        <f>(SUMIFS(EUROSTAT_VBE_IND_2005!I$7:I$883,EUROSTAT_VBE_IND_2005!$B$7:$B$883,$D250,EUROSTAT_VBE_IND_2005!$C$7:$C$883,"*"&amp;RIGHT($A250,3)&amp;"*",EUROSTAT_VBE_IND_2005!$D$7:$D$883,"6000*"))/1000</f>
        <v>5.724</v>
      </c>
      <c r="M250" s="17">
        <f>(SUMIFS(EUROSTAT_VBE_IND_2005!J$7:J$883,EUROSTAT_VBE_IND_2005!$B$7:$B$883,$D250,EUROSTAT_VBE_IND_2005!$C$7:$C$883,"*"&amp;RIGHT($A250,3)&amp;"*",EUROSTAT_VBE_IND_2005!$D$7:$D$883,"6000*"))/1000</f>
        <v>60.862</v>
      </c>
      <c r="N250" s="17">
        <f>(SUMIFS(EUROSTAT_VBE_IND_2005!K$7:K$883,EUROSTAT_VBE_IND_2005!$B$7:$B$883,$D250,EUROSTAT_VBE_IND_2005!$C$7:$C$883,"*"&amp;RIGHT($A250,3)&amp;"*",EUROSTAT_VBE_IND_2005!$D$7:$D$883,"6000*"))/1000</f>
        <v>8.964</v>
      </c>
      <c r="O250" s="17">
        <f>(SUMIFS(EUROSTAT_VBE_IND_2005!L$7:L$883,EUROSTAT_VBE_IND_2005!$B$7:$B$883,$D250,EUROSTAT_VBE_IND_2005!$C$7:$C$883,"*"&amp;RIGHT($A250,3)&amp;"*",EUROSTAT_VBE_IND_2005!$D$7:$D$883,"6000*"))/1000</f>
        <v>1.094</v>
      </c>
      <c r="P250" s="17">
        <f>(SUMIFS(EUROSTAT_VBE_IND_2005!M$7:M$883,EUROSTAT_VBE_IND_2005!$B$7:$B$883,$D250,EUROSTAT_VBE_IND_2005!$C$7:$C$883,"*"&amp;RIGHT($A250,3)&amp;"*",EUROSTAT_VBE_IND_2005!$D$7:$D$883,"6000*"))/1000</f>
        <v>6.826</v>
      </c>
      <c r="Q250" s="17">
        <f>(SUMIFS(EUROSTAT_VBE_IND_2005!N$7:N$883,EUROSTAT_VBE_IND_2005!$B$7:$B$883,$D250,EUROSTAT_VBE_IND_2005!$C$7:$C$883,"*"&amp;RIGHT($A250,3)&amp;"*",EUROSTAT_VBE_IND_2005!$D$7:$D$883,"6000*"))/1000</f>
        <v>41.443</v>
      </c>
      <c r="R250" s="17">
        <f>(SUMIFS(EUROSTAT_VBE_IND_2005!O$7:O$883,EUROSTAT_VBE_IND_2005!$B$7:$B$883,$D250,EUROSTAT_VBE_IND_2005!$C$7:$C$883,"*"&amp;RIGHT($A250,3)&amp;"*",EUROSTAT_VBE_IND_2005!$D$7:$D$883,"6000*"))/1000</f>
        <v>5.263</v>
      </c>
      <c r="S250" s="17">
        <f>(SUMIFS(EUROSTAT_VBE_IND_2005!P$7:P$883,EUROSTAT_VBE_IND_2005!$B$7:$B$883,$D250,EUROSTAT_VBE_IND_2005!$C$7:$C$883,"*"&amp;RIGHT($A250,3)&amp;"*",EUROSTAT_VBE_IND_2005!$D$7:$D$883,"6000*"))/1000</f>
        <v>71.093</v>
      </c>
      <c r="T250" s="17">
        <f>(SUMIFS(EUROSTAT_VBE_IND_2005!Q$7:Q$883,EUROSTAT_VBE_IND_2005!$B$7:$B$883,$D250,EUROSTAT_VBE_IND_2005!$C$7:$C$883,"*"&amp;RIGHT($A250,3)&amp;"*",EUROSTAT_VBE_IND_2005!$D$7:$D$883,"6000*"))/1000</f>
        <v>1.908</v>
      </c>
      <c r="U250" s="17">
        <f>(SUMIFS(EUROSTAT_VBE_IND_2005!R$7:R$883,EUROSTAT_VBE_IND_2005!$B$7:$B$883,$D250,EUROSTAT_VBE_IND_2005!$C$7:$C$883,"*"&amp;RIGHT($A250,3)&amp;"*",EUROSTAT_VBE_IND_2005!$D$7:$D$883,"6000*"))/1000</f>
        <v>4.439</v>
      </c>
      <c r="V250" s="17">
        <f>(SUMIFS(EUROSTAT_VBE_IND_2005!S$7:S$883,EUROSTAT_VBE_IND_2005!$B$7:$B$883,$D250,EUROSTAT_VBE_IND_2005!$C$7:$C$883,"*"&amp;RIGHT($A250,3)&amp;"*",EUROSTAT_VBE_IND_2005!$D$7:$D$883,"6000*"))/1000</f>
        <v>6.678</v>
      </c>
      <c r="W250" s="17">
        <f>(SUMIFS(EUROSTAT_VBE_IND_2005!T$7:T$883,EUROSTAT_VBE_IND_2005!$B$7:$B$883,$D250,EUROSTAT_VBE_IND_2005!$C$7:$C$883,"*"&amp;RIGHT($A250,3)&amp;"*",EUROSTAT_VBE_IND_2005!$D$7:$D$883,"6000*"))/1000</f>
        <v>1.591</v>
      </c>
      <c r="X250" s="17">
        <f>(SUMIFS(EUROSTAT_VBE_IND_2005!U$7:U$883,EUROSTAT_VBE_IND_2005!$B$7:$B$883,$D250,EUROSTAT_VBE_IND_2005!$C$7:$C$883,"*"&amp;RIGHT($A250,3)&amp;"*",EUROSTAT_VBE_IND_2005!$D$7:$D$883,"6000*"))/1000</f>
        <v>46.814</v>
      </c>
      <c r="Y250" s="17">
        <f>(SUMIFS(EUROSTAT_VBE_IND_2005!V$7:V$883,EUROSTAT_VBE_IND_2005!$B$7:$B$883,$D250,EUROSTAT_VBE_IND_2005!$C$7:$C$883,"*"&amp;RIGHT($A250,3)&amp;"*",EUROSTAT_VBE_IND_2005!$D$7:$D$883,"6000*"))/1000</f>
        <v>1.786</v>
      </c>
      <c r="Z250" s="17">
        <f>(SUMIFS(EUROSTAT_VBE_IND_2005!W$7:W$883,EUROSTAT_VBE_IND_2005!$B$7:$B$883,$D250,EUROSTAT_VBE_IND_2005!$C$7:$C$883,"*"&amp;RIGHT($A250,3)&amp;"*",EUROSTAT_VBE_IND_2005!$D$7:$D$883,"6000*"))/1000</f>
        <v>0.601</v>
      </c>
      <c r="AA250" s="17">
        <f>(SUMIFS(EUROSTAT_VBE_IND_2005!X$7:X$883,EUROSTAT_VBE_IND_2005!$B$7:$B$883,$D250,EUROSTAT_VBE_IND_2005!$C$7:$C$883,"*"&amp;RIGHT($A250,3)&amp;"*",EUROSTAT_VBE_IND_2005!$D$7:$D$883,"6000*"))/1000</f>
        <v>1.145</v>
      </c>
      <c r="AB250" s="17">
        <f>(SUMIFS(EUROSTAT_VBE_IND_2005!AA$7:AA$883,EUROSTAT_VBE_IND_2005!$B$7:$B$883,$D250,EUROSTAT_VBE_IND_2005!$C$7:$C$883,"*"&amp;RIGHT($A250,3)&amp;"*",EUROSTAT_VBE_IND_2005!$D$7:$D$883,"6000*"))/1000</f>
        <v>0</v>
      </c>
      <c r="AC250" s="17">
        <f>(SUMIFS(EUROSTAT_VBE_IND_2005!AB$7:AB$883,EUROSTAT_VBE_IND_2005!$B$7:$B$883,$D250,EUROSTAT_VBE_IND_2005!$C$7:$C$883,"*"&amp;RIGHT($A250,3)&amp;"*",EUROSTAT_VBE_IND_2005!$D$7:$D$883,"6000*"))/1000</f>
        <v>23.756</v>
      </c>
      <c r="AD250" s="17">
        <f>(SUMIFS(EUROSTAT_VBE_IND_2005!AC$7:AC$883,EUROSTAT_VBE_IND_2005!$B$7:$B$883,$D250,EUROSTAT_VBE_IND_2005!$C$7:$C$883,"*"&amp;RIGHT($A250,3)&amp;"*",EUROSTAT_VBE_IND_2005!$D$7:$D$883,"6000*"))/1000</f>
        <v>10.12</v>
      </c>
      <c r="AE250" s="17">
        <f>(SUMIFS(EUROSTAT_VBE_IND_2005!AD$7:AD$883,EUROSTAT_VBE_IND_2005!$B$7:$B$883,$D250,EUROSTAT_VBE_IND_2005!$C$7:$C$883,"*"&amp;RIGHT($A250,3)&amp;"*",EUROSTAT_VBE_IND_2005!$D$7:$D$883,"6000*"))/1000</f>
        <v>15.991</v>
      </c>
      <c r="AF250" s="17">
        <f>(SUMIFS(EUROSTAT_VBE_IND_2005!AE$7:AE$883,EUROSTAT_VBE_IND_2005!$B$7:$B$883,$D250,EUROSTAT_VBE_IND_2005!$C$7:$C$883,"*"&amp;RIGHT($A250,3)&amp;"*",EUROSTAT_VBE_IND_2005!$D$7:$D$883,"6000*"))/1000</f>
        <v>6.102</v>
      </c>
      <c r="AG250" s="17">
        <f>(SUMIFS(EUROSTAT_VBE_IND_2005!AF$7:AF$883,EUROSTAT_VBE_IND_2005!$B$7:$B$883,$D250,EUROSTAT_VBE_IND_2005!$C$7:$C$883,"*"&amp;RIGHT($A250,3)&amp;"*",EUROSTAT_VBE_IND_2005!$D$7:$D$883,"6000*"))/1000</f>
        <v>10.458</v>
      </c>
      <c r="AH250" s="17">
        <f>(SUMIFS(EUROSTAT_VBE_IND_2005!AH$7:AH$883,EUROSTAT_VBE_IND_2005!$B$7:$B$883,$D250,EUROSTAT_VBE_IND_2005!$C$7:$C$883,"*"&amp;RIGHT($A250,3)&amp;"*",EUROSTAT_VBE_IND_2005!$D$7:$D$883,"6000*"))/1000</f>
        <v>8.759</v>
      </c>
      <c r="AI250" s="17">
        <f>(SUMIFS(EUROSTAT_VBE_IND_2005!AI$7:AI$883,EUROSTAT_VBE_IND_2005!$B$7:$B$883,$D250,EUROSTAT_VBE_IND_2005!$C$7:$C$883,"*"&amp;RIGHT($A250,3)&amp;"*",EUROSTAT_VBE_IND_2005!$D$7:$D$883,"6000*"))/1000</f>
        <v>1.066</v>
      </c>
      <c r="AJ250" s="17">
        <f>(SUMIFS(EUROSTAT_VBE_IND_2005!AJ$7:AJ$883,EUROSTAT_VBE_IND_2005!$B$7:$B$883,$D250,EUROSTAT_VBE_IND_2005!$C$7:$C$883,"*"&amp;RIGHT($A250,3)&amp;"*",EUROSTAT_VBE_IND_2005!$D$7:$D$883,"6000*"))/1000</f>
        <v>1.955</v>
      </c>
      <c r="AK250" s="17">
        <f>(SUMIFS(EUROSTAT_VBE_IND_2005!AK$7:AK$883,EUROSTAT_VBE_IND_2005!$B$7:$B$883,$D250,EUROSTAT_VBE_IND_2005!$C$7:$C$883,"*"&amp;RIGHT($A250,3)&amp;"*",EUROSTAT_VBE_IND_2005!$D$7:$D$883,"6000*"))/1000</f>
        <v>44.183</v>
      </c>
      <c r="AL250" s="198"/>
      <c r="AM250" s="198"/>
      <c r="AN250" s="198"/>
      <c r="AO250" s="17">
        <f>(SUMIFS(EUROSTAT_VBE_IND_2005!Y$7:Y$883,EUROSTAT_VBE_IND_2005!$B$7:$B$883,$D250,EUROSTAT_VBE_IND_2005!$C$7:$C$883,"*"&amp;RIGHT($A250,3)&amp;"*",EUROSTAT_VBE_IND_2005!$D$7:$D$883,"6000*"))/1000</f>
        <v>0.054</v>
      </c>
      <c r="AP250" s="17">
        <f>(SUMIFS(EUROSTAT_VBE_IND_2005!Z$7:Z$883,EUROSTAT_VBE_IND_2005!$B$7:$B$883,$D250,EUROSTAT_VBE_IND_2005!$C$7:$C$883,"*"&amp;RIGHT($A250,3)&amp;"*",EUROSTAT_VBE_IND_2005!$D$7:$D$883,"6000*"))/1000</f>
        <v>0.468</v>
      </c>
      <c r="AQ250" s="17">
        <f>(SUMIFS(EUROSTAT_VBE_IND_2005!AG$7:AG$883,EUROSTAT_VBE_IND_2005!$B$7:$B$883,$D250,EUROSTAT_VBE_IND_2005!$C$7:$C$883,"*"&amp;RIGHT($A250,3)&amp;"*",EUROSTAT_VBE_IND_2005!$D$7:$D$883,"6000*"))/1000</f>
        <v>3.139</v>
      </c>
    </row>
    <row r="251" spans="1:43">
      <c r="A251" t="str">
        <f>LEFT(EUROSTAT_VBE_IND_2005!$C$324,8)</f>
        <v>B_101830</v>
      </c>
      <c r="B251" s="28" t="s">
        <v>302</v>
      </c>
      <c r="C251" t="s">
        <v>293</v>
      </c>
      <c r="D251" t="s">
        <v>55</v>
      </c>
      <c r="E251" t="s">
        <v>248</v>
      </c>
      <c r="F251" t="s">
        <v>268</v>
      </c>
      <c r="G251" s="17">
        <f>(SUMIFS(EUROSTAT_VBE_IND_2005!E$7:E$883,EUROSTAT_VBE_IND_2005!$B$7:$B$883,$D251,EUROSTAT_VBE_IND_2005!$C$7:$C$883,"*"&amp;RIGHT($A251,3)&amp;"*",EUROSTAT_VBE_IND_2005!$D$7:$D$883,"5200*"))/1000</f>
        <v>0.634</v>
      </c>
      <c r="H251" s="17">
        <f>(SUMIFS(EUROSTAT_VBE_IND_2005!F$7:F$883,EUROSTAT_VBE_IND_2005!$B$7:$B$883,$D251,EUROSTAT_VBE_IND_2005!$C$7:$C$883,"*"&amp;RIGHT($A251,3)&amp;"*",EUROSTAT_VBE_IND_2005!$D$7:$D$883,"5200*"))/1000</f>
        <v>0</v>
      </c>
      <c r="I251" s="17">
        <f>(SUMIFS(EUROSTAT_VBE_IND_2005!G$7:G$883,EUROSTAT_VBE_IND_2005!$B$7:$B$883,$D251,EUROSTAT_VBE_IND_2005!$C$7:$C$883,"*"&amp;RIGHT($A251,3)&amp;"*",EUROSTAT_VBE_IND_2005!$D$7:$D$883,"5200*"))/1000</f>
        <v>0.846</v>
      </c>
      <c r="J251" s="198"/>
      <c r="K251" s="17">
        <f>(SUMIFS(EUROSTAT_VBE_IND_2005!H$7:H$883,EUROSTAT_VBE_IND_2005!$B$7:$B$883,$D251,EUROSTAT_VBE_IND_2005!$C$7:$C$883,"*"&amp;RIGHT($A251,3)&amp;"*",EUROSTAT_VBE_IND_2005!$D$7:$D$883,"5200*"))/1000</f>
        <v>0</v>
      </c>
      <c r="L251" s="17">
        <f>(SUMIFS(EUROSTAT_VBE_IND_2005!I$7:I$883,EUROSTAT_VBE_IND_2005!$B$7:$B$883,$D251,EUROSTAT_VBE_IND_2005!$C$7:$C$883,"*"&amp;RIGHT($A251,3)&amp;"*",EUROSTAT_VBE_IND_2005!$D$7:$D$883,"5200*"))/1000</f>
        <v>4.155</v>
      </c>
      <c r="M251" s="17">
        <f>(SUMIFS(EUROSTAT_VBE_IND_2005!J$7:J$883,EUROSTAT_VBE_IND_2005!$B$7:$B$883,$D251,EUROSTAT_VBE_IND_2005!$C$7:$C$883,"*"&amp;RIGHT($A251,3)&amp;"*",EUROSTAT_VBE_IND_2005!$D$7:$D$883,"5200*"))/1000</f>
        <v>6.305</v>
      </c>
      <c r="N251" s="17">
        <f>(SUMIFS(EUROSTAT_VBE_IND_2005!K$7:K$883,EUROSTAT_VBE_IND_2005!$B$7:$B$883,$D251,EUROSTAT_VBE_IND_2005!$C$7:$C$883,"*"&amp;RIGHT($A251,3)&amp;"*",EUROSTAT_VBE_IND_2005!$D$7:$D$883,"5200*"))/1000</f>
        <v>1.654</v>
      </c>
      <c r="O251" s="17">
        <f>(SUMIFS(EUROSTAT_VBE_IND_2005!L$7:L$883,EUROSTAT_VBE_IND_2005!$B$7:$B$883,$D251,EUROSTAT_VBE_IND_2005!$C$7:$C$883,"*"&amp;RIGHT($A251,3)&amp;"*",EUROSTAT_VBE_IND_2005!$D$7:$D$883,"5200*"))/1000</f>
        <v>0.261</v>
      </c>
      <c r="P251" s="17">
        <f>(SUMIFS(EUROSTAT_VBE_IND_2005!M$7:M$883,EUROSTAT_VBE_IND_2005!$B$7:$B$883,$D251,EUROSTAT_VBE_IND_2005!$C$7:$C$883,"*"&amp;RIGHT($A251,3)&amp;"*",EUROSTAT_VBE_IND_2005!$D$7:$D$883,"5200*"))/1000</f>
        <v>0</v>
      </c>
      <c r="Q251" s="17">
        <f>(SUMIFS(EUROSTAT_VBE_IND_2005!N$7:N$883,EUROSTAT_VBE_IND_2005!$B$7:$B$883,$D251,EUROSTAT_VBE_IND_2005!$C$7:$C$883,"*"&amp;RIGHT($A251,3)&amp;"*",EUROSTAT_VBE_IND_2005!$D$7:$D$883,"5200*"))/1000</f>
        <v>0</v>
      </c>
      <c r="R251" s="17">
        <f>(SUMIFS(EUROSTAT_VBE_IND_2005!O$7:O$883,EUROSTAT_VBE_IND_2005!$B$7:$B$883,$D251,EUROSTAT_VBE_IND_2005!$C$7:$C$883,"*"&amp;RIGHT($A251,3)&amp;"*",EUROSTAT_VBE_IND_2005!$D$7:$D$883,"5200*"))/1000</f>
        <v>0</v>
      </c>
      <c r="S251" s="17">
        <f>(SUMIFS(EUROSTAT_VBE_IND_2005!P$7:P$883,EUROSTAT_VBE_IND_2005!$B$7:$B$883,$D251,EUROSTAT_VBE_IND_2005!$C$7:$C$883,"*"&amp;RIGHT($A251,3)&amp;"*",EUROSTAT_VBE_IND_2005!$D$7:$D$883,"5200*"))/1000</f>
        <v>0</v>
      </c>
      <c r="T251" s="17">
        <f>(SUMIFS(EUROSTAT_VBE_IND_2005!Q$7:Q$883,EUROSTAT_VBE_IND_2005!$B$7:$B$883,$D251,EUROSTAT_VBE_IND_2005!$C$7:$C$883,"*"&amp;RIGHT($A251,3)&amp;"*",EUROSTAT_VBE_IND_2005!$D$7:$D$883,"5200*"))/1000</f>
        <v>0.477</v>
      </c>
      <c r="U251" s="17">
        <f>(SUMIFS(EUROSTAT_VBE_IND_2005!R$7:R$883,EUROSTAT_VBE_IND_2005!$B$7:$B$883,$D251,EUROSTAT_VBE_IND_2005!$C$7:$C$883,"*"&amp;RIGHT($A251,3)&amp;"*",EUROSTAT_VBE_IND_2005!$D$7:$D$883,"5200*"))/1000</f>
        <v>0.938</v>
      </c>
      <c r="V251" s="17">
        <f>(SUMIFS(EUROSTAT_VBE_IND_2005!S$7:S$883,EUROSTAT_VBE_IND_2005!$B$7:$B$883,$D251,EUROSTAT_VBE_IND_2005!$C$7:$C$883,"*"&amp;RIGHT($A251,3)&amp;"*",EUROSTAT_VBE_IND_2005!$D$7:$D$883,"5200*"))/1000</f>
        <v>0</v>
      </c>
      <c r="W251" s="17">
        <f>(SUMIFS(EUROSTAT_VBE_IND_2005!T$7:T$883,EUROSTAT_VBE_IND_2005!$B$7:$B$883,$D251,EUROSTAT_VBE_IND_2005!$C$7:$C$883,"*"&amp;RIGHT($A251,3)&amp;"*",EUROSTAT_VBE_IND_2005!$D$7:$D$883,"5200*"))/1000</f>
        <v>0</v>
      </c>
      <c r="X251" s="17">
        <f>(SUMIFS(EUROSTAT_VBE_IND_2005!U$7:U$883,EUROSTAT_VBE_IND_2005!$B$7:$B$883,$D251,EUROSTAT_VBE_IND_2005!$C$7:$C$883,"*"&amp;RIGHT($A251,3)&amp;"*",EUROSTAT_VBE_IND_2005!$D$7:$D$883,"5200*"))/1000</f>
        <v>8.299</v>
      </c>
      <c r="Y251" s="17">
        <f>(SUMIFS(EUROSTAT_VBE_IND_2005!V$7:V$883,EUROSTAT_VBE_IND_2005!$B$7:$B$883,$D251,EUROSTAT_VBE_IND_2005!$C$7:$C$883,"*"&amp;RIGHT($A251,3)&amp;"*",EUROSTAT_VBE_IND_2005!$D$7:$D$883,"5200*"))/1000</f>
        <v>0.568</v>
      </c>
      <c r="Z251" s="17">
        <f>(SUMIFS(EUROSTAT_VBE_IND_2005!W$7:W$883,EUROSTAT_VBE_IND_2005!$B$7:$B$883,$D251,EUROSTAT_VBE_IND_2005!$C$7:$C$883,"*"&amp;RIGHT($A251,3)&amp;"*",EUROSTAT_VBE_IND_2005!$D$7:$D$883,"5200*"))/1000</f>
        <v>0</v>
      </c>
      <c r="AA251" s="17">
        <f>(SUMIFS(EUROSTAT_VBE_IND_2005!X$7:X$883,EUROSTAT_VBE_IND_2005!$B$7:$B$883,$D251,EUROSTAT_VBE_IND_2005!$C$7:$C$883,"*"&amp;RIGHT($A251,3)&amp;"*",EUROSTAT_VBE_IND_2005!$D$7:$D$883,"5200*"))/1000</f>
        <v>0.05</v>
      </c>
      <c r="AB251" s="17">
        <f>(SUMIFS(EUROSTAT_VBE_IND_2005!AA$7:AA$883,EUROSTAT_VBE_IND_2005!$B$7:$B$883,$D251,EUROSTAT_VBE_IND_2005!$C$7:$C$883,"*"&amp;RIGHT($A251,3)&amp;"*",EUROSTAT_VBE_IND_2005!$D$7:$D$883,"5200*"))/1000</f>
        <v>0</v>
      </c>
      <c r="AC251" s="17">
        <f>(SUMIFS(EUROSTAT_VBE_IND_2005!AB$7:AB$883,EUROSTAT_VBE_IND_2005!$B$7:$B$883,$D251,EUROSTAT_VBE_IND_2005!$C$7:$C$883,"*"&amp;RIGHT($A251,3)&amp;"*",EUROSTAT_VBE_IND_2005!$D$7:$D$883,"5200*"))/1000</f>
        <v>7.387</v>
      </c>
      <c r="AD251" s="17">
        <f>(SUMIFS(EUROSTAT_VBE_IND_2005!AC$7:AC$883,EUROSTAT_VBE_IND_2005!$B$7:$B$883,$D251,EUROSTAT_VBE_IND_2005!$C$7:$C$883,"*"&amp;RIGHT($A251,3)&amp;"*",EUROSTAT_VBE_IND_2005!$D$7:$D$883,"5200*"))/1000</f>
        <v>0.373</v>
      </c>
      <c r="AE251" s="17">
        <f>(SUMIFS(EUROSTAT_VBE_IND_2005!AD$7:AD$883,EUROSTAT_VBE_IND_2005!$B$7:$B$883,$D251,EUROSTAT_VBE_IND_2005!$C$7:$C$883,"*"&amp;RIGHT($A251,3)&amp;"*",EUROSTAT_VBE_IND_2005!$D$7:$D$883,"5200*"))/1000</f>
        <v>2.582</v>
      </c>
      <c r="AF251" s="17">
        <f>(SUMIFS(EUROSTAT_VBE_IND_2005!AE$7:AE$883,EUROSTAT_VBE_IND_2005!$B$7:$B$883,$D251,EUROSTAT_VBE_IND_2005!$C$7:$C$883,"*"&amp;RIGHT($A251,3)&amp;"*",EUROSTAT_VBE_IND_2005!$D$7:$D$883,"5200*"))/1000</f>
        <v>1.625</v>
      </c>
      <c r="AG251" s="17">
        <f>(SUMIFS(EUROSTAT_VBE_IND_2005!AF$7:AF$883,EUROSTAT_VBE_IND_2005!$B$7:$B$883,$D251,EUROSTAT_VBE_IND_2005!$C$7:$C$883,"*"&amp;RIGHT($A251,3)&amp;"*",EUROSTAT_VBE_IND_2005!$D$7:$D$883,"5200*"))/1000</f>
        <v>2.098</v>
      </c>
      <c r="AH251" s="17">
        <f>(SUMIFS(EUROSTAT_VBE_IND_2005!AH$7:AH$883,EUROSTAT_VBE_IND_2005!$B$7:$B$883,$D251,EUROSTAT_VBE_IND_2005!$C$7:$C$883,"*"&amp;RIGHT($A251,3)&amp;"*",EUROSTAT_VBE_IND_2005!$D$7:$D$883,"5200*"))/1000</f>
        <v>0</v>
      </c>
      <c r="AI251" s="17">
        <f>(SUMIFS(EUROSTAT_VBE_IND_2005!AI$7:AI$883,EUROSTAT_VBE_IND_2005!$B$7:$B$883,$D251,EUROSTAT_VBE_IND_2005!$C$7:$C$883,"*"&amp;RIGHT($A251,3)&amp;"*",EUROSTAT_VBE_IND_2005!$D$7:$D$883,"5200*"))/1000</f>
        <v>0.163</v>
      </c>
      <c r="AJ251" s="17">
        <f>(SUMIFS(EUROSTAT_VBE_IND_2005!AJ$7:AJ$883,EUROSTAT_VBE_IND_2005!$B$7:$B$883,$D251,EUROSTAT_VBE_IND_2005!$C$7:$C$883,"*"&amp;RIGHT($A251,3)&amp;"*",EUROSTAT_VBE_IND_2005!$D$7:$D$883,"5200*"))/1000</f>
        <v>0.072</v>
      </c>
      <c r="AK251" s="17">
        <f>(SUMIFS(EUROSTAT_VBE_IND_2005!AK$7:AK$883,EUROSTAT_VBE_IND_2005!$B$7:$B$883,$D251,EUROSTAT_VBE_IND_2005!$C$7:$C$883,"*"&amp;RIGHT($A251,3)&amp;"*",EUROSTAT_VBE_IND_2005!$D$7:$D$883,"5200*"))/1000</f>
        <v>0.03</v>
      </c>
      <c r="AL251" s="198"/>
      <c r="AM251" s="198"/>
      <c r="AN251" s="198"/>
      <c r="AO251" s="17">
        <f>(SUMIFS(EUROSTAT_VBE_IND_2005!Y$7:Y$883,EUROSTAT_VBE_IND_2005!$B$7:$B$883,$D251,EUROSTAT_VBE_IND_2005!$C$7:$C$883,"*"&amp;RIGHT($A251,3)&amp;"*",EUROSTAT_VBE_IND_2005!$D$7:$D$883,"5200*"))/1000</f>
        <v>0</v>
      </c>
      <c r="AP251" s="17">
        <f>(SUMIFS(EUROSTAT_VBE_IND_2005!Z$7:Z$883,EUROSTAT_VBE_IND_2005!$B$7:$B$883,$D251,EUROSTAT_VBE_IND_2005!$C$7:$C$883,"*"&amp;RIGHT($A251,3)&amp;"*",EUROSTAT_VBE_IND_2005!$D$7:$D$883,"5200*"))/1000</f>
        <v>1.085</v>
      </c>
      <c r="AQ251" s="17">
        <f>(SUMIFS(EUROSTAT_VBE_IND_2005!AG$7:AG$883,EUROSTAT_VBE_IND_2005!$B$7:$B$883,$D251,EUROSTAT_VBE_IND_2005!$C$7:$C$883,"*"&amp;RIGHT($A251,3)&amp;"*",EUROSTAT_VBE_IND_2005!$D$7:$D$883,"5200*"))/1000</f>
        <v>5.308</v>
      </c>
    </row>
    <row r="252" spans="6:43">
      <c r="F252" s="241" t="s">
        <v>192</v>
      </c>
      <c r="G252" s="795">
        <f>SUM(G232:G251)</f>
        <v>21.998</v>
      </c>
      <c r="H252" s="795">
        <f t="shared" ref="H252:AK252" si="9">SUM(H232:H251)</f>
        <v>39.415</v>
      </c>
      <c r="I252" s="795">
        <f t="shared" si="9"/>
        <v>12.417</v>
      </c>
      <c r="J252" s="875"/>
      <c r="K252" s="795">
        <f t="shared" si="9"/>
        <v>0.598</v>
      </c>
      <c r="L252" s="795">
        <f t="shared" si="9"/>
        <v>30.006</v>
      </c>
      <c r="M252" s="795">
        <f t="shared" si="9"/>
        <v>202.52</v>
      </c>
      <c r="N252" s="795">
        <f t="shared" si="9"/>
        <v>30.757</v>
      </c>
      <c r="O252" s="795">
        <f t="shared" si="9"/>
        <v>3.457</v>
      </c>
      <c r="P252" s="795">
        <f t="shared" si="9"/>
        <v>26.802</v>
      </c>
      <c r="Q252" s="795">
        <f t="shared" si="9"/>
        <v>120.651</v>
      </c>
      <c r="R252" s="795">
        <f t="shared" si="9"/>
        <v>9.179</v>
      </c>
      <c r="S252" s="795">
        <f t="shared" si="9"/>
        <v>184.226</v>
      </c>
      <c r="T252" s="795">
        <f t="shared" si="9"/>
        <v>10.762</v>
      </c>
      <c r="U252" s="795">
        <f t="shared" si="9"/>
        <v>19.177</v>
      </c>
      <c r="V252" s="795">
        <f t="shared" si="9"/>
        <v>26.019</v>
      </c>
      <c r="W252" s="795">
        <f t="shared" si="9"/>
        <v>3.62</v>
      </c>
      <c r="X252" s="795">
        <f t="shared" si="9"/>
        <v>144.194</v>
      </c>
      <c r="Y252" s="795">
        <f t="shared" si="9"/>
        <v>7.251</v>
      </c>
      <c r="Z252" s="795">
        <f t="shared" si="9"/>
        <v>0.986</v>
      </c>
      <c r="AA252" s="795">
        <f t="shared" si="9"/>
        <v>5.942</v>
      </c>
      <c r="AB252" s="795">
        <f t="shared" si="9"/>
        <v>0</v>
      </c>
      <c r="AC252" s="795">
        <f t="shared" si="9"/>
        <v>92.023</v>
      </c>
      <c r="AD252" s="795">
        <f t="shared" si="9"/>
        <v>15.787</v>
      </c>
      <c r="AE252" s="795">
        <f t="shared" si="9"/>
        <v>83.302</v>
      </c>
      <c r="AF252" s="795">
        <f t="shared" si="9"/>
        <v>21.169</v>
      </c>
      <c r="AG252" s="795">
        <f t="shared" si="9"/>
        <v>41.097</v>
      </c>
      <c r="AH252" s="795">
        <f t="shared" si="9"/>
        <v>18.385</v>
      </c>
      <c r="AI252" s="795">
        <f t="shared" si="9"/>
        <v>3.71</v>
      </c>
      <c r="AJ252" s="795">
        <f t="shared" si="9"/>
        <v>8.894</v>
      </c>
      <c r="AK252" s="795">
        <f t="shared" si="9"/>
        <v>138.485</v>
      </c>
      <c r="AL252" s="875"/>
      <c r="AM252" s="875"/>
      <c r="AN252" s="875"/>
      <c r="AO252" s="795">
        <f>SUM(AO232:AO251)</f>
        <v>0.226</v>
      </c>
      <c r="AP252" s="795">
        <f>SUM(AP232:AP251)</f>
        <v>1.767</v>
      </c>
      <c r="AQ252" s="795">
        <f>SUM(AQ232:AQ251)</f>
        <v>8.654</v>
      </c>
    </row>
    <row r="253" spans="1:43">
      <c r="A253" t="str">
        <f>LEFT(EUROSTAT_VBE_IND_2005!$C$324,8)</f>
        <v>B_101830</v>
      </c>
      <c r="B253" s="28" t="s">
        <v>302</v>
      </c>
      <c r="C253" t="s">
        <v>293</v>
      </c>
      <c r="D253" t="s">
        <v>55</v>
      </c>
      <c r="F253" s="241" t="s">
        <v>294</v>
      </c>
      <c r="G253" s="795">
        <f>(SUMIFS(EUROSTAT_VBE_IND_2005!E$7:E$883,EUROSTAT_VBE_IND_2005!$B$7:$B$883,$D251,EUROSTAT_VBE_IND_2005!$C$7:$C$883,"*"&amp;RIGHT($A251,3)&amp;"*",EUROSTAT_VBE_IND_2005!$D$7:$D$883,"*"))/1000</f>
        <v>21.998</v>
      </c>
      <c r="H253" s="795">
        <f>(SUMIFS(EUROSTAT_VBE_IND_2005!F$7:F$883,EUROSTAT_VBE_IND_2005!$B$7:$B$883,$D251,EUROSTAT_VBE_IND_2005!$C$7:$C$883,"*"&amp;RIGHT($A251,3)&amp;"*",EUROSTAT_VBE_IND_2005!$D$7:$D$883,"*"))/1000</f>
        <v>39.415</v>
      </c>
      <c r="I253" s="795">
        <f>(SUMIFS(EUROSTAT_VBE_IND_2005!G$7:G$883,EUROSTAT_VBE_IND_2005!$B$7:$B$883,$D251,EUROSTAT_VBE_IND_2005!$C$7:$C$883,"*"&amp;RIGHT($A251,3)&amp;"*",EUROSTAT_VBE_IND_2005!$D$7:$D$883,"*"))/1000</f>
        <v>12.417</v>
      </c>
      <c r="J253" s="875"/>
      <c r="K253" s="795">
        <f>(SUMIFS(EUROSTAT_VBE_IND_2005!H$7:H$883,EUROSTAT_VBE_IND_2005!$B$7:$B$883,$D251,EUROSTAT_VBE_IND_2005!$C$7:$C$883,"*"&amp;RIGHT($A251,3)&amp;"*",EUROSTAT_VBE_IND_2005!$D$7:$D$883,"*"))/1000</f>
        <v>0.598</v>
      </c>
      <c r="L253" s="795">
        <f>(SUMIFS(EUROSTAT_VBE_IND_2005!I$7:I$883,EUROSTAT_VBE_IND_2005!$B$7:$B$883,$D251,EUROSTAT_VBE_IND_2005!$C$7:$C$883,"*"&amp;RIGHT($A251,3)&amp;"*",EUROSTAT_VBE_IND_2005!$D$7:$D$883,"*"))/1000</f>
        <v>30.006</v>
      </c>
      <c r="M253" s="795">
        <f>(SUMIFS(EUROSTAT_VBE_IND_2005!J$7:J$883,EUROSTAT_VBE_IND_2005!$B$7:$B$883,$D251,EUROSTAT_VBE_IND_2005!$C$7:$C$883,"*"&amp;RIGHT($A251,3)&amp;"*",EUROSTAT_VBE_IND_2005!$D$7:$D$883,"*"))/1000</f>
        <v>202.52</v>
      </c>
      <c r="N253" s="795">
        <f>(SUMIFS(EUROSTAT_VBE_IND_2005!K$7:K$883,EUROSTAT_VBE_IND_2005!$B$7:$B$883,$D251,EUROSTAT_VBE_IND_2005!$C$7:$C$883,"*"&amp;RIGHT($A251,3)&amp;"*",EUROSTAT_VBE_IND_2005!$D$7:$D$883,"*"))/1000</f>
        <v>30.757</v>
      </c>
      <c r="O253" s="795">
        <f>(SUMIFS(EUROSTAT_VBE_IND_2005!L$7:L$883,EUROSTAT_VBE_IND_2005!$B$7:$B$883,$D251,EUROSTAT_VBE_IND_2005!$C$7:$C$883,"*"&amp;RIGHT($A251,3)&amp;"*",EUROSTAT_VBE_IND_2005!$D$7:$D$883,"*"))/1000</f>
        <v>3.457</v>
      </c>
      <c r="P253" s="795">
        <f>(SUMIFS(EUROSTAT_VBE_IND_2005!M$7:M$883,EUROSTAT_VBE_IND_2005!$B$7:$B$883,$D251,EUROSTAT_VBE_IND_2005!$C$7:$C$883,"*"&amp;RIGHT($A251,3)&amp;"*",EUROSTAT_VBE_IND_2005!$D$7:$D$883,"*"))/1000</f>
        <v>26.802</v>
      </c>
      <c r="Q253" s="795">
        <f>(SUMIFS(EUROSTAT_VBE_IND_2005!N$7:N$883,EUROSTAT_VBE_IND_2005!$B$7:$B$883,$D251,EUROSTAT_VBE_IND_2005!$C$7:$C$883,"*"&amp;RIGHT($A251,3)&amp;"*",EUROSTAT_VBE_IND_2005!$D$7:$D$883,"*"))/1000</f>
        <v>120.651</v>
      </c>
      <c r="R253" s="795">
        <f>(SUMIFS(EUROSTAT_VBE_IND_2005!O$7:O$883,EUROSTAT_VBE_IND_2005!$B$7:$B$883,$D251,EUROSTAT_VBE_IND_2005!$C$7:$C$883,"*"&amp;RIGHT($A251,3)&amp;"*",EUROSTAT_VBE_IND_2005!$D$7:$D$883,"*"))/1000</f>
        <v>9.179</v>
      </c>
      <c r="S253" s="795">
        <f>(SUMIFS(EUROSTAT_VBE_IND_2005!P$7:P$883,EUROSTAT_VBE_IND_2005!$B$7:$B$883,$D251,EUROSTAT_VBE_IND_2005!$C$7:$C$883,"*"&amp;RIGHT($A251,3)&amp;"*",EUROSTAT_VBE_IND_2005!$D$7:$D$883,"*"))/1000</f>
        <v>184.226</v>
      </c>
      <c r="T253" s="795">
        <f>(SUMIFS(EUROSTAT_VBE_IND_2005!Q$7:Q$883,EUROSTAT_VBE_IND_2005!$B$7:$B$883,$D251,EUROSTAT_VBE_IND_2005!$C$7:$C$883,"*"&amp;RIGHT($A251,3)&amp;"*",EUROSTAT_VBE_IND_2005!$D$7:$D$883,"*"))/1000</f>
        <v>10.762</v>
      </c>
      <c r="U253" s="795">
        <f>(SUMIFS(EUROSTAT_VBE_IND_2005!R$7:R$883,EUROSTAT_VBE_IND_2005!$B$7:$B$883,$D251,EUROSTAT_VBE_IND_2005!$C$7:$C$883,"*"&amp;RIGHT($A251,3)&amp;"*",EUROSTAT_VBE_IND_2005!$D$7:$D$883,"*"))/1000</f>
        <v>19.177</v>
      </c>
      <c r="V253" s="795">
        <f>(SUMIFS(EUROSTAT_VBE_IND_2005!S$7:S$883,EUROSTAT_VBE_IND_2005!$B$7:$B$883,$D251,EUROSTAT_VBE_IND_2005!$C$7:$C$883,"*"&amp;RIGHT($A251,3)&amp;"*",EUROSTAT_VBE_IND_2005!$D$7:$D$883,"*"))/1000</f>
        <v>26.019</v>
      </c>
      <c r="W253" s="795">
        <f>(SUMIFS(EUROSTAT_VBE_IND_2005!T$7:T$883,EUROSTAT_VBE_IND_2005!$B$7:$B$883,$D251,EUROSTAT_VBE_IND_2005!$C$7:$C$883,"*"&amp;RIGHT($A251,3)&amp;"*",EUROSTAT_VBE_IND_2005!$D$7:$D$883,"*"))/1000</f>
        <v>3.62</v>
      </c>
      <c r="X253" s="795">
        <f>(SUMIFS(EUROSTAT_VBE_IND_2005!U$7:U$883,EUROSTAT_VBE_IND_2005!$B$7:$B$883,$D251,EUROSTAT_VBE_IND_2005!$C$7:$C$883,"*"&amp;RIGHT($A251,3)&amp;"*",EUROSTAT_VBE_IND_2005!$D$7:$D$883,"*"))/1000</f>
        <v>144.194</v>
      </c>
      <c r="Y253" s="795">
        <f>(SUMIFS(EUROSTAT_VBE_IND_2005!V$7:V$883,EUROSTAT_VBE_IND_2005!$B$7:$B$883,$D251,EUROSTAT_VBE_IND_2005!$C$7:$C$883,"*"&amp;RIGHT($A251,3)&amp;"*",EUROSTAT_VBE_IND_2005!$D$7:$D$883,"*"))/1000</f>
        <v>7.251</v>
      </c>
      <c r="Z253" s="795">
        <f>(SUMIFS(EUROSTAT_VBE_IND_2005!W$7:W$883,EUROSTAT_VBE_IND_2005!$B$7:$B$883,$D251,EUROSTAT_VBE_IND_2005!$C$7:$C$883,"*"&amp;RIGHT($A251,3)&amp;"*",EUROSTAT_VBE_IND_2005!$D$7:$D$883,"*"))/1000</f>
        <v>0.986</v>
      </c>
      <c r="AA253" s="795">
        <f>(SUMIFS(EUROSTAT_VBE_IND_2005!X$7:X$883,EUROSTAT_VBE_IND_2005!$B$7:$B$883,$D251,EUROSTAT_VBE_IND_2005!$C$7:$C$883,"*"&amp;RIGHT($A251,3)&amp;"*",EUROSTAT_VBE_IND_2005!$D$7:$D$883,"*"))/1000</f>
        <v>5.942</v>
      </c>
      <c r="AB253" s="795">
        <f>(SUMIFS(EUROSTAT_VBE_IND_2005!AA$7:AA$883,EUROSTAT_VBE_IND_2005!$B$7:$B$883,$D251,EUROSTAT_VBE_IND_2005!$C$7:$C$883,"*"&amp;RIGHT($A251,3)&amp;"*",EUROSTAT_VBE_IND_2005!$D$7:$D$883,"*"))/1000</f>
        <v>0</v>
      </c>
      <c r="AC253" s="795">
        <f>(SUMIFS(EUROSTAT_VBE_IND_2005!AB$7:AB$883,EUROSTAT_VBE_IND_2005!$B$7:$B$883,$D251,EUROSTAT_VBE_IND_2005!$C$7:$C$883,"*"&amp;RIGHT($A251,3)&amp;"*",EUROSTAT_VBE_IND_2005!$D$7:$D$883,"*"))/1000</f>
        <v>92.023</v>
      </c>
      <c r="AD253" s="795">
        <f>(SUMIFS(EUROSTAT_VBE_IND_2005!AC$7:AC$883,EUROSTAT_VBE_IND_2005!$B$7:$B$883,$D251,EUROSTAT_VBE_IND_2005!$C$7:$C$883,"*"&amp;RIGHT($A251,3)&amp;"*",EUROSTAT_VBE_IND_2005!$D$7:$D$883,"*"))/1000</f>
        <v>15.787</v>
      </c>
      <c r="AE253" s="795">
        <f>(SUMIFS(EUROSTAT_VBE_IND_2005!AD$7:AD$883,EUROSTAT_VBE_IND_2005!$B$7:$B$883,$D251,EUROSTAT_VBE_IND_2005!$C$7:$C$883,"*"&amp;RIGHT($A251,3)&amp;"*",EUROSTAT_VBE_IND_2005!$D$7:$D$883,"*"))/1000</f>
        <v>83.302</v>
      </c>
      <c r="AF253" s="795">
        <f>(SUMIFS(EUROSTAT_VBE_IND_2005!AE$7:AE$883,EUROSTAT_VBE_IND_2005!$B$7:$B$883,$D251,EUROSTAT_VBE_IND_2005!$C$7:$C$883,"*"&amp;RIGHT($A251,3)&amp;"*",EUROSTAT_VBE_IND_2005!$D$7:$D$883,"*"))/1000</f>
        <v>21.169</v>
      </c>
      <c r="AG253" s="795">
        <f>(SUMIFS(EUROSTAT_VBE_IND_2005!AF$7:AF$883,EUROSTAT_VBE_IND_2005!$B$7:$B$883,$D251,EUROSTAT_VBE_IND_2005!$C$7:$C$883,"*"&amp;RIGHT($A251,3)&amp;"*",EUROSTAT_VBE_IND_2005!$D$7:$D$883,"*"))/1000</f>
        <v>41.097</v>
      </c>
      <c r="AH253" s="795">
        <f>(SUMIFS(EUROSTAT_VBE_IND_2005!AH$7:AH$883,EUROSTAT_VBE_IND_2005!$B$7:$B$883,$D251,EUROSTAT_VBE_IND_2005!$C$7:$C$883,"*"&amp;RIGHT($A251,3)&amp;"*",EUROSTAT_VBE_IND_2005!$D$7:$D$883,"*"))/1000</f>
        <v>18.385</v>
      </c>
      <c r="AI253" s="795">
        <f>(SUMIFS(EUROSTAT_VBE_IND_2005!AI$7:AI$883,EUROSTAT_VBE_IND_2005!$B$7:$B$883,$D251,EUROSTAT_VBE_IND_2005!$C$7:$C$883,"*"&amp;RIGHT($A251,3)&amp;"*",EUROSTAT_VBE_IND_2005!$D$7:$D$883,"*"))/1000</f>
        <v>3.71</v>
      </c>
      <c r="AJ253" s="795">
        <f>(SUMIFS(EUROSTAT_VBE_IND_2005!AJ$7:AJ$883,EUROSTAT_VBE_IND_2005!$B$7:$B$883,$D251,EUROSTAT_VBE_IND_2005!$C$7:$C$883,"*"&amp;RIGHT($A251,3)&amp;"*",EUROSTAT_VBE_IND_2005!$D$7:$D$883,"*"))/1000</f>
        <v>8.894</v>
      </c>
      <c r="AK253" s="795">
        <f>(SUMIFS(EUROSTAT_VBE_IND_2005!AK$7:AK$883,EUROSTAT_VBE_IND_2005!$B$7:$B$883,$D251,EUROSTAT_VBE_IND_2005!$C$7:$C$883,"*"&amp;RIGHT($A251,3)&amp;"*",EUROSTAT_VBE_IND_2005!$D$7:$D$883,"*"))/1000</f>
        <v>138.485</v>
      </c>
      <c r="AL253" s="875"/>
      <c r="AM253" s="875"/>
      <c r="AN253" s="875"/>
      <c r="AO253" s="795">
        <f>(SUMIFS(EUROSTAT_VBE_IND_2005!Y$7:Y$883,EUROSTAT_VBE_IND_2005!$B$7:$B$883,$D251,EUROSTAT_VBE_IND_2005!$C$7:$C$883,"*"&amp;RIGHT($A251,3)&amp;"*",EUROSTAT_VBE_IND_2005!$D$7:$D$883,"*"))/1000</f>
        <v>0.226</v>
      </c>
      <c r="AP253" s="795">
        <f>(SUMIFS(EUROSTAT_VBE_IND_2005!Z$7:Z$883,EUROSTAT_VBE_IND_2005!$B$7:$B$883,$D251,EUROSTAT_VBE_IND_2005!$C$7:$C$883,"*"&amp;RIGHT($A251,3)&amp;"*",EUROSTAT_VBE_IND_2005!$D$7:$D$883,"*"))/1000</f>
        <v>1.767</v>
      </c>
      <c r="AQ253" s="795">
        <f>(SUMIFS(EUROSTAT_VBE_IND_2005!AG$7:AG$883,EUROSTAT_VBE_IND_2005!$B$7:$B$883,$D251,EUROSTAT_VBE_IND_2005!$C$7:$C$883,"*"&amp;RIGHT($A251,3)&amp;"*",EUROSTAT_VBE_IND_2005!$D$7:$D$883,"*"))/1000</f>
        <v>8.654</v>
      </c>
    </row>
    <row r="254" spans="2:43">
      <c r="B254" s="28"/>
      <c r="F254" s="241"/>
      <c r="G254" s="795"/>
      <c r="H254" s="795"/>
      <c r="I254" s="795"/>
      <c r="K254" s="795"/>
      <c r="L254" s="795"/>
      <c r="M254" s="795"/>
      <c r="N254" s="795"/>
      <c r="O254" s="795"/>
      <c r="P254" s="795"/>
      <c r="Q254" s="795"/>
      <c r="R254" s="795"/>
      <c r="S254" s="795"/>
      <c r="T254" s="795"/>
      <c r="U254" s="795"/>
      <c r="V254" s="795"/>
      <c r="W254" s="795"/>
      <c r="X254" s="795"/>
      <c r="Y254" s="795"/>
      <c r="Z254" s="795"/>
      <c r="AA254" s="795"/>
      <c r="AB254" s="795"/>
      <c r="AC254" s="795"/>
      <c r="AD254" s="795"/>
      <c r="AE254" s="795"/>
      <c r="AF254" s="795"/>
      <c r="AG254" s="795"/>
      <c r="AH254" s="795"/>
      <c r="AI254" s="795"/>
      <c r="AJ254" s="795"/>
      <c r="AK254" s="795"/>
      <c r="AO254" s="795"/>
      <c r="AP254" s="795"/>
      <c r="AQ254" s="795"/>
    </row>
    <row r="255" spans="2:43">
      <c r="B255" s="28"/>
      <c r="F255" s="241"/>
      <c r="G255" s="795"/>
      <c r="H255" s="795"/>
      <c r="I255" s="795"/>
      <c r="K255" s="795"/>
      <c r="L255" s="795"/>
      <c r="M255" s="795"/>
      <c r="N255" s="795"/>
      <c r="O255" s="795"/>
      <c r="P255" s="795"/>
      <c r="Q255" s="795"/>
      <c r="R255" s="795"/>
      <c r="S255" s="795"/>
      <c r="T255" s="795"/>
      <c r="U255" s="795"/>
      <c r="V255" s="795"/>
      <c r="W255" s="795"/>
      <c r="X255" s="795"/>
      <c r="Y255" s="795"/>
      <c r="Z255" s="795"/>
      <c r="AA255" s="795"/>
      <c r="AB255" s="795"/>
      <c r="AC255" s="795"/>
      <c r="AD255" s="795"/>
      <c r="AE255" s="795"/>
      <c r="AF255" s="795"/>
      <c r="AG255" s="795"/>
      <c r="AH255" s="795"/>
      <c r="AI255" s="795"/>
      <c r="AJ255" s="795"/>
      <c r="AK255" s="795"/>
      <c r="AO255" s="795"/>
      <c r="AP255" s="795"/>
      <c r="AQ255" s="795"/>
    </row>
    <row r="256" spans="1:43">
      <c r="A256" s="876" t="s">
        <v>284</v>
      </c>
      <c r="B256" s="876" t="s">
        <v>285</v>
      </c>
      <c r="C256" t="s">
        <v>131</v>
      </c>
      <c r="D256" t="s">
        <v>286</v>
      </c>
      <c r="E256" t="s">
        <v>287</v>
      </c>
      <c r="F256" t="s">
        <v>288</v>
      </c>
      <c r="G256" t="str">
        <f>EUROSTAT_VBE_IND_2005!E$6</f>
        <v>AT</v>
      </c>
      <c r="H256" t="str">
        <f>EUROSTAT_VBE_IND_2005!F$6</f>
        <v>BE</v>
      </c>
      <c r="I256" t="str">
        <f>EUROSTAT_VBE_IND_2005!G$6</f>
        <v>BG</v>
      </c>
      <c r="J256" t="s">
        <v>289</v>
      </c>
      <c r="K256" t="str">
        <f>EUROSTAT_VBE_IND_2005!H$6</f>
        <v>CY</v>
      </c>
      <c r="L256" t="str">
        <f>EUROSTAT_VBE_IND_2005!I$6</f>
        <v>CZ</v>
      </c>
      <c r="M256" t="str">
        <f>EUROSTAT_VBE_IND_2005!J$6</f>
        <v>DE</v>
      </c>
      <c r="N256" t="str">
        <f>EUROSTAT_VBE_IND_2005!K$6</f>
        <v>DK</v>
      </c>
      <c r="O256" t="str">
        <f>EUROSTAT_VBE_IND_2005!L$6</f>
        <v>EE</v>
      </c>
      <c r="P256" t="str">
        <f>EUROSTAT_VBE_IND_2005!M$6</f>
        <v>EL</v>
      </c>
      <c r="Q256" t="str">
        <f>EUROSTAT_VBE_IND_2005!N$6</f>
        <v>ES</v>
      </c>
      <c r="R256" t="str">
        <f>EUROSTAT_VBE_IND_2005!O$6</f>
        <v>FI</v>
      </c>
      <c r="S256" t="str">
        <f>EUROSTAT_VBE_IND_2005!P$6</f>
        <v>FR</v>
      </c>
      <c r="T256" t="str">
        <f>EUROSTAT_VBE_IND_2005!Q$6</f>
        <v>HR</v>
      </c>
      <c r="U256" t="str">
        <f>EUROSTAT_VBE_IND_2005!R$6</f>
        <v>HU</v>
      </c>
      <c r="V256" t="str">
        <f>EUROSTAT_VBE_IND_2005!S$6</f>
        <v>IE</v>
      </c>
      <c r="W256" t="str">
        <f>EUROSTAT_VBE_IND_2005!T$6</f>
        <v>IS</v>
      </c>
      <c r="X256" t="str">
        <f>EUROSTAT_VBE_IND_2005!U$6</f>
        <v>IT</v>
      </c>
      <c r="Y256" t="str">
        <f>EUROSTAT_VBE_IND_2005!V$6</f>
        <v>LT</v>
      </c>
      <c r="Z256" t="str">
        <f>EUROSTAT_VBE_IND_2005!W$6</f>
        <v>LU</v>
      </c>
      <c r="AA256" t="str">
        <f>EUROSTAT_VBE_IND_2005!X$6</f>
        <v>LV</v>
      </c>
      <c r="AB256" t="str">
        <f>EUROSTAT_VBE_IND_2005!AA$6</f>
        <v>MT</v>
      </c>
      <c r="AC256" t="str">
        <f>EUROSTAT_VBE_IND_2005!AB$6</f>
        <v>NL</v>
      </c>
      <c r="AD256" t="str">
        <f>EUROSTAT_VBE_IND_2005!AC$6</f>
        <v>NO</v>
      </c>
      <c r="AE256" t="str">
        <f>EUROSTAT_VBE_IND_2005!AD$6</f>
        <v>PL</v>
      </c>
      <c r="AF256" t="str">
        <f>EUROSTAT_VBE_IND_2005!AE$6</f>
        <v>PT</v>
      </c>
      <c r="AG256" t="str">
        <f>EUROSTAT_VBE_IND_2005!AF$6</f>
        <v>RO</v>
      </c>
      <c r="AH256" t="str">
        <f>EUROSTAT_VBE_IND_2005!AH$6</f>
        <v>SE</v>
      </c>
      <c r="AI256" t="str">
        <f>EUROSTAT_VBE_IND_2005!AI$6</f>
        <v>SI</v>
      </c>
      <c r="AJ256" t="str">
        <f>EUROSTAT_VBE_IND_2005!AJ$6</f>
        <v>SK</v>
      </c>
      <c r="AK256" t="str">
        <f>EUROSTAT_VBE_IND_2005!AK$6</f>
        <v>UK</v>
      </c>
      <c r="AL256" t="s">
        <v>290</v>
      </c>
      <c r="AM256" t="s">
        <v>291</v>
      </c>
      <c r="AN256" t="s">
        <v>292</v>
      </c>
      <c r="AO256" t="str">
        <f>EUROSTAT_VBE_IND_2005!Y$6</f>
        <v>ME</v>
      </c>
      <c r="AP256" t="str">
        <f>EUROSTAT_VBE_IND_2005!Z$6</f>
        <v>MK</v>
      </c>
      <c r="AQ256" t="str">
        <f>EUROSTAT_VBE_IND_2005!AG$6</f>
        <v>RS</v>
      </c>
    </row>
    <row r="257" spans="1:43">
      <c r="A257" t="str">
        <f>LEFT(EUROSTAT_VBE_IND_2005!$C$375,8)</f>
        <v>B_101835</v>
      </c>
      <c r="B257" s="28" t="s">
        <v>303</v>
      </c>
      <c r="C257" t="s">
        <v>293</v>
      </c>
      <c r="D257" t="s">
        <v>55</v>
      </c>
      <c r="E257" t="s">
        <v>228</v>
      </c>
      <c r="F257" t="s">
        <v>229</v>
      </c>
      <c r="G257" s="17">
        <f>(SUMIFS(EUROSTAT_VBE_IND_2005!E$7:E$883,EUROSTAT_VBE_IND_2005!$B$7:$B$883,$D257,EUROSTAT_VBE_IND_2005!$C$7:$C$883,"*"&amp;RIGHT($A257,3)&amp;"*",EUROSTAT_VBE_IND_2005!$D$7:$D$883,"211*"))/1000</f>
        <v>0</v>
      </c>
      <c r="H257" s="17">
        <f>(SUMIFS(EUROSTAT_VBE_IND_2005!F$7:F$883,EUROSTAT_VBE_IND_2005!$B$7:$B$883,$D257,EUROSTAT_VBE_IND_2005!$C$7:$C$883,"*"&amp;RIGHT($A257,3)&amp;"*",EUROSTAT_VBE_IND_2005!$D$7:$D$883,"211*"))/1000</f>
        <v>0</v>
      </c>
      <c r="I257" s="17">
        <f>(SUMIFS(EUROSTAT_VBE_IND_2005!G$7:G$883,EUROSTAT_VBE_IND_2005!$B$7:$B$883,$D257,EUROSTAT_VBE_IND_2005!$C$7:$C$883,"*"&amp;RIGHT($A257,3)&amp;"*",EUROSTAT_VBE_IND_2005!$D$7:$D$883,"211*"))/1000</f>
        <v>0.046</v>
      </c>
      <c r="J257" s="198"/>
      <c r="K257" s="17">
        <f>(SUMIFS(EUROSTAT_VBE_IND_2005!H$7:H$883,EUROSTAT_VBE_IND_2005!$B$7:$B$883,$D257,EUROSTAT_VBE_IND_2005!$C$7:$C$883,"*"&amp;RIGHT($A257,3)&amp;"*",EUROSTAT_VBE_IND_2005!$D$7:$D$883,"211*"))/1000</f>
        <v>0</v>
      </c>
      <c r="L257" s="17">
        <f>(SUMIFS(EUROSTAT_VBE_IND_2005!I$7:I$883,EUROSTAT_VBE_IND_2005!$B$7:$B$883,$D257,EUROSTAT_VBE_IND_2005!$C$7:$C$883,"*"&amp;RIGHT($A257,3)&amp;"*",EUROSTAT_VBE_IND_2005!$D$7:$D$883,"211*"))/1000</f>
        <v>0.334</v>
      </c>
      <c r="M257" s="17">
        <f>(SUMIFS(EUROSTAT_VBE_IND_2005!J$7:J$883,EUROSTAT_VBE_IND_2005!$B$7:$B$883,$D257,EUROSTAT_VBE_IND_2005!$C$7:$C$883,"*"&amp;RIGHT($A257,3)&amp;"*",EUROSTAT_VBE_IND_2005!$D$7:$D$883,"211*"))/1000</f>
        <v>0.719</v>
      </c>
      <c r="N257" s="17">
        <f>(SUMIFS(EUROSTAT_VBE_IND_2005!K$7:K$883,EUROSTAT_VBE_IND_2005!$B$7:$B$883,$D257,EUROSTAT_VBE_IND_2005!$C$7:$C$883,"*"&amp;RIGHT($A257,3)&amp;"*",EUROSTAT_VBE_IND_2005!$D$7:$D$883,"211*"))/1000</f>
        <v>0</v>
      </c>
      <c r="O257" s="17">
        <f>(SUMIFS(EUROSTAT_VBE_IND_2005!L$7:L$883,EUROSTAT_VBE_IND_2005!$B$7:$B$883,$D257,EUROSTAT_VBE_IND_2005!$C$7:$C$883,"*"&amp;RIGHT($A257,3)&amp;"*",EUROSTAT_VBE_IND_2005!$D$7:$D$883,"211*"))/1000</f>
        <v>0.027</v>
      </c>
      <c r="P257" s="17">
        <f>(SUMIFS(EUROSTAT_VBE_IND_2005!M$7:M$883,EUROSTAT_VBE_IND_2005!$B$7:$B$883,$D257,EUROSTAT_VBE_IND_2005!$C$7:$C$883,"*"&amp;RIGHT($A257,3)&amp;"*",EUROSTAT_VBE_IND_2005!$D$7:$D$883,"211*"))/1000</f>
        <v>0</v>
      </c>
      <c r="Q257" s="17">
        <f>(SUMIFS(EUROSTAT_VBE_IND_2005!N$7:N$883,EUROSTAT_VBE_IND_2005!$B$7:$B$883,$D257,EUROSTAT_VBE_IND_2005!$C$7:$C$883,"*"&amp;RIGHT($A257,3)&amp;"*",EUROSTAT_VBE_IND_2005!$D$7:$D$883,"211*"))/1000</f>
        <v>0</v>
      </c>
      <c r="R257" s="17">
        <f>(SUMIFS(EUROSTAT_VBE_IND_2005!O$7:O$883,EUROSTAT_VBE_IND_2005!$B$7:$B$883,$D257,EUROSTAT_VBE_IND_2005!$C$7:$C$883,"*"&amp;RIGHT($A257,3)&amp;"*",EUROSTAT_VBE_IND_2005!$D$7:$D$883,"211*"))/1000</f>
        <v>0</v>
      </c>
      <c r="S257" s="17">
        <f>(SUMIFS(EUROSTAT_VBE_IND_2005!P$7:P$883,EUROSTAT_VBE_IND_2005!$B$7:$B$883,$D257,EUROSTAT_VBE_IND_2005!$C$7:$C$883,"*"&amp;RIGHT($A257,3)&amp;"*",EUROSTAT_VBE_IND_2005!$D$7:$D$883,"211*"))/1000</f>
        <v>0.052</v>
      </c>
      <c r="T257" s="17">
        <f>(SUMIFS(EUROSTAT_VBE_IND_2005!Q$7:Q$883,EUROSTAT_VBE_IND_2005!$B$7:$B$883,$D257,EUROSTAT_VBE_IND_2005!$C$7:$C$883,"*"&amp;RIGHT($A257,3)&amp;"*",EUROSTAT_VBE_IND_2005!$D$7:$D$883,"211*"))/1000</f>
        <v>0</v>
      </c>
      <c r="U257" s="17">
        <f>(SUMIFS(EUROSTAT_VBE_IND_2005!R$7:R$883,EUROSTAT_VBE_IND_2005!$B$7:$B$883,$D257,EUROSTAT_VBE_IND_2005!$C$7:$C$883,"*"&amp;RIGHT($A257,3)&amp;"*",EUROSTAT_VBE_IND_2005!$D$7:$D$883,"211*"))/1000</f>
        <v>0</v>
      </c>
      <c r="V257" s="17">
        <f>(SUMIFS(EUROSTAT_VBE_IND_2005!S$7:S$883,EUROSTAT_VBE_IND_2005!$B$7:$B$883,$D257,EUROSTAT_VBE_IND_2005!$C$7:$C$883,"*"&amp;RIGHT($A257,3)&amp;"*",EUROSTAT_VBE_IND_2005!$D$7:$D$883,"211*"))/1000</f>
        <v>0.334</v>
      </c>
      <c r="W257" s="17">
        <f>(SUMIFS(EUROSTAT_VBE_IND_2005!T$7:T$883,EUROSTAT_VBE_IND_2005!$B$7:$B$883,$D257,EUROSTAT_VBE_IND_2005!$C$7:$C$883,"*"&amp;RIGHT($A257,3)&amp;"*",EUROSTAT_VBE_IND_2005!$D$7:$D$883,"211*"))/1000</f>
        <v>0</v>
      </c>
      <c r="X257" s="17">
        <f>(SUMIFS(EUROSTAT_VBE_IND_2005!U$7:U$883,EUROSTAT_VBE_IND_2005!$B$7:$B$883,$D257,EUROSTAT_VBE_IND_2005!$C$7:$C$883,"*"&amp;RIGHT($A257,3)&amp;"*",EUROSTAT_VBE_IND_2005!$D$7:$D$883,"211*"))/1000</f>
        <v>0</v>
      </c>
      <c r="Y257" s="17">
        <f>(SUMIFS(EUROSTAT_VBE_IND_2005!V$7:V$883,EUROSTAT_VBE_IND_2005!$B$7:$B$883,$D257,EUROSTAT_VBE_IND_2005!$C$7:$C$883,"*"&amp;RIGHT($A257,3)&amp;"*",EUROSTAT_VBE_IND_2005!$D$7:$D$883,"211*"))/1000</f>
        <v>0.045</v>
      </c>
      <c r="Z257" s="17">
        <f>(SUMIFS(EUROSTAT_VBE_IND_2005!W$7:W$883,EUROSTAT_VBE_IND_2005!$B$7:$B$883,$D257,EUROSTAT_VBE_IND_2005!$C$7:$C$883,"*"&amp;RIGHT($A257,3)&amp;"*",EUROSTAT_VBE_IND_2005!$D$7:$D$883,"211*"))/1000</f>
        <v>0</v>
      </c>
      <c r="AA257" s="17">
        <f>(SUMIFS(EUROSTAT_VBE_IND_2005!X$7:X$883,EUROSTAT_VBE_IND_2005!$B$7:$B$883,$D257,EUROSTAT_VBE_IND_2005!$C$7:$C$883,"*"&amp;RIGHT($A257,3)&amp;"*",EUROSTAT_VBE_IND_2005!$D$7:$D$883,"211*"))/1000</f>
        <v>0.026</v>
      </c>
      <c r="AB257" s="17">
        <f>(SUMIFS(EUROSTAT_VBE_IND_2005!AA$7:AA$883,EUROSTAT_VBE_IND_2005!$B$7:$B$883,$D257,EUROSTAT_VBE_IND_2005!$C$7:$C$883,"*"&amp;RIGHT($A257,3)&amp;"*",EUROSTAT_VBE_IND_2005!$D$7:$D$883,"211*"))/1000</f>
        <v>0</v>
      </c>
      <c r="AC257" s="17">
        <f>(SUMIFS(EUROSTAT_VBE_IND_2005!AB$7:AB$883,EUROSTAT_VBE_IND_2005!$B$7:$B$883,$D257,EUROSTAT_VBE_IND_2005!$C$7:$C$883,"*"&amp;RIGHT($A257,3)&amp;"*",EUROSTAT_VBE_IND_2005!$D$7:$D$883,"211*"))/1000</f>
        <v>0.059</v>
      </c>
      <c r="AD257" s="17">
        <f>(SUMIFS(EUROSTAT_VBE_IND_2005!AC$7:AC$883,EUROSTAT_VBE_IND_2005!$B$7:$B$883,$D257,EUROSTAT_VBE_IND_2005!$C$7:$C$883,"*"&amp;RIGHT($A257,3)&amp;"*",EUROSTAT_VBE_IND_2005!$D$7:$D$883,"211*"))/1000</f>
        <v>0</v>
      </c>
      <c r="AE257" s="17">
        <f>(SUMIFS(EUROSTAT_VBE_IND_2005!AD$7:AD$883,EUROSTAT_VBE_IND_2005!$B$7:$B$883,$D257,EUROSTAT_VBE_IND_2005!$C$7:$C$883,"*"&amp;RIGHT($A257,3)&amp;"*",EUROSTAT_VBE_IND_2005!$D$7:$D$883,"211*"))/1000</f>
        <v>2.881</v>
      </c>
      <c r="AF257" s="17">
        <f>(SUMIFS(EUROSTAT_VBE_IND_2005!AE$7:AE$883,EUROSTAT_VBE_IND_2005!$B$7:$B$883,$D257,EUROSTAT_VBE_IND_2005!$C$7:$C$883,"*"&amp;RIGHT($A257,3)&amp;"*",EUROSTAT_VBE_IND_2005!$D$7:$D$883,"211*"))/1000</f>
        <v>0</v>
      </c>
      <c r="AG257" s="17">
        <f>(SUMIFS(EUROSTAT_VBE_IND_2005!AF$7:AF$883,EUROSTAT_VBE_IND_2005!$B$7:$B$883,$D257,EUROSTAT_VBE_IND_2005!$C$7:$C$883,"*"&amp;RIGHT($A257,3)&amp;"*",EUROSTAT_VBE_IND_2005!$D$7:$D$883,"211*"))/1000</f>
        <v>0</v>
      </c>
      <c r="AH257" s="17">
        <f>(SUMIFS(EUROSTAT_VBE_IND_2005!AH$7:AH$883,EUROSTAT_VBE_IND_2005!$B$7:$B$883,$D257,EUROSTAT_VBE_IND_2005!$C$7:$C$883,"*"&amp;RIGHT($A257,3)&amp;"*",EUROSTAT_VBE_IND_2005!$D$7:$D$883,"211*"))/1000</f>
        <v>0</v>
      </c>
      <c r="AI257" s="17">
        <f>(SUMIFS(EUROSTAT_VBE_IND_2005!AI$7:AI$883,EUROSTAT_VBE_IND_2005!$B$7:$B$883,$D257,EUROSTAT_VBE_IND_2005!$C$7:$C$883,"*"&amp;RIGHT($A257,3)&amp;"*",EUROSTAT_VBE_IND_2005!$D$7:$D$883,"211*"))/1000</f>
        <v>0</v>
      </c>
      <c r="AJ257" s="17">
        <f>(SUMIFS(EUROSTAT_VBE_IND_2005!AJ$7:AJ$883,EUROSTAT_VBE_IND_2005!$B$7:$B$883,$D257,EUROSTAT_VBE_IND_2005!$C$7:$C$883,"*"&amp;RIGHT($A257,3)&amp;"*",EUROSTAT_VBE_IND_2005!$D$7:$D$883,"211*"))/1000</f>
        <v>0.026</v>
      </c>
      <c r="AK257" s="17">
        <f>(SUMIFS(EUROSTAT_VBE_IND_2005!AK$7:AK$883,EUROSTAT_VBE_IND_2005!$B$7:$B$883,$D257,EUROSTAT_VBE_IND_2005!$C$7:$C$883,"*"&amp;RIGHT($A257,3)&amp;"*",EUROSTAT_VBE_IND_2005!$D$7:$D$883,"211*"))/1000</f>
        <v>1.793</v>
      </c>
      <c r="AL257" s="198"/>
      <c r="AM257" s="198"/>
      <c r="AN257" s="198"/>
      <c r="AO257" s="17">
        <f>(SUMIFS(EUROSTAT_VBE_IND_2005!Y$7:Y$883,EUROSTAT_VBE_IND_2005!$B$7:$B$883,$D257,EUROSTAT_VBE_IND_2005!$C$7:$C$883,"*"&amp;RIGHT($A257,3)&amp;"*",EUROSTAT_VBE_IND_2005!$D$7:$D$883,"211*"))/1000</f>
        <v>0</v>
      </c>
      <c r="AP257" s="17">
        <f>(SUMIFS(EUROSTAT_VBE_IND_2005!Z$7:Z$883,EUROSTAT_VBE_IND_2005!$B$7:$B$883,$D257,EUROSTAT_VBE_IND_2005!$C$7:$C$883,"*"&amp;RIGHT($A257,3)&amp;"*",EUROSTAT_VBE_IND_2005!$D$7:$D$883,"211*"))/1000</f>
        <v>0</v>
      </c>
      <c r="AQ257" s="17">
        <f>(SUMIFS(EUROSTAT_VBE_IND_2005!AG$7:AG$883,EUROSTAT_VBE_IND_2005!$B$7:$B$883,$D257,EUROSTAT_VBE_IND_2005!$C$7:$C$883,"*"&amp;RIGHT($A257,3)&amp;"*",EUROSTAT_VBE_IND_2005!$D$7:$D$883,"211*"))/1000</f>
        <v>0</v>
      </c>
    </row>
    <row r="258" spans="1:43">
      <c r="A258" t="str">
        <f>LEFT(EUROSTAT_VBE_IND_2005!$C$375,8)</f>
        <v>B_101835</v>
      </c>
      <c r="B258" s="28" t="s">
        <v>303</v>
      </c>
      <c r="C258" t="s">
        <v>293</v>
      </c>
      <c r="D258" t="s">
        <v>55</v>
      </c>
      <c r="E258" t="s">
        <v>230</v>
      </c>
      <c r="F258" t="s">
        <v>250</v>
      </c>
      <c r="G258" s="17">
        <f>(SUMIFS(EUROSTAT_VBE_IND_2005!E$7:E$883,EUROSTAT_VBE_IND_2005!$B$7:$B$883,$D258,EUROSTAT_VBE_IND_2005!$C$7:$C$883,"*"&amp;RIGHT($A258,3)&amp;"*",EUROSTAT_VBE_IND_2005!$D$7:$D$883,"2210*"))/1000+(SUMIFS(EUROSTAT_VBE_IND_2005!E$7:E$883,EUROSTAT_VBE_IND_2005!$B$7:$B$883,$D258,EUROSTAT_VBE_IND_2005!$C$7:$C$883,"*"&amp;RIGHT($A258,3)&amp;"*",EUROSTAT_VBE_IND_2005!$D$7:$D$883,"23*"))/1000+(SUMIFS(EUROSTAT_VBE_IND_2005!E$7:E$883,EUROSTAT_VBE_IND_2005!$B$7:$B$883,$D258,EUROSTAT_VBE_IND_2005!$C$7:$C$883,"*"&amp;RIGHT($A258,3)&amp;"*",EUROSTAT_VBE_IND_2005!$D$7:$D$883,"5544*"))/1000</f>
        <v>0</v>
      </c>
      <c r="H258" s="17">
        <f>(SUMIFS(EUROSTAT_VBE_IND_2005!F$7:F$883,EUROSTAT_VBE_IND_2005!$B$7:$B$883,$D258,EUROSTAT_VBE_IND_2005!$C$7:$C$883,"*"&amp;RIGHT($A258,3)&amp;"*",EUROSTAT_VBE_IND_2005!$D$7:$D$883,"2210*"))/1000+(SUMIFS(EUROSTAT_VBE_IND_2005!F$7:F$883,EUROSTAT_VBE_IND_2005!$B$7:$B$883,$D258,EUROSTAT_VBE_IND_2005!$C$7:$C$883,"*"&amp;RIGHT($A258,3)&amp;"*",EUROSTAT_VBE_IND_2005!$D$7:$D$883,"23*"))/1000+(SUMIFS(EUROSTAT_VBE_IND_2005!F$7:F$883,EUROSTAT_VBE_IND_2005!$B$7:$B$883,$D258,EUROSTAT_VBE_IND_2005!$C$7:$C$883,"*"&amp;RIGHT($A258,3)&amp;"*",EUROSTAT_VBE_IND_2005!$D$7:$D$883,"5544*"))/1000</f>
        <v>0</v>
      </c>
      <c r="I258" s="17">
        <f>(SUMIFS(EUROSTAT_VBE_IND_2005!G$7:G$883,EUROSTAT_VBE_IND_2005!$B$7:$B$883,$D258,EUROSTAT_VBE_IND_2005!$C$7:$C$883,"*"&amp;RIGHT($A258,3)&amp;"*",EUROSTAT_VBE_IND_2005!$D$7:$D$883,"2210*"))/1000+(SUMIFS(EUROSTAT_VBE_IND_2005!G$7:G$883,EUROSTAT_VBE_IND_2005!$B$7:$B$883,$D258,EUROSTAT_VBE_IND_2005!$C$7:$C$883,"*"&amp;RIGHT($A258,3)&amp;"*",EUROSTAT_VBE_IND_2005!$D$7:$D$883,"23*"))/1000+(SUMIFS(EUROSTAT_VBE_IND_2005!G$7:G$883,EUROSTAT_VBE_IND_2005!$B$7:$B$883,$D258,EUROSTAT_VBE_IND_2005!$C$7:$C$883,"*"&amp;RIGHT($A258,3)&amp;"*",EUROSTAT_VBE_IND_2005!$D$7:$D$883,"5544*"))/1000</f>
        <v>0.015</v>
      </c>
      <c r="J258" s="198"/>
      <c r="K258" s="17">
        <f>(SUMIFS(EUROSTAT_VBE_IND_2005!H$7:H$883,EUROSTAT_VBE_IND_2005!$B$7:$B$883,$D258,EUROSTAT_VBE_IND_2005!$C$7:$C$883,"*"&amp;RIGHT($A258,3)&amp;"*",EUROSTAT_VBE_IND_2005!$D$7:$D$883,"2210*"))/1000+(SUMIFS(EUROSTAT_VBE_IND_2005!H$7:H$883,EUROSTAT_VBE_IND_2005!$B$7:$B$883,$D258,EUROSTAT_VBE_IND_2005!$C$7:$C$883,"*"&amp;RIGHT($A258,3)&amp;"*",EUROSTAT_VBE_IND_2005!$D$7:$D$883,"23*"))/1000+(SUMIFS(EUROSTAT_VBE_IND_2005!H$7:H$883,EUROSTAT_VBE_IND_2005!$B$7:$B$883,$D258,EUROSTAT_VBE_IND_2005!$C$7:$C$883,"*"&amp;RIGHT($A258,3)&amp;"*",EUROSTAT_VBE_IND_2005!$D$7:$D$883,"5544*"))/1000</f>
        <v>0</v>
      </c>
      <c r="L258" s="17">
        <f>(SUMIFS(EUROSTAT_VBE_IND_2005!I$7:I$883,EUROSTAT_VBE_IND_2005!$B$7:$B$883,$D258,EUROSTAT_VBE_IND_2005!$C$7:$C$883,"*"&amp;RIGHT($A258,3)&amp;"*",EUROSTAT_VBE_IND_2005!$D$7:$D$883,"2210*"))/1000+(SUMIFS(EUROSTAT_VBE_IND_2005!I$7:I$883,EUROSTAT_VBE_IND_2005!$B$7:$B$883,$D258,EUROSTAT_VBE_IND_2005!$C$7:$C$883,"*"&amp;RIGHT($A258,3)&amp;"*",EUROSTAT_VBE_IND_2005!$D$7:$D$883,"23*"))/1000+(SUMIFS(EUROSTAT_VBE_IND_2005!I$7:I$883,EUROSTAT_VBE_IND_2005!$B$7:$B$883,$D258,EUROSTAT_VBE_IND_2005!$C$7:$C$883,"*"&amp;RIGHT($A258,3)&amp;"*",EUROSTAT_VBE_IND_2005!$D$7:$D$883,"5544*"))/1000</f>
        <v>1.165</v>
      </c>
      <c r="M258" s="17">
        <f>(SUMIFS(EUROSTAT_VBE_IND_2005!J$7:J$883,EUROSTAT_VBE_IND_2005!$B$7:$B$883,$D258,EUROSTAT_VBE_IND_2005!$C$7:$C$883,"*"&amp;RIGHT($A258,3)&amp;"*",EUROSTAT_VBE_IND_2005!$D$7:$D$883,"2210*"))/1000+(SUMIFS(EUROSTAT_VBE_IND_2005!J$7:J$883,EUROSTAT_VBE_IND_2005!$B$7:$B$883,$D258,EUROSTAT_VBE_IND_2005!$C$7:$C$883,"*"&amp;RIGHT($A258,3)&amp;"*",EUROSTAT_VBE_IND_2005!$D$7:$D$883,"23*"))/1000+(SUMIFS(EUROSTAT_VBE_IND_2005!J$7:J$883,EUROSTAT_VBE_IND_2005!$B$7:$B$883,$D258,EUROSTAT_VBE_IND_2005!$C$7:$C$883,"*"&amp;RIGHT($A258,3)&amp;"*",EUROSTAT_VBE_IND_2005!$D$7:$D$883,"5544*"))/1000</f>
        <v>0</v>
      </c>
      <c r="N258" s="17">
        <f>(SUMIFS(EUROSTAT_VBE_IND_2005!K$7:K$883,EUROSTAT_VBE_IND_2005!$B$7:$B$883,$D258,EUROSTAT_VBE_IND_2005!$C$7:$C$883,"*"&amp;RIGHT($A258,3)&amp;"*",EUROSTAT_VBE_IND_2005!$D$7:$D$883,"2210*"))/1000+(SUMIFS(EUROSTAT_VBE_IND_2005!K$7:K$883,EUROSTAT_VBE_IND_2005!$B$7:$B$883,$D258,EUROSTAT_VBE_IND_2005!$C$7:$C$883,"*"&amp;RIGHT($A258,3)&amp;"*",EUROSTAT_VBE_IND_2005!$D$7:$D$883,"23*"))/1000+(SUMIFS(EUROSTAT_VBE_IND_2005!K$7:K$883,EUROSTAT_VBE_IND_2005!$B$7:$B$883,$D258,EUROSTAT_VBE_IND_2005!$C$7:$C$883,"*"&amp;RIGHT($A258,3)&amp;"*",EUROSTAT_VBE_IND_2005!$D$7:$D$883,"5544*"))/1000</f>
        <v>0</v>
      </c>
      <c r="O258" s="17">
        <f>(SUMIFS(EUROSTAT_VBE_IND_2005!L$7:L$883,EUROSTAT_VBE_IND_2005!$B$7:$B$883,$D258,EUROSTAT_VBE_IND_2005!$C$7:$C$883,"*"&amp;RIGHT($A258,3)&amp;"*",EUROSTAT_VBE_IND_2005!$D$7:$D$883,"2210*"))/1000+(SUMIFS(EUROSTAT_VBE_IND_2005!L$7:L$883,EUROSTAT_VBE_IND_2005!$B$7:$B$883,$D258,EUROSTAT_VBE_IND_2005!$C$7:$C$883,"*"&amp;RIGHT($A258,3)&amp;"*",EUROSTAT_VBE_IND_2005!$D$7:$D$883,"23*"))/1000+(SUMIFS(EUROSTAT_VBE_IND_2005!L$7:L$883,EUROSTAT_VBE_IND_2005!$B$7:$B$883,$D258,EUROSTAT_VBE_IND_2005!$C$7:$C$883,"*"&amp;RIGHT($A258,3)&amp;"*",EUROSTAT_VBE_IND_2005!$D$7:$D$883,"5544*"))/1000</f>
        <v>0</v>
      </c>
      <c r="P258" s="17">
        <f>(SUMIFS(EUROSTAT_VBE_IND_2005!M$7:M$883,EUROSTAT_VBE_IND_2005!$B$7:$B$883,$D258,EUROSTAT_VBE_IND_2005!$C$7:$C$883,"*"&amp;RIGHT($A258,3)&amp;"*",EUROSTAT_VBE_IND_2005!$D$7:$D$883,"2210*"))/1000+(SUMIFS(EUROSTAT_VBE_IND_2005!M$7:M$883,EUROSTAT_VBE_IND_2005!$B$7:$B$883,$D258,EUROSTAT_VBE_IND_2005!$C$7:$C$883,"*"&amp;RIGHT($A258,3)&amp;"*",EUROSTAT_VBE_IND_2005!$D$7:$D$883,"23*"))/1000+(SUMIFS(EUROSTAT_VBE_IND_2005!M$7:M$883,EUROSTAT_VBE_IND_2005!$B$7:$B$883,$D258,EUROSTAT_VBE_IND_2005!$C$7:$C$883,"*"&amp;RIGHT($A258,3)&amp;"*",EUROSTAT_VBE_IND_2005!$D$7:$D$883,"5544*"))/1000</f>
        <v>0</v>
      </c>
      <c r="Q258" s="17">
        <f>(SUMIFS(EUROSTAT_VBE_IND_2005!N$7:N$883,EUROSTAT_VBE_IND_2005!$B$7:$B$883,$D258,EUROSTAT_VBE_IND_2005!$C$7:$C$883,"*"&amp;RIGHT($A258,3)&amp;"*",EUROSTAT_VBE_IND_2005!$D$7:$D$883,"2210*"))/1000+(SUMIFS(EUROSTAT_VBE_IND_2005!N$7:N$883,EUROSTAT_VBE_IND_2005!$B$7:$B$883,$D258,EUROSTAT_VBE_IND_2005!$C$7:$C$883,"*"&amp;RIGHT($A258,3)&amp;"*",EUROSTAT_VBE_IND_2005!$D$7:$D$883,"23*"))/1000+(SUMIFS(EUROSTAT_VBE_IND_2005!N$7:N$883,EUROSTAT_VBE_IND_2005!$B$7:$B$883,$D258,EUROSTAT_VBE_IND_2005!$C$7:$C$883,"*"&amp;RIGHT($A258,3)&amp;"*",EUROSTAT_VBE_IND_2005!$D$7:$D$883,"5544*"))/1000</f>
        <v>0</v>
      </c>
      <c r="R258" s="17">
        <f>(SUMIFS(EUROSTAT_VBE_IND_2005!O$7:O$883,EUROSTAT_VBE_IND_2005!$B$7:$B$883,$D258,EUROSTAT_VBE_IND_2005!$C$7:$C$883,"*"&amp;RIGHT($A258,3)&amp;"*",EUROSTAT_VBE_IND_2005!$D$7:$D$883,"2210*"))/1000+(SUMIFS(EUROSTAT_VBE_IND_2005!O$7:O$883,EUROSTAT_VBE_IND_2005!$B$7:$B$883,$D258,EUROSTAT_VBE_IND_2005!$C$7:$C$883,"*"&amp;RIGHT($A258,3)&amp;"*",EUROSTAT_VBE_IND_2005!$D$7:$D$883,"23*"))/1000+(SUMIFS(EUROSTAT_VBE_IND_2005!O$7:O$883,EUROSTAT_VBE_IND_2005!$B$7:$B$883,$D258,EUROSTAT_VBE_IND_2005!$C$7:$C$883,"*"&amp;RIGHT($A258,3)&amp;"*",EUROSTAT_VBE_IND_2005!$D$7:$D$883,"5544*"))/1000</f>
        <v>0</v>
      </c>
      <c r="S258" s="17">
        <f>(SUMIFS(EUROSTAT_VBE_IND_2005!P$7:P$883,EUROSTAT_VBE_IND_2005!$B$7:$B$883,$D258,EUROSTAT_VBE_IND_2005!$C$7:$C$883,"*"&amp;RIGHT($A258,3)&amp;"*",EUROSTAT_VBE_IND_2005!$D$7:$D$883,"2210*"))/1000+(SUMIFS(EUROSTAT_VBE_IND_2005!P$7:P$883,EUROSTAT_VBE_IND_2005!$B$7:$B$883,$D258,EUROSTAT_VBE_IND_2005!$C$7:$C$883,"*"&amp;RIGHT($A258,3)&amp;"*",EUROSTAT_VBE_IND_2005!$D$7:$D$883,"23*"))/1000+(SUMIFS(EUROSTAT_VBE_IND_2005!P$7:P$883,EUROSTAT_VBE_IND_2005!$B$7:$B$883,$D258,EUROSTAT_VBE_IND_2005!$C$7:$C$883,"*"&amp;RIGHT($A258,3)&amp;"*",EUROSTAT_VBE_IND_2005!$D$7:$D$883,"5544*"))/1000</f>
        <v>0</v>
      </c>
      <c r="T258" s="17">
        <f>(SUMIFS(EUROSTAT_VBE_IND_2005!Q$7:Q$883,EUROSTAT_VBE_IND_2005!$B$7:$B$883,$D258,EUROSTAT_VBE_IND_2005!$C$7:$C$883,"*"&amp;RIGHT($A258,3)&amp;"*",EUROSTAT_VBE_IND_2005!$D$7:$D$883,"2210*"))/1000+(SUMIFS(EUROSTAT_VBE_IND_2005!Q$7:Q$883,EUROSTAT_VBE_IND_2005!$B$7:$B$883,$D258,EUROSTAT_VBE_IND_2005!$C$7:$C$883,"*"&amp;RIGHT($A258,3)&amp;"*",EUROSTAT_VBE_IND_2005!$D$7:$D$883,"23*"))/1000+(SUMIFS(EUROSTAT_VBE_IND_2005!Q$7:Q$883,EUROSTAT_VBE_IND_2005!$B$7:$B$883,$D258,EUROSTAT_VBE_IND_2005!$C$7:$C$883,"*"&amp;RIGHT($A258,3)&amp;"*",EUROSTAT_VBE_IND_2005!$D$7:$D$883,"5544*"))/1000</f>
        <v>0</v>
      </c>
      <c r="U258" s="17">
        <f>(SUMIFS(EUROSTAT_VBE_IND_2005!R$7:R$883,EUROSTAT_VBE_IND_2005!$B$7:$B$883,$D258,EUROSTAT_VBE_IND_2005!$C$7:$C$883,"*"&amp;RIGHT($A258,3)&amp;"*",EUROSTAT_VBE_IND_2005!$D$7:$D$883,"2210*"))/1000+(SUMIFS(EUROSTAT_VBE_IND_2005!R$7:R$883,EUROSTAT_VBE_IND_2005!$B$7:$B$883,$D258,EUROSTAT_VBE_IND_2005!$C$7:$C$883,"*"&amp;RIGHT($A258,3)&amp;"*",EUROSTAT_VBE_IND_2005!$D$7:$D$883,"23*"))/1000+(SUMIFS(EUROSTAT_VBE_IND_2005!R$7:R$883,EUROSTAT_VBE_IND_2005!$B$7:$B$883,$D258,EUROSTAT_VBE_IND_2005!$C$7:$C$883,"*"&amp;RIGHT($A258,3)&amp;"*",EUROSTAT_VBE_IND_2005!$D$7:$D$883,"5544*"))/1000</f>
        <v>0</v>
      </c>
      <c r="V258" s="17">
        <f>(SUMIFS(EUROSTAT_VBE_IND_2005!S$7:S$883,EUROSTAT_VBE_IND_2005!$B$7:$B$883,$D258,EUROSTAT_VBE_IND_2005!$C$7:$C$883,"*"&amp;RIGHT($A258,3)&amp;"*",EUROSTAT_VBE_IND_2005!$D$7:$D$883,"2210*"))/1000+(SUMIFS(EUROSTAT_VBE_IND_2005!S$7:S$883,EUROSTAT_VBE_IND_2005!$B$7:$B$883,$D258,EUROSTAT_VBE_IND_2005!$C$7:$C$883,"*"&amp;RIGHT($A258,3)&amp;"*",EUROSTAT_VBE_IND_2005!$D$7:$D$883,"23*"))/1000+(SUMIFS(EUROSTAT_VBE_IND_2005!S$7:S$883,EUROSTAT_VBE_IND_2005!$B$7:$B$883,$D258,EUROSTAT_VBE_IND_2005!$C$7:$C$883,"*"&amp;RIGHT($A258,3)&amp;"*",EUROSTAT_VBE_IND_2005!$D$7:$D$883,"5544*"))/1000</f>
        <v>0</v>
      </c>
      <c r="W258" s="17">
        <f>(SUMIFS(EUROSTAT_VBE_IND_2005!T$7:T$883,EUROSTAT_VBE_IND_2005!$B$7:$B$883,$D258,EUROSTAT_VBE_IND_2005!$C$7:$C$883,"*"&amp;RIGHT($A258,3)&amp;"*",EUROSTAT_VBE_IND_2005!$D$7:$D$883,"2210*"))/1000+(SUMIFS(EUROSTAT_VBE_IND_2005!T$7:T$883,EUROSTAT_VBE_IND_2005!$B$7:$B$883,$D258,EUROSTAT_VBE_IND_2005!$C$7:$C$883,"*"&amp;RIGHT($A258,3)&amp;"*",EUROSTAT_VBE_IND_2005!$D$7:$D$883,"23*"))/1000+(SUMIFS(EUROSTAT_VBE_IND_2005!T$7:T$883,EUROSTAT_VBE_IND_2005!$B$7:$B$883,$D258,EUROSTAT_VBE_IND_2005!$C$7:$C$883,"*"&amp;RIGHT($A258,3)&amp;"*",EUROSTAT_VBE_IND_2005!$D$7:$D$883,"5544*"))/1000</f>
        <v>0</v>
      </c>
      <c r="X258" s="17">
        <f>(SUMIFS(EUROSTAT_VBE_IND_2005!U$7:U$883,EUROSTAT_VBE_IND_2005!$B$7:$B$883,$D258,EUROSTAT_VBE_IND_2005!$C$7:$C$883,"*"&amp;RIGHT($A258,3)&amp;"*",EUROSTAT_VBE_IND_2005!$D$7:$D$883,"2210*"))/1000+(SUMIFS(EUROSTAT_VBE_IND_2005!U$7:U$883,EUROSTAT_VBE_IND_2005!$B$7:$B$883,$D258,EUROSTAT_VBE_IND_2005!$C$7:$C$883,"*"&amp;RIGHT($A258,3)&amp;"*",EUROSTAT_VBE_IND_2005!$D$7:$D$883,"23*"))/1000+(SUMIFS(EUROSTAT_VBE_IND_2005!U$7:U$883,EUROSTAT_VBE_IND_2005!$B$7:$B$883,$D258,EUROSTAT_VBE_IND_2005!$C$7:$C$883,"*"&amp;RIGHT($A258,3)&amp;"*",EUROSTAT_VBE_IND_2005!$D$7:$D$883,"5544*"))/1000</f>
        <v>0</v>
      </c>
      <c r="Y258" s="17">
        <f>(SUMIFS(EUROSTAT_VBE_IND_2005!V$7:V$883,EUROSTAT_VBE_IND_2005!$B$7:$B$883,$D258,EUROSTAT_VBE_IND_2005!$C$7:$C$883,"*"&amp;RIGHT($A258,3)&amp;"*",EUROSTAT_VBE_IND_2005!$D$7:$D$883,"2210*"))/1000+(SUMIFS(EUROSTAT_VBE_IND_2005!V$7:V$883,EUROSTAT_VBE_IND_2005!$B$7:$B$883,$D258,EUROSTAT_VBE_IND_2005!$C$7:$C$883,"*"&amp;RIGHT($A258,3)&amp;"*",EUROSTAT_VBE_IND_2005!$D$7:$D$883,"23*"))/1000+(SUMIFS(EUROSTAT_VBE_IND_2005!V$7:V$883,EUROSTAT_VBE_IND_2005!$B$7:$B$883,$D258,EUROSTAT_VBE_IND_2005!$C$7:$C$883,"*"&amp;RIGHT($A258,3)&amp;"*",EUROSTAT_VBE_IND_2005!$D$7:$D$883,"5544*"))/1000</f>
        <v>0</v>
      </c>
      <c r="Z258" s="17">
        <f>(SUMIFS(EUROSTAT_VBE_IND_2005!W$7:W$883,EUROSTAT_VBE_IND_2005!$B$7:$B$883,$D258,EUROSTAT_VBE_IND_2005!$C$7:$C$883,"*"&amp;RIGHT($A258,3)&amp;"*",EUROSTAT_VBE_IND_2005!$D$7:$D$883,"2210*"))/1000+(SUMIFS(EUROSTAT_VBE_IND_2005!W$7:W$883,EUROSTAT_VBE_IND_2005!$B$7:$B$883,$D258,EUROSTAT_VBE_IND_2005!$C$7:$C$883,"*"&amp;RIGHT($A258,3)&amp;"*",EUROSTAT_VBE_IND_2005!$D$7:$D$883,"23*"))/1000+(SUMIFS(EUROSTAT_VBE_IND_2005!W$7:W$883,EUROSTAT_VBE_IND_2005!$B$7:$B$883,$D258,EUROSTAT_VBE_IND_2005!$C$7:$C$883,"*"&amp;RIGHT($A258,3)&amp;"*",EUROSTAT_VBE_IND_2005!$D$7:$D$883,"5544*"))/1000</f>
        <v>0</v>
      </c>
      <c r="AA258" s="17">
        <f>(SUMIFS(EUROSTAT_VBE_IND_2005!X$7:X$883,EUROSTAT_VBE_IND_2005!$B$7:$B$883,$D258,EUROSTAT_VBE_IND_2005!$C$7:$C$883,"*"&amp;RIGHT($A258,3)&amp;"*",EUROSTAT_VBE_IND_2005!$D$7:$D$883,"2210*"))/1000+(SUMIFS(EUROSTAT_VBE_IND_2005!X$7:X$883,EUROSTAT_VBE_IND_2005!$B$7:$B$883,$D258,EUROSTAT_VBE_IND_2005!$C$7:$C$883,"*"&amp;RIGHT($A258,3)&amp;"*",EUROSTAT_VBE_IND_2005!$D$7:$D$883,"23*"))/1000+(SUMIFS(EUROSTAT_VBE_IND_2005!X$7:X$883,EUROSTAT_VBE_IND_2005!$B$7:$B$883,$D258,EUROSTAT_VBE_IND_2005!$C$7:$C$883,"*"&amp;RIGHT($A258,3)&amp;"*",EUROSTAT_VBE_IND_2005!$D$7:$D$883,"5544*"))/1000</f>
        <v>0</v>
      </c>
      <c r="AB258" s="17">
        <f>(SUMIFS(EUROSTAT_VBE_IND_2005!AA$7:AA$883,EUROSTAT_VBE_IND_2005!$B$7:$B$883,$D258,EUROSTAT_VBE_IND_2005!$C$7:$C$883,"*"&amp;RIGHT($A258,3)&amp;"*",EUROSTAT_VBE_IND_2005!$D$7:$D$883,"2210*"))/1000+(SUMIFS(EUROSTAT_VBE_IND_2005!AA$7:AA$883,EUROSTAT_VBE_IND_2005!$B$7:$B$883,$D258,EUROSTAT_VBE_IND_2005!$C$7:$C$883,"*"&amp;RIGHT($A258,3)&amp;"*",EUROSTAT_VBE_IND_2005!$D$7:$D$883,"23*"))/1000+(SUMIFS(EUROSTAT_VBE_IND_2005!AA$7:AA$883,EUROSTAT_VBE_IND_2005!$B$7:$B$883,$D258,EUROSTAT_VBE_IND_2005!$C$7:$C$883,"*"&amp;RIGHT($A258,3)&amp;"*",EUROSTAT_VBE_IND_2005!$D$7:$D$883,"5544*"))/1000</f>
        <v>0</v>
      </c>
      <c r="AC258" s="17">
        <f>(SUMIFS(EUROSTAT_VBE_IND_2005!AB$7:AB$883,EUROSTAT_VBE_IND_2005!$B$7:$B$883,$D258,EUROSTAT_VBE_IND_2005!$C$7:$C$883,"*"&amp;RIGHT($A258,3)&amp;"*",EUROSTAT_VBE_IND_2005!$D$7:$D$883,"2210*"))/1000+(SUMIFS(EUROSTAT_VBE_IND_2005!AB$7:AB$883,EUROSTAT_VBE_IND_2005!$B$7:$B$883,$D258,EUROSTAT_VBE_IND_2005!$C$7:$C$883,"*"&amp;RIGHT($A258,3)&amp;"*",EUROSTAT_VBE_IND_2005!$D$7:$D$883,"23*"))/1000+(SUMIFS(EUROSTAT_VBE_IND_2005!AB$7:AB$883,EUROSTAT_VBE_IND_2005!$B$7:$B$883,$D258,EUROSTAT_VBE_IND_2005!$C$7:$C$883,"*"&amp;RIGHT($A258,3)&amp;"*",EUROSTAT_VBE_IND_2005!$D$7:$D$883,"5544*"))/1000</f>
        <v>0</v>
      </c>
      <c r="AD258" s="17">
        <f>(SUMIFS(EUROSTAT_VBE_IND_2005!AC$7:AC$883,EUROSTAT_VBE_IND_2005!$B$7:$B$883,$D258,EUROSTAT_VBE_IND_2005!$C$7:$C$883,"*"&amp;RIGHT($A258,3)&amp;"*",EUROSTAT_VBE_IND_2005!$D$7:$D$883,"2210*"))/1000+(SUMIFS(EUROSTAT_VBE_IND_2005!AC$7:AC$883,EUROSTAT_VBE_IND_2005!$B$7:$B$883,$D258,EUROSTAT_VBE_IND_2005!$C$7:$C$883,"*"&amp;RIGHT($A258,3)&amp;"*",EUROSTAT_VBE_IND_2005!$D$7:$D$883,"23*"))/1000+(SUMIFS(EUROSTAT_VBE_IND_2005!AC$7:AC$883,EUROSTAT_VBE_IND_2005!$B$7:$B$883,$D258,EUROSTAT_VBE_IND_2005!$C$7:$C$883,"*"&amp;RIGHT($A258,3)&amp;"*",EUROSTAT_VBE_IND_2005!$D$7:$D$883,"5544*"))/1000</f>
        <v>0</v>
      </c>
      <c r="AE258" s="17">
        <f>(SUMIFS(EUROSTAT_VBE_IND_2005!AD$7:AD$883,EUROSTAT_VBE_IND_2005!$B$7:$B$883,$D258,EUROSTAT_VBE_IND_2005!$C$7:$C$883,"*"&amp;RIGHT($A258,3)&amp;"*",EUROSTAT_VBE_IND_2005!$D$7:$D$883,"2210*"))/1000+(SUMIFS(EUROSTAT_VBE_IND_2005!AD$7:AD$883,EUROSTAT_VBE_IND_2005!$B$7:$B$883,$D258,EUROSTAT_VBE_IND_2005!$C$7:$C$883,"*"&amp;RIGHT($A258,3)&amp;"*",EUROSTAT_VBE_IND_2005!$D$7:$D$883,"23*"))/1000+(SUMIFS(EUROSTAT_VBE_IND_2005!AD$7:AD$883,EUROSTAT_VBE_IND_2005!$B$7:$B$883,$D258,EUROSTAT_VBE_IND_2005!$C$7:$C$883,"*"&amp;RIGHT($A258,3)&amp;"*",EUROSTAT_VBE_IND_2005!$D$7:$D$883,"5544*"))/1000</f>
        <v>0.009</v>
      </c>
      <c r="AF258" s="17">
        <f>(SUMIFS(EUROSTAT_VBE_IND_2005!AE$7:AE$883,EUROSTAT_VBE_IND_2005!$B$7:$B$883,$D258,EUROSTAT_VBE_IND_2005!$C$7:$C$883,"*"&amp;RIGHT($A258,3)&amp;"*",EUROSTAT_VBE_IND_2005!$D$7:$D$883,"2210*"))/1000+(SUMIFS(EUROSTAT_VBE_IND_2005!AE$7:AE$883,EUROSTAT_VBE_IND_2005!$B$7:$B$883,$D258,EUROSTAT_VBE_IND_2005!$C$7:$C$883,"*"&amp;RIGHT($A258,3)&amp;"*",EUROSTAT_VBE_IND_2005!$D$7:$D$883,"23*"))/1000+(SUMIFS(EUROSTAT_VBE_IND_2005!AE$7:AE$883,EUROSTAT_VBE_IND_2005!$B$7:$B$883,$D258,EUROSTAT_VBE_IND_2005!$C$7:$C$883,"*"&amp;RIGHT($A258,3)&amp;"*",EUROSTAT_VBE_IND_2005!$D$7:$D$883,"5544*"))/1000</f>
        <v>0</v>
      </c>
      <c r="AG258" s="17">
        <f>(SUMIFS(EUROSTAT_VBE_IND_2005!AF$7:AF$883,EUROSTAT_VBE_IND_2005!$B$7:$B$883,$D258,EUROSTAT_VBE_IND_2005!$C$7:$C$883,"*"&amp;RIGHT($A258,3)&amp;"*",EUROSTAT_VBE_IND_2005!$D$7:$D$883,"2210*"))/1000+(SUMIFS(EUROSTAT_VBE_IND_2005!AF$7:AF$883,EUROSTAT_VBE_IND_2005!$B$7:$B$883,$D258,EUROSTAT_VBE_IND_2005!$C$7:$C$883,"*"&amp;RIGHT($A258,3)&amp;"*",EUROSTAT_VBE_IND_2005!$D$7:$D$883,"23*"))/1000+(SUMIFS(EUROSTAT_VBE_IND_2005!AF$7:AF$883,EUROSTAT_VBE_IND_2005!$B$7:$B$883,$D258,EUROSTAT_VBE_IND_2005!$C$7:$C$883,"*"&amp;RIGHT($A258,3)&amp;"*",EUROSTAT_VBE_IND_2005!$D$7:$D$883,"5544*"))/1000</f>
        <v>0</v>
      </c>
      <c r="AH258" s="17">
        <f>(SUMIFS(EUROSTAT_VBE_IND_2005!AH$7:AH$883,EUROSTAT_VBE_IND_2005!$B$7:$B$883,$D258,EUROSTAT_VBE_IND_2005!$C$7:$C$883,"*"&amp;RIGHT($A258,3)&amp;"*",EUROSTAT_VBE_IND_2005!$D$7:$D$883,"2210*"))/1000+(SUMIFS(EUROSTAT_VBE_IND_2005!AH$7:AH$883,EUROSTAT_VBE_IND_2005!$B$7:$B$883,$D258,EUROSTAT_VBE_IND_2005!$C$7:$C$883,"*"&amp;RIGHT($A258,3)&amp;"*",EUROSTAT_VBE_IND_2005!$D$7:$D$883,"23*"))/1000+(SUMIFS(EUROSTAT_VBE_IND_2005!AH$7:AH$883,EUROSTAT_VBE_IND_2005!$B$7:$B$883,$D258,EUROSTAT_VBE_IND_2005!$C$7:$C$883,"*"&amp;RIGHT($A258,3)&amp;"*",EUROSTAT_VBE_IND_2005!$D$7:$D$883,"5544*"))/1000</f>
        <v>0</v>
      </c>
      <c r="AI258" s="17">
        <f>(SUMIFS(EUROSTAT_VBE_IND_2005!AI$7:AI$883,EUROSTAT_VBE_IND_2005!$B$7:$B$883,$D258,EUROSTAT_VBE_IND_2005!$C$7:$C$883,"*"&amp;RIGHT($A258,3)&amp;"*",EUROSTAT_VBE_IND_2005!$D$7:$D$883,"2210*"))/1000+(SUMIFS(EUROSTAT_VBE_IND_2005!AI$7:AI$883,EUROSTAT_VBE_IND_2005!$B$7:$B$883,$D258,EUROSTAT_VBE_IND_2005!$C$7:$C$883,"*"&amp;RIGHT($A258,3)&amp;"*",EUROSTAT_VBE_IND_2005!$D$7:$D$883,"23*"))/1000+(SUMIFS(EUROSTAT_VBE_IND_2005!AI$7:AI$883,EUROSTAT_VBE_IND_2005!$B$7:$B$883,$D258,EUROSTAT_VBE_IND_2005!$C$7:$C$883,"*"&amp;RIGHT($A258,3)&amp;"*",EUROSTAT_VBE_IND_2005!$D$7:$D$883,"5544*"))/1000</f>
        <v>0</v>
      </c>
      <c r="AJ258" s="17">
        <f>(SUMIFS(EUROSTAT_VBE_IND_2005!AJ$7:AJ$883,EUROSTAT_VBE_IND_2005!$B$7:$B$883,$D258,EUROSTAT_VBE_IND_2005!$C$7:$C$883,"*"&amp;RIGHT($A258,3)&amp;"*",EUROSTAT_VBE_IND_2005!$D$7:$D$883,"2210*"))/1000+(SUMIFS(EUROSTAT_VBE_IND_2005!AJ$7:AJ$883,EUROSTAT_VBE_IND_2005!$B$7:$B$883,$D258,EUROSTAT_VBE_IND_2005!$C$7:$C$883,"*"&amp;RIGHT($A258,3)&amp;"*",EUROSTAT_VBE_IND_2005!$D$7:$D$883,"23*"))/1000+(SUMIFS(EUROSTAT_VBE_IND_2005!AJ$7:AJ$883,EUROSTAT_VBE_IND_2005!$B$7:$B$883,$D258,EUROSTAT_VBE_IND_2005!$C$7:$C$883,"*"&amp;RIGHT($A258,3)&amp;"*",EUROSTAT_VBE_IND_2005!$D$7:$D$883,"5544*"))/1000</f>
        <v>0.012</v>
      </c>
      <c r="AK258" s="17">
        <f>(SUMIFS(EUROSTAT_VBE_IND_2005!AK$7:AK$883,EUROSTAT_VBE_IND_2005!$B$7:$B$883,$D258,EUROSTAT_VBE_IND_2005!$C$7:$C$883,"*"&amp;RIGHT($A258,3)&amp;"*",EUROSTAT_VBE_IND_2005!$D$7:$D$883,"2210*"))/1000+(SUMIFS(EUROSTAT_VBE_IND_2005!AK$7:AK$883,EUROSTAT_VBE_IND_2005!$B$7:$B$883,$D258,EUROSTAT_VBE_IND_2005!$C$7:$C$883,"*"&amp;RIGHT($A258,3)&amp;"*",EUROSTAT_VBE_IND_2005!$D$7:$D$883,"23*"))/1000+(SUMIFS(EUROSTAT_VBE_IND_2005!AK$7:AK$883,EUROSTAT_VBE_IND_2005!$B$7:$B$883,$D258,EUROSTAT_VBE_IND_2005!$C$7:$C$883,"*"&amp;RIGHT($A258,3)&amp;"*",EUROSTAT_VBE_IND_2005!$D$7:$D$883,"5544*"))/1000</f>
        <v>0</v>
      </c>
      <c r="AL258" s="198"/>
      <c r="AM258" s="198"/>
      <c r="AN258" s="198"/>
      <c r="AO258" s="17">
        <f>(SUMIFS(EUROSTAT_VBE_IND_2005!Y$7:Y$883,EUROSTAT_VBE_IND_2005!$B$7:$B$883,$D258,EUROSTAT_VBE_IND_2005!$C$7:$C$883,"*"&amp;RIGHT($A258,3)&amp;"*",EUROSTAT_VBE_IND_2005!$D$7:$D$883,"2210*"))/1000+(SUMIFS(EUROSTAT_VBE_IND_2005!Y$7:Y$883,EUROSTAT_VBE_IND_2005!$B$7:$B$883,$D258,EUROSTAT_VBE_IND_2005!$C$7:$C$883,"*"&amp;RIGHT($A258,3)&amp;"*",EUROSTAT_VBE_IND_2005!$D$7:$D$883,"23*"))/1000+(SUMIFS(EUROSTAT_VBE_IND_2005!Y$7:Y$883,EUROSTAT_VBE_IND_2005!$B$7:$B$883,$D258,EUROSTAT_VBE_IND_2005!$C$7:$C$883,"*"&amp;RIGHT($A258,3)&amp;"*",EUROSTAT_VBE_IND_2005!$D$7:$D$883,"5544*"))/1000</f>
        <v>0.164</v>
      </c>
      <c r="AP258" s="17">
        <f>(SUMIFS(EUROSTAT_VBE_IND_2005!Z$7:Z$883,EUROSTAT_VBE_IND_2005!$B$7:$B$883,$D258,EUROSTAT_VBE_IND_2005!$C$7:$C$883,"*"&amp;RIGHT($A258,3)&amp;"*",EUROSTAT_VBE_IND_2005!$D$7:$D$883,"2210*"))/1000+(SUMIFS(EUROSTAT_VBE_IND_2005!Z$7:Z$883,EUROSTAT_VBE_IND_2005!$B$7:$B$883,$D258,EUROSTAT_VBE_IND_2005!$C$7:$C$883,"*"&amp;RIGHT($A258,3)&amp;"*",EUROSTAT_VBE_IND_2005!$D$7:$D$883,"23*"))/1000+(SUMIFS(EUROSTAT_VBE_IND_2005!Z$7:Z$883,EUROSTAT_VBE_IND_2005!$B$7:$B$883,$D258,EUROSTAT_VBE_IND_2005!$C$7:$C$883,"*"&amp;RIGHT($A258,3)&amp;"*",EUROSTAT_VBE_IND_2005!$D$7:$D$883,"5544*"))/1000</f>
        <v>0</v>
      </c>
      <c r="AQ258" s="17">
        <f>(SUMIFS(EUROSTAT_VBE_IND_2005!AG$7:AG$883,EUROSTAT_VBE_IND_2005!$B$7:$B$883,$D258,EUROSTAT_VBE_IND_2005!$C$7:$C$883,"*"&amp;RIGHT($A258,3)&amp;"*",EUROSTAT_VBE_IND_2005!$D$7:$D$883,"2210*"))/1000+(SUMIFS(EUROSTAT_VBE_IND_2005!AG$7:AG$883,EUROSTAT_VBE_IND_2005!$B$7:$B$883,$D258,EUROSTAT_VBE_IND_2005!$C$7:$C$883,"*"&amp;RIGHT($A258,3)&amp;"*",EUROSTAT_VBE_IND_2005!$D$7:$D$883,"23*"))/1000+(SUMIFS(EUROSTAT_VBE_IND_2005!AG$7:AG$883,EUROSTAT_VBE_IND_2005!$B$7:$B$883,$D258,EUROSTAT_VBE_IND_2005!$C$7:$C$883,"*"&amp;RIGHT($A258,3)&amp;"*",EUROSTAT_VBE_IND_2005!$D$7:$D$883,"5544*"))/1000</f>
        <v>0</v>
      </c>
    </row>
    <row r="259" spans="1:43">
      <c r="A259" t="str">
        <f>LEFT(EUROSTAT_VBE_IND_2005!$C$375,8)</f>
        <v>B_101835</v>
      </c>
      <c r="B259" s="28" t="s">
        <v>303</v>
      </c>
      <c r="C259" t="s">
        <v>293</v>
      </c>
      <c r="D259" t="s">
        <v>55</v>
      </c>
      <c r="E259" t="s">
        <v>231</v>
      </c>
      <c r="F259" t="s">
        <v>251</v>
      </c>
      <c r="G259" s="17">
        <f>(SUMIFS(EUROSTAT_VBE_IND_2005!E$7:E$883,EUROSTAT_VBE_IND_2005!$B$7:$B$883,$D259,EUROSTAT_VBE_IND_2005!$C$7:$C$883,"*"&amp;RIGHT($A259,3)&amp;"*",EUROSTAT_VBE_IND_2005!$D$7:$D$883,"2230*"))/1000+(SUMIFS(EUROSTAT_VBE_IND_2005!E$7:E$883,EUROSTAT_VBE_IND_2005!$B$7:$B$883,$D259,EUROSTAT_VBE_IND_2005!$C$7:$C$883,"*"&amp;RIGHT($A258,3)&amp;"*",EUROSTAT_VBE_IND_2005!$D$7:$D$883,"2130*"))/1000</f>
        <v>0</v>
      </c>
      <c r="H259" s="17">
        <f>(SUMIFS(EUROSTAT_VBE_IND_2005!F$7:F$883,EUROSTAT_VBE_IND_2005!$B$7:$B$883,$D259,EUROSTAT_VBE_IND_2005!$C$7:$C$883,"*"&amp;RIGHT($A259,3)&amp;"*",EUROSTAT_VBE_IND_2005!$D$7:$D$883,"2230*"))/1000+(SUMIFS(EUROSTAT_VBE_IND_2005!F$7:F$883,EUROSTAT_VBE_IND_2005!$B$7:$B$883,$D259,EUROSTAT_VBE_IND_2005!$C$7:$C$883,"*"&amp;RIGHT($A258,3)&amp;"*",EUROSTAT_VBE_IND_2005!$D$7:$D$883,"2130*"))/1000</f>
        <v>0</v>
      </c>
      <c r="I259" s="17">
        <f>(SUMIFS(EUROSTAT_VBE_IND_2005!G$7:G$883,EUROSTAT_VBE_IND_2005!$B$7:$B$883,$D259,EUROSTAT_VBE_IND_2005!$C$7:$C$883,"*"&amp;RIGHT($A259,3)&amp;"*",EUROSTAT_VBE_IND_2005!$D$7:$D$883,"2230*"))/1000+(SUMIFS(EUROSTAT_VBE_IND_2005!G$7:G$883,EUROSTAT_VBE_IND_2005!$B$7:$B$883,$D259,EUROSTAT_VBE_IND_2005!$C$7:$C$883,"*"&amp;RIGHT($A258,3)&amp;"*",EUROSTAT_VBE_IND_2005!$D$7:$D$883,"2130*"))/1000</f>
        <v>0.02</v>
      </c>
      <c r="J259" s="198"/>
      <c r="K259" s="17">
        <f>(SUMIFS(EUROSTAT_VBE_IND_2005!H$7:H$883,EUROSTAT_VBE_IND_2005!$B$7:$B$883,$D259,EUROSTAT_VBE_IND_2005!$C$7:$C$883,"*"&amp;RIGHT($A259,3)&amp;"*",EUROSTAT_VBE_IND_2005!$D$7:$D$883,"2230*"))/1000+(SUMIFS(EUROSTAT_VBE_IND_2005!H$7:H$883,EUROSTAT_VBE_IND_2005!$B$7:$B$883,$D259,EUROSTAT_VBE_IND_2005!$C$7:$C$883,"*"&amp;RIGHT($A258,3)&amp;"*",EUROSTAT_VBE_IND_2005!$D$7:$D$883,"2130*"))/1000</f>
        <v>0</v>
      </c>
      <c r="L259" s="17">
        <f>(SUMIFS(EUROSTAT_VBE_IND_2005!I$7:I$883,EUROSTAT_VBE_IND_2005!$B$7:$B$883,$D259,EUROSTAT_VBE_IND_2005!$C$7:$C$883,"*"&amp;RIGHT($A259,3)&amp;"*",EUROSTAT_VBE_IND_2005!$D$7:$D$883,"2230*"))/1000+(SUMIFS(EUROSTAT_VBE_IND_2005!I$7:I$883,EUROSTAT_VBE_IND_2005!$B$7:$B$883,$D259,EUROSTAT_VBE_IND_2005!$C$7:$C$883,"*"&amp;RIGHT($A258,3)&amp;"*",EUROSTAT_VBE_IND_2005!$D$7:$D$883,"2130*"))/1000</f>
        <v>0</v>
      </c>
      <c r="M259" s="17">
        <f>(SUMIFS(EUROSTAT_VBE_IND_2005!J$7:J$883,EUROSTAT_VBE_IND_2005!$B$7:$B$883,$D259,EUROSTAT_VBE_IND_2005!$C$7:$C$883,"*"&amp;RIGHT($A259,3)&amp;"*",EUROSTAT_VBE_IND_2005!$D$7:$D$883,"2230*"))/1000+(SUMIFS(EUROSTAT_VBE_IND_2005!J$7:J$883,EUROSTAT_VBE_IND_2005!$B$7:$B$883,$D259,EUROSTAT_VBE_IND_2005!$C$7:$C$883,"*"&amp;RIGHT($A258,3)&amp;"*",EUROSTAT_VBE_IND_2005!$D$7:$D$883,"2130*"))/1000</f>
        <v>0</v>
      </c>
      <c r="N259" s="17">
        <f>(SUMIFS(EUROSTAT_VBE_IND_2005!K$7:K$883,EUROSTAT_VBE_IND_2005!$B$7:$B$883,$D259,EUROSTAT_VBE_IND_2005!$C$7:$C$883,"*"&amp;RIGHT($A259,3)&amp;"*",EUROSTAT_VBE_IND_2005!$D$7:$D$883,"2230*"))/1000+(SUMIFS(EUROSTAT_VBE_IND_2005!K$7:K$883,EUROSTAT_VBE_IND_2005!$B$7:$B$883,$D259,EUROSTAT_VBE_IND_2005!$C$7:$C$883,"*"&amp;RIGHT($A258,3)&amp;"*",EUROSTAT_VBE_IND_2005!$D$7:$D$883,"2130*"))/1000</f>
        <v>0</v>
      </c>
      <c r="O259" s="17">
        <f>(SUMIFS(EUROSTAT_VBE_IND_2005!L$7:L$883,EUROSTAT_VBE_IND_2005!$B$7:$B$883,$D259,EUROSTAT_VBE_IND_2005!$C$7:$C$883,"*"&amp;RIGHT($A259,3)&amp;"*",EUROSTAT_VBE_IND_2005!$D$7:$D$883,"2230*"))/1000+(SUMIFS(EUROSTAT_VBE_IND_2005!L$7:L$883,EUROSTAT_VBE_IND_2005!$B$7:$B$883,$D259,EUROSTAT_VBE_IND_2005!$C$7:$C$883,"*"&amp;RIGHT($A258,3)&amp;"*",EUROSTAT_VBE_IND_2005!$D$7:$D$883,"2130*"))/1000</f>
        <v>0</v>
      </c>
      <c r="P259" s="17">
        <f>(SUMIFS(EUROSTAT_VBE_IND_2005!M$7:M$883,EUROSTAT_VBE_IND_2005!$B$7:$B$883,$D259,EUROSTAT_VBE_IND_2005!$C$7:$C$883,"*"&amp;RIGHT($A259,3)&amp;"*",EUROSTAT_VBE_IND_2005!$D$7:$D$883,"2230*"))/1000+(SUMIFS(EUROSTAT_VBE_IND_2005!M$7:M$883,EUROSTAT_VBE_IND_2005!$B$7:$B$883,$D259,EUROSTAT_VBE_IND_2005!$C$7:$C$883,"*"&amp;RIGHT($A258,3)&amp;"*",EUROSTAT_VBE_IND_2005!$D$7:$D$883,"2130*"))/1000</f>
        <v>0</v>
      </c>
      <c r="Q259" s="17">
        <f>(SUMIFS(EUROSTAT_VBE_IND_2005!N$7:N$883,EUROSTAT_VBE_IND_2005!$B$7:$B$883,$D259,EUROSTAT_VBE_IND_2005!$C$7:$C$883,"*"&amp;RIGHT($A259,3)&amp;"*",EUROSTAT_VBE_IND_2005!$D$7:$D$883,"2230*"))/1000+(SUMIFS(EUROSTAT_VBE_IND_2005!N$7:N$883,EUROSTAT_VBE_IND_2005!$B$7:$B$883,$D259,EUROSTAT_VBE_IND_2005!$C$7:$C$883,"*"&amp;RIGHT($A258,3)&amp;"*",EUROSTAT_VBE_IND_2005!$D$7:$D$883,"2130*"))/1000</f>
        <v>0</v>
      </c>
      <c r="R259" s="17">
        <f>(SUMIFS(EUROSTAT_VBE_IND_2005!O$7:O$883,EUROSTAT_VBE_IND_2005!$B$7:$B$883,$D259,EUROSTAT_VBE_IND_2005!$C$7:$C$883,"*"&amp;RIGHT($A259,3)&amp;"*",EUROSTAT_VBE_IND_2005!$D$7:$D$883,"2230*"))/1000+(SUMIFS(EUROSTAT_VBE_IND_2005!O$7:O$883,EUROSTAT_VBE_IND_2005!$B$7:$B$883,$D259,EUROSTAT_VBE_IND_2005!$C$7:$C$883,"*"&amp;RIGHT($A258,3)&amp;"*",EUROSTAT_VBE_IND_2005!$D$7:$D$883,"2130*"))/1000</f>
        <v>0</v>
      </c>
      <c r="S259" s="17">
        <f>(SUMIFS(EUROSTAT_VBE_IND_2005!P$7:P$883,EUROSTAT_VBE_IND_2005!$B$7:$B$883,$D259,EUROSTAT_VBE_IND_2005!$C$7:$C$883,"*"&amp;RIGHT($A259,3)&amp;"*",EUROSTAT_VBE_IND_2005!$D$7:$D$883,"2230*"))/1000+(SUMIFS(EUROSTAT_VBE_IND_2005!P$7:P$883,EUROSTAT_VBE_IND_2005!$B$7:$B$883,$D259,EUROSTAT_VBE_IND_2005!$C$7:$C$883,"*"&amp;RIGHT($A258,3)&amp;"*",EUROSTAT_VBE_IND_2005!$D$7:$D$883,"2130*"))/1000</f>
        <v>0</v>
      </c>
      <c r="T259" s="17">
        <f>(SUMIFS(EUROSTAT_VBE_IND_2005!Q$7:Q$883,EUROSTAT_VBE_IND_2005!$B$7:$B$883,$D259,EUROSTAT_VBE_IND_2005!$C$7:$C$883,"*"&amp;RIGHT($A259,3)&amp;"*",EUROSTAT_VBE_IND_2005!$D$7:$D$883,"2230*"))/1000+(SUMIFS(EUROSTAT_VBE_IND_2005!Q$7:Q$883,EUROSTAT_VBE_IND_2005!$B$7:$B$883,$D259,EUROSTAT_VBE_IND_2005!$C$7:$C$883,"*"&amp;RIGHT($A258,3)&amp;"*",EUROSTAT_VBE_IND_2005!$D$7:$D$883,"2130*"))/1000</f>
        <v>0</v>
      </c>
      <c r="U259" s="17">
        <f>(SUMIFS(EUROSTAT_VBE_IND_2005!R$7:R$883,EUROSTAT_VBE_IND_2005!$B$7:$B$883,$D259,EUROSTAT_VBE_IND_2005!$C$7:$C$883,"*"&amp;RIGHT($A259,3)&amp;"*",EUROSTAT_VBE_IND_2005!$D$7:$D$883,"2230*"))/1000+(SUMIFS(EUROSTAT_VBE_IND_2005!R$7:R$883,EUROSTAT_VBE_IND_2005!$B$7:$B$883,$D259,EUROSTAT_VBE_IND_2005!$C$7:$C$883,"*"&amp;RIGHT($A258,3)&amp;"*",EUROSTAT_VBE_IND_2005!$D$7:$D$883,"2130*"))/1000</f>
        <v>0</v>
      </c>
      <c r="V259" s="17">
        <f>(SUMIFS(EUROSTAT_VBE_IND_2005!S$7:S$883,EUROSTAT_VBE_IND_2005!$B$7:$B$883,$D259,EUROSTAT_VBE_IND_2005!$C$7:$C$883,"*"&amp;RIGHT($A259,3)&amp;"*",EUROSTAT_VBE_IND_2005!$D$7:$D$883,"2230*"))/1000+(SUMIFS(EUROSTAT_VBE_IND_2005!S$7:S$883,EUROSTAT_VBE_IND_2005!$B$7:$B$883,$D259,EUROSTAT_VBE_IND_2005!$C$7:$C$883,"*"&amp;RIGHT($A258,3)&amp;"*",EUROSTAT_VBE_IND_2005!$D$7:$D$883,"2130*"))/1000</f>
        <v>0</v>
      </c>
      <c r="W259" s="17">
        <f>(SUMIFS(EUROSTAT_VBE_IND_2005!T$7:T$883,EUROSTAT_VBE_IND_2005!$B$7:$B$883,$D259,EUROSTAT_VBE_IND_2005!$C$7:$C$883,"*"&amp;RIGHT($A259,3)&amp;"*",EUROSTAT_VBE_IND_2005!$D$7:$D$883,"2230*"))/1000+(SUMIFS(EUROSTAT_VBE_IND_2005!T$7:T$883,EUROSTAT_VBE_IND_2005!$B$7:$B$883,$D259,EUROSTAT_VBE_IND_2005!$C$7:$C$883,"*"&amp;RIGHT($A258,3)&amp;"*",EUROSTAT_VBE_IND_2005!$D$7:$D$883,"2130*"))/1000</f>
        <v>0</v>
      </c>
      <c r="X259" s="17">
        <f>(SUMIFS(EUROSTAT_VBE_IND_2005!U$7:U$883,EUROSTAT_VBE_IND_2005!$B$7:$B$883,$D259,EUROSTAT_VBE_IND_2005!$C$7:$C$883,"*"&amp;RIGHT($A259,3)&amp;"*",EUROSTAT_VBE_IND_2005!$D$7:$D$883,"2230*"))/1000+(SUMIFS(EUROSTAT_VBE_IND_2005!U$7:U$883,EUROSTAT_VBE_IND_2005!$B$7:$B$883,$D259,EUROSTAT_VBE_IND_2005!$C$7:$C$883,"*"&amp;RIGHT($A258,3)&amp;"*",EUROSTAT_VBE_IND_2005!$D$7:$D$883,"2130*"))/1000</f>
        <v>0</v>
      </c>
      <c r="Y259" s="17">
        <f>(SUMIFS(EUROSTAT_VBE_IND_2005!V$7:V$883,EUROSTAT_VBE_IND_2005!$B$7:$B$883,$D259,EUROSTAT_VBE_IND_2005!$C$7:$C$883,"*"&amp;RIGHT($A259,3)&amp;"*",EUROSTAT_VBE_IND_2005!$D$7:$D$883,"2230*"))/1000+(SUMIFS(EUROSTAT_VBE_IND_2005!V$7:V$883,EUROSTAT_VBE_IND_2005!$B$7:$B$883,$D259,EUROSTAT_VBE_IND_2005!$C$7:$C$883,"*"&amp;RIGHT($A258,3)&amp;"*",EUROSTAT_VBE_IND_2005!$D$7:$D$883,"2130*"))/1000</f>
        <v>0</v>
      </c>
      <c r="Z259" s="17">
        <f>(SUMIFS(EUROSTAT_VBE_IND_2005!W$7:W$883,EUROSTAT_VBE_IND_2005!$B$7:$B$883,$D259,EUROSTAT_VBE_IND_2005!$C$7:$C$883,"*"&amp;RIGHT($A259,3)&amp;"*",EUROSTAT_VBE_IND_2005!$D$7:$D$883,"2230*"))/1000+(SUMIFS(EUROSTAT_VBE_IND_2005!W$7:W$883,EUROSTAT_VBE_IND_2005!$B$7:$B$883,$D259,EUROSTAT_VBE_IND_2005!$C$7:$C$883,"*"&amp;RIGHT($A258,3)&amp;"*",EUROSTAT_VBE_IND_2005!$D$7:$D$883,"2130*"))/1000</f>
        <v>0</v>
      </c>
      <c r="AA259" s="17">
        <f>(SUMIFS(EUROSTAT_VBE_IND_2005!X$7:X$883,EUROSTAT_VBE_IND_2005!$B$7:$B$883,$D259,EUROSTAT_VBE_IND_2005!$C$7:$C$883,"*"&amp;RIGHT($A259,3)&amp;"*",EUROSTAT_VBE_IND_2005!$D$7:$D$883,"2230*"))/1000+(SUMIFS(EUROSTAT_VBE_IND_2005!X$7:X$883,EUROSTAT_VBE_IND_2005!$B$7:$B$883,$D259,EUROSTAT_VBE_IND_2005!$C$7:$C$883,"*"&amp;RIGHT($A258,3)&amp;"*",EUROSTAT_VBE_IND_2005!$D$7:$D$883,"2130*"))/1000</f>
        <v>0</v>
      </c>
      <c r="AB259" s="17">
        <f>(SUMIFS(EUROSTAT_VBE_IND_2005!AA$7:AA$883,EUROSTAT_VBE_IND_2005!$B$7:$B$883,$D259,EUROSTAT_VBE_IND_2005!$C$7:$C$883,"*"&amp;RIGHT($A259,3)&amp;"*",EUROSTAT_VBE_IND_2005!$D$7:$D$883,"2230*"))/1000+(SUMIFS(EUROSTAT_VBE_IND_2005!AA$7:AA$883,EUROSTAT_VBE_IND_2005!$B$7:$B$883,$D259,EUROSTAT_VBE_IND_2005!$C$7:$C$883,"*"&amp;RIGHT($A258,3)&amp;"*",EUROSTAT_VBE_IND_2005!$D$7:$D$883,"2130*"))/1000</f>
        <v>0</v>
      </c>
      <c r="AC259" s="17">
        <f>(SUMIFS(EUROSTAT_VBE_IND_2005!AB$7:AB$883,EUROSTAT_VBE_IND_2005!$B$7:$B$883,$D259,EUROSTAT_VBE_IND_2005!$C$7:$C$883,"*"&amp;RIGHT($A259,3)&amp;"*",EUROSTAT_VBE_IND_2005!$D$7:$D$883,"2230*"))/1000+(SUMIFS(EUROSTAT_VBE_IND_2005!AB$7:AB$883,EUROSTAT_VBE_IND_2005!$B$7:$B$883,$D259,EUROSTAT_VBE_IND_2005!$C$7:$C$883,"*"&amp;RIGHT($A258,3)&amp;"*",EUROSTAT_VBE_IND_2005!$D$7:$D$883,"2130*"))/1000</f>
        <v>0</v>
      </c>
      <c r="AD259" s="17">
        <f>(SUMIFS(EUROSTAT_VBE_IND_2005!AC$7:AC$883,EUROSTAT_VBE_IND_2005!$B$7:$B$883,$D259,EUROSTAT_VBE_IND_2005!$C$7:$C$883,"*"&amp;RIGHT($A259,3)&amp;"*",EUROSTAT_VBE_IND_2005!$D$7:$D$883,"2230*"))/1000+(SUMIFS(EUROSTAT_VBE_IND_2005!AC$7:AC$883,EUROSTAT_VBE_IND_2005!$B$7:$B$883,$D259,EUROSTAT_VBE_IND_2005!$C$7:$C$883,"*"&amp;RIGHT($A258,3)&amp;"*",EUROSTAT_VBE_IND_2005!$D$7:$D$883,"2130*"))/1000</f>
        <v>0</v>
      </c>
      <c r="AE259" s="17">
        <f>(SUMIFS(EUROSTAT_VBE_IND_2005!AD$7:AD$883,EUROSTAT_VBE_IND_2005!$B$7:$B$883,$D259,EUROSTAT_VBE_IND_2005!$C$7:$C$883,"*"&amp;RIGHT($A259,3)&amp;"*",EUROSTAT_VBE_IND_2005!$D$7:$D$883,"2230*"))/1000+(SUMIFS(EUROSTAT_VBE_IND_2005!AD$7:AD$883,EUROSTAT_VBE_IND_2005!$B$7:$B$883,$D259,EUROSTAT_VBE_IND_2005!$C$7:$C$883,"*"&amp;RIGHT($A258,3)&amp;"*",EUROSTAT_VBE_IND_2005!$D$7:$D$883,"2130*"))/1000</f>
        <v>0</v>
      </c>
      <c r="AF259" s="17">
        <f>(SUMIFS(EUROSTAT_VBE_IND_2005!AE$7:AE$883,EUROSTAT_VBE_IND_2005!$B$7:$B$883,$D259,EUROSTAT_VBE_IND_2005!$C$7:$C$883,"*"&amp;RIGHT($A259,3)&amp;"*",EUROSTAT_VBE_IND_2005!$D$7:$D$883,"2230*"))/1000+(SUMIFS(EUROSTAT_VBE_IND_2005!AE$7:AE$883,EUROSTAT_VBE_IND_2005!$B$7:$B$883,$D259,EUROSTAT_VBE_IND_2005!$C$7:$C$883,"*"&amp;RIGHT($A258,3)&amp;"*",EUROSTAT_VBE_IND_2005!$D$7:$D$883,"2130*"))/1000</f>
        <v>0</v>
      </c>
      <c r="AG259" s="17">
        <f>(SUMIFS(EUROSTAT_VBE_IND_2005!AF$7:AF$883,EUROSTAT_VBE_IND_2005!$B$7:$B$883,$D259,EUROSTAT_VBE_IND_2005!$C$7:$C$883,"*"&amp;RIGHT($A259,3)&amp;"*",EUROSTAT_VBE_IND_2005!$D$7:$D$883,"2230*"))/1000+(SUMIFS(EUROSTAT_VBE_IND_2005!AF$7:AF$883,EUROSTAT_VBE_IND_2005!$B$7:$B$883,$D259,EUROSTAT_VBE_IND_2005!$C$7:$C$883,"*"&amp;RIGHT($A258,3)&amp;"*",EUROSTAT_VBE_IND_2005!$D$7:$D$883,"2130*"))/1000</f>
        <v>0</v>
      </c>
      <c r="AH259" s="17">
        <f>(SUMIFS(EUROSTAT_VBE_IND_2005!AH$7:AH$883,EUROSTAT_VBE_IND_2005!$B$7:$B$883,$D259,EUROSTAT_VBE_IND_2005!$C$7:$C$883,"*"&amp;RIGHT($A259,3)&amp;"*",EUROSTAT_VBE_IND_2005!$D$7:$D$883,"2230*"))/1000+(SUMIFS(EUROSTAT_VBE_IND_2005!AH$7:AH$883,EUROSTAT_VBE_IND_2005!$B$7:$B$883,$D259,EUROSTAT_VBE_IND_2005!$C$7:$C$883,"*"&amp;RIGHT($A258,3)&amp;"*",EUROSTAT_VBE_IND_2005!$D$7:$D$883,"2130*"))/1000</f>
        <v>0</v>
      </c>
      <c r="AI259" s="17">
        <f>(SUMIFS(EUROSTAT_VBE_IND_2005!AI$7:AI$883,EUROSTAT_VBE_IND_2005!$B$7:$B$883,$D259,EUROSTAT_VBE_IND_2005!$C$7:$C$883,"*"&amp;RIGHT($A259,3)&amp;"*",EUROSTAT_VBE_IND_2005!$D$7:$D$883,"2230*"))/1000+(SUMIFS(EUROSTAT_VBE_IND_2005!AI$7:AI$883,EUROSTAT_VBE_IND_2005!$B$7:$B$883,$D259,EUROSTAT_VBE_IND_2005!$C$7:$C$883,"*"&amp;RIGHT($A258,3)&amp;"*",EUROSTAT_VBE_IND_2005!$D$7:$D$883,"2130*"))/1000</f>
        <v>0</v>
      </c>
      <c r="AJ259" s="17">
        <f>(SUMIFS(EUROSTAT_VBE_IND_2005!AJ$7:AJ$883,EUROSTAT_VBE_IND_2005!$B$7:$B$883,$D259,EUROSTAT_VBE_IND_2005!$C$7:$C$883,"*"&amp;RIGHT($A259,3)&amp;"*",EUROSTAT_VBE_IND_2005!$D$7:$D$883,"2230*"))/1000+(SUMIFS(EUROSTAT_VBE_IND_2005!AJ$7:AJ$883,EUROSTAT_VBE_IND_2005!$B$7:$B$883,$D259,EUROSTAT_VBE_IND_2005!$C$7:$C$883,"*"&amp;RIGHT($A258,3)&amp;"*",EUROSTAT_VBE_IND_2005!$D$7:$D$883,"2130*"))/1000</f>
        <v>0</v>
      </c>
      <c r="AK259" s="17">
        <f>(SUMIFS(EUROSTAT_VBE_IND_2005!AK$7:AK$883,EUROSTAT_VBE_IND_2005!$B$7:$B$883,$D259,EUROSTAT_VBE_IND_2005!$C$7:$C$883,"*"&amp;RIGHT($A259,3)&amp;"*",EUROSTAT_VBE_IND_2005!$D$7:$D$883,"2230*"))/1000+(SUMIFS(EUROSTAT_VBE_IND_2005!AK$7:AK$883,EUROSTAT_VBE_IND_2005!$B$7:$B$883,$D259,EUROSTAT_VBE_IND_2005!$C$7:$C$883,"*"&amp;RIGHT($A258,3)&amp;"*",EUROSTAT_VBE_IND_2005!$D$7:$D$883,"2130*"))/1000</f>
        <v>0</v>
      </c>
      <c r="AL259" s="198"/>
      <c r="AM259" s="198"/>
      <c r="AN259" s="198"/>
      <c r="AO259" s="17">
        <f>(SUMIFS(EUROSTAT_VBE_IND_2005!Y$7:Y$883,EUROSTAT_VBE_IND_2005!$B$7:$B$883,$D259,EUROSTAT_VBE_IND_2005!$C$7:$C$883,"*"&amp;RIGHT($A259,3)&amp;"*",EUROSTAT_VBE_IND_2005!$D$7:$D$883,"2230*"))/1000+(SUMIFS(EUROSTAT_VBE_IND_2005!Y$7:Y$883,EUROSTAT_VBE_IND_2005!$B$7:$B$883,$D259,EUROSTAT_VBE_IND_2005!$C$7:$C$883,"*"&amp;RIGHT($A258,3)&amp;"*",EUROSTAT_VBE_IND_2005!$D$7:$D$883,"2130*"))/1000</f>
        <v>0</v>
      </c>
      <c r="AP259" s="17">
        <f>(SUMIFS(EUROSTAT_VBE_IND_2005!Z$7:Z$883,EUROSTAT_VBE_IND_2005!$B$7:$B$883,$D259,EUROSTAT_VBE_IND_2005!$C$7:$C$883,"*"&amp;RIGHT($A259,3)&amp;"*",EUROSTAT_VBE_IND_2005!$D$7:$D$883,"2230*"))/1000+(SUMIFS(EUROSTAT_VBE_IND_2005!Z$7:Z$883,EUROSTAT_VBE_IND_2005!$B$7:$B$883,$D259,EUROSTAT_VBE_IND_2005!$C$7:$C$883,"*"&amp;RIGHT($A258,3)&amp;"*",EUROSTAT_VBE_IND_2005!$D$7:$D$883,"2130*"))/1000</f>
        <v>0</v>
      </c>
      <c r="AQ259" s="17">
        <f>(SUMIFS(EUROSTAT_VBE_IND_2005!AG$7:AG$883,EUROSTAT_VBE_IND_2005!$B$7:$B$883,$D259,EUROSTAT_VBE_IND_2005!$C$7:$C$883,"*"&amp;RIGHT($A259,3)&amp;"*",EUROSTAT_VBE_IND_2005!$D$7:$D$883,"2230*"))/1000+(SUMIFS(EUROSTAT_VBE_IND_2005!AG$7:AG$883,EUROSTAT_VBE_IND_2005!$B$7:$B$883,$D259,EUROSTAT_VBE_IND_2005!$C$7:$C$883,"*"&amp;RIGHT($A258,3)&amp;"*",EUROSTAT_VBE_IND_2005!$D$7:$D$883,"2130*"))/1000</f>
        <v>0.14</v>
      </c>
    </row>
    <row r="260" spans="1:43">
      <c r="A260" t="str">
        <f>LEFT(EUROSTAT_VBE_IND_2005!$C$375,8)</f>
        <v>B_101835</v>
      </c>
      <c r="B260" s="28" t="s">
        <v>303</v>
      </c>
      <c r="C260" t="s">
        <v>293</v>
      </c>
      <c r="D260" t="s">
        <v>55</v>
      </c>
      <c r="E260" t="s">
        <v>232</v>
      </c>
      <c r="F260" t="s">
        <v>252</v>
      </c>
      <c r="G260" s="17">
        <f>(SUMIFS(EUROSTAT_VBE_IND_2005!E$7:E$883,EUROSTAT_VBE_IND_2005!$B$7:$B$883,$D260,EUROSTAT_VBE_IND_2005!$C$7:$C$883,"*"&amp;RIGHT($A260,3)&amp;"*",EUROSTAT_VBE_IND_2005!$D$7:$D$883,"212*"))/1000</f>
        <v>0</v>
      </c>
      <c r="H260" s="17">
        <f>(SUMIFS(EUROSTAT_VBE_IND_2005!F$7:F$883,EUROSTAT_VBE_IND_2005!$B$7:$B$883,$D260,EUROSTAT_VBE_IND_2005!$C$7:$C$883,"*"&amp;RIGHT($A258,3)&amp;"*",EUROSTAT_VBE_IND_2005!$D$7:$D$883,"212*"))/1000</f>
        <v>0</v>
      </c>
      <c r="I260" s="17">
        <f>(SUMIFS(EUROSTAT_VBE_IND_2005!G$7:G$883,EUROSTAT_VBE_IND_2005!$B$7:$B$883,$D260,EUROSTAT_VBE_IND_2005!$C$7:$C$883,"*"&amp;RIGHT($A258,3)&amp;"*",EUROSTAT_VBE_IND_2005!$D$7:$D$883,"212*"))/1000</f>
        <v>0</v>
      </c>
      <c r="J260" s="198"/>
      <c r="K260" s="17">
        <f>(SUMIFS(EUROSTAT_VBE_IND_2005!H$7:H$883,EUROSTAT_VBE_IND_2005!$B$7:$B$883,$D260,EUROSTAT_VBE_IND_2005!$C$7:$C$883,"*"&amp;RIGHT($A258,3)&amp;"*",EUROSTAT_VBE_IND_2005!$D$7:$D$883,"212*"))/1000</f>
        <v>0</v>
      </c>
      <c r="L260" s="17">
        <f>(SUMIFS(EUROSTAT_VBE_IND_2005!I$7:I$883,EUROSTAT_VBE_IND_2005!$B$7:$B$883,$D260,EUROSTAT_VBE_IND_2005!$C$7:$C$883,"*"&amp;RIGHT($A258,3)&amp;"*",EUROSTAT_VBE_IND_2005!$D$7:$D$883,"212*"))/1000</f>
        <v>0</v>
      </c>
      <c r="M260" s="17">
        <f>(SUMIFS(EUROSTAT_VBE_IND_2005!J$7:J$883,EUROSTAT_VBE_IND_2005!$B$7:$B$883,$D260,EUROSTAT_VBE_IND_2005!$C$7:$C$883,"*"&amp;RIGHT($A258,3)&amp;"*",EUROSTAT_VBE_IND_2005!$D$7:$D$883,"212*"))/1000</f>
        <v>0</v>
      </c>
      <c r="N260" s="17">
        <f>(SUMIFS(EUROSTAT_VBE_IND_2005!K$7:K$883,EUROSTAT_VBE_IND_2005!$B$7:$B$883,$D260,EUROSTAT_VBE_IND_2005!$C$7:$C$883,"*"&amp;RIGHT($A258,3)&amp;"*",EUROSTAT_VBE_IND_2005!$D$7:$D$883,"212*"))/1000</f>
        <v>0</v>
      </c>
      <c r="O260" s="17">
        <f>(SUMIFS(EUROSTAT_VBE_IND_2005!L$7:L$883,EUROSTAT_VBE_IND_2005!$B$7:$B$883,$D260,EUROSTAT_VBE_IND_2005!$C$7:$C$883,"*"&amp;RIGHT($A258,3)&amp;"*",EUROSTAT_VBE_IND_2005!$D$7:$D$883,"212*"))/1000</f>
        <v>0</v>
      </c>
      <c r="P260" s="17">
        <f>(SUMIFS(EUROSTAT_VBE_IND_2005!M$7:M$883,EUROSTAT_VBE_IND_2005!$B$7:$B$883,$D260,EUROSTAT_VBE_IND_2005!$C$7:$C$883,"*"&amp;RIGHT($A258,3)&amp;"*",EUROSTAT_VBE_IND_2005!$D$7:$D$883,"212*"))/1000</f>
        <v>0</v>
      </c>
      <c r="Q260" s="17">
        <f>(SUMIFS(EUROSTAT_VBE_IND_2005!N$7:N$883,EUROSTAT_VBE_IND_2005!$B$7:$B$883,$D260,EUROSTAT_VBE_IND_2005!$C$7:$C$883,"*"&amp;RIGHT($A258,3)&amp;"*",EUROSTAT_VBE_IND_2005!$D$7:$D$883,"212*"))/1000</f>
        <v>0</v>
      </c>
      <c r="R260" s="17">
        <f>(SUMIFS(EUROSTAT_VBE_IND_2005!O$7:O$883,EUROSTAT_VBE_IND_2005!$B$7:$B$883,$D260,EUROSTAT_VBE_IND_2005!$C$7:$C$883,"*"&amp;RIGHT($A258,3)&amp;"*",EUROSTAT_VBE_IND_2005!$D$7:$D$883,"212*"))/1000</f>
        <v>0</v>
      </c>
      <c r="S260" s="17">
        <f>(SUMIFS(EUROSTAT_VBE_IND_2005!P$7:P$883,EUROSTAT_VBE_IND_2005!$B$7:$B$883,$D260,EUROSTAT_VBE_IND_2005!$C$7:$C$883,"*"&amp;RIGHT($A258,3)&amp;"*",EUROSTAT_VBE_IND_2005!$D$7:$D$883,"212*"))/1000</f>
        <v>0</v>
      </c>
      <c r="T260" s="17">
        <f>(SUMIFS(EUROSTAT_VBE_IND_2005!Q$7:Q$883,EUROSTAT_VBE_IND_2005!$B$7:$B$883,$D260,EUROSTAT_VBE_IND_2005!$C$7:$C$883,"*"&amp;RIGHT($A258,3)&amp;"*",EUROSTAT_VBE_IND_2005!$D$7:$D$883,"212*"))/1000</f>
        <v>0</v>
      </c>
      <c r="U260" s="17">
        <f>(SUMIFS(EUROSTAT_VBE_IND_2005!R$7:R$883,EUROSTAT_VBE_IND_2005!$B$7:$B$883,$D260,EUROSTAT_VBE_IND_2005!$C$7:$C$883,"*"&amp;RIGHT($A258,3)&amp;"*",EUROSTAT_VBE_IND_2005!$D$7:$D$883,"212*"))/1000</f>
        <v>0</v>
      </c>
      <c r="V260" s="17">
        <f>(SUMIFS(EUROSTAT_VBE_IND_2005!S$7:S$883,EUROSTAT_VBE_IND_2005!$B$7:$B$883,$D260,EUROSTAT_VBE_IND_2005!$C$7:$C$883,"*"&amp;RIGHT($A258,3)&amp;"*",EUROSTAT_VBE_IND_2005!$D$7:$D$883,"212*"))/1000</f>
        <v>0</v>
      </c>
      <c r="W260" s="17">
        <f>(SUMIFS(EUROSTAT_VBE_IND_2005!T$7:T$883,EUROSTAT_VBE_IND_2005!$B$7:$B$883,$D260,EUROSTAT_VBE_IND_2005!$C$7:$C$883,"*"&amp;RIGHT($A258,3)&amp;"*",EUROSTAT_VBE_IND_2005!$D$7:$D$883,"212*"))/1000</f>
        <v>0</v>
      </c>
      <c r="X260" s="17">
        <f>(SUMIFS(EUROSTAT_VBE_IND_2005!U$7:U$883,EUROSTAT_VBE_IND_2005!$B$7:$B$883,$D260,EUROSTAT_VBE_IND_2005!$C$7:$C$883,"*"&amp;RIGHT($A258,3)&amp;"*",EUROSTAT_VBE_IND_2005!$D$7:$D$883,"212*"))/1000</f>
        <v>0</v>
      </c>
      <c r="Y260" s="17">
        <f>(SUMIFS(EUROSTAT_VBE_IND_2005!V$7:V$883,EUROSTAT_VBE_IND_2005!$B$7:$B$883,$D260,EUROSTAT_VBE_IND_2005!$C$7:$C$883,"*"&amp;RIGHT($A258,3)&amp;"*",EUROSTAT_VBE_IND_2005!$D$7:$D$883,"212*"))/1000</f>
        <v>0</v>
      </c>
      <c r="Z260" s="17">
        <f>(SUMIFS(EUROSTAT_VBE_IND_2005!W$7:W$883,EUROSTAT_VBE_IND_2005!$B$7:$B$883,$D260,EUROSTAT_VBE_IND_2005!$C$7:$C$883,"*"&amp;RIGHT($A258,3)&amp;"*",EUROSTAT_VBE_IND_2005!$D$7:$D$883,"212*"))/1000</f>
        <v>0</v>
      </c>
      <c r="AA260" s="17">
        <f>(SUMIFS(EUROSTAT_VBE_IND_2005!X$7:X$883,EUROSTAT_VBE_IND_2005!$B$7:$B$883,$D260,EUROSTAT_VBE_IND_2005!$C$7:$C$883,"*"&amp;RIGHT($A258,3)&amp;"*",EUROSTAT_VBE_IND_2005!$D$7:$D$883,"212*"))/1000</f>
        <v>0</v>
      </c>
      <c r="AB260" s="17">
        <f>(SUMIFS(EUROSTAT_VBE_IND_2005!AA$7:AA$883,EUROSTAT_VBE_IND_2005!$B$7:$B$883,$D260,EUROSTAT_VBE_IND_2005!$C$7:$C$883,"*"&amp;RIGHT($A258,3)&amp;"*",EUROSTAT_VBE_IND_2005!$D$7:$D$883,"212*"))/1000</f>
        <v>0</v>
      </c>
      <c r="AC260" s="17">
        <f>(SUMIFS(EUROSTAT_VBE_IND_2005!AB$7:AB$883,EUROSTAT_VBE_IND_2005!$B$7:$B$883,$D260,EUROSTAT_VBE_IND_2005!$C$7:$C$883,"*"&amp;RIGHT($A258,3)&amp;"*",EUROSTAT_VBE_IND_2005!$D$7:$D$883,"212*"))/1000</f>
        <v>0</v>
      </c>
      <c r="AD260" s="17">
        <f>(SUMIFS(EUROSTAT_VBE_IND_2005!AC$7:AC$883,EUROSTAT_VBE_IND_2005!$B$7:$B$883,$D260,EUROSTAT_VBE_IND_2005!$C$7:$C$883,"*"&amp;RIGHT($A258,3)&amp;"*",EUROSTAT_VBE_IND_2005!$D$7:$D$883,"212*"))/1000</f>
        <v>0</v>
      </c>
      <c r="AE260" s="17">
        <f>(SUMIFS(EUROSTAT_VBE_IND_2005!AD$7:AD$883,EUROSTAT_VBE_IND_2005!$B$7:$B$883,$D260,EUROSTAT_VBE_IND_2005!$C$7:$C$883,"*"&amp;RIGHT($A258,3)&amp;"*",EUROSTAT_VBE_IND_2005!$D$7:$D$883,"212*"))/1000</f>
        <v>0.028</v>
      </c>
      <c r="AF260" s="17">
        <f>(SUMIFS(EUROSTAT_VBE_IND_2005!AE$7:AE$883,EUROSTAT_VBE_IND_2005!$B$7:$B$883,$D260,EUROSTAT_VBE_IND_2005!$C$7:$C$883,"*"&amp;RIGHT($A258,3)&amp;"*",EUROSTAT_VBE_IND_2005!$D$7:$D$883,"212*"))/1000</f>
        <v>0</v>
      </c>
      <c r="AG260" s="17">
        <f>(SUMIFS(EUROSTAT_VBE_IND_2005!AF$7:AF$883,EUROSTAT_VBE_IND_2005!$B$7:$B$883,$D260,EUROSTAT_VBE_IND_2005!$C$7:$C$883,"*"&amp;RIGHT($A258,3)&amp;"*",EUROSTAT_VBE_IND_2005!$D$7:$D$883,"212*"))/1000</f>
        <v>0</v>
      </c>
      <c r="AH260" s="17">
        <f>(SUMIFS(EUROSTAT_VBE_IND_2005!AH$7:AH$883,EUROSTAT_VBE_IND_2005!$B$7:$B$883,$D260,EUROSTAT_VBE_IND_2005!$C$7:$C$883,"*"&amp;RIGHT($A258,3)&amp;"*",EUROSTAT_VBE_IND_2005!$D$7:$D$883,"212*"))/1000</f>
        <v>0</v>
      </c>
      <c r="AI260" s="17">
        <f>(SUMIFS(EUROSTAT_VBE_IND_2005!AI$7:AI$883,EUROSTAT_VBE_IND_2005!$B$7:$B$883,$D260,EUROSTAT_VBE_IND_2005!$C$7:$C$883,"*"&amp;RIGHT($A258,3)&amp;"*",EUROSTAT_VBE_IND_2005!$D$7:$D$883,"212*"))/1000</f>
        <v>0</v>
      </c>
      <c r="AJ260" s="17">
        <f>(SUMIFS(EUROSTAT_VBE_IND_2005!AJ$7:AJ$883,EUROSTAT_VBE_IND_2005!$B$7:$B$883,$D260,EUROSTAT_VBE_IND_2005!$C$7:$C$883,"*"&amp;RIGHT($A258,3)&amp;"*",EUROSTAT_VBE_IND_2005!$D$7:$D$883,"212*"))/1000</f>
        <v>0</v>
      </c>
      <c r="AK260" s="17">
        <f>(SUMIFS(EUROSTAT_VBE_IND_2005!AK$7:AK$883,EUROSTAT_VBE_IND_2005!$B$7:$B$883,$D260,EUROSTAT_VBE_IND_2005!$C$7:$C$883,"*"&amp;RIGHT($A258,3)&amp;"*",EUROSTAT_VBE_IND_2005!$D$7:$D$883,"212*"))/1000</f>
        <v>0</v>
      </c>
      <c r="AL260" s="198"/>
      <c r="AM260" s="198"/>
      <c r="AN260" s="198"/>
      <c r="AO260" s="17">
        <f>(SUMIFS(EUROSTAT_VBE_IND_2005!Y$7:Y$883,EUROSTAT_VBE_IND_2005!$B$7:$B$883,$D260,EUROSTAT_VBE_IND_2005!$C$7:$C$883,"*"&amp;RIGHT($A258,3)&amp;"*",EUROSTAT_VBE_IND_2005!$D$7:$D$883,"212*"))/1000</f>
        <v>0</v>
      </c>
      <c r="AP260" s="17">
        <f>(SUMIFS(EUROSTAT_VBE_IND_2005!Z$7:Z$883,EUROSTAT_VBE_IND_2005!$B$7:$B$883,$D260,EUROSTAT_VBE_IND_2005!$C$7:$C$883,"*"&amp;RIGHT($A258,3)&amp;"*",EUROSTAT_VBE_IND_2005!$D$7:$D$883,"212*"))/1000</f>
        <v>0</v>
      </c>
      <c r="AQ260" s="17">
        <f>(SUMIFS(EUROSTAT_VBE_IND_2005!AG$7:AG$883,EUROSTAT_VBE_IND_2005!$B$7:$B$883,$D260,EUROSTAT_VBE_IND_2005!$C$7:$C$883,"*"&amp;RIGHT($A258,3)&amp;"*",EUROSTAT_VBE_IND_2005!$D$7:$D$883,"212*"))/1000</f>
        <v>0</v>
      </c>
    </row>
    <row r="261" spans="1:43">
      <c r="A261" t="str">
        <f>LEFT(EUROSTAT_VBE_IND_2005!$C$375,8)</f>
        <v>B_101835</v>
      </c>
      <c r="B261" s="28" t="s">
        <v>303</v>
      </c>
      <c r="C261" t="s">
        <v>293</v>
      </c>
      <c r="D261" t="s">
        <v>55</v>
      </c>
      <c r="E261" t="s">
        <v>233</v>
      </c>
      <c r="F261" t="s">
        <v>253</v>
      </c>
      <c r="G261" s="17">
        <f>(SUMIFS(EUROSTAT_VBE_IND_2005!E$7:E$883,EUROSTAT_VBE_IND_2005!$B$7:$B$883,$D261,EUROSTAT_VBE_IND_2005!$C$7:$C$883,"*"&amp;RIGHT($A261,3)&amp;"*",EUROSTAT_VBE_IND_2005!$D$7:$D$883,"321*"))/1000</f>
        <v>0</v>
      </c>
      <c r="H261" s="17">
        <f>(SUMIFS(EUROSTAT_VBE_IND_2005!F$7:F$883,EUROSTAT_VBE_IND_2005!$B$7:$B$883,$D261,EUROSTAT_VBE_IND_2005!$C$7:$C$883,"*"&amp;RIGHT($A261,3)&amp;"*",EUROSTAT_VBE_IND_2005!$D$7:$D$883,"321*"))/1000</f>
        <v>0</v>
      </c>
      <c r="I261" s="17">
        <f>(SUMIFS(EUROSTAT_VBE_IND_2005!G$7:G$883,EUROSTAT_VBE_IND_2005!$B$7:$B$883,$D261,EUROSTAT_VBE_IND_2005!$C$7:$C$883,"*"&amp;RIGHT($A261,3)&amp;"*",EUROSTAT_VBE_IND_2005!$D$7:$D$883,"321*"))/1000</f>
        <v>0</v>
      </c>
      <c r="J261" s="198"/>
      <c r="K261" s="17">
        <f>(SUMIFS(EUROSTAT_VBE_IND_2005!H$7:H$883,EUROSTAT_VBE_IND_2005!$B$7:$B$883,$D261,EUROSTAT_VBE_IND_2005!$C$7:$C$883,"*"&amp;RIGHT($A261,3)&amp;"*",EUROSTAT_VBE_IND_2005!$D$7:$D$883,"321*"))/1000</f>
        <v>0</v>
      </c>
      <c r="L261" s="17">
        <f>(SUMIFS(EUROSTAT_VBE_IND_2005!I$7:I$883,EUROSTAT_VBE_IND_2005!$B$7:$B$883,$D261,EUROSTAT_VBE_IND_2005!$C$7:$C$883,"*"&amp;RIGHT($A261,3)&amp;"*",EUROSTAT_VBE_IND_2005!$D$7:$D$883,"321*"))/1000</f>
        <v>0</v>
      </c>
      <c r="M261" s="17">
        <f>(SUMIFS(EUROSTAT_VBE_IND_2005!J$7:J$883,EUROSTAT_VBE_IND_2005!$B$7:$B$883,$D261,EUROSTAT_VBE_IND_2005!$C$7:$C$883,"*"&amp;RIGHT($A261,3)&amp;"*",EUROSTAT_VBE_IND_2005!$D$7:$D$883,"321*"))/1000</f>
        <v>0</v>
      </c>
      <c r="N261" s="17">
        <f>(SUMIFS(EUROSTAT_VBE_IND_2005!K$7:K$883,EUROSTAT_VBE_IND_2005!$B$7:$B$883,$D261,EUROSTAT_VBE_IND_2005!$C$7:$C$883,"*"&amp;RIGHT($A261,3)&amp;"*",EUROSTAT_VBE_IND_2005!$D$7:$D$883,"321*"))/1000</f>
        <v>0</v>
      </c>
      <c r="O261" s="17">
        <f>(SUMIFS(EUROSTAT_VBE_IND_2005!L$7:L$883,EUROSTAT_VBE_IND_2005!$B$7:$B$883,$D261,EUROSTAT_VBE_IND_2005!$C$7:$C$883,"*"&amp;RIGHT($A261,3)&amp;"*",EUROSTAT_VBE_IND_2005!$D$7:$D$883,"321*"))/1000</f>
        <v>0</v>
      </c>
      <c r="P261" s="17">
        <f>(SUMIFS(EUROSTAT_VBE_IND_2005!M$7:M$883,EUROSTAT_VBE_IND_2005!$B$7:$B$883,$D261,EUROSTAT_VBE_IND_2005!$C$7:$C$883,"*"&amp;RIGHT($A261,3)&amp;"*",EUROSTAT_VBE_IND_2005!$D$7:$D$883,"321*"))/1000</f>
        <v>0</v>
      </c>
      <c r="Q261" s="17">
        <f>(SUMIFS(EUROSTAT_VBE_IND_2005!N$7:N$883,EUROSTAT_VBE_IND_2005!$B$7:$B$883,$D261,EUROSTAT_VBE_IND_2005!$C$7:$C$883,"*"&amp;RIGHT($A261,3)&amp;"*",EUROSTAT_VBE_IND_2005!$D$7:$D$883,"321*"))/1000</f>
        <v>0</v>
      </c>
      <c r="R261" s="17">
        <f>(SUMIFS(EUROSTAT_VBE_IND_2005!O$7:O$883,EUROSTAT_VBE_IND_2005!$B$7:$B$883,$D261,EUROSTAT_VBE_IND_2005!$C$7:$C$883,"*"&amp;RIGHT($A261,3)&amp;"*",EUROSTAT_VBE_IND_2005!$D$7:$D$883,"321*"))/1000</f>
        <v>0</v>
      </c>
      <c r="S261" s="17">
        <f>(SUMIFS(EUROSTAT_VBE_IND_2005!P$7:P$883,EUROSTAT_VBE_IND_2005!$B$7:$B$883,$D261,EUROSTAT_VBE_IND_2005!$C$7:$C$883,"*"&amp;RIGHT($A261,3)&amp;"*",EUROSTAT_VBE_IND_2005!$D$7:$D$883,"321*"))/1000</f>
        <v>0</v>
      </c>
      <c r="T261" s="17">
        <f>(SUMIFS(EUROSTAT_VBE_IND_2005!Q$7:Q$883,EUROSTAT_VBE_IND_2005!$B$7:$B$883,$D261,EUROSTAT_VBE_IND_2005!$C$7:$C$883,"*"&amp;RIGHT($A261,3)&amp;"*",EUROSTAT_VBE_IND_2005!$D$7:$D$883,"321*"))/1000</f>
        <v>0</v>
      </c>
      <c r="U261" s="17">
        <f>(SUMIFS(EUROSTAT_VBE_IND_2005!R$7:R$883,EUROSTAT_VBE_IND_2005!$B$7:$B$883,$D261,EUROSTAT_VBE_IND_2005!$C$7:$C$883,"*"&amp;RIGHT($A261,3)&amp;"*",EUROSTAT_VBE_IND_2005!$D$7:$D$883,"321*"))/1000</f>
        <v>0</v>
      </c>
      <c r="V261" s="17">
        <f>(SUMIFS(EUROSTAT_VBE_IND_2005!S$7:S$883,EUROSTAT_VBE_IND_2005!$B$7:$B$883,$D261,EUROSTAT_VBE_IND_2005!$C$7:$C$883,"*"&amp;RIGHT($A261,3)&amp;"*",EUROSTAT_VBE_IND_2005!$D$7:$D$883,"321*"))/1000</f>
        <v>0</v>
      </c>
      <c r="W261" s="17">
        <f>(SUMIFS(EUROSTAT_VBE_IND_2005!T$7:T$883,EUROSTAT_VBE_IND_2005!$B$7:$B$883,$D261,EUROSTAT_VBE_IND_2005!$C$7:$C$883,"*"&amp;RIGHT($A261,3)&amp;"*",EUROSTAT_VBE_IND_2005!$D$7:$D$883,"321*"))/1000</f>
        <v>0</v>
      </c>
      <c r="X261" s="17">
        <f>(SUMIFS(EUROSTAT_VBE_IND_2005!U$7:U$883,EUROSTAT_VBE_IND_2005!$B$7:$B$883,$D261,EUROSTAT_VBE_IND_2005!$C$7:$C$883,"*"&amp;RIGHT($A261,3)&amp;"*",EUROSTAT_VBE_IND_2005!$D$7:$D$883,"321*"))/1000</f>
        <v>0</v>
      </c>
      <c r="Y261" s="17">
        <f>(SUMIFS(EUROSTAT_VBE_IND_2005!V$7:V$883,EUROSTAT_VBE_IND_2005!$B$7:$B$883,$D261,EUROSTAT_VBE_IND_2005!$C$7:$C$883,"*"&amp;RIGHT($A261,3)&amp;"*",EUROSTAT_VBE_IND_2005!$D$7:$D$883,"321*"))/1000</f>
        <v>0</v>
      </c>
      <c r="Z261" s="17">
        <f>(SUMIFS(EUROSTAT_VBE_IND_2005!W$7:W$883,EUROSTAT_VBE_IND_2005!$B$7:$B$883,$D261,EUROSTAT_VBE_IND_2005!$C$7:$C$883,"*"&amp;RIGHT($A261,3)&amp;"*",EUROSTAT_VBE_IND_2005!$D$7:$D$883,"321*"))/1000</f>
        <v>0</v>
      </c>
      <c r="AA261" s="17">
        <f>(SUMIFS(EUROSTAT_VBE_IND_2005!X$7:X$883,EUROSTAT_VBE_IND_2005!$B$7:$B$883,$D261,EUROSTAT_VBE_IND_2005!$C$7:$C$883,"*"&amp;RIGHT($A261,3)&amp;"*",EUROSTAT_VBE_IND_2005!$D$7:$D$883,"321*"))/1000</f>
        <v>0</v>
      </c>
      <c r="AB261" s="17">
        <f>(SUMIFS(EUROSTAT_VBE_IND_2005!AA$7:AA$883,EUROSTAT_VBE_IND_2005!$B$7:$B$883,$D261,EUROSTAT_VBE_IND_2005!$C$7:$C$883,"*"&amp;RIGHT($A261,3)&amp;"*",EUROSTAT_VBE_IND_2005!$D$7:$D$883,"321*"))/1000</f>
        <v>0</v>
      </c>
      <c r="AC261" s="17">
        <f>(SUMIFS(EUROSTAT_VBE_IND_2005!AB$7:AB$883,EUROSTAT_VBE_IND_2005!$B$7:$B$883,$D261,EUROSTAT_VBE_IND_2005!$C$7:$C$883,"*"&amp;RIGHT($A261,3)&amp;"*",EUROSTAT_VBE_IND_2005!$D$7:$D$883,"321*"))/1000</f>
        <v>0</v>
      </c>
      <c r="AD261" s="17">
        <f>(SUMIFS(EUROSTAT_VBE_IND_2005!AC$7:AC$883,EUROSTAT_VBE_IND_2005!$B$7:$B$883,$D261,EUROSTAT_VBE_IND_2005!$C$7:$C$883,"*"&amp;RIGHT($A261,3)&amp;"*",EUROSTAT_VBE_IND_2005!$D$7:$D$883,"321*"))/1000</f>
        <v>0</v>
      </c>
      <c r="AE261" s="17">
        <f>(SUMIFS(EUROSTAT_VBE_IND_2005!AD$7:AD$883,EUROSTAT_VBE_IND_2005!$B$7:$B$883,$D261,EUROSTAT_VBE_IND_2005!$C$7:$C$883,"*"&amp;RIGHT($A261,3)&amp;"*",EUROSTAT_VBE_IND_2005!$D$7:$D$883,"321*"))/1000</f>
        <v>0</v>
      </c>
      <c r="AF261" s="17">
        <f>(SUMIFS(EUROSTAT_VBE_IND_2005!AE$7:AE$883,EUROSTAT_VBE_IND_2005!$B$7:$B$883,$D261,EUROSTAT_VBE_IND_2005!$C$7:$C$883,"*"&amp;RIGHT($A261,3)&amp;"*",EUROSTAT_VBE_IND_2005!$D$7:$D$883,"321*"))/1000</f>
        <v>0</v>
      </c>
      <c r="AG261" s="17">
        <f>(SUMIFS(EUROSTAT_VBE_IND_2005!AF$7:AF$883,EUROSTAT_VBE_IND_2005!$B$7:$B$883,$D261,EUROSTAT_VBE_IND_2005!$C$7:$C$883,"*"&amp;RIGHT($A261,3)&amp;"*",EUROSTAT_VBE_IND_2005!$D$7:$D$883,"321*"))/1000</f>
        <v>0</v>
      </c>
      <c r="AH261" s="17">
        <f>(SUMIFS(EUROSTAT_VBE_IND_2005!AH$7:AH$883,EUROSTAT_VBE_IND_2005!$B$7:$B$883,$D261,EUROSTAT_VBE_IND_2005!$C$7:$C$883,"*"&amp;RIGHT($A261,3)&amp;"*",EUROSTAT_VBE_IND_2005!$D$7:$D$883,"321*"))/1000</f>
        <v>0</v>
      </c>
      <c r="AI261" s="17">
        <f>(SUMIFS(EUROSTAT_VBE_IND_2005!AI$7:AI$883,EUROSTAT_VBE_IND_2005!$B$7:$B$883,$D261,EUROSTAT_VBE_IND_2005!$C$7:$C$883,"*"&amp;RIGHT($A261,3)&amp;"*",EUROSTAT_VBE_IND_2005!$D$7:$D$883,"321*"))/1000</f>
        <v>0</v>
      </c>
      <c r="AJ261" s="17">
        <f>(SUMIFS(EUROSTAT_VBE_IND_2005!AJ$7:AJ$883,EUROSTAT_VBE_IND_2005!$B$7:$B$883,$D261,EUROSTAT_VBE_IND_2005!$C$7:$C$883,"*"&amp;RIGHT($A261,3)&amp;"*",EUROSTAT_VBE_IND_2005!$D$7:$D$883,"321*"))/1000</f>
        <v>0</v>
      </c>
      <c r="AK261" s="17">
        <f>(SUMIFS(EUROSTAT_VBE_IND_2005!AK$7:AK$883,EUROSTAT_VBE_IND_2005!$B$7:$B$883,$D261,EUROSTAT_VBE_IND_2005!$C$7:$C$883,"*"&amp;RIGHT($A261,3)&amp;"*",EUROSTAT_VBE_IND_2005!$D$7:$D$883,"321*"))/1000</f>
        <v>0</v>
      </c>
      <c r="AL261" s="198"/>
      <c r="AM261" s="198"/>
      <c r="AN261" s="198"/>
      <c r="AO261" s="17">
        <f>(SUMIFS(EUROSTAT_VBE_IND_2005!Y$7:Y$883,EUROSTAT_VBE_IND_2005!$B$7:$B$883,$D261,EUROSTAT_VBE_IND_2005!$C$7:$C$883,"*"&amp;RIGHT($A261,3)&amp;"*",EUROSTAT_VBE_IND_2005!$D$7:$D$883,"321*"))/1000</f>
        <v>0</v>
      </c>
      <c r="AP261" s="17">
        <f>(SUMIFS(EUROSTAT_VBE_IND_2005!Z$7:Z$883,EUROSTAT_VBE_IND_2005!$B$7:$B$883,$D261,EUROSTAT_VBE_IND_2005!$C$7:$C$883,"*"&amp;RIGHT($A261,3)&amp;"*",EUROSTAT_VBE_IND_2005!$D$7:$D$883,"321*"))/1000</f>
        <v>0</v>
      </c>
      <c r="AQ261" s="17">
        <f>(SUMIFS(EUROSTAT_VBE_IND_2005!AG$7:AG$883,EUROSTAT_VBE_IND_2005!$B$7:$B$883,$D261,EUROSTAT_VBE_IND_2005!$C$7:$C$883,"*"&amp;RIGHT($A261,3)&amp;"*",EUROSTAT_VBE_IND_2005!$D$7:$D$883,"321*"))/1000</f>
        <v>0</v>
      </c>
    </row>
    <row r="262" spans="1:43">
      <c r="A262" t="str">
        <f>LEFT(EUROSTAT_VBE_IND_2005!$C$375,8)</f>
        <v>B_101835</v>
      </c>
      <c r="B262" s="28" t="s">
        <v>303</v>
      </c>
      <c r="C262" t="s">
        <v>293</v>
      </c>
      <c r="D262" t="s">
        <v>55</v>
      </c>
      <c r="E262" t="s">
        <v>234</v>
      </c>
      <c r="F262" t="s">
        <v>254</v>
      </c>
      <c r="G262" s="17">
        <f>(SUMIFS(EUROSTAT_VBE_IND_2005!E$7:E$883,EUROSTAT_VBE_IND_2005!$B$7:$B$883,$D262,EUROSTAT_VBE_IND_2005!$C$7:$C$883,"*"&amp;RIGHT($A262,3)&amp;"*",EUROSTAT_VBE_IND_2005!$D$7:$D$883,"3220*"))/1000</f>
        <v>0</v>
      </c>
      <c r="H262" s="17">
        <f>(SUMIFS(EUROSTAT_VBE_IND_2005!F$7:F$883,EUROSTAT_VBE_IND_2005!$B$7:$B$883,$D262,EUROSTAT_VBE_IND_2005!$C$7:$C$883,"*"&amp;RIGHT($A262,3)&amp;"*",EUROSTAT_VBE_IND_2005!$D$7:$D$883,"3220*"))/1000</f>
        <v>0</v>
      </c>
      <c r="I262" s="17">
        <f>(SUMIFS(EUROSTAT_VBE_IND_2005!G$7:G$883,EUROSTAT_VBE_IND_2005!$B$7:$B$883,$D262,EUROSTAT_VBE_IND_2005!$C$7:$C$883,"*"&amp;RIGHT($A262,3)&amp;"*",EUROSTAT_VBE_IND_2005!$D$7:$D$883,"3220*"))/1000</f>
        <v>0</v>
      </c>
      <c r="J262" s="198"/>
      <c r="K262" s="17">
        <f>(SUMIFS(EUROSTAT_VBE_IND_2005!H$7:H$883,EUROSTAT_VBE_IND_2005!$B$7:$B$883,$D262,EUROSTAT_VBE_IND_2005!$C$7:$C$883,"*"&amp;RIGHT($A262,3)&amp;"*",EUROSTAT_VBE_IND_2005!$D$7:$D$883,"3220*"))/1000</f>
        <v>0</v>
      </c>
      <c r="L262" s="17">
        <f>(SUMIFS(EUROSTAT_VBE_IND_2005!I$7:I$883,EUROSTAT_VBE_IND_2005!$B$7:$B$883,$D262,EUROSTAT_VBE_IND_2005!$C$7:$C$883,"*"&amp;RIGHT($A262,3)&amp;"*",EUROSTAT_VBE_IND_2005!$D$7:$D$883,"3220*"))/1000</f>
        <v>0</v>
      </c>
      <c r="M262" s="17">
        <f>(SUMIFS(EUROSTAT_VBE_IND_2005!J$7:J$883,EUROSTAT_VBE_IND_2005!$B$7:$B$883,$D262,EUROSTAT_VBE_IND_2005!$C$7:$C$883,"*"&amp;RIGHT($A262,3)&amp;"*",EUROSTAT_VBE_IND_2005!$D$7:$D$883,"3220*"))/1000</f>
        <v>0.138</v>
      </c>
      <c r="N262" s="17">
        <f>(SUMIFS(EUROSTAT_VBE_IND_2005!K$7:K$883,EUROSTAT_VBE_IND_2005!$B$7:$B$883,$D262,EUROSTAT_VBE_IND_2005!$C$7:$C$883,"*"&amp;RIGHT($A262,3)&amp;"*",EUROSTAT_VBE_IND_2005!$D$7:$D$883,"3220*"))/1000</f>
        <v>0</v>
      </c>
      <c r="O262" s="17">
        <f>(SUMIFS(EUROSTAT_VBE_IND_2005!L$7:L$883,EUROSTAT_VBE_IND_2005!$B$7:$B$883,$D262,EUROSTAT_VBE_IND_2005!$C$7:$C$883,"*"&amp;RIGHT($A262,3)&amp;"*",EUROSTAT_VBE_IND_2005!$D$7:$D$883,"3220*"))/1000</f>
        <v>0</v>
      </c>
      <c r="P262" s="17">
        <f>(SUMIFS(EUROSTAT_VBE_IND_2005!M$7:M$883,EUROSTAT_VBE_IND_2005!$B$7:$B$883,$D262,EUROSTAT_VBE_IND_2005!$C$7:$C$883,"*"&amp;RIGHT($A262,3)&amp;"*",EUROSTAT_VBE_IND_2005!$D$7:$D$883,"3220*"))/1000</f>
        <v>0</v>
      </c>
      <c r="Q262" s="17">
        <f>(SUMIFS(EUROSTAT_VBE_IND_2005!N$7:N$883,EUROSTAT_VBE_IND_2005!$B$7:$B$883,$D262,EUROSTAT_VBE_IND_2005!$C$7:$C$883,"*"&amp;RIGHT($A262,3)&amp;"*",EUROSTAT_VBE_IND_2005!$D$7:$D$883,"3220*"))/1000</f>
        <v>0.138</v>
      </c>
      <c r="R262" s="17">
        <f>(SUMIFS(EUROSTAT_VBE_IND_2005!O$7:O$883,EUROSTAT_VBE_IND_2005!$B$7:$B$883,$D262,EUROSTAT_VBE_IND_2005!$C$7:$C$883,"*"&amp;RIGHT($A262,3)&amp;"*",EUROSTAT_VBE_IND_2005!$D$7:$D$883,"3220*"))/1000</f>
        <v>0.046</v>
      </c>
      <c r="S262" s="17">
        <f>(SUMIFS(EUROSTAT_VBE_IND_2005!P$7:P$883,EUROSTAT_VBE_IND_2005!$B$7:$B$883,$D262,EUROSTAT_VBE_IND_2005!$C$7:$C$883,"*"&amp;RIGHT($A262,3)&amp;"*",EUROSTAT_VBE_IND_2005!$D$7:$D$883,"3220*"))/1000</f>
        <v>0.368</v>
      </c>
      <c r="T262" s="17">
        <f>(SUMIFS(EUROSTAT_VBE_IND_2005!Q$7:Q$883,EUROSTAT_VBE_IND_2005!$B$7:$B$883,$D262,EUROSTAT_VBE_IND_2005!$C$7:$C$883,"*"&amp;RIGHT($A262,3)&amp;"*",EUROSTAT_VBE_IND_2005!$D$7:$D$883,"3220*"))/1000</f>
        <v>0</v>
      </c>
      <c r="U262" s="17">
        <f>(SUMIFS(EUROSTAT_VBE_IND_2005!R$7:R$883,EUROSTAT_VBE_IND_2005!$B$7:$B$883,$D262,EUROSTAT_VBE_IND_2005!$C$7:$C$883,"*"&amp;RIGHT($A262,3)&amp;"*",EUROSTAT_VBE_IND_2005!$D$7:$D$883,"3220*"))/1000</f>
        <v>0</v>
      </c>
      <c r="V262" s="17">
        <f>(SUMIFS(EUROSTAT_VBE_IND_2005!S$7:S$883,EUROSTAT_VBE_IND_2005!$B$7:$B$883,$D262,EUROSTAT_VBE_IND_2005!$C$7:$C$883,"*"&amp;RIGHT($A262,3)&amp;"*",EUROSTAT_VBE_IND_2005!$D$7:$D$883,"3220*"))/1000</f>
        <v>0.236</v>
      </c>
      <c r="W262" s="17">
        <f>(SUMIFS(EUROSTAT_VBE_IND_2005!T$7:T$883,EUROSTAT_VBE_IND_2005!$B$7:$B$883,$D262,EUROSTAT_VBE_IND_2005!$C$7:$C$883,"*"&amp;RIGHT($A262,3)&amp;"*",EUROSTAT_VBE_IND_2005!$D$7:$D$883,"3220*"))/1000</f>
        <v>0</v>
      </c>
      <c r="X262" s="17">
        <f>(SUMIFS(EUROSTAT_VBE_IND_2005!U$7:U$883,EUROSTAT_VBE_IND_2005!$B$7:$B$883,$D262,EUROSTAT_VBE_IND_2005!$C$7:$C$883,"*"&amp;RIGHT($A262,3)&amp;"*",EUROSTAT_VBE_IND_2005!$D$7:$D$883,"3220*"))/1000</f>
        <v>1.334</v>
      </c>
      <c r="Y262" s="17">
        <f>(SUMIFS(EUROSTAT_VBE_IND_2005!V$7:V$883,EUROSTAT_VBE_IND_2005!$B$7:$B$883,$D262,EUROSTAT_VBE_IND_2005!$C$7:$C$883,"*"&amp;RIGHT($A262,3)&amp;"*",EUROSTAT_VBE_IND_2005!$D$7:$D$883,"3220*"))/1000</f>
        <v>0</v>
      </c>
      <c r="Z262" s="17">
        <f>(SUMIFS(EUROSTAT_VBE_IND_2005!W$7:W$883,EUROSTAT_VBE_IND_2005!$B$7:$B$883,$D262,EUROSTAT_VBE_IND_2005!$C$7:$C$883,"*"&amp;RIGHT($A262,3)&amp;"*",EUROSTAT_VBE_IND_2005!$D$7:$D$883,"3220*"))/1000</f>
        <v>0</v>
      </c>
      <c r="AA262" s="17">
        <f>(SUMIFS(EUROSTAT_VBE_IND_2005!X$7:X$883,EUROSTAT_VBE_IND_2005!$B$7:$B$883,$D262,EUROSTAT_VBE_IND_2005!$C$7:$C$883,"*"&amp;RIGHT($A262,3)&amp;"*",EUROSTAT_VBE_IND_2005!$D$7:$D$883,"3220*"))/1000</f>
        <v>0</v>
      </c>
      <c r="AB262" s="17">
        <f>(SUMIFS(EUROSTAT_VBE_IND_2005!AA$7:AA$883,EUROSTAT_VBE_IND_2005!$B$7:$B$883,$D262,EUROSTAT_VBE_IND_2005!$C$7:$C$883,"*"&amp;RIGHT($A262,3)&amp;"*",EUROSTAT_VBE_IND_2005!$D$7:$D$883,"3220*"))/1000</f>
        <v>0</v>
      </c>
      <c r="AC262" s="17">
        <f>(SUMIFS(EUROSTAT_VBE_IND_2005!AB$7:AB$883,EUROSTAT_VBE_IND_2005!$B$7:$B$883,$D262,EUROSTAT_VBE_IND_2005!$C$7:$C$883,"*"&amp;RIGHT($A262,3)&amp;"*",EUROSTAT_VBE_IND_2005!$D$7:$D$883,"3220*"))/1000</f>
        <v>0</v>
      </c>
      <c r="AD262" s="17">
        <f>(SUMIFS(EUROSTAT_VBE_IND_2005!AC$7:AC$883,EUROSTAT_VBE_IND_2005!$B$7:$B$883,$D262,EUROSTAT_VBE_IND_2005!$C$7:$C$883,"*"&amp;RIGHT($A262,3)&amp;"*",EUROSTAT_VBE_IND_2005!$D$7:$D$883,"3220*"))/1000</f>
        <v>0.046</v>
      </c>
      <c r="AE262" s="17">
        <f>(SUMIFS(EUROSTAT_VBE_IND_2005!AD$7:AD$883,EUROSTAT_VBE_IND_2005!$B$7:$B$883,$D262,EUROSTAT_VBE_IND_2005!$C$7:$C$883,"*"&amp;RIGHT($A262,3)&amp;"*",EUROSTAT_VBE_IND_2005!$D$7:$D$883,"3220*"))/1000</f>
        <v>0.184</v>
      </c>
      <c r="AF262" s="17">
        <f>(SUMIFS(EUROSTAT_VBE_IND_2005!AE$7:AE$883,EUROSTAT_VBE_IND_2005!$B$7:$B$883,$D262,EUROSTAT_VBE_IND_2005!$C$7:$C$883,"*"&amp;RIGHT($A262,3)&amp;"*",EUROSTAT_VBE_IND_2005!$D$7:$D$883,"3220*"))/1000</f>
        <v>0.568</v>
      </c>
      <c r="AG262" s="17">
        <f>(SUMIFS(EUROSTAT_VBE_IND_2005!AF$7:AF$883,EUROSTAT_VBE_IND_2005!$B$7:$B$883,$D262,EUROSTAT_VBE_IND_2005!$C$7:$C$883,"*"&amp;RIGHT($A262,3)&amp;"*",EUROSTAT_VBE_IND_2005!$D$7:$D$883,"3220*"))/1000</f>
        <v>0.241</v>
      </c>
      <c r="AH262" s="17">
        <f>(SUMIFS(EUROSTAT_VBE_IND_2005!AH$7:AH$883,EUROSTAT_VBE_IND_2005!$B$7:$B$883,$D262,EUROSTAT_VBE_IND_2005!$C$7:$C$883,"*"&amp;RIGHT($A262,3)&amp;"*",EUROSTAT_VBE_IND_2005!$D$7:$D$883,"3220*"))/1000</f>
        <v>0.368</v>
      </c>
      <c r="AI262" s="17">
        <f>(SUMIFS(EUROSTAT_VBE_IND_2005!AI$7:AI$883,EUROSTAT_VBE_IND_2005!$B$7:$B$883,$D262,EUROSTAT_VBE_IND_2005!$C$7:$C$883,"*"&amp;RIGHT($A262,3)&amp;"*",EUROSTAT_VBE_IND_2005!$D$7:$D$883,"3220*"))/1000</f>
        <v>0.046</v>
      </c>
      <c r="AJ262" s="17">
        <f>(SUMIFS(EUROSTAT_VBE_IND_2005!AJ$7:AJ$883,EUROSTAT_VBE_IND_2005!$B$7:$B$883,$D262,EUROSTAT_VBE_IND_2005!$C$7:$C$883,"*"&amp;RIGHT($A262,3)&amp;"*",EUROSTAT_VBE_IND_2005!$D$7:$D$883,"3220*"))/1000</f>
        <v>0</v>
      </c>
      <c r="AK262" s="17">
        <f>(SUMIFS(EUROSTAT_VBE_IND_2005!AK$7:AK$883,EUROSTAT_VBE_IND_2005!$B$7:$B$883,$D262,EUROSTAT_VBE_IND_2005!$C$7:$C$883,"*"&amp;RIGHT($A262,3)&amp;"*",EUROSTAT_VBE_IND_2005!$D$7:$D$883,"3220*"))/1000</f>
        <v>0</v>
      </c>
      <c r="AL262" s="198"/>
      <c r="AM262" s="198"/>
      <c r="AN262" s="198"/>
      <c r="AO262" s="17">
        <f>(SUMIFS(EUROSTAT_VBE_IND_2005!Y$7:Y$883,EUROSTAT_VBE_IND_2005!$B$7:$B$883,$D262,EUROSTAT_VBE_IND_2005!$C$7:$C$883,"*"&amp;RIGHT($A262,3)&amp;"*",EUROSTAT_VBE_IND_2005!$D$7:$D$883,"3220*"))/1000</f>
        <v>0</v>
      </c>
      <c r="AP262" s="17">
        <f>(SUMIFS(EUROSTAT_VBE_IND_2005!Z$7:Z$883,EUROSTAT_VBE_IND_2005!$B$7:$B$883,$D262,EUROSTAT_VBE_IND_2005!$C$7:$C$883,"*"&amp;RIGHT($A262,3)&amp;"*",EUROSTAT_VBE_IND_2005!$D$7:$D$883,"3220*"))/1000</f>
        <v>0</v>
      </c>
      <c r="AQ262" s="17">
        <f>(SUMIFS(EUROSTAT_VBE_IND_2005!AG$7:AG$883,EUROSTAT_VBE_IND_2005!$B$7:$B$883,$D262,EUROSTAT_VBE_IND_2005!$C$7:$C$883,"*"&amp;RIGHT($A262,3)&amp;"*",EUROSTAT_VBE_IND_2005!$D$7:$D$883,"3220*"))/1000</f>
        <v>0</v>
      </c>
    </row>
    <row r="263" spans="1:43">
      <c r="A263" t="str">
        <f>LEFT(EUROSTAT_VBE_IND_2005!$C$375,8)</f>
        <v>B_101835</v>
      </c>
      <c r="B263" s="28" t="s">
        <v>303</v>
      </c>
      <c r="C263" t="s">
        <v>293</v>
      </c>
      <c r="D263" t="s">
        <v>55</v>
      </c>
      <c r="E263" t="s">
        <v>235</v>
      </c>
      <c r="F263" t="s">
        <v>255</v>
      </c>
      <c r="G263" s="17">
        <f>(SUMIFS(EUROSTAT_VBE_IND_2005!E$7:E$883,EUROSTAT_VBE_IND_2005!$B$7:$B$883,$D263,EUROSTAT_VBE_IND_2005!$C$7:$C$883,"*"&amp;RIGHT($A263,3)&amp;"*",EUROSTAT_VBE_IND_2005!$D$7:$D$883,"323*"))/1000+(SUMIFS(EUROSTAT_VBE_IND_2005!E$7:E$883,EUROSTAT_VBE_IND_2005!$B$7:$B$883,$D263,EUROSTAT_VBE_IND_2005!$C$7:$C$883,"*"&amp;RIGHT($A263,3)&amp;"*",EUROSTAT_VBE_IND_2005!$D$7:$D$883,"324*"))/1000+(SUMIFS(EUROSTAT_VBE_IND_2005!E$7:E$883,EUROSTAT_VBE_IND_2005!$B$7:$B$883,$D263,EUROSTAT_VBE_IND_2005!$C$7:$C$883,"*"&amp;RIGHT($A263,3)&amp;"*",EUROSTAT_VBE_IND_2005!$D$7:$D$883,"3260*"))/1000</f>
        <v>0.129</v>
      </c>
      <c r="H263" s="17">
        <f>(SUMIFS(EUROSTAT_VBE_IND_2005!F$7:F$883,EUROSTAT_VBE_IND_2005!$B$7:$B$883,$D263,EUROSTAT_VBE_IND_2005!$C$7:$C$883,"*"&amp;RIGHT($A263,3)&amp;"*",EUROSTAT_VBE_IND_2005!$D$7:$D$883,"323*"))/1000+(SUMIFS(EUROSTAT_VBE_IND_2005!F$7:F$883,EUROSTAT_VBE_IND_2005!$B$7:$B$883,$D263,EUROSTAT_VBE_IND_2005!$C$7:$C$883,"*"&amp;RIGHT($A263,3)&amp;"*",EUROSTAT_VBE_IND_2005!$D$7:$D$883,"324*"))/1000+(SUMIFS(EUROSTAT_VBE_IND_2005!F$7:F$883,EUROSTAT_VBE_IND_2005!$B$7:$B$883,$D263,EUROSTAT_VBE_IND_2005!$C$7:$C$883,"*"&amp;RIGHT($A263,3)&amp;"*",EUROSTAT_VBE_IND_2005!$D$7:$D$883,"3260*"))/1000</f>
        <v>0.129</v>
      </c>
      <c r="I263" s="17">
        <f>(SUMIFS(EUROSTAT_VBE_IND_2005!G$7:G$883,EUROSTAT_VBE_IND_2005!$B$7:$B$883,$D263,EUROSTAT_VBE_IND_2005!$C$7:$C$883,"*"&amp;RIGHT($A263,3)&amp;"*",EUROSTAT_VBE_IND_2005!$D$7:$D$883,"323*"))/1000+(SUMIFS(EUROSTAT_VBE_IND_2005!G$7:G$883,EUROSTAT_VBE_IND_2005!$B$7:$B$883,$D263,EUROSTAT_VBE_IND_2005!$C$7:$C$883,"*"&amp;RIGHT($A263,3)&amp;"*",EUROSTAT_VBE_IND_2005!$D$7:$D$883,"324*"))/1000+(SUMIFS(EUROSTAT_VBE_IND_2005!G$7:G$883,EUROSTAT_VBE_IND_2005!$B$7:$B$883,$D263,EUROSTAT_VBE_IND_2005!$C$7:$C$883,"*"&amp;RIGHT($A263,3)&amp;"*",EUROSTAT_VBE_IND_2005!$D$7:$D$883,"3260*"))/1000</f>
        <v>0.472</v>
      </c>
      <c r="J263" s="198"/>
      <c r="K263" s="17">
        <f>(SUMIFS(EUROSTAT_VBE_IND_2005!H$7:H$883,EUROSTAT_VBE_IND_2005!$B$7:$B$883,$D263,EUROSTAT_VBE_IND_2005!$C$7:$C$883,"*"&amp;RIGHT($A263,3)&amp;"*",EUROSTAT_VBE_IND_2005!$D$7:$D$883,"323*"))/1000+(SUMIFS(EUROSTAT_VBE_IND_2005!H$7:H$883,EUROSTAT_VBE_IND_2005!$B$7:$B$883,$D263,EUROSTAT_VBE_IND_2005!$C$7:$C$883,"*"&amp;RIGHT($A263,3)&amp;"*",EUROSTAT_VBE_IND_2005!$D$7:$D$883,"324*"))/1000+(SUMIFS(EUROSTAT_VBE_IND_2005!H$7:H$883,EUROSTAT_VBE_IND_2005!$B$7:$B$883,$D263,EUROSTAT_VBE_IND_2005!$C$7:$C$883,"*"&amp;RIGHT($A263,3)&amp;"*",EUROSTAT_VBE_IND_2005!$D$7:$D$883,"3260*"))/1000</f>
        <v>0</v>
      </c>
      <c r="L263" s="17">
        <f>(SUMIFS(EUROSTAT_VBE_IND_2005!I$7:I$883,EUROSTAT_VBE_IND_2005!$B$7:$B$883,$D263,EUROSTAT_VBE_IND_2005!$C$7:$C$883,"*"&amp;RIGHT($A263,3)&amp;"*",EUROSTAT_VBE_IND_2005!$D$7:$D$883,"323*"))/1000+(SUMIFS(EUROSTAT_VBE_IND_2005!I$7:I$883,EUROSTAT_VBE_IND_2005!$B$7:$B$883,$D263,EUROSTAT_VBE_IND_2005!$C$7:$C$883,"*"&amp;RIGHT($A263,3)&amp;"*",EUROSTAT_VBE_IND_2005!$D$7:$D$883,"324*"))/1000+(SUMIFS(EUROSTAT_VBE_IND_2005!I$7:I$883,EUROSTAT_VBE_IND_2005!$B$7:$B$883,$D263,EUROSTAT_VBE_IND_2005!$C$7:$C$883,"*"&amp;RIGHT($A263,3)&amp;"*",EUROSTAT_VBE_IND_2005!$D$7:$D$883,"3260*"))/1000</f>
        <v>0.042</v>
      </c>
      <c r="M263" s="17">
        <f>(SUMIFS(EUROSTAT_VBE_IND_2005!J$7:J$883,EUROSTAT_VBE_IND_2005!$B$7:$B$883,$D263,EUROSTAT_VBE_IND_2005!$C$7:$C$883,"*"&amp;RIGHT($A263,3)&amp;"*",EUROSTAT_VBE_IND_2005!$D$7:$D$883,"323*"))/1000+(SUMIFS(EUROSTAT_VBE_IND_2005!J$7:J$883,EUROSTAT_VBE_IND_2005!$B$7:$B$883,$D263,EUROSTAT_VBE_IND_2005!$C$7:$C$883,"*"&amp;RIGHT($A263,3)&amp;"*",EUROSTAT_VBE_IND_2005!$D$7:$D$883,"324*"))/1000+(SUMIFS(EUROSTAT_VBE_IND_2005!J$7:J$883,EUROSTAT_VBE_IND_2005!$B$7:$B$883,$D263,EUROSTAT_VBE_IND_2005!$C$7:$C$883,"*"&amp;RIGHT($A263,3)&amp;"*",EUROSTAT_VBE_IND_2005!$D$7:$D$883,"3260*"))/1000</f>
        <v>4.545</v>
      </c>
      <c r="N263" s="17">
        <f>(SUMIFS(EUROSTAT_VBE_IND_2005!K$7:K$883,EUROSTAT_VBE_IND_2005!$B$7:$B$883,$D263,EUROSTAT_VBE_IND_2005!$C$7:$C$883,"*"&amp;RIGHT($A263,3)&amp;"*",EUROSTAT_VBE_IND_2005!$D$7:$D$883,"323*"))/1000+(SUMIFS(EUROSTAT_VBE_IND_2005!K$7:K$883,EUROSTAT_VBE_IND_2005!$B$7:$B$883,$D263,EUROSTAT_VBE_IND_2005!$C$7:$C$883,"*"&amp;RIGHT($A263,3)&amp;"*",EUROSTAT_VBE_IND_2005!$D$7:$D$883,"324*"))/1000+(SUMIFS(EUROSTAT_VBE_IND_2005!K$7:K$883,EUROSTAT_VBE_IND_2005!$B$7:$B$883,$D263,EUROSTAT_VBE_IND_2005!$C$7:$C$883,"*"&amp;RIGHT($A263,3)&amp;"*",EUROSTAT_VBE_IND_2005!$D$7:$D$883,"3260*"))/1000</f>
        <v>0.129</v>
      </c>
      <c r="O263" s="17">
        <f>(SUMIFS(EUROSTAT_VBE_IND_2005!L$7:L$883,EUROSTAT_VBE_IND_2005!$B$7:$B$883,$D263,EUROSTAT_VBE_IND_2005!$C$7:$C$883,"*"&amp;RIGHT($A263,3)&amp;"*",EUROSTAT_VBE_IND_2005!$D$7:$D$883,"323*"))/1000+(SUMIFS(EUROSTAT_VBE_IND_2005!L$7:L$883,EUROSTAT_VBE_IND_2005!$B$7:$B$883,$D263,EUROSTAT_VBE_IND_2005!$C$7:$C$883,"*"&amp;RIGHT($A263,3)&amp;"*",EUROSTAT_VBE_IND_2005!$D$7:$D$883,"324*"))/1000+(SUMIFS(EUROSTAT_VBE_IND_2005!L$7:L$883,EUROSTAT_VBE_IND_2005!$B$7:$B$883,$D263,EUROSTAT_VBE_IND_2005!$C$7:$C$883,"*"&amp;RIGHT($A263,3)&amp;"*",EUROSTAT_VBE_IND_2005!$D$7:$D$883,"3260*"))/1000</f>
        <v>0.086</v>
      </c>
      <c r="P263" s="17">
        <f>(SUMIFS(EUROSTAT_VBE_IND_2005!M$7:M$883,EUROSTAT_VBE_IND_2005!$B$7:$B$883,$D263,EUROSTAT_VBE_IND_2005!$C$7:$C$883,"*"&amp;RIGHT($A263,3)&amp;"*",EUROSTAT_VBE_IND_2005!$D$7:$D$883,"323*"))/1000+(SUMIFS(EUROSTAT_VBE_IND_2005!M$7:M$883,EUROSTAT_VBE_IND_2005!$B$7:$B$883,$D263,EUROSTAT_VBE_IND_2005!$C$7:$C$883,"*"&amp;RIGHT($A263,3)&amp;"*",EUROSTAT_VBE_IND_2005!$D$7:$D$883,"324*"))/1000+(SUMIFS(EUROSTAT_VBE_IND_2005!M$7:M$883,EUROSTAT_VBE_IND_2005!$B$7:$B$883,$D263,EUROSTAT_VBE_IND_2005!$C$7:$C$883,"*"&amp;RIGHT($A263,3)&amp;"*",EUROSTAT_VBE_IND_2005!$D$7:$D$883,"3260*"))/1000</f>
        <v>0.214</v>
      </c>
      <c r="Q263" s="17">
        <f>(SUMIFS(EUROSTAT_VBE_IND_2005!N$7:N$883,EUROSTAT_VBE_IND_2005!$B$7:$B$883,$D263,EUROSTAT_VBE_IND_2005!$C$7:$C$883,"*"&amp;RIGHT($A263,3)&amp;"*",EUROSTAT_VBE_IND_2005!$D$7:$D$883,"323*"))/1000+(SUMIFS(EUROSTAT_VBE_IND_2005!N$7:N$883,EUROSTAT_VBE_IND_2005!$B$7:$B$883,$D263,EUROSTAT_VBE_IND_2005!$C$7:$C$883,"*"&amp;RIGHT($A263,3)&amp;"*",EUROSTAT_VBE_IND_2005!$D$7:$D$883,"324*"))/1000+(SUMIFS(EUROSTAT_VBE_IND_2005!N$7:N$883,EUROSTAT_VBE_IND_2005!$B$7:$B$883,$D263,EUROSTAT_VBE_IND_2005!$C$7:$C$883,"*"&amp;RIGHT($A263,3)&amp;"*",EUROSTAT_VBE_IND_2005!$D$7:$D$883,"3260*"))/1000</f>
        <v>7.121</v>
      </c>
      <c r="R263" s="17">
        <f>(SUMIFS(EUROSTAT_VBE_IND_2005!O$7:O$883,EUROSTAT_VBE_IND_2005!$B$7:$B$883,$D263,EUROSTAT_VBE_IND_2005!$C$7:$C$883,"*"&amp;RIGHT($A263,3)&amp;"*",EUROSTAT_VBE_IND_2005!$D$7:$D$883,"323*"))/1000+(SUMIFS(EUROSTAT_VBE_IND_2005!O$7:O$883,EUROSTAT_VBE_IND_2005!$B$7:$B$883,$D263,EUROSTAT_VBE_IND_2005!$C$7:$C$883,"*"&amp;RIGHT($A263,3)&amp;"*",EUROSTAT_VBE_IND_2005!$D$7:$D$883,"324*"))/1000+(SUMIFS(EUROSTAT_VBE_IND_2005!O$7:O$883,EUROSTAT_VBE_IND_2005!$B$7:$B$883,$D263,EUROSTAT_VBE_IND_2005!$C$7:$C$883,"*"&amp;RIGHT($A263,3)&amp;"*",EUROSTAT_VBE_IND_2005!$D$7:$D$883,"3260*"))/1000</f>
        <v>0.342</v>
      </c>
      <c r="S263" s="17">
        <f>(SUMIFS(EUROSTAT_VBE_IND_2005!P$7:P$883,EUROSTAT_VBE_IND_2005!$B$7:$B$883,$D263,EUROSTAT_VBE_IND_2005!$C$7:$C$883,"*"&amp;RIGHT($A263,3)&amp;"*",EUROSTAT_VBE_IND_2005!$D$7:$D$883,"323*"))/1000+(SUMIFS(EUROSTAT_VBE_IND_2005!P$7:P$883,EUROSTAT_VBE_IND_2005!$B$7:$B$883,$D263,EUROSTAT_VBE_IND_2005!$C$7:$C$883,"*"&amp;RIGHT($A263,3)&amp;"*",EUROSTAT_VBE_IND_2005!$D$7:$D$883,"324*"))/1000+(SUMIFS(EUROSTAT_VBE_IND_2005!P$7:P$883,EUROSTAT_VBE_IND_2005!$B$7:$B$883,$D263,EUROSTAT_VBE_IND_2005!$C$7:$C$883,"*"&amp;RIGHT($A263,3)&amp;"*",EUROSTAT_VBE_IND_2005!$D$7:$D$883,"3260*"))/1000</f>
        <v>0.558</v>
      </c>
      <c r="T263" s="17">
        <f>(SUMIFS(EUROSTAT_VBE_IND_2005!Q$7:Q$883,EUROSTAT_VBE_IND_2005!$B$7:$B$883,$D263,EUROSTAT_VBE_IND_2005!$C$7:$C$883,"*"&amp;RIGHT($A263,3)&amp;"*",EUROSTAT_VBE_IND_2005!$D$7:$D$883,"323*"))/1000+(SUMIFS(EUROSTAT_VBE_IND_2005!Q$7:Q$883,EUROSTAT_VBE_IND_2005!$B$7:$B$883,$D263,EUROSTAT_VBE_IND_2005!$C$7:$C$883,"*"&amp;RIGHT($A263,3)&amp;"*",EUROSTAT_VBE_IND_2005!$D$7:$D$883,"324*"))/1000+(SUMIFS(EUROSTAT_VBE_IND_2005!Q$7:Q$883,EUROSTAT_VBE_IND_2005!$B$7:$B$883,$D263,EUROSTAT_VBE_IND_2005!$C$7:$C$883,"*"&amp;RIGHT($A263,3)&amp;"*",EUROSTAT_VBE_IND_2005!$D$7:$D$883,"3260*"))/1000</f>
        <v>0.214</v>
      </c>
      <c r="U263" s="17">
        <f>(SUMIFS(EUROSTAT_VBE_IND_2005!R$7:R$883,EUROSTAT_VBE_IND_2005!$B$7:$B$883,$D263,EUROSTAT_VBE_IND_2005!$C$7:$C$883,"*"&amp;RIGHT($A263,3)&amp;"*",EUROSTAT_VBE_IND_2005!$D$7:$D$883,"323*"))/1000+(SUMIFS(EUROSTAT_VBE_IND_2005!R$7:R$883,EUROSTAT_VBE_IND_2005!$B$7:$B$883,$D263,EUROSTAT_VBE_IND_2005!$C$7:$C$883,"*"&amp;RIGHT($A263,3)&amp;"*",EUROSTAT_VBE_IND_2005!$D$7:$D$883,"324*"))/1000+(SUMIFS(EUROSTAT_VBE_IND_2005!R$7:R$883,EUROSTAT_VBE_IND_2005!$B$7:$B$883,$D263,EUROSTAT_VBE_IND_2005!$C$7:$C$883,"*"&amp;RIGHT($A263,3)&amp;"*",EUROSTAT_VBE_IND_2005!$D$7:$D$883,"3260*"))/1000</f>
        <v>0</v>
      </c>
      <c r="V263" s="17">
        <f>(SUMIFS(EUROSTAT_VBE_IND_2005!S$7:S$883,EUROSTAT_VBE_IND_2005!$B$7:$B$883,$D263,EUROSTAT_VBE_IND_2005!$C$7:$C$883,"*"&amp;RIGHT($A263,3)&amp;"*",EUROSTAT_VBE_IND_2005!$D$7:$D$883,"323*"))/1000+(SUMIFS(EUROSTAT_VBE_IND_2005!S$7:S$883,EUROSTAT_VBE_IND_2005!$B$7:$B$883,$D263,EUROSTAT_VBE_IND_2005!$C$7:$C$883,"*"&amp;RIGHT($A263,3)&amp;"*",EUROSTAT_VBE_IND_2005!$D$7:$D$883,"324*"))/1000+(SUMIFS(EUROSTAT_VBE_IND_2005!S$7:S$883,EUROSTAT_VBE_IND_2005!$B$7:$B$883,$D263,EUROSTAT_VBE_IND_2005!$C$7:$C$883,"*"&amp;RIGHT($A263,3)&amp;"*",EUROSTAT_VBE_IND_2005!$D$7:$D$883,"3260*"))/1000</f>
        <v>0.697</v>
      </c>
      <c r="W263" s="17">
        <f>(SUMIFS(EUROSTAT_VBE_IND_2005!T$7:T$883,EUROSTAT_VBE_IND_2005!$B$7:$B$883,$D263,EUROSTAT_VBE_IND_2005!$C$7:$C$883,"*"&amp;RIGHT($A263,3)&amp;"*",EUROSTAT_VBE_IND_2005!$D$7:$D$883,"323*"))/1000+(SUMIFS(EUROSTAT_VBE_IND_2005!T$7:T$883,EUROSTAT_VBE_IND_2005!$B$7:$B$883,$D263,EUROSTAT_VBE_IND_2005!$C$7:$C$883,"*"&amp;RIGHT($A263,3)&amp;"*",EUROSTAT_VBE_IND_2005!$D$7:$D$883,"324*"))/1000+(SUMIFS(EUROSTAT_VBE_IND_2005!T$7:T$883,EUROSTAT_VBE_IND_2005!$B$7:$B$883,$D263,EUROSTAT_VBE_IND_2005!$C$7:$C$883,"*"&amp;RIGHT($A263,3)&amp;"*",EUROSTAT_VBE_IND_2005!$D$7:$D$883,"3260*"))/1000</f>
        <v>0</v>
      </c>
      <c r="X263" s="17">
        <f>(SUMIFS(EUROSTAT_VBE_IND_2005!U$7:U$883,EUROSTAT_VBE_IND_2005!$B$7:$B$883,$D263,EUROSTAT_VBE_IND_2005!$C$7:$C$883,"*"&amp;RIGHT($A263,3)&amp;"*",EUROSTAT_VBE_IND_2005!$D$7:$D$883,"323*"))/1000+(SUMIFS(EUROSTAT_VBE_IND_2005!U$7:U$883,EUROSTAT_VBE_IND_2005!$B$7:$B$883,$D263,EUROSTAT_VBE_IND_2005!$C$7:$C$883,"*"&amp;RIGHT($A263,3)&amp;"*",EUROSTAT_VBE_IND_2005!$D$7:$D$883,"324*"))/1000+(SUMIFS(EUROSTAT_VBE_IND_2005!U$7:U$883,EUROSTAT_VBE_IND_2005!$B$7:$B$883,$D263,EUROSTAT_VBE_IND_2005!$C$7:$C$883,"*"&amp;RIGHT($A263,3)&amp;"*",EUROSTAT_VBE_IND_2005!$D$7:$D$883,"3260*"))/1000</f>
        <v>2.087</v>
      </c>
      <c r="Y263" s="17">
        <f>(SUMIFS(EUROSTAT_VBE_IND_2005!V$7:V$883,EUROSTAT_VBE_IND_2005!$B$7:$B$883,$D263,EUROSTAT_VBE_IND_2005!$C$7:$C$883,"*"&amp;RIGHT($A263,3)&amp;"*",EUROSTAT_VBE_IND_2005!$D$7:$D$883,"323*"))/1000+(SUMIFS(EUROSTAT_VBE_IND_2005!V$7:V$883,EUROSTAT_VBE_IND_2005!$B$7:$B$883,$D263,EUROSTAT_VBE_IND_2005!$C$7:$C$883,"*"&amp;RIGHT($A263,3)&amp;"*",EUROSTAT_VBE_IND_2005!$D$7:$D$883,"324*"))/1000+(SUMIFS(EUROSTAT_VBE_IND_2005!V$7:V$883,EUROSTAT_VBE_IND_2005!$B$7:$B$883,$D263,EUROSTAT_VBE_IND_2005!$C$7:$C$883,"*"&amp;RIGHT($A263,3)&amp;"*",EUROSTAT_VBE_IND_2005!$D$7:$D$883,"3260*"))/1000</f>
        <v>0.128</v>
      </c>
      <c r="Z263" s="17">
        <f>(SUMIFS(EUROSTAT_VBE_IND_2005!W$7:W$883,EUROSTAT_VBE_IND_2005!$B$7:$B$883,$D263,EUROSTAT_VBE_IND_2005!$C$7:$C$883,"*"&amp;RIGHT($A263,3)&amp;"*",EUROSTAT_VBE_IND_2005!$D$7:$D$883,"323*"))/1000+(SUMIFS(EUROSTAT_VBE_IND_2005!W$7:W$883,EUROSTAT_VBE_IND_2005!$B$7:$B$883,$D263,EUROSTAT_VBE_IND_2005!$C$7:$C$883,"*"&amp;RIGHT($A263,3)&amp;"*",EUROSTAT_VBE_IND_2005!$D$7:$D$883,"324*"))/1000+(SUMIFS(EUROSTAT_VBE_IND_2005!W$7:W$883,EUROSTAT_VBE_IND_2005!$B$7:$B$883,$D263,EUROSTAT_VBE_IND_2005!$C$7:$C$883,"*"&amp;RIGHT($A263,3)&amp;"*",EUROSTAT_VBE_IND_2005!$D$7:$D$883,"3260*"))/1000</f>
        <v>0.042</v>
      </c>
      <c r="AA263" s="17">
        <f>(SUMIFS(EUROSTAT_VBE_IND_2005!X$7:X$883,EUROSTAT_VBE_IND_2005!$B$7:$B$883,$D263,EUROSTAT_VBE_IND_2005!$C$7:$C$883,"*"&amp;RIGHT($A263,3)&amp;"*",EUROSTAT_VBE_IND_2005!$D$7:$D$883,"323*"))/1000+(SUMIFS(EUROSTAT_VBE_IND_2005!X$7:X$883,EUROSTAT_VBE_IND_2005!$B$7:$B$883,$D263,EUROSTAT_VBE_IND_2005!$C$7:$C$883,"*"&amp;RIGHT($A263,3)&amp;"*",EUROSTAT_VBE_IND_2005!$D$7:$D$883,"324*"))/1000+(SUMIFS(EUROSTAT_VBE_IND_2005!X$7:X$883,EUROSTAT_VBE_IND_2005!$B$7:$B$883,$D263,EUROSTAT_VBE_IND_2005!$C$7:$C$883,"*"&amp;RIGHT($A263,3)&amp;"*",EUROSTAT_VBE_IND_2005!$D$7:$D$883,"3260*"))/1000</f>
        <v>0</v>
      </c>
      <c r="AB263" s="17">
        <f>(SUMIFS(EUROSTAT_VBE_IND_2005!AA$7:AA$883,EUROSTAT_VBE_IND_2005!$B$7:$B$883,$D263,EUROSTAT_VBE_IND_2005!$C$7:$C$883,"*"&amp;RIGHT($A263,3)&amp;"*",EUROSTAT_VBE_IND_2005!$D$7:$D$883,"323*"))/1000+(SUMIFS(EUROSTAT_VBE_IND_2005!AA$7:AA$883,EUROSTAT_VBE_IND_2005!$B$7:$B$883,$D263,EUROSTAT_VBE_IND_2005!$C$7:$C$883,"*"&amp;RIGHT($A263,3)&amp;"*",EUROSTAT_VBE_IND_2005!$D$7:$D$883,"324*"))/1000+(SUMIFS(EUROSTAT_VBE_IND_2005!AA$7:AA$883,EUROSTAT_VBE_IND_2005!$B$7:$B$883,$D263,EUROSTAT_VBE_IND_2005!$C$7:$C$883,"*"&amp;RIGHT($A263,3)&amp;"*",EUROSTAT_VBE_IND_2005!$D$7:$D$883,"3260*"))/1000</f>
        <v>0</v>
      </c>
      <c r="AC263" s="17">
        <f>(SUMIFS(EUROSTAT_VBE_IND_2005!AB$7:AB$883,EUROSTAT_VBE_IND_2005!$B$7:$B$883,$D263,EUROSTAT_VBE_IND_2005!$C$7:$C$883,"*"&amp;RIGHT($A263,3)&amp;"*",EUROSTAT_VBE_IND_2005!$D$7:$D$883,"323*"))/1000+(SUMIFS(EUROSTAT_VBE_IND_2005!AB$7:AB$883,EUROSTAT_VBE_IND_2005!$B$7:$B$883,$D263,EUROSTAT_VBE_IND_2005!$C$7:$C$883,"*"&amp;RIGHT($A263,3)&amp;"*",EUROSTAT_VBE_IND_2005!$D$7:$D$883,"324*"))/1000+(SUMIFS(EUROSTAT_VBE_IND_2005!AB$7:AB$883,EUROSTAT_VBE_IND_2005!$B$7:$B$883,$D263,EUROSTAT_VBE_IND_2005!$C$7:$C$883,"*"&amp;RIGHT($A263,3)&amp;"*",EUROSTAT_VBE_IND_2005!$D$7:$D$883,"3260*"))/1000</f>
        <v>0</v>
      </c>
      <c r="AD263" s="17">
        <f>(SUMIFS(EUROSTAT_VBE_IND_2005!AC$7:AC$883,EUROSTAT_VBE_IND_2005!$B$7:$B$883,$D263,EUROSTAT_VBE_IND_2005!$C$7:$C$883,"*"&amp;RIGHT($A263,3)&amp;"*",EUROSTAT_VBE_IND_2005!$D$7:$D$883,"323*"))/1000+(SUMIFS(EUROSTAT_VBE_IND_2005!AC$7:AC$883,EUROSTAT_VBE_IND_2005!$B$7:$B$883,$D263,EUROSTAT_VBE_IND_2005!$C$7:$C$883,"*"&amp;RIGHT($A263,3)&amp;"*",EUROSTAT_VBE_IND_2005!$D$7:$D$883,"324*"))/1000+(SUMIFS(EUROSTAT_VBE_IND_2005!AC$7:AC$883,EUROSTAT_VBE_IND_2005!$B$7:$B$883,$D263,EUROSTAT_VBE_IND_2005!$C$7:$C$883,"*"&amp;RIGHT($A263,3)&amp;"*",EUROSTAT_VBE_IND_2005!$D$7:$D$883,"3260*"))/1000</f>
        <v>0.129</v>
      </c>
      <c r="AE263" s="17">
        <f>(SUMIFS(EUROSTAT_VBE_IND_2005!AD$7:AD$883,EUROSTAT_VBE_IND_2005!$B$7:$B$883,$D263,EUROSTAT_VBE_IND_2005!$C$7:$C$883,"*"&amp;RIGHT($A263,3)&amp;"*",EUROSTAT_VBE_IND_2005!$D$7:$D$883,"323*"))/1000+(SUMIFS(EUROSTAT_VBE_IND_2005!AD$7:AD$883,EUROSTAT_VBE_IND_2005!$B$7:$B$883,$D263,EUROSTAT_VBE_IND_2005!$C$7:$C$883,"*"&amp;RIGHT($A263,3)&amp;"*",EUROSTAT_VBE_IND_2005!$D$7:$D$883,"324*"))/1000+(SUMIFS(EUROSTAT_VBE_IND_2005!AD$7:AD$883,EUROSTAT_VBE_IND_2005!$B$7:$B$883,$D263,EUROSTAT_VBE_IND_2005!$C$7:$C$883,"*"&amp;RIGHT($A263,3)&amp;"*",EUROSTAT_VBE_IND_2005!$D$7:$D$883,"3260*"))/1000</f>
        <v>0.558</v>
      </c>
      <c r="AF263" s="17">
        <f>(SUMIFS(EUROSTAT_VBE_IND_2005!AE$7:AE$883,EUROSTAT_VBE_IND_2005!$B$7:$B$883,$D263,EUROSTAT_VBE_IND_2005!$C$7:$C$883,"*"&amp;RIGHT($A263,3)&amp;"*",EUROSTAT_VBE_IND_2005!$D$7:$D$883,"323*"))/1000+(SUMIFS(EUROSTAT_VBE_IND_2005!AE$7:AE$883,EUROSTAT_VBE_IND_2005!$B$7:$B$883,$D263,EUROSTAT_VBE_IND_2005!$C$7:$C$883,"*"&amp;RIGHT($A263,3)&amp;"*",EUROSTAT_VBE_IND_2005!$D$7:$D$883,"324*"))/1000+(SUMIFS(EUROSTAT_VBE_IND_2005!AE$7:AE$883,EUROSTAT_VBE_IND_2005!$B$7:$B$883,$D263,EUROSTAT_VBE_IND_2005!$C$7:$C$883,"*"&amp;RIGHT($A263,3)&amp;"*",EUROSTAT_VBE_IND_2005!$D$7:$D$883,"3260*"))/1000</f>
        <v>0.217</v>
      </c>
      <c r="AG263" s="17">
        <f>(SUMIFS(EUROSTAT_VBE_IND_2005!AF$7:AF$883,EUROSTAT_VBE_IND_2005!$B$7:$B$883,$D263,EUROSTAT_VBE_IND_2005!$C$7:$C$883,"*"&amp;RIGHT($A263,3)&amp;"*",EUROSTAT_VBE_IND_2005!$D$7:$D$883,"323*"))/1000+(SUMIFS(EUROSTAT_VBE_IND_2005!AF$7:AF$883,EUROSTAT_VBE_IND_2005!$B$7:$B$883,$D263,EUROSTAT_VBE_IND_2005!$C$7:$C$883,"*"&amp;RIGHT($A263,3)&amp;"*",EUROSTAT_VBE_IND_2005!$D$7:$D$883,"324*"))/1000+(SUMIFS(EUROSTAT_VBE_IND_2005!AF$7:AF$883,EUROSTAT_VBE_IND_2005!$B$7:$B$883,$D263,EUROSTAT_VBE_IND_2005!$C$7:$C$883,"*"&amp;RIGHT($A263,3)&amp;"*",EUROSTAT_VBE_IND_2005!$D$7:$D$883,"3260*"))/1000</f>
        <v>0.258</v>
      </c>
      <c r="AH263" s="17">
        <f>(SUMIFS(EUROSTAT_VBE_IND_2005!AH$7:AH$883,EUROSTAT_VBE_IND_2005!$B$7:$B$883,$D263,EUROSTAT_VBE_IND_2005!$C$7:$C$883,"*"&amp;RIGHT($A263,3)&amp;"*",EUROSTAT_VBE_IND_2005!$D$7:$D$883,"323*"))/1000+(SUMIFS(EUROSTAT_VBE_IND_2005!AH$7:AH$883,EUROSTAT_VBE_IND_2005!$B$7:$B$883,$D263,EUROSTAT_VBE_IND_2005!$C$7:$C$883,"*"&amp;RIGHT($A263,3)&amp;"*",EUROSTAT_VBE_IND_2005!$D$7:$D$883,"324*"))/1000+(SUMIFS(EUROSTAT_VBE_IND_2005!AH$7:AH$883,EUROSTAT_VBE_IND_2005!$B$7:$B$883,$D263,EUROSTAT_VBE_IND_2005!$C$7:$C$883,"*"&amp;RIGHT($A263,3)&amp;"*",EUROSTAT_VBE_IND_2005!$D$7:$D$883,"3260*"))/1000</f>
        <v>0.172</v>
      </c>
      <c r="AI263" s="17">
        <f>(SUMIFS(EUROSTAT_VBE_IND_2005!AI$7:AI$883,EUROSTAT_VBE_IND_2005!$B$7:$B$883,$D263,EUROSTAT_VBE_IND_2005!$C$7:$C$883,"*"&amp;RIGHT($A263,3)&amp;"*",EUROSTAT_VBE_IND_2005!$D$7:$D$883,"323*"))/1000+(SUMIFS(EUROSTAT_VBE_IND_2005!AI$7:AI$883,EUROSTAT_VBE_IND_2005!$B$7:$B$883,$D263,EUROSTAT_VBE_IND_2005!$C$7:$C$883,"*"&amp;RIGHT($A263,3)&amp;"*",EUROSTAT_VBE_IND_2005!$D$7:$D$883,"324*"))/1000+(SUMIFS(EUROSTAT_VBE_IND_2005!AI$7:AI$883,EUROSTAT_VBE_IND_2005!$B$7:$B$883,$D263,EUROSTAT_VBE_IND_2005!$C$7:$C$883,"*"&amp;RIGHT($A263,3)&amp;"*",EUROSTAT_VBE_IND_2005!$D$7:$D$883,"3260*"))/1000</f>
        <v>0.172</v>
      </c>
      <c r="AJ263" s="17">
        <f>(SUMIFS(EUROSTAT_VBE_IND_2005!AJ$7:AJ$883,EUROSTAT_VBE_IND_2005!$B$7:$B$883,$D263,EUROSTAT_VBE_IND_2005!$C$7:$C$883,"*"&amp;RIGHT($A263,3)&amp;"*",EUROSTAT_VBE_IND_2005!$D$7:$D$883,"323*"))/1000+(SUMIFS(EUROSTAT_VBE_IND_2005!AJ$7:AJ$883,EUROSTAT_VBE_IND_2005!$B$7:$B$883,$D263,EUROSTAT_VBE_IND_2005!$C$7:$C$883,"*"&amp;RIGHT($A263,3)&amp;"*",EUROSTAT_VBE_IND_2005!$D$7:$D$883,"324*"))/1000+(SUMIFS(EUROSTAT_VBE_IND_2005!AJ$7:AJ$883,EUROSTAT_VBE_IND_2005!$B$7:$B$883,$D263,EUROSTAT_VBE_IND_2005!$C$7:$C$883,"*"&amp;RIGHT($A263,3)&amp;"*",EUROSTAT_VBE_IND_2005!$D$7:$D$883,"3260*"))/1000</f>
        <v>0</v>
      </c>
      <c r="AK263" s="17">
        <f>(SUMIFS(EUROSTAT_VBE_IND_2005!AK$7:AK$883,EUROSTAT_VBE_IND_2005!$B$7:$B$883,$D263,EUROSTAT_VBE_IND_2005!$C$7:$C$883,"*"&amp;RIGHT($A263,3)&amp;"*",EUROSTAT_VBE_IND_2005!$D$7:$D$883,"323*"))/1000+(SUMIFS(EUROSTAT_VBE_IND_2005!AK$7:AK$883,EUROSTAT_VBE_IND_2005!$B$7:$B$883,$D263,EUROSTAT_VBE_IND_2005!$C$7:$C$883,"*"&amp;RIGHT($A263,3)&amp;"*",EUROSTAT_VBE_IND_2005!$D$7:$D$883,"324*"))/1000+(SUMIFS(EUROSTAT_VBE_IND_2005!AK$7:AK$883,EUROSTAT_VBE_IND_2005!$B$7:$B$883,$D263,EUROSTAT_VBE_IND_2005!$C$7:$C$883,"*"&amp;RIGHT($A263,3)&amp;"*",EUROSTAT_VBE_IND_2005!$D$7:$D$883,"3260*"))/1000</f>
        <v>3.99</v>
      </c>
      <c r="AL263" s="198"/>
      <c r="AM263" s="198"/>
      <c r="AN263" s="198"/>
      <c r="AO263" s="17">
        <f>(SUMIFS(EUROSTAT_VBE_IND_2005!Y$7:Y$883,EUROSTAT_VBE_IND_2005!$B$7:$B$883,$D263,EUROSTAT_VBE_IND_2005!$C$7:$C$883,"*"&amp;RIGHT($A263,3)&amp;"*",EUROSTAT_VBE_IND_2005!$D$7:$D$883,"323*"))/1000+(SUMIFS(EUROSTAT_VBE_IND_2005!Y$7:Y$883,EUROSTAT_VBE_IND_2005!$B$7:$B$883,$D263,EUROSTAT_VBE_IND_2005!$C$7:$C$883,"*"&amp;RIGHT($A263,3)&amp;"*",EUROSTAT_VBE_IND_2005!$D$7:$D$883,"324*"))/1000+(SUMIFS(EUROSTAT_VBE_IND_2005!Y$7:Y$883,EUROSTAT_VBE_IND_2005!$B$7:$B$883,$D263,EUROSTAT_VBE_IND_2005!$C$7:$C$883,"*"&amp;RIGHT($A263,3)&amp;"*",EUROSTAT_VBE_IND_2005!$D$7:$D$883,"3260*"))/1000</f>
        <v>0</v>
      </c>
      <c r="AP263" s="17">
        <f>(SUMIFS(EUROSTAT_VBE_IND_2005!Z$7:Z$883,EUROSTAT_VBE_IND_2005!$B$7:$B$883,$D263,EUROSTAT_VBE_IND_2005!$C$7:$C$883,"*"&amp;RIGHT($A263,3)&amp;"*",EUROSTAT_VBE_IND_2005!$D$7:$D$883,"323*"))/1000+(SUMIFS(EUROSTAT_VBE_IND_2005!Z$7:Z$883,EUROSTAT_VBE_IND_2005!$B$7:$B$883,$D263,EUROSTAT_VBE_IND_2005!$C$7:$C$883,"*"&amp;RIGHT($A263,3)&amp;"*",EUROSTAT_VBE_IND_2005!$D$7:$D$883,"324*"))/1000+(SUMIFS(EUROSTAT_VBE_IND_2005!Z$7:Z$883,EUROSTAT_VBE_IND_2005!$B$7:$B$883,$D263,EUROSTAT_VBE_IND_2005!$C$7:$C$883,"*"&amp;RIGHT($A263,3)&amp;"*",EUROSTAT_VBE_IND_2005!$D$7:$D$883,"3260*"))/1000</f>
        <v>0</v>
      </c>
      <c r="AQ263" s="17">
        <f>(SUMIFS(EUROSTAT_VBE_IND_2005!AG$7:AG$883,EUROSTAT_VBE_IND_2005!$B$7:$B$883,$D263,EUROSTAT_VBE_IND_2005!$C$7:$C$883,"*"&amp;RIGHT($A263,3)&amp;"*",EUROSTAT_VBE_IND_2005!$D$7:$D$883,"323*"))/1000+(SUMIFS(EUROSTAT_VBE_IND_2005!AG$7:AG$883,EUROSTAT_VBE_IND_2005!$B$7:$B$883,$D263,EUROSTAT_VBE_IND_2005!$C$7:$C$883,"*"&amp;RIGHT($A263,3)&amp;"*",EUROSTAT_VBE_IND_2005!$D$7:$D$883,"324*"))/1000+(SUMIFS(EUROSTAT_VBE_IND_2005!AG$7:AG$883,EUROSTAT_VBE_IND_2005!$B$7:$B$883,$D263,EUROSTAT_VBE_IND_2005!$C$7:$C$883,"*"&amp;RIGHT($A263,3)&amp;"*",EUROSTAT_VBE_IND_2005!$D$7:$D$883,"3260*"))/1000</f>
        <v>0</v>
      </c>
    </row>
    <row r="264" spans="1:43">
      <c r="A264" t="str">
        <f>LEFT(EUROSTAT_VBE_IND_2005!$C$375,8)</f>
        <v>B_101835</v>
      </c>
      <c r="B264" s="28" t="s">
        <v>303</v>
      </c>
      <c r="C264" t="s">
        <v>293</v>
      </c>
      <c r="D264" t="s">
        <v>55</v>
      </c>
      <c r="E264" t="s">
        <v>236</v>
      </c>
      <c r="F264" t="s">
        <v>256</v>
      </c>
      <c r="G264" s="17">
        <f>(SUMIFS(EUROSTAT_VBE_IND_2005!E$7:E$883,EUROSTAT_VBE_IND_2005!$B$7:$B$883,$D264,EUROSTAT_VBE_IND_2005!$C$7:$C$883,"*"&amp;RIGHT($A264,3)&amp;"*",EUROSTAT_VBE_IND_2005!$D$7:$D$883,"3250*"))/1000</f>
        <v>0</v>
      </c>
      <c r="H264" s="17">
        <f>(SUMIFS(EUROSTAT_VBE_IND_2005!F$7:F$883,EUROSTAT_VBE_IND_2005!$B$7:$B$883,$D264,EUROSTAT_VBE_IND_2005!$C$7:$C$883,"*"&amp;RIGHT($A264,3)&amp;"*",EUROSTAT_VBE_IND_2005!$D$7:$D$883,"3250*"))/1000</f>
        <v>0</v>
      </c>
      <c r="I264" s="17">
        <f>(SUMIFS(EUROSTAT_VBE_IND_2005!G$7:G$883,EUROSTAT_VBE_IND_2005!$B$7:$B$883,$D264,EUROSTAT_VBE_IND_2005!$C$7:$C$883,"*"&amp;RIGHT($A264,3)&amp;"*",EUROSTAT_VBE_IND_2005!$D$7:$D$883,"3250*"))/1000</f>
        <v>0</v>
      </c>
      <c r="J264" s="198"/>
      <c r="K264" s="17">
        <f>(SUMIFS(EUROSTAT_VBE_IND_2005!H$7:H$883,EUROSTAT_VBE_IND_2005!$B$7:$B$883,$D264,EUROSTAT_VBE_IND_2005!$C$7:$C$883,"*"&amp;RIGHT($A264,3)&amp;"*",EUROSTAT_VBE_IND_2005!$D$7:$D$883,"3250*"))/1000</f>
        <v>0</v>
      </c>
      <c r="L264" s="17">
        <f>(SUMIFS(EUROSTAT_VBE_IND_2005!I$7:I$883,EUROSTAT_VBE_IND_2005!$B$7:$B$883,$D264,EUROSTAT_VBE_IND_2005!$C$7:$C$883,"*"&amp;RIGHT($A264,3)&amp;"*",EUROSTAT_VBE_IND_2005!$D$7:$D$883,"3250*"))/1000</f>
        <v>0</v>
      </c>
      <c r="M264" s="17">
        <f>(SUMIFS(EUROSTAT_VBE_IND_2005!J$7:J$883,EUROSTAT_VBE_IND_2005!$B$7:$B$883,$D264,EUROSTAT_VBE_IND_2005!$C$7:$C$883,"*"&amp;RIGHT($A264,3)&amp;"*",EUROSTAT_VBE_IND_2005!$D$7:$D$883,"3250*"))/1000</f>
        <v>0</v>
      </c>
      <c r="N264" s="17">
        <f>(SUMIFS(EUROSTAT_VBE_IND_2005!K$7:K$883,EUROSTAT_VBE_IND_2005!$B$7:$B$883,$D264,EUROSTAT_VBE_IND_2005!$C$7:$C$883,"*"&amp;RIGHT($A264,3)&amp;"*",EUROSTAT_VBE_IND_2005!$D$7:$D$883,"3250*"))/1000</f>
        <v>0</v>
      </c>
      <c r="O264" s="17">
        <f>(SUMIFS(EUROSTAT_VBE_IND_2005!L$7:L$883,EUROSTAT_VBE_IND_2005!$B$7:$B$883,$D264,EUROSTAT_VBE_IND_2005!$C$7:$C$883,"*"&amp;RIGHT($A264,3)&amp;"*",EUROSTAT_VBE_IND_2005!$D$7:$D$883,"3250*"))/1000</f>
        <v>0</v>
      </c>
      <c r="P264" s="17">
        <f>(SUMIFS(EUROSTAT_VBE_IND_2005!M$7:M$883,EUROSTAT_VBE_IND_2005!$B$7:$B$883,$D264,EUROSTAT_VBE_IND_2005!$C$7:$C$883,"*"&amp;RIGHT($A264,3)&amp;"*",EUROSTAT_VBE_IND_2005!$D$7:$D$883,"3250*"))/1000</f>
        <v>0</v>
      </c>
      <c r="Q264" s="17">
        <f>(SUMIFS(EUROSTAT_VBE_IND_2005!N$7:N$883,EUROSTAT_VBE_IND_2005!$B$7:$B$883,$D264,EUROSTAT_VBE_IND_2005!$C$7:$C$883,"*"&amp;RIGHT($A264,3)&amp;"*",EUROSTAT_VBE_IND_2005!$D$7:$D$883,"3250*"))/1000</f>
        <v>0</v>
      </c>
      <c r="R264" s="17">
        <f>(SUMIFS(EUROSTAT_VBE_IND_2005!O$7:O$883,EUROSTAT_VBE_IND_2005!$B$7:$B$883,$D264,EUROSTAT_VBE_IND_2005!$C$7:$C$883,"*"&amp;RIGHT($A264,3)&amp;"*",EUROSTAT_VBE_IND_2005!$D$7:$D$883,"3250*"))/1000</f>
        <v>0</v>
      </c>
      <c r="S264" s="17">
        <f>(SUMIFS(EUROSTAT_VBE_IND_2005!P$7:P$883,EUROSTAT_VBE_IND_2005!$B$7:$B$883,$D264,EUROSTAT_VBE_IND_2005!$C$7:$C$883,"*"&amp;RIGHT($A264,3)&amp;"*",EUROSTAT_VBE_IND_2005!$D$7:$D$883,"3250*"))/1000</f>
        <v>0</v>
      </c>
      <c r="T264" s="17">
        <f>(SUMIFS(EUROSTAT_VBE_IND_2005!Q$7:Q$883,EUROSTAT_VBE_IND_2005!$B$7:$B$883,$D264,EUROSTAT_VBE_IND_2005!$C$7:$C$883,"*"&amp;RIGHT($A264,3)&amp;"*",EUROSTAT_VBE_IND_2005!$D$7:$D$883,"3250*"))/1000</f>
        <v>0</v>
      </c>
      <c r="U264" s="17">
        <f>(SUMIFS(EUROSTAT_VBE_IND_2005!R$7:R$883,EUROSTAT_VBE_IND_2005!$B$7:$B$883,$D264,EUROSTAT_VBE_IND_2005!$C$7:$C$883,"*"&amp;RIGHT($A264,3)&amp;"*",EUROSTAT_VBE_IND_2005!$D$7:$D$883,"3250*"))/1000</f>
        <v>0</v>
      </c>
      <c r="V264" s="17">
        <f>(SUMIFS(EUROSTAT_VBE_IND_2005!S$7:S$883,EUROSTAT_VBE_IND_2005!$B$7:$B$883,$D264,EUROSTAT_VBE_IND_2005!$C$7:$C$883,"*"&amp;RIGHT($A264,3)&amp;"*",EUROSTAT_VBE_IND_2005!$D$7:$D$883,"3250*"))/1000</f>
        <v>0</v>
      </c>
      <c r="W264" s="17">
        <f>(SUMIFS(EUROSTAT_VBE_IND_2005!T$7:T$883,EUROSTAT_VBE_IND_2005!$B$7:$B$883,$D264,EUROSTAT_VBE_IND_2005!$C$7:$C$883,"*"&amp;RIGHT($A264,3)&amp;"*",EUROSTAT_VBE_IND_2005!$D$7:$D$883,"3250*"))/1000</f>
        <v>0</v>
      </c>
      <c r="X264" s="17">
        <f>(SUMIFS(EUROSTAT_VBE_IND_2005!U$7:U$883,EUROSTAT_VBE_IND_2005!$B$7:$B$883,$D264,EUROSTAT_VBE_IND_2005!$C$7:$C$883,"*"&amp;RIGHT($A264,3)&amp;"*",EUROSTAT_VBE_IND_2005!$D$7:$D$883,"3250*"))/1000</f>
        <v>0</v>
      </c>
      <c r="Y264" s="17">
        <f>(SUMIFS(EUROSTAT_VBE_IND_2005!V$7:V$883,EUROSTAT_VBE_IND_2005!$B$7:$B$883,$D264,EUROSTAT_VBE_IND_2005!$C$7:$C$883,"*"&amp;RIGHT($A264,3)&amp;"*",EUROSTAT_VBE_IND_2005!$D$7:$D$883,"3250*"))/1000</f>
        <v>0</v>
      </c>
      <c r="Z264" s="17">
        <f>(SUMIFS(EUROSTAT_VBE_IND_2005!W$7:W$883,EUROSTAT_VBE_IND_2005!$B$7:$B$883,$D264,EUROSTAT_VBE_IND_2005!$C$7:$C$883,"*"&amp;RIGHT($A264,3)&amp;"*",EUROSTAT_VBE_IND_2005!$D$7:$D$883,"3250*"))/1000</f>
        <v>0</v>
      </c>
      <c r="AA264" s="17">
        <f>(SUMIFS(EUROSTAT_VBE_IND_2005!X$7:X$883,EUROSTAT_VBE_IND_2005!$B$7:$B$883,$D264,EUROSTAT_VBE_IND_2005!$C$7:$C$883,"*"&amp;RIGHT($A264,3)&amp;"*",EUROSTAT_VBE_IND_2005!$D$7:$D$883,"3250*"))/1000</f>
        <v>0</v>
      </c>
      <c r="AB264" s="17">
        <f>(SUMIFS(EUROSTAT_VBE_IND_2005!AA$7:AA$883,EUROSTAT_VBE_IND_2005!$B$7:$B$883,$D264,EUROSTAT_VBE_IND_2005!$C$7:$C$883,"*"&amp;RIGHT($A264,3)&amp;"*",EUROSTAT_VBE_IND_2005!$D$7:$D$883,"3250*"))/1000</f>
        <v>0</v>
      </c>
      <c r="AC264" s="17">
        <f>(SUMIFS(EUROSTAT_VBE_IND_2005!AB$7:AB$883,EUROSTAT_VBE_IND_2005!$B$7:$B$883,$D264,EUROSTAT_VBE_IND_2005!$C$7:$C$883,"*"&amp;RIGHT($A264,3)&amp;"*",EUROSTAT_VBE_IND_2005!$D$7:$D$883,"3250*"))/1000</f>
        <v>0</v>
      </c>
      <c r="AD264" s="17">
        <f>(SUMIFS(EUROSTAT_VBE_IND_2005!AC$7:AC$883,EUROSTAT_VBE_IND_2005!$B$7:$B$883,$D264,EUROSTAT_VBE_IND_2005!$C$7:$C$883,"*"&amp;RIGHT($A264,3)&amp;"*",EUROSTAT_VBE_IND_2005!$D$7:$D$883,"3250*"))/1000</f>
        <v>0</v>
      </c>
      <c r="AE264" s="17">
        <f>(SUMIFS(EUROSTAT_VBE_IND_2005!AD$7:AD$883,EUROSTAT_VBE_IND_2005!$B$7:$B$883,$D264,EUROSTAT_VBE_IND_2005!$C$7:$C$883,"*"&amp;RIGHT($A264,3)&amp;"*",EUROSTAT_VBE_IND_2005!$D$7:$D$883,"3250*"))/1000</f>
        <v>0</v>
      </c>
      <c r="AF264" s="17">
        <f>(SUMIFS(EUROSTAT_VBE_IND_2005!AE$7:AE$883,EUROSTAT_VBE_IND_2005!$B$7:$B$883,$D264,EUROSTAT_VBE_IND_2005!$C$7:$C$883,"*"&amp;RIGHT($A264,3)&amp;"*",EUROSTAT_VBE_IND_2005!$D$7:$D$883,"3250*"))/1000</f>
        <v>0</v>
      </c>
      <c r="AG264" s="17">
        <f>(SUMIFS(EUROSTAT_VBE_IND_2005!AF$7:AF$883,EUROSTAT_VBE_IND_2005!$B$7:$B$883,$D264,EUROSTAT_VBE_IND_2005!$C$7:$C$883,"*"&amp;RIGHT($A264,3)&amp;"*",EUROSTAT_VBE_IND_2005!$D$7:$D$883,"3250*"))/1000</f>
        <v>0</v>
      </c>
      <c r="AH264" s="17">
        <f>(SUMIFS(EUROSTAT_VBE_IND_2005!AH$7:AH$883,EUROSTAT_VBE_IND_2005!$B$7:$B$883,$D264,EUROSTAT_VBE_IND_2005!$C$7:$C$883,"*"&amp;RIGHT($A264,3)&amp;"*",EUROSTAT_VBE_IND_2005!$D$7:$D$883,"3250*"))/1000</f>
        <v>0</v>
      </c>
      <c r="AI264" s="17">
        <f>(SUMIFS(EUROSTAT_VBE_IND_2005!AI$7:AI$883,EUROSTAT_VBE_IND_2005!$B$7:$B$883,$D264,EUROSTAT_VBE_IND_2005!$C$7:$C$883,"*"&amp;RIGHT($A264,3)&amp;"*",EUROSTAT_VBE_IND_2005!$D$7:$D$883,"3250*"))/1000</f>
        <v>0</v>
      </c>
      <c r="AJ264" s="17">
        <f>(SUMIFS(EUROSTAT_VBE_IND_2005!AJ$7:AJ$883,EUROSTAT_VBE_IND_2005!$B$7:$B$883,$D264,EUROSTAT_VBE_IND_2005!$C$7:$C$883,"*"&amp;RIGHT($A264,3)&amp;"*",EUROSTAT_VBE_IND_2005!$D$7:$D$883,"3250*"))/1000</f>
        <v>0</v>
      </c>
      <c r="AK264" s="17">
        <f>(SUMIFS(EUROSTAT_VBE_IND_2005!AK$7:AK$883,EUROSTAT_VBE_IND_2005!$B$7:$B$883,$D264,EUROSTAT_VBE_IND_2005!$C$7:$C$883,"*"&amp;RIGHT($A264,3)&amp;"*",EUROSTAT_VBE_IND_2005!$D$7:$D$883,"3250*"))/1000</f>
        <v>0</v>
      </c>
      <c r="AL264" s="198"/>
      <c r="AM264" s="198"/>
      <c r="AN264" s="198"/>
      <c r="AO264" s="17">
        <f>(SUMIFS(EUROSTAT_VBE_IND_2005!Y$7:Y$883,EUROSTAT_VBE_IND_2005!$B$7:$B$883,$D264,EUROSTAT_VBE_IND_2005!$C$7:$C$883,"*"&amp;RIGHT($A264,3)&amp;"*",EUROSTAT_VBE_IND_2005!$D$7:$D$883,"3250*"))/1000</f>
        <v>0</v>
      </c>
      <c r="AP264" s="17">
        <f>(SUMIFS(EUROSTAT_VBE_IND_2005!Z$7:Z$883,EUROSTAT_VBE_IND_2005!$B$7:$B$883,$D264,EUROSTAT_VBE_IND_2005!$C$7:$C$883,"*"&amp;RIGHT($A264,3)&amp;"*",EUROSTAT_VBE_IND_2005!$D$7:$D$883,"3250*"))/1000</f>
        <v>0</v>
      </c>
      <c r="AQ264" s="17">
        <f>(SUMIFS(EUROSTAT_VBE_IND_2005!AG$7:AG$883,EUROSTAT_VBE_IND_2005!$B$7:$B$883,$D264,EUROSTAT_VBE_IND_2005!$C$7:$C$883,"*"&amp;RIGHT($A264,3)&amp;"*",EUROSTAT_VBE_IND_2005!$D$7:$D$883,"3250*"))/1000</f>
        <v>0</v>
      </c>
    </row>
    <row r="265" spans="1:43">
      <c r="A265" t="str">
        <f>LEFT(EUROSTAT_VBE_IND_2005!$C$375,8)</f>
        <v>B_101835</v>
      </c>
      <c r="B265" s="28" t="s">
        <v>303</v>
      </c>
      <c r="C265" t="s">
        <v>293</v>
      </c>
      <c r="D265" t="s">
        <v>55</v>
      </c>
      <c r="E265" t="s">
        <v>237</v>
      </c>
      <c r="F265" t="s">
        <v>257</v>
      </c>
      <c r="G265" s="17">
        <f>(SUMIFS(EUROSTAT_VBE_IND_2005!E$7:E$883,EUROSTAT_VBE_IND_2005!$B$7:$B$883,$D265,EUROSTAT_VBE_IND_2005!$C$7:$C$883,"*"&amp;RIGHT($A265,3)&amp;"*",EUROSTAT_VBE_IND_2005!$D$7:$D$883,"3270A*"))/1000+(SUMIFS(EUROSTAT_VBE_IND_2005!E$7:E$883,EUROSTAT_VBE_IND_2005!$B$7:$B$883,$D265,EUROSTAT_VBE_IND_2005!$C$7:$C$883,"*"&amp;RIGHT($A265,3)&amp;"*",EUROSTAT_VBE_IND_2005!$D$7:$D$883,"3285*"))/1000+(SUMIFS(EUROSTAT_VBE_IND_2005!E$7:E$883,EUROSTAT_VBE_IND_2005!$B$7:$B$883,$D265,EUROSTAT_VBE_IND_2005!$C$7:$C$883,"*"&amp;RIGHT($A265,3)&amp;"*",EUROSTAT_VBE_IND_2005!$D$7:$D$883,"3295*"))/1000+(SUMIFS(EUROSTAT_VBE_IND_2005!E$7:E$883,EUROSTAT_VBE_IND_2005!$B$7:$B$883,$D265,EUROSTAT_VBE_IND_2005!$C$7:$C$883,"*"&amp;RIGHT($A265,3)&amp;"*",EUROSTAT_VBE_IND_2005!$D$7:$D$883,"2410*"))/1000+(SUMIFS(EUROSTAT_VBE_IND_2005!E$7:E$883,EUROSTAT_VBE_IND_2005!$B$7:$B$883,$D265,EUROSTAT_VBE_IND_2005!$C$7:$C$883,"*"&amp;RIGHT($A265,3)&amp;"*",EUROSTAT_VBE_IND_2005!$D$7:$D$883,"3105*"))/1000</f>
        <v>0.44</v>
      </c>
      <c r="H265" s="17">
        <f>(SUMIFS(EUROSTAT_VBE_IND_2005!F$7:F$883,EUROSTAT_VBE_IND_2005!$B$7:$B$883,$D265,EUROSTAT_VBE_IND_2005!$C$7:$C$883,"*"&amp;RIGHT($A265,3)&amp;"*",EUROSTAT_VBE_IND_2005!$D$7:$D$883,"3270A*"))/1000+(SUMIFS(EUROSTAT_VBE_IND_2005!F$7:F$883,EUROSTAT_VBE_IND_2005!$B$7:$B$883,$D265,EUROSTAT_VBE_IND_2005!$C$7:$C$883,"*"&amp;RIGHT($A265,3)&amp;"*",EUROSTAT_VBE_IND_2005!$D$7:$D$883,"3285*"))/1000+(SUMIFS(EUROSTAT_VBE_IND_2005!F$7:F$883,EUROSTAT_VBE_IND_2005!$B$7:$B$883,$D265,EUROSTAT_VBE_IND_2005!$C$7:$C$883,"*"&amp;RIGHT($A265,3)&amp;"*",EUROSTAT_VBE_IND_2005!$D$7:$D$883,"3295*"))/1000+(SUMIFS(EUROSTAT_VBE_IND_2005!F$7:F$883,EUROSTAT_VBE_IND_2005!$B$7:$B$883,$D265,EUROSTAT_VBE_IND_2005!$C$7:$C$883,"*"&amp;RIGHT($A265,3)&amp;"*",EUROSTAT_VBE_IND_2005!$D$7:$D$883,"2410*"))/1000+(SUMIFS(EUROSTAT_VBE_IND_2005!F$7:F$883,EUROSTAT_VBE_IND_2005!$B$7:$B$883,$D265,EUROSTAT_VBE_IND_2005!$C$7:$C$883,"*"&amp;RIGHT($A265,3)&amp;"*",EUROSTAT_VBE_IND_2005!$D$7:$D$883,"3105*"))/1000</f>
        <v>0.04</v>
      </c>
      <c r="I265" s="17">
        <f>(SUMIFS(EUROSTAT_VBE_IND_2005!G$7:G$883,EUROSTAT_VBE_IND_2005!$B$7:$B$883,$D265,EUROSTAT_VBE_IND_2005!$C$7:$C$883,"*"&amp;RIGHT($A265,3)&amp;"*",EUROSTAT_VBE_IND_2005!$D$7:$D$883,"3270A*"))/1000+(SUMIFS(EUROSTAT_VBE_IND_2005!G$7:G$883,EUROSTAT_VBE_IND_2005!$B$7:$B$883,$D265,EUROSTAT_VBE_IND_2005!$C$7:$C$883,"*"&amp;RIGHT($A265,3)&amp;"*",EUROSTAT_VBE_IND_2005!$D$7:$D$883,"3285*"))/1000+(SUMIFS(EUROSTAT_VBE_IND_2005!G$7:G$883,EUROSTAT_VBE_IND_2005!$B$7:$B$883,$D265,EUROSTAT_VBE_IND_2005!$C$7:$C$883,"*"&amp;RIGHT($A265,3)&amp;"*",EUROSTAT_VBE_IND_2005!$D$7:$D$883,"3295*"))/1000+(SUMIFS(EUROSTAT_VBE_IND_2005!G$7:G$883,EUROSTAT_VBE_IND_2005!$B$7:$B$883,$D265,EUROSTAT_VBE_IND_2005!$C$7:$C$883,"*"&amp;RIGHT($A265,3)&amp;"*",EUROSTAT_VBE_IND_2005!$D$7:$D$883,"2410*"))/1000+(SUMIFS(EUROSTAT_VBE_IND_2005!G$7:G$883,EUROSTAT_VBE_IND_2005!$B$7:$B$883,$D265,EUROSTAT_VBE_IND_2005!$C$7:$C$883,"*"&amp;RIGHT($A265,3)&amp;"*",EUROSTAT_VBE_IND_2005!$D$7:$D$883,"3105*"))/1000</f>
        <v>0.72</v>
      </c>
      <c r="J265" s="198"/>
      <c r="K265" s="17">
        <f>(SUMIFS(EUROSTAT_VBE_IND_2005!H$7:H$883,EUROSTAT_VBE_IND_2005!$B$7:$B$883,$D265,EUROSTAT_VBE_IND_2005!$C$7:$C$883,"*"&amp;RIGHT($A265,3)&amp;"*",EUROSTAT_VBE_IND_2005!$D$7:$D$883,"3270A*"))/1000+(SUMIFS(EUROSTAT_VBE_IND_2005!H$7:H$883,EUROSTAT_VBE_IND_2005!$B$7:$B$883,$D265,EUROSTAT_VBE_IND_2005!$C$7:$C$883,"*"&amp;RIGHT($A265,3)&amp;"*",EUROSTAT_VBE_IND_2005!$D$7:$D$883,"3285*"))/1000+(SUMIFS(EUROSTAT_VBE_IND_2005!H$7:H$883,EUROSTAT_VBE_IND_2005!$B$7:$B$883,$D265,EUROSTAT_VBE_IND_2005!$C$7:$C$883,"*"&amp;RIGHT($A265,3)&amp;"*",EUROSTAT_VBE_IND_2005!$D$7:$D$883,"3295*"))/1000+(SUMIFS(EUROSTAT_VBE_IND_2005!H$7:H$883,EUROSTAT_VBE_IND_2005!$B$7:$B$883,$D265,EUROSTAT_VBE_IND_2005!$C$7:$C$883,"*"&amp;RIGHT($A265,3)&amp;"*",EUROSTAT_VBE_IND_2005!$D$7:$D$883,"2410*"))/1000+(SUMIFS(EUROSTAT_VBE_IND_2005!H$7:H$883,EUROSTAT_VBE_IND_2005!$B$7:$B$883,$D265,EUROSTAT_VBE_IND_2005!$C$7:$C$883,"*"&amp;RIGHT($A265,3)&amp;"*",EUROSTAT_VBE_IND_2005!$D$7:$D$883,"3105*"))/1000</f>
        <v>0</v>
      </c>
      <c r="L265" s="17">
        <f>(SUMIFS(EUROSTAT_VBE_IND_2005!I$7:I$883,EUROSTAT_VBE_IND_2005!$B$7:$B$883,$D265,EUROSTAT_VBE_IND_2005!$C$7:$C$883,"*"&amp;RIGHT($A265,3)&amp;"*",EUROSTAT_VBE_IND_2005!$D$7:$D$883,"3270A*"))/1000+(SUMIFS(EUROSTAT_VBE_IND_2005!I$7:I$883,EUROSTAT_VBE_IND_2005!$B$7:$B$883,$D265,EUROSTAT_VBE_IND_2005!$C$7:$C$883,"*"&amp;RIGHT($A265,3)&amp;"*",EUROSTAT_VBE_IND_2005!$D$7:$D$883,"3285*"))/1000+(SUMIFS(EUROSTAT_VBE_IND_2005!I$7:I$883,EUROSTAT_VBE_IND_2005!$B$7:$B$883,$D265,EUROSTAT_VBE_IND_2005!$C$7:$C$883,"*"&amp;RIGHT($A265,3)&amp;"*",EUROSTAT_VBE_IND_2005!$D$7:$D$883,"3295*"))/1000+(SUMIFS(EUROSTAT_VBE_IND_2005!I$7:I$883,EUROSTAT_VBE_IND_2005!$B$7:$B$883,$D265,EUROSTAT_VBE_IND_2005!$C$7:$C$883,"*"&amp;RIGHT($A265,3)&amp;"*",EUROSTAT_VBE_IND_2005!$D$7:$D$883,"2410*"))/1000+(SUMIFS(EUROSTAT_VBE_IND_2005!I$7:I$883,EUROSTAT_VBE_IND_2005!$B$7:$B$883,$D265,EUROSTAT_VBE_IND_2005!$C$7:$C$883,"*"&amp;RIGHT($A265,3)&amp;"*",EUROSTAT_VBE_IND_2005!$D$7:$D$883,"3105*"))/1000</f>
        <v>0.28</v>
      </c>
      <c r="M265" s="17">
        <f>(SUMIFS(EUROSTAT_VBE_IND_2005!J$7:J$883,EUROSTAT_VBE_IND_2005!$B$7:$B$883,$D265,EUROSTAT_VBE_IND_2005!$C$7:$C$883,"*"&amp;RIGHT($A265,3)&amp;"*",EUROSTAT_VBE_IND_2005!$D$7:$D$883,"3270A*"))/1000+(SUMIFS(EUROSTAT_VBE_IND_2005!J$7:J$883,EUROSTAT_VBE_IND_2005!$B$7:$B$883,$D265,EUROSTAT_VBE_IND_2005!$C$7:$C$883,"*"&amp;RIGHT($A265,3)&amp;"*",EUROSTAT_VBE_IND_2005!$D$7:$D$883,"3285*"))/1000+(SUMIFS(EUROSTAT_VBE_IND_2005!J$7:J$883,EUROSTAT_VBE_IND_2005!$B$7:$B$883,$D265,EUROSTAT_VBE_IND_2005!$C$7:$C$883,"*"&amp;RIGHT($A265,3)&amp;"*",EUROSTAT_VBE_IND_2005!$D$7:$D$883,"3295*"))/1000+(SUMIFS(EUROSTAT_VBE_IND_2005!J$7:J$883,EUROSTAT_VBE_IND_2005!$B$7:$B$883,$D265,EUROSTAT_VBE_IND_2005!$C$7:$C$883,"*"&amp;RIGHT($A265,3)&amp;"*",EUROSTAT_VBE_IND_2005!$D$7:$D$883,"2410*"))/1000+(SUMIFS(EUROSTAT_VBE_IND_2005!J$7:J$883,EUROSTAT_VBE_IND_2005!$B$7:$B$883,$D265,EUROSTAT_VBE_IND_2005!$C$7:$C$883,"*"&amp;RIGHT($A265,3)&amp;"*",EUROSTAT_VBE_IND_2005!$D$7:$D$883,"3105*"))/1000</f>
        <v>0.48</v>
      </c>
      <c r="N265" s="17">
        <f>(SUMIFS(EUROSTAT_VBE_IND_2005!K$7:K$883,EUROSTAT_VBE_IND_2005!$B$7:$B$883,$D265,EUROSTAT_VBE_IND_2005!$C$7:$C$883,"*"&amp;RIGHT($A265,3)&amp;"*",EUROSTAT_VBE_IND_2005!$D$7:$D$883,"3270A*"))/1000+(SUMIFS(EUROSTAT_VBE_IND_2005!K$7:K$883,EUROSTAT_VBE_IND_2005!$B$7:$B$883,$D265,EUROSTAT_VBE_IND_2005!$C$7:$C$883,"*"&amp;RIGHT($A265,3)&amp;"*",EUROSTAT_VBE_IND_2005!$D$7:$D$883,"3285*"))/1000+(SUMIFS(EUROSTAT_VBE_IND_2005!K$7:K$883,EUROSTAT_VBE_IND_2005!$B$7:$B$883,$D265,EUROSTAT_VBE_IND_2005!$C$7:$C$883,"*"&amp;RIGHT($A265,3)&amp;"*",EUROSTAT_VBE_IND_2005!$D$7:$D$883,"3295*"))/1000+(SUMIFS(EUROSTAT_VBE_IND_2005!K$7:K$883,EUROSTAT_VBE_IND_2005!$B$7:$B$883,$D265,EUROSTAT_VBE_IND_2005!$C$7:$C$883,"*"&amp;RIGHT($A265,3)&amp;"*",EUROSTAT_VBE_IND_2005!$D$7:$D$883,"2410*"))/1000+(SUMIFS(EUROSTAT_VBE_IND_2005!K$7:K$883,EUROSTAT_VBE_IND_2005!$B$7:$B$883,$D265,EUROSTAT_VBE_IND_2005!$C$7:$C$883,"*"&amp;RIGHT($A265,3)&amp;"*",EUROSTAT_VBE_IND_2005!$D$7:$D$883,"3105*"))/1000</f>
        <v>0</v>
      </c>
      <c r="O265" s="17">
        <f>(SUMIFS(EUROSTAT_VBE_IND_2005!L$7:L$883,EUROSTAT_VBE_IND_2005!$B$7:$B$883,$D265,EUROSTAT_VBE_IND_2005!$C$7:$C$883,"*"&amp;RIGHT($A265,3)&amp;"*",EUROSTAT_VBE_IND_2005!$D$7:$D$883,"3270A*"))/1000+(SUMIFS(EUROSTAT_VBE_IND_2005!L$7:L$883,EUROSTAT_VBE_IND_2005!$B$7:$B$883,$D265,EUROSTAT_VBE_IND_2005!$C$7:$C$883,"*"&amp;RIGHT($A265,3)&amp;"*",EUROSTAT_VBE_IND_2005!$D$7:$D$883,"3285*"))/1000+(SUMIFS(EUROSTAT_VBE_IND_2005!L$7:L$883,EUROSTAT_VBE_IND_2005!$B$7:$B$883,$D265,EUROSTAT_VBE_IND_2005!$C$7:$C$883,"*"&amp;RIGHT($A265,3)&amp;"*",EUROSTAT_VBE_IND_2005!$D$7:$D$883,"3295*"))/1000+(SUMIFS(EUROSTAT_VBE_IND_2005!L$7:L$883,EUROSTAT_VBE_IND_2005!$B$7:$B$883,$D265,EUROSTAT_VBE_IND_2005!$C$7:$C$883,"*"&amp;RIGHT($A265,3)&amp;"*",EUROSTAT_VBE_IND_2005!$D$7:$D$883,"2410*"))/1000+(SUMIFS(EUROSTAT_VBE_IND_2005!L$7:L$883,EUROSTAT_VBE_IND_2005!$B$7:$B$883,$D265,EUROSTAT_VBE_IND_2005!$C$7:$C$883,"*"&amp;RIGHT($A265,3)&amp;"*",EUROSTAT_VBE_IND_2005!$D$7:$D$883,"3105*"))/1000</f>
        <v>0.12</v>
      </c>
      <c r="P265" s="17">
        <f>(SUMIFS(EUROSTAT_VBE_IND_2005!M$7:M$883,EUROSTAT_VBE_IND_2005!$B$7:$B$883,$D265,EUROSTAT_VBE_IND_2005!$C$7:$C$883,"*"&amp;RIGHT($A265,3)&amp;"*",EUROSTAT_VBE_IND_2005!$D$7:$D$883,"3270A*"))/1000+(SUMIFS(EUROSTAT_VBE_IND_2005!M$7:M$883,EUROSTAT_VBE_IND_2005!$B$7:$B$883,$D265,EUROSTAT_VBE_IND_2005!$C$7:$C$883,"*"&amp;RIGHT($A265,3)&amp;"*",EUROSTAT_VBE_IND_2005!$D$7:$D$883,"3285*"))/1000+(SUMIFS(EUROSTAT_VBE_IND_2005!M$7:M$883,EUROSTAT_VBE_IND_2005!$B$7:$B$883,$D265,EUROSTAT_VBE_IND_2005!$C$7:$C$883,"*"&amp;RIGHT($A265,3)&amp;"*",EUROSTAT_VBE_IND_2005!$D$7:$D$883,"3295*"))/1000+(SUMIFS(EUROSTAT_VBE_IND_2005!M$7:M$883,EUROSTAT_VBE_IND_2005!$B$7:$B$883,$D265,EUROSTAT_VBE_IND_2005!$C$7:$C$883,"*"&amp;RIGHT($A265,3)&amp;"*",EUROSTAT_VBE_IND_2005!$D$7:$D$883,"2410*"))/1000+(SUMIFS(EUROSTAT_VBE_IND_2005!M$7:M$883,EUROSTAT_VBE_IND_2005!$B$7:$B$883,$D265,EUROSTAT_VBE_IND_2005!$C$7:$C$883,"*"&amp;RIGHT($A265,3)&amp;"*",EUROSTAT_VBE_IND_2005!$D$7:$D$883,"3105*"))/1000</f>
        <v>2.16</v>
      </c>
      <c r="Q265" s="17">
        <f>(SUMIFS(EUROSTAT_VBE_IND_2005!N$7:N$883,EUROSTAT_VBE_IND_2005!$B$7:$B$883,$D265,EUROSTAT_VBE_IND_2005!$C$7:$C$883,"*"&amp;RIGHT($A265,3)&amp;"*",EUROSTAT_VBE_IND_2005!$D$7:$D$883,"3270A*"))/1000+(SUMIFS(EUROSTAT_VBE_IND_2005!N$7:N$883,EUROSTAT_VBE_IND_2005!$B$7:$B$883,$D265,EUROSTAT_VBE_IND_2005!$C$7:$C$883,"*"&amp;RIGHT($A265,3)&amp;"*",EUROSTAT_VBE_IND_2005!$D$7:$D$883,"3285*"))/1000+(SUMIFS(EUROSTAT_VBE_IND_2005!N$7:N$883,EUROSTAT_VBE_IND_2005!$B$7:$B$883,$D265,EUROSTAT_VBE_IND_2005!$C$7:$C$883,"*"&amp;RIGHT($A265,3)&amp;"*",EUROSTAT_VBE_IND_2005!$D$7:$D$883,"3295*"))/1000+(SUMIFS(EUROSTAT_VBE_IND_2005!N$7:N$883,EUROSTAT_VBE_IND_2005!$B$7:$B$883,$D265,EUROSTAT_VBE_IND_2005!$C$7:$C$883,"*"&amp;RIGHT($A265,3)&amp;"*",EUROSTAT_VBE_IND_2005!$D$7:$D$883,"2410*"))/1000+(SUMIFS(EUROSTAT_VBE_IND_2005!N$7:N$883,EUROSTAT_VBE_IND_2005!$B$7:$B$883,$D265,EUROSTAT_VBE_IND_2005!$C$7:$C$883,"*"&amp;RIGHT($A265,3)&amp;"*",EUROSTAT_VBE_IND_2005!$D$7:$D$883,"3105*"))/1000</f>
        <v>1.36</v>
      </c>
      <c r="R265" s="17">
        <f>(SUMIFS(EUROSTAT_VBE_IND_2005!O$7:O$883,EUROSTAT_VBE_IND_2005!$B$7:$B$883,$D265,EUROSTAT_VBE_IND_2005!$C$7:$C$883,"*"&amp;RIGHT($A265,3)&amp;"*",EUROSTAT_VBE_IND_2005!$D$7:$D$883,"3270A*"))/1000+(SUMIFS(EUROSTAT_VBE_IND_2005!O$7:O$883,EUROSTAT_VBE_IND_2005!$B$7:$B$883,$D265,EUROSTAT_VBE_IND_2005!$C$7:$C$883,"*"&amp;RIGHT($A265,3)&amp;"*",EUROSTAT_VBE_IND_2005!$D$7:$D$883,"3285*"))/1000+(SUMIFS(EUROSTAT_VBE_IND_2005!O$7:O$883,EUROSTAT_VBE_IND_2005!$B$7:$B$883,$D265,EUROSTAT_VBE_IND_2005!$C$7:$C$883,"*"&amp;RIGHT($A265,3)&amp;"*",EUROSTAT_VBE_IND_2005!$D$7:$D$883,"3295*"))/1000+(SUMIFS(EUROSTAT_VBE_IND_2005!O$7:O$883,EUROSTAT_VBE_IND_2005!$B$7:$B$883,$D265,EUROSTAT_VBE_IND_2005!$C$7:$C$883,"*"&amp;RIGHT($A265,3)&amp;"*",EUROSTAT_VBE_IND_2005!$D$7:$D$883,"2410*"))/1000+(SUMIFS(EUROSTAT_VBE_IND_2005!O$7:O$883,EUROSTAT_VBE_IND_2005!$B$7:$B$883,$D265,EUROSTAT_VBE_IND_2005!$C$7:$C$883,"*"&amp;RIGHT($A265,3)&amp;"*",EUROSTAT_VBE_IND_2005!$D$7:$D$883,"3105*"))/1000</f>
        <v>0.2</v>
      </c>
      <c r="S265" s="17">
        <f>(SUMIFS(EUROSTAT_VBE_IND_2005!P$7:P$883,EUROSTAT_VBE_IND_2005!$B$7:$B$883,$D265,EUROSTAT_VBE_IND_2005!$C$7:$C$883,"*"&amp;RIGHT($A265,3)&amp;"*",EUROSTAT_VBE_IND_2005!$D$7:$D$883,"3270A*"))/1000+(SUMIFS(EUROSTAT_VBE_IND_2005!P$7:P$883,EUROSTAT_VBE_IND_2005!$B$7:$B$883,$D265,EUROSTAT_VBE_IND_2005!$C$7:$C$883,"*"&amp;RIGHT($A265,3)&amp;"*",EUROSTAT_VBE_IND_2005!$D$7:$D$883,"3285*"))/1000+(SUMIFS(EUROSTAT_VBE_IND_2005!P$7:P$883,EUROSTAT_VBE_IND_2005!$B$7:$B$883,$D265,EUROSTAT_VBE_IND_2005!$C$7:$C$883,"*"&amp;RIGHT($A265,3)&amp;"*",EUROSTAT_VBE_IND_2005!$D$7:$D$883,"3295*"))/1000+(SUMIFS(EUROSTAT_VBE_IND_2005!P$7:P$883,EUROSTAT_VBE_IND_2005!$B$7:$B$883,$D265,EUROSTAT_VBE_IND_2005!$C$7:$C$883,"*"&amp;RIGHT($A265,3)&amp;"*",EUROSTAT_VBE_IND_2005!$D$7:$D$883,"2410*"))/1000+(SUMIFS(EUROSTAT_VBE_IND_2005!P$7:P$883,EUROSTAT_VBE_IND_2005!$B$7:$B$883,$D265,EUROSTAT_VBE_IND_2005!$C$7:$C$883,"*"&amp;RIGHT($A265,3)&amp;"*",EUROSTAT_VBE_IND_2005!$D$7:$D$883,"3105*"))/1000</f>
        <v>1.36</v>
      </c>
      <c r="T265" s="17">
        <f>(SUMIFS(EUROSTAT_VBE_IND_2005!Q$7:Q$883,EUROSTAT_VBE_IND_2005!$B$7:$B$883,$D265,EUROSTAT_VBE_IND_2005!$C$7:$C$883,"*"&amp;RIGHT($A265,3)&amp;"*",EUROSTAT_VBE_IND_2005!$D$7:$D$883,"3270A*"))/1000+(SUMIFS(EUROSTAT_VBE_IND_2005!Q$7:Q$883,EUROSTAT_VBE_IND_2005!$B$7:$B$883,$D265,EUROSTAT_VBE_IND_2005!$C$7:$C$883,"*"&amp;RIGHT($A265,3)&amp;"*",EUROSTAT_VBE_IND_2005!$D$7:$D$883,"3285*"))/1000+(SUMIFS(EUROSTAT_VBE_IND_2005!Q$7:Q$883,EUROSTAT_VBE_IND_2005!$B$7:$B$883,$D265,EUROSTAT_VBE_IND_2005!$C$7:$C$883,"*"&amp;RIGHT($A265,3)&amp;"*",EUROSTAT_VBE_IND_2005!$D$7:$D$883,"3295*"))/1000+(SUMIFS(EUROSTAT_VBE_IND_2005!Q$7:Q$883,EUROSTAT_VBE_IND_2005!$B$7:$B$883,$D265,EUROSTAT_VBE_IND_2005!$C$7:$C$883,"*"&amp;RIGHT($A265,3)&amp;"*",EUROSTAT_VBE_IND_2005!$D$7:$D$883,"2410*"))/1000+(SUMIFS(EUROSTAT_VBE_IND_2005!Q$7:Q$883,EUROSTAT_VBE_IND_2005!$B$7:$B$883,$D265,EUROSTAT_VBE_IND_2005!$C$7:$C$883,"*"&amp;RIGHT($A265,3)&amp;"*",EUROSTAT_VBE_IND_2005!$D$7:$D$883,"3105*"))/1000</f>
        <v>0.4</v>
      </c>
      <c r="U265" s="17">
        <f>(SUMIFS(EUROSTAT_VBE_IND_2005!R$7:R$883,EUROSTAT_VBE_IND_2005!$B$7:$B$883,$D265,EUROSTAT_VBE_IND_2005!$C$7:$C$883,"*"&amp;RIGHT($A265,3)&amp;"*",EUROSTAT_VBE_IND_2005!$D$7:$D$883,"3270A*"))/1000+(SUMIFS(EUROSTAT_VBE_IND_2005!R$7:R$883,EUROSTAT_VBE_IND_2005!$B$7:$B$883,$D265,EUROSTAT_VBE_IND_2005!$C$7:$C$883,"*"&amp;RIGHT($A265,3)&amp;"*",EUROSTAT_VBE_IND_2005!$D$7:$D$883,"3285*"))/1000+(SUMIFS(EUROSTAT_VBE_IND_2005!R$7:R$883,EUROSTAT_VBE_IND_2005!$B$7:$B$883,$D265,EUROSTAT_VBE_IND_2005!$C$7:$C$883,"*"&amp;RIGHT($A265,3)&amp;"*",EUROSTAT_VBE_IND_2005!$D$7:$D$883,"3295*"))/1000+(SUMIFS(EUROSTAT_VBE_IND_2005!R$7:R$883,EUROSTAT_VBE_IND_2005!$B$7:$B$883,$D265,EUROSTAT_VBE_IND_2005!$C$7:$C$883,"*"&amp;RIGHT($A265,3)&amp;"*",EUROSTAT_VBE_IND_2005!$D$7:$D$883,"2410*"))/1000+(SUMIFS(EUROSTAT_VBE_IND_2005!R$7:R$883,EUROSTAT_VBE_IND_2005!$B$7:$B$883,$D265,EUROSTAT_VBE_IND_2005!$C$7:$C$883,"*"&amp;RIGHT($A265,3)&amp;"*",EUROSTAT_VBE_IND_2005!$D$7:$D$883,"3105*"))/1000</f>
        <v>0</v>
      </c>
      <c r="V265" s="17">
        <f>(SUMIFS(EUROSTAT_VBE_IND_2005!S$7:S$883,EUROSTAT_VBE_IND_2005!$B$7:$B$883,$D265,EUROSTAT_VBE_IND_2005!$C$7:$C$883,"*"&amp;RIGHT($A265,3)&amp;"*",EUROSTAT_VBE_IND_2005!$D$7:$D$883,"3270A*"))/1000+(SUMIFS(EUROSTAT_VBE_IND_2005!S$7:S$883,EUROSTAT_VBE_IND_2005!$B$7:$B$883,$D265,EUROSTAT_VBE_IND_2005!$C$7:$C$883,"*"&amp;RIGHT($A265,3)&amp;"*",EUROSTAT_VBE_IND_2005!$D$7:$D$883,"3285*"))/1000+(SUMIFS(EUROSTAT_VBE_IND_2005!S$7:S$883,EUROSTAT_VBE_IND_2005!$B$7:$B$883,$D265,EUROSTAT_VBE_IND_2005!$C$7:$C$883,"*"&amp;RIGHT($A265,3)&amp;"*",EUROSTAT_VBE_IND_2005!$D$7:$D$883,"3295*"))/1000+(SUMIFS(EUROSTAT_VBE_IND_2005!S$7:S$883,EUROSTAT_VBE_IND_2005!$B$7:$B$883,$D265,EUROSTAT_VBE_IND_2005!$C$7:$C$883,"*"&amp;RIGHT($A265,3)&amp;"*",EUROSTAT_VBE_IND_2005!$D$7:$D$883,"2410*"))/1000+(SUMIFS(EUROSTAT_VBE_IND_2005!S$7:S$883,EUROSTAT_VBE_IND_2005!$B$7:$B$883,$D265,EUROSTAT_VBE_IND_2005!$C$7:$C$883,"*"&amp;RIGHT($A265,3)&amp;"*",EUROSTAT_VBE_IND_2005!$D$7:$D$883,"3105*"))/1000</f>
        <v>0.12</v>
      </c>
      <c r="W265" s="17">
        <f>(SUMIFS(EUROSTAT_VBE_IND_2005!T$7:T$883,EUROSTAT_VBE_IND_2005!$B$7:$B$883,$D265,EUROSTAT_VBE_IND_2005!$C$7:$C$883,"*"&amp;RIGHT($A265,3)&amp;"*",EUROSTAT_VBE_IND_2005!$D$7:$D$883,"3270A*"))/1000+(SUMIFS(EUROSTAT_VBE_IND_2005!T$7:T$883,EUROSTAT_VBE_IND_2005!$B$7:$B$883,$D265,EUROSTAT_VBE_IND_2005!$C$7:$C$883,"*"&amp;RIGHT($A265,3)&amp;"*",EUROSTAT_VBE_IND_2005!$D$7:$D$883,"3285*"))/1000+(SUMIFS(EUROSTAT_VBE_IND_2005!T$7:T$883,EUROSTAT_VBE_IND_2005!$B$7:$B$883,$D265,EUROSTAT_VBE_IND_2005!$C$7:$C$883,"*"&amp;RIGHT($A265,3)&amp;"*",EUROSTAT_VBE_IND_2005!$D$7:$D$883,"3295*"))/1000+(SUMIFS(EUROSTAT_VBE_IND_2005!T$7:T$883,EUROSTAT_VBE_IND_2005!$B$7:$B$883,$D265,EUROSTAT_VBE_IND_2005!$C$7:$C$883,"*"&amp;RIGHT($A265,3)&amp;"*",EUROSTAT_VBE_IND_2005!$D$7:$D$883,"2410*"))/1000+(SUMIFS(EUROSTAT_VBE_IND_2005!T$7:T$883,EUROSTAT_VBE_IND_2005!$B$7:$B$883,$D265,EUROSTAT_VBE_IND_2005!$C$7:$C$883,"*"&amp;RIGHT($A265,3)&amp;"*",EUROSTAT_VBE_IND_2005!$D$7:$D$883,"3105*"))/1000</f>
        <v>0</v>
      </c>
      <c r="X265" s="17">
        <f>(SUMIFS(EUROSTAT_VBE_IND_2005!U$7:U$883,EUROSTAT_VBE_IND_2005!$B$7:$B$883,$D265,EUROSTAT_VBE_IND_2005!$C$7:$C$883,"*"&amp;RIGHT($A265,3)&amp;"*",EUROSTAT_VBE_IND_2005!$D$7:$D$883,"3270A*"))/1000+(SUMIFS(EUROSTAT_VBE_IND_2005!U$7:U$883,EUROSTAT_VBE_IND_2005!$B$7:$B$883,$D265,EUROSTAT_VBE_IND_2005!$C$7:$C$883,"*"&amp;RIGHT($A265,3)&amp;"*",EUROSTAT_VBE_IND_2005!$D$7:$D$883,"3285*"))/1000+(SUMIFS(EUROSTAT_VBE_IND_2005!U$7:U$883,EUROSTAT_VBE_IND_2005!$B$7:$B$883,$D265,EUROSTAT_VBE_IND_2005!$C$7:$C$883,"*"&amp;RIGHT($A265,3)&amp;"*",EUROSTAT_VBE_IND_2005!$D$7:$D$883,"3295*"))/1000+(SUMIFS(EUROSTAT_VBE_IND_2005!U$7:U$883,EUROSTAT_VBE_IND_2005!$B$7:$B$883,$D265,EUROSTAT_VBE_IND_2005!$C$7:$C$883,"*"&amp;RIGHT($A265,3)&amp;"*",EUROSTAT_VBE_IND_2005!$D$7:$D$883,"2410*"))/1000+(SUMIFS(EUROSTAT_VBE_IND_2005!U$7:U$883,EUROSTAT_VBE_IND_2005!$B$7:$B$883,$D265,EUROSTAT_VBE_IND_2005!$C$7:$C$883,"*"&amp;RIGHT($A265,3)&amp;"*",EUROSTAT_VBE_IND_2005!$D$7:$D$883,"3105*"))/1000</f>
        <v>9</v>
      </c>
      <c r="Y265" s="17">
        <f>(SUMIFS(EUROSTAT_VBE_IND_2005!V$7:V$883,EUROSTAT_VBE_IND_2005!$B$7:$B$883,$D265,EUROSTAT_VBE_IND_2005!$C$7:$C$883,"*"&amp;RIGHT($A265,3)&amp;"*",EUROSTAT_VBE_IND_2005!$D$7:$D$883,"3270A*"))/1000+(SUMIFS(EUROSTAT_VBE_IND_2005!V$7:V$883,EUROSTAT_VBE_IND_2005!$B$7:$B$883,$D265,EUROSTAT_VBE_IND_2005!$C$7:$C$883,"*"&amp;RIGHT($A265,3)&amp;"*",EUROSTAT_VBE_IND_2005!$D$7:$D$883,"3285*"))/1000+(SUMIFS(EUROSTAT_VBE_IND_2005!V$7:V$883,EUROSTAT_VBE_IND_2005!$B$7:$B$883,$D265,EUROSTAT_VBE_IND_2005!$C$7:$C$883,"*"&amp;RIGHT($A265,3)&amp;"*",EUROSTAT_VBE_IND_2005!$D$7:$D$883,"3295*"))/1000+(SUMIFS(EUROSTAT_VBE_IND_2005!V$7:V$883,EUROSTAT_VBE_IND_2005!$B$7:$B$883,$D265,EUROSTAT_VBE_IND_2005!$C$7:$C$883,"*"&amp;RIGHT($A265,3)&amp;"*",EUROSTAT_VBE_IND_2005!$D$7:$D$883,"2410*"))/1000+(SUMIFS(EUROSTAT_VBE_IND_2005!V$7:V$883,EUROSTAT_VBE_IND_2005!$B$7:$B$883,$D265,EUROSTAT_VBE_IND_2005!$C$7:$C$883,"*"&amp;RIGHT($A265,3)&amp;"*",EUROSTAT_VBE_IND_2005!$D$7:$D$883,"3105*"))/1000</f>
        <v>0.04</v>
      </c>
      <c r="Z265" s="17">
        <f>(SUMIFS(EUROSTAT_VBE_IND_2005!W$7:W$883,EUROSTAT_VBE_IND_2005!$B$7:$B$883,$D265,EUROSTAT_VBE_IND_2005!$C$7:$C$883,"*"&amp;RIGHT($A265,3)&amp;"*",EUROSTAT_VBE_IND_2005!$D$7:$D$883,"3270A*"))/1000+(SUMIFS(EUROSTAT_VBE_IND_2005!W$7:W$883,EUROSTAT_VBE_IND_2005!$B$7:$B$883,$D265,EUROSTAT_VBE_IND_2005!$C$7:$C$883,"*"&amp;RIGHT($A265,3)&amp;"*",EUROSTAT_VBE_IND_2005!$D$7:$D$883,"3285*"))/1000+(SUMIFS(EUROSTAT_VBE_IND_2005!W$7:W$883,EUROSTAT_VBE_IND_2005!$B$7:$B$883,$D265,EUROSTAT_VBE_IND_2005!$C$7:$C$883,"*"&amp;RIGHT($A265,3)&amp;"*",EUROSTAT_VBE_IND_2005!$D$7:$D$883,"3295*"))/1000+(SUMIFS(EUROSTAT_VBE_IND_2005!W$7:W$883,EUROSTAT_VBE_IND_2005!$B$7:$B$883,$D265,EUROSTAT_VBE_IND_2005!$C$7:$C$883,"*"&amp;RIGHT($A265,3)&amp;"*",EUROSTAT_VBE_IND_2005!$D$7:$D$883,"2410*"))/1000+(SUMIFS(EUROSTAT_VBE_IND_2005!W$7:W$883,EUROSTAT_VBE_IND_2005!$B$7:$B$883,$D265,EUROSTAT_VBE_IND_2005!$C$7:$C$883,"*"&amp;RIGHT($A265,3)&amp;"*",EUROSTAT_VBE_IND_2005!$D$7:$D$883,"3105*"))/1000</f>
        <v>0</v>
      </c>
      <c r="AA265" s="17">
        <f>(SUMIFS(EUROSTAT_VBE_IND_2005!X$7:X$883,EUROSTAT_VBE_IND_2005!$B$7:$B$883,$D265,EUROSTAT_VBE_IND_2005!$C$7:$C$883,"*"&amp;RIGHT($A265,3)&amp;"*",EUROSTAT_VBE_IND_2005!$D$7:$D$883,"3270A*"))/1000+(SUMIFS(EUROSTAT_VBE_IND_2005!X$7:X$883,EUROSTAT_VBE_IND_2005!$B$7:$B$883,$D265,EUROSTAT_VBE_IND_2005!$C$7:$C$883,"*"&amp;RIGHT($A265,3)&amp;"*",EUROSTAT_VBE_IND_2005!$D$7:$D$883,"3285*"))/1000+(SUMIFS(EUROSTAT_VBE_IND_2005!X$7:X$883,EUROSTAT_VBE_IND_2005!$B$7:$B$883,$D265,EUROSTAT_VBE_IND_2005!$C$7:$C$883,"*"&amp;RIGHT($A265,3)&amp;"*",EUROSTAT_VBE_IND_2005!$D$7:$D$883,"3295*"))/1000+(SUMIFS(EUROSTAT_VBE_IND_2005!X$7:X$883,EUROSTAT_VBE_IND_2005!$B$7:$B$883,$D265,EUROSTAT_VBE_IND_2005!$C$7:$C$883,"*"&amp;RIGHT($A265,3)&amp;"*",EUROSTAT_VBE_IND_2005!$D$7:$D$883,"2410*"))/1000+(SUMIFS(EUROSTAT_VBE_IND_2005!X$7:X$883,EUROSTAT_VBE_IND_2005!$B$7:$B$883,$D265,EUROSTAT_VBE_IND_2005!$C$7:$C$883,"*"&amp;RIGHT($A265,3)&amp;"*",EUROSTAT_VBE_IND_2005!$D$7:$D$883,"3105*"))/1000</f>
        <v>0</v>
      </c>
      <c r="AB265" s="17">
        <f>(SUMIFS(EUROSTAT_VBE_IND_2005!AA$7:AA$883,EUROSTAT_VBE_IND_2005!$B$7:$B$883,$D265,EUROSTAT_VBE_IND_2005!$C$7:$C$883,"*"&amp;RIGHT($A265,3)&amp;"*",EUROSTAT_VBE_IND_2005!$D$7:$D$883,"3270A*"))/1000+(SUMIFS(EUROSTAT_VBE_IND_2005!AA$7:AA$883,EUROSTAT_VBE_IND_2005!$B$7:$B$883,$D265,EUROSTAT_VBE_IND_2005!$C$7:$C$883,"*"&amp;RIGHT($A265,3)&amp;"*",EUROSTAT_VBE_IND_2005!$D$7:$D$883,"3285*"))/1000+(SUMIFS(EUROSTAT_VBE_IND_2005!AA$7:AA$883,EUROSTAT_VBE_IND_2005!$B$7:$B$883,$D265,EUROSTAT_VBE_IND_2005!$C$7:$C$883,"*"&amp;RIGHT($A265,3)&amp;"*",EUROSTAT_VBE_IND_2005!$D$7:$D$883,"3295*"))/1000+(SUMIFS(EUROSTAT_VBE_IND_2005!AA$7:AA$883,EUROSTAT_VBE_IND_2005!$B$7:$B$883,$D265,EUROSTAT_VBE_IND_2005!$C$7:$C$883,"*"&amp;RIGHT($A265,3)&amp;"*",EUROSTAT_VBE_IND_2005!$D$7:$D$883,"2410*"))/1000+(SUMIFS(EUROSTAT_VBE_IND_2005!AA$7:AA$883,EUROSTAT_VBE_IND_2005!$B$7:$B$883,$D265,EUROSTAT_VBE_IND_2005!$C$7:$C$883,"*"&amp;RIGHT($A265,3)&amp;"*",EUROSTAT_VBE_IND_2005!$D$7:$D$883,"3105*"))/1000</f>
        <v>0</v>
      </c>
      <c r="AC265" s="17">
        <f>(SUMIFS(EUROSTAT_VBE_IND_2005!AB$7:AB$883,EUROSTAT_VBE_IND_2005!$B$7:$B$883,$D265,EUROSTAT_VBE_IND_2005!$C$7:$C$883,"*"&amp;RIGHT($A265,3)&amp;"*",EUROSTAT_VBE_IND_2005!$D$7:$D$883,"3270A*"))/1000+(SUMIFS(EUROSTAT_VBE_IND_2005!AB$7:AB$883,EUROSTAT_VBE_IND_2005!$B$7:$B$883,$D265,EUROSTAT_VBE_IND_2005!$C$7:$C$883,"*"&amp;RIGHT($A265,3)&amp;"*",EUROSTAT_VBE_IND_2005!$D$7:$D$883,"3285*"))/1000+(SUMIFS(EUROSTAT_VBE_IND_2005!AB$7:AB$883,EUROSTAT_VBE_IND_2005!$B$7:$B$883,$D265,EUROSTAT_VBE_IND_2005!$C$7:$C$883,"*"&amp;RIGHT($A265,3)&amp;"*",EUROSTAT_VBE_IND_2005!$D$7:$D$883,"3295*"))/1000+(SUMIFS(EUROSTAT_VBE_IND_2005!AB$7:AB$883,EUROSTAT_VBE_IND_2005!$B$7:$B$883,$D265,EUROSTAT_VBE_IND_2005!$C$7:$C$883,"*"&amp;RIGHT($A265,3)&amp;"*",EUROSTAT_VBE_IND_2005!$D$7:$D$883,"2410*"))/1000+(SUMIFS(EUROSTAT_VBE_IND_2005!AB$7:AB$883,EUROSTAT_VBE_IND_2005!$B$7:$B$883,$D265,EUROSTAT_VBE_IND_2005!$C$7:$C$883,"*"&amp;RIGHT($A265,3)&amp;"*",EUROSTAT_VBE_IND_2005!$D$7:$D$883,"3105*"))/1000</f>
        <v>0</v>
      </c>
      <c r="AD265" s="17">
        <f>(SUMIFS(EUROSTAT_VBE_IND_2005!AC$7:AC$883,EUROSTAT_VBE_IND_2005!$B$7:$B$883,$D265,EUROSTAT_VBE_IND_2005!$C$7:$C$883,"*"&amp;RIGHT($A265,3)&amp;"*",EUROSTAT_VBE_IND_2005!$D$7:$D$883,"3270A*"))/1000+(SUMIFS(EUROSTAT_VBE_IND_2005!AC$7:AC$883,EUROSTAT_VBE_IND_2005!$B$7:$B$883,$D265,EUROSTAT_VBE_IND_2005!$C$7:$C$883,"*"&amp;RIGHT($A265,3)&amp;"*",EUROSTAT_VBE_IND_2005!$D$7:$D$883,"3285*"))/1000+(SUMIFS(EUROSTAT_VBE_IND_2005!AC$7:AC$883,EUROSTAT_VBE_IND_2005!$B$7:$B$883,$D265,EUROSTAT_VBE_IND_2005!$C$7:$C$883,"*"&amp;RIGHT($A265,3)&amp;"*",EUROSTAT_VBE_IND_2005!$D$7:$D$883,"3295*"))/1000+(SUMIFS(EUROSTAT_VBE_IND_2005!AC$7:AC$883,EUROSTAT_VBE_IND_2005!$B$7:$B$883,$D265,EUROSTAT_VBE_IND_2005!$C$7:$C$883,"*"&amp;RIGHT($A265,3)&amp;"*",EUROSTAT_VBE_IND_2005!$D$7:$D$883,"2410*"))/1000+(SUMIFS(EUROSTAT_VBE_IND_2005!AC$7:AC$883,EUROSTAT_VBE_IND_2005!$B$7:$B$883,$D265,EUROSTAT_VBE_IND_2005!$C$7:$C$883,"*"&amp;RIGHT($A265,3)&amp;"*",EUROSTAT_VBE_IND_2005!$D$7:$D$883,"3105*"))/1000</f>
        <v>0.04</v>
      </c>
      <c r="AE265" s="17">
        <f>(SUMIFS(EUROSTAT_VBE_IND_2005!AD$7:AD$883,EUROSTAT_VBE_IND_2005!$B$7:$B$883,$D265,EUROSTAT_VBE_IND_2005!$C$7:$C$883,"*"&amp;RIGHT($A265,3)&amp;"*",EUROSTAT_VBE_IND_2005!$D$7:$D$883,"3270A*"))/1000+(SUMIFS(EUROSTAT_VBE_IND_2005!AD$7:AD$883,EUROSTAT_VBE_IND_2005!$B$7:$B$883,$D265,EUROSTAT_VBE_IND_2005!$C$7:$C$883,"*"&amp;RIGHT($A265,3)&amp;"*",EUROSTAT_VBE_IND_2005!$D$7:$D$883,"3285*"))/1000+(SUMIFS(EUROSTAT_VBE_IND_2005!AD$7:AD$883,EUROSTAT_VBE_IND_2005!$B$7:$B$883,$D265,EUROSTAT_VBE_IND_2005!$C$7:$C$883,"*"&amp;RIGHT($A265,3)&amp;"*",EUROSTAT_VBE_IND_2005!$D$7:$D$883,"3295*"))/1000+(SUMIFS(EUROSTAT_VBE_IND_2005!AD$7:AD$883,EUROSTAT_VBE_IND_2005!$B$7:$B$883,$D265,EUROSTAT_VBE_IND_2005!$C$7:$C$883,"*"&amp;RIGHT($A265,3)&amp;"*",EUROSTAT_VBE_IND_2005!$D$7:$D$883,"2410*"))/1000+(SUMIFS(EUROSTAT_VBE_IND_2005!AD$7:AD$883,EUROSTAT_VBE_IND_2005!$B$7:$B$883,$D265,EUROSTAT_VBE_IND_2005!$C$7:$C$883,"*"&amp;RIGHT($A265,3)&amp;"*",EUROSTAT_VBE_IND_2005!$D$7:$D$883,"3105*"))/1000</f>
        <v>0.04</v>
      </c>
      <c r="AF265" s="17">
        <f>(SUMIFS(EUROSTAT_VBE_IND_2005!AE$7:AE$883,EUROSTAT_VBE_IND_2005!$B$7:$B$883,$D265,EUROSTAT_VBE_IND_2005!$C$7:$C$883,"*"&amp;RIGHT($A265,3)&amp;"*",EUROSTAT_VBE_IND_2005!$D$7:$D$883,"3270A*"))/1000+(SUMIFS(EUROSTAT_VBE_IND_2005!AE$7:AE$883,EUROSTAT_VBE_IND_2005!$B$7:$B$883,$D265,EUROSTAT_VBE_IND_2005!$C$7:$C$883,"*"&amp;RIGHT($A265,3)&amp;"*",EUROSTAT_VBE_IND_2005!$D$7:$D$883,"3285*"))/1000+(SUMIFS(EUROSTAT_VBE_IND_2005!AE$7:AE$883,EUROSTAT_VBE_IND_2005!$B$7:$B$883,$D265,EUROSTAT_VBE_IND_2005!$C$7:$C$883,"*"&amp;RIGHT($A265,3)&amp;"*",EUROSTAT_VBE_IND_2005!$D$7:$D$883,"3295*"))/1000+(SUMIFS(EUROSTAT_VBE_IND_2005!AE$7:AE$883,EUROSTAT_VBE_IND_2005!$B$7:$B$883,$D265,EUROSTAT_VBE_IND_2005!$C$7:$C$883,"*"&amp;RIGHT($A265,3)&amp;"*",EUROSTAT_VBE_IND_2005!$D$7:$D$883,"2410*"))/1000+(SUMIFS(EUROSTAT_VBE_IND_2005!AE$7:AE$883,EUROSTAT_VBE_IND_2005!$B$7:$B$883,$D265,EUROSTAT_VBE_IND_2005!$C$7:$C$883,"*"&amp;RIGHT($A265,3)&amp;"*",EUROSTAT_VBE_IND_2005!$D$7:$D$883,"3105*"))/1000</f>
        <v>1.04</v>
      </c>
      <c r="AG265" s="17">
        <f>(SUMIFS(EUROSTAT_VBE_IND_2005!AF$7:AF$883,EUROSTAT_VBE_IND_2005!$B$7:$B$883,$D265,EUROSTAT_VBE_IND_2005!$C$7:$C$883,"*"&amp;RIGHT($A265,3)&amp;"*",EUROSTAT_VBE_IND_2005!$D$7:$D$883,"3270A*"))/1000+(SUMIFS(EUROSTAT_VBE_IND_2005!AF$7:AF$883,EUROSTAT_VBE_IND_2005!$B$7:$B$883,$D265,EUROSTAT_VBE_IND_2005!$C$7:$C$883,"*"&amp;RIGHT($A265,3)&amp;"*",EUROSTAT_VBE_IND_2005!$D$7:$D$883,"3285*"))/1000+(SUMIFS(EUROSTAT_VBE_IND_2005!AF$7:AF$883,EUROSTAT_VBE_IND_2005!$B$7:$B$883,$D265,EUROSTAT_VBE_IND_2005!$C$7:$C$883,"*"&amp;RIGHT($A265,3)&amp;"*",EUROSTAT_VBE_IND_2005!$D$7:$D$883,"3295*"))/1000+(SUMIFS(EUROSTAT_VBE_IND_2005!AF$7:AF$883,EUROSTAT_VBE_IND_2005!$B$7:$B$883,$D265,EUROSTAT_VBE_IND_2005!$C$7:$C$883,"*"&amp;RIGHT($A265,3)&amp;"*",EUROSTAT_VBE_IND_2005!$D$7:$D$883,"2410*"))/1000+(SUMIFS(EUROSTAT_VBE_IND_2005!AF$7:AF$883,EUROSTAT_VBE_IND_2005!$B$7:$B$883,$D265,EUROSTAT_VBE_IND_2005!$C$7:$C$883,"*"&amp;RIGHT($A265,3)&amp;"*",EUROSTAT_VBE_IND_2005!$D$7:$D$883,"3105*"))/1000</f>
        <v>0.04</v>
      </c>
      <c r="AH265" s="17">
        <f>(SUMIFS(EUROSTAT_VBE_IND_2005!AH$7:AH$883,EUROSTAT_VBE_IND_2005!$B$7:$B$883,$D265,EUROSTAT_VBE_IND_2005!$C$7:$C$883,"*"&amp;RIGHT($A265,3)&amp;"*",EUROSTAT_VBE_IND_2005!$D$7:$D$883,"3270A*"))/1000+(SUMIFS(EUROSTAT_VBE_IND_2005!AH$7:AH$883,EUROSTAT_VBE_IND_2005!$B$7:$B$883,$D265,EUROSTAT_VBE_IND_2005!$C$7:$C$883,"*"&amp;RIGHT($A265,3)&amp;"*",EUROSTAT_VBE_IND_2005!$D$7:$D$883,"3285*"))/1000+(SUMIFS(EUROSTAT_VBE_IND_2005!AH$7:AH$883,EUROSTAT_VBE_IND_2005!$B$7:$B$883,$D265,EUROSTAT_VBE_IND_2005!$C$7:$C$883,"*"&amp;RIGHT($A265,3)&amp;"*",EUROSTAT_VBE_IND_2005!$D$7:$D$883,"3295*"))/1000+(SUMIFS(EUROSTAT_VBE_IND_2005!AH$7:AH$883,EUROSTAT_VBE_IND_2005!$B$7:$B$883,$D265,EUROSTAT_VBE_IND_2005!$C$7:$C$883,"*"&amp;RIGHT($A265,3)&amp;"*",EUROSTAT_VBE_IND_2005!$D$7:$D$883,"2410*"))/1000+(SUMIFS(EUROSTAT_VBE_IND_2005!AH$7:AH$883,EUROSTAT_VBE_IND_2005!$B$7:$B$883,$D265,EUROSTAT_VBE_IND_2005!$C$7:$C$883,"*"&amp;RIGHT($A265,3)&amp;"*",EUROSTAT_VBE_IND_2005!$D$7:$D$883,"3105*"))/1000</f>
        <v>0.44</v>
      </c>
      <c r="AI265" s="17">
        <f>(SUMIFS(EUROSTAT_VBE_IND_2005!AI$7:AI$883,EUROSTAT_VBE_IND_2005!$B$7:$B$883,$D265,EUROSTAT_VBE_IND_2005!$C$7:$C$883,"*"&amp;RIGHT($A265,3)&amp;"*",EUROSTAT_VBE_IND_2005!$D$7:$D$883,"3270A*"))/1000+(SUMIFS(EUROSTAT_VBE_IND_2005!AI$7:AI$883,EUROSTAT_VBE_IND_2005!$B$7:$B$883,$D265,EUROSTAT_VBE_IND_2005!$C$7:$C$883,"*"&amp;RIGHT($A265,3)&amp;"*",EUROSTAT_VBE_IND_2005!$D$7:$D$883,"3285*"))/1000+(SUMIFS(EUROSTAT_VBE_IND_2005!AI$7:AI$883,EUROSTAT_VBE_IND_2005!$B$7:$B$883,$D265,EUROSTAT_VBE_IND_2005!$C$7:$C$883,"*"&amp;RIGHT($A265,3)&amp;"*",EUROSTAT_VBE_IND_2005!$D$7:$D$883,"3295*"))/1000+(SUMIFS(EUROSTAT_VBE_IND_2005!AI$7:AI$883,EUROSTAT_VBE_IND_2005!$B$7:$B$883,$D265,EUROSTAT_VBE_IND_2005!$C$7:$C$883,"*"&amp;RIGHT($A265,3)&amp;"*",EUROSTAT_VBE_IND_2005!$D$7:$D$883,"2410*"))/1000+(SUMIFS(EUROSTAT_VBE_IND_2005!AI$7:AI$883,EUROSTAT_VBE_IND_2005!$B$7:$B$883,$D265,EUROSTAT_VBE_IND_2005!$C$7:$C$883,"*"&amp;RIGHT($A265,3)&amp;"*",EUROSTAT_VBE_IND_2005!$D$7:$D$883,"3105*"))/1000</f>
        <v>0.08</v>
      </c>
      <c r="AJ265" s="17">
        <f>(SUMIFS(EUROSTAT_VBE_IND_2005!AJ$7:AJ$883,EUROSTAT_VBE_IND_2005!$B$7:$B$883,$D265,EUROSTAT_VBE_IND_2005!$C$7:$C$883,"*"&amp;RIGHT($A265,3)&amp;"*",EUROSTAT_VBE_IND_2005!$D$7:$D$883,"3270A*"))/1000+(SUMIFS(EUROSTAT_VBE_IND_2005!AJ$7:AJ$883,EUROSTAT_VBE_IND_2005!$B$7:$B$883,$D265,EUROSTAT_VBE_IND_2005!$C$7:$C$883,"*"&amp;RIGHT($A265,3)&amp;"*",EUROSTAT_VBE_IND_2005!$D$7:$D$883,"3285*"))/1000+(SUMIFS(EUROSTAT_VBE_IND_2005!AJ$7:AJ$883,EUROSTAT_VBE_IND_2005!$B$7:$B$883,$D265,EUROSTAT_VBE_IND_2005!$C$7:$C$883,"*"&amp;RIGHT($A265,3)&amp;"*",EUROSTAT_VBE_IND_2005!$D$7:$D$883,"3295*"))/1000+(SUMIFS(EUROSTAT_VBE_IND_2005!AJ$7:AJ$883,EUROSTAT_VBE_IND_2005!$B$7:$B$883,$D265,EUROSTAT_VBE_IND_2005!$C$7:$C$883,"*"&amp;RIGHT($A265,3)&amp;"*",EUROSTAT_VBE_IND_2005!$D$7:$D$883,"2410*"))/1000+(SUMIFS(EUROSTAT_VBE_IND_2005!AJ$7:AJ$883,EUROSTAT_VBE_IND_2005!$B$7:$B$883,$D265,EUROSTAT_VBE_IND_2005!$C$7:$C$883,"*"&amp;RIGHT($A265,3)&amp;"*",EUROSTAT_VBE_IND_2005!$D$7:$D$883,"3105*"))/1000</f>
        <v>0.04</v>
      </c>
      <c r="AK265" s="17">
        <f>(SUMIFS(EUROSTAT_VBE_IND_2005!AK$7:AK$883,EUROSTAT_VBE_IND_2005!$B$7:$B$883,$D265,EUROSTAT_VBE_IND_2005!$C$7:$C$883,"*"&amp;RIGHT($A265,3)&amp;"*",EUROSTAT_VBE_IND_2005!$D$7:$D$883,"3270A*"))/1000+(SUMIFS(EUROSTAT_VBE_IND_2005!AK$7:AK$883,EUROSTAT_VBE_IND_2005!$B$7:$B$883,$D265,EUROSTAT_VBE_IND_2005!$C$7:$C$883,"*"&amp;RIGHT($A265,3)&amp;"*",EUROSTAT_VBE_IND_2005!$D$7:$D$883,"3285*"))/1000+(SUMIFS(EUROSTAT_VBE_IND_2005!AK$7:AK$883,EUROSTAT_VBE_IND_2005!$B$7:$B$883,$D265,EUROSTAT_VBE_IND_2005!$C$7:$C$883,"*"&amp;RIGHT($A265,3)&amp;"*",EUROSTAT_VBE_IND_2005!$D$7:$D$883,"3295*"))/1000+(SUMIFS(EUROSTAT_VBE_IND_2005!AK$7:AK$883,EUROSTAT_VBE_IND_2005!$B$7:$B$883,$D265,EUROSTAT_VBE_IND_2005!$C$7:$C$883,"*"&amp;RIGHT($A265,3)&amp;"*",EUROSTAT_VBE_IND_2005!$D$7:$D$883,"2410*"))/1000+(SUMIFS(EUROSTAT_VBE_IND_2005!AK$7:AK$883,EUROSTAT_VBE_IND_2005!$B$7:$B$883,$D265,EUROSTAT_VBE_IND_2005!$C$7:$C$883,"*"&amp;RIGHT($A265,3)&amp;"*",EUROSTAT_VBE_IND_2005!$D$7:$D$883,"3105*"))/1000</f>
        <v>0.4</v>
      </c>
      <c r="AL265" s="198"/>
      <c r="AM265" s="198"/>
      <c r="AN265" s="198"/>
      <c r="AO265" s="17">
        <f>(SUMIFS(EUROSTAT_VBE_IND_2005!Y$7:Y$883,EUROSTAT_VBE_IND_2005!$B$7:$B$883,$D265,EUROSTAT_VBE_IND_2005!$C$7:$C$883,"*"&amp;RIGHT($A265,3)&amp;"*",EUROSTAT_VBE_IND_2005!$D$7:$D$883,"3270A*"))/1000+(SUMIFS(EUROSTAT_VBE_IND_2005!Y$7:Y$883,EUROSTAT_VBE_IND_2005!$B$7:$B$883,$D265,EUROSTAT_VBE_IND_2005!$C$7:$C$883,"*"&amp;RIGHT($A265,3)&amp;"*",EUROSTAT_VBE_IND_2005!$D$7:$D$883,"3285*"))/1000+(SUMIFS(EUROSTAT_VBE_IND_2005!Y$7:Y$883,EUROSTAT_VBE_IND_2005!$B$7:$B$883,$D265,EUROSTAT_VBE_IND_2005!$C$7:$C$883,"*"&amp;RIGHT($A265,3)&amp;"*",EUROSTAT_VBE_IND_2005!$D$7:$D$883,"3295*"))/1000+(SUMIFS(EUROSTAT_VBE_IND_2005!Y$7:Y$883,EUROSTAT_VBE_IND_2005!$B$7:$B$883,$D265,EUROSTAT_VBE_IND_2005!$C$7:$C$883,"*"&amp;RIGHT($A265,3)&amp;"*",EUROSTAT_VBE_IND_2005!$D$7:$D$883,"2410*"))/1000+(SUMIFS(EUROSTAT_VBE_IND_2005!Y$7:Y$883,EUROSTAT_VBE_IND_2005!$B$7:$B$883,$D265,EUROSTAT_VBE_IND_2005!$C$7:$C$883,"*"&amp;RIGHT($A265,3)&amp;"*",EUROSTAT_VBE_IND_2005!$D$7:$D$883,"3105*"))/1000</f>
        <v>0</v>
      </c>
      <c r="AP265" s="17">
        <f>(SUMIFS(EUROSTAT_VBE_IND_2005!Z$7:Z$883,EUROSTAT_VBE_IND_2005!$B$7:$B$883,$D265,EUROSTAT_VBE_IND_2005!$C$7:$C$883,"*"&amp;RIGHT($A265,3)&amp;"*",EUROSTAT_VBE_IND_2005!$D$7:$D$883,"3270A*"))/1000+(SUMIFS(EUROSTAT_VBE_IND_2005!Z$7:Z$883,EUROSTAT_VBE_IND_2005!$B$7:$B$883,$D265,EUROSTAT_VBE_IND_2005!$C$7:$C$883,"*"&amp;RIGHT($A265,3)&amp;"*",EUROSTAT_VBE_IND_2005!$D$7:$D$883,"3285*"))/1000+(SUMIFS(EUROSTAT_VBE_IND_2005!Z$7:Z$883,EUROSTAT_VBE_IND_2005!$B$7:$B$883,$D265,EUROSTAT_VBE_IND_2005!$C$7:$C$883,"*"&amp;RIGHT($A265,3)&amp;"*",EUROSTAT_VBE_IND_2005!$D$7:$D$883,"3295*"))/1000+(SUMIFS(EUROSTAT_VBE_IND_2005!Z$7:Z$883,EUROSTAT_VBE_IND_2005!$B$7:$B$883,$D265,EUROSTAT_VBE_IND_2005!$C$7:$C$883,"*"&amp;RIGHT($A265,3)&amp;"*",EUROSTAT_VBE_IND_2005!$D$7:$D$883,"2410*"))/1000+(SUMIFS(EUROSTAT_VBE_IND_2005!Z$7:Z$883,EUROSTAT_VBE_IND_2005!$B$7:$B$883,$D265,EUROSTAT_VBE_IND_2005!$C$7:$C$883,"*"&amp;RIGHT($A265,3)&amp;"*",EUROSTAT_VBE_IND_2005!$D$7:$D$883,"3105*"))/1000</f>
        <v>0</v>
      </c>
      <c r="AQ265" s="17">
        <f>(SUMIFS(EUROSTAT_VBE_IND_2005!AG$7:AG$883,EUROSTAT_VBE_IND_2005!$B$7:$B$883,$D265,EUROSTAT_VBE_IND_2005!$C$7:$C$883,"*"&amp;RIGHT($A265,3)&amp;"*",EUROSTAT_VBE_IND_2005!$D$7:$D$883,"3270A*"))/1000+(SUMIFS(EUROSTAT_VBE_IND_2005!AG$7:AG$883,EUROSTAT_VBE_IND_2005!$B$7:$B$883,$D265,EUROSTAT_VBE_IND_2005!$C$7:$C$883,"*"&amp;RIGHT($A265,3)&amp;"*",EUROSTAT_VBE_IND_2005!$D$7:$D$883,"3285*"))/1000+(SUMIFS(EUROSTAT_VBE_IND_2005!AG$7:AG$883,EUROSTAT_VBE_IND_2005!$B$7:$B$883,$D265,EUROSTAT_VBE_IND_2005!$C$7:$C$883,"*"&amp;RIGHT($A265,3)&amp;"*",EUROSTAT_VBE_IND_2005!$D$7:$D$883,"3295*"))/1000+(SUMIFS(EUROSTAT_VBE_IND_2005!AG$7:AG$883,EUROSTAT_VBE_IND_2005!$B$7:$B$883,$D265,EUROSTAT_VBE_IND_2005!$C$7:$C$883,"*"&amp;RIGHT($A265,3)&amp;"*",EUROSTAT_VBE_IND_2005!$D$7:$D$883,"2410*"))/1000+(SUMIFS(EUROSTAT_VBE_IND_2005!AG$7:AG$883,EUROSTAT_VBE_IND_2005!$B$7:$B$883,$D265,EUROSTAT_VBE_IND_2005!$C$7:$C$883,"*"&amp;RIGHT($A265,3)&amp;"*",EUROSTAT_VBE_IND_2005!$D$7:$D$883,"3105*"))/1000</f>
        <v>0</v>
      </c>
    </row>
    <row r="266" spans="1:43">
      <c r="A266" t="str">
        <f>LEFT(EUROSTAT_VBE_IND_2005!$C$375,8)</f>
        <v>B_101835</v>
      </c>
      <c r="B266" s="28" t="s">
        <v>303</v>
      </c>
      <c r="C266" t="s">
        <v>293</v>
      </c>
      <c r="D266" t="s">
        <v>55</v>
      </c>
      <c r="E266" t="s">
        <v>238</v>
      </c>
      <c r="F266" t="s">
        <v>258</v>
      </c>
      <c r="G266" s="17">
        <f>(SUMIFS(EUROSTAT_VBE_IND_2005!E$7:E$883,EUROSTAT_VBE_IND_2005!$B$7:$B$883,$D266,EUROSTAT_VBE_IND_2005!$C$7:$C$883,"*"&amp;RIGHT($A266,3)&amp;"*",EUROSTAT_VBE_IND_2005!$D$7:$D$883,"328*"))/1000-(SUMIFS(EUROSTAT_VBE_IND_2005!E$7:E$883,EUROSTAT_VBE_IND_2005!$B$7:$B$883,$D266,EUROSTAT_VBE_IND_2005!$C$7:$C$883,"*"&amp;RIGHT($A266,3)&amp;"*",EUROSTAT_VBE_IND_2005!$D$7:$D$883,"3285*"))/1000</f>
        <v>0</v>
      </c>
      <c r="H266" s="17">
        <f>(SUMIFS(EUROSTAT_VBE_IND_2005!F$7:F$883,EUROSTAT_VBE_IND_2005!$B$7:$B$883,$D266,EUROSTAT_VBE_IND_2005!$C$7:$C$883,"*"&amp;RIGHT($A266,3)&amp;"*",EUROSTAT_VBE_IND_2005!$D$7:$D$883,"328*"))/1000-(SUMIFS(EUROSTAT_VBE_IND_2005!F$7:F$883,EUROSTAT_VBE_IND_2005!$B$7:$B$883,$D266,EUROSTAT_VBE_IND_2005!$C$7:$C$883,"*"&amp;RIGHT($A266,3)&amp;"*",EUROSTAT_VBE_IND_2005!$D$7:$D$883,"3285*"))/1000</f>
        <v>0</v>
      </c>
      <c r="I266" s="17">
        <f>(SUMIFS(EUROSTAT_VBE_IND_2005!G$7:G$883,EUROSTAT_VBE_IND_2005!$B$7:$B$883,$D266,EUROSTAT_VBE_IND_2005!$C$7:$C$883,"*"&amp;RIGHT($A266,3)&amp;"*",EUROSTAT_VBE_IND_2005!$D$7:$D$883,"328*"))/1000-(SUMIFS(EUROSTAT_VBE_IND_2005!G$7:G$883,EUROSTAT_VBE_IND_2005!$B$7:$B$883,$D266,EUROSTAT_VBE_IND_2005!$C$7:$C$883,"*"&amp;RIGHT($A266,3)&amp;"*",EUROSTAT_VBE_IND_2005!$D$7:$D$883,"3285*"))/1000</f>
        <v>0</v>
      </c>
      <c r="J266" s="198"/>
      <c r="K266" s="17">
        <f>(SUMIFS(EUROSTAT_VBE_IND_2005!H$7:H$883,EUROSTAT_VBE_IND_2005!$B$7:$B$883,$D266,EUROSTAT_VBE_IND_2005!$C$7:$C$883,"*"&amp;RIGHT($A266,3)&amp;"*",EUROSTAT_VBE_IND_2005!$D$7:$D$883,"328*"))/1000-(SUMIFS(EUROSTAT_VBE_IND_2005!H$7:H$883,EUROSTAT_VBE_IND_2005!$B$7:$B$883,$D266,EUROSTAT_VBE_IND_2005!$C$7:$C$883,"*"&amp;RIGHT($A266,3)&amp;"*",EUROSTAT_VBE_IND_2005!$D$7:$D$883,"3285*"))/1000</f>
        <v>0</v>
      </c>
      <c r="L266" s="17">
        <f>(SUMIFS(EUROSTAT_VBE_IND_2005!I$7:I$883,EUROSTAT_VBE_IND_2005!$B$7:$B$883,$D266,EUROSTAT_VBE_IND_2005!$C$7:$C$883,"*"&amp;RIGHT($A266,3)&amp;"*",EUROSTAT_VBE_IND_2005!$D$7:$D$883,"328*"))/1000-(SUMIFS(EUROSTAT_VBE_IND_2005!I$7:I$883,EUROSTAT_VBE_IND_2005!$B$7:$B$883,$D266,EUROSTAT_VBE_IND_2005!$C$7:$C$883,"*"&amp;RIGHT($A266,3)&amp;"*",EUROSTAT_VBE_IND_2005!$D$7:$D$883,"3285*"))/1000</f>
        <v>0</v>
      </c>
      <c r="M266" s="17">
        <f>(SUMIFS(EUROSTAT_VBE_IND_2005!J$7:J$883,EUROSTAT_VBE_IND_2005!$B$7:$B$883,$D266,EUROSTAT_VBE_IND_2005!$C$7:$C$883,"*"&amp;RIGHT($A266,3)&amp;"*",EUROSTAT_VBE_IND_2005!$D$7:$D$883,"328*"))/1000-(SUMIFS(EUROSTAT_VBE_IND_2005!J$7:J$883,EUROSTAT_VBE_IND_2005!$B$7:$B$883,$D266,EUROSTAT_VBE_IND_2005!$C$7:$C$883,"*"&amp;RIGHT($A266,3)&amp;"*",EUROSTAT_VBE_IND_2005!$D$7:$D$883,"3285*"))/1000</f>
        <v>0</v>
      </c>
      <c r="N266" s="17">
        <f>(SUMIFS(EUROSTAT_VBE_IND_2005!K$7:K$883,EUROSTAT_VBE_IND_2005!$B$7:$B$883,$D266,EUROSTAT_VBE_IND_2005!$C$7:$C$883,"*"&amp;RIGHT($A266,3)&amp;"*",EUROSTAT_VBE_IND_2005!$D$7:$D$883,"328*"))/1000-(SUMIFS(EUROSTAT_VBE_IND_2005!K$7:K$883,EUROSTAT_VBE_IND_2005!$B$7:$B$883,$D266,EUROSTAT_VBE_IND_2005!$C$7:$C$883,"*"&amp;RIGHT($A266,3)&amp;"*",EUROSTAT_VBE_IND_2005!$D$7:$D$883,"3285*"))/1000</f>
        <v>0</v>
      </c>
      <c r="O266" s="17">
        <f>(SUMIFS(EUROSTAT_VBE_IND_2005!L$7:L$883,EUROSTAT_VBE_IND_2005!$B$7:$B$883,$D266,EUROSTAT_VBE_IND_2005!$C$7:$C$883,"*"&amp;RIGHT($A266,3)&amp;"*",EUROSTAT_VBE_IND_2005!$D$7:$D$883,"328*"))/1000-(SUMIFS(EUROSTAT_VBE_IND_2005!L$7:L$883,EUROSTAT_VBE_IND_2005!$B$7:$B$883,$D266,EUROSTAT_VBE_IND_2005!$C$7:$C$883,"*"&amp;RIGHT($A266,3)&amp;"*",EUROSTAT_VBE_IND_2005!$D$7:$D$883,"3285*"))/1000</f>
        <v>0</v>
      </c>
      <c r="P266" s="17">
        <f>(SUMIFS(EUROSTAT_VBE_IND_2005!M$7:M$883,EUROSTAT_VBE_IND_2005!$B$7:$B$883,$D266,EUROSTAT_VBE_IND_2005!$C$7:$C$883,"*"&amp;RIGHT($A266,3)&amp;"*",EUROSTAT_VBE_IND_2005!$D$7:$D$883,"328*"))/1000-(SUMIFS(EUROSTAT_VBE_IND_2005!M$7:M$883,EUROSTAT_VBE_IND_2005!$B$7:$B$883,$D266,EUROSTAT_VBE_IND_2005!$C$7:$C$883,"*"&amp;RIGHT($A266,3)&amp;"*",EUROSTAT_VBE_IND_2005!$D$7:$D$883,"3285*"))/1000</f>
        <v>0</v>
      </c>
      <c r="Q266" s="17">
        <f>(SUMIFS(EUROSTAT_VBE_IND_2005!N$7:N$883,EUROSTAT_VBE_IND_2005!$B$7:$B$883,$D266,EUROSTAT_VBE_IND_2005!$C$7:$C$883,"*"&amp;RIGHT($A266,3)&amp;"*",EUROSTAT_VBE_IND_2005!$D$7:$D$883,"328*"))/1000-(SUMIFS(EUROSTAT_VBE_IND_2005!N$7:N$883,EUROSTAT_VBE_IND_2005!$B$7:$B$883,$D266,EUROSTAT_VBE_IND_2005!$C$7:$C$883,"*"&amp;RIGHT($A266,3)&amp;"*",EUROSTAT_VBE_IND_2005!$D$7:$D$883,"3285*"))/1000</f>
        <v>0</v>
      </c>
      <c r="R266" s="17">
        <f>(SUMIFS(EUROSTAT_VBE_IND_2005!O$7:O$883,EUROSTAT_VBE_IND_2005!$B$7:$B$883,$D266,EUROSTAT_VBE_IND_2005!$C$7:$C$883,"*"&amp;RIGHT($A266,3)&amp;"*",EUROSTAT_VBE_IND_2005!$D$7:$D$883,"328*"))/1000-(SUMIFS(EUROSTAT_VBE_IND_2005!O$7:O$883,EUROSTAT_VBE_IND_2005!$B$7:$B$883,$D266,EUROSTAT_VBE_IND_2005!$C$7:$C$883,"*"&amp;RIGHT($A266,3)&amp;"*",EUROSTAT_VBE_IND_2005!$D$7:$D$883,"3285*"))/1000</f>
        <v>0</v>
      </c>
      <c r="S266" s="17">
        <f>(SUMIFS(EUROSTAT_VBE_IND_2005!P$7:P$883,EUROSTAT_VBE_IND_2005!$B$7:$B$883,$D266,EUROSTAT_VBE_IND_2005!$C$7:$C$883,"*"&amp;RIGHT($A266,3)&amp;"*",EUROSTAT_VBE_IND_2005!$D$7:$D$883,"328*"))/1000-(SUMIFS(EUROSTAT_VBE_IND_2005!P$7:P$883,EUROSTAT_VBE_IND_2005!$B$7:$B$883,$D266,EUROSTAT_VBE_IND_2005!$C$7:$C$883,"*"&amp;RIGHT($A266,3)&amp;"*",EUROSTAT_VBE_IND_2005!$D$7:$D$883,"3285*"))/1000</f>
        <v>0</v>
      </c>
      <c r="T266" s="17">
        <f>(SUMIFS(EUROSTAT_VBE_IND_2005!Q$7:Q$883,EUROSTAT_VBE_IND_2005!$B$7:$B$883,$D266,EUROSTAT_VBE_IND_2005!$C$7:$C$883,"*"&amp;RIGHT($A266,3)&amp;"*",EUROSTAT_VBE_IND_2005!$D$7:$D$883,"328*"))/1000-(SUMIFS(EUROSTAT_VBE_IND_2005!Q$7:Q$883,EUROSTAT_VBE_IND_2005!$B$7:$B$883,$D266,EUROSTAT_VBE_IND_2005!$C$7:$C$883,"*"&amp;RIGHT($A266,3)&amp;"*",EUROSTAT_VBE_IND_2005!$D$7:$D$883,"3285*"))/1000</f>
        <v>0</v>
      </c>
      <c r="U266" s="17">
        <f>(SUMIFS(EUROSTAT_VBE_IND_2005!R$7:R$883,EUROSTAT_VBE_IND_2005!$B$7:$B$883,$D266,EUROSTAT_VBE_IND_2005!$C$7:$C$883,"*"&amp;RIGHT($A266,3)&amp;"*",EUROSTAT_VBE_IND_2005!$D$7:$D$883,"328*"))/1000-(SUMIFS(EUROSTAT_VBE_IND_2005!R$7:R$883,EUROSTAT_VBE_IND_2005!$B$7:$B$883,$D266,EUROSTAT_VBE_IND_2005!$C$7:$C$883,"*"&amp;RIGHT($A266,3)&amp;"*",EUROSTAT_VBE_IND_2005!$D$7:$D$883,"3285*"))/1000</f>
        <v>0</v>
      </c>
      <c r="V266" s="17">
        <f>(SUMIFS(EUROSTAT_VBE_IND_2005!S$7:S$883,EUROSTAT_VBE_IND_2005!$B$7:$B$883,$D266,EUROSTAT_VBE_IND_2005!$C$7:$C$883,"*"&amp;RIGHT($A266,3)&amp;"*",EUROSTAT_VBE_IND_2005!$D$7:$D$883,"328*"))/1000-(SUMIFS(EUROSTAT_VBE_IND_2005!S$7:S$883,EUROSTAT_VBE_IND_2005!$B$7:$B$883,$D266,EUROSTAT_VBE_IND_2005!$C$7:$C$883,"*"&amp;RIGHT($A266,3)&amp;"*",EUROSTAT_VBE_IND_2005!$D$7:$D$883,"3285*"))/1000</f>
        <v>0</v>
      </c>
      <c r="W266" s="17">
        <f>(SUMIFS(EUROSTAT_VBE_IND_2005!T$7:T$883,EUROSTAT_VBE_IND_2005!$B$7:$B$883,$D266,EUROSTAT_VBE_IND_2005!$C$7:$C$883,"*"&amp;RIGHT($A266,3)&amp;"*",EUROSTAT_VBE_IND_2005!$D$7:$D$883,"328*"))/1000-(SUMIFS(EUROSTAT_VBE_IND_2005!T$7:T$883,EUROSTAT_VBE_IND_2005!$B$7:$B$883,$D266,EUROSTAT_VBE_IND_2005!$C$7:$C$883,"*"&amp;RIGHT($A266,3)&amp;"*",EUROSTAT_VBE_IND_2005!$D$7:$D$883,"3285*"))/1000</f>
        <v>0</v>
      </c>
      <c r="X266" s="17">
        <f>(SUMIFS(EUROSTAT_VBE_IND_2005!U$7:U$883,EUROSTAT_VBE_IND_2005!$B$7:$B$883,$D266,EUROSTAT_VBE_IND_2005!$C$7:$C$883,"*"&amp;RIGHT($A266,3)&amp;"*",EUROSTAT_VBE_IND_2005!$D$7:$D$883,"328*"))/1000-(SUMIFS(EUROSTAT_VBE_IND_2005!U$7:U$883,EUROSTAT_VBE_IND_2005!$B$7:$B$883,$D266,EUROSTAT_VBE_IND_2005!$C$7:$C$883,"*"&amp;RIGHT($A266,3)&amp;"*",EUROSTAT_VBE_IND_2005!$D$7:$D$883,"3285*"))/1000</f>
        <v>0</v>
      </c>
      <c r="Y266" s="17">
        <f>(SUMIFS(EUROSTAT_VBE_IND_2005!V$7:V$883,EUROSTAT_VBE_IND_2005!$B$7:$B$883,$D266,EUROSTAT_VBE_IND_2005!$C$7:$C$883,"*"&amp;RIGHT($A266,3)&amp;"*",EUROSTAT_VBE_IND_2005!$D$7:$D$883,"328*"))/1000-(SUMIFS(EUROSTAT_VBE_IND_2005!V$7:V$883,EUROSTAT_VBE_IND_2005!$B$7:$B$883,$D266,EUROSTAT_VBE_IND_2005!$C$7:$C$883,"*"&amp;RIGHT($A266,3)&amp;"*",EUROSTAT_VBE_IND_2005!$D$7:$D$883,"3285*"))/1000</f>
        <v>0</v>
      </c>
      <c r="Z266" s="17">
        <f>(SUMIFS(EUROSTAT_VBE_IND_2005!W$7:W$883,EUROSTAT_VBE_IND_2005!$B$7:$B$883,$D266,EUROSTAT_VBE_IND_2005!$C$7:$C$883,"*"&amp;RIGHT($A266,3)&amp;"*",EUROSTAT_VBE_IND_2005!$D$7:$D$883,"328*"))/1000-(SUMIFS(EUROSTAT_VBE_IND_2005!W$7:W$883,EUROSTAT_VBE_IND_2005!$B$7:$B$883,$D266,EUROSTAT_VBE_IND_2005!$C$7:$C$883,"*"&amp;RIGHT($A266,3)&amp;"*",EUROSTAT_VBE_IND_2005!$D$7:$D$883,"3285*"))/1000</f>
        <v>0</v>
      </c>
      <c r="AA266" s="17">
        <f>(SUMIFS(EUROSTAT_VBE_IND_2005!X$7:X$883,EUROSTAT_VBE_IND_2005!$B$7:$B$883,$D266,EUROSTAT_VBE_IND_2005!$C$7:$C$883,"*"&amp;RIGHT($A266,3)&amp;"*",EUROSTAT_VBE_IND_2005!$D$7:$D$883,"328*"))/1000-(SUMIFS(EUROSTAT_VBE_IND_2005!X$7:X$883,EUROSTAT_VBE_IND_2005!$B$7:$B$883,$D266,EUROSTAT_VBE_IND_2005!$C$7:$C$883,"*"&amp;RIGHT($A266,3)&amp;"*",EUROSTAT_VBE_IND_2005!$D$7:$D$883,"3285*"))/1000</f>
        <v>0</v>
      </c>
      <c r="AB266" s="17">
        <f>(SUMIFS(EUROSTAT_VBE_IND_2005!AA$7:AA$883,EUROSTAT_VBE_IND_2005!$B$7:$B$883,$D266,EUROSTAT_VBE_IND_2005!$C$7:$C$883,"*"&amp;RIGHT($A266,3)&amp;"*",EUROSTAT_VBE_IND_2005!$D$7:$D$883,"328*"))/1000-(SUMIFS(EUROSTAT_VBE_IND_2005!AA$7:AA$883,EUROSTAT_VBE_IND_2005!$B$7:$B$883,$D266,EUROSTAT_VBE_IND_2005!$C$7:$C$883,"*"&amp;RIGHT($A266,3)&amp;"*",EUROSTAT_VBE_IND_2005!$D$7:$D$883,"3285*"))/1000</f>
        <v>0</v>
      </c>
      <c r="AC266" s="17">
        <f>(SUMIFS(EUROSTAT_VBE_IND_2005!AB$7:AB$883,EUROSTAT_VBE_IND_2005!$B$7:$B$883,$D266,EUROSTAT_VBE_IND_2005!$C$7:$C$883,"*"&amp;RIGHT($A266,3)&amp;"*",EUROSTAT_VBE_IND_2005!$D$7:$D$883,"328*"))/1000-(SUMIFS(EUROSTAT_VBE_IND_2005!AB$7:AB$883,EUROSTAT_VBE_IND_2005!$B$7:$B$883,$D266,EUROSTAT_VBE_IND_2005!$C$7:$C$883,"*"&amp;RIGHT($A266,3)&amp;"*",EUROSTAT_VBE_IND_2005!$D$7:$D$883,"3285*"))/1000</f>
        <v>0</v>
      </c>
      <c r="AD266" s="17">
        <f>(SUMIFS(EUROSTAT_VBE_IND_2005!AC$7:AC$883,EUROSTAT_VBE_IND_2005!$B$7:$B$883,$D266,EUROSTAT_VBE_IND_2005!$C$7:$C$883,"*"&amp;RIGHT($A266,3)&amp;"*",EUROSTAT_VBE_IND_2005!$D$7:$D$883,"328*"))/1000-(SUMIFS(EUROSTAT_VBE_IND_2005!AC$7:AC$883,EUROSTAT_VBE_IND_2005!$B$7:$B$883,$D266,EUROSTAT_VBE_IND_2005!$C$7:$C$883,"*"&amp;RIGHT($A266,3)&amp;"*",EUROSTAT_VBE_IND_2005!$D$7:$D$883,"3285*"))/1000</f>
        <v>0</v>
      </c>
      <c r="AE266" s="17">
        <f>(SUMIFS(EUROSTAT_VBE_IND_2005!AD$7:AD$883,EUROSTAT_VBE_IND_2005!$B$7:$B$883,$D266,EUROSTAT_VBE_IND_2005!$C$7:$C$883,"*"&amp;RIGHT($A266,3)&amp;"*",EUROSTAT_VBE_IND_2005!$D$7:$D$883,"328*"))/1000-(SUMIFS(EUROSTAT_VBE_IND_2005!AD$7:AD$883,EUROSTAT_VBE_IND_2005!$B$7:$B$883,$D266,EUROSTAT_VBE_IND_2005!$C$7:$C$883,"*"&amp;RIGHT($A266,3)&amp;"*",EUROSTAT_VBE_IND_2005!$D$7:$D$883,"3285*"))/1000</f>
        <v>0</v>
      </c>
      <c r="AF266" s="17">
        <f>(SUMIFS(EUROSTAT_VBE_IND_2005!AE$7:AE$883,EUROSTAT_VBE_IND_2005!$B$7:$B$883,$D266,EUROSTAT_VBE_IND_2005!$C$7:$C$883,"*"&amp;RIGHT($A266,3)&amp;"*",EUROSTAT_VBE_IND_2005!$D$7:$D$883,"328*"))/1000-(SUMIFS(EUROSTAT_VBE_IND_2005!AE$7:AE$883,EUROSTAT_VBE_IND_2005!$B$7:$B$883,$D266,EUROSTAT_VBE_IND_2005!$C$7:$C$883,"*"&amp;RIGHT($A266,3)&amp;"*",EUROSTAT_VBE_IND_2005!$D$7:$D$883,"3285*"))/1000</f>
        <v>0</v>
      </c>
      <c r="AG266" s="17">
        <f>(SUMIFS(EUROSTAT_VBE_IND_2005!AF$7:AF$883,EUROSTAT_VBE_IND_2005!$B$7:$B$883,$D266,EUROSTAT_VBE_IND_2005!$C$7:$C$883,"*"&amp;RIGHT($A266,3)&amp;"*",EUROSTAT_VBE_IND_2005!$D$7:$D$883,"328*"))/1000-(SUMIFS(EUROSTAT_VBE_IND_2005!AF$7:AF$883,EUROSTAT_VBE_IND_2005!$B$7:$B$883,$D266,EUROSTAT_VBE_IND_2005!$C$7:$C$883,"*"&amp;RIGHT($A266,3)&amp;"*",EUROSTAT_VBE_IND_2005!$D$7:$D$883,"3285*"))/1000</f>
        <v>0</v>
      </c>
      <c r="AH266" s="17">
        <f>(SUMIFS(EUROSTAT_VBE_IND_2005!AH$7:AH$883,EUROSTAT_VBE_IND_2005!$B$7:$B$883,$D266,EUROSTAT_VBE_IND_2005!$C$7:$C$883,"*"&amp;RIGHT($A266,3)&amp;"*",EUROSTAT_VBE_IND_2005!$D$7:$D$883,"328*"))/1000-(SUMIFS(EUROSTAT_VBE_IND_2005!AH$7:AH$883,EUROSTAT_VBE_IND_2005!$B$7:$B$883,$D266,EUROSTAT_VBE_IND_2005!$C$7:$C$883,"*"&amp;RIGHT($A266,3)&amp;"*",EUROSTAT_VBE_IND_2005!$D$7:$D$883,"3285*"))/1000</f>
        <v>0</v>
      </c>
      <c r="AI266" s="17">
        <f>(SUMIFS(EUROSTAT_VBE_IND_2005!AI$7:AI$883,EUROSTAT_VBE_IND_2005!$B$7:$B$883,$D266,EUROSTAT_VBE_IND_2005!$C$7:$C$883,"*"&amp;RIGHT($A266,3)&amp;"*",EUROSTAT_VBE_IND_2005!$D$7:$D$883,"328*"))/1000-(SUMIFS(EUROSTAT_VBE_IND_2005!AI$7:AI$883,EUROSTAT_VBE_IND_2005!$B$7:$B$883,$D266,EUROSTAT_VBE_IND_2005!$C$7:$C$883,"*"&amp;RIGHT($A266,3)&amp;"*",EUROSTAT_VBE_IND_2005!$D$7:$D$883,"3285*"))/1000</f>
        <v>0</v>
      </c>
      <c r="AJ266" s="17">
        <f>(SUMIFS(EUROSTAT_VBE_IND_2005!AJ$7:AJ$883,EUROSTAT_VBE_IND_2005!$B$7:$B$883,$D266,EUROSTAT_VBE_IND_2005!$C$7:$C$883,"*"&amp;RIGHT($A266,3)&amp;"*",EUROSTAT_VBE_IND_2005!$D$7:$D$883,"328*"))/1000-(SUMIFS(EUROSTAT_VBE_IND_2005!AJ$7:AJ$883,EUROSTAT_VBE_IND_2005!$B$7:$B$883,$D266,EUROSTAT_VBE_IND_2005!$C$7:$C$883,"*"&amp;RIGHT($A266,3)&amp;"*",EUROSTAT_VBE_IND_2005!$D$7:$D$883,"3285*"))/1000</f>
        <v>0</v>
      </c>
      <c r="AK266" s="17">
        <f>(SUMIFS(EUROSTAT_VBE_IND_2005!AK$7:AK$883,EUROSTAT_VBE_IND_2005!$B$7:$B$883,$D266,EUROSTAT_VBE_IND_2005!$C$7:$C$883,"*"&amp;RIGHT($A266,3)&amp;"*",EUROSTAT_VBE_IND_2005!$D$7:$D$883,"328*"))/1000-(SUMIFS(EUROSTAT_VBE_IND_2005!AK$7:AK$883,EUROSTAT_VBE_IND_2005!$B$7:$B$883,$D266,EUROSTAT_VBE_IND_2005!$C$7:$C$883,"*"&amp;RIGHT($A266,3)&amp;"*",EUROSTAT_VBE_IND_2005!$D$7:$D$883,"3285*"))/1000</f>
        <v>0</v>
      </c>
      <c r="AL266" s="198"/>
      <c r="AM266" s="198"/>
      <c r="AN266" s="198"/>
      <c r="AO266" s="17">
        <f>(SUMIFS(EUROSTAT_VBE_IND_2005!Y$7:Y$883,EUROSTAT_VBE_IND_2005!$B$7:$B$883,$D266,EUROSTAT_VBE_IND_2005!$C$7:$C$883,"*"&amp;RIGHT($A266,3)&amp;"*",EUROSTAT_VBE_IND_2005!$D$7:$D$883,"328*"))/1000-(SUMIFS(EUROSTAT_VBE_IND_2005!Y$7:Y$883,EUROSTAT_VBE_IND_2005!$B$7:$B$883,$D266,EUROSTAT_VBE_IND_2005!$C$7:$C$883,"*"&amp;RIGHT($A266,3)&amp;"*",EUROSTAT_VBE_IND_2005!$D$7:$D$883,"3285*"))/1000</f>
        <v>0</v>
      </c>
      <c r="AP266" s="17">
        <f>(SUMIFS(EUROSTAT_VBE_IND_2005!Z$7:Z$883,EUROSTAT_VBE_IND_2005!$B$7:$B$883,$D266,EUROSTAT_VBE_IND_2005!$C$7:$C$883,"*"&amp;RIGHT($A266,3)&amp;"*",EUROSTAT_VBE_IND_2005!$D$7:$D$883,"328*"))/1000-(SUMIFS(EUROSTAT_VBE_IND_2005!Z$7:Z$883,EUROSTAT_VBE_IND_2005!$B$7:$B$883,$D266,EUROSTAT_VBE_IND_2005!$C$7:$C$883,"*"&amp;RIGHT($A266,3)&amp;"*",EUROSTAT_VBE_IND_2005!$D$7:$D$883,"3285*"))/1000</f>
        <v>0</v>
      </c>
      <c r="AQ266" s="17">
        <f>(SUMIFS(EUROSTAT_VBE_IND_2005!AG$7:AG$883,EUROSTAT_VBE_IND_2005!$B$7:$B$883,$D266,EUROSTAT_VBE_IND_2005!$C$7:$C$883,"*"&amp;RIGHT($A266,3)&amp;"*",EUROSTAT_VBE_IND_2005!$D$7:$D$883,"328*"))/1000-(SUMIFS(EUROSTAT_VBE_IND_2005!AG$7:AG$883,EUROSTAT_VBE_IND_2005!$B$7:$B$883,$D266,EUROSTAT_VBE_IND_2005!$C$7:$C$883,"*"&amp;RIGHT($A266,3)&amp;"*",EUROSTAT_VBE_IND_2005!$D$7:$D$883,"3285*"))/1000</f>
        <v>0</v>
      </c>
    </row>
    <row r="267" spans="1:43">
      <c r="A267" t="str">
        <f>LEFT(EUROSTAT_VBE_IND_2005!$C$375,8)</f>
        <v>B_101835</v>
      </c>
      <c r="B267" s="28" t="s">
        <v>303</v>
      </c>
      <c r="C267" t="s">
        <v>293</v>
      </c>
      <c r="D267" t="s">
        <v>55</v>
      </c>
      <c r="E267" t="s">
        <v>239</v>
      </c>
      <c r="F267" t="s">
        <v>259</v>
      </c>
      <c r="G267" s="17">
        <f>(SUMIFS(EUROSTAT_VBE_IND_2005!E$7:E$883,EUROSTAT_VBE_IND_2005!$B$7:$B$883,$D267,EUROSTAT_VBE_IND_2005!$C$7:$C$883,"*"&amp;RIGHT($A267,3)&amp;"*",EUROSTAT_VBE_IND_2005!$D$7:$D$883,"4100*"))/1000+(SUMIFS(EUROSTAT_VBE_IND_2005!E$7:E$883,EUROSTAT_VBE_IND_2005!$B$7:$B$883,$D267,EUROSTAT_VBE_IND_2005!$C$7:$C$883,"*"&amp;RIGHT($A267,3)&amp;"*",EUROSTAT_VBE_IND_2005!$D$7:$D$883,"4230*"))/1000+(SUMIFS(EUROSTAT_VBE_IND_2005!E$7:E$883,EUROSTAT_VBE_IND_2005!$B$7:$B$883,$D267,EUROSTAT_VBE_IND_2005!$C$7:$C$883,"*"&amp;RIGHT($A267,3)&amp;"*",EUROSTAT_VBE_IND_2005!$D$7:$D$883,"4240*"))/1000+(SUMIFS(EUROSTAT_VBE_IND_2005!E$7:E$883,EUROSTAT_VBE_IND_2005!$B$7:$B$883,$D267,EUROSTAT_VBE_IND_2005!$C$7:$C$883,"*"&amp;RIGHT($A267,3)&amp;"*",EUROSTAT_VBE_IND_2005!$D$7:$D$883,"3106*"))/1000</f>
        <v>2.073</v>
      </c>
      <c r="H267" s="17">
        <f>(SUMIFS(EUROSTAT_VBE_IND_2005!F$7:F$883,EUROSTAT_VBE_IND_2005!$B$7:$B$883,$D267,EUROSTAT_VBE_IND_2005!$C$7:$C$883,"*"&amp;RIGHT($A267,3)&amp;"*",EUROSTAT_VBE_IND_2005!$D$7:$D$883,"4100*"))/1000+(SUMIFS(EUROSTAT_VBE_IND_2005!F$7:F$883,EUROSTAT_VBE_IND_2005!$B$7:$B$883,$D267,EUROSTAT_VBE_IND_2005!$C$7:$C$883,"*"&amp;RIGHT($A267,3)&amp;"*",EUROSTAT_VBE_IND_2005!$D$7:$D$883,"4230*"))/1000+(SUMIFS(EUROSTAT_VBE_IND_2005!F$7:F$883,EUROSTAT_VBE_IND_2005!$B$7:$B$883,$D267,EUROSTAT_VBE_IND_2005!$C$7:$C$883,"*"&amp;RIGHT($A267,3)&amp;"*",EUROSTAT_VBE_IND_2005!$D$7:$D$883,"4240*"))/1000+(SUMIFS(EUROSTAT_VBE_IND_2005!F$7:F$883,EUROSTAT_VBE_IND_2005!$B$7:$B$883,$D267,EUROSTAT_VBE_IND_2005!$C$7:$C$883,"*"&amp;RIGHT($A267,3)&amp;"*",EUROSTAT_VBE_IND_2005!$D$7:$D$883,"3106*"))/1000</f>
        <v>4.014</v>
      </c>
      <c r="I267" s="17">
        <f>(SUMIFS(EUROSTAT_VBE_IND_2005!G$7:G$883,EUROSTAT_VBE_IND_2005!$B$7:$B$883,$D267,EUROSTAT_VBE_IND_2005!$C$7:$C$883,"*"&amp;RIGHT($A267,3)&amp;"*",EUROSTAT_VBE_IND_2005!$D$7:$D$883,"4100*"))/1000+(SUMIFS(EUROSTAT_VBE_IND_2005!G$7:G$883,EUROSTAT_VBE_IND_2005!$B$7:$B$883,$D267,EUROSTAT_VBE_IND_2005!$C$7:$C$883,"*"&amp;RIGHT($A267,3)&amp;"*",EUROSTAT_VBE_IND_2005!$D$7:$D$883,"4230*"))/1000+(SUMIFS(EUROSTAT_VBE_IND_2005!G$7:G$883,EUROSTAT_VBE_IND_2005!$B$7:$B$883,$D267,EUROSTAT_VBE_IND_2005!$C$7:$C$883,"*"&amp;RIGHT($A267,3)&amp;"*",EUROSTAT_VBE_IND_2005!$D$7:$D$883,"4240*"))/1000+(SUMIFS(EUROSTAT_VBE_IND_2005!G$7:G$883,EUROSTAT_VBE_IND_2005!$B$7:$B$883,$D267,EUROSTAT_VBE_IND_2005!$C$7:$C$883,"*"&amp;RIGHT($A267,3)&amp;"*",EUROSTAT_VBE_IND_2005!$D$7:$D$883,"3106*"))/1000</f>
        <v>1.271</v>
      </c>
      <c r="J267" s="198"/>
      <c r="K267" s="17">
        <f>(SUMIFS(EUROSTAT_VBE_IND_2005!H$7:H$883,EUROSTAT_VBE_IND_2005!$B$7:$B$883,$D267,EUROSTAT_VBE_IND_2005!$C$7:$C$883,"*"&amp;RIGHT($A267,3)&amp;"*",EUROSTAT_VBE_IND_2005!$D$7:$D$883,"4100*"))/1000+(SUMIFS(EUROSTAT_VBE_IND_2005!H$7:H$883,EUROSTAT_VBE_IND_2005!$B$7:$B$883,$D267,EUROSTAT_VBE_IND_2005!$C$7:$C$883,"*"&amp;RIGHT($A267,3)&amp;"*",EUROSTAT_VBE_IND_2005!$D$7:$D$883,"4230*"))/1000+(SUMIFS(EUROSTAT_VBE_IND_2005!H$7:H$883,EUROSTAT_VBE_IND_2005!$B$7:$B$883,$D267,EUROSTAT_VBE_IND_2005!$C$7:$C$883,"*"&amp;RIGHT($A267,3)&amp;"*",EUROSTAT_VBE_IND_2005!$D$7:$D$883,"4240*"))/1000+(SUMIFS(EUROSTAT_VBE_IND_2005!H$7:H$883,EUROSTAT_VBE_IND_2005!$B$7:$B$883,$D267,EUROSTAT_VBE_IND_2005!$C$7:$C$883,"*"&amp;RIGHT($A267,3)&amp;"*",EUROSTAT_VBE_IND_2005!$D$7:$D$883,"3106*"))/1000</f>
        <v>0</v>
      </c>
      <c r="L267" s="17">
        <f>(SUMIFS(EUROSTAT_VBE_IND_2005!I$7:I$883,EUROSTAT_VBE_IND_2005!$B$7:$B$883,$D267,EUROSTAT_VBE_IND_2005!$C$7:$C$883,"*"&amp;RIGHT($A267,3)&amp;"*",EUROSTAT_VBE_IND_2005!$D$7:$D$883,"4100*"))/1000+(SUMIFS(EUROSTAT_VBE_IND_2005!I$7:I$883,EUROSTAT_VBE_IND_2005!$B$7:$B$883,$D267,EUROSTAT_VBE_IND_2005!$C$7:$C$883,"*"&amp;RIGHT($A267,3)&amp;"*",EUROSTAT_VBE_IND_2005!$D$7:$D$883,"4230*"))/1000+(SUMIFS(EUROSTAT_VBE_IND_2005!I$7:I$883,EUROSTAT_VBE_IND_2005!$B$7:$B$883,$D267,EUROSTAT_VBE_IND_2005!$C$7:$C$883,"*"&amp;RIGHT($A267,3)&amp;"*",EUROSTAT_VBE_IND_2005!$D$7:$D$883,"4240*"))/1000+(SUMIFS(EUROSTAT_VBE_IND_2005!I$7:I$883,EUROSTAT_VBE_IND_2005!$B$7:$B$883,$D267,EUROSTAT_VBE_IND_2005!$C$7:$C$883,"*"&amp;RIGHT($A267,3)&amp;"*",EUROSTAT_VBE_IND_2005!$D$7:$D$883,"3106*"))/1000</f>
        <v>3.358</v>
      </c>
      <c r="M267" s="17">
        <f>(SUMIFS(EUROSTAT_VBE_IND_2005!J$7:J$883,EUROSTAT_VBE_IND_2005!$B$7:$B$883,$D267,EUROSTAT_VBE_IND_2005!$C$7:$C$883,"*"&amp;RIGHT($A267,3)&amp;"*",EUROSTAT_VBE_IND_2005!$D$7:$D$883,"4100*"))/1000+(SUMIFS(EUROSTAT_VBE_IND_2005!J$7:J$883,EUROSTAT_VBE_IND_2005!$B$7:$B$883,$D267,EUROSTAT_VBE_IND_2005!$C$7:$C$883,"*"&amp;RIGHT($A267,3)&amp;"*",EUROSTAT_VBE_IND_2005!$D$7:$D$883,"4230*"))/1000+(SUMIFS(EUROSTAT_VBE_IND_2005!J$7:J$883,EUROSTAT_VBE_IND_2005!$B$7:$B$883,$D267,EUROSTAT_VBE_IND_2005!$C$7:$C$883,"*"&amp;RIGHT($A267,3)&amp;"*",EUROSTAT_VBE_IND_2005!$D$7:$D$883,"4240*"))/1000+(SUMIFS(EUROSTAT_VBE_IND_2005!J$7:J$883,EUROSTAT_VBE_IND_2005!$B$7:$B$883,$D267,EUROSTAT_VBE_IND_2005!$C$7:$C$883,"*"&amp;RIGHT($A267,3)&amp;"*",EUROSTAT_VBE_IND_2005!$D$7:$D$883,"3106*"))/1000</f>
        <v>14.788</v>
      </c>
      <c r="N267" s="17">
        <f>(SUMIFS(EUROSTAT_VBE_IND_2005!K$7:K$883,EUROSTAT_VBE_IND_2005!$B$7:$B$883,$D267,EUROSTAT_VBE_IND_2005!$C$7:$C$883,"*"&amp;RIGHT($A267,3)&amp;"*",EUROSTAT_VBE_IND_2005!$D$7:$D$883,"4100*"))/1000+(SUMIFS(EUROSTAT_VBE_IND_2005!K$7:K$883,EUROSTAT_VBE_IND_2005!$B$7:$B$883,$D267,EUROSTAT_VBE_IND_2005!$C$7:$C$883,"*"&amp;RIGHT($A267,3)&amp;"*",EUROSTAT_VBE_IND_2005!$D$7:$D$883,"4230*"))/1000+(SUMIFS(EUROSTAT_VBE_IND_2005!K$7:K$883,EUROSTAT_VBE_IND_2005!$B$7:$B$883,$D267,EUROSTAT_VBE_IND_2005!$C$7:$C$883,"*"&amp;RIGHT($A267,3)&amp;"*",EUROSTAT_VBE_IND_2005!$D$7:$D$883,"4240*"))/1000+(SUMIFS(EUROSTAT_VBE_IND_2005!K$7:K$883,EUROSTAT_VBE_IND_2005!$B$7:$B$883,$D267,EUROSTAT_VBE_IND_2005!$C$7:$C$883,"*"&amp;RIGHT($A267,3)&amp;"*",EUROSTAT_VBE_IND_2005!$D$7:$D$883,"3106*"))/1000</f>
        <v>0.602</v>
      </c>
      <c r="O267" s="17">
        <f>(SUMIFS(EUROSTAT_VBE_IND_2005!L$7:L$883,EUROSTAT_VBE_IND_2005!$B$7:$B$883,$D267,EUROSTAT_VBE_IND_2005!$C$7:$C$883,"*"&amp;RIGHT($A267,3)&amp;"*",EUROSTAT_VBE_IND_2005!$D$7:$D$883,"4100*"))/1000+(SUMIFS(EUROSTAT_VBE_IND_2005!L$7:L$883,EUROSTAT_VBE_IND_2005!$B$7:$B$883,$D267,EUROSTAT_VBE_IND_2005!$C$7:$C$883,"*"&amp;RIGHT($A267,3)&amp;"*",EUROSTAT_VBE_IND_2005!$D$7:$D$883,"4230*"))/1000+(SUMIFS(EUROSTAT_VBE_IND_2005!L$7:L$883,EUROSTAT_VBE_IND_2005!$B$7:$B$883,$D267,EUROSTAT_VBE_IND_2005!$C$7:$C$883,"*"&amp;RIGHT($A267,3)&amp;"*",EUROSTAT_VBE_IND_2005!$D$7:$D$883,"4240*"))/1000+(SUMIFS(EUROSTAT_VBE_IND_2005!L$7:L$883,EUROSTAT_VBE_IND_2005!$B$7:$B$883,$D267,EUROSTAT_VBE_IND_2005!$C$7:$C$883,"*"&amp;RIGHT($A267,3)&amp;"*",EUROSTAT_VBE_IND_2005!$D$7:$D$883,"3106*"))/1000</f>
        <v>0.413</v>
      </c>
      <c r="P267" s="17">
        <f>(SUMIFS(EUROSTAT_VBE_IND_2005!M$7:M$883,EUROSTAT_VBE_IND_2005!$B$7:$B$883,$D267,EUROSTAT_VBE_IND_2005!$C$7:$C$883,"*"&amp;RIGHT($A267,3)&amp;"*",EUROSTAT_VBE_IND_2005!$D$7:$D$883,"4100*"))/1000+(SUMIFS(EUROSTAT_VBE_IND_2005!M$7:M$883,EUROSTAT_VBE_IND_2005!$B$7:$B$883,$D267,EUROSTAT_VBE_IND_2005!$C$7:$C$883,"*"&amp;RIGHT($A267,3)&amp;"*",EUROSTAT_VBE_IND_2005!$D$7:$D$883,"4230*"))/1000+(SUMIFS(EUROSTAT_VBE_IND_2005!M$7:M$883,EUROSTAT_VBE_IND_2005!$B$7:$B$883,$D267,EUROSTAT_VBE_IND_2005!$C$7:$C$883,"*"&amp;RIGHT($A267,3)&amp;"*",EUROSTAT_VBE_IND_2005!$D$7:$D$883,"4240*"))/1000+(SUMIFS(EUROSTAT_VBE_IND_2005!M$7:M$883,EUROSTAT_VBE_IND_2005!$B$7:$B$883,$D267,EUROSTAT_VBE_IND_2005!$C$7:$C$883,"*"&amp;RIGHT($A267,3)&amp;"*",EUROSTAT_VBE_IND_2005!$D$7:$D$883,"3106*"))/1000</f>
        <v>0.806</v>
      </c>
      <c r="Q267" s="17">
        <f>(SUMIFS(EUROSTAT_VBE_IND_2005!N$7:N$883,EUROSTAT_VBE_IND_2005!$B$7:$B$883,$D267,EUROSTAT_VBE_IND_2005!$C$7:$C$883,"*"&amp;RIGHT($A267,3)&amp;"*",EUROSTAT_VBE_IND_2005!$D$7:$D$883,"4100*"))/1000+(SUMIFS(EUROSTAT_VBE_IND_2005!N$7:N$883,EUROSTAT_VBE_IND_2005!$B$7:$B$883,$D267,EUROSTAT_VBE_IND_2005!$C$7:$C$883,"*"&amp;RIGHT($A267,3)&amp;"*",EUROSTAT_VBE_IND_2005!$D$7:$D$883,"4230*"))/1000+(SUMIFS(EUROSTAT_VBE_IND_2005!N$7:N$883,EUROSTAT_VBE_IND_2005!$B$7:$B$883,$D267,EUROSTAT_VBE_IND_2005!$C$7:$C$883,"*"&amp;RIGHT($A267,3)&amp;"*",EUROSTAT_VBE_IND_2005!$D$7:$D$883,"4240*"))/1000+(SUMIFS(EUROSTAT_VBE_IND_2005!N$7:N$883,EUROSTAT_VBE_IND_2005!$B$7:$B$883,$D267,EUROSTAT_VBE_IND_2005!$C$7:$C$883,"*"&amp;RIGHT($A267,3)&amp;"*",EUROSTAT_VBE_IND_2005!$D$7:$D$883,"3106*"))/1000</f>
        <v>16.893</v>
      </c>
      <c r="R267" s="17">
        <f>(SUMIFS(EUROSTAT_VBE_IND_2005!O$7:O$883,EUROSTAT_VBE_IND_2005!$B$7:$B$883,$D267,EUROSTAT_VBE_IND_2005!$C$7:$C$883,"*"&amp;RIGHT($A267,3)&amp;"*",EUROSTAT_VBE_IND_2005!$D$7:$D$883,"4100*"))/1000+(SUMIFS(EUROSTAT_VBE_IND_2005!O$7:O$883,EUROSTAT_VBE_IND_2005!$B$7:$B$883,$D267,EUROSTAT_VBE_IND_2005!$C$7:$C$883,"*"&amp;RIGHT($A267,3)&amp;"*",EUROSTAT_VBE_IND_2005!$D$7:$D$883,"4230*"))/1000+(SUMIFS(EUROSTAT_VBE_IND_2005!O$7:O$883,EUROSTAT_VBE_IND_2005!$B$7:$B$883,$D267,EUROSTAT_VBE_IND_2005!$C$7:$C$883,"*"&amp;RIGHT($A267,3)&amp;"*",EUROSTAT_VBE_IND_2005!$D$7:$D$883,"4240*"))/1000+(SUMIFS(EUROSTAT_VBE_IND_2005!O$7:O$883,EUROSTAT_VBE_IND_2005!$B$7:$B$883,$D267,EUROSTAT_VBE_IND_2005!$C$7:$C$883,"*"&amp;RIGHT($A267,3)&amp;"*",EUROSTAT_VBE_IND_2005!$D$7:$D$883,"3106*"))/1000</f>
        <v>0.17</v>
      </c>
      <c r="S267" s="17">
        <f>(SUMIFS(EUROSTAT_VBE_IND_2005!P$7:P$883,EUROSTAT_VBE_IND_2005!$B$7:$B$883,$D267,EUROSTAT_VBE_IND_2005!$C$7:$C$883,"*"&amp;RIGHT($A267,3)&amp;"*",EUROSTAT_VBE_IND_2005!$D$7:$D$883,"4100*"))/1000+(SUMIFS(EUROSTAT_VBE_IND_2005!P$7:P$883,EUROSTAT_VBE_IND_2005!$B$7:$B$883,$D267,EUROSTAT_VBE_IND_2005!$C$7:$C$883,"*"&amp;RIGHT($A267,3)&amp;"*",EUROSTAT_VBE_IND_2005!$D$7:$D$883,"4230*"))/1000+(SUMIFS(EUROSTAT_VBE_IND_2005!P$7:P$883,EUROSTAT_VBE_IND_2005!$B$7:$B$883,$D267,EUROSTAT_VBE_IND_2005!$C$7:$C$883,"*"&amp;RIGHT($A267,3)&amp;"*",EUROSTAT_VBE_IND_2005!$D$7:$D$883,"4240*"))/1000+(SUMIFS(EUROSTAT_VBE_IND_2005!P$7:P$883,EUROSTAT_VBE_IND_2005!$B$7:$B$883,$D267,EUROSTAT_VBE_IND_2005!$C$7:$C$883,"*"&amp;RIGHT($A267,3)&amp;"*",EUROSTAT_VBE_IND_2005!$D$7:$D$883,"3106*"))/1000</f>
        <v>12.147</v>
      </c>
      <c r="T267" s="17">
        <f>(SUMIFS(EUROSTAT_VBE_IND_2005!Q$7:Q$883,EUROSTAT_VBE_IND_2005!$B$7:$B$883,$D267,EUROSTAT_VBE_IND_2005!$C$7:$C$883,"*"&amp;RIGHT($A267,3)&amp;"*",EUROSTAT_VBE_IND_2005!$D$7:$D$883,"4100*"))/1000+(SUMIFS(EUROSTAT_VBE_IND_2005!Q$7:Q$883,EUROSTAT_VBE_IND_2005!$B$7:$B$883,$D267,EUROSTAT_VBE_IND_2005!$C$7:$C$883,"*"&amp;RIGHT($A267,3)&amp;"*",EUROSTAT_VBE_IND_2005!$D$7:$D$883,"4230*"))/1000+(SUMIFS(EUROSTAT_VBE_IND_2005!Q$7:Q$883,EUROSTAT_VBE_IND_2005!$B$7:$B$883,$D267,EUROSTAT_VBE_IND_2005!$C$7:$C$883,"*"&amp;RIGHT($A267,3)&amp;"*",EUROSTAT_VBE_IND_2005!$D$7:$D$883,"4240*"))/1000+(SUMIFS(EUROSTAT_VBE_IND_2005!Q$7:Q$883,EUROSTAT_VBE_IND_2005!$B$7:$B$883,$D267,EUROSTAT_VBE_IND_2005!$C$7:$C$883,"*"&amp;RIGHT($A267,3)&amp;"*",EUROSTAT_VBE_IND_2005!$D$7:$D$883,"3106*"))/1000</f>
        <v>0.724</v>
      </c>
      <c r="U267" s="17">
        <f>(SUMIFS(EUROSTAT_VBE_IND_2005!R$7:R$883,EUROSTAT_VBE_IND_2005!$B$7:$B$883,$D267,EUROSTAT_VBE_IND_2005!$C$7:$C$883,"*"&amp;RIGHT($A267,3)&amp;"*",EUROSTAT_VBE_IND_2005!$D$7:$D$883,"4100*"))/1000+(SUMIFS(EUROSTAT_VBE_IND_2005!R$7:R$883,EUROSTAT_VBE_IND_2005!$B$7:$B$883,$D267,EUROSTAT_VBE_IND_2005!$C$7:$C$883,"*"&amp;RIGHT($A267,3)&amp;"*",EUROSTAT_VBE_IND_2005!$D$7:$D$883,"4230*"))/1000+(SUMIFS(EUROSTAT_VBE_IND_2005!R$7:R$883,EUROSTAT_VBE_IND_2005!$B$7:$B$883,$D267,EUROSTAT_VBE_IND_2005!$C$7:$C$883,"*"&amp;RIGHT($A267,3)&amp;"*",EUROSTAT_VBE_IND_2005!$D$7:$D$883,"4240*"))/1000+(SUMIFS(EUROSTAT_VBE_IND_2005!R$7:R$883,EUROSTAT_VBE_IND_2005!$B$7:$B$883,$D267,EUROSTAT_VBE_IND_2005!$C$7:$C$883,"*"&amp;RIGHT($A267,3)&amp;"*",EUROSTAT_VBE_IND_2005!$D$7:$D$883,"3106*"))/1000</f>
        <v>0.975</v>
      </c>
      <c r="V267" s="17">
        <f>(SUMIFS(EUROSTAT_VBE_IND_2005!S$7:S$883,EUROSTAT_VBE_IND_2005!$B$7:$B$883,$D267,EUROSTAT_VBE_IND_2005!$C$7:$C$883,"*"&amp;RIGHT($A267,3)&amp;"*",EUROSTAT_VBE_IND_2005!$D$7:$D$883,"4100*"))/1000+(SUMIFS(EUROSTAT_VBE_IND_2005!S$7:S$883,EUROSTAT_VBE_IND_2005!$B$7:$B$883,$D267,EUROSTAT_VBE_IND_2005!$C$7:$C$883,"*"&amp;RIGHT($A267,3)&amp;"*",EUROSTAT_VBE_IND_2005!$D$7:$D$883,"4230*"))/1000+(SUMIFS(EUROSTAT_VBE_IND_2005!S$7:S$883,EUROSTAT_VBE_IND_2005!$B$7:$B$883,$D267,EUROSTAT_VBE_IND_2005!$C$7:$C$883,"*"&amp;RIGHT($A267,3)&amp;"*",EUROSTAT_VBE_IND_2005!$D$7:$D$883,"4240*"))/1000+(SUMIFS(EUROSTAT_VBE_IND_2005!S$7:S$883,EUROSTAT_VBE_IND_2005!$B$7:$B$883,$D267,EUROSTAT_VBE_IND_2005!$C$7:$C$883,"*"&amp;RIGHT($A267,3)&amp;"*",EUROSTAT_VBE_IND_2005!$D$7:$D$883,"3106*"))/1000</f>
        <v>0.065</v>
      </c>
      <c r="W267" s="17">
        <f>(SUMIFS(EUROSTAT_VBE_IND_2005!T$7:T$883,EUROSTAT_VBE_IND_2005!$B$7:$B$883,$D267,EUROSTAT_VBE_IND_2005!$C$7:$C$883,"*"&amp;RIGHT($A267,3)&amp;"*",EUROSTAT_VBE_IND_2005!$D$7:$D$883,"4100*"))/1000+(SUMIFS(EUROSTAT_VBE_IND_2005!T$7:T$883,EUROSTAT_VBE_IND_2005!$B$7:$B$883,$D267,EUROSTAT_VBE_IND_2005!$C$7:$C$883,"*"&amp;RIGHT($A267,3)&amp;"*",EUROSTAT_VBE_IND_2005!$D$7:$D$883,"4230*"))/1000+(SUMIFS(EUROSTAT_VBE_IND_2005!T$7:T$883,EUROSTAT_VBE_IND_2005!$B$7:$B$883,$D267,EUROSTAT_VBE_IND_2005!$C$7:$C$883,"*"&amp;RIGHT($A267,3)&amp;"*",EUROSTAT_VBE_IND_2005!$D$7:$D$883,"4240*"))/1000+(SUMIFS(EUROSTAT_VBE_IND_2005!T$7:T$883,EUROSTAT_VBE_IND_2005!$B$7:$B$883,$D267,EUROSTAT_VBE_IND_2005!$C$7:$C$883,"*"&amp;RIGHT($A267,3)&amp;"*",EUROSTAT_VBE_IND_2005!$D$7:$D$883,"3106*"))/1000</f>
        <v>0</v>
      </c>
      <c r="X267" s="17">
        <f>(SUMIFS(EUROSTAT_VBE_IND_2005!U$7:U$883,EUROSTAT_VBE_IND_2005!$B$7:$B$883,$D267,EUROSTAT_VBE_IND_2005!$C$7:$C$883,"*"&amp;RIGHT($A267,3)&amp;"*",EUROSTAT_VBE_IND_2005!$D$7:$D$883,"4100*"))/1000+(SUMIFS(EUROSTAT_VBE_IND_2005!U$7:U$883,EUROSTAT_VBE_IND_2005!$B$7:$B$883,$D267,EUROSTAT_VBE_IND_2005!$C$7:$C$883,"*"&amp;RIGHT($A267,3)&amp;"*",EUROSTAT_VBE_IND_2005!$D$7:$D$883,"4230*"))/1000+(SUMIFS(EUROSTAT_VBE_IND_2005!U$7:U$883,EUROSTAT_VBE_IND_2005!$B$7:$B$883,$D267,EUROSTAT_VBE_IND_2005!$C$7:$C$883,"*"&amp;RIGHT($A267,3)&amp;"*",EUROSTAT_VBE_IND_2005!$D$7:$D$883,"4240*"))/1000+(SUMIFS(EUROSTAT_VBE_IND_2005!U$7:U$883,EUROSTAT_VBE_IND_2005!$B$7:$B$883,$D267,EUROSTAT_VBE_IND_2005!$C$7:$C$883,"*"&amp;RIGHT($A267,3)&amp;"*",EUROSTAT_VBE_IND_2005!$D$7:$D$883,"3106*"))/1000</f>
        <v>50.926</v>
      </c>
      <c r="Y267" s="17">
        <f>(SUMIFS(EUROSTAT_VBE_IND_2005!V$7:V$883,EUROSTAT_VBE_IND_2005!$B$7:$B$883,$D267,EUROSTAT_VBE_IND_2005!$C$7:$C$883,"*"&amp;RIGHT($A267,3)&amp;"*",EUROSTAT_VBE_IND_2005!$D$7:$D$883,"4100*"))/1000+(SUMIFS(EUROSTAT_VBE_IND_2005!V$7:V$883,EUROSTAT_VBE_IND_2005!$B$7:$B$883,$D267,EUROSTAT_VBE_IND_2005!$C$7:$C$883,"*"&amp;RIGHT($A267,3)&amp;"*",EUROSTAT_VBE_IND_2005!$D$7:$D$883,"4230*"))/1000+(SUMIFS(EUROSTAT_VBE_IND_2005!V$7:V$883,EUROSTAT_VBE_IND_2005!$B$7:$B$883,$D267,EUROSTAT_VBE_IND_2005!$C$7:$C$883,"*"&amp;RIGHT($A267,3)&amp;"*",EUROSTAT_VBE_IND_2005!$D$7:$D$883,"4240*"))/1000+(SUMIFS(EUROSTAT_VBE_IND_2005!V$7:V$883,EUROSTAT_VBE_IND_2005!$B$7:$B$883,$D267,EUROSTAT_VBE_IND_2005!$C$7:$C$883,"*"&amp;RIGHT($A267,3)&amp;"*",EUROSTAT_VBE_IND_2005!$D$7:$D$883,"3106*"))/1000</f>
        <v>1.228</v>
      </c>
      <c r="Z267" s="17">
        <f>(SUMIFS(EUROSTAT_VBE_IND_2005!W$7:W$883,EUROSTAT_VBE_IND_2005!$B$7:$B$883,$D267,EUROSTAT_VBE_IND_2005!$C$7:$C$883,"*"&amp;RIGHT($A267,3)&amp;"*",EUROSTAT_VBE_IND_2005!$D$7:$D$883,"4100*"))/1000+(SUMIFS(EUROSTAT_VBE_IND_2005!W$7:W$883,EUROSTAT_VBE_IND_2005!$B$7:$B$883,$D267,EUROSTAT_VBE_IND_2005!$C$7:$C$883,"*"&amp;RIGHT($A267,3)&amp;"*",EUROSTAT_VBE_IND_2005!$D$7:$D$883,"4230*"))/1000+(SUMIFS(EUROSTAT_VBE_IND_2005!W$7:W$883,EUROSTAT_VBE_IND_2005!$B$7:$B$883,$D267,EUROSTAT_VBE_IND_2005!$C$7:$C$883,"*"&amp;RIGHT($A267,3)&amp;"*",EUROSTAT_VBE_IND_2005!$D$7:$D$883,"4240*"))/1000+(SUMIFS(EUROSTAT_VBE_IND_2005!W$7:W$883,EUROSTAT_VBE_IND_2005!$B$7:$B$883,$D267,EUROSTAT_VBE_IND_2005!$C$7:$C$883,"*"&amp;RIGHT($A267,3)&amp;"*",EUROSTAT_VBE_IND_2005!$D$7:$D$883,"3106*"))/1000</f>
        <v>0.589</v>
      </c>
      <c r="AA267" s="17">
        <f>(SUMIFS(EUROSTAT_VBE_IND_2005!X$7:X$883,EUROSTAT_VBE_IND_2005!$B$7:$B$883,$D267,EUROSTAT_VBE_IND_2005!$C$7:$C$883,"*"&amp;RIGHT($A267,3)&amp;"*",EUROSTAT_VBE_IND_2005!$D$7:$D$883,"4100*"))/1000+(SUMIFS(EUROSTAT_VBE_IND_2005!X$7:X$883,EUROSTAT_VBE_IND_2005!$B$7:$B$883,$D267,EUROSTAT_VBE_IND_2005!$C$7:$C$883,"*"&amp;RIGHT($A267,3)&amp;"*",EUROSTAT_VBE_IND_2005!$D$7:$D$883,"4230*"))/1000+(SUMIFS(EUROSTAT_VBE_IND_2005!X$7:X$883,EUROSTAT_VBE_IND_2005!$B$7:$B$883,$D267,EUROSTAT_VBE_IND_2005!$C$7:$C$883,"*"&amp;RIGHT($A267,3)&amp;"*",EUROSTAT_VBE_IND_2005!$D$7:$D$883,"4240*"))/1000+(SUMIFS(EUROSTAT_VBE_IND_2005!X$7:X$883,EUROSTAT_VBE_IND_2005!$B$7:$B$883,$D267,EUROSTAT_VBE_IND_2005!$C$7:$C$883,"*"&amp;RIGHT($A267,3)&amp;"*",EUROSTAT_VBE_IND_2005!$D$7:$D$883,"3106*"))/1000</f>
        <v>0.771</v>
      </c>
      <c r="AB267" s="17">
        <f>(SUMIFS(EUROSTAT_VBE_IND_2005!AA$7:AA$883,EUROSTAT_VBE_IND_2005!$B$7:$B$883,$D267,EUROSTAT_VBE_IND_2005!$C$7:$C$883,"*"&amp;RIGHT($A267,3)&amp;"*",EUROSTAT_VBE_IND_2005!$D$7:$D$883,"4100*"))/1000+(SUMIFS(EUROSTAT_VBE_IND_2005!AA$7:AA$883,EUROSTAT_VBE_IND_2005!$B$7:$B$883,$D267,EUROSTAT_VBE_IND_2005!$C$7:$C$883,"*"&amp;RIGHT($A267,3)&amp;"*",EUROSTAT_VBE_IND_2005!$D$7:$D$883,"4230*"))/1000+(SUMIFS(EUROSTAT_VBE_IND_2005!AA$7:AA$883,EUROSTAT_VBE_IND_2005!$B$7:$B$883,$D267,EUROSTAT_VBE_IND_2005!$C$7:$C$883,"*"&amp;RIGHT($A267,3)&amp;"*",EUROSTAT_VBE_IND_2005!$D$7:$D$883,"4240*"))/1000+(SUMIFS(EUROSTAT_VBE_IND_2005!AA$7:AA$883,EUROSTAT_VBE_IND_2005!$B$7:$B$883,$D267,EUROSTAT_VBE_IND_2005!$C$7:$C$883,"*"&amp;RIGHT($A267,3)&amp;"*",EUROSTAT_VBE_IND_2005!$D$7:$D$883,"3106*"))/1000</f>
        <v>0</v>
      </c>
      <c r="AC267" s="17">
        <f>(SUMIFS(EUROSTAT_VBE_IND_2005!AB$7:AB$883,EUROSTAT_VBE_IND_2005!$B$7:$B$883,$D267,EUROSTAT_VBE_IND_2005!$C$7:$C$883,"*"&amp;RIGHT($A267,3)&amp;"*",EUROSTAT_VBE_IND_2005!$D$7:$D$883,"4100*"))/1000+(SUMIFS(EUROSTAT_VBE_IND_2005!AB$7:AB$883,EUROSTAT_VBE_IND_2005!$B$7:$B$883,$D267,EUROSTAT_VBE_IND_2005!$C$7:$C$883,"*"&amp;RIGHT($A267,3)&amp;"*",EUROSTAT_VBE_IND_2005!$D$7:$D$883,"4230*"))/1000+(SUMIFS(EUROSTAT_VBE_IND_2005!AB$7:AB$883,EUROSTAT_VBE_IND_2005!$B$7:$B$883,$D267,EUROSTAT_VBE_IND_2005!$C$7:$C$883,"*"&amp;RIGHT($A267,3)&amp;"*",EUROSTAT_VBE_IND_2005!$D$7:$D$883,"4240*"))/1000+(SUMIFS(EUROSTAT_VBE_IND_2005!AB$7:AB$883,EUROSTAT_VBE_IND_2005!$B$7:$B$883,$D267,EUROSTAT_VBE_IND_2005!$C$7:$C$883,"*"&amp;RIGHT($A267,3)&amp;"*",EUROSTAT_VBE_IND_2005!$D$7:$D$883,"3106*"))/1000</f>
        <v>3.532</v>
      </c>
      <c r="AD267" s="17">
        <f>(SUMIFS(EUROSTAT_VBE_IND_2005!AC$7:AC$883,EUROSTAT_VBE_IND_2005!$B$7:$B$883,$D267,EUROSTAT_VBE_IND_2005!$C$7:$C$883,"*"&amp;RIGHT($A267,3)&amp;"*",EUROSTAT_VBE_IND_2005!$D$7:$D$883,"4100*"))/1000+(SUMIFS(EUROSTAT_VBE_IND_2005!AC$7:AC$883,EUROSTAT_VBE_IND_2005!$B$7:$B$883,$D267,EUROSTAT_VBE_IND_2005!$C$7:$C$883,"*"&amp;RIGHT($A267,3)&amp;"*",EUROSTAT_VBE_IND_2005!$D$7:$D$883,"4230*"))/1000+(SUMIFS(EUROSTAT_VBE_IND_2005!AC$7:AC$883,EUROSTAT_VBE_IND_2005!$B$7:$B$883,$D267,EUROSTAT_VBE_IND_2005!$C$7:$C$883,"*"&amp;RIGHT($A267,3)&amp;"*",EUROSTAT_VBE_IND_2005!$D$7:$D$883,"4240*"))/1000+(SUMIFS(EUROSTAT_VBE_IND_2005!AC$7:AC$883,EUROSTAT_VBE_IND_2005!$B$7:$B$883,$D267,EUROSTAT_VBE_IND_2005!$C$7:$C$883,"*"&amp;RIGHT($A267,3)&amp;"*",EUROSTAT_VBE_IND_2005!$D$7:$D$883,"3106*"))/1000</f>
        <v>0.006</v>
      </c>
      <c r="AE267" s="17">
        <f>(SUMIFS(EUROSTAT_VBE_IND_2005!AD$7:AD$883,EUROSTAT_VBE_IND_2005!$B$7:$B$883,$D267,EUROSTAT_VBE_IND_2005!$C$7:$C$883,"*"&amp;RIGHT($A267,3)&amp;"*",EUROSTAT_VBE_IND_2005!$D$7:$D$883,"4100*"))/1000+(SUMIFS(EUROSTAT_VBE_IND_2005!AD$7:AD$883,EUROSTAT_VBE_IND_2005!$B$7:$B$883,$D267,EUROSTAT_VBE_IND_2005!$C$7:$C$883,"*"&amp;RIGHT($A267,3)&amp;"*",EUROSTAT_VBE_IND_2005!$D$7:$D$883,"4230*"))/1000+(SUMIFS(EUROSTAT_VBE_IND_2005!AD$7:AD$883,EUROSTAT_VBE_IND_2005!$B$7:$B$883,$D267,EUROSTAT_VBE_IND_2005!$C$7:$C$883,"*"&amp;RIGHT($A267,3)&amp;"*",EUROSTAT_VBE_IND_2005!$D$7:$D$883,"4240*"))/1000+(SUMIFS(EUROSTAT_VBE_IND_2005!AD$7:AD$883,EUROSTAT_VBE_IND_2005!$B$7:$B$883,$D267,EUROSTAT_VBE_IND_2005!$C$7:$C$883,"*"&amp;RIGHT($A267,3)&amp;"*",EUROSTAT_VBE_IND_2005!$D$7:$D$883,"3106*"))/1000</f>
        <v>2.303</v>
      </c>
      <c r="AF267" s="17">
        <f>(SUMIFS(EUROSTAT_VBE_IND_2005!AE$7:AE$883,EUROSTAT_VBE_IND_2005!$B$7:$B$883,$D267,EUROSTAT_VBE_IND_2005!$C$7:$C$883,"*"&amp;RIGHT($A267,3)&amp;"*",EUROSTAT_VBE_IND_2005!$D$7:$D$883,"4100*"))/1000+(SUMIFS(EUROSTAT_VBE_IND_2005!AE$7:AE$883,EUROSTAT_VBE_IND_2005!$B$7:$B$883,$D267,EUROSTAT_VBE_IND_2005!$C$7:$C$883,"*"&amp;RIGHT($A267,3)&amp;"*",EUROSTAT_VBE_IND_2005!$D$7:$D$883,"4230*"))/1000+(SUMIFS(EUROSTAT_VBE_IND_2005!AE$7:AE$883,EUROSTAT_VBE_IND_2005!$B$7:$B$883,$D267,EUROSTAT_VBE_IND_2005!$C$7:$C$883,"*"&amp;RIGHT($A267,3)&amp;"*",EUROSTAT_VBE_IND_2005!$D$7:$D$883,"4240*"))/1000+(SUMIFS(EUROSTAT_VBE_IND_2005!AE$7:AE$883,EUROSTAT_VBE_IND_2005!$B$7:$B$883,$D267,EUROSTAT_VBE_IND_2005!$C$7:$C$883,"*"&amp;RIGHT($A267,3)&amp;"*",EUROSTAT_VBE_IND_2005!$D$7:$D$883,"3106*"))/1000</f>
        <v>5.386</v>
      </c>
      <c r="AG267" s="17">
        <f>(SUMIFS(EUROSTAT_VBE_IND_2005!AF$7:AF$883,EUROSTAT_VBE_IND_2005!$B$7:$B$883,$D267,EUROSTAT_VBE_IND_2005!$C$7:$C$883,"*"&amp;RIGHT($A267,3)&amp;"*",EUROSTAT_VBE_IND_2005!$D$7:$D$883,"4100*"))/1000+(SUMIFS(EUROSTAT_VBE_IND_2005!AF$7:AF$883,EUROSTAT_VBE_IND_2005!$B$7:$B$883,$D267,EUROSTAT_VBE_IND_2005!$C$7:$C$883,"*"&amp;RIGHT($A267,3)&amp;"*",EUROSTAT_VBE_IND_2005!$D$7:$D$883,"4230*"))/1000+(SUMIFS(EUROSTAT_VBE_IND_2005!AF$7:AF$883,EUROSTAT_VBE_IND_2005!$B$7:$B$883,$D267,EUROSTAT_VBE_IND_2005!$C$7:$C$883,"*"&amp;RIGHT($A267,3)&amp;"*",EUROSTAT_VBE_IND_2005!$D$7:$D$883,"4240*"))/1000+(SUMIFS(EUROSTAT_VBE_IND_2005!AF$7:AF$883,EUROSTAT_VBE_IND_2005!$B$7:$B$883,$D267,EUROSTAT_VBE_IND_2005!$C$7:$C$883,"*"&amp;RIGHT($A267,3)&amp;"*",EUROSTAT_VBE_IND_2005!$D$7:$D$883,"3106*"))/1000</f>
        <v>4.108</v>
      </c>
      <c r="AH267" s="17">
        <f>(SUMIFS(EUROSTAT_VBE_IND_2005!AH$7:AH$883,EUROSTAT_VBE_IND_2005!$B$7:$B$883,$D267,EUROSTAT_VBE_IND_2005!$C$7:$C$883,"*"&amp;RIGHT($A267,3)&amp;"*",EUROSTAT_VBE_IND_2005!$D$7:$D$883,"4100*"))/1000+(SUMIFS(EUROSTAT_VBE_IND_2005!AH$7:AH$883,EUROSTAT_VBE_IND_2005!$B$7:$B$883,$D267,EUROSTAT_VBE_IND_2005!$C$7:$C$883,"*"&amp;RIGHT($A267,3)&amp;"*",EUROSTAT_VBE_IND_2005!$D$7:$D$883,"4230*"))/1000+(SUMIFS(EUROSTAT_VBE_IND_2005!AH$7:AH$883,EUROSTAT_VBE_IND_2005!$B$7:$B$883,$D267,EUROSTAT_VBE_IND_2005!$C$7:$C$883,"*"&amp;RIGHT($A267,3)&amp;"*",EUROSTAT_VBE_IND_2005!$D$7:$D$883,"4240*"))/1000+(SUMIFS(EUROSTAT_VBE_IND_2005!AH$7:AH$883,EUROSTAT_VBE_IND_2005!$B$7:$B$883,$D267,EUROSTAT_VBE_IND_2005!$C$7:$C$883,"*"&amp;RIGHT($A267,3)&amp;"*",EUROSTAT_VBE_IND_2005!$D$7:$D$883,"3106*"))/1000</f>
        <v>0.151</v>
      </c>
      <c r="AI267" s="17">
        <f>(SUMIFS(EUROSTAT_VBE_IND_2005!AI$7:AI$883,EUROSTAT_VBE_IND_2005!$B$7:$B$883,$D267,EUROSTAT_VBE_IND_2005!$C$7:$C$883,"*"&amp;RIGHT($A267,3)&amp;"*",EUROSTAT_VBE_IND_2005!$D$7:$D$883,"4100*"))/1000+(SUMIFS(EUROSTAT_VBE_IND_2005!AI$7:AI$883,EUROSTAT_VBE_IND_2005!$B$7:$B$883,$D267,EUROSTAT_VBE_IND_2005!$C$7:$C$883,"*"&amp;RIGHT($A267,3)&amp;"*",EUROSTAT_VBE_IND_2005!$D$7:$D$883,"4230*"))/1000+(SUMIFS(EUROSTAT_VBE_IND_2005!AI$7:AI$883,EUROSTAT_VBE_IND_2005!$B$7:$B$883,$D267,EUROSTAT_VBE_IND_2005!$C$7:$C$883,"*"&amp;RIGHT($A267,3)&amp;"*",EUROSTAT_VBE_IND_2005!$D$7:$D$883,"4240*"))/1000+(SUMIFS(EUROSTAT_VBE_IND_2005!AI$7:AI$883,EUROSTAT_VBE_IND_2005!$B$7:$B$883,$D267,EUROSTAT_VBE_IND_2005!$C$7:$C$883,"*"&amp;RIGHT($A267,3)&amp;"*",EUROSTAT_VBE_IND_2005!$D$7:$D$883,"3106*"))/1000</f>
        <v>1.291</v>
      </c>
      <c r="AJ267" s="17">
        <f>(SUMIFS(EUROSTAT_VBE_IND_2005!AJ$7:AJ$883,EUROSTAT_VBE_IND_2005!$B$7:$B$883,$D267,EUROSTAT_VBE_IND_2005!$C$7:$C$883,"*"&amp;RIGHT($A267,3)&amp;"*",EUROSTAT_VBE_IND_2005!$D$7:$D$883,"4100*"))/1000+(SUMIFS(EUROSTAT_VBE_IND_2005!AJ$7:AJ$883,EUROSTAT_VBE_IND_2005!$B$7:$B$883,$D267,EUROSTAT_VBE_IND_2005!$C$7:$C$883,"*"&amp;RIGHT($A267,3)&amp;"*",EUROSTAT_VBE_IND_2005!$D$7:$D$883,"4230*"))/1000+(SUMIFS(EUROSTAT_VBE_IND_2005!AJ$7:AJ$883,EUROSTAT_VBE_IND_2005!$B$7:$B$883,$D267,EUROSTAT_VBE_IND_2005!$C$7:$C$883,"*"&amp;RIGHT($A267,3)&amp;"*",EUROSTAT_VBE_IND_2005!$D$7:$D$883,"4240*"))/1000+(SUMIFS(EUROSTAT_VBE_IND_2005!AJ$7:AJ$883,EUROSTAT_VBE_IND_2005!$B$7:$B$883,$D267,EUROSTAT_VBE_IND_2005!$C$7:$C$883,"*"&amp;RIGHT($A267,3)&amp;"*",EUROSTAT_VBE_IND_2005!$D$7:$D$883,"3106*"))/1000</f>
        <v>1.598</v>
      </c>
      <c r="AK267" s="17">
        <f>(SUMIFS(EUROSTAT_VBE_IND_2005!AK$7:AK$883,EUROSTAT_VBE_IND_2005!$B$7:$B$883,$D267,EUROSTAT_VBE_IND_2005!$C$7:$C$883,"*"&amp;RIGHT($A267,3)&amp;"*",EUROSTAT_VBE_IND_2005!$D$7:$D$883,"4100*"))/1000+(SUMIFS(EUROSTAT_VBE_IND_2005!AK$7:AK$883,EUROSTAT_VBE_IND_2005!$B$7:$B$883,$D267,EUROSTAT_VBE_IND_2005!$C$7:$C$883,"*"&amp;RIGHT($A267,3)&amp;"*",EUROSTAT_VBE_IND_2005!$D$7:$D$883,"4230*"))/1000+(SUMIFS(EUROSTAT_VBE_IND_2005!AK$7:AK$883,EUROSTAT_VBE_IND_2005!$B$7:$B$883,$D267,EUROSTAT_VBE_IND_2005!$C$7:$C$883,"*"&amp;RIGHT($A267,3)&amp;"*",EUROSTAT_VBE_IND_2005!$D$7:$D$883,"4240*"))/1000+(SUMIFS(EUROSTAT_VBE_IND_2005!AK$7:AK$883,EUROSTAT_VBE_IND_2005!$B$7:$B$883,$D267,EUROSTAT_VBE_IND_2005!$C$7:$C$883,"*"&amp;RIGHT($A267,3)&amp;"*",EUROSTAT_VBE_IND_2005!$D$7:$D$883,"3106*"))/1000</f>
        <v>22.781</v>
      </c>
      <c r="AL267" s="198"/>
      <c r="AM267" s="198"/>
      <c r="AN267" s="198"/>
      <c r="AO267" s="17">
        <f>(SUMIFS(EUROSTAT_VBE_IND_2005!Y$7:Y$883,EUROSTAT_VBE_IND_2005!$B$7:$B$883,$D267,EUROSTAT_VBE_IND_2005!$C$7:$C$883,"*"&amp;RIGHT($A267,3)&amp;"*",EUROSTAT_VBE_IND_2005!$D$7:$D$883,"4100*"))/1000+(SUMIFS(EUROSTAT_VBE_IND_2005!Y$7:Y$883,EUROSTAT_VBE_IND_2005!$B$7:$B$883,$D267,EUROSTAT_VBE_IND_2005!$C$7:$C$883,"*"&amp;RIGHT($A267,3)&amp;"*",EUROSTAT_VBE_IND_2005!$D$7:$D$883,"4230*"))/1000+(SUMIFS(EUROSTAT_VBE_IND_2005!Y$7:Y$883,EUROSTAT_VBE_IND_2005!$B$7:$B$883,$D267,EUROSTAT_VBE_IND_2005!$C$7:$C$883,"*"&amp;RIGHT($A267,3)&amp;"*",EUROSTAT_VBE_IND_2005!$D$7:$D$883,"4240*"))/1000+(SUMIFS(EUROSTAT_VBE_IND_2005!Y$7:Y$883,EUROSTAT_VBE_IND_2005!$B$7:$B$883,$D267,EUROSTAT_VBE_IND_2005!$C$7:$C$883,"*"&amp;RIGHT($A267,3)&amp;"*",EUROSTAT_VBE_IND_2005!$D$7:$D$883,"3106*"))/1000</f>
        <v>0</v>
      </c>
      <c r="AP267" s="17">
        <f>(SUMIFS(EUROSTAT_VBE_IND_2005!Z$7:Z$883,EUROSTAT_VBE_IND_2005!$B$7:$B$883,$D267,EUROSTAT_VBE_IND_2005!$C$7:$C$883,"*"&amp;RIGHT($A267,3)&amp;"*",EUROSTAT_VBE_IND_2005!$D$7:$D$883,"4100*"))/1000+(SUMIFS(EUROSTAT_VBE_IND_2005!Z$7:Z$883,EUROSTAT_VBE_IND_2005!$B$7:$B$883,$D267,EUROSTAT_VBE_IND_2005!$C$7:$C$883,"*"&amp;RIGHT($A267,3)&amp;"*",EUROSTAT_VBE_IND_2005!$D$7:$D$883,"4230*"))/1000+(SUMIFS(EUROSTAT_VBE_IND_2005!Z$7:Z$883,EUROSTAT_VBE_IND_2005!$B$7:$B$883,$D267,EUROSTAT_VBE_IND_2005!$C$7:$C$883,"*"&amp;RIGHT($A267,3)&amp;"*",EUROSTAT_VBE_IND_2005!$D$7:$D$883,"4240*"))/1000+(SUMIFS(EUROSTAT_VBE_IND_2005!Z$7:Z$883,EUROSTAT_VBE_IND_2005!$B$7:$B$883,$D267,EUROSTAT_VBE_IND_2005!$C$7:$C$883,"*"&amp;RIGHT($A267,3)&amp;"*",EUROSTAT_VBE_IND_2005!$D$7:$D$883,"3106*"))/1000</f>
        <v>0</v>
      </c>
      <c r="AQ267" s="17">
        <f>(SUMIFS(EUROSTAT_VBE_IND_2005!AG$7:AG$883,EUROSTAT_VBE_IND_2005!$B$7:$B$883,$D267,EUROSTAT_VBE_IND_2005!$C$7:$C$883,"*"&amp;RIGHT($A267,3)&amp;"*",EUROSTAT_VBE_IND_2005!$D$7:$D$883,"4100*"))/1000+(SUMIFS(EUROSTAT_VBE_IND_2005!AG$7:AG$883,EUROSTAT_VBE_IND_2005!$B$7:$B$883,$D267,EUROSTAT_VBE_IND_2005!$C$7:$C$883,"*"&amp;RIGHT($A267,3)&amp;"*",EUROSTAT_VBE_IND_2005!$D$7:$D$883,"4230*"))/1000+(SUMIFS(EUROSTAT_VBE_IND_2005!AG$7:AG$883,EUROSTAT_VBE_IND_2005!$B$7:$B$883,$D267,EUROSTAT_VBE_IND_2005!$C$7:$C$883,"*"&amp;RIGHT($A267,3)&amp;"*",EUROSTAT_VBE_IND_2005!$D$7:$D$883,"4240*"))/1000+(SUMIFS(EUROSTAT_VBE_IND_2005!AG$7:AG$883,EUROSTAT_VBE_IND_2005!$B$7:$B$883,$D267,EUROSTAT_VBE_IND_2005!$C$7:$C$883,"*"&amp;RIGHT($A267,3)&amp;"*",EUROSTAT_VBE_IND_2005!$D$7:$D$883,"3106*"))/1000</f>
        <v>0</v>
      </c>
    </row>
    <row r="268" spans="1:43">
      <c r="A268" t="str">
        <f>LEFT(EUROSTAT_VBE_IND_2005!$C$375,8)</f>
        <v>B_101835</v>
      </c>
      <c r="B268" s="28" t="s">
        <v>303</v>
      </c>
      <c r="C268" t="s">
        <v>293</v>
      </c>
      <c r="D268" t="s">
        <v>55</v>
      </c>
      <c r="E268" t="s">
        <v>240</v>
      </c>
      <c r="F268" t="s">
        <v>260</v>
      </c>
      <c r="G268" s="17">
        <f>(SUMIFS(EUROSTAT_VBE_IND_2005!E$7:E$883,EUROSTAT_VBE_IND_2005!$B$7:$B$883,$D268,EUROSTAT_VBE_IND_2005!$C$7:$C$883,"*"&amp;RIGHT($A268,3)&amp;"*",EUROSTAT_VBE_IND_2005!$D$7:$D$883,"421*"))/1000</f>
        <v>0</v>
      </c>
      <c r="H268" s="17">
        <f>(SUMIFS(EUROSTAT_VBE_IND_2005!F$7:F$883,EUROSTAT_VBE_IND_2005!$B$7:$B$883,$D268,EUROSTAT_VBE_IND_2005!$C$7:$C$883,"*"&amp;RIGHT($A268,3)&amp;"*",EUROSTAT_VBE_IND_2005!$D$7:$D$883,"421*"))/1000</f>
        <v>0</v>
      </c>
      <c r="I268" s="17">
        <f>(SUMIFS(EUROSTAT_VBE_IND_2005!G$7:G$883,EUROSTAT_VBE_IND_2005!$B$7:$B$883,$D268,EUROSTAT_VBE_IND_2005!$C$7:$C$883,"*"&amp;RIGHT($A268,3)&amp;"*",EUROSTAT_VBE_IND_2005!$D$7:$D$883,"421*"))/1000</f>
        <v>0</v>
      </c>
      <c r="J268" s="198"/>
      <c r="K268" s="17">
        <f>(SUMIFS(EUROSTAT_VBE_IND_2005!H$7:H$883,EUROSTAT_VBE_IND_2005!$B$7:$B$883,$D268,EUROSTAT_VBE_IND_2005!$C$7:$C$883,"*"&amp;RIGHT($A268,3)&amp;"*",EUROSTAT_VBE_IND_2005!$D$7:$D$883,"421*"))/1000</f>
        <v>0</v>
      </c>
      <c r="L268" s="17">
        <f>(SUMIFS(EUROSTAT_VBE_IND_2005!I$7:I$883,EUROSTAT_VBE_IND_2005!$B$7:$B$883,$D268,EUROSTAT_VBE_IND_2005!$C$7:$C$883,"*"&amp;RIGHT($A268,3)&amp;"*",EUROSTAT_VBE_IND_2005!$D$7:$D$883,"421*"))/1000</f>
        <v>0</v>
      </c>
      <c r="M268" s="17">
        <f>(SUMIFS(EUROSTAT_VBE_IND_2005!J$7:J$883,EUROSTAT_VBE_IND_2005!$B$7:$B$883,$D268,EUROSTAT_VBE_IND_2005!$C$7:$C$883,"*"&amp;RIGHT($A268,3)&amp;"*",EUROSTAT_VBE_IND_2005!$D$7:$D$883,"421*"))/1000</f>
        <v>0</v>
      </c>
      <c r="N268" s="17">
        <f>(SUMIFS(EUROSTAT_VBE_IND_2005!K$7:K$883,EUROSTAT_VBE_IND_2005!$B$7:$B$883,$D268,EUROSTAT_VBE_IND_2005!$C$7:$C$883,"*"&amp;RIGHT($A268,3)&amp;"*",EUROSTAT_VBE_IND_2005!$D$7:$D$883,"421*"))/1000</f>
        <v>0</v>
      </c>
      <c r="O268" s="17">
        <f>(SUMIFS(EUROSTAT_VBE_IND_2005!L$7:L$883,EUROSTAT_VBE_IND_2005!$B$7:$B$883,$D268,EUROSTAT_VBE_IND_2005!$C$7:$C$883,"*"&amp;RIGHT($A268,3)&amp;"*",EUROSTAT_VBE_IND_2005!$D$7:$D$883,"421*"))/1000</f>
        <v>0</v>
      </c>
      <c r="P268" s="17">
        <f>(SUMIFS(EUROSTAT_VBE_IND_2005!M$7:M$883,EUROSTAT_VBE_IND_2005!$B$7:$B$883,$D268,EUROSTAT_VBE_IND_2005!$C$7:$C$883,"*"&amp;RIGHT($A268,3)&amp;"*",EUROSTAT_VBE_IND_2005!$D$7:$D$883,"421*"))/1000</f>
        <v>0</v>
      </c>
      <c r="Q268" s="17">
        <f>(SUMIFS(EUROSTAT_VBE_IND_2005!N$7:N$883,EUROSTAT_VBE_IND_2005!$B$7:$B$883,$D268,EUROSTAT_VBE_IND_2005!$C$7:$C$883,"*"&amp;RIGHT($A268,3)&amp;"*",EUROSTAT_VBE_IND_2005!$D$7:$D$883,"421*"))/1000</f>
        <v>0</v>
      </c>
      <c r="R268" s="17">
        <f>(SUMIFS(EUROSTAT_VBE_IND_2005!O$7:O$883,EUROSTAT_VBE_IND_2005!$B$7:$B$883,$D268,EUROSTAT_VBE_IND_2005!$C$7:$C$883,"*"&amp;RIGHT($A268,3)&amp;"*",EUROSTAT_VBE_IND_2005!$D$7:$D$883,"421*"))/1000</f>
        <v>0</v>
      </c>
      <c r="S268" s="17">
        <f>(SUMIFS(EUROSTAT_VBE_IND_2005!P$7:P$883,EUROSTAT_VBE_IND_2005!$B$7:$B$883,$D268,EUROSTAT_VBE_IND_2005!$C$7:$C$883,"*"&amp;RIGHT($A268,3)&amp;"*",EUROSTAT_VBE_IND_2005!$D$7:$D$883,"421*"))/1000</f>
        <v>0</v>
      </c>
      <c r="T268" s="17">
        <f>(SUMIFS(EUROSTAT_VBE_IND_2005!Q$7:Q$883,EUROSTAT_VBE_IND_2005!$B$7:$B$883,$D268,EUROSTAT_VBE_IND_2005!$C$7:$C$883,"*"&amp;RIGHT($A268,3)&amp;"*",EUROSTAT_VBE_IND_2005!$D$7:$D$883,"421*"))/1000</f>
        <v>0</v>
      </c>
      <c r="U268" s="17">
        <f>(SUMIFS(EUROSTAT_VBE_IND_2005!R$7:R$883,EUROSTAT_VBE_IND_2005!$B$7:$B$883,$D268,EUROSTAT_VBE_IND_2005!$C$7:$C$883,"*"&amp;RIGHT($A268,3)&amp;"*",EUROSTAT_VBE_IND_2005!$D$7:$D$883,"421*"))/1000</f>
        <v>0</v>
      </c>
      <c r="V268" s="17">
        <f>(SUMIFS(EUROSTAT_VBE_IND_2005!S$7:S$883,EUROSTAT_VBE_IND_2005!$B$7:$B$883,$D268,EUROSTAT_VBE_IND_2005!$C$7:$C$883,"*"&amp;RIGHT($A268,3)&amp;"*",EUROSTAT_VBE_IND_2005!$D$7:$D$883,"421*"))/1000</f>
        <v>0</v>
      </c>
      <c r="W268" s="17">
        <f>(SUMIFS(EUROSTAT_VBE_IND_2005!T$7:T$883,EUROSTAT_VBE_IND_2005!$B$7:$B$883,$D268,EUROSTAT_VBE_IND_2005!$C$7:$C$883,"*"&amp;RIGHT($A268,3)&amp;"*",EUROSTAT_VBE_IND_2005!$D$7:$D$883,"421*"))/1000</f>
        <v>0</v>
      </c>
      <c r="X268" s="17">
        <f>(SUMIFS(EUROSTAT_VBE_IND_2005!U$7:U$883,EUROSTAT_VBE_IND_2005!$B$7:$B$883,$D268,EUROSTAT_VBE_IND_2005!$C$7:$C$883,"*"&amp;RIGHT($A268,3)&amp;"*",EUROSTAT_VBE_IND_2005!$D$7:$D$883,"421*"))/1000</f>
        <v>0</v>
      </c>
      <c r="Y268" s="17">
        <f>(SUMIFS(EUROSTAT_VBE_IND_2005!V$7:V$883,EUROSTAT_VBE_IND_2005!$B$7:$B$883,$D268,EUROSTAT_VBE_IND_2005!$C$7:$C$883,"*"&amp;RIGHT($A268,3)&amp;"*",EUROSTAT_VBE_IND_2005!$D$7:$D$883,"421*"))/1000</f>
        <v>0</v>
      </c>
      <c r="Z268" s="17">
        <f>(SUMIFS(EUROSTAT_VBE_IND_2005!W$7:W$883,EUROSTAT_VBE_IND_2005!$B$7:$B$883,$D268,EUROSTAT_VBE_IND_2005!$C$7:$C$883,"*"&amp;RIGHT($A268,3)&amp;"*",EUROSTAT_VBE_IND_2005!$D$7:$D$883,"421*"))/1000</f>
        <v>0</v>
      </c>
      <c r="AA268" s="17">
        <f>(SUMIFS(EUROSTAT_VBE_IND_2005!X$7:X$883,EUROSTAT_VBE_IND_2005!$B$7:$B$883,$D268,EUROSTAT_VBE_IND_2005!$C$7:$C$883,"*"&amp;RIGHT($A268,3)&amp;"*",EUROSTAT_VBE_IND_2005!$D$7:$D$883,"421*"))/1000</f>
        <v>0</v>
      </c>
      <c r="AB268" s="17">
        <f>(SUMIFS(EUROSTAT_VBE_IND_2005!AA$7:AA$883,EUROSTAT_VBE_IND_2005!$B$7:$B$883,$D268,EUROSTAT_VBE_IND_2005!$C$7:$C$883,"*"&amp;RIGHT($A268,3)&amp;"*",EUROSTAT_VBE_IND_2005!$D$7:$D$883,"421*"))/1000</f>
        <v>0</v>
      </c>
      <c r="AC268" s="17">
        <f>(SUMIFS(EUROSTAT_VBE_IND_2005!AB$7:AB$883,EUROSTAT_VBE_IND_2005!$B$7:$B$883,$D268,EUROSTAT_VBE_IND_2005!$C$7:$C$883,"*"&amp;RIGHT($A268,3)&amp;"*",EUROSTAT_VBE_IND_2005!$D$7:$D$883,"421*"))/1000</f>
        <v>0</v>
      </c>
      <c r="AD268" s="17">
        <f>(SUMIFS(EUROSTAT_VBE_IND_2005!AC$7:AC$883,EUROSTAT_VBE_IND_2005!$B$7:$B$883,$D268,EUROSTAT_VBE_IND_2005!$C$7:$C$883,"*"&amp;RIGHT($A268,3)&amp;"*",EUROSTAT_VBE_IND_2005!$D$7:$D$883,"421*"))/1000</f>
        <v>0</v>
      </c>
      <c r="AE268" s="17">
        <f>(SUMIFS(EUROSTAT_VBE_IND_2005!AD$7:AD$883,EUROSTAT_VBE_IND_2005!$B$7:$B$883,$D268,EUROSTAT_VBE_IND_2005!$C$7:$C$883,"*"&amp;RIGHT($A268,3)&amp;"*",EUROSTAT_VBE_IND_2005!$D$7:$D$883,"421*"))/1000</f>
        <v>0</v>
      </c>
      <c r="AF268" s="17">
        <f>(SUMIFS(EUROSTAT_VBE_IND_2005!AE$7:AE$883,EUROSTAT_VBE_IND_2005!$B$7:$B$883,$D268,EUROSTAT_VBE_IND_2005!$C$7:$C$883,"*"&amp;RIGHT($A268,3)&amp;"*",EUROSTAT_VBE_IND_2005!$D$7:$D$883,"421*"))/1000</f>
        <v>0</v>
      </c>
      <c r="AG268" s="17">
        <f>(SUMIFS(EUROSTAT_VBE_IND_2005!AF$7:AF$883,EUROSTAT_VBE_IND_2005!$B$7:$B$883,$D268,EUROSTAT_VBE_IND_2005!$C$7:$C$883,"*"&amp;RIGHT($A268,3)&amp;"*",EUROSTAT_VBE_IND_2005!$D$7:$D$883,"421*"))/1000</f>
        <v>0</v>
      </c>
      <c r="AH268" s="17">
        <f>(SUMIFS(EUROSTAT_VBE_IND_2005!AH$7:AH$883,EUROSTAT_VBE_IND_2005!$B$7:$B$883,$D268,EUROSTAT_VBE_IND_2005!$C$7:$C$883,"*"&amp;RIGHT($A268,3)&amp;"*",EUROSTAT_VBE_IND_2005!$D$7:$D$883,"421*"))/1000</f>
        <v>0</v>
      </c>
      <c r="AI268" s="17">
        <f>(SUMIFS(EUROSTAT_VBE_IND_2005!AI$7:AI$883,EUROSTAT_VBE_IND_2005!$B$7:$B$883,$D268,EUROSTAT_VBE_IND_2005!$C$7:$C$883,"*"&amp;RIGHT($A268,3)&amp;"*",EUROSTAT_VBE_IND_2005!$D$7:$D$883,"421*"))/1000</f>
        <v>0</v>
      </c>
      <c r="AJ268" s="17">
        <f>(SUMIFS(EUROSTAT_VBE_IND_2005!AJ$7:AJ$883,EUROSTAT_VBE_IND_2005!$B$7:$B$883,$D268,EUROSTAT_VBE_IND_2005!$C$7:$C$883,"*"&amp;RIGHT($A268,3)&amp;"*",EUROSTAT_VBE_IND_2005!$D$7:$D$883,"421*"))/1000</f>
        <v>0</v>
      </c>
      <c r="AK268" s="17">
        <f>(SUMIFS(EUROSTAT_VBE_IND_2005!AK$7:AK$883,EUROSTAT_VBE_IND_2005!$B$7:$B$883,$D268,EUROSTAT_VBE_IND_2005!$C$7:$C$883,"*"&amp;RIGHT($A268,3)&amp;"*",EUROSTAT_VBE_IND_2005!$D$7:$D$883,"421*"))/1000</f>
        <v>0</v>
      </c>
      <c r="AL268" s="198"/>
      <c r="AM268" s="198"/>
      <c r="AN268" s="198"/>
      <c r="AO268" s="17">
        <f>(SUMIFS(EUROSTAT_VBE_IND_2005!Y$7:Y$883,EUROSTAT_VBE_IND_2005!$B$7:$B$883,$D268,EUROSTAT_VBE_IND_2005!$C$7:$C$883,"*"&amp;RIGHT($A268,3)&amp;"*",EUROSTAT_VBE_IND_2005!$D$7:$D$883,"421*"))/1000</f>
        <v>0</v>
      </c>
      <c r="AP268" s="17">
        <f>(SUMIFS(EUROSTAT_VBE_IND_2005!Z$7:Z$883,EUROSTAT_VBE_IND_2005!$B$7:$B$883,$D268,EUROSTAT_VBE_IND_2005!$C$7:$C$883,"*"&amp;RIGHT($A268,3)&amp;"*",EUROSTAT_VBE_IND_2005!$D$7:$D$883,"421*"))/1000</f>
        <v>0</v>
      </c>
      <c r="AQ268" s="17">
        <f>(SUMIFS(EUROSTAT_VBE_IND_2005!AG$7:AG$883,EUROSTAT_VBE_IND_2005!$B$7:$B$883,$D268,EUROSTAT_VBE_IND_2005!$C$7:$C$883,"*"&amp;RIGHT($A268,3)&amp;"*",EUROSTAT_VBE_IND_2005!$D$7:$D$883,"421*"))/1000</f>
        <v>0</v>
      </c>
    </row>
    <row r="269" spans="1:43">
      <c r="A269" t="str">
        <f>LEFT(EUROSTAT_VBE_IND_2005!$C$375,8)</f>
        <v>B_101835</v>
      </c>
      <c r="B269" s="28" t="s">
        <v>303</v>
      </c>
      <c r="C269" t="s">
        <v>293</v>
      </c>
      <c r="D269" t="s">
        <v>55</v>
      </c>
      <c r="E269" t="s">
        <v>241</v>
      </c>
      <c r="F269" t="s">
        <v>261</v>
      </c>
      <c r="G269" s="17">
        <f>(SUMIFS(EUROSTAT_VBE_IND_2005!E$7:E$883,EUROSTAT_VBE_IND_2005!$B$7:$B$883,$D269,EUROSTAT_VBE_IND_2005!$C$7:$C$883,"*"&amp;RIGHT($A269,3)&amp;"*",EUROSTAT_VBE_IND_2005!$D$7:$D$883,"422*"))/1000</f>
        <v>0</v>
      </c>
      <c r="H269" s="17">
        <f>(SUMIFS(EUROSTAT_VBE_IND_2005!F$7:F$883,EUROSTAT_VBE_IND_2005!$B$7:$B$883,$D269,EUROSTAT_VBE_IND_2005!$C$7:$C$883,"*"&amp;RIGHT($A269,3)&amp;"*",EUROSTAT_VBE_IND_2005!$D$7:$D$883,"422*"))/1000</f>
        <v>0</v>
      </c>
      <c r="I269" s="17">
        <f>(SUMIFS(EUROSTAT_VBE_IND_2005!G$7:G$883,EUROSTAT_VBE_IND_2005!$B$7:$B$883,$D269,EUROSTAT_VBE_IND_2005!$C$7:$C$883,"*"&amp;RIGHT($A269,3)&amp;"*",EUROSTAT_VBE_IND_2005!$D$7:$D$883,"422*"))/1000</f>
        <v>0</v>
      </c>
      <c r="J269" s="198"/>
      <c r="K269" s="17">
        <f>(SUMIFS(EUROSTAT_VBE_IND_2005!H$7:H$883,EUROSTAT_VBE_IND_2005!$B$7:$B$883,$D269,EUROSTAT_VBE_IND_2005!$C$7:$C$883,"*"&amp;RIGHT($A269,3)&amp;"*",EUROSTAT_VBE_IND_2005!$D$7:$D$883,"422*"))/1000</f>
        <v>0</v>
      </c>
      <c r="L269" s="17">
        <f>(SUMIFS(EUROSTAT_VBE_IND_2005!I$7:I$883,EUROSTAT_VBE_IND_2005!$B$7:$B$883,$D269,EUROSTAT_VBE_IND_2005!$C$7:$C$883,"*"&amp;RIGHT($A269,3)&amp;"*",EUROSTAT_VBE_IND_2005!$D$7:$D$883,"422*"))/1000</f>
        <v>0</v>
      </c>
      <c r="M269" s="17">
        <f>(SUMIFS(EUROSTAT_VBE_IND_2005!J$7:J$883,EUROSTAT_VBE_IND_2005!$B$7:$B$883,$D269,EUROSTAT_VBE_IND_2005!$C$7:$C$883,"*"&amp;RIGHT($A269,3)&amp;"*",EUROSTAT_VBE_IND_2005!$D$7:$D$883,"422*"))/1000</f>
        <v>0</v>
      </c>
      <c r="N269" s="17">
        <f>(SUMIFS(EUROSTAT_VBE_IND_2005!K$7:K$883,EUROSTAT_VBE_IND_2005!$B$7:$B$883,$D269,EUROSTAT_VBE_IND_2005!$C$7:$C$883,"*"&amp;RIGHT($A269,3)&amp;"*",EUROSTAT_VBE_IND_2005!$D$7:$D$883,"422*"))/1000</f>
        <v>0</v>
      </c>
      <c r="O269" s="17">
        <f>(SUMIFS(EUROSTAT_VBE_IND_2005!L$7:L$883,EUROSTAT_VBE_IND_2005!$B$7:$B$883,$D269,EUROSTAT_VBE_IND_2005!$C$7:$C$883,"*"&amp;RIGHT($A269,3)&amp;"*",EUROSTAT_VBE_IND_2005!$D$7:$D$883,"422*"))/1000</f>
        <v>0</v>
      </c>
      <c r="P269" s="17">
        <f>(SUMIFS(EUROSTAT_VBE_IND_2005!M$7:M$883,EUROSTAT_VBE_IND_2005!$B$7:$B$883,$D269,EUROSTAT_VBE_IND_2005!$C$7:$C$883,"*"&amp;RIGHT($A269,3)&amp;"*",EUROSTAT_VBE_IND_2005!$D$7:$D$883,"422*"))/1000</f>
        <v>0</v>
      </c>
      <c r="Q269" s="17">
        <f>(SUMIFS(EUROSTAT_VBE_IND_2005!N$7:N$883,EUROSTAT_VBE_IND_2005!$B$7:$B$883,$D269,EUROSTAT_VBE_IND_2005!$C$7:$C$883,"*"&amp;RIGHT($A269,3)&amp;"*",EUROSTAT_VBE_IND_2005!$D$7:$D$883,"422*"))/1000</f>
        <v>0</v>
      </c>
      <c r="R269" s="17">
        <f>(SUMIFS(EUROSTAT_VBE_IND_2005!O$7:O$883,EUROSTAT_VBE_IND_2005!$B$7:$B$883,$D269,EUROSTAT_VBE_IND_2005!$C$7:$C$883,"*"&amp;RIGHT($A269,3)&amp;"*",EUROSTAT_VBE_IND_2005!$D$7:$D$883,"422*"))/1000</f>
        <v>0</v>
      </c>
      <c r="S269" s="17">
        <f>(SUMIFS(EUROSTAT_VBE_IND_2005!P$7:P$883,EUROSTAT_VBE_IND_2005!$B$7:$B$883,$D269,EUROSTAT_VBE_IND_2005!$C$7:$C$883,"*"&amp;RIGHT($A269,3)&amp;"*",EUROSTAT_VBE_IND_2005!$D$7:$D$883,"422*"))/1000</f>
        <v>0</v>
      </c>
      <c r="T269" s="17">
        <f>(SUMIFS(EUROSTAT_VBE_IND_2005!Q$7:Q$883,EUROSTAT_VBE_IND_2005!$B$7:$B$883,$D269,EUROSTAT_VBE_IND_2005!$C$7:$C$883,"*"&amp;RIGHT($A269,3)&amp;"*",EUROSTAT_VBE_IND_2005!$D$7:$D$883,"422*"))/1000</f>
        <v>0</v>
      </c>
      <c r="U269" s="17">
        <f>(SUMIFS(EUROSTAT_VBE_IND_2005!R$7:R$883,EUROSTAT_VBE_IND_2005!$B$7:$B$883,$D269,EUROSTAT_VBE_IND_2005!$C$7:$C$883,"*"&amp;RIGHT($A269,3)&amp;"*",EUROSTAT_VBE_IND_2005!$D$7:$D$883,"422*"))/1000</f>
        <v>0</v>
      </c>
      <c r="V269" s="17">
        <f>(SUMIFS(EUROSTAT_VBE_IND_2005!S$7:S$883,EUROSTAT_VBE_IND_2005!$B$7:$B$883,$D269,EUROSTAT_VBE_IND_2005!$C$7:$C$883,"*"&amp;RIGHT($A269,3)&amp;"*",EUROSTAT_VBE_IND_2005!$D$7:$D$883,"422*"))/1000</f>
        <v>0</v>
      </c>
      <c r="W269" s="17">
        <f>(SUMIFS(EUROSTAT_VBE_IND_2005!T$7:T$883,EUROSTAT_VBE_IND_2005!$B$7:$B$883,$D269,EUROSTAT_VBE_IND_2005!$C$7:$C$883,"*"&amp;RIGHT($A269,3)&amp;"*",EUROSTAT_VBE_IND_2005!$D$7:$D$883,"422*"))/1000</f>
        <v>0</v>
      </c>
      <c r="X269" s="17">
        <f>(SUMIFS(EUROSTAT_VBE_IND_2005!U$7:U$883,EUROSTAT_VBE_IND_2005!$B$7:$B$883,$D269,EUROSTAT_VBE_IND_2005!$C$7:$C$883,"*"&amp;RIGHT($A269,3)&amp;"*",EUROSTAT_VBE_IND_2005!$D$7:$D$883,"422*"))/1000</f>
        <v>0</v>
      </c>
      <c r="Y269" s="17">
        <f>(SUMIFS(EUROSTAT_VBE_IND_2005!V$7:V$883,EUROSTAT_VBE_IND_2005!$B$7:$B$883,$D269,EUROSTAT_VBE_IND_2005!$C$7:$C$883,"*"&amp;RIGHT($A269,3)&amp;"*",EUROSTAT_VBE_IND_2005!$D$7:$D$883,"422*"))/1000</f>
        <v>0</v>
      </c>
      <c r="Z269" s="17">
        <f>(SUMIFS(EUROSTAT_VBE_IND_2005!W$7:W$883,EUROSTAT_VBE_IND_2005!$B$7:$B$883,$D269,EUROSTAT_VBE_IND_2005!$C$7:$C$883,"*"&amp;RIGHT($A269,3)&amp;"*",EUROSTAT_VBE_IND_2005!$D$7:$D$883,"422*"))/1000</f>
        <v>0</v>
      </c>
      <c r="AA269" s="17">
        <f>(SUMIFS(EUROSTAT_VBE_IND_2005!X$7:X$883,EUROSTAT_VBE_IND_2005!$B$7:$B$883,$D269,EUROSTAT_VBE_IND_2005!$C$7:$C$883,"*"&amp;RIGHT($A269,3)&amp;"*",EUROSTAT_VBE_IND_2005!$D$7:$D$883,"422*"))/1000</f>
        <v>0</v>
      </c>
      <c r="AB269" s="17">
        <f>(SUMIFS(EUROSTAT_VBE_IND_2005!AA$7:AA$883,EUROSTAT_VBE_IND_2005!$B$7:$B$883,$D269,EUROSTAT_VBE_IND_2005!$C$7:$C$883,"*"&amp;RIGHT($A269,3)&amp;"*",EUROSTAT_VBE_IND_2005!$D$7:$D$883,"422*"))/1000</f>
        <v>0</v>
      </c>
      <c r="AC269" s="17">
        <f>(SUMIFS(EUROSTAT_VBE_IND_2005!AB$7:AB$883,EUROSTAT_VBE_IND_2005!$B$7:$B$883,$D269,EUROSTAT_VBE_IND_2005!$C$7:$C$883,"*"&amp;RIGHT($A269,3)&amp;"*",EUROSTAT_VBE_IND_2005!$D$7:$D$883,"422*"))/1000</f>
        <v>0</v>
      </c>
      <c r="AD269" s="17">
        <f>(SUMIFS(EUROSTAT_VBE_IND_2005!AC$7:AC$883,EUROSTAT_VBE_IND_2005!$B$7:$B$883,$D269,EUROSTAT_VBE_IND_2005!$C$7:$C$883,"*"&amp;RIGHT($A269,3)&amp;"*",EUROSTAT_VBE_IND_2005!$D$7:$D$883,"422*"))/1000</f>
        <v>0</v>
      </c>
      <c r="AE269" s="17">
        <f>(SUMIFS(EUROSTAT_VBE_IND_2005!AD$7:AD$883,EUROSTAT_VBE_IND_2005!$B$7:$B$883,$D269,EUROSTAT_VBE_IND_2005!$C$7:$C$883,"*"&amp;RIGHT($A269,3)&amp;"*",EUROSTAT_VBE_IND_2005!$D$7:$D$883,"422*"))/1000</f>
        <v>0</v>
      </c>
      <c r="AF269" s="17">
        <f>(SUMIFS(EUROSTAT_VBE_IND_2005!AE$7:AE$883,EUROSTAT_VBE_IND_2005!$B$7:$B$883,$D269,EUROSTAT_VBE_IND_2005!$C$7:$C$883,"*"&amp;RIGHT($A269,3)&amp;"*",EUROSTAT_VBE_IND_2005!$D$7:$D$883,"422*"))/1000</f>
        <v>0</v>
      </c>
      <c r="AG269" s="17">
        <f>(SUMIFS(EUROSTAT_VBE_IND_2005!AF$7:AF$883,EUROSTAT_VBE_IND_2005!$B$7:$B$883,$D269,EUROSTAT_VBE_IND_2005!$C$7:$C$883,"*"&amp;RIGHT($A269,3)&amp;"*",EUROSTAT_VBE_IND_2005!$D$7:$D$883,"422*"))/1000</f>
        <v>0</v>
      </c>
      <c r="AH269" s="17">
        <f>(SUMIFS(EUROSTAT_VBE_IND_2005!AH$7:AH$883,EUROSTAT_VBE_IND_2005!$B$7:$B$883,$D269,EUROSTAT_VBE_IND_2005!$C$7:$C$883,"*"&amp;RIGHT($A269,3)&amp;"*",EUROSTAT_VBE_IND_2005!$D$7:$D$883,"422*"))/1000</f>
        <v>0</v>
      </c>
      <c r="AI269" s="17">
        <f>(SUMIFS(EUROSTAT_VBE_IND_2005!AI$7:AI$883,EUROSTAT_VBE_IND_2005!$B$7:$B$883,$D269,EUROSTAT_VBE_IND_2005!$C$7:$C$883,"*"&amp;RIGHT($A269,3)&amp;"*",EUROSTAT_VBE_IND_2005!$D$7:$D$883,"422*"))/1000</f>
        <v>0</v>
      </c>
      <c r="AJ269" s="17">
        <f>(SUMIFS(EUROSTAT_VBE_IND_2005!AJ$7:AJ$883,EUROSTAT_VBE_IND_2005!$B$7:$B$883,$D269,EUROSTAT_VBE_IND_2005!$C$7:$C$883,"*"&amp;RIGHT($A269,3)&amp;"*",EUROSTAT_VBE_IND_2005!$D$7:$D$883,"422*"))/1000</f>
        <v>0</v>
      </c>
      <c r="AK269" s="17">
        <f>(SUMIFS(EUROSTAT_VBE_IND_2005!AK$7:AK$883,EUROSTAT_VBE_IND_2005!$B$7:$B$883,$D269,EUROSTAT_VBE_IND_2005!$C$7:$C$883,"*"&amp;RIGHT($A269,3)&amp;"*",EUROSTAT_VBE_IND_2005!$D$7:$D$883,"422*"))/1000</f>
        <v>0</v>
      </c>
      <c r="AL269" s="198"/>
      <c r="AM269" s="198"/>
      <c r="AN269" s="198"/>
      <c r="AO269" s="17">
        <f>(SUMIFS(EUROSTAT_VBE_IND_2005!Y$7:Y$883,EUROSTAT_VBE_IND_2005!$B$7:$B$883,$D269,EUROSTAT_VBE_IND_2005!$C$7:$C$883,"*"&amp;RIGHT($A269,3)&amp;"*",EUROSTAT_VBE_IND_2005!$D$7:$D$883,"422*"))/1000</f>
        <v>0</v>
      </c>
      <c r="AP269" s="17">
        <f>(SUMIFS(EUROSTAT_VBE_IND_2005!Z$7:Z$883,EUROSTAT_VBE_IND_2005!$B$7:$B$883,$D269,EUROSTAT_VBE_IND_2005!$C$7:$C$883,"*"&amp;RIGHT($A269,3)&amp;"*",EUROSTAT_VBE_IND_2005!$D$7:$D$883,"422*"))/1000</f>
        <v>0</v>
      </c>
      <c r="AQ269" s="17">
        <f>(SUMIFS(EUROSTAT_VBE_IND_2005!AG$7:AG$883,EUROSTAT_VBE_IND_2005!$B$7:$B$883,$D269,EUROSTAT_VBE_IND_2005!$C$7:$C$883,"*"&amp;RIGHT($A269,3)&amp;"*",EUROSTAT_VBE_IND_2005!$D$7:$D$883,"422*"))/1000</f>
        <v>0</v>
      </c>
    </row>
    <row r="270" spans="1:43">
      <c r="A270" t="str">
        <f>LEFT(EUROSTAT_VBE_IND_2005!$C$375,8)</f>
        <v>B_101835</v>
      </c>
      <c r="B270" s="28" t="s">
        <v>303</v>
      </c>
      <c r="C270" t="s">
        <v>293</v>
      </c>
      <c r="D270" t="s">
        <v>55</v>
      </c>
      <c r="E270" t="s">
        <v>242</v>
      </c>
      <c r="F270" t="s">
        <v>262</v>
      </c>
      <c r="G270" s="17">
        <f>(SUMIFS(EUROSTAT_VBE_IND_2005!E$7:E$883,EUROSTAT_VBE_IND_2005!$B$7:$B$883,$D270,EUROSTAT_VBE_IND_2005!$C$7:$C$883,"*"&amp;RIGHT($A270,3)&amp;"*",EUROSTAT_VBE_IND_2005!$D$7:$D$883,"5532*"))/1000</f>
        <v>0</v>
      </c>
      <c r="H270" s="17">
        <f>(SUMIFS(EUROSTAT_VBE_IND_2005!F$7:F$883,EUROSTAT_VBE_IND_2005!$B$7:$B$883,$D270,EUROSTAT_VBE_IND_2005!$C$7:$C$883,"*"&amp;RIGHT($A270,3)&amp;"*",EUROSTAT_VBE_IND_2005!$D$7:$D$883,"5532*"))/1000</f>
        <v>0</v>
      </c>
      <c r="I270" s="17">
        <f>(SUMIFS(EUROSTAT_VBE_IND_2005!G$7:G$883,EUROSTAT_VBE_IND_2005!$B$7:$B$883,$D270,EUROSTAT_VBE_IND_2005!$C$7:$C$883,"*"&amp;RIGHT($A270,3)&amp;"*",EUROSTAT_VBE_IND_2005!$D$7:$D$883,"5532*"))/1000</f>
        <v>0</v>
      </c>
      <c r="J270" s="198"/>
      <c r="K270" s="17">
        <f>(SUMIFS(EUROSTAT_VBE_IND_2005!H$7:H$883,EUROSTAT_VBE_IND_2005!$B$7:$B$883,$D270,EUROSTAT_VBE_IND_2005!$C$7:$C$883,"*"&amp;RIGHT($A270,3)&amp;"*",EUROSTAT_VBE_IND_2005!$D$7:$D$883,"5532*"))/1000</f>
        <v>0</v>
      </c>
      <c r="L270" s="17">
        <f>(SUMIFS(EUROSTAT_VBE_IND_2005!I$7:I$883,EUROSTAT_VBE_IND_2005!$B$7:$B$883,$D270,EUROSTAT_VBE_IND_2005!$C$7:$C$883,"*"&amp;RIGHT($A270,3)&amp;"*",EUROSTAT_VBE_IND_2005!$D$7:$D$883,"5532*"))/1000</f>
        <v>0</v>
      </c>
      <c r="M270" s="17">
        <f>(SUMIFS(EUROSTAT_VBE_IND_2005!J$7:J$883,EUROSTAT_VBE_IND_2005!$B$7:$B$883,$D270,EUROSTAT_VBE_IND_2005!$C$7:$C$883,"*"&amp;RIGHT($A270,3)&amp;"*",EUROSTAT_VBE_IND_2005!$D$7:$D$883,"5532*"))/1000</f>
        <v>0</v>
      </c>
      <c r="N270" s="17">
        <f>(SUMIFS(EUROSTAT_VBE_IND_2005!K$7:K$883,EUROSTAT_VBE_IND_2005!$B$7:$B$883,$D270,EUROSTAT_VBE_IND_2005!$C$7:$C$883,"*"&amp;RIGHT($A270,3)&amp;"*",EUROSTAT_VBE_IND_2005!$D$7:$D$883,"5532*"))/1000</f>
        <v>0</v>
      </c>
      <c r="O270" s="17">
        <f>(SUMIFS(EUROSTAT_VBE_IND_2005!L$7:L$883,EUROSTAT_VBE_IND_2005!$B$7:$B$883,$D270,EUROSTAT_VBE_IND_2005!$C$7:$C$883,"*"&amp;RIGHT($A270,3)&amp;"*",EUROSTAT_VBE_IND_2005!$D$7:$D$883,"5532*"))/1000</f>
        <v>0</v>
      </c>
      <c r="P270" s="17">
        <f>(SUMIFS(EUROSTAT_VBE_IND_2005!M$7:M$883,EUROSTAT_VBE_IND_2005!$B$7:$B$883,$D270,EUROSTAT_VBE_IND_2005!$C$7:$C$883,"*"&amp;RIGHT($A270,3)&amp;"*",EUROSTAT_VBE_IND_2005!$D$7:$D$883,"5532*"))/1000</f>
        <v>0</v>
      </c>
      <c r="Q270" s="17">
        <f>(SUMIFS(EUROSTAT_VBE_IND_2005!N$7:N$883,EUROSTAT_VBE_IND_2005!$B$7:$B$883,$D270,EUROSTAT_VBE_IND_2005!$C$7:$C$883,"*"&amp;RIGHT($A270,3)&amp;"*",EUROSTAT_VBE_IND_2005!$D$7:$D$883,"5532*"))/1000</f>
        <v>0.002</v>
      </c>
      <c r="R270" s="17">
        <f>(SUMIFS(EUROSTAT_VBE_IND_2005!O$7:O$883,EUROSTAT_VBE_IND_2005!$B$7:$B$883,$D270,EUROSTAT_VBE_IND_2005!$C$7:$C$883,"*"&amp;RIGHT($A270,3)&amp;"*",EUROSTAT_VBE_IND_2005!$D$7:$D$883,"5532*"))/1000</f>
        <v>0</v>
      </c>
      <c r="S270" s="17">
        <f>(SUMIFS(EUROSTAT_VBE_IND_2005!P$7:P$883,EUROSTAT_VBE_IND_2005!$B$7:$B$883,$D270,EUROSTAT_VBE_IND_2005!$C$7:$C$883,"*"&amp;RIGHT($A270,3)&amp;"*",EUROSTAT_VBE_IND_2005!$D$7:$D$883,"5532*"))/1000</f>
        <v>0</v>
      </c>
      <c r="T270" s="17">
        <f>(SUMIFS(EUROSTAT_VBE_IND_2005!Q$7:Q$883,EUROSTAT_VBE_IND_2005!$B$7:$B$883,$D270,EUROSTAT_VBE_IND_2005!$C$7:$C$883,"*"&amp;RIGHT($A270,3)&amp;"*",EUROSTAT_VBE_IND_2005!$D$7:$D$883,"5532*"))/1000</f>
        <v>0</v>
      </c>
      <c r="U270" s="17">
        <f>(SUMIFS(EUROSTAT_VBE_IND_2005!R$7:R$883,EUROSTAT_VBE_IND_2005!$B$7:$B$883,$D270,EUROSTAT_VBE_IND_2005!$C$7:$C$883,"*"&amp;RIGHT($A270,3)&amp;"*",EUROSTAT_VBE_IND_2005!$D$7:$D$883,"5532*"))/1000</f>
        <v>0</v>
      </c>
      <c r="V270" s="17">
        <f>(SUMIFS(EUROSTAT_VBE_IND_2005!S$7:S$883,EUROSTAT_VBE_IND_2005!$B$7:$B$883,$D270,EUROSTAT_VBE_IND_2005!$C$7:$C$883,"*"&amp;RIGHT($A270,3)&amp;"*",EUROSTAT_VBE_IND_2005!$D$7:$D$883,"5532*"))/1000</f>
        <v>0</v>
      </c>
      <c r="W270" s="17">
        <f>(SUMIFS(EUROSTAT_VBE_IND_2005!T$7:T$883,EUROSTAT_VBE_IND_2005!$B$7:$B$883,$D270,EUROSTAT_VBE_IND_2005!$C$7:$C$883,"*"&amp;RIGHT($A270,3)&amp;"*",EUROSTAT_VBE_IND_2005!$D$7:$D$883,"5532*"))/1000</f>
        <v>0</v>
      </c>
      <c r="X270" s="17">
        <f>(SUMIFS(EUROSTAT_VBE_IND_2005!U$7:U$883,EUROSTAT_VBE_IND_2005!$B$7:$B$883,$D270,EUROSTAT_VBE_IND_2005!$C$7:$C$883,"*"&amp;RIGHT($A270,3)&amp;"*",EUROSTAT_VBE_IND_2005!$D$7:$D$883,"5532*"))/1000</f>
        <v>0</v>
      </c>
      <c r="Y270" s="17">
        <f>(SUMIFS(EUROSTAT_VBE_IND_2005!V$7:V$883,EUROSTAT_VBE_IND_2005!$B$7:$B$883,$D270,EUROSTAT_VBE_IND_2005!$C$7:$C$883,"*"&amp;RIGHT($A270,3)&amp;"*",EUROSTAT_VBE_IND_2005!$D$7:$D$883,"5532*"))/1000</f>
        <v>0</v>
      </c>
      <c r="Z270" s="17">
        <f>(SUMIFS(EUROSTAT_VBE_IND_2005!W$7:W$883,EUROSTAT_VBE_IND_2005!$B$7:$B$883,$D270,EUROSTAT_VBE_IND_2005!$C$7:$C$883,"*"&amp;RIGHT($A270,3)&amp;"*",EUROSTAT_VBE_IND_2005!$D$7:$D$883,"5532*"))/1000</f>
        <v>0</v>
      </c>
      <c r="AA270" s="17">
        <f>(SUMIFS(EUROSTAT_VBE_IND_2005!X$7:X$883,EUROSTAT_VBE_IND_2005!$B$7:$B$883,$D270,EUROSTAT_VBE_IND_2005!$C$7:$C$883,"*"&amp;RIGHT($A270,3)&amp;"*",EUROSTAT_VBE_IND_2005!$D$7:$D$883,"5532*"))/1000</f>
        <v>0</v>
      </c>
      <c r="AB270" s="17">
        <f>(SUMIFS(EUROSTAT_VBE_IND_2005!AA$7:AA$883,EUROSTAT_VBE_IND_2005!$B$7:$B$883,$D270,EUROSTAT_VBE_IND_2005!$C$7:$C$883,"*"&amp;RIGHT($A270,3)&amp;"*",EUROSTAT_VBE_IND_2005!$D$7:$D$883,"5532*"))/1000</f>
        <v>0</v>
      </c>
      <c r="AC270" s="17">
        <f>(SUMIFS(EUROSTAT_VBE_IND_2005!AB$7:AB$883,EUROSTAT_VBE_IND_2005!$B$7:$B$883,$D270,EUROSTAT_VBE_IND_2005!$C$7:$C$883,"*"&amp;RIGHT($A270,3)&amp;"*",EUROSTAT_VBE_IND_2005!$D$7:$D$883,"5532*"))/1000</f>
        <v>0</v>
      </c>
      <c r="AD270" s="17">
        <f>(SUMIFS(EUROSTAT_VBE_IND_2005!AC$7:AC$883,EUROSTAT_VBE_IND_2005!$B$7:$B$883,$D270,EUROSTAT_VBE_IND_2005!$C$7:$C$883,"*"&amp;RIGHT($A270,3)&amp;"*",EUROSTAT_VBE_IND_2005!$D$7:$D$883,"5532*"))/1000</f>
        <v>0</v>
      </c>
      <c r="AE270" s="17">
        <f>(SUMIFS(EUROSTAT_VBE_IND_2005!AD$7:AD$883,EUROSTAT_VBE_IND_2005!$B$7:$B$883,$D270,EUROSTAT_VBE_IND_2005!$C$7:$C$883,"*"&amp;RIGHT($A270,3)&amp;"*",EUROSTAT_VBE_IND_2005!$D$7:$D$883,"5532*"))/1000</f>
        <v>0</v>
      </c>
      <c r="AF270" s="17">
        <f>(SUMIFS(EUROSTAT_VBE_IND_2005!AE$7:AE$883,EUROSTAT_VBE_IND_2005!$B$7:$B$883,$D270,EUROSTAT_VBE_IND_2005!$C$7:$C$883,"*"&amp;RIGHT($A270,3)&amp;"*",EUROSTAT_VBE_IND_2005!$D$7:$D$883,"5532*"))/1000</f>
        <v>0</v>
      </c>
      <c r="AG270" s="17">
        <f>(SUMIFS(EUROSTAT_VBE_IND_2005!AF$7:AF$883,EUROSTAT_VBE_IND_2005!$B$7:$B$883,$D270,EUROSTAT_VBE_IND_2005!$C$7:$C$883,"*"&amp;RIGHT($A270,3)&amp;"*",EUROSTAT_VBE_IND_2005!$D$7:$D$883,"5532*"))/1000</f>
        <v>0</v>
      </c>
      <c r="AH270" s="17">
        <f>(SUMIFS(EUROSTAT_VBE_IND_2005!AH$7:AH$883,EUROSTAT_VBE_IND_2005!$B$7:$B$883,$D270,EUROSTAT_VBE_IND_2005!$C$7:$C$883,"*"&amp;RIGHT($A270,3)&amp;"*",EUROSTAT_VBE_IND_2005!$D$7:$D$883,"5532*"))/1000</f>
        <v>0</v>
      </c>
      <c r="AI270" s="17">
        <f>(SUMIFS(EUROSTAT_VBE_IND_2005!AI$7:AI$883,EUROSTAT_VBE_IND_2005!$B$7:$B$883,$D270,EUROSTAT_VBE_IND_2005!$C$7:$C$883,"*"&amp;RIGHT($A270,3)&amp;"*",EUROSTAT_VBE_IND_2005!$D$7:$D$883,"5532*"))/1000</f>
        <v>0</v>
      </c>
      <c r="AJ270" s="17">
        <f>(SUMIFS(EUROSTAT_VBE_IND_2005!AJ$7:AJ$883,EUROSTAT_VBE_IND_2005!$B$7:$B$883,$D270,EUROSTAT_VBE_IND_2005!$C$7:$C$883,"*"&amp;RIGHT($A270,3)&amp;"*",EUROSTAT_VBE_IND_2005!$D$7:$D$883,"5532*"))/1000</f>
        <v>0</v>
      </c>
      <c r="AK270" s="17">
        <f>(SUMIFS(EUROSTAT_VBE_IND_2005!AK$7:AK$883,EUROSTAT_VBE_IND_2005!$B$7:$B$883,$D270,EUROSTAT_VBE_IND_2005!$C$7:$C$883,"*"&amp;RIGHT($A270,3)&amp;"*",EUROSTAT_VBE_IND_2005!$D$7:$D$883,"5532*"))/1000</f>
        <v>0</v>
      </c>
      <c r="AL270" s="198"/>
      <c r="AM270" s="198"/>
      <c r="AN270" s="198"/>
      <c r="AO270" s="17">
        <f>(SUMIFS(EUROSTAT_VBE_IND_2005!Y$7:Y$883,EUROSTAT_VBE_IND_2005!$B$7:$B$883,$D270,EUROSTAT_VBE_IND_2005!$C$7:$C$883,"*"&amp;RIGHT($A270,3)&amp;"*",EUROSTAT_VBE_IND_2005!$D$7:$D$883,"5532*"))/1000</f>
        <v>0</v>
      </c>
      <c r="AP270" s="17">
        <f>(SUMIFS(EUROSTAT_VBE_IND_2005!Z$7:Z$883,EUROSTAT_VBE_IND_2005!$B$7:$B$883,$D270,EUROSTAT_VBE_IND_2005!$C$7:$C$883,"*"&amp;RIGHT($A270,3)&amp;"*",EUROSTAT_VBE_IND_2005!$D$7:$D$883,"5532*"))/1000</f>
        <v>0</v>
      </c>
      <c r="AQ270" s="17">
        <f>(SUMIFS(EUROSTAT_VBE_IND_2005!AG$7:AG$883,EUROSTAT_VBE_IND_2005!$B$7:$B$883,$D270,EUROSTAT_VBE_IND_2005!$C$7:$C$883,"*"&amp;RIGHT($A270,3)&amp;"*",EUROSTAT_VBE_IND_2005!$D$7:$D$883,"5532*"))/1000</f>
        <v>0</v>
      </c>
    </row>
    <row r="271" spans="1:43">
      <c r="A271" t="str">
        <f>LEFT(EUROSTAT_VBE_IND_2005!$C$375,8)</f>
        <v>B_101835</v>
      </c>
      <c r="B271" s="28" t="s">
        <v>303</v>
      </c>
      <c r="C271" t="s">
        <v>293</v>
      </c>
      <c r="D271" t="s">
        <v>55</v>
      </c>
      <c r="E271" t="s">
        <v>243</v>
      </c>
      <c r="F271" t="s">
        <v>263</v>
      </c>
      <c r="G271" s="17">
        <f>(SUMIFS(EUROSTAT_VBE_IND_2005!E$7:E$883,EUROSTAT_VBE_IND_2005!$B$7:$B$883,$D271,EUROSTAT_VBE_IND_2005!$C$7:$C$883,"*"&amp;RIGHT($A271,3)&amp;"*",EUROSTAT_VBE_IND_2005!$D$7:$D$883,"5550*"))/1000</f>
        <v>0</v>
      </c>
      <c r="H271" s="17">
        <f>(SUMIFS(EUROSTAT_VBE_IND_2005!F$7:F$883,EUROSTAT_VBE_IND_2005!$B$7:$B$883,$D271,EUROSTAT_VBE_IND_2005!$C$7:$C$883,"*"&amp;RIGHT($A271,3)&amp;"*",EUROSTAT_VBE_IND_2005!$D$7:$D$883,"5550*"))/1000</f>
        <v>0</v>
      </c>
      <c r="I271" s="17">
        <f>(SUMIFS(EUROSTAT_VBE_IND_2005!G$7:G$883,EUROSTAT_VBE_IND_2005!$B$7:$B$883,$D271,EUROSTAT_VBE_IND_2005!$C$7:$C$883,"*"&amp;RIGHT($A271,3)&amp;"*",EUROSTAT_VBE_IND_2005!$D$7:$D$883,"5550*"))/1000</f>
        <v>0</v>
      </c>
      <c r="J271" s="198"/>
      <c r="K271" s="17">
        <f>(SUMIFS(EUROSTAT_VBE_IND_2005!H$7:H$883,EUROSTAT_VBE_IND_2005!$B$7:$B$883,$D271,EUROSTAT_VBE_IND_2005!$C$7:$C$883,"*"&amp;RIGHT($A271,3)&amp;"*",EUROSTAT_VBE_IND_2005!$D$7:$D$883,"5550*"))/1000</f>
        <v>0</v>
      </c>
      <c r="L271" s="17">
        <f>(SUMIFS(EUROSTAT_VBE_IND_2005!I$7:I$883,EUROSTAT_VBE_IND_2005!$B$7:$B$883,$D271,EUROSTAT_VBE_IND_2005!$C$7:$C$883,"*"&amp;RIGHT($A271,3)&amp;"*",EUROSTAT_VBE_IND_2005!$D$7:$D$883,"5550*"))/1000</f>
        <v>0</v>
      </c>
      <c r="M271" s="17">
        <f>(SUMIFS(EUROSTAT_VBE_IND_2005!J$7:J$883,EUROSTAT_VBE_IND_2005!$B$7:$B$883,$D271,EUROSTAT_VBE_IND_2005!$C$7:$C$883,"*"&amp;RIGHT($A271,3)&amp;"*",EUROSTAT_VBE_IND_2005!$D$7:$D$883,"5550*"))/1000</f>
        <v>0</v>
      </c>
      <c r="N271" s="17">
        <f>(SUMIFS(EUROSTAT_VBE_IND_2005!K$7:K$883,EUROSTAT_VBE_IND_2005!$B$7:$B$883,$D271,EUROSTAT_VBE_IND_2005!$C$7:$C$883,"*"&amp;RIGHT($A271,3)&amp;"*",EUROSTAT_VBE_IND_2005!$D$7:$D$883,"5550*"))/1000</f>
        <v>0</v>
      </c>
      <c r="O271" s="17">
        <f>(SUMIFS(EUROSTAT_VBE_IND_2005!L$7:L$883,EUROSTAT_VBE_IND_2005!$B$7:$B$883,$D271,EUROSTAT_VBE_IND_2005!$C$7:$C$883,"*"&amp;RIGHT($A271,3)&amp;"*",EUROSTAT_VBE_IND_2005!$D$7:$D$883,"5550*"))/1000</f>
        <v>0</v>
      </c>
      <c r="P271" s="17">
        <f>(SUMIFS(EUROSTAT_VBE_IND_2005!M$7:M$883,EUROSTAT_VBE_IND_2005!$B$7:$B$883,$D271,EUROSTAT_VBE_IND_2005!$C$7:$C$883,"*"&amp;RIGHT($A271,3)&amp;"*",EUROSTAT_VBE_IND_2005!$D$7:$D$883,"5550*"))/1000</f>
        <v>0</v>
      </c>
      <c r="Q271" s="17">
        <f>(SUMIFS(EUROSTAT_VBE_IND_2005!N$7:N$883,EUROSTAT_VBE_IND_2005!$B$7:$B$883,$D271,EUROSTAT_VBE_IND_2005!$C$7:$C$883,"*"&amp;RIGHT($A271,3)&amp;"*",EUROSTAT_VBE_IND_2005!$D$7:$D$883,"5550*"))/1000</f>
        <v>0</v>
      </c>
      <c r="R271" s="17">
        <f>(SUMIFS(EUROSTAT_VBE_IND_2005!O$7:O$883,EUROSTAT_VBE_IND_2005!$B$7:$B$883,$D271,EUROSTAT_VBE_IND_2005!$C$7:$C$883,"*"&amp;RIGHT($A271,3)&amp;"*",EUROSTAT_VBE_IND_2005!$D$7:$D$883,"5550*"))/1000</f>
        <v>0</v>
      </c>
      <c r="S271" s="17">
        <f>(SUMIFS(EUROSTAT_VBE_IND_2005!P$7:P$883,EUROSTAT_VBE_IND_2005!$B$7:$B$883,$D271,EUROSTAT_VBE_IND_2005!$C$7:$C$883,"*"&amp;RIGHT($A271,3)&amp;"*",EUROSTAT_VBE_IND_2005!$D$7:$D$883,"5550*"))/1000</f>
        <v>0</v>
      </c>
      <c r="T271" s="17">
        <f>(SUMIFS(EUROSTAT_VBE_IND_2005!Q$7:Q$883,EUROSTAT_VBE_IND_2005!$B$7:$B$883,$D271,EUROSTAT_VBE_IND_2005!$C$7:$C$883,"*"&amp;RIGHT($A271,3)&amp;"*",EUROSTAT_VBE_IND_2005!$D$7:$D$883,"5550*"))/1000</f>
        <v>0</v>
      </c>
      <c r="U271" s="17">
        <f>(SUMIFS(EUROSTAT_VBE_IND_2005!R$7:R$883,EUROSTAT_VBE_IND_2005!$B$7:$B$883,$D271,EUROSTAT_VBE_IND_2005!$C$7:$C$883,"*"&amp;RIGHT($A271,3)&amp;"*",EUROSTAT_VBE_IND_2005!$D$7:$D$883,"5550*"))/1000</f>
        <v>0.002</v>
      </c>
      <c r="V271" s="17">
        <f>(SUMIFS(EUROSTAT_VBE_IND_2005!S$7:S$883,EUROSTAT_VBE_IND_2005!$B$7:$B$883,$D271,EUROSTAT_VBE_IND_2005!$C$7:$C$883,"*"&amp;RIGHT($A271,3)&amp;"*",EUROSTAT_VBE_IND_2005!$D$7:$D$883,"5550*"))/1000</f>
        <v>0</v>
      </c>
      <c r="W271" s="17">
        <f>(SUMIFS(EUROSTAT_VBE_IND_2005!T$7:T$883,EUROSTAT_VBE_IND_2005!$B$7:$B$883,$D271,EUROSTAT_VBE_IND_2005!$C$7:$C$883,"*"&amp;RIGHT($A271,3)&amp;"*",EUROSTAT_VBE_IND_2005!$D$7:$D$883,"5550*"))/1000</f>
        <v>0</v>
      </c>
      <c r="X271" s="17">
        <f>(SUMIFS(EUROSTAT_VBE_IND_2005!U$7:U$883,EUROSTAT_VBE_IND_2005!$B$7:$B$883,$D271,EUROSTAT_VBE_IND_2005!$C$7:$C$883,"*"&amp;RIGHT($A271,3)&amp;"*",EUROSTAT_VBE_IND_2005!$D$7:$D$883,"5550*"))/1000</f>
        <v>0</v>
      </c>
      <c r="Y271" s="17">
        <f>(SUMIFS(EUROSTAT_VBE_IND_2005!V$7:V$883,EUROSTAT_VBE_IND_2005!$B$7:$B$883,$D271,EUROSTAT_VBE_IND_2005!$C$7:$C$883,"*"&amp;RIGHT($A271,3)&amp;"*",EUROSTAT_VBE_IND_2005!$D$7:$D$883,"5550*"))/1000</f>
        <v>0</v>
      </c>
      <c r="Z271" s="17">
        <f>(SUMIFS(EUROSTAT_VBE_IND_2005!W$7:W$883,EUROSTAT_VBE_IND_2005!$B$7:$B$883,$D271,EUROSTAT_VBE_IND_2005!$C$7:$C$883,"*"&amp;RIGHT($A271,3)&amp;"*",EUROSTAT_VBE_IND_2005!$D$7:$D$883,"5550*"))/1000</f>
        <v>0</v>
      </c>
      <c r="AA271" s="17">
        <f>(SUMIFS(EUROSTAT_VBE_IND_2005!X$7:X$883,EUROSTAT_VBE_IND_2005!$B$7:$B$883,$D271,EUROSTAT_VBE_IND_2005!$C$7:$C$883,"*"&amp;RIGHT($A271,3)&amp;"*",EUROSTAT_VBE_IND_2005!$D$7:$D$883,"5550*"))/1000</f>
        <v>0</v>
      </c>
      <c r="AB271" s="17">
        <f>(SUMIFS(EUROSTAT_VBE_IND_2005!AA$7:AA$883,EUROSTAT_VBE_IND_2005!$B$7:$B$883,$D271,EUROSTAT_VBE_IND_2005!$C$7:$C$883,"*"&amp;RIGHT($A271,3)&amp;"*",EUROSTAT_VBE_IND_2005!$D$7:$D$883,"5550*"))/1000</f>
        <v>0</v>
      </c>
      <c r="AC271" s="17">
        <f>(SUMIFS(EUROSTAT_VBE_IND_2005!AB$7:AB$883,EUROSTAT_VBE_IND_2005!$B$7:$B$883,$D271,EUROSTAT_VBE_IND_2005!$C$7:$C$883,"*"&amp;RIGHT($A271,3)&amp;"*",EUROSTAT_VBE_IND_2005!$D$7:$D$883,"5550*"))/1000</f>
        <v>0</v>
      </c>
      <c r="AD271" s="17">
        <f>(SUMIFS(EUROSTAT_VBE_IND_2005!AC$7:AC$883,EUROSTAT_VBE_IND_2005!$B$7:$B$883,$D271,EUROSTAT_VBE_IND_2005!$C$7:$C$883,"*"&amp;RIGHT($A271,3)&amp;"*",EUROSTAT_VBE_IND_2005!$D$7:$D$883,"5550*"))/1000</f>
        <v>0</v>
      </c>
      <c r="AE271" s="17">
        <f>(SUMIFS(EUROSTAT_VBE_IND_2005!AD$7:AD$883,EUROSTAT_VBE_IND_2005!$B$7:$B$883,$D271,EUROSTAT_VBE_IND_2005!$C$7:$C$883,"*"&amp;RIGHT($A271,3)&amp;"*",EUROSTAT_VBE_IND_2005!$D$7:$D$883,"5550*"))/1000</f>
        <v>0</v>
      </c>
      <c r="AF271" s="17">
        <f>(SUMIFS(EUROSTAT_VBE_IND_2005!AE$7:AE$883,EUROSTAT_VBE_IND_2005!$B$7:$B$883,$D271,EUROSTAT_VBE_IND_2005!$C$7:$C$883,"*"&amp;RIGHT($A271,3)&amp;"*",EUROSTAT_VBE_IND_2005!$D$7:$D$883,"5550*"))/1000</f>
        <v>0</v>
      </c>
      <c r="AG271" s="17">
        <f>(SUMIFS(EUROSTAT_VBE_IND_2005!AF$7:AF$883,EUROSTAT_VBE_IND_2005!$B$7:$B$883,$D271,EUROSTAT_VBE_IND_2005!$C$7:$C$883,"*"&amp;RIGHT($A271,3)&amp;"*",EUROSTAT_VBE_IND_2005!$D$7:$D$883,"5550*"))/1000</f>
        <v>0.003</v>
      </c>
      <c r="AH271" s="17">
        <f>(SUMIFS(EUROSTAT_VBE_IND_2005!AH$7:AH$883,EUROSTAT_VBE_IND_2005!$B$7:$B$883,$D271,EUROSTAT_VBE_IND_2005!$C$7:$C$883,"*"&amp;RIGHT($A271,3)&amp;"*",EUROSTAT_VBE_IND_2005!$D$7:$D$883,"5550*"))/1000</f>
        <v>0</v>
      </c>
      <c r="AI271" s="17">
        <f>(SUMIFS(EUROSTAT_VBE_IND_2005!AI$7:AI$883,EUROSTAT_VBE_IND_2005!$B$7:$B$883,$D271,EUROSTAT_VBE_IND_2005!$C$7:$C$883,"*"&amp;RIGHT($A271,3)&amp;"*",EUROSTAT_VBE_IND_2005!$D$7:$D$883,"5550*"))/1000</f>
        <v>0</v>
      </c>
      <c r="AJ271" s="17">
        <f>(SUMIFS(EUROSTAT_VBE_IND_2005!AJ$7:AJ$883,EUROSTAT_VBE_IND_2005!$B$7:$B$883,$D271,EUROSTAT_VBE_IND_2005!$C$7:$C$883,"*"&amp;RIGHT($A271,3)&amp;"*",EUROSTAT_VBE_IND_2005!$D$7:$D$883,"5550*"))/1000</f>
        <v>0</v>
      </c>
      <c r="AK271" s="17">
        <f>(SUMIFS(EUROSTAT_VBE_IND_2005!AK$7:AK$883,EUROSTAT_VBE_IND_2005!$B$7:$B$883,$D271,EUROSTAT_VBE_IND_2005!$C$7:$C$883,"*"&amp;RIGHT($A271,3)&amp;"*",EUROSTAT_VBE_IND_2005!$D$7:$D$883,"5550*"))/1000</f>
        <v>0</v>
      </c>
      <c r="AL271" s="198"/>
      <c r="AM271" s="198"/>
      <c r="AN271" s="198"/>
      <c r="AO271" s="17">
        <f>(SUMIFS(EUROSTAT_VBE_IND_2005!Y$7:Y$883,EUROSTAT_VBE_IND_2005!$B$7:$B$883,$D271,EUROSTAT_VBE_IND_2005!$C$7:$C$883,"*"&amp;RIGHT($A271,3)&amp;"*",EUROSTAT_VBE_IND_2005!$D$7:$D$883,"5550*"))/1000</f>
        <v>0</v>
      </c>
      <c r="AP271" s="17">
        <f>(SUMIFS(EUROSTAT_VBE_IND_2005!Z$7:Z$883,EUROSTAT_VBE_IND_2005!$B$7:$B$883,$D271,EUROSTAT_VBE_IND_2005!$C$7:$C$883,"*"&amp;RIGHT($A271,3)&amp;"*",EUROSTAT_VBE_IND_2005!$D$7:$D$883,"5550*"))/1000</f>
        <v>0</v>
      </c>
      <c r="AQ271" s="17">
        <f>(SUMIFS(EUROSTAT_VBE_IND_2005!AG$7:AG$883,EUROSTAT_VBE_IND_2005!$B$7:$B$883,$D271,EUROSTAT_VBE_IND_2005!$C$7:$C$883,"*"&amp;RIGHT($A271,3)&amp;"*",EUROSTAT_VBE_IND_2005!$D$7:$D$883,"5550*"))/1000</f>
        <v>0</v>
      </c>
    </row>
    <row r="272" spans="1:43">
      <c r="A272" t="str">
        <f>LEFT(EUROSTAT_VBE_IND_2005!$C$375,8)</f>
        <v>B_101835</v>
      </c>
      <c r="B272" s="28" t="s">
        <v>303</v>
      </c>
      <c r="C272" t="s">
        <v>293</v>
      </c>
      <c r="D272" t="s">
        <v>55</v>
      </c>
      <c r="E272" t="s">
        <v>244</v>
      </c>
      <c r="F272" t="s">
        <v>264</v>
      </c>
      <c r="G272" s="17">
        <f>(SUMIFS(EUROSTAT_VBE_IND_2005!E$7:E$883,EUROSTAT_VBE_IND_2005!$B$7:$B$883,$D272,EUROSTAT_VBE_IND_2005!$C$7:$C$883,"*"&amp;RIGHT($A272,3)&amp;"*",EUROSTAT_VBE_IND_2005!$D$7:$D$883,"554*"))/1000-(SUMIFS(EUROSTAT_VBE_IND_2005!E$7:E$883,EUROSTAT_VBE_IND_2005!$B$7:$B$883,$D272,EUROSTAT_VBE_IND_2005!$C$7:$C$883,"*"&amp;RIGHT($A272,3)&amp;"*",EUROSTAT_VBE_IND_2005!$D$7:$D$883,"5543*"))/1000-(SUMIFS(EUROSTAT_VBE_IND_2005!E$7:E$883,EUROSTAT_VBE_IND_2005!$B$7:$B$883,$D272,EUROSTAT_VBE_IND_2005!$C$7:$C$883,"*"&amp;RIGHT($A272,3)&amp;"*",EUROSTAT_VBE_IND_2005!$D$7:$D$883,"5544*"))/1000</f>
        <v>0.008</v>
      </c>
      <c r="H272" s="17">
        <f>(SUMIFS(EUROSTAT_VBE_IND_2005!F$7:F$883,EUROSTAT_VBE_IND_2005!$B$7:$B$883,$D272,EUROSTAT_VBE_IND_2005!$C$7:$C$883,"*"&amp;RIGHT($A272,3)&amp;"*",EUROSTAT_VBE_IND_2005!$D$7:$D$883,"554*"))/1000-(SUMIFS(EUROSTAT_VBE_IND_2005!F$7:F$883,EUROSTAT_VBE_IND_2005!$B$7:$B$883,$D272,EUROSTAT_VBE_IND_2005!$C$7:$C$883,"*"&amp;RIGHT($A272,3)&amp;"*",EUROSTAT_VBE_IND_2005!$D$7:$D$883,"5543*"))/1000-(SUMIFS(EUROSTAT_VBE_IND_2005!F$7:F$883,EUROSTAT_VBE_IND_2005!$B$7:$B$883,$D272,EUROSTAT_VBE_IND_2005!$C$7:$C$883,"*"&amp;RIGHT($A272,3)&amp;"*",EUROSTAT_VBE_IND_2005!$D$7:$D$883,"5544*"))/1000</f>
        <v>0</v>
      </c>
      <c r="I272" s="17">
        <f>(SUMIFS(EUROSTAT_VBE_IND_2005!G$7:G$883,EUROSTAT_VBE_IND_2005!$B$7:$B$883,$D272,EUROSTAT_VBE_IND_2005!$C$7:$C$883,"*"&amp;RIGHT($A272,3)&amp;"*",EUROSTAT_VBE_IND_2005!$D$7:$D$883,"554*"))/1000-(SUMIFS(EUROSTAT_VBE_IND_2005!G$7:G$883,EUROSTAT_VBE_IND_2005!$B$7:$B$883,$D272,EUROSTAT_VBE_IND_2005!$C$7:$C$883,"*"&amp;RIGHT($A272,3)&amp;"*",EUROSTAT_VBE_IND_2005!$D$7:$D$883,"5543*"))/1000-(SUMIFS(EUROSTAT_VBE_IND_2005!G$7:G$883,EUROSTAT_VBE_IND_2005!$B$7:$B$883,$D272,EUROSTAT_VBE_IND_2005!$C$7:$C$883,"*"&amp;RIGHT($A272,3)&amp;"*",EUROSTAT_VBE_IND_2005!$D$7:$D$883,"5544*"))/1000</f>
        <v>0.012</v>
      </c>
      <c r="J272" s="198"/>
      <c r="K272" s="17">
        <f>(SUMIFS(EUROSTAT_VBE_IND_2005!H$7:H$883,EUROSTAT_VBE_IND_2005!$B$7:$B$883,$D272,EUROSTAT_VBE_IND_2005!$C$7:$C$883,"*"&amp;RIGHT($A272,3)&amp;"*",EUROSTAT_VBE_IND_2005!$D$7:$D$883,"554*"))/1000-(SUMIFS(EUROSTAT_VBE_IND_2005!H$7:H$883,EUROSTAT_VBE_IND_2005!$B$7:$B$883,$D272,EUROSTAT_VBE_IND_2005!$C$7:$C$883,"*"&amp;RIGHT($A272,3)&amp;"*",EUROSTAT_VBE_IND_2005!$D$7:$D$883,"5543*"))/1000-(SUMIFS(EUROSTAT_VBE_IND_2005!H$7:H$883,EUROSTAT_VBE_IND_2005!$B$7:$B$883,$D272,EUROSTAT_VBE_IND_2005!$C$7:$C$883,"*"&amp;RIGHT($A272,3)&amp;"*",EUROSTAT_VBE_IND_2005!$D$7:$D$883,"5544*"))/1000</f>
        <v>0</v>
      </c>
      <c r="L272" s="17">
        <f>(SUMIFS(EUROSTAT_VBE_IND_2005!I$7:I$883,EUROSTAT_VBE_IND_2005!$B$7:$B$883,$D272,EUROSTAT_VBE_IND_2005!$C$7:$C$883,"*"&amp;RIGHT($A272,3)&amp;"*",EUROSTAT_VBE_IND_2005!$D$7:$D$883,"554*"))/1000-(SUMIFS(EUROSTAT_VBE_IND_2005!I$7:I$883,EUROSTAT_VBE_IND_2005!$B$7:$B$883,$D272,EUROSTAT_VBE_IND_2005!$C$7:$C$883,"*"&amp;RIGHT($A272,3)&amp;"*",EUROSTAT_VBE_IND_2005!$D$7:$D$883,"5543*"))/1000-(SUMIFS(EUROSTAT_VBE_IND_2005!I$7:I$883,EUROSTAT_VBE_IND_2005!$B$7:$B$883,$D272,EUROSTAT_VBE_IND_2005!$C$7:$C$883,"*"&amp;RIGHT($A272,3)&amp;"*",EUROSTAT_VBE_IND_2005!$D$7:$D$883,"5544*"))/1000</f>
        <v>0.053</v>
      </c>
      <c r="M272" s="17">
        <f>(SUMIFS(EUROSTAT_VBE_IND_2005!J$7:J$883,EUROSTAT_VBE_IND_2005!$B$7:$B$883,$D272,EUROSTAT_VBE_IND_2005!$C$7:$C$883,"*"&amp;RIGHT($A272,3)&amp;"*",EUROSTAT_VBE_IND_2005!$D$7:$D$883,"554*"))/1000-(SUMIFS(EUROSTAT_VBE_IND_2005!J$7:J$883,EUROSTAT_VBE_IND_2005!$B$7:$B$883,$D272,EUROSTAT_VBE_IND_2005!$C$7:$C$883,"*"&amp;RIGHT($A272,3)&amp;"*",EUROSTAT_VBE_IND_2005!$D$7:$D$883,"5543*"))/1000-(SUMIFS(EUROSTAT_VBE_IND_2005!J$7:J$883,EUROSTAT_VBE_IND_2005!$B$7:$B$883,$D272,EUROSTAT_VBE_IND_2005!$C$7:$C$883,"*"&amp;RIGHT($A272,3)&amp;"*",EUROSTAT_VBE_IND_2005!$D$7:$D$883,"5544*"))/1000</f>
        <v>0.071</v>
      </c>
      <c r="N272" s="17">
        <f>(SUMIFS(EUROSTAT_VBE_IND_2005!K$7:K$883,EUROSTAT_VBE_IND_2005!$B$7:$B$883,$D272,EUROSTAT_VBE_IND_2005!$C$7:$C$883,"*"&amp;RIGHT($A272,3)&amp;"*",EUROSTAT_VBE_IND_2005!$D$7:$D$883,"554*"))/1000-(SUMIFS(EUROSTAT_VBE_IND_2005!K$7:K$883,EUROSTAT_VBE_IND_2005!$B$7:$B$883,$D272,EUROSTAT_VBE_IND_2005!$C$7:$C$883,"*"&amp;RIGHT($A272,3)&amp;"*",EUROSTAT_VBE_IND_2005!$D$7:$D$883,"5543*"))/1000-(SUMIFS(EUROSTAT_VBE_IND_2005!K$7:K$883,EUROSTAT_VBE_IND_2005!$B$7:$B$883,$D272,EUROSTAT_VBE_IND_2005!$C$7:$C$883,"*"&amp;RIGHT($A272,3)&amp;"*",EUROSTAT_VBE_IND_2005!$D$7:$D$883,"5544*"))/1000</f>
        <v>0.01</v>
      </c>
      <c r="O272" s="17">
        <f>(SUMIFS(EUROSTAT_VBE_IND_2005!L$7:L$883,EUROSTAT_VBE_IND_2005!$B$7:$B$883,$D272,EUROSTAT_VBE_IND_2005!$C$7:$C$883,"*"&amp;RIGHT($A272,3)&amp;"*",EUROSTAT_VBE_IND_2005!$D$7:$D$883,"554*"))/1000-(SUMIFS(EUROSTAT_VBE_IND_2005!L$7:L$883,EUROSTAT_VBE_IND_2005!$B$7:$B$883,$D272,EUROSTAT_VBE_IND_2005!$C$7:$C$883,"*"&amp;RIGHT($A272,3)&amp;"*",EUROSTAT_VBE_IND_2005!$D$7:$D$883,"5543*"))/1000-(SUMIFS(EUROSTAT_VBE_IND_2005!L$7:L$883,EUROSTAT_VBE_IND_2005!$B$7:$B$883,$D272,EUROSTAT_VBE_IND_2005!$C$7:$C$883,"*"&amp;RIGHT($A272,3)&amp;"*",EUROSTAT_VBE_IND_2005!$D$7:$D$883,"5544*"))/1000</f>
        <v>0.008</v>
      </c>
      <c r="P272" s="17">
        <f>(SUMIFS(EUROSTAT_VBE_IND_2005!M$7:M$883,EUROSTAT_VBE_IND_2005!$B$7:$B$883,$D272,EUROSTAT_VBE_IND_2005!$C$7:$C$883,"*"&amp;RIGHT($A272,3)&amp;"*",EUROSTAT_VBE_IND_2005!$D$7:$D$883,"554*"))/1000-(SUMIFS(EUROSTAT_VBE_IND_2005!M$7:M$883,EUROSTAT_VBE_IND_2005!$B$7:$B$883,$D272,EUROSTAT_VBE_IND_2005!$C$7:$C$883,"*"&amp;RIGHT($A272,3)&amp;"*",EUROSTAT_VBE_IND_2005!$D$7:$D$883,"5543*"))/1000-(SUMIFS(EUROSTAT_VBE_IND_2005!M$7:M$883,EUROSTAT_VBE_IND_2005!$B$7:$B$883,$D272,EUROSTAT_VBE_IND_2005!$C$7:$C$883,"*"&amp;RIGHT($A272,3)&amp;"*",EUROSTAT_VBE_IND_2005!$D$7:$D$883,"5544*"))/1000</f>
        <v>0</v>
      </c>
      <c r="Q272" s="17">
        <f>(SUMIFS(EUROSTAT_VBE_IND_2005!N$7:N$883,EUROSTAT_VBE_IND_2005!$B$7:$B$883,$D272,EUROSTAT_VBE_IND_2005!$C$7:$C$883,"*"&amp;RIGHT($A272,3)&amp;"*",EUROSTAT_VBE_IND_2005!$D$7:$D$883,"554*"))/1000-(SUMIFS(EUROSTAT_VBE_IND_2005!N$7:N$883,EUROSTAT_VBE_IND_2005!$B$7:$B$883,$D272,EUROSTAT_VBE_IND_2005!$C$7:$C$883,"*"&amp;RIGHT($A272,3)&amp;"*",EUROSTAT_VBE_IND_2005!$D$7:$D$883,"5543*"))/1000-(SUMIFS(EUROSTAT_VBE_IND_2005!N$7:N$883,EUROSTAT_VBE_IND_2005!$B$7:$B$883,$D272,EUROSTAT_VBE_IND_2005!$C$7:$C$883,"*"&amp;RIGHT($A272,3)&amp;"*",EUROSTAT_VBE_IND_2005!$D$7:$D$883,"5544*"))/1000</f>
        <v>0.22</v>
      </c>
      <c r="R272" s="17">
        <f>(SUMIFS(EUROSTAT_VBE_IND_2005!O$7:O$883,EUROSTAT_VBE_IND_2005!$B$7:$B$883,$D272,EUROSTAT_VBE_IND_2005!$C$7:$C$883,"*"&amp;RIGHT($A272,3)&amp;"*",EUROSTAT_VBE_IND_2005!$D$7:$D$883,"554*"))/1000-(SUMIFS(EUROSTAT_VBE_IND_2005!O$7:O$883,EUROSTAT_VBE_IND_2005!$B$7:$B$883,$D272,EUROSTAT_VBE_IND_2005!$C$7:$C$883,"*"&amp;RIGHT($A272,3)&amp;"*",EUROSTAT_VBE_IND_2005!$D$7:$D$883,"5543*"))/1000-(SUMIFS(EUROSTAT_VBE_IND_2005!O$7:O$883,EUROSTAT_VBE_IND_2005!$B$7:$B$883,$D272,EUROSTAT_VBE_IND_2005!$C$7:$C$883,"*"&amp;RIGHT($A272,3)&amp;"*",EUROSTAT_VBE_IND_2005!$D$7:$D$883,"5544*"))/1000</f>
        <v>0</v>
      </c>
      <c r="S272" s="17">
        <f>(SUMIFS(EUROSTAT_VBE_IND_2005!P$7:P$883,EUROSTAT_VBE_IND_2005!$B$7:$B$883,$D272,EUROSTAT_VBE_IND_2005!$C$7:$C$883,"*"&amp;RIGHT($A272,3)&amp;"*",EUROSTAT_VBE_IND_2005!$D$7:$D$883,"554*"))/1000-(SUMIFS(EUROSTAT_VBE_IND_2005!P$7:P$883,EUROSTAT_VBE_IND_2005!$B$7:$B$883,$D272,EUROSTAT_VBE_IND_2005!$C$7:$C$883,"*"&amp;RIGHT($A272,3)&amp;"*",EUROSTAT_VBE_IND_2005!$D$7:$D$883,"5543*"))/1000-(SUMIFS(EUROSTAT_VBE_IND_2005!P$7:P$883,EUROSTAT_VBE_IND_2005!$B$7:$B$883,$D272,EUROSTAT_VBE_IND_2005!$C$7:$C$883,"*"&amp;RIGHT($A272,3)&amp;"*",EUROSTAT_VBE_IND_2005!$D$7:$D$883,"5544*"))/1000</f>
        <v>0</v>
      </c>
      <c r="T272" s="17">
        <f>(SUMIFS(EUROSTAT_VBE_IND_2005!Q$7:Q$883,EUROSTAT_VBE_IND_2005!$B$7:$B$883,$D272,EUROSTAT_VBE_IND_2005!$C$7:$C$883,"*"&amp;RIGHT($A272,3)&amp;"*",EUROSTAT_VBE_IND_2005!$D$7:$D$883,"554*"))/1000-(SUMIFS(EUROSTAT_VBE_IND_2005!Q$7:Q$883,EUROSTAT_VBE_IND_2005!$B$7:$B$883,$D272,EUROSTAT_VBE_IND_2005!$C$7:$C$883,"*"&amp;RIGHT($A272,3)&amp;"*",EUROSTAT_VBE_IND_2005!$D$7:$D$883,"5543*"))/1000-(SUMIFS(EUROSTAT_VBE_IND_2005!Q$7:Q$883,EUROSTAT_VBE_IND_2005!$B$7:$B$883,$D272,EUROSTAT_VBE_IND_2005!$C$7:$C$883,"*"&amp;RIGHT($A272,3)&amp;"*",EUROSTAT_VBE_IND_2005!$D$7:$D$883,"5544*"))/1000</f>
        <v>0</v>
      </c>
      <c r="U272" s="17">
        <f>(SUMIFS(EUROSTAT_VBE_IND_2005!R$7:R$883,EUROSTAT_VBE_IND_2005!$B$7:$B$883,$D272,EUROSTAT_VBE_IND_2005!$C$7:$C$883,"*"&amp;RIGHT($A272,3)&amp;"*",EUROSTAT_VBE_IND_2005!$D$7:$D$883,"554*"))/1000-(SUMIFS(EUROSTAT_VBE_IND_2005!R$7:R$883,EUROSTAT_VBE_IND_2005!$B$7:$B$883,$D272,EUROSTAT_VBE_IND_2005!$C$7:$C$883,"*"&amp;RIGHT($A272,3)&amp;"*",EUROSTAT_VBE_IND_2005!$D$7:$D$883,"5543*"))/1000-(SUMIFS(EUROSTAT_VBE_IND_2005!R$7:R$883,EUROSTAT_VBE_IND_2005!$B$7:$B$883,$D272,EUROSTAT_VBE_IND_2005!$C$7:$C$883,"*"&amp;RIGHT($A272,3)&amp;"*",EUROSTAT_VBE_IND_2005!$D$7:$D$883,"5544*"))/1000</f>
        <v>0</v>
      </c>
      <c r="V272" s="17">
        <f>(SUMIFS(EUROSTAT_VBE_IND_2005!S$7:S$883,EUROSTAT_VBE_IND_2005!$B$7:$B$883,$D272,EUROSTAT_VBE_IND_2005!$C$7:$C$883,"*"&amp;RIGHT($A272,3)&amp;"*",EUROSTAT_VBE_IND_2005!$D$7:$D$883,"554*"))/1000-(SUMIFS(EUROSTAT_VBE_IND_2005!S$7:S$883,EUROSTAT_VBE_IND_2005!$B$7:$B$883,$D272,EUROSTAT_VBE_IND_2005!$C$7:$C$883,"*"&amp;RIGHT($A272,3)&amp;"*",EUROSTAT_VBE_IND_2005!$D$7:$D$883,"5543*"))/1000-(SUMIFS(EUROSTAT_VBE_IND_2005!S$7:S$883,EUROSTAT_VBE_IND_2005!$B$7:$B$883,$D272,EUROSTAT_VBE_IND_2005!$C$7:$C$883,"*"&amp;RIGHT($A272,3)&amp;"*",EUROSTAT_VBE_IND_2005!$D$7:$D$883,"5544*"))/1000</f>
        <v>0</v>
      </c>
      <c r="W272" s="17">
        <f>(SUMIFS(EUROSTAT_VBE_IND_2005!T$7:T$883,EUROSTAT_VBE_IND_2005!$B$7:$B$883,$D272,EUROSTAT_VBE_IND_2005!$C$7:$C$883,"*"&amp;RIGHT($A272,3)&amp;"*",EUROSTAT_VBE_IND_2005!$D$7:$D$883,"554*"))/1000-(SUMIFS(EUROSTAT_VBE_IND_2005!T$7:T$883,EUROSTAT_VBE_IND_2005!$B$7:$B$883,$D272,EUROSTAT_VBE_IND_2005!$C$7:$C$883,"*"&amp;RIGHT($A272,3)&amp;"*",EUROSTAT_VBE_IND_2005!$D$7:$D$883,"5543*"))/1000-(SUMIFS(EUROSTAT_VBE_IND_2005!T$7:T$883,EUROSTAT_VBE_IND_2005!$B$7:$B$883,$D272,EUROSTAT_VBE_IND_2005!$C$7:$C$883,"*"&amp;RIGHT($A272,3)&amp;"*",EUROSTAT_VBE_IND_2005!$D$7:$D$883,"5544*"))/1000</f>
        <v>0</v>
      </c>
      <c r="X272" s="17">
        <f>(SUMIFS(EUROSTAT_VBE_IND_2005!U$7:U$883,EUROSTAT_VBE_IND_2005!$B$7:$B$883,$D272,EUROSTAT_VBE_IND_2005!$C$7:$C$883,"*"&amp;RIGHT($A272,3)&amp;"*",EUROSTAT_VBE_IND_2005!$D$7:$D$883,"554*"))/1000-(SUMIFS(EUROSTAT_VBE_IND_2005!U$7:U$883,EUROSTAT_VBE_IND_2005!$B$7:$B$883,$D272,EUROSTAT_VBE_IND_2005!$C$7:$C$883,"*"&amp;RIGHT($A272,3)&amp;"*",EUROSTAT_VBE_IND_2005!$D$7:$D$883,"5543*"))/1000-(SUMIFS(EUROSTAT_VBE_IND_2005!U$7:U$883,EUROSTAT_VBE_IND_2005!$B$7:$B$883,$D272,EUROSTAT_VBE_IND_2005!$C$7:$C$883,"*"&amp;RIGHT($A272,3)&amp;"*",EUROSTAT_VBE_IND_2005!$D$7:$D$883,"5544*"))/1000</f>
        <v>0</v>
      </c>
      <c r="Y272" s="17">
        <f>(SUMIFS(EUROSTAT_VBE_IND_2005!V$7:V$883,EUROSTAT_VBE_IND_2005!$B$7:$B$883,$D272,EUROSTAT_VBE_IND_2005!$C$7:$C$883,"*"&amp;RIGHT($A272,3)&amp;"*",EUROSTAT_VBE_IND_2005!$D$7:$D$883,"554*"))/1000-(SUMIFS(EUROSTAT_VBE_IND_2005!V$7:V$883,EUROSTAT_VBE_IND_2005!$B$7:$B$883,$D272,EUROSTAT_VBE_IND_2005!$C$7:$C$883,"*"&amp;RIGHT($A272,3)&amp;"*",EUROSTAT_VBE_IND_2005!$D$7:$D$883,"5543*"))/1000-(SUMIFS(EUROSTAT_VBE_IND_2005!V$7:V$883,EUROSTAT_VBE_IND_2005!$B$7:$B$883,$D272,EUROSTAT_VBE_IND_2005!$C$7:$C$883,"*"&amp;RIGHT($A272,3)&amp;"*",EUROSTAT_VBE_IND_2005!$D$7:$D$883,"5544*"))/1000</f>
        <v>0.078</v>
      </c>
      <c r="Z272" s="17">
        <f>(SUMIFS(EUROSTAT_VBE_IND_2005!W$7:W$883,EUROSTAT_VBE_IND_2005!$B$7:$B$883,$D272,EUROSTAT_VBE_IND_2005!$C$7:$C$883,"*"&amp;RIGHT($A272,3)&amp;"*",EUROSTAT_VBE_IND_2005!$D$7:$D$883,"554*"))/1000-(SUMIFS(EUROSTAT_VBE_IND_2005!W$7:W$883,EUROSTAT_VBE_IND_2005!$B$7:$B$883,$D272,EUROSTAT_VBE_IND_2005!$C$7:$C$883,"*"&amp;RIGHT($A272,3)&amp;"*",EUROSTAT_VBE_IND_2005!$D$7:$D$883,"5543*"))/1000-(SUMIFS(EUROSTAT_VBE_IND_2005!W$7:W$883,EUROSTAT_VBE_IND_2005!$B$7:$B$883,$D272,EUROSTAT_VBE_IND_2005!$C$7:$C$883,"*"&amp;RIGHT($A272,3)&amp;"*",EUROSTAT_VBE_IND_2005!$D$7:$D$883,"5544*"))/1000</f>
        <v>0</v>
      </c>
      <c r="AA272" s="17">
        <f>(SUMIFS(EUROSTAT_VBE_IND_2005!X$7:X$883,EUROSTAT_VBE_IND_2005!$B$7:$B$883,$D272,EUROSTAT_VBE_IND_2005!$C$7:$C$883,"*"&amp;RIGHT($A272,3)&amp;"*",EUROSTAT_VBE_IND_2005!$D$7:$D$883,"554*"))/1000-(SUMIFS(EUROSTAT_VBE_IND_2005!X$7:X$883,EUROSTAT_VBE_IND_2005!$B$7:$B$883,$D272,EUROSTAT_VBE_IND_2005!$C$7:$C$883,"*"&amp;RIGHT($A272,3)&amp;"*",EUROSTAT_VBE_IND_2005!$D$7:$D$883,"5543*"))/1000-(SUMIFS(EUROSTAT_VBE_IND_2005!X$7:X$883,EUROSTAT_VBE_IND_2005!$B$7:$B$883,$D272,EUROSTAT_VBE_IND_2005!$C$7:$C$883,"*"&amp;RIGHT($A272,3)&amp;"*",EUROSTAT_VBE_IND_2005!$D$7:$D$883,"5544*"))/1000</f>
        <v>0.046</v>
      </c>
      <c r="AB272" s="17">
        <f>(SUMIFS(EUROSTAT_VBE_IND_2005!AA$7:AA$883,EUROSTAT_VBE_IND_2005!$B$7:$B$883,$D272,EUROSTAT_VBE_IND_2005!$C$7:$C$883,"*"&amp;RIGHT($A272,3)&amp;"*",EUROSTAT_VBE_IND_2005!$D$7:$D$883,"554*"))/1000-(SUMIFS(EUROSTAT_VBE_IND_2005!AA$7:AA$883,EUROSTAT_VBE_IND_2005!$B$7:$B$883,$D272,EUROSTAT_VBE_IND_2005!$C$7:$C$883,"*"&amp;RIGHT($A272,3)&amp;"*",EUROSTAT_VBE_IND_2005!$D$7:$D$883,"5543*"))/1000-(SUMIFS(EUROSTAT_VBE_IND_2005!AA$7:AA$883,EUROSTAT_VBE_IND_2005!$B$7:$B$883,$D272,EUROSTAT_VBE_IND_2005!$C$7:$C$883,"*"&amp;RIGHT($A272,3)&amp;"*",EUROSTAT_VBE_IND_2005!$D$7:$D$883,"5544*"))/1000</f>
        <v>0</v>
      </c>
      <c r="AC272" s="17">
        <f>(SUMIFS(EUROSTAT_VBE_IND_2005!AB$7:AB$883,EUROSTAT_VBE_IND_2005!$B$7:$B$883,$D272,EUROSTAT_VBE_IND_2005!$C$7:$C$883,"*"&amp;RIGHT($A272,3)&amp;"*",EUROSTAT_VBE_IND_2005!$D$7:$D$883,"554*"))/1000-(SUMIFS(EUROSTAT_VBE_IND_2005!AB$7:AB$883,EUROSTAT_VBE_IND_2005!$B$7:$B$883,$D272,EUROSTAT_VBE_IND_2005!$C$7:$C$883,"*"&amp;RIGHT($A272,3)&amp;"*",EUROSTAT_VBE_IND_2005!$D$7:$D$883,"5543*"))/1000-(SUMIFS(EUROSTAT_VBE_IND_2005!AB$7:AB$883,EUROSTAT_VBE_IND_2005!$B$7:$B$883,$D272,EUROSTAT_VBE_IND_2005!$C$7:$C$883,"*"&amp;RIGHT($A272,3)&amp;"*",EUROSTAT_VBE_IND_2005!$D$7:$D$883,"5544*"))/1000</f>
        <v>0</v>
      </c>
      <c r="AD272" s="17">
        <f>(SUMIFS(EUROSTAT_VBE_IND_2005!AC$7:AC$883,EUROSTAT_VBE_IND_2005!$B$7:$B$883,$D272,EUROSTAT_VBE_IND_2005!$C$7:$C$883,"*"&amp;RIGHT($A272,3)&amp;"*",EUROSTAT_VBE_IND_2005!$D$7:$D$883,"554*"))/1000-(SUMIFS(EUROSTAT_VBE_IND_2005!AC$7:AC$883,EUROSTAT_VBE_IND_2005!$B$7:$B$883,$D272,EUROSTAT_VBE_IND_2005!$C$7:$C$883,"*"&amp;RIGHT($A272,3)&amp;"*",EUROSTAT_VBE_IND_2005!$D$7:$D$883,"5543*"))/1000-(SUMIFS(EUROSTAT_VBE_IND_2005!AC$7:AC$883,EUROSTAT_VBE_IND_2005!$B$7:$B$883,$D272,EUROSTAT_VBE_IND_2005!$C$7:$C$883,"*"&amp;RIGHT($A272,3)&amp;"*",EUROSTAT_VBE_IND_2005!$D$7:$D$883,"5544*"))/1000</f>
        <v>0</v>
      </c>
      <c r="AE272" s="17">
        <f>(SUMIFS(EUROSTAT_VBE_IND_2005!AD$7:AD$883,EUROSTAT_VBE_IND_2005!$B$7:$B$883,$D272,EUROSTAT_VBE_IND_2005!$C$7:$C$883,"*"&amp;RIGHT($A272,3)&amp;"*",EUROSTAT_VBE_IND_2005!$D$7:$D$883,"554*"))/1000-(SUMIFS(EUROSTAT_VBE_IND_2005!AD$7:AD$883,EUROSTAT_VBE_IND_2005!$B$7:$B$883,$D272,EUROSTAT_VBE_IND_2005!$C$7:$C$883,"*"&amp;RIGHT($A272,3)&amp;"*",EUROSTAT_VBE_IND_2005!$D$7:$D$883,"5543*"))/1000-(SUMIFS(EUROSTAT_VBE_IND_2005!AD$7:AD$883,EUROSTAT_VBE_IND_2005!$B$7:$B$883,$D272,EUROSTAT_VBE_IND_2005!$C$7:$C$883,"*"&amp;RIGHT($A272,3)&amp;"*",EUROSTAT_VBE_IND_2005!$D$7:$D$883,"5544*"))/1000</f>
        <v>0.001</v>
      </c>
      <c r="AF272" s="17">
        <f>(SUMIFS(EUROSTAT_VBE_IND_2005!AE$7:AE$883,EUROSTAT_VBE_IND_2005!$B$7:$B$883,$D272,EUROSTAT_VBE_IND_2005!$C$7:$C$883,"*"&amp;RIGHT($A272,3)&amp;"*",EUROSTAT_VBE_IND_2005!$D$7:$D$883,"554*"))/1000-(SUMIFS(EUROSTAT_VBE_IND_2005!AE$7:AE$883,EUROSTAT_VBE_IND_2005!$B$7:$B$883,$D272,EUROSTAT_VBE_IND_2005!$C$7:$C$883,"*"&amp;RIGHT($A272,3)&amp;"*",EUROSTAT_VBE_IND_2005!$D$7:$D$883,"5543*"))/1000-(SUMIFS(EUROSTAT_VBE_IND_2005!AE$7:AE$883,EUROSTAT_VBE_IND_2005!$B$7:$B$883,$D272,EUROSTAT_VBE_IND_2005!$C$7:$C$883,"*"&amp;RIGHT($A272,3)&amp;"*",EUROSTAT_VBE_IND_2005!$D$7:$D$883,"5544*"))/1000</f>
        <v>2.227</v>
      </c>
      <c r="AG272" s="17">
        <f>(SUMIFS(EUROSTAT_VBE_IND_2005!AF$7:AF$883,EUROSTAT_VBE_IND_2005!$B$7:$B$883,$D272,EUROSTAT_VBE_IND_2005!$C$7:$C$883,"*"&amp;RIGHT($A272,3)&amp;"*",EUROSTAT_VBE_IND_2005!$D$7:$D$883,"554*"))/1000-(SUMIFS(EUROSTAT_VBE_IND_2005!AF$7:AF$883,EUROSTAT_VBE_IND_2005!$B$7:$B$883,$D272,EUROSTAT_VBE_IND_2005!$C$7:$C$883,"*"&amp;RIGHT($A272,3)&amp;"*",EUROSTAT_VBE_IND_2005!$D$7:$D$883,"5543*"))/1000-(SUMIFS(EUROSTAT_VBE_IND_2005!AF$7:AF$883,EUROSTAT_VBE_IND_2005!$B$7:$B$883,$D272,EUROSTAT_VBE_IND_2005!$C$7:$C$883,"*"&amp;RIGHT($A272,3)&amp;"*",EUROSTAT_VBE_IND_2005!$D$7:$D$883,"5544*"))/1000</f>
        <v>0.12</v>
      </c>
      <c r="AH272" s="17">
        <f>(SUMIFS(EUROSTAT_VBE_IND_2005!AH$7:AH$883,EUROSTAT_VBE_IND_2005!$B$7:$B$883,$D272,EUROSTAT_VBE_IND_2005!$C$7:$C$883,"*"&amp;RIGHT($A272,3)&amp;"*",EUROSTAT_VBE_IND_2005!$D$7:$D$883,"554*"))/1000-(SUMIFS(EUROSTAT_VBE_IND_2005!AH$7:AH$883,EUROSTAT_VBE_IND_2005!$B$7:$B$883,$D272,EUROSTAT_VBE_IND_2005!$C$7:$C$883,"*"&amp;RIGHT($A272,3)&amp;"*",EUROSTAT_VBE_IND_2005!$D$7:$D$883,"5543*"))/1000-(SUMIFS(EUROSTAT_VBE_IND_2005!AH$7:AH$883,EUROSTAT_VBE_IND_2005!$B$7:$B$883,$D272,EUROSTAT_VBE_IND_2005!$C$7:$C$883,"*"&amp;RIGHT($A272,3)&amp;"*",EUROSTAT_VBE_IND_2005!$D$7:$D$883,"5544*"))/1000</f>
        <v>0</v>
      </c>
      <c r="AI272" s="17">
        <f>(SUMIFS(EUROSTAT_VBE_IND_2005!AI$7:AI$883,EUROSTAT_VBE_IND_2005!$B$7:$B$883,$D272,EUROSTAT_VBE_IND_2005!$C$7:$C$883,"*"&amp;RIGHT($A272,3)&amp;"*",EUROSTAT_VBE_IND_2005!$D$7:$D$883,"554*"))/1000-(SUMIFS(EUROSTAT_VBE_IND_2005!AI$7:AI$883,EUROSTAT_VBE_IND_2005!$B$7:$B$883,$D272,EUROSTAT_VBE_IND_2005!$C$7:$C$883,"*"&amp;RIGHT($A272,3)&amp;"*",EUROSTAT_VBE_IND_2005!$D$7:$D$883,"5543*"))/1000-(SUMIFS(EUROSTAT_VBE_IND_2005!AI$7:AI$883,EUROSTAT_VBE_IND_2005!$B$7:$B$883,$D272,EUROSTAT_VBE_IND_2005!$C$7:$C$883,"*"&amp;RIGHT($A272,3)&amp;"*",EUROSTAT_VBE_IND_2005!$D$7:$D$883,"5544*"))/1000</f>
        <v>0.018</v>
      </c>
      <c r="AJ272" s="17">
        <f>(SUMIFS(EUROSTAT_VBE_IND_2005!AJ$7:AJ$883,EUROSTAT_VBE_IND_2005!$B$7:$B$883,$D272,EUROSTAT_VBE_IND_2005!$C$7:$C$883,"*"&amp;RIGHT($A272,3)&amp;"*",EUROSTAT_VBE_IND_2005!$D$7:$D$883,"554*"))/1000-(SUMIFS(EUROSTAT_VBE_IND_2005!AJ$7:AJ$883,EUROSTAT_VBE_IND_2005!$B$7:$B$883,$D272,EUROSTAT_VBE_IND_2005!$C$7:$C$883,"*"&amp;RIGHT($A272,3)&amp;"*",EUROSTAT_VBE_IND_2005!$D$7:$D$883,"5543*"))/1000-(SUMIFS(EUROSTAT_VBE_IND_2005!AJ$7:AJ$883,EUROSTAT_VBE_IND_2005!$B$7:$B$883,$D272,EUROSTAT_VBE_IND_2005!$C$7:$C$883,"*"&amp;RIGHT($A272,3)&amp;"*",EUROSTAT_VBE_IND_2005!$D$7:$D$883,"5544*"))/1000</f>
        <v>0</v>
      </c>
      <c r="AK272" s="17">
        <f>(SUMIFS(EUROSTAT_VBE_IND_2005!AK$7:AK$883,EUROSTAT_VBE_IND_2005!$B$7:$B$883,$D272,EUROSTAT_VBE_IND_2005!$C$7:$C$883,"*"&amp;RIGHT($A272,3)&amp;"*",EUROSTAT_VBE_IND_2005!$D$7:$D$883,"554*"))/1000-(SUMIFS(EUROSTAT_VBE_IND_2005!AK$7:AK$883,EUROSTAT_VBE_IND_2005!$B$7:$B$883,$D272,EUROSTAT_VBE_IND_2005!$C$7:$C$883,"*"&amp;RIGHT($A272,3)&amp;"*",EUROSTAT_VBE_IND_2005!$D$7:$D$883,"5543*"))/1000-(SUMIFS(EUROSTAT_VBE_IND_2005!AK$7:AK$883,EUROSTAT_VBE_IND_2005!$B$7:$B$883,$D272,EUROSTAT_VBE_IND_2005!$C$7:$C$883,"*"&amp;RIGHT($A272,3)&amp;"*",EUROSTAT_VBE_IND_2005!$D$7:$D$883,"5544*"))/1000</f>
        <v>0</v>
      </c>
      <c r="AL272" s="198"/>
      <c r="AM272" s="198"/>
      <c r="AN272" s="198"/>
      <c r="AO272" s="17">
        <f>(SUMIFS(EUROSTAT_VBE_IND_2005!Y$7:Y$883,EUROSTAT_VBE_IND_2005!$B$7:$B$883,$D272,EUROSTAT_VBE_IND_2005!$C$7:$C$883,"*"&amp;RIGHT($A272,3)&amp;"*",EUROSTAT_VBE_IND_2005!$D$7:$D$883,"554*"))/1000-(SUMIFS(EUROSTAT_VBE_IND_2005!Y$7:Y$883,EUROSTAT_VBE_IND_2005!$B$7:$B$883,$D272,EUROSTAT_VBE_IND_2005!$C$7:$C$883,"*"&amp;RIGHT($A272,3)&amp;"*",EUROSTAT_VBE_IND_2005!$D$7:$D$883,"5543*"))/1000-(SUMIFS(EUROSTAT_VBE_IND_2005!Y$7:Y$883,EUROSTAT_VBE_IND_2005!$B$7:$B$883,$D272,EUROSTAT_VBE_IND_2005!$C$7:$C$883,"*"&amp;RIGHT($A272,3)&amp;"*",EUROSTAT_VBE_IND_2005!$D$7:$D$883,"5544*"))/1000</f>
        <v>0</v>
      </c>
      <c r="AP272" s="17">
        <f>(SUMIFS(EUROSTAT_VBE_IND_2005!Z$7:Z$883,EUROSTAT_VBE_IND_2005!$B$7:$B$883,$D272,EUROSTAT_VBE_IND_2005!$C$7:$C$883,"*"&amp;RIGHT($A272,3)&amp;"*",EUROSTAT_VBE_IND_2005!$D$7:$D$883,"554*"))/1000-(SUMIFS(EUROSTAT_VBE_IND_2005!Z$7:Z$883,EUROSTAT_VBE_IND_2005!$B$7:$B$883,$D272,EUROSTAT_VBE_IND_2005!$C$7:$C$883,"*"&amp;RIGHT($A272,3)&amp;"*",EUROSTAT_VBE_IND_2005!$D$7:$D$883,"5543*"))/1000-(SUMIFS(EUROSTAT_VBE_IND_2005!Z$7:Z$883,EUROSTAT_VBE_IND_2005!$B$7:$B$883,$D272,EUROSTAT_VBE_IND_2005!$C$7:$C$883,"*"&amp;RIGHT($A272,3)&amp;"*",EUROSTAT_VBE_IND_2005!$D$7:$D$883,"5544*"))/1000</f>
        <v>0.005</v>
      </c>
      <c r="AQ272" s="17">
        <f>(SUMIFS(EUROSTAT_VBE_IND_2005!AG$7:AG$883,EUROSTAT_VBE_IND_2005!$B$7:$B$883,$D272,EUROSTAT_VBE_IND_2005!$C$7:$C$883,"*"&amp;RIGHT($A272,3)&amp;"*",EUROSTAT_VBE_IND_2005!$D$7:$D$883,"554*"))/1000-(SUMIFS(EUROSTAT_VBE_IND_2005!AG$7:AG$883,EUROSTAT_VBE_IND_2005!$B$7:$B$883,$D272,EUROSTAT_VBE_IND_2005!$C$7:$C$883,"*"&amp;RIGHT($A272,3)&amp;"*",EUROSTAT_VBE_IND_2005!$D$7:$D$883,"5543*"))/1000-(SUMIFS(EUROSTAT_VBE_IND_2005!AG$7:AG$883,EUROSTAT_VBE_IND_2005!$B$7:$B$883,$D272,EUROSTAT_VBE_IND_2005!$C$7:$C$883,"*"&amp;RIGHT($A272,3)&amp;"*",EUROSTAT_VBE_IND_2005!$D$7:$D$883,"5544*"))/1000</f>
        <v>0</v>
      </c>
    </row>
    <row r="273" spans="1:43">
      <c r="A273" t="str">
        <f>LEFT(EUROSTAT_VBE_IND_2005!$C$375,8)</f>
        <v>B_101835</v>
      </c>
      <c r="B273" s="28" t="s">
        <v>303</v>
      </c>
      <c r="C273" t="s">
        <v>293</v>
      </c>
      <c r="D273" t="s">
        <v>55</v>
      </c>
      <c r="E273" t="s">
        <v>245</v>
      </c>
      <c r="F273" t="s">
        <v>265</v>
      </c>
      <c r="G273" s="17">
        <f>(SUMIFS(EUROSTAT_VBE_IND_2005!E$7:E$883,EUROSTAT_VBE_IND_2005!$B$7:$B$883,$D273,EUROSTAT_VBE_IND_2005!$C$7:$C$883,"*"&amp;RIGHT($A273,3)&amp;"*",EUROSTAT_VBE_IND_2005!$D$7:$D$883,"5543*"))/1000</f>
        <v>0</v>
      </c>
      <c r="H273" s="17">
        <f>(SUMIFS(EUROSTAT_VBE_IND_2005!F$7:F$883,EUROSTAT_VBE_IND_2005!$B$7:$B$883,$D273,EUROSTAT_VBE_IND_2005!$C$7:$C$883,"*"&amp;RIGHT($A273,3)&amp;"*",EUROSTAT_VBE_IND_2005!$D$7:$D$883,"5543*"))/1000</f>
        <v>0</v>
      </c>
      <c r="I273" s="17">
        <f>(SUMIFS(EUROSTAT_VBE_IND_2005!G$7:G$883,EUROSTAT_VBE_IND_2005!$B$7:$B$883,$D273,EUROSTAT_VBE_IND_2005!$C$7:$C$883,"*"&amp;RIGHT($A273,3)&amp;"*",EUROSTAT_VBE_IND_2005!$D$7:$D$883,"5543*"))/1000</f>
        <v>0</v>
      </c>
      <c r="J273" s="198"/>
      <c r="K273" s="17">
        <f>(SUMIFS(EUROSTAT_VBE_IND_2005!H$7:H$883,EUROSTAT_VBE_IND_2005!$B$7:$B$883,$D273,EUROSTAT_VBE_IND_2005!$C$7:$C$883,"*"&amp;RIGHT($A273,3)&amp;"*",EUROSTAT_VBE_IND_2005!$D$7:$D$883,"5543*"))/1000</f>
        <v>0</v>
      </c>
      <c r="L273" s="17">
        <f>(SUMIFS(EUROSTAT_VBE_IND_2005!I$7:I$883,EUROSTAT_VBE_IND_2005!$B$7:$B$883,$D273,EUROSTAT_VBE_IND_2005!$C$7:$C$883,"*"&amp;RIGHT($A273,3)&amp;"*",EUROSTAT_VBE_IND_2005!$D$7:$D$883,"5543*"))/1000</f>
        <v>0</v>
      </c>
      <c r="M273" s="17">
        <f>(SUMIFS(EUROSTAT_VBE_IND_2005!J$7:J$883,EUROSTAT_VBE_IND_2005!$B$7:$B$883,$D273,EUROSTAT_VBE_IND_2005!$C$7:$C$883,"*"&amp;RIGHT($A273,3)&amp;"*",EUROSTAT_VBE_IND_2005!$D$7:$D$883,"5543*"))/1000</f>
        <v>0</v>
      </c>
      <c r="N273" s="17">
        <f>(SUMIFS(EUROSTAT_VBE_IND_2005!K$7:K$883,EUROSTAT_VBE_IND_2005!$B$7:$B$883,$D273,EUROSTAT_VBE_IND_2005!$C$7:$C$883,"*"&amp;RIGHT($A273,3)&amp;"*",EUROSTAT_VBE_IND_2005!$D$7:$D$883,"5543*"))/1000</f>
        <v>0</v>
      </c>
      <c r="O273" s="17">
        <f>(SUMIFS(EUROSTAT_VBE_IND_2005!L$7:L$883,EUROSTAT_VBE_IND_2005!$B$7:$B$883,$D273,EUROSTAT_VBE_IND_2005!$C$7:$C$883,"*"&amp;RIGHT($A273,3)&amp;"*",EUROSTAT_VBE_IND_2005!$D$7:$D$883,"5543*"))/1000</f>
        <v>0</v>
      </c>
      <c r="P273" s="17">
        <f>(SUMIFS(EUROSTAT_VBE_IND_2005!M$7:M$883,EUROSTAT_VBE_IND_2005!$B$7:$B$883,$D273,EUROSTAT_VBE_IND_2005!$C$7:$C$883,"*"&amp;RIGHT($A273,3)&amp;"*",EUROSTAT_VBE_IND_2005!$D$7:$D$883,"5543*"))/1000</f>
        <v>0</v>
      </c>
      <c r="Q273" s="17">
        <f>(SUMIFS(EUROSTAT_VBE_IND_2005!N$7:N$883,EUROSTAT_VBE_IND_2005!$B$7:$B$883,$D273,EUROSTAT_VBE_IND_2005!$C$7:$C$883,"*"&amp;RIGHT($A273,3)&amp;"*",EUROSTAT_VBE_IND_2005!$D$7:$D$883,"5543*"))/1000</f>
        <v>0</v>
      </c>
      <c r="R273" s="17">
        <f>(SUMIFS(EUROSTAT_VBE_IND_2005!O$7:O$883,EUROSTAT_VBE_IND_2005!$B$7:$B$883,$D273,EUROSTAT_VBE_IND_2005!$C$7:$C$883,"*"&amp;RIGHT($A273,3)&amp;"*",EUROSTAT_VBE_IND_2005!$D$7:$D$883,"5543*"))/1000</f>
        <v>0.01</v>
      </c>
      <c r="S273" s="17">
        <f>(SUMIFS(EUROSTAT_VBE_IND_2005!P$7:P$883,EUROSTAT_VBE_IND_2005!$B$7:$B$883,$D273,EUROSTAT_VBE_IND_2005!$C$7:$C$883,"*"&amp;RIGHT($A273,3)&amp;"*",EUROSTAT_VBE_IND_2005!$D$7:$D$883,"5543*"))/1000</f>
        <v>0</v>
      </c>
      <c r="T273" s="17">
        <f>(SUMIFS(EUROSTAT_VBE_IND_2005!Q$7:Q$883,EUROSTAT_VBE_IND_2005!$B$7:$B$883,$D273,EUROSTAT_VBE_IND_2005!$C$7:$C$883,"*"&amp;RIGHT($A273,3)&amp;"*",EUROSTAT_VBE_IND_2005!$D$7:$D$883,"5543*"))/1000</f>
        <v>0</v>
      </c>
      <c r="U273" s="17">
        <f>(SUMIFS(EUROSTAT_VBE_IND_2005!R$7:R$883,EUROSTAT_VBE_IND_2005!$B$7:$B$883,$D273,EUROSTAT_VBE_IND_2005!$C$7:$C$883,"*"&amp;RIGHT($A273,3)&amp;"*",EUROSTAT_VBE_IND_2005!$D$7:$D$883,"5543*"))/1000</f>
        <v>0</v>
      </c>
      <c r="V273" s="17">
        <f>(SUMIFS(EUROSTAT_VBE_IND_2005!S$7:S$883,EUROSTAT_VBE_IND_2005!$B$7:$B$883,$D273,EUROSTAT_VBE_IND_2005!$C$7:$C$883,"*"&amp;RIGHT($A273,3)&amp;"*",EUROSTAT_VBE_IND_2005!$D$7:$D$883,"5543*"))/1000</f>
        <v>0</v>
      </c>
      <c r="W273" s="17">
        <f>(SUMIFS(EUROSTAT_VBE_IND_2005!T$7:T$883,EUROSTAT_VBE_IND_2005!$B$7:$B$883,$D273,EUROSTAT_VBE_IND_2005!$C$7:$C$883,"*"&amp;RIGHT($A273,3)&amp;"*",EUROSTAT_VBE_IND_2005!$D$7:$D$883,"5543*"))/1000</f>
        <v>0</v>
      </c>
      <c r="X273" s="17">
        <f>(SUMIFS(EUROSTAT_VBE_IND_2005!U$7:U$883,EUROSTAT_VBE_IND_2005!$B$7:$B$883,$D273,EUROSTAT_VBE_IND_2005!$C$7:$C$883,"*"&amp;RIGHT($A273,3)&amp;"*",EUROSTAT_VBE_IND_2005!$D$7:$D$883,"5543*"))/1000</f>
        <v>0</v>
      </c>
      <c r="Y273" s="17">
        <f>(SUMIFS(EUROSTAT_VBE_IND_2005!V$7:V$883,EUROSTAT_VBE_IND_2005!$B$7:$B$883,$D273,EUROSTAT_VBE_IND_2005!$C$7:$C$883,"*"&amp;RIGHT($A273,3)&amp;"*",EUROSTAT_VBE_IND_2005!$D$7:$D$883,"5543*"))/1000</f>
        <v>0</v>
      </c>
      <c r="Z273" s="17">
        <f>(SUMIFS(EUROSTAT_VBE_IND_2005!W$7:W$883,EUROSTAT_VBE_IND_2005!$B$7:$B$883,$D273,EUROSTAT_VBE_IND_2005!$C$7:$C$883,"*"&amp;RIGHT($A273,3)&amp;"*",EUROSTAT_VBE_IND_2005!$D$7:$D$883,"5543*"))/1000</f>
        <v>0</v>
      </c>
      <c r="AA273" s="17">
        <f>(SUMIFS(EUROSTAT_VBE_IND_2005!X$7:X$883,EUROSTAT_VBE_IND_2005!$B$7:$B$883,$D273,EUROSTAT_VBE_IND_2005!$C$7:$C$883,"*"&amp;RIGHT($A273,3)&amp;"*",EUROSTAT_VBE_IND_2005!$D$7:$D$883,"5543*"))/1000</f>
        <v>0</v>
      </c>
      <c r="AB273" s="17">
        <f>(SUMIFS(EUROSTAT_VBE_IND_2005!AA$7:AA$883,EUROSTAT_VBE_IND_2005!$B$7:$B$883,$D273,EUROSTAT_VBE_IND_2005!$C$7:$C$883,"*"&amp;RIGHT($A273,3)&amp;"*",EUROSTAT_VBE_IND_2005!$D$7:$D$883,"5543*"))/1000</f>
        <v>0</v>
      </c>
      <c r="AC273" s="17">
        <f>(SUMIFS(EUROSTAT_VBE_IND_2005!AB$7:AB$883,EUROSTAT_VBE_IND_2005!$B$7:$B$883,$D273,EUROSTAT_VBE_IND_2005!$C$7:$C$883,"*"&amp;RIGHT($A273,3)&amp;"*",EUROSTAT_VBE_IND_2005!$D$7:$D$883,"5543*"))/1000</f>
        <v>0</v>
      </c>
      <c r="AD273" s="17">
        <f>(SUMIFS(EUROSTAT_VBE_IND_2005!AC$7:AC$883,EUROSTAT_VBE_IND_2005!$B$7:$B$883,$D273,EUROSTAT_VBE_IND_2005!$C$7:$C$883,"*"&amp;RIGHT($A273,3)&amp;"*",EUROSTAT_VBE_IND_2005!$D$7:$D$883,"5543*"))/1000</f>
        <v>0</v>
      </c>
      <c r="AE273" s="17">
        <f>(SUMIFS(EUROSTAT_VBE_IND_2005!AD$7:AD$883,EUROSTAT_VBE_IND_2005!$B$7:$B$883,$D273,EUROSTAT_VBE_IND_2005!$C$7:$C$883,"*"&amp;RIGHT($A273,3)&amp;"*",EUROSTAT_VBE_IND_2005!$D$7:$D$883,"5543*"))/1000</f>
        <v>0</v>
      </c>
      <c r="AF273" s="17">
        <f>(SUMIFS(EUROSTAT_VBE_IND_2005!AE$7:AE$883,EUROSTAT_VBE_IND_2005!$B$7:$B$883,$D273,EUROSTAT_VBE_IND_2005!$C$7:$C$883,"*"&amp;RIGHT($A273,3)&amp;"*",EUROSTAT_VBE_IND_2005!$D$7:$D$883,"5543*"))/1000</f>
        <v>0</v>
      </c>
      <c r="AG273" s="17">
        <f>(SUMIFS(EUROSTAT_VBE_IND_2005!AF$7:AF$883,EUROSTAT_VBE_IND_2005!$B$7:$B$883,$D273,EUROSTAT_VBE_IND_2005!$C$7:$C$883,"*"&amp;RIGHT($A273,3)&amp;"*",EUROSTAT_VBE_IND_2005!$D$7:$D$883,"5543*"))/1000</f>
        <v>0</v>
      </c>
      <c r="AH273" s="17">
        <f>(SUMIFS(EUROSTAT_VBE_IND_2005!AH$7:AH$883,EUROSTAT_VBE_IND_2005!$B$7:$B$883,$D273,EUROSTAT_VBE_IND_2005!$C$7:$C$883,"*"&amp;RIGHT($A273,3)&amp;"*",EUROSTAT_VBE_IND_2005!$D$7:$D$883,"5543*"))/1000</f>
        <v>0</v>
      </c>
      <c r="AI273" s="17">
        <f>(SUMIFS(EUROSTAT_VBE_IND_2005!AI$7:AI$883,EUROSTAT_VBE_IND_2005!$B$7:$B$883,$D273,EUROSTAT_VBE_IND_2005!$C$7:$C$883,"*"&amp;RIGHT($A273,3)&amp;"*",EUROSTAT_VBE_IND_2005!$D$7:$D$883,"5543*"))/1000</f>
        <v>0</v>
      </c>
      <c r="AJ273" s="17">
        <f>(SUMIFS(EUROSTAT_VBE_IND_2005!AJ$7:AJ$883,EUROSTAT_VBE_IND_2005!$B$7:$B$883,$D273,EUROSTAT_VBE_IND_2005!$C$7:$C$883,"*"&amp;RIGHT($A273,3)&amp;"*",EUROSTAT_VBE_IND_2005!$D$7:$D$883,"5543*"))/1000</f>
        <v>0</v>
      </c>
      <c r="AK273" s="17">
        <f>(SUMIFS(EUROSTAT_VBE_IND_2005!AK$7:AK$883,EUROSTAT_VBE_IND_2005!$B$7:$B$883,$D273,EUROSTAT_VBE_IND_2005!$C$7:$C$883,"*"&amp;RIGHT($A273,3)&amp;"*",EUROSTAT_VBE_IND_2005!$D$7:$D$883,"5543*"))/1000</f>
        <v>0</v>
      </c>
      <c r="AL273" s="198"/>
      <c r="AM273" s="198"/>
      <c r="AN273" s="198"/>
      <c r="AO273" s="17">
        <f>(SUMIFS(EUROSTAT_VBE_IND_2005!Y$7:Y$883,EUROSTAT_VBE_IND_2005!$B$7:$B$883,$D273,EUROSTAT_VBE_IND_2005!$C$7:$C$883,"*"&amp;RIGHT($A273,3)&amp;"*",EUROSTAT_VBE_IND_2005!$D$7:$D$883,"5543*"))/1000</f>
        <v>0</v>
      </c>
      <c r="AP273" s="17">
        <f>(SUMIFS(EUROSTAT_VBE_IND_2005!Z$7:Z$883,EUROSTAT_VBE_IND_2005!$B$7:$B$883,$D273,EUROSTAT_VBE_IND_2005!$C$7:$C$883,"*"&amp;RIGHT($A273,3)&amp;"*",EUROSTAT_VBE_IND_2005!$D$7:$D$883,"5543*"))/1000</f>
        <v>0</v>
      </c>
      <c r="AQ273" s="17">
        <f>(SUMIFS(EUROSTAT_VBE_IND_2005!AG$7:AG$883,EUROSTAT_VBE_IND_2005!$B$7:$B$883,$D273,EUROSTAT_VBE_IND_2005!$C$7:$C$883,"*"&amp;RIGHT($A273,3)&amp;"*",EUROSTAT_VBE_IND_2005!$D$7:$D$883,"5543*"))/1000</f>
        <v>0</v>
      </c>
    </row>
    <row r="274" spans="1:43">
      <c r="A274" t="str">
        <f>LEFT(EUROSTAT_VBE_IND_2005!$C$375,8)</f>
        <v>B_101835</v>
      </c>
      <c r="B274" s="28" t="s">
        <v>303</v>
      </c>
      <c r="C274" t="s">
        <v>293</v>
      </c>
      <c r="D274" t="s">
        <v>55</v>
      </c>
      <c r="E274" t="s">
        <v>246</v>
      </c>
      <c r="F274" t="s">
        <v>266</v>
      </c>
      <c r="G274" s="17">
        <f>(SUMIFS(EUROSTAT_VBE_IND_2005!E$7:E$883,EUROSTAT_VBE_IND_2005!$B$7:$B$883,$D274,EUROSTAT_VBE_IND_2005!$C$7:$C$883,"*"&amp;RIGHT($A274,3)&amp;"*",EUROSTAT_VBE_IND_2005!$D$7:$D$883,"7100*"))/1000</f>
        <v>0</v>
      </c>
      <c r="H274" s="17">
        <f>(SUMIFS(EUROSTAT_VBE_IND_2005!F$7:F$883,EUROSTAT_VBE_IND_2005!$B$7:$B$883,$D274,EUROSTAT_VBE_IND_2005!$C$7:$C$883,"*"&amp;RIGHT($A274,3)&amp;"*",EUROSTAT_VBE_IND_2005!$D$7:$D$883,"7100*"))/1000</f>
        <v>0</v>
      </c>
      <c r="I274" s="17">
        <f>(SUMIFS(EUROSTAT_VBE_IND_2005!G$7:G$883,EUROSTAT_VBE_IND_2005!$B$7:$B$883,$D274,EUROSTAT_VBE_IND_2005!$C$7:$C$883,"*"&amp;RIGHT($A274,3)&amp;"*",EUROSTAT_VBE_IND_2005!$D$7:$D$883,"7100*"))/1000</f>
        <v>0</v>
      </c>
      <c r="J274" s="198"/>
      <c r="K274" s="17">
        <f>(SUMIFS(EUROSTAT_VBE_IND_2005!H$7:H$883,EUROSTAT_VBE_IND_2005!$B$7:$B$883,$D274,EUROSTAT_VBE_IND_2005!$C$7:$C$883,"*"&amp;RIGHT($A274,3)&amp;"*",EUROSTAT_VBE_IND_2005!$D$7:$D$883,"7100*"))/1000</f>
        <v>0</v>
      </c>
      <c r="L274" s="17">
        <f>(SUMIFS(EUROSTAT_VBE_IND_2005!I$7:I$883,EUROSTAT_VBE_IND_2005!$B$7:$B$883,$D274,EUROSTAT_VBE_IND_2005!$C$7:$C$883,"*"&amp;RIGHT($A274,3)&amp;"*",EUROSTAT_VBE_IND_2005!$D$7:$D$883,"7100*"))/1000</f>
        <v>0.002</v>
      </c>
      <c r="M274" s="17">
        <f>(SUMIFS(EUROSTAT_VBE_IND_2005!J$7:J$883,EUROSTAT_VBE_IND_2005!$B$7:$B$883,$D274,EUROSTAT_VBE_IND_2005!$C$7:$C$883,"*"&amp;RIGHT($A274,3)&amp;"*",EUROSTAT_VBE_IND_2005!$D$7:$D$883,"7100*"))/1000</f>
        <v>0</v>
      </c>
      <c r="N274" s="17">
        <f>(SUMIFS(EUROSTAT_VBE_IND_2005!K$7:K$883,EUROSTAT_VBE_IND_2005!$B$7:$B$883,$D274,EUROSTAT_VBE_IND_2005!$C$7:$C$883,"*"&amp;RIGHT($A274,3)&amp;"*",EUROSTAT_VBE_IND_2005!$D$7:$D$883,"7100*"))/1000</f>
        <v>0</v>
      </c>
      <c r="O274" s="17">
        <f>(SUMIFS(EUROSTAT_VBE_IND_2005!L$7:L$883,EUROSTAT_VBE_IND_2005!$B$7:$B$883,$D274,EUROSTAT_VBE_IND_2005!$C$7:$C$883,"*"&amp;RIGHT($A274,3)&amp;"*",EUROSTAT_VBE_IND_2005!$D$7:$D$883,"7100*"))/1000</f>
        <v>0</v>
      </c>
      <c r="P274" s="17">
        <f>(SUMIFS(EUROSTAT_VBE_IND_2005!M$7:M$883,EUROSTAT_VBE_IND_2005!$B$7:$B$883,$D274,EUROSTAT_VBE_IND_2005!$C$7:$C$883,"*"&amp;RIGHT($A274,3)&amp;"*",EUROSTAT_VBE_IND_2005!$D$7:$D$883,"7100*"))/1000</f>
        <v>0</v>
      </c>
      <c r="Q274" s="17">
        <f>(SUMIFS(EUROSTAT_VBE_IND_2005!N$7:N$883,EUROSTAT_VBE_IND_2005!$B$7:$B$883,$D274,EUROSTAT_VBE_IND_2005!$C$7:$C$883,"*"&amp;RIGHT($A274,3)&amp;"*",EUROSTAT_VBE_IND_2005!$D$7:$D$883,"7100*"))/1000</f>
        <v>0</v>
      </c>
      <c r="R274" s="17">
        <f>(SUMIFS(EUROSTAT_VBE_IND_2005!O$7:O$883,EUROSTAT_VBE_IND_2005!$B$7:$B$883,$D274,EUROSTAT_VBE_IND_2005!$C$7:$C$883,"*"&amp;RIGHT($A274,3)&amp;"*",EUROSTAT_VBE_IND_2005!$D$7:$D$883,"7100*"))/1000</f>
        <v>0</v>
      </c>
      <c r="S274" s="17">
        <f>(SUMIFS(EUROSTAT_VBE_IND_2005!P$7:P$883,EUROSTAT_VBE_IND_2005!$B$7:$B$883,$D274,EUROSTAT_VBE_IND_2005!$C$7:$C$883,"*"&amp;RIGHT($A274,3)&amp;"*",EUROSTAT_VBE_IND_2005!$D$7:$D$883,"7100*"))/1000</f>
        <v>0</v>
      </c>
      <c r="T274" s="17">
        <f>(SUMIFS(EUROSTAT_VBE_IND_2005!Q$7:Q$883,EUROSTAT_VBE_IND_2005!$B$7:$B$883,$D274,EUROSTAT_VBE_IND_2005!$C$7:$C$883,"*"&amp;RIGHT($A274,3)&amp;"*",EUROSTAT_VBE_IND_2005!$D$7:$D$883,"7100*"))/1000</f>
        <v>0</v>
      </c>
      <c r="U274" s="17">
        <f>(SUMIFS(EUROSTAT_VBE_IND_2005!R$7:R$883,EUROSTAT_VBE_IND_2005!$B$7:$B$883,$D274,EUROSTAT_VBE_IND_2005!$C$7:$C$883,"*"&amp;RIGHT($A274,3)&amp;"*",EUROSTAT_VBE_IND_2005!$D$7:$D$883,"7100*"))/1000</f>
        <v>0</v>
      </c>
      <c r="V274" s="17">
        <f>(SUMIFS(EUROSTAT_VBE_IND_2005!S$7:S$883,EUROSTAT_VBE_IND_2005!$B$7:$B$883,$D274,EUROSTAT_VBE_IND_2005!$C$7:$C$883,"*"&amp;RIGHT($A274,3)&amp;"*",EUROSTAT_VBE_IND_2005!$D$7:$D$883,"7100*"))/1000</f>
        <v>0</v>
      </c>
      <c r="W274" s="17">
        <f>(SUMIFS(EUROSTAT_VBE_IND_2005!T$7:T$883,EUROSTAT_VBE_IND_2005!$B$7:$B$883,$D274,EUROSTAT_VBE_IND_2005!$C$7:$C$883,"*"&amp;RIGHT($A274,3)&amp;"*",EUROSTAT_VBE_IND_2005!$D$7:$D$883,"7100*"))/1000</f>
        <v>0</v>
      </c>
      <c r="X274" s="17">
        <f>(SUMIFS(EUROSTAT_VBE_IND_2005!U$7:U$883,EUROSTAT_VBE_IND_2005!$B$7:$B$883,$D274,EUROSTAT_VBE_IND_2005!$C$7:$C$883,"*"&amp;RIGHT($A274,3)&amp;"*",EUROSTAT_VBE_IND_2005!$D$7:$D$883,"7100*"))/1000</f>
        <v>0</v>
      </c>
      <c r="Y274" s="17">
        <f>(SUMIFS(EUROSTAT_VBE_IND_2005!V$7:V$883,EUROSTAT_VBE_IND_2005!$B$7:$B$883,$D274,EUROSTAT_VBE_IND_2005!$C$7:$C$883,"*"&amp;RIGHT($A274,3)&amp;"*",EUROSTAT_VBE_IND_2005!$D$7:$D$883,"7100*"))/1000</f>
        <v>0</v>
      </c>
      <c r="Z274" s="17">
        <f>(SUMIFS(EUROSTAT_VBE_IND_2005!W$7:W$883,EUROSTAT_VBE_IND_2005!$B$7:$B$883,$D274,EUROSTAT_VBE_IND_2005!$C$7:$C$883,"*"&amp;RIGHT($A274,3)&amp;"*",EUROSTAT_VBE_IND_2005!$D$7:$D$883,"7100*"))/1000</f>
        <v>0</v>
      </c>
      <c r="AA274" s="17">
        <f>(SUMIFS(EUROSTAT_VBE_IND_2005!X$7:X$883,EUROSTAT_VBE_IND_2005!$B$7:$B$883,$D274,EUROSTAT_VBE_IND_2005!$C$7:$C$883,"*"&amp;RIGHT($A274,3)&amp;"*",EUROSTAT_VBE_IND_2005!$D$7:$D$883,"7100*"))/1000</f>
        <v>0</v>
      </c>
      <c r="AB274" s="17">
        <f>(SUMIFS(EUROSTAT_VBE_IND_2005!AA$7:AA$883,EUROSTAT_VBE_IND_2005!$B$7:$B$883,$D274,EUROSTAT_VBE_IND_2005!$C$7:$C$883,"*"&amp;RIGHT($A274,3)&amp;"*",EUROSTAT_VBE_IND_2005!$D$7:$D$883,"7100*"))/1000</f>
        <v>0</v>
      </c>
      <c r="AC274" s="17">
        <f>(SUMIFS(EUROSTAT_VBE_IND_2005!AB$7:AB$883,EUROSTAT_VBE_IND_2005!$B$7:$B$883,$D274,EUROSTAT_VBE_IND_2005!$C$7:$C$883,"*"&amp;RIGHT($A274,3)&amp;"*",EUROSTAT_VBE_IND_2005!$D$7:$D$883,"7100*"))/1000</f>
        <v>0</v>
      </c>
      <c r="AD274" s="17">
        <f>(SUMIFS(EUROSTAT_VBE_IND_2005!AC$7:AC$883,EUROSTAT_VBE_IND_2005!$B$7:$B$883,$D274,EUROSTAT_VBE_IND_2005!$C$7:$C$883,"*"&amp;RIGHT($A274,3)&amp;"*",EUROSTAT_VBE_IND_2005!$D$7:$D$883,"7100*"))/1000</f>
        <v>0</v>
      </c>
      <c r="AE274" s="17">
        <f>(SUMIFS(EUROSTAT_VBE_IND_2005!AD$7:AD$883,EUROSTAT_VBE_IND_2005!$B$7:$B$883,$D274,EUROSTAT_VBE_IND_2005!$C$7:$C$883,"*"&amp;RIGHT($A274,3)&amp;"*",EUROSTAT_VBE_IND_2005!$D$7:$D$883,"7100*"))/1000</f>
        <v>0</v>
      </c>
      <c r="AF274" s="17">
        <f>(SUMIFS(EUROSTAT_VBE_IND_2005!AE$7:AE$883,EUROSTAT_VBE_IND_2005!$B$7:$B$883,$D274,EUROSTAT_VBE_IND_2005!$C$7:$C$883,"*"&amp;RIGHT($A274,3)&amp;"*",EUROSTAT_VBE_IND_2005!$D$7:$D$883,"7100*"))/1000</f>
        <v>0</v>
      </c>
      <c r="AG274" s="17">
        <f>(SUMIFS(EUROSTAT_VBE_IND_2005!AF$7:AF$883,EUROSTAT_VBE_IND_2005!$B$7:$B$883,$D274,EUROSTAT_VBE_IND_2005!$C$7:$C$883,"*"&amp;RIGHT($A274,3)&amp;"*",EUROSTAT_VBE_IND_2005!$D$7:$D$883,"7100*"))/1000</f>
        <v>0.002</v>
      </c>
      <c r="AH274" s="17">
        <f>(SUMIFS(EUROSTAT_VBE_IND_2005!AH$7:AH$883,EUROSTAT_VBE_IND_2005!$B$7:$B$883,$D274,EUROSTAT_VBE_IND_2005!$C$7:$C$883,"*"&amp;RIGHT($A274,3)&amp;"*",EUROSTAT_VBE_IND_2005!$D$7:$D$883,"7100*"))/1000</f>
        <v>0</v>
      </c>
      <c r="AI274" s="17">
        <f>(SUMIFS(EUROSTAT_VBE_IND_2005!AI$7:AI$883,EUROSTAT_VBE_IND_2005!$B$7:$B$883,$D274,EUROSTAT_VBE_IND_2005!$C$7:$C$883,"*"&amp;RIGHT($A274,3)&amp;"*",EUROSTAT_VBE_IND_2005!$D$7:$D$883,"7100*"))/1000</f>
        <v>0</v>
      </c>
      <c r="AJ274" s="17">
        <f>(SUMIFS(EUROSTAT_VBE_IND_2005!AJ$7:AJ$883,EUROSTAT_VBE_IND_2005!$B$7:$B$883,$D274,EUROSTAT_VBE_IND_2005!$C$7:$C$883,"*"&amp;RIGHT($A274,3)&amp;"*",EUROSTAT_VBE_IND_2005!$D$7:$D$883,"7100*"))/1000</f>
        <v>0</v>
      </c>
      <c r="AK274" s="17">
        <f>(SUMIFS(EUROSTAT_VBE_IND_2005!AK$7:AK$883,EUROSTAT_VBE_IND_2005!$B$7:$B$883,$D274,EUROSTAT_VBE_IND_2005!$C$7:$C$883,"*"&amp;RIGHT($A274,3)&amp;"*",EUROSTAT_VBE_IND_2005!$D$7:$D$883,"7100*"))/1000</f>
        <v>0</v>
      </c>
      <c r="AL274" s="198"/>
      <c r="AM274" s="198"/>
      <c r="AN274" s="198"/>
      <c r="AO274" s="17">
        <f>(SUMIFS(EUROSTAT_VBE_IND_2005!Y$7:Y$883,EUROSTAT_VBE_IND_2005!$B$7:$B$883,$D274,EUROSTAT_VBE_IND_2005!$C$7:$C$883,"*"&amp;RIGHT($A274,3)&amp;"*",EUROSTAT_VBE_IND_2005!$D$7:$D$883,"7100*"))/1000</f>
        <v>0</v>
      </c>
      <c r="AP274" s="17">
        <f>(SUMIFS(EUROSTAT_VBE_IND_2005!Z$7:Z$883,EUROSTAT_VBE_IND_2005!$B$7:$B$883,$D274,EUROSTAT_VBE_IND_2005!$C$7:$C$883,"*"&amp;RIGHT($A274,3)&amp;"*",EUROSTAT_VBE_IND_2005!$D$7:$D$883,"7100*"))/1000</f>
        <v>0</v>
      </c>
      <c r="AQ274" s="17">
        <f>(SUMIFS(EUROSTAT_VBE_IND_2005!AG$7:AG$883,EUROSTAT_VBE_IND_2005!$B$7:$B$883,$D274,EUROSTAT_VBE_IND_2005!$C$7:$C$883,"*"&amp;RIGHT($A274,3)&amp;"*",EUROSTAT_VBE_IND_2005!$D$7:$D$883,"7100*"))/1000</f>
        <v>0</v>
      </c>
    </row>
    <row r="275" spans="1:43">
      <c r="A275" t="str">
        <f>LEFT(EUROSTAT_VBE_IND_2005!$C$375,8)</f>
        <v>B_101835</v>
      </c>
      <c r="B275" s="28" t="s">
        <v>303</v>
      </c>
      <c r="C275" t="s">
        <v>293</v>
      </c>
      <c r="D275" t="s">
        <v>55</v>
      </c>
      <c r="E275" t="s">
        <v>247</v>
      </c>
      <c r="F275" t="s">
        <v>267</v>
      </c>
      <c r="G275" s="17">
        <f>(SUMIFS(EUROSTAT_VBE_IND_2005!E$7:E$883,EUROSTAT_VBE_IND_2005!$B$7:$B$883,$D275,EUROSTAT_VBE_IND_2005!$C$7:$C$883,"*"&amp;RIGHT($A275,3)&amp;"*",EUROSTAT_VBE_IND_2005!$D$7:$D$883,"6000*"))/1000</f>
        <v>2.2</v>
      </c>
      <c r="H275" s="17">
        <f>(SUMIFS(EUROSTAT_VBE_IND_2005!F$7:F$883,EUROSTAT_VBE_IND_2005!$B$7:$B$883,$D275,EUROSTAT_VBE_IND_2005!$C$7:$C$883,"*"&amp;RIGHT($A275,3)&amp;"*",EUROSTAT_VBE_IND_2005!$D$7:$D$883,"6000*"))/1000</f>
        <v>4.432</v>
      </c>
      <c r="I275" s="17">
        <f>(SUMIFS(EUROSTAT_VBE_IND_2005!G$7:G$883,EUROSTAT_VBE_IND_2005!$B$7:$B$883,$D275,EUROSTAT_VBE_IND_2005!$C$7:$C$883,"*"&amp;RIGHT($A275,3)&amp;"*",EUROSTAT_VBE_IND_2005!$D$7:$D$883,"6000*"))/1000</f>
        <v>2.023</v>
      </c>
      <c r="J275" s="198"/>
      <c r="K275" s="17">
        <f>(SUMIFS(EUROSTAT_VBE_IND_2005!H$7:H$883,EUROSTAT_VBE_IND_2005!$B$7:$B$883,$D275,EUROSTAT_VBE_IND_2005!$C$7:$C$883,"*"&amp;RIGHT($A275,3)&amp;"*",EUROSTAT_VBE_IND_2005!$D$7:$D$883,"6000*"))/1000</f>
        <v>0.04</v>
      </c>
      <c r="L275" s="17">
        <f>(SUMIFS(EUROSTAT_VBE_IND_2005!I$7:I$883,EUROSTAT_VBE_IND_2005!$B$7:$B$883,$D275,EUROSTAT_VBE_IND_2005!$C$7:$C$883,"*"&amp;RIGHT($A275,3)&amp;"*",EUROSTAT_VBE_IND_2005!$D$7:$D$883,"6000*"))/1000</f>
        <v>4.158</v>
      </c>
      <c r="M275" s="17">
        <f>(SUMIFS(EUROSTAT_VBE_IND_2005!J$7:J$883,EUROSTAT_VBE_IND_2005!$B$7:$B$883,$D275,EUROSTAT_VBE_IND_2005!$C$7:$C$883,"*"&amp;RIGHT($A275,3)&amp;"*",EUROSTAT_VBE_IND_2005!$D$7:$D$883,"6000*"))/1000</f>
        <v>12.092</v>
      </c>
      <c r="N275" s="17">
        <f>(SUMIFS(EUROSTAT_VBE_IND_2005!K$7:K$883,EUROSTAT_VBE_IND_2005!$B$7:$B$883,$D275,EUROSTAT_VBE_IND_2005!$C$7:$C$883,"*"&amp;RIGHT($A275,3)&amp;"*",EUROSTAT_VBE_IND_2005!$D$7:$D$883,"6000*"))/1000</f>
        <v>0.641</v>
      </c>
      <c r="O275" s="17">
        <f>(SUMIFS(EUROSTAT_VBE_IND_2005!L$7:L$883,EUROSTAT_VBE_IND_2005!$B$7:$B$883,$D275,EUROSTAT_VBE_IND_2005!$C$7:$C$883,"*"&amp;RIGHT($A275,3)&amp;"*",EUROSTAT_VBE_IND_2005!$D$7:$D$883,"6000*"))/1000</f>
        <v>0.702</v>
      </c>
      <c r="P275" s="17">
        <f>(SUMIFS(EUROSTAT_VBE_IND_2005!M$7:M$883,EUROSTAT_VBE_IND_2005!$B$7:$B$883,$D275,EUROSTAT_VBE_IND_2005!$C$7:$C$883,"*"&amp;RIGHT($A275,3)&amp;"*",EUROSTAT_VBE_IND_2005!$D$7:$D$883,"6000*"))/1000</f>
        <v>2.732</v>
      </c>
      <c r="Q275" s="17">
        <f>(SUMIFS(EUROSTAT_VBE_IND_2005!N$7:N$883,EUROSTAT_VBE_IND_2005!$B$7:$B$883,$D275,EUROSTAT_VBE_IND_2005!$C$7:$C$883,"*"&amp;RIGHT($A275,3)&amp;"*",EUROSTAT_VBE_IND_2005!$D$7:$D$883,"6000*"))/1000</f>
        <v>15.444</v>
      </c>
      <c r="R275" s="17">
        <f>(SUMIFS(EUROSTAT_VBE_IND_2005!O$7:O$883,EUROSTAT_VBE_IND_2005!$B$7:$B$883,$D275,EUROSTAT_VBE_IND_2005!$C$7:$C$883,"*"&amp;RIGHT($A275,3)&amp;"*",EUROSTAT_VBE_IND_2005!$D$7:$D$883,"6000*"))/1000</f>
        <v>0.752</v>
      </c>
      <c r="S275" s="17">
        <f>(SUMIFS(EUROSTAT_VBE_IND_2005!P$7:P$883,EUROSTAT_VBE_IND_2005!$B$7:$B$883,$D275,EUROSTAT_VBE_IND_2005!$C$7:$C$883,"*"&amp;RIGHT($A275,3)&amp;"*",EUROSTAT_VBE_IND_2005!$D$7:$D$883,"6000*"))/1000</f>
        <v>9.241</v>
      </c>
      <c r="T275" s="17">
        <f>(SUMIFS(EUROSTAT_VBE_IND_2005!Q$7:Q$883,EUROSTAT_VBE_IND_2005!$B$7:$B$883,$D275,EUROSTAT_VBE_IND_2005!$C$7:$C$883,"*"&amp;RIGHT($A275,3)&amp;"*",EUROSTAT_VBE_IND_2005!$D$7:$D$883,"6000*"))/1000</f>
        <v>0.612</v>
      </c>
      <c r="U275" s="17">
        <f>(SUMIFS(EUROSTAT_VBE_IND_2005!R$7:R$883,EUROSTAT_VBE_IND_2005!$B$7:$B$883,$D275,EUROSTAT_VBE_IND_2005!$C$7:$C$883,"*"&amp;RIGHT($A275,3)&amp;"*",EUROSTAT_VBE_IND_2005!$D$7:$D$883,"6000*"))/1000</f>
        <v>0.67</v>
      </c>
      <c r="V275" s="17">
        <f>(SUMIFS(EUROSTAT_VBE_IND_2005!S$7:S$883,EUROSTAT_VBE_IND_2005!$B$7:$B$883,$D275,EUROSTAT_VBE_IND_2005!$C$7:$C$883,"*"&amp;RIGHT($A275,3)&amp;"*",EUROSTAT_VBE_IND_2005!$D$7:$D$883,"6000*"))/1000</f>
        <v>0.648</v>
      </c>
      <c r="W275" s="17">
        <f>(SUMIFS(EUROSTAT_VBE_IND_2005!T$7:T$883,EUROSTAT_VBE_IND_2005!$B$7:$B$883,$D275,EUROSTAT_VBE_IND_2005!$C$7:$C$883,"*"&amp;RIGHT($A275,3)&amp;"*",EUROSTAT_VBE_IND_2005!$D$7:$D$883,"6000*"))/1000</f>
        <v>0.047</v>
      </c>
      <c r="X275" s="17">
        <f>(SUMIFS(EUROSTAT_VBE_IND_2005!U$7:U$883,EUROSTAT_VBE_IND_2005!$B$7:$B$883,$D275,EUROSTAT_VBE_IND_2005!$C$7:$C$883,"*"&amp;RIGHT($A275,3)&amp;"*",EUROSTAT_VBE_IND_2005!$D$7:$D$883,"6000*"))/1000</f>
        <v>32.828</v>
      </c>
      <c r="Y275" s="17">
        <f>(SUMIFS(EUROSTAT_VBE_IND_2005!V$7:V$883,EUROSTAT_VBE_IND_2005!$B$7:$B$883,$D275,EUROSTAT_VBE_IND_2005!$C$7:$C$883,"*"&amp;RIGHT($A275,3)&amp;"*",EUROSTAT_VBE_IND_2005!$D$7:$D$883,"6000*"))/1000</f>
        <v>0.907</v>
      </c>
      <c r="Z275" s="17">
        <f>(SUMIFS(EUROSTAT_VBE_IND_2005!W$7:W$883,EUROSTAT_VBE_IND_2005!$B$7:$B$883,$D275,EUROSTAT_VBE_IND_2005!$C$7:$C$883,"*"&amp;RIGHT($A275,3)&amp;"*",EUROSTAT_VBE_IND_2005!$D$7:$D$883,"6000*"))/1000</f>
        <v>0.562</v>
      </c>
      <c r="AA275" s="17">
        <f>(SUMIFS(EUROSTAT_VBE_IND_2005!X$7:X$883,EUROSTAT_VBE_IND_2005!$B$7:$B$883,$D275,EUROSTAT_VBE_IND_2005!$C$7:$C$883,"*"&amp;RIGHT($A275,3)&amp;"*",EUROSTAT_VBE_IND_2005!$D$7:$D$883,"6000*"))/1000</f>
        <v>0.41</v>
      </c>
      <c r="AB275" s="17">
        <f>(SUMIFS(EUROSTAT_VBE_IND_2005!AA$7:AA$883,EUROSTAT_VBE_IND_2005!$B$7:$B$883,$D275,EUROSTAT_VBE_IND_2005!$C$7:$C$883,"*"&amp;RIGHT($A275,3)&amp;"*",EUROSTAT_VBE_IND_2005!$D$7:$D$883,"6000*"))/1000</f>
        <v>0</v>
      </c>
      <c r="AC275" s="17">
        <f>(SUMIFS(EUROSTAT_VBE_IND_2005!AB$7:AB$883,EUROSTAT_VBE_IND_2005!$B$7:$B$883,$D275,EUROSTAT_VBE_IND_2005!$C$7:$C$883,"*"&amp;RIGHT($A275,3)&amp;"*",EUROSTAT_VBE_IND_2005!$D$7:$D$883,"6000*"))/1000</f>
        <v>1.465</v>
      </c>
      <c r="AD275" s="17">
        <f>(SUMIFS(EUROSTAT_VBE_IND_2005!AC$7:AC$883,EUROSTAT_VBE_IND_2005!$B$7:$B$883,$D275,EUROSTAT_VBE_IND_2005!$C$7:$C$883,"*"&amp;RIGHT($A275,3)&amp;"*",EUROSTAT_VBE_IND_2005!$D$7:$D$883,"6000*"))/1000</f>
        <v>0.619</v>
      </c>
      <c r="AE275" s="17">
        <f>(SUMIFS(EUROSTAT_VBE_IND_2005!AD$7:AD$883,EUROSTAT_VBE_IND_2005!$B$7:$B$883,$D275,EUROSTAT_VBE_IND_2005!$C$7:$C$883,"*"&amp;RIGHT($A275,3)&amp;"*",EUROSTAT_VBE_IND_2005!$D$7:$D$883,"6000*"))/1000</f>
        <v>3.694</v>
      </c>
      <c r="AF275" s="17">
        <f>(SUMIFS(EUROSTAT_VBE_IND_2005!AE$7:AE$883,EUROSTAT_VBE_IND_2005!$B$7:$B$883,$D275,EUROSTAT_VBE_IND_2005!$C$7:$C$883,"*"&amp;RIGHT($A275,3)&amp;"*",EUROSTAT_VBE_IND_2005!$D$7:$D$883,"6000*"))/1000</f>
        <v>6.448</v>
      </c>
      <c r="AG275" s="17">
        <f>(SUMIFS(EUROSTAT_VBE_IND_2005!AF$7:AF$883,EUROSTAT_VBE_IND_2005!$B$7:$B$883,$D275,EUROSTAT_VBE_IND_2005!$C$7:$C$883,"*"&amp;RIGHT($A275,3)&amp;"*",EUROSTAT_VBE_IND_2005!$D$7:$D$883,"6000*"))/1000</f>
        <v>2.178</v>
      </c>
      <c r="AH275" s="17">
        <f>(SUMIFS(EUROSTAT_VBE_IND_2005!AH$7:AH$883,EUROSTAT_VBE_IND_2005!$B$7:$B$883,$D275,EUROSTAT_VBE_IND_2005!$C$7:$C$883,"*"&amp;RIGHT($A275,3)&amp;"*",EUROSTAT_VBE_IND_2005!$D$7:$D$883,"6000*"))/1000</f>
        <v>0.918</v>
      </c>
      <c r="AI275" s="17">
        <f>(SUMIFS(EUROSTAT_VBE_IND_2005!AI$7:AI$883,EUROSTAT_VBE_IND_2005!$B$7:$B$883,$D275,EUROSTAT_VBE_IND_2005!$C$7:$C$883,"*"&amp;RIGHT($A275,3)&amp;"*",EUROSTAT_VBE_IND_2005!$D$7:$D$883,"6000*"))/1000</f>
        <v>0.9</v>
      </c>
      <c r="AJ275" s="17">
        <f>(SUMIFS(EUROSTAT_VBE_IND_2005!AJ$7:AJ$883,EUROSTAT_VBE_IND_2005!$B$7:$B$883,$D275,EUROSTAT_VBE_IND_2005!$C$7:$C$883,"*"&amp;RIGHT($A275,3)&amp;"*",EUROSTAT_VBE_IND_2005!$D$7:$D$883,"6000*"))/1000</f>
        <v>0.817</v>
      </c>
      <c r="AK275" s="17">
        <f>(SUMIFS(EUROSTAT_VBE_IND_2005!AK$7:AK$883,EUROSTAT_VBE_IND_2005!$B$7:$B$883,$D275,EUROSTAT_VBE_IND_2005!$C$7:$C$883,"*"&amp;RIGHT($A275,3)&amp;"*",EUROSTAT_VBE_IND_2005!$D$7:$D$883,"6000*"))/1000</f>
        <v>12.215</v>
      </c>
      <c r="AL275" s="198"/>
      <c r="AM275" s="198"/>
      <c r="AN275" s="198"/>
      <c r="AO275" s="17">
        <f>(SUMIFS(EUROSTAT_VBE_IND_2005!Y$7:Y$883,EUROSTAT_VBE_IND_2005!$B$7:$B$883,$D275,EUROSTAT_VBE_IND_2005!$C$7:$C$883,"*"&amp;RIGHT($A275,3)&amp;"*",EUROSTAT_VBE_IND_2005!$D$7:$D$883,"6000*"))/1000</f>
        <v>0.007</v>
      </c>
      <c r="AP275" s="17">
        <f>(SUMIFS(EUROSTAT_VBE_IND_2005!Z$7:Z$883,EUROSTAT_VBE_IND_2005!$B$7:$B$883,$D275,EUROSTAT_VBE_IND_2005!$C$7:$C$883,"*"&amp;RIGHT($A275,3)&amp;"*",EUROSTAT_VBE_IND_2005!$D$7:$D$883,"6000*"))/1000</f>
        <v>0.252</v>
      </c>
      <c r="AQ275" s="17">
        <f>(SUMIFS(EUROSTAT_VBE_IND_2005!AG$7:AG$883,EUROSTAT_VBE_IND_2005!$B$7:$B$883,$D275,EUROSTAT_VBE_IND_2005!$C$7:$C$883,"*"&amp;RIGHT($A275,3)&amp;"*",EUROSTAT_VBE_IND_2005!$D$7:$D$883,"6000*"))/1000</f>
        <v>0.551</v>
      </c>
    </row>
    <row r="276" spans="1:43">
      <c r="A276" t="str">
        <f>LEFT(EUROSTAT_VBE_IND_2005!$C$375,8)</f>
        <v>B_101835</v>
      </c>
      <c r="B276" s="28" t="s">
        <v>303</v>
      </c>
      <c r="C276" t="s">
        <v>293</v>
      </c>
      <c r="D276" t="s">
        <v>55</v>
      </c>
      <c r="E276" t="s">
        <v>248</v>
      </c>
      <c r="F276" t="s">
        <v>268</v>
      </c>
      <c r="G276" s="17">
        <f>(SUMIFS(EUROSTAT_VBE_IND_2005!E$7:E$883,EUROSTAT_VBE_IND_2005!$B$7:$B$883,$D276,EUROSTAT_VBE_IND_2005!$C$7:$C$883,"*"&amp;RIGHT($A276,3)&amp;"*",EUROSTAT_VBE_IND_2005!$D$7:$D$883,"5200*"))/1000</f>
        <v>0.079</v>
      </c>
      <c r="H276" s="17">
        <f>(SUMIFS(EUROSTAT_VBE_IND_2005!F$7:F$883,EUROSTAT_VBE_IND_2005!$B$7:$B$883,$D276,EUROSTAT_VBE_IND_2005!$C$7:$C$883,"*"&amp;RIGHT($A276,3)&amp;"*",EUROSTAT_VBE_IND_2005!$D$7:$D$883,"5200*"))/1000</f>
        <v>0</v>
      </c>
      <c r="I276" s="17">
        <f>(SUMIFS(EUROSTAT_VBE_IND_2005!G$7:G$883,EUROSTAT_VBE_IND_2005!$B$7:$B$883,$D276,EUROSTAT_VBE_IND_2005!$C$7:$C$883,"*"&amp;RIGHT($A276,3)&amp;"*",EUROSTAT_VBE_IND_2005!$D$7:$D$883,"5200*"))/1000</f>
        <v>0.464</v>
      </c>
      <c r="J276" s="198"/>
      <c r="K276" s="17">
        <f>(SUMIFS(EUROSTAT_VBE_IND_2005!H$7:H$883,EUROSTAT_VBE_IND_2005!$B$7:$B$883,$D276,EUROSTAT_VBE_IND_2005!$C$7:$C$883,"*"&amp;RIGHT($A276,3)&amp;"*",EUROSTAT_VBE_IND_2005!$D$7:$D$883,"5200*"))/1000</f>
        <v>0</v>
      </c>
      <c r="L276" s="17">
        <f>(SUMIFS(EUROSTAT_VBE_IND_2005!I$7:I$883,EUROSTAT_VBE_IND_2005!$B$7:$B$883,$D276,EUROSTAT_VBE_IND_2005!$C$7:$C$883,"*"&amp;RIGHT($A276,3)&amp;"*",EUROSTAT_VBE_IND_2005!$D$7:$D$883,"5200*"))/1000</f>
        <v>1.388</v>
      </c>
      <c r="M276" s="17">
        <f>(SUMIFS(EUROSTAT_VBE_IND_2005!J$7:J$883,EUROSTAT_VBE_IND_2005!$B$7:$B$883,$D276,EUROSTAT_VBE_IND_2005!$C$7:$C$883,"*"&amp;RIGHT($A276,3)&amp;"*",EUROSTAT_VBE_IND_2005!$D$7:$D$883,"5200*"))/1000</f>
        <v>0.904</v>
      </c>
      <c r="N276" s="17">
        <f>(SUMIFS(EUROSTAT_VBE_IND_2005!K$7:K$883,EUROSTAT_VBE_IND_2005!$B$7:$B$883,$D276,EUROSTAT_VBE_IND_2005!$C$7:$C$883,"*"&amp;RIGHT($A276,3)&amp;"*",EUROSTAT_VBE_IND_2005!$D$7:$D$883,"5200*"))/1000</f>
        <v>0.118</v>
      </c>
      <c r="O276" s="17">
        <f>(SUMIFS(EUROSTAT_VBE_IND_2005!L$7:L$883,EUROSTAT_VBE_IND_2005!$B$7:$B$883,$D276,EUROSTAT_VBE_IND_2005!$C$7:$C$883,"*"&amp;RIGHT($A276,3)&amp;"*",EUROSTAT_VBE_IND_2005!$D$7:$D$883,"5200*"))/1000</f>
        <v>0.559</v>
      </c>
      <c r="P276" s="17">
        <f>(SUMIFS(EUROSTAT_VBE_IND_2005!M$7:M$883,EUROSTAT_VBE_IND_2005!$B$7:$B$883,$D276,EUROSTAT_VBE_IND_2005!$C$7:$C$883,"*"&amp;RIGHT($A276,3)&amp;"*",EUROSTAT_VBE_IND_2005!$D$7:$D$883,"5200*"))/1000</f>
        <v>0</v>
      </c>
      <c r="Q276" s="17">
        <f>(SUMIFS(EUROSTAT_VBE_IND_2005!N$7:N$883,EUROSTAT_VBE_IND_2005!$B$7:$B$883,$D276,EUROSTAT_VBE_IND_2005!$C$7:$C$883,"*"&amp;RIGHT($A276,3)&amp;"*",EUROSTAT_VBE_IND_2005!$D$7:$D$883,"5200*"))/1000</f>
        <v>0</v>
      </c>
      <c r="R276" s="17">
        <f>(SUMIFS(EUROSTAT_VBE_IND_2005!O$7:O$883,EUROSTAT_VBE_IND_2005!$B$7:$B$883,$D276,EUROSTAT_VBE_IND_2005!$C$7:$C$883,"*"&amp;RIGHT($A276,3)&amp;"*",EUROSTAT_VBE_IND_2005!$D$7:$D$883,"5200*"))/1000</f>
        <v>0</v>
      </c>
      <c r="S276" s="17">
        <f>(SUMIFS(EUROSTAT_VBE_IND_2005!P$7:P$883,EUROSTAT_VBE_IND_2005!$B$7:$B$883,$D276,EUROSTAT_VBE_IND_2005!$C$7:$C$883,"*"&amp;RIGHT($A276,3)&amp;"*",EUROSTAT_VBE_IND_2005!$D$7:$D$883,"5200*"))/1000</f>
        <v>0</v>
      </c>
      <c r="T276" s="17">
        <f>(SUMIFS(EUROSTAT_VBE_IND_2005!Q$7:Q$883,EUROSTAT_VBE_IND_2005!$B$7:$B$883,$D276,EUROSTAT_VBE_IND_2005!$C$7:$C$883,"*"&amp;RIGHT($A276,3)&amp;"*",EUROSTAT_VBE_IND_2005!$D$7:$D$883,"5200*"))/1000</f>
        <v>0.091</v>
      </c>
      <c r="U276" s="17">
        <f>(SUMIFS(EUROSTAT_VBE_IND_2005!R$7:R$883,EUROSTAT_VBE_IND_2005!$B$7:$B$883,$D276,EUROSTAT_VBE_IND_2005!$C$7:$C$883,"*"&amp;RIGHT($A276,3)&amp;"*",EUROSTAT_VBE_IND_2005!$D$7:$D$883,"5200*"))/1000</f>
        <v>0.158</v>
      </c>
      <c r="V276" s="17">
        <f>(SUMIFS(EUROSTAT_VBE_IND_2005!S$7:S$883,EUROSTAT_VBE_IND_2005!$B$7:$B$883,$D276,EUROSTAT_VBE_IND_2005!$C$7:$C$883,"*"&amp;RIGHT($A276,3)&amp;"*",EUROSTAT_VBE_IND_2005!$D$7:$D$883,"5200*"))/1000</f>
        <v>0</v>
      </c>
      <c r="W276" s="17">
        <f>(SUMIFS(EUROSTAT_VBE_IND_2005!T$7:T$883,EUROSTAT_VBE_IND_2005!$B$7:$B$883,$D276,EUROSTAT_VBE_IND_2005!$C$7:$C$883,"*"&amp;RIGHT($A276,3)&amp;"*",EUROSTAT_VBE_IND_2005!$D$7:$D$883,"5200*"))/1000</f>
        <v>0</v>
      </c>
      <c r="X276" s="17">
        <f>(SUMIFS(EUROSTAT_VBE_IND_2005!U$7:U$883,EUROSTAT_VBE_IND_2005!$B$7:$B$883,$D276,EUROSTAT_VBE_IND_2005!$C$7:$C$883,"*"&amp;RIGHT($A276,3)&amp;"*",EUROSTAT_VBE_IND_2005!$D$7:$D$883,"5200*"))/1000</f>
        <v>3.599</v>
      </c>
      <c r="Y276" s="17">
        <f>(SUMIFS(EUROSTAT_VBE_IND_2005!V$7:V$883,EUROSTAT_VBE_IND_2005!$B$7:$B$883,$D276,EUROSTAT_VBE_IND_2005!$C$7:$C$883,"*"&amp;RIGHT($A276,3)&amp;"*",EUROSTAT_VBE_IND_2005!$D$7:$D$883,"5200*"))/1000</f>
        <v>0.376</v>
      </c>
      <c r="Z276" s="17">
        <f>(SUMIFS(EUROSTAT_VBE_IND_2005!W$7:W$883,EUROSTAT_VBE_IND_2005!$B$7:$B$883,$D276,EUROSTAT_VBE_IND_2005!$C$7:$C$883,"*"&amp;RIGHT($A276,3)&amp;"*",EUROSTAT_VBE_IND_2005!$D$7:$D$883,"5200*"))/1000</f>
        <v>0.282</v>
      </c>
      <c r="AA276" s="17">
        <f>(SUMIFS(EUROSTAT_VBE_IND_2005!X$7:X$883,EUROSTAT_VBE_IND_2005!$B$7:$B$883,$D276,EUROSTAT_VBE_IND_2005!$C$7:$C$883,"*"&amp;RIGHT($A276,3)&amp;"*",EUROSTAT_VBE_IND_2005!$D$7:$D$883,"5200*"))/1000</f>
        <v>0.162</v>
      </c>
      <c r="AB276" s="17">
        <f>(SUMIFS(EUROSTAT_VBE_IND_2005!AA$7:AA$883,EUROSTAT_VBE_IND_2005!$B$7:$B$883,$D276,EUROSTAT_VBE_IND_2005!$C$7:$C$883,"*"&amp;RIGHT($A276,3)&amp;"*",EUROSTAT_VBE_IND_2005!$D$7:$D$883,"5200*"))/1000</f>
        <v>0</v>
      </c>
      <c r="AC276" s="17">
        <f>(SUMIFS(EUROSTAT_VBE_IND_2005!AB$7:AB$883,EUROSTAT_VBE_IND_2005!$B$7:$B$883,$D276,EUROSTAT_VBE_IND_2005!$C$7:$C$883,"*"&amp;RIGHT($A276,3)&amp;"*",EUROSTAT_VBE_IND_2005!$D$7:$D$883,"5200*"))/1000</f>
        <v>0.131</v>
      </c>
      <c r="AD276" s="17">
        <f>(SUMIFS(EUROSTAT_VBE_IND_2005!AC$7:AC$883,EUROSTAT_VBE_IND_2005!$B$7:$B$883,$D276,EUROSTAT_VBE_IND_2005!$C$7:$C$883,"*"&amp;RIGHT($A276,3)&amp;"*",EUROSTAT_VBE_IND_2005!$D$7:$D$883,"5200*"))/1000</f>
        <v>0</v>
      </c>
      <c r="AE276" s="17">
        <f>(SUMIFS(EUROSTAT_VBE_IND_2005!AD$7:AD$883,EUROSTAT_VBE_IND_2005!$B$7:$B$883,$D276,EUROSTAT_VBE_IND_2005!$C$7:$C$883,"*"&amp;RIGHT($A276,3)&amp;"*",EUROSTAT_VBE_IND_2005!$D$7:$D$883,"5200*"))/1000</f>
        <v>1.737</v>
      </c>
      <c r="AF276" s="17">
        <f>(SUMIFS(EUROSTAT_VBE_IND_2005!AE$7:AE$883,EUROSTAT_VBE_IND_2005!$B$7:$B$883,$D276,EUROSTAT_VBE_IND_2005!$C$7:$C$883,"*"&amp;RIGHT($A276,3)&amp;"*",EUROSTAT_VBE_IND_2005!$D$7:$D$883,"5200*"))/1000</f>
        <v>1.879</v>
      </c>
      <c r="AG276" s="17">
        <f>(SUMIFS(EUROSTAT_VBE_IND_2005!AF$7:AF$883,EUROSTAT_VBE_IND_2005!$B$7:$B$883,$D276,EUROSTAT_VBE_IND_2005!$C$7:$C$883,"*"&amp;RIGHT($A276,3)&amp;"*",EUROSTAT_VBE_IND_2005!$D$7:$D$883,"5200*"))/1000</f>
        <v>1.076</v>
      </c>
      <c r="AH276" s="17">
        <f>(SUMIFS(EUROSTAT_VBE_IND_2005!AH$7:AH$883,EUROSTAT_VBE_IND_2005!$B$7:$B$883,$D276,EUROSTAT_VBE_IND_2005!$C$7:$C$883,"*"&amp;RIGHT($A276,3)&amp;"*",EUROSTAT_VBE_IND_2005!$D$7:$D$883,"5200*"))/1000</f>
        <v>0</v>
      </c>
      <c r="AI276" s="17">
        <f>(SUMIFS(EUROSTAT_VBE_IND_2005!AI$7:AI$883,EUROSTAT_VBE_IND_2005!$B$7:$B$883,$D276,EUROSTAT_VBE_IND_2005!$C$7:$C$883,"*"&amp;RIGHT($A276,3)&amp;"*",EUROSTAT_VBE_IND_2005!$D$7:$D$883,"5200*"))/1000</f>
        <v>0.255</v>
      </c>
      <c r="AJ276" s="17">
        <f>(SUMIFS(EUROSTAT_VBE_IND_2005!AJ$7:AJ$883,EUROSTAT_VBE_IND_2005!$B$7:$B$883,$D276,EUROSTAT_VBE_IND_2005!$C$7:$C$883,"*"&amp;RIGHT($A276,3)&amp;"*",EUROSTAT_VBE_IND_2005!$D$7:$D$883,"5200*"))/1000</f>
        <v>0.269</v>
      </c>
      <c r="AK276" s="17">
        <f>(SUMIFS(EUROSTAT_VBE_IND_2005!AK$7:AK$883,EUROSTAT_VBE_IND_2005!$B$7:$B$883,$D276,EUROSTAT_VBE_IND_2005!$C$7:$C$883,"*"&amp;RIGHT($A276,3)&amp;"*",EUROSTAT_VBE_IND_2005!$D$7:$D$883,"5200*"))/1000</f>
        <v>0</v>
      </c>
      <c r="AL276" s="198"/>
      <c r="AM276" s="198"/>
      <c r="AN276" s="198"/>
      <c r="AO276" s="17">
        <f>(SUMIFS(EUROSTAT_VBE_IND_2005!Y$7:Y$883,EUROSTAT_VBE_IND_2005!$B$7:$B$883,$D276,EUROSTAT_VBE_IND_2005!$C$7:$C$883,"*"&amp;RIGHT($A276,3)&amp;"*",EUROSTAT_VBE_IND_2005!$D$7:$D$883,"5200*"))/1000</f>
        <v>0</v>
      </c>
      <c r="AP276" s="17">
        <f>(SUMIFS(EUROSTAT_VBE_IND_2005!Z$7:Z$883,EUROSTAT_VBE_IND_2005!$B$7:$B$883,$D276,EUROSTAT_VBE_IND_2005!$C$7:$C$883,"*"&amp;RIGHT($A276,3)&amp;"*",EUROSTAT_VBE_IND_2005!$D$7:$D$883,"5200*"))/1000</f>
        <v>0.448</v>
      </c>
      <c r="AQ276" s="17">
        <f>(SUMIFS(EUROSTAT_VBE_IND_2005!AG$7:AG$883,EUROSTAT_VBE_IND_2005!$B$7:$B$883,$D276,EUROSTAT_VBE_IND_2005!$C$7:$C$883,"*"&amp;RIGHT($A276,3)&amp;"*",EUROSTAT_VBE_IND_2005!$D$7:$D$883,"5200*"))/1000</f>
        <v>0.557</v>
      </c>
    </row>
    <row r="277" spans="6:43">
      <c r="F277" s="241" t="s">
        <v>192</v>
      </c>
      <c r="G277" s="795">
        <f>SUM(G257:G276)</f>
        <v>4.929</v>
      </c>
      <c r="H277" s="795">
        <f t="shared" ref="H277:AK277" si="10">SUM(H257:H276)</f>
        <v>8.615</v>
      </c>
      <c r="I277" s="795">
        <f t="shared" si="10"/>
        <v>5.043</v>
      </c>
      <c r="J277" s="875"/>
      <c r="K277" s="795">
        <f t="shared" si="10"/>
        <v>0.04</v>
      </c>
      <c r="L277" s="795">
        <f t="shared" si="10"/>
        <v>10.78</v>
      </c>
      <c r="M277" s="795">
        <f t="shared" si="10"/>
        <v>33.737</v>
      </c>
      <c r="N277" s="795">
        <f t="shared" si="10"/>
        <v>1.5</v>
      </c>
      <c r="O277" s="795">
        <f t="shared" si="10"/>
        <v>1.915</v>
      </c>
      <c r="P277" s="795">
        <f t="shared" si="10"/>
        <v>5.912</v>
      </c>
      <c r="Q277" s="795">
        <f t="shared" si="10"/>
        <v>41.178</v>
      </c>
      <c r="R277" s="795">
        <f t="shared" si="10"/>
        <v>1.52</v>
      </c>
      <c r="S277" s="795">
        <f t="shared" si="10"/>
        <v>23.726</v>
      </c>
      <c r="T277" s="795">
        <f t="shared" si="10"/>
        <v>2.041</v>
      </c>
      <c r="U277" s="795">
        <f t="shared" si="10"/>
        <v>1.805</v>
      </c>
      <c r="V277" s="795">
        <f t="shared" si="10"/>
        <v>2.1</v>
      </c>
      <c r="W277" s="795">
        <f t="shared" si="10"/>
        <v>0.047</v>
      </c>
      <c r="X277" s="795">
        <f t="shared" si="10"/>
        <v>99.774</v>
      </c>
      <c r="Y277" s="795">
        <f t="shared" si="10"/>
        <v>2.802</v>
      </c>
      <c r="Z277" s="795">
        <f t="shared" si="10"/>
        <v>1.475</v>
      </c>
      <c r="AA277" s="795">
        <f t="shared" si="10"/>
        <v>1.415</v>
      </c>
      <c r="AB277" s="795">
        <f t="shared" si="10"/>
        <v>0</v>
      </c>
      <c r="AC277" s="795">
        <f t="shared" si="10"/>
        <v>5.187</v>
      </c>
      <c r="AD277" s="795">
        <f t="shared" si="10"/>
        <v>0.84</v>
      </c>
      <c r="AE277" s="795">
        <f t="shared" si="10"/>
        <v>11.435</v>
      </c>
      <c r="AF277" s="795">
        <f t="shared" si="10"/>
        <v>17.765</v>
      </c>
      <c r="AG277" s="795">
        <f t="shared" si="10"/>
        <v>8.026</v>
      </c>
      <c r="AH277" s="795">
        <f t="shared" si="10"/>
        <v>2.049</v>
      </c>
      <c r="AI277" s="795">
        <f t="shared" si="10"/>
        <v>2.762</v>
      </c>
      <c r="AJ277" s="795">
        <f t="shared" si="10"/>
        <v>2.762</v>
      </c>
      <c r="AK277" s="795">
        <f t="shared" si="10"/>
        <v>41.179</v>
      </c>
      <c r="AL277" s="875"/>
      <c r="AM277" s="875"/>
      <c r="AN277" s="875"/>
      <c r="AO277" s="795">
        <f>SUM(AO257:AO276)</f>
        <v>0.171</v>
      </c>
      <c r="AP277" s="795">
        <f>SUM(AP257:AP276)</f>
        <v>0.705</v>
      </c>
      <c r="AQ277" s="795">
        <f>SUM(AQ257:AQ276)</f>
        <v>1.248</v>
      </c>
    </row>
    <row r="278" spans="1:43">
      <c r="A278" t="str">
        <f>LEFT(EUROSTAT_VBE_IND_2005!$C$375,8)</f>
        <v>B_101835</v>
      </c>
      <c r="B278" s="28" t="s">
        <v>303</v>
      </c>
      <c r="C278" t="s">
        <v>293</v>
      </c>
      <c r="D278" t="s">
        <v>55</v>
      </c>
      <c r="F278" s="241" t="s">
        <v>294</v>
      </c>
      <c r="G278" s="795">
        <f>(SUMIFS(EUROSTAT_VBE_IND_2005!E$7:E$883,EUROSTAT_VBE_IND_2005!$B$7:$B$883,$D276,EUROSTAT_VBE_IND_2005!$C$7:$C$883,"*"&amp;RIGHT($A276,3)&amp;"*",EUROSTAT_VBE_IND_2005!$D$7:$D$883,"*"))/1000</f>
        <v>4.929</v>
      </c>
      <c r="H278" s="795">
        <f>(SUMIFS(EUROSTAT_VBE_IND_2005!F$7:F$883,EUROSTAT_VBE_IND_2005!$B$7:$B$883,$D276,EUROSTAT_VBE_IND_2005!$C$7:$C$883,"*"&amp;RIGHT($A276,3)&amp;"*",EUROSTAT_VBE_IND_2005!$D$7:$D$883,"*"))/1000</f>
        <v>8.615</v>
      </c>
      <c r="I278" s="795">
        <f>(SUMIFS(EUROSTAT_VBE_IND_2005!G$7:G$883,EUROSTAT_VBE_IND_2005!$B$7:$B$883,$D276,EUROSTAT_VBE_IND_2005!$C$7:$C$883,"*"&amp;RIGHT($A276,3)&amp;"*",EUROSTAT_VBE_IND_2005!$D$7:$D$883,"*"))/1000</f>
        <v>5.043</v>
      </c>
      <c r="J278" s="875"/>
      <c r="K278" s="795">
        <f>(SUMIFS(EUROSTAT_VBE_IND_2005!H$7:H$883,EUROSTAT_VBE_IND_2005!$B$7:$B$883,$D276,EUROSTAT_VBE_IND_2005!$C$7:$C$883,"*"&amp;RIGHT($A276,3)&amp;"*",EUROSTAT_VBE_IND_2005!$D$7:$D$883,"*"))/1000</f>
        <v>0.04</v>
      </c>
      <c r="L278" s="795">
        <f>(SUMIFS(EUROSTAT_VBE_IND_2005!I$7:I$883,EUROSTAT_VBE_IND_2005!$B$7:$B$883,$D276,EUROSTAT_VBE_IND_2005!$C$7:$C$883,"*"&amp;RIGHT($A276,3)&amp;"*",EUROSTAT_VBE_IND_2005!$D$7:$D$883,"*"))/1000</f>
        <v>10.78</v>
      </c>
      <c r="M278" s="795">
        <f>(SUMIFS(EUROSTAT_VBE_IND_2005!J$7:J$883,EUROSTAT_VBE_IND_2005!$B$7:$B$883,$D276,EUROSTAT_VBE_IND_2005!$C$7:$C$883,"*"&amp;RIGHT($A276,3)&amp;"*",EUROSTAT_VBE_IND_2005!$D$7:$D$883,"*"))/1000</f>
        <v>33.737</v>
      </c>
      <c r="N278" s="795">
        <f>(SUMIFS(EUROSTAT_VBE_IND_2005!K$7:K$883,EUROSTAT_VBE_IND_2005!$B$7:$B$883,$D276,EUROSTAT_VBE_IND_2005!$C$7:$C$883,"*"&amp;RIGHT($A276,3)&amp;"*",EUROSTAT_VBE_IND_2005!$D$7:$D$883,"*"))/1000</f>
        <v>1.5</v>
      </c>
      <c r="O278" s="795">
        <f>(SUMIFS(EUROSTAT_VBE_IND_2005!L$7:L$883,EUROSTAT_VBE_IND_2005!$B$7:$B$883,$D276,EUROSTAT_VBE_IND_2005!$C$7:$C$883,"*"&amp;RIGHT($A276,3)&amp;"*",EUROSTAT_VBE_IND_2005!$D$7:$D$883,"*"))/1000</f>
        <v>1.915</v>
      </c>
      <c r="P278" s="795">
        <f>(SUMIFS(EUROSTAT_VBE_IND_2005!M$7:M$883,EUROSTAT_VBE_IND_2005!$B$7:$B$883,$D276,EUROSTAT_VBE_IND_2005!$C$7:$C$883,"*"&amp;RIGHT($A276,3)&amp;"*",EUROSTAT_VBE_IND_2005!$D$7:$D$883,"*"))/1000</f>
        <v>5.912</v>
      </c>
      <c r="Q278" s="795">
        <f>(SUMIFS(EUROSTAT_VBE_IND_2005!N$7:N$883,EUROSTAT_VBE_IND_2005!$B$7:$B$883,$D276,EUROSTAT_VBE_IND_2005!$C$7:$C$883,"*"&amp;RIGHT($A276,3)&amp;"*",EUROSTAT_VBE_IND_2005!$D$7:$D$883,"*"))/1000</f>
        <v>41.178</v>
      </c>
      <c r="R278" s="795">
        <f>(SUMIFS(EUROSTAT_VBE_IND_2005!O$7:O$883,EUROSTAT_VBE_IND_2005!$B$7:$B$883,$D276,EUROSTAT_VBE_IND_2005!$C$7:$C$883,"*"&amp;RIGHT($A276,3)&amp;"*",EUROSTAT_VBE_IND_2005!$D$7:$D$883,"*"))/1000</f>
        <v>1.52</v>
      </c>
      <c r="S278" s="795">
        <f>(SUMIFS(EUROSTAT_VBE_IND_2005!P$7:P$883,EUROSTAT_VBE_IND_2005!$B$7:$B$883,$D276,EUROSTAT_VBE_IND_2005!$C$7:$C$883,"*"&amp;RIGHT($A276,3)&amp;"*",EUROSTAT_VBE_IND_2005!$D$7:$D$883,"*"))/1000</f>
        <v>23.726</v>
      </c>
      <c r="T278" s="795">
        <f>(SUMIFS(EUROSTAT_VBE_IND_2005!Q$7:Q$883,EUROSTAT_VBE_IND_2005!$B$7:$B$883,$D276,EUROSTAT_VBE_IND_2005!$C$7:$C$883,"*"&amp;RIGHT($A276,3)&amp;"*",EUROSTAT_VBE_IND_2005!$D$7:$D$883,"*"))/1000</f>
        <v>2.041</v>
      </c>
      <c r="U278" s="795">
        <f>(SUMIFS(EUROSTAT_VBE_IND_2005!R$7:R$883,EUROSTAT_VBE_IND_2005!$B$7:$B$883,$D276,EUROSTAT_VBE_IND_2005!$C$7:$C$883,"*"&amp;RIGHT($A276,3)&amp;"*",EUROSTAT_VBE_IND_2005!$D$7:$D$883,"*"))/1000</f>
        <v>1.805</v>
      </c>
      <c r="V278" s="795">
        <f>(SUMIFS(EUROSTAT_VBE_IND_2005!S$7:S$883,EUROSTAT_VBE_IND_2005!$B$7:$B$883,$D276,EUROSTAT_VBE_IND_2005!$C$7:$C$883,"*"&amp;RIGHT($A276,3)&amp;"*",EUROSTAT_VBE_IND_2005!$D$7:$D$883,"*"))/1000</f>
        <v>2.1</v>
      </c>
      <c r="W278" s="795">
        <f>(SUMIFS(EUROSTAT_VBE_IND_2005!T$7:T$883,EUROSTAT_VBE_IND_2005!$B$7:$B$883,$D276,EUROSTAT_VBE_IND_2005!$C$7:$C$883,"*"&amp;RIGHT($A276,3)&amp;"*",EUROSTAT_VBE_IND_2005!$D$7:$D$883,"*"))/1000</f>
        <v>0.047</v>
      </c>
      <c r="X278" s="795">
        <f>(SUMIFS(EUROSTAT_VBE_IND_2005!U$7:U$883,EUROSTAT_VBE_IND_2005!$B$7:$B$883,$D276,EUROSTAT_VBE_IND_2005!$C$7:$C$883,"*"&amp;RIGHT($A276,3)&amp;"*",EUROSTAT_VBE_IND_2005!$D$7:$D$883,"*"))/1000</f>
        <v>99.774</v>
      </c>
      <c r="Y278" s="795">
        <f>(SUMIFS(EUROSTAT_VBE_IND_2005!V$7:V$883,EUROSTAT_VBE_IND_2005!$B$7:$B$883,$D276,EUROSTAT_VBE_IND_2005!$C$7:$C$883,"*"&amp;RIGHT($A276,3)&amp;"*",EUROSTAT_VBE_IND_2005!$D$7:$D$883,"*"))/1000</f>
        <v>2.802</v>
      </c>
      <c r="Z278" s="795">
        <f>(SUMIFS(EUROSTAT_VBE_IND_2005!W$7:W$883,EUROSTAT_VBE_IND_2005!$B$7:$B$883,$D276,EUROSTAT_VBE_IND_2005!$C$7:$C$883,"*"&amp;RIGHT($A276,3)&amp;"*",EUROSTAT_VBE_IND_2005!$D$7:$D$883,"*"))/1000</f>
        <v>1.475</v>
      </c>
      <c r="AA278" s="795">
        <f>(SUMIFS(EUROSTAT_VBE_IND_2005!X$7:X$883,EUROSTAT_VBE_IND_2005!$B$7:$B$883,$D276,EUROSTAT_VBE_IND_2005!$C$7:$C$883,"*"&amp;RIGHT($A276,3)&amp;"*",EUROSTAT_VBE_IND_2005!$D$7:$D$883,"*"))/1000</f>
        <v>1.415</v>
      </c>
      <c r="AB278" s="795">
        <f>(SUMIFS(EUROSTAT_VBE_IND_2005!AA$7:AA$883,EUROSTAT_VBE_IND_2005!$B$7:$B$883,$D276,EUROSTAT_VBE_IND_2005!$C$7:$C$883,"*"&amp;RIGHT($A276,3)&amp;"*",EUROSTAT_VBE_IND_2005!$D$7:$D$883,"*"))/1000</f>
        <v>0</v>
      </c>
      <c r="AC278" s="795">
        <f>(SUMIFS(EUROSTAT_VBE_IND_2005!AB$7:AB$883,EUROSTAT_VBE_IND_2005!$B$7:$B$883,$D276,EUROSTAT_VBE_IND_2005!$C$7:$C$883,"*"&amp;RIGHT($A276,3)&amp;"*",EUROSTAT_VBE_IND_2005!$D$7:$D$883,"*"))/1000</f>
        <v>5.187</v>
      </c>
      <c r="AD278" s="795">
        <f>(SUMIFS(EUROSTAT_VBE_IND_2005!AC$7:AC$883,EUROSTAT_VBE_IND_2005!$B$7:$B$883,$D276,EUROSTAT_VBE_IND_2005!$C$7:$C$883,"*"&amp;RIGHT($A276,3)&amp;"*",EUROSTAT_VBE_IND_2005!$D$7:$D$883,"*"))/1000</f>
        <v>0.84</v>
      </c>
      <c r="AE278" s="795">
        <f>(SUMIFS(EUROSTAT_VBE_IND_2005!AD$7:AD$883,EUROSTAT_VBE_IND_2005!$B$7:$B$883,$D276,EUROSTAT_VBE_IND_2005!$C$7:$C$883,"*"&amp;RIGHT($A276,3)&amp;"*",EUROSTAT_VBE_IND_2005!$D$7:$D$883,"*"))/1000</f>
        <v>11.435</v>
      </c>
      <c r="AF278" s="795">
        <f>(SUMIFS(EUROSTAT_VBE_IND_2005!AE$7:AE$883,EUROSTAT_VBE_IND_2005!$B$7:$B$883,$D276,EUROSTAT_VBE_IND_2005!$C$7:$C$883,"*"&amp;RIGHT($A276,3)&amp;"*",EUROSTAT_VBE_IND_2005!$D$7:$D$883,"*"))/1000</f>
        <v>17.765</v>
      </c>
      <c r="AG278" s="795">
        <f>(SUMIFS(EUROSTAT_VBE_IND_2005!AF$7:AF$883,EUROSTAT_VBE_IND_2005!$B$7:$B$883,$D276,EUROSTAT_VBE_IND_2005!$C$7:$C$883,"*"&amp;RIGHT($A276,3)&amp;"*",EUROSTAT_VBE_IND_2005!$D$7:$D$883,"*"))/1000</f>
        <v>8.026</v>
      </c>
      <c r="AH278" s="795">
        <f>(SUMIFS(EUROSTAT_VBE_IND_2005!AH$7:AH$883,EUROSTAT_VBE_IND_2005!$B$7:$B$883,$D276,EUROSTAT_VBE_IND_2005!$C$7:$C$883,"*"&amp;RIGHT($A276,3)&amp;"*",EUROSTAT_VBE_IND_2005!$D$7:$D$883,"*"))/1000</f>
        <v>2.049</v>
      </c>
      <c r="AI278" s="795">
        <f>(SUMIFS(EUROSTAT_VBE_IND_2005!AI$7:AI$883,EUROSTAT_VBE_IND_2005!$B$7:$B$883,$D276,EUROSTAT_VBE_IND_2005!$C$7:$C$883,"*"&amp;RIGHT($A276,3)&amp;"*",EUROSTAT_VBE_IND_2005!$D$7:$D$883,"*"))/1000</f>
        <v>2.762</v>
      </c>
      <c r="AJ278" s="795">
        <f>(SUMIFS(EUROSTAT_VBE_IND_2005!AJ$7:AJ$883,EUROSTAT_VBE_IND_2005!$B$7:$B$883,$D276,EUROSTAT_VBE_IND_2005!$C$7:$C$883,"*"&amp;RIGHT($A276,3)&amp;"*",EUROSTAT_VBE_IND_2005!$D$7:$D$883,"*"))/1000</f>
        <v>2.762</v>
      </c>
      <c r="AK278" s="795">
        <f>(SUMIFS(EUROSTAT_VBE_IND_2005!AK$7:AK$883,EUROSTAT_VBE_IND_2005!$B$7:$B$883,$D276,EUROSTAT_VBE_IND_2005!$C$7:$C$883,"*"&amp;RIGHT($A276,3)&amp;"*",EUROSTAT_VBE_IND_2005!$D$7:$D$883,"*"))/1000</f>
        <v>41.179</v>
      </c>
      <c r="AL278" s="875"/>
      <c r="AM278" s="875"/>
      <c r="AN278" s="875"/>
      <c r="AO278" s="795">
        <f>(SUMIFS(EUROSTAT_VBE_IND_2005!Y$7:Y$883,EUROSTAT_VBE_IND_2005!$B$7:$B$883,$D276,EUROSTAT_VBE_IND_2005!$C$7:$C$883,"*"&amp;RIGHT($A276,3)&amp;"*",EUROSTAT_VBE_IND_2005!$D$7:$D$883,"*"))/1000</f>
        <v>0.171</v>
      </c>
      <c r="AP278" s="795">
        <f>(SUMIFS(EUROSTAT_VBE_IND_2005!Z$7:Z$883,EUROSTAT_VBE_IND_2005!$B$7:$B$883,$D276,EUROSTAT_VBE_IND_2005!$C$7:$C$883,"*"&amp;RIGHT($A276,3)&amp;"*",EUROSTAT_VBE_IND_2005!$D$7:$D$883,"*"))/1000</f>
        <v>0.705</v>
      </c>
      <c r="AQ278" s="795">
        <f>(SUMIFS(EUROSTAT_VBE_IND_2005!AG$7:AG$883,EUROSTAT_VBE_IND_2005!$B$7:$B$883,$D276,EUROSTAT_VBE_IND_2005!$C$7:$C$883,"*"&amp;RIGHT($A276,3)&amp;"*",EUROSTAT_VBE_IND_2005!$D$7:$D$883,"*"))/1000</f>
        <v>1.248</v>
      </c>
    </row>
    <row r="279" spans="2:43">
      <c r="B279" s="28"/>
      <c r="F279" s="241"/>
      <c r="G279" s="795"/>
      <c r="H279" s="795"/>
      <c r="I279" s="795"/>
      <c r="K279" s="795"/>
      <c r="L279" s="795"/>
      <c r="M279" s="795"/>
      <c r="N279" s="795"/>
      <c r="O279" s="795"/>
      <c r="P279" s="795"/>
      <c r="Q279" s="795"/>
      <c r="R279" s="795"/>
      <c r="S279" s="795"/>
      <c r="T279" s="795"/>
      <c r="U279" s="795"/>
      <c r="V279" s="795"/>
      <c r="W279" s="795"/>
      <c r="X279" s="795"/>
      <c r="Y279" s="795"/>
      <c r="Z279" s="795"/>
      <c r="AA279" s="795"/>
      <c r="AB279" s="795"/>
      <c r="AC279" s="795"/>
      <c r="AD279" s="795"/>
      <c r="AE279" s="795"/>
      <c r="AF279" s="795"/>
      <c r="AG279" s="795"/>
      <c r="AH279" s="795"/>
      <c r="AI279" s="795"/>
      <c r="AJ279" s="795"/>
      <c r="AK279" s="795"/>
      <c r="AO279" s="795"/>
      <c r="AP279" s="795"/>
      <c r="AQ279" s="795"/>
    </row>
    <row r="280" spans="2:43">
      <c r="B280" s="28"/>
      <c r="F280" s="241"/>
      <c r="G280" s="795"/>
      <c r="H280" s="795"/>
      <c r="I280" s="795"/>
      <c r="K280" s="795"/>
      <c r="L280" s="795"/>
      <c r="M280" s="795"/>
      <c r="N280" s="795"/>
      <c r="O280" s="795"/>
      <c r="P280" s="795"/>
      <c r="Q280" s="795"/>
      <c r="R280" s="795"/>
      <c r="S280" s="795"/>
      <c r="T280" s="795"/>
      <c r="U280" s="795"/>
      <c r="V280" s="795"/>
      <c r="W280" s="795"/>
      <c r="X280" s="795"/>
      <c r="Y280" s="795"/>
      <c r="Z280" s="795"/>
      <c r="AA280" s="795"/>
      <c r="AB280" s="795"/>
      <c r="AC280" s="795"/>
      <c r="AD280" s="795"/>
      <c r="AE280" s="795"/>
      <c r="AF280" s="795"/>
      <c r="AG280" s="795"/>
      <c r="AH280" s="795"/>
      <c r="AI280" s="795"/>
      <c r="AJ280" s="795"/>
      <c r="AK280" s="795"/>
      <c r="AO280" s="795"/>
      <c r="AP280" s="795"/>
      <c r="AQ280" s="795"/>
    </row>
    <row r="281" spans="1:43">
      <c r="A281" s="19" t="s">
        <v>284</v>
      </c>
      <c r="B281" s="19" t="s">
        <v>285</v>
      </c>
      <c r="C281" t="s">
        <v>131</v>
      </c>
      <c r="D281" t="s">
        <v>286</v>
      </c>
      <c r="E281" t="s">
        <v>287</v>
      </c>
      <c r="F281" t="s">
        <v>288</v>
      </c>
      <c r="G281" t="str">
        <f>EUROSTAT_VBE_IND_2005!E$6</f>
        <v>AT</v>
      </c>
      <c r="H281" t="str">
        <f>EUROSTAT_VBE_IND_2005!F$6</f>
        <v>BE</v>
      </c>
      <c r="I281" t="str">
        <f>EUROSTAT_VBE_IND_2005!G$6</f>
        <v>BG</v>
      </c>
      <c r="J281" t="s">
        <v>289</v>
      </c>
      <c r="K281" t="str">
        <f>EUROSTAT_VBE_IND_2005!H$6</f>
        <v>CY</v>
      </c>
      <c r="L281" t="str">
        <f>EUROSTAT_VBE_IND_2005!I$6</f>
        <v>CZ</v>
      </c>
      <c r="M281" t="str">
        <f>EUROSTAT_VBE_IND_2005!J$6</f>
        <v>DE</v>
      </c>
      <c r="N281" t="str">
        <f>EUROSTAT_VBE_IND_2005!K$6</f>
        <v>DK</v>
      </c>
      <c r="O281" t="str">
        <f>EUROSTAT_VBE_IND_2005!L$6</f>
        <v>EE</v>
      </c>
      <c r="P281" t="str">
        <f>EUROSTAT_VBE_IND_2005!M$6</f>
        <v>EL</v>
      </c>
      <c r="Q281" t="str">
        <f>EUROSTAT_VBE_IND_2005!N$6</f>
        <v>ES</v>
      </c>
      <c r="R281" t="str">
        <f>EUROSTAT_VBE_IND_2005!O$6</f>
        <v>FI</v>
      </c>
      <c r="S281" t="str">
        <f>EUROSTAT_VBE_IND_2005!P$6</f>
        <v>FR</v>
      </c>
      <c r="T281" t="str">
        <f>EUROSTAT_VBE_IND_2005!Q$6</f>
        <v>HR</v>
      </c>
      <c r="U281" t="str">
        <f>EUROSTAT_VBE_IND_2005!R$6</f>
        <v>HU</v>
      </c>
      <c r="V281" t="str">
        <f>EUROSTAT_VBE_IND_2005!S$6</f>
        <v>IE</v>
      </c>
      <c r="W281" t="str">
        <f>EUROSTAT_VBE_IND_2005!T$6</f>
        <v>IS</v>
      </c>
      <c r="X281" t="str">
        <f>EUROSTAT_VBE_IND_2005!U$6</f>
        <v>IT</v>
      </c>
      <c r="Y281" t="str">
        <f>EUROSTAT_VBE_IND_2005!V$6</f>
        <v>LT</v>
      </c>
      <c r="Z281" t="str">
        <f>EUROSTAT_VBE_IND_2005!W$6</f>
        <v>LU</v>
      </c>
      <c r="AA281" t="str">
        <f>EUROSTAT_VBE_IND_2005!X$6</f>
        <v>LV</v>
      </c>
      <c r="AB281" t="str">
        <f>EUROSTAT_VBE_IND_2005!AA$6</f>
        <v>MT</v>
      </c>
      <c r="AC281" t="str">
        <f>EUROSTAT_VBE_IND_2005!AB$6</f>
        <v>NL</v>
      </c>
      <c r="AD281" t="str">
        <f>EUROSTAT_VBE_IND_2005!AC$6</f>
        <v>NO</v>
      </c>
      <c r="AE281" t="str">
        <f>EUROSTAT_VBE_IND_2005!AD$6</f>
        <v>PL</v>
      </c>
      <c r="AF281" t="str">
        <f>EUROSTAT_VBE_IND_2005!AE$6</f>
        <v>PT</v>
      </c>
      <c r="AG281" t="str">
        <f>EUROSTAT_VBE_IND_2005!AF$6</f>
        <v>RO</v>
      </c>
      <c r="AH281" t="str">
        <f>EUROSTAT_VBE_IND_2005!AH$6</f>
        <v>SE</v>
      </c>
      <c r="AI281" t="str">
        <f>EUROSTAT_VBE_IND_2005!AI$6</f>
        <v>SI</v>
      </c>
      <c r="AJ281" t="str">
        <f>EUROSTAT_VBE_IND_2005!AJ$6</f>
        <v>SK</v>
      </c>
      <c r="AK281" t="str">
        <f>EUROSTAT_VBE_IND_2005!AK$6</f>
        <v>UK</v>
      </c>
      <c r="AL281" t="s">
        <v>290</v>
      </c>
      <c r="AM281" t="s">
        <v>291</v>
      </c>
      <c r="AN281" t="s">
        <v>292</v>
      </c>
      <c r="AO281" t="str">
        <f>EUROSTAT_VBE_IND_2005!Y$6</f>
        <v>ME</v>
      </c>
      <c r="AP281" t="str">
        <f>EUROSTAT_VBE_IND_2005!Z$6</f>
        <v>MK</v>
      </c>
      <c r="AQ281" t="str">
        <f>EUROSTAT_VBE_IND_2005!AG$6</f>
        <v>RS</v>
      </c>
    </row>
    <row r="282" spans="1:43">
      <c r="A282" t="str">
        <f>LEFT(EUROSTAT_VBE_IND_2005!$C$426,8)</f>
        <v>B_101840</v>
      </c>
      <c r="B282" s="28" t="s">
        <v>304</v>
      </c>
      <c r="C282" t="s">
        <v>293</v>
      </c>
      <c r="D282" t="s">
        <v>55</v>
      </c>
      <c r="E282" t="s">
        <v>228</v>
      </c>
      <c r="F282" t="s">
        <v>229</v>
      </c>
      <c r="G282" s="17">
        <f>(SUMIFS(EUROSTAT_VBE_IND_2005!E$7:E$883,EUROSTAT_VBE_IND_2005!$B$7:$B$883,$D282,EUROSTAT_VBE_IND_2005!$C$7:$C$883,"*"&amp;RIGHT($A282,3)&amp;"*",EUROSTAT_VBE_IND_2005!$D$7:$D$883,"211*"))/1000</f>
        <v>2.575</v>
      </c>
      <c r="H282" s="17">
        <f>(SUMIFS(EUROSTAT_VBE_IND_2005!F$7:F$883,EUROSTAT_VBE_IND_2005!$B$7:$B$883,$D282,EUROSTAT_VBE_IND_2005!$C$7:$C$883,"*"&amp;RIGHT($A282,3)&amp;"*",EUROSTAT_VBE_IND_2005!$D$7:$D$883,"211*"))/1000</f>
        <v>1.108</v>
      </c>
      <c r="I282" s="17">
        <f>(SUMIFS(EUROSTAT_VBE_IND_2005!G$7:G$883,EUROSTAT_VBE_IND_2005!$B$7:$B$883,$D282,EUROSTAT_VBE_IND_2005!$C$7:$C$883,"*"&amp;RIGHT($A282,3)&amp;"*",EUROSTAT_VBE_IND_2005!$D$7:$D$883,"211*"))/1000</f>
        <v>0</v>
      </c>
      <c r="J282" s="198"/>
      <c r="K282" s="17">
        <f>(SUMIFS(EUROSTAT_VBE_IND_2005!H$7:H$883,EUROSTAT_VBE_IND_2005!$B$7:$B$883,$D282,EUROSTAT_VBE_IND_2005!$C$7:$C$883,"*"&amp;RIGHT($A282,3)&amp;"*",EUROSTAT_VBE_IND_2005!$D$7:$D$883,"211*"))/1000</f>
        <v>0</v>
      </c>
      <c r="L282" s="17">
        <f>(SUMIFS(EUROSTAT_VBE_IND_2005!I$7:I$883,EUROSTAT_VBE_IND_2005!$B$7:$B$883,$D282,EUROSTAT_VBE_IND_2005!$C$7:$C$883,"*"&amp;RIGHT($A282,3)&amp;"*",EUROSTAT_VBE_IND_2005!$D$7:$D$883,"211*"))/1000</f>
        <v>0.468</v>
      </c>
      <c r="M282" s="17">
        <f>(SUMIFS(EUROSTAT_VBE_IND_2005!J$7:J$883,EUROSTAT_VBE_IND_2005!$B$7:$B$883,$D282,EUROSTAT_VBE_IND_2005!$C$7:$C$883,"*"&amp;RIGHT($A282,3)&amp;"*",EUROSTAT_VBE_IND_2005!$D$7:$D$883,"211*"))/1000</f>
        <v>13.569</v>
      </c>
      <c r="N282" s="17">
        <f>(SUMIFS(EUROSTAT_VBE_IND_2005!K$7:K$883,EUROSTAT_VBE_IND_2005!$B$7:$B$883,$D282,EUROSTAT_VBE_IND_2005!$C$7:$C$883,"*"&amp;RIGHT($A282,3)&amp;"*",EUROSTAT_VBE_IND_2005!$D$7:$D$883,"211*"))/1000</f>
        <v>0</v>
      </c>
      <c r="O282" s="17">
        <f>(SUMIFS(EUROSTAT_VBE_IND_2005!L$7:L$883,EUROSTAT_VBE_IND_2005!$B$7:$B$883,$D282,EUROSTAT_VBE_IND_2005!$C$7:$C$883,"*"&amp;RIGHT($A282,3)&amp;"*",EUROSTAT_VBE_IND_2005!$D$7:$D$883,"211*"))/1000</f>
        <v>0</v>
      </c>
      <c r="P282" s="17">
        <f>(SUMIFS(EUROSTAT_VBE_IND_2005!M$7:M$883,EUROSTAT_VBE_IND_2005!$B$7:$B$883,$D282,EUROSTAT_VBE_IND_2005!$C$7:$C$883,"*"&amp;RIGHT($A282,3)&amp;"*",EUROSTAT_VBE_IND_2005!$D$7:$D$883,"211*"))/1000</f>
        <v>0</v>
      </c>
      <c r="Q282" s="17">
        <f>(SUMIFS(EUROSTAT_VBE_IND_2005!N$7:N$883,EUROSTAT_VBE_IND_2005!$B$7:$B$883,$D282,EUROSTAT_VBE_IND_2005!$C$7:$C$883,"*"&amp;RIGHT($A282,3)&amp;"*",EUROSTAT_VBE_IND_2005!$D$7:$D$883,"211*"))/1000</f>
        <v>0</v>
      </c>
      <c r="R282" s="17">
        <f>(SUMIFS(EUROSTAT_VBE_IND_2005!O$7:O$883,EUROSTAT_VBE_IND_2005!$B$7:$B$883,$D282,EUROSTAT_VBE_IND_2005!$C$7:$C$883,"*"&amp;RIGHT($A282,3)&amp;"*",EUROSTAT_VBE_IND_2005!$D$7:$D$883,"211*"))/1000</f>
        <v>0.484</v>
      </c>
      <c r="S282" s="17">
        <f>(SUMIFS(EUROSTAT_VBE_IND_2005!P$7:P$883,EUROSTAT_VBE_IND_2005!$B$7:$B$883,$D282,EUROSTAT_VBE_IND_2005!$C$7:$C$883,"*"&amp;RIGHT($A282,3)&amp;"*",EUROSTAT_VBE_IND_2005!$D$7:$D$883,"211*"))/1000</f>
        <v>4.836</v>
      </c>
      <c r="T282" s="17">
        <f>(SUMIFS(EUROSTAT_VBE_IND_2005!Q$7:Q$883,EUROSTAT_VBE_IND_2005!$B$7:$B$883,$D282,EUROSTAT_VBE_IND_2005!$C$7:$C$883,"*"&amp;RIGHT($A282,3)&amp;"*",EUROSTAT_VBE_IND_2005!$D$7:$D$883,"211*"))/1000</f>
        <v>0</v>
      </c>
      <c r="U282" s="17">
        <f>(SUMIFS(EUROSTAT_VBE_IND_2005!R$7:R$883,EUROSTAT_VBE_IND_2005!$B$7:$B$883,$D282,EUROSTAT_VBE_IND_2005!$C$7:$C$883,"*"&amp;RIGHT($A282,3)&amp;"*",EUROSTAT_VBE_IND_2005!$D$7:$D$883,"211*"))/1000</f>
        <v>0</v>
      </c>
      <c r="V282" s="17">
        <f>(SUMIFS(EUROSTAT_VBE_IND_2005!S$7:S$883,EUROSTAT_VBE_IND_2005!$B$7:$B$883,$D282,EUROSTAT_VBE_IND_2005!$C$7:$C$883,"*"&amp;RIGHT($A282,3)&amp;"*",EUROSTAT_VBE_IND_2005!$D$7:$D$883,"211*"))/1000</f>
        <v>0</v>
      </c>
      <c r="W282" s="17">
        <f>(SUMIFS(EUROSTAT_VBE_IND_2005!T$7:T$883,EUROSTAT_VBE_IND_2005!$B$7:$B$883,$D282,EUROSTAT_VBE_IND_2005!$C$7:$C$883,"*"&amp;RIGHT($A282,3)&amp;"*",EUROSTAT_VBE_IND_2005!$D$7:$D$883,"211*"))/1000</f>
        <v>0</v>
      </c>
      <c r="X282" s="17">
        <f>(SUMIFS(EUROSTAT_VBE_IND_2005!U$7:U$883,EUROSTAT_VBE_IND_2005!$B$7:$B$883,$D282,EUROSTAT_VBE_IND_2005!$C$7:$C$883,"*"&amp;RIGHT($A282,3)&amp;"*",EUROSTAT_VBE_IND_2005!$D$7:$D$883,"211*"))/1000</f>
        <v>0</v>
      </c>
      <c r="Y282" s="17">
        <f>(SUMIFS(EUROSTAT_VBE_IND_2005!V$7:V$883,EUROSTAT_VBE_IND_2005!$B$7:$B$883,$D282,EUROSTAT_VBE_IND_2005!$C$7:$C$883,"*"&amp;RIGHT($A282,3)&amp;"*",EUROSTAT_VBE_IND_2005!$D$7:$D$883,"211*"))/1000</f>
        <v>0</v>
      </c>
      <c r="Z282" s="17">
        <f>(SUMIFS(EUROSTAT_VBE_IND_2005!W$7:W$883,EUROSTAT_VBE_IND_2005!$B$7:$B$883,$D282,EUROSTAT_VBE_IND_2005!$C$7:$C$883,"*"&amp;RIGHT($A282,3)&amp;"*",EUROSTAT_VBE_IND_2005!$D$7:$D$883,"211*"))/1000</f>
        <v>0</v>
      </c>
      <c r="AA282" s="17">
        <f>(SUMIFS(EUROSTAT_VBE_IND_2005!X$7:X$883,EUROSTAT_VBE_IND_2005!$B$7:$B$883,$D282,EUROSTAT_VBE_IND_2005!$C$7:$C$883,"*"&amp;RIGHT($A282,3)&amp;"*",EUROSTAT_VBE_IND_2005!$D$7:$D$883,"211*"))/1000</f>
        <v>0.026</v>
      </c>
      <c r="AB282" s="17">
        <f>(SUMIFS(EUROSTAT_VBE_IND_2005!AA$7:AA$883,EUROSTAT_VBE_IND_2005!$B$7:$B$883,$D282,EUROSTAT_VBE_IND_2005!$C$7:$C$883,"*"&amp;RIGHT($A282,3)&amp;"*",EUROSTAT_VBE_IND_2005!$D$7:$D$883,"211*"))/1000</f>
        <v>0</v>
      </c>
      <c r="AC282" s="17">
        <f>(SUMIFS(EUROSTAT_VBE_IND_2005!AB$7:AB$883,EUROSTAT_VBE_IND_2005!$B$7:$B$883,$D282,EUROSTAT_VBE_IND_2005!$C$7:$C$883,"*"&amp;RIGHT($A282,3)&amp;"*",EUROSTAT_VBE_IND_2005!$D$7:$D$883,"211*"))/1000</f>
        <v>0</v>
      </c>
      <c r="AD282" s="17">
        <f>(SUMIFS(EUROSTAT_VBE_IND_2005!AC$7:AC$883,EUROSTAT_VBE_IND_2005!$B$7:$B$883,$D282,EUROSTAT_VBE_IND_2005!$C$7:$C$883,"*"&amp;RIGHT($A282,3)&amp;"*",EUROSTAT_VBE_IND_2005!$D$7:$D$883,"211*"))/1000</f>
        <v>0</v>
      </c>
      <c r="AE282" s="17">
        <f>(SUMIFS(EUROSTAT_VBE_IND_2005!AD$7:AD$883,EUROSTAT_VBE_IND_2005!$B$7:$B$883,$D282,EUROSTAT_VBE_IND_2005!$C$7:$C$883,"*"&amp;RIGHT($A282,3)&amp;"*",EUROSTAT_VBE_IND_2005!$D$7:$D$883,"211*"))/1000</f>
        <v>13.43</v>
      </c>
      <c r="AF282" s="17">
        <f>(SUMIFS(EUROSTAT_VBE_IND_2005!AE$7:AE$883,EUROSTAT_VBE_IND_2005!$B$7:$B$883,$D282,EUROSTAT_VBE_IND_2005!$C$7:$C$883,"*"&amp;RIGHT($A282,3)&amp;"*",EUROSTAT_VBE_IND_2005!$D$7:$D$883,"211*"))/1000</f>
        <v>0</v>
      </c>
      <c r="AG282" s="17">
        <f>(SUMIFS(EUROSTAT_VBE_IND_2005!AF$7:AF$883,EUROSTAT_VBE_IND_2005!$B$7:$B$883,$D282,EUROSTAT_VBE_IND_2005!$C$7:$C$883,"*"&amp;RIGHT($A282,3)&amp;"*",EUROSTAT_VBE_IND_2005!$D$7:$D$883,"211*"))/1000</f>
        <v>0</v>
      </c>
      <c r="AH282" s="17">
        <f>(SUMIFS(EUROSTAT_VBE_IND_2005!AH$7:AH$883,EUROSTAT_VBE_IND_2005!$B$7:$B$883,$D282,EUROSTAT_VBE_IND_2005!$C$7:$C$883,"*"&amp;RIGHT($A282,3)&amp;"*",EUROSTAT_VBE_IND_2005!$D$7:$D$883,"211*"))/1000</f>
        <v>0.94</v>
      </c>
      <c r="AI282" s="17">
        <f>(SUMIFS(EUROSTAT_VBE_IND_2005!AI$7:AI$883,EUROSTAT_VBE_IND_2005!$B$7:$B$883,$D282,EUROSTAT_VBE_IND_2005!$C$7:$C$883,"*"&amp;RIGHT($A282,3)&amp;"*",EUROSTAT_VBE_IND_2005!$D$7:$D$883,"211*"))/1000</f>
        <v>1.488</v>
      </c>
      <c r="AJ282" s="17">
        <f>(SUMIFS(EUROSTAT_VBE_IND_2005!AJ$7:AJ$883,EUROSTAT_VBE_IND_2005!$B$7:$B$883,$D282,EUROSTAT_VBE_IND_2005!$C$7:$C$883,"*"&amp;RIGHT($A282,3)&amp;"*",EUROSTAT_VBE_IND_2005!$D$7:$D$883,"211*"))/1000</f>
        <v>1.586</v>
      </c>
      <c r="AK282" s="17">
        <f>(SUMIFS(EUROSTAT_VBE_IND_2005!AK$7:AK$883,EUROSTAT_VBE_IND_2005!$B$7:$B$883,$D282,EUROSTAT_VBE_IND_2005!$C$7:$C$883,"*"&amp;RIGHT($A282,3)&amp;"*",EUROSTAT_VBE_IND_2005!$D$7:$D$883,"211*"))/1000</f>
        <v>3.587</v>
      </c>
      <c r="AL282" s="198"/>
      <c r="AM282" s="198"/>
      <c r="AN282" s="198"/>
      <c r="AO282" s="17">
        <f>(SUMIFS(EUROSTAT_VBE_IND_2005!Y$7:Y$883,EUROSTAT_VBE_IND_2005!$B$7:$B$883,$D282,EUROSTAT_VBE_IND_2005!$C$7:$C$883,"*"&amp;RIGHT($A282,3)&amp;"*",EUROSTAT_VBE_IND_2005!$D$7:$D$883,"211*"))/1000</f>
        <v>0</v>
      </c>
      <c r="AP282" s="17">
        <f>(SUMIFS(EUROSTAT_VBE_IND_2005!Z$7:Z$883,EUROSTAT_VBE_IND_2005!$B$7:$B$883,$D282,EUROSTAT_VBE_IND_2005!$C$7:$C$883,"*"&amp;RIGHT($A282,3)&amp;"*",EUROSTAT_VBE_IND_2005!$D$7:$D$883,"211*"))/1000</f>
        <v>0</v>
      </c>
      <c r="AQ282" s="17">
        <f>(SUMIFS(EUROSTAT_VBE_IND_2005!AG$7:AG$883,EUROSTAT_VBE_IND_2005!$B$7:$B$883,$D282,EUROSTAT_VBE_IND_2005!$C$7:$C$883,"*"&amp;RIGHT($A282,3)&amp;"*",EUROSTAT_VBE_IND_2005!$D$7:$D$883,"211*"))/1000</f>
        <v>0</v>
      </c>
    </row>
    <row r="283" spans="1:43">
      <c r="A283" t="str">
        <f>LEFT(EUROSTAT_VBE_IND_2005!$C$426,8)</f>
        <v>B_101840</v>
      </c>
      <c r="B283" s="28" t="s">
        <v>304</v>
      </c>
      <c r="C283" t="s">
        <v>293</v>
      </c>
      <c r="D283" t="s">
        <v>55</v>
      </c>
      <c r="E283" t="s">
        <v>230</v>
      </c>
      <c r="F283" t="s">
        <v>250</v>
      </c>
      <c r="G283" s="17">
        <f>(SUMIFS(EUROSTAT_VBE_IND_2005!E$7:E$883,EUROSTAT_VBE_IND_2005!$B$7:$B$883,$D283,EUROSTAT_VBE_IND_2005!$C$7:$C$883,"*"&amp;RIGHT($A283,3)&amp;"*",EUROSTAT_VBE_IND_2005!$D$7:$D$883,"2210*"))/1000+(SUMIFS(EUROSTAT_VBE_IND_2005!E$7:E$883,EUROSTAT_VBE_IND_2005!$B$7:$B$883,$D283,EUROSTAT_VBE_IND_2005!$C$7:$C$883,"*"&amp;RIGHT($A283,3)&amp;"*",EUROSTAT_VBE_IND_2005!$D$7:$D$883,"23*"))/1000+(SUMIFS(EUROSTAT_VBE_IND_2005!E$7:E$883,EUROSTAT_VBE_IND_2005!$B$7:$B$883,$D283,EUROSTAT_VBE_IND_2005!$C$7:$C$883,"*"&amp;RIGHT($A283,3)&amp;"*",EUROSTAT_VBE_IND_2005!$D$7:$D$883,"5544*"))/1000</f>
        <v>0.572</v>
      </c>
      <c r="H283" s="17">
        <f>(SUMIFS(EUROSTAT_VBE_IND_2005!F$7:F$883,EUROSTAT_VBE_IND_2005!$B$7:$B$883,$D283,EUROSTAT_VBE_IND_2005!$C$7:$C$883,"*"&amp;RIGHT($A283,3)&amp;"*",EUROSTAT_VBE_IND_2005!$D$7:$D$883,"2210*"))/1000+(SUMIFS(EUROSTAT_VBE_IND_2005!F$7:F$883,EUROSTAT_VBE_IND_2005!$B$7:$B$883,$D283,EUROSTAT_VBE_IND_2005!$C$7:$C$883,"*"&amp;RIGHT($A283,3)&amp;"*",EUROSTAT_VBE_IND_2005!$D$7:$D$883,"23*"))/1000+(SUMIFS(EUROSTAT_VBE_IND_2005!F$7:F$883,EUROSTAT_VBE_IND_2005!$B$7:$B$883,$D283,EUROSTAT_VBE_IND_2005!$C$7:$C$883,"*"&amp;RIGHT($A283,3)&amp;"*",EUROSTAT_VBE_IND_2005!$D$7:$D$883,"5544*"))/1000</f>
        <v>0</v>
      </c>
      <c r="I283" s="17">
        <f>(SUMIFS(EUROSTAT_VBE_IND_2005!G$7:G$883,EUROSTAT_VBE_IND_2005!$B$7:$B$883,$D283,EUROSTAT_VBE_IND_2005!$C$7:$C$883,"*"&amp;RIGHT($A283,3)&amp;"*",EUROSTAT_VBE_IND_2005!$D$7:$D$883,"2210*"))/1000+(SUMIFS(EUROSTAT_VBE_IND_2005!G$7:G$883,EUROSTAT_VBE_IND_2005!$B$7:$B$883,$D283,EUROSTAT_VBE_IND_2005!$C$7:$C$883,"*"&amp;RIGHT($A283,3)&amp;"*",EUROSTAT_VBE_IND_2005!$D$7:$D$883,"23*"))/1000+(SUMIFS(EUROSTAT_VBE_IND_2005!G$7:G$883,EUROSTAT_VBE_IND_2005!$B$7:$B$883,$D283,EUROSTAT_VBE_IND_2005!$C$7:$C$883,"*"&amp;RIGHT($A283,3)&amp;"*",EUROSTAT_VBE_IND_2005!$D$7:$D$883,"5544*"))/1000</f>
        <v>0</v>
      </c>
      <c r="J283" s="198"/>
      <c r="K283" s="17">
        <f>(SUMIFS(EUROSTAT_VBE_IND_2005!H$7:H$883,EUROSTAT_VBE_IND_2005!$B$7:$B$883,$D283,EUROSTAT_VBE_IND_2005!$C$7:$C$883,"*"&amp;RIGHT($A283,3)&amp;"*",EUROSTAT_VBE_IND_2005!$D$7:$D$883,"2210*"))/1000+(SUMIFS(EUROSTAT_VBE_IND_2005!H$7:H$883,EUROSTAT_VBE_IND_2005!$B$7:$B$883,$D283,EUROSTAT_VBE_IND_2005!$C$7:$C$883,"*"&amp;RIGHT($A283,3)&amp;"*",EUROSTAT_VBE_IND_2005!$D$7:$D$883,"23*"))/1000+(SUMIFS(EUROSTAT_VBE_IND_2005!H$7:H$883,EUROSTAT_VBE_IND_2005!$B$7:$B$883,$D283,EUROSTAT_VBE_IND_2005!$C$7:$C$883,"*"&amp;RIGHT($A283,3)&amp;"*",EUROSTAT_VBE_IND_2005!$D$7:$D$883,"5544*"))/1000</f>
        <v>0</v>
      </c>
      <c r="L283" s="17">
        <f>(SUMIFS(EUROSTAT_VBE_IND_2005!I$7:I$883,EUROSTAT_VBE_IND_2005!$B$7:$B$883,$D283,EUROSTAT_VBE_IND_2005!$C$7:$C$883,"*"&amp;RIGHT($A283,3)&amp;"*",EUROSTAT_VBE_IND_2005!$D$7:$D$883,"2210*"))/1000+(SUMIFS(EUROSTAT_VBE_IND_2005!I$7:I$883,EUROSTAT_VBE_IND_2005!$B$7:$B$883,$D283,EUROSTAT_VBE_IND_2005!$C$7:$C$883,"*"&amp;RIGHT($A283,3)&amp;"*",EUROSTAT_VBE_IND_2005!$D$7:$D$883,"23*"))/1000+(SUMIFS(EUROSTAT_VBE_IND_2005!I$7:I$883,EUROSTAT_VBE_IND_2005!$B$7:$B$883,$D283,EUROSTAT_VBE_IND_2005!$C$7:$C$883,"*"&amp;RIGHT($A283,3)&amp;"*",EUROSTAT_VBE_IND_2005!$D$7:$D$883,"5544*"))/1000</f>
        <v>2.564</v>
      </c>
      <c r="M283" s="17">
        <f>(SUMIFS(EUROSTAT_VBE_IND_2005!J$7:J$883,EUROSTAT_VBE_IND_2005!$B$7:$B$883,$D283,EUROSTAT_VBE_IND_2005!$C$7:$C$883,"*"&amp;RIGHT($A283,3)&amp;"*",EUROSTAT_VBE_IND_2005!$D$7:$D$883,"2210*"))/1000+(SUMIFS(EUROSTAT_VBE_IND_2005!J$7:J$883,EUROSTAT_VBE_IND_2005!$B$7:$B$883,$D283,EUROSTAT_VBE_IND_2005!$C$7:$C$883,"*"&amp;RIGHT($A283,3)&amp;"*",EUROSTAT_VBE_IND_2005!$D$7:$D$883,"23*"))/1000+(SUMIFS(EUROSTAT_VBE_IND_2005!J$7:J$883,EUROSTAT_VBE_IND_2005!$B$7:$B$883,$D283,EUROSTAT_VBE_IND_2005!$C$7:$C$883,"*"&amp;RIGHT($A283,3)&amp;"*",EUROSTAT_VBE_IND_2005!$D$7:$D$883,"5544*"))/1000</f>
        <v>0</v>
      </c>
      <c r="N283" s="17">
        <f>(SUMIFS(EUROSTAT_VBE_IND_2005!K$7:K$883,EUROSTAT_VBE_IND_2005!$B$7:$B$883,$D283,EUROSTAT_VBE_IND_2005!$C$7:$C$883,"*"&amp;RIGHT($A283,3)&amp;"*",EUROSTAT_VBE_IND_2005!$D$7:$D$883,"2210*"))/1000+(SUMIFS(EUROSTAT_VBE_IND_2005!K$7:K$883,EUROSTAT_VBE_IND_2005!$B$7:$B$883,$D283,EUROSTAT_VBE_IND_2005!$C$7:$C$883,"*"&amp;RIGHT($A283,3)&amp;"*",EUROSTAT_VBE_IND_2005!$D$7:$D$883,"23*"))/1000+(SUMIFS(EUROSTAT_VBE_IND_2005!K$7:K$883,EUROSTAT_VBE_IND_2005!$B$7:$B$883,$D283,EUROSTAT_VBE_IND_2005!$C$7:$C$883,"*"&amp;RIGHT($A283,3)&amp;"*",EUROSTAT_VBE_IND_2005!$D$7:$D$883,"5544*"))/1000</f>
        <v>0</v>
      </c>
      <c r="O283" s="17">
        <f>(SUMIFS(EUROSTAT_VBE_IND_2005!L$7:L$883,EUROSTAT_VBE_IND_2005!$B$7:$B$883,$D283,EUROSTAT_VBE_IND_2005!$C$7:$C$883,"*"&amp;RIGHT($A283,3)&amp;"*",EUROSTAT_VBE_IND_2005!$D$7:$D$883,"2210*"))/1000+(SUMIFS(EUROSTAT_VBE_IND_2005!L$7:L$883,EUROSTAT_VBE_IND_2005!$B$7:$B$883,$D283,EUROSTAT_VBE_IND_2005!$C$7:$C$883,"*"&amp;RIGHT($A283,3)&amp;"*",EUROSTAT_VBE_IND_2005!$D$7:$D$883,"23*"))/1000+(SUMIFS(EUROSTAT_VBE_IND_2005!L$7:L$883,EUROSTAT_VBE_IND_2005!$B$7:$B$883,$D283,EUROSTAT_VBE_IND_2005!$C$7:$C$883,"*"&amp;RIGHT($A283,3)&amp;"*",EUROSTAT_VBE_IND_2005!$D$7:$D$883,"5544*"))/1000</f>
        <v>0</v>
      </c>
      <c r="P283" s="17">
        <f>(SUMIFS(EUROSTAT_VBE_IND_2005!M$7:M$883,EUROSTAT_VBE_IND_2005!$B$7:$B$883,$D283,EUROSTAT_VBE_IND_2005!$C$7:$C$883,"*"&amp;RIGHT($A283,3)&amp;"*",EUROSTAT_VBE_IND_2005!$D$7:$D$883,"2210*"))/1000+(SUMIFS(EUROSTAT_VBE_IND_2005!M$7:M$883,EUROSTAT_VBE_IND_2005!$B$7:$B$883,$D283,EUROSTAT_VBE_IND_2005!$C$7:$C$883,"*"&amp;RIGHT($A283,3)&amp;"*",EUROSTAT_VBE_IND_2005!$D$7:$D$883,"23*"))/1000+(SUMIFS(EUROSTAT_VBE_IND_2005!M$7:M$883,EUROSTAT_VBE_IND_2005!$B$7:$B$883,$D283,EUROSTAT_VBE_IND_2005!$C$7:$C$883,"*"&amp;RIGHT($A283,3)&amp;"*",EUROSTAT_VBE_IND_2005!$D$7:$D$883,"5544*"))/1000</f>
        <v>0</v>
      </c>
      <c r="Q283" s="17">
        <f>(SUMIFS(EUROSTAT_VBE_IND_2005!N$7:N$883,EUROSTAT_VBE_IND_2005!$B$7:$B$883,$D283,EUROSTAT_VBE_IND_2005!$C$7:$C$883,"*"&amp;RIGHT($A283,3)&amp;"*",EUROSTAT_VBE_IND_2005!$D$7:$D$883,"2210*"))/1000+(SUMIFS(EUROSTAT_VBE_IND_2005!N$7:N$883,EUROSTAT_VBE_IND_2005!$B$7:$B$883,$D283,EUROSTAT_VBE_IND_2005!$C$7:$C$883,"*"&amp;RIGHT($A283,3)&amp;"*",EUROSTAT_VBE_IND_2005!$D$7:$D$883,"23*"))/1000+(SUMIFS(EUROSTAT_VBE_IND_2005!N$7:N$883,EUROSTAT_VBE_IND_2005!$B$7:$B$883,$D283,EUROSTAT_VBE_IND_2005!$C$7:$C$883,"*"&amp;RIGHT($A283,3)&amp;"*",EUROSTAT_VBE_IND_2005!$D$7:$D$883,"5544*"))/1000</f>
        <v>0</v>
      </c>
      <c r="R283" s="17">
        <f>(SUMIFS(EUROSTAT_VBE_IND_2005!O$7:O$883,EUROSTAT_VBE_IND_2005!$B$7:$B$883,$D283,EUROSTAT_VBE_IND_2005!$C$7:$C$883,"*"&amp;RIGHT($A283,3)&amp;"*",EUROSTAT_VBE_IND_2005!$D$7:$D$883,"2210*"))/1000+(SUMIFS(EUROSTAT_VBE_IND_2005!O$7:O$883,EUROSTAT_VBE_IND_2005!$B$7:$B$883,$D283,EUROSTAT_VBE_IND_2005!$C$7:$C$883,"*"&amp;RIGHT($A283,3)&amp;"*",EUROSTAT_VBE_IND_2005!$D$7:$D$883,"23*"))/1000+(SUMIFS(EUROSTAT_VBE_IND_2005!O$7:O$883,EUROSTAT_VBE_IND_2005!$B$7:$B$883,$D283,EUROSTAT_VBE_IND_2005!$C$7:$C$883,"*"&amp;RIGHT($A283,3)&amp;"*",EUROSTAT_VBE_IND_2005!$D$7:$D$883,"5544*"))/1000</f>
        <v>6.685</v>
      </c>
      <c r="S283" s="17">
        <f>(SUMIFS(EUROSTAT_VBE_IND_2005!P$7:P$883,EUROSTAT_VBE_IND_2005!$B$7:$B$883,$D283,EUROSTAT_VBE_IND_2005!$C$7:$C$883,"*"&amp;RIGHT($A283,3)&amp;"*",EUROSTAT_VBE_IND_2005!$D$7:$D$883,"2210*"))/1000+(SUMIFS(EUROSTAT_VBE_IND_2005!P$7:P$883,EUROSTAT_VBE_IND_2005!$B$7:$B$883,$D283,EUROSTAT_VBE_IND_2005!$C$7:$C$883,"*"&amp;RIGHT($A283,3)&amp;"*",EUROSTAT_VBE_IND_2005!$D$7:$D$883,"23*"))/1000+(SUMIFS(EUROSTAT_VBE_IND_2005!P$7:P$883,EUROSTAT_VBE_IND_2005!$B$7:$B$883,$D283,EUROSTAT_VBE_IND_2005!$C$7:$C$883,"*"&amp;RIGHT($A283,3)&amp;"*",EUROSTAT_VBE_IND_2005!$D$7:$D$883,"5544*"))/1000</f>
        <v>0</v>
      </c>
      <c r="T283" s="17">
        <f>(SUMIFS(EUROSTAT_VBE_IND_2005!Q$7:Q$883,EUROSTAT_VBE_IND_2005!$B$7:$B$883,$D283,EUROSTAT_VBE_IND_2005!$C$7:$C$883,"*"&amp;RIGHT($A283,3)&amp;"*",EUROSTAT_VBE_IND_2005!$D$7:$D$883,"2210*"))/1000+(SUMIFS(EUROSTAT_VBE_IND_2005!Q$7:Q$883,EUROSTAT_VBE_IND_2005!$B$7:$B$883,$D283,EUROSTAT_VBE_IND_2005!$C$7:$C$883,"*"&amp;RIGHT($A283,3)&amp;"*",EUROSTAT_VBE_IND_2005!$D$7:$D$883,"23*"))/1000+(SUMIFS(EUROSTAT_VBE_IND_2005!Q$7:Q$883,EUROSTAT_VBE_IND_2005!$B$7:$B$883,$D283,EUROSTAT_VBE_IND_2005!$C$7:$C$883,"*"&amp;RIGHT($A283,3)&amp;"*",EUROSTAT_VBE_IND_2005!$D$7:$D$883,"5544*"))/1000</f>
        <v>0</v>
      </c>
      <c r="U283" s="17">
        <f>(SUMIFS(EUROSTAT_VBE_IND_2005!R$7:R$883,EUROSTAT_VBE_IND_2005!$B$7:$B$883,$D283,EUROSTAT_VBE_IND_2005!$C$7:$C$883,"*"&amp;RIGHT($A283,3)&amp;"*",EUROSTAT_VBE_IND_2005!$D$7:$D$883,"2210*"))/1000+(SUMIFS(EUROSTAT_VBE_IND_2005!R$7:R$883,EUROSTAT_VBE_IND_2005!$B$7:$B$883,$D283,EUROSTAT_VBE_IND_2005!$C$7:$C$883,"*"&amp;RIGHT($A283,3)&amp;"*",EUROSTAT_VBE_IND_2005!$D$7:$D$883,"23*"))/1000+(SUMIFS(EUROSTAT_VBE_IND_2005!R$7:R$883,EUROSTAT_VBE_IND_2005!$B$7:$B$883,$D283,EUROSTAT_VBE_IND_2005!$C$7:$C$883,"*"&amp;RIGHT($A283,3)&amp;"*",EUROSTAT_VBE_IND_2005!$D$7:$D$883,"5544*"))/1000</f>
        <v>0</v>
      </c>
      <c r="V283" s="17">
        <f>(SUMIFS(EUROSTAT_VBE_IND_2005!S$7:S$883,EUROSTAT_VBE_IND_2005!$B$7:$B$883,$D283,EUROSTAT_VBE_IND_2005!$C$7:$C$883,"*"&amp;RIGHT($A283,3)&amp;"*",EUROSTAT_VBE_IND_2005!$D$7:$D$883,"2210*"))/1000+(SUMIFS(EUROSTAT_VBE_IND_2005!S$7:S$883,EUROSTAT_VBE_IND_2005!$B$7:$B$883,$D283,EUROSTAT_VBE_IND_2005!$C$7:$C$883,"*"&amp;RIGHT($A283,3)&amp;"*",EUROSTAT_VBE_IND_2005!$D$7:$D$883,"23*"))/1000+(SUMIFS(EUROSTAT_VBE_IND_2005!S$7:S$883,EUROSTAT_VBE_IND_2005!$B$7:$B$883,$D283,EUROSTAT_VBE_IND_2005!$C$7:$C$883,"*"&amp;RIGHT($A283,3)&amp;"*",EUROSTAT_VBE_IND_2005!$D$7:$D$883,"5544*"))/1000</f>
        <v>0</v>
      </c>
      <c r="W283" s="17">
        <f>(SUMIFS(EUROSTAT_VBE_IND_2005!T$7:T$883,EUROSTAT_VBE_IND_2005!$B$7:$B$883,$D283,EUROSTAT_VBE_IND_2005!$C$7:$C$883,"*"&amp;RIGHT($A283,3)&amp;"*",EUROSTAT_VBE_IND_2005!$D$7:$D$883,"2210*"))/1000+(SUMIFS(EUROSTAT_VBE_IND_2005!T$7:T$883,EUROSTAT_VBE_IND_2005!$B$7:$B$883,$D283,EUROSTAT_VBE_IND_2005!$C$7:$C$883,"*"&amp;RIGHT($A283,3)&amp;"*",EUROSTAT_VBE_IND_2005!$D$7:$D$883,"23*"))/1000+(SUMIFS(EUROSTAT_VBE_IND_2005!T$7:T$883,EUROSTAT_VBE_IND_2005!$B$7:$B$883,$D283,EUROSTAT_VBE_IND_2005!$C$7:$C$883,"*"&amp;RIGHT($A283,3)&amp;"*",EUROSTAT_VBE_IND_2005!$D$7:$D$883,"5544*"))/1000</f>
        <v>0</v>
      </c>
      <c r="X283" s="17">
        <f>(SUMIFS(EUROSTAT_VBE_IND_2005!U$7:U$883,EUROSTAT_VBE_IND_2005!$B$7:$B$883,$D283,EUROSTAT_VBE_IND_2005!$C$7:$C$883,"*"&amp;RIGHT($A283,3)&amp;"*",EUROSTAT_VBE_IND_2005!$D$7:$D$883,"2210*"))/1000+(SUMIFS(EUROSTAT_VBE_IND_2005!U$7:U$883,EUROSTAT_VBE_IND_2005!$B$7:$B$883,$D283,EUROSTAT_VBE_IND_2005!$C$7:$C$883,"*"&amp;RIGHT($A283,3)&amp;"*",EUROSTAT_VBE_IND_2005!$D$7:$D$883,"23*"))/1000+(SUMIFS(EUROSTAT_VBE_IND_2005!U$7:U$883,EUROSTAT_VBE_IND_2005!$B$7:$B$883,$D283,EUROSTAT_VBE_IND_2005!$C$7:$C$883,"*"&amp;RIGHT($A283,3)&amp;"*",EUROSTAT_VBE_IND_2005!$D$7:$D$883,"5544*"))/1000</f>
        <v>0</v>
      </c>
      <c r="Y283" s="17">
        <f>(SUMIFS(EUROSTAT_VBE_IND_2005!V$7:V$883,EUROSTAT_VBE_IND_2005!$B$7:$B$883,$D283,EUROSTAT_VBE_IND_2005!$C$7:$C$883,"*"&amp;RIGHT($A283,3)&amp;"*",EUROSTAT_VBE_IND_2005!$D$7:$D$883,"2210*"))/1000+(SUMIFS(EUROSTAT_VBE_IND_2005!V$7:V$883,EUROSTAT_VBE_IND_2005!$B$7:$B$883,$D283,EUROSTAT_VBE_IND_2005!$C$7:$C$883,"*"&amp;RIGHT($A283,3)&amp;"*",EUROSTAT_VBE_IND_2005!$D$7:$D$883,"23*"))/1000+(SUMIFS(EUROSTAT_VBE_IND_2005!V$7:V$883,EUROSTAT_VBE_IND_2005!$B$7:$B$883,$D283,EUROSTAT_VBE_IND_2005!$C$7:$C$883,"*"&amp;RIGHT($A283,3)&amp;"*",EUROSTAT_VBE_IND_2005!$D$7:$D$883,"5544*"))/1000</f>
        <v>0</v>
      </c>
      <c r="Z283" s="17">
        <f>(SUMIFS(EUROSTAT_VBE_IND_2005!W$7:W$883,EUROSTAT_VBE_IND_2005!$B$7:$B$883,$D283,EUROSTAT_VBE_IND_2005!$C$7:$C$883,"*"&amp;RIGHT($A283,3)&amp;"*",EUROSTAT_VBE_IND_2005!$D$7:$D$883,"2210*"))/1000+(SUMIFS(EUROSTAT_VBE_IND_2005!W$7:W$883,EUROSTAT_VBE_IND_2005!$B$7:$B$883,$D283,EUROSTAT_VBE_IND_2005!$C$7:$C$883,"*"&amp;RIGHT($A283,3)&amp;"*",EUROSTAT_VBE_IND_2005!$D$7:$D$883,"23*"))/1000+(SUMIFS(EUROSTAT_VBE_IND_2005!W$7:W$883,EUROSTAT_VBE_IND_2005!$B$7:$B$883,$D283,EUROSTAT_VBE_IND_2005!$C$7:$C$883,"*"&amp;RIGHT($A283,3)&amp;"*",EUROSTAT_VBE_IND_2005!$D$7:$D$883,"5544*"))/1000</f>
        <v>0</v>
      </c>
      <c r="AA283" s="17">
        <f>(SUMIFS(EUROSTAT_VBE_IND_2005!X$7:X$883,EUROSTAT_VBE_IND_2005!$B$7:$B$883,$D283,EUROSTAT_VBE_IND_2005!$C$7:$C$883,"*"&amp;RIGHT($A283,3)&amp;"*",EUROSTAT_VBE_IND_2005!$D$7:$D$883,"2210*"))/1000+(SUMIFS(EUROSTAT_VBE_IND_2005!X$7:X$883,EUROSTAT_VBE_IND_2005!$B$7:$B$883,$D283,EUROSTAT_VBE_IND_2005!$C$7:$C$883,"*"&amp;RIGHT($A283,3)&amp;"*",EUROSTAT_VBE_IND_2005!$D$7:$D$883,"23*"))/1000+(SUMIFS(EUROSTAT_VBE_IND_2005!X$7:X$883,EUROSTAT_VBE_IND_2005!$B$7:$B$883,$D283,EUROSTAT_VBE_IND_2005!$C$7:$C$883,"*"&amp;RIGHT($A283,3)&amp;"*",EUROSTAT_VBE_IND_2005!$D$7:$D$883,"5544*"))/1000</f>
        <v>0</v>
      </c>
      <c r="AB283" s="17">
        <f>(SUMIFS(EUROSTAT_VBE_IND_2005!AA$7:AA$883,EUROSTAT_VBE_IND_2005!$B$7:$B$883,$D283,EUROSTAT_VBE_IND_2005!$C$7:$C$883,"*"&amp;RIGHT($A283,3)&amp;"*",EUROSTAT_VBE_IND_2005!$D$7:$D$883,"2210*"))/1000+(SUMIFS(EUROSTAT_VBE_IND_2005!AA$7:AA$883,EUROSTAT_VBE_IND_2005!$B$7:$B$883,$D283,EUROSTAT_VBE_IND_2005!$C$7:$C$883,"*"&amp;RIGHT($A283,3)&amp;"*",EUROSTAT_VBE_IND_2005!$D$7:$D$883,"23*"))/1000+(SUMIFS(EUROSTAT_VBE_IND_2005!AA$7:AA$883,EUROSTAT_VBE_IND_2005!$B$7:$B$883,$D283,EUROSTAT_VBE_IND_2005!$C$7:$C$883,"*"&amp;RIGHT($A283,3)&amp;"*",EUROSTAT_VBE_IND_2005!$D$7:$D$883,"5544*"))/1000</f>
        <v>0</v>
      </c>
      <c r="AC283" s="17">
        <f>(SUMIFS(EUROSTAT_VBE_IND_2005!AB$7:AB$883,EUROSTAT_VBE_IND_2005!$B$7:$B$883,$D283,EUROSTAT_VBE_IND_2005!$C$7:$C$883,"*"&amp;RIGHT($A283,3)&amp;"*",EUROSTAT_VBE_IND_2005!$D$7:$D$883,"2210*"))/1000+(SUMIFS(EUROSTAT_VBE_IND_2005!AB$7:AB$883,EUROSTAT_VBE_IND_2005!$B$7:$B$883,$D283,EUROSTAT_VBE_IND_2005!$C$7:$C$883,"*"&amp;RIGHT($A283,3)&amp;"*",EUROSTAT_VBE_IND_2005!$D$7:$D$883,"23*"))/1000+(SUMIFS(EUROSTAT_VBE_IND_2005!AB$7:AB$883,EUROSTAT_VBE_IND_2005!$B$7:$B$883,$D283,EUROSTAT_VBE_IND_2005!$C$7:$C$883,"*"&amp;RIGHT($A283,3)&amp;"*",EUROSTAT_VBE_IND_2005!$D$7:$D$883,"5544*"))/1000</f>
        <v>0</v>
      </c>
      <c r="AD283" s="17">
        <f>(SUMIFS(EUROSTAT_VBE_IND_2005!AC$7:AC$883,EUROSTAT_VBE_IND_2005!$B$7:$B$883,$D283,EUROSTAT_VBE_IND_2005!$C$7:$C$883,"*"&amp;RIGHT($A283,3)&amp;"*",EUROSTAT_VBE_IND_2005!$D$7:$D$883,"2210*"))/1000+(SUMIFS(EUROSTAT_VBE_IND_2005!AC$7:AC$883,EUROSTAT_VBE_IND_2005!$B$7:$B$883,$D283,EUROSTAT_VBE_IND_2005!$C$7:$C$883,"*"&amp;RIGHT($A283,3)&amp;"*",EUROSTAT_VBE_IND_2005!$D$7:$D$883,"23*"))/1000+(SUMIFS(EUROSTAT_VBE_IND_2005!AC$7:AC$883,EUROSTAT_VBE_IND_2005!$B$7:$B$883,$D283,EUROSTAT_VBE_IND_2005!$C$7:$C$883,"*"&amp;RIGHT($A283,3)&amp;"*",EUROSTAT_VBE_IND_2005!$D$7:$D$883,"5544*"))/1000</f>
        <v>0</v>
      </c>
      <c r="AE283" s="17">
        <f>(SUMIFS(EUROSTAT_VBE_IND_2005!AD$7:AD$883,EUROSTAT_VBE_IND_2005!$B$7:$B$883,$D283,EUROSTAT_VBE_IND_2005!$C$7:$C$883,"*"&amp;RIGHT($A283,3)&amp;"*",EUROSTAT_VBE_IND_2005!$D$7:$D$883,"2210*"))/1000+(SUMIFS(EUROSTAT_VBE_IND_2005!AD$7:AD$883,EUROSTAT_VBE_IND_2005!$B$7:$B$883,$D283,EUROSTAT_VBE_IND_2005!$C$7:$C$883,"*"&amp;RIGHT($A283,3)&amp;"*",EUROSTAT_VBE_IND_2005!$D$7:$D$883,"23*"))/1000+(SUMIFS(EUROSTAT_VBE_IND_2005!AD$7:AD$883,EUROSTAT_VBE_IND_2005!$B$7:$B$883,$D283,EUROSTAT_VBE_IND_2005!$C$7:$C$883,"*"&amp;RIGHT($A283,3)&amp;"*",EUROSTAT_VBE_IND_2005!$D$7:$D$883,"5544*"))/1000</f>
        <v>0</v>
      </c>
      <c r="AF283" s="17">
        <f>(SUMIFS(EUROSTAT_VBE_IND_2005!AE$7:AE$883,EUROSTAT_VBE_IND_2005!$B$7:$B$883,$D283,EUROSTAT_VBE_IND_2005!$C$7:$C$883,"*"&amp;RIGHT($A283,3)&amp;"*",EUROSTAT_VBE_IND_2005!$D$7:$D$883,"2210*"))/1000+(SUMIFS(EUROSTAT_VBE_IND_2005!AE$7:AE$883,EUROSTAT_VBE_IND_2005!$B$7:$B$883,$D283,EUROSTAT_VBE_IND_2005!$C$7:$C$883,"*"&amp;RIGHT($A283,3)&amp;"*",EUROSTAT_VBE_IND_2005!$D$7:$D$883,"23*"))/1000+(SUMIFS(EUROSTAT_VBE_IND_2005!AE$7:AE$883,EUROSTAT_VBE_IND_2005!$B$7:$B$883,$D283,EUROSTAT_VBE_IND_2005!$C$7:$C$883,"*"&amp;RIGHT($A283,3)&amp;"*",EUROSTAT_VBE_IND_2005!$D$7:$D$883,"5544*"))/1000</f>
        <v>0</v>
      </c>
      <c r="AG283" s="17">
        <f>(SUMIFS(EUROSTAT_VBE_IND_2005!AF$7:AF$883,EUROSTAT_VBE_IND_2005!$B$7:$B$883,$D283,EUROSTAT_VBE_IND_2005!$C$7:$C$883,"*"&amp;RIGHT($A283,3)&amp;"*",EUROSTAT_VBE_IND_2005!$D$7:$D$883,"2210*"))/1000+(SUMIFS(EUROSTAT_VBE_IND_2005!AF$7:AF$883,EUROSTAT_VBE_IND_2005!$B$7:$B$883,$D283,EUROSTAT_VBE_IND_2005!$C$7:$C$883,"*"&amp;RIGHT($A283,3)&amp;"*",EUROSTAT_VBE_IND_2005!$D$7:$D$883,"23*"))/1000+(SUMIFS(EUROSTAT_VBE_IND_2005!AF$7:AF$883,EUROSTAT_VBE_IND_2005!$B$7:$B$883,$D283,EUROSTAT_VBE_IND_2005!$C$7:$C$883,"*"&amp;RIGHT($A283,3)&amp;"*",EUROSTAT_VBE_IND_2005!$D$7:$D$883,"5544*"))/1000</f>
        <v>0</v>
      </c>
      <c r="AH283" s="17">
        <f>(SUMIFS(EUROSTAT_VBE_IND_2005!AH$7:AH$883,EUROSTAT_VBE_IND_2005!$B$7:$B$883,$D283,EUROSTAT_VBE_IND_2005!$C$7:$C$883,"*"&amp;RIGHT($A283,3)&amp;"*",EUROSTAT_VBE_IND_2005!$D$7:$D$883,"2210*"))/1000+(SUMIFS(EUROSTAT_VBE_IND_2005!AH$7:AH$883,EUROSTAT_VBE_IND_2005!$B$7:$B$883,$D283,EUROSTAT_VBE_IND_2005!$C$7:$C$883,"*"&amp;RIGHT($A283,3)&amp;"*",EUROSTAT_VBE_IND_2005!$D$7:$D$883,"23*"))/1000+(SUMIFS(EUROSTAT_VBE_IND_2005!AH$7:AH$883,EUROSTAT_VBE_IND_2005!$B$7:$B$883,$D283,EUROSTAT_VBE_IND_2005!$C$7:$C$883,"*"&amp;RIGHT($A283,3)&amp;"*",EUROSTAT_VBE_IND_2005!$D$7:$D$883,"5544*"))/1000</f>
        <v>0</v>
      </c>
      <c r="AI283" s="17">
        <f>(SUMIFS(EUROSTAT_VBE_IND_2005!AI$7:AI$883,EUROSTAT_VBE_IND_2005!$B$7:$B$883,$D283,EUROSTAT_VBE_IND_2005!$C$7:$C$883,"*"&amp;RIGHT($A283,3)&amp;"*",EUROSTAT_VBE_IND_2005!$D$7:$D$883,"2210*"))/1000+(SUMIFS(EUROSTAT_VBE_IND_2005!AI$7:AI$883,EUROSTAT_VBE_IND_2005!$B$7:$B$883,$D283,EUROSTAT_VBE_IND_2005!$C$7:$C$883,"*"&amp;RIGHT($A283,3)&amp;"*",EUROSTAT_VBE_IND_2005!$D$7:$D$883,"23*"))/1000+(SUMIFS(EUROSTAT_VBE_IND_2005!AI$7:AI$883,EUROSTAT_VBE_IND_2005!$B$7:$B$883,$D283,EUROSTAT_VBE_IND_2005!$C$7:$C$883,"*"&amp;RIGHT($A283,3)&amp;"*",EUROSTAT_VBE_IND_2005!$D$7:$D$883,"5544*"))/1000</f>
        <v>0</v>
      </c>
      <c r="AJ283" s="17">
        <f>(SUMIFS(EUROSTAT_VBE_IND_2005!AJ$7:AJ$883,EUROSTAT_VBE_IND_2005!$B$7:$B$883,$D283,EUROSTAT_VBE_IND_2005!$C$7:$C$883,"*"&amp;RIGHT($A283,3)&amp;"*",EUROSTAT_VBE_IND_2005!$D$7:$D$883,"2210*"))/1000+(SUMIFS(EUROSTAT_VBE_IND_2005!AJ$7:AJ$883,EUROSTAT_VBE_IND_2005!$B$7:$B$883,$D283,EUROSTAT_VBE_IND_2005!$C$7:$C$883,"*"&amp;RIGHT($A283,3)&amp;"*",EUROSTAT_VBE_IND_2005!$D$7:$D$883,"23*"))/1000+(SUMIFS(EUROSTAT_VBE_IND_2005!AJ$7:AJ$883,EUROSTAT_VBE_IND_2005!$B$7:$B$883,$D283,EUROSTAT_VBE_IND_2005!$C$7:$C$883,"*"&amp;RIGHT($A283,3)&amp;"*",EUROSTAT_VBE_IND_2005!$D$7:$D$883,"5544*"))/1000</f>
        <v>1.599</v>
      </c>
      <c r="AK283" s="17">
        <f>(SUMIFS(EUROSTAT_VBE_IND_2005!AK$7:AK$883,EUROSTAT_VBE_IND_2005!$B$7:$B$883,$D283,EUROSTAT_VBE_IND_2005!$C$7:$C$883,"*"&amp;RIGHT($A283,3)&amp;"*",EUROSTAT_VBE_IND_2005!$D$7:$D$883,"2210*"))/1000+(SUMIFS(EUROSTAT_VBE_IND_2005!AK$7:AK$883,EUROSTAT_VBE_IND_2005!$B$7:$B$883,$D283,EUROSTAT_VBE_IND_2005!$C$7:$C$883,"*"&amp;RIGHT($A283,3)&amp;"*",EUROSTAT_VBE_IND_2005!$D$7:$D$883,"23*"))/1000+(SUMIFS(EUROSTAT_VBE_IND_2005!AK$7:AK$883,EUROSTAT_VBE_IND_2005!$B$7:$B$883,$D283,EUROSTAT_VBE_IND_2005!$C$7:$C$883,"*"&amp;RIGHT($A283,3)&amp;"*",EUROSTAT_VBE_IND_2005!$D$7:$D$883,"5544*"))/1000</f>
        <v>0</v>
      </c>
      <c r="AL283" s="198"/>
      <c r="AM283" s="198"/>
      <c r="AN283" s="198"/>
      <c r="AO283" s="17">
        <f>(SUMIFS(EUROSTAT_VBE_IND_2005!Y$7:Y$883,EUROSTAT_VBE_IND_2005!$B$7:$B$883,$D283,EUROSTAT_VBE_IND_2005!$C$7:$C$883,"*"&amp;RIGHT($A283,3)&amp;"*",EUROSTAT_VBE_IND_2005!$D$7:$D$883,"2210*"))/1000+(SUMIFS(EUROSTAT_VBE_IND_2005!Y$7:Y$883,EUROSTAT_VBE_IND_2005!$B$7:$B$883,$D283,EUROSTAT_VBE_IND_2005!$C$7:$C$883,"*"&amp;RIGHT($A283,3)&amp;"*",EUROSTAT_VBE_IND_2005!$D$7:$D$883,"23*"))/1000+(SUMIFS(EUROSTAT_VBE_IND_2005!Y$7:Y$883,EUROSTAT_VBE_IND_2005!$B$7:$B$883,$D283,EUROSTAT_VBE_IND_2005!$C$7:$C$883,"*"&amp;RIGHT($A283,3)&amp;"*",EUROSTAT_VBE_IND_2005!$D$7:$D$883,"5544*"))/1000</f>
        <v>0.023</v>
      </c>
      <c r="AP283" s="17">
        <f>(SUMIFS(EUROSTAT_VBE_IND_2005!Z$7:Z$883,EUROSTAT_VBE_IND_2005!$B$7:$B$883,$D283,EUROSTAT_VBE_IND_2005!$C$7:$C$883,"*"&amp;RIGHT($A283,3)&amp;"*",EUROSTAT_VBE_IND_2005!$D$7:$D$883,"2210*"))/1000+(SUMIFS(EUROSTAT_VBE_IND_2005!Z$7:Z$883,EUROSTAT_VBE_IND_2005!$B$7:$B$883,$D283,EUROSTAT_VBE_IND_2005!$C$7:$C$883,"*"&amp;RIGHT($A283,3)&amp;"*",EUROSTAT_VBE_IND_2005!$D$7:$D$883,"23*"))/1000+(SUMIFS(EUROSTAT_VBE_IND_2005!Z$7:Z$883,EUROSTAT_VBE_IND_2005!$B$7:$B$883,$D283,EUROSTAT_VBE_IND_2005!$C$7:$C$883,"*"&amp;RIGHT($A283,3)&amp;"*",EUROSTAT_VBE_IND_2005!$D$7:$D$883,"5544*"))/1000</f>
        <v>0</v>
      </c>
      <c r="AQ283" s="17">
        <f>(SUMIFS(EUROSTAT_VBE_IND_2005!AG$7:AG$883,EUROSTAT_VBE_IND_2005!$B$7:$B$883,$D283,EUROSTAT_VBE_IND_2005!$C$7:$C$883,"*"&amp;RIGHT($A283,3)&amp;"*",EUROSTAT_VBE_IND_2005!$D$7:$D$883,"2210*"))/1000+(SUMIFS(EUROSTAT_VBE_IND_2005!AG$7:AG$883,EUROSTAT_VBE_IND_2005!$B$7:$B$883,$D283,EUROSTAT_VBE_IND_2005!$C$7:$C$883,"*"&amp;RIGHT($A283,3)&amp;"*",EUROSTAT_VBE_IND_2005!$D$7:$D$883,"23*"))/1000+(SUMIFS(EUROSTAT_VBE_IND_2005!AG$7:AG$883,EUROSTAT_VBE_IND_2005!$B$7:$B$883,$D283,EUROSTAT_VBE_IND_2005!$C$7:$C$883,"*"&amp;RIGHT($A283,3)&amp;"*",EUROSTAT_VBE_IND_2005!$D$7:$D$883,"5544*"))/1000</f>
        <v>0</v>
      </c>
    </row>
    <row r="284" spans="1:43">
      <c r="A284" t="str">
        <f>LEFT(EUROSTAT_VBE_IND_2005!$C$426,8)</f>
        <v>B_101840</v>
      </c>
      <c r="B284" s="28" t="s">
        <v>304</v>
      </c>
      <c r="C284" t="s">
        <v>293</v>
      </c>
      <c r="D284" t="s">
        <v>55</v>
      </c>
      <c r="E284" t="s">
        <v>231</v>
      </c>
      <c r="F284" t="s">
        <v>251</v>
      </c>
      <c r="G284" s="17">
        <f>(SUMIFS(EUROSTAT_VBE_IND_2005!E$7:E$883,EUROSTAT_VBE_IND_2005!$B$7:$B$883,$D284,EUROSTAT_VBE_IND_2005!$C$7:$C$883,"*"&amp;RIGHT($A284,3)&amp;"*",EUROSTAT_VBE_IND_2005!$D$7:$D$883,"2230*"))/1000+(SUMIFS(EUROSTAT_VBE_IND_2005!E$7:E$883,EUROSTAT_VBE_IND_2005!$B$7:$B$883,$D284,EUROSTAT_VBE_IND_2005!$C$7:$C$883,"*"&amp;RIGHT($A283,3)&amp;"*",EUROSTAT_VBE_IND_2005!$D$7:$D$883,"2130*"))/1000</f>
        <v>0</v>
      </c>
      <c r="H284" s="17">
        <f>(SUMIFS(EUROSTAT_VBE_IND_2005!F$7:F$883,EUROSTAT_VBE_IND_2005!$B$7:$B$883,$D284,EUROSTAT_VBE_IND_2005!$C$7:$C$883,"*"&amp;RIGHT($A284,3)&amp;"*",EUROSTAT_VBE_IND_2005!$D$7:$D$883,"2230*"))/1000+(SUMIFS(EUROSTAT_VBE_IND_2005!F$7:F$883,EUROSTAT_VBE_IND_2005!$B$7:$B$883,$D284,EUROSTAT_VBE_IND_2005!$C$7:$C$883,"*"&amp;RIGHT($A283,3)&amp;"*",EUROSTAT_VBE_IND_2005!$D$7:$D$883,"2130*"))/1000</f>
        <v>0</v>
      </c>
      <c r="I284" s="17">
        <f>(SUMIFS(EUROSTAT_VBE_IND_2005!G$7:G$883,EUROSTAT_VBE_IND_2005!$B$7:$B$883,$D284,EUROSTAT_VBE_IND_2005!$C$7:$C$883,"*"&amp;RIGHT($A284,3)&amp;"*",EUROSTAT_VBE_IND_2005!$D$7:$D$883,"2230*"))/1000+(SUMIFS(EUROSTAT_VBE_IND_2005!G$7:G$883,EUROSTAT_VBE_IND_2005!$B$7:$B$883,$D284,EUROSTAT_VBE_IND_2005!$C$7:$C$883,"*"&amp;RIGHT($A283,3)&amp;"*",EUROSTAT_VBE_IND_2005!$D$7:$D$883,"2130*"))/1000</f>
        <v>0</v>
      </c>
      <c r="J284" s="198"/>
      <c r="K284" s="17">
        <f>(SUMIFS(EUROSTAT_VBE_IND_2005!H$7:H$883,EUROSTAT_VBE_IND_2005!$B$7:$B$883,$D284,EUROSTAT_VBE_IND_2005!$C$7:$C$883,"*"&amp;RIGHT($A284,3)&amp;"*",EUROSTAT_VBE_IND_2005!$D$7:$D$883,"2230*"))/1000+(SUMIFS(EUROSTAT_VBE_IND_2005!H$7:H$883,EUROSTAT_VBE_IND_2005!$B$7:$B$883,$D284,EUROSTAT_VBE_IND_2005!$C$7:$C$883,"*"&amp;RIGHT($A283,3)&amp;"*",EUROSTAT_VBE_IND_2005!$D$7:$D$883,"2130*"))/1000</f>
        <v>0</v>
      </c>
      <c r="L284" s="17">
        <f>(SUMIFS(EUROSTAT_VBE_IND_2005!I$7:I$883,EUROSTAT_VBE_IND_2005!$B$7:$B$883,$D284,EUROSTAT_VBE_IND_2005!$C$7:$C$883,"*"&amp;RIGHT($A284,3)&amp;"*",EUROSTAT_VBE_IND_2005!$D$7:$D$883,"2230*"))/1000+(SUMIFS(EUROSTAT_VBE_IND_2005!I$7:I$883,EUROSTAT_VBE_IND_2005!$B$7:$B$883,$D284,EUROSTAT_VBE_IND_2005!$C$7:$C$883,"*"&amp;RIGHT($A283,3)&amp;"*",EUROSTAT_VBE_IND_2005!$D$7:$D$883,"2130*"))/1000</f>
        <v>0</v>
      </c>
      <c r="M284" s="17">
        <f>(SUMIFS(EUROSTAT_VBE_IND_2005!J$7:J$883,EUROSTAT_VBE_IND_2005!$B$7:$B$883,$D284,EUROSTAT_VBE_IND_2005!$C$7:$C$883,"*"&amp;RIGHT($A284,3)&amp;"*",EUROSTAT_VBE_IND_2005!$D$7:$D$883,"2230*"))/1000+(SUMIFS(EUROSTAT_VBE_IND_2005!J$7:J$883,EUROSTAT_VBE_IND_2005!$B$7:$B$883,$D284,EUROSTAT_VBE_IND_2005!$C$7:$C$883,"*"&amp;RIGHT($A283,3)&amp;"*",EUROSTAT_VBE_IND_2005!$D$7:$D$883,"2130*"))/1000</f>
        <v>3.4</v>
      </c>
      <c r="N284" s="17">
        <f>(SUMIFS(EUROSTAT_VBE_IND_2005!K$7:K$883,EUROSTAT_VBE_IND_2005!$B$7:$B$883,$D284,EUROSTAT_VBE_IND_2005!$C$7:$C$883,"*"&amp;RIGHT($A284,3)&amp;"*",EUROSTAT_VBE_IND_2005!$D$7:$D$883,"2230*"))/1000+(SUMIFS(EUROSTAT_VBE_IND_2005!K$7:K$883,EUROSTAT_VBE_IND_2005!$B$7:$B$883,$D284,EUROSTAT_VBE_IND_2005!$C$7:$C$883,"*"&amp;RIGHT($A283,3)&amp;"*",EUROSTAT_VBE_IND_2005!$D$7:$D$883,"2130*"))/1000</f>
        <v>0</v>
      </c>
      <c r="O284" s="17">
        <f>(SUMIFS(EUROSTAT_VBE_IND_2005!L$7:L$883,EUROSTAT_VBE_IND_2005!$B$7:$B$883,$D284,EUROSTAT_VBE_IND_2005!$C$7:$C$883,"*"&amp;RIGHT($A284,3)&amp;"*",EUROSTAT_VBE_IND_2005!$D$7:$D$883,"2230*"))/1000+(SUMIFS(EUROSTAT_VBE_IND_2005!L$7:L$883,EUROSTAT_VBE_IND_2005!$B$7:$B$883,$D284,EUROSTAT_VBE_IND_2005!$C$7:$C$883,"*"&amp;RIGHT($A283,3)&amp;"*",EUROSTAT_VBE_IND_2005!$D$7:$D$883,"2130*"))/1000</f>
        <v>0</v>
      </c>
      <c r="P284" s="17">
        <f>(SUMIFS(EUROSTAT_VBE_IND_2005!M$7:M$883,EUROSTAT_VBE_IND_2005!$B$7:$B$883,$D284,EUROSTAT_VBE_IND_2005!$C$7:$C$883,"*"&amp;RIGHT($A284,3)&amp;"*",EUROSTAT_VBE_IND_2005!$D$7:$D$883,"2230*"))/1000+(SUMIFS(EUROSTAT_VBE_IND_2005!M$7:M$883,EUROSTAT_VBE_IND_2005!$B$7:$B$883,$D284,EUROSTAT_VBE_IND_2005!$C$7:$C$883,"*"&amp;RIGHT($A283,3)&amp;"*",EUROSTAT_VBE_IND_2005!$D$7:$D$883,"2130*"))/1000</f>
        <v>0</v>
      </c>
      <c r="Q284" s="17">
        <f>(SUMIFS(EUROSTAT_VBE_IND_2005!N$7:N$883,EUROSTAT_VBE_IND_2005!$B$7:$B$883,$D284,EUROSTAT_VBE_IND_2005!$C$7:$C$883,"*"&amp;RIGHT($A284,3)&amp;"*",EUROSTAT_VBE_IND_2005!$D$7:$D$883,"2230*"))/1000+(SUMIFS(EUROSTAT_VBE_IND_2005!N$7:N$883,EUROSTAT_VBE_IND_2005!$B$7:$B$883,$D284,EUROSTAT_VBE_IND_2005!$C$7:$C$883,"*"&amp;RIGHT($A283,3)&amp;"*",EUROSTAT_VBE_IND_2005!$D$7:$D$883,"2130*"))/1000</f>
        <v>0</v>
      </c>
      <c r="R284" s="17">
        <f>(SUMIFS(EUROSTAT_VBE_IND_2005!O$7:O$883,EUROSTAT_VBE_IND_2005!$B$7:$B$883,$D284,EUROSTAT_VBE_IND_2005!$C$7:$C$883,"*"&amp;RIGHT($A284,3)&amp;"*",EUROSTAT_VBE_IND_2005!$D$7:$D$883,"2230*"))/1000+(SUMIFS(EUROSTAT_VBE_IND_2005!O$7:O$883,EUROSTAT_VBE_IND_2005!$B$7:$B$883,$D284,EUROSTAT_VBE_IND_2005!$C$7:$C$883,"*"&amp;RIGHT($A283,3)&amp;"*",EUROSTAT_VBE_IND_2005!$D$7:$D$883,"2130*"))/1000</f>
        <v>0</v>
      </c>
      <c r="S284" s="17">
        <f>(SUMIFS(EUROSTAT_VBE_IND_2005!P$7:P$883,EUROSTAT_VBE_IND_2005!$B$7:$B$883,$D284,EUROSTAT_VBE_IND_2005!$C$7:$C$883,"*"&amp;RIGHT($A284,3)&amp;"*",EUROSTAT_VBE_IND_2005!$D$7:$D$883,"2230*"))/1000+(SUMIFS(EUROSTAT_VBE_IND_2005!P$7:P$883,EUROSTAT_VBE_IND_2005!$B$7:$B$883,$D284,EUROSTAT_VBE_IND_2005!$C$7:$C$883,"*"&amp;RIGHT($A283,3)&amp;"*",EUROSTAT_VBE_IND_2005!$D$7:$D$883,"2130*"))/1000</f>
        <v>0</v>
      </c>
      <c r="T284" s="17">
        <f>(SUMIFS(EUROSTAT_VBE_IND_2005!Q$7:Q$883,EUROSTAT_VBE_IND_2005!$B$7:$B$883,$D284,EUROSTAT_VBE_IND_2005!$C$7:$C$883,"*"&amp;RIGHT($A284,3)&amp;"*",EUROSTAT_VBE_IND_2005!$D$7:$D$883,"2230*"))/1000+(SUMIFS(EUROSTAT_VBE_IND_2005!Q$7:Q$883,EUROSTAT_VBE_IND_2005!$B$7:$B$883,$D284,EUROSTAT_VBE_IND_2005!$C$7:$C$883,"*"&amp;RIGHT($A283,3)&amp;"*",EUROSTAT_VBE_IND_2005!$D$7:$D$883,"2130*"))/1000</f>
        <v>0</v>
      </c>
      <c r="U284" s="17">
        <f>(SUMIFS(EUROSTAT_VBE_IND_2005!R$7:R$883,EUROSTAT_VBE_IND_2005!$B$7:$B$883,$D284,EUROSTAT_VBE_IND_2005!$C$7:$C$883,"*"&amp;RIGHT($A284,3)&amp;"*",EUROSTAT_VBE_IND_2005!$D$7:$D$883,"2230*"))/1000+(SUMIFS(EUROSTAT_VBE_IND_2005!R$7:R$883,EUROSTAT_VBE_IND_2005!$B$7:$B$883,$D284,EUROSTAT_VBE_IND_2005!$C$7:$C$883,"*"&amp;RIGHT($A283,3)&amp;"*",EUROSTAT_VBE_IND_2005!$D$7:$D$883,"2130*"))/1000</f>
        <v>0</v>
      </c>
      <c r="V284" s="17">
        <f>(SUMIFS(EUROSTAT_VBE_IND_2005!S$7:S$883,EUROSTAT_VBE_IND_2005!$B$7:$B$883,$D284,EUROSTAT_VBE_IND_2005!$C$7:$C$883,"*"&amp;RIGHT($A284,3)&amp;"*",EUROSTAT_VBE_IND_2005!$D$7:$D$883,"2230*"))/1000+(SUMIFS(EUROSTAT_VBE_IND_2005!S$7:S$883,EUROSTAT_VBE_IND_2005!$B$7:$B$883,$D284,EUROSTAT_VBE_IND_2005!$C$7:$C$883,"*"&amp;RIGHT($A283,3)&amp;"*",EUROSTAT_VBE_IND_2005!$D$7:$D$883,"2130*"))/1000</f>
        <v>0</v>
      </c>
      <c r="W284" s="17">
        <f>(SUMIFS(EUROSTAT_VBE_IND_2005!T$7:T$883,EUROSTAT_VBE_IND_2005!$B$7:$B$883,$D284,EUROSTAT_VBE_IND_2005!$C$7:$C$883,"*"&amp;RIGHT($A284,3)&amp;"*",EUROSTAT_VBE_IND_2005!$D$7:$D$883,"2230*"))/1000+(SUMIFS(EUROSTAT_VBE_IND_2005!T$7:T$883,EUROSTAT_VBE_IND_2005!$B$7:$B$883,$D284,EUROSTAT_VBE_IND_2005!$C$7:$C$883,"*"&amp;RIGHT($A283,3)&amp;"*",EUROSTAT_VBE_IND_2005!$D$7:$D$883,"2130*"))/1000</f>
        <v>0</v>
      </c>
      <c r="X284" s="17">
        <f>(SUMIFS(EUROSTAT_VBE_IND_2005!U$7:U$883,EUROSTAT_VBE_IND_2005!$B$7:$B$883,$D284,EUROSTAT_VBE_IND_2005!$C$7:$C$883,"*"&amp;RIGHT($A284,3)&amp;"*",EUROSTAT_VBE_IND_2005!$D$7:$D$883,"2230*"))/1000+(SUMIFS(EUROSTAT_VBE_IND_2005!U$7:U$883,EUROSTAT_VBE_IND_2005!$B$7:$B$883,$D284,EUROSTAT_VBE_IND_2005!$C$7:$C$883,"*"&amp;RIGHT($A283,3)&amp;"*",EUROSTAT_VBE_IND_2005!$D$7:$D$883,"2130*"))/1000</f>
        <v>0</v>
      </c>
      <c r="Y284" s="17">
        <f>(SUMIFS(EUROSTAT_VBE_IND_2005!V$7:V$883,EUROSTAT_VBE_IND_2005!$B$7:$B$883,$D284,EUROSTAT_VBE_IND_2005!$C$7:$C$883,"*"&amp;RIGHT($A284,3)&amp;"*",EUROSTAT_VBE_IND_2005!$D$7:$D$883,"2230*"))/1000+(SUMIFS(EUROSTAT_VBE_IND_2005!V$7:V$883,EUROSTAT_VBE_IND_2005!$B$7:$B$883,$D284,EUROSTAT_VBE_IND_2005!$C$7:$C$883,"*"&amp;RIGHT($A283,3)&amp;"*",EUROSTAT_VBE_IND_2005!$D$7:$D$883,"2130*"))/1000</f>
        <v>0</v>
      </c>
      <c r="Z284" s="17">
        <f>(SUMIFS(EUROSTAT_VBE_IND_2005!W$7:W$883,EUROSTAT_VBE_IND_2005!$B$7:$B$883,$D284,EUROSTAT_VBE_IND_2005!$C$7:$C$883,"*"&amp;RIGHT($A284,3)&amp;"*",EUROSTAT_VBE_IND_2005!$D$7:$D$883,"2230*"))/1000+(SUMIFS(EUROSTAT_VBE_IND_2005!W$7:W$883,EUROSTAT_VBE_IND_2005!$B$7:$B$883,$D284,EUROSTAT_VBE_IND_2005!$C$7:$C$883,"*"&amp;RIGHT($A283,3)&amp;"*",EUROSTAT_VBE_IND_2005!$D$7:$D$883,"2130*"))/1000</f>
        <v>0</v>
      </c>
      <c r="AA284" s="17">
        <f>(SUMIFS(EUROSTAT_VBE_IND_2005!X$7:X$883,EUROSTAT_VBE_IND_2005!$B$7:$B$883,$D284,EUROSTAT_VBE_IND_2005!$C$7:$C$883,"*"&amp;RIGHT($A284,3)&amp;"*",EUROSTAT_VBE_IND_2005!$D$7:$D$883,"2230*"))/1000+(SUMIFS(EUROSTAT_VBE_IND_2005!X$7:X$883,EUROSTAT_VBE_IND_2005!$B$7:$B$883,$D284,EUROSTAT_VBE_IND_2005!$C$7:$C$883,"*"&amp;RIGHT($A283,3)&amp;"*",EUROSTAT_VBE_IND_2005!$D$7:$D$883,"2130*"))/1000</f>
        <v>0</v>
      </c>
      <c r="AB284" s="17">
        <f>(SUMIFS(EUROSTAT_VBE_IND_2005!AA$7:AA$883,EUROSTAT_VBE_IND_2005!$B$7:$B$883,$D284,EUROSTAT_VBE_IND_2005!$C$7:$C$883,"*"&amp;RIGHT($A284,3)&amp;"*",EUROSTAT_VBE_IND_2005!$D$7:$D$883,"2230*"))/1000+(SUMIFS(EUROSTAT_VBE_IND_2005!AA$7:AA$883,EUROSTAT_VBE_IND_2005!$B$7:$B$883,$D284,EUROSTAT_VBE_IND_2005!$C$7:$C$883,"*"&amp;RIGHT($A283,3)&amp;"*",EUROSTAT_VBE_IND_2005!$D$7:$D$883,"2130*"))/1000</f>
        <v>0</v>
      </c>
      <c r="AC284" s="17">
        <f>(SUMIFS(EUROSTAT_VBE_IND_2005!AB$7:AB$883,EUROSTAT_VBE_IND_2005!$B$7:$B$883,$D284,EUROSTAT_VBE_IND_2005!$C$7:$C$883,"*"&amp;RIGHT($A284,3)&amp;"*",EUROSTAT_VBE_IND_2005!$D$7:$D$883,"2230*"))/1000+(SUMIFS(EUROSTAT_VBE_IND_2005!AB$7:AB$883,EUROSTAT_VBE_IND_2005!$B$7:$B$883,$D284,EUROSTAT_VBE_IND_2005!$C$7:$C$883,"*"&amp;RIGHT($A283,3)&amp;"*",EUROSTAT_VBE_IND_2005!$D$7:$D$883,"2130*"))/1000</f>
        <v>0</v>
      </c>
      <c r="AD284" s="17">
        <f>(SUMIFS(EUROSTAT_VBE_IND_2005!AC$7:AC$883,EUROSTAT_VBE_IND_2005!$B$7:$B$883,$D284,EUROSTAT_VBE_IND_2005!$C$7:$C$883,"*"&amp;RIGHT($A284,3)&amp;"*",EUROSTAT_VBE_IND_2005!$D$7:$D$883,"2230*"))/1000+(SUMIFS(EUROSTAT_VBE_IND_2005!AC$7:AC$883,EUROSTAT_VBE_IND_2005!$B$7:$B$883,$D284,EUROSTAT_VBE_IND_2005!$C$7:$C$883,"*"&amp;RIGHT($A283,3)&amp;"*",EUROSTAT_VBE_IND_2005!$D$7:$D$883,"2130*"))/1000</f>
        <v>0</v>
      </c>
      <c r="AE284" s="17">
        <f>(SUMIFS(EUROSTAT_VBE_IND_2005!AD$7:AD$883,EUROSTAT_VBE_IND_2005!$B$7:$B$883,$D284,EUROSTAT_VBE_IND_2005!$C$7:$C$883,"*"&amp;RIGHT($A284,3)&amp;"*",EUROSTAT_VBE_IND_2005!$D$7:$D$883,"2230*"))/1000+(SUMIFS(EUROSTAT_VBE_IND_2005!AD$7:AD$883,EUROSTAT_VBE_IND_2005!$B$7:$B$883,$D284,EUROSTAT_VBE_IND_2005!$C$7:$C$883,"*"&amp;RIGHT($A283,3)&amp;"*",EUROSTAT_VBE_IND_2005!$D$7:$D$883,"2130*"))/1000</f>
        <v>0</v>
      </c>
      <c r="AF284" s="17">
        <f>(SUMIFS(EUROSTAT_VBE_IND_2005!AE$7:AE$883,EUROSTAT_VBE_IND_2005!$B$7:$B$883,$D284,EUROSTAT_VBE_IND_2005!$C$7:$C$883,"*"&amp;RIGHT($A284,3)&amp;"*",EUROSTAT_VBE_IND_2005!$D$7:$D$883,"2230*"))/1000+(SUMIFS(EUROSTAT_VBE_IND_2005!AE$7:AE$883,EUROSTAT_VBE_IND_2005!$B$7:$B$883,$D284,EUROSTAT_VBE_IND_2005!$C$7:$C$883,"*"&amp;RIGHT($A283,3)&amp;"*",EUROSTAT_VBE_IND_2005!$D$7:$D$883,"2130*"))/1000</f>
        <v>0</v>
      </c>
      <c r="AG284" s="17">
        <f>(SUMIFS(EUROSTAT_VBE_IND_2005!AF$7:AF$883,EUROSTAT_VBE_IND_2005!$B$7:$B$883,$D284,EUROSTAT_VBE_IND_2005!$C$7:$C$883,"*"&amp;RIGHT($A284,3)&amp;"*",EUROSTAT_VBE_IND_2005!$D$7:$D$883,"2230*"))/1000+(SUMIFS(EUROSTAT_VBE_IND_2005!AF$7:AF$883,EUROSTAT_VBE_IND_2005!$B$7:$B$883,$D284,EUROSTAT_VBE_IND_2005!$C$7:$C$883,"*"&amp;RIGHT($A283,3)&amp;"*",EUROSTAT_VBE_IND_2005!$D$7:$D$883,"2130*"))/1000</f>
        <v>0</v>
      </c>
      <c r="AH284" s="17">
        <f>(SUMIFS(EUROSTAT_VBE_IND_2005!AH$7:AH$883,EUROSTAT_VBE_IND_2005!$B$7:$B$883,$D284,EUROSTAT_VBE_IND_2005!$C$7:$C$883,"*"&amp;RIGHT($A284,3)&amp;"*",EUROSTAT_VBE_IND_2005!$D$7:$D$883,"2230*"))/1000+(SUMIFS(EUROSTAT_VBE_IND_2005!AH$7:AH$883,EUROSTAT_VBE_IND_2005!$B$7:$B$883,$D284,EUROSTAT_VBE_IND_2005!$C$7:$C$883,"*"&amp;RIGHT($A283,3)&amp;"*",EUROSTAT_VBE_IND_2005!$D$7:$D$883,"2130*"))/1000</f>
        <v>0</v>
      </c>
      <c r="AI284" s="17">
        <f>(SUMIFS(EUROSTAT_VBE_IND_2005!AI$7:AI$883,EUROSTAT_VBE_IND_2005!$B$7:$B$883,$D284,EUROSTAT_VBE_IND_2005!$C$7:$C$883,"*"&amp;RIGHT($A284,3)&amp;"*",EUROSTAT_VBE_IND_2005!$D$7:$D$883,"2230*"))/1000+(SUMIFS(EUROSTAT_VBE_IND_2005!AI$7:AI$883,EUROSTAT_VBE_IND_2005!$B$7:$B$883,$D284,EUROSTAT_VBE_IND_2005!$C$7:$C$883,"*"&amp;RIGHT($A283,3)&amp;"*",EUROSTAT_VBE_IND_2005!$D$7:$D$883,"2130*"))/1000</f>
        <v>0</v>
      </c>
      <c r="AJ284" s="17">
        <f>(SUMIFS(EUROSTAT_VBE_IND_2005!AJ$7:AJ$883,EUROSTAT_VBE_IND_2005!$B$7:$B$883,$D284,EUROSTAT_VBE_IND_2005!$C$7:$C$883,"*"&amp;RIGHT($A284,3)&amp;"*",EUROSTAT_VBE_IND_2005!$D$7:$D$883,"2230*"))/1000+(SUMIFS(EUROSTAT_VBE_IND_2005!AJ$7:AJ$883,EUROSTAT_VBE_IND_2005!$B$7:$B$883,$D284,EUROSTAT_VBE_IND_2005!$C$7:$C$883,"*"&amp;RIGHT($A283,3)&amp;"*",EUROSTAT_VBE_IND_2005!$D$7:$D$883,"2130*"))/1000</f>
        <v>0</v>
      </c>
      <c r="AK284" s="17">
        <f>(SUMIFS(EUROSTAT_VBE_IND_2005!AK$7:AK$883,EUROSTAT_VBE_IND_2005!$B$7:$B$883,$D284,EUROSTAT_VBE_IND_2005!$C$7:$C$883,"*"&amp;RIGHT($A284,3)&amp;"*",EUROSTAT_VBE_IND_2005!$D$7:$D$883,"2230*"))/1000+(SUMIFS(EUROSTAT_VBE_IND_2005!AK$7:AK$883,EUROSTAT_VBE_IND_2005!$B$7:$B$883,$D284,EUROSTAT_VBE_IND_2005!$C$7:$C$883,"*"&amp;RIGHT($A283,3)&amp;"*",EUROSTAT_VBE_IND_2005!$D$7:$D$883,"2130*"))/1000</f>
        <v>0</v>
      </c>
      <c r="AL284" s="198"/>
      <c r="AM284" s="198"/>
      <c r="AN284" s="198"/>
      <c r="AO284" s="17">
        <f>(SUMIFS(EUROSTAT_VBE_IND_2005!Y$7:Y$883,EUROSTAT_VBE_IND_2005!$B$7:$B$883,$D284,EUROSTAT_VBE_IND_2005!$C$7:$C$883,"*"&amp;RIGHT($A284,3)&amp;"*",EUROSTAT_VBE_IND_2005!$D$7:$D$883,"2230*"))/1000+(SUMIFS(EUROSTAT_VBE_IND_2005!Y$7:Y$883,EUROSTAT_VBE_IND_2005!$B$7:$B$883,$D284,EUROSTAT_VBE_IND_2005!$C$7:$C$883,"*"&amp;RIGHT($A283,3)&amp;"*",EUROSTAT_VBE_IND_2005!$D$7:$D$883,"2130*"))/1000</f>
        <v>0</v>
      </c>
      <c r="AP284" s="17">
        <f>(SUMIFS(EUROSTAT_VBE_IND_2005!Z$7:Z$883,EUROSTAT_VBE_IND_2005!$B$7:$B$883,$D284,EUROSTAT_VBE_IND_2005!$C$7:$C$883,"*"&amp;RIGHT($A284,3)&amp;"*",EUROSTAT_VBE_IND_2005!$D$7:$D$883,"2230*"))/1000+(SUMIFS(EUROSTAT_VBE_IND_2005!Z$7:Z$883,EUROSTAT_VBE_IND_2005!$B$7:$B$883,$D284,EUROSTAT_VBE_IND_2005!$C$7:$C$883,"*"&amp;RIGHT($A283,3)&amp;"*",EUROSTAT_VBE_IND_2005!$D$7:$D$883,"2130*"))/1000</f>
        <v>0</v>
      </c>
      <c r="AQ284" s="17">
        <f>(SUMIFS(EUROSTAT_VBE_IND_2005!AG$7:AG$883,EUROSTAT_VBE_IND_2005!$B$7:$B$883,$D284,EUROSTAT_VBE_IND_2005!$C$7:$C$883,"*"&amp;RIGHT($A284,3)&amp;"*",EUROSTAT_VBE_IND_2005!$D$7:$D$883,"2230*"))/1000+(SUMIFS(EUROSTAT_VBE_IND_2005!AG$7:AG$883,EUROSTAT_VBE_IND_2005!$B$7:$B$883,$D284,EUROSTAT_VBE_IND_2005!$C$7:$C$883,"*"&amp;RIGHT($A283,3)&amp;"*",EUROSTAT_VBE_IND_2005!$D$7:$D$883,"2130*"))/1000</f>
        <v>0</v>
      </c>
    </row>
    <row r="285" spans="1:43">
      <c r="A285" t="str">
        <f>LEFT(EUROSTAT_VBE_IND_2005!$C$426,8)</f>
        <v>B_101840</v>
      </c>
      <c r="B285" s="28" t="s">
        <v>304</v>
      </c>
      <c r="C285" t="s">
        <v>293</v>
      </c>
      <c r="D285" t="s">
        <v>55</v>
      </c>
      <c r="E285" t="s">
        <v>232</v>
      </c>
      <c r="F285" t="s">
        <v>252</v>
      </c>
      <c r="G285" s="17">
        <f>(SUMIFS(EUROSTAT_VBE_IND_2005!E$7:E$883,EUROSTAT_VBE_IND_2005!$B$7:$B$883,$D285,EUROSTAT_VBE_IND_2005!$C$7:$C$883,"*"&amp;RIGHT($A285,3)&amp;"*",EUROSTAT_VBE_IND_2005!$D$7:$D$883,"212*"))/1000</f>
        <v>0</v>
      </c>
      <c r="H285" s="17">
        <f>(SUMIFS(EUROSTAT_VBE_IND_2005!F$7:F$883,EUROSTAT_VBE_IND_2005!$B$7:$B$883,$D285,EUROSTAT_VBE_IND_2005!$C$7:$C$883,"*"&amp;RIGHT($A283,3)&amp;"*",EUROSTAT_VBE_IND_2005!$D$7:$D$883,"212*"))/1000</f>
        <v>0</v>
      </c>
      <c r="I285" s="17">
        <f>(SUMIFS(EUROSTAT_VBE_IND_2005!G$7:G$883,EUROSTAT_VBE_IND_2005!$B$7:$B$883,$D285,EUROSTAT_VBE_IND_2005!$C$7:$C$883,"*"&amp;RIGHT($A283,3)&amp;"*",EUROSTAT_VBE_IND_2005!$D$7:$D$883,"212*"))/1000</f>
        <v>0</v>
      </c>
      <c r="J285" s="198"/>
      <c r="K285" s="17">
        <f>(SUMIFS(EUROSTAT_VBE_IND_2005!H$7:H$883,EUROSTAT_VBE_IND_2005!$B$7:$B$883,$D285,EUROSTAT_VBE_IND_2005!$C$7:$C$883,"*"&amp;RIGHT($A283,3)&amp;"*",EUROSTAT_VBE_IND_2005!$D$7:$D$883,"212*"))/1000</f>
        <v>0</v>
      </c>
      <c r="L285" s="17">
        <f>(SUMIFS(EUROSTAT_VBE_IND_2005!I$7:I$883,EUROSTAT_VBE_IND_2005!$B$7:$B$883,$D285,EUROSTAT_VBE_IND_2005!$C$7:$C$883,"*"&amp;RIGHT($A283,3)&amp;"*",EUROSTAT_VBE_IND_2005!$D$7:$D$883,"212*"))/1000</f>
        <v>0</v>
      </c>
      <c r="M285" s="17">
        <f>(SUMIFS(EUROSTAT_VBE_IND_2005!J$7:J$883,EUROSTAT_VBE_IND_2005!$B$7:$B$883,$D285,EUROSTAT_VBE_IND_2005!$C$7:$C$883,"*"&amp;RIGHT($A283,3)&amp;"*",EUROSTAT_VBE_IND_2005!$D$7:$D$883,"212*"))/1000</f>
        <v>0</v>
      </c>
      <c r="N285" s="17">
        <f>(SUMIFS(EUROSTAT_VBE_IND_2005!K$7:K$883,EUROSTAT_VBE_IND_2005!$B$7:$B$883,$D285,EUROSTAT_VBE_IND_2005!$C$7:$C$883,"*"&amp;RIGHT($A283,3)&amp;"*",EUROSTAT_VBE_IND_2005!$D$7:$D$883,"212*"))/1000</f>
        <v>0</v>
      </c>
      <c r="O285" s="17">
        <f>(SUMIFS(EUROSTAT_VBE_IND_2005!L$7:L$883,EUROSTAT_VBE_IND_2005!$B$7:$B$883,$D285,EUROSTAT_VBE_IND_2005!$C$7:$C$883,"*"&amp;RIGHT($A283,3)&amp;"*",EUROSTAT_VBE_IND_2005!$D$7:$D$883,"212*"))/1000</f>
        <v>0</v>
      </c>
      <c r="P285" s="17">
        <f>(SUMIFS(EUROSTAT_VBE_IND_2005!M$7:M$883,EUROSTAT_VBE_IND_2005!$B$7:$B$883,$D285,EUROSTAT_VBE_IND_2005!$C$7:$C$883,"*"&amp;RIGHT($A283,3)&amp;"*",EUROSTAT_VBE_IND_2005!$D$7:$D$883,"212*"))/1000</f>
        <v>0</v>
      </c>
      <c r="Q285" s="17">
        <f>(SUMIFS(EUROSTAT_VBE_IND_2005!N$7:N$883,EUROSTAT_VBE_IND_2005!$B$7:$B$883,$D285,EUROSTAT_VBE_IND_2005!$C$7:$C$883,"*"&amp;RIGHT($A283,3)&amp;"*",EUROSTAT_VBE_IND_2005!$D$7:$D$883,"212*"))/1000</f>
        <v>0</v>
      </c>
      <c r="R285" s="17">
        <f>(SUMIFS(EUROSTAT_VBE_IND_2005!O$7:O$883,EUROSTAT_VBE_IND_2005!$B$7:$B$883,$D285,EUROSTAT_VBE_IND_2005!$C$7:$C$883,"*"&amp;RIGHT($A283,3)&amp;"*",EUROSTAT_VBE_IND_2005!$D$7:$D$883,"212*"))/1000</f>
        <v>0</v>
      </c>
      <c r="S285" s="17">
        <f>(SUMIFS(EUROSTAT_VBE_IND_2005!P$7:P$883,EUROSTAT_VBE_IND_2005!$B$7:$B$883,$D285,EUROSTAT_VBE_IND_2005!$C$7:$C$883,"*"&amp;RIGHT($A283,3)&amp;"*",EUROSTAT_VBE_IND_2005!$D$7:$D$883,"212*"))/1000</f>
        <v>0</v>
      </c>
      <c r="T285" s="17">
        <f>(SUMIFS(EUROSTAT_VBE_IND_2005!Q$7:Q$883,EUROSTAT_VBE_IND_2005!$B$7:$B$883,$D285,EUROSTAT_VBE_IND_2005!$C$7:$C$883,"*"&amp;RIGHT($A283,3)&amp;"*",EUROSTAT_VBE_IND_2005!$D$7:$D$883,"212*"))/1000</f>
        <v>0</v>
      </c>
      <c r="U285" s="17">
        <f>(SUMIFS(EUROSTAT_VBE_IND_2005!R$7:R$883,EUROSTAT_VBE_IND_2005!$B$7:$B$883,$D285,EUROSTAT_VBE_IND_2005!$C$7:$C$883,"*"&amp;RIGHT($A283,3)&amp;"*",EUROSTAT_VBE_IND_2005!$D$7:$D$883,"212*"))/1000</f>
        <v>0</v>
      </c>
      <c r="V285" s="17">
        <f>(SUMIFS(EUROSTAT_VBE_IND_2005!S$7:S$883,EUROSTAT_VBE_IND_2005!$B$7:$B$883,$D285,EUROSTAT_VBE_IND_2005!$C$7:$C$883,"*"&amp;RIGHT($A283,3)&amp;"*",EUROSTAT_VBE_IND_2005!$D$7:$D$883,"212*"))/1000</f>
        <v>0</v>
      </c>
      <c r="W285" s="17">
        <f>(SUMIFS(EUROSTAT_VBE_IND_2005!T$7:T$883,EUROSTAT_VBE_IND_2005!$B$7:$B$883,$D285,EUROSTAT_VBE_IND_2005!$C$7:$C$883,"*"&amp;RIGHT($A283,3)&amp;"*",EUROSTAT_VBE_IND_2005!$D$7:$D$883,"212*"))/1000</f>
        <v>0</v>
      </c>
      <c r="X285" s="17">
        <f>(SUMIFS(EUROSTAT_VBE_IND_2005!U$7:U$883,EUROSTAT_VBE_IND_2005!$B$7:$B$883,$D285,EUROSTAT_VBE_IND_2005!$C$7:$C$883,"*"&amp;RIGHT($A283,3)&amp;"*",EUROSTAT_VBE_IND_2005!$D$7:$D$883,"212*"))/1000</f>
        <v>0</v>
      </c>
      <c r="Y285" s="17">
        <f>(SUMIFS(EUROSTAT_VBE_IND_2005!V$7:V$883,EUROSTAT_VBE_IND_2005!$B$7:$B$883,$D285,EUROSTAT_VBE_IND_2005!$C$7:$C$883,"*"&amp;RIGHT($A283,3)&amp;"*",EUROSTAT_VBE_IND_2005!$D$7:$D$883,"212*"))/1000</f>
        <v>0</v>
      </c>
      <c r="Z285" s="17">
        <f>(SUMIFS(EUROSTAT_VBE_IND_2005!W$7:W$883,EUROSTAT_VBE_IND_2005!$B$7:$B$883,$D285,EUROSTAT_VBE_IND_2005!$C$7:$C$883,"*"&amp;RIGHT($A283,3)&amp;"*",EUROSTAT_VBE_IND_2005!$D$7:$D$883,"212*"))/1000</f>
        <v>0</v>
      </c>
      <c r="AA285" s="17">
        <f>(SUMIFS(EUROSTAT_VBE_IND_2005!X$7:X$883,EUROSTAT_VBE_IND_2005!$B$7:$B$883,$D285,EUROSTAT_VBE_IND_2005!$C$7:$C$883,"*"&amp;RIGHT($A283,3)&amp;"*",EUROSTAT_VBE_IND_2005!$D$7:$D$883,"212*"))/1000</f>
        <v>0</v>
      </c>
      <c r="AB285" s="17">
        <f>(SUMIFS(EUROSTAT_VBE_IND_2005!AA$7:AA$883,EUROSTAT_VBE_IND_2005!$B$7:$B$883,$D285,EUROSTAT_VBE_IND_2005!$C$7:$C$883,"*"&amp;RIGHT($A283,3)&amp;"*",EUROSTAT_VBE_IND_2005!$D$7:$D$883,"212*"))/1000</f>
        <v>0</v>
      </c>
      <c r="AC285" s="17">
        <f>(SUMIFS(EUROSTAT_VBE_IND_2005!AB$7:AB$883,EUROSTAT_VBE_IND_2005!$B$7:$B$883,$D285,EUROSTAT_VBE_IND_2005!$C$7:$C$883,"*"&amp;RIGHT($A283,3)&amp;"*",EUROSTAT_VBE_IND_2005!$D$7:$D$883,"212*"))/1000</f>
        <v>0</v>
      </c>
      <c r="AD285" s="17">
        <f>(SUMIFS(EUROSTAT_VBE_IND_2005!AC$7:AC$883,EUROSTAT_VBE_IND_2005!$B$7:$B$883,$D285,EUROSTAT_VBE_IND_2005!$C$7:$C$883,"*"&amp;RIGHT($A283,3)&amp;"*",EUROSTAT_VBE_IND_2005!$D$7:$D$883,"212*"))/1000</f>
        <v>0</v>
      </c>
      <c r="AE285" s="17">
        <f>(SUMIFS(EUROSTAT_VBE_IND_2005!AD$7:AD$883,EUROSTAT_VBE_IND_2005!$B$7:$B$883,$D285,EUROSTAT_VBE_IND_2005!$C$7:$C$883,"*"&amp;RIGHT($A283,3)&amp;"*",EUROSTAT_VBE_IND_2005!$D$7:$D$883,"212*"))/1000</f>
        <v>0.028</v>
      </c>
      <c r="AF285" s="17">
        <f>(SUMIFS(EUROSTAT_VBE_IND_2005!AE$7:AE$883,EUROSTAT_VBE_IND_2005!$B$7:$B$883,$D285,EUROSTAT_VBE_IND_2005!$C$7:$C$883,"*"&amp;RIGHT($A283,3)&amp;"*",EUROSTAT_VBE_IND_2005!$D$7:$D$883,"212*"))/1000</f>
        <v>0</v>
      </c>
      <c r="AG285" s="17">
        <f>(SUMIFS(EUROSTAT_VBE_IND_2005!AF$7:AF$883,EUROSTAT_VBE_IND_2005!$B$7:$B$883,$D285,EUROSTAT_VBE_IND_2005!$C$7:$C$883,"*"&amp;RIGHT($A283,3)&amp;"*",EUROSTAT_VBE_IND_2005!$D$7:$D$883,"212*"))/1000</f>
        <v>0</v>
      </c>
      <c r="AH285" s="17">
        <f>(SUMIFS(EUROSTAT_VBE_IND_2005!AH$7:AH$883,EUROSTAT_VBE_IND_2005!$B$7:$B$883,$D285,EUROSTAT_VBE_IND_2005!$C$7:$C$883,"*"&amp;RIGHT($A283,3)&amp;"*",EUROSTAT_VBE_IND_2005!$D$7:$D$883,"212*"))/1000</f>
        <v>0</v>
      </c>
      <c r="AI285" s="17">
        <f>(SUMIFS(EUROSTAT_VBE_IND_2005!AI$7:AI$883,EUROSTAT_VBE_IND_2005!$B$7:$B$883,$D285,EUROSTAT_VBE_IND_2005!$C$7:$C$883,"*"&amp;RIGHT($A283,3)&amp;"*",EUROSTAT_VBE_IND_2005!$D$7:$D$883,"212*"))/1000</f>
        <v>0</v>
      </c>
      <c r="AJ285" s="17">
        <f>(SUMIFS(EUROSTAT_VBE_IND_2005!AJ$7:AJ$883,EUROSTAT_VBE_IND_2005!$B$7:$B$883,$D285,EUROSTAT_VBE_IND_2005!$C$7:$C$883,"*"&amp;RIGHT($A283,3)&amp;"*",EUROSTAT_VBE_IND_2005!$D$7:$D$883,"212*"))/1000</f>
        <v>0</v>
      </c>
      <c r="AK285" s="17">
        <f>(SUMIFS(EUROSTAT_VBE_IND_2005!AK$7:AK$883,EUROSTAT_VBE_IND_2005!$B$7:$B$883,$D285,EUROSTAT_VBE_IND_2005!$C$7:$C$883,"*"&amp;RIGHT($A283,3)&amp;"*",EUROSTAT_VBE_IND_2005!$D$7:$D$883,"212*"))/1000</f>
        <v>0</v>
      </c>
      <c r="AL285" s="198"/>
      <c r="AM285" s="198"/>
      <c r="AN285" s="198"/>
      <c r="AO285" s="17">
        <f>(SUMIFS(EUROSTAT_VBE_IND_2005!Y$7:Y$883,EUROSTAT_VBE_IND_2005!$B$7:$B$883,$D285,EUROSTAT_VBE_IND_2005!$C$7:$C$883,"*"&amp;RIGHT($A283,3)&amp;"*",EUROSTAT_VBE_IND_2005!$D$7:$D$883,"212*"))/1000</f>
        <v>0</v>
      </c>
      <c r="AP285" s="17">
        <f>(SUMIFS(EUROSTAT_VBE_IND_2005!Z$7:Z$883,EUROSTAT_VBE_IND_2005!$B$7:$B$883,$D285,EUROSTAT_VBE_IND_2005!$C$7:$C$883,"*"&amp;RIGHT($A283,3)&amp;"*",EUROSTAT_VBE_IND_2005!$D$7:$D$883,"212*"))/1000</f>
        <v>0</v>
      </c>
      <c r="AQ285" s="17">
        <f>(SUMIFS(EUROSTAT_VBE_IND_2005!AG$7:AG$883,EUROSTAT_VBE_IND_2005!$B$7:$B$883,$D285,EUROSTAT_VBE_IND_2005!$C$7:$C$883,"*"&amp;RIGHT($A283,3)&amp;"*",EUROSTAT_VBE_IND_2005!$D$7:$D$883,"212*"))/1000</f>
        <v>0</v>
      </c>
    </row>
    <row r="286" spans="1:43">
      <c r="A286" t="str">
        <f>LEFT(EUROSTAT_VBE_IND_2005!$C$426,8)</f>
        <v>B_101840</v>
      </c>
      <c r="B286" s="28" t="s">
        <v>304</v>
      </c>
      <c r="C286" t="s">
        <v>293</v>
      </c>
      <c r="D286" t="s">
        <v>55</v>
      </c>
      <c r="E286" t="s">
        <v>233</v>
      </c>
      <c r="F286" t="s">
        <v>253</v>
      </c>
      <c r="G286" s="17">
        <f>(SUMIFS(EUROSTAT_VBE_IND_2005!E$7:E$883,EUROSTAT_VBE_IND_2005!$B$7:$B$883,$D286,EUROSTAT_VBE_IND_2005!$C$7:$C$883,"*"&amp;RIGHT($A286,3)&amp;"*",EUROSTAT_VBE_IND_2005!$D$7:$D$883,"321*"))/1000</f>
        <v>0</v>
      </c>
      <c r="H286" s="17">
        <f>(SUMIFS(EUROSTAT_VBE_IND_2005!F$7:F$883,EUROSTAT_VBE_IND_2005!$B$7:$B$883,$D286,EUROSTAT_VBE_IND_2005!$C$7:$C$883,"*"&amp;RIGHT($A286,3)&amp;"*",EUROSTAT_VBE_IND_2005!$D$7:$D$883,"321*"))/1000</f>
        <v>0</v>
      </c>
      <c r="I286" s="17">
        <f>(SUMIFS(EUROSTAT_VBE_IND_2005!G$7:G$883,EUROSTAT_VBE_IND_2005!$B$7:$B$883,$D286,EUROSTAT_VBE_IND_2005!$C$7:$C$883,"*"&amp;RIGHT($A286,3)&amp;"*",EUROSTAT_VBE_IND_2005!$D$7:$D$883,"321*"))/1000</f>
        <v>0</v>
      </c>
      <c r="J286" s="198"/>
      <c r="K286" s="17">
        <f>(SUMIFS(EUROSTAT_VBE_IND_2005!H$7:H$883,EUROSTAT_VBE_IND_2005!$B$7:$B$883,$D286,EUROSTAT_VBE_IND_2005!$C$7:$C$883,"*"&amp;RIGHT($A286,3)&amp;"*",EUROSTAT_VBE_IND_2005!$D$7:$D$883,"321*"))/1000</f>
        <v>0</v>
      </c>
      <c r="L286" s="17">
        <f>(SUMIFS(EUROSTAT_VBE_IND_2005!I$7:I$883,EUROSTAT_VBE_IND_2005!$B$7:$B$883,$D286,EUROSTAT_VBE_IND_2005!$C$7:$C$883,"*"&amp;RIGHT($A286,3)&amp;"*",EUROSTAT_VBE_IND_2005!$D$7:$D$883,"321*"))/1000</f>
        <v>0</v>
      </c>
      <c r="M286" s="17">
        <f>(SUMIFS(EUROSTAT_VBE_IND_2005!J$7:J$883,EUROSTAT_VBE_IND_2005!$B$7:$B$883,$D286,EUROSTAT_VBE_IND_2005!$C$7:$C$883,"*"&amp;RIGHT($A286,3)&amp;"*",EUROSTAT_VBE_IND_2005!$D$7:$D$883,"321*"))/1000</f>
        <v>0</v>
      </c>
      <c r="N286" s="17">
        <f>(SUMIFS(EUROSTAT_VBE_IND_2005!K$7:K$883,EUROSTAT_VBE_IND_2005!$B$7:$B$883,$D286,EUROSTAT_VBE_IND_2005!$C$7:$C$883,"*"&amp;RIGHT($A286,3)&amp;"*",EUROSTAT_VBE_IND_2005!$D$7:$D$883,"321*"))/1000</f>
        <v>0</v>
      </c>
      <c r="O286" s="17">
        <f>(SUMIFS(EUROSTAT_VBE_IND_2005!L$7:L$883,EUROSTAT_VBE_IND_2005!$B$7:$B$883,$D286,EUROSTAT_VBE_IND_2005!$C$7:$C$883,"*"&amp;RIGHT($A286,3)&amp;"*",EUROSTAT_VBE_IND_2005!$D$7:$D$883,"321*"))/1000</f>
        <v>0</v>
      </c>
      <c r="P286" s="17">
        <f>(SUMIFS(EUROSTAT_VBE_IND_2005!M$7:M$883,EUROSTAT_VBE_IND_2005!$B$7:$B$883,$D286,EUROSTAT_VBE_IND_2005!$C$7:$C$883,"*"&amp;RIGHT($A286,3)&amp;"*",EUROSTAT_VBE_IND_2005!$D$7:$D$883,"321*"))/1000</f>
        <v>0</v>
      </c>
      <c r="Q286" s="17">
        <f>(SUMIFS(EUROSTAT_VBE_IND_2005!N$7:N$883,EUROSTAT_VBE_IND_2005!$B$7:$B$883,$D286,EUROSTAT_VBE_IND_2005!$C$7:$C$883,"*"&amp;RIGHT($A286,3)&amp;"*",EUROSTAT_VBE_IND_2005!$D$7:$D$883,"321*"))/1000</f>
        <v>0</v>
      </c>
      <c r="R286" s="17">
        <f>(SUMIFS(EUROSTAT_VBE_IND_2005!O$7:O$883,EUROSTAT_VBE_IND_2005!$B$7:$B$883,$D286,EUROSTAT_VBE_IND_2005!$C$7:$C$883,"*"&amp;RIGHT($A286,3)&amp;"*",EUROSTAT_VBE_IND_2005!$D$7:$D$883,"321*"))/1000</f>
        <v>0</v>
      </c>
      <c r="S286" s="17">
        <f>(SUMIFS(EUROSTAT_VBE_IND_2005!P$7:P$883,EUROSTAT_VBE_IND_2005!$B$7:$B$883,$D286,EUROSTAT_VBE_IND_2005!$C$7:$C$883,"*"&amp;RIGHT($A286,3)&amp;"*",EUROSTAT_VBE_IND_2005!$D$7:$D$883,"321*"))/1000</f>
        <v>0</v>
      </c>
      <c r="T286" s="17">
        <f>(SUMIFS(EUROSTAT_VBE_IND_2005!Q$7:Q$883,EUROSTAT_VBE_IND_2005!$B$7:$B$883,$D286,EUROSTAT_VBE_IND_2005!$C$7:$C$883,"*"&amp;RIGHT($A286,3)&amp;"*",EUROSTAT_VBE_IND_2005!$D$7:$D$883,"321*"))/1000</f>
        <v>0</v>
      </c>
      <c r="U286" s="17">
        <f>(SUMIFS(EUROSTAT_VBE_IND_2005!R$7:R$883,EUROSTAT_VBE_IND_2005!$B$7:$B$883,$D286,EUROSTAT_VBE_IND_2005!$C$7:$C$883,"*"&amp;RIGHT($A286,3)&amp;"*",EUROSTAT_VBE_IND_2005!$D$7:$D$883,"321*"))/1000</f>
        <v>0</v>
      </c>
      <c r="V286" s="17">
        <f>(SUMIFS(EUROSTAT_VBE_IND_2005!S$7:S$883,EUROSTAT_VBE_IND_2005!$B$7:$B$883,$D286,EUROSTAT_VBE_IND_2005!$C$7:$C$883,"*"&amp;RIGHT($A286,3)&amp;"*",EUROSTAT_VBE_IND_2005!$D$7:$D$883,"321*"))/1000</f>
        <v>0</v>
      </c>
      <c r="W286" s="17">
        <f>(SUMIFS(EUROSTAT_VBE_IND_2005!T$7:T$883,EUROSTAT_VBE_IND_2005!$B$7:$B$883,$D286,EUROSTAT_VBE_IND_2005!$C$7:$C$883,"*"&amp;RIGHT($A286,3)&amp;"*",EUROSTAT_VBE_IND_2005!$D$7:$D$883,"321*"))/1000</f>
        <v>0</v>
      </c>
      <c r="X286" s="17">
        <f>(SUMIFS(EUROSTAT_VBE_IND_2005!U$7:U$883,EUROSTAT_VBE_IND_2005!$B$7:$B$883,$D286,EUROSTAT_VBE_IND_2005!$C$7:$C$883,"*"&amp;RIGHT($A286,3)&amp;"*",EUROSTAT_VBE_IND_2005!$D$7:$D$883,"321*"))/1000</f>
        <v>0</v>
      </c>
      <c r="Y286" s="17">
        <f>(SUMIFS(EUROSTAT_VBE_IND_2005!V$7:V$883,EUROSTAT_VBE_IND_2005!$B$7:$B$883,$D286,EUROSTAT_VBE_IND_2005!$C$7:$C$883,"*"&amp;RIGHT($A286,3)&amp;"*",EUROSTAT_VBE_IND_2005!$D$7:$D$883,"321*"))/1000</f>
        <v>0</v>
      </c>
      <c r="Z286" s="17">
        <f>(SUMIFS(EUROSTAT_VBE_IND_2005!W$7:W$883,EUROSTAT_VBE_IND_2005!$B$7:$B$883,$D286,EUROSTAT_VBE_IND_2005!$C$7:$C$883,"*"&amp;RIGHT($A286,3)&amp;"*",EUROSTAT_VBE_IND_2005!$D$7:$D$883,"321*"))/1000</f>
        <v>0</v>
      </c>
      <c r="AA286" s="17">
        <f>(SUMIFS(EUROSTAT_VBE_IND_2005!X$7:X$883,EUROSTAT_VBE_IND_2005!$B$7:$B$883,$D286,EUROSTAT_VBE_IND_2005!$C$7:$C$883,"*"&amp;RIGHT($A286,3)&amp;"*",EUROSTAT_VBE_IND_2005!$D$7:$D$883,"321*"))/1000</f>
        <v>0</v>
      </c>
      <c r="AB286" s="17">
        <f>(SUMIFS(EUROSTAT_VBE_IND_2005!AA$7:AA$883,EUROSTAT_VBE_IND_2005!$B$7:$B$883,$D286,EUROSTAT_VBE_IND_2005!$C$7:$C$883,"*"&amp;RIGHT($A286,3)&amp;"*",EUROSTAT_VBE_IND_2005!$D$7:$D$883,"321*"))/1000</f>
        <v>0</v>
      </c>
      <c r="AC286" s="17">
        <f>(SUMIFS(EUROSTAT_VBE_IND_2005!AB$7:AB$883,EUROSTAT_VBE_IND_2005!$B$7:$B$883,$D286,EUROSTAT_VBE_IND_2005!$C$7:$C$883,"*"&amp;RIGHT($A286,3)&amp;"*",EUROSTAT_VBE_IND_2005!$D$7:$D$883,"321*"))/1000</f>
        <v>0</v>
      </c>
      <c r="AD286" s="17">
        <f>(SUMIFS(EUROSTAT_VBE_IND_2005!AC$7:AC$883,EUROSTAT_VBE_IND_2005!$B$7:$B$883,$D286,EUROSTAT_VBE_IND_2005!$C$7:$C$883,"*"&amp;RIGHT($A286,3)&amp;"*",EUROSTAT_VBE_IND_2005!$D$7:$D$883,"321*"))/1000</f>
        <v>0</v>
      </c>
      <c r="AE286" s="17">
        <f>(SUMIFS(EUROSTAT_VBE_IND_2005!AD$7:AD$883,EUROSTAT_VBE_IND_2005!$B$7:$B$883,$D286,EUROSTAT_VBE_IND_2005!$C$7:$C$883,"*"&amp;RIGHT($A286,3)&amp;"*",EUROSTAT_VBE_IND_2005!$D$7:$D$883,"321*"))/1000</f>
        <v>0</v>
      </c>
      <c r="AF286" s="17">
        <f>(SUMIFS(EUROSTAT_VBE_IND_2005!AE$7:AE$883,EUROSTAT_VBE_IND_2005!$B$7:$B$883,$D286,EUROSTAT_VBE_IND_2005!$C$7:$C$883,"*"&amp;RIGHT($A286,3)&amp;"*",EUROSTAT_VBE_IND_2005!$D$7:$D$883,"321*"))/1000</f>
        <v>0</v>
      </c>
      <c r="AG286" s="17">
        <f>(SUMIFS(EUROSTAT_VBE_IND_2005!AF$7:AF$883,EUROSTAT_VBE_IND_2005!$B$7:$B$883,$D286,EUROSTAT_VBE_IND_2005!$C$7:$C$883,"*"&amp;RIGHT($A286,3)&amp;"*",EUROSTAT_VBE_IND_2005!$D$7:$D$883,"321*"))/1000</f>
        <v>0</v>
      </c>
      <c r="AH286" s="17">
        <f>(SUMIFS(EUROSTAT_VBE_IND_2005!AH$7:AH$883,EUROSTAT_VBE_IND_2005!$B$7:$B$883,$D286,EUROSTAT_VBE_IND_2005!$C$7:$C$883,"*"&amp;RIGHT($A286,3)&amp;"*",EUROSTAT_VBE_IND_2005!$D$7:$D$883,"321*"))/1000</f>
        <v>0</v>
      </c>
      <c r="AI286" s="17">
        <f>(SUMIFS(EUROSTAT_VBE_IND_2005!AI$7:AI$883,EUROSTAT_VBE_IND_2005!$B$7:$B$883,$D286,EUROSTAT_VBE_IND_2005!$C$7:$C$883,"*"&amp;RIGHT($A286,3)&amp;"*",EUROSTAT_VBE_IND_2005!$D$7:$D$883,"321*"))/1000</f>
        <v>0</v>
      </c>
      <c r="AJ286" s="17">
        <f>(SUMIFS(EUROSTAT_VBE_IND_2005!AJ$7:AJ$883,EUROSTAT_VBE_IND_2005!$B$7:$B$883,$D286,EUROSTAT_VBE_IND_2005!$C$7:$C$883,"*"&amp;RIGHT($A286,3)&amp;"*",EUROSTAT_VBE_IND_2005!$D$7:$D$883,"321*"))/1000</f>
        <v>0</v>
      </c>
      <c r="AK286" s="17">
        <f>(SUMIFS(EUROSTAT_VBE_IND_2005!AK$7:AK$883,EUROSTAT_VBE_IND_2005!$B$7:$B$883,$D286,EUROSTAT_VBE_IND_2005!$C$7:$C$883,"*"&amp;RIGHT($A286,3)&amp;"*",EUROSTAT_VBE_IND_2005!$D$7:$D$883,"321*"))/1000</f>
        <v>0</v>
      </c>
      <c r="AL286" s="198"/>
      <c r="AM286" s="198"/>
      <c r="AN286" s="198"/>
      <c r="AO286" s="17">
        <f>(SUMIFS(EUROSTAT_VBE_IND_2005!Y$7:Y$883,EUROSTAT_VBE_IND_2005!$B$7:$B$883,$D286,EUROSTAT_VBE_IND_2005!$C$7:$C$883,"*"&amp;RIGHT($A286,3)&amp;"*",EUROSTAT_VBE_IND_2005!$D$7:$D$883,"321*"))/1000</f>
        <v>0</v>
      </c>
      <c r="AP286" s="17">
        <f>(SUMIFS(EUROSTAT_VBE_IND_2005!Z$7:Z$883,EUROSTAT_VBE_IND_2005!$B$7:$B$883,$D286,EUROSTAT_VBE_IND_2005!$C$7:$C$883,"*"&amp;RIGHT($A286,3)&amp;"*",EUROSTAT_VBE_IND_2005!$D$7:$D$883,"321*"))/1000</f>
        <v>0</v>
      </c>
      <c r="AQ286" s="17">
        <f>(SUMIFS(EUROSTAT_VBE_IND_2005!AG$7:AG$883,EUROSTAT_VBE_IND_2005!$B$7:$B$883,$D286,EUROSTAT_VBE_IND_2005!$C$7:$C$883,"*"&amp;RIGHT($A286,3)&amp;"*",EUROSTAT_VBE_IND_2005!$D$7:$D$883,"321*"))/1000</f>
        <v>0</v>
      </c>
    </row>
    <row r="287" spans="1:43">
      <c r="A287" t="str">
        <f>LEFT(EUROSTAT_VBE_IND_2005!$C$426,8)</f>
        <v>B_101840</v>
      </c>
      <c r="B287" s="28" t="s">
        <v>304</v>
      </c>
      <c r="C287" t="s">
        <v>293</v>
      </c>
      <c r="D287" t="s">
        <v>55</v>
      </c>
      <c r="E287" t="s">
        <v>234</v>
      </c>
      <c r="F287" t="s">
        <v>254</v>
      </c>
      <c r="G287" s="17">
        <f>(SUMIFS(EUROSTAT_VBE_IND_2005!E$7:E$883,EUROSTAT_VBE_IND_2005!$B$7:$B$883,$D287,EUROSTAT_VBE_IND_2005!$C$7:$C$883,"*"&amp;RIGHT($A287,3)&amp;"*",EUROSTAT_VBE_IND_2005!$D$7:$D$883,"3220*"))/1000</f>
        <v>0.046</v>
      </c>
      <c r="H287" s="17">
        <f>(SUMIFS(EUROSTAT_VBE_IND_2005!F$7:F$883,EUROSTAT_VBE_IND_2005!$B$7:$B$883,$D287,EUROSTAT_VBE_IND_2005!$C$7:$C$883,"*"&amp;RIGHT($A287,3)&amp;"*",EUROSTAT_VBE_IND_2005!$D$7:$D$883,"3220*"))/1000</f>
        <v>0</v>
      </c>
      <c r="I287" s="17">
        <f>(SUMIFS(EUROSTAT_VBE_IND_2005!G$7:G$883,EUROSTAT_VBE_IND_2005!$B$7:$B$883,$D287,EUROSTAT_VBE_IND_2005!$C$7:$C$883,"*"&amp;RIGHT($A287,3)&amp;"*",EUROSTAT_VBE_IND_2005!$D$7:$D$883,"3220*"))/1000</f>
        <v>0</v>
      </c>
      <c r="J287" s="198"/>
      <c r="K287" s="17">
        <f>(SUMIFS(EUROSTAT_VBE_IND_2005!H$7:H$883,EUROSTAT_VBE_IND_2005!$B$7:$B$883,$D287,EUROSTAT_VBE_IND_2005!$C$7:$C$883,"*"&amp;RIGHT($A287,3)&amp;"*",EUROSTAT_VBE_IND_2005!$D$7:$D$883,"3220*"))/1000</f>
        <v>0</v>
      </c>
      <c r="L287" s="17">
        <f>(SUMIFS(EUROSTAT_VBE_IND_2005!I$7:I$883,EUROSTAT_VBE_IND_2005!$B$7:$B$883,$D287,EUROSTAT_VBE_IND_2005!$C$7:$C$883,"*"&amp;RIGHT($A287,3)&amp;"*",EUROSTAT_VBE_IND_2005!$D$7:$D$883,"3220*"))/1000</f>
        <v>0</v>
      </c>
      <c r="M287" s="17">
        <f>(SUMIFS(EUROSTAT_VBE_IND_2005!J$7:J$883,EUROSTAT_VBE_IND_2005!$B$7:$B$883,$D287,EUROSTAT_VBE_IND_2005!$C$7:$C$883,"*"&amp;RIGHT($A287,3)&amp;"*",EUROSTAT_VBE_IND_2005!$D$7:$D$883,"3220*"))/1000</f>
        <v>0.552</v>
      </c>
      <c r="N287" s="17">
        <f>(SUMIFS(EUROSTAT_VBE_IND_2005!K$7:K$883,EUROSTAT_VBE_IND_2005!$B$7:$B$883,$D287,EUROSTAT_VBE_IND_2005!$C$7:$C$883,"*"&amp;RIGHT($A287,3)&amp;"*",EUROSTAT_VBE_IND_2005!$D$7:$D$883,"3220*"))/1000</f>
        <v>0.046</v>
      </c>
      <c r="O287" s="17">
        <f>(SUMIFS(EUROSTAT_VBE_IND_2005!L$7:L$883,EUROSTAT_VBE_IND_2005!$B$7:$B$883,$D287,EUROSTAT_VBE_IND_2005!$C$7:$C$883,"*"&amp;RIGHT($A287,3)&amp;"*",EUROSTAT_VBE_IND_2005!$D$7:$D$883,"3220*"))/1000</f>
        <v>0</v>
      </c>
      <c r="P287" s="17">
        <f>(SUMIFS(EUROSTAT_VBE_IND_2005!M$7:M$883,EUROSTAT_VBE_IND_2005!$B$7:$B$883,$D287,EUROSTAT_VBE_IND_2005!$C$7:$C$883,"*"&amp;RIGHT($A287,3)&amp;"*",EUROSTAT_VBE_IND_2005!$D$7:$D$883,"3220*"))/1000</f>
        <v>0.46</v>
      </c>
      <c r="Q287" s="17">
        <f>(SUMIFS(EUROSTAT_VBE_IND_2005!N$7:N$883,EUROSTAT_VBE_IND_2005!$B$7:$B$883,$D287,EUROSTAT_VBE_IND_2005!$C$7:$C$883,"*"&amp;RIGHT($A287,3)&amp;"*",EUROSTAT_VBE_IND_2005!$D$7:$D$883,"3220*"))/1000</f>
        <v>1.242</v>
      </c>
      <c r="R287" s="17">
        <f>(SUMIFS(EUROSTAT_VBE_IND_2005!O$7:O$883,EUROSTAT_VBE_IND_2005!$B$7:$B$883,$D287,EUROSTAT_VBE_IND_2005!$C$7:$C$883,"*"&amp;RIGHT($A287,3)&amp;"*",EUROSTAT_VBE_IND_2005!$D$7:$D$883,"3220*"))/1000</f>
        <v>2.079</v>
      </c>
      <c r="S287" s="17">
        <f>(SUMIFS(EUROSTAT_VBE_IND_2005!P$7:P$883,EUROSTAT_VBE_IND_2005!$B$7:$B$883,$D287,EUROSTAT_VBE_IND_2005!$C$7:$C$883,"*"&amp;RIGHT($A287,3)&amp;"*",EUROSTAT_VBE_IND_2005!$D$7:$D$883,"3220*"))/1000</f>
        <v>0.966</v>
      </c>
      <c r="T287" s="17">
        <f>(SUMIFS(EUROSTAT_VBE_IND_2005!Q$7:Q$883,EUROSTAT_VBE_IND_2005!$B$7:$B$883,$D287,EUROSTAT_VBE_IND_2005!$C$7:$C$883,"*"&amp;RIGHT($A287,3)&amp;"*",EUROSTAT_VBE_IND_2005!$D$7:$D$883,"3220*"))/1000</f>
        <v>0.046</v>
      </c>
      <c r="U287" s="17">
        <f>(SUMIFS(EUROSTAT_VBE_IND_2005!R$7:R$883,EUROSTAT_VBE_IND_2005!$B$7:$B$883,$D287,EUROSTAT_VBE_IND_2005!$C$7:$C$883,"*"&amp;RIGHT($A287,3)&amp;"*",EUROSTAT_VBE_IND_2005!$D$7:$D$883,"3220*"))/1000</f>
        <v>0.047</v>
      </c>
      <c r="V287" s="17">
        <f>(SUMIFS(EUROSTAT_VBE_IND_2005!S$7:S$883,EUROSTAT_VBE_IND_2005!$B$7:$B$883,$D287,EUROSTAT_VBE_IND_2005!$C$7:$C$883,"*"&amp;RIGHT($A287,3)&amp;"*",EUROSTAT_VBE_IND_2005!$D$7:$D$883,"3220*"))/1000</f>
        <v>0</v>
      </c>
      <c r="W287" s="17">
        <f>(SUMIFS(EUROSTAT_VBE_IND_2005!T$7:T$883,EUROSTAT_VBE_IND_2005!$B$7:$B$883,$D287,EUROSTAT_VBE_IND_2005!$C$7:$C$883,"*"&amp;RIGHT($A287,3)&amp;"*",EUROSTAT_VBE_IND_2005!$D$7:$D$883,"3220*"))/1000</f>
        <v>0</v>
      </c>
      <c r="X287" s="17">
        <f>(SUMIFS(EUROSTAT_VBE_IND_2005!U$7:U$883,EUROSTAT_VBE_IND_2005!$B$7:$B$883,$D287,EUROSTAT_VBE_IND_2005!$C$7:$C$883,"*"&amp;RIGHT($A287,3)&amp;"*",EUROSTAT_VBE_IND_2005!$D$7:$D$883,"3220*"))/1000</f>
        <v>0.414</v>
      </c>
      <c r="Y287" s="17">
        <f>(SUMIFS(EUROSTAT_VBE_IND_2005!V$7:V$883,EUROSTAT_VBE_IND_2005!$B$7:$B$883,$D287,EUROSTAT_VBE_IND_2005!$C$7:$C$883,"*"&amp;RIGHT($A287,3)&amp;"*",EUROSTAT_VBE_IND_2005!$D$7:$D$883,"3220*"))/1000</f>
        <v>0</v>
      </c>
      <c r="Z287" s="17">
        <f>(SUMIFS(EUROSTAT_VBE_IND_2005!W$7:W$883,EUROSTAT_VBE_IND_2005!$B$7:$B$883,$D287,EUROSTAT_VBE_IND_2005!$C$7:$C$883,"*"&amp;RIGHT($A287,3)&amp;"*",EUROSTAT_VBE_IND_2005!$D$7:$D$883,"3220*"))/1000</f>
        <v>0</v>
      </c>
      <c r="AA287" s="17">
        <f>(SUMIFS(EUROSTAT_VBE_IND_2005!X$7:X$883,EUROSTAT_VBE_IND_2005!$B$7:$B$883,$D287,EUROSTAT_VBE_IND_2005!$C$7:$C$883,"*"&amp;RIGHT($A287,3)&amp;"*",EUROSTAT_VBE_IND_2005!$D$7:$D$883,"3220*"))/1000</f>
        <v>0</v>
      </c>
      <c r="AB287" s="17">
        <f>(SUMIFS(EUROSTAT_VBE_IND_2005!AA$7:AA$883,EUROSTAT_VBE_IND_2005!$B$7:$B$883,$D287,EUROSTAT_VBE_IND_2005!$C$7:$C$883,"*"&amp;RIGHT($A287,3)&amp;"*",EUROSTAT_VBE_IND_2005!$D$7:$D$883,"3220*"))/1000</f>
        <v>0</v>
      </c>
      <c r="AC287" s="17">
        <f>(SUMIFS(EUROSTAT_VBE_IND_2005!AB$7:AB$883,EUROSTAT_VBE_IND_2005!$B$7:$B$883,$D287,EUROSTAT_VBE_IND_2005!$C$7:$C$883,"*"&amp;RIGHT($A287,3)&amp;"*",EUROSTAT_VBE_IND_2005!$D$7:$D$883,"3220*"))/1000</f>
        <v>0</v>
      </c>
      <c r="AD287" s="17">
        <f>(SUMIFS(EUROSTAT_VBE_IND_2005!AC$7:AC$883,EUROSTAT_VBE_IND_2005!$B$7:$B$883,$D287,EUROSTAT_VBE_IND_2005!$C$7:$C$883,"*"&amp;RIGHT($A287,3)&amp;"*",EUROSTAT_VBE_IND_2005!$D$7:$D$883,"3220*"))/1000</f>
        <v>0.599</v>
      </c>
      <c r="AE287" s="17">
        <f>(SUMIFS(EUROSTAT_VBE_IND_2005!AD$7:AD$883,EUROSTAT_VBE_IND_2005!$B$7:$B$883,$D287,EUROSTAT_VBE_IND_2005!$C$7:$C$883,"*"&amp;RIGHT($A287,3)&amp;"*",EUROSTAT_VBE_IND_2005!$D$7:$D$883,"3220*"))/1000</f>
        <v>0.046</v>
      </c>
      <c r="AF287" s="17">
        <f>(SUMIFS(EUROSTAT_VBE_IND_2005!AE$7:AE$883,EUROSTAT_VBE_IND_2005!$B$7:$B$883,$D287,EUROSTAT_VBE_IND_2005!$C$7:$C$883,"*"&amp;RIGHT($A287,3)&amp;"*",EUROSTAT_VBE_IND_2005!$D$7:$D$883,"3220*"))/1000</f>
        <v>0.095</v>
      </c>
      <c r="AG287" s="17">
        <f>(SUMIFS(EUROSTAT_VBE_IND_2005!AF$7:AF$883,EUROSTAT_VBE_IND_2005!$B$7:$B$883,$D287,EUROSTAT_VBE_IND_2005!$C$7:$C$883,"*"&amp;RIGHT($A287,3)&amp;"*",EUROSTAT_VBE_IND_2005!$D$7:$D$883,"3220*"))/1000</f>
        <v>0</v>
      </c>
      <c r="AH287" s="17">
        <f>(SUMIFS(EUROSTAT_VBE_IND_2005!AH$7:AH$883,EUROSTAT_VBE_IND_2005!$B$7:$B$883,$D287,EUROSTAT_VBE_IND_2005!$C$7:$C$883,"*"&amp;RIGHT($A287,3)&amp;"*",EUROSTAT_VBE_IND_2005!$D$7:$D$883,"3220*"))/1000</f>
        <v>2.53</v>
      </c>
      <c r="AI287" s="17">
        <f>(SUMIFS(EUROSTAT_VBE_IND_2005!AI$7:AI$883,EUROSTAT_VBE_IND_2005!$B$7:$B$883,$D287,EUROSTAT_VBE_IND_2005!$C$7:$C$883,"*"&amp;RIGHT($A287,3)&amp;"*",EUROSTAT_VBE_IND_2005!$D$7:$D$883,"3220*"))/1000</f>
        <v>0.046</v>
      </c>
      <c r="AJ287" s="17">
        <f>(SUMIFS(EUROSTAT_VBE_IND_2005!AJ$7:AJ$883,EUROSTAT_VBE_IND_2005!$B$7:$B$883,$D287,EUROSTAT_VBE_IND_2005!$C$7:$C$883,"*"&amp;RIGHT($A287,3)&amp;"*",EUROSTAT_VBE_IND_2005!$D$7:$D$883,"3220*"))/1000</f>
        <v>0</v>
      </c>
      <c r="AK287" s="17">
        <f>(SUMIFS(EUROSTAT_VBE_IND_2005!AK$7:AK$883,EUROSTAT_VBE_IND_2005!$B$7:$B$883,$D287,EUROSTAT_VBE_IND_2005!$C$7:$C$883,"*"&amp;RIGHT($A287,3)&amp;"*",EUROSTAT_VBE_IND_2005!$D$7:$D$883,"3220*"))/1000</f>
        <v>0</v>
      </c>
      <c r="AL287" s="198"/>
      <c r="AM287" s="198"/>
      <c r="AN287" s="198"/>
      <c r="AO287" s="17">
        <f>(SUMIFS(EUROSTAT_VBE_IND_2005!Y$7:Y$883,EUROSTAT_VBE_IND_2005!$B$7:$B$883,$D287,EUROSTAT_VBE_IND_2005!$C$7:$C$883,"*"&amp;RIGHT($A287,3)&amp;"*",EUROSTAT_VBE_IND_2005!$D$7:$D$883,"3220*"))/1000</f>
        <v>0</v>
      </c>
      <c r="AP287" s="17">
        <f>(SUMIFS(EUROSTAT_VBE_IND_2005!Z$7:Z$883,EUROSTAT_VBE_IND_2005!$B$7:$B$883,$D287,EUROSTAT_VBE_IND_2005!$C$7:$C$883,"*"&amp;RIGHT($A287,3)&amp;"*",EUROSTAT_VBE_IND_2005!$D$7:$D$883,"3220*"))/1000</f>
        <v>0</v>
      </c>
      <c r="AQ287" s="17">
        <f>(SUMIFS(EUROSTAT_VBE_IND_2005!AG$7:AG$883,EUROSTAT_VBE_IND_2005!$B$7:$B$883,$D287,EUROSTAT_VBE_IND_2005!$C$7:$C$883,"*"&amp;RIGHT($A287,3)&amp;"*",EUROSTAT_VBE_IND_2005!$D$7:$D$883,"3220*"))/1000</f>
        <v>0</v>
      </c>
    </row>
    <row r="288" spans="1:43">
      <c r="A288" t="str">
        <f>LEFT(EUROSTAT_VBE_IND_2005!$C$426,8)</f>
        <v>B_101840</v>
      </c>
      <c r="B288" s="28" t="s">
        <v>304</v>
      </c>
      <c r="C288" t="s">
        <v>293</v>
      </c>
      <c r="D288" t="s">
        <v>55</v>
      </c>
      <c r="E288" t="s">
        <v>235</v>
      </c>
      <c r="F288" t="s">
        <v>255</v>
      </c>
      <c r="G288" s="17">
        <f>(SUMIFS(EUROSTAT_VBE_IND_2005!E$7:E$883,EUROSTAT_VBE_IND_2005!$B$7:$B$883,$D288,EUROSTAT_VBE_IND_2005!$C$7:$C$883,"*"&amp;RIGHT($A288,3)&amp;"*",EUROSTAT_VBE_IND_2005!$D$7:$D$883,"323*"))/1000+(SUMIFS(EUROSTAT_VBE_IND_2005!E$7:E$883,EUROSTAT_VBE_IND_2005!$B$7:$B$883,$D288,EUROSTAT_VBE_IND_2005!$C$7:$C$883,"*"&amp;RIGHT($A288,3)&amp;"*",EUROSTAT_VBE_IND_2005!$D$7:$D$883,"324*"))/1000+(SUMIFS(EUROSTAT_VBE_IND_2005!E$7:E$883,EUROSTAT_VBE_IND_2005!$B$7:$B$883,$D288,EUROSTAT_VBE_IND_2005!$C$7:$C$883,"*"&amp;RIGHT($A288,3)&amp;"*",EUROSTAT_VBE_IND_2005!$D$7:$D$883,"3260*"))/1000</f>
        <v>0.129</v>
      </c>
      <c r="H288" s="17">
        <f>(SUMIFS(EUROSTAT_VBE_IND_2005!F$7:F$883,EUROSTAT_VBE_IND_2005!$B$7:$B$883,$D288,EUROSTAT_VBE_IND_2005!$C$7:$C$883,"*"&amp;RIGHT($A288,3)&amp;"*",EUROSTAT_VBE_IND_2005!$D$7:$D$883,"323*"))/1000+(SUMIFS(EUROSTAT_VBE_IND_2005!F$7:F$883,EUROSTAT_VBE_IND_2005!$B$7:$B$883,$D288,EUROSTAT_VBE_IND_2005!$C$7:$C$883,"*"&amp;RIGHT($A288,3)&amp;"*",EUROSTAT_VBE_IND_2005!$D$7:$D$883,"324*"))/1000+(SUMIFS(EUROSTAT_VBE_IND_2005!F$7:F$883,EUROSTAT_VBE_IND_2005!$B$7:$B$883,$D288,EUROSTAT_VBE_IND_2005!$C$7:$C$883,"*"&amp;RIGHT($A288,3)&amp;"*",EUROSTAT_VBE_IND_2005!$D$7:$D$883,"3260*"))/1000</f>
        <v>0.086</v>
      </c>
      <c r="I288" s="17">
        <f>(SUMIFS(EUROSTAT_VBE_IND_2005!G$7:G$883,EUROSTAT_VBE_IND_2005!$B$7:$B$883,$D288,EUROSTAT_VBE_IND_2005!$C$7:$C$883,"*"&amp;RIGHT($A288,3)&amp;"*",EUROSTAT_VBE_IND_2005!$D$7:$D$883,"323*"))/1000+(SUMIFS(EUROSTAT_VBE_IND_2005!G$7:G$883,EUROSTAT_VBE_IND_2005!$B$7:$B$883,$D288,EUROSTAT_VBE_IND_2005!$C$7:$C$883,"*"&amp;RIGHT($A288,3)&amp;"*",EUROSTAT_VBE_IND_2005!$D$7:$D$883,"324*"))/1000+(SUMIFS(EUROSTAT_VBE_IND_2005!G$7:G$883,EUROSTAT_VBE_IND_2005!$B$7:$B$883,$D288,EUROSTAT_VBE_IND_2005!$C$7:$C$883,"*"&amp;RIGHT($A288,3)&amp;"*",EUROSTAT_VBE_IND_2005!$D$7:$D$883,"3260*"))/1000</f>
        <v>0.043</v>
      </c>
      <c r="J288" s="198"/>
      <c r="K288" s="17">
        <f>(SUMIFS(EUROSTAT_VBE_IND_2005!H$7:H$883,EUROSTAT_VBE_IND_2005!$B$7:$B$883,$D288,EUROSTAT_VBE_IND_2005!$C$7:$C$883,"*"&amp;RIGHT($A288,3)&amp;"*",EUROSTAT_VBE_IND_2005!$D$7:$D$883,"323*"))/1000+(SUMIFS(EUROSTAT_VBE_IND_2005!H$7:H$883,EUROSTAT_VBE_IND_2005!$B$7:$B$883,$D288,EUROSTAT_VBE_IND_2005!$C$7:$C$883,"*"&amp;RIGHT($A288,3)&amp;"*",EUROSTAT_VBE_IND_2005!$D$7:$D$883,"324*"))/1000+(SUMIFS(EUROSTAT_VBE_IND_2005!H$7:H$883,EUROSTAT_VBE_IND_2005!$B$7:$B$883,$D288,EUROSTAT_VBE_IND_2005!$C$7:$C$883,"*"&amp;RIGHT($A288,3)&amp;"*",EUROSTAT_VBE_IND_2005!$D$7:$D$883,"3260*"))/1000</f>
        <v>0</v>
      </c>
      <c r="L288" s="17">
        <f>(SUMIFS(EUROSTAT_VBE_IND_2005!I$7:I$883,EUROSTAT_VBE_IND_2005!$B$7:$B$883,$D288,EUROSTAT_VBE_IND_2005!$C$7:$C$883,"*"&amp;RIGHT($A288,3)&amp;"*",EUROSTAT_VBE_IND_2005!$D$7:$D$883,"323*"))/1000+(SUMIFS(EUROSTAT_VBE_IND_2005!I$7:I$883,EUROSTAT_VBE_IND_2005!$B$7:$B$883,$D288,EUROSTAT_VBE_IND_2005!$C$7:$C$883,"*"&amp;RIGHT($A288,3)&amp;"*",EUROSTAT_VBE_IND_2005!$D$7:$D$883,"324*"))/1000+(SUMIFS(EUROSTAT_VBE_IND_2005!I$7:I$883,EUROSTAT_VBE_IND_2005!$B$7:$B$883,$D288,EUROSTAT_VBE_IND_2005!$C$7:$C$883,"*"&amp;RIGHT($A288,3)&amp;"*",EUROSTAT_VBE_IND_2005!$D$7:$D$883,"3260*"))/1000</f>
        <v>0</v>
      </c>
      <c r="M288" s="17">
        <f>(SUMIFS(EUROSTAT_VBE_IND_2005!J$7:J$883,EUROSTAT_VBE_IND_2005!$B$7:$B$883,$D288,EUROSTAT_VBE_IND_2005!$C$7:$C$883,"*"&amp;RIGHT($A288,3)&amp;"*",EUROSTAT_VBE_IND_2005!$D$7:$D$883,"323*"))/1000+(SUMIFS(EUROSTAT_VBE_IND_2005!J$7:J$883,EUROSTAT_VBE_IND_2005!$B$7:$B$883,$D288,EUROSTAT_VBE_IND_2005!$C$7:$C$883,"*"&amp;RIGHT($A288,3)&amp;"*",EUROSTAT_VBE_IND_2005!$D$7:$D$883,"324*"))/1000+(SUMIFS(EUROSTAT_VBE_IND_2005!J$7:J$883,EUROSTAT_VBE_IND_2005!$B$7:$B$883,$D288,EUROSTAT_VBE_IND_2005!$C$7:$C$883,"*"&amp;RIGHT($A288,3)&amp;"*",EUROSTAT_VBE_IND_2005!$D$7:$D$883,"3260*"))/1000</f>
        <v>3.73</v>
      </c>
      <c r="N288" s="17">
        <f>(SUMIFS(EUROSTAT_VBE_IND_2005!K$7:K$883,EUROSTAT_VBE_IND_2005!$B$7:$B$883,$D288,EUROSTAT_VBE_IND_2005!$C$7:$C$883,"*"&amp;RIGHT($A288,3)&amp;"*",EUROSTAT_VBE_IND_2005!$D$7:$D$883,"323*"))/1000+(SUMIFS(EUROSTAT_VBE_IND_2005!K$7:K$883,EUROSTAT_VBE_IND_2005!$B$7:$B$883,$D288,EUROSTAT_VBE_IND_2005!$C$7:$C$883,"*"&amp;RIGHT($A288,3)&amp;"*",EUROSTAT_VBE_IND_2005!$D$7:$D$883,"324*"))/1000+(SUMIFS(EUROSTAT_VBE_IND_2005!K$7:K$883,EUROSTAT_VBE_IND_2005!$B$7:$B$883,$D288,EUROSTAT_VBE_IND_2005!$C$7:$C$883,"*"&amp;RIGHT($A288,3)&amp;"*",EUROSTAT_VBE_IND_2005!$D$7:$D$883,"3260*"))/1000</f>
        <v>0.3</v>
      </c>
      <c r="O288" s="17">
        <f>(SUMIFS(EUROSTAT_VBE_IND_2005!L$7:L$883,EUROSTAT_VBE_IND_2005!$B$7:$B$883,$D288,EUROSTAT_VBE_IND_2005!$C$7:$C$883,"*"&amp;RIGHT($A288,3)&amp;"*",EUROSTAT_VBE_IND_2005!$D$7:$D$883,"323*"))/1000+(SUMIFS(EUROSTAT_VBE_IND_2005!L$7:L$883,EUROSTAT_VBE_IND_2005!$B$7:$B$883,$D288,EUROSTAT_VBE_IND_2005!$C$7:$C$883,"*"&amp;RIGHT($A288,3)&amp;"*",EUROSTAT_VBE_IND_2005!$D$7:$D$883,"324*"))/1000+(SUMIFS(EUROSTAT_VBE_IND_2005!L$7:L$883,EUROSTAT_VBE_IND_2005!$B$7:$B$883,$D288,EUROSTAT_VBE_IND_2005!$C$7:$C$883,"*"&amp;RIGHT($A288,3)&amp;"*",EUROSTAT_VBE_IND_2005!$D$7:$D$883,"3260*"))/1000</f>
        <v>0.086</v>
      </c>
      <c r="P288" s="17">
        <f>(SUMIFS(EUROSTAT_VBE_IND_2005!M$7:M$883,EUROSTAT_VBE_IND_2005!$B$7:$B$883,$D288,EUROSTAT_VBE_IND_2005!$C$7:$C$883,"*"&amp;RIGHT($A288,3)&amp;"*",EUROSTAT_VBE_IND_2005!$D$7:$D$883,"323*"))/1000+(SUMIFS(EUROSTAT_VBE_IND_2005!M$7:M$883,EUROSTAT_VBE_IND_2005!$B$7:$B$883,$D288,EUROSTAT_VBE_IND_2005!$C$7:$C$883,"*"&amp;RIGHT($A288,3)&amp;"*",EUROSTAT_VBE_IND_2005!$D$7:$D$883,"324*"))/1000+(SUMIFS(EUROSTAT_VBE_IND_2005!M$7:M$883,EUROSTAT_VBE_IND_2005!$B$7:$B$883,$D288,EUROSTAT_VBE_IND_2005!$C$7:$C$883,"*"&amp;RIGHT($A288,3)&amp;"*",EUROSTAT_VBE_IND_2005!$D$7:$D$883,"3260*"))/1000</f>
        <v>0.129</v>
      </c>
      <c r="Q288" s="17">
        <f>(SUMIFS(EUROSTAT_VBE_IND_2005!N$7:N$883,EUROSTAT_VBE_IND_2005!$B$7:$B$883,$D288,EUROSTAT_VBE_IND_2005!$C$7:$C$883,"*"&amp;RIGHT($A288,3)&amp;"*",EUROSTAT_VBE_IND_2005!$D$7:$D$883,"323*"))/1000+(SUMIFS(EUROSTAT_VBE_IND_2005!N$7:N$883,EUROSTAT_VBE_IND_2005!$B$7:$B$883,$D288,EUROSTAT_VBE_IND_2005!$C$7:$C$883,"*"&amp;RIGHT($A288,3)&amp;"*",EUROSTAT_VBE_IND_2005!$D$7:$D$883,"324*"))/1000+(SUMIFS(EUROSTAT_VBE_IND_2005!N$7:N$883,EUROSTAT_VBE_IND_2005!$B$7:$B$883,$D288,EUROSTAT_VBE_IND_2005!$C$7:$C$883,"*"&amp;RIGHT($A288,3)&amp;"*",EUROSTAT_VBE_IND_2005!$D$7:$D$883,"3260*"))/1000</f>
        <v>2.831</v>
      </c>
      <c r="R288" s="17">
        <f>(SUMIFS(EUROSTAT_VBE_IND_2005!O$7:O$883,EUROSTAT_VBE_IND_2005!$B$7:$B$883,$D288,EUROSTAT_VBE_IND_2005!$C$7:$C$883,"*"&amp;RIGHT($A288,3)&amp;"*",EUROSTAT_VBE_IND_2005!$D$7:$D$883,"323*"))/1000+(SUMIFS(EUROSTAT_VBE_IND_2005!O$7:O$883,EUROSTAT_VBE_IND_2005!$B$7:$B$883,$D288,EUROSTAT_VBE_IND_2005!$C$7:$C$883,"*"&amp;RIGHT($A288,3)&amp;"*",EUROSTAT_VBE_IND_2005!$D$7:$D$883,"324*"))/1000+(SUMIFS(EUROSTAT_VBE_IND_2005!O$7:O$883,EUROSTAT_VBE_IND_2005!$B$7:$B$883,$D288,EUROSTAT_VBE_IND_2005!$C$7:$C$883,"*"&amp;RIGHT($A288,3)&amp;"*",EUROSTAT_VBE_IND_2005!$D$7:$D$883,"3260*"))/1000</f>
        <v>0.257</v>
      </c>
      <c r="S288" s="17">
        <f>(SUMIFS(EUROSTAT_VBE_IND_2005!P$7:P$883,EUROSTAT_VBE_IND_2005!$B$7:$B$883,$D288,EUROSTAT_VBE_IND_2005!$C$7:$C$883,"*"&amp;RIGHT($A288,3)&amp;"*",EUROSTAT_VBE_IND_2005!$D$7:$D$883,"323*"))/1000+(SUMIFS(EUROSTAT_VBE_IND_2005!P$7:P$883,EUROSTAT_VBE_IND_2005!$B$7:$B$883,$D288,EUROSTAT_VBE_IND_2005!$C$7:$C$883,"*"&amp;RIGHT($A288,3)&amp;"*",EUROSTAT_VBE_IND_2005!$D$7:$D$883,"324*"))/1000+(SUMIFS(EUROSTAT_VBE_IND_2005!P$7:P$883,EUROSTAT_VBE_IND_2005!$B$7:$B$883,$D288,EUROSTAT_VBE_IND_2005!$C$7:$C$883,"*"&amp;RIGHT($A288,3)&amp;"*",EUROSTAT_VBE_IND_2005!$D$7:$D$883,"3260*"))/1000</f>
        <v>0.558</v>
      </c>
      <c r="T288" s="17">
        <f>(SUMIFS(EUROSTAT_VBE_IND_2005!Q$7:Q$883,EUROSTAT_VBE_IND_2005!$B$7:$B$883,$D288,EUROSTAT_VBE_IND_2005!$C$7:$C$883,"*"&amp;RIGHT($A288,3)&amp;"*",EUROSTAT_VBE_IND_2005!$D$7:$D$883,"323*"))/1000+(SUMIFS(EUROSTAT_VBE_IND_2005!Q$7:Q$883,EUROSTAT_VBE_IND_2005!$B$7:$B$883,$D288,EUROSTAT_VBE_IND_2005!$C$7:$C$883,"*"&amp;RIGHT($A288,3)&amp;"*",EUROSTAT_VBE_IND_2005!$D$7:$D$883,"324*"))/1000+(SUMIFS(EUROSTAT_VBE_IND_2005!Q$7:Q$883,EUROSTAT_VBE_IND_2005!$B$7:$B$883,$D288,EUROSTAT_VBE_IND_2005!$C$7:$C$883,"*"&amp;RIGHT($A288,3)&amp;"*",EUROSTAT_VBE_IND_2005!$D$7:$D$883,"3260*"))/1000</f>
        <v>0.128</v>
      </c>
      <c r="U288" s="17">
        <f>(SUMIFS(EUROSTAT_VBE_IND_2005!R$7:R$883,EUROSTAT_VBE_IND_2005!$B$7:$B$883,$D288,EUROSTAT_VBE_IND_2005!$C$7:$C$883,"*"&amp;RIGHT($A288,3)&amp;"*",EUROSTAT_VBE_IND_2005!$D$7:$D$883,"323*"))/1000+(SUMIFS(EUROSTAT_VBE_IND_2005!R$7:R$883,EUROSTAT_VBE_IND_2005!$B$7:$B$883,$D288,EUROSTAT_VBE_IND_2005!$C$7:$C$883,"*"&amp;RIGHT($A288,3)&amp;"*",EUROSTAT_VBE_IND_2005!$D$7:$D$883,"324*"))/1000+(SUMIFS(EUROSTAT_VBE_IND_2005!R$7:R$883,EUROSTAT_VBE_IND_2005!$B$7:$B$883,$D288,EUROSTAT_VBE_IND_2005!$C$7:$C$883,"*"&amp;RIGHT($A288,3)&amp;"*",EUROSTAT_VBE_IND_2005!$D$7:$D$883,"3260*"))/1000</f>
        <v>0</v>
      </c>
      <c r="V288" s="17">
        <f>(SUMIFS(EUROSTAT_VBE_IND_2005!S$7:S$883,EUROSTAT_VBE_IND_2005!$B$7:$B$883,$D288,EUROSTAT_VBE_IND_2005!$C$7:$C$883,"*"&amp;RIGHT($A288,3)&amp;"*",EUROSTAT_VBE_IND_2005!$D$7:$D$883,"323*"))/1000+(SUMIFS(EUROSTAT_VBE_IND_2005!S$7:S$883,EUROSTAT_VBE_IND_2005!$B$7:$B$883,$D288,EUROSTAT_VBE_IND_2005!$C$7:$C$883,"*"&amp;RIGHT($A288,3)&amp;"*",EUROSTAT_VBE_IND_2005!$D$7:$D$883,"324*"))/1000+(SUMIFS(EUROSTAT_VBE_IND_2005!S$7:S$883,EUROSTAT_VBE_IND_2005!$B$7:$B$883,$D288,EUROSTAT_VBE_IND_2005!$C$7:$C$883,"*"&amp;RIGHT($A288,3)&amp;"*",EUROSTAT_VBE_IND_2005!$D$7:$D$883,"3260*"))/1000</f>
        <v>0.173</v>
      </c>
      <c r="W288" s="17">
        <f>(SUMIFS(EUROSTAT_VBE_IND_2005!T$7:T$883,EUROSTAT_VBE_IND_2005!$B$7:$B$883,$D288,EUROSTAT_VBE_IND_2005!$C$7:$C$883,"*"&amp;RIGHT($A288,3)&amp;"*",EUROSTAT_VBE_IND_2005!$D$7:$D$883,"323*"))/1000+(SUMIFS(EUROSTAT_VBE_IND_2005!T$7:T$883,EUROSTAT_VBE_IND_2005!$B$7:$B$883,$D288,EUROSTAT_VBE_IND_2005!$C$7:$C$883,"*"&amp;RIGHT($A288,3)&amp;"*",EUROSTAT_VBE_IND_2005!$D$7:$D$883,"324*"))/1000+(SUMIFS(EUROSTAT_VBE_IND_2005!T$7:T$883,EUROSTAT_VBE_IND_2005!$B$7:$B$883,$D288,EUROSTAT_VBE_IND_2005!$C$7:$C$883,"*"&amp;RIGHT($A288,3)&amp;"*",EUROSTAT_VBE_IND_2005!$D$7:$D$883,"3260*"))/1000</f>
        <v>0</v>
      </c>
      <c r="X288" s="17">
        <f>(SUMIFS(EUROSTAT_VBE_IND_2005!U$7:U$883,EUROSTAT_VBE_IND_2005!$B$7:$B$883,$D288,EUROSTAT_VBE_IND_2005!$C$7:$C$883,"*"&amp;RIGHT($A288,3)&amp;"*",EUROSTAT_VBE_IND_2005!$D$7:$D$883,"323*"))/1000+(SUMIFS(EUROSTAT_VBE_IND_2005!U$7:U$883,EUROSTAT_VBE_IND_2005!$B$7:$B$883,$D288,EUROSTAT_VBE_IND_2005!$C$7:$C$883,"*"&amp;RIGHT($A288,3)&amp;"*",EUROSTAT_VBE_IND_2005!$D$7:$D$883,"324*"))/1000+(SUMIFS(EUROSTAT_VBE_IND_2005!U$7:U$883,EUROSTAT_VBE_IND_2005!$B$7:$B$883,$D288,EUROSTAT_VBE_IND_2005!$C$7:$C$883,"*"&amp;RIGHT($A288,3)&amp;"*",EUROSTAT_VBE_IND_2005!$D$7:$D$883,"3260*"))/1000</f>
        <v>1.15</v>
      </c>
      <c r="Y288" s="17">
        <f>(SUMIFS(EUROSTAT_VBE_IND_2005!V$7:V$883,EUROSTAT_VBE_IND_2005!$B$7:$B$883,$D288,EUROSTAT_VBE_IND_2005!$C$7:$C$883,"*"&amp;RIGHT($A288,3)&amp;"*",EUROSTAT_VBE_IND_2005!$D$7:$D$883,"323*"))/1000+(SUMIFS(EUROSTAT_VBE_IND_2005!V$7:V$883,EUROSTAT_VBE_IND_2005!$B$7:$B$883,$D288,EUROSTAT_VBE_IND_2005!$C$7:$C$883,"*"&amp;RIGHT($A288,3)&amp;"*",EUROSTAT_VBE_IND_2005!$D$7:$D$883,"324*"))/1000+(SUMIFS(EUROSTAT_VBE_IND_2005!V$7:V$883,EUROSTAT_VBE_IND_2005!$B$7:$B$883,$D288,EUROSTAT_VBE_IND_2005!$C$7:$C$883,"*"&amp;RIGHT($A288,3)&amp;"*",EUROSTAT_VBE_IND_2005!$D$7:$D$883,"3260*"))/1000</f>
        <v>0</v>
      </c>
      <c r="Z288" s="17">
        <f>(SUMIFS(EUROSTAT_VBE_IND_2005!W$7:W$883,EUROSTAT_VBE_IND_2005!$B$7:$B$883,$D288,EUROSTAT_VBE_IND_2005!$C$7:$C$883,"*"&amp;RIGHT($A288,3)&amp;"*",EUROSTAT_VBE_IND_2005!$D$7:$D$883,"323*"))/1000+(SUMIFS(EUROSTAT_VBE_IND_2005!W$7:W$883,EUROSTAT_VBE_IND_2005!$B$7:$B$883,$D288,EUROSTAT_VBE_IND_2005!$C$7:$C$883,"*"&amp;RIGHT($A288,3)&amp;"*",EUROSTAT_VBE_IND_2005!$D$7:$D$883,"324*"))/1000+(SUMIFS(EUROSTAT_VBE_IND_2005!W$7:W$883,EUROSTAT_VBE_IND_2005!$B$7:$B$883,$D288,EUROSTAT_VBE_IND_2005!$C$7:$C$883,"*"&amp;RIGHT($A288,3)&amp;"*",EUROSTAT_VBE_IND_2005!$D$7:$D$883,"3260*"))/1000</f>
        <v>0</v>
      </c>
      <c r="AA288" s="17">
        <f>(SUMIFS(EUROSTAT_VBE_IND_2005!X$7:X$883,EUROSTAT_VBE_IND_2005!$B$7:$B$883,$D288,EUROSTAT_VBE_IND_2005!$C$7:$C$883,"*"&amp;RIGHT($A288,3)&amp;"*",EUROSTAT_VBE_IND_2005!$D$7:$D$883,"323*"))/1000+(SUMIFS(EUROSTAT_VBE_IND_2005!X$7:X$883,EUROSTAT_VBE_IND_2005!$B$7:$B$883,$D288,EUROSTAT_VBE_IND_2005!$C$7:$C$883,"*"&amp;RIGHT($A288,3)&amp;"*",EUROSTAT_VBE_IND_2005!$D$7:$D$883,"324*"))/1000+(SUMIFS(EUROSTAT_VBE_IND_2005!X$7:X$883,EUROSTAT_VBE_IND_2005!$B$7:$B$883,$D288,EUROSTAT_VBE_IND_2005!$C$7:$C$883,"*"&amp;RIGHT($A288,3)&amp;"*",EUROSTAT_VBE_IND_2005!$D$7:$D$883,"3260*"))/1000</f>
        <v>0</v>
      </c>
      <c r="AB288" s="17">
        <f>(SUMIFS(EUROSTAT_VBE_IND_2005!AA$7:AA$883,EUROSTAT_VBE_IND_2005!$B$7:$B$883,$D288,EUROSTAT_VBE_IND_2005!$C$7:$C$883,"*"&amp;RIGHT($A288,3)&amp;"*",EUROSTAT_VBE_IND_2005!$D$7:$D$883,"323*"))/1000+(SUMIFS(EUROSTAT_VBE_IND_2005!AA$7:AA$883,EUROSTAT_VBE_IND_2005!$B$7:$B$883,$D288,EUROSTAT_VBE_IND_2005!$C$7:$C$883,"*"&amp;RIGHT($A288,3)&amp;"*",EUROSTAT_VBE_IND_2005!$D$7:$D$883,"324*"))/1000+(SUMIFS(EUROSTAT_VBE_IND_2005!AA$7:AA$883,EUROSTAT_VBE_IND_2005!$B$7:$B$883,$D288,EUROSTAT_VBE_IND_2005!$C$7:$C$883,"*"&amp;RIGHT($A288,3)&amp;"*",EUROSTAT_VBE_IND_2005!$D$7:$D$883,"3260*"))/1000</f>
        <v>0</v>
      </c>
      <c r="AC288" s="17">
        <f>(SUMIFS(EUROSTAT_VBE_IND_2005!AB$7:AB$883,EUROSTAT_VBE_IND_2005!$B$7:$B$883,$D288,EUROSTAT_VBE_IND_2005!$C$7:$C$883,"*"&amp;RIGHT($A288,3)&amp;"*",EUROSTAT_VBE_IND_2005!$D$7:$D$883,"323*"))/1000+(SUMIFS(EUROSTAT_VBE_IND_2005!AB$7:AB$883,EUROSTAT_VBE_IND_2005!$B$7:$B$883,$D288,EUROSTAT_VBE_IND_2005!$C$7:$C$883,"*"&amp;RIGHT($A288,3)&amp;"*",EUROSTAT_VBE_IND_2005!$D$7:$D$883,"324*"))/1000+(SUMIFS(EUROSTAT_VBE_IND_2005!AB$7:AB$883,EUROSTAT_VBE_IND_2005!$B$7:$B$883,$D288,EUROSTAT_VBE_IND_2005!$C$7:$C$883,"*"&amp;RIGHT($A288,3)&amp;"*",EUROSTAT_VBE_IND_2005!$D$7:$D$883,"3260*"))/1000</f>
        <v>0</v>
      </c>
      <c r="AD288" s="17">
        <f>(SUMIFS(EUROSTAT_VBE_IND_2005!AC$7:AC$883,EUROSTAT_VBE_IND_2005!$B$7:$B$883,$D288,EUROSTAT_VBE_IND_2005!$C$7:$C$883,"*"&amp;RIGHT($A288,3)&amp;"*",EUROSTAT_VBE_IND_2005!$D$7:$D$883,"323*"))/1000+(SUMIFS(EUROSTAT_VBE_IND_2005!AC$7:AC$883,EUROSTAT_VBE_IND_2005!$B$7:$B$883,$D288,EUROSTAT_VBE_IND_2005!$C$7:$C$883,"*"&amp;RIGHT($A288,3)&amp;"*",EUROSTAT_VBE_IND_2005!$D$7:$D$883,"324*"))/1000+(SUMIFS(EUROSTAT_VBE_IND_2005!AC$7:AC$883,EUROSTAT_VBE_IND_2005!$B$7:$B$883,$D288,EUROSTAT_VBE_IND_2005!$C$7:$C$883,"*"&amp;RIGHT($A288,3)&amp;"*",EUROSTAT_VBE_IND_2005!$D$7:$D$883,"3260*"))/1000</f>
        <v>0.257</v>
      </c>
      <c r="AE288" s="17">
        <f>(SUMIFS(EUROSTAT_VBE_IND_2005!AD$7:AD$883,EUROSTAT_VBE_IND_2005!$B$7:$B$883,$D288,EUROSTAT_VBE_IND_2005!$C$7:$C$883,"*"&amp;RIGHT($A288,3)&amp;"*",EUROSTAT_VBE_IND_2005!$D$7:$D$883,"323*"))/1000+(SUMIFS(EUROSTAT_VBE_IND_2005!AD$7:AD$883,EUROSTAT_VBE_IND_2005!$B$7:$B$883,$D288,EUROSTAT_VBE_IND_2005!$C$7:$C$883,"*"&amp;RIGHT($A288,3)&amp;"*",EUROSTAT_VBE_IND_2005!$D$7:$D$883,"324*"))/1000+(SUMIFS(EUROSTAT_VBE_IND_2005!AD$7:AD$883,EUROSTAT_VBE_IND_2005!$B$7:$B$883,$D288,EUROSTAT_VBE_IND_2005!$C$7:$C$883,"*"&amp;RIGHT($A288,3)&amp;"*",EUROSTAT_VBE_IND_2005!$D$7:$D$883,"3260*"))/1000</f>
        <v>0.343</v>
      </c>
      <c r="AF288" s="17">
        <f>(SUMIFS(EUROSTAT_VBE_IND_2005!AE$7:AE$883,EUROSTAT_VBE_IND_2005!$B$7:$B$883,$D288,EUROSTAT_VBE_IND_2005!$C$7:$C$883,"*"&amp;RIGHT($A288,3)&amp;"*",EUROSTAT_VBE_IND_2005!$D$7:$D$883,"323*"))/1000+(SUMIFS(EUROSTAT_VBE_IND_2005!AE$7:AE$883,EUROSTAT_VBE_IND_2005!$B$7:$B$883,$D288,EUROSTAT_VBE_IND_2005!$C$7:$C$883,"*"&amp;RIGHT($A288,3)&amp;"*",EUROSTAT_VBE_IND_2005!$D$7:$D$883,"324*"))/1000+(SUMIFS(EUROSTAT_VBE_IND_2005!AE$7:AE$883,EUROSTAT_VBE_IND_2005!$B$7:$B$883,$D288,EUROSTAT_VBE_IND_2005!$C$7:$C$883,"*"&amp;RIGHT($A288,3)&amp;"*",EUROSTAT_VBE_IND_2005!$D$7:$D$883,"3260*"))/1000</f>
        <v>0.173</v>
      </c>
      <c r="AG288" s="17">
        <f>(SUMIFS(EUROSTAT_VBE_IND_2005!AF$7:AF$883,EUROSTAT_VBE_IND_2005!$B$7:$B$883,$D288,EUROSTAT_VBE_IND_2005!$C$7:$C$883,"*"&amp;RIGHT($A288,3)&amp;"*",EUROSTAT_VBE_IND_2005!$D$7:$D$883,"323*"))/1000+(SUMIFS(EUROSTAT_VBE_IND_2005!AF$7:AF$883,EUROSTAT_VBE_IND_2005!$B$7:$B$883,$D288,EUROSTAT_VBE_IND_2005!$C$7:$C$883,"*"&amp;RIGHT($A288,3)&amp;"*",EUROSTAT_VBE_IND_2005!$D$7:$D$883,"324*"))/1000+(SUMIFS(EUROSTAT_VBE_IND_2005!AF$7:AF$883,EUROSTAT_VBE_IND_2005!$B$7:$B$883,$D288,EUROSTAT_VBE_IND_2005!$C$7:$C$883,"*"&amp;RIGHT($A288,3)&amp;"*",EUROSTAT_VBE_IND_2005!$D$7:$D$883,"3260*"))/1000</f>
        <v>0</v>
      </c>
      <c r="AH288" s="17">
        <f>(SUMIFS(EUROSTAT_VBE_IND_2005!AH$7:AH$883,EUROSTAT_VBE_IND_2005!$B$7:$B$883,$D288,EUROSTAT_VBE_IND_2005!$C$7:$C$883,"*"&amp;RIGHT($A288,3)&amp;"*",EUROSTAT_VBE_IND_2005!$D$7:$D$883,"323*"))/1000+(SUMIFS(EUROSTAT_VBE_IND_2005!AH$7:AH$883,EUROSTAT_VBE_IND_2005!$B$7:$B$883,$D288,EUROSTAT_VBE_IND_2005!$C$7:$C$883,"*"&amp;RIGHT($A288,3)&amp;"*",EUROSTAT_VBE_IND_2005!$D$7:$D$883,"324*"))/1000+(SUMIFS(EUROSTAT_VBE_IND_2005!AH$7:AH$883,EUROSTAT_VBE_IND_2005!$B$7:$B$883,$D288,EUROSTAT_VBE_IND_2005!$C$7:$C$883,"*"&amp;RIGHT($A288,3)&amp;"*",EUROSTAT_VBE_IND_2005!$D$7:$D$883,"3260*"))/1000</f>
        <v>0.858</v>
      </c>
      <c r="AI288" s="17">
        <f>(SUMIFS(EUROSTAT_VBE_IND_2005!AI$7:AI$883,EUROSTAT_VBE_IND_2005!$B$7:$B$883,$D288,EUROSTAT_VBE_IND_2005!$C$7:$C$883,"*"&amp;RIGHT($A288,3)&amp;"*",EUROSTAT_VBE_IND_2005!$D$7:$D$883,"323*"))/1000+(SUMIFS(EUROSTAT_VBE_IND_2005!AI$7:AI$883,EUROSTAT_VBE_IND_2005!$B$7:$B$883,$D288,EUROSTAT_VBE_IND_2005!$C$7:$C$883,"*"&amp;RIGHT($A288,3)&amp;"*",EUROSTAT_VBE_IND_2005!$D$7:$D$883,"324*"))/1000+(SUMIFS(EUROSTAT_VBE_IND_2005!AI$7:AI$883,EUROSTAT_VBE_IND_2005!$B$7:$B$883,$D288,EUROSTAT_VBE_IND_2005!$C$7:$C$883,"*"&amp;RIGHT($A288,3)&amp;"*",EUROSTAT_VBE_IND_2005!$D$7:$D$883,"3260*"))/1000</f>
        <v>0.043</v>
      </c>
      <c r="AJ288" s="17">
        <f>(SUMIFS(EUROSTAT_VBE_IND_2005!AJ$7:AJ$883,EUROSTAT_VBE_IND_2005!$B$7:$B$883,$D288,EUROSTAT_VBE_IND_2005!$C$7:$C$883,"*"&amp;RIGHT($A288,3)&amp;"*",EUROSTAT_VBE_IND_2005!$D$7:$D$883,"323*"))/1000+(SUMIFS(EUROSTAT_VBE_IND_2005!AJ$7:AJ$883,EUROSTAT_VBE_IND_2005!$B$7:$B$883,$D288,EUROSTAT_VBE_IND_2005!$C$7:$C$883,"*"&amp;RIGHT($A288,3)&amp;"*",EUROSTAT_VBE_IND_2005!$D$7:$D$883,"324*"))/1000+(SUMIFS(EUROSTAT_VBE_IND_2005!AJ$7:AJ$883,EUROSTAT_VBE_IND_2005!$B$7:$B$883,$D288,EUROSTAT_VBE_IND_2005!$C$7:$C$883,"*"&amp;RIGHT($A288,3)&amp;"*",EUROSTAT_VBE_IND_2005!$D$7:$D$883,"3260*"))/1000</f>
        <v>0</v>
      </c>
      <c r="AK288" s="17">
        <f>(SUMIFS(EUROSTAT_VBE_IND_2005!AK$7:AK$883,EUROSTAT_VBE_IND_2005!$B$7:$B$883,$D288,EUROSTAT_VBE_IND_2005!$C$7:$C$883,"*"&amp;RIGHT($A288,3)&amp;"*",EUROSTAT_VBE_IND_2005!$D$7:$D$883,"323*"))/1000+(SUMIFS(EUROSTAT_VBE_IND_2005!AK$7:AK$883,EUROSTAT_VBE_IND_2005!$B$7:$B$883,$D288,EUROSTAT_VBE_IND_2005!$C$7:$C$883,"*"&amp;RIGHT($A288,3)&amp;"*",EUROSTAT_VBE_IND_2005!$D$7:$D$883,"324*"))/1000+(SUMIFS(EUROSTAT_VBE_IND_2005!AK$7:AK$883,EUROSTAT_VBE_IND_2005!$B$7:$B$883,$D288,EUROSTAT_VBE_IND_2005!$C$7:$C$883,"*"&amp;RIGHT($A288,3)&amp;"*",EUROSTAT_VBE_IND_2005!$D$7:$D$883,"3260*"))/1000</f>
        <v>2.317</v>
      </c>
      <c r="AL288" s="198"/>
      <c r="AM288" s="198"/>
      <c r="AN288" s="198"/>
      <c r="AO288" s="17">
        <f>(SUMIFS(EUROSTAT_VBE_IND_2005!Y$7:Y$883,EUROSTAT_VBE_IND_2005!$B$7:$B$883,$D288,EUROSTAT_VBE_IND_2005!$C$7:$C$883,"*"&amp;RIGHT($A288,3)&amp;"*",EUROSTAT_VBE_IND_2005!$D$7:$D$883,"323*"))/1000+(SUMIFS(EUROSTAT_VBE_IND_2005!Y$7:Y$883,EUROSTAT_VBE_IND_2005!$B$7:$B$883,$D288,EUROSTAT_VBE_IND_2005!$C$7:$C$883,"*"&amp;RIGHT($A288,3)&amp;"*",EUROSTAT_VBE_IND_2005!$D$7:$D$883,"324*"))/1000+(SUMIFS(EUROSTAT_VBE_IND_2005!Y$7:Y$883,EUROSTAT_VBE_IND_2005!$B$7:$B$883,$D288,EUROSTAT_VBE_IND_2005!$C$7:$C$883,"*"&amp;RIGHT($A288,3)&amp;"*",EUROSTAT_VBE_IND_2005!$D$7:$D$883,"3260*"))/1000</f>
        <v>0</v>
      </c>
      <c r="AP288" s="17">
        <f>(SUMIFS(EUROSTAT_VBE_IND_2005!Z$7:Z$883,EUROSTAT_VBE_IND_2005!$B$7:$B$883,$D288,EUROSTAT_VBE_IND_2005!$C$7:$C$883,"*"&amp;RIGHT($A288,3)&amp;"*",EUROSTAT_VBE_IND_2005!$D$7:$D$883,"323*"))/1000+(SUMIFS(EUROSTAT_VBE_IND_2005!Z$7:Z$883,EUROSTAT_VBE_IND_2005!$B$7:$B$883,$D288,EUROSTAT_VBE_IND_2005!$C$7:$C$883,"*"&amp;RIGHT($A288,3)&amp;"*",EUROSTAT_VBE_IND_2005!$D$7:$D$883,"324*"))/1000+(SUMIFS(EUROSTAT_VBE_IND_2005!Z$7:Z$883,EUROSTAT_VBE_IND_2005!$B$7:$B$883,$D288,EUROSTAT_VBE_IND_2005!$C$7:$C$883,"*"&amp;RIGHT($A288,3)&amp;"*",EUROSTAT_VBE_IND_2005!$D$7:$D$883,"3260*"))/1000</f>
        <v>0</v>
      </c>
      <c r="AQ288" s="17">
        <f>(SUMIFS(EUROSTAT_VBE_IND_2005!AG$7:AG$883,EUROSTAT_VBE_IND_2005!$B$7:$B$883,$D288,EUROSTAT_VBE_IND_2005!$C$7:$C$883,"*"&amp;RIGHT($A288,3)&amp;"*",EUROSTAT_VBE_IND_2005!$D$7:$D$883,"323*"))/1000+(SUMIFS(EUROSTAT_VBE_IND_2005!AG$7:AG$883,EUROSTAT_VBE_IND_2005!$B$7:$B$883,$D288,EUROSTAT_VBE_IND_2005!$C$7:$C$883,"*"&amp;RIGHT($A288,3)&amp;"*",EUROSTAT_VBE_IND_2005!$D$7:$D$883,"324*"))/1000+(SUMIFS(EUROSTAT_VBE_IND_2005!AG$7:AG$883,EUROSTAT_VBE_IND_2005!$B$7:$B$883,$D288,EUROSTAT_VBE_IND_2005!$C$7:$C$883,"*"&amp;RIGHT($A288,3)&amp;"*",EUROSTAT_VBE_IND_2005!$D$7:$D$883,"3260*"))/1000</f>
        <v>0</v>
      </c>
    </row>
    <row r="289" spans="1:43">
      <c r="A289" t="str">
        <f>LEFT(EUROSTAT_VBE_IND_2005!$C$426,8)</f>
        <v>B_101840</v>
      </c>
      <c r="B289" s="28" t="s">
        <v>304</v>
      </c>
      <c r="C289" t="s">
        <v>293</v>
      </c>
      <c r="D289" t="s">
        <v>55</v>
      </c>
      <c r="E289" t="s">
        <v>236</v>
      </c>
      <c r="F289" t="s">
        <v>256</v>
      </c>
      <c r="G289" s="17">
        <f>(SUMIFS(EUROSTAT_VBE_IND_2005!E$7:E$883,EUROSTAT_VBE_IND_2005!$B$7:$B$883,$D289,EUROSTAT_VBE_IND_2005!$C$7:$C$883,"*"&amp;RIGHT($A289,3)&amp;"*",EUROSTAT_VBE_IND_2005!$D$7:$D$883,"3250*"))/1000</f>
        <v>0</v>
      </c>
      <c r="H289" s="17">
        <f>(SUMIFS(EUROSTAT_VBE_IND_2005!F$7:F$883,EUROSTAT_VBE_IND_2005!$B$7:$B$883,$D289,EUROSTAT_VBE_IND_2005!$C$7:$C$883,"*"&amp;RIGHT($A289,3)&amp;"*",EUROSTAT_VBE_IND_2005!$D$7:$D$883,"3250*"))/1000</f>
        <v>0</v>
      </c>
      <c r="I289" s="17">
        <f>(SUMIFS(EUROSTAT_VBE_IND_2005!G$7:G$883,EUROSTAT_VBE_IND_2005!$B$7:$B$883,$D289,EUROSTAT_VBE_IND_2005!$C$7:$C$883,"*"&amp;RIGHT($A289,3)&amp;"*",EUROSTAT_VBE_IND_2005!$D$7:$D$883,"3250*"))/1000</f>
        <v>0</v>
      </c>
      <c r="J289" s="198"/>
      <c r="K289" s="17">
        <f>(SUMIFS(EUROSTAT_VBE_IND_2005!H$7:H$883,EUROSTAT_VBE_IND_2005!$B$7:$B$883,$D289,EUROSTAT_VBE_IND_2005!$C$7:$C$883,"*"&amp;RIGHT($A289,3)&amp;"*",EUROSTAT_VBE_IND_2005!$D$7:$D$883,"3250*"))/1000</f>
        <v>0</v>
      </c>
      <c r="L289" s="17">
        <f>(SUMIFS(EUROSTAT_VBE_IND_2005!I$7:I$883,EUROSTAT_VBE_IND_2005!$B$7:$B$883,$D289,EUROSTAT_VBE_IND_2005!$C$7:$C$883,"*"&amp;RIGHT($A289,3)&amp;"*",EUROSTAT_VBE_IND_2005!$D$7:$D$883,"3250*"))/1000</f>
        <v>0</v>
      </c>
      <c r="M289" s="17">
        <f>(SUMIFS(EUROSTAT_VBE_IND_2005!J$7:J$883,EUROSTAT_VBE_IND_2005!$B$7:$B$883,$D289,EUROSTAT_VBE_IND_2005!$C$7:$C$883,"*"&amp;RIGHT($A289,3)&amp;"*",EUROSTAT_VBE_IND_2005!$D$7:$D$883,"3250*"))/1000</f>
        <v>0</v>
      </c>
      <c r="N289" s="17">
        <f>(SUMIFS(EUROSTAT_VBE_IND_2005!K$7:K$883,EUROSTAT_VBE_IND_2005!$B$7:$B$883,$D289,EUROSTAT_VBE_IND_2005!$C$7:$C$883,"*"&amp;RIGHT($A289,3)&amp;"*",EUROSTAT_VBE_IND_2005!$D$7:$D$883,"3250*"))/1000</f>
        <v>0</v>
      </c>
      <c r="O289" s="17">
        <f>(SUMIFS(EUROSTAT_VBE_IND_2005!L$7:L$883,EUROSTAT_VBE_IND_2005!$B$7:$B$883,$D289,EUROSTAT_VBE_IND_2005!$C$7:$C$883,"*"&amp;RIGHT($A289,3)&amp;"*",EUROSTAT_VBE_IND_2005!$D$7:$D$883,"3250*"))/1000</f>
        <v>0</v>
      </c>
      <c r="P289" s="17">
        <f>(SUMIFS(EUROSTAT_VBE_IND_2005!M$7:M$883,EUROSTAT_VBE_IND_2005!$B$7:$B$883,$D289,EUROSTAT_VBE_IND_2005!$C$7:$C$883,"*"&amp;RIGHT($A289,3)&amp;"*",EUROSTAT_VBE_IND_2005!$D$7:$D$883,"3250*"))/1000</f>
        <v>0</v>
      </c>
      <c r="Q289" s="17">
        <f>(SUMIFS(EUROSTAT_VBE_IND_2005!N$7:N$883,EUROSTAT_VBE_IND_2005!$B$7:$B$883,$D289,EUROSTAT_VBE_IND_2005!$C$7:$C$883,"*"&amp;RIGHT($A289,3)&amp;"*",EUROSTAT_VBE_IND_2005!$D$7:$D$883,"3250*"))/1000</f>
        <v>0</v>
      </c>
      <c r="R289" s="17">
        <f>(SUMIFS(EUROSTAT_VBE_IND_2005!O$7:O$883,EUROSTAT_VBE_IND_2005!$B$7:$B$883,$D289,EUROSTAT_VBE_IND_2005!$C$7:$C$883,"*"&amp;RIGHT($A289,3)&amp;"*",EUROSTAT_VBE_IND_2005!$D$7:$D$883,"3250*"))/1000</f>
        <v>0</v>
      </c>
      <c r="S289" s="17">
        <f>(SUMIFS(EUROSTAT_VBE_IND_2005!P$7:P$883,EUROSTAT_VBE_IND_2005!$B$7:$B$883,$D289,EUROSTAT_VBE_IND_2005!$C$7:$C$883,"*"&amp;RIGHT($A289,3)&amp;"*",EUROSTAT_VBE_IND_2005!$D$7:$D$883,"3250*"))/1000</f>
        <v>0</v>
      </c>
      <c r="T289" s="17">
        <f>(SUMIFS(EUROSTAT_VBE_IND_2005!Q$7:Q$883,EUROSTAT_VBE_IND_2005!$B$7:$B$883,$D289,EUROSTAT_VBE_IND_2005!$C$7:$C$883,"*"&amp;RIGHT($A289,3)&amp;"*",EUROSTAT_VBE_IND_2005!$D$7:$D$883,"3250*"))/1000</f>
        <v>0</v>
      </c>
      <c r="U289" s="17">
        <f>(SUMIFS(EUROSTAT_VBE_IND_2005!R$7:R$883,EUROSTAT_VBE_IND_2005!$B$7:$B$883,$D289,EUROSTAT_VBE_IND_2005!$C$7:$C$883,"*"&amp;RIGHT($A289,3)&amp;"*",EUROSTAT_VBE_IND_2005!$D$7:$D$883,"3250*"))/1000</f>
        <v>0</v>
      </c>
      <c r="V289" s="17">
        <f>(SUMIFS(EUROSTAT_VBE_IND_2005!S$7:S$883,EUROSTAT_VBE_IND_2005!$B$7:$B$883,$D289,EUROSTAT_VBE_IND_2005!$C$7:$C$883,"*"&amp;RIGHT($A289,3)&amp;"*",EUROSTAT_VBE_IND_2005!$D$7:$D$883,"3250*"))/1000</f>
        <v>0</v>
      </c>
      <c r="W289" s="17">
        <f>(SUMIFS(EUROSTAT_VBE_IND_2005!T$7:T$883,EUROSTAT_VBE_IND_2005!$B$7:$B$883,$D289,EUROSTAT_VBE_IND_2005!$C$7:$C$883,"*"&amp;RIGHT($A289,3)&amp;"*",EUROSTAT_VBE_IND_2005!$D$7:$D$883,"3250*"))/1000</f>
        <v>0</v>
      </c>
      <c r="X289" s="17">
        <f>(SUMIFS(EUROSTAT_VBE_IND_2005!U$7:U$883,EUROSTAT_VBE_IND_2005!$B$7:$B$883,$D289,EUROSTAT_VBE_IND_2005!$C$7:$C$883,"*"&amp;RIGHT($A289,3)&amp;"*",EUROSTAT_VBE_IND_2005!$D$7:$D$883,"3250*"))/1000</f>
        <v>0</v>
      </c>
      <c r="Y289" s="17">
        <f>(SUMIFS(EUROSTAT_VBE_IND_2005!V$7:V$883,EUROSTAT_VBE_IND_2005!$B$7:$B$883,$D289,EUROSTAT_VBE_IND_2005!$C$7:$C$883,"*"&amp;RIGHT($A289,3)&amp;"*",EUROSTAT_VBE_IND_2005!$D$7:$D$883,"3250*"))/1000</f>
        <v>0</v>
      </c>
      <c r="Z289" s="17">
        <f>(SUMIFS(EUROSTAT_VBE_IND_2005!W$7:W$883,EUROSTAT_VBE_IND_2005!$B$7:$B$883,$D289,EUROSTAT_VBE_IND_2005!$C$7:$C$883,"*"&amp;RIGHT($A289,3)&amp;"*",EUROSTAT_VBE_IND_2005!$D$7:$D$883,"3250*"))/1000</f>
        <v>0</v>
      </c>
      <c r="AA289" s="17">
        <f>(SUMIFS(EUROSTAT_VBE_IND_2005!X$7:X$883,EUROSTAT_VBE_IND_2005!$B$7:$B$883,$D289,EUROSTAT_VBE_IND_2005!$C$7:$C$883,"*"&amp;RIGHT($A289,3)&amp;"*",EUROSTAT_VBE_IND_2005!$D$7:$D$883,"3250*"))/1000</f>
        <v>0</v>
      </c>
      <c r="AB289" s="17">
        <f>(SUMIFS(EUROSTAT_VBE_IND_2005!AA$7:AA$883,EUROSTAT_VBE_IND_2005!$B$7:$B$883,$D289,EUROSTAT_VBE_IND_2005!$C$7:$C$883,"*"&amp;RIGHT($A289,3)&amp;"*",EUROSTAT_VBE_IND_2005!$D$7:$D$883,"3250*"))/1000</f>
        <v>0</v>
      </c>
      <c r="AC289" s="17">
        <f>(SUMIFS(EUROSTAT_VBE_IND_2005!AB$7:AB$883,EUROSTAT_VBE_IND_2005!$B$7:$B$883,$D289,EUROSTAT_VBE_IND_2005!$C$7:$C$883,"*"&amp;RIGHT($A289,3)&amp;"*",EUROSTAT_VBE_IND_2005!$D$7:$D$883,"3250*"))/1000</f>
        <v>0</v>
      </c>
      <c r="AD289" s="17">
        <f>(SUMIFS(EUROSTAT_VBE_IND_2005!AC$7:AC$883,EUROSTAT_VBE_IND_2005!$B$7:$B$883,$D289,EUROSTAT_VBE_IND_2005!$C$7:$C$883,"*"&amp;RIGHT($A289,3)&amp;"*",EUROSTAT_VBE_IND_2005!$D$7:$D$883,"3250*"))/1000</f>
        <v>0</v>
      </c>
      <c r="AE289" s="17">
        <f>(SUMIFS(EUROSTAT_VBE_IND_2005!AD$7:AD$883,EUROSTAT_VBE_IND_2005!$B$7:$B$883,$D289,EUROSTAT_VBE_IND_2005!$C$7:$C$883,"*"&amp;RIGHT($A289,3)&amp;"*",EUROSTAT_VBE_IND_2005!$D$7:$D$883,"3250*"))/1000</f>
        <v>0</v>
      </c>
      <c r="AF289" s="17">
        <f>(SUMIFS(EUROSTAT_VBE_IND_2005!AE$7:AE$883,EUROSTAT_VBE_IND_2005!$B$7:$B$883,$D289,EUROSTAT_VBE_IND_2005!$C$7:$C$883,"*"&amp;RIGHT($A289,3)&amp;"*",EUROSTAT_VBE_IND_2005!$D$7:$D$883,"3250*"))/1000</f>
        <v>0</v>
      </c>
      <c r="AG289" s="17">
        <f>(SUMIFS(EUROSTAT_VBE_IND_2005!AF$7:AF$883,EUROSTAT_VBE_IND_2005!$B$7:$B$883,$D289,EUROSTAT_VBE_IND_2005!$C$7:$C$883,"*"&amp;RIGHT($A289,3)&amp;"*",EUROSTAT_VBE_IND_2005!$D$7:$D$883,"3250*"))/1000</f>
        <v>0</v>
      </c>
      <c r="AH289" s="17">
        <f>(SUMIFS(EUROSTAT_VBE_IND_2005!AH$7:AH$883,EUROSTAT_VBE_IND_2005!$B$7:$B$883,$D289,EUROSTAT_VBE_IND_2005!$C$7:$C$883,"*"&amp;RIGHT($A289,3)&amp;"*",EUROSTAT_VBE_IND_2005!$D$7:$D$883,"3250*"))/1000</f>
        <v>0</v>
      </c>
      <c r="AI289" s="17">
        <f>(SUMIFS(EUROSTAT_VBE_IND_2005!AI$7:AI$883,EUROSTAT_VBE_IND_2005!$B$7:$B$883,$D289,EUROSTAT_VBE_IND_2005!$C$7:$C$883,"*"&amp;RIGHT($A289,3)&amp;"*",EUROSTAT_VBE_IND_2005!$D$7:$D$883,"3250*"))/1000</f>
        <v>0</v>
      </c>
      <c r="AJ289" s="17">
        <f>(SUMIFS(EUROSTAT_VBE_IND_2005!AJ$7:AJ$883,EUROSTAT_VBE_IND_2005!$B$7:$B$883,$D289,EUROSTAT_VBE_IND_2005!$C$7:$C$883,"*"&amp;RIGHT($A289,3)&amp;"*",EUROSTAT_VBE_IND_2005!$D$7:$D$883,"3250*"))/1000</f>
        <v>0</v>
      </c>
      <c r="AK289" s="17">
        <f>(SUMIFS(EUROSTAT_VBE_IND_2005!AK$7:AK$883,EUROSTAT_VBE_IND_2005!$B$7:$B$883,$D289,EUROSTAT_VBE_IND_2005!$C$7:$C$883,"*"&amp;RIGHT($A289,3)&amp;"*",EUROSTAT_VBE_IND_2005!$D$7:$D$883,"3250*"))/1000</f>
        <v>0</v>
      </c>
      <c r="AL289" s="198"/>
      <c r="AM289" s="198"/>
      <c r="AN289" s="198"/>
      <c r="AO289" s="17">
        <f>(SUMIFS(EUROSTAT_VBE_IND_2005!Y$7:Y$883,EUROSTAT_VBE_IND_2005!$B$7:$B$883,$D289,EUROSTAT_VBE_IND_2005!$C$7:$C$883,"*"&amp;RIGHT($A289,3)&amp;"*",EUROSTAT_VBE_IND_2005!$D$7:$D$883,"3250*"))/1000</f>
        <v>0</v>
      </c>
      <c r="AP289" s="17">
        <f>(SUMIFS(EUROSTAT_VBE_IND_2005!Z$7:Z$883,EUROSTAT_VBE_IND_2005!$B$7:$B$883,$D289,EUROSTAT_VBE_IND_2005!$C$7:$C$883,"*"&amp;RIGHT($A289,3)&amp;"*",EUROSTAT_VBE_IND_2005!$D$7:$D$883,"3250*"))/1000</f>
        <v>0</v>
      </c>
      <c r="AQ289" s="17">
        <f>(SUMIFS(EUROSTAT_VBE_IND_2005!AG$7:AG$883,EUROSTAT_VBE_IND_2005!$B$7:$B$883,$D289,EUROSTAT_VBE_IND_2005!$C$7:$C$883,"*"&amp;RIGHT($A289,3)&amp;"*",EUROSTAT_VBE_IND_2005!$D$7:$D$883,"3250*"))/1000</f>
        <v>0</v>
      </c>
    </row>
    <row r="290" spans="1:43">
      <c r="A290" t="str">
        <f>LEFT(EUROSTAT_VBE_IND_2005!$C$426,8)</f>
        <v>B_101840</v>
      </c>
      <c r="B290" s="28" t="s">
        <v>304</v>
      </c>
      <c r="C290" t="s">
        <v>293</v>
      </c>
      <c r="D290" t="s">
        <v>55</v>
      </c>
      <c r="E290" t="s">
        <v>237</v>
      </c>
      <c r="F290" t="s">
        <v>257</v>
      </c>
      <c r="G290" s="17">
        <f>(SUMIFS(EUROSTAT_VBE_IND_2005!E$7:E$883,EUROSTAT_VBE_IND_2005!$B$7:$B$883,$D290,EUROSTAT_VBE_IND_2005!$C$7:$C$883,"*"&amp;RIGHT($A290,3)&amp;"*",EUROSTAT_VBE_IND_2005!$D$7:$D$883,"3270A*"))/1000+(SUMIFS(EUROSTAT_VBE_IND_2005!E$7:E$883,EUROSTAT_VBE_IND_2005!$B$7:$B$883,$D290,EUROSTAT_VBE_IND_2005!$C$7:$C$883,"*"&amp;RIGHT($A290,3)&amp;"*",EUROSTAT_VBE_IND_2005!$D$7:$D$883,"3285*"))/1000+(SUMIFS(EUROSTAT_VBE_IND_2005!E$7:E$883,EUROSTAT_VBE_IND_2005!$B$7:$B$883,$D290,EUROSTAT_VBE_IND_2005!$C$7:$C$883,"*"&amp;RIGHT($A290,3)&amp;"*",EUROSTAT_VBE_IND_2005!$D$7:$D$883,"3295*"))/1000+(SUMIFS(EUROSTAT_VBE_IND_2005!E$7:E$883,EUROSTAT_VBE_IND_2005!$B$7:$B$883,$D290,EUROSTAT_VBE_IND_2005!$C$7:$C$883,"*"&amp;RIGHT($A290,3)&amp;"*",EUROSTAT_VBE_IND_2005!$D$7:$D$883,"2410*"))/1000+(SUMIFS(EUROSTAT_VBE_IND_2005!E$7:E$883,EUROSTAT_VBE_IND_2005!$B$7:$B$883,$D290,EUROSTAT_VBE_IND_2005!$C$7:$C$883,"*"&amp;RIGHT($A290,3)&amp;"*",EUROSTAT_VBE_IND_2005!$D$7:$D$883,"3105*"))/1000</f>
        <v>1.56</v>
      </c>
      <c r="H290" s="17">
        <f>(SUMIFS(EUROSTAT_VBE_IND_2005!F$7:F$883,EUROSTAT_VBE_IND_2005!$B$7:$B$883,$D290,EUROSTAT_VBE_IND_2005!$C$7:$C$883,"*"&amp;RIGHT($A290,3)&amp;"*",EUROSTAT_VBE_IND_2005!$D$7:$D$883,"3270A*"))/1000+(SUMIFS(EUROSTAT_VBE_IND_2005!F$7:F$883,EUROSTAT_VBE_IND_2005!$B$7:$B$883,$D290,EUROSTAT_VBE_IND_2005!$C$7:$C$883,"*"&amp;RIGHT($A290,3)&amp;"*",EUROSTAT_VBE_IND_2005!$D$7:$D$883,"3285*"))/1000+(SUMIFS(EUROSTAT_VBE_IND_2005!F$7:F$883,EUROSTAT_VBE_IND_2005!$B$7:$B$883,$D290,EUROSTAT_VBE_IND_2005!$C$7:$C$883,"*"&amp;RIGHT($A290,3)&amp;"*",EUROSTAT_VBE_IND_2005!$D$7:$D$883,"3295*"))/1000+(SUMIFS(EUROSTAT_VBE_IND_2005!F$7:F$883,EUROSTAT_VBE_IND_2005!$B$7:$B$883,$D290,EUROSTAT_VBE_IND_2005!$C$7:$C$883,"*"&amp;RIGHT($A290,3)&amp;"*",EUROSTAT_VBE_IND_2005!$D$7:$D$883,"2410*"))/1000+(SUMIFS(EUROSTAT_VBE_IND_2005!F$7:F$883,EUROSTAT_VBE_IND_2005!$B$7:$B$883,$D290,EUROSTAT_VBE_IND_2005!$C$7:$C$883,"*"&amp;RIGHT($A290,3)&amp;"*",EUROSTAT_VBE_IND_2005!$D$7:$D$883,"3105*"))/1000</f>
        <v>1.64</v>
      </c>
      <c r="I290" s="17">
        <f>(SUMIFS(EUROSTAT_VBE_IND_2005!G$7:G$883,EUROSTAT_VBE_IND_2005!$B$7:$B$883,$D290,EUROSTAT_VBE_IND_2005!$C$7:$C$883,"*"&amp;RIGHT($A290,3)&amp;"*",EUROSTAT_VBE_IND_2005!$D$7:$D$883,"3270A*"))/1000+(SUMIFS(EUROSTAT_VBE_IND_2005!G$7:G$883,EUROSTAT_VBE_IND_2005!$B$7:$B$883,$D290,EUROSTAT_VBE_IND_2005!$C$7:$C$883,"*"&amp;RIGHT($A290,3)&amp;"*",EUROSTAT_VBE_IND_2005!$D$7:$D$883,"3285*"))/1000+(SUMIFS(EUROSTAT_VBE_IND_2005!G$7:G$883,EUROSTAT_VBE_IND_2005!$B$7:$B$883,$D290,EUROSTAT_VBE_IND_2005!$C$7:$C$883,"*"&amp;RIGHT($A290,3)&amp;"*",EUROSTAT_VBE_IND_2005!$D$7:$D$883,"3295*"))/1000+(SUMIFS(EUROSTAT_VBE_IND_2005!G$7:G$883,EUROSTAT_VBE_IND_2005!$B$7:$B$883,$D290,EUROSTAT_VBE_IND_2005!$C$7:$C$883,"*"&amp;RIGHT($A290,3)&amp;"*",EUROSTAT_VBE_IND_2005!$D$7:$D$883,"2410*"))/1000+(SUMIFS(EUROSTAT_VBE_IND_2005!G$7:G$883,EUROSTAT_VBE_IND_2005!$B$7:$B$883,$D290,EUROSTAT_VBE_IND_2005!$C$7:$C$883,"*"&amp;RIGHT($A290,3)&amp;"*",EUROSTAT_VBE_IND_2005!$D$7:$D$883,"3105*"))/1000</f>
        <v>1.28</v>
      </c>
      <c r="J290" s="198"/>
      <c r="K290" s="17">
        <f>(SUMIFS(EUROSTAT_VBE_IND_2005!H$7:H$883,EUROSTAT_VBE_IND_2005!$B$7:$B$883,$D290,EUROSTAT_VBE_IND_2005!$C$7:$C$883,"*"&amp;RIGHT($A290,3)&amp;"*",EUROSTAT_VBE_IND_2005!$D$7:$D$883,"3270A*"))/1000+(SUMIFS(EUROSTAT_VBE_IND_2005!H$7:H$883,EUROSTAT_VBE_IND_2005!$B$7:$B$883,$D290,EUROSTAT_VBE_IND_2005!$C$7:$C$883,"*"&amp;RIGHT($A290,3)&amp;"*",EUROSTAT_VBE_IND_2005!$D$7:$D$883,"3285*"))/1000+(SUMIFS(EUROSTAT_VBE_IND_2005!H$7:H$883,EUROSTAT_VBE_IND_2005!$B$7:$B$883,$D290,EUROSTAT_VBE_IND_2005!$C$7:$C$883,"*"&amp;RIGHT($A290,3)&amp;"*",EUROSTAT_VBE_IND_2005!$D$7:$D$883,"3295*"))/1000+(SUMIFS(EUROSTAT_VBE_IND_2005!H$7:H$883,EUROSTAT_VBE_IND_2005!$B$7:$B$883,$D290,EUROSTAT_VBE_IND_2005!$C$7:$C$883,"*"&amp;RIGHT($A290,3)&amp;"*",EUROSTAT_VBE_IND_2005!$D$7:$D$883,"2410*"))/1000+(SUMIFS(EUROSTAT_VBE_IND_2005!H$7:H$883,EUROSTAT_VBE_IND_2005!$B$7:$B$883,$D290,EUROSTAT_VBE_IND_2005!$C$7:$C$883,"*"&amp;RIGHT($A290,3)&amp;"*",EUROSTAT_VBE_IND_2005!$D$7:$D$883,"3105*"))/1000</f>
        <v>0</v>
      </c>
      <c r="L290" s="17">
        <f>(SUMIFS(EUROSTAT_VBE_IND_2005!I$7:I$883,EUROSTAT_VBE_IND_2005!$B$7:$B$883,$D290,EUROSTAT_VBE_IND_2005!$C$7:$C$883,"*"&amp;RIGHT($A290,3)&amp;"*",EUROSTAT_VBE_IND_2005!$D$7:$D$883,"3270A*"))/1000+(SUMIFS(EUROSTAT_VBE_IND_2005!I$7:I$883,EUROSTAT_VBE_IND_2005!$B$7:$B$883,$D290,EUROSTAT_VBE_IND_2005!$C$7:$C$883,"*"&amp;RIGHT($A290,3)&amp;"*",EUROSTAT_VBE_IND_2005!$D$7:$D$883,"3285*"))/1000+(SUMIFS(EUROSTAT_VBE_IND_2005!I$7:I$883,EUROSTAT_VBE_IND_2005!$B$7:$B$883,$D290,EUROSTAT_VBE_IND_2005!$C$7:$C$883,"*"&amp;RIGHT($A290,3)&amp;"*",EUROSTAT_VBE_IND_2005!$D$7:$D$883,"3295*"))/1000+(SUMIFS(EUROSTAT_VBE_IND_2005!I$7:I$883,EUROSTAT_VBE_IND_2005!$B$7:$B$883,$D290,EUROSTAT_VBE_IND_2005!$C$7:$C$883,"*"&amp;RIGHT($A290,3)&amp;"*",EUROSTAT_VBE_IND_2005!$D$7:$D$883,"2410*"))/1000+(SUMIFS(EUROSTAT_VBE_IND_2005!I$7:I$883,EUROSTAT_VBE_IND_2005!$B$7:$B$883,$D290,EUROSTAT_VBE_IND_2005!$C$7:$C$883,"*"&amp;RIGHT($A290,3)&amp;"*",EUROSTAT_VBE_IND_2005!$D$7:$D$883,"3105*"))/1000</f>
        <v>1</v>
      </c>
      <c r="M290" s="17">
        <f>(SUMIFS(EUROSTAT_VBE_IND_2005!J$7:J$883,EUROSTAT_VBE_IND_2005!$B$7:$B$883,$D290,EUROSTAT_VBE_IND_2005!$C$7:$C$883,"*"&amp;RIGHT($A290,3)&amp;"*",EUROSTAT_VBE_IND_2005!$D$7:$D$883,"3270A*"))/1000+(SUMIFS(EUROSTAT_VBE_IND_2005!J$7:J$883,EUROSTAT_VBE_IND_2005!$B$7:$B$883,$D290,EUROSTAT_VBE_IND_2005!$C$7:$C$883,"*"&amp;RIGHT($A290,3)&amp;"*",EUROSTAT_VBE_IND_2005!$D$7:$D$883,"3285*"))/1000+(SUMIFS(EUROSTAT_VBE_IND_2005!J$7:J$883,EUROSTAT_VBE_IND_2005!$B$7:$B$883,$D290,EUROSTAT_VBE_IND_2005!$C$7:$C$883,"*"&amp;RIGHT($A290,3)&amp;"*",EUROSTAT_VBE_IND_2005!$D$7:$D$883,"3295*"))/1000+(SUMIFS(EUROSTAT_VBE_IND_2005!J$7:J$883,EUROSTAT_VBE_IND_2005!$B$7:$B$883,$D290,EUROSTAT_VBE_IND_2005!$C$7:$C$883,"*"&amp;RIGHT($A290,3)&amp;"*",EUROSTAT_VBE_IND_2005!$D$7:$D$883,"2410*"))/1000+(SUMIFS(EUROSTAT_VBE_IND_2005!J$7:J$883,EUROSTAT_VBE_IND_2005!$B$7:$B$883,$D290,EUROSTAT_VBE_IND_2005!$C$7:$C$883,"*"&amp;RIGHT($A290,3)&amp;"*",EUROSTAT_VBE_IND_2005!$D$7:$D$883,"3105*"))/1000</f>
        <v>2.48</v>
      </c>
      <c r="N290" s="17">
        <f>(SUMIFS(EUROSTAT_VBE_IND_2005!K$7:K$883,EUROSTAT_VBE_IND_2005!$B$7:$B$883,$D290,EUROSTAT_VBE_IND_2005!$C$7:$C$883,"*"&amp;RIGHT($A290,3)&amp;"*",EUROSTAT_VBE_IND_2005!$D$7:$D$883,"3270A*"))/1000+(SUMIFS(EUROSTAT_VBE_IND_2005!K$7:K$883,EUROSTAT_VBE_IND_2005!$B$7:$B$883,$D290,EUROSTAT_VBE_IND_2005!$C$7:$C$883,"*"&amp;RIGHT($A290,3)&amp;"*",EUROSTAT_VBE_IND_2005!$D$7:$D$883,"3285*"))/1000+(SUMIFS(EUROSTAT_VBE_IND_2005!K$7:K$883,EUROSTAT_VBE_IND_2005!$B$7:$B$883,$D290,EUROSTAT_VBE_IND_2005!$C$7:$C$883,"*"&amp;RIGHT($A290,3)&amp;"*",EUROSTAT_VBE_IND_2005!$D$7:$D$883,"3295*"))/1000+(SUMIFS(EUROSTAT_VBE_IND_2005!K$7:K$883,EUROSTAT_VBE_IND_2005!$B$7:$B$883,$D290,EUROSTAT_VBE_IND_2005!$C$7:$C$883,"*"&amp;RIGHT($A290,3)&amp;"*",EUROSTAT_VBE_IND_2005!$D$7:$D$883,"2410*"))/1000+(SUMIFS(EUROSTAT_VBE_IND_2005!K$7:K$883,EUROSTAT_VBE_IND_2005!$B$7:$B$883,$D290,EUROSTAT_VBE_IND_2005!$C$7:$C$883,"*"&amp;RIGHT($A290,3)&amp;"*",EUROSTAT_VBE_IND_2005!$D$7:$D$883,"3105*"))/1000</f>
        <v>0.08</v>
      </c>
      <c r="O290" s="17">
        <f>(SUMIFS(EUROSTAT_VBE_IND_2005!L$7:L$883,EUROSTAT_VBE_IND_2005!$B$7:$B$883,$D290,EUROSTAT_VBE_IND_2005!$C$7:$C$883,"*"&amp;RIGHT($A290,3)&amp;"*",EUROSTAT_VBE_IND_2005!$D$7:$D$883,"3270A*"))/1000+(SUMIFS(EUROSTAT_VBE_IND_2005!L$7:L$883,EUROSTAT_VBE_IND_2005!$B$7:$B$883,$D290,EUROSTAT_VBE_IND_2005!$C$7:$C$883,"*"&amp;RIGHT($A290,3)&amp;"*",EUROSTAT_VBE_IND_2005!$D$7:$D$883,"3285*"))/1000+(SUMIFS(EUROSTAT_VBE_IND_2005!L$7:L$883,EUROSTAT_VBE_IND_2005!$B$7:$B$883,$D290,EUROSTAT_VBE_IND_2005!$C$7:$C$883,"*"&amp;RIGHT($A290,3)&amp;"*",EUROSTAT_VBE_IND_2005!$D$7:$D$883,"3295*"))/1000+(SUMIFS(EUROSTAT_VBE_IND_2005!L$7:L$883,EUROSTAT_VBE_IND_2005!$B$7:$B$883,$D290,EUROSTAT_VBE_IND_2005!$C$7:$C$883,"*"&amp;RIGHT($A290,3)&amp;"*",EUROSTAT_VBE_IND_2005!$D$7:$D$883,"2410*"))/1000+(SUMIFS(EUROSTAT_VBE_IND_2005!L$7:L$883,EUROSTAT_VBE_IND_2005!$B$7:$B$883,$D290,EUROSTAT_VBE_IND_2005!$C$7:$C$883,"*"&amp;RIGHT($A290,3)&amp;"*",EUROSTAT_VBE_IND_2005!$D$7:$D$883,"3105*"))/1000</f>
        <v>0</v>
      </c>
      <c r="P290" s="17">
        <f>(SUMIFS(EUROSTAT_VBE_IND_2005!M$7:M$883,EUROSTAT_VBE_IND_2005!$B$7:$B$883,$D290,EUROSTAT_VBE_IND_2005!$C$7:$C$883,"*"&amp;RIGHT($A290,3)&amp;"*",EUROSTAT_VBE_IND_2005!$D$7:$D$883,"3270A*"))/1000+(SUMIFS(EUROSTAT_VBE_IND_2005!M$7:M$883,EUROSTAT_VBE_IND_2005!$B$7:$B$883,$D290,EUROSTAT_VBE_IND_2005!$C$7:$C$883,"*"&amp;RIGHT($A290,3)&amp;"*",EUROSTAT_VBE_IND_2005!$D$7:$D$883,"3285*"))/1000+(SUMIFS(EUROSTAT_VBE_IND_2005!M$7:M$883,EUROSTAT_VBE_IND_2005!$B$7:$B$883,$D290,EUROSTAT_VBE_IND_2005!$C$7:$C$883,"*"&amp;RIGHT($A290,3)&amp;"*",EUROSTAT_VBE_IND_2005!$D$7:$D$883,"3295*"))/1000+(SUMIFS(EUROSTAT_VBE_IND_2005!M$7:M$883,EUROSTAT_VBE_IND_2005!$B$7:$B$883,$D290,EUROSTAT_VBE_IND_2005!$C$7:$C$883,"*"&amp;RIGHT($A290,3)&amp;"*",EUROSTAT_VBE_IND_2005!$D$7:$D$883,"2410*"))/1000+(SUMIFS(EUROSTAT_VBE_IND_2005!M$7:M$883,EUROSTAT_VBE_IND_2005!$B$7:$B$883,$D290,EUROSTAT_VBE_IND_2005!$C$7:$C$883,"*"&amp;RIGHT($A290,3)&amp;"*",EUROSTAT_VBE_IND_2005!$D$7:$D$883,"3105*"))/1000</f>
        <v>1.68</v>
      </c>
      <c r="Q290" s="17">
        <f>(SUMIFS(EUROSTAT_VBE_IND_2005!N$7:N$883,EUROSTAT_VBE_IND_2005!$B$7:$B$883,$D290,EUROSTAT_VBE_IND_2005!$C$7:$C$883,"*"&amp;RIGHT($A290,3)&amp;"*",EUROSTAT_VBE_IND_2005!$D$7:$D$883,"3270A*"))/1000+(SUMIFS(EUROSTAT_VBE_IND_2005!N$7:N$883,EUROSTAT_VBE_IND_2005!$B$7:$B$883,$D290,EUROSTAT_VBE_IND_2005!$C$7:$C$883,"*"&amp;RIGHT($A290,3)&amp;"*",EUROSTAT_VBE_IND_2005!$D$7:$D$883,"3285*"))/1000+(SUMIFS(EUROSTAT_VBE_IND_2005!N$7:N$883,EUROSTAT_VBE_IND_2005!$B$7:$B$883,$D290,EUROSTAT_VBE_IND_2005!$C$7:$C$883,"*"&amp;RIGHT($A290,3)&amp;"*",EUROSTAT_VBE_IND_2005!$D$7:$D$883,"3295*"))/1000+(SUMIFS(EUROSTAT_VBE_IND_2005!N$7:N$883,EUROSTAT_VBE_IND_2005!$B$7:$B$883,$D290,EUROSTAT_VBE_IND_2005!$C$7:$C$883,"*"&amp;RIGHT($A290,3)&amp;"*",EUROSTAT_VBE_IND_2005!$D$7:$D$883,"2410*"))/1000+(SUMIFS(EUROSTAT_VBE_IND_2005!N$7:N$883,EUROSTAT_VBE_IND_2005!$B$7:$B$883,$D290,EUROSTAT_VBE_IND_2005!$C$7:$C$883,"*"&amp;RIGHT($A290,3)&amp;"*",EUROSTAT_VBE_IND_2005!$D$7:$D$883,"3105*"))/1000</f>
        <v>3.96</v>
      </c>
      <c r="R290" s="17">
        <f>(SUMIFS(EUROSTAT_VBE_IND_2005!O$7:O$883,EUROSTAT_VBE_IND_2005!$B$7:$B$883,$D290,EUROSTAT_VBE_IND_2005!$C$7:$C$883,"*"&amp;RIGHT($A290,3)&amp;"*",EUROSTAT_VBE_IND_2005!$D$7:$D$883,"3270A*"))/1000+(SUMIFS(EUROSTAT_VBE_IND_2005!O$7:O$883,EUROSTAT_VBE_IND_2005!$B$7:$B$883,$D290,EUROSTAT_VBE_IND_2005!$C$7:$C$883,"*"&amp;RIGHT($A290,3)&amp;"*",EUROSTAT_VBE_IND_2005!$D$7:$D$883,"3285*"))/1000+(SUMIFS(EUROSTAT_VBE_IND_2005!O$7:O$883,EUROSTAT_VBE_IND_2005!$B$7:$B$883,$D290,EUROSTAT_VBE_IND_2005!$C$7:$C$883,"*"&amp;RIGHT($A290,3)&amp;"*",EUROSTAT_VBE_IND_2005!$D$7:$D$883,"3295*"))/1000+(SUMIFS(EUROSTAT_VBE_IND_2005!O$7:O$883,EUROSTAT_VBE_IND_2005!$B$7:$B$883,$D290,EUROSTAT_VBE_IND_2005!$C$7:$C$883,"*"&amp;RIGHT($A290,3)&amp;"*",EUROSTAT_VBE_IND_2005!$D$7:$D$883,"2410*"))/1000+(SUMIFS(EUROSTAT_VBE_IND_2005!O$7:O$883,EUROSTAT_VBE_IND_2005!$B$7:$B$883,$D290,EUROSTAT_VBE_IND_2005!$C$7:$C$883,"*"&amp;RIGHT($A290,3)&amp;"*",EUROSTAT_VBE_IND_2005!$D$7:$D$883,"3105*"))/1000</f>
        <v>7.68</v>
      </c>
      <c r="S290" s="17">
        <f>(SUMIFS(EUROSTAT_VBE_IND_2005!P$7:P$883,EUROSTAT_VBE_IND_2005!$B$7:$B$883,$D290,EUROSTAT_VBE_IND_2005!$C$7:$C$883,"*"&amp;RIGHT($A290,3)&amp;"*",EUROSTAT_VBE_IND_2005!$D$7:$D$883,"3270A*"))/1000+(SUMIFS(EUROSTAT_VBE_IND_2005!P$7:P$883,EUROSTAT_VBE_IND_2005!$B$7:$B$883,$D290,EUROSTAT_VBE_IND_2005!$C$7:$C$883,"*"&amp;RIGHT($A290,3)&amp;"*",EUROSTAT_VBE_IND_2005!$D$7:$D$883,"3285*"))/1000+(SUMIFS(EUROSTAT_VBE_IND_2005!P$7:P$883,EUROSTAT_VBE_IND_2005!$B$7:$B$883,$D290,EUROSTAT_VBE_IND_2005!$C$7:$C$883,"*"&amp;RIGHT($A290,3)&amp;"*",EUROSTAT_VBE_IND_2005!$D$7:$D$883,"3295*"))/1000+(SUMIFS(EUROSTAT_VBE_IND_2005!P$7:P$883,EUROSTAT_VBE_IND_2005!$B$7:$B$883,$D290,EUROSTAT_VBE_IND_2005!$C$7:$C$883,"*"&amp;RIGHT($A290,3)&amp;"*",EUROSTAT_VBE_IND_2005!$D$7:$D$883,"2410*"))/1000+(SUMIFS(EUROSTAT_VBE_IND_2005!P$7:P$883,EUROSTAT_VBE_IND_2005!$B$7:$B$883,$D290,EUROSTAT_VBE_IND_2005!$C$7:$C$883,"*"&amp;RIGHT($A290,3)&amp;"*",EUROSTAT_VBE_IND_2005!$D$7:$D$883,"3105*"))/1000</f>
        <v>4.08</v>
      </c>
      <c r="T290" s="17">
        <f>(SUMIFS(EUROSTAT_VBE_IND_2005!Q$7:Q$883,EUROSTAT_VBE_IND_2005!$B$7:$B$883,$D290,EUROSTAT_VBE_IND_2005!$C$7:$C$883,"*"&amp;RIGHT($A290,3)&amp;"*",EUROSTAT_VBE_IND_2005!$D$7:$D$883,"3270A*"))/1000+(SUMIFS(EUROSTAT_VBE_IND_2005!Q$7:Q$883,EUROSTAT_VBE_IND_2005!$B$7:$B$883,$D290,EUROSTAT_VBE_IND_2005!$C$7:$C$883,"*"&amp;RIGHT($A290,3)&amp;"*",EUROSTAT_VBE_IND_2005!$D$7:$D$883,"3285*"))/1000+(SUMIFS(EUROSTAT_VBE_IND_2005!Q$7:Q$883,EUROSTAT_VBE_IND_2005!$B$7:$B$883,$D290,EUROSTAT_VBE_IND_2005!$C$7:$C$883,"*"&amp;RIGHT($A290,3)&amp;"*",EUROSTAT_VBE_IND_2005!$D$7:$D$883,"3295*"))/1000+(SUMIFS(EUROSTAT_VBE_IND_2005!Q$7:Q$883,EUROSTAT_VBE_IND_2005!$B$7:$B$883,$D290,EUROSTAT_VBE_IND_2005!$C$7:$C$883,"*"&amp;RIGHT($A290,3)&amp;"*",EUROSTAT_VBE_IND_2005!$D$7:$D$883,"2410*"))/1000+(SUMIFS(EUROSTAT_VBE_IND_2005!Q$7:Q$883,EUROSTAT_VBE_IND_2005!$B$7:$B$883,$D290,EUROSTAT_VBE_IND_2005!$C$7:$C$883,"*"&amp;RIGHT($A290,3)&amp;"*",EUROSTAT_VBE_IND_2005!$D$7:$D$883,"3105*"))/1000</f>
        <v>0.48</v>
      </c>
      <c r="U290" s="17">
        <f>(SUMIFS(EUROSTAT_VBE_IND_2005!R$7:R$883,EUROSTAT_VBE_IND_2005!$B$7:$B$883,$D290,EUROSTAT_VBE_IND_2005!$C$7:$C$883,"*"&amp;RIGHT($A290,3)&amp;"*",EUROSTAT_VBE_IND_2005!$D$7:$D$883,"3270A*"))/1000+(SUMIFS(EUROSTAT_VBE_IND_2005!R$7:R$883,EUROSTAT_VBE_IND_2005!$B$7:$B$883,$D290,EUROSTAT_VBE_IND_2005!$C$7:$C$883,"*"&amp;RIGHT($A290,3)&amp;"*",EUROSTAT_VBE_IND_2005!$D$7:$D$883,"3285*"))/1000+(SUMIFS(EUROSTAT_VBE_IND_2005!R$7:R$883,EUROSTAT_VBE_IND_2005!$B$7:$B$883,$D290,EUROSTAT_VBE_IND_2005!$C$7:$C$883,"*"&amp;RIGHT($A290,3)&amp;"*",EUROSTAT_VBE_IND_2005!$D$7:$D$883,"3295*"))/1000+(SUMIFS(EUROSTAT_VBE_IND_2005!R$7:R$883,EUROSTAT_VBE_IND_2005!$B$7:$B$883,$D290,EUROSTAT_VBE_IND_2005!$C$7:$C$883,"*"&amp;RIGHT($A290,3)&amp;"*",EUROSTAT_VBE_IND_2005!$D$7:$D$883,"2410*"))/1000+(SUMIFS(EUROSTAT_VBE_IND_2005!R$7:R$883,EUROSTAT_VBE_IND_2005!$B$7:$B$883,$D290,EUROSTAT_VBE_IND_2005!$C$7:$C$883,"*"&amp;RIGHT($A290,3)&amp;"*",EUROSTAT_VBE_IND_2005!$D$7:$D$883,"3105*"))/1000</f>
        <v>0.32</v>
      </c>
      <c r="V290" s="17">
        <f>(SUMIFS(EUROSTAT_VBE_IND_2005!S$7:S$883,EUROSTAT_VBE_IND_2005!$B$7:$B$883,$D290,EUROSTAT_VBE_IND_2005!$C$7:$C$883,"*"&amp;RIGHT($A290,3)&amp;"*",EUROSTAT_VBE_IND_2005!$D$7:$D$883,"3270A*"))/1000+(SUMIFS(EUROSTAT_VBE_IND_2005!S$7:S$883,EUROSTAT_VBE_IND_2005!$B$7:$B$883,$D290,EUROSTAT_VBE_IND_2005!$C$7:$C$883,"*"&amp;RIGHT($A290,3)&amp;"*",EUROSTAT_VBE_IND_2005!$D$7:$D$883,"3285*"))/1000+(SUMIFS(EUROSTAT_VBE_IND_2005!S$7:S$883,EUROSTAT_VBE_IND_2005!$B$7:$B$883,$D290,EUROSTAT_VBE_IND_2005!$C$7:$C$883,"*"&amp;RIGHT($A290,3)&amp;"*",EUROSTAT_VBE_IND_2005!$D$7:$D$883,"3295*"))/1000+(SUMIFS(EUROSTAT_VBE_IND_2005!S$7:S$883,EUROSTAT_VBE_IND_2005!$B$7:$B$883,$D290,EUROSTAT_VBE_IND_2005!$C$7:$C$883,"*"&amp;RIGHT($A290,3)&amp;"*",EUROSTAT_VBE_IND_2005!$D$7:$D$883,"2410*"))/1000+(SUMIFS(EUROSTAT_VBE_IND_2005!S$7:S$883,EUROSTAT_VBE_IND_2005!$B$7:$B$883,$D290,EUROSTAT_VBE_IND_2005!$C$7:$C$883,"*"&amp;RIGHT($A290,3)&amp;"*",EUROSTAT_VBE_IND_2005!$D$7:$D$883,"3105*"))/1000</f>
        <v>0.12</v>
      </c>
      <c r="W290" s="17">
        <f>(SUMIFS(EUROSTAT_VBE_IND_2005!T$7:T$883,EUROSTAT_VBE_IND_2005!$B$7:$B$883,$D290,EUROSTAT_VBE_IND_2005!$C$7:$C$883,"*"&amp;RIGHT($A290,3)&amp;"*",EUROSTAT_VBE_IND_2005!$D$7:$D$883,"3270A*"))/1000+(SUMIFS(EUROSTAT_VBE_IND_2005!T$7:T$883,EUROSTAT_VBE_IND_2005!$B$7:$B$883,$D290,EUROSTAT_VBE_IND_2005!$C$7:$C$883,"*"&amp;RIGHT($A290,3)&amp;"*",EUROSTAT_VBE_IND_2005!$D$7:$D$883,"3285*"))/1000+(SUMIFS(EUROSTAT_VBE_IND_2005!T$7:T$883,EUROSTAT_VBE_IND_2005!$B$7:$B$883,$D290,EUROSTAT_VBE_IND_2005!$C$7:$C$883,"*"&amp;RIGHT($A290,3)&amp;"*",EUROSTAT_VBE_IND_2005!$D$7:$D$883,"3295*"))/1000+(SUMIFS(EUROSTAT_VBE_IND_2005!T$7:T$883,EUROSTAT_VBE_IND_2005!$B$7:$B$883,$D290,EUROSTAT_VBE_IND_2005!$C$7:$C$883,"*"&amp;RIGHT($A290,3)&amp;"*",EUROSTAT_VBE_IND_2005!$D$7:$D$883,"2410*"))/1000+(SUMIFS(EUROSTAT_VBE_IND_2005!T$7:T$883,EUROSTAT_VBE_IND_2005!$B$7:$B$883,$D290,EUROSTAT_VBE_IND_2005!$C$7:$C$883,"*"&amp;RIGHT($A290,3)&amp;"*",EUROSTAT_VBE_IND_2005!$D$7:$D$883,"3105*"))/1000</f>
        <v>0</v>
      </c>
      <c r="X290" s="17">
        <f>(SUMIFS(EUROSTAT_VBE_IND_2005!U$7:U$883,EUROSTAT_VBE_IND_2005!$B$7:$B$883,$D290,EUROSTAT_VBE_IND_2005!$C$7:$C$883,"*"&amp;RIGHT($A290,3)&amp;"*",EUROSTAT_VBE_IND_2005!$D$7:$D$883,"3270A*"))/1000+(SUMIFS(EUROSTAT_VBE_IND_2005!U$7:U$883,EUROSTAT_VBE_IND_2005!$B$7:$B$883,$D290,EUROSTAT_VBE_IND_2005!$C$7:$C$883,"*"&amp;RIGHT($A290,3)&amp;"*",EUROSTAT_VBE_IND_2005!$D$7:$D$883,"3285*"))/1000+(SUMIFS(EUROSTAT_VBE_IND_2005!U$7:U$883,EUROSTAT_VBE_IND_2005!$B$7:$B$883,$D290,EUROSTAT_VBE_IND_2005!$C$7:$C$883,"*"&amp;RIGHT($A290,3)&amp;"*",EUROSTAT_VBE_IND_2005!$D$7:$D$883,"3295*"))/1000+(SUMIFS(EUROSTAT_VBE_IND_2005!U$7:U$883,EUROSTAT_VBE_IND_2005!$B$7:$B$883,$D290,EUROSTAT_VBE_IND_2005!$C$7:$C$883,"*"&amp;RIGHT($A290,3)&amp;"*",EUROSTAT_VBE_IND_2005!$D$7:$D$883,"2410*"))/1000+(SUMIFS(EUROSTAT_VBE_IND_2005!U$7:U$883,EUROSTAT_VBE_IND_2005!$B$7:$B$883,$D290,EUROSTAT_VBE_IND_2005!$C$7:$C$883,"*"&amp;RIGHT($A290,3)&amp;"*",EUROSTAT_VBE_IND_2005!$D$7:$D$883,"3105*"))/1000</f>
        <v>6.68</v>
      </c>
      <c r="Y290" s="17">
        <f>(SUMIFS(EUROSTAT_VBE_IND_2005!V$7:V$883,EUROSTAT_VBE_IND_2005!$B$7:$B$883,$D290,EUROSTAT_VBE_IND_2005!$C$7:$C$883,"*"&amp;RIGHT($A290,3)&amp;"*",EUROSTAT_VBE_IND_2005!$D$7:$D$883,"3270A*"))/1000+(SUMIFS(EUROSTAT_VBE_IND_2005!V$7:V$883,EUROSTAT_VBE_IND_2005!$B$7:$B$883,$D290,EUROSTAT_VBE_IND_2005!$C$7:$C$883,"*"&amp;RIGHT($A290,3)&amp;"*",EUROSTAT_VBE_IND_2005!$D$7:$D$883,"3285*"))/1000+(SUMIFS(EUROSTAT_VBE_IND_2005!V$7:V$883,EUROSTAT_VBE_IND_2005!$B$7:$B$883,$D290,EUROSTAT_VBE_IND_2005!$C$7:$C$883,"*"&amp;RIGHT($A290,3)&amp;"*",EUROSTAT_VBE_IND_2005!$D$7:$D$883,"3295*"))/1000+(SUMIFS(EUROSTAT_VBE_IND_2005!V$7:V$883,EUROSTAT_VBE_IND_2005!$B$7:$B$883,$D290,EUROSTAT_VBE_IND_2005!$C$7:$C$883,"*"&amp;RIGHT($A290,3)&amp;"*",EUROSTAT_VBE_IND_2005!$D$7:$D$883,"2410*"))/1000+(SUMIFS(EUROSTAT_VBE_IND_2005!V$7:V$883,EUROSTAT_VBE_IND_2005!$B$7:$B$883,$D290,EUROSTAT_VBE_IND_2005!$C$7:$C$883,"*"&amp;RIGHT($A290,3)&amp;"*",EUROSTAT_VBE_IND_2005!$D$7:$D$883,"3105*"))/1000</f>
        <v>0</v>
      </c>
      <c r="Z290" s="17">
        <f>(SUMIFS(EUROSTAT_VBE_IND_2005!W$7:W$883,EUROSTAT_VBE_IND_2005!$B$7:$B$883,$D290,EUROSTAT_VBE_IND_2005!$C$7:$C$883,"*"&amp;RIGHT($A290,3)&amp;"*",EUROSTAT_VBE_IND_2005!$D$7:$D$883,"3270A*"))/1000+(SUMIFS(EUROSTAT_VBE_IND_2005!W$7:W$883,EUROSTAT_VBE_IND_2005!$B$7:$B$883,$D290,EUROSTAT_VBE_IND_2005!$C$7:$C$883,"*"&amp;RIGHT($A290,3)&amp;"*",EUROSTAT_VBE_IND_2005!$D$7:$D$883,"3285*"))/1000+(SUMIFS(EUROSTAT_VBE_IND_2005!W$7:W$883,EUROSTAT_VBE_IND_2005!$B$7:$B$883,$D290,EUROSTAT_VBE_IND_2005!$C$7:$C$883,"*"&amp;RIGHT($A290,3)&amp;"*",EUROSTAT_VBE_IND_2005!$D$7:$D$883,"3295*"))/1000+(SUMIFS(EUROSTAT_VBE_IND_2005!W$7:W$883,EUROSTAT_VBE_IND_2005!$B$7:$B$883,$D290,EUROSTAT_VBE_IND_2005!$C$7:$C$883,"*"&amp;RIGHT($A290,3)&amp;"*",EUROSTAT_VBE_IND_2005!$D$7:$D$883,"2410*"))/1000+(SUMIFS(EUROSTAT_VBE_IND_2005!W$7:W$883,EUROSTAT_VBE_IND_2005!$B$7:$B$883,$D290,EUROSTAT_VBE_IND_2005!$C$7:$C$883,"*"&amp;RIGHT($A290,3)&amp;"*",EUROSTAT_VBE_IND_2005!$D$7:$D$883,"3105*"))/1000</f>
        <v>0</v>
      </c>
      <c r="AA290" s="17">
        <f>(SUMIFS(EUROSTAT_VBE_IND_2005!X$7:X$883,EUROSTAT_VBE_IND_2005!$B$7:$B$883,$D290,EUROSTAT_VBE_IND_2005!$C$7:$C$883,"*"&amp;RIGHT($A290,3)&amp;"*",EUROSTAT_VBE_IND_2005!$D$7:$D$883,"3270A*"))/1000+(SUMIFS(EUROSTAT_VBE_IND_2005!X$7:X$883,EUROSTAT_VBE_IND_2005!$B$7:$B$883,$D290,EUROSTAT_VBE_IND_2005!$C$7:$C$883,"*"&amp;RIGHT($A290,3)&amp;"*",EUROSTAT_VBE_IND_2005!$D$7:$D$883,"3285*"))/1000+(SUMIFS(EUROSTAT_VBE_IND_2005!X$7:X$883,EUROSTAT_VBE_IND_2005!$B$7:$B$883,$D290,EUROSTAT_VBE_IND_2005!$C$7:$C$883,"*"&amp;RIGHT($A290,3)&amp;"*",EUROSTAT_VBE_IND_2005!$D$7:$D$883,"3295*"))/1000+(SUMIFS(EUROSTAT_VBE_IND_2005!X$7:X$883,EUROSTAT_VBE_IND_2005!$B$7:$B$883,$D290,EUROSTAT_VBE_IND_2005!$C$7:$C$883,"*"&amp;RIGHT($A290,3)&amp;"*",EUROSTAT_VBE_IND_2005!$D$7:$D$883,"2410*"))/1000+(SUMIFS(EUROSTAT_VBE_IND_2005!X$7:X$883,EUROSTAT_VBE_IND_2005!$B$7:$B$883,$D290,EUROSTAT_VBE_IND_2005!$C$7:$C$883,"*"&amp;RIGHT($A290,3)&amp;"*",EUROSTAT_VBE_IND_2005!$D$7:$D$883,"3105*"))/1000</f>
        <v>0</v>
      </c>
      <c r="AB290" s="17">
        <f>(SUMIFS(EUROSTAT_VBE_IND_2005!AA$7:AA$883,EUROSTAT_VBE_IND_2005!$B$7:$B$883,$D290,EUROSTAT_VBE_IND_2005!$C$7:$C$883,"*"&amp;RIGHT($A290,3)&amp;"*",EUROSTAT_VBE_IND_2005!$D$7:$D$883,"3270A*"))/1000+(SUMIFS(EUROSTAT_VBE_IND_2005!AA$7:AA$883,EUROSTAT_VBE_IND_2005!$B$7:$B$883,$D290,EUROSTAT_VBE_IND_2005!$C$7:$C$883,"*"&amp;RIGHT($A290,3)&amp;"*",EUROSTAT_VBE_IND_2005!$D$7:$D$883,"3285*"))/1000+(SUMIFS(EUROSTAT_VBE_IND_2005!AA$7:AA$883,EUROSTAT_VBE_IND_2005!$B$7:$B$883,$D290,EUROSTAT_VBE_IND_2005!$C$7:$C$883,"*"&amp;RIGHT($A290,3)&amp;"*",EUROSTAT_VBE_IND_2005!$D$7:$D$883,"3295*"))/1000+(SUMIFS(EUROSTAT_VBE_IND_2005!AA$7:AA$883,EUROSTAT_VBE_IND_2005!$B$7:$B$883,$D290,EUROSTAT_VBE_IND_2005!$C$7:$C$883,"*"&amp;RIGHT($A290,3)&amp;"*",EUROSTAT_VBE_IND_2005!$D$7:$D$883,"2410*"))/1000+(SUMIFS(EUROSTAT_VBE_IND_2005!AA$7:AA$883,EUROSTAT_VBE_IND_2005!$B$7:$B$883,$D290,EUROSTAT_VBE_IND_2005!$C$7:$C$883,"*"&amp;RIGHT($A290,3)&amp;"*",EUROSTAT_VBE_IND_2005!$D$7:$D$883,"3105*"))/1000</f>
        <v>0</v>
      </c>
      <c r="AC290" s="17">
        <f>(SUMIFS(EUROSTAT_VBE_IND_2005!AB$7:AB$883,EUROSTAT_VBE_IND_2005!$B$7:$B$883,$D290,EUROSTAT_VBE_IND_2005!$C$7:$C$883,"*"&amp;RIGHT($A290,3)&amp;"*",EUROSTAT_VBE_IND_2005!$D$7:$D$883,"3270A*"))/1000+(SUMIFS(EUROSTAT_VBE_IND_2005!AB$7:AB$883,EUROSTAT_VBE_IND_2005!$B$7:$B$883,$D290,EUROSTAT_VBE_IND_2005!$C$7:$C$883,"*"&amp;RIGHT($A290,3)&amp;"*",EUROSTAT_VBE_IND_2005!$D$7:$D$883,"3285*"))/1000+(SUMIFS(EUROSTAT_VBE_IND_2005!AB$7:AB$883,EUROSTAT_VBE_IND_2005!$B$7:$B$883,$D290,EUROSTAT_VBE_IND_2005!$C$7:$C$883,"*"&amp;RIGHT($A290,3)&amp;"*",EUROSTAT_VBE_IND_2005!$D$7:$D$883,"3295*"))/1000+(SUMIFS(EUROSTAT_VBE_IND_2005!AB$7:AB$883,EUROSTAT_VBE_IND_2005!$B$7:$B$883,$D290,EUROSTAT_VBE_IND_2005!$C$7:$C$883,"*"&amp;RIGHT($A290,3)&amp;"*",EUROSTAT_VBE_IND_2005!$D$7:$D$883,"2410*"))/1000+(SUMIFS(EUROSTAT_VBE_IND_2005!AB$7:AB$883,EUROSTAT_VBE_IND_2005!$B$7:$B$883,$D290,EUROSTAT_VBE_IND_2005!$C$7:$C$883,"*"&amp;RIGHT($A290,3)&amp;"*",EUROSTAT_VBE_IND_2005!$D$7:$D$883,"3105*"))/1000</f>
        <v>0</v>
      </c>
      <c r="AD290" s="17">
        <f>(SUMIFS(EUROSTAT_VBE_IND_2005!AC$7:AC$883,EUROSTAT_VBE_IND_2005!$B$7:$B$883,$D290,EUROSTAT_VBE_IND_2005!$C$7:$C$883,"*"&amp;RIGHT($A290,3)&amp;"*",EUROSTAT_VBE_IND_2005!$D$7:$D$883,"3270A*"))/1000+(SUMIFS(EUROSTAT_VBE_IND_2005!AC$7:AC$883,EUROSTAT_VBE_IND_2005!$B$7:$B$883,$D290,EUROSTAT_VBE_IND_2005!$C$7:$C$883,"*"&amp;RIGHT($A290,3)&amp;"*",EUROSTAT_VBE_IND_2005!$D$7:$D$883,"3285*"))/1000+(SUMIFS(EUROSTAT_VBE_IND_2005!AC$7:AC$883,EUROSTAT_VBE_IND_2005!$B$7:$B$883,$D290,EUROSTAT_VBE_IND_2005!$C$7:$C$883,"*"&amp;RIGHT($A290,3)&amp;"*",EUROSTAT_VBE_IND_2005!$D$7:$D$883,"3295*"))/1000+(SUMIFS(EUROSTAT_VBE_IND_2005!AC$7:AC$883,EUROSTAT_VBE_IND_2005!$B$7:$B$883,$D290,EUROSTAT_VBE_IND_2005!$C$7:$C$883,"*"&amp;RIGHT($A290,3)&amp;"*",EUROSTAT_VBE_IND_2005!$D$7:$D$883,"2410*"))/1000+(SUMIFS(EUROSTAT_VBE_IND_2005!AC$7:AC$883,EUROSTAT_VBE_IND_2005!$B$7:$B$883,$D290,EUROSTAT_VBE_IND_2005!$C$7:$C$883,"*"&amp;RIGHT($A290,3)&amp;"*",EUROSTAT_VBE_IND_2005!$D$7:$D$883,"3105*"))/1000</f>
        <v>4.52</v>
      </c>
      <c r="AE290" s="17">
        <f>(SUMIFS(EUROSTAT_VBE_IND_2005!AD$7:AD$883,EUROSTAT_VBE_IND_2005!$B$7:$B$883,$D290,EUROSTAT_VBE_IND_2005!$C$7:$C$883,"*"&amp;RIGHT($A290,3)&amp;"*",EUROSTAT_VBE_IND_2005!$D$7:$D$883,"3270A*"))/1000+(SUMIFS(EUROSTAT_VBE_IND_2005!AD$7:AD$883,EUROSTAT_VBE_IND_2005!$B$7:$B$883,$D290,EUROSTAT_VBE_IND_2005!$C$7:$C$883,"*"&amp;RIGHT($A290,3)&amp;"*",EUROSTAT_VBE_IND_2005!$D$7:$D$883,"3285*"))/1000+(SUMIFS(EUROSTAT_VBE_IND_2005!AD$7:AD$883,EUROSTAT_VBE_IND_2005!$B$7:$B$883,$D290,EUROSTAT_VBE_IND_2005!$C$7:$C$883,"*"&amp;RIGHT($A290,3)&amp;"*",EUROSTAT_VBE_IND_2005!$D$7:$D$883,"3295*"))/1000+(SUMIFS(EUROSTAT_VBE_IND_2005!AD$7:AD$883,EUROSTAT_VBE_IND_2005!$B$7:$B$883,$D290,EUROSTAT_VBE_IND_2005!$C$7:$C$883,"*"&amp;RIGHT($A290,3)&amp;"*",EUROSTAT_VBE_IND_2005!$D$7:$D$883,"2410*"))/1000+(SUMIFS(EUROSTAT_VBE_IND_2005!AD$7:AD$883,EUROSTAT_VBE_IND_2005!$B$7:$B$883,$D290,EUROSTAT_VBE_IND_2005!$C$7:$C$883,"*"&amp;RIGHT($A290,3)&amp;"*",EUROSTAT_VBE_IND_2005!$D$7:$D$883,"3105*"))/1000</f>
        <v>1.64</v>
      </c>
      <c r="AF290" s="17">
        <f>(SUMIFS(EUROSTAT_VBE_IND_2005!AE$7:AE$883,EUROSTAT_VBE_IND_2005!$B$7:$B$883,$D290,EUROSTAT_VBE_IND_2005!$C$7:$C$883,"*"&amp;RIGHT($A290,3)&amp;"*",EUROSTAT_VBE_IND_2005!$D$7:$D$883,"3270A*"))/1000+(SUMIFS(EUROSTAT_VBE_IND_2005!AE$7:AE$883,EUROSTAT_VBE_IND_2005!$B$7:$B$883,$D290,EUROSTAT_VBE_IND_2005!$C$7:$C$883,"*"&amp;RIGHT($A290,3)&amp;"*",EUROSTAT_VBE_IND_2005!$D$7:$D$883,"3285*"))/1000+(SUMIFS(EUROSTAT_VBE_IND_2005!AE$7:AE$883,EUROSTAT_VBE_IND_2005!$B$7:$B$883,$D290,EUROSTAT_VBE_IND_2005!$C$7:$C$883,"*"&amp;RIGHT($A290,3)&amp;"*",EUROSTAT_VBE_IND_2005!$D$7:$D$883,"3295*"))/1000+(SUMIFS(EUROSTAT_VBE_IND_2005!AE$7:AE$883,EUROSTAT_VBE_IND_2005!$B$7:$B$883,$D290,EUROSTAT_VBE_IND_2005!$C$7:$C$883,"*"&amp;RIGHT($A290,3)&amp;"*",EUROSTAT_VBE_IND_2005!$D$7:$D$883,"2410*"))/1000+(SUMIFS(EUROSTAT_VBE_IND_2005!AE$7:AE$883,EUROSTAT_VBE_IND_2005!$B$7:$B$883,$D290,EUROSTAT_VBE_IND_2005!$C$7:$C$883,"*"&amp;RIGHT($A290,3)&amp;"*",EUROSTAT_VBE_IND_2005!$D$7:$D$883,"3105*"))/1000</f>
        <v>2.96</v>
      </c>
      <c r="AG290" s="17">
        <f>(SUMIFS(EUROSTAT_VBE_IND_2005!AF$7:AF$883,EUROSTAT_VBE_IND_2005!$B$7:$B$883,$D290,EUROSTAT_VBE_IND_2005!$C$7:$C$883,"*"&amp;RIGHT($A290,3)&amp;"*",EUROSTAT_VBE_IND_2005!$D$7:$D$883,"3270A*"))/1000+(SUMIFS(EUROSTAT_VBE_IND_2005!AF$7:AF$883,EUROSTAT_VBE_IND_2005!$B$7:$B$883,$D290,EUROSTAT_VBE_IND_2005!$C$7:$C$883,"*"&amp;RIGHT($A290,3)&amp;"*",EUROSTAT_VBE_IND_2005!$D$7:$D$883,"3285*"))/1000+(SUMIFS(EUROSTAT_VBE_IND_2005!AF$7:AF$883,EUROSTAT_VBE_IND_2005!$B$7:$B$883,$D290,EUROSTAT_VBE_IND_2005!$C$7:$C$883,"*"&amp;RIGHT($A290,3)&amp;"*",EUROSTAT_VBE_IND_2005!$D$7:$D$883,"3295*"))/1000+(SUMIFS(EUROSTAT_VBE_IND_2005!AF$7:AF$883,EUROSTAT_VBE_IND_2005!$B$7:$B$883,$D290,EUROSTAT_VBE_IND_2005!$C$7:$C$883,"*"&amp;RIGHT($A290,3)&amp;"*",EUROSTAT_VBE_IND_2005!$D$7:$D$883,"2410*"))/1000+(SUMIFS(EUROSTAT_VBE_IND_2005!AF$7:AF$883,EUROSTAT_VBE_IND_2005!$B$7:$B$883,$D290,EUROSTAT_VBE_IND_2005!$C$7:$C$883,"*"&amp;RIGHT($A290,3)&amp;"*",EUROSTAT_VBE_IND_2005!$D$7:$D$883,"3105*"))/1000</f>
        <v>0.4</v>
      </c>
      <c r="AH290" s="17">
        <f>(SUMIFS(EUROSTAT_VBE_IND_2005!AH$7:AH$883,EUROSTAT_VBE_IND_2005!$B$7:$B$883,$D290,EUROSTAT_VBE_IND_2005!$C$7:$C$883,"*"&amp;RIGHT($A290,3)&amp;"*",EUROSTAT_VBE_IND_2005!$D$7:$D$883,"3270A*"))/1000+(SUMIFS(EUROSTAT_VBE_IND_2005!AH$7:AH$883,EUROSTAT_VBE_IND_2005!$B$7:$B$883,$D290,EUROSTAT_VBE_IND_2005!$C$7:$C$883,"*"&amp;RIGHT($A290,3)&amp;"*",EUROSTAT_VBE_IND_2005!$D$7:$D$883,"3285*"))/1000+(SUMIFS(EUROSTAT_VBE_IND_2005!AH$7:AH$883,EUROSTAT_VBE_IND_2005!$B$7:$B$883,$D290,EUROSTAT_VBE_IND_2005!$C$7:$C$883,"*"&amp;RIGHT($A290,3)&amp;"*",EUROSTAT_VBE_IND_2005!$D$7:$D$883,"3295*"))/1000+(SUMIFS(EUROSTAT_VBE_IND_2005!AH$7:AH$883,EUROSTAT_VBE_IND_2005!$B$7:$B$883,$D290,EUROSTAT_VBE_IND_2005!$C$7:$C$883,"*"&amp;RIGHT($A290,3)&amp;"*",EUROSTAT_VBE_IND_2005!$D$7:$D$883,"2410*"))/1000+(SUMIFS(EUROSTAT_VBE_IND_2005!AH$7:AH$883,EUROSTAT_VBE_IND_2005!$B$7:$B$883,$D290,EUROSTAT_VBE_IND_2005!$C$7:$C$883,"*"&amp;RIGHT($A290,3)&amp;"*",EUROSTAT_VBE_IND_2005!$D$7:$D$883,"3105*"))/1000</f>
        <v>17.36</v>
      </c>
      <c r="AI290" s="17">
        <f>(SUMIFS(EUROSTAT_VBE_IND_2005!AI$7:AI$883,EUROSTAT_VBE_IND_2005!$B$7:$B$883,$D290,EUROSTAT_VBE_IND_2005!$C$7:$C$883,"*"&amp;RIGHT($A290,3)&amp;"*",EUROSTAT_VBE_IND_2005!$D$7:$D$883,"3270A*"))/1000+(SUMIFS(EUROSTAT_VBE_IND_2005!AI$7:AI$883,EUROSTAT_VBE_IND_2005!$B$7:$B$883,$D290,EUROSTAT_VBE_IND_2005!$C$7:$C$883,"*"&amp;RIGHT($A290,3)&amp;"*",EUROSTAT_VBE_IND_2005!$D$7:$D$883,"3285*"))/1000+(SUMIFS(EUROSTAT_VBE_IND_2005!AI$7:AI$883,EUROSTAT_VBE_IND_2005!$B$7:$B$883,$D290,EUROSTAT_VBE_IND_2005!$C$7:$C$883,"*"&amp;RIGHT($A290,3)&amp;"*",EUROSTAT_VBE_IND_2005!$D$7:$D$883,"3295*"))/1000+(SUMIFS(EUROSTAT_VBE_IND_2005!AI$7:AI$883,EUROSTAT_VBE_IND_2005!$B$7:$B$883,$D290,EUROSTAT_VBE_IND_2005!$C$7:$C$883,"*"&amp;RIGHT($A290,3)&amp;"*",EUROSTAT_VBE_IND_2005!$D$7:$D$883,"2410*"))/1000+(SUMIFS(EUROSTAT_VBE_IND_2005!AI$7:AI$883,EUROSTAT_VBE_IND_2005!$B$7:$B$883,$D290,EUROSTAT_VBE_IND_2005!$C$7:$C$883,"*"&amp;RIGHT($A290,3)&amp;"*",EUROSTAT_VBE_IND_2005!$D$7:$D$883,"3105*"))/1000</f>
        <v>0.84</v>
      </c>
      <c r="AJ290" s="17">
        <f>(SUMIFS(EUROSTAT_VBE_IND_2005!AJ$7:AJ$883,EUROSTAT_VBE_IND_2005!$B$7:$B$883,$D290,EUROSTAT_VBE_IND_2005!$C$7:$C$883,"*"&amp;RIGHT($A290,3)&amp;"*",EUROSTAT_VBE_IND_2005!$D$7:$D$883,"3270A*"))/1000+(SUMIFS(EUROSTAT_VBE_IND_2005!AJ$7:AJ$883,EUROSTAT_VBE_IND_2005!$B$7:$B$883,$D290,EUROSTAT_VBE_IND_2005!$C$7:$C$883,"*"&amp;RIGHT($A290,3)&amp;"*",EUROSTAT_VBE_IND_2005!$D$7:$D$883,"3285*"))/1000+(SUMIFS(EUROSTAT_VBE_IND_2005!AJ$7:AJ$883,EUROSTAT_VBE_IND_2005!$B$7:$B$883,$D290,EUROSTAT_VBE_IND_2005!$C$7:$C$883,"*"&amp;RIGHT($A290,3)&amp;"*",EUROSTAT_VBE_IND_2005!$D$7:$D$883,"3295*"))/1000+(SUMIFS(EUROSTAT_VBE_IND_2005!AJ$7:AJ$883,EUROSTAT_VBE_IND_2005!$B$7:$B$883,$D290,EUROSTAT_VBE_IND_2005!$C$7:$C$883,"*"&amp;RIGHT($A290,3)&amp;"*",EUROSTAT_VBE_IND_2005!$D$7:$D$883,"2410*"))/1000+(SUMIFS(EUROSTAT_VBE_IND_2005!AJ$7:AJ$883,EUROSTAT_VBE_IND_2005!$B$7:$B$883,$D290,EUROSTAT_VBE_IND_2005!$C$7:$C$883,"*"&amp;RIGHT($A290,3)&amp;"*",EUROSTAT_VBE_IND_2005!$D$7:$D$883,"3105*"))/1000</f>
        <v>0.2</v>
      </c>
      <c r="AK290" s="17">
        <f>(SUMIFS(EUROSTAT_VBE_IND_2005!AK$7:AK$883,EUROSTAT_VBE_IND_2005!$B$7:$B$883,$D290,EUROSTAT_VBE_IND_2005!$C$7:$C$883,"*"&amp;RIGHT($A290,3)&amp;"*",EUROSTAT_VBE_IND_2005!$D$7:$D$883,"3270A*"))/1000+(SUMIFS(EUROSTAT_VBE_IND_2005!AK$7:AK$883,EUROSTAT_VBE_IND_2005!$B$7:$B$883,$D290,EUROSTAT_VBE_IND_2005!$C$7:$C$883,"*"&amp;RIGHT($A290,3)&amp;"*",EUROSTAT_VBE_IND_2005!$D$7:$D$883,"3285*"))/1000+(SUMIFS(EUROSTAT_VBE_IND_2005!AK$7:AK$883,EUROSTAT_VBE_IND_2005!$B$7:$B$883,$D290,EUROSTAT_VBE_IND_2005!$C$7:$C$883,"*"&amp;RIGHT($A290,3)&amp;"*",EUROSTAT_VBE_IND_2005!$D$7:$D$883,"3295*"))/1000+(SUMIFS(EUROSTAT_VBE_IND_2005!AK$7:AK$883,EUROSTAT_VBE_IND_2005!$B$7:$B$883,$D290,EUROSTAT_VBE_IND_2005!$C$7:$C$883,"*"&amp;RIGHT($A290,3)&amp;"*",EUROSTAT_VBE_IND_2005!$D$7:$D$883,"2410*"))/1000+(SUMIFS(EUROSTAT_VBE_IND_2005!AK$7:AK$883,EUROSTAT_VBE_IND_2005!$B$7:$B$883,$D290,EUROSTAT_VBE_IND_2005!$C$7:$C$883,"*"&amp;RIGHT($A290,3)&amp;"*",EUROSTAT_VBE_IND_2005!$D$7:$D$883,"3105*"))/1000</f>
        <v>1.28</v>
      </c>
      <c r="AL290" s="198"/>
      <c r="AM290" s="198"/>
      <c r="AN290" s="198"/>
      <c r="AO290" s="17">
        <f>(SUMIFS(EUROSTAT_VBE_IND_2005!Y$7:Y$883,EUROSTAT_VBE_IND_2005!$B$7:$B$883,$D290,EUROSTAT_VBE_IND_2005!$C$7:$C$883,"*"&amp;RIGHT($A290,3)&amp;"*",EUROSTAT_VBE_IND_2005!$D$7:$D$883,"3270A*"))/1000+(SUMIFS(EUROSTAT_VBE_IND_2005!Y$7:Y$883,EUROSTAT_VBE_IND_2005!$B$7:$B$883,$D290,EUROSTAT_VBE_IND_2005!$C$7:$C$883,"*"&amp;RIGHT($A290,3)&amp;"*",EUROSTAT_VBE_IND_2005!$D$7:$D$883,"3285*"))/1000+(SUMIFS(EUROSTAT_VBE_IND_2005!Y$7:Y$883,EUROSTAT_VBE_IND_2005!$B$7:$B$883,$D290,EUROSTAT_VBE_IND_2005!$C$7:$C$883,"*"&amp;RIGHT($A290,3)&amp;"*",EUROSTAT_VBE_IND_2005!$D$7:$D$883,"3295*"))/1000+(SUMIFS(EUROSTAT_VBE_IND_2005!Y$7:Y$883,EUROSTAT_VBE_IND_2005!$B$7:$B$883,$D290,EUROSTAT_VBE_IND_2005!$C$7:$C$883,"*"&amp;RIGHT($A290,3)&amp;"*",EUROSTAT_VBE_IND_2005!$D$7:$D$883,"2410*"))/1000+(SUMIFS(EUROSTAT_VBE_IND_2005!Y$7:Y$883,EUROSTAT_VBE_IND_2005!$B$7:$B$883,$D290,EUROSTAT_VBE_IND_2005!$C$7:$C$883,"*"&amp;RIGHT($A290,3)&amp;"*",EUROSTAT_VBE_IND_2005!$D$7:$D$883,"3105*"))/1000</f>
        <v>0</v>
      </c>
      <c r="AP290" s="17">
        <f>(SUMIFS(EUROSTAT_VBE_IND_2005!Z$7:Z$883,EUROSTAT_VBE_IND_2005!$B$7:$B$883,$D290,EUROSTAT_VBE_IND_2005!$C$7:$C$883,"*"&amp;RIGHT($A290,3)&amp;"*",EUROSTAT_VBE_IND_2005!$D$7:$D$883,"3270A*"))/1000+(SUMIFS(EUROSTAT_VBE_IND_2005!Z$7:Z$883,EUROSTAT_VBE_IND_2005!$B$7:$B$883,$D290,EUROSTAT_VBE_IND_2005!$C$7:$C$883,"*"&amp;RIGHT($A290,3)&amp;"*",EUROSTAT_VBE_IND_2005!$D$7:$D$883,"3285*"))/1000+(SUMIFS(EUROSTAT_VBE_IND_2005!Z$7:Z$883,EUROSTAT_VBE_IND_2005!$B$7:$B$883,$D290,EUROSTAT_VBE_IND_2005!$C$7:$C$883,"*"&amp;RIGHT($A290,3)&amp;"*",EUROSTAT_VBE_IND_2005!$D$7:$D$883,"3295*"))/1000+(SUMIFS(EUROSTAT_VBE_IND_2005!Z$7:Z$883,EUROSTAT_VBE_IND_2005!$B$7:$B$883,$D290,EUROSTAT_VBE_IND_2005!$C$7:$C$883,"*"&amp;RIGHT($A290,3)&amp;"*",EUROSTAT_VBE_IND_2005!$D$7:$D$883,"2410*"))/1000+(SUMIFS(EUROSTAT_VBE_IND_2005!Z$7:Z$883,EUROSTAT_VBE_IND_2005!$B$7:$B$883,$D290,EUROSTAT_VBE_IND_2005!$C$7:$C$883,"*"&amp;RIGHT($A290,3)&amp;"*",EUROSTAT_VBE_IND_2005!$D$7:$D$883,"3105*"))/1000</f>
        <v>0</v>
      </c>
      <c r="AQ290" s="17">
        <f>(SUMIFS(EUROSTAT_VBE_IND_2005!AG$7:AG$883,EUROSTAT_VBE_IND_2005!$B$7:$B$883,$D290,EUROSTAT_VBE_IND_2005!$C$7:$C$883,"*"&amp;RIGHT($A290,3)&amp;"*",EUROSTAT_VBE_IND_2005!$D$7:$D$883,"3270A*"))/1000+(SUMIFS(EUROSTAT_VBE_IND_2005!AG$7:AG$883,EUROSTAT_VBE_IND_2005!$B$7:$B$883,$D290,EUROSTAT_VBE_IND_2005!$C$7:$C$883,"*"&amp;RIGHT($A290,3)&amp;"*",EUROSTAT_VBE_IND_2005!$D$7:$D$883,"3285*"))/1000+(SUMIFS(EUROSTAT_VBE_IND_2005!AG$7:AG$883,EUROSTAT_VBE_IND_2005!$B$7:$B$883,$D290,EUROSTAT_VBE_IND_2005!$C$7:$C$883,"*"&amp;RIGHT($A290,3)&amp;"*",EUROSTAT_VBE_IND_2005!$D$7:$D$883,"3295*"))/1000+(SUMIFS(EUROSTAT_VBE_IND_2005!AG$7:AG$883,EUROSTAT_VBE_IND_2005!$B$7:$B$883,$D290,EUROSTAT_VBE_IND_2005!$C$7:$C$883,"*"&amp;RIGHT($A290,3)&amp;"*",EUROSTAT_VBE_IND_2005!$D$7:$D$883,"2410*"))/1000+(SUMIFS(EUROSTAT_VBE_IND_2005!AG$7:AG$883,EUROSTAT_VBE_IND_2005!$B$7:$B$883,$D290,EUROSTAT_VBE_IND_2005!$C$7:$C$883,"*"&amp;RIGHT($A290,3)&amp;"*",EUROSTAT_VBE_IND_2005!$D$7:$D$883,"3105*"))/1000</f>
        <v>0</v>
      </c>
    </row>
    <row r="291" spans="1:43">
      <c r="A291" t="str">
        <f>LEFT(EUROSTAT_VBE_IND_2005!$C$426,8)</f>
        <v>B_101840</v>
      </c>
      <c r="B291" s="28" t="s">
        <v>304</v>
      </c>
      <c r="C291" t="s">
        <v>293</v>
      </c>
      <c r="D291" t="s">
        <v>55</v>
      </c>
      <c r="E291" t="s">
        <v>238</v>
      </c>
      <c r="F291" t="s">
        <v>258</v>
      </c>
      <c r="G291" s="17">
        <f>(SUMIFS(EUROSTAT_VBE_IND_2005!E$7:E$883,EUROSTAT_VBE_IND_2005!$B$7:$B$883,$D291,EUROSTAT_VBE_IND_2005!$C$7:$C$883,"*"&amp;RIGHT($A291,3)&amp;"*",EUROSTAT_VBE_IND_2005!$D$7:$D$883,"328*"))/1000-(SUMIFS(EUROSTAT_VBE_IND_2005!E$7:E$883,EUROSTAT_VBE_IND_2005!$B$7:$B$883,$D291,EUROSTAT_VBE_IND_2005!$C$7:$C$883,"*"&amp;RIGHT($A291,3)&amp;"*",EUROSTAT_VBE_IND_2005!$D$7:$D$883,"3285*"))/1000</f>
        <v>0</v>
      </c>
      <c r="H291" s="17">
        <f>(SUMIFS(EUROSTAT_VBE_IND_2005!F$7:F$883,EUROSTAT_VBE_IND_2005!$B$7:$B$883,$D291,EUROSTAT_VBE_IND_2005!$C$7:$C$883,"*"&amp;RIGHT($A291,3)&amp;"*",EUROSTAT_VBE_IND_2005!$D$7:$D$883,"328*"))/1000-(SUMIFS(EUROSTAT_VBE_IND_2005!F$7:F$883,EUROSTAT_VBE_IND_2005!$B$7:$B$883,$D291,EUROSTAT_VBE_IND_2005!$C$7:$C$883,"*"&amp;RIGHT($A291,3)&amp;"*",EUROSTAT_VBE_IND_2005!$D$7:$D$883,"3285*"))/1000</f>
        <v>0</v>
      </c>
      <c r="I291" s="17">
        <f>(SUMIFS(EUROSTAT_VBE_IND_2005!G$7:G$883,EUROSTAT_VBE_IND_2005!$B$7:$B$883,$D291,EUROSTAT_VBE_IND_2005!$C$7:$C$883,"*"&amp;RIGHT($A291,3)&amp;"*",EUROSTAT_VBE_IND_2005!$D$7:$D$883,"328*"))/1000-(SUMIFS(EUROSTAT_VBE_IND_2005!G$7:G$883,EUROSTAT_VBE_IND_2005!$B$7:$B$883,$D291,EUROSTAT_VBE_IND_2005!$C$7:$C$883,"*"&amp;RIGHT($A291,3)&amp;"*",EUROSTAT_VBE_IND_2005!$D$7:$D$883,"3285*"))/1000</f>
        <v>0</v>
      </c>
      <c r="J291" s="198"/>
      <c r="K291" s="17">
        <f>(SUMIFS(EUROSTAT_VBE_IND_2005!H$7:H$883,EUROSTAT_VBE_IND_2005!$B$7:$B$883,$D291,EUROSTAT_VBE_IND_2005!$C$7:$C$883,"*"&amp;RIGHT($A291,3)&amp;"*",EUROSTAT_VBE_IND_2005!$D$7:$D$883,"328*"))/1000-(SUMIFS(EUROSTAT_VBE_IND_2005!H$7:H$883,EUROSTAT_VBE_IND_2005!$B$7:$B$883,$D291,EUROSTAT_VBE_IND_2005!$C$7:$C$883,"*"&amp;RIGHT($A291,3)&amp;"*",EUROSTAT_VBE_IND_2005!$D$7:$D$883,"3285*"))/1000</f>
        <v>0</v>
      </c>
      <c r="L291" s="17">
        <f>(SUMIFS(EUROSTAT_VBE_IND_2005!I$7:I$883,EUROSTAT_VBE_IND_2005!$B$7:$B$883,$D291,EUROSTAT_VBE_IND_2005!$C$7:$C$883,"*"&amp;RIGHT($A291,3)&amp;"*",EUROSTAT_VBE_IND_2005!$D$7:$D$883,"328*"))/1000-(SUMIFS(EUROSTAT_VBE_IND_2005!I$7:I$883,EUROSTAT_VBE_IND_2005!$B$7:$B$883,$D291,EUROSTAT_VBE_IND_2005!$C$7:$C$883,"*"&amp;RIGHT($A291,3)&amp;"*",EUROSTAT_VBE_IND_2005!$D$7:$D$883,"3285*"))/1000</f>
        <v>0</v>
      </c>
      <c r="M291" s="17">
        <f>(SUMIFS(EUROSTAT_VBE_IND_2005!J$7:J$883,EUROSTAT_VBE_IND_2005!$B$7:$B$883,$D291,EUROSTAT_VBE_IND_2005!$C$7:$C$883,"*"&amp;RIGHT($A291,3)&amp;"*",EUROSTAT_VBE_IND_2005!$D$7:$D$883,"328*"))/1000-(SUMIFS(EUROSTAT_VBE_IND_2005!J$7:J$883,EUROSTAT_VBE_IND_2005!$B$7:$B$883,$D291,EUROSTAT_VBE_IND_2005!$C$7:$C$883,"*"&amp;RIGHT($A291,3)&amp;"*",EUROSTAT_VBE_IND_2005!$D$7:$D$883,"3285*"))/1000</f>
        <v>0</v>
      </c>
      <c r="N291" s="17">
        <f>(SUMIFS(EUROSTAT_VBE_IND_2005!K$7:K$883,EUROSTAT_VBE_IND_2005!$B$7:$B$883,$D291,EUROSTAT_VBE_IND_2005!$C$7:$C$883,"*"&amp;RIGHT($A291,3)&amp;"*",EUROSTAT_VBE_IND_2005!$D$7:$D$883,"328*"))/1000-(SUMIFS(EUROSTAT_VBE_IND_2005!K$7:K$883,EUROSTAT_VBE_IND_2005!$B$7:$B$883,$D291,EUROSTAT_VBE_IND_2005!$C$7:$C$883,"*"&amp;RIGHT($A291,3)&amp;"*",EUROSTAT_VBE_IND_2005!$D$7:$D$883,"3285*"))/1000</f>
        <v>0</v>
      </c>
      <c r="O291" s="17">
        <f>(SUMIFS(EUROSTAT_VBE_IND_2005!L$7:L$883,EUROSTAT_VBE_IND_2005!$B$7:$B$883,$D291,EUROSTAT_VBE_IND_2005!$C$7:$C$883,"*"&amp;RIGHT($A291,3)&amp;"*",EUROSTAT_VBE_IND_2005!$D$7:$D$883,"328*"))/1000-(SUMIFS(EUROSTAT_VBE_IND_2005!L$7:L$883,EUROSTAT_VBE_IND_2005!$B$7:$B$883,$D291,EUROSTAT_VBE_IND_2005!$C$7:$C$883,"*"&amp;RIGHT($A291,3)&amp;"*",EUROSTAT_VBE_IND_2005!$D$7:$D$883,"3285*"))/1000</f>
        <v>0</v>
      </c>
      <c r="P291" s="17">
        <f>(SUMIFS(EUROSTAT_VBE_IND_2005!M$7:M$883,EUROSTAT_VBE_IND_2005!$B$7:$B$883,$D291,EUROSTAT_VBE_IND_2005!$C$7:$C$883,"*"&amp;RIGHT($A291,3)&amp;"*",EUROSTAT_VBE_IND_2005!$D$7:$D$883,"328*"))/1000-(SUMIFS(EUROSTAT_VBE_IND_2005!M$7:M$883,EUROSTAT_VBE_IND_2005!$B$7:$B$883,$D291,EUROSTAT_VBE_IND_2005!$C$7:$C$883,"*"&amp;RIGHT($A291,3)&amp;"*",EUROSTAT_VBE_IND_2005!$D$7:$D$883,"3285*"))/1000</f>
        <v>0</v>
      </c>
      <c r="Q291" s="17">
        <f>(SUMIFS(EUROSTAT_VBE_IND_2005!N$7:N$883,EUROSTAT_VBE_IND_2005!$B$7:$B$883,$D291,EUROSTAT_VBE_IND_2005!$C$7:$C$883,"*"&amp;RIGHT($A291,3)&amp;"*",EUROSTAT_VBE_IND_2005!$D$7:$D$883,"328*"))/1000-(SUMIFS(EUROSTAT_VBE_IND_2005!N$7:N$883,EUROSTAT_VBE_IND_2005!$B$7:$B$883,$D291,EUROSTAT_VBE_IND_2005!$C$7:$C$883,"*"&amp;RIGHT($A291,3)&amp;"*",EUROSTAT_VBE_IND_2005!$D$7:$D$883,"3285*"))/1000</f>
        <v>0</v>
      </c>
      <c r="R291" s="17">
        <f>(SUMIFS(EUROSTAT_VBE_IND_2005!O$7:O$883,EUROSTAT_VBE_IND_2005!$B$7:$B$883,$D291,EUROSTAT_VBE_IND_2005!$C$7:$C$883,"*"&amp;RIGHT($A291,3)&amp;"*",EUROSTAT_VBE_IND_2005!$D$7:$D$883,"328*"))/1000-(SUMIFS(EUROSTAT_VBE_IND_2005!O$7:O$883,EUROSTAT_VBE_IND_2005!$B$7:$B$883,$D291,EUROSTAT_VBE_IND_2005!$C$7:$C$883,"*"&amp;RIGHT($A291,3)&amp;"*",EUROSTAT_VBE_IND_2005!$D$7:$D$883,"3285*"))/1000</f>
        <v>0</v>
      </c>
      <c r="S291" s="17">
        <f>(SUMIFS(EUROSTAT_VBE_IND_2005!P$7:P$883,EUROSTAT_VBE_IND_2005!$B$7:$B$883,$D291,EUROSTAT_VBE_IND_2005!$C$7:$C$883,"*"&amp;RIGHT($A291,3)&amp;"*",EUROSTAT_VBE_IND_2005!$D$7:$D$883,"328*"))/1000-(SUMIFS(EUROSTAT_VBE_IND_2005!P$7:P$883,EUROSTAT_VBE_IND_2005!$B$7:$B$883,$D291,EUROSTAT_VBE_IND_2005!$C$7:$C$883,"*"&amp;RIGHT($A291,3)&amp;"*",EUROSTAT_VBE_IND_2005!$D$7:$D$883,"3285*"))/1000</f>
        <v>0</v>
      </c>
      <c r="T291" s="17">
        <f>(SUMIFS(EUROSTAT_VBE_IND_2005!Q$7:Q$883,EUROSTAT_VBE_IND_2005!$B$7:$B$883,$D291,EUROSTAT_VBE_IND_2005!$C$7:$C$883,"*"&amp;RIGHT($A291,3)&amp;"*",EUROSTAT_VBE_IND_2005!$D$7:$D$883,"328*"))/1000-(SUMIFS(EUROSTAT_VBE_IND_2005!Q$7:Q$883,EUROSTAT_VBE_IND_2005!$B$7:$B$883,$D291,EUROSTAT_VBE_IND_2005!$C$7:$C$883,"*"&amp;RIGHT($A291,3)&amp;"*",EUROSTAT_VBE_IND_2005!$D$7:$D$883,"3285*"))/1000</f>
        <v>0</v>
      </c>
      <c r="U291" s="17">
        <f>(SUMIFS(EUROSTAT_VBE_IND_2005!R$7:R$883,EUROSTAT_VBE_IND_2005!$B$7:$B$883,$D291,EUROSTAT_VBE_IND_2005!$C$7:$C$883,"*"&amp;RIGHT($A291,3)&amp;"*",EUROSTAT_VBE_IND_2005!$D$7:$D$883,"328*"))/1000-(SUMIFS(EUROSTAT_VBE_IND_2005!R$7:R$883,EUROSTAT_VBE_IND_2005!$B$7:$B$883,$D291,EUROSTAT_VBE_IND_2005!$C$7:$C$883,"*"&amp;RIGHT($A291,3)&amp;"*",EUROSTAT_VBE_IND_2005!$D$7:$D$883,"3285*"))/1000</f>
        <v>0</v>
      </c>
      <c r="V291" s="17">
        <f>(SUMIFS(EUROSTAT_VBE_IND_2005!S$7:S$883,EUROSTAT_VBE_IND_2005!$B$7:$B$883,$D291,EUROSTAT_VBE_IND_2005!$C$7:$C$883,"*"&amp;RIGHT($A291,3)&amp;"*",EUROSTAT_VBE_IND_2005!$D$7:$D$883,"328*"))/1000-(SUMIFS(EUROSTAT_VBE_IND_2005!S$7:S$883,EUROSTAT_VBE_IND_2005!$B$7:$B$883,$D291,EUROSTAT_VBE_IND_2005!$C$7:$C$883,"*"&amp;RIGHT($A291,3)&amp;"*",EUROSTAT_VBE_IND_2005!$D$7:$D$883,"3285*"))/1000</f>
        <v>0</v>
      </c>
      <c r="W291" s="17">
        <f>(SUMIFS(EUROSTAT_VBE_IND_2005!T$7:T$883,EUROSTAT_VBE_IND_2005!$B$7:$B$883,$D291,EUROSTAT_VBE_IND_2005!$C$7:$C$883,"*"&amp;RIGHT($A291,3)&amp;"*",EUROSTAT_VBE_IND_2005!$D$7:$D$883,"328*"))/1000-(SUMIFS(EUROSTAT_VBE_IND_2005!T$7:T$883,EUROSTAT_VBE_IND_2005!$B$7:$B$883,$D291,EUROSTAT_VBE_IND_2005!$C$7:$C$883,"*"&amp;RIGHT($A291,3)&amp;"*",EUROSTAT_VBE_IND_2005!$D$7:$D$883,"3285*"))/1000</f>
        <v>0</v>
      </c>
      <c r="X291" s="17">
        <f>(SUMIFS(EUROSTAT_VBE_IND_2005!U$7:U$883,EUROSTAT_VBE_IND_2005!$B$7:$B$883,$D291,EUROSTAT_VBE_IND_2005!$C$7:$C$883,"*"&amp;RIGHT($A291,3)&amp;"*",EUROSTAT_VBE_IND_2005!$D$7:$D$883,"328*"))/1000-(SUMIFS(EUROSTAT_VBE_IND_2005!U$7:U$883,EUROSTAT_VBE_IND_2005!$B$7:$B$883,$D291,EUROSTAT_VBE_IND_2005!$C$7:$C$883,"*"&amp;RIGHT($A291,3)&amp;"*",EUROSTAT_VBE_IND_2005!$D$7:$D$883,"3285*"))/1000</f>
        <v>0</v>
      </c>
      <c r="Y291" s="17">
        <f>(SUMIFS(EUROSTAT_VBE_IND_2005!V$7:V$883,EUROSTAT_VBE_IND_2005!$B$7:$B$883,$D291,EUROSTAT_VBE_IND_2005!$C$7:$C$883,"*"&amp;RIGHT($A291,3)&amp;"*",EUROSTAT_VBE_IND_2005!$D$7:$D$883,"328*"))/1000-(SUMIFS(EUROSTAT_VBE_IND_2005!V$7:V$883,EUROSTAT_VBE_IND_2005!$B$7:$B$883,$D291,EUROSTAT_VBE_IND_2005!$C$7:$C$883,"*"&amp;RIGHT($A291,3)&amp;"*",EUROSTAT_VBE_IND_2005!$D$7:$D$883,"3285*"))/1000</f>
        <v>0</v>
      </c>
      <c r="Z291" s="17">
        <f>(SUMIFS(EUROSTAT_VBE_IND_2005!W$7:W$883,EUROSTAT_VBE_IND_2005!$B$7:$B$883,$D291,EUROSTAT_VBE_IND_2005!$C$7:$C$883,"*"&amp;RIGHT($A291,3)&amp;"*",EUROSTAT_VBE_IND_2005!$D$7:$D$883,"328*"))/1000-(SUMIFS(EUROSTAT_VBE_IND_2005!W$7:W$883,EUROSTAT_VBE_IND_2005!$B$7:$B$883,$D291,EUROSTAT_VBE_IND_2005!$C$7:$C$883,"*"&amp;RIGHT($A291,3)&amp;"*",EUROSTAT_VBE_IND_2005!$D$7:$D$883,"3285*"))/1000</f>
        <v>0</v>
      </c>
      <c r="AA291" s="17">
        <f>(SUMIFS(EUROSTAT_VBE_IND_2005!X$7:X$883,EUROSTAT_VBE_IND_2005!$B$7:$B$883,$D291,EUROSTAT_VBE_IND_2005!$C$7:$C$883,"*"&amp;RIGHT($A291,3)&amp;"*",EUROSTAT_VBE_IND_2005!$D$7:$D$883,"328*"))/1000-(SUMIFS(EUROSTAT_VBE_IND_2005!X$7:X$883,EUROSTAT_VBE_IND_2005!$B$7:$B$883,$D291,EUROSTAT_VBE_IND_2005!$C$7:$C$883,"*"&amp;RIGHT($A291,3)&amp;"*",EUROSTAT_VBE_IND_2005!$D$7:$D$883,"3285*"))/1000</f>
        <v>0</v>
      </c>
      <c r="AB291" s="17">
        <f>(SUMIFS(EUROSTAT_VBE_IND_2005!AA$7:AA$883,EUROSTAT_VBE_IND_2005!$B$7:$B$883,$D291,EUROSTAT_VBE_IND_2005!$C$7:$C$883,"*"&amp;RIGHT($A291,3)&amp;"*",EUROSTAT_VBE_IND_2005!$D$7:$D$883,"328*"))/1000-(SUMIFS(EUROSTAT_VBE_IND_2005!AA$7:AA$883,EUROSTAT_VBE_IND_2005!$B$7:$B$883,$D291,EUROSTAT_VBE_IND_2005!$C$7:$C$883,"*"&amp;RIGHT($A291,3)&amp;"*",EUROSTAT_VBE_IND_2005!$D$7:$D$883,"3285*"))/1000</f>
        <v>0</v>
      </c>
      <c r="AC291" s="17">
        <f>(SUMIFS(EUROSTAT_VBE_IND_2005!AB$7:AB$883,EUROSTAT_VBE_IND_2005!$B$7:$B$883,$D291,EUROSTAT_VBE_IND_2005!$C$7:$C$883,"*"&amp;RIGHT($A291,3)&amp;"*",EUROSTAT_VBE_IND_2005!$D$7:$D$883,"328*"))/1000-(SUMIFS(EUROSTAT_VBE_IND_2005!AB$7:AB$883,EUROSTAT_VBE_IND_2005!$B$7:$B$883,$D291,EUROSTAT_VBE_IND_2005!$C$7:$C$883,"*"&amp;RIGHT($A291,3)&amp;"*",EUROSTAT_VBE_IND_2005!$D$7:$D$883,"3285*"))/1000</f>
        <v>0</v>
      </c>
      <c r="AD291" s="17">
        <f>(SUMIFS(EUROSTAT_VBE_IND_2005!AC$7:AC$883,EUROSTAT_VBE_IND_2005!$B$7:$B$883,$D291,EUROSTAT_VBE_IND_2005!$C$7:$C$883,"*"&amp;RIGHT($A291,3)&amp;"*",EUROSTAT_VBE_IND_2005!$D$7:$D$883,"328*"))/1000-(SUMIFS(EUROSTAT_VBE_IND_2005!AC$7:AC$883,EUROSTAT_VBE_IND_2005!$B$7:$B$883,$D291,EUROSTAT_VBE_IND_2005!$C$7:$C$883,"*"&amp;RIGHT($A291,3)&amp;"*",EUROSTAT_VBE_IND_2005!$D$7:$D$883,"3285*"))/1000</f>
        <v>0</v>
      </c>
      <c r="AE291" s="17">
        <f>(SUMIFS(EUROSTAT_VBE_IND_2005!AD$7:AD$883,EUROSTAT_VBE_IND_2005!$B$7:$B$883,$D291,EUROSTAT_VBE_IND_2005!$C$7:$C$883,"*"&amp;RIGHT($A291,3)&amp;"*",EUROSTAT_VBE_IND_2005!$D$7:$D$883,"328*"))/1000-(SUMIFS(EUROSTAT_VBE_IND_2005!AD$7:AD$883,EUROSTAT_VBE_IND_2005!$B$7:$B$883,$D291,EUROSTAT_VBE_IND_2005!$C$7:$C$883,"*"&amp;RIGHT($A291,3)&amp;"*",EUROSTAT_VBE_IND_2005!$D$7:$D$883,"3285*"))/1000</f>
        <v>0</v>
      </c>
      <c r="AF291" s="17">
        <f>(SUMIFS(EUROSTAT_VBE_IND_2005!AE$7:AE$883,EUROSTAT_VBE_IND_2005!$B$7:$B$883,$D291,EUROSTAT_VBE_IND_2005!$C$7:$C$883,"*"&amp;RIGHT($A291,3)&amp;"*",EUROSTAT_VBE_IND_2005!$D$7:$D$883,"328*"))/1000-(SUMIFS(EUROSTAT_VBE_IND_2005!AE$7:AE$883,EUROSTAT_VBE_IND_2005!$B$7:$B$883,$D291,EUROSTAT_VBE_IND_2005!$C$7:$C$883,"*"&amp;RIGHT($A291,3)&amp;"*",EUROSTAT_VBE_IND_2005!$D$7:$D$883,"3285*"))/1000</f>
        <v>0</v>
      </c>
      <c r="AG291" s="17">
        <f>(SUMIFS(EUROSTAT_VBE_IND_2005!AF$7:AF$883,EUROSTAT_VBE_IND_2005!$B$7:$B$883,$D291,EUROSTAT_VBE_IND_2005!$C$7:$C$883,"*"&amp;RIGHT($A291,3)&amp;"*",EUROSTAT_VBE_IND_2005!$D$7:$D$883,"328*"))/1000-(SUMIFS(EUROSTAT_VBE_IND_2005!AF$7:AF$883,EUROSTAT_VBE_IND_2005!$B$7:$B$883,$D291,EUROSTAT_VBE_IND_2005!$C$7:$C$883,"*"&amp;RIGHT($A291,3)&amp;"*",EUROSTAT_VBE_IND_2005!$D$7:$D$883,"3285*"))/1000</f>
        <v>0</v>
      </c>
      <c r="AH291" s="17">
        <f>(SUMIFS(EUROSTAT_VBE_IND_2005!AH$7:AH$883,EUROSTAT_VBE_IND_2005!$B$7:$B$883,$D291,EUROSTAT_VBE_IND_2005!$C$7:$C$883,"*"&amp;RIGHT($A291,3)&amp;"*",EUROSTAT_VBE_IND_2005!$D$7:$D$883,"328*"))/1000-(SUMIFS(EUROSTAT_VBE_IND_2005!AH$7:AH$883,EUROSTAT_VBE_IND_2005!$B$7:$B$883,$D291,EUROSTAT_VBE_IND_2005!$C$7:$C$883,"*"&amp;RIGHT($A291,3)&amp;"*",EUROSTAT_VBE_IND_2005!$D$7:$D$883,"3285*"))/1000</f>
        <v>0</v>
      </c>
      <c r="AI291" s="17">
        <f>(SUMIFS(EUROSTAT_VBE_IND_2005!AI$7:AI$883,EUROSTAT_VBE_IND_2005!$B$7:$B$883,$D291,EUROSTAT_VBE_IND_2005!$C$7:$C$883,"*"&amp;RIGHT($A291,3)&amp;"*",EUROSTAT_VBE_IND_2005!$D$7:$D$883,"328*"))/1000-(SUMIFS(EUROSTAT_VBE_IND_2005!AI$7:AI$883,EUROSTAT_VBE_IND_2005!$B$7:$B$883,$D291,EUROSTAT_VBE_IND_2005!$C$7:$C$883,"*"&amp;RIGHT($A291,3)&amp;"*",EUROSTAT_VBE_IND_2005!$D$7:$D$883,"3285*"))/1000</f>
        <v>0</v>
      </c>
      <c r="AJ291" s="17">
        <f>(SUMIFS(EUROSTAT_VBE_IND_2005!AJ$7:AJ$883,EUROSTAT_VBE_IND_2005!$B$7:$B$883,$D291,EUROSTAT_VBE_IND_2005!$C$7:$C$883,"*"&amp;RIGHT($A291,3)&amp;"*",EUROSTAT_VBE_IND_2005!$D$7:$D$883,"328*"))/1000-(SUMIFS(EUROSTAT_VBE_IND_2005!AJ$7:AJ$883,EUROSTAT_VBE_IND_2005!$B$7:$B$883,$D291,EUROSTAT_VBE_IND_2005!$C$7:$C$883,"*"&amp;RIGHT($A291,3)&amp;"*",EUROSTAT_VBE_IND_2005!$D$7:$D$883,"3285*"))/1000</f>
        <v>0</v>
      </c>
      <c r="AK291" s="17">
        <f>(SUMIFS(EUROSTAT_VBE_IND_2005!AK$7:AK$883,EUROSTAT_VBE_IND_2005!$B$7:$B$883,$D291,EUROSTAT_VBE_IND_2005!$C$7:$C$883,"*"&amp;RIGHT($A291,3)&amp;"*",EUROSTAT_VBE_IND_2005!$D$7:$D$883,"328*"))/1000-(SUMIFS(EUROSTAT_VBE_IND_2005!AK$7:AK$883,EUROSTAT_VBE_IND_2005!$B$7:$B$883,$D291,EUROSTAT_VBE_IND_2005!$C$7:$C$883,"*"&amp;RIGHT($A291,3)&amp;"*",EUROSTAT_VBE_IND_2005!$D$7:$D$883,"3285*"))/1000</f>
        <v>0</v>
      </c>
      <c r="AL291" s="198"/>
      <c r="AM291" s="198"/>
      <c r="AN291" s="198"/>
      <c r="AO291" s="17">
        <f>(SUMIFS(EUROSTAT_VBE_IND_2005!Y$7:Y$883,EUROSTAT_VBE_IND_2005!$B$7:$B$883,$D291,EUROSTAT_VBE_IND_2005!$C$7:$C$883,"*"&amp;RIGHT($A291,3)&amp;"*",EUROSTAT_VBE_IND_2005!$D$7:$D$883,"328*"))/1000-(SUMIFS(EUROSTAT_VBE_IND_2005!Y$7:Y$883,EUROSTAT_VBE_IND_2005!$B$7:$B$883,$D291,EUROSTAT_VBE_IND_2005!$C$7:$C$883,"*"&amp;RIGHT($A291,3)&amp;"*",EUROSTAT_VBE_IND_2005!$D$7:$D$883,"3285*"))/1000</f>
        <v>0</v>
      </c>
      <c r="AP291" s="17">
        <f>(SUMIFS(EUROSTAT_VBE_IND_2005!Z$7:Z$883,EUROSTAT_VBE_IND_2005!$B$7:$B$883,$D291,EUROSTAT_VBE_IND_2005!$C$7:$C$883,"*"&amp;RIGHT($A291,3)&amp;"*",EUROSTAT_VBE_IND_2005!$D$7:$D$883,"328*"))/1000-(SUMIFS(EUROSTAT_VBE_IND_2005!Z$7:Z$883,EUROSTAT_VBE_IND_2005!$B$7:$B$883,$D291,EUROSTAT_VBE_IND_2005!$C$7:$C$883,"*"&amp;RIGHT($A291,3)&amp;"*",EUROSTAT_VBE_IND_2005!$D$7:$D$883,"3285*"))/1000</f>
        <v>0</v>
      </c>
      <c r="AQ291" s="17">
        <f>(SUMIFS(EUROSTAT_VBE_IND_2005!AG$7:AG$883,EUROSTAT_VBE_IND_2005!$B$7:$B$883,$D291,EUROSTAT_VBE_IND_2005!$C$7:$C$883,"*"&amp;RIGHT($A291,3)&amp;"*",EUROSTAT_VBE_IND_2005!$D$7:$D$883,"328*"))/1000-(SUMIFS(EUROSTAT_VBE_IND_2005!AG$7:AG$883,EUROSTAT_VBE_IND_2005!$B$7:$B$883,$D291,EUROSTAT_VBE_IND_2005!$C$7:$C$883,"*"&amp;RIGHT($A291,3)&amp;"*",EUROSTAT_VBE_IND_2005!$D$7:$D$883,"3285*"))/1000</f>
        <v>0</v>
      </c>
    </row>
    <row r="292" spans="1:43">
      <c r="A292" t="str">
        <f>LEFT(EUROSTAT_VBE_IND_2005!$C$426,8)</f>
        <v>B_101840</v>
      </c>
      <c r="B292" s="28" t="s">
        <v>304</v>
      </c>
      <c r="C292" t="s">
        <v>293</v>
      </c>
      <c r="D292" t="s">
        <v>55</v>
      </c>
      <c r="E292" t="s">
        <v>239</v>
      </c>
      <c r="F292" t="s">
        <v>259</v>
      </c>
      <c r="G292" s="17">
        <f>(SUMIFS(EUROSTAT_VBE_IND_2005!E$7:E$883,EUROSTAT_VBE_IND_2005!$B$7:$B$883,$D292,EUROSTAT_VBE_IND_2005!$C$7:$C$883,"*"&amp;RIGHT($A292,3)&amp;"*",EUROSTAT_VBE_IND_2005!$D$7:$D$883,"4100*"))/1000+(SUMIFS(EUROSTAT_VBE_IND_2005!E$7:E$883,EUROSTAT_VBE_IND_2005!$B$7:$B$883,$D292,EUROSTAT_VBE_IND_2005!$C$7:$C$883,"*"&amp;RIGHT($A292,3)&amp;"*",EUROSTAT_VBE_IND_2005!$D$7:$D$883,"4230*"))/1000+(SUMIFS(EUROSTAT_VBE_IND_2005!E$7:E$883,EUROSTAT_VBE_IND_2005!$B$7:$B$883,$D292,EUROSTAT_VBE_IND_2005!$C$7:$C$883,"*"&amp;RIGHT($A292,3)&amp;"*",EUROSTAT_VBE_IND_2005!$D$7:$D$883,"4240*"))/1000+(SUMIFS(EUROSTAT_VBE_IND_2005!E$7:E$883,EUROSTAT_VBE_IND_2005!$B$7:$B$883,$D292,EUROSTAT_VBE_IND_2005!$C$7:$C$883,"*"&amp;RIGHT($A292,3)&amp;"*",EUROSTAT_VBE_IND_2005!$D$7:$D$883,"3106*"))/1000</f>
        <v>20.456</v>
      </c>
      <c r="H292" s="17">
        <f>(SUMIFS(EUROSTAT_VBE_IND_2005!F$7:F$883,EUROSTAT_VBE_IND_2005!$B$7:$B$883,$D292,EUROSTAT_VBE_IND_2005!$C$7:$C$883,"*"&amp;RIGHT($A292,3)&amp;"*",EUROSTAT_VBE_IND_2005!$D$7:$D$883,"4100*"))/1000+(SUMIFS(EUROSTAT_VBE_IND_2005!F$7:F$883,EUROSTAT_VBE_IND_2005!$B$7:$B$883,$D292,EUROSTAT_VBE_IND_2005!$C$7:$C$883,"*"&amp;RIGHT($A292,3)&amp;"*",EUROSTAT_VBE_IND_2005!$D$7:$D$883,"4230*"))/1000+(SUMIFS(EUROSTAT_VBE_IND_2005!F$7:F$883,EUROSTAT_VBE_IND_2005!$B$7:$B$883,$D292,EUROSTAT_VBE_IND_2005!$C$7:$C$883,"*"&amp;RIGHT($A292,3)&amp;"*",EUROSTAT_VBE_IND_2005!$D$7:$D$883,"4240*"))/1000+(SUMIFS(EUROSTAT_VBE_IND_2005!F$7:F$883,EUROSTAT_VBE_IND_2005!$B$7:$B$883,$D292,EUROSTAT_VBE_IND_2005!$C$7:$C$883,"*"&amp;RIGHT($A292,3)&amp;"*",EUROSTAT_VBE_IND_2005!$D$7:$D$883,"3106*"))/1000</f>
        <v>3.836</v>
      </c>
      <c r="I292" s="17">
        <f>(SUMIFS(EUROSTAT_VBE_IND_2005!G$7:G$883,EUROSTAT_VBE_IND_2005!$B$7:$B$883,$D292,EUROSTAT_VBE_IND_2005!$C$7:$C$883,"*"&amp;RIGHT($A292,3)&amp;"*",EUROSTAT_VBE_IND_2005!$D$7:$D$883,"4100*"))/1000+(SUMIFS(EUROSTAT_VBE_IND_2005!G$7:G$883,EUROSTAT_VBE_IND_2005!$B$7:$B$883,$D292,EUROSTAT_VBE_IND_2005!$C$7:$C$883,"*"&amp;RIGHT($A292,3)&amp;"*",EUROSTAT_VBE_IND_2005!$D$7:$D$883,"4230*"))/1000+(SUMIFS(EUROSTAT_VBE_IND_2005!G$7:G$883,EUROSTAT_VBE_IND_2005!$B$7:$B$883,$D292,EUROSTAT_VBE_IND_2005!$C$7:$C$883,"*"&amp;RIGHT($A292,3)&amp;"*",EUROSTAT_VBE_IND_2005!$D$7:$D$883,"4240*"))/1000+(SUMIFS(EUROSTAT_VBE_IND_2005!G$7:G$883,EUROSTAT_VBE_IND_2005!$B$7:$B$883,$D292,EUROSTAT_VBE_IND_2005!$C$7:$C$883,"*"&amp;RIGHT($A292,3)&amp;"*",EUROSTAT_VBE_IND_2005!$D$7:$D$883,"3106*"))/1000</f>
        <v>2.156</v>
      </c>
      <c r="J292" s="198"/>
      <c r="K292" s="17">
        <f>(SUMIFS(EUROSTAT_VBE_IND_2005!H$7:H$883,EUROSTAT_VBE_IND_2005!$B$7:$B$883,$D292,EUROSTAT_VBE_IND_2005!$C$7:$C$883,"*"&amp;RIGHT($A292,3)&amp;"*",EUROSTAT_VBE_IND_2005!$D$7:$D$883,"4100*"))/1000+(SUMIFS(EUROSTAT_VBE_IND_2005!H$7:H$883,EUROSTAT_VBE_IND_2005!$B$7:$B$883,$D292,EUROSTAT_VBE_IND_2005!$C$7:$C$883,"*"&amp;RIGHT($A292,3)&amp;"*",EUROSTAT_VBE_IND_2005!$D$7:$D$883,"4230*"))/1000+(SUMIFS(EUROSTAT_VBE_IND_2005!H$7:H$883,EUROSTAT_VBE_IND_2005!$B$7:$B$883,$D292,EUROSTAT_VBE_IND_2005!$C$7:$C$883,"*"&amp;RIGHT($A292,3)&amp;"*",EUROSTAT_VBE_IND_2005!$D$7:$D$883,"4240*"))/1000+(SUMIFS(EUROSTAT_VBE_IND_2005!H$7:H$883,EUROSTAT_VBE_IND_2005!$B$7:$B$883,$D292,EUROSTAT_VBE_IND_2005!$C$7:$C$883,"*"&amp;RIGHT($A292,3)&amp;"*",EUROSTAT_VBE_IND_2005!$D$7:$D$883,"3106*"))/1000</f>
        <v>0</v>
      </c>
      <c r="L292" s="17">
        <f>(SUMIFS(EUROSTAT_VBE_IND_2005!I$7:I$883,EUROSTAT_VBE_IND_2005!$B$7:$B$883,$D292,EUROSTAT_VBE_IND_2005!$C$7:$C$883,"*"&amp;RIGHT($A292,3)&amp;"*",EUROSTAT_VBE_IND_2005!$D$7:$D$883,"4100*"))/1000+(SUMIFS(EUROSTAT_VBE_IND_2005!I$7:I$883,EUROSTAT_VBE_IND_2005!$B$7:$B$883,$D292,EUROSTAT_VBE_IND_2005!$C$7:$C$883,"*"&amp;RIGHT($A292,3)&amp;"*",EUROSTAT_VBE_IND_2005!$D$7:$D$883,"4230*"))/1000+(SUMIFS(EUROSTAT_VBE_IND_2005!I$7:I$883,EUROSTAT_VBE_IND_2005!$B$7:$B$883,$D292,EUROSTAT_VBE_IND_2005!$C$7:$C$883,"*"&amp;RIGHT($A292,3)&amp;"*",EUROSTAT_VBE_IND_2005!$D$7:$D$883,"4240*"))/1000+(SUMIFS(EUROSTAT_VBE_IND_2005!I$7:I$883,EUROSTAT_VBE_IND_2005!$B$7:$B$883,$D292,EUROSTAT_VBE_IND_2005!$C$7:$C$883,"*"&amp;RIGHT($A292,3)&amp;"*",EUROSTAT_VBE_IND_2005!$D$7:$D$883,"3106*"))/1000</f>
        <v>4.088</v>
      </c>
      <c r="M292" s="17">
        <f>(SUMIFS(EUROSTAT_VBE_IND_2005!J$7:J$883,EUROSTAT_VBE_IND_2005!$B$7:$B$883,$D292,EUROSTAT_VBE_IND_2005!$C$7:$C$883,"*"&amp;RIGHT($A292,3)&amp;"*",EUROSTAT_VBE_IND_2005!$D$7:$D$883,"4100*"))/1000+(SUMIFS(EUROSTAT_VBE_IND_2005!J$7:J$883,EUROSTAT_VBE_IND_2005!$B$7:$B$883,$D292,EUROSTAT_VBE_IND_2005!$C$7:$C$883,"*"&amp;RIGHT($A292,3)&amp;"*",EUROSTAT_VBE_IND_2005!$D$7:$D$883,"4230*"))/1000+(SUMIFS(EUROSTAT_VBE_IND_2005!J$7:J$883,EUROSTAT_VBE_IND_2005!$B$7:$B$883,$D292,EUROSTAT_VBE_IND_2005!$C$7:$C$883,"*"&amp;RIGHT($A292,3)&amp;"*",EUROSTAT_VBE_IND_2005!$D$7:$D$883,"4240*"))/1000+(SUMIFS(EUROSTAT_VBE_IND_2005!J$7:J$883,EUROSTAT_VBE_IND_2005!$B$7:$B$883,$D292,EUROSTAT_VBE_IND_2005!$C$7:$C$883,"*"&amp;RIGHT($A292,3)&amp;"*",EUROSTAT_VBE_IND_2005!$D$7:$D$883,"3106*"))/1000</f>
        <v>97.373</v>
      </c>
      <c r="N292" s="17">
        <f>(SUMIFS(EUROSTAT_VBE_IND_2005!K$7:K$883,EUROSTAT_VBE_IND_2005!$B$7:$B$883,$D292,EUROSTAT_VBE_IND_2005!$C$7:$C$883,"*"&amp;RIGHT($A292,3)&amp;"*",EUROSTAT_VBE_IND_2005!$D$7:$D$883,"4100*"))/1000+(SUMIFS(EUROSTAT_VBE_IND_2005!K$7:K$883,EUROSTAT_VBE_IND_2005!$B$7:$B$883,$D292,EUROSTAT_VBE_IND_2005!$C$7:$C$883,"*"&amp;RIGHT($A292,3)&amp;"*",EUROSTAT_VBE_IND_2005!$D$7:$D$883,"4230*"))/1000+(SUMIFS(EUROSTAT_VBE_IND_2005!K$7:K$883,EUROSTAT_VBE_IND_2005!$B$7:$B$883,$D292,EUROSTAT_VBE_IND_2005!$C$7:$C$883,"*"&amp;RIGHT($A292,3)&amp;"*",EUROSTAT_VBE_IND_2005!$D$7:$D$883,"4240*"))/1000+(SUMIFS(EUROSTAT_VBE_IND_2005!K$7:K$883,EUROSTAT_VBE_IND_2005!$B$7:$B$883,$D292,EUROSTAT_VBE_IND_2005!$C$7:$C$883,"*"&amp;RIGHT($A292,3)&amp;"*",EUROSTAT_VBE_IND_2005!$D$7:$D$883,"3106*"))/1000</f>
        <v>2.614</v>
      </c>
      <c r="O292" s="17">
        <f>(SUMIFS(EUROSTAT_VBE_IND_2005!L$7:L$883,EUROSTAT_VBE_IND_2005!$B$7:$B$883,$D292,EUROSTAT_VBE_IND_2005!$C$7:$C$883,"*"&amp;RIGHT($A292,3)&amp;"*",EUROSTAT_VBE_IND_2005!$D$7:$D$883,"4100*"))/1000+(SUMIFS(EUROSTAT_VBE_IND_2005!L$7:L$883,EUROSTAT_VBE_IND_2005!$B$7:$B$883,$D292,EUROSTAT_VBE_IND_2005!$C$7:$C$883,"*"&amp;RIGHT($A292,3)&amp;"*",EUROSTAT_VBE_IND_2005!$D$7:$D$883,"4230*"))/1000+(SUMIFS(EUROSTAT_VBE_IND_2005!L$7:L$883,EUROSTAT_VBE_IND_2005!$B$7:$B$883,$D292,EUROSTAT_VBE_IND_2005!$C$7:$C$883,"*"&amp;RIGHT($A292,3)&amp;"*",EUROSTAT_VBE_IND_2005!$D$7:$D$883,"4240*"))/1000+(SUMIFS(EUROSTAT_VBE_IND_2005!L$7:L$883,EUROSTAT_VBE_IND_2005!$B$7:$B$883,$D292,EUROSTAT_VBE_IND_2005!$C$7:$C$883,"*"&amp;RIGHT($A292,3)&amp;"*",EUROSTAT_VBE_IND_2005!$D$7:$D$883,"3106*"))/1000</f>
        <v>0.584</v>
      </c>
      <c r="P292" s="17">
        <f>(SUMIFS(EUROSTAT_VBE_IND_2005!M$7:M$883,EUROSTAT_VBE_IND_2005!$B$7:$B$883,$D292,EUROSTAT_VBE_IND_2005!$C$7:$C$883,"*"&amp;RIGHT($A292,3)&amp;"*",EUROSTAT_VBE_IND_2005!$D$7:$D$883,"4100*"))/1000+(SUMIFS(EUROSTAT_VBE_IND_2005!M$7:M$883,EUROSTAT_VBE_IND_2005!$B$7:$B$883,$D292,EUROSTAT_VBE_IND_2005!$C$7:$C$883,"*"&amp;RIGHT($A292,3)&amp;"*",EUROSTAT_VBE_IND_2005!$D$7:$D$883,"4230*"))/1000+(SUMIFS(EUROSTAT_VBE_IND_2005!M$7:M$883,EUROSTAT_VBE_IND_2005!$B$7:$B$883,$D292,EUROSTAT_VBE_IND_2005!$C$7:$C$883,"*"&amp;RIGHT($A292,3)&amp;"*",EUROSTAT_VBE_IND_2005!$D$7:$D$883,"4240*"))/1000+(SUMIFS(EUROSTAT_VBE_IND_2005!M$7:M$883,EUROSTAT_VBE_IND_2005!$B$7:$B$883,$D292,EUROSTAT_VBE_IND_2005!$C$7:$C$883,"*"&amp;RIGHT($A292,3)&amp;"*",EUROSTAT_VBE_IND_2005!$D$7:$D$883,"3106*"))/1000</f>
        <v>1.12</v>
      </c>
      <c r="Q292" s="17">
        <f>(SUMIFS(EUROSTAT_VBE_IND_2005!N$7:N$883,EUROSTAT_VBE_IND_2005!$B$7:$B$883,$D292,EUROSTAT_VBE_IND_2005!$C$7:$C$883,"*"&amp;RIGHT($A292,3)&amp;"*",EUROSTAT_VBE_IND_2005!$D$7:$D$883,"4100*"))/1000+(SUMIFS(EUROSTAT_VBE_IND_2005!N$7:N$883,EUROSTAT_VBE_IND_2005!$B$7:$B$883,$D292,EUROSTAT_VBE_IND_2005!$C$7:$C$883,"*"&amp;RIGHT($A292,3)&amp;"*",EUROSTAT_VBE_IND_2005!$D$7:$D$883,"4230*"))/1000+(SUMIFS(EUROSTAT_VBE_IND_2005!N$7:N$883,EUROSTAT_VBE_IND_2005!$B$7:$B$883,$D292,EUROSTAT_VBE_IND_2005!$C$7:$C$883,"*"&amp;RIGHT($A292,3)&amp;"*",EUROSTAT_VBE_IND_2005!$D$7:$D$883,"4240*"))/1000+(SUMIFS(EUROSTAT_VBE_IND_2005!N$7:N$883,EUROSTAT_VBE_IND_2005!$B$7:$B$883,$D292,EUROSTAT_VBE_IND_2005!$C$7:$C$883,"*"&amp;RIGHT($A292,3)&amp;"*",EUROSTAT_VBE_IND_2005!$D$7:$D$883,"3106*"))/1000</f>
        <v>48.67</v>
      </c>
      <c r="R292" s="17">
        <f>(SUMIFS(EUROSTAT_VBE_IND_2005!O$7:O$883,EUROSTAT_VBE_IND_2005!$B$7:$B$883,$D292,EUROSTAT_VBE_IND_2005!$C$7:$C$883,"*"&amp;RIGHT($A292,3)&amp;"*",EUROSTAT_VBE_IND_2005!$D$7:$D$883,"4100*"))/1000+(SUMIFS(EUROSTAT_VBE_IND_2005!O$7:O$883,EUROSTAT_VBE_IND_2005!$B$7:$B$883,$D292,EUROSTAT_VBE_IND_2005!$C$7:$C$883,"*"&amp;RIGHT($A292,3)&amp;"*",EUROSTAT_VBE_IND_2005!$D$7:$D$883,"4230*"))/1000+(SUMIFS(EUROSTAT_VBE_IND_2005!O$7:O$883,EUROSTAT_VBE_IND_2005!$B$7:$B$883,$D292,EUROSTAT_VBE_IND_2005!$C$7:$C$883,"*"&amp;RIGHT($A292,3)&amp;"*",EUROSTAT_VBE_IND_2005!$D$7:$D$883,"4240*"))/1000+(SUMIFS(EUROSTAT_VBE_IND_2005!O$7:O$883,EUROSTAT_VBE_IND_2005!$B$7:$B$883,$D292,EUROSTAT_VBE_IND_2005!$C$7:$C$883,"*"&amp;RIGHT($A292,3)&amp;"*",EUROSTAT_VBE_IND_2005!$D$7:$D$883,"3106*"))/1000</f>
        <v>22.326</v>
      </c>
      <c r="S292" s="17">
        <f>(SUMIFS(EUROSTAT_VBE_IND_2005!P$7:P$883,EUROSTAT_VBE_IND_2005!$B$7:$B$883,$D292,EUROSTAT_VBE_IND_2005!$C$7:$C$883,"*"&amp;RIGHT($A292,3)&amp;"*",EUROSTAT_VBE_IND_2005!$D$7:$D$883,"4100*"))/1000+(SUMIFS(EUROSTAT_VBE_IND_2005!P$7:P$883,EUROSTAT_VBE_IND_2005!$B$7:$B$883,$D292,EUROSTAT_VBE_IND_2005!$C$7:$C$883,"*"&amp;RIGHT($A292,3)&amp;"*",EUROSTAT_VBE_IND_2005!$D$7:$D$883,"4230*"))/1000+(SUMIFS(EUROSTAT_VBE_IND_2005!P$7:P$883,EUROSTAT_VBE_IND_2005!$B$7:$B$883,$D292,EUROSTAT_VBE_IND_2005!$C$7:$C$883,"*"&amp;RIGHT($A292,3)&amp;"*",EUROSTAT_VBE_IND_2005!$D$7:$D$883,"4240*"))/1000+(SUMIFS(EUROSTAT_VBE_IND_2005!P$7:P$883,EUROSTAT_VBE_IND_2005!$B$7:$B$883,$D292,EUROSTAT_VBE_IND_2005!$C$7:$C$883,"*"&amp;RIGHT($A292,3)&amp;"*",EUROSTAT_VBE_IND_2005!$D$7:$D$883,"3106*"))/1000</f>
        <v>39.69</v>
      </c>
      <c r="T292" s="17">
        <f>(SUMIFS(EUROSTAT_VBE_IND_2005!Q$7:Q$883,EUROSTAT_VBE_IND_2005!$B$7:$B$883,$D292,EUROSTAT_VBE_IND_2005!$C$7:$C$883,"*"&amp;RIGHT($A292,3)&amp;"*",EUROSTAT_VBE_IND_2005!$D$7:$D$883,"4100*"))/1000+(SUMIFS(EUROSTAT_VBE_IND_2005!Q$7:Q$883,EUROSTAT_VBE_IND_2005!$B$7:$B$883,$D292,EUROSTAT_VBE_IND_2005!$C$7:$C$883,"*"&amp;RIGHT($A292,3)&amp;"*",EUROSTAT_VBE_IND_2005!$D$7:$D$883,"4230*"))/1000+(SUMIFS(EUROSTAT_VBE_IND_2005!Q$7:Q$883,EUROSTAT_VBE_IND_2005!$B$7:$B$883,$D292,EUROSTAT_VBE_IND_2005!$C$7:$C$883,"*"&amp;RIGHT($A292,3)&amp;"*",EUROSTAT_VBE_IND_2005!$D$7:$D$883,"4240*"))/1000+(SUMIFS(EUROSTAT_VBE_IND_2005!Q$7:Q$883,EUROSTAT_VBE_IND_2005!$B$7:$B$883,$D292,EUROSTAT_VBE_IND_2005!$C$7:$C$883,"*"&amp;RIGHT($A292,3)&amp;"*",EUROSTAT_VBE_IND_2005!$D$7:$D$883,"3106*"))/1000</f>
        <v>1.769</v>
      </c>
      <c r="U292" s="17">
        <f>(SUMIFS(EUROSTAT_VBE_IND_2005!R$7:R$883,EUROSTAT_VBE_IND_2005!$B$7:$B$883,$D292,EUROSTAT_VBE_IND_2005!$C$7:$C$883,"*"&amp;RIGHT($A292,3)&amp;"*",EUROSTAT_VBE_IND_2005!$D$7:$D$883,"4100*"))/1000+(SUMIFS(EUROSTAT_VBE_IND_2005!R$7:R$883,EUROSTAT_VBE_IND_2005!$B$7:$B$883,$D292,EUROSTAT_VBE_IND_2005!$C$7:$C$883,"*"&amp;RIGHT($A292,3)&amp;"*",EUROSTAT_VBE_IND_2005!$D$7:$D$883,"4230*"))/1000+(SUMIFS(EUROSTAT_VBE_IND_2005!R$7:R$883,EUROSTAT_VBE_IND_2005!$B$7:$B$883,$D292,EUROSTAT_VBE_IND_2005!$C$7:$C$883,"*"&amp;RIGHT($A292,3)&amp;"*",EUROSTAT_VBE_IND_2005!$D$7:$D$883,"4240*"))/1000+(SUMIFS(EUROSTAT_VBE_IND_2005!R$7:R$883,EUROSTAT_VBE_IND_2005!$B$7:$B$883,$D292,EUROSTAT_VBE_IND_2005!$C$7:$C$883,"*"&amp;RIGHT($A292,3)&amp;"*",EUROSTAT_VBE_IND_2005!$D$7:$D$883,"3106*"))/1000</f>
        <v>2.507</v>
      </c>
      <c r="V292" s="17">
        <f>(SUMIFS(EUROSTAT_VBE_IND_2005!S$7:S$883,EUROSTAT_VBE_IND_2005!$B$7:$B$883,$D292,EUROSTAT_VBE_IND_2005!$C$7:$C$883,"*"&amp;RIGHT($A292,3)&amp;"*",EUROSTAT_VBE_IND_2005!$D$7:$D$883,"4100*"))/1000+(SUMIFS(EUROSTAT_VBE_IND_2005!S$7:S$883,EUROSTAT_VBE_IND_2005!$B$7:$B$883,$D292,EUROSTAT_VBE_IND_2005!$C$7:$C$883,"*"&amp;RIGHT($A292,3)&amp;"*",EUROSTAT_VBE_IND_2005!$D$7:$D$883,"4230*"))/1000+(SUMIFS(EUROSTAT_VBE_IND_2005!S$7:S$883,EUROSTAT_VBE_IND_2005!$B$7:$B$883,$D292,EUROSTAT_VBE_IND_2005!$C$7:$C$883,"*"&amp;RIGHT($A292,3)&amp;"*",EUROSTAT_VBE_IND_2005!$D$7:$D$883,"4240*"))/1000+(SUMIFS(EUROSTAT_VBE_IND_2005!S$7:S$883,EUROSTAT_VBE_IND_2005!$B$7:$B$883,$D292,EUROSTAT_VBE_IND_2005!$C$7:$C$883,"*"&amp;RIGHT($A292,3)&amp;"*",EUROSTAT_VBE_IND_2005!$D$7:$D$883,"3106*"))/1000</f>
        <v>0.452</v>
      </c>
      <c r="W292" s="17">
        <f>(SUMIFS(EUROSTAT_VBE_IND_2005!T$7:T$883,EUROSTAT_VBE_IND_2005!$B$7:$B$883,$D292,EUROSTAT_VBE_IND_2005!$C$7:$C$883,"*"&amp;RIGHT($A292,3)&amp;"*",EUROSTAT_VBE_IND_2005!$D$7:$D$883,"4100*"))/1000+(SUMIFS(EUROSTAT_VBE_IND_2005!T$7:T$883,EUROSTAT_VBE_IND_2005!$B$7:$B$883,$D292,EUROSTAT_VBE_IND_2005!$C$7:$C$883,"*"&amp;RIGHT($A292,3)&amp;"*",EUROSTAT_VBE_IND_2005!$D$7:$D$883,"4230*"))/1000+(SUMIFS(EUROSTAT_VBE_IND_2005!T$7:T$883,EUROSTAT_VBE_IND_2005!$B$7:$B$883,$D292,EUROSTAT_VBE_IND_2005!$C$7:$C$883,"*"&amp;RIGHT($A292,3)&amp;"*",EUROSTAT_VBE_IND_2005!$D$7:$D$883,"4240*"))/1000+(SUMIFS(EUROSTAT_VBE_IND_2005!T$7:T$883,EUROSTAT_VBE_IND_2005!$B$7:$B$883,$D292,EUROSTAT_VBE_IND_2005!$C$7:$C$883,"*"&amp;RIGHT($A292,3)&amp;"*",EUROSTAT_VBE_IND_2005!$D$7:$D$883,"3106*"))/1000</f>
        <v>0</v>
      </c>
      <c r="X292" s="17">
        <f>(SUMIFS(EUROSTAT_VBE_IND_2005!U$7:U$883,EUROSTAT_VBE_IND_2005!$B$7:$B$883,$D292,EUROSTAT_VBE_IND_2005!$C$7:$C$883,"*"&amp;RIGHT($A292,3)&amp;"*",EUROSTAT_VBE_IND_2005!$D$7:$D$883,"4100*"))/1000+(SUMIFS(EUROSTAT_VBE_IND_2005!U$7:U$883,EUROSTAT_VBE_IND_2005!$B$7:$B$883,$D292,EUROSTAT_VBE_IND_2005!$C$7:$C$883,"*"&amp;RIGHT($A292,3)&amp;"*",EUROSTAT_VBE_IND_2005!$D$7:$D$883,"4230*"))/1000+(SUMIFS(EUROSTAT_VBE_IND_2005!U$7:U$883,EUROSTAT_VBE_IND_2005!$B$7:$B$883,$D292,EUROSTAT_VBE_IND_2005!$C$7:$C$883,"*"&amp;RIGHT($A292,3)&amp;"*",EUROSTAT_VBE_IND_2005!$D$7:$D$883,"4240*"))/1000+(SUMIFS(EUROSTAT_VBE_IND_2005!U$7:U$883,EUROSTAT_VBE_IND_2005!$B$7:$B$883,$D292,EUROSTAT_VBE_IND_2005!$C$7:$C$883,"*"&amp;RIGHT($A292,3)&amp;"*",EUROSTAT_VBE_IND_2005!$D$7:$D$883,"3106*"))/1000</f>
        <v>36.932</v>
      </c>
      <c r="Y292" s="17">
        <f>(SUMIFS(EUROSTAT_VBE_IND_2005!V$7:V$883,EUROSTAT_VBE_IND_2005!$B$7:$B$883,$D292,EUROSTAT_VBE_IND_2005!$C$7:$C$883,"*"&amp;RIGHT($A292,3)&amp;"*",EUROSTAT_VBE_IND_2005!$D$7:$D$883,"4100*"))/1000+(SUMIFS(EUROSTAT_VBE_IND_2005!V$7:V$883,EUROSTAT_VBE_IND_2005!$B$7:$B$883,$D292,EUROSTAT_VBE_IND_2005!$C$7:$C$883,"*"&amp;RIGHT($A292,3)&amp;"*",EUROSTAT_VBE_IND_2005!$D$7:$D$883,"4230*"))/1000+(SUMIFS(EUROSTAT_VBE_IND_2005!V$7:V$883,EUROSTAT_VBE_IND_2005!$B$7:$B$883,$D292,EUROSTAT_VBE_IND_2005!$C$7:$C$883,"*"&amp;RIGHT($A292,3)&amp;"*",EUROSTAT_VBE_IND_2005!$D$7:$D$883,"4240*"))/1000+(SUMIFS(EUROSTAT_VBE_IND_2005!V$7:V$883,EUROSTAT_VBE_IND_2005!$B$7:$B$883,$D292,EUROSTAT_VBE_IND_2005!$C$7:$C$883,"*"&amp;RIGHT($A292,3)&amp;"*",EUROSTAT_VBE_IND_2005!$D$7:$D$883,"3106*"))/1000</f>
        <v>0.064</v>
      </c>
      <c r="Z292" s="17">
        <f>(SUMIFS(EUROSTAT_VBE_IND_2005!W$7:W$883,EUROSTAT_VBE_IND_2005!$B$7:$B$883,$D292,EUROSTAT_VBE_IND_2005!$C$7:$C$883,"*"&amp;RIGHT($A292,3)&amp;"*",EUROSTAT_VBE_IND_2005!$D$7:$D$883,"4100*"))/1000+(SUMIFS(EUROSTAT_VBE_IND_2005!W$7:W$883,EUROSTAT_VBE_IND_2005!$B$7:$B$883,$D292,EUROSTAT_VBE_IND_2005!$C$7:$C$883,"*"&amp;RIGHT($A292,3)&amp;"*",EUROSTAT_VBE_IND_2005!$D$7:$D$883,"4230*"))/1000+(SUMIFS(EUROSTAT_VBE_IND_2005!W$7:W$883,EUROSTAT_VBE_IND_2005!$B$7:$B$883,$D292,EUROSTAT_VBE_IND_2005!$C$7:$C$883,"*"&amp;RIGHT($A292,3)&amp;"*",EUROSTAT_VBE_IND_2005!$D$7:$D$883,"4240*"))/1000+(SUMIFS(EUROSTAT_VBE_IND_2005!W$7:W$883,EUROSTAT_VBE_IND_2005!$B$7:$B$883,$D292,EUROSTAT_VBE_IND_2005!$C$7:$C$883,"*"&amp;RIGHT($A292,3)&amp;"*",EUROSTAT_VBE_IND_2005!$D$7:$D$883,"3106*"))/1000</f>
        <v>0.586</v>
      </c>
      <c r="AA292" s="17">
        <f>(SUMIFS(EUROSTAT_VBE_IND_2005!X$7:X$883,EUROSTAT_VBE_IND_2005!$B$7:$B$883,$D292,EUROSTAT_VBE_IND_2005!$C$7:$C$883,"*"&amp;RIGHT($A292,3)&amp;"*",EUROSTAT_VBE_IND_2005!$D$7:$D$883,"4100*"))/1000+(SUMIFS(EUROSTAT_VBE_IND_2005!X$7:X$883,EUROSTAT_VBE_IND_2005!$B$7:$B$883,$D292,EUROSTAT_VBE_IND_2005!$C$7:$C$883,"*"&amp;RIGHT($A292,3)&amp;"*",EUROSTAT_VBE_IND_2005!$D$7:$D$883,"4230*"))/1000+(SUMIFS(EUROSTAT_VBE_IND_2005!X$7:X$883,EUROSTAT_VBE_IND_2005!$B$7:$B$883,$D292,EUROSTAT_VBE_IND_2005!$C$7:$C$883,"*"&amp;RIGHT($A292,3)&amp;"*",EUROSTAT_VBE_IND_2005!$D$7:$D$883,"4240*"))/1000+(SUMIFS(EUROSTAT_VBE_IND_2005!X$7:X$883,EUROSTAT_VBE_IND_2005!$B$7:$B$883,$D292,EUROSTAT_VBE_IND_2005!$C$7:$C$883,"*"&amp;RIGHT($A292,3)&amp;"*",EUROSTAT_VBE_IND_2005!$D$7:$D$883,"3106*"))/1000</f>
        <v>0.202</v>
      </c>
      <c r="AB292" s="17">
        <f>(SUMIFS(EUROSTAT_VBE_IND_2005!AA$7:AA$883,EUROSTAT_VBE_IND_2005!$B$7:$B$883,$D292,EUROSTAT_VBE_IND_2005!$C$7:$C$883,"*"&amp;RIGHT($A292,3)&amp;"*",EUROSTAT_VBE_IND_2005!$D$7:$D$883,"4100*"))/1000+(SUMIFS(EUROSTAT_VBE_IND_2005!AA$7:AA$883,EUROSTAT_VBE_IND_2005!$B$7:$B$883,$D292,EUROSTAT_VBE_IND_2005!$C$7:$C$883,"*"&amp;RIGHT($A292,3)&amp;"*",EUROSTAT_VBE_IND_2005!$D$7:$D$883,"4230*"))/1000+(SUMIFS(EUROSTAT_VBE_IND_2005!AA$7:AA$883,EUROSTAT_VBE_IND_2005!$B$7:$B$883,$D292,EUROSTAT_VBE_IND_2005!$C$7:$C$883,"*"&amp;RIGHT($A292,3)&amp;"*",EUROSTAT_VBE_IND_2005!$D$7:$D$883,"4240*"))/1000+(SUMIFS(EUROSTAT_VBE_IND_2005!AA$7:AA$883,EUROSTAT_VBE_IND_2005!$B$7:$B$883,$D292,EUROSTAT_VBE_IND_2005!$C$7:$C$883,"*"&amp;RIGHT($A292,3)&amp;"*",EUROSTAT_VBE_IND_2005!$D$7:$D$883,"3106*"))/1000</f>
        <v>0</v>
      </c>
      <c r="AC292" s="17">
        <f>(SUMIFS(EUROSTAT_VBE_IND_2005!AB$7:AB$883,EUROSTAT_VBE_IND_2005!$B$7:$B$883,$D292,EUROSTAT_VBE_IND_2005!$C$7:$C$883,"*"&amp;RIGHT($A292,3)&amp;"*",EUROSTAT_VBE_IND_2005!$D$7:$D$883,"4100*"))/1000+(SUMIFS(EUROSTAT_VBE_IND_2005!AB$7:AB$883,EUROSTAT_VBE_IND_2005!$B$7:$B$883,$D292,EUROSTAT_VBE_IND_2005!$C$7:$C$883,"*"&amp;RIGHT($A292,3)&amp;"*",EUROSTAT_VBE_IND_2005!$D$7:$D$883,"4230*"))/1000+(SUMIFS(EUROSTAT_VBE_IND_2005!AB$7:AB$883,EUROSTAT_VBE_IND_2005!$B$7:$B$883,$D292,EUROSTAT_VBE_IND_2005!$C$7:$C$883,"*"&amp;RIGHT($A292,3)&amp;"*",EUROSTAT_VBE_IND_2005!$D$7:$D$883,"4240*"))/1000+(SUMIFS(EUROSTAT_VBE_IND_2005!AB$7:AB$883,EUROSTAT_VBE_IND_2005!$B$7:$B$883,$D292,EUROSTAT_VBE_IND_2005!$C$7:$C$883,"*"&amp;RIGHT($A292,3)&amp;"*",EUROSTAT_VBE_IND_2005!$D$7:$D$883,"3106*"))/1000</f>
        <v>19.661</v>
      </c>
      <c r="AD292" s="17">
        <f>(SUMIFS(EUROSTAT_VBE_IND_2005!AC$7:AC$883,EUROSTAT_VBE_IND_2005!$B$7:$B$883,$D292,EUROSTAT_VBE_IND_2005!$C$7:$C$883,"*"&amp;RIGHT($A292,3)&amp;"*",EUROSTAT_VBE_IND_2005!$D$7:$D$883,"4100*"))/1000+(SUMIFS(EUROSTAT_VBE_IND_2005!AC$7:AC$883,EUROSTAT_VBE_IND_2005!$B$7:$B$883,$D292,EUROSTAT_VBE_IND_2005!$C$7:$C$883,"*"&amp;RIGHT($A292,3)&amp;"*",EUROSTAT_VBE_IND_2005!$D$7:$D$883,"4230*"))/1000+(SUMIFS(EUROSTAT_VBE_IND_2005!AC$7:AC$883,EUROSTAT_VBE_IND_2005!$B$7:$B$883,$D292,EUROSTAT_VBE_IND_2005!$C$7:$C$883,"*"&amp;RIGHT($A292,3)&amp;"*",EUROSTAT_VBE_IND_2005!$D$7:$D$883,"4240*"))/1000+(SUMIFS(EUROSTAT_VBE_IND_2005!AC$7:AC$883,EUROSTAT_VBE_IND_2005!$B$7:$B$883,$D292,EUROSTAT_VBE_IND_2005!$C$7:$C$883,"*"&amp;RIGHT($A292,3)&amp;"*",EUROSTAT_VBE_IND_2005!$D$7:$D$883,"3106*"))/1000</f>
        <v>0.297</v>
      </c>
      <c r="AE292" s="17">
        <f>(SUMIFS(EUROSTAT_VBE_IND_2005!AD$7:AD$883,EUROSTAT_VBE_IND_2005!$B$7:$B$883,$D292,EUROSTAT_VBE_IND_2005!$C$7:$C$883,"*"&amp;RIGHT($A292,3)&amp;"*",EUROSTAT_VBE_IND_2005!$D$7:$D$883,"4100*"))/1000+(SUMIFS(EUROSTAT_VBE_IND_2005!AD$7:AD$883,EUROSTAT_VBE_IND_2005!$B$7:$B$883,$D292,EUROSTAT_VBE_IND_2005!$C$7:$C$883,"*"&amp;RIGHT($A292,3)&amp;"*",EUROSTAT_VBE_IND_2005!$D$7:$D$883,"4230*"))/1000+(SUMIFS(EUROSTAT_VBE_IND_2005!AD$7:AD$883,EUROSTAT_VBE_IND_2005!$B$7:$B$883,$D292,EUROSTAT_VBE_IND_2005!$C$7:$C$883,"*"&amp;RIGHT($A292,3)&amp;"*",EUROSTAT_VBE_IND_2005!$D$7:$D$883,"4240*"))/1000+(SUMIFS(EUROSTAT_VBE_IND_2005!AD$7:AD$883,EUROSTAT_VBE_IND_2005!$B$7:$B$883,$D292,EUROSTAT_VBE_IND_2005!$C$7:$C$883,"*"&amp;RIGHT($A292,3)&amp;"*",EUROSTAT_VBE_IND_2005!$D$7:$D$883,"3106*"))/1000</f>
        <v>2.288</v>
      </c>
      <c r="AF292" s="17">
        <f>(SUMIFS(EUROSTAT_VBE_IND_2005!AE$7:AE$883,EUROSTAT_VBE_IND_2005!$B$7:$B$883,$D292,EUROSTAT_VBE_IND_2005!$C$7:$C$883,"*"&amp;RIGHT($A292,3)&amp;"*",EUROSTAT_VBE_IND_2005!$D$7:$D$883,"4100*"))/1000+(SUMIFS(EUROSTAT_VBE_IND_2005!AE$7:AE$883,EUROSTAT_VBE_IND_2005!$B$7:$B$883,$D292,EUROSTAT_VBE_IND_2005!$C$7:$C$883,"*"&amp;RIGHT($A292,3)&amp;"*",EUROSTAT_VBE_IND_2005!$D$7:$D$883,"4230*"))/1000+(SUMIFS(EUROSTAT_VBE_IND_2005!AE$7:AE$883,EUROSTAT_VBE_IND_2005!$B$7:$B$883,$D292,EUROSTAT_VBE_IND_2005!$C$7:$C$883,"*"&amp;RIGHT($A292,3)&amp;"*",EUROSTAT_VBE_IND_2005!$D$7:$D$883,"4240*"))/1000+(SUMIFS(EUROSTAT_VBE_IND_2005!AE$7:AE$883,EUROSTAT_VBE_IND_2005!$B$7:$B$883,$D292,EUROSTAT_VBE_IND_2005!$C$7:$C$883,"*"&amp;RIGHT($A292,3)&amp;"*",EUROSTAT_VBE_IND_2005!$D$7:$D$883,"3106*"))/1000</f>
        <v>1.594</v>
      </c>
      <c r="AG292" s="17">
        <f>(SUMIFS(EUROSTAT_VBE_IND_2005!AF$7:AF$883,EUROSTAT_VBE_IND_2005!$B$7:$B$883,$D292,EUROSTAT_VBE_IND_2005!$C$7:$C$883,"*"&amp;RIGHT($A292,3)&amp;"*",EUROSTAT_VBE_IND_2005!$D$7:$D$883,"4100*"))/1000+(SUMIFS(EUROSTAT_VBE_IND_2005!AF$7:AF$883,EUROSTAT_VBE_IND_2005!$B$7:$B$883,$D292,EUROSTAT_VBE_IND_2005!$C$7:$C$883,"*"&amp;RIGHT($A292,3)&amp;"*",EUROSTAT_VBE_IND_2005!$D$7:$D$883,"4230*"))/1000+(SUMIFS(EUROSTAT_VBE_IND_2005!AF$7:AF$883,EUROSTAT_VBE_IND_2005!$B$7:$B$883,$D292,EUROSTAT_VBE_IND_2005!$C$7:$C$883,"*"&amp;RIGHT($A292,3)&amp;"*",EUROSTAT_VBE_IND_2005!$D$7:$D$883,"4240*"))/1000+(SUMIFS(EUROSTAT_VBE_IND_2005!AF$7:AF$883,EUROSTAT_VBE_IND_2005!$B$7:$B$883,$D292,EUROSTAT_VBE_IND_2005!$C$7:$C$883,"*"&amp;RIGHT($A292,3)&amp;"*",EUROSTAT_VBE_IND_2005!$D$7:$D$883,"3106*"))/1000</f>
        <v>4.616</v>
      </c>
      <c r="AH292" s="17">
        <f>(SUMIFS(EUROSTAT_VBE_IND_2005!AH$7:AH$883,EUROSTAT_VBE_IND_2005!$B$7:$B$883,$D292,EUROSTAT_VBE_IND_2005!$C$7:$C$883,"*"&amp;RIGHT($A292,3)&amp;"*",EUROSTAT_VBE_IND_2005!$D$7:$D$883,"4100*"))/1000+(SUMIFS(EUROSTAT_VBE_IND_2005!AH$7:AH$883,EUROSTAT_VBE_IND_2005!$B$7:$B$883,$D292,EUROSTAT_VBE_IND_2005!$C$7:$C$883,"*"&amp;RIGHT($A292,3)&amp;"*",EUROSTAT_VBE_IND_2005!$D$7:$D$883,"4230*"))/1000+(SUMIFS(EUROSTAT_VBE_IND_2005!AH$7:AH$883,EUROSTAT_VBE_IND_2005!$B$7:$B$883,$D292,EUROSTAT_VBE_IND_2005!$C$7:$C$883,"*"&amp;RIGHT($A292,3)&amp;"*",EUROSTAT_VBE_IND_2005!$D$7:$D$883,"4240*"))/1000+(SUMIFS(EUROSTAT_VBE_IND_2005!AH$7:AH$883,EUROSTAT_VBE_IND_2005!$B$7:$B$883,$D292,EUROSTAT_VBE_IND_2005!$C$7:$C$883,"*"&amp;RIGHT($A292,3)&amp;"*",EUROSTAT_VBE_IND_2005!$D$7:$D$883,"3106*"))/1000</f>
        <v>1.135</v>
      </c>
      <c r="AI292" s="17">
        <f>(SUMIFS(EUROSTAT_VBE_IND_2005!AI$7:AI$883,EUROSTAT_VBE_IND_2005!$B$7:$B$883,$D292,EUROSTAT_VBE_IND_2005!$C$7:$C$883,"*"&amp;RIGHT($A292,3)&amp;"*",EUROSTAT_VBE_IND_2005!$D$7:$D$883,"4100*"))/1000+(SUMIFS(EUROSTAT_VBE_IND_2005!AI$7:AI$883,EUROSTAT_VBE_IND_2005!$B$7:$B$883,$D292,EUROSTAT_VBE_IND_2005!$C$7:$C$883,"*"&amp;RIGHT($A292,3)&amp;"*",EUROSTAT_VBE_IND_2005!$D$7:$D$883,"4230*"))/1000+(SUMIFS(EUROSTAT_VBE_IND_2005!AI$7:AI$883,EUROSTAT_VBE_IND_2005!$B$7:$B$883,$D292,EUROSTAT_VBE_IND_2005!$C$7:$C$883,"*"&amp;RIGHT($A292,3)&amp;"*",EUROSTAT_VBE_IND_2005!$D$7:$D$883,"4240*"))/1000+(SUMIFS(EUROSTAT_VBE_IND_2005!AI$7:AI$883,EUROSTAT_VBE_IND_2005!$B$7:$B$883,$D292,EUROSTAT_VBE_IND_2005!$C$7:$C$883,"*"&amp;RIGHT($A292,3)&amp;"*",EUROSTAT_VBE_IND_2005!$D$7:$D$883,"3106*"))/1000</f>
        <v>4.518</v>
      </c>
      <c r="AJ292" s="17">
        <f>(SUMIFS(EUROSTAT_VBE_IND_2005!AJ$7:AJ$883,EUROSTAT_VBE_IND_2005!$B$7:$B$883,$D292,EUROSTAT_VBE_IND_2005!$C$7:$C$883,"*"&amp;RIGHT($A292,3)&amp;"*",EUROSTAT_VBE_IND_2005!$D$7:$D$883,"4100*"))/1000+(SUMIFS(EUROSTAT_VBE_IND_2005!AJ$7:AJ$883,EUROSTAT_VBE_IND_2005!$B$7:$B$883,$D292,EUROSTAT_VBE_IND_2005!$C$7:$C$883,"*"&amp;RIGHT($A292,3)&amp;"*",EUROSTAT_VBE_IND_2005!$D$7:$D$883,"4230*"))/1000+(SUMIFS(EUROSTAT_VBE_IND_2005!AJ$7:AJ$883,EUROSTAT_VBE_IND_2005!$B$7:$B$883,$D292,EUROSTAT_VBE_IND_2005!$C$7:$C$883,"*"&amp;RIGHT($A292,3)&amp;"*",EUROSTAT_VBE_IND_2005!$D$7:$D$883,"4240*"))/1000+(SUMIFS(EUROSTAT_VBE_IND_2005!AJ$7:AJ$883,EUROSTAT_VBE_IND_2005!$B$7:$B$883,$D292,EUROSTAT_VBE_IND_2005!$C$7:$C$883,"*"&amp;RIGHT($A292,3)&amp;"*",EUROSTAT_VBE_IND_2005!$D$7:$D$883,"3106*"))/1000</f>
        <v>2.321</v>
      </c>
      <c r="AK292" s="17">
        <f>(SUMIFS(EUROSTAT_VBE_IND_2005!AK$7:AK$883,EUROSTAT_VBE_IND_2005!$B$7:$B$883,$D292,EUROSTAT_VBE_IND_2005!$C$7:$C$883,"*"&amp;RIGHT($A292,3)&amp;"*",EUROSTAT_VBE_IND_2005!$D$7:$D$883,"4100*"))/1000+(SUMIFS(EUROSTAT_VBE_IND_2005!AK$7:AK$883,EUROSTAT_VBE_IND_2005!$B$7:$B$883,$D292,EUROSTAT_VBE_IND_2005!$C$7:$C$883,"*"&amp;RIGHT($A292,3)&amp;"*",EUROSTAT_VBE_IND_2005!$D$7:$D$883,"4230*"))/1000+(SUMIFS(EUROSTAT_VBE_IND_2005!AK$7:AK$883,EUROSTAT_VBE_IND_2005!$B$7:$B$883,$D292,EUROSTAT_VBE_IND_2005!$C$7:$C$883,"*"&amp;RIGHT($A292,3)&amp;"*",EUROSTAT_VBE_IND_2005!$D$7:$D$883,"4240*"))/1000+(SUMIFS(EUROSTAT_VBE_IND_2005!AK$7:AK$883,EUROSTAT_VBE_IND_2005!$B$7:$B$883,$D292,EUROSTAT_VBE_IND_2005!$C$7:$C$883,"*"&amp;RIGHT($A292,3)&amp;"*",EUROSTAT_VBE_IND_2005!$D$7:$D$883,"3106*"))/1000</f>
        <v>57.311</v>
      </c>
      <c r="AL292" s="198"/>
      <c r="AM292" s="198"/>
      <c r="AN292" s="198"/>
      <c r="AO292" s="17">
        <f>(SUMIFS(EUROSTAT_VBE_IND_2005!Y$7:Y$883,EUROSTAT_VBE_IND_2005!$B$7:$B$883,$D292,EUROSTAT_VBE_IND_2005!$C$7:$C$883,"*"&amp;RIGHT($A292,3)&amp;"*",EUROSTAT_VBE_IND_2005!$D$7:$D$883,"4100*"))/1000+(SUMIFS(EUROSTAT_VBE_IND_2005!Y$7:Y$883,EUROSTAT_VBE_IND_2005!$B$7:$B$883,$D292,EUROSTAT_VBE_IND_2005!$C$7:$C$883,"*"&amp;RIGHT($A292,3)&amp;"*",EUROSTAT_VBE_IND_2005!$D$7:$D$883,"4230*"))/1000+(SUMIFS(EUROSTAT_VBE_IND_2005!Y$7:Y$883,EUROSTAT_VBE_IND_2005!$B$7:$B$883,$D292,EUROSTAT_VBE_IND_2005!$C$7:$C$883,"*"&amp;RIGHT($A292,3)&amp;"*",EUROSTAT_VBE_IND_2005!$D$7:$D$883,"4240*"))/1000+(SUMIFS(EUROSTAT_VBE_IND_2005!Y$7:Y$883,EUROSTAT_VBE_IND_2005!$B$7:$B$883,$D292,EUROSTAT_VBE_IND_2005!$C$7:$C$883,"*"&amp;RIGHT($A292,3)&amp;"*",EUROSTAT_VBE_IND_2005!$D$7:$D$883,"3106*"))/1000</f>
        <v>0</v>
      </c>
      <c r="AP292" s="17">
        <f>(SUMIFS(EUROSTAT_VBE_IND_2005!Z$7:Z$883,EUROSTAT_VBE_IND_2005!$B$7:$B$883,$D292,EUROSTAT_VBE_IND_2005!$C$7:$C$883,"*"&amp;RIGHT($A292,3)&amp;"*",EUROSTAT_VBE_IND_2005!$D$7:$D$883,"4100*"))/1000+(SUMIFS(EUROSTAT_VBE_IND_2005!Z$7:Z$883,EUROSTAT_VBE_IND_2005!$B$7:$B$883,$D292,EUROSTAT_VBE_IND_2005!$C$7:$C$883,"*"&amp;RIGHT($A292,3)&amp;"*",EUROSTAT_VBE_IND_2005!$D$7:$D$883,"4230*"))/1000+(SUMIFS(EUROSTAT_VBE_IND_2005!Z$7:Z$883,EUROSTAT_VBE_IND_2005!$B$7:$B$883,$D292,EUROSTAT_VBE_IND_2005!$C$7:$C$883,"*"&amp;RIGHT($A292,3)&amp;"*",EUROSTAT_VBE_IND_2005!$D$7:$D$883,"4240*"))/1000+(SUMIFS(EUROSTAT_VBE_IND_2005!Z$7:Z$883,EUROSTAT_VBE_IND_2005!$B$7:$B$883,$D292,EUROSTAT_VBE_IND_2005!$C$7:$C$883,"*"&amp;RIGHT($A292,3)&amp;"*",EUROSTAT_VBE_IND_2005!$D$7:$D$883,"3106*"))/1000</f>
        <v>0</v>
      </c>
      <c r="AQ292" s="17">
        <f>(SUMIFS(EUROSTAT_VBE_IND_2005!AG$7:AG$883,EUROSTAT_VBE_IND_2005!$B$7:$B$883,$D292,EUROSTAT_VBE_IND_2005!$C$7:$C$883,"*"&amp;RIGHT($A292,3)&amp;"*",EUROSTAT_VBE_IND_2005!$D$7:$D$883,"4100*"))/1000+(SUMIFS(EUROSTAT_VBE_IND_2005!AG$7:AG$883,EUROSTAT_VBE_IND_2005!$B$7:$B$883,$D292,EUROSTAT_VBE_IND_2005!$C$7:$C$883,"*"&amp;RIGHT($A292,3)&amp;"*",EUROSTAT_VBE_IND_2005!$D$7:$D$883,"4230*"))/1000+(SUMIFS(EUROSTAT_VBE_IND_2005!AG$7:AG$883,EUROSTAT_VBE_IND_2005!$B$7:$B$883,$D292,EUROSTAT_VBE_IND_2005!$C$7:$C$883,"*"&amp;RIGHT($A292,3)&amp;"*",EUROSTAT_VBE_IND_2005!$D$7:$D$883,"4240*"))/1000+(SUMIFS(EUROSTAT_VBE_IND_2005!AG$7:AG$883,EUROSTAT_VBE_IND_2005!$B$7:$B$883,$D292,EUROSTAT_VBE_IND_2005!$C$7:$C$883,"*"&amp;RIGHT($A292,3)&amp;"*",EUROSTAT_VBE_IND_2005!$D$7:$D$883,"3106*"))/1000</f>
        <v>0</v>
      </c>
    </row>
    <row r="293" spans="1:43">
      <c r="A293" t="str">
        <f>LEFT(EUROSTAT_VBE_IND_2005!$C$426,8)</f>
        <v>B_101840</v>
      </c>
      <c r="B293" s="28" t="s">
        <v>304</v>
      </c>
      <c r="C293" t="s">
        <v>293</v>
      </c>
      <c r="D293" t="s">
        <v>55</v>
      </c>
      <c r="E293" t="s">
        <v>240</v>
      </c>
      <c r="F293" t="s">
        <v>260</v>
      </c>
      <c r="G293" s="17">
        <f>(SUMIFS(EUROSTAT_VBE_IND_2005!E$7:E$883,EUROSTAT_VBE_IND_2005!$B$7:$B$883,$D293,EUROSTAT_VBE_IND_2005!$C$7:$C$883,"*"&amp;RIGHT($A293,3)&amp;"*",EUROSTAT_VBE_IND_2005!$D$7:$D$883,"421*"))/1000</f>
        <v>0</v>
      </c>
      <c r="H293" s="17">
        <f>(SUMIFS(EUROSTAT_VBE_IND_2005!F$7:F$883,EUROSTAT_VBE_IND_2005!$B$7:$B$883,$D293,EUROSTAT_VBE_IND_2005!$C$7:$C$883,"*"&amp;RIGHT($A293,3)&amp;"*",EUROSTAT_VBE_IND_2005!$D$7:$D$883,"421*"))/1000</f>
        <v>0</v>
      </c>
      <c r="I293" s="17">
        <f>(SUMIFS(EUROSTAT_VBE_IND_2005!G$7:G$883,EUROSTAT_VBE_IND_2005!$B$7:$B$883,$D293,EUROSTAT_VBE_IND_2005!$C$7:$C$883,"*"&amp;RIGHT($A293,3)&amp;"*",EUROSTAT_VBE_IND_2005!$D$7:$D$883,"421*"))/1000</f>
        <v>0</v>
      </c>
      <c r="J293" s="198"/>
      <c r="K293" s="17">
        <f>(SUMIFS(EUROSTAT_VBE_IND_2005!H$7:H$883,EUROSTAT_VBE_IND_2005!$B$7:$B$883,$D293,EUROSTAT_VBE_IND_2005!$C$7:$C$883,"*"&amp;RIGHT($A293,3)&amp;"*",EUROSTAT_VBE_IND_2005!$D$7:$D$883,"421*"))/1000</f>
        <v>0</v>
      </c>
      <c r="L293" s="17">
        <f>(SUMIFS(EUROSTAT_VBE_IND_2005!I$7:I$883,EUROSTAT_VBE_IND_2005!$B$7:$B$883,$D293,EUROSTAT_VBE_IND_2005!$C$7:$C$883,"*"&amp;RIGHT($A293,3)&amp;"*",EUROSTAT_VBE_IND_2005!$D$7:$D$883,"421*"))/1000</f>
        <v>0</v>
      </c>
      <c r="M293" s="17">
        <f>(SUMIFS(EUROSTAT_VBE_IND_2005!J$7:J$883,EUROSTAT_VBE_IND_2005!$B$7:$B$883,$D293,EUROSTAT_VBE_IND_2005!$C$7:$C$883,"*"&amp;RIGHT($A293,3)&amp;"*",EUROSTAT_VBE_IND_2005!$D$7:$D$883,"421*"))/1000</f>
        <v>0</v>
      </c>
      <c r="N293" s="17">
        <f>(SUMIFS(EUROSTAT_VBE_IND_2005!K$7:K$883,EUROSTAT_VBE_IND_2005!$B$7:$B$883,$D293,EUROSTAT_VBE_IND_2005!$C$7:$C$883,"*"&amp;RIGHT($A293,3)&amp;"*",EUROSTAT_VBE_IND_2005!$D$7:$D$883,"421*"))/1000</f>
        <v>0</v>
      </c>
      <c r="O293" s="17">
        <f>(SUMIFS(EUROSTAT_VBE_IND_2005!L$7:L$883,EUROSTAT_VBE_IND_2005!$B$7:$B$883,$D293,EUROSTAT_VBE_IND_2005!$C$7:$C$883,"*"&amp;RIGHT($A293,3)&amp;"*",EUROSTAT_VBE_IND_2005!$D$7:$D$883,"421*"))/1000</f>
        <v>0</v>
      </c>
      <c r="P293" s="17">
        <f>(SUMIFS(EUROSTAT_VBE_IND_2005!M$7:M$883,EUROSTAT_VBE_IND_2005!$B$7:$B$883,$D293,EUROSTAT_VBE_IND_2005!$C$7:$C$883,"*"&amp;RIGHT($A293,3)&amp;"*",EUROSTAT_VBE_IND_2005!$D$7:$D$883,"421*"))/1000</f>
        <v>0</v>
      </c>
      <c r="Q293" s="17">
        <f>(SUMIFS(EUROSTAT_VBE_IND_2005!N$7:N$883,EUROSTAT_VBE_IND_2005!$B$7:$B$883,$D293,EUROSTAT_VBE_IND_2005!$C$7:$C$883,"*"&amp;RIGHT($A293,3)&amp;"*",EUROSTAT_VBE_IND_2005!$D$7:$D$883,"421*"))/1000</f>
        <v>0</v>
      </c>
      <c r="R293" s="17">
        <f>(SUMIFS(EUROSTAT_VBE_IND_2005!O$7:O$883,EUROSTAT_VBE_IND_2005!$B$7:$B$883,$D293,EUROSTAT_VBE_IND_2005!$C$7:$C$883,"*"&amp;RIGHT($A293,3)&amp;"*",EUROSTAT_VBE_IND_2005!$D$7:$D$883,"421*"))/1000</f>
        <v>0</v>
      </c>
      <c r="S293" s="17">
        <f>(SUMIFS(EUROSTAT_VBE_IND_2005!P$7:P$883,EUROSTAT_VBE_IND_2005!$B$7:$B$883,$D293,EUROSTAT_VBE_IND_2005!$C$7:$C$883,"*"&amp;RIGHT($A293,3)&amp;"*",EUROSTAT_VBE_IND_2005!$D$7:$D$883,"421*"))/1000</f>
        <v>0</v>
      </c>
      <c r="T293" s="17">
        <f>(SUMIFS(EUROSTAT_VBE_IND_2005!Q$7:Q$883,EUROSTAT_VBE_IND_2005!$B$7:$B$883,$D293,EUROSTAT_VBE_IND_2005!$C$7:$C$883,"*"&amp;RIGHT($A293,3)&amp;"*",EUROSTAT_VBE_IND_2005!$D$7:$D$883,"421*"))/1000</f>
        <v>0</v>
      </c>
      <c r="U293" s="17">
        <f>(SUMIFS(EUROSTAT_VBE_IND_2005!R$7:R$883,EUROSTAT_VBE_IND_2005!$B$7:$B$883,$D293,EUROSTAT_VBE_IND_2005!$C$7:$C$883,"*"&amp;RIGHT($A293,3)&amp;"*",EUROSTAT_VBE_IND_2005!$D$7:$D$883,"421*"))/1000</f>
        <v>0</v>
      </c>
      <c r="V293" s="17">
        <f>(SUMIFS(EUROSTAT_VBE_IND_2005!S$7:S$883,EUROSTAT_VBE_IND_2005!$B$7:$B$883,$D293,EUROSTAT_VBE_IND_2005!$C$7:$C$883,"*"&amp;RIGHT($A293,3)&amp;"*",EUROSTAT_VBE_IND_2005!$D$7:$D$883,"421*"))/1000</f>
        <v>0</v>
      </c>
      <c r="W293" s="17">
        <f>(SUMIFS(EUROSTAT_VBE_IND_2005!T$7:T$883,EUROSTAT_VBE_IND_2005!$B$7:$B$883,$D293,EUROSTAT_VBE_IND_2005!$C$7:$C$883,"*"&amp;RIGHT($A293,3)&amp;"*",EUROSTAT_VBE_IND_2005!$D$7:$D$883,"421*"))/1000</f>
        <v>0</v>
      </c>
      <c r="X293" s="17">
        <f>(SUMIFS(EUROSTAT_VBE_IND_2005!U$7:U$883,EUROSTAT_VBE_IND_2005!$B$7:$B$883,$D293,EUROSTAT_VBE_IND_2005!$C$7:$C$883,"*"&amp;RIGHT($A293,3)&amp;"*",EUROSTAT_VBE_IND_2005!$D$7:$D$883,"421*"))/1000</f>
        <v>0</v>
      </c>
      <c r="Y293" s="17">
        <f>(SUMIFS(EUROSTAT_VBE_IND_2005!V$7:V$883,EUROSTAT_VBE_IND_2005!$B$7:$B$883,$D293,EUROSTAT_VBE_IND_2005!$C$7:$C$883,"*"&amp;RIGHT($A293,3)&amp;"*",EUROSTAT_VBE_IND_2005!$D$7:$D$883,"421*"))/1000</f>
        <v>0</v>
      </c>
      <c r="Z293" s="17">
        <f>(SUMIFS(EUROSTAT_VBE_IND_2005!W$7:W$883,EUROSTAT_VBE_IND_2005!$B$7:$B$883,$D293,EUROSTAT_VBE_IND_2005!$C$7:$C$883,"*"&amp;RIGHT($A293,3)&amp;"*",EUROSTAT_VBE_IND_2005!$D$7:$D$883,"421*"))/1000</f>
        <v>0</v>
      </c>
      <c r="AA293" s="17">
        <f>(SUMIFS(EUROSTAT_VBE_IND_2005!X$7:X$883,EUROSTAT_VBE_IND_2005!$B$7:$B$883,$D293,EUROSTAT_VBE_IND_2005!$C$7:$C$883,"*"&amp;RIGHT($A293,3)&amp;"*",EUROSTAT_VBE_IND_2005!$D$7:$D$883,"421*"))/1000</f>
        <v>0</v>
      </c>
      <c r="AB293" s="17">
        <f>(SUMIFS(EUROSTAT_VBE_IND_2005!AA$7:AA$883,EUROSTAT_VBE_IND_2005!$B$7:$B$883,$D293,EUROSTAT_VBE_IND_2005!$C$7:$C$883,"*"&amp;RIGHT($A293,3)&amp;"*",EUROSTAT_VBE_IND_2005!$D$7:$D$883,"421*"))/1000</f>
        <v>0</v>
      </c>
      <c r="AC293" s="17">
        <f>(SUMIFS(EUROSTAT_VBE_IND_2005!AB$7:AB$883,EUROSTAT_VBE_IND_2005!$B$7:$B$883,$D293,EUROSTAT_VBE_IND_2005!$C$7:$C$883,"*"&amp;RIGHT($A293,3)&amp;"*",EUROSTAT_VBE_IND_2005!$D$7:$D$883,"421*"))/1000</f>
        <v>0</v>
      </c>
      <c r="AD293" s="17">
        <f>(SUMIFS(EUROSTAT_VBE_IND_2005!AC$7:AC$883,EUROSTAT_VBE_IND_2005!$B$7:$B$883,$D293,EUROSTAT_VBE_IND_2005!$C$7:$C$883,"*"&amp;RIGHT($A293,3)&amp;"*",EUROSTAT_VBE_IND_2005!$D$7:$D$883,"421*"))/1000</f>
        <v>0</v>
      </c>
      <c r="AE293" s="17">
        <f>(SUMIFS(EUROSTAT_VBE_IND_2005!AD$7:AD$883,EUROSTAT_VBE_IND_2005!$B$7:$B$883,$D293,EUROSTAT_VBE_IND_2005!$C$7:$C$883,"*"&amp;RIGHT($A293,3)&amp;"*",EUROSTAT_VBE_IND_2005!$D$7:$D$883,"421*"))/1000</f>
        <v>0</v>
      </c>
      <c r="AF293" s="17">
        <f>(SUMIFS(EUROSTAT_VBE_IND_2005!AE$7:AE$883,EUROSTAT_VBE_IND_2005!$B$7:$B$883,$D293,EUROSTAT_VBE_IND_2005!$C$7:$C$883,"*"&amp;RIGHT($A293,3)&amp;"*",EUROSTAT_VBE_IND_2005!$D$7:$D$883,"421*"))/1000</f>
        <v>0</v>
      </c>
      <c r="AG293" s="17">
        <f>(SUMIFS(EUROSTAT_VBE_IND_2005!AF$7:AF$883,EUROSTAT_VBE_IND_2005!$B$7:$B$883,$D293,EUROSTAT_VBE_IND_2005!$C$7:$C$883,"*"&amp;RIGHT($A293,3)&amp;"*",EUROSTAT_VBE_IND_2005!$D$7:$D$883,"421*"))/1000</f>
        <v>0</v>
      </c>
      <c r="AH293" s="17">
        <f>(SUMIFS(EUROSTAT_VBE_IND_2005!AH$7:AH$883,EUROSTAT_VBE_IND_2005!$B$7:$B$883,$D293,EUROSTAT_VBE_IND_2005!$C$7:$C$883,"*"&amp;RIGHT($A293,3)&amp;"*",EUROSTAT_VBE_IND_2005!$D$7:$D$883,"421*"))/1000</f>
        <v>0</v>
      </c>
      <c r="AI293" s="17">
        <f>(SUMIFS(EUROSTAT_VBE_IND_2005!AI$7:AI$883,EUROSTAT_VBE_IND_2005!$B$7:$B$883,$D293,EUROSTAT_VBE_IND_2005!$C$7:$C$883,"*"&amp;RIGHT($A293,3)&amp;"*",EUROSTAT_VBE_IND_2005!$D$7:$D$883,"421*"))/1000</f>
        <v>0</v>
      </c>
      <c r="AJ293" s="17">
        <f>(SUMIFS(EUROSTAT_VBE_IND_2005!AJ$7:AJ$883,EUROSTAT_VBE_IND_2005!$B$7:$B$883,$D293,EUROSTAT_VBE_IND_2005!$C$7:$C$883,"*"&amp;RIGHT($A293,3)&amp;"*",EUROSTAT_VBE_IND_2005!$D$7:$D$883,"421*"))/1000</f>
        <v>0</v>
      </c>
      <c r="AK293" s="17">
        <f>(SUMIFS(EUROSTAT_VBE_IND_2005!AK$7:AK$883,EUROSTAT_VBE_IND_2005!$B$7:$B$883,$D293,EUROSTAT_VBE_IND_2005!$C$7:$C$883,"*"&amp;RIGHT($A293,3)&amp;"*",EUROSTAT_VBE_IND_2005!$D$7:$D$883,"421*"))/1000</f>
        <v>0</v>
      </c>
      <c r="AL293" s="198"/>
      <c r="AM293" s="198"/>
      <c r="AN293" s="198"/>
      <c r="AO293" s="17">
        <f>(SUMIFS(EUROSTAT_VBE_IND_2005!Y$7:Y$883,EUROSTAT_VBE_IND_2005!$B$7:$B$883,$D293,EUROSTAT_VBE_IND_2005!$C$7:$C$883,"*"&amp;RIGHT($A293,3)&amp;"*",EUROSTAT_VBE_IND_2005!$D$7:$D$883,"421*"))/1000</f>
        <v>0</v>
      </c>
      <c r="AP293" s="17">
        <f>(SUMIFS(EUROSTAT_VBE_IND_2005!Z$7:Z$883,EUROSTAT_VBE_IND_2005!$B$7:$B$883,$D293,EUROSTAT_VBE_IND_2005!$C$7:$C$883,"*"&amp;RIGHT($A293,3)&amp;"*",EUROSTAT_VBE_IND_2005!$D$7:$D$883,"421*"))/1000</f>
        <v>0</v>
      </c>
      <c r="AQ293" s="17">
        <f>(SUMIFS(EUROSTAT_VBE_IND_2005!AG$7:AG$883,EUROSTAT_VBE_IND_2005!$B$7:$B$883,$D293,EUROSTAT_VBE_IND_2005!$C$7:$C$883,"*"&amp;RIGHT($A293,3)&amp;"*",EUROSTAT_VBE_IND_2005!$D$7:$D$883,"421*"))/1000</f>
        <v>0</v>
      </c>
    </row>
    <row r="294" spans="1:43">
      <c r="A294" t="str">
        <f>LEFT(EUROSTAT_VBE_IND_2005!$C$426,8)</f>
        <v>B_101840</v>
      </c>
      <c r="B294" s="28" t="s">
        <v>304</v>
      </c>
      <c r="C294" t="s">
        <v>293</v>
      </c>
      <c r="D294" t="s">
        <v>55</v>
      </c>
      <c r="E294" t="s">
        <v>241</v>
      </c>
      <c r="F294" t="s">
        <v>261</v>
      </c>
      <c r="G294" s="17">
        <f>(SUMIFS(EUROSTAT_VBE_IND_2005!E$7:E$883,EUROSTAT_VBE_IND_2005!$B$7:$B$883,$D294,EUROSTAT_VBE_IND_2005!$C$7:$C$883,"*"&amp;RIGHT($A294,3)&amp;"*",EUROSTAT_VBE_IND_2005!$D$7:$D$883,"422*"))/1000</f>
        <v>0</v>
      </c>
      <c r="H294" s="17">
        <f>(SUMIFS(EUROSTAT_VBE_IND_2005!F$7:F$883,EUROSTAT_VBE_IND_2005!$B$7:$B$883,$D294,EUROSTAT_VBE_IND_2005!$C$7:$C$883,"*"&amp;RIGHT($A294,3)&amp;"*",EUROSTAT_VBE_IND_2005!$D$7:$D$883,"422*"))/1000</f>
        <v>0</v>
      </c>
      <c r="I294" s="17">
        <f>(SUMIFS(EUROSTAT_VBE_IND_2005!G$7:G$883,EUROSTAT_VBE_IND_2005!$B$7:$B$883,$D294,EUROSTAT_VBE_IND_2005!$C$7:$C$883,"*"&amp;RIGHT($A294,3)&amp;"*",EUROSTAT_VBE_IND_2005!$D$7:$D$883,"422*"))/1000</f>
        <v>0</v>
      </c>
      <c r="J294" s="198"/>
      <c r="K294" s="17">
        <f>(SUMIFS(EUROSTAT_VBE_IND_2005!H$7:H$883,EUROSTAT_VBE_IND_2005!$B$7:$B$883,$D294,EUROSTAT_VBE_IND_2005!$C$7:$C$883,"*"&amp;RIGHT($A294,3)&amp;"*",EUROSTAT_VBE_IND_2005!$D$7:$D$883,"422*"))/1000</f>
        <v>0</v>
      </c>
      <c r="L294" s="17">
        <f>(SUMIFS(EUROSTAT_VBE_IND_2005!I$7:I$883,EUROSTAT_VBE_IND_2005!$B$7:$B$883,$D294,EUROSTAT_VBE_IND_2005!$C$7:$C$883,"*"&amp;RIGHT($A294,3)&amp;"*",EUROSTAT_VBE_IND_2005!$D$7:$D$883,"422*"))/1000</f>
        <v>0</v>
      </c>
      <c r="M294" s="17">
        <f>(SUMIFS(EUROSTAT_VBE_IND_2005!J$7:J$883,EUROSTAT_VBE_IND_2005!$B$7:$B$883,$D294,EUROSTAT_VBE_IND_2005!$C$7:$C$883,"*"&amp;RIGHT($A294,3)&amp;"*",EUROSTAT_VBE_IND_2005!$D$7:$D$883,"422*"))/1000</f>
        <v>0</v>
      </c>
      <c r="N294" s="17">
        <f>(SUMIFS(EUROSTAT_VBE_IND_2005!K$7:K$883,EUROSTAT_VBE_IND_2005!$B$7:$B$883,$D294,EUROSTAT_VBE_IND_2005!$C$7:$C$883,"*"&amp;RIGHT($A294,3)&amp;"*",EUROSTAT_VBE_IND_2005!$D$7:$D$883,"422*"))/1000</f>
        <v>0</v>
      </c>
      <c r="O294" s="17">
        <f>(SUMIFS(EUROSTAT_VBE_IND_2005!L$7:L$883,EUROSTAT_VBE_IND_2005!$B$7:$B$883,$D294,EUROSTAT_VBE_IND_2005!$C$7:$C$883,"*"&amp;RIGHT($A294,3)&amp;"*",EUROSTAT_VBE_IND_2005!$D$7:$D$883,"422*"))/1000</f>
        <v>0</v>
      </c>
      <c r="P294" s="17">
        <f>(SUMIFS(EUROSTAT_VBE_IND_2005!M$7:M$883,EUROSTAT_VBE_IND_2005!$B$7:$B$883,$D294,EUROSTAT_VBE_IND_2005!$C$7:$C$883,"*"&amp;RIGHT($A294,3)&amp;"*",EUROSTAT_VBE_IND_2005!$D$7:$D$883,"422*"))/1000</f>
        <v>0</v>
      </c>
      <c r="Q294" s="17">
        <f>(SUMIFS(EUROSTAT_VBE_IND_2005!N$7:N$883,EUROSTAT_VBE_IND_2005!$B$7:$B$883,$D294,EUROSTAT_VBE_IND_2005!$C$7:$C$883,"*"&amp;RIGHT($A294,3)&amp;"*",EUROSTAT_VBE_IND_2005!$D$7:$D$883,"422*"))/1000</f>
        <v>0</v>
      </c>
      <c r="R294" s="17">
        <f>(SUMIFS(EUROSTAT_VBE_IND_2005!O$7:O$883,EUROSTAT_VBE_IND_2005!$B$7:$B$883,$D294,EUROSTAT_VBE_IND_2005!$C$7:$C$883,"*"&amp;RIGHT($A294,3)&amp;"*",EUROSTAT_VBE_IND_2005!$D$7:$D$883,"422*"))/1000</f>
        <v>0</v>
      </c>
      <c r="S294" s="17">
        <f>(SUMIFS(EUROSTAT_VBE_IND_2005!P$7:P$883,EUROSTAT_VBE_IND_2005!$B$7:$B$883,$D294,EUROSTAT_VBE_IND_2005!$C$7:$C$883,"*"&amp;RIGHT($A294,3)&amp;"*",EUROSTAT_VBE_IND_2005!$D$7:$D$883,"422*"))/1000</f>
        <v>0</v>
      </c>
      <c r="T294" s="17">
        <f>(SUMIFS(EUROSTAT_VBE_IND_2005!Q$7:Q$883,EUROSTAT_VBE_IND_2005!$B$7:$B$883,$D294,EUROSTAT_VBE_IND_2005!$C$7:$C$883,"*"&amp;RIGHT($A294,3)&amp;"*",EUROSTAT_VBE_IND_2005!$D$7:$D$883,"422*"))/1000</f>
        <v>0</v>
      </c>
      <c r="U294" s="17">
        <f>(SUMIFS(EUROSTAT_VBE_IND_2005!R$7:R$883,EUROSTAT_VBE_IND_2005!$B$7:$B$883,$D294,EUROSTAT_VBE_IND_2005!$C$7:$C$883,"*"&amp;RIGHT($A294,3)&amp;"*",EUROSTAT_VBE_IND_2005!$D$7:$D$883,"422*"))/1000</f>
        <v>0</v>
      </c>
      <c r="V294" s="17">
        <f>(SUMIFS(EUROSTAT_VBE_IND_2005!S$7:S$883,EUROSTAT_VBE_IND_2005!$B$7:$B$883,$D294,EUROSTAT_VBE_IND_2005!$C$7:$C$883,"*"&amp;RIGHT($A294,3)&amp;"*",EUROSTAT_VBE_IND_2005!$D$7:$D$883,"422*"))/1000</f>
        <v>0</v>
      </c>
      <c r="W294" s="17">
        <f>(SUMIFS(EUROSTAT_VBE_IND_2005!T$7:T$883,EUROSTAT_VBE_IND_2005!$B$7:$B$883,$D294,EUROSTAT_VBE_IND_2005!$C$7:$C$883,"*"&amp;RIGHT($A294,3)&amp;"*",EUROSTAT_VBE_IND_2005!$D$7:$D$883,"422*"))/1000</f>
        <v>0</v>
      </c>
      <c r="X294" s="17">
        <f>(SUMIFS(EUROSTAT_VBE_IND_2005!U$7:U$883,EUROSTAT_VBE_IND_2005!$B$7:$B$883,$D294,EUROSTAT_VBE_IND_2005!$C$7:$C$883,"*"&amp;RIGHT($A294,3)&amp;"*",EUROSTAT_VBE_IND_2005!$D$7:$D$883,"422*"))/1000</f>
        <v>0</v>
      </c>
      <c r="Y294" s="17">
        <f>(SUMIFS(EUROSTAT_VBE_IND_2005!V$7:V$883,EUROSTAT_VBE_IND_2005!$B$7:$B$883,$D294,EUROSTAT_VBE_IND_2005!$C$7:$C$883,"*"&amp;RIGHT($A294,3)&amp;"*",EUROSTAT_VBE_IND_2005!$D$7:$D$883,"422*"))/1000</f>
        <v>0</v>
      </c>
      <c r="Z294" s="17">
        <f>(SUMIFS(EUROSTAT_VBE_IND_2005!W$7:W$883,EUROSTAT_VBE_IND_2005!$B$7:$B$883,$D294,EUROSTAT_VBE_IND_2005!$C$7:$C$883,"*"&amp;RIGHT($A294,3)&amp;"*",EUROSTAT_VBE_IND_2005!$D$7:$D$883,"422*"))/1000</f>
        <v>0</v>
      </c>
      <c r="AA294" s="17">
        <f>(SUMIFS(EUROSTAT_VBE_IND_2005!X$7:X$883,EUROSTAT_VBE_IND_2005!$B$7:$B$883,$D294,EUROSTAT_VBE_IND_2005!$C$7:$C$883,"*"&amp;RIGHT($A294,3)&amp;"*",EUROSTAT_VBE_IND_2005!$D$7:$D$883,"422*"))/1000</f>
        <v>0</v>
      </c>
      <c r="AB294" s="17">
        <f>(SUMIFS(EUROSTAT_VBE_IND_2005!AA$7:AA$883,EUROSTAT_VBE_IND_2005!$B$7:$B$883,$D294,EUROSTAT_VBE_IND_2005!$C$7:$C$883,"*"&amp;RIGHT($A294,3)&amp;"*",EUROSTAT_VBE_IND_2005!$D$7:$D$883,"422*"))/1000</f>
        <v>0</v>
      </c>
      <c r="AC294" s="17">
        <f>(SUMIFS(EUROSTAT_VBE_IND_2005!AB$7:AB$883,EUROSTAT_VBE_IND_2005!$B$7:$B$883,$D294,EUROSTAT_VBE_IND_2005!$C$7:$C$883,"*"&amp;RIGHT($A294,3)&amp;"*",EUROSTAT_VBE_IND_2005!$D$7:$D$883,"422*"))/1000</f>
        <v>0</v>
      </c>
      <c r="AD294" s="17">
        <f>(SUMIFS(EUROSTAT_VBE_IND_2005!AC$7:AC$883,EUROSTAT_VBE_IND_2005!$B$7:$B$883,$D294,EUROSTAT_VBE_IND_2005!$C$7:$C$883,"*"&amp;RIGHT($A294,3)&amp;"*",EUROSTAT_VBE_IND_2005!$D$7:$D$883,"422*"))/1000</f>
        <v>0</v>
      </c>
      <c r="AE294" s="17">
        <f>(SUMIFS(EUROSTAT_VBE_IND_2005!AD$7:AD$883,EUROSTAT_VBE_IND_2005!$B$7:$B$883,$D294,EUROSTAT_VBE_IND_2005!$C$7:$C$883,"*"&amp;RIGHT($A294,3)&amp;"*",EUROSTAT_VBE_IND_2005!$D$7:$D$883,"422*"))/1000</f>
        <v>0</v>
      </c>
      <c r="AF294" s="17">
        <f>(SUMIFS(EUROSTAT_VBE_IND_2005!AE$7:AE$883,EUROSTAT_VBE_IND_2005!$B$7:$B$883,$D294,EUROSTAT_VBE_IND_2005!$C$7:$C$883,"*"&amp;RIGHT($A294,3)&amp;"*",EUROSTAT_VBE_IND_2005!$D$7:$D$883,"422*"))/1000</f>
        <v>0</v>
      </c>
      <c r="AG294" s="17">
        <f>(SUMIFS(EUROSTAT_VBE_IND_2005!AF$7:AF$883,EUROSTAT_VBE_IND_2005!$B$7:$B$883,$D294,EUROSTAT_VBE_IND_2005!$C$7:$C$883,"*"&amp;RIGHT($A294,3)&amp;"*",EUROSTAT_VBE_IND_2005!$D$7:$D$883,"422*"))/1000</f>
        <v>0</v>
      </c>
      <c r="AH294" s="17">
        <f>(SUMIFS(EUROSTAT_VBE_IND_2005!AH$7:AH$883,EUROSTAT_VBE_IND_2005!$B$7:$B$883,$D294,EUROSTAT_VBE_IND_2005!$C$7:$C$883,"*"&amp;RIGHT($A294,3)&amp;"*",EUROSTAT_VBE_IND_2005!$D$7:$D$883,"422*"))/1000</f>
        <v>0</v>
      </c>
      <c r="AI294" s="17">
        <f>(SUMIFS(EUROSTAT_VBE_IND_2005!AI$7:AI$883,EUROSTAT_VBE_IND_2005!$B$7:$B$883,$D294,EUROSTAT_VBE_IND_2005!$C$7:$C$883,"*"&amp;RIGHT($A294,3)&amp;"*",EUROSTAT_VBE_IND_2005!$D$7:$D$883,"422*"))/1000</f>
        <v>0</v>
      </c>
      <c r="AJ294" s="17">
        <f>(SUMIFS(EUROSTAT_VBE_IND_2005!AJ$7:AJ$883,EUROSTAT_VBE_IND_2005!$B$7:$B$883,$D294,EUROSTAT_VBE_IND_2005!$C$7:$C$883,"*"&amp;RIGHT($A294,3)&amp;"*",EUROSTAT_VBE_IND_2005!$D$7:$D$883,"422*"))/1000</f>
        <v>0</v>
      </c>
      <c r="AK294" s="17">
        <f>(SUMIFS(EUROSTAT_VBE_IND_2005!AK$7:AK$883,EUROSTAT_VBE_IND_2005!$B$7:$B$883,$D294,EUROSTAT_VBE_IND_2005!$C$7:$C$883,"*"&amp;RIGHT($A294,3)&amp;"*",EUROSTAT_VBE_IND_2005!$D$7:$D$883,"422*"))/1000</f>
        <v>0</v>
      </c>
      <c r="AL294" s="198"/>
      <c r="AM294" s="198"/>
      <c r="AN294" s="198"/>
      <c r="AO294" s="17">
        <f>(SUMIFS(EUROSTAT_VBE_IND_2005!Y$7:Y$883,EUROSTAT_VBE_IND_2005!$B$7:$B$883,$D294,EUROSTAT_VBE_IND_2005!$C$7:$C$883,"*"&amp;RIGHT($A294,3)&amp;"*",EUROSTAT_VBE_IND_2005!$D$7:$D$883,"422*"))/1000</f>
        <v>0</v>
      </c>
      <c r="AP294" s="17">
        <f>(SUMIFS(EUROSTAT_VBE_IND_2005!Z$7:Z$883,EUROSTAT_VBE_IND_2005!$B$7:$B$883,$D294,EUROSTAT_VBE_IND_2005!$C$7:$C$883,"*"&amp;RIGHT($A294,3)&amp;"*",EUROSTAT_VBE_IND_2005!$D$7:$D$883,"422*"))/1000</f>
        <v>0</v>
      </c>
      <c r="AQ294" s="17">
        <f>(SUMIFS(EUROSTAT_VBE_IND_2005!AG$7:AG$883,EUROSTAT_VBE_IND_2005!$B$7:$B$883,$D294,EUROSTAT_VBE_IND_2005!$C$7:$C$883,"*"&amp;RIGHT($A294,3)&amp;"*",EUROSTAT_VBE_IND_2005!$D$7:$D$883,"422*"))/1000</f>
        <v>0</v>
      </c>
    </row>
    <row r="295" spans="1:43">
      <c r="A295" t="str">
        <f>LEFT(EUROSTAT_VBE_IND_2005!$C$426,8)</f>
        <v>B_101840</v>
      </c>
      <c r="B295" s="28" t="s">
        <v>304</v>
      </c>
      <c r="C295" t="s">
        <v>293</v>
      </c>
      <c r="D295" t="s">
        <v>55</v>
      </c>
      <c r="E295" t="s">
        <v>242</v>
      </c>
      <c r="F295" t="s">
        <v>262</v>
      </c>
      <c r="G295" s="17">
        <f>(SUMIFS(EUROSTAT_VBE_IND_2005!E$7:E$883,EUROSTAT_VBE_IND_2005!$B$7:$B$883,$D295,EUROSTAT_VBE_IND_2005!$C$7:$C$883,"*"&amp;RIGHT($A295,3)&amp;"*",EUROSTAT_VBE_IND_2005!$D$7:$D$883,"5532*"))/1000</f>
        <v>0</v>
      </c>
      <c r="H295" s="17">
        <f>(SUMIFS(EUROSTAT_VBE_IND_2005!F$7:F$883,EUROSTAT_VBE_IND_2005!$B$7:$B$883,$D295,EUROSTAT_VBE_IND_2005!$C$7:$C$883,"*"&amp;RIGHT($A295,3)&amp;"*",EUROSTAT_VBE_IND_2005!$D$7:$D$883,"5532*"))/1000</f>
        <v>0</v>
      </c>
      <c r="I295" s="17">
        <f>(SUMIFS(EUROSTAT_VBE_IND_2005!G$7:G$883,EUROSTAT_VBE_IND_2005!$B$7:$B$883,$D295,EUROSTAT_VBE_IND_2005!$C$7:$C$883,"*"&amp;RIGHT($A295,3)&amp;"*",EUROSTAT_VBE_IND_2005!$D$7:$D$883,"5532*"))/1000</f>
        <v>0</v>
      </c>
      <c r="J295" s="198"/>
      <c r="K295" s="17">
        <f>(SUMIFS(EUROSTAT_VBE_IND_2005!H$7:H$883,EUROSTAT_VBE_IND_2005!$B$7:$B$883,$D295,EUROSTAT_VBE_IND_2005!$C$7:$C$883,"*"&amp;RIGHT($A295,3)&amp;"*",EUROSTAT_VBE_IND_2005!$D$7:$D$883,"5532*"))/1000</f>
        <v>0</v>
      </c>
      <c r="L295" s="17">
        <f>(SUMIFS(EUROSTAT_VBE_IND_2005!I$7:I$883,EUROSTAT_VBE_IND_2005!$B$7:$B$883,$D295,EUROSTAT_VBE_IND_2005!$C$7:$C$883,"*"&amp;RIGHT($A295,3)&amp;"*",EUROSTAT_VBE_IND_2005!$D$7:$D$883,"5532*"))/1000</f>
        <v>0</v>
      </c>
      <c r="M295" s="17">
        <f>(SUMIFS(EUROSTAT_VBE_IND_2005!J$7:J$883,EUROSTAT_VBE_IND_2005!$B$7:$B$883,$D295,EUROSTAT_VBE_IND_2005!$C$7:$C$883,"*"&amp;RIGHT($A295,3)&amp;"*",EUROSTAT_VBE_IND_2005!$D$7:$D$883,"5532*"))/1000</f>
        <v>0</v>
      </c>
      <c r="N295" s="17">
        <f>(SUMIFS(EUROSTAT_VBE_IND_2005!K$7:K$883,EUROSTAT_VBE_IND_2005!$B$7:$B$883,$D295,EUROSTAT_VBE_IND_2005!$C$7:$C$883,"*"&amp;RIGHT($A295,3)&amp;"*",EUROSTAT_VBE_IND_2005!$D$7:$D$883,"5532*"))/1000</f>
        <v>0</v>
      </c>
      <c r="O295" s="17">
        <f>(SUMIFS(EUROSTAT_VBE_IND_2005!L$7:L$883,EUROSTAT_VBE_IND_2005!$B$7:$B$883,$D295,EUROSTAT_VBE_IND_2005!$C$7:$C$883,"*"&amp;RIGHT($A295,3)&amp;"*",EUROSTAT_VBE_IND_2005!$D$7:$D$883,"5532*"))/1000</f>
        <v>0</v>
      </c>
      <c r="P295" s="17">
        <f>(SUMIFS(EUROSTAT_VBE_IND_2005!M$7:M$883,EUROSTAT_VBE_IND_2005!$B$7:$B$883,$D295,EUROSTAT_VBE_IND_2005!$C$7:$C$883,"*"&amp;RIGHT($A295,3)&amp;"*",EUROSTAT_VBE_IND_2005!$D$7:$D$883,"5532*"))/1000</f>
        <v>0</v>
      </c>
      <c r="Q295" s="17">
        <f>(SUMIFS(EUROSTAT_VBE_IND_2005!N$7:N$883,EUROSTAT_VBE_IND_2005!$B$7:$B$883,$D295,EUROSTAT_VBE_IND_2005!$C$7:$C$883,"*"&amp;RIGHT($A295,3)&amp;"*",EUROSTAT_VBE_IND_2005!$D$7:$D$883,"5532*"))/1000</f>
        <v>0</v>
      </c>
      <c r="R295" s="17">
        <f>(SUMIFS(EUROSTAT_VBE_IND_2005!O$7:O$883,EUROSTAT_VBE_IND_2005!$B$7:$B$883,$D295,EUROSTAT_VBE_IND_2005!$C$7:$C$883,"*"&amp;RIGHT($A295,3)&amp;"*",EUROSTAT_VBE_IND_2005!$D$7:$D$883,"5532*"))/1000</f>
        <v>0</v>
      </c>
      <c r="S295" s="17">
        <f>(SUMIFS(EUROSTAT_VBE_IND_2005!P$7:P$883,EUROSTAT_VBE_IND_2005!$B$7:$B$883,$D295,EUROSTAT_VBE_IND_2005!$C$7:$C$883,"*"&amp;RIGHT($A295,3)&amp;"*",EUROSTAT_VBE_IND_2005!$D$7:$D$883,"5532*"))/1000</f>
        <v>0</v>
      </c>
      <c r="T295" s="17">
        <f>(SUMIFS(EUROSTAT_VBE_IND_2005!Q$7:Q$883,EUROSTAT_VBE_IND_2005!$B$7:$B$883,$D295,EUROSTAT_VBE_IND_2005!$C$7:$C$883,"*"&amp;RIGHT($A295,3)&amp;"*",EUROSTAT_VBE_IND_2005!$D$7:$D$883,"5532*"))/1000</f>
        <v>0</v>
      </c>
      <c r="U295" s="17">
        <f>(SUMIFS(EUROSTAT_VBE_IND_2005!R$7:R$883,EUROSTAT_VBE_IND_2005!$B$7:$B$883,$D295,EUROSTAT_VBE_IND_2005!$C$7:$C$883,"*"&amp;RIGHT($A295,3)&amp;"*",EUROSTAT_VBE_IND_2005!$D$7:$D$883,"5532*"))/1000</f>
        <v>0</v>
      </c>
      <c r="V295" s="17">
        <f>(SUMIFS(EUROSTAT_VBE_IND_2005!S$7:S$883,EUROSTAT_VBE_IND_2005!$B$7:$B$883,$D295,EUROSTAT_VBE_IND_2005!$C$7:$C$883,"*"&amp;RIGHT($A295,3)&amp;"*",EUROSTAT_VBE_IND_2005!$D$7:$D$883,"5532*"))/1000</f>
        <v>0</v>
      </c>
      <c r="W295" s="17">
        <f>(SUMIFS(EUROSTAT_VBE_IND_2005!T$7:T$883,EUROSTAT_VBE_IND_2005!$B$7:$B$883,$D295,EUROSTAT_VBE_IND_2005!$C$7:$C$883,"*"&amp;RIGHT($A295,3)&amp;"*",EUROSTAT_VBE_IND_2005!$D$7:$D$883,"5532*"))/1000</f>
        <v>0</v>
      </c>
      <c r="X295" s="17">
        <f>(SUMIFS(EUROSTAT_VBE_IND_2005!U$7:U$883,EUROSTAT_VBE_IND_2005!$B$7:$B$883,$D295,EUROSTAT_VBE_IND_2005!$C$7:$C$883,"*"&amp;RIGHT($A295,3)&amp;"*",EUROSTAT_VBE_IND_2005!$D$7:$D$883,"5532*"))/1000</f>
        <v>0</v>
      </c>
      <c r="Y295" s="17">
        <f>(SUMIFS(EUROSTAT_VBE_IND_2005!V$7:V$883,EUROSTAT_VBE_IND_2005!$B$7:$B$883,$D295,EUROSTAT_VBE_IND_2005!$C$7:$C$883,"*"&amp;RIGHT($A295,3)&amp;"*",EUROSTAT_VBE_IND_2005!$D$7:$D$883,"5532*"))/1000</f>
        <v>0</v>
      </c>
      <c r="Z295" s="17">
        <f>(SUMIFS(EUROSTAT_VBE_IND_2005!W$7:W$883,EUROSTAT_VBE_IND_2005!$B$7:$B$883,$D295,EUROSTAT_VBE_IND_2005!$C$7:$C$883,"*"&amp;RIGHT($A295,3)&amp;"*",EUROSTAT_VBE_IND_2005!$D$7:$D$883,"5532*"))/1000</f>
        <v>0</v>
      </c>
      <c r="AA295" s="17">
        <f>(SUMIFS(EUROSTAT_VBE_IND_2005!X$7:X$883,EUROSTAT_VBE_IND_2005!$B$7:$B$883,$D295,EUROSTAT_VBE_IND_2005!$C$7:$C$883,"*"&amp;RIGHT($A295,3)&amp;"*",EUROSTAT_VBE_IND_2005!$D$7:$D$883,"5532*"))/1000</f>
        <v>0</v>
      </c>
      <c r="AB295" s="17">
        <f>(SUMIFS(EUROSTAT_VBE_IND_2005!AA$7:AA$883,EUROSTAT_VBE_IND_2005!$B$7:$B$883,$D295,EUROSTAT_VBE_IND_2005!$C$7:$C$883,"*"&amp;RIGHT($A295,3)&amp;"*",EUROSTAT_VBE_IND_2005!$D$7:$D$883,"5532*"))/1000</f>
        <v>0</v>
      </c>
      <c r="AC295" s="17">
        <f>(SUMIFS(EUROSTAT_VBE_IND_2005!AB$7:AB$883,EUROSTAT_VBE_IND_2005!$B$7:$B$883,$D295,EUROSTAT_VBE_IND_2005!$C$7:$C$883,"*"&amp;RIGHT($A295,3)&amp;"*",EUROSTAT_VBE_IND_2005!$D$7:$D$883,"5532*"))/1000</f>
        <v>0</v>
      </c>
      <c r="AD295" s="17">
        <f>(SUMIFS(EUROSTAT_VBE_IND_2005!AC$7:AC$883,EUROSTAT_VBE_IND_2005!$B$7:$B$883,$D295,EUROSTAT_VBE_IND_2005!$C$7:$C$883,"*"&amp;RIGHT($A295,3)&amp;"*",EUROSTAT_VBE_IND_2005!$D$7:$D$883,"5532*"))/1000</f>
        <v>0</v>
      </c>
      <c r="AE295" s="17">
        <f>(SUMIFS(EUROSTAT_VBE_IND_2005!AD$7:AD$883,EUROSTAT_VBE_IND_2005!$B$7:$B$883,$D295,EUROSTAT_VBE_IND_2005!$C$7:$C$883,"*"&amp;RIGHT($A295,3)&amp;"*",EUROSTAT_VBE_IND_2005!$D$7:$D$883,"5532*"))/1000</f>
        <v>0</v>
      </c>
      <c r="AF295" s="17">
        <f>(SUMIFS(EUROSTAT_VBE_IND_2005!AE$7:AE$883,EUROSTAT_VBE_IND_2005!$B$7:$B$883,$D295,EUROSTAT_VBE_IND_2005!$C$7:$C$883,"*"&amp;RIGHT($A295,3)&amp;"*",EUROSTAT_VBE_IND_2005!$D$7:$D$883,"5532*"))/1000</f>
        <v>0</v>
      </c>
      <c r="AG295" s="17">
        <f>(SUMIFS(EUROSTAT_VBE_IND_2005!AF$7:AF$883,EUROSTAT_VBE_IND_2005!$B$7:$B$883,$D295,EUROSTAT_VBE_IND_2005!$C$7:$C$883,"*"&amp;RIGHT($A295,3)&amp;"*",EUROSTAT_VBE_IND_2005!$D$7:$D$883,"5532*"))/1000</f>
        <v>0</v>
      </c>
      <c r="AH295" s="17">
        <f>(SUMIFS(EUROSTAT_VBE_IND_2005!AH$7:AH$883,EUROSTAT_VBE_IND_2005!$B$7:$B$883,$D295,EUROSTAT_VBE_IND_2005!$C$7:$C$883,"*"&amp;RIGHT($A295,3)&amp;"*",EUROSTAT_VBE_IND_2005!$D$7:$D$883,"5532*"))/1000</f>
        <v>0</v>
      </c>
      <c r="AI295" s="17">
        <f>(SUMIFS(EUROSTAT_VBE_IND_2005!AI$7:AI$883,EUROSTAT_VBE_IND_2005!$B$7:$B$883,$D295,EUROSTAT_VBE_IND_2005!$C$7:$C$883,"*"&amp;RIGHT($A295,3)&amp;"*",EUROSTAT_VBE_IND_2005!$D$7:$D$883,"5532*"))/1000</f>
        <v>0</v>
      </c>
      <c r="AJ295" s="17">
        <f>(SUMIFS(EUROSTAT_VBE_IND_2005!AJ$7:AJ$883,EUROSTAT_VBE_IND_2005!$B$7:$B$883,$D295,EUROSTAT_VBE_IND_2005!$C$7:$C$883,"*"&amp;RIGHT($A295,3)&amp;"*",EUROSTAT_VBE_IND_2005!$D$7:$D$883,"5532*"))/1000</f>
        <v>0</v>
      </c>
      <c r="AK295" s="17">
        <f>(SUMIFS(EUROSTAT_VBE_IND_2005!AK$7:AK$883,EUROSTAT_VBE_IND_2005!$B$7:$B$883,$D295,EUROSTAT_VBE_IND_2005!$C$7:$C$883,"*"&amp;RIGHT($A295,3)&amp;"*",EUROSTAT_VBE_IND_2005!$D$7:$D$883,"5532*"))/1000</f>
        <v>0</v>
      </c>
      <c r="AL295" s="198"/>
      <c r="AM295" s="198"/>
      <c r="AN295" s="198"/>
      <c r="AO295" s="17">
        <f>(SUMIFS(EUROSTAT_VBE_IND_2005!Y$7:Y$883,EUROSTAT_VBE_IND_2005!$B$7:$B$883,$D295,EUROSTAT_VBE_IND_2005!$C$7:$C$883,"*"&amp;RIGHT($A295,3)&amp;"*",EUROSTAT_VBE_IND_2005!$D$7:$D$883,"5532*"))/1000</f>
        <v>0</v>
      </c>
      <c r="AP295" s="17">
        <f>(SUMIFS(EUROSTAT_VBE_IND_2005!Z$7:Z$883,EUROSTAT_VBE_IND_2005!$B$7:$B$883,$D295,EUROSTAT_VBE_IND_2005!$C$7:$C$883,"*"&amp;RIGHT($A295,3)&amp;"*",EUROSTAT_VBE_IND_2005!$D$7:$D$883,"5532*"))/1000</f>
        <v>0</v>
      </c>
      <c r="AQ295" s="17">
        <f>(SUMIFS(EUROSTAT_VBE_IND_2005!AG$7:AG$883,EUROSTAT_VBE_IND_2005!$B$7:$B$883,$D295,EUROSTAT_VBE_IND_2005!$C$7:$C$883,"*"&amp;RIGHT($A295,3)&amp;"*",EUROSTAT_VBE_IND_2005!$D$7:$D$883,"5532*"))/1000</f>
        <v>0</v>
      </c>
    </row>
    <row r="296" spans="1:43">
      <c r="A296" t="str">
        <f>LEFT(EUROSTAT_VBE_IND_2005!$C$426,8)</f>
        <v>B_101840</v>
      </c>
      <c r="B296" s="28" t="s">
        <v>304</v>
      </c>
      <c r="C296" t="s">
        <v>293</v>
      </c>
      <c r="D296" t="s">
        <v>55</v>
      </c>
      <c r="E296" t="s">
        <v>243</v>
      </c>
      <c r="F296" t="s">
        <v>263</v>
      </c>
      <c r="G296" s="17">
        <f>(SUMIFS(EUROSTAT_VBE_IND_2005!E$7:E$883,EUROSTAT_VBE_IND_2005!$B$7:$B$883,$D296,EUROSTAT_VBE_IND_2005!$C$7:$C$883,"*"&amp;RIGHT($A296,3)&amp;"*",EUROSTAT_VBE_IND_2005!$D$7:$D$883,"5550*"))/1000</f>
        <v>0</v>
      </c>
      <c r="H296" s="17">
        <f>(SUMIFS(EUROSTAT_VBE_IND_2005!F$7:F$883,EUROSTAT_VBE_IND_2005!$B$7:$B$883,$D296,EUROSTAT_VBE_IND_2005!$C$7:$C$883,"*"&amp;RIGHT($A296,3)&amp;"*",EUROSTAT_VBE_IND_2005!$D$7:$D$883,"5550*"))/1000</f>
        <v>0</v>
      </c>
      <c r="I296" s="17">
        <f>(SUMIFS(EUROSTAT_VBE_IND_2005!G$7:G$883,EUROSTAT_VBE_IND_2005!$B$7:$B$883,$D296,EUROSTAT_VBE_IND_2005!$C$7:$C$883,"*"&amp;RIGHT($A296,3)&amp;"*",EUROSTAT_VBE_IND_2005!$D$7:$D$883,"5550*"))/1000</f>
        <v>0</v>
      </c>
      <c r="J296" s="198"/>
      <c r="K296" s="17">
        <f>(SUMIFS(EUROSTAT_VBE_IND_2005!H$7:H$883,EUROSTAT_VBE_IND_2005!$B$7:$B$883,$D296,EUROSTAT_VBE_IND_2005!$C$7:$C$883,"*"&amp;RIGHT($A296,3)&amp;"*",EUROSTAT_VBE_IND_2005!$D$7:$D$883,"5550*"))/1000</f>
        <v>0</v>
      </c>
      <c r="L296" s="17">
        <f>(SUMIFS(EUROSTAT_VBE_IND_2005!I$7:I$883,EUROSTAT_VBE_IND_2005!$B$7:$B$883,$D296,EUROSTAT_VBE_IND_2005!$C$7:$C$883,"*"&amp;RIGHT($A296,3)&amp;"*",EUROSTAT_VBE_IND_2005!$D$7:$D$883,"5550*"))/1000</f>
        <v>0</v>
      </c>
      <c r="M296" s="17">
        <f>(SUMIFS(EUROSTAT_VBE_IND_2005!J$7:J$883,EUROSTAT_VBE_IND_2005!$B$7:$B$883,$D296,EUROSTAT_VBE_IND_2005!$C$7:$C$883,"*"&amp;RIGHT($A296,3)&amp;"*",EUROSTAT_VBE_IND_2005!$D$7:$D$883,"5550*"))/1000</f>
        <v>0</v>
      </c>
      <c r="N296" s="17">
        <f>(SUMIFS(EUROSTAT_VBE_IND_2005!K$7:K$883,EUROSTAT_VBE_IND_2005!$B$7:$B$883,$D296,EUROSTAT_VBE_IND_2005!$C$7:$C$883,"*"&amp;RIGHT($A296,3)&amp;"*",EUROSTAT_VBE_IND_2005!$D$7:$D$883,"5550*"))/1000</f>
        <v>0</v>
      </c>
      <c r="O296" s="17">
        <f>(SUMIFS(EUROSTAT_VBE_IND_2005!L$7:L$883,EUROSTAT_VBE_IND_2005!$B$7:$B$883,$D296,EUROSTAT_VBE_IND_2005!$C$7:$C$883,"*"&amp;RIGHT($A296,3)&amp;"*",EUROSTAT_VBE_IND_2005!$D$7:$D$883,"5550*"))/1000</f>
        <v>0</v>
      </c>
      <c r="P296" s="17">
        <f>(SUMIFS(EUROSTAT_VBE_IND_2005!M$7:M$883,EUROSTAT_VBE_IND_2005!$B$7:$B$883,$D296,EUROSTAT_VBE_IND_2005!$C$7:$C$883,"*"&amp;RIGHT($A296,3)&amp;"*",EUROSTAT_VBE_IND_2005!$D$7:$D$883,"5550*"))/1000</f>
        <v>0</v>
      </c>
      <c r="Q296" s="17">
        <f>(SUMIFS(EUROSTAT_VBE_IND_2005!N$7:N$883,EUROSTAT_VBE_IND_2005!$B$7:$B$883,$D296,EUROSTAT_VBE_IND_2005!$C$7:$C$883,"*"&amp;RIGHT($A296,3)&amp;"*",EUROSTAT_VBE_IND_2005!$D$7:$D$883,"5550*"))/1000</f>
        <v>0</v>
      </c>
      <c r="R296" s="17">
        <f>(SUMIFS(EUROSTAT_VBE_IND_2005!O$7:O$883,EUROSTAT_VBE_IND_2005!$B$7:$B$883,$D296,EUROSTAT_VBE_IND_2005!$C$7:$C$883,"*"&amp;RIGHT($A296,3)&amp;"*",EUROSTAT_VBE_IND_2005!$D$7:$D$883,"5550*"))/1000</f>
        <v>0</v>
      </c>
      <c r="S296" s="17">
        <f>(SUMIFS(EUROSTAT_VBE_IND_2005!P$7:P$883,EUROSTAT_VBE_IND_2005!$B$7:$B$883,$D296,EUROSTAT_VBE_IND_2005!$C$7:$C$883,"*"&amp;RIGHT($A296,3)&amp;"*",EUROSTAT_VBE_IND_2005!$D$7:$D$883,"5550*"))/1000</f>
        <v>0</v>
      </c>
      <c r="T296" s="17">
        <f>(SUMIFS(EUROSTAT_VBE_IND_2005!Q$7:Q$883,EUROSTAT_VBE_IND_2005!$B$7:$B$883,$D296,EUROSTAT_VBE_IND_2005!$C$7:$C$883,"*"&amp;RIGHT($A296,3)&amp;"*",EUROSTAT_VBE_IND_2005!$D$7:$D$883,"5550*"))/1000</f>
        <v>0</v>
      </c>
      <c r="U296" s="17">
        <f>(SUMIFS(EUROSTAT_VBE_IND_2005!R$7:R$883,EUROSTAT_VBE_IND_2005!$B$7:$B$883,$D296,EUROSTAT_VBE_IND_2005!$C$7:$C$883,"*"&amp;RIGHT($A296,3)&amp;"*",EUROSTAT_VBE_IND_2005!$D$7:$D$883,"5550*"))/1000</f>
        <v>0</v>
      </c>
      <c r="V296" s="17">
        <f>(SUMIFS(EUROSTAT_VBE_IND_2005!S$7:S$883,EUROSTAT_VBE_IND_2005!$B$7:$B$883,$D296,EUROSTAT_VBE_IND_2005!$C$7:$C$883,"*"&amp;RIGHT($A296,3)&amp;"*",EUROSTAT_VBE_IND_2005!$D$7:$D$883,"5550*"))/1000</f>
        <v>0</v>
      </c>
      <c r="W296" s="17">
        <f>(SUMIFS(EUROSTAT_VBE_IND_2005!T$7:T$883,EUROSTAT_VBE_IND_2005!$B$7:$B$883,$D296,EUROSTAT_VBE_IND_2005!$C$7:$C$883,"*"&amp;RIGHT($A296,3)&amp;"*",EUROSTAT_VBE_IND_2005!$D$7:$D$883,"5550*"))/1000</f>
        <v>0</v>
      </c>
      <c r="X296" s="17">
        <f>(SUMIFS(EUROSTAT_VBE_IND_2005!U$7:U$883,EUROSTAT_VBE_IND_2005!$B$7:$B$883,$D296,EUROSTAT_VBE_IND_2005!$C$7:$C$883,"*"&amp;RIGHT($A296,3)&amp;"*",EUROSTAT_VBE_IND_2005!$D$7:$D$883,"5550*"))/1000</f>
        <v>0</v>
      </c>
      <c r="Y296" s="17">
        <f>(SUMIFS(EUROSTAT_VBE_IND_2005!V$7:V$883,EUROSTAT_VBE_IND_2005!$B$7:$B$883,$D296,EUROSTAT_VBE_IND_2005!$C$7:$C$883,"*"&amp;RIGHT($A296,3)&amp;"*",EUROSTAT_VBE_IND_2005!$D$7:$D$883,"5550*"))/1000</f>
        <v>0</v>
      </c>
      <c r="Z296" s="17">
        <f>(SUMIFS(EUROSTAT_VBE_IND_2005!W$7:W$883,EUROSTAT_VBE_IND_2005!$B$7:$B$883,$D296,EUROSTAT_VBE_IND_2005!$C$7:$C$883,"*"&amp;RIGHT($A296,3)&amp;"*",EUROSTAT_VBE_IND_2005!$D$7:$D$883,"5550*"))/1000</f>
        <v>0</v>
      </c>
      <c r="AA296" s="17">
        <f>(SUMIFS(EUROSTAT_VBE_IND_2005!X$7:X$883,EUROSTAT_VBE_IND_2005!$B$7:$B$883,$D296,EUROSTAT_VBE_IND_2005!$C$7:$C$883,"*"&amp;RIGHT($A296,3)&amp;"*",EUROSTAT_VBE_IND_2005!$D$7:$D$883,"5550*"))/1000</f>
        <v>0</v>
      </c>
      <c r="AB296" s="17">
        <f>(SUMIFS(EUROSTAT_VBE_IND_2005!AA$7:AA$883,EUROSTAT_VBE_IND_2005!$B$7:$B$883,$D296,EUROSTAT_VBE_IND_2005!$C$7:$C$883,"*"&amp;RIGHT($A296,3)&amp;"*",EUROSTAT_VBE_IND_2005!$D$7:$D$883,"5550*"))/1000</f>
        <v>0</v>
      </c>
      <c r="AC296" s="17">
        <f>(SUMIFS(EUROSTAT_VBE_IND_2005!AB$7:AB$883,EUROSTAT_VBE_IND_2005!$B$7:$B$883,$D296,EUROSTAT_VBE_IND_2005!$C$7:$C$883,"*"&amp;RIGHT($A296,3)&amp;"*",EUROSTAT_VBE_IND_2005!$D$7:$D$883,"5550*"))/1000</f>
        <v>0</v>
      </c>
      <c r="AD296" s="17">
        <f>(SUMIFS(EUROSTAT_VBE_IND_2005!AC$7:AC$883,EUROSTAT_VBE_IND_2005!$B$7:$B$883,$D296,EUROSTAT_VBE_IND_2005!$C$7:$C$883,"*"&amp;RIGHT($A296,3)&amp;"*",EUROSTAT_VBE_IND_2005!$D$7:$D$883,"5550*"))/1000</f>
        <v>0</v>
      </c>
      <c r="AE296" s="17">
        <f>(SUMIFS(EUROSTAT_VBE_IND_2005!AD$7:AD$883,EUROSTAT_VBE_IND_2005!$B$7:$B$883,$D296,EUROSTAT_VBE_IND_2005!$C$7:$C$883,"*"&amp;RIGHT($A296,3)&amp;"*",EUROSTAT_VBE_IND_2005!$D$7:$D$883,"5550*"))/1000</f>
        <v>0</v>
      </c>
      <c r="AF296" s="17">
        <f>(SUMIFS(EUROSTAT_VBE_IND_2005!AE$7:AE$883,EUROSTAT_VBE_IND_2005!$B$7:$B$883,$D296,EUROSTAT_VBE_IND_2005!$C$7:$C$883,"*"&amp;RIGHT($A296,3)&amp;"*",EUROSTAT_VBE_IND_2005!$D$7:$D$883,"5550*"))/1000</f>
        <v>0</v>
      </c>
      <c r="AG296" s="17">
        <f>(SUMIFS(EUROSTAT_VBE_IND_2005!AF$7:AF$883,EUROSTAT_VBE_IND_2005!$B$7:$B$883,$D296,EUROSTAT_VBE_IND_2005!$C$7:$C$883,"*"&amp;RIGHT($A296,3)&amp;"*",EUROSTAT_VBE_IND_2005!$D$7:$D$883,"5550*"))/1000</f>
        <v>0</v>
      </c>
      <c r="AH296" s="17">
        <f>(SUMIFS(EUROSTAT_VBE_IND_2005!AH$7:AH$883,EUROSTAT_VBE_IND_2005!$B$7:$B$883,$D296,EUROSTAT_VBE_IND_2005!$C$7:$C$883,"*"&amp;RIGHT($A296,3)&amp;"*",EUROSTAT_VBE_IND_2005!$D$7:$D$883,"5550*"))/1000</f>
        <v>0</v>
      </c>
      <c r="AI296" s="17">
        <f>(SUMIFS(EUROSTAT_VBE_IND_2005!AI$7:AI$883,EUROSTAT_VBE_IND_2005!$B$7:$B$883,$D296,EUROSTAT_VBE_IND_2005!$C$7:$C$883,"*"&amp;RIGHT($A296,3)&amp;"*",EUROSTAT_VBE_IND_2005!$D$7:$D$883,"5550*"))/1000</f>
        <v>0</v>
      </c>
      <c r="AJ296" s="17">
        <f>(SUMIFS(EUROSTAT_VBE_IND_2005!AJ$7:AJ$883,EUROSTAT_VBE_IND_2005!$B$7:$B$883,$D296,EUROSTAT_VBE_IND_2005!$C$7:$C$883,"*"&amp;RIGHT($A296,3)&amp;"*",EUROSTAT_VBE_IND_2005!$D$7:$D$883,"5550*"))/1000</f>
        <v>0</v>
      </c>
      <c r="AK296" s="17">
        <f>(SUMIFS(EUROSTAT_VBE_IND_2005!AK$7:AK$883,EUROSTAT_VBE_IND_2005!$B$7:$B$883,$D296,EUROSTAT_VBE_IND_2005!$C$7:$C$883,"*"&amp;RIGHT($A296,3)&amp;"*",EUROSTAT_VBE_IND_2005!$D$7:$D$883,"5550*"))/1000</f>
        <v>0</v>
      </c>
      <c r="AL296" s="198"/>
      <c r="AM296" s="198"/>
      <c r="AN296" s="198"/>
      <c r="AO296" s="17">
        <f>(SUMIFS(EUROSTAT_VBE_IND_2005!Y$7:Y$883,EUROSTAT_VBE_IND_2005!$B$7:$B$883,$D296,EUROSTAT_VBE_IND_2005!$C$7:$C$883,"*"&amp;RIGHT($A296,3)&amp;"*",EUROSTAT_VBE_IND_2005!$D$7:$D$883,"5550*"))/1000</f>
        <v>0</v>
      </c>
      <c r="AP296" s="17">
        <f>(SUMIFS(EUROSTAT_VBE_IND_2005!Z$7:Z$883,EUROSTAT_VBE_IND_2005!$B$7:$B$883,$D296,EUROSTAT_VBE_IND_2005!$C$7:$C$883,"*"&amp;RIGHT($A296,3)&amp;"*",EUROSTAT_VBE_IND_2005!$D$7:$D$883,"5550*"))/1000</f>
        <v>0</v>
      </c>
      <c r="AQ296" s="17">
        <f>(SUMIFS(EUROSTAT_VBE_IND_2005!AG$7:AG$883,EUROSTAT_VBE_IND_2005!$B$7:$B$883,$D296,EUROSTAT_VBE_IND_2005!$C$7:$C$883,"*"&amp;RIGHT($A296,3)&amp;"*",EUROSTAT_VBE_IND_2005!$D$7:$D$883,"5550*"))/1000</f>
        <v>0</v>
      </c>
    </row>
    <row r="297" spans="1:43">
      <c r="A297" t="str">
        <f>LEFT(EUROSTAT_VBE_IND_2005!$C$426,8)</f>
        <v>B_101840</v>
      </c>
      <c r="B297" s="28" t="s">
        <v>304</v>
      </c>
      <c r="C297" t="s">
        <v>293</v>
      </c>
      <c r="D297" t="s">
        <v>55</v>
      </c>
      <c r="E297" t="s">
        <v>244</v>
      </c>
      <c r="F297" t="s">
        <v>264</v>
      </c>
      <c r="G297" s="17">
        <f>(SUMIFS(EUROSTAT_VBE_IND_2005!E$7:E$883,EUROSTAT_VBE_IND_2005!$B$7:$B$883,$D297,EUROSTAT_VBE_IND_2005!$C$7:$C$883,"*"&amp;RIGHT($A297,3)&amp;"*",EUROSTAT_VBE_IND_2005!$D$7:$D$883,"554*"))/1000-(SUMIFS(EUROSTAT_VBE_IND_2005!E$7:E$883,EUROSTAT_VBE_IND_2005!$B$7:$B$883,$D297,EUROSTAT_VBE_IND_2005!$C$7:$C$883,"*"&amp;RIGHT($A297,3)&amp;"*",EUROSTAT_VBE_IND_2005!$D$7:$D$883,"5543*"))/1000-(SUMIFS(EUROSTAT_VBE_IND_2005!E$7:E$883,EUROSTAT_VBE_IND_2005!$B$7:$B$883,$D297,EUROSTAT_VBE_IND_2005!$C$7:$C$883,"*"&amp;RIGHT($A297,3)&amp;"*",EUROSTAT_VBE_IND_2005!$D$7:$D$883,"5544*"))/1000</f>
        <v>22.873</v>
      </c>
      <c r="H297" s="17">
        <f>(SUMIFS(EUROSTAT_VBE_IND_2005!F$7:F$883,EUROSTAT_VBE_IND_2005!$B$7:$B$883,$D297,EUROSTAT_VBE_IND_2005!$C$7:$C$883,"*"&amp;RIGHT($A297,3)&amp;"*",EUROSTAT_VBE_IND_2005!$D$7:$D$883,"554*"))/1000-(SUMIFS(EUROSTAT_VBE_IND_2005!F$7:F$883,EUROSTAT_VBE_IND_2005!$B$7:$B$883,$D297,EUROSTAT_VBE_IND_2005!$C$7:$C$883,"*"&amp;RIGHT($A297,3)&amp;"*",EUROSTAT_VBE_IND_2005!$D$7:$D$883,"5543*"))/1000-(SUMIFS(EUROSTAT_VBE_IND_2005!F$7:F$883,EUROSTAT_VBE_IND_2005!$B$7:$B$883,$D297,EUROSTAT_VBE_IND_2005!$C$7:$C$883,"*"&amp;RIGHT($A297,3)&amp;"*",EUROSTAT_VBE_IND_2005!$D$7:$D$883,"5544*"))/1000</f>
        <v>9.413</v>
      </c>
      <c r="I297" s="17">
        <f>(SUMIFS(EUROSTAT_VBE_IND_2005!G$7:G$883,EUROSTAT_VBE_IND_2005!$B$7:$B$883,$D297,EUROSTAT_VBE_IND_2005!$C$7:$C$883,"*"&amp;RIGHT($A297,3)&amp;"*",EUROSTAT_VBE_IND_2005!$D$7:$D$883,"554*"))/1000-(SUMIFS(EUROSTAT_VBE_IND_2005!G$7:G$883,EUROSTAT_VBE_IND_2005!$B$7:$B$883,$D297,EUROSTAT_VBE_IND_2005!$C$7:$C$883,"*"&amp;RIGHT($A297,3)&amp;"*",EUROSTAT_VBE_IND_2005!$D$7:$D$883,"5543*"))/1000-(SUMIFS(EUROSTAT_VBE_IND_2005!G$7:G$883,EUROSTAT_VBE_IND_2005!$B$7:$B$883,$D297,EUROSTAT_VBE_IND_2005!$C$7:$C$883,"*"&amp;RIGHT($A297,3)&amp;"*",EUROSTAT_VBE_IND_2005!$D$7:$D$883,"5544*"))/1000</f>
        <v>0.293</v>
      </c>
      <c r="J297" s="198"/>
      <c r="K297" s="17">
        <f>(SUMIFS(EUROSTAT_VBE_IND_2005!H$7:H$883,EUROSTAT_VBE_IND_2005!$B$7:$B$883,$D297,EUROSTAT_VBE_IND_2005!$C$7:$C$883,"*"&amp;RIGHT($A297,3)&amp;"*",EUROSTAT_VBE_IND_2005!$D$7:$D$883,"554*"))/1000-(SUMIFS(EUROSTAT_VBE_IND_2005!H$7:H$883,EUROSTAT_VBE_IND_2005!$B$7:$B$883,$D297,EUROSTAT_VBE_IND_2005!$C$7:$C$883,"*"&amp;RIGHT($A297,3)&amp;"*",EUROSTAT_VBE_IND_2005!$D$7:$D$883,"5543*"))/1000-(SUMIFS(EUROSTAT_VBE_IND_2005!H$7:H$883,EUROSTAT_VBE_IND_2005!$B$7:$B$883,$D297,EUROSTAT_VBE_IND_2005!$C$7:$C$883,"*"&amp;RIGHT($A297,3)&amp;"*",EUROSTAT_VBE_IND_2005!$D$7:$D$883,"5544*"))/1000</f>
        <v>0</v>
      </c>
      <c r="L297" s="17">
        <f>(SUMIFS(EUROSTAT_VBE_IND_2005!I$7:I$883,EUROSTAT_VBE_IND_2005!$B$7:$B$883,$D297,EUROSTAT_VBE_IND_2005!$C$7:$C$883,"*"&amp;RIGHT($A297,3)&amp;"*",EUROSTAT_VBE_IND_2005!$D$7:$D$883,"554*"))/1000-(SUMIFS(EUROSTAT_VBE_IND_2005!I$7:I$883,EUROSTAT_VBE_IND_2005!$B$7:$B$883,$D297,EUROSTAT_VBE_IND_2005!$C$7:$C$883,"*"&amp;RIGHT($A297,3)&amp;"*",EUROSTAT_VBE_IND_2005!$D$7:$D$883,"5543*"))/1000-(SUMIFS(EUROSTAT_VBE_IND_2005!I$7:I$883,EUROSTAT_VBE_IND_2005!$B$7:$B$883,$D297,EUROSTAT_VBE_IND_2005!$C$7:$C$883,"*"&amp;RIGHT($A297,3)&amp;"*",EUROSTAT_VBE_IND_2005!$D$7:$D$883,"5544*"))/1000</f>
        <v>9.753</v>
      </c>
      <c r="M297" s="17">
        <f>(SUMIFS(EUROSTAT_VBE_IND_2005!J$7:J$883,EUROSTAT_VBE_IND_2005!$B$7:$B$883,$D297,EUROSTAT_VBE_IND_2005!$C$7:$C$883,"*"&amp;RIGHT($A297,3)&amp;"*",EUROSTAT_VBE_IND_2005!$D$7:$D$883,"554*"))/1000-(SUMIFS(EUROSTAT_VBE_IND_2005!J$7:J$883,EUROSTAT_VBE_IND_2005!$B$7:$B$883,$D297,EUROSTAT_VBE_IND_2005!$C$7:$C$883,"*"&amp;RIGHT($A297,3)&amp;"*",EUROSTAT_VBE_IND_2005!$D$7:$D$883,"5543*"))/1000-(SUMIFS(EUROSTAT_VBE_IND_2005!J$7:J$883,EUROSTAT_VBE_IND_2005!$B$7:$B$883,$D297,EUROSTAT_VBE_IND_2005!$C$7:$C$883,"*"&amp;RIGHT($A297,3)&amp;"*",EUROSTAT_VBE_IND_2005!$D$7:$D$883,"5544*"))/1000</f>
        <v>26.555</v>
      </c>
      <c r="N297" s="17">
        <f>(SUMIFS(EUROSTAT_VBE_IND_2005!K$7:K$883,EUROSTAT_VBE_IND_2005!$B$7:$B$883,$D297,EUROSTAT_VBE_IND_2005!$C$7:$C$883,"*"&amp;RIGHT($A297,3)&amp;"*",EUROSTAT_VBE_IND_2005!$D$7:$D$883,"554*"))/1000-(SUMIFS(EUROSTAT_VBE_IND_2005!K$7:K$883,EUROSTAT_VBE_IND_2005!$B$7:$B$883,$D297,EUROSTAT_VBE_IND_2005!$C$7:$C$883,"*"&amp;RIGHT($A297,3)&amp;"*",EUROSTAT_VBE_IND_2005!$D$7:$D$883,"5543*"))/1000-(SUMIFS(EUROSTAT_VBE_IND_2005!K$7:K$883,EUROSTAT_VBE_IND_2005!$B$7:$B$883,$D297,EUROSTAT_VBE_IND_2005!$C$7:$C$883,"*"&amp;RIGHT($A297,3)&amp;"*",EUROSTAT_VBE_IND_2005!$D$7:$D$883,"5544*"))/1000</f>
        <v>0.007</v>
      </c>
      <c r="O297" s="17">
        <f>(SUMIFS(EUROSTAT_VBE_IND_2005!L$7:L$883,EUROSTAT_VBE_IND_2005!$B$7:$B$883,$D297,EUROSTAT_VBE_IND_2005!$C$7:$C$883,"*"&amp;RIGHT($A297,3)&amp;"*",EUROSTAT_VBE_IND_2005!$D$7:$D$883,"554*"))/1000-(SUMIFS(EUROSTAT_VBE_IND_2005!L$7:L$883,EUROSTAT_VBE_IND_2005!$B$7:$B$883,$D297,EUROSTAT_VBE_IND_2005!$C$7:$C$883,"*"&amp;RIGHT($A297,3)&amp;"*",EUROSTAT_VBE_IND_2005!$D$7:$D$883,"5543*"))/1000-(SUMIFS(EUROSTAT_VBE_IND_2005!L$7:L$883,EUROSTAT_VBE_IND_2005!$B$7:$B$883,$D297,EUROSTAT_VBE_IND_2005!$C$7:$C$883,"*"&amp;RIGHT($A297,3)&amp;"*",EUROSTAT_VBE_IND_2005!$D$7:$D$883,"5544*"))/1000</f>
        <v>0.096</v>
      </c>
      <c r="P297" s="17">
        <f>(SUMIFS(EUROSTAT_VBE_IND_2005!M$7:M$883,EUROSTAT_VBE_IND_2005!$B$7:$B$883,$D297,EUROSTAT_VBE_IND_2005!$C$7:$C$883,"*"&amp;RIGHT($A297,3)&amp;"*",EUROSTAT_VBE_IND_2005!$D$7:$D$883,"554*"))/1000-(SUMIFS(EUROSTAT_VBE_IND_2005!M$7:M$883,EUROSTAT_VBE_IND_2005!$B$7:$B$883,$D297,EUROSTAT_VBE_IND_2005!$C$7:$C$883,"*"&amp;RIGHT($A297,3)&amp;"*",EUROSTAT_VBE_IND_2005!$D$7:$D$883,"5543*"))/1000-(SUMIFS(EUROSTAT_VBE_IND_2005!M$7:M$883,EUROSTAT_VBE_IND_2005!$B$7:$B$883,$D297,EUROSTAT_VBE_IND_2005!$C$7:$C$883,"*"&amp;RIGHT($A297,3)&amp;"*",EUROSTAT_VBE_IND_2005!$D$7:$D$883,"5544*"))/1000</f>
        <v>0</v>
      </c>
      <c r="Q297" s="17">
        <f>(SUMIFS(EUROSTAT_VBE_IND_2005!N$7:N$883,EUROSTAT_VBE_IND_2005!$B$7:$B$883,$D297,EUROSTAT_VBE_IND_2005!$C$7:$C$883,"*"&amp;RIGHT($A297,3)&amp;"*",EUROSTAT_VBE_IND_2005!$D$7:$D$883,"554*"))/1000-(SUMIFS(EUROSTAT_VBE_IND_2005!N$7:N$883,EUROSTAT_VBE_IND_2005!$B$7:$B$883,$D297,EUROSTAT_VBE_IND_2005!$C$7:$C$883,"*"&amp;RIGHT($A297,3)&amp;"*",EUROSTAT_VBE_IND_2005!$D$7:$D$883,"5543*"))/1000-(SUMIFS(EUROSTAT_VBE_IND_2005!N$7:N$883,EUROSTAT_VBE_IND_2005!$B$7:$B$883,$D297,EUROSTAT_VBE_IND_2005!$C$7:$C$883,"*"&amp;RIGHT($A297,3)&amp;"*",EUROSTAT_VBE_IND_2005!$D$7:$D$883,"5544*"))/1000</f>
        <v>19.154</v>
      </c>
      <c r="R297" s="17">
        <f>(SUMIFS(EUROSTAT_VBE_IND_2005!O$7:O$883,EUROSTAT_VBE_IND_2005!$B$7:$B$883,$D297,EUROSTAT_VBE_IND_2005!$C$7:$C$883,"*"&amp;RIGHT($A297,3)&amp;"*",EUROSTAT_VBE_IND_2005!$D$7:$D$883,"554*"))/1000-(SUMIFS(EUROSTAT_VBE_IND_2005!O$7:O$883,EUROSTAT_VBE_IND_2005!$B$7:$B$883,$D297,EUROSTAT_VBE_IND_2005!$C$7:$C$883,"*"&amp;RIGHT($A297,3)&amp;"*",EUROSTAT_VBE_IND_2005!$D$7:$D$883,"5543*"))/1000-(SUMIFS(EUROSTAT_VBE_IND_2005!O$7:O$883,EUROSTAT_VBE_IND_2005!$B$7:$B$883,$D297,EUROSTAT_VBE_IND_2005!$C$7:$C$883,"*"&amp;RIGHT($A297,3)&amp;"*",EUROSTAT_VBE_IND_2005!$D$7:$D$883,"5544*"))/1000</f>
        <v>112.127</v>
      </c>
      <c r="S297" s="17">
        <f>(SUMIFS(EUROSTAT_VBE_IND_2005!P$7:P$883,EUROSTAT_VBE_IND_2005!$B$7:$B$883,$D297,EUROSTAT_VBE_IND_2005!$C$7:$C$883,"*"&amp;RIGHT($A297,3)&amp;"*",EUROSTAT_VBE_IND_2005!$D$7:$D$883,"554*"))/1000-(SUMIFS(EUROSTAT_VBE_IND_2005!P$7:P$883,EUROSTAT_VBE_IND_2005!$B$7:$B$883,$D297,EUROSTAT_VBE_IND_2005!$C$7:$C$883,"*"&amp;RIGHT($A297,3)&amp;"*",EUROSTAT_VBE_IND_2005!$D$7:$D$883,"5543*"))/1000-(SUMIFS(EUROSTAT_VBE_IND_2005!P$7:P$883,EUROSTAT_VBE_IND_2005!$B$7:$B$883,$D297,EUROSTAT_VBE_IND_2005!$C$7:$C$883,"*"&amp;RIGHT($A297,3)&amp;"*",EUROSTAT_VBE_IND_2005!$D$7:$D$883,"5544*"))/1000</f>
        <v>23.232</v>
      </c>
      <c r="T297" s="17">
        <f>(SUMIFS(EUROSTAT_VBE_IND_2005!Q$7:Q$883,EUROSTAT_VBE_IND_2005!$B$7:$B$883,$D297,EUROSTAT_VBE_IND_2005!$C$7:$C$883,"*"&amp;RIGHT($A297,3)&amp;"*",EUROSTAT_VBE_IND_2005!$D$7:$D$883,"554*"))/1000-(SUMIFS(EUROSTAT_VBE_IND_2005!Q$7:Q$883,EUROSTAT_VBE_IND_2005!$B$7:$B$883,$D297,EUROSTAT_VBE_IND_2005!$C$7:$C$883,"*"&amp;RIGHT($A297,3)&amp;"*",EUROSTAT_VBE_IND_2005!$D$7:$D$883,"5543*"))/1000-(SUMIFS(EUROSTAT_VBE_IND_2005!Q$7:Q$883,EUROSTAT_VBE_IND_2005!$B$7:$B$883,$D297,EUROSTAT_VBE_IND_2005!$C$7:$C$883,"*"&amp;RIGHT($A297,3)&amp;"*",EUROSTAT_VBE_IND_2005!$D$7:$D$883,"5544*"))/1000</f>
        <v>0.133</v>
      </c>
      <c r="U297" s="17">
        <f>(SUMIFS(EUROSTAT_VBE_IND_2005!R$7:R$883,EUROSTAT_VBE_IND_2005!$B$7:$B$883,$D297,EUROSTAT_VBE_IND_2005!$C$7:$C$883,"*"&amp;RIGHT($A297,3)&amp;"*",EUROSTAT_VBE_IND_2005!$D$7:$D$883,"554*"))/1000-(SUMIFS(EUROSTAT_VBE_IND_2005!R$7:R$883,EUROSTAT_VBE_IND_2005!$B$7:$B$883,$D297,EUROSTAT_VBE_IND_2005!$C$7:$C$883,"*"&amp;RIGHT($A297,3)&amp;"*",EUROSTAT_VBE_IND_2005!$D$7:$D$883,"5543*"))/1000-(SUMIFS(EUROSTAT_VBE_IND_2005!R$7:R$883,EUROSTAT_VBE_IND_2005!$B$7:$B$883,$D297,EUROSTAT_VBE_IND_2005!$C$7:$C$883,"*"&amp;RIGHT($A297,3)&amp;"*",EUROSTAT_VBE_IND_2005!$D$7:$D$883,"5544*"))/1000</f>
        <v>0.229</v>
      </c>
      <c r="V297" s="17">
        <f>(SUMIFS(EUROSTAT_VBE_IND_2005!S$7:S$883,EUROSTAT_VBE_IND_2005!$B$7:$B$883,$D297,EUROSTAT_VBE_IND_2005!$C$7:$C$883,"*"&amp;RIGHT($A297,3)&amp;"*",EUROSTAT_VBE_IND_2005!$D$7:$D$883,"554*"))/1000-(SUMIFS(EUROSTAT_VBE_IND_2005!S$7:S$883,EUROSTAT_VBE_IND_2005!$B$7:$B$883,$D297,EUROSTAT_VBE_IND_2005!$C$7:$C$883,"*"&amp;RIGHT($A297,3)&amp;"*",EUROSTAT_VBE_IND_2005!$D$7:$D$883,"5543*"))/1000-(SUMIFS(EUROSTAT_VBE_IND_2005!S$7:S$883,EUROSTAT_VBE_IND_2005!$B$7:$B$883,$D297,EUROSTAT_VBE_IND_2005!$C$7:$C$883,"*"&amp;RIGHT($A297,3)&amp;"*",EUROSTAT_VBE_IND_2005!$D$7:$D$883,"5544*"))/1000</f>
        <v>0</v>
      </c>
      <c r="W297" s="17">
        <f>(SUMIFS(EUROSTAT_VBE_IND_2005!T$7:T$883,EUROSTAT_VBE_IND_2005!$B$7:$B$883,$D297,EUROSTAT_VBE_IND_2005!$C$7:$C$883,"*"&amp;RIGHT($A297,3)&amp;"*",EUROSTAT_VBE_IND_2005!$D$7:$D$883,"554*"))/1000-(SUMIFS(EUROSTAT_VBE_IND_2005!T$7:T$883,EUROSTAT_VBE_IND_2005!$B$7:$B$883,$D297,EUROSTAT_VBE_IND_2005!$C$7:$C$883,"*"&amp;RIGHT($A297,3)&amp;"*",EUROSTAT_VBE_IND_2005!$D$7:$D$883,"5543*"))/1000-(SUMIFS(EUROSTAT_VBE_IND_2005!T$7:T$883,EUROSTAT_VBE_IND_2005!$B$7:$B$883,$D297,EUROSTAT_VBE_IND_2005!$C$7:$C$883,"*"&amp;RIGHT($A297,3)&amp;"*",EUROSTAT_VBE_IND_2005!$D$7:$D$883,"5544*"))/1000</f>
        <v>0</v>
      </c>
      <c r="X297" s="17">
        <f>(SUMIFS(EUROSTAT_VBE_IND_2005!U$7:U$883,EUROSTAT_VBE_IND_2005!$B$7:$B$883,$D297,EUROSTAT_VBE_IND_2005!$C$7:$C$883,"*"&amp;RIGHT($A297,3)&amp;"*",EUROSTAT_VBE_IND_2005!$D$7:$D$883,"554*"))/1000-(SUMIFS(EUROSTAT_VBE_IND_2005!U$7:U$883,EUROSTAT_VBE_IND_2005!$B$7:$B$883,$D297,EUROSTAT_VBE_IND_2005!$C$7:$C$883,"*"&amp;RIGHT($A297,3)&amp;"*",EUROSTAT_VBE_IND_2005!$D$7:$D$883,"5543*"))/1000-(SUMIFS(EUROSTAT_VBE_IND_2005!U$7:U$883,EUROSTAT_VBE_IND_2005!$B$7:$B$883,$D297,EUROSTAT_VBE_IND_2005!$C$7:$C$883,"*"&amp;RIGHT($A297,3)&amp;"*",EUROSTAT_VBE_IND_2005!$D$7:$D$883,"5544*"))/1000</f>
        <v>0</v>
      </c>
      <c r="Y297" s="17">
        <f>(SUMIFS(EUROSTAT_VBE_IND_2005!V$7:V$883,EUROSTAT_VBE_IND_2005!$B$7:$B$883,$D297,EUROSTAT_VBE_IND_2005!$C$7:$C$883,"*"&amp;RIGHT($A297,3)&amp;"*",EUROSTAT_VBE_IND_2005!$D$7:$D$883,"554*"))/1000-(SUMIFS(EUROSTAT_VBE_IND_2005!V$7:V$883,EUROSTAT_VBE_IND_2005!$B$7:$B$883,$D297,EUROSTAT_VBE_IND_2005!$C$7:$C$883,"*"&amp;RIGHT($A297,3)&amp;"*",EUROSTAT_VBE_IND_2005!$D$7:$D$883,"5543*"))/1000-(SUMIFS(EUROSTAT_VBE_IND_2005!V$7:V$883,EUROSTAT_VBE_IND_2005!$B$7:$B$883,$D297,EUROSTAT_VBE_IND_2005!$C$7:$C$883,"*"&amp;RIGHT($A297,3)&amp;"*",EUROSTAT_VBE_IND_2005!$D$7:$D$883,"5544*"))/1000</f>
        <v>0</v>
      </c>
      <c r="Z297" s="17">
        <f>(SUMIFS(EUROSTAT_VBE_IND_2005!W$7:W$883,EUROSTAT_VBE_IND_2005!$B$7:$B$883,$D297,EUROSTAT_VBE_IND_2005!$C$7:$C$883,"*"&amp;RIGHT($A297,3)&amp;"*",EUROSTAT_VBE_IND_2005!$D$7:$D$883,"554*"))/1000-(SUMIFS(EUROSTAT_VBE_IND_2005!W$7:W$883,EUROSTAT_VBE_IND_2005!$B$7:$B$883,$D297,EUROSTAT_VBE_IND_2005!$C$7:$C$883,"*"&amp;RIGHT($A297,3)&amp;"*",EUROSTAT_VBE_IND_2005!$D$7:$D$883,"5543*"))/1000-(SUMIFS(EUROSTAT_VBE_IND_2005!W$7:W$883,EUROSTAT_VBE_IND_2005!$B$7:$B$883,$D297,EUROSTAT_VBE_IND_2005!$C$7:$C$883,"*"&amp;RIGHT($A297,3)&amp;"*",EUROSTAT_VBE_IND_2005!$D$7:$D$883,"5544*"))/1000</f>
        <v>0</v>
      </c>
      <c r="AA297" s="17">
        <f>(SUMIFS(EUROSTAT_VBE_IND_2005!X$7:X$883,EUROSTAT_VBE_IND_2005!$B$7:$B$883,$D297,EUROSTAT_VBE_IND_2005!$C$7:$C$883,"*"&amp;RIGHT($A297,3)&amp;"*",EUROSTAT_VBE_IND_2005!$D$7:$D$883,"554*"))/1000-(SUMIFS(EUROSTAT_VBE_IND_2005!X$7:X$883,EUROSTAT_VBE_IND_2005!$B$7:$B$883,$D297,EUROSTAT_VBE_IND_2005!$C$7:$C$883,"*"&amp;RIGHT($A297,3)&amp;"*",EUROSTAT_VBE_IND_2005!$D$7:$D$883,"5543*"))/1000-(SUMIFS(EUROSTAT_VBE_IND_2005!X$7:X$883,EUROSTAT_VBE_IND_2005!$B$7:$B$883,$D297,EUROSTAT_VBE_IND_2005!$C$7:$C$883,"*"&amp;RIGHT($A297,3)&amp;"*",EUROSTAT_VBE_IND_2005!$D$7:$D$883,"5544*"))/1000</f>
        <v>0.027</v>
      </c>
      <c r="AB297" s="17">
        <f>(SUMIFS(EUROSTAT_VBE_IND_2005!AA$7:AA$883,EUROSTAT_VBE_IND_2005!$B$7:$B$883,$D297,EUROSTAT_VBE_IND_2005!$C$7:$C$883,"*"&amp;RIGHT($A297,3)&amp;"*",EUROSTAT_VBE_IND_2005!$D$7:$D$883,"554*"))/1000-(SUMIFS(EUROSTAT_VBE_IND_2005!AA$7:AA$883,EUROSTAT_VBE_IND_2005!$B$7:$B$883,$D297,EUROSTAT_VBE_IND_2005!$C$7:$C$883,"*"&amp;RIGHT($A297,3)&amp;"*",EUROSTAT_VBE_IND_2005!$D$7:$D$883,"5543*"))/1000-(SUMIFS(EUROSTAT_VBE_IND_2005!AA$7:AA$883,EUROSTAT_VBE_IND_2005!$B$7:$B$883,$D297,EUROSTAT_VBE_IND_2005!$C$7:$C$883,"*"&amp;RIGHT($A297,3)&amp;"*",EUROSTAT_VBE_IND_2005!$D$7:$D$883,"5544*"))/1000</f>
        <v>0</v>
      </c>
      <c r="AC297" s="17">
        <f>(SUMIFS(EUROSTAT_VBE_IND_2005!AB$7:AB$883,EUROSTAT_VBE_IND_2005!$B$7:$B$883,$D297,EUROSTAT_VBE_IND_2005!$C$7:$C$883,"*"&amp;RIGHT($A297,3)&amp;"*",EUROSTAT_VBE_IND_2005!$D$7:$D$883,"554*"))/1000-(SUMIFS(EUROSTAT_VBE_IND_2005!AB$7:AB$883,EUROSTAT_VBE_IND_2005!$B$7:$B$883,$D297,EUROSTAT_VBE_IND_2005!$C$7:$C$883,"*"&amp;RIGHT($A297,3)&amp;"*",EUROSTAT_VBE_IND_2005!$D$7:$D$883,"5543*"))/1000-(SUMIFS(EUROSTAT_VBE_IND_2005!AB$7:AB$883,EUROSTAT_VBE_IND_2005!$B$7:$B$883,$D297,EUROSTAT_VBE_IND_2005!$C$7:$C$883,"*"&amp;RIGHT($A297,3)&amp;"*",EUROSTAT_VBE_IND_2005!$D$7:$D$883,"5544*"))/1000</f>
        <v>0.138</v>
      </c>
      <c r="AD297" s="17">
        <f>(SUMIFS(EUROSTAT_VBE_IND_2005!AC$7:AC$883,EUROSTAT_VBE_IND_2005!$B$7:$B$883,$D297,EUROSTAT_VBE_IND_2005!$C$7:$C$883,"*"&amp;RIGHT($A297,3)&amp;"*",EUROSTAT_VBE_IND_2005!$D$7:$D$883,"554*"))/1000-(SUMIFS(EUROSTAT_VBE_IND_2005!AC$7:AC$883,EUROSTAT_VBE_IND_2005!$B$7:$B$883,$D297,EUROSTAT_VBE_IND_2005!$C$7:$C$883,"*"&amp;RIGHT($A297,3)&amp;"*",EUROSTAT_VBE_IND_2005!$D$7:$D$883,"5543*"))/1000-(SUMIFS(EUROSTAT_VBE_IND_2005!AC$7:AC$883,EUROSTAT_VBE_IND_2005!$B$7:$B$883,$D297,EUROSTAT_VBE_IND_2005!$C$7:$C$883,"*"&amp;RIGHT($A297,3)&amp;"*",EUROSTAT_VBE_IND_2005!$D$7:$D$883,"5544*"))/1000</f>
        <v>11.808</v>
      </c>
      <c r="AE297" s="17">
        <f>(SUMIFS(EUROSTAT_VBE_IND_2005!AD$7:AD$883,EUROSTAT_VBE_IND_2005!$B$7:$B$883,$D297,EUROSTAT_VBE_IND_2005!$C$7:$C$883,"*"&amp;RIGHT($A297,3)&amp;"*",EUROSTAT_VBE_IND_2005!$D$7:$D$883,"554*"))/1000-(SUMIFS(EUROSTAT_VBE_IND_2005!AD$7:AD$883,EUROSTAT_VBE_IND_2005!$B$7:$B$883,$D297,EUROSTAT_VBE_IND_2005!$C$7:$C$883,"*"&amp;RIGHT($A297,3)&amp;"*",EUROSTAT_VBE_IND_2005!$D$7:$D$883,"5543*"))/1000-(SUMIFS(EUROSTAT_VBE_IND_2005!AD$7:AD$883,EUROSTAT_VBE_IND_2005!$B$7:$B$883,$D297,EUROSTAT_VBE_IND_2005!$C$7:$C$883,"*"&amp;RIGHT($A297,3)&amp;"*",EUROSTAT_VBE_IND_2005!$D$7:$D$883,"5544*"))/1000</f>
        <v>18.611</v>
      </c>
      <c r="AF297" s="17">
        <f>(SUMIFS(EUROSTAT_VBE_IND_2005!AE$7:AE$883,EUROSTAT_VBE_IND_2005!$B$7:$B$883,$D297,EUROSTAT_VBE_IND_2005!$C$7:$C$883,"*"&amp;RIGHT($A297,3)&amp;"*",EUROSTAT_VBE_IND_2005!$D$7:$D$883,"554*"))/1000-(SUMIFS(EUROSTAT_VBE_IND_2005!AE$7:AE$883,EUROSTAT_VBE_IND_2005!$B$7:$B$883,$D297,EUROSTAT_VBE_IND_2005!$C$7:$C$883,"*"&amp;RIGHT($A297,3)&amp;"*",EUROSTAT_VBE_IND_2005!$D$7:$D$883,"5543*"))/1000-(SUMIFS(EUROSTAT_VBE_IND_2005!AE$7:AE$883,EUROSTAT_VBE_IND_2005!$B$7:$B$883,$D297,EUROSTAT_VBE_IND_2005!$C$7:$C$883,"*"&amp;RIGHT($A297,3)&amp;"*",EUROSTAT_VBE_IND_2005!$D$7:$D$883,"5544*"))/1000</f>
        <v>32.192</v>
      </c>
      <c r="AG297" s="17">
        <f>(SUMIFS(EUROSTAT_VBE_IND_2005!AF$7:AF$883,EUROSTAT_VBE_IND_2005!$B$7:$B$883,$D297,EUROSTAT_VBE_IND_2005!$C$7:$C$883,"*"&amp;RIGHT($A297,3)&amp;"*",EUROSTAT_VBE_IND_2005!$D$7:$D$883,"554*"))/1000-(SUMIFS(EUROSTAT_VBE_IND_2005!AF$7:AF$883,EUROSTAT_VBE_IND_2005!$B$7:$B$883,$D297,EUROSTAT_VBE_IND_2005!$C$7:$C$883,"*"&amp;RIGHT($A297,3)&amp;"*",EUROSTAT_VBE_IND_2005!$D$7:$D$883,"5543*"))/1000-(SUMIFS(EUROSTAT_VBE_IND_2005!AF$7:AF$883,EUROSTAT_VBE_IND_2005!$B$7:$B$883,$D297,EUROSTAT_VBE_IND_2005!$C$7:$C$883,"*"&amp;RIGHT($A297,3)&amp;"*",EUROSTAT_VBE_IND_2005!$D$7:$D$883,"5544*"))/1000</f>
        <v>3.96</v>
      </c>
      <c r="AH297" s="17">
        <f>(SUMIFS(EUROSTAT_VBE_IND_2005!AH$7:AH$883,EUROSTAT_VBE_IND_2005!$B$7:$B$883,$D297,EUROSTAT_VBE_IND_2005!$C$7:$C$883,"*"&amp;RIGHT($A297,3)&amp;"*",EUROSTAT_VBE_IND_2005!$D$7:$D$883,"554*"))/1000-(SUMIFS(EUROSTAT_VBE_IND_2005!AH$7:AH$883,EUROSTAT_VBE_IND_2005!$B$7:$B$883,$D297,EUROSTAT_VBE_IND_2005!$C$7:$C$883,"*"&amp;RIGHT($A297,3)&amp;"*",EUROSTAT_VBE_IND_2005!$D$7:$D$883,"5543*"))/1000-(SUMIFS(EUROSTAT_VBE_IND_2005!AH$7:AH$883,EUROSTAT_VBE_IND_2005!$B$7:$B$883,$D297,EUROSTAT_VBE_IND_2005!$C$7:$C$883,"*"&amp;RIGHT($A297,3)&amp;"*",EUROSTAT_VBE_IND_2005!$D$7:$D$883,"5544*"))/1000</f>
        <v>128.733</v>
      </c>
      <c r="AI297" s="17">
        <f>(SUMIFS(EUROSTAT_VBE_IND_2005!AI$7:AI$883,EUROSTAT_VBE_IND_2005!$B$7:$B$883,$D297,EUROSTAT_VBE_IND_2005!$C$7:$C$883,"*"&amp;RIGHT($A297,3)&amp;"*",EUROSTAT_VBE_IND_2005!$D$7:$D$883,"554*"))/1000-(SUMIFS(EUROSTAT_VBE_IND_2005!AI$7:AI$883,EUROSTAT_VBE_IND_2005!$B$7:$B$883,$D297,EUROSTAT_VBE_IND_2005!$C$7:$C$883,"*"&amp;RIGHT($A297,3)&amp;"*",EUROSTAT_VBE_IND_2005!$D$7:$D$883,"5543*"))/1000-(SUMIFS(EUROSTAT_VBE_IND_2005!AI$7:AI$883,EUROSTAT_VBE_IND_2005!$B$7:$B$883,$D297,EUROSTAT_VBE_IND_2005!$C$7:$C$883,"*"&amp;RIGHT($A297,3)&amp;"*",EUROSTAT_VBE_IND_2005!$D$7:$D$883,"5544*"))/1000</f>
        <v>1.934</v>
      </c>
      <c r="AJ297" s="17">
        <f>(SUMIFS(EUROSTAT_VBE_IND_2005!AJ$7:AJ$883,EUROSTAT_VBE_IND_2005!$B$7:$B$883,$D297,EUROSTAT_VBE_IND_2005!$C$7:$C$883,"*"&amp;RIGHT($A297,3)&amp;"*",EUROSTAT_VBE_IND_2005!$D$7:$D$883,"554*"))/1000-(SUMIFS(EUROSTAT_VBE_IND_2005!AJ$7:AJ$883,EUROSTAT_VBE_IND_2005!$B$7:$B$883,$D297,EUROSTAT_VBE_IND_2005!$C$7:$C$883,"*"&amp;RIGHT($A297,3)&amp;"*",EUROSTAT_VBE_IND_2005!$D$7:$D$883,"5543*"))/1000-(SUMIFS(EUROSTAT_VBE_IND_2005!AJ$7:AJ$883,EUROSTAT_VBE_IND_2005!$B$7:$B$883,$D297,EUROSTAT_VBE_IND_2005!$C$7:$C$883,"*"&amp;RIGHT($A297,3)&amp;"*",EUROSTAT_VBE_IND_2005!$D$7:$D$883,"5544*"))/1000</f>
        <v>9.899</v>
      </c>
      <c r="AK297" s="17">
        <f>(SUMIFS(EUROSTAT_VBE_IND_2005!AK$7:AK$883,EUROSTAT_VBE_IND_2005!$B$7:$B$883,$D297,EUROSTAT_VBE_IND_2005!$C$7:$C$883,"*"&amp;RIGHT($A297,3)&amp;"*",EUROSTAT_VBE_IND_2005!$D$7:$D$883,"554*"))/1000-(SUMIFS(EUROSTAT_VBE_IND_2005!AK$7:AK$883,EUROSTAT_VBE_IND_2005!$B$7:$B$883,$D297,EUROSTAT_VBE_IND_2005!$C$7:$C$883,"*"&amp;RIGHT($A297,3)&amp;"*",EUROSTAT_VBE_IND_2005!$D$7:$D$883,"5543*"))/1000-(SUMIFS(EUROSTAT_VBE_IND_2005!AK$7:AK$883,EUROSTAT_VBE_IND_2005!$B$7:$B$883,$D297,EUROSTAT_VBE_IND_2005!$C$7:$C$883,"*"&amp;RIGHT($A297,3)&amp;"*",EUROSTAT_VBE_IND_2005!$D$7:$D$883,"5544*"))/1000</f>
        <v>0</v>
      </c>
      <c r="AL297" s="198"/>
      <c r="AM297" s="198"/>
      <c r="AN297" s="198"/>
      <c r="AO297" s="17">
        <f>(SUMIFS(EUROSTAT_VBE_IND_2005!Y$7:Y$883,EUROSTAT_VBE_IND_2005!$B$7:$B$883,$D297,EUROSTAT_VBE_IND_2005!$C$7:$C$883,"*"&amp;RIGHT($A297,3)&amp;"*",EUROSTAT_VBE_IND_2005!$D$7:$D$883,"554*"))/1000-(SUMIFS(EUROSTAT_VBE_IND_2005!Y$7:Y$883,EUROSTAT_VBE_IND_2005!$B$7:$B$883,$D297,EUROSTAT_VBE_IND_2005!$C$7:$C$883,"*"&amp;RIGHT($A297,3)&amp;"*",EUROSTAT_VBE_IND_2005!$D$7:$D$883,"5543*"))/1000-(SUMIFS(EUROSTAT_VBE_IND_2005!Y$7:Y$883,EUROSTAT_VBE_IND_2005!$B$7:$B$883,$D297,EUROSTAT_VBE_IND_2005!$C$7:$C$883,"*"&amp;RIGHT($A297,3)&amp;"*",EUROSTAT_VBE_IND_2005!$D$7:$D$883,"5544*"))/1000</f>
        <v>0</v>
      </c>
      <c r="AP297" s="17">
        <f>(SUMIFS(EUROSTAT_VBE_IND_2005!Z$7:Z$883,EUROSTAT_VBE_IND_2005!$B$7:$B$883,$D297,EUROSTAT_VBE_IND_2005!$C$7:$C$883,"*"&amp;RIGHT($A297,3)&amp;"*",EUROSTAT_VBE_IND_2005!$D$7:$D$883,"554*"))/1000-(SUMIFS(EUROSTAT_VBE_IND_2005!Z$7:Z$883,EUROSTAT_VBE_IND_2005!$B$7:$B$883,$D297,EUROSTAT_VBE_IND_2005!$C$7:$C$883,"*"&amp;RIGHT($A297,3)&amp;"*",EUROSTAT_VBE_IND_2005!$D$7:$D$883,"5543*"))/1000-(SUMIFS(EUROSTAT_VBE_IND_2005!Z$7:Z$883,EUROSTAT_VBE_IND_2005!$B$7:$B$883,$D297,EUROSTAT_VBE_IND_2005!$C$7:$C$883,"*"&amp;RIGHT($A297,3)&amp;"*",EUROSTAT_VBE_IND_2005!$D$7:$D$883,"5544*"))/1000</f>
        <v>0.001</v>
      </c>
      <c r="AQ297" s="17">
        <f>(SUMIFS(EUROSTAT_VBE_IND_2005!AG$7:AG$883,EUROSTAT_VBE_IND_2005!$B$7:$B$883,$D297,EUROSTAT_VBE_IND_2005!$C$7:$C$883,"*"&amp;RIGHT($A297,3)&amp;"*",EUROSTAT_VBE_IND_2005!$D$7:$D$883,"554*"))/1000-(SUMIFS(EUROSTAT_VBE_IND_2005!AG$7:AG$883,EUROSTAT_VBE_IND_2005!$B$7:$B$883,$D297,EUROSTAT_VBE_IND_2005!$C$7:$C$883,"*"&amp;RIGHT($A297,3)&amp;"*",EUROSTAT_VBE_IND_2005!$D$7:$D$883,"5543*"))/1000-(SUMIFS(EUROSTAT_VBE_IND_2005!AG$7:AG$883,EUROSTAT_VBE_IND_2005!$B$7:$B$883,$D297,EUROSTAT_VBE_IND_2005!$C$7:$C$883,"*"&amp;RIGHT($A297,3)&amp;"*",EUROSTAT_VBE_IND_2005!$D$7:$D$883,"5544*"))/1000</f>
        <v>0</v>
      </c>
    </row>
    <row r="298" spans="1:43">
      <c r="A298" t="str">
        <f>LEFT(EUROSTAT_VBE_IND_2005!$C$426,8)</f>
        <v>B_101840</v>
      </c>
      <c r="B298" s="28" t="s">
        <v>304</v>
      </c>
      <c r="C298" t="s">
        <v>293</v>
      </c>
      <c r="D298" t="s">
        <v>55</v>
      </c>
      <c r="E298" t="s">
        <v>245</v>
      </c>
      <c r="F298" t="s">
        <v>265</v>
      </c>
      <c r="G298" s="17">
        <f>(SUMIFS(EUROSTAT_VBE_IND_2005!E$7:E$883,EUROSTAT_VBE_IND_2005!$B$7:$B$883,$D298,EUROSTAT_VBE_IND_2005!$C$7:$C$883,"*"&amp;RIGHT($A298,3)&amp;"*",EUROSTAT_VBE_IND_2005!$D$7:$D$883,"5543*"))/1000</f>
        <v>0</v>
      </c>
      <c r="H298" s="17">
        <f>(SUMIFS(EUROSTAT_VBE_IND_2005!F$7:F$883,EUROSTAT_VBE_IND_2005!$B$7:$B$883,$D298,EUROSTAT_VBE_IND_2005!$C$7:$C$883,"*"&amp;RIGHT($A298,3)&amp;"*",EUROSTAT_VBE_IND_2005!$D$7:$D$883,"5543*"))/1000</f>
        <v>0</v>
      </c>
      <c r="I298" s="17">
        <f>(SUMIFS(EUROSTAT_VBE_IND_2005!G$7:G$883,EUROSTAT_VBE_IND_2005!$B$7:$B$883,$D298,EUROSTAT_VBE_IND_2005!$C$7:$C$883,"*"&amp;RIGHT($A298,3)&amp;"*",EUROSTAT_VBE_IND_2005!$D$7:$D$883,"5543*"))/1000</f>
        <v>0</v>
      </c>
      <c r="J298" s="198"/>
      <c r="K298" s="17">
        <f>(SUMIFS(EUROSTAT_VBE_IND_2005!H$7:H$883,EUROSTAT_VBE_IND_2005!$B$7:$B$883,$D298,EUROSTAT_VBE_IND_2005!$C$7:$C$883,"*"&amp;RIGHT($A298,3)&amp;"*",EUROSTAT_VBE_IND_2005!$D$7:$D$883,"5543*"))/1000</f>
        <v>0</v>
      </c>
      <c r="L298" s="17">
        <f>(SUMIFS(EUROSTAT_VBE_IND_2005!I$7:I$883,EUROSTAT_VBE_IND_2005!$B$7:$B$883,$D298,EUROSTAT_VBE_IND_2005!$C$7:$C$883,"*"&amp;RIGHT($A298,3)&amp;"*",EUROSTAT_VBE_IND_2005!$D$7:$D$883,"5543*"))/1000</f>
        <v>0</v>
      </c>
      <c r="M298" s="17">
        <f>(SUMIFS(EUROSTAT_VBE_IND_2005!J$7:J$883,EUROSTAT_VBE_IND_2005!$B$7:$B$883,$D298,EUROSTAT_VBE_IND_2005!$C$7:$C$883,"*"&amp;RIGHT($A298,3)&amp;"*",EUROSTAT_VBE_IND_2005!$D$7:$D$883,"5543*"))/1000</f>
        <v>2.338</v>
      </c>
      <c r="N298" s="17">
        <f>(SUMIFS(EUROSTAT_VBE_IND_2005!K$7:K$883,EUROSTAT_VBE_IND_2005!$B$7:$B$883,$D298,EUROSTAT_VBE_IND_2005!$C$7:$C$883,"*"&amp;RIGHT($A298,3)&amp;"*",EUROSTAT_VBE_IND_2005!$D$7:$D$883,"5543*"))/1000</f>
        <v>0.033</v>
      </c>
      <c r="O298" s="17">
        <f>(SUMIFS(EUROSTAT_VBE_IND_2005!L$7:L$883,EUROSTAT_VBE_IND_2005!$B$7:$B$883,$D298,EUROSTAT_VBE_IND_2005!$C$7:$C$883,"*"&amp;RIGHT($A298,3)&amp;"*",EUROSTAT_VBE_IND_2005!$D$7:$D$883,"5543*"))/1000</f>
        <v>0</v>
      </c>
      <c r="P298" s="17">
        <f>(SUMIFS(EUROSTAT_VBE_IND_2005!M$7:M$883,EUROSTAT_VBE_IND_2005!$B$7:$B$883,$D298,EUROSTAT_VBE_IND_2005!$C$7:$C$883,"*"&amp;RIGHT($A298,3)&amp;"*",EUROSTAT_VBE_IND_2005!$D$7:$D$883,"5543*"))/1000</f>
        <v>0</v>
      </c>
      <c r="Q298" s="17">
        <f>(SUMIFS(EUROSTAT_VBE_IND_2005!N$7:N$883,EUROSTAT_VBE_IND_2005!$B$7:$B$883,$D298,EUROSTAT_VBE_IND_2005!$C$7:$C$883,"*"&amp;RIGHT($A298,3)&amp;"*",EUROSTAT_VBE_IND_2005!$D$7:$D$883,"5543*"))/1000</f>
        <v>0</v>
      </c>
      <c r="R298" s="17">
        <f>(SUMIFS(EUROSTAT_VBE_IND_2005!O$7:O$883,EUROSTAT_VBE_IND_2005!$B$7:$B$883,$D298,EUROSTAT_VBE_IND_2005!$C$7:$C$883,"*"&amp;RIGHT($A298,3)&amp;"*",EUROSTAT_VBE_IND_2005!$D$7:$D$883,"5543*"))/1000</f>
        <v>1.076</v>
      </c>
      <c r="S298" s="17">
        <f>(SUMIFS(EUROSTAT_VBE_IND_2005!P$7:P$883,EUROSTAT_VBE_IND_2005!$B$7:$B$883,$D298,EUROSTAT_VBE_IND_2005!$C$7:$C$883,"*"&amp;RIGHT($A298,3)&amp;"*",EUROSTAT_VBE_IND_2005!$D$7:$D$883,"5543*"))/1000</f>
        <v>0</v>
      </c>
      <c r="T298" s="17">
        <f>(SUMIFS(EUROSTAT_VBE_IND_2005!Q$7:Q$883,EUROSTAT_VBE_IND_2005!$B$7:$B$883,$D298,EUROSTAT_VBE_IND_2005!$C$7:$C$883,"*"&amp;RIGHT($A298,3)&amp;"*",EUROSTAT_VBE_IND_2005!$D$7:$D$883,"5543*"))/1000</f>
        <v>0</v>
      </c>
      <c r="U298" s="17">
        <f>(SUMIFS(EUROSTAT_VBE_IND_2005!R$7:R$883,EUROSTAT_VBE_IND_2005!$B$7:$B$883,$D298,EUROSTAT_VBE_IND_2005!$C$7:$C$883,"*"&amp;RIGHT($A298,3)&amp;"*",EUROSTAT_VBE_IND_2005!$D$7:$D$883,"5543*"))/1000</f>
        <v>0</v>
      </c>
      <c r="V298" s="17">
        <f>(SUMIFS(EUROSTAT_VBE_IND_2005!S$7:S$883,EUROSTAT_VBE_IND_2005!$B$7:$B$883,$D298,EUROSTAT_VBE_IND_2005!$C$7:$C$883,"*"&amp;RIGHT($A298,3)&amp;"*",EUROSTAT_VBE_IND_2005!$D$7:$D$883,"5543*"))/1000</f>
        <v>0</v>
      </c>
      <c r="W298" s="17">
        <f>(SUMIFS(EUROSTAT_VBE_IND_2005!T$7:T$883,EUROSTAT_VBE_IND_2005!$B$7:$B$883,$D298,EUROSTAT_VBE_IND_2005!$C$7:$C$883,"*"&amp;RIGHT($A298,3)&amp;"*",EUROSTAT_VBE_IND_2005!$D$7:$D$883,"5543*"))/1000</f>
        <v>0</v>
      </c>
      <c r="X298" s="17">
        <f>(SUMIFS(EUROSTAT_VBE_IND_2005!U$7:U$883,EUROSTAT_VBE_IND_2005!$B$7:$B$883,$D298,EUROSTAT_VBE_IND_2005!$C$7:$C$883,"*"&amp;RIGHT($A298,3)&amp;"*",EUROSTAT_VBE_IND_2005!$D$7:$D$883,"5543*"))/1000</f>
        <v>0</v>
      </c>
      <c r="Y298" s="17">
        <f>(SUMIFS(EUROSTAT_VBE_IND_2005!V$7:V$883,EUROSTAT_VBE_IND_2005!$B$7:$B$883,$D298,EUROSTAT_VBE_IND_2005!$C$7:$C$883,"*"&amp;RIGHT($A298,3)&amp;"*",EUROSTAT_VBE_IND_2005!$D$7:$D$883,"5543*"))/1000</f>
        <v>0</v>
      </c>
      <c r="Z298" s="17">
        <f>(SUMIFS(EUROSTAT_VBE_IND_2005!W$7:W$883,EUROSTAT_VBE_IND_2005!$B$7:$B$883,$D298,EUROSTAT_VBE_IND_2005!$C$7:$C$883,"*"&amp;RIGHT($A298,3)&amp;"*",EUROSTAT_VBE_IND_2005!$D$7:$D$883,"5543*"))/1000</f>
        <v>0</v>
      </c>
      <c r="AA298" s="17">
        <f>(SUMIFS(EUROSTAT_VBE_IND_2005!X$7:X$883,EUROSTAT_VBE_IND_2005!$B$7:$B$883,$D298,EUROSTAT_VBE_IND_2005!$C$7:$C$883,"*"&amp;RIGHT($A298,3)&amp;"*",EUROSTAT_VBE_IND_2005!$D$7:$D$883,"5543*"))/1000</f>
        <v>0</v>
      </c>
      <c r="AB298" s="17">
        <f>(SUMIFS(EUROSTAT_VBE_IND_2005!AA$7:AA$883,EUROSTAT_VBE_IND_2005!$B$7:$B$883,$D298,EUROSTAT_VBE_IND_2005!$C$7:$C$883,"*"&amp;RIGHT($A298,3)&amp;"*",EUROSTAT_VBE_IND_2005!$D$7:$D$883,"5543*"))/1000</f>
        <v>0</v>
      </c>
      <c r="AC298" s="17">
        <f>(SUMIFS(EUROSTAT_VBE_IND_2005!AB$7:AB$883,EUROSTAT_VBE_IND_2005!$B$7:$B$883,$D298,EUROSTAT_VBE_IND_2005!$C$7:$C$883,"*"&amp;RIGHT($A298,3)&amp;"*",EUROSTAT_VBE_IND_2005!$D$7:$D$883,"5543*"))/1000</f>
        <v>0</v>
      </c>
      <c r="AD298" s="17">
        <f>(SUMIFS(EUROSTAT_VBE_IND_2005!AC$7:AC$883,EUROSTAT_VBE_IND_2005!$B$7:$B$883,$D298,EUROSTAT_VBE_IND_2005!$C$7:$C$883,"*"&amp;RIGHT($A298,3)&amp;"*",EUROSTAT_VBE_IND_2005!$D$7:$D$883,"5543*"))/1000</f>
        <v>0</v>
      </c>
      <c r="AE298" s="17">
        <f>(SUMIFS(EUROSTAT_VBE_IND_2005!AD$7:AD$883,EUROSTAT_VBE_IND_2005!$B$7:$B$883,$D298,EUROSTAT_VBE_IND_2005!$C$7:$C$883,"*"&amp;RIGHT($A298,3)&amp;"*",EUROSTAT_VBE_IND_2005!$D$7:$D$883,"5543*"))/1000</f>
        <v>0</v>
      </c>
      <c r="AF298" s="17">
        <f>(SUMIFS(EUROSTAT_VBE_IND_2005!AE$7:AE$883,EUROSTAT_VBE_IND_2005!$B$7:$B$883,$D298,EUROSTAT_VBE_IND_2005!$C$7:$C$883,"*"&amp;RIGHT($A298,3)&amp;"*",EUROSTAT_VBE_IND_2005!$D$7:$D$883,"5543*"))/1000</f>
        <v>0</v>
      </c>
      <c r="AG298" s="17">
        <f>(SUMIFS(EUROSTAT_VBE_IND_2005!AF$7:AF$883,EUROSTAT_VBE_IND_2005!$B$7:$B$883,$D298,EUROSTAT_VBE_IND_2005!$C$7:$C$883,"*"&amp;RIGHT($A298,3)&amp;"*",EUROSTAT_VBE_IND_2005!$D$7:$D$883,"5543*"))/1000</f>
        <v>0</v>
      </c>
      <c r="AH298" s="17">
        <f>(SUMIFS(EUROSTAT_VBE_IND_2005!AH$7:AH$883,EUROSTAT_VBE_IND_2005!$B$7:$B$883,$D298,EUROSTAT_VBE_IND_2005!$C$7:$C$883,"*"&amp;RIGHT($A298,3)&amp;"*",EUROSTAT_VBE_IND_2005!$D$7:$D$883,"5543*"))/1000</f>
        <v>0</v>
      </c>
      <c r="AI298" s="17">
        <f>(SUMIFS(EUROSTAT_VBE_IND_2005!AI$7:AI$883,EUROSTAT_VBE_IND_2005!$B$7:$B$883,$D298,EUROSTAT_VBE_IND_2005!$C$7:$C$883,"*"&amp;RIGHT($A298,3)&amp;"*",EUROSTAT_VBE_IND_2005!$D$7:$D$883,"5543*"))/1000</f>
        <v>0</v>
      </c>
      <c r="AJ298" s="17">
        <f>(SUMIFS(EUROSTAT_VBE_IND_2005!AJ$7:AJ$883,EUROSTAT_VBE_IND_2005!$B$7:$B$883,$D298,EUROSTAT_VBE_IND_2005!$C$7:$C$883,"*"&amp;RIGHT($A298,3)&amp;"*",EUROSTAT_VBE_IND_2005!$D$7:$D$883,"5543*"))/1000</f>
        <v>0</v>
      </c>
      <c r="AK298" s="17">
        <f>(SUMIFS(EUROSTAT_VBE_IND_2005!AK$7:AK$883,EUROSTAT_VBE_IND_2005!$B$7:$B$883,$D298,EUROSTAT_VBE_IND_2005!$C$7:$C$883,"*"&amp;RIGHT($A298,3)&amp;"*",EUROSTAT_VBE_IND_2005!$D$7:$D$883,"5543*"))/1000</f>
        <v>0</v>
      </c>
      <c r="AL298" s="198"/>
      <c r="AM298" s="198"/>
      <c r="AN298" s="198"/>
      <c r="AO298" s="17">
        <f>(SUMIFS(EUROSTAT_VBE_IND_2005!Y$7:Y$883,EUROSTAT_VBE_IND_2005!$B$7:$B$883,$D298,EUROSTAT_VBE_IND_2005!$C$7:$C$883,"*"&amp;RIGHT($A298,3)&amp;"*",EUROSTAT_VBE_IND_2005!$D$7:$D$883,"5543*"))/1000</f>
        <v>0</v>
      </c>
      <c r="AP298" s="17">
        <f>(SUMIFS(EUROSTAT_VBE_IND_2005!Z$7:Z$883,EUROSTAT_VBE_IND_2005!$B$7:$B$883,$D298,EUROSTAT_VBE_IND_2005!$C$7:$C$883,"*"&amp;RIGHT($A298,3)&amp;"*",EUROSTAT_VBE_IND_2005!$D$7:$D$883,"5543*"))/1000</f>
        <v>0</v>
      </c>
      <c r="AQ298" s="17">
        <f>(SUMIFS(EUROSTAT_VBE_IND_2005!AG$7:AG$883,EUROSTAT_VBE_IND_2005!$B$7:$B$883,$D298,EUROSTAT_VBE_IND_2005!$C$7:$C$883,"*"&amp;RIGHT($A298,3)&amp;"*",EUROSTAT_VBE_IND_2005!$D$7:$D$883,"5543*"))/1000</f>
        <v>0</v>
      </c>
    </row>
    <row r="299" spans="1:43">
      <c r="A299" t="str">
        <f>LEFT(EUROSTAT_VBE_IND_2005!$C$426,8)</f>
        <v>B_101840</v>
      </c>
      <c r="B299" s="28" t="s">
        <v>304</v>
      </c>
      <c r="C299" t="s">
        <v>293</v>
      </c>
      <c r="D299" t="s">
        <v>55</v>
      </c>
      <c r="E299" t="s">
        <v>246</v>
      </c>
      <c r="F299" t="s">
        <v>266</v>
      </c>
      <c r="G299" s="17">
        <f>(SUMIFS(EUROSTAT_VBE_IND_2005!E$7:E$883,EUROSTAT_VBE_IND_2005!$B$7:$B$883,$D299,EUROSTAT_VBE_IND_2005!$C$7:$C$883,"*"&amp;RIGHT($A299,3)&amp;"*",EUROSTAT_VBE_IND_2005!$D$7:$D$883,"7100*"))/1000</f>
        <v>0.041</v>
      </c>
      <c r="H299" s="17">
        <f>(SUMIFS(EUROSTAT_VBE_IND_2005!F$7:F$883,EUROSTAT_VBE_IND_2005!$B$7:$B$883,$D299,EUROSTAT_VBE_IND_2005!$C$7:$C$883,"*"&amp;RIGHT($A299,3)&amp;"*",EUROSTAT_VBE_IND_2005!$D$7:$D$883,"7100*"))/1000</f>
        <v>0</v>
      </c>
      <c r="I299" s="17">
        <f>(SUMIFS(EUROSTAT_VBE_IND_2005!G$7:G$883,EUROSTAT_VBE_IND_2005!$B$7:$B$883,$D299,EUROSTAT_VBE_IND_2005!$C$7:$C$883,"*"&amp;RIGHT($A299,3)&amp;"*",EUROSTAT_VBE_IND_2005!$D$7:$D$883,"7100*"))/1000</f>
        <v>2.058</v>
      </c>
      <c r="J299" s="198"/>
      <c r="K299" s="17">
        <f>(SUMIFS(EUROSTAT_VBE_IND_2005!H$7:H$883,EUROSTAT_VBE_IND_2005!$B$7:$B$883,$D299,EUROSTAT_VBE_IND_2005!$C$7:$C$883,"*"&amp;RIGHT($A299,3)&amp;"*",EUROSTAT_VBE_IND_2005!$D$7:$D$883,"7100*"))/1000</f>
        <v>0</v>
      </c>
      <c r="L299" s="17">
        <f>(SUMIFS(EUROSTAT_VBE_IND_2005!I$7:I$883,EUROSTAT_VBE_IND_2005!$B$7:$B$883,$D299,EUROSTAT_VBE_IND_2005!$C$7:$C$883,"*"&amp;RIGHT($A299,3)&amp;"*",EUROSTAT_VBE_IND_2005!$D$7:$D$883,"7100*"))/1000</f>
        <v>0</v>
      </c>
      <c r="M299" s="17">
        <f>(SUMIFS(EUROSTAT_VBE_IND_2005!J$7:J$883,EUROSTAT_VBE_IND_2005!$B$7:$B$883,$D299,EUROSTAT_VBE_IND_2005!$C$7:$C$883,"*"&amp;RIGHT($A299,3)&amp;"*",EUROSTAT_VBE_IND_2005!$D$7:$D$883,"7100*"))/1000</f>
        <v>0</v>
      </c>
      <c r="N299" s="17">
        <f>(SUMIFS(EUROSTAT_VBE_IND_2005!K$7:K$883,EUROSTAT_VBE_IND_2005!$B$7:$B$883,$D299,EUROSTAT_VBE_IND_2005!$C$7:$C$883,"*"&amp;RIGHT($A299,3)&amp;"*",EUROSTAT_VBE_IND_2005!$D$7:$D$883,"7100*"))/1000</f>
        <v>0</v>
      </c>
      <c r="O299" s="17">
        <f>(SUMIFS(EUROSTAT_VBE_IND_2005!L$7:L$883,EUROSTAT_VBE_IND_2005!$B$7:$B$883,$D299,EUROSTAT_VBE_IND_2005!$C$7:$C$883,"*"&amp;RIGHT($A299,3)&amp;"*",EUROSTAT_VBE_IND_2005!$D$7:$D$883,"7100*"))/1000</f>
        <v>0</v>
      </c>
      <c r="P299" s="17">
        <f>(SUMIFS(EUROSTAT_VBE_IND_2005!M$7:M$883,EUROSTAT_VBE_IND_2005!$B$7:$B$883,$D299,EUROSTAT_VBE_IND_2005!$C$7:$C$883,"*"&amp;RIGHT($A299,3)&amp;"*",EUROSTAT_VBE_IND_2005!$D$7:$D$883,"7100*"))/1000</f>
        <v>0</v>
      </c>
      <c r="Q299" s="17">
        <f>(SUMIFS(EUROSTAT_VBE_IND_2005!N$7:N$883,EUROSTAT_VBE_IND_2005!$B$7:$B$883,$D299,EUROSTAT_VBE_IND_2005!$C$7:$C$883,"*"&amp;RIGHT($A299,3)&amp;"*",EUROSTAT_VBE_IND_2005!$D$7:$D$883,"7100*"))/1000</f>
        <v>0</v>
      </c>
      <c r="R299" s="17">
        <f>(SUMIFS(EUROSTAT_VBE_IND_2005!O$7:O$883,EUROSTAT_VBE_IND_2005!$B$7:$B$883,$D299,EUROSTAT_VBE_IND_2005!$C$7:$C$883,"*"&amp;RIGHT($A299,3)&amp;"*",EUROSTAT_VBE_IND_2005!$D$7:$D$883,"7100*"))/1000</f>
        <v>0.551</v>
      </c>
      <c r="S299" s="17">
        <f>(SUMIFS(EUROSTAT_VBE_IND_2005!P$7:P$883,EUROSTAT_VBE_IND_2005!$B$7:$B$883,$D299,EUROSTAT_VBE_IND_2005!$C$7:$C$883,"*"&amp;RIGHT($A299,3)&amp;"*",EUROSTAT_VBE_IND_2005!$D$7:$D$883,"7100*"))/1000</f>
        <v>0</v>
      </c>
      <c r="T299" s="17">
        <f>(SUMIFS(EUROSTAT_VBE_IND_2005!Q$7:Q$883,EUROSTAT_VBE_IND_2005!$B$7:$B$883,$D299,EUROSTAT_VBE_IND_2005!$C$7:$C$883,"*"&amp;RIGHT($A299,3)&amp;"*",EUROSTAT_VBE_IND_2005!$D$7:$D$883,"7100*"))/1000</f>
        <v>0</v>
      </c>
      <c r="U299" s="17">
        <f>(SUMIFS(EUROSTAT_VBE_IND_2005!R$7:R$883,EUROSTAT_VBE_IND_2005!$B$7:$B$883,$D299,EUROSTAT_VBE_IND_2005!$C$7:$C$883,"*"&amp;RIGHT($A299,3)&amp;"*",EUROSTAT_VBE_IND_2005!$D$7:$D$883,"7100*"))/1000</f>
        <v>0</v>
      </c>
      <c r="V299" s="17">
        <f>(SUMIFS(EUROSTAT_VBE_IND_2005!S$7:S$883,EUROSTAT_VBE_IND_2005!$B$7:$B$883,$D299,EUROSTAT_VBE_IND_2005!$C$7:$C$883,"*"&amp;RIGHT($A299,3)&amp;"*",EUROSTAT_VBE_IND_2005!$D$7:$D$883,"7100*"))/1000</f>
        <v>0</v>
      </c>
      <c r="W299" s="17">
        <f>(SUMIFS(EUROSTAT_VBE_IND_2005!T$7:T$883,EUROSTAT_VBE_IND_2005!$B$7:$B$883,$D299,EUROSTAT_VBE_IND_2005!$C$7:$C$883,"*"&amp;RIGHT($A299,3)&amp;"*",EUROSTAT_VBE_IND_2005!$D$7:$D$883,"7100*"))/1000</f>
        <v>0</v>
      </c>
      <c r="X299" s="17">
        <f>(SUMIFS(EUROSTAT_VBE_IND_2005!U$7:U$883,EUROSTAT_VBE_IND_2005!$B$7:$B$883,$D299,EUROSTAT_VBE_IND_2005!$C$7:$C$883,"*"&amp;RIGHT($A299,3)&amp;"*",EUROSTAT_VBE_IND_2005!$D$7:$D$883,"7100*"))/1000</f>
        <v>0</v>
      </c>
      <c r="Y299" s="17">
        <f>(SUMIFS(EUROSTAT_VBE_IND_2005!V$7:V$883,EUROSTAT_VBE_IND_2005!$B$7:$B$883,$D299,EUROSTAT_VBE_IND_2005!$C$7:$C$883,"*"&amp;RIGHT($A299,3)&amp;"*",EUROSTAT_VBE_IND_2005!$D$7:$D$883,"7100*"))/1000</f>
        <v>0</v>
      </c>
      <c r="Z299" s="17">
        <f>(SUMIFS(EUROSTAT_VBE_IND_2005!W$7:W$883,EUROSTAT_VBE_IND_2005!$B$7:$B$883,$D299,EUROSTAT_VBE_IND_2005!$C$7:$C$883,"*"&amp;RIGHT($A299,3)&amp;"*",EUROSTAT_VBE_IND_2005!$D$7:$D$883,"7100*"))/1000</f>
        <v>0</v>
      </c>
      <c r="AA299" s="17">
        <f>(SUMIFS(EUROSTAT_VBE_IND_2005!X$7:X$883,EUROSTAT_VBE_IND_2005!$B$7:$B$883,$D299,EUROSTAT_VBE_IND_2005!$C$7:$C$883,"*"&amp;RIGHT($A299,3)&amp;"*",EUROSTAT_VBE_IND_2005!$D$7:$D$883,"7100*"))/1000</f>
        <v>0</v>
      </c>
      <c r="AB299" s="17">
        <f>(SUMIFS(EUROSTAT_VBE_IND_2005!AA$7:AA$883,EUROSTAT_VBE_IND_2005!$B$7:$B$883,$D299,EUROSTAT_VBE_IND_2005!$C$7:$C$883,"*"&amp;RIGHT($A299,3)&amp;"*",EUROSTAT_VBE_IND_2005!$D$7:$D$883,"7100*"))/1000</f>
        <v>0</v>
      </c>
      <c r="AC299" s="17">
        <f>(SUMIFS(EUROSTAT_VBE_IND_2005!AB$7:AB$883,EUROSTAT_VBE_IND_2005!$B$7:$B$883,$D299,EUROSTAT_VBE_IND_2005!$C$7:$C$883,"*"&amp;RIGHT($A299,3)&amp;"*",EUROSTAT_VBE_IND_2005!$D$7:$D$883,"7100*"))/1000</f>
        <v>0</v>
      </c>
      <c r="AD299" s="17">
        <f>(SUMIFS(EUROSTAT_VBE_IND_2005!AC$7:AC$883,EUROSTAT_VBE_IND_2005!$B$7:$B$883,$D299,EUROSTAT_VBE_IND_2005!$C$7:$C$883,"*"&amp;RIGHT($A299,3)&amp;"*",EUROSTAT_VBE_IND_2005!$D$7:$D$883,"7100*"))/1000</f>
        <v>0</v>
      </c>
      <c r="AE299" s="17">
        <f>(SUMIFS(EUROSTAT_VBE_IND_2005!AD$7:AD$883,EUROSTAT_VBE_IND_2005!$B$7:$B$883,$D299,EUROSTAT_VBE_IND_2005!$C$7:$C$883,"*"&amp;RIGHT($A299,3)&amp;"*",EUROSTAT_VBE_IND_2005!$D$7:$D$883,"7100*"))/1000</f>
        <v>0.125</v>
      </c>
      <c r="AF299" s="17">
        <f>(SUMIFS(EUROSTAT_VBE_IND_2005!AE$7:AE$883,EUROSTAT_VBE_IND_2005!$B$7:$B$883,$D299,EUROSTAT_VBE_IND_2005!$C$7:$C$883,"*"&amp;RIGHT($A299,3)&amp;"*",EUROSTAT_VBE_IND_2005!$D$7:$D$883,"7100*"))/1000</f>
        <v>0</v>
      </c>
      <c r="AG299" s="17">
        <f>(SUMIFS(EUROSTAT_VBE_IND_2005!AF$7:AF$883,EUROSTAT_VBE_IND_2005!$B$7:$B$883,$D299,EUROSTAT_VBE_IND_2005!$C$7:$C$883,"*"&amp;RIGHT($A299,3)&amp;"*",EUROSTAT_VBE_IND_2005!$D$7:$D$883,"7100*"))/1000</f>
        <v>0</v>
      </c>
      <c r="AH299" s="17">
        <f>(SUMIFS(EUROSTAT_VBE_IND_2005!AH$7:AH$883,EUROSTAT_VBE_IND_2005!$B$7:$B$883,$D299,EUROSTAT_VBE_IND_2005!$C$7:$C$883,"*"&amp;RIGHT($A299,3)&amp;"*",EUROSTAT_VBE_IND_2005!$D$7:$D$883,"7100*"))/1000</f>
        <v>0</v>
      </c>
      <c r="AI299" s="17">
        <f>(SUMIFS(EUROSTAT_VBE_IND_2005!AI$7:AI$883,EUROSTAT_VBE_IND_2005!$B$7:$B$883,$D299,EUROSTAT_VBE_IND_2005!$C$7:$C$883,"*"&amp;RIGHT($A299,3)&amp;"*",EUROSTAT_VBE_IND_2005!$D$7:$D$883,"7100*"))/1000</f>
        <v>0</v>
      </c>
      <c r="AJ299" s="17">
        <f>(SUMIFS(EUROSTAT_VBE_IND_2005!AJ$7:AJ$883,EUROSTAT_VBE_IND_2005!$B$7:$B$883,$D299,EUROSTAT_VBE_IND_2005!$C$7:$C$883,"*"&amp;RIGHT($A299,3)&amp;"*",EUROSTAT_VBE_IND_2005!$D$7:$D$883,"7100*"))/1000</f>
        <v>0.051</v>
      </c>
      <c r="AK299" s="17">
        <f>(SUMIFS(EUROSTAT_VBE_IND_2005!AK$7:AK$883,EUROSTAT_VBE_IND_2005!$B$7:$B$883,$D299,EUROSTAT_VBE_IND_2005!$C$7:$C$883,"*"&amp;RIGHT($A299,3)&amp;"*",EUROSTAT_VBE_IND_2005!$D$7:$D$883,"7100*"))/1000</f>
        <v>0</v>
      </c>
      <c r="AL299" s="198"/>
      <c r="AM299" s="198"/>
      <c r="AN299" s="198"/>
      <c r="AO299" s="17">
        <f>(SUMIFS(EUROSTAT_VBE_IND_2005!Y$7:Y$883,EUROSTAT_VBE_IND_2005!$B$7:$B$883,$D299,EUROSTAT_VBE_IND_2005!$C$7:$C$883,"*"&amp;RIGHT($A299,3)&amp;"*",EUROSTAT_VBE_IND_2005!$D$7:$D$883,"7100*"))/1000</f>
        <v>0</v>
      </c>
      <c r="AP299" s="17">
        <f>(SUMIFS(EUROSTAT_VBE_IND_2005!Z$7:Z$883,EUROSTAT_VBE_IND_2005!$B$7:$B$883,$D299,EUROSTAT_VBE_IND_2005!$C$7:$C$883,"*"&amp;RIGHT($A299,3)&amp;"*",EUROSTAT_VBE_IND_2005!$D$7:$D$883,"7100*"))/1000</f>
        <v>0</v>
      </c>
      <c r="AQ299" s="17">
        <f>(SUMIFS(EUROSTAT_VBE_IND_2005!AG$7:AG$883,EUROSTAT_VBE_IND_2005!$B$7:$B$883,$D299,EUROSTAT_VBE_IND_2005!$C$7:$C$883,"*"&amp;RIGHT($A299,3)&amp;"*",EUROSTAT_VBE_IND_2005!$D$7:$D$883,"7100*"))/1000</f>
        <v>0</v>
      </c>
    </row>
    <row r="300" spans="1:43">
      <c r="A300" t="str">
        <f>LEFT(EUROSTAT_VBE_IND_2005!$C$426,8)</f>
        <v>B_101840</v>
      </c>
      <c r="B300" s="28" t="s">
        <v>304</v>
      </c>
      <c r="C300" t="s">
        <v>293</v>
      </c>
      <c r="D300" t="s">
        <v>55</v>
      </c>
      <c r="E300" t="s">
        <v>247</v>
      </c>
      <c r="F300" t="s">
        <v>267</v>
      </c>
      <c r="G300" s="17">
        <f>(SUMIFS(EUROSTAT_VBE_IND_2005!E$7:E$883,EUROSTAT_VBE_IND_2005!$B$7:$B$883,$D300,EUROSTAT_VBE_IND_2005!$C$7:$C$883,"*"&amp;RIGHT($A300,3)&amp;"*",EUROSTAT_VBE_IND_2005!$D$7:$D$883,"6000*"))/1000</f>
        <v>17.77</v>
      </c>
      <c r="H300" s="17">
        <f>(SUMIFS(EUROSTAT_VBE_IND_2005!F$7:F$883,EUROSTAT_VBE_IND_2005!$B$7:$B$883,$D300,EUROSTAT_VBE_IND_2005!$C$7:$C$883,"*"&amp;RIGHT($A300,3)&amp;"*",EUROSTAT_VBE_IND_2005!$D$7:$D$883,"6000*"))/1000</f>
        <v>9.756</v>
      </c>
      <c r="I300" s="17">
        <f>(SUMIFS(EUROSTAT_VBE_IND_2005!G$7:G$883,EUROSTAT_VBE_IND_2005!$B$7:$B$883,$D300,EUROSTAT_VBE_IND_2005!$C$7:$C$883,"*"&amp;RIGHT($A300,3)&amp;"*",EUROSTAT_VBE_IND_2005!$D$7:$D$883,"6000*"))/1000</f>
        <v>1.764</v>
      </c>
      <c r="J300" s="198"/>
      <c r="K300" s="17">
        <f>(SUMIFS(EUROSTAT_VBE_IND_2005!H$7:H$883,EUROSTAT_VBE_IND_2005!$B$7:$B$883,$D300,EUROSTAT_VBE_IND_2005!$C$7:$C$883,"*"&amp;RIGHT($A300,3)&amp;"*",EUROSTAT_VBE_IND_2005!$D$7:$D$883,"6000*"))/1000</f>
        <v>0.065</v>
      </c>
      <c r="L300" s="17">
        <f>(SUMIFS(EUROSTAT_VBE_IND_2005!I$7:I$883,EUROSTAT_VBE_IND_2005!$B$7:$B$883,$D300,EUROSTAT_VBE_IND_2005!$C$7:$C$883,"*"&amp;RIGHT($A300,3)&amp;"*",EUROSTAT_VBE_IND_2005!$D$7:$D$883,"6000*"))/1000</f>
        <v>6.797</v>
      </c>
      <c r="M300" s="17">
        <f>(SUMIFS(EUROSTAT_VBE_IND_2005!J$7:J$883,EUROSTAT_VBE_IND_2005!$B$7:$B$883,$D300,EUROSTAT_VBE_IND_2005!$C$7:$C$883,"*"&amp;RIGHT($A300,3)&amp;"*",EUROSTAT_VBE_IND_2005!$D$7:$D$883,"6000*"))/1000</f>
        <v>96.66</v>
      </c>
      <c r="N300" s="17">
        <f>(SUMIFS(EUROSTAT_VBE_IND_2005!K$7:K$883,EUROSTAT_VBE_IND_2005!$B$7:$B$883,$D300,EUROSTAT_VBE_IND_2005!$C$7:$C$883,"*"&amp;RIGHT($A300,3)&amp;"*",EUROSTAT_VBE_IND_2005!$D$7:$D$883,"6000*"))/1000</f>
        <v>2.682</v>
      </c>
      <c r="O300" s="17">
        <f>(SUMIFS(EUROSTAT_VBE_IND_2005!L$7:L$883,EUROSTAT_VBE_IND_2005!$B$7:$B$883,$D300,EUROSTAT_VBE_IND_2005!$C$7:$C$883,"*"&amp;RIGHT($A300,3)&amp;"*",EUROSTAT_VBE_IND_2005!$D$7:$D$883,"6000*"))/1000</f>
        <v>0.504</v>
      </c>
      <c r="P300" s="17">
        <f>(SUMIFS(EUROSTAT_VBE_IND_2005!M$7:M$883,EUROSTAT_VBE_IND_2005!$B$7:$B$883,$D300,EUROSTAT_VBE_IND_2005!$C$7:$C$883,"*"&amp;RIGHT($A300,3)&amp;"*",EUROSTAT_VBE_IND_2005!$D$7:$D$883,"6000*"))/1000</f>
        <v>1.955</v>
      </c>
      <c r="Q300" s="17">
        <f>(SUMIFS(EUROSTAT_VBE_IND_2005!N$7:N$883,EUROSTAT_VBE_IND_2005!$B$7:$B$883,$D300,EUROSTAT_VBE_IND_2005!$C$7:$C$883,"*"&amp;RIGHT($A300,3)&amp;"*",EUROSTAT_VBE_IND_2005!$D$7:$D$883,"6000*"))/1000</f>
        <v>28.343</v>
      </c>
      <c r="R300" s="17">
        <f>(SUMIFS(EUROSTAT_VBE_IND_2005!O$7:O$883,EUROSTAT_VBE_IND_2005!$B$7:$B$883,$D300,EUROSTAT_VBE_IND_2005!$C$7:$C$883,"*"&amp;RIGHT($A300,3)&amp;"*",EUROSTAT_VBE_IND_2005!$D$7:$D$883,"6000*"))/1000</f>
        <v>85.1</v>
      </c>
      <c r="S300" s="17">
        <f>(SUMIFS(EUROSTAT_VBE_IND_2005!P$7:P$883,EUROSTAT_VBE_IND_2005!$B$7:$B$883,$D300,EUROSTAT_VBE_IND_2005!$C$7:$C$883,"*"&amp;RIGHT($A300,3)&amp;"*",EUROSTAT_VBE_IND_2005!$D$7:$D$883,"6000*"))/1000</f>
        <v>48.564</v>
      </c>
      <c r="T300" s="17">
        <f>(SUMIFS(EUROSTAT_VBE_IND_2005!Q$7:Q$883,EUROSTAT_VBE_IND_2005!$B$7:$B$883,$D300,EUROSTAT_VBE_IND_2005!$C$7:$C$883,"*"&amp;RIGHT($A300,3)&amp;"*",EUROSTAT_VBE_IND_2005!$D$7:$D$883,"6000*"))/1000</f>
        <v>1.123</v>
      </c>
      <c r="U300" s="17">
        <f>(SUMIFS(EUROSTAT_VBE_IND_2005!R$7:R$883,EUROSTAT_VBE_IND_2005!$B$7:$B$883,$D300,EUROSTAT_VBE_IND_2005!$C$7:$C$883,"*"&amp;RIGHT($A300,3)&amp;"*",EUROSTAT_VBE_IND_2005!$D$7:$D$883,"6000*"))/1000</f>
        <v>2.084</v>
      </c>
      <c r="V300" s="17">
        <f>(SUMIFS(EUROSTAT_VBE_IND_2005!S$7:S$883,EUROSTAT_VBE_IND_2005!$B$7:$B$883,$D300,EUROSTAT_VBE_IND_2005!$C$7:$C$883,"*"&amp;RIGHT($A300,3)&amp;"*",EUROSTAT_VBE_IND_2005!$D$7:$D$883,"6000*"))/1000</f>
        <v>1.138</v>
      </c>
      <c r="W300" s="17">
        <f>(SUMIFS(EUROSTAT_VBE_IND_2005!T$7:T$883,EUROSTAT_VBE_IND_2005!$B$7:$B$883,$D300,EUROSTAT_VBE_IND_2005!$C$7:$C$883,"*"&amp;RIGHT($A300,3)&amp;"*",EUROSTAT_VBE_IND_2005!$D$7:$D$883,"6000*"))/1000</f>
        <v>0.058</v>
      </c>
      <c r="X300" s="17">
        <f>(SUMIFS(EUROSTAT_VBE_IND_2005!U$7:U$883,EUROSTAT_VBE_IND_2005!$B$7:$B$883,$D300,EUROSTAT_VBE_IND_2005!$C$7:$C$883,"*"&amp;RIGHT($A300,3)&amp;"*",EUROSTAT_VBE_IND_2005!$D$7:$D$883,"6000*"))/1000</f>
        <v>39.38</v>
      </c>
      <c r="Y300" s="17">
        <f>(SUMIFS(EUROSTAT_VBE_IND_2005!V$7:V$883,EUROSTAT_VBE_IND_2005!$B$7:$B$883,$D300,EUROSTAT_VBE_IND_2005!$C$7:$C$883,"*"&amp;RIGHT($A300,3)&amp;"*",EUROSTAT_VBE_IND_2005!$D$7:$D$883,"6000*"))/1000</f>
        <v>0.328</v>
      </c>
      <c r="Z300" s="17">
        <f>(SUMIFS(EUROSTAT_VBE_IND_2005!W$7:W$883,EUROSTAT_VBE_IND_2005!$B$7:$B$883,$D300,EUROSTAT_VBE_IND_2005!$C$7:$C$883,"*"&amp;RIGHT($A300,3)&amp;"*",EUROSTAT_VBE_IND_2005!$D$7:$D$883,"6000*"))/1000</f>
        <v>0.526</v>
      </c>
      <c r="AA300" s="17">
        <f>(SUMIFS(EUROSTAT_VBE_IND_2005!X$7:X$883,EUROSTAT_VBE_IND_2005!$B$7:$B$883,$D300,EUROSTAT_VBE_IND_2005!$C$7:$C$883,"*"&amp;RIGHT($A300,3)&amp;"*",EUROSTAT_VBE_IND_2005!$D$7:$D$883,"6000*"))/1000</f>
        <v>0.155</v>
      </c>
      <c r="AB300" s="17">
        <f>(SUMIFS(EUROSTAT_VBE_IND_2005!AA$7:AA$883,EUROSTAT_VBE_IND_2005!$B$7:$B$883,$D300,EUROSTAT_VBE_IND_2005!$C$7:$C$883,"*"&amp;RIGHT($A300,3)&amp;"*",EUROSTAT_VBE_IND_2005!$D$7:$D$883,"6000*"))/1000</f>
        <v>0</v>
      </c>
      <c r="AC300" s="17">
        <f>(SUMIFS(EUROSTAT_VBE_IND_2005!AB$7:AB$883,EUROSTAT_VBE_IND_2005!$B$7:$B$883,$D300,EUROSTAT_VBE_IND_2005!$C$7:$C$883,"*"&amp;RIGHT($A300,3)&amp;"*",EUROSTAT_VBE_IND_2005!$D$7:$D$883,"6000*"))/1000</f>
        <v>13.187</v>
      </c>
      <c r="AD300" s="17">
        <f>(SUMIFS(EUROSTAT_VBE_IND_2005!AC$7:AC$883,EUROSTAT_VBE_IND_2005!$B$7:$B$883,$D300,EUROSTAT_VBE_IND_2005!$C$7:$C$883,"*"&amp;RIGHT($A300,3)&amp;"*",EUROSTAT_VBE_IND_2005!$D$7:$D$883,"6000*"))/1000</f>
        <v>24.307</v>
      </c>
      <c r="AE300" s="17">
        <f>(SUMIFS(EUROSTAT_VBE_IND_2005!AD$7:AD$883,EUROSTAT_VBE_IND_2005!$B$7:$B$883,$D300,EUROSTAT_VBE_IND_2005!$C$7:$C$883,"*"&amp;RIGHT($A300,3)&amp;"*",EUROSTAT_VBE_IND_2005!$D$7:$D$883,"6000*"))/1000</f>
        <v>11.228</v>
      </c>
      <c r="AF300" s="17">
        <f>(SUMIFS(EUROSTAT_VBE_IND_2005!AE$7:AE$883,EUROSTAT_VBE_IND_2005!$B$7:$B$883,$D300,EUROSTAT_VBE_IND_2005!$C$7:$C$883,"*"&amp;RIGHT($A300,3)&amp;"*",EUROSTAT_VBE_IND_2005!$D$7:$D$883,"6000*"))/1000</f>
        <v>8.892</v>
      </c>
      <c r="AG300" s="17">
        <f>(SUMIFS(EUROSTAT_VBE_IND_2005!AF$7:AF$883,EUROSTAT_VBE_IND_2005!$B$7:$B$883,$D300,EUROSTAT_VBE_IND_2005!$C$7:$C$883,"*"&amp;RIGHT($A300,3)&amp;"*",EUROSTAT_VBE_IND_2005!$D$7:$D$883,"6000*"))/1000</f>
        <v>1.951</v>
      </c>
      <c r="AH300" s="17">
        <f>(SUMIFS(EUROSTAT_VBE_IND_2005!AH$7:AH$883,EUROSTAT_VBE_IND_2005!$B$7:$B$883,$D300,EUROSTAT_VBE_IND_2005!$C$7:$C$883,"*"&amp;RIGHT($A300,3)&amp;"*",EUROSTAT_VBE_IND_2005!$D$7:$D$883,"6000*"))/1000</f>
        <v>83.174</v>
      </c>
      <c r="AI300" s="17">
        <f>(SUMIFS(EUROSTAT_VBE_IND_2005!AI$7:AI$883,EUROSTAT_VBE_IND_2005!$B$7:$B$883,$D300,EUROSTAT_VBE_IND_2005!$C$7:$C$883,"*"&amp;RIGHT($A300,3)&amp;"*",EUROSTAT_VBE_IND_2005!$D$7:$D$883,"6000*"))/1000</f>
        <v>2.711</v>
      </c>
      <c r="AJ300" s="17">
        <f>(SUMIFS(EUROSTAT_VBE_IND_2005!AJ$7:AJ$883,EUROSTAT_VBE_IND_2005!$B$7:$B$883,$D300,EUROSTAT_VBE_IND_2005!$C$7:$C$883,"*"&amp;RIGHT($A300,3)&amp;"*",EUROSTAT_VBE_IND_2005!$D$7:$D$883,"6000*"))/1000</f>
        <v>3.683</v>
      </c>
      <c r="AK300" s="17">
        <f>(SUMIFS(EUROSTAT_VBE_IND_2005!AK$7:AK$883,EUROSTAT_VBE_IND_2005!$B$7:$B$883,$D300,EUROSTAT_VBE_IND_2005!$C$7:$C$883,"*"&amp;RIGHT($A300,3)&amp;"*",EUROSTAT_VBE_IND_2005!$D$7:$D$883,"6000*"))/1000</f>
        <v>47.61</v>
      </c>
      <c r="AL300" s="198"/>
      <c r="AM300" s="198"/>
      <c r="AN300" s="198"/>
      <c r="AO300" s="17">
        <f>(SUMIFS(EUROSTAT_VBE_IND_2005!Y$7:Y$883,EUROSTAT_VBE_IND_2005!$B$7:$B$883,$D300,EUROSTAT_VBE_IND_2005!$C$7:$C$883,"*"&amp;RIGHT($A300,3)&amp;"*",EUROSTAT_VBE_IND_2005!$D$7:$D$883,"6000*"))/1000</f>
        <v>0.011</v>
      </c>
      <c r="AP300" s="17">
        <f>(SUMIFS(EUROSTAT_VBE_IND_2005!Z$7:Z$883,EUROSTAT_VBE_IND_2005!$B$7:$B$883,$D300,EUROSTAT_VBE_IND_2005!$C$7:$C$883,"*"&amp;RIGHT($A300,3)&amp;"*",EUROSTAT_VBE_IND_2005!$D$7:$D$883,"6000*"))/1000</f>
        <v>0.047</v>
      </c>
      <c r="AQ300" s="17">
        <f>(SUMIFS(EUROSTAT_VBE_IND_2005!AG$7:AG$883,EUROSTAT_VBE_IND_2005!$B$7:$B$883,$D300,EUROSTAT_VBE_IND_2005!$C$7:$C$883,"*"&amp;RIGHT($A300,3)&amp;"*",EUROSTAT_VBE_IND_2005!$D$7:$D$883,"6000*"))/1000</f>
        <v>0.299</v>
      </c>
    </row>
    <row r="301" spans="1:43">
      <c r="A301" t="str">
        <f>LEFT(EUROSTAT_VBE_IND_2005!$C$426,8)</f>
        <v>B_101840</v>
      </c>
      <c r="B301" s="28" t="s">
        <v>304</v>
      </c>
      <c r="C301" t="s">
        <v>293</v>
      </c>
      <c r="D301" t="s">
        <v>55</v>
      </c>
      <c r="E301" t="s">
        <v>248</v>
      </c>
      <c r="F301" t="s">
        <v>268</v>
      </c>
      <c r="G301" s="17">
        <f>(SUMIFS(EUROSTAT_VBE_IND_2005!E$7:E$883,EUROSTAT_VBE_IND_2005!$B$7:$B$883,$D301,EUROSTAT_VBE_IND_2005!$C$7:$C$883,"*"&amp;RIGHT($A301,3)&amp;"*",EUROSTAT_VBE_IND_2005!$D$7:$D$883,"5200*"))/1000</f>
        <v>0.897</v>
      </c>
      <c r="H301" s="17">
        <f>(SUMIFS(EUROSTAT_VBE_IND_2005!F$7:F$883,EUROSTAT_VBE_IND_2005!$B$7:$B$883,$D301,EUROSTAT_VBE_IND_2005!$C$7:$C$883,"*"&amp;RIGHT($A301,3)&amp;"*",EUROSTAT_VBE_IND_2005!$D$7:$D$883,"5200*"))/1000</f>
        <v>0</v>
      </c>
      <c r="I301" s="17">
        <f>(SUMIFS(EUROSTAT_VBE_IND_2005!G$7:G$883,EUROSTAT_VBE_IND_2005!$B$7:$B$883,$D301,EUROSTAT_VBE_IND_2005!$C$7:$C$883,"*"&amp;RIGHT($A301,3)&amp;"*",EUROSTAT_VBE_IND_2005!$D$7:$D$883,"5200*"))/1000</f>
        <v>0.592</v>
      </c>
      <c r="J301" s="198"/>
      <c r="K301" s="17">
        <f>(SUMIFS(EUROSTAT_VBE_IND_2005!H$7:H$883,EUROSTAT_VBE_IND_2005!$B$7:$B$883,$D301,EUROSTAT_VBE_IND_2005!$C$7:$C$883,"*"&amp;RIGHT($A301,3)&amp;"*",EUROSTAT_VBE_IND_2005!$D$7:$D$883,"5200*"))/1000</f>
        <v>0</v>
      </c>
      <c r="L301" s="17">
        <f>(SUMIFS(EUROSTAT_VBE_IND_2005!I$7:I$883,EUROSTAT_VBE_IND_2005!$B$7:$B$883,$D301,EUROSTAT_VBE_IND_2005!$C$7:$C$883,"*"&amp;RIGHT($A301,3)&amp;"*",EUROSTAT_VBE_IND_2005!$D$7:$D$883,"5200*"))/1000</f>
        <v>1.715</v>
      </c>
      <c r="M301" s="17">
        <f>(SUMIFS(EUROSTAT_VBE_IND_2005!J$7:J$883,EUROSTAT_VBE_IND_2005!$B$7:$B$883,$D301,EUROSTAT_VBE_IND_2005!$C$7:$C$883,"*"&amp;RIGHT($A301,3)&amp;"*",EUROSTAT_VBE_IND_2005!$D$7:$D$883,"5200*"))/1000</f>
        <v>12.026</v>
      </c>
      <c r="N301" s="17">
        <f>(SUMIFS(EUROSTAT_VBE_IND_2005!K$7:K$883,EUROSTAT_VBE_IND_2005!$B$7:$B$883,$D301,EUROSTAT_VBE_IND_2005!$C$7:$C$883,"*"&amp;RIGHT($A301,3)&amp;"*",EUROSTAT_VBE_IND_2005!$D$7:$D$883,"5200*"))/1000</f>
        <v>0.495</v>
      </c>
      <c r="O301" s="17">
        <f>(SUMIFS(EUROSTAT_VBE_IND_2005!L$7:L$883,EUROSTAT_VBE_IND_2005!$B$7:$B$883,$D301,EUROSTAT_VBE_IND_2005!$C$7:$C$883,"*"&amp;RIGHT($A301,3)&amp;"*",EUROSTAT_VBE_IND_2005!$D$7:$D$883,"5200*"))/1000</f>
        <v>0.076</v>
      </c>
      <c r="P301" s="17">
        <f>(SUMIFS(EUROSTAT_VBE_IND_2005!M$7:M$883,EUROSTAT_VBE_IND_2005!$B$7:$B$883,$D301,EUROSTAT_VBE_IND_2005!$C$7:$C$883,"*"&amp;RIGHT($A301,3)&amp;"*",EUROSTAT_VBE_IND_2005!$D$7:$D$883,"5200*"))/1000</f>
        <v>0</v>
      </c>
      <c r="Q301" s="17">
        <f>(SUMIFS(EUROSTAT_VBE_IND_2005!N$7:N$883,EUROSTAT_VBE_IND_2005!$B$7:$B$883,$D301,EUROSTAT_VBE_IND_2005!$C$7:$C$883,"*"&amp;RIGHT($A301,3)&amp;"*",EUROSTAT_VBE_IND_2005!$D$7:$D$883,"5200*"))/1000</f>
        <v>0</v>
      </c>
      <c r="R301" s="17">
        <f>(SUMIFS(EUROSTAT_VBE_IND_2005!O$7:O$883,EUROSTAT_VBE_IND_2005!$B$7:$B$883,$D301,EUROSTAT_VBE_IND_2005!$C$7:$C$883,"*"&amp;RIGHT($A301,3)&amp;"*",EUROSTAT_VBE_IND_2005!$D$7:$D$883,"5200*"))/1000</f>
        <v>0</v>
      </c>
      <c r="S301" s="17">
        <f>(SUMIFS(EUROSTAT_VBE_IND_2005!P$7:P$883,EUROSTAT_VBE_IND_2005!$B$7:$B$883,$D301,EUROSTAT_VBE_IND_2005!$C$7:$C$883,"*"&amp;RIGHT($A301,3)&amp;"*",EUROSTAT_VBE_IND_2005!$D$7:$D$883,"5200*"))/1000</f>
        <v>0</v>
      </c>
      <c r="T301" s="17">
        <f>(SUMIFS(EUROSTAT_VBE_IND_2005!Q$7:Q$883,EUROSTAT_VBE_IND_2005!$B$7:$B$883,$D301,EUROSTAT_VBE_IND_2005!$C$7:$C$883,"*"&amp;RIGHT($A301,3)&amp;"*",EUROSTAT_VBE_IND_2005!$D$7:$D$883,"5200*"))/1000</f>
        <v>0.532</v>
      </c>
      <c r="U301" s="17">
        <f>(SUMIFS(EUROSTAT_VBE_IND_2005!R$7:R$883,EUROSTAT_VBE_IND_2005!$B$7:$B$883,$D301,EUROSTAT_VBE_IND_2005!$C$7:$C$883,"*"&amp;RIGHT($A301,3)&amp;"*",EUROSTAT_VBE_IND_2005!$D$7:$D$883,"5200*"))/1000</f>
        <v>1.936</v>
      </c>
      <c r="V301" s="17">
        <f>(SUMIFS(EUROSTAT_VBE_IND_2005!S$7:S$883,EUROSTAT_VBE_IND_2005!$B$7:$B$883,$D301,EUROSTAT_VBE_IND_2005!$C$7:$C$883,"*"&amp;RIGHT($A301,3)&amp;"*",EUROSTAT_VBE_IND_2005!$D$7:$D$883,"5200*"))/1000</f>
        <v>0</v>
      </c>
      <c r="W301" s="17">
        <f>(SUMIFS(EUROSTAT_VBE_IND_2005!T$7:T$883,EUROSTAT_VBE_IND_2005!$B$7:$B$883,$D301,EUROSTAT_VBE_IND_2005!$C$7:$C$883,"*"&amp;RIGHT($A301,3)&amp;"*",EUROSTAT_VBE_IND_2005!$D$7:$D$883,"5200*"))/1000</f>
        <v>0</v>
      </c>
      <c r="X301" s="17">
        <f>(SUMIFS(EUROSTAT_VBE_IND_2005!U$7:U$883,EUROSTAT_VBE_IND_2005!$B$7:$B$883,$D301,EUROSTAT_VBE_IND_2005!$C$7:$C$883,"*"&amp;RIGHT($A301,3)&amp;"*",EUROSTAT_VBE_IND_2005!$D$7:$D$883,"5200*"))/1000</f>
        <v>30.011</v>
      </c>
      <c r="Y301" s="17">
        <f>(SUMIFS(EUROSTAT_VBE_IND_2005!V$7:V$883,EUROSTAT_VBE_IND_2005!$B$7:$B$883,$D301,EUROSTAT_VBE_IND_2005!$C$7:$C$883,"*"&amp;RIGHT($A301,3)&amp;"*",EUROSTAT_VBE_IND_2005!$D$7:$D$883,"5200*"))/1000</f>
        <v>0.608</v>
      </c>
      <c r="Z301" s="17">
        <f>(SUMIFS(EUROSTAT_VBE_IND_2005!W$7:W$883,EUROSTAT_VBE_IND_2005!$B$7:$B$883,$D301,EUROSTAT_VBE_IND_2005!$C$7:$C$883,"*"&amp;RIGHT($A301,3)&amp;"*",EUROSTAT_VBE_IND_2005!$D$7:$D$883,"5200*"))/1000</f>
        <v>0</v>
      </c>
      <c r="AA301" s="17">
        <f>(SUMIFS(EUROSTAT_VBE_IND_2005!X$7:X$883,EUROSTAT_VBE_IND_2005!$B$7:$B$883,$D301,EUROSTAT_VBE_IND_2005!$C$7:$C$883,"*"&amp;RIGHT($A301,3)&amp;"*",EUROSTAT_VBE_IND_2005!$D$7:$D$883,"5200*"))/1000</f>
        <v>0.047</v>
      </c>
      <c r="AB301" s="17">
        <f>(SUMIFS(EUROSTAT_VBE_IND_2005!AA$7:AA$883,EUROSTAT_VBE_IND_2005!$B$7:$B$883,$D301,EUROSTAT_VBE_IND_2005!$C$7:$C$883,"*"&amp;RIGHT($A301,3)&amp;"*",EUROSTAT_VBE_IND_2005!$D$7:$D$883,"5200*"))/1000</f>
        <v>0</v>
      </c>
      <c r="AC301" s="17">
        <f>(SUMIFS(EUROSTAT_VBE_IND_2005!AB$7:AB$883,EUROSTAT_VBE_IND_2005!$B$7:$B$883,$D301,EUROSTAT_VBE_IND_2005!$C$7:$C$883,"*"&amp;RIGHT($A301,3)&amp;"*",EUROSTAT_VBE_IND_2005!$D$7:$D$883,"5200*"))/1000</f>
        <v>7.858</v>
      </c>
      <c r="AD301" s="17">
        <f>(SUMIFS(EUROSTAT_VBE_IND_2005!AC$7:AC$883,EUROSTAT_VBE_IND_2005!$B$7:$B$883,$D301,EUROSTAT_VBE_IND_2005!$C$7:$C$883,"*"&amp;RIGHT($A301,3)&amp;"*",EUROSTAT_VBE_IND_2005!$D$7:$D$883,"5200*"))/1000</f>
        <v>0.014</v>
      </c>
      <c r="AE301" s="17">
        <f>(SUMIFS(EUROSTAT_VBE_IND_2005!AD$7:AD$883,EUROSTAT_VBE_IND_2005!$B$7:$B$883,$D301,EUROSTAT_VBE_IND_2005!$C$7:$C$883,"*"&amp;RIGHT($A301,3)&amp;"*",EUROSTAT_VBE_IND_2005!$D$7:$D$883,"5200*"))/1000</f>
        <v>2.576</v>
      </c>
      <c r="AF301" s="17">
        <f>(SUMIFS(EUROSTAT_VBE_IND_2005!AE$7:AE$883,EUROSTAT_VBE_IND_2005!$B$7:$B$883,$D301,EUROSTAT_VBE_IND_2005!$C$7:$C$883,"*"&amp;RIGHT($A301,3)&amp;"*",EUROSTAT_VBE_IND_2005!$D$7:$D$883,"5200*"))/1000</f>
        <v>3.375</v>
      </c>
      <c r="AG301" s="17">
        <f>(SUMIFS(EUROSTAT_VBE_IND_2005!AF$7:AF$883,EUROSTAT_VBE_IND_2005!$B$7:$B$883,$D301,EUROSTAT_VBE_IND_2005!$C$7:$C$883,"*"&amp;RIGHT($A301,3)&amp;"*",EUROSTAT_VBE_IND_2005!$D$7:$D$883,"5200*"))/1000</f>
        <v>0.204</v>
      </c>
      <c r="AH301" s="17">
        <f>(SUMIFS(EUROSTAT_VBE_IND_2005!AH$7:AH$883,EUROSTAT_VBE_IND_2005!$B$7:$B$883,$D301,EUROSTAT_VBE_IND_2005!$C$7:$C$883,"*"&amp;RIGHT($A301,3)&amp;"*",EUROSTAT_VBE_IND_2005!$D$7:$D$883,"5200*"))/1000</f>
        <v>0</v>
      </c>
      <c r="AI301" s="17">
        <f>(SUMIFS(EUROSTAT_VBE_IND_2005!AI$7:AI$883,EUROSTAT_VBE_IND_2005!$B$7:$B$883,$D301,EUROSTAT_VBE_IND_2005!$C$7:$C$883,"*"&amp;RIGHT($A301,3)&amp;"*",EUROSTAT_VBE_IND_2005!$D$7:$D$883,"5200*"))/1000</f>
        <v>0.045</v>
      </c>
      <c r="AJ301" s="17">
        <f>(SUMIFS(EUROSTAT_VBE_IND_2005!AJ$7:AJ$883,EUROSTAT_VBE_IND_2005!$B$7:$B$883,$D301,EUROSTAT_VBE_IND_2005!$C$7:$C$883,"*"&amp;RIGHT($A301,3)&amp;"*",EUROSTAT_VBE_IND_2005!$D$7:$D$883,"5200*"))/1000</f>
        <v>1.01</v>
      </c>
      <c r="AK301" s="17">
        <f>(SUMIFS(EUROSTAT_VBE_IND_2005!AK$7:AK$883,EUROSTAT_VBE_IND_2005!$B$7:$B$883,$D301,EUROSTAT_VBE_IND_2005!$C$7:$C$883,"*"&amp;RIGHT($A301,3)&amp;"*",EUROSTAT_VBE_IND_2005!$D$7:$D$883,"5200*"))/1000</f>
        <v>1.277</v>
      </c>
      <c r="AL301" s="198"/>
      <c r="AM301" s="198"/>
      <c r="AN301" s="198"/>
      <c r="AO301" s="17">
        <f>(SUMIFS(EUROSTAT_VBE_IND_2005!Y$7:Y$883,EUROSTAT_VBE_IND_2005!$B$7:$B$883,$D301,EUROSTAT_VBE_IND_2005!$C$7:$C$883,"*"&amp;RIGHT($A301,3)&amp;"*",EUROSTAT_VBE_IND_2005!$D$7:$D$883,"5200*"))/1000</f>
        <v>0</v>
      </c>
      <c r="AP301" s="17">
        <f>(SUMIFS(EUROSTAT_VBE_IND_2005!Z$7:Z$883,EUROSTAT_VBE_IND_2005!$B$7:$B$883,$D301,EUROSTAT_VBE_IND_2005!$C$7:$C$883,"*"&amp;RIGHT($A301,3)&amp;"*",EUROSTAT_VBE_IND_2005!$D$7:$D$883,"5200*"))/1000</f>
        <v>0.111</v>
      </c>
      <c r="AQ301" s="17">
        <f>(SUMIFS(EUROSTAT_VBE_IND_2005!AG$7:AG$883,EUROSTAT_VBE_IND_2005!$B$7:$B$883,$D301,EUROSTAT_VBE_IND_2005!$C$7:$C$883,"*"&amp;RIGHT($A301,3)&amp;"*",EUROSTAT_VBE_IND_2005!$D$7:$D$883,"5200*"))/1000</f>
        <v>0.972</v>
      </c>
    </row>
    <row r="302" spans="6:43">
      <c r="F302" s="241" t="s">
        <v>192</v>
      </c>
      <c r="G302" s="795">
        <f>SUM(G282:G301)</f>
        <v>66.919</v>
      </c>
      <c r="H302" s="795">
        <f t="shared" ref="H302:AK302" si="11">SUM(H282:H301)</f>
        <v>25.839</v>
      </c>
      <c r="I302" s="795">
        <f t="shared" si="11"/>
        <v>8.186</v>
      </c>
      <c r="J302" s="875"/>
      <c r="K302" s="795">
        <f t="shared" si="11"/>
        <v>0.065</v>
      </c>
      <c r="L302" s="795">
        <f t="shared" si="11"/>
        <v>26.385</v>
      </c>
      <c r="M302" s="795">
        <f t="shared" si="11"/>
        <v>258.683</v>
      </c>
      <c r="N302" s="795">
        <f t="shared" si="11"/>
        <v>6.257</v>
      </c>
      <c r="O302" s="795">
        <f t="shared" si="11"/>
        <v>1.346</v>
      </c>
      <c r="P302" s="795">
        <f t="shared" si="11"/>
        <v>5.344</v>
      </c>
      <c r="Q302" s="795">
        <f t="shared" si="11"/>
        <v>104.2</v>
      </c>
      <c r="R302" s="795">
        <f t="shared" si="11"/>
        <v>238.365</v>
      </c>
      <c r="S302" s="795">
        <f t="shared" si="11"/>
        <v>121.926</v>
      </c>
      <c r="T302" s="795">
        <f t="shared" si="11"/>
        <v>4.211</v>
      </c>
      <c r="U302" s="795">
        <f t="shared" si="11"/>
        <v>7.123</v>
      </c>
      <c r="V302" s="795">
        <f t="shared" si="11"/>
        <v>1.883</v>
      </c>
      <c r="W302" s="795">
        <f t="shared" si="11"/>
        <v>0.058</v>
      </c>
      <c r="X302" s="795">
        <f t="shared" si="11"/>
        <v>114.567</v>
      </c>
      <c r="Y302" s="795">
        <f t="shared" si="11"/>
        <v>1</v>
      </c>
      <c r="Z302" s="795">
        <f t="shared" si="11"/>
        <v>1.112</v>
      </c>
      <c r="AA302" s="795">
        <f t="shared" si="11"/>
        <v>0.457</v>
      </c>
      <c r="AB302" s="795">
        <f t="shared" si="11"/>
        <v>0</v>
      </c>
      <c r="AC302" s="795">
        <f t="shared" si="11"/>
        <v>40.844</v>
      </c>
      <c r="AD302" s="795">
        <f t="shared" si="11"/>
        <v>41.802</v>
      </c>
      <c r="AE302" s="795">
        <f t="shared" si="11"/>
        <v>50.315</v>
      </c>
      <c r="AF302" s="795">
        <f t="shared" si="11"/>
        <v>49.281</v>
      </c>
      <c r="AG302" s="795">
        <f t="shared" si="11"/>
        <v>11.131</v>
      </c>
      <c r="AH302" s="795">
        <f t="shared" si="11"/>
        <v>234.73</v>
      </c>
      <c r="AI302" s="795">
        <f t="shared" si="11"/>
        <v>11.625</v>
      </c>
      <c r="AJ302" s="795">
        <f t="shared" si="11"/>
        <v>20.349</v>
      </c>
      <c r="AK302" s="795">
        <f t="shared" si="11"/>
        <v>113.382</v>
      </c>
      <c r="AL302" s="875"/>
      <c r="AM302" s="875"/>
      <c r="AN302" s="875"/>
      <c r="AO302" s="795">
        <f>SUM(AO282:AO301)</f>
        <v>0.034</v>
      </c>
      <c r="AP302" s="795">
        <f>SUM(AP282:AP301)</f>
        <v>0.159</v>
      </c>
      <c r="AQ302" s="795">
        <f>SUM(AQ282:AQ301)</f>
        <v>1.271</v>
      </c>
    </row>
    <row r="303" spans="1:43">
      <c r="A303" t="str">
        <f>LEFT(EUROSTAT_VBE_IND_2005!$C$426,8)</f>
        <v>B_101840</v>
      </c>
      <c r="B303" s="28" t="s">
        <v>304</v>
      </c>
      <c r="C303" t="s">
        <v>293</v>
      </c>
      <c r="D303" t="s">
        <v>55</v>
      </c>
      <c r="F303" s="241" t="s">
        <v>294</v>
      </c>
      <c r="G303" s="795">
        <f>(SUMIFS(EUROSTAT_VBE_IND_2005!E$7:E$883,EUROSTAT_VBE_IND_2005!$B$7:$B$883,$D301,EUROSTAT_VBE_IND_2005!$C$7:$C$883,"*"&amp;RIGHT($A301,3)&amp;"*",EUROSTAT_VBE_IND_2005!$D$7:$D$883,"*"))/1000</f>
        <v>66.919</v>
      </c>
      <c r="H303" s="795">
        <f>(SUMIFS(EUROSTAT_VBE_IND_2005!F$7:F$883,EUROSTAT_VBE_IND_2005!$B$7:$B$883,$D301,EUROSTAT_VBE_IND_2005!$C$7:$C$883,"*"&amp;RIGHT($A301,3)&amp;"*",EUROSTAT_VBE_IND_2005!$D$7:$D$883,"*"))/1000</f>
        <v>25.839</v>
      </c>
      <c r="I303" s="795">
        <f>(SUMIFS(EUROSTAT_VBE_IND_2005!G$7:G$883,EUROSTAT_VBE_IND_2005!$B$7:$B$883,$D301,EUROSTAT_VBE_IND_2005!$C$7:$C$883,"*"&amp;RIGHT($A301,3)&amp;"*",EUROSTAT_VBE_IND_2005!$D$7:$D$883,"*"))/1000</f>
        <v>8.186</v>
      </c>
      <c r="J303" s="875"/>
      <c r="K303" s="795">
        <f>(SUMIFS(EUROSTAT_VBE_IND_2005!H$7:H$883,EUROSTAT_VBE_IND_2005!$B$7:$B$883,$D301,EUROSTAT_VBE_IND_2005!$C$7:$C$883,"*"&amp;RIGHT($A301,3)&amp;"*",EUROSTAT_VBE_IND_2005!$D$7:$D$883,"*"))/1000</f>
        <v>0.065</v>
      </c>
      <c r="L303" s="795">
        <f>(SUMIFS(EUROSTAT_VBE_IND_2005!I$7:I$883,EUROSTAT_VBE_IND_2005!$B$7:$B$883,$D301,EUROSTAT_VBE_IND_2005!$C$7:$C$883,"*"&amp;RIGHT($A301,3)&amp;"*",EUROSTAT_VBE_IND_2005!$D$7:$D$883,"*"))/1000</f>
        <v>26.385</v>
      </c>
      <c r="M303" s="795">
        <f>(SUMIFS(EUROSTAT_VBE_IND_2005!J$7:J$883,EUROSTAT_VBE_IND_2005!$B$7:$B$883,$D301,EUROSTAT_VBE_IND_2005!$C$7:$C$883,"*"&amp;RIGHT($A301,3)&amp;"*",EUROSTAT_VBE_IND_2005!$D$7:$D$883,"*"))/1000</f>
        <v>258.683</v>
      </c>
      <c r="N303" s="795">
        <f>(SUMIFS(EUROSTAT_VBE_IND_2005!K$7:K$883,EUROSTAT_VBE_IND_2005!$B$7:$B$883,$D301,EUROSTAT_VBE_IND_2005!$C$7:$C$883,"*"&amp;RIGHT($A301,3)&amp;"*",EUROSTAT_VBE_IND_2005!$D$7:$D$883,"*"))/1000</f>
        <v>6.257</v>
      </c>
      <c r="O303" s="795">
        <f>(SUMIFS(EUROSTAT_VBE_IND_2005!L$7:L$883,EUROSTAT_VBE_IND_2005!$B$7:$B$883,$D301,EUROSTAT_VBE_IND_2005!$C$7:$C$883,"*"&amp;RIGHT($A301,3)&amp;"*",EUROSTAT_VBE_IND_2005!$D$7:$D$883,"*"))/1000</f>
        <v>1.346</v>
      </c>
      <c r="P303" s="795">
        <f>(SUMIFS(EUROSTAT_VBE_IND_2005!M$7:M$883,EUROSTAT_VBE_IND_2005!$B$7:$B$883,$D301,EUROSTAT_VBE_IND_2005!$C$7:$C$883,"*"&amp;RIGHT($A301,3)&amp;"*",EUROSTAT_VBE_IND_2005!$D$7:$D$883,"*"))/1000</f>
        <v>5.344</v>
      </c>
      <c r="Q303" s="795">
        <f>(SUMIFS(EUROSTAT_VBE_IND_2005!N$7:N$883,EUROSTAT_VBE_IND_2005!$B$7:$B$883,$D301,EUROSTAT_VBE_IND_2005!$C$7:$C$883,"*"&amp;RIGHT($A301,3)&amp;"*",EUROSTAT_VBE_IND_2005!$D$7:$D$883,"*"))/1000</f>
        <v>104.2</v>
      </c>
      <c r="R303" s="795">
        <f>(SUMIFS(EUROSTAT_VBE_IND_2005!O$7:O$883,EUROSTAT_VBE_IND_2005!$B$7:$B$883,$D301,EUROSTAT_VBE_IND_2005!$C$7:$C$883,"*"&amp;RIGHT($A301,3)&amp;"*",EUROSTAT_VBE_IND_2005!$D$7:$D$883,"*"))/1000</f>
        <v>238.365</v>
      </c>
      <c r="S303" s="795">
        <f>(SUMIFS(EUROSTAT_VBE_IND_2005!P$7:P$883,EUROSTAT_VBE_IND_2005!$B$7:$B$883,$D301,EUROSTAT_VBE_IND_2005!$C$7:$C$883,"*"&amp;RIGHT($A301,3)&amp;"*",EUROSTAT_VBE_IND_2005!$D$7:$D$883,"*"))/1000</f>
        <v>121.926</v>
      </c>
      <c r="T303" s="795">
        <f>(SUMIFS(EUROSTAT_VBE_IND_2005!Q$7:Q$883,EUROSTAT_VBE_IND_2005!$B$7:$B$883,$D301,EUROSTAT_VBE_IND_2005!$C$7:$C$883,"*"&amp;RIGHT($A301,3)&amp;"*",EUROSTAT_VBE_IND_2005!$D$7:$D$883,"*"))/1000</f>
        <v>4.211</v>
      </c>
      <c r="U303" s="795">
        <f>(SUMIFS(EUROSTAT_VBE_IND_2005!R$7:R$883,EUROSTAT_VBE_IND_2005!$B$7:$B$883,$D301,EUROSTAT_VBE_IND_2005!$C$7:$C$883,"*"&amp;RIGHT($A301,3)&amp;"*",EUROSTAT_VBE_IND_2005!$D$7:$D$883,"*"))/1000</f>
        <v>7.123</v>
      </c>
      <c r="V303" s="795">
        <f>(SUMIFS(EUROSTAT_VBE_IND_2005!S$7:S$883,EUROSTAT_VBE_IND_2005!$B$7:$B$883,$D301,EUROSTAT_VBE_IND_2005!$C$7:$C$883,"*"&amp;RIGHT($A301,3)&amp;"*",EUROSTAT_VBE_IND_2005!$D$7:$D$883,"*"))/1000</f>
        <v>1.883</v>
      </c>
      <c r="W303" s="795">
        <f>(SUMIFS(EUROSTAT_VBE_IND_2005!T$7:T$883,EUROSTAT_VBE_IND_2005!$B$7:$B$883,$D301,EUROSTAT_VBE_IND_2005!$C$7:$C$883,"*"&amp;RIGHT($A301,3)&amp;"*",EUROSTAT_VBE_IND_2005!$D$7:$D$883,"*"))/1000</f>
        <v>0.058</v>
      </c>
      <c r="X303" s="795">
        <f>(SUMIFS(EUROSTAT_VBE_IND_2005!U$7:U$883,EUROSTAT_VBE_IND_2005!$B$7:$B$883,$D301,EUROSTAT_VBE_IND_2005!$C$7:$C$883,"*"&amp;RIGHT($A301,3)&amp;"*",EUROSTAT_VBE_IND_2005!$D$7:$D$883,"*"))/1000</f>
        <v>114.567</v>
      </c>
      <c r="Y303" s="795">
        <f>(SUMIFS(EUROSTAT_VBE_IND_2005!V$7:V$883,EUROSTAT_VBE_IND_2005!$B$7:$B$883,$D301,EUROSTAT_VBE_IND_2005!$C$7:$C$883,"*"&amp;RIGHT($A301,3)&amp;"*",EUROSTAT_VBE_IND_2005!$D$7:$D$883,"*"))/1000</f>
        <v>1</v>
      </c>
      <c r="Z303" s="795">
        <f>(SUMIFS(EUROSTAT_VBE_IND_2005!W$7:W$883,EUROSTAT_VBE_IND_2005!$B$7:$B$883,$D301,EUROSTAT_VBE_IND_2005!$C$7:$C$883,"*"&amp;RIGHT($A301,3)&amp;"*",EUROSTAT_VBE_IND_2005!$D$7:$D$883,"*"))/1000</f>
        <v>1.112</v>
      </c>
      <c r="AA303" s="795">
        <f>(SUMIFS(EUROSTAT_VBE_IND_2005!X$7:X$883,EUROSTAT_VBE_IND_2005!$B$7:$B$883,$D301,EUROSTAT_VBE_IND_2005!$C$7:$C$883,"*"&amp;RIGHT($A301,3)&amp;"*",EUROSTAT_VBE_IND_2005!$D$7:$D$883,"*"))/1000</f>
        <v>0.457</v>
      </c>
      <c r="AB303" s="795">
        <f>(SUMIFS(EUROSTAT_VBE_IND_2005!AA$7:AA$883,EUROSTAT_VBE_IND_2005!$B$7:$B$883,$D301,EUROSTAT_VBE_IND_2005!$C$7:$C$883,"*"&amp;RIGHT($A301,3)&amp;"*",EUROSTAT_VBE_IND_2005!$D$7:$D$883,"*"))/1000</f>
        <v>0</v>
      </c>
      <c r="AC303" s="795">
        <f>(SUMIFS(EUROSTAT_VBE_IND_2005!AB$7:AB$883,EUROSTAT_VBE_IND_2005!$B$7:$B$883,$D301,EUROSTAT_VBE_IND_2005!$C$7:$C$883,"*"&amp;RIGHT($A301,3)&amp;"*",EUROSTAT_VBE_IND_2005!$D$7:$D$883,"*"))/1000</f>
        <v>40.844</v>
      </c>
      <c r="AD303" s="795">
        <f>(SUMIFS(EUROSTAT_VBE_IND_2005!AC$7:AC$883,EUROSTAT_VBE_IND_2005!$B$7:$B$883,$D301,EUROSTAT_VBE_IND_2005!$C$7:$C$883,"*"&amp;RIGHT($A301,3)&amp;"*",EUROSTAT_VBE_IND_2005!$D$7:$D$883,"*"))/1000</f>
        <v>41.802</v>
      </c>
      <c r="AE303" s="795">
        <f>(SUMIFS(EUROSTAT_VBE_IND_2005!AD$7:AD$883,EUROSTAT_VBE_IND_2005!$B$7:$B$883,$D301,EUROSTAT_VBE_IND_2005!$C$7:$C$883,"*"&amp;RIGHT($A301,3)&amp;"*",EUROSTAT_VBE_IND_2005!$D$7:$D$883,"*"))/1000</f>
        <v>50.315</v>
      </c>
      <c r="AF303" s="795">
        <f>(SUMIFS(EUROSTAT_VBE_IND_2005!AE$7:AE$883,EUROSTAT_VBE_IND_2005!$B$7:$B$883,$D301,EUROSTAT_VBE_IND_2005!$C$7:$C$883,"*"&amp;RIGHT($A301,3)&amp;"*",EUROSTAT_VBE_IND_2005!$D$7:$D$883,"*"))/1000</f>
        <v>49.281</v>
      </c>
      <c r="AG303" s="795">
        <f>(SUMIFS(EUROSTAT_VBE_IND_2005!AF$7:AF$883,EUROSTAT_VBE_IND_2005!$B$7:$B$883,$D301,EUROSTAT_VBE_IND_2005!$C$7:$C$883,"*"&amp;RIGHT($A301,3)&amp;"*",EUROSTAT_VBE_IND_2005!$D$7:$D$883,"*"))/1000</f>
        <v>11.131</v>
      </c>
      <c r="AH303" s="795">
        <f>(SUMIFS(EUROSTAT_VBE_IND_2005!AH$7:AH$883,EUROSTAT_VBE_IND_2005!$B$7:$B$883,$D301,EUROSTAT_VBE_IND_2005!$C$7:$C$883,"*"&amp;RIGHT($A301,3)&amp;"*",EUROSTAT_VBE_IND_2005!$D$7:$D$883,"*"))/1000</f>
        <v>234.73</v>
      </c>
      <c r="AI303" s="795">
        <f>(SUMIFS(EUROSTAT_VBE_IND_2005!AI$7:AI$883,EUROSTAT_VBE_IND_2005!$B$7:$B$883,$D301,EUROSTAT_VBE_IND_2005!$C$7:$C$883,"*"&amp;RIGHT($A301,3)&amp;"*",EUROSTAT_VBE_IND_2005!$D$7:$D$883,"*"))/1000</f>
        <v>11.625</v>
      </c>
      <c r="AJ303" s="795">
        <f>(SUMIFS(EUROSTAT_VBE_IND_2005!AJ$7:AJ$883,EUROSTAT_VBE_IND_2005!$B$7:$B$883,$D301,EUROSTAT_VBE_IND_2005!$C$7:$C$883,"*"&amp;RIGHT($A301,3)&amp;"*",EUROSTAT_VBE_IND_2005!$D$7:$D$883,"*"))/1000</f>
        <v>20.349</v>
      </c>
      <c r="AK303" s="795">
        <f>(SUMIFS(EUROSTAT_VBE_IND_2005!AK$7:AK$883,EUROSTAT_VBE_IND_2005!$B$7:$B$883,$D301,EUROSTAT_VBE_IND_2005!$C$7:$C$883,"*"&amp;RIGHT($A301,3)&amp;"*",EUROSTAT_VBE_IND_2005!$D$7:$D$883,"*"))/1000</f>
        <v>113.382</v>
      </c>
      <c r="AL303" s="875"/>
      <c r="AM303" s="875"/>
      <c r="AN303" s="875"/>
      <c r="AO303" s="795">
        <f>(SUMIFS(EUROSTAT_VBE_IND_2005!Y$7:Y$883,EUROSTAT_VBE_IND_2005!$B$7:$B$883,$D301,EUROSTAT_VBE_IND_2005!$C$7:$C$883,"*"&amp;RIGHT($A301,3)&amp;"*",EUROSTAT_VBE_IND_2005!$D$7:$D$883,"*"))/1000</f>
        <v>0.034</v>
      </c>
      <c r="AP303" s="795">
        <f>(SUMIFS(EUROSTAT_VBE_IND_2005!Z$7:Z$883,EUROSTAT_VBE_IND_2005!$B$7:$B$883,$D301,EUROSTAT_VBE_IND_2005!$C$7:$C$883,"*"&amp;RIGHT($A301,3)&amp;"*",EUROSTAT_VBE_IND_2005!$D$7:$D$883,"*"))/1000</f>
        <v>0.159</v>
      </c>
      <c r="AQ303" s="795">
        <f>(SUMIFS(EUROSTAT_VBE_IND_2005!AG$7:AG$883,EUROSTAT_VBE_IND_2005!$B$7:$B$883,$D301,EUROSTAT_VBE_IND_2005!$C$7:$C$883,"*"&amp;RIGHT($A301,3)&amp;"*",EUROSTAT_VBE_IND_2005!$D$7:$D$883,"*"))/1000</f>
        <v>1.271</v>
      </c>
    </row>
    <row r="304" spans="2:43">
      <c r="B304" s="28"/>
      <c r="F304" s="241"/>
      <c r="G304" s="795"/>
      <c r="H304" s="795"/>
      <c r="I304" s="795"/>
      <c r="K304" s="795"/>
      <c r="L304" s="795"/>
      <c r="M304" s="795"/>
      <c r="N304" s="795"/>
      <c r="O304" s="795"/>
      <c r="P304" s="795"/>
      <c r="Q304" s="795"/>
      <c r="R304" s="795"/>
      <c r="S304" s="795"/>
      <c r="T304" s="795"/>
      <c r="U304" s="795"/>
      <c r="V304" s="795"/>
      <c r="W304" s="795"/>
      <c r="X304" s="795"/>
      <c r="Y304" s="795"/>
      <c r="Z304" s="795"/>
      <c r="AA304" s="795"/>
      <c r="AB304" s="795"/>
      <c r="AC304" s="795"/>
      <c r="AD304" s="795"/>
      <c r="AE304" s="795"/>
      <c r="AF304" s="795"/>
      <c r="AG304" s="795"/>
      <c r="AH304" s="795"/>
      <c r="AI304" s="795"/>
      <c r="AJ304" s="795"/>
      <c r="AK304" s="795"/>
      <c r="AO304" s="795"/>
      <c r="AP304" s="795"/>
      <c r="AQ304" s="795"/>
    </row>
    <row r="305" spans="2:43">
      <c r="B305" s="28"/>
      <c r="F305" s="241"/>
      <c r="G305" s="795"/>
      <c r="H305" s="795"/>
      <c r="I305" s="795"/>
      <c r="K305" s="795"/>
      <c r="L305" s="795"/>
      <c r="M305" s="795"/>
      <c r="N305" s="795"/>
      <c r="O305" s="795"/>
      <c r="P305" s="795"/>
      <c r="Q305" s="795"/>
      <c r="R305" s="795"/>
      <c r="S305" s="795"/>
      <c r="T305" s="795"/>
      <c r="U305" s="795"/>
      <c r="V305" s="795"/>
      <c r="W305" s="795"/>
      <c r="X305" s="795"/>
      <c r="Y305" s="795"/>
      <c r="Z305" s="795"/>
      <c r="AA305" s="795"/>
      <c r="AB305" s="795"/>
      <c r="AC305" s="795"/>
      <c r="AD305" s="795"/>
      <c r="AE305" s="795"/>
      <c r="AF305" s="795"/>
      <c r="AG305" s="795"/>
      <c r="AH305" s="795"/>
      <c r="AI305" s="795"/>
      <c r="AJ305" s="795"/>
      <c r="AK305" s="795"/>
      <c r="AO305" s="795"/>
      <c r="AP305" s="795"/>
      <c r="AQ305" s="795"/>
    </row>
    <row r="306" spans="1:43">
      <c r="A306" s="876" t="s">
        <v>284</v>
      </c>
      <c r="B306" s="876" t="s">
        <v>285</v>
      </c>
      <c r="C306" t="s">
        <v>131</v>
      </c>
      <c r="D306" t="s">
        <v>286</v>
      </c>
      <c r="E306" t="s">
        <v>287</v>
      </c>
      <c r="F306" t="s">
        <v>288</v>
      </c>
      <c r="G306" t="str">
        <f>EUROSTAT_VBE_IND_2005!E$6</f>
        <v>AT</v>
      </c>
      <c r="H306" t="str">
        <f>EUROSTAT_VBE_IND_2005!F$6</f>
        <v>BE</v>
      </c>
      <c r="I306" t="str">
        <f>EUROSTAT_VBE_IND_2005!G$6</f>
        <v>BG</v>
      </c>
      <c r="J306" t="s">
        <v>289</v>
      </c>
      <c r="K306" t="str">
        <f>EUROSTAT_VBE_IND_2005!H$6</f>
        <v>CY</v>
      </c>
      <c r="L306" t="str">
        <f>EUROSTAT_VBE_IND_2005!I$6</f>
        <v>CZ</v>
      </c>
      <c r="M306" t="str">
        <f>EUROSTAT_VBE_IND_2005!J$6</f>
        <v>DE</v>
      </c>
      <c r="N306" t="str">
        <f>EUROSTAT_VBE_IND_2005!K$6</f>
        <v>DK</v>
      </c>
      <c r="O306" t="str">
        <f>EUROSTAT_VBE_IND_2005!L$6</f>
        <v>EE</v>
      </c>
      <c r="P306" t="str">
        <f>EUROSTAT_VBE_IND_2005!M$6</f>
        <v>EL</v>
      </c>
      <c r="Q306" t="str">
        <f>EUROSTAT_VBE_IND_2005!N$6</f>
        <v>ES</v>
      </c>
      <c r="R306" t="str">
        <f>EUROSTAT_VBE_IND_2005!O$6</f>
        <v>FI</v>
      </c>
      <c r="S306" t="str">
        <f>EUROSTAT_VBE_IND_2005!P$6</f>
        <v>FR</v>
      </c>
      <c r="T306" t="str">
        <f>EUROSTAT_VBE_IND_2005!Q$6</f>
        <v>HR</v>
      </c>
      <c r="U306" t="str">
        <f>EUROSTAT_VBE_IND_2005!R$6</f>
        <v>HU</v>
      </c>
      <c r="V306" t="str">
        <f>EUROSTAT_VBE_IND_2005!S$6</f>
        <v>IE</v>
      </c>
      <c r="W306" t="str">
        <f>EUROSTAT_VBE_IND_2005!T$6</f>
        <v>IS</v>
      </c>
      <c r="X306" t="str">
        <f>EUROSTAT_VBE_IND_2005!U$6</f>
        <v>IT</v>
      </c>
      <c r="Y306" t="str">
        <f>EUROSTAT_VBE_IND_2005!V$6</f>
        <v>LT</v>
      </c>
      <c r="Z306" t="str">
        <f>EUROSTAT_VBE_IND_2005!W$6</f>
        <v>LU</v>
      </c>
      <c r="AA306" t="str">
        <f>EUROSTAT_VBE_IND_2005!X$6</f>
        <v>LV</v>
      </c>
      <c r="AB306" t="str">
        <f>EUROSTAT_VBE_IND_2005!AA$6</f>
        <v>MT</v>
      </c>
      <c r="AC306" t="str">
        <f>EUROSTAT_VBE_IND_2005!AB$6</f>
        <v>NL</v>
      </c>
      <c r="AD306" t="str">
        <f>EUROSTAT_VBE_IND_2005!AC$6</f>
        <v>NO</v>
      </c>
      <c r="AE306" t="str">
        <f>EUROSTAT_VBE_IND_2005!AD$6</f>
        <v>PL</v>
      </c>
      <c r="AF306" t="str">
        <f>EUROSTAT_VBE_IND_2005!AE$6</f>
        <v>PT</v>
      </c>
      <c r="AG306" t="str">
        <f>EUROSTAT_VBE_IND_2005!AF$6</f>
        <v>RO</v>
      </c>
      <c r="AH306" t="str">
        <f>EUROSTAT_VBE_IND_2005!AH$6</f>
        <v>SE</v>
      </c>
      <c r="AI306" t="str">
        <f>EUROSTAT_VBE_IND_2005!AI$6</f>
        <v>SI</v>
      </c>
      <c r="AJ306" t="str">
        <f>EUROSTAT_VBE_IND_2005!AJ$6</f>
        <v>SK</v>
      </c>
      <c r="AK306" t="str">
        <f>EUROSTAT_VBE_IND_2005!AK$6</f>
        <v>UK</v>
      </c>
      <c r="AL306" t="s">
        <v>290</v>
      </c>
      <c r="AM306" t="s">
        <v>291</v>
      </c>
      <c r="AN306" t="s">
        <v>292</v>
      </c>
      <c r="AO306" t="str">
        <f>EUROSTAT_VBE_IND_2005!Y$6</f>
        <v>ME</v>
      </c>
      <c r="AP306" t="str">
        <f>EUROSTAT_VBE_IND_2005!Z$6</f>
        <v>MK</v>
      </c>
      <c r="AQ306" t="str">
        <f>EUROSTAT_VBE_IND_2005!AG$6</f>
        <v>RS</v>
      </c>
    </row>
    <row r="307" spans="1:43">
      <c r="A307" t="str">
        <f>LEFT(EUROSTAT_VBE_IND_2005!$C$477,8)</f>
        <v>B_101846</v>
      </c>
      <c r="B307" s="28" t="s">
        <v>305</v>
      </c>
      <c r="C307" t="s">
        <v>293</v>
      </c>
      <c r="D307" t="s">
        <v>55</v>
      </c>
      <c r="E307" t="s">
        <v>228</v>
      </c>
      <c r="F307" t="s">
        <v>229</v>
      </c>
      <c r="G307" s="17">
        <f>(SUMIFS(EUROSTAT_VBE_IND_2005!E$7:E$883,EUROSTAT_VBE_IND_2005!$B$7:$B$883,$D307,EUROSTAT_VBE_IND_2005!$C$7:$C$883,"*"&amp;RIGHT($A307,3)&amp;"*",EUROSTAT_VBE_IND_2005!$D$7:$D$883,"211*"))/1000</f>
        <v>0</v>
      </c>
      <c r="H307" s="17">
        <f>(SUMIFS(EUROSTAT_VBE_IND_2005!F$7:F$883,EUROSTAT_VBE_IND_2005!$B$7:$B$883,$D307,EUROSTAT_VBE_IND_2005!$C$7:$C$883,"*"&amp;RIGHT($A307,3)&amp;"*",EUROSTAT_VBE_IND_2005!$D$7:$D$883,"211*"))/1000</f>
        <v>0</v>
      </c>
      <c r="I307" s="17">
        <f>(SUMIFS(EUROSTAT_VBE_IND_2005!G$7:G$883,EUROSTAT_VBE_IND_2005!$B$7:$B$883,$D307,EUROSTAT_VBE_IND_2005!$C$7:$C$883,"*"&amp;RIGHT($A307,3)&amp;"*",EUROSTAT_VBE_IND_2005!$D$7:$D$883,"211*"))/1000</f>
        <v>0</v>
      </c>
      <c r="J307" s="198"/>
      <c r="K307" s="17">
        <f>(SUMIFS(EUROSTAT_VBE_IND_2005!H$7:H$883,EUROSTAT_VBE_IND_2005!$B$7:$B$883,$D307,EUROSTAT_VBE_IND_2005!$C$7:$C$883,"*"&amp;RIGHT($A307,3)&amp;"*",EUROSTAT_VBE_IND_2005!$D$7:$D$883,"211*"))/1000</f>
        <v>0</v>
      </c>
      <c r="L307" s="17">
        <f>(SUMIFS(EUROSTAT_VBE_IND_2005!I$7:I$883,EUROSTAT_VBE_IND_2005!$B$7:$B$883,$D307,EUROSTAT_VBE_IND_2005!$C$7:$C$883,"*"&amp;RIGHT($A307,3)&amp;"*",EUROSTAT_VBE_IND_2005!$D$7:$D$883,"211*"))/1000</f>
        <v>0.111</v>
      </c>
      <c r="M307" s="17">
        <f>(SUMIFS(EUROSTAT_VBE_IND_2005!J$7:J$883,EUROSTAT_VBE_IND_2005!$B$7:$B$883,$D307,EUROSTAT_VBE_IND_2005!$C$7:$C$883,"*"&amp;RIGHT($A307,3)&amp;"*",EUROSTAT_VBE_IND_2005!$D$7:$D$883,"211*"))/1000</f>
        <v>0</v>
      </c>
      <c r="N307" s="17">
        <f>(SUMIFS(EUROSTAT_VBE_IND_2005!K$7:K$883,EUROSTAT_VBE_IND_2005!$B$7:$B$883,$D307,EUROSTAT_VBE_IND_2005!$C$7:$C$883,"*"&amp;RIGHT($A307,3)&amp;"*",EUROSTAT_VBE_IND_2005!$D$7:$D$883,"211*"))/1000</f>
        <v>0</v>
      </c>
      <c r="O307" s="17">
        <f>(SUMIFS(EUROSTAT_VBE_IND_2005!L$7:L$883,EUROSTAT_VBE_IND_2005!$B$7:$B$883,$D307,EUROSTAT_VBE_IND_2005!$C$7:$C$883,"*"&amp;RIGHT($A307,3)&amp;"*",EUROSTAT_VBE_IND_2005!$D$7:$D$883,"211*"))/1000</f>
        <v>0.027</v>
      </c>
      <c r="P307" s="17">
        <f>(SUMIFS(EUROSTAT_VBE_IND_2005!M$7:M$883,EUROSTAT_VBE_IND_2005!$B$7:$B$883,$D307,EUROSTAT_VBE_IND_2005!$C$7:$C$883,"*"&amp;RIGHT($A307,3)&amp;"*",EUROSTAT_VBE_IND_2005!$D$7:$D$883,"211*"))/1000</f>
        <v>0</v>
      </c>
      <c r="Q307" s="17">
        <f>(SUMIFS(EUROSTAT_VBE_IND_2005!N$7:N$883,EUROSTAT_VBE_IND_2005!$B$7:$B$883,$D307,EUROSTAT_VBE_IND_2005!$C$7:$C$883,"*"&amp;RIGHT($A307,3)&amp;"*",EUROSTAT_VBE_IND_2005!$D$7:$D$883,"211*"))/1000</f>
        <v>0</v>
      </c>
      <c r="R307" s="17">
        <f>(SUMIFS(EUROSTAT_VBE_IND_2005!O$7:O$883,EUROSTAT_VBE_IND_2005!$B$7:$B$883,$D307,EUROSTAT_VBE_IND_2005!$C$7:$C$883,"*"&amp;RIGHT($A307,3)&amp;"*",EUROSTAT_VBE_IND_2005!$D$7:$D$883,"211*"))/1000</f>
        <v>0</v>
      </c>
      <c r="S307" s="17">
        <f>(SUMIFS(EUROSTAT_VBE_IND_2005!P$7:P$883,EUROSTAT_VBE_IND_2005!$B$7:$B$883,$D307,EUROSTAT_VBE_IND_2005!$C$7:$C$883,"*"&amp;RIGHT($A307,3)&amp;"*",EUROSTAT_VBE_IND_2005!$D$7:$D$883,"211*"))/1000</f>
        <v>0</v>
      </c>
      <c r="T307" s="17">
        <f>(SUMIFS(EUROSTAT_VBE_IND_2005!Q$7:Q$883,EUROSTAT_VBE_IND_2005!$B$7:$B$883,$D307,EUROSTAT_VBE_IND_2005!$C$7:$C$883,"*"&amp;RIGHT($A307,3)&amp;"*",EUROSTAT_VBE_IND_2005!$D$7:$D$883,"211*"))/1000</f>
        <v>0</v>
      </c>
      <c r="U307" s="17">
        <f>(SUMIFS(EUROSTAT_VBE_IND_2005!R$7:R$883,EUROSTAT_VBE_IND_2005!$B$7:$B$883,$D307,EUROSTAT_VBE_IND_2005!$C$7:$C$883,"*"&amp;RIGHT($A307,3)&amp;"*",EUROSTAT_VBE_IND_2005!$D$7:$D$883,"211*"))/1000</f>
        <v>0</v>
      </c>
      <c r="V307" s="17">
        <f>(SUMIFS(EUROSTAT_VBE_IND_2005!S$7:S$883,EUROSTAT_VBE_IND_2005!$B$7:$B$883,$D307,EUROSTAT_VBE_IND_2005!$C$7:$C$883,"*"&amp;RIGHT($A307,3)&amp;"*",EUROSTAT_VBE_IND_2005!$D$7:$D$883,"211*"))/1000</f>
        <v>0</v>
      </c>
      <c r="W307" s="17">
        <f>(SUMIFS(EUROSTAT_VBE_IND_2005!T$7:T$883,EUROSTAT_VBE_IND_2005!$B$7:$B$883,$D307,EUROSTAT_VBE_IND_2005!$C$7:$C$883,"*"&amp;RIGHT($A307,3)&amp;"*",EUROSTAT_VBE_IND_2005!$D$7:$D$883,"211*"))/1000</f>
        <v>0</v>
      </c>
      <c r="X307" s="17">
        <f>(SUMIFS(EUROSTAT_VBE_IND_2005!U$7:U$883,EUROSTAT_VBE_IND_2005!$B$7:$B$883,$D307,EUROSTAT_VBE_IND_2005!$C$7:$C$883,"*"&amp;RIGHT($A307,3)&amp;"*",EUROSTAT_VBE_IND_2005!$D$7:$D$883,"211*"))/1000</f>
        <v>0</v>
      </c>
      <c r="Y307" s="17">
        <f>(SUMIFS(EUROSTAT_VBE_IND_2005!V$7:V$883,EUROSTAT_VBE_IND_2005!$B$7:$B$883,$D307,EUROSTAT_VBE_IND_2005!$C$7:$C$883,"*"&amp;RIGHT($A307,3)&amp;"*",EUROSTAT_VBE_IND_2005!$D$7:$D$883,"211*"))/1000</f>
        <v>0</v>
      </c>
      <c r="Z307" s="17">
        <f>(SUMIFS(EUROSTAT_VBE_IND_2005!W$7:W$883,EUROSTAT_VBE_IND_2005!$B$7:$B$883,$D307,EUROSTAT_VBE_IND_2005!$C$7:$C$883,"*"&amp;RIGHT($A307,3)&amp;"*",EUROSTAT_VBE_IND_2005!$D$7:$D$883,"211*"))/1000</f>
        <v>0</v>
      </c>
      <c r="AA307" s="17">
        <f>(SUMIFS(EUROSTAT_VBE_IND_2005!X$7:X$883,EUROSTAT_VBE_IND_2005!$B$7:$B$883,$D307,EUROSTAT_VBE_IND_2005!$C$7:$C$883,"*"&amp;RIGHT($A307,3)&amp;"*",EUROSTAT_VBE_IND_2005!$D$7:$D$883,"211*"))/1000</f>
        <v>0</v>
      </c>
      <c r="AB307" s="17">
        <f>(SUMIFS(EUROSTAT_VBE_IND_2005!AA$7:AA$883,EUROSTAT_VBE_IND_2005!$B$7:$B$883,$D307,EUROSTAT_VBE_IND_2005!$C$7:$C$883,"*"&amp;RIGHT($A307,3)&amp;"*",EUROSTAT_VBE_IND_2005!$D$7:$D$883,"211*"))/1000</f>
        <v>0</v>
      </c>
      <c r="AC307" s="17">
        <f>(SUMIFS(EUROSTAT_VBE_IND_2005!AB$7:AB$883,EUROSTAT_VBE_IND_2005!$B$7:$B$883,$D307,EUROSTAT_VBE_IND_2005!$C$7:$C$883,"*"&amp;RIGHT($A307,3)&amp;"*",EUROSTAT_VBE_IND_2005!$D$7:$D$883,"211*"))/1000</f>
        <v>0</v>
      </c>
      <c r="AD307" s="17">
        <f>(SUMIFS(EUROSTAT_VBE_IND_2005!AC$7:AC$883,EUROSTAT_VBE_IND_2005!$B$7:$B$883,$D307,EUROSTAT_VBE_IND_2005!$C$7:$C$883,"*"&amp;RIGHT($A307,3)&amp;"*",EUROSTAT_VBE_IND_2005!$D$7:$D$883,"211*"))/1000</f>
        <v>0</v>
      </c>
      <c r="AE307" s="17">
        <f>(SUMIFS(EUROSTAT_VBE_IND_2005!AD$7:AD$883,EUROSTAT_VBE_IND_2005!$B$7:$B$883,$D307,EUROSTAT_VBE_IND_2005!$C$7:$C$883,"*"&amp;RIGHT($A307,3)&amp;"*",EUROSTAT_VBE_IND_2005!$D$7:$D$883,"211*"))/1000</f>
        <v>1.636</v>
      </c>
      <c r="AF307" s="17">
        <f>(SUMIFS(EUROSTAT_VBE_IND_2005!AE$7:AE$883,EUROSTAT_VBE_IND_2005!$B$7:$B$883,$D307,EUROSTAT_VBE_IND_2005!$C$7:$C$883,"*"&amp;RIGHT($A307,3)&amp;"*",EUROSTAT_VBE_IND_2005!$D$7:$D$883,"211*"))/1000</f>
        <v>0</v>
      </c>
      <c r="AG307" s="17">
        <f>(SUMIFS(EUROSTAT_VBE_IND_2005!AF$7:AF$883,EUROSTAT_VBE_IND_2005!$B$7:$B$883,$D307,EUROSTAT_VBE_IND_2005!$C$7:$C$883,"*"&amp;RIGHT($A307,3)&amp;"*",EUROSTAT_VBE_IND_2005!$D$7:$D$883,"211*"))/1000</f>
        <v>0</v>
      </c>
      <c r="AH307" s="17">
        <f>(SUMIFS(EUROSTAT_VBE_IND_2005!AH$7:AH$883,EUROSTAT_VBE_IND_2005!$B$7:$B$883,$D307,EUROSTAT_VBE_IND_2005!$C$7:$C$883,"*"&amp;RIGHT($A307,3)&amp;"*",EUROSTAT_VBE_IND_2005!$D$7:$D$883,"211*"))/1000</f>
        <v>0</v>
      </c>
      <c r="AI307" s="17">
        <f>(SUMIFS(EUROSTAT_VBE_IND_2005!AI$7:AI$883,EUROSTAT_VBE_IND_2005!$B$7:$B$883,$D307,EUROSTAT_VBE_IND_2005!$C$7:$C$883,"*"&amp;RIGHT($A307,3)&amp;"*",EUROSTAT_VBE_IND_2005!$D$7:$D$883,"211*"))/1000</f>
        <v>0</v>
      </c>
      <c r="AJ307" s="17">
        <f>(SUMIFS(EUROSTAT_VBE_IND_2005!AJ$7:AJ$883,EUROSTAT_VBE_IND_2005!$B$7:$B$883,$D307,EUROSTAT_VBE_IND_2005!$C$7:$C$883,"*"&amp;RIGHT($A307,3)&amp;"*",EUROSTAT_VBE_IND_2005!$D$7:$D$883,"211*"))/1000</f>
        <v>0</v>
      </c>
      <c r="AK307" s="17">
        <f>(SUMIFS(EUROSTAT_VBE_IND_2005!AK$7:AK$883,EUROSTAT_VBE_IND_2005!$B$7:$B$883,$D307,EUROSTAT_VBE_IND_2005!$C$7:$C$883,"*"&amp;RIGHT($A307,3)&amp;"*",EUROSTAT_VBE_IND_2005!$D$7:$D$883,"211*"))/1000</f>
        <v>1.389</v>
      </c>
      <c r="AL307" s="198"/>
      <c r="AM307" s="198"/>
      <c r="AN307" s="198"/>
      <c r="AO307" s="17">
        <f>(SUMIFS(EUROSTAT_VBE_IND_2005!Y$7:Y$883,EUROSTAT_VBE_IND_2005!$B$7:$B$883,$D307,EUROSTAT_VBE_IND_2005!$C$7:$C$883,"*"&amp;RIGHT($A307,3)&amp;"*",EUROSTAT_VBE_IND_2005!$D$7:$D$883,"211*"))/1000</f>
        <v>0</v>
      </c>
      <c r="AP307" s="17">
        <f>(SUMIFS(EUROSTAT_VBE_IND_2005!Z$7:Z$883,EUROSTAT_VBE_IND_2005!$B$7:$B$883,$D307,EUROSTAT_VBE_IND_2005!$C$7:$C$883,"*"&amp;RIGHT($A307,3)&amp;"*",EUROSTAT_VBE_IND_2005!$D$7:$D$883,"211*"))/1000</f>
        <v>0</v>
      </c>
      <c r="AQ307" s="17">
        <f>(SUMIFS(EUROSTAT_VBE_IND_2005!AG$7:AG$883,EUROSTAT_VBE_IND_2005!$B$7:$B$883,$D307,EUROSTAT_VBE_IND_2005!$C$7:$C$883,"*"&amp;RIGHT($A307,3)&amp;"*",EUROSTAT_VBE_IND_2005!$D$7:$D$883,"211*"))/1000</f>
        <v>0</v>
      </c>
    </row>
    <row r="308" spans="1:43">
      <c r="A308" t="str">
        <f>LEFT(EUROSTAT_VBE_IND_2005!$C$477,8)</f>
        <v>B_101846</v>
      </c>
      <c r="B308" s="28" t="s">
        <v>305</v>
      </c>
      <c r="C308" t="s">
        <v>293</v>
      </c>
      <c r="D308" t="s">
        <v>55</v>
      </c>
      <c r="E308" t="s">
        <v>230</v>
      </c>
      <c r="F308" t="s">
        <v>250</v>
      </c>
      <c r="G308" s="17">
        <f>(SUMIFS(EUROSTAT_VBE_IND_2005!E$7:E$883,EUROSTAT_VBE_IND_2005!$B$7:$B$883,$D308,EUROSTAT_VBE_IND_2005!$C$7:$C$883,"*"&amp;RIGHT($A308,3)&amp;"*",EUROSTAT_VBE_IND_2005!$D$7:$D$883,"2210*"))/1000+(SUMIFS(EUROSTAT_VBE_IND_2005!E$7:E$883,EUROSTAT_VBE_IND_2005!$B$7:$B$883,$D308,EUROSTAT_VBE_IND_2005!$C$7:$C$883,"*"&amp;RIGHT($A308,3)&amp;"*",EUROSTAT_VBE_IND_2005!$D$7:$D$883,"23*"))/1000+(SUMIFS(EUROSTAT_VBE_IND_2005!E$7:E$883,EUROSTAT_VBE_IND_2005!$B$7:$B$883,$D308,EUROSTAT_VBE_IND_2005!$C$7:$C$883,"*"&amp;RIGHT($A308,3)&amp;"*",EUROSTAT_VBE_IND_2005!$D$7:$D$883,"5544*"))/1000</f>
        <v>0</v>
      </c>
      <c r="H308" s="17">
        <f>(SUMIFS(EUROSTAT_VBE_IND_2005!F$7:F$883,EUROSTAT_VBE_IND_2005!$B$7:$B$883,$D308,EUROSTAT_VBE_IND_2005!$C$7:$C$883,"*"&amp;RIGHT($A308,3)&amp;"*",EUROSTAT_VBE_IND_2005!$D$7:$D$883,"2210*"))/1000+(SUMIFS(EUROSTAT_VBE_IND_2005!F$7:F$883,EUROSTAT_VBE_IND_2005!$B$7:$B$883,$D308,EUROSTAT_VBE_IND_2005!$C$7:$C$883,"*"&amp;RIGHT($A308,3)&amp;"*",EUROSTAT_VBE_IND_2005!$D$7:$D$883,"23*"))/1000+(SUMIFS(EUROSTAT_VBE_IND_2005!F$7:F$883,EUROSTAT_VBE_IND_2005!$B$7:$B$883,$D308,EUROSTAT_VBE_IND_2005!$C$7:$C$883,"*"&amp;RIGHT($A308,3)&amp;"*",EUROSTAT_VBE_IND_2005!$D$7:$D$883,"5544*"))/1000</f>
        <v>0</v>
      </c>
      <c r="I308" s="17">
        <f>(SUMIFS(EUROSTAT_VBE_IND_2005!G$7:G$883,EUROSTAT_VBE_IND_2005!$B$7:$B$883,$D308,EUROSTAT_VBE_IND_2005!$C$7:$C$883,"*"&amp;RIGHT($A308,3)&amp;"*",EUROSTAT_VBE_IND_2005!$D$7:$D$883,"2210*"))/1000+(SUMIFS(EUROSTAT_VBE_IND_2005!G$7:G$883,EUROSTAT_VBE_IND_2005!$B$7:$B$883,$D308,EUROSTAT_VBE_IND_2005!$C$7:$C$883,"*"&amp;RIGHT($A308,3)&amp;"*",EUROSTAT_VBE_IND_2005!$D$7:$D$883,"23*"))/1000+(SUMIFS(EUROSTAT_VBE_IND_2005!G$7:G$883,EUROSTAT_VBE_IND_2005!$B$7:$B$883,$D308,EUROSTAT_VBE_IND_2005!$C$7:$C$883,"*"&amp;RIGHT($A308,3)&amp;"*",EUROSTAT_VBE_IND_2005!$D$7:$D$883,"5544*"))/1000</f>
        <v>0</v>
      </c>
      <c r="J308" s="198"/>
      <c r="K308" s="17">
        <f>(SUMIFS(EUROSTAT_VBE_IND_2005!H$7:H$883,EUROSTAT_VBE_IND_2005!$B$7:$B$883,$D308,EUROSTAT_VBE_IND_2005!$C$7:$C$883,"*"&amp;RIGHT($A308,3)&amp;"*",EUROSTAT_VBE_IND_2005!$D$7:$D$883,"2210*"))/1000+(SUMIFS(EUROSTAT_VBE_IND_2005!H$7:H$883,EUROSTAT_VBE_IND_2005!$B$7:$B$883,$D308,EUROSTAT_VBE_IND_2005!$C$7:$C$883,"*"&amp;RIGHT($A308,3)&amp;"*",EUROSTAT_VBE_IND_2005!$D$7:$D$883,"23*"))/1000+(SUMIFS(EUROSTAT_VBE_IND_2005!H$7:H$883,EUROSTAT_VBE_IND_2005!$B$7:$B$883,$D308,EUROSTAT_VBE_IND_2005!$C$7:$C$883,"*"&amp;RIGHT($A308,3)&amp;"*",EUROSTAT_VBE_IND_2005!$D$7:$D$883,"5544*"))/1000</f>
        <v>0</v>
      </c>
      <c r="L308" s="17">
        <f>(SUMIFS(EUROSTAT_VBE_IND_2005!I$7:I$883,EUROSTAT_VBE_IND_2005!$B$7:$B$883,$D308,EUROSTAT_VBE_IND_2005!$C$7:$C$883,"*"&amp;RIGHT($A308,3)&amp;"*",EUROSTAT_VBE_IND_2005!$D$7:$D$883,"2210*"))/1000+(SUMIFS(EUROSTAT_VBE_IND_2005!I$7:I$883,EUROSTAT_VBE_IND_2005!$B$7:$B$883,$D308,EUROSTAT_VBE_IND_2005!$C$7:$C$883,"*"&amp;RIGHT($A308,3)&amp;"*",EUROSTAT_VBE_IND_2005!$D$7:$D$883,"23*"))/1000+(SUMIFS(EUROSTAT_VBE_IND_2005!I$7:I$883,EUROSTAT_VBE_IND_2005!$B$7:$B$883,$D308,EUROSTAT_VBE_IND_2005!$C$7:$C$883,"*"&amp;RIGHT($A308,3)&amp;"*",EUROSTAT_VBE_IND_2005!$D$7:$D$883,"5544*"))/1000</f>
        <v>0.331</v>
      </c>
      <c r="M308" s="17">
        <f>(SUMIFS(EUROSTAT_VBE_IND_2005!J$7:J$883,EUROSTAT_VBE_IND_2005!$B$7:$B$883,$D308,EUROSTAT_VBE_IND_2005!$C$7:$C$883,"*"&amp;RIGHT($A308,3)&amp;"*",EUROSTAT_VBE_IND_2005!$D$7:$D$883,"2210*"))/1000+(SUMIFS(EUROSTAT_VBE_IND_2005!J$7:J$883,EUROSTAT_VBE_IND_2005!$B$7:$B$883,$D308,EUROSTAT_VBE_IND_2005!$C$7:$C$883,"*"&amp;RIGHT($A308,3)&amp;"*",EUROSTAT_VBE_IND_2005!$D$7:$D$883,"23*"))/1000+(SUMIFS(EUROSTAT_VBE_IND_2005!J$7:J$883,EUROSTAT_VBE_IND_2005!$B$7:$B$883,$D308,EUROSTAT_VBE_IND_2005!$C$7:$C$883,"*"&amp;RIGHT($A308,3)&amp;"*",EUROSTAT_VBE_IND_2005!$D$7:$D$883,"5544*"))/1000</f>
        <v>0</v>
      </c>
      <c r="N308" s="17">
        <f>(SUMIFS(EUROSTAT_VBE_IND_2005!K$7:K$883,EUROSTAT_VBE_IND_2005!$B$7:$B$883,$D308,EUROSTAT_VBE_IND_2005!$C$7:$C$883,"*"&amp;RIGHT($A308,3)&amp;"*",EUROSTAT_VBE_IND_2005!$D$7:$D$883,"2210*"))/1000+(SUMIFS(EUROSTAT_VBE_IND_2005!K$7:K$883,EUROSTAT_VBE_IND_2005!$B$7:$B$883,$D308,EUROSTAT_VBE_IND_2005!$C$7:$C$883,"*"&amp;RIGHT($A308,3)&amp;"*",EUROSTAT_VBE_IND_2005!$D$7:$D$883,"23*"))/1000+(SUMIFS(EUROSTAT_VBE_IND_2005!K$7:K$883,EUROSTAT_VBE_IND_2005!$B$7:$B$883,$D308,EUROSTAT_VBE_IND_2005!$C$7:$C$883,"*"&amp;RIGHT($A308,3)&amp;"*",EUROSTAT_VBE_IND_2005!$D$7:$D$883,"5544*"))/1000</f>
        <v>0</v>
      </c>
      <c r="O308" s="17">
        <f>(SUMIFS(EUROSTAT_VBE_IND_2005!L$7:L$883,EUROSTAT_VBE_IND_2005!$B$7:$B$883,$D308,EUROSTAT_VBE_IND_2005!$C$7:$C$883,"*"&amp;RIGHT($A308,3)&amp;"*",EUROSTAT_VBE_IND_2005!$D$7:$D$883,"2210*"))/1000+(SUMIFS(EUROSTAT_VBE_IND_2005!L$7:L$883,EUROSTAT_VBE_IND_2005!$B$7:$B$883,$D308,EUROSTAT_VBE_IND_2005!$C$7:$C$883,"*"&amp;RIGHT($A308,3)&amp;"*",EUROSTAT_VBE_IND_2005!$D$7:$D$883,"23*"))/1000+(SUMIFS(EUROSTAT_VBE_IND_2005!L$7:L$883,EUROSTAT_VBE_IND_2005!$B$7:$B$883,$D308,EUROSTAT_VBE_IND_2005!$C$7:$C$883,"*"&amp;RIGHT($A308,3)&amp;"*",EUROSTAT_VBE_IND_2005!$D$7:$D$883,"5544*"))/1000</f>
        <v>0</v>
      </c>
      <c r="P308" s="17">
        <f>(SUMIFS(EUROSTAT_VBE_IND_2005!M$7:M$883,EUROSTAT_VBE_IND_2005!$B$7:$B$883,$D308,EUROSTAT_VBE_IND_2005!$C$7:$C$883,"*"&amp;RIGHT($A308,3)&amp;"*",EUROSTAT_VBE_IND_2005!$D$7:$D$883,"2210*"))/1000+(SUMIFS(EUROSTAT_VBE_IND_2005!M$7:M$883,EUROSTAT_VBE_IND_2005!$B$7:$B$883,$D308,EUROSTAT_VBE_IND_2005!$C$7:$C$883,"*"&amp;RIGHT($A308,3)&amp;"*",EUROSTAT_VBE_IND_2005!$D$7:$D$883,"23*"))/1000+(SUMIFS(EUROSTAT_VBE_IND_2005!M$7:M$883,EUROSTAT_VBE_IND_2005!$B$7:$B$883,$D308,EUROSTAT_VBE_IND_2005!$C$7:$C$883,"*"&amp;RIGHT($A308,3)&amp;"*",EUROSTAT_VBE_IND_2005!$D$7:$D$883,"5544*"))/1000</f>
        <v>0</v>
      </c>
      <c r="Q308" s="17">
        <f>(SUMIFS(EUROSTAT_VBE_IND_2005!N$7:N$883,EUROSTAT_VBE_IND_2005!$B$7:$B$883,$D308,EUROSTAT_VBE_IND_2005!$C$7:$C$883,"*"&amp;RIGHT($A308,3)&amp;"*",EUROSTAT_VBE_IND_2005!$D$7:$D$883,"2210*"))/1000+(SUMIFS(EUROSTAT_VBE_IND_2005!N$7:N$883,EUROSTAT_VBE_IND_2005!$B$7:$B$883,$D308,EUROSTAT_VBE_IND_2005!$C$7:$C$883,"*"&amp;RIGHT($A308,3)&amp;"*",EUROSTAT_VBE_IND_2005!$D$7:$D$883,"23*"))/1000+(SUMIFS(EUROSTAT_VBE_IND_2005!N$7:N$883,EUROSTAT_VBE_IND_2005!$B$7:$B$883,$D308,EUROSTAT_VBE_IND_2005!$C$7:$C$883,"*"&amp;RIGHT($A308,3)&amp;"*",EUROSTAT_VBE_IND_2005!$D$7:$D$883,"5544*"))/1000</f>
        <v>0</v>
      </c>
      <c r="R308" s="17">
        <f>(SUMIFS(EUROSTAT_VBE_IND_2005!O$7:O$883,EUROSTAT_VBE_IND_2005!$B$7:$B$883,$D308,EUROSTAT_VBE_IND_2005!$C$7:$C$883,"*"&amp;RIGHT($A308,3)&amp;"*",EUROSTAT_VBE_IND_2005!$D$7:$D$883,"2210*"))/1000+(SUMIFS(EUROSTAT_VBE_IND_2005!O$7:O$883,EUROSTAT_VBE_IND_2005!$B$7:$B$883,$D308,EUROSTAT_VBE_IND_2005!$C$7:$C$883,"*"&amp;RIGHT($A308,3)&amp;"*",EUROSTAT_VBE_IND_2005!$D$7:$D$883,"23*"))/1000+(SUMIFS(EUROSTAT_VBE_IND_2005!O$7:O$883,EUROSTAT_VBE_IND_2005!$B$7:$B$883,$D308,EUROSTAT_VBE_IND_2005!$C$7:$C$883,"*"&amp;RIGHT($A308,3)&amp;"*",EUROSTAT_VBE_IND_2005!$D$7:$D$883,"5544*"))/1000</f>
        <v>0</v>
      </c>
      <c r="S308" s="17">
        <f>(SUMIFS(EUROSTAT_VBE_IND_2005!P$7:P$883,EUROSTAT_VBE_IND_2005!$B$7:$B$883,$D308,EUROSTAT_VBE_IND_2005!$C$7:$C$883,"*"&amp;RIGHT($A308,3)&amp;"*",EUROSTAT_VBE_IND_2005!$D$7:$D$883,"2210*"))/1000+(SUMIFS(EUROSTAT_VBE_IND_2005!P$7:P$883,EUROSTAT_VBE_IND_2005!$B$7:$B$883,$D308,EUROSTAT_VBE_IND_2005!$C$7:$C$883,"*"&amp;RIGHT($A308,3)&amp;"*",EUROSTAT_VBE_IND_2005!$D$7:$D$883,"23*"))/1000+(SUMIFS(EUROSTAT_VBE_IND_2005!P$7:P$883,EUROSTAT_VBE_IND_2005!$B$7:$B$883,$D308,EUROSTAT_VBE_IND_2005!$C$7:$C$883,"*"&amp;RIGHT($A308,3)&amp;"*",EUROSTAT_VBE_IND_2005!$D$7:$D$883,"5544*"))/1000</f>
        <v>0</v>
      </c>
      <c r="T308" s="17">
        <f>(SUMIFS(EUROSTAT_VBE_IND_2005!Q$7:Q$883,EUROSTAT_VBE_IND_2005!$B$7:$B$883,$D308,EUROSTAT_VBE_IND_2005!$C$7:$C$883,"*"&amp;RIGHT($A308,3)&amp;"*",EUROSTAT_VBE_IND_2005!$D$7:$D$883,"2210*"))/1000+(SUMIFS(EUROSTAT_VBE_IND_2005!Q$7:Q$883,EUROSTAT_VBE_IND_2005!$B$7:$B$883,$D308,EUROSTAT_VBE_IND_2005!$C$7:$C$883,"*"&amp;RIGHT($A308,3)&amp;"*",EUROSTAT_VBE_IND_2005!$D$7:$D$883,"23*"))/1000+(SUMIFS(EUROSTAT_VBE_IND_2005!Q$7:Q$883,EUROSTAT_VBE_IND_2005!$B$7:$B$883,$D308,EUROSTAT_VBE_IND_2005!$C$7:$C$883,"*"&amp;RIGHT($A308,3)&amp;"*",EUROSTAT_VBE_IND_2005!$D$7:$D$883,"5544*"))/1000</f>
        <v>0.068</v>
      </c>
      <c r="U308" s="17">
        <f>(SUMIFS(EUROSTAT_VBE_IND_2005!R$7:R$883,EUROSTAT_VBE_IND_2005!$B$7:$B$883,$D308,EUROSTAT_VBE_IND_2005!$C$7:$C$883,"*"&amp;RIGHT($A308,3)&amp;"*",EUROSTAT_VBE_IND_2005!$D$7:$D$883,"2210*"))/1000+(SUMIFS(EUROSTAT_VBE_IND_2005!R$7:R$883,EUROSTAT_VBE_IND_2005!$B$7:$B$883,$D308,EUROSTAT_VBE_IND_2005!$C$7:$C$883,"*"&amp;RIGHT($A308,3)&amp;"*",EUROSTAT_VBE_IND_2005!$D$7:$D$883,"23*"))/1000+(SUMIFS(EUROSTAT_VBE_IND_2005!R$7:R$883,EUROSTAT_VBE_IND_2005!$B$7:$B$883,$D308,EUROSTAT_VBE_IND_2005!$C$7:$C$883,"*"&amp;RIGHT($A308,3)&amp;"*",EUROSTAT_VBE_IND_2005!$D$7:$D$883,"5544*"))/1000</f>
        <v>0</v>
      </c>
      <c r="V308" s="17">
        <f>(SUMIFS(EUROSTAT_VBE_IND_2005!S$7:S$883,EUROSTAT_VBE_IND_2005!$B$7:$B$883,$D308,EUROSTAT_VBE_IND_2005!$C$7:$C$883,"*"&amp;RIGHT($A308,3)&amp;"*",EUROSTAT_VBE_IND_2005!$D$7:$D$883,"2210*"))/1000+(SUMIFS(EUROSTAT_VBE_IND_2005!S$7:S$883,EUROSTAT_VBE_IND_2005!$B$7:$B$883,$D308,EUROSTAT_VBE_IND_2005!$C$7:$C$883,"*"&amp;RIGHT($A308,3)&amp;"*",EUROSTAT_VBE_IND_2005!$D$7:$D$883,"23*"))/1000+(SUMIFS(EUROSTAT_VBE_IND_2005!S$7:S$883,EUROSTAT_VBE_IND_2005!$B$7:$B$883,$D308,EUROSTAT_VBE_IND_2005!$C$7:$C$883,"*"&amp;RIGHT($A308,3)&amp;"*",EUROSTAT_VBE_IND_2005!$D$7:$D$883,"5544*"))/1000</f>
        <v>0</v>
      </c>
      <c r="W308" s="17">
        <f>(SUMIFS(EUROSTAT_VBE_IND_2005!T$7:T$883,EUROSTAT_VBE_IND_2005!$B$7:$B$883,$D308,EUROSTAT_VBE_IND_2005!$C$7:$C$883,"*"&amp;RIGHT($A308,3)&amp;"*",EUROSTAT_VBE_IND_2005!$D$7:$D$883,"2210*"))/1000+(SUMIFS(EUROSTAT_VBE_IND_2005!T$7:T$883,EUROSTAT_VBE_IND_2005!$B$7:$B$883,$D308,EUROSTAT_VBE_IND_2005!$C$7:$C$883,"*"&amp;RIGHT($A308,3)&amp;"*",EUROSTAT_VBE_IND_2005!$D$7:$D$883,"23*"))/1000+(SUMIFS(EUROSTAT_VBE_IND_2005!T$7:T$883,EUROSTAT_VBE_IND_2005!$B$7:$B$883,$D308,EUROSTAT_VBE_IND_2005!$C$7:$C$883,"*"&amp;RIGHT($A308,3)&amp;"*",EUROSTAT_VBE_IND_2005!$D$7:$D$883,"5544*"))/1000</f>
        <v>0</v>
      </c>
      <c r="X308" s="17">
        <f>(SUMIFS(EUROSTAT_VBE_IND_2005!U$7:U$883,EUROSTAT_VBE_IND_2005!$B$7:$B$883,$D308,EUROSTAT_VBE_IND_2005!$C$7:$C$883,"*"&amp;RIGHT($A308,3)&amp;"*",EUROSTAT_VBE_IND_2005!$D$7:$D$883,"2210*"))/1000+(SUMIFS(EUROSTAT_VBE_IND_2005!U$7:U$883,EUROSTAT_VBE_IND_2005!$B$7:$B$883,$D308,EUROSTAT_VBE_IND_2005!$C$7:$C$883,"*"&amp;RIGHT($A308,3)&amp;"*",EUROSTAT_VBE_IND_2005!$D$7:$D$883,"23*"))/1000+(SUMIFS(EUROSTAT_VBE_IND_2005!U$7:U$883,EUROSTAT_VBE_IND_2005!$B$7:$B$883,$D308,EUROSTAT_VBE_IND_2005!$C$7:$C$883,"*"&amp;RIGHT($A308,3)&amp;"*",EUROSTAT_VBE_IND_2005!$D$7:$D$883,"5544*"))/1000</f>
        <v>0</v>
      </c>
      <c r="Y308" s="17">
        <f>(SUMIFS(EUROSTAT_VBE_IND_2005!V$7:V$883,EUROSTAT_VBE_IND_2005!$B$7:$B$883,$D308,EUROSTAT_VBE_IND_2005!$C$7:$C$883,"*"&amp;RIGHT($A308,3)&amp;"*",EUROSTAT_VBE_IND_2005!$D$7:$D$883,"2210*"))/1000+(SUMIFS(EUROSTAT_VBE_IND_2005!V$7:V$883,EUROSTAT_VBE_IND_2005!$B$7:$B$883,$D308,EUROSTAT_VBE_IND_2005!$C$7:$C$883,"*"&amp;RIGHT($A308,3)&amp;"*",EUROSTAT_VBE_IND_2005!$D$7:$D$883,"23*"))/1000+(SUMIFS(EUROSTAT_VBE_IND_2005!V$7:V$883,EUROSTAT_VBE_IND_2005!$B$7:$B$883,$D308,EUROSTAT_VBE_IND_2005!$C$7:$C$883,"*"&amp;RIGHT($A308,3)&amp;"*",EUROSTAT_VBE_IND_2005!$D$7:$D$883,"5544*"))/1000</f>
        <v>0</v>
      </c>
      <c r="Z308" s="17">
        <f>(SUMIFS(EUROSTAT_VBE_IND_2005!W$7:W$883,EUROSTAT_VBE_IND_2005!$B$7:$B$883,$D308,EUROSTAT_VBE_IND_2005!$C$7:$C$883,"*"&amp;RIGHT($A308,3)&amp;"*",EUROSTAT_VBE_IND_2005!$D$7:$D$883,"2210*"))/1000+(SUMIFS(EUROSTAT_VBE_IND_2005!W$7:W$883,EUROSTAT_VBE_IND_2005!$B$7:$B$883,$D308,EUROSTAT_VBE_IND_2005!$C$7:$C$883,"*"&amp;RIGHT($A308,3)&amp;"*",EUROSTAT_VBE_IND_2005!$D$7:$D$883,"23*"))/1000+(SUMIFS(EUROSTAT_VBE_IND_2005!W$7:W$883,EUROSTAT_VBE_IND_2005!$B$7:$B$883,$D308,EUROSTAT_VBE_IND_2005!$C$7:$C$883,"*"&amp;RIGHT($A308,3)&amp;"*",EUROSTAT_VBE_IND_2005!$D$7:$D$883,"5544*"))/1000</f>
        <v>0</v>
      </c>
      <c r="AA308" s="17">
        <f>(SUMIFS(EUROSTAT_VBE_IND_2005!X$7:X$883,EUROSTAT_VBE_IND_2005!$B$7:$B$883,$D308,EUROSTAT_VBE_IND_2005!$C$7:$C$883,"*"&amp;RIGHT($A308,3)&amp;"*",EUROSTAT_VBE_IND_2005!$D$7:$D$883,"2210*"))/1000+(SUMIFS(EUROSTAT_VBE_IND_2005!X$7:X$883,EUROSTAT_VBE_IND_2005!$B$7:$B$883,$D308,EUROSTAT_VBE_IND_2005!$C$7:$C$883,"*"&amp;RIGHT($A308,3)&amp;"*",EUROSTAT_VBE_IND_2005!$D$7:$D$883,"23*"))/1000+(SUMIFS(EUROSTAT_VBE_IND_2005!X$7:X$883,EUROSTAT_VBE_IND_2005!$B$7:$B$883,$D308,EUROSTAT_VBE_IND_2005!$C$7:$C$883,"*"&amp;RIGHT($A308,3)&amp;"*",EUROSTAT_VBE_IND_2005!$D$7:$D$883,"5544*"))/1000</f>
        <v>0</v>
      </c>
      <c r="AB308" s="17">
        <f>(SUMIFS(EUROSTAT_VBE_IND_2005!AA$7:AA$883,EUROSTAT_VBE_IND_2005!$B$7:$B$883,$D308,EUROSTAT_VBE_IND_2005!$C$7:$C$883,"*"&amp;RIGHT($A308,3)&amp;"*",EUROSTAT_VBE_IND_2005!$D$7:$D$883,"2210*"))/1000+(SUMIFS(EUROSTAT_VBE_IND_2005!AA$7:AA$883,EUROSTAT_VBE_IND_2005!$B$7:$B$883,$D308,EUROSTAT_VBE_IND_2005!$C$7:$C$883,"*"&amp;RIGHT($A308,3)&amp;"*",EUROSTAT_VBE_IND_2005!$D$7:$D$883,"23*"))/1000+(SUMIFS(EUROSTAT_VBE_IND_2005!AA$7:AA$883,EUROSTAT_VBE_IND_2005!$B$7:$B$883,$D308,EUROSTAT_VBE_IND_2005!$C$7:$C$883,"*"&amp;RIGHT($A308,3)&amp;"*",EUROSTAT_VBE_IND_2005!$D$7:$D$883,"5544*"))/1000</f>
        <v>0</v>
      </c>
      <c r="AC308" s="17">
        <f>(SUMIFS(EUROSTAT_VBE_IND_2005!AB$7:AB$883,EUROSTAT_VBE_IND_2005!$B$7:$B$883,$D308,EUROSTAT_VBE_IND_2005!$C$7:$C$883,"*"&amp;RIGHT($A308,3)&amp;"*",EUROSTAT_VBE_IND_2005!$D$7:$D$883,"2210*"))/1000+(SUMIFS(EUROSTAT_VBE_IND_2005!AB$7:AB$883,EUROSTAT_VBE_IND_2005!$B$7:$B$883,$D308,EUROSTAT_VBE_IND_2005!$C$7:$C$883,"*"&amp;RIGHT($A308,3)&amp;"*",EUROSTAT_VBE_IND_2005!$D$7:$D$883,"23*"))/1000+(SUMIFS(EUROSTAT_VBE_IND_2005!AB$7:AB$883,EUROSTAT_VBE_IND_2005!$B$7:$B$883,$D308,EUROSTAT_VBE_IND_2005!$C$7:$C$883,"*"&amp;RIGHT($A308,3)&amp;"*",EUROSTAT_VBE_IND_2005!$D$7:$D$883,"5544*"))/1000</f>
        <v>0</v>
      </c>
      <c r="AD308" s="17">
        <f>(SUMIFS(EUROSTAT_VBE_IND_2005!AC$7:AC$883,EUROSTAT_VBE_IND_2005!$B$7:$B$883,$D308,EUROSTAT_VBE_IND_2005!$C$7:$C$883,"*"&amp;RIGHT($A308,3)&amp;"*",EUROSTAT_VBE_IND_2005!$D$7:$D$883,"2210*"))/1000+(SUMIFS(EUROSTAT_VBE_IND_2005!AC$7:AC$883,EUROSTAT_VBE_IND_2005!$B$7:$B$883,$D308,EUROSTAT_VBE_IND_2005!$C$7:$C$883,"*"&amp;RIGHT($A308,3)&amp;"*",EUROSTAT_VBE_IND_2005!$D$7:$D$883,"23*"))/1000+(SUMIFS(EUROSTAT_VBE_IND_2005!AC$7:AC$883,EUROSTAT_VBE_IND_2005!$B$7:$B$883,$D308,EUROSTAT_VBE_IND_2005!$C$7:$C$883,"*"&amp;RIGHT($A308,3)&amp;"*",EUROSTAT_VBE_IND_2005!$D$7:$D$883,"5544*"))/1000</f>
        <v>0</v>
      </c>
      <c r="AE308" s="17">
        <f>(SUMIFS(EUROSTAT_VBE_IND_2005!AD$7:AD$883,EUROSTAT_VBE_IND_2005!$B$7:$B$883,$D308,EUROSTAT_VBE_IND_2005!$C$7:$C$883,"*"&amp;RIGHT($A308,3)&amp;"*",EUROSTAT_VBE_IND_2005!$D$7:$D$883,"2210*"))/1000+(SUMIFS(EUROSTAT_VBE_IND_2005!AD$7:AD$883,EUROSTAT_VBE_IND_2005!$B$7:$B$883,$D308,EUROSTAT_VBE_IND_2005!$C$7:$C$883,"*"&amp;RIGHT($A308,3)&amp;"*",EUROSTAT_VBE_IND_2005!$D$7:$D$883,"23*"))/1000+(SUMIFS(EUROSTAT_VBE_IND_2005!AD$7:AD$883,EUROSTAT_VBE_IND_2005!$B$7:$B$883,$D308,EUROSTAT_VBE_IND_2005!$C$7:$C$883,"*"&amp;RIGHT($A308,3)&amp;"*",EUROSTAT_VBE_IND_2005!$D$7:$D$883,"5544*"))/1000</f>
        <v>0</v>
      </c>
      <c r="AF308" s="17">
        <f>(SUMIFS(EUROSTAT_VBE_IND_2005!AE$7:AE$883,EUROSTAT_VBE_IND_2005!$B$7:$B$883,$D308,EUROSTAT_VBE_IND_2005!$C$7:$C$883,"*"&amp;RIGHT($A308,3)&amp;"*",EUROSTAT_VBE_IND_2005!$D$7:$D$883,"2210*"))/1000+(SUMIFS(EUROSTAT_VBE_IND_2005!AE$7:AE$883,EUROSTAT_VBE_IND_2005!$B$7:$B$883,$D308,EUROSTAT_VBE_IND_2005!$C$7:$C$883,"*"&amp;RIGHT($A308,3)&amp;"*",EUROSTAT_VBE_IND_2005!$D$7:$D$883,"23*"))/1000+(SUMIFS(EUROSTAT_VBE_IND_2005!AE$7:AE$883,EUROSTAT_VBE_IND_2005!$B$7:$B$883,$D308,EUROSTAT_VBE_IND_2005!$C$7:$C$883,"*"&amp;RIGHT($A308,3)&amp;"*",EUROSTAT_VBE_IND_2005!$D$7:$D$883,"5544*"))/1000</f>
        <v>0</v>
      </c>
      <c r="AG308" s="17">
        <f>(SUMIFS(EUROSTAT_VBE_IND_2005!AF$7:AF$883,EUROSTAT_VBE_IND_2005!$B$7:$B$883,$D308,EUROSTAT_VBE_IND_2005!$C$7:$C$883,"*"&amp;RIGHT($A308,3)&amp;"*",EUROSTAT_VBE_IND_2005!$D$7:$D$883,"2210*"))/1000+(SUMIFS(EUROSTAT_VBE_IND_2005!AF$7:AF$883,EUROSTAT_VBE_IND_2005!$B$7:$B$883,$D308,EUROSTAT_VBE_IND_2005!$C$7:$C$883,"*"&amp;RIGHT($A308,3)&amp;"*",EUROSTAT_VBE_IND_2005!$D$7:$D$883,"23*"))/1000+(SUMIFS(EUROSTAT_VBE_IND_2005!AF$7:AF$883,EUROSTAT_VBE_IND_2005!$B$7:$B$883,$D308,EUROSTAT_VBE_IND_2005!$C$7:$C$883,"*"&amp;RIGHT($A308,3)&amp;"*",EUROSTAT_VBE_IND_2005!$D$7:$D$883,"5544*"))/1000</f>
        <v>0</v>
      </c>
      <c r="AH308" s="17">
        <f>(SUMIFS(EUROSTAT_VBE_IND_2005!AH$7:AH$883,EUROSTAT_VBE_IND_2005!$B$7:$B$883,$D308,EUROSTAT_VBE_IND_2005!$C$7:$C$883,"*"&amp;RIGHT($A308,3)&amp;"*",EUROSTAT_VBE_IND_2005!$D$7:$D$883,"2210*"))/1000+(SUMIFS(EUROSTAT_VBE_IND_2005!AH$7:AH$883,EUROSTAT_VBE_IND_2005!$B$7:$B$883,$D308,EUROSTAT_VBE_IND_2005!$C$7:$C$883,"*"&amp;RIGHT($A308,3)&amp;"*",EUROSTAT_VBE_IND_2005!$D$7:$D$883,"23*"))/1000+(SUMIFS(EUROSTAT_VBE_IND_2005!AH$7:AH$883,EUROSTAT_VBE_IND_2005!$B$7:$B$883,$D308,EUROSTAT_VBE_IND_2005!$C$7:$C$883,"*"&amp;RIGHT($A308,3)&amp;"*",EUROSTAT_VBE_IND_2005!$D$7:$D$883,"5544*"))/1000</f>
        <v>0</v>
      </c>
      <c r="AI308" s="17">
        <f>(SUMIFS(EUROSTAT_VBE_IND_2005!AI$7:AI$883,EUROSTAT_VBE_IND_2005!$B$7:$B$883,$D308,EUROSTAT_VBE_IND_2005!$C$7:$C$883,"*"&amp;RIGHT($A308,3)&amp;"*",EUROSTAT_VBE_IND_2005!$D$7:$D$883,"2210*"))/1000+(SUMIFS(EUROSTAT_VBE_IND_2005!AI$7:AI$883,EUROSTAT_VBE_IND_2005!$B$7:$B$883,$D308,EUROSTAT_VBE_IND_2005!$C$7:$C$883,"*"&amp;RIGHT($A308,3)&amp;"*",EUROSTAT_VBE_IND_2005!$D$7:$D$883,"23*"))/1000+(SUMIFS(EUROSTAT_VBE_IND_2005!AI$7:AI$883,EUROSTAT_VBE_IND_2005!$B$7:$B$883,$D308,EUROSTAT_VBE_IND_2005!$C$7:$C$883,"*"&amp;RIGHT($A308,3)&amp;"*",EUROSTAT_VBE_IND_2005!$D$7:$D$883,"5544*"))/1000</f>
        <v>0</v>
      </c>
      <c r="AJ308" s="17">
        <f>(SUMIFS(EUROSTAT_VBE_IND_2005!AJ$7:AJ$883,EUROSTAT_VBE_IND_2005!$B$7:$B$883,$D308,EUROSTAT_VBE_IND_2005!$C$7:$C$883,"*"&amp;RIGHT($A308,3)&amp;"*",EUROSTAT_VBE_IND_2005!$D$7:$D$883,"2210*"))/1000+(SUMIFS(EUROSTAT_VBE_IND_2005!AJ$7:AJ$883,EUROSTAT_VBE_IND_2005!$B$7:$B$883,$D308,EUROSTAT_VBE_IND_2005!$C$7:$C$883,"*"&amp;RIGHT($A308,3)&amp;"*",EUROSTAT_VBE_IND_2005!$D$7:$D$883,"23*"))/1000+(SUMIFS(EUROSTAT_VBE_IND_2005!AJ$7:AJ$883,EUROSTAT_VBE_IND_2005!$B$7:$B$883,$D308,EUROSTAT_VBE_IND_2005!$C$7:$C$883,"*"&amp;RIGHT($A308,3)&amp;"*",EUROSTAT_VBE_IND_2005!$D$7:$D$883,"5544*"))/1000</f>
        <v>0.148</v>
      </c>
      <c r="AK308" s="17">
        <f>(SUMIFS(EUROSTAT_VBE_IND_2005!AK$7:AK$883,EUROSTAT_VBE_IND_2005!$B$7:$B$883,$D308,EUROSTAT_VBE_IND_2005!$C$7:$C$883,"*"&amp;RIGHT($A308,3)&amp;"*",EUROSTAT_VBE_IND_2005!$D$7:$D$883,"2210*"))/1000+(SUMIFS(EUROSTAT_VBE_IND_2005!AK$7:AK$883,EUROSTAT_VBE_IND_2005!$B$7:$B$883,$D308,EUROSTAT_VBE_IND_2005!$C$7:$C$883,"*"&amp;RIGHT($A308,3)&amp;"*",EUROSTAT_VBE_IND_2005!$D$7:$D$883,"23*"))/1000+(SUMIFS(EUROSTAT_VBE_IND_2005!AK$7:AK$883,EUROSTAT_VBE_IND_2005!$B$7:$B$883,$D308,EUROSTAT_VBE_IND_2005!$C$7:$C$883,"*"&amp;RIGHT($A308,3)&amp;"*",EUROSTAT_VBE_IND_2005!$D$7:$D$883,"5544*"))/1000</f>
        <v>0</v>
      </c>
      <c r="AL308" s="198"/>
      <c r="AM308" s="198"/>
      <c r="AN308" s="198"/>
      <c r="AO308" s="17">
        <f>(SUMIFS(EUROSTAT_VBE_IND_2005!Y$7:Y$883,EUROSTAT_VBE_IND_2005!$B$7:$B$883,$D308,EUROSTAT_VBE_IND_2005!$C$7:$C$883,"*"&amp;RIGHT($A308,3)&amp;"*",EUROSTAT_VBE_IND_2005!$D$7:$D$883,"2210*"))/1000+(SUMIFS(EUROSTAT_VBE_IND_2005!Y$7:Y$883,EUROSTAT_VBE_IND_2005!$B$7:$B$883,$D308,EUROSTAT_VBE_IND_2005!$C$7:$C$883,"*"&amp;RIGHT($A308,3)&amp;"*",EUROSTAT_VBE_IND_2005!$D$7:$D$883,"23*"))/1000+(SUMIFS(EUROSTAT_VBE_IND_2005!Y$7:Y$883,EUROSTAT_VBE_IND_2005!$B$7:$B$883,$D308,EUROSTAT_VBE_IND_2005!$C$7:$C$883,"*"&amp;RIGHT($A308,3)&amp;"*",EUROSTAT_VBE_IND_2005!$D$7:$D$883,"5544*"))/1000</f>
        <v>0</v>
      </c>
      <c r="AP308" s="17">
        <f>(SUMIFS(EUROSTAT_VBE_IND_2005!Z$7:Z$883,EUROSTAT_VBE_IND_2005!$B$7:$B$883,$D308,EUROSTAT_VBE_IND_2005!$C$7:$C$883,"*"&amp;RIGHT($A308,3)&amp;"*",EUROSTAT_VBE_IND_2005!$D$7:$D$883,"2210*"))/1000+(SUMIFS(EUROSTAT_VBE_IND_2005!Z$7:Z$883,EUROSTAT_VBE_IND_2005!$B$7:$B$883,$D308,EUROSTAT_VBE_IND_2005!$C$7:$C$883,"*"&amp;RIGHT($A308,3)&amp;"*",EUROSTAT_VBE_IND_2005!$D$7:$D$883,"23*"))/1000+(SUMIFS(EUROSTAT_VBE_IND_2005!Z$7:Z$883,EUROSTAT_VBE_IND_2005!$B$7:$B$883,$D308,EUROSTAT_VBE_IND_2005!$C$7:$C$883,"*"&amp;RIGHT($A308,3)&amp;"*",EUROSTAT_VBE_IND_2005!$D$7:$D$883,"5544*"))/1000</f>
        <v>0</v>
      </c>
      <c r="AQ308" s="17">
        <f>(SUMIFS(EUROSTAT_VBE_IND_2005!AG$7:AG$883,EUROSTAT_VBE_IND_2005!$B$7:$B$883,$D308,EUROSTAT_VBE_IND_2005!$C$7:$C$883,"*"&amp;RIGHT($A308,3)&amp;"*",EUROSTAT_VBE_IND_2005!$D$7:$D$883,"2210*"))/1000+(SUMIFS(EUROSTAT_VBE_IND_2005!AG$7:AG$883,EUROSTAT_VBE_IND_2005!$B$7:$B$883,$D308,EUROSTAT_VBE_IND_2005!$C$7:$C$883,"*"&amp;RIGHT($A308,3)&amp;"*",EUROSTAT_VBE_IND_2005!$D$7:$D$883,"23*"))/1000+(SUMIFS(EUROSTAT_VBE_IND_2005!AG$7:AG$883,EUROSTAT_VBE_IND_2005!$B$7:$B$883,$D308,EUROSTAT_VBE_IND_2005!$C$7:$C$883,"*"&amp;RIGHT($A308,3)&amp;"*",EUROSTAT_VBE_IND_2005!$D$7:$D$883,"5544*"))/1000</f>
        <v>0.017</v>
      </c>
    </row>
    <row r="309" spans="1:43">
      <c r="A309" t="str">
        <f>LEFT(EUROSTAT_VBE_IND_2005!$C$477,8)</f>
        <v>B_101846</v>
      </c>
      <c r="B309" s="28" t="s">
        <v>305</v>
      </c>
      <c r="C309" t="s">
        <v>293</v>
      </c>
      <c r="D309" t="s">
        <v>55</v>
      </c>
      <c r="E309" t="s">
        <v>231</v>
      </c>
      <c r="F309" t="s">
        <v>251</v>
      </c>
      <c r="G309" s="17">
        <f>(SUMIFS(EUROSTAT_VBE_IND_2005!E$7:E$883,EUROSTAT_VBE_IND_2005!$B$7:$B$883,$D309,EUROSTAT_VBE_IND_2005!$C$7:$C$883,"*"&amp;RIGHT($A309,3)&amp;"*",EUROSTAT_VBE_IND_2005!$D$7:$D$883,"2230*"))/1000+(SUMIFS(EUROSTAT_VBE_IND_2005!E$7:E$883,EUROSTAT_VBE_IND_2005!$B$7:$B$883,$D309,EUROSTAT_VBE_IND_2005!$C$7:$C$883,"*"&amp;RIGHT($A308,3)&amp;"*",EUROSTAT_VBE_IND_2005!$D$7:$D$883,"2130*"))/1000</f>
        <v>0</v>
      </c>
      <c r="H309" s="17">
        <f>(SUMIFS(EUROSTAT_VBE_IND_2005!F$7:F$883,EUROSTAT_VBE_IND_2005!$B$7:$B$883,$D309,EUROSTAT_VBE_IND_2005!$C$7:$C$883,"*"&amp;RIGHT($A309,3)&amp;"*",EUROSTAT_VBE_IND_2005!$D$7:$D$883,"2230*"))/1000+(SUMIFS(EUROSTAT_VBE_IND_2005!F$7:F$883,EUROSTAT_VBE_IND_2005!$B$7:$B$883,$D309,EUROSTAT_VBE_IND_2005!$C$7:$C$883,"*"&amp;RIGHT($A308,3)&amp;"*",EUROSTAT_VBE_IND_2005!$D$7:$D$883,"2130*"))/1000</f>
        <v>0</v>
      </c>
      <c r="I309" s="17">
        <f>(SUMIFS(EUROSTAT_VBE_IND_2005!G$7:G$883,EUROSTAT_VBE_IND_2005!$B$7:$B$883,$D309,EUROSTAT_VBE_IND_2005!$C$7:$C$883,"*"&amp;RIGHT($A309,3)&amp;"*",EUROSTAT_VBE_IND_2005!$D$7:$D$883,"2230*"))/1000+(SUMIFS(EUROSTAT_VBE_IND_2005!G$7:G$883,EUROSTAT_VBE_IND_2005!$B$7:$B$883,$D309,EUROSTAT_VBE_IND_2005!$C$7:$C$883,"*"&amp;RIGHT($A308,3)&amp;"*",EUROSTAT_VBE_IND_2005!$D$7:$D$883,"2130*"))/1000</f>
        <v>0</v>
      </c>
      <c r="J309" s="198"/>
      <c r="K309" s="17">
        <f>(SUMIFS(EUROSTAT_VBE_IND_2005!H$7:H$883,EUROSTAT_VBE_IND_2005!$B$7:$B$883,$D309,EUROSTAT_VBE_IND_2005!$C$7:$C$883,"*"&amp;RIGHT($A309,3)&amp;"*",EUROSTAT_VBE_IND_2005!$D$7:$D$883,"2230*"))/1000+(SUMIFS(EUROSTAT_VBE_IND_2005!H$7:H$883,EUROSTAT_VBE_IND_2005!$B$7:$B$883,$D309,EUROSTAT_VBE_IND_2005!$C$7:$C$883,"*"&amp;RIGHT($A308,3)&amp;"*",EUROSTAT_VBE_IND_2005!$D$7:$D$883,"2130*"))/1000</f>
        <v>0</v>
      </c>
      <c r="L309" s="17">
        <f>(SUMIFS(EUROSTAT_VBE_IND_2005!I$7:I$883,EUROSTAT_VBE_IND_2005!$B$7:$B$883,$D309,EUROSTAT_VBE_IND_2005!$C$7:$C$883,"*"&amp;RIGHT($A309,3)&amp;"*",EUROSTAT_VBE_IND_2005!$D$7:$D$883,"2230*"))/1000+(SUMIFS(EUROSTAT_VBE_IND_2005!I$7:I$883,EUROSTAT_VBE_IND_2005!$B$7:$B$883,$D309,EUROSTAT_VBE_IND_2005!$C$7:$C$883,"*"&amp;RIGHT($A308,3)&amp;"*",EUROSTAT_VBE_IND_2005!$D$7:$D$883,"2130*"))/1000</f>
        <v>0</v>
      </c>
      <c r="M309" s="17">
        <f>(SUMIFS(EUROSTAT_VBE_IND_2005!J$7:J$883,EUROSTAT_VBE_IND_2005!$B$7:$B$883,$D309,EUROSTAT_VBE_IND_2005!$C$7:$C$883,"*"&amp;RIGHT($A309,3)&amp;"*",EUROSTAT_VBE_IND_2005!$D$7:$D$883,"2230*"))/1000+(SUMIFS(EUROSTAT_VBE_IND_2005!J$7:J$883,EUROSTAT_VBE_IND_2005!$B$7:$B$883,$D309,EUROSTAT_VBE_IND_2005!$C$7:$C$883,"*"&amp;RIGHT($A308,3)&amp;"*",EUROSTAT_VBE_IND_2005!$D$7:$D$883,"2130*"))/1000</f>
        <v>0</v>
      </c>
      <c r="N309" s="17">
        <f>(SUMIFS(EUROSTAT_VBE_IND_2005!K$7:K$883,EUROSTAT_VBE_IND_2005!$B$7:$B$883,$D309,EUROSTAT_VBE_IND_2005!$C$7:$C$883,"*"&amp;RIGHT($A309,3)&amp;"*",EUROSTAT_VBE_IND_2005!$D$7:$D$883,"2230*"))/1000+(SUMIFS(EUROSTAT_VBE_IND_2005!K$7:K$883,EUROSTAT_VBE_IND_2005!$B$7:$B$883,$D309,EUROSTAT_VBE_IND_2005!$C$7:$C$883,"*"&amp;RIGHT($A308,3)&amp;"*",EUROSTAT_VBE_IND_2005!$D$7:$D$883,"2130*"))/1000</f>
        <v>0</v>
      </c>
      <c r="O309" s="17">
        <f>(SUMIFS(EUROSTAT_VBE_IND_2005!L$7:L$883,EUROSTAT_VBE_IND_2005!$B$7:$B$883,$D309,EUROSTAT_VBE_IND_2005!$C$7:$C$883,"*"&amp;RIGHT($A309,3)&amp;"*",EUROSTAT_VBE_IND_2005!$D$7:$D$883,"2230*"))/1000+(SUMIFS(EUROSTAT_VBE_IND_2005!L$7:L$883,EUROSTAT_VBE_IND_2005!$B$7:$B$883,$D309,EUROSTAT_VBE_IND_2005!$C$7:$C$883,"*"&amp;RIGHT($A308,3)&amp;"*",EUROSTAT_VBE_IND_2005!$D$7:$D$883,"2130*"))/1000</f>
        <v>0</v>
      </c>
      <c r="P309" s="17">
        <f>(SUMIFS(EUROSTAT_VBE_IND_2005!M$7:M$883,EUROSTAT_VBE_IND_2005!$B$7:$B$883,$D309,EUROSTAT_VBE_IND_2005!$C$7:$C$883,"*"&amp;RIGHT($A309,3)&amp;"*",EUROSTAT_VBE_IND_2005!$D$7:$D$883,"2230*"))/1000+(SUMIFS(EUROSTAT_VBE_IND_2005!M$7:M$883,EUROSTAT_VBE_IND_2005!$B$7:$B$883,$D309,EUROSTAT_VBE_IND_2005!$C$7:$C$883,"*"&amp;RIGHT($A308,3)&amp;"*",EUROSTAT_VBE_IND_2005!$D$7:$D$883,"2130*"))/1000</f>
        <v>0</v>
      </c>
      <c r="Q309" s="17">
        <f>(SUMIFS(EUROSTAT_VBE_IND_2005!N$7:N$883,EUROSTAT_VBE_IND_2005!$B$7:$B$883,$D309,EUROSTAT_VBE_IND_2005!$C$7:$C$883,"*"&amp;RIGHT($A309,3)&amp;"*",EUROSTAT_VBE_IND_2005!$D$7:$D$883,"2230*"))/1000+(SUMIFS(EUROSTAT_VBE_IND_2005!N$7:N$883,EUROSTAT_VBE_IND_2005!$B$7:$B$883,$D309,EUROSTAT_VBE_IND_2005!$C$7:$C$883,"*"&amp;RIGHT($A308,3)&amp;"*",EUROSTAT_VBE_IND_2005!$D$7:$D$883,"2130*"))/1000</f>
        <v>0</v>
      </c>
      <c r="R309" s="17">
        <f>(SUMIFS(EUROSTAT_VBE_IND_2005!O$7:O$883,EUROSTAT_VBE_IND_2005!$B$7:$B$883,$D309,EUROSTAT_VBE_IND_2005!$C$7:$C$883,"*"&amp;RIGHT($A309,3)&amp;"*",EUROSTAT_VBE_IND_2005!$D$7:$D$883,"2230*"))/1000+(SUMIFS(EUROSTAT_VBE_IND_2005!O$7:O$883,EUROSTAT_VBE_IND_2005!$B$7:$B$883,$D309,EUROSTAT_VBE_IND_2005!$C$7:$C$883,"*"&amp;RIGHT($A308,3)&amp;"*",EUROSTAT_VBE_IND_2005!$D$7:$D$883,"2130*"))/1000</f>
        <v>0</v>
      </c>
      <c r="S309" s="17">
        <f>(SUMIFS(EUROSTAT_VBE_IND_2005!P$7:P$883,EUROSTAT_VBE_IND_2005!$B$7:$B$883,$D309,EUROSTAT_VBE_IND_2005!$C$7:$C$883,"*"&amp;RIGHT($A309,3)&amp;"*",EUROSTAT_VBE_IND_2005!$D$7:$D$883,"2230*"))/1000+(SUMIFS(EUROSTAT_VBE_IND_2005!P$7:P$883,EUROSTAT_VBE_IND_2005!$B$7:$B$883,$D309,EUROSTAT_VBE_IND_2005!$C$7:$C$883,"*"&amp;RIGHT($A308,3)&amp;"*",EUROSTAT_VBE_IND_2005!$D$7:$D$883,"2130*"))/1000</f>
        <v>0</v>
      </c>
      <c r="T309" s="17">
        <f>(SUMIFS(EUROSTAT_VBE_IND_2005!Q$7:Q$883,EUROSTAT_VBE_IND_2005!$B$7:$B$883,$D309,EUROSTAT_VBE_IND_2005!$C$7:$C$883,"*"&amp;RIGHT($A309,3)&amp;"*",EUROSTAT_VBE_IND_2005!$D$7:$D$883,"2230*"))/1000+(SUMIFS(EUROSTAT_VBE_IND_2005!Q$7:Q$883,EUROSTAT_VBE_IND_2005!$B$7:$B$883,$D309,EUROSTAT_VBE_IND_2005!$C$7:$C$883,"*"&amp;RIGHT($A308,3)&amp;"*",EUROSTAT_VBE_IND_2005!$D$7:$D$883,"2130*"))/1000</f>
        <v>0</v>
      </c>
      <c r="U309" s="17">
        <f>(SUMIFS(EUROSTAT_VBE_IND_2005!R$7:R$883,EUROSTAT_VBE_IND_2005!$B$7:$B$883,$D309,EUROSTAT_VBE_IND_2005!$C$7:$C$883,"*"&amp;RIGHT($A309,3)&amp;"*",EUROSTAT_VBE_IND_2005!$D$7:$D$883,"2230*"))/1000+(SUMIFS(EUROSTAT_VBE_IND_2005!R$7:R$883,EUROSTAT_VBE_IND_2005!$B$7:$B$883,$D309,EUROSTAT_VBE_IND_2005!$C$7:$C$883,"*"&amp;RIGHT($A308,3)&amp;"*",EUROSTAT_VBE_IND_2005!$D$7:$D$883,"2130*"))/1000</f>
        <v>0</v>
      </c>
      <c r="V309" s="17">
        <f>(SUMIFS(EUROSTAT_VBE_IND_2005!S$7:S$883,EUROSTAT_VBE_IND_2005!$B$7:$B$883,$D309,EUROSTAT_VBE_IND_2005!$C$7:$C$883,"*"&amp;RIGHT($A309,3)&amp;"*",EUROSTAT_VBE_IND_2005!$D$7:$D$883,"2230*"))/1000+(SUMIFS(EUROSTAT_VBE_IND_2005!S$7:S$883,EUROSTAT_VBE_IND_2005!$B$7:$B$883,$D309,EUROSTAT_VBE_IND_2005!$C$7:$C$883,"*"&amp;RIGHT($A308,3)&amp;"*",EUROSTAT_VBE_IND_2005!$D$7:$D$883,"2130*"))/1000</f>
        <v>0</v>
      </c>
      <c r="W309" s="17">
        <f>(SUMIFS(EUROSTAT_VBE_IND_2005!T$7:T$883,EUROSTAT_VBE_IND_2005!$B$7:$B$883,$D309,EUROSTAT_VBE_IND_2005!$C$7:$C$883,"*"&amp;RIGHT($A309,3)&amp;"*",EUROSTAT_VBE_IND_2005!$D$7:$D$883,"2230*"))/1000+(SUMIFS(EUROSTAT_VBE_IND_2005!T$7:T$883,EUROSTAT_VBE_IND_2005!$B$7:$B$883,$D309,EUROSTAT_VBE_IND_2005!$C$7:$C$883,"*"&amp;RIGHT($A308,3)&amp;"*",EUROSTAT_VBE_IND_2005!$D$7:$D$883,"2130*"))/1000</f>
        <v>0</v>
      </c>
      <c r="X309" s="17">
        <f>(SUMIFS(EUROSTAT_VBE_IND_2005!U$7:U$883,EUROSTAT_VBE_IND_2005!$B$7:$B$883,$D309,EUROSTAT_VBE_IND_2005!$C$7:$C$883,"*"&amp;RIGHT($A309,3)&amp;"*",EUROSTAT_VBE_IND_2005!$D$7:$D$883,"2230*"))/1000+(SUMIFS(EUROSTAT_VBE_IND_2005!U$7:U$883,EUROSTAT_VBE_IND_2005!$B$7:$B$883,$D309,EUROSTAT_VBE_IND_2005!$C$7:$C$883,"*"&amp;RIGHT($A308,3)&amp;"*",EUROSTAT_VBE_IND_2005!$D$7:$D$883,"2130*"))/1000</f>
        <v>0</v>
      </c>
      <c r="Y309" s="17">
        <f>(SUMIFS(EUROSTAT_VBE_IND_2005!V$7:V$883,EUROSTAT_VBE_IND_2005!$B$7:$B$883,$D309,EUROSTAT_VBE_IND_2005!$C$7:$C$883,"*"&amp;RIGHT($A309,3)&amp;"*",EUROSTAT_VBE_IND_2005!$D$7:$D$883,"2230*"))/1000+(SUMIFS(EUROSTAT_VBE_IND_2005!V$7:V$883,EUROSTAT_VBE_IND_2005!$B$7:$B$883,$D309,EUROSTAT_VBE_IND_2005!$C$7:$C$883,"*"&amp;RIGHT($A308,3)&amp;"*",EUROSTAT_VBE_IND_2005!$D$7:$D$883,"2130*"))/1000</f>
        <v>0</v>
      </c>
      <c r="Z309" s="17">
        <f>(SUMIFS(EUROSTAT_VBE_IND_2005!W$7:W$883,EUROSTAT_VBE_IND_2005!$B$7:$B$883,$D309,EUROSTAT_VBE_IND_2005!$C$7:$C$883,"*"&amp;RIGHT($A309,3)&amp;"*",EUROSTAT_VBE_IND_2005!$D$7:$D$883,"2230*"))/1000+(SUMIFS(EUROSTAT_VBE_IND_2005!W$7:W$883,EUROSTAT_VBE_IND_2005!$B$7:$B$883,$D309,EUROSTAT_VBE_IND_2005!$C$7:$C$883,"*"&amp;RIGHT($A308,3)&amp;"*",EUROSTAT_VBE_IND_2005!$D$7:$D$883,"2130*"))/1000</f>
        <v>0</v>
      </c>
      <c r="AA309" s="17">
        <f>(SUMIFS(EUROSTAT_VBE_IND_2005!X$7:X$883,EUROSTAT_VBE_IND_2005!$B$7:$B$883,$D309,EUROSTAT_VBE_IND_2005!$C$7:$C$883,"*"&amp;RIGHT($A309,3)&amp;"*",EUROSTAT_VBE_IND_2005!$D$7:$D$883,"2230*"))/1000+(SUMIFS(EUROSTAT_VBE_IND_2005!X$7:X$883,EUROSTAT_VBE_IND_2005!$B$7:$B$883,$D309,EUROSTAT_VBE_IND_2005!$C$7:$C$883,"*"&amp;RIGHT($A308,3)&amp;"*",EUROSTAT_VBE_IND_2005!$D$7:$D$883,"2130*"))/1000</f>
        <v>0</v>
      </c>
      <c r="AB309" s="17">
        <f>(SUMIFS(EUROSTAT_VBE_IND_2005!AA$7:AA$883,EUROSTAT_VBE_IND_2005!$B$7:$B$883,$D309,EUROSTAT_VBE_IND_2005!$C$7:$C$883,"*"&amp;RIGHT($A309,3)&amp;"*",EUROSTAT_VBE_IND_2005!$D$7:$D$883,"2230*"))/1000+(SUMIFS(EUROSTAT_VBE_IND_2005!AA$7:AA$883,EUROSTAT_VBE_IND_2005!$B$7:$B$883,$D309,EUROSTAT_VBE_IND_2005!$C$7:$C$883,"*"&amp;RIGHT($A308,3)&amp;"*",EUROSTAT_VBE_IND_2005!$D$7:$D$883,"2130*"))/1000</f>
        <v>0</v>
      </c>
      <c r="AC309" s="17">
        <f>(SUMIFS(EUROSTAT_VBE_IND_2005!AB$7:AB$883,EUROSTAT_VBE_IND_2005!$B$7:$B$883,$D309,EUROSTAT_VBE_IND_2005!$C$7:$C$883,"*"&amp;RIGHT($A309,3)&amp;"*",EUROSTAT_VBE_IND_2005!$D$7:$D$883,"2230*"))/1000+(SUMIFS(EUROSTAT_VBE_IND_2005!AB$7:AB$883,EUROSTAT_VBE_IND_2005!$B$7:$B$883,$D309,EUROSTAT_VBE_IND_2005!$C$7:$C$883,"*"&amp;RIGHT($A308,3)&amp;"*",EUROSTAT_VBE_IND_2005!$D$7:$D$883,"2130*"))/1000</f>
        <v>0</v>
      </c>
      <c r="AD309" s="17">
        <f>(SUMIFS(EUROSTAT_VBE_IND_2005!AC$7:AC$883,EUROSTAT_VBE_IND_2005!$B$7:$B$883,$D309,EUROSTAT_VBE_IND_2005!$C$7:$C$883,"*"&amp;RIGHT($A309,3)&amp;"*",EUROSTAT_VBE_IND_2005!$D$7:$D$883,"2230*"))/1000+(SUMIFS(EUROSTAT_VBE_IND_2005!AC$7:AC$883,EUROSTAT_VBE_IND_2005!$B$7:$B$883,$D309,EUROSTAT_VBE_IND_2005!$C$7:$C$883,"*"&amp;RIGHT($A308,3)&amp;"*",EUROSTAT_VBE_IND_2005!$D$7:$D$883,"2130*"))/1000</f>
        <v>0</v>
      </c>
      <c r="AE309" s="17">
        <f>(SUMIFS(EUROSTAT_VBE_IND_2005!AD$7:AD$883,EUROSTAT_VBE_IND_2005!$B$7:$B$883,$D309,EUROSTAT_VBE_IND_2005!$C$7:$C$883,"*"&amp;RIGHT($A309,3)&amp;"*",EUROSTAT_VBE_IND_2005!$D$7:$D$883,"2230*"))/1000+(SUMIFS(EUROSTAT_VBE_IND_2005!AD$7:AD$883,EUROSTAT_VBE_IND_2005!$B$7:$B$883,$D309,EUROSTAT_VBE_IND_2005!$C$7:$C$883,"*"&amp;RIGHT($A308,3)&amp;"*",EUROSTAT_VBE_IND_2005!$D$7:$D$883,"2130*"))/1000</f>
        <v>0</v>
      </c>
      <c r="AF309" s="17">
        <f>(SUMIFS(EUROSTAT_VBE_IND_2005!AE$7:AE$883,EUROSTAT_VBE_IND_2005!$B$7:$B$883,$D309,EUROSTAT_VBE_IND_2005!$C$7:$C$883,"*"&amp;RIGHT($A309,3)&amp;"*",EUROSTAT_VBE_IND_2005!$D$7:$D$883,"2230*"))/1000+(SUMIFS(EUROSTAT_VBE_IND_2005!AE$7:AE$883,EUROSTAT_VBE_IND_2005!$B$7:$B$883,$D309,EUROSTAT_VBE_IND_2005!$C$7:$C$883,"*"&amp;RIGHT($A308,3)&amp;"*",EUROSTAT_VBE_IND_2005!$D$7:$D$883,"2130*"))/1000</f>
        <v>0</v>
      </c>
      <c r="AG309" s="17">
        <f>(SUMIFS(EUROSTAT_VBE_IND_2005!AF$7:AF$883,EUROSTAT_VBE_IND_2005!$B$7:$B$883,$D309,EUROSTAT_VBE_IND_2005!$C$7:$C$883,"*"&amp;RIGHT($A309,3)&amp;"*",EUROSTAT_VBE_IND_2005!$D$7:$D$883,"2230*"))/1000+(SUMIFS(EUROSTAT_VBE_IND_2005!AF$7:AF$883,EUROSTAT_VBE_IND_2005!$B$7:$B$883,$D309,EUROSTAT_VBE_IND_2005!$C$7:$C$883,"*"&amp;RIGHT($A308,3)&amp;"*",EUROSTAT_VBE_IND_2005!$D$7:$D$883,"2130*"))/1000</f>
        <v>0</v>
      </c>
      <c r="AH309" s="17">
        <f>(SUMIFS(EUROSTAT_VBE_IND_2005!AH$7:AH$883,EUROSTAT_VBE_IND_2005!$B$7:$B$883,$D309,EUROSTAT_VBE_IND_2005!$C$7:$C$883,"*"&amp;RIGHT($A309,3)&amp;"*",EUROSTAT_VBE_IND_2005!$D$7:$D$883,"2230*"))/1000+(SUMIFS(EUROSTAT_VBE_IND_2005!AH$7:AH$883,EUROSTAT_VBE_IND_2005!$B$7:$B$883,$D309,EUROSTAT_VBE_IND_2005!$C$7:$C$883,"*"&amp;RIGHT($A308,3)&amp;"*",EUROSTAT_VBE_IND_2005!$D$7:$D$883,"2130*"))/1000</f>
        <v>0</v>
      </c>
      <c r="AI309" s="17">
        <f>(SUMIFS(EUROSTAT_VBE_IND_2005!AI$7:AI$883,EUROSTAT_VBE_IND_2005!$B$7:$B$883,$D309,EUROSTAT_VBE_IND_2005!$C$7:$C$883,"*"&amp;RIGHT($A309,3)&amp;"*",EUROSTAT_VBE_IND_2005!$D$7:$D$883,"2230*"))/1000+(SUMIFS(EUROSTAT_VBE_IND_2005!AI$7:AI$883,EUROSTAT_VBE_IND_2005!$B$7:$B$883,$D309,EUROSTAT_VBE_IND_2005!$C$7:$C$883,"*"&amp;RIGHT($A308,3)&amp;"*",EUROSTAT_VBE_IND_2005!$D$7:$D$883,"2130*"))/1000</f>
        <v>0</v>
      </c>
      <c r="AJ309" s="17">
        <f>(SUMIFS(EUROSTAT_VBE_IND_2005!AJ$7:AJ$883,EUROSTAT_VBE_IND_2005!$B$7:$B$883,$D309,EUROSTAT_VBE_IND_2005!$C$7:$C$883,"*"&amp;RIGHT($A309,3)&amp;"*",EUROSTAT_VBE_IND_2005!$D$7:$D$883,"2230*"))/1000+(SUMIFS(EUROSTAT_VBE_IND_2005!AJ$7:AJ$883,EUROSTAT_VBE_IND_2005!$B$7:$B$883,$D309,EUROSTAT_VBE_IND_2005!$C$7:$C$883,"*"&amp;RIGHT($A308,3)&amp;"*",EUROSTAT_VBE_IND_2005!$D$7:$D$883,"2130*"))/1000</f>
        <v>0</v>
      </c>
      <c r="AK309" s="17">
        <f>(SUMIFS(EUROSTAT_VBE_IND_2005!AK$7:AK$883,EUROSTAT_VBE_IND_2005!$B$7:$B$883,$D309,EUROSTAT_VBE_IND_2005!$C$7:$C$883,"*"&amp;RIGHT($A309,3)&amp;"*",EUROSTAT_VBE_IND_2005!$D$7:$D$883,"2230*"))/1000+(SUMIFS(EUROSTAT_VBE_IND_2005!AK$7:AK$883,EUROSTAT_VBE_IND_2005!$B$7:$B$883,$D309,EUROSTAT_VBE_IND_2005!$C$7:$C$883,"*"&amp;RIGHT($A308,3)&amp;"*",EUROSTAT_VBE_IND_2005!$D$7:$D$883,"2130*"))/1000</f>
        <v>0</v>
      </c>
      <c r="AL309" s="198"/>
      <c r="AM309" s="198"/>
      <c r="AN309" s="198"/>
      <c r="AO309" s="17">
        <f>(SUMIFS(EUROSTAT_VBE_IND_2005!Y$7:Y$883,EUROSTAT_VBE_IND_2005!$B$7:$B$883,$D309,EUROSTAT_VBE_IND_2005!$C$7:$C$883,"*"&amp;RIGHT($A309,3)&amp;"*",EUROSTAT_VBE_IND_2005!$D$7:$D$883,"2230*"))/1000+(SUMIFS(EUROSTAT_VBE_IND_2005!Y$7:Y$883,EUROSTAT_VBE_IND_2005!$B$7:$B$883,$D309,EUROSTAT_VBE_IND_2005!$C$7:$C$883,"*"&amp;RIGHT($A308,3)&amp;"*",EUROSTAT_VBE_IND_2005!$D$7:$D$883,"2130*"))/1000</f>
        <v>0</v>
      </c>
      <c r="AP309" s="17">
        <f>(SUMIFS(EUROSTAT_VBE_IND_2005!Z$7:Z$883,EUROSTAT_VBE_IND_2005!$B$7:$B$883,$D309,EUROSTAT_VBE_IND_2005!$C$7:$C$883,"*"&amp;RIGHT($A309,3)&amp;"*",EUROSTAT_VBE_IND_2005!$D$7:$D$883,"2230*"))/1000+(SUMIFS(EUROSTAT_VBE_IND_2005!Z$7:Z$883,EUROSTAT_VBE_IND_2005!$B$7:$B$883,$D309,EUROSTAT_VBE_IND_2005!$C$7:$C$883,"*"&amp;RIGHT($A308,3)&amp;"*",EUROSTAT_VBE_IND_2005!$D$7:$D$883,"2130*"))/1000</f>
        <v>0</v>
      </c>
      <c r="AQ309" s="17">
        <f>(SUMIFS(EUROSTAT_VBE_IND_2005!AG$7:AG$883,EUROSTAT_VBE_IND_2005!$B$7:$B$883,$D309,EUROSTAT_VBE_IND_2005!$C$7:$C$883,"*"&amp;RIGHT($A309,3)&amp;"*",EUROSTAT_VBE_IND_2005!$D$7:$D$883,"2230*"))/1000+(SUMIFS(EUROSTAT_VBE_IND_2005!AG$7:AG$883,EUROSTAT_VBE_IND_2005!$B$7:$B$883,$D309,EUROSTAT_VBE_IND_2005!$C$7:$C$883,"*"&amp;RIGHT($A308,3)&amp;"*",EUROSTAT_VBE_IND_2005!$D$7:$D$883,"2130*"))/1000</f>
        <v>0</v>
      </c>
    </row>
    <row r="310" spans="1:43">
      <c r="A310" t="str">
        <f>LEFT(EUROSTAT_VBE_IND_2005!$C$477,8)</f>
        <v>B_101846</v>
      </c>
      <c r="B310" s="28" t="s">
        <v>305</v>
      </c>
      <c r="C310" t="s">
        <v>293</v>
      </c>
      <c r="D310" t="s">
        <v>55</v>
      </c>
      <c r="E310" t="s">
        <v>232</v>
      </c>
      <c r="F310" t="s">
        <v>252</v>
      </c>
      <c r="G310" s="17">
        <f>(SUMIFS(EUROSTAT_VBE_IND_2005!E$7:E$883,EUROSTAT_VBE_IND_2005!$B$7:$B$883,$D310,EUROSTAT_VBE_IND_2005!$C$7:$C$883,"*"&amp;RIGHT($A310,3)&amp;"*",EUROSTAT_VBE_IND_2005!$D$7:$D$883,"212*"))/1000</f>
        <v>0</v>
      </c>
      <c r="H310" s="17">
        <f>(SUMIFS(EUROSTAT_VBE_IND_2005!F$7:F$883,EUROSTAT_VBE_IND_2005!$B$7:$B$883,$D310,EUROSTAT_VBE_IND_2005!$C$7:$C$883,"*"&amp;RIGHT($A308,3)&amp;"*",EUROSTAT_VBE_IND_2005!$D$7:$D$883,"212*"))/1000</f>
        <v>0</v>
      </c>
      <c r="I310" s="17">
        <f>(SUMIFS(EUROSTAT_VBE_IND_2005!G$7:G$883,EUROSTAT_VBE_IND_2005!$B$7:$B$883,$D310,EUROSTAT_VBE_IND_2005!$C$7:$C$883,"*"&amp;RIGHT($A308,3)&amp;"*",EUROSTAT_VBE_IND_2005!$D$7:$D$883,"212*"))/1000</f>
        <v>0</v>
      </c>
      <c r="J310" s="198"/>
      <c r="K310" s="17">
        <f>(SUMIFS(EUROSTAT_VBE_IND_2005!H$7:H$883,EUROSTAT_VBE_IND_2005!$B$7:$B$883,$D310,EUROSTAT_VBE_IND_2005!$C$7:$C$883,"*"&amp;RIGHT($A308,3)&amp;"*",EUROSTAT_VBE_IND_2005!$D$7:$D$883,"212*"))/1000</f>
        <v>0</v>
      </c>
      <c r="L310" s="17">
        <f>(SUMIFS(EUROSTAT_VBE_IND_2005!I$7:I$883,EUROSTAT_VBE_IND_2005!$B$7:$B$883,$D310,EUROSTAT_VBE_IND_2005!$C$7:$C$883,"*"&amp;RIGHT($A308,3)&amp;"*",EUROSTAT_VBE_IND_2005!$D$7:$D$883,"212*"))/1000</f>
        <v>0</v>
      </c>
      <c r="M310" s="17">
        <f>(SUMIFS(EUROSTAT_VBE_IND_2005!J$7:J$883,EUROSTAT_VBE_IND_2005!$B$7:$B$883,$D310,EUROSTAT_VBE_IND_2005!$C$7:$C$883,"*"&amp;RIGHT($A308,3)&amp;"*",EUROSTAT_VBE_IND_2005!$D$7:$D$883,"212*"))/1000</f>
        <v>1.083</v>
      </c>
      <c r="N310" s="17">
        <f>(SUMIFS(EUROSTAT_VBE_IND_2005!K$7:K$883,EUROSTAT_VBE_IND_2005!$B$7:$B$883,$D310,EUROSTAT_VBE_IND_2005!$C$7:$C$883,"*"&amp;RIGHT($A308,3)&amp;"*",EUROSTAT_VBE_IND_2005!$D$7:$D$883,"212*"))/1000</f>
        <v>0</v>
      </c>
      <c r="O310" s="17">
        <f>(SUMIFS(EUROSTAT_VBE_IND_2005!L$7:L$883,EUROSTAT_VBE_IND_2005!$B$7:$B$883,$D310,EUROSTAT_VBE_IND_2005!$C$7:$C$883,"*"&amp;RIGHT($A308,3)&amp;"*",EUROSTAT_VBE_IND_2005!$D$7:$D$883,"212*"))/1000</f>
        <v>0</v>
      </c>
      <c r="P310" s="17">
        <f>(SUMIFS(EUROSTAT_VBE_IND_2005!M$7:M$883,EUROSTAT_VBE_IND_2005!$B$7:$B$883,$D310,EUROSTAT_VBE_IND_2005!$C$7:$C$883,"*"&amp;RIGHT($A308,3)&amp;"*",EUROSTAT_VBE_IND_2005!$D$7:$D$883,"212*"))/1000</f>
        <v>0</v>
      </c>
      <c r="Q310" s="17">
        <f>(SUMIFS(EUROSTAT_VBE_IND_2005!N$7:N$883,EUROSTAT_VBE_IND_2005!$B$7:$B$883,$D310,EUROSTAT_VBE_IND_2005!$C$7:$C$883,"*"&amp;RIGHT($A308,3)&amp;"*",EUROSTAT_VBE_IND_2005!$D$7:$D$883,"212*"))/1000</f>
        <v>0</v>
      </c>
      <c r="R310" s="17">
        <f>(SUMIFS(EUROSTAT_VBE_IND_2005!O$7:O$883,EUROSTAT_VBE_IND_2005!$B$7:$B$883,$D310,EUROSTAT_VBE_IND_2005!$C$7:$C$883,"*"&amp;RIGHT($A308,3)&amp;"*",EUROSTAT_VBE_IND_2005!$D$7:$D$883,"212*"))/1000</f>
        <v>0</v>
      </c>
      <c r="S310" s="17">
        <f>(SUMIFS(EUROSTAT_VBE_IND_2005!P$7:P$883,EUROSTAT_VBE_IND_2005!$B$7:$B$883,$D310,EUROSTAT_VBE_IND_2005!$C$7:$C$883,"*"&amp;RIGHT($A308,3)&amp;"*",EUROSTAT_VBE_IND_2005!$D$7:$D$883,"212*"))/1000</f>
        <v>0.285</v>
      </c>
      <c r="T310" s="17">
        <f>(SUMIFS(EUROSTAT_VBE_IND_2005!Q$7:Q$883,EUROSTAT_VBE_IND_2005!$B$7:$B$883,$D310,EUROSTAT_VBE_IND_2005!$C$7:$C$883,"*"&amp;RIGHT($A308,3)&amp;"*",EUROSTAT_VBE_IND_2005!$D$7:$D$883,"212*"))/1000</f>
        <v>0</v>
      </c>
      <c r="U310" s="17">
        <f>(SUMIFS(EUROSTAT_VBE_IND_2005!R$7:R$883,EUROSTAT_VBE_IND_2005!$B$7:$B$883,$D310,EUROSTAT_VBE_IND_2005!$C$7:$C$883,"*"&amp;RIGHT($A308,3)&amp;"*",EUROSTAT_VBE_IND_2005!$D$7:$D$883,"212*"))/1000</f>
        <v>0.057</v>
      </c>
      <c r="V310" s="17">
        <f>(SUMIFS(EUROSTAT_VBE_IND_2005!S$7:S$883,EUROSTAT_VBE_IND_2005!$B$7:$B$883,$D310,EUROSTAT_VBE_IND_2005!$C$7:$C$883,"*"&amp;RIGHT($A308,3)&amp;"*",EUROSTAT_VBE_IND_2005!$D$7:$D$883,"212*"))/1000</f>
        <v>0</v>
      </c>
      <c r="W310" s="17">
        <f>(SUMIFS(EUROSTAT_VBE_IND_2005!T$7:T$883,EUROSTAT_VBE_IND_2005!$B$7:$B$883,$D310,EUROSTAT_VBE_IND_2005!$C$7:$C$883,"*"&amp;RIGHT($A308,3)&amp;"*",EUROSTAT_VBE_IND_2005!$D$7:$D$883,"212*"))/1000</f>
        <v>0</v>
      </c>
      <c r="X310" s="17">
        <f>(SUMIFS(EUROSTAT_VBE_IND_2005!U$7:U$883,EUROSTAT_VBE_IND_2005!$B$7:$B$883,$D310,EUROSTAT_VBE_IND_2005!$C$7:$C$883,"*"&amp;RIGHT($A308,3)&amp;"*",EUROSTAT_VBE_IND_2005!$D$7:$D$883,"212*"))/1000</f>
        <v>0</v>
      </c>
      <c r="Y310" s="17">
        <f>(SUMIFS(EUROSTAT_VBE_IND_2005!V$7:V$883,EUROSTAT_VBE_IND_2005!$B$7:$B$883,$D310,EUROSTAT_VBE_IND_2005!$C$7:$C$883,"*"&amp;RIGHT($A308,3)&amp;"*",EUROSTAT_VBE_IND_2005!$D$7:$D$883,"212*"))/1000</f>
        <v>0</v>
      </c>
      <c r="Z310" s="17">
        <f>(SUMIFS(EUROSTAT_VBE_IND_2005!W$7:W$883,EUROSTAT_VBE_IND_2005!$B$7:$B$883,$D310,EUROSTAT_VBE_IND_2005!$C$7:$C$883,"*"&amp;RIGHT($A308,3)&amp;"*",EUROSTAT_VBE_IND_2005!$D$7:$D$883,"212*"))/1000</f>
        <v>0</v>
      </c>
      <c r="AA310" s="17">
        <f>(SUMIFS(EUROSTAT_VBE_IND_2005!X$7:X$883,EUROSTAT_VBE_IND_2005!$B$7:$B$883,$D310,EUROSTAT_VBE_IND_2005!$C$7:$C$883,"*"&amp;RIGHT($A308,3)&amp;"*",EUROSTAT_VBE_IND_2005!$D$7:$D$883,"212*"))/1000</f>
        <v>0</v>
      </c>
      <c r="AB310" s="17">
        <f>(SUMIFS(EUROSTAT_VBE_IND_2005!AA$7:AA$883,EUROSTAT_VBE_IND_2005!$B$7:$B$883,$D310,EUROSTAT_VBE_IND_2005!$C$7:$C$883,"*"&amp;RIGHT($A308,3)&amp;"*",EUROSTAT_VBE_IND_2005!$D$7:$D$883,"212*"))/1000</f>
        <v>0</v>
      </c>
      <c r="AC310" s="17">
        <f>(SUMIFS(EUROSTAT_VBE_IND_2005!AB$7:AB$883,EUROSTAT_VBE_IND_2005!$B$7:$B$883,$D310,EUROSTAT_VBE_IND_2005!$C$7:$C$883,"*"&amp;RIGHT($A308,3)&amp;"*",EUROSTAT_VBE_IND_2005!$D$7:$D$883,"212*"))/1000</f>
        <v>0</v>
      </c>
      <c r="AD310" s="17">
        <f>(SUMIFS(EUROSTAT_VBE_IND_2005!AC$7:AC$883,EUROSTAT_VBE_IND_2005!$B$7:$B$883,$D310,EUROSTAT_VBE_IND_2005!$C$7:$C$883,"*"&amp;RIGHT($A308,3)&amp;"*",EUROSTAT_VBE_IND_2005!$D$7:$D$883,"212*"))/1000</f>
        <v>0</v>
      </c>
      <c r="AE310" s="17">
        <f>(SUMIFS(EUROSTAT_VBE_IND_2005!AD$7:AD$883,EUROSTAT_VBE_IND_2005!$B$7:$B$883,$D310,EUROSTAT_VBE_IND_2005!$C$7:$C$883,"*"&amp;RIGHT($A308,3)&amp;"*",EUROSTAT_VBE_IND_2005!$D$7:$D$883,"212*"))/1000</f>
        <v>0.142</v>
      </c>
      <c r="AF310" s="17">
        <f>(SUMIFS(EUROSTAT_VBE_IND_2005!AE$7:AE$883,EUROSTAT_VBE_IND_2005!$B$7:$B$883,$D310,EUROSTAT_VBE_IND_2005!$C$7:$C$883,"*"&amp;RIGHT($A308,3)&amp;"*",EUROSTAT_VBE_IND_2005!$D$7:$D$883,"212*"))/1000</f>
        <v>0</v>
      </c>
      <c r="AG310" s="17">
        <f>(SUMIFS(EUROSTAT_VBE_IND_2005!AF$7:AF$883,EUROSTAT_VBE_IND_2005!$B$7:$B$883,$D310,EUROSTAT_VBE_IND_2005!$C$7:$C$883,"*"&amp;RIGHT($A308,3)&amp;"*",EUROSTAT_VBE_IND_2005!$D$7:$D$883,"212*"))/1000</f>
        <v>0</v>
      </c>
      <c r="AH310" s="17">
        <f>(SUMIFS(EUROSTAT_VBE_IND_2005!AH$7:AH$883,EUROSTAT_VBE_IND_2005!$B$7:$B$883,$D310,EUROSTAT_VBE_IND_2005!$C$7:$C$883,"*"&amp;RIGHT($A308,3)&amp;"*",EUROSTAT_VBE_IND_2005!$D$7:$D$883,"212*"))/1000</f>
        <v>0.399</v>
      </c>
      <c r="AI310" s="17">
        <f>(SUMIFS(EUROSTAT_VBE_IND_2005!AI$7:AI$883,EUROSTAT_VBE_IND_2005!$B$7:$B$883,$D310,EUROSTAT_VBE_IND_2005!$C$7:$C$883,"*"&amp;RIGHT($A308,3)&amp;"*",EUROSTAT_VBE_IND_2005!$D$7:$D$883,"212*"))/1000</f>
        <v>0</v>
      </c>
      <c r="AJ310" s="17">
        <f>(SUMIFS(EUROSTAT_VBE_IND_2005!AJ$7:AJ$883,EUROSTAT_VBE_IND_2005!$B$7:$B$883,$D310,EUROSTAT_VBE_IND_2005!$C$7:$C$883,"*"&amp;RIGHT($A308,3)&amp;"*",EUROSTAT_VBE_IND_2005!$D$7:$D$883,"212*"))/1000</f>
        <v>0</v>
      </c>
      <c r="AK310" s="17">
        <f>(SUMIFS(EUROSTAT_VBE_IND_2005!AK$7:AK$883,EUROSTAT_VBE_IND_2005!$B$7:$B$883,$D310,EUROSTAT_VBE_IND_2005!$C$7:$C$883,"*"&amp;RIGHT($A308,3)&amp;"*",EUROSTAT_VBE_IND_2005!$D$7:$D$883,"212*"))/1000</f>
        <v>0</v>
      </c>
      <c r="AL310" s="198"/>
      <c r="AM310" s="198"/>
      <c r="AN310" s="198"/>
      <c r="AO310" s="17">
        <f>(SUMIFS(EUROSTAT_VBE_IND_2005!Y$7:Y$883,EUROSTAT_VBE_IND_2005!$B$7:$B$883,$D310,EUROSTAT_VBE_IND_2005!$C$7:$C$883,"*"&amp;RIGHT($A308,3)&amp;"*",EUROSTAT_VBE_IND_2005!$D$7:$D$883,"212*"))/1000</f>
        <v>0</v>
      </c>
      <c r="AP310" s="17">
        <f>(SUMIFS(EUROSTAT_VBE_IND_2005!Z$7:Z$883,EUROSTAT_VBE_IND_2005!$B$7:$B$883,$D310,EUROSTAT_VBE_IND_2005!$C$7:$C$883,"*"&amp;RIGHT($A308,3)&amp;"*",EUROSTAT_VBE_IND_2005!$D$7:$D$883,"212*"))/1000</f>
        <v>0</v>
      </c>
      <c r="AQ310" s="17">
        <f>(SUMIFS(EUROSTAT_VBE_IND_2005!AG$7:AG$883,EUROSTAT_VBE_IND_2005!$B$7:$B$883,$D310,EUROSTAT_VBE_IND_2005!$C$7:$C$883,"*"&amp;RIGHT($A308,3)&amp;"*",EUROSTAT_VBE_IND_2005!$D$7:$D$883,"212*"))/1000</f>
        <v>0</v>
      </c>
    </row>
    <row r="311" spans="1:43">
      <c r="A311" t="str">
        <f>LEFT(EUROSTAT_VBE_IND_2005!$C$477,8)</f>
        <v>B_101846</v>
      </c>
      <c r="B311" s="28" t="s">
        <v>305</v>
      </c>
      <c r="C311" t="s">
        <v>293</v>
      </c>
      <c r="D311" t="s">
        <v>55</v>
      </c>
      <c r="E311" t="s">
        <v>233</v>
      </c>
      <c r="F311" t="s">
        <v>253</v>
      </c>
      <c r="G311" s="17">
        <f>(SUMIFS(EUROSTAT_VBE_IND_2005!E$7:E$883,EUROSTAT_VBE_IND_2005!$B$7:$B$883,$D311,EUROSTAT_VBE_IND_2005!$C$7:$C$883,"*"&amp;RIGHT($A311,3)&amp;"*",EUROSTAT_VBE_IND_2005!$D$7:$D$883,"321*"))/1000</f>
        <v>0</v>
      </c>
      <c r="H311" s="17">
        <f>(SUMIFS(EUROSTAT_VBE_IND_2005!F$7:F$883,EUROSTAT_VBE_IND_2005!$B$7:$B$883,$D311,EUROSTAT_VBE_IND_2005!$C$7:$C$883,"*"&amp;RIGHT($A311,3)&amp;"*",EUROSTAT_VBE_IND_2005!$D$7:$D$883,"321*"))/1000</f>
        <v>0</v>
      </c>
      <c r="I311" s="17">
        <f>(SUMIFS(EUROSTAT_VBE_IND_2005!G$7:G$883,EUROSTAT_VBE_IND_2005!$B$7:$B$883,$D311,EUROSTAT_VBE_IND_2005!$C$7:$C$883,"*"&amp;RIGHT($A311,3)&amp;"*",EUROSTAT_VBE_IND_2005!$D$7:$D$883,"321*"))/1000</f>
        <v>0</v>
      </c>
      <c r="J311" s="198"/>
      <c r="K311" s="17">
        <f>(SUMIFS(EUROSTAT_VBE_IND_2005!H$7:H$883,EUROSTAT_VBE_IND_2005!$B$7:$B$883,$D311,EUROSTAT_VBE_IND_2005!$C$7:$C$883,"*"&amp;RIGHT($A311,3)&amp;"*",EUROSTAT_VBE_IND_2005!$D$7:$D$883,"321*"))/1000</f>
        <v>0</v>
      </c>
      <c r="L311" s="17">
        <f>(SUMIFS(EUROSTAT_VBE_IND_2005!I$7:I$883,EUROSTAT_VBE_IND_2005!$B$7:$B$883,$D311,EUROSTAT_VBE_IND_2005!$C$7:$C$883,"*"&amp;RIGHT($A311,3)&amp;"*",EUROSTAT_VBE_IND_2005!$D$7:$D$883,"321*"))/1000</f>
        <v>0</v>
      </c>
      <c r="M311" s="17">
        <f>(SUMIFS(EUROSTAT_VBE_IND_2005!J$7:J$883,EUROSTAT_VBE_IND_2005!$B$7:$B$883,$D311,EUROSTAT_VBE_IND_2005!$C$7:$C$883,"*"&amp;RIGHT($A311,3)&amp;"*",EUROSTAT_VBE_IND_2005!$D$7:$D$883,"321*"))/1000</f>
        <v>0</v>
      </c>
      <c r="N311" s="17">
        <f>(SUMIFS(EUROSTAT_VBE_IND_2005!K$7:K$883,EUROSTAT_VBE_IND_2005!$B$7:$B$883,$D311,EUROSTAT_VBE_IND_2005!$C$7:$C$883,"*"&amp;RIGHT($A311,3)&amp;"*",EUROSTAT_VBE_IND_2005!$D$7:$D$883,"321*"))/1000</f>
        <v>0</v>
      </c>
      <c r="O311" s="17">
        <f>(SUMIFS(EUROSTAT_VBE_IND_2005!L$7:L$883,EUROSTAT_VBE_IND_2005!$B$7:$B$883,$D311,EUROSTAT_VBE_IND_2005!$C$7:$C$883,"*"&amp;RIGHT($A311,3)&amp;"*",EUROSTAT_VBE_IND_2005!$D$7:$D$883,"321*"))/1000</f>
        <v>0</v>
      </c>
      <c r="P311" s="17">
        <f>(SUMIFS(EUROSTAT_VBE_IND_2005!M$7:M$883,EUROSTAT_VBE_IND_2005!$B$7:$B$883,$D311,EUROSTAT_VBE_IND_2005!$C$7:$C$883,"*"&amp;RIGHT($A311,3)&amp;"*",EUROSTAT_VBE_IND_2005!$D$7:$D$883,"321*"))/1000</f>
        <v>0</v>
      </c>
      <c r="Q311" s="17">
        <f>(SUMIFS(EUROSTAT_VBE_IND_2005!N$7:N$883,EUROSTAT_VBE_IND_2005!$B$7:$B$883,$D311,EUROSTAT_VBE_IND_2005!$C$7:$C$883,"*"&amp;RIGHT($A311,3)&amp;"*",EUROSTAT_VBE_IND_2005!$D$7:$D$883,"321*"))/1000</f>
        <v>0</v>
      </c>
      <c r="R311" s="17">
        <f>(SUMIFS(EUROSTAT_VBE_IND_2005!O$7:O$883,EUROSTAT_VBE_IND_2005!$B$7:$B$883,$D311,EUROSTAT_VBE_IND_2005!$C$7:$C$883,"*"&amp;RIGHT($A311,3)&amp;"*",EUROSTAT_VBE_IND_2005!$D$7:$D$883,"321*"))/1000</f>
        <v>0</v>
      </c>
      <c r="S311" s="17">
        <f>(SUMIFS(EUROSTAT_VBE_IND_2005!P$7:P$883,EUROSTAT_VBE_IND_2005!$B$7:$B$883,$D311,EUROSTAT_VBE_IND_2005!$C$7:$C$883,"*"&amp;RIGHT($A311,3)&amp;"*",EUROSTAT_VBE_IND_2005!$D$7:$D$883,"321*"))/1000</f>
        <v>0</v>
      </c>
      <c r="T311" s="17">
        <f>(SUMIFS(EUROSTAT_VBE_IND_2005!Q$7:Q$883,EUROSTAT_VBE_IND_2005!$B$7:$B$883,$D311,EUROSTAT_VBE_IND_2005!$C$7:$C$883,"*"&amp;RIGHT($A311,3)&amp;"*",EUROSTAT_VBE_IND_2005!$D$7:$D$883,"321*"))/1000</f>
        <v>0</v>
      </c>
      <c r="U311" s="17">
        <f>(SUMIFS(EUROSTAT_VBE_IND_2005!R$7:R$883,EUROSTAT_VBE_IND_2005!$B$7:$B$883,$D311,EUROSTAT_VBE_IND_2005!$C$7:$C$883,"*"&amp;RIGHT($A311,3)&amp;"*",EUROSTAT_VBE_IND_2005!$D$7:$D$883,"321*"))/1000</f>
        <v>0</v>
      </c>
      <c r="V311" s="17">
        <f>(SUMIFS(EUROSTAT_VBE_IND_2005!S$7:S$883,EUROSTAT_VBE_IND_2005!$B$7:$B$883,$D311,EUROSTAT_VBE_IND_2005!$C$7:$C$883,"*"&amp;RIGHT($A311,3)&amp;"*",EUROSTAT_VBE_IND_2005!$D$7:$D$883,"321*"))/1000</f>
        <v>0</v>
      </c>
      <c r="W311" s="17">
        <f>(SUMIFS(EUROSTAT_VBE_IND_2005!T$7:T$883,EUROSTAT_VBE_IND_2005!$B$7:$B$883,$D311,EUROSTAT_VBE_IND_2005!$C$7:$C$883,"*"&amp;RIGHT($A311,3)&amp;"*",EUROSTAT_VBE_IND_2005!$D$7:$D$883,"321*"))/1000</f>
        <v>0</v>
      </c>
      <c r="X311" s="17">
        <f>(SUMIFS(EUROSTAT_VBE_IND_2005!U$7:U$883,EUROSTAT_VBE_IND_2005!$B$7:$B$883,$D311,EUROSTAT_VBE_IND_2005!$C$7:$C$883,"*"&amp;RIGHT($A311,3)&amp;"*",EUROSTAT_VBE_IND_2005!$D$7:$D$883,"321*"))/1000</f>
        <v>0</v>
      </c>
      <c r="Y311" s="17">
        <f>(SUMIFS(EUROSTAT_VBE_IND_2005!V$7:V$883,EUROSTAT_VBE_IND_2005!$B$7:$B$883,$D311,EUROSTAT_VBE_IND_2005!$C$7:$C$883,"*"&amp;RIGHT($A311,3)&amp;"*",EUROSTAT_VBE_IND_2005!$D$7:$D$883,"321*"))/1000</f>
        <v>0</v>
      </c>
      <c r="Z311" s="17">
        <f>(SUMIFS(EUROSTAT_VBE_IND_2005!W$7:W$883,EUROSTAT_VBE_IND_2005!$B$7:$B$883,$D311,EUROSTAT_VBE_IND_2005!$C$7:$C$883,"*"&amp;RIGHT($A311,3)&amp;"*",EUROSTAT_VBE_IND_2005!$D$7:$D$883,"321*"))/1000</f>
        <v>0</v>
      </c>
      <c r="AA311" s="17">
        <f>(SUMIFS(EUROSTAT_VBE_IND_2005!X$7:X$883,EUROSTAT_VBE_IND_2005!$B$7:$B$883,$D311,EUROSTAT_VBE_IND_2005!$C$7:$C$883,"*"&amp;RIGHT($A311,3)&amp;"*",EUROSTAT_VBE_IND_2005!$D$7:$D$883,"321*"))/1000</f>
        <v>0</v>
      </c>
      <c r="AB311" s="17">
        <f>(SUMIFS(EUROSTAT_VBE_IND_2005!AA$7:AA$883,EUROSTAT_VBE_IND_2005!$B$7:$B$883,$D311,EUROSTAT_VBE_IND_2005!$C$7:$C$883,"*"&amp;RIGHT($A311,3)&amp;"*",EUROSTAT_VBE_IND_2005!$D$7:$D$883,"321*"))/1000</f>
        <v>0</v>
      </c>
      <c r="AC311" s="17">
        <f>(SUMIFS(EUROSTAT_VBE_IND_2005!AB$7:AB$883,EUROSTAT_VBE_IND_2005!$B$7:$B$883,$D311,EUROSTAT_VBE_IND_2005!$C$7:$C$883,"*"&amp;RIGHT($A311,3)&amp;"*",EUROSTAT_VBE_IND_2005!$D$7:$D$883,"321*"))/1000</f>
        <v>0</v>
      </c>
      <c r="AD311" s="17">
        <f>(SUMIFS(EUROSTAT_VBE_IND_2005!AC$7:AC$883,EUROSTAT_VBE_IND_2005!$B$7:$B$883,$D311,EUROSTAT_VBE_IND_2005!$C$7:$C$883,"*"&amp;RIGHT($A311,3)&amp;"*",EUROSTAT_VBE_IND_2005!$D$7:$D$883,"321*"))/1000</f>
        <v>0</v>
      </c>
      <c r="AE311" s="17">
        <f>(SUMIFS(EUROSTAT_VBE_IND_2005!AD$7:AD$883,EUROSTAT_VBE_IND_2005!$B$7:$B$883,$D311,EUROSTAT_VBE_IND_2005!$C$7:$C$883,"*"&amp;RIGHT($A311,3)&amp;"*",EUROSTAT_VBE_IND_2005!$D$7:$D$883,"321*"))/1000</f>
        <v>0</v>
      </c>
      <c r="AF311" s="17">
        <f>(SUMIFS(EUROSTAT_VBE_IND_2005!AE$7:AE$883,EUROSTAT_VBE_IND_2005!$B$7:$B$883,$D311,EUROSTAT_VBE_IND_2005!$C$7:$C$883,"*"&amp;RIGHT($A311,3)&amp;"*",EUROSTAT_VBE_IND_2005!$D$7:$D$883,"321*"))/1000</f>
        <v>0</v>
      </c>
      <c r="AG311" s="17">
        <f>(SUMIFS(EUROSTAT_VBE_IND_2005!AF$7:AF$883,EUROSTAT_VBE_IND_2005!$B$7:$B$883,$D311,EUROSTAT_VBE_IND_2005!$C$7:$C$883,"*"&amp;RIGHT($A311,3)&amp;"*",EUROSTAT_VBE_IND_2005!$D$7:$D$883,"321*"))/1000</f>
        <v>0</v>
      </c>
      <c r="AH311" s="17">
        <f>(SUMIFS(EUROSTAT_VBE_IND_2005!AH$7:AH$883,EUROSTAT_VBE_IND_2005!$B$7:$B$883,$D311,EUROSTAT_VBE_IND_2005!$C$7:$C$883,"*"&amp;RIGHT($A311,3)&amp;"*",EUROSTAT_VBE_IND_2005!$D$7:$D$883,"321*"))/1000</f>
        <v>0</v>
      </c>
      <c r="AI311" s="17">
        <f>(SUMIFS(EUROSTAT_VBE_IND_2005!AI$7:AI$883,EUROSTAT_VBE_IND_2005!$B$7:$B$883,$D311,EUROSTAT_VBE_IND_2005!$C$7:$C$883,"*"&amp;RIGHT($A311,3)&amp;"*",EUROSTAT_VBE_IND_2005!$D$7:$D$883,"321*"))/1000</f>
        <v>0</v>
      </c>
      <c r="AJ311" s="17">
        <f>(SUMIFS(EUROSTAT_VBE_IND_2005!AJ$7:AJ$883,EUROSTAT_VBE_IND_2005!$B$7:$B$883,$D311,EUROSTAT_VBE_IND_2005!$C$7:$C$883,"*"&amp;RIGHT($A311,3)&amp;"*",EUROSTAT_VBE_IND_2005!$D$7:$D$883,"321*"))/1000</f>
        <v>0</v>
      </c>
      <c r="AK311" s="17">
        <f>(SUMIFS(EUROSTAT_VBE_IND_2005!AK$7:AK$883,EUROSTAT_VBE_IND_2005!$B$7:$B$883,$D311,EUROSTAT_VBE_IND_2005!$C$7:$C$883,"*"&amp;RIGHT($A311,3)&amp;"*",EUROSTAT_VBE_IND_2005!$D$7:$D$883,"321*"))/1000</f>
        <v>0</v>
      </c>
      <c r="AL311" s="198"/>
      <c r="AM311" s="198"/>
      <c r="AN311" s="198"/>
      <c r="AO311" s="17">
        <f>(SUMIFS(EUROSTAT_VBE_IND_2005!Y$7:Y$883,EUROSTAT_VBE_IND_2005!$B$7:$B$883,$D311,EUROSTAT_VBE_IND_2005!$C$7:$C$883,"*"&amp;RIGHT($A311,3)&amp;"*",EUROSTAT_VBE_IND_2005!$D$7:$D$883,"321*"))/1000</f>
        <v>0</v>
      </c>
      <c r="AP311" s="17">
        <f>(SUMIFS(EUROSTAT_VBE_IND_2005!Z$7:Z$883,EUROSTAT_VBE_IND_2005!$B$7:$B$883,$D311,EUROSTAT_VBE_IND_2005!$C$7:$C$883,"*"&amp;RIGHT($A311,3)&amp;"*",EUROSTAT_VBE_IND_2005!$D$7:$D$883,"321*"))/1000</f>
        <v>0</v>
      </c>
      <c r="AQ311" s="17">
        <f>(SUMIFS(EUROSTAT_VBE_IND_2005!AG$7:AG$883,EUROSTAT_VBE_IND_2005!$B$7:$B$883,$D311,EUROSTAT_VBE_IND_2005!$C$7:$C$883,"*"&amp;RIGHT($A311,3)&amp;"*",EUROSTAT_VBE_IND_2005!$D$7:$D$883,"321*"))/1000</f>
        <v>0</v>
      </c>
    </row>
    <row r="312" spans="1:43">
      <c r="A312" t="str">
        <f>LEFT(EUROSTAT_VBE_IND_2005!$C$477,8)</f>
        <v>B_101846</v>
      </c>
      <c r="B312" s="28" t="s">
        <v>305</v>
      </c>
      <c r="C312" t="s">
        <v>293</v>
      </c>
      <c r="D312" t="s">
        <v>55</v>
      </c>
      <c r="E312" t="s">
        <v>234</v>
      </c>
      <c r="F312" t="s">
        <v>254</v>
      </c>
      <c r="G312" s="17">
        <f>(SUMIFS(EUROSTAT_VBE_IND_2005!E$7:E$883,EUROSTAT_VBE_IND_2005!$B$7:$B$883,$D312,EUROSTAT_VBE_IND_2005!$C$7:$C$883,"*"&amp;RIGHT($A312,3)&amp;"*",EUROSTAT_VBE_IND_2005!$D$7:$D$883,"3220*"))/1000</f>
        <v>0.092</v>
      </c>
      <c r="H312" s="17">
        <f>(SUMIFS(EUROSTAT_VBE_IND_2005!F$7:F$883,EUROSTAT_VBE_IND_2005!$B$7:$B$883,$D312,EUROSTAT_VBE_IND_2005!$C$7:$C$883,"*"&amp;RIGHT($A312,3)&amp;"*",EUROSTAT_VBE_IND_2005!$D$7:$D$883,"3220*"))/1000</f>
        <v>0</v>
      </c>
      <c r="I312" s="17">
        <f>(SUMIFS(EUROSTAT_VBE_IND_2005!G$7:G$883,EUROSTAT_VBE_IND_2005!$B$7:$B$883,$D312,EUROSTAT_VBE_IND_2005!$C$7:$C$883,"*"&amp;RIGHT($A312,3)&amp;"*",EUROSTAT_VBE_IND_2005!$D$7:$D$883,"3220*"))/1000</f>
        <v>0.052</v>
      </c>
      <c r="J312" s="198"/>
      <c r="K312" s="17">
        <f>(SUMIFS(EUROSTAT_VBE_IND_2005!H$7:H$883,EUROSTAT_VBE_IND_2005!$B$7:$B$883,$D312,EUROSTAT_VBE_IND_2005!$C$7:$C$883,"*"&amp;RIGHT($A312,3)&amp;"*",EUROSTAT_VBE_IND_2005!$D$7:$D$883,"3220*"))/1000</f>
        <v>0</v>
      </c>
      <c r="L312" s="17">
        <f>(SUMIFS(EUROSTAT_VBE_IND_2005!I$7:I$883,EUROSTAT_VBE_IND_2005!$B$7:$B$883,$D312,EUROSTAT_VBE_IND_2005!$C$7:$C$883,"*"&amp;RIGHT($A312,3)&amp;"*",EUROSTAT_VBE_IND_2005!$D$7:$D$883,"3220*"))/1000</f>
        <v>0</v>
      </c>
      <c r="M312" s="17">
        <f>(SUMIFS(EUROSTAT_VBE_IND_2005!J$7:J$883,EUROSTAT_VBE_IND_2005!$B$7:$B$883,$D312,EUROSTAT_VBE_IND_2005!$C$7:$C$883,"*"&amp;RIGHT($A312,3)&amp;"*",EUROSTAT_VBE_IND_2005!$D$7:$D$883,"3220*"))/1000</f>
        <v>0.23</v>
      </c>
      <c r="N312" s="17">
        <f>(SUMIFS(EUROSTAT_VBE_IND_2005!K$7:K$883,EUROSTAT_VBE_IND_2005!$B$7:$B$883,$D312,EUROSTAT_VBE_IND_2005!$C$7:$C$883,"*"&amp;RIGHT($A312,3)&amp;"*",EUROSTAT_VBE_IND_2005!$D$7:$D$883,"3220*"))/1000</f>
        <v>0</v>
      </c>
      <c r="O312" s="17">
        <f>(SUMIFS(EUROSTAT_VBE_IND_2005!L$7:L$883,EUROSTAT_VBE_IND_2005!$B$7:$B$883,$D312,EUROSTAT_VBE_IND_2005!$C$7:$C$883,"*"&amp;RIGHT($A312,3)&amp;"*",EUROSTAT_VBE_IND_2005!$D$7:$D$883,"3220*"))/1000</f>
        <v>0</v>
      </c>
      <c r="P312" s="17">
        <f>(SUMIFS(EUROSTAT_VBE_IND_2005!M$7:M$883,EUROSTAT_VBE_IND_2005!$B$7:$B$883,$D312,EUROSTAT_VBE_IND_2005!$C$7:$C$883,"*"&amp;RIGHT($A312,3)&amp;"*",EUROSTAT_VBE_IND_2005!$D$7:$D$883,"3220*"))/1000</f>
        <v>0.046</v>
      </c>
      <c r="Q312" s="17">
        <f>(SUMIFS(EUROSTAT_VBE_IND_2005!N$7:N$883,EUROSTAT_VBE_IND_2005!$B$7:$B$883,$D312,EUROSTAT_VBE_IND_2005!$C$7:$C$883,"*"&amp;RIGHT($A312,3)&amp;"*",EUROSTAT_VBE_IND_2005!$D$7:$D$883,"3220*"))/1000</f>
        <v>0.598</v>
      </c>
      <c r="R312" s="17">
        <f>(SUMIFS(EUROSTAT_VBE_IND_2005!O$7:O$883,EUROSTAT_VBE_IND_2005!$B$7:$B$883,$D312,EUROSTAT_VBE_IND_2005!$C$7:$C$883,"*"&amp;RIGHT($A312,3)&amp;"*",EUROSTAT_VBE_IND_2005!$D$7:$D$883,"3220*"))/1000</f>
        <v>0.139</v>
      </c>
      <c r="S312" s="17">
        <f>(SUMIFS(EUROSTAT_VBE_IND_2005!P$7:P$883,EUROSTAT_VBE_IND_2005!$B$7:$B$883,$D312,EUROSTAT_VBE_IND_2005!$C$7:$C$883,"*"&amp;RIGHT($A312,3)&amp;"*",EUROSTAT_VBE_IND_2005!$D$7:$D$883,"3220*"))/1000</f>
        <v>0.552</v>
      </c>
      <c r="T312" s="17">
        <f>(SUMIFS(EUROSTAT_VBE_IND_2005!Q$7:Q$883,EUROSTAT_VBE_IND_2005!$B$7:$B$883,$D312,EUROSTAT_VBE_IND_2005!$C$7:$C$883,"*"&amp;RIGHT($A312,3)&amp;"*",EUROSTAT_VBE_IND_2005!$D$7:$D$883,"3220*"))/1000</f>
        <v>0.138</v>
      </c>
      <c r="U312" s="17">
        <f>(SUMIFS(EUROSTAT_VBE_IND_2005!R$7:R$883,EUROSTAT_VBE_IND_2005!$B$7:$B$883,$D312,EUROSTAT_VBE_IND_2005!$C$7:$C$883,"*"&amp;RIGHT($A312,3)&amp;"*",EUROSTAT_VBE_IND_2005!$D$7:$D$883,"3220*"))/1000</f>
        <v>0.047</v>
      </c>
      <c r="V312" s="17">
        <f>(SUMIFS(EUROSTAT_VBE_IND_2005!S$7:S$883,EUROSTAT_VBE_IND_2005!$B$7:$B$883,$D312,EUROSTAT_VBE_IND_2005!$C$7:$C$883,"*"&amp;RIGHT($A312,3)&amp;"*",EUROSTAT_VBE_IND_2005!$D$7:$D$883,"3220*"))/1000</f>
        <v>0.236</v>
      </c>
      <c r="W312" s="17">
        <f>(SUMIFS(EUROSTAT_VBE_IND_2005!T$7:T$883,EUROSTAT_VBE_IND_2005!$B$7:$B$883,$D312,EUROSTAT_VBE_IND_2005!$C$7:$C$883,"*"&amp;RIGHT($A312,3)&amp;"*",EUROSTAT_VBE_IND_2005!$D$7:$D$883,"3220*"))/1000</f>
        <v>0</v>
      </c>
      <c r="X312" s="17">
        <f>(SUMIFS(EUROSTAT_VBE_IND_2005!U$7:U$883,EUROSTAT_VBE_IND_2005!$B$7:$B$883,$D312,EUROSTAT_VBE_IND_2005!$C$7:$C$883,"*"&amp;RIGHT($A312,3)&amp;"*",EUROSTAT_VBE_IND_2005!$D$7:$D$883,"3220*"))/1000</f>
        <v>0</v>
      </c>
      <c r="Y312" s="17">
        <f>(SUMIFS(EUROSTAT_VBE_IND_2005!V$7:V$883,EUROSTAT_VBE_IND_2005!$B$7:$B$883,$D312,EUROSTAT_VBE_IND_2005!$C$7:$C$883,"*"&amp;RIGHT($A312,3)&amp;"*",EUROSTAT_VBE_IND_2005!$D$7:$D$883,"3220*"))/1000</f>
        <v>0</v>
      </c>
      <c r="Z312" s="17">
        <f>(SUMIFS(EUROSTAT_VBE_IND_2005!W$7:W$883,EUROSTAT_VBE_IND_2005!$B$7:$B$883,$D312,EUROSTAT_VBE_IND_2005!$C$7:$C$883,"*"&amp;RIGHT($A312,3)&amp;"*",EUROSTAT_VBE_IND_2005!$D$7:$D$883,"3220*"))/1000</f>
        <v>0</v>
      </c>
      <c r="AA312" s="17">
        <f>(SUMIFS(EUROSTAT_VBE_IND_2005!X$7:X$883,EUROSTAT_VBE_IND_2005!$B$7:$B$883,$D312,EUROSTAT_VBE_IND_2005!$C$7:$C$883,"*"&amp;RIGHT($A312,3)&amp;"*",EUROSTAT_VBE_IND_2005!$D$7:$D$883,"3220*"))/1000</f>
        <v>0</v>
      </c>
      <c r="AB312" s="17">
        <f>(SUMIFS(EUROSTAT_VBE_IND_2005!AA$7:AA$883,EUROSTAT_VBE_IND_2005!$B$7:$B$883,$D312,EUROSTAT_VBE_IND_2005!$C$7:$C$883,"*"&amp;RIGHT($A312,3)&amp;"*",EUROSTAT_VBE_IND_2005!$D$7:$D$883,"3220*"))/1000</f>
        <v>0</v>
      </c>
      <c r="AC312" s="17">
        <f>(SUMIFS(EUROSTAT_VBE_IND_2005!AB$7:AB$883,EUROSTAT_VBE_IND_2005!$B$7:$B$883,$D312,EUROSTAT_VBE_IND_2005!$C$7:$C$883,"*"&amp;RIGHT($A312,3)&amp;"*",EUROSTAT_VBE_IND_2005!$D$7:$D$883,"3220*"))/1000</f>
        <v>0.045</v>
      </c>
      <c r="AD312" s="17">
        <f>(SUMIFS(EUROSTAT_VBE_IND_2005!AC$7:AC$883,EUROSTAT_VBE_IND_2005!$B$7:$B$883,$D312,EUROSTAT_VBE_IND_2005!$C$7:$C$883,"*"&amp;RIGHT($A312,3)&amp;"*",EUROSTAT_VBE_IND_2005!$D$7:$D$883,"3220*"))/1000</f>
        <v>0.184</v>
      </c>
      <c r="AE312" s="17">
        <f>(SUMIFS(EUROSTAT_VBE_IND_2005!AD$7:AD$883,EUROSTAT_VBE_IND_2005!$B$7:$B$883,$D312,EUROSTAT_VBE_IND_2005!$C$7:$C$883,"*"&amp;RIGHT($A312,3)&amp;"*",EUROSTAT_VBE_IND_2005!$D$7:$D$883,"3220*"))/1000</f>
        <v>0.138</v>
      </c>
      <c r="AF312" s="17">
        <f>(SUMIFS(EUROSTAT_VBE_IND_2005!AE$7:AE$883,EUROSTAT_VBE_IND_2005!$B$7:$B$883,$D312,EUROSTAT_VBE_IND_2005!$C$7:$C$883,"*"&amp;RIGHT($A312,3)&amp;"*",EUROSTAT_VBE_IND_2005!$D$7:$D$883,"3220*"))/1000</f>
        <v>0.047</v>
      </c>
      <c r="AG312" s="17">
        <f>(SUMIFS(EUROSTAT_VBE_IND_2005!AF$7:AF$883,EUROSTAT_VBE_IND_2005!$B$7:$B$883,$D312,EUROSTAT_VBE_IND_2005!$C$7:$C$883,"*"&amp;RIGHT($A312,3)&amp;"*",EUROSTAT_VBE_IND_2005!$D$7:$D$883,"3220*"))/1000</f>
        <v>0</v>
      </c>
      <c r="AH312" s="17">
        <f>(SUMIFS(EUROSTAT_VBE_IND_2005!AH$7:AH$883,EUROSTAT_VBE_IND_2005!$B$7:$B$883,$D312,EUROSTAT_VBE_IND_2005!$C$7:$C$883,"*"&amp;RIGHT($A312,3)&amp;"*",EUROSTAT_VBE_IND_2005!$D$7:$D$883,"3220*"))/1000</f>
        <v>0.874</v>
      </c>
      <c r="AI312" s="17">
        <f>(SUMIFS(EUROSTAT_VBE_IND_2005!AI$7:AI$883,EUROSTAT_VBE_IND_2005!$B$7:$B$883,$D312,EUROSTAT_VBE_IND_2005!$C$7:$C$883,"*"&amp;RIGHT($A312,3)&amp;"*",EUROSTAT_VBE_IND_2005!$D$7:$D$883,"3220*"))/1000</f>
        <v>0</v>
      </c>
      <c r="AJ312" s="17">
        <f>(SUMIFS(EUROSTAT_VBE_IND_2005!AJ$7:AJ$883,EUROSTAT_VBE_IND_2005!$B$7:$B$883,$D312,EUROSTAT_VBE_IND_2005!$C$7:$C$883,"*"&amp;RIGHT($A312,3)&amp;"*",EUROSTAT_VBE_IND_2005!$D$7:$D$883,"3220*"))/1000</f>
        <v>0</v>
      </c>
      <c r="AK312" s="17">
        <f>(SUMIFS(EUROSTAT_VBE_IND_2005!AK$7:AK$883,EUROSTAT_VBE_IND_2005!$B$7:$B$883,$D312,EUROSTAT_VBE_IND_2005!$C$7:$C$883,"*"&amp;RIGHT($A312,3)&amp;"*",EUROSTAT_VBE_IND_2005!$D$7:$D$883,"3220*"))/1000</f>
        <v>0</v>
      </c>
      <c r="AL312" s="198"/>
      <c r="AM312" s="198"/>
      <c r="AN312" s="198"/>
      <c r="AO312" s="17">
        <f>(SUMIFS(EUROSTAT_VBE_IND_2005!Y$7:Y$883,EUROSTAT_VBE_IND_2005!$B$7:$B$883,$D312,EUROSTAT_VBE_IND_2005!$C$7:$C$883,"*"&amp;RIGHT($A312,3)&amp;"*",EUROSTAT_VBE_IND_2005!$D$7:$D$883,"3220*"))/1000</f>
        <v>0</v>
      </c>
      <c r="AP312" s="17">
        <f>(SUMIFS(EUROSTAT_VBE_IND_2005!Z$7:Z$883,EUROSTAT_VBE_IND_2005!$B$7:$B$883,$D312,EUROSTAT_VBE_IND_2005!$C$7:$C$883,"*"&amp;RIGHT($A312,3)&amp;"*",EUROSTAT_VBE_IND_2005!$D$7:$D$883,"3220*"))/1000</f>
        <v>0</v>
      </c>
      <c r="AQ312" s="17">
        <f>(SUMIFS(EUROSTAT_VBE_IND_2005!AG$7:AG$883,EUROSTAT_VBE_IND_2005!$B$7:$B$883,$D312,EUROSTAT_VBE_IND_2005!$C$7:$C$883,"*"&amp;RIGHT($A312,3)&amp;"*",EUROSTAT_VBE_IND_2005!$D$7:$D$883,"3220*"))/1000</f>
        <v>0</v>
      </c>
    </row>
    <row r="313" spans="1:43">
      <c r="A313" t="str">
        <f>LEFT(EUROSTAT_VBE_IND_2005!$C$477,8)</f>
        <v>B_101846</v>
      </c>
      <c r="B313" s="28" t="s">
        <v>305</v>
      </c>
      <c r="C313" t="s">
        <v>293</v>
      </c>
      <c r="D313" t="s">
        <v>55</v>
      </c>
      <c r="E313" t="s">
        <v>235</v>
      </c>
      <c r="F313" t="s">
        <v>255</v>
      </c>
      <c r="G313" s="17">
        <f>(SUMIFS(EUROSTAT_VBE_IND_2005!E$7:E$883,EUROSTAT_VBE_IND_2005!$B$7:$B$883,$D313,EUROSTAT_VBE_IND_2005!$C$7:$C$883,"*"&amp;RIGHT($A313,3)&amp;"*",EUROSTAT_VBE_IND_2005!$D$7:$D$883,"323*"))/1000+(SUMIFS(EUROSTAT_VBE_IND_2005!E$7:E$883,EUROSTAT_VBE_IND_2005!$B$7:$B$883,$D313,EUROSTAT_VBE_IND_2005!$C$7:$C$883,"*"&amp;RIGHT($A313,3)&amp;"*",EUROSTAT_VBE_IND_2005!$D$7:$D$883,"324*"))/1000+(SUMIFS(EUROSTAT_VBE_IND_2005!E$7:E$883,EUROSTAT_VBE_IND_2005!$B$7:$B$883,$D313,EUROSTAT_VBE_IND_2005!$C$7:$C$883,"*"&amp;RIGHT($A313,3)&amp;"*",EUROSTAT_VBE_IND_2005!$D$7:$D$883,"3260*"))/1000</f>
        <v>0.043</v>
      </c>
      <c r="H313" s="17">
        <f>(SUMIFS(EUROSTAT_VBE_IND_2005!F$7:F$883,EUROSTAT_VBE_IND_2005!$B$7:$B$883,$D313,EUROSTAT_VBE_IND_2005!$C$7:$C$883,"*"&amp;RIGHT($A313,3)&amp;"*",EUROSTAT_VBE_IND_2005!$D$7:$D$883,"323*"))/1000+(SUMIFS(EUROSTAT_VBE_IND_2005!F$7:F$883,EUROSTAT_VBE_IND_2005!$B$7:$B$883,$D313,EUROSTAT_VBE_IND_2005!$C$7:$C$883,"*"&amp;RIGHT($A313,3)&amp;"*",EUROSTAT_VBE_IND_2005!$D$7:$D$883,"324*"))/1000+(SUMIFS(EUROSTAT_VBE_IND_2005!F$7:F$883,EUROSTAT_VBE_IND_2005!$B$7:$B$883,$D313,EUROSTAT_VBE_IND_2005!$C$7:$C$883,"*"&amp;RIGHT($A313,3)&amp;"*",EUROSTAT_VBE_IND_2005!$D$7:$D$883,"3260*"))/1000</f>
        <v>0</v>
      </c>
      <c r="I313" s="17">
        <f>(SUMIFS(EUROSTAT_VBE_IND_2005!G$7:G$883,EUROSTAT_VBE_IND_2005!$B$7:$B$883,$D313,EUROSTAT_VBE_IND_2005!$C$7:$C$883,"*"&amp;RIGHT($A313,3)&amp;"*",EUROSTAT_VBE_IND_2005!$D$7:$D$883,"323*"))/1000+(SUMIFS(EUROSTAT_VBE_IND_2005!G$7:G$883,EUROSTAT_VBE_IND_2005!$B$7:$B$883,$D313,EUROSTAT_VBE_IND_2005!$C$7:$C$883,"*"&amp;RIGHT($A313,3)&amp;"*",EUROSTAT_VBE_IND_2005!$D$7:$D$883,"324*"))/1000+(SUMIFS(EUROSTAT_VBE_IND_2005!G$7:G$883,EUROSTAT_VBE_IND_2005!$B$7:$B$883,$D313,EUROSTAT_VBE_IND_2005!$C$7:$C$883,"*"&amp;RIGHT($A313,3)&amp;"*",EUROSTAT_VBE_IND_2005!$D$7:$D$883,"3260*"))/1000</f>
        <v>0</v>
      </c>
      <c r="J313" s="198"/>
      <c r="K313" s="17">
        <f>(SUMIFS(EUROSTAT_VBE_IND_2005!H$7:H$883,EUROSTAT_VBE_IND_2005!$B$7:$B$883,$D313,EUROSTAT_VBE_IND_2005!$C$7:$C$883,"*"&amp;RIGHT($A313,3)&amp;"*",EUROSTAT_VBE_IND_2005!$D$7:$D$883,"323*"))/1000+(SUMIFS(EUROSTAT_VBE_IND_2005!H$7:H$883,EUROSTAT_VBE_IND_2005!$B$7:$B$883,$D313,EUROSTAT_VBE_IND_2005!$C$7:$C$883,"*"&amp;RIGHT($A313,3)&amp;"*",EUROSTAT_VBE_IND_2005!$D$7:$D$883,"324*"))/1000+(SUMIFS(EUROSTAT_VBE_IND_2005!H$7:H$883,EUROSTAT_VBE_IND_2005!$B$7:$B$883,$D313,EUROSTAT_VBE_IND_2005!$C$7:$C$883,"*"&amp;RIGHT($A313,3)&amp;"*",EUROSTAT_VBE_IND_2005!$D$7:$D$883,"3260*"))/1000</f>
        <v>0</v>
      </c>
      <c r="L313" s="17">
        <f>(SUMIFS(EUROSTAT_VBE_IND_2005!I$7:I$883,EUROSTAT_VBE_IND_2005!$B$7:$B$883,$D313,EUROSTAT_VBE_IND_2005!$C$7:$C$883,"*"&amp;RIGHT($A313,3)&amp;"*",EUROSTAT_VBE_IND_2005!$D$7:$D$883,"323*"))/1000+(SUMIFS(EUROSTAT_VBE_IND_2005!I$7:I$883,EUROSTAT_VBE_IND_2005!$B$7:$B$883,$D313,EUROSTAT_VBE_IND_2005!$C$7:$C$883,"*"&amp;RIGHT($A313,3)&amp;"*",EUROSTAT_VBE_IND_2005!$D$7:$D$883,"324*"))/1000+(SUMIFS(EUROSTAT_VBE_IND_2005!I$7:I$883,EUROSTAT_VBE_IND_2005!$B$7:$B$883,$D313,EUROSTAT_VBE_IND_2005!$C$7:$C$883,"*"&amp;RIGHT($A313,3)&amp;"*",EUROSTAT_VBE_IND_2005!$D$7:$D$883,"3260*"))/1000</f>
        <v>0.042</v>
      </c>
      <c r="M313" s="17">
        <f>(SUMIFS(EUROSTAT_VBE_IND_2005!J$7:J$883,EUROSTAT_VBE_IND_2005!$B$7:$B$883,$D313,EUROSTAT_VBE_IND_2005!$C$7:$C$883,"*"&amp;RIGHT($A313,3)&amp;"*",EUROSTAT_VBE_IND_2005!$D$7:$D$883,"323*"))/1000+(SUMIFS(EUROSTAT_VBE_IND_2005!J$7:J$883,EUROSTAT_VBE_IND_2005!$B$7:$B$883,$D313,EUROSTAT_VBE_IND_2005!$C$7:$C$883,"*"&amp;RIGHT($A313,3)&amp;"*",EUROSTAT_VBE_IND_2005!$D$7:$D$883,"324*"))/1000+(SUMIFS(EUROSTAT_VBE_IND_2005!J$7:J$883,EUROSTAT_VBE_IND_2005!$B$7:$B$883,$D313,EUROSTAT_VBE_IND_2005!$C$7:$C$883,"*"&amp;RIGHT($A313,3)&amp;"*",EUROSTAT_VBE_IND_2005!$D$7:$D$883,"3260*"))/1000</f>
        <v>3.473</v>
      </c>
      <c r="N313" s="17">
        <f>(SUMIFS(EUROSTAT_VBE_IND_2005!K$7:K$883,EUROSTAT_VBE_IND_2005!$B$7:$B$883,$D313,EUROSTAT_VBE_IND_2005!$C$7:$C$883,"*"&amp;RIGHT($A313,3)&amp;"*",EUROSTAT_VBE_IND_2005!$D$7:$D$883,"323*"))/1000+(SUMIFS(EUROSTAT_VBE_IND_2005!K$7:K$883,EUROSTAT_VBE_IND_2005!$B$7:$B$883,$D313,EUROSTAT_VBE_IND_2005!$C$7:$C$883,"*"&amp;RIGHT($A313,3)&amp;"*",EUROSTAT_VBE_IND_2005!$D$7:$D$883,"324*"))/1000+(SUMIFS(EUROSTAT_VBE_IND_2005!K$7:K$883,EUROSTAT_VBE_IND_2005!$B$7:$B$883,$D313,EUROSTAT_VBE_IND_2005!$C$7:$C$883,"*"&amp;RIGHT($A313,3)&amp;"*",EUROSTAT_VBE_IND_2005!$D$7:$D$883,"3260*"))/1000</f>
        <v>0.429</v>
      </c>
      <c r="O313" s="17">
        <f>(SUMIFS(EUROSTAT_VBE_IND_2005!L$7:L$883,EUROSTAT_VBE_IND_2005!$B$7:$B$883,$D313,EUROSTAT_VBE_IND_2005!$C$7:$C$883,"*"&amp;RIGHT($A313,3)&amp;"*",EUROSTAT_VBE_IND_2005!$D$7:$D$883,"323*"))/1000+(SUMIFS(EUROSTAT_VBE_IND_2005!L$7:L$883,EUROSTAT_VBE_IND_2005!$B$7:$B$883,$D313,EUROSTAT_VBE_IND_2005!$C$7:$C$883,"*"&amp;RIGHT($A313,3)&amp;"*",EUROSTAT_VBE_IND_2005!$D$7:$D$883,"324*"))/1000+(SUMIFS(EUROSTAT_VBE_IND_2005!L$7:L$883,EUROSTAT_VBE_IND_2005!$B$7:$B$883,$D313,EUROSTAT_VBE_IND_2005!$C$7:$C$883,"*"&amp;RIGHT($A313,3)&amp;"*",EUROSTAT_VBE_IND_2005!$D$7:$D$883,"3260*"))/1000</f>
        <v>0.043</v>
      </c>
      <c r="P313" s="17">
        <f>(SUMIFS(EUROSTAT_VBE_IND_2005!M$7:M$883,EUROSTAT_VBE_IND_2005!$B$7:$B$883,$D313,EUROSTAT_VBE_IND_2005!$C$7:$C$883,"*"&amp;RIGHT($A313,3)&amp;"*",EUROSTAT_VBE_IND_2005!$D$7:$D$883,"323*"))/1000+(SUMIFS(EUROSTAT_VBE_IND_2005!M$7:M$883,EUROSTAT_VBE_IND_2005!$B$7:$B$883,$D313,EUROSTAT_VBE_IND_2005!$C$7:$C$883,"*"&amp;RIGHT($A313,3)&amp;"*",EUROSTAT_VBE_IND_2005!$D$7:$D$883,"324*"))/1000+(SUMIFS(EUROSTAT_VBE_IND_2005!M$7:M$883,EUROSTAT_VBE_IND_2005!$B$7:$B$883,$D313,EUROSTAT_VBE_IND_2005!$C$7:$C$883,"*"&amp;RIGHT($A313,3)&amp;"*",EUROSTAT_VBE_IND_2005!$D$7:$D$883,"3260*"))/1000</f>
        <v>0.729</v>
      </c>
      <c r="Q313" s="17">
        <f>(SUMIFS(EUROSTAT_VBE_IND_2005!N$7:N$883,EUROSTAT_VBE_IND_2005!$B$7:$B$883,$D313,EUROSTAT_VBE_IND_2005!$C$7:$C$883,"*"&amp;RIGHT($A313,3)&amp;"*",EUROSTAT_VBE_IND_2005!$D$7:$D$883,"323*"))/1000+(SUMIFS(EUROSTAT_VBE_IND_2005!N$7:N$883,EUROSTAT_VBE_IND_2005!$B$7:$B$883,$D313,EUROSTAT_VBE_IND_2005!$C$7:$C$883,"*"&amp;RIGHT($A313,3)&amp;"*",EUROSTAT_VBE_IND_2005!$D$7:$D$883,"324*"))/1000+(SUMIFS(EUROSTAT_VBE_IND_2005!N$7:N$883,EUROSTAT_VBE_IND_2005!$B$7:$B$883,$D313,EUROSTAT_VBE_IND_2005!$C$7:$C$883,"*"&amp;RIGHT($A313,3)&amp;"*",EUROSTAT_VBE_IND_2005!$D$7:$D$883,"3260*"))/1000</f>
        <v>4.719</v>
      </c>
      <c r="R313" s="17">
        <f>(SUMIFS(EUROSTAT_VBE_IND_2005!O$7:O$883,EUROSTAT_VBE_IND_2005!$B$7:$B$883,$D313,EUROSTAT_VBE_IND_2005!$C$7:$C$883,"*"&amp;RIGHT($A313,3)&amp;"*",EUROSTAT_VBE_IND_2005!$D$7:$D$883,"323*"))/1000+(SUMIFS(EUROSTAT_VBE_IND_2005!O$7:O$883,EUROSTAT_VBE_IND_2005!$B$7:$B$883,$D313,EUROSTAT_VBE_IND_2005!$C$7:$C$883,"*"&amp;RIGHT($A313,3)&amp;"*",EUROSTAT_VBE_IND_2005!$D$7:$D$883,"324*"))/1000+(SUMIFS(EUROSTAT_VBE_IND_2005!O$7:O$883,EUROSTAT_VBE_IND_2005!$B$7:$B$883,$D313,EUROSTAT_VBE_IND_2005!$C$7:$C$883,"*"&amp;RIGHT($A313,3)&amp;"*",EUROSTAT_VBE_IND_2005!$D$7:$D$883,"3260*"))/1000</f>
        <v>0.728</v>
      </c>
      <c r="S313" s="17">
        <f>(SUMIFS(EUROSTAT_VBE_IND_2005!P$7:P$883,EUROSTAT_VBE_IND_2005!$B$7:$B$883,$D313,EUROSTAT_VBE_IND_2005!$C$7:$C$883,"*"&amp;RIGHT($A313,3)&amp;"*",EUROSTAT_VBE_IND_2005!$D$7:$D$883,"323*"))/1000+(SUMIFS(EUROSTAT_VBE_IND_2005!P$7:P$883,EUROSTAT_VBE_IND_2005!$B$7:$B$883,$D313,EUROSTAT_VBE_IND_2005!$C$7:$C$883,"*"&amp;RIGHT($A313,3)&amp;"*",EUROSTAT_VBE_IND_2005!$D$7:$D$883,"324*"))/1000+(SUMIFS(EUROSTAT_VBE_IND_2005!P$7:P$883,EUROSTAT_VBE_IND_2005!$B$7:$B$883,$D313,EUROSTAT_VBE_IND_2005!$C$7:$C$883,"*"&amp;RIGHT($A313,3)&amp;"*",EUROSTAT_VBE_IND_2005!$D$7:$D$883,"3260*"))/1000</f>
        <v>0.901</v>
      </c>
      <c r="T313" s="17">
        <f>(SUMIFS(EUROSTAT_VBE_IND_2005!Q$7:Q$883,EUROSTAT_VBE_IND_2005!$B$7:$B$883,$D313,EUROSTAT_VBE_IND_2005!$C$7:$C$883,"*"&amp;RIGHT($A313,3)&amp;"*",EUROSTAT_VBE_IND_2005!$D$7:$D$883,"323*"))/1000+(SUMIFS(EUROSTAT_VBE_IND_2005!Q$7:Q$883,EUROSTAT_VBE_IND_2005!$B$7:$B$883,$D313,EUROSTAT_VBE_IND_2005!$C$7:$C$883,"*"&amp;RIGHT($A313,3)&amp;"*",EUROSTAT_VBE_IND_2005!$D$7:$D$883,"324*"))/1000+(SUMIFS(EUROSTAT_VBE_IND_2005!Q$7:Q$883,EUROSTAT_VBE_IND_2005!$B$7:$B$883,$D313,EUROSTAT_VBE_IND_2005!$C$7:$C$883,"*"&amp;RIGHT($A313,3)&amp;"*",EUROSTAT_VBE_IND_2005!$D$7:$D$883,"3260*"))/1000</f>
        <v>0.043</v>
      </c>
      <c r="U313" s="17">
        <f>(SUMIFS(EUROSTAT_VBE_IND_2005!R$7:R$883,EUROSTAT_VBE_IND_2005!$B$7:$B$883,$D313,EUROSTAT_VBE_IND_2005!$C$7:$C$883,"*"&amp;RIGHT($A313,3)&amp;"*",EUROSTAT_VBE_IND_2005!$D$7:$D$883,"323*"))/1000+(SUMIFS(EUROSTAT_VBE_IND_2005!R$7:R$883,EUROSTAT_VBE_IND_2005!$B$7:$B$883,$D313,EUROSTAT_VBE_IND_2005!$C$7:$C$883,"*"&amp;RIGHT($A313,3)&amp;"*",EUROSTAT_VBE_IND_2005!$D$7:$D$883,"324*"))/1000+(SUMIFS(EUROSTAT_VBE_IND_2005!R$7:R$883,EUROSTAT_VBE_IND_2005!$B$7:$B$883,$D313,EUROSTAT_VBE_IND_2005!$C$7:$C$883,"*"&amp;RIGHT($A313,3)&amp;"*",EUROSTAT_VBE_IND_2005!$D$7:$D$883,"3260*"))/1000</f>
        <v>0.043</v>
      </c>
      <c r="V313" s="17">
        <f>(SUMIFS(EUROSTAT_VBE_IND_2005!S$7:S$883,EUROSTAT_VBE_IND_2005!$B$7:$B$883,$D313,EUROSTAT_VBE_IND_2005!$C$7:$C$883,"*"&amp;RIGHT($A313,3)&amp;"*",EUROSTAT_VBE_IND_2005!$D$7:$D$883,"323*"))/1000+(SUMIFS(EUROSTAT_VBE_IND_2005!S$7:S$883,EUROSTAT_VBE_IND_2005!$B$7:$B$883,$D313,EUROSTAT_VBE_IND_2005!$C$7:$C$883,"*"&amp;RIGHT($A313,3)&amp;"*",EUROSTAT_VBE_IND_2005!$D$7:$D$883,"324*"))/1000+(SUMIFS(EUROSTAT_VBE_IND_2005!S$7:S$883,EUROSTAT_VBE_IND_2005!$B$7:$B$883,$D313,EUROSTAT_VBE_IND_2005!$C$7:$C$883,"*"&amp;RIGHT($A313,3)&amp;"*",EUROSTAT_VBE_IND_2005!$D$7:$D$883,"3260*"))/1000</f>
        <v>0.173</v>
      </c>
      <c r="W313" s="17">
        <f>(SUMIFS(EUROSTAT_VBE_IND_2005!T$7:T$883,EUROSTAT_VBE_IND_2005!$B$7:$B$883,$D313,EUROSTAT_VBE_IND_2005!$C$7:$C$883,"*"&amp;RIGHT($A313,3)&amp;"*",EUROSTAT_VBE_IND_2005!$D$7:$D$883,"323*"))/1000+(SUMIFS(EUROSTAT_VBE_IND_2005!T$7:T$883,EUROSTAT_VBE_IND_2005!$B$7:$B$883,$D313,EUROSTAT_VBE_IND_2005!$C$7:$C$883,"*"&amp;RIGHT($A313,3)&amp;"*",EUROSTAT_VBE_IND_2005!$D$7:$D$883,"324*"))/1000+(SUMIFS(EUROSTAT_VBE_IND_2005!T$7:T$883,EUROSTAT_VBE_IND_2005!$B$7:$B$883,$D313,EUROSTAT_VBE_IND_2005!$C$7:$C$883,"*"&amp;RIGHT($A313,3)&amp;"*",EUROSTAT_VBE_IND_2005!$D$7:$D$883,"3260*"))/1000</f>
        <v>0</v>
      </c>
      <c r="X313" s="17">
        <f>(SUMIFS(EUROSTAT_VBE_IND_2005!U$7:U$883,EUROSTAT_VBE_IND_2005!$B$7:$B$883,$D313,EUROSTAT_VBE_IND_2005!$C$7:$C$883,"*"&amp;RIGHT($A313,3)&amp;"*",EUROSTAT_VBE_IND_2005!$D$7:$D$883,"323*"))/1000+(SUMIFS(EUROSTAT_VBE_IND_2005!U$7:U$883,EUROSTAT_VBE_IND_2005!$B$7:$B$883,$D313,EUROSTAT_VBE_IND_2005!$C$7:$C$883,"*"&amp;RIGHT($A313,3)&amp;"*",EUROSTAT_VBE_IND_2005!$D$7:$D$883,"324*"))/1000+(SUMIFS(EUROSTAT_VBE_IND_2005!U$7:U$883,EUROSTAT_VBE_IND_2005!$B$7:$B$883,$D313,EUROSTAT_VBE_IND_2005!$C$7:$C$883,"*"&amp;RIGHT($A313,3)&amp;"*",EUROSTAT_VBE_IND_2005!$D$7:$D$883,"3260*"))/1000</f>
        <v>0</v>
      </c>
      <c r="Y313" s="17">
        <f>(SUMIFS(EUROSTAT_VBE_IND_2005!V$7:V$883,EUROSTAT_VBE_IND_2005!$B$7:$B$883,$D313,EUROSTAT_VBE_IND_2005!$C$7:$C$883,"*"&amp;RIGHT($A313,3)&amp;"*",EUROSTAT_VBE_IND_2005!$D$7:$D$883,"323*"))/1000+(SUMIFS(EUROSTAT_VBE_IND_2005!V$7:V$883,EUROSTAT_VBE_IND_2005!$B$7:$B$883,$D313,EUROSTAT_VBE_IND_2005!$C$7:$C$883,"*"&amp;RIGHT($A313,3)&amp;"*",EUROSTAT_VBE_IND_2005!$D$7:$D$883,"324*"))/1000+(SUMIFS(EUROSTAT_VBE_IND_2005!V$7:V$883,EUROSTAT_VBE_IND_2005!$B$7:$B$883,$D313,EUROSTAT_VBE_IND_2005!$C$7:$C$883,"*"&amp;RIGHT($A313,3)&amp;"*",EUROSTAT_VBE_IND_2005!$D$7:$D$883,"3260*"))/1000</f>
        <v>0</v>
      </c>
      <c r="Z313" s="17">
        <f>(SUMIFS(EUROSTAT_VBE_IND_2005!W$7:W$883,EUROSTAT_VBE_IND_2005!$B$7:$B$883,$D313,EUROSTAT_VBE_IND_2005!$C$7:$C$883,"*"&amp;RIGHT($A313,3)&amp;"*",EUROSTAT_VBE_IND_2005!$D$7:$D$883,"323*"))/1000+(SUMIFS(EUROSTAT_VBE_IND_2005!W$7:W$883,EUROSTAT_VBE_IND_2005!$B$7:$B$883,$D313,EUROSTAT_VBE_IND_2005!$C$7:$C$883,"*"&amp;RIGHT($A313,3)&amp;"*",EUROSTAT_VBE_IND_2005!$D$7:$D$883,"324*"))/1000+(SUMIFS(EUROSTAT_VBE_IND_2005!W$7:W$883,EUROSTAT_VBE_IND_2005!$B$7:$B$883,$D313,EUROSTAT_VBE_IND_2005!$C$7:$C$883,"*"&amp;RIGHT($A313,3)&amp;"*",EUROSTAT_VBE_IND_2005!$D$7:$D$883,"3260*"))/1000</f>
        <v>0</v>
      </c>
      <c r="AA313" s="17">
        <f>(SUMIFS(EUROSTAT_VBE_IND_2005!X$7:X$883,EUROSTAT_VBE_IND_2005!$B$7:$B$883,$D313,EUROSTAT_VBE_IND_2005!$C$7:$C$883,"*"&amp;RIGHT($A313,3)&amp;"*",EUROSTAT_VBE_IND_2005!$D$7:$D$883,"323*"))/1000+(SUMIFS(EUROSTAT_VBE_IND_2005!X$7:X$883,EUROSTAT_VBE_IND_2005!$B$7:$B$883,$D313,EUROSTAT_VBE_IND_2005!$C$7:$C$883,"*"&amp;RIGHT($A313,3)&amp;"*",EUROSTAT_VBE_IND_2005!$D$7:$D$883,"324*"))/1000+(SUMIFS(EUROSTAT_VBE_IND_2005!X$7:X$883,EUROSTAT_VBE_IND_2005!$B$7:$B$883,$D313,EUROSTAT_VBE_IND_2005!$C$7:$C$883,"*"&amp;RIGHT($A313,3)&amp;"*",EUROSTAT_VBE_IND_2005!$D$7:$D$883,"3260*"))/1000</f>
        <v>0.042</v>
      </c>
      <c r="AB313" s="17">
        <f>(SUMIFS(EUROSTAT_VBE_IND_2005!AA$7:AA$883,EUROSTAT_VBE_IND_2005!$B$7:$B$883,$D313,EUROSTAT_VBE_IND_2005!$C$7:$C$883,"*"&amp;RIGHT($A313,3)&amp;"*",EUROSTAT_VBE_IND_2005!$D$7:$D$883,"323*"))/1000+(SUMIFS(EUROSTAT_VBE_IND_2005!AA$7:AA$883,EUROSTAT_VBE_IND_2005!$B$7:$B$883,$D313,EUROSTAT_VBE_IND_2005!$C$7:$C$883,"*"&amp;RIGHT($A313,3)&amp;"*",EUROSTAT_VBE_IND_2005!$D$7:$D$883,"324*"))/1000+(SUMIFS(EUROSTAT_VBE_IND_2005!AA$7:AA$883,EUROSTAT_VBE_IND_2005!$B$7:$B$883,$D313,EUROSTAT_VBE_IND_2005!$C$7:$C$883,"*"&amp;RIGHT($A313,3)&amp;"*",EUROSTAT_VBE_IND_2005!$D$7:$D$883,"3260*"))/1000</f>
        <v>0</v>
      </c>
      <c r="AC313" s="17">
        <f>(SUMIFS(EUROSTAT_VBE_IND_2005!AB$7:AB$883,EUROSTAT_VBE_IND_2005!$B$7:$B$883,$D313,EUROSTAT_VBE_IND_2005!$C$7:$C$883,"*"&amp;RIGHT($A313,3)&amp;"*",EUROSTAT_VBE_IND_2005!$D$7:$D$883,"323*"))/1000+(SUMIFS(EUROSTAT_VBE_IND_2005!AB$7:AB$883,EUROSTAT_VBE_IND_2005!$B$7:$B$883,$D313,EUROSTAT_VBE_IND_2005!$C$7:$C$883,"*"&amp;RIGHT($A313,3)&amp;"*",EUROSTAT_VBE_IND_2005!$D$7:$D$883,"324*"))/1000+(SUMIFS(EUROSTAT_VBE_IND_2005!AB$7:AB$883,EUROSTAT_VBE_IND_2005!$B$7:$B$883,$D313,EUROSTAT_VBE_IND_2005!$C$7:$C$883,"*"&amp;RIGHT($A313,3)&amp;"*",EUROSTAT_VBE_IND_2005!$D$7:$D$883,"3260*"))/1000</f>
        <v>0.129</v>
      </c>
      <c r="AD313" s="17">
        <f>(SUMIFS(EUROSTAT_VBE_IND_2005!AC$7:AC$883,EUROSTAT_VBE_IND_2005!$B$7:$B$883,$D313,EUROSTAT_VBE_IND_2005!$C$7:$C$883,"*"&amp;RIGHT($A313,3)&amp;"*",EUROSTAT_VBE_IND_2005!$D$7:$D$883,"323*"))/1000+(SUMIFS(EUROSTAT_VBE_IND_2005!AC$7:AC$883,EUROSTAT_VBE_IND_2005!$B$7:$B$883,$D313,EUROSTAT_VBE_IND_2005!$C$7:$C$883,"*"&amp;RIGHT($A313,3)&amp;"*",EUROSTAT_VBE_IND_2005!$D$7:$D$883,"324*"))/1000+(SUMIFS(EUROSTAT_VBE_IND_2005!AC$7:AC$883,EUROSTAT_VBE_IND_2005!$B$7:$B$883,$D313,EUROSTAT_VBE_IND_2005!$C$7:$C$883,"*"&amp;RIGHT($A313,3)&amp;"*",EUROSTAT_VBE_IND_2005!$D$7:$D$883,"3260*"))/1000</f>
        <v>0.515</v>
      </c>
      <c r="AE313" s="17">
        <f>(SUMIFS(EUROSTAT_VBE_IND_2005!AD$7:AD$883,EUROSTAT_VBE_IND_2005!$B$7:$B$883,$D313,EUROSTAT_VBE_IND_2005!$C$7:$C$883,"*"&amp;RIGHT($A313,3)&amp;"*",EUROSTAT_VBE_IND_2005!$D$7:$D$883,"323*"))/1000+(SUMIFS(EUROSTAT_VBE_IND_2005!AD$7:AD$883,EUROSTAT_VBE_IND_2005!$B$7:$B$883,$D313,EUROSTAT_VBE_IND_2005!$C$7:$C$883,"*"&amp;RIGHT($A313,3)&amp;"*",EUROSTAT_VBE_IND_2005!$D$7:$D$883,"324*"))/1000+(SUMIFS(EUROSTAT_VBE_IND_2005!AD$7:AD$883,EUROSTAT_VBE_IND_2005!$B$7:$B$883,$D313,EUROSTAT_VBE_IND_2005!$C$7:$C$883,"*"&amp;RIGHT($A313,3)&amp;"*",EUROSTAT_VBE_IND_2005!$D$7:$D$883,"3260*"))/1000</f>
        <v>0.989</v>
      </c>
      <c r="AF313" s="17">
        <f>(SUMIFS(EUROSTAT_VBE_IND_2005!AE$7:AE$883,EUROSTAT_VBE_IND_2005!$B$7:$B$883,$D313,EUROSTAT_VBE_IND_2005!$C$7:$C$883,"*"&amp;RIGHT($A313,3)&amp;"*",EUROSTAT_VBE_IND_2005!$D$7:$D$883,"323*"))/1000+(SUMIFS(EUROSTAT_VBE_IND_2005!AE$7:AE$883,EUROSTAT_VBE_IND_2005!$B$7:$B$883,$D313,EUROSTAT_VBE_IND_2005!$C$7:$C$883,"*"&amp;RIGHT($A313,3)&amp;"*",EUROSTAT_VBE_IND_2005!$D$7:$D$883,"324*"))/1000+(SUMIFS(EUROSTAT_VBE_IND_2005!AE$7:AE$883,EUROSTAT_VBE_IND_2005!$B$7:$B$883,$D313,EUROSTAT_VBE_IND_2005!$C$7:$C$883,"*"&amp;RIGHT($A313,3)&amp;"*",EUROSTAT_VBE_IND_2005!$D$7:$D$883,"3260*"))/1000</f>
        <v>0</v>
      </c>
      <c r="AG313" s="17">
        <f>(SUMIFS(EUROSTAT_VBE_IND_2005!AF$7:AF$883,EUROSTAT_VBE_IND_2005!$B$7:$B$883,$D313,EUROSTAT_VBE_IND_2005!$C$7:$C$883,"*"&amp;RIGHT($A313,3)&amp;"*",EUROSTAT_VBE_IND_2005!$D$7:$D$883,"323*"))/1000+(SUMIFS(EUROSTAT_VBE_IND_2005!AF$7:AF$883,EUROSTAT_VBE_IND_2005!$B$7:$B$883,$D313,EUROSTAT_VBE_IND_2005!$C$7:$C$883,"*"&amp;RIGHT($A313,3)&amp;"*",EUROSTAT_VBE_IND_2005!$D$7:$D$883,"324*"))/1000+(SUMIFS(EUROSTAT_VBE_IND_2005!AF$7:AF$883,EUROSTAT_VBE_IND_2005!$B$7:$B$883,$D313,EUROSTAT_VBE_IND_2005!$C$7:$C$883,"*"&amp;RIGHT($A313,3)&amp;"*",EUROSTAT_VBE_IND_2005!$D$7:$D$883,"3260*"))/1000</f>
        <v>0</v>
      </c>
      <c r="AH313" s="17">
        <f>(SUMIFS(EUROSTAT_VBE_IND_2005!AH$7:AH$883,EUROSTAT_VBE_IND_2005!$B$7:$B$883,$D313,EUROSTAT_VBE_IND_2005!$C$7:$C$883,"*"&amp;RIGHT($A313,3)&amp;"*",EUROSTAT_VBE_IND_2005!$D$7:$D$883,"323*"))/1000+(SUMIFS(EUROSTAT_VBE_IND_2005!AH$7:AH$883,EUROSTAT_VBE_IND_2005!$B$7:$B$883,$D313,EUROSTAT_VBE_IND_2005!$C$7:$C$883,"*"&amp;RIGHT($A313,3)&amp;"*",EUROSTAT_VBE_IND_2005!$D$7:$D$883,"324*"))/1000+(SUMIFS(EUROSTAT_VBE_IND_2005!AH$7:AH$883,EUROSTAT_VBE_IND_2005!$B$7:$B$883,$D313,EUROSTAT_VBE_IND_2005!$C$7:$C$883,"*"&amp;RIGHT($A313,3)&amp;"*",EUROSTAT_VBE_IND_2005!$D$7:$D$883,"3260*"))/1000</f>
        <v>1.244</v>
      </c>
      <c r="AI313" s="17">
        <f>(SUMIFS(EUROSTAT_VBE_IND_2005!AI$7:AI$883,EUROSTAT_VBE_IND_2005!$B$7:$B$883,$D313,EUROSTAT_VBE_IND_2005!$C$7:$C$883,"*"&amp;RIGHT($A313,3)&amp;"*",EUROSTAT_VBE_IND_2005!$D$7:$D$883,"323*"))/1000+(SUMIFS(EUROSTAT_VBE_IND_2005!AI$7:AI$883,EUROSTAT_VBE_IND_2005!$B$7:$B$883,$D313,EUROSTAT_VBE_IND_2005!$C$7:$C$883,"*"&amp;RIGHT($A313,3)&amp;"*",EUROSTAT_VBE_IND_2005!$D$7:$D$883,"324*"))/1000+(SUMIFS(EUROSTAT_VBE_IND_2005!AI$7:AI$883,EUROSTAT_VBE_IND_2005!$B$7:$B$883,$D313,EUROSTAT_VBE_IND_2005!$C$7:$C$883,"*"&amp;RIGHT($A313,3)&amp;"*",EUROSTAT_VBE_IND_2005!$D$7:$D$883,"3260*"))/1000</f>
        <v>0.129</v>
      </c>
      <c r="AJ313" s="17">
        <f>(SUMIFS(EUROSTAT_VBE_IND_2005!AJ$7:AJ$883,EUROSTAT_VBE_IND_2005!$B$7:$B$883,$D313,EUROSTAT_VBE_IND_2005!$C$7:$C$883,"*"&amp;RIGHT($A313,3)&amp;"*",EUROSTAT_VBE_IND_2005!$D$7:$D$883,"323*"))/1000+(SUMIFS(EUROSTAT_VBE_IND_2005!AJ$7:AJ$883,EUROSTAT_VBE_IND_2005!$B$7:$B$883,$D313,EUROSTAT_VBE_IND_2005!$C$7:$C$883,"*"&amp;RIGHT($A313,3)&amp;"*",EUROSTAT_VBE_IND_2005!$D$7:$D$883,"324*"))/1000+(SUMIFS(EUROSTAT_VBE_IND_2005!AJ$7:AJ$883,EUROSTAT_VBE_IND_2005!$B$7:$B$883,$D313,EUROSTAT_VBE_IND_2005!$C$7:$C$883,"*"&amp;RIGHT($A313,3)&amp;"*",EUROSTAT_VBE_IND_2005!$D$7:$D$883,"3260*"))/1000</f>
        <v>0</v>
      </c>
      <c r="AK313" s="17">
        <f>(SUMIFS(EUROSTAT_VBE_IND_2005!AK$7:AK$883,EUROSTAT_VBE_IND_2005!$B$7:$B$883,$D313,EUROSTAT_VBE_IND_2005!$C$7:$C$883,"*"&amp;RIGHT($A313,3)&amp;"*",EUROSTAT_VBE_IND_2005!$D$7:$D$883,"323*"))/1000+(SUMIFS(EUROSTAT_VBE_IND_2005!AK$7:AK$883,EUROSTAT_VBE_IND_2005!$B$7:$B$883,$D313,EUROSTAT_VBE_IND_2005!$C$7:$C$883,"*"&amp;RIGHT($A313,3)&amp;"*",EUROSTAT_VBE_IND_2005!$D$7:$D$883,"324*"))/1000+(SUMIFS(EUROSTAT_VBE_IND_2005!AK$7:AK$883,EUROSTAT_VBE_IND_2005!$B$7:$B$883,$D313,EUROSTAT_VBE_IND_2005!$C$7:$C$883,"*"&amp;RIGHT($A313,3)&amp;"*",EUROSTAT_VBE_IND_2005!$D$7:$D$883,"3260*"))/1000</f>
        <v>5.442</v>
      </c>
      <c r="AL313" s="198"/>
      <c r="AM313" s="198"/>
      <c r="AN313" s="198"/>
      <c r="AO313" s="17">
        <f>(SUMIFS(EUROSTAT_VBE_IND_2005!Y$7:Y$883,EUROSTAT_VBE_IND_2005!$B$7:$B$883,$D313,EUROSTAT_VBE_IND_2005!$C$7:$C$883,"*"&amp;RIGHT($A313,3)&amp;"*",EUROSTAT_VBE_IND_2005!$D$7:$D$883,"323*"))/1000+(SUMIFS(EUROSTAT_VBE_IND_2005!Y$7:Y$883,EUROSTAT_VBE_IND_2005!$B$7:$B$883,$D313,EUROSTAT_VBE_IND_2005!$C$7:$C$883,"*"&amp;RIGHT($A313,3)&amp;"*",EUROSTAT_VBE_IND_2005!$D$7:$D$883,"324*"))/1000+(SUMIFS(EUROSTAT_VBE_IND_2005!Y$7:Y$883,EUROSTAT_VBE_IND_2005!$B$7:$B$883,$D313,EUROSTAT_VBE_IND_2005!$C$7:$C$883,"*"&amp;RIGHT($A313,3)&amp;"*",EUROSTAT_VBE_IND_2005!$D$7:$D$883,"3260*"))/1000</f>
        <v>0</v>
      </c>
      <c r="AP313" s="17">
        <f>(SUMIFS(EUROSTAT_VBE_IND_2005!Z$7:Z$883,EUROSTAT_VBE_IND_2005!$B$7:$B$883,$D313,EUROSTAT_VBE_IND_2005!$C$7:$C$883,"*"&amp;RIGHT($A313,3)&amp;"*",EUROSTAT_VBE_IND_2005!$D$7:$D$883,"323*"))/1000+(SUMIFS(EUROSTAT_VBE_IND_2005!Z$7:Z$883,EUROSTAT_VBE_IND_2005!$B$7:$B$883,$D313,EUROSTAT_VBE_IND_2005!$C$7:$C$883,"*"&amp;RIGHT($A313,3)&amp;"*",EUROSTAT_VBE_IND_2005!$D$7:$D$883,"324*"))/1000+(SUMIFS(EUROSTAT_VBE_IND_2005!Z$7:Z$883,EUROSTAT_VBE_IND_2005!$B$7:$B$883,$D313,EUROSTAT_VBE_IND_2005!$C$7:$C$883,"*"&amp;RIGHT($A313,3)&amp;"*",EUROSTAT_VBE_IND_2005!$D$7:$D$883,"3260*"))/1000</f>
        <v>0</v>
      </c>
      <c r="AQ313" s="17">
        <f>(SUMIFS(EUROSTAT_VBE_IND_2005!AG$7:AG$883,EUROSTAT_VBE_IND_2005!$B$7:$B$883,$D313,EUROSTAT_VBE_IND_2005!$C$7:$C$883,"*"&amp;RIGHT($A313,3)&amp;"*",EUROSTAT_VBE_IND_2005!$D$7:$D$883,"323*"))/1000+(SUMIFS(EUROSTAT_VBE_IND_2005!AG$7:AG$883,EUROSTAT_VBE_IND_2005!$B$7:$B$883,$D313,EUROSTAT_VBE_IND_2005!$C$7:$C$883,"*"&amp;RIGHT($A313,3)&amp;"*",EUROSTAT_VBE_IND_2005!$D$7:$D$883,"324*"))/1000+(SUMIFS(EUROSTAT_VBE_IND_2005!AG$7:AG$883,EUROSTAT_VBE_IND_2005!$B$7:$B$883,$D313,EUROSTAT_VBE_IND_2005!$C$7:$C$883,"*"&amp;RIGHT($A313,3)&amp;"*",EUROSTAT_VBE_IND_2005!$D$7:$D$883,"3260*"))/1000</f>
        <v>0</v>
      </c>
    </row>
    <row r="314" spans="1:43">
      <c r="A314" t="str">
        <f>LEFT(EUROSTAT_VBE_IND_2005!$C$477,8)</f>
        <v>B_101846</v>
      </c>
      <c r="B314" s="28" t="s">
        <v>305</v>
      </c>
      <c r="C314" t="s">
        <v>293</v>
      </c>
      <c r="D314" t="s">
        <v>55</v>
      </c>
      <c r="E314" t="s">
        <v>236</v>
      </c>
      <c r="F314" t="s">
        <v>256</v>
      </c>
      <c r="G314" s="17">
        <f>(SUMIFS(EUROSTAT_VBE_IND_2005!E$7:E$883,EUROSTAT_VBE_IND_2005!$B$7:$B$883,$D314,EUROSTAT_VBE_IND_2005!$C$7:$C$883,"*"&amp;RIGHT($A314,3)&amp;"*",EUROSTAT_VBE_IND_2005!$D$7:$D$883,"3250*"))/1000</f>
        <v>0</v>
      </c>
      <c r="H314" s="17">
        <f>(SUMIFS(EUROSTAT_VBE_IND_2005!F$7:F$883,EUROSTAT_VBE_IND_2005!$B$7:$B$883,$D314,EUROSTAT_VBE_IND_2005!$C$7:$C$883,"*"&amp;RIGHT($A314,3)&amp;"*",EUROSTAT_VBE_IND_2005!$D$7:$D$883,"3250*"))/1000</f>
        <v>0</v>
      </c>
      <c r="I314" s="17">
        <f>(SUMIFS(EUROSTAT_VBE_IND_2005!G$7:G$883,EUROSTAT_VBE_IND_2005!$B$7:$B$883,$D314,EUROSTAT_VBE_IND_2005!$C$7:$C$883,"*"&amp;RIGHT($A314,3)&amp;"*",EUROSTAT_VBE_IND_2005!$D$7:$D$883,"3250*"))/1000</f>
        <v>0</v>
      </c>
      <c r="J314" s="198"/>
      <c r="K314" s="17">
        <f>(SUMIFS(EUROSTAT_VBE_IND_2005!H$7:H$883,EUROSTAT_VBE_IND_2005!$B$7:$B$883,$D314,EUROSTAT_VBE_IND_2005!$C$7:$C$883,"*"&amp;RIGHT($A314,3)&amp;"*",EUROSTAT_VBE_IND_2005!$D$7:$D$883,"3250*"))/1000</f>
        <v>0</v>
      </c>
      <c r="L314" s="17">
        <f>(SUMIFS(EUROSTAT_VBE_IND_2005!I$7:I$883,EUROSTAT_VBE_IND_2005!$B$7:$B$883,$D314,EUROSTAT_VBE_IND_2005!$C$7:$C$883,"*"&amp;RIGHT($A314,3)&amp;"*",EUROSTAT_VBE_IND_2005!$D$7:$D$883,"3250*"))/1000</f>
        <v>0</v>
      </c>
      <c r="M314" s="17">
        <f>(SUMIFS(EUROSTAT_VBE_IND_2005!J$7:J$883,EUROSTAT_VBE_IND_2005!$B$7:$B$883,$D314,EUROSTAT_VBE_IND_2005!$C$7:$C$883,"*"&amp;RIGHT($A314,3)&amp;"*",EUROSTAT_VBE_IND_2005!$D$7:$D$883,"3250*"))/1000</f>
        <v>0</v>
      </c>
      <c r="N314" s="17">
        <f>(SUMIFS(EUROSTAT_VBE_IND_2005!K$7:K$883,EUROSTAT_VBE_IND_2005!$B$7:$B$883,$D314,EUROSTAT_VBE_IND_2005!$C$7:$C$883,"*"&amp;RIGHT($A314,3)&amp;"*",EUROSTAT_VBE_IND_2005!$D$7:$D$883,"3250*"))/1000</f>
        <v>0</v>
      </c>
      <c r="O314" s="17">
        <f>(SUMIFS(EUROSTAT_VBE_IND_2005!L$7:L$883,EUROSTAT_VBE_IND_2005!$B$7:$B$883,$D314,EUROSTAT_VBE_IND_2005!$C$7:$C$883,"*"&amp;RIGHT($A314,3)&amp;"*",EUROSTAT_VBE_IND_2005!$D$7:$D$883,"3250*"))/1000</f>
        <v>0</v>
      </c>
      <c r="P314" s="17">
        <f>(SUMIFS(EUROSTAT_VBE_IND_2005!M$7:M$883,EUROSTAT_VBE_IND_2005!$B$7:$B$883,$D314,EUROSTAT_VBE_IND_2005!$C$7:$C$883,"*"&amp;RIGHT($A314,3)&amp;"*",EUROSTAT_VBE_IND_2005!$D$7:$D$883,"3250*"))/1000</f>
        <v>0</v>
      </c>
      <c r="Q314" s="17">
        <f>(SUMIFS(EUROSTAT_VBE_IND_2005!N$7:N$883,EUROSTAT_VBE_IND_2005!$B$7:$B$883,$D314,EUROSTAT_VBE_IND_2005!$C$7:$C$883,"*"&amp;RIGHT($A314,3)&amp;"*",EUROSTAT_VBE_IND_2005!$D$7:$D$883,"3250*"))/1000</f>
        <v>0</v>
      </c>
      <c r="R314" s="17">
        <f>(SUMIFS(EUROSTAT_VBE_IND_2005!O$7:O$883,EUROSTAT_VBE_IND_2005!$B$7:$B$883,$D314,EUROSTAT_VBE_IND_2005!$C$7:$C$883,"*"&amp;RIGHT($A314,3)&amp;"*",EUROSTAT_VBE_IND_2005!$D$7:$D$883,"3250*"))/1000</f>
        <v>0</v>
      </c>
      <c r="S314" s="17">
        <f>(SUMIFS(EUROSTAT_VBE_IND_2005!P$7:P$883,EUROSTAT_VBE_IND_2005!$B$7:$B$883,$D314,EUROSTAT_VBE_IND_2005!$C$7:$C$883,"*"&amp;RIGHT($A314,3)&amp;"*",EUROSTAT_VBE_IND_2005!$D$7:$D$883,"3250*"))/1000</f>
        <v>0</v>
      </c>
      <c r="T314" s="17">
        <f>(SUMIFS(EUROSTAT_VBE_IND_2005!Q$7:Q$883,EUROSTAT_VBE_IND_2005!$B$7:$B$883,$D314,EUROSTAT_VBE_IND_2005!$C$7:$C$883,"*"&amp;RIGHT($A314,3)&amp;"*",EUROSTAT_VBE_IND_2005!$D$7:$D$883,"3250*"))/1000</f>
        <v>0</v>
      </c>
      <c r="U314" s="17">
        <f>(SUMIFS(EUROSTAT_VBE_IND_2005!R$7:R$883,EUROSTAT_VBE_IND_2005!$B$7:$B$883,$D314,EUROSTAT_VBE_IND_2005!$C$7:$C$883,"*"&amp;RIGHT($A314,3)&amp;"*",EUROSTAT_VBE_IND_2005!$D$7:$D$883,"3250*"))/1000</f>
        <v>0</v>
      </c>
      <c r="V314" s="17">
        <f>(SUMIFS(EUROSTAT_VBE_IND_2005!S$7:S$883,EUROSTAT_VBE_IND_2005!$B$7:$B$883,$D314,EUROSTAT_VBE_IND_2005!$C$7:$C$883,"*"&amp;RIGHT($A314,3)&amp;"*",EUROSTAT_VBE_IND_2005!$D$7:$D$883,"3250*"))/1000</f>
        <v>0</v>
      </c>
      <c r="W314" s="17">
        <f>(SUMIFS(EUROSTAT_VBE_IND_2005!T$7:T$883,EUROSTAT_VBE_IND_2005!$B$7:$B$883,$D314,EUROSTAT_VBE_IND_2005!$C$7:$C$883,"*"&amp;RIGHT($A314,3)&amp;"*",EUROSTAT_VBE_IND_2005!$D$7:$D$883,"3250*"))/1000</f>
        <v>0</v>
      </c>
      <c r="X314" s="17">
        <f>(SUMIFS(EUROSTAT_VBE_IND_2005!U$7:U$883,EUROSTAT_VBE_IND_2005!$B$7:$B$883,$D314,EUROSTAT_VBE_IND_2005!$C$7:$C$883,"*"&amp;RIGHT($A314,3)&amp;"*",EUROSTAT_VBE_IND_2005!$D$7:$D$883,"3250*"))/1000</f>
        <v>0</v>
      </c>
      <c r="Y314" s="17">
        <f>(SUMIFS(EUROSTAT_VBE_IND_2005!V$7:V$883,EUROSTAT_VBE_IND_2005!$B$7:$B$883,$D314,EUROSTAT_VBE_IND_2005!$C$7:$C$883,"*"&amp;RIGHT($A314,3)&amp;"*",EUROSTAT_VBE_IND_2005!$D$7:$D$883,"3250*"))/1000</f>
        <v>0</v>
      </c>
      <c r="Z314" s="17">
        <f>(SUMIFS(EUROSTAT_VBE_IND_2005!W$7:W$883,EUROSTAT_VBE_IND_2005!$B$7:$B$883,$D314,EUROSTAT_VBE_IND_2005!$C$7:$C$883,"*"&amp;RIGHT($A314,3)&amp;"*",EUROSTAT_VBE_IND_2005!$D$7:$D$883,"3250*"))/1000</f>
        <v>0</v>
      </c>
      <c r="AA314" s="17">
        <f>(SUMIFS(EUROSTAT_VBE_IND_2005!X$7:X$883,EUROSTAT_VBE_IND_2005!$B$7:$B$883,$D314,EUROSTAT_VBE_IND_2005!$C$7:$C$883,"*"&amp;RIGHT($A314,3)&amp;"*",EUROSTAT_VBE_IND_2005!$D$7:$D$883,"3250*"))/1000</f>
        <v>0</v>
      </c>
      <c r="AB314" s="17">
        <f>(SUMIFS(EUROSTAT_VBE_IND_2005!AA$7:AA$883,EUROSTAT_VBE_IND_2005!$B$7:$B$883,$D314,EUROSTAT_VBE_IND_2005!$C$7:$C$883,"*"&amp;RIGHT($A314,3)&amp;"*",EUROSTAT_VBE_IND_2005!$D$7:$D$883,"3250*"))/1000</f>
        <v>0</v>
      </c>
      <c r="AC314" s="17">
        <f>(SUMIFS(EUROSTAT_VBE_IND_2005!AB$7:AB$883,EUROSTAT_VBE_IND_2005!$B$7:$B$883,$D314,EUROSTAT_VBE_IND_2005!$C$7:$C$883,"*"&amp;RIGHT($A314,3)&amp;"*",EUROSTAT_VBE_IND_2005!$D$7:$D$883,"3250*"))/1000</f>
        <v>0</v>
      </c>
      <c r="AD314" s="17">
        <f>(SUMIFS(EUROSTAT_VBE_IND_2005!AC$7:AC$883,EUROSTAT_VBE_IND_2005!$B$7:$B$883,$D314,EUROSTAT_VBE_IND_2005!$C$7:$C$883,"*"&amp;RIGHT($A314,3)&amp;"*",EUROSTAT_VBE_IND_2005!$D$7:$D$883,"3250*"))/1000</f>
        <v>0</v>
      </c>
      <c r="AE314" s="17">
        <f>(SUMIFS(EUROSTAT_VBE_IND_2005!AD$7:AD$883,EUROSTAT_VBE_IND_2005!$B$7:$B$883,$D314,EUROSTAT_VBE_IND_2005!$C$7:$C$883,"*"&amp;RIGHT($A314,3)&amp;"*",EUROSTAT_VBE_IND_2005!$D$7:$D$883,"3250*"))/1000</f>
        <v>0</v>
      </c>
      <c r="AF314" s="17">
        <f>(SUMIFS(EUROSTAT_VBE_IND_2005!AE$7:AE$883,EUROSTAT_VBE_IND_2005!$B$7:$B$883,$D314,EUROSTAT_VBE_IND_2005!$C$7:$C$883,"*"&amp;RIGHT($A314,3)&amp;"*",EUROSTAT_VBE_IND_2005!$D$7:$D$883,"3250*"))/1000</f>
        <v>0</v>
      </c>
      <c r="AG314" s="17">
        <f>(SUMIFS(EUROSTAT_VBE_IND_2005!AF$7:AF$883,EUROSTAT_VBE_IND_2005!$B$7:$B$883,$D314,EUROSTAT_VBE_IND_2005!$C$7:$C$883,"*"&amp;RIGHT($A314,3)&amp;"*",EUROSTAT_VBE_IND_2005!$D$7:$D$883,"3250*"))/1000</f>
        <v>0</v>
      </c>
      <c r="AH314" s="17">
        <f>(SUMIFS(EUROSTAT_VBE_IND_2005!AH$7:AH$883,EUROSTAT_VBE_IND_2005!$B$7:$B$883,$D314,EUROSTAT_VBE_IND_2005!$C$7:$C$883,"*"&amp;RIGHT($A314,3)&amp;"*",EUROSTAT_VBE_IND_2005!$D$7:$D$883,"3250*"))/1000</f>
        <v>0</v>
      </c>
      <c r="AI314" s="17">
        <f>(SUMIFS(EUROSTAT_VBE_IND_2005!AI$7:AI$883,EUROSTAT_VBE_IND_2005!$B$7:$B$883,$D314,EUROSTAT_VBE_IND_2005!$C$7:$C$883,"*"&amp;RIGHT($A314,3)&amp;"*",EUROSTAT_VBE_IND_2005!$D$7:$D$883,"3250*"))/1000</f>
        <v>0</v>
      </c>
      <c r="AJ314" s="17">
        <f>(SUMIFS(EUROSTAT_VBE_IND_2005!AJ$7:AJ$883,EUROSTAT_VBE_IND_2005!$B$7:$B$883,$D314,EUROSTAT_VBE_IND_2005!$C$7:$C$883,"*"&amp;RIGHT($A314,3)&amp;"*",EUROSTAT_VBE_IND_2005!$D$7:$D$883,"3250*"))/1000</f>
        <v>0</v>
      </c>
      <c r="AK314" s="17">
        <f>(SUMIFS(EUROSTAT_VBE_IND_2005!AK$7:AK$883,EUROSTAT_VBE_IND_2005!$B$7:$B$883,$D314,EUROSTAT_VBE_IND_2005!$C$7:$C$883,"*"&amp;RIGHT($A314,3)&amp;"*",EUROSTAT_VBE_IND_2005!$D$7:$D$883,"3250*"))/1000</f>
        <v>0</v>
      </c>
      <c r="AL314" s="198"/>
      <c r="AM314" s="198"/>
      <c r="AN314" s="198"/>
      <c r="AO314" s="17">
        <f>(SUMIFS(EUROSTAT_VBE_IND_2005!Y$7:Y$883,EUROSTAT_VBE_IND_2005!$B$7:$B$883,$D314,EUROSTAT_VBE_IND_2005!$C$7:$C$883,"*"&amp;RIGHT($A314,3)&amp;"*",EUROSTAT_VBE_IND_2005!$D$7:$D$883,"3250*"))/1000</f>
        <v>0</v>
      </c>
      <c r="AP314" s="17">
        <f>(SUMIFS(EUROSTAT_VBE_IND_2005!Z$7:Z$883,EUROSTAT_VBE_IND_2005!$B$7:$B$883,$D314,EUROSTAT_VBE_IND_2005!$C$7:$C$883,"*"&amp;RIGHT($A314,3)&amp;"*",EUROSTAT_VBE_IND_2005!$D$7:$D$883,"3250*"))/1000</f>
        <v>0</v>
      </c>
      <c r="AQ314" s="17">
        <f>(SUMIFS(EUROSTAT_VBE_IND_2005!AG$7:AG$883,EUROSTAT_VBE_IND_2005!$B$7:$B$883,$D314,EUROSTAT_VBE_IND_2005!$C$7:$C$883,"*"&amp;RIGHT($A314,3)&amp;"*",EUROSTAT_VBE_IND_2005!$D$7:$D$883,"3250*"))/1000</f>
        <v>0</v>
      </c>
    </row>
    <row r="315" spans="1:43">
      <c r="A315" t="str">
        <f>LEFT(EUROSTAT_VBE_IND_2005!$C$477,8)</f>
        <v>B_101846</v>
      </c>
      <c r="B315" s="28" t="s">
        <v>305</v>
      </c>
      <c r="C315" t="s">
        <v>293</v>
      </c>
      <c r="D315" t="s">
        <v>55</v>
      </c>
      <c r="E315" t="s">
        <v>237</v>
      </c>
      <c r="F315" t="s">
        <v>257</v>
      </c>
      <c r="G315" s="17">
        <f>(SUMIFS(EUROSTAT_VBE_IND_2005!E$7:E$883,EUROSTAT_VBE_IND_2005!$B$7:$B$883,$D315,EUROSTAT_VBE_IND_2005!$C$7:$C$883,"*"&amp;RIGHT($A315,3)&amp;"*",EUROSTAT_VBE_IND_2005!$D$7:$D$883,"3270A*"))/1000+(SUMIFS(EUROSTAT_VBE_IND_2005!E$7:E$883,EUROSTAT_VBE_IND_2005!$B$7:$B$883,$D315,EUROSTAT_VBE_IND_2005!$C$7:$C$883,"*"&amp;RIGHT($A315,3)&amp;"*",EUROSTAT_VBE_IND_2005!$D$7:$D$883,"3285*"))/1000+(SUMIFS(EUROSTAT_VBE_IND_2005!E$7:E$883,EUROSTAT_VBE_IND_2005!$B$7:$B$883,$D315,EUROSTAT_VBE_IND_2005!$C$7:$C$883,"*"&amp;RIGHT($A315,3)&amp;"*",EUROSTAT_VBE_IND_2005!$D$7:$D$883,"3295*"))/1000+(SUMIFS(EUROSTAT_VBE_IND_2005!E$7:E$883,EUROSTAT_VBE_IND_2005!$B$7:$B$883,$D315,EUROSTAT_VBE_IND_2005!$C$7:$C$883,"*"&amp;RIGHT($A315,3)&amp;"*",EUROSTAT_VBE_IND_2005!$D$7:$D$883,"2410*"))/1000+(SUMIFS(EUROSTAT_VBE_IND_2005!E$7:E$883,EUROSTAT_VBE_IND_2005!$B$7:$B$883,$D315,EUROSTAT_VBE_IND_2005!$C$7:$C$883,"*"&amp;RIGHT($A315,3)&amp;"*",EUROSTAT_VBE_IND_2005!$D$7:$D$883,"3105*"))/1000</f>
        <v>0.2</v>
      </c>
      <c r="H315" s="17">
        <f>(SUMIFS(EUROSTAT_VBE_IND_2005!F$7:F$883,EUROSTAT_VBE_IND_2005!$B$7:$B$883,$D315,EUROSTAT_VBE_IND_2005!$C$7:$C$883,"*"&amp;RIGHT($A315,3)&amp;"*",EUROSTAT_VBE_IND_2005!$D$7:$D$883,"3270A*"))/1000+(SUMIFS(EUROSTAT_VBE_IND_2005!F$7:F$883,EUROSTAT_VBE_IND_2005!$B$7:$B$883,$D315,EUROSTAT_VBE_IND_2005!$C$7:$C$883,"*"&amp;RIGHT($A315,3)&amp;"*",EUROSTAT_VBE_IND_2005!$D$7:$D$883,"3285*"))/1000+(SUMIFS(EUROSTAT_VBE_IND_2005!F$7:F$883,EUROSTAT_VBE_IND_2005!$B$7:$B$883,$D315,EUROSTAT_VBE_IND_2005!$C$7:$C$883,"*"&amp;RIGHT($A315,3)&amp;"*",EUROSTAT_VBE_IND_2005!$D$7:$D$883,"3295*"))/1000+(SUMIFS(EUROSTAT_VBE_IND_2005!F$7:F$883,EUROSTAT_VBE_IND_2005!$B$7:$B$883,$D315,EUROSTAT_VBE_IND_2005!$C$7:$C$883,"*"&amp;RIGHT($A315,3)&amp;"*",EUROSTAT_VBE_IND_2005!$D$7:$D$883,"2410*"))/1000+(SUMIFS(EUROSTAT_VBE_IND_2005!F$7:F$883,EUROSTAT_VBE_IND_2005!$B$7:$B$883,$D315,EUROSTAT_VBE_IND_2005!$C$7:$C$883,"*"&amp;RIGHT($A315,3)&amp;"*",EUROSTAT_VBE_IND_2005!$D$7:$D$883,"3105*"))/1000</f>
        <v>0</v>
      </c>
      <c r="I315" s="17">
        <f>(SUMIFS(EUROSTAT_VBE_IND_2005!G$7:G$883,EUROSTAT_VBE_IND_2005!$B$7:$B$883,$D315,EUROSTAT_VBE_IND_2005!$C$7:$C$883,"*"&amp;RIGHT($A315,3)&amp;"*",EUROSTAT_VBE_IND_2005!$D$7:$D$883,"3270A*"))/1000+(SUMIFS(EUROSTAT_VBE_IND_2005!G$7:G$883,EUROSTAT_VBE_IND_2005!$B$7:$B$883,$D315,EUROSTAT_VBE_IND_2005!$C$7:$C$883,"*"&amp;RIGHT($A315,3)&amp;"*",EUROSTAT_VBE_IND_2005!$D$7:$D$883,"3285*"))/1000+(SUMIFS(EUROSTAT_VBE_IND_2005!G$7:G$883,EUROSTAT_VBE_IND_2005!$B$7:$B$883,$D315,EUROSTAT_VBE_IND_2005!$C$7:$C$883,"*"&amp;RIGHT($A315,3)&amp;"*",EUROSTAT_VBE_IND_2005!$D$7:$D$883,"3295*"))/1000+(SUMIFS(EUROSTAT_VBE_IND_2005!G$7:G$883,EUROSTAT_VBE_IND_2005!$B$7:$B$883,$D315,EUROSTAT_VBE_IND_2005!$C$7:$C$883,"*"&amp;RIGHT($A315,3)&amp;"*",EUROSTAT_VBE_IND_2005!$D$7:$D$883,"2410*"))/1000+(SUMIFS(EUROSTAT_VBE_IND_2005!G$7:G$883,EUROSTAT_VBE_IND_2005!$B$7:$B$883,$D315,EUROSTAT_VBE_IND_2005!$C$7:$C$883,"*"&amp;RIGHT($A315,3)&amp;"*",EUROSTAT_VBE_IND_2005!$D$7:$D$883,"3105*"))/1000</f>
        <v>0</v>
      </c>
      <c r="J315" s="198"/>
      <c r="K315" s="17">
        <f>(SUMIFS(EUROSTAT_VBE_IND_2005!H$7:H$883,EUROSTAT_VBE_IND_2005!$B$7:$B$883,$D315,EUROSTAT_VBE_IND_2005!$C$7:$C$883,"*"&amp;RIGHT($A315,3)&amp;"*",EUROSTAT_VBE_IND_2005!$D$7:$D$883,"3270A*"))/1000+(SUMIFS(EUROSTAT_VBE_IND_2005!H$7:H$883,EUROSTAT_VBE_IND_2005!$B$7:$B$883,$D315,EUROSTAT_VBE_IND_2005!$C$7:$C$883,"*"&amp;RIGHT($A315,3)&amp;"*",EUROSTAT_VBE_IND_2005!$D$7:$D$883,"3285*"))/1000+(SUMIFS(EUROSTAT_VBE_IND_2005!H$7:H$883,EUROSTAT_VBE_IND_2005!$B$7:$B$883,$D315,EUROSTAT_VBE_IND_2005!$C$7:$C$883,"*"&amp;RIGHT($A315,3)&amp;"*",EUROSTAT_VBE_IND_2005!$D$7:$D$883,"3295*"))/1000+(SUMIFS(EUROSTAT_VBE_IND_2005!H$7:H$883,EUROSTAT_VBE_IND_2005!$B$7:$B$883,$D315,EUROSTAT_VBE_IND_2005!$C$7:$C$883,"*"&amp;RIGHT($A315,3)&amp;"*",EUROSTAT_VBE_IND_2005!$D$7:$D$883,"2410*"))/1000+(SUMIFS(EUROSTAT_VBE_IND_2005!H$7:H$883,EUROSTAT_VBE_IND_2005!$B$7:$B$883,$D315,EUROSTAT_VBE_IND_2005!$C$7:$C$883,"*"&amp;RIGHT($A315,3)&amp;"*",EUROSTAT_VBE_IND_2005!$D$7:$D$883,"3105*"))/1000</f>
        <v>0</v>
      </c>
      <c r="L315" s="17">
        <f>(SUMIFS(EUROSTAT_VBE_IND_2005!I$7:I$883,EUROSTAT_VBE_IND_2005!$B$7:$B$883,$D315,EUROSTAT_VBE_IND_2005!$C$7:$C$883,"*"&amp;RIGHT($A315,3)&amp;"*",EUROSTAT_VBE_IND_2005!$D$7:$D$883,"3270A*"))/1000+(SUMIFS(EUROSTAT_VBE_IND_2005!I$7:I$883,EUROSTAT_VBE_IND_2005!$B$7:$B$883,$D315,EUROSTAT_VBE_IND_2005!$C$7:$C$883,"*"&amp;RIGHT($A315,3)&amp;"*",EUROSTAT_VBE_IND_2005!$D$7:$D$883,"3285*"))/1000+(SUMIFS(EUROSTAT_VBE_IND_2005!I$7:I$883,EUROSTAT_VBE_IND_2005!$B$7:$B$883,$D315,EUROSTAT_VBE_IND_2005!$C$7:$C$883,"*"&amp;RIGHT($A315,3)&amp;"*",EUROSTAT_VBE_IND_2005!$D$7:$D$883,"3295*"))/1000+(SUMIFS(EUROSTAT_VBE_IND_2005!I$7:I$883,EUROSTAT_VBE_IND_2005!$B$7:$B$883,$D315,EUROSTAT_VBE_IND_2005!$C$7:$C$883,"*"&amp;RIGHT($A315,3)&amp;"*",EUROSTAT_VBE_IND_2005!$D$7:$D$883,"2410*"))/1000+(SUMIFS(EUROSTAT_VBE_IND_2005!I$7:I$883,EUROSTAT_VBE_IND_2005!$B$7:$B$883,$D315,EUROSTAT_VBE_IND_2005!$C$7:$C$883,"*"&amp;RIGHT($A315,3)&amp;"*",EUROSTAT_VBE_IND_2005!$D$7:$D$883,"3105*"))/1000</f>
        <v>0.04</v>
      </c>
      <c r="M315" s="17">
        <f>(SUMIFS(EUROSTAT_VBE_IND_2005!J$7:J$883,EUROSTAT_VBE_IND_2005!$B$7:$B$883,$D315,EUROSTAT_VBE_IND_2005!$C$7:$C$883,"*"&amp;RIGHT($A315,3)&amp;"*",EUROSTAT_VBE_IND_2005!$D$7:$D$883,"3270A*"))/1000+(SUMIFS(EUROSTAT_VBE_IND_2005!J$7:J$883,EUROSTAT_VBE_IND_2005!$B$7:$B$883,$D315,EUROSTAT_VBE_IND_2005!$C$7:$C$883,"*"&amp;RIGHT($A315,3)&amp;"*",EUROSTAT_VBE_IND_2005!$D$7:$D$883,"3285*"))/1000+(SUMIFS(EUROSTAT_VBE_IND_2005!J$7:J$883,EUROSTAT_VBE_IND_2005!$B$7:$B$883,$D315,EUROSTAT_VBE_IND_2005!$C$7:$C$883,"*"&amp;RIGHT($A315,3)&amp;"*",EUROSTAT_VBE_IND_2005!$D$7:$D$883,"3295*"))/1000+(SUMIFS(EUROSTAT_VBE_IND_2005!J$7:J$883,EUROSTAT_VBE_IND_2005!$B$7:$B$883,$D315,EUROSTAT_VBE_IND_2005!$C$7:$C$883,"*"&amp;RIGHT($A315,3)&amp;"*",EUROSTAT_VBE_IND_2005!$D$7:$D$883,"2410*"))/1000+(SUMIFS(EUROSTAT_VBE_IND_2005!J$7:J$883,EUROSTAT_VBE_IND_2005!$B$7:$B$883,$D315,EUROSTAT_VBE_IND_2005!$C$7:$C$883,"*"&amp;RIGHT($A315,3)&amp;"*",EUROSTAT_VBE_IND_2005!$D$7:$D$883,"3105*"))/1000</f>
        <v>0.12</v>
      </c>
      <c r="N315" s="17">
        <f>(SUMIFS(EUROSTAT_VBE_IND_2005!K$7:K$883,EUROSTAT_VBE_IND_2005!$B$7:$B$883,$D315,EUROSTAT_VBE_IND_2005!$C$7:$C$883,"*"&amp;RIGHT($A315,3)&amp;"*",EUROSTAT_VBE_IND_2005!$D$7:$D$883,"3270A*"))/1000+(SUMIFS(EUROSTAT_VBE_IND_2005!K$7:K$883,EUROSTAT_VBE_IND_2005!$B$7:$B$883,$D315,EUROSTAT_VBE_IND_2005!$C$7:$C$883,"*"&amp;RIGHT($A315,3)&amp;"*",EUROSTAT_VBE_IND_2005!$D$7:$D$883,"3285*"))/1000+(SUMIFS(EUROSTAT_VBE_IND_2005!K$7:K$883,EUROSTAT_VBE_IND_2005!$B$7:$B$883,$D315,EUROSTAT_VBE_IND_2005!$C$7:$C$883,"*"&amp;RIGHT($A315,3)&amp;"*",EUROSTAT_VBE_IND_2005!$D$7:$D$883,"3295*"))/1000+(SUMIFS(EUROSTAT_VBE_IND_2005!K$7:K$883,EUROSTAT_VBE_IND_2005!$B$7:$B$883,$D315,EUROSTAT_VBE_IND_2005!$C$7:$C$883,"*"&amp;RIGHT($A315,3)&amp;"*",EUROSTAT_VBE_IND_2005!$D$7:$D$883,"2410*"))/1000+(SUMIFS(EUROSTAT_VBE_IND_2005!K$7:K$883,EUROSTAT_VBE_IND_2005!$B$7:$B$883,$D315,EUROSTAT_VBE_IND_2005!$C$7:$C$883,"*"&amp;RIGHT($A315,3)&amp;"*",EUROSTAT_VBE_IND_2005!$D$7:$D$883,"3105*"))/1000</f>
        <v>0</v>
      </c>
      <c r="O315" s="17">
        <f>(SUMIFS(EUROSTAT_VBE_IND_2005!L$7:L$883,EUROSTAT_VBE_IND_2005!$B$7:$B$883,$D315,EUROSTAT_VBE_IND_2005!$C$7:$C$883,"*"&amp;RIGHT($A315,3)&amp;"*",EUROSTAT_VBE_IND_2005!$D$7:$D$883,"3270A*"))/1000+(SUMIFS(EUROSTAT_VBE_IND_2005!L$7:L$883,EUROSTAT_VBE_IND_2005!$B$7:$B$883,$D315,EUROSTAT_VBE_IND_2005!$C$7:$C$883,"*"&amp;RIGHT($A315,3)&amp;"*",EUROSTAT_VBE_IND_2005!$D$7:$D$883,"3285*"))/1000+(SUMIFS(EUROSTAT_VBE_IND_2005!L$7:L$883,EUROSTAT_VBE_IND_2005!$B$7:$B$883,$D315,EUROSTAT_VBE_IND_2005!$C$7:$C$883,"*"&amp;RIGHT($A315,3)&amp;"*",EUROSTAT_VBE_IND_2005!$D$7:$D$883,"3295*"))/1000+(SUMIFS(EUROSTAT_VBE_IND_2005!L$7:L$883,EUROSTAT_VBE_IND_2005!$B$7:$B$883,$D315,EUROSTAT_VBE_IND_2005!$C$7:$C$883,"*"&amp;RIGHT($A315,3)&amp;"*",EUROSTAT_VBE_IND_2005!$D$7:$D$883,"2410*"))/1000+(SUMIFS(EUROSTAT_VBE_IND_2005!L$7:L$883,EUROSTAT_VBE_IND_2005!$B$7:$B$883,$D315,EUROSTAT_VBE_IND_2005!$C$7:$C$883,"*"&amp;RIGHT($A315,3)&amp;"*",EUROSTAT_VBE_IND_2005!$D$7:$D$883,"3105*"))/1000</f>
        <v>0.08</v>
      </c>
      <c r="P315" s="17">
        <f>(SUMIFS(EUROSTAT_VBE_IND_2005!M$7:M$883,EUROSTAT_VBE_IND_2005!$B$7:$B$883,$D315,EUROSTAT_VBE_IND_2005!$C$7:$C$883,"*"&amp;RIGHT($A315,3)&amp;"*",EUROSTAT_VBE_IND_2005!$D$7:$D$883,"3270A*"))/1000+(SUMIFS(EUROSTAT_VBE_IND_2005!M$7:M$883,EUROSTAT_VBE_IND_2005!$B$7:$B$883,$D315,EUROSTAT_VBE_IND_2005!$C$7:$C$883,"*"&amp;RIGHT($A315,3)&amp;"*",EUROSTAT_VBE_IND_2005!$D$7:$D$883,"3285*"))/1000+(SUMIFS(EUROSTAT_VBE_IND_2005!M$7:M$883,EUROSTAT_VBE_IND_2005!$B$7:$B$883,$D315,EUROSTAT_VBE_IND_2005!$C$7:$C$883,"*"&amp;RIGHT($A315,3)&amp;"*",EUROSTAT_VBE_IND_2005!$D$7:$D$883,"3295*"))/1000+(SUMIFS(EUROSTAT_VBE_IND_2005!M$7:M$883,EUROSTAT_VBE_IND_2005!$B$7:$B$883,$D315,EUROSTAT_VBE_IND_2005!$C$7:$C$883,"*"&amp;RIGHT($A315,3)&amp;"*",EUROSTAT_VBE_IND_2005!$D$7:$D$883,"2410*"))/1000+(SUMIFS(EUROSTAT_VBE_IND_2005!M$7:M$883,EUROSTAT_VBE_IND_2005!$B$7:$B$883,$D315,EUROSTAT_VBE_IND_2005!$C$7:$C$883,"*"&amp;RIGHT($A315,3)&amp;"*",EUROSTAT_VBE_IND_2005!$D$7:$D$883,"3105*"))/1000</f>
        <v>0.12</v>
      </c>
      <c r="Q315" s="17">
        <f>(SUMIFS(EUROSTAT_VBE_IND_2005!N$7:N$883,EUROSTAT_VBE_IND_2005!$B$7:$B$883,$D315,EUROSTAT_VBE_IND_2005!$C$7:$C$883,"*"&amp;RIGHT($A315,3)&amp;"*",EUROSTAT_VBE_IND_2005!$D$7:$D$883,"3270A*"))/1000+(SUMIFS(EUROSTAT_VBE_IND_2005!N$7:N$883,EUROSTAT_VBE_IND_2005!$B$7:$B$883,$D315,EUROSTAT_VBE_IND_2005!$C$7:$C$883,"*"&amp;RIGHT($A315,3)&amp;"*",EUROSTAT_VBE_IND_2005!$D$7:$D$883,"3285*"))/1000+(SUMIFS(EUROSTAT_VBE_IND_2005!N$7:N$883,EUROSTAT_VBE_IND_2005!$B$7:$B$883,$D315,EUROSTAT_VBE_IND_2005!$C$7:$C$883,"*"&amp;RIGHT($A315,3)&amp;"*",EUROSTAT_VBE_IND_2005!$D$7:$D$883,"3295*"))/1000+(SUMIFS(EUROSTAT_VBE_IND_2005!N$7:N$883,EUROSTAT_VBE_IND_2005!$B$7:$B$883,$D315,EUROSTAT_VBE_IND_2005!$C$7:$C$883,"*"&amp;RIGHT($A315,3)&amp;"*",EUROSTAT_VBE_IND_2005!$D$7:$D$883,"2410*"))/1000+(SUMIFS(EUROSTAT_VBE_IND_2005!N$7:N$883,EUROSTAT_VBE_IND_2005!$B$7:$B$883,$D315,EUROSTAT_VBE_IND_2005!$C$7:$C$883,"*"&amp;RIGHT($A315,3)&amp;"*",EUROSTAT_VBE_IND_2005!$D$7:$D$883,"3105*"))/1000</f>
        <v>0.88</v>
      </c>
      <c r="R315" s="17">
        <f>(SUMIFS(EUROSTAT_VBE_IND_2005!O$7:O$883,EUROSTAT_VBE_IND_2005!$B$7:$B$883,$D315,EUROSTAT_VBE_IND_2005!$C$7:$C$883,"*"&amp;RIGHT($A315,3)&amp;"*",EUROSTAT_VBE_IND_2005!$D$7:$D$883,"3270A*"))/1000+(SUMIFS(EUROSTAT_VBE_IND_2005!O$7:O$883,EUROSTAT_VBE_IND_2005!$B$7:$B$883,$D315,EUROSTAT_VBE_IND_2005!$C$7:$C$883,"*"&amp;RIGHT($A315,3)&amp;"*",EUROSTAT_VBE_IND_2005!$D$7:$D$883,"3285*"))/1000+(SUMIFS(EUROSTAT_VBE_IND_2005!O$7:O$883,EUROSTAT_VBE_IND_2005!$B$7:$B$883,$D315,EUROSTAT_VBE_IND_2005!$C$7:$C$883,"*"&amp;RIGHT($A315,3)&amp;"*",EUROSTAT_VBE_IND_2005!$D$7:$D$883,"3295*"))/1000+(SUMIFS(EUROSTAT_VBE_IND_2005!O$7:O$883,EUROSTAT_VBE_IND_2005!$B$7:$B$883,$D315,EUROSTAT_VBE_IND_2005!$C$7:$C$883,"*"&amp;RIGHT($A315,3)&amp;"*",EUROSTAT_VBE_IND_2005!$D$7:$D$883,"2410*"))/1000+(SUMIFS(EUROSTAT_VBE_IND_2005!O$7:O$883,EUROSTAT_VBE_IND_2005!$B$7:$B$883,$D315,EUROSTAT_VBE_IND_2005!$C$7:$C$883,"*"&amp;RIGHT($A315,3)&amp;"*",EUROSTAT_VBE_IND_2005!$D$7:$D$883,"3105*"))/1000</f>
        <v>0.44</v>
      </c>
      <c r="S315" s="17">
        <f>(SUMIFS(EUROSTAT_VBE_IND_2005!P$7:P$883,EUROSTAT_VBE_IND_2005!$B$7:$B$883,$D315,EUROSTAT_VBE_IND_2005!$C$7:$C$883,"*"&amp;RIGHT($A315,3)&amp;"*",EUROSTAT_VBE_IND_2005!$D$7:$D$883,"3270A*"))/1000+(SUMIFS(EUROSTAT_VBE_IND_2005!P$7:P$883,EUROSTAT_VBE_IND_2005!$B$7:$B$883,$D315,EUROSTAT_VBE_IND_2005!$C$7:$C$883,"*"&amp;RIGHT($A315,3)&amp;"*",EUROSTAT_VBE_IND_2005!$D$7:$D$883,"3285*"))/1000+(SUMIFS(EUROSTAT_VBE_IND_2005!P$7:P$883,EUROSTAT_VBE_IND_2005!$B$7:$B$883,$D315,EUROSTAT_VBE_IND_2005!$C$7:$C$883,"*"&amp;RIGHT($A315,3)&amp;"*",EUROSTAT_VBE_IND_2005!$D$7:$D$883,"3295*"))/1000+(SUMIFS(EUROSTAT_VBE_IND_2005!P$7:P$883,EUROSTAT_VBE_IND_2005!$B$7:$B$883,$D315,EUROSTAT_VBE_IND_2005!$C$7:$C$883,"*"&amp;RIGHT($A315,3)&amp;"*",EUROSTAT_VBE_IND_2005!$D$7:$D$883,"2410*"))/1000+(SUMIFS(EUROSTAT_VBE_IND_2005!P$7:P$883,EUROSTAT_VBE_IND_2005!$B$7:$B$883,$D315,EUROSTAT_VBE_IND_2005!$C$7:$C$883,"*"&amp;RIGHT($A315,3)&amp;"*",EUROSTAT_VBE_IND_2005!$D$7:$D$883,"3105*"))/1000</f>
        <v>1.44</v>
      </c>
      <c r="T315" s="17">
        <f>(SUMIFS(EUROSTAT_VBE_IND_2005!Q$7:Q$883,EUROSTAT_VBE_IND_2005!$B$7:$B$883,$D315,EUROSTAT_VBE_IND_2005!$C$7:$C$883,"*"&amp;RIGHT($A315,3)&amp;"*",EUROSTAT_VBE_IND_2005!$D$7:$D$883,"3270A*"))/1000+(SUMIFS(EUROSTAT_VBE_IND_2005!Q$7:Q$883,EUROSTAT_VBE_IND_2005!$B$7:$B$883,$D315,EUROSTAT_VBE_IND_2005!$C$7:$C$883,"*"&amp;RIGHT($A315,3)&amp;"*",EUROSTAT_VBE_IND_2005!$D$7:$D$883,"3285*"))/1000+(SUMIFS(EUROSTAT_VBE_IND_2005!Q$7:Q$883,EUROSTAT_VBE_IND_2005!$B$7:$B$883,$D315,EUROSTAT_VBE_IND_2005!$C$7:$C$883,"*"&amp;RIGHT($A315,3)&amp;"*",EUROSTAT_VBE_IND_2005!$D$7:$D$883,"3295*"))/1000+(SUMIFS(EUROSTAT_VBE_IND_2005!Q$7:Q$883,EUROSTAT_VBE_IND_2005!$B$7:$B$883,$D315,EUROSTAT_VBE_IND_2005!$C$7:$C$883,"*"&amp;RIGHT($A315,3)&amp;"*",EUROSTAT_VBE_IND_2005!$D$7:$D$883,"2410*"))/1000+(SUMIFS(EUROSTAT_VBE_IND_2005!Q$7:Q$883,EUROSTAT_VBE_IND_2005!$B$7:$B$883,$D315,EUROSTAT_VBE_IND_2005!$C$7:$C$883,"*"&amp;RIGHT($A315,3)&amp;"*",EUROSTAT_VBE_IND_2005!$D$7:$D$883,"3105*"))/1000</f>
        <v>0.16</v>
      </c>
      <c r="U315" s="17">
        <f>(SUMIFS(EUROSTAT_VBE_IND_2005!R$7:R$883,EUROSTAT_VBE_IND_2005!$B$7:$B$883,$D315,EUROSTAT_VBE_IND_2005!$C$7:$C$883,"*"&amp;RIGHT($A315,3)&amp;"*",EUROSTAT_VBE_IND_2005!$D$7:$D$883,"3270A*"))/1000+(SUMIFS(EUROSTAT_VBE_IND_2005!R$7:R$883,EUROSTAT_VBE_IND_2005!$B$7:$B$883,$D315,EUROSTAT_VBE_IND_2005!$C$7:$C$883,"*"&amp;RIGHT($A315,3)&amp;"*",EUROSTAT_VBE_IND_2005!$D$7:$D$883,"3285*"))/1000+(SUMIFS(EUROSTAT_VBE_IND_2005!R$7:R$883,EUROSTAT_VBE_IND_2005!$B$7:$B$883,$D315,EUROSTAT_VBE_IND_2005!$C$7:$C$883,"*"&amp;RIGHT($A315,3)&amp;"*",EUROSTAT_VBE_IND_2005!$D$7:$D$883,"3295*"))/1000+(SUMIFS(EUROSTAT_VBE_IND_2005!R$7:R$883,EUROSTAT_VBE_IND_2005!$B$7:$B$883,$D315,EUROSTAT_VBE_IND_2005!$C$7:$C$883,"*"&amp;RIGHT($A315,3)&amp;"*",EUROSTAT_VBE_IND_2005!$D$7:$D$883,"2410*"))/1000+(SUMIFS(EUROSTAT_VBE_IND_2005!R$7:R$883,EUROSTAT_VBE_IND_2005!$B$7:$B$883,$D315,EUROSTAT_VBE_IND_2005!$C$7:$C$883,"*"&amp;RIGHT($A315,3)&amp;"*",EUROSTAT_VBE_IND_2005!$D$7:$D$883,"3105*"))/1000</f>
        <v>0</v>
      </c>
      <c r="V315" s="17">
        <f>(SUMIFS(EUROSTAT_VBE_IND_2005!S$7:S$883,EUROSTAT_VBE_IND_2005!$B$7:$B$883,$D315,EUROSTAT_VBE_IND_2005!$C$7:$C$883,"*"&amp;RIGHT($A315,3)&amp;"*",EUROSTAT_VBE_IND_2005!$D$7:$D$883,"3270A*"))/1000+(SUMIFS(EUROSTAT_VBE_IND_2005!S$7:S$883,EUROSTAT_VBE_IND_2005!$B$7:$B$883,$D315,EUROSTAT_VBE_IND_2005!$C$7:$C$883,"*"&amp;RIGHT($A315,3)&amp;"*",EUROSTAT_VBE_IND_2005!$D$7:$D$883,"3285*"))/1000+(SUMIFS(EUROSTAT_VBE_IND_2005!S$7:S$883,EUROSTAT_VBE_IND_2005!$B$7:$B$883,$D315,EUROSTAT_VBE_IND_2005!$C$7:$C$883,"*"&amp;RIGHT($A315,3)&amp;"*",EUROSTAT_VBE_IND_2005!$D$7:$D$883,"3295*"))/1000+(SUMIFS(EUROSTAT_VBE_IND_2005!S$7:S$883,EUROSTAT_VBE_IND_2005!$B$7:$B$883,$D315,EUROSTAT_VBE_IND_2005!$C$7:$C$883,"*"&amp;RIGHT($A315,3)&amp;"*",EUROSTAT_VBE_IND_2005!$D$7:$D$883,"2410*"))/1000+(SUMIFS(EUROSTAT_VBE_IND_2005!S$7:S$883,EUROSTAT_VBE_IND_2005!$B$7:$B$883,$D315,EUROSTAT_VBE_IND_2005!$C$7:$C$883,"*"&amp;RIGHT($A315,3)&amp;"*",EUROSTAT_VBE_IND_2005!$D$7:$D$883,"3105*"))/1000</f>
        <v>0.04</v>
      </c>
      <c r="W315" s="17">
        <f>(SUMIFS(EUROSTAT_VBE_IND_2005!T$7:T$883,EUROSTAT_VBE_IND_2005!$B$7:$B$883,$D315,EUROSTAT_VBE_IND_2005!$C$7:$C$883,"*"&amp;RIGHT($A315,3)&amp;"*",EUROSTAT_VBE_IND_2005!$D$7:$D$883,"3270A*"))/1000+(SUMIFS(EUROSTAT_VBE_IND_2005!T$7:T$883,EUROSTAT_VBE_IND_2005!$B$7:$B$883,$D315,EUROSTAT_VBE_IND_2005!$C$7:$C$883,"*"&amp;RIGHT($A315,3)&amp;"*",EUROSTAT_VBE_IND_2005!$D$7:$D$883,"3285*"))/1000+(SUMIFS(EUROSTAT_VBE_IND_2005!T$7:T$883,EUROSTAT_VBE_IND_2005!$B$7:$B$883,$D315,EUROSTAT_VBE_IND_2005!$C$7:$C$883,"*"&amp;RIGHT($A315,3)&amp;"*",EUROSTAT_VBE_IND_2005!$D$7:$D$883,"3295*"))/1000+(SUMIFS(EUROSTAT_VBE_IND_2005!T$7:T$883,EUROSTAT_VBE_IND_2005!$B$7:$B$883,$D315,EUROSTAT_VBE_IND_2005!$C$7:$C$883,"*"&amp;RIGHT($A315,3)&amp;"*",EUROSTAT_VBE_IND_2005!$D$7:$D$883,"2410*"))/1000+(SUMIFS(EUROSTAT_VBE_IND_2005!T$7:T$883,EUROSTAT_VBE_IND_2005!$B$7:$B$883,$D315,EUROSTAT_VBE_IND_2005!$C$7:$C$883,"*"&amp;RIGHT($A315,3)&amp;"*",EUROSTAT_VBE_IND_2005!$D$7:$D$883,"3105*"))/1000</f>
        <v>0</v>
      </c>
      <c r="X315" s="17">
        <f>(SUMIFS(EUROSTAT_VBE_IND_2005!U$7:U$883,EUROSTAT_VBE_IND_2005!$B$7:$B$883,$D315,EUROSTAT_VBE_IND_2005!$C$7:$C$883,"*"&amp;RIGHT($A315,3)&amp;"*",EUROSTAT_VBE_IND_2005!$D$7:$D$883,"3270A*"))/1000+(SUMIFS(EUROSTAT_VBE_IND_2005!U$7:U$883,EUROSTAT_VBE_IND_2005!$B$7:$B$883,$D315,EUROSTAT_VBE_IND_2005!$C$7:$C$883,"*"&amp;RIGHT($A315,3)&amp;"*",EUROSTAT_VBE_IND_2005!$D$7:$D$883,"3285*"))/1000+(SUMIFS(EUROSTAT_VBE_IND_2005!U$7:U$883,EUROSTAT_VBE_IND_2005!$B$7:$B$883,$D315,EUROSTAT_VBE_IND_2005!$C$7:$C$883,"*"&amp;RIGHT($A315,3)&amp;"*",EUROSTAT_VBE_IND_2005!$D$7:$D$883,"3295*"))/1000+(SUMIFS(EUROSTAT_VBE_IND_2005!U$7:U$883,EUROSTAT_VBE_IND_2005!$B$7:$B$883,$D315,EUROSTAT_VBE_IND_2005!$C$7:$C$883,"*"&amp;RIGHT($A315,3)&amp;"*",EUROSTAT_VBE_IND_2005!$D$7:$D$883,"2410*"))/1000+(SUMIFS(EUROSTAT_VBE_IND_2005!U$7:U$883,EUROSTAT_VBE_IND_2005!$B$7:$B$883,$D315,EUROSTAT_VBE_IND_2005!$C$7:$C$883,"*"&amp;RIGHT($A315,3)&amp;"*",EUROSTAT_VBE_IND_2005!$D$7:$D$883,"3105*"))/1000</f>
        <v>0</v>
      </c>
      <c r="Y315" s="17">
        <f>(SUMIFS(EUROSTAT_VBE_IND_2005!V$7:V$883,EUROSTAT_VBE_IND_2005!$B$7:$B$883,$D315,EUROSTAT_VBE_IND_2005!$C$7:$C$883,"*"&amp;RIGHT($A315,3)&amp;"*",EUROSTAT_VBE_IND_2005!$D$7:$D$883,"3270A*"))/1000+(SUMIFS(EUROSTAT_VBE_IND_2005!V$7:V$883,EUROSTAT_VBE_IND_2005!$B$7:$B$883,$D315,EUROSTAT_VBE_IND_2005!$C$7:$C$883,"*"&amp;RIGHT($A315,3)&amp;"*",EUROSTAT_VBE_IND_2005!$D$7:$D$883,"3285*"))/1000+(SUMIFS(EUROSTAT_VBE_IND_2005!V$7:V$883,EUROSTAT_VBE_IND_2005!$B$7:$B$883,$D315,EUROSTAT_VBE_IND_2005!$C$7:$C$883,"*"&amp;RIGHT($A315,3)&amp;"*",EUROSTAT_VBE_IND_2005!$D$7:$D$883,"3295*"))/1000+(SUMIFS(EUROSTAT_VBE_IND_2005!V$7:V$883,EUROSTAT_VBE_IND_2005!$B$7:$B$883,$D315,EUROSTAT_VBE_IND_2005!$C$7:$C$883,"*"&amp;RIGHT($A315,3)&amp;"*",EUROSTAT_VBE_IND_2005!$D$7:$D$883,"2410*"))/1000+(SUMIFS(EUROSTAT_VBE_IND_2005!V$7:V$883,EUROSTAT_VBE_IND_2005!$B$7:$B$883,$D315,EUROSTAT_VBE_IND_2005!$C$7:$C$883,"*"&amp;RIGHT($A315,3)&amp;"*",EUROSTAT_VBE_IND_2005!$D$7:$D$883,"3105*"))/1000</f>
        <v>0</v>
      </c>
      <c r="Z315" s="17">
        <f>(SUMIFS(EUROSTAT_VBE_IND_2005!W$7:W$883,EUROSTAT_VBE_IND_2005!$B$7:$B$883,$D315,EUROSTAT_VBE_IND_2005!$C$7:$C$883,"*"&amp;RIGHT($A315,3)&amp;"*",EUROSTAT_VBE_IND_2005!$D$7:$D$883,"3270A*"))/1000+(SUMIFS(EUROSTAT_VBE_IND_2005!W$7:W$883,EUROSTAT_VBE_IND_2005!$B$7:$B$883,$D315,EUROSTAT_VBE_IND_2005!$C$7:$C$883,"*"&amp;RIGHT($A315,3)&amp;"*",EUROSTAT_VBE_IND_2005!$D$7:$D$883,"3285*"))/1000+(SUMIFS(EUROSTAT_VBE_IND_2005!W$7:W$883,EUROSTAT_VBE_IND_2005!$B$7:$B$883,$D315,EUROSTAT_VBE_IND_2005!$C$7:$C$883,"*"&amp;RIGHT($A315,3)&amp;"*",EUROSTAT_VBE_IND_2005!$D$7:$D$883,"3295*"))/1000+(SUMIFS(EUROSTAT_VBE_IND_2005!W$7:W$883,EUROSTAT_VBE_IND_2005!$B$7:$B$883,$D315,EUROSTAT_VBE_IND_2005!$C$7:$C$883,"*"&amp;RIGHT($A315,3)&amp;"*",EUROSTAT_VBE_IND_2005!$D$7:$D$883,"2410*"))/1000+(SUMIFS(EUROSTAT_VBE_IND_2005!W$7:W$883,EUROSTAT_VBE_IND_2005!$B$7:$B$883,$D315,EUROSTAT_VBE_IND_2005!$C$7:$C$883,"*"&amp;RIGHT($A315,3)&amp;"*",EUROSTAT_VBE_IND_2005!$D$7:$D$883,"3105*"))/1000</f>
        <v>0</v>
      </c>
      <c r="AA315" s="17">
        <f>(SUMIFS(EUROSTAT_VBE_IND_2005!X$7:X$883,EUROSTAT_VBE_IND_2005!$B$7:$B$883,$D315,EUROSTAT_VBE_IND_2005!$C$7:$C$883,"*"&amp;RIGHT($A315,3)&amp;"*",EUROSTAT_VBE_IND_2005!$D$7:$D$883,"3270A*"))/1000+(SUMIFS(EUROSTAT_VBE_IND_2005!X$7:X$883,EUROSTAT_VBE_IND_2005!$B$7:$B$883,$D315,EUROSTAT_VBE_IND_2005!$C$7:$C$883,"*"&amp;RIGHT($A315,3)&amp;"*",EUROSTAT_VBE_IND_2005!$D$7:$D$883,"3285*"))/1000+(SUMIFS(EUROSTAT_VBE_IND_2005!X$7:X$883,EUROSTAT_VBE_IND_2005!$B$7:$B$883,$D315,EUROSTAT_VBE_IND_2005!$C$7:$C$883,"*"&amp;RIGHT($A315,3)&amp;"*",EUROSTAT_VBE_IND_2005!$D$7:$D$883,"3295*"))/1000+(SUMIFS(EUROSTAT_VBE_IND_2005!X$7:X$883,EUROSTAT_VBE_IND_2005!$B$7:$B$883,$D315,EUROSTAT_VBE_IND_2005!$C$7:$C$883,"*"&amp;RIGHT($A315,3)&amp;"*",EUROSTAT_VBE_IND_2005!$D$7:$D$883,"2410*"))/1000+(SUMIFS(EUROSTAT_VBE_IND_2005!X$7:X$883,EUROSTAT_VBE_IND_2005!$B$7:$B$883,$D315,EUROSTAT_VBE_IND_2005!$C$7:$C$883,"*"&amp;RIGHT($A315,3)&amp;"*",EUROSTAT_VBE_IND_2005!$D$7:$D$883,"3105*"))/1000</f>
        <v>0.04</v>
      </c>
      <c r="AB315" s="17">
        <f>(SUMIFS(EUROSTAT_VBE_IND_2005!AA$7:AA$883,EUROSTAT_VBE_IND_2005!$B$7:$B$883,$D315,EUROSTAT_VBE_IND_2005!$C$7:$C$883,"*"&amp;RIGHT($A315,3)&amp;"*",EUROSTAT_VBE_IND_2005!$D$7:$D$883,"3270A*"))/1000+(SUMIFS(EUROSTAT_VBE_IND_2005!AA$7:AA$883,EUROSTAT_VBE_IND_2005!$B$7:$B$883,$D315,EUROSTAT_VBE_IND_2005!$C$7:$C$883,"*"&amp;RIGHT($A315,3)&amp;"*",EUROSTAT_VBE_IND_2005!$D$7:$D$883,"3285*"))/1000+(SUMIFS(EUROSTAT_VBE_IND_2005!AA$7:AA$883,EUROSTAT_VBE_IND_2005!$B$7:$B$883,$D315,EUROSTAT_VBE_IND_2005!$C$7:$C$883,"*"&amp;RIGHT($A315,3)&amp;"*",EUROSTAT_VBE_IND_2005!$D$7:$D$883,"3295*"))/1000+(SUMIFS(EUROSTAT_VBE_IND_2005!AA$7:AA$883,EUROSTAT_VBE_IND_2005!$B$7:$B$883,$D315,EUROSTAT_VBE_IND_2005!$C$7:$C$883,"*"&amp;RIGHT($A315,3)&amp;"*",EUROSTAT_VBE_IND_2005!$D$7:$D$883,"2410*"))/1000+(SUMIFS(EUROSTAT_VBE_IND_2005!AA$7:AA$883,EUROSTAT_VBE_IND_2005!$B$7:$B$883,$D315,EUROSTAT_VBE_IND_2005!$C$7:$C$883,"*"&amp;RIGHT($A315,3)&amp;"*",EUROSTAT_VBE_IND_2005!$D$7:$D$883,"3105*"))/1000</f>
        <v>0</v>
      </c>
      <c r="AC315" s="17">
        <f>(SUMIFS(EUROSTAT_VBE_IND_2005!AB$7:AB$883,EUROSTAT_VBE_IND_2005!$B$7:$B$883,$D315,EUROSTAT_VBE_IND_2005!$C$7:$C$883,"*"&amp;RIGHT($A315,3)&amp;"*",EUROSTAT_VBE_IND_2005!$D$7:$D$883,"3270A*"))/1000+(SUMIFS(EUROSTAT_VBE_IND_2005!AB$7:AB$883,EUROSTAT_VBE_IND_2005!$B$7:$B$883,$D315,EUROSTAT_VBE_IND_2005!$C$7:$C$883,"*"&amp;RIGHT($A315,3)&amp;"*",EUROSTAT_VBE_IND_2005!$D$7:$D$883,"3285*"))/1000+(SUMIFS(EUROSTAT_VBE_IND_2005!AB$7:AB$883,EUROSTAT_VBE_IND_2005!$B$7:$B$883,$D315,EUROSTAT_VBE_IND_2005!$C$7:$C$883,"*"&amp;RIGHT($A315,3)&amp;"*",EUROSTAT_VBE_IND_2005!$D$7:$D$883,"3295*"))/1000+(SUMIFS(EUROSTAT_VBE_IND_2005!AB$7:AB$883,EUROSTAT_VBE_IND_2005!$B$7:$B$883,$D315,EUROSTAT_VBE_IND_2005!$C$7:$C$883,"*"&amp;RIGHT($A315,3)&amp;"*",EUROSTAT_VBE_IND_2005!$D$7:$D$883,"2410*"))/1000+(SUMIFS(EUROSTAT_VBE_IND_2005!AB$7:AB$883,EUROSTAT_VBE_IND_2005!$B$7:$B$883,$D315,EUROSTAT_VBE_IND_2005!$C$7:$C$883,"*"&amp;RIGHT($A315,3)&amp;"*",EUROSTAT_VBE_IND_2005!$D$7:$D$883,"3105*"))/1000</f>
        <v>0</v>
      </c>
      <c r="AD315" s="17">
        <f>(SUMIFS(EUROSTAT_VBE_IND_2005!AC$7:AC$883,EUROSTAT_VBE_IND_2005!$B$7:$B$883,$D315,EUROSTAT_VBE_IND_2005!$C$7:$C$883,"*"&amp;RIGHT($A315,3)&amp;"*",EUROSTAT_VBE_IND_2005!$D$7:$D$883,"3270A*"))/1000+(SUMIFS(EUROSTAT_VBE_IND_2005!AC$7:AC$883,EUROSTAT_VBE_IND_2005!$B$7:$B$883,$D315,EUROSTAT_VBE_IND_2005!$C$7:$C$883,"*"&amp;RIGHT($A315,3)&amp;"*",EUROSTAT_VBE_IND_2005!$D$7:$D$883,"3285*"))/1000+(SUMIFS(EUROSTAT_VBE_IND_2005!AC$7:AC$883,EUROSTAT_VBE_IND_2005!$B$7:$B$883,$D315,EUROSTAT_VBE_IND_2005!$C$7:$C$883,"*"&amp;RIGHT($A315,3)&amp;"*",EUROSTAT_VBE_IND_2005!$D$7:$D$883,"3295*"))/1000+(SUMIFS(EUROSTAT_VBE_IND_2005!AC$7:AC$883,EUROSTAT_VBE_IND_2005!$B$7:$B$883,$D315,EUROSTAT_VBE_IND_2005!$C$7:$C$883,"*"&amp;RIGHT($A315,3)&amp;"*",EUROSTAT_VBE_IND_2005!$D$7:$D$883,"2410*"))/1000+(SUMIFS(EUROSTAT_VBE_IND_2005!AC$7:AC$883,EUROSTAT_VBE_IND_2005!$B$7:$B$883,$D315,EUROSTAT_VBE_IND_2005!$C$7:$C$883,"*"&amp;RIGHT($A315,3)&amp;"*",EUROSTAT_VBE_IND_2005!$D$7:$D$883,"3105*"))/1000</f>
        <v>0</v>
      </c>
      <c r="AE315" s="17">
        <f>(SUMIFS(EUROSTAT_VBE_IND_2005!AD$7:AD$883,EUROSTAT_VBE_IND_2005!$B$7:$B$883,$D315,EUROSTAT_VBE_IND_2005!$C$7:$C$883,"*"&amp;RIGHT($A315,3)&amp;"*",EUROSTAT_VBE_IND_2005!$D$7:$D$883,"3270A*"))/1000+(SUMIFS(EUROSTAT_VBE_IND_2005!AD$7:AD$883,EUROSTAT_VBE_IND_2005!$B$7:$B$883,$D315,EUROSTAT_VBE_IND_2005!$C$7:$C$883,"*"&amp;RIGHT($A315,3)&amp;"*",EUROSTAT_VBE_IND_2005!$D$7:$D$883,"3285*"))/1000+(SUMIFS(EUROSTAT_VBE_IND_2005!AD$7:AD$883,EUROSTAT_VBE_IND_2005!$B$7:$B$883,$D315,EUROSTAT_VBE_IND_2005!$C$7:$C$883,"*"&amp;RIGHT($A315,3)&amp;"*",EUROSTAT_VBE_IND_2005!$D$7:$D$883,"3295*"))/1000+(SUMIFS(EUROSTAT_VBE_IND_2005!AD$7:AD$883,EUROSTAT_VBE_IND_2005!$B$7:$B$883,$D315,EUROSTAT_VBE_IND_2005!$C$7:$C$883,"*"&amp;RIGHT($A315,3)&amp;"*",EUROSTAT_VBE_IND_2005!$D$7:$D$883,"2410*"))/1000+(SUMIFS(EUROSTAT_VBE_IND_2005!AD$7:AD$883,EUROSTAT_VBE_IND_2005!$B$7:$B$883,$D315,EUROSTAT_VBE_IND_2005!$C$7:$C$883,"*"&amp;RIGHT($A315,3)&amp;"*",EUROSTAT_VBE_IND_2005!$D$7:$D$883,"3105*"))/1000</f>
        <v>0.12</v>
      </c>
      <c r="AF315" s="17">
        <f>(SUMIFS(EUROSTAT_VBE_IND_2005!AE$7:AE$883,EUROSTAT_VBE_IND_2005!$B$7:$B$883,$D315,EUROSTAT_VBE_IND_2005!$C$7:$C$883,"*"&amp;RIGHT($A315,3)&amp;"*",EUROSTAT_VBE_IND_2005!$D$7:$D$883,"3270A*"))/1000+(SUMIFS(EUROSTAT_VBE_IND_2005!AE$7:AE$883,EUROSTAT_VBE_IND_2005!$B$7:$B$883,$D315,EUROSTAT_VBE_IND_2005!$C$7:$C$883,"*"&amp;RIGHT($A315,3)&amp;"*",EUROSTAT_VBE_IND_2005!$D$7:$D$883,"3285*"))/1000+(SUMIFS(EUROSTAT_VBE_IND_2005!AE$7:AE$883,EUROSTAT_VBE_IND_2005!$B$7:$B$883,$D315,EUROSTAT_VBE_IND_2005!$C$7:$C$883,"*"&amp;RIGHT($A315,3)&amp;"*",EUROSTAT_VBE_IND_2005!$D$7:$D$883,"3295*"))/1000+(SUMIFS(EUROSTAT_VBE_IND_2005!AE$7:AE$883,EUROSTAT_VBE_IND_2005!$B$7:$B$883,$D315,EUROSTAT_VBE_IND_2005!$C$7:$C$883,"*"&amp;RIGHT($A315,3)&amp;"*",EUROSTAT_VBE_IND_2005!$D$7:$D$883,"2410*"))/1000+(SUMIFS(EUROSTAT_VBE_IND_2005!AE$7:AE$883,EUROSTAT_VBE_IND_2005!$B$7:$B$883,$D315,EUROSTAT_VBE_IND_2005!$C$7:$C$883,"*"&amp;RIGHT($A315,3)&amp;"*",EUROSTAT_VBE_IND_2005!$D$7:$D$883,"3105*"))/1000</f>
        <v>0</v>
      </c>
      <c r="AG315" s="17">
        <f>(SUMIFS(EUROSTAT_VBE_IND_2005!AF$7:AF$883,EUROSTAT_VBE_IND_2005!$B$7:$B$883,$D315,EUROSTAT_VBE_IND_2005!$C$7:$C$883,"*"&amp;RIGHT($A315,3)&amp;"*",EUROSTAT_VBE_IND_2005!$D$7:$D$883,"3270A*"))/1000+(SUMIFS(EUROSTAT_VBE_IND_2005!AF$7:AF$883,EUROSTAT_VBE_IND_2005!$B$7:$B$883,$D315,EUROSTAT_VBE_IND_2005!$C$7:$C$883,"*"&amp;RIGHT($A315,3)&amp;"*",EUROSTAT_VBE_IND_2005!$D$7:$D$883,"3285*"))/1000+(SUMIFS(EUROSTAT_VBE_IND_2005!AF$7:AF$883,EUROSTAT_VBE_IND_2005!$B$7:$B$883,$D315,EUROSTAT_VBE_IND_2005!$C$7:$C$883,"*"&amp;RIGHT($A315,3)&amp;"*",EUROSTAT_VBE_IND_2005!$D$7:$D$883,"3295*"))/1000+(SUMIFS(EUROSTAT_VBE_IND_2005!AF$7:AF$883,EUROSTAT_VBE_IND_2005!$B$7:$B$883,$D315,EUROSTAT_VBE_IND_2005!$C$7:$C$883,"*"&amp;RIGHT($A315,3)&amp;"*",EUROSTAT_VBE_IND_2005!$D$7:$D$883,"2410*"))/1000+(SUMIFS(EUROSTAT_VBE_IND_2005!AF$7:AF$883,EUROSTAT_VBE_IND_2005!$B$7:$B$883,$D315,EUROSTAT_VBE_IND_2005!$C$7:$C$883,"*"&amp;RIGHT($A315,3)&amp;"*",EUROSTAT_VBE_IND_2005!$D$7:$D$883,"3105*"))/1000</f>
        <v>0</v>
      </c>
      <c r="AH315" s="17">
        <f>(SUMIFS(EUROSTAT_VBE_IND_2005!AH$7:AH$883,EUROSTAT_VBE_IND_2005!$B$7:$B$883,$D315,EUROSTAT_VBE_IND_2005!$C$7:$C$883,"*"&amp;RIGHT($A315,3)&amp;"*",EUROSTAT_VBE_IND_2005!$D$7:$D$883,"3270A*"))/1000+(SUMIFS(EUROSTAT_VBE_IND_2005!AH$7:AH$883,EUROSTAT_VBE_IND_2005!$B$7:$B$883,$D315,EUROSTAT_VBE_IND_2005!$C$7:$C$883,"*"&amp;RIGHT($A315,3)&amp;"*",EUROSTAT_VBE_IND_2005!$D$7:$D$883,"3285*"))/1000+(SUMIFS(EUROSTAT_VBE_IND_2005!AH$7:AH$883,EUROSTAT_VBE_IND_2005!$B$7:$B$883,$D315,EUROSTAT_VBE_IND_2005!$C$7:$C$883,"*"&amp;RIGHT($A315,3)&amp;"*",EUROSTAT_VBE_IND_2005!$D$7:$D$883,"3295*"))/1000+(SUMIFS(EUROSTAT_VBE_IND_2005!AH$7:AH$883,EUROSTAT_VBE_IND_2005!$B$7:$B$883,$D315,EUROSTAT_VBE_IND_2005!$C$7:$C$883,"*"&amp;RIGHT($A315,3)&amp;"*",EUROSTAT_VBE_IND_2005!$D$7:$D$883,"2410*"))/1000+(SUMIFS(EUROSTAT_VBE_IND_2005!AH$7:AH$883,EUROSTAT_VBE_IND_2005!$B$7:$B$883,$D315,EUROSTAT_VBE_IND_2005!$C$7:$C$883,"*"&amp;RIGHT($A315,3)&amp;"*",EUROSTAT_VBE_IND_2005!$D$7:$D$883,"3105*"))/1000</f>
        <v>0.6</v>
      </c>
      <c r="AI315" s="17">
        <f>(SUMIFS(EUROSTAT_VBE_IND_2005!AI$7:AI$883,EUROSTAT_VBE_IND_2005!$B$7:$B$883,$D315,EUROSTAT_VBE_IND_2005!$C$7:$C$883,"*"&amp;RIGHT($A315,3)&amp;"*",EUROSTAT_VBE_IND_2005!$D$7:$D$883,"3270A*"))/1000+(SUMIFS(EUROSTAT_VBE_IND_2005!AI$7:AI$883,EUROSTAT_VBE_IND_2005!$B$7:$B$883,$D315,EUROSTAT_VBE_IND_2005!$C$7:$C$883,"*"&amp;RIGHT($A315,3)&amp;"*",EUROSTAT_VBE_IND_2005!$D$7:$D$883,"3285*"))/1000+(SUMIFS(EUROSTAT_VBE_IND_2005!AI$7:AI$883,EUROSTAT_VBE_IND_2005!$B$7:$B$883,$D315,EUROSTAT_VBE_IND_2005!$C$7:$C$883,"*"&amp;RIGHT($A315,3)&amp;"*",EUROSTAT_VBE_IND_2005!$D$7:$D$883,"3295*"))/1000+(SUMIFS(EUROSTAT_VBE_IND_2005!AI$7:AI$883,EUROSTAT_VBE_IND_2005!$B$7:$B$883,$D315,EUROSTAT_VBE_IND_2005!$C$7:$C$883,"*"&amp;RIGHT($A315,3)&amp;"*",EUROSTAT_VBE_IND_2005!$D$7:$D$883,"2410*"))/1000+(SUMIFS(EUROSTAT_VBE_IND_2005!AI$7:AI$883,EUROSTAT_VBE_IND_2005!$B$7:$B$883,$D315,EUROSTAT_VBE_IND_2005!$C$7:$C$883,"*"&amp;RIGHT($A315,3)&amp;"*",EUROSTAT_VBE_IND_2005!$D$7:$D$883,"3105*"))/1000</f>
        <v>0</v>
      </c>
      <c r="AJ315" s="17">
        <f>(SUMIFS(EUROSTAT_VBE_IND_2005!AJ$7:AJ$883,EUROSTAT_VBE_IND_2005!$B$7:$B$883,$D315,EUROSTAT_VBE_IND_2005!$C$7:$C$883,"*"&amp;RIGHT($A315,3)&amp;"*",EUROSTAT_VBE_IND_2005!$D$7:$D$883,"3270A*"))/1000+(SUMIFS(EUROSTAT_VBE_IND_2005!AJ$7:AJ$883,EUROSTAT_VBE_IND_2005!$B$7:$B$883,$D315,EUROSTAT_VBE_IND_2005!$C$7:$C$883,"*"&amp;RIGHT($A315,3)&amp;"*",EUROSTAT_VBE_IND_2005!$D$7:$D$883,"3285*"))/1000+(SUMIFS(EUROSTAT_VBE_IND_2005!AJ$7:AJ$883,EUROSTAT_VBE_IND_2005!$B$7:$B$883,$D315,EUROSTAT_VBE_IND_2005!$C$7:$C$883,"*"&amp;RIGHT($A315,3)&amp;"*",EUROSTAT_VBE_IND_2005!$D$7:$D$883,"3295*"))/1000+(SUMIFS(EUROSTAT_VBE_IND_2005!AJ$7:AJ$883,EUROSTAT_VBE_IND_2005!$B$7:$B$883,$D315,EUROSTAT_VBE_IND_2005!$C$7:$C$883,"*"&amp;RIGHT($A315,3)&amp;"*",EUROSTAT_VBE_IND_2005!$D$7:$D$883,"2410*"))/1000+(SUMIFS(EUROSTAT_VBE_IND_2005!AJ$7:AJ$883,EUROSTAT_VBE_IND_2005!$B$7:$B$883,$D315,EUROSTAT_VBE_IND_2005!$C$7:$C$883,"*"&amp;RIGHT($A315,3)&amp;"*",EUROSTAT_VBE_IND_2005!$D$7:$D$883,"3105*"))/1000</f>
        <v>0</v>
      </c>
      <c r="AK315" s="17">
        <f>(SUMIFS(EUROSTAT_VBE_IND_2005!AK$7:AK$883,EUROSTAT_VBE_IND_2005!$B$7:$B$883,$D315,EUROSTAT_VBE_IND_2005!$C$7:$C$883,"*"&amp;RIGHT($A315,3)&amp;"*",EUROSTAT_VBE_IND_2005!$D$7:$D$883,"3270A*"))/1000+(SUMIFS(EUROSTAT_VBE_IND_2005!AK$7:AK$883,EUROSTAT_VBE_IND_2005!$B$7:$B$883,$D315,EUROSTAT_VBE_IND_2005!$C$7:$C$883,"*"&amp;RIGHT($A315,3)&amp;"*",EUROSTAT_VBE_IND_2005!$D$7:$D$883,"3285*"))/1000+(SUMIFS(EUROSTAT_VBE_IND_2005!AK$7:AK$883,EUROSTAT_VBE_IND_2005!$B$7:$B$883,$D315,EUROSTAT_VBE_IND_2005!$C$7:$C$883,"*"&amp;RIGHT($A315,3)&amp;"*",EUROSTAT_VBE_IND_2005!$D$7:$D$883,"3295*"))/1000+(SUMIFS(EUROSTAT_VBE_IND_2005!AK$7:AK$883,EUROSTAT_VBE_IND_2005!$B$7:$B$883,$D315,EUROSTAT_VBE_IND_2005!$C$7:$C$883,"*"&amp;RIGHT($A315,3)&amp;"*",EUROSTAT_VBE_IND_2005!$D$7:$D$883,"2410*"))/1000+(SUMIFS(EUROSTAT_VBE_IND_2005!AK$7:AK$883,EUROSTAT_VBE_IND_2005!$B$7:$B$883,$D315,EUROSTAT_VBE_IND_2005!$C$7:$C$883,"*"&amp;RIGHT($A315,3)&amp;"*",EUROSTAT_VBE_IND_2005!$D$7:$D$883,"3105*"))/1000</f>
        <v>0.8</v>
      </c>
      <c r="AL315" s="198"/>
      <c r="AM315" s="198"/>
      <c r="AN315" s="198"/>
      <c r="AO315" s="17">
        <f>(SUMIFS(EUROSTAT_VBE_IND_2005!Y$7:Y$883,EUROSTAT_VBE_IND_2005!$B$7:$B$883,$D315,EUROSTAT_VBE_IND_2005!$C$7:$C$883,"*"&amp;RIGHT($A315,3)&amp;"*",EUROSTAT_VBE_IND_2005!$D$7:$D$883,"3270A*"))/1000+(SUMIFS(EUROSTAT_VBE_IND_2005!Y$7:Y$883,EUROSTAT_VBE_IND_2005!$B$7:$B$883,$D315,EUROSTAT_VBE_IND_2005!$C$7:$C$883,"*"&amp;RIGHT($A315,3)&amp;"*",EUROSTAT_VBE_IND_2005!$D$7:$D$883,"3285*"))/1000+(SUMIFS(EUROSTAT_VBE_IND_2005!Y$7:Y$883,EUROSTAT_VBE_IND_2005!$B$7:$B$883,$D315,EUROSTAT_VBE_IND_2005!$C$7:$C$883,"*"&amp;RIGHT($A315,3)&amp;"*",EUROSTAT_VBE_IND_2005!$D$7:$D$883,"3295*"))/1000+(SUMIFS(EUROSTAT_VBE_IND_2005!Y$7:Y$883,EUROSTAT_VBE_IND_2005!$B$7:$B$883,$D315,EUROSTAT_VBE_IND_2005!$C$7:$C$883,"*"&amp;RIGHT($A315,3)&amp;"*",EUROSTAT_VBE_IND_2005!$D$7:$D$883,"2410*"))/1000+(SUMIFS(EUROSTAT_VBE_IND_2005!Y$7:Y$883,EUROSTAT_VBE_IND_2005!$B$7:$B$883,$D315,EUROSTAT_VBE_IND_2005!$C$7:$C$883,"*"&amp;RIGHT($A315,3)&amp;"*",EUROSTAT_VBE_IND_2005!$D$7:$D$883,"3105*"))/1000</f>
        <v>0</v>
      </c>
      <c r="AP315" s="17">
        <f>(SUMIFS(EUROSTAT_VBE_IND_2005!Z$7:Z$883,EUROSTAT_VBE_IND_2005!$B$7:$B$883,$D315,EUROSTAT_VBE_IND_2005!$C$7:$C$883,"*"&amp;RIGHT($A315,3)&amp;"*",EUROSTAT_VBE_IND_2005!$D$7:$D$883,"3270A*"))/1000+(SUMIFS(EUROSTAT_VBE_IND_2005!Z$7:Z$883,EUROSTAT_VBE_IND_2005!$B$7:$B$883,$D315,EUROSTAT_VBE_IND_2005!$C$7:$C$883,"*"&amp;RIGHT($A315,3)&amp;"*",EUROSTAT_VBE_IND_2005!$D$7:$D$883,"3285*"))/1000+(SUMIFS(EUROSTAT_VBE_IND_2005!Z$7:Z$883,EUROSTAT_VBE_IND_2005!$B$7:$B$883,$D315,EUROSTAT_VBE_IND_2005!$C$7:$C$883,"*"&amp;RIGHT($A315,3)&amp;"*",EUROSTAT_VBE_IND_2005!$D$7:$D$883,"3295*"))/1000+(SUMIFS(EUROSTAT_VBE_IND_2005!Z$7:Z$883,EUROSTAT_VBE_IND_2005!$B$7:$B$883,$D315,EUROSTAT_VBE_IND_2005!$C$7:$C$883,"*"&amp;RIGHT($A315,3)&amp;"*",EUROSTAT_VBE_IND_2005!$D$7:$D$883,"2410*"))/1000+(SUMIFS(EUROSTAT_VBE_IND_2005!Z$7:Z$883,EUROSTAT_VBE_IND_2005!$B$7:$B$883,$D315,EUROSTAT_VBE_IND_2005!$C$7:$C$883,"*"&amp;RIGHT($A315,3)&amp;"*",EUROSTAT_VBE_IND_2005!$D$7:$D$883,"3105*"))/1000</f>
        <v>0</v>
      </c>
      <c r="AQ315" s="17">
        <f>(SUMIFS(EUROSTAT_VBE_IND_2005!AG$7:AG$883,EUROSTAT_VBE_IND_2005!$B$7:$B$883,$D315,EUROSTAT_VBE_IND_2005!$C$7:$C$883,"*"&amp;RIGHT($A315,3)&amp;"*",EUROSTAT_VBE_IND_2005!$D$7:$D$883,"3270A*"))/1000+(SUMIFS(EUROSTAT_VBE_IND_2005!AG$7:AG$883,EUROSTAT_VBE_IND_2005!$B$7:$B$883,$D315,EUROSTAT_VBE_IND_2005!$C$7:$C$883,"*"&amp;RIGHT($A315,3)&amp;"*",EUROSTAT_VBE_IND_2005!$D$7:$D$883,"3285*"))/1000+(SUMIFS(EUROSTAT_VBE_IND_2005!AG$7:AG$883,EUROSTAT_VBE_IND_2005!$B$7:$B$883,$D315,EUROSTAT_VBE_IND_2005!$C$7:$C$883,"*"&amp;RIGHT($A315,3)&amp;"*",EUROSTAT_VBE_IND_2005!$D$7:$D$883,"3295*"))/1000+(SUMIFS(EUROSTAT_VBE_IND_2005!AG$7:AG$883,EUROSTAT_VBE_IND_2005!$B$7:$B$883,$D315,EUROSTAT_VBE_IND_2005!$C$7:$C$883,"*"&amp;RIGHT($A315,3)&amp;"*",EUROSTAT_VBE_IND_2005!$D$7:$D$883,"2410*"))/1000+(SUMIFS(EUROSTAT_VBE_IND_2005!AG$7:AG$883,EUROSTAT_VBE_IND_2005!$B$7:$B$883,$D315,EUROSTAT_VBE_IND_2005!$C$7:$C$883,"*"&amp;RIGHT($A315,3)&amp;"*",EUROSTAT_VBE_IND_2005!$D$7:$D$883,"3105*"))/1000</f>
        <v>0</v>
      </c>
    </row>
    <row r="316" spans="1:43">
      <c r="A316" t="str">
        <f>LEFT(EUROSTAT_VBE_IND_2005!$C$477,8)</f>
        <v>B_101846</v>
      </c>
      <c r="B316" s="28" t="s">
        <v>305</v>
      </c>
      <c r="C316" t="s">
        <v>293</v>
      </c>
      <c r="D316" t="s">
        <v>55</v>
      </c>
      <c r="E316" t="s">
        <v>238</v>
      </c>
      <c r="F316" t="s">
        <v>258</v>
      </c>
      <c r="G316" s="17">
        <f>(SUMIFS(EUROSTAT_VBE_IND_2005!E$7:E$883,EUROSTAT_VBE_IND_2005!$B$7:$B$883,$D316,EUROSTAT_VBE_IND_2005!$C$7:$C$883,"*"&amp;RIGHT($A316,3)&amp;"*",EUROSTAT_VBE_IND_2005!$D$7:$D$883,"328*"))/1000-(SUMIFS(EUROSTAT_VBE_IND_2005!E$7:E$883,EUROSTAT_VBE_IND_2005!$B$7:$B$883,$D316,EUROSTAT_VBE_IND_2005!$C$7:$C$883,"*"&amp;RIGHT($A316,3)&amp;"*",EUROSTAT_VBE_IND_2005!$D$7:$D$883,"3285*"))/1000</f>
        <v>0</v>
      </c>
      <c r="H316" s="17">
        <f>(SUMIFS(EUROSTAT_VBE_IND_2005!F$7:F$883,EUROSTAT_VBE_IND_2005!$B$7:$B$883,$D316,EUROSTAT_VBE_IND_2005!$C$7:$C$883,"*"&amp;RIGHT($A316,3)&amp;"*",EUROSTAT_VBE_IND_2005!$D$7:$D$883,"328*"))/1000-(SUMIFS(EUROSTAT_VBE_IND_2005!F$7:F$883,EUROSTAT_VBE_IND_2005!$B$7:$B$883,$D316,EUROSTAT_VBE_IND_2005!$C$7:$C$883,"*"&amp;RIGHT($A316,3)&amp;"*",EUROSTAT_VBE_IND_2005!$D$7:$D$883,"3285*"))/1000</f>
        <v>0</v>
      </c>
      <c r="I316" s="17">
        <f>(SUMIFS(EUROSTAT_VBE_IND_2005!G$7:G$883,EUROSTAT_VBE_IND_2005!$B$7:$B$883,$D316,EUROSTAT_VBE_IND_2005!$C$7:$C$883,"*"&amp;RIGHT($A316,3)&amp;"*",EUROSTAT_VBE_IND_2005!$D$7:$D$883,"328*"))/1000-(SUMIFS(EUROSTAT_VBE_IND_2005!G$7:G$883,EUROSTAT_VBE_IND_2005!$B$7:$B$883,$D316,EUROSTAT_VBE_IND_2005!$C$7:$C$883,"*"&amp;RIGHT($A316,3)&amp;"*",EUROSTAT_VBE_IND_2005!$D$7:$D$883,"3285*"))/1000</f>
        <v>0</v>
      </c>
      <c r="J316" s="198"/>
      <c r="K316" s="17">
        <f>(SUMIFS(EUROSTAT_VBE_IND_2005!H$7:H$883,EUROSTAT_VBE_IND_2005!$B$7:$B$883,$D316,EUROSTAT_VBE_IND_2005!$C$7:$C$883,"*"&amp;RIGHT($A316,3)&amp;"*",EUROSTAT_VBE_IND_2005!$D$7:$D$883,"328*"))/1000-(SUMIFS(EUROSTAT_VBE_IND_2005!H$7:H$883,EUROSTAT_VBE_IND_2005!$B$7:$B$883,$D316,EUROSTAT_VBE_IND_2005!$C$7:$C$883,"*"&amp;RIGHT($A316,3)&amp;"*",EUROSTAT_VBE_IND_2005!$D$7:$D$883,"3285*"))/1000</f>
        <v>0</v>
      </c>
      <c r="L316" s="17">
        <f>(SUMIFS(EUROSTAT_VBE_IND_2005!I$7:I$883,EUROSTAT_VBE_IND_2005!$B$7:$B$883,$D316,EUROSTAT_VBE_IND_2005!$C$7:$C$883,"*"&amp;RIGHT($A316,3)&amp;"*",EUROSTAT_VBE_IND_2005!$D$7:$D$883,"328*"))/1000-(SUMIFS(EUROSTAT_VBE_IND_2005!I$7:I$883,EUROSTAT_VBE_IND_2005!$B$7:$B$883,$D316,EUROSTAT_VBE_IND_2005!$C$7:$C$883,"*"&amp;RIGHT($A316,3)&amp;"*",EUROSTAT_VBE_IND_2005!$D$7:$D$883,"3285*"))/1000</f>
        <v>0</v>
      </c>
      <c r="M316" s="17">
        <f>(SUMIFS(EUROSTAT_VBE_IND_2005!J$7:J$883,EUROSTAT_VBE_IND_2005!$B$7:$B$883,$D316,EUROSTAT_VBE_IND_2005!$C$7:$C$883,"*"&amp;RIGHT($A316,3)&amp;"*",EUROSTAT_VBE_IND_2005!$D$7:$D$883,"328*"))/1000-(SUMIFS(EUROSTAT_VBE_IND_2005!J$7:J$883,EUROSTAT_VBE_IND_2005!$B$7:$B$883,$D316,EUROSTAT_VBE_IND_2005!$C$7:$C$883,"*"&amp;RIGHT($A316,3)&amp;"*",EUROSTAT_VBE_IND_2005!$D$7:$D$883,"3285*"))/1000</f>
        <v>0</v>
      </c>
      <c r="N316" s="17">
        <f>(SUMIFS(EUROSTAT_VBE_IND_2005!K$7:K$883,EUROSTAT_VBE_IND_2005!$B$7:$B$883,$D316,EUROSTAT_VBE_IND_2005!$C$7:$C$883,"*"&amp;RIGHT($A316,3)&amp;"*",EUROSTAT_VBE_IND_2005!$D$7:$D$883,"328*"))/1000-(SUMIFS(EUROSTAT_VBE_IND_2005!K$7:K$883,EUROSTAT_VBE_IND_2005!$B$7:$B$883,$D316,EUROSTAT_VBE_IND_2005!$C$7:$C$883,"*"&amp;RIGHT($A316,3)&amp;"*",EUROSTAT_VBE_IND_2005!$D$7:$D$883,"3285*"))/1000</f>
        <v>0</v>
      </c>
      <c r="O316" s="17">
        <f>(SUMIFS(EUROSTAT_VBE_IND_2005!L$7:L$883,EUROSTAT_VBE_IND_2005!$B$7:$B$883,$D316,EUROSTAT_VBE_IND_2005!$C$7:$C$883,"*"&amp;RIGHT($A316,3)&amp;"*",EUROSTAT_VBE_IND_2005!$D$7:$D$883,"328*"))/1000-(SUMIFS(EUROSTAT_VBE_IND_2005!L$7:L$883,EUROSTAT_VBE_IND_2005!$B$7:$B$883,$D316,EUROSTAT_VBE_IND_2005!$C$7:$C$883,"*"&amp;RIGHT($A316,3)&amp;"*",EUROSTAT_VBE_IND_2005!$D$7:$D$883,"3285*"))/1000</f>
        <v>0</v>
      </c>
      <c r="P316" s="17">
        <f>(SUMIFS(EUROSTAT_VBE_IND_2005!M$7:M$883,EUROSTAT_VBE_IND_2005!$B$7:$B$883,$D316,EUROSTAT_VBE_IND_2005!$C$7:$C$883,"*"&amp;RIGHT($A316,3)&amp;"*",EUROSTAT_VBE_IND_2005!$D$7:$D$883,"328*"))/1000-(SUMIFS(EUROSTAT_VBE_IND_2005!M$7:M$883,EUROSTAT_VBE_IND_2005!$B$7:$B$883,$D316,EUROSTAT_VBE_IND_2005!$C$7:$C$883,"*"&amp;RIGHT($A316,3)&amp;"*",EUROSTAT_VBE_IND_2005!$D$7:$D$883,"3285*"))/1000</f>
        <v>0</v>
      </c>
      <c r="Q316" s="17">
        <f>(SUMIFS(EUROSTAT_VBE_IND_2005!N$7:N$883,EUROSTAT_VBE_IND_2005!$B$7:$B$883,$D316,EUROSTAT_VBE_IND_2005!$C$7:$C$883,"*"&amp;RIGHT($A316,3)&amp;"*",EUROSTAT_VBE_IND_2005!$D$7:$D$883,"328*"))/1000-(SUMIFS(EUROSTAT_VBE_IND_2005!N$7:N$883,EUROSTAT_VBE_IND_2005!$B$7:$B$883,$D316,EUROSTAT_VBE_IND_2005!$C$7:$C$883,"*"&amp;RIGHT($A316,3)&amp;"*",EUROSTAT_VBE_IND_2005!$D$7:$D$883,"3285*"))/1000</f>
        <v>0</v>
      </c>
      <c r="R316" s="17">
        <f>(SUMIFS(EUROSTAT_VBE_IND_2005!O$7:O$883,EUROSTAT_VBE_IND_2005!$B$7:$B$883,$D316,EUROSTAT_VBE_IND_2005!$C$7:$C$883,"*"&amp;RIGHT($A316,3)&amp;"*",EUROSTAT_VBE_IND_2005!$D$7:$D$883,"328*"))/1000-(SUMIFS(EUROSTAT_VBE_IND_2005!O$7:O$883,EUROSTAT_VBE_IND_2005!$B$7:$B$883,$D316,EUROSTAT_VBE_IND_2005!$C$7:$C$883,"*"&amp;RIGHT($A316,3)&amp;"*",EUROSTAT_VBE_IND_2005!$D$7:$D$883,"3285*"))/1000</f>
        <v>0</v>
      </c>
      <c r="S316" s="17">
        <f>(SUMIFS(EUROSTAT_VBE_IND_2005!P$7:P$883,EUROSTAT_VBE_IND_2005!$B$7:$B$883,$D316,EUROSTAT_VBE_IND_2005!$C$7:$C$883,"*"&amp;RIGHT($A316,3)&amp;"*",EUROSTAT_VBE_IND_2005!$D$7:$D$883,"328*"))/1000-(SUMIFS(EUROSTAT_VBE_IND_2005!P$7:P$883,EUROSTAT_VBE_IND_2005!$B$7:$B$883,$D316,EUROSTAT_VBE_IND_2005!$C$7:$C$883,"*"&amp;RIGHT($A316,3)&amp;"*",EUROSTAT_VBE_IND_2005!$D$7:$D$883,"3285*"))/1000</f>
        <v>0</v>
      </c>
      <c r="T316" s="17">
        <f>(SUMIFS(EUROSTAT_VBE_IND_2005!Q$7:Q$883,EUROSTAT_VBE_IND_2005!$B$7:$B$883,$D316,EUROSTAT_VBE_IND_2005!$C$7:$C$883,"*"&amp;RIGHT($A316,3)&amp;"*",EUROSTAT_VBE_IND_2005!$D$7:$D$883,"328*"))/1000-(SUMIFS(EUROSTAT_VBE_IND_2005!Q$7:Q$883,EUROSTAT_VBE_IND_2005!$B$7:$B$883,$D316,EUROSTAT_VBE_IND_2005!$C$7:$C$883,"*"&amp;RIGHT($A316,3)&amp;"*",EUROSTAT_VBE_IND_2005!$D$7:$D$883,"3285*"))/1000</f>
        <v>0</v>
      </c>
      <c r="U316" s="17">
        <f>(SUMIFS(EUROSTAT_VBE_IND_2005!R$7:R$883,EUROSTAT_VBE_IND_2005!$B$7:$B$883,$D316,EUROSTAT_VBE_IND_2005!$C$7:$C$883,"*"&amp;RIGHT($A316,3)&amp;"*",EUROSTAT_VBE_IND_2005!$D$7:$D$883,"328*"))/1000-(SUMIFS(EUROSTAT_VBE_IND_2005!R$7:R$883,EUROSTAT_VBE_IND_2005!$B$7:$B$883,$D316,EUROSTAT_VBE_IND_2005!$C$7:$C$883,"*"&amp;RIGHT($A316,3)&amp;"*",EUROSTAT_VBE_IND_2005!$D$7:$D$883,"3285*"))/1000</f>
        <v>0</v>
      </c>
      <c r="V316" s="17">
        <f>(SUMIFS(EUROSTAT_VBE_IND_2005!S$7:S$883,EUROSTAT_VBE_IND_2005!$B$7:$B$883,$D316,EUROSTAT_VBE_IND_2005!$C$7:$C$883,"*"&amp;RIGHT($A316,3)&amp;"*",EUROSTAT_VBE_IND_2005!$D$7:$D$883,"328*"))/1000-(SUMIFS(EUROSTAT_VBE_IND_2005!S$7:S$883,EUROSTAT_VBE_IND_2005!$B$7:$B$883,$D316,EUROSTAT_VBE_IND_2005!$C$7:$C$883,"*"&amp;RIGHT($A316,3)&amp;"*",EUROSTAT_VBE_IND_2005!$D$7:$D$883,"3285*"))/1000</f>
        <v>0</v>
      </c>
      <c r="W316" s="17">
        <f>(SUMIFS(EUROSTAT_VBE_IND_2005!T$7:T$883,EUROSTAT_VBE_IND_2005!$B$7:$B$883,$D316,EUROSTAT_VBE_IND_2005!$C$7:$C$883,"*"&amp;RIGHT($A316,3)&amp;"*",EUROSTAT_VBE_IND_2005!$D$7:$D$883,"328*"))/1000-(SUMIFS(EUROSTAT_VBE_IND_2005!T$7:T$883,EUROSTAT_VBE_IND_2005!$B$7:$B$883,$D316,EUROSTAT_VBE_IND_2005!$C$7:$C$883,"*"&amp;RIGHT($A316,3)&amp;"*",EUROSTAT_VBE_IND_2005!$D$7:$D$883,"3285*"))/1000</f>
        <v>0</v>
      </c>
      <c r="X316" s="17">
        <f>(SUMIFS(EUROSTAT_VBE_IND_2005!U$7:U$883,EUROSTAT_VBE_IND_2005!$B$7:$B$883,$D316,EUROSTAT_VBE_IND_2005!$C$7:$C$883,"*"&amp;RIGHT($A316,3)&amp;"*",EUROSTAT_VBE_IND_2005!$D$7:$D$883,"328*"))/1000-(SUMIFS(EUROSTAT_VBE_IND_2005!U$7:U$883,EUROSTAT_VBE_IND_2005!$B$7:$B$883,$D316,EUROSTAT_VBE_IND_2005!$C$7:$C$883,"*"&amp;RIGHT($A316,3)&amp;"*",EUROSTAT_VBE_IND_2005!$D$7:$D$883,"3285*"))/1000</f>
        <v>0</v>
      </c>
      <c r="Y316" s="17">
        <f>(SUMIFS(EUROSTAT_VBE_IND_2005!V$7:V$883,EUROSTAT_VBE_IND_2005!$B$7:$B$883,$D316,EUROSTAT_VBE_IND_2005!$C$7:$C$883,"*"&amp;RIGHT($A316,3)&amp;"*",EUROSTAT_VBE_IND_2005!$D$7:$D$883,"328*"))/1000-(SUMIFS(EUROSTAT_VBE_IND_2005!V$7:V$883,EUROSTAT_VBE_IND_2005!$B$7:$B$883,$D316,EUROSTAT_VBE_IND_2005!$C$7:$C$883,"*"&amp;RIGHT($A316,3)&amp;"*",EUROSTAT_VBE_IND_2005!$D$7:$D$883,"3285*"))/1000</f>
        <v>0</v>
      </c>
      <c r="Z316" s="17">
        <f>(SUMIFS(EUROSTAT_VBE_IND_2005!W$7:W$883,EUROSTAT_VBE_IND_2005!$B$7:$B$883,$D316,EUROSTAT_VBE_IND_2005!$C$7:$C$883,"*"&amp;RIGHT($A316,3)&amp;"*",EUROSTAT_VBE_IND_2005!$D$7:$D$883,"328*"))/1000-(SUMIFS(EUROSTAT_VBE_IND_2005!W$7:W$883,EUROSTAT_VBE_IND_2005!$B$7:$B$883,$D316,EUROSTAT_VBE_IND_2005!$C$7:$C$883,"*"&amp;RIGHT($A316,3)&amp;"*",EUROSTAT_VBE_IND_2005!$D$7:$D$883,"3285*"))/1000</f>
        <v>0</v>
      </c>
      <c r="AA316" s="17">
        <f>(SUMIFS(EUROSTAT_VBE_IND_2005!X$7:X$883,EUROSTAT_VBE_IND_2005!$B$7:$B$883,$D316,EUROSTAT_VBE_IND_2005!$C$7:$C$883,"*"&amp;RIGHT($A316,3)&amp;"*",EUROSTAT_VBE_IND_2005!$D$7:$D$883,"328*"))/1000-(SUMIFS(EUROSTAT_VBE_IND_2005!X$7:X$883,EUROSTAT_VBE_IND_2005!$B$7:$B$883,$D316,EUROSTAT_VBE_IND_2005!$C$7:$C$883,"*"&amp;RIGHT($A316,3)&amp;"*",EUROSTAT_VBE_IND_2005!$D$7:$D$883,"3285*"))/1000</f>
        <v>0</v>
      </c>
      <c r="AB316" s="17">
        <f>(SUMIFS(EUROSTAT_VBE_IND_2005!AA$7:AA$883,EUROSTAT_VBE_IND_2005!$B$7:$B$883,$D316,EUROSTAT_VBE_IND_2005!$C$7:$C$883,"*"&amp;RIGHT($A316,3)&amp;"*",EUROSTAT_VBE_IND_2005!$D$7:$D$883,"328*"))/1000-(SUMIFS(EUROSTAT_VBE_IND_2005!AA$7:AA$883,EUROSTAT_VBE_IND_2005!$B$7:$B$883,$D316,EUROSTAT_VBE_IND_2005!$C$7:$C$883,"*"&amp;RIGHT($A316,3)&amp;"*",EUROSTAT_VBE_IND_2005!$D$7:$D$883,"3285*"))/1000</f>
        <v>0</v>
      </c>
      <c r="AC316" s="17">
        <f>(SUMIFS(EUROSTAT_VBE_IND_2005!AB$7:AB$883,EUROSTAT_VBE_IND_2005!$B$7:$B$883,$D316,EUROSTAT_VBE_IND_2005!$C$7:$C$883,"*"&amp;RIGHT($A316,3)&amp;"*",EUROSTAT_VBE_IND_2005!$D$7:$D$883,"328*"))/1000-(SUMIFS(EUROSTAT_VBE_IND_2005!AB$7:AB$883,EUROSTAT_VBE_IND_2005!$B$7:$B$883,$D316,EUROSTAT_VBE_IND_2005!$C$7:$C$883,"*"&amp;RIGHT($A316,3)&amp;"*",EUROSTAT_VBE_IND_2005!$D$7:$D$883,"3285*"))/1000</f>
        <v>0</v>
      </c>
      <c r="AD316" s="17">
        <f>(SUMIFS(EUROSTAT_VBE_IND_2005!AC$7:AC$883,EUROSTAT_VBE_IND_2005!$B$7:$B$883,$D316,EUROSTAT_VBE_IND_2005!$C$7:$C$883,"*"&amp;RIGHT($A316,3)&amp;"*",EUROSTAT_VBE_IND_2005!$D$7:$D$883,"328*"))/1000-(SUMIFS(EUROSTAT_VBE_IND_2005!AC$7:AC$883,EUROSTAT_VBE_IND_2005!$B$7:$B$883,$D316,EUROSTAT_VBE_IND_2005!$C$7:$C$883,"*"&amp;RIGHT($A316,3)&amp;"*",EUROSTAT_VBE_IND_2005!$D$7:$D$883,"3285*"))/1000</f>
        <v>0</v>
      </c>
      <c r="AE316" s="17">
        <f>(SUMIFS(EUROSTAT_VBE_IND_2005!AD$7:AD$883,EUROSTAT_VBE_IND_2005!$B$7:$B$883,$D316,EUROSTAT_VBE_IND_2005!$C$7:$C$883,"*"&amp;RIGHT($A316,3)&amp;"*",EUROSTAT_VBE_IND_2005!$D$7:$D$883,"328*"))/1000-(SUMIFS(EUROSTAT_VBE_IND_2005!AD$7:AD$883,EUROSTAT_VBE_IND_2005!$B$7:$B$883,$D316,EUROSTAT_VBE_IND_2005!$C$7:$C$883,"*"&amp;RIGHT($A316,3)&amp;"*",EUROSTAT_VBE_IND_2005!$D$7:$D$883,"3285*"))/1000</f>
        <v>0</v>
      </c>
      <c r="AF316" s="17">
        <f>(SUMIFS(EUROSTAT_VBE_IND_2005!AE$7:AE$883,EUROSTAT_VBE_IND_2005!$B$7:$B$883,$D316,EUROSTAT_VBE_IND_2005!$C$7:$C$883,"*"&amp;RIGHT($A316,3)&amp;"*",EUROSTAT_VBE_IND_2005!$D$7:$D$883,"328*"))/1000-(SUMIFS(EUROSTAT_VBE_IND_2005!AE$7:AE$883,EUROSTAT_VBE_IND_2005!$B$7:$B$883,$D316,EUROSTAT_VBE_IND_2005!$C$7:$C$883,"*"&amp;RIGHT($A316,3)&amp;"*",EUROSTAT_VBE_IND_2005!$D$7:$D$883,"3285*"))/1000</f>
        <v>0</v>
      </c>
      <c r="AG316" s="17">
        <f>(SUMIFS(EUROSTAT_VBE_IND_2005!AF$7:AF$883,EUROSTAT_VBE_IND_2005!$B$7:$B$883,$D316,EUROSTAT_VBE_IND_2005!$C$7:$C$883,"*"&amp;RIGHT($A316,3)&amp;"*",EUROSTAT_VBE_IND_2005!$D$7:$D$883,"328*"))/1000-(SUMIFS(EUROSTAT_VBE_IND_2005!AF$7:AF$883,EUROSTAT_VBE_IND_2005!$B$7:$B$883,$D316,EUROSTAT_VBE_IND_2005!$C$7:$C$883,"*"&amp;RIGHT($A316,3)&amp;"*",EUROSTAT_VBE_IND_2005!$D$7:$D$883,"3285*"))/1000</f>
        <v>0</v>
      </c>
      <c r="AH316" s="17">
        <f>(SUMIFS(EUROSTAT_VBE_IND_2005!AH$7:AH$883,EUROSTAT_VBE_IND_2005!$B$7:$B$883,$D316,EUROSTAT_VBE_IND_2005!$C$7:$C$883,"*"&amp;RIGHT($A316,3)&amp;"*",EUROSTAT_VBE_IND_2005!$D$7:$D$883,"328*"))/1000-(SUMIFS(EUROSTAT_VBE_IND_2005!AH$7:AH$883,EUROSTAT_VBE_IND_2005!$B$7:$B$883,$D316,EUROSTAT_VBE_IND_2005!$C$7:$C$883,"*"&amp;RIGHT($A316,3)&amp;"*",EUROSTAT_VBE_IND_2005!$D$7:$D$883,"3285*"))/1000</f>
        <v>0</v>
      </c>
      <c r="AI316" s="17">
        <f>(SUMIFS(EUROSTAT_VBE_IND_2005!AI$7:AI$883,EUROSTAT_VBE_IND_2005!$B$7:$B$883,$D316,EUROSTAT_VBE_IND_2005!$C$7:$C$883,"*"&amp;RIGHT($A316,3)&amp;"*",EUROSTAT_VBE_IND_2005!$D$7:$D$883,"328*"))/1000-(SUMIFS(EUROSTAT_VBE_IND_2005!AI$7:AI$883,EUROSTAT_VBE_IND_2005!$B$7:$B$883,$D316,EUROSTAT_VBE_IND_2005!$C$7:$C$883,"*"&amp;RIGHT($A316,3)&amp;"*",EUROSTAT_VBE_IND_2005!$D$7:$D$883,"3285*"))/1000</f>
        <v>0</v>
      </c>
      <c r="AJ316" s="17">
        <f>(SUMIFS(EUROSTAT_VBE_IND_2005!AJ$7:AJ$883,EUROSTAT_VBE_IND_2005!$B$7:$B$883,$D316,EUROSTAT_VBE_IND_2005!$C$7:$C$883,"*"&amp;RIGHT($A316,3)&amp;"*",EUROSTAT_VBE_IND_2005!$D$7:$D$883,"328*"))/1000-(SUMIFS(EUROSTAT_VBE_IND_2005!AJ$7:AJ$883,EUROSTAT_VBE_IND_2005!$B$7:$B$883,$D316,EUROSTAT_VBE_IND_2005!$C$7:$C$883,"*"&amp;RIGHT($A316,3)&amp;"*",EUROSTAT_VBE_IND_2005!$D$7:$D$883,"3285*"))/1000</f>
        <v>0</v>
      </c>
      <c r="AK316" s="17">
        <f>(SUMIFS(EUROSTAT_VBE_IND_2005!AK$7:AK$883,EUROSTAT_VBE_IND_2005!$B$7:$B$883,$D316,EUROSTAT_VBE_IND_2005!$C$7:$C$883,"*"&amp;RIGHT($A316,3)&amp;"*",EUROSTAT_VBE_IND_2005!$D$7:$D$883,"328*"))/1000-(SUMIFS(EUROSTAT_VBE_IND_2005!AK$7:AK$883,EUROSTAT_VBE_IND_2005!$B$7:$B$883,$D316,EUROSTAT_VBE_IND_2005!$C$7:$C$883,"*"&amp;RIGHT($A316,3)&amp;"*",EUROSTAT_VBE_IND_2005!$D$7:$D$883,"3285*"))/1000</f>
        <v>0</v>
      </c>
      <c r="AL316" s="198"/>
      <c r="AM316" s="198"/>
      <c r="AN316" s="198"/>
      <c r="AO316" s="17">
        <f>(SUMIFS(EUROSTAT_VBE_IND_2005!Y$7:Y$883,EUROSTAT_VBE_IND_2005!$B$7:$B$883,$D316,EUROSTAT_VBE_IND_2005!$C$7:$C$883,"*"&amp;RIGHT($A316,3)&amp;"*",EUROSTAT_VBE_IND_2005!$D$7:$D$883,"328*"))/1000-(SUMIFS(EUROSTAT_VBE_IND_2005!Y$7:Y$883,EUROSTAT_VBE_IND_2005!$B$7:$B$883,$D316,EUROSTAT_VBE_IND_2005!$C$7:$C$883,"*"&amp;RIGHT($A316,3)&amp;"*",EUROSTAT_VBE_IND_2005!$D$7:$D$883,"3285*"))/1000</f>
        <v>0</v>
      </c>
      <c r="AP316" s="17">
        <f>(SUMIFS(EUROSTAT_VBE_IND_2005!Z$7:Z$883,EUROSTAT_VBE_IND_2005!$B$7:$B$883,$D316,EUROSTAT_VBE_IND_2005!$C$7:$C$883,"*"&amp;RIGHT($A316,3)&amp;"*",EUROSTAT_VBE_IND_2005!$D$7:$D$883,"328*"))/1000-(SUMIFS(EUROSTAT_VBE_IND_2005!Z$7:Z$883,EUROSTAT_VBE_IND_2005!$B$7:$B$883,$D316,EUROSTAT_VBE_IND_2005!$C$7:$C$883,"*"&amp;RIGHT($A316,3)&amp;"*",EUROSTAT_VBE_IND_2005!$D$7:$D$883,"3285*"))/1000</f>
        <v>0</v>
      </c>
      <c r="AQ316" s="17">
        <f>(SUMIFS(EUROSTAT_VBE_IND_2005!AG$7:AG$883,EUROSTAT_VBE_IND_2005!$B$7:$B$883,$D316,EUROSTAT_VBE_IND_2005!$C$7:$C$883,"*"&amp;RIGHT($A316,3)&amp;"*",EUROSTAT_VBE_IND_2005!$D$7:$D$883,"328*"))/1000-(SUMIFS(EUROSTAT_VBE_IND_2005!AG$7:AG$883,EUROSTAT_VBE_IND_2005!$B$7:$B$883,$D316,EUROSTAT_VBE_IND_2005!$C$7:$C$883,"*"&amp;RIGHT($A316,3)&amp;"*",EUROSTAT_VBE_IND_2005!$D$7:$D$883,"3285*"))/1000</f>
        <v>0</v>
      </c>
    </row>
    <row r="317" spans="1:43">
      <c r="A317" t="str">
        <f>LEFT(EUROSTAT_VBE_IND_2005!$C$477,8)</f>
        <v>B_101846</v>
      </c>
      <c r="B317" s="28" t="s">
        <v>305</v>
      </c>
      <c r="C317" t="s">
        <v>293</v>
      </c>
      <c r="D317" t="s">
        <v>55</v>
      </c>
      <c r="E317" t="s">
        <v>239</v>
      </c>
      <c r="F317" t="s">
        <v>259</v>
      </c>
      <c r="G317" s="17">
        <f>(SUMIFS(EUROSTAT_VBE_IND_2005!E$7:E$883,EUROSTAT_VBE_IND_2005!$B$7:$B$883,$D317,EUROSTAT_VBE_IND_2005!$C$7:$C$883,"*"&amp;RIGHT($A317,3)&amp;"*",EUROSTAT_VBE_IND_2005!$D$7:$D$883,"4100*"))/1000+(SUMIFS(EUROSTAT_VBE_IND_2005!E$7:E$883,EUROSTAT_VBE_IND_2005!$B$7:$B$883,$D317,EUROSTAT_VBE_IND_2005!$C$7:$C$883,"*"&amp;RIGHT($A317,3)&amp;"*",EUROSTAT_VBE_IND_2005!$D$7:$D$883,"4230*"))/1000+(SUMIFS(EUROSTAT_VBE_IND_2005!E$7:E$883,EUROSTAT_VBE_IND_2005!$B$7:$B$883,$D317,EUROSTAT_VBE_IND_2005!$C$7:$C$883,"*"&amp;RIGHT($A317,3)&amp;"*",EUROSTAT_VBE_IND_2005!$D$7:$D$883,"4240*"))/1000+(SUMIFS(EUROSTAT_VBE_IND_2005!E$7:E$883,EUROSTAT_VBE_IND_2005!$B$7:$B$883,$D317,EUROSTAT_VBE_IND_2005!$C$7:$C$883,"*"&amp;RIGHT($A317,3)&amp;"*",EUROSTAT_VBE_IND_2005!$D$7:$D$883,"3106*"))/1000</f>
        <v>2.228</v>
      </c>
      <c r="H317" s="17">
        <f>(SUMIFS(EUROSTAT_VBE_IND_2005!F$7:F$883,EUROSTAT_VBE_IND_2005!$B$7:$B$883,$D317,EUROSTAT_VBE_IND_2005!$C$7:$C$883,"*"&amp;RIGHT($A317,3)&amp;"*",EUROSTAT_VBE_IND_2005!$D$7:$D$883,"4100*"))/1000+(SUMIFS(EUROSTAT_VBE_IND_2005!F$7:F$883,EUROSTAT_VBE_IND_2005!$B$7:$B$883,$D317,EUROSTAT_VBE_IND_2005!$C$7:$C$883,"*"&amp;RIGHT($A317,3)&amp;"*",EUROSTAT_VBE_IND_2005!$D$7:$D$883,"4230*"))/1000+(SUMIFS(EUROSTAT_VBE_IND_2005!F$7:F$883,EUROSTAT_VBE_IND_2005!$B$7:$B$883,$D317,EUROSTAT_VBE_IND_2005!$C$7:$C$883,"*"&amp;RIGHT($A317,3)&amp;"*",EUROSTAT_VBE_IND_2005!$D$7:$D$883,"4240*"))/1000+(SUMIFS(EUROSTAT_VBE_IND_2005!F$7:F$883,EUROSTAT_VBE_IND_2005!$B$7:$B$883,$D317,EUROSTAT_VBE_IND_2005!$C$7:$C$883,"*"&amp;RIGHT($A317,3)&amp;"*",EUROSTAT_VBE_IND_2005!$D$7:$D$883,"3106*"))/1000</f>
        <v>4.386</v>
      </c>
      <c r="I317" s="17">
        <f>(SUMIFS(EUROSTAT_VBE_IND_2005!G$7:G$883,EUROSTAT_VBE_IND_2005!$B$7:$B$883,$D317,EUROSTAT_VBE_IND_2005!$C$7:$C$883,"*"&amp;RIGHT($A317,3)&amp;"*",EUROSTAT_VBE_IND_2005!$D$7:$D$883,"4100*"))/1000+(SUMIFS(EUROSTAT_VBE_IND_2005!G$7:G$883,EUROSTAT_VBE_IND_2005!$B$7:$B$883,$D317,EUROSTAT_VBE_IND_2005!$C$7:$C$883,"*"&amp;RIGHT($A317,3)&amp;"*",EUROSTAT_VBE_IND_2005!$D$7:$D$883,"4230*"))/1000+(SUMIFS(EUROSTAT_VBE_IND_2005!G$7:G$883,EUROSTAT_VBE_IND_2005!$B$7:$B$883,$D317,EUROSTAT_VBE_IND_2005!$C$7:$C$883,"*"&amp;RIGHT($A317,3)&amp;"*",EUROSTAT_VBE_IND_2005!$D$7:$D$883,"4240*"))/1000+(SUMIFS(EUROSTAT_VBE_IND_2005!G$7:G$883,EUROSTAT_VBE_IND_2005!$B$7:$B$883,$D317,EUROSTAT_VBE_IND_2005!$C$7:$C$883,"*"&amp;RIGHT($A317,3)&amp;"*",EUROSTAT_VBE_IND_2005!$D$7:$D$883,"3106*"))/1000</f>
        <v>0.014</v>
      </c>
      <c r="J317" s="198"/>
      <c r="K317" s="17">
        <f>(SUMIFS(EUROSTAT_VBE_IND_2005!H$7:H$883,EUROSTAT_VBE_IND_2005!$B$7:$B$883,$D317,EUROSTAT_VBE_IND_2005!$C$7:$C$883,"*"&amp;RIGHT($A317,3)&amp;"*",EUROSTAT_VBE_IND_2005!$D$7:$D$883,"4100*"))/1000+(SUMIFS(EUROSTAT_VBE_IND_2005!H$7:H$883,EUROSTAT_VBE_IND_2005!$B$7:$B$883,$D317,EUROSTAT_VBE_IND_2005!$C$7:$C$883,"*"&amp;RIGHT($A317,3)&amp;"*",EUROSTAT_VBE_IND_2005!$D$7:$D$883,"4230*"))/1000+(SUMIFS(EUROSTAT_VBE_IND_2005!H$7:H$883,EUROSTAT_VBE_IND_2005!$B$7:$B$883,$D317,EUROSTAT_VBE_IND_2005!$C$7:$C$883,"*"&amp;RIGHT($A317,3)&amp;"*",EUROSTAT_VBE_IND_2005!$D$7:$D$883,"4240*"))/1000+(SUMIFS(EUROSTAT_VBE_IND_2005!H$7:H$883,EUROSTAT_VBE_IND_2005!$B$7:$B$883,$D317,EUROSTAT_VBE_IND_2005!$C$7:$C$883,"*"&amp;RIGHT($A317,3)&amp;"*",EUROSTAT_VBE_IND_2005!$D$7:$D$883,"3106*"))/1000</f>
        <v>0</v>
      </c>
      <c r="L317" s="17">
        <f>(SUMIFS(EUROSTAT_VBE_IND_2005!I$7:I$883,EUROSTAT_VBE_IND_2005!$B$7:$B$883,$D317,EUROSTAT_VBE_IND_2005!$C$7:$C$883,"*"&amp;RIGHT($A317,3)&amp;"*",EUROSTAT_VBE_IND_2005!$D$7:$D$883,"4100*"))/1000+(SUMIFS(EUROSTAT_VBE_IND_2005!I$7:I$883,EUROSTAT_VBE_IND_2005!$B$7:$B$883,$D317,EUROSTAT_VBE_IND_2005!$C$7:$C$883,"*"&amp;RIGHT($A317,3)&amp;"*",EUROSTAT_VBE_IND_2005!$D$7:$D$883,"4230*"))/1000+(SUMIFS(EUROSTAT_VBE_IND_2005!I$7:I$883,EUROSTAT_VBE_IND_2005!$B$7:$B$883,$D317,EUROSTAT_VBE_IND_2005!$C$7:$C$883,"*"&amp;RIGHT($A317,3)&amp;"*",EUROSTAT_VBE_IND_2005!$D$7:$D$883,"4240*"))/1000+(SUMIFS(EUROSTAT_VBE_IND_2005!I$7:I$883,EUROSTAT_VBE_IND_2005!$B$7:$B$883,$D317,EUROSTAT_VBE_IND_2005!$C$7:$C$883,"*"&amp;RIGHT($A317,3)&amp;"*",EUROSTAT_VBE_IND_2005!$D$7:$D$883,"3106*"))/1000</f>
        <v>4.878</v>
      </c>
      <c r="M317" s="17">
        <f>(SUMIFS(EUROSTAT_VBE_IND_2005!J$7:J$883,EUROSTAT_VBE_IND_2005!$B$7:$B$883,$D317,EUROSTAT_VBE_IND_2005!$C$7:$C$883,"*"&amp;RIGHT($A317,3)&amp;"*",EUROSTAT_VBE_IND_2005!$D$7:$D$883,"4100*"))/1000+(SUMIFS(EUROSTAT_VBE_IND_2005!J$7:J$883,EUROSTAT_VBE_IND_2005!$B$7:$B$883,$D317,EUROSTAT_VBE_IND_2005!$C$7:$C$883,"*"&amp;RIGHT($A317,3)&amp;"*",EUROSTAT_VBE_IND_2005!$D$7:$D$883,"4230*"))/1000+(SUMIFS(EUROSTAT_VBE_IND_2005!J$7:J$883,EUROSTAT_VBE_IND_2005!$B$7:$B$883,$D317,EUROSTAT_VBE_IND_2005!$C$7:$C$883,"*"&amp;RIGHT($A317,3)&amp;"*",EUROSTAT_VBE_IND_2005!$D$7:$D$883,"4240*"))/1000+(SUMIFS(EUROSTAT_VBE_IND_2005!J$7:J$883,EUROSTAT_VBE_IND_2005!$B$7:$B$883,$D317,EUROSTAT_VBE_IND_2005!$C$7:$C$883,"*"&amp;RIGHT($A317,3)&amp;"*",EUROSTAT_VBE_IND_2005!$D$7:$D$883,"3106*"))/1000</f>
        <v>42.602</v>
      </c>
      <c r="N317" s="17">
        <f>(SUMIFS(EUROSTAT_VBE_IND_2005!K$7:K$883,EUROSTAT_VBE_IND_2005!$B$7:$B$883,$D317,EUROSTAT_VBE_IND_2005!$C$7:$C$883,"*"&amp;RIGHT($A317,3)&amp;"*",EUROSTAT_VBE_IND_2005!$D$7:$D$883,"4100*"))/1000+(SUMIFS(EUROSTAT_VBE_IND_2005!K$7:K$883,EUROSTAT_VBE_IND_2005!$B$7:$B$883,$D317,EUROSTAT_VBE_IND_2005!$C$7:$C$883,"*"&amp;RIGHT($A317,3)&amp;"*",EUROSTAT_VBE_IND_2005!$D$7:$D$883,"4230*"))/1000+(SUMIFS(EUROSTAT_VBE_IND_2005!K$7:K$883,EUROSTAT_VBE_IND_2005!$B$7:$B$883,$D317,EUROSTAT_VBE_IND_2005!$C$7:$C$883,"*"&amp;RIGHT($A317,3)&amp;"*",EUROSTAT_VBE_IND_2005!$D$7:$D$883,"4240*"))/1000+(SUMIFS(EUROSTAT_VBE_IND_2005!K$7:K$883,EUROSTAT_VBE_IND_2005!$B$7:$B$883,$D317,EUROSTAT_VBE_IND_2005!$C$7:$C$883,"*"&amp;RIGHT($A317,3)&amp;"*",EUROSTAT_VBE_IND_2005!$D$7:$D$883,"3106*"))/1000</f>
        <v>0.432</v>
      </c>
      <c r="O317" s="17">
        <f>(SUMIFS(EUROSTAT_VBE_IND_2005!L$7:L$883,EUROSTAT_VBE_IND_2005!$B$7:$B$883,$D317,EUROSTAT_VBE_IND_2005!$C$7:$C$883,"*"&amp;RIGHT($A317,3)&amp;"*",EUROSTAT_VBE_IND_2005!$D$7:$D$883,"4100*"))/1000+(SUMIFS(EUROSTAT_VBE_IND_2005!L$7:L$883,EUROSTAT_VBE_IND_2005!$B$7:$B$883,$D317,EUROSTAT_VBE_IND_2005!$C$7:$C$883,"*"&amp;RIGHT($A317,3)&amp;"*",EUROSTAT_VBE_IND_2005!$D$7:$D$883,"4230*"))/1000+(SUMIFS(EUROSTAT_VBE_IND_2005!L$7:L$883,EUROSTAT_VBE_IND_2005!$B$7:$B$883,$D317,EUROSTAT_VBE_IND_2005!$C$7:$C$883,"*"&amp;RIGHT($A317,3)&amp;"*",EUROSTAT_VBE_IND_2005!$D$7:$D$883,"4240*"))/1000+(SUMIFS(EUROSTAT_VBE_IND_2005!L$7:L$883,EUROSTAT_VBE_IND_2005!$B$7:$B$883,$D317,EUROSTAT_VBE_IND_2005!$C$7:$C$883,"*"&amp;RIGHT($A317,3)&amp;"*",EUROSTAT_VBE_IND_2005!$D$7:$D$883,"3106*"))/1000</f>
        <v>0.06</v>
      </c>
      <c r="P317" s="17">
        <f>(SUMIFS(EUROSTAT_VBE_IND_2005!M$7:M$883,EUROSTAT_VBE_IND_2005!$B$7:$B$883,$D317,EUROSTAT_VBE_IND_2005!$C$7:$C$883,"*"&amp;RIGHT($A317,3)&amp;"*",EUROSTAT_VBE_IND_2005!$D$7:$D$883,"4100*"))/1000+(SUMIFS(EUROSTAT_VBE_IND_2005!M$7:M$883,EUROSTAT_VBE_IND_2005!$B$7:$B$883,$D317,EUROSTAT_VBE_IND_2005!$C$7:$C$883,"*"&amp;RIGHT($A317,3)&amp;"*",EUROSTAT_VBE_IND_2005!$D$7:$D$883,"4230*"))/1000+(SUMIFS(EUROSTAT_VBE_IND_2005!M$7:M$883,EUROSTAT_VBE_IND_2005!$B$7:$B$883,$D317,EUROSTAT_VBE_IND_2005!$C$7:$C$883,"*"&amp;RIGHT($A317,3)&amp;"*",EUROSTAT_VBE_IND_2005!$D$7:$D$883,"4240*"))/1000+(SUMIFS(EUROSTAT_VBE_IND_2005!M$7:M$883,EUROSTAT_VBE_IND_2005!$B$7:$B$883,$D317,EUROSTAT_VBE_IND_2005!$C$7:$C$883,"*"&amp;RIGHT($A317,3)&amp;"*",EUROSTAT_VBE_IND_2005!$D$7:$D$883,"3106*"))/1000</f>
        <v>0</v>
      </c>
      <c r="Q317" s="17">
        <f>(SUMIFS(EUROSTAT_VBE_IND_2005!N$7:N$883,EUROSTAT_VBE_IND_2005!$B$7:$B$883,$D317,EUROSTAT_VBE_IND_2005!$C$7:$C$883,"*"&amp;RIGHT($A317,3)&amp;"*",EUROSTAT_VBE_IND_2005!$D$7:$D$883,"4100*"))/1000+(SUMIFS(EUROSTAT_VBE_IND_2005!N$7:N$883,EUROSTAT_VBE_IND_2005!$B$7:$B$883,$D317,EUROSTAT_VBE_IND_2005!$C$7:$C$883,"*"&amp;RIGHT($A317,3)&amp;"*",EUROSTAT_VBE_IND_2005!$D$7:$D$883,"4230*"))/1000+(SUMIFS(EUROSTAT_VBE_IND_2005!N$7:N$883,EUROSTAT_VBE_IND_2005!$B$7:$B$883,$D317,EUROSTAT_VBE_IND_2005!$C$7:$C$883,"*"&amp;RIGHT($A317,3)&amp;"*",EUROSTAT_VBE_IND_2005!$D$7:$D$883,"4240*"))/1000+(SUMIFS(EUROSTAT_VBE_IND_2005!N$7:N$883,EUROSTAT_VBE_IND_2005!$B$7:$B$883,$D317,EUROSTAT_VBE_IND_2005!$C$7:$C$883,"*"&amp;RIGHT($A317,3)&amp;"*",EUROSTAT_VBE_IND_2005!$D$7:$D$883,"3106*"))/1000</f>
        <v>12.9</v>
      </c>
      <c r="R317" s="17">
        <f>(SUMIFS(EUROSTAT_VBE_IND_2005!O$7:O$883,EUROSTAT_VBE_IND_2005!$B$7:$B$883,$D317,EUROSTAT_VBE_IND_2005!$C$7:$C$883,"*"&amp;RIGHT($A317,3)&amp;"*",EUROSTAT_VBE_IND_2005!$D$7:$D$883,"4100*"))/1000+(SUMIFS(EUROSTAT_VBE_IND_2005!O$7:O$883,EUROSTAT_VBE_IND_2005!$B$7:$B$883,$D317,EUROSTAT_VBE_IND_2005!$C$7:$C$883,"*"&amp;RIGHT($A317,3)&amp;"*",EUROSTAT_VBE_IND_2005!$D$7:$D$883,"4230*"))/1000+(SUMIFS(EUROSTAT_VBE_IND_2005!O$7:O$883,EUROSTAT_VBE_IND_2005!$B$7:$B$883,$D317,EUROSTAT_VBE_IND_2005!$C$7:$C$883,"*"&amp;RIGHT($A317,3)&amp;"*",EUROSTAT_VBE_IND_2005!$D$7:$D$883,"4240*"))/1000+(SUMIFS(EUROSTAT_VBE_IND_2005!O$7:O$883,EUROSTAT_VBE_IND_2005!$B$7:$B$883,$D317,EUROSTAT_VBE_IND_2005!$C$7:$C$883,"*"&amp;RIGHT($A317,3)&amp;"*",EUROSTAT_VBE_IND_2005!$D$7:$D$883,"3106*"))/1000</f>
        <v>0.05</v>
      </c>
      <c r="S317" s="17">
        <f>(SUMIFS(EUROSTAT_VBE_IND_2005!P$7:P$883,EUROSTAT_VBE_IND_2005!$B$7:$B$883,$D317,EUROSTAT_VBE_IND_2005!$C$7:$C$883,"*"&amp;RIGHT($A317,3)&amp;"*",EUROSTAT_VBE_IND_2005!$D$7:$D$883,"4100*"))/1000+(SUMIFS(EUROSTAT_VBE_IND_2005!P$7:P$883,EUROSTAT_VBE_IND_2005!$B$7:$B$883,$D317,EUROSTAT_VBE_IND_2005!$C$7:$C$883,"*"&amp;RIGHT($A317,3)&amp;"*",EUROSTAT_VBE_IND_2005!$D$7:$D$883,"4230*"))/1000+(SUMIFS(EUROSTAT_VBE_IND_2005!P$7:P$883,EUROSTAT_VBE_IND_2005!$B$7:$B$883,$D317,EUROSTAT_VBE_IND_2005!$C$7:$C$883,"*"&amp;RIGHT($A317,3)&amp;"*",EUROSTAT_VBE_IND_2005!$D$7:$D$883,"4240*"))/1000+(SUMIFS(EUROSTAT_VBE_IND_2005!P$7:P$883,EUROSTAT_VBE_IND_2005!$B$7:$B$883,$D317,EUROSTAT_VBE_IND_2005!$C$7:$C$883,"*"&amp;RIGHT($A317,3)&amp;"*",EUROSTAT_VBE_IND_2005!$D$7:$D$883,"3106*"))/1000</f>
        <v>25.312</v>
      </c>
      <c r="T317" s="17">
        <f>(SUMIFS(EUROSTAT_VBE_IND_2005!Q$7:Q$883,EUROSTAT_VBE_IND_2005!$B$7:$B$883,$D317,EUROSTAT_VBE_IND_2005!$C$7:$C$883,"*"&amp;RIGHT($A317,3)&amp;"*",EUROSTAT_VBE_IND_2005!$D$7:$D$883,"4100*"))/1000+(SUMIFS(EUROSTAT_VBE_IND_2005!Q$7:Q$883,EUROSTAT_VBE_IND_2005!$B$7:$B$883,$D317,EUROSTAT_VBE_IND_2005!$C$7:$C$883,"*"&amp;RIGHT($A317,3)&amp;"*",EUROSTAT_VBE_IND_2005!$D$7:$D$883,"4230*"))/1000+(SUMIFS(EUROSTAT_VBE_IND_2005!Q$7:Q$883,EUROSTAT_VBE_IND_2005!$B$7:$B$883,$D317,EUROSTAT_VBE_IND_2005!$C$7:$C$883,"*"&amp;RIGHT($A317,3)&amp;"*",EUROSTAT_VBE_IND_2005!$D$7:$D$883,"4240*"))/1000+(SUMIFS(EUROSTAT_VBE_IND_2005!Q$7:Q$883,EUROSTAT_VBE_IND_2005!$B$7:$B$883,$D317,EUROSTAT_VBE_IND_2005!$C$7:$C$883,"*"&amp;RIGHT($A317,3)&amp;"*",EUROSTAT_VBE_IND_2005!$D$7:$D$883,"3106*"))/1000</f>
        <v>0.068</v>
      </c>
      <c r="U317" s="17">
        <f>(SUMIFS(EUROSTAT_VBE_IND_2005!R$7:R$883,EUROSTAT_VBE_IND_2005!$B$7:$B$883,$D317,EUROSTAT_VBE_IND_2005!$C$7:$C$883,"*"&amp;RIGHT($A317,3)&amp;"*",EUROSTAT_VBE_IND_2005!$D$7:$D$883,"4100*"))/1000+(SUMIFS(EUROSTAT_VBE_IND_2005!R$7:R$883,EUROSTAT_VBE_IND_2005!$B$7:$B$883,$D317,EUROSTAT_VBE_IND_2005!$C$7:$C$883,"*"&amp;RIGHT($A317,3)&amp;"*",EUROSTAT_VBE_IND_2005!$D$7:$D$883,"4230*"))/1000+(SUMIFS(EUROSTAT_VBE_IND_2005!R$7:R$883,EUROSTAT_VBE_IND_2005!$B$7:$B$883,$D317,EUROSTAT_VBE_IND_2005!$C$7:$C$883,"*"&amp;RIGHT($A317,3)&amp;"*",EUROSTAT_VBE_IND_2005!$D$7:$D$883,"4240*"))/1000+(SUMIFS(EUROSTAT_VBE_IND_2005!R$7:R$883,EUROSTAT_VBE_IND_2005!$B$7:$B$883,$D317,EUROSTAT_VBE_IND_2005!$C$7:$C$883,"*"&amp;RIGHT($A317,3)&amp;"*",EUROSTAT_VBE_IND_2005!$D$7:$D$883,"3106*"))/1000</f>
        <v>2.461</v>
      </c>
      <c r="V317" s="17">
        <f>(SUMIFS(EUROSTAT_VBE_IND_2005!S$7:S$883,EUROSTAT_VBE_IND_2005!$B$7:$B$883,$D317,EUROSTAT_VBE_IND_2005!$C$7:$C$883,"*"&amp;RIGHT($A317,3)&amp;"*",EUROSTAT_VBE_IND_2005!$D$7:$D$883,"4100*"))/1000+(SUMIFS(EUROSTAT_VBE_IND_2005!S$7:S$883,EUROSTAT_VBE_IND_2005!$B$7:$B$883,$D317,EUROSTAT_VBE_IND_2005!$C$7:$C$883,"*"&amp;RIGHT($A317,3)&amp;"*",EUROSTAT_VBE_IND_2005!$D$7:$D$883,"4230*"))/1000+(SUMIFS(EUROSTAT_VBE_IND_2005!S$7:S$883,EUROSTAT_VBE_IND_2005!$B$7:$B$883,$D317,EUROSTAT_VBE_IND_2005!$C$7:$C$883,"*"&amp;RIGHT($A317,3)&amp;"*",EUROSTAT_VBE_IND_2005!$D$7:$D$883,"4240*"))/1000+(SUMIFS(EUROSTAT_VBE_IND_2005!S$7:S$883,EUROSTAT_VBE_IND_2005!$B$7:$B$883,$D317,EUROSTAT_VBE_IND_2005!$C$7:$C$883,"*"&amp;RIGHT($A317,3)&amp;"*",EUROSTAT_VBE_IND_2005!$D$7:$D$883,"3106*"))/1000</f>
        <v>0.303</v>
      </c>
      <c r="W317" s="17">
        <f>(SUMIFS(EUROSTAT_VBE_IND_2005!T$7:T$883,EUROSTAT_VBE_IND_2005!$B$7:$B$883,$D317,EUROSTAT_VBE_IND_2005!$C$7:$C$883,"*"&amp;RIGHT($A317,3)&amp;"*",EUROSTAT_VBE_IND_2005!$D$7:$D$883,"4100*"))/1000+(SUMIFS(EUROSTAT_VBE_IND_2005!T$7:T$883,EUROSTAT_VBE_IND_2005!$B$7:$B$883,$D317,EUROSTAT_VBE_IND_2005!$C$7:$C$883,"*"&amp;RIGHT($A317,3)&amp;"*",EUROSTAT_VBE_IND_2005!$D$7:$D$883,"4230*"))/1000+(SUMIFS(EUROSTAT_VBE_IND_2005!T$7:T$883,EUROSTAT_VBE_IND_2005!$B$7:$B$883,$D317,EUROSTAT_VBE_IND_2005!$C$7:$C$883,"*"&amp;RIGHT($A317,3)&amp;"*",EUROSTAT_VBE_IND_2005!$D$7:$D$883,"4240*"))/1000+(SUMIFS(EUROSTAT_VBE_IND_2005!T$7:T$883,EUROSTAT_VBE_IND_2005!$B$7:$B$883,$D317,EUROSTAT_VBE_IND_2005!$C$7:$C$883,"*"&amp;RIGHT($A317,3)&amp;"*",EUROSTAT_VBE_IND_2005!$D$7:$D$883,"3106*"))/1000</f>
        <v>0</v>
      </c>
      <c r="X317" s="17">
        <f>(SUMIFS(EUROSTAT_VBE_IND_2005!U$7:U$883,EUROSTAT_VBE_IND_2005!$B$7:$B$883,$D317,EUROSTAT_VBE_IND_2005!$C$7:$C$883,"*"&amp;RIGHT($A317,3)&amp;"*",EUROSTAT_VBE_IND_2005!$D$7:$D$883,"4100*"))/1000+(SUMIFS(EUROSTAT_VBE_IND_2005!U$7:U$883,EUROSTAT_VBE_IND_2005!$B$7:$B$883,$D317,EUROSTAT_VBE_IND_2005!$C$7:$C$883,"*"&amp;RIGHT($A317,3)&amp;"*",EUROSTAT_VBE_IND_2005!$D$7:$D$883,"4230*"))/1000+(SUMIFS(EUROSTAT_VBE_IND_2005!U$7:U$883,EUROSTAT_VBE_IND_2005!$B$7:$B$883,$D317,EUROSTAT_VBE_IND_2005!$C$7:$C$883,"*"&amp;RIGHT($A317,3)&amp;"*",EUROSTAT_VBE_IND_2005!$D$7:$D$883,"4240*"))/1000+(SUMIFS(EUROSTAT_VBE_IND_2005!U$7:U$883,EUROSTAT_VBE_IND_2005!$B$7:$B$883,$D317,EUROSTAT_VBE_IND_2005!$C$7:$C$883,"*"&amp;RIGHT($A317,3)&amp;"*",EUROSTAT_VBE_IND_2005!$D$7:$D$883,"3106*"))/1000</f>
        <v>0</v>
      </c>
      <c r="Y317" s="17">
        <f>(SUMIFS(EUROSTAT_VBE_IND_2005!V$7:V$883,EUROSTAT_VBE_IND_2005!$B$7:$B$883,$D317,EUROSTAT_VBE_IND_2005!$C$7:$C$883,"*"&amp;RIGHT($A317,3)&amp;"*",EUROSTAT_VBE_IND_2005!$D$7:$D$883,"4100*"))/1000+(SUMIFS(EUROSTAT_VBE_IND_2005!V$7:V$883,EUROSTAT_VBE_IND_2005!$B$7:$B$883,$D317,EUROSTAT_VBE_IND_2005!$C$7:$C$883,"*"&amp;RIGHT($A317,3)&amp;"*",EUROSTAT_VBE_IND_2005!$D$7:$D$883,"4230*"))/1000+(SUMIFS(EUROSTAT_VBE_IND_2005!V$7:V$883,EUROSTAT_VBE_IND_2005!$B$7:$B$883,$D317,EUROSTAT_VBE_IND_2005!$C$7:$C$883,"*"&amp;RIGHT($A317,3)&amp;"*",EUROSTAT_VBE_IND_2005!$D$7:$D$883,"4240*"))/1000+(SUMIFS(EUROSTAT_VBE_IND_2005!V$7:V$883,EUROSTAT_VBE_IND_2005!$B$7:$B$883,$D317,EUROSTAT_VBE_IND_2005!$C$7:$C$883,"*"&amp;RIGHT($A317,3)&amp;"*",EUROSTAT_VBE_IND_2005!$D$7:$D$883,"3106*"))/1000</f>
        <v>0.238</v>
      </c>
      <c r="Z317" s="17">
        <f>(SUMIFS(EUROSTAT_VBE_IND_2005!W$7:W$883,EUROSTAT_VBE_IND_2005!$B$7:$B$883,$D317,EUROSTAT_VBE_IND_2005!$C$7:$C$883,"*"&amp;RIGHT($A317,3)&amp;"*",EUROSTAT_VBE_IND_2005!$D$7:$D$883,"4100*"))/1000+(SUMIFS(EUROSTAT_VBE_IND_2005!W$7:W$883,EUROSTAT_VBE_IND_2005!$B$7:$B$883,$D317,EUROSTAT_VBE_IND_2005!$C$7:$C$883,"*"&amp;RIGHT($A317,3)&amp;"*",EUROSTAT_VBE_IND_2005!$D$7:$D$883,"4230*"))/1000+(SUMIFS(EUROSTAT_VBE_IND_2005!W$7:W$883,EUROSTAT_VBE_IND_2005!$B$7:$B$883,$D317,EUROSTAT_VBE_IND_2005!$C$7:$C$883,"*"&amp;RIGHT($A317,3)&amp;"*",EUROSTAT_VBE_IND_2005!$D$7:$D$883,"4240*"))/1000+(SUMIFS(EUROSTAT_VBE_IND_2005!W$7:W$883,EUROSTAT_VBE_IND_2005!$B$7:$B$883,$D317,EUROSTAT_VBE_IND_2005!$C$7:$C$883,"*"&amp;RIGHT($A317,3)&amp;"*",EUROSTAT_VBE_IND_2005!$D$7:$D$883,"3106*"))/1000</f>
        <v>0.023</v>
      </c>
      <c r="AA317" s="17">
        <f>(SUMIFS(EUROSTAT_VBE_IND_2005!X$7:X$883,EUROSTAT_VBE_IND_2005!$B$7:$B$883,$D317,EUROSTAT_VBE_IND_2005!$C$7:$C$883,"*"&amp;RIGHT($A317,3)&amp;"*",EUROSTAT_VBE_IND_2005!$D$7:$D$883,"4100*"))/1000+(SUMIFS(EUROSTAT_VBE_IND_2005!X$7:X$883,EUROSTAT_VBE_IND_2005!$B$7:$B$883,$D317,EUROSTAT_VBE_IND_2005!$C$7:$C$883,"*"&amp;RIGHT($A317,3)&amp;"*",EUROSTAT_VBE_IND_2005!$D$7:$D$883,"4230*"))/1000+(SUMIFS(EUROSTAT_VBE_IND_2005!X$7:X$883,EUROSTAT_VBE_IND_2005!$B$7:$B$883,$D317,EUROSTAT_VBE_IND_2005!$C$7:$C$883,"*"&amp;RIGHT($A317,3)&amp;"*",EUROSTAT_VBE_IND_2005!$D$7:$D$883,"4240*"))/1000+(SUMIFS(EUROSTAT_VBE_IND_2005!X$7:X$883,EUROSTAT_VBE_IND_2005!$B$7:$B$883,$D317,EUROSTAT_VBE_IND_2005!$C$7:$C$883,"*"&amp;RIGHT($A317,3)&amp;"*",EUROSTAT_VBE_IND_2005!$D$7:$D$883,"3106*"))/1000</f>
        <v>0.167</v>
      </c>
      <c r="AB317" s="17">
        <f>(SUMIFS(EUROSTAT_VBE_IND_2005!AA$7:AA$883,EUROSTAT_VBE_IND_2005!$B$7:$B$883,$D317,EUROSTAT_VBE_IND_2005!$C$7:$C$883,"*"&amp;RIGHT($A317,3)&amp;"*",EUROSTAT_VBE_IND_2005!$D$7:$D$883,"4100*"))/1000+(SUMIFS(EUROSTAT_VBE_IND_2005!AA$7:AA$883,EUROSTAT_VBE_IND_2005!$B$7:$B$883,$D317,EUROSTAT_VBE_IND_2005!$C$7:$C$883,"*"&amp;RIGHT($A317,3)&amp;"*",EUROSTAT_VBE_IND_2005!$D$7:$D$883,"4230*"))/1000+(SUMIFS(EUROSTAT_VBE_IND_2005!AA$7:AA$883,EUROSTAT_VBE_IND_2005!$B$7:$B$883,$D317,EUROSTAT_VBE_IND_2005!$C$7:$C$883,"*"&amp;RIGHT($A317,3)&amp;"*",EUROSTAT_VBE_IND_2005!$D$7:$D$883,"4240*"))/1000+(SUMIFS(EUROSTAT_VBE_IND_2005!AA$7:AA$883,EUROSTAT_VBE_IND_2005!$B$7:$B$883,$D317,EUROSTAT_VBE_IND_2005!$C$7:$C$883,"*"&amp;RIGHT($A317,3)&amp;"*",EUROSTAT_VBE_IND_2005!$D$7:$D$883,"3106*"))/1000</f>
        <v>0</v>
      </c>
      <c r="AC317" s="17">
        <f>(SUMIFS(EUROSTAT_VBE_IND_2005!AB$7:AB$883,EUROSTAT_VBE_IND_2005!$B$7:$B$883,$D317,EUROSTAT_VBE_IND_2005!$C$7:$C$883,"*"&amp;RIGHT($A317,3)&amp;"*",EUROSTAT_VBE_IND_2005!$D$7:$D$883,"4100*"))/1000+(SUMIFS(EUROSTAT_VBE_IND_2005!AB$7:AB$883,EUROSTAT_VBE_IND_2005!$B$7:$B$883,$D317,EUROSTAT_VBE_IND_2005!$C$7:$C$883,"*"&amp;RIGHT($A317,3)&amp;"*",EUROSTAT_VBE_IND_2005!$D$7:$D$883,"4230*"))/1000+(SUMIFS(EUROSTAT_VBE_IND_2005!AB$7:AB$883,EUROSTAT_VBE_IND_2005!$B$7:$B$883,$D317,EUROSTAT_VBE_IND_2005!$C$7:$C$883,"*"&amp;RIGHT($A317,3)&amp;"*",EUROSTAT_VBE_IND_2005!$D$7:$D$883,"4240*"))/1000+(SUMIFS(EUROSTAT_VBE_IND_2005!AB$7:AB$883,EUROSTAT_VBE_IND_2005!$B$7:$B$883,$D317,EUROSTAT_VBE_IND_2005!$C$7:$C$883,"*"&amp;RIGHT($A317,3)&amp;"*",EUROSTAT_VBE_IND_2005!$D$7:$D$883,"3106*"))/1000</f>
        <v>2.63</v>
      </c>
      <c r="AD317" s="17">
        <f>(SUMIFS(EUROSTAT_VBE_IND_2005!AC$7:AC$883,EUROSTAT_VBE_IND_2005!$B$7:$B$883,$D317,EUROSTAT_VBE_IND_2005!$C$7:$C$883,"*"&amp;RIGHT($A317,3)&amp;"*",EUROSTAT_VBE_IND_2005!$D$7:$D$883,"4100*"))/1000+(SUMIFS(EUROSTAT_VBE_IND_2005!AC$7:AC$883,EUROSTAT_VBE_IND_2005!$B$7:$B$883,$D317,EUROSTAT_VBE_IND_2005!$C$7:$C$883,"*"&amp;RIGHT($A317,3)&amp;"*",EUROSTAT_VBE_IND_2005!$D$7:$D$883,"4230*"))/1000+(SUMIFS(EUROSTAT_VBE_IND_2005!AC$7:AC$883,EUROSTAT_VBE_IND_2005!$B$7:$B$883,$D317,EUROSTAT_VBE_IND_2005!$C$7:$C$883,"*"&amp;RIGHT($A317,3)&amp;"*",EUROSTAT_VBE_IND_2005!$D$7:$D$883,"4240*"))/1000+(SUMIFS(EUROSTAT_VBE_IND_2005!AC$7:AC$883,EUROSTAT_VBE_IND_2005!$B$7:$B$883,$D317,EUROSTAT_VBE_IND_2005!$C$7:$C$883,"*"&amp;RIGHT($A317,3)&amp;"*",EUROSTAT_VBE_IND_2005!$D$7:$D$883,"3106*"))/1000</f>
        <v>0.131</v>
      </c>
      <c r="AE317" s="17">
        <f>(SUMIFS(EUROSTAT_VBE_IND_2005!AD$7:AD$883,EUROSTAT_VBE_IND_2005!$B$7:$B$883,$D317,EUROSTAT_VBE_IND_2005!$C$7:$C$883,"*"&amp;RIGHT($A317,3)&amp;"*",EUROSTAT_VBE_IND_2005!$D$7:$D$883,"4100*"))/1000+(SUMIFS(EUROSTAT_VBE_IND_2005!AD$7:AD$883,EUROSTAT_VBE_IND_2005!$B$7:$B$883,$D317,EUROSTAT_VBE_IND_2005!$C$7:$C$883,"*"&amp;RIGHT($A317,3)&amp;"*",EUROSTAT_VBE_IND_2005!$D$7:$D$883,"4230*"))/1000+(SUMIFS(EUROSTAT_VBE_IND_2005!AD$7:AD$883,EUROSTAT_VBE_IND_2005!$B$7:$B$883,$D317,EUROSTAT_VBE_IND_2005!$C$7:$C$883,"*"&amp;RIGHT($A317,3)&amp;"*",EUROSTAT_VBE_IND_2005!$D$7:$D$883,"4240*"))/1000+(SUMIFS(EUROSTAT_VBE_IND_2005!AD$7:AD$883,EUROSTAT_VBE_IND_2005!$B$7:$B$883,$D317,EUROSTAT_VBE_IND_2005!$C$7:$C$883,"*"&amp;RIGHT($A317,3)&amp;"*",EUROSTAT_VBE_IND_2005!$D$7:$D$883,"3106*"))/1000</f>
        <v>3.842</v>
      </c>
      <c r="AF317" s="17">
        <f>(SUMIFS(EUROSTAT_VBE_IND_2005!AE$7:AE$883,EUROSTAT_VBE_IND_2005!$B$7:$B$883,$D317,EUROSTAT_VBE_IND_2005!$C$7:$C$883,"*"&amp;RIGHT($A317,3)&amp;"*",EUROSTAT_VBE_IND_2005!$D$7:$D$883,"4100*"))/1000+(SUMIFS(EUROSTAT_VBE_IND_2005!AE$7:AE$883,EUROSTAT_VBE_IND_2005!$B$7:$B$883,$D317,EUROSTAT_VBE_IND_2005!$C$7:$C$883,"*"&amp;RIGHT($A317,3)&amp;"*",EUROSTAT_VBE_IND_2005!$D$7:$D$883,"4230*"))/1000+(SUMIFS(EUROSTAT_VBE_IND_2005!AE$7:AE$883,EUROSTAT_VBE_IND_2005!$B$7:$B$883,$D317,EUROSTAT_VBE_IND_2005!$C$7:$C$883,"*"&amp;RIGHT($A317,3)&amp;"*",EUROSTAT_VBE_IND_2005!$D$7:$D$883,"4240*"))/1000+(SUMIFS(EUROSTAT_VBE_IND_2005!AE$7:AE$883,EUROSTAT_VBE_IND_2005!$B$7:$B$883,$D317,EUROSTAT_VBE_IND_2005!$C$7:$C$883,"*"&amp;RIGHT($A317,3)&amp;"*",EUROSTAT_VBE_IND_2005!$D$7:$D$883,"3106*"))/1000</f>
        <v>1.207</v>
      </c>
      <c r="AG317" s="17">
        <f>(SUMIFS(EUROSTAT_VBE_IND_2005!AF$7:AF$883,EUROSTAT_VBE_IND_2005!$B$7:$B$883,$D317,EUROSTAT_VBE_IND_2005!$C$7:$C$883,"*"&amp;RIGHT($A317,3)&amp;"*",EUROSTAT_VBE_IND_2005!$D$7:$D$883,"4100*"))/1000+(SUMIFS(EUROSTAT_VBE_IND_2005!AF$7:AF$883,EUROSTAT_VBE_IND_2005!$B$7:$B$883,$D317,EUROSTAT_VBE_IND_2005!$C$7:$C$883,"*"&amp;RIGHT($A317,3)&amp;"*",EUROSTAT_VBE_IND_2005!$D$7:$D$883,"4230*"))/1000+(SUMIFS(EUROSTAT_VBE_IND_2005!AF$7:AF$883,EUROSTAT_VBE_IND_2005!$B$7:$B$883,$D317,EUROSTAT_VBE_IND_2005!$C$7:$C$883,"*"&amp;RIGHT($A317,3)&amp;"*",EUROSTAT_VBE_IND_2005!$D$7:$D$883,"4240*"))/1000+(SUMIFS(EUROSTAT_VBE_IND_2005!AF$7:AF$883,EUROSTAT_VBE_IND_2005!$B$7:$B$883,$D317,EUROSTAT_VBE_IND_2005!$C$7:$C$883,"*"&amp;RIGHT($A317,3)&amp;"*",EUROSTAT_VBE_IND_2005!$D$7:$D$883,"3106*"))/1000</f>
        <v>1.314</v>
      </c>
      <c r="AH317" s="17">
        <f>(SUMIFS(EUROSTAT_VBE_IND_2005!AH$7:AH$883,EUROSTAT_VBE_IND_2005!$B$7:$B$883,$D317,EUROSTAT_VBE_IND_2005!$C$7:$C$883,"*"&amp;RIGHT($A317,3)&amp;"*",EUROSTAT_VBE_IND_2005!$D$7:$D$883,"4100*"))/1000+(SUMIFS(EUROSTAT_VBE_IND_2005!AH$7:AH$883,EUROSTAT_VBE_IND_2005!$B$7:$B$883,$D317,EUROSTAT_VBE_IND_2005!$C$7:$C$883,"*"&amp;RIGHT($A317,3)&amp;"*",EUROSTAT_VBE_IND_2005!$D$7:$D$883,"4230*"))/1000+(SUMIFS(EUROSTAT_VBE_IND_2005!AH$7:AH$883,EUROSTAT_VBE_IND_2005!$B$7:$B$883,$D317,EUROSTAT_VBE_IND_2005!$C$7:$C$883,"*"&amp;RIGHT($A317,3)&amp;"*",EUROSTAT_VBE_IND_2005!$D$7:$D$883,"4240*"))/1000+(SUMIFS(EUROSTAT_VBE_IND_2005!AH$7:AH$883,EUROSTAT_VBE_IND_2005!$B$7:$B$883,$D317,EUROSTAT_VBE_IND_2005!$C$7:$C$883,"*"&amp;RIGHT($A317,3)&amp;"*",EUROSTAT_VBE_IND_2005!$D$7:$D$883,"3106*"))/1000</f>
        <v>0.53</v>
      </c>
      <c r="AI317" s="17">
        <f>(SUMIFS(EUROSTAT_VBE_IND_2005!AI$7:AI$883,EUROSTAT_VBE_IND_2005!$B$7:$B$883,$D317,EUROSTAT_VBE_IND_2005!$C$7:$C$883,"*"&amp;RIGHT($A317,3)&amp;"*",EUROSTAT_VBE_IND_2005!$D$7:$D$883,"4100*"))/1000+(SUMIFS(EUROSTAT_VBE_IND_2005!AI$7:AI$883,EUROSTAT_VBE_IND_2005!$B$7:$B$883,$D317,EUROSTAT_VBE_IND_2005!$C$7:$C$883,"*"&amp;RIGHT($A317,3)&amp;"*",EUROSTAT_VBE_IND_2005!$D$7:$D$883,"4230*"))/1000+(SUMIFS(EUROSTAT_VBE_IND_2005!AI$7:AI$883,EUROSTAT_VBE_IND_2005!$B$7:$B$883,$D317,EUROSTAT_VBE_IND_2005!$C$7:$C$883,"*"&amp;RIGHT($A317,3)&amp;"*",EUROSTAT_VBE_IND_2005!$D$7:$D$883,"4240*"))/1000+(SUMIFS(EUROSTAT_VBE_IND_2005!AI$7:AI$883,EUROSTAT_VBE_IND_2005!$B$7:$B$883,$D317,EUROSTAT_VBE_IND_2005!$C$7:$C$883,"*"&amp;RIGHT($A317,3)&amp;"*",EUROSTAT_VBE_IND_2005!$D$7:$D$883,"3106*"))/1000</f>
        <v>0.575</v>
      </c>
      <c r="AJ317" s="17">
        <f>(SUMIFS(EUROSTAT_VBE_IND_2005!AJ$7:AJ$883,EUROSTAT_VBE_IND_2005!$B$7:$B$883,$D317,EUROSTAT_VBE_IND_2005!$C$7:$C$883,"*"&amp;RIGHT($A317,3)&amp;"*",EUROSTAT_VBE_IND_2005!$D$7:$D$883,"4100*"))/1000+(SUMIFS(EUROSTAT_VBE_IND_2005!AJ$7:AJ$883,EUROSTAT_VBE_IND_2005!$B$7:$B$883,$D317,EUROSTAT_VBE_IND_2005!$C$7:$C$883,"*"&amp;RIGHT($A317,3)&amp;"*",EUROSTAT_VBE_IND_2005!$D$7:$D$883,"4230*"))/1000+(SUMIFS(EUROSTAT_VBE_IND_2005!AJ$7:AJ$883,EUROSTAT_VBE_IND_2005!$B$7:$B$883,$D317,EUROSTAT_VBE_IND_2005!$C$7:$C$883,"*"&amp;RIGHT($A317,3)&amp;"*",EUROSTAT_VBE_IND_2005!$D$7:$D$883,"4240*"))/1000+(SUMIFS(EUROSTAT_VBE_IND_2005!AJ$7:AJ$883,EUROSTAT_VBE_IND_2005!$B$7:$B$883,$D317,EUROSTAT_VBE_IND_2005!$C$7:$C$883,"*"&amp;RIGHT($A317,3)&amp;"*",EUROSTAT_VBE_IND_2005!$D$7:$D$883,"3106*"))/1000</f>
        <v>2.042</v>
      </c>
      <c r="AK317" s="17">
        <f>(SUMIFS(EUROSTAT_VBE_IND_2005!AK$7:AK$883,EUROSTAT_VBE_IND_2005!$B$7:$B$883,$D317,EUROSTAT_VBE_IND_2005!$C$7:$C$883,"*"&amp;RIGHT($A317,3)&amp;"*",EUROSTAT_VBE_IND_2005!$D$7:$D$883,"4100*"))/1000+(SUMIFS(EUROSTAT_VBE_IND_2005!AK$7:AK$883,EUROSTAT_VBE_IND_2005!$B$7:$B$883,$D317,EUROSTAT_VBE_IND_2005!$C$7:$C$883,"*"&amp;RIGHT($A317,3)&amp;"*",EUROSTAT_VBE_IND_2005!$D$7:$D$883,"4230*"))/1000+(SUMIFS(EUROSTAT_VBE_IND_2005!AK$7:AK$883,EUROSTAT_VBE_IND_2005!$B$7:$B$883,$D317,EUROSTAT_VBE_IND_2005!$C$7:$C$883,"*"&amp;RIGHT($A317,3)&amp;"*",EUROSTAT_VBE_IND_2005!$D$7:$D$883,"4240*"))/1000+(SUMIFS(EUROSTAT_VBE_IND_2005!AK$7:AK$883,EUROSTAT_VBE_IND_2005!$B$7:$B$883,$D317,EUROSTAT_VBE_IND_2005!$C$7:$C$883,"*"&amp;RIGHT($A317,3)&amp;"*",EUROSTAT_VBE_IND_2005!$D$7:$D$883,"3106*"))/1000</f>
        <v>32.268</v>
      </c>
      <c r="AL317" s="198"/>
      <c r="AM317" s="198"/>
      <c r="AN317" s="198"/>
      <c r="AO317" s="17">
        <f>(SUMIFS(EUROSTAT_VBE_IND_2005!Y$7:Y$883,EUROSTAT_VBE_IND_2005!$B$7:$B$883,$D317,EUROSTAT_VBE_IND_2005!$C$7:$C$883,"*"&amp;RIGHT($A317,3)&amp;"*",EUROSTAT_VBE_IND_2005!$D$7:$D$883,"4100*"))/1000+(SUMIFS(EUROSTAT_VBE_IND_2005!Y$7:Y$883,EUROSTAT_VBE_IND_2005!$B$7:$B$883,$D317,EUROSTAT_VBE_IND_2005!$C$7:$C$883,"*"&amp;RIGHT($A317,3)&amp;"*",EUROSTAT_VBE_IND_2005!$D$7:$D$883,"4230*"))/1000+(SUMIFS(EUROSTAT_VBE_IND_2005!Y$7:Y$883,EUROSTAT_VBE_IND_2005!$B$7:$B$883,$D317,EUROSTAT_VBE_IND_2005!$C$7:$C$883,"*"&amp;RIGHT($A317,3)&amp;"*",EUROSTAT_VBE_IND_2005!$D$7:$D$883,"4240*"))/1000+(SUMIFS(EUROSTAT_VBE_IND_2005!Y$7:Y$883,EUROSTAT_VBE_IND_2005!$B$7:$B$883,$D317,EUROSTAT_VBE_IND_2005!$C$7:$C$883,"*"&amp;RIGHT($A317,3)&amp;"*",EUROSTAT_VBE_IND_2005!$D$7:$D$883,"3106*"))/1000</f>
        <v>0</v>
      </c>
      <c r="AP317" s="17">
        <f>(SUMIFS(EUROSTAT_VBE_IND_2005!Z$7:Z$883,EUROSTAT_VBE_IND_2005!$B$7:$B$883,$D317,EUROSTAT_VBE_IND_2005!$C$7:$C$883,"*"&amp;RIGHT($A317,3)&amp;"*",EUROSTAT_VBE_IND_2005!$D$7:$D$883,"4100*"))/1000+(SUMIFS(EUROSTAT_VBE_IND_2005!Z$7:Z$883,EUROSTAT_VBE_IND_2005!$B$7:$B$883,$D317,EUROSTAT_VBE_IND_2005!$C$7:$C$883,"*"&amp;RIGHT($A317,3)&amp;"*",EUROSTAT_VBE_IND_2005!$D$7:$D$883,"4230*"))/1000+(SUMIFS(EUROSTAT_VBE_IND_2005!Z$7:Z$883,EUROSTAT_VBE_IND_2005!$B$7:$B$883,$D317,EUROSTAT_VBE_IND_2005!$C$7:$C$883,"*"&amp;RIGHT($A317,3)&amp;"*",EUROSTAT_VBE_IND_2005!$D$7:$D$883,"4240*"))/1000+(SUMIFS(EUROSTAT_VBE_IND_2005!Z$7:Z$883,EUROSTAT_VBE_IND_2005!$B$7:$B$883,$D317,EUROSTAT_VBE_IND_2005!$C$7:$C$883,"*"&amp;RIGHT($A317,3)&amp;"*",EUROSTAT_VBE_IND_2005!$D$7:$D$883,"3106*"))/1000</f>
        <v>0</v>
      </c>
      <c r="AQ317" s="17">
        <f>(SUMIFS(EUROSTAT_VBE_IND_2005!AG$7:AG$883,EUROSTAT_VBE_IND_2005!$B$7:$B$883,$D317,EUROSTAT_VBE_IND_2005!$C$7:$C$883,"*"&amp;RIGHT($A317,3)&amp;"*",EUROSTAT_VBE_IND_2005!$D$7:$D$883,"4100*"))/1000+(SUMIFS(EUROSTAT_VBE_IND_2005!AG$7:AG$883,EUROSTAT_VBE_IND_2005!$B$7:$B$883,$D317,EUROSTAT_VBE_IND_2005!$C$7:$C$883,"*"&amp;RIGHT($A317,3)&amp;"*",EUROSTAT_VBE_IND_2005!$D$7:$D$883,"4230*"))/1000+(SUMIFS(EUROSTAT_VBE_IND_2005!AG$7:AG$883,EUROSTAT_VBE_IND_2005!$B$7:$B$883,$D317,EUROSTAT_VBE_IND_2005!$C$7:$C$883,"*"&amp;RIGHT($A317,3)&amp;"*",EUROSTAT_VBE_IND_2005!$D$7:$D$883,"4240*"))/1000+(SUMIFS(EUROSTAT_VBE_IND_2005!AG$7:AG$883,EUROSTAT_VBE_IND_2005!$B$7:$B$883,$D317,EUROSTAT_VBE_IND_2005!$C$7:$C$883,"*"&amp;RIGHT($A317,3)&amp;"*",EUROSTAT_VBE_IND_2005!$D$7:$D$883,"3106*"))/1000</f>
        <v>0</v>
      </c>
    </row>
    <row r="318" spans="1:43">
      <c r="A318" t="str">
        <f>LEFT(EUROSTAT_VBE_IND_2005!$C$477,8)</f>
        <v>B_101846</v>
      </c>
      <c r="B318" s="28" t="s">
        <v>305</v>
      </c>
      <c r="C318" t="s">
        <v>293</v>
      </c>
      <c r="D318" t="s">
        <v>55</v>
      </c>
      <c r="E318" t="s">
        <v>240</v>
      </c>
      <c r="F318" t="s">
        <v>260</v>
      </c>
      <c r="G318" s="17">
        <f>(SUMIFS(EUROSTAT_VBE_IND_2005!E$7:E$883,EUROSTAT_VBE_IND_2005!$B$7:$B$883,$D318,EUROSTAT_VBE_IND_2005!$C$7:$C$883,"*"&amp;RIGHT($A318,3)&amp;"*",EUROSTAT_VBE_IND_2005!$D$7:$D$883,"421*"))/1000</f>
        <v>0</v>
      </c>
      <c r="H318" s="17">
        <f>(SUMIFS(EUROSTAT_VBE_IND_2005!F$7:F$883,EUROSTAT_VBE_IND_2005!$B$7:$B$883,$D318,EUROSTAT_VBE_IND_2005!$C$7:$C$883,"*"&amp;RIGHT($A318,3)&amp;"*",EUROSTAT_VBE_IND_2005!$D$7:$D$883,"421*"))/1000</f>
        <v>0</v>
      </c>
      <c r="I318" s="17">
        <f>(SUMIFS(EUROSTAT_VBE_IND_2005!G$7:G$883,EUROSTAT_VBE_IND_2005!$B$7:$B$883,$D318,EUROSTAT_VBE_IND_2005!$C$7:$C$883,"*"&amp;RIGHT($A318,3)&amp;"*",EUROSTAT_VBE_IND_2005!$D$7:$D$883,"421*"))/1000</f>
        <v>0</v>
      </c>
      <c r="J318" s="198"/>
      <c r="K318" s="17">
        <f>(SUMIFS(EUROSTAT_VBE_IND_2005!H$7:H$883,EUROSTAT_VBE_IND_2005!$B$7:$B$883,$D318,EUROSTAT_VBE_IND_2005!$C$7:$C$883,"*"&amp;RIGHT($A318,3)&amp;"*",EUROSTAT_VBE_IND_2005!$D$7:$D$883,"421*"))/1000</f>
        <v>0</v>
      </c>
      <c r="L318" s="17">
        <f>(SUMIFS(EUROSTAT_VBE_IND_2005!I$7:I$883,EUROSTAT_VBE_IND_2005!$B$7:$B$883,$D318,EUROSTAT_VBE_IND_2005!$C$7:$C$883,"*"&amp;RIGHT($A318,3)&amp;"*",EUROSTAT_VBE_IND_2005!$D$7:$D$883,"421*"))/1000</f>
        <v>0</v>
      </c>
      <c r="M318" s="17">
        <f>(SUMIFS(EUROSTAT_VBE_IND_2005!J$7:J$883,EUROSTAT_VBE_IND_2005!$B$7:$B$883,$D318,EUROSTAT_VBE_IND_2005!$C$7:$C$883,"*"&amp;RIGHT($A318,3)&amp;"*",EUROSTAT_VBE_IND_2005!$D$7:$D$883,"421*"))/1000</f>
        <v>0</v>
      </c>
      <c r="N318" s="17">
        <f>(SUMIFS(EUROSTAT_VBE_IND_2005!K$7:K$883,EUROSTAT_VBE_IND_2005!$B$7:$B$883,$D318,EUROSTAT_VBE_IND_2005!$C$7:$C$883,"*"&amp;RIGHT($A318,3)&amp;"*",EUROSTAT_VBE_IND_2005!$D$7:$D$883,"421*"))/1000</f>
        <v>0</v>
      </c>
      <c r="O318" s="17">
        <f>(SUMIFS(EUROSTAT_VBE_IND_2005!L$7:L$883,EUROSTAT_VBE_IND_2005!$B$7:$B$883,$D318,EUROSTAT_VBE_IND_2005!$C$7:$C$883,"*"&amp;RIGHT($A318,3)&amp;"*",EUROSTAT_VBE_IND_2005!$D$7:$D$883,"421*"))/1000</f>
        <v>0</v>
      </c>
      <c r="P318" s="17">
        <f>(SUMIFS(EUROSTAT_VBE_IND_2005!M$7:M$883,EUROSTAT_VBE_IND_2005!$B$7:$B$883,$D318,EUROSTAT_VBE_IND_2005!$C$7:$C$883,"*"&amp;RIGHT($A318,3)&amp;"*",EUROSTAT_VBE_IND_2005!$D$7:$D$883,"421*"))/1000</f>
        <v>0</v>
      </c>
      <c r="Q318" s="17">
        <f>(SUMIFS(EUROSTAT_VBE_IND_2005!N$7:N$883,EUROSTAT_VBE_IND_2005!$B$7:$B$883,$D318,EUROSTAT_VBE_IND_2005!$C$7:$C$883,"*"&amp;RIGHT($A318,3)&amp;"*",EUROSTAT_VBE_IND_2005!$D$7:$D$883,"421*"))/1000</f>
        <v>0</v>
      </c>
      <c r="R318" s="17">
        <f>(SUMIFS(EUROSTAT_VBE_IND_2005!O$7:O$883,EUROSTAT_VBE_IND_2005!$B$7:$B$883,$D318,EUROSTAT_VBE_IND_2005!$C$7:$C$883,"*"&amp;RIGHT($A318,3)&amp;"*",EUROSTAT_VBE_IND_2005!$D$7:$D$883,"421*"))/1000</f>
        <v>0</v>
      </c>
      <c r="S318" s="17">
        <f>(SUMIFS(EUROSTAT_VBE_IND_2005!P$7:P$883,EUROSTAT_VBE_IND_2005!$B$7:$B$883,$D318,EUROSTAT_VBE_IND_2005!$C$7:$C$883,"*"&amp;RIGHT($A318,3)&amp;"*",EUROSTAT_VBE_IND_2005!$D$7:$D$883,"421*"))/1000</f>
        <v>0</v>
      </c>
      <c r="T318" s="17">
        <f>(SUMIFS(EUROSTAT_VBE_IND_2005!Q$7:Q$883,EUROSTAT_VBE_IND_2005!$B$7:$B$883,$D318,EUROSTAT_VBE_IND_2005!$C$7:$C$883,"*"&amp;RIGHT($A318,3)&amp;"*",EUROSTAT_VBE_IND_2005!$D$7:$D$883,"421*"))/1000</f>
        <v>0</v>
      </c>
      <c r="U318" s="17">
        <f>(SUMIFS(EUROSTAT_VBE_IND_2005!R$7:R$883,EUROSTAT_VBE_IND_2005!$B$7:$B$883,$D318,EUROSTAT_VBE_IND_2005!$C$7:$C$883,"*"&amp;RIGHT($A318,3)&amp;"*",EUROSTAT_VBE_IND_2005!$D$7:$D$883,"421*"))/1000</f>
        <v>0</v>
      </c>
      <c r="V318" s="17">
        <f>(SUMIFS(EUROSTAT_VBE_IND_2005!S$7:S$883,EUROSTAT_VBE_IND_2005!$B$7:$B$883,$D318,EUROSTAT_VBE_IND_2005!$C$7:$C$883,"*"&amp;RIGHT($A318,3)&amp;"*",EUROSTAT_VBE_IND_2005!$D$7:$D$883,"421*"))/1000</f>
        <v>0</v>
      </c>
      <c r="W318" s="17">
        <f>(SUMIFS(EUROSTAT_VBE_IND_2005!T$7:T$883,EUROSTAT_VBE_IND_2005!$B$7:$B$883,$D318,EUROSTAT_VBE_IND_2005!$C$7:$C$883,"*"&amp;RIGHT($A318,3)&amp;"*",EUROSTAT_VBE_IND_2005!$D$7:$D$883,"421*"))/1000</f>
        <v>0</v>
      </c>
      <c r="X318" s="17">
        <f>(SUMIFS(EUROSTAT_VBE_IND_2005!U$7:U$883,EUROSTAT_VBE_IND_2005!$B$7:$B$883,$D318,EUROSTAT_VBE_IND_2005!$C$7:$C$883,"*"&amp;RIGHT($A318,3)&amp;"*",EUROSTAT_VBE_IND_2005!$D$7:$D$883,"421*"))/1000</f>
        <v>0</v>
      </c>
      <c r="Y318" s="17">
        <f>(SUMIFS(EUROSTAT_VBE_IND_2005!V$7:V$883,EUROSTAT_VBE_IND_2005!$B$7:$B$883,$D318,EUROSTAT_VBE_IND_2005!$C$7:$C$883,"*"&amp;RIGHT($A318,3)&amp;"*",EUROSTAT_VBE_IND_2005!$D$7:$D$883,"421*"))/1000</f>
        <v>0</v>
      </c>
      <c r="Z318" s="17">
        <f>(SUMIFS(EUROSTAT_VBE_IND_2005!W$7:W$883,EUROSTAT_VBE_IND_2005!$B$7:$B$883,$D318,EUROSTAT_VBE_IND_2005!$C$7:$C$883,"*"&amp;RIGHT($A318,3)&amp;"*",EUROSTAT_VBE_IND_2005!$D$7:$D$883,"421*"))/1000</f>
        <v>0</v>
      </c>
      <c r="AA318" s="17">
        <f>(SUMIFS(EUROSTAT_VBE_IND_2005!X$7:X$883,EUROSTAT_VBE_IND_2005!$B$7:$B$883,$D318,EUROSTAT_VBE_IND_2005!$C$7:$C$883,"*"&amp;RIGHT($A318,3)&amp;"*",EUROSTAT_VBE_IND_2005!$D$7:$D$883,"421*"))/1000</f>
        <v>0</v>
      </c>
      <c r="AB318" s="17">
        <f>(SUMIFS(EUROSTAT_VBE_IND_2005!AA$7:AA$883,EUROSTAT_VBE_IND_2005!$B$7:$B$883,$D318,EUROSTAT_VBE_IND_2005!$C$7:$C$883,"*"&amp;RIGHT($A318,3)&amp;"*",EUROSTAT_VBE_IND_2005!$D$7:$D$883,"421*"))/1000</f>
        <v>0</v>
      </c>
      <c r="AC318" s="17">
        <f>(SUMIFS(EUROSTAT_VBE_IND_2005!AB$7:AB$883,EUROSTAT_VBE_IND_2005!$B$7:$B$883,$D318,EUROSTAT_VBE_IND_2005!$C$7:$C$883,"*"&amp;RIGHT($A318,3)&amp;"*",EUROSTAT_VBE_IND_2005!$D$7:$D$883,"421*"))/1000</f>
        <v>0</v>
      </c>
      <c r="AD318" s="17">
        <f>(SUMIFS(EUROSTAT_VBE_IND_2005!AC$7:AC$883,EUROSTAT_VBE_IND_2005!$B$7:$B$883,$D318,EUROSTAT_VBE_IND_2005!$C$7:$C$883,"*"&amp;RIGHT($A318,3)&amp;"*",EUROSTAT_VBE_IND_2005!$D$7:$D$883,"421*"))/1000</f>
        <v>0</v>
      </c>
      <c r="AE318" s="17">
        <f>(SUMIFS(EUROSTAT_VBE_IND_2005!AD$7:AD$883,EUROSTAT_VBE_IND_2005!$B$7:$B$883,$D318,EUROSTAT_VBE_IND_2005!$C$7:$C$883,"*"&amp;RIGHT($A318,3)&amp;"*",EUROSTAT_VBE_IND_2005!$D$7:$D$883,"421*"))/1000</f>
        <v>0</v>
      </c>
      <c r="AF318" s="17">
        <f>(SUMIFS(EUROSTAT_VBE_IND_2005!AE$7:AE$883,EUROSTAT_VBE_IND_2005!$B$7:$B$883,$D318,EUROSTAT_VBE_IND_2005!$C$7:$C$883,"*"&amp;RIGHT($A318,3)&amp;"*",EUROSTAT_VBE_IND_2005!$D$7:$D$883,"421*"))/1000</f>
        <v>0</v>
      </c>
      <c r="AG318" s="17">
        <f>(SUMIFS(EUROSTAT_VBE_IND_2005!AF$7:AF$883,EUROSTAT_VBE_IND_2005!$B$7:$B$883,$D318,EUROSTAT_VBE_IND_2005!$C$7:$C$883,"*"&amp;RIGHT($A318,3)&amp;"*",EUROSTAT_VBE_IND_2005!$D$7:$D$883,"421*"))/1000</f>
        <v>0</v>
      </c>
      <c r="AH318" s="17">
        <f>(SUMIFS(EUROSTAT_VBE_IND_2005!AH$7:AH$883,EUROSTAT_VBE_IND_2005!$B$7:$B$883,$D318,EUROSTAT_VBE_IND_2005!$C$7:$C$883,"*"&amp;RIGHT($A318,3)&amp;"*",EUROSTAT_VBE_IND_2005!$D$7:$D$883,"421*"))/1000</f>
        <v>0</v>
      </c>
      <c r="AI318" s="17">
        <f>(SUMIFS(EUROSTAT_VBE_IND_2005!AI$7:AI$883,EUROSTAT_VBE_IND_2005!$B$7:$B$883,$D318,EUROSTAT_VBE_IND_2005!$C$7:$C$883,"*"&amp;RIGHT($A318,3)&amp;"*",EUROSTAT_VBE_IND_2005!$D$7:$D$883,"421*"))/1000</f>
        <v>0</v>
      </c>
      <c r="AJ318" s="17">
        <f>(SUMIFS(EUROSTAT_VBE_IND_2005!AJ$7:AJ$883,EUROSTAT_VBE_IND_2005!$B$7:$B$883,$D318,EUROSTAT_VBE_IND_2005!$C$7:$C$883,"*"&amp;RIGHT($A318,3)&amp;"*",EUROSTAT_VBE_IND_2005!$D$7:$D$883,"421*"))/1000</f>
        <v>0</v>
      </c>
      <c r="AK318" s="17">
        <f>(SUMIFS(EUROSTAT_VBE_IND_2005!AK$7:AK$883,EUROSTAT_VBE_IND_2005!$B$7:$B$883,$D318,EUROSTAT_VBE_IND_2005!$C$7:$C$883,"*"&amp;RIGHT($A318,3)&amp;"*",EUROSTAT_VBE_IND_2005!$D$7:$D$883,"421*"))/1000</f>
        <v>0</v>
      </c>
      <c r="AL318" s="198"/>
      <c r="AM318" s="198"/>
      <c r="AN318" s="198"/>
      <c r="AO318" s="17">
        <f>(SUMIFS(EUROSTAT_VBE_IND_2005!Y$7:Y$883,EUROSTAT_VBE_IND_2005!$B$7:$B$883,$D318,EUROSTAT_VBE_IND_2005!$C$7:$C$883,"*"&amp;RIGHT($A318,3)&amp;"*",EUROSTAT_VBE_IND_2005!$D$7:$D$883,"421*"))/1000</f>
        <v>0</v>
      </c>
      <c r="AP318" s="17">
        <f>(SUMIFS(EUROSTAT_VBE_IND_2005!Z$7:Z$883,EUROSTAT_VBE_IND_2005!$B$7:$B$883,$D318,EUROSTAT_VBE_IND_2005!$C$7:$C$883,"*"&amp;RIGHT($A318,3)&amp;"*",EUROSTAT_VBE_IND_2005!$D$7:$D$883,"421*"))/1000</f>
        <v>0</v>
      </c>
      <c r="AQ318" s="17">
        <f>(SUMIFS(EUROSTAT_VBE_IND_2005!AG$7:AG$883,EUROSTAT_VBE_IND_2005!$B$7:$B$883,$D318,EUROSTAT_VBE_IND_2005!$C$7:$C$883,"*"&amp;RIGHT($A318,3)&amp;"*",EUROSTAT_VBE_IND_2005!$D$7:$D$883,"421*"))/1000</f>
        <v>0</v>
      </c>
    </row>
    <row r="319" spans="1:43">
      <c r="A319" t="str">
        <f>LEFT(EUROSTAT_VBE_IND_2005!$C$477,8)</f>
        <v>B_101846</v>
      </c>
      <c r="B319" s="28" t="s">
        <v>305</v>
      </c>
      <c r="C319" t="s">
        <v>293</v>
      </c>
      <c r="D319" t="s">
        <v>55</v>
      </c>
      <c r="E319" t="s">
        <v>241</v>
      </c>
      <c r="F319" t="s">
        <v>261</v>
      </c>
      <c r="G319" s="17">
        <f>(SUMIFS(EUROSTAT_VBE_IND_2005!E$7:E$883,EUROSTAT_VBE_IND_2005!$B$7:$B$883,$D319,EUROSTAT_VBE_IND_2005!$C$7:$C$883,"*"&amp;RIGHT($A319,3)&amp;"*",EUROSTAT_VBE_IND_2005!$D$7:$D$883,"422*"))/1000</f>
        <v>0</v>
      </c>
      <c r="H319" s="17">
        <f>(SUMIFS(EUROSTAT_VBE_IND_2005!F$7:F$883,EUROSTAT_VBE_IND_2005!$B$7:$B$883,$D319,EUROSTAT_VBE_IND_2005!$C$7:$C$883,"*"&amp;RIGHT($A319,3)&amp;"*",EUROSTAT_VBE_IND_2005!$D$7:$D$883,"422*"))/1000</f>
        <v>0</v>
      </c>
      <c r="I319" s="17">
        <f>(SUMIFS(EUROSTAT_VBE_IND_2005!G$7:G$883,EUROSTAT_VBE_IND_2005!$B$7:$B$883,$D319,EUROSTAT_VBE_IND_2005!$C$7:$C$883,"*"&amp;RIGHT($A319,3)&amp;"*",EUROSTAT_VBE_IND_2005!$D$7:$D$883,"422*"))/1000</f>
        <v>0</v>
      </c>
      <c r="J319" s="198"/>
      <c r="K319" s="17">
        <f>(SUMIFS(EUROSTAT_VBE_IND_2005!H$7:H$883,EUROSTAT_VBE_IND_2005!$B$7:$B$883,$D319,EUROSTAT_VBE_IND_2005!$C$7:$C$883,"*"&amp;RIGHT($A319,3)&amp;"*",EUROSTAT_VBE_IND_2005!$D$7:$D$883,"422*"))/1000</f>
        <v>0</v>
      </c>
      <c r="L319" s="17">
        <f>(SUMIFS(EUROSTAT_VBE_IND_2005!I$7:I$883,EUROSTAT_VBE_IND_2005!$B$7:$B$883,$D319,EUROSTAT_VBE_IND_2005!$C$7:$C$883,"*"&amp;RIGHT($A319,3)&amp;"*",EUROSTAT_VBE_IND_2005!$D$7:$D$883,"422*"))/1000</f>
        <v>0</v>
      </c>
      <c r="M319" s="17">
        <f>(SUMIFS(EUROSTAT_VBE_IND_2005!J$7:J$883,EUROSTAT_VBE_IND_2005!$B$7:$B$883,$D319,EUROSTAT_VBE_IND_2005!$C$7:$C$883,"*"&amp;RIGHT($A319,3)&amp;"*",EUROSTAT_VBE_IND_2005!$D$7:$D$883,"422*"))/1000</f>
        <v>0</v>
      </c>
      <c r="N319" s="17">
        <f>(SUMIFS(EUROSTAT_VBE_IND_2005!K$7:K$883,EUROSTAT_VBE_IND_2005!$B$7:$B$883,$D319,EUROSTAT_VBE_IND_2005!$C$7:$C$883,"*"&amp;RIGHT($A319,3)&amp;"*",EUROSTAT_VBE_IND_2005!$D$7:$D$883,"422*"))/1000</f>
        <v>0</v>
      </c>
      <c r="O319" s="17">
        <f>(SUMIFS(EUROSTAT_VBE_IND_2005!L$7:L$883,EUROSTAT_VBE_IND_2005!$B$7:$B$883,$D319,EUROSTAT_VBE_IND_2005!$C$7:$C$883,"*"&amp;RIGHT($A319,3)&amp;"*",EUROSTAT_VBE_IND_2005!$D$7:$D$883,"422*"))/1000</f>
        <v>0</v>
      </c>
      <c r="P319" s="17">
        <f>(SUMIFS(EUROSTAT_VBE_IND_2005!M$7:M$883,EUROSTAT_VBE_IND_2005!$B$7:$B$883,$D319,EUROSTAT_VBE_IND_2005!$C$7:$C$883,"*"&amp;RIGHT($A319,3)&amp;"*",EUROSTAT_VBE_IND_2005!$D$7:$D$883,"422*"))/1000</f>
        <v>0</v>
      </c>
      <c r="Q319" s="17">
        <f>(SUMIFS(EUROSTAT_VBE_IND_2005!N$7:N$883,EUROSTAT_VBE_IND_2005!$B$7:$B$883,$D319,EUROSTAT_VBE_IND_2005!$C$7:$C$883,"*"&amp;RIGHT($A319,3)&amp;"*",EUROSTAT_VBE_IND_2005!$D$7:$D$883,"422*"))/1000</f>
        <v>0</v>
      </c>
      <c r="R319" s="17">
        <f>(SUMIFS(EUROSTAT_VBE_IND_2005!O$7:O$883,EUROSTAT_VBE_IND_2005!$B$7:$B$883,$D319,EUROSTAT_VBE_IND_2005!$C$7:$C$883,"*"&amp;RIGHT($A319,3)&amp;"*",EUROSTAT_VBE_IND_2005!$D$7:$D$883,"422*"))/1000</f>
        <v>0</v>
      </c>
      <c r="S319" s="17">
        <f>(SUMIFS(EUROSTAT_VBE_IND_2005!P$7:P$883,EUROSTAT_VBE_IND_2005!$B$7:$B$883,$D319,EUROSTAT_VBE_IND_2005!$C$7:$C$883,"*"&amp;RIGHT($A319,3)&amp;"*",EUROSTAT_VBE_IND_2005!$D$7:$D$883,"422*"))/1000</f>
        <v>0</v>
      </c>
      <c r="T319" s="17">
        <f>(SUMIFS(EUROSTAT_VBE_IND_2005!Q$7:Q$883,EUROSTAT_VBE_IND_2005!$B$7:$B$883,$D319,EUROSTAT_VBE_IND_2005!$C$7:$C$883,"*"&amp;RIGHT($A319,3)&amp;"*",EUROSTAT_VBE_IND_2005!$D$7:$D$883,"422*"))/1000</f>
        <v>0</v>
      </c>
      <c r="U319" s="17">
        <f>(SUMIFS(EUROSTAT_VBE_IND_2005!R$7:R$883,EUROSTAT_VBE_IND_2005!$B$7:$B$883,$D319,EUROSTAT_VBE_IND_2005!$C$7:$C$883,"*"&amp;RIGHT($A319,3)&amp;"*",EUROSTAT_VBE_IND_2005!$D$7:$D$883,"422*"))/1000</f>
        <v>0</v>
      </c>
      <c r="V319" s="17">
        <f>(SUMIFS(EUROSTAT_VBE_IND_2005!S$7:S$883,EUROSTAT_VBE_IND_2005!$B$7:$B$883,$D319,EUROSTAT_VBE_IND_2005!$C$7:$C$883,"*"&amp;RIGHT($A319,3)&amp;"*",EUROSTAT_VBE_IND_2005!$D$7:$D$883,"422*"))/1000</f>
        <v>0</v>
      </c>
      <c r="W319" s="17">
        <f>(SUMIFS(EUROSTAT_VBE_IND_2005!T$7:T$883,EUROSTAT_VBE_IND_2005!$B$7:$B$883,$D319,EUROSTAT_VBE_IND_2005!$C$7:$C$883,"*"&amp;RIGHT($A319,3)&amp;"*",EUROSTAT_VBE_IND_2005!$D$7:$D$883,"422*"))/1000</f>
        <v>0</v>
      </c>
      <c r="X319" s="17">
        <f>(SUMIFS(EUROSTAT_VBE_IND_2005!U$7:U$883,EUROSTAT_VBE_IND_2005!$B$7:$B$883,$D319,EUROSTAT_VBE_IND_2005!$C$7:$C$883,"*"&amp;RIGHT($A319,3)&amp;"*",EUROSTAT_VBE_IND_2005!$D$7:$D$883,"422*"))/1000</f>
        <v>0</v>
      </c>
      <c r="Y319" s="17">
        <f>(SUMIFS(EUROSTAT_VBE_IND_2005!V$7:V$883,EUROSTAT_VBE_IND_2005!$B$7:$B$883,$D319,EUROSTAT_VBE_IND_2005!$C$7:$C$883,"*"&amp;RIGHT($A319,3)&amp;"*",EUROSTAT_VBE_IND_2005!$D$7:$D$883,"422*"))/1000</f>
        <v>0</v>
      </c>
      <c r="Z319" s="17">
        <f>(SUMIFS(EUROSTAT_VBE_IND_2005!W$7:W$883,EUROSTAT_VBE_IND_2005!$B$7:$B$883,$D319,EUROSTAT_VBE_IND_2005!$C$7:$C$883,"*"&amp;RIGHT($A319,3)&amp;"*",EUROSTAT_VBE_IND_2005!$D$7:$D$883,"422*"))/1000</f>
        <v>0</v>
      </c>
      <c r="AA319" s="17">
        <f>(SUMIFS(EUROSTAT_VBE_IND_2005!X$7:X$883,EUROSTAT_VBE_IND_2005!$B$7:$B$883,$D319,EUROSTAT_VBE_IND_2005!$C$7:$C$883,"*"&amp;RIGHT($A319,3)&amp;"*",EUROSTAT_VBE_IND_2005!$D$7:$D$883,"422*"))/1000</f>
        <v>0</v>
      </c>
      <c r="AB319" s="17">
        <f>(SUMIFS(EUROSTAT_VBE_IND_2005!AA$7:AA$883,EUROSTAT_VBE_IND_2005!$B$7:$B$883,$D319,EUROSTAT_VBE_IND_2005!$C$7:$C$883,"*"&amp;RIGHT($A319,3)&amp;"*",EUROSTAT_VBE_IND_2005!$D$7:$D$883,"422*"))/1000</f>
        <v>0</v>
      </c>
      <c r="AC319" s="17">
        <f>(SUMIFS(EUROSTAT_VBE_IND_2005!AB$7:AB$883,EUROSTAT_VBE_IND_2005!$B$7:$B$883,$D319,EUROSTAT_VBE_IND_2005!$C$7:$C$883,"*"&amp;RIGHT($A319,3)&amp;"*",EUROSTAT_VBE_IND_2005!$D$7:$D$883,"422*"))/1000</f>
        <v>0</v>
      </c>
      <c r="AD319" s="17">
        <f>(SUMIFS(EUROSTAT_VBE_IND_2005!AC$7:AC$883,EUROSTAT_VBE_IND_2005!$B$7:$B$883,$D319,EUROSTAT_VBE_IND_2005!$C$7:$C$883,"*"&amp;RIGHT($A319,3)&amp;"*",EUROSTAT_VBE_IND_2005!$D$7:$D$883,"422*"))/1000</f>
        <v>0</v>
      </c>
      <c r="AE319" s="17">
        <f>(SUMIFS(EUROSTAT_VBE_IND_2005!AD$7:AD$883,EUROSTAT_VBE_IND_2005!$B$7:$B$883,$D319,EUROSTAT_VBE_IND_2005!$C$7:$C$883,"*"&amp;RIGHT($A319,3)&amp;"*",EUROSTAT_VBE_IND_2005!$D$7:$D$883,"422*"))/1000</f>
        <v>0</v>
      </c>
      <c r="AF319" s="17">
        <f>(SUMIFS(EUROSTAT_VBE_IND_2005!AE$7:AE$883,EUROSTAT_VBE_IND_2005!$B$7:$B$883,$D319,EUROSTAT_VBE_IND_2005!$C$7:$C$883,"*"&amp;RIGHT($A319,3)&amp;"*",EUROSTAT_VBE_IND_2005!$D$7:$D$883,"422*"))/1000</f>
        <v>0</v>
      </c>
      <c r="AG319" s="17">
        <f>(SUMIFS(EUROSTAT_VBE_IND_2005!AF$7:AF$883,EUROSTAT_VBE_IND_2005!$B$7:$B$883,$D319,EUROSTAT_VBE_IND_2005!$C$7:$C$883,"*"&amp;RIGHT($A319,3)&amp;"*",EUROSTAT_VBE_IND_2005!$D$7:$D$883,"422*"))/1000</f>
        <v>0</v>
      </c>
      <c r="AH319" s="17">
        <f>(SUMIFS(EUROSTAT_VBE_IND_2005!AH$7:AH$883,EUROSTAT_VBE_IND_2005!$B$7:$B$883,$D319,EUROSTAT_VBE_IND_2005!$C$7:$C$883,"*"&amp;RIGHT($A319,3)&amp;"*",EUROSTAT_VBE_IND_2005!$D$7:$D$883,"422*"))/1000</f>
        <v>0</v>
      </c>
      <c r="AI319" s="17">
        <f>(SUMIFS(EUROSTAT_VBE_IND_2005!AI$7:AI$883,EUROSTAT_VBE_IND_2005!$B$7:$B$883,$D319,EUROSTAT_VBE_IND_2005!$C$7:$C$883,"*"&amp;RIGHT($A319,3)&amp;"*",EUROSTAT_VBE_IND_2005!$D$7:$D$883,"422*"))/1000</f>
        <v>0</v>
      </c>
      <c r="AJ319" s="17">
        <f>(SUMIFS(EUROSTAT_VBE_IND_2005!AJ$7:AJ$883,EUROSTAT_VBE_IND_2005!$B$7:$B$883,$D319,EUROSTAT_VBE_IND_2005!$C$7:$C$883,"*"&amp;RIGHT($A319,3)&amp;"*",EUROSTAT_VBE_IND_2005!$D$7:$D$883,"422*"))/1000</f>
        <v>0</v>
      </c>
      <c r="AK319" s="17">
        <f>(SUMIFS(EUROSTAT_VBE_IND_2005!AK$7:AK$883,EUROSTAT_VBE_IND_2005!$B$7:$B$883,$D319,EUROSTAT_VBE_IND_2005!$C$7:$C$883,"*"&amp;RIGHT($A319,3)&amp;"*",EUROSTAT_VBE_IND_2005!$D$7:$D$883,"422*"))/1000</f>
        <v>0</v>
      </c>
      <c r="AL319" s="198"/>
      <c r="AM319" s="198"/>
      <c r="AN319" s="198"/>
      <c r="AO319" s="17">
        <f>(SUMIFS(EUROSTAT_VBE_IND_2005!Y$7:Y$883,EUROSTAT_VBE_IND_2005!$B$7:$B$883,$D319,EUROSTAT_VBE_IND_2005!$C$7:$C$883,"*"&amp;RIGHT($A319,3)&amp;"*",EUROSTAT_VBE_IND_2005!$D$7:$D$883,"422*"))/1000</f>
        <v>0</v>
      </c>
      <c r="AP319" s="17">
        <f>(SUMIFS(EUROSTAT_VBE_IND_2005!Z$7:Z$883,EUROSTAT_VBE_IND_2005!$B$7:$B$883,$D319,EUROSTAT_VBE_IND_2005!$C$7:$C$883,"*"&amp;RIGHT($A319,3)&amp;"*",EUROSTAT_VBE_IND_2005!$D$7:$D$883,"422*"))/1000</f>
        <v>0</v>
      </c>
      <c r="AQ319" s="17">
        <f>(SUMIFS(EUROSTAT_VBE_IND_2005!AG$7:AG$883,EUROSTAT_VBE_IND_2005!$B$7:$B$883,$D319,EUROSTAT_VBE_IND_2005!$C$7:$C$883,"*"&amp;RIGHT($A319,3)&amp;"*",EUROSTAT_VBE_IND_2005!$D$7:$D$883,"422*"))/1000</f>
        <v>0</v>
      </c>
    </row>
    <row r="320" spans="1:43">
      <c r="A320" t="str">
        <f>LEFT(EUROSTAT_VBE_IND_2005!$C$477,8)</f>
        <v>B_101846</v>
      </c>
      <c r="B320" s="28" t="s">
        <v>305</v>
      </c>
      <c r="C320" t="s">
        <v>293</v>
      </c>
      <c r="D320" t="s">
        <v>55</v>
      </c>
      <c r="E320" t="s">
        <v>242</v>
      </c>
      <c r="F320" t="s">
        <v>262</v>
      </c>
      <c r="G320" s="17">
        <f>(SUMIFS(EUROSTAT_VBE_IND_2005!E$7:E$883,EUROSTAT_VBE_IND_2005!$B$7:$B$883,$D320,EUROSTAT_VBE_IND_2005!$C$7:$C$883,"*"&amp;RIGHT($A320,3)&amp;"*",EUROSTAT_VBE_IND_2005!$D$7:$D$883,"5532*"))/1000</f>
        <v>0</v>
      </c>
      <c r="H320" s="17">
        <f>(SUMIFS(EUROSTAT_VBE_IND_2005!F$7:F$883,EUROSTAT_VBE_IND_2005!$B$7:$B$883,$D320,EUROSTAT_VBE_IND_2005!$C$7:$C$883,"*"&amp;RIGHT($A320,3)&amp;"*",EUROSTAT_VBE_IND_2005!$D$7:$D$883,"5532*"))/1000</f>
        <v>0</v>
      </c>
      <c r="I320" s="17">
        <f>(SUMIFS(EUROSTAT_VBE_IND_2005!G$7:G$883,EUROSTAT_VBE_IND_2005!$B$7:$B$883,$D320,EUROSTAT_VBE_IND_2005!$C$7:$C$883,"*"&amp;RIGHT($A320,3)&amp;"*",EUROSTAT_VBE_IND_2005!$D$7:$D$883,"5532*"))/1000</f>
        <v>0</v>
      </c>
      <c r="J320" s="198"/>
      <c r="K320" s="17">
        <f>(SUMIFS(EUROSTAT_VBE_IND_2005!H$7:H$883,EUROSTAT_VBE_IND_2005!$B$7:$B$883,$D320,EUROSTAT_VBE_IND_2005!$C$7:$C$883,"*"&amp;RIGHT($A320,3)&amp;"*",EUROSTAT_VBE_IND_2005!$D$7:$D$883,"5532*"))/1000</f>
        <v>0</v>
      </c>
      <c r="L320" s="17">
        <f>(SUMIFS(EUROSTAT_VBE_IND_2005!I$7:I$883,EUROSTAT_VBE_IND_2005!$B$7:$B$883,$D320,EUROSTAT_VBE_IND_2005!$C$7:$C$883,"*"&amp;RIGHT($A320,3)&amp;"*",EUROSTAT_VBE_IND_2005!$D$7:$D$883,"5532*"))/1000</f>
        <v>0</v>
      </c>
      <c r="M320" s="17">
        <f>(SUMIFS(EUROSTAT_VBE_IND_2005!J$7:J$883,EUROSTAT_VBE_IND_2005!$B$7:$B$883,$D320,EUROSTAT_VBE_IND_2005!$C$7:$C$883,"*"&amp;RIGHT($A320,3)&amp;"*",EUROSTAT_VBE_IND_2005!$D$7:$D$883,"5532*"))/1000</f>
        <v>0</v>
      </c>
      <c r="N320" s="17">
        <f>(SUMIFS(EUROSTAT_VBE_IND_2005!K$7:K$883,EUROSTAT_VBE_IND_2005!$B$7:$B$883,$D320,EUROSTAT_VBE_IND_2005!$C$7:$C$883,"*"&amp;RIGHT($A320,3)&amp;"*",EUROSTAT_VBE_IND_2005!$D$7:$D$883,"5532*"))/1000</f>
        <v>0</v>
      </c>
      <c r="O320" s="17">
        <f>(SUMIFS(EUROSTAT_VBE_IND_2005!L$7:L$883,EUROSTAT_VBE_IND_2005!$B$7:$B$883,$D320,EUROSTAT_VBE_IND_2005!$C$7:$C$883,"*"&amp;RIGHT($A320,3)&amp;"*",EUROSTAT_VBE_IND_2005!$D$7:$D$883,"5532*"))/1000</f>
        <v>0</v>
      </c>
      <c r="P320" s="17">
        <f>(SUMIFS(EUROSTAT_VBE_IND_2005!M$7:M$883,EUROSTAT_VBE_IND_2005!$B$7:$B$883,$D320,EUROSTAT_VBE_IND_2005!$C$7:$C$883,"*"&amp;RIGHT($A320,3)&amp;"*",EUROSTAT_VBE_IND_2005!$D$7:$D$883,"5532*"))/1000</f>
        <v>0</v>
      </c>
      <c r="Q320" s="17">
        <f>(SUMIFS(EUROSTAT_VBE_IND_2005!N$7:N$883,EUROSTAT_VBE_IND_2005!$B$7:$B$883,$D320,EUROSTAT_VBE_IND_2005!$C$7:$C$883,"*"&amp;RIGHT($A320,3)&amp;"*",EUROSTAT_VBE_IND_2005!$D$7:$D$883,"5532*"))/1000</f>
        <v>0.001</v>
      </c>
      <c r="R320" s="17">
        <f>(SUMIFS(EUROSTAT_VBE_IND_2005!O$7:O$883,EUROSTAT_VBE_IND_2005!$B$7:$B$883,$D320,EUROSTAT_VBE_IND_2005!$C$7:$C$883,"*"&amp;RIGHT($A320,3)&amp;"*",EUROSTAT_VBE_IND_2005!$D$7:$D$883,"5532*"))/1000</f>
        <v>0</v>
      </c>
      <c r="S320" s="17">
        <f>(SUMIFS(EUROSTAT_VBE_IND_2005!P$7:P$883,EUROSTAT_VBE_IND_2005!$B$7:$B$883,$D320,EUROSTAT_VBE_IND_2005!$C$7:$C$883,"*"&amp;RIGHT($A320,3)&amp;"*",EUROSTAT_VBE_IND_2005!$D$7:$D$883,"5532*"))/1000</f>
        <v>0</v>
      </c>
      <c r="T320" s="17">
        <f>(SUMIFS(EUROSTAT_VBE_IND_2005!Q$7:Q$883,EUROSTAT_VBE_IND_2005!$B$7:$B$883,$D320,EUROSTAT_VBE_IND_2005!$C$7:$C$883,"*"&amp;RIGHT($A320,3)&amp;"*",EUROSTAT_VBE_IND_2005!$D$7:$D$883,"5532*"))/1000</f>
        <v>0</v>
      </c>
      <c r="U320" s="17">
        <f>(SUMIFS(EUROSTAT_VBE_IND_2005!R$7:R$883,EUROSTAT_VBE_IND_2005!$B$7:$B$883,$D320,EUROSTAT_VBE_IND_2005!$C$7:$C$883,"*"&amp;RIGHT($A320,3)&amp;"*",EUROSTAT_VBE_IND_2005!$D$7:$D$883,"5532*"))/1000</f>
        <v>0</v>
      </c>
      <c r="V320" s="17">
        <f>(SUMIFS(EUROSTAT_VBE_IND_2005!S$7:S$883,EUROSTAT_VBE_IND_2005!$B$7:$B$883,$D320,EUROSTAT_VBE_IND_2005!$C$7:$C$883,"*"&amp;RIGHT($A320,3)&amp;"*",EUROSTAT_VBE_IND_2005!$D$7:$D$883,"5532*"))/1000</f>
        <v>0</v>
      </c>
      <c r="W320" s="17">
        <f>(SUMIFS(EUROSTAT_VBE_IND_2005!T$7:T$883,EUROSTAT_VBE_IND_2005!$B$7:$B$883,$D320,EUROSTAT_VBE_IND_2005!$C$7:$C$883,"*"&amp;RIGHT($A320,3)&amp;"*",EUROSTAT_VBE_IND_2005!$D$7:$D$883,"5532*"))/1000</f>
        <v>0</v>
      </c>
      <c r="X320" s="17">
        <f>(SUMIFS(EUROSTAT_VBE_IND_2005!U$7:U$883,EUROSTAT_VBE_IND_2005!$B$7:$B$883,$D320,EUROSTAT_VBE_IND_2005!$C$7:$C$883,"*"&amp;RIGHT($A320,3)&amp;"*",EUROSTAT_VBE_IND_2005!$D$7:$D$883,"5532*"))/1000</f>
        <v>0</v>
      </c>
      <c r="Y320" s="17">
        <f>(SUMIFS(EUROSTAT_VBE_IND_2005!V$7:V$883,EUROSTAT_VBE_IND_2005!$B$7:$B$883,$D320,EUROSTAT_VBE_IND_2005!$C$7:$C$883,"*"&amp;RIGHT($A320,3)&amp;"*",EUROSTAT_VBE_IND_2005!$D$7:$D$883,"5532*"))/1000</f>
        <v>0</v>
      </c>
      <c r="Z320" s="17">
        <f>(SUMIFS(EUROSTAT_VBE_IND_2005!W$7:W$883,EUROSTAT_VBE_IND_2005!$B$7:$B$883,$D320,EUROSTAT_VBE_IND_2005!$C$7:$C$883,"*"&amp;RIGHT($A320,3)&amp;"*",EUROSTAT_VBE_IND_2005!$D$7:$D$883,"5532*"))/1000</f>
        <v>0</v>
      </c>
      <c r="AA320" s="17">
        <f>(SUMIFS(EUROSTAT_VBE_IND_2005!X$7:X$883,EUROSTAT_VBE_IND_2005!$B$7:$B$883,$D320,EUROSTAT_VBE_IND_2005!$C$7:$C$883,"*"&amp;RIGHT($A320,3)&amp;"*",EUROSTAT_VBE_IND_2005!$D$7:$D$883,"5532*"))/1000</f>
        <v>0</v>
      </c>
      <c r="AB320" s="17">
        <f>(SUMIFS(EUROSTAT_VBE_IND_2005!AA$7:AA$883,EUROSTAT_VBE_IND_2005!$B$7:$B$883,$D320,EUROSTAT_VBE_IND_2005!$C$7:$C$883,"*"&amp;RIGHT($A320,3)&amp;"*",EUROSTAT_VBE_IND_2005!$D$7:$D$883,"5532*"))/1000</f>
        <v>0</v>
      </c>
      <c r="AC320" s="17">
        <f>(SUMIFS(EUROSTAT_VBE_IND_2005!AB$7:AB$883,EUROSTAT_VBE_IND_2005!$B$7:$B$883,$D320,EUROSTAT_VBE_IND_2005!$C$7:$C$883,"*"&amp;RIGHT($A320,3)&amp;"*",EUROSTAT_VBE_IND_2005!$D$7:$D$883,"5532*"))/1000</f>
        <v>0</v>
      </c>
      <c r="AD320" s="17">
        <f>(SUMIFS(EUROSTAT_VBE_IND_2005!AC$7:AC$883,EUROSTAT_VBE_IND_2005!$B$7:$B$883,$D320,EUROSTAT_VBE_IND_2005!$C$7:$C$883,"*"&amp;RIGHT($A320,3)&amp;"*",EUROSTAT_VBE_IND_2005!$D$7:$D$883,"5532*"))/1000</f>
        <v>0</v>
      </c>
      <c r="AE320" s="17">
        <f>(SUMIFS(EUROSTAT_VBE_IND_2005!AD$7:AD$883,EUROSTAT_VBE_IND_2005!$B$7:$B$883,$D320,EUROSTAT_VBE_IND_2005!$C$7:$C$883,"*"&amp;RIGHT($A320,3)&amp;"*",EUROSTAT_VBE_IND_2005!$D$7:$D$883,"5532*"))/1000</f>
        <v>0</v>
      </c>
      <c r="AF320" s="17">
        <f>(SUMIFS(EUROSTAT_VBE_IND_2005!AE$7:AE$883,EUROSTAT_VBE_IND_2005!$B$7:$B$883,$D320,EUROSTAT_VBE_IND_2005!$C$7:$C$883,"*"&amp;RIGHT($A320,3)&amp;"*",EUROSTAT_VBE_IND_2005!$D$7:$D$883,"5532*"))/1000</f>
        <v>0</v>
      </c>
      <c r="AG320" s="17">
        <f>(SUMIFS(EUROSTAT_VBE_IND_2005!AF$7:AF$883,EUROSTAT_VBE_IND_2005!$B$7:$B$883,$D320,EUROSTAT_VBE_IND_2005!$C$7:$C$883,"*"&amp;RIGHT($A320,3)&amp;"*",EUROSTAT_VBE_IND_2005!$D$7:$D$883,"5532*"))/1000</f>
        <v>0</v>
      </c>
      <c r="AH320" s="17">
        <f>(SUMIFS(EUROSTAT_VBE_IND_2005!AH$7:AH$883,EUROSTAT_VBE_IND_2005!$B$7:$B$883,$D320,EUROSTAT_VBE_IND_2005!$C$7:$C$883,"*"&amp;RIGHT($A320,3)&amp;"*",EUROSTAT_VBE_IND_2005!$D$7:$D$883,"5532*"))/1000</f>
        <v>0</v>
      </c>
      <c r="AI320" s="17">
        <f>(SUMIFS(EUROSTAT_VBE_IND_2005!AI$7:AI$883,EUROSTAT_VBE_IND_2005!$B$7:$B$883,$D320,EUROSTAT_VBE_IND_2005!$C$7:$C$883,"*"&amp;RIGHT($A320,3)&amp;"*",EUROSTAT_VBE_IND_2005!$D$7:$D$883,"5532*"))/1000</f>
        <v>0</v>
      </c>
      <c r="AJ320" s="17">
        <f>(SUMIFS(EUROSTAT_VBE_IND_2005!AJ$7:AJ$883,EUROSTAT_VBE_IND_2005!$B$7:$B$883,$D320,EUROSTAT_VBE_IND_2005!$C$7:$C$883,"*"&amp;RIGHT($A320,3)&amp;"*",EUROSTAT_VBE_IND_2005!$D$7:$D$883,"5532*"))/1000</f>
        <v>0</v>
      </c>
      <c r="AK320" s="17">
        <f>(SUMIFS(EUROSTAT_VBE_IND_2005!AK$7:AK$883,EUROSTAT_VBE_IND_2005!$B$7:$B$883,$D320,EUROSTAT_VBE_IND_2005!$C$7:$C$883,"*"&amp;RIGHT($A320,3)&amp;"*",EUROSTAT_VBE_IND_2005!$D$7:$D$883,"5532*"))/1000</f>
        <v>0</v>
      </c>
      <c r="AL320" s="198"/>
      <c r="AM320" s="198"/>
      <c r="AN320" s="198"/>
      <c r="AO320" s="17">
        <f>(SUMIFS(EUROSTAT_VBE_IND_2005!Y$7:Y$883,EUROSTAT_VBE_IND_2005!$B$7:$B$883,$D320,EUROSTAT_VBE_IND_2005!$C$7:$C$883,"*"&amp;RIGHT($A320,3)&amp;"*",EUROSTAT_VBE_IND_2005!$D$7:$D$883,"5532*"))/1000</f>
        <v>0</v>
      </c>
      <c r="AP320" s="17">
        <f>(SUMIFS(EUROSTAT_VBE_IND_2005!Z$7:Z$883,EUROSTAT_VBE_IND_2005!$B$7:$B$883,$D320,EUROSTAT_VBE_IND_2005!$C$7:$C$883,"*"&amp;RIGHT($A320,3)&amp;"*",EUROSTAT_VBE_IND_2005!$D$7:$D$883,"5532*"))/1000</f>
        <v>0</v>
      </c>
      <c r="AQ320" s="17">
        <f>(SUMIFS(EUROSTAT_VBE_IND_2005!AG$7:AG$883,EUROSTAT_VBE_IND_2005!$B$7:$B$883,$D320,EUROSTAT_VBE_IND_2005!$C$7:$C$883,"*"&amp;RIGHT($A320,3)&amp;"*",EUROSTAT_VBE_IND_2005!$D$7:$D$883,"5532*"))/1000</f>
        <v>0</v>
      </c>
    </row>
    <row r="321" spans="1:43">
      <c r="A321" t="str">
        <f>LEFT(EUROSTAT_VBE_IND_2005!$C$477,8)</f>
        <v>B_101846</v>
      </c>
      <c r="B321" s="28" t="s">
        <v>305</v>
      </c>
      <c r="C321" t="s">
        <v>293</v>
      </c>
      <c r="D321" t="s">
        <v>55</v>
      </c>
      <c r="E321" t="s">
        <v>243</v>
      </c>
      <c r="F321" t="s">
        <v>263</v>
      </c>
      <c r="G321" s="17">
        <f>(SUMIFS(EUROSTAT_VBE_IND_2005!E$7:E$883,EUROSTAT_VBE_IND_2005!$B$7:$B$883,$D321,EUROSTAT_VBE_IND_2005!$C$7:$C$883,"*"&amp;RIGHT($A321,3)&amp;"*",EUROSTAT_VBE_IND_2005!$D$7:$D$883,"5550*"))/1000</f>
        <v>0</v>
      </c>
      <c r="H321" s="17">
        <f>(SUMIFS(EUROSTAT_VBE_IND_2005!F$7:F$883,EUROSTAT_VBE_IND_2005!$B$7:$B$883,$D321,EUROSTAT_VBE_IND_2005!$C$7:$C$883,"*"&amp;RIGHT($A321,3)&amp;"*",EUROSTAT_VBE_IND_2005!$D$7:$D$883,"5550*"))/1000</f>
        <v>0</v>
      </c>
      <c r="I321" s="17">
        <f>(SUMIFS(EUROSTAT_VBE_IND_2005!G$7:G$883,EUROSTAT_VBE_IND_2005!$B$7:$B$883,$D321,EUROSTAT_VBE_IND_2005!$C$7:$C$883,"*"&amp;RIGHT($A321,3)&amp;"*",EUROSTAT_VBE_IND_2005!$D$7:$D$883,"5550*"))/1000</f>
        <v>0</v>
      </c>
      <c r="J321" s="198"/>
      <c r="K321" s="17">
        <f>(SUMIFS(EUROSTAT_VBE_IND_2005!H$7:H$883,EUROSTAT_VBE_IND_2005!$B$7:$B$883,$D321,EUROSTAT_VBE_IND_2005!$C$7:$C$883,"*"&amp;RIGHT($A321,3)&amp;"*",EUROSTAT_VBE_IND_2005!$D$7:$D$883,"5550*"))/1000</f>
        <v>0</v>
      </c>
      <c r="L321" s="17">
        <f>(SUMIFS(EUROSTAT_VBE_IND_2005!I$7:I$883,EUROSTAT_VBE_IND_2005!$B$7:$B$883,$D321,EUROSTAT_VBE_IND_2005!$C$7:$C$883,"*"&amp;RIGHT($A321,3)&amp;"*",EUROSTAT_VBE_IND_2005!$D$7:$D$883,"5550*"))/1000</f>
        <v>0</v>
      </c>
      <c r="M321" s="17">
        <f>(SUMIFS(EUROSTAT_VBE_IND_2005!J$7:J$883,EUROSTAT_VBE_IND_2005!$B$7:$B$883,$D321,EUROSTAT_VBE_IND_2005!$C$7:$C$883,"*"&amp;RIGHT($A321,3)&amp;"*",EUROSTAT_VBE_IND_2005!$D$7:$D$883,"5550*"))/1000</f>
        <v>0</v>
      </c>
      <c r="N321" s="17">
        <f>(SUMIFS(EUROSTAT_VBE_IND_2005!K$7:K$883,EUROSTAT_VBE_IND_2005!$B$7:$B$883,$D321,EUROSTAT_VBE_IND_2005!$C$7:$C$883,"*"&amp;RIGHT($A321,3)&amp;"*",EUROSTAT_VBE_IND_2005!$D$7:$D$883,"5550*"))/1000</f>
        <v>0</v>
      </c>
      <c r="O321" s="17">
        <f>(SUMIFS(EUROSTAT_VBE_IND_2005!L$7:L$883,EUROSTAT_VBE_IND_2005!$B$7:$B$883,$D321,EUROSTAT_VBE_IND_2005!$C$7:$C$883,"*"&amp;RIGHT($A321,3)&amp;"*",EUROSTAT_VBE_IND_2005!$D$7:$D$883,"5550*"))/1000</f>
        <v>0</v>
      </c>
      <c r="P321" s="17">
        <f>(SUMIFS(EUROSTAT_VBE_IND_2005!M$7:M$883,EUROSTAT_VBE_IND_2005!$B$7:$B$883,$D321,EUROSTAT_VBE_IND_2005!$C$7:$C$883,"*"&amp;RIGHT($A321,3)&amp;"*",EUROSTAT_VBE_IND_2005!$D$7:$D$883,"5550*"))/1000</f>
        <v>0</v>
      </c>
      <c r="Q321" s="17">
        <f>(SUMIFS(EUROSTAT_VBE_IND_2005!N$7:N$883,EUROSTAT_VBE_IND_2005!$B$7:$B$883,$D321,EUROSTAT_VBE_IND_2005!$C$7:$C$883,"*"&amp;RIGHT($A321,3)&amp;"*",EUROSTAT_VBE_IND_2005!$D$7:$D$883,"5550*"))/1000</f>
        <v>0</v>
      </c>
      <c r="R321" s="17">
        <f>(SUMIFS(EUROSTAT_VBE_IND_2005!O$7:O$883,EUROSTAT_VBE_IND_2005!$B$7:$B$883,$D321,EUROSTAT_VBE_IND_2005!$C$7:$C$883,"*"&amp;RIGHT($A321,3)&amp;"*",EUROSTAT_VBE_IND_2005!$D$7:$D$883,"5550*"))/1000</f>
        <v>0</v>
      </c>
      <c r="S321" s="17">
        <f>(SUMIFS(EUROSTAT_VBE_IND_2005!P$7:P$883,EUROSTAT_VBE_IND_2005!$B$7:$B$883,$D321,EUROSTAT_VBE_IND_2005!$C$7:$C$883,"*"&amp;RIGHT($A321,3)&amp;"*",EUROSTAT_VBE_IND_2005!$D$7:$D$883,"5550*"))/1000</f>
        <v>0</v>
      </c>
      <c r="T321" s="17">
        <f>(SUMIFS(EUROSTAT_VBE_IND_2005!Q$7:Q$883,EUROSTAT_VBE_IND_2005!$B$7:$B$883,$D321,EUROSTAT_VBE_IND_2005!$C$7:$C$883,"*"&amp;RIGHT($A321,3)&amp;"*",EUROSTAT_VBE_IND_2005!$D$7:$D$883,"5550*"))/1000</f>
        <v>0</v>
      </c>
      <c r="U321" s="17">
        <f>(SUMIFS(EUROSTAT_VBE_IND_2005!R$7:R$883,EUROSTAT_VBE_IND_2005!$B$7:$B$883,$D321,EUROSTAT_VBE_IND_2005!$C$7:$C$883,"*"&amp;RIGHT($A321,3)&amp;"*",EUROSTAT_VBE_IND_2005!$D$7:$D$883,"5550*"))/1000</f>
        <v>0.018</v>
      </c>
      <c r="V321" s="17">
        <f>(SUMIFS(EUROSTAT_VBE_IND_2005!S$7:S$883,EUROSTAT_VBE_IND_2005!$B$7:$B$883,$D321,EUROSTAT_VBE_IND_2005!$C$7:$C$883,"*"&amp;RIGHT($A321,3)&amp;"*",EUROSTAT_VBE_IND_2005!$D$7:$D$883,"5550*"))/1000</f>
        <v>0</v>
      </c>
      <c r="W321" s="17">
        <f>(SUMIFS(EUROSTAT_VBE_IND_2005!T$7:T$883,EUROSTAT_VBE_IND_2005!$B$7:$B$883,$D321,EUROSTAT_VBE_IND_2005!$C$7:$C$883,"*"&amp;RIGHT($A321,3)&amp;"*",EUROSTAT_VBE_IND_2005!$D$7:$D$883,"5550*"))/1000</f>
        <v>0</v>
      </c>
      <c r="X321" s="17">
        <f>(SUMIFS(EUROSTAT_VBE_IND_2005!U$7:U$883,EUROSTAT_VBE_IND_2005!$B$7:$B$883,$D321,EUROSTAT_VBE_IND_2005!$C$7:$C$883,"*"&amp;RIGHT($A321,3)&amp;"*",EUROSTAT_VBE_IND_2005!$D$7:$D$883,"5550*"))/1000</f>
        <v>0</v>
      </c>
      <c r="Y321" s="17">
        <f>(SUMIFS(EUROSTAT_VBE_IND_2005!V$7:V$883,EUROSTAT_VBE_IND_2005!$B$7:$B$883,$D321,EUROSTAT_VBE_IND_2005!$C$7:$C$883,"*"&amp;RIGHT($A321,3)&amp;"*",EUROSTAT_VBE_IND_2005!$D$7:$D$883,"5550*"))/1000</f>
        <v>0</v>
      </c>
      <c r="Z321" s="17">
        <f>(SUMIFS(EUROSTAT_VBE_IND_2005!W$7:W$883,EUROSTAT_VBE_IND_2005!$B$7:$B$883,$D321,EUROSTAT_VBE_IND_2005!$C$7:$C$883,"*"&amp;RIGHT($A321,3)&amp;"*",EUROSTAT_VBE_IND_2005!$D$7:$D$883,"5550*"))/1000</f>
        <v>0</v>
      </c>
      <c r="AA321" s="17">
        <f>(SUMIFS(EUROSTAT_VBE_IND_2005!X$7:X$883,EUROSTAT_VBE_IND_2005!$B$7:$B$883,$D321,EUROSTAT_VBE_IND_2005!$C$7:$C$883,"*"&amp;RIGHT($A321,3)&amp;"*",EUROSTAT_VBE_IND_2005!$D$7:$D$883,"5550*"))/1000</f>
        <v>0</v>
      </c>
      <c r="AB321" s="17">
        <f>(SUMIFS(EUROSTAT_VBE_IND_2005!AA$7:AA$883,EUROSTAT_VBE_IND_2005!$B$7:$B$883,$D321,EUROSTAT_VBE_IND_2005!$C$7:$C$883,"*"&amp;RIGHT($A321,3)&amp;"*",EUROSTAT_VBE_IND_2005!$D$7:$D$883,"5550*"))/1000</f>
        <v>0</v>
      </c>
      <c r="AC321" s="17">
        <f>(SUMIFS(EUROSTAT_VBE_IND_2005!AB$7:AB$883,EUROSTAT_VBE_IND_2005!$B$7:$B$883,$D321,EUROSTAT_VBE_IND_2005!$C$7:$C$883,"*"&amp;RIGHT($A321,3)&amp;"*",EUROSTAT_VBE_IND_2005!$D$7:$D$883,"5550*"))/1000</f>
        <v>0</v>
      </c>
      <c r="AD321" s="17">
        <f>(SUMIFS(EUROSTAT_VBE_IND_2005!AC$7:AC$883,EUROSTAT_VBE_IND_2005!$B$7:$B$883,$D321,EUROSTAT_VBE_IND_2005!$C$7:$C$883,"*"&amp;RIGHT($A321,3)&amp;"*",EUROSTAT_VBE_IND_2005!$D$7:$D$883,"5550*"))/1000</f>
        <v>0</v>
      </c>
      <c r="AE321" s="17">
        <f>(SUMIFS(EUROSTAT_VBE_IND_2005!AD$7:AD$883,EUROSTAT_VBE_IND_2005!$B$7:$B$883,$D321,EUROSTAT_VBE_IND_2005!$C$7:$C$883,"*"&amp;RIGHT($A321,3)&amp;"*",EUROSTAT_VBE_IND_2005!$D$7:$D$883,"5550*"))/1000</f>
        <v>0</v>
      </c>
      <c r="AF321" s="17">
        <f>(SUMIFS(EUROSTAT_VBE_IND_2005!AE$7:AE$883,EUROSTAT_VBE_IND_2005!$B$7:$B$883,$D321,EUROSTAT_VBE_IND_2005!$C$7:$C$883,"*"&amp;RIGHT($A321,3)&amp;"*",EUROSTAT_VBE_IND_2005!$D$7:$D$883,"5550*"))/1000</f>
        <v>0</v>
      </c>
      <c r="AG321" s="17">
        <f>(SUMIFS(EUROSTAT_VBE_IND_2005!AF$7:AF$883,EUROSTAT_VBE_IND_2005!$B$7:$B$883,$D321,EUROSTAT_VBE_IND_2005!$C$7:$C$883,"*"&amp;RIGHT($A321,3)&amp;"*",EUROSTAT_VBE_IND_2005!$D$7:$D$883,"5550*"))/1000</f>
        <v>0</v>
      </c>
      <c r="AH321" s="17">
        <f>(SUMIFS(EUROSTAT_VBE_IND_2005!AH$7:AH$883,EUROSTAT_VBE_IND_2005!$B$7:$B$883,$D321,EUROSTAT_VBE_IND_2005!$C$7:$C$883,"*"&amp;RIGHT($A321,3)&amp;"*",EUROSTAT_VBE_IND_2005!$D$7:$D$883,"5550*"))/1000</f>
        <v>0</v>
      </c>
      <c r="AI321" s="17">
        <f>(SUMIFS(EUROSTAT_VBE_IND_2005!AI$7:AI$883,EUROSTAT_VBE_IND_2005!$B$7:$B$883,$D321,EUROSTAT_VBE_IND_2005!$C$7:$C$883,"*"&amp;RIGHT($A321,3)&amp;"*",EUROSTAT_VBE_IND_2005!$D$7:$D$883,"5550*"))/1000</f>
        <v>0</v>
      </c>
      <c r="AJ321" s="17">
        <f>(SUMIFS(EUROSTAT_VBE_IND_2005!AJ$7:AJ$883,EUROSTAT_VBE_IND_2005!$B$7:$B$883,$D321,EUROSTAT_VBE_IND_2005!$C$7:$C$883,"*"&amp;RIGHT($A321,3)&amp;"*",EUROSTAT_VBE_IND_2005!$D$7:$D$883,"5550*"))/1000</f>
        <v>0</v>
      </c>
      <c r="AK321" s="17">
        <f>(SUMIFS(EUROSTAT_VBE_IND_2005!AK$7:AK$883,EUROSTAT_VBE_IND_2005!$B$7:$B$883,$D321,EUROSTAT_VBE_IND_2005!$C$7:$C$883,"*"&amp;RIGHT($A321,3)&amp;"*",EUROSTAT_VBE_IND_2005!$D$7:$D$883,"5550*"))/1000</f>
        <v>0</v>
      </c>
      <c r="AL321" s="198"/>
      <c r="AM321" s="198"/>
      <c r="AN321" s="198"/>
      <c r="AO321" s="17">
        <f>(SUMIFS(EUROSTAT_VBE_IND_2005!Y$7:Y$883,EUROSTAT_VBE_IND_2005!$B$7:$B$883,$D321,EUROSTAT_VBE_IND_2005!$C$7:$C$883,"*"&amp;RIGHT($A321,3)&amp;"*",EUROSTAT_VBE_IND_2005!$D$7:$D$883,"5550*"))/1000</f>
        <v>0</v>
      </c>
      <c r="AP321" s="17">
        <f>(SUMIFS(EUROSTAT_VBE_IND_2005!Z$7:Z$883,EUROSTAT_VBE_IND_2005!$B$7:$B$883,$D321,EUROSTAT_VBE_IND_2005!$C$7:$C$883,"*"&amp;RIGHT($A321,3)&amp;"*",EUROSTAT_VBE_IND_2005!$D$7:$D$883,"5550*"))/1000</f>
        <v>0</v>
      </c>
      <c r="AQ321" s="17">
        <f>(SUMIFS(EUROSTAT_VBE_IND_2005!AG$7:AG$883,EUROSTAT_VBE_IND_2005!$B$7:$B$883,$D321,EUROSTAT_VBE_IND_2005!$C$7:$C$883,"*"&amp;RIGHT($A321,3)&amp;"*",EUROSTAT_VBE_IND_2005!$D$7:$D$883,"5550*"))/1000</f>
        <v>0</v>
      </c>
    </row>
    <row r="322" spans="1:43">
      <c r="A322" t="str">
        <f>LEFT(EUROSTAT_VBE_IND_2005!$C$477,8)</f>
        <v>B_101846</v>
      </c>
      <c r="B322" s="28" t="s">
        <v>305</v>
      </c>
      <c r="C322" t="s">
        <v>293</v>
      </c>
      <c r="D322" t="s">
        <v>55</v>
      </c>
      <c r="E322" t="s">
        <v>244</v>
      </c>
      <c r="F322" t="s">
        <v>264</v>
      </c>
      <c r="G322" s="17">
        <f>(SUMIFS(EUROSTAT_VBE_IND_2005!E$7:E$883,EUROSTAT_VBE_IND_2005!$B$7:$B$883,$D322,EUROSTAT_VBE_IND_2005!$C$7:$C$883,"*"&amp;RIGHT($A322,3)&amp;"*",EUROSTAT_VBE_IND_2005!$D$7:$D$883,"554*"))/1000-(SUMIFS(EUROSTAT_VBE_IND_2005!E$7:E$883,EUROSTAT_VBE_IND_2005!$B$7:$B$883,$D322,EUROSTAT_VBE_IND_2005!$C$7:$C$883,"*"&amp;RIGHT($A322,3)&amp;"*",EUROSTAT_VBE_IND_2005!$D$7:$D$883,"5543*"))/1000-(SUMIFS(EUROSTAT_VBE_IND_2005!E$7:E$883,EUROSTAT_VBE_IND_2005!$B$7:$B$883,$D322,EUROSTAT_VBE_IND_2005!$C$7:$C$883,"*"&amp;RIGHT($A322,3)&amp;"*",EUROSTAT_VBE_IND_2005!$D$7:$D$883,"5544*"))/1000</f>
        <v>0.007</v>
      </c>
      <c r="H322" s="17">
        <f>(SUMIFS(EUROSTAT_VBE_IND_2005!F$7:F$883,EUROSTAT_VBE_IND_2005!$B$7:$B$883,$D322,EUROSTAT_VBE_IND_2005!$C$7:$C$883,"*"&amp;RIGHT($A322,3)&amp;"*",EUROSTAT_VBE_IND_2005!$D$7:$D$883,"554*"))/1000-(SUMIFS(EUROSTAT_VBE_IND_2005!F$7:F$883,EUROSTAT_VBE_IND_2005!$B$7:$B$883,$D322,EUROSTAT_VBE_IND_2005!$C$7:$C$883,"*"&amp;RIGHT($A322,3)&amp;"*",EUROSTAT_VBE_IND_2005!$D$7:$D$883,"5543*"))/1000-(SUMIFS(EUROSTAT_VBE_IND_2005!F$7:F$883,EUROSTAT_VBE_IND_2005!$B$7:$B$883,$D322,EUROSTAT_VBE_IND_2005!$C$7:$C$883,"*"&amp;RIGHT($A322,3)&amp;"*",EUROSTAT_VBE_IND_2005!$D$7:$D$883,"5544*"))/1000</f>
        <v>0</v>
      </c>
      <c r="I322" s="17">
        <f>(SUMIFS(EUROSTAT_VBE_IND_2005!G$7:G$883,EUROSTAT_VBE_IND_2005!$B$7:$B$883,$D322,EUROSTAT_VBE_IND_2005!$C$7:$C$883,"*"&amp;RIGHT($A322,3)&amp;"*",EUROSTAT_VBE_IND_2005!$D$7:$D$883,"554*"))/1000-(SUMIFS(EUROSTAT_VBE_IND_2005!G$7:G$883,EUROSTAT_VBE_IND_2005!$B$7:$B$883,$D322,EUROSTAT_VBE_IND_2005!$C$7:$C$883,"*"&amp;RIGHT($A322,3)&amp;"*",EUROSTAT_VBE_IND_2005!$D$7:$D$883,"5543*"))/1000-(SUMIFS(EUROSTAT_VBE_IND_2005!G$7:G$883,EUROSTAT_VBE_IND_2005!$B$7:$B$883,$D322,EUROSTAT_VBE_IND_2005!$C$7:$C$883,"*"&amp;RIGHT($A322,3)&amp;"*",EUROSTAT_VBE_IND_2005!$D$7:$D$883,"5544*"))/1000</f>
        <v>0.003</v>
      </c>
      <c r="J322" s="198"/>
      <c r="K322" s="17">
        <f>(SUMIFS(EUROSTAT_VBE_IND_2005!H$7:H$883,EUROSTAT_VBE_IND_2005!$B$7:$B$883,$D322,EUROSTAT_VBE_IND_2005!$C$7:$C$883,"*"&amp;RIGHT($A322,3)&amp;"*",EUROSTAT_VBE_IND_2005!$D$7:$D$883,"554*"))/1000-(SUMIFS(EUROSTAT_VBE_IND_2005!H$7:H$883,EUROSTAT_VBE_IND_2005!$B$7:$B$883,$D322,EUROSTAT_VBE_IND_2005!$C$7:$C$883,"*"&amp;RIGHT($A322,3)&amp;"*",EUROSTAT_VBE_IND_2005!$D$7:$D$883,"5543*"))/1000-(SUMIFS(EUROSTAT_VBE_IND_2005!H$7:H$883,EUROSTAT_VBE_IND_2005!$B$7:$B$883,$D322,EUROSTAT_VBE_IND_2005!$C$7:$C$883,"*"&amp;RIGHT($A322,3)&amp;"*",EUROSTAT_VBE_IND_2005!$D$7:$D$883,"5544*"))/1000</f>
        <v>0</v>
      </c>
      <c r="L322" s="17">
        <f>(SUMIFS(EUROSTAT_VBE_IND_2005!I$7:I$883,EUROSTAT_VBE_IND_2005!$B$7:$B$883,$D322,EUROSTAT_VBE_IND_2005!$C$7:$C$883,"*"&amp;RIGHT($A322,3)&amp;"*",EUROSTAT_VBE_IND_2005!$D$7:$D$883,"554*"))/1000-(SUMIFS(EUROSTAT_VBE_IND_2005!I$7:I$883,EUROSTAT_VBE_IND_2005!$B$7:$B$883,$D322,EUROSTAT_VBE_IND_2005!$C$7:$C$883,"*"&amp;RIGHT($A322,3)&amp;"*",EUROSTAT_VBE_IND_2005!$D$7:$D$883,"5543*"))/1000-(SUMIFS(EUROSTAT_VBE_IND_2005!I$7:I$883,EUROSTAT_VBE_IND_2005!$B$7:$B$883,$D322,EUROSTAT_VBE_IND_2005!$C$7:$C$883,"*"&amp;RIGHT($A322,3)&amp;"*",EUROSTAT_VBE_IND_2005!$D$7:$D$883,"5544*"))/1000</f>
        <v>0.003</v>
      </c>
      <c r="M322" s="17">
        <f>(SUMIFS(EUROSTAT_VBE_IND_2005!J$7:J$883,EUROSTAT_VBE_IND_2005!$B$7:$B$883,$D322,EUROSTAT_VBE_IND_2005!$C$7:$C$883,"*"&amp;RIGHT($A322,3)&amp;"*",EUROSTAT_VBE_IND_2005!$D$7:$D$883,"554*"))/1000-(SUMIFS(EUROSTAT_VBE_IND_2005!J$7:J$883,EUROSTAT_VBE_IND_2005!$B$7:$B$883,$D322,EUROSTAT_VBE_IND_2005!$C$7:$C$883,"*"&amp;RIGHT($A322,3)&amp;"*",EUROSTAT_VBE_IND_2005!$D$7:$D$883,"5543*"))/1000-(SUMIFS(EUROSTAT_VBE_IND_2005!J$7:J$883,EUROSTAT_VBE_IND_2005!$B$7:$B$883,$D322,EUROSTAT_VBE_IND_2005!$C$7:$C$883,"*"&amp;RIGHT($A322,3)&amp;"*",EUROSTAT_VBE_IND_2005!$D$7:$D$883,"5544*"))/1000</f>
        <v>0.203</v>
      </c>
      <c r="N322" s="17">
        <f>(SUMIFS(EUROSTAT_VBE_IND_2005!K$7:K$883,EUROSTAT_VBE_IND_2005!$B$7:$B$883,$D322,EUROSTAT_VBE_IND_2005!$C$7:$C$883,"*"&amp;RIGHT($A322,3)&amp;"*",EUROSTAT_VBE_IND_2005!$D$7:$D$883,"554*"))/1000-(SUMIFS(EUROSTAT_VBE_IND_2005!K$7:K$883,EUROSTAT_VBE_IND_2005!$B$7:$B$883,$D322,EUROSTAT_VBE_IND_2005!$C$7:$C$883,"*"&amp;RIGHT($A322,3)&amp;"*",EUROSTAT_VBE_IND_2005!$D$7:$D$883,"5543*"))/1000-(SUMIFS(EUROSTAT_VBE_IND_2005!K$7:K$883,EUROSTAT_VBE_IND_2005!$B$7:$B$883,$D322,EUROSTAT_VBE_IND_2005!$C$7:$C$883,"*"&amp;RIGHT($A322,3)&amp;"*",EUROSTAT_VBE_IND_2005!$D$7:$D$883,"5544*"))/1000</f>
        <v>0.013</v>
      </c>
      <c r="O322" s="17">
        <f>(SUMIFS(EUROSTAT_VBE_IND_2005!L$7:L$883,EUROSTAT_VBE_IND_2005!$B$7:$B$883,$D322,EUROSTAT_VBE_IND_2005!$C$7:$C$883,"*"&amp;RIGHT($A322,3)&amp;"*",EUROSTAT_VBE_IND_2005!$D$7:$D$883,"554*"))/1000-(SUMIFS(EUROSTAT_VBE_IND_2005!L$7:L$883,EUROSTAT_VBE_IND_2005!$B$7:$B$883,$D322,EUROSTAT_VBE_IND_2005!$C$7:$C$883,"*"&amp;RIGHT($A322,3)&amp;"*",EUROSTAT_VBE_IND_2005!$D$7:$D$883,"5543*"))/1000-(SUMIFS(EUROSTAT_VBE_IND_2005!L$7:L$883,EUROSTAT_VBE_IND_2005!$B$7:$B$883,$D322,EUROSTAT_VBE_IND_2005!$C$7:$C$883,"*"&amp;RIGHT($A322,3)&amp;"*",EUROSTAT_VBE_IND_2005!$D$7:$D$883,"5544*"))/1000</f>
        <v>0.011</v>
      </c>
      <c r="P322" s="17">
        <f>(SUMIFS(EUROSTAT_VBE_IND_2005!M$7:M$883,EUROSTAT_VBE_IND_2005!$B$7:$B$883,$D322,EUROSTAT_VBE_IND_2005!$C$7:$C$883,"*"&amp;RIGHT($A322,3)&amp;"*",EUROSTAT_VBE_IND_2005!$D$7:$D$883,"554*"))/1000-(SUMIFS(EUROSTAT_VBE_IND_2005!M$7:M$883,EUROSTAT_VBE_IND_2005!$B$7:$B$883,$D322,EUROSTAT_VBE_IND_2005!$C$7:$C$883,"*"&amp;RIGHT($A322,3)&amp;"*",EUROSTAT_VBE_IND_2005!$D$7:$D$883,"5543*"))/1000-(SUMIFS(EUROSTAT_VBE_IND_2005!M$7:M$883,EUROSTAT_VBE_IND_2005!$B$7:$B$883,$D322,EUROSTAT_VBE_IND_2005!$C$7:$C$883,"*"&amp;RIGHT($A322,3)&amp;"*",EUROSTAT_VBE_IND_2005!$D$7:$D$883,"5544*"))/1000</f>
        <v>0</v>
      </c>
      <c r="Q322" s="17">
        <f>(SUMIFS(EUROSTAT_VBE_IND_2005!N$7:N$883,EUROSTAT_VBE_IND_2005!$B$7:$B$883,$D322,EUROSTAT_VBE_IND_2005!$C$7:$C$883,"*"&amp;RIGHT($A322,3)&amp;"*",EUROSTAT_VBE_IND_2005!$D$7:$D$883,"554*"))/1000-(SUMIFS(EUROSTAT_VBE_IND_2005!N$7:N$883,EUROSTAT_VBE_IND_2005!$B$7:$B$883,$D322,EUROSTAT_VBE_IND_2005!$C$7:$C$883,"*"&amp;RIGHT($A322,3)&amp;"*",EUROSTAT_VBE_IND_2005!$D$7:$D$883,"5543*"))/1000-(SUMIFS(EUROSTAT_VBE_IND_2005!N$7:N$883,EUROSTAT_VBE_IND_2005!$B$7:$B$883,$D322,EUROSTAT_VBE_IND_2005!$C$7:$C$883,"*"&amp;RIGHT($A322,3)&amp;"*",EUROSTAT_VBE_IND_2005!$D$7:$D$883,"5544*"))/1000</f>
        <v>0</v>
      </c>
      <c r="R322" s="17">
        <f>(SUMIFS(EUROSTAT_VBE_IND_2005!O$7:O$883,EUROSTAT_VBE_IND_2005!$B$7:$B$883,$D322,EUROSTAT_VBE_IND_2005!$C$7:$C$883,"*"&amp;RIGHT($A322,3)&amp;"*",EUROSTAT_VBE_IND_2005!$D$7:$D$883,"554*"))/1000-(SUMIFS(EUROSTAT_VBE_IND_2005!O$7:O$883,EUROSTAT_VBE_IND_2005!$B$7:$B$883,$D322,EUROSTAT_VBE_IND_2005!$C$7:$C$883,"*"&amp;RIGHT($A322,3)&amp;"*",EUROSTAT_VBE_IND_2005!$D$7:$D$883,"5543*"))/1000-(SUMIFS(EUROSTAT_VBE_IND_2005!O$7:O$883,EUROSTAT_VBE_IND_2005!$B$7:$B$883,$D322,EUROSTAT_VBE_IND_2005!$C$7:$C$883,"*"&amp;RIGHT($A322,3)&amp;"*",EUROSTAT_VBE_IND_2005!$D$7:$D$883,"5544*"))/1000</f>
        <v>0</v>
      </c>
      <c r="S322" s="17">
        <f>(SUMIFS(EUROSTAT_VBE_IND_2005!P$7:P$883,EUROSTAT_VBE_IND_2005!$B$7:$B$883,$D322,EUROSTAT_VBE_IND_2005!$C$7:$C$883,"*"&amp;RIGHT($A322,3)&amp;"*",EUROSTAT_VBE_IND_2005!$D$7:$D$883,"554*"))/1000-(SUMIFS(EUROSTAT_VBE_IND_2005!P$7:P$883,EUROSTAT_VBE_IND_2005!$B$7:$B$883,$D322,EUROSTAT_VBE_IND_2005!$C$7:$C$883,"*"&amp;RIGHT($A322,3)&amp;"*",EUROSTAT_VBE_IND_2005!$D$7:$D$883,"5543*"))/1000-(SUMIFS(EUROSTAT_VBE_IND_2005!P$7:P$883,EUROSTAT_VBE_IND_2005!$B$7:$B$883,$D322,EUROSTAT_VBE_IND_2005!$C$7:$C$883,"*"&amp;RIGHT($A322,3)&amp;"*",EUROSTAT_VBE_IND_2005!$D$7:$D$883,"5544*"))/1000</f>
        <v>0</v>
      </c>
      <c r="T322" s="17">
        <f>(SUMIFS(EUROSTAT_VBE_IND_2005!Q$7:Q$883,EUROSTAT_VBE_IND_2005!$B$7:$B$883,$D322,EUROSTAT_VBE_IND_2005!$C$7:$C$883,"*"&amp;RIGHT($A322,3)&amp;"*",EUROSTAT_VBE_IND_2005!$D$7:$D$883,"554*"))/1000-(SUMIFS(EUROSTAT_VBE_IND_2005!Q$7:Q$883,EUROSTAT_VBE_IND_2005!$B$7:$B$883,$D322,EUROSTAT_VBE_IND_2005!$C$7:$C$883,"*"&amp;RIGHT($A322,3)&amp;"*",EUROSTAT_VBE_IND_2005!$D$7:$D$883,"5543*"))/1000-(SUMIFS(EUROSTAT_VBE_IND_2005!Q$7:Q$883,EUROSTAT_VBE_IND_2005!$B$7:$B$883,$D322,EUROSTAT_VBE_IND_2005!$C$7:$C$883,"*"&amp;RIGHT($A322,3)&amp;"*",EUROSTAT_VBE_IND_2005!$D$7:$D$883,"5544*"))/1000</f>
        <v>0</v>
      </c>
      <c r="U322" s="17">
        <f>(SUMIFS(EUROSTAT_VBE_IND_2005!R$7:R$883,EUROSTAT_VBE_IND_2005!$B$7:$B$883,$D322,EUROSTAT_VBE_IND_2005!$C$7:$C$883,"*"&amp;RIGHT($A322,3)&amp;"*",EUROSTAT_VBE_IND_2005!$D$7:$D$883,"554*"))/1000-(SUMIFS(EUROSTAT_VBE_IND_2005!R$7:R$883,EUROSTAT_VBE_IND_2005!$B$7:$B$883,$D322,EUROSTAT_VBE_IND_2005!$C$7:$C$883,"*"&amp;RIGHT($A322,3)&amp;"*",EUROSTAT_VBE_IND_2005!$D$7:$D$883,"5543*"))/1000-(SUMIFS(EUROSTAT_VBE_IND_2005!R$7:R$883,EUROSTAT_VBE_IND_2005!$B$7:$B$883,$D322,EUROSTAT_VBE_IND_2005!$C$7:$C$883,"*"&amp;RIGHT($A322,3)&amp;"*",EUROSTAT_VBE_IND_2005!$D$7:$D$883,"5544*"))/1000</f>
        <v>0</v>
      </c>
      <c r="V322" s="17">
        <f>(SUMIFS(EUROSTAT_VBE_IND_2005!S$7:S$883,EUROSTAT_VBE_IND_2005!$B$7:$B$883,$D322,EUROSTAT_VBE_IND_2005!$C$7:$C$883,"*"&amp;RIGHT($A322,3)&amp;"*",EUROSTAT_VBE_IND_2005!$D$7:$D$883,"554*"))/1000-(SUMIFS(EUROSTAT_VBE_IND_2005!S$7:S$883,EUROSTAT_VBE_IND_2005!$B$7:$B$883,$D322,EUROSTAT_VBE_IND_2005!$C$7:$C$883,"*"&amp;RIGHT($A322,3)&amp;"*",EUROSTAT_VBE_IND_2005!$D$7:$D$883,"5543*"))/1000-(SUMIFS(EUROSTAT_VBE_IND_2005!S$7:S$883,EUROSTAT_VBE_IND_2005!$B$7:$B$883,$D322,EUROSTAT_VBE_IND_2005!$C$7:$C$883,"*"&amp;RIGHT($A322,3)&amp;"*",EUROSTAT_VBE_IND_2005!$D$7:$D$883,"5544*"))/1000</f>
        <v>0</v>
      </c>
      <c r="W322" s="17">
        <f>(SUMIFS(EUROSTAT_VBE_IND_2005!T$7:T$883,EUROSTAT_VBE_IND_2005!$B$7:$B$883,$D322,EUROSTAT_VBE_IND_2005!$C$7:$C$883,"*"&amp;RIGHT($A322,3)&amp;"*",EUROSTAT_VBE_IND_2005!$D$7:$D$883,"554*"))/1000-(SUMIFS(EUROSTAT_VBE_IND_2005!T$7:T$883,EUROSTAT_VBE_IND_2005!$B$7:$B$883,$D322,EUROSTAT_VBE_IND_2005!$C$7:$C$883,"*"&amp;RIGHT($A322,3)&amp;"*",EUROSTAT_VBE_IND_2005!$D$7:$D$883,"5543*"))/1000-(SUMIFS(EUROSTAT_VBE_IND_2005!T$7:T$883,EUROSTAT_VBE_IND_2005!$B$7:$B$883,$D322,EUROSTAT_VBE_IND_2005!$C$7:$C$883,"*"&amp;RIGHT($A322,3)&amp;"*",EUROSTAT_VBE_IND_2005!$D$7:$D$883,"5544*"))/1000</f>
        <v>0</v>
      </c>
      <c r="X322" s="17">
        <f>(SUMIFS(EUROSTAT_VBE_IND_2005!U$7:U$883,EUROSTAT_VBE_IND_2005!$B$7:$B$883,$D322,EUROSTAT_VBE_IND_2005!$C$7:$C$883,"*"&amp;RIGHT($A322,3)&amp;"*",EUROSTAT_VBE_IND_2005!$D$7:$D$883,"554*"))/1000-(SUMIFS(EUROSTAT_VBE_IND_2005!U$7:U$883,EUROSTAT_VBE_IND_2005!$B$7:$B$883,$D322,EUROSTAT_VBE_IND_2005!$C$7:$C$883,"*"&amp;RIGHT($A322,3)&amp;"*",EUROSTAT_VBE_IND_2005!$D$7:$D$883,"5543*"))/1000-(SUMIFS(EUROSTAT_VBE_IND_2005!U$7:U$883,EUROSTAT_VBE_IND_2005!$B$7:$B$883,$D322,EUROSTAT_VBE_IND_2005!$C$7:$C$883,"*"&amp;RIGHT($A322,3)&amp;"*",EUROSTAT_VBE_IND_2005!$D$7:$D$883,"5544*"))/1000</f>
        <v>0</v>
      </c>
      <c r="Y322" s="17">
        <f>(SUMIFS(EUROSTAT_VBE_IND_2005!V$7:V$883,EUROSTAT_VBE_IND_2005!$B$7:$B$883,$D322,EUROSTAT_VBE_IND_2005!$C$7:$C$883,"*"&amp;RIGHT($A322,3)&amp;"*",EUROSTAT_VBE_IND_2005!$D$7:$D$883,"554*"))/1000-(SUMIFS(EUROSTAT_VBE_IND_2005!V$7:V$883,EUROSTAT_VBE_IND_2005!$B$7:$B$883,$D322,EUROSTAT_VBE_IND_2005!$C$7:$C$883,"*"&amp;RIGHT($A322,3)&amp;"*",EUROSTAT_VBE_IND_2005!$D$7:$D$883,"5543*"))/1000-(SUMIFS(EUROSTAT_VBE_IND_2005!V$7:V$883,EUROSTAT_VBE_IND_2005!$B$7:$B$883,$D322,EUROSTAT_VBE_IND_2005!$C$7:$C$883,"*"&amp;RIGHT($A322,3)&amp;"*",EUROSTAT_VBE_IND_2005!$D$7:$D$883,"5544*"))/1000</f>
        <v>0</v>
      </c>
      <c r="Z322" s="17">
        <f>(SUMIFS(EUROSTAT_VBE_IND_2005!W$7:W$883,EUROSTAT_VBE_IND_2005!$B$7:$B$883,$D322,EUROSTAT_VBE_IND_2005!$C$7:$C$883,"*"&amp;RIGHT($A322,3)&amp;"*",EUROSTAT_VBE_IND_2005!$D$7:$D$883,"554*"))/1000-(SUMIFS(EUROSTAT_VBE_IND_2005!W$7:W$883,EUROSTAT_VBE_IND_2005!$B$7:$B$883,$D322,EUROSTAT_VBE_IND_2005!$C$7:$C$883,"*"&amp;RIGHT($A322,3)&amp;"*",EUROSTAT_VBE_IND_2005!$D$7:$D$883,"5543*"))/1000-(SUMIFS(EUROSTAT_VBE_IND_2005!W$7:W$883,EUROSTAT_VBE_IND_2005!$B$7:$B$883,$D322,EUROSTAT_VBE_IND_2005!$C$7:$C$883,"*"&amp;RIGHT($A322,3)&amp;"*",EUROSTAT_VBE_IND_2005!$D$7:$D$883,"5544*"))/1000</f>
        <v>0</v>
      </c>
      <c r="AA322" s="17">
        <f>(SUMIFS(EUROSTAT_VBE_IND_2005!X$7:X$883,EUROSTAT_VBE_IND_2005!$B$7:$B$883,$D322,EUROSTAT_VBE_IND_2005!$C$7:$C$883,"*"&amp;RIGHT($A322,3)&amp;"*",EUROSTAT_VBE_IND_2005!$D$7:$D$883,"554*"))/1000-(SUMIFS(EUROSTAT_VBE_IND_2005!X$7:X$883,EUROSTAT_VBE_IND_2005!$B$7:$B$883,$D322,EUROSTAT_VBE_IND_2005!$C$7:$C$883,"*"&amp;RIGHT($A322,3)&amp;"*",EUROSTAT_VBE_IND_2005!$D$7:$D$883,"5543*"))/1000-(SUMIFS(EUROSTAT_VBE_IND_2005!X$7:X$883,EUROSTAT_VBE_IND_2005!$B$7:$B$883,$D322,EUROSTAT_VBE_IND_2005!$C$7:$C$883,"*"&amp;RIGHT($A322,3)&amp;"*",EUROSTAT_VBE_IND_2005!$D$7:$D$883,"5544*"))/1000</f>
        <v>0</v>
      </c>
      <c r="AB322" s="17">
        <f>(SUMIFS(EUROSTAT_VBE_IND_2005!AA$7:AA$883,EUROSTAT_VBE_IND_2005!$B$7:$B$883,$D322,EUROSTAT_VBE_IND_2005!$C$7:$C$883,"*"&amp;RIGHT($A322,3)&amp;"*",EUROSTAT_VBE_IND_2005!$D$7:$D$883,"554*"))/1000-(SUMIFS(EUROSTAT_VBE_IND_2005!AA$7:AA$883,EUROSTAT_VBE_IND_2005!$B$7:$B$883,$D322,EUROSTAT_VBE_IND_2005!$C$7:$C$883,"*"&amp;RIGHT($A322,3)&amp;"*",EUROSTAT_VBE_IND_2005!$D$7:$D$883,"5543*"))/1000-(SUMIFS(EUROSTAT_VBE_IND_2005!AA$7:AA$883,EUROSTAT_VBE_IND_2005!$B$7:$B$883,$D322,EUROSTAT_VBE_IND_2005!$C$7:$C$883,"*"&amp;RIGHT($A322,3)&amp;"*",EUROSTAT_VBE_IND_2005!$D$7:$D$883,"5544*"))/1000</f>
        <v>0</v>
      </c>
      <c r="AC322" s="17">
        <f>(SUMIFS(EUROSTAT_VBE_IND_2005!AB$7:AB$883,EUROSTAT_VBE_IND_2005!$B$7:$B$883,$D322,EUROSTAT_VBE_IND_2005!$C$7:$C$883,"*"&amp;RIGHT($A322,3)&amp;"*",EUROSTAT_VBE_IND_2005!$D$7:$D$883,"554*"))/1000-(SUMIFS(EUROSTAT_VBE_IND_2005!AB$7:AB$883,EUROSTAT_VBE_IND_2005!$B$7:$B$883,$D322,EUROSTAT_VBE_IND_2005!$C$7:$C$883,"*"&amp;RIGHT($A322,3)&amp;"*",EUROSTAT_VBE_IND_2005!$D$7:$D$883,"5543*"))/1000-(SUMIFS(EUROSTAT_VBE_IND_2005!AB$7:AB$883,EUROSTAT_VBE_IND_2005!$B$7:$B$883,$D322,EUROSTAT_VBE_IND_2005!$C$7:$C$883,"*"&amp;RIGHT($A322,3)&amp;"*",EUROSTAT_VBE_IND_2005!$D$7:$D$883,"5544*"))/1000</f>
        <v>0</v>
      </c>
      <c r="AD322" s="17">
        <f>(SUMIFS(EUROSTAT_VBE_IND_2005!AC$7:AC$883,EUROSTAT_VBE_IND_2005!$B$7:$B$883,$D322,EUROSTAT_VBE_IND_2005!$C$7:$C$883,"*"&amp;RIGHT($A322,3)&amp;"*",EUROSTAT_VBE_IND_2005!$D$7:$D$883,"554*"))/1000-(SUMIFS(EUROSTAT_VBE_IND_2005!AC$7:AC$883,EUROSTAT_VBE_IND_2005!$B$7:$B$883,$D322,EUROSTAT_VBE_IND_2005!$C$7:$C$883,"*"&amp;RIGHT($A322,3)&amp;"*",EUROSTAT_VBE_IND_2005!$D$7:$D$883,"5543*"))/1000-(SUMIFS(EUROSTAT_VBE_IND_2005!AC$7:AC$883,EUROSTAT_VBE_IND_2005!$B$7:$B$883,$D322,EUROSTAT_VBE_IND_2005!$C$7:$C$883,"*"&amp;RIGHT($A322,3)&amp;"*",EUROSTAT_VBE_IND_2005!$D$7:$D$883,"5544*"))/1000</f>
        <v>0</v>
      </c>
      <c r="AE322" s="17">
        <f>(SUMIFS(EUROSTAT_VBE_IND_2005!AD$7:AD$883,EUROSTAT_VBE_IND_2005!$B$7:$B$883,$D322,EUROSTAT_VBE_IND_2005!$C$7:$C$883,"*"&amp;RIGHT($A322,3)&amp;"*",EUROSTAT_VBE_IND_2005!$D$7:$D$883,"554*"))/1000-(SUMIFS(EUROSTAT_VBE_IND_2005!AD$7:AD$883,EUROSTAT_VBE_IND_2005!$B$7:$B$883,$D322,EUROSTAT_VBE_IND_2005!$C$7:$C$883,"*"&amp;RIGHT($A322,3)&amp;"*",EUROSTAT_VBE_IND_2005!$D$7:$D$883,"5543*"))/1000-(SUMIFS(EUROSTAT_VBE_IND_2005!AD$7:AD$883,EUROSTAT_VBE_IND_2005!$B$7:$B$883,$D322,EUROSTAT_VBE_IND_2005!$C$7:$C$883,"*"&amp;RIGHT($A322,3)&amp;"*",EUROSTAT_VBE_IND_2005!$D$7:$D$883,"5544*"))/1000</f>
        <v>0.001</v>
      </c>
      <c r="AF322" s="17">
        <f>(SUMIFS(EUROSTAT_VBE_IND_2005!AE$7:AE$883,EUROSTAT_VBE_IND_2005!$B$7:$B$883,$D322,EUROSTAT_VBE_IND_2005!$C$7:$C$883,"*"&amp;RIGHT($A322,3)&amp;"*",EUROSTAT_VBE_IND_2005!$D$7:$D$883,"554*"))/1000-(SUMIFS(EUROSTAT_VBE_IND_2005!AE$7:AE$883,EUROSTAT_VBE_IND_2005!$B$7:$B$883,$D322,EUROSTAT_VBE_IND_2005!$C$7:$C$883,"*"&amp;RIGHT($A322,3)&amp;"*",EUROSTAT_VBE_IND_2005!$D$7:$D$883,"5543*"))/1000-(SUMIFS(EUROSTAT_VBE_IND_2005!AE$7:AE$883,EUROSTAT_VBE_IND_2005!$B$7:$B$883,$D322,EUROSTAT_VBE_IND_2005!$C$7:$C$883,"*"&amp;RIGHT($A322,3)&amp;"*",EUROSTAT_VBE_IND_2005!$D$7:$D$883,"5544*"))/1000</f>
        <v>0</v>
      </c>
      <c r="AG322" s="17">
        <f>(SUMIFS(EUROSTAT_VBE_IND_2005!AF$7:AF$883,EUROSTAT_VBE_IND_2005!$B$7:$B$883,$D322,EUROSTAT_VBE_IND_2005!$C$7:$C$883,"*"&amp;RIGHT($A322,3)&amp;"*",EUROSTAT_VBE_IND_2005!$D$7:$D$883,"554*"))/1000-(SUMIFS(EUROSTAT_VBE_IND_2005!AF$7:AF$883,EUROSTAT_VBE_IND_2005!$B$7:$B$883,$D322,EUROSTAT_VBE_IND_2005!$C$7:$C$883,"*"&amp;RIGHT($A322,3)&amp;"*",EUROSTAT_VBE_IND_2005!$D$7:$D$883,"5543*"))/1000-(SUMIFS(EUROSTAT_VBE_IND_2005!AF$7:AF$883,EUROSTAT_VBE_IND_2005!$B$7:$B$883,$D322,EUROSTAT_VBE_IND_2005!$C$7:$C$883,"*"&amp;RIGHT($A322,3)&amp;"*",EUROSTAT_VBE_IND_2005!$D$7:$D$883,"5544*"))/1000</f>
        <v>0</v>
      </c>
      <c r="AH322" s="17">
        <f>(SUMIFS(EUROSTAT_VBE_IND_2005!AH$7:AH$883,EUROSTAT_VBE_IND_2005!$B$7:$B$883,$D322,EUROSTAT_VBE_IND_2005!$C$7:$C$883,"*"&amp;RIGHT($A322,3)&amp;"*",EUROSTAT_VBE_IND_2005!$D$7:$D$883,"554*"))/1000-(SUMIFS(EUROSTAT_VBE_IND_2005!AH$7:AH$883,EUROSTAT_VBE_IND_2005!$B$7:$B$883,$D322,EUROSTAT_VBE_IND_2005!$C$7:$C$883,"*"&amp;RIGHT($A322,3)&amp;"*",EUROSTAT_VBE_IND_2005!$D$7:$D$883,"5543*"))/1000-(SUMIFS(EUROSTAT_VBE_IND_2005!AH$7:AH$883,EUROSTAT_VBE_IND_2005!$B$7:$B$883,$D322,EUROSTAT_VBE_IND_2005!$C$7:$C$883,"*"&amp;RIGHT($A322,3)&amp;"*",EUROSTAT_VBE_IND_2005!$D$7:$D$883,"5544*"))/1000</f>
        <v>0</v>
      </c>
      <c r="AI322" s="17">
        <f>(SUMIFS(EUROSTAT_VBE_IND_2005!AI$7:AI$883,EUROSTAT_VBE_IND_2005!$B$7:$B$883,$D322,EUROSTAT_VBE_IND_2005!$C$7:$C$883,"*"&amp;RIGHT($A322,3)&amp;"*",EUROSTAT_VBE_IND_2005!$D$7:$D$883,"554*"))/1000-(SUMIFS(EUROSTAT_VBE_IND_2005!AI$7:AI$883,EUROSTAT_VBE_IND_2005!$B$7:$B$883,$D322,EUROSTAT_VBE_IND_2005!$C$7:$C$883,"*"&amp;RIGHT($A322,3)&amp;"*",EUROSTAT_VBE_IND_2005!$D$7:$D$883,"5543*"))/1000-(SUMIFS(EUROSTAT_VBE_IND_2005!AI$7:AI$883,EUROSTAT_VBE_IND_2005!$B$7:$B$883,$D322,EUROSTAT_VBE_IND_2005!$C$7:$C$883,"*"&amp;RIGHT($A322,3)&amp;"*",EUROSTAT_VBE_IND_2005!$D$7:$D$883,"5544*"))/1000</f>
        <v>0.003</v>
      </c>
      <c r="AJ322" s="17">
        <f>(SUMIFS(EUROSTAT_VBE_IND_2005!AJ$7:AJ$883,EUROSTAT_VBE_IND_2005!$B$7:$B$883,$D322,EUROSTAT_VBE_IND_2005!$C$7:$C$883,"*"&amp;RIGHT($A322,3)&amp;"*",EUROSTAT_VBE_IND_2005!$D$7:$D$883,"554*"))/1000-(SUMIFS(EUROSTAT_VBE_IND_2005!AJ$7:AJ$883,EUROSTAT_VBE_IND_2005!$B$7:$B$883,$D322,EUROSTAT_VBE_IND_2005!$C$7:$C$883,"*"&amp;RIGHT($A322,3)&amp;"*",EUROSTAT_VBE_IND_2005!$D$7:$D$883,"5543*"))/1000-(SUMIFS(EUROSTAT_VBE_IND_2005!AJ$7:AJ$883,EUROSTAT_VBE_IND_2005!$B$7:$B$883,$D322,EUROSTAT_VBE_IND_2005!$C$7:$C$883,"*"&amp;RIGHT($A322,3)&amp;"*",EUROSTAT_VBE_IND_2005!$D$7:$D$883,"5544*"))/1000</f>
        <v>0</v>
      </c>
      <c r="AK322" s="17">
        <f>(SUMIFS(EUROSTAT_VBE_IND_2005!AK$7:AK$883,EUROSTAT_VBE_IND_2005!$B$7:$B$883,$D322,EUROSTAT_VBE_IND_2005!$C$7:$C$883,"*"&amp;RIGHT($A322,3)&amp;"*",EUROSTAT_VBE_IND_2005!$D$7:$D$883,"554*"))/1000-(SUMIFS(EUROSTAT_VBE_IND_2005!AK$7:AK$883,EUROSTAT_VBE_IND_2005!$B$7:$B$883,$D322,EUROSTAT_VBE_IND_2005!$C$7:$C$883,"*"&amp;RIGHT($A322,3)&amp;"*",EUROSTAT_VBE_IND_2005!$D$7:$D$883,"5543*"))/1000-(SUMIFS(EUROSTAT_VBE_IND_2005!AK$7:AK$883,EUROSTAT_VBE_IND_2005!$B$7:$B$883,$D322,EUROSTAT_VBE_IND_2005!$C$7:$C$883,"*"&amp;RIGHT($A322,3)&amp;"*",EUROSTAT_VBE_IND_2005!$D$7:$D$883,"5544*"))/1000</f>
        <v>0</v>
      </c>
      <c r="AL322" s="198"/>
      <c r="AM322" s="198"/>
      <c r="AN322" s="198"/>
      <c r="AO322" s="17">
        <f>(SUMIFS(EUROSTAT_VBE_IND_2005!Y$7:Y$883,EUROSTAT_VBE_IND_2005!$B$7:$B$883,$D322,EUROSTAT_VBE_IND_2005!$C$7:$C$883,"*"&amp;RIGHT($A322,3)&amp;"*",EUROSTAT_VBE_IND_2005!$D$7:$D$883,"554*"))/1000-(SUMIFS(EUROSTAT_VBE_IND_2005!Y$7:Y$883,EUROSTAT_VBE_IND_2005!$B$7:$B$883,$D322,EUROSTAT_VBE_IND_2005!$C$7:$C$883,"*"&amp;RIGHT($A322,3)&amp;"*",EUROSTAT_VBE_IND_2005!$D$7:$D$883,"5543*"))/1000-(SUMIFS(EUROSTAT_VBE_IND_2005!Y$7:Y$883,EUROSTAT_VBE_IND_2005!$B$7:$B$883,$D322,EUROSTAT_VBE_IND_2005!$C$7:$C$883,"*"&amp;RIGHT($A322,3)&amp;"*",EUROSTAT_VBE_IND_2005!$D$7:$D$883,"5544*"))/1000</f>
        <v>0</v>
      </c>
      <c r="AP322" s="17">
        <f>(SUMIFS(EUROSTAT_VBE_IND_2005!Z$7:Z$883,EUROSTAT_VBE_IND_2005!$B$7:$B$883,$D322,EUROSTAT_VBE_IND_2005!$C$7:$C$883,"*"&amp;RIGHT($A322,3)&amp;"*",EUROSTAT_VBE_IND_2005!$D$7:$D$883,"554*"))/1000-(SUMIFS(EUROSTAT_VBE_IND_2005!Z$7:Z$883,EUROSTAT_VBE_IND_2005!$B$7:$B$883,$D322,EUROSTAT_VBE_IND_2005!$C$7:$C$883,"*"&amp;RIGHT($A322,3)&amp;"*",EUROSTAT_VBE_IND_2005!$D$7:$D$883,"5543*"))/1000-(SUMIFS(EUROSTAT_VBE_IND_2005!Z$7:Z$883,EUROSTAT_VBE_IND_2005!$B$7:$B$883,$D322,EUROSTAT_VBE_IND_2005!$C$7:$C$883,"*"&amp;RIGHT($A322,3)&amp;"*",EUROSTAT_VBE_IND_2005!$D$7:$D$883,"5544*"))/1000</f>
        <v>0</v>
      </c>
      <c r="AQ322" s="17">
        <f>(SUMIFS(EUROSTAT_VBE_IND_2005!AG$7:AG$883,EUROSTAT_VBE_IND_2005!$B$7:$B$883,$D322,EUROSTAT_VBE_IND_2005!$C$7:$C$883,"*"&amp;RIGHT($A322,3)&amp;"*",EUROSTAT_VBE_IND_2005!$D$7:$D$883,"554*"))/1000-(SUMIFS(EUROSTAT_VBE_IND_2005!AG$7:AG$883,EUROSTAT_VBE_IND_2005!$B$7:$B$883,$D322,EUROSTAT_VBE_IND_2005!$C$7:$C$883,"*"&amp;RIGHT($A322,3)&amp;"*",EUROSTAT_VBE_IND_2005!$D$7:$D$883,"5543*"))/1000-(SUMIFS(EUROSTAT_VBE_IND_2005!AG$7:AG$883,EUROSTAT_VBE_IND_2005!$B$7:$B$883,$D322,EUROSTAT_VBE_IND_2005!$C$7:$C$883,"*"&amp;RIGHT($A322,3)&amp;"*",EUROSTAT_VBE_IND_2005!$D$7:$D$883,"5544*"))/1000</f>
        <v>0</v>
      </c>
    </row>
    <row r="323" spans="1:43">
      <c r="A323" t="str">
        <f>LEFT(EUROSTAT_VBE_IND_2005!$C$477,8)</f>
        <v>B_101846</v>
      </c>
      <c r="B323" s="28" t="s">
        <v>305</v>
      </c>
      <c r="C323" t="s">
        <v>293</v>
      </c>
      <c r="D323" t="s">
        <v>55</v>
      </c>
      <c r="E323" t="s">
        <v>245</v>
      </c>
      <c r="F323" t="s">
        <v>265</v>
      </c>
      <c r="G323" s="17">
        <f>(SUMIFS(EUROSTAT_VBE_IND_2005!E$7:E$883,EUROSTAT_VBE_IND_2005!$B$7:$B$883,$D323,EUROSTAT_VBE_IND_2005!$C$7:$C$883,"*"&amp;RIGHT($A323,3)&amp;"*",EUROSTAT_VBE_IND_2005!$D$7:$D$883,"5543*"))/1000</f>
        <v>0</v>
      </c>
      <c r="H323" s="17">
        <f>(SUMIFS(EUROSTAT_VBE_IND_2005!F$7:F$883,EUROSTAT_VBE_IND_2005!$B$7:$B$883,$D323,EUROSTAT_VBE_IND_2005!$C$7:$C$883,"*"&amp;RIGHT($A323,3)&amp;"*",EUROSTAT_VBE_IND_2005!$D$7:$D$883,"5543*"))/1000</f>
        <v>0</v>
      </c>
      <c r="I323" s="17">
        <f>(SUMIFS(EUROSTAT_VBE_IND_2005!G$7:G$883,EUROSTAT_VBE_IND_2005!$B$7:$B$883,$D323,EUROSTAT_VBE_IND_2005!$C$7:$C$883,"*"&amp;RIGHT($A323,3)&amp;"*",EUROSTAT_VBE_IND_2005!$D$7:$D$883,"5543*"))/1000</f>
        <v>0</v>
      </c>
      <c r="J323" s="198"/>
      <c r="K323" s="17">
        <f>(SUMIFS(EUROSTAT_VBE_IND_2005!H$7:H$883,EUROSTAT_VBE_IND_2005!$B$7:$B$883,$D323,EUROSTAT_VBE_IND_2005!$C$7:$C$883,"*"&amp;RIGHT($A323,3)&amp;"*",EUROSTAT_VBE_IND_2005!$D$7:$D$883,"5543*"))/1000</f>
        <v>0</v>
      </c>
      <c r="L323" s="17">
        <f>(SUMIFS(EUROSTAT_VBE_IND_2005!I$7:I$883,EUROSTAT_VBE_IND_2005!$B$7:$B$883,$D323,EUROSTAT_VBE_IND_2005!$C$7:$C$883,"*"&amp;RIGHT($A323,3)&amp;"*",EUROSTAT_VBE_IND_2005!$D$7:$D$883,"5543*"))/1000</f>
        <v>0</v>
      </c>
      <c r="M323" s="17">
        <f>(SUMIFS(EUROSTAT_VBE_IND_2005!J$7:J$883,EUROSTAT_VBE_IND_2005!$B$7:$B$883,$D323,EUROSTAT_VBE_IND_2005!$C$7:$C$883,"*"&amp;RIGHT($A323,3)&amp;"*",EUROSTAT_VBE_IND_2005!$D$7:$D$883,"5543*"))/1000</f>
        <v>0.018</v>
      </c>
      <c r="N323" s="17">
        <f>(SUMIFS(EUROSTAT_VBE_IND_2005!K$7:K$883,EUROSTAT_VBE_IND_2005!$B$7:$B$883,$D323,EUROSTAT_VBE_IND_2005!$C$7:$C$883,"*"&amp;RIGHT($A323,3)&amp;"*",EUROSTAT_VBE_IND_2005!$D$7:$D$883,"5543*"))/1000</f>
        <v>0</v>
      </c>
      <c r="O323" s="17">
        <f>(SUMIFS(EUROSTAT_VBE_IND_2005!L$7:L$883,EUROSTAT_VBE_IND_2005!$B$7:$B$883,$D323,EUROSTAT_VBE_IND_2005!$C$7:$C$883,"*"&amp;RIGHT($A323,3)&amp;"*",EUROSTAT_VBE_IND_2005!$D$7:$D$883,"5543*"))/1000</f>
        <v>0</v>
      </c>
      <c r="P323" s="17">
        <f>(SUMIFS(EUROSTAT_VBE_IND_2005!M$7:M$883,EUROSTAT_VBE_IND_2005!$B$7:$B$883,$D323,EUROSTAT_VBE_IND_2005!$C$7:$C$883,"*"&amp;RIGHT($A323,3)&amp;"*",EUROSTAT_VBE_IND_2005!$D$7:$D$883,"5543*"))/1000</f>
        <v>0</v>
      </c>
      <c r="Q323" s="17">
        <f>(SUMIFS(EUROSTAT_VBE_IND_2005!N$7:N$883,EUROSTAT_VBE_IND_2005!$B$7:$B$883,$D323,EUROSTAT_VBE_IND_2005!$C$7:$C$883,"*"&amp;RIGHT($A323,3)&amp;"*",EUROSTAT_VBE_IND_2005!$D$7:$D$883,"5543*"))/1000</f>
        <v>0</v>
      </c>
      <c r="R323" s="17">
        <f>(SUMIFS(EUROSTAT_VBE_IND_2005!O$7:O$883,EUROSTAT_VBE_IND_2005!$B$7:$B$883,$D323,EUROSTAT_VBE_IND_2005!$C$7:$C$883,"*"&amp;RIGHT($A323,3)&amp;"*",EUROSTAT_VBE_IND_2005!$D$7:$D$883,"5543*"))/1000</f>
        <v>0</v>
      </c>
      <c r="S323" s="17">
        <f>(SUMIFS(EUROSTAT_VBE_IND_2005!P$7:P$883,EUROSTAT_VBE_IND_2005!$B$7:$B$883,$D323,EUROSTAT_VBE_IND_2005!$C$7:$C$883,"*"&amp;RIGHT($A323,3)&amp;"*",EUROSTAT_VBE_IND_2005!$D$7:$D$883,"5543*"))/1000</f>
        <v>0</v>
      </c>
      <c r="T323" s="17">
        <f>(SUMIFS(EUROSTAT_VBE_IND_2005!Q$7:Q$883,EUROSTAT_VBE_IND_2005!$B$7:$B$883,$D323,EUROSTAT_VBE_IND_2005!$C$7:$C$883,"*"&amp;RIGHT($A323,3)&amp;"*",EUROSTAT_VBE_IND_2005!$D$7:$D$883,"5543*"))/1000</f>
        <v>0</v>
      </c>
      <c r="U323" s="17">
        <f>(SUMIFS(EUROSTAT_VBE_IND_2005!R$7:R$883,EUROSTAT_VBE_IND_2005!$B$7:$B$883,$D323,EUROSTAT_VBE_IND_2005!$C$7:$C$883,"*"&amp;RIGHT($A323,3)&amp;"*",EUROSTAT_VBE_IND_2005!$D$7:$D$883,"5543*"))/1000</f>
        <v>0</v>
      </c>
      <c r="V323" s="17">
        <f>(SUMIFS(EUROSTAT_VBE_IND_2005!S$7:S$883,EUROSTAT_VBE_IND_2005!$B$7:$B$883,$D323,EUROSTAT_VBE_IND_2005!$C$7:$C$883,"*"&amp;RIGHT($A323,3)&amp;"*",EUROSTAT_VBE_IND_2005!$D$7:$D$883,"5543*"))/1000</f>
        <v>0</v>
      </c>
      <c r="W323" s="17">
        <f>(SUMIFS(EUROSTAT_VBE_IND_2005!T$7:T$883,EUROSTAT_VBE_IND_2005!$B$7:$B$883,$D323,EUROSTAT_VBE_IND_2005!$C$7:$C$883,"*"&amp;RIGHT($A323,3)&amp;"*",EUROSTAT_VBE_IND_2005!$D$7:$D$883,"5543*"))/1000</f>
        <v>0</v>
      </c>
      <c r="X323" s="17">
        <f>(SUMIFS(EUROSTAT_VBE_IND_2005!U$7:U$883,EUROSTAT_VBE_IND_2005!$B$7:$B$883,$D323,EUROSTAT_VBE_IND_2005!$C$7:$C$883,"*"&amp;RIGHT($A323,3)&amp;"*",EUROSTAT_VBE_IND_2005!$D$7:$D$883,"5543*"))/1000</f>
        <v>0</v>
      </c>
      <c r="Y323" s="17">
        <f>(SUMIFS(EUROSTAT_VBE_IND_2005!V$7:V$883,EUROSTAT_VBE_IND_2005!$B$7:$B$883,$D323,EUROSTAT_VBE_IND_2005!$C$7:$C$883,"*"&amp;RIGHT($A323,3)&amp;"*",EUROSTAT_VBE_IND_2005!$D$7:$D$883,"5543*"))/1000</f>
        <v>0</v>
      </c>
      <c r="Z323" s="17">
        <f>(SUMIFS(EUROSTAT_VBE_IND_2005!W$7:W$883,EUROSTAT_VBE_IND_2005!$B$7:$B$883,$D323,EUROSTAT_VBE_IND_2005!$C$7:$C$883,"*"&amp;RIGHT($A323,3)&amp;"*",EUROSTAT_VBE_IND_2005!$D$7:$D$883,"5543*"))/1000</f>
        <v>0</v>
      </c>
      <c r="AA323" s="17">
        <f>(SUMIFS(EUROSTAT_VBE_IND_2005!X$7:X$883,EUROSTAT_VBE_IND_2005!$B$7:$B$883,$D323,EUROSTAT_VBE_IND_2005!$C$7:$C$883,"*"&amp;RIGHT($A323,3)&amp;"*",EUROSTAT_VBE_IND_2005!$D$7:$D$883,"5543*"))/1000</f>
        <v>0</v>
      </c>
      <c r="AB323" s="17">
        <f>(SUMIFS(EUROSTAT_VBE_IND_2005!AA$7:AA$883,EUROSTAT_VBE_IND_2005!$B$7:$B$883,$D323,EUROSTAT_VBE_IND_2005!$C$7:$C$883,"*"&amp;RIGHT($A323,3)&amp;"*",EUROSTAT_VBE_IND_2005!$D$7:$D$883,"5543*"))/1000</f>
        <v>0</v>
      </c>
      <c r="AC323" s="17">
        <f>(SUMIFS(EUROSTAT_VBE_IND_2005!AB$7:AB$883,EUROSTAT_VBE_IND_2005!$B$7:$B$883,$D323,EUROSTAT_VBE_IND_2005!$C$7:$C$883,"*"&amp;RIGHT($A323,3)&amp;"*",EUROSTAT_VBE_IND_2005!$D$7:$D$883,"5543*"))/1000</f>
        <v>0</v>
      </c>
      <c r="AD323" s="17">
        <f>(SUMIFS(EUROSTAT_VBE_IND_2005!AC$7:AC$883,EUROSTAT_VBE_IND_2005!$B$7:$B$883,$D323,EUROSTAT_VBE_IND_2005!$C$7:$C$883,"*"&amp;RIGHT($A323,3)&amp;"*",EUROSTAT_VBE_IND_2005!$D$7:$D$883,"5543*"))/1000</f>
        <v>0</v>
      </c>
      <c r="AE323" s="17">
        <f>(SUMIFS(EUROSTAT_VBE_IND_2005!AD$7:AD$883,EUROSTAT_VBE_IND_2005!$B$7:$B$883,$D323,EUROSTAT_VBE_IND_2005!$C$7:$C$883,"*"&amp;RIGHT($A323,3)&amp;"*",EUROSTAT_VBE_IND_2005!$D$7:$D$883,"5543*"))/1000</f>
        <v>0</v>
      </c>
      <c r="AF323" s="17">
        <f>(SUMIFS(EUROSTAT_VBE_IND_2005!AE$7:AE$883,EUROSTAT_VBE_IND_2005!$B$7:$B$883,$D323,EUROSTAT_VBE_IND_2005!$C$7:$C$883,"*"&amp;RIGHT($A323,3)&amp;"*",EUROSTAT_VBE_IND_2005!$D$7:$D$883,"5543*"))/1000</f>
        <v>0</v>
      </c>
      <c r="AG323" s="17">
        <f>(SUMIFS(EUROSTAT_VBE_IND_2005!AF$7:AF$883,EUROSTAT_VBE_IND_2005!$B$7:$B$883,$D323,EUROSTAT_VBE_IND_2005!$C$7:$C$883,"*"&amp;RIGHT($A323,3)&amp;"*",EUROSTAT_VBE_IND_2005!$D$7:$D$883,"5543*"))/1000</f>
        <v>0</v>
      </c>
      <c r="AH323" s="17">
        <f>(SUMIFS(EUROSTAT_VBE_IND_2005!AH$7:AH$883,EUROSTAT_VBE_IND_2005!$B$7:$B$883,$D323,EUROSTAT_VBE_IND_2005!$C$7:$C$883,"*"&amp;RIGHT($A323,3)&amp;"*",EUROSTAT_VBE_IND_2005!$D$7:$D$883,"5543*"))/1000</f>
        <v>0</v>
      </c>
      <c r="AI323" s="17">
        <f>(SUMIFS(EUROSTAT_VBE_IND_2005!AI$7:AI$883,EUROSTAT_VBE_IND_2005!$B$7:$B$883,$D323,EUROSTAT_VBE_IND_2005!$C$7:$C$883,"*"&amp;RIGHT($A323,3)&amp;"*",EUROSTAT_VBE_IND_2005!$D$7:$D$883,"5543*"))/1000</f>
        <v>0</v>
      </c>
      <c r="AJ323" s="17">
        <f>(SUMIFS(EUROSTAT_VBE_IND_2005!AJ$7:AJ$883,EUROSTAT_VBE_IND_2005!$B$7:$B$883,$D323,EUROSTAT_VBE_IND_2005!$C$7:$C$883,"*"&amp;RIGHT($A323,3)&amp;"*",EUROSTAT_VBE_IND_2005!$D$7:$D$883,"5543*"))/1000</f>
        <v>0</v>
      </c>
      <c r="AK323" s="17">
        <f>(SUMIFS(EUROSTAT_VBE_IND_2005!AK$7:AK$883,EUROSTAT_VBE_IND_2005!$B$7:$B$883,$D323,EUROSTAT_VBE_IND_2005!$C$7:$C$883,"*"&amp;RIGHT($A323,3)&amp;"*",EUROSTAT_VBE_IND_2005!$D$7:$D$883,"5543*"))/1000</f>
        <v>0</v>
      </c>
      <c r="AL323" s="198"/>
      <c r="AM323" s="198"/>
      <c r="AN323" s="198"/>
      <c r="AO323" s="17">
        <f>(SUMIFS(EUROSTAT_VBE_IND_2005!Y$7:Y$883,EUROSTAT_VBE_IND_2005!$B$7:$B$883,$D323,EUROSTAT_VBE_IND_2005!$C$7:$C$883,"*"&amp;RIGHT($A323,3)&amp;"*",EUROSTAT_VBE_IND_2005!$D$7:$D$883,"5543*"))/1000</f>
        <v>0</v>
      </c>
      <c r="AP323" s="17">
        <f>(SUMIFS(EUROSTAT_VBE_IND_2005!Z$7:Z$883,EUROSTAT_VBE_IND_2005!$B$7:$B$883,$D323,EUROSTAT_VBE_IND_2005!$C$7:$C$883,"*"&amp;RIGHT($A323,3)&amp;"*",EUROSTAT_VBE_IND_2005!$D$7:$D$883,"5543*"))/1000</f>
        <v>0</v>
      </c>
      <c r="AQ323" s="17">
        <f>(SUMIFS(EUROSTAT_VBE_IND_2005!AG$7:AG$883,EUROSTAT_VBE_IND_2005!$B$7:$B$883,$D323,EUROSTAT_VBE_IND_2005!$C$7:$C$883,"*"&amp;RIGHT($A323,3)&amp;"*",EUROSTAT_VBE_IND_2005!$D$7:$D$883,"5543*"))/1000</f>
        <v>0</v>
      </c>
    </row>
    <row r="324" spans="1:43">
      <c r="A324" t="str">
        <f>LEFT(EUROSTAT_VBE_IND_2005!$C$477,8)</f>
        <v>B_101846</v>
      </c>
      <c r="B324" s="28" t="s">
        <v>305</v>
      </c>
      <c r="C324" t="s">
        <v>293</v>
      </c>
      <c r="D324" t="s">
        <v>55</v>
      </c>
      <c r="E324" t="s">
        <v>246</v>
      </c>
      <c r="F324" t="s">
        <v>266</v>
      </c>
      <c r="G324" s="17">
        <f>(SUMIFS(EUROSTAT_VBE_IND_2005!E$7:E$883,EUROSTAT_VBE_IND_2005!$B$7:$B$883,$D324,EUROSTAT_VBE_IND_2005!$C$7:$C$883,"*"&amp;RIGHT($A324,3)&amp;"*",EUROSTAT_VBE_IND_2005!$D$7:$D$883,"7100*"))/1000</f>
        <v>0</v>
      </c>
      <c r="H324" s="17">
        <f>(SUMIFS(EUROSTAT_VBE_IND_2005!F$7:F$883,EUROSTAT_VBE_IND_2005!$B$7:$B$883,$D324,EUROSTAT_VBE_IND_2005!$C$7:$C$883,"*"&amp;RIGHT($A324,3)&amp;"*",EUROSTAT_VBE_IND_2005!$D$7:$D$883,"7100*"))/1000</f>
        <v>0</v>
      </c>
      <c r="I324" s="17">
        <f>(SUMIFS(EUROSTAT_VBE_IND_2005!G$7:G$883,EUROSTAT_VBE_IND_2005!$B$7:$B$883,$D324,EUROSTAT_VBE_IND_2005!$C$7:$C$883,"*"&amp;RIGHT($A324,3)&amp;"*",EUROSTAT_VBE_IND_2005!$D$7:$D$883,"7100*"))/1000</f>
        <v>0</v>
      </c>
      <c r="J324" s="198"/>
      <c r="K324" s="17">
        <f>(SUMIFS(EUROSTAT_VBE_IND_2005!H$7:H$883,EUROSTAT_VBE_IND_2005!$B$7:$B$883,$D324,EUROSTAT_VBE_IND_2005!$C$7:$C$883,"*"&amp;RIGHT($A324,3)&amp;"*",EUROSTAT_VBE_IND_2005!$D$7:$D$883,"7100*"))/1000</f>
        <v>0</v>
      </c>
      <c r="L324" s="17">
        <f>(SUMIFS(EUROSTAT_VBE_IND_2005!I$7:I$883,EUROSTAT_VBE_IND_2005!$B$7:$B$883,$D324,EUROSTAT_VBE_IND_2005!$C$7:$C$883,"*"&amp;RIGHT($A324,3)&amp;"*",EUROSTAT_VBE_IND_2005!$D$7:$D$883,"7100*"))/1000</f>
        <v>0</v>
      </c>
      <c r="M324" s="17">
        <f>(SUMIFS(EUROSTAT_VBE_IND_2005!J$7:J$883,EUROSTAT_VBE_IND_2005!$B$7:$B$883,$D324,EUROSTAT_VBE_IND_2005!$C$7:$C$883,"*"&amp;RIGHT($A324,3)&amp;"*",EUROSTAT_VBE_IND_2005!$D$7:$D$883,"7100*"))/1000</f>
        <v>0</v>
      </c>
      <c r="N324" s="17">
        <f>(SUMIFS(EUROSTAT_VBE_IND_2005!K$7:K$883,EUROSTAT_VBE_IND_2005!$B$7:$B$883,$D324,EUROSTAT_VBE_IND_2005!$C$7:$C$883,"*"&amp;RIGHT($A324,3)&amp;"*",EUROSTAT_VBE_IND_2005!$D$7:$D$883,"7100*"))/1000</f>
        <v>0</v>
      </c>
      <c r="O324" s="17">
        <f>(SUMIFS(EUROSTAT_VBE_IND_2005!L$7:L$883,EUROSTAT_VBE_IND_2005!$B$7:$B$883,$D324,EUROSTAT_VBE_IND_2005!$C$7:$C$883,"*"&amp;RIGHT($A324,3)&amp;"*",EUROSTAT_VBE_IND_2005!$D$7:$D$883,"7100*"))/1000</f>
        <v>0</v>
      </c>
      <c r="P324" s="17">
        <f>(SUMIFS(EUROSTAT_VBE_IND_2005!M$7:M$883,EUROSTAT_VBE_IND_2005!$B$7:$B$883,$D324,EUROSTAT_VBE_IND_2005!$C$7:$C$883,"*"&amp;RIGHT($A324,3)&amp;"*",EUROSTAT_VBE_IND_2005!$D$7:$D$883,"7100*"))/1000</f>
        <v>0</v>
      </c>
      <c r="Q324" s="17">
        <f>(SUMIFS(EUROSTAT_VBE_IND_2005!N$7:N$883,EUROSTAT_VBE_IND_2005!$B$7:$B$883,$D324,EUROSTAT_VBE_IND_2005!$C$7:$C$883,"*"&amp;RIGHT($A324,3)&amp;"*",EUROSTAT_VBE_IND_2005!$D$7:$D$883,"7100*"))/1000</f>
        <v>0</v>
      </c>
      <c r="R324" s="17">
        <f>(SUMIFS(EUROSTAT_VBE_IND_2005!O$7:O$883,EUROSTAT_VBE_IND_2005!$B$7:$B$883,$D324,EUROSTAT_VBE_IND_2005!$C$7:$C$883,"*"&amp;RIGHT($A324,3)&amp;"*",EUROSTAT_VBE_IND_2005!$D$7:$D$883,"7100*"))/1000</f>
        <v>0</v>
      </c>
      <c r="S324" s="17">
        <f>(SUMIFS(EUROSTAT_VBE_IND_2005!P$7:P$883,EUROSTAT_VBE_IND_2005!$B$7:$B$883,$D324,EUROSTAT_VBE_IND_2005!$C$7:$C$883,"*"&amp;RIGHT($A324,3)&amp;"*",EUROSTAT_VBE_IND_2005!$D$7:$D$883,"7100*"))/1000</f>
        <v>0</v>
      </c>
      <c r="T324" s="17">
        <f>(SUMIFS(EUROSTAT_VBE_IND_2005!Q$7:Q$883,EUROSTAT_VBE_IND_2005!$B$7:$B$883,$D324,EUROSTAT_VBE_IND_2005!$C$7:$C$883,"*"&amp;RIGHT($A324,3)&amp;"*",EUROSTAT_VBE_IND_2005!$D$7:$D$883,"7100*"))/1000</f>
        <v>0</v>
      </c>
      <c r="U324" s="17">
        <f>(SUMIFS(EUROSTAT_VBE_IND_2005!R$7:R$883,EUROSTAT_VBE_IND_2005!$B$7:$B$883,$D324,EUROSTAT_VBE_IND_2005!$C$7:$C$883,"*"&amp;RIGHT($A324,3)&amp;"*",EUROSTAT_VBE_IND_2005!$D$7:$D$883,"7100*"))/1000</f>
        <v>0</v>
      </c>
      <c r="V324" s="17">
        <f>(SUMIFS(EUROSTAT_VBE_IND_2005!S$7:S$883,EUROSTAT_VBE_IND_2005!$B$7:$B$883,$D324,EUROSTAT_VBE_IND_2005!$C$7:$C$883,"*"&amp;RIGHT($A324,3)&amp;"*",EUROSTAT_VBE_IND_2005!$D$7:$D$883,"7100*"))/1000</f>
        <v>0</v>
      </c>
      <c r="W324" s="17">
        <f>(SUMIFS(EUROSTAT_VBE_IND_2005!T$7:T$883,EUROSTAT_VBE_IND_2005!$B$7:$B$883,$D324,EUROSTAT_VBE_IND_2005!$C$7:$C$883,"*"&amp;RIGHT($A324,3)&amp;"*",EUROSTAT_VBE_IND_2005!$D$7:$D$883,"7100*"))/1000</f>
        <v>0</v>
      </c>
      <c r="X324" s="17">
        <f>(SUMIFS(EUROSTAT_VBE_IND_2005!U$7:U$883,EUROSTAT_VBE_IND_2005!$B$7:$B$883,$D324,EUROSTAT_VBE_IND_2005!$C$7:$C$883,"*"&amp;RIGHT($A324,3)&amp;"*",EUROSTAT_VBE_IND_2005!$D$7:$D$883,"7100*"))/1000</f>
        <v>0</v>
      </c>
      <c r="Y324" s="17">
        <f>(SUMIFS(EUROSTAT_VBE_IND_2005!V$7:V$883,EUROSTAT_VBE_IND_2005!$B$7:$B$883,$D324,EUROSTAT_VBE_IND_2005!$C$7:$C$883,"*"&amp;RIGHT($A324,3)&amp;"*",EUROSTAT_VBE_IND_2005!$D$7:$D$883,"7100*"))/1000</f>
        <v>0</v>
      </c>
      <c r="Z324" s="17">
        <f>(SUMIFS(EUROSTAT_VBE_IND_2005!W$7:W$883,EUROSTAT_VBE_IND_2005!$B$7:$B$883,$D324,EUROSTAT_VBE_IND_2005!$C$7:$C$883,"*"&amp;RIGHT($A324,3)&amp;"*",EUROSTAT_VBE_IND_2005!$D$7:$D$883,"7100*"))/1000</f>
        <v>0</v>
      </c>
      <c r="AA324" s="17">
        <f>(SUMIFS(EUROSTAT_VBE_IND_2005!X$7:X$883,EUROSTAT_VBE_IND_2005!$B$7:$B$883,$D324,EUROSTAT_VBE_IND_2005!$C$7:$C$883,"*"&amp;RIGHT($A324,3)&amp;"*",EUROSTAT_VBE_IND_2005!$D$7:$D$883,"7100*"))/1000</f>
        <v>0</v>
      </c>
      <c r="AB324" s="17">
        <f>(SUMIFS(EUROSTAT_VBE_IND_2005!AA$7:AA$883,EUROSTAT_VBE_IND_2005!$B$7:$B$883,$D324,EUROSTAT_VBE_IND_2005!$C$7:$C$883,"*"&amp;RIGHT($A324,3)&amp;"*",EUROSTAT_VBE_IND_2005!$D$7:$D$883,"7100*"))/1000</f>
        <v>0</v>
      </c>
      <c r="AC324" s="17">
        <f>(SUMIFS(EUROSTAT_VBE_IND_2005!AB$7:AB$883,EUROSTAT_VBE_IND_2005!$B$7:$B$883,$D324,EUROSTAT_VBE_IND_2005!$C$7:$C$883,"*"&amp;RIGHT($A324,3)&amp;"*",EUROSTAT_VBE_IND_2005!$D$7:$D$883,"7100*"))/1000</f>
        <v>0</v>
      </c>
      <c r="AD324" s="17">
        <f>(SUMIFS(EUROSTAT_VBE_IND_2005!AC$7:AC$883,EUROSTAT_VBE_IND_2005!$B$7:$B$883,$D324,EUROSTAT_VBE_IND_2005!$C$7:$C$883,"*"&amp;RIGHT($A324,3)&amp;"*",EUROSTAT_VBE_IND_2005!$D$7:$D$883,"7100*"))/1000</f>
        <v>0</v>
      </c>
      <c r="AE324" s="17">
        <f>(SUMIFS(EUROSTAT_VBE_IND_2005!AD$7:AD$883,EUROSTAT_VBE_IND_2005!$B$7:$B$883,$D324,EUROSTAT_VBE_IND_2005!$C$7:$C$883,"*"&amp;RIGHT($A324,3)&amp;"*",EUROSTAT_VBE_IND_2005!$D$7:$D$883,"7100*"))/1000</f>
        <v>0.001</v>
      </c>
      <c r="AF324" s="17">
        <f>(SUMIFS(EUROSTAT_VBE_IND_2005!AE$7:AE$883,EUROSTAT_VBE_IND_2005!$B$7:$B$883,$D324,EUROSTAT_VBE_IND_2005!$C$7:$C$883,"*"&amp;RIGHT($A324,3)&amp;"*",EUROSTAT_VBE_IND_2005!$D$7:$D$883,"7100*"))/1000</f>
        <v>0</v>
      </c>
      <c r="AG324" s="17">
        <f>(SUMIFS(EUROSTAT_VBE_IND_2005!AF$7:AF$883,EUROSTAT_VBE_IND_2005!$B$7:$B$883,$D324,EUROSTAT_VBE_IND_2005!$C$7:$C$883,"*"&amp;RIGHT($A324,3)&amp;"*",EUROSTAT_VBE_IND_2005!$D$7:$D$883,"7100*"))/1000</f>
        <v>0</v>
      </c>
      <c r="AH324" s="17">
        <f>(SUMIFS(EUROSTAT_VBE_IND_2005!AH$7:AH$883,EUROSTAT_VBE_IND_2005!$B$7:$B$883,$D324,EUROSTAT_VBE_IND_2005!$C$7:$C$883,"*"&amp;RIGHT($A324,3)&amp;"*",EUROSTAT_VBE_IND_2005!$D$7:$D$883,"7100*"))/1000</f>
        <v>0</v>
      </c>
      <c r="AI324" s="17">
        <f>(SUMIFS(EUROSTAT_VBE_IND_2005!AI$7:AI$883,EUROSTAT_VBE_IND_2005!$B$7:$B$883,$D324,EUROSTAT_VBE_IND_2005!$C$7:$C$883,"*"&amp;RIGHT($A324,3)&amp;"*",EUROSTAT_VBE_IND_2005!$D$7:$D$883,"7100*"))/1000</f>
        <v>0</v>
      </c>
      <c r="AJ324" s="17">
        <f>(SUMIFS(EUROSTAT_VBE_IND_2005!AJ$7:AJ$883,EUROSTAT_VBE_IND_2005!$B$7:$B$883,$D324,EUROSTAT_VBE_IND_2005!$C$7:$C$883,"*"&amp;RIGHT($A324,3)&amp;"*",EUROSTAT_VBE_IND_2005!$D$7:$D$883,"7100*"))/1000</f>
        <v>0</v>
      </c>
      <c r="AK324" s="17">
        <f>(SUMIFS(EUROSTAT_VBE_IND_2005!AK$7:AK$883,EUROSTAT_VBE_IND_2005!$B$7:$B$883,$D324,EUROSTAT_VBE_IND_2005!$C$7:$C$883,"*"&amp;RIGHT($A324,3)&amp;"*",EUROSTAT_VBE_IND_2005!$D$7:$D$883,"7100*"))/1000</f>
        <v>0</v>
      </c>
      <c r="AL324" s="198"/>
      <c r="AM324" s="198"/>
      <c r="AN324" s="198"/>
      <c r="AO324" s="17">
        <f>(SUMIFS(EUROSTAT_VBE_IND_2005!Y$7:Y$883,EUROSTAT_VBE_IND_2005!$B$7:$B$883,$D324,EUROSTAT_VBE_IND_2005!$C$7:$C$883,"*"&amp;RIGHT($A324,3)&amp;"*",EUROSTAT_VBE_IND_2005!$D$7:$D$883,"7100*"))/1000</f>
        <v>0</v>
      </c>
      <c r="AP324" s="17">
        <f>(SUMIFS(EUROSTAT_VBE_IND_2005!Z$7:Z$883,EUROSTAT_VBE_IND_2005!$B$7:$B$883,$D324,EUROSTAT_VBE_IND_2005!$C$7:$C$883,"*"&amp;RIGHT($A324,3)&amp;"*",EUROSTAT_VBE_IND_2005!$D$7:$D$883,"7100*"))/1000</f>
        <v>0</v>
      </c>
      <c r="AQ324" s="17">
        <f>(SUMIFS(EUROSTAT_VBE_IND_2005!AG$7:AG$883,EUROSTAT_VBE_IND_2005!$B$7:$B$883,$D324,EUROSTAT_VBE_IND_2005!$C$7:$C$883,"*"&amp;RIGHT($A324,3)&amp;"*",EUROSTAT_VBE_IND_2005!$D$7:$D$883,"7100*"))/1000</f>
        <v>0</v>
      </c>
    </row>
    <row r="325" spans="1:43">
      <c r="A325" t="str">
        <f>LEFT(EUROSTAT_VBE_IND_2005!$C$477,8)</f>
        <v>B_101846</v>
      </c>
      <c r="B325" s="28" t="s">
        <v>305</v>
      </c>
      <c r="C325" t="s">
        <v>293</v>
      </c>
      <c r="D325" t="s">
        <v>55</v>
      </c>
      <c r="E325" t="s">
        <v>247</v>
      </c>
      <c r="F325" t="s">
        <v>267</v>
      </c>
      <c r="G325" s="17">
        <f>(SUMIFS(EUROSTAT_VBE_IND_2005!E$7:E$883,EUROSTAT_VBE_IND_2005!$B$7:$B$883,$D325,EUROSTAT_VBE_IND_2005!$C$7:$C$883,"*"&amp;RIGHT($A325,3)&amp;"*",EUROSTAT_VBE_IND_2005!$D$7:$D$883,"6000*"))/1000</f>
        <v>3.542</v>
      </c>
      <c r="H325" s="17">
        <f>(SUMIFS(EUROSTAT_VBE_IND_2005!F$7:F$883,EUROSTAT_VBE_IND_2005!$B$7:$B$883,$D325,EUROSTAT_VBE_IND_2005!$C$7:$C$883,"*"&amp;RIGHT($A325,3)&amp;"*",EUROSTAT_VBE_IND_2005!$D$7:$D$883,"6000*"))/1000</f>
        <v>3.578</v>
      </c>
      <c r="I325" s="17">
        <f>(SUMIFS(EUROSTAT_VBE_IND_2005!G$7:G$883,EUROSTAT_VBE_IND_2005!$B$7:$B$883,$D325,EUROSTAT_VBE_IND_2005!$C$7:$C$883,"*"&amp;RIGHT($A325,3)&amp;"*",EUROSTAT_VBE_IND_2005!$D$7:$D$883,"6000*"))/1000</f>
        <v>0.389</v>
      </c>
      <c r="J325" s="198"/>
      <c r="K325" s="17">
        <f>(SUMIFS(EUROSTAT_VBE_IND_2005!H$7:H$883,EUROSTAT_VBE_IND_2005!$B$7:$B$883,$D325,EUROSTAT_VBE_IND_2005!$C$7:$C$883,"*"&amp;RIGHT($A325,3)&amp;"*",EUROSTAT_VBE_IND_2005!$D$7:$D$883,"6000*"))/1000</f>
        <v>0.004</v>
      </c>
      <c r="L325" s="17">
        <f>(SUMIFS(EUROSTAT_VBE_IND_2005!I$7:I$883,EUROSTAT_VBE_IND_2005!$B$7:$B$883,$D325,EUROSTAT_VBE_IND_2005!$C$7:$C$883,"*"&amp;RIGHT($A325,3)&amp;"*",EUROSTAT_VBE_IND_2005!$D$7:$D$883,"6000*"))/1000</f>
        <v>5.688</v>
      </c>
      <c r="M325" s="17">
        <f>(SUMIFS(EUROSTAT_VBE_IND_2005!J$7:J$883,EUROSTAT_VBE_IND_2005!$B$7:$B$883,$D325,EUROSTAT_VBE_IND_2005!$C$7:$C$883,"*"&amp;RIGHT($A325,3)&amp;"*",EUROSTAT_VBE_IND_2005!$D$7:$D$883,"6000*"))/1000</f>
        <v>70.834</v>
      </c>
      <c r="N325" s="17">
        <f>(SUMIFS(EUROSTAT_VBE_IND_2005!K$7:K$883,EUROSTAT_VBE_IND_2005!$B$7:$B$883,$D325,EUROSTAT_VBE_IND_2005!$C$7:$C$883,"*"&amp;RIGHT($A325,3)&amp;"*",EUROSTAT_VBE_IND_2005!$D$7:$D$883,"6000*"))/1000</f>
        <v>0.788</v>
      </c>
      <c r="O325" s="17">
        <f>(SUMIFS(EUROSTAT_VBE_IND_2005!L$7:L$883,EUROSTAT_VBE_IND_2005!$B$7:$B$883,$D325,EUROSTAT_VBE_IND_2005!$C$7:$C$883,"*"&amp;RIGHT($A325,3)&amp;"*",EUROSTAT_VBE_IND_2005!$D$7:$D$883,"6000*"))/1000</f>
        <v>0.169</v>
      </c>
      <c r="P325" s="17">
        <f>(SUMIFS(EUROSTAT_VBE_IND_2005!M$7:M$883,EUROSTAT_VBE_IND_2005!$B$7:$B$883,$D325,EUROSTAT_VBE_IND_2005!$C$7:$C$883,"*"&amp;RIGHT($A325,3)&amp;"*",EUROSTAT_VBE_IND_2005!$D$7:$D$883,"6000*"))/1000</f>
        <v>0.45</v>
      </c>
      <c r="Q325" s="17">
        <f>(SUMIFS(EUROSTAT_VBE_IND_2005!N$7:N$883,EUROSTAT_VBE_IND_2005!$B$7:$B$883,$D325,EUROSTAT_VBE_IND_2005!$C$7:$C$883,"*"&amp;RIGHT($A325,3)&amp;"*",EUROSTAT_VBE_IND_2005!$D$7:$D$883,"6000*"))/1000</f>
        <v>15.862</v>
      </c>
      <c r="R325" s="17">
        <f>(SUMIFS(EUROSTAT_VBE_IND_2005!O$7:O$883,EUROSTAT_VBE_IND_2005!$B$7:$B$883,$D325,EUROSTAT_VBE_IND_2005!$C$7:$C$883,"*"&amp;RIGHT($A325,3)&amp;"*",EUROSTAT_VBE_IND_2005!$D$7:$D$883,"6000*"))/1000</f>
        <v>1.04</v>
      </c>
      <c r="S325" s="17">
        <f>(SUMIFS(EUROSTAT_VBE_IND_2005!P$7:P$883,EUROSTAT_VBE_IND_2005!$B$7:$B$883,$D325,EUROSTAT_VBE_IND_2005!$C$7:$C$883,"*"&amp;RIGHT($A325,3)&amp;"*",EUROSTAT_VBE_IND_2005!$D$7:$D$883,"6000*"))/1000</f>
        <v>29.75</v>
      </c>
      <c r="T325" s="17">
        <f>(SUMIFS(EUROSTAT_VBE_IND_2005!Q$7:Q$883,EUROSTAT_VBE_IND_2005!$B$7:$B$883,$D325,EUROSTAT_VBE_IND_2005!$C$7:$C$883,"*"&amp;RIGHT($A325,3)&amp;"*",EUROSTAT_VBE_IND_2005!$D$7:$D$883,"6000*"))/1000</f>
        <v>0.655</v>
      </c>
      <c r="U325" s="17">
        <f>(SUMIFS(EUROSTAT_VBE_IND_2005!R$7:R$883,EUROSTAT_VBE_IND_2005!$B$7:$B$883,$D325,EUROSTAT_VBE_IND_2005!$C$7:$C$883,"*"&amp;RIGHT($A325,3)&amp;"*",EUROSTAT_VBE_IND_2005!$D$7:$D$883,"6000*"))/1000</f>
        <v>2.714</v>
      </c>
      <c r="V325" s="17">
        <f>(SUMIFS(EUROSTAT_VBE_IND_2005!S$7:S$883,EUROSTAT_VBE_IND_2005!$B$7:$B$883,$D325,EUROSTAT_VBE_IND_2005!$C$7:$C$883,"*"&amp;RIGHT($A325,3)&amp;"*",EUROSTAT_VBE_IND_2005!$D$7:$D$883,"6000*"))/1000</f>
        <v>0.421</v>
      </c>
      <c r="W325" s="17">
        <f>(SUMIFS(EUROSTAT_VBE_IND_2005!T$7:T$883,EUROSTAT_VBE_IND_2005!$B$7:$B$883,$D325,EUROSTAT_VBE_IND_2005!$C$7:$C$883,"*"&amp;RIGHT($A325,3)&amp;"*",EUROSTAT_VBE_IND_2005!$D$7:$D$883,"6000*"))/1000</f>
        <v>0.018</v>
      </c>
      <c r="X325" s="17">
        <f>(SUMIFS(EUROSTAT_VBE_IND_2005!U$7:U$883,EUROSTAT_VBE_IND_2005!$B$7:$B$883,$D325,EUROSTAT_VBE_IND_2005!$C$7:$C$883,"*"&amp;RIGHT($A325,3)&amp;"*",EUROSTAT_VBE_IND_2005!$D$7:$D$883,"6000*"))/1000</f>
        <v>15.25</v>
      </c>
      <c r="Y325" s="17">
        <f>(SUMIFS(EUROSTAT_VBE_IND_2005!V$7:V$883,EUROSTAT_VBE_IND_2005!$B$7:$B$883,$D325,EUROSTAT_VBE_IND_2005!$C$7:$C$883,"*"&amp;RIGHT($A325,3)&amp;"*",EUROSTAT_VBE_IND_2005!$D$7:$D$883,"6000*"))/1000</f>
        <v>0.184</v>
      </c>
      <c r="Z325" s="17">
        <f>(SUMIFS(EUROSTAT_VBE_IND_2005!W$7:W$883,EUROSTAT_VBE_IND_2005!$B$7:$B$883,$D325,EUROSTAT_VBE_IND_2005!$C$7:$C$883,"*"&amp;RIGHT($A325,3)&amp;"*",EUROSTAT_VBE_IND_2005!$D$7:$D$883,"6000*"))/1000</f>
        <v>0.065</v>
      </c>
      <c r="AA325" s="17">
        <f>(SUMIFS(EUROSTAT_VBE_IND_2005!X$7:X$883,EUROSTAT_VBE_IND_2005!$B$7:$B$883,$D325,EUROSTAT_VBE_IND_2005!$C$7:$C$883,"*"&amp;RIGHT($A325,3)&amp;"*",EUROSTAT_VBE_IND_2005!$D$7:$D$883,"6000*"))/1000</f>
        <v>0.248</v>
      </c>
      <c r="AB325" s="17">
        <f>(SUMIFS(EUROSTAT_VBE_IND_2005!AA$7:AA$883,EUROSTAT_VBE_IND_2005!$B$7:$B$883,$D325,EUROSTAT_VBE_IND_2005!$C$7:$C$883,"*"&amp;RIGHT($A325,3)&amp;"*",EUROSTAT_VBE_IND_2005!$D$7:$D$883,"6000*"))/1000</f>
        <v>0</v>
      </c>
      <c r="AC325" s="17">
        <f>(SUMIFS(EUROSTAT_VBE_IND_2005!AB$7:AB$883,EUROSTAT_VBE_IND_2005!$B$7:$B$883,$D325,EUROSTAT_VBE_IND_2005!$C$7:$C$883,"*"&amp;RIGHT($A325,3)&amp;"*",EUROSTAT_VBE_IND_2005!$D$7:$D$883,"6000*"))/1000</f>
        <v>2.084</v>
      </c>
      <c r="AD325" s="17">
        <f>(SUMIFS(EUROSTAT_VBE_IND_2005!AC$7:AC$883,EUROSTAT_VBE_IND_2005!$B$7:$B$883,$D325,EUROSTAT_VBE_IND_2005!$C$7:$C$883,"*"&amp;RIGHT($A325,3)&amp;"*",EUROSTAT_VBE_IND_2005!$D$7:$D$883,"6000*"))/1000</f>
        <v>2.606</v>
      </c>
      <c r="AE325" s="17">
        <f>(SUMIFS(EUROSTAT_VBE_IND_2005!AD$7:AD$883,EUROSTAT_VBE_IND_2005!$B$7:$B$883,$D325,EUROSTAT_VBE_IND_2005!$C$7:$C$883,"*"&amp;RIGHT($A325,3)&amp;"*",EUROSTAT_VBE_IND_2005!$D$7:$D$883,"6000*"))/1000</f>
        <v>6.977</v>
      </c>
      <c r="AF325" s="17">
        <f>(SUMIFS(EUROSTAT_VBE_IND_2005!AE$7:AE$883,EUROSTAT_VBE_IND_2005!$B$7:$B$883,$D325,EUROSTAT_VBE_IND_2005!$C$7:$C$883,"*"&amp;RIGHT($A325,3)&amp;"*",EUROSTAT_VBE_IND_2005!$D$7:$D$883,"6000*"))/1000</f>
        <v>1.721</v>
      </c>
      <c r="AG325" s="17">
        <f>(SUMIFS(EUROSTAT_VBE_IND_2005!AF$7:AF$883,EUROSTAT_VBE_IND_2005!$B$7:$B$883,$D325,EUROSTAT_VBE_IND_2005!$C$7:$C$883,"*"&amp;RIGHT($A325,3)&amp;"*",EUROSTAT_VBE_IND_2005!$D$7:$D$883,"6000*"))/1000</f>
        <v>1.724</v>
      </c>
      <c r="AH325" s="17">
        <f>(SUMIFS(EUROSTAT_VBE_IND_2005!AH$7:AH$883,EUROSTAT_VBE_IND_2005!$B$7:$B$883,$D325,EUROSTAT_VBE_IND_2005!$C$7:$C$883,"*"&amp;RIGHT($A325,3)&amp;"*",EUROSTAT_VBE_IND_2005!$D$7:$D$883,"6000*"))/1000</f>
        <v>9.392</v>
      </c>
      <c r="AI325" s="17">
        <f>(SUMIFS(EUROSTAT_VBE_IND_2005!AI$7:AI$883,EUROSTAT_VBE_IND_2005!$B$7:$B$883,$D325,EUROSTAT_VBE_IND_2005!$C$7:$C$883,"*"&amp;RIGHT($A325,3)&amp;"*",EUROSTAT_VBE_IND_2005!$D$7:$D$883,"6000*"))/1000</f>
        <v>0.558</v>
      </c>
      <c r="AJ325" s="17">
        <f>(SUMIFS(EUROSTAT_VBE_IND_2005!AJ$7:AJ$883,EUROSTAT_VBE_IND_2005!$B$7:$B$883,$D325,EUROSTAT_VBE_IND_2005!$C$7:$C$883,"*"&amp;RIGHT($A325,3)&amp;"*",EUROSTAT_VBE_IND_2005!$D$7:$D$883,"6000*"))/1000</f>
        <v>0.839</v>
      </c>
      <c r="AK325" s="17">
        <f>(SUMIFS(EUROSTAT_VBE_IND_2005!AK$7:AK$883,EUROSTAT_VBE_IND_2005!$B$7:$B$883,$D325,EUROSTAT_VBE_IND_2005!$C$7:$C$883,"*"&amp;RIGHT($A325,3)&amp;"*",EUROSTAT_VBE_IND_2005!$D$7:$D$883,"6000*"))/1000</f>
        <v>21.028</v>
      </c>
      <c r="AL325" s="198"/>
      <c r="AM325" s="198"/>
      <c r="AN325" s="198"/>
      <c r="AO325" s="17">
        <f>(SUMIFS(EUROSTAT_VBE_IND_2005!Y$7:Y$883,EUROSTAT_VBE_IND_2005!$B$7:$B$883,$D325,EUROSTAT_VBE_IND_2005!$C$7:$C$883,"*"&amp;RIGHT($A325,3)&amp;"*",EUROSTAT_VBE_IND_2005!$D$7:$D$883,"6000*"))/1000</f>
        <v>0.022</v>
      </c>
      <c r="AP325" s="17">
        <f>(SUMIFS(EUROSTAT_VBE_IND_2005!Z$7:Z$883,EUROSTAT_VBE_IND_2005!$B$7:$B$883,$D325,EUROSTAT_VBE_IND_2005!$C$7:$C$883,"*"&amp;RIGHT($A325,3)&amp;"*",EUROSTAT_VBE_IND_2005!$D$7:$D$883,"6000*"))/1000</f>
        <v>0.054</v>
      </c>
      <c r="AQ325" s="17">
        <f>(SUMIFS(EUROSTAT_VBE_IND_2005!AG$7:AG$883,EUROSTAT_VBE_IND_2005!$B$7:$B$883,$D325,EUROSTAT_VBE_IND_2005!$C$7:$C$883,"*"&amp;RIGHT($A325,3)&amp;"*",EUROSTAT_VBE_IND_2005!$D$7:$D$883,"6000*"))/1000</f>
        <v>2.412</v>
      </c>
    </row>
    <row r="326" spans="1:43">
      <c r="A326" t="str">
        <f>LEFT(EUROSTAT_VBE_IND_2005!$C$477,8)</f>
        <v>B_101846</v>
      </c>
      <c r="B326" s="28" t="s">
        <v>305</v>
      </c>
      <c r="C326" t="s">
        <v>293</v>
      </c>
      <c r="D326" t="s">
        <v>55</v>
      </c>
      <c r="E326" t="s">
        <v>248</v>
      </c>
      <c r="F326" t="s">
        <v>268</v>
      </c>
      <c r="G326" s="17">
        <f>(SUMIFS(EUROSTAT_VBE_IND_2005!E$7:E$883,EUROSTAT_VBE_IND_2005!$B$7:$B$883,$D326,EUROSTAT_VBE_IND_2005!$C$7:$C$883,"*"&amp;RIGHT($A326,3)&amp;"*",EUROSTAT_VBE_IND_2005!$D$7:$D$883,"5200*"))/1000</f>
        <v>0.949</v>
      </c>
      <c r="H326" s="17">
        <f>(SUMIFS(EUROSTAT_VBE_IND_2005!F$7:F$883,EUROSTAT_VBE_IND_2005!$B$7:$B$883,$D326,EUROSTAT_VBE_IND_2005!$C$7:$C$883,"*"&amp;RIGHT($A326,3)&amp;"*",EUROSTAT_VBE_IND_2005!$D$7:$D$883,"5200*"))/1000</f>
        <v>0</v>
      </c>
      <c r="I326" s="17">
        <f>(SUMIFS(EUROSTAT_VBE_IND_2005!G$7:G$883,EUROSTAT_VBE_IND_2005!$B$7:$B$883,$D326,EUROSTAT_VBE_IND_2005!$C$7:$C$883,"*"&amp;RIGHT($A326,3)&amp;"*",EUROSTAT_VBE_IND_2005!$D$7:$D$883,"5200*"))/1000</f>
        <v>0.013</v>
      </c>
      <c r="J326" s="198"/>
      <c r="K326" s="17">
        <f>(SUMIFS(EUROSTAT_VBE_IND_2005!H$7:H$883,EUROSTAT_VBE_IND_2005!$B$7:$B$883,$D326,EUROSTAT_VBE_IND_2005!$C$7:$C$883,"*"&amp;RIGHT($A326,3)&amp;"*",EUROSTAT_VBE_IND_2005!$D$7:$D$883,"5200*"))/1000</f>
        <v>0</v>
      </c>
      <c r="L326" s="17">
        <f>(SUMIFS(EUROSTAT_VBE_IND_2005!I$7:I$883,EUROSTAT_VBE_IND_2005!$B$7:$B$883,$D326,EUROSTAT_VBE_IND_2005!$C$7:$C$883,"*"&amp;RIGHT($A326,3)&amp;"*",EUROSTAT_VBE_IND_2005!$D$7:$D$883,"5200*"))/1000</f>
        <v>2.532</v>
      </c>
      <c r="M326" s="17">
        <f>(SUMIFS(EUROSTAT_VBE_IND_2005!J$7:J$883,EUROSTAT_VBE_IND_2005!$B$7:$B$883,$D326,EUROSTAT_VBE_IND_2005!$C$7:$C$883,"*"&amp;RIGHT($A326,3)&amp;"*",EUROSTAT_VBE_IND_2005!$D$7:$D$883,"5200*"))/1000</f>
        <v>20.246</v>
      </c>
      <c r="N326" s="17">
        <f>(SUMIFS(EUROSTAT_VBE_IND_2005!K$7:K$883,EUROSTAT_VBE_IND_2005!$B$7:$B$883,$D326,EUROSTAT_VBE_IND_2005!$C$7:$C$883,"*"&amp;RIGHT($A326,3)&amp;"*",EUROSTAT_VBE_IND_2005!$D$7:$D$883,"5200*"))/1000</f>
        <v>0.145</v>
      </c>
      <c r="O326" s="17">
        <f>(SUMIFS(EUROSTAT_VBE_IND_2005!L$7:L$883,EUROSTAT_VBE_IND_2005!$B$7:$B$883,$D326,EUROSTAT_VBE_IND_2005!$C$7:$C$883,"*"&amp;RIGHT($A326,3)&amp;"*",EUROSTAT_VBE_IND_2005!$D$7:$D$883,"5200*"))/1000</f>
        <v>0.021</v>
      </c>
      <c r="P326" s="17">
        <f>(SUMIFS(EUROSTAT_VBE_IND_2005!M$7:M$883,EUROSTAT_VBE_IND_2005!$B$7:$B$883,$D326,EUROSTAT_VBE_IND_2005!$C$7:$C$883,"*"&amp;RIGHT($A326,3)&amp;"*",EUROSTAT_VBE_IND_2005!$D$7:$D$883,"5200*"))/1000</f>
        <v>0</v>
      </c>
      <c r="Q326" s="17">
        <f>(SUMIFS(EUROSTAT_VBE_IND_2005!N$7:N$883,EUROSTAT_VBE_IND_2005!$B$7:$B$883,$D326,EUROSTAT_VBE_IND_2005!$C$7:$C$883,"*"&amp;RIGHT($A326,3)&amp;"*",EUROSTAT_VBE_IND_2005!$D$7:$D$883,"5200*"))/1000</f>
        <v>0</v>
      </c>
      <c r="R326" s="17">
        <f>(SUMIFS(EUROSTAT_VBE_IND_2005!O$7:O$883,EUROSTAT_VBE_IND_2005!$B$7:$B$883,$D326,EUROSTAT_VBE_IND_2005!$C$7:$C$883,"*"&amp;RIGHT($A326,3)&amp;"*",EUROSTAT_VBE_IND_2005!$D$7:$D$883,"5200*"))/1000</f>
        <v>0</v>
      </c>
      <c r="S326" s="17">
        <f>(SUMIFS(EUROSTAT_VBE_IND_2005!P$7:P$883,EUROSTAT_VBE_IND_2005!$B$7:$B$883,$D326,EUROSTAT_VBE_IND_2005!$C$7:$C$883,"*"&amp;RIGHT($A326,3)&amp;"*",EUROSTAT_VBE_IND_2005!$D$7:$D$883,"5200*"))/1000</f>
        <v>0</v>
      </c>
      <c r="T326" s="17">
        <f>(SUMIFS(EUROSTAT_VBE_IND_2005!Q$7:Q$883,EUROSTAT_VBE_IND_2005!$B$7:$B$883,$D326,EUROSTAT_VBE_IND_2005!$C$7:$C$883,"*"&amp;RIGHT($A326,3)&amp;"*",EUROSTAT_VBE_IND_2005!$D$7:$D$883,"5200*"))/1000</f>
        <v>0.021</v>
      </c>
      <c r="U326" s="17">
        <f>(SUMIFS(EUROSTAT_VBE_IND_2005!R$7:R$883,EUROSTAT_VBE_IND_2005!$B$7:$B$883,$D326,EUROSTAT_VBE_IND_2005!$C$7:$C$883,"*"&amp;RIGHT($A326,3)&amp;"*",EUROSTAT_VBE_IND_2005!$D$7:$D$883,"5200*"))/1000</f>
        <v>0.532</v>
      </c>
      <c r="V326" s="17">
        <f>(SUMIFS(EUROSTAT_VBE_IND_2005!S$7:S$883,EUROSTAT_VBE_IND_2005!$B$7:$B$883,$D326,EUROSTAT_VBE_IND_2005!$C$7:$C$883,"*"&amp;RIGHT($A326,3)&amp;"*",EUROSTAT_VBE_IND_2005!$D$7:$D$883,"5200*"))/1000</f>
        <v>0</v>
      </c>
      <c r="W326" s="17">
        <f>(SUMIFS(EUROSTAT_VBE_IND_2005!T$7:T$883,EUROSTAT_VBE_IND_2005!$B$7:$B$883,$D326,EUROSTAT_VBE_IND_2005!$C$7:$C$883,"*"&amp;RIGHT($A326,3)&amp;"*",EUROSTAT_VBE_IND_2005!$D$7:$D$883,"5200*"))/1000</f>
        <v>0</v>
      </c>
      <c r="X326" s="17">
        <f>(SUMIFS(EUROSTAT_VBE_IND_2005!U$7:U$883,EUROSTAT_VBE_IND_2005!$B$7:$B$883,$D326,EUROSTAT_VBE_IND_2005!$C$7:$C$883,"*"&amp;RIGHT($A326,3)&amp;"*",EUROSTAT_VBE_IND_2005!$D$7:$D$883,"5200*"))/1000</f>
        <v>4.783</v>
      </c>
      <c r="Y326" s="17">
        <f>(SUMIFS(EUROSTAT_VBE_IND_2005!V$7:V$883,EUROSTAT_VBE_IND_2005!$B$7:$B$883,$D326,EUROSTAT_VBE_IND_2005!$C$7:$C$883,"*"&amp;RIGHT($A326,3)&amp;"*",EUROSTAT_VBE_IND_2005!$D$7:$D$883,"5200*"))/1000</f>
        <v>0.014</v>
      </c>
      <c r="Z326" s="17">
        <f>(SUMIFS(EUROSTAT_VBE_IND_2005!W$7:W$883,EUROSTAT_VBE_IND_2005!$B$7:$B$883,$D326,EUROSTAT_VBE_IND_2005!$C$7:$C$883,"*"&amp;RIGHT($A326,3)&amp;"*",EUROSTAT_VBE_IND_2005!$D$7:$D$883,"5200*"))/1000</f>
        <v>0</v>
      </c>
      <c r="AA326" s="17">
        <f>(SUMIFS(EUROSTAT_VBE_IND_2005!X$7:X$883,EUROSTAT_VBE_IND_2005!$B$7:$B$883,$D326,EUROSTAT_VBE_IND_2005!$C$7:$C$883,"*"&amp;RIGHT($A326,3)&amp;"*",EUROSTAT_VBE_IND_2005!$D$7:$D$883,"5200*"))/1000</f>
        <v>0.022</v>
      </c>
      <c r="AB326" s="17">
        <f>(SUMIFS(EUROSTAT_VBE_IND_2005!AA$7:AA$883,EUROSTAT_VBE_IND_2005!$B$7:$B$883,$D326,EUROSTAT_VBE_IND_2005!$C$7:$C$883,"*"&amp;RIGHT($A326,3)&amp;"*",EUROSTAT_VBE_IND_2005!$D$7:$D$883,"5200*"))/1000</f>
        <v>0</v>
      </c>
      <c r="AC326" s="17">
        <f>(SUMIFS(EUROSTAT_VBE_IND_2005!AB$7:AB$883,EUROSTAT_VBE_IND_2005!$B$7:$B$883,$D326,EUROSTAT_VBE_IND_2005!$C$7:$C$883,"*"&amp;RIGHT($A326,3)&amp;"*",EUROSTAT_VBE_IND_2005!$D$7:$D$883,"5200*"))/1000</f>
        <v>0.102</v>
      </c>
      <c r="AD326" s="17">
        <f>(SUMIFS(EUROSTAT_VBE_IND_2005!AC$7:AC$883,EUROSTAT_VBE_IND_2005!$B$7:$B$883,$D326,EUROSTAT_VBE_IND_2005!$C$7:$C$883,"*"&amp;RIGHT($A326,3)&amp;"*",EUROSTAT_VBE_IND_2005!$D$7:$D$883,"5200*"))/1000</f>
        <v>0.092</v>
      </c>
      <c r="AE326" s="17">
        <f>(SUMIFS(EUROSTAT_VBE_IND_2005!AD$7:AD$883,EUROSTAT_VBE_IND_2005!$B$7:$B$883,$D326,EUROSTAT_VBE_IND_2005!$C$7:$C$883,"*"&amp;RIGHT($A326,3)&amp;"*",EUROSTAT_VBE_IND_2005!$D$7:$D$883,"5200*"))/1000</f>
        <v>4.016</v>
      </c>
      <c r="AF326" s="17">
        <f>(SUMIFS(EUROSTAT_VBE_IND_2005!AE$7:AE$883,EUROSTAT_VBE_IND_2005!$B$7:$B$883,$D326,EUROSTAT_VBE_IND_2005!$C$7:$C$883,"*"&amp;RIGHT($A326,3)&amp;"*",EUROSTAT_VBE_IND_2005!$D$7:$D$883,"5200*"))/1000</f>
        <v>0</v>
      </c>
      <c r="AG326" s="17">
        <f>(SUMIFS(EUROSTAT_VBE_IND_2005!AF$7:AF$883,EUROSTAT_VBE_IND_2005!$B$7:$B$883,$D326,EUROSTAT_VBE_IND_2005!$C$7:$C$883,"*"&amp;RIGHT($A326,3)&amp;"*",EUROSTAT_VBE_IND_2005!$D$7:$D$883,"5200*"))/1000</f>
        <v>0.468</v>
      </c>
      <c r="AH326" s="17">
        <f>(SUMIFS(EUROSTAT_VBE_IND_2005!AH$7:AH$883,EUROSTAT_VBE_IND_2005!$B$7:$B$883,$D326,EUROSTAT_VBE_IND_2005!$C$7:$C$883,"*"&amp;RIGHT($A326,3)&amp;"*",EUROSTAT_VBE_IND_2005!$D$7:$D$883,"5200*"))/1000</f>
        <v>0</v>
      </c>
      <c r="AI326" s="17">
        <f>(SUMIFS(EUROSTAT_VBE_IND_2005!AI$7:AI$883,EUROSTAT_VBE_IND_2005!$B$7:$B$883,$D326,EUROSTAT_VBE_IND_2005!$C$7:$C$883,"*"&amp;RIGHT($A326,3)&amp;"*",EUROSTAT_VBE_IND_2005!$D$7:$D$883,"5200*"))/1000</f>
        <v>0.036</v>
      </c>
      <c r="AJ326" s="17">
        <f>(SUMIFS(EUROSTAT_VBE_IND_2005!AJ$7:AJ$883,EUROSTAT_VBE_IND_2005!$B$7:$B$883,$D326,EUROSTAT_VBE_IND_2005!$C$7:$C$883,"*"&amp;RIGHT($A326,3)&amp;"*",EUROSTAT_VBE_IND_2005!$D$7:$D$883,"5200*"))/1000</f>
        <v>0.122</v>
      </c>
      <c r="AK326" s="17">
        <f>(SUMIFS(EUROSTAT_VBE_IND_2005!AK$7:AK$883,EUROSTAT_VBE_IND_2005!$B$7:$B$883,$D326,EUROSTAT_VBE_IND_2005!$C$7:$C$883,"*"&amp;RIGHT($A326,3)&amp;"*",EUROSTAT_VBE_IND_2005!$D$7:$D$883,"5200*"))/1000</f>
        <v>0</v>
      </c>
      <c r="AL326" s="198"/>
      <c r="AM326" s="198"/>
      <c r="AN326" s="198"/>
      <c r="AO326" s="17">
        <f>(SUMIFS(EUROSTAT_VBE_IND_2005!Y$7:Y$883,EUROSTAT_VBE_IND_2005!$B$7:$B$883,$D326,EUROSTAT_VBE_IND_2005!$C$7:$C$883,"*"&amp;RIGHT($A326,3)&amp;"*",EUROSTAT_VBE_IND_2005!$D$7:$D$883,"5200*"))/1000</f>
        <v>0</v>
      </c>
      <c r="AP326" s="17">
        <f>(SUMIFS(EUROSTAT_VBE_IND_2005!Z$7:Z$883,EUROSTAT_VBE_IND_2005!$B$7:$B$883,$D326,EUROSTAT_VBE_IND_2005!$C$7:$C$883,"*"&amp;RIGHT($A326,3)&amp;"*",EUROSTAT_VBE_IND_2005!$D$7:$D$883,"5200*"))/1000</f>
        <v>0.034</v>
      </c>
      <c r="AQ326" s="17">
        <f>(SUMIFS(EUROSTAT_VBE_IND_2005!AG$7:AG$883,EUROSTAT_VBE_IND_2005!$B$7:$B$883,$D326,EUROSTAT_VBE_IND_2005!$C$7:$C$883,"*"&amp;RIGHT($A326,3)&amp;"*",EUROSTAT_VBE_IND_2005!$D$7:$D$883,"5200*"))/1000</f>
        <v>0.06</v>
      </c>
    </row>
    <row r="327" spans="6:43">
      <c r="F327" s="241" t="s">
        <v>192</v>
      </c>
      <c r="G327" s="795">
        <f>SUM(G307:G326)</f>
        <v>7.061</v>
      </c>
      <c r="H327" s="795">
        <f t="shared" ref="H327:AK327" si="12">SUM(H307:H326)</f>
        <v>7.964</v>
      </c>
      <c r="I327" s="795">
        <f t="shared" si="12"/>
        <v>0.471</v>
      </c>
      <c r="J327" s="875"/>
      <c r="K327" s="795">
        <f t="shared" si="12"/>
        <v>0.004</v>
      </c>
      <c r="L327" s="795">
        <f t="shared" si="12"/>
        <v>13.625</v>
      </c>
      <c r="M327" s="795">
        <f t="shared" si="12"/>
        <v>138.809</v>
      </c>
      <c r="N327" s="795">
        <f t="shared" si="12"/>
        <v>1.807</v>
      </c>
      <c r="O327" s="795">
        <f t="shared" si="12"/>
        <v>0.411</v>
      </c>
      <c r="P327" s="795">
        <f t="shared" si="12"/>
        <v>1.345</v>
      </c>
      <c r="Q327" s="795">
        <f t="shared" si="12"/>
        <v>34.96</v>
      </c>
      <c r="R327" s="795">
        <f t="shared" si="12"/>
        <v>2.397</v>
      </c>
      <c r="S327" s="795">
        <f t="shared" si="12"/>
        <v>58.24</v>
      </c>
      <c r="T327" s="795">
        <f t="shared" si="12"/>
        <v>1.153</v>
      </c>
      <c r="U327" s="795">
        <f t="shared" si="12"/>
        <v>5.872</v>
      </c>
      <c r="V327" s="795">
        <f t="shared" si="12"/>
        <v>1.173</v>
      </c>
      <c r="W327" s="795">
        <f t="shared" si="12"/>
        <v>0.018</v>
      </c>
      <c r="X327" s="795">
        <f t="shared" si="12"/>
        <v>20.033</v>
      </c>
      <c r="Y327" s="795">
        <f t="shared" si="12"/>
        <v>0.436</v>
      </c>
      <c r="Z327" s="795">
        <f t="shared" si="12"/>
        <v>0.088</v>
      </c>
      <c r="AA327" s="795">
        <f t="shared" si="12"/>
        <v>0.519</v>
      </c>
      <c r="AB327" s="795">
        <f t="shared" si="12"/>
        <v>0</v>
      </c>
      <c r="AC327" s="795">
        <f t="shared" si="12"/>
        <v>4.99</v>
      </c>
      <c r="AD327" s="795">
        <f t="shared" si="12"/>
        <v>3.528</v>
      </c>
      <c r="AE327" s="795">
        <f t="shared" si="12"/>
        <v>17.862</v>
      </c>
      <c r="AF327" s="795">
        <f t="shared" si="12"/>
        <v>2.975</v>
      </c>
      <c r="AG327" s="795">
        <f t="shared" si="12"/>
        <v>3.506</v>
      </c>
      <c r="AH327" s="795">
        <f t="shared" si="12"/>
        <v>13.039</v>
      </c>
      <c r="AI327" s="795">
        <f t="shared" si="12"/>
        <v>1.301</v>
      </c>
      <c r="AJ327" s="795">
        <f t="shared" si="12"/>
        <v>3.151</v>
      </c>
      <c r="AK327" s="795">
        <f t="shared" si="12"/>
        <v>60.927</v>
      </c>
      <c r="AL327" s="875"/>
      <c r="AM327" s="875"/>
      <c r="AN327" s="875"/>
      <c r="AO327" s="795">
        <f>SUM(AO307:AO326)</f>
        <v>0.022</v>
      </c>
      <c r="AP327" s="795">
        <f>SUM(AP307:AP326)</f>
        <v>0.088</v>
      </c>
      <c r="AQ327" s="795">
        <f>SUM(AQ307:AQ326)</f>
        <v>2.489</v>
      </c>
    </row>
    <row r="328" spans="1:43">
      <c r="A328" t="str">
        <f>LEFT(EUROSTAT_VBE_IND_2005!$C$477,8)</f>
        <v>B_101846</v>
      </c>
      <c r="B328" s="28" t="s">
        <v>305</v>
      </c>
      <c r="C328" t="s">
        <v>293</v>
      </c>
      <c r="D328" t="s">
        <v>55</v>
      </c>
      <c r="F328" s="241" t="s">
        <v>294</v>
      </c>
      <c r="G328" s="795">
        <f>(SUMIFS(EUROSTAT_VBE_IND_2005!E$7:E$883,EUROSTAT_VBE_IND_2005!$B$7:$B$883,$D326,EUROSTAT_VBE_IND_2005!$C$7:$C$883,"*"&amp;RIGHT($A326,3)&amp;"*",EUROSTAT_VBE_IND_2005!$D$7:$D$883,"*"))/1000</f>
        <v>7.061</v>
      </c>
      <c r="H328" s="795">
        <f>(SUMIFS(EUROSTAT_VBE_IND_2005!F$7:F$883,EUROSTAT_VBE_IND_2005!$B$7:$B$883,$D326,EUROSTAT_VBE_IND_2005!$C$7:$C$883,"*"&amp;RIGHT($A326,3)&amp;"*",EUROSTAT_VBE_IND_2005!$D$7:$D$883,"*"))/1000</f>
        <v>7.964</v>
      </c>
      <c r="I328" s="795">
        <f>(SUMIFS(EUROSTAT_VBE_IND_2005!G$7:G$883,EUROSTAT_VBE_IND_2005!$B$7:$B$883,$D326,EUROSTAT_VBE_IND_2005!$C$7:$C$883,"*"&amp;RIGHT($A326,3)&amp;"*",EUROSTAT_VBE_IND_2005!$D$7:$D$883,"*"))/1000</f>
        <v>0.471</v>
      </c>
      <c r="J328" s="875"/>
      <c r="K328" s="795">
        <f>(SUMIFS(EUROSTAT_VBE_IND_2005!H$7:H$883,EUROSTAT_VBE_IND_2005!$B$7:$B$883,$D326,EUROSTAT_VBE_IND_2005!$C$7:$C$883,"*"&amp;RIGHT($A326,3)&amp;"*",EUROSTAT_VBE_IND_2005!$D$7:$D$883,"*"))/1000</f>
        <v>0.004</v>
      </c>
      <c r="L328" s="795">
        <f>(SUMIFS(EUROSTAT_VBE_IND_2005!I$7:I$883,EUROSTAT_VBE_IND_2005!$B$7:$B$883,$D326,EUROSTAT_VBE_IND_2005!$C$7:$C$883,"*"&amp;RIGHT($A326,3)&amp;"*",EUROSTAT_VBE_IND_2005!$D$7:$D$883,"*"))/1000</f>
        <v>13.625</v>
      </c>
      <c r="M328" s="795">
        <f>(SUMIFS(EUROSTAT_VBE_IND_2005!J$7:J$883,EUROSTAT_VBE_IND_2005!$B$7:$B$883,$D326,EUROSTAT_VBE_IND_2005!$C$7:$C$883,"*"&amp;RIGHT($A326,3)&amp;"*",EUROSTAT_VBE_IND_2005!$D$7:$D$883,"*"))/1000</f>
        <v>138.809</v>
      </c>
      <c r="N328" s="795">
        <f>(SUMIFS(EUROSTAT_VBE_IND_2005!K$7:K$883,EUROSTAT_VBE_IND_2005!$B$7:$B$883,$D326,EUROSTAT_VBE_IND_2005!$C$7:$C$883,"*"&amp;RIGHT($A326,3)&amp;"*",EUROSTAT_VBE_IND_2005!$D$7:$D$883,"*"))/1000</f>
        <v>1.807</v>
      </c>
      <c r="O328" s="795">
        <f>(SUMIFS(EUROSTAT_VBE_IND_2005!L$7:L$883,EUROSTAT_VBE_IND_2005!$B$7:$B$883,$D326,EUROSTAT_VBE_IND_2005!$C$7:$C$883,"*"&amp;RIGHT($A326,3)&amp;"*",EUROSTAT_VBE_IND_2005!$D$7:$D$883,"*"))/1000</f>
        <v>0.411</v>
      </c>
      <c r="P328" s="795">
        <f>(SUMIFS(EUROSTAT_VBE_IND_2005!M$7:M$883,EUROSTAT_VBE_IND_2005!$B$7:$B$883,$D326,EUROSTAT_VBE_IND_2005!$C$7:$C$883,"*"&amp;RIGHT($A326,3)&amp;"*",EUROSTAT_VBE_IND_2005!$D$7:$D$883,"*"))/1000</f>
        <v>1.345</v>
      </c>
      <c r="Q328" s="795">
        <f>(SUMIFS(EUROSTAT_VBE_IND_2005!N$7:N$883,EUROSTAT_VBE_IND_2005!$B$7:$B$883,$D326,EUROSTAT_VBE_IND_2005!$C$7:$C$883,"*"&amp;RIGHT($A326,3)&amp;"*",EUROSTAT_VBE_IND_2005!$D$7:$D$883,"*"))/1000</f>
        <v>34.96</v>
      </c>
      <c r="R328" s="795">
        <f>(SUMIFS(EUROSTAT_VBE_IND_2005!O$7:O$883,EUROSTAT_VBE_IND_2005!$B$7:$B$883,$D326,EUROSTAT_VBE_IND_2005!$C$7:$C$883,"*"&amp;RIGHT($A326,3)&amp;"*",EUROSTAT_VBE_IND_2005!$D$7:$D$883,"*"))/1000</f>
        <v>2.397</v>
      </c>
      <c r="S328" s="795">
        <f>(SUMIFS(EUROSTAT_VBE_IND_2005!P$7:P$883,EUROSTAT_VBE_IND_2005!$B$7:$B$883,$D326,EUROSTAT_VBE_IND_2005!$C$7:$C$883,"*"&amp;RIGHT($A326,3)&amp;"*",EUROSTAT_VBE_IND_2005!$D$7:$D$883,"*"))/1000</f>
        <v>58.24</v>
      </c>
      <c r="T328" s="795">
        <f>(SUMIFS(EUROSTAT_VBE_IND_2005!Q$7:Q$883,EUROSTAT_VBE_IND_2005!$B$7:$B$883,$D326,EUROSTAT_VBE_IND_2005!$C$7:$C$883,"*"&amp;RIGHT($A326,3)&amp;"*",EUROSTAT_VBE_IND_2005!$D$7:$D$883,"*"))/1000</f>
        <v>1.153</v>
      </c>
      <c r="U328" s="795">
        <f>(SUMIFS(EUROSTAT_VBE_IND_2005!R$7:R$883,EUROSTAT_VBE_IND_2005!$B$7:$B$883,$D326,EUROSTAT_VBE_IND_2005!$C$7:$C$883,"*"&amp;RIGHT($A326,3)&amp;"*",EUROSTAT_VBE_IND_2005!$D$7:$D$883,"*"))/1000</f>
        <v>5.872</v>
      </c>
      <c r="V328" s="795">
        <f>(SUMIFS(EUROSTAT_VBE_IND_2005!S$7:S$883,EUROSTAT_VBE_IND_2005!$B$7:$B$883,$D326,EUROSTAT_VBE_IND_2005!$C$7:$C$883,"*"&amp;RIGHT($A326,3)&amp;"*",EUROSTAT_VBE_IND_2005!$D$7:$D$883,"*"))/1000</f>
        <v>1.173</v>
      </c>
      <c r="W328" s="795">
        <f>(SUMIFS(EUROSTAT_VBE_IND_2005!T$7:T$883,EUROSTAT_VBE_IND_2005!$B$7:$B$883,$D326,EUROSTAT_VBE_IND_2005!$C$7:$C$883,"*"&amp;RIGHT($A326,3)&amp;"*",EUROSTAT_VBE_IND_2005!$D$7:$D$883,"*"))/1000</f>
        <v>0.018</v>
      </c>
      <c r="X328" s="795">
        <f>(SUMIFS(EUROSTAT_VBE_IND_2005!U$7:U$883,EUROSTAT_VBE_IND_2005!$B$7:$B$883,$D326,EUROSTAT_VBE_IND_2005!$C$7:$C$883,"*"&amp;RIGHT($A326,3)&amp;"*",EUROSTAT_VBE_IND_2005!$D$7:$D$883,"*"))/1000</f>
        <v>20.033</v>
      </c>
      <c r="Y328" s="795">
        <f>(SUMIFS(EUROSTAT_VBE_IND_2005!V$7:V$883,EUROSTAT_VBE_IND_2005!$B$7:$B$883,$D326,EUROSTAT_VBE_IND_2005!$C$7:$C$883,"*"&amp;RIGHT($A326,3)&amp;"*",EUROSTAT_VBE_IND_2005!$D$7:$D$883,"*"))/1000</f>
        <v>0.436</v>
      </c>
      <c r="Z328" s="795">
        <f>(SUMIFS(EUROSTAT_VBE_IND_2005!W$7:W$883,EUROSTAT_VBE_IND_2005!$B$7:$B$883,$D326,EUROSTAT_VBE_IND_2005!$C$7:$C$883,"*"&amp;RIGHT($A326,3)&amp;"*",EUROSTAT_VBE_IND_2005!$D$7:$D$883,"*"))/1000</f>
        <v>0.088</v>
      </c>
      <c r="AA328" s="795">
        <f>(SUMIFS(EUROSTAT_VBE_IND_2005!X$7:X$883,EUROSTAT_VBE_IND_2005!$B$7:$B$883,$D326,EUROSTAT_VBE_IND_2005!$C$7:$C$883,"*"&amp;RIGHT($A326,3)&amp;"*",EUROSTAT_VBE_IND_2005!$D$7:$D$883,"*"))/1000</f>
        <v>0.519</v>
      </c>
      <c r="AB328" s="795">
        <f>(SUMIFS(EUROSTAT_VBE_IND_2005!AA$7:AA$883,EUROSTAT_VBE_IND_2005!$B$7:$B$883,$D326,EUROSTAT_VBE_IND_2005!$C$7:$C$883,"*"&amp;RIGHT($A326,3)&amp;"*",EUROSTAT_VBE_IND_2005!$D$7:$D$883,"*"))/1000</f>
        <v>0</v>
      </c>
      <c r="AC328" s="795">
        <f>(SUMIFS(EUROSTAT_VBE_IND_2005!AB$7:AB$883,EUROSTAT_VBE_IND_2005!$B$7:$B$883,$D326,EUROSTAT_VBE_IND_2005!$C$7:$C$883,"*"&amp;RIGHT($A326,3)&amp;"*",EUROSTAT_VBE_IND_2005!$D$7:$D$883,"*"))/1000</f>
        <v>4.99</v>
      </c>
      <c r="AD328" s="795">
        <f>(SUMIFS(EUROSTAT_VBE_IND_2005!AC$7:AC$883,EUROSTAT_VBE_IND_2005!$B$7:$B$883,$D326,EUROSTAT_VBE_IND_2005!$C$7:$C$883,"*"&amp;RIGHT($A326,3)&amp;"*",EUROSTAT_VBE_IND_2005!$D$7:$D$883,"*"))/1000</f>
        <v>3.528</v>
      </c>
      <c r="AE328" s="795">
        <f>(SUMIFS(EUROSTAT_VBE_IND_2005!AD$7:AD$883,EUROSTAT_VBE_IND_2005!$B$7:$B$883,$D326,EUROSTAT_VBE_IND_2005!$C$7:$C$883,"*"&amp;RIGHT($A326,3)&amp;"*",EUROSTAT_VBE_IND_2005!$D$7:$D$883,"*"))/1000</f>
        <v>17.862</v>
      </c>
      <c r="AF328" s="795">
        <f>(SUMIFS(EUROSTAT_VBE_IND_2005!AE$7:AE$883,EUROSTAT_VBE_IND_2005!$B$7:$B$883,$D326,EUROSTAT_VBE_IND_2005!$C$7:$C$883,"*"&amp;RIGHT($A326,3)&amp;"*",EUROSTAT_VBE_IND_2005!$D$7:$D$883,"*"))/1000</f>
        <v>2.975</v>
      </c>
      <c r="AG328" s="795">
        <f>(SUMIFS(EUROSTAT_VBE_IND_2005!AF$7:AF$883,EUROSTAT_VBE_IND_2005!$B$7:$B$883,$D326,EUROSTAT_VBE_IND_2005!$C$7:$C$883,"*"&amp;RIGHT($A326,3)&amp;"*",EUROSTAT_VBE_IND_2005!$D$7:$D$883,"*"))/1000</f>
        <v>3.506</v>
      </c>
      <c r="AH328" s="795">
        <f>(SUMIFS(EUROSTAT_VBE_IND_2005!AH$7:AH$883,EUROSTAT_VBE_IND_2005!$B$7:$B$883,$D326,EUROSTAT_VBE_IND_2005!$C$7:$C$883,"*"&amp;RIGHT($A326,3)&amp;"*",EUROSTAT_VBE_IND_2005!$D$7:$D$883,"*"))/1000</f>
        <v>13.039</v>
      </c>
      <c r="AI328" s="795">
        <f>(SUMIFS(EUROSTAT_VBE_IND_2005!AI$7:AI$883,EUROSTAT_VBE_IND_2005!$B$7:$B$883,$D326,EUROSTAT_VBE_IND_2005!$C$7:$C$883,"*"&amp;RIGHT($A326,3)&amp;"*",EUROSTAT_VBE_IND_2005!$D$7:$D$883,"*"))/1000</f>
        <v>1.301</v>
      </c>
      <c r="AJ328" s="795">
        <f>(SUMIFS(EUROSTAT_VBE_IND_2005!AJ$7:AJ$883,EUROSTAT_VBE_IND_2005!$B$7:$B$883,$D326,EUROSTAT_VBE_IND_2005!$C$7:$C$883,"*"&amp;RIGHT($A326,3)&amp;"*",EUROSTAT_VBE_IND_2005!$D$7:$D$883,"*"))/1000</f>
        <v>3.151</v>
      </c>
      <c r="AK328" s="795">
        <f>(SUMIFS(EUROSTAT_VBE_IND_2005!AK$7:AK$883,EUROSTAT_VBE_IND_2005!$B$7:$B$883,$D326,EUROSTAT_VBE_IND_2005!$C$7:$C$883,"*"&amp;RIGHT($A326,3)&amp;"*",EUROSTAT_VBE_IND_2005!$D$7:$D$883,"*"))/1000</f>
        <v>60.927</v>
      </c>
      <c r="AL328" s="875"/>
      <c r="AM328" s="875"/>
      <c r="AN328" s="875"/>
      <c r="AO328" s="795">
        <f>(SUMIFS(EUROSTAT_VBE_IND_2005!Y$7:Y$883,EUROSTAT_VBE_IND_2005!$B$7:$B$883,$D326,EUROSTAT_VBE_IND_2005!$C$7:$C$883,"*"&amp;RIGHT($A326,3)&amp;"*",EUROSTAT_VBE_IND_2005!$D$7:$D$883,"*"))/1000</f>
        <v>0.022</v>
      </c>
      <c r="AP328" s="795">
        <f>(SUMIFS(EUROSTAT_VBE_IND_2005!Z$7:Z$883,EUROSTAT_VBE_IND_2005!$B$7:$B$883,$D326,EUROSTAT_VBE_IND_2005!$C$7:$C$883,"*"&amp;RIGHT($A326,3)&amp;"*",EUROSTAT_VBE_IND_2005!$D$7:$D$883,"*"))/1000</f>
        <v>0.088</v>
      </c>
      <c r="AQ328" s="795">
        <f>(SUMIFS(EUROSTAT_VBE_IND_2005!AG$7:AG$883,EUROSTAT_VBE_IND_2005!$B$7:$B$883,$D326,EUROSTAT_VBE_IND_2005!$C$7:$C$883,"*"&amp;RIGHT($A326,3)&amp;"*",EUROSTAT_VBE_IND_2005!$D$7:$D$883,"*"))/1000</f>
        <v>2.489</v>
      </c>
    </row>
    <row r="329" spans="2:43">
      <c r="B329" s="28"/>
      <c r="F329" s="241"/>
      <c r="G329" s="795"/>
      <c r="H329" s="795"/>
      <c r="I329" s="795"/>
      <c r="K329" s="795"/>
      <c r="L329" s="795"/>
      <c r="M329" s="795"/>
      <c r="N329" s="795"/>
      <c r="O329" s="795"/>
      <c r="P329" s="795"/>
      <c r="Q329" s="795"/>
      <c r="R329" s="795"/>
      <c r="S329" s="795"/>
      <c r="T329" s="795"/>
      <c r="U329" s="795"/>
      <c r="V329" s="795"/>
      <c r="W329" s="795"/>
      <c r="X329" s="795"/>
      <c r="Y329" s="795"/>
      <c r="Z329" s="795"/>
      <c r="AA329" s="795"/>
      <c r="AB329" s="795"/>
      <c r="AC329" s="795"/>
      <c r="AD329" s="795"/>
      <c r="AE329" s="795"/>
      <c r="AF329" s="795"/>
      <c r="AG329" s="795"/>
      <c r="AH329" s="795"/>
      <c r="AI329" s="795"/>
      <c r="AJ329" s="795"/>
      <c r="AK329" s="795"/>
      <c r="AO329" s="795"/>
      <c r="AP329" s="795"/>
      <c r="AQ329" s="795"/>
    </row>
    <row r="330" spans="2:43">
      <c r="B330" s="28"/>
      <c r="F330" s="241"/>
      <c r="G330" s="795"/>
      <c r="H330" s="795"/>
      <c r="I330" s="795"/>
      <c r="K330" s="795"/>
      <c r="L330" s="795"/>
      <c r="M330" s="795"/>
      <c r="N330" s="795"/>
      <c r="O330" s="795"/>
      <c r="P330" s="795"/>
      <c r="Q330" s="795"/>
      <c r="R330" s="795"/>
      <c r="S330" s="795"/>
      <c r="T330" s="795"/>
      <c r="U330" s="795"/>
      <c r="V330" s="795"/>
      <c r="W330" s="795"/>
      <c r="X330" s="795"/>
      <c r="Y330" s="795"/>
      <c r="Z330" s="795"/>
      <c r="AA330" s="795"/>
      <c r="AB330" s="795"/>
      <c r="AC330" s="795"/>
      <c r="AD330" s="795"/>
      <c r="AE330" s="795"/>
      <c r="AF330" s="795"/>
      <c r="AG330" s="795"/>
      <c r="AH330" s="795"/>
      <c r="AI330" s="795"/>
      <c r="AJ330" s="795"/>
      <c r="AK330" s="795"/>
      <c r="AO330" s="795"/>
      <c r="AP330" s="795"/>
      <c r="AQ330" s="795"/>
    </row>
    <row r="331" spans="1:43">
      <c r="A331" s="876" t="s">
        <v>284</v>
      </c>
      <c r="B331" s="876" t="s">
        <v>285</v>
      </c>
      <c r="C331" t="s">
        <v>131</v>
      </c>
      <c r="D331" t="s">
        <v>286</v>
      </c>
      <c r="E331" t="s">
        <v>287</v>
      </c>
      <c r="F331" t="s">
        <v>288</v>
      </c>
      <c r="G331" t="str">
        <f>EUROSTAT_VBE_IND_2005!E$6</f>
        <v>AT</v>
      </c>
      <c r="H331" t="str">
        <f>EUROSTAT_VBE_IND_2005!F$6</f>
        <v>BE</v>
      </c>
      <c r="I331" t="str">
        <f>EUROSTAT_VBE_IND_2005!G$6</f>
        <v>BG</v>
      </c>
      <c r="J331" t="s">
        <v>289</v>
      </c>
      <c r="K331" t="str">
        <f>EUROSTAT_VBE_IND_2005!H$6</f>
        <v>CY</v>
      </c>
      <c r="L331" t="str">
        <f>EUROSTAT_VBE_IND_2005!I$6</f>
        <v>CZ</v>
      </c>
      <c r="M331" t="str">
        <f>EUROSTAT_VBE_IND_2005!J$6</f>
        <v>DE</v>
      </c>
      <c r="N331" t="str">
        <f>EUROSTAT_VBE_IND_2005!K$6</f>
        <v>DK</v>
      </c>
      <c r="O331" t="str">
        <f>EUROSTAT_VBE_IND_2005!L$6</f>
        <v>EE</v>
      </c>
      <c r="P331" t="str">
        <f>EUROSTAT_VBE_IND_2005!M$6</f>
        <v>EL</v>
      </c>
      <c r="Q331" t="str">
        <f>EUROSTAT_VBE_IND_2005!N$6</f>
        <v>ES</v>
      </c>
      <c r="R331" t="str">
        <f>EUROSTAT_VBE_IND_2005!O$6</f>
        <v>FI</v>
      </c>
      <c r="S331" t="str">
        <f>EUROSTAT_VBE_IND_2005!P$6</f>
        <v>FR</v>
      </c>
      <c r="T331" t="str">
        <f>EUROSTAT_VBE_IND_2005!Q$6</f>
        <v>HR</v>
      </c>
      <c r="U331" t="str">
        <f>EUROSTAT_VBE_IND_2005!R$6</f>
        <v>HU</v>
      </c>
      <c r="V331" t="str">
        <f>EUROSTAT_VBE_IND_2005!S$6</f>
        <v>IE</v>
      </c>
      <c r="W331" t="str">
        <f>EUROSTAT_VBE_IND_2005!T$6</f>
        <v>IS</v>
      </c>
      <c r="X331" t="str">
        <f>EUROSTAT_VBE_IND_2005!U$6</f>
        <v>IT</v>
      </c>
      <c r="Y331" t="str">
        <f>EUROSTAT_VBE_IND_2005!V$6</f>
        <v>LT</v>
      </c>
      <c r="Z331" t="str">
        <f>EUROSTAT_VBE_IND_2005!W$6</f>
        <v>LU</v>
      </c>
      <c r="AA331" t="str">
        <f>EUROSTAT_VBE_IND_2005!X$6</f>
        <v>LV</v>
      </c>
      <c r="AB331" t="str">
        <f>EUROSTAT_VBE_IND_2005!AA$6</f>
        <v>MT</v>
      </c>
      <c r="AC331" t="str">
        <f>EUROSTAT_VBE_IND_2005!AB$6</f>
        <v>NL</v>
      </c>
      <c r="AD331" t="str">
        <f>EUROSTAT_VBE_IND_2005!AC$6</f>
        <v>NO</v>
      </c>
      <c r="AE331" t="str">
        <f>EUROSTAT_VBE_IND_2005!AD$6</f>
        <v>PL</v>
      </c>
      <c r="AF331" t="str">
        <f>EUROSTAT_VBE_IND_2005!AE$6</f>
        <v>PT</v>
      </c>
      <c r="AG331" t="str">
        <f>EUROSTAT_VBE_IND_2005!AF$6</f>
        <v>RO</v>
      </c>
      <c r="AH331" t="str">
        <f>EUROSTAT_VBE_IND_2005!AH$6</f>
        <v>SE</v>
      </c>
      <c r="AI331" t="str">
        <f>EUROSTAT_VBE_IND_2005!AI$6</f>
        <v>SI</v>
      </c>
      <c r="AJ331" t="str">
        <f>EUROSTAT_VBE_IND_2005!AJ$6</f>
        <v>SK</v>
      </c>
      <c r="AK331" t="str">
        <f>EUROSTAT_VBE_IND_2005!AK$6</f>
        <v>UK</v>
      </c>
      <c r="AL331" t="s">
        <v>290</v>
      </c>
      <c r="AM331" t="s">
        <v>291</v>
      </c>
      <c r="AN331" t="s">
        <v>292</v>
      </c>
      <c r="AO331" t="str">
        <f>EUROSTAT_VBE_IND_2005!Y$6</f>
        <v>ME</v>
      </c>
      <c r="AP331" t="str">
        <f>EUROSTAT_VBE_IND_2005!Z$6</f>
        <v>MK</v>
      </c>
      <c r="AQ331" t="str">
        <f>EUROSTAT_VBE_IND_2005!AG$6</f>
        <v>RS</v>
      </c>
    </row>
    <row r="332" spans="1:43">
      <c r="A332" t="str">
        <f>LEFT(EUROSTAT_VBE_IND_2005!$C$528,8)</f>
        <v>B_101847</v>
      </c>
      <c r="B332" s="28" t="s">
        <v>212</v>
      </c>
      <c r="C332" t="s">
        <v>293</v>
      </c>
      <c r="D332" t="s">
        <v>55</v>
      </c>
      <c r="E332" t="s">
        <v>228</v>
      </c>
      <c r="F332" t="s">
        <v>229</v>
      </c>
      <c r="G332" s="17">
        <f>(SUMIFS(EUROSTAT_VBE_IND_2005!E$7:E$883,EUROSTAT_VBE_IND_2005!$B$7:$B$883,$D332,EUROSTAT_VBE_IND_2005!$C$7:$C$883,"*"&amp;RIGHT($A332,3)&amp;"*",EUROSTAT_VBE_IND_2005!$D$7:$D$883,"211*"))/1000</f>
        <v>0</v>
      </c>
      <c r="H332" s="17">
        <f>(SUMIFS(EUROSTAT_VBE_IND_2005!F$7:F$883,EUROSTAT_VBE_IND_2005!$B$7:$B$883,$D332,EUROSTAT_VBE_IND_2005!$C$7:$C$883,"*"&amp;RIGHT($A332,3)&amp;"*",EUROSTAT_VBE_IND_2005!$D$7:$D$883,"211*"))/1000</f>
        <v>0.982</v>
      </c>
      <c r="I332" s="17">
        <f>(SUMIFS(EUROSTAT_VBE_IND_2005!G$7:G$883,EUROSTAT_VBE_IND_2005!$B$7:$B$883,$D332,EUROSTAT_VBE_IND_2005!$C$7:$C$883,"*"&amp;RIGHT($A332,3)&amp;"*",EUROSTAT_VBE_IND_2005!$D$7:$D$883,"211*"))/1000</f>
        <v>0.046</v>
      </c>
      <c r="J332" s="198"/>
      <c r="K332" s="17">
        <f>(SUMIFS(EUROSTAT_VBE_IND_2005!H$7:H$883,EUROSTAT_VBE_IND_2005!$B$7:$B$883,$D332,EUROSTAT_VBE_IND_2005!$C$7:$C$883,"*"&amp;RIGHT($A332,3)&amp;"*",EUROSTAT_VBE_IND_2005!$D$7:$D$883,"211*"))/1000</f>
        <v>0</v>
      </c>
      <c r="L332" s="17">
        <f>(SUMIFS(EUROSTAT_VBE_IND_2005!I$7:I$883,EUROSTAT_VBE_IND_2005!$B$7:$B$883,$D332,EUROSTAT_VBE_IND_2005!$C$7:$C$883,"*"&amp;RIGHT($A332,3)&amp;"*",EUROSTAT_VBE_IND_2005!$D$7:$D$883,"211*"))/1000</f>
        <v>0.022</v>
      </c>
      <c r="M332" s="17">
        <f>(SUMIFS(EUROSTAT_VBE_IND_2005!J$7:J$883,EUROSTAT_VBE_IND_2005!$B$7:$B$883,$D332,EUROSTAT_VBE_IND_2005!$C$7:$C$883,"*"&amp;RIGHT($A332,3)&amp;"*",EUROSTAT_VBE_IND_2005!$D$7:$D$883,"211*"))/1000</f>
        <v>0</v>
      </c>
      <c r="N332" s="17">
        <f>(SUMIFS(EUROSTAT_VBE_IND_2005!K$7:K$883,EUROSTAT_VBE_IND_2005!$B$7:$B$883,$D332,EUROSTAT_VBE_IND_2005!$C$7:$C$883,"*"&amp;RIGHT($A332,3)&amp;"*",EUROSTAT_VBE_IND_2005!$D$7:$D$883,"211*"))/1000</f>
        <v>0</v>
      </c>
      <c r="O332" s="17">
        <f>(SUMIFS(EUROSTAT_VBE_IND_2005!L$7:L$883,EUROSTAT_VBE_IND_2005!$B$7:$B$883,$D332,EUROSTAT_VBE_IND_2005!$C$7:$C$883,"*"&amp;RIGHT($A332,3)&amp;"*",EUROSTAT_VBE_IND_2005!$D$7:$D$883,"211*"))/1000</f>
        <v>0</v>
      </c>
      <c r="P332" s="17">
        <f>(SUMIFS(EUROSTAT_VBE_IND_2005!M$7:M$883,EUROSTAT_VBE_IND_2005!$B$7:$B$883,$D332,EUROSTAT_VBE_IND_2005!$C$7:$C$883,"*"&amp;RIGHT($A332,3)&amp;"*",EUROSTAT_VBE_IND_2005!$D$7:$D$883,"211*"))/1000</f>
        <v>0</v>
      </c>
      <c r="Q332" s="17">
        <f>(SUMIFS(EUROSTAT_VBE_IND_2005!N$7:N$883,EUROSTAT_VBE_IND_2005!$B$7:$B$883,$D332,EUROSTAT_VBE_IND_2005!$C$7:$C$883,"*"&amp;RIGHT($A332,3)&amp;"*",EUROSTAT_VBE_IND_2005!$D$7:$D$883,"211*"))/1000</f>
        <v>0</v>
      </c>
      <c r="R332" s="17">
        <f>(SUMIFS(EUROSTAT_VBE_IND_2005!O$7:O$883,EUROSTAT_VBE_IND_2005!$B$7:$B$883,$D332,EUROSTAT_VBE_IND_2005!$C$7:$C$883,"*"&amp;RIGHT($A332,3)&amp;"*",EUROSTAT_VBE_IND_2005!$D$7:$D$883,"211*"))/1000</f>
        <v>0</v>
      </c>
      <c r="S332" s="17">
        <f>(SUMIFS(EUROSTAT_VBE_IND_2005!P$7:P$883,EUROSTAT_VBE_IND_2005!$B$7:$B$883,$D332,EUROSTAT_VBE_IND_2005!$C$7:$C$883,"*"&amp;RIGHT($A332,3)&amp;"*",EUROSTAT_VBE_IND_2005!$D$7:$D$883,"211*"))/1000</f>
        <v>0.026</v>
      </c>
      <c r="T332" s="17">
        <f>(SUMIFS(EUROSTAT_VBE_IND_2005!Q$7:Q$883,EUROSTAT_VBE_IND_2005!$B$7:$B$883,$D332,EUROSTAT_VBE_IND_2005!$C$7:$C$883,"*"&amp;RIGHT($A332,3)&amp;"*",EUROSTAT_VBE_IND_2005!$D$7:$D$883,"211*"))/1000</f>
        <v>0</v>
      </c>
      <c r="U332" s="17">
        <f>(SUMIFS(EUROSTAT_VBE_IND_2005!R$7:R$883,EUROSTAT_VBE_IND_2005!$B$7:$B$883,$D332,EUROSTAT_VBE_IND_2005!$C$7:$C$883,"*"&amp;RIGHT($A332,3)&amp;"*",EUROSTAT_VBE_IND_2005!$D$7:$D$883,"211*"))/1000</f>
        <v>0</v>
      </c>
      <c r="V332" s="17">
        <f>(SUMIFS(EUROSTAT_VBE_IND_2005!S$7:S$883,EUROSTAT_VBE_IND_2005!$B$7:$B$883,$D332,EUROSTAT_VBE_IND_2005!$C$7:$C$883,"*"&amp;RIGHT($A332,3)&amp;"*",EUROSTAT_VBE_IND_2005!$D$7:$D$883,"211*"))/1000</f>
        <v>0.028</v>
      </c>
      <c r="W332" s="17">
        <f>(SUMIFS(EUROSTAT_VBE_IND_2005!T$7:T$883,EUROSTAT_VBE_IND_2005!$B$7:$B$883,$D332,EUROSTAT_VBE_IND_2005!$C$7:$C$883,"*"&amp;RIGHT($A332,3)&amp;"*",EUROSTAT_VBE_IND_2005!$D$7:$D$883,"211*"))/1000</f>
        <v>0</v>
      </c>
      <c r="X332" s="17">
        <f>(SUMIFS(EUROSTAT_VBE_IND_2005!U$7:U$883,EUROSTAT_VBE_IND_2005!$B$7:$B$883,$D332,EUROSTAT_VBE_IND_2005!$C$7:$C$883,"*"&amp;RIGHT($A332,3)&amp;"*",EUROSTAT_VBE_IND_2005!$D$7:$D$883,"211*"))/1000</f>
        <v>0</v>
      </c>
      <c r="Y332" s="17">
        <f>(SUMIFS(EUROSTAT_VBE_IND_2005!V$7:V$883,EUROSTAT_VBE_IND_2005!$B$7:$B$883,$D332,EUROSTAT_VBE_IND_2005!$C$7:$C$883,"*"&amp;RIGHT($A332,3)&amp;"*",EUROSTAT_VBE_IND_2005!$D$7:$D$883,"211*"))/1000</f>
        <v>0</v>
      </c>
      <c r="Z332" s="17">
        <f>(SUMIFS(EUROSTAT_VBE_IND_2005!W$7:W$883,EUROSTAT_VBE_IND_2005!$B$7:$B$883,$D332,EUROSTAT_VBE_IND_2005!$C$7:$C$883,"*"&amp;RIGHT($A332,3)&amp;"*",EUROSTAT_VBE_IND_2005!$D$7:$D$883,"211*"))/1000</f>
        <v>0</v>
      </c>
      <c r="AA332" s="17">
        <f>(SUMIFS(EUROSTAT_VBE_IND_2005!X$7:X$883,EUROSTAT_VBE_IND_2005!$B$7:$B$883,$D332,EUROSTAT_VBE_IND_2005!$C$7:$C$883,"*"&amp;RIGHT($A332,3)&amp;"*",EUROSTAT_VBE_IND_2005!$D$7:$D$883,"211*"))/1000</f>
        <v>0.026</v>
      </c>
      <c r="AB332" s="17">
        <f>(SUMIFS(EUROSTAT_VBE_IND_2005!AA$7:AA$883,EUROSTAT_VBE_IND_2005!$B$7:$B$883,$D332,EUROSTAT_VBE_IND_2005!$C$7:$C$883,"*"&amp;RIGHT($A332,3)&amp;"*",EUROSTAT_VBE_IND_2005!$D$7:$D$883,"211*"))/1000</f>
        <v>0</v>
      </c>
      <c r="AC332" s="17">
        <f>(SUMIFS(EUROSTAT_VBE_IND_2005!AB$7:AB$883,EUROSTAT_VBE_IND_2005!$B$7:$B$883,$D332,EUROSTAT_VBE_IND_2005!$C$7:$C$883,"*"&amp;RIGHT($A332,3)&amp;"*",EUROSTAT_VBE_IND_2005!$D$7:$D$883,"211*"))/1000</f>
        <v>0</v>
      </c>
      <c r="AD332" s="17">
        <f>(SUMIFS(EUROSTAT_VBE_IND_2005!AC$7:AC$883,EUROSTAT_VBE_IND_2005!$B$7:$B$883,$D332,EUROSTAT_VBE_IND_2005!$C$7:$C$883,"*"&amp;RIGHT($A332,3)&amp;"*",EUROSTAT_VBE_IND_2005!$D$7:$D$883,"211*"))/1000</f>
        <v>0</v>
      </c>
      <c r="AE332" s="17">
        <f>(SUMIFS(EUROSTAT_VBE_IND_2005!AD$7:AD$883,EUROSTAT_VBE_IND_2005!$B$7:$B$883,$D332,EUROSTAT_VBE_IND_2005!$C$7:$C$883,"*"&amp;RIGHT($A332,3)&amp;"*",EUROSTAT_VBE_IND_2005!$D$7:$D$883,"211*"))/1000</f>
        <v>4.664</v>
      </c>
      <c r="AF332" s="17">
        <f>(SUMIFS(EUROSTAT_VBE_IND_2005!AE$7:AE$883,EUROSTAT_VBE_IND_2005!$B$7:$B$883,$D332,EUROSTAT_VBE_IND_2005!$C$7:$C$883,"*"&amp;RIGHT($A332,3)&amp;"*",EUROSTAT_VBE_IND_2005!$D$7:$D$883,"211*"))/1000</f>
        <v>0</v>
      </c>
      <c r="AG332" s="17">
        <f>(SUMIFS(EUROSTAT_VBE_IND_2005!AF$7:AF$883,EUROSTAT_VBE_IND_2005!$B$7:$B$883,$D332,EUROSTAT_VBE_IND_2005!$C$7:$C$883,"*"&amp;RIGHT($A332,3)&amp;"*",EUROSTAT_VBE_IND_2005!$D$7:$D$883,"211*"))/1000</f>
        <v>0</v>
      </c>
      <c r="AH332" s="17">
        <f>(SUMIFS(EUROSTAT_VBE_IND_2005!AH$7:AH$883,EUROSTAT_VBE_IND_2005!$B$7:$B$883,$D332,EUROSTAT_VBE_IND_2005!$C$7:$C$883,"*"&amp;RIGHT($A332,3)&amp;"*",EUROSTAT_VBE_IND_2005!$D$7:$D$883,"211*"))/1000</f>
        <v>0</v>
      </c>
      <c r="AI332" s="17">
        <f>(SUMIFS(EUROSTAT_VBE_IND_2005!AI$7:AI$883,EUROSTAT_VBE_IND_2005!$B$7:$B$883,$D332,EUROSTAT_VBE_IND_2005!$C$7:$C$883,"*"&amp;RIGHT($A332,3)&amp;"*",EUROSTAT_VBE_IND_2005!$D$7:$D$883,"211*"))/1000</f>
        <v>0</v>
      </c>
      <c r="AJ332" s="17">
        <f>(SUMIFS(EUROSTAT_VBE_IND_2005!AJ$7:AJ$883,EUROSTAT_VBE_IND_2005!$B$7:$B$883,$D332,EUROSTAT_VBE_IND_2005!$C$7:$C$883,"*"&amp;RIGHT($A332,3)&amp;"*",EUROSTAT_VBE_IND_2005!$D$7:$D$883,"211*"))/1000</f>
        <v>0.051</v>
      </c>
      <c r="AK332" s="17">
        <f>(SUMIFS(EUROSTAT_VBE_IND_2005!AK$7:AK$883,EUROSTAT_VBE_IND_2005!$B$7:$B$883,$D332,EUROSTAT_VBE_IND_2005!$C$7:$C$883,"*"&amp;RIGHT($A332,3)&amp;"*",EUROSTAT_VBE_IND_2005!$D$7:$D$883,"211*"))/1000</f>
        <v>0.429</v>
      </c>
      <c r="AL332" s="198"/>
      <c r="AM332" s="198"/>
      <c r="AN332" s="198"/>
      <c r="AO332" s="17">
        <f>(SUMIFS(EUROSTAT_VBE_IND_2005!Y$7:Y$883,EUROSTAT_VBE_IND_2005!$B$7:$B$883,$D332,EUROSTAT_VBE_IND_2005!$C$7:$C$883,"*"&amp;RIGHT($A332,3)&amp;"*",EUROSTAT_VBE_IND_2005!$D$7:$D$883,"211*"))/1000</f>
        <v>0</v>
      </c>
      <c r="AP332" s="17">
        <f>(SUMIFS(EUROSTAT_VBE_IND_2005!Z$7:Z$883,EUROSTAT_VBE_IND_2005!$B$7:$B$883,$D332,EUROSTAT_VBE_IND_2005!$C$7:$C$883,"*"&amp;RIGHT($A332,3)&amp;"*",EUROSTAT_VBE_IND_2005!$D$7:$D$883,"211*"))/1000</f>
        <v>0</v>
      </c>
      <c r="AQ332" s="17">
        <f>(SUMIFS(EUROSTAT_VBE_IND_2005!AG$7:AG$883,EUROSTAT_VBE_IND_2005!$B$7:$B$883,$D332,EUROSTAT_VBE_IND_2005!$C$7:$C$883,"*"&amp;RIGHT($A332,3)&amp;"*",EUROSTAT_VBE_IND_2005!$D$7:$D$883,"211*"))/1000</f>
        <v>0</v>
      </c>
    </row>
    <row r="333" spans="1:43">
      <c r="A333" t="str">
        <f>LEFT(EUROSTAT_VBE_IND_2005!$C$528,8)</f>
        <v>B_101847</v>
      </c>
      <c r="B333" s="28" t="s">
        <v>212</v>
      </c>
      <c r="C333" t="s">
        <v>293</v>
      </c>
      <c r="D333" t="s">
        <v>55</v>
      </c>
      <c r="E333" t="s">
        <v>230</v>
      </c>
      <c r="F333" t="s">
        <v>250</v>
      </c>
      <c r="G333" s="17">
        <f>(SUMIFS(EUROSTAT_VBE_IND_2005!E$7:E$883,EUROSTAT_VBE_IND_2005!$B$7:$B$883,$D333,EUROSTAT_VBE_IND_2005!$C$7:$C$883,"*"&amp;RIGHT($A333,3)&amp;"*",EUROSTAT_VBE_IND_2005!$D$7:$D$883,"2210*"))/1000+(SUMIFS(EUROSTAT_VBE_IND_2005!E$7:E$883,EUROSTAT_VBE_IND_2005!$B$7:$B$883,$D333,EUROSTAT_VBE_IND_2005!$C$7:$C$883,"*"&amp;RIGHT($A333,3)&amp;"*",EUROSTAT_VBE_IND_2005!$D$7:$D$883,"23*"))/1000+(SUMIFS(EUROSTAT_VBE_IND_2005!E$7:E$883,EUROSTAT_VBE_IND_2005!$B$7:$B$883,$D333,EUROSTAT_VBE_IND_2005!$C$7:$C$883,"*"&amp;RIGHT($A333,3)&amp;"*",EUROSTAT_VBE_IND_2005!$D$7:$D$883,"5544*"))/1000</f>
        <v>0</v>
      </c>
      <c r="H333" s="17">
        <f>(SUMIFS(EUROSTAT_VBE_IND_2005!F$7:F$883,EUROSTAT_VBE_IND_2005!$B$7:$B$883,$D333,EUROSTAT_VBE_IND_2005!$C$7:$C$883,"*"&amp;RIGHT($A333,3)&amp;"*",EUROSTAT_VBE_IND_2005!$D$7:$D$883,"2210*"))/1000+(SUMIFS(EUROSTAT_VBE_IND_2005!F$7:F$883,EUROSTAT_VBE_IND_2005!$B$7:$B$883,$D333,EUROSTAT_VBE_IND_2005!$C$7:$C$883,"*"&amp;RIGHT($A333,3)&amp;"*",EUROSTAT_VBE_IND_2005!$D$7:$D$883,"23*"))/1000+(SUMIFS(EUROSTAT_VBE_IND_2005!F$7:F$883,EUROSTAT_VBE_IND_2005!$B$7:$B$883,$D333,EUROSTAT_VBE_IND_2005!$C$7:$C$883,"*"&amp;RIGHT($A333,3)&amp;"*",EUROSTAT_VBE_IND_2005!$D$7:$D$883,"5544*"))/1000</f>
        <v>0</v>
      </c>
      <c r="I333" s="17">
        <f>(SUMIFS(EUROSTAT_VBE_IND_2005!G$7:G$883,EUROSTAT_VBE_IND_2005!$B$7:$B$883,$D333,EUROSTAT_VBE_IND_2005!$C$7:$C$883,"*"&amp;RIGHT($A333,3)&amp;"*",EUROSTAT_VBE_IND_2005!$D$7:$D$883,"2210*"))/1000+(SUMIFS(EUROSTAT_VBE_IND_2005!G$7:G$883,EUROSTAT_VBE_IND_2005!$B$7:$B$883,$D333,EUROSTAT_VBE_IND_2005!$C$7:$C$883,"*"&amp;RIGHT($A333,3)&amp;"*",EUROSTAT_VBE_IND_2005!$D$7:$D$883,"23*"))/1000+(SUMIFS(EUROSTAT_VBE_IND_2005!G$7:G$883,EUROSTAT_VBE_IND_2005!$B$7:$B$883,$D333,EUROSTAT_VBE_IND_2005!$C$7:$C$883,"*"&amp;RIGHT($A333,3)&amp;"*",EUROSTAT_VBE_IND_2005!$D$7:$D$883,"5544*"))/1000</f>
        <v>0.015</v>
      </c>
      <c r="J333" s="198"/>
      <c r="K333" s="17">
        <f>(SUMIFS(EUROSTAT_VBE_IND_2005!H$7:H$883,EUROSTAT_VBE_IND_2005!$B$7:$B$883,$D333,EUROSTAT_VBE_IND_2005!$C$7:$C$883,"*"&amp;RIGHT($A333,3)&amp;"*",EUROSTAT_VBE_IND_2005!$D$7:$D$883,"2210*"))/1000+(SUMIFS(EUROSTAT_VBE_IND_2005!H$7:H$883,EUROSTAT_VBE_IND_2005!$B$7:$B$883,$D333,EUROSTAT_VBE_IND_2005!$C$7:$C$883,"*"&amp;RIGHT($A333,3)&amp;"*",EUROSTAT_VBE_IND_2005!$D$7:$D$883,"23*"))/1000+(SUMIFS(EUROSTAT_VBE_IND_2005!H$7:H$883,EUROSTAT_VBE_IND_2005!$B$7:$B$883,$D333,EUROSTAT_VBE_IND_2005!$C$7:$C$883,"*"&amp;RIGHT($A333,3)&amp;"*",EUROSTAT_VBE_IND_2005!$D$7:$D$883,"5544*"))/1000</f>
        <v>0</v>
      </c>
      <c r="L333" s="17">
        <f>(SUMIFS(EUROSTAT_VBE_IND_2005!I$7:I$883,EUROSTAT_VBE_IND_2005!$B$7:$B$883,$D333,EUROSTAT_VBE_IND_2005!$C$7:$C$883,"*"&amp;RIGHT($A333,3)&amp;"*",EUROSTAT_VBE_IND_2005!$D$7:$D$883,"2210*"))/1000+(SUMIFS(EUROSTAT_VBE_IND_2005!I$7:I$883,EUROSTAT_VBE_IND_2005!$B$7:$B$883,$D333,EUROSTAT_VBE_IND_2005!$C$7:$C$883,"*"&amp;RIGHT($A333,3)&amp;"*",EUROSTAT_VBE_IND_2005!$D$7:$D$883,"23*"))/1000+(SUMIFS(EUROSTAT_VBE_IND_2005!I$7:I$883,EUROSTAT_VBE_IND_2005!$B$7:$B$883,$D333,EUROSTAT_VBE_IND_2005!$C$7:$C$883,"*"&amp;RIGHT($A333,3)&amp;"*",EUROSTAT_VBE_IND_2005!$D$7:$D$883,"5544*"))/1000</f>
        <v>1.215</v>
      </c>
      <c r="M333" s="17">
        <f>(SUMIFS(EUROSTAT_VBE_IND_2005!J$7:J$883,EUROSTAT_VBE_IND_2005!$B$7:$B$883,$D333,EUROSTAT_VBE_IND_2005!$C$7:$C$883,"*"&amp;RIGHT($A333,3)&amp;"*",EUROSTAT_VBE_IND_2005!$D$7:$D$883,"2210*"))/1000+(SUMIFS(EUROSTAT_VBE_IND_2005!J$7:J$883,EUROSTAT_VBE_IND_2005!$B$7:$B$883,$D333,EUROSTAT_VBE_IND_2005!$C$7:$C$883,"*"&amp;RIGHT($A333,3)&amp;"*",EUROSTAT_VBE_IND_2005!$D$7:$D$883,"23*"))/1000+(SUMIFS(EUROSTAT_VBE_IND_2005!J$7:J$883,EUROSTAT_VBE_IND_2005!$B$7:$B$883,$D333,EUROSTAT_VBE_IND_2005!$C$7:$C$883,"*"&amp;RIGHT($A333,3)&amp;"*",EUROSTAT_VBE_IND_2005!$D$7:$D$883,"5544*"))/1000</f>
        <v>0</v>
      </c>
      <c r="N333" s="17">
        <f>(SUMIFS(EUROSTAT_VBE_IND_2005!K$7:K$883,EUROSTAT_VBE_IND_2005!$B$7:$B$883,$D333,EUROSTAT_VBE_IND_2005!$C$7:$C$883,"*"&amp;RIGHT($A333,3)&amp;"*",EUROSTAT_VBE_IND_2005!$D$7:$D$883,"2210*"))/1000+(SUMIFS(EUROSTAT_VBE_IND_2005!K$7:K$883,EUROSTAT_VBE_IND_2005!$B$7:$B$883,$D333,EUROSTAT_VBE_IND_2005!$C$7:$C$883,"*"&amp;RIGHT($A333,3)&amp;"*",EUROSTAT_VBE_IND_2005!$D$7:$D$883,"23*"))/1000+(SUMIFS(EUROSTAT_VBE_IND_2005!K$7:K$883,EUROSTAT_VBE_IND_2005!$B$7:$B$883,$D333,EUROSTAT_VBE_IND_2005!$C$7:$C$883,"*"&amp;RIGHT($A333,3)&amp;"*",EUROSTAT_VBE_IND_2005!$D$7:$D$883,"5544*"))/1000</f>
        <v>0</v>
      </c>
      <c r="O333" s="17">
        <f>(SUMIFS(EUROSTAT_VBE_IND_2005!L$7:L$883,EUROSTAT_VBE_IND_2005!$B$7:$B$883,$D333,EUROSTAT_VBE_IND_2005!$C$7:$C$883,"*"&amp;RIGHT($A333,3)&amp;"*",EUROSTAT_VBE_IND_2005!$D$7:$D$883,"2210*"))/1000+(SUMIFS(EUROSTAT_VBE_IND_2005!L$7:L$883,EUROSTAT_VBE_IND_2005!$B$7:$B$883,$D333,EUROSTAT_VBE_IND_2005!$C$7:$C$883,"*"&amp;RIGHT($A333,3)&amp;"*",EUROSTAT_VBE_IND_2005!$D$7:$D$883,"23*"))/1000+(SUMIFS(EUROSTAT_VBE_IND_2005!L$7:L$883,EUROSTAT_VBE_IND_2005!$B$7:$B$883,$D333,EUROSTAT_VBE_IND_2005!$C$7:$C$883,"*"&amp;RIGHT($A333,3)&amp;"*",EUROSTAT_VBE_IND_2005!$D$7:$D$883,"5544*"))/1000</f>
        <v>0</v>
      </c>
      <c r="P333" s="17">
        <f>(SUMIFS(EUROSTAT_VBE_IND_2005!M$7:M$883,EUROSTAT_VBE_IND_2005!$B$7:$B$883,$D333,EUROSTAT_VBE_IND_2005!$C$7:$C$883,"*"&amp;RIGHT($A333,3)&amp;"*",EUROSTAT_VBE_IND_2005!$D$7:$D$883,"2210*"))/1000+(SUMIFS(EUROSTAT_VBE_IND_2005!M$7:M$883,EUROSTAT_VBE_IND_2005!$B$7:$B$883,$D333,EUROSTAT_VBE_IND_2005!$C$7:$C$883,"*"&amp;RIGHT($A333,3)&amp;"*",EUROSTAT_VBE_IND_2005!$D$7:$D$883,"23*"))/1000+(SUMIFS(EUROSTAT_VBE_IND_2005!M$7:M$883,EUROSTAT_VBE_IND_2005!$B$7:$B$883,$D333,EUROSTAT_VBE_IND_2005!$C$7:$C$883,"*"&amp;RIGHT($A333,3)&amp;"*",EUROSTAT_VBE_IND_2005!$D$7:$D$883,"5544*"))/1000</f>
        <v>0</v>
      </c>
      <c r="Q333" s="17">
        <f>(SUMIFS(EUROSTAT_VBE_IND_2005!N$7:N$883,EUROSTAT_VBE_IND_2005!$B$7:$B$883,$D333,EUROSTAT_VBE_IND_2005!$C$7:$C$883,"*"&amp;RIGHT($A333,3)&amp;"*",EUROSTAT_VBE_IND_2005!$D$7:$D$883,"2210*"))/1000+(SUMIFS(EUROSTAT_VBE_IND_2005!N$7:N$883,EUROSTAT_VBE_IND_2005!$B$7:$B$883,$D333,EUROSTAT_VBE_IND_2005!$C$7:$C$883,"*"&amp;RIGHT($A333,3)&amp;"*",EUROSTAT_VBE_IND_2005!$D$7:$D$883,"23*"))/1000+(SUMIFS(EUROSTAT_VBE_IND_2005!N$7:N$883,EUROSTAT_VBE_IND_2005!$B$7:$B$883,$D333,EUROSTAT_VBE_IND_2005!$C$7:$C$883,"*"&amp;RIGHT($A333,3)&amp;"*",EUROSTAT_VBE_IND_2005!$D$7:$D$883,"5544*"))/1000</f>
        <v>0</v>
      </c>
      <c r="R333" s="17">
        <f>(SUMIFS(EUROSTAT_VBE_IND_2005!O$7:O$883,EUROSTAT_VBE_IND_2005!$B$7:$B$883,$D333,EUROSTAT_VBE_IND_2005!$C$7:$C$883,"*"&amp;RIGHT($A333,3)&amp;"*",EUROSTAT_VBE_IND_2005!$D$7:$D$883,"2210*"))/1000+(SUMIFS(EUROSTAT_VBE_IND_2005!O$7:O$883,EUROSTAT_VBE_IND_2005!$B$7:$B$883,$D333,EUROSTAT_VBE_IND_2005!$C$7:$C$883,"*"&amp;RIGHT($A333,3)&amp;"*",EUROSTAT_VBE_IND_2005!$D$7:$D$883,"23*"))/1000+(SUMIFS(EUROSTAT_VBE_IND_2005!O$7:O$883,EUROSTAT_VBE_IND_2005!$B$7:$B$883,$D333,EUROSTAT_VBE_IND_2005!$C$7:$C$883,"*"&amp;RIGHT($A333,3)&amp;"*",EUROSTAT_VBE_IND_2005!$D$7:$D$883,"5544*"))/1000</f>
        <v>0.01</v>
      </c>
      <c r="S333" s="17">
        <f>(SUMIFS(EUROSTAT_VBE_IND_2005!P$7:P$883,EUROSTAT_VBE_IND_2005!$B$7:$B$883,$D333,EUROSTAT_VBE_IND_2005!$C$7:$C$883,"*"&amp;RIGHT($A333,3)&amp;"*",EUROSTAT_VBE_IND_2005!$D$7:$D$883,"2210*"))/1000+(SUMIFS(EUROSTAT_VBE_IND_2005!P$7:P$883,EUROSTAT_VBE_IND_2005!$B$7:$B$883,$D333,EUROSTAT_VBE_IND_2005!$C$7:$C$883,"*"&amp;RIGHT($A333,3)&amp;"*",EUROSTAT_VBE_IND_2005!$D$7:$D$883,"23*"))/1000+(SUMIFS(EUROSTAT_VBE_IND_2005!P$7:P$883,EUROSTAT_VBE_IND_2005!$B$7:$B$883,$D333,EUROSTAT_VBE_IND_2005!$C$7:$C$883,"*"&amp;RIGHT($A333,3)&amp;"*",EUROSTAT_VBE_IND_2005!$D$7:$D$883,"5544*"))/1000</f>
        <v>0</v>
      </c>
      <c r="T333" s="17">
        <f>(SUMIFS(EUROSTAT_VBE_IND_2005!Q$7:Q$883,EUROSTAT_VBE_IND_2005!$B$7:$B$883,$D333,EUROSTAT_VBE_IND_2005!$C$7:$C$883,"*"&amp;RIGHT($A333,3)&amp;"*",EUROSTAT_VBE_IND_2005!$D$7:$D$883,"2210*"))/1000+(SUMIFS(EUROSTAT_VBE_IND_2005!Q$7:Q$883,EUROSTAT_VBE_IND_2005!$B$7:$B$883,$D333,EUROSTAT_VBE_IND_2005!$C$7:$C$883,"*"&amp;RIGHT($A333,3)&amp;"*",EUROSTAT_VBE_IND_2005!$D$7:$D$883,"23*"))/1000+(SUMIFS(EUROSTAT_VBE_IND_2005!Q$7:Q$883,EUROSTAT_VBE_IND_2005!$B$7:$B$883,$D333,EUROSTAT_VBE_IND_2005!$C$7:$C$883,"*"&amp;RIGHT($A333,3)&amp;"*",EUROSTAT_VBE_IND_2005!$D$7:$D$883,"5544*"))/1000</f>
        <v>0</v>
      </c>
      <c r="U333" s="17">
        <f>(SUMIFS(EUROSTAT_VBE_IND_2005!R$7:R$883,EUROSTAT_VBE_IND_2005!$B$7:$B$883,$D333,EUROSTAT_VBE_IND_2005!$C$7:$C$883,"*"&amp;RIGHT($A333,3)&amp;"*",EUROSTAT_VBE_IND_2005!$D$7:$D$883,"2210*"))/1000+(SUMIFS(EUROSTAT_VBE_IND_2005!R$7:R$883,EUROSTAT_VBE_IND_2005!$B$7:$B$883,$D333,EUROSTAT_VBE_IND_2005!$C$7:$C$883,"*"&amp;RIGHT($A333,3)&amp;"*",EUROSTAT_VBE_IND_2005!$D$7:$D$883,"23*"))/1000+(SUMIFS(EUROSTAT_VBE_IND_2005!R$7:R$883,EUROSTAT_VBE_IND_2005!$B$7:$B$883,$D333,EUROSTAT_VBE_IND_2005!$C$7:$C$883,"*"&amp;RIGHT($A333,3)&amp;"*",EUROSTAT_VBE_IND_2005!$D$7:$D$883,"5544*"))/1000</f>
        <v>0.05</v>
      </c>
      <c r="V333" s="17">
        <f>(SUMIFS(EUROSTAT_VBE_IND_2005!S$7:S$883,EUROSTAT_VBE_IND_2005!$B$7:$B$883,$D333,EUROSTAT_VBE_IND_2005!$C$7:$C$883,"*"&amp;RIGHT($A333,3)&amp;"*",EUROSTAT_VBE_IND_2005!$D$7:$D$883,"2210*"))/1000+(SUMIFS(EUROSTAT_VBE_IND_2005!S$7:S$883,EUROSTAT_VBE_IND_2005!$B$7:$B$883,$D333,EUROSTAT_VBE_IND_2005!$C$7:$C$883,"*"&amp;RIGHT($A333,3)&amp;"*",EUROSTAT_VBE_IND_2005!$D$7:$D$883,"23*"))/1000+(SUMIFS(EUROSTAT_VBE_IND_2005!S$7:S$883,EUROSTAT_VBE_IND_2005!$B$7:$B$883,$D333,EUROSTAT_VBE_IND_2005!$C$7:$C$883,"*"&amp;RIGHT($A333,3)&amp;"*",EUROSTAT_VBE_IND_2005!$D$7:$D$883,"5544*"))/1000</f>
        <v>0</v>
      </c>
      <c r="W333" s="17">
        <f>(SUMIFS(EUROSTAT_VBE_IND_2005!T$7:T$883,EUROSTAT_VBE_IND_2005!$B$7:$B$883,$D333,EUROSTAT_VBE_IND_2005!$C$7:$C$883,"*"&amp;RIGHT($A333,3)&amp;"*",EUROSTAT_VBE_IND_2005!$D$7:$D$883,"2210*"))/1000+(SUMIFS(EUROSTAT_VBE_IND_2005!T$7:T$883,EUROSTAT_VBE_IND_2005!$B$7:$B$883,$D333,EUROSTAT_VBE_IND_2005!$C$7:$C$883,"*"&amp;RIGHT($A333,3)&amp;"*",EUROSTAT_VBE_IND_2005!$D$7:$D$883,"23*"))/1000+(SUMIFS(EUROSTAT_VBE_IND_2005!T$7:T$883,EUROSTAT_VBE_IND_2005!$B$7:$B$883,$D333,EUROSTAT_VBE_IND_2005!$C$7:$C$883,"*"&amp;RIGHT($A333,3)&amp;"*",EUROSTAT_VBE_IND_2005!$D$7:$D$883,"5544*"))/1000</f>
        <v>0</v>
      </c>
      <c r="X333" s="17">
        <f>(SUMIFS(EUROSTAT_VBE_IND_2005!U$7:U$883,EUROSTAT_VBE_IND_2005!$B$7:$B$883,$D333,EUROSTAT_VBE_IND_2005!$C$7:$C$883,"*"&amp;RIGHT($A333,3)&amp;"*",EUROSTAT_VBE_IND_2005!$D$7:$D$883,"2210*"))/1000+(SUMIFS(EUROSTAT_VBE_IND_2005!U$7:U$883,EUROSTAT_VBE_IND_2005!$B$7:$B$883,$D333,EUROSTAT_VBE_IND_2005!$C$7:$C$883,"*"&amp;RIGHT($A333,3)&amp;"*",EUROSTAT_VBE_IND_2005!$D$7:$D$883,"23*"))/1000+(SUMIFS(EUROSTAT_VBE_IND_2005!U$7:U$883,EUROSTAT_VBE_IND_2005!$B$7:$B$883,$D333,EUROSTAT_VBE_IND_2005!$C$7:$C$883,"*"&amp;RIGHT($A333,3)&amp;"*",EUROSTAT_VBE_IND_2005!$D$7:$D$883,"5544*"))/1000</f>
        <v>0</v>
      </c>
      <c r="Y333" s="17">
        <f>(SUMIFS(EUROSTAT_VBE_IND_2005!V$7:V$883,EUROSTAT_VBE_IND_2005!$B$7:$B$883,$D333,EUROSTAT_VBE_IND_2005!$C$7:$C$883,"*"&amp;RIGHT($A333,3)&amp;"*",EUROSTAT_VBE_IND_2005!$D$7:$D$883,"2210*"))/1000+(SUMIFS(EUROSTAT_VBE_IND_2005!V$7:V$883,EUROSTAT_VBE_IND_2005!$B$7:$B$883,$D333,EUROSTAT_VBE_IND_2005!$C$7:$C$883,"*"&amp;RIGHT($A333,3)&amp;"*",EUROSTAT_VBE_IND_2005!$D$7:$D$883,"23*"))/1000+(SUMIFS(EUROSTAT_VBE_IND_2005!V$7:V$883,EUROSTAT_VBE_IND_2005!$B$7:$B$883,$D333,EUROSTAT_VBE_IND_2005!$C$7:$C$883,"*"&amp;RIGHT($A333,3)&amp;"*",EUROSTAT_VBE_IND_2005!$D$7:$D$883,"5544*"))/1000</f>
        <v>0</v>
      </c>
      <c r="Z333" s="17">
        <f>(SUMIFS(EUROSTAT_VBE_IND_2005!W$7:W$883,EUROSTAT_VBE_IND_2005!$B$7:$B$883,$D333,EUROSTAT_VBE_IND_2005!$C$7:$C$883,"*"&amp;RIGHT($A333,3)&amp;"*",EUROSTAT_VBE_IND_2005!$D$7:$D$883,"2210*"))/1000+(SUMIFS(EUROSTAT_VBE_IND_2005!W$7:W$883,EUROSTAT_VBE_IND_2005!$B$7:$B$883,$D333,EUROSTAT_VBE_IND_2005!$C$7:$C$883,"*"&amp;RIGHT($A333,3)&amp;"*",EUROSTAT_VBE_IND_2005!$D$7:$D$883,"23*"))/1000+(SUMIFS(EUROSTAT_VBE_IND_2005!W$7:W$883,EUROSTAT_VBE_IND_2005!$B$7:$B$883,$D333,EUROSTAT_VBE_IND_2005!$C$7:$C$883,"*"&amp;RIGHT($A333,3)&amp;"*",EUROSTAT_VBE_IND_2005!$D$7:$D$883,"5544*"))/1000</f>
        <v>0</v>
      </c>
      <c r="AA333" s="17">
        <f>(SUMIFS(EUROSTAT_VBE_IND_2005!X$7:X$883,EUROSTAT_VBE_IND_2005!$B$7:$B$883,$D333,EUROSTAT_VBE_IND_2005!$C$7:$C$883,"*"&amp;RIGHT($A333,3)&amp;"*",EUROSTAT_VBE_IND_2005!$D$7:$D$883,"2210*"))/1000+(SUMIFS(EUROSTAT_VBE_IND_2005!X$7:X$883,EUROSTAT_VBE_IND_2005!$B$7:$B$883,$D333,EUROSTAT_VBE_IND_2005!$C$7:$C$883,"*"&amp;RIGHT($A333,3)&amp;"*",EUROSTAT_VBE_IND_2005!$D$7:$D$883,"23*"))/1000+(SUMIFS(EUROSTAT_VBE_IND_2005!X$7:X$883,EUROSTAT_VBE_IND_2005!$B$7:$B$883,$D333,EUROSTAT_VBE_IND_2005!$C$7:$C$883,"*"&amp;RIGHT($A333,3)&amp;"*",EUROSTAT_VBE_IND_2005!$D$7:$D$883,"5544*"))/1000</f>
        <v>0</v>
      </c>
      <c r="AB333" s="17">
        <f>(SUMIFS(EUROSTAT_VBE_IND_2005!AA$7:AA$883,EUROSTAT_VBE_IND_2005!$B$7:$B$883,$D333,EUROSTAT_VBE_IND_2005!$C$7:$C$883,"*"&amp;RIGHT($A333,3)&amp;"*",EUROSTAT_VBE_IND_2005!$D$7:$D$883,"2210*"))/1000+(SUMIFS(EUROSTAT_VBE_IND_2005!AA$7:AA$883,EUROSTAT_VBE_IND_2005!$B$7:$B$883,$D333,EUROSTAT_VBE_IND_2005!$C$7:$C$883,"*"&amp;RIGHT($A333,3)&amp;"*",EUROSTAT_VBE_IND_2005!$D$7:$D$883,"23*"))/1000+(SUMIFS(EUROSTAT_VBE_IND_2005!AA$7:AA$883,EUROSTAT_VBE_IND_2005!$B$7:$B$883,$D333,EUROSTAT_VBE_IND_2005!$C$7:$C$883,"*"&amp;RIGHT($A333,3)&amp;"*",EUROSTAT_VBE_IND_2005!$D$7:$D$883,"5544*"))/1000</f>
        <v>0</v>
      </c>
      <c r="AC333" s="17">
        <f>(SUMIFS(EUROSTAT_VBE_IND_2005!AB$7:AB$883,EUROSTAT_VBE_IND_2005!$B$7:$B$883,$D333,EUROSTAT_VBE_IND_2005!$C$7:$C$883,"*"&amp;RIGHT($A333,3)&amp;"*",EUROSTAT_VBE_IND_2005!$D$7:$D$883,"2210*"))/1000+(SUMIFS(EUROSTAT_VBE_IND_2005!AB$7:AB$883,EUROSTAT_VBE_IND_2005!$B$7:$B$883,$D333,EUROSTAT_VBE_IND_2005!$C$7:$C$883,"*"&amp;RIGHT($A333,3)&amp;"*",EUROSTAT_VBE_IND_2005!$D$7:$D$883,"23*"))/1000+(SUMIFS(EUROSTAT_VBE_IND_2005!AB$7:AB$883,EUROSTAT_VBE_IND_2005!$B$7:$B$883,$D333,EUROSTAT_VBE_IND_2005!$C$7:$C$883,"*"&amp;RIGHT($A333,3)&amp;"*",EUROSTAT_VBE_IND_2005!$D$7:$D$883,"5544*"))/1000</f>
        <v>0</v>
      </c>
      <c r="AD333" s="17">
        <f>(SUMIFS(EUROSTAT_VBE_IND_2005!AC$7:AC$883,EUROSTAT_VBE_IND_2005!$B$7:$B$883,$D333,EUROSTAT_VBE_IND_2005!$C$7:$C$883,"*"&amp;RIGHT($A333,3)&amp;"*",EUROSTAT_VBE_IND_2005!$D$7:$D$883,"2210*"))/1000+(SUMIFS(EUROSTAT_VBE_IND_2005!AC$7:AC$883,EUROSTAT_VBE_IND_2005!$B$7:$B$883,$D333,EUROSTAT_VBE_IND_2005!$C$7:$C$883,"*"&amp;RIGHT($A333,3)&amp;"*",EUROSTAT_VBE_IND_2005!$D$7:$D$883,"23*"))/1000+(SUMIFS(EUROSTAT_VBE_IND_2005!AC$7:AC$883,EUROSTAT_VBE_IND_2005!$B$7:$B$883,$D333,EUROSTAT_VBE_IND_2005!$C$7:$C$883,"*"&amp;RIGHT($A333,3)&amp;"*",EUROSTAT_VBE_IND_2005!$D$7:$D$883,"5544*"))/1000</f>
        <v>0</v>
      </c>
      <c r="AE333" s="17">
        <f>(SUMIFS(EUROSTAT_VBE_IND_2005!AD$7:AD$883,EUROSTAT_VBE_IND_2005!$B$7:$B$883,$D333,EUROSTAT_VBE_IND_2005!$C$7:$C$883,"*"&amp;RIGHT($A333,3)&amp;"*",EUROSTAT_VBE_IND_2005!$D$7:$D$883,"2210*"))/1000+(SUMIFS(EUROSTAT_VBE_IND_2005!AD$7:AD$883,EUROSTAT_VBE_IND_2005!$B$7:$B$883,$D333,EUROSTAT_VBE_IND_2005!$C$7:$C$883,"*"&amp;RIGHT($A333,3)&amp;"*",EUROSTAT_VBE_IND_2005!$D$7:$D$883,"23*"))/1000+(SUMIFS(EUROSTAT_VBE_IND_2005!AD$7:AD$883,EUROSTAT_VBE_IND_2005!$B$7:$B$883,$D333,EUROSTAT_VBE_IND_2005!$C$7:$C$883,"*"&amp;RIGHT($A333,3)&amp;"*",EUROSTAT_VBE_IND_2005!$D$7:$D$883,"5544*"))/1000</f>
        <v>0</v>
      </c>
      <c r="AF333" s="17">
        <f>(SUMIFS(EUROSTAT_VBE_IND_2005!AE$7:AE$883,EUROSTAT_VBE_IND_2005!$B$7:$B$883,$D333,EUROSTAT_VBE_IND_2005!$C$7:$C$883,"*"&amp;RIGHT($A333,3)&amp;"*",EUROSTAT_VBE_IND_2005!$D$7:$D$883,"2210*"))/1000+(SUMIFS(EUROSTAT_VBE_IND_2005!AE$7:AE$883,EUROSTAT_VBE_IND_2005!$B$7:$B$883,$D333,EUROSTAT_VBE_IND_2005!$C$7:$C$883,"*"&amp;RIGHT($A333,3)&amp;"*",EUROSTAT_VBE_IND_2005!$D$7:$D$883,"23*"))/1000+(SUMIFS(EUROSTAT_VBE_IND_2005!AE$7:AE$883,EUROSTAT_VBE_IND_2005!$B$7:$B$883,$D333,EUROSTAT_VBE_IND_2005!$C$7:$C$883,"*"&amp;RIGHT($A333,3)&amp;"*",EUROSTAT_VBE_IND_2005!$D$7:$D$883,"5544*"))/1000</f>
        <v>0</v>
      </c>
      <c r="AG333" s="17">
        <f>(SUMIFS(EUROSTAT_VBE_IND_2005!AF$7:AF$883,EUROSTAT_VBE_IND_2005!$B$7:$B$883,$D333,EUROSTAT_VBE_IND_2005!$C$7:$C$883,"*"&amp;RIGHT($A333,3)&amp;"*",EUROSTAT_VBE_IND_2005!$D$7:$D$883,"2210*"))/1000+(SUMIFS(EUROSTAT_VBE_IND_2005!AF$7:AF$883,EUROSTAT_VBE_IND_2005!$B$7:$B$883,$D333,EUROSTAT_VBE_IND_2005!$C$7:$C$883,"*"&amp;RIGHT($A333,3)&amp;"*",EUROSTAT_VBE_IND_2005!$D$7:$D$883,"23*"))/1000+(SUMIFS(EUROSTAT_VBE_IND_2005!AF$7:AF$883,EUROSTAT_VBE_IND_2005!$B$7:$B$883,$D333,EUROSTAT_VBE_IND_2005!$C$7:$C$883,"*"&amp;RIGHT($A333,3)&amp;"*",EUROSTAT_VBE_IND_2005!$D$7:$D$883,"5544*"))/1000</f>
        <v>0.008</v>
      </c>
      <c r="AH333" s="17">
        <f>(SUMIFS(EUROSTAT_VBE_IND_2005!AH$7:AH$883,EUROSTAT_VBE_IND_2005!$B$7:$B$883,$D333,EUROSTAT_VBE_IND_2005!$C$7:$C$883,"*"&amp;RIGHT($A333,3)&amp;"*",EUROSTAT_VBE_IND_2005!$D$7:$D$883,"2210*"))/1000+(SUMIFS(EUROSTAT_VBE_IND_2005!AH$7:AH$883,EUROSTAT_VBE_IND_2005!$B$7:$B$883,$D333,EUROSTAT_VBE_IND_2005!$C$7:$C$883,"*"&amp;RIGHT($A333,3)&amp;"*",EUROSTAT_VBE_IND_2005!$D$7:$D$883,"23*"))/1000+(SUMIFS(EUROSTAT_VBE_IND_2005!AH$7:AH$883,EUROSTAT_VBE_IND_2005!$B$7:$B$883,$D333,EUROSTAT_VBE_IND_2005!$C$7:$C$883,"*"&amp;RIGHT($A333,3)&amp;"*",EUROSTAT_VBE_IND_2005!$D$7:$D$883,"5544*"))/1000</f>
        <v>0</v>
      </c>
      <c r="AI333" s="17">
        <f>(SUMIFS(EUROSTAT_VBE_IND_2005!AI$7:AI$883,EUROSTAT_VBE_IND_2005!$B$7:$B$883,$D333,EUROSTAT_VBE_IND_2005!$C$7:$C$883,"*"&amp;RIGHT($A333,3)&amp;"*",EUROSTAT_VBE_IND_2005!$D$7:$D$883,"2210*"))/1000+(SUMIFS(EUROSTAT_VBE_IND_2005!AI$7:AI$883,EUROSTAT_VBE_IND_2005!$B$7:$B$883,$D333,EUROSTAT_VBE_IND_2005!$C$7:$C$883,"*"&amp;RIGHT($A333,3)&amp;"*",EUROSTAT_VBE_IND_2005!$D$7:$D$883,"23*"))/1000+(SUMIFS(EUROSTAT_VBE_IND_2005!AI$7:AI$883,EUROSTAT_VBE_IND_2005!$B$7:$B$883,$D333,EUROSTAT_VBE_IND_2005!$C$7:$C$883,"*"&amp;RIGHT($A333,3)&amp;"*",EUROSTAT_VBE_IND_2005!$D$7:$D$883,"5544*"))/1000</f>
        <v>0</v>
      </c>
      <c r="AJ333" s="17">
        <f>(SUMIFS(EUROSTAT_VBE_IND_2005!AJ$7:AJ$883,EUROSTAT_VBE_IND_2005!$B$7:$B$883,$D333,EUROSTAT_VBE_IND_2005!$C$7:$C$883,"*"&amp;RIGHT($A333,3)&amp;"*",EUROSTAT_VBE_IND_2005!$D$7:$D$883,"2210*"))/1000+(SUMIFS(EUROSTAT_VBE_IND_2005!AJ$7:AJ$883,EUROSTAT_VBE_IND_2005!$B$7:$B$883,$D333,EUROSTAT_VBE_IND_2005!$C$7:$C$883,"*"&amp;RIGHT($A333,3)&amp;"*",EUROSTAT_VBE_IND_2005!$D$7:$D$883,"23*"))/1000+(SUMIFS(EUROSTAT_VBE_IND_2005!AJ$7:AJ$883,EUROSTAT_VBE_IND_2005!$B$7:$B$883,$D333,EUROSTAT_VBE_IND_2005!$C$7:$C$883,"*"&amp;RIGHT($A333,3)&amp;"*",EUROSTAT_VBE_IND_2005!$D$7:$D$883,"5544*"))/1000</f>
        <v>0.025</v>
      </c>
      <c r="AK333" s="17">
        <f>(SUMIFS(EUROSTAT_VBE_IND_2005!AK$7:AK$883,EUROSTAT_VBE_IND_2005!$B$7:$B$883,$D333,EUROSTAT_VBE_IND_2005!$C$7:$C$883,"*"&amp;RIGHT($A333,3)&amp;"*",EUROSTAT_VBE_IND_2005!$D$7:$D$883,"2210*"))/1000+(SUMIFS(EUROSTAT_VBE_IND_2005!AK$7:AK$883,EUROSTAT_VBE_IND_2005!$B$7:$B$883,$D333,EUROSTAT_VBE_IND_2005!$C$7:$C$883,"*"&amp;RIGHT($A333,3)&amp;"*",EUROSTAT_VBE_IND_2005!$D$7:$D$883,"23*"))/1000+(SUMIFS(EUROSTAT_VBE_IND_2005!AK$7:AK$883,EUROSTAT_VBE_IND_2005!$B$7:$B$883,$D333,EUROSTAT_VBE_IND_2005!$C$7:$C$883,"*"&amp;RIGHT($A333,3)&amp;"*",EUROSTAT_VBE_IND_2005!$D$7:$D$883,"5544*"))/1000</f>
        <v>0</v>
      </c>
      <c r="AL333" s="198"/>
      <c r="AM333" s="198"/>
      <c r="AN333" s="198"/>
      <c r="AO333" s="17">
        <f>(SUMIFS(EUROSTAT_VBE_IND_2005!Y$7:Y$883,EUROSTAT_VBE_IND_2005!$B$7:$B$883,$D333,EUROSTAT_VBE_IND_2005!$C$7:$C$883,"*"&amp;RIGHT($A333,3)&amp;"*",EUROSTAT_VBE_IND_2005!$D$7:$D$883,"2210*"))/1000+(SUMIFS(EUROSTAT_VBE_IND_2005!Y$7:Y$883,EUROSTAT_VBE_IND_2005!$B$7:$B$883,$D333,EUROSTAT_VBE_IND_2005!$C$7:$C$883,"*"&amp;RIGHT($A333,3)&amp;"*",EUROSTAT_VBE_IND_2005!$D$7:$D$883,"23*"))/1000+(SUMIFS(EUROSTAT_VBE_IND_2005!Y$7:Y$883,EUROSTAT_VBE_IND_2005!$B$7:$B$883,$D333,EUROSTAT_VBE_IND_2005!$C$7:$C$883,"*"&amp;RIGHT($A333,3)&amp;"*",EUROSTAT_VBE_IND_2005!$D$7:$D$883,"5544*"))/1000</f>
        <v>0</v>
      </c>
      <c r="AP333" s="17">
        <f>(SUMIFS(EUROSTAT_VBE_IND_2005!Z$7:Z$883,EUROSTAT_VBE_IND_2005!$B$7:$B$883,$D333,EUROSTAT_VBE_IND_2005!$C$7:$C$883,"*"&amp;RIGHT($A333,3)&amp;"*",EUROSTAT_VBE_IND_2005!$D$7:$D$883,"2210*"))/1000+(SUMIFS(EUROSTAT_VBE_IND_2005!Z$7:Z$883,EUROSTAT_VBE_IND_2005!$B$7:$B$883,$D333,EUROSTAT_VBE_IND_2005!$C$7:$C$883,"*"&amp;RIGHT($A333,3)&amp;"*",EUROSTAT_VBE_IND_2005!$D$7:$D$883,"23*"))/1000+(SUMIFS(EUROSTAT_VBE_IND_2005!Z$7:Z$883,EUROSTAT_VBE_IND_2005!$B$7:$B$883,$D333,EUROSTAT_VBE_IND_2005!$C$7:$C$883,"*"&amp;RIGHT($A333,3)&amp;"*",EUROSTAT_VBE_IND_2005!$D$7:$D$883,"5544*"))/1000</f>
        <v>0</v>
      </c>
      <c r="AQ333" s="17">
        <f>(SUMIFS(EUROSTAT_VBE_IND_2005!AG$7:AG$883,EUROSTAT_VBE_IND_2005!$B$7:$B$883,$D333,EUROSTAT_VBE_IND_2005!$C$7:$C$883,"*"&amp;RIGHT($A333,3)&amp;"*",EUROSTAT_VBE_IND_2005!$D$7:$D$883,"2210*"))/1000+(SUMIFS(EUROSTAT_VBE_IND_2005!AG$7:AG$883,EUROSTAT_VBE_IND_2005!$B$7:$B$883,$D333,EUROSTAT_VBE_IND_2005!$C$7:$C$883,"*"&amp;RIGHT($A333,3)&amp;"*",EUROSTAT_VBE_IND_2005!$D$7:$D$883,"23*"))/1000+(SUMIFS(EUROSTAT_VBE_IND_2005!AG$7:AG$883,EUROSTAT_VBE_IND_2005!$B$7:$B$883,$D333,EUROSTAT_VBE_IND_2005!$C$7:$C$883,"*"&amp;RIGHT($A333,3)&amp;"*",EUROSTAT_VBE_IND_2005!$D$7:$D$883,"5544*"))/1000</f>
        <v>0.034</v>
      </c>
    </row>
    <row r="334" spans="1:43">
      <c r="A334" t="str">
        <f>LEFT(EUROSTAT_VBE_IND_2005!$C$528,8)</f>
        <v>B_101847</v>
      </c>
      <c r="B334" s="28" t="s">
        <v>212</v>
      </c>
      <c r="C334" t="s">
        <v>293</v>
      </c>
      <c r="D334" t="s">
        <v>55</v>
      </c>
      <c r="E334" t="s">
        <v>231</v>
      </c>
      <c r="F334" t="s">
        <v>251</v>
      </c>
      <c r="G334" s="17">
        <f>(SUMIFS(EUROSTAT_VBE_IND_2005!E$7:E$883,EUROSTAT_VBE_IND_2005!$B$7:$B$883,$D334,EUROSTAT_VBE_IND_2005!$C$7:$C$883,"*"&amp;RIGHT($A334,3)&amp;"*",EUROSTAT_VBE_IND_2005!$D$7:$D$883,"2230*"))/1000+(SUMIFS(EUROSTAT_VBE_IND_2005!E$7:E$883,EUROSTAT_VBE_IND_2005!$B$7:$B$883,$D334,EUROSTAT_VBE_IND_2005!$C$7:$C$883,"*"&amp;RIGHT($A333,3)&amp;"*",EUROSTAT_VBE_IND_2005!$D$7:$D$883,"2130*"))/1000</f>
        <v>0</v>
      </c>
      <c r="H334" s="17">
        <f>(SUMIFS(EUROSTAT_VBE_IND_2005!F$7:F$883,EUROSTAT_VBE_IND_2005!$B$7:$B$883,$D334,EUROSTAT_VBE_IND_2005!$C$7:$C$883,"*"&amp;RIGHT($A334,3)&amp;"*",EUROSTAT_VBE_IND_2005!$D$7:$D$883,"2230*"))/1000+(SUMIFS(EUROSTAT_VBE_IND_2005!F$7:F$883,EUROSTAT_VBE_IND_2005!$B$7:$B$883,$D334,EUROSTAT_VBE_IND_2005!$C$7:$C$883,"*"&amp;RIGHT($A333,3)&amp;"*",EUROSTAT_VBE_IND_2005!$D$7:$D$883,"2130*"))/1000</f>
        <v>0</v>
      </c>
      <c r="I334" s="17">
        <f>(SUMIFS(EUROSTAT_VBE_IND_2005!G$7:G$883,EUROSTAT_VBE_IND_2005!$B$7:$B$883,$D334,EUROSTAT_VBE_IND_2005!$C$7:$C$883,"*"&amp;RIGHT($A334,3)&amp;"*",EUROSTAT_VBE_IND_2005!$D$7:$D$883,"2230*"))/1000+(SUMIFS(EUROSTAT_VBE_IND_2005!G$7:G$883,EUROSTAT_VBE_IND_2005!$B$7:$B$883,$D334,EUROSTAT_VBE_IND_2005!$C$7:$C$883,"*"&amp;RIGHT($A333,3)&amp;"*",EUROSTAT_VBE_IND_2005!$D$7:$D$883,"2130*"))/1000</f>
        <v>0.02</v>
      </c>
      <c r="J334" s="198"/>
      <c r="K334" s="17">
        <f>(SUMIFS(EUROSTAT_VBE_IND_2005!H$7:H$883,EUROSTAT_VBE_IND_2005!$B$7:$B$883,$D334,EUROSTAT_VBE_IND_2005!$C$7:$C$883,"*"&amp;RIGHT($A334,3)&amp;"*",EUROSTAT_VBE_IND_2005!$D$7:$D$883,"2230*"))/1000+(SUMIFS(EUROSTAT_VBE_IND_2005!H$7:H$883,EUROSTAT_VBE_IND_2005!$B$7:$B$883,$D334,EUROSTAT_VBE_IND_2005!$C$7:$C$883,"*"&amp;RIGHT($A333,3)&amp;"*",EUROSTAT_VBE_IND_2005!$D$7:$D$883,"2130*"))/1000</f>
        <v>0</v>
      </c>
      <c r="L334" s="17">
        <f>(SUMIFS(EUROSTAT_VBE_IND_2005!I$7:I$883,EUROSTAT_VBE_IND_2005!$B$7:$B$883,$D334,EUROSTAT_VBE_IND_2005!$C$7:$C$883,"*"&amp;RIGHT($A334,3)&amp;"*",EUROSTAT_VBE_IND_2005!$D$7:$D$883,"2230*"))/1000+(SUMIFS(EUROSTAT_VBE_IND_2005!I$7:I$883,EUROSTAT_VBE_IND_2005!$B$7:$B$883,$D334,EUROSTAT_VBE_IND_2005!$C$7:$C$883,"*"&amp;RIGHT($A333,3)&amp;"*",EUROSTAT_VBE_IND_2005!$D$7:$D$883,"2130*"))/1000</f>
        <v>0</v>
      </c>
      <c r="M334" s="17">
        <f>(SUMIFS(EUROSTAT_VBE_IND_2005!J$7:J$883,EUROSTAT_VBE_IND_2005!$B$7:$B$883,$D334,EUROSTAT_VBE_IND_2005!$C$7:$C$883,"*"&amp;RIGHT($A334,3)&amp;"*",EUROSTAT_VBE_IND_2005!$D$7:$D$883,"2230*"))/1000+(SUMIFS(EUROSTAT_VBE_IND_2005!J$7:J$883,EUROSTAT_VBE_IND_2005!$B$7:$B$883,$D334,EUROSTAT_VBE_IND_2005!$C$7:$C$883,"*"&amp;RIGHT($A333,3)&amp;"*",EUROSTAT_VBE_IND_2005!$D$7:$D$883,"2130*"))/1000</f>
        <v>0</v>
      </c>
      <c r="N334" s="17">
        <f>(SUMIFS(EUROSTAT_VBE_IND_2005!K$7:K$883,EUROSTAT_VBE_IND_2005!$B$7:$B$883,$D334,EUROSTAT_VBE_IND_2005!$C$7:$C$883,"*"&amp;RIGHT($A334,3)&amp;"*",EUROSTAT_VBE_IND_2005!$D$7:$D$883,"2230*"))/1000+(SUMIFS(EUROSTAT_VBE_IND_2005!K$7:K$883,EUROSTAT_VBE_IND_2005!$B$7:$B$883,$D334,EUROSTAT_VBE_IND_2005!$C$7:$C$883,"*"&amp;RIGHT($A333,3)&amp;"*",EUROSTAT_VBE_IND_2005!$D$7:$D$883,"2130*"))/1000</f>
        <v>0</v>
      </c>
      <c r="O334" s="17">
        <f>(SUMIFS(EUROSTAT_VBE_IND_2005!L$7:L$883,EUROSTAT_VBE_IND_2005!$B$7:$B$883,$D334,EUROSTAT_VBE_IND_2005!$C$7:$C$883,"*"&amp;RIGHT($A334,3)&amp;"*",EUROSTAT_VBE_IND_2005!$D$7:$D$883,"2230*"))/1000+(SUMIFS(EUROSTAT_VBE_IND_2005!L$7:L$883,EUROSTAT_VBE_IND_2005!$B$7:$B$883,$D334,EUROSTAT_VBE_IND_2005!$C$7:$C$883,"*"&amp;RIGHT($A333,3)&amp;"*",EUROSTAT_VBE_IND_2005!$D$7:$D$883,"2130*"))/1000</f>
        <v>0</v>
      </c>
      <c r="P334" s="17">
        <f>(SUMIFS(EUROSTAT_VBE_IND_2005!M$7:M$883,EUROSTAT_VBE_IND_2005!$B$7:$B$883,$D334,EUROSTAT_VBE_IND_2005!$C$7:$C$883,"*"&amp;RIGHT($A334,3)&amp;"*",EUROSTAT_VBE_IND_2005!$D$7:$D$883,"2230*"))/1000+(SUMIFS(EUROSTAT_VBE_IND_2005!M$7:M$883,EUROSTAT_VBE_IND_2005!$B$7:$B$883,$D334,EUROSTAT_VBE_IND_2005!$C$7:$C$883,"*"&amp;RIGHT($A333,3)&amp;"*",EUROSTAT_VBE_IND_2005!$D$7:$D$883,"2130*"))/1000</f>
        <v>0</v>
      </c>
      <c r="Q334" s="17">
        <f>(SUMIFS(EUROSTAT_VBE_IND_2005!N$7:N$883,EUROSTAT_VBE_IND_2005!$B$7:$B$883,$D334,EUROSTAT_VBE_IND_2005!$C$7:$C$883,"*"&amp;RIGHT($A334,3)&amp;"*",EUROSTAT_VBE_IND_2005!$D$7:$D$883,"2230*"))/1000+(SUMIFS(EUROSTAT_VBE_IND_2005!N$7:N$883,EUROSTAT_VBE_IND_2005!$B$7:$B$883,$D334,EUROSTAT_VBE_IND_2005!$C$7:$C$883,"*"&amp;RIGHT($A333,3)&amp;"*",EUROSTAT_VBE_IND_2005!$D$7:$D$883,"2130*"))/1000</f>
        <v>0</v>
      </c>
      <c r="R334" s="17">
        <f>(SUMIFS(EUROSTAT_VBE_IND_2005!O$7:O$883,EUROSTAT_VBE_IND_2005!$B$7:$B$883,$D334,EUROSTAT_VBE_IND_2005!$C$7:$C$883,"*"&amp;RIGHT($A334,3)&amp;"*",EUROSTAT_VBE_IND_2005!$D$7:$D$883,"2230*"))/1000+(SUMIFS(EUROSTAT_VBE_IND_2005!O$7:O$883,EUROSTAT_VBE_IND_2005!$B$7:$B$883,$D334,EUROSTAT_VBE_IND_2005!$C$7:$C$883,"*"&amp;RIGHT($A333,3)&amp;"*",EUROSTAT_VBE_IND_2005!$D$7:$D$883,"2130*"))/1000</f>
        <v>0</v>
      </c>
      <c r="S334" s="17">
        <f>(SUMIFS(EUROSTAT_VBE_IND_2005!P$7:P$883,EUROSTAT_VBE_IND_2005!$B$7:$B$883,$D334,EUROSTAT_VBE_IND_2005!$C$7:$C$883,"*"&amp;RIGHT($A334,3)&amp;"*",EUROSTAT_VBE_IND_2005!$D$7:$D$883,"2230*"))/1000+(SUMIFS(EUROSTAT_VBE_IND_2005!P$7:P$883,EUROSTAT_VBE_IND_2005!$B$7:$B$883,$D334,EUROSTAT_VBE_IND_2005!$C$7:$C$883,"*"&amp;RIGHT($A333,3)&amp;"*",EUROSTAT_VBE_IND_2005!$D$7:$D$883,"2130*"))/1000</f>
        <v>0</v>
      </c>
      <c r="T334" s="17">
        <f>(SUMIFS(EUROSTAT_VBE_IND_2005!Q$7:Q$883,EUROSTAT_VBE_IND_2005!$B$7:$B$883,$D334,EUROSTAT_VBE_IND_2005!$C$7:$C$883,"*"&amp;RIGHT($A334,3)&amp;"*",EUROSTAT_VBE_IND_2005!$D$7:$D$883,"2230*"))/1000+(SUMIFS(EUROSTAT_VBE_IND_2005!Q$7:Q$883,EUROSTAT_VBE_IND_2005!$B$7:$B$883,$D334,EUROSTAT_VBE_IND_2005!$C$7:$C$883,"*"&amp;RIGHT($A333,3)&amp;"*",EUROSTAT_VBE_IND_2005!$D$7:$D$883,"2130*"))/1000</f>
        <v>0</v>
      </c>
      <c r="U334" s="17">
        <f>(SUMIFS(EUROSTAT_VBE_IND_2005!R$7:R$883,EUROSTAT_VBE_IND_2005!$B$7:$B$883,$D334,EUROSTAT_VBE_IND_2005!$C$7:$C$883,"*"&amp;RIGHT($A334,3)&amp;"*",EUROSTAT_VBE_IND_2005!$D$7:$D$883,"2230*"))/1000+(SUMIFS(EUROSTAT_VBE_IND_2005!R$7:R$883,EUROSTAT_VBE_IND_2005!$B$7:$B$883,$D334,EUROSTAT_VBE_IND_2005!$C$7:$C$883,"*"&amp;RIGHT($A333,3)&amp;"*",EUROSTAT_VBE_IND_2005!$D$7:$D$883,"2130*"))/1000</f>
        <v>0</v>
      </c>
      <c r="V334" s="17">
        <f>(SUMIFS(EUROSTAT_VBE_IND_2005!S$7:S$883,EUROSTAT_VBE_IND_2005!$B$7:$B$883,$D334,EUROSTAT_VBE_IND_2005!$C$7:$C$883,"*"&amp;RIGHT($A334,3)&amp;"*",EUROSTAT_VBE_IND_2005!$D$7:$D$883,"2230*"))/1000+(SUMIFS(EUROSTAT_VBE_IND_2005!S$7:S$883,EUROSTAT_VBE_IND_2005!$B$7:$B$883,$D334,EUROSTAT_VBE_IND_2005!$C$7:$C$883,"*"&amp;RIGHT($A333,3)&amp;"*",EUROSTAT_VBE_IND_2005!$D$7:$D$883,"2130*"))/1000</f>
        <v>0</v>
      </c>
      <c r="W334" s="17">
        <f>(SUMIFS(EUROSTAT_VBE_IND_2005!T$7:T$883,EUROSTAT_VBE_IND_2005!$B$7:$B$883,$D334,EUROSTAT_VBE_IND_2005!$C$7:$C$883,"*"&amp;RIGHT($A334,3)&amp;"*",EUROSTAT_VBE_IND_2005!$D$7:$D$883,"2230*"))/1000+(SUMIFS(EUROSTAT_VBE_IND_2005!T$7:T$883,EUROSTAT_VBE_IND_2005!$B$7:$B$883,$D334,EUROSTAT_VBE_IND_2005!$C$7:$C$883,"*"&amp;RIGHT($A333,3)&amp;"*",EUROSTAT_VBE_IND_2005!$D$7:$D$883,"2130*"))/1000</f>
        <v>0</v>
      </c>
      <c r="X334" s="17">
        <f>(SUMIFS(EUROSTAT_VBE_IND_2005!U$7:U$883,EUROSTAT_VBE_IND_2005!$B$7:$B$883,$D334,EUROSTAT_VBE_IND_2005!$C$7:$C$883,"*"&amp;RIGHT($A334,3)&amp;"*",EUROSTAT_VBE_IND_2005!$D$7:$D$883,"2230*"))/1000+(SUMIFS(EUROSTAT_VBE_IND_2005!U$7:U$883,EUROSTAT_VBE_IND_2005!$B$7:$B$883,$D334,EUROSTAT_VBE_IND_2005!$C$7:$C$883,"*"&amp;RIGHT($A333,3)&amp;"*",EUROSTAT_VBE_IND_2005!$D$7:$D$883,"2130*"))/1000</f>
        <v>0</v>
      </c>
      <c r="Y334" s="17">
        <f>(SUMIFS(EUROSTAT_VBE_IND_2005!V$7:V$883,EUROSTAT_VBE_IND_2005!$B$7:$B$883,$D334,EUROSTAT_VBE_IND_2005!$C$7:$C$883,"*"&amp;RIGHT($A334,3)&amp;"*",EUROSTAT_VBE_IND_2005!$D$7:$D$883,"2230*"))/1000+(SUMIFS(EUROSTAT_VBE_IND_2005!V$7:V$883,EUROSTAT_VBE_IND_2005!$B$7:$B$883,$D334,EUROSTAT_VBE_IND_2005!$C$7:$C$883,"*"&amp;RIGHT($A333,3)&amp;"*",EUROSTAT_VBE_IND_2005!$D$7:$D$883,"2130*"))/1000</f>
        <v>0</v>
      </c>
      <c r="Z334" s="17">
        <f>(SUMIFS(EUROSTAT_VBE_IND_2005!W$7:W$883,EUROSTAT_VBE_IND_2005!$B$7:$B$883,$D334,EUROSTAT_VBE_IND_2005!$C$7:$C$883,"*"&amp;RIGHT($A334,3)&amp;"*",EUROSTAT_VBE_IND_2005!$D$7:$D$883,"2230*"))/1000+(SUMIFS(EUROSTAT_VBE_IND_2005!W$7:W$883,EUROSTAT_VBE_IND_2005!$B$7:$B$883,$D334,EUROSTAT_VBE_IND_2005!$C$7:$C$883,"*"&amp;RIGHT($A333,3)&amp;"*",EUROSTAT_VBE_IND_2005!$D$7:$D$883,"2130*"))/1000</f>
        <v>0</v>
      </c>
      <c r="AA334" s="17">
        <f>(SUMIFS(EUROSTAT_VBE_IND_2005!X$7:X$883,EUROSTAT_VBE_IND_2005!$B$7:$B$883,$D334,EUROSTAT_VBE_IND_2005!$C$7:$C$883,"*"&amp;RIGHT($A334,3)&amp;"*",EUROSTAT_VBE_IND_2005!$D$7:$D$883,"2230*"))/1000+(SUMIFS(EUROSTAT_VBE_IND_2005!X$7:X$883,EUROSTAT_VBE_IND_2005!$B$7:$B$883,$D334,EUROSTAT_VBE_IND_2005!$C$7:$C$883,"*"&amp;RIGHT($A333,3)&amp;"*",EUROSTAT_VBE_IND_2005!$D$7:$D$883,"2130*"))/1000</f>
        <v>0</v>
      </c>
      <c r="AB334" s="17">
        <f>(SUMIFS(EUROSTAT_VBE_IND_2005!AA$7:AA$883,EUROSTAT_VBE_IND_2005!$B$7:$B$883,$D334,EUROSTAT_VBE_IND_2005!$C$7:$C$883,"*"&amp;RIGHT($A334,3)&amp;"*",EUROSTAT_VBE_IND_2005!$D$7:$D$883,"2230*"))/1000+(SUMIFS(EUROSTAT_VBE_IND_2005!AA$7:AA$883,EUROSTAT_VBE_IND_2005!$B$7:$B$883,$D334,EUROSTAT_VBE_IND_2005!$C$7:$C$883,"*"&amp;RIGHT($A333,3)&amp;"*",EUROSTAT_VBE_IND_2005!$D$7:$D$883,"2130*"))/1000</f>
        <v>0</v>
      </c>
      <c r="AC334" s="17">
        <f>(SUMIFS(EUROSTAT_VBE_IND_2005!AB$7:AB$883,EUROSTAT_VBE_IND_2005!$B$7:$B$883,$D334,EUROSTAT_VBE_IND_2005!$C$7:$C$883,"*"&amp;RIGHT($A334,3)&amp;"*",EUROSTAT_VBE_IND_2005!$D$7:$D$883,"2230*"))/1000+(SUMIFS(EUROSTAT_VBE_IND_2005!AB$7:AB$883,EUROSTAT_VBE_IND_2005!$B$7:$B$883,$D334,EUROSTAT_VBE_IND_2005!$C$7:$C$883,"*"&amp;RIGHT($A333,3)&amp;"*",EUROSTAT_VBE_IND_2005!$D$7:$D$883,"2130*"))/1000</f>
        <v>0</v>
      </c>
      <c r="AD334" s="17">
        <f>(SUMIFS(EUROSTAT_VBE_IND_2005!AC$7:AC$883,EUROSTAT_VBE_IND_2005!$B$7:$B$883,$D334,EUROSTAT_VBE_IND_2005!$C$7:$C$883,"*"&amp;RIGHT($A334,3)&amp;"*",EUROSTAT_VBE_IND_2005!$D$7:$D$883,"2230*"))/1000+(SUMIFS(EUROSTAT_VBE_IND_2005!AC$7:AC$883,EUROSTAT_VBE_IND_2005!$B$7:$B$883,$D334,EUROSTAT_VBE_IND_2005!$C$7:$C$883,"*"&amp;RIGHT($A333,3)&amp;"*",EUROSTAT_VBE_IND_2005!$D$7:$D$883,"2130*"))/1000</f>
        <v>0</v>
      </c>
      <c r="AE334" s="17">
        <f>(SUMIFS(EUROSTAT_VBE_IND_2005!AD$7:AD$883,EUROSTAT_VBE_IND_2005!$B$7:$B$883,$D334,EUROSTAT_VBE_IND_2005!$C$7:$C$883,"*"&amp;RIGHT($A334,3)&amp;"*",EUROSTAT_VBE_IND_2005!$D$7:$D$883,"2230*"))/1000+(SUMIFS(EUROSTAT_VBE_IND_2005!AD$7:AD$883,EUROSTAT_VBE_IND_2005!$B$7:$B$883,$D334,EUROSTAT_VBE_IND_2005!$C$7:$C$883,"*"&amp;RIGHT($A333,3)&amp;"*",EUROSTAT_VBE_IND_2005!$D$7:$D$883,"2130*"))/1000</f>
        <v>0</v>
      </c>
      <c r="AF334" s="17">
        <f>(SUMIFS(EUROSTAT_VBE_IND_2005!AE$7:AE$883,EUROSTAT_VBE_IND_2005!$B$7:$B$883,$D334,EUROSTAT_VBE_IND_2005!$C$7:$C$883,"*"&amp;RIGHT($A334,3)&amp;"*",EUROSTAT_VBE_IND_2005!$D$7:$D$883,"2230*"))/1000+(SUMIFS(EUROSTAT_VBE_IND_2005!AE$7:AE$883,EUROSTAT_VBE_IND_2005!$B$7:$B$883,$D334,EUROSTAT_VBE_IND_2005!$C$7:$C$883,"*"&amp;RIGHT($A333,3)&amp;"*",EUROSTAT_VBE_IND_2005!$D$7:$D$883,"2130*"))/1000</f>
        <v>0</v>
      </c>
      <c r="AG334" s="17">
        <f>(SUMIFS(EUROSTAT_VBE_IND_2005!AF$7:AF$883,EUROSTAT_VBE_IND_2005!$B$7:$B$883,$D334,EUROSTAT_VBE_IND_2005!$C$7:$C$883,"*"&amp;RIGHT($A334,3)&amp;"*",EUROSTAT_VBE_IND_2005!$D$7:$D$883,"2230*"))/1000+(SUMIFS(EUROSTAT_VBE_IND_2005!AF$7:AF$883,EUROSTAT_VBE_IND_2005!$B$7:$B$883,$D334,EUROSTAT_VBE_IND_2005!$C$7:$C$883,"*"&amp;RIGHT($A333,3)&amp;"*",EUROSTAT_VBE_IND_2005!$D$7:$D$883,"2130*"))/1000</f>
        <v>0</v>
      </c>
      <c r="AH334" s="17">
        <f>(SUMIFS(EUROSTAT_VBE_IND_2005!AH$7:AH$883,EUROSTAT_VBE_IND_2005!$B$7:$B$883,$D334,EUROSTAT_VBE_IND_2005!$C$7:$C$883,"*"&amp;RIGHT($A334,3)&amp;"*",EUROSTAT_VBE_IND_2005!$D$7:$D$883,"2230*"))/1000+(SUMIFS(EUROSTAT_VBE_IND_2005!AH$7:AH$883,EUROSTAT_VBE_IND_2005!$B$7:$B$883,$D334,EUROSTAT_VBE_IND_2005!$C$7:$C$883,"*"&amp;RIGHT($A333,3)&amp;"*",EUROSTAT_VBE_IND_2005!$D$7:$D$883,"2130*"))/1000</f>
        <v>0</v>
      </c>
      <c r="AI334" s="17">
        <f>(SUMIFS(EUROSTAT_VBE_IND_2005!AI$7:AI$883,EUROSTAT_VBE_IND_2005!$B$7:$B$883,$D334,EUROSTAT_VBE_IND_2005!$C$7:$C$883,"*"&amp;RIGHT($A334,3)&amp;"*",EUROSTAT_VBE_IND_2005!$D$7:$D$883,"2230*"))/1000+(SUMIFS(EUROSTAT_VBE_IND_2005!AI$7:AI$883,EUROSTAT_VBE_IND_2005!$B$7:$B$883,$D334,EUROSTAT_VBE_IND_2005!$C$7:$C$883,"*"&amp;RIGHT($A333,3)&amp;"*",EUROSTAT_VBE_IND_2005!$D$7:$D$883,"2130*"))/1000</f>
        <v>0</v>
      </c>
      <c r="AJ334" s="17">
        <f>(SUMIFS(EUROSTAT_VBE_IND_2005!AJ$7:AJ$883,EUROSTAT_VBE_IND_2005!$B$7:$B$883,$D334,EUROSTAT_VBE_IND_2005!$C$7:$C$883,"*"&amp;RIGHT($A334,3)&amp;"*",EUROSTAT_VBE_IND_2005!$D$7:$D$883,"2230*"))/1000+(SUMIFS(EUROSTAT_VBE_IND_2005!AJ$7:AJ$883,EUROSTAT_VBE_IND_2005!$B$7:$B$883,$D334,EUROSTAT_VBE_IND_2005!$C$7:$C$883,"*"&amp;RIGHT($A333,3)&amp;"*",EUROSTAT_VBE_IND_2005!$D$7:$D$883,"2130*"))/1000</f>
        <v>0</v>
      </c>
      <c r="AK334" s="17">
        <f>(SUMIFS(EUROSTAT_VBE_IND_2005!AK$7:AK$883,EUROSTAT_VBE_IND_2005!$B$7:$B$883,$D334,EUROSTAT_VBE_IND_2005!$C$7:$C$883,"*"&amp;RIGHT($A334,3)&amp;"*",EUROSTAT_VBE_IND_2005!$D$7:$D$883,"2230*"))/1000+(SUMIFS(EUROSTAT_VBE_IND_2005!AK$7:AK$883,EUROSTAT_VBE_IND_2005!$B$7:$B$883,$D334,EUROSTAT_VBE_IND_2005!$C$7:$C$883,"*"&amp;RIGHT($A333,3)&amp;"*",EUROSTAT_VBE_IND_2005!$D$7:$D$883,"2130*"))/1000</f>
        <v>0</v>
      </c>
      <c r="AL334" s="198"/>
      <c r="AM334" s="198"/>
      <c r="AN334" s="198"/>
      <c r="AO334" s="17">
        <f>(SUMIFS(EUROSTAT_VBE_IND_2005!Y$7:Y$883,EUROSTAT_VBE_IND_2005!$B$7:$B$883,$D334,EUROSTAT_VBE_IND_2005!$C$7:$C$883,"*"&amp;RIGHT($A334,3)&amp;"*",EUROSTAT_VBE_IND_2005!$D$7:$D$883,"2230*"))/1000+(SUMIFS(EUROSTAT_VBE_IND_2005!Y$7:Y$883,EUROSTAT_VBE_IND_2005!$B$7:$B$883,$D334,EUROSTAT_VBE_IND_2005!$C$7:$C$883,"*"&amp;RIGHT($A333,3)&amp;"*",EUROSTAT_VBE_IND_2005!$D$7:$D$883,"2130*"))/1000</f>
        <v>0</v>
      </c>
      <c r="AP334" s="17">
        <f>(SUMIFS(EUROSTAT_VBE_IND_2005!Z$7:Z$883,EUROSTAT_VBE_IND_2005!$B$7:$B$883,$D334,EUROSTAT_VBE_IND_2005!$C$7:$C$883,"*"&amp;RIGHT($A334,3)&amp;"*",EUROSTAT_VBE_IND_2005!$D$7:$D$883,"2230*"))/1000+(SUMIFS(EUROSTAT_VBE_IND_2005!Z$7:Z$883,EUROSTAT_VBE_IND_2005!$B$7:$B$883,$D334,EUROSTAT_VBE_IND_2005!$C$7:$C$883,"*"&amp;RIGHT($A333,3)&amp;"*",EUROSTAT_VBE_IND_2005!$D$7:$D$883,"2130*"))/1000</f>
        <v>0</v>
      </c>
      <c r="AQ334" s="17">
        <f>(SUMIFS(EUROSTAT_VBE_IND_2005!AG$7:AG$883,EUROSTAT_VBE_IND_2005!$B$7:$B$883,$D334,EUROSTAT_VBE_IND_2005!$C$7:$C$883,"*"&amp;RIGHT($A334,3)&amp;"*",EUROSTAT_VBE_IND_2005!$D$7:$D$883,"2230*"))/1000+(SUMIFS(EUROSTAT_VBE_IND_2005!AG$7:AG$883,EUROSTAT_VBE_IND_2005!$B$7:$B$883,$D334,EUROSTAT_VBE_IND_2005!$C$7:$C$883,"*"&amp;RIGHT($A333,3)&amp;"*",EUROSTAT_VBE_IND_2005!$D$7:$D$883,"2130*"))/1000</f>
        <v>0</v>
      </c>
    </row>
    <row r="335" spans="1:43">
      <c r="A335" t="str">
        <f>LEFT(EUROSTAT_VBE_IND_2005!$C$528,8)</f>
        <v>B_101847</v>
      </c>
      <c r="B335" s="28" t="s">
        <v>212</v>
      </c>
      <c r="C335" t="s">
        <v>293</v>
      </c>
      <c r="D335" t="s">
        <v>55</v>
      </c>
      <c r="E335" t="s">
        <v>232</v>
      </c>
      <c r="F335" t="s">
        <v>252</v>
      </c>
      <c r="G335" s="17">
        <f>(SUMIFS(EUROSTAT_VBE_IND_2005!E$7:E$883,EUROSTAT_VBE_IND_2005!$B$7:$B$883,$D335,EUROSTAT_VBE_IND_2005!$C$7:$C$883,"*"&amp;RIGHT($A335,3)&amp;"*",EUROSTAT_VBE_IND_2005!$D$7:$D$883,"212*"))/1000</f>
        <v>0</v>
      </c>
      <c r="H335" s="17">
        <f>(SUMIFS(EUROSTAT_VBE_IND_2005!F$7:F$883,EUROSTAT_VBE_IND_2005!$B$7:$B$883,$D335,EUROSTAT_VBE_IND_2005!$C$7:$C$883,"*"&amp;RIGHT($A333,3)&amp;"*",EUROSTAT_VBE_IND_2005!$D$7:$D$883,"212*"))/1000</f>
        <v>0</v>
      </c>
      <c r="I335" s="17">
        <f>(SUMIFS(EUROSTAT_VBE_IND_2005!G$7:G$883,EUROSTAT_VBE_IND_2005!$B$7:$B$883,$D335,EUROSTAT_VBE_IND_2005!$C$7:$C$883,"*"&amp;RIGHT($A333,3)&amp;"*",EUROSTAT_VBE_IND_2005!$D$7:$D$883,"212*"))/1000</f>
        <v>0.057</v>
      </c>
      <c r="J335" s="198"/>
      <c r="K335" s="17">
        <f>(SUMIFS(EUROSTAT_VBE_IND_2005!H$7:H$883,EUROSTAT_VBE_IND_2005!$B$7:$B$883,$D335,EUROSTAT_VBE_IND_2005!$C$7:$C$883,"*"&amp;RIGHT($A333,3)&amp;"*",EUROSTAT_VBE_IND_2005!$D$7:$D$883,"212*"))/1000</f>
        <v>0</v>
      </c>
      <c r="L335" s="17">
        <f>(SUMIFS(EUROSTAT_VBE_IND_2005!I$7:I$883,EUROSTAT_VBE_IND_2005!$B$7:$B$883,$D335,EUROSTAT_VBE_IND_2005!$C$7:$C$883,"*"&amp;RIGHT($A333,3)&amp;"*",EUROSTAT_VBE_IND_2005!$D$7:$D$883,"212*"))/1000</f>
        <v>0.171</v>
      </c>
      <c r="M335" s="17">
        <f>(SUMIFS(EUROSTAT_VBE_IND_2005!J$7:J$883,EUROSTAT_VBE_IND_2005!$B$7:$B$883,$D335,EUROSTAT_VBE_IND_2005!$C$7:$C$883,"*"&amp;RIGHT($A333,3)&amp;"*",EUROSTAT_VBE_IND_2005!$D$7:$D$883,"212*"))/1000</f>
        <v>0.798</v>
      </c>
      <c r="N335" s="17">
        <f>(SUMIFS(EUROSTAT_VBE_IND_2005!K$7:K$883,EUROSTAT_VBE_IND_2005!$B$7:$B$883,$D335,EUROSTAT_VBE_IND_2005!$C$7:$C$883,"*"&amp;RIGHT($A333,3)&amp;"*",EUROSTAT_VBE_IND_2005!$D$7:$D$883,"212*"))/1000</f>
        <v>0</v>
      </c>
      <c r="O335" s="17">
        <f>(SUMIFS(EUROSTAT_VBE_IND_2005!L$7:L$883,EUROSTAT_VBE_IND_2005!$B$7:$B$883,$D335,EUROSTAT_VBE_IND_2005!$C$7:$C$883,"*"&amp;RIGHT($A333,3)&amp;"*",EUROSTAT_VBE_IND_2005!$D$7:$D$883,"212*"))/1000</f>
        <v>0</v>
      </c>
      <c r="P335" s="17">
        <f>(SUMIFS(EUROSTAT_VBE_IND_2005!M$7:M$883,EUROSTAT_VBE_IND_2005!$B$7:$B$883,$D335,EUROSTAT_VBE_IND_2005!$C$7:$C$883,"*"&amp;RIGHT($A333,3)&amp;"*",EUROSTAT_VBE_IND_2005!$D$7:$D$883,"212*"))/1000</f>
        <v>0.114</v>
      </c>
      <c r="Q335" s="17">
        <f>(SUMIFS(EUROSTAT_VBE_IND_2005!N$7:N$883,EUROSTAT_VBE_IND_2005!$B$7:$B$883,$D335,EUROSTAT_VBE_IND_2005!$C$7:$C$883,"*"&amp;RIGHT($A333,3)&amp;"*",EUROSTAT_VBE_IND_2005!$D$7:$D$883,"212*"))/1000</f>
        <v>0.2</v>
      </c>
      <c r="R335" s="17">
        <f>(SUMIFS(EUROSTAT_VBE_IND_2005!O$7:O$883,EUROSTAT_VBE_IND_2005!$B$7:$B$883,$D335,EUROSTAT_VBE_IND_2005!$C$7:$C$883,"*"&amp;RIGHT($A333,3)&amp;"*",EUROSTAT_VBE_IND_2005!$D$7:$D$883,"212*"))/1000</f>
        <v>0</v>
      </c>
      <c r="S335" s="17">
        <f>(SUMIFS(EUROSTAT_VBE_IND_2005!P$7:P$883,EUROSTAT_VBE_IND_2005!$B$7:$B$883,$D335,EUROSTAT_VBE_IND_2005!$C$7:$C$883,"*"&amp;RIGHT($A333,3)&amp;"*",EUROSTAT_VBE_IND_2005!$D$7:$D$883,"212*"))/1000</f>
        <v>0.627</v>
      </c>
      <c r="T335" s="17">
        <f>(SUMIFS(EUROSTAT_VBE_IND_2005!Q$7:Q$883,EUROSTAT_VBE_IND_2005!$B$7:$B$883,$D335,EUROSTAT_VBE_IND_2005!$C$7:$C$883,"*"&amp;RIGHT($A333,3)&amp;"*",EUROSTAT_VBE_IND_2005!$D$7:$D$883,"212*"))/1000</f>
        <v>0</v>
      </c>
      <c r="U335" s="17">
        <f>(SUMIFS(EUROSTAT_VBE_IND_2005!R$7:R$883,EUROSTAT_VBE_IND_2005!$B$7:$B$883,$D335,EUROSTAT_VBE_IND_2005!$C$7:$C$883,"*"&amp;RIGHT($A333,3)&amp;"*",EUROSTAT_VBE_IND_2005!$D$7:$D$883,"212*"))/1000</f>
        <v>0.057</v>
      </c>
      <c r="V335" s="17">
        <f>(SUMIFS(EUROSTAT_VBE_IND_2005!S$7:S$883,EUROSTAT_VBE_IND_2005!$B$7:$B$883,$D335,EUROSTAT_VBE_IND_2005!$C$7:$C$883,"*"&amp;RIGHT($A333,3)&amp;"*",EUROSTAT_VBE_IND_2005!$D$7:$D$883,"212*"))/1000</f>
        <v>0</v>
      </c>
      <c r="W335" s="17">
        <f>(SUMIFS(EUROSTAT_VBE_IND_2005!T$7:T$883,EUROSTAT_VBE_IND_2005!$B$7:$B$883,$D335,EUROSTAT_VBE_IND_2005!$C$7:$C$883,"*"&amp;RIGHT($A333,3)&amp;"*",EUROSTAT_VBE_IND_2005!$D$7:$D$883,"212*"))/1000</f>
        <v>0</v>
      </c>
      <c r="X335" s="17">
        <f>(SUMIFS(EUROSTAT_VBE_IND_2005!U$7:U$883,EUROSTAT_VBE_IND_2005!$B$7:$B$883,$D335,EUROSTAT_VBE_IND_2005!$C$7:$C$883,"*"&amp;RIGHT($A333,3)&amp;"*",EUROSTAT_VBE_IND_2005!$D$7:$D$883,"212*"))/1000</f>
        <v>0</v>
      </c>
      <c r="Y335" s="17">
        <f>(SUMIFS(EUROSTAT_VBE_IND_2005!V$7:V$883,EUROSTAT_VBE_IND_2005!$B$7:$B$883,$D335,EUROSTAT_VBE_IND_2005!$C$7:$C$883,"*"&amp;RIGHT($A333,3)&amp;"*",EUROSTAT_VBE_IND_2005!$D$7:$D$883,"212*"))/1000</f>
        <v>0</v>
      </c>
      <c r="Z335" s="17">
        <f>(SUMIFS(EUROSTAT_VBE_IND_2005!W$7:W$883,EUROSTAT_VBE_IND_2005!$B$7:$B$883,$D335,EUROSTAT_VBE_IND_2005!$C$7:$C$883,"*"&amp;RIGHT($A333,3)&amp;"*",EUROSTAT_VBE_IND_2005!$D$7:$D$883,"212*"))/1000</f>
        <v>0</v>
      </c>
      <c r="AA335" s="17">
        <f>(SUMIFS(EUROSTAT_VBE_IND_2005!X$7:X$883,EUROSTAT_VBE_IND_2005!$B$7:$B$883,$D335,EUROSTAT_VBE_IND_2005!$C$7:$C$883,"*"&amp;RIGHT($A333,3)&amp;"*",EUROSTAT_VBE_IND_2005!$D$7:$D$883,"212*"))/1000</f>
        <v>0</v>
      </c>
      <c r="AB335" s="17">
        <f>(SUMIFS(EUROSTAT_VBE_IND_2005!AA$7:AA$883,EUROSTAT_VBE_IND_2005!$B$7:$B$883,$D335,EUROSTAT_VBE_IND_2005!$C$7:$C$883,"*"&amp;RIGHT($A333,3)&amp;"*",EUROSTAT_VBE_IND_2005!$D$7:$D$883,"212*"))/1000</f>
        <v>0</v>
      </c>
      <c r="AC335" s="17">
        <f>(SUMIFS(EUROSTAT_VBE_IND_2005!AB$7:AB$883,EUROSTAT_VBE_IND_2005!$B$7:$B$883,$D335,EUROSTAT_VBE_IND_2005!$C$7:$C$883,"*"&amp;RIGHT($A333,3)&amp;"*",EUROSTAT_VBE_IND_2005!$D$7:$D$883,"212*"))/1000</f>
        <v>0</v>
      </c>
      <c r="AD335" s="17">
        <f>(SUMIFS(EUROSTAT_VBE_IND_2005!AC$7:AC$883,EUROSTAT_VBE_IND_2005!$B$7:$B$883,$D335,EUROSTAT_VBE_IND_2005!$C$7:$C$883,"*"&amp;RIGHT($A333,3)&amp;"*",EUROSTAT_VBE_IND_2005!$D$7:$D$883,"212*"))/1000</f>
        <v>0</v>
      </c>
      <c r="AE335" s="17">
        <f>(SUMIFS(EUROSTAT_VBE_IND_2005!AD$7:AD$883,EUROSTAT_VBE_IND_2005!$B$7:$B$883,$D335,EUROSTAT_VBE_IND_2005!$C$7:$C$883,"*"&amp;RIGHT($A333,3)&amp;"*",EUROSTAT_VBE_IND_2005!$D$7:$D$883,"212*"))/1000</f>
        <v>0.314</v>
      </c>
      <c r="AF335" s="17">
        <f>(SUMIFS(EUROSTAT_VBE_IND_2005!AE$7:AE$883,EUROSTAT_VBE_IND_2005!$B$7:$B$883,$D335,EUROSTAT_VBE_IND_2005!$C$7:$C$883,"*"&amp;RIGHT($A333,3)&amp;"*",EUROSTAT_VBE_IND_2005!$D$7:$D$883,"212*"))/1000</f>
        <v>0</v>
      </c>
      <c r="AG335" s="17">
        <f>(SUMIFS(EUROSTAT_VBE_IND_2005!AF$7:AF$883,EUROSTAT_VBE_IND_2005!$B$7:$B$883,$D335,EUROSTAT_VBE_IND_2005!$C$7:$C$883,"*"&amp;RIGHT($A333,3)&amp;"*",EUROSTAT_VBE_IND_2005!$D$7:$D$883,"212*"))/1000</f>
        <v>0.028</v>
      </c>
      <c r="AH335" s="17">
        <f>(SUMIFS(EUROSTAT_VBE_IND_2005!AH$7:AH$883,EUROSTAT_VBE_IND_2005!$B$7:$B$883,$D335,EUROSTAT_VBE_IND_2005!$C$7:$C$883,"*"&amp;RIGHT($A333,3)&amp;"*",EUROSTAT_VBE_IND_2005!$D$7:$D$883,"212*"))/1000</f>
        <v>0</v>
      </c>
      <c r="AI335" s="17">
        <f>(SUMIFS(EUROSTAT_VBE_IND_2005!AI$7:AI$883,EUROSTAT_VBE_IND_2005!$B$7:$B$883,$D335,EUROSTAT_VBE_IND_2005!$C$7:$C$883,"*"&amp;RIGHT($A333,3)&amp;"*",EUROSTAT_VBE_IND_2005!$D$7:$D$883,"212*"))/1000</f>
        <v>0</v>
      </c>
      <c r="AJ335" s="17">
        <f>(SUMIFS(EUROSTAT_VBE_IND_2005!AJ$7:AJ$883,EUROSTAT_VBE_IND_2005!$B$7:$B$883,$D335,EUROSTAT_VBE_IND_2005!$C$7:$C$883,"*"&amp;RIGHT($A333,3)&amp;"*",EUROSTAT_VBE_IND_2005!$D$7:$D$883,"212*"))/1000</f>
        <v>0.028</v>
      </c>
      <c r="AK335" s="17">
        <f>(SUMIFS(EUROSTAT_VBE_IND_2005!AK$7:AK$883,EUROSTAT_VBE_IND_2005!$B$7:$B$883,$D335,EUROSTAT_VBE_IND_2005!$C$7:$C$883,"*"&amp;RIGHT($A333,3)&amp;"*",EUROSTAT_VBE_IND_2005!$D$7:$D$883,"212*"))/1000</f>
        <v>0</v>
      </c>
      <c r="AL335" s="198"/>
      <c r="AM335" s="198"/>
      <c r="AN335" s="198"/>
      <c r="AO335" s="17">
        <f>(SUMIFS(EUROSTAT_VBE_IND_2005!Y$7:Y$883,EUROSTAT_VBE_IND_2005!$B$7:$B$883,$D335,EUROSTAT_VBE_IND_2005!$C$7:$C$883,"*"&amp;RIGHT($A333,3)&amp;"*",EUROSTAT_VBE_IND_2005!$D$7:$D$883,"212*"))/1000</f>
        <v>0</v>
      </c>
      <c r="AP335" s="17">
        <f>(SUMIFS(EUROSTAT_VBE_IND_2005!Z$7:Z$883,EUROSTAT_VBE_IND_2005!$B$7:$B$883,$D335,EUROSTAT_VBE_IND_2005!$C$7:$C$883,"*"&amp;RIGHT($A333,3)&amp;"*",EUROSTAT_VBE_IND_2005!$D$7:$D$883,"212*"))/1000</f>
        <v>0</v>
      </c>
      <c r="AQ335" s="17">
        <f>(SUMIFS(EUROSTAT_VBE_IND_2005!AG$7:AG$883,EUROSTAT_VBE_IND_2005!$B$7:$B$883,$D335,EUROSTAT_VBE_IND_2005!$C$7:$C$883,"*"&amp;RIGHT($A333,3)&amp;"*",EUROSTAT_VBE_IND_2005!$D$7:$D$883,"212*"))/1000</f>
        <v>0</v>
      </c>
    </row>
    <row r="336" spans="1:43">
      <c r="A336" t="str">
        <f>LEFT(EUROSTAT_VBE_IND_2005!$C$528,8)</f>
        <v>B_101847</v>
      </c>
      <c r="B336" s="28" t="s">
        <v>212</v>
      </c>
      <c r="C336" t="s">
        <v>293</v>
      </c>
      <c r="D336" t="s">
        <v>55</v>
      </c>
      <c r="E336" t="s">
        <v>233</v>
      </c>
      <c r="F336" t="s">
        <v>253</v>
      </c>
      <c r="G336" s="17">
        <f>(SUMIFS(EUROSTAT_VBE_IND_2005!E$7:E$883,EUROSTAT_VBE_IND_2005!$B$7:$B$883,$D336,EUROSTAT_VBE_IND_2005!$C$7:$C$883,"*"&amp;RIGHT($A336,3)&amp;"*",EUROSTAT_VBE_IND_2005!$D$7:$D$883,"321*"))/1000</f>
        <v>0</v>
      </c>
      <c r="H336" s="17">
        <f>(SUMIFS(EUROSTAT_VBE_IND_2005!F$7:F$883,EUROSTAT_VBE_IND_2005!$B$7:$B$883,$D336,EUROSTAT_VBE_IND_2005!$C$7:$C$883,"*"&amp;RIGHT($A336,3)&amp;"*",EUROSTAT_VBE_IND_2005!$D$7:$D$883,"321*"))/1000</f>
        <v>0</v>
      </c>
      <c r="I336" s="17">
        <f>(SUMIFS(EUROSTAT_VBE_IND_2005!G$7:G$883,EUROSTAT_VBE_IND_2005!$B$7:$B$883,$D336,EUROSTAT_VBE_IND_2005!$C$7:$C$883,"*"&amp;RIGHT($A336,3)&amp;"*",EUROSTAT_VBE_IND_2005!$D$7:$D$883,"321*"))/1000</f>
        <v>0</v>
      </c>
      <c r="J336" s="198"/>
      <c r="K336" s="17">
        <f>(SUMIFS(EUROSTAT_VBE_IND_2005!H$7:H$883,EUROSTAT_VBE_IND_2005!$B$7:$B$883,$D336,EUROSTAT_VBE_IND_2005!$C$7:$C$883,"*"&amp;RIGHT($A336,3)&amp;"*",EUROSTAT_VBE_IND_2005!$D$7:$D$883,"321*"))/1000</f>
        <v>0</v>
      </c>
      <c r="L336" s="17">
        <f>(SUMIFS(EUROSTAT_VBE_IND_2005!I$7:I$883,EUROSTAT_VBE_IND_2005!$B$7:$B$883,$D336,EUROSTAT_VBE_IND_2005!$C$7:$C$883,"*"&amp;RIGHT($A336,3)&amp;"*",EUROSTAT_VBE_IND_2005!$D$7:$D$883,"321*"))/1000</f>
        <v>0</v>
      </c>
      <c r="M336" s="17">
        <f>(SUMIFS(EUROSTAT_VBE_IND_2005!J$7:J$883,EUROSTAT_VBE_IND_2005!$B$7:$B$883,$D336,EUROSTAT_VBE_IND_2005!$C$7:$C$883,"*"&amp;RIGHT($A336,3)&amp;"*",EUROSTAT_VBE_IND_2005!$D$7:$D$883,"321*"))/1000</f>
        <v>0</v>
      </c>
      <c r="N336" s="17">
        <f>(SUMIFS(EUROSTAT_VBE_IND_2005!K$7:K$883,EUROSTAT_VBE_IND_2005!$B$7:$B$883,$D336,EUROSTAT_VBE_IND_2005!$C$7:$C$883,"*"&amp;RIGHT($A336,3)&amp;"*",EUROSTAT_VBE_IND_2005!$D$7:$D$883,"321*"))/1000</f>
        <v>0</v>
      </c>
      <c r="O336" s="17">
        <f>(SUMIFS(EUROSTAT_VBE_IND_2005!L$7:L$883,EUROSTAT_VBE_IND_2005!$B$7:$B$883,$D336,EUROSTAT_VBE_IND_2005!$C$7:$C$883,"*"&amp;RIGHT($A336,3)&amp;"*",EUROSTAT_VBE_IND_2005!$D$7:$D$883,"321*"))/1000</f>
        <v>0</v>
      </c>
      <c r="P336" s="17">
        <f>(SUMIFS(EUROSTAT_VBE_IND_2005!M$7:M$883,EUROSTAT_VBE_IND_2005!$B$7:$B$883,$D336,EUROSTAT_VBE_IND_2005!$C$7:$C$883,"*"&amp;RIGHT($A336,3)&amp;"*",EUROSTAT_VBE_IND_2005!$D$7:$D$883,"321*"))/1000</f>
        <v>0</v>
      </c>
      <c r="Q336" s="17">
        <f>(SUMIFS(EUROSTAT_VBE_IND_2005!N$7:N$883,EUROSTAT_VBE_IND_2005!$B$7:$B$883,$D336,EUROSTAT_VBE_IND_2005!$C$7:$C$883,"*"&amp;RIGHT($A336,3)&amp;"*",EUROSTAT_VBE_IND_2005!$D$7:$D$883,"321*"))/1000</f>
        <v>0</v>
      </c>
      <c r="R336" s="17">
        <f>(SUMIFS(EUROSTAT_VBE_IND_2005!O$7:O$883,EUROSTAT_VBE_IND_2005!$B$7:$B$883,$D336,EUROSTAT_VBE_IND_2005!$C$7:$C$883,"*"&amp;RIGHT($A336,3)&amp;"*",EUROSTAT_VBE_IND_2005!$D$7:$D$883,"321*"))/1000</f>
        <v>0</v>
      </c>
      <c r="S336" s="17">
        <f>(SUMIFS(EUROSTAT_VBE_IND_2005!P$7:P$883,EUROSTAT_VBE_IND_2005!$B$7:$B$883,$D336,EUROSTAT_VBE_IND_2005!$C$7:$C$883,"*"&amp;RIGHT($A336,3)&amp;"*",EUROSTAT_VBE_IND_2005!$D$7:$D$883,"321*"))/1000</f>
        <v>0</v>
      </c>
      <c r="T336" s="17">
        <f>(SUMIFS(EUROSTAT_VBE_IND_2005!Q$7:Q$883,EUROSTAT_VBE_IND_2005!$B$7:$B$883,$D336,EUROSTAT_VBE_IND_2005!$C$7:$C$883,"*"&amp;RIGHT($A336,3)&amp;"*",EUROSTAT_VBE_IND_2005!$D$7:$D$883,"321*"))/1000</f>
        <v>0</v>
      </c>
      <c r="U336" s="17">
        <f>(SUMIFS(EUROSTAT_VBE_IND_2005!R$7:R$883,EUROSTAT_VBE_IND_2005!$B$7:$B$883,$D336,EUROSTAT_VBE_IND_2005!$C$7:$C$883,"*"&amp;RIGHT($A336,3)&amp;"*",EUROSTAT_VBE_IND_2005!$D$7:$D$883,"321*"))/1000</f>
        <v>0</v>
      </c>
      <c r="V336" s="17">
        <f>(SUMIFS(EUROSTAT_VBE_IND_2005!S$7:S$883,EUROSTAT_VBE_IND_2005!$B$7:$B$883,$D336,EUROSTAT_VBE_IND_2005!$C$7:$C$883,"*"&amp;RIGHT($A336,3)&amp;"*",EUROSTAT_VBE_IND_2005!$D$7:$D$883,"321*"))/1000</f>
        <v>0</v>
      </c>
      <c r="W336" s="17">
        <f>(SUMIFS(EUROSTAT_VBE_IND_2005!T$7:T$883,EUROSTAT_VBE_IND_2005!$B$7:$B$883,$D336,EUROSTAT_VBE_IND_2005!$C$7:$C$883,"*"&amp;RIGHT($A336,3)&amp;"*",EUROSTAT_VBE_IND_2005!$D$7:$D$883,"321*"))/1000</f>
        <v>0</v>
      </c>
      <c r="X336" s="17">
        <f>(SUMIFS(EUROSTAT_VBE_IND_2005!U$7:U$883,EUROSTAT_VBE_IND_2005!$B$7:$B$883,$D336,EUROSTAT_VBE_IND_2005!$C$7:$C$883,"*"&amp;RIGHT($A336,3)&amp;"*",EUROSTAT_VBE_IND_2005!$D$7:$D$883,"321*"))/1000</f>
        <v>0</v>
      </c>
      <c r="Y336" s="17">
        <f>(SUMIFS(EUROSTAT_VBE_IND_2005!V$7:V$883,EUROSTAT_VBE_IND_2005!$B$7:$B$883,$D336,EUROSTAT_VBE_IND_2005!$C$7:$C$883,"*"&amp;RIGHT($A336,3)&amp;"*",EUROSTAT_VBE_IND_2005!$D$7:$D$883,"321*"))/1000</f>
        <v>0</v>
      </c>
      <c r="Z336" s="17">
        <f>(SUMIFS(EUROSTAT_VBE_IND_2005!W$7:W$883,EUROSTAT_VBE_IND_2005!$B$7:$B$883,$D336,EUROSTAT_VBE_IND_2005!$C$7:$C$883,"*"&amp;RIGHT($A336,3)&amp;"*",EUROSTAT_VBE_IND_2005!$D$7:$D$883,"321*"))/1000</f>
        <v>0</v>
      </c>
      <c r="AA336" s="17">
        <f>(SUMIFS(EUROSTAT_VBE_IND_2005!X$7:X$883,EUROSTAT_VBE_IND_2005!$B$7:$B$883,$D336,EUROSTAT_VBE_IND_2005!$C$7:$C$883,"*"&amp;RIGHT($A336,3)&amp;"*",EUROSTAT_VBE_IND_2005!$D$7:$D$883,"321*"))/1000</f>
        <v>0</v>
      </c>
      <c r="AB336" s="17">
        <f>(SUMIFS(EUROSTAT_VBE_IND_2005!AA$7:AA$883,EUROSTAT_VBE_IND_2005!$B$7:$B$883,$D336,EUROSTAT_VBE_IND_2005!$C$7:$C$883,"*"&amp;RIGHT($A336,3)&amp;"*",EUROSTAT_VBE_IND_2005!$D$7:$D$883,"321*"))/1000</f>
        <v>0</v>
      </c>
      <c r="AC336" s="17">
        <f>(SUMIFS(EUROSTAT_VBE_IND_2005!AB$7:AB$883,EUROSTAT_VBE_IND_2005!$B$7:$B$883,$D336,EUROSTAT_VBE_IND_2005!$C$7:$C$883,"*"&amp;RIGHT($A336,3)&amp;"*",EUROSTAT_VBE_IND_2005!$D$7:$D$883,"321*"))/1000</f>
        <v>0</v>
      </c>
      <c r="AD336" s="17">
        <f>(SUMIFS(EUROSTAT_VBE_IND_2005!AC$7:AC$883,EUROSTAT_VBE_IND_2005!$B$7:$B$883,$D336,EUROSTAT_VBE_IND_2005!$C$7:$C$883,"*"&amp;RIGHT($A336,3)&amp;"*",EUROSTAT_VBE_IND_2005!$D$7:$D$883,"321*"))/1000</f>
        <v>0</v>
      </c>
      <c r="AE336" s="17">
        <f>(SUMIFS(EUROSTAT_VBE_IND_2005!AD$7:AD$883,EUROSTAT_VBE_IND_2005!$B$7:$B$883,$D336,EUROSTAT_VBE_IND_2005!$C$7:$C$883,"*"&amp;RIGHT($A336,3)&amp;"*",EUROSTAT_VBE_IND_2005!$D$7:$D$883,"321*"))/1000</f>
        <v>0</v>
      </c>
      <c r="AF336" s="17">
        <f>(SUMIFS(EUROSTAT_VBE_IND_2005!AE$7:AE$883,EUROSTAT_VBE_IND_2005!$B$7:$B$883,$D336,EUROSTAT_VBE_IND_2005!$C$7:$C$883,"*"&amp;RIGHT($A336,3)&amp;"*",EUROSTAT_VBE_IND_2005!$D$7:$D$883,"321*"))/1000</f>
        <v>0</v>
      </c>
      <c r="AG336" s="17">
        <f>(SUMIFS(EUROSTAT_VBE_IND_2005!AF$7:AF$883,EUROSTAT_VBE_IND_2005!$B$7:$B$883,$D336,EUROSTAT_VBE_IND_2005!$C$7:$C$883,"*"&amp;RIGHT($A336,3)&amp;"*",EUROSTAT_VBE_IND_2005!$D$7:$D$883,"321*"))/1000</f>
        <v>0</v>
      </c>
      <c r="AH336" s="17">
        <f>(SUMIFS(EUROSTAT_VBE_IND_2005!AH$7:AH$883,EUROSTAT_VBE_IND_2005!$B$7:$B$883,$D336,EUROSTAT_VBE_IND_2005!$C$7:$C$883,"*"&amp;RIGHT($A336,3)&amp;"*",EUROSTAT_VBE_IND_2005!$D$7:$D$883,"321*"))/1000</f>
        <v>0</v>
      </c>
      <c r="AI336" s="17">
        <f>(SUMIFS(EUROSTAT_VBE_IND_2005!AI$7:AI$883,EUROSTAT_VBE_IND_2005!$B$7:$B$883,$D336,EUROSTAT_VBE_IND_2005!$C$7:$C$883,"*"&amp;RIGHT($A336,3)&amp;"*",EUROSTAT_VBE_IND_2005!$D$7:$D$883,"321*"))/1000</f>
        <v>0</v>
      </c>
      <c r="AJ336" s="17">
        <f>(SUMIFS(EUROSTAT_VBE_IND_2005!AJ$7:AJ$883,EUROSTAT_VBE_IND_2005!$B$7:$B$883,$D336,EUROSTAT_VBE_IND_2005!$C$7:$C$883,"*"&amp;RIGHT($A336,3)&amp;"*",EUROSTAT_VBE_IND_2005!$D$7:$D$883,"321*"))/1000</f>
        <v>0</v>
      </c>
      <c r="AK336" s="17">
        <f>(SUMIFS(EUROSTAT_VBE_IND_2005!AK$7:AK$883,EUROSTAT_VBE_IND_2005!$B$7:$B$883,$D336,EUROSTAT_VBE_IND_2005!$C$7:$C$883,"*"&amp;RIGHT($A336,3)&amp;"*",EUROSTAT_VBE_IND_2005!$D$7:$D$883,"321*"))/1000</f>
        <v>0</v>
      </c>
      <c r="AL336" s="198"/>
      <c r="AM336" s="198"/>
      <c r="AN336" s="198"/>
      <c r="AO336" s="17">
        <f>(SUMIFS(EUROSTAT_VBE_IND_2005!Y$7:Y$883,EUROSTAT_VBE_IND_2005!$B$7:$B$883,$D336,EUROSTAT_VBE_IND_2005!$C$7:$C$883,"*"&amp;RIGHT($A336,3)&amp;"*",EUROSTAT_VBE_IND_2005!$D$7:$D$883,"321*"))/1000</f>
        <v>0</v>
      </c>
      <c r="AP336" s="17">
        <f>(SUMIFS(EUROSTAT_VBE_IND_2005!Z$7:Z$883,EUROSTAT_VBE_IND_2005!$B$7:$B$883,$D336,EUROSTAT_VBE_IND_2005!$C$7:$C$883,"*"&amp;RIGHT($A336,3)&amp;"*",EUROSTAT_VBE_IND_2005!$D$7:$D$883,"321*"))/1000</f>
        <v>0</v>
      </c>
      <c r="AQ336" s="17">
        <f>(SUMIFS(EUROSTAT_VBE_IND_2005!AG$7:AG$883,EUROSTAT_VBE_IND_2005!$B$7:$B$883,$D336,EUROSTAT_VBE_IND_2005!$C$7:$C$883,"*"&amp;RIGHT($A336,3)&amp;"*",EUROSTAT_VBE_IND_2005!$D$7:$D$883,"321*"))/1000</f>
        <v>0</v>
      </c>
    </row>
    <row r="337" spans="1:43">
      <c r="A337" t="str">
        <f>LEFT(EUROSTAT_VBE_IND_2005!$C$528,8)</f>
        <v>B_101847</v>
      </c>
      <c r="B337" s="28" t="s">
        <v>212</v>
      </c>
      <c r="C337" t="s">
        <v>293</v>
      </c>
      <c r="D337" t="s">
        <v>55</v>
      </c>
      <c r="E337" t="s">
        <v>234</v>
      </c>
      <c r="F337" t="s">
        <v>254</v>
      </c>
      <c r="G337" s="17">
        <f>(SUMIFS(EUROSTAT_VBE_IND_2005!E$7:E$883,EUROSTAT_VBE_IND_2005!$B$7:$B$883,$D337,EUROSTAT_VBE_IND_2005!$C$7:$C$883,"*"&amp;RIGHT($A337,3)&amp;"*",EUROSTAT_VBE_IND_2005!$D$7:$D$883,"3220*"))/1000</f>
        <v>0.46</v>
      </c>
      <c r="H337" s="17">
        <f>(SUMIFS(EUROSTAT_VBE_IND_2005!F$7:F$883,EUROSTAT_VBE_IND_2005!$B$7:$B$883,$D337,EUROSTAT_VBE_IND_2005!$C$7:$C$883,"*"&amp;RIGHT($A337,3)&amp;"*",EUROSTAT_VBE_IND_2005!$D$7:$D$883,"3220*"))/1000</f>
        <v>0</v>
      </c>
      <c r="I337" s="17">
        <f>(SUMIFS(EUROSTAT_VBE_IND_2005!G$7:G$883,EUROSTAT_VBE_IND_2005!$B$7:$B$883,$D337,EUROSTAT_VBE_IND_2005!$C$7:$C$883,"*"&amp;RIGHT($A337,3)&amp;"*",EUROSTAT_VBE_IND_2005!$D$7:$D$883,"3220*"))/1000</f>
        <v>0.157</v>
      </c>
      <c r="J337" s="198"/>
      <c r="K337" s="17">
        <f>(SUMIFS(EUROSTAT_VBE_IND_2005!H$7:H$883,EUROSTAT_VBE_IND_2005!$B$7:$B$883,$D337,EUROSTAT_VBE_IND_2005!$C$7:$C$883,"*"&amp;RIGHT($A337,3)&amp;"*",EUROSTAT_VBE_IND_2005!$D$7:$D$883,"3220*"))/1000</f>
        <v>0</v>
      </c>
      <c r="L337" s="17">
        <f>(SUMIFS(EUROSTAT_VBE_IND_2005!I$7:I$883,EUROSTAT_VBE_IND_2005!$B$7:$B$883,$D337,EUROSTAT_VBE_IND_2005!$C$7:$C$883,"*"&amp;RIGHT($A337,3)&amp;"*",EUROSTAT_VBE_IND_2005!$D$7:$D$883,"3220*"))/1000</f>
        <v>0.222</v>
      </c>
      <c r="M337" s="17">
        <f>(SUMIFS(EUROSTAT_VBE_IND_2005!J$7:J$883,EUROSTAT_VBE_IND_2005!$B$7:$B$883,$D337,EUROSTAT_VBE_IND_2005!$C$7:$C$883,"*"&amp;RIGHT($A337,3)&amp;"*",EUROSTAT_VBE_IND_2005!$D$7:$D$883,"3220*"))/1000</f>
        <v>0.966</v>
      </c>
      <c r="N337" s="17">
        <f>(SUMIFS(EUROSTAT_VBE_IND_2005!K$7:K$883,EUROSTAT_VBE_IND_2005!$B$7:$B$883,$D337,EUROSTAT_VBE_IND_2005!$C$7:$C$883,"*"&amp;RIGHT($A337,3)&amp;"*",EUROSTAT_VBE_IND_2005!$D$7:$D$883,"3220*"))/1000</f>
        <v>0.368</v>
      </c>
      <c r="O337" s="17">
        <f>(SUMIFS(EUROSTAT_VBE_IND_2005!L$7:L$883,EUROSTAT_VBE_IND_2005!$B$7:$B$883,$D337,EUROSTAT_VBE_IND_2005!$C$7:$C$883,"*"&amp;RIGHT($A337,3)&amp;"*",EUROSTAT_VBE_IND_2005!$D$7:$D$883,"3220*"))/1000</f>
        <v>0</v>
      </c>
      <c r="P337" s="17">
        <f>(SUMIFS(EUROSTAT_VBE_IND_2005!M$7:M$883,EUROSTAT_VBE_IND_2005!$B$7:$B$883,$D337,EUROSTAT_VBE_IND_2005!$C$7:$C$883,"*"&amp;RIGHT($A337,3)&amp;"*",EUROSTAT_VBE_IND_2005!$D$7:$D$883,"3220*"))/1000</f>
        <v>0</v>
      </c>
      <c r="Q337" s="17">
        <f>(SUMIFS(EUROSTAT_VBE_IND_2005!N$7:N$883,EUROSTAT_VBE_IND_2005!$B$7:$B$883,$D337,EUROSTAT_VBE_IND_2005!$C$7:$C$883,"*"&amp;RIGHT($A337,3)&amp;"*",EUROSTAT_VBE_IND_2005!$D$7:$D$883,"3220*"))/1000</f>
        <v>1.104</v>
      </c>
      <c r="R337" s="17">
        <f>(SUMIFS(EUROSTAT_VBE_IND_2005!O$7:O$883,EUROSTAT_VBE_IND_2005!$B$7:$B$883,$D337,EUROSTAT_VBE_IND_2005!$C$7:$C$883,"*"&amp;RIGHT($A337,3)&amp;"*",EUROSTAT_VBE_IND_2005!$D$7:$D$883,"3220*"))/1000</f>
        <v>1.386</v>
      </c>
      <c r="S337" s="17">
        <f>(SUMIFS(EUROSTAT_VBE_IND_2005!P$7:P$883,EUROSTAT_VBE_IND_2005!$B$7:$B$883,$D337,EUROSTAT_VBE_IND_2005!$C$7:$C$883,"*"&amp;RIGHT($A337,3)&amp;"*",EUROSTAT_VBE_IND_2005!$D$7:$D$883,"3220*"))/1000</f>
        <v>3.496</v>
      </c>
      <c r="T337" s="17">
        <f>(SUMIFS(EUROSTAT_VBE_IND_2005!Q$7:Q$883,EUROSTAT_VBE_IND_2005!$B$7:$B$883,$D337,EUROSTAT_VBE_IND_2005!$C$7:$C$883,"*"&amp;RIGHT($A337,3)&amp;"*",EUROSTAT_VBE_IND_2005!$D$7:$D$883,"3220*"))/1000</f>
        <v>0.046</v>
      </c>
      <c r="U337" s="17">
        <f>(SUMIFS(EUROSTAT_VBE_IND_2005!R$7:R$883,EUROSTAT_VBE_IND_2005!$B$7:$B$883,$D337,EUROSTAT_VBE_IND_2005!$C$7:$C$883,"*"&amp;RIGHT($A337,3)&amp;"*",EUROSTAT_VBE_IND_2005!$D$7:$D$883,"3220*"))/1000</f>
        <v>0.047</v>
      </c>
      <c r="V337" s="17">
        <f>(SUMIFS(EUROSTAT_VBE_IND_2005!S$7:S$883,EUROSTAT_VBE_IND_2005!$B$7:$B$883,$D337,EUROSTAT_VBE_IND_2005!$C$7:$C$883,"*"&amp;RIGHT($A337,3)&amp;"*",EUROSTAT_VBE_IND_2005!$D$7:$D$883,"3220*"))/1000</f>
        <v>0.236</v>
      </c>
      <c r="W337" s="17">
        <f>(SUMIFS(EUROSTAT_VBE_IND_2005!T$7:T$883,EUROSTAT_VBE_IND_2005!$B$7:$B$883,$D337,EUROSTAT_VBE_IND_2005!$C$7:$C$883,"*"&amp;RIGHT($A337,3)&amp;"*",EUROSTAT_VBE_IND_2005!$D$7:$D$883,"3220*"))/1000</f>
        <v>0</v>
      </c>
      <c r="X337" s="17">
        <f>(SUMIFS(EUROSTAT_VBE_IND_2005!U$7:U$883,EUROSTAT_VBE_IND_2005!$B$7:$B$883,$D337,EUROSTAT_VBE_IND_2005!$C$7:$C$883,"*"&amp;RIGHT($A337,3)&amp;"*",EUROSTAT_VBE_IND_2005!$D$7:$D$883,"3220*"))/1000</f>
        <v>3.358</v>
      </c>
      <c r="Y337" s="17">
        <f>(SUMIFS(EUROSTAT_VBE_IND_2005!V$7:V$883,EUROSTAT_VBE_IND_2005!$B$7:$B$883,$D337,EUROSTAT_VBE_IND_2005!$C$7:$C$883,"*"&amp;RIGHT($A337,3)&amp;"*",EUROSTAT_VBE_IND_2005!$D$7:$D$883,"3220*"))/1000</f>
        <v>0</v>
      </c>
      <c r="Z337" s="17">
        <f>(SUMIFS(EUROSTAT_VBE_IND_2005!W$7:W$883,EUROSTAT_VBE_IND_2005!$B$7:$B$883,$D337,EUROSTAT_VBE_IND_2005!$C$7:$C$883,"*"&amp;RIGHT($A337,3)&amp;"*",EUROSTAT_VBE_IND_2005!$D$7:$D$883,"3220*"))/1000</f>
        <v>0</v>
      </c>
      <c r="AA337" s="17">
        <f>(SUMIFS(EUROSTAT_VBE_IND_2005!X$7:X$883,EUROSTAT_VBE_IND_2005!$B$7:$B$883,$D337,EUROSTAT_VBE_IND_2005!$C$7:$C$883,"*"&amp;RIGHT($A337,3)&amp;"*",EUROSTAT_VBE_IND_2005!$D$7:$D$883,"3220*"))/1000</f>
        <v>0.046</v>
      </c>
      <c r="AB337" s="17">
        <f>(SUMIFS(EUROSTAT_VBE_IND_2005!AA$7:AA$883,EUROSTAT_VBE_IND_2005!$B$7:$B$883,$D337,EUROSTAT_VBE_IND_2005!$C$7:$C$883,"*"&amp;RIGHT($A337,3)&amp;"*",EUROSTAT_VBE_IND_2005!$D$7:$D$883,"3220*"))/1000</f>
        <v>0</v>
      </c>
      <c r="AC337" s="17">
        <f>(SUMIFS(EUROSTAT_VBE_IND_2005!AB$7:AB$883,EUROSTAT_VBE_IND_2005!$B$7:$B$883,$D337,EUROSTAT_VBE_IND_2005!$C$7:$C$883,"*"&amp;RIGHT($A337,3)&amp;"*",EUROSTAT_VBE_IND_2005!$D$7:$D$883,"3220*"))/1000</f>
        <v>0.136</v>
      </c>
      <c r="AD337" s="17">
        <f>(SUMIFS(EUROSTAT_VBE_IND_2005!AC$7:AC$883,EUROSTAT_VBE_IND_2005!$B$7:$B$883,$D337,EUROSTAT_VBE_IND_2005!$C$7:$C$883,"*"&amp;RIGHT($A337,3)&amp;"*",EUROSTAT_VBE_IND_2005!$D$7:$D$883,"3220*"))/1000</f>
        <v>0.277</v>
      </c>
      <c r="AE337" s="17">
        <f>(SUMIFS(EUROSTAT_VBE_IND_2005!AD$7:AD$883,EUROSTAT_VBE_IND_2005!$B$7:$B$883,$D337,EUROSTAT_VBE_IND_2005!$C$7:$C$883,"*"&amp;RIGHT($A337,3)&amp;"*",EUROSTAT_VBE_IND_2005!$D$7:$D$883,"3220*"))/1000</f>
        <v>0.414</v>
      </c>
      <c r="AF337" s="17">
        <f>(SUMIFS(EUROSTAT_VBE_IND_2005!AE$7:AE$883,EUROSTAT_VBE_IND_2005!$B$7:$B$883,$D337,EUROSTAT_VBE_IND_2005!$C$7:$C$883,"*"&amp;RIGHT($A337,3)&amp;"*",EUROSTAT_VBE_IND_2005!$D$7:$D$883,"3220*"))/1000</f>
        <v>1.277</v>
      </c>
      <c r="AG337" s="17">
        <f>(SUMIFS(EUROSTAT_VBE_IND_2005!AF$7:AF$883,EUROSTAT_VBE_IND_2005!$B$7:$B$883,$D337,EUROSTAT_VBE_IND_2005!$C$7:$C$883,"*"&amp;RIGHT($A337,3)&amp;"*",EUROSTAT_VBE_IND_2005!$D$7:$D$883,"3220*"))/1000</f>
        <v>0.626</v>
      </c>
      <c r="AH337" s="17">
        <f>(SUMIFS(EUROSTAT_VBE_IND_2005!AH$7:AH$883,EUROSTAT_VBE_IND_2005!$B$7:$B$883,$D337,EUROSTAT_VBE_IND_2005!$C$7:$C$883,"*"&amp;RIGHT($A337,3)&amp;"*",EUROSTAT_VBE_IND_2005!$D$7:$D$883,"3220*"))/1000</f>
        <v>1.012</v>
      </c>
      <c r="AI337" s="17">
        <f>(SUMIFS(EUROSTAT_VBE_IND_2005!AI$7:AI$883,EUROSTAT_VBE_IND_2005!$B$7:$B$883,$D337,EUROSTAT_VBE_IND_2005!$C$7:$C$883,"*"&amp;RIGHT($A337,3)&amp;"*",EUROSTAT_VBE_IND_2005!$D$7:$D$883,"3220*"))/1000</f>
        <v>0.322</v>
      </c>
      <c r="AJ337" s="17">
        <f>(SUMIFS(EUROSTAT_VBE_IND_2005!AJ$7:AJ$883,EUROSTAT_VBE_IND_2005!$B$7:$B$883,$D337,EUROSTAT_VBE_IND_2005!$C$7:$C$883,"*"&amp;RIGHT($A337,3)&amp;"*",EUROSTAT_VBE_IND_2005!$D$7:$D$883,"3220*"))/1000</f>
        <v>0.046</v>
      </c>
      <c r="AK337" s="17">
        <f>(SUMIFS(EUROSTAT_VBE_IND_2005!AK$7:AK$883,EUROSTAT_VBE_IND_2005!$B$7:$B$883,$D337,EUROSTAT_VBE_IND_2005!$C$7:$C$883,"*"&amp;RIGHT($A337,3)&amp;"*",EUROSTAT_VBE_IND_2005!$D$7:$D$883,"3220*"))/1000</f>
        <v>0</v>
      </c>
      <c r="AL337" s="198"/>
      <c r="AM337" s="198"/>
      <c r="AN337" s="198"/>
      <c r="AO337" s="17">
        <f>(SUMIFS(EUROSTAT_VBE_IND_2005!Y$7:Y$883,EUROSTAT_VBE_IND_2005!$B$7:$B$883,$D337,EUROSTAT_VBE_IND_2005!$C$7:$C$883,"*"&amp;RIGHT($A337,3)&amp;"*",EUROSTAT_VBE_IND_2005!$D$7:$D$883,"3220*"))/1000</f>
        <v>0</v>
      </c>
      <c r="AP337" s="17">
        <f>(SUMIFS(EUROSTAT_VBE_IND_2005!Z$7:Z$883,EUROSTAT_VBE_IND_2005!$B$7:$B$883,$D337,EUROSTAT_VBE_IND_2005!$C$7:$C$883,"*"&amp;RIGHT($A337,3)&amp;"*",EUROSTAT_VBE_IND_2005!$D$7:$D$883,"3220*"))/1000</f>
        <v>0</v>
      </c>
      <c r="AQ337" s="17">
        <f>(SUMIFS(EUROSTAT_VBE_IND_2005!AG$7:AG$883,EUROSTAT_VBE_IND_2005!$B$7:$B$883,$D337,EUROSTAT_VBE_IND_2005!$C$7:$C$883,"*"&amp;RIGHT($A337,3)&amp;"*",EUROSTAT_VBE_IND_2005!$D$7:$D$883,"3220*"))/1000</f>
        <v>0</v>
      </c>
    </row>
    <row r="338" spans="1:43">
      <c r="A338" t="str">
        <f>LEFT(EUROSTAT_VBE_IND_2005!$C$528,8)</f>
        <v>B_101847</v>
      </c>
      <c r="B338" s="28" t="s">
        <v>212</v>
      </c>
      <c r="C338" t="s">
        <v>293</v>
      </c>
      <c r="D338" t="s">
        <v>55</v>
      </c>
      <c r="E338" t="s">
        <v>235</v>
      </c>
      <c r="F338" t="s">
        <v>255</v>
      </c>
      <c r="G338" s="17">
        <f>(SUMIFS(EUROSTAT_VBE_IND_2005!E$7:E$883,EUROSTAT_VBE_IND_2005!$B$7:$B$883,$D338,EUROSTAT_VBE_IND_2005!$C$7:$C$883,"*"&amp;RIGHT($A338,3)&amp;"*",EUROSTAT_VBE_IND_2005!$D$7:$D$883,"323*"))/1000+(SUMIFS(EUROSTAT_VBE_IND_2005!E$7:E$883,EUROSTAT_VBE_IND_2005!$B$7:$B$883,$D338,EUROSTAT_VBE_IND_2005!$C$7:$C$883,"*"&amp;RIGHT($A338,3)&amp;"*",EUROSTAT_VBE_IND_2005!$D$7:$D$883,"324*"))/1000+(SUMIFS(EUROSTAT_VBE_IND_2005!E$7:E$883,EUROSTAT_VBE_IND_2005!$B$7:$B$883,$D338,EUROSTAT_VBE_IND_2005!$C$7:$C$883,"*"&amp;RIGHT($A338,3)&amp;"*",EUROSTAT_VBE_IND_2005!$D$7:$D$883,"3260*"))/1000</f>
        <v>0.558</v>
      </c>
      <c r="H338" s="17">
        <f>(SUMIFS(EUROSTAT_VBE_IND_2005!F$7:F$883,EUROSTAT_VBE_IND_2005!$B$7:$B$883,$D338,EUROSTAT_VBE_IND_2005!$C$7:$C$883,"*"&amp;RIGHT($A338,3)&amp;"*",EUROSTAT_VBE_IND_2005!$D$7:$D$883,"323*"))/1000+(SUMIFS(EUROSTAT_VBE_IND_2005!F$7:F$883,EUROSTAT_VBE_IND_2005!$B$7:$B$883,$D338,EUROSTAT_VBE_IND_2005!$C$7:$C$883,"*"&amp;RIGHT($A338,3)&amp;"*",EUROSTAT_VBE_IND_2005!$D$7:$D$883,"324*"))/1000+(SUMIFS(EUROSTAT_VBE_IND_2005!F$7:F$883,EUROSTAT_VBE_IND_2005!$B$7:$B$883,$D338,EUROSTAT_VBE_IND_2005!$C$7:$C$883,"*"&amp;RIGHT($A338,3)&amp;"*",EUROSTAT_VBE_IND_2005!$D$7:$D$883,"3260*"))/1000</f>
        <v>0.729</v>
      </c>
      <c r="I338" s="17">
        <f>(SUMIFS(EUROSTAT_VBE_IND_2005!G$7:G$883,EUROSTAT_VBE_IND_2005!$B$7:$B$883,$D338,EUROSTAT_VBE_IND_2005!$C$7:$C$883,"*"&amp;RIGHT($A338,3)&amp;"*",EUROSTAT_VBE_IND_2005!$D$7:$D$883,"323*"))/1000+(SUMIFS(EUROSTAT_VBE_IND_2005!G$7:G$883,EUROSTAT_VBE_IND_2005!$B$7:$B$883,$D338,EUROSTAT_VBE_IND_2005!$C$7:$C$883,"*"&amp;RIGHT($A338,3)&amp;"*",EUROSTAT_VBE_IND_2005!$D$7:$D$883,"324*"))/1000+(SUMIFS(EUROSTAT_VBE_IND_2005!G$7:G$883,EUROSTAT_VBE_IND_2005!$B$7:$B$883,$D338,EUROSTAT_VBE_IND_2005!$C$7:$C$883,"*"&amp;RIGHT($A338,3)&amp;"*",EUROSTAT_VBE_IND_2005!$D$7:$D$883,"3260*"))/1000</f>
        <v>0.214</v>
      </c>
      <c r="J338" s="198"/>
      <c r="K338" s="17">
        <f>(SUMIFS(EUROSTAT_VBE_IND_2005!H$7:H$883,EUROSTAT_VBE_IND_2005!$B$7:$B$883,$D338,EUROSTAT_VBE_IND_2005!$C$7:$C$883,"*"&amp;RIGHT($A338,3)&amp;"*",EUROSTAT_VBE_IND_2005!$D$7:$D$883,"323*"))/1000+(SUMIFS(EUROSTAT_VBE_IND_2005!H$7:H$883,EUROSTAT_VBE_IND_2005!$B$7:$B$883,$D338,EUROSTAT_VBE_IND_2005!$C$7:$C$883,"*"&amp;RIGHT($A338,3)&amp;"*",EUROSTAT_VBE_IND_2005!$D$7:$D$883,"324*"))/1000+(SUMIFS(EUROSTAT_VBE_IND_2005!H$7:H$883,EUROSTAT_VBE_IND_2005!$B$7:$B$883,$D338,EUROSTAT_VBE_IND_2005!$C$7:$C$883,"*"&amp;RIGHT($A338,3)&amp;"*",EUROSTAT_VBE_IND_2005!$D$7:$D$883,"3260*"))/1000</f>
        <v>0</v>
      </c>
      <c r="L338" s="17">
        <f>(SUMIFS(EUROSTAT_VBE_IND_2005!I$7:I$883,EUROSTAT_VBE_IND_2005!$B$7:$B$883,$D338,EUROSTAT_VBE_IND_2005!$C$7:$C$883,"*"&amp;RIGHT($A338,3)&amp;"*",EUROSTAT_VBE_IND_2005!$D$7:$D$883,"323*"))/1000+(SUMIFS(EUROSTAT_VBE_IND_2005!I$7:I$883,EUROSTAT_VBE_IND_2005!$B$7:$B$883,$D338,EUROSTAT_VBE_IND_2005!$C$7:$C$883,"*"&amp;RIGHT($A338,3)&amp;"*",EUROSTAT_VBE_IND_2005!$D$7:$D$883,"324*"))/1000+(SUMIFS(EUROSTAT_VBE_IND_2005!I$7:I$883,EUROSTAT_VBE_IND_2005!$B$7:$B$883,$D338,EUROSTAT_VBE_IND_2005!$C$7:$C$883,"*"&amp;RIGHT($A338,3)&amp;"*",EUROSTAT_VBE_IND_2005!$D$7:$D$883,"3260*"))/1000</f>
        <v>0.042</v>
      </c>
      <c r="M338" s="17">
        <f>(SUMIFS(EUROSTAT_VBE_IND_2005!J$7:J$883,EUROSTAT_VBE_IND_2005!$B$7:$B$883,$D338,EUROSTAT_VBE_IND_2005!$C$7:$C$883,"*"&amp;RIGHT($A338,3)&amp;"*",EUROSTAT_VBE_IND_2005!$D$7:$D$883,"323*"))/1000+(SUMIFS(EUROSTAT_VBE_IND_2005!J$7:J$883,EUROSTAT_VBE_IND_2005!$B$7:$B$883,$D338,EUROSTAT_VBE_IND_2005!$C$7:$C$883,"*"&amp;RIGHT($A338,3)&amp;"*",EUROSTAT_VBE_IND_2005!$D$7:$D$883,"324*"))/1000+(SUMIFS(EUROSTAT_VBE_IND_2005!J$7:J$883,EUROSTAT_VBE_IND_2005!$B$7:$B$883,$D338,EUROSTAT_VBE_IND_2005!$C$7:$C$883,"*"&amp;RIGHT($A338,3)&amp;"*",EUROSTAT_VBE_IND_2005!$D$7:$D$883,"3260*"))/1000</f>
        <v>19.681</v>
      </c>
      <c r="N338" s="17">
        <f>(SUMIFS(EUROSTAT_VBE_IND_2005!K$7:K$883,EUROSTAT_VBE_IND_2005!$B$7:$B$883,$D338,EUROSTAT_VBE_IND_2005!$C$7:$C$883,"*"&amp;RIGHT($A338,3)&amp;"*",EUROSTAT_VBE_IND_2005!$D$7:$D$883,"323*"))/1000+(SUMIFS(EUROSTAT_VBE_IND_2005!K$7:K$883,EUROSTAT_VBE_IND_2005!$B$7:$B$883,$D338,EUROSTAT_VBE_IND_2005!$C$7:$C$883,"*"&amp;RIGHT($A338,3)&amp;"*",EUROSTAT_VBE_IND_2005!$D$7:$D$883,"324*"))/1000+(SUMIFS(EUROSTAT_VBE_IND_2005!K$7:K$883,EUROSTAT_VBE_IND_2005!$B$7:$B$883,$D338,EUROSTAT_VBE_IND_2005!$C$7:$C$883,"*"&amp;RIGHT($A338,3)&amp;"*",EUROSTAT_VBE_IND_2005!$D$7:$D$883,"3260*"))/1000</f>
        <v>1.973</v>
      </c>
      <c r="O338" s="17">
        <f>(SUMIFS(EUROSTAT_VBE_IND_2005!L$7:L$883,EUROSTAT_VBE_IND_2005!$B$7:$B$883,$D338,EUROSTAT_VBE_IND_2005!$C$7:$C$883,"*"&amp;RIGHT($A338,3)&amp;"*",EUROSTAT_VBE_IND_2005!$D$7:$D$883,"323*"))/1000+(SUMIFS(EUROSTAT_VBE_IND_2005!L$7:L$883,EUROSTAT_VBE_IND_2005!$B$7:$B$883,$D338,EUROSTAT_VBE_IND_2005!$C$7:$C$883,"*"&amp;RIGHT($A338,3)&amp;"*",EUROSTAT_VBE_IND_2005!$D$7:$D$883,"324*"))/1000+(SUMIFS(EUROSTAT_VBE_IND_2005!L$7:L$883,EUROSTAT_VBE_IND_2005!$B$7:$B$883,$D338,EUROSTAT_VBE_IND_2005!$C$7:$C$883,"*"&amp;RIGHT($A338,3)&amp;"*",EUROSTAT_VBE_IND_2005!$D$7:$D$883,"3260*"))/1000</f>
        <v>0.172</v>
      </c>
      <c r="P338" s="17">
        <f>(SUMIFS(EUROSTAT_VBE_IND_2005!M$7:M$883,EUROSTAT_VBE_IND_2005!$B$7:$B$883,$D338,EUROSTAT_VBE_IND_2005!$C$7:$C$883,"*"&amp;RIGHT($A338,3)&amp;"*",EUROSTAT_VBE_IND_2005!$D$7:$D$883,"323*"))/1000+(SUMIFS(EUROSTAT_VBE_IND_2005!M$7:M$883,EUROSTAT_VBE_IND_2005!$B$7:$B$883,$D338,EUROSTAT_VBE_IND_2005!$C$7:$C$883,"*"&amp;RIGHT($A338,3)&amp;"*",EUROSTAT_VBE_IND_2005!$D$7:$D$883,"324*"))/1000+(SUMIFS(EUROSTAT_VBE_IND_2005!M$7:M$883,EUROSTAT_VBE_IND_2005!$B$7:$B$883,$D338,EUROSTAT_VBE_IND_2005!$C$7:$C$883,"*"&amp;RIGHT($A338,3)&amp;"*",EUROSTAT_VBE_IND_2005!$D$7:$D$883,"3260*"))/1000</f>
        <v>0</v>
      </c>
      <c r="Q338" s="17">
        <f>(SUMIFS(EUROSTAT_VBE_IND_2005!N$7:N$883,EUROSTAT_VBE_IND_2005!$B$7:$B$883,$D338,EUROSTAT_VBE_IND_2005!$C$7:$C$883,"*"&amp;RIGHT($A338,3)&amp;"*",EUROSTAT_VBE_IND_2005!$D$7:$D$883,"323*"))/1000+(SUMIFS(EUROSTAT_VBE_IND_2005!N$7:N$883,EUROSTAT_VBE_IND_2005!$B$7:$B$883,$D338,EUROSTAT_VBE_IND_2005!$C$7:$C$883,"*"&amp;RIGHT($A338,3)&amp;"*",EUROSTAT_VBE_IND_2005!$D$7:$D$883,"324*"))/1000+(SUMIFS(EUROSTAT_VBE_IND_2005!N$7:N$883,EUROSTAT_VBE_IND_2005!$B$7:$B$883,$D338,EUROSTAT_VBE_IND_2005!$C$7:$C$883,"*"&amp;RIGHT($A338,3)&amp;"*",EUROSTAT_VBE_IND_2005!$D$7:$D$883,"3260*"))/1000</f>
        <v>2.788</v>
      </c>
      <c r="R338" s="17">
        <f>(SUMIFS(EUROSTAT_VBE_IND_2005!O$7:O$883,EUROSTAT_VBE_IND_2005!$B$7:$B$883,$D338,EUROSTAT_VBE_IND_2005!$C$7:$C$883,"*"&amp;RIGHT($A338,3)&amp;"*",EUROSTAT_VBE_IND_2005!$D$7:$D$883,"323*"))/1000+(SUMIFS(EUROSTAT_VBE_IND_2005!O$7:O$883,EUROSTAT_VBE_IND_2005!$B$7:$B$883,$D338,EUROSTAT_VBE_IND_2005!$C$7:$C$883,"*"&amp;RIGHT($A338,3)&amp;"*",EUROSTAT_VBE_IND_2005!$D$7:$D$883,"324*"))/1000+(SUMIFS(EUROSTAT_VBE_IND_2005!O$7:O$883,EUROSTAT_VBE_IND_2005!$B$7:$B$883,$D338,EUROSTAT_VBE_IND_2005!$C$7:$C$883,"*"&amp;RIGHT($A338,3)&amp;"*",EUROSTAT_VBE_IND_2005!$D$7:$D$883,"3260*"))/1000</f>
        <v>0.642</v>
      </c>
      <c r="S338" s="17">
        <f>(SUMIFS(EUROSTAT_VBE_IND_2005!P$7:P$883,EUROSTAT_VBE_IND_2005!$B$7:$B$883,$D338,EUROSTAT_VBE_IND_2005!$C$7:$C$883,"*"&amp;RIGHT($A338,3)&amp;"*",EUROSTAT_VBE_IND_2005!$D$7:$D$883,"323*"))/1000+(SUMIFS(EUROSTAT_VBE_IND_2005!P$7:P$883,EUROSTAT_VBE_IND_2005!$B$7:$B$883,$D338,EUROSTAT_VBE_IND_2005!$C$7:$C$883,"*"&amp;RIGHT($A338,3)&amp;"*",EUROSTAT_VBE_IND_2005!$D$7:$D$883,"324*"))/1000+(SUMIFS(EUROSTAT_VBE_IND_2005!P$7:P$883,EUROSTAT_VBE_IND_2005!$B$7:$B$883,$D338,EUROSTAT_VBE_IND_2005!$C$7:$C$883,"*"&amp;RIGHT($A338,3)&amp;"*",EUROSTAT_VBE_IND_2005!$D$7:$D$883,"3260*"))/1000</f>
        <v>3.303</v>
      </c>
      <c r="T338" s="17">
        <f>(SUMIFS(EUROSTAT_VBE_IND_2005!Q$7:Q$883,EUROSTAT_VBE_IND_2005!$B$7:$B$883,$D338,EUROSTAT_VBE_IND_2005!$C$7:$C$883,"*"&amp;RIGHT($A338,3)&amp;"*",EUROSTAT_VBE_IND_2005!$D$7:$D$883,"323*"))/1000+(SUMIFS(EUROSTAT_VBE_IND_2005!Q$7:Q$883,EUROSTAT_VBE_IND_2005!$B$7:$B$883,$D338,EUROSTAT_VBE_IND_2005!$C$7:$C$883,"*"&amp;RIGHT($A338,3)&amp;"*",EUROSTAT_VBE_IND_2005!$D$7:$D$883,"324*"))/1000+(SUMIFS(EUROSTAT_VBE_IND_2005!Q$7:Q$883,EUROSTAT_VBE_IND_2005!$B$7:$B$883,$D338,EUROSTAT_VBE_IND_2005!$C$7:$C$883,"*"&amp;RIGHT($A338,3)&amp;"*",EUROSTAT_VBE_IND_2005!$D$7:$D$883,"3260*"))/1000</f>
        <v>0.128</v>
      </c>
      <c r="U338" s="17">
        <f>(SUMIFS(EUROSTAT_VBE_IND_2005!R$7:R$883,EUROSTAT_VBE_IND_2005!$B$7:$B$883,$D338,EUROSTAT_VBE_IND_2005!$C$7:$C$883,"*"&amp;RIGHT($A338,3)&amp;"*",EUROSTAT_VBE_IND_2005!$D$7:$D$883,"323*"))/1000+(SUMIFS(EUROSTAT_VBE_IND_2005!R$7:R$883,EUROSTAT_VBE_IND_2005!$B$7:$B$883,$D338,EUROSTAT_VBE_IND_2005!$C$7:$C$883,"*"&amp;RIGHT($A338,3)&amp;"*",EUROSTAT_VBE_IND_2005!$D$7:$D$883,"324*"))/1000+(SUMIFS(EUROSTAT_VBE_IND_2005!R$7:R$883,EUROSTAT_VBE_IND_2005!$B$7:$B$883,$D338,EUROSTAT_VBE_IND_2005!$C$7:$C$883,"*"&amp;RIGHT($A338,3)&amp;"*",EUROSTAT_VBE_IND_2005!$D$7:$D$883,"3260*"))/1000</f>
        <v>0.043</v>
      </c>
      <c r="V338" s="17">
        <f>(SUMIFS(EUROSTAT_VBE_IND_2005!S$7:S$883,EUROSTAT_VBE_IND_2005!$B$7:$B$883,$D338,EUROSTAT_VBE_IND_2005!$C$7:$C$883,"*"&amp;RIGHT($A338,3)&amp;"*",EUROSTAT_VBE_IND_2005!$D$7:$D$883,"323*"))/1000+(SUMIFS(EUROSTAT_VBE_IND_2005!S$7:S$883,EUROSTAT_VBE_IND_2005!$B$7:$B$883,$D338,EUROSTAT_VBE_IND_2005!$C$7:$C$883,"*"&amp;RIGHT($A338,3)&amp;"*",EUROSTAT_VBE_IND_2005!$D$7:$D$883,"324*"))/1000+(SUMIFS(EUROSTAT_VBE_IND_2005!S$7:S$883,EUROSTAT_VBE_IND_2005!$B$7:$B$883,$D338,EUROSTAT_VBE_IND_2005!$C$7:$C$883,"*"&amp;RIGHT($A338,3)&amp;"*",EUROSTAT_VBE_IND_2005!$D$7:$D$883,"3260*"))/1000</f>
        <v>1.394</v>
      </c>
      <c r="W338" s="17">
        <f>(SUMIFS(EUROSTAT_VBE_IND_2005!T$7:T$883,EUROSTAT_VBE_IND_2005!$B$7:$B$883,$D338,EUROSTAT_VBE_IND_2005!$C$7:$C$883,"*"&amp;RIGHT($A338,3)&amp;"*",EUROSTAT_VBE_IND_2005!$D$7:$D$883,"323*"))/1000+(SUMIFS(EUROSTAT_VBE_IND_2005!T$7:T$883,EUROSTAT_VBE_IND_2005!$B$7:$B$883,$D338,EUROSTAT_VBE_IND_2005!$C$7:$C$883,"*"&amp;RIGHT($A338,3)&amp;"*",EUROSTAT_VBE_IND_2005!$D$7:$D$883,"324*"))/1000+(SUMIFS(EUROSTAT_VBE_IND_2005!T$7:T$883,EUROSTAT_VBE_IND_2005!$B$7:$B$883,$D338,EUROSTAT_VBE_IND_2005!$C$7:$C$883,"*"&amp;RIGHT($A338,3)&amp;"*",EUROSTAT_VBE_IND_2005!$D$7:$D$883,"3260*"))/1000</f>
        <v>0</v>
      </c>
      <c r="X338" s="17">
        <f>(SUMIFS(EUROSTAT_VBE_IND_2005!U$7:U$883,EUROSTAT_VBE_IND_2005!$B$7:$B$883,$D338,EUROSTAT_VBE_IND_2005!$C$7:$C$883,"*"&amp;RIGHT($A338,3)&amp;"*",EUROSTAT_VBE_IND_2005!$D$7:$D$883,"323*"))/1000+(SUMIFS(EUROSTAT_VBE_IND_2005!U$7:U$883,EUROSTAT_VBE_IND_2005!$B$7:$B$883,$D338,EUROSTAT_VBE_IND_2005!$C$7:$C$883,"*"&amp;RIGHT($A338,3)&amp;"*",EUROSTAT_VBE_IND_2005!$D$7:$D$883,"324*"))/1000+(SUMIFS(EUROSTAT_VBE_IND_2005!U$7:U$883,EUROSTAT_VBE_IND_2005!$B$7:$B$883,$D338,EUROSTAT_VBE_IND_2005!$C$7:$C$883,"*"&amp;RIGHT($A338,3)&amp;"*",EUROSTAT_VBE_IND_2005!$D$7:$D$883,"3260*"))/1000</f>
        <v>7.506</v>
      </c>
      <c r="Y338" s="17">
        <f>(SUMIFS(EUROSTAT_VBE_IND_2005!V$7:V$883,EUROSTAT_VBE_IND_2005!$B$7:$B$883,$D338,EUROSTAT_VBE_IND_2005!$C$7:$C$883,"*"&amp;RIGHT($A338,3)&amp;"*",EUROSTAT_VBE_IND_2005!$D$7:$D$883,"323*"))/1000+(SUMIFS(EUROSTAT_VBE_IND_2005!V$7:V$883,EUROSTAT_VBE_IND_2005!$B$7:$B$883,$D338,EUROSTAT_VBE_IND_2005!$C$7:$C$883,"*"&amp;RIGHT($A338,3)&amp;"*",EUROSTAT_VBE_IND_2005!$D$7:$D$883,"324*"))/1000+(SUMIFS(EUROSTAT_VBE_IND_2005!V$7:V$883,EUROSTAT_VBE_IND_2005!$B$7:$B$883,$D338,EUROSTAT_VBE_IND_2005!$C$7:$C$883,"*"&amp;RIGHT($A338,3)&amp;"*",EUROSTAT_VBE_IND_2005!$D$7:$D$883,"3260*"))/1000</f>
        <v>0.043</v>
      </c>
      <c r="Z338" s="17">
        <f>(SUMIFS(EUROSTAT_VBE_IND_2005!W$7:W$883,EUROSTAT_VBE_IND_2005!$B$7:$B$883,$D338,EUROSTAT_VBE_IND_2005!$C$7:$C$883,"*"&amp;RIGHT($A338,3)&amp;"*",EUROSTAT_VBE_IND_2005!$D$7:$D$883,"323*"))/1000+(SUMIFS(EUROSTAT_VBE_IND_2005!W$7:W$883,EUROSTAT_VBE_IND_2005!$B$7:$B$883,$D338,EUROSTAT_VBE_IND_2005!$C$7:$C$883,"*"&amp;RIGHT($A338,3)&amp;"*",EUROSTAT_VBE_IND_2005!$D$7:$D$883,"324*"))/1000+(SUMIFS(EUROSTAT_VBE_IND_2005!W$7:W$883,EUROSTAT_VBE_IND_2005!$B$7:$B$883,$D338,EUROSTAT_VBE_IND_2005!$C$7:$C$883,"*"&amp;RIGHT($A338,3)&amp;"*",EUROSTAT_VBE_IND_2005!$D$7:$D$883,"3260*"))/1000</f>
        <v>0</v>
      </c>
      <c r="AA338" s="17">
        <f>(SUMIFS(EUROSTAT_VBE_IND_2005!X$7:X$883,EUROSTAT_VBE_IND_2005!$B$7:$B$883,$D338,EUROSTAT_VBE_IND_2005!$C$7:$C$883,"*"&amp;RIGHT($A338,3)&amp;"*",EUROSTAT_VBE_IND_2005!$D$7:$D$883,"323*"))/1000+(SUMIFS(EUROSTAT_VBE_IND_2005!X$7:X$883,EUROSTAT_VBE_IND_2005!$B$7:$B$883,$D338,EUROSTAT_VBE_IND_2005!$C$7:$C$883,"*"&amp;RIGHT($A338,3)&amp;"*",EUROSTAT_VBE_IND_2005!$D$7:$D$883,"324*"))/1000+(SUMIFS(EUROSTAT_VBE_IND_2005!X$7:X$883,EUROSTAT_VBE_IND_2005!$B$7:$B$883,$D338,EUROSTAT_VBE_IND_2005!$C$7:$C$883,"*"&amp;RIGHT($A338,3)&amp;"*",EUROSTAT_VBE_IND_2005!$D$7:$D$883,"3260*"))/1000</f>
        <v>0</v>
      </c>
      <c r="AB338" s="17">
        <f>(SUMIFS(EUROSTAT_VBE_IND_2005!AA$7:AA$883,EUROSTAT_VBE_IND_2005!$B$7:$B$883,$D338,EUROSTAT_VBE_IND_2005!$C$7:$C$883,"*"&amp;RIGHT($A338,3)&amp;"*",EUROSTAT_VBE_IND_2005!$D$7:$D$883,"323*"))/1000+(SUMIFS(EUROSTAT_VBE_IND_2005!AA$7:AA$883,EUROSTAT_VBE_IND_2005!$B$7:$B$883,$D338,EUROSTAT_VBE_IND_2005!$C$7:$C$883,"*"&amp;RIGHT($A338,3)&amp;"*",EUROSTAT_VBE_IND_2005!$D$7:$D$883,"324*"))/1000+(SUMIFS(EUROSTAT_VBE_IND_2005!AA$7:AA$883,EUROSTAT_VBE_IND_2005!$B$7:$B$883,$D338,EUROSTAT_VBE_IND_2005!$C$7:$C$883,"*"&amp;RIGHT($A338,3)&amp;"*",EUROSTAT_VBE_IND_2005!$D$7:$D$883,"3260*"))/1000</f>
        <v>0</v>
      </c>
      <c r="AC338" s="17">
        <f>(SUMIFS(EUROSTAT_VBE_IND_2005!AB$7:AB$883,EUROSTAT_VBE_IND_2005!$B$7:$B$883,$D338,EUROSTAT_VBE_IND_2005!$C$7:$C$883,"*"&amp;RIGHT($A338,3)&amp;"*",EUROSTAT_VBE_IND_2005!$D$7:$D$883,"323*"))/1000+(SUMIFS(EUROSTAT_VBE_IND_2005!AB$7:AB$883,EUROSTAT_VBE_IND_2005!$B$7:$B$883,$D338,EUROSTAT_VBE_IND_2005!$C$7:$C$883,"*"&amp;RIGHT($A338,3)&amp;"*",EUROSTAT_VBE_IND_2005!$D$7:$D$883,"324*"))/1000+(SUMIFS(EUROSTAT_VBE_IND_2005!AB$7:AB$883,EUROSTAT_VBE_IND_2005!$B$7:$B$883,$D338,EUROSTAT_VBE_IND_2005!$C$7:$C$883,"*"&amp;RIGHT($A338,3)&amp;"*",EUROSTAT_VBE_IND_2005!$D$7:$D$883,"3260*"))/1000</f>
        <v>0.429</v>
      </c>
      <c r="AD338" s="17">
        <f>(SUMIFS(EUROSTAT_VBE_IND_2005!AC$7:AC$883,EUROSTAT_VBE_IND_2005!$B$7:$B$883,$D338,EUROSTAT_VBE_IND_2005!$C$7:$C$883,"*"&amp;RIGHT($A338,3)&amp;"*",EUROSTAT_VBE_IND_2005!$D$7:$D$883,"323*"))/1000+(SUMIFS(EUROSTAT_VBE_IND_2005!AC$7:AC$883,EUROSTAT_VBE_IND_2005!$B$7:$B$883,$D338,EUROSTAT_VBE_IND_2005!$C$7:$C$883,"*"&amp;RIGHT($A338,3)&amp;"*",EUROSTAT_VBE_IND_2005!$D$7:$D$883,"324*"))/1000+(SUMIFS(EUROSTAT_VBE_IND_2005!AC$7:AC$883,EUROSTAT_VBE_IND_2005!$B$7:$B$883,$D338,EUROSTAT_VBE_IND_2005!$C$7:$C$883,"*"&amp;RIGHT($A338,3)&amp;"*",EUROSTAT_VBE_IND_2005!$D$7:$D$883,"3260*"))/1000</f>
        <v>1.072</v>
      </c>
      <c r="AE338" s="17">
        <f>(SUMIFS(EUROSTAT_VBE_IND_2005!AD$7:AD$883,EUROSTAT_VBE_IND_2005!$B$7:$B$883,$D338,EUROSTAT_VBE_IND_2005!$C$7:$C$883,"*"&amp;RIGHT($A338,3)&amp;"*",EUROSTAT_VBE_IND_2005!$D$7:$D$883,"323*"))/1000+(SUMIFS(EUROSTAT_VBE_IND_2005!AD$7:AD$883,EUROSTAT_VBE_IND_2005!$B$7:$B$883,$D338,EUROSTAT_VBE_IND_2005!$C$7:$C$883,"*"&amp;RIGHT($A338,3)&amp;"*",EUROSTAT_VBE_IND_2005!$D$7:$D$883,"324*"))/1000+(SUMIFS(EUROSTAT_VBE_IND_2005!AD$7:AD$883,EUROSTAT_VBE_IND_2005!$B$7:$B$883,$D338,EUROSTAT_VBE_IND_2005!$C$7:$C$883,"*"&amp;RIGHT($A338,3)&amp;"*",EUROSTAT_VBE_IND_2005!$D$7:$D$883,"3260*"))/1000</f>
        <v>1.246</v>
      </c>
      <c r="AF338" s="17">
        <f>(SUMIFS(EUROSTAT_VBE_IND_2005!AE$7:AE$883,EUROSTAT_VBE_IND_2005!$B$7:$B$883,$D338,EUROSTAT_VBE_IND_2005!$C$7:$C$883,"*"&amp;RIGHT($A338,3)&amp;"*",EUROSTAT_VBE_IND_2005!$D$7:$D$883,"323*"))/1000+(SUMIFS(EUROSTAT_VBE_IND_2005!AE$7:AE$883,EUROSTAT_VBE_IND_2005!$B$7:$B$883,$D338,EUROSTAT_VBE_IND_2005!$C$7:$C$883,"*"&amp;RIGHT($A338,3)&amp;"*",EUROSTAT_VBE_IND_2005!$D$7:$D$883,"324*"))/1000+(SUMIFS(EUROSTAT_VBE_IND_2005!AE$7:AE$883,EUROSTAT_VBE_IND_2005!$B$7:$B$883,$D338,EUROSTAT_VBE_IND_2005!$C$7:$C$883,"*"&amp;RIGHT($A338,3)&amp;"*",EUROSTAT_VBE_IND_2005!$D$7:$D$883,"3260*"))/1000</f>
        <v>0.26</v>
      </c>
      <c r="AG338" s="17">
        <f>(SUMIFS(EUROSTAT_VBE_IND_2005!AF$7:AF$883,EUROSTAT_VBE_IND_2005!$B$7:$B$883,$D338,EUROSTAT_VBE_IND_2005!$C$7:$C$883,"*"&amp;RIGHT($A338,3)&amp;"*",EUROSTAT_VBE_IND_2005!$D$7:$D$883,"323*"))/1000+(SUMIFS(EUROSTAT_VBE_IND_2005!AF$7:AF$883,EUROSTAT_VBE_IND_2005!$B$7:$B$883,$D338,EUROSTAT_VBE_IND_2005!$C$7:$C$883,"*"&amp;RIGHT($A338,3)&amp;"*",EUROSTAT_VBE_IND_2005!$D$7:$D$883,"324*"))/1000+(SUMIFS(EUROSTAT_VBE_IND_2005!AF$7:AF$883,EUROSTAT_VBE_IND_2005!$B$7:$B$883,$D338,EUROSTAT_VBE_IND_2005!$C$7:$C$883,"*"&amp;RIGHT($A338,3)&amp;"*",EUROSTAT_VBE_IND_2005!$D$7:$D$883,"3260*"))/1000</f>
        <v>1.045</v>
      </c>
      <c r="AH338" s="17">
        <f>(SUMIFS(EUROSTAT_VBE_IND_2005!AH$7:AH$883,EUROSTAT_VBE_IND_2005!$B$7:$B$883,$D338,EUROSTAT_VBE_IND_2005!$C$7:$C$883,"*"&amp;RIGHT($A338,3)&amp;"*",EUROSTAT_VBE_IND_2005!$D$7:$D$883,"323*"))/1000+(SUMIFS(EUROSTAT_VBE_IND_2005!AH$7:AH$883,EUROSTAT_VBE_IND_2005!$B$7:$B$883,$D338,EUROSTAT_VBE_IND_2005!$C$7:$C$883,"*"&amp;RIGHT($A338,3)&amp;"*",EUROSTAT_VBE_IND_2005!$D$7:$D$883,"324*"))/1000+(SUMIFS(EUROSTAT_VBE_IND_2005!AH$7:AH$883,EUROSTAT_VBE_IND_2005!$B$7:$B$883,$D338,EUROSTAT_VBE_IND_2005!$C$7:$C$883,"*"&amp;RIGHT($A338,3)&amp;"*",EUROSTAT_VBE_IND_2005!$D$7:$D$883,"3260*"))/1000</f>
        <v>3.475</v>
      </c>
      <c r="AI338" s="17">
        <f>(SUMIFS(EUROSTAT_VBE_IND_2005!AI$7:AI$883,EUROSTAT_VBE_IND_2005!$B$7:$B$883,$D338,EUROSTAT_VBE_IND_2005!$C$7:$C$883,"*"&amp;RIGHT($A338,3)&amp;"*",EUROSTAT_VBE_IND_2005!$D$7:$D$883,"323*"))/1000+(SUMIFS(EUROSTAT_VBE_IND_2005!AI$7:AI$883,EUROSTAT_VBE_IND_2005!$B$7:$B$883,$D338,EUROSTAT_VBE_IND_2005!$C$7:$C$883,"*"&amp;RIGHT($A338,3)&amp;"*",EUROSTAT_VBE_IND_2005!$D$7:$D$883,"324*"))/1000+(SUMIFS(EUROSTAT_VBE_IND_2005!AI$7:AI$883,EUROSTAT_VBE_IND_2005!$B$7:$B$883,$D338,EUROSTAT_VBE_IND_2005!$C$7:$C$883,"*"&amp;RIGHT($A338,3)&amp;"*",EUROSTAT_VBE_IND_2005!$D$7:$D$883,"3260*"))/1000</f>
        <v>0.729</v>
      </c>
      <c r="AJ338" s="17">
        <f>(SUMIFS(EUROSTAT_VBE_IND_2005!AJ$7:AJ$883,EUROSTAT_VBE_IND_2005!$B$7:$B$883,$D338,EUROSTAT_VBE_IND_2005!$C$7:$C$883,"*"&amp;RIGHT($A338,3)&amp;"*",EUROSTAT_VBE_IND_2005!$D$7:$D$883,"323*"))/1000+(SUMIFS(EUROSTAT_VBE_IND_2005!AJ$7:AJ$883,EUROSTAT_VBE_IND_2005!$B$7:$B$883,$D338,EUROSTAT_VBE_IND_2005!$C$7:$C$883,"*"&amp;RIGHT($A338,3)&amp;"*",EUROSTAT_VBE_IND_2005!$D$7:$D$883,"324*"))/1000+(SUMIFS(EUROSTAT_VBE_IND_2005!AJ$7:AJ$883,EUROSTAT_VBE_IND_2005!$B$7:$B$883,$D338,EUROSTAT_VBE_IND_2005!$C$7:$C$883,"*"&amp;RIGHT($A338,3)&amp;"*",EUROSTAT_VBE_IND_2005!$D$7:$D$883,"3260*"))/1000</f>
        <v>0.043</v>
      </c>
      <c r="AK338" s="17">
        <f>(SUMIFS(EUROSTAT_VBE_IND_2005!AK$7:AK$883,EUROSTAT_VBE_IND_2005!$B$7:$B$883,$D338,EUROSTAT_VBE_IND_2005!$C$7:$C$883,"*"&amp;RIGHT($A338,3)&amp;"*",EUROSTAT_VBE_IND_2005!$D$7:$D$883,"323*"))/1000+(SUMIFS(EUROSTAT_VBE_IND_2005!AK$7:AK$883,EUROSTAT_VBE_IND_2005!$B$7:$B$883,$D338,EUROSTAT_VBE_IND_2005!$C$7:$C$883,"*"&amp;RIGHT($A338,3)&amp;"*",EUROSTAT_VBE_IND_2005!$D$7:$D$883,"324*"))/1000+(SUMIFS(EUROSTAT_VBE_IND_2005!AK$7:AK$883,EUROSTAT_VBE_IND_2005!$B$7:$B$883,$D338,EUROSTAT_VBE_IND_2005!$C$7:$C$883,"*"&amp;RIGHT($A338,3)&amp;"*",EUROSTAT_VBE_IND_2005!$D$7:$D$883,"3260*"))/1000</f>
        <v>4.676</v>
      </c>
      <c r="AL338" s="198"/>
      <c r="AM338" s="198"/>
      <c r="AN338" s="198"/>
      <c r="AO338" s="17">
        <f>(SUMIFS(EUROSTAT_VBE_IND_2005!Y$7:Y$883,EUROSTAT_VBE_IND_2005!$B$7:$B$883,$D338,EUROSTAT_VBE_IND_2005!$C$7:$C$883,"*"&amp;RIGHT($A338,3)&amp;"*",EUROSTAT_VBE_IND_2005!$D$7:$D$883,"323*"))/1000+(SUMIFS(EUROSTAT_VBE_IND_2005!Y$7:Y$883,EUROSTAT_VBE_IND_2005!$B$7:$B$883,$D338,EUROSTAT_VBE_IND_2005!$C$7:$C$883,"*"&amp;RIGHT($A338,3)&amp;"*",EUROSTAT_VBE_IND_2005!$D$7:$D$883,"324*"))/1000+(SUMIFS(EUROSTAT_VBE_IND_2005!Y$7:Y$883,EUROSTAT_VBE_IND_2005!$B$7:$B$883,$D338,EUROSTAT_VBE_IND_2005!$C$7:$C$883,"*"&amp;RIGHT($A338,3)&amp;"*",EUROSTAT_VBE_IND_2005!$D$7:$D$883,"3260*"))/1000</f>
        <v>0</v>
      </c>
      <c r="AP338" s="17">
        <f>(SUMIFS(EUROSTAT_VBE_IND_2005!Z$7:Z$883,EUROSTAT_VBE_IND_2005!$B$7:$B$883,$D338,EUROSTAT_VBE_IND_2005!$C$7:$C$883,"*"&amp;RIGHT($A338,3)&amp;"*",EUROSTAT_VBE_IND_2005!$D$7:$D$883,"323*"))/1000+(SUMIFS(EUROSTAT_VBE_IND_2005!Z$7:Z$883,EUROSTAT_VBE_IND_2005!$B$7:$B$883,$D338,EUROSTAT_VBE_IND_2005!$C$7:$C$883,"*"&amp;RIGHT($A338,3)&amp;"*",EUROSTAT_VBE_IND_2005!$D$7:$D$883,"324*"))/1000+(SUMIFS(EUROSTAT_VBE_IND_2005!Z$7:Z$883,EUROSTAT_VBE_IND_2005!$B$7:$B$883,$D338,EUROSTAT_VBE_IND_2005!$C$7:$C$883,"*"&amp;RIGHT($A338,3)&amp;"*",EUROSTAT_VBE_IND_2005!$D$7:$D$883,"3260*"))/1000</f>
        <v>0</v>
      </c>
      <c r="AQ338" s="17">
        <f>(SUMIFS(EUROSTAT_VBE_IND_2005!AG$7:AG$883,EUROSTAT_VBE_IND_2005!$B$7:$B$883,$D338,EUROSTAT_VBE_IND_2005!$C$7:$C$883,"*"&amp;RIGHT($A338,3)&amp;"*",EUROSTAT_VBE_IND_2005!$D$7:$D$883,"323*"))/1000+(SUMIFS(EUROSTAT_VBE_IND_2005!AG$7:AG$883,EUROSTAT_VBE_IND_2005!$B$7:$B$883,$D338,EUROSTAT_VBE_IND_2005!$C$7:$C$883,"*"&amp;RIGHT($A338,3)&amp;"*",EUROSTAT_VBE_IND_2005!$D$7:$D$883,"324*"))/1000+(SUMIFS(EUROSTAT_VBE_IND_2005!AG$7:AG$883,EUROSTAT_VBE_IND_2005!$B$7:$B$883,$D338,EUROSTAT_VBE_IND_2005!$C$7:$C$883,"*"&amp;RIGHT($A338,3)&amp;"*",EUROSTAT_VBE_IND_2005!$D$7:$D$883,"3260*"))/1000</f>
        <v>0</v>
      </c>
    </row>
    <row r="339" spans="1:43">
      <c r="A339" t="str">
        <f>LEFT(EUROSTAT_VBE_IND_2005!$C$528,8)</f>
        <v>B_101847</v>
      </c>
      <c r="B339" s="28" t="s">
        <v>212</v>
      </c>
      <c r="C339" t="s">
        <v>293</v>
      </c>
      <c r="D339" t="s">
        <v>55</v>
      </c>
      <c r="E339" t="s">
        <v>236</v>
      </c>
      <c r="F339" t="s">
        <v>256</v>
      </c>
      <c r="G339" s="17">
        <f>(SUMIFS(EUROSTAT_VBE_IND_2005!E$7:E$883,EUROSTAT_VBE_IND_2005!$B$7:$B$883,$D339,EUROSTAT_VBE_IND_2005!$C$7:$C$883,"*"&amp;RIGHT($A339,3)&amp;"*",EUROSTAT_VBE_IND_2005!$D$7:$D$883,"3250*"))/1000</f>
        <v>0</v>
      </c>
      <c r="H339" s="17">
        <f>(SUMIFS(EUROSTAT_VBE_IND_2005!F$7:F$883,EUROSTAT_VBE_IND_2005!$B$7:$B$883,$D339,EUROSTAT_VBE_IND_2005!$C$7:$C$883,"*"&amp;RIGHT($A339,3)&amp;"*",EUROSTAT_VBE_IND_2005!$D$7:$D$883,"3250*"))/1000</f>
        <v>0</v>
      </c>
      <c r="I339" s="17">
        <f>(SUMIFS(EUROSTAT_VBE_IND_2005!G$7:G$883,EUROSTAT_VBE_IND_2005!$B$7:$B$883,$D339,EUROSTAT_VBE_IND_2005!$C$7:$C$883,"*"&amp;RIGHT($A339,3)&amp;"*",EUROSTAT_VBE_IND_2005!$D$7:$D$883,"3250*"))/1000</f>
        <v>0</v>
      </c>
      <c r="J339" s="198"/>
      <c r="K339" s="17">
        <f>(SUMIFS(EUROSTAT_VBE_IND_2005!H$7:H$883,EUROSTAT_VBE_IND_2005!$B$7:$B$883,$D339,EUROSTAT_VBE_IND_2005!$C$7:$C$883,"*"&amp;RIGHT($A339,3)&amp;"*",EUROSTAT_VBE_IND_2005!$D$7:$D$883,"3250*"))/1000</f>
        <v>0</v>
      </c>
      <c r="L339" s="17">
        <f>(SUMIFS(EUROSTAT_VBE_IND_2005!I$7:I$883,EUROSTAT_VBE_IND_2005!$B$7:$B$883,$D339,EUROSTAT_VBE_IND_2005!$C$7:$C$883,"*"&amp;RIGHT($A339,3)&amp;"*",EUROSTAT_VBE_IND_2005!$D$7:$D$883,"3250*"))/1000</f>
        <v>0</v>
      </c>
      <c r="M339" s="17">
        <f>(SUMIFS(EUROSTAT_VBE_IND_2005!J$7:J$883,EUROSTAT_VBE_IND_2005!$B$7:$B$883,$D339,EUROSTAT_VBE_IND_2005!$C$7:$C$883,"*"&amp;RIGHT($A339,3)&amp;"*",EUROSTAT_VBE_IND_2005!$D$7:$D$883,"3250*"))/1000</f>
        <v>0</v>
      </c>
      <c r="N339" s="17">
        <f>(SUMIFS(EUROSTAT_VBE_IND_2005!K$7:K$883,EUROSTAT_VBE_IND_2005!$B$7:$B$883,$D339,EUROSTAT_VBE_IND_2005!$C$7:$C$883,"*"&amp;RIGHT($A339,3)&amp;"*",EUROSTAT_VBE_IND_2005!$D$7:$D$883,"3250*"))/1000</f>
        <v>0</v>
      </c>
      <c r="O339" s="17">
        <f>(SUMIFS(EUROSTAT_VBE_IND_2005!L$7:L$883,EUROSTAT_VBE_IND_2005!$B$7:$B$883,$D339,EUROSTAT_VBE_IND_2005!$C$7:$C$883,"*"&amp;RIGHT($A339,3)&amp;"*",EUROSTAT_VBE_IND_2005!$D$7:$D$883,"3250*"))/1000</f>
        <v>0</v>
      </c>
      <c r="P339" s="17">
        <f>(SUMIFS(EUROSTAT_VBE_IND_2005!M$7:M$883,EUROSTAT_VBE_IND_2005!$B$7:$B$883,$D339,EUROSTAT_VBE_IND_2005!$C$7:$C$883,"*"&amp;RIGHT($A339,3)&amp;"*",EUROSTAT_VBE_IND_2005!$D$7:$D$883,"3250*"))/1000</f>
        <v>0</v>
      </c>
      <c r="Q339" s="17">
        <f>(SUMIFS(EUROSTAT_VBE_IND_2005!N$7:N$883,EUROSTAT_VBE_IND_2005!$B$7:$B$883,$D339,EUROSTAT_VBE_IND_2005!$C$7:$C$883,"*"&amp;RIGHT($A339,3)&amp;"*",EUROSTAT_VBE_IND_2005!$D$7:$D$883,"3250*"))/1000</f>
        <v>0</v>
      </c>
      <c r="R339" s="17">
        <f>(SUMIFS(EUROSTAT_VBE_IND_2005!O$7:O$883,EUROSTAT_VBE_IND_2005!$B$7:$B$883,$D339,EUROSTAT_VBE_IND_2005!$C$7:$C$883,"*"&amp;RIGHT($A339,3)&amp;"*",EUROSTAT_VBE_IND_2005!$D$7:$D$883,"3250*"))/1000</f>
        <v>0</v>
      </c>
      <c r="S339" s="17">
        <f>(SUMIFS(EUROSTAT_VBE_IND_2005!P$7:P$883,EUROSTAT_VBE_IND_2005!$B$7:$B$883,$D339,EUROSTAT_VBE_IND_2005!$C$7:$C$883,"*"&amp;RIGHT($A339,3)&amp;"*",EUROSTAT_VBE_IND_2005!$D$7:$D$883,"3250*"))/1000</f>
        <v>0</v>
      </c>
      <c r="T339" s="17">
        <f>(SUMIFS(EUROSTAT_VBE_IND_2005!Q$7:Q$883,EUROSTAT_VBE_IND_2005!$B$7:$B$883,$D339,EUROSTAT_VBE_IND_2005!$C$7:$C$883,"*"&amp;RIGHT($A339,3)&amp;"*",EUROSTAT_VBE_IND_2005!$D$7:$D$883,"3250*"))/1000</f>
        <v>0</v>
      </c>
      <c r="U339" s="17">
        <f>(SUMIFS(EUROSTAT_VBE_IND_2005!R$7:R$883,EUROSTAT_VBE_IND_2005!$B$7:$B$883,$D339,EUROSTAT_VBE_IND_2005!$C$7:$C$883,"*"&amp;RIGHT($A339,3)&amp;"*",EUROSTAT_VBE_IND_2005!$D$7:$D$883,"3250*"))/1000</f>
        <v>0</v>
      </c>
      <c r="V339" s="17">
        <f>(SUMIFS(EUROSTAT_VBE_IND_2005!S$7:S$883,EUROSTAT_VBE_IND_2005!$B$7:$B$883,$D339,EUROSTAT_VBE_IND_2005!$C$7:$C$883,"*"&amp;RIGHT($A339,3)&amp;"*",EUROSTAT_VBE_IND_2005!$D$7:$D$883,"3250*"))/1000</f>
        <v>0</v>
      </c>
      <c r="W339" s="17">
        <f>(SUMIFS(EUROSTAT_VBE_IND_2005!T$7:T$883,EUROSTAT_VBE_IND_2005!$B$7:$B$883,$D339,EUROSTAT_VBE_IND_2005!$C$7:$C$883,"*"&amp;RIGHT($A339,3)&amp;"*",EUROSTAT_VBE_IND_2005!$D$7:$D$883,"3250*"))/1000</f>
        <v>0</v>
      </c>
      <c r="X339" s="17">
        <f>(SUMIFS(EUROSTAT_VBE_IND_2005!U$7:U$883,EUROSTAT_VBE_IND_2005!$B$7:$B$883,$D339,EUROSTAT_VBE_IND_2005!$C$7:$C$883,"*"&amp;RIGHT($A339,3)&amp;"*",EUROSTAT_VBE_IND_2005!$D$7:$D$883,"3250*"))/1000</f>
        <v>0</v>
      </c>
      <c r="Y339" s="17">
        <f>(SUMIFS(EUROSTAT_VBE_IND_2005!V$7:V$883,EUROSTAT_VBE_IND_2005!$B$7:$B$883,$D339,EUROSTAT_VBE_IND_2005!$C$7:$C$883,"*"&amp;RIGHT($A339,3)&amp;"*",EUROSTAT_VBE_IND_2005!$D$7:$D$883,"3250*"))/1000</f>
        <v>0</v>
      </c>
      <c r="Z339" s="17">
        <f>(SUMIFS(EUROSTAT_VBE_IND_2005!W$7:W$883,EUROSTAT_VBE_IND_2005!$B$7:$B$883,$D339,EUROSTAT_VBE_IND_2005!$C$7:$C$883,"*"&amp;RIGHT($A339,3)&amp;"*",EUROSTAT_VBE_IND_2005!$D$7:$D$883,"3250*"))/1000</f>
        <v>0</v>
      </c>
      <c r="AA339" s="17">
        <f>(SUMIFS(EUROSTAT_VBE_IND_2005!X$7:X$883,EUROSTAT_VBE_IND_2005!$B$7:$B$883,$D339,EUROSTAT_VBE_IND_2005!$C$7:$C$883,"*"&amp;RIGHT($A339,3)&amp;"*",EUROSTAT_VBE_IND_2005!$D$7:$D$883,"3250*"))/1000</f>
        <v>0</v>
      </c>
      <c r="AB339" s="17">
        <f>(SUMIFS(EUROSTAT_VBE_IND_2005!AA$7:AA$883,EUROSTAT_VBE_IND_2005!$B$7:$B$883,$D339,EUROSTAT_VBE_IND_2005!$C$7:$C$883,"*"&amp;RIGHT($A339,3)&amp;"*",EUROSTAT_VBE_IND_2005!$D$7:$D$883,"3250*"))/1000</f>
        <v>0</v>
      </c>
      <c r="AC339" s="17">
        <f>(SUMIFS(EUROSTAT_VBE_IND_2005!AB$7:AB$883,EUROSTAT_VBE_IND_2005!$B$7:$B$883,$D339,EUROSTAT_VBE_IND_2005!$C$7:$C$883,"*"&amp;RIGHT($A339,3)&amp;"*",EUROSTAT_VBE_IND_2005!$D$7:$D$883,"3250*"))/1000</f>
        <v>0</v>
      </c>
      <c r="AD339" s="17">
        <f>(SUMIFS(EUROSTAT_VBE_IND_2005!AC$7:AC$883,EUROSTAT_VBE_IND_2005!$B$7:$B$883,$D339,EUROSTAT_VBE_IND_2005!$C$7:$C$883,"*"&amp;RIGHT($A339,3)&amp;"*",EUROSTAT_VBE_IND_2005!$D$7:$D$883,"3250*"))/1000</f>
        <v>0</v>
      </c>
      <c r="AE339" s="17">
        <f>(SUMIFS(EUROSTAT_VBE_IND_2005!AD$7:AD$883,EUROSTAT_VBE_IND_2005!$B$7:$B$883,$D339,EUROSTAT_VBE_IND_2005!$C$7:$C$883,"*"&amp;RIGHT($A339,3)&amp;"*",EUROSTAT_VBE_IND_2005!$D$7:$D$883,"3250*"))/1000</f>
        <v>0</v>
      </c>
      <c r="AF339" s="17">
        <f>(SUMIFS(EUROSTAT_VBE_IND_2005!AE$7:AE$883,EUROSTAT_VBE_IND_2005!$B$7:$B$883,$D339,EUROSTAT_VBE_IND_2005!$C$7:$C$883,"*"&amp;RIGHT($A339,3)&amp;"*",EUROSTAT_VBE_IND_2005!$D$7:$D$883,"3250*"))/1000</f>
        <v>0</v>
      </c>
      <c r="AG339" s="17">
        <f>(SUMIFS(EUROSTAT_VBE_IND_2005!AF$7:AF$883,EUROSTAT_VBE_IND_2005!$B$7:$B$883,$D339,EUROSTAT_VBE_IND_2005!$C$7:$C$883,"*"&amp;RIGHT($A339,3)&amp;"*",EUROSTAT_VBE_IND_2005!$D$7:$D$883,"3250*"))/1000</f>
        <v>0</v>
      </c>
      <c r="AH339" s="17">
        <f>(SUMIFS(EUROSTAT_VBE_IND_2005!AH$7:AH$883,EUROSTAT_VBE_IND_2005!$B$7:$B$883,$D339,EUROSTAT_VBE_IND_2005!$C$7:$C$883,"*"&amp;RIGHT($A339,3)&amp;"*",EUROSTAT_VBE_IND_2005!$D$7:$D$883,"3250*"))/1000</f>
        <v>0</v>
      </c>
      <c r="AI339" s="17">
        <f>(SUMIFS(EUROSTAT_VBE_IND_2005!AI$7:AI$883,EUROSTAT_VBE_IND_2005!$B$7:$B$883,$D339,EUROSTAT_VBE_IND_2005!$C$7:$C$883,"*"&amp;RIGHT($A339,3)&amp;"*",EUROSTAT_VBE_IND_2005!$D$7:$D$883,"3250*"))/1000</f>
        <v>0</v>
      </c>
      <c r="AJ339" s="17">
        <f>(SUMIFS(EUROSTAT_VBE_IND_2005!AJ$7:AJ$883,EUROSTAT_VBE_IND_2005!$B$7:$B$883,$D339,EUROSTAT_VBE_IND_2005!$C$7:$C$883,"*"&amp;RIGHT($A339,3)&amp;"*",EUROSTAT_VBE_IND_2005!$D$7:$D$883,"3250*"))/1000</f>
        <v>0</v>
      </c>
      <c r="AK339" s="17">
        <f>(SUMIFS(EUROSTAT_VBE_IND_2005!AK$7:AK$883,EUROSTAT_VBE_IND_2005!$B$7:$B$883,$D339,EUROSTAT_VBE_IND_2005!$C$7:$C$883,"*"&amp;RIGHT($A339,3)&amp;"*",EUROSTAT_VBE_IND_2005!$D$7:$D$883,"3250*"))/1000</f>
        <v>0</v>
      </c>
      <c r="AL339" s="198"/>
      <c r="AM339" s="198"/>
      <c r="AN339" s="198"/>
      <c r="AO339" s="17">
        <f>(SUMIFS(EUROSTAT_VBE_IND_2005!Y$7:Y$883,EUROSTAT_VBE_IND_2005!$B$7:$B$883,$D339,EUROSTAT_VBE_IND_2005!$C$7:$C$883,"*"&amp;RIGHT($A339,3)&amp;"*",EUROSTAT_VBE_IND_2005!$D$7:$D$883,"3250*"))/1000</f>
        <v>0</v>
      </c>
      <c r="AP339" s="17">
        <f>(SUMIFS(EUROSTAT_VBE_IND_2005!Z$7:Z$883,EUROSTAT_VBE_IND_2005!$B$7:$B$883,$D339,EUROSTAT_VBE_IND_2005!$C$7:$C$883,"*"&amp;RIGHT($A339,3)&amp;"*",EUROSTAT_VBE_IND_2005!$D$7:$D$883,"3250*"))/1000</f>
        <v>0</v>
      </c>
      <c r="AQ339" s="17">
        <f>(SUMIFS(EUROSTAT_VBE_IND_2005!AG$7:AG$883,EUROSTAT_VBE_IND_2005!$B$7:$B$883,$D339,EUROSTAT_VBE_IND_2005!$C$7:$C$883,"*"&amp;RIGHT($A339,3)&amp;"*",EUROSTAT_VBE_IND_2005!$D$7:$D$883,"3250*"))/1000</f>
        <v>0</v>
      </c>
    </row>
    <row r="340" spans="1:43">
      <c r="A340" t="str">
        <f>LEFT(EUROSTAT_VBE_IND_2005!$C$528,8)</f>
        <v>B_101847</v>
      </c>
      <c r="B340" s="28" t="s">
        <v>212</v>
      </c>
      <c r="C340" t="s">
        <v>293</v>
      </c>
      <c r="D340" t="s">
        <v>55</v>
      </c>
      <c r="E340" t="s">
        <v>237</v>
      </c>
      <c r="F340" t="s">
        <v>257</v>
      </c>
      <c r="G340" s="17">
        <f>(SUMIFS(EUROSTAT_VBE_IND_2005!E$7:E$883,EUROSTAT_VBE_IND_2005!$B$7:$B$883,$D340,EUROSTAT_VBE_IND_2005!$C$7:$C$883,"*"&amp;RIGHT($A340,3)&amp;"*",EUROSTAT_VBE_IND_2005!$D$7:$D$883,"3270A*"))/1000+(SUMIFS(EUROSTAT_VBE_IND_2005!E$7:E$883,EUROSTAT_VBE_IND_2005!$B$7:$B$883,$D340,EUROSTAT_VBE_IND_2005!$C$7:$C$883,"*"&amp;RIGHT($A340,3)&amp;"*",EUROSTAT_VBE_IND_2005!$D$7:$D$883,"3285*"))/1000+(SUMIFS(EUROSTAT_VBE_IND_2005!E$7:E$883,EUROSTAT_VBE_IND_2005!$B$7:$B$883,$D340,EUROSTAT_VBE_IND_2005!$C$7:$C$883,"*"&amp;RIGHT($A340,3)&amp;"*",EUROSTAT_VBE_IND_2005!$D$7:$D$883,"3295*"))/1000+(SUMIFS(EUROSTAT_VBE_IND_2005!E$7:E$883,EUROSTAT_VBE_IND_2005!$B$7:$B$883,$D340,EUROSTAT_VBE_IND_2005!$C$7:$C$883,"*"&amp;RIGHT($A340,3)&amp;"*",EUROSTAT_VBE_IND_2005!$D$7:$D$883,"2410*"))/1000+(SUMIFS(EUROSTAT_VBE_IND_2005!E$7:E$883,EUROSTAT_VBE_IND_2005!$B$7:$B$883,$D340,EUROSTAT_VBE_IND_2005!$C$7:$C$883,"*"&amp;RIGHT($A340,3)&amp;"*",EUROSTAT_VBE_IND_2005!$D$7:$D$883,"3105*"))/1000</f>
        <v>1.28</v>
      </c>
      <c r="H340" s="17">
        <f>(SUMIFS(EUROSTAT_VBE_IND_2005!F$7:F$883,EUROSTAT_VBE_IND_2005!$B$7:$B$883,$D340,EUROSTAT_VBE_IND_2005!$C$7:$C$883,"*"&amp;RIGHT($A340,3)&amp;"*",EUROSTAT_VBE_IND_2005!$D$7:$D$883,"3270A*"))/1000+(SUMIFS(EUROSTAT_VBE_IND_2005!F$7:F$883,EUROSTAT_VBE_IND_2005!$B$7:$B$883,$D340,EUROSTAT_VBE_IND_2005!$C$7:$C$883,"*"&amp;RIGHT($A340,3)&amp;"*",EUROSTAT_VBE_IND_2005!$D$7:$D$883,"3285*"))/1000+(SUMIFS(EUROSTAT_VBE_IND_2005!F$7:F$883,EUROSTAT_VBE_IND_2005!$B$7:$B$883,$D340,EUROSTAT_VBE_IND_2005!$C$7:$C$883,"*"&amp;RIGHT($A340,3)&amp;"*",EUROSTAT_VBE_IND_2005!$D$7:$D$883,"3295*"))/1000+(SUMIFS(EUROSTAT_VBE_IND_2005!F$7:F$883,EUROSTAT_VBE_IND_2005!$B$7:$B$883,$D340,EUROSTAT_VBE_IND_2005!$C$7:$C$883,"*"&amp;RIGHT($A340,3)&amp;"*",EUROSTAT_VBE_IND_2005!$D$7:$D$883,"2410*"))/1000+(SUMIFS(EUROSTAT_VBE_IND_2005!F$7:F$883,EUROSTAT_VBE_IND_2005!$B$7:$B$883,$D340,EUROSTAT_VBE_IND_2005!$C$7:$C$883,"*"&amp;RIGHT($A340,3)&amp;"*",EUROSTAT_VBE_IND_2005!$D$7:$D$883,"3105*"))/1000</f>
        <v>0.36</v>
      </c>
      <c r="I340" s="17">
        <f>(SUMIFS(EUROSTAT_VBE_IND_2005!G$7:G$883,EUROSTAT_VBE_IND_2005!$B$7:$B$883,$D340,EUROSTAT_VBE_IND_2005!$C$7:$C$883,"*"&amp;RIGHT($A340,3)&amp;"*",EUROSTAT_VBE_IND_2005!$D$7:$D$883,"3270A*"))/1000+(SUMIFS(EUROSTAT_VBE_IND_2005!G$7:G$883,EUROSTAT_VBE_IND_2005!$B$7:$B$883,$D340,EUROSTAT_VBE_IND_2005!$C$7:$C$883,"*"&amp;RIGHT($A340,3)&amp;"*",EUROSTAT_VBE_IND_2005!$D$7:$D$883,"3285*"))/1000+(SUMIFS(EUROSTAT_VBE_IND_2005!G$7:G$883,EUROSTAT_VBE_IND_2005!$B$7:$B$883,$D340,EUROSTAT_VBE_IND_2005!$C$7:$C$883,"*"&amp;RIGHT($A340,3)&amp;"*",EUROSTAT_VBE_IND_2005!$D$7:$D$883,"3295*"))/1000+(SUMIFS(EUROSTAT_VBE_IND_2005!G$7:G$883,EUROSTAT_VBE_IND_2005!$B$7:$B$883,$D340,EUROSTAT_VBE_IND_2005!$C$7:$C$883,"*"&amp;RIGHT($A340,3)&amp;"*",EUROSTAT_VBE_IND_2005!$D$7:$D$883,"2410*"))/1000+(SUMIFS(EUROSTAT_VBE_IND_2005!G$7:G$883,EUROSTAT_VBE_IND_2005!$B$7:$B$883,$D340,EUROSTAT_VBE_IND_2005!$C$7:$C$883,"*"&amp;RIGHT($A340,3)&amp;"*",EUROSTAT_VBE_IND_2005!$D$7:$D$883,"3105*"))/1000</f>
        <v>0.32</v>
      </c>
      <c r="J340" s="198"/>
      <c r="K340" s="17">
        <f>(SUMIFS(EUROSTAT_VBE_IND_2005!H$7:H$883,EUROSTAT_VBE_IND_2005!$B$7:$B$883,$D340,EUROSTAT_VBE_IND_2005!$C$7:$C$883,"*"&amp;RIGHT($A340,3)&amp;"*",EUROSTAT_VBE_IND_2005!$D$7:$D$883,"3270A*"))/1000+(SUMIFS(EUROSTAT_VBE_IND_2005!H$7:H$883,EUROSTAT_VBE_IND_2005!$B$7:$B$883,$D340,EUROSTAT_VBE_IND_2005!$C$7:$C$883,"*"&amp;RIGHT($A340,3)&amp;"*",EUROSTAT_VBE_IND_2005!$D$7:$D$883,"3285*"))/1000+(SUMIFS(EUROSTAT_VBE_IND_2005!H$7:H$883,EUROSTAT_VBE_IND_2005!$B$7:$B$883,$D340,EUROSTAT_VBE_IND_2005!$C$7:$C$883,"*"&amp;RIGHT($A340,3)&amp;"*",EUROSTAT_VBE_IND_2005!$D$7:$D$883,"3295*"))/1000+(SUMIFS(EUROSTAT_VBE_IND_2005!H$7:H$883,EUROSTAT_VBE_IND_2005!$B$7:$B$883,$D340,EUROSTAT_VBE_IND_2005!$C$7:$C$883,"*"&amp;RIGHT($A340,3)&amp;"*",EUROSTAT_VBE_IND_2005!$D$7:$D$883,"2410*"))/1000+(SUMIFS(EUROSTAT_VBE_IND_2005!H$7:H$883,EUROSTAT_VBE_IND_2005!$B$7:$B$883,$D340,EUROSTAT_VBE_IND_2005!$C$7:$C$883,"*"&amp;RIGHT($A340,3)&amp;"*",EUROSTAT_VBE_IND_2005!$D$7:$D$883,"3105*"))/1000</f>
        <v>0</v>
      </c>
      <c r="L340" s="17">
        <f>(SUMIFS(EUROSTAT_VBE_IND_2005!I$7:I$883,EUROSTAT_VBE_IND_2005!$B$7:$B$883,$D340,EUROSTAT_VBE_IND_2005!$C$7:$C$883,"*"&amp;RIGHT($A340,3)&amp;"*",EUROSTAT_VBE_IND_2005!$D$7:$D$883,"3270A*"))/1000+(SUMIFS(EUROSTAT_VBE_IND_2005!I$7:I$883,EUROSTAT_VBE_IND_2005!$B$7:$B$883,$D340,EUROSTAT_VBE_IND_2005!$C$7:$C$883,"*"&amp;RIGHT($A340,3)&amp;"*",EUROSTAT_VBE_IND_2005!$D$7:$D$883,"3285*"))/1000+(SUMIFS(EUROSTAT_VBE_IND_2005!I$7:I$883,EUROSTAT_VBE_IND_2005!$B$7:$B$883,$D340,EUROSTAT_VBE_IND_2005!$C$7:$C$883,"*"&amp;RIGHT($A340,3)&amp;"*",EUROSTAT_VBE_IND_2005!$D$7:$D$883,"3295*"))/1000+(SUMIFS(EUROSTAT_VBE_IND_2005!I$7:I$883,EUROSTAT_VBE_IND_2005!$B$7:$B$883,$D340,EUROSTAT_VBE_IND_2005!$C$7:$C$883,"*"&amp;RIGHT($A340,3)&amp;"*",EUROSTAT_VBE_IND_2005!$D$7:$D$883,"2410*"))/1000+(SUMIFS(EUROSTAT_VBE_IND_2005!I$7:I$883,EUROSTAT_VBE_IND_2005!$B$7:$B$883,$D340,EUROSTAT_VBE_IND_2005!$C$7:$C$883,"*"&amp;RIGHT($A340,3)&amp;"*",EUROSTAT_VBE_IND_2005!$D$7:$D$883,"3105*"))/1000</f>
        <v>0.429</v>
      </c>
      <c r="M340" s="17">
        <f>(SUMIFS(EUROSTAT_VBE_IND_2005!J$7:J$883,EUROSTAT_VBE_IND_2005!$B$7:$B$883,$D340,EUROSTAT_VBE_IND_2005!$C$7:$C$883,"*"&amp;RIGHT($A340,3)&amp;"*",EUROSTAT_VBE_IND_2005!$D$7:$D$883,"3270A*"))/1000+(SUMIFS(EUROSTAT_VBE_IND_2005!J$7:J$883,EUROSTAT_VBE_IND_2005!$B$7:$B$883,$D340,EUROSTAT_VBE_IND_2005!$C$7:$C$883,"*"&amp;RIGHT($A340,3)&amp;"*",EUROSTAT_VBE_IND_2005!$D$7:$D$883,"3285*"))/1000+(SUMIFS(EUROSTAT_VBE_IND_2005!J$7:J$883,EUROSTAT_VBE_IND_2005!$B$7:$B$883,$D340,EUROSTAT_VBE_IND_2005!$C$7:$C$883,"*"&amp;RIGHT($A340,3)&amp;"*",EUROSTAT_VBE_IND_2005!$D$7:$D$883,"3295*"))/1000+(SUMIFS(EUROSTAT_VBE_IND_2005!J$7:J$883,EUROSTAT_VBE_IND_2005!$B$7:$B$883,$D340,EUROSTAT_VBE_IND_2005!$C$7:$C$883,"*"&amp;RIGHT($A340,3)&amp;"*",EUROSTAT_VBE_IND_2005!$D$7:$D$883,"2410*"))/1000+(SUMIFS(EUROSTAT_VBE_IND_2005!J$7:J$883,EUROSTAT_VBE_IND_2005!$B$7:$B$883,$D340,EUROSTAT_VBE_IND_2005!$C$7:$C$883,"*"&amp;RIGHT($A340,3)&amp;"*",EUROSTAT_VBE_IND_2005!$D$7:$D$883,"3105*"))/1000</f>
        <v>0.32</v>
      </c>
      <c r="N340" s="17">
        <f>(SUMIFS(EUROSTAT_VBE_IND_2005!K$7:K$883,EUROSTAT_VBE_IND_2005!$B$7:$B$883,$D340,EUROSTAT_VBE_IND_2005!$C$7:$C$883,"*"&amp;RIGHT($A340,3)&amp;"*",EUROSTAT_VBE_IND_2005!$D$7:$D$883,"3270A*"))/1000+(SUMIFS(EUROSTAT_VBE_IND_2005!K$7:K$883,EUROSTAT_VBE_IND_2005!$B$7:$B$883,$D340,EUROSTAT_VBE_IND_2005!$C$7:$C$883,"*"&amp;RIGHT($A340,3)&amp;"*",EUROSTAT_VBE_IND_2005!$D$7:$D$883,"3285*"))/1000+(SUMIFS(EUROSTAT_VBE_IND_2005!K$7:K$883,EUROSTAT_VBE_IND_2005!$B$7:$B$883,$D340,EUROSTAT_VBE_IND_2005!$C$7:$C$883,"*"&amp;RIGHT($A340,3)&amp;"*",EUROSTAT_VBE_IND_2005!$D$7:$D$883,"3295*"))/1000+(SUMIFS(EUROSTAT_VBE_IND_2005!K$7:K$883,EUROSTAT_VBE_IND_2005!$B$7:$B$883,$D340,EUROSTAT_VBE_IND_2005!$C$7:$C$883,"*"&amp;RIGHT($A340,3)&amp;"*",EUROSTAT_VBE_IND_2005!$D$7:$D$883,"2410*"))/1000+(SUMIFS(EUROSTAT_VBE_IND_2005!K$7:K$883,EUROSTAT_VBE_IND_2005!$B$7:$B$883,$D340,EUROSTAT_VBE_IND_2005!$C$7:$C$883,"*"&amp;RIGHT($A340,3)&amp;"*",EUROSTAT_VBE_IND_2005!$D$7:$D$883,"3105*"))/1000</f>
        <v>0.12</v>
      </c>
      <c r="O340" s="17">
        <f>(SUMIFS(EUROSTAT_VBE_IND_2005!L$7:L$883,EUROSTAT_VBE_IND_2005!$B$7:$B$883,$D340,EUROSTAT_VBE_IND_2005!$C$7:$C$883,"*"&amp;RIGHT($A340,3)&amp;"*",EUROSTAT_VBE_IND_2005!$D$7:$D$883,"3270A*"))/1000+(SUMIFS(EUROSTAT_VBE_IND_2005!L$7:L$883,EUROSTAT_VBE_IND_2005!$B$7:$B$883,$D340,EUROSTAT_VBE_IND_2005!$C$7:$C$883,"*"&amp;RIGHT($A340,3)&amp;"*",EUROSTAT_VBE_IND_2005!$D$7:$D$883,"3285*"))/1000+(SUMIFS(EUROSTAT_VBE_IND_2005!L$7:L$883,EUROSTAT_VBE_IND_2005!$B$7:$B$883,$D340,EUROSTAT_VBE_IND_2005!$C$7:$C$883,"*"&amp;RIGHT($A340,3)&amp;"*",EUROSTAT_VBE_IND_2005!$D$7:$D$883,"3295*"))/1000+(SUMIFS(EUROSTAT_VBE_IND_2005!L$7:L$883,EUROSTAT_VBE_IND_2005!$B$7:$B$883,$D340,EUROSTAT_VBE_IND_2005!$C$7:$C$883,"*"&amp;RIGHT($A340,3)&amp;"*",EUROSTAT_VBE_IND_2005!$D$7:$D$883,"2410*"))/1000+(SUMIFS(EUROSTAT_VBE_IND_2005!L$7:L$883,EUROSTAT_VBE_IND_2005!$B$7:$B$883,$D340,EUROSTAT_VBE_IND_2005!$C$7:$C$883,"*"&amp;RIGHT($A340,3)&amp;"*",EUROSTAT_VBE_IND_2005!$D$7:$D$883,"3105*"))/1000</f>
        <v>0</v>
      </c>
      <c r="P340" s="17">
        <f>(SUMIFS(EUROSTAT_VBE_IND_2005!M$7:M$883,EUROSTAT_VBE_IND_2005!$B$7:$B$883,$D340,EUROSTAT_VBE_IND_2005!$C$7:$C$883,"*"&amp;RIGHT($A340,3)&amp;"*",EUROSTAT_VBE_IND_2005!$D$7:$D$883,"3270A*"))/1000+(SUMIFS(EUROSTAT_VBE_IND_2005!M$7:M$883,EUROSTAT_VBE_IND_2005!$B$7:$B$883,$D340,EUROSTAT_VBE_IND_2005!$C$7:$C$883,"*"&amp;RIGHT($A340,3)&amp;"*",EUROSTAT_VBE_IND_2005!$D$7:$D$883,"3285*"))/1000+(SUMIFS(EUROSTAT_VBE_IND_2005!M$7:M$883,EUROSTAT_VBE_IND_2005!$B$7:$B$883,$D340,EUROSTAT_VBE_IND_2005!$C$7:$C$883,"*"&amp;RIGHT($A340,3)&amp;"*",EUROSTAT_VBE_IND_2005!$D$7:$D$883,"3295*"))/1000+(SUMIFS(EUROSTAT_VBE_IND_2005!M$7:M$883,EUROSTAT_VBE_IND_2005!$B$7:$B$883,$D340,EUROSTAT_VBE_IND_2005!$C$7:$C$883,"*"&amp;RIGHT($A340,3)&amp;"*",EUROSTAT_VBE_IND_2005!$D$7:$D$883,"2410*"))/1000+(SUMIFS(EUROSTAT_VBE_IND_2005!M$7:M$883,EUROSTAT_VBE_IND_2005!$B$7:$B$883,$D340,EUROSTAT_VBE_IND_2005!$C$7:$C$883,"*"&amp;RIGHT($A340,3)&amp;"*",EUROSTAT_VBE_IND_2005!$D$7:$D$883,"3105*"))/1000</f>
        <v>0.24</v>
      </c>
      <c r="Q340" s="17">
        <f>(SUMIFS(EUROSTAT_VBE_IND_2005!N$7:N$883,EUROSTAT_VBE_IND_2005!$B$7:$B$883,$D340,EUROSTAT_VBE_IND_2005!$C$7:$C$883,"*"&amp;RIGHT($A340,3)&amp;"*",EUROSTAT_VBE_IND_2005!$D$7:$D$883,"3270A*"))/1000+(SUMIFS(EUROSTAT_VBE_IND_2005!N$7:N$883,EUROSTAT_VBE_IND_2005!$B$7:$B$883,$D340,EUROSTAT_VBE_IND_2005!$C$7:$C$883,"*"&amp;RIGHT($A340,3)&amp;"*",EUROSTAT_VBE_IND_2005!$D$7:$D$883,"3285*"))/1000+(SUMIFS(EUROSTAT_VBE_IND_2005!N$7:N$883,EUROSTAT_VBE_IND_2005!$B$7:$B$883,$D340,EUROSTAT_VBE_IND_2005!$C$7:$C$883,"*"&amp;RIGHT($A340,3)&amp;"*",EUROSTAT_VBE_IND_2005!$D$7:$D$883,"3295*"))/1000+(SUMIFS(EUROSTAT_VBE_IND_2005!N$7:N$883,EUROSTAT_VBE_IND_2005!$B$7:$B$883,$D340,EUROSTAT_VBE_IND_2005!$C$7:$C$883,"*"&amp;RIGHT($A340,3)&amp;"*",EUROSTAT_VBE_IND_2005!$D$7:$D$883,"2410*"))/1000+(SUMIFS(EUROSTAT_VBE_IND_2005!N$7:N$883,EUROSTAT_VBE_IND_2005!$B$7:$B$883,$D340,EUROSTAT_VBE_IND_2005!$C$7:$C$883,"*"&amp;RIGHT($A340,3)&amp;"*",EUROSTAT_VBE_IND_2005!$D$7:$D$883,"3105*"))/1000</f>
        <v>5.464</v>
      </c>
      <c r="R340" s="17">
        <f>(SUMIFS(EUROSTAT_VBE_IND_2005!O$7:O$883,EUROSTAT_VBE_IND_2005!$B$7:$B$883,$D340,EUROSTAT_VBE_IND_2005!$C$7:$C$883,"*"&amp;RIGHT($A340,3)&amp;"*",EUROSTAT_VBE_IND_2005!$D$7:$D$883,"3270A*"))/1000+(SUMIFS(EUROSTAT_VBE_IND_2005!O$7:O$883,EUROSTAT_VBE_IND_2005!$B$7:$B$883,$D340,EUROSTAT_VBE_IND_2005!$C$7:$C$883,"*"&amp;RIGHT($A340,3)&amp;"*",EUROSTAT_VBE_IND_2005!$D$7:$D$883,"3285*"))/1000+(SUMIFS(EUROSTAT_VBE_IND_2005!O$7:O$883,EUROSTAT_VBE_IND_2005!$B$7:$B$883,$D340,EUROSTAT_VBE_IND_2005!$C$7:$C$883,"*"&amp;RIGHT($A340,3)&amp;"*",EUROSTAT_VBE_IND_2005!$D$7:$D$883,"3295*"))/1000+(SUMIFS(EUROSTAT_VBE_IND_2005!O$7:O$883,EUROSTAT_VBE_IND_2005!$B$7:$B$883,$D340,EUROSTAT_VBE_IND_2005!$C$7:$C$883,"*"&amp;RIGHT($A340,3)&amp;"*",EUROSTAT_VBE_IND_2005!$D$7:$D$883,"2410*"))/1000+(SUMIFS(EUROSTAT_VBE_IND_2005!O$7:O$883,EUROSTAT_VBE_IND_2005!$B$7:$B$883,$D340,EUROSTAT_VBE_IND_2005!$C$7:$C$883,"*"&amp;RIGHT($A340,3)&amp;"*",EUROSTAT_VBE_IND_2005!$D$7:$D$883,"3105*"))/1000</f>
        <v>0.24</v>
      </c>
      <c r="S340" s="17">
        <f>(SUMIFS(EUROSTAT_VBE_IND_2005!P$7:P$883,EUROSTAT_VBE_IND_2005!$B$7:$B$883,$D340,EUROSTAT_VBE_IND_2005!$C$7:$C$883,"*"&amp;RIGHT($A340,3)&amp;"*",EUROSTAT_VBE_IND_2005!$D$7:$D$883,"3270A*"))/1000+(SUMIFS(EUROSTAT_VBE_IND_2005!P$7:P$883,EUROSTAT_VBE_IND_2005!$B$7:$B$883,$D340,EUROSTAT_VBE_IND_2005!$C$7:$C$883,"*"&amp;RIGHT($A340,3)&amp;"*",EUROSTAT_VBE_IND_2005!$D$7:$D$883,"3285*"))/1000+(SUMIFS(EUROSTAT_VBE_IND_2005!P$7:P$883,EUROSTAT_VBE_IND_2005!$B$7:$B$883,$D340,EUROSTAT_VBE_IND_2005!$C$7:$C$883,"*"&amp;RIGHT($A340,3)&amp;"*",EUROSTAT_VBE_IND_2005!$D$7:$D$883,"3295*"))/1000+(SUMIFS(EUROSTAT_VBE_IND_2005!P$7:P$883,EUROSTAT_VBE_IND_2005!$B$7:$B$883,$D340,EUROSTAT_VBE_IND_2005!$C$7:$C$883,"*"&amp;RIGHT($A340,3)&amp;"*",EUROSTAT_VBE_IND_2005!$D$7:$D$883,"2410*"))/1000+(SUMIFS(EUROSTAT_VBE_IND_2005!P$7:P$883,EUROSTAT_VBE_IND_2005!$B$7:$B$883,$D340,EUROSTAT_VBE_IND_2005!$C$7:$C$883,"*"&amp;RIGHT($A340,3)&amp;"*",EUROSTAT_VBE_IND_2005!$D$7:$D$883,"3105*"))/1000</f>
        <v>0.44</v>
      </c>
      <c r="T340" s="17">
        <f>(SUMIFS(EUROSTAT_VBE_IND_2005!Q$7:Q$883,EUROSTAT_VBE_IND_2005!$B$7:$B$883,$D340,EUROSTAT_VBE_IND_2005!$C$7:$C$883,"*"&amp;RIGHT($A340,3)&amp;"*",EUROSTAT_VBE_IND_2005!$D$7:$D$883,"3270A*"))/1000+(SUMIFS(EUROSTAT_VBE_IND_2005!Q$7:Q$883,EUROSTAT_VBE_IND_2005!$B$7:$B$883,$D340,EUROSTAT_VBE_IND_2005!$C$7:$C$883,"*"&amp;RIGHT($A340,3)&amp;"*",EUROSTAT_VBE_IND_2005!$D$7:$D$883,"3285*"))/1000+(SUMIFS(EUROSTAT_VBE_IND_2005!Q$7:Q$883,EUROSTAT_VBE_IND_2005!$B$7:$B$883,$D340,EUROSTAT_VBE_IND_2005!$C$7:$C$883,"*"&amp;RIGHT($A340,3)&amp;"*",EUROSTAT_VBE_IND_2005!$D$7:$D$883,"3295*"))/1000+(SUMIFS(EUROSTAT_VBE_IND_2005!Q$7:Q$883,EUROSTAT_VBE_IND_2005!$B$7:$B$883,$D340,EUROSTAT_VBE_IND_2005!$C$7:$C$883,"*"&amp;RIGHT($A340,3)&amp;"*",EUROSTAT_VBE_IND_2005!$D$7:$D$883,"2410*"))/1000+(SUMIFS(EUROSTAT_VBE_IND_2005!Q$7:Q$883,EUROSTAT_VBE_IND_2005!$B$7:$B$883,$D340,EUROSTAT_VBE_IND_2005!$C$7:$C$883,"*"&amp;RIGHT($A340,3)&amp;"*",EUROSTAT_VBE_IND_2005!$D$7:$D$883,"3105*"))/1000</f>
        <v>0.16</v>
      </c>
      <c r="U340" s="17">
        <f>(SUMIFS(EUROSTAT_VBE_IND_2005!R$7:R$883,EUROSTAT_VBE_IND_2005!$B$7:$B$883,$D340,EUROSTAT_VBE_IND_2005!$C$7:$C$883,"*"&amp;RIGHT($A340,3)&amp;"*",EUROSTAT_VBE_IND_2005!$D$7:$D$883,"3270A*"))/1000+(SUMIFS(EUROSTAT_VBE_IND_2005!R$7:R$883,EUROSTAT_VBE_IND_2005!$B$7:$B$883,$D340,EUROSTAT_VBE_IND_2005!$C$7:$C$883,"*"&amp;RIGHT($A340,3)&amp;"*",EUROSTAT_VBE_IND_2005!$D$7:$D$883,"3285*"))/1000+(SUMIFS(EUROSTAT_VBE_IND_2005!R$7:R$883,EUROSTAT_VBE_IND_2005!$B$7:$B$883,$D340,EUROSTAT_VBE_IND_2005!$C$7:$C$883,"*"&amp;RIGHT($A340,3)&amp;"*",EUROSTAT_VBE_IND_2005!$D$7:$D$883,"3295*"))/1000+(SUMIFS(EUROSTAT_VBE_IND_2005!R$7:R$883,EUROSTAT_VBE_IND_2005!$B$7:$B$883,$D340,EUROSTAT_VBE_IND_2005!$C$7:$C$883,"*"&amp;RIGHT($A340,3)&amp;"*",EUROSTAT_VBE_IND_2005!$D$7:$D$883,"2410*"))/1000+(SUMIFS(EUROSTAT_VBE_IND_2005!R$7:R$883,EUROSTAT_VBE_IND_2005!$B$7:$B$883,$D340,EUROSTAT_VBE_IND_2005!$C$7:$C$883,"*"&amp;RIGHT($A340,3)&amp;"*",EUROSTAT_VBE_IND_2005!$D$7:$D$883,"3105*"))/1000</f>
        <v>0</v>
      </c>
      <c r="V340" s="17">
        <f>(SUMIFS(EUROSTAT_VBE_IND_2005!S$7:S$883,EUROSTAT_VBE_IND_2005!$B$7:$B$883,$D340,EUROSTAT_VBE_IND_2005!$C$7:$C$883,"*"&amp;RIGHT($A340,3)&amp;"*",EUROSTAT_VBE_IND_2005!$D$7:$D$883,"3270A*"))/1000+(SUMIFS(EUROSTAT_VBE_IND_2005!S$7:S$883,EUROSTAT_VBE_IND_2005!$B$7:$B$883,$D340,EUROSTAT_VBE_IND_2005!$C$7:$C$883,"*"&amp;RIGHT($A340,3)&amp;"*",EUROSTAT_VBE_IND_2005!$D$7:$D$883,"3285*"))/1000+(SUMIFS(EUROSTAT_VBE_IND_2005!S$7:S$883,EUROSTAT_VBE_IND_2005!$B$7:$B$883,$D340,EUROSTAT_VBE_IND_2005!$C$7:$C$883,"*"&amp;RIGHT($A340,3)&amp;"*",EUROSTAT_VBE_IND_2005!$D$7:$D$883,"3295*"))/1000+(SUMIFS(EUROSTAT_VBE_IND_2005!S$7:S$883,EUROSTAT_VBE_IND_2005!$B$7:$B$883,$D340,EUROSTAT_VBE_IND_2005!$C$7:$C$883,"*"&amp;RIGHT($A340,3)&amp;"*",EUROSTAT_VBE_IND_2005!$D$7:$D$883,"2410*"))/1000+(SUMIFS(EUROSTAT_VBE_IND_2005!S$7:S$883,EUROSTAT_VBE_IND_2005!$B$7:$B$883,$D340,EUROSTAT_VBE_IND_2005!$C$7:$C$883,"*"&amp;RIGHT($A340,3)&amp;"*",EUROSTAT_VBE_IND_2005!$D$7:$D$883,"3105*"))/1000</f>
        <v>0.36</v>
      </c>
      <c r="W340" s="17">
        <f>(SUMIFS(EUROSTAT_VBE_IND_2005!T$7:T$883,EUROSTAT_VBE_IND_2005!$B$7:$B$883,$D340,EUROSTAT_VBE_IND_2005!$C$7:$C$883,"*"&amp;RIGHT($A340,3)&amp;"*",EUROSTAT_VBE_IND_2005!$D$7:$D$883,"3270A*"))/1000+(SUMIFS(EUROSTAT_VBE_IND_2005!T$7:T$883,EUROSTAT_VBE_IND_2005!$B$7:$B$883,$D340,EUROSTAT_VBE_IND_2005!$C$7:$C$883,"*"&amp;RIGHT($A340,3)&amp;"*",EUROSTAT_VBE_IND_2005!$D$7:$D$883,"3285*"))/1000+(SUMIFS(EUROSTAT_VBE_IND_2005!T$7:T$883,EUROSTAT_VBE_IND_2005!$B$7:$B$883,$D340,EUROSTAT_VBE_IND_2005!$C$7:$C$883,"*"&amp;RIGHT($A340,3)&amp;"*",EUROSTAT_VBE_IND_2005!$D$7:$D$883,"3295*"))/1000+(SUMIFS(EUROSTAT_VBE_IND_2005!T$7:T$883,EUROSTAT_VBE_IND_2005!$B$7:$B$883,$D340,EUROSTAT_VBE_IND_2005!$C$7:$C$883,"*"&amp;RIGHT($A340,3)&amp;"*",EUROSTAT_VBE_IND_2005!$D$7:$D$883,"2410*"))/1000+(SUMIFS(EUROSTAT_VBE_IND_2005!T$7:T$883,EUROSTAT_VBE_IND_2005!$B$7:$B$883,$D340,EUROSTAT_VBE_IND_2005!$C$7:$C$883,"*"&amp;RIGHT($A340,3)&amp;"*",EUROSTAT_VBE_IND_2005!$D$7:$D$883,"3105*"))/1000</f>
        <v>0</v>
      </c>
      <c r="X340" s="17">
        <f>(SUMIFS(EUROSTAT_VBE_IND_2005!U$7:U$883,EUROSTAT_VBE_IND_2005!$B$7:$B$883,$D340,EUROSTAT_VBE_IND_2005!$C$7:$C$883,"*"&amp;RIGHT($A340,3)&amp;"*",EUROSTAT_VBE_IND_2005!$D$7:$D$883,"3270A*"))/1000+(SUMIFS(EUROSTAT_VBE_IND_2005!U$7:U$883,EUROSTAT_VBE_IND_2005!$B$7:$B$883,$D340,EUROSTAT_VBE_IND_2005!$C$7:$C$883,"*"&amp;RIGHT($A340,3)&amp;"*",EUROSTAT_VBE_IND_2005!$D$7:$D$883,"3285*"))/1000+(SUMIFS(EUROSTAT_VBE_IND_2005!U$7:U$883,EUROSTAT_VBE_IND_2005!$B$7:$B$883,$D340,EUROSTAT_VBE_IND_2005!$C$7:$C$883,"*"&amp;RIGHT($A340,3)&amp;"*",EUROSTAT_VBE_IND_2005!$D$7:$D$883,"3295*"))/1000+(SUMIFS(EUROSTAT_VBE_IND_2005!U$7:U$883,EUROSTAT_VBE_IND_2005!$B$7:$B$883,$D340,EUROSTAT_VBE_IND_2005!$C$7:$C$883,"*"&amp;RIGHT($A340,3)&amp;"*",EUROSTAT_VBE_IND_2005!$D$7:$D$883,"2410*"))/1000+(SUMIFS(EUROSTAT_VBE_IND_2005!U$7:U$883,EUROSTAT_VBE_IND_2005!$B$7:$B$883,$D340,EUROSTAT_VBE_IND_2005!$C$7:$C$883,"*"&amp;RIGHT($A340,3)&amp;"*",EUROSTAT_VBE_IND_2005!$D$7:$D$883,"3105*"))/1000</f>
        <v>17.72</v>
      </c>
      <c r="Y340" s="17">
        <f>(SUMIFS(EUROSTAT_VBE_IND_2005!V$7:V$883,EUROSTAT_VBE_IND_2005!$B$7:$B$883,$D340,EUROSTAT_VBE_IND_2005!$C$7:$C$883,"*"&amp;RIGHT($A340,3)&amp;"*",EUROSTAT_VBE_IND_2005!$D$7:$D$883,"3270A*"))/1000+(SUMIFS(EUROSTAT_VBE_IND_2005!V$7:V$883,EUROSTAT_VBE_IND_2005!$B$7:$B$883,$D340,EUROSTAT_VBE_IND_2005!$C$7:$C$883,"*"&amp;RIGHT($A340,3)&amp;"*",EUROSTAT_VBE_IND_2005!$D$7:$D$883,"3285*"))/1000+(SUMIFS(EUROSTAT_VBE_IND_2005!V$7:V$883,EUROSTAT_VBE_IND_2005!$B$7:$B$883,$D340,EUROSTAT_VBE_IND_2005!$C$7:$C$883,"*"&amp;RIGHT($A340,3)&amp;"*",EUROSTAT_VBE_IND_2005!$D$7:$D$883,"3295*"))/1000+(SUMIFS(EUROSTAT_VBE_IND_2005!V$7:V$883,EUROSTAT_VBE_IND_2005!$B$7:$B$883,$D340,EUROSTAT_VBE_IND_2005!$C$7:$C$883,"*"&amp;RIGHT($A340,3)&amp;"*",EUROSTAT_VBE_IND_2005!$D$7:$D$883,"2410*"))/1000+(SUMIFS(EUROSTAT_VBE_IND_2005!V$7:V$883,EUROSTAT_VBE_IND_2005!$B$7:$B$883,$D340,EUROSTAT_VBE_IND_2005!$C$7:$C$883,"*"&amp;RIGHT($A340,3)&amp;"*",EUROSTAT_VBE_IND_2005!$D$7:$D$883,"3105*"))/1000</f>
        <v>0</v>
      </c>
      <c r="Z340" s="17">
        <f>(SUMIFS(EUROSTAT_VBE_IND_2005!W$7:W$883,EUROSTAT_VBE_IND_2005!$B$7:$B$883,$D340,EUROSTAT_VBE_IND_2005!$C$7:$C$883,"*"&amp;RIGHT($A340,3)&amp;"*",EUROSTAT_VBE_IND_2005!$D$7:$D$883,"3270A*"))/1000+(SUMIFS(EUROSTAT_VBE_IND_2005!W$7:W$883,EUROSTAT_VBE_IND_2005!$B$7:$B$883,$D340,EUROSTAT_VBE_IND_2005!$C$7:$C$883,"*"&amp;RIGHT($A340,3)&amp;"*",EUROSTAT_VBE_IND_2005!$D$7:$D$883,"3285*"))/1000+(SUMIFS(EUROSTAT_VBE_IND_2005!W$7:W$883,EUROSTAT_VBE_IND_2005!$B$7:$B$883,$D340,EUROSTAT_VBE_IND_2005!$C$7:$C$883,"*"&amp;RIGHT($A340,3)&amp;"*",EUROSTAT_VBE_IND_2005!$D$7:$D$883,"3295*"))/1000+(SUMIFS(EUROSTAT_VBE_IND_2005!W$7:W$883,EUROSTAT_VBE_IND_2005!$B$7:$B$883,$D340,EUROSTAT_VBE_IND_2005!$C$7:$C$883,"*"&amp;RIGHT($A340,3)&amp;"*",EUROSTAT_VBE_IND_2005!$D$7:$D$883,"2410*"))/1000+(SUMIFS(EUROSTAT_VBE_IND_2005!W$7:W$883,EUROSTAT_VBE_IND_2005!$B$7:$B$883,$D340,EUROSTAT_VBE_IND_2005!$C$7:$C$883,"*"&amp;RIGHT($A340,3)&amp;"*",EUROSTAT_VBE_IND_2005!$D$7:$D$883,"3105*"))/1000</f>
        <v>0</v>
      </c>
      <c r="AA340" s="17">
        <f>(SUMIFS(EUROSTAT_VBE_IND_2005!X$7:X$883,EUROSTAT_VBE_IND_2005!$B$7:$B$883,$D340,EUROSTAT_VBE_IND_2005!$C$7:$C$883,"*"&amp;RIGHT($A340,3)&amp;"*",EUROSTAT_VBE_IND_2005!$D$7:$D$883,"3270A*"))/1000+(SUMIFS(EUROSTAT_VBE_IND_2005!X$7:X$883,EUROSTAT_VBE_IND_2005!$B$7:$B$883,$D340,EUROSTAT_VBE_IND_2005!$C$7:$C$883,"*"&amp;RIGHT($A340,3)&amp;"*",EUROSTAT_VBE_IND_2005!$D$7:$D$883,"3285*"))/1000+(SUMIFS(EUROSTAT_VBE_IND_2005!X$7:X$883,EUROSTAT_VBE_IND_2005!$B$7:$B$883,$D340,EUROSTAT_VBE_IND_2005!$C$7:$C$883,"*"&amp;RIGHT($A340,3)&amp;"*",EUROSTAT_VBE_IND_2005!$D$7:$D$883,"3295*"))/1000+(SUMIFS(EUROSTAT_VBE_IND_2005!X$7:X$883,EUROSTAT_VBE_IND_2005!$B$7:$B$883,$D340,EUROSTAT_VBE_IND_2005!$C$7:$C$883,"*"&amp;RIGHT($A340,3)&amp;"*",EUROSTAT_VBE_IND_2005!$D$7:$D$883,"2410*"))/1000+(SUMIFS(EUROSTAT_VBE_IND_2005!X$7:X$883,EUROSTAT_VBE_IND_2005!$B$7:$B$883,$D340,EUROSTAT_VBE_IND_2005!$C$7:$C$883,"*"&amp;RIGHT($A340,3)&amp;"*",EUROSTAT_VBE_IND_2005!$D$7:$D$883,"3105*"))/1000</f>
        <v>0</v>
      </c>
      <c r="AB340" s="17">
        <f>(SUMIFS(EUROSTAT_VBE_IND_2005!AA$7:AA$883,EUROSTAT_VBE_IND_2005!$B$7:$B$883,$D340,EUROSTAT_VBE_IND_2005!$C$7:$C$883,"*"&amp;RIGHT($A340,3)&amp;"*",EUROSTAT_VBE_IND_2005!$D$7:$D$883,"3270A*"))/1000+(SUMIFS(EUROSTAT_VBE_IND_2005!AA$7:AA$883,EUROSTAT_VBE_IND_2005!$B$7:$B$883,$D340,EUROSTAT_VBE_IND_2005!$C$7:$C$883,"*"&amp;RIGHT($A340,3)&amp;"*",EUROSTAT_VBE_IND_2005!$D$7:$D$883,"3285*"))/1000+(SUMIFS(EUROSTAT_VBE_IND_2005!AA$7:AA$883,EUROSTAT_VBE_IND_2005!$B$7:$B$883,$D340,EUROSTAT_VBE_IND_2005!$C$7:$C$883,"*"&amp;RIGHT($A340,3)&amp;"*",EUROSTAT_VBE_IND_2005!$D$7:$D$883,"3295*"))/1000+(SUMIFS(EUROSTAT_VBE_IND_2005!AA$7:AA$883,EUROSTAT_VBE_IND_2005!$B$7:$B$883,$D340,EUROSTAT_VBE_IND_2005!$C$7:$C$883,"*"&amp;RIGHT($A340,3)&amp;"*",EUROSTAT_VBE_IND_2005!$D$7:$D$883,"2410*"))/1000+(SUMIFS(EUROSTAT_VBE_IND_2005!AA$7:AA$883,EUROSTAT_VBE_IND_2005!$B$7:$B$883,$D340,EUROSTAT_VBE_IND_2005!$C$7:$C$883,"*"&amp;RIGHT($A340,3)&amp;"*",EUROSTAT_VBE_IND_2005!$D$7:$D$883,"3105*"))/1000</f>
        <v>0</v>
      </c>
      <c r="AC340" s="17">
        <f>(SUMIFS(EUROSTAT_VBE_IND_2005!AB$7:AB$883,EUROSTAT_VBE_IND_2005!$B$7:$B$883,$D340,EUROSTAT_VBE_IND_2005!$C$7:$C$883,"*"&amp;RIGHT($A340,3)&amp;"*",EUROSTAT_VBE_IND_2005!$D$7:$D$883,"3270A*"))/1000+(SUMIFS(EUROSTAT_VBE_IND_2005!AB$7:AB$883,EUROSTAT_VBE_IND_2005!$B$7:$B$883,$D340,EUROSTAT_VBE_IND_2005!$C$7:$C$883,"*"&amp;RIGHT($A340,3)&amp;"*",EUROSTAT_VBE_IND_2005!$D$7:$D$883,"3285*"))/1000+(SUMIFS(EUROSTAT_VBE_IND_2005!AB$7:AB$883,EUROSTAT_VBE_IND_2005!$B$7:$B$883,$D340,EUROSTAT_VBE_IND_2005!$C$7:$C$883,"*"&amp;RIGHT($A340,3)&amp;"*",EUROSTAT_VBE_IND_2005!$D$7:$D$883,"3295*"))/1000+(SUMIFS(EUROSTAT_VBE_IND_2005!AB$7:AB$883,EUROSTAT_VBE_IND_2005!$B$7:$B$883,$D340,EUROSTAT_VBE_IND_2005!$C$7:$C$883,"*"&amp;RIGHT($A340,3)&amp;"*",EUROSTAT_VBE_IND_2005!$D$7:$D$883,"2410*"))/1000+(SUMIFS(EUROSTAT_VBE_IND_2005!AB$7:AB$883,EUROSTAT_VBE_IND_2005!$B$7:$B$883,$D340,EUROSTAT_VBE_IND_2005!$C$7:$C$883,"*"&amp;RIGHT($A340,3)&amp;"*",EUROSTAT_VBE_IND_2005!$D$7:$D$883,"3105*"))/1000</f>
        <v>0</v>
      </c>
      <c r="AD340" s="17">
        <f>(SUMIFS(EUROSTAT_VBE_IND_2005!AC$7:AC$883,EUROSTAT_VBE_IND_2005!$B$7:$B$883,$D340,EUROSTAT_VBE_IND_2005!$C$7:$C$883,"*"&amp;RIGHT($A340,3)&amp;"*",EUROSTAT_VBE_IND_2005!$D$7:$D$883,"3270A*"))/1000+(SUMIFS(EUROSTAT_VBE_IND_2005!AC$7:AC$883,EUROSTAT_VBE_IND_2005!$B$7:$B$883,$D340,EUROSTAT_VBE_IND_2005!$C$7:$C$883,"*"&amp;RIGHT($A340,3)&amp;"*",EUROSTAT_VBE_IND_2005!$D$7:$D$883,"3285*"))/1000+(SUMIFS(EUROSTAT_VBE_IND_2005!AC$7:AC$883,EUROSTAT_VBE_IND_2005!$B$7:$B$883,$D340,EUROSTAT_VBE_IND_2005!$C$7:$C$883,"*"&amp;RIGHT($A340,3)&amp;"*",EUROSTAT_VBE_IND_2005!$D$7:$D$883,"3295*"))/1000+(SUMIFS(EUROSTAT_VBE_IND_2005!AC$7:AC$883,EUROSTAT_VBE_IND_2005!$B$7:$B$883,$D340,EUROSTAT_VBE_IND_2005!$C$7:$C$883,"*"&amp;RIGHT($A340,3)&amp;"*",EUROSTAT_VBE_IND_2005!$D$7:$D$883,"2410*"))/1000+(SUMIFS(EUROSTAT_VBE_IND_2005!AC$7:AC$883,EUROSTAT_VBE_IND_2005!$B$7:$B$883,$D340,EUROSTAT_VBE_IND_2005!$C$7:$C$883,"*"&amp;RIGHT($A340,3)&amp;"*",EUROSTAT_VBE_IND_2005!$D$7:$D$883,"3105*"))/1000</f>
        <v>0</v>
      </c>
      <c r="AE340" s="17">
        <f>(SUMIFS(EUROSTAT_VBE_IND_2005!AD$7:AD$883,EUROSTAT_VBE_IND_2005!$B$7:$B$883,$D340,EUROSTAT_VBE_IND_2005!$C$7:$C$883,"*"&amp;RIGHT($A340,3)&amp;"*",EUROSTAT_VBE_IND_2005!$D$7:$D$883,"3270A*"))/1000+(SUMIFS(EUROSTAT_VBE_IND_2005!AD$7:AD$883,EUROSTAT_VBE_IND_2005!$B$7:$B$883,$D340,EUROSTAT_VBE_IND_2005!$C$7:$C$883,"*"&amp;RIGHT($A340,3)&amp;"*",EUROSTAT_VBE_IND_2005!$D$7:$D$883,"3285*"))/1000+(SUMIFS(EUROSTAT_VBE_IND_2005!AD$7:AD$883,EUROSTAT_VBE_IND_2005!$B$7:$B$883,$D340,EUROSTAT_VBE_IND_2005!$C$7:$C$883,"*"&amp;RIGHT($A340,3)&amp;"*",EUROSTAT_VBE_IND_2005!$D$7:$D$883,"3295*"))/1000+(SUMIFS(EUROSTAT_VBE_IND_2005!AD$7:AD$883,EUROSTAT_VBE_IND_2005!$B$7:$B$883,$D340,EUROSTAT_VBE_IND_2005!$C$7:$C$883,"*"&amp;RIGHT($A340,3)&amp;"*",EUROSTAT_VBE_IND_2005!$D$7:$D$883,"2410*"))/1000+(SUMIFS(EUROSTAT_VBE_IND_2005!AD$7:AD$883,EUROSTAT_VBE_IND_2005!$B$7:$B$883,$D340,EUROSTAT_VBE_IND_2005!$C$7:$C$883,"*"&amp;RIGHT($A340,3)&amp;"*",EUROSTAT_VBE_IND_2005!$D$7:$D$883,"3105*"))/1000</f>
        <v>0.12</v>
      </c>
      <c r="AF340" s="17">
        <f>(SUMIFS(EUROSTAT_VBE_IND_2005!AE$7:AE$883,EUROSTAT_VBE_IND_2005!$B$7:$B$883,$D340,EUROSTAT_VBE_IND_2005!$C$7:$C$883,"*"&amp;RIGHT($A340,3)&amp;"*",EUROSTAT_VBE_IND_2005!$D$7:$D$883,"3270A*"))/1000+(SUMIFS(EUROSTAT_VBE_IND_2005!AE$7:AE$883,EUROSTAT_VBE_IND_2005!$B$7:$B$883,$D340,EUROSTAT_VBE_IND_2005!$C$7:$C$883,"*"&amp;RIGHT($A340,3)&amp;"*",EUROSTAT_VBE_IND_2005!$D$7:$D$883,"3285*"))/1000+(SUMIFS(EUROSTAT_VBE_IND_2005!AE$7:AE$883,EUROSTAT_VBE_IND_2005!$B$7:$B$883,$D340,EUROSTAT_VBE_IND_2005!$C$7:$C$883,"*"&amp;RIGHT($A340,3)&amp;"*",EUROSTAT_VBE_IND_2005!$D$7:$D$883,"3295*"))/1000+(SUMIFS(EUROSTAT_VBE_IND_2005!AE$7:AE$883,EUROSTAT_VBE_IND_2005!$B$7:$B$883,$D340,EUROSTAT_VBE_IND_2005!$C$7:$C$883,"*"&amp;RIGHT($A340,3)&amp;"*",EUROSTAT_VBE_IND_2005!$D$7:$D$883,"2410*"))/1000+(SUMIFS(EUROSTAT_VBE_IND_2005!AE$7:AE$883,EUROSTAT_VBE_IND_2005!$B$7:$B$883,$D340,EUROSTAT_VBE_IND_2005!$C$7:$C$883,"*"&amp;RIGHT($A340,3)&amp;"*",EUROSTAT_VBE_IND_2005!$D$7:$D$883,"3105*"))/1000</f>
        <v>0.08</v>
      </c>
      <c r="AG340" s="17">
        <f>(SUMIFS(EUROSTAT_VBE_IND_2005!AF$7:AF$883,EUROSTAT_VBE_IND_2005!$B$7:$B$883,$D340,EUROSTAT_VBE_IND_2005!$C$7:$C$883,"*"&amp;RIGHT($A340,3)&amp;"*",EUROSTAT_VBE_IND_2005!$D$7:$D$883,"3270A*"))/1000+(SUMIFS(EUROSTAT_VBE_IND_2005!AF$7:AF$883,EUROSTAT_VBE_IND_2005!$B$7:$B$883,$D340,EUROSTAT_VBE_IND_2005!$C$7:$C$883,"*"&amp;RIGHT($A340,3)&amp;"*",EUROSTAT_VBE_IND_2005!$D$7:$D$883,"3285*"))/1000+(SUMIFS(EUROSTAT_VBE_IND_2005!AF$7:AF$883,EUROSTAT_VBE_IND_2005!$B$7:$B$883,$D340,EUROSTAT_VBE_IND_2005!$C$7:$C$883,"*"&amp;RIGHT($A340,3)&amp;"*",EUROSTAT_VBE_IND_2005!$D$7:$D$883,"3295*"))/1000+(SUMIFS(EUROSTAT_VBE_IND_2005!AF$7:AF$883,EUROSTAT_VBE_IND_2005!$B$7:$B$883,$D340,EUROSTAT_VBE_IND_2005!$C$7:$C$883,"*"&amp;RIGHT($A340,3)&amp;"*",EUROSTAT_VBE_IND_2005!$D$7:$D$883,"2410*"))/1000+(SUMIFS(EUROSTAT_VBE_IND_2005!AF$7:AF$883,EUROSTAT_VBE_IND_2005!$B$7:$B$883,$D340,EUROSTAT_VBE_IND_2005!$C$7:$C$883,"*"&amp;RIGHT($A340,3)&amp;"*",EUROSTAT_VBE_IND_2005!$D$7:$D$883,"3105*"))/1000</f>
        <v>0.4</v>
      </c>
      <c r="AH340" s="17">
        <f>(SUMIFS(EUROSTAT_VBE_IND_2005!AH$7:AH$883,EUROSTAT_VBE_IND_2005!$B$7:$B$883,$D340,EUROSTAT_VBE_IND_2005!$C$7:$C$883,"*"&amp;RIGHT($A340,3)&amp;"*",EUROSTAT_VBE_IND_2005!$D$7:$D$883,"3270A*"))/1000+(SUMIFS(EUROSTAT_VBE_IND_2005!AH$7:AH$883,EUROSTAT_VBE_IND_2005!$B$7:$B$883,$D340,EUROSTAT_VBE_IND_2005!$C$7:$C$883,"*"&amp;RIGHT($A340,3)&amp;"*",EUROSTAT_VBE_IND_2005!$D$7:$D$883,"3285*"))/1000+(SUMIFS(EUROSTAT_VBE_IND_2005!AH$7:AH$883,EUROSTAT_VBE_IND_2005!$B$7:$B$883,$D340,EUROSTAT_VBE_IND_2005!$C$7:$C$883,"*"&amp;RIGHT($A340,3)&amp;"*",EUROSTAT_VBE_IND_2005!$D$7:$D$883,"3295*"))/1000+(SUMIFS(EUROSTAT_VBE_IND_2005!AH$7:AH$883,EUROSTAT_VBE_IND_2005!$B$7:$B$883,$D340,EUROSTAT_VBE_IND_2005!$C$7:$C$883,"*"&amp;RIGHT($A340,3)&amp;"*",EUROSTAT_VBE_IND_2005!$D$7:$D$883,"2410*"))/1000+(SUMIFS(EUROSTAT_VBE_IND_2005!AH$7:AH$883,EUROSTAT_VBE_IND_2005!$B$7:$B$883,$D340,EUROSTAT_VBE_IND_2005!$C$7:$C$883,"*"&amp;RIGHT($A340,3)&amp;"*",EUROSTAT_VBE_IND_2005!$D$7:$D$883,"3105*"))/1000</f>
        <v>0.52</v>
      </c>
      <c r="AI340" s="17">
        <f>(SUMIFS(EUROSTAT_VBE_IND_2005!AI$7:AI$883,EUROSTAT_VBE_IND_2005!$B$7:$B$883,$D340,EUROSTAT_VBE_IND_2005!$C$7:$C$883,"*"&amp;RIGHT($A340,3)&amp;"*",EUROSTAT_VBE_IND_2005!$D$7:$D$883,"3270A*"))/1000+(SUMIFS(EUROSTAT_VBE_IND_2005!AI$7:AI$883,EUROSTAT_VBE_IND_2005!$B$7:$B$883,$D340,EUROSTAT_VBE_IND_2005!$C$7:$C$883,"*"&amp;RIGHT($A340,3)&amp;"*",EUROSTAT_VBE_IND_2005!$D$7:$D$883,"3285*"))/1000+(SUMIFS(EUROSTAT_VBE_IND_2005!AI$7:AI$883,EUROSTAT_VBE_IND_2005!$B$7:$B$883,$D340,EUROSTAT_VBE_IND_2005!$C$7:$C$883,"*"&amp;RIGHT($A340,3)&amp;"*",EUROSTAT_VBE_IND_2005!$D$7:$D$883,"3295*"))/1000+(SUMIFS(EUROSTAT_VBE_IND_2005!AI$7:AI$883,EUROSTAT_VBE_IND_2005!$B$7:$B$883,$D340,EUROSTAT_VBE_IND_2005!$C$7:$C$883,"*"&amp;RIGHT($A340,3)&amp;"*",EUROSTAT_VBE_IND_2005!$D$7:$D$883,"2410*"))/1000+(SUMIFS(EUROSTAT_VBE_IND_2005!AI$7:AI$883,EUROSTAT_VBE_IND_2005!$B$7:$B$883,$D340,EUROSTAT_VBE_IND_2005!$C$7:$C$883,"*"&amp;RIGHT($A340,3)&amp;"*",EUROSTAT_VBE_IND_2005!$D$7:$D$883,"3105*"))/1000</f>
        <v>0.04</v>
      </c>
      <c r="AJ340" s="17">
        <f>(SUMIFS(EUROSTAT_VBE_IND_2005!AJ$7:AJ$883,EUROSTAT_VBE_IND_2005!$B$7:$B$883,$D340,EUROSTAT_VBE_IND_2005!$C$7:$C$883,"*"&amp;RIGHT($A340,3)&amp;"*",EUROSTAT_VBE_IND_2005!$D$7:$D$883,"3270A*"))/1000+(SUMIFS(EUROSTAT_VBE_IND_2005!AJ$7:AJ$883,EUROSTAT_VBE_IND_2005!$B$7:$B$883,$D340,EUROSTAT_VBE_IND_2005!$C$7:$C$883,"*"&amp;RIGHT($A340,3)&amp;"*",EUROSTAT_VBE_IND_2005!$D$7:$D$883,"3285*"))/1000+(SUMIFS(EUROSTAT_VBE_IND_2005!AJ$7:AJ$883,EUROSTAT_VBE_IND_2005!$B$7:$B$883,$D340,EUROSTAT_VBE_IND_2005!$C$7:$C$883,"*"&amp;RIGHT($A340,3)&amp;"*",EUROSTAT_VBE_IND_2005!$D$7:$D$883,"3295*"))/1000+(SUMIFS(EUROSTAT_VBE_IND_2005!AJ$7:AJ$883,EUROSTAT_VBE_IND_2005!$B$7:$B$883,$D340,EUROSTAT_VBE_IND_2005!$C$7:$C$883,"*"&amp;RIGHT($A340,3)&amp;"*",EUROSTAT_VBE_IND_2005!$D$7:$D$883,"2410*"))/1000+(SUMIFS(EUROSTAT_VBE_IND_2005!AJ$7:AJ$883,EUROSTAT_VBE_IND_2005!$B$7:$B$883,$D340,EUROSTAT_VBE_IND_2005!$C$7:$C$883,"*"&amp;RIGHT($A340,3)&amp;"*",EUROSTAT_VBE_IND_2005!$D$7:$D$883,"3105*"))/1000</f>
        <v>0</v>
      </c>
      <c r="AK340" s="17">
        <f>(SUMIFS(EUROSTAT_VBE_IND_2005!AK$7:AK$883,EUROSTAT_VBE_IND_2005!$B$7:$B$883,$D340,EUROSTAT_VBE_IND_2005!$C$7:$C$883,"*"&amp;RIGHT($A340,3)&amp;"*",EUROSTAT_VBE_IND_2005!$D$7:$D$883,"3270A*"))/1000+(SUMIFS(EUROSTAT_VBE_IND_2005!AK$7:AK$883,EUROSTAT_VBE_IND_2005!$B$7:$B$883,$D340,EUROSTAT_VBE_IND_2005!$C$7:$C$883,"*"&amp;RIGHT($A340,3)&amp;"*",EUROSTAT_VBE_IND_2005!$D$7:$D$883,"3285*"))/1000+(SUMIFS(EUROSTAT_VBE_IND_2005!AK$7:AK$883,EUROSTAT_VBE_IND_2005!$B$7:$B$883,$D340,EUROSTAT_VBE_IND_2005!$C$7:$C$883,"*"&amp;RIGHT($A340,3)&amp;"*",EUROSTAT_VBE_IND_2005!$D$7:$D$883,"3295*"))/1000+(SUMIFS(EUROSTAT_VBE_IND_2005!AK$7:AK$883,EUROSTAT_VBE_IND_2005!$B$7:$B$883,$D340,EUROSTAT_VBE_IND_2005!$C$7:$C$883,"*"&amp;RIGHT($A340,3)&amp;"*",EUROSTAT_VBE_IND_2005!$D$7:$D$883,"2410*"))/1000+(SUMIFS(EUROSTAT_VBE_IND_2005!AK$7:AK$883,EUROSTAT_VBE_IND_2005!$B$7:$B$883,$D340,EUROSTAT_VBE_IND_2005!$C$7:$C$883,"*"&amp;RIGHT($A340,3)&amp;"*",EUROSTAT_VBE_IND_2005!$D$7:$D$883,"3105*"))/1000</f>
        <v>0.84</v>
      </c>
      <c r="AL340" s="198"/>
      <c r="AM340" s="198"/>
      <c r="AN340" s="198"/>
      <c r="AO340" s="17">
        <f>(SUMIFS(EUROSTAT_VBE_IND_2005!Y$7:Y$883,EUROSTAT_VBE_IND_2005!$B$7:$B$883,$D340,EUROSTAT_VBE_IND_2005!$C$7:$C$883,"*"&amp;RIGHT($A340,3)&amp;"*",EUROSTAT_VBE_IND_2005!$D$7:$D$883,"3270A*"))/1000+(SUMIFS(EUROSTAT_VBE_IND_2005!Y$7:Y$883,EUROSTAT_VBE_IND_2005!$B$7:$B$883,$D340,EUROSTAT_VBE_IND_2005!$C$7:$C$883,"*"&amp;RIGHT($A340,3)&amp;"*",EUROSTAT_VBE_IND_2005!$D$7:$D$883,"3285*"))/1000+(SUMIFS(EUROSTAT_VBE_IND_2005!Y$7:Y$883,EUROSTAT_VBE_IND_2005!$B$7:$B$883,$D340,EUROSTAT_VBE_IND_2005!$C$7:$C$883,"*"&amp;RIGHT($A340,3)&amp;"*",EUROSTAT_VBE_IND_2005!$D$7:$D$883,"3295*"))/1000+(SUMIFS(EUROSTAT_VBE_IND_2005!Y$7:Y$883,EUROSTAT_VBE_IND_2005!$B$7:$B$883,$D340,EUROSTAT_VBE_IND_2005!$C$7:$C$883,"*"&amp;RIGHT($A340,3)&amp;"*",EUROSTAT_VBE_IND_2005!$D$7:$D$883,"2410*"))/1000+(SUMIFS(EUROSTAT_VBE_IND_2005!Y$7:Y$883,EUROSTAT_VBE_IND_2005!$B$7:$B$883,$D340,EUROSTAT_VBE_IND_2005!$C$7:$C$883,"*"&amp;RIGHT($A340,3)&amp;"*",EUROSTAT_VBE_IND_2005!$D$7:$D$883,"3105*"))/1000</f>
        <v>0</v>
      </c>
      <c r="AP340" s="17">
        <f>(SUMIFS(EUROSTAT_VBE_IND_2005!Z$7:Z$883,EUROSTAT_VBE_IND_2005!$B$7:$B$883,$D340,EUROSTAT_VBE_IND_2005!$C$7:$C$883,"*"&amp;RIGHT($A340,3)&amp;"*",EUROSTAT_VBE_IND_2005!$D$7:$D$883,"3270A*"))/1000+(SUMIFS(EUROSTAT_VBE_IND_2005!Z$7:Z$883,EUROSTAT_VBE_IND_2005!$B$7:$B$883,$D340,EUROSTAT_VBE_IND_2005!$C$7:$C$883,"*"&amp;RIGHT($A340,3)&amp;"*",EUROSTAT_VBE_IND_2005!$D$7:$D$883,"3285*"))/1000+(SUMIFS(EUROSTAT_VBE_IND_2005!Z$7:Z$883,EUROSTAT_VBE_IND_2005!$B$7:$B$883,$D340,EUROSTAT_VBE_IND_2005!$C$7:$C$883,"*"&amp;RIGHT($A340,3)&amp;"*",EUROSTAT_VBE_IND_2005!$D$7:$D$883,"3295*"))/1000+(SUMIFS(EUROSTAT_VBE_IND_2005!Z$7:Z$883,EUROSTAT_VBE_IND_2005!$B$7:$B$883,$D340,EUROSTAT_VBE_IND_2005!$C$7:$C$883,"*"&amp;RIGHT($A340,3)&amp;"*",EUROSTAT_VBE_IND_2005!$D$7:$D$883,"2410*"))/1000+(SUMIFS(EUROSTAT_VBE_IND_2005!Z$7:Z$883,EUROSTAT_VBE_IND_2005!$B$7:$B$883,$D340,EUROSTAT_VBE_IND_2005!$C$7:$C$883,"*"&amp;RIGHT($A340,3)&amp;"*",EUROSTAT_VBE_IND_2005!$D$7:$D$883,"3105*"))/1000</f>
        <v>0</v>
      </c>
      <c r="AQ340" s="17">
        <f>(SUMIFS(EUROSTAT_VBE_IND_2005!AG$7:AG$883,EUROSTAT_VBE_IND_2005!$B$7:$B$883,$D340,EUROSTAT_VBE_IND_2005!$C$7:$C$883,"*"&amp;RIGHT($A340,3)&amp;"*",EUROSTAT_VBE_IND_2005!$D$7:$D$883,"3270A*"))/1000+(SUMIFS(EUROSTAT_VBE_IND_2005!AG$7:AG$883,EUROSTAT_VBE_IND_2005!$B$7:$B$883,$D340,EUROSTAT_VBE_IND_2005!$C$7:$C$883,"*"&amp;RIGHT($A340,3)&amp;"*",EUROSTAT_VBE_IND_2005!$D$7:$D$883,"3285*"))/1000+(SUMIFS(EUROSTAT_VBE_IND_2005!AG$7:AG$883,EUROSTAT_VBE_IND_2005!$B$7:$B$883,$D340,EUROSTAT_VBE_IND_2005!$C$7:$C$883,"*"&amp;RIGHT($A340,3)&amp;"*",EUROSTAT_VBE_IND_2005!$D$7:$D$883,"3295*"))/1000+(SUMIFS(EUROSTAT_VBE_IND_2005!AG$7:AG$883,EUROSTAT_VBE_IND_2005!$B$7:$B$883,$D340,EUROSTAT_VBE_IND_2005!$C$7:$C$883,"*"&amp;RIGHT($A340,3)&amp;"*",EUROSTAT_VBE_IND_2005!$D$7:$D$883,"2410*"))/1000+(SUMIFS(EUROSTAT_VBE_IND_2005!AG$7:AG$883,EUROSTAT_VBE_IND_2005!$B$7:$B$883,$D340,EUROSTAT_VBE_IND_2005!$C$7:$C$883,"*"&amp;RIGHT($A340,3)&amp;"*",EUROSTAT_VBE_IND_2005!$D$7:$D$883,"3105*"))/1000</f>
        <v>0</v>
      </c>
    </row>
    <row r="341" spans="1:43">
      <c r="A341" t="str">
        <f>LEFT(EUROSTAT_VBE_IND_2005!$C$528,8)</f>
        <v>B_101847</v>
      </c>
      <c r="B341" s="28" t="s">
        <v>212</v>
      </c>
      <c r="C341" t="s">
        <v>293</v>
      </c>
      <c r="D341" t="s">
        <v>55</v>
      </c>
      <c r="E341" t="s">
        <v>238</v>
      </c>
      <c r="F341" t="s">
        <v>258</v>
      </c>
      <c r="G341" s="17">
        <f>(SUMIFS(EUROSTAT_VBE_IND_2005!E$7:E$883,EUROSTAT_VBE_IND_2005!$B$7:$B$883,$D341,EUROSTAT_VBE_IND_2005!$C$7:$C$883,"*"&amp;RIGHT($A341,3)&amp;"*",EUROSTAT_VBE_IND_2005!$D$7:$D$883,"328*"))/1000-(SUMIFS(EUROSTAT_VBE_IND_2005!E$7:E$883,EUROSTAT_VBE_IND_2005!$B$7:$B$883,$D341,EUROSTAT_VBE_IND_2005!$C$7:$C$883,"*"&amp;RIGHT($A341,3)&amp;"*",EUROSTAT_VBE_IND_2005!$D$7:$D$883,"3285*"))/1000</f>
        <v>0</v>
      </c>
      <c r="H341" s="17">
        <f>(SUMIFS(EUROSTAT_VBE_IND_2005!F$7:F$883,EUROSTAT_VBE_IND_2005!$B$7:$B$883,$D341,EUROSTAT_VBE_IND_2005!$C$7:$C$883,"*"&amp;RIGHT($A341,3)&amp;"*",EUROSTAT_VBE_IND_2005!$D$7:$D$883,"328*"))/1000-(SUMIFS(EUROSTAT_VBE_IND_2005!F$7:F$883,EUROSTAT_VBE_IND_2005!$B$7:$B$883,$D341,EUROSTAT_VBE_IND_2005!$C$7:$C$883,"*"&amp;RIGHT($A341,3)&amp;"*",EUROSTAT_VBE_IND_2005!$D$7:$D$883,"3285*"))/1000</f>
        <v>0</v>
      </c>
      <c r="I341" s="17">
        <f>(SUMIFS(EUROSTAT_VBE_IND_2005!G$7:G$883,EUROSTAT_VBE_IND_2005!$B$7:$B$883,$D341,EUROSTAT_VBE_IND_2005!$C$7:$C$883,"*"&amp;RIGHT($A341,3)&amp;"*",EUROSTAT_VBE_IND_2005!$D$7:$D$883,"328*"))/1000-(SUMIFS(EUROSTAT_VBE_IND_2005!G$7:G$883,EUROSTAT_VBE_IND_2005!$B$7:$B$883,$D341,EUROSTAT_VBE_IND_2005!$C$7:$C$883,"*"&amp;RIGHT($A341,3)&amp;"*",EUROSTAT_VBE_IND_2005!$D$7:$D$883,"3285*"))/1000</f>
        <v>0</v>
      </c>
      <c r="J341" s="198"/>
      <c r="K341" s="17">
        <f>(SUMIFS(EUROSTAT_VBE_IND_2005!H$7:H$883,EUROSTAT_VBE_IND_2005!$B$7:$B$883,$D341,EUROSTAT_VBE_IND_2005!$C$7:$C$883,"*"&amp;RIGHT($A341,3)&amp;"*",EUROSTAT_VBE_IND_2005!$D$7:$D$883,"328*"))/1000-(SUMIFS(EUROSTAT_VBE_IND_2005!H$7:H$883,EUROSTAT_VBE_IND_2005!$B$7:$B$883,$D341,EUROSTAT_VBE_IND_2005!$C$7:$C$883,"*"&amp;RIGHT($A341,3)&amp;"*",EUROSTAT_VBE_IND_2005!$D$7:$D$883,"3285*"))/1000</f>
        <v>0</v>
      </c>
      <c r="L341" s="17">
        <f>(SUMIFS(EUROSTAT_VBE_IND_2005!I$7:I$883,EUROSTAT_VBE_IND_2005!$B$7:$B$883,$D341,EUROSTAT_VBE_IND_2005!$C$7:$C$883,"*"&amp;RIGHT($A341,3)&amp;"*",EUROSTAT_VBE_IND_2005!$D$7:$D$883,"328*"))/1000-(SUMIFS(EUROSTAT_VBE_IND_2005!I$7:I$883,EUROSTAT_VBE_IND_2005!$B$7:$B$883,$D341,EUROSTAT_VBE_IND_2005!$C$7:$C$883,"*"&amp;RIGHT($A341,3)&amp;"*",EUROSTAT_VBE_IND_2005!$D$7:$D$883,"3285*"))/1000</f>
        <v>0</v>
      </c>
      <c r="M341" s="17">
        <f>(SUMIFS(EUROSTAT_VBE_IND_2005!J$7:J$883,EUROSTAT_VBE_IND_2005!$B$7:$B$883,$D341,EUROSTAT_VBE_IND_2005!$C$7:$C$883,"*"&amp;RIGHT($A341,3)&amp;"*",EUROSTAT_VBE_IND_2005!$D$7:$D$883,"328*"))/1000-(SUMIFS(EUROSTAT_VBE_IND_2005!J$7:J$883,EUROSTAT_VBE_IND_2005!$B$7:$B$883,$D341,EUROSTAT_VBE_IND_2005!$C$7:$C$883,"*"&amp;RIGHT($A341,3)&amp;"*",EUROSTAT_VBE_IND_2005!$D$7:$D$883,"3285*"))/1000</f>
        <v>0</v>
      </c>
      <c r="N341" s="17">
        <f>(SUMIFS(EUROSTAT_VBE_IND_2005!K$7:K$883,EUROSTAT_VBE_IND_2005!$B$7:$B$883,$D341,EUROSTAT_VBE_IND_2005!$C$7:$C$883,"*"&amp;RIGHT($A341,3)&amp;"*",EUROSTAT_VBE_IND_2005!$D$7:$D$883,"328*"))/1000-(SUMIFS(EUROSTAT_VBE_IND_2005!K$7:K$883,EUROSTAT_VBE_IND_2005!$B$7:$B$883,$D341,EUROSTAT_VBE_IND_2005!$C$7:$C$883,"*"&amp;RIGHT($A341,3)&amp;"*",EUROSTAT_VBE_IND_2005!$D$7:$D$883,"3285*"))/1000</f>
        <v>0</v>
      </c>
      <c r="O341" s="17">
        <f>(SUMIFS(EUROSTAT_VBE_IND_2005!L$7:L$883,EUROSTAT_VBE_IND_2005!$B$7:$B$883,$D341,EUROSTAT_VBE_IND_2005!$C$7:$C$883,"*"&amp;RIGHT($A341,3)&amp;"*",EUROSTAT_VBE_IND_2005!$D$7:$D$883,"328*"))/1000-(SUMIFS(EUROSTAT_VBE_IND_2005!L$7:L$883,EUROSTAT_VBE_IND_2005!$B$7:$B$883,$D341,EUROSTAT_VBE_IND_2005!$C$7:$C$883,"*"&amp;RIGHT($A341,3)&amp;"*",EUROSTAT_VBE_IND_2005!$D$7:$D$883,"3285*"))/1000</f>
        <v>0</v>
      </c>
      <c r="P341" s="17">
        <f>(SUMIFS(EUROSTAT_VBE_IND_2005!M$7:M$883,EUROSTAT_VBE_IND_2005!$B$7:$B$883,$D341,EUROSTAT_VBE_IND_2005!$C$7:$C$883,"*"&amp;RIGHT($A341,3)&amp;"*",EUROSTAT_VBE_IND_2005!$D$7:$D$883,"328*"))/1000-(SUMIFS(EUROSTAT_VBE_IND_2005!M$7:M$883,EUROSTAT_VBE_IND_2005!$B$7:$B$883,$D341,EUROSTAT_VBE_IND_2005!$C$7:$C$883,"*"&amp;RIGHT($A341,3)&amp;"*",EUROSTAT_VBE_IND_2005!$D$7:$D$883,"3285*"))/1000</f>
        <v>0</v>
      </c>
      <c r="Q341" s="17">
        <f>(SUMIFS(EUROSTAT_VBE_IND_2005!N$7:N$883,EUROSTAT_VBE_IND_2005!$B$7:$B$883,$D341,EUROSTAT_VBE_IND_2005!$C$7:$C$883,"*"&amp;RIGHT($A341,3)&amp;"*",EUROSTAT_VBE_IND_2005!$D$7:$D$883,"328*"))/1000-(SUMIFS(EUROSTAT_VBE_IND_2005!N$7:N$883,EUROSTAT_VBE_IND_2005!$B$7:$B$883,$D341,EUROSTAT_VBE_IND_2005!$C$7:$C$883,"*"&amp;RIGHT($A341,3)&amp;"*",EUROSTAT_VBE_IND_2005!$D$7:$D$883,"3285*"))/1000</f>
        <v>0</v>
      </c>
      <c r="R341" s="17">
        <f>(SUMIFS(EUROSTAT_VBE_IND_2005!O$7:O$883,EUROSTAT_VBE_IND_2005!$B$7:$B$883,$D341,EUROSTAT_VBE_IND_2005!$C$7:$C$883,"*"&amp;RIGHT($A341,3)&amp;"*",EUROSTAT_VBE_IND_2005!$D$7:$D$883,"328*"))/1000-(SUMIFS(EUROSTAT_VBE_IND_2005!O$7:O$883,EUROSTAT_VBE_IND_2005!$B$7:$B$883,$D341,EUROSTAT_VBE_IND_2005!$C$7:$C$883,"*"&amp;RIGHT($A341,3)&amp;"*",EUROSTAT_VBE_IND_2005!$D$7:$D$883,"3285*"))/1000</f>
        <v>0</v>
      </c>
      <c r="S341" s="17">
        <f>(SUMIFS(EUROSTAT_VBE_IND_2005!P$7:P$883,EUROSTAT_VBE_IND_2005!$B$7:$B$883,$D341,EUROSTAT_VBE_IND_2005!$C$7:$C$883,"*"&amp;RIGHT($A341,3)&amp;"*",EUROSTAT_VBE_IND_2005!$D$7:$D$883,"328*"))/1000-(SUMIFS(EUROSTAT_VBE_IND_2005!P$7:P$883,EUROSTAT_VBE_IND_2005!$B$7:$B$883,$D341,EUROSTAT_VBE_IND_2005!$C$7:$C$883,"*"&amp;RIGHT($A341,3)&amp;"*",EUROSTAT_VBE_IND_2005!$D$7:$D$883,"3285*"))/1000</f>
        <v>0</v>
      </c>
      <c r="T341" s="17">
        <f>(SUMIFS(EUROSTAT_VBE_IND_2005!Q$7:Q$883,EUROSTAT_VBE_IND_2005!$B$7:$B$883,$D341,EUROSTAT_VBE_IND_2005!$C$7:$C$883,"*"&amp;RIGHT($A341,3)&amp;"*",EUROSTAT_VBE_IND_2005!$D$7:$D$883,"328*"))/1000-(SUMIFS(EUROSTAT_VBE_IND_2005!Q$7:Q$883,EUROSTAT_VBE_IND_2005!$B$7:$B$883,$D341,EUROSTAT_VBE_IND_2005!$C$7:$C$883,"*"&amp;RIGHT($A341,3)&amp;"*",EUROSTAT_VBE_IND_2005!$D$7:$D$883,"3285*"))/1000</f>
        <v>0</v>
      </c>
      <c r="U341" s="17">
        <f>(SUMIFS(EUROSTAT_VBE_IND_2005!R$7:R$883,EUROSTAT_VBE_IND_2005!$B$7:$B$883,$D341,EUROSTAT_VBE_IND_2005!$C$7:$C$883,"*"&amp;RIGHT($A341,3)&amp;"*",EUROSTAT_VBE_IND_2005!$D$7:$D$883,"328*"))/1000-(SUMIFS(EUROSTAT_VBE_IND_2005!R$7:R$883,EUROSTAT_VBE_IND_2005!$B$7:$B$883,$D341,EUROSTAT_VBE_IND_2005!$C$7:$C$883,"*"&amp;RIGHT($A341,3)&amp;"*",EUROSTAT_VBE_IND_2005!$D$7:$D$883,"3285*"))/1000</f>
        <v>0</v>
      </c>
      <c r="V341" s="17">
        <f>(SUMIFS(EUROSTAT_VBE_IND_2005!S$7:S$883,EUROSTAT_VBE_IND_2005!$B$7:$B$883,$D341,EUROSTAT_VBE_IND_2005!$C$7:$C$883,"*"&amp;RIGHT($A341,3)&amp;"*",EUROSTAT_VBE_IND_2005!$D$7:$D$883,"328*"))/1000-(SUMIFS(EUROSTAT_VBE_IND_2005!S$7:S$883,EUROSTAT_VBE_IND_2005!$B$7:$B$883,$D341,EUROSTAT_VBE_IND_2005!$C$7:$C$883,"*"&amp;RIGHT($A341,3)&amp;"*",EUROSTAT_VBE_IND_2005!$D$7:$D$883,"3285*"))/1000</f>
        <v>0</v>
      </c>
      <c r="W341" s="17">
        <f>(SUMIFS(EUROSTAT_VBE_IND_2005!T$7:T$883,EUROSTAT_VBE_IND_2005!$B$7:$B$883,$D341,EUROSTAT_VBE_IND_2005!$C$7:$C$883,"*"&amp;RIGHT($A341,3)&amp;"*",EUROSTAT_VBE_IND_2005!$D$7:$D$883,"328*"))/1000-(SUMIFS(EUROSTAT_VBE_IND_2005!T$7:T$883,EUROSTAT_VBE_IND_2005!$B$7:$B$883,$D341,EUROSTAT_VBE_IND_2005!$C$7:$C$883,"*"&amp;RIGHT($A341,3)&amp;"*",EUROSTAT_VBE_IND_2005!$D$7:$D$883,"3285*"))/1000</f>
        <v>0</v>
      </c>
      <c r="X341" s="17">
        <f>(SUMIFS(EUROSTAT_VBE_IND_2005!U$7:U$883,EUROSTAT_VBE_IND_2005!$B$7:$B$883,$D341,EUROSTAT_VBE_IND_2005!$C$7:$C$883,"*"&amp;RIGHT($A341,3)&amp;"*",EUROSTAT_VBE_IND_2005!$D$7:$D$883,"328*"))/1000-(SUMIFS(EUROSTAT_VBE_IND_2005!U$7:U$883,EUROSTAT_VBE_IND_2005!$B$7:$B$883,$D341,EUROSTAT_VBE_IND_2005!$C$7:$C$883,"*"&amp;RIGHT($A341,3)&amp;"*",EUROSTAT_VBE_IND_2005!$D$7:$D$883,"3285*"))/1000</f>
        <v>0</v>
      </c>
      <c r="Y341" s="17">
        <f>(SUMIFS(EUROSTAT_VBE_IND_2005!V$7:V$883,EUROSTAT_VBE_IND_2005!$B$7:$B$883,$D341,EUROSTAT_VBE_IND_2005!$C$7:$C$883,"*"&amp;RIGHT($A341,3)&amp;"*",EUROSTAT_VBE_IND_2005!$D$7:$D$883,"328*"))/1000-(SUMIFS(EUROSTAT_VBE_IND_2005!V$7:V$883,EUROSTAT_VBE_IND_2005!$B$7:$B$883,$D341,EUROSTAT_VBE_IND_2005!$C$7:$C$883,"*"&amp;RIGHT($A341,3)&amp;"*",EUROSTAT_VBE_IND_2005!$D$7:$D$883,"3285*"))/1000</f>
        <v>0</v>
      </c>
      <c r="Z341" s="17">
        <f>(SUMIFS(EUROSTAT_VBE_IND_2005!W$7:W$883,EUROSTAT_VBE_IND_2005!$B$7:$B$883,$D341,EUROSTAT_VBE_IND_2005!$C$7:$C$883,"*"&amp;RIGHT($A341,3)&amp;"*",EUROSTAT_VBE_IND_2005!$D$7:$D$883,"328*"))/1000-(SUMIFS(EUROSTAT_VBE_IND_2005!W$7:W$883,EUROSTAT_VBE_IND_2005!$B$7:$B$883,$D341,EUROSTAT_VBE_IND_2005!$C$7:$C$883,"*"&amp;RIGHT($A341,3)&amp;"*",EUROSTAT_VBE_IND_2005!$D$7:$D$883,"3285*"))/1000</f>
        <v>0</v>
      </c>
      <c r="AA341" s="17">
        <f>(SUMIFS(EUROSTAT_VBE_IND_2005!X$7:X$883,EUROSTAT_VBE_IND_2005!$B$7:$B$883,$D341,EUROSTAT_VBE_IND_2005!$C$7:$C$883,"*"&amp;RIGHT($A341,3)&amp;"*",EUROSTAT_VBE_IND_2005!$D$7:$D$883,"328*"))/1000-(SUMIFS(EUROSTAT_VBE_IND_2005!X$7:X$883,EUROSTAT_VBE_IND_2005!$B$7:$B$883,$D341,EUROSTAT_VBE_IND_2005!$C$7:$C$883,"*"&amp;RIGHT($A341,3)&amp;"*",EUROSTAT_VBE_IND_2005!$D$7:$D$883,"3285*"))/1000</f>
        <v>0</v>
      </c>
      <c r="AB341" s="17">
        <f>(SUMIFS(EUROSTAT_VBE_IND_2005!AA$7:AA$883,EUROSTAT_VBE_IND_2005!$B$7:$B$883,$D341,EUROSTAT_VBE_IND_2005!$C$7:$C$883,"*"&amp;RIGHT($A341,3)&amp;"*",EUROSTAT_VBE_IND_2005!$D$7:$D$883,"328*"))/1000-(SUMIFS(EUROSTAT_VBE_IND_2005!AA$7:AA$883,EUROSTAT_VBE_IND_2005!$B$7:$B$883,$D341,EUROSTAT_VBE_IND_2005!$C$7:$C$883,"*"&amp;RIGHT($A341,3)&amp;"*",EUROSTAT_VBE_IND_2005!$D$7:$D$883,"3285*"))/1000</f>
        <v>0</v>
      </c>
      <c r="AC341" s="17">
        <f>(SUMIFS(EUROSTAT_VBE_IND_2005!AB$7:AB$883,EUROSTAT_VBE_IND_2005!$B$7:$B$883,$D341,EUROSTAT_VBE_IND_2005!$C$7:$C$883,"*"&amp;RIGHT($A341,3)&amp;"*",EUROSTAT_VBE_IND_2005!$D$7:$D$883,"328*"))/1000-(SUMIFS(EUROSTAT_VBE_IND_2005!AB$7:AB$883,EUROSTAT_VBE_IND_2005!$B$7:$B$883,$D341,EUROSTAT_VBE_IND_2005!$C$7:$C$883,"*"&amp;RIGHT($A341,3)&amp;"*",EUROSTAT_VBE_IND_2005!$D$7:$D$883,"3285*"))/1000</f>
        <v>0</v>
      </c>
      <c r="AD341" s="17">
        <f>(SUMIFS(EUROSTAT_VBE_IND_2005!AC$7:AC$883,EUROSTAT_VBE_IND_2005!$B$7:$B$883,$D341,EUROSTAT_VBE_IND_2005!$C$7:$C$883,"*"&amp;RIGHT($A341,3)&amp;"*",EUROSTAT_VBE_IND_2005!$D$7:$D$883,"328*"))/1000-(SUMIFS(EUROSTAT_VBE_IND_2005!AC$7:AC$883,EUROSTAT_VBE_IND_2005!$B$7:$B$883,$D341,EUROSTAT_VBE_IND_2005!$C$7:$C$883,"*"&amp;RIGHT($A341,3)&amp;"*",EUROSTAT_VBE_IND_2005!$D$7:$D$883,"3285*"))/1000</f>
        <v>0</v>
      </c>
      <c r="AE341" s="17">
        <f>(SUMIFS(EUROSTAT_VBE_IND_2005!AD$7:AD$883,EUROSTAT_VBE_IND_2005!$B$7:$B$883,$D341,EUROSTAT_VBE_IND_2005!$C$7:$C$883,"*"&amp;RIGHT($A341,3)&amp;"*",EUROSTAT_VBE_IND_2005!$D$7:$D$883,"328*"))/1000-(SUMIFS(EUROSTAT_VBE_IND_2005!AD$7:AD$883,EUROSTAT_VBE_IND_2005!$B$7:$B$883,$D341,EUROSTAT_VBE_IND_2005!$C$7:$C$883,"*"&amp;RIGHT($A341,3)&amp;"*",EUROSTAT_VBE_IND_2005!$D$7:$D$883,"3285*"))/1000</f>
        <v>0</v>
      </c>
      <c r="AF341" s="17">
        <f>(SUMIFS(EUROSTAT_VBE_IND_2005!AE$7:AE$883,EUROSTAT_VBE_IND_2005!$B$7:$B$883,$D341,EUROSTAT_VBE_IND_2005!$C$7:$C$883,"*"&amp;RIGHT($A341,3)&amp;"*",EUROSTAT_VBE_IND_2005!$D$7:$D$883,"328*"))/1000-(SUMIFS(EUROSTAT_VBE_IND_2005!AE$7:AE$883,EUROSTAT_VBE_IND_2005!$B$7:$B$883,$D341,EUROSTAT_VBE_IND_2005!$C$7:$C$883,"*"&amp;RIGHT($A341,3)&amp;"*",EUROSTAT_VBE_IND_2005!$D$7:$D$883,"3285*"))/1000</f>
        <v>0</v>
      </c>
      <c r="AG341" s="17">
        <f>(SUMIFS(EUROSTAT_VBE_IND_2005!AF$7:AF$883,EUROSTAT_VBE_IND_2005!$B$7:$B$883,$D341,EUROSTAT_VBE_IND_2005!$C$7:$C$883,"*"&amp;RIGHT($A341,3)&amp;"*",EUROSTAT_VBE_IND_2005!$D$7:$D$883,"328*"))/1000-(SUMIFS(EUROSTAT_VBE_IND_2005!AF$7:AF$883,EUROSTAT_VBE_IND_2005!$B$7:$B$883,$D341,EUROSTAT_VBE_IND_2005!$C$7:$C$883,"*"&amp;RIGHT($A341,3)&amp;"*",EUROSTAT_VBE_IND_2005!$D$7:$D$883,"3285*"))/1000</f>
        <v>0</v>
      </c>
      <c r="AH341" s="17">
        <f>(SUMIFS(EUROSTAT_VBE_IND_2005!AH$7:AH$883,EUROSTAT_VBE_IND_2005!$B$7:$B$883,$D341,EUROSTAT_VBE_IND_2005!$C$7:$C$883,"*"&amp;RIGHT($A341,3)&amp;"*",EUROSTAT_VBE_IND_2005!$D$7:$D$883,"328*"))/1000-(SUMIFS(EUROSTAT_VBE_IND_2005!AH$7:AH$883,EUROSTAT_VBE_IND_2005!$B$7:$B$883,$D341,EUROSTAT_VBE_IND_2005!$C$7:$C$883,"*"&amp;RIGHT($A341,3)&amp;"*",EUROSTAT_VBE_IND_2005!$D$7:$D$883,"3285*"))/1000</f>
        <v>0</v>
      </c>
      <c r="AI341" s="17">
        <f>(SUMIFS(EUROSTAT_VBE_IND_2005!AI$7:AI$883,EUROSTAT_VBE_IND_2005!$B$7:$B$883,$D341,EUROSTAT_VBE_IND_2005!$C$7:$C$883,"*"&amp;RIGHT($A341,3)&amp;"*",EUROSTAT_VBE_IND_2005!$D$7:$D$883,"328*"))/1000-(SUMIFS(EUROSTAT_VBE_IND_2005!AI$7:AI$883,EUROSTAT_VBE_IND_2005!$B$7:$B$883,$D341,EUROSTAT_VBE_IND_2005!$C$7:$C$883,"*"&amp;RIGHT($A341,3)&amp;"*",EUROSTAT_VBE_IND_2005!$D$7:$D$883,"3285*"))/1000</f>
        <v>0</v>
      </c>
      <c r="AJ341" s="17">
        <f>(SUMIFS(EUROSTAT_VBE_IND_2005!AJ$7:AJ$883,EUROSTAT_VBE_IND_2005!$B$7:$B$883,$D341,EUROSTAT_VBE_IND_2005!$C$7:$C$883,"*"&amp;RIGHT($A341,3)&amp;"*",EUROSTAT_VBE_IND_2005!$D$7:$D$883,"328*"))/1000-(SUMIFS(EUROSTAT_VBE_IND_2005!AJ$7:AJ$883,EUROSTAT_VBE_IND_2005!$B$7:$B$883,$D341,EUROSTAT_VBE_IND_2005!$C$7:$C$883,"*"&amp;RIGHT($A341,3)&amp;"*",EUROSTAT_VBE_IND_2005!$D$7:$D$883,"3285*"))/1000</f>
        <v>0</v>
      </c>
      <c r="AK341" s="17">
        <f>(SUMIFS(EUROSTAT_VBE_IND_2005!AK$7:AK$883,EUROSTAT_VBE_IND_2005!$B$7:$B$883,$D341,EUROSTAT_VBE_IND_2005!$C$7:$C$883,"*"&amp;RIGHT($A341,3)&amp;"*",EUROSTAT_VBE_IND_2005!$D$7:$D$883,"328*"))/1000-(SUMIFS(EUROSTAT_VBE_IND_2005!AK$7:AK$883,EUROSTAT_VBE_IND_2005!$B$7:$B$883,$D341,EUROSTAT_VBE_IND_2005!$C$7:$C$883,"*"&amp;RIGHT($A341,3)&amp;"*",EUROSTAT_VBE_IND_2005!$D$7:$D$883,"3285*"))/1000</f>
        <v>0</v>
      </c>
      <c r="AL341" s="198"/>
      <c r="AM341" s="198"/>
      <c r="AN341" s="198"/>
      <c r="AO341" s="17">
        <f>(SUMIFS(EUROSTAT_VBE_IND_2005!Y$7:Y$883,EUROSTAT_VBE_IND_2005!$B$7:$B$883,$D341,EUROSTAT_VBE_IND_2005!$C$7:$C$883,"*"&amp;RIGHT($A341,3)&amp;"*",EUROSTAT_VBE_IND_2005!$D$7:$D$883,"328*"))/1000-(SUMIFS(EUROSTAT_VBE_IND_2005!Y$7:Y$883,EUROSTAT_VBE_IND_2005!$B$7:$B$883,$D341,EUROSTAT_VBE_IND_2005!$C$7:$C$883,"*"&amp;RIGHT($A341,3)&amp;"*",EUROSTAT_VBE_IND_2005!$D$7:$D$883,"3285*"))/1000</f>
        <v>0</v>
      </c>
      <c r="AP341" s="17">
        <f>(SUMIFS(EUROSTAT_VBE_IND_2005!Z$7:Z$883,EUROSTAT_VBE_IND_2005!$B$7:$B$883,$D341,EUROSTAT_VBE_IND_2005!$C$7:$C$883,"*"&amp;RIGHT($A341,3)&amp;"*",EUROSTAT_VBE_IND_2005!$D$7:$D$883,"328*"))/1000-(SUMIFS(EUROSTAT_VBE_IND_2005!Z$7:Z$883,EUROSTAT_VBE_IND_2005!$B$7:$B$883,$D341,EUROSTAT_VBE_IND_2005!$C$7:$C$883,"*"&amp;RIGHT($A341,3)&amp;"*",EUROSTAT_VBE_IND_2005!$D$7:$D$883,"3285*"))/1000</f>
        <v>0</v>
      </c>
      <c r="AQ341" s="17">
        <f>(SUMIFS(EUROSTAT_VBE_IND_2005!AG$7:AG$883,EUROSTAT_VBE_IND_2005!$B$7:$B$883,$D341,EUROSTAT_VBE_IND_2005!$C$7:$C$883,"*"&amp;RIGHT($A341,3)&amp;"*",EUROSTAT_VBE_IND_2005!$D$7:$D$883,"328*"))/1000-(SUMIFS(EUROSTAT_VBE_IND_2005!AG$7:AG$883,EUROSTAT_VBE_IND_2005!$B$7:$B$883,$D341,EUROSTAT_VBE_IND_2005!$C$7:$C$883,"*"&amp;RIGHT($A341,3)&amp;"*",EUROSTAT_VBE_IND_2005!$D$7:$D$883,"3285*"))/1000</f>
        <v>0</v>
      </c>
    </row>
    <row r="342" spans="1:43">
      <c r="A342" t="str">
        <f>LEFT(EUROSTAT_VBE_IND_2005!$C$528,8)</f>
        <v>B_101847</v>
      </c>
      <c r="B342" s="28" t="s">
        <v>212</v>
      </c>
      <c r="C342" t="s">
        <v>293</v>
      </c>
      <c r="D342" t="s">
        <v>55</v>
      </c>
      <c r="E342" t="s">
        <v>239</v>
      </c>
      <c r="F342" t="s">
        <v>259</v>
      </c>
      <c r="G342" s="17">
        <f>(SUMIFS(EUROSTAT_VBE_IND_2005!E$7:E$883,EUROSTAT_VBE_IND_2005!$B$7:$B$883,$D342,EUROSTAT_VBE_IND_2005!$C$7:$C$883,"*"&amp;RIGHT($A342,3)&amp;"*",EUROSTAT_VBE_IND_2005!$D$7:$D$883,"4100*"))/1000+(SUMIFS(EUROSTAT_VBE_IND_2005!E$7:E$883,EUROSTAT_VBE_IND_2005!$B$7:$B$883,$D342,EUROSTAT_VBE_IND_2005!$C$7:$C$883,"*"&amp;RIGHT($A342,3)&amp;"*",EUROSTAT_VBE_IND_2005!$D$7:$D$883,"4230*"))/1000+(SUMIFS(EUROSTAT_VBE_IND_2005!E$7:E$883,EUROSTAT_VBE_IND_2005!$B$7:$B$883,$D342,EUROSTAT_VBE_IND_2005!$C$7:$C$883,"*"&amp;RIGHT($A342,3)&amp;"*",EUROSTAT_VBE_IND_2005!$D$7:$D$883,"4240*"))/1000+(SUMIFS(EUROSTAT_VBE_IND_2005!E$7:E$883,EUROSTAT_VBE_IND_2005!$B$7:$B$883,$D342,EUROSTAT_VBE_IND_2005!$C$7:$C$883,"*"&amp;RIGHT($A342,3)&amp;"*",EUROSTAT_VBE_IND_2005!$D$7:$D$883,"3106*"))/1000</f>
        <v>6.557</v>
      </c>
      <c r="H342" s="17">
        <f>(SUMIFS(EUROSTAT_VBE_IND_2005!F$7:F$883,EUROSTAT_VBE_IND_2005!$B$7:$B$883,$D342,EUROSTAT_VBE_IND_2005!$C$7:$C$883,"*"&amp;RIGHT($A342,3)&amp;"*",EUROSTAT_VBE_IND_2005!$D$7:$D$883,"4100*"))/1000+(SUMIFS(EUROSTAT_VBE_IND_2005!F$7:F$883,EUROSTAT_VBE_IND_2005!$B$7:$B$883,$D342,EUROSTAT_VBE_IND_2005!$C$7:$C$883,"*"&amp;RIGHT($A342,3)&amp;"*",EUROSTAT_VBE_IND_2005!$D$7:$D$883,"4230*"))/1000+(SUMIFS(EUROSTAT_VBE_IND_2005!F$7:F$883,EUROSTAT_VBE_IND_2005!$B$7:$B$883,$D342,EUROSTAT_VBE_IND_2005!$C$7:$C$883,"*"&amp;RIGHT($A342,3)&amp;"*",EUROSTAT_VBE_IND_2005!$D$7:$D$883,"4240*"))/1000+(SUMIFS(EUROSTAT_VBE_IND_2005!F$7:F$883,EUROSTAT_VBE_IND_2005!$B$7:$B$883,$D342,EUROSTAT_VBE_IND_2005!$C$7:$C$883,"*"&amp;RIGHT($A342,3)&amp;"*",EUROSTAT_VBE_IND_2005!$D$7:$D$883,"3106*"))/1000</f>
        <v>0.185</v>
      </c>
      <c r="I342" s="17">
        <f>(SUMIFS(EUROSTAT_VBE_IND_2005!G$7:G$883,EUROSTAT_VBE_IND_2005!$B$7:$B$883,$D342,EUROSTAT_VBE_IND_2005!$C$7:$C$883,"*"&amp;RIGHT($A342,3)&amp;"*",EUROSTAT_VBE_IND_2005!$D$7:$D$883,"4100*"))/1000+(SUMIFS(EUROSTAT_VBE_IND_2005!G$7:G$883,EUROSTAT_VBE_IND_2005!$B$7:$B$883,$D342,EUROSTAT_VBE_IND_2005!$C$7:$C$883,"*"&amp;RIGHT($A342,3)&amp;"*",EUROSTAT_VBE_IND_2005!$D$7:$D$883,"4230*"))/1000+(SUMIFS(EUROSTAT_VBE_IND_2005!G$7:G$883,EUROSTAT_VBE_IND_2005!$B$7:$B$883,$D342,EUROSTAT_VBE_IND_2005!$C$7:$C$883,"*"&amp;RIGHT($A342,3)&amp;"*",EUROSTAT_VBE_IND_2005!$D$7:$D$883,"4240*"))/1000+(SUMIFS(EUROSTAT_VBE_IND_2005!G$7:G$883,EUROSTAT_VBE_IND_2005!$B$7:$B$883,$D342,EUROSTAT_VBE_IND_2005!$C$7:$C$883,"*"&amp;RIGHT($A342,3)&amp;"*",EUROSTAT_VBE_IND_2005!$D$7:$D$883,"3106*"))/1000</f>
        <v>1.282</v>
      </c>
      <c r="J342" s="198"/>
      <c r="K342" s="17">
        <f>(SUMIFS(EUROSTAT_VBE_IND_2005!H$7:H$883,EUROSTAT_VBE_IND_2005!$B$7:$B$883,$D342,EUROSTAT_VBE_IND_2005!$C$7:$C$883,"*"&amp;RIGHT($A342,3)&amp;"*",EUROSTAT_VBE_IND_2005!$D$7:$D$883,"4100*"))/1000+(SUMIFS(EUROSTAT_VBE_IND_2005!H$7:H$883,EUROSTAT_VBE_IND_2005!$B$7:$B$883,$D342,EUROSTAT_VBE_IND_2005!$C$7:$C$883,"*"&amp;RIGHT($A342,3)&amp;"*",EUROSTAT_VBE_IND_2005!$D$7:$D$883,"4230*"))/1000+(SUMIFS(EUROSTAT_VBE_IND_2005!H$7:H$883,EUROSTAT_VBE_IND_2005!$B$7:$B$883,$D342,EUROSTAT_VBE_IND_2005!$C$7:$C$883,"*"&amp;RIGHT($A342,3)&amp;"*",EUROSTAT_VBE_IND_2005!$D$7:$D$883,"4240*"))/1000+(SUMIFS(EUROSTAT_VBE_IND_2005!H$7:H$883,EUROSTAT_VBE_IND_2005!$B$7:$B$883,$D342,EUROSTAT_VBE_IND_2005!$C$7:$C$883,"*"&amp;RIGHT($A342,3)&amp;"*",EUROSTAT_VBE_IND_2005!$D$7:$D$883,"3106*"))/1000</f>
        <v>0</v>
      </c>
      <c r="L342" s="17">
        <f>(SUMIFS(EUROSTAT_VBE_IND_2005!I$7:I$883,EUROSTAT_VBE_IND_2005!$B$7:$B$883,$D342,EUROSTAT_VBE_IND_2005!$C$7:$C$883,"*"&amp;RIGHT($A342,3)&amp;"*",EUROSTAT_VBE_IND_2005!$D$7:$D$883,"4100*"))/1000+(SUMIFS(EUROSTAT_VBE_IND_2005!I$7:I$883,EUROSTAT_VBE_IND_2005!$B$7:$B$883,$D342,EUROSTAT_VBE_IND_2005!$C$7:$C$883,"*"&amp;RIGHT($A342,3)&amp;"*",EUROSTAT_VBE_IND_2005!$D$7:$D$883,"4230*"))/1000+(SUMIFS(EUROSTAT_VBE_IND_2005!I$7:I$883,EUROSTAT_VBE_IND_2005!$B$7:$B$883,$D342,EUROSTAT_VBE_IND_2005!$C$7:$C$883,"*"&amp;RIGHT($A342,3)&amp;"*",EUROSTAT_VBE_IND_2005!$D$7:$D$883,"4240*"))/1000+(SUMIFS(EUROSTAT_VBE_IND_2005!I$7:I$883,EUROSTAT_VBE_IND_2005!$B$7:$B$883,$D342,EUROSTAT_VBE_IND_2005!$C$7:$C$883,"*"&amp;RIGHT($A342,3)&amp;"*",EUROSTAT_VBE_IND_2005!$D$7:$D$883,"3106*"))/1000</f>
        <v>11.954</v>
      </c>
      <c r="M342" s="17">
        <f>(SUMIFS(EUROSTAT_VBE_IND_2005!J$7:J$883,EUROSTAT_VBE_IND_2005!$B$7:$B$883,$D342,EUROSTAT_VBE_IND_2005!$C$7:$C$883,"*"&amp;RIGHT($A342,3)&amp;"*",EUROSTAT_VBE_IND_2005!$D$7:$D$883,"4100*"))/1000+(SUMIFS(EUROSTAT_VBE_IND_2005!J$7:J$883,EUROSTAT_VBE_IND_2005!$B$7:$B$883,$D342,EUROSTAT_VBE_IND_2005!$C$7:$C$883,"*"&amp;RIGHT($A342,3)&amp;"*",EUROSTAT_VBE_IND_2005!$D$7:$D$883,"4230*"))/1000+(SUMIFS(EUROSTAT_VBE_IND_2005!J$7:J$883,EUROSTAT_VBE_IND_2005!$B$7:$B$883,$D342,EUROSTAT_VBE_IND_2005!$C$7:$C$883,"*"&amp;RIGHT($A342,3)&amp;"*",EUROSTAT_VBE_IND_2005!$D$7:$D$883,"4240*"))/1000+(SUMIFS(EUROSTAT_VBE_IND_2005!J$7:J$883,EUROSTAT_VBE_IND_2005!$B$7:$B$883,$D342,EUROSTAT_VBE_IND_2005!$C$7:$C$883,"*"&amp;RIGHT($A342,3)&amp;"*",EUROSTAT_VBE_IND_2005!$D$7:$D$883,"3106*"))/1000</f>
        <v>76.961</v>
      </c>
      <c r="N342" s="17">
        <f>(SUMIFS(EUROSTAT_VBE_IND_2005!K$7:K$883,EUROSTAT_VBE_IND_2005!$B$7:$B$883,$D342,EUROSTAT_VBE_IND_2005!$C$7:$C$883,"*"&amp;RIGHT($A342,3)&amp;"*",EUROSTAT_VBE_IND_2005!$D$7:$D$883,"4100*"))/1000+(SUMIFS(EUROSTAT_VBE_IND_2005!K$7:K$883,EUROSTAT_VBE_IND_2005!$B$7:$B$883,$D342,EUROSTAT_VBE_IND_2005!$C$7:$C$883,"*"&amp;RIGHT($A342,3)&amp;"*",EUROSTAT_VBE_IND_2005!$D$7:$D$883,"4230*"))/1000+(SUMIFS(EUROSTAT_VBE_IND_2005!K$7:K$883,EUROSTAT_VBE_IND_2005!$B$7:$B$883,$D342,EUROSTAT_VBE_IND_2005!$C$7:$C$883,"*"&amp;RIGHT($A342,3)&amp;"*",EUROSTAT_VBE_IND_2005!$D$7:$D$883,"4240*"))/1000+(SUMIFS(EUROSTAT_VBE_IND_2005!K$7:K$883,EUROSTAT_VBE_IND_2005!$B$7:$B$883,$D342,EUROSTAT_VBE_IND_2005!$C$7:$C$883,"*"&amp;RIGHT($A342,3)&amp;"*",EUROSTAT_VBE_IND_2005!$D$7:$D$883,"3106*"))/1000</f>
        <v>3.401</v>
      </c>
      <c r="O342" s="17">
        <f>(SUMIFS(EUROSTAT_VBE_IND_2005!L$7:L$883,EUROSTAT_VBE_IND_2005!$B$7:$B$883,$D342,EUROSTAT_VBE_IND_2005!$C$7:$C$883,"*"&amp;RIGHT($A342,3)&amp;"*",EUROSTAT_VBE_IND_2005!$D$7:$D$883,"4100*"))/1000+(SUMIFS(EUROSTAT_VBE_IND_2005!L$7:L$883,EUROSTAT_VBE_IND_2005!$B$7:$B$883,$D342,EUROSTAT_VBE_IND_2005!$C$7:$C$883,"*"&amp;RIGHT($A342,3)&amp;"*",EUROSTAT_VBE_IND_2005!$D$7:$D$883,"4230*"))/1000+(SUMIFS(EUROSTAT_VBE_IND_2005!L$7:L$883,EUROSTAT_VBE_IND_2005!$B$7:$B$883,$D342,EUROSTAT_VBE_IND_2005!$C$7:$C$883,"*"&amp;RIGHT($A342,3)&amp;"*",EUROSTAT_VBE_IND_2005!$D$7:$D$883,"4240*"))/1000+(SUMIFS(EUROSTAT_VBE_IND_2005!L$7:L$883,EUROSTAT_VBE_IND_2005!$B$7:$B$883,$D342,EUROSTAT_VBE_IND_2005!$C$7:$C$883,"*"&amp;RIGHT($A342,3)&amp;"*",EUROSTAT_VBE_IND_2005!$D$7:$D$883,"3106*"))/1000</f>
        <v>0.334</v>
      </c>
      <c r="P342" s="17">
        <f>(SUMIFS(EUROSTAT_VBE_IND_2005!M$7:M$883,EUROSTAT_VBE_IND_2005!$B$7:$B$883,$D342,EUROSTAT_VBE_IND_2005!$C$7:$C$883,"*"&amp;RIGHT($A342,3)&amp;"*",EUROSTAT_VBE_IND_2005!$D$7:$D$883,"4100*"))/1000+(SUMIFS(EUROSTAT_VBE_IND_2005!M$7:M$883,EUROSTAT_VBE_IND_2005!$B$7:$B$883,$D342,EUROSTAT_VBE_IND_2005!$C$7:$C$883,"*"&amp;RIGHT($A342,3)&amp;"*",EUROSTAT_VBE_IND_2005!$D$7:$D$883,"4230*"))/1000+(SUMIFS(EUROSTAT_VBE_IND_2005!M$7:M$883,EUROSTAT_VBE_IND_2005!$B$7:$B$883,$D342,EUROSTAT_VBE_IND_2005!$C$7:$C$883,"*"&amp;RIGHT($A342,3)&amp;"*",EUROSTAT_VBE_IND_2005!$D$7:$D$883,"4240*"))/1000+(SUMIFS(EUROSTAT_VBE_IND_2005!M$7:M$883,EUROSTAT_VBE_IND_2005!$B$7:$B$883,$D342,EUROSTAT_VBE_IND_2005!$C$7:$C$883,"*"&amp;RIGHT($A342,3)&amp;"*",EUROSTAT_VBE_IND_2005!$D$7:$D$883,"3106*"))/1000</f>
        <v>0.068</v>
      </c>
      <c r="Q342" s="17">
        <f>(SUMIFS(EUROSTAT_VBE_IND_2005!N$7:N$883,EUROSTAT_VBE_IND_2005!$B$7:$B$883,$D342,EUROSTAT_VBE_IND_2005!$C$7:$C$883,"*"&amp;RIGHT($A342,3)&amp;"*",EUROSTAT_VBE_IND_2005!$D$7:$D$883,"4100*"))/1000+(SUMIFS(EUROSTAT_VBE_IND_2005!N$7:N$883,EUROSTAT_VBE_IND_2005!$B$7:$B$883,$D342,EUROSTAT_VBE_IND_2005!$C$7:$C$883,"*"&amp;RIGHT($A342,3)&amp;"*",EUROSTAT_VBE_IND_2005!$D$7:$D$883,"4230*"))/1000+(SUMIFS(EUROSTAT_VBE_IND_2005!N$7:N$883,EUROSTAT_VBE_IND_2005!$B$7:$B$883,$D342,EUROSTAT_VBE_IND_2005!$C$7:$C$883,"*"&amp;RIGHT($A342,3)&amp;"*",EUROSTAT_VBE_IND_2005!$D$7:$D$883,"4240*"))/1000+(SUMIFS(EUROSTAT_VBE_IND_2005!N$7:N$883,EUROSTAT_VBE_IND_2005!$B$7:$B$883,$D342,EUROSTAT_VBE_IND_2005!$C$7:$C$883,"*"&amp;RIGHT($A342,3)&amp;"*",EUROSTAT_VBE_IND_2005!$D$7:$D$883,"3106*"))/1000</f>
        <v>21.92</v>
      </c>
      <c r="R342" s="17">
        <f>(SUMIFS(EUROSTAT_VBE_IND_2005!O$7:O$883,EUROSTAT_VBE_IND_2005!$B$7:$B$883,$D342,EUROSTAT_VBE_IND_2005!$C$7:$C$883,"*"&amp;RIGHT($A342,3)&amp;"*",EUROSTAT_VBE_IND_2005!$D$7:$D$883,"4100*"))/1000+(SUMIFS(EUROSTAT_VBE_IND_2005!O$7:O$883,EUROSTAT_VBE_IND_2005!$B$7:$B$883,$D342,EUROSTAT_VBE_IND_2005!$C$7:$C$883,"*"&amp;RIGHT($A342,3)&amp;"*",EUROSTAT_VBE_IND_2005!$D$7:$D$883,"4230*"))/1000+(SUMIFS(EUROSTAT_VBE_IND_2005!O$7:O$883,EUROSTAT_VBE_IND_2005!$B$7:$B$883,$D342,EUROSTAT_VBE_IND_2005!$C$7:$C$883,"*"&amp;RIGHT($A342,3)&amp;"*",EUROSTAT_VBE_IND_2005!$D$7:$D$883,"4240*"))/1000+(SUMIFS(EUROSTAT_VBE_IND_2005!O$7:O$883,EUROSTAT_VBE_IND_2005!$B$7:$B$883,$D342,EUROSTAT_VBE_IND_2005!$C$7:$C$883,"*"&amp;RIGHT($A342,3)&amp;"*",EUROSTAT_VBE_IND_2005!$D$7:$D$883,"3106*"))/1000</f>
        <v>0.479</v>
      </c>
      <c r="S342" s="17">
        <f>(SUMIFS(EUROSTAT_VBE_IND_2005!P$7:P$883,EUROSTAT_VBE_IND_2005!$B$7:$B$883,$D342,EUROSTAT_VBE_IND_2005!$C$7:$C$883,"*"&amp;RIGHT($A342,3)&amp;"*",EUROSTAT_VBE_IND_2005!$D$7:$D$883,"4100*"))/1000+(SUMIFS(EUROSTAT_VBE_IND_2005!P$7:P$883,EUROSTAT_VBE_IND_2005!$B$7:$B$883,$D342,EUROSTAT_VBE_IND_2005!$C$7:$C$883,"*"&amp;RIGHT($A342,3)&amp;"*",EUROSTAT_VBE_IND_2005!$D$7:$D$883,"4230*"))/1000+(SUMIFS(EUROSTAT_VBE_IND_2005!P$7:P$883,EUROSTAT_VBE_IND_2005!$B$7:$B$883,$D342,EUROSTAT_VBE_IND_2005!$C$7:$C$883,"*"&amp;RIGHT($A342,3)&amp;"*",EUROSTAT_VBE_IND_2005!$D$7:$D$883,"4240*"))/1000+(SUMIFS(EUROSTAT_VBE_IND_2005!P$7:P$883,EUROSTAT_VBE_IND_2005!$B$7:$B$883,$D342,EUROSTAT_VBE_IND_2005!$C$7:$C$883,"*"&amp;RIGHT($A342,3)&amp;"*",EUROSTAT_VBE_IND_2005!$D$7:$D$883,"3106*"))/1000</f>
        <v>37.148</v>
      </c>
      <c r="T342" s="17">
        <f>(SUMIFS(EUROSTAT_VBE_IND_2005!Q$7:Q$883,EUROSTAT_VBE_IND_2005!$B$7:$B$883,$D342,EUROSTAT_VBE_IND_2005!$C$7:$C$883,"*"&amp;RIGHT($A342,3)&amp;"*",EUROSTAT_VBE_IND_2005!$D$7:$D$883,"4100*"))/1000+(SUMIFS(EUROSTAT_VBE_IND_2005!Q$7:Q$883,EUROSTAT_VBE_IND_2005!$B$7:$B$883,$D342,EUROSTAT_VBE_IND_2005!$C$7:$C$883,"*"&amp;RIGHT($A342,3)&amp;"*",EUROSTAT_VBE_IND_2005!$D$7:$D$883,"4230*"))/1000+(SUMIFS(EUROSTAT_VBE_IND_2005!Q$7:Q$883,EUROSTAT_VBE_IND_2005!$B$7:$B$883,$D342,EUROSTAT_VBE_IND_2005!$C$7:$C$883,"*"&amp;RIGHT($A342,3)&amp;"*",EUROSTAT_VBE_IND_2005!$D$7:$D$883,"4240*"))/1000+(SUMIFS(EUROSTAT_VBE_IND_2005!Q$7:Q$883,EUROSTAT_VBE_IND_2005!$B$7:$B$883,$D342,EUROSTAT_VBE_IND_2005!$C$7:$C$883,"*"&amp;RIGHT($A342,3)&amp;"*",EUROSTAT_VBE_IND_2005!$D$7:$D$883,"3106*"))/1000</f>
        <v>0.82</v>
      </c>
      <c r="U342" s="17">
        <f>(SUMIFS(EUROSTAT_VBE_IND_2005!R$7:R$883,EUROSTAT_VBE_IND_2005!$B$7:$B$883,$D342,EUROSTAT_VBE_IND_2005!$C$7:$C$883,"*"&amp;RIGHT($A342,3)&amp;"*",EUROSTAT_VBE_IND_2005!$D$7:$D$883,"4100*"))/1000+(SUMIFS(EUROSTAT_VBE_IND_2005!R$7:R$883,EUROSTAT_VBE_IND_2005!$B$7:$B$883,$D342,EUROSTAT_VBE_IND_2005!$C$7:$C$883,"*"&amp;RIGHT($A342,3)&amp;"*",EUROSTAT_VBE_IND_2005!$D$7:$D$883,"4230*"))/1000+(SUMIFS(EUROSTAT_VBE_IND_2005!R$7:R$883,EUROSTAT_VBE_IND_2005!$B$7:$B$883,$D342,EUROSTAT_VBE_IND_2005!$C$7:$C$883,"*"&amp;RIGHT($A342,3)&amp;"*",EUROSTAT_VBE_IND_2005!$D$7:$D$883,"4240*"))/1000+(SUMIFS(EUROSTAT_VBE_IND_2005!R$7:R$883,EUROSTAT_VBE_IND_2005!$B$7:$B$883,$D342,EUROSTAT_VBE_IND_2005!$C$7:$C$883,"*"&amp;RIGHT($A342,3)&amp;"*",EUROSTAT_VBE_IND_2005!$D$7:$D$883,"3106*"))/1000</f>
        <v>6.632</v>
      </c>
      <c r="V342" s="17">
        <f>(SUMIFS(EUROSTAT_VBE_IND_2005!S$7:S$883,EUROSTAT_VBE_IND_2005!$B$7:$B$883,$D342,EUROSTAT_VBE_IND_2005!$C$7:$C$883,"*"&amp;RIGHT($A342,3)&amp;"*",EUROSTAT_VBE_IND_2005!$D$7:$D$883,"4100*"))/1000+(SUMIFS(EUROSTAT_VBE_IND_2005!S$7:S$883,EUROSTAT_VBE_IND_2005!$B$7:$B$883,$D342,EUROSTAT_VBE_IND_2005!$C$7:$C$883,"*"&amp;RIGHT($A342,3)&amp;"*",EUROSTAT_VBE_IND_2005!$D$7:$D$883,"4230*"))/1000+(SUMIFS(EUROSTAT_VBE_IND_2005!S$7:S$883,EUROSTAT_VBE_IND_2005!$B$7:$B$883,$D342,EUROSTAT_VBE_IND_2005!$C$7:$C$883,"*"&amp;RIGHT($A342,3)&amp;"*",EUROSTAT_VBE_IND_2005!$D$7:$D$883,"4240*"))/1000+(SUMIFS(EUROSTAT_VBE_IND_2005!S$7:S$883,EUROSTAT_VBE_IND_2005!$B$7:$B$883,$D342,EUROSTAT_VBE_IND_2005!$C$7:$C$883,"*"&amp;RIGHT($A342,3)&amp;"*",EUROSTAT_VBE_IND_2005!$D$7:$D$883,"3106*"))/1000</f>
        <v>2.197</v>
      </c>
      <c r="W342" s="17">
        <f>(SUMIFS(EUROSTAT_VBE_IND_2005!T$7:T$883,EUROSTAT_VBE_IND_2005!$B$7:$B$883,$D342,EUROSTAT_VBE_IND_2005!$C$7:$C$883,"*"&amp;RIGHT($A342,3)&amp;"*",EUROSTAT_VBE_IND_2005!$D$7:$D$883,"4100*"))/1000+(SUMIFS(EUROSTAT_VBE_IND_2005!T$7:T$883,EUROSTAT_VBE_IND_2005!$B$7:$B$883,$D342,EUROSTAT_VBE_IND_2005!$C$7:$C$883,"*"&amp;RIGHT($A342,3)&amp;"*",EUROSTAT_VBE_IND_2005!$D$7:$D$883,"4230*"))/1000+(SUMIFS(EUROSTAT_VBE_IND_2005!T$7:T$883,EUROSTAT_VBE_IND_2005!$B$7:$B$883,$D342,EUROSTAT_VBE_IND_2005!$C$7:$C$883,"*"&amp;RIGHT($A342,3)&amp;"*",EUROSTAT_VBE_IND_2005!$D$7:$D$883,"4240*"))/1000+(SUMIFS(EUROSTAT_VBE_IND_2005!T$7:T$883,EUROSTAT_VBE_IND_2005!$B$7:$B$883,$D342,EUROSTAT_VBE_IND_2005!$C$7:$C$883,"*"&amp;RIGHT($A342,3)&amp;"*",EUROSTAT_VBE_IND_2005!$D$7:$D$883,"3106*"))/1000</f>
        <v>0</v>
      </c>
      <c r="X342" s="17">
        <f>(SUMIFS(EUROSTAT_VBE_IND_2005!U$7:U$883,EUROSTAT_VBE_IND_2005!$B$7:$B$883,$D342,EUROSTAT_VBE_IND_2005!$C$7:$C$883,"*"&amp;RIGHT($A342,3)&amp;"*",EUROSTAT_VBE_IND_2005!$D$7:$D$883,"4100*"))/1000+(SUMIFS(EUROSTAT_VBE_IND_2005!U$7:U$883,EUROSTAT_VBE_IND_2005!$B$7:$B$883,$D342,EUROSTAT_VBE_IND_2005!$C$7:$C$883,"*"&amp;RIGHT($A342,3)&amp;"*",EUROSTAT_VBE_IND_2005!$D$7:$D$883,"4230*"))/1000+(SUMIFS(EUROSTAT_VBE_IND_2005!U$7:U$883,EUROSTAT_VBE_IND_2005!$B$7:$B$883,$D342,EUROSTAT_VBE_IND_2005!$C$7:$C$883,"*"&amp;RIGHT($A342,3)&amp;"*",EUROSTAT_VBE_IND_2005!$D$7:$D$883,"4240*"))/1000+(SUMIFS(EUROSTAT_VBE_IND_2005!U$7:U$883,EUROSTAT_VBE_IND_2005!$B$7:$B$883,$D342,EUROSTAT_VBE_IND_2005!$C$7:$C$883,"*"&amp;RIGHT($A342,3)&amp;"*",EUROSTAT_VBE_IND_2005!$D$7:$D$883,"3106*"))/1000</f>
        <v>86.373</v>
      </c>
      <c r="Y342" s="17">
        <f>(SUMIFS(EUROSTAT_VBE_IND_2005!V$7:V$883,EUROSTAT_VBE_IND_2005!$B$7:$B$883,$D342,EUROSTAT_VBE_IND_2005!$C$7:$C$883,"*"&amp;RIGHT($A342,3)&amp;"*",EUROSTAT_VBE_IND_2005!$D$7:$D$883,"4100*"))/1000+(SUMIFS(EUROSTAT_VBE_IND_2005!V$7:V$883,EUROSTAT_VBE_IND_2005!$B$7:$B$883,$D342,EUROSTAT_VBE_IND_2005!$C$7:$C$883,"*"&amp;RIGHT($A342,3)&amp;"*",EUROSTAT_VBE_IND_2005!$D$7:$D$883,"4230*"))/1000+(SUMIFS(EUROSTAT_VBE_IND_2005!V$7:V$883,EUROSTAT_VBE_IND_2005!$B$7:$B$883,$D342,EUROSTAT_VBE_IND_2005!$C$7:$C$883,"*"&amp;RIGHT($A342,3)&amp;"*",EUROSTAT_VBE_IND_2005!$D$7:$D$883,"4240*"))/1000+(SUMIFS(EUROSTAT_VBE_IND_2005!V$7:V$883,EUROSTAT_VBE_IND_2005!$B$7:$B$883,$D342,EUROSTAT_VBE_IND_2005!$C$7:$C$883,"*"&amp;RIGHT($A342,3)&amp;"*",EUROSTAT_VBE_IND_2005!$D$7:$D$883,"3106*"))/1000</f>
        <v>1.105</v>
      </c>
      <c r="Z342" s="17">
        <f>(SUMIFS(EUROSTAT_VBE_IND_2005!W$7:W$883,EUROSTAT_VBE_IND_2005!$B$7:$B$883,$D342,EUROSTAT_VBE_IND_2005!$C$7:$C$883,"*"&amp;RIGHT($A342,3)&amp;"*",EUROSTAT_VBE_IND_2005!$D$7:$D$883,"4100*"))/1000+(SUMIFS(EUROSTAT_VBE_IND_2005!W$7:W$883,EUROSTAT_VBE_IND_2005!$B$7:$B$883,$D342,EUROSTAT_VBE_IND_2005!$C$7:$C$883,"*"&amp;RIGHT($A342,3)&amp;"*",EUROSTAT_VBE_IND_2005!$D$7:$D$883,"4230*"))/1000+(SUMIFS(EUROSTAT_VBE_IND_2005!W$7:W$883,EUROSTAT_VBE_IND_2005!$B$7:$B$883,$D342,EUROSTAT_VBE_IND_2005!$C$7:$C$883,"*"&amp;RIGHT($A342,3)&amp;"*",EUROSTAT_VBE_IND_2005!$D$7:$D$883,"4240*"))/1000+(SUMIFS(EUROSTAT_VBE_IND_2005!W$7:W$883,EUROSTAT_VBE_IND_2005!$B$7:$B$883,$D342,EUROSTAT_VBE_IND_2005!$C$7:$C$883,"*"&amp;RIGHT($A342,3)&amp;"*",EUROSTAT_VBE_IND_2005!$D$7:$D$883,"3106*"))/1000</f>
        <v>0.109</v>
      </c>
      <c r="AA342" s="17">
        <f>(SUMIFS(EUROSTAT_VBE_IND_2005!X$7:X$883,EUROSTAT_VBE_IND_2005!$B$7:$B$883,$D342,EUROSTAT_VBE_IND_2005!$C$7:$C$883,"*"&amp;RIGHT($A342,3)&amp;"*",EUROSTAT_VBE_IND_2005!$D$7:$D$883,"4100*"))/1000+(SUMIFS(EUROSTAT_VBE_IND_2005!X$7:X$883,EUROSTAT_VBE_IND_2005!$B$7:$B$883,$D342,EUROSTAT_VBE_IND_2005!$C$7:$C$883,"*"&amp;RIGHT($A342,3)&amp;"*",EUROSTAT_VBE_IND_2005!$D$7:$D$883,"4230*"))/1000+(SUMIFS(EUROSTAT_VBE_IND_2005!X$7:X$883,EUROSTAT_VBE_IND_2005!$B$7:$B$883,$D342,EUROSTAT_VBE_IND_2005!$C$7:$C$883,"*"&amp;RIGHT($A342,3)&amp;"*",EUROSTAT_VBE_IND_2005!$D$7:$D$883,"4240*"))/1000+(SUMIFS(EUROSTAT_VBE_IND_2005!X$7:X$883,EUROSTAT_VBE_IND_2005!$B$7:$B$883,$D342,EUROSTAT_VBE_IND_2005!$C$7:$C$883,"*"&amp;RIGHT($A342,3)&amp;"*",EUROSTAT_VBE_IND_2005!$D$7:$D$883,"3106*"))/1000</f>
        <v>0.268</v>
      </c>
      <c r="AB342" s="17">
        <f>(SUMIFS(EUROSTAT_VBE_IND_2005!AA$7:AA$883,EUROSTAT_VBE_IND_2005!$B$7:$B$883,$D342,EUROSTAT_VBE_IND_2005!$C$7:$C$883,"*"&amp;RIGHT($A342,3)&amp;"*",EUROSTAT_VBE_IND_2005!$D$7:$D$883,"4100*"))/1000+(SUMIFS(EUROSTAT_VBE_IND_2005!AA$7:AA$883,EUROSTAT_VBE_IND_2005!$B$7:$B$883,$D342,EUROSTAT_VBE_IND_2005!$C$7:$C$883,"*"&amp;RIGHT($A342,3)&amp;"*",EUROSTAT_VBE_IND_2005!$D$7:$D$883,"4230*"))/1000+(SUMIFS(EUROSTAT_VBE_IND_2005!AA$7:AA$883,EUROSTAT_VBE_IND_2005!$B$7:$B$883,$D342,EUROSTAT_VBE_IND_2005!$C$7:$C$883,"*"&amp;RIGHT($A342,3)&amp;"*",EUROSTAT_VBE_IND_2005!$D$7:$D$883,"4240*"))/1000+(SUMIFS(EUROSTAT_VBE_IND_2005!AA$7:AA$883,EUROSTAT_VBE_IND_2005!$B$7:$B$883,$D342,EUROSTAT_VBE_IND_2005!$C$7:$C$883,"*"&amp;RIGHT($A342,3)&amp;"*",EUROSTAT_VBE_IND_2005!$D$7:$D$883,"3106*"))/1000</f>
        <v>0</v>
      </c>
      <c r="AC342" s="17">
        <f>(SUMIFS(EUROSTAT_VBE_IND_2005!AB$7:AB$883,EUROSTAT_VBE_IND_2005!$B$7:$B$883,$D342,EUROSTAT_VBE_IND_2005!$C$7:$C$883,"*"&amp;RIGHT($A342,3)&amp;"*",EUROSTAT_VBE_IND_2005!$D$7:$D$883,"4100*"))/1000+(SUMIFS(EUROSTAT_VBE_IND_2005!AB$7:AB$883,EUROSTAT_VBE_IND_2005!$B$7:$B$883,$D342,EUROSTAT_VBE_IND_2005!$C$7:$C$883,"*"&amp;RIGHT($A342,3)&amp;"*",EUROSTAT_VBE_IND_2005!$D$7:$D$883,"4230*"))/1000+(SUMIFS(EUROSTAT_VBE_IND_2005!AB$7:AB$883,EUROSTAT_VBE_IND_2005!$B$7:$B$883,$D342,EUROSTAT_VBE_IND_2005!$C$7:$C$883,"*"&amp;RIGHT($A342,3)&amp;"*",EUROSTAT_VBE_IND_2005!$D$7:$D$883,"4240*"))/1000+(SUMIFS(EUROSTAT_VBE_IND_2005!AB$7:AB$883,EUROSTAT_VBE_IND_2005!$B$7:$B$883,$D342,EUROSTAT_VBE_IND_2005!$C$7:$C$883,"*"&amp;RIGHT($A342,3)&amp;"*",EUROSTAT_VBE_IND_2005!$D$7:$D$883,"3106*"))/1000</f>
        <v>13.79</v>
      </c>
      <c r="AD342" s="17">
        <f>(SUMIFS(EUROSTAT_VBE_IND_2005!AC$7:AC$883,EUROSTAT_VBE_IND_2005!$B$7:$B$883,$D342,EUROSTAT_VBE_IND_2005!$C$7:$C$883,"*"&amp;RIGHT($A342,3)&amp;"*",EUROSTAT_VBE_IND_2005!$D$7:$D$883,"4100*"))/1000+(SUMIFS(EUROSTAT_VBE_IND_2005!AC$7:AC$883,EUROSTAT_VBE_IND_2005!$B$7:$B$883,$D342,EUROSTAT_VBE_IND_2005!$C$7:$C$883,"*"&amp;RIGHT($A342,3)&amp;"*",EUROSTAT_VBE_IND_2005!$D$7:$D$883,"4230*"))/1000+(SUMIFS(EUROSTAT_VBE_IND_2005!AC$7:AC$883,EUROSTAT_VBE_IND_2005!$B$7:$B$883,$D342,EUROSTAT_VBE_IND_2005!$C$7:$C$883,"*"&amp;RIGHT($A342,3)&amp;"*",EUROSTAT_VBE_IND_2005!$D$7:$D$883,"4240*"))/1000+(SUMIFS(EUROSTAT_VBE_IND_2005!AC$7:AC$883,EUROSTAT_VBE_IND_2005!$B$7:$B$883,$D342,EUROSTAT_VBE_IND_2005!$C$7:$C$883,"*"&amp;RIGHT($A342,3)&amp;"*",EUROSTAT_VBE_IND_2005!$D$7:$D$883,"3106*"))/1000</f>
        <v>0.113</v>
      </c>
      <c r="AE342" s="17">
        <f>(SUMIFS(EUROSTAT_VBE_IND_2005!AD$7:AD$883,EUROSTAT_VBE_IND_2005!$B$7:$B$883,$D342,EUROSTAT_VBE_IND_2005!$C$7:$C$883,"*"&amp;RIGHT($A342,3)&amp;"*",EUROSTAT_VBE_IND_2005!$D$7:$D$883,"4100*"))/1000+(SUMIFS(EUROSTAT_VBE_IND_2005!AD$7:AD$883,EUROSTAT_VBE_IND_2005!$B$7:$B$883,$D342,EUROSTAT_VBE_IND_2005!$C$7:$C$883,"*"&amp;RIGHT($A342,3)&amp;"*",EUROSTAT_VBE_IND_2005!$D$7:$D$883,"4230*"))/1000+(SUMIFS(EUROSTAT_VBE_IND_2005!AD$7:AD$883,EUROSTAT_VBE_IND_2005!$B$7:$B$883,$D342,EUROSTAT_VBE_IND_2005!$C$7:$C$883,"*"&amp;RIGHT($A342,3)&amp;"*",EUROSTAT_VBE_IND_2005!$D$7:$D$883,"4240*"))/1000+(SUMIFS(EUROSTAT_VBE_IND_2005!AD$7:AD$883,EUROSTAT_VBE_IND_2005!$B$7:$B$883,$D342,EUROSTAT_VBE_IND_2005!$C$7:$C$883,"*"&amp;RIGHT($A342,3)&amp;"*",EUROSTAT_VBE_IND_2005!$D$7:$D$883,"3106*"))/1000</f>
        <v>8.075</v>
      </c>
      <c r="AF342" s="17">
        <f>(SUMIFS(EUROSTAT_VBE_IND_2005!AE$7:AE$883,EUROSTAT_VBE_IND_2005!$B$7:$B$883,$D342,EUROSTAT_VBE_IND_2005!$C$7:$C$883,"*"&amp;RIGHT($A342,3)&amp;"*",EUROSTAT_VBE_IND_2005!$D$7:$D$883,"4100*"))/1000+(SUMIFS(EUROSTAT_VBE_IND_2005!AE$7:AE$883,EUROSTAT_VBE_IND_2005!$B$7:$B$883,$D342,EUROSTAT_VBE_IND_2005!$C$7:$C$883,"*"&amp;RIGHT($A342,3)&amp;"*",EUROSTAT_VBE_IND_2005!$D$7:$D$883,"4230*"))/1000+(SUMIFS(EUROSTAT_VBE_IND_2005!AE$7:AE$883,EUROSTAT_VBE_IND_2005!$B$7:$B$883,$D342,EUROSTAT_VBE_IND_2005!$C$7:$C$883,"*"&amp;RIGHT($A342,3)&amp;"*",EUROSTAT_VBE_IND_2005!$D$7:$D$883,"4240*"))/1000+(SUMIFS(EUROSTAT_VBE_IND_2005!AE$7:AE$883,EUROSTAT_VBE_IND_2005!$B$7:$B$883,$D342,EUROSTAT_VBE_IND_2005!$C$7:$C$883,"*"&amp;RIGHT($A342,3)&amp;"*",EUROSTAT_VBE_IND_2005!$D$7:$D$883,"3106*"))/1000</f>
        <v>0.892</v>
      </c>
      <c r="AG342" s="17">
        <f>(SUMIFS(EUROSTAT_VBE_IND_2005!AF$7:AF$883,EUROSTAT_VBE_IND_2005!$B$7:$B$883,$D342,EUROSTAT_VBE_IND_2005!$C$7:$C$883,"*"&amp;RIGHT($A342,3)&amp;"*",EUROSTAT_VBE_IND_2005!$D$7:$D$883,"4100*"))/1000+(SUMIFS(EUROSTAT_VBE_IND_2005!AF$7:AF$883,EUROSTAT_VBE_IND_2005!$B$7:$B$883,$D342,EUROSTAT_VBE_IND_2005!$C$7:$C$883,"*"&amp;RIGHT($A342,3)&amp;"*",EUROSTAT_VBE_IND_2005!$D$7:$D$883,"4230*"))/1000+(SUMIFS(EUROSTAT_VBE_IND_2005!AF$7:AF$883,EUROSTAT_VBE_IND_2005!$B$7:$B$883,$D342,EUROSTAT_VBE_IND_2005!$C$7:$C$883,"*"&amp;RIGHT($A342,3)&amp;"*",EUROSTAT_VBE_IND_2005!$D$7:$D$883,"4240*"))/1000+(SUMIFS(EUROSTAT_VBE_IND_2005!AF$7:AF$883,EUROSTAT_VBE_IND_2005!$B$7:$B$883,$D342,EUROSTAT_VBE_IND_2005!$C$7:$C$883,"*"&amp;RIGHT($A342,3)&amp;"*",EUROSTAT_VBE_IND_2005!$D$7:$D$883,"3106*"))/1000</f>
        <v>11.782</v>
      </c>
      <c r="AH342" s="17">
        <f>(SUMIFS(EUROSTAT_VBE_IND_2005!AH$7:AH$883,EUROSTAT_VBE_IND_2005!$B$7:$B$883,$D342,EUROSTAT_VBE_IND_2005!$C$7:$C$883,"*"&amp;RIGHT($A342,3)&amp;"*",EUROSTAT_VBE_IND_2005!$D$7:$D$883,"4100*"))/1000+(SUMIFS(EUROSTAT_VBE_IND_2005!AH$7:AH$883,EUROSTAT_VBE_IND_2005!$B$7:$B$883,$D342,EUROSTAT_VBE_IND_2005!$C$7:$C$883,"*"&amp;RIGHT($A342,3)&amp;"*",EUROSTAT_VBE_IND_2005!$D$7:$D$883,"4230*"))/1000+(SUMIFS(EUROSTAT_VBE_IND_2005!AH$7:AH$883,EUROSTAT_VBE_IND_2005!$B$7:$B$883,$D342,EUROSTAT_VBE_IND_2005!$C$7:$C$883,"*"&amp;RIGHT($A342,3)&amp;"*",EUROSTAT_VBE_IND_2005!$D$7:$D$883,"4240*"))/1000+(SUMIFS(EUROSTAT_VBE_IND_2005!AH$7:AH$883,EUROSTAT_VBE_IND_2005!$B$7:$B$883,$D342,EUROSTAT_VBE_IND_2005!$C$7:$C$883,"*"&amp;RIGHT($A342,3)&amp;"*",EUROSTAT_VBE_IND_2005!$D$7:$D$883,"3106*"))/1000</f>
        <v>0.423</v>
      </c>
      <c r="AI342" s="17">
        <f>(SUMIFS(EUROSTAT_VBE_IND_2005!AI$7:AI$883,EUROSTAT_VBE_IND_2005!$B$7:$B$883,$D342,EUROSTAT_VBE_IND_2005!$C$7:$C$883,"*"&amp;RIGHT($A342,3)&amp;"*",EUROSTAT_VBE_IND_2005!$D$7:$D$883,"4100*"))/1000+(SUMIFS(EUROSTAT_VBE_IND_2005!AI$7:AI$883,EUROSTAT_VBE_IND_2005!$B$7:$B$883,$D342,EUROSTAT_VBE_IND_2005!$C$7:$C$883,"*"&amp;RIGHT($A342,3)&amp;"*",EUROSTAT_VBE_IND_2005!$D$7:$D$883,"4230*"))/1000+(SUMIFS(EUROSTAT_VBE_IND_2005!AI$7:AI$883,EUROSTAT_VBE_IND_2005!$B$7:$B$883,$D342,EUROSTAT_VBE_IND_2005!$C$7:$C$883,"*"&amp;RIGHT($A342,3)&amp;"*",EUROSTAT_VBE_IND_2005!$D$7:$D$883,"4240*"))/1000+(SUMIFS(EUROSTAT_VBE_IND_2005!AI$7:AI$883,EUROSTAT_VBE_IND_2005!$B$7:$B$883,$D342,EUROSTAT_VBE_IND_2005!$C$7:$C$883,"*"&amp;RIGHT($A342,3)&amp;"*",EUROSTAT_VBE_IND_2005!$D$7:$D$883,"3106*"))/1000</f>
        <v>2.575</v>
      </c>
      <c r="AJ342" s="17">
        <f>(SUMIFS(EUROSTAT_VBE_IND_2005!AJ$7:AJ$883,EUROSTAT_VBE_IND_2005!$B$7:$B$883,$D342,EUROSTAT_VBE_IND_2005!$C$7:$C$883,"*"&amp;RIGHT($A342,3)&amp;"*",EUROSTAT_VBE_IND_2005!$D$7:$D$883,"4100*"))/1000+(SUMIFS(EUROSTAT_VBE_IND_2005!AJ$7:AJ$883,EUROSTAT_VBE_IND_2005!$B$7:$B$883,$D342,EUROSTAT_VBE_IND_2005!$C$7:$C$883,"*"&amp;RIGHT($A342,3)&amp;"*",EUROSTAT_VBE_IND_2005!$D$7:$D$883,"4230*"))/1000+(SUMIFS(EUROSTAT_VBE_IND_2005!AJ$7:AJ$883,EUROSTAT_VBE_IND_2005!$B$7:$B$883,$D342,EUROSTAT_VBE_IND_2005!$C$7:$C$883,"*"&amp;RIGHT($A342,3)&amp;"*",EUROSTAT_VBE_IND_2005!$D$7:$D$883,"4240*"))/1000+(SUMIFS(EUROSTAT_VBE_IND_2005!AJ$7:AJ$883,EUROSTAT_VBE_IND_2005!$B$7:$B$883,$D342,EUROSTAT_VBE_IND_2005!$C$7:$C$883,"*"&amp;RIGHT($A342,3)&amp;"*",EUROSTAT_VBE_IND_2005!$D$7:$D$883,"3106*"))/1000</f>
        <v>3.168</v>
      </c>
      <c r="AK342" s="17">
        <f>(SUMIFS(EUROSTAT_VBE_IND_2005!AK$7:AK$883,EUROSTAT_VBE_IND_2005!$B$7:$B$883,$D342,EUROSTAT_VBE_IND_2005!$C$7:$C$883,"*"&amp;RIGHT($A342,3)&amp;"*",EUROSTAT_VBE_IND_2005!$D$7:$D$883,"4100*"))/1000+(SUMIFS(EUROSTAT_VBE_IND_2005!AK$7:AK$883,EUROSTAT_VBE_IND_2005!$B$7:$B$883,$D342,EUROSTAT_VBE_IND_2005!$C$7:$C$883,"*"&amp;RIGHT($A342,3)&amp;"*",EUROSTAT_VBE_IND_2005!$D$7:$D$883,"4230*"))/1000+(SUMIFS(EUROSTAT_VBE_IND_2005!AK$7:AK$883,EUROSTAT_VBE_IND_2005!$B$7:$B$883,$D342,EUROSTAT_VBE_IND_2005!$C$7:$C$883,"*"&amp;RIGHT($A342,3)&amp;"*",EUROSTAT_VBE_IND_2005!$D$7:$D$883,"4240*"))/1000+(SUMIFS(EUROSTAT_VBE_IND_2005!AK$7:AK$883,EUROSTAT_VBE_IND_2005!$B$7:$B$883,$D342,EUROSTAT_VBE_IND_2005!$C$7:$C$883,"*"&amp;RIGHT($A342,3)&amp;"*",EUROSTAT_VBE_IND_2005!$D$7:$D$883,"3106*"))/1000</f>
        <v>41.183</v>
      </c>
      <c r="AL342" s="198"/>
      <c r="AM342" s="198"/>
      <c r="AN342" s="198"/>
      <c r="AO342" s="17">
        <f>(SUMIFS(EUROSTAT_VBE_IND_2005!Y$7:Y$883,EUROSTAT_VBE_IND_2005!$B$7:$B$883,$D342,EUROSTAT_VBE_IND_2005!$C$7:$C$883,"*"&amp;RIGHT($A342,3)&amp;"*",EUROSTAT_VBE_IND_2005!$D$7:$D$883,"4100*"))/1000+(SUMIFS(EUROSTAT_VBE_IND_2005!Y$7:Y$883,EUROSTAT_VBE_IND_2005!$B$7:$B$883,$D342,EUROSTAT_VBE_IND_2005!$C$7:$C$883,"*"&amp;RIGHT($A342,3)&amp;"*",EUROSTAT_VBE_IND_2005!$D$7:$D$883,"4230*"))/1000+(SUMIFS(EUROSTAT_VBE_IND_2005!Y$7:Y$883,EUROSTAT_VBE_IND_2005!$B$7:$B$883,$D342,EUROSTAT_VBE_IND_2005!$C$7:$C$883,"*"&amp;RIGHT($A342,3)&amp;"*",EUROSTAT_VBE_IND_2005!$D$7:$D$883,"4240*"))/1000+(SUMIFS(EUROSTAT_VBE_IND_2005!Y$7:Y$883,EUROSTAT_VBE_IND_2005!$B$7:$B$883,$D342,EUROSTAT_VBE_IND_2005!$C$7:$C$883,"*"&amp;RIGHT($A342,3)&amp;"*",EUROSTAT_VBE_IND_2005!$D$7:$D$883,"3106*"))/1000</f>
        <v>0</v>
      </c>
      <c r="AP342" s="17">
        <f>(SUMIFS(EUROSTAT_VBE_IND_2005!Z$7:Z$883,EUROSTAT_VBE_IND_2005!$B$7:$B$883,$D342,EUROSTAT_VBE_IND_2005!$C$7:$C$883,"*"&amp;RIGHT($A342,3)&amp;"*",EUROSTAT_VBE_IND_2005!$D$7:$D$883,"4100*"))/1000+(SUMIFS(EUROSTAT_VBE_IND_2005!Z$7:Z$883,EUROSTAT_VBE_IND_2005!$B$7:$B$883,$D342,EUROSTAT_VBE_IND_2005!$C$7:$C$883,"*"&amp;RIGHT($A342,3)&amp;"*",EUROSTAT_VBE_IND_2005!$D$7:$D$883,"4230*"))/1000+(SUMIFS(EUROSTAT_VBE_IND_2005!Z$7:Z$883,EUROSTAT_VBE_IND_2005!$B$7:$B$883,$D342,EUROSTAT_VBE_IND_2005!$C$7:$C$883,"*"&amp;RIGHT($A342,3)&amp;"*",EUROSTAT_VBE_IND_2005!$D$7:$D$883,"4240*"))/1000+(SUMIFS(EUROSTAT_VBE_IND_2005!Z$7:Z$883,EUROSTAT_VBE_IND_2005!$B$7:$B$883,$D342,EUROSTAT_VBE_IND_2005!$C$7:$C$883,"*"&amp;RIGHT($A342,3)&amp;"*",EUROSTAT_VBE_IND_2005!$D$7:$D$883,"3106*"))/1000</f>
        <v>0</v>
      </c>
      <c r="AQ342" s="17">
        <f>(SUMIFS(EUROSTAT_VBE_IND_2005!AG$7:AG$883,EUROSTAT_VBE_IND_2005!$B$7:$B$883,$D342,EUROSTAT_VBE_IND_2005!$C$7:$C$883,"*"&amp;RIGHT($A342,3)&amp;"*",EUROSTAT_VBE_IND_2005!$D$7:$D$883,"4100*"))/1000+(SUMIFS(EUROSTAT_VBE_IND_2005!AG$7:AG$883,EUROSTAT_VBE_IND_2005!$B$7:$B$883,$D342,EUROSTAT_VBE_IND_2005!$C$7:$C$883,"*"&amp;RIGHT($A342,3)&amp;"*",EUROSTAT_VBE_IND_2005!$D$7:$D$883,"4230*"))/1000+(SUMIFS(EUROSTAT_VBE_IND_2005!AG$7:AG$883,EUROSTAT_VBE_IND_2005!$B$7:$B$883,$D342,EUROSTAT_VBE_IND_2005!$C$7:$C$883,"*"&amp;RIGHT($A342,3)&amp;"*",EUROSTAT_VBE_IND_2005!$D$7:$D$883,"4240*"))/1000+(SUMIFS(EUROSTAT_VBE_IND_2005!AG$7:AG$883,EUROSTAT_VBE_IND_2005!$B$7:$B$883,$D342,EUROSTAT_VBE_IND_2005!$C$7:$C$883,"*"&amp;RIGHT($A342,3)&amp;"*",EUROSTAT_VBE_IND_2005!$D$7:$D$883,"3106*"))/1000</f>
        <v>0</v>
      </c>
    </row>
    <row r="343" spans="1:43">
      <c r="A343" t="str">
        <f>LEFT(EUROSTAT_VBE_IND_2005!$C$528,8)</f>
        <v>B_101847</v>
      </c>
      <c r="B343" s="28" t="s">
        <v>212</v>
      </c>
      <c r="C343" t="s">
        <v>293</v>
      </c>
      <c r="D343" t="s">
        <v>55</v>
      </c>
      <c r="E343" t="s">
        <v>240</v>
      </c>
      <c r="F343" t="s">
        <v>260</v>
      </c>
      <c r="G343" s="17">
        <f>(SUMIFS(EUROSTAT_VBE_IND_2005!E$7:E$883,EUROSTAT_VBE_IND_2005!$B$7:$B$883,$D343,EUROSTAT_VBE_IND_2005!$C$7:$C$883,"*"&amp;RIGHT($A343,3)&amp;"*",EUROSTAT_VBE_IND_2005!$D$7:$D$883,"421*"))/1000</f>
        <v>0</v>
      </c>
      <c r="H343" s="17">
        <f>(SUMIFS(EUROSTAT_VBE_IND_2005!F$7:F$883,EUROSTAT_VBE_IND_2005!$B$7:$B$883,$D343,EUROSTAT_VBE_IND_2005!$C$7:$C$883,"*"&amp;RIGHT($A343,3)&amp;"*",EUROSTAT_VBE_IND_2005!$D$7:$D$883,"421*"))/1000</f>
        <v>0</v>
      </c>
      <c r="I343" s="17">
        <f>(SUMIFS(EUROSTAT_VBE_IND_2005!G$7:G$883,EUROSTAT_VBE_IND_2005!$B$7:$B$883,$D343,EUROSTAT_VBE_IND_2005!$C$7:$C$883,"*"&amp;RIGHT($A343,3)&amp;"*",EUROSTAT_VBE_IND_2005!$D$7:$D$883,"421*"))/1000</f>
        <v>0</v>
      </c>
      <c r="J343" s="198"/>
      <c r="K343" s="17">
        <f>(SUMIFS(EUROSTAT_VBE_IND_2005!H$7:H$883,EUROSTAT_VBE_IND_2005!$B$7:$B$883,$D343,EUROSTAT_VBE_IND_2005!$C$7:$C$883,"*"&amp;RIGHT($A343,3)&amp;"*",EUROSTAT_VBE_IND_2005!$D$7:$D$883,"421*"))/1000</f>
        <v>0</v>
      </c>
      <c r="L343" s="17">
        <f>(SUMIFS(EUROSTAT_VBE_IND_2005!I$7:I$883,EUROSTAT_VBE_IND_2005!$B$7:$B$883,$D343,EUROSTAT_VBE_IND_2005!$C$7:$C$883,"*"&amp;RIGHT($A343,3)&amp;"*",EUROSTAT_VBE_IND_2005!$D$7:$D$883,"421*"))/1000</f>
        <v>0.765</v>
      </c>
      <c r="M343" s="17">
        <f>(SUMIFS(EUROSTAT_VBE_IND_2005!J$7:J$883,EUROSTAT_VBE_IND_2005!$B$7:$B$883,$D343,EUROSTAT_VBE_IND_2005!$C$7:$C$883,"*"&amp;RIGHT($A343,3)&amp;"*",EUROSTAT_VBE_IND_2005!$D$7:$D$883,"421*"))/1000</f>
        <v>0.024</v>
      </c>
      <c r="N343" s="17">
        <f>(SUMIFS(EUROSTAT_VBE_IND_2005!K$7:K$883,EUROSTAT_VBE_IND_2005!$B$7:$B$883,$D343,EUROSTAT_VBE_IND_2005!$C$7:$C$883,"*"&amp;RIGHT($A343,3)&amp;"*",EUROSTAT_VBE_IND_2005!$D$7:$D$883,"421*"))/1000</f>
        <v>0</v>
      </c>
      <c r="O343" s="17">
        <f>(SUMIFS(EUROSTAT_VBE_IND_2005!L$7:L$883,EUROSTAT_VBE_IND_2005!$B$7:$B$883,$D343,EUROSTAT_VBE_IND_2005!$C$7:$C$883,"*"&amp;RIGHT($A343,3)&amp;"*",EUROSTAT_VBE_IND_2005!$D$7:$D$883,"421*"))/1000</f>
        <v>0</v>
      </c>
      <c r="P343" s="17">
        <f>(SUMIFS(EUROSTAT_VBE_IND_2005!M$7:M$883,EUROSTAT_VBE_IND_2005!$B$7:$B$883,$D343,EUROSTAT_VBE_IND_2005!$C$7:$C$883,"*"&amp;RIGHT($A343,3)&amp;"*",EUROSTAT_VBE_IND_2005!$D$7:$D$883,"421*"))/1000</f>
        <v>0</v>
      </c>
      <c r="Q343" s="17">
        <f>(SUMIFS(EUROSTAT_VBE_IND_2005!N$7:N$883,EUROSTAT_VBE_IND_2005!$B$7:$B$883,$D343,EUROSTAT_VBE_IND_2005!$C$7:$C$883,"*"&amp;RIGHT($A343,3)&amp;"*",EUROSTAT_VBE_IND_2005!$D$7:$D$883,"421*"))/1000</f>
        <v>0</v>
      </c>
      <c r="R343" s="17">
        <f>(SUMIFS(EUROSTAT_VBE_IND_2005!O$7:O$883,EUROSTAT_VBE_IND_2005!$B$7:$B$883,$D343,EUROSTAT_VBE_IND_2005!$C$7:$C$883,"*"&amp;RIGHT($A343,3)&amp;"*",EUROSTAT_VBE_IND_2005!$D$7:$D$883,"421*"))/1000</f>
        <v>0</v>
      </c>
      <c r="S343" s="17">
        <f>(SUMIFS(EUROSTAT_VBE_IND_2005!P$7:P$883,EUROSTAT_VBE_IND_2005!$B$7:$B$883,$D343,EUROSTAT_VBE_IND_2005!$C$7:$C$883,"*"&amp;RIGHT($A343,3)&amp;"*",EUROSTAT_VBE_IND_2005!$D$7:$D$883,"421*"))/1000</f>
        <v>0</v>
      </c>
      <c r="T343" s="17">
        <f>(SUMIFS(EUROSTAT_VBE_IND_2005!Q$7:Q$883,EUROSTAT_VBE_IND_2005!$B$7:$B$883,$D343,EUROSTAT_VBE_IND_2005!$C$7:$C$883,"*"&amp;RIGHT($A343,3)&amp;"*",EUROSTAT_VBE_IND_2005!$D$7:$D$883,"421*"))/1000</f>
        <v>0</v>
      </c>
      <c r="U343" s="17">
        <f>(SUMIFS(EUROSTAT_VBE_IND_2005!R$7:R$883,EUROSTAT_VBE_IND_2005!$B$7:$B$883,$D343,EUROSTAT_VBE_IND_2005!$C$7:$C$883,"*"&amp;RIGHT($A343,3)&amp;"*",EUROSTAT_VBE_IND_2005!$D$7:$D$883,"421*"))/1000</f>
        <v>0</v>
      </c>
      <c r="V343" s="17">
        <f>(SUMIFS(EUROSTAT_VBE_IND_2005!S$7:S$883,EUROSTAT_VBE_IND_2005!$B$7:$B$883,$D343,EUROSTAT_VBE_IND_2005!$C$7:$C$883,"*"&amp;RIGHT($A343,3)&amp;"*",EUROSTAT_VBE_IND_2005!$D$7:$D$883,"421*"))/1000</f>
        <v>0</v>
      </c>
      <c r="W343" s="17">
        <f>(SUMIFS(EUROSTAT_VBE_IND_2005!T$7:T$883,EUROSTAT_VBE_IND_2005!$B$7:$B$883,$D343,EUROSTAT_VBE_IND_2005!$C$7:$C$883,"*"&amp;RIGHT($A343,3)&amp;"*",EUROSTAT_VBE_IND_2005!$D$7:$D$883,"421*"))/1000</f>
        <v>0</v>
      </c>
      <c r="X343" s="17">
        <f>(SUMIFS(EUROSTAT_VBE_IND_2005!U$7:U$883,EUROSTAT_VBE_IND_2005!$B$7:$B$883,$D343,EUROSTAT_VBE_IND_2005!$C$7:$C$883,"*"&amp;RIGHT($A343,3)&amp;"*",EUROSTAT_VBE_IND_2005!$D$7:$D$883,"421*"))/1000</f>
        <v>0</v>
      </c>
      <c r="Y343" s="17">
        <f>(SUMIFS(EUROSTAT_VBE_IND_2005!V$7:V$883,EUROSTAT_VBE_IND_2005!$B$7:$B$883,$D343,EUROSTAT_VBE_IND_2005!$C$7:$C$883,"*"&amp;RIGHT($A343,3)&amp;"*",EUROSTAT_VBE_IND_2005!$D$7:$D$883,"421*"))/1000</f>
        <v>0</v>
      </c>
      <c r="Z343" s="17">
        <f>(SUMIFS(EUROSTAT_VBE_IND_2005!W$7:W$883,EUROSTAT_VBE_IND_2005!$B$7:$B$883,$D343,EUROSTAT_VBE_IND_2005!$C$7:$C$883,"*"&amp;RIGHT($A343,3)&amp;"*",EUROSTAT_VBE_IND_2005!$D$7:$D$883,"421*"))/1000</f>
        <v>0</v>
      </c>
      <c r="AA343" s="17">
        <f>(SUMIFS(EUROSTAT_VBE_IND_2005!X$7:X$883,EUROSTAT_VBE_IND_2005!$B$7:$B$883,$D343,EUROSTAT_VBE_IND_2005!$C$7:$C$883,"*"&amp;RIGHT($A343,3)&amp;"*",EUROSTAT_VBE_IND_2005!$D$7:$D$883,"421*"))/1000</f>
        <v>0</v>
      </c>
      <c r="AB343" s="17">
        <f>(SUMIFS(EUROSTAT_VBE_IND_2005!AA$7:AA$883,EUROSTAT_VBE_IND_2005!$B$7:$B$883,$D343,EUROSTAT_VBE_IND_2005!$C$7:$C$883,"*"&amp;RIGHT($A343,3)&amp;"*",EUROSTAT_VBE_IND_2005!$D$7:$D$883,"421*"))/1000</f>
        <v>0</v>
      </c>
      <c r="AC343" s="17">
        <f>(SUMIFS(EUROSTAT_VBE_IND_2005!AB$7:AB$883,EUROSTAT_VBE_IND_2005!$B$7:$B$883,$D343,EUROSTAT_VBE_IND_2005!$C$7:$C$883,"*"&amp;RIGHT($A343,3)&amp;"*",EUROSTAT_VBE_IND_2005!$D$7:$D$883,"421*"))/1000</f>
        <v>0</v>
      </c>
      <c r="AD343" s="17">
        <f>(SUMIFS(EUROSTAT_VBE_IND_2005!AC$7:AC$883,EUROSTAT_VBE_IND_2005!$B$7:$B$883,$D343,EUROSTAT_VBE_IND_2005!$C$7:$C$883,"*"&amp;RIGHT($A343,3)&amp;"*",EUROSTAT_VBE_IND_2005!$D$7:$D$883,"421*"))/1000</f>
        <v>0</v>
      </c>
      <c r="AE343" s="17">
        <f>(SUMIFS(EUROSTAT_VBE_IND_2005!AD$7:AD$883,EUROSTAT_VBE_IND_2005!$B$7:$B$883,$D343,EUROSTAT_VBE_IND_2005!$C$7:$C$883,"*"&amp;RIGHT($A343,3)&amp;"*",EUROSTAT_VBE_IND_2005!$D$7:$D$883,"421*"))/1000</f>
        <v>0.11</v>
      </c>
      <c r="AF343" s="17">
        <f>(SUMIFS(EUROSTAT_VBE_IND_2005!AE$7:AE$883,EUROSTAT_VBE_IND_2005!$B$7:$B$883,$D343,EUROSTAT_VBE_IND_2005!$C$7:$C$883,"*"&amp;RIGHT($A343,3)&amp;"*",EUROSTAT_VBE_IND_2005!$D$7:$D$883,"421*"))/1000</f>
        <v>0</v>
      </c>
      <c r="AG343" s="17">
        <f>(SUMIFS(EUROSTAT_VBE_IND_2005!AF$7:AF$883,EUROSTAT_VBE_IND_2005!$B$7:$B$883,$D343,EUROSTAT_VBE_IND_2005!$C$7:$C$883,"*"&amp;RIGHT($A343,3)&amp;"*",EUROSTAT_VBE_IND_2005!$D$7:$D$883,"421*"))/1000</f>
        <v>0.076</v>
      </c>
      <c r="AH343" s="17">
        <f>(SUMIFS(EUROSTAT_VBE_IND_2005!AH$7:AH$883,EUROSTAT_VBE_IND_2005!$B$7:$B$883,$D343,EUROSTAT_VBE_IND_2005!$C$7:$C$883,"*"&amp;RIGHT($A343,3)&amp;"*",EUROSTAT_VBE_IND_2005!$D$7:$D$883,"421*"))/1000</f>
        <v>0</v>
      </c>
      <c r="AI343" s="17">
        <f>(SUMIFS(EUROSTAT_VBE_IND_2005!AI$7:AI$883,EUROSTAT_VBE_IND_2005!$B$7:$B$883,$D343,EUROSTAT_VBE_IND_2005!$C$7:$C$883,"*"&amp;RIGHT($A343,3)&amp;"*",EUROSTAT_VBE_IND_2005!$D$7:$D$883,"421*"))/1000</f>
        <v>0</v>
      </c>
      <c r="AJ343" s="17">
        <f>(SUMIFS(EUROSTAT_VBE_IND_2005!AJ$7:AJ$883,EUROSTAT_VBE_IND_2005!$B$7:$B$883,$D343,EUROSTAT_VBE_IND_2005!$C$7:$C$883,"*"&amp;RIGHT($A343,3)&amp;"*",EUROSTAT_VBE_IND_2005!$D$7:$D$883,"421*"))/1000</f>
        <v>0</v>
      </c>
      <c r="AK343" s="17">
        <f>(SUMIFS(EUROSTAT_VBE_IND_2005!AK$7:AK$883,EUROSTAT_VBE_IND_2005!$B$7:$B$883,$D343,EUROSTAT_VBE_IND_2005!$C$7:$C$883,"*"&amp;RIGHT($A343,3)&amp;"*",EUROSTAT_VBE_IND_2005!$D$7:$D$883,"421*"))/1000</f>
        <v>0</v>
      </c>
      <c r="AL343" s="198"/>
      <c r="AM343" s="198"/>
      <c r="AN343" s="198"/>
      <c r="AO343" s="17">
        <f>(SUMIFS(EUROSTAT_VBE_IND_2005!Y$7:Y$883,EUROSTAT_VBE_IND_2005!$B$7:$B$883,$D343,EUROSTAT_VBE_IND_2005!$C$7:$C$883,"*"&amp;RIGHT($A343,3)&amp;"*",EUROSTAT_VBE_IND_2005!$D$7:$D$883,"421*"))/1000</f>
        <v>0</v>
      </c>
      <c r="AP343" s="17">
        <f>(SUMIFS(EUROSTAT_VBE_IND_2005!Z$7:Z$883,EUROSTAT_VBE_IND_2005!$B$7:$B$883,$D343,EUROSTAT_VBE_IND_2005!$C$7:$C$883,"*"&amp;RIGHT($A343,3)&amp;"*",EUROSTAT_VBE_IND_2005!$D$7:$D$883,"421*"))/1000</f>
        <v>0</v>
      </c>
      <c r="AQ343" s="17">
        <f>(SUMIFS(EUROSTAT_VBE_IND_2005!AG$7:AG$883,EUROSTAT_VBE_IND_2005!$B$7:$B$883,$D343,EUROSTAT_VBE_IND_2005!$C$7:$C$883,"*"&amp;RIGHT($A343,3)&amp;"*",EUROSTAT_VBE_IND_2005!$D$7:$D$883,"421*"))/1000</f>
        <v>0</v>
      </c>
    </row>
    <row r="344" spans="1:43">
      <c r="A344" t="str">
        <f>LEFT(EUROSTAT_VBE_IND_2005!$C$528,8)</f>
        <v>B_101847</v>
      </c>
      <c r="B344" s="28" t="s">
        <v>212</v>
      </c>
      <c r="C344" t="s">
        <v>293</v>
      </c>
      <c r="D344" t="s">
        <v>55</v>
      </c>
      <c r="E344" t="s">
        <v>241</v>
      </c>
      <c r="F344" t="s">
        <v>261</v>
      </c>
      <c r="G344" s="17">
        <f>(SUMIFS(EUROSTAT_VBE_IND_2005!E$7:E$883,EUROSTAT_VBE_IND_2005!$B$7:$B$883,$D344,EUROSTAT_VBE_IND_2005!$C$7:$C$883,"*"&amp;RIGHT($A344,3)&amp;"*",EUROSTAT_VBE_IND_2005!$D$7:$D$883,"422*"))/1000</f>
        <v>0</v>
      </c>
      <c r="H344" s="17">
        <f>(SUMIFS(EUROSTAT_VBE_IND_2005!F$7:F$883,EUROSTAT_VBE_IND_2005!$B$7:$B$883,$D344,EUROSTAT_VBE_IND_2005!$C$7:$C$883,"*"&amp;RIGHT($A344,3)&amp;"*",EUROSTAT_VBE_IND_2005!$D$7:$D$883,"422*"))/1000</f>
        <v>0</v>
      </c>
      <c r="I344" s="17">
        <f>(SUMIFS(EUROSTAT_VBE_IND_2005!G$7:G$883,EUROSTAT_VBE_IND_2005!$B$7:$B$883,$D344,EUROSTAT_VBE_IND_2005!$C$7:$C$883,"*"&amp;RIGHT($A344,3)&amp;"*",EUROSTAT_VBE_IND_2005!$D$7:$D$883,"422*"))/1000</f>
        <v>0</v>
      </c>
      <c r="J344" s="198"/>
      <c r="K344" s="17">
        <f>(SUMIFS(EUROSTAT_VBE_IND_2005!H$7:H$883,EUROSTAT_VBE_IND_2005!$B$7:$B$883,$D344,EUROSTAT_VBE_IND_2005!$C$7:$C$883,"*"&amp;RIGHT($A344,3)&amp;"*",EUROSTAT_VBE_IND_2005!$D$7:$D$883,"422*"))/1000</f>
        <v>0</v>
      </c>
      <c r="L344" s="17">
        <f>(SUMIFS(EUROSTAT_VBE_IND_2005!I$7:I$883,EUROSTAT_VBE_IND_2005!$B$7:$B$883,$D344,EUROSTAT_VBE_IND_2005!$C$7:$C$883,"*"&amp;RIGHT($A344,3)&amp;"*",EUROSTAT_VBE_IND_2005!$D$7:$D$883,"422*"))/1000</f>
        <v>0.288</v>
      </c>
      <c r="M344" s="17">
        <f>(SUMIFS(EUROSTAT_VBE_IND_2005!J$7:J$883,EUROSTAT_VBE_IND_2005!$B$7:$B$883,$D344,EUROSTAT_VBE_IND_2005!$C$7:$C$883,"*"&amp;RIGHT($A344,3)&amp;"*",EUROSTAT_VBE_IND_2005!$D$7:$D$883,"422*"))/1000</f>
        <v>0</v>
      </c>
      <c r="N344" s="17">
        <f>(SUMIFS(EUROSTAT_VBE_IND_2005!K$7:K$883,EUROSTAT_VBE_IND_2005!$B$7:$B$883,$D344,EUROSTAT_VBE_IND_2005!$C$7:$C$883,"*"&amp;RIGHT($A344,3)&amp;"*",EUROSTAT_VBE_IND_2005!$D$7:$D$883,"422*"))/1000</f>
        <v>0</v>
      </c>
      <c r="O344" s="17">
        <f>(SUMIFS(EUROSTAT_VBE_IND_2005!L$7:L$883,EUROSTAT_VBE_IND_2005!$B$7:$B$883,$D344,EUROSTAT_VBE_IND_2005!$C$7:$C$883,"*"&amp;RIGHT($A344,3)&amp;"*",EUROSTAT_VBE_IND_2005!$D$7:$D$883,"422*"))/1000</f>
        <v>0</v>
      </c>
      <c r="P344" s="17">
        <f>(SUMIFS(EUROSTAT_VBE_IND_2005!M$7:M$883,EUROSTAT_VBE_IND_2005!$B$7:$B$883,$D344,EUROSTAT_VBE_IND_2005!$C$7:$C$883,"*"&amp;RIGHT($A344,3)&amp;"*",EUROSTAT_VBE_IND_2005!$D$7:$D$883,"422*"))/1000</f>
        <v>0</v>
      </c>
      <c r="Q344" s="17">
        <f>(SUMIFS(EUROSTAT_VBE_IND_2005!N$7:N$883,EUROSTAT_VBE_IND_2005!$B$7:$B$883,$D344,EUROSTAT_VBE_IND_2005!$C$7:$C$883,"*"&amp;RIGHT($A344,3)&amp;"*",EUROSTAT_VBE_IND_2005!$D$7:$D$883,"422*"))/1000</f>
        <v>0</v>
      </c>
      <c r="R344" s="17">
        <f>(SUMIFS(EUROSTAT_VBE_IND_2005!O$7:O$883,EUROSTAT_VBE_IND_2005!$B$7:$B$883,$D344,EUROSTAT_VBE_IND_2005!$C$7:$C$883,"*"&amp;RIGHT($A344,3)&amp;"*",EUROSTAT_VBE_IND_2005!$D$7:$D$883,"422*"))/1000</f>
        <v>0</v>
      </c>
      <c r="S344" s="17">
        <f>(SUMIFS(EUROSTAT_VBE_IND_2005!P$7:P$883,EUROSTAT_VBE_IND_2005!$B$7:$B$883,$D344,EUROSTAT_VBE_IND_2005!$C$7:$C$883,"*"&amp;RIGHT($A344,3)&amp;"*",EUROSTAT_VBE_IND_2005!$D$7:$D$883,"422*"))/1000</f>
        <v>0</v>
      </c>
      <c r="T344" s="17">
        <f>(SUMIFS(EUROSTAT_VBE_IND_2005!Q$7:Q$883,EUROSTAT_VBE_IND_2005!$B$7:$B$883,$D344,EUROSTAT_VBE_IND_2005!$C$7:$C$883,"*"&amp;RIGHT($A344,3)&amp;"*",EUROSTAT_VBE_IND_2005!$D$7:$D$883,"422*"))/1000</f>
        <v>0</v>
      </c>
      <c r="U344" s="17">
        <f>(SUMIFS(EUROSTAT_VBE_IND_2005!R$7:R$883,EUROSTAT_VBE_IND_2005!$B$7:$B$883,$D344,EUROSTAT_VBE_IND_2005!$C$7:$C$883,"*"&amp;RIGHT($A344,3)&amp;"*",EUROSTAT_VBE_IND_2005!$D$7:$D$883,"422*"))/1000</f>
        <v>0</v>
      </c>
      <c r="V344" s="17">
        <f>(SUMIFS(EUROSTAT_VBE_IND_2005!S$7:S$883,EUROSTAT_VBE_IND_2005!$B$7:$B$883,$D344,EUROSTAT_VBE_IND_2005!$C$7:$C$883,"*"&amp;RIGHT($A344,3)&amp;"*",EUROSTAT_VBE_IND_2005!$D$7:$D$883,"422*"))/1000</f>
        <v>0</v>
      </c>
      <c r="W344" s="17">
        <f>(SUMIFS(EUROSTAT_VBE_IND_2005!T$7:T$883,EUROSTAT_VBE_IND_2005!$B$7:$B$883,$D344,EUROSTAT_VBE_IND_2005!$C$7:$C$883,"*"&amp;RIGHT($A344,3)&amp;"*",EUROSTAT_VBE_IND_2005!$D$7:$D$883,"422*"))/1000</f>
        <v>0</v>
      </c>
      <c r="X344" s="17">
        <f>(SUMIFS(EUROSTAT_VBE_IND_2005!U$7:U$883,EUROSTAT_VBE_IND_2005!$B$7:$B$883,$D344,EUROSTAT_VBE_IND_2005!$C$7:$C$883,"*"&amp;RIGHT($A344,3)&amp;"*",EUROSTAT_VBE_IND_2005!$D$7:$D$883,"422*"))/1000</f>
        <v>0</v>
      </c>
      <c r="Y344" s="17">
        <f>(SUMIFS(EUROSTAT_VBE_IND_2005!V$7:V$883,EUROSTAT_VBE_IND_2005!$B$7:$B$883,$D344,EUROSTAT_VBE_IND_2005!$C$7:$C$883,"*"&amp;RIGHT($A344,3)&amp;"*",EUROSTAT_VBE_IND_2005!$D$7:$D$883,"422*"))/1000</f>
        <v>0</v>
      </c>
      <c r="Z344" s="17">
        <f>(SUMIFS(EUROSTAT_VBE_IND_2005!W$7:W$883,EUROSTAT_VBE_IND_2005!$B$7:$B$883,$D344,EUROSTAT_VBE_IND_2005!$C$7:$C$883,"*"&amp;RIGHT($A344,3)&amp;"*",EUROSTAT_VBE_IND_2005!$D$7:$D$883,"422*"))/1000</f>
        <v>0</v>
      </c>
      <c r="AA344" s="17">
        <f>(SUMIFS(EUROSTAT_VBE_IND_2005!X$7:X$883,EUROSTAT_VBE_IND_2005!$B$7:$B$883,$D344,EUROSTAT_VBE_IND_2005!$C$7:$C$883,"*"&amp;RIGHT($A344,3)&amp;"*",EUROSTAT_VBE_IND_2005!$D$7:$D$883,"422*"))/1000</f>
        <v>0</v>
      </c>
      <c r="AB344" s="17">
        <f>(SUMIFS(EUROSTAT_VBE_IND_2005!AA$7:AA$883,EUROSTAT_VBE_IND_2005!$B$7:$B$883,$D344,EUROSTAT_VBE_IND_2005!$C$7:$C$883,"*"&amp;RIGHT($A344,3)&amp;"*",EUROSTAT_VBE_IND_2005!$D$7:$D$883,"422*"))/1000</f>
        <v>0</v>
      </c>
      <c r="AC344" s="17">
        <f>(SUMIFS(EUROSTAT_VBE_IND_2005!AB$7:AB$883,EUROSTAT_VBE_IND_2005!$B$7:$B$883,$D344,EUROSTAT_VBE_IND_2005!$C$7:$C$883,"*"&amp;RIGHT($A344,3)&amp;"*",EUROSTAT_VBE_IND_2005!$D$7:$D$883,"422*"))/1000</f>
        <v>0</v>
      </c>
      <c r="AD344" s="17">
        <f>(SUMIFS(EUROSTAT_VBE_IND_2005!AC$7:AC$883,EUROSTAT_VBE_IND_2005!$B$7:$B$883,$D344,EUROSTAT_VBE_IND_2005!$C$7:$C$883,"*"&amp;RIGHT($A344,3)&amp;"*",EUROSTAT_VBE_IND_2005!$D$7:$D$883,"422*"))/1000</f>
        <v>0</v>
      </c>
      <c r="AE344" s="17">
        <f>(SUMIFS(EUROSTAT_VBE_IND_2005!AD$7:AD$883,EUROSTAT_VBE_IND_2005!$B$7:$B$883,$D344,EUROSTAT_VBE_IND_2005!$C$7:$C$883,"*"&amp;RIGHT($A344,3)&amp;"*",EUROSTAT_VBE_IND_2005!$D$7:$D$883,"422*"))/1000</f>
        <v>0.013</v>
      </c>
      <c r="AF344" s="17">
        <f>(SUMIFS(EUROSTAT_VBE_IND_2005!AE$7:AE$883,EUROSTAT_VBE_IND_2005!$B$7:$B$883,$D344,EUROSTAT_VBE_IND_2005!$C$7:$C$883,"*"&amp;RIGHT($A344,3)&amp;"*",EUROSTAT_VBE_IND_2005!$D$7:$D$883,"422*"))/1000</f>
        <v>0</v>
      </c>
      <c r="AG344" s="17">
        <f>(SUMIFS(EUROSTAT_VBE_IND_2005!AF$7:AF$883,EUROSTAT_VBE_IND_2005!$B$7:$B$883,$D344,EUROSTAT_VBE_IND_2005!$C$7:$C$883,"*"&amp;RIGHT($A344,3)&amp;"*",EUROSTAT_VBE_IND_2005!$D$7:$D$883,"422*"))/1000</f>
        <v>0</v>
      </c>
      <c r="AH344" s="17">
        <f>(SUMIFS(EUROSTAT_VBE_IND_2005!AH$7:AH$883,EUROSTAT_VBE_IND_2005!$B$7:$B$883,$D344,EUROSTAT_VBE_IND_2005!$C$7:$C$883,"*"&amp;RIGHT($A344,3)&amp;"*",EUROSTAT_VBE_IND_2005!$D$7:$D$883,"422*"))/1000</f>
        <v>0</v>
      </c>
      <c r="AI344" s="17">
        <f>(SUMIFS(EUROSTAT_VBE_IND_2005!AI$7:AI$883,EUROSTAT_VBE_IND_2005!$B$7:$B$883,$D344,EUROSTAT_VBE_IND_2005!$C$7:$C$883,"*"&amp;RIGHT($A344,3)&amp;"*",EUROSTAT_VBE_IND_2005!$D$7:$D$883,"422*"))/1000</f>
        <v>0</v>
      </c>
      <c r="AJ344" s="17">
        <f>(SUMIFS(EUROSTAT_VBE_IND_2005!AJ$7:AJ$883,EUROSTAT_VBE_IND_2005!$B$7:$B$883,$D344,EUROSTAT_VBE_IND_2005!$C$7:$C$883,"*"&amp;RIGHT($A344,3)&amp;"*",EUROSTAT_VBE_IND_2005!$D$7:$D$883,"422*"))/1000</f>
        <v>0</v>
      </c>
      <c r="AK344" s="17">
        <f>(SUMIFS(EUROSTAT_VBE_IND_2005!AK$7:AK$883,EUROSTAT_VBE_IND_2005!$B$7:$B$883,$D344,EUROSTAT_VBE_IND_2005!$C$7:$C$883,"*"&amp;RIGHT($A344,3)&amp;"*",EUROSTAT_VBE_IND_2005!$D$7:$D$883,"422*"))/1000</f>
        <v>0</v>
      </c>
      <c r="AL344" s="198"/>
      <c r="AM344" s="198"/>
      <c r="AN344" s="198"/>
      <c r="AO344" s="17">
        <f>(SUMIFS(EUROSTAT_VBE_IND_2005!Y$7:Y$883,EUROSTAT_VBE_IND_2005!$B$7:$B$883,$D344,EUROSTAT_VBE_IND_2005!$C$7:$C$883,"*"&amp;RIGHT($A344,3)&amp;"*",EUROSTAT_VBE_IND_2005!$D$7:$D$883,"422*"))/1000</f>
        <v>0</v>
      </c>
      <c r="AP344" s="17">
        <f>(SUMIFS(EUROSTAT_VBE_IND_2005!Z$7:Z$883,EUROSTAT_VBE_IND_2005!$B$7:$B$883,$D344,EUROSTAT_VBE_IND_2005!$C$7:$C$883,"*"&amp;RIGHT($A344,3)&amp;"*",EUROSTAT_VBE_IND_2005!$D$7:$D$883,"422*"))/1000</f>
        <v>0</v>
      </c>
      <c r="AQ344" s="17">
        <f>(SUMIFS(EUROSTAT_VBE_IND_2005!AG$7:AG$883,EUROSTAT_VBE_IND_2005!$B$7:$B$883,$D344,EUROSTAT_VBE_IND_2005!$C$7:$C$883,"*"&amp;RIGHT($A344,3)&amp;"*",EUROSTAT_VBE_IND_2005!$D$7:$D$883,"422*"))/1000</f>
        <v>0</v>
      </c>
    </row>
    <row r="345" spans="1:43">
      <c r="A345" t="str">
        <f>LEFT(EUROSTAT_VBE_IND_2005!$C$528,8)</f>
        <v>B_101847</v>
      </c>
      <c r="B345" s="28" t="s">
        <v>212</v>
      </c>
      <c r="C345" t="s">
        <v>293</v>
      </c>
      <c r="D345" t="s">
        <v>55</v>
      </c>
      <c r="E345" t="s">
        <v>242</v>
      </c>
      <c r="F345" t="s">
        <v>262</v>
      </c>
      <c r="G345" s="17">
        <f>(SUMIFS(EUROSTAT_VBE_IND_2005!E$7:E$883,EUROSTAT_VBE_IND_2005!$B$7:$B$883,$D345,EUROSTAT_VBE_IND_2005!$C$7:$C$883,"*"&amp;RIGHT($A345,3)&amp;"*",EUROSTAT_VBE_IND_2005!$D$7:$D$883,"5532*"))/1000</f>
        <v>0</v>
      </c>
      <c r="H345" s="17">
        <f>(SUMIFS(EUROSTAT_VBE_IND_2005!F$7:F$883,EUROSTAT_VBE_IND_2005!$B$7:$B$883,$D345,EUROSTAT_VBE_IND_2005!$C$7:$C$883,"*"&amp;RIGHT($A345,3)&amp;"*",EUROSTAT_VBE_IND_2005!$D$7:$D$883,"5532*"))/1000</f>
        <v>0</v>
      </c>
      <c r="I345" s="17">
        <f>(SUMIFS(EUROSTAT_VBE_IND_2005!G$7:G$883,EUROSTAT_VBE_IND_2005!$B$7:$B$883,$D345,EUROSTAT_VBE_IND_2005!$C$7:$C$883,"*"&amp;RIGHT($A345,3)&amp;"*",EUROSTAT_VBE_IND_2005!$D$7:$D$883,"5532*"))/1000</f>
        <v>0</v>
      </c>
      <c r="J345" s="198"/>
      <c r="K345" s="17">
        <f>(SUMIFS(EUROSTAT_VBE_IND_2005!H$7:H$883,EUROSTAT_VBE_IND_2005!$B$7:$B$883,$D345,EUROSTAT_VBE_IND_2005!$C$7:$C$883,"*"&amp;RIGHT($A345,3)&amp;"*",EUROSTAT_VBE_IND_2005!$D$7:$D$883,"5532*"))/1000</f>
        <v>0</v>
      </c>
      <c r="L345" s="17">
        <f>(SUMIFS(EUROSTAT_VBE_IND_2005!I$7:I$883,EUROSTAT_VBE_IND_2005!$B$7:$B$883,$D345,EUROSTAT_VBE_IND_2005!$C$7:$C$883,"*"&amp;RIGHT($A345,3)&amp;"*",EUROSTAT_VBE_IND_2005!$D$7:$D$883,"5532*"))/1000</f>
        <v>0</v>
      </c>
      <c r="M345" s="17">
        <f>(SUMIFS(EUROSTAT_VBE_IND_2005!J$7:J$883,EUROSTAT_VBE_IND_2005!$B$7:$B$883,$D345,EUROSTAT_VBE_IND_2005!$C$7:$C$883,"*"&amp;RIGHT($A345,3)&amp;"*",EUROSTAT_VBE_IND_2005!$D$7:$D$883,"5532*"))/1000</f>
        <v>0</v>
      </c>
      <c r="N345" s="17">
        <f>(SUMIFS(EUROSTAT_VBE_IND_2005!K$7:K$883,EUROSTAT_VBE_IND_2005!$B$7:$B$883,$D345,EUROSTAT_VBE_IND_2005!$C$7:$C$883,"*"&amp;RIGHT($A345,3)&amp;"*",EUROSTAT_VBE_IND_2005!$D$7:$D$883,"5532*"))/1000</f>
        <v>0</v>
      </c>
      <c r="O345" s="17">
        <f>(SUMIFS(EUROSTAT_VBE_IND_2005!L$7:L$883,EUROSTAT_VBE_IND_2005!$B$7:$B$883,$D345,EUROSTAT_VBE_IND_2005!$C$7:$C$883,"*"&amp;RIGHT($A345,3)&amp;"*",EUROSTAT_VBE_IND_2005!$D$7:$D$883,"5532*"))/1000</f>
        <v>0</v>
      </c>
      <c r="P345" s="17">
        <f>(SUMIFS(EUROSTAT_VBE_IND_2005!M$7:M$883,EUROSTAT_VBE_IND_2005!$B$7:$B$883,$D345,EUROSTAT_VBE_IND_2005!$C$7:$C$883,"*"&amp;RIGHT($A345,3)&amp;"*",EUROSTAT_VBE_IND_2005!$D$7:$D$883,"5532*"))/1000</f>
        <v>0</v>
      </c>
      <c r="Q345" s="17">
        <f>(SUMIFS(EUROSTAT_VBE_IND_2005!N$7:N$883,EUROSTAT_VBE_IND_2005!$B$7:$B$883,$D345,EUROSTAT_VBE_IND_2005!$C$7:$C$883,"*"&amp;RIGHT($A345,3)&amp;"*",EUROSTAT_VBE_IND_2005!$D$7:$D$883,"5532*"))/1000</f>
        <v>0.012</v>
      </c>
      <c r="R345" s="17">
        <f>(SUMIFS(EUROSTAT_VBE_IND_2005!O$7:O$883,EUROSTAT_VBE_IND_2005!$B$7:$B$883,$D345,EUROSTAT_VBE_IND_2005!$C$7:$C$883,"*"&amp;RIGHT($A345,3)&amp;"*",EUROSTAT_VBE_IND_2005!$D$7:$D$883,"5532*"))/1000</f>
        <v>0</v>
      </c>
      <c r="S345" s="17">
        <f>(SUMIFS(EUROSTAT_VBE_IND_2005!P$7:P$883,EUROSTAT_VBE_IND_2005!$B$7:$B$883,$D345,EUROSTAT_VBE_IND_2005!$C$7:$C$883,"*"&amp;RIGHT($A345,3)&amp;"*",EUROSTAT_VBE_IND_2005!$D$7:$D$883,"5532*"))/1000</f>
        <v>0</v>
      </c>
      <c r="T345" s="17">
        <f>(SUMIFS(EUROSTAT_VBE_IND_2005!Q$7:Q$883,EUROSTAT_VBE_IND_2005!$B$7:$B$883,$D345,EUROSTAT_VBE_IND_2005!$C$7:$C$883,"*"&amp;RIGHT($A345,3)&amp;"*",EUROSTAT_VBE_IND_2005!$D$7:$D$883,"5532*"))/1000</f>
        <v>0</v>
      </c>
      <c r="U345" s="17">
        <f>(SUMIFS(EUROSTAT_VBE_IND_2005!R$7:R$883,EUROSTAT_VBE_IND_2005!$B$7:$B$883,$D345,EUROSTAT_VBE_IND_2005!$C$7:$C$883,"*"&amp;RIGHT($A345,3)&amp;"*",EUROSTAT_VBE_IND_2005!$D$7:$D$883,"5532*"))/1000</f>
        <v>0</v>
      </c>
      <c r="V345" s="17">
        <f>(SUMIFS(EUROSTAT_VBE_IND_2005!S$7:S$883,EUROSTAT_VBE_IND_2005!$B$7:$B$883,$D345,EUROSTAT_VBE_IND_2005!$C$7:$C$883,"*"&amp;RIGHT($A345,3)&amp;"*",EUROSTAT_VBE_IND_2005!$D$7:$D$883,"5532*"))/1000</f>
        <v>0</v>
      </c>
      <c r="W345" s="17">
        <f>(SUMIFS(EUROSTAT_VBE_IND_2005!T$7:T$883,EUROSTAT_VBE_IND_2005!$B$7:$B$883,$D345,EUROSTAT_VBE_IND_2005!$C$7:$C$883,"*"&amp;RIGHT($A345,3)&amp;"*",EUROSTAT_VBE_IND_2005!$D$7:$D$883,"5532*"))/1000</f>
        <v>0</v>
      </c>
      <c r="X345" s="17">
        <f>(SUMIFS(EUROSTAT_VBE_IND_2005!U$7:U$883,EUROSTAT_VBE_IND_2005!$B$7:$B$883,$D345,EUROSTAT_VBE_IND_2005!$C$7:$C$883,"*"&amp;RIGHT($A345,3)&amp;"*",EUROSTAT_VBE_IND_2005!$D$7:$D$883,"5532*"))/1000</f>
        <v>0</v>
      </c>
      <c r="Y345" s="17">
        <f>(SUMIFS(EUROSTAT_VBE_IND_2005!V$7:V$883,EUROSTAT_VBE_IND_2005!$B$7:$B$883,$D345,EUROSTAT_VBE_IND_2005!$C$7:$C$883,"*"&amp;RIGHT($A345,3)&amp;"*",EUROSTAT_VBE_IND_2005!$D$7:$D$883,"5532*"))/1000</f>
        <v>0</v>
      </c>
      <c r="Z345" s="17">
        <f>(SUMIFS(EUROSTAT_VBE_IND_2005!W$7:W$883,EUROSTAT_VBE_IND_2005!$B$7:$B$883,$D345,EUROSTAT_VBE_IND_2005!$C$7:$C$883,"*"&amp;RIGHT($A345,3)&amp;"*",EUROSTAT_VBE_IND_2005!$D$7:$D$883,"5532*"))/1000</f>
        <v>0</v>
      </c>
      <c r="AA345" s="17">
        <f>(SUMIFS(EUROSTAT_VBE_IND_2005!X$7:X$883,EUROSTAT_VBE_IND_2005!$B$7:$B$883,$D345,EUROSTAT_VBE_IND_2005!$C$7:$C$883,"*"&amp;RIGHT($A345,3)&amp;"*",EUROSTAT_VBE_IND_2005!$D$7:$D$883,"5532*"))/1000</f>
        <v>0</v>
      </c>
      <c r="AB345" s="17">
        <f>(SUMIFS(EUROSTAT_VBE_IND_2005!AA$7:AA$883,EUROSTAT_VBE_IND_2005!$B$7:$B$883,$D345,EUROSTAT_VBE_IND_2005!$C$7:$C$883,"*"&amp;RIGHT($A345,3)&amp;"*",EUROSTAT_VBE_IND_2005!$D$7:$D$883,"5532*"))/1000</f>
        <v>0</v>
      </c>
      <c r="AC345" s="17">
        <f>(SUMIFS(EUROSTAT_VBE_IND_2005!AB$7:AB$883,EUROSTAT_VBE_IND_2005!$B$7:$B$883,$D345,EUROSTAT_VBE_IND_2005!$C$7:$C$883,"*"&amp;RIGHT($A345,3)&amp;"*",EUROSTAT_VBE_IND_2005!$D$7:$D$883,"5532*"))/1000</f>
        <v>0</v>
      </c>
      <c r="AD345" s="17">
        <f>(SUMIFS(EUROSTAT_VBE_IND_2005!AC$7:AC$883,EUROSTAT_VBE_IND_2005!$B$7:$B$883,$D345,EUROSTAT_VBE_IND_2005!$C$7:$C$883,"*"&amp;RIGHT($A345,3)&amp;"*",EUROSTAT_VBE_IND_2005!$D$7:$D$883,"5532*"))/1000</f>
        <v>0</v>
      </c>
      <c r="AE345" s="17">
        <f>(SUMIFS(EUROSTAT_VBE_IND_2005!AD$7:AD$883,EUROSTAT_VBE_IND_2005!$B$7:$B$883,$D345,EUROSTAT_VBE_IND_2005!$C$7:$C$883,"*"&amp;RIGHT($A345,3)&amp;"*",EUROSTAT_VBE_IND_2005!$D$7:$D$883,"5532*"))/1000</f>
        <v>0</v>
      </c>
      <c r="AF345" s="17">
        <f>(SUMIFS(EUROSTAT_VBE_IND_2005!AE$7:AE$883,EUROSTAT_VBE_IND_2005!$B$7:$B$883,$D345,EUROSTAT_VBE_IND_2005!$C$7:$C$883,"*"&amp;RIGHT($A345,3)&amp;"*",EUROSTAT_VBE_IND_2005!$D$7:$D$883,"5532*"))/1000</f>
        <v>0</v>
      </c>
      <c r="AG345" s="17">
        <f>(SUMIFS(EUROSTAT_VBE_IND_2005!AF$7:AF$883,EUROSTAT_VBE_IND_2005!$B$7:$B$883,$D345,EUROSTAT_VBE_IND_2005!$C$7:$C$883,"*"&amp;RIGHT($A345,3)&amp;"*",EUROSTAT_VBE_IND_2005!$D$7:$D$883,"5532*"))/1000</f>
        <v>0</v>
      </c>
      <c r="AH345" s="17">
        <f>(SUMIFS(EUROSTAT_VBE_IND_2005!AH$7:AH$883,EUROSTAT_VBE_IND_2005!$B$7:$B$883,$D345,EUROSTAT_VBE_IND_2005!$C$7:$C$883,"*"&amp;RIGHT($A345,3)&amp;"*",EUROSTAT_VBE_IND_2005!$D$7:$D$883,"5532*"))/1000</f>
        <v>0</v>
      </c>
      <c r="AI345" s="17">
        <f>(SUMIFS(EUROSTAT_VBE_IND_2005!AI$7:AI$883,EUROSTAT_VBE_IND_2005!$B$7:$B$883,$D345,EUROSTAT_VBE_IND_2005!$C$7:$C$883,"*"&amp;RIGHT($A345,3)&amp;"*",EUROSTAT_VBE_IND_2005!$D$7:$D$883,"5532*"))/1000</f>
        <v>0</v>
      </c>
      <c r="AJ345" s="17">
        <f>(SUMIFS(EUROSTAT_VBE_IND_2005!AJ$7:AJ$883,EUROSTAT_VBE_IND_2005!$B$7:$B$883,$D345,EUROSTAT_VBE_IND_2005!$C$7:$C$883,"*"&amp;RIGHT($A345,3)&amp;"*",EUROSTAT_VBE_IND_2005!$D$7:$D$883,"5532*"))/1000</f>
        <v>0</v>
      </c>
      <c r="AK345" s="17">
        <f>(SUMIFS(EUROSTAT_VBE_IND_2005!AK$7:AK$883,EUROSTAT_VBE_IND_2005!$B$7:$B$883,$D345,EUROSTAT_VBE_IND_2005!$C$7:$C$883,"*"&amp;RIGHT($A345,3)&amp;"*",EUROSTAT_VBE_IND_2005!$D$7:$D$883,"5532*"))/1000</f>
        <v>0</v>
      </c>
      <c r="AL345" s="198"/>
      <c r="AM345" s="198"/>
      <c r="AN345" s="198"/>
      <c r="AO345" s="17">
        <f>(SUMIFS(EUROSTAT_VBE_IND_2005!Y$7:Y$883,EUROSTAT_VBE_IND_2005!$B$7:$B$883,$D345,EUROSTAT_VBE_IND_2005!$C$7:$C$883,"*"&amp;RIGHT($A345,3)&amp;"*",EUROSTAT_VBE_IND_2005!$D$7:$D$883,"5532*"))/1000</f>
        <v>0</v>
      </c>
      <c r="AP345" s="17">
        <f>(SUMIFS(EUROSTAT_VBE_IND_2005!Z$7:Z$883,EUROSTAT_VBE_IND_2005!$B$7:$B$883,$D345,EUROSTAT_VBE_IND_2005!$C$7:$C$883,"*"&amp;RIGHT($A345,3)&amp;"*",EUROSTAT_VBE_IND_2005!$D$7:$D$883,"5532*"))/1000</f>
        <v>0</v>
      </c>
      <c r="AQ345" s="17">
        <f>(SUMIFS(EUROSTAT_VBE_IND_2005!AG$7:AG$883,EUROSTAT_VBE_IND_2005!$B$7:$B$883,$D345,EUROSTAT_VBE_IND_2005!$C$7:$C$883,"*"&amp;RIGHT($A345,3)&amp;"*",EUROSTAT_VBE_IND_2005!$D$7:$D$883,"5532*"))/1000</f>
        <v>0</v>
      </c>
    </row>
    <row r="346" spans="1:43">
      <c r="A346" t="str">
        <f>LEFT(EUROSTAT_VBE_IND_2005!$C$528,8)</f>
        <v>B_101847</v>
      </c>
      <c r="B346" s="28" t="s">
        <v>212</v>
      </c>
      <c r="C346" t="s">
        <v>293</v>
      </c>
      <c r="D346" t="s">
        <v>55</v>
      </c>
      <c r="E346" t="s">
        <v>243</v>
      </c>
      <c r="F346" t="s">
        <v>263</v>
      </c>
      <c r="G346" s="17">
        <f>(SUMIFS(EUROSTAT_VBE_IND_2005!E$7:E$883,EUROSTAT_VBE_IND_2005!$B$7:$B$883,$D346,EUROSTAT_VBE_IND_2005!$C$7:$C$883,"*"&amp;RIGHT($A346,3)&amp;"*",EUROSTAT_VBE_IND_2005!$D$7:$D$883,"5550*"))/1000</f>
        <v>0</v>
      </c>
      <c r="H346" s="17">
        <f>(SUMIFS(EUROSTAT_VBE_IND_2005!F$7:F$883,EUROSTAT_VBE_IND_2005!$B$7:$B$883,$D346,EUROSTAT_VBE_IND_2005!$C$7:$C$883,"*"&amp;RIGHT($A346,3)&amp;"*",EUROSTAT_VBE_IND_2005!$D$7:$D$883,"5550*"))/1000</f>
        <v>0</v>
      </c>
      <c r="I346" s="17">
        <f>(SUMIFS(EUROSTAT_VBE_IND_2005!G$7:G$883,EUROSTAT_VBE_IND_2005!$B$7:$B$883,$D346,EUROSTAT_VBE_IND_2005!$C$7:$C$883,"*"&amp;RIGHT($A346,3)&amp;"*",EUROSTAT_VBE_IND_2005!$D$7:$D$883,"5550*"))/1000</f>
        <v>0</v>
      </c>
      <c r="J346" s="198"/>
      <c r="K346" s="17">
        <f>(SUMIFS(EUROSTAT_VBE_IND_2005!H$7:H$883,EUROSTAT_VBE_IND_2005!$B$7:$B$883,$D346,EUROSTAT_VBE_IND_2005!$C$7:$C$883,"*"&amp;RIGHT($A346,3)&amp;"*",EUROSTAT_VBE_IND_2005!$D$7:$D$883,"5550*"))/1000</f>
        <v>0</v>
      </c>
      <c r="L346" s="17">
        <f>(SUMIFS(EUROSTAT_VBE_IND_2005!I$7:I$883,EUROSTAT_VBE_IND_2005!$B$7:$B$883,$D346,EUROSTAT_VBE_IND_2005!$C$7:$C$883,"*"&amp;RIGHT($A346,3)&amp;"*",EUROSTAT_VBE_IND_2005!$D$7:$D$883,"5550*"))/1000</f>
        <v>0</v>
      </c>
      <c r="M346" s="17">
        <f>(SUMIFS(EUROSTAT_VBE_IND_2005!J$7:J$883,EUROSTAT_VBE_IND_2005!$B$7:$B$883,$D346,EUROSTAT_VBE_IND_2005!$C$7:$C$883,"*"&amp;RIGHT($A346,3)&amp;"*",EUROSTAT_VBE_IND_2005!$D$7:$D$883,"5550*"))/1000</f>
        <v>0</v>
      </c>
      <c r="N346" s="17">
        <f>(SUMIFS(EUROSTAT_VBE_IND_2005!K$7:K$883,EUROSTAT_VBE_IND_2005!$B$7:$B$883,$D346,EUROSTAT_VBE_IND_2005!$C$7:$C$883,"*"&amp;RIGHT($A346,3)&amp;"*",EUROSTAT_VBE_IND_2005!$D$7:$D$883,"5550*"))/1000</f>
        <v>0</v>
      </c>
      <c r="O346" s="17">
        <f>(SUMIFS(EUROSTAT_VBE_IND_2005!L$7:L$883,EUROSTAT_VBE_IND_2005!$B$7:$B$883,$D346,EUROSTAT_VBE_IND_2005!$C$7:$C$883,"*"&amp;RIGHT($A346,3)&amp;"*",EUROSTAT_VBE_IND_2005!$D$7:$D$883,"5550*"))/1000</f>
        <v>0</v>
      </c>
      <c r="P346" s="17">
        <f>(SUMIFS(EUROSTAT_VBE_IND_2005!M$7:M$883,EUROSTAT_VBE_IND_2005!$B$7:$B$883,$D346,EUROSTAT_VBE_IND_2005!$C$7:$C$883,"*"&amp;RIGHT($A346,3)&amp;"*",EUROSTAT_VBE_IND_2005!$D$7:$D$883,"5550*"))/1000</f>
        <v>0</v>
      </c>
      <c r="Q346" s="17">
        <f>(SUMIFS(EUROSTAT_VBE_IND_2005!N$7:N$883,EUROSTAT_VBE_IND_2005!$B$7:$B$883,$D346,EUROSTAT_VBE_IND_2005!$C$7:$C$883,"*"&amp;RIGHT($A346,3)&amp;"*",EUROSTAT_VBE_IND_2005!$D$7:$D$883,"5550*"))/1000</f>
        <v>0</v>
      </c>
      <c r="R346" s="17">
        <f>(SUMIFS(EUROSTAT_VBE_IND_2005!O$7:O$883,EUROSTAT_VBE_IND_2005!$B$7:$B$883,$D346,EUROSTAT_VBE_IND_2005!$C$7:$C$883,"*"&amp;RIGHT($A346,3)&amp;"*",EUROSTAT_VBE_IND_2005!$D$7:$D$883,"5550*"))/1000</f>
        <v>0</v>
      </c>
      <c r="S346" s="17">
        <f>(SUMIFS(EUROSTAT_VBE_IND_2005!P$7:P$883,EUROSTAT_VBE_IND_2005!$B$7:$B$883,$D346,EUROSTAT_VBE_IND_2005!$C$7:$C$883,"*"&amp;RIGHT($A346,3)&amp;"*",EUROSTAT_VBE_IND_2005!$D$7:$D$883,"5550*"))/1000</f>
        <v>0</v>
      </c>
      <c r="T346" s="17">
        <f>(SUMIFS(EUROSTAT_VBE_IND_2005!Q$7:Q$883,EUROSTAT_VBE_IND_2005!$B$7:$B$883,$D346,EUROSTAT_VBE_IND_2005!$C$7:$C$883,"*"&amp;RIGHT($A346,3)&amp;"*",EUROSTAT_VBE_IND_2005!$D$7:$D$883,"5550*"))/1000</f>
        <v>0</v>
      </c>
      <c r="U346" s="17">
        <f>(SUMIFS(EUROSTAT_VBE_IND_2005!R$7:R$883,EUROSTAT_VBE_IND_2005!$B$7:$B$883,$D346,EUROSTAT_VBE_IND_2005!$C$7:$C$883,"*"&amp;RIGHT($A346,3)&amp;"*",EUROSTAT_VBE_IND_2005!$D$7:$D$883,"5550*"))/1000</f>
        <v>0.04</v>
      </c>
      <c r="V346" s="17">
        <f>(SUMIFS(EUROSTAT_VBE_IND_2005!S$7:S$883,EUROSTAT_VBE_IND_2005!$B$7:$B$883,$D346,EUROSTAT_VBE_IND_2005!$C$7:$C$883,"*"&amp;RIGHT($A346,3)&amp;"*",EUROSTAT_VBE_IND_2005!$D$7:$D$883,"5550*"))/1000</f>
        <v>0</v>
      </c>
      <c r="W346" s="17">
        <f>(SUMIFS(EUROSTAT_VBE_IND_2005!T$7:T$883,EUROSTAT_VBE_IND_2005!$B$7:$B$883,$D346,EUROSTAT_VBE_IND_2005!$C$7:$C$883,"*"&amp;RIGHT($A346,3)&amp;"*",EUROSTAT_VBE_IND_2005!$D$7:$D$883,"5550*"))/1000</f>
        <v>0</v>
      </c>
      <c r="X346" s="17">
        <f>(SUMIFS(EUROSTAT_VBE_IND_2005!U$7:U$883,EUROSTAT_VBE_IND_2005!$B$7:$B$883,$D346,EUROSTAT_VBE_IND_2005!$C$7:$C$883,"*"&amp;RIGHT($A346,3)&amp;"*",EUROSTAT_VBE_IND_2005!$D$7:$D$883,"5550*"))/1000</f>
        <v>0</v>
      </c>
      <c r="Y346" s="17">
        <f>(SUMIFS(EUROSTAT_VBE_IND_2005!V$7:V$883,EUROSTAT_VBE_IND_2005!$B$7:$B$883,$D346,EUROSTAT_VBE_IND_2005!$C$7:$C$883,"*"&amp;RIGHT($A346,3)&amp;"*",EUROSTAT_VBE_IND_2005!$D$7:$D$883,"5550*"))/1000</f>
        <v>0</v>
      </c>
      <c r="Z346" s="17">
        <f>(SUMIFS(EUROSTAT_VBE_IND_2005!W$7:W$883,EUROSTAT_VBE_IND_2005!$B$7:$B$883,$D346,EUROSTAT_VBE_IND_2005!$C$7:$C$883,"*"&amp;RIGHT($A346,3)&amp;"*",EUROSTAT_VBE_IND_2005!$D$7:$D$883,"5550*"))/1000</f>
        <v>0</v>
      </c>
      <c r="AA346" s="17">
        <f>(SUMIFS(EUROSTAT_VBE_IND_2005!X$7:X$883,EUROSTAT_VBE_IND_2005!$B$7:$B$883,$D346,EUROSTAT_VBE_IND_2005!$C$7:$C$883,"*"&amp;RIGHT($A346,3)&amp;"*",EUROSTAT_VBE_IND_2005!$D$7:$D$883,"5550*"))/1000</f>
        <v>0</v>
      </c>
      <c r="AB346" s="17">
        <f>(SUMIFS(EUROSTAT_VBE_IND_2005!AA$7:AA$883,EUROSTAT_VBE_IND_2005!$B$7:$B$883,$D346,EUROSTAT_VBE_IND_2005!$C$7:$C$883,"*"&amp;RIGHT($A346,3)&amp;"*",EUROSTAT_VBE_IND_2005!$D$7:$D$883,"5550*"))/1000</f>
        <v>0</v>
      </c>
      <c r="AC346" s="17">
        <f>(SUMIFS(EUROSTAT_VBE_IND_2005!AB$7:AB$883,EUROSTAT_VBE_IND_2005!$B$7:$B$883,$D346,EUROSTAT_VBE_IND_2005!$C$7:$C$883,"*"&amp;RIGHT($A346,3)&amp;"*",EUROSTAT_VBE_IND_2005!$D$7:$D$883,"5550*"))/1000</f>
        <v>0</v>
      </c>
      <c r="AD346" s="17">
        <f>(SUMIFS(EUROSTAT_VBE_IND_2005!AC$7:AC$883,EUROSTAT_VBE_IND_2005!$B$7:$B$883,$D346,EUROSTAT_VBE_IND_2005!$C$7:$C$883,"*"&amp;RIGHT($A346,3)&amp;"*",EUROSTAT_VBE_IND_2005!$D$7:$D$883,"5550*"))/1000</f>
        <v>0</v>
      </c>
      <c r="AE346" s="17">
        <f>(SUMIFS(EUROSTAT_VBE_IND_2005!AD$7:AD$883,EUROSTAT_VBE_IND_2005!$B$7:$B$883,$D346,EUROSTAT_VBE_IND_2005!$C$7:$C$883,"*"&amp;RIGHT($A346,3)&amp;"*",EUROSTAT_VBE_IND_2005!$D$7:$D$883,"5550*"))/1000</f>
        <v>0</v>
      </c>
      <c r="AF346" s="17">
        <f>(SUMIFS(EUROSTAT_VBE_IND_2005!AE$7:AE$883,EUROSTAT_VBE_IND_2005!$B$7:$B$883,$D346,EUROSTAT_VBE_IND_2005!$C$7:$C$883,"*"&amp;RIGHT($A346,3)&amp;"*",EUROSTAT_VBE_IND_2005!$D$7:$D$883,"5550*"))/1000</f>
        <v>0</v>
      </c>
      <c r="AG346" s="17">
        <f>(SUMIFS(EUROSTAT_VBE_IND_2005!AF$7:AF$883,EUROSTAT_VBE_IND_2005!$B$7:$B$883,$D346,EUROSTAT_VBE_IND_2005!$C$7:$C$883,"*"&amp;RIGHT($A346,3)&amp;"*",EUROSTAT_VBE_IND_2005!$D$7:$D$883,"5550*"))/1000</f>
        <v>0</v>
      </c>
      <c r="AH346" s="17">
        <f>(SUMIFS(EUROSTAT_VBE_IND_2005!AH$7:AH$883,EUROSTAT_VBE_IND_2005!$B$7:$B$883,$D346,EUROSTAT_VBE_IND_2005!$C$7:$C$883,"*"&amp;RIGHT($A346,3)&amp;"*",EUROSTAT_VBE_IND_2005!$D$7:$D$883,"5550*"))/1000</f>
        <v>0</v>
      </c>
      <c r="AI346" s="17">
        <f>(SUMIFS(EUROSTAT_VBE_IND_2005!AI$7:AI$883,EUROSTAT_VBE_IND_2005!$B$7:$B$883,$D346,EUROSTAT_VBE_IND_2005!$C$7:$C$883,"*"&amp;RIGHT($A346,3)&amp;"*",EUROSTAT_VBE_IND_2005!$D$7:$D$883,"5550*"))/1000</f>
        <v>0</v>
      </c>
      <c r="AJ346" s="17">
        <f>(SUMIFS(EUROSTAT_VBE_IND_2005!AJ$7:AJ$883,EUROSTAT_VBE_IND_2005!$B$7:$B$883,$D346,EUROSTAT_VBE_IND_2005!$C$7:$C$883,"*"&amp;RIGHT($A346,3)&amp;"*",EUROSTAT_VBE_IND_2005!$D$7:$D$883,"5550*"))/1000</f>
        <v>0</v>
      </c>
      <c r="AK346" s="17">
        <f>(SUMIFS(EUROSTAT_VBE_IND_2005!AK$7:AK$883,EUROSTAT_VBE_IND_2005!$B$7:$B$883,$D346,EUROSTAT_VBE_IND_2005!$C$7:$C$883,"*"&amp;RIGHT($A346,3)&amp;"*",EUROSTAT_VBE_IND_2005!$D$7:$D$883,"5550*"))/1000</f>
        <v>0</v>
      </c>
      <c r="AL346" s="198"/>
      <c r="AM346" s="198"/>
      <c r="AN346" s="198"/>
      <c r="AO346" s="17">
        <f>(SUMIFS(EUROSTAT_VBE_IND_2005!Y$7:Y$883,EUROSTAT_VBE_IND_2005!$B$7:$B$883,$D346,EUROSTAT_VBE_IND_2005!$C$7:$C$883,"*"&amp;RIGHT($A346,3)&amp;"*",EUROSTAT_VBE_IND_2005!$D$7:$D$883,"5550*"))/1000</f>
        <v>0</v>
      </c>
      <c r="AP346" s="17">
        <f>(SUMIFS(EUROSTAT_VBE_IND_2005!Z$7:Z$883,EUROSTAT_VBE_IND_2005!$B$7:$B$883,$D346,EUROSTAT_VBE_IND_2005!$C$7:$C$883,"*"&amp;RIGHT($A346,3)&amp;"*",EUROSTAT_VBE_IND_2005!$D$7:$D$883,"5550*"))/1000</f>
        <v>0</v>
      </c>
      <c r="AQ346" s="17">
        <f>(SUMIFS(EUROSTAT_VBE_IND_2005!AG$7:AG$883,EUROSTAT_VBE_IND_2005!$B$7:$B$883,$D346,EUROSTAT_VBE_IND_2005!$C$7:$C$883,"*"&amp;RIGHT($A346,3)&amp;"*",EUROSTAT_VBE_IND_2005!$D$7:$D$883,"5550*"))/1000</f>
        <v>0</v>
      </c>
    </row>
    <row r="347" spans="1:43">
      <c r="A347" t="str">
        <f>LEFT(EUROSTAT_VBE_IND_2005!$C$528,8)</f>
        <v>B_101847</v>
      </c>
      <c r="B347" s="28" t="s">
        <v>212</v>
      </c>
      <c r="C347" t="s">
        <v>293</v>
      </c>
      <c r="D347" t="s">
        <v>55</v>
      </c>
      <c r="E347" t="s">
        <v>244</v>
      </c>
      <c r="F347" t="s">
        <v>264</v>
      </c>
      <c r="G347" s="17">
        <f>(SUMIFS(EUROSTAT_VBE_IND_2005!E$7:E$883,EUROSTAT_VBE_IND_2005!$B$7:$B$883,$D347,EUROSTAT_VBE_IND_2005!$C$7:$C$883,"*"&amp;RIGHT($A347,3)&amp;"*",EUROSTAT_VBE_IND_2005!$D$7:$D$883,"554*"))/1000-(SUMIFS(EUROSTAT_VBE_IND_2005!E$7:E$883,EUROSTAT_VBE_IND_2005!$B$7:$B$883,$D347,EUROSTAT_VBE_IND_2005!$C$7:$C$883,"*"&amp;RIGHT($A347,3)&amp;"*",EUROSTAT_VBE_IND_2005!$D$7:$D$883,"5543*"))/1000-(SUMIFS(EUROSTAT_VBE_IND_2005!E$7:E$883,EUROSTAT_VBE_IND_2005!$B$7:$B$883,$D347,EUROSTAT_VBE_IND_2005!$C$7:$C$883,"*"&amp;RIGHT($A347,3)&amp;"*",EUROSTAT_VBE_IND_2005!$D$7:$D$883,"5544*"))/1000</f>
        <v>0.302</v>
      </c>
      <c r="H347" s="17">
        <f>(SUMIFS(EUROSTAT_VBE_IND_2005!F$7:F$883,EUROSTAT_VBE_IND_2005!$B$7:$B$883,$D347,EUROSTAT_VBE_IND_2005!$C$7:$C$883,"*"&amp;RIGHT($A347,3)&amp;"*",EUROSTAT_VBE_IND_2005!$D$7:$D$883,"554*"))/1000-(SUMIFS(EUROSTAT_VBE_IND_2005!F$7:F$883,EUROSTAT_VBE_IND_2005!$B$7:$B$883,$D347,EUROSTAT_VBE_IND_2005!$C$7:$C$883,"*"&amp;RIGHT($A347,3)&amp;"*",EUROSTAT_VBE_IND_2005!$D$7:$D$883,"5543*"))/1000-(SUMIFS(EUROSTAT_VBE_IND_2005!F$7:F$883,EUROSTAT_VBE_IND_2005!$B$7:$B$883,$D347,EUROSTAT_VBE_IND_2005!$C$7:$C$883,"*"&amp;RIGHT($A347,3)&amp;"*",EUROSTAT_VBE_IND_2005!$D$7:$D$883,"5544*"))/1000</f>
        <v>0.019</v>
      </c>
      <c r="I347" s="17">
        <f>(SUMIFS(EUROSTAT_VBE_IND_2005!G$7:G$883,EUROSTAT_VBE_IND_2005!$B$7:$B$883,$D347,EUROSTAT_VBE_IND_2005!$C$7:$C$883,"*"&amp;RIGHT($A347,3)&amp;"*",EUROSTAT_VBE_IND_2005!$D$7:$D$883,"554*"))/1000-(SUMIFS(EUROSTAT_VBE_IND_2005!G$7:G$883,EUROSTAT_VBE_IND_2005!$B$7:$B$883,$D347,EUROSTAT_VBE_IND_2005!$C$7:$C$883,"*"&amp;RIGHT($A347,3)&amp;"*",EUROSTAT_VBE_IND_2005!$D$7:$D$883,"5543*"))/1000-(SUMIFS(EUROSTAT_VBE_IND_2005!G$7:G$883,EUROSTAT_VBE_IND_2005!$B$7:$B$883,$D347,EUROSTAT_VBE_IND_2005!$C$7:$C$883,"*"&amp;RIGHT($A347,3)&amp;"*",EUROSTAT_VBE_IND_2005!$D$7:$D$883,"5544*"))/1000</f>
        <v>0.03</v>
      </c>
      <c r="J347" s="198"/>
      <c r="K347" s="17">
        <f>(SUMIFS(EUROSTAT_VBE_IND_2005!H$7:H$883,EUROSTAT_VBE_IND_2005!$B$7:$B$883,$D347,EUROSTAT_VBE_IND_2005!$C$7:$C$883,"*"&amp;RIGHT($A347,3)&amp;"*",EUROSTAT_VBE_IND_2005!$D$7:$D$883,"554*"))/1000-(SUMIFS(EUROSTAT_VBE_IND_2005!H$7:H$883,EUROSTAT_VBE_IND_2005!$B$7:$B$883,$D347,EUROSTAT_VBE_IND_2005!$C$7:$C$883,"*"&amp;RIGHT($A347,3)&amp;"*",EUROSTAT_VBE_IND_2005!$D$7:$D$883,"5543*"))/1000-(SUMIFS(EUROSTAT_VBE_IND_2005!H$7:H$883,EUROSTAT_VBE_IND_2005!$B$7:$B$883,$D347,EUROSTAT_VBE_IND_2005!$C$7:$C$883,"*"&amp;RIGHT($A347,3)&amp;"*",EUROSTAT_VBE_IND_2005!$D$7:$D$883,"5544*"))/1000</f>
        <v>0</v>
      </c>
      <c r="L347" s="17">
        <f>(SUMIFS(EUROSTAT_VBE_IND_2005!I$7:I$883,EUROSTAT_VBE_IND_2005!$B$7:$B$883,$D347,EUROSTAT_VBE_IND_2005!$C$7:$C$883,"*"&amp;RIGHT($A347,3)&amp;"*",EUROSTAT_VBE_IND_2005!$D$7:$D$883,"554*"))/1000-(SUMIFS(EUROSTAT_VBE_IND_2005!I$7:I$883,EUROSTAT_VBE_IND_2005!$B$7:$B$883,$D347,EUROSTAT_VBE_IND_2005!$C$7:$C$883,"*"&amp;RIGHT($A347,3)&amp;"*",EUROSTAT_VBE_IND_2005!$D$7:$D$883,"5543*"))/1000-(SUMIFS(EUROSTAT_VBE_IND_2005!I$7:I$883,EUROSTAT_VBE_IND_2005!$B$7:$B$883,$D347,EUROSTAT_VBE_IND_2005!$C$7:$C$883,"*"&amp;RIGHT($A347,3)&amp;"*",EUROSTAT_VBE_IND_2005!$D$7:$D$883,"5544*"))/1000</f>
        <v>0.12</v>
      </c>
      <c r="M347" s="17">
        <f>(SUMIFS(EUROSTAT_VBE_IND_2005!J$7:J$883,EUROSTAT_VBE_IND_2005!$B$7:$B$883,$D347,EUROSTAT_VBE_IND_2005!$C$7:$C$883,"*"&amp;RIGHT($A347,3)&amp;"*",EUROSTAT_VBE_IND_2005!$D$7:$D$883,"554*"))/1000-(SUMIFS(EUROSTAT_VBE_IND_2005!J$7:J$883,EUROSTAT_VBE_IND_2005!$B$7:$B$883,$D347,EUROSTAT_VBE_IND_2005!$C$7:$C$883,"*"&amp;RIGHT($A347,3)&amp;"*",EUROSTAT_VBE_IND_2005!$D$7:$D$883,"5543*"))/1000-(SUMIFS(EUROSTAT_VBE_IND_2005!J$7:J$883,EUROSTAT_VBE_IND_2005!$B$7:$B$883,$D347,EUROSTAT_VBE_IND_2005!$C$7:$C$883,"*"&amp;RIGHT($A347,3)&amp;"*",EUROSTAT_VBE_IND_2005!$D$7:$D$883,"5544*"))/1000</f>
        <v>0.285</v>
      </c>
      <c r="N347" s="17">
        <f>(SUMIFS(EUROSTAT_VBE_IND_2005!K$7:K$883,EUROSTAT_VBE_IND_2005!$B$7:$B$883,$D347,EUROSTAT_VBE_IND_2005!$C$7:$C$883,"*"&amp;RIGHT($A347,3)&amp;"*",EUROSTAT_VBE_IND_2005!$D$7:$D$883,"554*"))/1000-(SUMIFS(EUROSTAT_VBE_IND_2005!K$7:K$883,EUROSTAT_VBE_IND_2005!$B$7:$B$883,$D347,EUROSTAT_VBE_IND_2005!$C$7:$C$883,"*"&amp;RIGHT($A347,3)&amp;"*",EUROSTAT_VBE_IND_2005!$D$7:$D$883,"5543*"))/1000-(SUMIFS(EUROSTAT_VBE_IND_2005!K$7:K$883,EUROSTAT_VBE_IND_2005!$B$7:$B$883,$D347,EUROSTAT_VBE_IND_2005!$C$7:$C$883,"*"&amp;RIGHT($A347,3)&amp;"*",EUROSTAT_VBE_IND_2005!$D$7:$D$883,"5544*"))/1000</f>
        <v>0.144</v>
      </c>
      <c r="O347" s="17">
        <f>(SUMIFS(EUROSTAT_VBE_IND_2005!L$7:L$883,EUROSTAT_VBE_IND_2005!$B$7:$B$883,$D347,EUROSTAT_VBE_IND_2005!$C$7:$C$883,"*"&amp;RIGHT($A347,3)&amp;"*",EUROSTAT_VBE_IND_2005!$D$7:$D$883,"554*"))/1000-(SUMIFS(EUROSTAT_VBE_IND_2005!L$7:L$883,EUROSTAT_VBE_IND_2005!$B$7:$B$883,$D347,EUROSTAT_VBE_IND_2005!$C$7:$C$883,"*"&amp;RIGHT($A347,3)&amp;"*",EUROSTAT_VBE_IND_2005!$D$7:$D$883,"5543*"))/1000-(SUMIFS(EUROSTAT_VBE_IND_2005!L$7:L$883,EUROSTAT_VBE_IND_2005!$B$7:$B$883,$D347,EUROSTAT_VBE_IND_2005!$C$7:$C$883,"*"&amp;RIGHT($A347,3)&amp;"*",EUROSTAT_VBE_IND_2005!$D$7:$D$883,"5544*"))/1000</f>
        <v>0.023</v>
      </c>
      <c r="P347" s="17">
        <f>(SUMIFS(EUROSTAT_VBE_IND_2005!M$7:M$883,EUROSTAT_VBE_IND_2005!$B$7:$B$883,$D347,EUROSTAT_VBE_IND_2005!$C$7:$C$883,"*"&amp;RIGHT($A347,3)&amp;"*",EUROSTAT_VBE_IND_2005!$D$7:$D$883,"554*"))/1000-(SUMIFS(EUROSTAT_VBE_IND_2005!M$7:M$883,EUROSTAT_VBE_IND_2005!$B$7:$B$883,$D347,EUROSTAT_VBE_IND_2005!$C$7:$C$883,"*"&amp;RIGHT($A347,3)&amp;"*",EUROSTAT_VBE_IND_2005!$D$7:$D$883,"5543*"))/1000-(SUMIFS(EUROSTAT_VBE_IND_2005!M$7:M$883,EUROSTAT_VBE_IND_2005!$B$7:$B$883,$D347,EUROSTAT_VBE_IND_2005!$C$7:$C$883,"*"&amp;RIGHT($A347,3)&amp;"*",EUROSTAT_VBE_IND_2005!$D$7:$D$883,"5544*"))/1000</f>
        <v>0</v>
      </c>
      <c r="Q347" s="17">
        <f>(SUMIFS(EUROSTAT_VBE_IND_2005!N$7:N$883,EUROSTAT_VBE_IND_2005!$B$7:$B$883,$D347,EUROSTAT_VBE_IND_2005!$C$7:$C$883,"*"&amp;RIGHT($A347,3)&amp;"*",EUROSTAT_VBE_IND_2005!$D$7:$D$883,"554*"))/1000-(SUMIFS(EUROSTAT_VBE_IND_2005!N$7:N$883,EUROSTAT_VBE_IND_2005!$B$7:$B$883,$D347,EUROSTAT_VBE_IND_2005!$C$7:$C$883,"*"&amp;RIGHT($A347,3)&amp;"*",EUROSTAT_VBE_IND_2005!$D$7:$D$883,"5543*"))/1000-(SUMIFS(EUROSTAT_VBE_IND_2005!N$7:N$883,EUROSTAT_VBE_IND_2005!$B$7:$B$883,$D347,EUROSTAT_VBE_IND_2005!$C$7:$C$883,"*"&amp;RIGHT($A347,3)&amp;"*",EUROSTAT_VBE_IND_2005!$D$7:$D$883,"5544*"))/1000</f>
        <v>0.045</v>
      </c>
      <c r="R347" s="17">
        <f>(SUMIFS(EUROSTAT_VBE_IND_2005!O$7:O$883,EUROSTAT_VBE_IND_2005!$B$7:$B$883,$D347,EUROSTAT_VBE_IND_2005!$C$7:$C$883,"*"&amp;RIGHT($A347,3)&amp;"*",EUROSTAT_VBE_IND_2005!$D$7:$D$883,"554*"))/1000-(SUMIFS(EUROSTAT_VBE_IND_2005!O$7:O$883,EUROSTAT_VBE_IND_2005!$B$7:$B$883,$D347,EUROSTAT_VBE_IND_2005!$C$7:$C$883,"*"&amp;RIGHT($A347,3)&amp;"*",EUROSTAT_VBE_IND_2005!$D$7:$D$883,"5543*"))/1000-(SUMIFS(EUROSTAT_VBE_IND_2005!O$7:O$883,EUROSTAT_VBE_IND_2005!$B$7:$B$883,$D347,EUROSTAT_VBE_IND_2005!$C$7:$C$883,"*"&amp;RIGHT($A347,3)&amp;"*",EUROSTAT_VBE_IND_2005!$D$7:$D$883,"5544*"))/1000</f>
        <v>0.005</v>
      </c>
      <c r="S347" s="17">
        <f>(SUMIFS(EUROSTAT_VBE_IND_2005!P$7:P$883,EUROSTAT_VBE_IND_2005!$B$7:$B$883,$D347,EUROSTAT_VBE_IND_2005!$C$7:$C$883,"*"&amp;RIGHT($A347,3)&amp;"*",EUROSTAT_VBE_IND_2005!$D$7:$D$883,"554*"))/1000-(SUMIFS(EUROSTAT_VBE_IND_2005!P$7:P$883,EUROSTAT_VBE_IND_2005!$B$7:$B$883,$D347,EUROSTAT_VBE_IND_2005!$C$7:$C$883,"*"&amp;RIGHT($A347,3)&amp;"*",EUROSTAT_VBE_IND_2005!$D$7:$D$883,"5543*"))/1000-(SUMIFS(EUROSTAT_VBE_IND_2005!P$7:P$883,EUROSTAT_VBE_IND_2005!$B$7:$B$883,$D347,EUROSTAT_VBE_IND_2005!$C$7:$C$883,"*"&amp;RIGHT($A347,3)&amp;"*",EUROSTAT_VBE_IND_2005!$D$7:$D$883,"5544*"))/1000</f>
        <v>0</v>
      </c>
      <c r="T347" s="17">
        <f>(SUMIFS(EUROSTAT_VBE_IND_2005!Q$7:Q$883,EUROSTAT_VBE_IND_2005!$B$7:$B$883,$D347,EUROSTAT_VBE_IND_2005!$C$7:$C$883,"*"&amp;RIGHT($A347,3)&amp;"*",EUROSTAT_VBE_IND_2005!$D$7:$D$883,"554*"))/1000-(SUMIFS(EUROSTAT_VBE_IND_2005!Q$7:Q$883,EUROSTAT_VBE_IND_2005!$B$7:$B$883,$D347,EUROSTAT_VBE_IND_2005!$C$7:$C$883,"*"&amp;RIGHT($A347,3)&amp;"*",EUROSTAT_VBE_IND_2005!$D$7:$D$883,"5543*"))/1000-(SUMIFS(EUROSTAT_VBE_IND_2005!Q$7:Q$883,EUROSTAT_VBE_IND_2005!$B$7:$B$883,$D347,EUROSTAT_VBE_IND_2005!$C$7:$C$883,"*"&amp;RIGHT($A347,3)&amp;"*",EUROSTAT_VBE_IND_2005!$D$7:$D$883,"5544*"))/1000</f>
        <v>0</v>
      </c>
      <c r="U347" s="17">
        <f>(SUMIFS(EUROSTAT_VBE_IND_2005!R$7:R$883,EUROSTAT_VBE_IND_2005!$B$7:$B$883,$D347,EUROSTAT_VBE_IND_2005!$C$7:$C$883,"*"&amp;RIGHT($A347,3)&amp;"*",EUROSTAT_VBE_IND_2005!$D$7:$D$883,"554*"))/1000-(SUMIFS(EUROSTAT_VBE_IND_2005!R$7:R$883,EUROSTAT_VBE_IND_2005!$B$7:$B$883,$D347,EUROSTAT_VBE_IND_2005!$C$7:$C$883,"*"&amp;RIGHT($A347,3)&amp;"*",EUROSTAT_VBE_IND_2005!$D$7:$D$883,"5543*"))/1000-(SUMIFS(EUROSTAT_VBE_IND_2005!R$7:R$883,EUROSTAT_VBE_IND_2005!$B$7:$B$883,$D347,EUROSTAT_VBE_IND_2005!$C$7:$C$883,"*"&amp;RIGHT($A347,3)&amp;"*",EUROSTAT_VBE_IND_2005!$D$7:$D$883,"5544*"))/1000</f>
        <v>0.002</v>
      </c>
      <c r="V347" s="17">
        <f>(SUMIFS(EUROSTAT_VBE_IND_2005!S$7:S$883,EUROSTAT_VBE_IND_2005!$B$7:$B$883,$D347,EUROSTAT_VBE_IND_2005!$C$7:$C$883,"*"&amp;RIGHT($A347,3)&amp;"*",EUROSTAT_VBE_IND_2005!$D$7:$D$883,"554*"))/1000-(SUMIFS(EUROSTAT_VBE_IND_2005!S$7:S$883,EUROSTAT_VBE_IND_2005!$B$7:$B$883,$D347,EUROSTAT_VBE_IND_2005!$C$7:$C$883,"*"&amp;RIGHT($A347,3)&amp;"*",EUROSTAT_VBE_IND_2005!$D$7:$D$883,"5543*"))/1000-(SUMIFS(EUROSTAT_VBE_IND_2005!S$7:S$883,EUROSTAT_VBE_IND_2005!$B$7:$B$883,$D347,EUROSTAT_VBE_IND_2005!$C$7:$C$883,"*"&amp;RIGHT($A347,3)&amp;"*",EUROSTAT_VBE_IND_2005!$D$7:$D$883,"5544*"))/1000</f>
        <v>0</v>
      </c>
      <c r="W347" s="17">
        <f>(SUMIFS(EUROSTAT_VBE_IND_2005!T$7:T$883,EUROSTAT_VBE_IND_2005!$B$7:$B$883,$D347,EUROSTAT_VBE_IND_2005!$C$7:$C$883,"*"&amp;RIGHT($A347,3)&amp;"*",EUROSTAT_VBE_IND_2005!$D$7:$D$883,"554*"))/1000-(SUMIFS(EUROSTAT_VBE_IND_2005!T$7:T$883,EUROSTAT_VBE_IND_2005!$B$7:$B$883,$D347,EUROSTAT_VBE_IND_2005!$C$7:$C$883,"*"&amp;RIGHT($A347,3)&amp;"*",EUROSTAT_VBE_IND_2005!$D$7:$D$883,"5543*"))/1000-(SUMIFS(EUROSTAT_VBE_IND_2005!T$7:T$883,EUROSTAT_VBE_IND_2005!$B$7:$B$883,$D347,EUROSTAT_VBE_IND_2005!$C$7:$C$883,"*"&amp;RIGHT($A347,3)&amp;"*",EUROSTAT_VBE_IND_2005!$D$7:$D$883,"5544*"))/1000</f>
        <v>0</v>
      </c>
      <c r="X347" s="17">
        <f>(SUMIFS(EUROSTAT_VBE_IND_2005!U$7:U$883,EUROSTAT_VBE_IND_2005!$B$7:$B$883,$D347,EUROSTAT_VBE_IND_2005!$C$7:$C$883,"*"&amp;RIGHT($A347,3)&amp;"*",EUROSTAT_VBE_IND_2005!$D$7:$D$883,"554*"))/1000-(SUMIFS(EUROSTAT_VBE_IND_2005!U$7:U$883,EUROSTAT_VBE_IND_2005!$B$7:$B$883,$D347,EUROSTAT_VBE_IND_2005!$C$7:$C$883,"*"&amp;RIGHT($A347,3)&amp;"*",EUROSTAT_VBE_IND_2005!$D$7:$D$883,"5543*"))/1000-(SUMIFS(EUROSTAT_VBE_IND_2005!U$7:U$883,EUROSTAT_VBE_IND_2005!$B$7:$B$883,$D347,EUROSTAT_VBE_IND_2005!$C$7:$C$883,"*"&amp;RIGHT($A347,3)&amp;"*",EUROSTAT_VBE_IND_2005!$D$7:$D$883,"5544*"))/1000</f>
        <v>0</v>
      </c>
      <c r="Y347" s="17">
        <f>(SUMIFS(EUROSTAT_VBE_IND_2005!V$7:V$883,EUROSTAT_VBE_IND_2005!$B$7:$B$883,$D347,EUROSTAT_VBE_IND_2005!$C$7:$C$883,"*"&amp;RIGHT($A347,3)&amp;"*",EUROSTAT_VBE_IND_2005!$D$7:$D$883,"554*"))/1000-(SUMIFS(EUROSTAT_VBE_IND_2005!V$7:V$883,EUROSTAT_VBE_IND_2005!$B$7:$B$883,$D347,EUROSTAT_VBE_IND_2005!$C$7:$C$883,"*"&amp;RIGHT($A347,3)&amp;"*",EUROSTAT_VBE_IND_2005!$D$7:$D$883,"5543*"))/1000-(SUMIFS(EUROSTAT_VBE_IND_2005!V$7:V$883,EUROSTAT_VBE_IND_2005!$B$7:$B$883,$D347,EUROSTAT_VBE_IND_2005!$C$7:$C$883,"*"&amp;RIGHT($A347,3)&amp;"*",EUROSTAT_VBE_IND_2005!$D$7:$D$883,"5544*"))/1000</f>
        <v>0.372</v>
      </c>
      <c r="Z347" s="17">
        <f>(SUMIFS(EUROSTAT_VBE_IND_2005!W$7:W$883,EUROSTAT_VBE_IND_2005!$B$7:$B$883,$D347,EUROSTAT_VBE_IND_2005!$C$7:$C$883,"*"&amp;RIGHT($A347,3)&amp;"*",EUROSTAT_VBE_IND_2005!$D$7:$D$883,"554*"))/1000-(SUMIFS(EUROSTAT_VBE_IND_2005!W$7:W$883,EUROSTAT_VBE_IND_2005!$B$7:$B$883,$D347,EUROSTAT_VBE_IND_2005!$C$7:$C$883,"*"&amp;RIGHT($A347,3)&amp;"*",EUROSTAT_VBE_IND_2005!$D$7:$D$883,"5543*"))/1000-(SUMIFS(EUROSTAT_VBE_IND_2005!W$7:W$883,EUROSTAT_VBE_IND_2005!$B$7:$B$883,$D347,EUROSTAT_VBE_IND_2005!$C$7:$C$883,"*"&amp;RIGHT($A347,3)&amp;"*",EUROSTAT_VBE_IND_2005!$D$7:$D$883,"5544*"))/1000</f>
        <v>0</v>
      </c>
      <c r="AA347" s="17">
        <f>(SUMIFS(EUROSTAT_VBE_IND_2005!X$7:X$883,EUROSTAT_VBE_IND_2005!$B$7:$B$883,$D347,EUROSTAT_VBE_IND_2005!$C$7:$C$883,"*"&amp;RIGHT($A347,3)&amp;"*",EUROSTAT_VBE_IND_2005!$D$7:$D$883,"554*"))/1000-(SUMIFS(EUROSTAT_VBE_IND_2005!X$7:X$883,EUROSTAT_VBE_IND_2005!$B$7:$B$883,$D347,EUROSTAT_VBE_IND_2005!$C$7:$C$883,"*"&amp;RIGHT($A347,3)&amp;"*",EUROSTAT_VBE_IND_2005!$D$7:$D$883,"5543*"))/1000-(SUMIFS(EUROSTAT_VBE_IND_2005!X$7:X$883,EUROSTAT_VBE_IND_2005!$B$7:$B$883,$D347,EUROSTAT_VBE_IND_2005!$C$7:$C$883,"*"&amp;RIGHT($A347,3)&amp;"*",EUROSTAT_VBE_IND_2005!$D$7:$D$883,"5544*"))/1000</f>
        <v>0.1</v>
      </c>
      <c r="AB347" s="17">
        <f>(SUMIFS(EUROSTAT_VBE_IND_2005!AA$7:AA$883,EUROSTAT_VBE_IND_2005!$B$7:$B$883,$D347,EUROSTAT_VBE_IND_2005!$C$7:$C$883,"*"&amp;RIGHT($A347,3)&amp;"*",EUROSTAT_VBE_IND_2005!$D$7:$D$883,"554*"))/1000-(SUMIFS(EUROSTAT_VBE_IND_2005!AA$7:AA$883,EUROSTAT_VBE_IND_2005!$B$7:$B$883,$D347,EUROSTAT_VBE_IND_2005!$C$7:$C$883,"*"&amp;RIGHT($A347,3)&amp;"*",EUROSTAT_VBE_IND_2005!$D$7:$D$883,"5543*"))/1000-(SUMIFS(EUROSTAT_VBE_IND_2005!AA$7:AA$883,EUROSTAT_VBE_IND_2005!$B$7:$B$883,$D347,EUROSTAT_VBE_IND_2005!$C$7:$C$883,"*"&amp;RIGHT($A347,3)&amp;"*",EUROSTAT_VBE_IND_2005!$D$7:$D$883,"5544*"))/1000</f>
        <v>0</v>
      </c>
      <c r="AC347" s="17">
        <f>(SUMIFS(EUROSTAT_VBE_IND_2005!AB$7:AB$883,EUROSTAT_VBE_IND_2005!$B$7:$B$883,$D347,EUROSTAT_VBE_IND_2005!$C$7:$C$883,"*"&amp;RIGHT($A347,3)&amp;"*",EUROSTAT_VBE_IND_2005!$D$7:$D$883,"554*"))/1000-(SUMIFS(EUROSTAT_VBE_IND_2005!AB$7:AB$883,EUROSTAT_VBE_IND_2005!$B$7:$B$883,$D347,EUROSTAT_VBE_IND_2005!$C$7:$C$883,"*"&amp;RIGHT($A347,3)&amp;"*",EUROSTAT_VBE_IND_2005!$D$7:$D$883,"5543*"))/1000-(SUMIFS(EUROSTAT_VBE_IND_2005!AB$7:AB$883,EUROSTAT_VBE_IND_2005!$B$7:$B$883,$D347,EUROSTAT_VBE_IND_2005!$C$7:$C$883,"*"&amp;RIGHT($A347,3)&amp;"*",EUROSTAT_VBE_IND_2005!$D$7:$D$883,"5544*"))/1000</f>
        <v>0</v>
      </c>
      <c r="AD347" s="17">
        <f>(SUMIFS(EUROSTAT_VBE_IND_2005!AC$7:AC$883,EUROSTAT_VBE_IND_2005!$B$7:$B$883,$D347,EUROSTAT_VBE_IND_2005!$C$7:$C$883,"*"&amp;RIGHT($A347,3)&amp;"*",EUROSTAT_VBE_IND_2005!$D$7:$D$883,"554*"))/1000-(SUMIFS(EUROSTAT_VBE_IND_2005!AC$7:AC$883,EUROSTAT_VBE_IND_2005!$B$7:$B$883,$D347,EUROSTAT_VBE_IND_2005!$C$7:$C$883,"*"&amp;RIGHT($A347,3)&amp;"*",EUROSTAT_VBE_IND_2005!$D$7:$D$883,"5543*"))/1000-(SUMIFS(EUROSTAT_VBE_IND_2005!AC$7:AC$883,EUROSTAT_VBE_IND_2005!$B$7:$B$883,$D347,EUROSTAT_VBE_IND_2005!$C$7:$C$883,"*"&amp;RIGHT($A347,3)&amp;"*",EUROSTAT_VBE_IND_2005!$D$7:$D$883,"5544*"))/1000</f>
        <v>0.018</v>
      </c>
      <c r="AE347" s="17">
        <f>(SUMIFS(EUROSTAT_VBE_IND_2005!AD$7:AD$883,EUROSTAT_VBE_IND_2005!$B$7:$B$883,$D347,EUROSTAT_VBE_IND_2005!$C$7:$C$883,"*"&amp;RIGHT($A347,3)&amp;"*",EUROSTAT_VBE_IND_2005!$D$7:$D$883,"554*"))/1000-(SUMIFS(EUROSTAT_VBE_IND_2005!AD$7:AD$883,EUROSTAT_VBE_IND_2005!$B$7:$B$883,$D347,EUROSTAT_VBE_IND_2005!$C$7:$C$883,"*"&amp;RIGHT($A347,3)&amp;"*",EUROSTAT_VBE_IND_2005!$D$7:$D$883,"5543*"))/1000-(SUMIFS(EUROSTAT_VBE_IND_2005!AD$7:AD$883,EUROSTAT_VBE_IND_2005!$B$7:$B$883,$D347,EUROSTAT_VBE_IND_2005!$C$7:$C$883,"*"&amp;RIGHT($A347,3)&amp;"*",EUROSTAT_VBE_IND_2005!$D$7:$D$883,"5544*"))/1000</f>
        <v>0.054</v>
      </c>
      <c r="AF347" s="17">
        <f>(SUMIFS(EUROSTAT_VBE_IND_2005!AE$7:AE$883,EUROSTAT_VBE_IND_2005!$B$7:$B$883,$D347,EUROSTAT_VBE_IND_2005!$C$7:$C$883,"*"&amp;RIGHT($A347,3)&amp;"*",EUROSTAT_VBE_IND_2005!$D$7:$D$883,"554*"))/1000-(SUMIFS(EUROSTAT_VBE_IND_2005!AE$7:AE$883,EUROSTAT_VBE_IND_2005!$B$7:$B$883,$D347,EUROSTAT_VBE_IND_2005!$C$7:$C$883,"*"&amp;RIGHT($A347,3)&amp;"*",EUROSTAT_VBE_IND_2005!$D$7:$D$883,"5543*"))/1000-(SUMIFS(EUROSTAT_VBE_IND_2005!AE$7:AE$883,EUROSTAT_VBE_IND_2005!$B$7:$B$883,$D347,EUROSTAT_VBE_IND_2005!$C$7:$C$883,"*"&amp;RIGHT($A347,3)&amp;"*",EUROSTAT_VBE_IND_2005!$D$7:$D$883,"5544*"))/1000</f>
        <v>0.017</v>
      </c>
      <c r="AG347" s="17">
        <f>(SUMIFS(EUROSTAT_VBE_IND_2005!AF$7:AF$883,EUROSTAT_VBE_IND_2005!$B$7:$B$883,$D347,EUROSTAT_VBE_IND_2005!$C$7:$C$883,"*"&amp;RIGHT($A347,3)&amp;"*",EUROSTAT_VBE_IND_2005!$D$7:$D$883,"554*"))/1000-(SUMIFS(EUROSTAT_VBE_IND_2005!AF$7:AF$883,EUROSTAT_VBE_IND_2005!$B$7:$B$883,$D347,EUROSTAT_VBE_IND_2005!$C$7:$C$883,"*"&amp;RIGHT($A347,3)&amp;"*",EUROSTAT_VBE_IND_2005!$D$7:$D$883,"5543*"))/1000-(SUMIFS(EUROSTAT_VBE_IND_2005!AF$7:AF$883,EUROSTAT_VBE_IND_2005!$B$7:$B$883,$D347,EUROSTAT_VBE_IND_2005!$C$7:$C$883,"*"&amp;RIGHT($A347,3)&amp;"*",EUROSTAT_VBE_IND_2005!$D$7:$D$883,"5544*"))/1000</f>
        <v>0.038</v>
      </c>
      <c r="AH347" s="17">
        <f>(SUMIFS(EUROSTAT_VBE_IND_2005!AH$7:AH$883,EUROSTAT_VBE_IND_2005!$B$7:$B$883,$D347,EUROSTAT_VBE_IND_2005!$C$7:$C$883,"*"&amp;RIGHT($A347,3)&amp;"*",EUROSTAT_VBE_IND_2005!$D$7:$D$883,"554*"))/1000-(SUMIFS(EUROSTAT_VBE_IND_2005!AH$7:AH$883,EUROSTAT_VBE_IND_2005!$B$7:$B$883,$D347,EUROSTAT_VBE_IND_2005!$C$7:$C$883,"*"&amp;RIGHT($A347,3)&amp;"*",EUROSTAT_VBE_IND_2005!$D$7:$D$883,"5543*"))/1000-(SUMIFS(EUROSTAT_VBE_IND_2005!AH$7:AH$883,EUROSTAT_VBE_IND_2005!$B$7:$B$883,$D347,EUROSTAT_VBE_IND_2005!$C$7:$C$883,"*"&amp;RIGHT($A347,3)&amp;"*",EUROSTAT_VBE_IND_2005!$D$7:$D$883,"5544*"))/1000</f>
        <v>0</v>
      </c>
      <c r="AI347" s="17">
        <f>(SUMIFS(EUROSTAT_VBE_IND_2005!AI$7:AI$883,EUROSTAT_VBE_IND_2005!$B$7:$B$883,$D347,EUROSTAT_VBE_IND_2005!$C$7:$C$883,"*"&amp;RIGHT($A347,3)&amp;"*",EUROSTAT_VBE_IND_2005!$D$7:$D$883,"554*"))/1000-(SUMIFS(EUROSTAT_VBE_IND_2005!AI$7:AI$883,EUROSTAT_VBE_IND_2005!$B$7:$B$883,$D347,EUROSTAT_VBE_IND_2005!$C$7:$C$883,"*"&amp;RIGHT($A347,3)&amp;"*",EUROSTAT_VBE_IND_2005!$D$7:$D$883,"5543*"))/1000-(SUMIFS(EUROSTAT_VBE_IND_2005!AI$7:AI$883,EUROSTAT_VBE_IND_2005!$B$7:$B$883,$D347,EUROSTAT_VBE_IND_2005!$C$7:$C$883,"*"&amp;RIGHT($A347,3)&amp;"*",EUROSTAT_VBE_IND_2005!$D$7:$D$883,"5544*"))/1000</f>
        <v>0.015</v>
      </c>
      <c r="AJ347" s="17">
        <f>(SUMIFS(EUROSTAT_VBE_IND_2005!AJ$7:AJ$883,EUROSTAT_VBE_IND_2005!$B$7:$B$883,$D347,EUROSTAT_VBE_IND_2005!$C$7:$C$883,"*"&amp;RIGHT($A347,3)&amp;"*",EUROSTAT_VBE_IND_2005!$D$7:$D$883,"554*"))/1000-(SUMIFS(EUROSTAT_VBE_IND_2005!AJ$7:AJ$883,EUROSTAT_VBE_IND_2005!$B$7:$B$883,$D347,EUROSTAT_VBE_IND_2005!$C$7:$C$883,"*"&amp;RIGHT($A347,3)&amp;"*",EUROSTAT_VBE_IND_2005!$D$7:$D$883,"5543*"))/1000-(SUMIFS(EUROSTAT_VBE_IND_2005!AJ$7:AJ$883,EUROSTAT_VBE_IND_2005!$B$7:$B$883,$D347,EUROSTAT_VBE_IND_2005!$C$7:$C$883,"*"&amp;RIGHT($A347,3)&amp;"*",EUROSTAT_VBE_IND_2005!$D$7:$D$883,"5544*"))/1000</f>
        <v>0.22</v>
      </c>
      <c r="AK347" s="17">
        <f>(SUMIFS(EUROSTAT_VBE_IND_2005!AK$7:AK$883,EUROSTAT_VBE_IND_2005!$B$7:$B$883,$D347,EUROSTAT_VBE_IND_2005!$C$7:$C$883,"*"&amp;RIGHT($A347,3)&amp;"*",EUROSTAT_VBE_IND_2005!$D$7:$D$883,"554*"))/1000-(SUMIFS(EUROSTAT_VBE_IND_2005!AK$7:AK$883,EUROSTAT_VBE_IND_2005!$B$7:$B$883,$D347,EUROSTAT_VBE_IND_2005!$C$7:$C$883,"*"&amp;RIGHT($A347,3)&amp;"*",EUROSTAT_VBE_IND_2005!$D$7:$D$883,"5543*"))/1000-(SUMIFS(EUROSTAT_VBE_IND_2005!AK$7:AK$883,EUROSTAT_VBE_IND_2005!$B$7:$B$883,$D347,EUROSTAT_VBE_IND_2005!$C$7:$C$883,"*"&amp;RIGHT($A347,3)&amp;"*",EUROSTAT_VBE_IND_2005!$D$7:$D$883,"5544*"))/1000</f>
        <v>0</v>
      </c>
      <c r="AL347" s="198"/>
      <c r="AM347" s="198"/>
      <c r="AN347" s="198"/>
      <c r="AO347" s="17">
        <f>(SUMIFS(EUROSTAT_VBE_IND_2005!Y$7:Y$883,EUROSTAT_VBE_IND_2005!$B$7:$B$883,$D347,EUROSTAT_VBE_IND_2005!$C$7:$C$883,"*"&amp;RIGHT($A347,3)&amp;"*",EUROSTAT_VBE_IND_2005!$D$7:$D$883,"554*"))/1000-(SUMIFS(EUROSTAT_VBE_IND_2005!Y$7:Y$883,EUROSTAT_VBE_IND_2005!$B$7:$B$883,$D347,EUROSTAT_VBE_IND_2005!$C$7:$C$883,"*"&amp;RIGHT($A347,3)&amp;"*",EUROSTAT_VBE_IND_2005!$D$7:$D$883,"5543*"))/1000-(SUMIFS(EUROSTAT_VBE_IND_2005!Y$7:Y$883,EUROSTAT_VBE_IND_2005!$B$7:$B$883,$D347,EUROSTAT_VBE_IND_2005!$C$7:$C$883,"*"&amp;RIGHT($A347,3)&amp;"*",EUROSTAT_VBE_IND_2005!$D$7:$D$883,"5544*"))/1000</f>
        <v>0</v>
      </c>
      <c r="AP347" s="17">
        <f>(SUMIFS(EUROSTAT_VBE_IND_2005!Z$7:Z$883,EUROSTAT_VBE_IND_2005!$B$7:$B$883,$D347,EUROSTAT_VBE_IND_2005!$C$7:$C$883,"*"&amp;RIGHT($A347,3)&amp;"*",EUROSTAT_VBE_IND_2005!$D$7:$D$883,"554*"))/1000-(SUMIFS(EUROSTAT_VBE_IND_2005!Z$7:Z$883,EUROSTAT_VBE_IND_2005!$B$7:$B$883,$D347,EUROSTAT_VBE_IND_2005!$C$7:$C$883,"*"&amp;RIGHT($A347,3)&amp;"*",EUROSTAT_VBE_IND_2005!$D$7:$D$883,"5543*"))/1000-(SUMIFS(EUROSTAT_VBE_IND_2005!Z$7:Z$883,EUROSTAT_VBE_IND_2005!$B$7:$B$883,$D347,EUROSTAT_VBE_IND_2005!$C$7:$C$883,"*"&amp;RIGHT($A347,3)&amp;"*",EUROSTAT_VBE_IND_2005!$D$7:$D$883,"5544*"))/1000</f>
        <v>0.002</v>
      </c>
      <c r="AQ347" s="17">
        <f>(SUMIFS(EUROSTAT_VBE_IND_2005!AG$7:AG$883,EUROSTAT_VBE_IND_2005!$B$7:$B$883,$D347,EUROSTAT_VBE_IND_2005!$C$7:$C$883,"*"&amp;RIGHT($A347,3)&amp;"*",EUROSTAT_VBE_IND_2005!$D$7:$D$883,"554*"))/1000-(SUMIFS(EUROSTAT_VBE_IND_2005!AG$7:AG$883,EUROSTAT_VBE_IND_2005!$B$7:$B$883,$D347,EUROSTAT_VBE_IND_2005!$C$7:$C$883,"*"&amp;RIGHT($A347,3)&amp;"*",EUROSTAT_VBE_IND_2005!$D$7:$D$883,"5543*"))/1000-(SUMIFS(EUROSTAT_VBE_IND_2005!AG$7:AG$883,EUROSTAT_VBE_IND_2005!$B$7:$B$883,$D347,EUROSTAT_VBE_IND_2005!$C$7:$C$883,"*"&amp;RIGHT($A347,3)&amp;"*",EUROSTAT_VBE_IND_2005!$D$7:$D$883,"5544*"))/1000</f>
        <v>0</v>
      </c>
    </row>
    <row r="348" spans="1:43">
      <c r="A348" t="str">
        <f>LEFT(EUROSTAT_VBE_IND_2005!$C$528,8)</f>
        <v>B_101847</v>
      </c>
      <c r="B348" s="28" t="s">
        <v>212</v>
      </c>
      <c r="C348" t="s">
        <v>293</v>
      </c>
      <c r="D348" t="s">
        <v>55</v>
      </c>
      <c r="E348" t="s">
        <v>245</v>
      </c>
      <c r="F348" t="s">
        <v>265</v>
      </c>
      <c r="G348" s="17">
        <f>(SUMIFS(EUROSTAT_VBE_IND_2005!E$7:E$883,EUROSTAT_VBE_IND_2005!$B$7:$B$883,$D348,EUROSTAT_VBE_IND_2005!$C$7:$C$883,"*"&amp;RIGHT($A348,3)&amp;"*",EUROSTAT_VBE_IND_2005!$D$7:$D$883,"5543*"))/1000</f>
        <v>0</v>
      </c>
      <c r="H348" s="17">
        <f>(SUMIFS(EUROSTAT_VBE_IND_2005!F$7:F$883,EUROSTAT_VBE_IND_2005!$B$7:$B$883,$D348,EUROSTAT_VBE_IND_2005!$C$7:$C$883,"*"&amp;RIGHT($A348,3)&amp;"*",EUROSTAT_VBE_IND_2005!$D$7:$D$883,"5543*"))/1000</f>
        <v>0</v>
      </c>
      <c r="I348" s="17">
        <f>(SUMIFS(EUROSTAT_VBE_IND_2005!G$7:G$883,EUROSTAT_VBE_IND_2005!$B$7:$B$883,$D348,EUROSTAT_VBE_IND_2005!$C$7:$C$883,"*"&amp;RIGHT($A348,3)&amp;"*",EUROSTAT_VBE_IND_2005!$D$7:$D$883,"5543*"))/1000</f>
        <v>0</v>
      </c>
      <c r="J348" s="198"/>
      <c r="K348" s="17">
        <f>(SUMIFS(EUROSTAT_VBE_IND_2005!H$7:H$883,EUROSTAT_VBE_IND_2005!$B$7:$B$883,$D348,EUROSTAT_VBE_IND_2005!$C$7:$C$883,"*"&amp;RIGHT($A348,3)&amp;"*",EUROSTAT_VBE_IND_2005!$D$7:$D$883,"5543*"))/1000</f>
        <v>0</v>
      </c>
      <c r="L348" s="17">
        <f>(SUMIFS(EUROSTAT_VBE_IND_2005!I$7:I$883,EUROSTAT_VBE_IND_2005!$B$7:$B$883,$D348,EUROSTAT_VBE_IND_2005!$C$7:$C$883,"*"&amp;RIGHT($A348,3)&amp;"*",EUROSTAT_VBE_IND_2005!$D$7:$D$883,"5543*"))/1000</f>
        <v>0</v>
      </c>
      <c r="M348" s="17">
        <f>(SUMIFS(EUROSTAT_VBE_IND_2005!J$7:J$883,EUROSTAT_VBE_IND_2005!$B$7:$B$883,$D348,EUROSTAT_VBE_IND_2005!$C$7:$C$883,"*"&amp;RIGHT($A348,3)&amp;"*",EUROSTAT_VBE_IND_2005!$D$7:$D$883,"5543*"))/1000</f>
        <v>0.002</v>
      </c>
      <c r="N348" s="17">
        <f>(SUMIFS(EUROSTAT_VBE_IND_2005!K$7:K$883,EUROSTAT_VBE_IND_2005!$B$7:$B$883,$D348,EUROSTAT_VBE_IND_2005!$C$7:$C$883,"*"&amp;RIGHT($A348,3)&amp;"*",EUROSTAT_VBE_IND_2005!$D$7:$D$883,"5543*"))/1000</f>
        <v>0.011</v>
      </c>
      <c r="O348" s="17">
        <f>(SUMIFS(EUROSTAT_VBE_IND_2005!L$7:L$883,EUROSTAT_VBE_IND_2005!$B$7:$B$883,$D348,EUROSTAT_VBE_IND_2005!$C$7:$C$883,"*"&amp;RIGHT($A348,3)&amp;"*",EUROSTAT_VBE_IND_2005!$D$7:$D$883,"5543*"))/1000</f>
        <v>0</v>
      </c>
      <c r="P348" s="17">
        <f>(SUMIFS(EUROSTAT_VBE_IND_2005!M$7:M$883,EUROSTAT_VBE_IND_2005!$B$7:$B$883,$D348,EUROSTAT_VBE_IND_2005!$C$7:$C$883,"*"&amp;RIGHT($A348,3)&amp;"*",EUROSTAT_VBE_IND_2005!$D$7:$D$883,"5543*"))/1000</f>
        <v>0</v>
      </c>
      <c r="Q348" s="17">
        <f>(SUMIFS(EUROSTAT_VBE_IND_2005!N$7:N$883,EUROSTAT_VBE_IND_2005!$B$7:$B$883,$D348,EUROSTAT_VBE_IND_2005!$C$7:$C$883,"*"&amp;RIGHT($A348,3)&amp;"*",EUROSTAT_VBE_IND_2005!$D$7:$D$883,"5543*"))/1000</f>
        <v>0</v>
      </c>
      <c r="R348" s="17">
        <f>(SUMIFS(EUROSTAT_VBE_IND_2005!O$7:O$883,EUROSTAT_VBE_IND_2005!$B$7:$B$883,$D348,EUROSTAT_VBE_IND_2005!$C$7:$C$883,"*"&amp;RIGHT($A348,3)&amp;"*",EUROSTAT_VBE_IND_2005!$D$7:$D$883,"5543*"))/1000</f>
        <v>0</v>
      </c>
      <c r="S348" s="17">
        <f>(SUMIFS(EUROSTAT_VBE_IND_2005!P$7:P$883,EUROSTAT_VBE_IND_2005!$B$7:$B$883,$D348,EUROSTAT_VBE_IND_2005!$C$7:$C$883,"*"&amp;RIGHT($A348,3)&amp;"*",EUROSTAT_VBE_IND_2005!$D$7:$D$883,"5543*"))/1000</f>
        <v>0</v>
      </c>
      <c r="T348" s="17">
        <f>(SUMIFS(EUROSTAT_VBE_IND_2005!Q$7:Q$883,EUROSTAT_VBE_IND_2005!$B$7:$B$883,$D348,EUROSTAT_VBE_IND_2005!$C$7:$C$883,"*"&amp;RIGHT($A348,3)&amp;"*",EUROSTAT_VBE_IND_2005!$D$7:$D$883,"5543*"))/1000</f>
        <v>0</v>
      </c>
      <c r="U348" s="17">
        <f>(SUMIFS(EUROSTAT_VBE_IND_2005!R$7:R$883,EUROSTAT_VBE_IND_2005!$B$7:$B$883,$D348,EUROSTAT_VBE_IND_2005!$C$7:$C$883,"*"&amp;RIGHT($A348,3)&amp;"*",EUROSTAT_VBE_IND_2005!$D$7:$D$883,"5543*"))/1000</f>
        <v>0</v>
      </c>
      <c r="V348" s="17">
        <f>(SUMIFS(EUROSTAT_VBE_IND_2005!S$7:S$883,EUROSTAT_VBE_IND_2005!$B$7:$B$883,$D348,EUROSTAT_VBE_IND_2005!$C$7:$C$883,"*"&amp;RIGHT($A348,3)&amp;"*",EUROSTAT_VBE_IND_2005!$D$7:$D$883,"5543*"))/1000</f>
        <v>0</v>
      </c>
      <c r="W348" s="17">
        <f>(SUMIFS(EUROSTAT_VBE_IND_2005!T$7:T$883,EUROSTAT_VBE_IND_2005!$B$7:$B$883,$D348,EUROSTAT_VBE_IND_2005!$C$7:$C$883,"*"&amp;RIGHT($A348,3)&amp;"*",EUROSTAT_VBE_IND_2005!$D$7:$D$883,"5543*"))/1000</f>
        <v>0</v>
      </c>
      <c r="X348" s="17">
        <f>(SUMIFS(EUROSTAT_VBE_IND_2005!U$7:U$883,EUROSTAT_VBE_IND_2005!$B$7:$B$883,$D348,EUROSTAT_VBE_IND_2005!$C$7:$C$883,"*"&amp;RIGHT($A348,3)&amp;"*",EUROSTAT_VBE_IND_2005!$D$7:$D$883,"5543*"))/1000</f>
        <v>0</v>
      </c>
      <c r="Y348" s="17">
        <f>(SUMIFS(EUROSTAT_VBE_IND_2005!V$7:V$883,EUROSTAT_VBE_IND_2005!$B$7:$B$883,$D348,EUROSTAT_VBE_IND_2005!$C$7:$C$883,"*"&amp;RIGHT($A348,3)&amp;"*",EUROSTAT_VBE_IND_2005!$D$7:$D$883,"5543*"))/1000</f>
        <v>0</v>
      </c>
      <c r="Z348" s="17">
        <f>(SUMIFS(EUROSTAT_VBE_IND_2005!W$7:W$883,EUROSTAT_VBE_IND_2005!$B$7:$B$883,$D348,EUROSTAT_VBE_IND_2005!$C$7:$C$883,"*"&amp;RIGHT($A348,3)&amp;"*",EUROSTAT_VBE_IND_2005!$D$7:$D$883,"5543*"))/1000</f>
        <v>0</v>
      </c>
      <c r="AA348" s="17">
        <f>(SUMIFS(EUROSTAT_VBE_IND_2005!X$7:X$883,EUROSTAT_VBE_IND_2005!$B$7:$B$883,$D348,EUROSTAT_VBE_IND_2005!$C$7:$C$883,"*"&amp;RIGHT($A348,3)&amp;"*",EUROSTAT_VBE_IND_2005!$D$7:$D$883,"5543*"))/1000</f>
        <v>0</v>
      </c>
      <c r="AB348" s="17">
        <f>(SUMIFS(EUROSTAT_VBE_IND_2005!AA$7:AA$883,EUROSTAT_VBE_IND_2005!$B$7:$B$883,$D348,EUROSTAT_VBE_IND_2005!$C$7:$C$883,"*"&amp;RIGHT($A348,3)&amp;"*",EUROSTAT_VBE_IND_2005!$D$7:$D$883,"5543*"))/1000</f>
        <v>0</v>
      </c>
      <c r="AC348" s="17">
        <f>(SUMIFS(EUROSTAT_VBE_IND_2005!AB$7:AB$883,EUROSTAT_VBE_IND_2005!$B$7:$B$883,$D348,EUROSTAT_VBE_IND_2005!$C$7:$C$883,"*"&amp;RIGHT($A348,3)&amp;"*",EUROSTAT_VBE_IND_2005!$D$7:$D$883,"5543*"))/1000</f>
        <v>0</v>
      </c>
      <c r="AD348" s="17">
        <f>(SUMIFS(EUROSTAT_VBE_IND_2005!AC$7:AC$883,EUROSTAT_VBE_IND_2005!$B$7:$B$883,$D348,EUROSTAT_VBE_IND_2005!$C$7:$C$883,"*"&amp;RIGHT($A348,3)&amp;"*",EUROSTAT_VBE_IND_2005!$D$7:$D$883,"5543*"))/1000</f>
        <v>0</v>
      </c>
      <c r="AE348" s="17">
        <f>(SUMIFS(EUROSTAT_VBE_IND_2005!AD$7:AD$883,EUROSTAT_VBE_IND_2005!$B$7:$B$883,$D348,EUROSTAT_VBE_IND_2005!$C$7:$C$883,"*"&amp;RIGHT($A348,3)&amp;"*",EUROSTAT_VBE_IND_2005!$D$7:$D$883,"5543*"))/1000</f>
        <v>0</v>
      </c>
      <c r="AF348" s="17">
        <f>(SUMIFS(EUROSTAT_VBE_IND_2005!AE$7:AE$883,EUROSTAT_VBE_IND_2005!$B$7:$B$883,$D348,EUROSTAT_VBE_IND_2005!$C$7:$C$883,"*"&amp;RIGHT($A348,3)&amp;"*",EUROSTAT_VBE_IND_2005!$D$7:$D$883,"5543*"))/1000</f>
        <v>0</v>
      </c>
      <c r="AG348" s="17">
        <f>(SUMIFS(EUROSTAT_VBE_IND_2005!AF$7:AF$883,EUROSTAT_VBE_IND_2005!$B$7:$B$883,$D348,EUROSTAT_VBE_IND_2005!$C$7:$C$883,"*"&amp;RIGHT($A348,3)&amp;"*",EUROSTAT_VBE_IND_2005!$D$7:$D$883,"5543*"))/1000</f>
        <v>0</v>
      </c>
      <c r="AH348" s="17">
        <f>(SUMIFS(EUROSTAT_VBE_IND_2005!AH$7:AH$883,EUROSTAT_VBE_IND_2005!$B$7:$B$883,$D348,EUROSTAT_VBE_IND_2005!$C$7:$C$883,"*"&amp;RIGHT($A348,3)&amp;"*",EUROSTAT_VBE_IND_2005!$D$7:$D$883,"5543*"))/1000</f>
        <v>0</v>
      </c>
      <c r="AI348" s="17">
        <f>(SUMIFS(EUROSTAT_VBE_IND_2005!AI$7:AI$883,EUROSTAT_VBE_IND_2005!$B$7:$B$883,$D348,EUROSTAT_VBE_IND_2005!$C$7:$C$883,"*"&amp;RIGHT($A348,3)&amp;"*",EUROSTAT_VBE_IND_2005!$D$7:$D$883,"5543*"))/1000</f>
        <v>0</v>
      </c>
      <c r="AJ348" s="17">
        <f>(SUMIFS(EUROSTAT_VBE_IND_2005!AJ$7:AJ$883,EUROSTAT_VBE_IND_2005!$B$7:$B$883,$D348,EUROSTAT_VBE_IND_2005!$C$7:$C$883,"*"&amp;RIGHT($A348,3)&amp;"*",EUROSTAT_VBE_IND_2005!$D$7:$D$883,"5543*"))/1000</f>
        <v>0</v>
      </c>
      <c r="AK348" s="17">
        <f>(SUMIFS(EUROSTAT_VBE_IND_2005!AK$7:AK$883,EUROSTAT_VBE_IND_2005!$B$7:$B$883,$D348,EUROSTAT_VBE_IND_2005!$C$7:$C$883,"*"&amp;RIGHT($A348,3)&amp;"*",EUROSTAT_VBE_IND_2005!$D$7:$D$883,"5543*"))/1000</f>
        <v>0</v>
      </c>
      <c r="AL348" s="198"/>
      <c r="AM348" s="198"/>
      <c r="AN348" s="198"/>
      <c r="AO348" s="17">
        <f>(SUMIFS(EUROSTAT_VBE_IND_2005!Y$7:Y$883,EUROSTAT_VBE_IND_2005!$B$7:$B$883,$D348,EUROSTAT_VBE_IND_2005!$C$7:$C$883,"*"&amp;RIGHT($A348,3)&amp;"*",EUROSTAT_VBE_IND_2005!$D$7:$D$883,"5543*"))/1000</f>
        <v>0</v>
      </c>
      <c r="AP348" s="17">
        <f>(SUMIFS(EUROSTAT_VBE_IND_2005!Z$7:Z$883,EUROSTAT_VBE_IND_2005!$B$7:$B$883,$D348,EUROSTAT_VBE_IND_2005!$C$7:$C$883,"*"&amp;RIGHT($A348,3)&amp;"*",EUROSTAT_VBE_IND_2005!$D$7:$D$883,"5543*"))/1000</f>
        <v>0</v>
      </c>
      <c r="AQ348" s="17">
        <f>(SUMIFS(EUROSTAT_VBE_IND_2005!AG$7:AG$883,EUROSTAT_VBE_IND_2005!$B$7:$B$883,$D348,EUROSTAT_VBE_IND_2005!$C$7:$C$883,"*"&amp;RIGHT($A348,3)&amp;"*",EUROSTAT_VBE_IND_2005!$D$7:$D$883,"5543*"))/1000</f>
        <v>0</v>
      </c>
    </row>
    <row r="349" spans="1:43">
      <c r="A349" t="str">
        <f>LEFT(EUROSTAT_VBE_IND_2005!$C$528,8)</f>
        <v>B_101847</v>
      </c>
      <c r="B349" s="28" t="s">
        <v>212</v>
      </c>
      <c r="C349" t="s">
        <v>293</v>
      </c>
      <c r="D349" t="s">
        <v>55</v>
      </c>
      <c r="E349" t="s">
        <v>246</v>
      </c>
      <c r="F349" t="s">
        <v>266</v>
      </c>
      <c r="G349" s="17">
        <f>(SUMIFS(EUROSTAT_VBE_IND_2005!E$7:E$883,EUROSTAT_VBE_IND_2005!$B$7:$B$883,$D349,EUROSTAT_VBE_IND_2005!$C$7:$C$883,"*"&amp;RIGHT($A349,3)&amp;"*",EUROSTAT_VBE_IND_2005!$D$7:$D$883,"7100*"))/1000</f>
        <v>0.03</v>
      </c>
      <c r="H349" s="17">
        <f>(SUMIFS(EUROSTAT_VBE_IND_2005!F$7:F$883,EUROSTAT_VBE_IND_2005!$B$7:$B$883,$D349,EUROSTAT_VBE_IND_2005!$C$7:$C$883,"*"&amp;RIGHT($A349,3)&amp;"*",EUROSTAT_VBE_IND_2005!$D$7:$D$883,"7100*"))/1000</f>
        <v>0</v>
      </c>
      <c r="I349" s="17">
        <f>(SUMIFS(EUROSTAT_VBE_IND_2005!G$7:G$883,EUROSTAT_VBE_IND_2005!$B$7:$B$883,$D349,EUROSTAT_VBE_IND_2005!$C$7:$C$883,"*"&amp;RIGHT($A349,3)&amp;"*",EUROSTAT_VBE_IND_2005!$D$7:$D$883,"7100*"))/1000</f>
        <v>0</v>
      </c>
      <c r="J349" s="198"/>
      <c r="K349" s="17">
        <f>(SUMIFS(EUROSTAT_VBE_IND_2005!H$7:H$883,EUROSTAT_VBE_IND_2005!$B$7:$B$883,$D349,EUROSTAT_VBE_IND_2005!$C$7:$C$883,"*"&amp;RIGHT($A349,3)&amp;"*",EUROSTAT_VBE_IND_2005!$D$7:$D$883,"7100*"))/1000</f>
        <v>0</v>
      </c>
      <c r="L349" s="17">
        <f>(SUMIFS(EUROSTAT_VBE_IND_2005!I$7:I$883,EUROSTAT_VBE_IND_2005!$B$7:$B$883,$D349,EUROSTAT_VBE_IND_2005!$C$7:$C$883,"*"&amp;RIGHT($A349,3)&amp;"*",EUROSTAT_VBE_IND_2005!$D$7:$D$883,"7100*"))/1000</f>
        <v>0.01</v>
      </c>
      <c r="M349" s="17">
        <f>(SUMIFS(EUROSTAT_VBE_IND_2005!J$7:J$883,EUROSTAT_VBE_IND_2005!$B$7:$B$883,$D349,EUROSTAT_VBE_IND_2005!$C$7:$C$883,"*"&amp;RIGHT($A349,3)&amp;"*",EUROSTAT_VBE_IND_2005!$D$7:$D$883,"7100*"))/1000</f>
        <v>0</v>
      </c>
      <c r="N349" s="17">
        <f>(SUMIFS(EUROSTAT_VBE_IND_2005!K$7:K$883,EUROSTAT_VBE_IND_2005!$B$7:$B$883,$D349,EUROSTAT_VBE_IND_2005!$C$7:$C$883,"*"&amp;RIGHT($A349,3)&amp;"*",EUROSTAT_VBE_IND_2005!$D$7:$D$883,"7100*"))/1000</f>
        <v>0</v>
      </c>
      <c r="O349" s="17">
        <f>(SUMIFS(EUROSTAT_VBE_IND_2005!L$7:L$883,EUROSTAT_VBE_IND_2005!$B$7:$B$883,$D349,EUROSTAT_VBE_IND_2005!$C$7:$C$883,"*"&amp;RIGHT($A349,3)&amp;"*",EUROSTAT_VBE_IND_2005!$D$7:$D$883,"7100*"))/1000</f>
        <v>0</v>
      </c>
      <c r="P349" s="17">
        <f>(SUMIFS(EUROSTAT_VBE_IND_2005!M$7:M$883,EUROSTAT_VBE_IND_2005!$B$7:$B$883,$D349,EUROSTAT_VBE_IND_2005!$C$7:$C$883,"*"&amp;RIGHT($A349,3)&amp;"*",EUROSTAT_VBE_IND_2005!$D$7:$D$883,"7100*"))/1000</f>
        <v>0</v>
      </c>
      <c r="Q349" s="17">
        <f>(SUMIFS(EUROSTAT_VBE_IND_2005!N$7:N$883,EUROSTAT_VBE_IND_2005!$B$7:$B$883,$D349,EUROSTAT_VBE_IND_2005!$C$7:$C$883,"*"&amp;RIGHT($A349,3)&amp;"*",EUROSTAT_VBE_IND_2005!$D$7:$D$883,"7100*"))/1000</f>
        <v>0</v>
      </c>
      <c r="R349" s="17">
        <f>(SUMIFS(EUROSTAT_VBE_IND_2005!O$7:O$883,EUROSTAT_VBE_IND_2005!$B$7:$B$883,$D349,EUROSTAT_VBE_IND_2005!$C$7:$C$883,"*"&amp;RIGHT($A349,3)&amp;"*",EUROSTAT_VBE_IND_2005!$D$7:$D$883,"7100*"))/1000</f>
        <v>0</v>
      </c>
      <c r="S349" s="17">
        <f>(SUMIFS(EUROSTAT_VBE_IND_2005!P$7:P$883,EUROSTAT_VBE_IND_2005!$B$7:$B$883,$D349,EUROSTAT_VBE_IND_2005!$C$7:$C$883,"*"&amp;RIGHT($A349,3)&amp;"*",EUROSTAT_VBE_IND_2005!$D$7:$D$883,"7100*"))/1000</f>
        <v>0</v>
      </c>
      <c r="T349" s="17">
        <f>(SUMIFS(EUROSTAT_VBE_IND_2005!Q$7:Q$883,EUROSTAT_VBE_IND_2005!$B$7:$B$883,$D349,EUROSTAT_VBE_IND_2005!$C$7:$C$883,"*"&amp;RIGHT($A349,3)&amp;"*",EUROSTAT_VBE_IND_2005!$D$7:$D$883,"7100*"))/1000</f>
        <v>0</v>
      </c>
      <c r="U349" s="17">
        <f>(SUMIFS(EUROSTAT_VBE_IND_2005!R$7:R$883,EUROSTAT_VBE_IND_2005!$B$7:$B$883,$D349,EUROSTAT_VBE_IND_2005!$C$7:$C$883,"*"&amp;RIGHT($A349,3)&amp;"*",EUROSTAT_VBE_IND_2005!$D$7:$D$883,"7100*"))/1000</f>
        <v>0</v>
      </c>
      <c r="V349" s="17">
        <f>(SUMIFS(EUROSTAT_VBE_IND_2005!S$7:S$883,EUROSTAT_VBE_IND_2005!$B$7:$B$883,$D349,EUROSTAT_VBE_IND_2005!$C$7:$C$883,"*"&amp;RIGHT($A349,3)&amp;"*",EUROSTAT_VBE_IND_2005!$D$7:$D$883,"7100*"))/1000</f>
        <v>0</v>
      </c>
      <c r="W349" s="17">
        <f>(SUMIFS(EUROSTAT_VBE_IND_2005!T$7:T$883,EUROSTAT_VBE_IND_2005!$B$7:$B$883,$D349,EUROSTAT_VBE_IND_2005!$C$7:$C$883,"*"&amp;RIGHT($A349,3)&amp;"*",EUROSTAT_VBE_IND_2005!$D$7:$D$883,"7100*"))/1000</f>
        <v>0</v>
      </c>
      <c r="X349" s="17">
        <f>(SUMIFS(EUROSTAT_VBE_IND_2005!U$7:U$883,EUROSTAT_VBE_IND_2005!$B$7:$B$883,$D349,EUROSTAT_VBE_IND_2005!$C$7:$C$883,"*"&amp;RIGHT($A349,3)&amp;"*",EUROSTAT_VBE_IND_2005!$D$7:$D$883,"7100*"))/1000</f>
        <v>0</v>
      </c>
      <c r="Y349" s="17">
        <f>(SUMIFS(EUROSTAT_VBE_IND_2005!V$7:V$883,EUROSTAT_VBE_IND_2005!$B$7:$B$883,$D349,EUROSTAT_VBE_IND_2005!$C$7:$C$883,"*"&amp;RIGHT($A349,3)&amp;"*",EUROSTAT_VBE_IND_2005!$D$7:$D$883,"7100*"))/1000</f>
        <v>0</v>
      </c>
      <c r="Z349" s="17">
        <f>(SUMIFS(EUROSTAT_VBE_IND_2005!W$7:W$883,EUROSTAT_VBE_IND_2005!$B$7:$B$883,$D349,EUROSTAT_VBE_IND_2005!$C$7:$C$883,"*"&amp;RIGHT($A349,3)&amp;"*",EUROSTAT_VBE_IND_2005!$D$7:$D$883,"7100*"))/1000</f>
        <v>0</v>
      </c>
      <c r="AA349" s="17">
        <f>(SUMIFS(EUROSTAT_VBE_IND_2005!X$7:X$883,EUROSTAT_VBE_IND_2005!$B$7:$B$883,$D349,EUROSTAT_VBE_IND_2005!$C$7:$C$883,"*"&amp;RIGHT($A349,3)&amp;"*",EUROSTAT_VBE_IND_2005!$D$7:$D$883,"7100*"))/1000</f>
        <v>0</v>
      </c>
      <c r="AB349" s="17">
        <f>(SUMIFS(EUROSTAT_VBE_IND_2005!AA$7:AA$883,EUROSTAT_VBE_IND_2005!$B$7:$B$883,$D349,EUROSTAT_VBE_IND_2005!$C$7:$C$883,"*"&amp;RIGHT($A349,3)&amp;"*",EUROSTAT_VBE_IND_2005!$D$7:$D$883,"7100*"))/1000</f>
        <v>0</v>
      </c>
      <c r="AC349" s="17">
        <f>(SUMIFS(EUROSTAT_VBE_IND_2005!AB$7:AB$883,EUROSTAT_VBE_IND_2005!$B$7:$B$883,$D349,EUROSTAT_VBE_IND_2005!$C$7:$C$883,"*"&amp;RIGHT($A349,3)&amp;"*",EUROSTAT_VBE_IND_2005!$D$7:$D$883,"7100*"))/1000</f>
        <v>0</v>
      </c>
      <c r="AD349" s="17">
        <f>(SUMIFS(EUROSTAT_VBE_IND_2005!AC$7:AC$883,EUROSTAT_VBE_IND_2005!$B$7:$B$883,$D349,EUROSTAT_VBE_IND_2005!$C$7:$C$883,"*"&amp;RIGHT($A349,3)&amp;"*",EUROSTAT_VBE_IND_2005!$D$7:$D$883,"7100*"))/1000</f>
        <v>0</v>
      </c>
      <c r="AE349" s="17">
        <f>(SUMIFS(EUROSTAT_VBE_IND_2005!AD$7:AD$883,EUROSTAT_VBE_IND_2005!$B$7:$B$883,$D349,EUROSTAT_VBE_IND_2005!$C$7:$C$883,"*"&amp;RIGHT($A349,3)&amp;"*",EUROSTAT_VBE_IND_2005!$D$7:$D$883,"7100*"))/1000</f>
        <v>0.012</v>
      </c>
      <c r="AF349" s="17">
        <f>(SUMIFS(EUROSTAT_VBE_IND_2005!AE$7:AE$883,EUROSTAT_VBE_IND_2005!$B$7:$B$883,$D349,EUROSTAT_VBE_IND_2005!$C$7:$C$883,"*"&amp;RIGHT($A349,3)&amp;"*",EUROSTAT_VBE_IND_2005!$D$7:$D$883,"7100*"))/1000</f>
        <v>0</v>
      </c>
      <c r="AG349" s="17">
        <f>(SUMIFS(EUROSTAT_VBE_IND_2005!AF$7:AF$883,EUROSTAT_VBE_IND_2005!$B$7:$B$883,$D349,EUROSTAT_VBE_IND_2005!$C$7:$C$883,"*"&amp;RIGHT($A349,3)&amp;"*",EUROSTAT_VBE_IND_2005!$D$7:$D$883,"7100*"))/1000</f>
        <v>0.007</v>
      </c>
      <c r="AH349" s="17">
        <f>(SUMIFS(EUROSTAT_VBE_IND_2005!AH$7:AH$883,EUROSTAT_VBE_IND_2005!$B$7:$B$883,$D349,EUROSTAT_VBE_IND_2005!$C$7:$C$883,"*"&amp;RIGHT($A349,3)&amp;"*",EUROSTAT_VBE_IND_2005!$D$7:$D$883,"7100*"))/1000</f>
        <v>0</v>
      </c>
      <c r="AI349" s="17">
        <f>(SUMIFS(EUROSTAT_VBE_IND_2005!AI$7:AI$883,EUROSTAT_VBE_IND_2005!$B$7:$B$883,$D349,EUROSTAT_VBE_IND_2005!$C$7:$C$883,"*"&amp;RIGHT($A349,3)&amp;"*",EUROSTAT_VBE_IND_2005!$D$7:$D$883,"7100*"))/1000</f>
        <v>0</v>
      </c>
      <c r="AJ349" s="17">
        <f>(SUMIFS(EUROSTAT_VBE_IND_2005!AJ$7:AJ$883,EUROSTAT_VBE_IND_2005!$B$7:$B$883,$D349,EUROSTAT_VBE_IND_2005!$C$7:$C$883,"*"&amp;RIGHT($A349,3)&amp;"*",EUROSTAT_VBE_IND_2005!$D$7:$D$883,"7100*"))/1000</f>
        <v>0</v>
      </c>
      <c r="AK349" s="17">
        <f>(SUMIFS(EUROSTAT_VBE_IND_2005!AK$7:AK$883,EUROSTAT_VBE_IND_2005!$B$7:$B$883,$D349,EUROSTAT_VBE_IND_2005!$C$7:$C$883,"*"&amp;RIGHT($A349,3)&amp;"*",EUROSTAT_VBE_IND_2005!$D$7:$D$883,"7100*"))/1000</f>
        <v>0</v>
      </c>
      <c r="AL349" s="198"/>
      <c r="AM349" s="198"/>
      <c r="AN349" s="198"/>
      <c r="AO349" s="17">
        <f>(SUMIFS(EUROSTAT_VBE_IND_2005!Y$7:Y$883,EUROSTAT_VBE_IND_2005!$B$7:$B$883,$D349,EUROSTAT_VBE_IND_2005!$C$7:$C$883,"*"&amp;RIGHT($A349,3)&amp;"*",EUROSTAT_VBE_IND_2005!$D$7:$D$883,"7100*"))/1000</f>
        <v>0</v>
      </c>
      <c r="AP349" s="17">
        <f>(SUMIFS(EUROSTAT_VBE_IND_2005!Z$7:Z$883,EUROSTAT_VBE_IND_2005!$B$7:$B$883,$D349,EUROSTAT_VBE_IND_2005!$C$7:$C$883,"*"&amp;RIGHT($A349,3)&amp;"*",EUROSTAT_VBE_IND_2005!$D$7:$D$883,"7100*"))/1000</f>
        <v>0</v>
      </c>
      <c r="AQ349" s="17">
        <f>(SUMIFS(EUROSTAT_VBE_IND_2005!AG$7:AG$883,EUROSTAT_VBE_IND_2005!$B$7:$B$883,$D349,EUROSTAT_VBE_IND_2005!$C$7:$C$883,"*"&amp;RIGHT($A349,3)&amp;"*",EUROSTAT_VBE_IND_2005!$D$7:$D$883,"7100*"))/1000</f>
        <v>0</v>
      </c>
    </row>
    <row r="350" spans="1:43">
      <c r="A350" t="str">
        <f>LEFT(EUROSTAT_VBE_IND_2005!$C$528,8)</f>
        <v>B_101847</v>
      </c>
      <c r="B350" s="28" t="s">
        <v>212</v>
      </c>
      <c r="C350" t="s">
        <v>293</v>
      </c>
      <c r="D350" t="s">
        <v>55</v>
      </c>
      <c r="E350" t="s">
        <v>247</v>
      </c>
      <c r="F350" t="s">
        <v>267</v>
      </c>
      <c r="G350" s="17">
        <f>(SUMIFS(EUROSTAT_VBE_IND_2005!E$7:E$883,EUROSTAT_VBE_IND_2005!$B$7:$B$883,$D350,EUROSTAT_VBE_IND_2005!$C$7:$C$883,"*"&amp;RIGHT($A350,3)&amp;"*",EUROSTAT_VBE_IND_2005!$D$7:$D$883,"6000*"))/1000</f>
        <v>10.57</v>
      </c>
      <c r="H350" s="17">
        <f>(SUMIFS(EUROSTAT_VBE_IND_2005!F$7:F$883,EUROSTAT_VBE_IND_2005!$B$7:$B$883,$D350,EUROSTAT_VBE_IND_2005!$C$7:$C$883,"*"&amp;RIGHT($A350,3)&amp;"*",EUROSTAT_VBE_IND_2005!$D$7:$D$883,"6000*"))/1000</f>
        <v>7.808</v>
      </c>
      <c r="I350" s="17">
        <f>(SUMIFS(EUROSTAT_VBE_IND_2005!G$7:G$883,EUROSTAT_VBE_IND_2005!$B$7:$B$883,$D350,EUROSTAT_VBE_IND_2005!$C$7:$C$883,"*"&amp;RIGHT($A350,3)&amp;"*",EUROSTAT_VBE_IND_2005!$D$7:$D$883,"6000*"))/1000</f>
        <v>2.948</v>
      </c>
      <c r="J350" s="198"/>
      <c r="K350" s="17">
        <f>(SUMIFS(EUROSTAT_VBE_IND_2005!H$7:H$883,EUROSTAT_VBE_IND_2005!$B$7:$B$883,$D350,EUROSTAT_VBE_IND_2005!$C$7:$C$883,"*"&amp;RIGHT($A350,3)&amp;"*",EUROSTAT_VBE_IND_2005!$D$7:$D$883,"6000*"))/1000</f>
        <v>0.104</v>
      </c>
      <c r="L350" s="17">
        <f>(SUMIFS(EUROSTAT_VBE_IND_2005!I$7:I$883,EUROSTAT_VBE_IND_2005!$B$7:$B$883,$D350,EUROSTAT_VBE_IND_2005!$C$7:$C$883,"*"&amp;RIGHT($A350,3)&amp;"*",EUROSTAT_VBE_IND_2005!$D$7:$D$883,"6000*"))/1000</f>
        <v>12.251</v>
      </c>
      <c r="M350" s="17">
        <f>(SUMIFS(EUROSTAT_VBE_IND_2005!J$7:J$883,EUROSTAT_VBE_IND_2005!$B$7:$B$883,$D350,EUROSTAT_VBE_IND_2005!$C$7:$C$883,"*"&amp;RIGHT($A350,3)&amp;"*",EUROSTAT_VBE_IND_2005!$D$7:$D$883,"6000*"))/1000</f>
        <v>87.455</v>
      </c>
      <c r="N350" s="17">
        <f>(SUMIFS(EUROSTAT_VBE_IND_2005!K$7:K$883,EUROSTAT_VBE_IND_2005!$B$7:$B$883,$D350,EUROSTAT_VBE_IND_2005!$C$7:$C$883,"*"&amp;RIGHT($A350,3)&amp;"*",EUROSTAT_VBE_IND_2005!$D$7:$D$883,"6000*"))/1000</f>
        <v>5.976</v>
      </c>
      <c r="O350" s="17">
        <f>(SUMIFS(EUROSTAT_VBE_IND_2005!L$7:L$883,EUROSTAT_VBE_IND_2005!$B$7:$B$883,$D350,EUROSTAT_VBE_IND_2005!$C$7:$C$883,"*"&amp;RIGHT($A350,3)&amp;"*",EUROSTAT_VBE_IND_2005!$D$7:$D$883,"6000*"))/1000</f>
        <v>0.745</v>
      </c>
      <c r="P350" s="17">
        <f>(SUMIFS(EUROSTAT_VBE_IND_2005!M$7:M$883,EUROSTAT_VBE_IND_2005!$B$7:$B$883,$D350,EUROSTAT_VBE_IND_2005!$C$7:$C$883,"*"&amp;RIGHT($A350,3)&amp;"*",EUROSTAT_VBE_IND_2005!$D$7:$D$883,"6000*"))/1000</f>
        <v>2.038</v>
      </c>
      <c r="Q350" s="17">
        <f>(SUMIFS(EUROSTAT_VBE_IND_2005!N$7:N$883,EUROSTAT_VBE_IND_2005!$B$7:$B$883,$D350,EUROSTAT_VBE_IND_2005!$C$7:$C$883,"*"&amp;RIGHT($A350,3)&amp;"*",EUROSTAT_VBE_IND_2005!$D$7:$D$883,"6000*"))/1000</f>
        <v>26.392</v>
      </c>
      <c r="R350" s="17">
        <f>(SUMIFS(EUROSTAT_VBE_IND_2005!O$7:O$883,EUROSTAT_VBE_IND_2005!$B$7:$B$883,$D350,EUROSTAT_VBE_IND_2005!$C$7:$C$883,"*"&amp;RIGHT($A350,3)&amp;"*",EUROSTAT_VBE_IND_2005!$D$7:$D$883,"6000*"))/1000</f>
        <v>7.549</v>
      </c>
      <c r="S350" s="17">
        <f>(SUMIFS(EUROSTAT_VBE_IND_2005!P$7:P$883,EUROSTAT_VBE_IND_2005!$B$7:$B$883,$D350,EUROSTAT_VBE_IND_2005!$C$7:$C$883,"*"&amp;RIGHT($A350,3)&amp;"*",EUROSTAT_VBE_IND_2005!$D$7:$D$883,"6000*"))/1000</f>
        <v>42.901</v>
      </c>
      <c r="T350" s="17">
        <f>(SUMIFS(EUROSTAT_VBE_IND_2005!Q$7:Q$883,EUROSTAT_VBE_IND_2005!$B$7:$B$883,$D350,EUROSTAT_VBE_IND_2005!$C$7:$C$883,"*"&amp;RIGHT($A350,3)&amp;"*",EUROSTAT_VBE_IND_2005!$D$7:$D$883,"6000*"))/1000</f>
        <v>0.868</v>
      </c>
      <c r="U350" s="17">
        <f>(SUMIFS(EUROSTAT_VBE_IND_2005!R$7:R$883,EUROSTAT_VBE_IND_2005!$B$7:$B$883,$D350,EUROSTAT_VBE_IND_2005!$C$7:$C$883,"*"&amp;RIGHT($A350,3)&amp;"*",EUROSTAT_VBE_IND_2005!$D$7:$D$883,"6000*"))/1000</f>
        <v>4.514</v>
      </c>
      <c r="V350" s="17">
        <f>(SUMIFS(EUROSTAT_VBE_IND_2005!S$7:S$883,EUROSTAT_VBE_IND_2005!$B$7:$B$883,$D350,EUROSTAT_VBE_IND_2005!$C$7:$C$883,"*"&amp;RIGHT($A350,3)&amp;"*",EUROSTAT_VBE_IND_2005!$D$7:$D$883,"6000*"))/1000</f>
        <v>5.044</v>
      </c>
      <c r="W350" s="17">
        <f>(SUMIFS(EUROSTAT_VBE_IND_2005!T$7:T$883,EUROSTAT_VBE_IND_2005!$B$7:$B$883,$D350,EUROSTAT_VBE_IND_2005!$C$7:$C$883,"*"&amp;RIGHT($A350,3)&amp;"*",EUROSTAT_VBE_IND_2005!$D$7:$D$883,"6000*"))/1000</f>
        <v>0.04</v>
      </c>
      <c r="X350" s="17">
        <f>(SUMIFS(EUROSTAT_VBE_IND_2005!U$7:U$883,EUROSTAT_VBE_IND_2005!$B$7:$B$883,$D350,EUROSTAT_VBE_IND_2005!$C$7:$C$883,"*"&amp;RIGHT($A350,3)&amp;"*",EUROSTAT_VBE_IND_2005!$D$7:$D$883,"6000*"))/1000</f>
        <v>84.78</v>
      </c>
      <c r="Y350" s="17">
        <f>(SUMIFS(EUROSTAT_VBE_IND_2005!V$7:V$883,EUROSTAT_VBE_IND_2005!$B$7:$B$883,$D350,EUROSTAT_VBE_IND_2005!$C$7:$C$883,"*"&amp;RIGHT($A350,3)&amp;"*",EUROSTAT_VBE_IND_2005!$D$7:$D$883,"6000*"))/1000</f>
        <v>1.206</v>
      </c>
      <c r="Z350" s="17">
        <f>(SUMIFS(EUROSTAT_VBE_IND_2005!W$7:W$883,EUROSTAT_VBE_IND_2005!$B$7:$B$883,$D350,EUROSTAT_VBE_IND_2005!$C$7:$C$883,"*"&amp;RIGHT($A350,3)&amp;"*",EUROSTAT_VBE_IND_2005!$D$7:$D$883,"6000*"))/1000</f>
        <v>0.295</v>
      </c>
      <c r="AA350" s="17">
        <f>(SUMIFS(EUROSTAT_VBE_IND_2005!X$7:X$883,EUROSTAT_VBE_IND_2005!$B$7:$B$883,$D350,EUROSTAT_VBE_IND_2005!$C$7:$C$883,"*"&amp;RIGHT($A350,3)&amp;"*",EUROSTAT_VBE_IND_2005!$D$7:$D$883,"6000*"))/1000</f>
        <v>0.565</v>
      </c>
      <c r="AB350" s="17">
        <f>(SUMIFS(EUROSTAT_VBE_IND_2005!AA$7:AA$883,EUROSTAT_VBE_IND_2005!$B$7:$B$883,$D350,EUROSTAT_VBE_IND_2005!$C$7:$C$883,"*"&amp;RIGHT($A350,3)&amp;"*",EUROSTAT_VBE_IND_2005!$D$7:$D$883,"6000*"))/1000</f>
        <v>0</v>
      </c>
      <c r="AC350" s="17">
        <f>(SUMIFS(EUROSTAT_VBE_IND_2005!AB$7:AB$883,EUROSTAT_VBE_IND_2005!$B$7:$B$883,$D350,EUROSTAT_VBE_IND_2005!$C$7:$C$883,"*"&amp;RIGHT($A350,3)&amp;"*",EUROSTAT_VBE_IND_2005!$D$7:$D$883,"6000*"))/1000</f>
        <v>12.316</v>
      </c>
      <c r="AD350" s="17">
        <f>(SUMIFS(EUROSTAT_VBE_IND_2005!AC$7:AC$883,EUROSTAT_VBE_IND_2005!$B$7:$B$883,$D350,EUROSTAT_VBE_IND_2005!$C$7:$C$883,"*"&amp;RIGHT($A350,3)&amp;"*",EUROSTAT_VBE_IND_2005!$D$7:$D$883,"6000*"))/1000</f>
        <v>4.406</v>
      </c>
      <c r="AE350" s="17">
        <f>(SUMIFS(EUROSTAT_VBE_IND_2005!AD$7:AD$883,EUROSTAT_VBE_IND_2005!$B$7:$B$883,$D350,EUROSTAT_VBE_IND_2005!$C$7:$C$883,"*"&amp;RIGHT($A350,3)&amp;"*",EUROSTAT_VBE_IND_2005!$D$7:$D$883,"6000*"))/1000</f>
        <v>12.719</v>
      </c>
      <c r="AF350" s="17">
        <f>(SUMIFS(EUROSTAT_VBE_IND_2005!AE$7:AE$883,EUROSTAT_VBE_IND_2005!$B$7:$B$883,$D350,EUROSTAT_VBE_IND_2005!$C$7:$C$883,"*"&amp;RIGHT($A350,3)&amp;"*",EUROSTAT_VBE_IND_2005!$D$7:$D$883,"6000*"))/1000</f>
        <v>4.306</v>
      </c>
      <c r="AG350" s="17">
        <f>(SUMIFS(EUROSTAT_VBE_IND_2005!AF$7:AF$883,EUROSTAT_VBE_IND_2005!$B$7:$B$883,$D350,EUROSTAT_VBE_IND_2005!$C$7:$C$883,"*"&amp;RIGHT($A350,3)&amp;"*",EUROSTAT_VBE_IND_2005!$D$7:$D$883,"6000*"))/1000</f>
        <v>6.692</v>
      </c>
      <c r="AH350" s="17">
        <f>(SUMIFS(EUROSTAT_VBE_IND_2005!AH$7:AH$883,EUROSTAT_VBE_IND_2005!$B$7:$B$883,$D350,EUROSTAT_VBE_IND_2005!$C$7:$C$883,"*"&amp;RIGHT($A350,3)&amp;"*",EUROSTAT_VBE_IND_2005!$D$7:$D$883,"6000*"))/1000</f>
        <v>6.286</v>
      </c>
      <c r="AI350" s="17">
        <f>(SUMIFS(EUROSTAT_VBE_IND_2005!AI$7:AI$883,EUROSTAT_VBE_IND_2005!$B$7:$B$883,$D350,EUROSTAT_VBE_IND_2005!$C$7:$C$883,"*"&amp;RIGHT($A350,3)&amp;"*",EUROSTAT_VBE_IND_2005!$D$7:$D$883,"6000*"))/1000</f>
        <v>3.168</v>
      </c>
      <c r="AJ350" s="17">
        <f>(SUMIFS(EUROSTAT_VBE_IND_2005!AJ$7:AJ$883,EUROSTAT_VBE_IND_2005!$B$7:$B$883,$D350,EUROSTAT_VBE_IND_2005!$C$7:$C$883,"*"&amp;RIGHT($A350,3)&amp;"*",EUROSTAT_VBE_IND_2005!$D$7:$D$883,"6000*"))/1000</f>
        <v>2.758</v>
      </c>
      <c r="AK350" s="17">
        <f>(SUMIFS(EUROSTAT_VBE_IND_2005!AK$7:AK$883,EUROSTAT_VBE_IND_2005!$B$7:$B$883,$D350,EUROSTAT_VBE_IND_2005!$C$7:$C$883,"*"&amp;RIGHT($A350,3)&amp;"*",EUROSTAT_VBE_IND_2005!$D$7:$D$883,"6000*"))/1000</f>
        <v>57.791</v>
      </c>
      <c r="AL350" s="198"/>
      <c r="AM350" s="198"/>
      <c r="AN350" s="198"/>
      <c r="AO350" s="17">
        <f>(SUMIFS(EUROSTAT_VBE_IND_2005!Y$7:Y$883,EUROSTAT_VBE_IND_2005!$B$7:$B$883,$D350,EUROSTAT_VBE_IND_2005!$C$7:$C$883,"*"&amp;RIGHT($A350,3)&amp;"*",EUROSTAT_VBE_IND_2005!$D$7:$D$883,"6000*"))/1000</f>
        <v>0.022</v>
      </c>
      <c r="AP350" s="17">
        <f>(SUMIFS(EUROSTAT_VBE_IND_2005!Z$7:Z$883,EUROSTAT_VBE_IND_2005!$B$7:$B$883,$D350,EUROSTAT_VBE_IND_2005!$C$7:$C$883,"*"&amp;RIGHT($A350,3)&amp;"*",EUROSTAT_VBE_IND_2005!$D$7:$D$883,"6000*"))/1000</f>
        <v>0.158</v>
      </c>
      <c r="AQ350" s="17">
        <f>(SUMIFS(EUROSTAT_VBE_IND_2005!AG$7:AG$883,EUROSTAT_VBE_IND_2005!$B$7:$B$883,$D350,EUROSTAT_VBE_IND_2005!$C$7:$C$883,"*"&amp;RIGHT($A350,3)&amp;"*",EUROSTAT_VBE_IND_2005!$D$7:$D$883,"6000*"))/1000</f>
        <v>1.562</v>
      </c>
    </row>
    <row r="351" spans="1:43">
      <c r="A351" t="str">
        <f>LEFT(EUROSTAT_VBE_IND_2005!$C$528,8)</f>
        <v>B_101847</v>
      </c>
      <c r="B351" s="28" t="s">
        <v>212</v>
      </c>
      <c r="C351" t="s">
        <v>293</v>
      </c>
      <c r="D351" t="s">
        <v>55</v>
      </c>
      <c r="E351" t="s">
        <v>248</v>
      </c>
      <c r="F351" t="s">
        <v>268</v>
      </c>
      <c r="G351" s="17">
        <f>(SUMIFS(EUROSTAT_VBE_IND_2005!E$7:E$883,EUROSTAT_VBE_IND_2005!$B$7:$B$883,$D351,EUROSTAT_VBE_IND_2005!$C$7:$C$883,"*"&amp;RIGHT($A351,3)&amp;"*",EUROSTAT_VBE_IND_2005!$D$7:$D$883,"5200*"))/1000</f>
        <v>0.868</v>
      </c>
      <c r="H351" s="17">
        <f>(SUMIFS(EUROSTAT_VBE_IND_2005!F$7:F$883,EUROSTAT_VBE_IND_2005!$B$7:$B$883,$D351,EUROSTAT_VBE_IND_2005!$C$7:$C$883,"*"&amp;RIGHT($A351,3)&amp;"*",EUROSTAT_VBE_IND_2005!$D$7:$D$883,"5200*"))/1000</f>
        <v>0</v>
      </c>
      <c r="I351" s="17">
        <f>(SUMIFS(EUROSTAT_VBE_IND_2005!G$7:G$883,EUROSTAT_VBE_IND_2005!$B$7:$B$883,$D351,EUROSTAT_VBE_IND_2005!$C$7:$C$883,"*"&amp;RIGHT($A351,3)&amp;"*",EUROSTAT_VBE_IND_2005!$D$7:$D$883,"5200*"))/1000</f>
        <v>0.097</v>
      </c>
      <c r="J351" s="198"/>
      <c r="K351" s="17">
        <f>(SUMIFS(EUROSTAT_VBE_IND_2005!H$7:H$883,EUROSTAT_VBE_IND_2005!$B$7:$B$883,$D351,EUROSTAT_VBE_IND_2005!$C$7:$C$883,"*"&amp;RIGHT($A351,3)&amp;"*",EUROSTAT_VBE_IND_2005!$D$7:$D$883,"5200*"))/1000</f>
        <v>0</v>
      </c>
      <c r="L351" s="17">
        <f>(SUMIFS(EUROSTAT_VBE_IND_2005!I$7:I$883,EUROSTAT_VBE_IND_2005!$B$7:$B$883,$D351,EUROSTAT_VBE_IND_2005!$C$7:$C$883,"*"&amp;RIGHT($A351,3)&amp;"*",EUROSTAT_VBE_IND_2005!$D$7:$D$883,"5200*"))/1000</f>
        <v>4.462</v>
      </c>
      <c r="M351" s="17">
        <f>(SUMIFS(EUROSTAT_VBE_IND_2005!J$7:J$883,EUROSTAT_VBE_IND_2005!$B$7:$B$883,$D351,EUROSTAT_VBE_IND_2005!$C$7:$C$883,"*"&amp;RIGHT($A351,3)&amp;"*",EUROSTAT_VBE_IND_2005!$D$7:$D$883,"5200*"))/1000</f>
        <v>15.979</v>
      </c>
      <c r="N351" s="17">
        <f>(SUMIFS(EUROSTAT_VBE_IND_2005!K$7:K$883,EUROSTAT_VBE_IND_2005!$B$7:$B$883,$D351,EUROSTAT_VBE_IND_2005!$C$7:$C$883,"*"&amp;RIGHT($A351,3)&amp;"*",EUROSTAT_VBE_IND_2005!$D$7:$D$883,"5200*"))/1000</f>
        <v>1.103</v>
      </c>
      <c r="O351" s="17">
        <f>(SUMIFS(EUROSTAT_VBE_IND_2005!L$7:L$883,EUROSTAT_VBE_IND_2005!$B$7:$B$883,$D351,EUROSTAT_VBE_IND_2005!$C$7:$C$883,"*"&amp;RIGHT($A351,3)&amp;"*",EUROSTAT_VBE_IND_2005!$D$7:$D$883,"5200*"))/1000</f>
        <v>0.248</v>
      </c>
      <c r="P351" s="17">
        <f>(SUMIFS(EUROSTAT_VBE_IND_2005!M$7:M$883,EUROSTAT_VBE_IND_2005!$B$7:$B$883,$D351,EUROSTAT_VBE_IND_2005!$C$7:$C$883,"*"&amp;RIGHT($A351,3)&amp;"*",EUROSTAT_VBE_IND_2005!$D$7:$D$883,"5200*"))/1000</f>
        <v>0</v>
      </c>
      <c r="Q351" s="17">
        <f>(SUMIFS(EUROSTAT_VBE_IND_2005!N$7:N$883,EUROSTAT_VBE_IND_2005!$B$7:$B$883,$D351,EUROSTAT_VBE_IND_2005!$C$7:$C$883,"*"&amp;RIGHT($A351,3)&amp;"*",EUROSTAT_VBE_IND_2005!$D$7:$D$883,"5200*"))/1000</f>
        <v>0</v>
      </c>
      <c r="R351" s="17">
        <f>(SUMIFS(EUROSTAT_VBE_IND_2005!O$7:O$883,EUROSTAT_VBE_IND_2005!$B$7:$B$883,$D351,EUROSTAT_VBE_IND_2005!$C$7:$C$883,"*"&amp;RIGHT($A351,3)&amp;"*",EUROSTAT_VBE_IND_2005!$D$7:$D$883,"5200*"))/1000</f>
        <v>0</v>
      </c>
      <c r="S351" s="17">
        <f>(SUMIFS(EUROSTAT_VBE_IND_2005!P$7:P$883,EUROSTAT_VBE_IND_2005!$B$7:$B$883,$D351,EUROSTAT_VBE_IND_2005!$C$7:$C$883,"*"&amp;RIGHT($A351,3)&amp;"*",EUROSTAT_VBE_IND_2005!$D$7:$D$883,"5200*"))/1000</f>
        <v>0</v>
      </c>
      <c r="T351" s="17">
        <f>(SUMIFS(EUROSTAT_VBE_IND_2005!Q$7:Q$883,EUROSTAT_VBE_IND_2005!$B$7:$B$883,$D351,EUROSTAT_VBE_IND_2005!$C$7:$C$883,"*"&amp;RIGHT($A351,3)&amp;"*",EUROSTAT_VBE_IND_2005!$D$7:$D$883,"5200*"))/1000</f>
        <v>0.166</v>
      </c>
      <c r="U351" s="17">
        <f>(SUMIFS(EUROSTAT_VBE_IND_2005!R$7:R$883,EUROSTAT_VBE_IND_2005!$B$7:$B$883,$D351,EUROSTAT_VBE_IND_2005!$C$7:$C$883,"*"&amp;RIGHT($A351,3)&amp;"*",EUROSTAT_VBE_IND_2005!$D$7:$D$883,"5200*"))/1000</f>
        <v>0.226</v>
      </c>
      <c r="V351" s="17">
        <f>(SUMIFS(EUROSTAT_VBE_IND_2005!S$7:S$883,EUROSTAT_VBE_IND_2005!$B$7:$B$883,$D351,EUROSTAT_VBE_IND_2005!$C$7:$C$883,"*"&amp;RIGHT($A351,3)&amp;"*",EUROSTAT_VBE_IND_2005!$D$7:$D$883,"5200*"))/1000</f>
        <v>0</v>
      </c>
      <c r="W351" s="17">
        <f>(SUMIFS(EUROSTAT_VBE_IND_2005!T$7:T$883,EUROSTAT_VBE_IND_2005!$B$7:$B$883,$D351,EUROSTAT_VBE_IND_2005!$C$7:$C$883,"*"&amp;RIGHT($A351,3)&amp;"*",EUROSTAT_VBE_IND_2005!$D$7:$D$883,"5200*"))/1000</f>
        <v>0</v>
      </c>
      <c r="X351" s="17">
        <f>(SUMIFS(EUROSTAT_VBE_IND_2005!U$7:U$883,EUROSTAT_VBE_IND_2005!$B$7:$B$883,$D351,EUROSTAT_VBE_IND_2005!$C$7:$C$883,"*"&amp;RIGHT($A351,3)&amp;"*",EUROSTAT_VBE_IND_2005!$D$7:$D$883,"5200*"))/1000</f>
        <v>0.973</v>
      </c>
      <c r="Y351" s="17">
        <f>(SUMIFS(EUROSTAT_VBE_IND_2005!V$7:V$883,EUROSTAT_VBE_IND_2005!$B$7:$B$883,$D351,EUROSTAT_VBE_IND_2005!$C$7:$C$883,"*"&amp;RIGHT($A351,3)&amp;"*",EUROSTAT_VBE_IND_2005!$D$7:$D$883,"5200*"))/1000</f>
        <v>0.298</v>
      </c>
      <c r="Z351" s="17">
        <f>(SUMIFS(EUROSTAT_VBE_IND_2005!W$7:W$883,EUROSTAT_VBE_IND_2005!$B$7:$B$883,$D351,EUROSTAT_VBE_IND_2005!$C$7:$C$883,"*"&amp;RIGHT($A351,3)&amp;"*",EUROSTAT_VBE_IND_2005!$D$7:$D$883,"5200*"))/1000</f>
        <v>0.002</v>
      </c>
      <c r="AA351" s="17">
        <f>(SUMIFS(EUROSTAT_VBE_IND_2005!X$7:X$883,EUROSTAT_VBE_IND_2005!$B$7:$B$883,$D351,EUROSTAT_VBE_IND_2005!$C$7:$C$883,"*"&amp;RIGHT($A351,3)&amp;"*",EUROSTAT_VBE_IND_2005!$D$7:$D$883,"5200*"))/1000</f>
        <v>0.194</v>
      </c>
      <c r="AB351" s="17">
        <f>(SUMIFS(EUROSTAT_VBE_IND_2005!AA$7:AA$883,EUROSTAT_VBE_IND_2005!$B$7:$B$883,$D351,EUROSTAT_VBE_IND_2005!$C$7:$C$883,"*"&amp;RIGHT($A351,3)&amp;"*",EUROSTAT_VBE_IND_2005!$D$7:$D$883,"5200*"))/1000</f>
        <v>0</v>
      </c>
      <c r="AC351" s="17">
        <f>(SUMIFS(EUROSTAT_VBE_IND_2005!AB$7:AB$883,EUROSTAT_VBE_IND_2005!$B$7:$B$883,$D351,EUROSTAT_VBE_IND_2005!$C$7:$C$883,"*"&amp;RIGHT($A351,3)&amp;"*",EUROSTAT_VBE_IND_2005!$D$7:$D$883,"5200*"))/1000</f>
        <v>0.746</v>
      </c>
      <c r="AD351" s="17">
        <f>(SUMIFS(EUROSTAT_VBE_IND_2005!AC$7:AC$883,EUROSTAT_VBE_IND_2005!$B$7:$B$883,$D351,EUROSTAT_VBE_IND_2005!$C$7:$C$883,"*"&amp;RIGHT($A351,3)&amp;"*",EUROSTAT_VBE_IND_2005!$D$7:$D$883,"5200*"))/1000</f>
        <v>0.07</v>
      </c>
      <c r="AE351" s="17">
        <f>(SUMIFS(EUROSTAT_VBE_IND_2005!AD$7:AD$883,EUROSTAT_VBE_IND_2005!$B$7:$B$883,$D351,EUROSTAT_VBE_IND_2005!$C$7:$C$883,"*"&amp;RIGHT($A351,3)&amp;"*",EUROSTAT_VBE_IND_2005!$D$7:$D$883,"5200*"))/1000</f>
        <v>4.591</v>
      </c>
      <c r="AF351" s="17">
        <f>(SUMIFS(EUROSTAT_VBE_IND_2005!AE$7:AE$883,EUROSTAT_VBE_IND_2005!$B$7:$B$883,$D351,EUROSTAT_VBE_IND_2005!$C$7:$C$883,"*"&amp;RIGHT($A351,3)&amp;"*",EUROSTAT_VBE_IND_2005!$D$7:$D$883,"5200*"))/1000</f>
        <v>0.009</v>
      </c>
      <c r="AG351" s="17">
        <f>(SUMIFS(EUROSTAT_VBE_IND_2005!AF$7:AF$883,EUROSTAT_VBE_IND_2005!$B$7:$B$883,$D351,EUROSTAT_VBE_IND_2005!$C$7:$C$883,"*"&amp;RIGHT($A351,3)&amp;"*",EUROSTAT_VBE_IND_2005!$D$7:$D$883,"5200*"))/1000</f>
        <v>1.017</v>
      </c>
      <c r="AH351" s="17">
        <f>(SUMIFS(EUROSTAT_VBE_IND_2005!AH$7:AH$883,EUROSTAT_VBE_IND_2005!$B$7:$B$883,$D351,EUROSTAT_VBE_IND_2005!$C$7:$C$883,"*"&amp;RIGHT($A351,3)&amp;"*",EUROSTAT_VBE_IND_2005!$D$7:$D$883,"5200*"))/1000</f>
        <v>0</v>
      </c>
      <c r="AI351" s="17">
        <f>(SUMIFS(EUROSTAT_VBE_IND_2005!AI$7:AI$883,EUROSTAT_VBE_IND_2005!$B$7:$B$883,$D351,EUROSTAT_VBE_IND_2005!$C$7:$C$883,"*"&amp;RIGHT($A351,3)&amp;"*",EUROSTAT_VBE_IND_2005!$D$7:$D$883,"5200*"))/1000</f>
        <v>0.382</v>
      </c>
      <c r="AJ351" s="17">
        <f>(SUMIFS(EUROSTAT_VBE_IND_2005!AJ$7:AJ$883,EUROSTAT_VBE_IND_2005!$B$7:$B$883,$D351,EUROSTAT_VBE_IND_2005!$C$7:$C$883,"*"&amp;RIGHT($A351,3)&amp;"*",EUROSTAT_VBE_IND_2005!$D$7:$D$883,"5200*"))/1000</f>
        <v>0</v>
      </c>
      <c r="AK351" s="17">
        <f>(SUMIFS(EUROSTAT_VBE_IND_2005!AK$7:AK$883,EUROSTAT_VBE_IND_2005!$B$7:$B$883,$D351,EUROSTAT_VBE_IND_2005!$C$7:$C$883,"*"&amp;RIGHT($A351,3)&amp;"*",EUROSTAT_VBE_IND_2005!$D$7:$D$883,"5200*"))/1000</f>
        <v>0.113</v>
      </c>
      <c r="AL351" s="198"/>
      <c r="AM351" s="198"/>
      <c r="AN351" s="198"/>
      <c r="AO351" s="17">
        <f>(SUMIFS(EUROSTAT_VBE_IND_2005!Y$7:Y$883,EUROSTAT_VBE_IND_2005!$B$7:$B$883,$D351,EUROSTAT_VBE_IND_2005!$C$7:$C$883,"*"&amp;RIGHT($A351,3)&amp;"*",EUROSTAT_VBE_IND_2005!$D$7:$D$883,"5200*"))/1000</f>
        <v>0</v>
      </c>
      <c r="AP351" s="17">
        <f>(SUMIFS(EUROSTAT_VBE_IND_2005!Z$7:Z$883,EUROSTAT_VBE_IND_2005!$B$7:$B$883,$D351,EUROSTAT_VBE_IND_2005!$C$7:$C$883,"*"&amp;RIGHT($A351,3)&amp;"*",EUROSTAT_VBE_IND_2005!$D$7:$D$883,"5200*"))/1000</f>
        <v>0.061</v>
      </c>
      <c r="AQ351" s="17">
        <f>(SUMIFS(EUROSTAT_VBE_IND_2005!AG$7:AG$883,EUROSTAT_VBE_IND_2005!$B$7:$B$883,$D351,EUROSTAT_VBE_IND_2005!$C$7:$C$883,"*"&amp;RIGHT($A351,3)&amp;"*",EUROSTAT_VBE_IND_2005!$D$7:$D$883,"5200*"))/1000</f>
        <v>0.406</v>
      </c>
    </row>
    <row r="352" spans="6:43">
      <c r="F352" s="241" t="s">
        <v>192</v>
      </c>
      <c r="G352" s="795">
        <f>SUM(G332:G351)</f>
        <v>20.625</v>
      </c>
      <c r="H352" s="795">
        <f t="shared" ref="H352:AK352" si="13">SUM(H332:H351)</f>
        <v>10.083</v>
      </c>
      <c r="I352" s="795">
        <f t="shared" si="13"/>
        <v>5.186</v>
      </c>
      <c r="J352" s="875"/>
      <c r="K352" s="795">
        <f t="shared" si="13"/>
        <v>0.104</v>
      </c>
      <c r="L352" s="795">
        <f t="shared" si="13"/>
        <v>31.951</v>
      </c>
      <c r="M352" s="795">
        <f t="shared" si="13"/>
        <v>202.471</v>
      </c>
      <c r="N352" s="795">
        <f t="shared" si="13"/>
        <v>13.096</v>
      </c>
      <c r="O352" s="795">
        <f t="shared" si="13"/>
        <v>1.522</v>
      </c>
      <c r="P352" s="795">
        <f t="shared" si="13"/>
        <v>2.46</v>
      </c>
      <c r="Q352" s="795">
        <f t="shared" si="13"/>
        <v>57.925</v>
      </c>
      <c r="R352" s="795">
        <f t="shared" si="13"/>
        <v>10.311</v>
      </c>
      <c r="S352" s="795">
        <f t="shared" si="13"/>
        <v>87.941</v>
      </c>
      <c r="T352" s="795">
        <f t="shared" si="13"/>
        <v>2.188</v>
      </c>
      <c r="U352" s="795">
        <f t="shared" si="13"/>
        <v>11.611</v>
      </c>
      <c r="V352" s="795">
        <f t="shared" si="13"/>
        <v>9.259</v>
      </c>
      <c r="W352" s="795">
        <f t="shared" si="13"/>
        <v>0.04</v>
      </c>
      <c r="X352" s="795">
        <f t="shared" si="13"/>
        <v>200.71</v>
      </c>
      <c r="Y352" s="795">
        <f t="shared" si="13"/>
        <v>3.024</v>
      </c>
      <c r="Z352" s="795">
        <f t="shared" si="13"/>
        <v>0.406</v>
      </c>
      <c r="AA352" s="795">
        <f t="shared" si="13"/>
        <v>1.199</v>
      </c>
      <c r="AB352" s="795">
        <f t="shared" si="13"/>
        <v>0</v>
      </c>
      <c r="AC352" s="795">
        <f t="shared" si="13"/>
        <v>27.417</v>
      </c>
      <c r="AD352" s="795">
        <f t="shared" si="13"/>
        <v>5.956</v>
      </c>
      <c r="AE352" s="795">
        <f t="shared" si="13"/>
        <v>32.332</v>
      </c>
      <c r="AF352" s="795">
        <f t="shared" si="13"/>
        <v>6.841</v>
      </c>
      <c r="AG352" s="795">
        <f t="shared" si="13"/>
        <v>21.719</v>
      </c>
      <c r="AH352" s="795">
        <f t="shared" si="13"/>
        <v>11.716</v>
      </c>
      <c r="AI352" s="795">
        <f t="shared" si="13"/>
        <v>7.231</v>
      </c>
      <c r="AJ352" s="795">
        <f t="shared" si="13"/>
        <v>6.339</v>
      </c>
      <c r="AK352" s="795">
        <f t="shared" si="13"/>
        <v>105.032</v>
      </c>
      <c r="AL352" s="875"/>
      <c r="AM352" s="875"/>
      <c r="AN352" s="875"/>
      <c r="AO352" s="795">
        <f>SUM(AO332:AO351)</f>
        <v>0.022</v>
      </c>
      <c r="AP352" s="795">
        <f>SUM(AP332:AP351)</f>
        <v>0.221</v>
      </c>
      <c r="AQ352" s="795">
        <f>SUM(AQ332:AQ351)</f>
        <v>2.002</v>
      </c>
    </row>
    <row r="353" spans="1:43">
      <c r="A353" t="str">
        <f>LEFT(EUROSTAT_VBE_IND_2005!$C$528,8)</f>
        <v>B_101847</v>
      </c>
      <c r="B353" s="28" t="s">
        <v>212</v>
      </c>
      <c r="C353" t="s">
        <v>293</v>
      </c>
      <c r="D353" t="s">
        <v>55</v>
      </c>
      <c r="F353" s="241" t="s">
        <v>294</v>
      </c>
      <c r="G353" s="795">
        <f>(SUMIFS(EUROSTAT_VBE_IND_2005!E$7:E$883,EUROSTAT_VBE_IND_2005!$B$7:$B$883,$D351,EUROSTAT_VBE_IND_2005!$C$7:$C$883,"*"&amp;RIGHT($A351,3)&amp;"*",EUROSTAT_VBE_IND_2005!$D$7:$D$883,"*"))/1000</f>
        <v>20.625</v>
      </c>
      <c r="H353" s="795">
        <f>(SUMIFS(EUROSTAT_VBE_IND_2005!F$7:F$883,EUROSTAT_VBE_IND_2005!$B$7:$B$883,$D351,EUROSTAT_VBE_IND_2005!$C$7:$C$883,"*"&amp;RIGHT($A351,3)&amp;"*",EUROSTAT_VBE_IND_2005!$D$7:$D$883,"*"))/1000</f>
        <v>10.083</v>
      </c>
      <c r="I353" s="795">
        <f>(SUMIFS(EUROSTAT_VBE_IND_2005!G$7:G$883,EUROSTAT_VBE_IND_2005!$B$7:$B$883,$D351,EUROSTAT_VBE_IND_2005!$C$7:$C$883,"*"&amp;RIGHT($A351,3)&amp;"*",EUROSTAT_VBE_IND_2005!$D$7:$D$883,"*"))/1000</f>
        <v>5.186</v>
      </c>
      <c r="J353" s="875"/>
      <c r="K353" s="795">
        <f>(SUMIFS(EUROSTAT_VBE_IND_2005!H$7:H$883,EUROSTAT_VBE_IND_2005!$B$7:$B$883,$D351,EUROSTAT_VBE_IND_2005!$C$7:$C$883,"*"&amp;RIGHT($A351,3)&amp;"*",EUROSTAT_VBE_IND_2005!$D$7:$D$883,"*"))/1000</f>
        <v>0.104</v>
      </c>
      <c r="L353" s="795">
        <f>(SUMIFS(EUROSTAT_VBE_IND_2005!I$7:I$883,EUROSTAT_VBE_IND_2005!$B$7:$B$883,$D351,EUROSTAT_VBE_IND_2005!$C$7:$C$883,"*"&amp;RIGHT($A351,3)&amp;"*",EUROSTAT_VBE_IND_2005!$D$7:$D$883,"*"))/1000</f>
        <v>31.951</v>
      </c>
      <c r="M353" s="795">
        <f>(SUMIFS(EUROSTAT_VBE_IND_2005!J$7:J$883,EUROSTAT_VBE_IND_2005!$B$7:$B$883,$D351,EUROSTAT_VBE_IND_2005!$C$7:$C$883,"*"&amp;RIGHT($A351,3)&amp;"*",EUROSTAT_VBE_IND_2005!$D$7:$D$883,"*"))/1000</f>
        <v>202.471</v>
      </c>
      <c r="N353" s="795">
        <f>(SUMIFS(EUROSTAT_VBE_IND_2005!K$7:K$883,EUROSTAT_VBE_IND_2005!$B$7:$B$883,$D351,EUROSTAT_VBE_IND_2005!$C$7:$C$883,"*"&amp;RIGHT($A351,3)&amp;"*",EUROSTAT_VBE_IND_2005!$D$7:$D$883,"*"))/1000</f>
        <v>13.096</v>
      </c>
      <c r="O353" s="795">
        <f>(SUMIFS(EUROSTAT_VBE_IND_2005!L$7:L$883,EUROSTAT_VBE_IND_2005!$B$7:$B$883,$D351,EUROSTAT_VBE_IND_2005!$C$7:$C$883,"*"&amp;RIGHT($A351,3)&amp;"*",EUROSTAT_VBE_IND_2005!$D$7:$D$883,"*"))/1000</f>
        <v>1.522</v>
      </c>
      <c r="P353" s="795">
        <f>(SUMIFS(EUROSTAT_VBE_IND_2005!M$7:M$883,EUROSTAT_VBE_IND_2005!$B$7:$B$883,$D351,EUROSTAT_VBE_IND_2005!$C$7:$C$883,"*"&amp;RIGHT($A351,3)&amp;"*",EUROSTAT_VBE_IND_2005!$D$7:$D$883,"*"))/1000</f>
        <v>2.46</v>
      </c>
      <c r="Q353" s="795">
        <f>(SUMIFS(EUROSTAT_VBE_IND_2005!N$7:N$883,EUROSTAT_VBE_IND_2005!$B$7:$B$883,$D351,EUROSTAT_VBE_IND_2005!$C$7:$C$883,"*"&amp;RIGHT($A351,3)&amp;"*",EUROSTAT_VBE_IND_2005!$D$7:$D$883,"*"))/1000</f>
        <v>57.925</v>
      </c>
      <c r="R353" s="795">
        <f>(SUMIFS(EUROSTAT_VBE_IND_2005!O$7:O$883,EUROSTAT_VBE_IND_2005!$B$7:$B$883,$D351,EUROSTAT_VBE_IND_2005!$C$7:$C$883,"*"&amp;RIGHT($A351,3)&amp;"*",EUROSTAT_VBE_IND_2005!$D$7:$D$883,"*"))/1000</f>
        <v>10.311</v>
      </c>
      <c r="S353" s="795">
        <f>(SUMIFS(EUROSTAT_VBE_IND_2005!P$7:P$883,EUROSTAT_VBE_IND_2005!$B$7:$B$883,$D351,EUROSTAT_VBE_IND_2005!$C$7:$C$883,"*"&amp;RIGHT($A351,3)&amp;"*",EUROSTAT_VBE_IND_2005!$D$7:$D$883,"*"))/1000</f>
        <v>87.941</v>
      </c>
      <c r="T353" s="795">
        <f>(SUMIFS(EUROSTAT_VBE_IND_2005!Q$7:Q$883,EUROSTAT_VBE_IND_2005!$B$7:$B$883,$D351,EUROSTAT_VBE_IND_2005!$C$7:$C$883,"*"&amp;RIGHT($A351,3)&amp;"*",EUROSTAT_VBE_IND_2005!$D$7:$D$883,"*"))/1000</f>
        <v>2.188</v>
      </c>
      <c r="U353" s="795">
        <f>(SUMIFS(EUROSTAT_VBE_IND_2005!R$7:R$883,EUROSTAT_VBE_IND_2005!$B$7:$B$883,$D351,EUROSTAT_VBE_IND_2005!$C$7:$C$883,"*"&amp;RIGHT($A351,3)&amp;"*",EUROSTAT_VBE_IND_2005!$D$7:$D$883,"*"))/1000</f>
        <v>11.611</v>
      </c>
      <c r="V353" s="795">
        <f>(SUMIFS(EUROSTAT_VBE_IND_2005!S$7:S$883,EUROSTAT_VBE_IND_2005!$B$7:$B$883,$D351,EUROSTAT_VBE_IND_2005!$C$7:$C$883,"*"&amp;RIGHT($A351,3)&amp;"*",EUROSTAT_VBE_IND_2005!$D$7:$D$883,"*"))/1000</f>
        <v>9.259</v>
      </c>
      <c r="W353" s="795">
        <f>(SUMIFS(EUROSTAT_VBE_IND_2005!T$7:T$883,EUROSTAT_VBE_IND_2005!$B$7:$B$883,$D351,EUROSTAT_VBE_IND_2005!$C$7:$C$883,"*"&amp;RIGHT($A351,3)&amp;"*",EUROSTAT_VBE_IND_2005!$D$7:$D$883,"*"))/1000</f>
        <v>0.04</v>
      </c>
      <c r="X353" s="795">
        <f>(SUMIFS(EUROSTAT_VBE_IND_2005!U$7:U$883,EUROSTAT_VBE_IND_2005!$B$7:$B$883,$D351,EUROSTAT_VBE_IND_2005!$C$7:$C$883,"*"&amp;RIGHT($A351,3)&amp;"*",EUROSTAT_VBE_IND_2005!$D$7:$D$883,"*"))/1000</f>
        <v>200.71</v>
      </c>
      <c r="Y353" s="795">
        <f>(SUMIFS(EUROSTAT_VBE_IND_2005!V$7:V$883,EUROSTAT_VBE_IND_2005!$B$7:$B$883,$D351,EUROSTAT_VBE_IND_2005!$C$7:$C$883,"*"&amp;RIGHT($A351,3)&amp;"*",EUROSTAT_VBE_IND_2005!$D$7:$D$883,"*"))/1000</f>
        <v>3.024</v>
      </c>
      <c r="Z353" s="795">
        <f>(SUMIFS(EUROSTAT_VBE_IND_2005!W$7:W$883,EUROSTAT_VBE_IND_2005!$B$7:$B$883,$D351,EUROSTAT_VBE_IND_2005!$C$7:$C$883,"*"&amp;RIGHT($A351,3)&amp;"*",EUROSTAT_VBE_IND_2005!$D$7:$D$883,"*"))/1000</f>
        <v>0.406</v>
      </c>
      <c r="AA353" s="795">
        <f>(SUMIFS(EUROSTAT_VBE_IND_2005!X$7:X$883,EUROSTAT_VBE_IND_2005!$B$7:$B$883,$D351,EUROSTAT_VBE_IND_2005!$C$7:$C$883,"*"&amp;RIGHT($A351,3)&amp;"*",EUROSTAT_VBE_IND_2005!$D$7:$D$883,"*"))/1000</f>
        <v>1.199</v>
      </c>
      <c r="AB353" s="795">
        <f>(SUMIFS(EUROSTAT_VBE_IND_2005!AA$7:AA$883,EUROSTAT_VBE_IND_2005!$B$7:$B$883,$D351,EUROSTAT_VBE_IND_2005!$C$7:$C$883,"*"&amp;RIGHT($A351,3)&amp;"*",EUROSTAT_VBE_IND_2005!$D$7:$D$883,"*"))/1000</f>
        <v>0</v>
      </c>
      <c r="AC353" s="795">
        <f>(SUMIFS(EUROSTAT_VBE_IND_2005!AB$7:AB$883,EUROSTAT_VBE_IND_2005!$B$7:$B$883,$D351,EUROSTAT_VBE_IND_2005!$C$7:$C$883,"*"&amp;RIGHT($A351,3)&amp;"*",EUROSTAT_VBE_IND_2005!$D$7:$D$883,"*"))/1000</f>
        <v>27.417</v>
      </c>
      <c r="AD353" s="795">
        <f>(SUMIFS(EUROSTAT_VBE_IND_2005!AC$7:AC$883,EUROSTAT_VBE_IND_2005!$B$7:$B$883,$D351,EUROSTAT_VBE_IND_2005!$C$7:$C$883,"*"&amp;RIGHT($A351,3)&amp;"*",EUROSTAT_VBE_IND_2005!$D$7:$D$883,"*"))/1000</f>
        <v>5.956</v>
      </c>
      <c r="AE353" s="795">
        <f>(SUMIFS(EUROSTAT_VBE_IND_2005!AD$7:AD$883,EUROSTAT_VBE_IND_2005!$B$7:$B$883,$D351,EUROSTAT_VBE_IND_2005!$C$7:$C$883,"*"&amp;RIGHT($A351,3)&amp;"*",EUROSTAT_VBE_IND_2005!$D$7:$D$883,"*"))/1000</f>
        <v>32.332</v>
      </c>
      <c r="AF353" s="795">
        <f>(SUMIFS(EUROSTAT_VBE_IND_2005!AE$7:AE$883,EUROSTAT_VBE_IND_2005!$B$7:$B$883,$D351,EUROSTAT_VBE_IND_2005!$C$7:$C$883,"*"&amp;RIGHT($A351,3)&amp;"*",EUROSTAT_VBE_IND_2005!$D$7:$D$883,"*"))/1000</f>
        <v>6.841</v>
      </c>
      <c r="AG353" s="795">
        <f>(SUMIFS(EUROSTAT_VBE_IND_2005!AF$7:AF$883,EUROSTAT_VBE_IND_2005!$B$7:$B$883,$D351,EUROSTAT_VBE_IND_2005!$C$7:$C$883,"*"&amp;RIGHT($A351,3)&amp;"*",EUROSTAT_VBE_IND_2005!$D$7:$D$883,"*"))/1000</f>
        <v>21.719</v>
      </c>
      <c r="AH353" s="795">
        <f>(SUMIFS(EUROSTAT_VBE_IND_2005!AH$7:AH$883,EUROSTAT_VBE_IND_2005!$B$7:$B$883,$D351,EUROSTAT_VBE_IND_2005!$C$7:$C$883,"*"&amp;RIGHT($A351,3)&amp;"*",EUROSTAT_VBE_IND_2005!$D$7:$D$883,"*"))/1000</f>
        <v>11.716</v>
      </c>
      <c r="AI353" s="795">
        <f>(SUMIFS(EUROSTAT_VBE_IND_2005!AI$7:AI$883,EUROSTAT_VBE_IND_2005!$B$7:$B$883,$D351,EUROSTAT_VBE_IND_2005!$C$7:$C$883,"*"&amp;RIGHT($A351,3)&amp;"*",EUROSTAT_VBE_IND_2005!$D$7:$D$883,"*"))/1000</f>
        <v>7.231</v>
      </c>
      <c r="AJ353" s="795">
        <f>(SUMIFS(EUROSTAT_VBE_IND_2005!AJ$7:AJ$883,EUROSTAT_VBE_IND_2005!$B$7:$B$883,$D351,EUROSTAT_VBE_IND_2005!$C$7:$C$883,"*"&amp;RIGHT($A351,3)&amp;"*",EUROSTAT_VBE_IND_2005!$D$7:$D$883,"*"))/1000</f>
        <v>6.339</v>
      </c>
      <c r="AK353" s="795">
        <f>(SUMIFS(EUROSTAT_VBE_IND_2005!AK$7:AK$883,EUROSTAT_VBE_IND_2005!$B$7:$B$883,$D351,EUROSTAT_VBE_IND_2005!$C$7:$C$883,"*"&amp;RIGHT($A351,3)&amp;"*",EUROSTAT_VBE_IND_2005!$D$7:$D$883,"*"))/1000</f>
        <v>105.032</v>
      </c>
      <c r="AL353" s="875"/>
      <c r="AM353" s="875"/>
      <c r="AN353" s="875"/>
      <c r="AO353" s="795">
        <f>(SUMIFS(EUROSTAT_VBE_IND_2005!Y$7:Y$883,EUROSTAT_VBE_IND_2005!$B$7:$B$883,$D351,EUROSTAT_VBE_IND_2005!$C$7:$C$883,"*"&amp;RIGHT($A351,3)&amp;"*",EUROSTAT_VBE_IND_2005!$D$7:$D$883,"*"))/1000</f>
        <v>0.022</v>
      </c>
      <c r="AP353" s="795">
        <f>(SUMIFS(EUROSTAT_VBE_IND_2005!Z$7:Z$883,EUROSTAT_VBE_IND_2005!$B$7:$B$883,$D351,EUROSTAT_VBE_IND_2005!$C$7:$C$883,"*"&amp;RIGHT($A351,3)&amp;"*",EUROSTAT_VBE_IND_2005!$D$7:$D$883,"*"))/1000</f>
        <v>0.221</v>
      </c>
      <c r="AQ353" s="795">
        <f>(SUMIFS(EUROSTAT_VBE_IND_2005!AG$7:AG$883,EUROSTAT_VBE_IND_2005!$B$7:$B$883,$D351,EUROSTAT_VBE_IND_2005!$C$7:$C$883,"*"&amp;RIGHT($A351,3)&amp;"*",EUROSTAT_VBE_IND_2005!$D$7:$D$883,"*"))/1000</f>
        <v>2.002</v>
      </c>
    </row>
    <row r="354" spans="2:43">
      <c r="B354" s="28"/>
      <c r="F354" s="241"/>
      <c r="G354" s="795"/>
      <c r="H354" s="795"/>
      <c r="I354" s="795"/>
      <c r="K354" s="795"/>
      <c r="L354" s="795"/>
      <c r="M354" s="795"/>
      <c r="N354" s="795"/>
      <c r="O354" s="795"/>
      <c r="P354" s="795"/>
      <c r="Q354" s="795"/>
      <c r="R354" s="795"/>
      <c r="S354" s="795"/>
      <c r="T354" s="795"/>
      <c r="U354" s="795"/>
      <c r="V354" s="795"/>
      <c r="W354" s="795"/>
      <c r="X354" s="795"/>
      <c r="Y354" s="795"/>
      <c r="Z354" s="795"/>
      <c r="AA354" s="795"/>
      <c r="AB354" s="795"/>
      <c r="AC354" s="795"/>
      <c r="AD354" s="795"/>
      <c r="AE354" s="795"/>
      <c r="AF354" s="795"/>
      <c r="AG354" s="795"/>
      <c r="AH354" s="795"/>
      <c r="AI354" s="795"/>
      <c r="AJ354" s="795"/>
      <c r="AK354" s="795"/>
      <c r="AO354" s="795"/>
      <c r="AP354" s="795"/>
      <c r="AQ354" s="795"/>
    </row>
    <row r="355" spans="2:43">
      <c r="B355" s="28"/>
      <c r="F355" s="241"/>
      <c r="G355" s="795"/>
      <c r="H355" s="795"/>
      <c r="I355" s="795"/>
      <c r="K355" s="795"/>
      <c r="L355" s="795"/>
      <c r="M355" s="795"/>
      <c r="N355" s="795"/>
      <c r="O355" s="795"/>
      <c r="P355" s="795"/>
      <c r="Q355" s="795"/>
      <c r="R355" s="795"/>
      <c r="S355" s="795"/>
      <c r="T355" s="795"/>
      <c r="U355" s="795"/>
      <c r="V355" s="795"/>
      <c r="W355" s="795"/>
      <c r="X355" s="795"/>
      <c r="Y355" s="795"/>
      <c r="Z355" s="795"/>
      <c r="AA355" s="795"/>
      <c r="AB355" s="795"/>
      <c r="AC355" s="795"/>
      <c r="AD355" s="795"/>
      <c r="AE355" s="795"/>
      <c r="AF355" s="795"/>
      <c r="AG355" s="795"/>
      <c r="AH355" s="795"/>
      <c r="AI355" s="795"/>
      <c r="AJ355" s="795"/>
      <c r="AK355" s="795"/>
      <c r="AO355" s="795"/>
      <c r="AP355" s="795"/>
      <c r="AQ355" s="795"/>
    </row>
    <row r="356" spans="1:43">
      <c r="A356" s="876" t="s">
        <v>284</v>
      </c>
      <c r="B356" s="876" t="s">
        <v>285</v>
      </c>
      <c r="C356" t="s">
        <v>131</v>
      </c>
      <c r="D356" t="s">
        <v>286</v>
      </c>
      <c r="E356" t="s">
        <v>287</v>
      </c>
      <c r="F356" t="s">
        <v>288</v>
      </c>
      <c r="G356" t="str">
        <f>EUROSTAT_VBE_IND_2005!E$6</f>
        <v>AT</v>
      </c>
      <c r="H356" t="str">
        <f>EUROSTAT_VBE_IND_2005!F$6</f>
        <v>BE</v>
      </c>
      <c r="I356" t="str">
        <f>EUROSTAT_VBE_IND_2005!G$6</f>
        <v>BG</v>
      </c>
      <c r="J356" t="s">
        <v>289</v>
      </c>
      <c r="K356" t="str">
        <f>EUROSTAT_VBE_IND_2005!H$6</f>
        <v>CY</v>
      </c>
      <c r="L356" t="str">
        <f>EUROSTAT_VBE_IND_2005!I$6</f>
        <v>CZ</v>
      </c>
      <c r="M356" t="str">
        <f>EUROSTAT_VBE_IND_2005!J$6</f>
        <v>DE</v>
      </c>
      <c r="N356" t="str">
        <f>EUROSTAT_VBE_IND_2005!K$6</f>
        <v>DK</v>
      </c>
      <c r="O356" t="str">
        <f>EUROSTAT_VBE_IND_2005!L$6</f>
        <v>EE</v>
      </c>
      <c r="P356" t="str">
        <f>EUROSTAT_VBE_IND_2005!M$6</f>
        <v>EL</v>
      </c>
      <c r="Q356" t="str">
        <f>EUROSTAT_VBE_IND_2005!N$6</f>
        <v>ES</v>
      </c>
      <c r="R356" t="str">
        <f>EUROSTAT_VBE_IND_2005!O$6</f>
        <v>FI</v>
      </c>
      <c r="S356" t="str">
        <f>EUROSTAT_VBE_IND_2005!P$6</f>
        <v>FR</v>
      </c>
      <c r="T356" t="str">
        <f>EUROSTAT_VBE_IND_2005!Q$6</f>
        <v>HR</v>
      </c>
      <c r="U356" t="str">
        <f>EUROSTAT_VBE_IND_2005!R$6</f>
        <v>HU</v>
      </c>
      <c r="V356" t="str">
        <f>EUROSTAT_VBE_IND_2005!S$6</f>
        <v>IE</v>
      </c>
      <c r="W356" t="str">
        <f>EUROSTAT_VBE_IND_2005!T$6</f>
        <v>IS</v>
      </c>
      <c r="X356" t="str">
        <f>EUROSTAT_VBE_IND_2005!U$6</f>
        <v>IT</v>
      </c>
      <c r="Y356" t="str">
        <f>EUROSTAT_VBE_IND_2005!V$6</f>
        <v>LT</v>
      </c>
      <c r="Z356" t="str">
        <f>EUROSTAT_VBE_IND_2005!W$6</f>
        <v>LU</v>
      </c>
      <c r="AA356" t="str">
        <f>EUROSTAT_VBE_IND_2005!X$6</f>
        <v>LV</v>
      </c>
      <c r="AB356" t="str">
        <f>EUROSTAT_VBE_IND_2005!AA$6</f>
        <v>MT</v>
      </c>
      <c r="AC356" t="str">
        <f>EUROSTAT_VBE_IND_2005!AB$6</f>
        <v>NL</v>
      </c>
      <c r="AD356" t="str">
        <f>EUROSTAT_VBE_IND_2005!AC$6</f>
        <v>NO</v>
      </c>
      <c r="AE356" t="str">
        <f>EUROSTAT_VBE_IND_2005!AD$6</f>
        <v>PL</v>
      </c>
      <c r="AF356" t="str">
        <f>EUROSTAT_VBE_IND_2005!AE$6</f>
        <v>PT</v>
      </c>
      <c r="AG356" t="str">
        <f>EUROSTAT_VBE_IND_2005!AF$6</f>
        <v>RO</v>
      </c>
      <c r="AH356" t="str">
        <f>EUROSTAT_VBE_IND_2005!AH$6</f>
        <v>SE</v>
      </c>
      <c r="AI356" t="str">
        <f>EUROSTAT_VBE_IND_2005!AI$6</f>
        <v>SI</v>
      </c>
      <c r="AJ356" t="str">
        <f>EUROSTAT_VBE_IND_2005!AJ$6</f>
        <v>SK</v>
      </c>
      <c r="AK356" t="str">
        <f>EUROSTAT_VBE_IND_2005!AK$6</f>
        <v>UK</v>
      </c>
      <c r="AL356" t="s">
        <v>290</v>
      </c>
      <c r="AM356" t="s">
        <v>291</v>
      </c>
      <c r="AN356" t="s">
        <v>292</v>
      </c>
      <c r="AO356" t="str">
        <f>EUROSTAT_VBE_IND_2005!Y$6</f>
        <v>ME</v>
      </c>
      <c r="AP356" t="str">
        <f>EUROSTAT_VBE_IND_2005!Z$6</f>
        <v>MK</v>
      </c>
      <c r="AQ356" t="str">
        <f>EUROSTAT_VBE_IND_2005!AG$6</f>
        <v>RS</v>
      </c>
    </row>
    <row r="357" spans="1:43">
      <c r="A357" t="str">
        <f>LEFT(EUROSTAT_VBE_IND_2005!$C$579,8)</f>
        <v>B_101851</v>
      </c>
      <c r="B357" s="28" t="s">
        <v>306</v>
      </c>
      <c r="C357" t="s">
        <v>293</v>
      </c>
      <c r="D357" t="s">
        <v>55</v>
      </c>
      <c r="E357" t="s">
        <v>228</v>
      </c>
      <c r="F357" t="s">
        <v>229</v>
      </c>
      <c r="G357" s="17">
        <f>(SUMIFS(EUROSTAT_VBE_IND_2005!E$7:E$883,EUROSTAT_VBE_IND_2005!$B$7:$B$883,$D357,EUROSTAT_VBE_IND_2005!$C$7:$C$883,"*"&amp;RIGHT($A357,3)&amp;"*",EUROSTAT_VBE_IND_2005!$D$7:$D$883,"211*"))/1000</f>
        <v>0</v>
      </c>
      <c r="H357" s="17">
        <f>(SUMIFS(EUROSTAT_VBE_IND_2005!F$7:F$883,EUROSTAT_VBE_IND_2005!$B$7:$B$883,$D357,EUROSTAT_VBE_IND_2005!$C$7:$C$883,"*"&amp;RIGHT($A357,3)&amp;"*",EUROSTAT_VBE_IND_2005!$D$7:$D$883,"211*"))/1000</f>
        <v>0</v>
      </c>
      <c r="I357" s="17">
        <f>(SUMIFS(EUROSTAT_VBE_IND_2005!G$7:G$883,EUROSTAT_VBE_IND_2005!$B$7:$B$883,$D357,EUROSTAT_VBE_IND_2005!$C$7:$C$883,"*"&amp;RIGHT($A357,3)&amp;"*",EUROSTAT_VBE_IND_2005!$D$7:$D$883,"211*"))/1000</f>
        <v>0</v>
      </c>
      <c r="J357" s="198"/>
      <c r="K357" s="17">
        <f>(SUMIFS(EUROSTAT_VBE_IND_2005!H$7:H$883,EUROSTAT_VBE_IND_2005!$B$7:$B$883,$D357,EUROSTAT_VBE_IND_2005!$C$7:$C$883,"*"&amp;RIGHT($A357,3)&amp;"*",EUROSTAT_VBE_IND_2005!$D$7:$D$883,"211*"))/1000</f>
        <v>0</v>
      </c>
      <c r="L357" s="17">
        <f>(SUMIFS(EUROSTAT_VBE_IND_2005!I$7:I$883,EUROSTAT_VBE_IND_2005!$B$7:$B$883,$D357,EUROSTAT_VBE_IND_2005!$C$7:$C$883,"*"&amp;RIGHT($A357,3)&amp;"*",EUROSTAT_VBE_IND_2005!$D$7:$D$883,"211*"))/1000</f>
        <v>0</v>
      </c>
      <c r="M357" s="17">
        <f>(SUMIFS(EUROSTAT_VBE_IND_2005!J$7:J$883,EUROSTAT_VBE_IND_2005!$B$7:$B$883,$D357,EUROSTAT_VBE_IND_2005!$C$7:$C$883,"*"&amp;RIGHT($A357,3)&amp;"*",EUROSTAT_VBE_IND_2005!$D$7:$D$883,"211*"))/1000</f>
        <v>0</v>
      </c>
      <c r="N357" s="17">
        <f>(SUMIFS(EUROSTAT_VBE_IND_2005!K$7:K$883,EUROSTAT_VBE_IND_2005!$B$7:$B$883,$D357,EUROSTAT_VBE_IND_2005!$C$7:$C$883,"*"&amp;RIGHT($A357,3)&amp;"*",EUROSTAT_VBE_IND_2005!$D$7:$D$883,"211*"))/1000</f>
        <v>0</v>
      </c>
      <c r="O357" s="17">
        <f>(SUMIFS(EUROSTAT_VBE_IND_2005!L$7:L$883,EUROSTAT_VBE_IND_2005!$B$7:$B$883,$D357,EUROSTAT_VBE_IND_2005!$C$7:$C$883,"*"&amp;RIGHT($A357,3)&amp;"*",EUROSTAT_VBE_IND_2005!$D$7:$D$883,"211*"))/1000</f>
        <v>0</v>
      </c>
      <c r="P357" s="17">
        <f>(SUMIFS(EUROSTAT_VBE_IND_2005!M$7:M$883,EUROSTAT_VBE_IND_2005!$B$7:$B$883,$D357,EUROSTAT_VBE_IND_2005!$C$7:$C$883,"*"&amp;RIGHT($A357,3)&amp;"*",EUROSTAT_VBE_IND_2005!$D$7:$D$883,"211*"))/1000</f>
        <v>0</v>
      </c>
      <c r="Q357" s="17">
        <f>(SUMIFS(EUROSTAT_VBE_IND_2005!N$7:N$883,EUROSTAT_VBE_IND_2005!$B$7:$B$883,$D357,EUROSTAT_VBE_IND_2005!$C$7:$C$883,"*"&amp;RIGHT($A357,3)&amp;"*",EUROSTAT_VBE_IND_2005!$D$7:$D$883,"211*"))/1000</f>
        <v>0</v>
      </c>
      <c r="R357" s="17">
        <f>(SUMIFS(EUROSTAT_VBE_IND_2005!O$7:O$883,EUROSTAT_VBE_IND_2005!$B$7:$B$883,$D357,EUROSTAT_VBE_IND_2005!$C$7:$C$883,"*"&amp;RIGHT($A357,3)&amp;"*",EUROSTAT_VBE_IND_2005!$D$7:$D$883,"211*"))/1000</f>
        <v>0</v>
      </c>
      <c r="S357" s="17">
        <f>(SUMIFS(EUROSTAT_VBE_IND_2005!P$7:P$883,EUROSTAT_VBE_IND_2005!$B$7:$B$883,$D357,EUROSTAT_VBE_IND_2005!$C$7:$C$883,"*"&amp;RIGHT($A357,3)&amp;"*",EUROSTAT_VBE_IND_2005!$D$7:$D$883,"211*"))/1000</f>
        <v>0</v>
      </c>
      <c r="T357" s="17">
        <f>(SUMIFS(EUROSTAT_VBE_IND_2005!Q$7:Q$883,EUROSTAT_VBE_IND_2005!$B$7:$B$883,$D357,EUROSTAT_VBE_IND_2005!$C$7:$C$883,"*"&amp;RIGHT($A357,3)&amp;"*",EUROSTAT_VBE_IND_2005!$D$7:$D$883,"211*"))/1000</f>
        <v>0</v>
      </c>
      <c r="U357" s="17">
        <f>(SUMIFS(EUROSTAT_VBE_IND_2005!R$7:R$883,EUROSTAT_VBE_IND_2005!$B$7:$B$883,$D357,EUROSTAT_VBE_IND_2005!$C$7:$C$883,"*"&amp;RIGHT($A357,3)&amp;"*",EUROSTAT_VBE_IND_2005!$D$7:$D$883,"211*"))/1000</f>
        <v>0</v>
      </c>
      <c r="V357" s="17">
        <f>(SUMIFS(EUROSTAT_VBE_IND_2005!S$7:S$883,EUROSTAT_VBE_IND_2005!$B$7:$B$883,$D357,EUROSTAT_VBE_IND_2005!$C$7:$C$883,"*"&amp;RIGHT($A357,3)&amp;"*",EUROSTAT_VBE_IND_2005!$D$7:$D$883,"211*"))/1000</f>
        <v>0</v>
      </c>
      <c r="W357" s="17">
        <f>(SUMIFS(EUROSTAT_VBE_IND_2005!T$7:T$883,EUROSTAT_VBE_IND_2005!$B$7:$B$883,$D357,EUROSTAT_VBE_IND_2005!$C$7:$C$883,"*"&amp;RIGHT($A357,3)&amp;"*",EUROSTAT_VBE_IND_2005!$D$7:$D$883,"211*"))/1000</f>
        <v>0</v>
      </c>
      <c r="X357" s="17">
        <f>(SUMIFS(EUROSTAT_VBE_IND_2005!U$7:U$883,EUROSTAT_VBE_IND_2005!$B$7:$B$883,$D357,EUROSTAT_VBE_IND_2005!$C$7:$C$883,"*"&amp;RIGHT($A357,3)&amp;"*",EUROSTAT_VBE_IND_2005!$D$7:$D$883,"211*"))/1000</f>
        <v>0</v>
      </c>
      <c r="Y357" s="17">
        <f>(SUMIFS(EUROSTAT_VBE_IND_2005!V$7:V$883,EUROSTAT_VBE_IND_2005!$B$7:$B$883,$D357,EUROSTAT_VBE_IND_2005!$C$7:$C$883,"*"&amp;RIGHT($A357,3)&amp;"*",EUROSTAT_VBE_IND_2005!$D$7:$D$883,"211*"))/1000</f>
        <v>0</v>
      </c>
      <c r="Z357" s="17">
        <f>(SUMIFS(EUROSTAT_VBE_IND_2005!W$7:W$883,EUROSTAT_VBE_IND_2005!$B$7:$B$883,$D357,EUROSTAT_VBE_IND_2005!$C$7:$C$883,"*"&amp;RIGHT($A357,3)&amp;"*",EUROSTAT_VBE_IND_2005!$D$7:$D$883,"211*"))/1000</f>
        <v>0</v>
      </c>
      <c r="AA357" s="17">
        <f>(SUMIFS(EUROSTAT_VBE_IND_2005!X$7:X$883,EUROSTAT_VBE_IND_2005!$B$7:$B$883,$D357,EUROSTAT_VBE_IND_2005!$C$7:$C$883,"*"&amp;RIGHT($A357,3)&amp;"*",EUROSTAT_VBE_IND_2005!$D$7:$D$883,"211*"))/1000</f>
        <v>0</v>
      </c>
      <c r="AB357" s="17">
        <f>(SUMIFS(EUROSTAT_VBE_IND_2005!AA$7:AA$883,EUROSTAT_VBE_IND_2005!$B$7:$B$883,$D357,EUROSTAT_VBE_IND_2005!$C$7:$C$883,"*"&amp;RIGHT($A357,3)&amp;"*",EUROSTAT_VBE_IND_2005!$D$7:$D$883,"211*"))/1000</f>
        <v>0</v>
      </c>
      <c r="AC357" s="17">
        <f>(SUMIFS(EUROSTAT_VBE_IND_2005!AB$7:AB$883,EUROSTAT_VBE_IND_2005!$B$7:$B$883,$D357,EUROSTAT_VBE_IND_2005!$C$7:$C$883,"*"&amp;RIGHT($A357,3)&amp;"*",EUROSTAT_VBE_IND_2005!$D$7:$D$883,"211*"))/1000</f>
        <v>0</v>
      </c>
      <c r="AD357" s="17">
        <f>(SUMIFS(EUROSTAT_VBE_IND_2005!AC$7:AC$883,EUROSTAT_VBE_IND_2005!$B$7:$B$883,$D357,EUROSTAT_VBE_IND_2005!$C$7:$C$883,"*"&amp;RIGHT($A357,3)&amp;"*",EUROSTAT_VBE_IND_2005!$D$7:$D$883,"211*"))/1000</f>
        <v>0</v>
      </c>
      <c r="AE357" s="17">
        <f>(SUMIFS(EUROSTAT_VBE_IND_2005!AD$7:AD$883,EUROSTAT_VBE_IND_2005!$B$7:$B$883,$D357,EUROSTAT_VBE_IND_2005!$C$7:$C$883,"*"&amp;RIGHT($A357,3)&amp;"*",EUROSTAT_VBE_IND_2005!$D$7:$D$883,"211*"))/1000</f>
        <v>5.665</v>
      </c>
      <c r="AF357" s="17">
        <f>(SUMIFS(EUROSTAT_VBE_IND_2005!AE$7:AE$883,EUROSTAT_VBE_IND_2005!$B$7:$B$883,$D357,EUROSTAT_VBE_IND_2005!$C$7:$C$883,"*"&amp;RIGHT($A357,3)&amp;"*",EUROSTAT_VBE_IND_2005!$D$7:$D$883,"211*"))/1000</f>
        <v>0</v>
      </c>
      <c r="AG357" s="17">
        <f>(SUMIFS(EUROSTAT_VBE_IND_2005!AF$7:AF$883,EUROSTAT_VBE_IND_2005!$B$7:$B$883,$D357,EUROSTAT_VBE_IND_2005!$C$7:$C$883,"*"&amp;RIGHT($A357,3)&amp;"*",EUROSTAT_VBE_IND_2005!$D$7:$D$883,"211*"))/1000</f>
        <v>0</v>
      </c>
      <c r="AH357" s="17">
        <f>(SUMIFS(EUROSTAT_VBE_IND_2005!AH$7:AH$883,EUROSTAT_VBE_IND_2005!$B$7:$B$883,$D357,EUROSTAT_VBE_IND_2005!$C$7:$C$883,"*"&amp;RIGHT($A357,3)&amp;"*",EUROSTAT_VBE_IND_2005!$D$7:$D$883,"211*"))/1000</f>
        <v>0</v>
      </c>
      <c r="AI357" s="17">
        <f>(SUMIFS(EUROSTAT_VBE_IND_2005!AI$7:AI$883,EUROSTAT_VBE_IND_2005!$B$7:$B$883,$D357,EUROSTAT_VBE_IND_2005!$C$7:$C$883,"*"&amp;RIGHT($A357,3)&amp;"*",EUROSTAT_VBE_IND_2005!$D$7:$D$883,"211*"))/1000</f>
        <v>0</v>
      </c>
      <c r="AJ357" s="17">
        <f>(SUMIFS(EUROSTAT_VBE_IND_2005!AJ$7:AJ$883,EUROSTAT_VBE_IND_2005!$B$7:$B$883,$D357,EUROSTAT_VBE_IND_2005!$C$7:$C$883,"*"&amp;RIGHT($A357,3)&amp;"*",EUROSTAT_VBE_IND_2005!$D$7:$D$883,"211*"))/1000</f>
        <v>0</v>
      </c>
      <c r="AK357" s="17">
        <f>(SUMIFS(EUROSTAT_VBE_IND_2005!AK$7:AK$883,EUROSTAT_VBE_IND_2005!$B$7:$B$883,$D357,EUROSTAT_VBE_IND_2005!$C$7:$C$883,"*"&amp;RIGHT($A357,3)&amp;"*",EUROSTAT_VBE_IND_2005!$D$7:$D$883,"211*"))/1000</f>
        <v>0</v>
      </c>
      <c r="AL357" s="198"/>
      <c r="AM357" s="198"/>
      <c r="AN357" s="198"/>
      <c r="AO357" s="17">
        <f>(SUMIFS(EUROSTAT_VBE_IND_2005!Y$7:Y$883,EUROSTAT_VBE_IND_2005!$B$7:$B$883,$D357,EUROSTAT_VBE_IND_2005!$C$7:$C$883,"*"&amp;RIGHT($A357,3)&amp;"*",EUROSTAT_VBE_IND_2005!$D$7:$D$883,"211*"))/1000</f>
        <v>0</v>
      </c>
      <c r="AP357" s="17">
        <f>(SUMIFS(EUROSTAT_VBE_IND_2005!Z$7:Z$883,EUROSTAT_VBE_IND_2005!$B$7:$B$883,$D357,EUROSTAT_VBE_IND_2005!$C$7:$C$883,"*"&amp;RIGHT($A357,3)&amp;"*",EUROSTAT_VBE_IND_2005!$D$7:$D$883,"211*"))/1000</f>
        <v>0</v>
      </c>
      <c r="AQ357" s="17">
        <f>(SUMIFS(EUROSTAT_VBE_IND_2005!AG$7:AG$883,EUROSTAT_VBE_IND_2005!$B$7:$B$883,$D357,EUROSTAT_VBE_IND_2005!$C$7:$C$883,"*"&amp;RIGHT($A357,3)&amp;"*",EUROSTAT_VBE_IND_2005!$D$7:$D$883,"211*"))/1000</f>
        <v>0</v>
      </c>
    </row>
    <row r="358" spans="1:43">
      <c r="A358" t="str">
        <f>LEFT(EUROSTAT_VBE_IND_2005!$C$579,8)</f>
        <v>B_101851</v>
      </c>
      <c r="B358" s="28" t="s">
        <v>306</v>
      </c>
      <c r="C358" t="s">
        <v>293</v>
      </c>
      <c r="D358" t="s">
        <v>55</v>
      </c>
      <c r="E358" t="s">
        <v>230</v>
      </c>
      <c r="F358" t="s">
        <v>250</v>
      </c>
      <c r="G358" s="17">
        <f>(SUMIFS(EUROSTAT_VBE_IND_2005!E$7:E$883,EUROSTAT_VBE_IND_2005!$B$7:$B$883,$D358,EUROSTAT_VBE_IND_2005!$C$7:$C$883,"*"&amp;RIGHT($A358,3)&amp;"*",EUROSTAT_VBE_IND_2005!$D$7:$D$883,"2210*"))/1000+(SUMIFS(EUROSTAT_VBE_IND_2005!E$7:E$883,EUROSTAT_VBE_IND_2005!$B$7:$B$883,$D358,EUROSTAT_VBE_IND_2005!$C$7:$C$883,"*"&amp;RIGHT($A358,3)&amp;"*",EUROSTAT_VBE_IND_2005!$D$7:$D$883,"23*"))/1000+(SUMIFS(EUROSTAT_VBE_IND_2005!E$7:E$883,EUROSTAT_VBE_IND_2005!$B$7:$B$883,$D358,EUROSTAT_VBE_IND_2005!$C$7:$C$883,"*"&amp;RIGHT($A358,3)&amp;"*",EUROSTAT_VBE_IND_2005!$D$7:$D$883,"5544*"))/1000</f>
        <v>0</v>
      </c>
      <c r="H358" s="17">
        <f>(SUMIFS(EUROSTAT_VBE_IND_2005!F$7:F$883,EUROSTAT_VBE_IND_2005!$B$7:$B$883,$D358,EUROSTAT_VBE_IND_2005!$C$7:$C$883,"*"&amp;RIGHT($A358,3)&amp;"*",EUROSTAT_VBE_IND_2005!$D$7:$D$883,"2210*"))/1000+(SUMIFS(EUROSTAT_VBE_IND_2005!F$7:F$883,EUROSTAT_VBE_IND_2005!$B$7:$B$883,$D358,EUROSTAT_VBE_IND_2005!$C$7:$C$883,"*"&amp;RIGHT($A358,3)&amp;"*",EUROSTAT_VBE_IND_2005!$D$7:$D$883,"23*"))/1000+(SUMIFS(EUROSTAT_VBE_IND_2005!F$7:F$883,EUROSTAT_VBE_IND_2005!$B$7:$B$883,$D358,EUROSTAT_VBE_IND_2005!$C$7:$C$883,"*"&amp;RIGHT($A358,3)&amp;"*",EUROSTAT_VBE_IND_2005!$D$7:$D$883,"5544*"))/1000</f>
        <v>0</v>
      </c>
      <c r="I358" s="17">
        <f>(SUMIFS(EUROSTAT_VBE_IND_2005!G$7:G$883,EUROSTAT_VBE_IND_2005!$B$7:$B$883,$D358,EUROSTAT_VBE_IND_2005!$C$7:$C$883,"*"&amp;RIGHT($A358,3)&amp;"*",EUROSTAT_VBE_IND_2005!$D$7:$D$883,"2210*"))/1000+(SUMIFS(EUROSTAT_VBE_IND_2005!G$7:G$883,EUROSTAT_VBE_IND_2005!$B$7:$B$883,$D358,EUROSTAT_VBE_IND_2005!$C$7:$C$883,"*"&amp;RIGHT($A358,3)&amp;"*",EUROSTAT_VBE_IND_2005!$D$7:$D$883,"23*"))/1000+(SUMIFS(EUROSTAT_VBE_IND_2005!G$7:G$883,EUROSTAT_VBE_IND_2005!$B$7:$B$883,$D358,EUROSTAT_VBE_IND_2005!$C$7:$C$883,"*"&amp;RIGHT($A358,3)&amp;"*",EUROSTAT_VBE_IND_2005!$D$7:$D$883,"5544*"))/1000</f>
        <v>0</v>
      </c>
      <c r="J358" s="198"/>
      <c r="K358" s="17">
        <f>(SUMIFS(EUROSTAT_VBE_IND_2005!H$7:H$883,EUROSTAT_VBE_IND_2005!$B$7:$B$883,$D358,EUROSTAT_VBE_IND_2005!$C$7:$C$883,"*"&amp;RIGHT($A358,3)&amp;"*",EUROSTAT_VBE_IND_2005!$D$7:$D$883,"2210*"))/1000+(SUMIFS(EUROSTAT_VBE_IND_2005!H$7:H$883,EUROSTAT_VBE_IND_2005!$B$7:$B$883,$D358,EUROSTAT_VBE_IND_2005!$C$7:$C$883,"*"&amp;RIGHT($A358,3)&amp;"*",EUROSTAT_VBE_IND_2005!$D$7:$D$883,"23*"))/1000+(SUMIFS(EUROSTAT_VBE_IND_2005!H$7:H$883,EUROSTAT_VBE_IND_2005!$B$7:$B$883,$D358,EUROSTAT_VBE_IND_2005!$C$7:$C$883,"*"&amp;RIGHT($A358,3)&amp;"*",EUROSTAT_VBE_IND_2005!$D$7:$D$883,"5544*"))/1000</f>
        <v>0</v>
      </c>
      <c r="L358" s="17">
        <f>(SUMIFS(EUROSTAT_VBE_IND_2005!I$7:I$883,EUROSTAT_VBE_IND_2005!$B$7:$B$883,$D358,EUROSTAT_VBE_IND_2005!$C$7:$C$883,"*"&amp;RIGHT($A358,3)&amp;"*",EUROSTAT_VBE_IND_2005!$D$7:$D$883,"2210*"))/1000+(SUMIFS(EUROSTAT_VBE_IND_2005!I$7:I$883,EUROSTAT_VBE_IND_2005!$B$7:$B$883,$D358,EUROSTAT_VBE_IND_2005!$C$7:$C$883,"*"&amp;RIGHT($A358,3)&amp;"*",EUROSTAT_VBE_IND_2005!$D$7:$D$883,"23*"))/1000+(SUMIFS(EUROSTAT_VBE_IND_2005!I$7:I$883,EUROSTAT_VBE_IND_2005!$B$7:$B$883,$D358,EUROSTAT_VBE_IND_2005!$C$7:$C$883,"*"&amp;RIGHT($A358,3)&amp;"*",EUROSTAT_VBE_IND_2005!$D$7:$D$883,"5544*"))/1000</f>
        <v>0.061</v>
      </c>
      <c r="M358" s="17">
        <f>(SUMIFS(EUROSTAT_VBE_IND_2005!J$7:J$883,EUROSTAT_VBE_IND_2005!$B$7:$B$883,$D358,EUROSTAT_VBE_IND_2005!$C$7:$C$883,"*"&amp;RIGHT($A358,3)&amp;"*",EUROSTAT_VBE_IND_2005!$D$7:$D$883,"2210*"))/1000+(SUMIFS(EUROSTAT_VBE_IND_2005!J$7:J$883,EUROSTAT_VBE_IND_2005!$B$7:$B$883,$D358,EUROSTAT_VBE_IND_2005!$C$7:$C$883,"*"&amp;RIGHT($A358,3)&amp;"*",EUROSTAT_VBE_IND_2005!$D$7:$D$883,"23*"))/1000+(SUMIFS(EUROSTAT_VBE_IND_2005!J$7:J$883,EUROSTAT_VBE_IND_2005!$B$7:$B$883,$D358,EUROSTAT_VBE_IND_2005!$C$7:$C$883,"*"&amp;RIGHT($A358,3)&amp;"*",EUROSTAT_VBE_IND_2005!$D$7:$D$883,"5544*"))/1000</f>
        <v>0</v>
      </c>
      <c r="N358" s="17">
        <f>(SUMIFS(EUROSTAT_VBE_IND_2005!K$7:K$883,EUROSTAT_VBE_IND_2005!$B$7:$B$883,$D358,EUROSTAT_VBE_IND_2005!$C$7:$C$883,"*"&amp;RIGHT($A358,3)&amp;"*",EUROSTAT_VBE_IND_2005!$D$7:$D$883,"2210*"))/1000+(SUMIFS(EUROSTAT_VBE_IND_2005!K$7:K$883,EUROSTAT_VBE_IND_2005!$B$7:$B$883,$D358,EUROSTAT_VBE_IND_2005!$C$7:$C$883,"*"&amp;RIGHT($A358,3)&amp;"*",EUROSTAT_VBE_IND_2005!$D$7:$D$883,"23*"))/1000+(SUMIFS(EUROSTAT_VBE_IND_2005!K$7:K$883,EUROSTAT_VBE_IND_2005!$B$7:$B$883,$D358,EUROSTAT_VBE_IND_2005!$C$7:$C$883,"*"&amp;RIGHT($A358,3)&amp;"*",EUROSTAT_VBE_IND_2005!$D$7:$D$883,"5544*"))/1000</f>
        <v>0</v>
      </c>
      <c r="O358" s="17">
        <f>(SUMIFS(EUROSTAT_VBE_IND_2005!L$7:L$883,EUROSTAT_VBE_IND_2005!$B$7:$B$883,$D358,EUROSTAT_VBE_IND_2005!$C$7:$C$883,"*"&amp;RIGHT($A358,3)&amp;"*",EUROSTAT_VBE_IND_2005!$D$7:$D$883,"2210*"))/1000+(SUMIFS(EUROSTAT_VBE_IND_2005!L$7:L$883,EUROSTAT_VBE_IND_2005!$B$7:$B$883,$D358,EUROSTAT_VBE_IND_2005!$C$7:$C$883,"*"&amp;RIGHT($A358,3)&amp;"*",EUROSTAT_VBE_IND_2005!$D$7:$D$883,"23*"))/1000+(SUMIFS(EUROSTAT_VBE_IND_2005!L$7:L$883,EUROSTAT_VBE_IND_2005!$B$7:$B$883,$D358,EUROSTAT_VBE_IND_2005!$C$7:$C$883,"*"&amp;RIGHT($A358,3)&amp;"*",EUROSTAT_VBE_IND_2005!$D$7:$D$883,"5544*"))/1000</f>
        <v>0</v>
      </c>
      <c r="P358" s="17">
        <f>(SUMIFS(EUROSTAT_VBE_IND_2005!M$7:M$883,EUROSTAT_VBE_IND_2005!$B$7:$B$883,$D358,EUROSTAT_VBE_IND_2005!$C$7:$C$883,"*"&amp;RIGHT($A358,3)&amp;"*",EUROSTAT_VBE_IND_2005!$D$7:$D$883,"2210*"))/1000+(SUMIFS(EUROSTAT_VBE_IND_2005!M$7:M$883,EUROSTAT_VBE_IND_2005!$B$7:$B$883,$D358,EUROSTAT_VBE_IND_2005!$C$7:$C$883,"*"&amp;RIGHT($A358,3)&amp;"*",EUROSTAT_VBE_IND_2005!$D$7:$D$883,"23*"))/1000+(SUMIFS(EUROSTAT_VBE_IND_2005!M$7:M$883,EUROSTAT_VBE_IND_2005!$B$7:$B$883,$D358,EUROSTAT_VBE_IND_2005!$C$7:$C$883,"*"&amp;RIGHT($A358,3)&amp;"*",EUROSTAT_VBE_IND_2005!$D$7:$D$883,"5544*"))/1000</f>
        <v>0</v>
      </c>
      <c r="Q358" s="17">
        <f>(SUMIFS(EUROSTAT_VBE_IND_2005!N$7:N$883,EUROSTAT_VBE_IND_2005!$B$7:$B$883,$D358,EUROSTAT_VBE_IND_2005!$C$7:$C$883,"*"&amp;RIGHT($A358,3)&amp;"*",EUROSTAT_VBE_IND_2005!$D$7:$D$883,"2210*"))/1000+(SUMIFS(EUROSTAT_VBE_IND_2005!N$7:N$883,EUROSTAT_VBE_IND_2005!$B$7:$B$883,$D358,EUROSTAT_VBE_IND_2005!$C$7:$C$883,"*"&amp;RIGHT($A358,3)&amp;"*",EUROSTAT_VBE_IND_2005!$D$7:$D$883,"23*"))/1000+(SUMIFS(EUROSTAT_VBE_IND_2005!N$7:N$883,EUROSTAT_VBE_IND_2005!$B$7:$B$883,$D358,EUROSTAT_VBE_IND_2005!$C$7:$C$883,"*"&amp;RIGHT($A358,3)&amp;"*",EUROSTAT_VBE_IND_2005!$D$7:$D$883,"5544*"))/1000</f>
        <v>0</v>
      </c>
      <c r="R358" s="17">
        <f>(SUMIFS(EUROSTAT_VBE_IND_2005!O$7:O$883,EUROSTAT_VBE_IND_2005!$B$7:$B$883,$D358,EUROSTAT_VBE_IND_2005!$C$7:$C$883,"*"&amp;RIGHT($A358,3)&amp;"*",EUROSTAT_VBE_IND_2005!$D$7:$D$883,"2210*"))/1000+(SUMIFS(EUROSTAT_VBE_IND_2005!O$7:O$883,EUROSTAT_VBE_IND_2005!$B$7:$B$883,$D358,EUROSTAT_VBE_IND_2005!$C$7:$C$883,"*"&amp;RIGHT($A358,3)&amp;"*",EUROSTAT_VBE_IND_2005!$D$7:$D$883,"23*"))/1000+(SUMIFS(EUROSTAT_VBE_IND_2005!O$7:O$883,EUROSTAT_VBE_IND_2005!$B$7:$B$883,$D358,EUROSTAT_VBE_IND_2005!$C$7:$C$883,"*"&amp;RIGHT($A358,3)&amp;"*",EUROSTAT_VBE_IND_2005!$D$7:$D$883,"5544*"))/1000</f>
        <v>0</v>
      </c>
      <c r="S358" s="17">
        <f>(SUMIFS(EUROSTAT_VBE_IND_2005!P$7:P$883,EUROSTAT_VBE_IND_2005!$B$7:$B$883,$D358,EUROSTAT_VBE_IND_2005!$C$7:$C$883,"*"&amp;RIGHT($A358,3)&amp;"*",EUROSTAT_VBE_IND_2005!$D$7:$D$883,"2210*"))/1000+(SUMIFS(EUROSTAT_VBE_IND_2005!P$7:P$883,EUROSTAT_VBE_IND_2005!$B$7:$B$883,$D358,EUROSTAT_VBE_IND_2005!$C$7:$C$883,"*"&amp;RIGHT($A358,3)&amp;"*",EUROSTAT_VBE_IND_2005!$D$7:$D$883,"23*"))/1000+(SUMIFS(EUROSTAT_VBE_IND_2005!P$7:P$883,EUROSTAT_VBE_IND_2005!$B$7:$B$883,$D358,EUROSTAT_VBE_IND_2005!$C$7:$C$883,"*"&amp;RIGHT($A358,3)&amp;"*",EUROSTAT_VBE_IND_2005!$D$7:$D$883,"5544*"))/1000</f>
        <v>0</v>
      </c>
      <c r="T358" s="17">
        <f>(SUMIFS(EUROSTAT_VBE_IND_2005!Q$7:Q$883,EUROSTAT_VBE_IND_2005!$B$7:$B$883,$D358,EUROSTAT_VBE_IND_2005!$C$7:$C$883,"*"&amp;RIGHT($A358,3)&amp;"*",EUROSTAT_VBE_IND_2005!$D$7:$D$883,"2210*"))/1000+(SUMIFS(EUROSTAT_VBE_IND_2005!Q$7:Q$883,EUROSTAT_VBE_IND_2005!$B$7:$B$883,$D358,EUROSTAT_VBE_IND_2005!$C$7:$C$883,"*"&amp;RIGHT($A358,3)&amp;"*",EUROSTAT_VBE_IND_2005!$D$7:$D$883,"23*"))/1000+(SUMIFS(EUROSTAT_VBE_IND_2005!Q$7:Q$883,EUROSTAT_VBE_IND_2005!$B$7:$B$883,$D358,EUROSTAT_VBE_IND_2005!$C$7:$C$883,"*"&amp;RIGHT($A358,3)&amp;"*",EUROSTAT_VBE_IND_2005!$D$7:$D$883,"5544*"))/1000</f>
        <v>0</v>
      </c>
      <c r="U358" s="17">
        <f>(SUMIFS(EUROSTAT_VBE_IND_2005!R$7:R$883,EUROSTAT_VBE_IND_2005!$B$7:$B$883,$D358,EUROSTAT_VBE_IND_2005!$C$7:$C$883,"*"&amp;RIGHT($A358,3)&amp;"*",EUROSTAT_VBE_IND_2005!$D$7:$D$883,"2210*"))/1000+(SUMIFS(EUROSTAT_VBE_IND_2005!R$7:R$883,EUROSTAT_VBE_IND_2005!$B$7:$B$883,$D358,EUROSTAT_VBE_IND_2005!$C$7:$C$883,"*"&amp;RIGHT($A358,3)&amp;"*",EUROSTAT_VBE_IND_2005!$D$7:$D$883,"23*"))/1000+(SUMIFS(EUROSTAT_VBE_IND_2005!R$7:R$883,EUROSTAT_VBE_IND_2005!$B$7:$B$883,$D358,EUROSTAT_VBE_IND_2005!$C$7:$C$883,"*"&amp;RIGHT($A358,3)&amp;"*",EUROSTAT_VBE_IND_2005!$D$7:$D$883,"5544*"))/1000</f>
        <v>0</v>
      </c>
      <c r="V358" s="17">
        <f>(SUMIFS(EUROSTAT_VBE_IND_2005!S$7:S$883,EUROSTAT_VBE_IND_2005!$B$7:$B$883,$D358,EUROSTAT_VBE_IND_2005!$C$7:$C$883,"*"&amp;RIGHT($A358,3)&amp;"*",EUROSTAT_VBE_IND_2005!$D$7:$D$883,"2210*"))/1000+(SUMIFS(EUROSTAT_VBE_IND_2005!S$7:S$883,EUROSTAT_VBE_IND_2005!$B$7:$B$883,$D358,EUROSTAT_VBE_IND_2005!$C$7:$C$883,"*"&amp;RIGHT($A358,3)&amp;"*",EUROSTAT_VBE_IND_2005!$D$7:$D$883,"23*"))/1000+(SUMIFS(EUROSTAT_VBE_IND_2005!S$7:S$883,EUROSTAT_VBE_IND_2005!$B$7:$B$883,$D358,EUROSTAT_VBE_IND_2005!$C$7:$C$883,"*"&amp;RIGHT($A358,3)&amp;"*",EUROSTAT_VBE_IND_2005!$D$7:$D$883,"5544*"))/1000</f>
        <v>0</v>
      </c>
      <c r="W358" s="17">
        <f>(SUMIFS(EUROSTAT_VBE_IND_2005!T$7:T$883,EUROSTAT_VBE_IND_2005!$B$7:$B$883,$D358,EUROSTAT_VBE_IND_2005!$C$7:$C$883,"*"&amp;RIGHT($A358,3)&amp;"*",EUROSTAT_VBE_IND_2005!$D$7:$D$883,"2210*"))/1000+(SUMIFS(EUROSTAT_VBE_IND_2005!T$7:T$883,EUROSTAT_VBE_IND_2005!$B$7:$B$883,$D358,EUROSTAT_VBE_IND_2005!$C$7:$C$883,"*"&amp;RIGHT($A358,3)&amp;"*",EUROSTAT_VBE_IND_2005!$D$7:$D$883,"23*"))/1000+(SUMIFS(EUROSTAT_VBE_IND_2005!T$7:T$883,EUROSTAT_VBE_IND_2005!$B$7:$B$883,$D358,EUROSTAT_VBE_IND_2005!$C$7:$C$883,"*"&amp;RIGHT($A358,3)&amp;"*",EUROSTAT_VBE_IND_2005!$D$7:$D$883,"5544*"))/1000</f>
        <v>0</v>
      </c>
      <c r="X358" s="17">
        <f>(SUMIFS(EUROSTAT_VBE_IND_2005!U$7:U$883,EUROSTAT_VBE_IND_2005!$B$7:$B$883,$D358,EUROSTAT_VBE_IND_2005!$C$7:$C$883,"*"&amp;RIGHT($A358,3)&amp;"*",EUROSTAT_VBE_IND_2005!$D$7:$D$883,"2210*"))/1000+(SUMIFS(EUROSTAT_VBE_IND_2005!U$7:U$883,EUROSTAT_VBE_IND_2005!$B$7:$B$883,$D358,EUROSTAT_VBE_IND_2005!$C$7:$C$883,"*"&amp;RIGHT($A358,3)&amp;"*",EUROSTAT_VBE_IND_2005!$D$7:$D$883,"23*"))/1000+(SUMIFS(EUROSTAT_VBE_IND_2005!U$7:U$883,EUROSTAT_VBE_IND_2005!$B$7:$B$883,$D358,EUROSTAT_VBE_IND_2005!$C$7:$C$883,"*"&amp;RIGHT($A358,3)&amp;"*",EUROSTAT_VBE_IND_2005!$D$7:$D$883,"5544*"))/1000</f>
        <v>0</v>
      </c>
      <c r="Y358" s="17">
        <f>(SUMIFS(EUROSTAT_VBE_IND_2005!V$7:V$883,EUROSTAT_VBE_IND_2005!$B$7:$B$883,$D358,EUROSTAT_VBE_IND_2005!$C$7:$C$883,"*"&amp;RIGHT($A358,3)&amp;"*",EUROSTAT_VBE_IND_2005!$D$7:$D$883,"2210*"))/1000+(SUMIFS(EUROSTAT_VBE_IND_2005!V$7:V$883,EUROSTAT_VBE_IND_2005!$B$7:$B$883,$D358,EUROSTAT_VBE_IND_2005!$C$7:$C$883,"*"&amp;RIGHT($A358,3)&amp;"*",EUROSTAT_VBE_IND_2005!$D$7:$D$883,"23*"))/1000+(SUMIFS(EUROSTAT_VBE_IND_2005!V$7:V$883,EUROSTAT_VBE_IND_2005!$B$7:$B$883,$D358,EUROSTAT_VBE_IND_2005!$C$7:$C$883,"*"&amp;RIGHT($A358,3)&amp;"*",EUROSTAT_VBE_IND_2005!$D$7:$D$883,"5544*"))/1000</f>
        <v>0</v>
      </c>
      <c r="Z358" s="17">
        <f>(SUMIFS(EUROSTAT_VBE_IND_2005!W$7:W$883,EUROSTAT_VBE_IND_2005!$B$7:$B$883,$D358,EUROSTAT_VBE_IND_2005!$C$7:$C$883,"*"&amp;RIGHT($A358,3)&amp;"*",EUROSTAT_VBE_IND_2005!$D$7:$D$883,"2210*"))/1000+(SUMIFS(EUROSTAT_VBE_IND_2005!W$7:W$883,EUROSTAT_VBE_IND_2005!$B$7:$B$883,$D358,EUROSTAT_VBE_IND_2005!$C$7:$C$883,"*"&amp;RIGHT($A358,3)&amp;"*",EUROSTAT_VBE_IND_2005!$D$7:$D$883,"23*"))/1000+(SUMIFS(EUROSTAT_VBE_IND_2005!W$7:W$883,EUROSTAT_VBE_IND_2005!$B$7:$B$883,$D358,EUROSTAT_VBE_IND_2005!$C$7:$C$883,"*"&amp;RIGHT($A358,3)&amp;"*",EUROSTAT_VBE_IND_2005!$D$7:$D$883,"5544*"))/1000</f>
        <v>0</v>
      </c>
      <c r="AA358" s="17">
        <f>(SUMIFS(EUROSTAT_VBE_IND_2005!X$7:X$883,EUROSTAT_VBE_IND_2005!$B$7:$B$883,$D358,EUROSTAT_VBE_IND_2005!$C$7:$C$883,"*"&amp;RIGHT($A358,3)&amp;"*",EUROSTAT_VBE_IND_2005!$D$7:$D$883,"2210*"))/1000+(SUMIFS(EUROSTAT_VBE_IND_2005!X$7:X$883,EUROSTAT_VBE_IND_2005!$B$7:$B$883,$D358,EUROSTAT_VBE_IND_2005!$C$7:$C$883,"*"&amp;RIGHT($A358,3)&amp;"*",EUROSTAT_VBE_IND_2005!$D$7:$D$883,"23*"))/1000+(SUMIFS(EUROSTAT_VBE_IND_2005!X$7:X$883,EUROSTAT_VBE_IND_2005!$B$7:$B$883,$D358,EUROSTAT_VBE_IND_2005!$C$7:$C$883,"*"&amp;RIGHT($A358,3)&amp;"*",EUROSTAT_VBE_IND_2005!$D$7:$D$883,"5544*"))/1000</f>
        <v>0</v>
      </c>
      <c r="AB358" s="17">
        <f>(SUMIFS(EUROSTAT_VBE_IND_2005!AA$7:AA$883,EUROSTAT_VBE_IND_2005!$B$7:$B$883,$D358,EUROSTAT_VBE_IND_2005!$C$7:$C$883,"*"&amp;RIGHT($A358,3)&amp;"*",EUROSTAT_VBE_IND_2005!$D$7:$D$883,"2210*"))/1000+(SUMIFS(EUROSTAT_VBE_IND_2005!AA$7:AA$883,EUROSTAT_VBE_IND_2005!$B$7:$B$883,$D358,EUROSTAT_VBE_IND_2005!$C$7:$C$883,"*"&amp;RIGHT($A358,3)&amp;"*",EUROSTAT_VBE_IND_2005!$D$7:$D$883,"23*"))/1000+(SUMIFS(EUROSTAT_VBE_IND_2005!AA$7:AA$883,EUROSTAT_VBE_IND_2005!$B$7:$B$883,$D358,EUROSTAT_VBE_IND_2005!$C$7:$C$883,"*"&amp;RIGHT($A358,3)&amp;"*",EUROSTAT_VBE_IND_2005!$D$7:$D$883,"5544*"))/1000</f>
        <v>0</v>
      </c>
      <c r="AC358" s="17">
        <f>(SUMIFS(EUROSTAT_VBE_IND_2005!AB$7:AB$883,EUROSTAT_VBE_IND_2005!$B$7:$B$883,$D358,EUROSTAT_VBE_IND_2005!$C$7:$C$883,"*"&amp;RIGHT($A358,3)&amp;"*",EUROSTAT_VBE_IND_2005!$D$7:$D$883,"2210*"))/1000+(SUMIFS(EUROSTAT_VBE_IND_2005!AB$7:AB$883,EUROSTAT_VBE_IND_2005!$B$7:$B$883,$D358,EUROSTAT_VBE_IND_2005!$C$7:$C$883,"*"&amp;RIGHT($A358,3)&amp;"*",EUROSTAT_VBE_IND_2005!$D$7:$D$883,"23*"))/1000+(SUMIFS(EUROSTAT_VBE_IND_2005!AB$7:AB$883,EUROSTAT_VBE_IND_2005!$B$7:$B$883,$D358,EUROSTAT_VBE_IND_2005!$C$7:$C$883,"*"&amp;RIGHT($A358,3)&amp;"*",EUROSTAT_VBE_IND_2005!$D$7:$D$883,"5544*"))/1000</f>
        <v>0</v>
      </c>
      <c r="AD358" s="17">
        <f>(SUMIFS(EUROSTAT_VBE_IND_2005!AC$7:AC$883,EUROSTAT_VBE_IND_2005!$B$7:$B$883,$D358,EUROSTAT_VBE_IND_2005!$C$7:$C$883,"*"&amp;RIGHT($A358,3)&amp;"*",EUROSTAT_VBE_IND_2005!$D$7:$D$883,"2210*"))/1000+(SUMIFS(EUROSTAT_VBE_IND_2005!AC$7:AC$883,EUROSTAT_VBE_IND_2005!$B$7:$B$883,$D358,EUROSTAT_VBE_IND_2005!$C$7:$C$883,"*"&amp;RIGHT($A358,3)&amp;"*",EUROSTAT_VBE_IND_2005!$D$7:$D$883,"23*"))/1000+(SUMIFS(EUROSTAT_VBE_IND_2005!AC$7:AC$883,EUROSTAT_VBE_IND_2005!$B$7:$B$883,$D358,EUROSTAT_VBE_IND_2005!$C$7:$C$883,"*"&amp;RIGHT($A358,3)&amp;"*",EUROSTAT_VBE_IND_2005!$D$7:$D$883,"5544*"))/1000</f>
        <v>0</v>
      </c>
      <c r="AE358" s="17">
        <f>(SUMIFS(EUROSTAT_VBE_IND_2005!AD$7:AD$883,EUROSTAT_VBE_IND_2005!$B$7:$B$883,$D358,EUROSTAT_VBE_IND_2005!$C$7:$C$883,"*"&amp;RIGHT($A358,3)&amp;"*",EUROSTAT_VBE_IND_2005!$D$7:$D$883,"2210*"))/1000+(SUMIFS(EUROSTAT_VBE_IND_2005!AD$7:AD$883,EUROSTAT_VBE_IND_2005!$B$7:$B$883,$D358,EUROSTAT_VBE_IND_2005!$C$7:$C$883,"*"&amp;RIGHT($A358,3)&amp;"*",EUROSTAT_VBE_IND_2005!$D$7:$D$883,"23*"))/1000+(SUMIFS(EUROSTAT_VBE_IND_2005!AD$7:AD$883,EUROSTAT_VBE_IND_2005!$B$7:$B$883,$D358,EUROSTAT_VBE_IND_2005!$C$7:$C$883,"*"&amp;RIGHT($A358,3)&amp;"*",EUROSTAT_VBE_IND_2005!$D$7:$D$883,"5544*"))/1000</f>
        <v>0</v>
      </c>
      <c r="AF358" s="17">
        <f>(SUMIFS(EUROSTAT_VBE_IND_2005!AE$7:AE$883,EUROSTAT_VBE_IND_2005!$B$7:$B$883,$D358,EUROSTAT_VBE_IND_2005!$C$7:$C$883,"*"&amp;RIGHT($A358,3)&amp;"*",EUROSTAT_VBE_IND_2005!$D$7:$D$883,"2210*"))/1000+(SUMIFS(EUROSTAT_VBE_IND_2005!AE$7:AE$883,EUROSTAT_VBE_IND_2005!$B$7:$B$883,$D358,EUROSTAT_VBE_IND_2005!$C$7:$C$883,"*"&amp;RIGHT($A358,3)&amp;"*",EUROSTAT_VBE_IND_2005!$D$7:$D$883,"23*"))/1000+(SUMIFS(EUROSTAT_VBE_IND_2005!AE$7:AE$883,EUROSTAT_VBE_IND_2005!$B$7:$B$883,$D358,EUROSTAT_VBE_IND_2005!$C$7:$C$883,"*"&amp;RIGHT($A358,3)&amp;"*",EUROSTAT_VBE_IND_2005!$D$7:$D$883,"5544*"))/1000</f>
        <v>0</v>
      </c>
      <c r="AG358" s="17">
        <f>(SUMIFS(EUROSTAT_VBE_IND_2005!AF$7:AF$883,EUROSTAT_VBE_IND_2005!$B$7:$B$883,$D358,EUROSTAT_VBE_IND_2005!$C$7:$C$883,"*"&amp;RIGHT($A358,3)&amp;"*",EUROSTAT_VBE_IND_2005!$D$7:$D$883,"2210*"))/1000+(SUMIFS(EUROSTAT_VBE_IND_2005!AF$7:AF$883,EUROSTAT_VBE_IND_2005!$B$7:$B$883,$D358,EUROSTAT_VBE_IND_2005!$C$7:$C$883,"*"&amp;RIGHT($A358,3)&amp;"*",EUROSTAT_VBE_IND_2005!$D$7:$D$883,"23*"))/1000+(SUMIFS(EUROSTAT_VBE_IND_2005!AF$7:AF$883,EUROSTAT_VBE_IND_2005!$B$7:$B$883,$D358,EUROSTAT_VBE_IND_2005!$C$7:$C$883,"*"&amp;RIGHT($A358,3)&amp;"*",EUROSTAT_VBE_IND_2005!$D$7:$D$883,"5544*"))/1000</f>
        <v>0</v>
      </c>
      <c r="AH358" s="17">
        <f>(SUMIFS(EUROSTAT_VBE_IND_2005!AH$7:AH$883,EUROSTAT_VBE_IND_2005!$B$7:$B$883,$D358,EUROSTAT_VBE_IND_2005!$C$7:$C$883,"*"&amp;RIGHT($A358,3)&amp;"*",EUROSTAT_VBE_IND_2005!$D$7:$D$883,"2210*"))/1000+(SUMIFS(EUROSTAT_VBE_IND_2005!AH$7:AH$883,EUROSTAT_VBE_IND_2005!$B$7:$B$883,$D358,EUROSTAT_VBE_IND_2005!$C$7:$C$883,"*"&amp;RIGHT($A358,3)&amp;"*",EUROSTAT_VBE_IND_2005!$D$7:$D$883,"23*"))/1000+(SUMIFS(EUROSTAT_VBE_IND_2005!AH$7:AH$883,EUROSTAT_VBE_IND_2005!$B$7:$B$883,$D358,EUROSTAT_VBE_IND_2005!$C$7:$C$883,"*"&amp;RIGHT($A358,3)&amp;"*",EUROSTAT_VBE_IND_2005!$D$7:$D$883,"5544*"))/1000</f>
        <v>0</v>
      </c>
      <c r="AI358" s="17">
        <f>(SUMIFS(EUROSTAT_VBE_IND_2005!AI$7:AI$883,EUROSTAT_VBE_IND_2005!$B$7:$B$883,$D358,EUROSTAT_VBE_IND_2005!$C$7:$C$883,"*"&amp;RIGHT($A358,3)&amp;"*",EUROSTAT_VBE_IND_2005!$D$7:$D$883,"2210*"))/1000+(SUMIFS(EUROSTAT_VBE_IND_2005!AI$7:AI$883,EUROSTAT_VBE_IND_2005!$B$7:$B$883,$D358,EUROSTAT_VBE_IND_2005!$C$7:$C$883,"*"&amp;RIGHT($A358,3)&amp;"*",EUROSTAT_VBE_IND_2005!$D$7:$D$883,"23*"))/1000+(SUMIFS(EUROSTAT_VBE_IND_2005!AI$7:AI$883,EUROSTAT_VBE_IND_2005!$B$7:$B$883,$D358,EUROSTAT_VBE_IND_2005!$C$7:$C$883,"*"&amp;RIGHT($A358,3)&amp;"*",EUROSTAT_VBE_IND_2005!$D$7:$D$883,"5544*"))/1000</f>
        <v>0</v>
      </c>
      <c r="AJ358" s="17">
        <f>(SUMIFS(EUROSTAT_VBE_IND_2005!AJ$7:AJ$883,EUROSTAT_VBE_IND_2005!$B$7:$B$883,$D358,EUROSTAT_VBE_IND_2005!$C$7:$C$883,"*"&amp;RIGHT($A358,3)&amp;"*",EUROSTAT_VBE_IND_2005!$D$7:$D$883,"2210*"))/1000+(SUMIFS(EUROSTAT_VBE_IND_2005!AJ$7:AJ$883,EUROSTAT_VBE_IND_2005!$B$7:$B$883,$D358,EUROSTAT_VBE_IND_2005!$C$7:$C$883,"*"&amp;RIGHT($A358,3)&amp;"*",EUROSTAT_VBE_IND_2005!$D$7:$D$883,"23*"))/1000+(SUMIFS(EUROSTAT_VBE_IND_2005!AJ$7:AJ$883,EUROSTAT_VBE_IND_2005!$B$7:$B$883,$D358,EUROSTAT_VBE_IND_2005!$C$7:$C$883,"*"&amp;RIGHT($A358,3)&amp;"*",EUROSTAT_VBE_IND_2005!$D$7:$D$883,"5544*"))/1000</f>
        <v>0</v>
      </c>
      <c r="AK358" s="17">
        <f>(SUMIFS(EUROSTAT_VBE_IND_2005!AK$7:AK$883,EUROSTAT_VBE_IND_2005!$B$7:$B$883,$D358,EUROSTAT_VBE_IND_2005!$C$7:$C$883,"*"&amp;RIGHT($A358,3)&amp;"*",EUROSTAT_VBE_IND_2005!$D$7:$D$883,"2210*"))/1000+(SUMIFS(EUROSTAT_VBE_IND_2005!AK$7:AK$883,EUROSTAT_VBE_IND_2005!$B$7:$B$883,$D358,EUROSTAT_VBE_IND_2005!$C$7:$C$883,"*"&amp;RIGHT($A358,3)&amp;"*",EUROSTAT_VBE_IND_2005!$D$7:$D$883,"23*"))/1000+(SUMIFS(EUROSTAT_VBE_IND_2005!AK$7:AK$883,EUROSTAT_VBE_IND_2005!$B$7:$B$883,$D358,EUROSTAT_VBE_IND_2005!$C$7:$C$883,"*"&amp;RIGHT($A358,3)&amp;"*",EUROSTAT_VBE_IND_2005!$D$7:$D$883,"5544*"))/1000</f>
        <v>0</v>
      </c>
      <c r="AL358" s="198"/>
      <c r="AM358" s="198"/>
      <c r="AN358" s="198"/>
      <c r="AO358" s="17">
        <f>(SUMIFS(EUROSTAT_VBE_IND_2005!Y$7:Y$883,EUROSTAT_VBE_IND_2005!$B$7:$B$883,$D358,EUROSTAT_VBE_IND_2005!$C$7:$C$883,"*"&amp;RIGHT($A358,3)&amp;"*",EUROSTAT_VBE_IND_2005!$D$7:$D$883,"2210*"))/1000+(SUMIFS(EUROSTAT_VBE_IND_2005!Y$7:Y$883,EUROSTAT_VBE_IND_2005!$B$7:$B$883,$D358,EUROSTAT_VBE_IND_2005!$C$7:$C$883,"*"&amp;RIGHT($A358,3)&amp;"*",EUROSTAT_VBE_IND_2005!$D$7:$D$883,"23*"))/1000+(SUMIFS(EUROSTAT_VBE_IND_2005!Y$7:Y$883,EUROSTAT_VBE_IND_2005!$B$7:$B$883,$D358,EUROSTAT_VBE_IND_2005!$C$7:$C$883,"*"&amp;RIGHT($A358,3)&amp;"*",EUROSTAT_VBE_IND_2005!$D$7:$D$883,"5544*"))/1000</f>
        <v>0.058</v>
      </c>
      <c r="AP358" s="17">
        <f>(SUMIFS(EUROSTAT_VBE_IND_2005!Z$7:Z$883,EUROSTAT_VBE_IND_2005!$B$7:$B$883,$D358,EUROSTAT_VBE_IND_2005!$C$7:$C$883,"*"&amp;RIGHT($A358,3)&amp;"*",EUROSTAT_VBE_IND_2005!$D$7:$D$883,"2210*"))/1000+(SUMIFS(EUROSTAT_VBE_IND_2005!Z$7:Z$883,EUROSTAT_VBE_IND_2005!$B$7:$B$883,$D358,EUROSTAT_VBE_IND_2005!$C$7:$C$883,"*"&amp;RIGHT($A358,3)&amp;"*",EUROSTAT_VBE_IND_2005!$D$7:$D$883,"23*"))/1000+(SUMIFS(EUROSTAT_VBE_IND_2005!Z$7:Z$883,EUROSTAT_VBE_IND_2005!$B$7:$B$883,$D358,EUROSTAT_VBE_IND_2005!$C$7:$C$883,"*"&amp;RIGHT($A358,3)&amp;"*",EUROSTAT_VBE_IND_2005!$D$7:$D$883,"5544*"))/1000</f>
        <v>0</v>
      </c>
      <c r="AQ358" s="17">
        <f>(SUMIFS(EUROSTAT_VBE_IND_2005!AG$7:AG$883,EUROSTAT_VBE_IND_2005!$B$7:$B$883,$D358,EUROSTAT_VBE_IND_2005!$C$7:$C$883,"*"&amp;RIGHT($A358,3)&amp;"*",EUROSTAT_VBE_IND_2005!$D$7:$D$883,"2210*"))/1000+(SUMIFS(EUROSTAT_VBE_IND_2005!AG$7:AG$883,EUROSTAT_VBE_IND_2005!$B$7:$B$883,$D358,EUROSTAT_VBE_IND_2005!$C$7:$C$883,"*"&amp;RIGHT($A358,3)&amp;"*",EUROSTAT_VBE_IND_2005!$D$7:$D$883,"23*"))/1000+(SUMIFS(EUROSTAT_VBE_IND_2005!AG$7:AG$883,EUROSTAT_VBE_IND_2005!$B$7:$B$883,$D358,EUROSTAT_VBE_IND_2005!$C$7:$C$883,"*"&amp;RIGHT($A358,3)&amp;"*",EUROSTAT_VBE_IND_2005!$D$7:$D$883,"5544*"))/1000</f>
        <v>0.034</v>
      </c>
    </row>
    <row r="359" spans="1:43">
      <c r="A359" t="str">
        <f>LEFT(EUROSTAT_VBE_IND_2005!$C$579,8)</f>
        <v>B_101851</v>
      </c>
      <c r="B359" s="28" t="s">
        <v>306</v>
      </c>
      <c r="C359" t="s">
        <v>293</v>
      </c>
      <c r="D359" t="s">
        <v>55</v>
      </c>
      <c r="E359" t="s">
        <v>231</v>
      </c>
      <c r="F359" t="s">
        <v>251</v>
      </c>
      <c r="G359" s="17">
        <f>(SUMIFS(EUROSTAT_VBE_IND_2005!E$7:E$883,EUROSTAT_VBE_IND_2005!$B$7:$B$883,$D359,EUROSTAT_VBE_IND_2005!$C$7:$C$883,"*"&amp;RIGHT($A359,3)&amp;"*",EUROSTAT_VBE_IND_2005!$D$7:$D$883,"2230*"))/1000+(SUMIFS(EUROSTAT_VBE_IND_2005!E$7:E$883,EUROSTAT_VBE_IND_2005!$B$7:$B$883,$D359,EUROSTAT_VBE_IND_2005!$C$7:$C$883,"*"&amp;RIGHT($A358,3)&amp;"*",EUROSTAT_VBE_IND_2005!$D$7:$D$883,"2130*"))/1000</f>
        <v>0</v>
      </c>
      <c r="H359" s="17">
        <f>(SUMIFS(EUROSTAT_VBE_IND_2005!F$7:F$883,EUROSTAT_VBE_IND_2005!$B$7:$B$883,$D359,EUROSTAT_VBE_IND_2005!$C$7:$C$883,"*"&amp;RIGHT($A359,3)&amp;"*",EUROSTAT_VBE_IND_2005!$D$7:$D$883,"2230*"))/1000+(SUMIFS(EUROSTAT_VBE_IND_2005!F$7:F$883,EUROSTAT_VBE_IND_2005!$B$7:$B$883,$D359,EUROSTAT_VBE_IND_2005!$C$7:$C$883,"*"&amp;RIGHT($A358,3)&amp;"*",EUROSTAT_VBE_IND_2005!$D$7:$D$883,"2130*"))/1000</f>
        <v>0</v>
      </c>
      <c r="I359" s="17">
        <f>(SUMIFS(EUROSTAT_VBE_IND_2005!G$7:G$883,EUROSTAT_VBE_IND_2005!$B$7:$B$883,$D359,EUROSTAT_VBE_IND_2005!$C$7:$C$883,"*"&amp;RIGHT($A359,3)&amp;"*",EUROSTAT_VBE_IND_2005!$D$7:$D$883,"2230*"))/1000+(SUMIFS(EUROSTAT_VBE_IND_2005!G$7:G$883,EUROSTAT_VBE_IND_2005!$B$7:$B$883,$D359,EUROSTAT_VBE_IND_2005!$C$7:$C$883,"*"&amp;RIGHT($A358,3)&amp;"*",EUROSTAT_VBE_IND_2005!$D$7:$D$883,"2130*"))/1000</f>
        <v>0</v>
      </c>
      <c r="J359" s="198"/>
      <c r="K359" s="17">
        <f>(SUMIFS(EUROSTAT_VBE_IND_2005!H$7:H$883,EUROSTAT_VBE_IND_2005!$B$7:$B$883,$D359,EUROSTAT_VBE_IND_2005!$C$7:$C$883,"*"&amp;RIGHT($A359,3)&amp;"*",EUROSTAT_VBE_IND_2005!$D$7:$D$883,"2230*"))/1000+(SUMIFS(EUROSTAT_VBE_IND_2005!H$7:H$883,EUROSTAT_VBE_IND_2005!$B$7:$B$883,$D359,EUROSTAT_VBE_IND_2005!$C$7:$C$883,"*"&amp;RIGHT($A358,3)&amp;"*",EUROSTAT_VBE_IND_2005!$D$7:$D$883,"2130*"))/1000</f>
        <v>0</v>
      </c>
      <c r="L359" s="17">
        <f>(SUMIFS(EUROSTAT_VBE_IND_2005!I$7:I$883,EUROSTAT_VBE_IND_2005!$B$7:$B$883,$D359,EUROSTAT_VBE_IND_2005!$C$7:$C$883,"*"&amp;RIGHT($A359,3)&amp;"*",EUROSTAT_VBE_IND_2005!$D$7:$D$883,"2230*"))/1000+(SUMIFS(EUROSTAT_VBE_IND_2005!I$7:I$883,EUROSTAT_VBE_IND_2005!$B$7:$B$883,$D359,EUROSTAT_VBE_IND_2005!$C$7:$C$883,"*"&amp;RIGHT($A358,3)&amp;"*",EUROSTAT_VBE_IND_2005!$D$7:$D$883,"2130*"))/1000</f>
        <v>0</v>
      </c>
      <c r="M359" s="17">
        <f>(SUMIFS(EUROSTAT_VBE_IND_2005!J$7:J$883,EUROSTAT_VBE_IND_2005!$B$7:$B$883,$D359,EUROSTAT_VBE_IND_2005!$C$7:$C$883,"*"&amp;RIGHT($A359,3)&amp;"*",EUROSTAT_VBE_IND_2005!$D$7:$D$883,"2230*"))/1000+(SUMIFS(EUROSTAT_VBE_IND_2005!J$7:J$883,EUROSTAT_VBE_IND_2005!$B$7:$B$883,$D359,EUROSTAT_VBE_IND_2005!$C$7:$C$883,"*"&amp;RIGHT($A358,3)&amp;"*",EUROSTAT_VBE_IND_2005!$D$7:$D$883,"2130*"))/1000</f>
        <v>0.3</v>
      </c>
      <c r="N359" s="17">
        <f>(SUMIFS(EUROSTAT_VBE_IND_2005!K$7:K$883,EUROSTAT_VBE_IND_2005!$B$7:$B$883,$D359,EUROSTAT_VBE_IND_2005!$C$7:$C$883,"*"&amp;RIGHT($A359,3)&amp;"*",EUROSTAT_VBE_IND_2005!$D$7:$D$883,"2230*"))/1000+(SUMIFS(EUROSTAT_VBE_IND_2005!K$7:K$883,EUROSTAT_VBE_IND_2005!$B$7:$B$883,$D359,EUROSTAT_VBE_IND_2005!$C$7:$C$883,"*"&amp;RIGHT($A358,3)&amp;"*",EUROSTAT_VBE_IND_2005!$D$7:$D$883,"2130*"))/1000</f>
        <v>0</v>
      </c>
      <c r="O359" s="17">
        <f>(SUMIFS(EUROSTAT_VBE_IND_2005!L$7:L$883,EUROSTAT_VBE_IND_2005!$B$7:$B$883,$D359,EUROSTAT_VBE_IND_2005!$C$7:$C$883,"*"&amp;RIGHT($A359,3)&amp;"*",EUROSTAT_VBE_IND_2005!$D$7:$D$883,"2230*"))/1000+(SUMIFS(EUROSTAT_VBE_IND_2005!L$7:L$883,EUROSTAT_VBE_IND_2005!$B$7:$B$883,$D359,EUROSTAT_VBE_IND_2005!$C$7:$C$883,"*"&amp;RIGHT($A358,3)&amp;"*",EUROSTAT_VBE_IND_2005!$D$7:$D$883,"2130*"))/1000</f>
        <v>0</v>
      </c>
      <c r="P359" s="17">
        <f>(SUMIFS(EUROSTAT_VBE_IND_2005!M$7:M$883,EUROSTAT_VBE_IND_2005!$B$7:$B$883,$D359,EUROSTAT_VBE_IND_2005!$C$7:$C$883,"*"&amp;RIGHT($A359,3)&amp;"*",EUROSTAT_VBE_IND_2005!$D$7:$D$883,"2230*"))/1000+(SUMIFS(EUROSTAT_VBE_IND_2005!M$7:M$883,EUROSTAT_VBE_IND_2005!$B$7:$B$883,$D359,EUROSTAT_VBE_IND_2005!$C$7:$C$883,"*"&amp;RIGHT($A358,3)&amp;"*",EUROSTAT_VBE_IND_2005!$D$7:$D$883,"2130*"))/1000</f>
        <v>0</v>
      </c>
      <c r="Q359" s="17">
        <f>(SUMIFS(EUROSTAT_VBE_IND_2005!N$7:N$883,EUROSTAT_VBE_IND_2005!$B$7:$B$883,$D359,EUROSTAT_VBE_IND_2005!$C$7:$C$883,"*"&amp;RIGHT($A359,3)&amp;"*",EUROSTAT_VBE_IND_2005!$D$7:$D$883,"2230*"))/1000+(SUMIFS(EUROSTAT_VBE_IND_2005!N$7:N$883,EUROSTAT_VBE_IND_2005!$B$7:$B$883,$D359,EUROSTAT_VBE_IND_2005!$C$7:$C$883,"*"&amp;RIGHT($A358,3)&amp;"*",EUROSTAT_VBE_IND_2005!$D$7:$D$883,"2130*"))/1000</f>
        <v>0</v>
      </c>
      <c r="R359" s="17">
        <f>(SUMIFS(EUROSTAT_VBE_IND_2005!O$7:O$883,EUROSTAT_VBE_IND_2005!$B$7:$B$883,$D359,EUROSTAT_VBE_IND_2005!$C$7:$C$883,"*"&amp;RIGHT($A359,3)&amp;"*",EUROSTAT_VBE_IND_2005!$D$7:$D$883,"2230*"))/1000+(SUMIFS(EUROSTAT_VBE_IND_2005!O$7:O$883,EUROSTAT_VBE_IND_2005!$B$7:$B$883,$D359,EUROSTAT_VBE_IND_2005!$C$7:$C$883,"*"&amp;RIGHT($A358,3)&amp;"*",EUROSTAT_VBE_IND_2005!$D$7:$D$883,"2130*"))/1000</f>
        <v>0</v>
      </c>
      <c r="S359" s="17">
        <f>(SUMIFS(EUROSTAT_VBE_IND_2005!P$7:P$883,EUROSTAT_VBE_IND_2005!$B$7:$B$883,$D359,EUROSTAT_VBE_IND_2005!$C$7:$C$883,"*"&amp;RIGHT($A359,3)&amp;"*",EUROSTAT_VBE_IND_2005!$D$7:$D$883,"2230*"))/1000+(SUMIFS(EUROSTAT_VBE_IND_2005!P$7:P$883,EUROSTAT_VBE_IND_2005!$B$7:$B$883,$D359,EUROSTAT_VBE_IND_2005!$C$7:$C$883,"*"&amp;RIGHT($A358,3)&amp;"*",EUROSTAT_VBE_IND_2005!$D$7:$D$883,"2130*"))/1000</f>
        <v>0</v>
      </c>
      <c r="T359" s="17">
        <f>(SUMIFS(EUROSTAT_VBE_IND_2005!Q$7:Q$883,EUROSTAT_VBE_IND_2005!$B$7:$B$883,$D359,EUROSTAT_VBE_IND_2005!$C$7:$C$883,"*"&amp;RIGHT($A359,3)&amp;"*",EUROSTAT_VBE_IND_2005!$D$7:$D$883,"2230*"))/1000+(SUMIFS(EUROSTAT_VBE_IND_2005!Q$7:Q$883,EUROSTAT_VBE_IND_2005!$B$7:$B$883,$D359,EUROSTAT_VBE_IND_2005!$C$7:$C$883,"*"&amp;RIGHT($A358,3)&amp;"*",EUROSTAT_VBE_IND_2005!$D$7:$D$883,"2130*"))/1000</f>
        <v>0</v>
      </c>
      <c r="U359" s="17">
        <f>(SUMIFS(EUROSTAT_VBE_IND_2005!R$7:R$883,EUROSTAT_VBE_IND_2005!$B$7:$B$883,$D359,EUROSTAT_VBE_IND_2005!$C$7:$C$883,"*"&amp;RIGHT($A359,3)&amp;"*",EUROSTAT_VBE_IND_2005!$D$7:$D$883,"2230*"))/1000+(SUMIFS(EUROSTAT_VBE_IND_2005!R$7:R$883,EUROSTAT_VBE_IND_2005!$B$7:$B$883,$D359,EUROSTAT_VBE_IND_2005!$C$7:$C$883,"*"&amp;RIGHT($A358,3)&amp;"*",EUROSTAT_VBE_IND_2005!$D$7:$D$883,"2130*"))/1000</f>
        <v>0</v>
      </c>
      <c r="V359" s="17">
        <f>(SUMIFS(EUROSTAT_VBE_IND_2005!S$7:S$883,EUROSTAT_VBE_IND_2005!$B$7:$B$883,$D359,EUROSTAT_VBE_IND_2005!$C$7:$C$883,"*"&amp;RIGHT($A359,3)&amp;"*",EUROSTAT_VBE_IND_2005!$D$7:$D$883,"2230*"))/1000+(SUMIFS(EUROSTAT_VBE_IND_2005!S$7:S$883,EUROSTAT_VBE_IND_2005!$B$7:$B$883,$D359,EUROSTAT_VBE_IND_2005!$C$7:$C$883,"*"&amp;RIGHT($A358,3)&amp;"*",EUROSTAT_VBE_IND_2005!$D$7:$D$883,"2130*"))/1000</f>
        <v>0</v>
      </c>
      <c r="W359" s="17">
        <f>(SUMIFS(EUROSTAT_VBE_IND_2005!T$7:T$883,EUROSTAT_VBE_IND_2005!$B$7:$B$883,$D359,EUROSTAT_VBE_IND_2005!$C$7:$C$883,"*"&amp;RIGHT($A359,3)&amp;"*",EUROSTAT_VBE_IND_2005!$D$7:$D$883,"2230*"))/1000+(SUMIFS(EUROSTAT_VBE_IND_2005!T$7:T$883,EUROSTAT_VBE_IND_2005!$B$7:$B$883,$D359,EUROSTAT_VBE_IND_2005!$C$7:$C$883,"*"&amp;RIGHT($A358,3)&amp;"*",EUROSTAT_VBE_IND_2005!$D$7:$D$883,"2130*"))/1000</f>
        <v>0</v>
      </c>
      <c r="X359" s="17">
        <f>(SUMIFS(EUROSTAT_VBE_IND_2005!U$7:U$883,EUROSTAT_VBE_IND_2005!$B$7:$B$883,$D359,EUROSTAT_VBE_IND_2005!$C$7:$C$883,"*"&amp;RIGHT($A359,3)&amp;"*",EUROSTAT_VBE_IND_2005!$D$7:$D$883,"2230*"))/1000+(SUMIFS(EUROSTAT_VBE_IND_2005!U$7:U$883,EUROSTAT_VBE_IND_2005!$B$7:$B$883,$D359,EUROSTAT_VBE_IND_2005!$C$7:$C$883,"*"&amp;RIGHT($A358,3)&amp;"*",EUROSTAT_VBE_IND_2005!$D$7:$D$883,"2130*"))/1000</f>
        <v>0</v>
      </c>
      <c r="Y359" s="17">
        <f>(SUMIFS(EUROSTAT_VBE_IND_2005!V$7:V$883,EUROSTAT_VBE_IND_2005!$B$7:$B$883,$D359,EUROSTAT_VBE_IND_2005!$C$7:$C$883,"*"&amp;RIGHT($A359,3)&amp;"*",EUROSTAT_VBE_IND_2005!$D$7:$D$883,"2230*"))/1000+(SUMIFS(EUROSTAT_VBE_IND_2005!V$7:V$883,EUROSTAT_VBE_IND_2005!$B$7:$B$883,$D359,EUROSTAT_VBE_IND_2005!$C$7:$C$883,"*"&amp;RIGHT($A358,3)&amp;"*",EUROSTAT_VBE_IND_2005!$D$7:$D$883,"2130*"))/1000</f>
        <v>0</v>
      </c>
      <c r="Z359" s="17">
        <f>(SUMIFS(EUROSTAT_VBE_IND_2005!W$7:W$883,EUROSTAT_VBE_IND_2005!$B$7:$B$883,$D359,EUROSTAT_VBE_IND_2005!$C$7:$C$883,"*"&amp;RIGHT($A359,3)&amp;"*",EUROSTAT_VBE_IND_2005!$D$7:$D$883,"2230*"))/1000+(SUMIFS(EUROSTAT_VBE_IND_2005!W$7:W$883,EUROSTAT_VBE_IND_2005!$B$7:$B$883,$D359,EUROSTAT_VBE_IND_2005!$C$7:$C$883,"*"&amp;RIGHT($A358,3)&amp;"*",EUROSTAT_VBE_IND_2005!$D$7:$D$883,"2130*"))/1000</f>
        <v>0</v>
      </c>
      <c r="AA359" s="17">
        <f>(SUMIFS(EUROSTAT_VBE_IND_2005!X$7:X$883,EUROSTAT_VBE_IND_2005!$B$7:$B$883,$D359,EUROSTAT_VBE_IND_2005!$C$7:$C$883,"*"&amp;RIGHT($A359,3)&amp;"*",EUROSTAT_VBE_IND_2005!$D$7:$D$883,"2230*"))/1000+(SUMIFS(EUROSTAT_VBE_IND_2005!X$7:X$883,EUROSTAT_VBE_IND_2005!$B$7:$B$883,$D359,EUROSTAT_VBE_IND_2005!$C$7:$C$883,"*"&amp;RIGHT($A358,3)&amp;"*",EUROSTAT_VBE_IND_2005!$D$7:$D$883,"2130*"))/1000</f>
        <v>0</v>
      </c>
      <c r="AB359" s="17">
        <f>(SUMIFS(EUROSTAT_VBE_IND_2005!AA$7:AA$883,EUROSTAT_VBE_IND_2005!$B$7:$B$883,$D359,EUROSTAT_VBE_IND_2005!$C$7:$C$883,"*"&amp;RIGHT($A359,3)&amp;"*",EUROSTAT_VBE_IND_2005!$D$7:$D$883,"2230*"))/1000+(SUMIFS(EUROSTAT_VBE_IND_2005!AA$7:AA$883,EUROSTAT_VBE_IND_2005!$B$7:$B$883,$D359,EUROSTAT_VBE_IND_2005!$C$7:$C$883,"*"&amp;RIGHT($A358,3)&amp;"*",EUROSTAT_VBE_IND_2005!$D$7:$D$883,"2130*"))/1000</f>
        <v>0</v>
      </c>
      <c r="AC359" s="17">
        <f>(SUMIFS(EUROSTAT_VBE_IND_2005!AB$7:AB$883,EUROSTAT_VBE_IND_2005!$B$7:$B$883,$D359,EUROSTAT_VBE_IND_2005!$C$7:$C$883,"*"&amp;RIGHT($A359,3)&amp;"*",EUROSTAT_VBE_IND_2005!$D$7:$D$883,"2230*"))/1000+(SUMIFS(EUROSTAT_VBE_IND_2005!AB$7:AB$883,EUROSTAT_VBE_IND_2005!$B$7:$B$883,$D359,EUROSTAT_VBE_IND_2005!$C$7:$C$883,"*"&amp;RIGHT($A358,3)&amp;"*",EUROSTAT_VBE_IND_2005!$D$7:$D$883,"2130*"))/1000</f>
        <v>0</v>
      </c>
      <c r="AD359" s="17">
        <f>(SUMIFS(EUROSTAT_VBE_IND_2005!AC$7:AC$883,EUROSTAT_VBE_IND_2005!$B$7:$B$883,$D359,EUROSTAT_VBE_IND_2005!$C$7:$C$883,"*"&amp;RIGHT($A359,3)&amp;"*",EUROSTAT_VBE_IND_2005!$D$7:$D$883,"2230*"))/1000+(SUMIFS(EUROSTAT_VBE_IND_2005!AC$7:AC$883,EUROSTAT_VBE_IND_2005!$B$7:$B$883,$D359,EUROSTAT_VBE_IND_2005!$C$7:$C$883,"*"&amp;RIGHT($A358,3)&amp;"*",EUROSTAT_VBE_IND_2005!$D$7:$D$883,"2130*"))/1000</f>
        <v>0</v>
      </c>
      <c r="AE359" s="17">
        <f>(SUMIFS(EUROSTAT_VBE_IND_2005!AD$7:AD$883,EUROSTAT_VBE_IND_2005!$B$7:$B$883,$D359,EUROSTAT_VBE_IND_2005!$C$7:$C$883,"*"&amp;RIGHT($A359,3)&amp;"*",EUROSTAT_VBE_IND_2005!$D$7:$D$883,"2230*"))/1000+(SUMIFS(EUROSTAT_VBE_IND_2005!AD$7:AD$883,EUROSTAT_VBE_IND_2005!$B$7:$B$883,$D359,EUROSTAT_VBE_IND_2005!$C$7:$C$883,"*"&amp;RIGHT($A358,3)&amp;"*",EUROSTAT_VBE_IND_2005!$D$7:$D$883,"2130*"))/1000</f>
        <v>0</v>
      </c>
      <c r="AF359" s="17">
        <f>(SUMIFS(EUROSTAT_VBE_IND_2005!AE$7:AE$883,EUROSTAT_VBE_IND_2005!$B$7:$B$883,$D359,EUROSTAT_VBE_IND_2005!$C$7:$C$883,"*"&amp;RIGHT($A359,3)&amp;"*",EUROSTAT_VBE_IND_2005!$D$7:$D$883,"2230*"))/1000+(SUMIFS(EUROSTAT_VBE_IND_2005!AE$7:AE$883,EUROSTAT_VBE_IND_2005!$B$7:$B$883,$D359,EUROSTAT_VBE_IND_2005!$C$7:$C$883,"*"&amp;RIGHT($A358,3)&amp;"*",EUROSTAT_VBE_IND_2005!$D$7:$D$883,"2130*"))/1000</f>
        <v>0</v>
      </c>
      <c r="AG359" s="17">
        <f>(SUMIFS(EUROSTAT_VBE_IND_2005!AF$7:AF$883,EUROSTAT_VBE_IND_2005!$B$7:$B$883,$D359,EUROSTAT_VBE_IND_2005!$C$7:$C$883,"*"&amp;RIGHT($A359,3)&amp;"*",EUROSTAT_VBE_IND_2005!$D$7:$D$883,"2230*"))/1000+(SUMIFS(EUROSTAT_VBE_IND_2005!AF$7:AF$883,EUROSTAT_VBE_IND_2005!$B$7:$B$883,$D359,EUROSTAT_VBE_IND_2005!$C$7:$C$883,"*"&amp;RIGHT($A358,3)&amp;"*",EUROSTAT_VBE_IND_2005!$D$7:$D$883,"2130*"))/1000</f>
        <v>0</v>
      </c>
      <c r="AH359" s="17">
        <f>(SUMIFS(EUROSTAT_VBE_IND_2005!AH$7:AH$883,EUROSTAT_VBE_IND_2005!$B$7:$B$883,$D359,EUROSTAT_VBE_IND_2005!$C$7:$C$883,"*"&amp;RIGHT($A359,3)&amp;"*",EUROSTAT_VBE_IND_2005!$D$7:$D$883,"2230*"))/1000+(SUMIFS(EUROSTAT_VBE_IND_2005!AH$7:AH$883,EUROSTAT_VBE_IND_2005!$B$7:$B$883,$D359,EUROSTAT_VBE_IND_2005!$C$7:$C$883,"*"&amp;RIGHT($A358,3)&amp;"*",EUROSTAT_VBE_IND_2005!$D$7:$D$883,"2130*"))/1000</f>
        <v>0</v>
      </c>
      <c r="AI359" s="17">
        <f>(SUMIFS(EUROSTAT_VBE_IND_2005!AI$7:AI$883,EUROSTAT_VBE_IND_2005!$B$7:$B$883,$D359,EUROSTAT_VBE_IND_2005!$C$7:$C$883,"*"&amp;RIGHT($A359,3)&amp;"*",EUROSTAT_VBE_IND_2005!$D$7:$D$883,"2230*"))/1000+(SUMIFS(EUROSTAT_VBE_IND_2005!AI$7:AI$883,EUROSTAT_VBE_IND_2005!$B$7:$B$883,$D359,EUROSTAT_VBE_IND_2005!$C$7:$C$883,"*"&amp;RIGHT($A358,3)&amp;"*",EUROSTAT_VBE_IND_2005!$D$7:$D$883,"2130*"))/1000</f>
        <v>0</v>
      </c>
      <c r="AJ359" s="17">
        <f>(SUMIFS(EUROSTAT_VBE_IND_2005!AJ$7:AJ$883,EUROSTAT_VBE_IND_2005!$B$7:$B$883,$D359,EUROSTAT_VBE_IND_2005!$C$7:$C$883,"*"&amp;RIGHT($A359,3)&amp;"*",EUROSTAT_VBE_IND_2005!$D$7:$D$883,"2230*"))/1000+(SUMIFS(EUROSTAT_VBE_IND_2005!AJ$7:AJ$883,EUROSTAT_VBE_IND_2005!$B$7:$B$883,$D359,EUROSTAT_VBE_IND_2005!$C$7:$C$883,"*"&amp;RIGHT($A358,3)&amp;"*",EUROSTAT_VBE_IND_2005!$D$7:$D$883,"2130*"))/1000</f>
        <v>0</v>
      </c>
      <c r="AK359" s="17">
        <f>(SUMIFS(EUROSTAT_VBE_IND_2005!AK$7:AK$883,EUROSTAT_VBE_IND_2005!$B$7:$B$883,$D359,EUROSTAT_VBE_IND_2005!$C$7:$C$883,"*"&amp;RIGHT($A359,3)&amp;"*",EUROSTAT_VBE_IND_2005!$D$7:$D$883,"2230*"))/1000+(SUMIFS(EUROSTAT_VBE_IND_2005!AK$7:AK$883,EUROSTAT_VBE_IND_2005!$B$7:$B$883,$D359,EUROSTAT_VBE_IND_2005!$C$7:$C$883,"*"&amp;RIGHT($A358,3)&amp;"*",EUROSTAT_VBE_IND_2005!$D$7:$D$883,"2130*"))/1000</f>
        <v>0</v>
      </c>
      <c r="AL359" s="198"/>
      <c r="AM359" s="198"/>
      <c r="AN359" s="198"/>
      <c r="AO359" s="17">
        <f>(SUMIFS(EUROSTAT_VBE_IND_2005!Y$7:Y$883,EUROSTAT_VBE_IND_2005!$B$7:$B$883,$D359,EUROSTAT_VBE_IND_2005!$C$7:$C$883,"*"&amp;RIGHT($A359,3)&amp;"*",EUROSTAT_VBE_IND_2005!$D$7:$D$883,"2230*"))/1000+(SUMIFS(EUROSTAT_VBE_IND_2005!Y$7:Y$883,EUROSTAT_VBE_IND_2005!$B$7:$B$883,$D359,EUROSTAT_VBE_IND_2005!$C$7:$C$883,"*"&amp;RIGHT($A358,3)&amp;"*",EUROSTAT_VBE_IND_2005!$D$7:$D$883,"2130*"))/1000</f>
        <v>0</v>
      </c>
      <c r="AP359" s="17">
        <f>(SUMIFS(EUROSTAT_VBE_IND_2005!Z$7:Z$883,EUROSTAT_VBE_IND_2005!$B$7:$B$883,$D359,EUROSTAT_VBE_IND_2005!$C$7:$C$883,"*"&amp;RIGHT($A359,3)&amp;"*",EUROSTAT_VBE_IND_2005!$D$7:$D$883,"2230*"))/1000+(SUMIFS(EUROSTAT_VBE_IND_2005!Z$7:Z$883,EUROSTAT_VBE_IND_2005!$B$7:$B$883,$D359,EUROSTAT_VBE_IND_2005!$C$7:$C$883,"*"&amp;RIGHT($A358,3)&amp;"*",EUROSTAT_VBE_IND_2005!$D$7:$D$883,"2130*"))/1000</f>
        <v>0</v>
      </c>
      <c r="AQ359" s="17">
        <f>(SUMIFS(EUROSTAT_VBE_IND_2005!AG$7:AG$883,EUROSTAT_VBE_IND_2005!$B$7:$B$883,$D359,EUROSTAT_VBE_IND_2005!$C$7:$C$883,"*"&amp;RIGHT($A359,3)&amp;"*",EUROSTAT_VBE_IND_2005!$D$7:$D$883,"2230*"))/1000+(SUMIFS(EUROSTAT_VBE_IND_2005!AG$7:AG$883,EUROSTAT_VBE_IND_2005!$B$7:$B$883,$D359,EUROSTAT_VBE_IND_2005!$C$7:$C$883,"*"&amp;RIGHT($A358,3)&amp;"*",EUROSTAT_VBE_IND_2005!$D$7:$D$883,"2130*"))/1000</f>
        <v>0</v>
      </c>
    </row>
    <row r="360" spans="1:43">
      <c r="A360" t="str">
        <f>LEFT(EUROSTAT_VBE_IND_2005!$C$579,8)</f>
        <v>B_101851</v>
      </c>
      <c r="B360" s="28" t="s">
        <v>306</v>
      </c>
      <c r="C360" t="s">
        <v>293</v>
      </c>
      <c r="D360" t="s">
        <v>55</v>
      </c>
      <c r="E360" t="s">
        <v>232</v>
      </c>
      <c r="F360" t="s">
        <v>252</v>
      </c>
      <c r="G360" s="17">
        <f>(SUMIFS(EUROSTAT_VBE_IND_2005!E$7:E$883,EUROSTAT_VBE_IND_2005!$B$7:$B$883,$D360,EUROSTAT_VBE_IND_2005!$C$7:$C$883,"*"&amp;RIGHT($A360,3)&amp;"*",EUROSTAT_VBE_IND_2005!$D$7:$D$883,"212*"))/1000</f>
        <v>0</v>
      </c>
      <c r="H360" s="17">
        <f>(SUMIFS(EUROSTAT_VBE_IND_2005!F$7:F$883,EUROSTAT_VBE_IND_2005!$B$7:$B$883,$D360,EUROSTAT_VBE_IND_2005!$C$7:$C$883,"*"&amp;RIGHT($A358,3)&amp;"*",EUROSTAT_VBE_IND_2005!$D$7:$D$883,"212*"))/1000</f>
        <v>0</v>
      </c>
      <c r="I360" s="17">
        <f>(SUMIFS(EUROSTAT_VBE_IND_2005!G$7:G$883,EUROSTAT_VBE_IND_2005!$B$7:$B$883,$D360,EUROSTAT_VBE_IND_2005!$C$7:$C$883,"*"&amp;RIGHT($A358,3)&amp;"*",EUROSTAT_VBE_IND_2005!$D$7:$D$883,"212*"))/1000</f>
        <v>0</v>
      </c>
      <c r="J360" s="198"/>
      <c r="K360" s="17">
        <f>(SUMIFS(EUROSTAT_VBE_IND_2005!H$7:H$883,EUROSTAT_VBE_IND_2005!$B$7:$B$883,$D360,EUROSTAT_VBE_IND_2005!$C$7:$C$883,"*"&amp;RIGHT($A358,3)&amp;"*",EUROSTAT_VBE_IND_2005!$D$7:$D$883,"212*"))/1000</f>
        <v>0</v>
      </c>
      <c r="L360" s="17">
        <f>(SUMIFS(EUROSTAT_VBE_IND_2005!I$7:I$883,EUROSTAT_VBE_IND_2005!$B$7:$B$883,$D360,EUROSTAT_VBE_IND_2005!$C$7:$C$883,"*"&amp;RIGHT($A358,3)&amp;"*",EUROSTAT_VBE_IND_2005!$D$7:$D$883,"212*"))/1000</f>
        <v>0</v>
      </c>
      <c r="M360" s="17">
        <f>(SUMIFS(EUROSTAT_VBE_IND_2005!J$7:J$883,EUROSTAT_VBE_IND_2005!$B$7:$B$883,$D360,EUROSTAT_VBE_IND_2005!$C$7:$C$883,"*"&amp;RIGHT($A358,3)&amp;"*",EUROSTAT_VBE_IND_2005!$D$7:$D$883,"212*"))/1000</f>
        <v>0</v>
      </c>
      <c r="N360" s="17">
        <f>(SUMIFS(EUROSTAT_VBE_IND_2005!K$7:K$883,EUROSTAT_VBE_IND_2005!$B$7:$B$883,$D360,EUROSTAT_VBE_IND_2005!$C$7:$C$883,"*"&amp;RIGHT($A358,3)&amp;"*",EUROSTAT_VBE_IND_2005!$D$7:$D$883,"212*"))/1000</f>
        <v>0</v>
      </c>
      <c r="O360" s="17">
        <f>(SUMIFS(EUROSTAT_VBE_IND_2005!L$7:L$883,EUROSTAT_VBE_IND_2005!$B$7:$B$883,$D360,EUROSTAT_VBE_IND_2005!$C$7:$C$883,"*"&amp;RIGHT($A358,3)&amp;"*",EUROSTAT_VBE_IND_2005!$D$7:$D$883,"212*"))/1000</f>
        <v>0</v>
      </c>
      <c r="P360" s="17">
        <f>(SUMIFS(EUROSTAT_VBE_IND_2005!M$7:M$883,EUROSTAT_VBE_IND_2005!$B$7:$B$883,$D360,EUROSTAT_VBE_IND_2005!$C$7:$C$883,"*"&amp;RIGHT($A358,3)&amp;"*",EUROSTAT_VBE_IND_2005!$D$7:$D$883,"212*"))/1000</f>
        <v>0</v>
      </c>
      <c r="Q360" s="17">
        <f>(SUMIFS(EUROSTAT_VBE_IND_2005!N$7:N$883,EUROSTAT_VBE_IND_2005!$B$7:$B$883,$D360,EUROSTAT_VBE_IND_2005!$C$7:$C$883,"*"&amp;RIGHT($A358,3)&amp;"*",EUROSTAT_VBE_IND_2005!$D$7:$D$883,"212*"))/1000</f>
        <v>0</v>
      </c>
      <c r="R360" s="17">
        <f>(SUMIFS(EUROSTAT_VBE_IND_2005!O$7:O$883,EUROSTAT_VBE_IND_2005!$B$7:$B$883,$D360,EUROSTAT_VBE_IND_2005!$C$7:$C$883,"*"&amp;RIGHT($A358,3)&amp;"*",EUROSTAT_VBE_IND_2005!$D$7:$D$883,"212*"))/1000</f>
        <v>0</v>
      </c>
      <c r="S360" s="17">
        <f>(SUMIFS(EUROSTAT_VBE_IND_2005!P$7:P$883,EUROSTAT_VBE_IND_2005!$B$7:$B$883,$D360,EUROSTAT_VBE_IND_2005!$C$7:$C$883,"*"&amp;RIGHT($A358,3)&amp;"*",EUROSTAT_VBE_IND_2005!$D$7:$D$883,"212*"))/1000</f>
        <v>0</v>
      </c>
      <c r="T360" s="17">
        <f>(SUMIFS(EUROSTAT_VBE_IND_2005!Q$7:Q$883,EUROSTAT_VBE_IND_2005!$B$7:$B$883,$D360,EUROSTAT_VBE_IND_2005!$C$7:$C$883,"*"&amp;RIGHT($A358,3)&amp;"*",EUROSTAT_VBE_IND_2005!$D$7:$D$883,"212*"))/1000</f>
        <v>0</v>
      </c>
      <c r="U360" s="17">
        <f>(SUMIFS(EUROSTAT_VBE_IND_2005!R$7:R$883,EUROSTAT_VBE_IND_2005!$B$7:$B$883,$D360,EUROSTAT_VBE_IND_2005!$C$7:$C$883,"*"&amp;RIGHT($A358,3)&amp;"*",EUROSTAT_VBE_IND_2005!$D$7:$D$883,"212*"))/1000</f>
        <v>0</v>
      </c>
      <c r="V360" s="17">
        <f>(SUMIFS(EUROSTAT_VBE_IND_2005!S$7:S$883,EUROSTAT_VBE_IND_2005!$B$7:$B$883,$D360,EUROSTAT_VBE_IND_2005!$C$7:$C$883,"*"&amp;RIGHT($A358,3)&amp;"*",EUROSTAT_VBE_IND_2005!$D$7:$D$883,"212*"))/1000</f>
        <v>0</v>
      </c>
      <c r="W360" s="17">
        <f>(SUMIFS(EUROSTAT_VBE_IND_2005!T$7:T$883,EUROSTAT_VBE_IND_2005!$B$7:$B$883,$D360,EUROSTAT_VBE_IND_2005!$C$7:$C$883,"*"&amp;RIGHT($A358,3)&amp;"*",EUROSTAT_VBE_IND_2005!$D$7:$D$883,"212*"))/1000</f>
        <v>0</v>
      </c>
      <c r="X360" s="17">
        <f>(SUMIFS(EUROSTAT_VBE_IND_2005!U$7:U$883,EUROSTAT_VBE_IND_2005!$B$7:$B$883,$D360,EUROSTAT_VBE_IND_2005!$C$7:$C$883,"*"&amp;RIGHT($A358,3)&amp;"*",EUROSTAT_VBE_IND_2005!$D$7:$D$883,"212*"))/1000</f>
        <v>0</v>
      </c>
      <c r="Y360" s="17">
        <f>(SUMIFS(EUROSTAT_VBE_IND_2005!V$7:V$883,EUROSTAT_VBE_IND_2005!$B$7:$B$883,$D360,EUROSTAT_VBE_IND_2005!$C$7:$C$883,"*"&amp;RIGHT($A358,3)&amp;"*",EUROSTAT_VBE_IND_2005!$D$7:$D$883,"212*"))/1000</f>
        <v>0</v>
      </c>
      <c r="Z360" s="17">
        <f>(SUMIFS(EUROSTAT_VBE_IND_2005!W$7:W$883,EUROSTAT_VBE_IND_2005!$B$7:$B$883,$D360,EUROSTAT_VBE_IND_2005!$C$7:$C$883,"*"&amp;RIGHT($A358,3)&amp;"*",EUROSTAT_VBE_IND_2005!$D$7:$D$883,"212*"))/1000</f>
        <v>0</v>
      </c>
      <c r="AA360" s="17">
        <f>(SUMIFS(EUROSTAT_VBE_IND_2005!X$7:X$883,EUROSTAT_VBE_IND_2005!$B$7:$B$883,$D360,EUROSTAT_VBE_IND_2005!$C$7:$C$883,"*"&amp;RIGHT($A358,3)&amp;"*",EUROSTAT_VBE_IND_2005!$D$7:$D$883,"212*"))/1000</f>
        <v>0</v>
      </c>
      <c r="AB360" s="17">
        <f>(SUMIFS(EUROSTAT_VBE_IND_2005!AA$7:AA$883,EUROSTAT_VBE_IND_2005!$B$7:$B$883,$D360,EUROSTAT_VBE_IND_2005!$C$7:$C$883,"*"&amp;RIGHT($A358,3)&amp;"*",EUROSTAT_VBE_IND_2005!$D$7:$D$883,"212*"))/1000</f>
        <v>0</v>
      </c>
      <c r="AC360" s="17">
        <f>(SUMIFS(EUROSTAT_VBE_IND_2005!AB$7:AB$883,EUROSTAT_VBE_IND_2005!$B$7:$B$883,$D360,EUROSTAT_VBE_IND_2005!$C$7:$C$883,"*"&amp;RIGHT($A358,3)&amp;"*",EUROSTAT_VBE_IND_2005!$D$7:$D$883,"212*"))/1000</f>
        <v>0</v>
      </c>
      <c r="AD360" s="17">
        <f>(SUMIFS(EUROSTAT_VBE_IND_2005!AC$7:AC$883,EUROSTAT_VBE_IND_2005!$B$7:$B$883,$D360,EUROSTAT_VBE_IND_2005!$C$7:$C$883,"*"&amp;RIGHT($A358,3)&amp;"*",EUROSTAT_VBE_IND_2005!$D$7:$D$883,"212*"))/1000</f>
        <v>0</v>
      </c>
      <c r="AE360" s="17">
        <f>(SUMIFS(EUROSTAT_VBE_IND_2005!AD$7:AD$883,EUROSTAT_VBE_IND_2005!$B$7:$B$883,$D360,EUROSTAT_VBE_IND_2005!$C$7:$C$883,"*"&amp;RIGHT($A358,3)&amp;"*",EUROSTAT_VBE_IND_2005!$D$7:$D$883,"212*"))/1000</f>
        <v>0</v>
      </c>
      <c r="AF360" s="17">
        <f>(SUMIFS(EUROSTAT_VBE_IND_2005!AE$7:AE$883,EUROSTAT_VBE_IND_2005!$B$7:$B$883,$D360,EUROSTAT_VBE_IND_2005!$C$7:$C$883,"*"&amp;RIGHT($A358,3)&amp;"*",EUROSTAT_VBE_IND_2005!$D$7:$D$883,"212*"))/1000</f>
        <v>0</v>
      </c>
      <c r="AG360" s="17">
        <f>(SUMIFS(EUROSTAT_VBE_IND_2005!AF$7:AF$883,EUROSTAT_VBE_IND_2005!$B$7:$B$883,$D360,EUROSTAT_VBE_IND_2005!$C$7:$C$883,"*"&amp;RIGHT($A358,3)&amp;"*",EUROSTAT_VBE_IND_2005!$D$7:$D$883,"212*"))/1000</f>
        <v>0</v>
      </c>
      <c r="AH360" s="17">
        <f>(SUMIFS(EUROSTAT_VBE_IND_2005!AH$7:AH$883,EUROSTAT_VBE_IND_2005!$B$7:$B$883,$D360,EUROSTAT_VBE_IND_2005!$C$7:$C$883,"*"&amp;RIGHT($A358,3)&amp;"*",EUROSTAT_VBE_IND_2005!$D$7:$D$883,"212*"))/1000</f>
        <v>0</v>
      </c>
      <c r="AI360" s="17">
        <f>(SUMIFS(EUROSTAT_VBE_IND_2005!AI$7:AI$883,EUROSTAT_VBE_IND_2005!$B$7:$B$883,$D360,EUROSTAT_VBE_IND_2005!$C$7:$C$883,"*"&amp;RIGHT($A358,3)&amp;"*",EUROSTAT_VBE_IND_2005!$D$7:$D$883,"212*"))/1000</f>
        <v>0</v>
      </c>
      <c r="AJ360" s="17">
        <f>(SUMIFS(EUROSTAT_VBE_IND_2005!AJ$7:AJ$883,EUROSTAT_VBE_IND_2005!$B$7:$B$883,$D360,EUROSTAT_VBE_IND_2005!$C$7:$C$883,"*"&amp;RIGHT($A358,3)&amp;"*",EUROSTAT_VBE_IND_2005!$D$7:$D$883,"212*"))/1000</f>
        <v>0</v>
      </c>
      <c r="AK360" s="17">
        <f>(SUMIFS(EUROSTAT_VBE_IND_2005!AK$7:AK$883,EUROSTAT_VBE_IND_2005!$B$7:$B$883,$D360,EUROSTAT_VBE_IND_2005!$C$7:$C$883,"*"&amp;RIGHT($A358,3)&amp;"*",EUROSTAT_VBE_IND_2005!$D$7:$D$883,"212*"))/1000</f>
        <v>0</v>
      </c>
      <c r="AL360" s="198"/>
      <c r="AM360" s="198"/>
      <c r="AN360" s="198"/>
      <c r="AO360" s="17">
        <f>(SUMIFS(EUROSTAT_VBE_IND_2005!Y$7:Y$883,EUROSTAT_VBE_IND_2005!$B$7:$B$883,$D360,EUROSTAT_VBE_IND_2005!$C$7:$C$883,"*"&amp;RIGHT($A358,3)&amp;"*",EUROSTAT_VBE_IND_2005!$D$7:$D$883,"212*"))/1000</f>
        <v>0</v>
      </c>
      <c r="AP360" s="17">
        <f>(SUMIFS(EUROSTAT_VBE_IND_2005!Z$7:Z$883,EUROSTAT_VBE_IND_2005!$B$7:$B$883,$D360,EUROSTAT_VBE_IND_2005!$C$7:$C$883,"*"&amp;RIGHT($A358,3)&amp;"*",EUROSTAT_VBE_IND_2005!$D$7:$D$883,"212*"))/1000</f>
        <v>0</v>
      </c>
      <c r="AQ360" s="17">
        <f>(SUMIFS(EUROSTAT_VBE_IND_2005!AG$7:AG$883,EUROSTAT_VBE_IND_2005!$B$7:$B$883,$D360,EUROSTAT_VBE_IND_2005!$C$7:$C$883,"*"&amp;RIGHT($A358,3)&amp;"*",EUROSTAT_VBE_IND_2005!$D$7:$D$883,"212*"))/1000</f>
        <v>0</v>
      </c>
    </row>
    <row r="361" spans="1:43">
      <c r="A361" t="str">
        <f>LEFT(EUROSTAT_VBE_IND_2005!$C$579,8)</f>
        <v>B_101851</v>
      </c>
      <c r="B361" s="28" t="s">
        <v>306</v>
      </c>
      <c r="C361" t="s">
        <v>293</v>
      </c>
      <c r="D361" t="s">
        <v>55</v>
      </c>
      <c r="E361" t="s">
        <v>233</v>
      </c>
      <c r="F361" t="s">
        <v>253</v>
      </c>
      <c r="G361" s="17">
        <f>(SUMIFS(EUROSTAT_VBE_IND_2005!E$7:E$883,EUROSTAT_VBE_IND_2005!$B$7:$B$883,$D361,EUROSTAT_VBE_IND_2005!$C$7:$C$883,"*"&amp;RIGHT($A361,3)&amp;"*",EUROSTAT_VBE_IND_2005!$D$7:$D$883,"321*"))/1000</f>
        <v>0</v>
      </c>
      <c r="H361" s="17">
        <f>(SUMIFS(EUROSTAT_VBE_IND_2005!F$7:F$883,EUROSTAT_VBE_IND_2005!$B$7:$B$883,$D361,EUROSTAT_VBE_IND_2005!$C$7:$C$883,"*"&amp;RIGHT($A361,3)&amp;"*",EUROSTAT_VBE_IND_2005!$D$7:$D$883,"321*"))/1000</f>
        <v>0</v>
      </c>
      <c r="I361" s="17">
        <f>(SUMIFS(EUROSTAT_VBE_IND_2005!G$7:G$883,EUROSTAT_VBE_IND_2005!$B$7:$B$883,$D361,EUROSTAT_VBE_IND_2005!$C$7:$C$883,"*"&amp;RIGHT($A361,3)&amp;"*",EUROSTAT_VBE_IND_2005!$D$7:$D$883,"321*"))/1000</f>
        <v>0</v>
      </c>
      <c r="J361" s="198"/>
      <c r="K361" s="17">
        <f>(SUMIFS(EUROSTAT_VBE_IND_2005!H$7:H$883,EUROSTAT_VBE_IND_2005!$B$7:$B$883,$D361,EUROSTAT_VBE_IND_2005!$C$7:$C$883,"*"&amp;RIGHT($A361,3)&amp;"*",EUROSTAT_VBE_IND_2005!$D$7:$D$883,"321*"))/1000</f>
        <v>0</v>
      </c>
      <c r="L361" s="17">
        <f>(SUMIFS(EUROSTAT_VBE_IND_2005!I$7:I$883,EUROSTAT_VBE_IND_2005!$B$7:$B$883,$D361,EUROSTAT_VBE_IND_2005!$C$7:$C$883,"*"&amp;RIGHT($A361,3)&amp;"*",EUROSTAT_VBE_IND_2005!$D$7:$D$883,"321*"))/1000</f>
        <v>0</v>
      </c>
      <c r="M361" s="17">
        <f>(SUMIFS(EUROSTAT_VBE_IND_2005!J$7:J$883,EUROSTAT_VBE_IND_2005!$B$7:$B$883,$D361,EUROSTAT_VBE_IND_2005!$C$7:$C$883,"*"&amp;RIGHT($A361,3)&amp;"*",EUROSTAT_VBE_IND_2005!$D$7:$D$883,"321*"))/1000</f>
        <v>0</v>
      </c>
      <c r="N361" s="17">
        <f>(SUMIFS(EUROSTAT_VBE_IND_2005!K$7:K$883,EUROSTAT_VBE_IND_2005!$B$7:$B$883,$D361,EUROSTAT_VBE_IND_2005!$C$7:$C$883,"*"&amp;RIGHT($A361,3)&amp;"*",EUROSTAT_VBE_IND_2005!$D$7:$D$883,"321*"))/1000</f>
        <v>0</v>
      </c>
      <c r="O361" s="17">
        <f>(SUMIFS(EUROSTAT_VBE_IND_2005!L$7:L$883,EUROSTAT_VBE_IND_2005!$B$7:$B$883,$D361,EUROSTAT_VBE_IND_2005!$C$7:$C$883,"*"&amp;RIGHT($A361,3)&amp;"*",EUROSTAT_VBE_IND_2005!$D$7:$D$883,"321*"))/1000</f>
        <v>0</v>
      </c>
      <c r="P361" s="17">
        <f>(SUMIFS(EUROSTAT_VBE_IND_2005!M$7:M$883,EUROSTAT_VBE_IND_2005!$B$7:$B$883,$D361,EUROSTAT_VBE_IND_2005!$C$7:$C$883,"*"&amp;RIGHT($A361,3)&amp;"*",EUROSTAT_VBE_IND_2005!$D$7:$D$883,"321*"))/1000</f>
        <v>0</v>
      </c>
      <c r="Q361" s="17">
        <f>(SUMIFS(EUROSTAT_VBE_IND_2005!N$7:N$883,EUROSTAT_VBE_IND_2005!$B$7:$B$883,$D361,EUROSTAT_VBE_IND_2005!$C$7:$C$883,"*"&amp;RIGHT($A361,3)&amp;"*",EUROSTAT_VBE_IND_2005!$D$7:$D$883,"321*"))/1000</f>
        <v>0</v>
      </c>
      <c r="R361" s="17">
        <f>(SUMIFS(EUROSTAT_VBE_IND_2005!O$7:O$883,EUROSTAT_VBE_IND_2005!$B$7:$B$883,$D361,EUROSTAT_VBE_IND_2005!$C$7:$C$883,"*"&amp;RIGHT($A361,3)&amp;"*",EUROSTAT_VBE_IND_2005!$D$7:$D$883,"321*"))/1000</f>
        <v>0</v>
      </c>
      <c r="S361" s="17">
        <f>(SUMIFS(EUROSTAT_VBE_IND_2005!P$7:P$883,EUROSTAT_VBE_IND_2005!$B$7:$B$883,$D361,EUROSTAT_VBE_IND_2005!$C$7:$C$883,"*"&amp;RIGHT($A361,3)&amp;"*",EUROSTAT_VBE_IND_2005!$D$7:$D$883,"321*"))/1000</f>
        <v>0</v>
      </c>
      <c r="T361" s="17">
        <f>(SUMIFS(EUROSTAT_VBE_IND_2005!Q$7:Q$883,EUROSTAT_VBE_IND_2005!$B$7:$B$883,$D361,EUROSTAT_VBE_IND_2005!$C$7:$C$883,"*"&amp;RIGHT($A361,3)&amp;"*",EUROSTAT_VBE_IND_2005!$D$7:$D$883,"321*"))/1000</f>
        <v>0</v>
      </c>
      <c r="U361" s="17">
        <f>(SUMIFS(EUROSTAT_VBE_IND_2005!R$7:R$883,EUROSTAT_VBE_IND_2005!$B$7:$B$883,$D361,EUROSTAT_VBE_IND_2005!$C$7:$C$883,"*"&amp;RIGHT($A361,3)&amp;"*",EUROSTAT_VBE_IND_2005!$D$7:$D$883,"321*"))/1000</f>
        <v>0</v>
      </c>
      <c r="V361" s="17">
        <f>(SUMIFS(EUROSTAT_VBE_IND_2005!S$7:S$883,EUROSTAT_VBE_IND_2005!$B$7:$B$883,$D361,EUROSTAT_VBE_IND_2005!$C$7:$C$883,"*"&amp;RIGHT($A361,3)&amp;"*",EUROSTAT_VBE_IND_2005!$D$7:$D$883,"321*"))/1000</f>
        <v>0</v>
      </c>
      <c r="W361" s="17">
        <f>(SUMIFS(EUROSTAT_VBE_IND_2005!T$7:T$883,EUROSTAT_VBE_IND_2005!$B$7:$B$883,$D361,EUROSTAT_VBE_IND_2005!$C$7:$C$883,"*"&amp;RIGHT($A361,3)&amp;"*",EUROSTAT_VBE_IND_2005!$D$7:$D$883,"321*"))/1000</f>
        <v>0</v>
      </c>
      <c r="X361" s="17">
        <f>(SUMIFS(EUROSTAT_VBE_IND_2005!U$7:U$883,EUROSTAT_VBE_IND_2005!$B$7:$B$883,$D361,EUROSTAT_VBE_IND_2005!$C$7:$C$883,"*"&amp;RIGHT($A361,3)&amp;"*",EUROSTAT_VBE_IND_2005!$D$7:$D$883,"321*"))/1000</f>
        <v>0</v>
      </c>
      <c r="Y361" s="17">
        <f>(SUMIFS(EUROSTAT_VBE_IND_2005!V$7:V$883,EUROSTAT_VBE_IND_2005!$B$7:$B$883,$D361,EUROSTAT_VBE_IND_2005!$C$7:$C$883,"*"&amp;RIGHT($A361,3)&amp;"*",EUROSTAT_VBE_IND_2005!$D$7:$D$883,"321*"))/1000</f>
        <v>0</v>
      </c>
      <c r="Z361" s="17">
        <f>(SUMIFS(EUROSTAT_VBE_IND_2005!W$7:W$883,EUROSTAT_VBE_IND_2005!$B$7:$B$883,$D361,EUROSTAT_VBE_IND_2005!$C$7:$C$883,"*"&amp;RIGHT($A361,3)&amp;"*",EUROSTAT_VBE_IND_2005!$D$7:$D$883,"321*"))/1000</f>
        <v>0</v>
      </c>
      <c r="AA361" s="17">
        <f>(SUMIFS(EUROSTAT_VBE_IND_2005!X$7:X$883,EUROSTAT_VBE_IND_2005!$B$7:$B$883,$D361,EUROSTAT_VBE_IND_2005!$C$7:$C$883,"*"&amp;RIGHT($A361,3)&amp;"*",EUROSTAT_VBE_IND_2005!$D$7:$D$883,"321*"))/1000</f>
        <v>0</v>
      </c>
      <c r="AB361" s="17">
        <f>(SUMIFS(EUROSTAT_VBE_IND_2005!AA$7:AA$883,EUROSTAT_VBE_IND_2005!$B$7:$B$883,$D361,EUROSTAT_VBE_IND_2005!$C$7:$C$883,"*"&amp;RIGHT($A361,3)&amp;"*",EUROSTAT_VBE_IND_2005!$D$7:$D$883,"321*"))/1000</f>
        <v>0</v>
      </c>
      <c r="AC361" s="17">
        <f>(SUMIFS(EUROSTAT_VBE_IND_2005!AB$7:AB$883,EUROSTAT_VBE_IND_2005!$B$7:$B$883,$D361,EUROSTAT_VBE_IND_2005!$C$7:$C$883,"*"&amp;RIGHT($A361,3)&amp;"*",EUROSTAT_VBE_IND_2005!$D$7:$D$883,"321*"))/1000</f>
        <v>0</v>
      </c>
      <c r="AD361" s="17">
        <f>(SUMIFS(EUROSTAT_VBE_IND_2005!AC$7:AC$883,EUROSTAT_VBE_IND_2005!$B$7:$B$883,$D361,EUROSTAT_VBE_IND_2005!$C$7:$C$883,"*"&amp;RIGHT($A361,3)&amp;"*",EUROSTAT_VBE_IND_2005!$D$7:$D$883,"321*"))/1000</f>
        <v>0</v>
      </c>
      <c r="AE361" s="17">
        <f>(SUMIFS(EUROSTAT_VBE_IND_2005!AD$7:AD$883,EUROSTAT_VBE_IND_2005!$B$7:$B$883,$D361,EUROSTAT_VBE_IND_2005!$C$7:$C$883,"*"&amp;RIGHT($A361,3)&amp;"*",EUROSTAT_VBE_IND_2005!$D$7:$D$883,"321*"))/1000</f>
        <v>0</v>
      </c>
      <c r="AF361" s="17">
        <f>(SUMIFS(EUROSTAT_VBE_IND_2005!AE$7:AE$883,EUROSTAT_VBE_IND_2005!$B$7:$B$883,$D361,EUROSTAT_VBE_IND_2005!$C$7:$C$883,"*"&amp;RIGHT($A361,3)&amp;"*",EUROSTAT_VBE_IND_2005!$D$7:$D$883,"321*"))/1000</f>
        <v>0</v>
      </c>
      <c r="AG361" s="17">
        <f>(SUMIFS(EUROSTAT_VBE_IND_2005!AF$7:AF$883,EUROSTAT_VBE_IND_2005!$B$7:$B$883,$D361,EUROSTAT_VBE_IND_2005!$C$7:$C$883,"*"&amp;RIGHT($A361,3)&amp;"*",EUROSTAT_VBE_IND_2005!$D$7:$D$883,"321*"))/1000</f>
        <v>0</v>
      </c>
      <c r="AH361" s="17">
        <f>(SUMIFS(EUROSTAT_VBE_IND_2005!AH$7:AH$883,EUROSTAT_VBE_IND_2005!$B$7:$B$883,$D361,EUROSTAT_VBE_IND_2005!$C$7:$C$883,"*"&amp;RIGHT($A361,3)&amp;"*",EUROSTAT_VBE_IND_2005!$D$7:$D$883,"321*"))/1000</f>
        <v>0</v>
      </c>
      <c r="AI361" s="17">
        <f>(SUMIFS(EUROSTAT_VBE_IND_2005!AI$7:AI$883,EUROSTAT_VBE_IND_2005!$B$7:$B$883,$D361,EUROSTAT_VBE_IND_2005!$C$7:$C$883,"*"&amp;RIGHT($A361,3)&amp;"*",EUROSTAT_VBE_IND_2005!$D$7:$D$883,"321*"))/1000</f>
        <v>0</v>
      </c>
      <c r="AJ361" s="17">
        <f>(SUMIFS(EUROSTAT_VBE_IND_2005!AJ$7:AJ$883,EUROSTAT_VBE_IND_2005!$B$7:$B$883,$D361,EUROSTAT_VBE_IND_2005!$C$7:$C$883,"*"&amp;RIGHT($A361,3)&amp;"*",EUROSTAT_VBE_IND_2005!$D$7:$D$883,"321*"))/1000</f>
        <v>0</v>
      </c>
      <c r="AK361" s="17">
        <f>(SUMIFS(EUROSTAT_VBE_IND_2005!AK$7:AK$883,EUROSTAT_VBE_IND_2005!$B$7:$B$883,$D361,EUROSTAT_VBE_IND_2005!$C$7:$C$883,"*"&amp;RIGHT($A361,3)&amp;"*",EUROSTAT_VBE_IND_2005!$D$7:$D$883,"321*"))/1000</f>
        <v>0</v>
      </c>
      <c r="AL361" s="198"/>
      <c r="AM361" s="198"/>
      <c r="AN361" s="198"/>
      <c r="AO361" s="17">
        <f>(SUMIFS(EUROSTAT_VBE_IND_2005!Y$7:Y$883,EUROSTAT_VBE_IND_2005!$B$7:$B$883,$D361,EUROSTAT_VBE_IND_2005!$C$7:$C$883,"*"&amp;RIGHT($A361,3)&amp;"*",EUROSTAT_VBE_IND_2005!$D$7:$D$883,"321*"))/1000</f>
        <v>0</v>
      </c>
      <c r="AP361" s="17">
        <f>(SUMIFS(EUROSTAT_VBE_IND_2005!Z$7:Z$883,EUROSTAT_VBE_IND_2005!$B$7:$B$883,$D361,EUROSTAT_VBE_IND_2005!$C$7:$C$883,"*"&amp;RIGHT($A361,3)&amp;"*",EUROSTAT_VBE_IND_2005!$D$7:$D$883,"321*"))/1000</f>
        <v>0</v>
      </c>
      <c r="AQ361" s="17">
        <f>(SUMIFS(EUROSTAT_VBE_IND_2005!AG$7:AG$883,EUROSTAT_VBE_IND_2005!$B$7:$B$883,$D361,EUROSTAT_VBE_IND_2005!$C$7:$C$883,"*"&amp;RIGHT($A361,3)&amp;"*",EUROSTAT_VBE_IND_2005!$D$7:$D$883,"321*"))/1000</f>
        <v>0</v>
      </c>
    </row>
    <row r="362" spans="1:43">
      <c r="A362" t="str">
        <f>LEFT(EUROSTAT_VBE_IND_2005!$C$579,8)</f>
        <v>B_101851</v>
      </c>
      <c r="B362" s="28" t="s">
        <v>306</v>
      </c>
      <c r="C362" t="s">
        <v>293</v>
      </c>
      <c r="D362" t="s">
        <v>55</v>
      </c>
      <c r="E362" t="s">
        <v>234</v>
      </c>
      <c r="F362" t="s">
        <v>254</v>
      </c>
      <c r="G362" s="17">
        <f>(SUMIFS(EUROSTAT_VBE_IND_2005!E$7:E$883,EUROSTAT_VBE_IND_2005!$B$7:$B$883,$D362,EUROSTAT_VBE_IND_2005!$C$7:$C$883,"*"&amp;RIGHT($A362,3)&amp;"*",EUROSTAT_VBE_IND_2005!$D$7:$D$883,"3220*"))/1000</f>
        <v>0</v>
      </c>
      <c r="H362" s="17">
        <f>(SUMIFS(EUROSTAT_VBE_IND_2005!F$7:F$883,EUROSTAT_VBE_IND_2005!$B$7:$B$883,$D362,EUROSTAT_VBE_IND_2005!$C$7:$C$883,"*"&amp;RIGHT($A362,3)&amp;"*",EUROSTAT_VBE_IND_2005!$D$7:$D$883,"3220*"))/1000</f>
        <v>0</v>
      </c>
      <c r="I362" s="17">
        <f>(SUMIFS(EUROSTAT_VBE_IND_2005!G$7:G$883,EUROSTAT_VBE_IND_2005!$B$7:$B$883,$D362,EUROSTAT_VBE_IND_2005!$C$7:$C$883,"*"&amp;RIGHT($A362,3)&amp;"*",EUROSTAT_VBE_IND_2005!$D$7:$D$883,"3220*"))/1000</f>
        <v>0.052</v>
      </c>
      <c r="J362" s="198"/>
      <c r="K362" s="17">
        <f>(SUMIFS(EUROSTAT_VBE_IND_2005!H$7:H$883,EUROSTAT_VBE_IND_2005!$B$7:$B$883,$D362,EUROSTAT_VBE_IND_2005!$C$7:$C$883,"*"&amp;RIGHT($A362,3)&amp;"*",EUROSTAT_VBE_IND_2005!$D$7:$D$883,"3220*"))/1000</f>
        <v>0</v>
      </c>
      <c r="L362" s="17">
        <f>(SUMIFS(EUROSTAT_VBE_IND_2005!I$7:I$883,EUROSTAT_VBE_IND_2005!$B$7:$B$883,$D362,EUROSTAT_VBE_IND_2005!$C$7:$C$883,"*"&amp;RIGHT($A362,3)&amp;"*",EUROSTAT_VBE_IND_2005!$D$7:$D$883,"3220*"))/1000</f>
        <v>0</v>
      </c>
      <c r="M362" s="17">
        <f>(SUMIFS(EUROSTAT_VBE_IND_2005!J$7:J$883,EUROSTAT_VBE_IND_2005!$B$7:$B$883,$D362,EUROSTAT_VBE_IND_2005!$C$7:$C$883,"*"&amp;RIGHT($A362,3)&amp;"*",EUROSTAT_VBE_IND_2005!$D$7:$D$883,"3220*"))/1000</f>
        <v>0.092</v>
      </c>
      <c r="N362" s="17">
        <f>(SUMIFS(EUROSTAT_VBE_IND_2005!K$7:K$883,EUROSTAT_VBE_IND_2005!$B$7:$B$883,$D362,EUROSTAT_VBE_IND_2005!$C$7:$C$883,"*"&amp;RIGHT($A362,3)&amp;"*",EUROSTAT_VBE_IND_2005!$D$7:$D$883,"3220*"))/1000</f>
        <v>0.046</v>
      </c>
      <c r="O362" s="17">
        <f>(SUMIFS(EUROSTAT_VBE_IND_2005!L$7:L$883,EUROSTAT_VBE_IND_2005!$B$7:$B$883,$D362,EUROSTAT_VBE_IND_2005!$C$7:$C$883,"*"&amp;RIGHT($A362,3)&amp;"*",EUROSTAT_VBE_IND_2005!$D$7:$D$883,"3220*"))/1000</f>
        <v>0</v>
      </c>
      <c r="P362" s="17">
        <f>(SUMIFS(EUROSTAT_VBE_IND_2005!M$7:M$883,EUROSTAT_VBE_IND_2005!$B$7:$B$883,$D362,EUROSTAT_VBE_IND_2005!$C$7:$C$883,"*"&amp;RIGHT($A362,3)&amp;"*",EUROSTAT_VBE_IND_2005!$D$7:$D$883,"3220*"))/1000</f>
        <v>0</v>
      </c>
      <c r="Q362" s="17">
        <f>(SUMIFS(EUROSTAT_VBE_IND_2005!N$7:N$883,EUROSTAT_VBE_IND_2005!$B$7:$B$883,$D362,EUROSTAT_VBE_IND_2005!$C$7:$C$883,"*"&amp;RIGHT($A362,3)&amp;"*",EUROSTAT_VBE_IND_2005!$D$7:$D$883,"3220*"))/1000</f>
        <v>0.276</v>
      </c>
      <c r="R362" s="17">
        <f>(SUMIFS(EUROSTAT_VBE_IND_2005!O$7:O$883,EUROSTAT_VBE_IND_2005!$B$7:$B$883,$D362,EUROSTAT_VBE_IND_2005!$C$7:$C$883,"*"&amp;RIGHT($A362,3)&amp;"*",EUROSTAT_VBE_IND_2005!$D$7:$D$883,"3220*"))/1000</f>
        <v>0.046</v>
      </c>
      <c r="S362" s="17">
        <f>(SUMIFS(EUROSTAT_VBE_IND_2005!P$7:P$883,EUROSTAT_VBE_IND_2005!$B$7:$B$883,$D362,EUROSTAT_VBE_IND_2005!$C$7:$C$883,"*"&amp;RIGHT($A362,3)&amp;"*",EUROSTAT_VBE_IND_2005!$D$7:$D$883,"3220*"))/1000</f>
        <v>0.322</v>
      </c>
      <c r="T362" s="17">
        <f>(SUMIFS(EUROSTAT_VBE_IND_2005!Q$7:Q$883,EUROSTAT_VBE_IND_2005!$B$7:$B$883,$D362,EUROSTAT_VBE_IND_2005!$C$7:$C$883,"*"&amp;RIGHT($A362,3)&amp;"*",EUROSTAT_VBE_IND_2005!$D$7:$D$883,"3220*"))/1000</f>
        <v>0</v>
      </c>
      <c r="U362" s="17">
        <f>(SUMIFS(EUROSTAT_VBE_IND_2005!R$7:R$883,EUROSTAT_VBE_IND_2005!$B$7:$B$883,$D362,EUROSTAT_VBE_IND_2005!$C$7:$C$883,"*"&amp;RIGHT($A362,3)&amp;"*",EUROSTAT_VBE_IND_2005!$D$7:$D$883,"3220*"))/1000</f>
        <v>0</v>
      </c>
      <c r="V362" s="17">
        <f>(SUMIFS(EUROSTAT_VBE_IND_2005!S$7:S$883,EUROSTAT_VBE_IND_2005!$B$7:$B$883,$D362,EUROSTAT_VBE_IND_2005!$C$7:$C$883,"*"&amp;RIGHT($A362,3)&amp;"*",EUROSTAT_VBE_IND_2005!$D$7:$D$883,"3220*"))/1000</f>
        <v>0</v>
      </c>
      <c r="W362" s="17">
        <f>(SUMIFS(EUROSTAT_VBE_IND_2005!T$7:T$883,EUROSTAT_VBE_IND_2005!$B$7:$B$883,$D362,EUROSTAT_VBE_IND_2005!$C$7:$C$883,"*"&amp;RIGHT($A362,3)&amp;"*",EUROSTAT_VBE_IND_2005!$D$7:$D$883,"3220*"))/1000</f>
        <v>0</v>
      </c>
      <c r="X362" s="17">
        <f>(SUMIFS(EUROSTAT_VBE_IND_2005!U$7:U$883,EUROSTAT_VBE_IND_2005!$B$7:$B$883,$D362,EUROSTAT_VBE_IND_2005!$C$7:$C$883,"*"&amp;RIGHT($A362,3)&amp;"*",EUROSTAT_VBE_IND_2005!$D$7:$D$883,"3220*"))/1000</f>
        <v>0</v>
      </c>
      <c r="Y362" s="17">
        <f>(SUMIFS(EUROSTAT_VBE_IND_2005!V$7:V$883,EUROSTAT_VBE_IND_2005!$B$7:$B$883,$D362,EUROSTAT_VBE_IND_2005!$C$7:$C$883,"*"&amp;RIGHT($A362,3)&amp;"*",EUROSTAT_VBE_IND_2005!$D$7:$D$883,"3220*"))/1000</f>
        <v>0</v>
      </c>
      <c r="Z362" s="17">
        <f>(SUMIFS(EUROSTAT_VBE_IND_2005!W$7:W$883,EUROSTAT_VBE_IND_2005!$B$7:$B$883,$D362,EUROSTAT_VBE_IND_2005!$C$7:$C$883,"*"&amp;RIGHT($A362,3)&amp;"*",EUROSTAT_VBE_IND_2005!$D$7:$D$883,"3220*"))/1000</f>
        <v>0</v>
      </c>
      <c r="AA362" s="17">
        <f>(SUMIFS(EUROSTAT_VBE_IND_2005!X$7:X$883,EUROSTAT_VBE_IND_2005!$B$7:$B$883,$D362,EUROSTAT_VBE_IND_2005!$C$7:$C$883,"*"&amp;RIGHT($A362,3)&amp;"*",EUROSTAT_VBE_IND_2005!$D$7:$D$883,"3220*"))/1000</f>
        <v>0</v>
      </c>
      <c r="AB362" s="17">
        <f>(SUMIFS(EUROSTAT_VBE_IND_2005!AA$7:AA$883,EUROSTAT_VBE_IND_2005!$B$7:$B$883,$D362,EUROSTAT_VBE_IND_2005!$C$7:$C$883,"*"&amp;RIGHT($A362,3)&amp;"*",EUROSTAT_VBE_IND_2005!$D$7:$D$883,"3220*"))/1000</f>
        <v>0</v>
      </c>
      <c r="AC362" s="17">
        <f>(SUMIFS(EUROSTAT_VBE_IND_2005!AB$7:AB$883,EUROSTAT_VBE_IND_2005!$B$7:$B$883,$D362,EUROSTAT_VBE_IND_2005!$C$7:$C$883,"*"&amp;RIGHT($A362,3)&amp;"*",EUROSTAT_VBE_IND_2005!$D$7:$D$883,"3220*"))/1000</f>
        <v>0</v>
      </c>
      <c r="AD362" s="17">
        <f>(SUMIFS(EUROSTAT_VBE_IND_2005!AC$7:AC$883,EUROSTAT_VBE_IND_2005!$B$7:$B$883,$D362,EUROSTAT_VBE_IND_2005!$C$7:$C$883,"*"&amp;RIGHT($A362,3)&amp;"*",EUROSTAT_VBE_IND_2005!$D$7:$D$883,"3220*"))/1000</f>
        <v>0</v>
      </c>
      <c r="AE362" s="17">
        <f>(SUMIFS(EUROSTAT_VBE_IND_2005!AD$7:AD$883,EUROSTAT_VBE_IND_2005!$B$7:$B$883,$D362,EUROSTAT_VBE_IND_2005!$C$7:$C$883,"*"&amp;RIGHT($A362,3)&amp;"*",EUROSTAT_VBE_IND_2005!$D$7:$D$883,"3220*"))/1000</f>
        <v>0.046</v>
      </c>
      <c r="AF362" s="17">
        <f>(SUMIFS(EUROSTAT_VBE_IND_2005!AE$7:AE$883,EUROSTAT_VBE_IND_2005!$B$7:$B$883,$D362,EUROSTAT_VBE_IND_2005!$C$7:$C$883,"*"&amp;RIGHT($A362,3)&amp;"*",EUROSTAT_VBE_IND_2005!$D$7:$D$883,"3220*"))/1000</f>
        <v>0.284</v>
      </c>
      <c r="AG362" s="17">
        <f>(SUMIFS(EUROSTAT_VBE_IND_2005!AF$7:AF$883,EUROSTAT_VBE_IND_2005!$B$7:$B$883,$D362,EUROSTAT_VBE_IND_2005!$C$7:$C$883,"*"&amp;RIGHT($A362,3)&amp;"*",EUROSTAT_VBE_IND_2005!$D$7:$D$883,"3220*"))/1000</f>
        <v>0</v>
      </c>
      <c r="AH362" s="17">
        <f>(SUMIFS(EUROSTAT_VBE_IND_2005!AH$7:AH$883,EUROSTAT_VBE_IND_2005!$B$7:$B$883,$D362,EUROSTAT_VBE_IND_2005!$C$7:$C$883,"*"&amp;RIGHT($A362,3)&amp;"*",EUROSTAT_VBE_IND_2005!$D$7:$D$883,"3220*"))/1000</f>
        <v>0</v>
      </c>
      <c r="AI362" s="17">
        <f>(SUMIFS(EUROSTAT_VBE_IND_2005!AI$7:AI$883,EUROSTAT_VBE_IND_2005!$B$7:$B$883,$D362,EUROSTAT_VBE_IND_2005!$C$7:$C$883,"*"&amp;RIGHT($A362,3)&amp;"*",EUROSTAT_VBE_IND_2005!$D$7:$D$883,"3220*"))/1000</f>
        <v>0</v>
      </c>
      <c r="AJ362" s="17">
        <f>(SUMIFS(EUROSTAT_VBE_IND_2005!AJ$7:AJ$883,EUROSTAT_VBE_IND_2005!$B$7:$B$883,$D362,EUROSTAT_VBE_IND_2005!$C$7:$C$883,"*"&amp;RIGHT($A362,3)&amp;"*",EUROSTAT_VBE_IND_2005!$D$7:$D$883,"3220*"))/1000</f>
        <v>0</v>
      </c>
      <c r="AK362" s="17">
        <f>(SUMIFS(EUROSTAT_VBE_IND_2005!AK$7:AK$883,EUROSTAT_VBE_IND_2005!$B$7:$B$883,$D362,EUROSTAT_VBE_IND_2005!$C$7:$C$883,"*"&amp;RIGHT($A362,3)&amp;"*",EUROSTAT_VBE_IND_2005!$D$7:$D$883,"3220*"))/1000</f>
        <v>0</v>
      </c>
      <c r="AL362" s="198"/>
      <c r="AM362" s="198"/>
      <c r="AN362" s="198"/>
      <c r="AO362" s="17">
        <f>(SUMIFS(EUROSTAT_VBE_IND_2005!Y$7:Y$883,EUROSTAT_VBE_IND_2005!$B$7:$B$883,$D362,EUROSTAT_VBE_IND_2005!$C$7:$C$883,"*"&amp;RIGHT($A362,3)&amp;"*",EUROSTAT_VBE_IND_2005!$D$7:$D$883,"3220*"))/1000</f>
        <v>0</v>
      </c>
      <c r="AP362" s="17">
        <f>(SUMIFS(EUROSTAT_VBE_IND_2005!Z$7:Z$883,EUROSTAT_VBE_IND_2005!$B$7:$B$883,$D362,EUROSTAT_VBE_IND_2005!$C$7:$C$883,"*"&amp;RIGHT($A362,3)&amp;"*",EUROSTAT_VBE_IND_2005!$D$7:$D$883,"3220*"))/1000</f>
        <v>0</v>
      </c>
      <c r="AQ362" s="17">
        <f>(SUMIFS(EUROSTAT_VBE_IND_2005!AG$7:AG$883,EUROSTAT_VBE_IND_2005!$B$7:$B$883,$D362,EUROSTAT_VBE_IND_2005!$C$7:$C$883,"*"&amp;RIGHT($A362,3)&amp;"*",EUROSTAT_VBE_IND_2005!$D$7:$D$883,"3220*"))/1000</f>
        <v>0</v>
      </c>
    </row>
    <row r="363" spans="1:43">
      <c r="A363" t="str">
        <f>LEFT(EUROSTAT_VBE_IND_2005!$C$579,8)</f>
        <v>B_101851</v>
      </c>
      <c r="B363" s="28" t="s">
        <v>306</v>
      </c>
      <c r="C363" t="s">
        <v>293</v>
      </c>
      <c r="D363" t="s">
        <v>55</v>
      </c>
      <c r="E363" t="s">
        <v>235</v>
      </c>
      <c r="F363" t="s">
        <v>255</v>
      </c>
      <c r="G363" s="17">
        <f>(SUMIFS(EUROSTAT_VBE_IND_2005!E$7:E$883,EUROSTAT_VBE_IND_2005!$B$7:$B$883,$D363,EUROSTAT_VBE_IND_2005!$C$7:$C$883,"*"&amp;RIGHT($A363,3)&amp;"*",EUROSTAT_VBE_IND_2005!$D$7:$D$883,"323*"))/1000+(SUMIFS(EUROSTAT_VBE_IND_2005!E$7:E$883,EUROSTAT_VBE_IND_2005!$B$7:$B$883,$D363,EUROSTAT_VBE_IND_2005!$C$7:$C$883,"*"&amp;RIGHT($A363,3)&amp;"*",EUROSTAT_VBE_IND_2005!$D$7:$D$883,"324*"))/1000+(SUMIFS(EUROSTAT_VBE_IND_2005!E$7:E$883,EUROSTAT_VBE_IND_2005!$B$7:$B$883,$D363,EUROSTAT_VBE_IND_2005!$C$7:$C$883,"*"&amp;RIGHT($A363,3)&amp;"*",EUROSTAT_VBE_IND_2005!$D$7:$D$883,"3260*"))/1000</f>
        <v>0.343</v>
      </c>
      <c r="H363" s="17">
        <f>(SUMIFS(EUROSTAT_VBE_IND_2005!F$7:F$883,EUROSTAT_VBE_IND_2005!$B$7:$B$883,$D363,EUROSTAT_VBE_IND_2005!$C$7:$C$883,"*"&amp;RIGHT($A363,3)&amp;"*",EUROSTAT_VBE_IND_2005!$D$7:$D$883,"323*"))/1000+(SUMIFS(EUROSTAT_VBE_IND_2005!F$7:F$883,EUROSTAT_VBE_IND_2005!$B$7:$B$883,$D363,EUROSTAT_VBE_IND_2005!$C$7:$C$883,"*"&amp;RIGHT($A363,3)&amp;"*",EUROSTAT_VBE_IND_2005!$D$7:$D$883,"324*"))/1000+(SUMIFS(EUROSTAT_VBE_IND_2005!F$7:F$883,EUROSTAT_VBE_IND_2005!$B$7:$B$883,$D363,EUROSTAT_VBE_IND_2005!$C$7:$C$883,"*"&amp;RIGHT($A363,3)&amp;"*",EUROSTAT_VBE_IND_2005!$D$7:$D$883,"3260*"))/1000</f>
        <v>0</v>
      </c>
      <c r="I363" s="17">
        <f>(SUMIFS(EUROSTAT_VBE_IND_2005!G$7:G$883,EUROSTAT_VBE_IND_2005!$B$7:$B$883,$D363,EUROSTAT_VBE_IND_2005!$C$7:$C$883,"*"&amp;RIGHT($A363,3)&amp;"*",EUROSTAT_VBE_IND_2005!$D$7:$D$883,"323*"))/1000+(SUMIFS(EUROSTAT_VBE_IND_2005!G$7:G$883,EUROSTAT_VBE_IND_2005!$B$7:$B$883,$D363,EUROSTAT_VBE_IND_2005!$C$7:$C$883,"*"&amp;RIGHT($A363,3)&amp;"*",EUROSTAT_VBE_IND_2005!$D$7:$D$883,"324*"))/1000+(SUMIFS(EUROSTAT_VBE_IND_2005!G$7:G$883,EUROSTAT_VBE_IND_2005!$B$7:$B$883,$D363,EUROSTAT_VBE_IND_2005!$C$7:$C$883,"*"&amp;RIGHT($A363,3)&amp;"*",EUROSTAT_VBE_IND_2005!$D$7:$D$883,"3260*"))/1000</f>
        <v>0.214</v>
      </c>
      <c r="J363" s="198"/>
      <c r="K363" s="17">
        <f>(SUMIFS(EUROSTAT_VBE_IND_2005!H$7:H$883,EUROSTAT_VBE_IND_2005!$B$7:$B$883,$D363,EUROSTAT_VBE_IND_2005!$C$7:$C$883,"*"&amp;RIGHT($A363,3)&amp;"*",EUROSTAT_VBE_IND_2005!$D$7:$D$883,"323*"))/1000+(SUMIFS(EUROSTAT_VBE_IND_2005!H$7:H$883,EUROSTAT_VBE_IND_2005!$B$7:$B$883,$D363,EUROSTAT_VBE_IND_2005!$C$7:$C$883,"*"&amp;RIGHT($A363,3)&amp;"*",EUROSTAT_VBE_IND_2005!$D$7:$D$883,"324*"))/1000+(SUMIFS(EUROSTAT_VBE_IND_2005!H$7:H$883,EUROSTAT_VBE_IND_2005!$B$7:$B$883,$D363,EUROSTAT_VBE_IND_2005!$C$7:$C$883,"*"&amp;RIGHT($A363,3)&amp;"*",EUROSTAT_VBE_IND_2005!$D$7:$D$883,"3260*"))/1000</f>
        <v>0</v>
      </c>
      <c r="L363" s="17">
        <f>(SUMIFS(EUROSTAT_VBE_IND_2005!I$7:I$883,EUROSTAT_VBE_IND_2005!$B$7:$B$883,$D363,EUROSTAT_VBE_IND_2005!$C$7:$C$883,"*"&amp;RIGHT($A363,3)&amp;"*",EUROSTAT_VBE_IND_2005!$D$7:$D$883,"323*"))/1000+(SUMIFS(EUROSTAT_VBE_IND_2005!I$7:I$883,EUROSTAT_VBE_IND_2005!$B$7:$B$883,$D363,EUROSTAT_VBE_IND_2005!$C$7:$C$883,"*"&amp;RIGHT($A363,3)&amp;"*",EUROSTAT_VBE_IND_2005!$D$7:$D$883,"324*"))/1000+(SUMIFS(EUROSTAT_VBE_IND_2005!I$7:I$883,EUROSTAT_VBE_IND_2005!$B$7:$B$883,$D363,EUROSTAT_VBE_IND_2005!$C$7:$C$883,"*"&amp;RIGHT($A363,3)&amp;"*",EUROSTAT_VBE_IND_2005!$D$7:$D$883,"3260*"))/1000</f>
        <v>0.042</v>
      </c>
      <c r="M363" s="17">
        <f>(SUMIFS(EUROSTAT_VBE_IND_2005!J$7:J$883,EUROSTAT_VBE_IND_2005!$B$7:$B$883,$D363,EUROSTAT_VBE_IND_2005!$C$7:$C$883,"*"&amp;RIGHT($A363,3)&amp;"*",EUROSTAT_VBE_IND_2005!$D$7:$D$883,"323*"))/1000+(SUMIFS(EUROSTAT_VBE_IND_2005!J$7:J$883,EUROSTAT_VBE_IND_2005!$B$7:$B$883,$D363,EUROSTAT_VBE_IND_2005!$C$7:$C$883,"*"&amp;RIGHT($A363,3)&amp;"*",EUROSTAT_VBE_IND_2005!$D$7:$D$883,"324*"))/1000+(SUMIFS(EUROSTAT_VBE_IND_2005!J$7:J$883,EUROSTAT_VBE_IND_2005!$B$7:$B$883,$D363,EUROSTAT_VBE_IND_2005!$C$7:$C$883,"*"&amp;RIGHT($A363,3)&amp;"*",EUROSTAT_VBE_IND_2005!$D$7:$D$883,"3260*"))/1000</f>
        <v>1.544</v>
      </c>
      <c r="N363" s="17">
        <f>(SUMIFS(EUROSTAT_VBE_IND_2005!K$7:K$883,EUROSTAT_VBE_IND_2005!$B$7:$B$883,$D363,EUROSTAT_VBE_IND_2005!$C$7:$C$883,"*"&amp;RIGHT($A363,3)&amp;"*",EUROSTAT_VBE_IND_2005!$D$7:$D$883,"323*"))/1000+(SUMIFS(EUROSTAT_VBE_IND_2005!K$7:K$883,EUROSTAT_VBE_IND_2005!$B$7:$B$883,$D363,EUROSTAT_VBE_IND_2005!$C$7:$C$883,"*"&amp;RIGHT($A363,3)&amp;"*",EUROSTAT_VBE_IND_2005!$D$7:$D$883,"324*"))/1000+(SUMIFS(EUROSTAT_VBE_IND_2005!K$7:K$883,EUROSTAT_VBE_IND_2005!$B$7:$B$883,$D363,EUROSTAT_VBE_IND_2005!$C$7:$C$883,"*"&amp;RIGHT($A363,3)&amp;"*",EUROSTAT_VBE_IND_2005!$D$7:$D$883,"3260*"))/1000</f>
        <v>0.214</v>
      </c>
      <c r="O363" s="17">
        <f>(SUMIFS(EUROSTAT_VBE_IND_2005!L$7:L$883,EUROSTAT_VBE_IND_2005!$B$7:$B$883,$D363,EUROSTAT_VBE_IND_2005!$C$7:$C$883,"*"&amp;RIGHT($A363,3)&amp;"*",EUROSTAT_VBE_IND_2005!$D$7:$D$883,"323*"))/1000+(SUMIFS(EUROSTAT_VBE_IND_2005!L$7:L$883,EUROSTAT_VBE_IND_2005!$B$7:$B$883,$D363,EUROSTAT_VBE_IND_2005!$C$7:$C$883,"*"&amp;RIGHT($A363,3)&amp;"*",EUROSTAT_VBE_IND_2005!$D$7:$D$883,"324*"))/1000+(SUMIFS(EUROSTAT_VBE_IND_2005!L$7:L$883,EUROSTAT_VBE_IND_2005!$B$7:$B$883,$D363,EUROSTAT_VBE_IND_2005!$C$7:$C$883,"*"&amp;RIGHT($A363,3)&amp;"*",EUROSTAT_VBE_IND_2005!$D$7:$D$883,"3260*"))/1000</f>
        <v>0.043</v>
      </c>
      <c r="P363" s="17">
        <f>(SUMIFS(EUROSTAT_VBE_IND_2005!M$7:M$883,EUROSTAT_VBE_IND_2005!$B$7:$B$883,$D363,EUROSTAT_VBE_IND_2005!$C$7:$C$883,"*"&amp;RIGHT($A363,3)&amp;"*",EUROSTAT_VBE_IND_2005!$D$7:$D$883,"323*"))/1000+(SUMIFS(EUROSTAT_VBE_IND_2005!M$7:M$883,EUROSTAT_VBE_IND_2005!$B$7:$B$883,$D363,EUROSTAT_VBE_IND_2005!$C$7:$C$883,"*"&amp;RIGHT($A363,3)&amp;"*",EUROSTAT_VBE_IND_2005!$D$7:$D$883,"324*"))/1000+(SUMIFS(EUROSTAT_VBE_IND_2005!M$7:M$883,EUROSTAT_VBE_IND_2005!$B$7:$B$883,$D363,EUROSTAT_VBE_IND_2005!$C$7:$C$883,"*"&amp;RIGHT($A363,3)&amp;"*",EUROSTAT_VBE_IND_2005!$D$7:$D$883,"3260*"))/1000</f>
        <v>0</v>
      </c>
      <c r="Q363" s="17">
        <f>(SUMIFS(EUROSTAT_VBE_IND_2005!N$7:N$883,EUROSTAT_VBE_IND_2005!$B$7:$B$883,$D363,EUROSTAT_VBE_IND_2005!$C$7:$C$883,"*"&amp;RIGHT($A363,3)&amp;"*",EUROSTAT_VBE_IND_2005!$D$7:$D$883,"323*"))/1000+(SUMIFS(EUROSTAT_VBE_IND_2005!N$7:N$883,EUROSTAT_VBE_IND_2005!$B$7:$B$883,$D363,EUROSTAT_VBE_IND_2005!$C$7:$C$883,"*"&amp;RIGHT($A363,3)&amp;"*",EUROSTAT_VBE_IND_2005!$D$7:$D$883,"324*"))/1000+(SUMIFS(EUROSTAT_VBE_IND_2005!N$7:N$883,EUROSTAT_VBE_IND_2005!$B$7:$B$883,$D363,EUROSTAT_VBE_IND_2005!$C$7:$C$883,"*"&amp;RIGHT($A363,3)&amp;"*",EUROSTAT_VBE_IND_2005!$D$7:$D$883,"3260*"))/1000</f>
        <v>1.673</v>
      </c>
      <c r="R363" s="17">
        <f>(SUMIFS(EUROSTAT_VBE_IND_2005!O$7:O$883,EUROSTAT_VBE_IND_2005!$B$7:$B$883,$D363,EUROSTAT_VBE_IND_2005!$C$7:$C$883,"*"&amp;RIGHT($A363,3)&amp;"*",EUROSTAT_VBE_IND_2005!$D$7:$D$883,"323*"))/1000+(SUMIFS(EUROSTAT_VBE_IND_2005!O$7:O$883,EUROSTAT_VBE_IND_2005!$B$7:$B$883,$D363,EUROSTAT_VBE_IND_2005!$C$7:$C$883,"*"&amp;RIGHT($A363,3)&amp;"*",EUROSTAT_VBE_IND_2005!$D$7:$D$883,"324*"))/1000+(SUMIFS(EUROSTAT_VBE_IND_2005!O$7:O$883,EUROSTAT_VBE_IND_2005!$B$7:$B$883,$D363,EUROSTAT_VBE_IND_2005!$C$7:$C$883,"*"&amp;RIGHT($A363,3)&amp;"*",EUROSTAT_VBE_IND_2005!$D$7:$D$883,"3260*"))/1000</f>
        <v>0.685</v>
      </c>
      <c r="S363" s="17">
        <f>(SUMIFS(EUROSTAT_VBE_IND_2005!P$7:P$883,EUROSTAT_VBE_IND_2005!$B$7:$B$883,$D363,EUROSTAT_VBE_IND_2005!$C$7:$C$883,"*"&amp;RIGHT($A363,3)&amp;"*",EUROSTAT_VBE_IND_2005!$D$7:$D$883,"323*"))/1000+(SUMIFS(EUROSTAT_VBE_IND_2005!P$7:P$883,EUROSTAT_VBE_IND_2005!$B$7:$B$883,$D363,EUROSTAT_VBE_IND_2005!$C$7:$C$883,"*"&amp;RIGHT($A363,3)&amp;"*",EUROSTAT_VBE_IND_2005!$D$7:$D$883,"324*"))/1000+(SUMIFS(EUROSTAT_VBE_IND_2005!P$7:P$883,EUROSTAT_VBE_IND_2005!$B$7:$B$883,$D363,EUROSTAT_VBE_IND_2005!$C$7:$C$883,"*"&amp;RIGHT($A363,3)&amp;"*",EUROSTAT_VBE_IND_2005!$D$7:$D$883,"3260*"))/1000</f>
        <v>0.858</v>
      </c>
      <c r="T363" s="17">
        <f>(SUMIFS(EUROSTAT_VBE_IND_2005!Q$7:Q$883,EUROSTAT_VBE_IND_2005!$B$7:$B$883,$D363,EUROSTAT_VBE_IND_2005!$C$7:$C$883,"*"&amp;RIGHT($A363,3)&amp;"*",EUROSTAT_VBE_IND_2005!$D$7:$D$883,"323*"))/1000+(SUMIFS(EUROSTAT_VBE_IND_2005!Q$7:Q$883,EUROSTAT_VBE_IND_2005!$B$7:$B$883,$D363,EUROSTAT_VBE_IND_2005!$C$7:$C$883,"*"&amp;RIGHT($A363,3)&amp;"*",EUROSTAT_VBE_IND_2005!$D$7:$D$883,"324*"))/1000+(SUMIFS(EUROSTAT_VBE_IND_2005!Q$7:Q$883,EUROSTAT_VBE_IND_2005!$B$7:$B$883,$D363,EUROSTAT_VBE_IND_2005!$C$7:$C$883,"*"&amp;RIGHT($A363,3)&amp;"*",EUROSTAT_VBE_IND_2005!$D$7:$D$883,"3260*"))/1000</f>
        <v>0.043</v>
      </c>
      <c r="U363" s="17">
        <f>(SUMIFS(EUROSTAT_VBE_IND_2005!R$7:R$883,EUROSTAT_VBE_IND_2005!$B$7:$B$883,$D363,EUROSTAT_VBE_IND_2005!$C$7:$C$883,"*"&amp;RIGHT($A363,3)&amp;"*",EUROSTAT_VBE_IND_2005!$D$7:$D$883,"323*"))/1000+(SUMIFS(EUROSTAT_VBE_IND_2005!R$7:R$883,EUROSTAT_VBE_IND_2005!$B$7:$B$883,$D363,EUROSTAT_VBE_IND_2005!$C$7:$C$883,"*"&amp;RIGHT($A363,3)&amp;"*",EUROSTAT_VBE_IND_2005!$D$7:$D$883,"324*"))/1000+(SUMIFS(EUROSTAT_VBE_IND_2005!R$7:R$883,EUROSTAT_VBE_IND_2005!$B$7:$B$883,$D363,EUROSTAT_VBE_IND_2005!$C$7:$C$883,"*"&amp;RIGHT($A363,3)&amp;"*",EUROSTAT_VBE_IND_2005!$D$7:$D$883,"3260*"))/1000</f>
        <v>0</v>
      </c>
      <c r="V363" s="17">
        <f>(SUMIFS(EUROSTAT_VBE_IND_2005!S$7:S$883,EUROSTAT_VBE_IND_2005!$B$7:$B$883,$D363,EUROSTAT_VBE_IND_2005!$C$7:$C$883,"*"&amp;RIGHT($A363,3)&amp;"*",EUROSTAT_VBE_IND_2005!$D$7:$D$883,"323*"))/1000+(SUMIFS(EUROSTAT_VBE_IND_2005!S$7:S$883,EUROSTAT_VBE_IND_2005!$B$7:$B$883,$D363,EUROSTAT_VBE_IND_2005!$C$7:$C$883,"*"&amp;RIGHT($A363,3)&amp;"*",EUROSTAT_VBE_IND_2005!$D$7:$D$883,"324*"))/1000+(SUMIFS(EUROSTAT_VBE_IND_2005!S$7:S$883,EUROSTAT_VBE_IND_2005!$B$7:$B$883,$D363,EUROSTAT_VBE_IND_2005!$C$7:$C$883,"*"&amp;RIGHT($A363,3)&amp;"*",EUROSTAT_VBE_IND_2005!$D$7:$D$883,"3260*"))/1000</f>
        <v>0.087</v>
      </c>
      <c r="W363" s="17">
        <f>(SUMIFS(EUROSTAT_VBE_IND_2005!T$7:T$883,EUROSTAT_VBE_IND_2005!$B$7:$B$883,$D363,EUROSTAT_VBE_IND_2005!$C$7:$C$883,"*"&amp;RIGHT($A363,3)&amp;"*",EUROSTAT_VBE_IND_2005!$D$7:$D$883,"323*"))/1000+(SUMIFS(EUROSTAT_VBE_IND_2005!T$7:T$883,EUROSTAT_VBE_IND_2005!$B$7:$B$883,$D363,EUROSTAT_VBE_IND_2005!$C$7:$C$883,"*"&amp;RIGHT($A363,3)&amp;"*",EUROSTAT_VBE_IND_2005!$D$7:$D$883,"324*"))/1000+(SUMIFS(EUROSTAT_VBE_IND_2005!T$7:T$883,EUROSTAT_VBE_IND_2005!$B$7:$B$883,$D363,EUROSTAT_VBE_IND_2005!$C$7:$C$883,"*"&amp;RIGHT($A363,3)&amp;"*",EUROSTAT_VBE_IND_2005!$D$7:$D$883,"3260*"))/1000</f>
        <v>0</v>
      </c>
      <c r="X363" s="17">
        <f>(SUMIFS(EUROSTAT_VBE_IND_2005!U$7:U$883,EUROSTAT_VBE_IND_2005!$B$7:$B$883,$D363,EUROSTAT_VBE_IND_2005!$C$7:$C$883,"*"&amp;RIGHT($A363,3)&amp;"*",EUROSTAT_VBE_IND_2005!$D$7:$D$883,"323*"))/1000+(SUMIFS(EUROSTAT_VBE_IND_2005!U$7:U$883,EUROSTAT_VBE_IND_2005!$B$7:$B$883,$D363,EUROSTAT_VBE_IND_2005!$C$7:$C$883,"*"&amp;RIGHT($A363,3)&amp;"*",EUROSTAT_VBE_IND_2005!$D$7:$D$883,"324*"))/1000+(SUMIFS(EUROSTAT_VBE_IND_2005!U$7:U$883,EUROSTAT_VBE_IND_2005!$B$7:$B$883,$D363,EUROSTAT_VBE_IND_2005!$C$7:$C$883,"*"&amp;RIGHT($A363,3)&amp;"*",EUROSTAT_VBE_IND_2005!$D$7:$D$883,"3260*"))/1000</f>
        <v>0</v>
      </c>
      <c r="Y363" s="17">
        <f>(SUMIFS(EUROSTAT_VBE_IND_2005!V$7:V$883,EUROSTAT_VBE_IND_2005!$B$7:$B$883,$D363,EUROSTAT_VBE_IND_2005!$C$7:$C$883,"*"&amp;RIGHT($A363,3)&amp;"*",EUROSTAT_VBE_IND_2005!$D$7:$D$883,"323*"))/1000+(SUMIFS(EUROSTAT_VBE_IND_2005!V$7:V$883,EUROSTAT_VBE_IND_2005!$B$7:$B$883,$D363,EUROSTAT_VBE_IND_2005!$C$7:$C$883,"*"&amp;RIGHT($A363,3)&amp;"*",EUROSTAT_VBE_IND_2005!$D$7:$D$883,"324*"))/1000+(SUMIFS(EUROSTAT_VBE_IND_2005!V$7:V$883,EUROSTAT_VBE_IND_2005!$B$7:$B$883,$D363,EUROSTAT_VBE_IND_2005!$C$7:$C$883,"*"&amp;RIGHT($A363,3)&amp;"*",EUROSTAT_VBE_IND_2005!$D$7:$D$883,"3260*"))/1000</f>
        <v>0.13</v>
      </c>
      <c r="Z363" s="17">
        <f>(SUMIFS(EUROSTAT_VBE_IND_2005!W$7:W$883,EUROSTAT_VBE_IND_2005!$B$7:$B$883,$D363,EUROSTAT_VBE_IND_2005!$C$7:$C$883,"*"&amp;RIGHT($A363,3)&amp;"*",EUROSTAT_VBE_IND_2005!$D$7:$D$883,"323*"))/1000+(SUMIFS(EUROSTAT_VBE_IND_2005!W$7:W$883,EUROSTAT_VBE_IND_2005!$B$7:$B$883,$D363,EUROSTAT_VBE_IND_2005!$C$7:$C$883,"*"&amp;RIGHT($A363,3)&amp;"*",EUROSTAT_VBE_IND_2005!$D$7:$D$883,"324*"))/1000+(SUMIFS(EUROSTAT_VBE_IND_2005!W$7:W$883,EUROSTAT_VBE_IND_2005!$B$7:$B$883,$D363,EUROSTAT_VBE_IND_2005!$C$7:$C$883,"*"&amp;RIGHT($A363,3)&amp;"*",EUROSTAT_VBE_IND_2005!$D$7:$D$883,"3260*"))/1000</f>
        <v>0</v>
      </c>
      <c r="AA363" s="17">
        <f>(SUMIFS(EUROSTAT_VBE_IND_2005!X$7:X$883,EUROSTAT_VBE_IND_2005!$B$7:$B$883,$D363,EUROSTAT_VBE_IND_2005!$C$7:$C$883,"*"&amp;RIGHT($A363,3)&amp;"*",EUROSTAT_VBE_IND_2005!$D$7:$D$883,"323*"))/1000+(SUMIFS(EUROSTAT_VBE_IND_2005!X$7:X$883,EUROSTAT_VBE_IND_2005!$B$7:$B$883,$D363,EUROSTAT_VBE_IND_2005!$C$7:$C$883,"*"&amp;RIGHT($A363,3)&amp;"*",EUROSTAT_VBE_IND_2005!$D$7:$D$883,"324*"))/1000+(SUMIFS(EUROSTAT_VBE_IND_2005!X$7:X$883,EUROSTAT_VBE_IND_2005!$B$7:$B$883,$D363,EUROSTAT_VBE_IND_2005!$C$7:$C$883,"*"&amp;RIGHT($A363,3)&amp;"*",EUROSTAT_VBE_IND_2005!$D$7:$D$883,"3260*"))/1000</f>
        <v>0.214</v>
      </c>
      <c r="AB363" s="17">
        <f>(SUMIFS(EUROSTAT_VBE_IND_2005!AA$7:AA$883,EUROSTAT_VBE_IND_2005!$B$7:$B$883,$D363,EUROSTAT_VBE_IND_2005!$C$7:$C$883,"*"&amp;RIGHT($A363,3)&amp;"*",EUROSTAT_VBE_IND_2005!$D$7:$D$883,"323*"))/1000+(SUMIFS(EUROSTAT_VBE_IND_2005!AA$7:AA$883,EUROSTAT_VBE_IND_2005!$B$7:$B$883,$D363,EUROSTAT_VBE_IND_2005!$C$7:$C$883,"*"&amp;RIGHT($A363,3)&amp;"*",EUROSTAT_VBE_IND_2005!$D$7:$D$883,"324*"))/1000+(SUMIFS(EUROSTAT_VBE_IND_2005!AA$7:AA$883,EUROSTAT_VBE_IND_2005!$B$7:$B$883,$D363,EUROSTAT_VBE_IND_2005!$C$7:$C$883,"*"&amp;RIGHT($A363,3)&amp;"*",EUROSTAT_VBE_IND_2005!$D$7:$D$883,"3260*"))/1000</f>
        <v>0</v>
      </c>
      <c r="AC363" s="17">
        <f>(SUMIFS(EUROSTAT_VBE_IND_2005!AB$7:AB$883,EUROSTAT_VBE_IND_2005!$B$7:$B$883,$D363,EUROSTAT_VBE_IND_2005!$C$7:$C$883,"*"&amp;RIGHT($A363,3)&amp;"*",EUROSTAT_VBE_IND_2005!$D$7:$D$883,"323*"))/1000+(SUMIFS(EUROSTAT_VBE_IND_2005!AB$7:AB$883,EUROSTAT_VBE_IND_2005!$B$7:$B$883,$D363,EUROSTAT_VBE_IND_2005!$C$7:$C$883,"*"&amp;RIGHT($A363,3)&amp;"*",EUROSTAT_VBE_IND_2005!$D$7:$D$883,"324*"))/1000+(SUMIFS(EUROSTAT_VBE_IND_2005!AB$7:AB$883,EUROSTAT_VBE_IND_2005!$B$7:$B$883,$D363,EUROSTAT_VBE_IND_2005!$C$7:$C$883,"*"&amp;RIGHT($A363,3)&amp;"*",EUROSTAT_VBE_IND_2005!$D$7:$D$883,"3260*"))/1000</f>
        <v>0.043</v>
      </c>
      <c r="AD363" s="17">
        <f>(SUMIFS(EUROSTAT_VBE_IND_2005!AC$7:AC$883,EUROSTAT_VBE_IND_2005!$B$7:$B$883,$D363,EUROSTAT_VBE_IND_2005!$C$7:$C$883,"*"&amp;RIGHT($A363,3)&amp;"*",EUROSTAT_VBE_IND_2005!$D$7:$D$883,"323*"))/1000+(SUMIFS(EUROSTAT_VBE_IND_2005!AC$7:AC$883,EUROSTAT_VBE_IND_2005!$B$7:$B$883,$D363,EUROSTAT_VBE_IND_2005!$C$7:$C$883,"*"&amp;RIGHT($A363,3)&amp;"*",EUROSTAT_VBE_IND_2005!$D$7:$D$883,"324*"))/1000+(SUMIFS(EUROSTAT_VBE_IND_2005!AC$7:AC$883,EUROSTAT_VBE_IND_2005!$B$7:$B$883,$D363,EUROSTAT_VBE_IND_2005!$C$7:$C$883,"*"&amp;RIGHT($A363,3)&amp;"*",EUROSTAT_VBE_IND_2005!$D$7:$D$883,"3260*"))/1000</f>
        <v>0.386</v>
      </c>
      <c r="AE363" s="17">
        <f>(SUMIFS(EUROSTAT_VBE_IND_2005!AD$7:AD$883,EUROSTAT_VBE_IND_2005!$B$7:$B$883,$D363,EUROSTAT_VBE_IND_2005!$C$7:$C$883,"*"&amp;RIGHT($A363,3)&amp;"*",EUROSTAT_VBE_IND_2005!$D$7:$D$883,"323*"))/1000+(SUMIFS(EUROSTAT_VBE_IND_2005!AD$7:AD$883,EUROSTAT_VBE_IND_2005!$B$7:$B$883,$D363,EUROSTAT_VBE_IND_2005!$C$7:$C$883,"*"&amp;RIGHT($A363,3)&amp;"*",EUROSTAT_VBE_IND_2005!$D$7:$D$883,"324*"))/1000+(SUMIFS(EUROSTAT_VBE_IND_2005!AD$7:AD$883,EUROSTAT_VBE_IND_2005!$B$7:$B$883,$D363,EUROSTAT_VBE_IND_2005!$C$7:$C$883,"*"&amp;RIGHT($A363,3)&amp;"*",EUROSTAT_VBE_IND_2005!$D$7:$D$883,"3260*"))/1000</f>
        <v>0.386</v>
      </c>
      <c r="AF363" s="17">
        <f>(SUMIFS(EUROSTAT_VBE_IND_2005!AE$7:AE$883,EUROSTAT_VBE_IND_2005!$B$7:$B$883,$D363,EUROSTAT_VBE_IND_2005!$C$7:$C$883,"*"&amp;RIGHT($A363,3)&amp;"*",EUROSTAT_VBE_IND_2005!$D$7:$D$883,"323*"))/1000+(SUMIFS(EUROSTAT_VBE_IND_2005!AE$7:AE$883,EUROSTAT_VBE_IND_2005!$B$7:$B$883,$D363,EUROSTAT_VBE_IND_2005!$C$7:$C$883,"*"&amp;RIGHT($A363,3)&amp;"*",EUROSTAT_VBE_IND_2005!$D$7:$D$883,"324*"))/1000+(SUMIFS(EUROSTAT_VBE_IND_2005!AE$7:AE$883,EUROSTAT_VBE_IND_2005!$B$7:$B$883,$D363,EUROSTAT_VBE_IND_2005!$C$7:$C$883,"*"&amp;RIGHT($A363,3)&amp;"*",EUROSTAT_VBE_IND_2005!$D$7:$D$883,"3260*"))/1000</f>
        <v>0.433</v>
      </c>
      <c r="AG363" s="17">
        <f>(SUMIFS(EUROSTAT_VBE_IND_2005!AF$7:AF$883,EUROSTAT_VBE_IND_2005!$B$7:$B$883,$D363,EUROSTAT_VBE_IND_2005!$C$7:$C$883,"*"&amp;RIGHT($A363,3)&amp;"*",EUROSTAT_VBE_IND_2005!$D$7:$D$883,"323*"))/1000+(SUMIFS(EUROSTAT_VBE_IND_2005!AF$7:AF$883,EUROSTAT_VBE_IND_2005!$B$7:$B$883,$D363,EUROSTAT_VBE_IND_2005!$C$7:$C$883,"*"&amp;RIGHT($A363,3)&amp;"*",EUROSTAT_VBE_IND_2005!$D$7:$D$883,"324*"))/1000+(SUMIFS(EUROSTAT_VBE_IND_2005!AF$7:AF$883,EUROSTAT_VBE_IND_2005!$B$7:$B$883,$D363,EUROSTAT_VBE_IND_2005!$C$7:$C$883,"*"&amp;RIGHT($A363,3)&amp;"*",EUROSTAT_VBE_IND_2005!$D$7:$D$883,"3260*"))/1000</f>
        <v>0.086</v>
      </c>
      <c r="AH363" s="17">
        <f>(SUMIFS(EUROSTAT_VBE_IND_2005!AH$7:AH$883,EUROSTAT_VBE_IND_2005!$B$7:$B$883,$D363,EUROSTAT_VBE_IND_2005!$C$7:$C$883,"*"&amp;RIGHT($A363,3)&amp;"*",EUROSTAT_VBE_IND_2005!$D$7:$D$883,"323*"))/1000+(SUMIFS(EUROSTAT_VBE_IND_2005!AH$7:AH$883,EUROSTAT_VBE_IND_2005!$B$7:$B$883,$D363,EUROSTAT_VBE_IND_2005!$C$7:$C$883,"*"&amp;RIGHT($A363,3)&amp;"*",EUROSTAT_VBE_IND_2005!$D$7:$D$883,"324*"))/1000+(SUMIFS(EUROSTAT_VBE_IND_2005!AH$7:AH$883,EUROSTAT_VBE_IND_2005!$B$7:$B$883,$D363,EUROSTAT_VBE_IND_2005!$C$7:$C$883,"*"&amp;RIGHT($A363,3)&amp;"*",EUROSTAT_VBE_IND_2005!$D$7:$D$883,"3260*"))/1000</f>
        <v>0.472</v>
      </c>
      <c r="AI363" s="17">
        <f>(SUMIFS(EUROSTAT_VBE_IND_2005!AI$7:AI$883,EUROSTAT_VBE_IND_2005!$B$7:$B$883,$D363,EUROSTAT_VBE_IND_2005!$C$7:$C$883,"*"&amp;RIGHT($A363,3)&amp;"*",EUROSTAT_VBE_IND_2005!$D$7:$D$883,"323*"))/1000+(SUMIFS(EUROSTAT_VBE_IND_2005!AI$7:AI$883,EUROSTAT_VBE_IND_2005!$B$7:$B$883,$D363,EUROSTAT_VBE_IND_2005!$C$7:$C$883,"*"&amp;RIGHT($A363,3)&amp;"*",EUROSTAT_VBE_IND_2005!$D$7:$D$883,"324*"))/1000+(SUMIFS(EUROSTAT_VBE_IND_2005!AI$7:AI$883,EUROSTAT_VBE_IND_2005!$B$7:$B$883,$D363,EUROSTAT_VBE_IND_2005!$C$7:$C$883,"*"&amp;RIGHT($A363,3)&amp;"*",EUROSTAT_VBE_IND_2005!$D$7:$D$883,"3260*"))/1000</f>
        <v>0.086</v>
      </c>
      <c r="AJ363" s="17">
        <f>(SUMIFS(EUROSTAT_VBE_IND_2005!AJ$7:AJ$883,EUROSTAT_VBE_IND_2005!$B$7:$B$883,$D363,EUROSTAT_VBE_IND_2005!$C$7:$C$883,"*"&amp;RIGHT($A363,3)&amp;"*",EUROSTAT_VBE_IND_2005!$D$7:$D$883,"323*"))/1000+(SUMIFS(EUROSTAT_VBE_IND_2005!AJ$7:AJ$883,EUROSTAT_VBE_IND_2005!$B$7:$B$883,$D363,EUROSTAT_VBE_IND_2005!$C$7:$C$883,"*"&amp;RIGHT($A363,3)&amp;"*",EUROSTAT_VBE_IND_2005!$D$7:$D$883,"324*"))/1000+(SUMIFS(EUROSTAT_VBE_IND_2005!AJ$7:AJ$883,EUROSTAT_VBE_IND_2005!$B$7:$B$883,$D363,EUROSTAT_VBE_IND_2005!$C$7:$C$883,"*"&amp;RIGHT($A363,3)&amp;"*",EUROSTAT_VBE_IND_2005!$D$7:$D$883,"3260*"))/1000</f>
        <v>0</v>
      </c>
      <c r="AK363" s="17">
        <f>(SUMIFS(EUROSTAT_VBE_IND_2005!AK$7:AK$883,EUROSTAT_VBE_IND_2005!$B$7:$B$883,$D363,EUROSTAT_VBE_IND_2005!$C$7:$C$883,"*"&amp;RIGHT($A363,3)&amp;"*",EUROSTAT_VBE_IND_2005!$D$7:$D$883,"323*"))/1000+(SUMIFS(EUROSTAT_VBE_IND_2005!AK$7:AK$883,EUROSTAT_VBE_IND_2005!$B$7:$B$883,$D363,EUROSTAT_VBE_IND_2005!$C$7:$C$883,"*"&amp;RIGHT($A363,3)&amp;"*",EUROSTAT_VBE_IND_2005!$D$7:$D$883,"324*"))/1000+(SUMIFS(EUROSTAT_VBE_IND_2005!AK$7:AK$883,EUROSTAT_VBE_IND_2005!$B$7:$B$883,$D363,EUROSTAT_VBE_IND_2005!$C$7:$C$883,"*"&amp;RIGHT($A363,3)&amp;"*",EUROSTAT_VBE_IND_2005!$D$7:$D$883,"3260*"))/1000</f>
        <v>0</v>
      </c>
      <c r="AL363" s="198"/>
      <c r="AM363" s="198"/>
      <c r="AN363" s="198"/>
      <c r="AO363" s="17">
        <f>(SUMIFS(EUROSTAT_VBE_IND_2005!Y$7:Y$883,EUROSTAT_VBE_IND_2005!$B$7:$B$883,$D363,EUROSTAT_VBE_IND_2005!$C$7:$C$883,"*"&amp;RIGHT($A363,3)&amp;"*",EUROSTAT_VBE_IND_2005!$D$7:$D$883,"323*"))/1000+(SUMIFS(EUROSTAT_VBE_IND_2005!Y$7:Y$883,EUROSTAT_VBE_IND_2005!$B$7:$B$883,$D363,EUROSTAT_VBE_IND_2005!$C$7:$C$883,"*"&amp;RIGHT($A363,3)&amp;"*",EUROSTAT_VBE_IND_2005!$D$7:$D$883,"324*"))/1000+(SUMIFS(EUROSTAT_VBE_IND_2005!Y$7:Y$883,EUROSTAT_VBE_IND_2005!$B$7:$B$883,$D363,EUROSTAT_VBE_IND_2005!$C$7:$C$883,"*"&amp;RIGHT($A363,3)&amp;"*",EUROSTAT_VBE_IND_2005!$D$7:$D$883,"3260*"))/1000</f>
        <v>0</v>
      </c>
      <c r="AP363" s="17">
        <f>(SUMIFS(EUROSTAT_VBE_IND_2005!Z$7:Z$883,EUROSTAT_VBE_IND_2005!$B$7:$B$883,$D363,EUROSTAT_VBE_IND_2005!$C$7:$C$883,"*"&amp;RIGHT($A363,3)&amp;"*",EUROSTAT_VBE_IND_2005!$D$7:$D$883,"323*"))/1000+(SUMIFS(EUROSTAT_VBE_IND_2005!Z$7:Z$883,EUROSTAT_VBE_IND_2005!$B$7:$B$883,$D363,EUROSTAT_VBE_IND_2005!$C$7:$C$883,"*"&amp;RIGHT($A363,3)&amp;"*",EUROSTAT_VBE_IND_2005!$D$7:$D$883,"324*"))/1000+(SUMIFS(EUROSTAT_VBE_IND_2005!Z$7:Z$883,EUROSTAT_VBE_IND_2005!$B$7:$B$883,$D363,EUROSTAT_VBE_IND_2005!$C$7:$C$883,"*"&amp;RIGHT($A363,3)&amp;"*",EUROSTAT_VBE_IND_2005!$D$7:$D$883,"3260*"))/1000</f>
        <v>0</v>
      </c>
      <c r="AQ363" s="17">
        <f>(SUMIFS(EUROSTAT_VBE_IND_2005!AG$7:AG$883,EUROSTAT_VBE_IND_2005!$B$7:$B$883,$D363,EUROSTAT_VBE_IND_2005!$C$7:$C$883,"*"&amp;RIGHT($A363,3)&amp;"*",EUROSTAT_VBE_IND_2005!$D$7:$D$883,"323*"))/1000+(SUMIFS(EUROSTAT_VBE_IND_2005!AG$7:AG$883,EUROSTAT_VBE_IND_2005!$B$7:$B$883,$D363,EUROSTAT_VBE_IND_2005!$C$7:$C$883,"*"&amp;RIGHT($A363,3)&amp;"*",EUROSTAT_VBE_IND_2005!$D$7:$D$883,"324*"))/1000+(SUMIFS(EUROSTAT_VBE_IND_2005!AG$7:AG$883,EUROSTAT_VBE_IND_2005!$B$7:$B$883,$D363,EUROSTAT_VBE_IND_2005!$C$7:$C$883,"*"&amp;RIGHT($A363,3)&amp;"*",EUROSTAT_VBE_IND_2005!$D$7:$D$883,"3260*"))/1000</f>
        <v>0</v>
      </c>
    </row>
    <row r="364" spans="1:43">
      <c r="A364" t="str">
        <f>LEFT(EUROSTAT_VBE_IND_2005!$C$579,8)</f>
        <v>B_101851</v>
      </c>
      <c r="B364" s="28" t="s">
        <v>306</v>
      </c>
      <c r="C364" t="s">
        <v>293</v>
      </c>
      <c r="D364" t="s">
        <v>55</v>
      </c>
      <c r="E364" t="s">
        <v>236</v>
      </c>
      <c r="F364" t="s">
        <v>256</v>
      </c>
      <c r="G364" s="17">
        <f>(SUMIFS(EUROSTAT_VBE_IND_2005!E$7:E$883,EUROSTAT_VBE_IND_2005!$B$7:$B$883,$D364,EUROSTAT_VBE_IND_2005!$C$7:$C$883,"*"&amp;RIGHT($A364,3)&amp;"*",EUROSTAT_VBE_IND_2005!$D$7:$D$883,"3250*"))/1000</f>
        <v>0</v>
      </c>
      <c r="H364" s="17">
        <f>(SUMIFS(EUROSTAT_VBE_IND_2005!F$7:F$883,EUROSTAT_VBE_IND_2005!$B$7:$B$883,$D364,EUROSTAT_VBE_IND_2005!$C$7:$C$883,"*"&amp;RIGHT($A364,3)&amp;"*",EUROSTAT_VBE_IND_2005!$D$7:$D$883,"3250*"))/1000</f>
        <v>0</v>
      </c>
      <c r="I364" s="17">
        <f>(SUMIFS(EUROSTAT_VBE_IND_2005!G$7:G$883,EUROSTAT_VBE_IND_2005!$B$7:$B$883,$D364,EUROSTAT_VBE_IND_2005!$C$7:$C$883,"*"&amp;RIGHT($A364,3)&amp;"*",EUROSTAT_VBE_IND_2005!$D$7:$D$883,"3250*"))/1000</f>
        <v>0</v>
      </c>
      <c r="J364" s="198"/>
      <c r="K364" s="17">
        <f>(SUMIFS(EUROSTAT_VBE_IND_2005!H$7:H$883,EUROSTAT_VBE_IND_2005!$B$7:$B$883,$D364,EUROSTAT_VBE_IND_2005!$C$7:$C$883,"*"&amp;RIGHT($A364,3)&amp;"*",EUROSTAT_VBE_IND_2005!$D$7:$D$883,"3250*"))/1000</f>
        <v>0</v>
      </c>
      <c r="L364" s="17">
        <f>(SUMIFS(EUROSTAT_VBE_IND_2005!I$7:I$883,EUROSTAT_VBE_IND_2005!$B$7:$B$883,$D364,EUROSTAT_VBE_IND_2005!$C$7:$C$883,"*"&amp;RIGHT($A364,3)&amp;"*",EUROSTAT_VBE_IND_2005!$D$7:$D$883,"3250*"))/1000</f>
        <v>0</v>
      </c>
      <c r="M364" s="17">
        <f>(SUMIFS(EUROSTAT_VBE_IND_2005!J$7:J$883,EUROSTAT_VBE_IND_2005!$B$7:$B$883,$D364,EUROSTAT_VBE_IND_2005!$C$7:$C$883,"*"&amp;RIGHT($A364,3)&amp;"*",EUROSTAT_VBE_IND_2005!$D$7:$D$883,"3250*"))/1000</f>
        <v>0</v>
      </c>
      <c r="N364" s="17">
        <f>(SUMIFS(EUROSTAT_VBE_IND_2005!K$7:K$883,EUROSTAT_VBE_IND_2005!$B$7:$B$883,$D364,EUROSTAT_VBE_IND_2005!$C$7:$C$883,"*"&amp;RIGHT($A364,3)&amp;"*",EUROSTAT_VBE_IND_2005!$D$7:$D$883,"3250*"))/1000</f>
        <v>0</v>
      </c>
      <c r="O364" s="17">
        <f>(SUMIFS(EUROSTAT_VBE_IND_2005!L$7:L$883,EUROSTAT_VBE_IND_2005!$B$7:$B$883,$D364,EUROSTAT_VBE_IND_2005!$C$7:$C$883,"*"&amp;RIGHT($A364,3)&amp;"*",EUROSTAT_VBE_IND_2005!$D$7:$D$883,"3250*"))/1000</f>
        <v>0</v>
      </c>
      <c r="P364" s="17">
        <f>(SUMIFS(EUROSTAT_VBE_IND_2005!M$7:M$883,EUROSTAT_VBE_IND_2005!$B$7:$B$883,$D364,EUROSTAT_VBE_IND_2005!$C$7:$C$883,"*"&amp;RIGHT($A364,3)&amp;"*",EUROSTAT_VBE_IND_2005!$D$7:$D$883,"3250*"))/1000</f>
        <v>0</v>
      </c>
      <c r="Q364" s="17">
        <f>(SUMIFS(EUROSTAT_VBE_IND_2005!N$7:N$883,EUROSTAT_VBE_IND_2005!$B$7:$B$883,$D364,EUROSTAT_VBE_IND_2005!$C$7:$C$883,"*"&amp;RIGHT($A364,3)&amp;"*",EUROSTAT_VBE_IND_2005!$D$7:$D$883,"3250*"))/1000</f>
        <v>0</v>
      </c>
      <c r="R364" s="17">
        <f>(SUMIFS(EUROSTAT_VBE_IND_2005!O$7:O$883,EUROSTAT_VBE_IND_2005!$B$7:$B$883,$D364,EUROSTAT_VBE_IND_2005!$C$7:$C$883,"*"&amp;RIGHT($A364,3)&amp;"*",EUROSTAT_VBE_IND_2005!$D$7:$D$883,"3250*"))/1000</f>
        <v>0</v>
      </c>
      <c r="S364" s="17">
        <f>(SUMIFS(EUROSTAT_VBE_IND_2005!P$7:P$883,EUROSTAT_VBE_IND_2005!$B$7:$B$883,$D364,EUROSTAT_VBE_IND_2005!$C$7:$C$883,"*"&amp;RIGHT($A364,3)&amp;"*",EUROSTAT_VBE_IND_2005!$D$7:$D$883,"3250*"))/1000</f>
        <v>0</v>
      </c>
      <c r="T364" s="17">
        <f>(SUMIFS(EUROSTAT_VBE_IND_2005!Q$7:Q$883,EUROSTAT_VBE_IND_2005!$B$7:$B$883,$D364,EUROSTAT_VBE_IND_2005!$C$7:$C$883,"*"&amp;RIGHT($A364,3)&amp;"*",EUROSTAT_VBE_IND_2005!$D$7:$D$883,"3250*"))/1000</f>
        <v>0</v>
      </c>
      <c r="U364" s="17">
        <f>(SUMIFS(EUROSTAT_VBE_IND_2005!R$7:R$883,EUROSTAT_VBE_IND_2005!$B$7:$B$883,$D364,EUROSTAT_VBE_IND_2005!$C$7:$C$883,"*"&amp;RIGHT($A364,3)&amp;"*",EUROSTAT_VBE_IND_2005!$D$7:$D$883,"3250*"))/1000</f>
        <v>0</v>
      </c>
      <c r="V364" s="17">
        <f>(SUMIFS(EUROSTAT_VBE_IND_2005!S$7:S$883,EUROSTAT_VBE_IND_2005!$B$7:$B$883,$D364,EUROSTAT_VBE_IND_2005!$C$7:$C$883,"*"&amp;RIGHT($A364,3)&amp;"*",EUROSTAT_VBE_IND_2005!$D$7:$D$883,"3250*"))/1000</f>
        <v>0</v>
      </c>
      <c r="W364" s="17">
        <f>(SUMIFS(EUROSTAT_VBE_IND_2005!T$7:T$883,EUROSTAT_VBE_IND_2005!$B$7:$B$883,$D364,EUROSTAT_VBE_IND_2005!$C$7:$C$883,"*"&amp;RIGHT($A364,3)&amp;"*",EUROSTAT_VBE_IND_2005!$D$7:$D$883,"3250*"))/1000</f>
        <v>0</v>
      </c>
      <c r="X364" s="17">
        <f>(SUMIFS(EUROSTAT_VBE_IND_2005!U$7:U$883,EUROSTAT_VBE_IND_2005!$B$7:$B$883,$D364,EUROSTAT_VBE_IND_2005!$C$7:$C$883,"*"&amp;RIGHT($A364,3)&amp;"*",EUROSTAT_VBE_IND_2005!$D$7:$D$883,"3250*"))/1000</f>
        <v>0</v>
      </c>
      <c r="Y364" s="17">
        <f>(SUMIFS(EUROSTAT_VBE_IND_2005!V$7:V$883,EUROSTAT_VBE_IND_2005!$B$7:$B$883,$D364,EUROSTAT_VBE_IND_2005!$C$7:$C$883,"*"&amp;RIGHT($A364,3)&amp;"*",EUROSTAT_VBE_IND_2005!$D$7:$D$883,"3250*"))/1000</f>
        <v>0</v>
      </c>
      <c r="Z364" s="17">
        <f>(SUMIFS(EUROSTAT_VBE_IND_2005!W$7:W$883,EUROSTAT_VBE_IND_2005!$B$7:$B$883,$D364,EUROSTAT_VBE_IND_2005!$C$7:$C$883,"*"&amp;RIGHT($A364,3)&amp;"*",EUROSTAT_VBE_IND_2005!$D$7:$D$883,"3250*"))/1000</f>
        <v>0</v>
      </c>
      <c r="AA364" s="17">
        <f>(SUMIFS(EUROSTAT_VBE_IND_2005!X$7:X$883,EUROSTAT_VBE_IND_2005!$B$7:$B$883,$D364,EUROSTAT_VBE_IND_2005!$C$7:$C$883,"*"&amp;RIGHT($A364,3)&amp;"*",EUROSTAT_VBE_IND_2005!$D$7:$D$883,"3250*"))/1000</f>
        <v>0</v>
      </c>
      <c r="AB364" s="17">
        <f>(SUMIFS(EUROSTAT_VBE_IND_2005!AA$7:AA$883,EUROSTAT_VBE_IND_2005!$B$7:$B$883,$D364,EUROSTAT_VBE_IND_2005!$C$7:$C$883,"*"&amp;RIGHT($A364,3)&amp;"*",EUROSTAT_VBE_IND_2005!$D$7:$D$883,"3250*"))/1000</f>
        <v>0</v>
      </c>
      <c r="AC364" s="17">
        <f>(SUMIFS(EUROSTAT_VBE_IND_2005!AB$7:AB$883,EUROSTAT_VBE_IND_2005!$B$7:$B$883,$D364,EUROSTAT_VBE_IND_2005!$C$7:$C$883,"*"&amp;RIGHT($A364,3)&amp;"*",EUROSTAT_VBE_IND_2005!$D$7:$D$883,"3250*"))/1000</f>
        <v>0</v>
      </c>
      <c r="AD364" s="17">
        <f>(SUMIFS(EUROSTAT_VBE_IND_2005!AC$7:AC$883,EUROSTAT_VBE_IND_2005!$B$7:$B$883,$D364,EUROSTAT_VBE_IND_2005!$C$7:$C$883,"*"&amp;RIGHT($A364,3)&amp;"*",EUROSTAT_VBE_IND_2005!$D$7:$D$883,"3250*"))/1000</f>
        <v>0</v>
      </c>
      <c r="AE364" s="17">
        <f>(SUMIFS(EUROSTAT_VBE_IND_2005!AD$7:AD$883,EUROSTAT_VBE_IND_2005!$B$7:$B$883,$D364,EUROSTAT_VBE_IND_2005!$C$7:$C$883,"*"&amp;RIGHT($A364,3)&amp;"*",EUROSTAT_VBE_IND_2005!$D$7:$D$883,"3250*"))/1000</f>
        <v>0</v>
      </c>
      <c r="AF364" s="17">
        <f>(SUMIFS(EUROSTAT_VBE_IND_2005!AE$7:AE$883,EUROSTAT_VBE_IND_2005!$B$7:$B$883,$D364,EUROSTAT_VBE_IND_2005!$C$7:$C$883,"*"&amp;RIGHT($A364,3)&amp;"*",EUROSTAT_VBE_IND_2005!$D$7:$D$883,"3250*"))/1000</f>
        <v>0</v>
      </c>
      <c r="AG364" s="17">
        <f>(SUMIFS(EUROSTAT_VBE_IND_2005!AF$7:AF$883,EUROSTAT_VBE_IND_2005!$B$7:$B$883,$D364,EUROSTAT_VBE_IND_2005!$C$7:$C$883,"*"&amp;RIGHT($A364,3)&amp;"*",EUROSTAT_VBE_IND_2005!$D$7:$D$883,"3250*"))/1000</f>
        <v>0</v>
      </c>
      <c r="AH364" s="17">
        <f>(SUMIFS(EUROSTAT_VBE_IND_2005!AH$7:AH$883,EUROSTAT_VBE_IND_2005!$B$7:$B$883,$D364,EUROSTAT_VBE_IND_2005!$C$7:$C$883,"*"&amp;RIGHT($A364,3)&amp;"*",EUROSTAT_VBE_IND_2005!$D$7:$D$883,"3250*"))/1000</f>
        <v>0</v>
      </c>
      <c r="AI364" s="17">
        <f>(SUMIFS(EUROSTAT_VBE_IND_2005!AI$7:AI$883,EUROSTAT_VBE_IND_2005!$B$7:$B$883,$D364,EUROSTAT_VBE_IND_2005!$C$7:$C$883,"*"&amp;RIGHT($A364,3)&amp;"*",EUROSTAT_VBE_IND_2005!$D$7:$D$883,"3250*"))/1000</f>
        <v>0</v>
      </c>
      <c r="AJ364" s="17">
        <f>(SUMIFS(EUROSTAT_VBE_IND_2005!AJ$7:AJ$883,EUROSTAT_VBE_IND_2005!$B$7:$B$883,$D364,EUROSTAT_VBE_IND_2005!$C$7:$C$883,"*"&amp;RIGHT($A364,3)&amp;"*",EUROSTAT_VBE_IND_2005!$D$7:$D$883,"3250*"))/1000</f>
        <v>0</v>
      </c>
      <c r="AK364" s="17">
        <f>(SUMIFS(EUROSTAT_VBE_IND_2005!AK$7:AK$883,EUROSTAT_VBE_IND_2005!$B$7:$B$883,$D364,EUROSTAT_VBE_IND_2005!$C$7:$C$883,"*"&amp;RIGHT($A364,3)&amp;"*",EUROSTAT_VBE_IND_2005!$D$7:$D$883,"3250*"))/1000</f>
        <v>0</v>
      </c>
      <c r="AL364" s="198"/>
      <c r="AM364" s="198"/>
      <c r="AN364" s="198"/>
      <c r="AO364" s="17">
        <f>(SUMIFS(EUROSTAT_VBE_IND_2005!Y$7:Y$883,EUROSTAT_VBE_IND_2005!$B$7:$B$883,$D364,EUROSTAT_VBE_IND_2005!$C$7:$C$883,"*"&amp;RIGHT($A364,3)&amp;"*",EUROSTAT_VBE_IND_2005!$D$7:$D$883,"3250*"))/1000</f>
        <v>0</v>
      </c>
      <c r="AP364" s="17">
        <f>(SUMIFS(EUROSTAT_VBE_IND_2005!Z$7:Z$883,EUROSTAT_VBE_IND_2005!$B$7:$B$883,$D364,EUROSTAT_VBE_IND_2005!$C$7:$C$883,"*"&amp;RIGHT($A364,3)&amp;"*",EUROSTAT_VBE_IND_2005!$D$7:$D$883,"3250*"))/1000</f>
        <v>0</v>
      </c>
      <c r="AQ364" s="17">
        <f>(SUMIFS(EUROSTAT_VBE_IND_2005!AG$7:AG$883,EUROSTAT_VBE_IND_2005!$B$7:$B$883,$D364,EUROSTAT_VBE_IND_2005!$C$7:$C$883,"*"&amp;RIGHT($A364,3)&amp;"*",EUROSTAT_VBE_IND_2005!$D$7:$D$883,"3250*"))/1000</f>
        <v>0</v>
      </c>
    </row>
    <row r="365" spans="1:43">
      <c r="A365" t="str">
        <f>LEFT(EUROSTAT_VBE_IND_2005!$C$579,8)</f>
        <v>B_101851</v>
      </c>
      <c r="B365" s="28" t="s">
        <v>306</v>
      </c>
      <c r="C365" t="s">
        <v>293</v>
      </c>
      <c r="D365" t="s">
        <v>55</v>
      </c>
      <c r="E365" t="s">
        <v>237</v>
      </c>
      <c r="F365" t="s">
        <v>257</v>
      </c>
      <c r="G365" s="17">
        <f>(SUMIFS(EUROSTAT_VBE_IND_2005!E$7:E$883,EUROSTAT_VBE_IND_2005!$B$7:$B$883,$D365,EUROSTAT_VBE_IND_2005!$C$7:$C$883,"*"&amp;RIGHT($A365,3)&amp;"*",EUROSTAT_VBE_IND_2005!$D$7:$D$883,"3270A*"))/1000+(SUMIFS(EUROSTAT_VBE_IND_2005!E$7:E$883,EUROSTAT_VBE_IND_2005!$B$7:$B$883,$D365,EUROSTAT_VBE_IND_2005!$C$7:$C$883,"*"&amp;RIGHT($A365,3)&amp;"*",EUROSTAT_VBE_IND_2005!$D$7:$D$883,"3285*"))/1000+(SUMIFS(EUROSTAT_VBE_IND_2005!E$7:E$883,EUROSTAT_VBE_IND_2005!$B$7:$B$883,$D365,EUROSTAT_VBE_IND_2005!$C$7:$C$883,"*"&amp;RIGHT($A365,3)&amp;"*",EUROSTAT_VBE_IND_2005!$D$7:$D$883,"3295*"))/1000+(SUMIFS(EUROSTAT_VBE_IND_2005!E$7:E$883,EUROSTAT_VBE_IND_2005!$B$7:$B$883,$D365,EUROSTAT_VBE_IND_2005!$C$7:$C$883,"*"&amp;RIGHT($A365,3)&amp;"*",EUROSTAT_VBE_IND_2005!$D$7:$D$883,"2410*"))/1000+(SUMIFS(EUROSTAT_VBE_IND_2005!E$7:E$883,EUROSTAT_VBE_IND_2005!$B$7:$B$883,$D365,EUROSTAT_VBE_IND_2005!$C$7:$C$883,"*"&amp;RIGHT($A365,3)&amp;"*",EUROSTAT_VBE_IND_2005!$D$7:$D$883,"3105*"))/1000</f>
        <v>0.52</v>
      </c>
      <c r="H365" s="17">
        <f>(SUMIFS(EUROSTAT_VBE_IND_2005!F$7:F$883,EUROSTAT_VBE_IND_2005!$B$7:$B$883,$D365,EUROSTAT_VBE_IND_2005!$C$7:$C$883,"*"&amp;RIGHT($A365,3)&amp;"*",EUROSTAT_VBE_IND_2005!$D$7:$D$883,"3270A*"))/1000+(SUMIFS(EUROSTAT_VBE_IND_2005!F$7:F$883,EUROSTAT_VBE_IND_2005!$B$7:$B$883,$D365,EUROSTAT_VBE_IND_2005!$C$7:$C$883,"*"&amp;RIGHT($A365,3)&amp;"*",EUROSTAT_VBE_IND_2005!$D$7:$D$883,"3285*"))/1000+(SUMIFS(EUROSTAT_VBE_IND_2005!F$7:F$883,EUROSTAT_VBE_IND_2005!$B$7:$B$883,$D365,EUROSTAT_VBE_IND_2005!$C$7:$C$883,"*"&amp;RIGHT($A365,3)&amp;"*",EUROSTAT_VBE_IND_2005!$D$7:$D$883,"3295*"))/1000+(SUMIFS(EUROSTAT_VBE_IND_2005!F$7:F$883,EUROSTAT_VBE_IND_2005!$B$7:$B$883,$D365,EUROSTAT_VBE_IND_2005!$C$7:$C$883,"*"&amp;RIGHT($A365,3)&amp;"*",EUROSTAT_VBE_IND_2005!$D$7:$D$883,"2410*"))/1000+(SUMIFS(EUROSTAT_VBE_IND_2005!F$7:F$883,EUROSTAT_VBE_IND_2005!$B$7:$B$883,$D365,EUROSTAT_VBE_IND_2005!$C$7:$C$883,"*"&amp;RIGHT($A365,3)&amp;"*",EUROSTAT_VBE_IND_2005!$D$7:$D$883,"3105*"))/1000</f>
        <v>0</v>
      </c>
      <c r="I365" s="17">
        <f>(SUMIFS(EUROSTAT_VBE_IND_2005!G$7:G$883,EUROSTAT_VBE_IND_2005!$B$7:$B$883,$D365,EUROSTAT_VBE_IND_2005!$C$7:$C$883,"*"&amp;RIGHT($A365,3)&amp;"*",EUROSTAT_VBE_IND_2005!$D$7:$D$883,"3270A*"))/1000+(SUMIFS(EUROSTAT_VBE_IND_2005!G$7:G$883,EUROSTAT_VBE_IND_2005!$B$7:$B$883,$D365,EUROSTAT_VBE_IND_2005!$C$7:$C$883,"*"&amp;RIGHT($A365,3)&amp;"*",EUROSTAT_VBE_IND_2005!$D$7:$D$883,"3285*"))/1000+(SUMIFS(EUROSTAT_VBE_IND_2005!G$7:G$883,EUROSTAT_VBE_IND_2005!$B$7:$B$883,$D365,EUROSTAT_VBE_IND_2005!$C$7:$C$883,"*"&amp;RIGHT($A365,3)&amp;"*",EUROSTAT_VBE_IND_2005!$D$7:$D$883,"3295*"))/1000+(SUMIFS(EUROSTAT_VBE_IND_2005!G$7:G$883,EUROSTAT_VBE_IND_2005!$B$7:$B$883,$D365,EUROSTAT_VBE_IND_2005!$C$7:$C$883,"*"&amp;RIGHT($A365,3)&amp;"*",EUROSTAT_VBE_IND_2005!$D$7:$D$883,"2410*"))/1000+(SUMIFS(EUROSTAT_VBE_IND_2005!G$7:G$883,EUROSTAT_VBE_IND_2005!$B$7:$B$883,$D365,EUROSTAT_VBE_IND_2005!$C$7:$C$883,"*"&amp;RIGHT($A365,3)&amp;"*",EUROSTAT_VBE_IND_2005!$D$7:$D$883,"3105*"))/1000</f>
        <v>0.76</v>
      </c>
      <c r="J365" s="198"/>
      <c r="K365" s="17">
        <f>(SUMIFS(EUROSTAT_VBE_IND_2005!H$7:H$883,EUROSTAT_VBE_IND_2005!$B$7:$B$883,$D365,EUROSTAT_VBE_IND_2005!$C$7:$C$883,"*"&amp;RIGHT($A365,3)&amp;"*",EUROSTAT_VBE_IND_2005!$D$7:$D$883,"3270A*"))/1000+(SUMIFS(EUROSTAT_VBE_IND_2005!H$7:H$883,EUROSTAT_VBE_IND_2005!$B$7:$B$883,$D365,EUROSTAT_VBE_IND_2005!$C$7:$C$883,"*"&amp;RIGHT($A365,3)&amp;"*",EUROSTAT_VBE_IND_2005!$D$7:$D$883,"3285*"))/1000+(SUMIFS(EUROSTAT_VBE_IND_2005!H$7:H$883,EUROSTAT_VBE_IND_2005!$B$7:$B$883,$D365,EUROSTAT_VBE_IND_2005!$C$7:$C$883,"*"&amp;RIGHT($A365,3)&amp;"*",EUROSTAT_VBE_IND_2005!$D$7:$D$883,"3295*"))/1000+(SUMIFS(EUROSTAT_VBE_IND_2005!H$7:H$883,EUROSTAT_VBE_IND_2005!$B$7:$B$883,$D365,EUROSTAT_VBE_IND_2005!$C$7:$C$883,"*"&amp;RIGHT($A365,3)&amp;"*",EUROSTAT_VBE_IND_2005!$D$7:$D$883,"2410*"))/1000+(SUMIFS(EUROSTAT_VBE_IND_2005!H$7:H$883,EUROSTAT_VBE_IND_2005!$B$7:$B$883,$D365,EUROSTAT_VBE_IND_2005!$C$7:$C$883,"*"&amp;RIGHT($A365,3)&amp;"*",EUROSTAT_VBE_IND_2005!$D$7:$D$883,"3105*"))/1000</f>
        <v>0</v>
      </c>
      <c r="L365" s="17">
        <f>(SUMIFS(EUROSTAT_VBE_IND_2005!I$7:I$883,EUROSTAT_VBE_IND_2005!$B$7:$B$883,$D365,EUROSTAT_VBE_IND_2005!$C$7:$C$883,"*"&amp;RIGHT($A365,3)&amp;"*",EUROSTAT_VBE_IND_2005!$D$7:$D$883,"3270A*"))/1000+(SUMIFS(EUROSTAT_VBE_IND_2005!I$7:I$883,EUROSTAT_VBE_IND_2005!$B$7:$B$883,$D365,EUROSTAT_VBE_IND_2005!$C$7:$C$883,"*"&amp;RIGHT($A365,3)&amp;"*",EUROSTAT_VBE_IND_2005!$D$7:$D$883,"3285*"))/1000+(SUMIFS(EUROSTAT_VBE_IND_2005!I$7:I$883,EUROSTAT_VBE_IND_2005!$B$7:$B$883,$D365,EUROSTAT_VBE_IND_2005!$C$7:$C$883,"*"&amp;RIGHT($A365,3)&amp;"*",EUROSTAT_VBE_IND_2005!$D$7:$D$883,"3295*"))/1000+(SUMIFS(EUROSTAT_VBE_IND_2005!I$7:I$883,EUROSTAT_VBE_IND_2005!$B$7:$B$883,$D365,EUROSTAT_VBE_IND_2005!$C$7:$C$883,"*"&amp;RIGHT($A365,3)&amp;"*",EUROSTAT_VBE_IND_2005!$D$7:$D$883,"2410*"))/1000+(SUMIFS(EUROSTAT_VBE_IND_2005!I$7:I$883,EUROSTAT_VBE_IND_2005!$B$7:$B$883,$D365,EUROSTAT_VBE_IND_2005!$C$7:$C$883,"*"&amp;RIGHT($A365,3)&amp;"*",EUROSTAT_VBE_IND_2005!$D$7:$D$883,"3105*"))/1000</f>
        <v>0.36</v>
      </c>
      <c r="M365" s="17">
        <f>(SUMIFS(EUROSTAT_VBE_IND_2005!J$7:J$883,EUROSTAT_VBE_IND_2005!$B$7:$B$883,$D365,EUROSTAT_VBE_IND_2005!$C$7:$C$883,"*"&amp;RIGHT($A365,3)&amp;"*",EUROSTAT_VBE_IND_2005!$D$7:$D$883,"3270A*"))/1000+(SUMIFS(EUROSTAT_VBE_IND_2005!J$7:J$883,EUROSTAT_VBE_IND_2005!$B$7:$B$883,$D365,EUROSTAT_VBE_IND_2005!$C$7:$C$883,"*"&amp;RIGHT($A365,3)&amp;"*",EUROSTAT_VBE_IND_2005!$D$7:$D$883,"3285*"))/1000+(SUMIFS(EUROSTAT_VBE_IND_2005!J$7:J$883,EUROSTAT_VBE_IND_2005!$B$7:$B$883,$D365,EUROSTAT_VBE_IND_2005!$C$7:$C$883,"*"&amp;RIGHT($A365,3)&amp;"*",EUROSTAT_VBE_IND_2005!$D$7:$D$883,"3295*"))/1000+(SUMIFS(EUROSTAT_VBE_IND_2005!J$7:J$883,EUROSTAT_VBE_IND_2005!$B$7:$B$883,$D365,EUROSTAT_VBE_IND_2005!$C$7:$C$883,"*"&amp;RIGHT($A365,3)&amp;"*",EUROSTAT_VBE_IND_2005!$D$7:$D$883,"2410*"))/1000+(SUMIFS(EUROSTAT_VBE_IND_2005!J$7:J$883,EUROSTAT_VBE_IND_2005!$B$7:$B$883,$D365,EUROSTAT_VBE_IND_2005!$C$7:$C$883,"*"&amp;RIGHT($A365,3)&amp;"*",EUROSTAT_VBE_IND_2005!$D$7:$D$883,"3105*"))/1000</f>
        <v>0.96</v>
      </c>
      <c r="N365" s="17">
        <f>(SUMIFS(EUROSTAT_VBE_IND_2005!K$7:K$883,EUROSTAT_VBE_IND_2005!$B$7:$B$883,$D365,EUROSTAT_VBE_IND_2005!$C$7:$C$883,"*"&amp;RIGHT($A365,3)&amp;"*",EUROSTAT_VBE_IND_2005!$D$7:$D$883,"3270A*"))/1000+(SUMIFS(EUROSTAT_VBE_IND_2005!K$7:K$883,EUROSTAT_VBE_IND_2005!$B$7:$B$883,$D365,EUROSTAT_VBE_IND_2005!$C$7:$C$883,"*"&amp;RIGHT($A365,3)&amp;"*",EUROSTAT_VBE_IND_2005!$D$7:$D$883,"3285*"))/1000+(SUMIFS(EUROSTAT_VBE_IND_2005!K$7:K$883,EUROSTAT_VBE_IND_2005!$B$7:$B$883,$D365,EUROSTAT_VBE_IND_2005!$C$7:$C$883,"*"&amp;RIGHT($A365,3)&amp;"*",EUROSTAT_VBE_IND_2005!$D$7:$D$883,"3295*"))/1000+(SUMIFS(EUROSTAT_VBE_IND_2005!K$7:K$883,EUROSTAT_VBE_IND_2005!$B$7:$B$883,$D365,EUROSTAT_VBE_IND_2005!$C$7:$C$883,"*"&amp;RIGHT($A365,3)&amp;"*",EUROSTAT_VBE_IND_2005!$D$7:$D$883,"2410*"))/1000+(SUMIFS(EUROSTAT_VBE_IND_2005!K$7:K$883,EUROSTAT_VBE_IND_2005!$B$7:$B$883,$D365,EUROSTAT_VBE_IND_2005!$C$7:$C$883,"*"&amp;RIGHT($A365,3)&amp;"*",EUROSTAT_VBE_IND_2005!$D$7:$D$883,"3105*"))/1000</f>
        <v>0.24</v>
      </c>
      <c r="O365" s="17">
        <f>(SUMIFS(EUROSTAT_VBE_IND_2005!L$7:L$883,EUROSTAT_VBE_IND_2005!$B$7:$B$883,$D365,EUROSTAT_VBE_IND_2005!$C$7:$C$883,"*"&amp;RIGHT($A365,3)&amp;"*",EUROSTAT_VBE_IND_2005!$D$7:$D$883,"3270A*"))/1000+(SUMIFS(EUROSTAT_VBE_IND_2005!L$7:L$883,EUROSTAT_VBE_IND_2005!$B$7:$B$883,$D365,EUROSTAT_VBE_IND_2005!$C$7:$C$883,"*"&amp;RIGHT($A365,3)&amp;"*",EUROSTAT_VBE_IND_2005!$D$7:$D$883,"3285*"))/1000+(SUMIFS(EUROSTAT_VBE_IND_2005!L$7:L$883,EUROSTAT_VBE_IND_2005!$B$7:$B$883,$D365,EUROSTAT_VBE_IND_2005!$C$7:$C$883,"*"&amp;RIGHT($A365,3)&amp;"*",EUROSTAT_VBE_IND_2005!$D$7:$D$883,"3295*"))/1000+(SUMIFS(EUROSTAT_VBE_IND_2005!L$7:L$883,EUROSTAT_VBE_IND_2005!$B$7:$B$883,$D365,EUROSTAT_VBE_IND_2005!$C$7:$C$883,"*"&amp;RIGHT($A365,3)&amp;"*",EUROSTAT_VBE_IND_2005!$D$7:$D$883,"2410*"))/1000+(SUMIFS(EUROSTAT_VBE_IND_2005!L$7:L$883,EUROSTAT_VBE_IND_2005!$B$7:$B$883,$D365,EUROSTAT_VBE_IND_2005!$C$7:$C$883,"*"&amp;RIGHT($A365,3)&amp;"*",EUROSTAT_VBE_IND_2005!$D$7:$D$883,"3105*"))/1000</f>
        <v>0.56</v>
      </c>
      <c r="P365" s="17">
        <f>(SUMIFS(EUROSTAT_VBE_IND_2005!M$7:M$883,EUROSTAT_VBE_IND_2005!$B$7:$B$883,$D365,EUROSTAT_VBE_IND_2005!$C$7:$C$883,"*"&amp;RIGHT($A365,3)&amp;"*",EUROSTAT_VBE_IND_2005!$D$7:$D$883,"3270A*"))/1000+(SUMIFS(EUROSTAT_VBE_IND_2005!M$7:M$883,EUROSTAT_VBE_IND_2005!$B$7:$B$883,$D365,EUROSTAT_VBE_IND_2005!$C$7:$C$883,"*"&amp;RIGHT($A365,3)&amp;"*",EUROSTAT_VBE_IND_2005!$D$7:$D$883,"3285*"))/1000+(SUMIFS(EUROSTAT_VBE_IND_2005!M$7:M$883,EUROSTAT_VBE_IND_2005!$B$7:$B$883,$D365,EUROSTAT_VBE_IND_2005!$C$7:$C$883,"*"&amp;RIGHT($A365,3)&amp;"*",EUROSTAT_VBE_IND_2005!$D$7:$D$883,"3295*"))/1000+(SUMIFS(EUROSTAT_VBE_IND_2005!M$7:M$883,EUROSTAT_VBE_IND_2005!$B$7:$B$883,$D365,EUROSTAT_VBE_IND_2005!$C$7:$C$883,"*"&amp;RIGHT($A365,3)&amp;"*",EUROSTAT_VBE_IND_2005!$D$7:$D$883,"2410*"))/1000+(SUMIFS(EUROSTAT_VBE_IND_2005!M$7:M$883,EUROSTAT_VBE_IND_2005!$B$7:$B$883,$D365,EUROSTAT_VBE_IND_2005!$C$7:$C$883,"*"&amp;RIGHT($A365,3)&amp;"*",EUROSTAT_VBE_IND_2005!$D$7:$D$883,"3105*"))/1000</f>
        <v>0.08</v>
      </c>
      <c r="Q365" s="17">
        <f>(SUMIFS(EUROSTAT_VBE_IND_2005!N$7:N$883,EUROSTAT_VBE_IND_2005!$B$7:$B$883,$D365,EUROSTAT_VBE_IND_2005!$C$7:$C$883,"*"&amp;RIGHT($A365,3)&amp;"*",EUROSTAT_VBE_IND_2005!$D$7:$D$883,"3270A*"))/1000+(SUMIFS(EUROSTAT_VBE_IND_2005!N$7:N$883,EUROSTAT_VBE_IND_2005!$B$7:$B$883,$D365,EUROSTAT_VBE_IND_2005!$C$7:$C$883,"*"&amp;RIGHT($A365,3)&amp;"*",EUROSTAT_VBE_IND_2005!$D$7:$D$883,"3285*"))/1000+(SUMIFS(EUROSTAT_VBE_IND_2005!N$7:N$883,EUROSTAT_VBE_IND_2005!$B$7:$B$883,$D365,EUROSTAT_VBE_IND_2005!$C$7:$C$883,"*"&amp;RIGHT($A365,3)&amp;"*",EUROSTAT_VBE_IND_2005!$D$7:$D$883,"3295*"))/1000+(SUMIFS(EUROSTAT_VBE_IND_2005!N$7:N$883,EUROSTAT_VBE_IND_2005!$B$7:$B$883,$D365,EUROSTAT_VBE_IND_2005!$C$7:$C$883,"*"&amp;RIGHT($A365,3)&amp;"*",EUROSTAT_VBE_IND_2005!$D$7:$D$883,"2410*"))/1000+(SUMIFS(EUROSTAT_VBE_IND_2005!N$7:N$883,EUROSTAT_VBE_IND_2005!$B$7:$B$883,$D365,EUROSTAT_VBE_IND_2005!$C$7:$C$883,"*"&amp;RIGHT($A365,3)&amp;"*",EUROSTAT_VBE_IND_2005!$D$7:$D$883,"3105*"))/1000</f>
        <v>0.48</v>
      </c>
      <c r="R365" s="17">
        <f>(SUMIFS(EUROSTAT_VBE_IND_2005!O$7:O$883,EUROSTAT_VBE_IND_2005!$B$7:$B$883,$D365,EUROSTAT_VBE_IND_2005!$C$7:$C$883,"*"&amp;RIGHT($A365,3)&amp;"*",EUROSTAT_VBE_IND_2005!$D$7:$D$883,"3270A*"))/1000+(SUMIFS(EUROSTAT_VBE_IND_2005!O$7:O$883,EUROSTAT_VBE_IND_2005!$B$7:$B$883,$D365,EUROSTAT_VBE_IND_2005!$C$7:$C$883,"*"&amp;RIGHT($A365,3)&amp;"*",EUROSTAT_VBE_IND_2005!$D$7:$D$883,"3285*"))/1000+(SUMIFS(EUROSTAT_VBE_IND_2005!O$7:O$883,EUROSTAT_VBE_IND_2005!$B$7:$B$883,$D365,EUROSTAT_VBE_IND_2005!$C$7:$C$883,"*"&amp;RIGHT($A365,3)&amp;"*",EUROSTAT_VBE_IND_2005!$D$7:$D$883,"3295*"))/1000+(SUMIFS(EUROSTAT_VBE_IND_2005!O$7:O$883,EUROSTAT_VBE_IND_2005!$B$7:$B$883,$D365,EUROSTAT_VBE_IND_2005!$C$7:$C$883,"*"&amp;RIGHT($A365,3)&amp;"*",EUROSTAT_VBE_IND_2005!$D$7:$D$883,"2410*"))/1000+(SUMIFS(EUROSTAT_VBE_IND_2005!O$7:O$883,EUROSTAT_VBE_IND_2005!$B$7:$B$883,$D365,EUROSTAT_VBE_IND_2005!$C$7:$C$883,"*"&amp;RIGHT($A365,3)&amp;"*",EUROSTAT_VBE_IND_2005!$D$7:$D$883,"3105*"))/1000</f>
        <v>0.72</v>
      </c>
      <c r="S365" s="17">
        <f>(SUMIFS(EUROSTAT_VBE_IND_2005!P$7:P$883,EUROSTAT_VBE_IND_2005!$B$7:$B$883,$D365,EUROSTAT_VBE_IND_2005!$C$7:$C$883,"*"&amp;RIGHT($A365,3)&amp;"*",EUROSTAT_VBE_IND_2005!$D$7:$D$883,"3270A*"))/1000+(SUMIFS(EUROSTAT_VBE_IND_2005!P$7:P$883,EUROSTAT_VBE_IND_2005!$B$7:$B$883,$D365,EUROSTAT_VBE_IND_2005!$C$7:$C$883,"*"&amp;RIGHT($A365,3)&amp;"*",EUROSTAT_VBE_IND_2005!$D$7:$D$883,"3285*"))/1000+(SUMIFS(EUROSTAT_VBE_IND_2005!P$7:P$883,EUROSTAT_VBE_IND_2005!$B$7:$B$883,$D365,EUROSTAT_VBE_IND_2005!$C$7:$C$883,"*"&amp;RIGHT($A365,3)&amp;"*",EUROSTAT_VBE_IND_2005!$D$7:$D$883,"3295*"))/1000+(SUMIFS(EUROSTAT_VBE_IND_2005!P$7:P$883,EUROSTAT_VBE_IND_2005!$B$7:$B$883,$D365,EUROSTAT_VBE_IND_2005!$C$7:$C$883,"*"&amp;RIGHT($A365,3)&amp;"*",EUROSTAT_VBE_IND_2005!$D$7:$D$883,"2410*"))/1000+(SUMIFS(EUROSTAT_VBE_IND_2005!P$7:P$883,EUROSTAT_VBE_IND_2005!$B$7:$B$883,$D365,EUROSTAT_VBE_IND_2005!$C$7:$C$883,"*"&amp;RIGHT($A365,3)&amp;"*",EUROSTAT_VBE_IND_2005!$D$7:$D$883,"3105*"))/1000</f>
        <v>0.32</v>
      </c>
      <c r="T365" s="17">
        <f>(SUMIFS(EUROSTAT_VBE_IND_2005!Q$7:Q$883,EUROSTAT_VBE_IND_2005!$B$7:$B$883,$D365,EUROSTAT_VBE_IND_2005!$C$7:$C$883,"*"&amp;RIGHT($A365,3)&amp;"*",EUROSTAT_VBE_IND_2005!$D$7:$D$883,"3270A*"))/1000+(SUMIFS(EUROSTAT_VBE_IND_2005!Q$7:Q$883,EUROSTAT_VBE_IND_2005!$B$7:$B$883,$D365,EUROSTAT_VBE_IND_2005!$C$7:$C$883,"*"&amp;RIGHT($A365,3)&amp;"*",EUROSTAT_VBE_IND_2005!$D$7:$D$883,"3285*"))/1000+(SUMIFS(EUROSTAT_VBE_IND_2005!Q$7:Q$883,EUROSTAT_VBE_IND_2005!$B$7:$B$883,$D365,EUROSTAT_VBE_IND_2005!$C$7:$C$883,"*"&amp;RIGHT($A365,3)&amp;"*",EUROSTAT_VBE_IND_2005!$D$7:$D$883,"3295*"))/1000+(SUMIFS(EUROSTAT_VBE_IND_2005!Q$7:Q$883,EUROSTAT_VBE_IND_2005!$B$7:$B$883,$D365,EUROSTAT_VBE_IND_2005!$C$7:$C$883,"*"&amp;RIGHT($A365,3)&amp;"*",EUROSTAT_VBE_IND_2005!$D$7:$D$883,"2410*"))/1000+(SUMIFS(EUROSTAT_VBE_IND_2005!Q$7:Q$883,EUROSTAT_VBE_IND_2005!$B$7:$B$883,$D365,EUROSTAT_VBE_IND_2005!$C$7:$C$883,"*"&amp;RIGHT($A365,3)&amp;"*",EUROSTAT_VBE_IND_2005!$D$7:$D$883,"3105*"))/1000</f>
        <v>0.08</v>
      </c>
      <c r="U365" s="17">
        <f>(SUMIFS(EUROSTAT_VBE_IND_2005!R$7:R$883,EUROSTAT_VBE_IND_2005!$B$7:$B$883,$D365,EUROSTAT_VBE_IND_2005!$C$7:$C$883,"*"&amp;RIGHT($A365,3)&amp;"*",EUROSTAT_VBE_IND_2005!$D$7:$D$883,"3270A*"))/1000+(SUMIFS(EUROSTAT_VBE_IND_2005!R$7:R$883,EUROSTAT_VBE_IND_2005!$B$7:$B$883,$D365,EUROSTAT_VBE_IND_2005!$C$7:$C$883,"*"&amp;RIGHT($A365,3)&amp;"*",EUROSTAT_VBE_IND_2005!$D$7:$D$883,"3285*"))/1000+(SUMIFS(EUROSTAT_VBE_IND_2005!R$7:R$883,EUROSTAT_VBE_IND_2005!$B$7:$B$883,$D365,EUROSTAT_VBE_IND_2005!$C$7:$C$883,"*"&amp;RIGHT($A365,3)&amp;"*",EUROSTAT_VBE_IND_2005!$D$7:$D$883,"3295*"))/1000+(SUMIFS(EUROSTAT_VBE_IND_2005!R$7:R$883,EUROSTAT_VBE_IND_2005!$B$7:$B$883,$D365,EUROSTAT_VBE_IND_2005!$C$7:$C$883,"*"&amp;RIGHT($A365,3)&amp;"*",EUROSTAT_VBE_IND_2005!$D$7:$D$883,"2410*"))/1000+(SUMIFS(EUROSTAT_VBE_IND_2005!R$7:R$883,EUROSTAT_VBE_IND_2005!$B$7:$B$883,$D365,EUROSTAT_VBE_IND_2005!$C$7:$C$883,"*"&amp;RIGHT($A365,3)&amp;"*",EUROSTAT_VBE_IND_2005!$D$7:$D$883,"3105*"))/1000</f>
        <v>0</v>
      </c>
      <c r="V365" s="17">
        <f>(SUMIFS(EUROSTAT_VBE_IND_2005!S$7:S$883,EUROSTAT_VBE_IND_2005!$B$7:$B$883,$D365,EUROSTAT_VBE_IND_2005!$C$7:$C$883,"*"&amp;RIGHT($A365,3)&amp;"*",EUROSTAT_VBE_IND_2005!$D$7:$D$883,"3270A*"))/1000+(SUMIFS(EUROSTAT_VBE_IND_2005!S$7:S$883,EUROSTAT_VBE_IND_2005!$B$7:$B$883,$D365,EUROSTAT_VBE_IND_2005!$C$7:$C$883,"*"&amp;RIGHT($A365,3)&amp;"*",EUROSTAT_VBE_IND_2005!$D$7:$D$883,"3285*"))/1000+(SUMIFS(EUROSTAT_VBE_IND_2005!S$7:S$883,EUROSTAT_VBE_IND_2005!$B$7:$B$883,$D365,EUROSTAT_VBE_IND_2005!$C$7:$C$883,"*"&amp;RIGHT($A365,3)&amp;"*",EUROSTAT_VBE_IND_2005!$D$7:$D$883,"3295*"))/1000+(SUMIFS(EUROSTAT_VBE_IND_2005!S$7:S$883,EUROSTAT_VBE_IND_2005!$B$7:$B$883,$D365,EUROSTAT_VBE_IND_2005!$C$7:$C$883,"*"&amp;RIGHT($A365,3)&amp;"*",EUROSTAT_VBE_IND_2005!$D$7:$D$883,"2410*"))/1000+(SUMIFS(EUROSTAT_VBE_IND_2005!S$7:S$883,EUROSTAT_VBE_IND_2005!$B$7:$B$883,$D365,EUROSTAT_VBE_IND_2005!$C$7:$C$883,"*"&amp;RIGHT($A365,3)&amp;"*",EUROSTAT_VBE_IND_2005!$D$7:$D$883,"3105*"))/1000</f>
        <v>0.24</v>
      </c>
      <c r="W365" s="17">
        <f>(SUMIFS(EUROSTAT_VBE_IND_2005!T$7:T$883,EUROSTAT_VBE_IND_2005!$B$7:$B$883,$D365,EUROSTAT_VBE_IND_2005!$C$7:$C$883,"*"&amp;RIGHT($A365,3)&amp;"*",EUROSTAT_VBE_IND_2005!$D$7:$D$883,"3270A*"))/1000+(SUMIFS(EUROSTAT_VBE_IND_2005!T$7:T$883,EUROSTAT_VBE_IND_2005!$B$7:$B$883,$D365,EUROSTAT_VBE_IND_2005!$C$7:$C$883,"*"&amp;RIGHT($A365,3)&amp;"*",EUROSTAT_VBE_IND_2005!$D$7:$D$883,"3285*"))/1000+(SUMIFS(EUROSTAT_VBE_IND_2005!T$7:T$883,EUROSTAT_VBE_IND_2005!$B$7:$B$883,$D365,EUROSTAT_VBE_IND_2005!$C$7:$C$883,"*"&amp;RIGHT($A365,3)&amp;"*",EUROSTAT_VBE_IND_2005!$D$7:$D$883,"3295*"))/1000+(SUMIFS(EUROSTAT_VBE_IND_2005!T$7:T$883,EUROSTAT_VBE_IND_2005!$B$7:$B$883,$D365,EUROSTAT_VBE_IND_2005!$C$7:$C$883,"*"&amp;RIGHT($A365,3)&amp;"*",EUROSTAT_VBE_IND_2005!$D$7:$D$883,"2410*"))/1000+(SUMIFS(EUROSTAT_VBE_IND_2005!T$7:T$883,EUROSTAT_VBE_IND_2005!$B$7:$B$883,$D365,EUROSTAT_VBE_IND_2005!$C$7:$C$883,"*"&amp;RIGHT($A365,3)&amp;"*",EUROSTAT_VBE_IND_2005!$D$7:$D$883,"3105*"))/1000</f>
        <v>0</v>
      </c>
      <c r="X365" s="17">
        <f>(SUMIFS(EUROSTAT_VBE_IND_2005!U$7:U$883,EUROSTAT_VBE_IND_2005!$B$7:$B$883,$D365,EUROSTAT_VBE_IND_2005!$C$7:$C$883,"*"&amp;RIGHT($A365,3)&amp;"*",EUROSTAT_VBE_IND_2005!$D$7:$D$883,"3270A*"))/1000+(SUMIFS(EUROSTAT_VBE_IND_2005!U$7:U$883,EUROSTAT_VBE_IND_2005!$B$7:$B$883,$D365,EUROSTAT_VBE_IND_2005!$C$7:$C$883,"*"&amp;RIGHT($A365,3)&amp;"*",EUROSTAT_VBE_IND_2005!$D$7:$D$883,"3285*"))/1000+(SUMIFS(EUROSTAT_VBE_IND_2005!U$7:U$883,EUROSTAT_VBE_IND_2005!$B$7:$B$883,$D365,EUROSTAT_VBE_IND_2005!$C$7:$C$883,"*"&amp;RIGHT($A365,3)&amp;"*",EUROSTAT_VBE_IND_2005!$D$7:$D$883,"3295*"))/1000+(SUMIFS(EUROSTAT_VBE_IND_2005!U$7:U$883,EUROSTAT_VBE_IND_2005!$B$7:$B$883,$D365,EUROSTAT_VBE_IND_2005!$C$7:$C$883,"*"&amp;RIGHT($A365,3)&amp;"*",EUROSTAT_VBE_IND_2005!$D$7:$D$883,"2410*"))/1000+(SUMIFS(EUROSTAT_VBE_IND_2005!U$7:U$883,EUROSTAT_VBE_IND_2005!$B$7:$B$883,$D365,EUROSTAT_VBE_IND_2005!$C$7:$C$883,"*"&amp;RIGHT($A365,3)&amp;"*",EUROSTAT_VBE_IND_2005!$D$7:$D$883,"3105*"))/1000</f>
        <v>0</v>
      </c>
      <c r="Y365" s="17">
        <f>(SUMIFS(EUROSTAT_VBE_IND_2005!V$7:V$883,EUROSTAT_VBE_IND_2005!$B$7:$B$883,$D365,EUROSTAT_VBE_IND_2005!$C$7:$C$883,"*"&amp;RIGHT($A365,3)&amp;"*",EUROSTAT_VBE_IND_2005!$D$7:$D$883,"3270A*"))/1000+(SUMIFS(EUROSTAT_VBE_IND_2005!V$7:V$883,EUROSTAT_VBE_IND_2005!$B$7:$B$883,$D365,EUROSTAT_VBE_IND_2005!$C$7:$C$883,"*"&amp;RIGHT($A365,3)&amp;"*",EUROSTAT_VBE_IND_2005!$D$7:$D$883,"3285*"))/1000+(SUMIFS(EUROSTAT_VBE_IND_2005!V$7:V$883,EUROSTAT_VBE_IND_2005!$B$7:$B$883,$D365,EUROSTAT_VBE_IND_2005!$C$7:$C$883,"*"&amp;RIGHT($A365,3)&amp;"*",EUROSTAT_VBE_IND_2005!$D$7:$D$883,"3295*"))/1000+(SUMIFS(EUROSTAT_VBE_IND_2005!V$7:V$883,EUROSTAT_VBE_IND_2005!$B$7:$B$883,$D365,EUROSTAT_VBE_IND_2005!$C$7:$C$883,"*"&amp;RIGHT($A365,3)&amp;"*",EUROSTAT_VBE_IND_2005!$D$7:$D$883,"2410*"))/1000+(SUMIFS(EUROSTAT_VBE_IND_2005!V$7:V$883,EUROSTAT_VBE_IND_2005!$B$7:$B$883,$D365,EUROSTAT_VBE_IND_2005!$C$7:$C$883,"*"&amp;RIGHT($A365,3)&amp;"*",EUROSTAT_VBE_IND_2005!$D$7:$D$883,"3105*"))/1000</f>
        <v>0.16</v>
      </c>
      <c r="Z365" s="17">
        <f>(SUMIFS(EUROSTAT_VBE_IND_2005!W$7:W$883,EUROSTAT_VBE_IND_2005!$B$7:$B$883,$D365,EUROSTAT_VBE_IND_2005!$C$7:$C$883,"*"&amp;RIGHT($A365,3)&amp;"*",EUROSTAT_VBE_IND_2005!$D$7:$D$883,"3270A*"))/1000+(SUMIFS(EUROSTAT_VBE_IND_2005!W$7:W$883,EUROSTAT_VBE_IND_2005!$B$7:$B$883,$D365,EUROSTAT_VBE_IND_2005!$C$7:$C$883,"*"&amp;RIGHT($A365,3)&amp;"*",EUROSTAT_VBE_IND_2005!$D$7:$D$883,"3285*"))/1000+(SUMIFS(EUROSTAT_VBE_IND_2005!W$7:W$883,EUROSTAT_VBE_IND_2005!$B$7:$B$883,$D365,EUROSTAT_VBE_IND_2005!$C$7:$C$883,"*"&amp;RIGHT($A365,3)&amp;"*",EUROSTAT_VBE_IND_2005!$D$7:$D$883,"3295*"))/1000+(SUMIFS(EUROSTAT_VBE_IND_2005!W$7:W$883,EUROSTAT_VBE_IND_2005!$B$7:$B$883,$D365,EUROSTAT_VBE_IND_2005!$C$7:$C$883,"*"&amp;RIGHT($A365,3)&amp;"*",EUROSTAT_VBE_IND_2005!$D$7:$D$883,"2410*"))/1000+(SUMIFS(EUROSTAT_VBE_IND_2005!W$7:W$883,EUROSTAT_VBE_IND_2005!$B$7:$B$883,$D365,EUROSTAT_VBE_IND_2005!$C$7:$C$883,"*"&amp;RIGHT($A365,3)&amp;"*",EUROSTAT_VBE_IND_2005!$D$7:$D$883,"3105*"))/1000</f>
        <v>0</v>
      </c>
      <c r="AA365" s="17">
        <f>(SUMIFS(EUROSTAT_VBE_IND_2005!X$7:X$883,EUROSTAT_VBE_IND_2005!$B$7:$B$883,$D365,EUROSTAT_VBE_IND_2005!$C$7:$C$883,"*"&amp;RIGHT($A365,3)&amp;"*",EUROSTAT_VBE_IND_2005!$D$7:$D$883,"3270A*"))/1000+(SUMIFS(EUROSTAT_VBE_IND_2005!X$7:X$883,EUROSTAT_VBE_IND_2005!$B$7:$B$883,$D365,EUROSTAT_VBE_IND_2005!$C$7:$C$883,"*"&amp;RIGHT($A365,3)&amp;"*",EUROSTAT_VBE_IND_2005!$D$7:$D$883,"3285*"))/1000+(SUMIFS(EUROSTAT_VBE_IND_2005!X$7:X$883,EUROSTAT_VBE_IND_2005!$B$7:$B$883,$D365,EUROSTAT_VBE_IND_2005!$C$7:$C$883,"*"&amp;RIGHT($A365,3)&amp;"*",EUROSTAT_VBE_IND_2005!$D$7:$D$883,"3295*"))/1000+(SUMIFS(EUROSTAT_VBE_IND_2005!X$7:X$883,EUROSTAT_VBE_IND_2005!$B$7:$B$883,$D365,EUROSTAT_VBE_IND_2005!$C$7:$C$883,"*"&amp;RIGHT($A365,3)&amp;"*",EUROSTAT_VBE_IND_2005!$D$7:$D$883,"2410*"))/1000+(SUMIFS(EUROSTAT_VBE_IND_2005!X$7:X$883,EUROSTAT_VBE_IND_2005!$B$7:$B$883,$D365,EUROSTAT_VBE_IND_2005!$C$7:$C$883,"*"&amp;RIGHT($A365,3)&amp;"*",EUROSTAT_VBE_IND_2005!$D$7:$D$883,"3105*"))/1000</f>
        <v>0</v>
      </c>
      <c r="AB365" s="17">
        <f>(SUMIFS(EUROSTAT_VBE_IND_2005!AA$7:AA$883,EUROSTAT_VBE_IND_2005!$B$7:$B$883,$D365,EUROSTAT_VBE_IND_2005!$C$7:$C$883,"*"&amp;RIGHT($A365,3)&amp;"*",EUROSTAT_VBE_IND_2005!$D$7:$D$883,"3270A*"))/1000+(SUMIFS(EUROSTAT_VBE_IND_2005!AA$7:AA$883,EUROSTAT_VBE_IND_2005!$B$7:$B$883,$D365,EUROSTAT_VBE_IND_2005!$C$7:$C$883,"*"&amp;RIGHT($A365,3)&amp;"*",EUROSTAT_VBE_IND_2005!$D$7:$D$883,"3285*"))/1000+(SUMIFS(EUROSTAT_VBE_IND_2005!AA$7:AA$883,EUROSTAT_VBE_IND_2005!$B$7:$B$883,$D365,EUROSTAT_VBE_IND_2005!$C$7:$C$883,"*"&amp;RIGHT($A365,3)&amp;"*",EUROSTAT_VBE_IND_2005!$D$7:$D$883,"3295*"))/1000+(SUMIFS(EUROSTAT_VBE_IND_2005!AA$7:AA$883,EUROSTAT_VBE_IND_2005!$B$7:$B$883,$D365,EUROSTAT_VBE_IND_2005!$C$7:$C$883,"*"&amp;RIGHT($A365,3)&amp;"*",EUROSTAT_VBE_IND_2005!$D$7:$D$883,"2410*"))/1000+(SUMIFS(EUROSTAT_VBE_IND_2005!AA$7:AA$883,EUROSTAT_VBE_IND_2005!$B$7:$B$883,$D365,EUROSTAT_VBE_IND_2005!$C$7:$C$883,"*"&amp;RIGHT($A365,3)&amp;"*",EUROSTAT_VBE_IND_2005!$D$7:$D$883,"3105*"))/1000</f>
        <v>0</v>
      </c>
      <c r="AC365" s="17">
        <f>(SUMIFS(EUROSTAT_VBE_IND_2005!AB$7:AB$883,EUROSTAT_VBE_IND_2005!$B$7:$B$883,$D365,EUROSTAT_VBE_IND_2005!$C$7:$C$883,"*"&amp;RIGHT($A365,3)&amp;"*",EUROSTAT_VBE_IND_2005!$D$7:$D$883,"3270A*"))/1000+(SUMIFS(EUROSTAT_VBE_IND_2005!AB$7:AB$883,EUROSTAT_VBE_IND_2005!$B$7:$B$883,$D365,EUROSTAT_VBE_IND_2005!$C$7:$C$883,"*"&amp;RIGHT($A365,3)&amp;"*",EUROSTAT_VBE_IND_2005!$D$7:$D$883,"3285*"))/1000+(SUMIFS(EUROSTAT_VBE_IND_2005!AB$7:AB$883,EUROSTAT_VBE_IND_2005!$B$7:$B$883,$D365,EUROSTAT_VBE_IND_2005!$C$7:$C$883,"*"&amp;RIGHT($A365,3)&amp;"*",EUROSTAT_VBE_IND_2005!$D$7:$D$883,"3295*"))/1000+(SUMIFS(EUROSTAT_VBE_IND_2005!AB$7:AB$883,EUROSTAT_VBE_IND_2005!$B$7:$B$883,$D365,EUROSTAT_VBE_IND_2005!$C$7:$C$883,"*"&amp;RIGHT($A365,3)&amp;"*",EUROSTAT_VBE_IND_2005!$D$7:$D$883,"2410*"))/1000+(SUMIFS(EUROSTAT_VBE_IND_2005!AB$7:AB$883,EUROSTAT_VBE_IND_2005!$B$7:$B$883,$D365,EUROSTAT_VBE_IND_2005!$C$7:$C$883,"*"&amp;RIGHT($A365,3)&amp;"*",EUROSTAT_VBE_IND_2005!$D$7:$D$883,"3105*"))/1000</f>
        <v>0</v>
      </c>
      <c r="AD365" s="17">
        <f>(SUMIFS(EUROSTAT_VBE_IND_2005!AC$7:AC$883,EUROSTAT_VBE_IND_2005!$B$7:$B$883,$D365,EUROSTAT_VBE_IND_2005!$C$7:$C$883,"*"&amp;RIGHT($A365,3)&amp;"*",EUROSTAT_VBE_IND_2005!$D$7:$D$883,"3270A*"))/1000+(SUMIFS(EUROSTAT_VBE_IND_2005!AC$7:AC$883,EUROSTAT_VBE_IND_2005!$B$7:$B$883,$D365,EUROSTAT_VBE_IND_2005!$C$7:$C$883,"*"&amp;RIGHT($A365,3)&amp;"*",EUROSTAT_VBE_IND_2005!$D$7:$D$883,"3285*"))/1000+(SUMIFS(EUROSTAT_VBE_IND_2005!AC$7:AC$883,EUROSTAT_VBE_IND_2005!$B$7:$B$883,$D365,EUROSTAT_VBE_IND_2005!$C$7:$C$883,"*"&amp;RIGHT($A365,3)&amp;"*",EUROSTAT_VBE_IND_2005!$D$7:$D$883,"3295*"))/1000+(SUMIFS(EUROSTAT_VBE_IND_2005!AC$7:AC$883,EUROSTAT_VBE_IND_2005!$B$7:$B$883,$D365,EUROSTAT_VBE_IND_2005!$C$7:$C$883,"*"&amp;RIGHT($A365,3)&amp;"*",EUROSTAT_VBE_IND_2005!$D$7:$D$883,"2410*"))/1000+(SUMIFS(EUROSTAT_VBE_IND_2005!AC$7:AC$883,EUROSTAT_VBE_IND_2005!$B$7:$B$883,$D365,EUROSTAT_VBE_IND_2005!$C$7:$C$883,"*"&amp;RIGHT($A365,3)&amp;"*",EUROSTAT_VBE_IND_2005!$D$7:$D$883,"3105*"))/1000</f>
        <v>0.4</v>
      </c>
      <c r="AE365" s="17">
        <f>(SUMIFS(EUROSTAT_VBE_IND_2005!AD$7:AD$883,EUROSTAT_VBE_IND_2005!$B$7:$B$883,$D365,EUROSTAT_VBE_IND_2005!$C$7:$C$883,"*"&amp;RIGHT($A365,3)&amp;"*",EUROSTAT_VBE_IND_2005!$D$7:$D$883,"3270A*"))/1000+(SUMIFS(EUROSTAT_VBE_IND_2005!AD$7:AD$883,EUROSTAT_VBE_IND_2005!$B$7:$B$883,$D365,EUROSTAT_VBE_IND_2005!$C$7:$C$883,"*"&amp;RIGHT($A365,3)&amp;"*",EUROSTAT_VBE_IND_2005!$D$7:$D$883,"3285*"))/1000+(SUMIFS(EUROSTAT_VBE_IND_2005!AD$7:AD$883,EUROSTAT_VBE_IND_2005!$B$7:$B$883,$D365,EUROSTAT_VBE_IND_2005!$C$7:$C$883,"*"&amp;RIGHT($A365,3)&amp;"*",EUROSTAT_VBE_IND_2005!$D$7:$D$883,"3295*"))/1000+(SUMIFS(EUROSTAT_VBE_IND_2005!AD$7:AD$883,EUROSTAT_VBE_IND_2005!$B$7:$B$883,$D365,EUROSTAT_VBE_IND_2005!$C$7:$C$883,"*"&amp;RIGHT($A365,3)&amp;"*",EUROSTAT_VBE_IND_2005!$D$7:$D$883,"2410*"))/1000+(SUMIFS(EUROSTAT_VBE_IND_2005!AD$7:AD$883,EUROSTAT_VBE_IND_2005!$B$7:$B$883,$D365,EUROSTAT_VBE_IND_2005!$C$7:$C$883,"*"&amp;RIGHT($A365,3)&amp;"*",EUROSTAT_VBE_IND_2005!$D$7:$D$883,"3105*"))/1000</f>
        <v>2.24</v>
      </c>
      <c r="AF365" s="17">
        <f>(SUMIFS(EUROSTAT_VBE_IND_2005!AE$7:AE$883,EUROSTAT_VBE_IND_2005!$B$7:$B$883,$D365,EUROSTAT_VBE_IND_2005!$C$7:$C$883,"*"&amp;RIGHT($A365,3)&amp;"*",EUROSTAT_VBE_IND_2005!$D$7:$D$883,"3270A*"))/1000+(SUMIFS(EUROSTAT_VBE_IND_2005!AE$7:AE$883,EUROSTAT_VBE_IND_2005!$B$7:$B$883,$D365,EUROSTAT_VBE_IND_2005!$C$7:$C$883,"*"&amp;RIGHT($A365,3)&amp;"*",EUROSTAT_VBE_IND_2005!$D$7:$D$883,"3285*"))/1000+(SUMIFS(EUROSTAT_VBE_IND_2005!AE$7:AE$883,EUROSTAT_VBE_IND_2005!$B$7:$B$883,$D365,EUROSTAT_VBE_IND_2005!$C$7:$C$883,"*"&amp;RIGHT($A365,3)&amp;"*",EUROSTAT_VBE_IND_2005!$D$7:$D$883,"3295*"))/1000+(SUMIFS(EUROSTAT_VBE_IND_2005!AE$7:AE$883,EUROSTAT_VBE_IND_2005!$B$7:$B$883,$D365,EUROSTAT_VBE_IND_2005!$C$7:$C$883,"*"&amp;RIGHT($A365,3)&amp;"*",EUROSTAT_VBE_IND_2005!$D$7:$D$883,"2410*"))/1000+(SUMIFS(EUROSTAT_VBE_IND_2005!AE$7:AE$883,EUROSTAT_VBE_IND_2005!$B$7:$B$883,$D365,EUROSTAT_VBE_IND_2005!$C$7:$C$883,"*"&amp;RIGHT($A365,3)&amp;"*",EUROSTAT_VBE_IND_2005!$D$7:$D$883,"3105*"))/1000</f>
        <v>0.28</v>
      </c>
      <c r="AG365" s="17">
        <f>(SUMIFS(EUROSTAT_VBE_IND_2005!AF$7:AF$883,EUROSTAT_VBE_IND_2005!$B$7:$B$883,$D365,EUROSTAT_VBE_IND_2005!$C$7:$C$883,"*"&amp;RIGHT($A365,3)&amp;"*",EUROSTAT_VBE_IND_2005!$D$7:$D$883,"3270A*"))/1000+(SUMIFS(EUROSTAT_VBE_IND_2005!AF$7:AF$883,EUROSTAT_VBE_IND_2005!$B$7:$B$883,$D365,EUROSTAT_VBE_IND_2005!$C$7:$C$883,"*"&amp;RIGHT($A365,3)&amp;"*",EUROSTAT_VBE_IND_2005!$D$7:$D$883,"3285*"))/1000+(SUMIFS(EUROSTAT_VBE_IND_2005!AF$7:AF$883,EUROSTAT_VBE_IND_2005!$B$7:$B$883,$D365,EUROSTAT_VBE_IND_2005!$C$7:$C$883,"*"&amp;RIGHT($A365,3)&amp;"*",EUROSTAT_VBE_IND_2005!$D$7:$D$883,"3295*"))/1000+(SUMIFS(EUROSTAT_VBE_IND_2005!AF$7:AF$883,EUROSTAT_VBE_IND_2005!$B$7:$B$883,$D365,EUROSTAT_VBE_IND_2005!$C$7:$C$883,"*"&amp;RIGHT($A365,3)&amp;"*",EUROSTAT_VBE_IND_2005!$D$7:$D$883,"2410*"))/1000+(SUMIFS(EUROSTAT_VBE_IND_2005!AF$7:AF$883,EUROSTAT_VBE_IND_2005!$B$7:$B$883,$D365,EUROSTAT_VBE_IND_2005!$C$7:$C$883,"*"&amp;RIGHT($A365,3)&amp;"*",EUROSTAT_VBE_IND_2005!$D$7:$D$883,"3105*"))/1000</f>
        <v>0.12</v>
      </c>
      <c r="AH365" s="17">
        <f>(SUMIFS(EUROSTAT_VBE_IND_2005!AH$7:AH$883,EUROSTAT_VBE_IND_2005!$B$7:$B$883,$D365,EUROSTAT_VBE_IND_2005!$C$7:$C$883,"*"&amp;RIGHT($A365,3)&amp;"*",EUROSTAT_VBE_IND_2005!$D$7:$D$883,"3270A*"))/1000+(SUMIFS(EUROSTAT_VBE_IND_2005!AH$7:AH$883,EUROSTAT_VBE_IND_2005!$B$7:$B$883,$D365,EUROSTAT_VBE_IND_2005!$C$7:$C$883,"*"&amp;RIGHT($A365,3)&amp;"*",EUROSTAT_VBE_IND_2005!$D$7:$D$883,"3285*"))/1000+(SUMIFS(EUROSTAT_VBE_IND_2005!AH$7:AH$883,EUROSTAT_VBE_IND_2005!$B$7:$B$883,$D365,EUROSTAT_VBE_IND_2005!$C$7:$C$883,"*"&amp;RIGHT($A365,3)&amp;"*",EUROSTAT_VBE_IND_2005!$D$7:$D$883,"3295*"))/1000+(SUMIFS(EUROSTAT_VBE_IND_2005!AH$7:AH$883,EUROSTAT_VBE_IND_2005!$B$7:$B$883,$D365,EUROSTAT_VBE_IND_2005!$C$7:$C$883,"*"&amp;RIGHT($A365,3)&amp;"*",EUROSTAT_VBE_IND_2005!$D$7:$D$883,"2410*"))/1000+(SUMIFS(EUROSTAT_VBE_IND_2005!AH$7:AH$883,EUROSTAT_VBE_IND_2005!$B$7:$B$883,$D365,EUROSTAT_VBE_IND_2005!$C$7:$C$883,"*"&amp;RIGHT($A365,3)&amp;"*",EUROSTAT_VBE_IND_2005!$D$7:$D$883,"3105*"))/1000</f>
        <v>1</v>
      </c>
      <c r="AI365" s="17">
        <f>(SUMIFS(EUROSTAT_VBE_IND_2005!AI$7:AI$883,EUROSTAT_VBE_IND_2005!$B$7:$B$883,$D365,EUROSTAT_VBE_IND_2005!$C$7:$C$883,"*"&amp;RIGHT($A365,3)&amp;"*",EUROSTAT_VBE_IND_2005!$D$7:$D$883,"3270A*"))/1000+(SUMIFS(EUROSTAT_VBE_IND_2005!AI$7:AI$883,EUROSTAT_VBE_IND_2005!$B$7:$B$883,$D365,EUROSTAT_VBE_IND_2005!$C$7:$C$883,"*"&amp;RIGHT($A365,3)&amp;"*",EUROSTAT_VBE_IND_2005!$D$7:$D$883,"3285*"))/1000+(SUMIFS(EUROSTAT_VBE_IND_2005!AI$7:AI$883,EUROSTAT_VBE_IND_2005!$B$7:$B$883,$D365,EUROSTAT_VBE_IND_2005!$C$7:$C$883,"*"&amp;RIGHT($A365,3)&amp;"*",EUROSTAT_VBE_IND_2005!$D$7:$D$883,"3295*"))/1000+(SUMIFS(EUROSTAT_VBE_IND_2005!AI$7:AI$883,EUROSTAT_VBE_IND_2005!$B$7:$B$883,$D365,EUROSTAT_VBE_IND_2005!$C$7:$C$883,"*"&amp;RIGHT($A365,3)&amp;"*",EUROSTAT_VBE_IND_2005!$D$7:$D$883,"2410*"))/1000+(SUMIFS(EUROSTAT_VBE_IND_2005!AI$7:AI$883,EUROSTAT_VBE_IND_2005!$B$7:$B$883,$D365,EUROSTAT_VBE_IND_2005!$C$7:$C$883,"*"&amp;RIGHT($A365,3)&amp;"*",EUROSTAT_VBE_IND_2005!$D$7:$D$883,"3105*"))/1000</f>
        <v>0</v>
      </c>
      <c r="AJ365" s="17">
        <f>(SUMIFS(EUROSTAT_VBE_IND_2005!AJ$7:AJ$883,EUROSTAT_VBE_IND_2005!$B$7:$B$883,$D365,EUROSTAT_VBE_IND_2005!$C$7:$C$883,"*"&amp;RIGHT($A365,3)&amp;"*",EUROSTAT_VBE_IND_2005!$D$7:$D$883,"3270A*"))/1000+(SUMIFS(EUROSTAT_VBE_IND_2005!AJ$7:AJ$883,EUROSTAT_VBE_IND_2005!$B$7:$B$883,$D365,EUROSTAT_VBE_IND_2005!$C$7:$C$883,"*"&amp;RIGHT($A365,3)&amp;"*",EUROSTAT_VBE_IND_2005!$D$7:$D$883,"3285*"))/1000+(SUMIFS(EUROSTAT_VBE_IND_2005!AJ$7:AJ$883,EUROSTAT_VBE_IND_2005!$B$7:$B$883,$D365,EUROSTAT_VBE_IND_2005!$C$7:$C$883,"*"&amp;RIGHT($A365,3)&amp;"*",EUROSTAT_VBE_IND_2005!$D$7:$D$883,"3295*"))/1000+(SUMIFS(EUROSTAT_VBE_IND_2005!AJ$7:AJ$883,EUROSTAT_VBE_IND_2005!$B$7:$B$883,$D365,EUROSTAT_VBE_IND_2005!$C$7:$C$883,"*"&amp;RIGHT($A365,3)&amp;"*",EUROSTAT_VBE_IND_2005!$D$7:$D$883,"2410*"))/1000+(SUMIFS(EUROSTAT_VBE_IND_2005!AJ$7:AJ$883,EUROSTAT_VBE_IND_2005!$B$7:$B$883,$D365,EUROSTAT_VBE_IND_2005!$C$7:$C$883,"*"&amp;RIGHT($A365,3)&amp;"*",EUROSTAT_VBE_IND_2005!$D$7:$D$883,"3105*"))/1000</f>
        <v>0</v>
      </c>
      <c r="AK365" s="17">
        <f>(SUMIFS(EUROSTAT_VBE_IND_2005!AK$7:AK$883,EUROSTAT_VBE_IND_2005!$B$7:$B$883,$D365,EUROSTAT_VBE_IND_2005!$C$7:$C$883,"*"&amp;RIGHT($A365,3)&amp;"*",EUROSTAT_VBE_IND_2005!$D$7:$D$883,"3270A*"))/1000+(SUMIFS(EUROSTAT_VBE_IND_2005!AK$7:AK$883,EUROSTAT_VBE_IND_2005!$B$7:$B$883,$D365,EUROSTAT_VBE_IND_2005!$C$7:$C$883,"*"&amp;RIGHT($A365,3)&amp;"*",EUROSTAT_VBE_IND_2005!$D$7:$D$883,"3285*"))/1000+(SUMIFS(EUROSTAT_VBE_IND_2005!AK$7:AK$883,EUROSTAT_VBE_IND_2005!$B$7:$B$883,$D365,EUROSTAT_VBE_IND_2005!$C$7:$C$883,"*"&amp;RIGHT($A365,3)&amp;"*",EUROSTAT_VBE_IND_2005!$D$7:$D$883,"3295*"))/1000+(SUMIFS(EUROSTAT_VBE_IND_2005!AK$7:AK$883,EUROSTAT_VBE_IND_2005!$B$7:$B$883,$D365,EUROSTAT_VBE_IND_2005!$C$7:$C$883,"*"&amp;RIGHT($A365,3)&amp;"*",EUROSTAT_VBE_IND_2005!$D$7:$D$883,"2410*"))/1000+(SUMIFS(EUROSTAT_VBE_IND_2005!AK$7:AK$883,EUROSTAT_VBE_IND_2005!$B$7:$B$883,$D365,EUROSTAT_VBE_IND_2005!$C$7:$C$883,"*"&amp;RIGHT($A365,3)&amp;"*",EUROSTAT_VBE_IND_2005!$D$7:$D$883,"3105*"))/1000</f>
        <v>0</v>
      </c>
      <c r="AL365" s="198"/>
      <c r="AM365" s="198"/>
      <c r="AN365" s="198"/>
      <c r="AO365" s="17">
        <f>(SUMIFS(EUROSTAT_VBE_IND_2005!Y$7:Y$883,EUROSTAT_VBE_IND_2005!$B$7:$B$883,$D365,EUROSTAT_VBE_IND_2005!$C$7:$C$883,"*"&amp;RIGHT($A365,3)&amp;"*",EUROSTAT_VBE_IND_2005!$D$7:$D$883,"3270A*"))/1000+(SUMIFS(EUROSTAT_VBE_IND_2005!Y$7:Y$883,EUROSTAT_VBE_IND_2005!$B$7:$B$883,$D365,EUROSTAT_VBE_IND_2005!$C$7:$C$883,"*"&amp;RIGHT($A365,3)&amp;"*",EUROSTAT_VBE_IND_2005!$D$7:$D$883,"3285*"))/1000+(SUMIFS(EUROSTAT_VBE_IND_2005!Y$7:Y$883,EUROSTAT_VBE_IND_2005!$B$7:$B$883,$D365,EUROSTAT_VBE_IND_2005!$C$7:$C$883,"*"&amp;RIGHT($A365,3)&amp;"*",EUROSTAT_VBE_IND_2005!$D$7:$D$883,"3295*"))/1000+(SUMIFS(EUROSTAT_VBE_IND_2005!Y$7:Y$883,EUROSTAT_VBE_IND_2005!$B$7:$B$883,$D365,EUROSTAT_VBE_IND_2005!$C$7:$C$883,"*"&amp;RIGHT($A365,3)&amp;"*",EUROSTAT_VBE_IND_2005!$D$7:$D$883,"2410*"))/1000+(SUMIFS(EUROSTAT_VBE_IND_2005!Y$7:Y$883,EUROSTAT_VBE_IND_2005!$B$7:$B$883,$D365,EUROSTAT_VBE_IND_2005!$C$7:$C$883,"*"&amp;RIGHT($A365,3)&amp;"*",EUROSTAT_VBE_IND_2005!$D$7:$D$883,"3105*"))/1000</f>
        <v>0</v>
      </c>
      <c r="AP365" s="17">
        <f>(SUMIFS(EUROSTAT_VBE_IND_2005!Z$7:Z$883,EUROSTAT_VBE_IND_2005!$B$7:$B$883,$D365,EUROSTAT_VBE_IND_2005!$C$7:$C$883,"*"&amp;RIGHT($A365,3)&amp;"*",EUROSTAT_VBE_IND_2005!$D$7:$D$883,"3270A*"))/1000+(SUMIFS(EUROSTAT_VBE_IND_2005!Z$7:Z$883,EUROSTAT_VBE_IND_2005!$B$7:$B$883,$D365,EUROSTAT_VBE_IND_2005!$C$7:$C$883,"*"&amp;RIGHT($A365,3)&amp;"*",EUROSTAT_VBE_IND_2005!$D$7:$D$883,"3285*"))/1000+(SUMIFS(EUROSTAT_VBE_IND_2005!Z$7:Z$883,EUROSTAT_VBE_IND_2005!$B$7:$B$883,$D365,EUROSTAT_VBE_IND_2005!$C$7:$C$883,"*"&amp;RIGHT($A365,3)&amp;"*",EUROSTAT_VBE_IND_2005!$D$7:$D$883,"3295*"))/1000+(SUMIFS(EUROSTAT_VBE_IND_2005!Z$7:Z$883,EUROSTAT_VBE_IND_2005!$B$7:$B$883,$D365,EUROSTAT_VBE_IND_2005!$C$7:$C$883,"*"&amp;RIGHT($A365,3)&amp;"*",EUROSTAT_VBE_IND_2005!$D$7:$D$883,"2410*"))/1000+(SUMIFS(EUROSTAT_VBE_IND_2005!Z$7:Z$883,EUROSTAT_VBE_IND_2005!$B$7:$B$883,$D365,EUROSTAT_VBE_IND_2005!$C$7:$C$883,"*"&amp;RIGHT($A365,3)&amp;"*",EUROSTAT_VBE_IND_2005!$D$7:$D$883,"3105*"))/1000</f>
        <v>0</v>
      </c>
      <c r="AQ365" s="17">
        <f>(SUMIFS(EUROSTAT_VBE_IND_2005!AG$7:AG$883,EUROSTAT_VBE_IND_2005!$B$7:$B$883,$D365,EUROSTAT_VBE_IND_2005!$C$7:$C$883,"*"&amp;RIGHT($A365,3)&amp;"*",EUROSTAT_VBE_IND_2005!$D$7:$D$883,"3270A*"))/1000+(SUMIFS(EUROSTAT_VBE_IND_2005!AG$7:AG$883,EUROSTAT_VBE_IND_2005!$B$7:$B$883,$D365,EUROSTAT_VBE_IND_2005!$C$7:$C$883,"*"&amp;RIGHT($A365,3)&amp;"*",EUROSTAT_VBE_IND_2005!$D$7:$D$883,"3285*"))/1000+(SUMIFS(EUROSTAT_VBE_IND_2005!AG$7:AG$883,EUROSTAT_VBE_IND_2005!$B$7:$B$883,$D365,EUROSTAT_VBE_IND_2005!$C$7:$C$883,"*"&amp;RIGHT($A365,3)&amp;"*",EUROSTAT_VBE_IND_2005!$D$7:$D$883,"3295*"))/1000+(SUMIFS(EUROSTAT_VBE_IND_2005!AG$7:AG$883,EUROSTAT_VBE_IND_2005!$B$7:$B$883,$D365,EUROSTAT_VBE_IND_2005!$C$7:$C$883,"*"&amp;RIGHT($A365,3)&amp;"*",EUROSTAT_VBE_IND_2005!$D$7:$D$883,"2410*"))/1000+(SUMIFS(EUROSTAT_VBE_IND_2005!AG$7:AG$883,EUROSTAT_VBE_IND_2005!$B$7:$B$883,$D365,EUROSTAT_VBE_IND_2005!$C$7:$C$883,"*"&amp;RIGHT($A365,3)&amp;"*",EUROSTAT_VBE_IND_2005!$D$7:$D$883,"3105*"))/1000</f>
        <v>0</v>
      </c>
    </row>
    <row r="366" spans="1:43">
      <c r="A366" t="str">
        <f>LEFT(EUROSTAT_VBE_IND_2005!$C$579,8)</f>
        <v>B_101851</v>
      </c>
      <c r="B366" s="28" t="s">
        <v>306</v>
      </c>
      <c r="C366" t="s">
        <v>293</v>
      </c>
      <c r="D366" t="s">
        <v>55</v>
      </c>
      <c r="E366" t="s">
        <v>238</v>
      </c>
      <c r="F366" t="s">
        <v>258</v>
      </c>
      <c r="G366" s="17">
        <f>(SUMIFS(EUROSTAT_VBE_IND_2005!E$7:E$883,EUROSTAT_VBE_IND_2005!$B$7:$B$883,$D366,EUROSTAT_VBE_IND_2005!$C$7:$C$883,"*"&amp;RIGHT($A366,3)&amp;"*",EUROSTAT_VBE_IND_2005!$D$7:$D$883,"328*"))/1000-(SUMIFS(EUROSTAT_VBE_IND_2005!E$7:E$883,EUROSTAT_VBE_IND_2005!$B$7:$B$883,$D366,EUROSTAT_VBE_IND_2005!$C$7:$C$883,"*"&amp;RIGHT($A366,3)&amp;"*",EUROSTAT_VBE_IND_2005!$D$7:$D$883,"3285*"))/1000</f>
        <v>0</v>
      </c>
      <c r="H366" s="17">
        <f>(SUMIFS(EUROSTAT_VBE_IND_2005!F$7:F$883,EUROSTAT_VBE_IND_2005!$B$7:$B$883,$D366,EUROSTAT_VBE_IND_2005!$C$7:$C$883,"*"&amp;RIGHT($A366,3)&amp;"*",EUROSTAT_VBE_IND_2005!$D$7:$D$883,"328*"))/1000-(SUMIFS(EUROSTAT_VBE_IND_2005!F$7:F$883,EUROSTAT_VBE_IND_2005!$B$7:$B$883,$D366,EUROSTAT_VBE_IND_2005!$C$7:$C$883,"*"&amp;RIGHT($A366,3)&amp;"*",EUROSTAT_VBE_IND_2005!$D$7:$D$883,"3285*"))/1000</f>
        <v>0</v>
      </c>
      <c r="I366" s="17">
        <f>(SUMIFS(EUROSTAT_VBE_IND_2005!G$7:G$883,EUROSTAT_VBE_IND_2005!$B$7:$B$883,$D366,EUROSTAT_VBE_IND_2005!$C$7:$C$883,"*"&amp;RIGHT($A366,3)&amp;"*",EUROSTAT_VBE_IND_2005!$D$7:$D$883,"328*"))/1000-(SUMIFS(EUROSTAT_VBE_IND_2005!G$7:G$883,EUROSTAT_VBE_IND_2005!$B$7:$B$883,$D366,EUROSTAT_VBE_IND_2005!$C$7:$C$883,"*"&amp;RIGHT($A366,3)&amp;"*",EUROSTAT_VBE_IND_2005!$D$7:$D$883,"3285*"))/1000</f>
        <v>0</v>
      </c>
      <c r="J366" s="198"/>
      <c r="K366" s="17">
        <f>(SUMIFS(EUROSTAT_VBE_IND_2005!H$7:H$883,EUROSTAT_VBE_IND_2005!$B$7:$B$883,$D366,EUROSTAT_VBE_IND_2005!$C$7:$C$883,"*"&amp;RIGHT($A366,3)&amp;"*",EUROSTAT_VBE_IND_2005!$D$7:$D$883,"328*"))/1000-(SUMIFS(EUROSTAT_VBE_IND_2005!H$7:H$883,EUROSTAT_VBE_IND_2005!$B$7:$B$883,$D366,EUROSTAT_VBE_IND_2005!$C$7:$C$883,"*"&amp;RIGHT($A366,3)&amp;"*",EUROSTAT_VBE_IND_2005!$D$7:$D$883,"3285*"))/1000</f>
        <v>0</v>
      </c>
      <c r="L366" s="17">
        <f>(SUMIFS(EUROSTAT_VBE_IND_2005!I$7:I$883,EUROSTAT_VBE_IND_2005!$B$7:$B$883,$D366,EUROSTAT_VBE_IND_2005!$C$7:$C$883,"*"&amp;RIGHT($A366,3)&amp;"*",EUROSTAT_VBE_IND_2005!$D$7:$D$883,"328*"))/1000-(SUMIFS(EUROSTAT_VBE_IND_2005!I$7:I$883,EUROSTAT_VBE_IND_2005!$B$7:$B$883,$D366,EUROSTAT_VBE_IND_2005!$C$7:$C$883,"*"&amp;RIGHT($A366,3)&amp;"*",EUROSTAT_VBE_IND_2005!$D$7:$D$883,"3285*"))/1000</f>
        <v>0</v>
      </c>
      <c r="M366" s="17">
        <f>(SUMIFS(EUROSTAT_VBE_IND_2005!J$7:J$883,EUROSTAT_VBE_IND_2005!$B$7:$B$883,$D366,EUROSTAT_VBE_IND_2005!$C$7:$C$883,"*"&amp;RIGHT($A366,3)&amp;"*",EUROSTAT_VBE_IND_2005!$D$7:$D$883,"328*"))/1000-(SUMIFS(EUROSTAT_VBE_IND_2005!J$7:J$883,EUROSTAT_VBE_IND_2005!$B$7:$B$883,$D366,EUROSTAT_VBE_IND_2005!$C$7:$C$883,"*"&amp;RIGHT($A366,3)&amp;"*",EUROSTAT_VBE_IND_2005!$D$7:$D$883,"3285*"))/1000</f>
        <v>0</v>
      </c>
      <c r="N366" s="17">
        <f>(SUMIFS(EUROSTAT_VBE_IND_2005!K$7:K$883,EUROSTAT_VBE_IND_2005!$B$7:$B$883,$D366,EUROSTAT_VBE_IND_2005!$C$7:$C$883,"*"&amp;RIGHT($A366,3)&amp;"*",EUROSTAT_VBE_IND_2005!$D$7:$D$883,"328*"))/1000-(SUMIFS(EUROSTAT_VBE_IND_2005!K$7:K$883,EUROSTAT_VBE_IND_2005!$B$7:$B$883,$D366,EUROSTAT_VBE_IND_2005!$C$7:$C$883,"*"&amp;RIGHT($A366,3)&amp;"*",EUROSTAT_VBE_IND_2005!$D$7:$D$883,"3285*"))/1000</f>
        <v>0</v>
      </c>
      <c r="O366" s="17">
        <f>(SUMIFS(EUROSTAT_VBE_IND_2005!L$7:L$883,EUROSTAT_VBE_IND_2005!$B$7:$B$883,$D366,EUROSTAT_VBE_IND_2005!$C$7:$C$883,"*"&amp;RIGHT($A366,3)&amp;"*",EUROSTAT_VBE_IND_2005!$D$7:$D$883,"328*"))/1000-(SUMIFS(EUROSTAT_VBE_IND_2005!L$7:L$883,EUROSTAT_VBE_IND_2005!$B$7:$B$883,$D366,EUROSTAT_VBE_IND_2005!$C$7:$C$883,"*"&amp;RIGHT($A366,3)&amp;"*",EUROSTAT_VBE_IND_2005!$D$7:$D$883,"3285*"))/1000</f>
        <v>0</v>
      </c>
      <c r="P366" s="17">
        <f>(SUMIFS(EUROSTAT_VBE_IND_2005!M$7:M$883,EUROSTAT_VBE_IND_2005!$B$7:$B$883,$D366,EUROSTAT_VBE_IND_2005!$C$7:$C$883,"*"&amp;RIGHT($A366,3)&amp;"*",EUROSTAT_VBE_IND_2005!$D$7:$D$883,"328*"))/1000-(SUMIFS(EUROSTAT_VBE_IND_2005!M$7:M$883,EUROSTAT_VBE_IND_2005!$B$7:$B$883,$D366,EUROSTAT_VBE_IND_2005!$C$7:$C$883,"*"&amp;RIGHT($A366,3)&amp;"*",EUROSTAT_VBE_IND_2005!$D$7:$D$883,"3285*"))/1000</f>
        <v>0</v>
      </c>
      <c r="Q366" s="17">
        <f>(SUMIFS(EUROSTAT_VBE_IND_2005!N$7:N$883,EUROSTAT_VBE_IND_2005!$B$7:$B$883,$D366,EUROSTAT_VBE_IND_2005!$C$7:$C$883,"*"&amp;RIGHT($A366,3)&amp;"*",EUROSTAT_VBE_IND_2005!$D$7:$D$883,"328*"))/1000-(SUMIFS(EUROSTAT_VBE_IND_2005!N$7:N$883,EUROSTAT_VBE_IND_2005!$B$7:$B$883,$D366,EUROSTAT_VBE_IND_2005!$C$7:$C$883,"*"&amp;RIGHT($A366,3)&amp;"*",EUROSTAT_VBE_IND_2005!$D$7:$D$883,"3285*"))/1000</f>
        <v>0</v>
      </c>
      <c r="R366" s="17">
        <f>(SUMIFS(EUROSTAT_VBE_IND_2005!O$7:O$883,EUROSTAT_VBE_IND_2005!$B$7:$B$883,$D366,EUROSTAT_VBE_IND_2005!$C$7:$C$883,"*"&amp;RIGHT($A366,3)&amp;"*",EUROSTAT_VBE_IND_2005!$D$7:$D$883,"328*"))/1000-(SUMIFS(EUROSTAT_VBE_IND_2005!O$7:O$883,EUROSTAT_VBE_IND_2005!$B$7:$B$883,$D366,EUROSTAT_VBE_IND_2005!$C$7:$C$883,"*"&amp;RIGHT($A366,3)&amp;"*",EUROSTAT_VBE_IND_2005!$D$7:$D$883,"3285*"))/1000</f>
        <v>0</v>
      </c>
      <c r="S366" s="17">
        <f>(SUMIFS(EUROSTAT_VBE_IND_2005!P$7:P$883,EUROSTAT_VBE_IND_2005!$B$7:$B$883,$D366,EUROSTAT_VBE_IND_2005!$C$7:$C$883,"*"&amp;RIGHT($A366,3)&amp;"*",EUROSTAT_VBE_IND_2005!$D$7:$D$883,"328*"))/1000-(SUMIFS(EUROSTAT_VBE_IND_2005!P$7:P$883,EUROSTAT_VBE_IND_2005!$B$7:$B$883,$D366,EUROSTAT_VBE_IND_2005!$C$7:$C$883,"*"&amp;RIGHT($A366,3)&amp;"*",EUROSTAT_VBE_IND_2005!$D$7:$D$883,"3285*"))/1000</f>
        <v>0</v>
      </c>
      <c r="T366" s="17">
        <f>(SUMIFS(EUROSTAT_VBE_IND_2005!Q$7:Q$883,EUROSTAT_VBE_IND_2005!$B$7:$B$883,$D366,EUROSTAT_VBE_IND_2005!$C$7:$C$883,"*"&amp;RIGHT($A366,3)&amp;"*",EUROSTAT_VBE_IND_2005!$D$7:$D$883,"328*"))/1000-(SUMIFS(EUROSTAT_VBE_IND_2005!Q$7:Q$883,EUROSTAT_VBE_IND_2005!$B$7:$B$883,$D366,EUROSTAT_VBE_IND_2005!$C$7:$C$883,"*"&amp;RIGHT($A366,3)&amp;"*",EUROSTAT_VBE_IND_2005!$D$7:$D$883,"3285*"))/1000</f>
        <v>0</v>
      </c>
      <c r="U366" s="17">
        <f>(SUMIFS(EUROSTAT_VBE_IND_2005!R$7:R$883,EUROSTAT_VBE_IND_2005!$B$7:$B$883,$D366,EUROSTAT_VBE_IND_2005!$C$7:$C$883,"*"&amp;RIGHT($A366,3)&amp;"*",EUROSTAT_VBE_IND_2005!$D$7:$D$883,"328*"))/1000-(SUMIFS(EUROSTAT_VBE_IND_2005!R$7:R$883,EUROSTAT_VBE_IND_2005!$B$7:$B$883,$D366,EUROSTAT_VBE_IND_2005!$C$7:$C$883,"*"&amp;RIGHT($A366,3)&amp;"*",EUROSTAT_VBE_IND_2005!$D$7:$D$883,"3285*"))/1000</f>
        <v>0</v>
      </c>
      <c r="V366" s="17">
        <f>(SUMIFS(EUROSTAT_VBE_IND_2005!S$7:S$883,EUROSTAT_VBE_IND_2005!$B$7:$B$883,$D366,EUROSTAT_VBE_IND_2005!$C$7:$C$883,"*"&amp;RIGHT($A366,3)&amp;"*",EUROSTAT_VBE_IND_2005!$D$7:$D$883,"328*"))/1000-(SUMIFS(EUROSTAT_VBE_IND_2005!S$7:S$883,EUROSTAT_VBE_IND_2005!$B$7:$B$883,$D366,EUROSTAT_VBE_IND_2005!$C$7:$C$883,"*"&amp;RIGHT($A366,3)&amp;"*",EUROSTAT_VBE_IND_2005!$D$7:$D$883,"3285*"))/1000</f>
        <v>0</v>
      </c>
      <c r="W366" s="17">
        <f>(SUMIFS(EUROSTAT_VBE_IND_2005!T$7:T$883,EUROSTAT_VBE_IND_2005!$B$7:$B$883,$D366,EUROSTAT_VBE_IND_2005!$C$7:$C$883,"*"&amp;RIGHT($A366,3)&amp;"*",EUROSTAT_VBE_IND_2005!$D$7:$D$883,"328*"))/1000-(SUMIFS(EUROSTAT_VBE_IND_2005!T$7:T$883,EUROSTAT_VBE_IND_2005!$B$7:$B$883,$D366,EUROSTAT_VBE_IND_2005!$C$7:$C$883,"*"&amp;RIGHT($A366,3)&amp;"*",EUROSTAT_VBE_IND_2005!$D$7:$D$883,"3285*"))/1000</f>
        <v>0</v>
      </c>
      <c r="X366" s="17">
        <f>(SUMIFS(EUROSTAT_VBE_IND_2005!U$7:U$883,EUROSTAT_VBE_IND_2005!$B$7:$B$883,$D366,EUROSTAT_VBE_IND_2005!$C$7:$C$883,"*"&amp;RIGHT($A366,3)&amp;"*",EUROSTAT_VBE_IND_2005!$D$7:$D$883,"328*"))/1000-(SUMIFS(EUROSTAT_VBE_IND_2005!U$7:U$883,EUROSTAT_VBE_IND_2005!$B$7:$B$883,$D366,EUROSTAT_VBE_IND_2005!$C$7:$C$883,"*"&amp;RIGHT($A366,3)&amp;"*",EUROSTAT_VBE_IND_2005!$D$7:$D$883,"3285*"))/1000</f>
        <v>0</v>
      </c>
      <c r="Y366" s="17">
        <f>(SUMIFS(EUROSTAT_VBE_IND_2005!V$7:V$883,EUROSTAT_VBE_IND_2005!$B$7:$B$883,$D366,EUROSTAT_VBE_IND_2005!$C$7:$C$883,"*"&amp;RIGHT($A366,3)&amp;"*",EUROSTAT_VBE_IND_2005!$D$7:$D$883,"328*"))/1000-(SUMIFS(EUROSTAT_VBE_IND_2005!V$7:V$883,EUROSTAT_VBE_IND_2005!$B$7:$B$883,$D366,EUROSTAT_VBE_IND_2005!$C$7:$C$883,"*"&amp;RIGHT($A366,3)&amp;"*",EUROSTAT_VBE_IND_2005!$D$7:$D$883,"3285*"))/1000</f>
        <v>0</v>
      </c>
      <c r="Z366" s="17">
        <f>(SUMIFS(EUROSTAT_VBE_IND_2005!W$7:W$883,EUROSTAT_VBE_IND_2005!$B$7:$B$883,$D366,EUROSTAT_VBE_IND_2005!$C$7:$C$883,"*"&amp;RIGHT($A366,3)&amp;"*",EUROSTAT_VBE_IND_2005!$D$7:$D$883,"328*"))/1000-(SUMIFS(EUROSTAT_VBE_IND_2005!W$7:W$883,EUROSTAT_VBE_IND_2005!$B$7:$B$883,$D366,EUROSTAT_VBE_IND_2005!$C$7:$C$883,"*"&amp;RIGHT($A366,3)&amp;"*",EUROSTAT_VBE_IND_2005!$D$7:$D$883,"3285*"))/1000</f>
        <v>0</v>
      </c>
      <c r="AA366" s="17">
        <f>(SUMIFS(EUROSTAT_VBE_IND_2005!X$7:X$883,EUROSTAT_VBE_IND_2005!$B$7:$B$883,$D366,EUROSTAT_VBE_IND_2005!$C$7:$C$883,"*"&amp;RIGHT($A366,3)&amp;"*",EUROSTAT_VBE_IND_2005!$D$7:$D$883,"328*"))/1000-(SUMIFS(EUROSTAT_VBE_IND_2005!X$7:X$883,EUROSTAT_VBE_IND_2005!$B$7:$B$883,$D366,EUROSTAT_VBE_IND_2005!$C$7:$C$883,"*"&amp;RIGHT($A366,3)&amp;"*",EUROSTAT_VBE_IND_2005!$D$7:$D$883,"3285*"))/1000</f>
        <v>0</v>
      </c>
      <c r="AB366" s="17">
        <f>(SUMIFS(EUROSTAT_VBE_IND_2005!AA$7:AA$883,EUROSTAT_VBE_IND_2005!$B$7:$B$883,$D366,EUROSTAT_VBE_IND_2005!$C$7:$C$883,"*"&amp;RIGHT($A366,3)&amp;"*",EUROSTAT_VBE_IND_2005!$D$7:$D$883,"328*"))/1000-(SUMIFS(EUROSTAT_VBE_IND_2005!AA$7:AA$883,EUROSTAT_VBE_IND_2005!$B$7:$B$883,$D366,EUROSTAT_VBE_IND_2005!$C$7:$C$883,"*"&amp;RIGHT($A366,3)&amp;"*",EUROSTAT_VBE_IND_2005!$D$7:$D$883,"3285*"))/1000</f>
        <v>0</v>
      </c>
      <c r="AC366" s="17">
        <f>(SUMIFS(EUROSTAT_VBE_IND_2005!AB$7:AB$883,EUROSTAT_VBE_IND_2005!$B$7:$B$883,$D366,EUROSTAT_VBE_IND_2005!$C$7:$C$883,"*"&amp;RIGHT($A366,3)&amp;"*",EUROSTAT_VBE_IND_2005!$D$7:$D$883,"328*"))/1000-(SUMIFS(EUROSTAT_VBE_IND_2005!AB$7:AB$883,EUROSTAT_VBE_IND_2005!$B$7:$B$883,$D366,EUROSTAT_VBE_IND_2005!$C$7:$C$883,"*"&amp;RIGHT($A366,3)&amp;"*",EUROSTAT_VBE_IND_2005!$D$7:$D$883,"3285*"))/1000</f>
        <v>0</v>
      </c>
      <c r="AD366" s="17">
        <f>(SUMIFS(EUROSTAT_VBE_IND_2005!AC$7:AC$883,EUROSTAT_VBE_IND_2005!$B$7:$B$883,$D366,EUROSTAT_VBE_IND_2005!$C$7:$C$883,"*"&amp;RIGHT($A366,3)&amp;"*",EUROSTAT_VBE_IND_2005!$D$7:$D$883,"328*"))/1000-(SUMIFS(EUROSTAT_VBE_IND_2005!AC$7:AC$883,EUROSTAT_VBE_IND_2005!$B$7:$B$883,$D366,EUROSTAT_VBE_IND_2005!$C$7:$C$883,"*"&amp;RIGHT($A366,3)&amp;"*",EUROSTAT_VBE_IND_2005!$D$7:$D$883,"3285*"))/1000</f>
        <v>0</v>
      </c>
      <c r="AE366" s="17">
        <f>(SUMIFS(EUROSTAT_VBE_IND_2005!AD$7:AD$883,EUROSTAT_VBE_IND_2005!$B$7:$B$883,$D366,EUROSTAT_VBE_IND_2005!$C$7:$C$883,"*"&amp;RIGHT($A366,3)&amp;"*",EUROSTAT_VBE_IND_2005!$D$7:$D$883,"328*"))/1000-(SUMIFS(EUROSTAT_VBE_IND_2005!AD$7:AD$883,EUROSTAT_VBE_IND_2005!$B$7:$B$883,$D366,EUROSTAT_VBE_IND_2005!$C$7:$C$883,"*"&amp;RIGHT($A366,3)&amp;"*",EUROSTAT_VBE_IND_2005!$D$7:$D$883,"3285*"))/1000</f>
        <v>0</v>
      </c>
      <c r="AF366" s="17">
        <f>(SUMIFS(EUROSTAT_VBE_IND_2005!AE$7:AE$883,EUROSTAT_VBE_IND_2005!$B$7:$B$883,$D366,EUROSTAT_VBE_IND_2005!$C$7:$C$883,"*"&amp;RIGHT($A366,3)&amp;"*",EUROSTAT_VBE_IND_2005!$D$7:$D$883,"328*"))/1000-(SUMIFS(EUROSTAT_VBE_IND_2005!AE$7:AE$883,EUROSTAT_VBE_IND_2005!$B$7:$B$883,$D366,EUROSTAT_VBE_IND_2005!$C$7:$C$883,"*"&amp;RIGHT($A366,3)&amp;"*",EUROSTAT_VBE_IND_2005!$D$7:$D$883,"3285*"))/1000</f>
        <v>0</v>
      </c>
      <c r="AG366" s="17">
        <f>(SUMIFS(EUROSTAT_VBE_IND_2005!AF$7:AF$883,EUROSTAT_VBE_IND_2005!$B$7:$B$883,$D366,EUROSTAT_VBE_IND_2005!$C$7:$C$883,"*"&amp;RIGHT($A366,3)&amp;"*",EUROSTAT_VBE_IND_2005!$D$7:$D$883,"328*"))/1000-(SUMIFS(EUROSTAT_VBE_IND_2005!AF$7:AF$883,EUROSTAT_VBE_IND_2005!$B$7:$B$883,$D366,EUROSTAT_VBE_IND_2005!$C$7:$C$883,"*"&amp;RIGHT($A366,3)&amp;"*",EUROSTAT_VBE_IND_2005!$D$7:$D$883,"3285*"))/1000</f>
        <v>0</v>
      </c>
      <c r="AH366" s="17">
        <f>(SUMIFS(EUROSTAT_VBE_IND_2005!AH$7:AH$883,EUROSTAT_VBE_IND_2005!$B$7:$B$883,$D366,EUROSTAT_VBE_IND_2005!$C$7:$C$883,"*"&amp;RIGHT($A366,3)&amp;"*",EUROSTAT_VBE_IND_2005!$D$7:$D$883,"328*"))/1000-(SUMIFS(EUROSTAT_VBE_IND_2005!AH$7:AH$883,EUROSTAT_VBE_IND_2005!$B$7:$B$883,$D366,EUROSTAT_VBE_IND_2005!$C$7:$C$883,"*"&amp;RIGHT($A366,3)&amp;"*",EUROSTAT_VBE_IND_2005!$D$7:$D$883,"3285*"))/1000</f>
        <v>0</v>
      </c>
      <c r="AI366" s="17">
        <f>(SUMIFS(EUROSTAT_VBE_IND_2005!AI$7:AI$883,EUROSTAT_VBE_IND_2005!$B$7:$B$883,$D366,EUROSTAT_VBE_IND_2005!$C$7:$C$883,"*"&amp;RIGHT($A366,3)&amp;"*",EUROSTAT_VBE_IND_2005!$D$7:$D$883,"328*"))/1000-(SUMIFS(EUROSTAT_VBE_IND_2005!AI$7:AI$883,EUROSTAT_VBE_IND_2005!$B$7:$B$883,$D366,EUROSTAT_VBE_IND_2005!$C$7:$C$883,"*"&amp;RIGHT($A366,3)&amp;"*",EUROSTAT_VBE_IND_2005!$D$7:$D$883,"3285*"))/1000</f>
        <v>0</v>
      </c>
      <c r="AJ366" s="17">
        <f>(SUMIFS(EUROSTAT_VBE_IND_2005!AJ$7:AJ$883,EUROSTAT_VBE_IND_2005!$B$7:$B$883,$D366,EUROSTAT_VBE_IND_2005!$C$7:$C$883,"*"&amp;RIGHT($A366,3)&amp;"*",EUROSTAT_VBE_IND_2005!$D$7:$D$883,"328*"))/1000-(SUMIFS(EUROSTAT_VBE_IND_2005!AJ$7:AJ$883,EUROSTAT_VBE_IND_2005!$B$7:$B$883,$D366,EUROSTAT_VBE_IND_2005!$C$7:$C$883,"*"&amp;RIGHT($A366,3)&amp;"*",EUROSTAT_VBE_IND_2005!$D$7:$D$883,"3285*"))/1000</f>
        <v>0</v>
      </c>
      <c r="AK366" s="17">
        <f>(SUMIFS(EUROSTAT_VBE_IND_2005!AK$7:AK$883,EUROSTAT_VBE_IND_2005!$B$7:$B$883,$D366,EUROSTAT_VBE_IND_2005!$C$7:$C$883,"*"&amp;RIGHT($A366,3)&amp;"*",EUROSTAT_VBE_IND_2005!$D$7:$D$883,"328*"))/1000-(SUMIFS(EUROSTAT_VBE_IND_2005!AK$7:AK$883,EUROSTAT_VBE_IND_2005!$B$7:$B$883,$D366,EUROSTAT_VBE_IND_2005!$C$7:$C$883,"*"&amp;RIGHT($A366,3)&amp;"*",EUROSTAT_VBE_IND_2005!$D$7:$D$883,"3285*"))/1000</f>
        <v>0</v>
      </c>
      <c r="AL366" s="198"/>
      <c r="AM366" s="198"/>
      <c r="AN366" s="198"/>
      <c r="AO366" s="17">
        <f>(SUMIFS(EUROSTAT_VBE_IND_2005!Y$7:Y$883,EUROSTAT_VBE_IND_2005!$B$7:$B$883,$D366,EUROSTAT_VBE_IND_2005!$C$7:$C$883,"*"&amp;RIGHT($A366,3)&amp;"*",EUROSTAT_VBE_IND_2005!$D$7:$D$883,"328*"))/1000-(SUMIFS(EUROSTAT_VBE_IND_2005!Y$7:Y$883,EUROSTAT_VBE_IND_2005!$B$7:$B$883,$D366,EUROSTAT_VBE_IND_2005!$C$7:$C$883,"*"&amp;RIGHT($A366,3)&amp;"*",EUROSTAT_VBE_IND_2005!$D$7:$D$883,"3285*"))/1000</f>
        <v>0</v>
      </c>
      <c r="AP366" s="17">
        <f>(SUMIFS(EUROSTAT_VBE_IND_2005!Z$7:Z$883,EUROSTAT_VBE_IND_2005!$B$7:$B$883,$D366,EUROSTAT_VBE_IND_2005!$C$7:$C$883,"*"&amp;RIGHT($A366,3)&amp;"*",EUROSTAT_VBE_IND_2005!$D$7:$D$883,"328*"))/1000-(SUMIFS(EUROSTAT_VBE_IND_2005!Z$7:Z$883,EUROSTAT_VBE_IND_2005!$B$7:$B$883,$D366,EUROSTAT_VBE_IND_2005!$C$7:$C$883,"*"&amp;RIGHT($A366,3)&amp;"*",EUROSTAT_VBE_IND_2005!$D$7:$D$883,"3285*"))/1000</f>
        <v>0</v>
      </c>
      <c r="AQ366" s="17">
        <f>(SUMIFS(EUROSTAT_VBE_IND_2005!AG$7:AG$883,EUROSTAT_VBE_IND_2005!$B$7:$B$883,$D366,EUROSTAT_VBE_IND_2005!$C$7:$C$883,"*"&amp;RIGHT($A366,3)&amp;"*",EUROSTAT_VBE_IND_2005!$D$7:$D$883,"328*"))/1000-(SUMIFS(EUROSTAT_VBE_IND_2005!AG$7:AG$883,EUROSTAT_VBE_IND_2005!$B$7:$B$883,$D366,EUROSTAT_VBE_IND_2005!$C$7:$C$883,"*"&amp;RIGHT($A366,3)&amp;"*",EUROSTAT_VBE_IND_2005!$D$7:$D$883,"3285*"))/1000</f>
        <v>0</v>
      </c>
    </row>
    <row r="367" spans="1:43">
      <c r="A367" t="str">
        <f>LEFT(EUROSTAT_VBE_IND_2005!$C$579,8)</f>
        <v>B_101851</v>
      </c>
      <c r="B367" s="28" t="s">
        <v>306</v>
      </c>
      <c r="C367" t="s">
        <v>293</v>
      </c>
      <c r="D367" t="s">
        <v>55</v>
      </c>
      <c r="E367" t="s">
        <v>239</v>
      </c>
      <c r="F367" t="s">
        <v>259</v>
      </c>
      <c r="G367" s="17">
        <f>(SUMIFS(EUROSTAT_VBE_IND_2005!E$7:E$883,EUROSTAT_VBE_IND_2005!$B$7:$B$883,$D367,EUROSTAT_VBE_IND_2005!$C$7:$C$883,"*"&amp;RIGHT($A367,3)&amp;"*",EUROSTAT_VBE_IND_2005!$D$7:$D$883,"4100*"))/1000+(SUMIFS(EUROSTAT_VBE_IND_2005!E$7:E$883,EUROSTAT_VBE_IND_2005!$B$7:$B$883,$D367,EUROSTAT_VBE_IND_2005!$C$7:$C$883,"*"&amp;RIGHT($A367,3)&amp;"*",EUROSTAT_VBE_IND_2005!$D$7:$D$883,"4230*"))/1000+(SUMIFS(EUROSTAT_VBE_IND_2005!E$7:E$883,EUROSTAT_VBE_IND_2005!$B$7:$B$883,$D367,EUROSTAT_VBE_IND_2005!$C$7:$C$883,"*"&amp;RIGHT($A367,3)&amp;"*",EUROSTAT_VBE_IND_2005!$D$7:$D$883,"4240*"))/1000+(SUMIFS(EUROSTAT_VBE_IND_2005!E$7:E$883,EUROSTAT_VBE_IND_2005!$B$7:$B$883,$D367,EUROSTAT_VBE_IND_2005!$C$7:$C$883,"*"&amp;RIGHT($A367,3)&amp;"*",EUROSTAT_VBE_IND_2005!$D$7:$D$883,"3106*"))/1000</f>
        <v>3.34</v>
      </c>
      <c r="H367" s="17">
        <f>(SUMIFS(EUROSTAT_VBE_IND_2005!F$7:F$883,EUROSTAT_VBE_IND_2005!$B$7:$B$883,$D367,EUROSTAT_VBE_IND_2005!$C$7:$C$883,"*"&amp;RIGHT($A367,3)&amp;"*",EUROSTAT_VBE_IND_2005!$D$7:$D$883,"4100*"))/1000+(SUMIFS(EUROSTAT_VBE_IND_2005!F$7:F$883,EUROSTAT_VBE_IND_2005!$B$7:$B$883,$D367,EUROSTAT_VBE_IND_2005!$C$7:$C$883,"*"&amp;RIGHT($A367,3)&amp;"*",EUROSTAT_VBE_IND_2005!$D$7:$D$883,"4230*"))/1000+(SUMIFS(EUROSTAT_VBE_IND_2005!F$7:F$883,EUROSTAT_VBE_IND_2005!$B$7:$B$883,$D367,EUROSTAT_VBE_IND_2005!$C$7:$C$883,"*"&amp;RIGHT($A367,3)&amp;"*",EUROSTAT_VBE_IND_2005!$D$7:$D$883,"4240*"))/1000+(SUMIFS(EUROSTAT_VBE_IND_2005!F$7:F$883,EUROSTAT_VBE_IND_2005!$B$7:$B$883,$D367,EUROSTAT_VBE_IND_2005!$C$7:$C$883,"*"&amp;RIGHT($A367,3)&amp;"*",EUROSTAT_VBE_IND_2005!$D$7:$D$883,"3106*"))/1000</f>
        <v>0.663</v>
      </c>
      <c r="I367" s="17">
        <f>(SUMIFS(EUROSTAT_VBE_IND_2005!G$7:G$883,EUROSTAT_VBE_IND_2005!$B$7:$B$883,$D367,EUROSTAT_VBE_IND_2005!$C$7:$C$883,"*"&amp;RIGHT($A367,3)&amp;"*",EUROSTAT_VBE_IND_2005!$D$7:$D$883,"4100*"))/1000+(SUMIFS(EUROSTAT_VBE_IND_2005!G$7:G$883,EUROSTAT_VBE_IND_2005!$B$7:$B$883,$D367,EUROSTAT_VBE_IND_2005!$C$7:$C$883,"*"&amp;RIGHT($A367,3)&amp;"*",EUROSTAT_VBE_IND_2005!$D$7:$D$883,"4230*"))/1000+(SUMIFS(EUROSTAT_VBE_IND_2005!G$7:G$883,EUROSTAT_VBE_IND_2005!$B$7:$B$883,$D367,EUROSTAT_VBE_IND_2005!$C$7:$C$883,"*"&amp;RIGHT($A367,3)&amp;"*",EUROSTAT_VBE_IND_2005!$D$7:$D$883,"4240*"))/1000+(SUMIFS(EUROSTAT_VBE_IND_2005!G$7:G$883,EUROSTAT_VBE_IND_2005!$B$7:$B$883,$D367,EUROSTAT_VBE_IND_2005!$C$7:$C$883,"*"&amp;RIGHT($A367,3)&amp;"*",EUROSTAT_VBE_IND_2005!$D$7:$D$883,"3106*"))/1000</f>
        <v>0</v>
      </c>
      <c r="J367" s="198"/>
      <c r="K367" s="17">
        <f>(SUMIFS(EUROSTAT_VBE_IND_2005!H$7:H$883,EUROSTAT_VBE_IND_2005!$B$7:$B$883,$D367,EUROSTAT_VBE_IND_2005!$C$7:$C$883,"*"&amp;RIGHT($A367,3)&amp;"*",EUROSTAT_VBE_IND_2005!$D$7:$D$883,"4100*"))/1000+(SUMIFS(EUROSTAT_VBE_IND_2005!H$7:H$883,EUROSTAT_VBE_IND_2005!$B$7:$B$883,$D367,EUROSTAT_VBE_IND_2005!$C$7:$C$883,"*"&amp;RIGHT($A367,3)&amp;"*",EUROSTAT_VBE_IND_2005!$D$7:$D$883,"4230*"))/1000+(SUMIFS(EUROSTAT_VBE_IND_2005!H$7:H$883,EUROSTAT_VBE_IND_2005!$B$7:$B$883,$D367,EUROSTAT_VBE_IND_2005!$C$7:$C$883,"*"&amp;RIGHT($A367,3)&amp;"*",EUROSTAT_VBE_IND_2005!$D$7:$D$883,"4240*"))/1000+(SUMIFS(EUROSTAT_VBE_IND_2005!H$7:H$883,EUROSTAT_VBE_IND_2005!$B$7:$B$883,$D367,EUROSTAT_VBE_IND_2005!$C$7:$C$883,"*"&amp;RIGHT($A367,3)&amp;"*",EUROSTAT_VBE_IND_2005!$D$7:$D$883,"3106*"))/1000</f>
        <v>0</v>
      </c>
      <c r="L367" s="17">
        <f>(SUMIFS(EUROSTAT_VBE_IND_2005!I$7:I$883,EUROSTAT_VBE_IND_2005!$B$7:$B$883,$D367,EUROSTAT_VBE_IND_2005!$C$7:$C$883,"*"&amp;RIGHT($A367,3)&amp;"*",EUROSTAT_VBE_IND_2005!$D$7:$D$883,"4100*"))/1000+(SUMIFS(EUROSTAT_VBE_IND_2005!I$7:I$883,EUROSTAT_VBE_IND_2005!$B$7:$B$883,$D367,EUROSTAT_VBE_IND_2005!$C$7:$C$883,"*"&amp;RIGHT($A367,3)&amp;"*",EUROSTAT_VBE_IND_2005!$D$7:$D$883,"4230*"))/1000+(SUMIFS(EUROSTAT_VBE_IND_2005!I$7:I$883,EUROSTAT_VBE_IND_2005!$B$7:$B$883,$D367,EUROSTAT_VBE_IND_2005!$C$7:$C$883,"*"&amp;RIGHT($A367,3)&amp;"*",EUROSTAT_VBE_IND_2005!$D$7:$D$883,"4240*"))/1000+(SUMIFS(EUROSTAT_VBE_IND_2005!I$7:I$883,EUROSTAT_VBE_IND_2005!$B$7:$B$883,$D367,EUROSTAT_VBE_IND_2005!$C$7:$C$883,"*"&amp;RIGHT($A367,3)&amp;"*",EUROSTAT_VBE_IND_2005!$D$7:$D$883,"3106*"))/1000</f>
        <v>0.816</v>
      </c>
      <c r="M367" s="17">
        <f>(SUMIFS(EUROSTAT_VBE_IND_2005!J$7:J$883,EUROSTAT_VBE_IND_2005!$B$7:$B$883,$D367,EUROSTAT_VBE_IND_2005!$C$7:$C$883,"*"&amp;RIGHT($A367,3)&amp;"*",EUROSTAT_VBE_IND_2005!$D$7:$D$883,"4100*"))/1000+(SUMIFS(EUROSTAT_VBE_IND_2005!J$7:J$883,EUROSTAT_VBE_IND_2005!$B$7:$B$883,$D367,EUROSTAT_VBE_IND_2005!$C$7:$C$883,"*"&amp;RIGHT($A367,3)&amp;"*",EUROSTAT_VBE_IND_2005!$D$7:$D$883,"4230*"))/1000+(SUMIFS(EUROSTAT_VBE_IND_2005!J$7:J$883,EUROSTAT_VBE_IND_2005!$B$7:$B$883,$D367,EUROSTAT_VBE_IND_2005!$C$7:$C$883,"*"&amp;RIGHT($A367,3)&amp;"*",EUROSTAT_VBE_IND_2005!$D$7:$D$883,"4240*"))/1000+(SUMIFS(EUROSTAT_VBE_IND_2005!J$7:J$883,EUROSTAT_VBE_IND_2005!$B$7:$B$883,$D367,EUROSTAT_VBE_IND_2005!$C$7:$C$883,"*"&amp;RIGHT($A367,3)&amp;"*",EUROSTAT_VBE_IND_2005!$D$7:$D$883,"3106*"))/1000</f>
        <v>9.355</v>
      </c>
      <c r="N367" s="17">
        <f>(SUMIFS(EUROSTAT_VBE_IND_2005!K$7:K$883,EUROSTAT_VBE_IND_2005!$B$7:$B$883,$D367,EUROSTAT_VBE_IND_2005!$C$7:$C$883,"*"&amp;RIGHT($A367,3)&amp;"*",EUROSTAT_VBE_IND_2005!$D$7:$D$883,"4100*"))/1000+(SUMIFS(EUROSTAT_VBE_IND_2005!K$7:K$883,EUROSTAT_VBE_IND_2005!$B$7:$B$883,$D367,EUROSTAT_VBE_IND_2005!$C$7:$C$883,"*"&amp;RIGHT($A367,3)&amp;"*",EUROSTAT_VBE_IND_2005!$D$7:$D$883,"4230*"))/1000+(SUMIFS(EUROSTAT_VBE_IND_2005!K$7:K$883,EUROSTAT_VBE_IND_2005!$B$7:$B$883,$D367,EUROSTAT_VBE_IND_2005!$C$7:$C$883,"*"&amp;RIGHT($A367,3)&amp;"*",EUROSTAT_VBE_IND_2005!$D$7:$D$883,"4240*"))/1000+(SUMIFS(EUROSTAT_VBE_IND_2005!K$7:K$883,EUROSTAT_VBE_IND_2005!$B$7:$B$883,$D367,EUROSTAT_VBE_IND_2005!$C$7:$C$883,"*"&amp;RIGHT($A367,3)&amp;"*",EUROSTAT_VBE_IND_2005!$D$7:$D$883,"3106*"))/1000</f>
        <v>0.179</v>
      </c>
      <c r="O367" s="17">
        <f>(SUMIFS(EUROSTAT_VBE_IND_2005!L$7:L$883,EUROSTAT_VBE_IND_2005!$B$7:$B$883,$D367,EUROSTAT_VBE_IND_2005!$C$7:$C$883,"*"&amp;RIGHT($A367,3)&amp;"*",EUROSTAT_VBE_IND_2005!$D$7:$D$883,"4100*"))/1000+(SUMIFS(EUROSTAT_VBE_IND_2005!L$7:L$883,EUROSTAT_VBE_IND_2005!$B$7:$B$883,$D367,EUROSTAT_VBE_IND_2005!$C$7:$C$883,"*"&amp;RIGHT($A367,3)&amp;"*",EUROSTAT_VBE_IND_2005!$D$7:$D$883,"4230*"))/1000+(SUMIFS(EUROSTAT_VBE_IND_2005!L$7:L$883,EUROSTAT_VBE_IND_2005!$B$7:$B$883,$D367,EUROSTAT_VBE_IND_2005!$C$7:$C$883,"*"&amp;RIGHT($A367,3)&amp;"*",EUROSTAT_VBE_IND_2005!$D$7:$D$883,"4240*"))/1000+(SUMIFS(EUROSTAT_VBE_IND_2005!L$7:L$883,EUROSTAT_VBE_IND_2005!$B$7:$B$883,$D367,EUROSTAT_VBE_IND_2005!$C$7:$C$883,"*"&amp;RIGHT($A367,3)&amp;"*",EUROSTAT_VBE_IND_2005!$D$7:$D$883,"3106*"))/1000</f>
        <v>0.301</v>
      </c>
      <c r="P367" s="17">
        <f>(SUMIFS(EUROSTAT_VBE_IND_2005!M$7:M$883,EUROSTAT_VBE_IND_2005!$B$7:$B$883,$D367,EUROSTAT_VBE_IND_2005!$C$7:$C$883,"*"&amp;RIGHT($A367,3)&amp;"*",EUROSTAT_VBE_IND_2005!$D$7:$D$883,"4100*"))/1000+(SUMIFS(EUROSTAT_VBE_IND_2005!M$7:M$883,EUROSTAT_VBE_IND_2005!$B$7:$B$883,$D367,EUROSTAT_VBE_IND_2005!$C$7:$C$883,"*"&amp;RIGHT($A367,3)&amp;"*",EUROSTAT_VBE_IND_2005!$D$7:$D$883,"4230*"))/1000+(SUMIFS(EUROSTAT_VBE_IND_2005!M$7:M$883,EUROSTAT_VBE_IND_2005!$B$7:$B$883,$D367,EUROSTAT_VBE_IND_2005!$C$7:$C$883,"*"&amp;RIGHT($A367,3)&amp;"*",EUROSTAT_VBE_IND_2005!$D$7:$D$883,"4240*"))/1000+(SUMIFS(EUROSTAT_VBE_IND_2005!M$7:M$883,EUROSTAT_VBE_IND_2005!$B$7:$B$883,$D367,EUROSTAT_VBE_IND_2005!$C$7:$C$883,"*"&amp;RIGHT($A367,3)&amp;"*",EUROSTAT_VBE_IND_2005!$D$7:$D$883,"3106*"))/1000</f>
        <v>0.032</v>
      </c>
      <c r="Q367" s="17">
        <f>(SUMIFS(EUROSTAT_VBE_IND_2005!N$7:N$883,EUROSTAT_VBE_IND_2005!$B$7:$B$883,$D367,EUROSTAT_VBE_IND_2005!$C$7:$C$883,"*"&amp;RIGHT($A367,3)&amp;"*",EUROSTAT_VBE_IND_2005!$D$7:$D$883,"4100*"))/1000+(SUMIFS(EUROSTAT_VBE_IND_2005!N$7:N$883,EUROSTAT_VBE_IND_2005!$B$7:$B$883,$D367,EUROSTAT_VBE_IND_2005!$C$7:$C$883,"*"&amp;RIGHT($A367,3)&amp;"*",EUROSTAT_VBE_IND_2005!$D$7:$D$883,"4230*"))/1000+(SUMIFS(EUROSTAT_VBE_IND_2005!N$7:N$883,EUROSTAT_VBE_IND_2005!$B$7:$B$883,$D367,EUROSTAT_VBE_IND_2005!$C$7:$C$883,"*"&amp;RIGHT($A367,3)&amp;"*",EUROSTAT_VBE_IND_2005!$D$7:$D$883,"4240*"))/1000+(SUMIFS(EUROSTAT_VBE_IND_2005!N$7:N$883,EUROSTAT_VBE_IND_2005!$B$7:$B$883,$D367,EUROSTAT_VBE_IND_2005!$C$7:$C$883,"*"&amp;RIGHT($A367,3)&amp;"*",EUROSTAT_VBE_IND_2005!$D$7:$D$883,"3106*"))/1000</f>
        <v>5.965</v>
      </c>
      <c r="R367" s="17">
        <f>(SUMIFS(EUROSTAT_VBE_IND_2005!O$7:O$883,EUROSTAT_VBE_IND_2005!$B$7:$B$883,$D367,EUROSTAT_VBE_IND_2005!$C$7:$C$883,"*"&amp;RIGHT($A367,3)&amp;"*",EUROSTAT_VBE_IND_2005!$D$7:$D$883,"4100*"))/1000+(SUMIFS(EUROSTAT_VBE_IND_2005!O$7:O$883,EUROSTAT_VBE_IND_2005!$B$7:$B$883,$D367,EUROSTAT_VBE_IND_2005!$C$7:$C$883,"*"&amp;RIGHT($A367,3)&amp;"*",EUROSTAT_VBE_IND_2005!$D$7:$D$883,"4230*"))/1000+(SUMIFS(EUROSTAT_VBE_IND_2005!O$7:O$883,EUROSTAT_VBE_IND_2005!$B$7:$B$883,$D367,EUROSTAT_VBE_IND_2005!$C$7:$C$883,"*"&amp;RIGHT($A367,3)&amp;"*",EUROSTAT_VBE_IND_2005!$D$7:$D$883,"4240*"))/1000+(SUMIFS(EUROSTAT_VBE_IND_2005!O$7:O$883,EUROSTAT_VBE_IND_2005!$B$7:$B$883,$D367,EUROSTAT_VBE_IND_2005!$C$7:$C$883,"*"&amp;RIGHT($A367,3)&amp;"*",EUROSTAT_VBE_IND_2005!$D$7:$D$883,"3106*"))/1000</f>
        <v>0.206</v>
      </c>
      <c r="S367" s="17">
        <f>(SUMIFS(EUROSTAT_VBE_IND_2005!P$7:P$883,EUROSTAT_VBE_IND_2005!$B$7:$B$883,$D367,EUROSTAT_VBE_IND_2005!$C$7:$C$883,"*"&amp;RIGHT($A367,3)&amp;"*",EUROSTAT_VBE_IND_2005!$D$7:$D$883,"4100*"))/1000+(SUMIFS(EUROSTAT_VBE_IND_2005!P$7:P$883,EUROSTAT_VBE_IND_2005!$B$7:$B$883,$D367,EUROSTAT_VBE_IND_2005!$C$7:$C$883,"*"&amp;RIGHT($A367,3)&amp;"*",EUROSTAT_VBE_IND_2005!$D$7:$D$883,"4230*"))/1000+(SUMIFS(EUROSTAT_VBE_IND_2005!P$7:P$883,EUROSTAT_VBE_IND_2005!$B$7:$B$883,$D367,EUROSTAT_VBE_IND_2005!$C$7:$C$883,"*"&amp;RIGHT($A367,3)&amp;"*",EUROSTAT_VBE_IND_2005!$D$7:$D$883,"4240*"))/1000+(SUMIFS(EUROSTAT_VBE_IND_2005!P$7:P$883,EUROSTAT_VBE_IND_2005!$B$7:$B$883,$D367,EUROSTAT_VBE_IND_2005!$C$7:$C$883,"*"&amp;RIGHT($A367,3)&amp;"*",EUROSTAT_VBE_IND_2005!$D$7:$D$883,"3106*"))/1000</f>
        <v>0</v>
      </c>
      <c r="T367" s="17">
        <f>(SUMIFS(EUROSTAT_VBE_IND_2005!Q$7:Q$883,EUROSTAT_VBE_IND_2005!$B$7:$B$883,$D367,EUROSTAT_VBE_IND_2005!$C$7:$C$883,"*"&amp;RIGHT($A367,3)&amp;"*",EUROSTAT_VBE_IND_2005!$D$7:$D$883,"4100*"))/1000+(SUMIFS(EUROSTAT_VBE_IND_2005!Q$7:Q$883,EUROSTAT_VBE_IND_2005!$B$7:$B$883,$D367,EUROSTAT_VBE_IND_2005!$C$7:$C$883,"*"&amp;RIGHT($A367,3)&amp;"*",EUROSTAT_VBE_IND_2005!$D$7:$D$883,"4230*"))/1000+(SUMIFS(EUROSTAT_VBE_IND_2005!Q$7:Q$883,EUROSTAT_VBE_IND_2005!$B$7:$B$883,$D367,EUROSTAT_VBE_IND_2005!$C$7:$C$883,"*"&amp;RIGHT($A367,3)&amp;"*",EUROSTAT_VBE_IND_2005!$D$7:$D$883,"4240*"))/1000+(SUMIFS(EUROSTAT_VBE_IND_2005!Q$7:Q$883,EUROSTAT_VBE_IND_2005!$B$7:$B$883,$D367,EUROSTAT_VBE_IND_2005!$C$7:$C$883,"*"&amp;RIGHT($A367,3)&amp;"*",EUROSTAT_VBE_IND_2005!$D$7:$D$883,"3106*"))/1000</f>
        <v>0.523</v>
      </c>
      <c r="U367" s="17">
        <f>(SUMIFS(EUROSTAT_VBE_IND_2005!R$7:R$883,EUROSTAT_VBE_IND_2005!$B$7:$B$883,$D367,EUROSTAT_VBE_IND_2005!$C$7:$C$883,"*"&amp;RIGHT($A367,3)&amp;"*",EUROSTAT_VBE_IND_2005!$D$7:$D$883,"4100*"))/1000+(SUMIFS(EUROSTAT_VBE_IND_2005!R$7:R$883,EUROSTAT_VBE_IND_2005!$B$7:$B$883,$D367,EUROSTAT_VBE_IND_2005!$C$7:$C$883,"*"&amp;RIGHT($A367,3)&amp;"*",EUROSTAT_VBE_IND_2005!$D$7:$D$883,"4230*"))/1000+(SUMIFS(EUROSTAT_VBE_IND_2005!R$7:R$883,EUROSTAT_VBE_IND_2005!$B$7:$B$883,$D367,EUROSTAT_VBE_IND_2005!$C$7:$C$883,"*"&amp;RIGHT($A367,3)&amp;"*",EUROSTAT_VBE_IND_2005!$D$7:$D$883,"4240*"))/1000+(SUMIFS(EUROSTAT_VBE_IND_2005!R$7:R$883,EUROSTAT_VBE_IND_2005!$B$7:$B$883,$D367,EUROSTAT_VBE_IND_2005!$C$7:$C$883,"*"&amp;RIGHT($A367,3)&amp;"*",EUROSTAT_VBE_IND_2005!$D$7:$D$883,"3106*"))/1000</f>
        <v>0.763</v>
      </c>
      <c r="V367" s="17">
        <f>(SUMIFS(EUROSTAT_VBE_IND_2005!S$7:S$883,EUROSTAT_VBE_IND_2005!$B$7:$B$883,$D367,EUROSTAT_VBE_IND_2005!$C$7:$C$883,"*"&amp;RIGHT($A367,3)&amp;"*",EUROSTAT_VBE_IND_2005!$D$7:$D$883,"4100*"))/1000+(SUMIFS(EUROSTAT_VBE_IND_2005!S$7:S$883,EUROSTAT_VBE_IND_2005!$B$7:$B$883,$D367,EUROSTAT_VBE_IND_2005!$C$7:$C$883,"*"&amp;RIGHT($A367,3)&amp;"*",EUROSTAT_VBE_IND_2005!$D$7:$D$883,"4230*"))/1000+(SUMIFS(EUROSTAT_VBE_IND_2005!S$7:S$883,EUROSTAT_VBE_IND_2005!$B$7:$B$883,$D367,EUROSTAT_VBE_IND_2005!$C$7:$C$883,"*"&amp;RIGHT($A367,3)&amp;"*",EUROSTAT_VBE_IND_2005!$D$7:$D$883,"4240*"))/1000+(SUMIFS(EUROSTAT_VBE_IND_2005!S$7:S$883,EUROSTAT_VBE_IND_2005!$B$7:$B$883,$D367,EUROSTAT_VBE_IND_2005!$C$7:$C$883,"*"&amp;RIGHT($A367,3)&amp;"*",EUROSTAT_VBE_IND_2005!$D$7:$D$883,"3106*"))/1000</f>
        <v>0.168</v>
      </c>
      <c r="W367" s="17">
        <f>(SUMIFS(EUROSTAT_VBE_IND_2005!T$7:T$883,EUROSTAT_VBE_IND_2005!$B$7:$B$883,$D367,EUROSTAT_VBE_IND_2005!$C$7:$C$883,"*"&amp;RIGHT($A367,3)&amp;"*",EUROSTAT_VBE_IND_2005!$D$7:$D$883,"4100*"))/1000+(SUMIFS(EUROSTAT_VBE_IND_2005!T$7:T$883,EUROSTAT_VBE_IND_2005!$B$7:$B$883,$D367,EUROSTAT_VBE_IND_2005!$C$7:$C$883,"*"&amp;RIGHT($A367,3)&amp;"*",EUROSTAT_VBE_IND_2005!$D$7:$D$883,"4230*"))/1000+(SUMIFS(EUROSTAT_VBE_IND_2005!T$7:T$883,EUROSTAT_VBE_IND_2005!$B$7:$B$883,$D367,EUROSTAT_VBE_IND_2005!$C$7:$C$883,"*"&amp;RIGHT($A367,3)&amp;"*",EUROSTAT_VBE_IND_2005!$D$7:$D$883,"4240*"))/1000+(SUMIFS(EUROSTAT_VBE_IND_2005!T$7:T$883,EUROSTAT_VBE_IND_2005!$B$7:$B$883,$D367,EUROSTAT_VBE_IND_2005!$C$7:$C$883,"*"&amp;RIGHT($A367,3)&amp;"*",EUROSTAT_VBE_IND_2005!$D$7:$D$883,"3106*"))/1000</f>
        <v>0</v>
      </c>
      <c r="X367" s="17">
        <f>(SUMIFS(EUROSTAT_VBE_IND_2005!U$7:U$883,EUROSTAT_VBE_IND_2005!$B$7:$B$883,$D367,EUROSTAT_VBE_IND_2005!$C$7:$C$883,"*"&amp;RIGHT($A367,3)&amp;"*",EUROSTAT_VBE_IND_2005!$D$7:$D$883,"4100*"))/1000+(SUMIFS(EUROSTAT_VBE_IND_2005!U$7:U$883,EUROSTAT_VBE_IND_2005!$B$7:$B$883,$D367,EUROSTAT_VBE_IND_2005!$C$7:$C$883,"*"&amp;RIGHT($A367,3)&amp;"*",EUROSTAT_VBE_IND_2005!$D$7:$D$883,"4230*"))/1000+(SUMIFS(EUROSTAT_VBE_IND_2005!U$7:U$883,EUROSTAT_VBE_IND_2005!$B$7:$B$883,$D367,EUROSTAT_VBE_IND_2005!$C$7:$C$883,"*"&amp;RIGHT($A367,3)&amp;"*",EUROSTAT_VBE_IND_2005!$D$7:$D$883,"4240*"))/1000+(SUMIFS(EUROSTAT_VBE_IND_2005!U$7:U$883,EUROSTAT_VBE_IND_2005!$B$7:$B$883,$D367,EUROSTAT_VBE_IND_2005!$C$7:$C$883,"*"&amp;RIGHT($A367,3)&amp;"*",EUROSTAT_VBE_IND_2005!$D$7:$D$883,"3106*"))/1000</f>
        <v>0</v>
      </c>
      <c r="Y367" s="17">
        <f>(SUMIFS(EUROSTAT_VBE_IND_2005!V$7:V$883,EUROSTAT_VBE_IND_2005!$B$7:$B$883,$D367,EUROSTAT_VBE_IND_2005!$C$7:$C$883,"*"&amp;RIGHT($A367,3)&amp;"*",EUROSTAT_VBE_IND_2005!$D$7:$D$883,"4100*"))/1000+(SUMIFS(EUROSTAT_VBE_IND_2005!V$7:V$883,EUROSTAT_VBE_IND_2005!$B$7:$B$883,$D367,EUROSTAT_VBE_IND_2005!$C$7:$C$883,"*"&amp;RIGHT($A367,3)&amp;"*",EUROSTAT_VBE_IND_2005!$D$7:$D$883,"4230*"))/1000+(SUMIFS(EUROSTAT_VBE_IND_2005!V$7:V$883,EUROSTAT_VBE_IND_2005!$B$7:$B$883,$D367,EUROSTAT_VBE_IND_2005!$C$7:$C$883,"*"&amp;RIGHT($A367,3)&amp;"*",EUROSTAT_VBE_IND_2005!$D$7:$D$883,"4240*"))/1000+(SUMIFS(EUROSTAT_VBE_IND_2005!V$7:V$883,EUROSTAT_VBE_IND_2005!$B$7:$B$883,$D367,EUROSTAT_VBE_IND_2005!$C$7:$C$883,"*"&amp;RIGHT($A367,3)&amp;"*",EUROSTAT_VBE_IND_2005!$D$7:$D$883,"3106*"))/1000</f>
        <v>1.43</v>
      </c>
      <c r="Z367" s="17">
        <f>(SUMIFS(EUROSTAT_VBE_IND_2005!W$7:W$883,EUROSTAT_VBE_IND_2005!$B$7:$B$883,$D367,EUROSTAT_VBE_IND_2005!$C$7:$C$883,"*"&amp;RIGHT($A367,3)&amp;"*",EUROSTAT_VBE_IND_2005!$D$7:$D$883,"4100*"))/1000+(SUMIFS(EUROSTAT_VBE_IND_2005!W$7:W$883,EUROSTAT_VBE_IND_2005!$B$7:$B$883,$D367,EUROSTAT_VBE_IND_2005!$C$7:$C$883,"*"&amp;RIGHT($A367,3)&amp;"*",EUROSTAT_VBE_IND_2005!$D$7:$D$883,"4230*"))/1000+(SUMIFS(EUROSTAT_VBE_IND_2005!W$7:W$883,EUROSTAT_VBE_IND_2005!$B$7:$B$883,$D367,EUROSTAT_VBE_IND_2005!$C$7:$C$883,"*"&amp;RIGHT($A367,3)&amp;"*",EUROSTAT_VBE_IND_2005!$D$7:$D$883,"4240*"))/1000+(SUMIFS(EUROSTAT_VBE_IND_2005!W$7:W$883,EUROSTAT_VBE_IND_2005!$B$7:$B$883,$D367,EUROSTAT_VBE_IND_2005!$C$7:$C$883,"*"&amp;RIGHT($A367,3)&amp;"*",EUROSTAT_VBE_IND_2005!$D$7:$D$883,"3106*"))/1000</f>
        <v>0.035</v>
      </c>
      <c r="AA367" s="17">
        <f>(SUMIFS(EUROSTAT_VBE_IND_2005!X$7:X$883,EUROSTAT_VBE_IND_2005!$B$7:$B$883,$D367,EUROSTAT_VBE_IND_2005!$C$7:$C$883,"*"&amp;RIGHT($A367,3)&amp;"*",EUROSTAT_VBE_IND_2005!$D$7:$D$883,"4100*"))/1000+(SUMIFS(EUROSTAT_VBE_IND_2005!X$7:X$883,EUROSTAT_VBE_IND_2005!$B$7:$B$883,$D367,EUROSTAT_VBE_IND_2005!$C$7:$C$883,"*"&amp;RIGHT($A367,3)&amp;"*",EUROSTAT_VBE_IND_2005!$D$7:$D$883,"4230*"))/1000+(SUMIFS(EUROSTAT_VBE_IND_2005!X$7:X$883,EUROSTAT_VBE_IND_2005!$B$7:$B$883,$D367,EUROSTAT_VBE_IND_2005!$C$7:$C$883,"*"&amp;RIGHT($A367,3)&amp;"*",EUROSTAT_VBE_IND_2005!$D$7:$D$883,"4240*"))/1000+(SUMIFS(EUROSTAT_VBE_IND_2005!X$7:X$883,EUROSTAT_VBE_IND_2005!$B$7:$B$883,$D367,EUROSTAT_VBE_IND_2005!$C$7:$C$883,"*"&amp;RIGHT($A367,3)&amp;"*",EUROSTAT_VBE_IND_2005!$D$7:$D$883,"3106*"))/1000</f>
        <v>0.805</v>
      </c>
      <c r="AB367" s="17">
        <f>(SUMIFS(EUROSTAT_VBE_IND_2005!AA$7:AA$883,EUROSTAT_VBE_IND_2005!$B$7:$B$883,$D367,EUROSTAT_VBE_IND_2005!$C$7:$C$883,"*"&amp;RIGHT($A367,3)&amp;"*",EUROSTAT_VBE_IND_2005!$D$7:$D$883,"4100*"))/1000+(SUMIFS(EUROSTAT_VBE_IND_2005!AA$7:AA$883,EUROSTAT_VBE_IND_2005!$B$7:$B$883,$D367,EUROSTAT_VBE_IND_2005!$C$7:$C$883,"*"&amp;RIGHT($A367,3)&amp;"*",EUROSTAT_VBE_IND_2005!$D$7:$D$883,"4230*"))/1000+(SUMIFS(EUROSTAT_VBE_IND_2005!AA$7:AA$883,EUROSTAT_VBE_IND_2005!$B$7:$B$883,$D367,EUROSTAT_VBE_IND_2005!$C$7:$C$883,"*"&amp;RIGHT($A367,3)&amp;"*",EUROSTAT_VBE_IND_2005!$D$7:$D$883,"4240*"))/1000+(SUMIFS(EUROSTAT_VBE_IND_2005!AA$7:AA$883,EUROSTAT_VBE_IND_2005!$B$7:$B$883,$D367,EUROSTAT_VBE_IND_2005!$C$7:$C$883,"*"&amp;RIGHT($A367,3)&amp;"*",EUROSTAT_VBE_IND_2005!$D$7:$D$883,"3106*"))/1000</f>
        <v>0</v>
      </c>
      <c r="AC367" s="17">
        <f>(SUMIFS(EUROSTAT_VBE_IND_2005!AB$7:AB$883,EUROSTAT_VBE_IND_2005!$B$7:$B$883,$D367,EUROSTAT_VBE_IND_2005!$C$7:$C$883,"*"&amp;RIGHT($A367,3)&amp;"*",EUROSTAT_VBE_IND_2005!$D$7:$D$883,"4100*"))/1000+(SUMIFS(EUROSTAT_VBE_IND_2005!AB$7:AB$883,EUROSTAT_VBE_IND_2005!$B$7:$B$883,$D367,EUROSTAT_VBE_IND_2005!$C$7:$C$883,"*"&amp;RIGHT($A367,3)&amp;"*",EUROSTAT_VBE_IND_2005!$D$7:$D$883,"4230*"))/1000+(SUMIFS(EUROSTAT_VBE_IND_2005!AB$7:AB$883,EUROSTAT_VBE_IND_2005!$B$7:$B$883,$D367,EUROSTAT_VBE_IND_2005!$C$7:$C$883,"*"&amp;RIGHT($A367,3)&amp;"*",EUROSTAT_VBE_IND_2005!$D$7:$D$883,"4240*"))/1000+(SUMIFS(EUROSTAT_VBE_IND_2005!AB$7:AB$883,EUROSTAT_VBE_IND_2005!$B$7:$B$883,$D367,EUROSTAT_VBE_IND_2005!$C$7:$C$883,"*"&amp;RIGHT($A367,3)&amp;"*",EUROSTAT_VBE_IND_2005!$D$7:$D$883,"3106*"))/1000</f>
        <v>0.684</v>
      </c>
      <c r="AD367" s="17">
        <f>(SUMIFS(EUROSTAT_VBE_IND_2005!AC$7:AC$883,EUROSTAT_VBE_IND_2005!$B$7:$B$883,$D367,EUROSTAT_VBE_IND_2005!$C$7:$C$883,"*"&amp;RIGHT($A367,3)&amp;"*",EUROSTAT_VBE_IND_2005!$D$7:$D$883,"4100*"))/1000+(SUMIFS(EUROSTAT_VBE_IND_2005!AC$7:AC$883,EUROSTAT_VBE_IND_2005!$B$7:$B$883,$D367,EUROSTAT_VBE_IND_2005!$C$7:$C$883,"*"&amp;RIGHT($A367,3)&amp;"*",EUROSTAT_VBE_IND_2005!$D$7:$D$883,"4230*"))/1000+(SUMIFS(EUROSTAT_VBE_IND_2005!AC$7:AC$883,EUROSTAT_VBE_IND_2005!$B$7:$B$883,$D367,EUROSTAT_VBE_IND_2005!$C$7:$C$883,"*"&amp;RIGHT($A367,3)&amp;"*",EUROSTAT_VBE_IND_2005!$D$7:$D$883,"4240*"))/1000+(SUMIFS(EUROSTAT_VBE_IND_2005!AC$7:AC$883,EUROSTAT_VBE_IND_2005!$B$7:$B$883,$D367,EUROSTAT_VBE_IND_2005!$C$7:$C$883,"*"&amp;RIGHT($A367,3)&amp;"*",EUROSTAT_VBE_IND_2005!$D$7:$D$883,"3106*"))/1000</f>
        <v>0</v>
      </c>
      <c r="AE367" s="17">
        <f>(SUMIFS(EUROSTAT_VBE_IND_2005!AD$7:AD$883,EUROSTAT_VBE_IND_2005!$B$7:$B$883,$D367,EUROSTAT_VBE_IND_2005!$C$7:$C$883,"*"&amp;RIGHT($A367,3)&amp;"*",EUROSTAT_VBE_IND_2005!$D$7:$D$883,"4100*"))/1000+(SUMIFS(EUROSTAT_VBE_IND_2005!AD$7:AD$883,EUROSTAT_VBE_IND_2005!$B$7:$B$883,$D367,EUROSTAT_VBE_IND_2005!$C$7:$C$883,"*"&amp;RIGHT($A367,3)&amp;"*",EUROSTAT_VBE_IND_2005!$D$7:$D$883,"4230*"))/1000+(SUMIFS(EUROSTAT_VBE_IND_2005!AD$7:AD$883,EUROSTAT_VBE_IND_2005!$B$7:$B$883,$D367,EUROSTAT_VBE_IND_2005!$C$7:$C$883,"*"&amp;RIGHT($A367,3)&amp;"*",EUROSTAT_VBE_IND_2005!$D$7:$D$883,"4240*"))/1000+(SUMIFS(EUROSTAT_VBE_IND_2005!AD$7:AD$883,EUROSTAT_VBE_IND_2005!$B$7:$B$883,$D367,EUROSTAT_VBE_IND_2005!$C$7:$C$883,"*"&amp;RIGHT($A367,3)&amp;"*",EUROSTAT_VBE_IND_2005!$D$7:$D$883,"3106*"))/1000</f>
        <v>3.609</v>
      </c>
      <c r="AF367" s="17">
        <f>(SUMIFS(EUROSTAT_VBE_IND_2005!AE$7:AE$883,EUROSTAT_VBE_IND_2005!$B$7:$B$883,$D367,EUROSTAT_VBE_IND_2005!$C$7:$C$883,"*"&amp;RIGHT($A367,3)&amp;"*",EUROSTAT_VBE_IND_2005!$D$7:$D$883,"4100*"))/1000+(SUMIFS(EUROSTAT_VBE_IND_2005!AE$7:AE$883,EUROSTAT_VBE_IND_2005!$B$7:$B$883,$D367,EUROSTAT_VBE_IND_2005!$C$7:$C$883,"*"&amp;RIGHT($A367,3)&amp;"*",EUROSTAT_VBE_IND_2005!$D$7:$D$883,"4230*"))/1000+(SUMIFS(EUROSTAT_VBE_IND_2005!AE$7:AE$883,EUROSTAT_VBE_IND_2005!$B$7:$B$883,$D367,EUROSTAT_VBE_IND_2005!$C$7:$C$883,"*"&amp;RIGHT($A367,3)&amp;"*",EUROSTAT_VBE_IND_2005!$D$7:$D$883,"4240*"))/1000+(SUMIFS(EUROSTAT_VBE_IND_2005!AE$7:AE$883,EUROSTAT_VBE_IND_2005!$B$7:$B$883,$D367,EUROSTAT_VBE_IND_2005!$C$7:$C$883,"*"&amp;RIGHT($A367,3)&amp;"*",EUROSTAT_VBE_IND_2005!$D$7:$D$883,"3106*"))/1000</f>
        <v>0.405</v>
      </c>
      <c r="AG367" s="17">
        <f>(SUMIFS(EUROSTAT_VBE_IND_2005!AF$7:AF$883,EUROSTAT_VBE_IND_2005!$B$7:$B$883,$D367,EUROSTAT_VBE_IND_2005!$C$7:$C$883,"*"&amp;RIGHT($A367,3)&amp;"*",EUROSTAT_VBE_IND_2005!$D$7:$D$883,"4100*"))/1000+(SUMIFS(EUROSTAT_VBE_IND_2005!AF$7:AF$883,EUROSTAT_VBE_IND_2005!$B$7:$B$883,$D367,EUROSTAT_VBE_IND_2005!$C$7:$C$883,"*"&amp;RIGHT($A367,3)&amp;"*",EUROSTAT_VBE_IND_2005!$D$7:$D$883,"4230*"))/1000+(SUMIFS(EUROSTAT_VBE_IND_2005!AF$7:AF$883,EUROSTAT_VBE_IND_2005!$B$7:$B$883,$D367,EUROSTAT_VBE_IND_2005!$C$7:$C$883,"*"&amp;RIGHT($A367,3)&amp;"*",EUROSTAT_VBE_IND_2005!$D$7:$D$883,"4240*"))/1000+(SUMIFS(EUROSTAT_VBE_IND_2005!AF$7:AF$883,EUROSTAT_VBE_IND_2005!$B$7:$B$883,$D367,EUROSTAT_VBE_IND_2005!$C$7:$C$883,"*"&amp;RIGHT($A367,3)&amp;"*",EUROSTAT_VBE_IND_2005!$D$7:$D$883,"3106*"))/1000</f>
        <v>2.947</v>
      </c>
      <c r="AH367" s="17">
        <f>(SUMIFS(EUROSTAT_VBE_IND_2005!AH$7:AH$883,EUROSTAT_VBE_IND_2005!$B$7:$B$883,$D367,EUROSTAT_VBE_IND_2005!$C$7:$C$883,"*"&amp;RIGHT($A367,3)&amp;"*",EUROSTAT_VBE_IND_2005!$D$7:$D$883,"4100*"))/1000+(SUMIFS(EUROSTAT_VBE_IND_2005!AH$7:AH$883,EUROSTAT_VBE_IND_2005!$B$7:$B$883,$D367,EUROSTAT_VBE_IND_2005!$C$7:$C$883,"*"&amp;RIGHT($A367,3)&amp;"*",EUROSTAT_VBE_IND_2005!$D$7:$D$883,"4230*"))/1000+(SUMIFS(EUROSTAT_VBE_IND_2005!AH$7:AH$883,EUROSTAT_VBE_IND_2005!$B$7:$B$883,$D367,EUROSTAT_VBE_IND_2005!$C$7:$C$883,"*"&amp;RIGHT($A367,3)&amp;"*",EUROSTAT_VBE_IND_2005!$D$7:$D$883,"4240*"))/1000+(SUMIFS(EUROSTAT_VBE_IND_2005!AH$7:AH$883,EUROSTAT_VBE_IND_2005!$B$7:$B$883,$D367,EUROSTAT_VBE_IND_2005!$C$7:$C$883,"*"&amp;RIGHT($A367,3)&amp;"*",EUROSTAT_VBE_IND_2005!$D$7:$D$883,"3106*"))/1000</f>
        <v>0</v>
      </c>
      <c r="AI367" s="17">
        <f>(SUMIFS(EUROSTAT_VBE_IND_2005!AI$7:AI$883,EUROSTAT_VBE_IND_2005!$B$7:$B$883,$D367,EUROSTAT_VBE_IND_2005!$C$7:$C$883,"*"&amp;RIGHT($A367,3)&amp;"*",EUROSTAT_VBE_IND_2005!$D$7:$D$883,"4100*"))/1000+(SUMIFS(EUROSTAT_VBE_IND_2005!AI$7:AI$883,EUROSTAT_VBE_IND_2005!$B$7:$B$883,$D367,EUROSTAT_VBE_IND_2005!$C$7:$C$883,"*"&amp;RIGHT($A367,3)&amp;"*",EUROSTAT_VBE_IND_2005!$D$7:$D$883,"4230*"))/1000+(SUMIFS(EUROSTAT_VBE_IND_2005!AI$7:AI$883,EUROSTAT_VBE_IND_2005!$B$7:$B$883,$D367,EUROSTAT_VBE_IND_2005!$C$7:$C$883,"*"&amp;RIGHT($A367,3)&amp;"*",EUROSTAT_VBE_IND_2005!$D$7:$D$883,"4240*"))/1000+(SUMIFS(EUROSTAT_VBE_IND_2005!AI$7:AI$883,EUROSTAT_VBE_IND_2005!$B$7:$B$883,$D367,EUROSTAT_VBE_IND_2005!$C$7:$C$883,"*"&amp;RIGHT($A367,3)&amp;"*",EUROSTAT_VBE_IND_2005!$D$7:$D$883,"3106*"))/1000</f>
        <v>0.078</v>
      </c>
      <c r="AJ367" s="17">
        <f>(SUMIFS(EUROSTAT_VBE_IND_2005!AJ$7:AJ$883,EUROSTAT_VBE_IND_2005!$B$7:$B$883,$D367,EUROSTAT_VBE_IND_2005!$C$7:$C$883,"*"&amp;RIGHT($A367,3)&amp;"*",EUROSTAT_VBE_IND_2005!$D$7:$D$883,"4100*"))/1000+(SUMIFS(EUROSTAT_VBE_IND_2005!AJ$7:AJ$883,EUROSTAT_VBE_IND_2005!$B$7:$B$883,$D367,EUROSTAT_VBE_IND_2005!$C$7:$C$883,"*"&amp;RIGHT($A367,3)&amp;"*",EUROSTAT_VBE_IND_2005!$D$7:$D$883,"4230*"))/1000+(SUMIFS(EUROSTAT_VBE_IND_2005!AJ$7:AJ$883,EUROSTAT_VBE_IND_2005!$B$7:$B$883,$D367,EUROSTAT_VBE_IND_2005!$C$7:$C$883,"*"&amp;RIGHT($A367,3)&amp;"*",EUROSTAT_VBE_IND_2005!$D$7:$D$883,"4240*"))/1000+(SUMIFS(EUROSTAT_VBE_IND_2005!AJ$7:AJ$883,EUROSTAT_VBE_IND_2005!$B$7:$B$883,$D367,EUROSTAT_VBE_IND_2005!$C$7:$C$883,"*"&amp;RIGHT($A367,3)&amp;"*",EUROSTAT_VBE_IND_2005!$D$7:$D$883,"3106*"))/1000</f>
        <v>0.428</v>
      </c>
      <c r="AK367" s="17">
        <f>(SUMIFS(EUROSTAT_VBE_IND_2005!AK$7:AK$883,EUROSTAT_VBE_IND_2005!$B$7:$B$883,$D367,EUROSTAT_VBE_IND_2005!$C$7:$C$883,"*"&amp;RIGHT($A367,3)&amp;"*",EUROSTAT_VBE_IND_2005!$D$7:$D$883,"4100*"))/1000+(SUMIFS(EUROSTAT_VBE_IND_2005!AK$7:AK$883,EUROSTAT_VBE_IND_2005!$B$7:$B$883,$D367,EUROSTAT_VBE_IND_2005!$C$7:$C$883,"*"&amp;RIGHT($A367,3)&amp;"*",EUROSTAT_VBE_IND_2005!$D$7:$D$883,"4230*"))/1000+(SUMIFS(EUROSTAT_VBE_IND_2005!AK$7:AK$883,EUROSTAT_VBE_IND_2005!$B$7:$B$883,$D367,EUROSTAT_VBE_IND_2005!$C$7:$C$883,"*"&amp;RIGHT($A367,3)&amp;"*",EUROSTAT_VBE_IND_2005!$D$7:$D$883,"4240*"))/1000+(SUMIFS(EUROSTAT_VBE_IND_2005!AK$7:AK$883,EUROSTAT_VBE_IND_2005!$B$7:$B$883,$D367,EUROSTAT_VBE_IND_2005!$C$7:$C$883,"*"&amp;RIGHT($A367,3)&amp;"*",EUROSTAT_VBE_IND_2005!$D$7:$D$883,"3106*"))/1000</f>
        <v>0</v>
      </c>
      <c r="AL367" s="198"/>
      <c r="AM367" s="198"/>
      <c r="AN367" s="198"/>
      <c r="AO367" s="17">
        <f>(SUMIFS(EUROSTAT_VBE_IND_2005!Y$7:Y$883,EUROSTAT_VBE_IND_2005!$B$7:$B$883,$D367,EUROSTAT_VBE_IND_2005!$C$7:$C$883,"*"&amp;RIGHT($A367,3)&amp;"*",EUROSTAT_VBE_IND_2005!$D$7:$D$883,"4100*"))/1000+(SUMIFS(EUROSTAT_VBE_IND_2005!Y$7:Y$883,EUROSTAT_VBE_IND_2005!$B$7:$B$883,$D367,EUROSTAT_VBE_IND_2005!$C$7:$C$883,"*"&amp;RIGHT($A367,3)&amp;"*",EUROSTAT_VBE_IND_2005!$D$7:$D$883,"4230*"))/1000+(SUMIFS(EUROSTAT_VBE_IND_2005!Y$7:Y$883,EUROSTAT_VBE_IND_2005!$B$7:$B$883,$D367,EUROSTAT_VBE_IND_2005!$C$7:$C$883,"*"&amp;RIGHT($A367,3)&amp;"*",EUROSTAT_VBE_IND_2005!$D$7:$D$883,"4240*"))/1000+(SUMIFS(EUROSTAT_VBE_IND_2005!Y$7:Y$883,EUROSTAT_VBE_IND_2005!$B$7:$B$883,$D367,EUROSTAT_VBE_IND_2005!$C$7:$C$883,"*"&amp;RIGHT($A367,3)&amp;"*",EUROSTAT_VBE_IND_2005!$D$7:$D$883,"3106*"))/1000</f>
        <v>0</v>
      </c>
      <c r="AP367" s="17">
        <f>(SUMIFS(EUROSTAT_VBE_IND_2005!Z$7:Z$883,EUROSTAT_VBE_IND_2005!$B$7:$B$883,$D367,EUROSTAT_VBE_IND_2005!$C$7:$C$883,"*"&amp;RIGHT($A367,3)&amp;"*",EUROSTAT_VBE_IND_2005!$D$7:$D$883,"4100*"))/1000+(SUMIFS(EUROSTAT_VBE_IND_2005!Z$7:Z$883,EUROSTAT_VBE_IND_2005!$B$7:$B$883,$D367,EUROSTAT_VBE_IND_2005!$C$7:$C$883,"*"&amp;RIGHT($A367,3)&amp;"*",EUROSTAT_VBE_IND_2005!$D$7:$D$883,"4230*"))/1000+(SUMIFS(EUROSTAT_VBE_IND_2005!Z$7:Z$883,EUROSTAT_VBE_IND_2005!$B$7:$B$883,$D367,EUROSTAT_VBE_IND_2005!$C$7:$C$883,"*"&amp;RIGHT($A367,3)&amp;"*",EUROSTAT_VBE_IND_2005!$D$7:$D$883,"4240*"))/1000+(SUMIFS(EUROSTAT_VBE_IND_2005!Z$7:Z$883,EUROSTAT_VBE_IND_2005!$B$7:$B$883,$D367,EUROSTAT_VBE_IND_2005!$C$7:$C$883,"*"&amp;RIGHT($A367,3)&amp;"*",EUROSTAT_VBE_IND_2005!$D$7:$D$883,"3106*"))/1000</f>
        <v>0</v>
      </c>
      <c r="AQ367" s="17">
        <f>(SUMIFS(EUROSTAT_VBE_IND_2005!AG$7:AG$883,EUROSTAT_VBE_IND_2005!$B$7:$B$883,$D367,EUROSTAT_VBE_IND_2005!$C$7:$C$883,"*"&amp;RIGHT($A367,3)&amp;"*",EUROSTAT_VBE_IND_2005!$D$7:$D$883,"4100*"))/1000+(SUMIFS(EUROSTAT_VBE_IND_2005!AG$7:AG$883,EUROSTAT_VBE_IND_2005!$B$7:$B$883,$D367,EUROSTAT_VBE_IND_2005!$C$7:$C$883,"*"&amp;RIGHT($A367,3)&amp;"*",EUROSTAT_VBE_IND_2005!$D$7:$D$883,"4230*"))/1000+(SUMIFS(EUROSTAT_VBE_IND_2005!AG$7:AG$883,EUROSTAT_VBE_IND_2005!$B$7:$B$883,$D367,EUROSTAT_VBE_IND_2005!$C$7:$C$883,"*"&amp;RIGHT($A367,3)&amp;"*",EUROSTAT_VBE_IND_2005!$D$7:$D$883,"4240*"))/1000+(SUMIFS(EUROSTAT_VBE_IND_2005!AG$7:AG$883,EUROSTAT_VBE_IND_2005!$B$7:$B$883,$D367,EUROSTAT_VBE_IND_2005!$C$7:$C$883,"*"&amp;RIGHT($A367,3)&amp;"*",EUROSTAT_VBE_IND_2005!$D$7:$D$883,"3106*"))/1000</f>
        <v>0</v>
      </c>
    </row>
    <row r="368" spans="1:43">
      <c r="A368" t="str">
        <f>LEFT(EUROSTAT_VBE_IND_2005!$C$579,8)</f>
        <v>B_101851</v>
      </c>
      <c r="B368" s="28" t="s">
        <v>306</v>
      </c>
      <c r="C368" t="s">
        <v>293</v>
      </c>
      <c r="D368" t="s">
        <v>55</v>
      </c>
      <c r="E368" t="s">
        <v>240</v>
      </c>
      <c r="F368" t="s">
        <v>260</v>
      </c>
      <c r="G368" s="17">
        <f>(SUMIFS(EUROSTAT_VBE_IND_2005!E$7:E$883,EUROSTAT_VBE_IND_2005!$B$7:$B$883,$D368,EUROSTAT_VBE_IND_2005!$C$7:$C$883,"*"&amp;RIGHT($A368,3)&amp;"*",EUROSTAT_VBE_IND_2005!$D$7:$D$883,"421*"))/1000</f>
        <v>0</v>
      </c>
      <c r="H368" s="17">
        <f>(SUMIFS(EUROSTAT_VBE_IND_2005!F$7:F$883,EUROSTAT_VBE_IND_2005!$B$7:$B$883,$D368,EUROSTAT_VBE_IND_2005!$C$7:$C$883,"*"&amp;RIGHT($A368,3)&amp;"*",EUROSTAT_VBE_IND_2005!$D$7:$D$883,"421*"))/1000</f>
        <v>0</v>
      </c>
      <c r="I368" s="17">
        <f>(SUMIFS(EUROSTAT_VBE_IND_2005!G$7:G$883,EUROSTAT_VBE_IND_2005!$B$7:$B$883,$D368,EUROSTAT_VBE_IND_2005!$C$7:$C$883,"*"&amp;RIGHT($A368,3)&amp;"*",EUROSTAT_VBE_IND_2005!$D$7:$D$883,"421*"))/1000</f>
        <v>0</v>
      </c>
      <c r="J368" s="198"/>
      <c r="K368" s="17">
        <f>(SUMIFS(EUROSTAT_VBE_IND_2005!H$7:H$883,EUROSTAT_VBE_IND_2005!$B$7:$B$883,$D368,EUROSTAT_VBE_IND_2005!$C$7:$C$883,"*"&amp;RIGHT($A368,3)&amp;"*",EUROSTAT_VBE_IND_2005!$D$7:$D$883,"421*"))/1000</f>
        <v>0</v>
      </c>
      <c r="L368" s="17">
        <f>(SUMIFS(EUROSTAT_VBE_IND_2005!I$7:I$883,EUROSTAT_VBE_IND_2005!$B$7:$B$883,$D368,EUROSTAT_VBE_IND_2005!$C$7:$C$883,"*"&amp;RIGHT($A368,3)&amp;"*",EUROSTAT_VBE_IND_2005!$D$7:$D$883,"421*"))/1000</f>
        <v>0</v>
      </c>
      <c r="M368" s="17">
        <f>(SUMIFS(EUROSTAT_VBE_IND_2005!J$7:J$883,EUROSTAT_VBE_IND_2005!$B$7:$B$883,$D368,EUROSTAT_VBE_IND_2005!$C$7:$C$883,"*"&amp;RIGHT($A368,3)&amp;"*",EUROSTAT_VBE_IND_2005!$D$7:$D$883,"421*"))/1000</f>
        <v>0</v>
      </c>
      <c r="N368" s="17">
        <f>(SUMIFS(EUROSTAT_VBE_IND_2005!K$7:K$883,EUROSTAT_VBE_IND_2005!$B$7:$B$883,$D368,EUROSTAT_VBE_IND_2005!$C$7:$C$883,"*"&amp;RIGHT($A368,3)&amp;"*",EUROSTAT_VBE_IND_2005!$D$7:$D$883,"421*"))/1000</f>
        <v>0</v>
      </c>
      <c r="O368" s="17">
        <f>(SUMIFS(EUROSTAT_VBE_IND_2005!L$7:L$883,EUROSTAT_VBE_IND_2005!$B$7:$B$883,$D368,EUROSTAT_VBE_IND_2005!$C$7:$C$883,"*"&amp;RIGHT($A368,3)&amp;"*",EUROSTAT_VBE_IND_2005!$D$7:$D$883,"421*"))/1000</f>
        <v>0</v>
      </c>
      <c r="P368" s="17">
        <f>(SUMIFS(EUROSTAT_VBE_IND_2005!M$7:M$883,EUROSTAT_VBE_IND_2005!$B$7:$B$883,$D368,EUROSTAT_VBE_IND_2005!$C$7:$C$883,"*"&amp;RIGHT($A368,3)&amp;"*",EUROSTAT_VBE_IND_2005!$D$7:$D$883,"421*"))/1000</f>
        <v>0</v>
      </c>
      <c r="Q368" s="17">
        <f>(SUMIFS(EUROSTAT_VBE_IND_2005!N$7:N$883,EUROSTAT_VBE_IND_2005!$B$7:$B$883,$D368,EUROSTAT_VBE_IND_2005!$C$7:$C$883,"*"&amp;RIGHT($A368,3)&amp;"*",EUROSTAT_VBE_IND_2005!$D$7:$D$883,"421*"))/1000</f>
        <v>0</v>
      </c>
      <c r="R368" s="17">
        <f>(SUMIFS(EUROSTAT_VBE_IND_2005!O$7:O$883,EUROSTAT_VBE_IND_2005!$B$7:$B$883,$D368,EUROSTAT_VBE_IND_2005!$C$7:$C$883,"*"&amp;RIGHT($A368,3)&amp;"*",EUROSTAT_VBE_IND_2005!$D$7:$D$883,"421*"))/1000</f>
        <v>0</v>
      </c>
      <c r="S368" s="17">
        <f>(SUMIFS(EUROSTAT_VBE_IND_2005!P$7:P$883,EUROSTAT_VBE_IND_2005!$B$7:$B$883,$D368,EUROSTAT_VBE_IND_2005!$C$7:$C$883,"*"&amp;RIGHT($A368,3)&amp;"*",EUROSTAT_VBE_IND_2005!$D$7:$D$883,"421*"))/1000</f>
        <v>0</v>
      </c>
      <c r="T368" s="17">
        <f>(SUMIFS(EUROSTAT_VBE_IND_2005!Q$7:Q$883,EUROSTAT_VBE_IND_2005!$B$7:$B$883,$D368,EUROSTAT_VBE_IND_2005!$C$7:$C$883,"*"&amp;RIGHT($A368,3)&amp;"*",EUROSTAT_VBE_IND_2005!$D$7:$D$883,"421*"))/1000</f>
        <v>0</v>
      </c>
      <c r="U368" s="17">
        <f>(SUMIFS(EUROSTAT_VBE_IND_2005!R$7:R$883,EUROSTAT_VBE_IND_2005!$B$7:$B$883,$D368,EUROSTAT_VBE_IND_2005!$C$7:$C$883,"*"&amp;RIGHT($A368,3)&amp;"*",EUROSTAT_VBE_IND_2005!$D$7:$D$883,"421*"))/1000</f>
        <v>0</v>
      </c>
      <c r="V368" s="17">
        <f>(SUMIFS(EUROSTAT_VBE_IND_2005!S$7:S$883,EUROSTAT_VBE_IND_2005!$B$7:$B$883,$D368,EUROSTAT_VBE_IND_2005!$C$7:$C$883,"*"&amp;RIGHT($A368,3)&amp;"*",EUROSTAT_VBE_IND_2005!$D$7:$D$883,"421*"))/1000</f>
        <v>0</v>
      </c>
      <c r="W368" s="17">
        <f>(SUMIFS(EUROSTAT_VBE_IND_2005!T$7:T$883,EUROSTAT_VBE_IND_2005!$B$7:$B$883,$D368,EUROSTAT_VBE_IND_2005!$C$7:$C$883,"*"&amp;RIGHT($A368,3)&amp;"*",EUROSTAT_VBE_IND_2005!$D$7:$D$883,"421*"))/1000</f>
        <v>0</v>
      </c>
      <c r="X368" s="17">
        <f>(SUMIFS(EUROSTAT_VBE_IND_2005!U$7:U$883,EUROSTAT_VBE_IND_2005!$B$7:$B$883,$D368,EUROSTAT_VBE_IND_2005!$C$7:$C$883,"*"&amp;RIGHT($A368,3)&amp;"*",EUROSTAT_VBE_IND_2005!$D$7:$D$883,"421*"))/1000</f>
        <v>0</v>
      </c>
      <c r="Y368" s="17">
        <f>(SUMIFS(EUROSTAT_VBE_IND_2005!V$7:V$883,EUROSTAT_VBE_IND_2005!$B$7:$B$883,$D368,EUROSTAT_VBE_IND_2005!$C$7:$C$883,"*"&amp;RIGHT($A368,3)&amp;"*",EUROSTAT_VBE_IND_2005!$D$7:$D$883,"421*"))/1000</f>
        <v>0</v>
      </c>
      <c r="Z368" s="17">
        <f>(SUMIFS(EUROSTAT_VBE_IND_2005!W$7:W$883,EUROSTAT_VBE_IND_2005!$B$7:$B$883,$D368,EUROSTAT_VBE_IND_2005!$C$7:$C$883,"*"&amp;RIGHT($A368,3)&amp;"*",EUROSTAT_VBE_IND_2005!$D$7:$D$883,"421*"))/1000</f>
        <v>0</v>
      </c>
      <c r="AA368" s="17">
        <f>(SUMIFS(EUROSTAT_VBE_IND_2005!X$7:X$883,EUROSTAT_VBE_IND_2005!$B$7:$B$883,$D368,EUROSTAT_VBE_IND_2005!$C$7:$C$883,"*"&amp;RIGHT($A368,3)&amp;"*",EUROSTAT_VBE_IND_2005!$D$7:$D$883,"421*"))/1000</f>
        <v>0</v>
      </c>
      <c r="AB368" s="17">
        <f>(SUMIFS(EUROSTAT_VBE_IND_2005!AA$7:AA$883,EUROSTAT_VBE_IND_2005!$B$7:$B$883,$D368,EUROSTAT_VBE_IND_2005!$C$7:$C$883,"*"&amp;RIGHT($A368,3)&amp;"*",EUROSTAT_VBE_IND_2005!$D$7:$D$883,"421*"))/1000</f>
        <v>0</v>
      </c>
      <c r="AC368" s="17">
        <f>(SUMIFS(EUROSTAT_VBE_IND_2005!AB$7:AB$883,EUROSTAT_VBE_IND_2005!$B$7:$B$883,$D368,EUROSTAT_VBE_IND_2005!$C$7:$C$883,"*"&amp;RIGHT($A368,3)&amp;"*",EUROSTAT_VBE_IND_2005!$D$7:$D$883,"421*"))/1000</f>
        <v>0</v>
      </c>
      <c r="AD368" s="17">
        <f>(SUMIFS(EUROSTAT_VBE_IND_2005!AC$7:AC$883,EUROSTAT_VBE_IND_2005!$B$7:$B$883,$D368,EUROSTAT_VBE_IND_2005!$C$7:$C$883,"*"&amp;RIGHT($A368,3)&amp;"*",EUROSTAT_VBE_IND_2005!$D$7:$D$883,"421*"))/1000</f>
        <v>0</v>
      </c>
      <c r="AE368" s="17">
        <f>(SUMIFS(EUROSTAT_VBE_IND_2005!AD$7:AD$883,EUROSTAT_VBE_IND_2005!$B$7:$B$883,$D368,EUROSTAT_VBE_IND_2005!$C$7:$C$883,"*"&amp;RIGHT($A368,3)&amp;"*",EUROSTAT_VBE_IND_2005!$D$7:$D$883,"421*"))/1000</f>
        <v>0</v>
      </c>
      <c r="AF368" s="17">
        <f>(SUMIFS(EUROSTAT_VBE_IND_2005!AE$7:AE$883,EUROSTAT_VBE_IND_2005!$B$7:$B$883,$D368,EUROSTAT_VBE_IND_2005!$C$7:$C$883,"*"&amp;RIGHT($A368,3)&amp;"*",EUROSTAT_VBE_IND_2005!$D$7:$D$883,"421*"))/1000</f>
        <v>0</v>
      </c>
      <c r="AG368" s="17">
        <f>(SUMIFS(EUROSTAT_VBE_IND_2005!AF$7:AF$883,EUROSTAT_VBE_IND_2005!$B$7:$B$883,$D368,EUROSTAT_VBE_IND_2005!$C$7:$C$883,"*"&amp;RIGHT($A368,3)&amp;"*",EUROSTAT_VBE_IND_2005!$D$7:$D$883,"421*"))/1000</f>
        <v>0</v>
      </c>
      <c r="AH368" s="17">
        <f>(SUMIFS(EUROSTAT_VBE_IND_2005!AH$7:AH$883,EUROSTAT_VBE_IND_2005!$B$7:$B$883,$D368,EUROSTAT_VBE_IND_2005!$C$7:$C$883,"*"&amp;RIGHT($A368,3)&amp;"*",EUROSTAT_VBE_IND_2005!$D$7:$D$883,"421*"))/1000</f>
        <v>0</v>
      </c>
      <c r="AI368" s="17">
        <f>(SUMIFS(EUROSTAT_VBE_IND_2005!AI$7:AI$883,EUROSTAT_VBE_IND_2005!$B$7:$B$883,$D368,EUROSTAT_VBE_IND_2005!$C$7:$C$883,"*"&amp;RIGHT($A368,3)&amp;"*",EUROSTAT_VBE_IND_2005!$D$7:$D$883,"421*"))/1000</f>
        <v>0</v>
      </c>
      <c r="AJ368" s="17">
        <f>(SUMIFS(EUROSTAT_VBE_IND_2005!AJ$7:AJ$883,EUROSTAT_VBE_IND_2005!$B$7:$B$883,$D368,EUROSTAT_VBE_IND_2005!$C$7:$C$883,"*"&amp;RIGHT($A368,3)&amp;"*",EUROSTAT_VBE_IND_2005!$D$7:$D$883,"421*"))/1000</f>
        <v>0</v>
      </c>
      <c r="AK368" s="17">
        <f>(SUMIFS(EUROSTAT_VBE_IND_2005!AK$7:AK$883,EUROSTAT_VBE_IND_2005!$B$7:$B$883,$D368,EUROSTAT_VBE_IND_2005!$C$7:$C$883,"*"&amp;RIGHT($A368,3)&amp;"*",EUROSTAT_VBE_IND_2005!$D$7:$D$883,"421*"))/1000</f>
        <v>0</v>
      </c>
      <c r="AL368" s="198"/>
      <c r="AM368" s="198"/>
      <c r="AN368" s="198"/>
      <c r="AO368" s="17">
        <f>(SUMIFS(EUROSTAT_VBE_IND_2005!Y$7:Y$883,EUROSTAT_VBE_IND_2005!$B$7:$B$883,$D368,EUROSTAT_VBE_IND_2005!$C$7:$C$883,"*"&amp;RIGHT($A368,3)&amp;"*",EUROSTAT_VBE_IND_2005!$D$7:$D$883,"421*"))/1000</f>
        <v>0</v>
      </c>
      <c r="AP368" s="17">
        <f>(SUMIFS(EUROSTAT_VBE_IND_2005!Z$7:Z$883,EUROSTAT_VBE_IND_2005!$B$7:$B$883,$D368,EUROSTAT_VBE_IND_2005!$C$7:$C$883,"*"&amp;RIGHT($A368,3)&amp;"*",EUROSTAT_VBE_IND_2005!$D$7:$D$883,"421*"))/1000</f>
        <v>0</v>
      </c>
      <c r="AQ368" s="17">
        <f>(SUMIFS(EUROSTAT_VBE_IND_2005!AG$7:AG$883,EUROSTAT_VBE_IND_2005!$B$7:$B$883,$D368,EUROSTAT_VBE_IND_2005!$C$7:$C$883,"*"&amp;RIGHT($A368,3)&amp;"*",EUROSTAT_VBE_IND_2005!$D$7:$D$883,"421*"))/1000</f>
        <v>0</v>
      </c>
    </row>
    <row r="369" spans="1:43">
      <c r="A369" t="str">
        <f>LEFT(EUROSTAT_VBE_IND_2005!$C$579,8)</f>
        <v>B_101851</v>
      </c>
      <c r="B369" s="28" t="s">
        <v>306</v>
      </c>
      <c r="C369" t="s">
        <v>293</v>
      </c>
      <c r="D369" t="s">
        <v>55</v>
      </c>
      <c r="E369" t="s">
        <v>241</v>
      </c>
      <c r="F369" t="s">
        <v>261</v>
      </c>
      <c r="G369" s="17">
        <f>(SUMIFS(EUROSTAT_VBE_IND_2005!E$7:E$883,EUROSTAT_VBE_IND_2005!$B$7:$B$883,$D369,EUROSTAT_VBE_IND_2005!$C$7:$C$883,"*"&amp;RIGHT($A369,3)&amp;"*",EUROSTAT_VBE_IND_2005!$D$7:$D$883,"422*"))/1000</f>
        <v>0</v>
      </c>
      <c r="H369" s="17">
        <f>(SUMIFS(EUROSTAT_VBE_IND_2005!F$7:F$883,EUROSTAT_VBE_IND_2005!$B$7:$B$883,$D369,EUROSTAT_VBE_IND_2005!$C$7:$C$883,"*"&amp;RIGHT($A369,3)&amp;"*",EUROSTAT_VBE_IND_2005!$D$7:$D$883,"422*"))/1000</f>
        <v>0</v>
      </c>
      <c r="I369" s="17">
        <f>(SUMIFS(EUROSTAT_VBE_IND_2005!G$7:G$883,EUROSTAT_VBE_IND_2005!$B$7:$B$883,$D369,EUROSTAT_VBE_IND_2005!$C$7:$C$883,"*"&amp;RIGHT($A369,3)&amp;"*",EUROSTAT_VBE_IND_2005!$D$7:$D$883,"422*"))/1000</f>
        <v>0</v>
      </c>
      <c r="J369" s="198"/>
      <c r="K369" s="17">
        <f>(SUMIFS(EUROSTAT_VBE_IND_2005!H$7:H$883,EUROSTAT_VBE_IND_2005!$B$7:$B$883,$D369,EUROSTAT_VBE_IND_2005!$C$7:$C$883,"*"&amp;RIGHT($A369,3)&amp;"*",EUROSTAT_VBE_IND_2005!$D$7:$D$883,"422*"))/1000</f>
        <v>0</v>
      </c>
      <c r="L369" s="17">
        <f>(SUMIFS(EUROSTAT_VBE_IND_2005!I$7:I$883,EUROSTAT_VBE_IND_2005!$B$7:$B$883,$D369,EUROSTAT_VBE_IND_2005!$C$7:$C$883,"*"&amp;RIGHT($A369,3)&amp;"*",EUROSTAT_VBE_IND_2005!$D$7:$D$883,"422*"))/1000</f>
        <v>0</v>
      </c>
      <c r="M369" s="17">
        <f>(SUMIFS(EUROSTAT_VBE_IND_2005!J$7:J$883,EUROSTAT_VBE_IND_2005!$B$7:$B$883,$D369,EUROSTAT_VBE_IND_2005!$C$7:$C$883,"*"&amp;RIGHT($A369,3)&amp;"*",EUROSTAT_VBE_IND_2005!$D$7:$D$883,"422*"))/1000</f>
        <v>0</v>
      </c>
      <c r="N369" s="17">
        <f>(SUMIFS(EUROSTAT_VBE_IND_2005!K$7:K$883,EUROSTAT_VBE_IND_2005!$B$7:$B$883,$D369,EUROSTAT_VBE_IND_2005!$C$7:$C$883,"*"&amp;RIGHT($A369,3)&amp;"*",EUROSTAT_VBE_IND_2005!$D$7:$D$883,"422*"))/1000</f>
        <v>0</v>
      </c>
      <c r="O369" s="17">
        <f>(SUMIFS(EUROSTAT_VBE_IND_2005!L$7:L$883,EUROSTAT_VBE_IND_2005!$B$7:$B$883,$D369,EUROSTAT_VBE_IND_2005!$C$7:$C$883,"*"&amp;RIGHT($A369,3)&amp;"*",EUROSTAT_VBE_IND_2005!$D$7:$D$883,"422*"))/1000</f>
        <v>0</v>
      </c>
      <c r="P369" s="17">
        <f>(SUMIFS(EUROSTAT_VBE_IND_2005!M$7:M$883,EUROSTAT_VBE_IND_2005!$B$7:$B$883,$D369,EUROSTAT_VBE_IND_2005!$C$7:$C$883,"*"&amp;RIGHT($A369,3)&amp;"*",EUROSTAT_VBE_IND_2005!$D$7:$D$883,"422*"))/1000</f>
        <v>0</v>
      </c>
      <c r="Q369" s="17">
        <f>(SUMIFS(EUROSTAT_VBE_IND_2005!N$7:N$883,EUROSTAT_VBE_IND_2005!$B$7:$B$883,$D369,EUROSTAT_VBE_IND_2005!$C$7:$C$883,"*"&amp;RIGHT($A369,3)&amp;"*",EUROSTAT_VBE_IND_2005!$D$7:$D$883,"422*"))/1000</f>
        <v>0</v>
      </c>
      <c r="R369" s="17">
        <f>(SUMIFS(EUROSTAT_VBE_IND_2005!O$7:O$883,EUROSTAT_VBE_IND_2005!$B$7:$B$883,$D369,EUROSTAT_VBE_IND_2005!$C$7:$C$883,"*"&amp;RIGHT($A369,3)&amp;"*",EUROSTAT_VBE_IND_2005!$D$7:$D$883,"422*"))/1000</f>
        <v>0</v>
      </c>
      <c r="S369" s="17">
        <f>(SUMIFS(EUROSTAT_VBE_IND_2005!P$7:P$883,EUROSTAT_VBE_IND_2005!$B$7:$B$883,$D369,EUROSTAT_VBE_IND_2005!$C$7:$C$883,"*"&amp;RIGHT($A369,3)&amp;"*",EUROSTAT_VBE_IND_2005!$D$7:$D$883,"422*"))/1000</f>
        <v>0</v>
      </c>
      <c r="T369" s="17">
        <f>(SUMIFS(EUROSTAT_VBE_IND_2005!Q$7:Q$883,EUROSTAT_VBE_IND_2005!$B$7:$B$883,$D369,EUROSTAT_VBE_IND_2005!$C$7:$C$883,"*"&amp;RIGHT($A369,3)&amp;"*",EUROSTAT_VBE_IND_2005!$D$7:$D$883,"422*"))/1000</f>
        <v>0</v>
      </c>
      <c r="U369" s="17">
        <f>(SUMIFS(EUROSTAT_VBE_IND_2005!R$7:R$883,EUROSTAT_VBE_IND_2005!$B$7:$B$883,$D369,EUROSTAT_VBE_IND_2005!$C$7:$C$883,"*"&amp;RIGHT($A369,3)&amp;"*",EUROSTAT_VBE_IND_2005!$D$7:$D$883,"422*"))/1000</f>
        <v>0</v>
      </c>
      <c r="V369" s="17">
        <f>(SUMIFS(EUROSTAT_VBE_IND_2005!S$7:S$883,EUROSTAT_VBE_IND_2005!$B$7:$B$883,$D369,EUROSTAT_VBE_IND_2005!$C$7:$C$883,"*"&amp;RIGHT($A369,3)&amp;"*",EUROSTAT_VBE_IND_2005!$D$7:$D$883,"422*"))/1000</f>
        <v>0</v>
      </c>
      <c r="W369" s="17">
        <f>(SUMIFS(EUROSTAT_VBE_IND_2005!T$7:T$883,EUROSTAT_VBE_IND_2005!$B$7:$B$883,$D369,EUROSTAT_VBE_IND_2005!$C$7:$C$883,"*"&amp;RIGHT($A369,3)&amp;"*",EUROSTAT_VBE_IND_2005!$D$7:$D$883,"422*"))/1000</f>
        <v>0</v>
      </c>
      <c r="X369" s="17">
        <f>(SUMIFS(EUROSTAT_VBE_IND_2005!U$7:U$883,EUROSTAT_VBE_IND_2005!$B$7:$B$883,$D369,EUROSTAT_VBE_IND_2005!$C$7:$C$883,"*"&amp;RIGHT($A369,3)&amp;"*",EUROSTAT_VBE_IND_2005!$D$7:$D$883,"422*"))/1000</f>
        <v>0</v>
      </c>
      <c r="Y369" s="17">
        <f>(SUMIFS(EUROSTAT_VBE_IND_2005!V$7:V$883,EUROSTAT_VBE_IND_2005!$B$7:$B$883,$D369,EUROSTAT_VBE_IND_2005!$C$7:$C$883,"*"&amp;RIGHT($A369,3)&amp;"*",EUROSTAT_VBE_IND_2005!$D$7:$D$883,"422*"))/1000</f>
        <v>0</v>
      </c>
      <c r="Z369" s="17">
        <f>(SUMIFS(EUROSTAT_VBE_IND_2005!W$7:W$883,EUROSTAT_VBE_IND_2005!$B$7:$B$883,$D369,EUROSTAT_VBE_IND_2005!$C$7:$C$883,"*"&amp;RIGHT($A369,3)&amp;"*",EUROSTAT_VBE_IND_2005!$D$7:$D$883,"422*"))/1000</f>
        <v>0</v>
      </c>
      <c r="AA369" s="17">
        <f>(SUMIFS(EUROSTAT_VBE_IND_2005!X$7:X$883,EUROSTAT_VBE_IND_2005!$B$7:$B$883,$D369,EUROSTAT_VBE_IND_2005!$C$7:$C$883,"*"&amp;RIGHT($A369,3)&amp;"*",EUROSTAT_VBE_IND_2005!$D$7:$D$883,"422*"))/1000</f>
        <v>0</v>
      </c>
      <c r="AB369" s="17">
        <f>(SUMIFS(EUROSTAT_VBE_IND_2005!AA$7:AA$883,EUROSTAT_VBE_IND_2005!$B$7:$B$883,$D369,EUROSTAT_VBE_IND_2005!$C$7:$C$883,"*"&amp;RIGHT($A369,3)&amp;"*",EUROSTAT_VBE_IND_2005!$D$7:$D$883,"422*"))/1000</f>
        <v>0</v>
      </c>
      <c r="AC369" s="17">
        <f>(SUMIFS(EUROSTAT_VBE_IND_2005!AB$7:AB$883,EUROSTAT_VBE_IND_2005!$B$7:$B$883,$D369,EUROSTAT_VBE_IND_2005!$C$7:$C$883,"*"&amp;RIGHT($A369,3)&amp;"*",EUROSTAT_VBE_IND_2005!$D$7:$D$883,"422*"))/1000</f>
        <v>0</v>
      </c>
      <c r="AD369" s="17">
        <f>(SUMIFS(EUROSTAT_VBE_IND_2005!AC$7:AC$883,EUROSTAT_VBE_IND_2005!$B$7:$B$883,$D369,EUROSTAT_VBE_IND_2005!$C$7:$C$883,"*"&amp;RIGHT($A369,3)&amp;"*",EUROSTAT_VBE_IND_2005!$D$7:$D$883,"422*"))/1000</f>
        <v>0</v>
      </c>
      <c r="AE369" s="17">
        <f>(SUMIFS(EUROSTAT_VBE_IND_2005!AD$7:AD$883,EUROSTAT_VBE_IND_2005!$B$7:$B$883,$D369,EUROSTAT_VBE_IND_2005!$C$7:$C$883,"*"&amp;RIGHT($A369,3)&amp;"*",EUROSTAT_VBE_IND_2005!$D$7:$D$883,"422*"))/1000</f>
        <v>0</v>
      </c>
      <c r="AF369" s="17">
        <f>(SUMIFS(EUROSTAT_VBE_IND_2005!AE$7:AE$883,EUROSTAT_VBE_IND_2005!$B$7:$B$883,$D369,EUROSTAT_VBE_IND_2005!$C$7:$C$883,"*"&amp;RIGHT($A369,3)&amp;"*",EUROSTAT_VBE_IND_2005!$D$7:$D$883,"422*"))/1000</f>
        <v>0</v>
      </c>
      <c r="AG369" s="17">
        <f>(SUMIFS(EUROSTAT_VBE_IND_2005!AF$7:AF$883,EUROSTAT_VBE_IND_2005!$B$7:$B$883,$D369,EUROSTAT_VBE_IND_2005!$C$7:$C$883,"*"&amp;RIGHT($A369,3)&amp;"*",EUROSTAT_VBE_IND_2005!$D$7:$D$883,"422*"))/1000</f>
        <v>0</v>
      </c>
      <c r="AH369" s="17">
        <f>(SUMIFS(EUROSTAT_VBE_IND_2005!AH$7:AH$883,EUROSTAT_VBE_IND_2005!$B$7:$B$883,$D369,EUROSTAT_VBE_IND_2005!$C$7:$C$883,"*"&amp;RIGHT($A369,3)&amp;"*",EUROSTAT_VBE_IND_2005!$D$7:$D$883,"422*"))/1000</f>
        <v>0</v>
      </c>
      <c r="AI369" s="17">
        <f>(SUMIFS(EUROSTAT_VBE_IND_2005!AI$7:AI$883,EUROSTAT_VBE_IND_2005!$B$7:$B$883,$D369,EUROSTAT_VBE_IND_2005!$C$7:$C$883,"*"&amp;RIGHT($A369,3)&amp;"*",EUROSTAT_VBE_IND_2005!$D$7:$D$883,"422*"))/1000</f>
        <v>0</v>
      </c>
      <c r="AJ369" s="17">
        <f>(SUMIFS(EUROSTAT_VBE_IND_2005!AJ$7:AJ$883,EUROSTAT_VBE_IND_2005!$B$7:$B$883,$D369,EUROSTAT_VBE_IND_2005!$C$7:$C$883,"*"&amp;RIGHT($A369,3)&amp;"*",EUROSTAT_VBE_IND_2005!$D$7:$D$883,"422*"))/1000</f>
        <v>0</v>
      </c>
      <c r="AK369" s="17">
        <f>(SUMIFS(EUROSTAT_VBE_IND_2005!AK$7:AK$883,EUROSTAT_VBE_IND_2005!$B$7:$B$883,$D369,EUROSTAT_VBE_IND_2005!$C$7:$C$883,"*"&amp;RIGHT($A369,3)&amp;"*",EUROSTAT_VBE_IND_2005!$D$7:$D$883,"422*"))/1000</f>
        <v>0</v>
      </c>
      <c r="AL369" s="198"/>
      <c r="AM369" s="198"/>
      <c r="AN369" s="198"/>
      <c r="AO369" s="17">
        <f>(SUMIFS(EUROSTAT_VBE_IND_2005!Y$7:Y$883,EUROSTAT_VBE_IND_2005!$B$7:$B$883,$D369,EUROSTAT_VBE_IND_2005!$C$7:$C$883,"*"&amp;RIGHT($A369,3)&amp;"*",EUROSTAT_VBE_IND_2005!$D$7:$D$883,"422*"))/1000</f>
        <v>0</v>
      </c>
      <c r="AP369" s="17">
        <f>(SUMIFS(EUROSTAT_VBE_IND_2005!Z$7:Z$883,EUROSTAT_VBE_IND_2005!$B$7:$B$883,$D369,EUROSTAT_VBE_IND_2005!$C$7:$C$883,"*"&amp;RIGHT($A369,3)&amp;"*",EUROSTAT_VBE_IND_2005!$D$7:$D$883,"422*"))/1000</f>
        <v>0</v>
      </c>
      <c r="AQ369" s="17">
        <f>(SUMIFS(EUROSTAT_VBE_IND_2005!AG$7:AG$883,EUROSTAT_VBE_IND_2005!$B$7:$B$883,$D369,EUROSTAT_VBE_IND_2005!$C$7:$C$883,"*"&amp;RIGHT($A369,3)&amp;"*",EUROSTAT_VBE_IND_2005!$D$7:$D$883,"422*"))/1000</f>
        <v>0</v>
      </c>
    </row>
    <row r="370" spans="1:43">
      <c r="A370" t="str">
        <f>LEFT(EUROSTAT_VBE_IND_2005!$C$579,8)</f>
        <v>B_101851</v>
      </c>
      <c r="B370" s="28" t="s">
        <v>306</v>
      </c>
      <c r="C370" t="s">
        <v>293</v>
      </c>
      <c r="D370" t="s">
        <v>55</v>
      </c>
      <c r="E370" t="s">
        <v>242</v>
      </c>
      <c r="F370" t="s">
        <v>262</v>
      </c>
      <c r="G370" s="17">
        <f>(SUMIFS(EUROSTAT_VBE_IND_2005!E$7:E$883,EUROSTAT_VBE_IND_2005!$B$7:$B$883,$D370,EUROSTAT_VBE_IND_2005!$C$7:$C$883,"*"&amp;RIGHT($A370,3)&amp;"*",EUROSTAT_VBE_IND_2005!$D$7:$D$883,"5532*"))/1000</f>
        <v>0</v>
      </c>
      <c r="H370" s="17">
        <f>(SUMIFS(EUROSTAT_VBE_IND_2005!F$7:F$883,EUROSTAT_VBE_IND_2005!$B$7:$B$883,$D370,EUROSTAT_VBE_IND_2005!$C$7:$C$883,"*"&amp;RIGHT($A370,3)&amp;"*",EUROSTAT_VBE_IND_2005!$D$7:$D$883,"5532*"))/1000</f>
        <v>0</v>
      </c>
      <c r="I370" s="17">
        <f>(SUMIFS(EUROSTAT_VBE_IND_2005!G$7:G$883,EUROSTAT_VBE_IND_2005!$B$7:$B$883,$D370,EUROSTAT_VBE_IND_2005!$C$7:$C$883,"*"&amp;RIGHT($A370,3)&amp;"*",EUROSTAT_VBE_IND_2005!$D$7:$D$883,"5532*"))/1000</f>
        <v>0</v>
      </c>
      <c r="J370" s="198"/>
      <c r="K370" s="17">
        <f>(SUMIFS(EUROSTAT_VBE_IND_2005!H$7:H$883,EUROSTAT_VBE_IND_2005!$B$7:$B$883,$D370,EUROSTAT_VBE_IND_2005!$C$7:$C$883,"*"&amp;RIGHT($A370,3)&amp;"*",EUROSTAT_VBE_IND_2005!$D$7:$D$883,"5532*"))/1000</f>
        <v>0</v>
      </c>
      <c r="L370" s="17">
        <f>(SUMIFS(EUROSTAT_VBE_IND_2005!I$7:I$883,EUROSTAT_VBE_IND_2005!$B$7:$B$883,$D370,EUROSTAT_VBE_IND_2005!$C$7:$C$883,"*"&amp;RIGHT($A370,3)&amp;"*",EUROSTAT_VBE_IND_2005!$D$7:$D$883,"5532*"))/1000</f>
        <v>0</v>
      </c>
      <c r="M370" s="17">
        <f>(SUMIFS(EUROSTAT_VBE_IND_2005!J$7:J$883,EUROSTAT_VBE_IND_2005!$B$7:$B$883,$D370,EUROSTAT_VBE_IND_2005!$C$7:$C$883,"*"&amp;RIGHT($A370,3)&amp;"*",EUROSTAT_VBE_IND_2005!$D$7:$D$883,"5532*"))/1000</f>
        <v>0</v>
      </c>
      <c r="N370" s="17">
        <f>(SUMIFS(EUROSTAT_VBE_IND_2005!K$7:K$883,EUROSTAT_VBE_IND_2005!$B$7:$B$883,$D370,EUROSTAT_VBE_IND_2005!$C$7:$C$883,"*"&amp;RIGHT($A370,3)&amp;"*",EUROSTAT_VBE_IND_2005!$D$7:$D$883,"5532*"))/1000</f>
        <v>0</v>
      </c>
      <c r="O370" s="17">
        <f>(SUMIFS(EUROSTAT_VBE_IND_2005!L$7:L$883,EUROSTAT_VBE_IND_2005!$B$7:$B$883,$D370,EUROSTAT_VBE_IND_2005!$C$7:$C$883,"*"&amp;RIGHT($A370,3)&amp;"*",EUROSTAT_VBE_IND_2005!$D$7:$D$883,"5532*"))/1000</f>
        <v>0</v>
      </c>
      <c r="P370" s="17">
        <f>(SUMIFS(EUROSTAT_VBE_IND_2005!M$7:M$883,EUROSTAT_VBE_IND_2005!$B$7:$B$883,$D370,EUROSTAT_VBE_IND_2005!$C$7:$C$883,"*"&amp;RIGHT($A370,3)&amp;"*",EUROSTAT_VBE_IND_2005!$D$7:$D$883,"5532*"))/1000</f>
        <v>0</v>
      </c>
      <c r="Q370" s="17">
        <f>(SUMIFS(EUROSTAT_VBE_IND_2005!N$7:N$883,EUROSTAT_VBE_IND_2005!$B$7:$B$883,$D370,EUROSTAT_VBE_IND_2005!$C$7:$C$883,"*"&amp;RIGHT($A370,3)&amp;"*",EUROSTAT_VBE_IND_2005!$D$7:$D$883,"5532*"))/1000</f>
        <v>0</v>
      </c>
      <c r="R370" s="17">
        <f>(SUMIFS(EUROSTAT_VBE_IND_2005!O$7:O$883,EUROSTAT_VBE_IND_2005!$B$7:$B$883,$D370,EUROSTAT_VBE_IND_2005!$C$7:$C$883,"*"&amp;RIGHT($A370,3)&amp;"*",EUROSTAT_VBE_IND_2005!$D$7:$D$883,"5532*"))/1000</f>
        <v>0</v>
      </c>
      <c r="S370" s="17">
        <f>(SUMIFS(EUROSTAT_VBE_IND_2005!P$7:P$883,EUROSTAT_VBE_IND_2005!$B$7:$B$883,$D370,EUROSTAT_VBE_IND_2005!$C$7:$C$883,"*"&amp;RIGHT($A370,3)&amp;"*",EUROSTAT_VBE_IND_2005!$D$7:$D$883,"5532*"))/1000</f>
        <v>0</v>
      </c>
      <c r="T370" s="17">
        <f>(SUMIFS(EUROSTAT_VBE_IND_2005!Q$7:Q$883,EUROSTAT_VBE_IND_2005!$B$7:$B$883,$D370,EUROSTAT_VBE_IND_2005!$C$7:$C$883,"*"&amp;RIGHT($A370,3)&amp;"*",EUROSTAT_VBE_IND_2005!$D$7:$D$883,"5532*"))/1000</f>
        <v>0</v>
      </c>
      <c r="U370" s="17">
        <f>(SUMIFS(EUROSTAT_VBE_IND_2005!R$7:R$883,EUROSTAT_VBE_IND_2005!$B$7:$B$883,$D370,EUROSTAT_VBE_IND_2005!$C$7:$C$883,"*"&amp;RIGHT($A370,3)&amp;"*",EUROSTAT_VBE_IND_2005!$D$7:$D$883,"5532*"))/1000</f>
        <v>0</v>
      </c>
      <c r="V370" s="17">
        <f>(SUMIFS(EUROSTAT_VBE_IND_2005!S$7:S$883,EUROSTAT_VBE_IND_2005!$B$7:$B$883,$D370,EUROSTAT_VBE_IND_2005!$C$7:$C$883,"*"&amp;RIGHT($A370,3)&amp;"*",EUROSTAT_VBE_IND_2005!$D$7:$D$883,"5532*"))/1000</f>
        <v>0</v>
      </c>
      <c r="W370" s="17">
        <f>(SUMIFS(EUROSTAT_VBE_IND_2005!T$7:T$883,EUROSTAT_VBE_IND_2005!$B$7:$B$883,$D370,EUROSTAT_VBE_IND_2005!$C$7:$C$883,"*"&amp;RIGHT($A370,3)&amp;"*",EUROSTAT_VBE_IND_2005!$D$7:$D$883,"5532*"))/1000</f>
        <v>0</v>
      </c>
      <c r="X370" s="17">
        <f>(SUMIFS(EUROSTAT_VBE_IND_2005!U$7:U$883,EUROSTAT_VBE_IND_2005!$B$7:$B$883,$D370,EUROSTAT_VBE_IND_2005!$C$7:$C$883,"*"&amp;RIGHT($A370,3)&amp;"*",EUROSTAT_VBE_IND_2005!$D$7:$D$883,"5532*"))/1000</f>
        <v>0</v>
      </c>
      <c r="Y370" s="17">
        <f>(SUMIFS(EUROSTAT_VBE_IND_2005!V$7:V$883,EUROSTAT_VBE_IND_2005!$B$7:$B$883,$D370,EUROSTAT_VBE_IND_2005!$C$7:$C$883,"*"&amp;RIGHT($A370,3)&amp;"*",EUROSTAT_VBE_IND_2005!$D$7:$D$883,"5532*"))/1000</f>
        <v>0</v>
      </c>
      <c r="Z370" s="17">
        <f>(SUMIFS(EUROSTAT_VBE_IND_2005!W$7:W$883,EUROSTAT_VBE_IND_2005!$B$7:$B$883,$D370,EUROSTAT_VBE_IND_2005!$C$7:$C$883,"*"&amp;RIGHT($A370,3)&amp;"*",EUROSTAT_VBE_IND_2005!$D$7:$D$883,"5532*"))/1000</f>
        <v>0</v>
      </c>
      <c r="AA370" s="17">
        <f>(SUMIFS(EUROSTAT_VBE_IND_2005!X$7:X$883,EUROSTAT_VBE_IND_2005!$B$7:$B$883,$D370,EUROSTAT_VBE_IND_2005!$C$7:$C$883,"*"&amp;RIGHT($A370,3)&amp;"*",EUROSTAT_VBE_IND_2005!$D$7:$D$883,"5532*"))/1000</f>
        <v>0</v>
      </c>
      <c r="AB370" s="17">
        <f>(SUMIFS(EUROSTAT_VBE_IND_2005!AA$7:AA$883,EUROSTAT_VBE_IND_2005!$B$7:$B$883,$D370,EUROSTAT_VBE_IND_2005!$C$7:$C$883,"*"&amp;RIGHT($A370,3)&amp;"*",EUROSTAT_VBE_IND_2005!$D$7:$D$883,"5532*"))/1000</f>
        <v>0</v>
      </c>
      <c r="AC370" s="17">
        <f>(SUMIFS(EUROSTAT_VBE_IND_2005!AB$7:AB$883,EUROSTAT_VBE_IND_2005!$B$7:$B$883,$D370,EUROSTAT_VBE_IND_2005!$C$7:$C$883,"*"&amp;RIGHT($A370,3)&amp;"*",EUROSTAT_VBE_IND_2005!$D$7:$D$883,"5532*"))/1000</f>
        <v>0</v>
      </c>
      <c r="AD370" s="17">
        <f>(SUMIFS(EUROSTAT_VBE_IND_2005!AC$7:AC$883,EUROSTAT_VBE_IND_2005!$B$7:$B$883,$D370,EUROSTAT_VBE_IND_2005!$C$7:$C$883,"*"&amp;RIGHT($A370,3)&amp;"*",EUROSTAT_VBE_IND_2005!$D$7:$D$883,"5532*"))/1000</f>
        <v>0</v>
      </c>
      <c r="AE370" s="17">
        <f>(SUMIFS(EUROSTAT_VBE_IND_2005!AD$7:AD$883,EUROSTAT_VBE_IND_2005!$B$7:$B$883,$D370,EUROSTAT_VBE_IND_2005!$C$7:$C$883,"*"&amp;RIGHT($A370,3)&amp;"*",EUROSTAT_VBE_IND_2005!$D$7:$D$883,"5532*"))/1000</f>
        <v>0</v>
      </c>
      <c r="AF370" s="17">
        <f>(SUMIFS(EUROSTAT_VBE_IND_2005!AE$7:AE$883,EUROSTAT_VBE_IND_2005!$B$7:$B$883,$D370,EUROSTAT_VBE_IND_2005!$C$7:$C$883,"*"&amp;RIGHT($A370,3)&amp;"*",EUROSTAT_VBE_IND_2005!$D$7:$D$883,"5532*"))/1000</f>
        <v>0</v>
      </c>
      <c r="AG370" s="17">
        <f>(SUMIFS(EUROSTAT_VBE_IND_2005!AF$7:AF$883,EUROSTAT_VBE_IND_2005!$B$7:$B$883,$D370,EUROSTAT_VBE_IND_2005!$C$7:$C$883,"*"&amp;RIGHT($A370,3)&amp;"*",EUROSTAT_VBE_IND_2005!$D$7:$D$883,"5532*"))/1000</f>
        <v>0</v>
      </c>
      <c r="AH370" s="17">
        <f>(SUMIFS(EUROSTAT_VBE_IND_2005!AH$7:AH$883,EUROSTAT_VBE_IND_2005!$B$7:$B$883,$D370,EUROSTAT_VBE_IND_2005!$C$7:$C$883,"*"&amp;RIGHT($A370,3)&amp;"*",EUROSTAT_VBE_IND_2005!$D$7:$D$883,"5532*"))/1000</f>
        <v>0</v>
      </c>
      <c r="AI370" s="17">
        <f>(SUMIFS(EUROSTAT_VBE_IND_2005!AI$7:AI$883,EUROSTAT_VBE_IND_2005!$B$7:$B$883,$D370,EUROSTAT_VBE_IND_2005!$C$7:$C$883,"*"&amp;RIGHT($A370,3)&amp;"*",EUROSTAT_VBE_IND_2005!$D$7:$D$883,"5532*"))/1000</f>
        <v>0</v>
      </c>
      <c r="AJ370" s="17">
        <f>(SUMIFS(EUROSTAT_VBE_IND_2005!AJ$7:AJ$883,EUROSTAT_VBE_IND_2005!$B$7:$B$883,$D370,EUROSTAT_VBE_IND_2005!$C$7:$C$883,"*"&amp;RIGHT($A370,3)&amp;"*",EUROSTAT_VBE_IND_2005!$D$7:$D$883,"5532*"))/1000</f>
        <v>0</v>
      </c>
      <c r="AK370" s="17">
        <f>(SUMIFS(EUROSTAT_VBE_IND_2005!AK$7:AK$883,EUROSTAT_VBE_IND_2005!$B$7:$B$883,$D370,EUROSTAT_VBE_IND_2005!$C$7:$C$883,"*"&amp;RIGHT($A370,3)&amp;"*",EUROSTAT_VBE_IND_2005!$D$7:$D$883,"5532*"))/1000</f>
        <v>0</v>
      </c>
      <c r="AL370" s="198"/>
      <c r="AM370" s="198"/>
      <c r="AN370" s="198"/>
      <c r="AO370" s="17">
        <f>(SUMIFS(EUROSTAT_VBE_IND_2005!Y$7:Y$883,EUROSTAT_VBE_IND_2005!$B$7:$B$883,$D370,EUROSTAT_VBE_IND_2005!$C$7:$C$883,"*"&amp;RIGHT($A370,3)&amp;"*",EUROSTAT_VBE_IND_2005!$D$7:$D$883,"5532*"))/1000</f>
        <v>0</v>
      </c>
      <c r="AP370" s="17">
        <f>(SUMIFS(EUROSTAT_VBE_IND_2005!Z$7:Z$883,EUROSTAT_VBE_IND_2005!$B$7:$B$883,$D370,EUROSTAT_VBE_IND_2005!$C$7:$C$883,"*"&amp;RIGHT($A370,3)&amp;"*",EUROSTAT_VBE_IND_2005!$D$7:$D$883,"5532*"))/1000</f>
        <v>0</v>
      </c>
      <c r="AQ370" s="17">
        <f>(SUMIFS(EUROSTAT_VBE_IND_2005!AG$7:AG$883,EUROSTAT_VBE_IND_2005!$B$7:$B$883,$D370,EUROSTAT_VBE_IND_2005!$C$7:$C$883,"*"&amp;RIGHT($A370,3)&amp;"*",EUROSTAT_VBE_IND_2005!$D$7:$D$883,"5532*"))/1000</f>
        <v>0</v>
      </c>
    </row>
    <row r="371" spans="1:43">
      <c r="A371" t="str">
        <f>LEFT(EUROSTAT_VBE_IND_2005!$C$579,8)</f>
        <v>B_101851</v>
      </c>
      <c r="B371" s="28" t="s">
        <v>306</v>
      </c>
      <c r="C371" t="s">
        <v>293</v>
      </c>
      <c r="D371" t="s">
        <v>55</v>
      </c>
      <c r="E371" t="s">
        <v>243</v>
      </c>
      <c r="F371" t="s">
        <v>263</v>
      </c>
      <c r="G371" s="17">
        <f>(SUMIFS(EUROSTAT_VBE_IND_2005!E$7:E$883,EUROSTAT_VBE_IND_2005!$B$7:$B$883,$D371,EUROSTAT_VBE_IND_2005!$C$7:$C$883,"*"&amp;RIGHT($A371,3)&amp;"*",EUROSTAT_VBE_IND_2005!$D$7:$D$883,"5550*"))/1000</f>
        <v>0</v>
      </c>
      <c r="H371" s="17">
        <f>(SUMIFS(EUROSTAT_VBE_IND_2005!F$7:F$883,EUROSTAT_VBE_IND_2005!$B$7:$B$883,$D371,EUROSTAT_VBE_IND_2005!$C$7:$C$883,"*"&amp;RIGHT($A371,3)&amp;"*",EUROSTAT_VBE_IND_2005!$D$7:$D$883,"5550*"))/1000</f>
        <v>0</v>
      </c>
      <c r="I371" s="17">
        <f>(SUMIFS(EUROSTAT_VBE_IND_2005!G$7:G$883,EUROSTAT_VBE_IND_2005!$B$7:$B$883,$D371,EUROSTAT_VBE_IND_2005!$C$7:$C$883,"*"&amp;RIGHT($A371,3)&amp;"*",EUROSTAT_VBE_IND_2005!$D$7:$D$883,"5550*"))/1000</f>
        <v>0</v>
      </c>
      <c r="J371" s="198"/>
      <c r="K371" s="17">
        <f>(SUMIFS(EUROSTAT_VBE_IND_2005!H$7:H$883,EUROSTAT_VBE_IND_2005!$B$7:$B$883,$D371,EUROSTAT_VBE_IND_2005!$C$7:$C$883,"*"&amp;RIGHT($A371,3)&amp;"*",EUROSTAT_VBE_IND_2005!$D$7:$D$883,"5550*"))/1000</f>
        <v>0</v>
      </c>
      <c r="L371" s="17">
        <f>(SUMIFS(EUROSTAT_VBE_IND_2005!I$7:I$883,EUROSTAT_VBE_IND_2005!$B$7:$B$883,$D371,EUROSTAT_VBE_IND_2005!$C$7:$C$883,"*"&amp;RIGHT($A371,3)&amp;"*",EUROSTAT_VBE_IND_2005!$D$7:$D$883,"5550*"))/1000</f>
        <v>0</v>
      </c>
      <c r="M371" s="17">
        <f>(SUMIFS(EUROSTAT_VBE_IND_2005!J$7:J$883,EUROSTAT_VBE_IND_2005!$B$7:$B$883,$D371,EUROSTAT_VBE_IND_2005!$C$7:$C$883,"*"&amp;RIGHT($A371,3)&amp;"*",EUROSTAT_VBE_IND_2005!$D$7:$D$883,"5550*"))/1000</f>
        <v>0</v>
      </c>
      <c r="N371" s="17">
        <f>(SUMIFS(EUROSTAT_VBE_IND_2005!K$7:K$883,EUROSTAT_VBE_IND_2005!$B$7:$B$883,$D371,EUROSTAT_VBE_IND_2005!$C$7:$C$883,"*"&amp;RIGHT($A371,3)&amp;"*",EUROSTAT_VBE_IND_2005!$D$7:$D$883,"5550*"))/1000</f>
        <v>0</v>
      </c>
      <c r="O371" s="17">
        <f>(SUMIFS(EUROSTAT_VBE_IND_2005!L$7:L$883,EUROSTAT_VBE_IND_2005!$B$7:$B$883,$D371,EUROSTAT_VBE_IND_2005!$C$7:$C$883,"*"&amp;RIGHT($A371,3)&amp;"*",EUROSTAT_VBE_IND_2005!$D$7:$D$883,"5550*"))/1000</f>
        <v>0</v>
      </c>
      <c r="P371" s="17">
        <f>(SUMIFS(EUROSTAT_VBE_IND_2005!M$7:M$883,EUROSTAT_VBE_IND_2005!$B$7:$B$883,$D371,EUROSTAT_VBE_IND_2005!$C$7:$C$883,"*"&amp;RIGHT($A371,3)&amp;"*",EUROSTAT_VBE_IND_2005!$D$7:$D$883,"5550*"))/1000</f>
        <v>0</v>
      </c>
      <c r="Q371" s="17">
        <f>(SUMIFS(EUROSTAT_VBE_IND_2005!N$7:N$883,EUROSTAT_VBE_IND_2005!$B$7:$B$883,$D371,EUROSTAT_VBE_IND_2005!$C$7:$C$883,"*"&amp;RIGHT($A371,3)&amp;"*",EUROSTAT_VBE_IND_2005!$D$7:$D$883,"5550*"))/1000</f>
        <v>0</v>
      </c>
      <c r="R371" s="17">
        <f>(SUMIFS(EUROSTAT_VBE_IND_2005!O$7:O$883,EUROSTAT_VBE_IND_2005!$B$7:$B$883,$D371,EUROSTAT_VBE_IND_2005!$C$7:$C$883,"*"&amp;RIGHT($A371,3)&amp;"*",EUROSTAT_VBE_IND_2005!$D$7:$D$883,"5550*"))/1000</f>
        <v>0</v>
      </c>
      <c r="S371" s="17">
        <f>(SUMIFS(EUROSTAT_VBE_IND_2005!P$7:P$883,EUROSTAT_VBE_IND_2005!$B$7:$B$883,$D371,EUROSTAT_VBE_IND_2005!$C$7:$C$883,"*"&amp;RIGHT($A371,3)&amp;"*",EUROSTAT_VBE_IND_2005!$D$7:$D$883,"5550*"))/1000</f>
        <v>0</v>
      </c>
      <c r="T371" s="17">
        <f>(SUMIFS(EUROSTAT_VBE_IND_2005!Q$7:Q$883,EUROSTAT_VBE_IND_2005!$B$7:$B$883,$D371,EUROSTAT_VBE_IND_2005!$C$7:$C$883,"*"&amp;RIGHT($A371,3)&amp;"*",EUROSTAT_VBE_IND_2005!$D$7:$D$883,"5550*"))/1000</f>
        <v>0</v>
      </c>
      <c r="U371" s="17">
        <f>(SUMIFS(EUROSTAT_VBE_IND_2005!R$7:R$883,EUROSTAT_VBE_IND_2005!$B$7:$B$883,$D371,EUROSTAT_VBE_IND_2005!$C$7:$C$883,"*"&amp;RIGHT($A371,3)&amp;"*",EUROSTAT_VBE_IND_2005!$D$7:$D$883,"5550*"))/1000</f>
        <v>0</v>
      </c>
      <c r="V371" s="17">
        <f>(SUMIFS(EUROSTAT_VBE_IND_2005!S$7:S$883,EUROSTAT_VBE_IND_2005!$B$7:$B$883,$D371,EUROSTAT_VBE_IND_2005!$C$7:$C$883,"*"&amp;RIGHT($A371,3)&amp;"*",EUROSTAT_VBE_IND_2005!$D$7:$D$883,"5550*"))/1000</f>
        <v>0</v>
      </c>
      <c r="W371" s="17">
        <f>(SUMIFS(EUROSTAT_VBE_IND_2005!T$7:T$883,EUROSTAT_VBE_IND_2005!$B$7:$B$883,$D371,EUROSTAT_VBE_IND_2005!$C$7:$C$883,"*"&amp;RIGHT($A371,3)&amp;"*",EUROSTAT_VBE_IND_2005!$D$7:$D$883,"5550*"))/1000</f>
        <v>0</v>
      </c>
      <c r="X371" s="17">
        <f>(SUMIFS(EUROSTAT_VBE_IND_2005!U$7:U$883,EUROSTAT_VBE_IND_2005!$B$7:$B$883,$D371,EUROSTAT_VBE_IND_2005!$C$7:$C$883,"*"&amp;RIGHT($A371,3)&amp;"*",EUROSTAT_VBE_IND_2005!$D$7:$D$883,"5550*"))/1000</f>
        <v>0</v>
      </c>
      <c r="Y371" s="17">
        <f>(SUMIFS(EUROSTAT_VBE_IND_2005!V$7:V$883,EUROSTAT_VBE_IND_2005!$B$7:$B$883,$D371,EUROSTAT_VBE_IND_2005!$C$7:$C$883,"*"&amp;RIGHT($A371,3)&amp;"*",EUROSTAT_VBE_IND_2005!$D$7:$D$883,"5550*"))/1000</f>
        <v>0</v>
      </c>
      <c r="Z371" s="17">
        <f>(SUMIFS(EUROSTAT_VBE_IND_2005!W$7:W$883,EUROSTAT_VBE_IND_2005!$B$7:$B$883,$D371,EUROSTAT_VBE_IND_2005!$C$7:$C$883,"*"&amp;RIGHT($A371,3)&amp;"*",EUROSTAT_VBE_IND_2005!$D$7:$D$883,"5550*"))/1000</f>
        <v>0</v>
      </c>
      <c r="AA371" s="17">
        <f>(SUMIFS(EUROSTAT_VBE_IND_2005!X$7:X$883,EUROSTAT_VBE_IND_2005!$B$7:$B$883,$D371,EUROSTAT_VBE_IND_2005!$C$7:$C$883,"*"&amp;RIGHT($A371,3)&amp;"*",EUROSTAT_VBE_IND_2005!$D$7:$D$883,"5550*"))/1000</f>
        <v>0</v>
      </c>
      <c r="AB371" s="17">
        <f>(SUMIFS(EUROSTAT_VBE_IND_2005!AA$7:AA$883,EUROSTAT_VBE_IND_2005!$B$7:$B$883,$D371,EUROSTAT_VBE_IND_2005!$C$7:$C$883,"*"&amp;RIGHT($A371,3)&amp;"*",EUROSTAT_VBE_IND_2005!$D$7:$D$883,"5550*"))/1000</f>
        <v>0</v>
      </c>
      <c r="AC371" s="17">
        <f>(SUMIFS(EUROSTAT_VBE_IND_2005!AB$7:AB$883,EUROSTAT_VBE_IND_2005!$B$7:$B$883,$D371,EUROSTAT_VBE_IND_2005!$C$7:$C$883,"*"&amp;RIGHT($A371,3)&amp;"*",EUROSTAT_VBE_IND_2005!$D$7:$D$883,"5550*"))/1000</f>
        <v>0</v>
      </c>
      <c r="AD371" s="17">
        <f>(SUMIFS(EUROSTAT_VBE_IND_2005!AC$7:AC$883,EUROSTAT_VBE_IND_2005!$B$7:$B$883,$D371,EUROSTAT_VBE_IND_2005!$C$7:$C$883,"*"&amp;RIGHT($A371,3)&amp;"*",EUROSTAT_VBE_IND_2005!$D$7:$D$883,"5550*"))/1000</f>
        <v>0</v>
      </c>
      <c r="AE371" s="17">
        <f>(SUMIFS(EUROSTAT_VBE_IND_2005!AD$7:AD$883,EUROSTAT_VBE_IND_2005!$B$7:$B$883,$D371,EUROSTAT_VBE_IND_2005!$C$7:$C$883,"*"&amp;RIGHT($A371,3)&amp;"*",EUROSTAT_VBE_IND_2005!$D$7:$D$883,"5550*"))/1000</f>
        <v>0</v>
      </c>
      <c r="AF371" s="17">
        <f>(SUMIFS(EUROSTAT_VBE_IND_2005!AE$7:AE$883,EUROSTAT_VBE_IND_2005!$B$7:$B$883,$D371,EUROSTAT_VBE_IND_2005!$C$7:$C$883,"*"&amp;RIGHT($A371,3)&amp;"*",EUROSTAT_VBE_IND_2005!$D$7:$D$883,"5550*"))/1000</f>
        <v>0</v>
      </c>
      <c r="AG371" s="17">
        <f>(SUMIFS(EUROSTAT_VBE_IND_2005!AF$7:AF$883,EUROSTAT_VBE_IND_2005!$B$7:$B$883,$D371,EUROSTAT_VBE_IND_2005!$C$7:$C$883,"*"&amp;RIGHT($A371,3)&amp;"*",EUROSTAT_VBE_IND_2005!$D$7:$D$883,"5550*"))/1000</f>
        <v>0</v>
      </c>
      <c r="AH371" s="17">
        <f>(SUMIFS(EUROSTAT_VBE_IND_2005!AH$7:AH$883,EUROSTAT_VBE_IND_2005!$B$7:$B$883,$D371,EUROSTAT_VBE_IND_2005!$C$7:$C$883,"*"&amp;RIGHT($A371,3)&amp;"*",EUROSTAT_VBE_IND_2005!$D$7:$D$883,"5550*"))/1000</f>
        <v>0</v>
      </c>
      <c r="AI371" s="17">
        <f>(SUMIFS(EUROSTAT_VBE_IND_2005!AI$7:AI$883,EUROSTAT_VBE_IND_2005!$B$7:$B$883,$D371,EUROSTAT_VBE_IND_2005!$C$7:$C$883,"*"&amp;RIGHT($A371,3)&amp;"*",EUROSTAT_VBE_IND_2005!$D$7:$D$883,"5550*"))/1000</f>
        <v>0</v>
      </c>
      <c r="AJ371" s="17">
        <f>(SUMIFS(EUROSTAT_VBE_IND_2005!AJ$7:AJ$883,EUROSTAT_VBE_IND_2005!$B$7:$B$883,$D371,EUROSTAT_VBE_IND_2005!$C$7:$C$883,"*"&amp;RIGHT($A371,3)&amp;"*",EUROSTAT_VBE_IND_2005!$D$7:$D$883,"5550*"))/1000</f>
        <v>0</v>
      </c>
      <c r="AK371" s="17">
        <f>(SUMIFS(EUROSTAT_VBE_IND_2005!AK$7:AK$883,EUROSTAT_VBE_IND_2005!$B$7:$B$883,$D371,EUROSTAT_VBE_IND_2005!$C$7:$C$883,"*"&amp;RIGHT($A371,3)&amp;"*",EUROSTAT_VBE_IND_2005!$D$7:$D$883,"5550*"))/1000</f>
        <v>0</v>
      </c>
      <c r="AL371" s="198"/>
      <c r="AM371" s="198"/>
      <c r="AN371" s="198"/>
      <c r="AO371" s="17">
        <f>(SUMIFS(EUROSTAT_VBE_IND_2005!Y$7:Y$883,EUROSTAT_VBE_IND_2005!$B$7:$B$883,$D371,EUROSTAT_VBE_IND_2005!$C$7:$C$883,"*"&amp;RIGHT($A371,3)&amp;"*",EUROSTAT_VBE_IND_2005!$D$7:$D$883,"5550*"))/1000</f>
        <v>0</v>
      </c>
      <c r="AP371" s="17">
        <f>(SUMIFS(EUROSTAT_VBE_IND_2005!Z$7:Z$883,EUROSTAT_VBE_IND_2005!$B$7:$B$883,$D371,EUROSTAT_VBE_IND_2005!$C$7:$C$883,"*"&amp;RIGHT($A371,3)&amp;"*",EUROSTAT_VBE_IND_2005!$D$7:$D$883,"5550*"))/1000</f>
        <v>0</v>
      </c>
      <c r="AQ371" s="17">
        <f>(SUMIFS(EUROSTAT_VBE_IND_2005!AG$7:AG$883,EUROSTAT_VBE_IND_2005!$B$7:$B$883,$D371,EUROSTAT_VBE_IND_2005!$C$7:$C$883,"*"&amp;RIGHT($A371,3)&amp;"*",EUROSTAT_VBE_IND_2005!$D$7:$D$883,"5550*"))/1000</f>
        <v>0</v>
      </c>
    </row>
    <row r="372" spans="1:43">
      <c r="A372" t="str">
        <f>LEFT(EUROSTAT_VBE_IND_2005!$C$579,8)</f>
        <v>B_101851</v>
      </c>
      <c r="B372" s="28" t="s">
        <v>306</v>
      </c>
      <c r="C372" t="s">
        <v>293</v>
      </c>
      <c r="D372" t="s">
        <v>55</v>
      </c>
      <c r="E372" t="s">
        <v>244</v>
      </c>
      <c r="F372" t="s">
        <v>264</v>
      </c>
      <c r="G372" s="17">
        <f>(SUMIFS(EUROSTAT_VBE_IND_2005!E$7:E$883,EUROSTAT_VBE_IND_2005!$B$7:$B$883,$D372,EUROSTAT_VBE_IND_2005!$C$7:$C$883,"*"&amp;RIGHT($A372,3)&amp;"*",EUROSTAT_VBE_IND_2005!$D$7:$D$883,"554*"))/1000-(SUMIFS(EUROSTAT_VBE_IND_2005!E$7:E$883,EUROSTAT_VBE_IND_2005!$B$7:$B$883,$D372,EUROSTAT_VBE_IND_2005!$C$7:$C$883,"*"&amp;RIGHT($A372,3)&amp;"*",EUROSTAT_VBE_IND_2005!$D$7:$D$883,"5543*"))/1000-(SUMIFS(EUROSTAT_VBE_IND_2005!E$7:E$883,EUROSTAT_VBE_IND_2005!$B$7:$B$883,$D372,EUROSTAT_VBE_IND_2005!$C$7:$C$883,"*"&amp;RIGHT($A372,3)&amp;"*",EUROSTAT_VBE_IND_2005!$D$7:$D$883,"5544*"))/1000</f>
        <v>8.418</v>
      </c>
      <c r="H372" s="17">
        <f>(SUMIFS(EUROSTAT_VBE_IND_2005!F$7:F$883,EUROSTAT_VBE_IND_2005!$B$7:$B$883,$D372,EUROSTAT_VBE_IND_2005!$C$7:$C$883,"*"&amp;RIGHT($A372,3)&amp;"*",EUROSTAT_VBE_IND_2005!$D$7:$D$883,"554*"))/1000-(SUMIFS(EUROSTAT_VBE_IND_2005!F$7:F$883,EUROSTAT_VBE_IND_2005!$B$7:$B$883,$D372,EUROSTAT_VBE_IND_2005!$C$7:$C$883,"*"&amp;RIGHT($A372,3)&amp;"*",EUROSTAT_VBE_IND_2005!$D$7:$D$883,"5543*"))/1000-(SUMIFS(EUROSTAT_VBE_IND_2005!F$7:F$883,EUROSTAT_VBE_IND_2005!$B$7:$B$883,$D372,EUROSTAT_VBE_IND_2005!$C$7:$C$883,"*"&amp;RIGHT($A372,3)&amp;"*",EUROSTAT_VBE_IND_2005!$D$7:$D$883,"5544*"))/1000</f>
        <v>3.994</v>
      </c>
      <c r="I372" s="17">
        <f>(SUMIFS(EUROSTAT_VBE_IND_2005!G$7:G$883,EUROSTAT_VBE_IND_2005!$B$7:$B$883,$D372,EUROSTAT_VBE_IND_2005!$C$7:$C$883,"*"&amp;RIGHT($A372,3)&amp;"*",EUROSTAT_VBE_IND_2005!$D$7:$D$883,"554*"))/1000-(SUMIFS(EUROSTAT_VBE_IND_2005!G$7:G$883,EUROSTAT_VBE_IND_2005!$B$7:$B$883,$D372,EUROSTAT_VBE_IND_2005!$C$7:$C$883,"*"&amp;RIGHT($A372,3)&amp;"*",EUROSTAT_VBE_IND_2005!$D$7:$D$883,"5543*"))/1000-(SUMIFS(EUROSTAT_VBE_IND_2005!G$7:G$883,EUROSTAT_VBE_IND_2005!$B$7:$B$883,$D372,EUROSTAT_VBE_IND_2005!$C$7:$C$883,"*"&amp;RIGHT($A372,3)&amp;"*",EUROSTAT_VBE_IND_2005!$D$7:$D$883,"5544*"))/1000</f>
        <v>0.653</v>
      </c>
      <c r="J372" s="198"/>
      <c r="K372" s="17">
        <f>(SUMIFS(EUROSTAT_VBE_IND_2005!H$7:H$883,EUROSTAT_VBE_IND_2005!$B$7:$B$883,$D372,EUROSTAT_VBE_IND_2005!$C$7:$C$883,"*"&amp;RIGHT($A372,3)&amp;"*",EUROSTAT_VBE_IND_2005!$D$7:$D$883,"554*"))/1000-(SUMIFS(EUROSTAT_VBE_IND_2005!H$7:H$883,EUROSTAT_VBE_IND_2005!$B$7:$B$883,$D372,EUROSTAT_VBE_IND_2005!$C$7:$C$883,"*"&amp;RIGHT($A372,3)&amp;"*",EUROSTAT_VBE_IND_2005!$D$7:$D$883,"5543*"))/1000-(SUMIFS(EUROSTAT_VBE_IND_2005!H$7:H$883,EUROSTAT_VBE_IND_2005!$B$7:$B$883,$D372,EUROSTAT_VBE_IND_2005!$C$7:$C$883,"*"&amp;RIGHT($A372,3)&amp;"*",EUROSTAT_VBE_IND_2005!$D$7:$D$883,"5544*"))/1000</f>
        <v>0</v>
      </c>
      <c r="L372" s="17">
        <f>(SUMIFS(EUROSTAT_VBE_IND_2005!I$7:I$883,EUROSTAT_VBE_IND_2005!$B$7:$B$883,$D372,EUROSTAT_VBE_IND_2005!$C$7:$C$883,"*"&amp;RIGHT($A372,3)&amp;"*",EUROSTAT_VBE_IND_2005!$D$7:$D$883,"554*"))/1000-(SUMIFS(EUROSTAT_VBE_IND_2005!I$7:I$883,EUROSTAT_VBE_IND_2005!$B$7:$B$883,$D372,EUROSTAT_VBE_IND_2005!$C$7:$C$883,"*"&amp;RIGHT($A372,3)&amp;"*",EUROSTAT_VBE_IND_2005!$D$7:$D$883,"5543*"))/1000-(SUMIFS(EUROSTAT_VBE_IND_2005!I$7:I$883,EUROSTAT_VBE_IND_2005!$B$7:$B$883,$D372,EUROSTAT_VBE_IND_2005!$C$7:$C$883,"*"&amp;RIGHT($A372,3)&amp;"*",EUROSTAT_VBE_IND_2005!$D$7:$D$883,"5544*"))/1000</f>
        <v>5.205</v>
      </c>
      <c r="M372" s="17">
        <f>(SUMIFS(EUROSTAT_VBE_IND_2005!J$7:J$883,EUROSTAT_VBE_IND_2005!$B$7:$B$883,$D372,EUROSTAT_VBE_IND_2005!$C$7:$C$883,"*"&amp;RIGHT($A372,3)&amp;"*",EUROSTAT_VBE_IND_2005!$D$7:$D$883,"554*"))/1000-(SUMIFS(EUROSTAT_VBE_IND_2005!J$7:J$883,EUROSTAT_VBE_IND_2005!$B$7:$B$883,$D372,EUROSTAT_VBE_IND_2005!$C$7:$C$883,"*"&amp;RIGHT($A372,3)&amp;"*",EUROSTAT_VBE_IND_2005!$D$7:$D$883,"5543*"))/1000-(SUMIFS(EUROSTAT_VBE_IND_2005!J$7:J$883,EUROSTAT_VBE_IND_2005!$B$7:$B$883,$D372,EUROSTAT_VBE_IND_2005!$C$7:$C$883,"*"&amp;RIGHT($A372,3)&amp;"*",EUROSTAT_VBE_IND_2005!$D$7:$D$883,"5544*"))/1000</f>
        <v>15.855</v>
      </c>
      <c r="N372" s="17">
        <f>(SUMIFS(EUROSTAT_VBE_IND_2005!K$7:K$883,EUROSTAT_VBE_IND_2005!$B$7:$B$883,$D372,EUROSTAT_VBE_IND_2005!$C$7:$C$883,"*"&amp;RIGHT($A372,3)&amp;"*",EUROSTAT_VBE_IND_2005!$D$7:$D$883,"554*"))/1000-(SUMIFS(EUROSTAT_VBE_IND_2005!K$7:K$883,EUROSTAT_VBE_IND_2005!$B$7:$B$883,$D372,EUROSTAT_VBE_IND_2005!$C$7:$C$883,"*"&amp;RIGHT($A372,3)&amp;"*",EUROSTAT_VBE_IND_2005!$D$7:$D$883,"5543*"))/1000-(SUMIFS(EUROSTAT_VBE_IND_2005!K$7:K$883,EUROSTAT_VBE_IND_2005!$B$7:$B$883,$D372,EUROSTAT_VBE_IND_2005!$C$7:$C$883,"*"&amp;RIGHT($A372,3)&amp;"*",EUROSTAT_VBE_IND_2005!$D$7:$D$883,"5544*"))/1000</f>
        <v>1.961</v>
      </c>
      <c r="O372" s="17">
        <f>(SUMIFS(EUROSTAT_VBE_IND_2005!L$7:L$883,EUROSTAT_VBE_IND_2005!$B$7:$B$883,$D372,EUROSTAT_VBE_IND_2005!$C$7:$C$883,"*"&amp;RIGHT($A372,3)&amp;"*",EUROSTAT_VBE_IND_2005!$D$7:$D$883,"554*"))/1000-(SUMIFS(EUROSTAT_VBE_IND_2005!L$7:L$883,EUROSTAT_VBE_IND_2005!$B$7:$B$883,$D372,EUROSTAT_VBE_IND_2005!$C$7:$C$883,"*"&amp;RIGHT($A372,3)&amp;"*",EUROSTAT_VBE_IND_2005!$D$7:$D$883,"5543*"))/1000-(SUMIFS(EUROSTAT_VBE_IND_2005!L$7:L$883,EUROSTAT_VBE_IND_2005!$B$7:$B$883,$D372,EUROSTAT_VBE_IND_2005!$C$7:$C$883,"*"&amp;RIGHT($A372,3)&amp;"*",EUROSTAT_VBE_IND_2005!$D$7:$D$883,"5544*"))/1000</f>
        <v>4.404</v>
      </c>
      <c r="P372" s="17">
        <f>(SUMIFS(EUROSTAT_VBE_IND_2005!M$7:M$883,EUROSTAT_VBE_IND_2005!$B$7:$B$883,$D372,EUROSTAT_VBE_IND_2005!$C$7:$C$883,"*"&amp;RIGHT($A372,3)&amp;"*",EUROSTAT_VBE_IND_2005!$D$7:$D$883,"554*"))/1000-(SUMIFS(EUROSTAT_VBE_IND_2005!M$7:M$883,EUROSTAT_VBE_IND_2005!$B$7:$B$883,$D372,EUROSTAT_VBE_IND_2005!$C$7:$C$883,"*"&amp;RIGHT($A372,3)&amp;"*",EUROSTAT_VBE_IND_2005!$D$7:$D$883,"5543*"))/1000-(SUMIFS(EUROSTAT_VBE_IND_2005!M$7:M$883,EUROSTAT_VBE_IND_2005!$B$7:$B$883,$D372,EUROSTAT_VBE_IND_2005!$C$7:$C$883,"*"&amp;RIGHT($A372,3)&amp;"*",EUROSTAT_VBE_IND_2005!$D$7:$D$883,"5544*"))/1000</f>
        <v>1.194</v>
      </c>
      <c r="Q372" s="17">
        <f>(SUMIFS(EUROSTAT_VBE_IND_2005!N$7:N$883,EUROSTAT_VBE_IND_2005!$B$7:$B$883,$D372,EUROSTAT_VBE_IND_2005!$C$7:$C$883,"*"&amp;RIGHT($A372,3)&amp;"*",EUROSTAT_VBE_IND_2005!$D$7:$D$883,"554*"))/1000-(SUMIFS(EUROSTAT_VBE_IND_2005!N$7:N$883,EUROSTAT_VBE_IND_2005!$B$7:$B$883,$D372,EUROSTAT_VBE_IND_2005!$C$7:$C$883,"*"&amp;RIGHT($A372,3)&amp;"*",EUROSTAT_VBE_IND_2005!$D$7:$D$883,"5543*"))/1000-(SUMIFS(EUROSTAT_VBE_IND_2005!N$7:N$883,EUROSTAT_VBE_IND_2005!$B$7:$B$883,$D372,EUROSTAT_VBE_IND_2005!$C$7:$C$883,"*"&amp;RIGHT($A372,3)&amp;"*",EUROSTAT_VBE_IND_2005!$D$7:$D$883,"5544*"))/1000</f>
        <v>15.282</v>
      </c>
      <c r="R372" s="17">
        <f>(SUMIFS(EUROSTAT_VBE_IND_2005!O$7:O$883,EUROSTAT_VBE_IND_2005!$B$7:$B$883,$D372,EUROSTAT_VBE_IND_2005!$C$7:$C$883,"*"&amp;RIGHT($A372,3)&amp;"*",EUROSTAT_VBE_IND_2005!$D$7:$D$883,"554*"))/1000-(SUMIFS(EUROSTAT_VBE_IND_2005!O$7:O$883,EUROSTAT_VBE_IND_2005!$B$7:$B$883,$D372,EUROSTAT_VBE_IND_2005!$C$7:$C$883,"*"&amp;RIGHT($A372,3)&amp;"*",EUROSTAT_VBE_IND_2005!$D$7:$D$883,"5543*"))/1000-(SUMIFS(EUROSTAT_VBE_IND_2005!O$7:O$883,EUROSTAT_VBE_IND_2005!$B$7:$B$883,$D372,EUROSTAT_VBE_IND_2005!$C$7:$C$883,"*"&amp;RIGHT($A372,3)&amp;"*",EUROSTAT_VBE_IND_2005!$D$7:$D$883,"5544*"))/1000</f>
        <v>8.664</v>
      </c>
      <c r="S372" s="17">
        <f>(SUMIFS(EUROSTAT_VBE_IND_2005!P$7:P$883,EUROSTAT_VBE_IND_2005!$B$7:$B$883,$D372,EUROSTAT_VBE_IND_2005!$C$7:$C$883,"*"&amp;RIGHT($A372,3)&amp;"*",EUROSTAT_VBE_IND_2005!$D$7:$D$883,"554*"))/1000-(SUMIFS(EUROSTAT_VBE_IND_2005!P$7:P$883,EUROSTAT_VBE_IND_2005!$B$7:$B$883,$D372,EUROSTAT_VBE_IND_2005!$C$7:$C$883,"*"&amp;RIGHT($A372,3)&amp;"*",EUROSTAT_VBE_IND_2005!$D$7:$D$883,"5543*"))/1000-(SUMIFS(EUROSTAT_VBE_IND_2005!P$7:P$883,EUROSTAT_VBE_IND_2005!$B$7:$B$883,$D372,EUROSTAT_VBE_IND_2005!$C$7:$C$883,"*"&amp;RIGHT($A372,3)&amp;"*",EUROSTAT_VBE_IND_2005!$D$7:$D$883,"5544*"))/1000</f>
        <v>43.074</v>
      </c>
      <c r="T372" s="17">
        <f>(SUMIFS(EUROSTAT_VBE_IND_2005!Q$7:Q$883,EUROSTAT_VBE_IND_2005!$B$7:$B$883,$D372,EUROSTAT_VBE_IND_2005!$C$7:$C$883,"*"&amp;RIGHT($A372,3)&amp;"*",EUROSTAT_VBE_IND_2005!$D$7:$D$883,"554*"))/1000-(SUMIFS(EUROSTAT_VBE_IND_2005!Q$7:Q$883,EUROSTAT_VBE_IND_2005!$B$7:$B$883,$D372,EUROSTAT_VBE_IND_2005!$C$7:$C$883,"*"&amp;RIGHT($A372,3)&amp;"*",EUROSTAT_VBE_IND_2005!$D$7:$D$883,"5543*"))/1000-(SUMIFS(EUROSTAT_VBE_IND_2005!Q$7:Q$883,EUROSTAT_VBE_IND_2005!$B$7:$B$883,$D372,EUROSTAT_VBE_IND_2005!$C$7:$C$883,"*"&amp;RIGHT($A372,3)&amp;"*",EUROSTAT_VBE_IND_2005!$D$7:$D$883,"5544*"))/1000</f>
        <v>0.773</v>
      </c>
      <c r="U372" s="17">
        <f>(SUMIFS(EUROSTAT_VBE_IND_2005!R$7:R$883,EUROSTAT_VBE_IND_2005!$B$7:$B$883,$D372,EUROSTAT_VBE_IND_2005!$C$7:$C$883,"*"&amp;RIGHT($A372,3)&amp;"*",EUROSTAT_VBE_IND_2005!$D$7:$D$883,"554*"))/1000-(SUMIFS(EUROSTAT_VBE_IND_2005!R$7:R$883,EUROSTAT_VBE_IND_2005!$B$7:$B$883,$D372,EUROSTAT_VBE_IND_2005!$C$7:$C$883,"*"&amp;RIGHT($A372,3)&amp;"*",EUROSTAT_VBE_IND_2005!$D$7:$D$883,"5543*"))/1000-(SUMIFS(EUROSTAT_VBE_IND_2005!R$7:R$883,EUROSTAT_VBE_IND_2005!$B$7:$B$883,$D372,EUROSTAT_VBE_IND_2005!$C$7:$C$883,"*"&amp;RIGHT($A372,3)&amp;"*",EUROSTAT_VBE_IND_2005!$D$7:$D$883,"5544*"))/1000</f>
        <v>1.006</v>
      </c>
      <c r="V372" s="17">
        <f>(SUMIFS(EUROSTAT_VBE_IND_2005!S$7:S$883,EUROSTAT_VBE_IND_2005!$B$7:$B$883,$D372,EUROSTAT_VBE_IND_2005!$C$7:$C$883,"*"&amp;RIGHT($A372,3)&amp;"*",EUROSTAT_VBE_IND_2005!$D$7:$D$883,"554*"))/1000-(SUMIFS(EUROSTAT_VBE_IND_2005!S$7:S$883,EUROSTAT_VBE_IND_2005!$B$7:$B$883,$D372,EUROSTAT_VBE_IND_2005!$C$7:$C$883,"*"&amp;RIGHT($A372,3)&amp;"*",EUROSTAT_VBE_IND_2005!$D$7:$D$883,"5543*"))/1000-(SUMIFS(EUROSTAT_VBE_IND_2005!S$7:S$883,EUROSTAT_VBE_IND_2005!$B$7:$B$883,$D372,EUROSTAT_VBE_IND_2005!$C$7:$C$883,"*"&amp;RIGHT($A372,3)&amp;"*",EUROSTAT_VBE_IND_2005!$D$7:$D$883,"5544*"))/1000</f>
        <v>4.579</v>
      </c>
      <c r="W372" s="17">
        <f>(SUMIFS(EUROSTAT_VBE_IND_2005!T$7:T$883,EUROSTAT_VBE_IND_2005!$B$7:$B$883,$D372,EUROSTAT_VBE_IND_2005!$C$7:$C$883,"*"&amp;RIGHT($A372,3)&amp;"*",EUROSTAT_VBE_IND_2005!$D$7:$D$883,"554*"))/1000-(SUMIFS(EUROSTAT_VBE_IND_2005!T$7:T$883,EUROSTAT_VBE_IND_2005!$B$7:$B$883,$D372,EUROSTAT_VBE_IND_2005!$C$7:$C$883,"*"&amp;RIGHT($A372,3)&amp;"*",EUROSTAT_VBE_IND_2005!$D$7:$D$883,"5543*"))/1000-(SUMIFS(EUROSTAT_VBE_IND_2005!T$7:T$883,EUROSTAT_VBE_IND_2005!$B$7:$B$883,$D372,EUROSTAT_VBE_IND_2005!$C$7:$C$883,"*"&amp;RIGHT($A372,3)&amp;"*",EUROSTAT_VBE_IND_2005!$D$7:$D$883,"5544*"))/1000</f>
        <v>0</v>
      </c>
      <c r="X372" s="17">
        <f>(SUMIFS(EUROSTAT_VBE_IND_2005!U$7:U$883,EUROSTAT_VBE_IND_2005!$B$7:$B$883,$D372,EUROSTAT_VBE_IND_2005!$C$7:$C$883,"*"&amp;RIGHT($A372,3)&amp;"*",EUROSTAT_VBE_IND_2005!$D$7:$D$883,"554*"))/1000-(SUMIFS(EUROSTAT_VBE_IND_2005!U$7:U$883,EUROSTAT_VBE_IND_2005!$B$7:$B$883,$D372,EUROSTAT_VBE_IND_2005!$C$7:$C$883,"*"&amp;RIGHT($A372,3)&amp;"*",EUROSTAT_VBE_IND_2005!$D$7:$D$883,"5543*"))/1000-(SUMIFS(EUROSTAT_VBE_IND_2005!U$7:U$883,EUROSTAT_VBE_IND_2005!$B$7:$B$883,$D372,EUROSTAT_VBE_IND_2005!$C$7:$C$883,"*"&amp;RIGHT($A372,3)&amp;"*",EUROSTAT_VBE_IND_2005!$D$7:$D$883,"5544*"))/1000</f>
        <v>4.744</v>
      </c>
      <c r="Y372" s="17">
        <f>(SUMIFS(EUROSTAT_VBE_IND_2005!V$7:V$883,EUROSTAT_VBE_IND_2005!$B$7:$B$883,$D372,EUROSTAT_VBE_IND_2005!$C$7:$C$883,"*"&amp;RIGHT($A372,3)&amp;"*",EUROSTAT_VBE_IND_2005!$D$7:$D$883,"554*"))/1000-(SUMIFS(EUROSTAT_VBE_IND_2005!V$7:V$883,EUROSTAT_VBE_IND_2005!$B$7:$B$883,$D372,EUROSTAT_VBE_IND_2005!$C$7:$C$883,"*"&amp;RIGHT($A372,3)&amp;"*",EUROSTAT_VBE_IND_2005!$D$7:$D$883,"5543*"))/1000-(SUMIFS(EUROSTAT_VBE_IND_2005!V$7:V$883,EUROSTAT_VBE_IND_2005!$B$7:$B$883,$D372,EUROSTAT_VBE_IND_2005!$C$7:$C$883,"*"&amp;RIGHT($A372,3)&amp;"*",EUROSTAT_VBE_IND_2005!$D$7:$D$883,"5544*"))/1000</f>
        <v>2.081</v>
      </c>
      <c r="Z372" s="17">
        <f>(SUMIFS(EUROSTAT_VBE_IND_2005!W$7:W$883,EUROSTAT_VBE_IND_2005!$B$7:$B$883,$D372,EUROSTAT_VBE_IND_2005!$C$7:$C$883,"*"&amp;RIGHT($A372,3)&amp;"*",EUROSTAT_VBE_IND_2005!$D$7:$D$883,"554*"))/1000-(SUMIFS(EUROSTAT_VBE_IND_2005!W$7:W$883,EUROSTAT_VBE_IND_2005!$B$7:$B$883,$D372,EUROSTAT_VBE_IND_2005!$C$7:$C$883,"*"&amp;RIGHT($A372,3)&amp;"*",EUROSTAT_VBE_IND_2005!$D$7:$D$883,"5543*"))/1000-(SUMIFS(EUROSTAT_VBE_IND_2005!W$7:W$883,EUROSTAT_VBE_IND_2005!$B$7:$B$883,$D372,EUROSTAT_VBE_IND_2005!$C$7:$C$883,"*"&amp;RIGHT($A372,3)&amp;"*",EUROSTAT_VBE_IND_2005!$D$7:$D$883,"5544*"))/1000</f>
        <v>0.881</v>
      </c>
      <c r="AA372" s="17">
        <f>(SUMIFS(EUROSTAT_VBE_IND_2005!X$7:X$883,EUROSTAT_VBE_IND_2005!$B$7:$B$883,$D372,EUROSTAT_VBE_IND_2005!$C$7:$C$883,"*"&amp;RIGHT($A372,3)&amp;"*",EUROSTAT_VBE_IND_2005!$D$7:$D$883,"554*"))/1000-(SUMIFS(EUROSTAT_VBE_IND_2005!X$7:X$883,EUROSTAT_VBE_IND_2005!$B$7:$B$883,$D372,EUROSTAT_VBE_IND_2005!$C$7:$C$883,"*"&amp;RIGHT($A372,3)&amp;"*",EUROSTAT_VBE_IND_2005!$D$7:$D$883,"5543*"))/1000-(SUMIFS(EUROSTAT_VBE_IND_2005!X$7:X$883,EUROSTAT_VBE_IND_2005!$B$7:$B$883,$D372,EUROSTAT_VBE_IND_2005!$C$7:$C$883,"*"&amp;RIGHT($A372,3)&amp;"*",EUROSTAT_VBE_IND_2005!$D$7:$D$883,"5544*"))/1000</f>
        <v>3.187</v>
      </c>
      <c r="AB372" s="17">
        <f>(SUMIFS(EUROSTAT_VBE_IND_2005!AA$7:AA$883,EUROSTAT_VBE_IND_2005!$B$7:$B$883,$D372,EUROSTAT_VBE_IND_2005!$C$7:$C$883,"*"&amp;RIGHT($A372,3)&amp;"*",EUROSTAT_VBE_IND_2005!$D$7:$D$883,"554*"))/1000-(SUMIFS(EUROSTAT_VBE_IND_2005!AA$7:AA$883,EUROSTAT_VBE_IND_2005!$B$7:$B$883,$D372,EUROSTAT_VBE_IND_2005!$C$7:$C$883,"*"&amp;RIGHT($A372,3)&amp;"*",EUROSTAT_VBE_IND_2005!$D$7:$D$883,"5543*"))/1000-(SUMIFS(EUROSTAT_VBE_IND_2005!AA$7:AA$883,EUROSTAT_VBE_IND_2005!$B$7:$B$883,$D372,EUROSTAT_VBE_IND_2005!$C$7:$C$883,"*"&amp;RIGHT($A372,3)&amp;"*",EUROSTAT_VBE_IND_2005!$D$7:$D$883,"5544*"))/1000</f>
        <v>0</v>
      </c>
      <c r="AC372" s="17">
        <f>(SUMIFS(EUROSTAT_VBE_IND_2005!AB$7:AB$883,EUROSTAT_VBE_IND_2005!$B$7:$B$883,$D372,EUROSTAT_VBE_IND_2005!$C$7:$C$883,"*"&amp;RIGHT($A372,3)&amp;"*",EUROSTAT_VBE_IND_2005!$D$7:$D$883,"554*"))/1000-(SUMIFS(EUROSTAT_VBE_IND_2005!AB$7:AB$883,EUROSTAT_VBE_IND_2005!$B$7:$B$883,$D372,EUROSTAT_VBE_IND_2005!$C$7:$C$883,"*"&amp;RIGHT($A372,3)&amp;"*",EUROSTAT_VBE_IND_2005!$D$7:$D$883,"5543*"))/1000-(SUMIFS(EUROSTAT_VBE_IND_2005!AB$7:AB$883,EUROSTAT_VBE_IND_2005!$B$7:$B$883,$D372,EUROSTAT_VBE_IND_2005!$C$7:$C$883,"*"&amp;RIGHT($A372,3)&amp;"*",EUROSTAT_VBE_IND_2005!$D$7:$D$883,"5544*"))/1000</f>
        <v>1.03</v>
      </c>
      <c r="AD372" s="17">
        <f>(SUMIFS(EUROSTAT_VBE_IND_2005!AC$7:AC$883,EUROSTAT_VBE_IND_2005!$B$7:$B$883,$D372,EUROSTAT_VBE_IND_2005!$C$7:$C$883,"*"&amp;RIGHT($A372,3)&amp;"*",EUROSTAT_VBE_IND_2005!$D$7:$D$883,"554*"))/1000-(SUMIFS(EUROSTAT_VBE_IND_2005!AC$7:AC$883,EUROSTAT_VBE_IND_2005!$B$7:$B$883,$D372,EUROSTAT_VBE_IND_2005!$C$7:$C$883,"*"&amp;RIGHT($A372,3)&amp;"*",EUROSTAT_VBE_IND_2005!$D$7:$D$883,"5543*"))/1000-(SUMIFS(EUROSTAT_VBE_IND_2005!AC$7:AC$883,EUROSTAT_VBE_IND_2005!$B$7:$B$883,$D372,EUROSTAT_VBE_IND_2005!$C$7:$C$883,"*"&amp;RIGHT($A372,3)&amp;"*",EUROSTAT_VBE_IND_2005!$D$7:$D$883,"5544*"))/1000</f>
        <v>2.953</v>
      </c>
      <c r="AE372" s="17">
        <f>(SUMIFS(EUROSTAT_VBE_IND_2005!AD$7:AD$883,EUROSTAT_VBE_IND_2005!$B$7:$B$883,$D372,EUROSTAT_VBE_IND_2005!$C$7:$C$883,"*"&amp;RIGHT($A372,3)&amp;"*",EUROSTAT_VBE_IND_2005!$D$7:$D$883,"554*"))/1000-(SUMIFS(EUROSTAT_VBE_IND_2005!AD$7:AD$883,EUROSTAT_VBE_IND_2005!$B$7:$B$883,$D372,EUROSTAT_VBE_IND_2005!$C$7:$C$883,"*"&amp;RIGHT($A372,3)&amp;"*",EUROSTAT_VBE_IND_2005!$D$7:$D$883,"5543*"))/1000-(SUMIFS(EUROSTAT_VBE_IND_2005!AD$7:AD$883,EUROSTAT_VBE_IND_2005!$B$7:$B$883,$D372,EUROSTAT_VBE_IND_2005!$C$7:$C$883,"*"&amp;RIGHT($A372,3)&amp;"*",EUROSTAT_VBE_IND_2005!$D$7:$D$883,"5544*"))/1000</f>
        <v>9.641</v>
      </c>
      <c r="AF372" s="17">
        <f>(SUMIFS(EUROSTAT_VBE_IND_2005!AE$7:AE$883,EUROSTAT_VBE_IND_2005!$B$7:$B$883,$D372,EUROSTAT_VBE_IND_2005!$C$7:$C$883,"*"&amp;RIGHT($A372,3)&amp;"*",EUROSTAT_VBE_IND_2005!$D$7:$D$883,"554*"))/1000-(SUMIFS(EUROSTAT_VBE_IND_2005!AE$7:AE$883,EUROSTAT_VBE_IND_2005!$B$7:$B$883,$D372,EUROSTAT_VBE_IND_2005!$C$7:$C$883,"*"&amp;RIGHT($A372,3)&amp;"*",EUROSTAT_VBE_IND_2005!$D$7:$D$883,"5543*"))/1000-(SUMIFS(EUROSTAT_VBE_IND_2005!AE$7:AE$883,EUROSTAT_VBE_IND_2005!$B$7:$B$883,$D372,EUROSTAT_VBE_IND_2005!$C$7:$C$883,"*"&amp;RIGHT($A372,3)&amp;"*",EUROSTAT_VBE_IND_2005!$D$7:$D$883,"5544*"))/1000</f>
        <v>1.633</v>
      </c>
      <c r="AG372" s="17">
        <f>(SUMIFS(EUROSTAT_VBE_IND_2005!AF$7:AF$883,EUROSTAT_VBE_IND_2005!$B$7:$B$883,$D372,EUROSTAT_VBE_IND_2005!$C$7:$C$883,"*"&amp;RIGHT($A372,3)&amp;"*",EUROSTAT_VBE_IND_2005!$D$7:$D$883,"554*"))/1000-(SUMIFS(EUROSTAT_VBE_IND_2005!AF$7:AF$883,EUROSTAT_VBE_IND_2005!$B$7:$B$883,$D372,EUROSTAT_VBE_IND_2005!$C$7:$C$883,"*"&amp;RIGHT($A372,3)&amp;"*",EUROSTAT_VBE_IND_2005!$D$7:$D$883,"5543*"))/1000-(SUMIFS(EUROSTAT_VBE_IND_2005!AF$7:AF$883,EUROSTAT_VBE_IND_2005!$B$7:$B$883,$D372,EUROSTAT_VBE_IND_2005!$C$7:$C$883,"*"&amp;RIGHT($A372,3)&amp;"*",EUROSTAT_VBE_IND_2005!$D$7:$D$883,"5544*"))/1000</f>
        <v>2.543</v>
      </c>
      <c r="AH372" s="17">
        <f>(SUMIFS(EUROSTAT_VBE_IND_2005!AH$7:AH$883,EUROSTAT_VBE_IND_2005!$B$7:$B$883,$D372,EUROSTAT_VBE_IND_2005!$C$7:$C$883,"*"&amp;RIGHT($A372,3)&amp;"*",EUROSTAT_VBE_IND_2005!$D$7:$D$883,"554*"))/1000-(SUMIFS(EUROSTAT_VBE_IND_2005!AH$7:AH$883,EUROSTAT_VBE_IND_2005!$B$7:$B$883,$D372,EUROSTAT_VBE_IND_2005!$C$7:$C$883,"*"&amp;RIGHT($A372,3)&amp;"*",EUROSTAT_VBE_IND_2005!$D$7:$D$883,"5543*"))/1000-(SUMIFS(EUROSTAT_VBE_IND_2005!AH$7:AH$883,EUROSTAT_VBE_IND_2005!$B$7:$B$883,$D372,EUROSTAT_VBE_IND_2005!$C$7:$C$883,"*"&amp;RIGHT($A372,3)&amp;"*",EUROSTAT_VBE_IND_2005!$D$7:$D$883,"5544*"))/1000</f>
        <v>18.1</v>
      </c>
      <c r="AI372" s="17">
        <f>(SUMIFS(EUROSTAT_VBE_IND_2005!AI$7:AI$883,EUROSTAT_VBE_IND_2005!$B$7:$B$883,$D372,EUROSTAT_VBE_IND_2005!$C$7:$C$883,"*"&amp;RIGHT($A372,3)&amp;"*",EUROSTAT_VBE_IND_2005!$D$7:$D$883,"554*"))/1000-(SUMIFS(EUROSTAT_VBE_IND_2005!AI$7:AI$883,EUROSTAT_VBE_IND_2005!$B$7:$B$883,$D372,EUROSTAT_VBE_IND_2005!$C$7:$C$883,"*"&amp;RIGHT($A372,3)&amp;"*",EUROSTAT_VBE_IND_2005!$D$7:$D$883,"5543*"))/1000-(SUMIFS(EUROSTAT_VBE_IND_2005!AI$7:AI$883,EUROSTAT_VBE_IND_2005!$B$7:$B$883,$D372,EUROSTAT_VBE_IND_2005!$C$7:$C$883,"*"&amp;RIGHT($A372,3)&amp;"*",EUROSTAT_VBE_IND_2005!$D$7:$D$883,"5544*"))/1000</f>
        <v>1.536</v>
      </c>
      <c r="AJ372" s="17">
        <f>(SUMIFS(EUROSTAT_VBE_IND_2005!AJ$7:AJ$883,EUROSTAT_VBE_IND_2005!$B$7:$B$883,$D372,EUROSTAT_VBE_IND_2005!$C$7:$C$883,"*"&amp;RIGHT($A372,3)&amp;"*",EUROSTAT_VBE_IND_2005!$D$7:$D$883,"554*"))/1000-(SUMIFS(EUROSTAT_VBE_IND_2005!AJ$7:AJ$883,EUROSTAT_VBE_IND_2005!$B$7:$B$883,$D372,EUROSTAT_VBE_IND_2005!$C$7:$C$883,"*"&amp;RIGHT($A372,3)&amp;"*",EUROSTAT_VBE_IND_2005!$D$7:$D$883,"5543*"))/1000-(SUMIFS(EUROSTAT_VBE_IND_2005!AJ$7:AJ$883,EUROSTAT_VBE_IND_2005!$B$7:$B$883,$D372,EUROSTAT_VBE_IND_2005!$C$7:$C$883,"*"&amp;RIGHT($A372,3)&amp;"*",EUROSTAT_VBE_IND_2005!$D$7:$D$883,"5544*"))/1000</f>
        <v>1.028</v>
      </c>
      <c r="AK372" s="17">
        <f>(SUMIFS(EUROSTAT_VBE_IND_2005!AK$7:AK$883,EUROSTAT_VBE_IND_2005!$B$7:$B$883,$D372,EUROSTAT_VBE_IND_2005!$C$7:$C$883,"*"&amp;RIGHT($A372,3)&amp;"*",EUROSTAT_VBE_IND_2005!$D$7:$D$883,"554*"))/1000-(SUMIFS(EUROSTAT_VBE_IND_2005!AK$7:AK$883,EUROSTAT_VBE_IND_2005!$B$7:$B$883,$D372,EUROSTAT_VBE_IND_2005!$C$7:$C$883,"*"&amp;RIGHT($A372,3)&amp;"*",EUROSTAT_VBE_IND_2005!$D$7:$D$883,"5543*"))/1000-(SUMIFS(EUROSTAT_VBE_IND_2005!AK$7:AK$883,EUROSTAT_VBE_IND_2005!$B$7:$B$883,$D372,EUROSTAT_VBE_IND_2005!$C$7:$C$883,"*"&amp;RIGHT($A372,3)&amp;"*",EUROSTAT_VBE_IND_2005!$D$7:$D$883,"5544*"))/1000</f>
        <v>0</v>
      </c>
      <c r="AL372" s="198"/>
      <c r="AM372" s="198"/>
      <c r="AN372" s="198"/>
      <c r="AO372" s="17">
        <f>(SUMIFS(EUROSTAT_VBE_IND_2005!Y$7:Y$883,EUROSTAT_VBE_IND_2005!$B$7:$B$883,$D372,EUROSTAT_VBE_IND_2005!$C$7:$C$883,"*"&amp;RIGHT($A372,3)&amp;"*",EUROSTAT_VBE_IND_2005!$D$7:$D$883,"554*"))/1000-(SUMIFS(EUROSTAT_VBE_IND_2005!Y$7:Y$883,EUROSTAT_VBE_IND_2005!$B$7:$B$883,$D372,EUROSTAT_VBE_IND_2005!$C$7:$C$883,"*"&amp;RIGHT($A372,3)&amp;"*",EUROSTAT_VBE_IND_2005!$D$7:$D$883,"5543*"))/1000-(SUMIFS(EUROSTAT_VBE_IND_2005!Y$7:Y$883,EUROSTAT_VBE_IND_2005!$B$7:$B$883,$D372,EUROSTAT_VBE_IND_2005!$C$7:$C$883,"*"&amp;RIGHT($A372,3)&amp;"*",EUROSTAT_VBE_IND_2005!$D$7:$D$883,"5544*"))/1000</f>
        <v>0</v>
      </c>
      <c r="AP372" s="17">
        <f>(SUMIFS(EUROSTAT_VBE_IND_2005!Z$7:Z$883,EUROSTAT_VBE_IND_2005!$B$7:$B$883,$D372,EUROSTAT_VBE_IND_2005!$C$7:$C$883,"*"&amp;RIGHT($A372,3)&amp;"*",EUROSTAT_VBE_IND_2005!$D$7:$D$883,"554*"))/1000-(SUMIFS(EUROSTAT_VBE_IND_2005!Z$7:Z$883,EUROSTAT_VBE_IND_2005!$B$7:$B$883,$D372,EUROSTAT_VBE_IND_2005!$C$7:$C$883,"*"&amp;RIGHT($A372,3)&amp;"*",EUROSTAT_VBE_IND_2005!$D$7:$D$883,"5543*"))/1000-(SUMIFS(EUROSTAT_VBE_IND_2005!Z$7:Z$883,EUROSTAT_VBE_IND_2005!$B$7:$B$883,$D372,EUROSTAT_VBE_IND_2005!$C$7:$C$883,"*"&amp;RIGHT($A372,3)&amp;"*",EUROSTAT_VBE_IND_2005!$D$7:$D$883,"5544*"))/1000</f>
        <v>0.022</v>
      </c>
      <c r="AQ372" s="17">
        <f>(SUMIFS(EUROSTAT_VBE_IND_2005!AG$7:AG$883,EUROSTAT_VBE_IND_2005!$B$7:$B$883,$D372,EUROSTAT_VBE_IND_2005!$C$7:$C$883,"*"&amp;RIGHT($A372,3)&amp;"*",EUROSTAT_VBE_IND_2005!$D$7:$D$883,"554*"))/1000-(SUMIFS(EUROSTAT_VBE_IND_2005!AG$7:AG$883,EUROSTAT_VBE_IND_2005!$B$7:$B$883,$D372,EUROSTAT_VBE_IND_2005!$C$7:$C$883,"*"&amp;RIGHT($A372,3)&amp;"*",EUROSTAT_VBE_IND_2005!$D$7:$D$883,"5543*"))/1000-(SUMIFS(EUROSTAT_VBE_IND_2005!AG$7:AG$883,EUROSTAT_VBE_IND_2005!$B$7:$B$883,$D372,EUROSTAT_VBE_IND_2005!$C$7:$C$883,"*"&amp;RIGHT($A372,3)&amp;"*",EUROSTAT_VBE_IND_2005!$D$7:$D$883,"5544*"))/1000</f>
        <v>0</v>
      </c>
    </row>
    <row r="373" spans="1:43">
      <c r="A373" t="str">
        <f>LEFT(EUROSTAT_VBE_IND_2005!$C$579,8)</f>
        <v>B_101851</v>
      </c>
      <c r="B373" s="28" t="s">
        <v>306</v>
      </c>
      <c r="C373" t="s">
        <v>293</v>
      </c>
      <c r="D373" t="s">
        <v>55</v>
      </c>
      <c r="E373" t="s">
        <v>245</v>
      </c>
      <c r="F373" t="s">
        <v>265</v>
      </c>
      <c r="G373" s="17">
        <f>(SUMIFS(EUROSTAT_VBE_IND_2005!E$7:E$883,EUROSTAT_VBE_IND_2005!$B$7:$B$883,$D373,EUROSTAT_VBE_IND_2005!$C$7:$C$883,"*"&amp;RIGHT($A373,3)&amp;"*",EUROSTAT_VBE_IND_2005!$D$7:$D$883,"5543*"))/1000</f>
        <v>0</v>
      </c>
      <c r="H373" s="17">
        <f>(SUMIFS(EUROSTAT_VBE_IND_2005!F$7:F$883,EUROSTAT_VBE_IND_2005!$B$7:$B$883,$D373,EUROSTAT_VBE_IND_2005!$C$7:$C$883,"*"&amp;RIGHT($A373,3)&amp;"*",EUROSTAT_VBE_IND_2005!$D$7:$D$883,"5543*"))/1000</f>
        <v>0</v>
      </c>
      <c r="I373" s="17">
        <f>(SUMIFS(EUROSTAT_VBE_IND_2005!G$7:G$883,EUROSTAT_VBE_IND_2005!$B$7:$B$883,$D373,EUROSTAT_VBE_IND_2005!$C$7:$C$883,"*"&amp;RIGHT($A373,3)&amp;"*",EUROSTAT_VBE_IND_2005!$D$7:$D$883,"5543*"))/1000</f>
        <v>0</v>
      </c>
      <c r="J373" s="198"/>
      <c r="K373" s="17">
        <f>(SUMIFS(EUROSTAT_VBE_IND_2005!H$7:H$883,EUROSTAT_VBE_IND_2005!$B$7:$B$883,$D373,EUROSTAT_VBE_IND_2005!$C$7:$C$883,"*"&amp;RIGHT($A373,3)&amp;"*",EUROSTAT_VBE_IND_2005!$D$7:$D$883,"5543*"))/1000</f>
        <v>0</v>
      </c>
      <c r="L373" s="17">
        <f>(SUMIFS(EUROSTAT_VBE_IND_2005!I$7:I$883,EUROSTAT_VBE_IND_2005!$B$7:$B$883,$D373,EUROSTAT_VBE_IND_2005!$C$7:$C$883,"*"&amp;RIGHT($A373,3)&amp;"*",EUROSTAT_VBE_IND_2005!$D$7:$D$883,"5543*"))/1000</f>
        <v>0</v>
      </c>
      <c r="M373" s="17">
        <f>(SUMIFS(EUROSTAT_VBE_IND_2005!J$7:J$883,EUROSTAT_VBE_IND_2005!$B$7:$B$883,$D373,EUROSTAT_VBE_IND_2005!$C$7:$C$883,"*"&amp;RIGHT($A373,3)&amp;"*",EUROSTAT_VBE_IND_2005!$D$7:$D$883,"5543*"))/1000</f>
        <v>0.002</v>
      </c>
      <c r="N373" s="17">
        <f>(SUMIFS(EUROSTAT_VBE_IND_2005!K$7:K$883,EUROSTAT_VBE_IND_2005!$B$7:$B$883,$D373,EUROSTAT_VBE_IND_2005!$C$7:$C$883,"*"&amp;RIGHT($A373,3)&amp;"*",EUROSTAT_VBE_IND_2005!$D$7:$D$883,"5543*"))/1000</f>
        <v>0.026</v>
      </c>
      <c r="O373" s="17">
        <f>(SUMIFS(EUROSTAT_VBE_IND_2005!L$7:L$883,EUROSTAT_VBE_IND_2005!$B$7:$B$883,$D373,EUROSTAT_VBE_IND_2005!$C$7:$C$883,"*"&amp;RIGHT($A373,3)&amp;"*",EUROSTAT_VBE_IND_2005!$D$7:$D$883,"5543*"))/1000</f>
        <v>0</v>
      </c>
      <c r="P373" s="17">
        <f>(SUMIFS(EUROSTAT_VBE_IND_2005!M$7:M$883,EUROSTAT_VBE_IND_2005!$B$7:$B$883,$D373,EUROSTAT_VBE_IND_2005!$C$7:$C$883,"*"&amp;RIGHT($A373,3)&amp;"*",EUROSTAT_VBE_IND_2005!$D$7:$D$883,"5543*"))/1000</f>
        <v>0</v>
      </c>
      <c r="Q373" s="17">
        <f>(SUMIFS(EUROSTAT_VBE_IND_2005!N$7:N$883,EUROSTAT_VBE_IND_2005!$B$7:$B$883,$D373,EUROSTAT_VBE_IND_2005!$C$7:$C$883,"*"&amp;RIGHT($A373,3)&amp;"*",EUROSTAT_VBE_IND_2005!$D$7:$D$883,"5543*"))/1000</f>
        <v>0</v>
      </c>
      <c r="R373" s="17">
        <f>(SUMIFS(EUROSTAT_VBE_IND_2005!O$7:O$883,EUROSTAT_VBE_IND_2005!$B$7:$B$883,$D373,EUROSTAT_VBE_IND_2005!$C$7:$C$883,"*"&amp;RIGHT($A373,3)&amp;"*",EUROSTAT_VBE_IND_2005!$D$7:$D$883,"5543*"))/1000</f>
        <v>0</v>
      </c>
      <c r="S373" s="17">
        <f>(SUMIFS(EUROSTAT_VBE_IND_2005!P$7:P$883,EUROSTAT_VBE_IND_2005!$B$7:$B$883,$D373,EUROSTAT_VBE_IND_2005!$C$7:$C$883,"*"&amp;RIGHT($A373,3)&amp;"*",EUROSTAT_VBE_IND_2005!$D$7:$D$883,"5543*"))/1000</f>
        <v>0</v>
      </c>
      <c r="T373" s="17">
        <f>(SUMIFS(EUROSTAT_VBE_IND_2005!Q$7:Q$883,EUROSTAT_VBE_IND_2005!$B$7:$B$883,$D373,EUROSTAT_VBE_IND_2005!$C$7:$C$883,"*"&amp;RIGHT($A373,3)&amp;"*",EUROSTAT_VBE_IND_2005!$D$7:$D$883,"5543*"))/1000</f>
        <v>0</v>
      </c>
      <c r="U373" s="17">
        <f>(SUMIFS(EUROSTAT_VBE_IND_2005!R$7:R$883,EUROSTAT_VBE_IND_2005!$B$7:$B$883,$D373,EUROSTAT_VBE_IND_2005!$C$7:$C$883,"*"&amp;RIGHT($A373,3)&amp;"*",EUROSTAT_VBE_IND_2005!$D$7:$D$883,"5543*"))/1000</f>
        <v>0</v>
      </c>
      <c r="V373" s="17">
        <f>(SUMIFS(EUROSTAT_VBE_IND_2005!S$7:S$883,EUROSTAT_VBE_IND_2005!$B$7:$B$883,$D373,EUROSTAT_VBE_IND_2005!$C$7:$C$883,"*"&amp;RIGHT($A373,3)&amp;"*",EUROSTAT_VBE_IND_2005!$D$7:$D$883,"5543*"))/1000</f>
        <v>0</v>
      </c>
      <c r="W373" s="17">
        <f>(SUMIFS(EUROSTAT_VBE_IND_2005!T$7:T$883,EUROSTAT_VBE_IND_2005!$B$7:$B$883,$D373,EUROSTAT_VBE_IND_2005!$C$7:$C$883,"*"&amp;RIGHT($A373,3)&amp;"*",EUROSTAT_VBE_IND_2005!$D$7:$D$883,"5543*"))/1000</f>
        <v>0</v>
      </c>
      <c r="X373" s="17">
        <f>(SUMIFS(EUROSTAT_VBE_IND_2005!U$7:U$883,EUROSTAT_VBE_IND_2005!$B$7:$B$883,$D373,EUROSTAT_VBE_IND_2005!$C$7:$C$883,"*"&amp;RIGHT($A373,3)&amp;"*",EUROSTAT_VBE_IND_2005!$D$7:$D$883,"5543*"))/1000</f>
        <v>0</v>
      </c>
      <c r="Y373" s="17">
        <f>(SUMIFS(EUROSTAT_VBE_IND_2005!V$7:V$883,EUROSTAT_VBE_IND_2005!$B$7:$B$883,$D373,EUROSTAT_VBE_IND_2005!$C$7:$C$883,"*"&amp;RIGHT($A373,3)&amp;"*",EUROSTAT_VBE_IND_2005!$D$7:$D$883,"5543*"))/1000</f>
        <v>0</v>
      </c>
      <c r="Z373" s="17">
        <f>(SUMIFS(EUROSTAT_VBE_IND_2005!W$7:W$883,EUROSTAT_VBE_IND_2005!$B$7:$B$883,$D373,EUROSTAT_VBE_IND_2005!$C$7:$C$883,"*"&amp;RIGHT($A373,3)&amp;"*",EUROSTAT_VBE_IND_2005!$D$7:$D$883,"5543*"))/1000</f>
        <v>0</v>
      </c>
      <c r="AA373" s="17">
        <f>(SUMIFS(EUROSTAT_VBE_IND_2005!X$7:X$883,EUROSTAT_VBE_IND_2005!$B$7:$B$883,$D373,EUROSTAT_VBE_IND_2005!$C$7:$C$883,"*"&amp;RIGHT($A373,3)&amp;"*",EUROSTAT_VBE_IND_2005!$D$7:$D$883,"5543*"))/1000</f>
        <v>0</v>
      </c>
      <c r="AB373" s="17">
        <f>(SUMIFS(EUROSTAT_VBE_IND_2005!AA$7:AA$883,EUROSTAT_VBE_IND_2005!$B$7:$B$883,$D373,EUROSTAT_VBE_IND_2005!$C$7:$C$883,"*"&amp;RIGHT($A373,3)&amp;"*",EUROSTAT_VBE_IND_2005!$D$7:$D$883,"5543*"))/1000</f>
        <v>0</v>
      </c>
      <c r="AC373" s="17">
        <f>(SUMIFS(EUROSTAT_VBE_IND_2005!AB$7:AB$883,EUROSTAT_VBE_IND_2005!$B$7:$B$883,$D373,EUROSTAT_VBE_IND_2005!$C$7:$C$883,"*"&amp;RIGHT($A373,3)&amp;"*",EUROSTAT_VBE_IND_2005!$D$7:$D$883,"5543*"))/1000</f>
        <v>0</v>
      </c>
      <c r="AD373" s="17">
        <f>(SUMIFS(EUROSTAT_VBE_IND_2005!AC$7:AC$883,EUROSTAT_VBE_IND_2005!$B$7:$B$883,$D373,EUROSTAT_VBE_IND_2005!$C$7:$C$883,"*"&amp;RIGHT($A373,3)&amp;"*",EUROSTAT_VBE_IND_2005!$D$7:$D$883,"5543*"))/1000</f>
        <v>0</v>
      </c>
      <c r="AE373" s="17">
        <f>(SUMIFS(EUROSTAT_VBE_IND_2005!AD$7:AD$883,EUROSTAT_VBE_IND_2005!$B$7:$B$883,$D373,EUROSTAT_VBE_IND_2005!$C$7:$C$883,"*"&amp;RIGHT($A373,3)&amp;"*",EUROSTAT_VBE_IND_2005!$D$7:$D$883,"5543*"))/1000</f>
        <v>0</v>
      </c>
      <c r="AF373" s="17">
        <f>(SUMIFS(EUROSTAT_VBE_IND_2005!AE$7:AE$883,EUROSTAT_VBE_IND_2005!$B$7:$B$883,$D373,EUROSTAT_VBE_IND_2005!$C$7:$C$883,"*"&amp;RIGHT($A373,3)&amp;"*",EUROSTAT_VBE_IND_2005!$D$7:$D$883,"5543*"))/1000</f>
        <v>0</v>
      </c>
      <c r="AG373" s="17">
        <f>(SUMIFS(EUROSTAT_VBE_IND_2005!AF$7:AF$883,EUROSTAT_VBE_IND_2005!$B$7:$B$883,$D373,EUROSTAT_VBE_IND_2005!$C$7:$C$883,"*"&amp;RIGHT($A373,3)&amp;"*",EUROSTAT_VBE_IND_2005!$D$7:$D$883,"5543*"))/1000</f>
        <v>0</v>
      </c>
      <c r="AH373" s="17">
        <f>(SUMIFS(EUROSTAT_VBE_IND_2005!AH$7:AH$883,EUROSTAT_VBE_IND_2005!$B$7:$B$883,$D373,EUROSTAT_VBE_IND_2005!$C$7:$C$883,"*"&amp;RIGHT($A373,3)&amp;"*",EUROSTAT_VBE_IND_2005!$D$7:$D$883,"5543*"))/1000</f>
        <v>0</v>
      </c>
      <c r="AI373" s="17">
        <f>(SUMIFS(EUROSTAT_VBE_IND_2005!AI$7:AI$883,EUROSTAT_VBE_IND_2005!$B$7:$B$883,$D373,EUROSTAT_VBE_IND_2005!$C$7:$C$883,"*"&amp;RIGHT($A373,3)&amp;"*",EUROSTAT_VBE_IND_2005!$D$7:$D$883,"5543*"))/1000</f>
        <v>0</v>
      </c>
      <c r="AJ373" s="17">
        <f>(SUMIFS(EUROSTAT_VBE_IND_2005!AJ$7:AJ$883,EUROSTAT_VBE_IND_2005!$B$7:$B$883,$D373,EUROSTAT_VBE_IND_2005!$C$7:$C$883,"*"&amp;RIGHT($A373,3)&amp;"*",EUROSTAT_VBE_IND_2005!$D$7:$D$883,"5543*"))/1000</f>
        <v>0</v>
      </c>
      <c r="AK373" s="17">
        <f>(SUMIFS(EUROSTAT_VBE_IND_2005!AK$7:AK$883,EUROSTAT_VBE_IND_2005!$B$7:$B$883,$D373,EUROSTAT_VBE_IND_2005!$C$7:$C$883,"*"&amp;RIGHT($A373,3)&amp;"*",EUROSTAT_VBE_IND_2005!$D$7:$D$883,"5543*"))/1000</f>
        <v>0</v>
      </c>
      <c r="AL373" s="198"/>
      <c r="AM373" s="198"/>
      <c r="AN373" s="198"/>
      <c r="AO373" s="17">
        <f>(SUMIFS(EUROSTAT_VBE_IND_2005!Y$7:Y$883,EUROSTAT_VBE_IND_2005!$B$7:$B$883,$D373,EUROSTAT_VBE_IND_2005!$C$7:$C$883,"*"&amp;RIGHT($A373,3)&amp;"*",EUROSTAT_VBE_IND_2005!$D$7:$D$883,"5543*"))/1000</f>
        <v>0</v>
      </c>
      <c r="AP373" s="17">
        <f>(SUMIFS(EUROSTAT_VBE_IND_2005!Z$7:Z$883,EUROSTAT_VBE_IND_2005!$B$7:$B$883,$D373,EUROSTAT_VBE_IND_2005!$C$7:$C$883,"*"&amp;RIGHT($A373,3)&amp;"*",EUROSTAT_VBE_IND_2005!$D$7:$D$883,"5543*"))/1000</f>
        <v>0</v>
      </c>
      <c r="AQ373" s="17">
        <f>(SUMIFS(EUROSTAT_VBE_IND_2005!AG$7:AG$883,EUROSTAT_VBE_IND_2005!$B$7:$B$883,$D373,EUROSTAT_VBE_IND_2005!$C$7:$C$883,"*"&amp;RIGHT($A373,3)&amp;"*",EUROSTAT_VBE_IND_2005!$D$7:$D$883,"5543*"))/1000</f>
        <v>0</v>
      </c>
    </row>
    <row r="374" spans="1:43">
      <c r="A374" t="str">
        <f>LEFT(EUROSTAT_VBE_IND_2005!$C$579,8)</f>
        <v>B_101851</v>
      </c>
      <c r="B374" s="28" t="s">
        <v>306</v>
      </c>
      <c r="C374" t="s">
        <v>293</v>
      </c>
      <c r="D374" t="s">
        <v>55</v>
      </c>
      <c r="E374" t="s">
        <v>246</v>
      </c>
      <c r="F374" t="s">
        <v>266</v>
      </c>
      <c r="G374" s="17">
        <f>(SUMIFS(EUROSTAT_VBE_IND_2005!E$7:E$883,EUROSTAT_VBE_IND_2005!$B$7:$B$883,$D374,EUROSTAT_VBE_IND_2005!$C$7:$C$883,"*"&amp;RIGHT($A374,3)&amp;"*",EUROSTAT_VBE_IND_2005!$D$7:$D$883,"7100*"))/1000</f>
        <v>0.359</v>
      </c>
      <c r="H374" s="17">
        <f>(SUMIFS(EUROSTAT_VBE_IND_2005!F$7:F$883,EUROSTAT_VBE_IND_2005!$B$7:$B$883,$D374,EUROSTAT_VBE_IND_2005!$C$7:$C$883,"*"&amp;RIGHT($A374,3)&amp;"*",EUROSTAT_VBE_IND_2005!$D$7:$D$883,"7100*"))/1000</f>
        <v>0</v>
      </c>
      <c r="I374" s="17">
        <f>(SUMIFS(EUROSTAT_VBE_IND_2005!G$7:G$883,EUROSTAT_VBE_IND_2005!$B$7:$B$883,$D374,EUROSTAT_VBE_IND_2005!$C$7:$C$883,"*"&amp;RIGHT($A374,3)&amp;"*",EUROSTAT_VBE_IND_2005!$D$7:$D$883,"7100*"))/1000</f>
        <v>0.213</v>
      </c>
      <c r="J374" s="198"/>
      <c r="K374" s="17">
        <f>(SUMIFS(EUROSTAT_VBE_IND_2005!H$7:H$883,EUROSTAT_VBE_IND_2005!$B$7:$B$883,$D374,EUROSTAT_VBE_IND_2005!$C$7:$C$883,"*"&amp;RIGHT($A374,3)&amp;"*",EUROSTAT_VBE_IND_2005!$D$7:$D$883,"7100*"))/1000</f>
        <v>0</v>
      </c>
      <c r="L374" s="17">
        <f>(SUMIFS(EUROSTAT_VBE_IND_2005!I$7:I$883,EUROSTAT_VBE_IND_2005!$B$7:$B$883,$D374,EUROSTAT_VBE_IND_2005!$C$7:$C$883,"*"&amp;RIGHT($A374,3)&amp;"*",EUROSTAT_VBE_IND_2005!$D$7:$D$883,"7100*"))/1000</f>
        <v>0</v>
      </c>
      <c r="M374" s="17">
        <f>(SUMIFS(EUROSTAT_VBE_IND_2005!J$7:J$883,EUROSTAT_VBE_IND_2005!$B$7:$B$883,$D374,EUROSTAT_VBE_IND_2005!$C$7:$C$883,"*"&amp;RIGHT($A374,3)&amp;"*",EUROSTAT_VBE_IND_2005!$D$7:$D$883,"7100*"))/1000</f>
        <v>0</v>
      </c>
      <c r="N374" s="17">
        <f>(SUMIFS(EUROSTAT_VBE_IND_2005!K$7:K$883,EUROSTAT_VBE_IND_2005!$B$7:$B$883,$D374,EUROSTAT_VBE_IND_2005!$C$7:$C$883,"*"&amp;RIGHT($A374,3)&amp;"*",EUROSTAT_VBE_IND_2005!$D$7:$D$883,"7100*"))/1000</f>
        <v>0</v>
      </c>
      <c r="O374" s="17">
        <f>(SUMIFS(EUROSTAT_VBE_IND_2005!L$7:L$883,EUROSTAT_VBE_IND_2005!$B$7:$B$883,$D374,EUROSTAT_VBE_IND_2005!$C$7:$C$883,"*"&amp;RIGHT($A374,3)&amp;"*",EUROSTAT_VBE_IND_2005!$D$7:$D$883,"7100*"))/1000</f>
        <v>0</v>
      </c>
      <c r="P374" s="17">
        <f>(SUMIFS(EUROSTAT_VBE_IND_2005!M$7:M$883,EUROSTAT_VBE_IND_2005!$B$7:$B$883,$D374,EUROSTAT_VBE_IND_2005!$C$7:$C$883,"*"&amp;RIGHT($A374,3)&amp;"*",EUROSTAT_VBE_IND_2005!$D$7:$D$883,"7100*"))/1000</f>
        <v>0</v>
      </c>
      <c r="Q374" s="17">
        <f>(SUMIFS(EUROSTAT_VBE_IND_2005!N$7:N$883,EUROSTAT_VBE_IND_2005!$B$7:$B$883,$D374,EUROSTAT_VBE_IND_2005!$C$7:$C$883,"*"&amp;RIGHT($A374,3)&amp;"*",EUROSTAT_VBE_IND_2005!$D$7:$D$883,"7100*"))/1000</f>
        <v>0</v>
      </c>
      <c r="R374" s="17">
        <f>(SUMIFS(EUROSTAT_VBE_IND_2005!O$7:O$883,EUROSTAT_VBE_IND_2005!$B$7:$B$883,$D374,EUROSTAT_VBE_IND_2005!$C$7:$C$883,"*"&amp;RIGHT($A374,3)&amp;"*",EUROSTAT_VBE_IND_2005!$D$7:$D$883,"7100*"))/1000</f>
        <v>0</v>
      </c>
      <c r="S374" s="17">
        <f>(SUMIFS(EUROSTAT_VBE_IND_2005!P$7:P$883,EUROSTAT_VBE_IND_2005!$B$7:$B$883,$D374,EUROSTAT_VBE_IND_2005!$C$7:$C$883,"*"&amp;RIGHT($A374,3)&amp;"*",EUROSTAT_VBE_IND_2005!$D$7:$D$883,"7100*"))/1000</f>
        <v>0</v>
      </c>
      <c r="T374" s="17">
        <f>(SUMIFS(EUROSTAT_VBE_IND_2005!Q$7:Q$883,EUROSTAT_VBE_IND_2005!$B$7:$B$883,$D374,EUROSTAT_VBE_IND_2005!$C$7:$C$883,"*"&amp;RIGHT($A374,3)&amp;"*",EUROSTAT_VBE_IND_2005!$D$7:$D$883,"7100*"))/1000</f>
        <v>0</v>
      </c>
      <c r="U374" s="17">
        <f>(SUMIFS(EUROSTAT_VBE_IND_2005!R$7:R$883,EUROSTAT_VBE_IND_2005!$B$7:$B$883,$D374,EUROSTAT_VBE_IND_2005!$C$7:$C$883,"*"&amp;RIGHT($A374,3)&amp;"*",EUROSTAT_VBE_IND_2005!$D$7:$D$883,"7100*"))/1000</f>
        <v>0</v>
      </c>
      <c r="V374" s="17">
        <f>(SUMIFS(EUROSTAT_VBE_IND_2005!S$7:S$883,EUROSTAT_VBE_IND_2005!$B$7:$B$883,$D374,EUROSTAT_VBE_IND_2005!$C$7:$C$883,"*"&amp;RIGHT($A374,3)&amp;"*",EUROSTAT_VBE_IND_2005!$D$7:$D$883,"7100*"))/1000</f>
        <v>0</v>
      </c>
      <c r="W374" s="17">
        <f>(SUMIFS(EUROSTAT_VBE_IND_2005!T$7:T$883,EUROSTAT_VBE_IND_2005!$B$7:$B$883,$D374,EUROSTAT_VBE_IND_2005!$C$7:$C$883,"*"&amp;RIGHT($A374,3)&amp;"*",EUROSTAT_VBE_IND_2005!$D$7:$D$883,"7100*"))/1000</f>
        <v>0</v>
      </c>
      <c r="X374" s="17">
        <f>(SUMIFS(EUROSTAT_VBE_IND_2005!U$7:U$883,EUROSTAT_VBE_IND_2005!$B$7:$B$883,$D374,EUROSTAT_VBE_IND_2005!$C$7:$C$883,"*"&amp;RIGHT($A374,3)&amp;"*",EUROSTAT_VBE_IND_2005!$D$7:$D$883,"7100*"))/1000</f>
        <v>0</v>
      </c>
      <c r="Y374" s="17">
        <f>(SUMIFS(EUROSTAT_VBE_IND_2005!V$7:V$883,EUROSTAT_VBE_IND_2005!$B$7:$B$883,$D374,EUROSTAT_VBE_IND_2005!$C$7:$C$883,"*"&amp;RIGHT($A374,3)&amp;"*",EUROSTAT_VBE_IND_2005!$D$7:$D$883,"7100*"))/1000</f>
        <v>0</v>
      </c>
      <c r="Z374" s="17">
        <f>(SUMIFS(EUROSTAT_VBE_IND_2005!W$7:W$883,EUROSTAT_VBE_IND_2005!$B$7:$B$883,$D374,EUROSTAT_VBE_IND_2005!$C$7:$C$883,"*"&amp;RIGHT($A374,3)&amp;"*",EUROSTAT_VBE_IND_2005!$D$7:$D$883,"7100*"))/1000</f>
        <v>0</v>
      </c>
      <c r="AA374" s="17">
        <f>(SUMIFS(EUROSTAT_VBE_IND_2005!X$7:X$883,EUROSTAT_VBE_IND_2005!$B$7:$B$883,$D374,EUROSTAT_VBE_IND_2005!$C$7:$C$883,"*"&amp;RIGHT($A374,3)&amp;"*",EUROSTAT_VBE_IND_2005!$D$7:$D$883,"7100*"))/1000</f>
        <v>0</v>
      </c>
      <c r="AB374" s="17">
        <f>(SUMIFS(EUROSTAT_VBE_IND_2005!AA$7:AA$883,EUROSTAT_VBE_IND_2005!$B$7:$B$883,$D374,EUROSTAT_VBE_IND_2005!$C$7:$C$883,"*"&amp;RIGHT($A374,3)&amp;"*",EUROSTAT_VBE_IND_2005!$D$7:$D$883,"7100*"))/1000</f>
        <v>0</v>
      </c>
      <c r="AC374" s="17">
        <f>(SUMIFS(EUROSTAT_VBE_IND_2005!AB$7:AB$883,EUROSTAT_VBE_IND_2005!$B$7:$B$883,$D374,EUROSTAT_VBE_IND_2005!$C$7:$C$883,"*"&amp;RIGHT($A374,3)&amp;"*",EUROSTAT_VBE_IND_2005!$D$7:$D$883,"7100*"))/1000</f>
        <v>0</v>
      </c>
      <c r="AD374" s="17">
        <f>(SUMIFS(EUROSTAT_VBE_IND_2005!AC$7:AC$883,EUROSTAT_VBE_IND_2005!$B$7:$B$883,$D374,EUROSTAT_VBE_IND_2005!$C$7:$C$883,"*"&amp;RIGHT($A374,3)&amp;"*",EUROSTAT_VBE_IND_2005!$D$7:$D$883,"7100*"))/1000</f>
        <v>0</v>
      </c>
      <c r="AE374" s="17">
        <f>(SUMIFS(EUROSTAT_VBE_IND_2005!AD$7:AD$883,EUROSTAT_VBE_IND_2005!$B$7:$B$883,$D374,EUROSTAT_VBE_IND_2005!$C$7:$C$883,"*"&amp;RIGHT($A374,3)&amp;"*",EUROSTAT_VBE_IND_2005!$D$7:$D$883,"7100*"))/1000</f>
        <v>1.679</v>
      </c>
      <c r="AF374" s="17">
        <f>(SUMIFS(EUROSTAT_VBE_IND_2005!AE$7:AE$883,EUROSTAT_VBE_IND_2005!$B$7:$B$883,$D374,EUROSTAT_VBE_IND_2005!$C$7:$C$883,"*"&amp;RIGHT($A374,3)&amp;"*",EUROSTAT_VBE_IND_2005!$D$7:$D$883,"7100*"))/1000</f>
        <v>0</v>
      </c>
      <c r="AG374" s="17">
        <f>(SUMIFS(EUROSTAT_VBE_IND_2005!AF$7:AF$883,EUROSTAT_VBE_IND_2005!$B$7:$B$883,$D374,EUROSTAT_VBE_IND_2005!$C$7:$C$883,"*"&amp;RIGHT($A374,3)&amp;"*",EUROSTAT_VBE_IND_2005!$D$7:$D$883,"7100*"))/1000</f>
        <v>0</v>
      </c>
      <c r="AH374" s="17">
        <f>(SUMIFS(EUROSTAT_VBE_IND_2005!AH$7:AH$883,EUROSTAT_VBE_IND_2005!$B$7:$B$883,$D374,EUROSTAT_VBE_IND_2005!$C$7:$C$883,"*"&amp;RIGHT($A374,3)&amp;"*",EUROSTAT_VBE_IND_2005!$D$7:$D$883,"7100*"))/1000</f>
        <v>0</v>
      </c>
      <c r="AI374" s="17">
        <f>(SUMIFS(EUROSTAT_VBE_IND_2005!AI$7:AI$883,EUROSTAT_VBE_IND_2005!$B$7:$B$883,$D374,EUROSTAT_VBE_IND_2005!$C$7:$C$883,"*"&amp;RIGHT($A374,3)&amp;"*",EUROSTAT_VBE_IND_2005!$D$7:$D$883,"7100*"))/1000</f>
        <v>0</v>
      </c>
      <c r="AJ374" s="17">
        <f>(SUMIFS(EUROSTAT_VBE_IND_2005!AJ$7:AJ$883,EUROSTAT_VBE_IND_2005!$B$7:$B$883,$D374,EUROSTAT_VBE_IND_2005!$C$7:$C$883,"*"&amp;RIGHT($A374,3)&amp;"*",EUROSTAT_VBE_IND_2005!$D$7:$D$883,"7100*"))/1000</f>
        <v>0</v>
      </c>
      <c r="AK374" s="17">
        <f>(SUMIFS(EUROSTAT_VBE_IND_2005!AK$7:AK$883,EUROSTAT_VBE_IND_2005!$B$7:$B$883,$D374,EUROSTAT_VBE_IND_2005!$C$7:$C$883,"*"&amp;RIGHT($A374,3)&amp;"*",EUROSTAT_VBE_IND_2005!$D$7:$D$883,"7100*"))/1000</f>
        <v>0</v>
      </c>
      <c r="AL374" s="198"/>
      <c r="AM374" s="198"/>
      <c r="AN374" s="198"/>
      <c r="AO374" s="17">
        <f>(SUMIFS(EUROSTAT_VBE_IND_2005!Y$7:Y$883,EUROSTAT_VBE_IND_2005!$B$7:$B$883,$D374,EUROSTAT_VBE_IND_2005!$C$7:$C$883,"*"&amp;RIGHT($A374,3)&amp;"*",EUROSTAT_VBE_IND_2005!$D$7:$D$883,"7100*"))/1000</f>
        <v>0</v>
      </c>
      <c r="AP374" s="17">
        <f>(SUMIFS(EUROSTAT_VBE_IND_2005!Z$7:Z$883,EUROSTAT_VBE_IND_2005!$B$7:$B$883,$D374,EUROSTAT_VBE_IND_2005!$C$7:$C$883,"*"&amp;RIGHT($A374,3)&amp;"*",EUROSTAT_VBE_IND_2005!$D$7:$D$883,"7100*"))/1000</f>
        <v>0</v>
      </c>
      <c r="AQ374" s="17">
        <f>(SUMIFS(EUROSTAT_VBE_IND_2005!AG$7:AG$883,EUROSTAT_VBE_IND_2005!$B$7:$B$883,$D374,EUROSTAT_VBE_IND_2005!$C$7:$C$883,"*"&amp;RIGHT($A374,3)&amp;"*",EUROSTAT_VBE_IND_2005!$D$7:$D$883,"7100*"))/1000</f>
        <v>0</v>
      </c>
    </row>
    <row r="375" spans="1:43">
      <c r="A375" t="str">
        <f>LEFT(EUROSTAT_VBE_IND_2005!$C$579,8)</f>
        <v>B_101851</v>
      </c>
      <c r="B375" s="28" t="s">
        <v>306</v>
      </c>
      <c r="C375" t="s">
        <v>293</v>
      </c>
      <c r="D375" t="s">
        <v>55</v>
      </c>
      <c r="E375" t="s">
        <v>247</v>
      </c>
      <c r="F375" t="s">
        <v>267</v>
      </c>
      <c r="G375" s="17">
        <f>(SUMIFS(EUROSTAT_VBE_IND_2005!E$7:E$883,EUROSTAT_VBE_IND_2005!$B$7:$B$883,$D375,EUROSTAT_VBE_IND_2005!$C$7:$C$883,"*"&amp;RIGHT($A375,3)&amp;"*",EUROSTAT_VBE_IND_2005!$D$7:$D$883,"6000*"))/1000</f>
        <v>5.825</v>
      </c>
      <c r="H375" s="17">
        <f>(SUMIFS(EUROSTAT_VBE_IND_2005!F$7:F$883,EUROSTAT_VBE_IND_2005!$B$7:$B$883,$D375,EUROSTAT_VBE_IND_2005!$C$7:$C$883,"*"&amp;RIGHT($A375,3)&amp;"*",EUROSTAT_VBE_IND_2005!$D$7:$D$883,"6000*"))/1000</f>
        <v>6.692</v>
      </c>
      <c r="I375" s="17">
        <f>(SUMIFS(EUROSTAT_VBE_IND_2005!G$7:G$883,EUROSTAT_VBE_IND_2005!$B$7:$B$883,$D375,EUROSTAT_VBE_IND_2005!$C$7:$C$883,"*"&amp;RIGHT($A375,3)&amp;"*",EUROSTAT_VBE_IND_2005!$D$7:$D$883,"6000*"))/1000</f>
        <v>0.493</v>
      </c>
      <c r="J375" s="198"/>
      <c r="K375" s="17">
        <f>(SUMIFS(EUROSTAT_VBE_IND_2005!H$7:H$883,EUROSTAT_VBE_IND_2005!$B$7:$B$883,$D375,EUROSTAT_VBE_IND_2005!$C$7:$C$883,"*"&amp;RIGHT($A375,3)&amp;"*",EUROSTAT_VBE_IND_2005!$D$7:$D$883,"6000*"))/1000</f>
        <v>0.029</v>
      </c>
      <c r="L375" s="17">
        <f>(SUMIFS(EUROSTAT_VBE_IND_2005!I$7:I$883,EUROSTAT_VBE_IND_2005!$B$7:$B$883,$D375,EUROSTAT_VBE_IND_2005!$C$7:$C$883,"*"&amp;RIGHT($A375,3)&amp;"*",EUROSTAT_VBE_IND_2005!$D$7:$D$883,"6000*"))/1000</f>
        <v>1.937</v>
      </c>
      <c r="M375" s="17">
        <f>(SUMIFS(EUROSTAT_VBE_IND_2005!J$7:J$883,EUROSTAT_VBE_IND_2005!$B$7:$B$883,$D375,EUROSTAT_VBE_IND_2005!$C$7:$C$883,"*"&amp;RIGHT($A375,3)&amp;"*",EUROSTAT_VBE_IND_2005!$D$7:$D$883,"6000*"))/1000</f>
        <v>15.887</v>
      </c>
      <c r="N375" s="17">
        <f>(SUMIFS(EUROSTAT_VBE_IND_2005!K$7:K$883,EUROSTAT_VBE_IND_2005!$B$7:$B$883,$D375,EUROSTAT_VBE_IND_2005!$C$7:$C$883,"*"&amp;RIGHT($A375,3)&amp;"*",EUROSTAT_VBE_IND_2005!$D$7:$D$883,"6000*"))/1000</f>
        <v>1.148</v>
      </c>
      <c r="O375" s="17">
        <f>(SUMIFS(EUROSTAT_VBE_IND_2005!L$7:L$883,EUROSTAT_VBE_IND_2005!$B$7:$B$883,$D375,EUROSTAT_VBE_IND_2005!$C$7:$C$883,"*"&amp;RIGHT($A375,3)&amp;"*",EUROSTAT_VBE_IND_2005!$D$7:$D$883,"6000*"))/1000</f>
        <v>1.292</v>
      </c>
      <c r="P375" s="17">
        <f>(SUMIFS(EUROSTAT_VBE_IND_2005!M$7:M$883,EUROSTAT_VBE_IND_2005!$B$7:$B$883,$D375,EUROSTAT_VBE_IND_2005!$C$7:$C$883,"*"&amp;RIGHT($A375,3)&amp;"*",EUROSTAT_VBE_IND_2005!$D$7:$D$883,"6000*"))/1000</f>
        <v>0.796</v>
      </c>
      <c r="Q375" s="17">
        <f>(SUMIFS(EUROSTAT_VBE_IND_2005!N$7:N$883,EUROSTAT_VBE_IND_2005!$B$7:$B$883,$D375,EUROSTAT_VBE_IND_2005!$C$7:$C$883,"*"&amp;RIGHT($A375,3)&amp;"*",EUROSTAT_VBE_IND_2005!$D$7:$D$883,"6000*"))/1000</f>
        <v>9.353</v>
      </c>
      <c r="R375" s="17">
        <f>(SUMIFS(EUROSTAT_VBE_IND_2005!O$7:O$883,EUROSTAT_VBE_IND_2005!$B$7:$B$883,$D375,EUROSTAT_VBE_IND_2005!$C$7:$C$883,"*"&amp;RIGHT($A375,3)&amp;"*",EUROSTAT_VBE_IND_2005!$D$7:$D$883,"6000*"))/1000</f>
        <v>5.85</v>
      </c>
      <c r="S375" s="17">
        <f>(SUMIFS(EUROSTAT_VBE_IND_2005!P$7:P$883,EUROSTAT_VBE_IND_2005!$B$7:$B$883,$D375,EUROSTAT_VBE_IND_2005!$C$7:$C$883,"*"&amp;RIGHT($A375,3)&amp;"*",EUROSTAT_VBE_IND_2005!$D$7:$D$883,"6000*"))/1000</f>
        <v>8.194</v>
      </c>
      <c r="T375" s="17">
        <f>(SUMIFS(EUROSTAT_VBE_IND_2005!Q$7:Q$883,EUROSTAT_VBE_IND_2005!$B$7:$B$883,$D375,EUROSTAT_VBE_IND_2005!$C$7:$C$883,"*"&amp;RIGHT($A375,3)&amp;"*",EUROSTAT_VBE_IND_2005!$D$7:$D$883,"6000*"))/1000</f>
        <v>0.526</v>
      </c>
      <c r="U375" s="17">
        <f>(SUMIFS(EUROSTAT_VBE_IND_2005!R$7:R$883,EUROSTAT_VBE_IND_2005!$B$7:$B$883,$D375,EUROSTAT_VBE_IND_2005!$C$7:$C$883,"*"&amp;RIGHT($A375,3)&amp;"*",EUROSTAT_VBE_IND_2005!$D$7:$D$883,"6000*"))/1000</f>
        <v>0.536</v>
      </c>
      <c r="V375" s="17">
        <f>(SUMIFS(EUROSTAT_VBE_IND_2005!S$7:S$883,EUROSTAT_VBE_IND_2005!$B$7:$B$883,$D375,EUROSTAT_VBE_IND_2005!$C$7:$C$883,"*"&amp;RIGHT($A375,3)&amp;"*",EUROSTAT_VBE_IND_2005!$D$7:$D$883,"6000*"))/1000</f>
        <v>1.21</v>
      </c>
      <c r="W375" s="17">
        <f>(SUMIFS(EUROSTAT_VBE_IND_2005!T$7:T$883,EUROSTAT_VBE_IND_2005!$B$7:$B$883,$D375,EUROSTAT_VBE_IND_2005!$C$7:$C$883,"*"&amp;RIGHT($A375,3)&amp;"*",EUROSTAT_VBE_IND_2005!$D$7:$D$883,"6000*"))/1000</f>
        <v>0.025</v>
      </c>
      <c r="X375" s="17">
        <f>(SUMIFS(EUROSTAT_VBE_IND_2005!U$7:U$883,EUROSTAT_VBE_IND_2005!$B$7:$B$883,$D375,EUROSTAT_VBE_IND_2005!$C$7:$C$883,"*"&amp;RIGHT($A375,3)&amp;"*",EUROSTAT_VBE_IND_2005!$D$7:$D$883,"6000*"))/1000</f>
        <v>15.743</v>
      </c>
      <c r="Y375" s="17">
        <f>(SUMIFS(EUROSTAT_VBE_IND_2005!V$7:V$883,EUROSTAT_VBE_IND_2005!$B$7:$B$883,$D375,EUROSTAT_VBE_IND_2005!$C$7:$C$883,"*"&amp;RIGHT($A375,3)&amp;"*",EUROSTAT_VBE_IND_2005!$D$7:$D$883,"6000*"))/1000</f>
        <v>1.008</v>
      </c>
      <c r="Z375" s="17">
        <f>(SUMIFS(EUROSTAT_VBE_IND_2005!W$7:W$883,EUROSTAT_VBE_IND_2005!$B$7:$B$883,$D375,EUROSTAT_VBE_IND_2005!$C$7:$C$883,"*"&amp;RIGHT($A375,3)&amp;"*",EUROSTAT_VBE_IND_2005!$D$7:$D$883,"6000*"))/1000</f>
        <v>0.083</v>
      </c>
      <c r="AA375" s="17">
        <f>(SUMIFS(EUROSTAT_VBE_IND_2005!X$7:X$883,EUROSTAT_VBE_IND_2005!$B$7:$B$883,$D375,EUROSTAT_VBE_IND_2005!$C$7:$C$883,"*"&amp;RIGHT($A375,3)&amp;"*",EUROSTAT_VBE_IND_2005!$D$7:$D$883,"6000*"))/1000</f>
        <v>1.397</v>
      </c>
      <c r="AB375" s="17">
        <f>(SUMIFS(EUROSTAT_VBE_IND_2005!AA$7:AA$883,EUROSTAT_VBE_IND_2005!$B$7:$B$883,$D375,EUROSTAT_VBE_IND_2005!$C$7:$C$883,"*"&amp;RIGHT($A375,3)&amp;"*",EUROSTAT_VBE_IND_2005!$D$7:$D$883,"6000*"))/1000</f>
        <v>0</v>
      </c>
      <c r="AC375" s="17">
        <f>(SUMIFS(EUROSTAT_VBE_IND_2005!AB$7:AB$883,EUROSTAT_VBE_IND_2005!$B$7:$B$883,$D375,EUROSTAT_VBE_IND_2005!$C$7:$C$883,"*"&amp;RIGHT($A375,3)&amp;"*",EUROSTAT_VBE_IND_2005!$D$7:$D$883,"6000*"))/1000</f>
        <v>0.871</v>
      </c>
      <c r="AD375" s="17">
        <f>(SUMIFS(EUROSTAT_VBE_IND_2005!AC$7:AC$883,EUROSTAT_VBE_IND_2005!$B$7:$B$883,$D375,EUROSTAT_VBE_IND_2005!$C$7:$C$883,"*"&amp;RIGHT($A375,3)&amp;"*",EUROSTAT_VBE_IND_2005!$D$7:$D$883,"6000*"))/1000</f>
        <v>2.578</v>
      </c>
      <c r="AE375" s="17">
        <f>(SUMIFS(EUROSTAT_VBE_IND_2005!AD$7:AD$883,EUROSTAT_VBE_IND_2005!$B$7:$B$883,$D375,EUROSTAT_VBE_IND_2005!$C$7:$C$883,"*"&amp;RIGHT($A375,3)&amp;"*",EUROSTAT_VBE_IND_2005!$D$7:$D$883,"6000*"))/1000</f>
        <v>5.702</v>
      </c>
      <c r="AF375" s="17">
        <f>(SUMIFS(EUROSTAT_VBE_IND_2005!AE$7:AE$883,EUROSTAT_VBE_IND_2005!$B$7:$B$883,$D375,EUROSTAT_VBE_IND_2005!$C$7:$C$883,"*"&amp;RIGHT($A375,3)&amp;"*",EUROSTAT_VBE_IND_2005!$D$7:$D$883,"6000*"))/1000</f>
        <v>2.574</v>
      </c>
      <c r="AG375" s="17">
        <f>(SUMIFS(EUROSTAT_VBE_IND_2005!AF$7:AF$883,EUROSTAT_VBE_IND_2005!$B$7:$B$883,$D375,EUROSTAT_VBE_IND_2005!$C$7:$C$883,"*"&amp;RIGHT($A375,3)&amp;"*",EUROSTAT_VBE_IND_2005!$D$7:$D$883,"6000*"))/1000</f>
        <v>1.976</v>
      </c>
      <c r="AH375" s="17">
        <f>(SUMIFS(EUROSTAT_VBE_IND_2005!AH$7:AH$883,EUROSTAT_VBE_IND_2005!$B$7:$B$883,$D375,EUROSTAT_VBE_IND_2005!$C$7:$C$883,"*"&amp;RIGHT($A375,3)&amp;"*",EUROSTAT_VBE_IND_2005!$D$7:$D$883,"6000*"))/1000</f>
        <v>7.927</v>
      </c>
      <c r="AI375" s="17">
        <f>(SUMIFS(EUROSTAT_VBE_IND_2005!AI$7:AI$883,EUROSTAT_VBE_IND_2005!$B$7:$B$883,$D375,EUROSTAT_VBE_IND_2005!$C$7:$C$883,"*"&amp;RIGHT($A375,3)&amp;"*",EUROSTAT_VBE_IND_2005!$D$7:$D$883,"6000*"))/1000</f>
        <v>0.781</v>
      </c>
      <c r="AJ375" s="17">
        <f>(SUMIFS(EUROSTAT_VBE_IND_2005!AJ$7:AJ$883,EUROSTAT_VBE_IND_2005!$B$7:$B$883,$D375,EUROSTAT_VBE_IND_2005!$C$7:$C$883,"*"&amp;RIGHT($A375,3)&amp;"*",EUROSTAT_VBE_IND_2005!$D$7:$D$883,"6000*"))/1000</f>
        <v>0.601</v>
      </c>
      <c r="AK375" s="17">
        <f>(SUMIFS(EUROSTAT_VBE_IND_2005!AK$7:AK$883,EUROSTAT_VBE_IND_2005!$B$7:$B$883,$D375,EUROSTAT_VBE_IND_2005!$C$7:$C$883,"*"&amp;RIGHT($A375,3)&amp;"*",EUROSTAT_VBE_IND_2005!$D$7:$D$883,"6000*"))/1000</f>
        <v>0</v>
      </c>
      <c r="AL375" s="198"/>
      <c r="AM375" s="198"/>
      <c r="AN375" s="198"/>
      <c r="AO375" s="17">
        <f>(SUMIFS(EUROSTAT_VBE_IND_2005!Y$7:Y$883,EUROSTAT_VBE_IND_2005!$B$7:$B$883,$D375,EUROSTAT_VBE_IND_2005!$C$7:$C$883,"*"&amp;RIGHT($A375,3)&amp;"*",EUROSTAT_VBE_IND_2005!$D$7:$D$883,"6000*"))/1000</f>
        <v>0.032</v>
      </c>
      <c r="AP375" s="17">
        <f>(SUMIFS(EUROSTAT_VBE_IND_2005!Z$7:Z$883,EUROSTAT_VBE_IND_2005!$B$7:$B$883,$D375,EUROSTAT_VBE_IND_2005!$C$7:$C$883,"*"&amp;RIGHT($A375,3)&amp;"*",EUROSTAT_VBE_IND_2005!$D$7:$D$883,"6000*"))/1000</f>
        <v>0.025</v>
      </c>
      <c r="AQ375" s="17">
        <f>(SUMIFS(EUROSTAT_VBE_IND_2005!AG$7:AG$883,EUROSTAT_VBE_IND_2005!$B$7:$B$883,$D375,EUROSTAT_VBE_IND_2005!$C$7:$C$883,"*"&amp;RIGHT($A375,3)&amp;"*",EUROSTAT_VBE_IND_2005!$D$7:$D$883,"6000*"))/1000</f>
        <v>0.198</v>
      </c>
    </row>
    <row r="376" spans="1:43">
      <c r="A376" t="str">
        <f>LEFT(EUROSTAT_VBE_IND_2005!$C$579,8)</f>
        <v>B_101851</v>
      </c>
      <c r="B376" s="28" t="s">
        <v>306</v>
      </c>
      <c r="C376" t="s">
        <v>293</v>
      </c>
      <c r="D376" t="s">
        <v>55</v>
      </c>
      <c r="E376" t="s">
        <v>248</v>
      </c>
      <c r="F376" t="s">
        <v>268</v>
      </c>
      <c r="G376" s="17">
        <f>(SUMIFS(EUROSTAT_VBE_IND_2005!E$7:E$883,EUROSTAT_VBE_IND_2005!$B$7:$B$883,$D376,EUROSTAT_VBE_IND_2005!$C$7:$C$883,"*"&amp;RIGHT($A376,3)&amp;"*",EUROSTAT_VBE_IND_2005!$D$7:$D$883,"5200*"))/1000</f>
        <v>1.844</v>
      </c>
      <c r="H376" s="17">
        <f>(SUMIFS(EUROSTAT_VBE_IND_2005!F$7:F$883,EUROSTAT_VBE_IND_2005!$B$7:$B$883,$D376,EUROSTAT_VBE_IND_2005!$C$7:$C$883,"*"&amp;RIGHT($A376,3)&amp;"*",EUROSTAT_VBE_IND_2005!$D$7:$D$883,"5200*"))/1000</f>
        <v>0</v>
      </c>
      <c r="I376" s="17">
        <f>(SUMIFS(EUROSTAT_VBE_IND_2005!G$7:G$883,EUROSTAT_VBE_IND_2005!$B$7:$B$883,$D376,EUROSTAT_VBE_IND_2005!$C$7:$C$883,"*"&amp;RIGHT($A376,3)&amp;"*",EUROSTAT_VBE_IND_2005!$D$7:$D$883,"5200*"))/1000</f>
        <v>0.003</v>
      </c>
      <c r="J376" s="198"/>
      <c r="K376" s="17">
        <f>(SUMIFS(EUROSTAT_VBE_IND_2005!H$7:H$883,EUROSTAT_VBE_IND_2005!$B$7:$B$883,$D376,EUROSTAT_VBE_IND_2005!$C$7:$C$883,"*"&amp;RIGHT($A376,3)&amp;"*",EUROSTAT_VBE_IND_2005!$D$7:$D$883,"5200*"))/1000</f>
        <v>0</v>
      </c>
      <c r="L376" s="17">
        <f>(SUMIFS(EUROSTAT_VBE_IND_2005!I$7:I$883,EUROSTAT_VBE_IND_2005!$B$7:$B$883,$D376,EUROSTAT_VBE_IND_2005!$C$7:$C$883,"*"&amp;RIGHT($A376,3)&amp;"*",EUROSTAT_VBE_IND_2005!$D$7:$D$883,"5200*"))/1000</f>
        <v>0.422</v>
      </c>
      <c r="M376" s="17">
        <f>(SUMIFS(EUROSTAT_VBE_IND_2005!J$7:J$883,EUROSTAT_VBE_IND_2005!$B$7:$B$883,$D376,EUROSTAT_VBE_IND_2005!$C$7:$C$883,"*"&amp;RIGHT($A376,3)&amp;"*",EUROSTAT_VBE_IND_2005!$D$7:$D$883,"5200*"))/1000</f>
        <v>1.864</v>
      </c>
      <c r="N376" s="17">
        <f>(SUMIFS(EUROSTAT_VBE_IND_2005!K$7:K$883,EUROSTAT_VBE_IND_2005!$B$7:$B$883,$D376,EUROSTAT_VBE_IND_2005!$C$7:$C$883,"*"&amp;RIGHT($A376,3)&amp;"*",EUROSTAT_VBE_IND_2005!$D$7:$D$883,"5200*"))/1000</f>
        <v>0.212</v>
      </c>
      <c r="O376" s="17">
        <f>(SUMIFS(EUROSTAT_VBE_IND_2005!L$7:L$883,EUROSTAT_VBE_IND_2005!$B$7:$B$883,$D376,EUROSTAT_VBE_IND_2005!$C$7:$C$883,"*"&amp;RIGHT($A376,3)&amp;"*",EUROSTAT_VBE_IND_2005!$D$7:$D$883,"5200*"))/1000</f>
        <v>0.075</v>
      </c>
      <c r="P376" s="17">
        <f>(SUMIFS(EUROSTAT_VBE_IND_2005!M$7:M$883,EUROSTAT_VBE_IND_2005!$B$7:$B$883,$D376,EUROSTAT_VBE_IND_2005!$C$7:$C$883,"*"&amp;RIGHT($A376,3)&amp;"*",EUROSTAT_VBE_IND_2005!$D$7:$D$883,"5200*"))/1000</f>
        <v>0</v>
      </c>
      <c r="Q376" s="17">
        <f>(SUMIFS(EUROSTAT_VBE_IND_2005!N$7:N$883,EUROSTAT_VBE_IND_2005!$B$7:$B$883,$D376,EUROSTAT_VBE_IND_2005!$C$7:$C$883,"*"&amp;RIGHT($A376,3)&amp;"*",EUROSTAT_VBE_IND_2005!$D$7:$D$883,"5200*"))/1000</f>
        <v>0</v>
      </c>
      <c r="R376" s="17">
        <f>(SUMIFS(EUROSTAT_VBE_IND_2005!O$7:O$883,EUROSTAT_VBE_IND_2005!$B$7:$B$883,$D376,EUROSTAT_VBE_IND_2005!$C$7:$C$883,"*"&amp;RIGHT($A376,3)&amp;"*",EUROSTAT_VBE_IND_2005!$D$7:$D$883,"5200*"))/1000</f>
        <v>0</v>
      </c>
      <c r="S376" s="17">
        <f>(SUMIFS(EUROSTAT_VBE_IND_2005!P$7:P$883,EUROSTAT_VBE_IND_2005!$B$7:$B$883,$D376,EUROSTAT_VBE_IND_2005!$C$7:$C$883,"*"&amp;RIGHT($A376,3)&amp;"*",EUROSTAT_VBE_IND_2005!$D$7:$D$883,"5200*"))/1000</f>
        <v>0</v>
      </c>
      <c r="T376" s="17">
        <f>(SUMIFS(EUROSTAT_VBE_IND_2005!Q$7:Q$883,EUROSTAT_VBE_IND_2005!$B$7:$B$883,$D376,EUROSTAT_VBE_IND_2005!$C$7:$C$883,"*"&amp;RIGHT($A376,3)&amp;"*",EUROSTAT_VBE_IND_2005!$D$7:$D$883,"5200*"))/1000</f>
        <v>0</v>
      </c>
      <c r="U376" s="17">
        <f>(SUMIFS(EUROSTAT_VBE_IND_2005!R$7:R$883,EUROSTAT_VBE_IND_2005!$B$7:$B$883,$D376,EUROSTAT_VBE_IND_2005!$C$7:$C$883,"*"&amp;RIGHT($A376,3)&amp;"*",EUROSTAT_VBE_IND_2005!$D$7:$D$883,"5200*"))/1000</f>
        <v>0.04</v>
      </c>
      <c r="V376" s="17">
        <f>(SUMIFS(EUROSTAT_VBE_IND_2005!S$7:S$883,EUROSTAT_VBE_IND_2005!$B$7:$B$883,$D376,EUROSTAT_VBE_IND_2005!$C$7:$C$883,"*"&amp;RIGHT($A376,3)&amp;"*",EUROSTAT_VBE_IND_2005!$D$7:$D$883,"5200*"))/1000</f>
        <v>0</v>
      </c>
      <c r="W376" s="17">
        <f>(SUMIFS(EUROSTAT_VBE_IND_2005!T$7:T$883,EUROSTAT_VBE_IND_2005!$B$7:$B$883,$D376,EUROSTAT_VBE_IND_2005!$C$7:$C$883,"*"&amp;RIGHT($A376,3)&amp;"*",EUROSTAT_VBE_IND_2005!$D$7:$D$883,"5200*"))/1000</f>
        <v>0</v>
      </c>
      <c r="X376" s="17">
        <f>(SUMIFS(EUROSTAT_VBE_IND_2005!U$7:U$883,EUROSTAT_VBE_IND_2005!$B$7:$B$883,$D376,EUROSTAT_VBE_IND_2005!$C$7:$C$883,"*"&amp;RIGHT($A376,3)&amp;"*",EUROSTAT_VBE_IND_2005!$D$7:$D$883,"5200*"))/1000</f>
        <v>0.634</v>
      </c>
      <c r="Y376" s="17">
        <f>(SUMIFS(EUROSTAT_VBE_IND_2005!V$7:V$883,EUROSTAT_VBE_IND_2005!$B$7:$B$883,$D376,EUROSTAT_VBE_IND_2005!$C$7:$C$883,"*"&amp;RIGHT($A376,3)&amp;"*",EUROSTAT_VBE_IND_2005!$D$7:$D$883,"5200*"))/1000</f>
        <v>0.081</v>
      </c>
      <c r="Z376" s="17">
        <f>(SUMIFS(EUROSTAT_VBE_IND_2005!W$7:W$883,EUROSTAT_VBE_IND_2005!$B$7:$B$883,$D376,EUROSTAT_VBE_IND_2005!$C$7:$C$883,"*"&amp;RIGHT($A376,3)&amp;"*",EUROSTAT_VBE_IND_2005!$D$7:$D$883,"5200*"))/1000</f>
        <v>0</v>
      </c>
      <c r="AA376" s="17">
        <f>(SUMIFS(EUROSTAT_VBE_IND_2005!X$7:X$883,EUROSTAT_VBE_IND_2005!$B$7:$B$883,$D376,EUROSTAT_VBE_IND_2005!$C$7:$C$883,"*"&amp;RIGHT($A376,3)&amp;"*",EUROSTAT_VBE_IND_2005!$D$7:$D$883,"5200*"))/1000</f>
        <v>0.101</v>
      </c>
      <c r="AB376" s="17">
        <f>(SUMIFS(EUROSTAT_VBE_IND_2005!AA$7:AA$883,EUROSTAT_VBE_IND_2005!$B$7:$B$883,$D376,EUROSTAT_VBE_IND_2005!$C$7:$C$883,"*"&amp;RIGHT($A376,3)&amp;"*",EUROSTAT_VBE_IND_2005!$D$7:$D$883,"5200*"))/1000</f>
        <v>0</v>
      </c>
      <c r="AC376" s="17">
        <f>(SUMIFS(EUROSTAT_VBE_IND_2005!AB$7:AB$883,EUROSTAT_VBE_IND_2005!$B$7:$B$883,$D376,EUROSTAT_VBE_IND_2005!$C$7:$C$883,"*"&amp;RIGHT($A376,3)&amp;"*",EUROSTAT_VBE_IND_2005!$D$7:$D$883,"5200*"))/1000</f>
        <v>0.682</v>
      </c>
      <c r="AD376" s="17">
        <f>(SUMIFS(EUROSTAT_VBE_IND_2005!AC$7:AC$883,EUROSTAT_VBE_IND_2005!$B$7:$B$883,$D376,EUROSTAT_VBE_IND_2005!$C$7:$C$883,"*"&amp;RIGHT($A376,3)&amp;"*",EUROSTAT_VBE_IND_2005!$D$7:$D$883,"5200*"))/1000</f>
        <v>0.104</v>
      </c>
      <c r="AE376" s="17">
        <f>(SUMIFS(EUROSTAT_VBE_IND_2005!AD$7:AD$883,EUROSTAT_VBE_IND_2005!$B$7:$B$883,$D376,EUROSTAT_VBE_IND_2005!$C$7:$C$883,"*"&amp;RIGHT($A376,3)&amp;"*",EUROSTAT_VBE_IND_2005!$D$7:$D$883,"5200*"))/1000</f>
        <v>0.186</v>
      </c>
      <c r="AF376" s="17">
        <f>(SUMIFS(EUROSTAT_VBE_IND_2005!AE$7:AE$883,EUROSTAT_VBE_IND_2005!$B$7:$B$883,$D376,EUROSTAT_VBE_IND_2005!$C$7:$C$883,"*"&amp;RIGHT($A376,3)&amp;"*",EUROSTAT_VBE_IND_2005!$D$7:$D$883,"5200*"))/1000</f>
        <v>0.38</v>
      </c>
      <c r="AG376" s="17">
        <f>(SUMIFS(EUROSTAT_VBE_IND_2005!AF$7:AF$883,EUROSTAT_VBE_IND_2005!$B$7:$B$883,$D376,EUROSTAT_VBE_IND_2005!$C$7:$C$883,"*"&amp;RIGHT($A376,3)&amp;"*",EUROSTAT_VBE_IND_2005!$D$7:$D$883,"5200*"))/1000</f>
        <v>0.767</v>
      </c>
      <c r="AH376" s="17">
        <f>(SUMIFS(EUROSTAT_VBE_IND_2005!AH$7:AH$883,EUROSTAT_VBE_IND_2005!$B$7:$B$883,$D376,EUROSTAT_VBE_IND_2005!$C$7:$C$883,"*"&amp;RIGHT($A376,3)&amp;"*",EUROSTAT_VBE_IND_2005!$D$7:$D$883,"5200*"))/1000</f>
        <v>0</v>
      </c>
      <c r="AI376" s="17">
        <f>(SUMIFS(EUROSTAT_VBE_IND_2005!AI$7:AI$883,EUROSTAT_VBE_IND_2005!$B$7:$B$883,$D376,EUROSTAT_VBE_IND_2005!$C$7:$C$883,"*"&amp;RIGHT($A376,3)&amp;"*",EUROSTAT_VBE_IND_2005!$D$7:$D$883,"5200*"))/1000</f>
        <v>0.189</v>
      </c>
      <c r="AJ376" s="17">
        <f>(SUMIFS(EUROSTAT_VBE_IND_2005!AJ$7:AJ$883,EUROSTAT_VBE_IND_2005!$B$7:$B$883,$D376,EUROSTAT_VBE_IND_2005!$C$7:$C$883,"*"&amp;RIGHT($A376,3)&amp;"*",EUROSTAT_VBE_IND_2005!$D$7:$D$883,"5200*"))/1000</f>
        <v>0</v>
      </c>
      <c r="AK376" s="17">
        <f>(SUMIFS(EUROSTAT_VBE_IND_2005!AK$7:AK$883,EUROSTAT_VBE_IND_2005!$B$7:$B$883,$D376,EUROSTAT_VBE_IND_2005!$C$7:$C$883,"*"&amp;RIGHT($A376,3)&amp;"*",EUROSTAT_VBE_IND_2005!$D$7:$D$883,"5200*"))/1000</f>
        <v>0</v>
      </c>
      <c r="AL376" s="198"/>
      <c r="AM376" s="198"/>
      <c r="AN376" s="198"/>
      <c r="AO376" s="17">
        <f>(SUMIFS(EUROSTAT_VBE_IND_2005!Y$7:Y$883,EUROSTAT_VBE_IND_2005!$B$7:$B$883,$D376,EUROSTAT_VBE_IND_2005!$C$7:$C$883,"*"&amp;RIGHT($A376,3)&amp;"*",EUROSTAT_VBE_IND_2005!$D$7:$D$883,"5200*"))/1000</f>
        <v>0</v>
      </c>
      <c r="AP376" s="17">
        <f>(SUMIFS(EUROSTAT_VBE_IND_2005!Z$7:Z$883,EUROSTAT_VBE_IND_2005!$B$7:$B$883,$D376,EUROSTAT_VBE_IND_2005!$C$7:$C$883,"*"&amp;RIGHT($A376,3)&amp;"*",EUROSTAT_VBE_IND_2005!$D$7:$D$883,"5200*"))/1000</f>
        <v>0.027</v>
      </c>
      <c r="AQ376" s="17">
        <f>(SUMIFS(EUROSTAT_VBE_IND_2005!AG$7:AG$883,EUROSTAT_VBE_IND_2005!$B$7:$B$883,$D376,EUROSTAT_VBE_IND_2005!$C$7:$C$883,"*"&amp;RIGHT($A376,3)&amp;"*",EUROSTAT_VBE_IND_2005!$D$7:$D$883,"5200*"))/1000</f>
        <v>0.255</v>
      </c>
    </row>
    <row r="377" spans="6:43">
      <c r="F377" s="241" t="s">
        <v>192</v>
      </c>
      <c r="G377" s="795">
        <f>SUM(G357:G376)</f>
        <v>20.649</v>
      </c>
      <c r="H377" s="795">
        <f t="shared" ref="H377:AK377" si="14">SUM(H357:H376)</f>
        <v>11.349</v>
      </c>
      <c r="I377" s="795">
        <f t="shared" si="14"/>
        <v>2.388</v>
      </c>
      <c r="J377" s="875"/>
      <c r="K377" s="795">
        <f t="shared" si="14"/>
        <v>0.029</v>
      </c>
      <c r="L377" s="795">
        <f t="shared" si="14"/>
        <v>8.843</v>
      </c>
      <c r="M377" s="795">
        <f t="shared" si="14"/>
        <v>45.859</v>
      </c>
      <c r="N377" s="795">
        <f t="shared" si="14"/>
        <v>4.026</v>
      </c>
      <c r="O377" s="795">
        <f t="shared" si="14"/>
        <v>6.675</v>
      </c>
      <c r="P377" s="795">
        <f t="shared" si="14"/>
        <v>2.102</v>
      </c>
      <c r="Q377" s="795">
        <f t="shared" si="14"/>
        <v>33.029</v>
      </c>
      <c r="R377" s="795">
        <f t="shared" si="14"/>
        <v>16.171</v>
      </c>
      <c r="S377" s="795">
        <f t="shared" si="14"/>
        <v>52.768</v>
      </c>
      <c r="T377" s="795">
        <f t="shared" si="14"/>
        <v>1.945</v>
      </c>
      <c r="U377" s="795">
        <f t="shared" si="14"/>
        <v>2.345</v>
      </c>
      <c r="V377" s="795">
        <f t="shared" si="14"/>
        <v>6.284</v>
      </c>
      <c r="W377" s="795">
        <f t="shared" si="14"/>
        <v>0.025</v>
      </c>
      <c r="X377" s="795">
        <f t="shared" si="14"/>
        <v>21.121</v>
      </c>
      <c r="Y377" s="795">
        <f t="shared" si="14"/>
        <v>4.89</v>
      </c>
      <c r="Z377" s="795">
        <f t="shared" si="14"/>
        <v>0.999</v>
      </c>
      <c r="AA377" s="795">
        <f t="shared" si="14"/>
        <v>5.704</v>
      </c>
      <c r="AB377" s="795">
        <f t="shared" si="14"/>
        <v>0</v>
      </c>
      <c r="AC377" s="795">
        <f t="shared" si="14"/>
        <v>3.31</v>
      </c>
      <c r="AD377" s="795">
        <f t="shared" si="14"/>
        <v>6.421</v>
      </c>
      <c r="AE377" s="795">
        <f t="shared" si="14"/>
        <v>29.154</v>
      </c>
      <c r="AF377" s="795">
        <f t="shared" si="14"/>
        <v>5.989</v>
      </c>
      <c r="AG377" s="795">
        <f t="shared" si="14"/>
        <v>8.439</v>
      </c>
      <c r="AH377" s="795">
        <f t="shared" si="14"/>
        <v>27.499</v>
      </c>
      <c r="AI377" s="795">
        <f t="shared" si="14"/>
        <v>2.67</v>
      </c>
      <c r="AJ377" s="795">
        <f t="shared" si="14"/>
        <v>2.057</v>
      </c>
      <c r="AK377" s="795">
        <f t="shared" si="14"/>
        <v>0</v>
      </c>
      <c r="AL377" s="875"/>
      <c r="AM377" s="875"/>
      <c r="AN377" s="875"/>
      <c r="AO377" s="795">
        <f>SUM(AO357:AO376)</f>
        <v>0.09</v>
      </c>
      <c r="AP377" s="795">
        <f>SUM(AP357:AP376)</f>
        <v>0.074</v>
      </c>
      <c r="AQ377" s="795">
        <f>SUM(AQ357:AQ376)</f>
        <v>0.487</v>
      </c>
    </row>
    <row r="378" spans="1:43">
      <c r="A378" t="str">
        <f>LEFT(EUROSTAT_VBE_IND_2005!$C$579,8)</f>
        <v>B_101851</v>
      </c>
      <c r="B378" s="28" t="s">
        <v>306</v>
      </c>
      <c r="C378" t="s">
        <v>293</v>
      </c>
      <c r="D378" t="s">
        <v>55</v>
      </c>
      <c r="F378" s="241" t="s">
        <v>294</v>
      </c>
      <c r="G378" s="795">
        <f>(SUMIFS(EUROSTAT_VBE_IND_2005!E$7:E$883,EUROSTAT_VBE_IND_2005!$B$7:$B$883,$D376,EUROSTAT_VBE_IND_2005!$C$7:$C$883,"*"&amp;RIGHT($A376,3)&amp;"*",EUROSTAT_VBE_IND_2005!$D$7:$D$883,"*"))/1000</f>
        <v>20.649</v>
      </c>
      <c r="H378" s="795">
        <f>(SUMIFS(EUROSTAT_VBE_IND_2005!F$7:F$883,EUROSTAT_VBE_IND_2005!$B$7:$B$883,$D376,EUROSTAT_VBE_IND_2005!$C$7:$C$883,"*"&amp;RIGHT($A376,3)&amp;"*",EUROSTAT_VBE_IND_2005!$D$7:$D$883,"*"))/1000</f>
        <v>11.349</v>
      </c>
      <c r="I378" s="795">
        <f>(SUMIFS(EUROSTAT_VBE_IND_2005!G$7:G$883,EUROSTAT_VBE_IND_2005!$B$7:$B$883,$D376,EUROSTAT_VBE_IND_2005!$C$7:$C$883,"*"&amp;RIGHT($A376,3)&amp;"*",EUROSTAT_VBE_IND_2005!$D$7:$D$883,"*"))/1000</f>
        <v>2.388</v>
      </c>
      <c r="J378" s="875"/>
      <c r="K378" s="795">
        <f>(SUMIFS(EUROSTAT_VBE_IND_2005!H$7:H$883,EUROSTAT_VBE_IND_2005!$B$7:$B$883,$D376,EUROSTAT_VBE_IND_2005!$C$7:$C$883,"*"&amp;RIGHT($A376,3)&amp;"*",EUROSTAT_VBE_IND_2005!$D$7:$D$883,"*"))/1000</f>
        <v>0.029</v>
      </c>
      <c r="L378" s="795">
        <f>(SUMIFS(EUROSTAT_VBE_IND_2005!I$7:I$883,EUROSTAT_VBE_IND_2005!$B$7:$B$883,$D376,EUROSTAT_VBE_IND_2005!$C$7:$C$883,"*"&amp;RIGHT($A376,3)&amp;"*",EUROSTAT_VBE_IND_2005!$D$7:$D$883,"*"))/1000</f>
        <v>8.843</v>
      </c>
      <c r="M378" s="795">
        <f>(SUMIFS(EUROSTAT_VBE_IND_2005!J$7:J$883,EUROSTAT_VBE_IND_2005!$B$7:$B$883,$D376,EUROSTAT_VBE_IND_2005!$C$7:$C$883,"*"&amp;RIGHT($A376,3)&amp;"*",EUROSTAT_VBE_IND_2005!$D$7:$D$883,"*"))/1000</f>
        <v>45.859</v>
      </c>
      <c r="N378" s="795">
        <f>(SUMIFS(EUROSTAT_VBE_IND_2005!K$7:K$883,EUROSTAT_VBE_IND_2005!$B$7:$B$883,$D376,EUROSTAT_VBE_IND_2005!$C$7:$C$883,"*"&amp;RIGHT($A376,3)&amp;"*",EUROSTAT_VBE_IND_2005!$D$7:$D$883,"*"))/1000</f>
        <v>4.026</v>
      </c>
      <c r="O378" s="795">
        <f>(SUMIFS(EUROSTAT_VBE_IND_2005!L$7:L$883,EUROSTAT_VBE_IND_2005!$B$7:$B$883,$D376,EUROSTAT_VBE_IND_2005!$C$7:$C$883,"*"&amp;RIGHT($A376,3)&amp;"*",EUROSTAT_VBE_IND_2005!$D$7:$D$883,"*"))/1000</f>
        <v>6.675</v>
      </c>
      <c r="P378" s="795">
        <f>(SUMIFS(EUROSTAT_VBE_IND_2005!M$7:M$883,EUROSTAT_VBE_IND_2005!$B$7:$B$883,$D376,EUROSTAT_VBE_IND_2005!$C$7:$C$883,"*"&amp;RIGHT($A376,3)&amp;"*",EUROSTAT_VBE_IND_2005!$D$7:$D$883,"*"))/1000</f>
        <v>2.102</v>
      </c>
      <c r="Q378" s="795">
        <f>(SUMIFS(EUROSTAT_VBE_IND_2005!N$7:N$883,EUROSTAT_VBE_IND_2005!$B$7:$B$883,$D376,EUROSTAT_VBE_IND_2005!$C$7:$C$883,"*"&amp;RIGHT($A376,3)&amp;"*",EUROSTAT_VBE_IND_2005!$D$7:$D$883,"*"))/1000</f>
        <v>33.029</v>
      </c>
      <c r="R378" s="795">
        <f>(SUMIFS(EUROSTAT_VBE_IND_2005!O$7:O$883,EUROSTAT_VBE_IND_2005!$B$7:$B$883,$D376,EUROSTAT_VBE_IND_2005!$C$7:$C$883,"*"&amp;RIGHT($A376,3)&amp;"*",EUROSTAT_VBE_IND_2005!$D$7:$D$883,"*"))/1000</f>
        <v>16.171</v>
      </c>
      <c r="S378" s="795">
        <f>(SUMIFS(EUROSTAT_VBE_IND_2005!P$7:P$883,EUROSTAT_VBE_IND_2005!$B$7:$B$883,$D376,EUROSTAT_VBE_IND_2005!$C$7:$C$883,"*"&amp;RIGHT($A376,3)&amp;"*",EUROSTAT_VBE_IND_2005!$D$7:$D$883,"*"))/1000</f>
        <v>52.768</v>
      </c>
      <c r="T378" s="795">
        <f>(SUMIFS(EUROSTAT_VBE_IND_2005!Q$7:Q$883,EUROSTAT_VBE_IND_2005!$B$7:$B$883,$D376,EUROSTAT_VBE_IND_2005!$C$7:$C$883,"*"&amp;RIGHT($A376,3)&amp;"*",EUROSTAT_VBE_IND_2005!$D$7:$D$883,"*"))/1000</f>
        <v>1.945</v>
      </c>
      <c r="U378" s="795">
        <f>(SUMIFS(EUROSTAT_VBE_IND_2005!R$7:R$883,EUROSTAT_VBE_IND_2005!$B$7:$B$883,$D376,EUROSTAT_VBE_IND_2005!$C$7:$C$883,"*"&amp;RIGHT($A376,3)&amp;"*",EUROSTAT_VBE_IND_2005!$D$7:$D$883,"*"))/1000</f>
        <v>2.345</v>
      </c>
      <c r="V378" s="795">
        <f>(SUMIFS(EUROSTAT_VBE_IND_2005!S$7:S$883,EUROSTAT_VBE_IND_2005!$B$7:$B$883,$D376,EUROSTAT_VBE_IND_2005!$C$7:$C$883,"*"&amp;RIGHT($A376,3)&amp;"*",EUROSTAT_VBE_IND_2005!$D$7:$D$883,"*"))/1000</f>
        <v>6.284</v>
      </c>
      <c r="W378" s="795">
        <f>(SUMIFS(EUROSTAT_VBE_IND_2005!T$7:T$883,EUROSTAT_VBE_IND_2005!$B$7:$B$883,$D376,EUROSTAT_VBE_IND_2005!$C$7:$C$883,"*"&amp;RIGHT($A376,3)&amp;"*",EUROSTAT_VBE_IND_2005!$D$7:$D$883,"*"))/1000</f>
        <v>0.025</v>
      </c>
      <c r="X378" s="795">
        <f>(SUMIFS(EUROSTAT_VBE_IND_2005!U$7:U$883,EUROSTAT_VBE_IND_2005!$B$7:$B$883,$D376,EUROSTAT_VBE_IND_2005!$C$7:$C$883,"*"&amp;RIGHT($A376,3)&amp;"*",EUROSTAT_VBE_IND_2005!$D$7:$D$883,"*"))/1000</f>
        <v>21.121</v>
      </c>
      <c r="Y378" s="795">
        <f>(SUMIFS(EUROSTAT_VBE_IND_2005!V$7:V$883,EUROSTAT_VBE_IND_2005!$B$7:$B$883,$D376,EUROSTAT_VBE_IND_2005!$C$7:$C$883,"*"&amp;RIGHT($A376,3)&amp;"*",EUROSTAT_VBE_IND_2005!$D$7:$D$883,"*"))/1000</f>
        <v>4.89</v>
      </c>
      <c r="Z378" s="795">
        <f>(SUMIFS(EUROSTAT_VBE_IND_2005!W$7:W$883,EUROSTAT_VBE_IND_2005!$B$7:$B$883,$D376,EUROSTAT_VBE_IND_2005!$C$7:$C$883,"*"&amp;RIGHT($A376,3)&amp;"*",EUROSTAT_VBE_IND_2005!$D$7:$D$883,"*"))/1000</f>
        <v>0.999</v>
      </c>
      <c r="AA378" s="795">
        <f>(SUMIFS(EUROSTAT_VBE_IND_2005!X$7:X$883,EUROSTAT_VBE_IND_2005!$B$7:$B$883,$D376,EUROSTAT_VBE_IND_2005!$C$7:$C$883,"*"&amp;RIGHT($A376,3)&amp;"*",EUROSTAT_VBE_IND_2005!$D$7:$D$883,"*"))/1000</f>
        <v>5.704</v>
      </c>
      <c r="AB378" s="795">
        <f>(SUMIFS(EUROSTAT_VBE_IND_2005!AA$7:AA$883,EUROSTAT_VBE_IND_2005!$B$7:$B$883,$D376,EUROSTAT_VBE_IND_2005!$C$7:$C$883,"*"&amp;RIGHT($A376,3)&amp;"*",EUROSTAT_VBE_IND_2005!$D$7:$D$883,"*"))/1000</f>
        <v>0</v>
      </c>
      <c r="AC378" s="795">
        <f>(SUMIFS(EUROSTAT_VBE_IND_2005!AB$7:AB$883,EUROSTAT_VBE_IND_2005!$B$7:$B$883,$D376,EUROSTAT_VBE_IND_2005!$C$7:$C$883,"*"&amp;RIGHT($A376,3)&amp;"*",EUROSTAT_VBE_IND_2005!$D$7:$D$883,"*"))/1000</f>
        <v>3.31</v>
      </c>
      <c r="AD378" s="795">
        <f>(SUMIFS(EUROSTAT_VBE_IND_2005!AC$7:AC$883,EUROSTAT_VBE_IND_2005!$B$7:$B$883,$D376,EUROSTAT_VBE_IND_2005!$C$7:$C$883,"*"&amp;RIGHT($A376,3)&amp;"*",EUROSTAT_VBE_IND_2005!$D$7:$D$883,"*"))/1000</f>
        <v>6.421</v>
      </c>
      <c r="AE378" s="795">
        <f>(SUMIFS(EUROSTAT_VBE_IND_2005!AD$7:AD$883,EUROSTAT_VBE_IND_2005!$B$7:$B$883,$D376,EUROSTAT_VBE_IND_2005!$C$7:$C$883,"*"&amp;RIGHT($A376,3)&amp;"*",EUROSTAT_VBE_IND_2005!$D$7:$D$883,"*"))/1000</f>
        <v>29.154</v>
      </c>
      <c r="AF378" s="795">
        <f>(SUMIFS(EUROSTAT_VBE_IND_2005!AE$7:AE$883,EUROSTAT_VBE_IND_2005!$B$7:$B$883,$D376,EUROSTAT_VBE_IND_2005!$C$7:$C$883,"*"&amp;RIGHT($A376,3)&amp;"*",EUROSTAT_VBE_IND_2005!$D$7:$D$883,"*"))/1000</f>
        <v>5.989</v>
      </c>
      <c r="AG378" s="795">
        <f>(SUMIFS(EUROSTAT_VBE_IND_2005!AF$7:AF$883,EUROSTAT_VBE_IND_2005!$B$7:$B$883,$D376,EUROSTAT_VBE_IND_2005!$C$7:$C$883,"*"&amp;RIGHT($A376,3)&amp;"*",EUROSTAT_VBE_IND_2005!$D$7:$D$883,"*"))/1000</f>
        <v>8.439</v>
      </c>
      <c r="AH378" s="795">
        <f>(SUMIFS(EUROSTAT_VBE_IND_2005!AH$7:AH$883,EUROSTAT_VBE_IND_2005!$B$7:$B$883,$D376,EUROSTAT_VBE_IND_2005!$C$7:$C$883,"*"&amp;RIGHT($A376,3)&amp;"*",EUROSTAT_VBE_IND_2005!$D$7:$D$883,"*"))/1000</f>
        <v>27.499</v>
      </c>
      <c r="AI378" s="795">
        <f>(SUMIFS(EUROSTAT_VBE_IND_2005!AI$7:AI$883,EUROSTAT_VBE_IND_2005!$B$7:$B$883,$D376,EUROSTAT_VBE_IND_2005!$C$7:$C$883,"*"&amp;RIGHT($A376,3)&amp;"*",EUROSTAT_VBE_IND_2005!$D$7:$D$883,"*"))/1000</f>
        <v>2.67</v>
      </c>
      <c r="AJ378" s="795">
        <f>(SUMIFS(EUROSTAT_VBE_IND_2005!AJ$7:AJ$883,EUROSTAT_VBE_IND_2005!$B$7:$B$883,$D376,EUROSTAT_VBE_IND_2005!$C$7:$C$883,"*"&amp;RIGHT($A376,3)&amp;"*",EUROSTAT_VBE_IND_2005!$D$7:$D$883,"*"))/1000</f>
        <v>2.057</v>
      </c>
      <c r="AK378" s="795">
        <f>(SUMIFS(EUROSTAT_VBE_IND_2005!AK$7:AK$883,EUROSTAT_VBE_IND_2005!$B$7:$B$883,$D376,EUROSTAT_VBE_IND_2005!$C$7:$C$883,"*"&amp;RIGHT($A376,3)&amp;"*",EUROSTAT_VBE_IND_2005!$D$7:$D$883,"*"))/1000</f>
        <v>0</v>
      </c>
      <c r="AL378" s="875"/>
      <c r="AM378" s="875"/>
      <c r="AN378" s="875"/>
      <c r="AO378" s="795">
        <f>(SUMIFS(EUROSTAT_VBE_IND_2005!Y$7:Y$883,EUROSTAT_VBE_IND_2005!$B$7:$B$883,$D376,EUROSTAT_VBE_IND_2005!$C$7:$C$883,"*"&amp;RIGHT($A376,3)&amp;"*",EUROSTAT_VBE_IND_2005!$D$7:$D$883,"*"))/1000</f>
        <v>0.09</v>
      </c>
      <c r="AP378" s="795">
        <f>(SUMIFS(EUROSTAT_VBE_IND_2005!Z$7:Z$883,EUROSTAT_VBE_IND_2005!$B$7:$B$883,$D376,EUROSTAT_VBE_IND_2005!$C$7:$C$883,"*"&amp;RIGHT($A376,3)&amp;"*",EUROSTAT_VBE_IND_2005!$D$7:$D$883,"*"))/1000</f>
        <v>0.074</v>
      </c>
      <c r="AQ378" s="795">
        <f>(SUMIFS(EUROSTAT_VBE_IND_2005!AG$7:AG$883,EUROSTAT_VBE_IND_2005!$B$7:$B$883,$D376,EUROSTAT_VBE_IND_2005!$C$7:$C$883,"*"&amp;RIGHT($A376,3)&amp;"*",EUROSTAT_VBE_IND_2005!$D$7:$D$883,"*"))/1000</f>
        <v>0.487</v>
      </c>
    </row>
    <row r="379" spans="2:43">
      <c r="B379" s="28"/>
      <c r="F379" s="241"/>
      <c r="G379" s="795"/>
      <c r="H379" s="795"/>
      <c r="I379" s="795"/>
      <c r="K379" s="795"/>
      <c r="L379" s="795"/>
      <c r="M379" s="795"/>
      <c r="N379" s="795"/>
      <c r="O379" s="795"/>
      <c r="P379" s="795"/>
      <c r="Q379" s="795"/>
      <c r="R379" s="795"/>
      <c r="S379" s="795"/>
      <c r="T379" s="795"/>
      <c r="U379" s="795"/>
      <c r="V379" s="795"/>
      <c r="W379" s="795"/>
      <c r="X379" s="795"/>
      <c r="Y379" s="795"/>
      <c r="Z379" s="795"/>
      <c r="AA379" s="795"/>
      <c r="AB379" s="795"/>
      <c r="AC379" s="795"/>
      <c r="AD379" s="795"/>
      <c r="AE379" s="795"/>
      <c r="AF379" s="795"/>
      <c r="AG379" s="795"/>
      <c r="AH379" s="795"/>
      <c r="AI379" s="795"/>
      <c r="AJ379" s="795"/>
      <c r="AK379" s="795"/>
      <c r="AO379" s="795"/>
      <c r="AP379" s="795"/>
      <c r="AQ379" s="795"/>
    </row>
    <row r="380" spans="2:43">
      <c r="B380" s="28"/>
      <c r="F380" s="241"/>
      <c r="G380" s="795"/>
      <c r="H380" s="795"/>
      <c r="I380" s="795"/>
      <c r="K380" s="795"/>
      <c r="L380" s="795"/>
      <c r="M380" s="795"/>
      <c r="N380" s="795"/>
      <c r="O380" s="795"/>
      <c r="P380" s="795"/>
      <c r="Q380" s="795"/>
      <c r="R380" s="795"/>
      <c r="S380" s="795"/>
      <c r="T380" s="795"/>
      <c r="U380" s="795"/>
      <c r="V380" s="795"/>
      <c r="W380" s="795"/>
      <c r="X380" s="795"/>
      <c r="Y380" s="795"/>
      <c r="Z380" s="795"/>
      <c r="AA380" s="795"/>
      <c r="AB380" s="795"/>
      <c r="AC380" s="795"/>
      <c r="AD380" s="795"/>
      <c r="AE380" s="795"/>
      <c r="AF380" s="795"/>
      <c r="AG380" s="795"/>
      <c r="AH380" s="795"/>
      <c r="AI380" s="795"/>
      <c r="AJ380" s="795"/>
      <c r="AK380" s="795"/>
      <c r="AO380" s="795"/>
      <c r="AP380" s="795"/>
      <c r="AQ380" s="795"/>
    </row>
    <row r="381" spans="1:43">
      <c r="A381" s="876" t="s">
        <v>284</v>
      </c>
      <c r="B381" s="876" t="s">
        <v>285</v>
      </c>
      <c r="C381" t="s">
        <v>131</v>
      </c>
      <c r="D381" t="s">
        <v>286</v>
      </c>
      <c r="E381" t="s">
        <v>287</v>
      </c>
      <c r="F381" t="s">
        <v>288</v>
      </c>
      <c r="G381" t="str">
        <f>EUROSTAT_VBE_IND_2005!E$6</f>
        <v>AT</v>
      </c>
      <c r="H381" t="str">
        <f>EUROSTAT_VBE_IND_2005!F$6</f>
        <v>BE</v>
      </c>
      <c r="I381" t="str">
        <f>EUROSTAT_VBE_IND_2005!G$6</f>
        <v>BG</v>
      </c>
      <c r="J381" t="s">
        <v>289</v>
      </c>
      <c r="K381" t="str">
        <f>EUROSTAT_VBE_IND_2005!H$6</f>
        <v>CY</v>
      </c>
      <c r="L381" t="str">
        <f>EUROSTAT_VBE_IND_2005!I$6</f>
        <v>CZ</v>
      </c>
      <c r="M381" t="str">
        <f>EUROSTAT_VBE_IND_2005!J$6</f>
        <v>DE</v>
      </c>
      <c r="N381" t="str">
        <f>EUROSTAT_VBE_IND_2005!K$6</f>
        <v>DK</v>
      </c>
      <c r="O381" t="str">
        <f>EUROSTAT_VBE_IND_2005!L$6</f>
        <v>EE</v>
      </c>
      <c r="P381" t="str">
        <f>EUROSTAT_VBE_IND_2005!M$6</f>
        <v>EL</v>
      </c>
      <c r="Q381" t="str">
        <f>EUROSTAT_VBE_IND_2005!N$6</f>
        <v>ES</v>
      </c>
      <c r="R381" t="str">
        <f>EUROSTAT_VBE_IND_2005!O$6</f>
        <v>FI</v>
      </c>
      <c r="S381" t="str">
        <f>EUROSTAT_VBE_IND_2005!P$6</f>
        <v>FR</v>
      </c>
      <c r="T381" t="str">
        <f>EUROSTAT_VBE_IND_2005!Q$6</f>
        <v>HR</v>
      </c>
      <c r="U381" t="str">
        <f>EUROSTAT_VBE_IND_2005!R$6</f>
        <v>HU</v>
      </c>
      <c r="V381" t="str">
        <f>EUROSTAT_VBE_IND_2005!S$6</f>
        <v>IE</v>
      </c>
      <c r="W381" t="str">
        <f>EUROSTAT_VBE_IND_2005!T$6</f>
        <v>IS</v>
      </c>
      <c r="X381" t="str">
        <f>EUROSTAT_VBE_IND_2005!U$6</f>
        <v>IT</v>
      </c>
      <c r="Y381" t="str">
        <f>EUROSTAT_VBE_IND_2005!V$6</f>
        <v>LT</v>
      </c>
      <c r="Z381" t="str">
        <f>EUROSTAT_VBE_IND_2005!W$6</f>
        <v>LU</v>
      </c>
      <c r="AA381" t="str">
        <f>EUROSTAT_VBE_IND_2005!X$6</f>
        <v>LV</v>
      </c>
      <c r="AB381" t="str">
        <f>EUROSTAT_VBE_IND_2005!AA$6</f>
        <v>MT</v>
      </c>
      <c r="AC381" t="str">
        <f>EUROSTAT_VBE_IND_2005!AB$6</f>
        <v>NL</v>
      </c>
      <c r="AD381" t="str">
        <f>EUROSTAT_VBE_IND_2005!AC$6</f>
        <v>NO</v>
      </c>
      <c r="AE381" t="str">
        <f>EUROSTAT_VBE_IND_2005!AD$6</f>
        <v>PL</v>
      </c>
      <c r="AF381" t="str">
        <f>EUROSTAT_VBE_IND_2005!AE$6</f>
        <v>PT</v>
      </c>
      <c r="AG381" t="str">
        <f>EUROSTAT_VBE_IND_2005!AF$6</f>
        <v>RO</v>
      </c>
      <c r="AH381" t="str">
        <f>EUROSTAT_VBE_IND_2005!AH$6</f>
        <v>SE</v>
      </c>
      <c r="AI381" t="str">
        <f>EUROSTAT_VBE_IND_2005!AI$6</f>
        <v>SI</v>
      </c>
      <c r="AJ381" t="str">
        <f>EUROSTAT_VBE_IND_2005!AJ$6</f>
        <v>SK</v>
      </c>
      <c r="AK381" t="str">
        <f>EUROSTAT_VBE_IND_2005!AK$6</f>
        <v>UK</v>
      </c>
      <c r="AL381" t="s">
        <v>290</v>
      </c>
      <c r="AM381" t="s">
        <v>291</v>
      </c>
      <c r="AN381" t="s">
        <v>292</v>
      </c>
      <c r="AO381" t="str">
        <f>EUROSTAT_VBE_IND_2005!Y$6</f>
        <v>ME</v>
      </c>
      <c r="AP381" t="str">
        <f>EUROSTAT_VBE_IND_2005!Z$6</f>
        <v>MK</v>
      </c>
      <c r="AQ381" t="str">
        <f>EUROSTAT_VBE_IND_2005!AG$6</f>
        <v>RS</v>
      </c>
    </row>
    <row r="382" spans="1:43">
      <c r="A382" t="str">
        <f>LEFT(EUROSTAT_VBE_IND_2005!$C$630,8)</f>
        <v>B_101852</v>
      </c>
      <c r="B382" s="28" t="s">
        <v>217</v>
      </c>
      <c r="C382" t="s">
        <v>293</v>
      </c>
      <c r="D382" t="s">
        <v>55</v>
      </c>
      <c r="E382" t="s">
        <v>228</v>
      </c>
      <c r="F382" t="s">
        <v>229</v>
      </c>
      <c r="G382" s="17">
        <f>(SUMIFS(EUROSTAT_VBE_IND_2005!E$7:E$883,EUROSTAT_VBE_IND_2005!$B$7:$B$883,$D382,EUROSTAT_VBE_IND_2005!$C$7:$C$883,"*"&amp;RIGHT($A382,3)&amp;"*",EUROSTAT_VBE_IND_2005!$D$7:$D$883,"211*"))/1000</f>
        <v>0</v>
      </c>
      <c r="H382" s="17">
        <f>(SUMIFS(EUROSTAT_VBE_IND_2005!F$7:F$883,EUROSTAT_VBE_IND_2005!$B$7:$B$883,$D382,EUROSTAT_VBE_IND_2005!$C$7:$C$883,"*"&amp;RIGHT($A382,3)&amp;"*",EUROSTAT_VBE_IND_2005!$D$7:$D$883,"211*"))/1000</f>
        <v>0</v>
      </c>
      <c r="I382" s="17">
        <f>(SUMIFS(EUROSTAT_VBE_IND_2005!G$7:G$883,EUROSTAT_VBE_IND_2005!$B$7:$B$883,$D382,EUROSTAT_VBE_IND_2005!$C$7:$C$883,"*"&amp;RIGHT($A382,3)&amp;"*",EUROSTAT_VBE_IND_2005!$D$7:$D$883,"211*"))/1000</f>
        <v>0.027</v>
      </c>
      <c r="J382" s="198"/>
      <c r="K382" s="17">
        <f>(SUMIFS(EUROSTAT_VBE_IND_2005!H$7:H$883,EUROSTAT_VBE_IND_2005!$B$7:$B$883,$D382,EUROSTAT_VBE_IND_2005!$C$7:$C$883,"*"&amp;RIGHT($A382,3)&amp;"*",EUROSTAT_VBE_IND_2005!$D$7:$D$883,"211*"))/1000</f>
        <v>0</v>
      </c>
      <c r="L382" s="17">
        <f>(SUMIFS(EUROSTAT_VBE_IND_2005!I$7:I$883,EUROSTAT_VBE_IND_2005!$B$7:$B$883,$D382,EUROSTAT_VBE_IND_2005!$C$7:$C$883,"*"&amp;RIGHT($A382,3)&amp;"*",EUROSTAT_VBE_IND_2005!$D$7:$D$883,"211*"))/1000</f>
        <v>0.022</v>
      </c>
      <c r="M382" s="17">
        <f>(SUMIFS(EUROSTAT_VBE_IND_2005!J$7:J$883,EUROSTAT_VBE_IND_2005!$B$7:$B$883,$D382,EUROSTAT_VBE_IND_2005!$C$7:$C$883,"*"&amp;RIGHT($A382,3)&amp;"*",EUROSTAT_VBE_IND_2005!$D$7:$D$883,"211*"))/1000</f>
        <v>0</v>
      </c>
      <c r="N382" s="17">
        <f>(SUMIFS(EUROSTAT_VBE_IND_2005!K$7:K$883,EUROSTAT_VBE_IND_2005!$B$7:$B$883,$D382,EUROSTAT_VBE_IND_2005!$C$7:$C$883,"*"&amp;RIGHT($A382,3)&amp;"*",EUROSTAT_VBE_IND_2005!$D$7:$D$883,"211*"))/1000</f>
        <v>0</v>
      </c>
      <c r="O382" s="17">
        <f>(SUMIFS(EUROSTAT_VBE_IND_2005!L$7:L$883,EUROSTAT_VBE_IND_2005!$B$7:$B$883,$D382,EUROSTAT_VBE_IND_2005!$C$7:$C$883,"*"&amp;RIGHT($A382,3)&amp;"*",EUROSTAT_VBE_IND_2005!$D$7:$D$883,"211*"))/1000</f>
        <v>0</v>
      </c>
      <c r="P382" s="17">
        <f>(SUMIFS(EUROSTAT_VBE_IND_2005!M$7:M$883,EUROSTAT_VBE_IND_2005!$B$7:$B$883,$D382,EUROSTAT_VBE_IND_2005!$C$7:$C$883,"*"&amp;RIGHT($A382,3)&amp;"*",EUROSTAT_VBE_IND_2005!$D$7:$D$883,"211*"))/1000</f>
        <v>0</v>
      </c>
      <c r="Q382" s="17">
        <f>(SUMIFS(EUROSTAT_VBE_IND_2005!N$7:N$883,EUROSTAT_VBE_IND_2005!$B$7:$B$883,$D382,EUROSTAT_VBE_IND_2005!$C$7:$C$883,"*"&amp;RIGHT($A382,3)&amp;"*",EUROSTAT_VBE_IND_2005!$D$7:$D$883,"211*"))/1000</f>
        <v>0</v>
      </c>
      <c r="R382" s="17">
        <f>(SUMIFS(EUROSTAT_VBE_IND_2005!O$7:O$883,EUROSTAT_VBE_IND_2005!$B$7:$B$883,$D382,EUROSTAT_VBE_IND_2005!$C$7:$C$883,"*"&amp;RIGHT($A382,3)&amp;"*",EUROSTAT_VBE_IND_2005!$D$7:$D$883,"211*"))/1000</f>
        <v>0</v>
      </c>
      <c r="S382" s="17">
        <f>(SUMIFS(EUROSTAT_VBE_IND_2005!P$7:P$883,EUROSTAT_VBE_IND_2005!$B$7:$B$883,$D382,EUROSTAT_VBE_IND_2005!$C$7:$C$883,"*"&amp;RIGHT($A382,3)&amp;"*",EUROSTAT_VBE_IND_2005!$D$7:$D$883,"211*"))/1000</f>
        <v>0</v>
      </c>
      <c r="T382" s="17">
        <f>(SUMIFS(EUROSTAT_VBE_IND_2005!Q$7:Q$883,EUROSTAT_VBE_IND_2005!$B$7:$B$883,$D382,EUROSTAT_VBE_IND_2005!$C$7:$C$883,"*"&amp;RIGHT($A382,3)&amp;"*",EUROSTAT_VBE_IND_2005!$D$7:$D$883,"211*"))/1000</f>
        <v>0</v>
      </c>
      <c r="U382" s="17">
        <f>(SUMIFS(EUROSTAT_VBE_IND_2005!R$7:R$883,EUROSTAT_VBE_IND_2005!$B$7:$B$883,$D382,EUROSTAT_VBE_IND_2005!$C$7:$C$883,"*"&amp;RIGHT($A382,3)&amp;"*",EUROSTAT_VBE_IND_2005!$D$7:$D$883,"211*"))/1000</f>
        <v>0.024</v>
      </c>
      <c r="V382" s="17">
        <f>(SUMIFS(EUROSTAT_VBE_IND_2005!S$7:S$883,EUROSTAT_VBE_IND_2005!$B$7:$B$883,$D382,EUROSTAT_VBE_IND_2005!$C$7:$C$883,"*"&amp;RIGHT($A382,3)&amp;"*",EUROSTAT_VBE_IND_2005!$D$7:$D$883,"211*"))/1000</f>
        <v>0</v>
      </c>
      <c r="W382" s="17">
        <f>(SUMIFS(EUROSTAT_VBE_IND_2005!T$7:T$883,EUROSTAT_VBE_IND_2005!$B$7:$B$883,$D382,EUROSTAT_VBE_IND_2005!$C$7:$C$883,"*"&amp;RIGHT($A382,3)&amp;"*",EUROSTAT_VBE_IND_2005!$D$7:$D$883,"211*"))/1000</f>
        <v>0</v>
      </c>
      <c r="X382" s="17">
        <f>(SUMIFS(EUROSTAT_VBE_IND_2005!U$7:U$883,EUROSTAT_VBE_IND_2005!$B$7:$B$883,$D382,EUROSTAT_VBE_IND_2005!$C$7:$C$883,"*"&amp;RIGHT($A382,3)&amp;"*",EUROSTAT_VBE_IND_2005!$D$7:$D$883,"211*"))/1000</f>
        <v>0</v>
      </c>
      <c r="Y382" s="17">
        <f>(SUMIFS(EUROSTAT_VBE_IND_2005!V$7:V$883,EUROSTAT_VBE_IND_2005!$B$7:$B$883,$D382,EUROSTAT_VBE_IND_2005!$C$7:$C$883,"*"&amp;RIGHT($A382,3)&amp;"*",EUROSTAT_VBE_IND_2005!$D$7:$D$883,"211*"))/1000</f>
        <v>0.023</v>
      </c>
      <c r="Z382" s="17">
        <f>(SUMIFS(EUROSTAT_VBE_IND_2005!W$7:W$883,EUROSTAT_VBE_IND_2005!$B$7:$B$883,$D382,EUROSTAT_VBE_IND_2005!$C$7:$C$883,"*"&amp;RIGHT($A382,3)&amp;"*",EUROSTAT_VBE_IND_2005!$D$7:$D$883,"211*"))/1000</f>
        <v>0</v>
      </c>
      <c r="AA382" s="17">
        <f>(SUMIFS(EUROSTAT_VBE_IND_2005!X$7:X$883,EUROSTAT_VBE_IND_2005!$B$7:$B$883,$D382,EUROSTAT_VBE_IND_2005!$C$7:$C$883,"*"&amp;RIGHT($A382,3)&amp;"*",EUROSTAT_VBE_IND_2005!$D$7:$D$883,"211*"))/1000</f>
        <v>0.026</v>
      </c>
      <c r="AB382" s="17">
        <f>(SUMIFS(EUROSTAT_VBE_IND_2005!AA$7:AA$883,EUROSTAT_VBE_IND_2005!$B$7:$B$883,$D382,EUROSTAT_VBE_IND_2005!$C$7:$C$883,"*"&amp;RIGHT($A382,3)&amp;"*",EUROSTAT_VBE_IND_2005!$D$7:$D$883,"211*"))/1000</f>
        <v>0</v>
      </c>
      <c r="AC382" s="17">
        <f>(SUMIFS(EUROSTAT_VBE_IND_2005!AB$7:AB$883,EUROSTAT_VBE_IND_2005!$B$7:$B$883,$D382,EUROSTAT_VBE_IND_2005!$C$7:$C$883,"*"&amp;RIGHT($A382,3)&amp;"*",EUROSTAT_VBE_IND_2005!$D$7:$D$883,"211*"))/1000</f>
        <v>0</v>
      </c>
      <c r="AD382" s="17">
        <f>(SUMIFS(EUROSTAT_VBE_IND_2005!AC$7:AC$883,EUROSTAT_VBE_IND_2005!$B$7:$B$883,$D382,EUROSTAT_VBE_IND_2005!$C$7:$C$883,"*"&amp;RIGHT($A382,3)&amp;"*",EUROSTAT_VBE_IND_2005!$D$7:$D$883,"211*"))/1000</f>
        <v>0</v>
      </c>
      <c r="AE382" s="17">
        <f>(SUMIFS(EUROSTAT_VBE_IND_2005!AD$7:AD$883,EUROSTAT_VBE_IND_2005!$B$7:$B$883,$D382,EUROSTAT_VBE_IND_2005!$C$7:$C$883,"*"&amp;RIGHT($A382,3)&amp;"*",EUROSTAT_VBE_IND_2005!$D$7:$D$883,"211*"))/1000</f>
        <v>0.464</v>
      </c>
      <c r="AF382" s="17">
        <f>(SUMIFS(EUROSTAT_VBE_IND_2005!AE$7:AE$883,EUROSTAT_VBE_IND_2005!$B$7:$B$883,$D382,EUROSTAT_VBE_IND_2005!$C$7:$C$883,"*"&amp;RIGHT($A382,3)&amp;"*",EUROSTAT_VBE_IND_2005!$D$7:$D$883,"211*"))/1000</f>
        <v>0</v>
      </c>
      <c r="AG382" s="17">
        <f>(SUMIFS(EUROSTAT_VBE_IND_2005!AF$7:AF$883,EUROSTAT_VBE_IND_2005!$B$7:$B$883,$D382,EUROSTAT_VBE_IND_2005!$C$7:$C$883,"*"&amp;RIGHT($A382,3)&amp;"*",EUROSTAT_VBE_IND_2005!$D$7:$D$883,"211*"))/1000</f>
        <v>0</v>
      </c>
      <c r="AH382" s="17">
        <f>(SUMIFS(EUROSTAT_VBE_IND_2005!AH$7:AH$883,EUROSTAT_VBE_IND_2005!$B$7:$B$883,$D382,EUROSTAT_VBE_IND_2005!$C$7:$C$883,"*"&amp;RIGHT($A382,3)&amp;"*",EUROSTAT_VBE_IND_2005!$D$7:$D$883,"211*"))/1000</f>
        <v>0</v>
      </c>
      <c r="AI382" s="17">
        <f>(SUMIFS(EUROSTAT_VBE_IND_2005!AI$7:AI$883,EUROSTAT_VBE_IND_2005!$B$7:$B$883,$D382,EUROSTAT_VBE_IND_2005!$C$7:$C$883,"*"&amp;RIGHT($A382,3)&amp;"*",EUROSTAT_VBE_IND_2005!$D$7:$D$883,"211*"))/1000</f>
        <v>0</v>
      </c>
      <c r="AJ382" s="17">
        <f>(SUMIFS(EUROSTAT_VBE_IND_2005!AJ$7:AJ$883,EUROSTAT_VBE_IND_2005!$B$7:$B$883,$D382,EUROSTAT_VBE_IND_2005!$C$7:$C$883,"*"&amp;RIGHT($A382,3)&amp;"*",EUROSTAT_VBE_IND_2005!$D$7:$D$883,"211*"))/1000</f>
        <v>0</v>
      </c>
      <c r="AK382" s="17">
        <f>(SUMIFS(EUROSTAT_VBE_IND_2005!AK$7:AK$883,EUROSTAT_VBE_IND_2005!$B$7:$B$883,$D382,EUROSTAT_VBE_IND_2005!$C$7:$C$883,"*"&amp;RIGHT($A382,3)&amp;"*",EUROSTAT_VBE_IND_2005!$D$7:$D$883,"211*"))/1000</f>
        <v>0</v>
      </c>
      <c r="AL382" s="198"/>
      <c r="AM382" s="198"/>
      <c r="AN382" s="198"/>
      <c r="AO382" s="17">
        <f>(SUMIFS(EUROSTAT_VBE_IND_2005!Y$7:Y$883,EUROSTAT_VBE_IND_2005!$B$7:$B$883,$D382,EUROSTAT_VBE_IND_2005!$C$7:$C$883,"*"&amp;RIGHT($A382,3)&amp;"*",EUROSTAT_VBE_IND_2005!$D$7:$D$883,"211*"))/1000</f>
        <v>0</v>
      </c>
      <c r="AP382" s="17">
        <f>(SUMIFS(EUROSTAT_VBE_IND_2005!Z$7:Z$883,EUROSTAT_VBE_IND_2005!$B$7:$B$883,$D382,EUROSTAT_VBE_IND_2005!$C$7:$C$883,"*"&amp;RIGHT($A382,3)&amp;"*",EUROSTAT_VBE_IND_2005!$D$7:$D$883,"211*"))/1000</f>
        <v>0</v>
      </c>
      <c r="AQ382" s="17">
        <f>(SUMIFS(EUROSTAT_VBE_IND_2005!AG$7:AG$883,EUROSTAT_VBE_IND_2005!$B$7:$B$883,$D382,EUROSTAT_VBE_IND_2005!$C$7:$C$883,"*"&amp;RIGHT($A382,3)&amp;"*",EUROSTAT_VBE_IND_2005!$D$7:$D$883,"211*"))/1000</f>
        <v>0</v>
      </c>
    </row>
    <row r="383" spans="1:43">
      <c r="A383" t="str">
        <f>LEFT(EUROSTAT_VBE_IND_2005!$C$630,8)</f>
        <v>B_101852</v>
      </c>
      <c r="B383" s="28" t="s">
        <v>217</v>
      </c>
      <c r="C383" t="s">
        <v>293</v>
      </c>
      <c r="D383" t="s">
        <v>55</v>
      </c>
      <c r="E383" t="s">
        <v>230</v>
      </c>
      <c r="F383" t="s">
        <v>250</v>
      </c>
      <c r="G383" s="17">
        <f>(SUMIFS(EUROSTAT_VBE_IND_2005!E$7:E$883,EUROSTAT_VBE_IND_2005!$B$7:$B$883,$D383,EUROSTAT_VBE_IND_2005!$C$7:$C$883,"*"&amp;RIGHT($A383,3)&amp;"*",EUROSTAT_VBE_IND_2005!$D$7:$D$883,"2210*"))/1000+(SUMIFS(EUROSTAT_VBE_IND_2005!E$7:E$883,EUROSTAT_VBE_IND_2005!$B$7:$B$883,$D383,EUROSTAT_VBE_IND_2005!$C$7:$C$883,"*"&amp;RIGHT($A383,3)&amp;"*",EUROSTAT_VBE_IND_2005!$D$7:$D$883,"23*"))/1000+(SUMIFS(EUROSTAT_VBE_IND_2005!E$7:E$883,EUROSTAT_VBE_IND_2005!$B$7:$B$883,$D383,EUROSTAT_VBE_IND_2005!$C$7:$C$883,"*"&amp;RIGHT($A383,3)&amp;"*",EUROSTAT_VBE_IND_2005!$D$7:$D$883,"5544*"))/1000</f>
        <v>0</v>
      </c>
      <c r="H383" s="17">
        <f>(SUMIFS(EUROSTAT_VBE_IND_2005!F$7:F$883,EUROSTAT_VBE_IND_2005!$B$7:$B$883,$D383,EUROSTAT_VBE_IND_2005!$C$7:$C$883,"*"&amp;RIGHT($A383,3)&amp;"*",EUROSTAT_VBE_IND_2005!$D$7:$D$883,"2210*"))/1000+(SUMIFS(EUROSTAT_VBE_IND_2005!F$7:F$883,EUROSTAT_VBE_IND_2005!$B$7:$B$883,$D383,EUROSTAT_VBE_IND_2005!$C$7:$C$883,"*"&amp;RIGHT($A383,3)&amp;"*",EUROSTAT_VBE_IND_2005!$D$7:$D$883,"23*"))/1000+(SUMIFS(EUROSTAT_VBE_IND_2005!F$7:F$883,EUROSTAT_VBE_IND_2005!$B$7:$B$883,$D383,EUROSTAT_VBE_IND_2005!$C$7:$C$883,"*"&amp;RIGHT($A383,3)&amp;"*",EUROSTAT_VBE_IND_2005!$D$7:$D$883,"5544*"))/1000</f>
        <v>0</v>
      </c>
      <c r="I383" s="17">
        <f>(SUMIFS(EUROSTAT_VBE_IND_2005!G$7:G$883,EUROSTAT_VBE_IND_2005!$B$7:$B$883,$D383,EUROSTAT_VBE_IND_2005!$C$7:$C$883,"*"&amp;RIGHT($A383,3)&amp;"*",EUROSTAT_VBE_IND_2005!$D$7:$D$883,"2210*"))/1000+(SUMIFS(EUROSTAT_VBE_IND_2005!G$7:G$883,EUROSTAT_VBE_IND_2005!$B$7:$B$883,$D383,EUROSTAT_VBE_IND_2005!$C$7:$C$883,"*"&amp;RIGHT($A383,3)&amp;"*",EUROSTAT_VBE_IND_2005!$D$7:$D$883,"23*"))/1000+(SUMIFS(EUROSTAT_VBE_IND_2005!G$7:G$883,EUROSTAT_VBE_IND_2005!$B$7:$B$883,$D383,EUROSTAT_VBE_IND_2005!$C$7:$C$883,"*"&amp;RIGHT($A383,3)&amp;"*",EUROSTAT_VBE_IND_2005!$D$7:$D$883,"5544*"))/1000</f>
        <v>0.015</v>
      </c>
      <c r="J383" s="198"/>
      <c r="K383" s="17">
        <f>(SUMIFS(EUROSTAT_VBE_IND_2005!H$7:H$883,EUROSTAT_VBE_IND_2005!$B$7:$B$883,$D383,EUROSTAT_VBE_IND_2005!$C$7:$C$883,"*"&amp;RIGHT($A383,3)&amp;"*",EUROSTAT_VBE_IND_2005!$D$7:$D$883,"2210*"))/1000+(SUMIFS(EUROSTAT_VBE_IND_2005!H$7:H$883,EUROSTAT_VBE_IND_2005!$B$7:$B$883,$D383,EUROSTAT_VBE_IND_2005!$C$7:$C$883,"*"&amp;RIGHT($A383,3)&amp;"*",EUROSTAT_VBE_IND_2005!$D$7:$D$883,"23*"))/1000+(SUMIFS(EUROSTAT_VBE_IND_2005!H$7:H$883,EUROSTAT_VBE_IND_2005!$B$7:$B$883,$D383,EUROSTAT_VBE_IND_2005!$C$7:$C$883,"*"&amp;RIGHT($A383,3)&amp;"*",EUROSTAT_VBE_IND_2005!$D$7:$D$883,"5544*"))/1000</f>
        <v>0</v>
      </c>
      <c r="L383" s="17">
        <f>(SUMIFS(EUROSTAT_VBE_IND_2005!I$7:I$883,EUROSTAT_VBE_IND_2005!$B$7:$B$883,$D383,EUROSTAT_VBE_IND_2005!$C$7:$C$883,"*"&amp;RIGHT($A383,3)&amp;"*",EUROSTAT_VBE_IND_2005!$D$7:$D$883,"2210*"))/1000+(SUMIFS(EUROSTAT_VBE_IND_2005!I$7:I$883,EUROSTAT_VBE_IND_2005!$B$7:$B$883,$D383,EUROSTAT_VBE_IND_2005!$C$7:$C$883,"*"&amp;RIGHT($A383,3)&amp;"*",EUROSTAT_VBE_IND_2005!$D$7:$D$883,"23*"))/1000+(SUMIFS(EUROSTAT_VBE_IND_2005!I$7:I$883,EUROSTAT_VBE_IND_2005!$B$7:$B$883,$D383,EUROSTAT_VBE_IND_2005!$C$7:$C$883,"*"&amp;RIGHT($A383,3)&amp;"*",EUROSTAT_VBE_IND_2005!$D$7:$D$883,"5544*"))/1000</f>
        <v>0.147</v>
      </c>
      <c r="M383" s="17">
        <f>(SUMIFS(EUROSTAT_VBE_IND_2005!J$7:J$883,EUROSTAT_VBE_IND_2005!$B$7:$B$883,$D383,EUROSTAT_VBE_IND_2005!$C$7:$C$883,"*"&amp;RIGHT($A383,3)&amp;"*",EUROSTAT_VBE_IND_2005!$D$7:$D$883,"2210*"))/1000+(SUMIFS(EUROSTAT_VBE_IND_2005!J$7:J$883,EUROSTAT_VBE_IND_2005!$B$7:$B$883,$D383,EUROSTAT_VBE_IND_2005!$C$7:$C$883,"*"&amp;RIGHT($A383,3)&amp;"*",EUROSTAT_VBE_IND_2005!$D$7:$D$883,"23*"))/1000+(SUMIFS(EUROSTAT_VBE_IND_2005!J$7:J$883,EUROSTAT_VBE_IND_2005!$B$7:$B$883,$D383,EUROSTAT_VBE_IND_2005!$C$7:$C$883,"*"&amp;RIGHT($A383,3)&amp;"*",EUROSTAT_VBE_IND_2005!$D$7:$D$883,"5544*"))/1000</f>
        <v>0</v>
      </c>
      <c r="N383" s="17">
        <f>(SUMIFS(EUROSTAT_VBE_IND_2005!K$7:K$883,EUROSTAT_VBE_IND_2005!$B$7:$B$883,$D383,EUROSTAT_VBE_IND_2005!$C$7:$C$883,"*"&amp;RIGHT($A383,3)&amp;"*",EUROSTAT_VBE_IND_2005!$D$7:$D$883,"2210*"))/1000+(SUMIFS(EUROSTAT_VBE_IND_2005!K$7:K$883,EUROSTAT_VBE_IND_2005!$B$7:$B$883,$D383,EUROSTAT_VBE_IND_2005!$C$7:$C$883,"*"&amp;RIGHT($A383,3)&amp;"*",EUROSTAT_VBE_IND_2005!$D$7:$D$883,"23*"))/1000+(SUMIFS(EUROSTAT_VBE_IND_2005!K$7:K$883,EUROSTAT_VBE_IND_2005!$B$7:$B$883,$D383,EUROSTAT_VBE_IND_2005!$C$7:$C$883,"*"&amp;RIGHT($A383,3)&amp;"*",EUROSTAT_VBE_IND_2005!$D$7:$D$883,"5544*"))/1000</f>
        <v>0</v>
      </c>
      <c r="O383" s="17">
        <f>(SUMIFS(EUROSTAT_VBE_IND_2005!L$7:L$883,EUROSTAT_VBE_IND_2005!$B$7:$B$883,$D383,EUROSTAT_VBE_IND_2005!$C$7:$C$883,"*"&amp;RIGHT($A383,3)&amp;"*",EUROSTAT_VBE_IND_2005!$D$7:$D$883,"2210*"))/1000+(SUMIFS(EUROSTAT_VBE_IND_2005!L$7:L$883,EUROSTAT_VBE_IND_2005!$B$7:$B$883,$D383,EUROSTAT_VBE_IND_2005!$C$7:$C$883,"*"&amp;RIGHT($A383,3)&amp;"*",EUROSTAT_VBE_IND_2005!$D$7:$D$883,"23*"))/1000+(SUMIFS(EUROSTAT_VBE_IND_2005!L$7:L$883,EUROSTAT_VBE_IND_2005!$B$7:$B$883,$D383,EUROSTAT_VBE_IND_2005!$C$7:$C$883,"*"&amp;RIGHT($A383,3)&amp;"*",EUROSTAT_VBE_IND_2005!$D$7:$D$883,"5544*"))/1000</f>
        <v>0</v>
      </c>
      <c r="P383" s="17">
        <f>(SUMIFS(EUROSTAT_VBE_IND_2005!M$7:M$883,EUROSTAT_VBE_IND_2005!$B$7:$B$883,$D383,EUROSTAT_VBE_IND_2005!$C$7:$C$883,"*"&amp;RIGHT($A383,3)&amp;"*",EUROSTAT_VBE_IND_2005!$D$7:$D$883,"2210*"))/1000+(SUMIFS(EUROSTAT_VBE_IND_2005!M$7:M$883,EUROSTAT_VBE_IND_2005!$B$7:$B$883,$D383,EUROSTAT_VBE_IND_2005!$C$7:$C$883,"*"&amp;RIGHT($A383,3)&amp;"*",EUROSTAT_VBE_IND_2005!$D$7:$D$883,"23*"))/1000+(SUMIFS(EUROSTAT_VBE_IND_2005!M$7:M$883,EUROSTAT_VBE_IND_2005!$B$7:$B$883,$D383,EUROSTAT_VBE_IND_2005!$C$7:$C$883,"*"&amp;RIGHT($A383,3)&amp;"*",EUROSTAT_VBE_IND_2005!$D$7:$D$883,"5544*"))/1000</f>
        <v>0</v>
      </c>
      <c r="Q383" s="17">
        <f>(SUMIFS(EUROSTAT_VBE_IND_2005!N$7:N$883,EUROSTAT_VBE_IND_2005!$B$7:$B$883,$D383,EUROSTAT_VBE_IND_2005!$C$7:$C$883,"*"&amp;RIGHT($A383,3)&amp;"*",EUROSTAT_VBE_IND_2005!$D$7:$D$883,"2210*"))/1000+(SUMIFS(EUROSTAT_VBE_IND_2005!N$7:N$883,EUROSTAT_VBE_IND_2005!$B$7:$B$883,$D383,EUROSTAT_VBE_IND_2005!$C$7:$C$883,"*"&amp;RIGHT($A383,3)&amp;"*",EUROSTAT_VBE_IND_2005!$D$7:$D$883,"23*"))/1000+(SUMIFS(EUROSTAT_VBE_IND_2005!N$7:N$883,EUROSTAT_VBE_IND_2005!$B$7:$B$883,$D383,EUROSTAT_VBE_IND_2005!$C$7:$C$883,"*"&amp;RIGHT($A383,3)&amp;"*",EUROSTAT_VBE_IND_2005!$D$7:$D$883,"5544*"))/1000</f>
        <v>0</v>
      </c>
      <c r="R383" s="17">
        <f>(SUMIFS(EUROSTAT_VBE_IND_2005!O$7:O$883,EUROSTAT_VBE_IND_2005!$B$7:$B$883,$D383,EUROSTAT_VBE_IND_2005!$C$7:$C$883,"*"&amp;RIGHT($A383,3)&amp;"*",EUROSTAT_VBE_IND_2005!$D$7:$D$883,"2210*"))/1000+(SUMIFS(EUROSTAT_VBE_IND_2005!O$7:O$883,EUROSTAT_VBE_IND_2005!$B$7:$B$883,$D383,EUROSTAT_VBE_IND_2005!$C$7:$C$883,"*"&amp;RIGHT($A383,3)&amp;"*",EUROSTAT_VBE_IND_2005!$D$7:$D$883,"23*"))/1000+(SUMIFS(EUROSTAT_VBE_IND_2005!O$7:O$883,EUROSTAT_VBE_IND_2005!$B$7:$B$883,$D383,EUROSTAT_VBE_IND_2005!$C$7:$C$883,"*"&amp;RIGHT($A383,3)&amp;"*",EUROSTAT_VBE_IND_2005!$D$7:$D$883,"5544*"))/1000</f>
        <v>0</v>
      </c>
      <c r="S383" s="17">
        <f>(SUMIFS(EUROSTAT_VBE_IND_2005!P$7:P$883,EUROSTAT_VBE_IND_2005!$B$7:$B$883,$D383,EUROSTAT_VBE_IND_2005!$C$7:$C$883,"*"&amp;RIGHT($A383,3)&amp;"*",EUROSTAT_VBE_IND_2005!$D$7:$D$883,"2210*"))/1000+(SUMIFS(EUROSTAT_VBE_IND_2005!P$7:P$883,EUROSTAT_VBE_IND_2005!$B$7:$B$883,$D383,EUROSTAT_VBE_IND_2005!$C$7:$C$883,"*"&amp;RIGHT($A383,3)&amp;"*",EUROSTAT_VBE_IND_2005!$D$7:$D$883,"23*"))/1000+(SUMIFS(EUROSTAT_VBE_IND_2005!P$7:P$883,EUROSTAT_VBE_IND_2005!$B$7:$B$883,$D383,EUROSTAT_VBE_IND_2005!$C$7:$C$883,"*"&amp;RIGHT($A383,3)&amp;"*",EUROSTAT_VBE_IND_2005!$D$7:$D$883,"5544*"))/1000</f>
        <v>0</v>
      </c>
      <c r="T383" s="17">
        <f>(SUMIFS(EUROSTAT_VBE_IND_2005!Q$7:Q$883,EUROSTAT_VBE_IND_2005!$B$7:$B$883,$D383,EUROSTAT_VBE_IND_2005!$C$7:$C$883,"*"&amp;RIGHT($A383,3)&amp;"*",EUROSTAT_VBE_IND_2005!$D$7:$D$883,"2210*"))/1000+(SUMIFS(EUROSTAT_VBE_IND_2005!Q$7:Q$883,EUROSTAT_VBE_IND_2005!$B$7:$B$883,$D383,EUROSTAT_VBE_IND_2005!$C$7:$C$883,"*"&amp;RIGHT($A383,3)&amp;"*",EUROSTAT_VBE_IND_2005!$D$7:$D$883,"23*"))/1000+(SUMIFS(EUROSTAT_VBE_IND_2005!Q$7:Q$883,EUROSTAT_VBE_IND_2005!$B$7:$B$883,$D383,EUROSTAT_VBE_IND_2005!$C$7:$C$883,"*"&amp;RIGHT($A383,3)&amp;"*",EUROSTAT_VBE_IND_2005!$D$7:$D$883,"5544*"))/1000</f>
        <v>0</v>
      </c>
      <c r="U383" s="17">
        <f>(SUMIFS(EUROSTAT_VBE_IND_2005!R$7:R$883,EUROSTAT_VBE_IND_2005!$B$7:$B$883,$D383,EUROSTAT_VBE_IND_2005!$C$7:$C$883,"*"&amp;RIGHT($A383,3)&amp;"*",EUROSTAT_VBE_IND_2005!$D$7:$D$883,"2210*"))/1000+(SUMIFS(EUROSTAT_VBE_IND_2005!R$7:R$883,EUROSTAT_VBE_IND_2005!$B$7:$B$883,$D383,EUROSTAT_VBE_IND_2005!$C$7:$C$883,"*"&amp;RIGHT($A383,3)&amp;"*",EUROSTAT_VBE_IND_2005!$D$7:$D$883,"23*"))/1000+(SUMIFS(EUROSTAT_VBE_IND_2005!R$7:R$883,EUROSTAT_VBE_IND_2005!$B$7:$B$883,$D383,EUROSTAT_VBE_IND_2005!$C$7:$C$883,"*"&amp;RIGHT($A383,3)&amp;"*",EUROSTAT_VBE_IND_2005!$D$7:$D$883,"5544*"))/1000</f>
        <v>0</v>
      </c>
      <c r="V383" s="17">
        <f>(SUMIFS(EUROSTAT_VBE_IND_2005!S$7:S$883,EUROSTAT_VBE_IND_2005!$B$7:$B$883,$D383,EUROSTAT_VBE_IND_2005!$C$7:$C$883,"*"&amp;RIGHT($A383,3)&amp;"*",EUROSTAT_VBE_IND_2005!$D$7:$D$883,"2210*"))/1000+(SUMIFS(EUROSTAT_VBE_IND_2005!S$7:S$883,EUROSTAT_VBE_IND_2005!$B$7:$B$883,$D383,EUROSTAT_VBE_IND_2005!$C$7:$C$883,"*"&amp;RIGHT($A383,3)&amp;"*",EUROSTAT_VBE_IND_2005!$D$7:$D$883,"23*"))/1000+(SUMIFS(EUROSTAT_VBE_IND_2005!S$7:S$883,EUROSTAT_VBE_IND_2005!$B$7:$B$883,$D383,EUROSTAT_VBE_IND_2005!$C$7:$C$883,"*"&amp;RIGHT($A383,3)&amp;"*",EUROSTAT_VBE_IND_2005!$D$7:$D$883,"5544*"))/1000</f>
        <v>0</v>
      </c>
      <c r="W383" s="17">
        <f>(SUMIFS(EUROSTAT_VBE_IND_2005!T$7:T$883,EUROSTAT_VBE_IND_2005!$B$7:$B$883,$D383,EUROSTAT_VBE_IND_2005!$C$7:$C$883,"*"&amp;RIGHT($A383,3)&amp;"*",EUROSTAT_VBE_IND_2005!$D$7:$D$883,"2210*"))/1000+(SUMIFS(EUROSTAT_VBE_IND_2005!T$7:T$883,EUROSTAT_VBE_IND_2005!$B$7:$B$883,$D383,EUROSTAT_VBE_IND_2005!$C$7:$C$883,"*"&amp;RIGHT($A383,3)&amp;"*",EUROSTAT_VBE_IND_2005!$D$7:$D$883,"23*"))/1000+(SUMIFS(EUROSTAT_VBE_IND_2005!T$7:T$883,EUROSTAT_VBE_IND_2005!$B$7:$B$883,$D383,EUROSTAT_VBE_IND_2005!$C$7:$C$883,"*"&amp;RIGHT($A383,3)&amp;"*",EUROSTAT_VBE_IND_2005!$D$7:$D$883,"5544*"))/1000</f>
        <v>0</v>
      </c>
      <c r="X383" s="17">
        <f>(SUMIFS(EUROSTAT_VBE_IND_2005!U$7:U$883,EUROSTAT_VBE_IND_2005!$B$7:$B$883,$D383,EUROSTAT_VBE_IND_2005!$C$7:$C$883,"*"&amp;RIGHT($A383,3)&amp;"*",EUROSTAT_VBE_IND_2005!$D$7:$D$883,"2210*"))/1000+(SUMIFS(EUROSTAT_VBE_IND_2005!U$7:U$883,EUROSTAT_VBE_IND_2005!$B$7:$B$883,$D383,EUROSTAT_VBE_IND_2005!$C$7:$C$883,"*"&amp;RIGHT($A383,3)&amp;"*",EUROSTAT_VBE_IND_2005!$D$7:$D$883,"23*"))/1000+(SUMIFS(EUROSTAT_VBE_IND_2005!U$7:U$883,EUROSTAT_VBE_IND_2005!$B$7:$B$883,$D383,EUROSTAT_VBE_IND_2005!$C$7:$C$883,"*"&amp;RIGHT($A383,3)&amp;"*",EUROSTAT_VBE_IND_2005!$D$7:$D$883,"5544*"))/1000</f>
        <v>0</v>
      </c>
      <c r="Y383" s="17">
        <f>(SUMIFS(EUROSTAT_VBE_IND_2005!V$7:V$883,EUROSTAT_VBE_IND_2005!$B$7:$B$883,$D383,EUROSTAT_VBE_IND_2005!$C$7:$C$883,"*"&amp;RIGHT($A383,3)&amp;"*",EUROSTAT_VBE_IND_2005!$D$7:$D$883,"2210*"))/1000+(SUMIFS(EUROSTAT_VBE_IND_2005!V$7:V$883,EUROSTAT_VBE_IND_2005!$B$7:$B$883,$D383,EUROSTAT_VBE_IND_2005!$C$7:$C$883,"*"&amp;RIGHT($A383,3)&amp;"*",EUROSTAT_VBE_IND_2005!$D$7:$D$883,"23*"))/1000+(SUMIFS(EUROSTAT_VBE_IND_2005!V$7:V$883,EUROSTAT_VBE_IND_2005!$B$7:$B$883,$D383,EUROSTAT_VBE_IND_2005!$C$7:$C$883,"*"&amp;RIGHT($A383,3)&amp;"*",EUROSTAT_VBE_IND_2005!$D$7:$D$883,"5544*"))/1000</f>
        <v>0</v>
      </c>
      <c r="Z383" s="17">
        <f>(SUMIFS(EUROSTAT_VBE_IND_2005!W$7:W$883,EUROSTAT_VBE_IND_2005!$B$7:$B$883,$D383,EUROSTAT_VBE_IND_2005!$C$7:$C$883,"*"&amp;RIGHT($A383,3)&amp;"*",EUROSTAT_VBE_IND_2005!$D$7:$D$883,"2210*"))/1000+(SUMIFS(EUROSTAT_VBE_IND_2005!W$7:W$883,EUROSTAT_VBE_IND_2005!$B$7:$B$883,$D383,EUROSTAT_VBE_IND_2005!$C$7:$C$883,"*"&amp;RIGHT($A383,3)&amp;"*",EUROSTAT_VBE_IND_2005!$D$7:$D$883,"23*"))/1000+(SUMIFS(EUROSTAT_VBE_IND_2005!W$7:W$883,EUROSTAT_VBE_IND_2005!$B$7:$B$883,$D383,EUROSTAT_VBE_IND_2005!$C$7:$C$883,"*"&amp;RIGHT($A383,3)&amp;"*",EUROSTAT_VBE_IND_2005!$D$7:$D$883,"5544*"))/1000</f>
        <v>0</v>
      </c>
      <c r="AA383" s="17">
        <f>(SUMIFS(EUROSTAT_VBE_IND_2005!X$7:X$883,EUROSTAT_VBE_IND_2005!$B$7:$B$883,$D383,EUROSTAT_VBE_IND_2005!$C$7:$C$883,"*"&amp;RIGHT($A383,3)&amp;"*",EUROSTAT_VBE_IND_2005!$D$7:$D$883,"2210*"))/1000+(SUMIFS(EUROSTAT_VBE_IND_2005!X$7:X$883,EUROSTAT_VBE_IND_2005!$B$7:$B$883,$D383,EUROSTAT_VBE_IND_2005!$C$7:$C$883,"*"&amp;RIGHT($A383,3)&amp;"*",EUROSTAT_VBE_IND_2005!$D$7:$D$883,"23*"))/1000+(SUMIFS(EUROSTAT_VBE_IND_2005!X$7:X$883,EUROSTAT_VBE_IND_2005!$B$7:$B$883,$D383,EUROSTAT_VBE_IND_2005!$C$7:$C$883,"*"&amp;RIGHT($A383,3)&amp;"*",EUROSTAT_VBE_IND_2005!$D$7:$D$883,"5544*"))/1000</f>
        <v>0</v>
      </c>
      <c r="AB383" s="17">
        <f>(SUMIFS(EUROSTAT_VBE_IND_2005!AA$7:AA$883,EUROSTAT_VBE_IND_2005!$B$7:$B$883,$D383,EUROSTAT_VBE_IND_2005!$C$7:$C$883,"*"&amp;RIGHT($A383,3)&amp;"*",EUROSTAT_VBE_IND_2005!$D$7:$D$883,"2210*"))/1000+(SUMIFS(EUROSTAT_VBE_IND_2005!AA$7:AA$883,EUROSTAT_VBE_IND_2005!$B$7:$B$883,$D383,EUROSTAT_VBE_IND_2005!$C$7:$C$883,"*"&amp;RIGHT($A383,3)&amp;"*",EUROSTAT_VBE_IND_2005!$D$7:$D$883,"23*"))/1000+(SUMIFS(EUROSTAT_VBE_IND_2005!AA$7:AA$883,EUROSTAT_VBE_IND_2005!$B$7:$B$883,$D383,EUROSTAT_VBE_IND_2005!$C$7:$C$883,"*"&amp;RIGHT($A383,3)&amp;"*",EUROSTAT_VBE_IND_2005!$D$7:$D$883,"5544*"))/1000</f>
        <v>0</v>
      </c>
      <c r="AC383" s="17">
        <f>(SUMIFS(EUROSTAT_VBE_IND_2005!AB$7:AB$883,EUROSTAT_VBE_IND_2005!$B$7:$B$883,$D383,EUROSTAT_VBE_IND_2005!$C$7:$C$883,"*"&amp;RIGHT($A383,3)&amp;"*",EUROSTAT_VBE_IND_2005!$D$7:$D$883,"2210*"))/1000+(SUMIFS(EUROSTAT_VBE_IND_2005!AB$7:AB$883,EUROSTAT_VBE_IND_2005!$B$7:$B$883,$D383,EUROSTAT_VBE_IND_2005!$C$7:$C$883,"*"&amp;RIGHT($A383,3)&amp;"*",EUROSTAT_VBE_IND_2005!$D$7:$D$883,"23*"))/1000+(SUMIFS(EUROSTAT_VBE_IND_2005!AB$7:AB$883,EUROSTAT_VBE_IND_2005!$B$7:$B$883,$D383,EUROSTAT_VBE_IND_2005!$C$7:$C$883,"*"&amp;RIGHT($A383,3)&amp;"*",EUROSTAT_VBE_IND_2005!$D$7:$D$883,"5544*"))/1000</f>
        <v>0</v>
      </c>
      <c r="AD383" s="17">
        <f>(SUMIFS(EUROSTAT_VBE_IND_2005!AC$7:AC$883,EUROSTAT_VBE_IND_2005!$B$7:$B$883,$D383,EUROSTAT_VBE_IND_2005!$C$7:$C$883,"*"&amp;RIGHT($A383,3)&amp;"*",EUROSTAT_VBE_IND_2005!$D$7:$D$883,"2210*"))/1000+(SUMIFS(EUROSTAT_VBE_IND_2005!AC$7:AC$883,EUROSTAT_VBE_IND_2005!$B$7:$B$883,$D383,EUROSTAT_VBE_IND_2005!$C$7:$C$883,"*"&amp;RIGHT($A383,3)&amp;"*",EUROSTAT_VBE_IND_2005!$D$7:$D$883,"23*"))/1000+(SUMIFS(EUROSTAT_VBE_IND_2005!AC$7:AC$883,EUROSTAT_VBE_IND_2005!$B$7:$B$883,$D383,EUROSTAT_VBE_IND_2005!$C$7:$C$883,"*"&amp;RIGHT($A383,3)&amp;"*",EUROSTAT_VBE_IND_2005!$D$7:$D$883,"5544*"))/1000</f>
        <v>0</v>
      </c>
      <c r="AE383" s="17">
        <f>(SUMIFS(EUROSTAT_VBE_IND_2005!AD$7:AD$883,EUROSTAT_VBE_IND_2005!$B$7:$B$883,$D383,EUROSTAT_VBE_IND_2005!$C$7:$C$883,"*"&amp;RIGHT($A383,3)&amp;"*",EUROSTAT_VBE_IND_2005!$D$7:$D$883,"2210*"))/1000+(SUMIFS(EUROSTAT_VBE_IND_2005!AD$7:AD$883,EUROSTAT_VBE_IND_2005!$B$7:$B$883,$D383,EUROSTAT_VBE_IND_2005!$C$7:$C$883,"*"&amp;RIGHT($A383,3)&amp;"*",EUROSTAT_VBE_IND_2005!$D$7:$D$883,"23*"))/1000+(SUMIFS(EUROSTAT_VBE_IND_2005!AD$7:AD$883,EUROSTAT_VBE_IND_2005!$B$7:$B$883,$D383,EUROSTAT_VBE_IND_2005!$C$7:$C$883,"*"&amp;RIGHT($A383,3)&amp;"*",EUROSTAT_VBE_IND_2005!$D$7:$D$883,"5544*"))/1000</f>
        <v>0</v>
      </c>
      <c r="AF383" s="17">
        <f>(SUMIFS(EUROSTAT_VBE_IND_2005!AE$7:AE$883,EUROSTAT_VBE_IND_2005!$B$7:$B$883,$D383,EUROSTAT_VBE_IND_2005!$C$7:$C$883,"*"&amp;RIGHT($A383,3)&amp;"*",EUROSTAT_VBE_IND_2005!$D$7:$D$883,"2210*"))/1000+(SUMIFS(EUROSTAT_VBE_IND_2005!AE$7:AE$883,EUROSTAT_VBE_IND_2005!$B$7:$B$883,$D383,EUROSTAT_VBE_IND_2005!$C$7:$C$883,"*"&amp;RIGHT($A383,3)&amp;"*",EUROSTAT_VBE_IND_2005!$D$7:$D$883,"23*"))/1000+(SUMIFS(EUROSTAT_VBE_IND_2005!AE$7:AE$883,EUROSTAT_VBE_IND_2005!$B$7:$B$883,$D383,EUROSTAT_VBE_IND_2005!$C$7:$C$883,"*"&amp;RIGHT($A383,3)&amp;"*",EUROSTAT_VBE_IND_2005!$D$7:$D$883,"5544*"))/1000</f>
        <v>0</v>
      </c>
      <c r="AG383" s="17">
        <f>(SUMIFS(EUROSTAT_VBE_IND_2005!AF$7:AF$883,EUROSTAT_VBE_IND_2005!$B$7:$B$883,$D383,EUROSTAT_VBE_IND_2005!$C$7:$C$883,"*"&amp;RIGHT($A383,3)&amp;"*",EUROSTAT_VBE_IND_2005!$D$7:$D$883,"2210*"))/1000+(SUMIFS(EUROSTAT_VBE_IND_2005!AF$7:AF$883,EUROSTAT_VBE_IND_2005!$B$7:$B$883,$D383,EUROSTAT_VBE_IND_2005!$C$7:$C$883,"*"&amp;RIGHT($A383,3)&amp;"*",EUROSTAT_VBE_IND_2005!$D$7:$D$883,"23*"))/1000+(SUMIFS(EUROSTAT_VBE_IND_2005!AF$7:AF$883,EUROSTAT_VBE_IND_2005!$B$7:$B$883,$D383,EUROSTAT_VBE_IND_2005!$C$7:$C$883,"*"&amp;RIGHT($A383,3)&amp;"*",EUROSTAT_VBE_IND_2005!$D$7:$D$883,"5544*"))/1000</f>
        <v>0</v>
      </c>
      <c r="AH383" s="17">
        <f>(SUMIFS(EUROSTAT_VBE_IND_2005!AH$7:AH$883,EUROSTAT_VBE_IND_2005!$B$7:$B$883,$D383,EUROSTAT_VBE_IND_2005!$C$7:$C$883,"*"&amp;RIGHT($A383,3)&amp;"*",EUROSTAT_VBE_IND_2005!$D$7:$D$883,"2210*"))/1000+(SUMIFS(EUROSTAT_VBE_IND_2005!AH$7:AH$883,EUROSTAT_VBE_IND_2005!$B$7:$B$883,$D383,EUROSTAT_VBE_IND_2005!$C$7:$C$883,"*"&amp;RIGHT($A383,3)&amp;"*",EUROSTAT_VBE_IND_2005!$D$7:$D$883,"23*"))/1000+(SUMIFS(EUROSTAT_VBE_IND_2005!AH$7:AH$883,EUROSTAT_VBE_IND_2005!$B$7:$B$883,$D383,EUROSTAT_VBE_IND_2005!$C$7:$C$883,"*"&amp;RIGHT($A383,3)&amp;"*",EUROSTAT_VBE_IND_2005!$D$7:$D$883,"5544*"))/1000</f>
        <v>0</v>
      </c>
      <c r="AI383" s="17">
        <f>(SUMIFS(EUROSTAT_VBE_IND_2005!AI$7:AI$883,EUROSTAT_VBE_IND_2005!$B$7:$B$883,$D383,EUROSTAT_VBE_IND_2005!$C$7:$C$883,"*"&amp;RIGHT($A383,3)&amp;"*",EUROSTAT_VBE_IND_2005!$D$7:$D$883,"2210*"))/1000+(SUMIFS(EUROSTAT_VBE_IND_2005!AI$7:AI$883,EUROSTAT_VBE_IND_2005!$B$7:$B$883,$D383,EUROSTAT_VBE_IND_2005!$C$7:$C$883,"*"&amp;RIGHT($A383,3)&amp;"*",EUROSTAT_VBE_IND_2005!$D$7:$D$883,"23*"))/1000+(SUMIFS(EUROSTAT_VBE_IND_2005!AI$7:AI$883,EUROSTAT_VBE_IND_2005!$B$7:$B$883,$D383,EUROSTAT_VBE_IND_2005!$C$7:$C$883,"*"&amp;RIGHT($A383,3)&amp;"*",EUROSTAT_VBE_IND_2005!$D$7:$D$883,"5544*"))/1000</f>
        <v>0</v>
      </c>
      <c r="AJ383" s="17">
        <f>(SUMIFS(EUROSTAT_VBE_IND_2005!AJ$7:AJ$883,EUROSTAT_VBE_IND_2005!$B$7:$B$883,$D383,EUROSTAT_VBE_IND_2005!$C$7:$C$883,"*"&amp;RIGHT($A383,3)&amp;"*",EUROSTAT_VBE_IND_2005!$D$7:$D$883,"2210*"))/1000+(SUMIFS(EUROSTAT_VBE_IND_2005!AJ$7:AJ$883,EUROSTAT_VBE_IND_2005!$B$7:$B$883,$D383,EUROSTAT_VBE_IND_2005!$C$7:$C$883,"*"&amp;RIGHT($A383,3)&amp;"*",EUROSTAT_VBE_IND_2005!$D$7:$D$883,"23*"))/1000+(SUMIFS(EUROSTAT_VBE_IND_2005!AJ$7:AJ$883,EUROSTAT_VBE_IND_2005!$B$7:$B$883,$D383,EUROSTAT_VBE_IND_2005!$C$7:$C$883,"*"&amp;RIGHT($A383,3)&amp;"*",EUROSTAT_VBE_IND_2005!$D$7:$D$883,"5544*"))/1000</f>
        <v>0</v>
      </c>
      <c r="AK383" s="17">
        <f>(SUMIFS(EUROSTAT_VBE_IND_2005!AK$7:AK$883,EUROSTAT_VBE_IND_2005!$B$7:$B$883,$D383,EUROSTAT_VBE_IND_2005!$C$7:$C$883,"*"&amp;RIGHT($A383,3)&amp;"*",EUROSTAT_VBE_IND_2005!$D$7:$D$883,"2210*"))/1000+(SUMIFS(EUROSTAT_VBE_IND_2005!AK$7:AK$883,EUROSTAT_VBE_IND_2005!$B$7:$B$883,$D383,EUROSTAT_VBE_IND_2005!$C$7:$C$883,"*"&amp;RIGHT($A383,3)&amp;"*",EUROSTAT_VBE_IND_2005!$D$7:$D$883,"23*"))/1000+(SUMIFS(EUROSTAT_VBE_IND_2005!AK$7:AK$883,EUROSTAT_VBE_IND_2005!$B$7:$B$883,$D383,EUROSTAT_VBE_IND_2005!$C$7:$C$883,"*"&amp;RIGHT($A383,3)&amp;"*",EUROSTAT_VBE_IND_2005!$D$7:$D$883,"5544*"))/1000</f>
        <v>0</v>
      </c>
      <c r="AL383" s="198"/>
      <c r="AM383" s="198"/>
      <c r="AN383" s="198"/>
      <c r="AO383" s="17">
        <f>(SUMIFS(EUROSTAT_VBE_IND_2005!Y$7:Y$883,EUROSTAT_VBE_IND_2005!$B$7:$B$883,$D383,EUROSTAT_VBE_IND_2005!$C$7:$C$883,"*"&amp;RIGHT($A383,3)&amp;"*",EUROSTAT_VBE_IND_2005!$D$7:$D$883,"2210*"))/1000+(SUMIFS(EUROSTAT_VBE_IND_2005!Y$7:Y$883,EUROSTAT_VBE_IND_2005!$B$7:$B$883,$D383,EUROSTAT_VBE_IND_2005!$C$7:$C$883,"*"&amp;RIGHT($A383,3)&amp;"*",EUROSTAT_VBE_IND_2005!$D$7:$D$883,"23*"))/1000+(SUMIFS(EUROSTAT_VBE_IND_2005!Y$7:Y$883,EUROSTAT_VBE_IND_2005!$B$7:$B$883,$D383,EUROSTAT_VBE_IND_2005!$C$7:$C$883,"*"&amp;RIGHT($A383,3)&amp;"*",EUROSTAT_VBE_IND_2005!$D$7:$D$883,"5544*"))/1000</f>
        <v>0.012</v>
      </c>
      <c r="AP383" s="17">
        <f>(SUMIFS(EUROSTAT_VBE_IND_2005!Z$7:Z$883,EUROSTAT_VBE_IND_2005!$B$7:$B$883,$D383,EUROSTAT_VBE_IND_2005!$C$7:$C$883,"*"&amp;RIGHT($A383,3)&amp;"*",EUROSTAT_VBE_IND_2005!$D$7:$D$883,"2210*"))/1000+(SUMIFS(EUROSTAT_VBE_IND_2005!Z$7:Z$883,EUROSTAT_VBE_IND_2005!$B$7:$B$883,$D383,EUROSTAT_VBE_IND_2005!$C$7:$C$883,"*"&amp;RIGHT($A383,3)&amp;"*",EUROSTAT_VBE_IND_2005!$D$7:$D$883,"23*"))/1000+(SUMIFS(EUROSTAT_VBE_IND_2005!Z$7:Z$883,EUROSTAT_VBE_IND_2005!$B$7:$B$883,$D383,EUROSTAT_VBE_IND_2005!$C$7:$C$883,"*"&amp;RIGHT($A383,3)&amp;"*",EUROSTAT_VBE_IND_2005!$D$7:$D$883,"5544*"))/1000</f>
        <v>0</v>
      </c>
      <c r="AQ383" s="17">
        <f>(SUMIFS(EUROSTAT_VBE_IND_2005!AG$7:AG$883,EUROSTAT_VBE_IND_2005!$B$7:$B$883,$D383,EUROSTAT_VBE_IND_2005!$C$7:$C$883,"*"&amp;RIGHT($A383,3)&amp;"*",EUROSTAT_VBE_IND_2005!$D$7:$D$883,"2210*"))/1000+(SUMIFS(EUROSTAT_VBE_IND_2005!AG$7:AG$883,EUROSTAT_VBE_IND_2005!$B$7:$B$883,$D383,EUROSTAT_VBE_IND_2005!$C$7:$C$883,"*"&amp;RIGHT($A383,3)&amp;"*",EUROSTAT_VBE_IND_2005!$D$7:$D$883,"23*"))/1000+(SUMIFS(EUROSTAT_VBE_IND_2005!AG$7:AG$883,EUROSTAT_VBE_IND_2005!$B$7:$B$883,$D383,EUROSTAT_VBE_IND_2005!$C$7:$C$883,"*"&amp;RIGHT($A383,3)&amp;"*",EUROSTAT_VBE_IND_2005!$D$7:$D$883,"5544*"))/1000</f>
        <v>0.085</v>
      </c>
    </row>
    <row r="384" spans="1:43">
      <c r="A384" t="str">
        <f>LEFT(EUROSTAT_VBE_IND_2005!$C$630,8)</f>
        <v>B_101852</v>
      </c>
      <c r="B384" s="28" t="s">
        <v>217</v>
      </c>
      <c r="C384" t="s">
        <v>293</v>
      </c>
      <c r="D384" t="s">
        <v>55</v>
      </c>
      <c r="E384" t="s">
        <v>231</v>
      </c>
      <c r="F384" t="s">
        <v>251</v>
      </c>
      <c r="G384" s="17">
        <f>(SUMIFS(EUROSTAT_VBE_IND_2005!E$7:E$883,EUROSTAT_VBE_IND_2005!$B$7:$B$883,$D384,EUROSTAT_VBE_IND_2005!$C$7:$C$883,"*"&amp;RIGHT($A384,3)&amp;"*",EUROSTAT_VBE_IND_2005!$D$7:$D$883,"2230*"))/1000+(SUMIFS(EUROSTAT_VBE_IND_2005!E$7:E$883,EUROSTAT_VBE_IND_2005!$B$7:$B$883,$D384,EUROSTAT_VBE_IND_2005!$C$7:$C$883,"*"&amp;RIGHT($A383,3)&amp;"*",EUROSTAT_VBE_IND_2005!$D$7:$D$883,"2130*"))/1000</f>
        <v>0</v>
      </c>
      <c r="H384" s="17">
        <f>(SUMIFS(EUROSTAT_VBE_IND_2005!F$7:F$883,EUROSTAT_VBE_IND_2005!$B$7:$B$883,$D384,EUROSTAT_VBE_IND_2005!$C$7:$C$883,"*"&amp;RIGHT($A384,3)&amp;"*",EUROSTAT_VBE_IND_2005!$D$7:$D$883,"2230*"))/1000+(SUMIFS(EUROSTAT_VBE_IND_2005!F$7:F$883,EUROSTAT_VBE_IND_2005!$B$7:$B$883,$D384,EUROSTAT_VBE_IND_2005!$C$7:$C$883,"*"&amp;RIGHT($A383,3)&amp;"*",EUROSTAT_VBE_IND_2005!$D$7:$D$883,"2130*"))/1000</f>
        <v>0</v>
      </c>
      <c r="I384" s="17">
        <f>(SUMIFS(EUROSTAT_VBE_IND_2005!G$7:G$883,EUROSTAT_VBE_IND_2005!$B$7:$B$883,$D384,EUROSTAT_VBE_IND_2005!$C$7:$C$883,"*"&amp;RIGHT($A384,3)&amp;"*",EUROSTAT_VBE_IND_2005!$D$7:$D$883,"2230*"))/1000+(SUMIFS(EUROSTAT_VBE_IND_2005!G$7:G$883,EUROSTAT_VBE_IND_2005!$B$7:$B$883,$D384,EUROSTAT_VBE_IND_2005!$C$7:$C$883,"*"&amp;RIGHT($A383,3)&amp;"*",EUROSTAT_VBE_IND_2005!$D$7:$D$883,"2130*"))/1000</f>
        <v>0.02</v>
      </c>
      <c r="J384" s="198"/>
      <c r="K384" s="17">
        <f>(SUMIFS(EUROSTAT_VBE_IND_2005!H$7:H$883,EUROSTAT_VBE_IND_2005!$B$7:$B$883,$D384,EUROSTAT_VBE_IND_2005!$C$7:$C$883,"*"&amp;RIGHT($A384,3)&amp;"*",EUROSTAT_VBE_IND_2005!$D$7:$D$883,"2230*"))/1000+(SUMIFS(EUROSTAT_VBE_IND_2005!H$7:H$883,EUROSTAT_VBE_IND_2005!$B$7:$B$883,$D384,EUROSTAT_VBE_IND_2005!$C$7:$C$883,"*"&amp;RIGHT($A383,3)&amp;"*",EUROSTAT_VBE_IND_2005!$D$7:$D$883,"2130*"))/1000</f>
        <v>0</v>
      </c>
      <c r="L384" s="17">
        <f>(SUMIFS(EUROSTAT_VBE_IND_2005!I$7:I$883,EUROSTAT_VBE_IND_2005!$B$7:$B$883,$D384,EUROSTAT_VBE_IND_2005!$C$7:$C$883,"*"&amp;RIGHT($A384,3)&amp;"*",EUROSTAT_VBE_IND_2005!$D$7:$D$883,"2230*"))/1000+(SUMIFS(EUROSTAT_VBE_IND_2005!I$7:I$883,EUROSTAT_VBE_IND_2005!$B$7:$B$883,$D384,EUROSTAT_VBE_IND_2005!$C$7:$C$883,"*"&amp;RIGHT($A383,3)&amp;"*",EUROSTAT_VBE_IND_2005!$D$7:$D$883,"2130*"))/1000</f>
        <v>0</v>
      </c>
      <c r="M384" s="17">
        <f>(SUMIFS(EUROSTAT_VBE_IND_2005!J$7:J$883,EUROSTAT_VBE_IND_2005!$B$7:$B$883,$D384,EUROSTAT_VBE_IND_2005!$C$7:$C$883,"*"&amp;RIGHT($A384,3)&amp;"*",EUROSTAT_VBE_IND_2005!$D$7:$D$883,"2230*"))/1000+(SUMIFS(EUROSTAT_VBE_IND_2005!J$7:J$883,EUROSTAT_VBE_IND_2005!$B$7:$B$883,$D384,EUROSTAT_VBE_IND_2005!$C$7:$C$883,"*"&amp;RIGHT($A383,3)&amp;"*",EUROSTAT_VBE_IND_2005!$D$7:$D$883,"2130*"))/1000</f>
        <v>0</v>
      </c>
      <c r="N384" s="17">
        <f>(SUMIFS(EUROSTAT_VBE_IND_2005!K$7:K$883,EUROSTAT_VBE_IND_2005!$B$7:$B$883,$D384,EUROSTAT_VBE_IND_2005!$C$7:$C$883,"*"&amp;RIGHT($A384,3)&amp;"*",EUROSTAT_VBE_IND_2005!$D$7:$D$883,"2230*"))/1000+(SUMIFS(EUROSTAT_VBE_IND_2005!K$7:K$883,EUROSTAT_VBE_IND_2005!$B$7:$B$883,$D384,EUROSTAT_VBE_IND_2005!$C$7:$C$883,"*"&amp;RIGHT($A383,3)&amp;"*",EUROSTAT_VBE_IND_2005!$D$7:$D$883,"2130*"))/1000</f>
        <v>0</v>
      </c>
      <c r="O384" s="17">
        <f>(SUMIFS(EUROSTAT_VBE_IND_2005!L$7:L$883,EUROSTAT_VBE_IND_2005!$B$7:$B$883,$D384,EUROSTAT_VBE_IND_2005!$C$7:$C$883,"*"&amp;RIGHT($A384,3)&amp;"*",EUROSTAT_VBE_IND_2005!$D$7:$D$883,"2230*"))/1000+(SUMIFS(EUROSTAT_VBE_IND_2005!L$7:L$883,EUROSTAT_VBE_IND_2005!$B$7:$B$883,$D384,EUROSTAT_VBE_IND_2005!$C$7:$C$883,"*"&amp;RIGHT($A383,3)&amp;"*",EUROSTAT_VBE_IND_2005!$D$7:$D$883,"2130*"))/1000</f>
        <v>0</v>
      </c>
      <c r="P384" s="17">
        <f>(SUMIFS(EUROSTAT_VBE_IND_2005!M$7:M$883,EUROSTAT_VBE_IND_2005!$B$7:$B$883,$D384,EUROSTAT_VBE_IND_2005!$C$7:$C$883,"*"&amp;RIGHT($A384,3)&amp;"*",EUROSTAT_VBE_IND_2005!$D$7:$D$883,"2230*"))/1000+(SUMIFS(EUROSTAT_VBE_IND_2005!M$7:M$883,EUROSTAT_VBE_IND_2005!$B$7:$B$883,$D384,EUROSTAT_VBE_IND_2005!$C$7:$C$883,"*"&amp;RIGHT($A383,3)&amp;"*",EUROSTAT_VBE_IND_2005!$D$7:$D$883,"2130*"))/1000</f>
        <v>0</v>
      </c>
      <c r="Q384" s="17">
        <f>(SUMIFS(EUROSTAT_VBE_IND_2005!N$7:N$883,EUROSTAT_VBE_IND_2005!$B$7:$B$883,$D384,EUROSTAT_VBE_IND_2005!$C$7:$C$883,"*"&amp;RIGHT($A384,3)&amp;"*",EUROSTAT_VBE_IND_2005!$D$7:$D$883,"2230*"))/1000+(SUMIFS(EUROSTAT_VBE_IND_2005!N$7:N$883,EUROSTAT_VBE_IND_2005!$B$7:$B$883,$D384,EUROSTAT_VBE_IND_2005!$C$7:$C$883,"*"&amp;RIGHT($A383,3)&amp;"*",EUROSTAT_VBE_IND_2005!$D$7:$D$883,"2130*"))/1000</f>
        <v>0</v>
      </c>
      <c r="R384" s="17">
        <f>(SUMIFS(EUROSTAT_VBE_IND_2005!O$7:O$883,EUROSTAT_VBE_IND_2005!$B$7:$B$883,$D384,EUROSTAT_VBE_IND_2005!$C$7:$C$883,"*"&amp;RIGHT($A384,3)&amp;"*",EUROSTAT_VBE_IND_2005!$D$7:$D$883,"2230*"))/1000+(SUMIFS(EUROSTAT_VBE_IND_2005!O$7:O$883,EUROSTAT_VBE_IND_2005!$B$7:$B$883,$D384,EUROSTAT_VBE_IND_2005!$C$7:$C$883,"*"&amp;RIGHT($A383,3)&amp;"*",EUROSTAT_VBE_IND_2005!$D$7:$D$883,"2130*"))/1000</f>
        <v>0</v>
      </c>
      <c r="S384" s="17">
        <f>(SUMIFS(EUROSTAT_VBE_IND_2005!P$7:P$883,EUROSTAT_VBE_IND_2005!$B$7:$B$883,$D384,EUROSTAT_VBE_IND_2005!$C$7:$C$883,"*"&amp;RIGHT($A384,3)&amp;"*",EUROSTAT_VBE_IND_2005!$D$7:$D$883,"2230*"))/1000+(SUMIFS(EUROSTAT_VBE_IND_2005!P$7:P$883,EUROSTAT_VBE_IND_2005!$B$7:$B$883,$D384,EUROSTAT_VBE_IND_2005!$C$7:$C$883,"*"&amp;RIGHT($A383,3)&amp;"*",EUROSTAT_VBE_IND_2005!$D$7:$D$883,"2130*"))/1000</f>
        <v>0</v>
      </c>
      <c r="T384" s="17">
        <f>(SUMIFS(EUROSTAT_VBE_IND_2005!Q$7:Q$883,EUROSTAT_VBE_IND_2005!$B$7:$B$883,$D384,EUROSTAT_VBE_IND_2005!$C$7:$C$883,"*"&amp;RIGHT($A384,3)&amp;"*",EUROSTAT_VBE_IND_2005!$D$7:$D$883,"2230*"))/1000+(SUMIFS(EUROSTAT_VBE_IND_2005!Q$7:Q$883,EUROSTAT_VBE_IND_2005!$B$7:$B$883,$D384,EUROSTAT_VBE_IND_2005!$C$7:$C$883,"*"&amp;RIGHT($A383,3)&amp;"*",EUROSTAT_VBE_IND_2005!$D$7:$D$883,"2130*"))/1000</f>
        <v>0</v>
      </c>
      <c r="U384" s="17">
        <f>(SUMIFS(EUROSTAT_VBE_IND_2005!R$7:R$883,EUROSTAT_VBE_IND_2005!$B$7:$B$883,$D384,EUROSTAT_VBE_IND_2005!$C$7:$C$883,"*"&amp;RIGHT($A384,3)&amp;"*",EUROSTAT_VBE_IND_2005!$D$7:$D$883,"2230*"))/1000+(SUMIFS(EUROSTAT_VBE_IND_2005!R$7:R$883,EUROSTAT_VBE_IND_2005!$B$7:$B$883,$D384,EUROSTAT_VBE_IND_2005!$C$7:$C$883,"*"&amp;RIGHT($A383,3)&amp;"*",EUROSTAT_VBE_IND_2005!$D$7:$D$883,"2130*"))/1000</f>
        <v>0</v>
      </c>
      <c r="V384" s="17">
        <f>(SUMIFS(EUROSTAT_VBE_IND_2005!S$7:S$883,EUROSTAT_VBE_IND_2005!$B$7:$B$883,$D384,EUROSTAT_VBE_IND_2005!$C$7:$C$883,"*"&amp;RIGHT($A384,3)&amp;"*",EUROSTAT_VBE_IND_2005!$D$7:$D$883,"2230*"))/1000+(SUMIFS(EUROSTAT_VBE_IND_2005!S$7:S$883,EUROSTAT_VBE_IND_2005!$B$7:$B$883,$D384,EUROSTAT_VBE_IND_2005!$C$7:$C$883,"*"&amp;RIGHT($A383,3)&amp;"*",EUROSTAT_VBE_IND_2005!$D$7:$D$883,"2130*"))/1000</f>
        <v>0</v>
      </c>
      <c r="W384" s="17">
        <f>(SUMIFS(EUROSTAT_VBE_IND_2005!T$7:T$883,EUROSTAT_VBE_IND_2005!$B$7:$B$883,$D384,EUROSTAT_VBE_IND_2005!$C$7:$C$883,"*"&amp;RIGHT($A384,3)&amp;"*",EUROSTAT_VBE_IND_2005!$D$7:$D$883,"2230*"))/1000+(SUMIFS(EUROSTAT_VBE_IND_2005!T$7:T$883,EUROSTAT_VBE_IND_2005!$B$7:$B$883,$D384,EUROSTAT_VBE_IND_2005!$C$7:$C$883,"*"&amp;RIGHT($A383,3)&amp;"*",EUROSTAT_VBE_IND_2005!$D$7:$D$883,"2130*"))/1000</f>
        <v>0</v>
      </c>
      <c r="X384" s="17">
        <f>(SUMIFS(EUROSTAT_VBE_IND_2005!U$7:U$883,EUROSTAT_VBE_IND_2005!$B$7:$B$883,$D384,EUROSTAT_VBE_IND_2005!$C$7:$C$883,"*"&amp;RIGHT($A384,3)&amp;"*",EUROSTAT_VBE_IND_2005!$D$7:$D$883,"2230*"))/1000+(SUMIFS(EUROSTAT_VBE_IND_2005!U$7:U$883,EUROSTAT_VBE_IND_2005!$B$7:$B$883,$D384,EUROSTAT_VBE_IND_2005!$C$7:$C$883,"*"&amp;RIGHT($A383,3)&amp;"*",EUROSTAT_VBE_IND_2005!$D$7:$D$883,"2130*"))/1000</f>
        <v>0</v>
      </c>
      <c r="Y384" s="17">
        <f>(SUMIFS(EUROSTAT_VBE_IND_2005!V$7:V$883,EUROSTAT_VBE_IND_2005!$B$7:$B$883,$D384,EUROSTAT_VBE_IND_2005!$C$7:$C$883,"*"&amp;RIGHT($A384,3)&amp;"*",EUROSTAT_VBE_IND_2005!$D$7:$D$883,"2230*"))/1000+(SUMIFS(EUROSTAT_VBE_IND_2005!V$7:V$883,EUROSTAT_VBE_IND_2005!$B$7:$B$883,$D384,EUROSTAT_VBE_IND_2005!$C$7:$C$883,"*"&amp;RIGHT($A383,3)&amp;"*",EUROSTAT_VBE_IND_2005!$D$7:$D$883,"2130*"))/1000</f>
        <v>0</v>
      </c>
      <c r="Z384" s="17">
        <f>(SUMIFS(EUROSTAT_VBE_IND_2005!W$7:W$883,EUROSTAT_VBE_IND_2005!$B$7:$B$883,$D384,EUROSTAT_VBE_IND_2005!$C$7:$C$883,"*"&amp;RIGHT($A384,3)&amp;"*",EUROSTAT_VBE_IND_2005!$D$7:$D$883,"2230*"))/1000+(SUMIFS(EUROSTAT_VBE_IND_2005!W$7:W$883,EUROSTAT_VBE_IND_2005!$B$7:$B$883,$D384,EUROSTAT_VBE_IND_2005!$C$7:$C$883,"*"&amp;RIGHT($A383,3)&amp;"*",EUROSTAT_VBE_IND_2005!$D$7:$D$883,"2130*"))/1000</f>
        <v>0.14</v>
      </c>
      <c r="AA384" s="17">
        <f>(SUMIFS(EUROSTAT_VBE_IND_2005!X$7:X$883,EUROSTAT_VBE_IND_2005!$B$7:$B$883,$D384,EUROSTAT_VBE_IND_2005!$C$7:$C$883,"*"&amp;RIGHT($A384,3)&amp;"*",EUROSTAT_VBE_IND_2005!$D$7:$D$883,"2230*"))/1000+(SUMIFS(EUROSTAT_VBE_IND_2005!X$7:X$883,EUROSTAT_VBE_IND_2005!$B$7:$B$883,$D384,EUROSTAT_VBE_IND_2005!$C$7:$C$883,"*"&amp;RIGHT($A383,3)&amp;"*",EUROSTAT_VBE_IND_2005!$D$7:$D$883,"2130*"))/1000</f>
        <v>0</v>
      </c>
      <c r="AB384" s="17">
        <f>(SUMIFS(EUROSTAT_VBE_IND_2005!AA$7:AA$883,EUROSTAT_VBE_IND_2005!$B$7:$B$883,$D384,EUROSTAT_VBE_IND_2005!$C$7:$C$883,"*"&amp;RIGHT($A384,3)&amp;"*",EUROSTAT_VBE_IND_2005!$D$7:$D$883,"2230*"))/1000+(SUMIFS(EUROSTAT_VBE_IND_2005!AA$7:AA$883,EUROSTAT_VBE_IND_2005!$B$7:$B$883,$D384,EUROSTAT_VBE_IND_2005!$C$7:$C$883,"*"&amp;RIGHT($A383,3)&amp;"*",EUROSTAT_VBE_IND_2005!$D$7:$D$883,"2130*"))/1000</f>
        <v>0</v>
      </c>
      <c r="AC384" s="17">
        <f>(SUMIFS(EUROSTAT_VBE_IND_2005!AB$7:AB$883,EUROSTAT_VBE_IND_2005!$B$7:$B$883,$D384,EUROSTAT_VBE_IND_2005!$C$7:$C$883,"*"&amp;RIGHT($A384,3)&amp;"*",EUROSTAT_VBE_IND_2005!$D$7:$D$883,"2230*"))/1000+(SUMIFS(EUROSTAT_VBE_IND_2005!AB$7:AB$883,EUROSTAT_VBE_IND_2005!$B$7:$B$883,$D384,EUROSTAT_VBE_IND_2005!$C$7:$C$883,"*"&amp;RIGHT($A383,3)&amp;"*",EUROSTAT_VBE_IND_2005!$D$7:$D$883,"2130*"))/1000</f>
        <v>0</v>
      </c>
      <c r="AD384" s="17">
        <f>(SUMIFS(EUROSTAT_VBE_IND_2005!AC$7:AC$883,EUROSTAT_VBE_IND_2005!$B$7:$B$883,$D384,EUROSTAT_VBE_IND_2005!$C$7:$C$883,"*"&amp;RIGHT($A384,3)&amp;"*",EUROSTAT_VBE_IND_2005!$D$7:$D$883,"2230*"))/1000+(SUMIFS(EUROSTAT_VBE_IND_2005!AC$7:AC$883,EUROSTAT_VBE_IND_2005!$B$7:$B$883,$D384,EUROSTAT_VBE_IND_2005!$C$7:$C$883,"*"&amp;RIGHT($A383,3)&amp;"*",EUROSTAT_VBE_IND_2005!$D$7:$D$883,"2130*"))/1000</f>
        <v>0</v>
      </c>
      <c r="AE384" s="17">
        <f>(SUMIFS(EUROSTAT_VBE_IND_2005!AD$7:AD$883,EUROSTAT_VBE_IND_2005!$B$7:$B$883,$D384,EUROSTAT_VBE_IND_2005!$C$7:$C$883,"*"&amp;RIGHT($A384,3)&amp;"*",EUROSTAT_VBE_IND_2005!$D$7:$D$883,"2230*"))/1000+(SUMIFS(EUROSTAT_VBE_IND_2005!AD$7:AD$883,EUROSTAT_VBE_IND_2005!$B$7:$B$883,$D384,EUROSTAT_VBE_IND_2005!$C$7:$C$883,"*"&amp;RIGHT($A383,3)&amp;"*",EUROSTAT_VBE_IND_2005!$D$7:$D$883,"2130*"))/1000</f>
        <v>0</v>
      </c>
      <c r="AF384" s="17">
        <f>(SUMIFS(EUROSTAT_VBE_IND_2005!AE$7:AE$883,EUROSTAT_VBE_IND_2005!$B$7:$B$883,$D384,EUROSTAT_VBE_IND_2005!$C$7:$C$883,"*"&amp;RIGHT($A384,3)&amp;"*",EUROSTAT_VBE_IND_2005!$D$7:$D$883,"2230*"))/1000+(SUMIFS(EUROSTAT_VBE_IND_2005!AE$7:AE$883,EUROSTAT_VBE_IND_2005!$B$7:$B$883,$D384,EUROSTAT_VBE_IND_2005!$C$7:$C$883,"*"&amp;RIGHT($A383,3)&amp;"*",EUROSTAT_VBE_IND_2005!$D$7:$D$883,"2130*"))/1000</f>
        <v>0</v>
      </c>
      <c r="AG384" s="17">
        <f>(SUMIFS(EUROSTAT_VBE_IND_2005!AF$7:AF$883,EUROSTAT_VBE_IND_2005!$B$7:$B$883,$D384,EUROSTAT_VBE_IND_2005!$C$7:$C$883,"*"&amp;RIGHT($A384,3)&amp;"*",EUROSTAT_VBE_IND_2005!$D$7:$D$883,"2230*"))/1000+(SUMIFS(EUROSTAT_VBE_IND_2005!AF$7:AF$883,EUROSTAT_VBE_IND_2005!$B$7:$B$883,$D384,EUROSTAT_VBE_IND_2005!$C$7:$C$883,"*"&amp;RIGHT($A383,3)&amp;"*",EUROSTAT_VBE_IND_2005!$D$7:$D$883,"2130*"))/1000</f>
        <v>0</v>
      </c>
      <c r="AH384" s="17">
        <f>(SUMIFS(EUROSTAT_VBE_IND_2005!AH$7:AH$883,EUROSTAT_VBE_IND_2005!$B$7:$B$883,$D384,EUROSTAT_VBE_IND_2005!$C$7:$C$883,"*"&amp;RIGHT($A384,3)&amp;"*",EUROSTAT_VBE_IND_2005!$D$7:$D$883,"2230*"))/1000+(SUMIFS(EUROSTAT_VBE_IND_2005!AH$7:AH$883,EUROSTAT_VBE_IND_2005!$B$7:$B$883,$D384,EUROSTAT_VBE_IND_2005!$C$7:$C$883,"*"&amp;RIGHT($A383,3)&amp;"*",EUROSTAT_VBE_IND_2005!$D$7:$D$883,"2130*"))/1000</f>
        <v>0</v>
      </c>
      <c r="AI384" s="17">
        <f>(SUMIFS(EUROSTAT_VBE_IND_2005!AI$7:AI$883,EUROSTAT_VBE_IND_2005!$B$7:$B$883,$D384,EUROSTAT_VBE_IND_2005!$C$7:$C$883,"*"&amp;RIGHT($A384,3)&amp;"*",EUROSTAT_VBE_IND_2005!$D$7:$D$883,"2230*"))/1000+(SUMIFS(EUROSTAT_VBE_IND_2005!AI$7:AI$883,EUROSTAT_VBE_IND_2005!$B$7:$B$883,$D384,EUROSTAT_VBE_IND_2005!$C$7:$C$883,"*"&amp;RIGHT($A383,3)&amp;"*",EUROSTAT_VBE_IND_2005!$D$7:$D$883,"2130*"))/1000</f>
        <v>0</v>
      </c>
      <c r="AJ384" s="17">
        <f>(SUMIFS(EUROSTAT_VBE_IND_2005!AJ$7:AJ$883,EUROSTAT_VBE_IND_2005!$B$7:$B$883,$D384,EUROSTAT_VBE_IND_2005!$C$7:$C$883,"*"&amp;RIGHT($A384,3)&amp;"*",EUROSTAT_VBE_IND_2005!$D$7:$D$883,"2230*"))/1000+(SUMIFS(EUROSTAT_VBE_IND_2005!AJ$7:AJ$883,EUROSTAT_VBE_IND_2005!$B$7:$B$883,$D384,EUROSTAT_VBE_IND_2005!$C$7:$C$883,"*"&amp;RIGHT($A383,3)&amp;"*",EUROSTAT_VBE_IND_2005!$D$7:$D$883,"2130*"))/1000</f>
        <v>0</v>
      </c>
      <c r="AK384" s="17">
        <f>(SUMIFS(EUROSTAT_VBE_IND_2005!AK$7:AK$883,EUROSTAT_VBE_IND_2005!$B$7:$B$883,$D384,EUROSTAT_VBE_IND_2005!$C$7:$C$883,"*"&amp;RIGHT($A384,3)&amp;"*",EUROSTAT_VBE_IND_2005!$D$7:$D$883,"2230*"))/1000+(SUMIFS(EUROSTAT_VBE_IND_2005!AK$7:AK$883,EUROSTAT_VBE_IND_2005!$B$7:$B$883,$D384,EUROSTAT_VBE_IND_2005!$C$7:$C$883,"*"&amp;RIGHT($A383,3)&amp;"*",EUROSTAT_VBE_IND_2005!$D$7:$D$883,"2130*"))/1000</f>
        <v>0</v>
      </c>
      <c r="AL384" s="198"/>
      <c r="AM384" s="198"/>
      <c r="AN384" s="198"/>
      <c r="AO384" s="17">
        <f>(SUMIFS(EUROSTAT_VBE_IND_2005!Y$7:Y$883,EUROSTAT_VBE_IND_2005!$B$7:$B$883,$D384,EUROSTAT_VBE_IND_2005!$C$7:$C$883,"*"&amp;RIGHT($A384,3)&amp;"*",EUROSTAT_VBE_IND_2005!$D$7:$D$883,"2230*"))/1000+(SUMIFS(EUROSTAT_VBE_IND_2005!Y$7:Y$883,EUROSTAT_VBE_IND_2005!$B$7:$B$883,$D384,EUROSTAT_VBE_IND_2005!$C$7:$C$883,"*"&amp;RIGHT($A383,3)&amp;"*",EUROSTAT_VBE_IND_2005!$D$7:$D$883,"2130*"))/1000</f>
        <v>0</v>
      </c>
      <c r="AP384" s="17">
        <f>(SUMIFS(EUROSTAT_VBE_IND_2005!Z$7:Z$883,EUROSTAT_VBE_IND_2005!$B$7:$B$883,$D384,EUROSTAT_VBE_IND_2005!$C$7:$C$883,"*"&amp;RIGHT($A384,3)&amp;"*",EUROSTAT_VBE_IND_2005!$D$7:$D$883,"2230*"))/1000+(SUMIFS(EUROSTAT_VBE_IND_2005!Z$7:Z$883,EUROSTAT_VBE_IND_2005!$B$7:$B$883,$D384,EUROSTAT_VBE_IND_2005!$C$7:$C$883,"*"&amp;RIGHT($A383,3)&amp;"*",EUROSTAT_VBE_IND_2005!$D$7:$D$883,"2130*"))/1000</f>
        <v>0</v>
      </c>
      <c r="AQ384" s="17">
        <f>(SUMIFS(EUROSTAT_VBE_IND_2005!AG$7:AG$883,EUROSTAT_VBE_IND_2005!$B$7:$B$883,$D384,EUROSTAT_VBE_IND_2005!$C$7:$C$883,"*"&amp;RIGHT($A384,3)&amp;"*",EUROSTAT_VBE_IND_2005!$D$7:$D$883,"2230*"))/1000+(SUMIFS(EUROSTAT_VBE_IND_2005!AG$7:AG$883,EUROSTAT_VBE_IND_2005!$B$7:$B$883,$D384,EUROSTAT_VBE_IND_2005!$C$7:$C$883,"*"&amp;RIGHT($A383,3)&amp;"*",EUROSTAT_VBE_IND_2005!$D$7:$D$883,"2130*"))/1000</f>
        <v>0</v>
      </c>
    </row>
    <row r="385" spans="1:43">
      <c r="A385" t="str">
        <f>LEFT(EUROSTAT_VBE_IND_2005!$C$630,8)</f>
        <v>B_101852</v>
      </c>
      <c r="B385" s="28" t="s">
        <v>217</v>
      </c>
      <c r="C385" t="s">
        <v>293</v>
      </c>
      <c r="D385" t="s">
        <v>55</v>
      </c>
      <c r="E385" t="s">
        <v>232</v>
      </c>
      <c r="F385" t="s">
        <v>252</v>
      </c>
      <c r="G385" s="17">
        <f>(SUMIFS(EUROSTAT_VBE_IND_2005!E$7:E$883,EUROSTAT_VBE_IND_2005!$B$7:$B$883,$D385,EUROSTAT_VBE_IND_2005!$C$7:$C$883,"*"&amp;RIGHT($A385,3)&amp;"*",EUROSTAT_VBE_IND_2005!$D$7:$D$883,"212*"))/1000</f>
        <v>0</v>
      </c>
      <c r="H385" s="17">
        <f>(SUMIFS(EUROSTAT_VBE_IND_2005!F$7:F$883,EUROSTAT_VBE_IND_2005!$B$7:$B$883,$D385,EUROSTAT_VBE_IND_2005!$C$7:$C$883,"*"&amp;RIGHT($A383,3)&amp;"*",EUROSTAT_VBE_IND_2005!$D$7:$D$883,"212*"))/1000</f>
        <v>0</v>
      </c>
      <c r="I385" s="17">
        <f>(SUMIFS(EUROSTAT_VBE_IND_2005!G$7:G$883,EUROSTAT_VBE_IND_2005!$B$7:$B$883,$D385,EUROSTAT_VBE_IND_2005!$C$7:$C$883,"*"&amp;RIGHT($A383,3)&amp;"*",EUROSTAT_VBE_IND_2005!$D$7:$D$883,"212*"))/1000</f>
        <v>0</v>
      </c>
      <c r="J385" s="198"/>
      <c r="K385" s="17">
        <f>(SUMIFS(EUROSTAT_VBE_IND_2005!H$7:H$883,EUROSTAT_VBE_IND_2005!$B$7:$B$883,$D385,EUROSTAT_VBE_IND_2005!$C$7:$C$883,"*"&amp;RIGHT($A383,3)&amp;"*",EUROSTAT_VBE_IND_2005!$D$7:$D$883,"212*"))/1000</f>
        <v>0</v>
      </c>
      <c r="L385" s="17">
        <f>(SUMIFS(EUROSTAT_VBE_IND_2005!I$7:I$883,EUROSTAT_VBE_IND_2005!$B$7:$B$883,$D385,EUROSTAT_VBE_IND_2005!$C$7:$C$883,"*"&amp;RIGHT($A383,3)&amp;"*",EUROSTAT_VBE_IND_2005!$D$7:$D$883,"212*"))/1000</f>
        <v>0.028</v>
      </c>
      <c r="M385" s="17">
        <f>(SUMIFS(EUROSTAT_VBE_IND_2005!J$7:J$883,EUROSTAT_VBE_IND_2005!$B$7:$B$883,$D385,EUROSTAT_VBE_IND_2005!$C$7:$C$883,"*"&amp;RIGHT($A383,3)&amp;"*",EUROSTAT_VBE_IND_2005!$D$7:$D$883,"212*"))/1000</f>
        <v>0</v>
      </c>
      <c r="N385" s="17">
        <f>(SUMIFS(EUROSTAT_VBE_IND_2005!K$7:K$883,EUROSTAT_VBE_IND_2005!$B$7:$B$883,$D385,EUROSTAT_VBE_IND_2005!$C$7:$C$883,"*"&amp;RIGHT($A383,3)&amp;"*",EUROSTAT_VBE_IND_2005!$D$7:$D$883,"212*"))/1000</f>
        <v>0</v>
      </c>
      <c r="O385" s="17">
        <f>(SUMIFS(EUROSTAT_VBE_IND_2005!L$7:L$883,EUROSTAT_VBE_IND_2005!$B$7:$B$883,$D385,EUROSTAT_VBE_IND_2005!$C$7:$C$883,"*"&amp;RIGHT($A383,3)&amp;"*",EUROSTAT_VBE_IND_2005!$D$7:$D$883,"212*"))/1000</f>
        <v>0</v>
      </c>
      <c r="P385" s="17">
        <f>(SUMIFS(EUROSTAT_VBE_IND_2005!M$7:M$883,EUROSTAT_VBE_IND_2005!$B$7:$B$883,$D385,EUROSTAT_VBE_IND_2005!$C$7:$C$883,"*"&amp;RIGHT($A383,3)&amp;"*",EUROSTAT_VBE_IND_2005!$D$7:$D$883,"212*"))/1000</f>
        <v>0</v>
      </c>
      <c r="Q385" s="17">
        <f>(SUMIFS(EUROSTAT_VBE_IND_2005!N$7:N$883,EUROSTAT_VBE_IND_2005!$B$7:$B$883,$D385,EUROSTAT_VBE_IND_2005!$C$7:$C$883,"*"&amp;RIGHT($A383,3)&amp;"*",EUROSTAT_VBE_IND_2005!$D$7:$D$883,"212*"))/1000</f>
        <v>0</v>
      </c>
      <c r="R385" s="17">
        <f>(SUMIFS(EUROSTAT_VBE_IND_2005!O$7:O$883,EUROSTAT_VBE_IND_2005!$B$7:$B$883,$D385,EUROSTAT_VBE_IND_2005!$C$7:$C$883,"*"&amp;RIGHT($A383,3)&amp;"*",EUROSTAT_VBE_IND_2005!$D$7:$D$883,"212*"))/1000</f>
        <v>0</v>
      </c>
      <c r="S385" s="17">
        <f>(SUMIFS(EUROSTAT_VBE_IND_2005!P$7:P$883,EUROSTAT_VBE_IND_2005!$B$7:$B$883,$D385,EUROSTAT_VBE_IND_2005!$C$7:$C$883,"*"&amp;RIGHT($A383,3)&amp;"*",EUROSTAT_VBE_IND_2005!$D$7:$D$883,"212*"))/1000</f>
        <v>0</v>
      </c>
      <c r="T385" s="17">
        <f>(SUMIFS(EUROSTAT_VBE_IND_2005!Q$7:Q$883,EUROSTAT_VBE_IND_2005!$B$7:$B$883,$D385,EUROSTAT_VBE_IND_2005!$C$7:$C$883,"*"&amp;RIGHT($A383,3)&amp;"*",EUROSTAT_VBE_IND_2005!$D$7:$D$883,"212*"))/1000</f>
        <v>0</v>
      </c>
      <c r="U385" s="17">
        <f>(SUMIFS(EUROSTAT_VBE_IND_2005!R$7:R$883,EUROSTAT_VBE_IND_2005!$B$7:$B$883,$D385,EUROSTAT_VBE_IND_2005!$C$7:$C$883,"*"&amp;RIGHT($A383,3)&amp;"*",EUROSTAT_VBE_IND_2005!$D$7:$D$883,"212*"))/1000</f>
        <v>0</v>
      </c>
      <c r="V385" s="17">
        <f>(SUMIFS(EUROSTAT_VBE_IND_2005!S$7:S$883,EUROSTAT_VBE_IND_2005!$B$7:$B$883,$D385,EUROSTAT_VBE_IND_2005!$C$7:$C$883,"*"&amp;RIGHT($A383,3)&amp;"*",EUROSTAT_VBE_IND_2005!$D$7:$D$883,"212*"))/1000</f>
        <v>0</v>
      </c>
      <c r="W385" s="17">
        <f>(SUMIFS(EUROSTAT_VBE_IND_2005!T$7:T$883,EUROSTAT_VBE_IND_2005!$B$7:$B$883,$D385,EUROSTAT_VBE_IND_2005!$C$7:$C$883,"*"&amp;RIGHT($A383,3)&amp;"*",EUROSTAT_VBE_IND_2005!$D$7:$D$883,"212*"))/1000</f>
        <v>0</v>
      </c>
      <c r="X385" s="17">
        <f>(SUMIFS(EUROSTAT_VBE_IND_2005!U$7:U$883,EUROSTAT_VBE_IND_2005!$B$7:$B$883,$D385,EUROSTAT_VBE_IND_2005!$C$7:$C$883,"*"&amp;RIGHT($A383,3)&amp;"*",EUROSTAT_VBE_IND_2005!$D$7:$D$883,"212*"))/1000</f>
        <v>0</v>
      </c>
      <c r="Y385" s="17">
        <f>(SUMIFS(EUROSTAT_VBE_IND_2005!V$7:V$883,EUROSTAT_VBE_IND_2005!$B$7:$B$883,$D385,EUROSTAT_VBE_IND_2005!$C$7:$C$883,"*"&amp;RIGHT($A383,3)&amp;"*",EUROSTAT_VBE_IND_2005!$D$7:$D$883,"212*"))/1000</f>
        <v>0</v>
      </c>
      <c r="Z385" s="17">
        <f>(SUMIFS(EUROSTAT_VBE_IND_2005!W$7:W$883,EUROSTAT_VBE_IND_2005!$B$7:$B$883,$D385,EUROSTAT_VBE_IND_2005!$C$7:$C$883,"*"&amp;RIGHT($A383,3)&amp;"*",EUROSTAT_VBE_IND_2005!$D$7:$D$883,"212*"))/1000</f>
        <v>0</v>
      </c>
      <c r="AA385" s="17">
        <f>(SUMIFS(EUROSTAT_VBE_IND_2005!X$7:X$883,EUROSTAT_VBE_IND_2005!$B$7:$B$883,$D385,EUROSTAT_VBE_IND_2005!$C$7:$C$883,"*"&amp;RIGHT($A383,3)&amp;"*",EUROSTAT_VBE_IND_2005!$D$7:$D$883,"212*"))/1000</f>
        <v>0</v>
      </c>
      <c r="AB385" s="17">
        <f>(SUMIFS(EUROSTAT_VBE_IND_2005!AA$7:AA$883,EUROSTAT_VBE_IND_2005!$B$7:$B$883,$D385,EUROSTAT_VBE_IND_2005!$C$7:$C$883,"*"&amp;RIGHT($A383,3)&amp;"*",EUROSTAT_VBE_IND_2005!$D$7:$D$883,"212*"))/1000</f>
        <v>0</v>
      </c>
      <c r="AC385" s="17">
        <f>(SUMIFS(EUROSTAT_VBE_IND_2005!AB$7:AB$883,EUROSTAT_VBE_IND_2005!$B$7:$B$883,$D385,EUROSTAT_VBE_IND_2005!$C$7:$C$883,"*"&amp;RIGHT($A383,3)&amp;"*",EUROSTAT_VBE_IND_2005!$D$7:$D$883,"212*"))/1000</f>
        <v>0</v>
      </c>
      <c r="AD385" s="17">
        <f>(SUMIFS(EUROSTAT_VBE_IND_2005!AC$7:AC$883,EUROSTAT_VBE_IND_2005!$B$7:$B$883,$D385,EUROSTAT_VBE_IND_2005!$C$7:$C$883,"*"&amp;RIGHT($A383,3)&amp;"*",EUROSTAT_VBE_IND_2005!$D$7:$D$883,"212*"))/1000</f>
        <v>0</v>
      </c>
      <c r="AE385" s="17">
        <f>(SUMIFS(EUROSTAT_VBE_IND_2005!AD$7:AD$883,EUROSTAT_VBE_IND_2005!$B$7:$B$883,$D385,EUROSTAT_VBE_IND_2005!$C$7:$C$883,"*"&amp;RIGHT($A383,3)&amp;"*",EUROSTAT_VBE_IND_2005!$D$7:$D$883,"212*"))/1000</f>
        <v>0.028</v>
      </c>
      <c r="AF385" s="17">
        <f>(SUMIFS(EUROSTAT_VBE_IND_2005!AE$7:AE$883,EUROSTAT_VBE_IND_2005!$B$7:$B$883,$D385,EUROSTAT_VBE_IND_2005!$C$7:$C$883,"*"&amp;RIGHT($A383,3)&amp;"*",EUROSTAT_VBE_IND_2005!$D$7:$D$883,"212*"))/1000</f>
        <v>0</v>
      </c>
      <c r="AG385" s="17">
        <f>(SUMIFS(EUROSTAT_VBE_IND_2005!AF$7:AF$883,EUROSTAT_VBE_IND_2005!$B$7:$B$883,$D385,EUROSTAT_VBE_IND_2005!$C$7:$C$883,"*"&amp;RIGHT($A383,3)&amp;"*",EUROSTAT_VBE_IND_2005!$D$7:$D$883,"212*"))/1000</f>
        <v>0</v>
      </c>
      <c r="AH385" s="17">
        <f>(SUMIFS(EUROSTAT_VBE_IND_2005!AH$7:AH$883,EUROSTAT_VBE_IND_2005!$B$7:$B$883,$D385,EUROSTAT_VBE_IND_2005!$C$7:$C$883,"*"&amp;RIGHT($A383,3)&amp;"*",EUROSTAT_VBE_IND_2005!$D$7:$D$883,"212*"))/1000</f>
        <v>0</v>
      </c>
      <c r="AI385" s="17">
        <f>(SUMIFS(EUROSTAT_VBE_IND_2005!AI$7:AI$883,EUROSTAT_VBE_IND_2005!$B$7:$B$883,$D385,EUROSTAT_VBE_IND_2005!$C$7:$C$883,"*"&amp;RIGHT($A383,3)&amp;"*",EUROSTAT_VBE_IND_2005!$D$7:$D$883,"212*"))/1000</f>
        <v>0</v>
      </c>
      <c r="AJ385" s="17">
        <f>(SUMIFS(EUROSTAT_VBE_IND_2005!AJ$7:AJ$883,EUROSTAT_VBE_IND_2005!$B$7:$B$883,$D385,EUROSTAT_VBE_IND_2005!$C$7:$C$883,"*"&amp;RIGHT($A383,3)&amp;"*",EUROSTAT_VBE_IND_2005!$D$7:$D$883,"212*"))/1000</f>
        <v>0</v>
      </c>
      <c r="AK385" s="17">
        <f>(SUMIFS(EUROSTAT_VBE_IND_2005!AK$7:AK$883,EUROSTAT_VBE_IND_2005!$B$7:$B$883,$D385,EUROSTAT_VBE_IND_2005!$C$7:$C$883,"*"&amp;RIGHT($A383,3)&amp;"*",EUROSTAT_VBE_IND_2005!$D$7:$D$883,"212*"))/1000</f>
        <v>0</v>
      </c>
      <c r="AL385" s="198"/>
      <c r="AM385" s="198"/>
      <c r="AN385" s="198"/>
      <c r="AO385" s="17">
        <f>(SUMIFS(EUROSTAT_VBE_IND_2005!Y$7:Y$883,EUROSTAT_VBE_IND_2005!$B$7:$B$883,$D385,EUROSTAT_VBE_IND_2005!$C$7:$C$883,"*"&amp;RIGHT($A383,3)&amp;"*",EUROSTAT_VBE_IND_2005!$D$7:$D$883,"212*"))/1000</f>
        <v>0</v>
      </c>
      <c r="AP385" s="17">
        <f>(SUMIFS(EUROSTAT_VBE_IND_2005!Z$7:Z$883,EUROSTAT_VBE_IND_2005!$B$7:$B$883,$D385,EUROSTAT_VBE_IND_2005!$C$7:$C$883,"*"&amp;RIGHT($A383,3)&amp;"*",EUROSTAT_VBE_IND_2005!$D$7:$D$883,"212*"))/1000</f>
        <v>0</v>
      </c>
      <c r="AQ385" s="17">
        <f>(SUMIFS(EUROSTAT_VBE_IND_2005!AG$7:AG$883,EUROSTAT_VBE_IND_2005!$B$7:$B$883,$D385,EUROSTAT_VBE_IND_2005!$C$7:$C$883,"*"&amp;RIGHT($A383,3)&amp;"*",EUROSTAT_VBE_IND_2005!$D$7:$D$883,"212*"))/1000</f>
        <v>0</v>
      </c>
    </row>
    <row r="386" spans="1:43">
      <c r="A386" t="str">
        <f>LEFT(EUROSTAT_VBE_IND_2005!$C$630,8)</f>
        <v>B_101852</v>
      </c>
      <c r="B386" s="28" t="s">
        <v>217</v>
      </c>
      <c r="C386" t="s">
        <v>293</v>
      </c>
      <c r="D386" t="s">
        <v>55</v>
      </c>
      <c r="E386" t="s">
        <v>233</v>
      </c>
      <c r="F386" t="s">
        <v>253</v>
      </c>
      <c r="G386" s="17">
        <f>(SUMIFS(EUROSTAT_VBE_IND_2005!E$7:E$883,EUROSTAT_VBE_IND_2005!$B$7:$B$883,$D386,EUROSTAT_VBE_IND_2005!$C$7:$C$883,"*"&amp;RIGHT($A386,3)&amp;"*",EUROSTAT_VBE_IND_2005!$D$7:$D$883,"321*"))/1000</f>
        <v>0</v>
      </c>
      <c r="H386" s="17">
        <f>(SUMIFS(EUROSTAT_VBE_IND_2005!F$7:F$883,EUROSTAT_VBE_IND_2005!$B$7:$B$883,$D386,EUROSTAT_VBE_IND_2005!$C$7:$C$883,"*"&amp;RIGHT($A386,3)&amp;"*",EUROSTAT_VBE_IND_2005!$D$7:$D$883,"321*"))/1000</f>
        <v>0</v>
      </c>
      <c r="I386" s="17">
        <f>(SUMIFS(EUROSTAT_VBE_IND_2005!G$7:G$883,EUROSTAT_VBE_IND_2005!$B$7:$B$883,$D386,EUROSTAT_VBE_IND_2005!$C$7:$C$883,"*"&amp;RIGHT($A386,3)&amp;"*",EUROSTAT_VBE_IND_2005!$D$7:$D$883,"321*"))/1000</f>
        <v>0</v>
      </c>
      <c r="J386" s="198"/>
      <c r="K386" s="17">
        <f>(SUMIFS(EUROSTAT_VBE_IND_2005!H$7:H$883,EUROSTAT_VBE_IND_2005!$B$7:$B$883,$D386,EUROSTAT_VBE_IND_2005!$C$7:$C$883,"*"&amp;RIGHT($A386,3)&amp;"*",EUROSTAT_VBE_IND_2005!$D$7:$D$883,"321*"))/1000</f>
        <v>0</v>
      </c>
      <c r="L386" s="17">
        <f>(SUMIFS(EUROSTAT_VBE_IND_2005!I$7:I$883,EUROSTAT_VBE_IND_2005!$B$7:$B$883,$D386,EUROSTAT_VBE_IND_2005!$C$7:$C$883,"*"&amp;RIGHT($A386,3)&amp;"*",EUROSTAT_VBE_IND_2005!$D$7:$D$883,"321*"))/1000</f>
        <v>0</v>
      </c>
      <c r="M386" s="17">
        <f>(SUMIFS(EUROSTAT_VBE_IND_2005!J$7:J$883,EUROSTAT_VBE_IND_2005!$B$7:$B$883,$D386,EUROSTAT_VBE_IND_2005!$C$7:$C$883,"*"&amp;RIGHT($A386,3)&amp;"*",EUROSTAT_VBE_IND_2005!$D$7:$D$883,"321*"))/1000</f>
        <v>0</v>
      </c>
      <c r="N386" s="17">
        <f>(SUMIFS(EUROSTAT_VBE_IND_2005!K$7:K$883,EUROSTAT_VBE_IND_2005!$B$7:$B$883,$D386,EUROSTAT_VBE_IND_2005!$C$7:$C$883,"*"&amp;RIGHT($A386,3)&amp;"*",EUROSTAT_VBE_IND_2005!$D$7:$D$883,"321*"))/1000</f>
        <v>0</v>
      </c>
      <c r="O386" s="17">
        <f>(SUMIFS(EUROSTAT_VBE_IND_2005!L$7:L$883,EUROSTAT_VBE_IND_2005!$B$7:$B$883,$D386,EUROSTAT_VBE_IND_2005!$C$7:$C$883,"*"&amp;RIGHT($A386,3)&amp;"*",EUROSTAT_VBE_IND_2005!$D$7:$D$883,"321*"))/1000</f>
        <v>0</v>
      </c>
      <c r="P386" s="17">
        <f>(SUMIFS(EUROSTAT_VBE_IND_2005!M$7:M$883,EUROSTAT_VBE_IND_2005!$B$7:$B$883,$D386,EUROSTAT_VBE_IND_2005!$C$7:$C$883,"*"&amp;RIGHT($A386,3)&amp;"*",EUROSTAT_VBE_IND_2005!$D$7:$D$883,"321*"))/1000</f>
        <v>0</v>
      </c>
      <c r="Q386" s="17">
        <f>(SUMIFS(EUROSTAT_VBE_IND_2005!N$7:N$883,EUROSTAT_VBE_IND_2005!$B$7:$B$883,$D386,EUROSTAT_VBE_IND_2005!$C$7:$C$883,"*"&amp;RIGHT($A386,3)&amp;"*",EUROSTAT_VBE_IND_2005!$D$7:$D$883,"321*"))/1000</f>
        <v>0</v>
      </c>
      <c r="R386" s="17">
        <f>(SUMIFS(EUROSTAT_VBE_IND_2005!O$7:O$883,EUROSTAT_VBE_IND_2005!$B$7:$B$883,$D386,EUROSTAT_VBE_IND_2005!$C$7:$C$883,"*"&amp;RIGHT($A386,3)&amp;"*",EUROSTAT_VBE_IND_2005!$D$7:$D$883,"321*"))/1000</f>
        <v>0</v>
      </c>
      <c r="S386" s="17">
        <f>(SUMIFS(EUROSTAT_VBE_IND_2005!P$7:P$883,EUROSTAT_VBE_IND_2005!$B$7:$B$883,$D386,EUROSTAT_VBE_IND_2005!$C$7:$C$883,"*"&amp;RIGHT($A386,3)&amp;"*",EUROSTAT_VBE_IND_2005!$D$7:$D$883,"321*"))/1000</f>
        <v>0</v>
      </c>
      <c r="T386" s="17">
        <f>(SUMIFS(EUROSTAT_VBE_IND_2005!Q$7:Q$883,EUROSTAT_VBE_IND_2005!$B$7:$B$883,$D386,EUROSTAT_VBE_IND_2005!$C$7:$C$883,"*"&amp;RIGHT($A386,3)&amp;"*",EUROSTAT_VBE_IND_2005!$D$7:$D$883,"321*"))/1000</f>
        <v>0</v>
      </c>
      <c r="U386" s="17">
        <f>(SUMIFS(EUROSTAT_VBE_IND_2005!R$7:R$883,EUROSTAT_VBE_IND_2005!$B$7:$B$883,$D386,EUROSTAT_VBE_IND_2005!$C$7:$C$883,"*"&amp;RIGHT($A386,3)&amp;"*",EUROSTAT_VBE_IND_2005!$D$7:$D$883,"321*"))/1000</f>
        <v>0</v>
      </c>
      <c r="V386" s="17">
        <f>(SUMIFS(EUROSTAT_VBE_IND_2005!S$7:S$883,EUROSTAT_VBE_IND_2005!$B$7:$B$883,$D386,EUROSTAT_VBE_IND_2005!$C$7:$C$883,"*"&amp;RIGHT($A386,3)&amp;"*",EUROSTAT_VBE_IND_2005!$D$7:$D$883,"321*"))/1000</f>
        <v>0</v>
      </c>
      <c r="W386" s="17">
        <f>(SUMIFS(EUROSTAT_VBE_IND_2005!T$7:T$883,EUROSTAT_VBE_IND_2005!$B$7:$B$883,$D386,EUROSTAT_VBE_IND_2005!$C$7:$C$883,"*"&amp;RIGHT($A386,3)&amp;"*",EUROSTAT_VBE_IND_2005!$D$7:$D$883,"321*"))/1000</f>
        <v>0</v>
      </c>
      <c r="X386" s="17">
        <f>(SUMIFS(EUROSTAT_VBE_IND_2005!U$7:U$883,EUROSTAT_VBE_IND_2005!$B$7:$B$883,$D386,EUROSTAT_VBE_IND_2005!$C$7:$C$883,"*"&amp;RIGHT($A386,3)&amp;"*",EUROSTAT_VBE_IND_2005!$D$7:$D$883,"321*"))/1000</f>
        <v>0</v>
      </c>
      <c r="Y386" s="17">
        <f>(SUMIFS(EUROSTAT_VBE_IND_2005!V$7:V$883,EUROSTAT_VBE_IND_2005!$B$7:$B$883,$D386,EUROSTAT_VBE_IND_2005!$C$7:$C$883,"*"&amp;RIGHT($A386,3)&amp;"*",EUROSTAT_VBE_IND_2005!$D$7:$D$883,"321*"))/1000</f>
        <v>0</v>
      </c>
      <c r="Z386" s="17">
        <f>(SUMIFS(EUROSTAT_VBE_IND_2005!W$7:W$883,EUROSTAT_VBE_IND_2005!$B$7:$B$883,$D386,EUROSTAT_VBE_IND_2005!$C$7:$C$883,"*"&amp;RIGHT($A386,3)&amp;"*",EUROSTAT_VBE_IND_2005!$D$7:$D$883,"321*"))/1000</f>
        <v>0</v>
      </c>
      <c r="AA386" s="17">
        <f>(SUMIFS(EUROSTAT_VBE_IND_2005!X$7:X$883,EUROSTAT_VBE_IND_2005!$B$7:$B$883,$D386,EUROSTAT_VBE_IND_2005!$C$7:$C$883,"*"&amp;RIGHT($A386,3)&amp;"*",EUROSTAT_VBE_IND_2005!$D$7:$D$883,"321*"))/1000</f>
        <v>0</v>
      </c>
      <c r="AB386" s="17">
        <f>(SUMIFS(EUROSTAT_VBE_IND_2005!AA$7:AA$883,EUROSTAT_VBE_IND_2005!$B$7:$B$883,$D386,EUROSTAT_VBE_IND_2005!$C$7:$C$883,"*"&amp;RIGHT($A386,3)&amp;"*",EUROSTAT_VBE_IND_2005!$D$7:$D$883,"321*"))/1000</f>
        <v>0</v>
      </c>
      <c r="AC386" s="17">
        <f>(SUMIFS(EUROSTAT_VBE_IND_2005!AB$7:AB$883,EUROSTAT_VBE_IND_2005!$B$7:$B$883,$D386,EUROSTAT_VBE_IND_2005!$C$7:$C$883,"*"&amp;RIGHT($A386,3)&amp;"*",EUROSTAT_VBE_IND_2005!$D$7:$D$883,"321*"))/1000</f>
        <v>0</v>
      </c>
      <c r="AD386" s="17">
        <f>(SUMIFS(EUROSTAT_VBE_IND_2005!AC$7:AC$883,EUROSTAT_VBE_IND_2005!$B$7:$B$883,$D386,EUROSTAT_VBE_IND_2005!$C$7:$C$883,"*"&amp;RIGHT($A386,3)&amp;"*",EUROSTAT_VBE_IND_2005!$D$7:$D$883,"321*"))/1000</f>
        <v>0</v>
      </c>
      <c r="AE386" s="17">
        <f>(SUMIFS(EUROSTAT_VBE_IND_2005!AD$7:AD$883,EUROSTAT_VBE_IND_2005!$B$7:$B$883,$D386,EUROSTAT_VBE_IND_2005!$C$7:$C$883,"*"&amp;RIGHT($A386,3)&amp;"*",EUROSTAT_VBE_IND_2005!$D$7:$D$883,"321*"))/1000</f>
        <v>0</v>
      </c>
      <c r="AF386" s="17">
        <f>(SUMIFS(EUROSTAT_VBE_IND_2005!AE$7:AE$883,EUROSTAT_VBE_IND_2005!$B$7:$B$883,$D386,EUROSTAT_VBE_IND_2005!$C$7:$C$883,"*"&amp;RIGHT($A386,3)&amp;"*",EUROSTAT_VBE_IND_2005!$D$7:$D$883,"321*"))/1000</f>
        <v>0</v>
      </c>
      <c r="AG386" s="17">
        <f>(SUMIFS(EUROSTAT_VBE_IND_2005!AF$7:AF$883,EUROSTAT_VBE_IND_2005!$B$7:$B$883,$D386,EUROSTAT_VBE_IND_2005!$C$7:$C$883,"*"&amp;RIGHT($A386,3)&amp;"*",EUROSTAT_VBE_IND_2005!$D$7:$D$883,"321*"))/1000</f>
        <v>0</v>
      </c>
      <c r="AH386" s="17">
        <f>(SUMIFS(EUROSTAT_VBE_IND_2005!AH$7:AH$883,EUROSTAT_VBE_IND_2005!$B$7:$B$883,$D386,EUROSTAT_VBE_IND_2005!$C$7:$C$883,"*"&amp;RIGHT($A386,3)&amp;"*",EUROSTAT_VBE_IND_2005!$D$7:$D$883,"321*"))/1000</f>
        <v>0</v>
      </c>
      <c r="AI386" s="17">
        <f>(SUMIFS(EUROSTAT_VBE_IND_2005!AI$7:AI$883,EUROSTAT_VBE_IND_2005!$B$7:$B$883,$D386,EUROSTAT_VBE_IND_2005!$C$7:$C$883,"*"&amp;RIGHT($A386,3)&amp;"*",EUROSTAT_VBE_IND_2005!$D$7:$D$883,"321*"))/1000</f>
        <v>0</v>
      </c>
      <c r="AJ386" s="17">
        <f>(SUMIFS(EUROSTAT_VBE_IND_2005!AJ$7:AJ$883,EUROSTAT_VBE_IND_2005!$B$7:$B$883,$D386,EUROSTAT_VBE_IND_2005!$C$7:$C$883,"*"&amp;RIGHT($A386,3)&amp;"*",EUROSTAT_VBE_IND_2005!$D$7:$D$883,"321*"))/1000</f>
        <v>0</v>
      </c>
      <c r="AK386" s="17">
        <f>(SUMIFS(EUROSTAT_VBE_IND_2005!AK$7:AK$883,EUROSTAT_VBE_IND_2005!$B$7:$B$883,$D386,EUROSTAT_VBE_IND_2005!$C$7:$C$883,"*"&amp;RIGHT($A386,3)&amp;"*",EUROSTAT_VBE_IND_2005!$D$7:$D$883,"321*"))/1000</f>
        <v>0</v>
      </c>
      <c r="AL386" s="198"/>
      <c r="AM386" s="198"/>
      <c r="AN386" s="198"/>
      <c r="AO386" s="17">
        <f>(SUMIFS(EUROSTAT_VBE_IND_2005!Y$7:Y$883,EUROSTAT_VBE_IND_2005!$B$7:$B$883,$D386,EUROSTAT_VBE_IND_2005!$C$7:$C$883,"*"&amp;RIGHT($A386,3)&amp;"*",EUROSTAT_VBE_IND_2005!$D$7:$D$883,"321*"))/1000</f>
        <v>0</v>
      </c>
      <c r="AP386" s="17">
        <f>(SUMIFS(EUROSTAT_VBE_IND_2005!Z$7:Z$883,EUROSTAT_VBE_IND_2005!$B$7:$B$883,$D386,EUROSTAT_VBE_IND_2005!$C$7:$C$883,"*"&amp;RIGHT($A386,3)&amp;"*",EUROSTAT_VBE_IND_2005!$D$7:$D$883,"321*"))/1000</f>
        <v>0</v>
      </c>
      <c r="AQ386" s="17">
        <f>(SUMIFS(EUROSTAT_VBE_IND_2005!AG$7:AG$883,EUROSTAT_VBE_IND_2005!$B$7:$B$883,$D386,EUROSTAT_VBE_IND_2005!$C$7:$C$883,"*"&amp;RIGHT($A386,3)&amp;"*",EUROSTAT_VBE_IND_2005!$D$7:$D$883,"321*"))/1000</f>
        <v>0</v>
      </c>
    </row>
    <row r="387" spans="1:43">
      <c r="A387" t="str">
        <f>LEFT(EUROSTAT_VBE_IND_2005!$C$630,8)</f>
        <v>B_101852</v>
      </c>
      <c r="B387" s="28" t="s">
        <v>217</v>
      </c>
      <c r="C387" t="s">
        <v>293</v>
      </c>
      <c r="D387" t="s">
        <v>55</v>
      </c>
      <c r="E387" t="s">
        <v>234</v>
      </c>
      <c r="F387" t="s">
        <v>254</v>
      </c>
      <c r="G387" s="17">
        <f>(SUMIFS(EUROSTAT_VBE_IND_2005!E$7:E$883,EUROSTAT_VBE_IND_2005!$B$7:$B$883,$D387,EUROSTAT_VBE_IND_2005!$C$7:$C$883,"*"&amp;RIGHT($A387,3)&amp;"*",EUROSTAT_VBE_IND_2005!$D$7:$D$883,"3220*"))/1000</f>
        <v>0.276</v>
      </c>
      <c r="H387" s="17">
        <f>(SUMIFS(EUROSTAT_VBE_IND_2005!F$7:F$883,EUROSTAT_VBE_IND_2005!$B$7:$B$883,$D387,EUROSTAT_VBE_IND_2005!$C$7:$C$883,"*"&amp;RIGHT($A387,3)&amp;"*",EUROSTAT_VBE_IND_2005!$D$7:$D$883,"3220*"))/1000</f>
        <v>0</v>
      </c>
      <c r="I387" s="17">
        <f>(SUMIFS(EUROSTAT_VBE_IND_2005!G$7:G$883,EUROSTAT_VBE_IND_2005!$B$7:$B$883,$D387,EUROSTAT_VBE_IND_2005!$C$7:$C$883,"*"&amp;RIGHT($A387,3)&amp;"*",EUROSTAT_VBE_IND_2005!$D$7:$D$883,"3220*"))/1000</f>
        <v>0.157</v>
      </c>
      <c r="J387" s="198"/>
      <c r="K387" s="17">
        <f>(SUMIFS(EUROSTAT_VBE_IND_2005!H$7:H$883,EUROSTAT_VBE_IND_2005!$B$7:$B$883,$D387,EUROSTAT_VBE_IND_2005!$C$7:$C$883,"*"&amp;RIGHT($A387,3)&amp;"*",EUROSTAT_VBE_IND_2005!$D$7:$D$883,"3220*"))/1000</f>
        <v>0</v>
      </c>
      <c r="L387" s="17">
        <f>(SUMIFS(EUROSTAT_VBE_IND_2005!I$7:I$883,EUROSTAT_VBE_IND_2005!$B$7:$B$883,$D387,EUROSTAT_VBE_IND_2005!$C$7:$C$883,"*"&amp;RIGHT($A387,3)&amp;"*",EUROSTAT_VBE_IND_2005!$D$7:$D$883,"3220*"))/1000</f>
        <v>0.089</v>
      </c>
      <c r="M387" s="17">
        <f>(SUMIFS(EUROSTAT_VBE_IND_2005!J$7:J$883,EUROSTAT_VBE_IND_2005!$B$7:$B$883,$D387,EUROSTAT_VBE_IND_2005!$C$7:$C$883,"*"&amp;RIGHT($A387,3)&amp;"*",EUROSTAT_VBE_IND_2005!$D$7:$D$883,"3220*"))/1000</f>
        <v>0</v>
      </c>
      <c r="N387" s="17">
        <f>(SUMIFS(EUROSTAT_VBE_IND_2005!K$7:K$883,EUROSTAT_VBE_IND_2005!$B$7:$B$883,$D387,EUROSTAT_VBE_IND_2005!$C$7:$C$883,"*"&amp;RIGHT($A387,3)&amp;"*",EUROSTAT_VBE_IND_2005!$D$7:$D$883,"3220*"))/1000</f>
        <v>0.23</v>
      </c>
      <c r="O387" s="17">
        <f>(SUMIFS(EUROSTAT_VBE_IND_2005!L$7:L$883,EUROSTAT_VBE_IND_2005!$B$7:$B$883,$D387,EUROSTAT_VBE_IND_2005!$C$7:$C$883,"*"&amp;RIGHT($A387,3)&amp;"*",EUROSTAT_VBE_IND_2005!$D$7:$D$883,"3220*"))/1000</f>
        <v>0</v>
      </c>
      <c r="P387" s="17">
        <f>(SUMIFS(EUROSTAT_VBE_IND_2005!M$7:M$883,EUROSTAT_VBE_IND_2005!$B$7:$B$883,$D387,EUROSTAT_VBE_IND_2005!$C$7:$C$883,"*"&amp;RIGHT($A387,3)&amp;"*",EUROSTAT_VBE_IND_2005!$D$7:$D$883,"3220*"))/1000</f>
        <v>0</v>
      </c>
      <c r="Q387" s="17">
        <f>(SUMIFS(EUROSTAT_VBE_IND_2005!N$7:N$883,EUROSTAT_VBE_IND_2005!$B$7:$B$883,$D387,EUROSTAT_VBE_IND_2005!$C$7:$C$883,"*"&amp;RIGHT($A387,3)&amp;"*",EUROSTAT_VBE_IND_2005!$D$7:$D$883,"3220*"))/1000</f>
        <v>0.276</v>
      </c>
      <c r="R387" s="17">
        <f>(SUMIFS(EUROSTAT_VBE_IND_2005!O$7:O$883,EUROSTAT_VBE_IND_2005!$B$7:$B$883,$D387,EUROSTAT_VBE_IND_2005!$C$7:$C$883,"*"&amp;RIGHT($A387,3)&amp;"*",EUROSTAT_VBE_IND_2005!$D$7:$D$883,"3220*"))/1000</f>
        <v>0</v>
      </c>
      <c r="S387" s="17">
        <f>(SUMIFS(EUROSTAT_VBE_IND_2005!P$7:P$883,EUROSTAT_VBE_IND_2005!$B$7:$B$883,$D387,EUROSTAT_VBE_IND_2005!$C$7:$C$883,"*"&amp;RIGHT($A387,3)&amp;"*",EUROSTAT_VBE_IND_2005!$D$7:$D$883,"3220*"))/1000</f>
        <v>0</v>
      </c>
      <c r="T387" s="17">
        <f>(SUMIFS(EUROSTAT_VBE_IND_2005!Q$7:Q$883,EUROSTAT_VBE_IND_2005!$B$7:$B$883,$D387,EUROSTAT_VBE_IND_2005!$C$7:$C$883,"*"&amp;RIGHT($A387,3)&amp;"*",EUROSTAT_VBE_IND_2005!$D$7:$D$883,"3220*"))/1000</f>
        <v>0.138</v>
      </c>
      <c r="U387" s="17">
        <f>(SUMIFS(EUROSTAT_VBE_IND_2005!R$7:R$883,EUROSTAT_VBE_IND_2005!$B$7:$B$883,$D387,EUROSTAT_VBE_IND_2005!$C$7:$C$883,"*"&amp;RIGHT($A387,3)&amp;"*",EUROSTAT_VBE_IND_2005!$D$7:$D$883,"3220*"))/1000</f>
        <v>0.282</v>
      </c>
      <c r="V387" s="17">
        <f>(SUMIFS(EUROSTAT_VBE_IND_2005!S$7:S$883,EUROSTAT_VBE_IND_2005!$B$7:$B$883,$D387,EUROSTAT_VBE_IND_2005!$C$7:$C$883,"*"&amp;RIGHT($A387,3)&amp;"*",EUROSTAT_VBE_IND_2005!$D$7:$D$883,"3220*"))/1000</f>
        <v>0</v>
      </c>
      <c r="W387" s="17">
        <f>(SUMIFS(EUROSTAT_VBE_IND_2005!T$7:T$883,EUROSTAT_VBE_IND_2005!$B$7:$B$883,$D387,EUROSTAT_VBE_IND_2005!$C$7:$C$883,"*"&amp;RIGHT($A387,3)&amp;"*",EUROSTAT_VBE_IND_2005!$D$7:$D$883,"3220*"))/1000</f>
        <v>0</v>
      </c>
      <c r="X387" s="17">
        <f>(SUMIFS(EUROSTAT_VBE_IND_2005!U$7:U$883,EUROSTAT_VBE_IND_2005!$B$7:$B$883,$D387,EUROSTAT_VBE_IND_2005!$C$7:$C$883,"*"&amp;RIGHT($A387,3)&amp;"*",EUROSTAT_VBE_IND_2005!$D$7:$D$883,"3220*"))/1000</f>
        <v>0</v>
      </c>
      <c r="Y387" s="17">
        <f>(SUMIFS(EUROSTAT_VBE_IND_2005!V$7:V$883,EUROSTAT_VBE_IND_2005!$B$7:$B$883,$D387,EUROSTAT_VBE_IND_2005!$C$7:$C$883,"*"&amp;RIGHT($A387,3)&amp;"*",EUROSTAT_VBE_IND_2005!$D$7:$D$883,"3220*"))/1000</f>
        <v>0.093</v>
      </c>
      <c r="Z387" s="17">
        <f>(SUMIFS(EUROSTAT_VBE_IND_2005!W$7:W$883,EUROSTAT_VBE_IND_2005!$B$7:$B$883,$D387,EUROSTAT_VBE_IND_2005!$C$7:$C$883,"*"&amp;RIGHT($A387,3)&amp;"*",EUROSTAT_VBE_IND_2005!$D$7:$D$883,"3220*"))/1000</f>
        <v>0</v>
      </c>
      <c r="AA387" s="17">
        <f>(SUMIFS(EUROSTAT_VBE_IND_2005!X$7:X$883,EUROSTAT_VBE_IND_2005!$B$7:$B$883,$D387,EUROSTAT_VBE_IND_2005!$C$7:$C$883,"*"&amp;RIGHT($A387,3)&amp;"*",EUROSTAT_VBE_IND_2005!$D$7:$D$883,"3220*"))/1000</f>
        <v>0</v>
      </c>
      <c r="AB387" s="17">
        <f>(SUMIFS(EUROSTAT_VBE_IND_2005!AA$7:AA$883,EUROSTAT_VBE_IND_2005!$B$7:$B$883,$D387,EUROSTAT_VBE_IND_2005!$C$7:$C$883,"*"&amp;RIGHT($A387,3)&amp;"*",EUROSTAT_VBE_IND_2005!$D$7:$D$883,"3220*"))/1000</f>
        <v>0</v>
      </c>
      <c r="AC387" s="17">
        <f>(SUMIFS(EUROSTAT_VBE_IND_2005!AB$7:AB$883,EUROSTAT_VBE_IND_2005!$B$7:$B$883,$D387,EUROSTAT_VBE_IND_2005!$C$7:$C$883,"*"&amp;RIGHT($A387,3)&amp;"*",EUROSTAT_VBE_IND_2005!$D$7:$D$883,"3220*"))/1000</f>
        <v>0</v>
      </c>
      <c r="AD387" s="17">
        <f>(SUMIFS(EUROSTAT_VBE_IND_2005!AC$7:AC$883,EUROSTAT_VBE_IND_2005!$B$7:$B$883,$D387,EUROSTAT_VBE_IND_2005!$C$7:$C$883,"*"&amp;RIGHT($A387,3)&amp;"*",EUROSTAT_VBE_IND_2005!$D$7:$D$883,"3220*"))/1000</f>
        <v>0.692</v>
      </c>
      <c r="AE387" s="17">
        <f>(SUMIFS(EUROSTAT_VBE_IND_2005!AD$7:AD$883,EUROSTAT_VBE_IND_2005!$B$7:$B$883,$D387,EUROSTAT_VBE_IND_2005!$C$7:$C$883,"*"&amp;RIGHT($A387,3)&amp;"*",EUROSTAT_VBE_IND_2005!$D$7:$D$883,"3220*"))/1000</f>
        <v>0.184</v>
      </c>
      <c r="AF387" s="17">
        <f>(SUMIFS(EUROSTAT_VBE_IND_2005!AE$7:AE$883,EUROSTAT_VBE_IND_2005!$B$7:$B$883,$D387,EUROSTAT_VBE_IND_2005!$C$7:$C$883,"*"&amp;RIGHT($A387,3)&amp;"*",EUROSTAT_VBE_IND_2005!$D$7:$D$883,"3220*"))/1000</f>
        <v>0.426</v>
      </c>
      <c r="AG387" s="17">
        <f>(SUMIFS(EUROSTAT_VBE_IND_2005!AF$7:AF$883,EUROSTAT_VBE_IND_2005!$B$7:$B$883,$D387,EUROSTAT_VBE_IND_2005!$C$7:$C$883,"*"&amp;RIGHT($A387,3)&amp;"*",EUROSTAT_VBE_IND_2005!$D$7:$D$883,"3220*"))/1000</f>
        <v>0.289</v>
      </c>
      <c r="AH387" s="17">
        <f>(SUMIFS(EUROSTAT_VBE_IND_2005!AH$7:AH$883,EUROSTAT_VBE_IND_2005!$B$7:$B$883,$D387,EUROSTAT_VBE_IND_2005!$C$7:$C$883,"*"&amp;RIGHT($A387,3)&amp;"*",EUROSTAT_VBE_IND_2005!$D$7:$D$883,"3220*"))/1000</f>
        <v>0</v>
      </c>
      <c r="AI387" s="17">
        <f>(SUMIFS(EUROSTAT_VBE_IND_2005!AI$7:AI$883,EUROSTAT_VBE_IND_2005!$B$7:$B$883,$D387,EUROSTAT_VBE_IND_2005!$C$7:$C$883,"*"&amp;RIGHT($A387,3)&amp;"*",EUROSTAT_VBE_IND_2005!$D$7:$D$883,"3220*"))/1000</f>
        <v>0.092</v>
      </c>
      <c r="AJ387" s="17">
        <f>(SUMIFS(EUROSTAT_VBE_IND_2005!AJ$7:AJ$883,EUROSTAT_VBE_IND_2005!$B$7:$B$883,$D387,EUROSTAT_VBE_IND_2005!$C$7:$C$883,"*"&amp;RIGHT($A387,3)&amp;"*",EUROSTAT_VBE_IND_2005!$D$7:$D$883,"3220*"))/1000</f>
        <v>0.092</v>
      </c>
      <c r="AK387" s="17">
        <f>(SUMIFS(EUROSTAT_VBE_IND_2005!AK$7:AK$883,EUROSTAT_VBE_IND_2005!$B$7:$B$883,$D387,EUROSTAT_VBE_IND_2005!$C$7:$C$883,"*"&amp;RIGHT($A387,3)&amp;"*",EUROSTAT_VBE_IND_2005!$D$7:$D$883,"3220*"))/1000</f>
        <v>0</v>
      </c>
      <c r="AL387" s="198"/>
      <c r="AM387" s="198"/>
      <c r="AN387" s="198"/>
      <c r="AO387" s="17">
        <f>(SUMIFS(EUROSTAT_VBE_IND_2005!Y$7:Y$883,EUROSTAT_VBE_IND_2005!$B$7:$B$883,$D387,EUROSTAT_VBE_IND_2005!$C$7:$C$883,"*"&amp;RIGHT($A387,3)&amp;"*",EUROSTAT_VBE_IND_2005!$D$7:$D$883,"3220*"))/1000</f>
        <v>0</v>
      </c>
      <c r="AP387" s="17">
        <f>(SUMIFS(EUROSTAT_VBE_IND_2005!Z$7:Z$883,EUROSTAT_VBE_IND_2005!$B$7:$B$883,$D387,EUROSTAT_VBE_IND_2005!$C$7:$C$883,"*"&amp;RIGHT($A387,3)&amp;"*",EUROSTAT_VBE_IND_2005!$D$7:$D$883,"3220*"))/1000</f>
        <v>0</v>
      </c>
      <c r="AQ387" s="17">
        <f>(SUMIFS(EUROSTAT_VBE_IND_2005!AG$7:AG$883,EUROSTAT_VBE_IND_2005!$B$7:$B$883,$D387,EUROSTAT_VBE_IND_2005!$C$7:$C$883,"*"&amp;RIGHT($A387,3)&amp;"*",EUROSTAT_VBE_IND_2005!$D$7:$D$883,"3220*"))/1000</f>
        <v>0</v>
      </c>
    </row>
    <row r="388" spans="1:43">
      <c r="A388" t="str">
        <f>LEFT(EUROSTAT_VBE_IND_2005!$C$630,8)</f>
        <v>B_101852</v>
      </c>
      <c r="B388" s="28" t="s">
        <v>217</v>
      </c>
      <c r="C388" t="s">
        <v>293</v>
      </c>
      <c r="D388" t="s">
        <v>55</v>
      </c>
      <c r="E388" t="s">
        <v>235</v>
      </c>
      <c r="F388" t="s">
        <v>255</v>
      </c>
      <c r="G388" s="17">
        <f>(SUMIFS(EUROSTAT_VBE_IND_2005!E$7:E$883,EUROSTAT_VBE_IND_2005!$B$7:$B$883,$D388,EUROSTAT_VBE_IND_2005!$C$7:$C$883,"*"&amp;RIGHT($A388,3)&amp;"*",EUROSTAT_VBE_IND_2005!$D$7:$D$883,"323*"))/1000+(SUMIFS(EUROSTAT_VBE_IND_2005!E$7:E$883,EUROSTAT_VBE_IND_2005!$B$7:$B$883,$D388,EUROSTAT_VBE_IND_2005!$C$7:$C$883,"*"&amp;RIGHT($A388,3)&amp;"*",EUROSTAT_VBE_IND_2005!$D$7:$D$883,"324*"))/1000+(SUMIFS(EUROSTAT_VBE_IND_2005!E$7:E$883,EUROSTAT_VBE_IND_2005!$B$7:$B$883,$D388,EUROSTAT_VBE_IND_2005!$C$7:$C$883,"*"&amp;RIGHT($A388,3)&amp;"*",EUROSTAT_VBE_IND_2005!$D$7:$D$883,"3260*"))/1000</f>
        <v>15.744</v>
      </c>
      <c r="H388" s="17">
        <f>(SUMIFS(EUROSTAT_VBE_IND_2005!F$7:F$883,EUROSTAT_VBE_IND_2005!$B$7:$B$883,$D388,EUROSTAT_VBE_IND_2005!$C$7:$C$883,"*"&amp;RIGHT($A388,3)&amp;"*",EUROSTAT_VBE_IND_2005!$D$7:$D$883,"323*"))/1000+(SUMIFS(EUROSTAT_VBE_IND_2005!F$7:F$883,EUROSTAT_VBE_IND_2005!$B$7:$B$883,$D388,EUROSTAT_VBE_IND_2005!$C$7:$C$883,"*"&amp;RIGHT($A388,3)&amp;"*",EUROSTAT_VBE_IND_2005!$D$7:$D$883,"324*"))/1000+(SUMIFS(EUROSTAT_VBE_IND_2005!F$7:F$883,EUROSTAT_VBE_IND_2005!$B$7:$B$883,$D388,EUROSTAT_VBE_IND_2005!$C$7:$C$883,"*"&amp;RIGHT($A388,3)&amp;"*",EUROSTAT_VBE_IND_2005!$D$7:$D$883,"3260*"))/1000</f>
        <v>1.502</v>
      </c>
      <c r="I388" s="17">
        <f>(SUMIFS(EUROSTAT_VBE_IND_2005!G$7:G$883,EUROSTAT_VBE_IND_2005!$B$7:$B$883,$D388,EUROSTAT_VBE_IND_2005!$C$7:$C$883,"*"&amp;RIGHT($A388,3)&amp;"*",EUROSTAT_VBE_IND_2005!$D$7:$D$883,"323*"))/1000+(SUMIFS(EUROSTAT_VBE_IND_2005!G$7:G$883,EUROSTAT_VBE_IND_2005!$B$7:$B$883,$D388,EUROSTAT_VBE_IND_2005!$C$7:$C$883,"*"&amp;RIGHT($A388,3)&amp;"*",EUROSTAT_VBE_IND_2005!$D$7:$D$883,"324*"))/1000+(SUMIFS(EUROSTAT_VBE_IND_2005!G$7:G$883,EUROSTAT_VBE_IND_2005!$B$7:$B$883,$D388,EUROSTAT_VBE_IND_2005!$C$7:$C$883,"*"&amp;RIGHT($A388,3)&amp;"*",EUROSTAT_VBE_IND_2005!$D$7:$D$883,"3260*"))/1000</f>
        <v>1.287</v>
      </c>
      <c r="J388" s="198"/>
      <c r="K388" s="17">
        <f>(SUMIFS(EUROSTAT_VBE_IND_2005!H$7:H$883,EUROSTAT_VBE_IND_2005!$B$7:$B$883,$D388,EUROSTAT_VBE_IND_2005!$C$7:$C$883,"*"&amp;RIGHT($A388,3)&amp;"*",EUROSTAT_VBE_IND_2005!$D$7:$D$883,"323*"))/1000+(SUMIFS(EUROSTAT_VBE_IND_2005!H$7:H$883,EUROSTAT_VBE_IND_2005!$B$7:$B$883,$D388,EUROSTAT_VBE_IND_2005!$C$7:$C$883,"*"&amp;RIGHT($A388,3)&amp;"*",EUROSTAT_VBE_IND_2005!$D$7:$D$883,"324*"))/1000+(SUMIFS(EUROSTAT_VBE_IND_2005!H$7:H$883,EUROSTAT_VBE_IND_2005!$B$7:$B$883,$D388,EUROSTAT_VBE_IND_2005!$C$7:$C$883,"*"&amp;RIGHT($A388,3)&amp;"*",EUROSTAT_VBE_IND_2005!$D$7:$D$883,"3260*"))/1000</f>
        <v>0</v>
      </c>
      <c r="L388" s="17">
        <f>(SUMIFS(EUROSTAT_VBE_IND_2005!I$7:I$883,EUROSTAT_VBE_IND_2005!$B$7:$B$883,$D388,EUROSTAT_VBE_IND_2005!$C$7:$C$883,"*"&amp;RIGHT($A388,3)&amp;"*",EUROSTAT_VBE_IND_2005!$D$7:$D$883,"323*"))/1000+(SUMIFS(EUROSTAT_VBE_IND_2005!I$7:I$883,EUROSTAT_VBE_IND_2005!$B$7:$B$883,$D388,EUROSTAT_VBE_IND_2005!$C$7:$C$883,"*"&amp;RIGHT($A388,3)&amp;"*",EUROSTAT_VBE_IND_2005!$D$7:$D$883,"324*"))/1000+(SUMIFS(EUROSTAT_VBE_IND_2005!I$7:I$883,EUROSTAT_VBE_IND_2005!$B$7:$B$883,$D388,EUROSTAT_VBE_IND_2005!$C$7:$C$883,"*"&amp;RIGHT($A388,3)&amp;"*",EUROSTAT_VBE_IND_2005!$D$7:$D$883,"3260*"))/1000</f>
        <v>3.472</v>
      </c>
      <c r="M388" s="17">
        <f>(SUMIFS(EUROSTAT_VBE_IND_2005!J$7:J$883,EUROSTAT_VBE_IND_2005!$B$7:$B$883,$D388,EUROSTAT_VBE_IND_2005!$C$7:$C$883,"*"&amp;RIGHT($A388,3)&amp;"*",EUROSTAT_VBE_IND_2005!$D$7:$D$883,"323*"))/1000+(SUMIFS(EUROSTAT_VBE_IND_2005!J$7:J$883,EUROSTAT_VBE_IND_2005!$B$7:$B$883,$D388,EUROSTAT_VBE_IND_2005!$C$7:$C$883,"*"&amp;RIGHT($A388,3)&amp;"*",EUROSTAT_VBE_IND_2005!$D$7:$D$883,"324*"))/1000+(SUMIFS(EUROSTAT_VBE_IND_2005!J$7:J$883,EUROSTAT_VBE_IND_2005!$B$7:$B$883,$D388,EUROSTAT_VBE_IND_2005!$C$7:$C$883,"*"&amp;RIGHT($A388,3)&amp;"*",EUROSTAT_VBE_IND_2005!$D$7:$D$883,"3260*"))/1000</f>
        <v>0</v>
      </c>
      <c r="N388" s="17">
        <f>(SUMIFS(EUROSTAT_VBE_IND_2005!K$7:K$883,EUROSTAT_VBE_IND_2005!$B$7:$B$883,$D388,EUROSTAT_VBE_IND_2005!$C$7:$C$883,"*"&amp;RIGHT($A388,3)&amp;"*",EUROSTAT_VBE_IND_2005!$D$7:$D$883,"323*"))/1000+(SUMIFS(EUROSTAT_VBE_IND_2005!K$7:K$883,EUROSTAT_VBE_IND_2005!$B$7:$B$883,$D388,EUROSTAT_VBE_IND_2005!$C$7:$C$883,"*"&amp;RIGHT($A388,3)&amp;"*",EUROSTAT_VBE_IND_2005!$D$7:$D$883,"324*"))/1000+(SUMIFS(EUROSTAT_VBE_IND_2005!K$7:K$883,EUROSTAT_VBE_IND_2005!$B$7:$B$883,$D388,EUROSTAT_VBE_IND_2005!$C$7:$C$883,"*"&amp;RIGHT($A388,3)&amp;"*",EUROSTAT_VBE_IND_2005!$D$7:$D$883,"3260*"))/1000</f>
        <v>6.393</v>
      </c>
      <c r="O388" s="17">
        <f>(SUMIFS(EUROSTAT_VBE_IND_2005!L$7:L$883,EUROSTAT_VBE_IND_2005!$B$7:$B$883,$D388,EUROSTAT_VBE_IND_2005!$C$7:$C$883,"*"&amp;RIGHT($A388,3)&amp;"*",EUROSTAT_VBE_IND_2005!$D$7:$D$883,"323*"))/1000+(SUMIFS(EUROSTAT_VBE_IND_2005!L$7:L$883,EUROSTAT_VBE_IND_2005!$B$7:$B$883,$D388,EUROSTAT_VBE_IND_2005!$C$7:$C$883,"*"&amp;RIGHT($A388,3)&amp;"*",EUROSTAT_VBE_IND_2005!$D$7:$D$883,"324*"))/1000+(SUMIFS(EUROSTAT_VBE_IND_2005!L$7:L$883,EUROSTAT_VBE_IND_2005!$B$7:$B$883,$D388,EUROSTAT_VBE_IND_2005!$C$7:$C$883,"*"&amp;RIGHT($A388,3)&amp;"*",EUROSTAT_VBE_IND_2005!$D$7:$D$883,"3260*"))/1000</f>
        <v>0.946</v>
      </c>
      <c r="P388" s="17">
        <f>(SUMIFS(EUROSTAT_VBE_IND_2005!M$7:M$883,EUROSTAT_VBE_IND_2005!$B$7:$B$883,$D388,EUROSTAT_VBE_IND_2005!$C$7:$C$883,"*"&amp;RIGHT($A388,3)&amp;"*",EUROSTAT_VBE_IND_2005!$D$7:$D$883,"323*"))/1000+(SUMIFS(EUROSTAT_VBE_IND_2005!M$7:M$883,EUROSTAT_VBE_IND_2005!$B$7:$B$883,$D388,EUROSTAT_VBE_IND_2005!$C$7:$C$883,"*"&amp;RIGHT($A388,3)&amp;"*",EUROSTAT_VBE_IND_2005!$D$7:$D$883,"324*"))/1000+(SUMIFS(EUROSTAT_VBE_IND_2005!M$7:M$883,EUROSTAT_VBE_IND_2005!$B$7:$B$883,$D388,EUROSTAT_VBE_IND_2005!$C$7:$C$883,"*"&amp;RIGHT($A388,3)&amp;"*",EUROSTAT_VBE_IND_2005!$D$7:$D$883,"3260*"))/1000</f>
        <v>6.006</v>
      </c>
      <c r="Q388" s="17">
        <f>(SUMIFS(EUROSTAT_VBE_IND_2005!N$7:N$883,EUROSTAT_VBE_IND_2005!$B$7:$B$883,$D388,EUROSTAT_VBE_IND_2005!$C$7:$C$883,"*"&amp;RIGHT($A388,3)&amp;"*",EUROSTAT_VBE_IND_2005!$D$7:$D$883,"323*"))/1000+(SUMIFS(EUROSTAT_VBE_IND_2005!N$7:N$883,EUROSTAT_VBE_IND_2005!$B$7:$B$883,$D388,EUROSTAT_VBE_IND_2005!$C$7:$C$883,"*"&amp;RIGHT($A388,3)&amp;"*",EUROSTAT_VBE_IND_2005!$D$7:$D$883,"324*"))/1000+(SUMIFS(EUROSTAT_VBE_IND_2005!N$7:N$883,EUROSTAT_VBE_IND_2005!$B$7:$B$883,$D388,EUROSTAT_VBE_IND_2005!$C$7:$C$883,"*"&amp;RIGHT($A388,3)&amp;"*",EUROSTAT_VBE_IND_2005!$D$7:$D$883,"3260*"))/1000</f>
        <v>6.993</v>
      </c>
      <c r="R388" s="17">
        <f>(SUMIFS(EUROSTAT_VBE_IND_2005!O$7:O$883,EUROSTAT_VBE_IND_2005!$B$7:$B$883,$D388,EUROSTAT_VBE_IND_2005!$C$7:$C$883,"*"&amp;RIGHT($A388,3)&amp;"*",EUROSTAT_VBE_IND_2005!$D$7:$D$883,"323*"))/1000+(SUMIFS(EUROSTAT_VBE_IND_2005!O$7:O$883,EUROSTAT_VBE_IND_2005!$B$7:$B$883,$D388,EUROSTAT_VBE_IND_2005!$C$7:$C$883,"*"&amp;RIGHT($A388,3)&amp;"*",EUROSTAT_VBE_IND_2005!$D$7:$D$883,"324*"))/1000+(SUMIFS(EUROSTAT_VBE_IND_2005!O$7:O$883,EUROSTAT_VBE_IND_2005!$B$7:$B$883,$D388,EUROSTAT_VBE_IND_2005!$C$7:$C$883,"*"&amp;RIGHT($A388,3)&amp;"*",EUROSTAT_VBE_IND_2005!$D$7:$D$883,"3260*"))/1000</f>
        <v>12.969</v>
      </c>
      <c r="S388" s="17">
        <f>(SUMIFS(EUROSTAT_VBE_IND_2005!P$7:P$883,EUROSTAT_VBE_IND_2005!$B$7:$B$883,$D388,EUROSTAT_VBE_IND_2005!$C$7:$C$883,"*"&amp;RIGHT($A388,3)&amp;"*",EUROSTAT_VBE_IND_2005!$D$7:$D$883,"323*"))/1000+(SUMIFS(EUROSTAT_VBE_IND_2005!P$7:P$883,EUROSTAT_VBE_IND_2005!$B$7:$B$883,$D388,EUROSTAT_VBE_IND_2005!$C$7:$C$883,"*"&amp;RIGHT($A388,3)&amp;"*",EUROSTAT_VBE_IND_2005!$D$7:$D$883,"324*"))/1000+(SUMIFS(EUROSTAT_VBE_IND_2005!P$7:P$883,EUROSTAT_VBE_IND_2005!$B$7:$B$883,$D388,EUROSTAT_VBE_IND_2005!$C$7:$C$883,"*"&amp;RIGHT($A388,3)&amp;"*",EUROSTAT_VBE_IND_2005!$D$7:$D$883,"3260*"))/1000</f>
        <v>51.78</v>
      </c>
      <c r="T388" s="17">
        <f>(SUMIFS(EUROSTAT_VBE_IND_2005!Q$7:Q$883,EUROSTAT_VBE_IND_2005!$B$7:$B$883,$D388,EUROSTAT_VBE_IND_2005!$C$7:$C$883,"*"&amp;RIGHT($A388,3)&amp;"*",EUROSTAT_VBE_IND_2005!$D$7:$D$883,"323*"))/1000+(SUMIFS(EUROSTAT_VBE_IND_2005!Q$7:Q$883,EUROSTAT_VBE_IND_2005!$B$7:$B$883,$D388,EUROSTAT_VBE_IND_2005!$C$7:$C$883,"*"&amp;RIGHT($A388,3)&amp;"*",EUROSTAT_VBE_IND_2005!$D$7:$D$883,"324*"))/1000+(SUMIFS(EUROSTAT_VBE_IND_2005!Q$7:Q$883,EUROSTAT_VBE_IND_2005!$B$7:$B$883,$D388,EUROSTAT_VBE_IND_2005!$C$7:$C$883,"*"&amp;RIGHT($A388,3)&amp;"*",EUROSTAT_VBE_IND_2005!$D$7:$D$883,"3260*"))/1000</f>
        <v>5.608</v>
      </c>
      <c r="U388" s="17">
        <f>(SUMIFS(EUROSTAT_VBE_IND_2005!R$7:R$883,EUROSTAT_VBE_IND_2005!$B$7:$B$883,$D388,EUROSTAT_VBE_IND_2005!$C$7:$C$883,"*"&amp;RIGHT($A388,3)&amp;"*",EUROSTAT_VBE_IND_2005!$D$7:$D$883,"323*"))/1000+(SUMIFS(EUROSTAT_VBE_IND_2005!R$7:R$883,EUROSTAT_VBE_IND_2005!$B$7:$B$883,$D388,EUROSTAT_VBE_IND_2005!$C$7:$C$883,"*"&amp;RIGHT($A388,3)&amp;"*",EUROSTAT_VBE_IND_2005!$D$7:$D$883,"324*"))/1000+(SUMIFS(EUROSTAT_VBE_IND_2005!R$7:R$883,EUROSTAT_VBE_IND_2005!$B$7:$B$883,$D388,EUROSTAT_VBE_IND_2005!$C$7:$C$883,"*"&amp;RIGHT($A388,3)&amp;"*",EUROSTAT_VBE_IND_2005!$D$7:$D$883,"3260*"))/1000</f>
        <v>0.686</v>
      </c>
      <c r="V388" s="17">
        <f>(SUMIFS(EUROSTAT_VBE_IND_2005!S$7:S$883,EUROSTAT_VBE_IND_2005!$B$7:$B$883,$D388,EUROSTAT_VBE_IND_2005!$C$7:$C$883,"*"&amp;RIGHT($A388,3)&amp;"*",EUROSTAT_VBE_IND_2005!$D$7:$D$883,"323*"))/1000+(SUMIFS(EUROSTAT_VBE_IND_2005!S$7:S$883,EUROSTAT_VBE_IND_2005!$B$7:$B$883,$D388,EUROSTAT_VBE_IND_2005!$C$7:$C$883,"*"&amp;RIGHT($A388,3)&amp;"*",EUROSTAT_VBE_IND_2005!$D$7:$D$883,"324*"))/1000+(SUMIFS(EUROSTAT_VBE_IND_2005!S$7:S$883,EUROSTAT_VBE_IND_2005!$B$7:$B$883,$D388,EUROSTAT_VBE_IND_2005!$C$7:$C$883,"*"&amp;RIGHT($A388,3)&amp;"*",EUROSTAT_VBE_IND_2005!$D$7:$D$883,"3260*"))/1000</f>
        <v>0</v>
      </c>
      <c r="W388" s="17">
        <f>(SUMIFS(EUROSTAT_VBE_IND_2005!T$7:T$883,EUROSTAT_VBE_IND_2005!$B$7:$B$883,$D388,EUROSTAT_VBE_IND_2005!$C$7:$C$883,"*"&amp;RIGHT($A388,3)&amp;"*",EUROSTAT_VBE_IND_2005!$D$7:$D$883,"323*"))/1000+(SUMIFS(EUROSTAT_VBE_IND_2005!T$7:T$883,EUROSTAT_VBE_IND_2005!$B$7:$B$883,$D388,EUROSTAT_VBE_IND_2005!$C$7:$C$883,"*"&amp;RIGHT($A388,3)&amp;"*",EUROSTAT_VBE_IND_2005!$D$7:$D$883,"324*"))/1000+(SUMIFS(EUROSTAT_VBE_IND_2005!T$7:T$883,EUROSTAT_VBE_IND_2005!$B$7:$B$883,$D388,EUROSTAT_VBE_IND_2005!$C$7:$C$883,"*"&amp;RIGHT($A388,3)&amp;"*",EUROSTAT_VBE_IND_2005!$D$7:$D$883,"3260*"))/1000</f>
        <v>3.003</v>
      </c>
      <c r="X388" s="17">
        <f>(SUMIFS(EUROSTAT_VBE_IND_2005!U$7:U$883,EUROSTAT_VBE_IND_2005!$B$7:$B$883,$D388,EUROSTAT_VBE_IND_2005!$C$7:$C$883,"*"&amp;RIGHT($A388,3)&amp;"*",EUROSTAT_VBE_IND_2005!$D$7:$D$883,"323*"))/1000+(SUMIFS(EUROSTAT_VBE_IND_2005!U$7:U$883,EUROSTAT_VBE_IND_2005!$B$7:$B$883,$D388,EUROSTAT_VBE_IND_2005!$C$7:$C$883,"*"&amp;RIGHT($A388,3)&amp;"*",EUROSTAT_VBE_IND_2005!$D$7:$D$883,"324*"))/1000+(SUMIFS(EUROSTAT_VBE_IND_2005!U$7:U$883,EUROSTAT_VBE_IND_2005!$B$7:$B$883,$D388,EUROSTAT_VBE_IND_2005!$C$7:$C$883,"*"&amp;RIGHT($A388,3)&amp;"*",EUROSTAT_VBE_IND_2005!$D$7:$D$883,"3260*"))/1000</f>
        <v>2.641</v>
      </c>
      <c r="Y388" s="17">
        <f>(SUMIFS(EUROSTAT_VBE_IND_2005!V$7:V$883,EUROSTAT_VBE_IND_2005!$B$7:$B$883,$D388,EUROSTAT_VBE_IND_2005!$C$7:$C$883,"*"&amp;RIGHT($A388,3)&amp;"*",EUROSTAT_VBE_IND_2005!$D$7:$D$883,"323*"))/1000+(SUMIFS(EUROSTAT_VBE_IND_2005!V$7:V$883,EUROSTAT_VBE_IND_2005!$B$7:$B$883,$D388,EUROSTAT_VBE_IND_2005!$C$7:$C$883,"*"&amp;RIGHT($A388,3)&amp;"*",EUROSTAT_VBE_IND_2005!$D$7:$D$883,"324*"))/1000+(SUMIFS(EUROSTAT_VBE_IND_2005!V$7:V$883,EUROSTAT_VBE_IND_2005!$B$7:$B$883,$D388,EUROSTAT_VBE_IND_2005!$C$7:$C$883,"*"&amp;RIGHT($A388,3)&amp;"*",EUROSTAT_VBE_IND_2005!$D$7:$D$883,"3260*"))/1000</f>
        <v>0.73</v>
      </c>
      <c r="Z388" s="17">
        <f>(SUMIFS(EUROSTAT_VBE_IND_2005!W$7:W$883,EUROSTAT_VBE_IND_2005!$B$7:$B$883,$D388,EUROSTAT_VBE_IND_2005!$C$7:$C$883,"*"&amp;RIGHT($A388,3)&amp;"*",EUROSTAT_VBE_IND_2005!$D$7:$D$883,"323*"))/1000+(SUMIFS(EUROSTAT_VBE_IND_2005!W$7:W$883,EUROSTAT_VBE_IND_2005!$B$7:$B$883,$D388,EUROSTAT_VBE_IND_2005!$C$7:$C$883,"*"&amp;RIGHT($A388,3)&amp;"*",EUROSTAT_VBE_IND_2005!$D$7:$D$883,"324*"))/1000+(SUMIFS(EUROSTAT_VBE_IND_2005!W$7:W$883,EUROSTAT_VBE_IND_2005!$B$7:$B$883,$D388,EUROSTAT_VBE_IND_2005!$C$7:$C$883,"*"&amp;RIGHT($A388,3)&amp;"*",EUROSTAT_VBE_IND_2005!$D$7:$D$883,"3260*"))/1000</f>
        <v>0.212</v>
      </c>
      <c r="AA388" s="17">
        <f>(SUMIFS(EUROSTAT_VBE_IND_2005!X$7:X$883,EUROSTAT_VBE_IND_2005!$B$7:$B$883,$D388,EUROSTAT_VBE_IND_2005!$C$7:$C$883,"*"&amp;RIGHT($A388,3)&amp;"*",EUROSTAT_VBE_IND_2005!$D$7:$D$883,"323*"))/1000+(SUMIFS(EUROSTAT_VBE_IND_2005!X$7:X$883,EUROSTAT_VBE_IND_2005!$B$7:$B$883,$D388,EUROSTAT_VBE_IND_2005!$C$7:$C$883,"*"&amp;RIGHT($A388,3)&amp;"*",EUROSTAT_VBE_IND_2005!$D$7:$D$883,"324*"))/1000+(SUMIFS(EUROSTAT_VBE_IND_2005!X$7:X$883,EUROSTAT_VBE_IND_2005!$B$7:$B$883,$D388,EUROSTAT_VBE_IND_2005!$C$7:$C$883,"*"&amp;RIGHT($A388,3)&amp;"*",EUROSTAT_VBE_IND_2005!$D$7:$D$883,"3260*"))/1000</f>
        <v>0.554</v>
      </c>
      <c r="AB388" s="17">
        <f>(SUMIFS(EUROSTAT_VBE_IND_2005!AA$7:AA$883,EUROSTAT_VBE_IND_2005!$B$7:$B$883,$D388,EUROSTAT_VBE_IND_2005!$C$7:$C$883,"*"&amp;RIGHT($A388,3)&amp;"*",EUROSTAT_VBE_IND_2005!$D$7:$D$883,"323*"))/1000+(SUMIFS(EUROSTAT_VBE_IND_2005!AA$7:AA$883,EUROSTAT_VBE_IND_2005!$B$7:$B$883,$D388,EUROSTAT_VBE_IND_2005!$C$7:$C$883,"*"&amp;RIGHT($A388,3)&amp;"*",EUROSTAT_VBE_IND_2005!$D$7:$D$883,"324*"))/1000+(SUMIFS(EUROSTAT_VBE_IND_2005!AA$7:AA$883,EUROSTAT_VBE_IND_2005!$B$7:$B$883,$D388,EUROSTAT_VBE_IND_2005!$C$7:$C$883,"*"&amp;RIGHT($A388,3)&amp;"*",EUROSTAT_VBE_IND_2005!$D$7:$D$883,"3260*"))/1000</f>
        <v>0</v>
      </c>
      <c r="AC388" s="17">
        <f>(SUMIFS(EUROSTAT_VBE_IND_2005!AB$7:AB$883,EUROSTAT_VBE_IND_2005!$B$7:$B$883,$D388,EUROSTAT_VBE_IND_2005!$C$7:$C$883,"*"&amp;RIGHT($A388,3)&amp;"*",EUROSTAT_VBE_IND_2005!$D$7:$D$883,"323*"))/1000+(SUMIFS(EUROSTAT_VBE_IND_2005!AB$7:AB$883,EUROSTAT_VBE_IND_2005!$B$7:$B$883,$D388,EUROSTAT_VBE_IND_2005!$C$7:$C$883,"*"&amp;RIGHT($A388,3)&amp;"*",EUROSTAT_VBE_IND_2005!$D$7:$D$883,"324*"))/1000+(SUMIFS(EUROSTAT_VBE_IND_2005!AB$7:AB$883,EUROSTAT_VBE_IND_2005!$B$7:$B$883,$D388,EUROSTAT_VBE_IND_2005!$C$7:$C$883,"*"&amp;RIGHT($A388,3)&amp;"*",EUROSTAT_VBE_IND_2005!$D$7:$D$883,"3260*"))/1000</f>
        <v>4.719</v>
      </c>
      <c r="AD388" s="17">
        <f>(SUMIFS(EUROSTAT_VBE_IND_2005!AC$7:AC$883,EUROSTAT_VBE_IND_2005!$B$7:$B$883,$D388,EUROSTAT_VBE_IND_2005!$C$7:$C$883,"*"&amp;RIGHT($A388,3)&amp;"*",EUROSTAT_VBE_IND_2005!$D$7:$D$883,"323*"))/1000+(SUMIFS(EUROSTAT_VBE_IND_2005!AC$7:AC$883,EUROSTAT_VBE_IND_2005!$B$7:$B$883,$D388,EUROSTAT_VBE_IND_2005!$C$7:$C$883,"*"&amp;RIGHT($A388,3)&amp;"*",EUROSTAT_VBE_IND_2005!$D$7:$D$883,"324*"))/1000+(SUMIFS(EUROSTAT_VBE_IND_2005!AC$7:AC$883,EUROSTAT_VBE_IND_2005!$B$7:$B$883,$D388,EUROSTAT_VBE_IND_2005!$C$7:$C$883,"*"&amp;RIGHT($A388,3)&amp;"*",EUROSTAT_VBE_IND_2005!$D$7:$D$883,"3260*"))/1000</f>
        <v>4.719</v>
      </c>
      <c r="AE388" s="17">
        <f>(SUMIFS(EUROSTAT_VBE_IND_2005!AD$7:AD$883,EUROSTAT_VBE_IND_2005!$B$7:$B$883,$D388,EUROSTAT_VBE_IND_2005!$C$7:$C$883,"*"&amp;RIGHT($A388,3)&amp;"*",EUROSTAT_VBE_IND_2005!$D$7:$D$883,"323*"))/1000+(SUMIFS(EUROSTAT_VBE_IND_2005!AD$7:AD$883,EUROSTAT_VBE_IND_2005!$B$7:$B$883,$D388,EUROSTAT_VBE_IND_2005!$C$7:$C$883,"*"&amp;RIGHT($A388,3)&amp;"*",EUROSTAT_VBE_IND_2005!$D$7:$D$883,"324*"))/1000+(SUMIFS(EUROSTAT_VBE_IND_2005!AD$7:AD$883,EUROSTAT_VBE_IND_2005!$B$7:$B$883,$D388,EUROSTAT_VBE_IND_2005!$C$7:$C$883,"*"&amp;RIGHT($A388,3)&amp;"*",EUROSTAT_VBE_IND_2005!$D$7:$D$883,"3260*"))/1000</f>
        <v>3.82</v>
      </c>
      <c r="AF388" s="17">
        <f>(SUMIFS(EUROSTAT_VBE_IND_2005!AE$7:AE$883,EUROSTAT_VBE_IND_2005!$B$7:$B$883,$D388,EUROSTAT_VBE_IND_2005!$C$7:$C$883,"*"&amp;RIGHT($A388,3)&amp;"*",EUROSTAT_VBE_IND_2005!$D$7:$D$883,"323*"))/1000+(SUMIFS(EUROSTAT_VBE_IND_2005!AE$7:AE$883,EUROSTAT_VBE_IND_2005!$B$7:$B$883,$D388,EUROSTAT_VBE_IND_2005!$C$7:$C$883,"*"&amp;RIGHT($A388,3)&amp;"*",EUROSTAT_VBE_IND_2005!$D$7:$D$883,"324*"))/1000+(SUMIFS(EUROSTAT_VBE_IND_2005!AE$7:AE$883,EUROSTAT_VBE_IND_2005!$B$7:$B$883,$D388,EUROSTAT_VBE_IND_2005!$C$7:$C$883,"*"&amp;RIGHT($A388,3)&amp;"*",EUROSTAT_VBE_IND_2005!$D$7:$D$883,"3260*"))/1000</f>
        <v>9.099</v>
      </c>
      <c r="AG388" s="17">
        <f>(SUMIFS(EUROSTAT_VBE_IND_2005!AF$7:AF$883,EUROSTAT_VBE_IND_2005!$B$7:$B$883,$D388,EUROSTAT_VBE_IND_2005!$C$7:$C$883,"*"&amp;RIGHT($A388,3)&amp;"*",EUROSTAT_VBE_IND_2005!$D$7:$D$883,"323*"))/1000+(SUMIFS(EUROSTAT_VBE_IND_2005!AF$7:AF$883,EUROSTAT_VBE_IND_2005!$B$7:$B$883,$D388,EUROSTAT_VBE_IND_2005!$C$7:$C$883,"*"&amp;RIGHT($A388,3)&amp;"*",EUROSTAT_VBE_IND_2005!$D$7:$D$883,"324*"))/1000+(SUMIFS(EUROSTAT_VBE_IND_2005!AF$7:AF$883,EUROSTAT_VBE_IND_2005!$B$7:$B$883,$D388,EUROSTAT_VBE_IND_2005!$C$7:$C$883,"*"&amp;RIGHT($A388,3)&amp;"*",EUROSTAT_VBE_IND_2005!$D$7:$D$883,"3260*"))/1000</f>
        <v>9.977</v>
      </c>
      <c r="AH388" s="17">
        <f>(SUMIFS(EUROSTAT_VBE_IND_2005!AH$7:AH$883,EUROSTAT_VBE_IND_2005!$B$7:$B$883,$D388,EUROSTAT_VBE_IND_2005!$C$7:$C$883,"*"&amp;RIGHT($A388,3)&amp;"*",EUROSTAT_VBE_IND_2005!$D$7:$D$883,"323*"))/1000+(SUMIFS(EUROSTAT_VBE_IND_2005!AH$7:AH$883,EUROSTAT_VBE_IND_2005!$B$7:$B$883,$D388,EUROSTAT_VBE_IND_2005!$C$7:$C$883,"*"&amp;RIGHT($A388,3)&amp;"*",EUROSTAT_VBE_IND_2005!$D$7:$D$883,"324*"))/1000+(SUMIFS(EUROSTAT_VBE_IND_2005!AH$7:AH$883,EUROSTAT_VBE_IND_2005!$B$7:$B$883,$D388,EUROSTAT_VBE_IND_2005!$C$7:$C$883,"*"&amp;RIGHT($A388,3)&amp;"*",EUROSTAT_VBE_IND_2005!$D$7:$D$883,"3260*"))/1000</f>
        <v>0</v>
      </c>
      <c r="AI388" s="17">
        <f>(SUMIFS(EUROSTAT_VBE_IND_2005!AI$7:AI$883,EUROSTAT_VBE_IND_2005!$B$7:$B$883,$D388,EUROSTAT_VBE_IND_2005!$C$7:$C$883,"*"&amp;RIGHT($A388,3)&amp;"*",EUROSTAT_VBE_IND_2005!$D$7:$D$883,"323*"))/1000+(SUMIFS(EUROSTAT_VBE_IND_2005!AI$7:AI$883,EUROSTAT_VBE_IND_2005!$B$7:$B$883,$D388,EUROSTAT_VBE_IND_2005!$C$7:$C$883,"*"&amp;RIGHT($A388,3)&amp;"*",EUROSTAT_VBE_IND_2005!$D$7:$D$883,"324*"))/1000+(SUMIFS(EUROSTAT_VBE_IND_2005!AI$7:AI$883,EUROSTAT_VBE_IND_2005!$B$7:$B$883,$D388,EUROSTAT_VBE_IND_2005!$C$7:$C$883,"*"&amp;RIGHT($A388,3)&amp;"*",EUROSTAT_VBE_IND_2005!$D$7:$D$883,"3260*"))/1000</f>
        <v>2.059</v>
      </c>
      <c r="AJ388" s="17">
        <f>(SUMIFS(EUROSTAT_VBE_IND_2005!AJ$7:AJ$883,EUROSTAT_VBE_IND_2005!$B$7:$B$883,$D388,EUROSTAT_VBE_IND_2005!$C$7:$C$883,"*"&amp;RIGHT($A388,3)&amp;"*",EUROSTAT_VBE_IND_2005!$D$7:$D$883,"323*"))/1000+(SUMIFS(EUROSTAT_VBE_IND_2005!AJ$7:AJ$883,EUROSTAT_VBE_IND_2005!$B$7:$B$883,$D388,EUROSTAT_VBE_IND_2005!$C$7:$C$883,"*"&amp;RIGHT($A388,3)&amp;"*",EUROSTAT_VBE_IND_2005!$D$7:$D$883,"324*"))/1000+(SUMIFS(EUROSTAT_VBE_IND_2005!AJ$7:AJ$883,EUROSTAT_VBE_IND_2005!$B$7:$B$883,$D388,EUROSTAT_VBE_IND_2005!$C$7:$C$883,"*"&amp;RIGHT($A388,3)&amp;"*",EUROSTAT_VBE_IND_2005!$D$7:$D$883,"3260*"))/1000</f>
        <v>0.429</v>
      </c>
      <c r="AK388" s="17">
        <f>(SUMIFS(EUROSTAT_VBE_IND_2005!AK$7:AK$883,EUROSTAT_VBE_IND_2005!$B$7:$B$883,$D388,EUROSTAT_VBE_IND_2005!$C$7:$C$883,"*"&amp;RIGHT($A388,3)&amp;"*",EUROSTAT_VBE_IND_2005!$D$7:$D$883,"323*"))/1000+(SUMIFS(EUROSTAT_VBE_IND_2005!AK$7:AK$883,EUROSTAT_VBE_IND_2005!$B$7:$B$883,$D388,EUROSTAT_VBE_IND_2005!$C$7:$C$883,"*"&amp;RIGHT($A388,3)&amp;"*",EUROSTAT_VBE_IND_2005!$D$7:$D$883,"324*"))/1000+(SUMIFS(EUROSTAT_VBE_IND_2005!AK$7:AK$883,EUROSTAT_VBE_IND_2005!$B$7:$B$883,$D388,EUROSTAT_VBE_IND_2005!$C$7:$C$883,"*"&amp;RIGHT($A388,3)&amp;"*",EUROSTAT_VBE_IND_2005!$D$7:$D$883,"3260*"))/1000</f>
        <v>6.821</v>
      </c>
      <c r="AL388" s="198"/>
      <c r="AM388" s="198"/>
      <c r="AN388" s="198"/>
      <c r="AO388" s="17">
        <f>(SUMIFS(EUROSTAT_VBE_IND_2005!Y$7:Y$883,EUROSTAT_VBE_IND_2005!$B$7:$B$883,$D388,EUROSTAT_VBE_IND_2005!$C$7:$C$883,"*"&amp;RIGHT($A388,3)&amp;"*",EUROSTAT_VBE_IND_2005!$D$7:$D$883,"323*"))/1000+(SUMIFS(EUROSTAT_VBE_IND_2005!Y$7:Y$883,EUROSTAT_VBE_IND_2005!$B$7:$B$883,$D388,EUROSTAT_VBE_IND_2005!$C$7:$C$883,"*"&amp;RIGHT($A388,3)&amp;"*",EUROSTAT_VBE_IND_2005!$D$7:$D$883,"324*"))/1000+(SUMIFS(EUROSTAT_VBE_IND_2005!Y$7:Y$883,EUROSTAT_VBE_IND_2005!$B$7:$B$883,$D388,EUROSTAT_VBE_IND_2005!$C$7:$C$883,"*"&amp;RIGHT($A388,3)&amp;"*",EUROSTAT_VBE_IND_2005!$D$7:$D$883,"3260*"))/1000</f>
        <v>0</v>
      </c>
      <c r="AP388" s="17">
        <f>(SUMIFS(EUROSTAT_VBE_IND_2005!Z$7:Z$883,EUROSTAT_VBE_IND_2005!$B$7:$B$883,$D388,EUROSTAT_VBE_IND_2005!$C$7:$C$883,"*"&amp;RIGHT($A388,3)&amp;"*",EUROSTAT_VBE_IND_2005!$D$7:$D$883,"323*"))/1000+(SUMIFS(EUROSTAT_VBE_IND_2005!Z$7:Z$883,EUROSTAT_VBE_IND_2005!$B$7:$B$883,$D388,EUROSTAT_VBE_IND_2005!$C$7:$C$883,"*"&amp;RIGHT($A388,3)&amp;"*",EUROSTAT_VBE_IND_2005!$D$7:$D$883,"324*"))/1000+(SUMIFS(EUROSTAT_VBE_IND_2005!Z$7:Z$883,EUROSTAT_VBE_IND_2005!$B$7:$B$883,$D388,EUROSTAT_VBE_IND_2005!$C$7:$C$883,"*"&amp;RIGHT($A388,3)&amp;"*",EUROSTAT_VBE_IND_2005!$D$7:$D$883,"3260*"))/1000</f>
        <v>0.3</v>
      </c>
      <c r="AQ388" s="17">
        <f>(SUMIFS(EUROSTAT_VBE_IND_2005!AG$7:AG$883,EUROSTAT_VBE_IND_2005!$B$7:$B$883,$D388,EUROSTAT_VBE_IND_2005!$C$7:$C$883,"*"&amp;RIGHT($A388,3)&amp;"*",EUROSTAT_VBE_IND_2005!$D$7:$D$883,"323*"))/1000+(SUMIFS(EUROSTAT_VBE_IND_2005!AG$7:AG$883,EUROSTAT_VBE_IND_2005!$B$7:$B$883,$D388,EUROSTAT_VBE_IND_2005!$C$7:$C$883,"*"&amp;RIGHT($A388,3)&amp;"*",EUROSTAT_VBE_IND_2005!$D$7:$D$883,"324*"))/1000+(SUMIFS(EUROSTAT_VBE_IND_2005!AG$7:AG$883,EUROSTAT_VBE_IND_2005!$B$7:$B$883,$D388,EUROSTAT_VBE_IND_2005!$C$7:$C$883,"*"&amp;RIGHT($A388,3)&amp;"*",EUROSTAT_VBE_IND_2005!$D$7:$D$883,"3260*"))/1000</f>
        <v>0</v>
      </c>
    </row>
    <row r="389" spans="1:43">
      <c r="A389" t="str">
        <f>LEFT(EUROSTAT_VBE_IND_2005!$C$630,8)</f>
        <v>B_101852</v>
      </c>
      <c r="B389" s="28" t="s">
        <v>217</v>
      </c>
      <c r="C389" t="s">
        <v>293</v>
      </c>
      <c r="D389" t="s">
        <v>55</v>
      </c>
      <c r="E389" t="s">
        <v>236</v>
      </c>
      <c r="F389" t="s">
        <v>256</v>
      </c>
      <c r="G389" s="17">
        <f>(SUMIFS(EUROSTAT_VBE_IND_2005!E$7:E$883,EUROSTAT_VBE_IND_2005!$B$7:$B$883,$D389,EUROSTAT_VBE_IND_2005!$C$7:$C$883,"*"&amp;RIGHT($A389,3)&amp;"*",EUROSTAT_VBE_IND_2005!$D$7:$D$883,"3250*"))/1000</f>
        <v>0</v>
      </c>
      <c r="H389" s="17">
        <f>(SUMIFS(EUROSTAT_VBE_IND_2005!F$7:F$883,EUROSTAT_VBE_IND_2005!$B$7:$B$883,$D389,EUROSTAT_VBE_IND_2005!$C$7:$C$883,"*"&amp;RIGHT($A389,3)&amp;"*",EUROSTAT_VBE_IND_2005!$D$7:$D$883,"3250*"))/1000</f>
        <v>0</v>
      </c>
      <c r="I389" s="17">
        <f>(SUMIFS(EUROSTAT_VBE_IND_2005!G$7:G$883,EUROSTAT_VBE_IND_2005!$B$7:$B$883,$D389,EUROSTAT_VBE_IND_2005!$C$7:$C$883,"*"&amp;RIGHT($A389,3)&amp;"*",EUROSTAT_VBE_IND_2005!$D$7:$D$883,"3250*"))/1000</f>
        <v>0</v>
      </c>
      <c r="J389" s="198"/>
      <c r="K389" s="17">
        <f>(SUMIFS(EUROSTAT_VBE_IND_2005!H$7:H$883,EUROSTAT_VBE_IND_2005!$B$7:$B$883,$D389,EUROSTAT_VBE_IND_2005!$C$7:$C$883,"*"&amp;RIGHT($A389,3)&amp;"*",EUROSTAT_VBE_IND_2005!$D$7:$D$883,"3250*"))/1000</f>
        <v>0</v>
      </c>
      <c r="L389" s="17">
        <f>(SUMIFS(EUROSTAT_VBE_IND_2005!I$7:I$883,EUROSTAT_VBE_IND_2005!$B$7:$B$883,$D389,EUROSTAT_VBE_IND_2005!$C$7:$C$883,"*"&amp;RIGHT($A389,3)&amp;"*",EUROSTAT_VBE_IND_2005!$D$7:$D$883,"3250*"))/1000</f>
        <v>0</v>
      </c>
      <c r="M389" s="17">
        <f>(SUMIFS(EUROSTAT_VBE_IND_2005!J$7:J$883,EUROSTAT_VBE_IND_2005!$B$7:$B$883,$D389,EUROSTAT_VBE_IND_2005!$C$7:$C$883,"*"&amp;RIGHT($A389,3)&amp;"*",EUROSTAT_VBE_IND_2005!$D$7:$D$883,"3250*"))/1000</f>
        <v>0</v>
      </c>
      <c r="N389" s="17">
        <f>(SUMIFS(EUROSTAT_VBE_IND_2005!K$7:K$883,EUROSTAT_VBE_IND_2005!$B$7:$B$883,$D389,EUROSTAT_VBE_IND_2005!$C$7:$C$883,"*"&amp;RIGHT($A389,3)&amp;"*",EUROSTAT_VBE_IND_2005!$D$7:$D$883,"3250*"))/1000</f>
        <v>0</v>
      </c>
      <c r="O389" s="17">
        <f>(SUMIFS(EUROSTAT_VBE_IND_2005!L$7:L$883,EUROSTAT_VBE_IND_2005!$B$7:$B$883,$D389,EUROSTAT_VBE_IND_2005!$C$7:$C$883,"*"&amp;RIGHT($A389,3)&amp;"*",EUROSTAT_VBE_IND_2005!$D$7:$D$883,"3250*"))/1000</f>
        <v>0</v>
      </c>
      <c r="P389" s="17">
        <f>(SUMIFS(EUROSTAT_VBE_IND_2005!M$7:M$883,EUROSTAT_VBE_IND_2005!$B$7:$B$883,$D389,EUROSTAT_VBE_IND_2005!$C$7:$C$883,"*"&amp;RIGHT($A389,3)&amp;"*",EUROSTAT_VBE_IND_2005!$D$7:$D$883,"3250*"))/1000</f>
        <v>0</v>
      </c>
      <c r="Q389" s="17">
        <f>(SUMIFS(EUROSTAT_VBE_IND_2005!N$7:N$883,EUROSTAT_VBE_IND_2005!$B$7:$B$883,$D389,EUROSTAT_VBE_IND_2005!$C$7:$C$883,"*"&amp;RIGHT($A389,3)&amp;"*",EUROSTAT_VBE_IND_2005!$D$7:$D$883,"3250*"))/1000</f>
        <v>0</v>
      </c>
      <c r="R389" s="17">
        <f>(SUMIFS(EUROSTAT_VBE_IND_2005!O$7:O$883,EUROSTAT_VBE_IND_2005!$B$7:$B$883,$D389,EUROSTAT_VBE_IND_2005!$C$7:$C$883,"*"&amp;RIGHT($A389,3)&amp;"*",EUROSTAT_VBE_IND_2005!$D$7:$D$883,"3250*"))/1000</f>
        <v>0</v>
      </c>
      <c r="S389" s="17">
        <f>(SUMIFS(EUROSTAT_VBE_IND_2005!P$7:P$883,EUROSTAT_VBE_IND_2005!$B$7:$B$883,$D389,EUROSTAT_VBE_IND_2005!$C$7:$C$883,"*"&amp;RIGHT($A389,3)&amp;"*",EUROSTAT_VBE_IND_2005!$D$7:$D$883,"3250*"))/1000</f>
        <v>0</v>
      </c>
      <c r="T389" s="17">
        <f>(SUMIFS(EUROSTAT_VBE_IND_2005!Q$7:Q$883,EUROSTAT_VBE_IND_2005!$B$7:$B$883,$D389,EUROSTAT_VBE_IND_2005!$C$7:$C$883,"*"&amp;RIGHT($A389,3)&amp;"*",EUROSTAT_VBE_IND_2005!$D$7:$D$883,"3250*"))/1000</f>
        <v>0</v>
      </c>
      <c r="U389" s="17">
        <f>(SUMIFS(EUROSTAT_VBE_IND_2005!R$7:R$883,EUROSTAT_VBE_IND_2005!$B$7:$B$883,$D389,EUROSTAT_VBE_IND_2005!$C$7:$C$883,"*"&amp;RIGHT($A389,3)&amp;"*",EUROSTAT_VBE_IND_2005!$D$7:$D$883,"3250*"))/1000</f>
        <v>0</v>
      </c>
      <c r="V389" s="17">
        <f>(SUMIFS(EUROSTAT_VBE_IND_2005!S$7:S$883,EUROSTAT_VBE_IND_2005!$B$7:$B$883,$D389,EUROSTAT_VBE_IND_2005!$C$7:$C$883,"*"&amp;RIGHT($A389,3)&amp;"*",EUROSTAT_VBE_IND_2005!$D$7:$D$883,"3250*"))/1000</f>
        <v>0</v>
      </c>
      <c r="W389" s="17">
        <f>(SUMIFS(EUROSTAT_VBE_IND_2005!T$7:T$883,EUROSTAT_VBE_IND_2005!$B$7:$B$883,$D389,EUROSTAT_VBE_IND_2005!$C$7:$C$883,"*"&amp;RIGHT($A389,3)&amp;"*",EUROSTAT_VBE_IND_2005!$D$7:$D$883,"3250*"))/1000</f>
        <v>0</v>
      </c>
      <c r="X389" s="17">
        <f>(SUMIFS(EUROSTAT_VBE_IND_2005!U$7:U$883,EUROSTAT_VBE_IND_2005!$B$7:$B$883,$D389,EUROSTAT_VBE_IND_2005!$C$7:$C$883,"*"&amp;RIGHT($A389,3)&amp;"*",EUROSTAT_VBE_IND_2005!$D$7:$D$883,"3250*"))/1000</f>
        <v>0</v>
      </c>
      <c r="Y389" s="17">
        <f>(SUMIFS(EUROSTAT_VBE_IND_2005!V$7:V$883,EUROSTAT_VBE_IND_2005!$B$7:$B$883,$D389,EUROSTAT_VBE_IND_2005!$C$7:$C$883,"*"&amp;RIGHT($A389,3)&amp;"*",EUROSTAT_VBE_IND_2005!$D$7:$D$883,"3250*"))/1000</f>
        <v>0</v>
      </c>
      <c r="Z389" s="17">
        <f>(SUMIFS(EUROSTAT_VBE_IND_2005!W$7:W$883,EUROSTAT_VBE_IND_2005!$B$7:$B$883,$D389,EUROSTAT_VBE_IND_2005!$C$7:$C$883,"*"&amp;RIGHT($A389,3)&amp;"*",EUROSTAT_VBE_IND_2005!$D$7:$D$883,"3250*"))/1000</f>
        <v>0</v>
      </c>
      <c r="AA389" s="17">
        <f>(SUMIFS(EUROSTAT_VBE_IND_2005!X$7:X$883,EUROSTAT_VBE_IND_2005!$B$7:$B$883,$D389,EUROSTAT_VBE_IND_2005!$C$7:$C$883,"*"&amp;RIGHT($A389,3)&amp;"*",EUROSTAT_VBE_IND_2005!$D$7:$D$883,"3250*"))/1000</f>
        <v>0</v>
      </c>
      <c r="AB389" s="17">
        <f>(SUMIFS(EUROSTAT_VBE_IND_2005!AA$7:AA$883,EUROSTAT_VBE_IND_2005!$B$7:$B$883,$D389,EUROSTAT_VBE_IND_2005!$C$7:$C$883,"*"&amp;RIGHT($A389,3)&amp;"*",EUROSTAT_VBE_IND_2005!$D$7:$D$883,"3250*"))/1000</f>
        <v>0</v>
      </c>
      <c r="AC389" s="17">
        <f>(SUMIFS(EUROSTAT_VBE_IND_2005!AB$7:AB$883,EUROSTAT_VBE_IND_2005!$B$7:$B$883,$D389,EUROSTAT_VBE_IND_2005!$C$7:$C$883,"*"&amp;RIGHT($A389,3)&amp;"*",EUROSTAT_VBE_IND_2005!$D$7:$D$883,"3250*"))/1000</f>
        <v>0</v>
      </c>
      <c r="AD389" s="17">
        <f>(SUMIFS(EUROSTAT_VBE_IND_2005!AC$7:AC$883,EUROSTAT_VBE_IND_2005!$B$7:$B$883,$D389,EUROSTAT_VBE_IND_2005!$C$7:$C$883,"*"&amp;RIGHT($A389,3)&amp;"*",EUROSTAT_VBE_IND_2005!$D$7:$D$883,"3250*"))/1000</f>
        <v>0</v>
      </c>
      <c r="AE389" s="17">
        <f>(SUMIFS(EUROSTAT_VBE_IND_2005!AD$7:AD$883,EUROSTAT_VBE_IND_2005!$B$7:$B$883,$D389,EUROSTAT_VBE_IND_2005!$C$7:$C$883,"*"&amp;RIGHT($A389,3)&amp;"*",EUROSTAT_VBE_IND_2005!$D$7:$D$883,"3250*"))/1000</f>
        <v>0</v>
      </c>
      <c r="AF389" s="17">
        <f>(SUMIFS(EUROSTAT_VBE_IND_2005!AE$7:AE$883,EUROSTAT_VBE_IND_2005!$B$7:$B$883,$D389,EUROSTAT_VBE_IND_2005!$C$7:$C$883,"*"&amp;RIGHT($A389,3)&amp;"*",EUROSTAT_VBE_IND_2005!$D$7:$D$883,"3250*"))/1000</f>
        <v>0</v>
      </c>
      <c r="AG389" s="17">
        <f>(SUMIFS(EUROSTAT_VBE_IND_2005!AF$7:AF$883,EUROSTAT_VBE_IND_2005!$B$7:$B$883,$D389,EUROSTAT_VBE_IND_2005!$C$7:$C$883,"*"&amp;RIGHT($A389,3)&amp;"*",EUROSTAT_VBE_IND_2005!$D$7:$D$883,"3250*"))/1000</f>
        <v>0</v>
      </c>
      <c r="AH389" s="17">
        <f>(SUMIFS(EUROSTAT_VBE_IND_2005!AH$7:AH$883,EUROSTAT_VBE_IND_2005!$B$7:$B$883,$D389,EUROSTAT_VBE_IND_2005!$C$7:$C$883,"*"&amp;RIGHT($A389,3)&amp;"*",EUROSTAT_VBE_IND_2005!$D$7:$D$883,"3250*"))/1000</f>
        <v>0</v>
      </c>
      <c r="AI389" s="17">
        <f>(SUMIFS(EUROSTAT_VBE_IND_2005!AI$7:AI$883,EUROSTAT_VBE_IND_2005!$B$7:$B$883,$D389,EUROSTAT_VBE_IND_2005!$C$7:$C$883,"*"&amp;RIGHT($A389,3)&amp;"*",EUROSTAT_VBE_IND_2005!$D$7:$D$883,"3250*"))/1000</f>
        <v>0</v>
      </c>
      <c r="AJ389" s="17">
        <f>(SUMIFS(EUROSTAT_VBE_IND_2005!AJ$7:AJ$883,EUROSTAT_VBE_IND_2005!$B$7:$B$883,$D389,EUROSTAT_VBE_IND_2005!$C$7:$C$883,"*"&amp;RIGHT($A389,3)&amp;"*",EUROSTAT_VBE_IND_2005!$D$7:$D$883,"3250*"))/1000</f>
        <v>0</v>
      </c>
      <c r="AK389" s="17">
        <f>(SUMIFS(EUROSTAT_VBE_IND_2005!AK$7:AK$883,EUROSTAT_VBE_IND_2005!$B$7:$B$883,$D389,EUROSTAT_VBE_IND_2005!$C$7:$C$883,"*"&amp;RIGHT($A389,3)&amp;"*",EUROSTAT_VBE_IND_2005!$D$7:$D$883,"3250*"))/1000</f>
        <v>0</v>
      </c>
      <c r="AL389" s="198"/>
      <c r="AM389" s="198"/>
      <c r="AN389" s="198"/>
      <c r="AO389" s="17">
        <f>(SUMIFS(EUROSTAT_VBE_IND_2005!Y$7:Y$883,EUROSTAT_VBE_IND_2005!$B$7:$B$883,$D389,EUROSTAT_VBE_IND_2005!$C$7:$C$883,"*"&amp;RIGHT($A389,3)&amp;"*",EUROSTAT_VBE_IND_2005!$D$7:$D$883,"3250*"))/1000</f>
        <v>0</v>
      </c>
      <c r="AP389" s="17">
        <f>(SUMIFS(EUROSTAT_VBE_IND_2005!Z$7:Z$883,EUROSTAT_VBE_IND_2005!$B$7:$B$883,$D389,EUROSTAT_VBE_IND_2005!$C$7:$C$883,"*"&amp;RIGHT($A389,3)&amp;"*",EUROSTAT_VBE_IND_2005!$D$7:$D$883,"3250*"))/1000</f>
        <v>0</v>
      </c>
      <c r="AQ389" s="17">
        <f>(SUMIFS(EUROSTAT_VBE_IND_2005!AG$7:AG$883,EUROSTAT_VBE_IND_2005!$B$7:$B$883,$D389,EUROSTAT_VBE_IND_2005!$C$7:$C$883,"*"&amp;RIGHT($A389,3)&amp;"*",EUROSTAT_VBE_IND_2005!$D$7:$D$883,"3250*"))/1000</f>
        <v>0</v>
      </c>
    </row>
    <row r="390" spans="1:43">
      <c r="A390" t="str">
        <f>LEFT(EUROSTAT_VBE_IND_2005!$C$630,8)</f>
        <v>B_101852</v>
      </c>
      <c r="B390" s="28" t="s">
        <v>217</v>
      </c>
      <c r="C390" t="s">
        <v>293</v>
      </c>
      <c r="D390" t="s">
        <v>55</v>
      </c>
      <c r="E390" t="s">
        <v>237</v>
      </c>
      <c r="F390" t="s">
        <v>257</v>
      </c>
      <c r="G390" s="17">
        <f>(SUMIFS(EUROSTAT_VBE_IND_2005!E$7:E$883,EUROSTAT_VBE_IND_2005!$B$7:$B$883,$D390,EUROSTAT_VBE_IND_2005!$C$7:$C$883,"*"&amp;RIGHT($A390,3)&amp;"*",EUROSTAT_VBE_IND_2005!$D$7:$D$883,"3270A*"))/1000+(SUMIFS(EUROSTAT_VBE_IND_2005!E$7:E$883,EUROSTAT_VBE_IND_2005!$B$7:$B$883,$D390,EUROSTAT_VBE_IND_2005!$C$7:$C$883,"*"&amp;RIGHT($A390,3)&amp;"*",EUROSTAT_VBE_IND_2005!$D$7:$D$883,"3285*"))/1000+(SUMIFS(EUROSTAT_VBE_IND_2005!E$7:E$883,EUROSTAT_VBE_IND_2005!$B$7:$B$883,$D390,EUROSTAT_VBE_IND_2005!$C$7:$C$883,"*"&amp;RIGHT($A390,3)&amp;"*",EUROSTAT_VBE_IND_2005!$D$7:$D$883,"3295*"))/1000+(SUMIFS(EUROSTAT_VBE_IND_2005!E$7:E$883,EUROSTAT_VBE_IND_2005!$B$7:$B$883,$D390,EUROSTAT_VBE_IND_2005!$C$7:$C$883,"*"&amp;RIGHT($A390,3)&amp;"*",EUROSTAT_VBE_IND_2005!$D$7:$D$883,"2410*"))/1000+(SUMIFS(EUROSTAT_VBE_IND_2005!E$7:E$883,EUROSTAT_VBE_IND_2005!$B$7:$B$883,$D390,EUROSTAT_VBE_IND_2005!$C$7:$C$883,"*"&amp;RIGHT($A390,3)&amp;"*",EUROSTAT_VBE_IND_2005!$D$7:$D$883,"3105*"))/1000</f>
        <v>0.64</v>
      </c>
      <c r="H390" s="17">
        <f>(SUMIFS(EUROSTAT_VBE_IND_2005!F$7:F$883,EUROSTAT_VBE_IND_2005!$B$7:$B$883,$D390,EUROSTAT_VBE_IND_2005!$C$7:$C$883,"*"&amp;RIGHT($A390,3)&amp;"*",EUROSTAT_VBE_IND_2005!$D$7:$D$883,"3270A*"))/1000+(SUMIFS(EUROSTAT_VBE_IND_2005!F$7:F$883,EUROSTAT_VBE_IND_2005!$B$7:$B$883,$D390,EUROSTAT_VBE_IND_2005!$C$7:$C$883,"*"&amp;RIGHT($A390,3)&amp;"*",EUROSTAT_VBE_IND_2005!$D$7:$D$883,"3285*"))/1000+(SUMIFS(EUROSTAT_VBE_IND_2005!F$7:F$883,EUROSTAT_VBE_IND_2005!$B$7:$B$883,$D390,EUROSTAT_VBE_IND_2005!$C$7:$C$883,"*"&amp;RIGHT($A390,3)&amp;"*",EUROSTAT_VBE_IND_2005!$D$7:$D$883,"3295*"))/1000+(SUMIFS(EUROSTAT_VBE_IND_2005!F$7:F$883,EUROSTAT_VBE_IND_2005!$B$7:$B$883,$D390,EUROSTAT_VBE_IND_2005!$C$7:$C$883,"*"&amp;RIGHT($A390,3)&amp;"*",EUROSTAT_VBE_IND_2005!$D$7:$D$883,"2410*"))/1000+(SUMIFS(EUROSTAT_VBE_IND_2005!F$7:F$883,EUROSTAT_VBE_IND_2005!$B$7:$B$883,$D390,EUROSTAT_VBE_IND_2005!$C$7:$C$883,"*"&amp;RIGHT($A390,3)&amp;"*",EUROSTAT_VBE_IND_2005!$D$7:$D$883,"3105*"))/1000</f>
        <v>1.56</v>
      </c>
      <c r="I390" s="17">
        <f>(SUMIFS(EUROSTAT_VBE_IND_2005!G$7:G$883,EUROSTAT_VBE_IND_2005!$B$7:$B$883,$D390,EUROSTAT_VBE_IND_2005!$C$7:$C$883,"*"&amp;RIGHT($A390,3)&amp;"*",EUROSTAT_VBE_IND_2005!$D$7:$D$883,"3270A*"))/1000+(SUMIFS(EUROSTAT_VBE_IND_2005!G$7:G$883,EUROSTAT_VBE_IND_2005!$B$7:$B$883,$D390,EUROSTAT_VBE_IND_2005!$C$7:$C$883,"*"&amp;RIGHT($A390,3)&amp;"*",EUROSTAT_VBE_IND_2005!$D$7:$D$883,"3285*"))/1000+(SUMIFS(EUROSTAT_VBE_IND_2005!G$7:G$883,EUROSTAT_VBE_IND_2005!$B$7:$B$883,$D390,EUROSTAT_VBE_IND_2005!$C$7:$C$883,"*"&amp;RIGHT($A390,3)&amp;"*",EUROSTAT_VBE_IND_2005!$D$7:$D$883,"3295*"))/1000+(SUMIFS(EUROSTAT_VBE_IND_2005!G$7:G$883,EUROSTAT_VBE_IND_2005!$B$7:$B$883,$D390,EUROSTAT_VBE_IND_2005!$C$7:$C$883,"*"&amp;RIGHT($A390,3)&amp;"*",EUROSTAT_VBE_IND_2005!$D$7:$D$883,"2410*"))/1000+(SUMIFS(EUROSTAT_VBE_IND_2005!G$7:G$883,EUROSTAT_VBE_IND_2005!$B$7:$B$883,$D390,EUROSTAT_VBE_IND_2005!$C$7:$C$883,"*"&amp;RIGHT($A390,3)&amp;"*",EUROSTAT_VBE_IND_2005!$D$7:$D$883,"3105*"))/1000</f>
        <v>0.72</v>
      </c>
      <c r="J390" s="198"/>
      <c r="K390" s="17">
        <f>(SUMIFS(EUROSTAT_VBE_IND_2005!H$7:H$883,EUROSTAT_VBE_IND_2005!$B$7:$B$883,$D390,EUROSTAT_VBE_IND_2005!$C$7:$C$883,"*"&amp;RIGHT($A390,3)&amp;"*",EUROSTAT_VBE_IND_2005!$D$7:$D$883,"3270A*"))/1000+(SUMIFS(EUROSTAT_VBE_IND_2005!H$7:H$883,EUROSTAT_VBE_IND_2005!$B$7:$B$883,$D390,EUROSTAT_VBE_IND_2005!$C$7:$C$883,"*"&amp;RIGHT($A390,3)&amp;"*",EUROSTAT_VBE_IND_2005!$D$7:$D$883,"3285*"))/1000+(SUMIFS(EUROSTAT_VBE_IND_2005!H$7:H$883,EUROSTAT_VBE_IND_2005!$B$7:$B$883,$D390,EUROSTAT_VBE_IND_2005!$C$7:$C$883,"*"&amp;RIGHT($A390,3)&amp;"*",EUROSTAT_VBE_IND_2005!$D$7:$D$883,"3295*"))/1000+(SUMIFS(EUROSTAT_VBE_IND_2005!H$7:H$883,EUROSTAT_VBE_IND_2005!$B$7:$B$883,$D390,EUROSTAT_VBE_IND_2005!$C$7:$C$883,"*"&amp;RIGHT($A390,3)&amp;"*",EUROSTAT_VBE_IND_2005!$D$7:$D$883,"2410*"))/1000+(SUMIFS(EUROSTAT_VBE_IND_2005!H$7:H$883,EUROSTAT_VBE_IND_2005!$B$7:$B$883,$D390,EUROSTAT_VBE_IND_2005!$C$7:$C$883,"*"&amp;RIGHT($A390,3)&amp;"*",EUROSTAT_VBE_IND_2005!$D$7:$D$883,"3105*"))/1000</f>
        <v>0</v>
      </c>
      <c r="L390" s="17">
        <f>(SUMIFS(EUROSTAT_VBE_IND_2005!I$7:I$883,EUROSTAT_VBE_IND_2005!$B$7:$B$883,$D390,EUROSTAT_VBE_IND_2005!$C$7:$C$883,"*"&amp;RIGHT($A390,3)&amp;"*",EUROSTAT_VBE_IND_2005!$D$7:$D$883,"3270A*"))/1000+(SUMIFS(EUROSTAT_VBE_IND_2005!I$7:I$883,EUROSTAT_VBE_IND_2005!$B$7:$B$883,$D390,EUROSTAT_VBE_IND_2005!$C$7:$C$883,"*"&amp;RIGHT($A390,3)&amp;"*",EUROSTAT_VBE_IND_2005!$D$7:$D$883,"3285*"))/1000+(SUMIFS(EUROSTAT_VBE_IND_2005!I$7:I$883,EUROSTAT_VBE_IND_2005!$B$7:$B$883,$D390,EUROSTAT_VBE_IND_2005!$C$7:$C$883,"*"&amp;RIGHT($A390,3)&amp;"*",EUROSTAT_VBE_IND_2005!$D$7:$D$883,"3295*"))/1000+(SUMIFS(EUROSTAT_VBE_IND_2005!I$7:I$883,EUROSTAT_VBE_IND_2005!$B$7:$B$883,$D390,EUROSTAT_VBE_IND_2005!$C$7:$C$883,"*"&amp;RIGHT($A390,3)&amp;"*",EUROSTAT_VBE_IND_2005!$D$7:$D$883,"2410*"))/1000+(SUMIFS(EUROSTAT_VBE_IND_2005!I$7:I$883,EUROSTAT_VBE_IND_2005!$B$7:$B$883,$D390,EUROSTAT_VBE_IND_2005!$C$7:$C$883,"*"&amp;RIGHT($A390,3)&amp;"*",EUROSTAT_VBE_IND_2005!$D$7:$D$883,"3105*"))/1000</f>
        <v>0.12</v>
      </c>
      <c r="M390" s="17">
        <f>(SUMIFS(EUROSTAT_VBE_IND_2005!J$7:J$883,EUROSTAT_VBE_IND_2005!$B$7:$B$883,$D390,EUROSTAT_VBE_IND_2005!$C$7:$C$883,"*"&amp;RIGHT($A390,3)&amp;"*",EUROSTAT_VBE_IND_2005!$D$7:$D$883,"3270A*"))/1000+(SUMIFS(EUROSTAT_VBE_IND_2005!J$7:J$883,EUROSTAT_VBE_IND_2005!$B$7:$B$883,$D390,EUROSTAT_VBE_IND_2005!$C$7:$C$883,"*"&amp;RIGHT($A390,3)&amp;"*",EUROSTAT_VBE_IND_2005!$D$7:$D$883,"3285*"))/1000+(SUMIFS(EUROSTAT_VBE_IND_2005!J$7:J$883,EUROSTAT_VBE_IND_2005!$B$7:$B$883,$D390,EUROSTAT_VBE_IND_2005!$C$7:$C$883,"*"&amp;RIGHT($A390,3)&amp;"*",EUROSTAT_VBE_IND_2005!$D$7:$D$883,"3295*"))/1000+(SUMIFS(EUROSTAT_VBE_IND_2005!J$7:J$883,EUROSTAT_VBE_IND_2005!$B$7:$B$883,$D390,EUROSTAT_VBE_IND_2005!$C$7:$C$883,"*"&amp;RIGHT($A390,3)&amp;"*",EUROSTAT_VBE_IND_2005!$D$7:$D$883,"2410*"))/1000+(SUMIFS(EUROSTAT_VBE_IND_2005!J$7:J$883,EUROSTAT_VBE_IND_2005!$B$7:$B$883,$D390,EUROSTAT_VBE_IND_2005!$C$7:$C$883,"*"&amp;RIGHT($A390,3)&amp;"*",EUROSTAT_VBE_IND_2005!$D$7:$D$883,"3105*"))/1000</f>
        <v>0</v>
      </c>
      <c r="N390" s="17">
        <f>(SUMIFS(EUROSTAT_VBE_IND_2005!K$7:K$883,EUROSTAT_VBE_IND_2005!$B$7:$B$883,$D390,EUROSTAT_VBE_IND_2005!$C$7:$C$883,"*"&amp;RIGHT($A390,3)&amp;"*",EUROSTAT_VBE_IND_2005!$D$7:$D$883,"3270A*"))/1000+(SUMIFS(EUROSTAT_VBE_IND_2005!K$7:K$883,EUROSTAT_VBE_IND_2005!$B$7:$B$883,$D390,EUROSTAT_VBE_IND_2005!$C$7:$C$883,"*"&amp;RIGHT($A390,3)&amp;"*",EUROSTAT_VBE_IND_2005!$D$7:$D$883,"3285*"))/1000+(SUMIFS(EUROSTAT_VBE_IND_2005!K$7:K$883,EUROSTAT_VBE_IND_2005!$B$7:$B$883,$D390,EUROSTAT_VBE_IND_2005!$C$7:$C$883,"*"&amp;RIGHT($A390,3)&amp;"*",EUROSTAT_VBE_IND_2005!$D$7:$D$883,"3295*"))/1000+(SUMIFS(EUROSTAT_VBE_IND_2005!K$7:K$883,EUROSTAT_VBE_IND_2005!$B$7:$B$883,$D390,EUROSTAT_VBE_IND_2005!$C$7:$C$883,"*"&amp;RIGHT($A390,3)&amp;"*",EUROSTAT_VBE_IND_2005!$D$7:$D$883,"2410*"))/1000+(SUMIFS(EUROSTAT_VBE_IND_2005!K$7:K$883,EUROSTAT_VBE_IND_2005!$B$7:$B$883,$D390,EUROSTAT_VBE_IND_2005!$C$7:$C$883,"*"&amp;RIGHT($A390,3)&amp;"*",EUROSTAT_VBE_IND_2005!$D$7:$D$883,"3105*"))/1000</f>
        <v>0</v>
      </c>
      <c r="O390" s="17">
        <f>(SUMIFS(EUROSTAT_VBE_IND_2005!L$7:L$883,EUROSTAT_VBE_IND_2005!$B$7:$B$883,$D390,EUROSTAT_VBE_IND_2005!$C$7:$C$883,"*"&amp;RIGHT($A390,3)&amp;"*",EUROSTAT_VBE_IND_2005!$D$7:$D$883,"3270A*"))/1000+(SUMIFS(EUROSTAT_VBE_IND_2005!L$7:L$883,EUROSTAT_VBE_IND_2005!$B$7:$B$883,$D390,EUROSTAT_VBE_IND_2005!$C$7:$C$883,"*"&amp;RIGHT($A390,3)&amp;"*",EUROSTAT_VBE_IND_2005!$D$7:$D$883,"3285*"))/1000+(SUMIFS(EUROSTAT_VBE_IND_2005!L$7:L$883,EUROSTAT_VBE_IND_2005!$B$7:$B$883,$D390,EUROSTAT_VBE_IND_2005!$C$7:$C$883,"*"&amp;RIGHT($A390,3)&amp;"*",EUROSTAT_VBE_IND_2005!$D$7:$D$883,"3295*"))/1000+(SUMIFS(EUROSTAT_VBE_IND_2005!L$7:L$883,EUROSTAT_VBE_IND_2005!$B$7:$B$883,$D390,EUROSTAT_VBE_IND_2005!$C$7:$C$883,"*"&amp;RIGHT($A390,3)&amp;"*",EUROSTAT_VBE_IND_2005!$D$7:$D$883,"2410*"))/1000+(SUMIFS(EUROSTAT_VBE_IND_2005!L$7:L$883,EUROSTAT_VBE_IND_2005!$B$7:$B$883,$D390,EUROSTAT_VBE_IND_2005!$C$7:$C$883,"*"&amp;RIGHT($A390,3)&amp;"*",EUROSTAT_VBE_IND_2005!$D$7:$D$883,"3105*"))/1000</f>
        <v>0.12</v>
      </c>
      <c r="P390" s="17">
        <f>(SUMIFS(EUROSTAT_VBE_IND_2005!M$7:M$883,EUROSTAT_VBE_IND_2005!$B$7:$B$883,$D390,EUROSTAT_VBE_IND_2005!$C$7:$C$883,"*"&amp;RIGHT($A390,3)&amp;"*",EUROSTAT_VBE_IND_2005!$D$7:$D$883,"3270A*"))/1000+(SUMIFS(EUROSTAT_VBE_IND_2005!M$7:M$883,EUROSTAT_VBE_IND_2005!$B$7:$B$883,$D390,EUROSTAT_VBE_IND_2005!$C$7:$C$883,"*"&amp;RIGHT($A390,3)&amp;"*",EUROSTAT_VBE_IND_2005!$D$7:$D$883,"3285*"))/1000+(SUMIFS(EUROSTAT_VBE_IND_2005!M$7:M$883,EUROSTAT_VBE_IND_2005!$B$7:$B$883,$D390,EUROSTAT_VBE_IND_2005!$C$7:$C$883,"*"&amp;RIGHT($A390,3)&amp;"*",EUROSTAT_VBE_IND_2005!$D$7:$D$883,"3295*"))/1000+(SUMIFS(EUROSTAT_VBE_IND_2005!M$7:M$883,EUROSTAT_VBE_IND_2005!$B$7:$B$883,$D390,EUROSTAT_VBE_IND_2005!$C$7:$C$883,"*"&amp;RIGHT($A390,3)&amp;"*",EUROSTAT_VBE_IND_2005!$D$7:$D$883,"2410*"))/1000+(SUMIFS(EUROSTAT_VBE_IND_2005!M$7:M$883,EUROSTAT_VBE_IND_2005!$B$7:$B$883,$D390,EUROSTAT_VBE_IND_2005!$C$7:$C$883,"*"&amp;RIGHT($A390,3)&amp;"*",EUROSTAT_VBE_IND_2005!$D$7:$D$883,"3105*"))/1000</f>
        <v>1.12</v>
      </c>
      <c r="Q390" s="17">
        <f>(SUMIFS(EUROSTAT_VBE_IND_2005!N$7:N$883,EUROSTAT_VBE_IND_2005!$B$7:$B$883,$D390,EUROSTAT_VBE_IND_2005!$C$7:$C$883,"*"&amp;RIGHT($A390,3)&amp;"*",EUROSTAT_VBE_IND_2005!$D$7:$D$883,"3270A*"))/1000+(SUMIFS(EUROSTAT_VBE_IND_2005!N$7:N$883,EUROSTAT_VBE_IND_2005!$B$7:$B$883,$D390,EUROSTAT_VBE_IND_2005!$C$7:$C$883,"*"&amp;RIGHT($A390,3)&amp;"*",EUROSTAT_VBE_IND_2005!$D$7:$D$883,"3285*"))/1000+(SUMIFS(EUROSTAT_VBE_IND_2005!N$7:N$883,EUROSTAT_VBE_IND_2005!$B$7:$B$883,$D390,EUROSTAT_VBE_IND_2005!$C$7:$C$883,"*"&amp;RIGHT($A390,3)&amp;"*",EUROSTAT_VBE_IND_2005!$D$7:$D$883,"3295*"))/1000+(SUMIFS(EUROSTAT_VBE_IND_2005!N$7:N$883,EUROSTAT_VBE_IND_2005!$B$7:$B$883,$D390,EUROSTAT_VBE_IND_2005!$C$7:$C$883,"*"&amp;RIGHT($A390,3)&amp;"*",EUROSTAT_VBE_IND_2005!$D$7:$D$883,"2410*"))/1000+(SUMIFS(EUROSTAT_VBE_IND_2005!N$7:N$883,EUROSTAT_VBE_IND_2005!$B$7:$B$883,$D390,EUROSTAT_VBE_IND_2005!$C$7:$C$883,"*"&amp;RIGHT($A390,3)&amp;"*",EUROSTAT_VBE_IND_2005!$D$7:$D$883,"3105*"))/1000</f>
        <v>0.8</v>
      </c>
      <c r="R390" s="17">
        <f>(SUMIFS(EUROSTAT_VBE_IND_2005!O$7:O$883,EUROSTAT_VBE_IND_2005!$B$7:$B$883,$D390,EUROSTAT_VBE_IND_2005!$C$7:$C$883,"*"&amp;RIGHT($A390,3)&amp;"*",EUROSTAT_VBE_IND_2005!$D$7:$D$883,"3270A*"))/1000+(SUMIFS(EUROSTAT_VBE_IND_2005!O$7:O$883,EUROSTAT_VBE_IND_2005!$B$7:$B$883,$D390,EUROSTAT_VBE_IND_2005!$C$7:$C$883,"*"&amp;RIGHT($A390,3)&amp;"*",EUROSTAT_VBE_IND_2005!$D$7:$D$883,"3285*"))/1000+(SUMIFS(EUROSTAT_VBE_IND_2005!O$7:O$883,EUROSTAT_VBE_IND_2005!$B$7:$B$883,$D390,EUROSTAT_VBE_IND_2005!$C$7:$C$883,"*"&amp;RIGHT($A390,3)&amp;"*",EUROSTAT_VBE_IND_2005!$D$7:$D$883,"3295*"))/1000+(SUMIFS(EUROSTAT_VBE_IND_2005!O$7:O$883,EUROSTAT_VBE_IND_2005!$B$7:$B$883,$D390,EUROSTAT_VBE_IND_2005!$C$7:$C$883,"*"&amp;RIGHT($A390,3)&amp;"*",EUROSTAT_VBE_IND_2005!$D$7:$D$883,"2410*"))/1000+(SUMIFS(EUROSTAT_VBE_IND_2005!O$7:O$883,EUROSTAT_VBE_IND_2005!$B$7:$B$883,$D390,EUROSTAT_VBE_IND_2005!$C$7:$C$883,"*"&amp;RIGHT($A390,3)&amp;"*",EUROSTAT_VBE_IND_2005!$D$7:$D$883,"3105*"))/1000</f>
        <v>0</v>
      </c>
      <c r="S390" s="17">
        <f>(SUMIFS(EUROSTAT_VBE_IND_2005!P$7:P$883,EUROSTAT_VBE_IND_2005!$B$7:$B$883,$D390,EUROSTAT_VBE_IND_2005!$C$7:$C$883,"*"&amp;RIGHT($A390,3)&amp;"*",EUROSTAT_VBE_IND_2005!$D$7:$D$883,"3270A*"))/1000+(SUMIFS(EUROSTAT_VBE_IND_2005!P$7:P$883,EUROSTAT_VBE_IND_2005!$B$7:$B$883,$D390,EUROSTAT_VBE_IND_2005!$C$7:$C$883,"*"&amp;RIGHT($A390,3)&amp;"*",EUROSTAT_VBE_IND_2005!$D$7:$D$883,"3285*"))/1000+(SUMIFS(EUROSTAT_VBE_IND_2005!P$7:P$883,EUROSTAT_VBE_IND_2005!$B$7:$B$883,$D390,EUROSTAT_VBE_IND_2005!$C$7:$C$883,"*"&amp;RIGHT($A390,3)&amp;"*",EUROSTAT_VBE_IND_2005!$D$7:$D$883,"3295*"))/1000+(SUMIFS(EUROSTAT_VBE_IND_2005!P$7:P$883,EUROSTAT_VBE_IND_2005!$B$7:$B$883,$D390,EUROSTAT_VBE_IND_2005!$C$7:$C$883,"*"&amp;RIGHT($A390,3)&amp;"*",EUROSTAT_VBE_IND_2005!$D$7:$D$883,"2410*"))/1000+(SUMIFS(EUROSTAT_VBE_IND_2005!P$7:P$883,EUROSTAT_VBE_IND_2005!$B$7:$B$883,$D390,EUROSTAT_VBE_IND_2005!$C$7:$C$883,"*"&amp;RIGHT($A390,3)&amp;"*",EUROSTAT_VBE_IND_2005!$D$7:$D$883,"3105*"))/1000</f>
        <v>0</v>
      </c>
      <c r="T390" s="17">
        <f>(SUMIFS(EUROSTAT_VBE_IND_2005!Q$7:Q$883,EUROSTAT_VBE_IND_2005!$B$7:$B$883,$D390,EUROSTAT_VBE_IND_2005!$C$7:$C$883,"*"&amp;RIGHT($A390,3)&amp;"*",EUROSTAT_VBE_IND_2005!$D$7:$D$883,"3270A*"))/1000+(SUMIFS(EUROSTAT_VBE_IND_2005!Q$7:Q$883,EUROSTAT_VBE_IND_2005!$B$7:$B$883,$D390,EUROSTAT_VBE_IND_2005!$C$7:$C$883,"*"&amp;RIGHT($A390,3)&amp;"*",EUROSTAT_VBE_IND_2005!$D$7:$D$883,"3285*"))/1000+(SUMIFS(EUROSTAT_VBE_IND_2005!Q$7:Q$883,EUROSTAT_VBE_IND_2005!$B$7:$B$883,$D390,EUROSTAT_VBE_IND_2005!$C$7:$C$883,"*"&amp;RIGHT($A390,3)&amp;"*",EUROSTAT_VBE_IND_2005!$D$7:$D$883,"3295*"))/1000+(SUMIFS(EUROSTAT_VBE_IND_2005!Q$7:Q$883,EUROSTAT_VBE_IND_2005!$B$7:$B$883,$D390,EUROSTAT_VBE_IND_2005!$C$7:$C$883,"*"&amp;RIGHT($A390,3)&amp;"*",EUROSTAT_VBE_IND_2005!$D$7:$D$883,"2410*"))/1000+(SUMIFS(EUROSTAT_VBE_IND_2005!Q$7:Q$883,EUROSTAT_VBE_IND_2005!$B$7:$B$883,$D390,EUROSTAT_VBE_IND_2005!$C$7:$C$883,"*"&amp;RIGHT($A390,3)&amp;"*",EUROSTAT_VBE_IND_2005!$D$7:$D$883,"3105*"))/1000</f>
        <v>0</v>
      </c>
      <c r="U390" s="17">
        <f>(SUMIFS(EUROSTAT_VBE_IND_2005!R$7:R$883,EUROSTAT_VBE_IND_2005!$B$7:$B$883,$D390,EUROSTAT_VBE_IND_2005!$C$7:$C$883,"*"&amp;RIGHT($A390,3)&amp;"*",EUROSTAT_VBE_IND_2005!$D$7:$D$883,"3270A*"))/1000+(SUMIFS(EUROSTAT_VBE_IND_2005!R$7:R$883,EUROSTAT_VBE_IND_2005!$B$7:$B$883,$D390,EUROSTAT_VBE_IND_2005!$C$7:$C$883,"*"&amp;RIGHT($A390,3)&amp;"*",EUROSTAT_VBE_IND_2005!$D$7:$D$883,"3285*"))/1000+(SUMIFS(EUROSTAT_VBE_IND_2005!R$7:R$883,EUROSTAT_VBE_IND_2005!$B$7:$B$883,$D390,EUROSTAT_VBE_IND_2005!$C$7:$C$883,"*"&amp;RIGHT($A390,3)&amp;"*",EUROSTAT_VBE_IND_2005!$D$7:$D$883,"3295*"))/1000+(SUMIFS(EUROSTAT_VBE_IND_2005!R$7:R$883,EUROSTAT_VBE_IND_2005!$B$7:$B$883,$D390,EUROSTAT_VBE_IND_2005!$C$7:$C$883,"*"&amp;RIGHT($A390,3)&amp;"*",EUROSTAT_VBE_IND_2005!$D$7:$D$883,"2410*"))/1000+(SUMIFS(EUROSTAT_VBE_IND_2005!R$7:R$883,EUROSTAT_VBE_IND_2005!$B$7:$B$883,$D390,EUROSTAT_VBE_IND_2005!$C$7:$C$883,"*"&amp;RIGHT($A390,3)&amp;"*",EUROSTAT_VBE_IND_2005!$D$7:$D$883,"3105*"))/1000</f>
        <v>0.16</v>
      </c>
      <c r="V390" s="17">
        <f>(SUMIFS(EUROSTAT_VBE_IND_2005!S$7:S$883,EUROSTAT_VBE_IND_2005!$B$7:$B$883,$D390,EUROSTAT_VBE_IND_2005!$C$7:$C$883,"*"&amp;RIGHT($A390,3)&amp;"*",EUROSTAT_VBE_IND_2005!$D$7:$D$883,"3270A*"))/1000+(SUMIFS(EUROSTAT_VBE_IND_2005!S$7:S$883,EUROSTAT_VBE_IND_2005!$B$7:$B$883,$D390,EUROSTAT_VBE_IND_2005!$C$7:$C$883,"*"&amp;RIGHT($A390,3)&amp;"*",EUROSTAT_VBE_IND_2005!$D$7:$D$883,"3285*"))/1000+(SUMIFS(EUROSTAT_VBE_IND_2005!S$7:S$883,EUROSTAT_VBE_IND_2005!$B$7:$B$883,$D390,EUROSTAT_VBE_IND_2005!$C$7:$C$883,"*"&amp;RIGHT($A390,3)&amp;"*",EUROSTAT_VBE_IND_2005!$D$7:$D$883,"3295*"))/1000+(SUMIFS(EUROSTAT_VBE_IND_2005!S$7:S$883,EUROSTAT_VBE_IND_2005!$B$7:$B$883,$D390,EUROSTAT_VBE_IND_2005!$C$7:$C$883,"*"&amp;RIGHT($A390,3)&amp;"*",EUROSTAT_VBE_IND_2005!$D$7:$D$883,"2410*"))/1000+(SUMIFS(EUROSTAT_VBE_IND_2005!S$7:S$883,EUROSTAT_VBE_IND_2005!$B$7:$B$883,$D390,EUROSTAT_VBE_IND_2005!$C$7:$C$883,"*"&amp;RIGHT($A390,3)&amp;"*",EUROSTAT_VBE_IND_2005!$D$7:$D$883,"3105*"))/1000</f>
        <v>0</v>
      </c>
      <c r="W390" s="17">
        <f>(SUMIFS(EUROSTAT_VBE_IND_2005!T$7:T$883,EUROSTAT_VBE_IND_2005!$B$7:$B$883,$D390,EUROSTAT_VBE_IND_2005!$C$7:$C$883,"*"&amp;RIGHT($A390,3)&amp;"*",EUROSTAT_VBE_IND_2005!$D$7:$D$883,"3270A*"))/1000+(SUMIFS(EUROSTAT_VBE_IND_2005!T$7:T$883,EUROSTAT_VBE_IND_2005!$B$7:$B$883,$D390,EUROSTAT_VBE_IND_2005!$C$7:$C$883,"*"&amp;RIGHT($A390,3)&amp;"*",EUROSTAT_VBE_IND_2005!$D$7:$D$883,"3285*"))/1000+(SUMIFS(EUROSTAT_VBE_IND_2005!T$7:T$883,EUROSTAT_VBE_IND_2005!$B$7:$B$883,$D390,EUROSTAT_VBE_IND_2005!$C$7:$C$883,"*"&amp;RIGHT($A390,3)&amp;"*",EUROSTAT_VBE_IND_2005!$D$7:$D$883,"3295*"))/1000+(SUMIFS(EUROSTAT_VBE_IND_2005!T$7:T$883,EUROSTAT_VBE_IND_2005!$B$7:$B$883,$D390,EUROSTAT_VBE_IND_2005!$C$7:$C$883,"*"&amp;RIGHT($A390,3)&amp;"*",EUROSTAT_VBE_IND_2005!$D$7:$D$883,"2410*"))/1000+(SUMIFS(EUROSTAT_VBE_IND_2005!T$7:T$883,EUROSTAT_VBE_IND_2005!$B$7:$B$883,$D390,EUROSTAT_VBE_IND_2005!$C$7:$C$883,"*"&amp;RIGHT($A390,3)&amp;"*",EUROSTAT_VBE_IND_2005!$D$7:$D$883,"3105*"))/1000</f>
        <v>0</v>
      </c>
      <c r="X390" s="17">
        <f>(SUMIFS(EUROSTAT_VBE_IND_2005!U$7:U$883,EUROSTAT_VBE_IND_2005!$B$7:$B$883,$D390,EUROSTAT_VBE_IND_2005!$C$7:$C$883,"*"&amp;RIGHT($A390,3)&amp;"*",EUROSTAT_VBE_IND_2005!$D$7:$D$883,"3270A*"))/1000+(SUMIFS(EUROSTAT_VBE_IND_2005!U$7:U$883,EUROSTAT_VBE_IND_2005!$B$7:$B$883,$D390,EUROSTAT_VBE_IND_2005!$C$7:$C$883,"*"&amp;RIGHT($A390,3)&amp;"*",EUROSTAT_VBE_IND_2005!$D$7:$D$883,"3285*"))/1000+(SUMIFS(EUROSTAT_VBE_IND_2005!U$7:U$883,EUROSTAT_VBE_IND_2005!$B$7:$B$883,$D390,EUROSTAT_VBE_IND_2005!$C$7:$C$883,"*"&amp;RIGHT($A390,3)&amp;"*",EUROSTAT_VBE_IND_2005!$D$7:$D$883,"3295*"))/1000+(SUMIFS(EUROSTAT_VBE_IND_2005!U$7:U$883,EUROSTAT_VBE_IND_2005!$B$7:$B$883,$D390,EUROSTAT_VBE_IND_2005!$C$7:$C$883,"*"&amp;RIGHT($A390,3)&amp;"*",EUROSTAT_VBE_IND_2005!$D$7:$D$883,"2410*"))/1000+(SUMIFS(EUROSTAT_VBE_IND_2005!U$7:U$883,EUROSTAT_VBE_IND_2005!$B$7:$B$883,$D390,EUROSTAT_VBE_IND_2005!$C$7:$C$883,"*"&amp;RIGHT($A390,3)&amp;"*",EUROSTAT_VBE_IND_2005!$D$7:$D$883,"3105*"))/1000</f>
        <v>0</v>
      </c>
      <c r="Y390" s="17">
        <f>(SUMIFS(EUROSTAT_VBE_IND_2005!V$7:V$883,EUROSTAT_VBE_IND_2005!$B$7:$B$883,$D390,EUROSTAT_VBE_IND_2005!$C$7:$C$883,"*"&amp;RIGHT($A390,3)&amp;"*",EUROSTAT_VBE_IND_2005!$D$7:$D$883,"3270A*"))/1000+(SUMIFS(EUROSTAT_VBE_IND_2005!V$7:V$883,EUROSTAT_VBE_IND_2005!$B$7:$B$883,$D390,EUROSTAT_VBE_IND_2005!$C$7:$C$883,"*"&amp;RIGHT($A390,3)&amp;"*",EUROSTAT_VBE_IND_2005!$D$7:$D$883,"3285*"))/1000+(SUMIFS(EUROSTAT_VBE_IND_2005!V$7:V$883,EUROSTAT_VBE_IND_2005!$B$7:$B$883,$D390,EUROSTAT_VBE_IND_2005!$C$7:$C$883,"*"&amp;RIGHT($A390,3)&amp;"*",EUROSTAT_VBE_IND_2005!$D$7:$D$883,"3295*"))/1000+(SUMIFS(EUROSTAT_VBE_IND_2005!V$7:V$883,EUROSTAT_VBE_IND_2005!$B$7:$B$883,$D390,EUROSTAT_VBE_IND_2005!$C$7:$C$883,"*"&amp;RIGHT($A390,3)&amp;"*",EUROSTAT_VBE_IND_2005!$D$7:$D$883,"2410*"))/1000+(SUMIFS(EUROSTAT_VBE_IND_2005!V$7:V$883,EUROSTAT_VBE_IND_2005!$B$7:$B$883,$D390,EUROSTAT_VBE_IND_2005!$C$7:$C$883,"*"&amp;RIGHT($A390,3)&amp;"*",EUROSTAT_VBE_IND_2005!$D$7:$D$883,"3105*"))/1000</f>
        <v>0.12</v>
      </c>
      <c r="Z390" s="17">
        <f>(SUMIFS(EUROSTAT_VBE_IND_2005!W$7:W$883,EUROSTAT_VBE_IND_2005!$B$7:$B$883,$D390,EUROSTAT_VBE_IND_2005!$C$7:$C$883,"*"&amp;RIGHT($A390,3)&amp;"*",EUROSTAT_VBE_IND_2005!$D$7:$D$883,"3270A*"))/1000+(SUMIFS(EUROSTAT_VBE_IND_2005!W$7:W$883,EUROSTAT_VBE_IND_2005!$B$7:$B$883,$D390,EUROSTAT_VBE_IND_2005!$C$7:$C$883,"*"&amp;RIGHT($A390,3)&amp;"*",EUROSTAT_VBE_IND_2005!$D$7:$D$883,"3285*"))/1000+(SUMIFS(EUROSTAT_VBE_IND_2005!W$7:W$883,EUROSTAT_VBE_IND_2005!$B$7:$B$883,$D390,EUROSTAT_VBE_IND_2005!$C$7:$C$883,"*"&amp;RIGHT($A390,3)&amp;"*",EUROSTAT_VBE_IND_2005!$D$7:$D$883,"3295*"))/1000+(SUMIFS(EUROSTAT_VBE_IND_2005!W$7:W$883,EUROSTAT_VBE_IND_2005!$B$7:$B$883,$D390,EUROSTAT_VBE_IND_2005!$C$7:$C$883,"*"&amp;RIGHT($A390,3)&amp;"*",EUROSTAT_VBE_IND_2005!$D$7:$D$883,"2410*"))/1000+(SUMIFS(EUROSTAT_VBE_IND_2005!W$7:W$883,EUROSTAT_VBE_IND_2005!$B$7:$B$883,$D390,EUROSTAT_VBE_IND_2005!$C$7:$C$883,"*"&amp;RIGHT($A390,3)&amp;"*",EUROSTAT_VBE_IND_2005!$D$7:$D$883,"3105*"))/1000</f>
        <v>0</v>
      </c>
      <c r="AA390" s="17">
        <f>(SUMIFS(EUROSTAT_VBE_IND_2005!X$7:X$883,EUROSTAT_VBE_IND_2005!$B$7:$B$883,$D390,EUROSTAT_VBE_IND_2005!$C$7:$C$883,"*"&amp;RIGHT($A390,3)&amp;"*",EUROSTAT_VBE_IND_2005!$D$7:$D$883,"3270A*"))/1000+(SUMIFS(EUROSTAT_VBE_IND_2005!X$7:X$883,EUROSTAT_VBE_IND_2005!$B$7:$B$883,$D390,EUROSTAT_VBE_IND_2005!$C$7:$C$883,"*"&amp;RIGHT($A390,3)&amp;"*",EUROSTAT_VBE_IND_2005!$D$7:$D$883,"3285*"))/1000+(SUMIFS(EUROSTAT_VBE_IND_2005!X$7:X$883,EUROSTAT_VBE_IND_2005!$B$7:$B$883,$D390,EUROSTAT_VBE_IND_2005!$C$7:$C$883,"*"&amp;RIGHT($A390,3)&amp;"*",EUROSTAT_VBE_IND_2005!$D$7:$D$883,"3295*"))/1000+(SUMIFS(EUROSTAT_VBE_IND_2005!X$7:X$883,EUROSTAT_VBE_IND_2005!$B$7:$B$883,$D390,EUROSTAT_VBE_IND_2005!$C$7:$C$883,"*"&amp;RIGHT($A390,3)&amp;"*",EUROSTAT_VBE_IND_2005!$D$7:$D$883,"2410*"))/1000+(SUMIFS(EUROSTAT_VBE_IND_2005!X$7:X$883,EUROSTAT_VBE_IND_2005!$B$7:$B$883,$D390,EUROSTAT_VBE_IND_2005!$C$7:$C$883,"*"&amp;RIGHT($A390,3)&amp;"*",EUROSTAT_VBE_IND_2005!$D$7:$D$883,"3105*"))/1000</f>
        <v>0.072</v>
      </c>
      <c r="AB390" s="17">
        <f>(SUMIFS(EUROSTAT_VBE_IND_2005!AA$7:AA$883,EUROSTAT_VBE_IND_2005!$B$7:$B$883,$D390,EUROSTAT_VBE_IND_2005!$C$7:$C$883,"*"&amp;RIGHT($A390,3)&amp;"*",EUROSTAT_VBE_IND_2005!$D$7:$D$883,"3270A*"))/1000+(SUMIFS(EUROSTAT_VBE_IND_2005!AA$7:AA$883,EUROSTAT_VBE_IND_2005!$B$7:$B$883,$D390,EUROSTAT_VBE_IND_2005!$C$7:$C$883,"*"&amp;RIGHT($A390,3)&amp;"*",EUROSTAT_VBE_IND_2005!$D$7:$D$883,"3285*"))/1000+(SUMIFS(EUROSTAT_VBE_IND_2005!AA$7:AA$883,EUROSTAT_VBE_IND_2005!$B$7:$B$883,$D390,EUROSTAT_VBE_IND_2005!$C$7:$C$883,"*"&amp;RIGHT($A390,3)&amp;"*",EUROSTAT_VBE_IND_2005!$D$7:$D$883,"3295*"))/1000+(SUMIFS(EUROSTAT_VBE_IND_2005!AA$7:AA$883,EUROSTAT_VBE_IND_2005!$B$7:$B$883,$D390,EUROSTAT_VBE_IND_2005!$C$7:$C$883,"*"&amp;RIGHT($A390,3)&amp;"*",EUROSTAT_VBE_IND_2005!$D$7:$D$883,"2410*"))/1000+(SUMIFS(EUROSTAT_VBE_IND_2005!AA$7:AA$883,EUROSTAT_VBE_IND_2005!$B$7:$B$883,$D390,EUROSTAT_VBE_IND_2005!$C$7:$C$883,"*"&amp;RIGHT($A390,3)&amp;"*",EUROSTAT_VBE_IND_2005!$D$7:$D$883,"3105*"))/1000</f>
        <v>0</v>
      </c>
      <c r="AC390" s="17">
        <f>(SUMIFS(EUROSTAT_VBE_IND_2005!AB$7:AB$883,EUROSTAT_VBE_IND_2005!$B$7:$B$883,$D390,EUROSTAT_VBE_IND_2005!$C$7:$C$883,"*"&amp;RIGHT($A390,3)&amp;"*",EUROSTAT_VBE_IND_2005!$D$7:$D$883,"3270A*"))/1000+(SUMIFS(EUROSTAT_VBE_IND_2005!AB$7:AB$883,EUROSTAT_VBE_IND_2005!$B$7:$B$883,$D390,EUROSTAT_VBE_IND_2005!$C$7:$C$883,"*"&amp;RIGHT($A390,3)&amp;"*",EUROSTAT_VBE_IND_2005!$D$7:$D$883,"3285*"))/1000+(SUMIFS(EUROSTAT_VBE_IND_2005!AB$7:AB$883,EUROSTAT_VBE_IND_2005!$B$7:$B$883,$D390,EUROSTAT_VBE_IND_2005!$C$7:$C$883,"*"&amp;RIGHT($A390,3)&amp;"*",EUROSTAT_VBE_IND_2005!$D$7:$D$883,"3295*"))/1000+(SUMIFS(EUROSTAT_VBE_IND_2005!AB$7:AB$883,EUROSTAT_VBE_IND_2005!$B$7:$B$883,$D390,EUROSTAT_VBE_IND_2005!$C$7:$C$883,"*"&amp;RIGHT($A390,3)&amp;"*",EUROSTAT_VBE_IND_2005!$D$7:$D$883,"2410*"))/1000+(SUMIFS(EUROSTAT_VBE_IND_2005!AB$7:AB$883,EUROSTAT_VBE_IND_2005!$B$7:$B$883,$D390,EUROSTAT_VBE_IND_2005!$C$7:$C$883,"*"&amp;RIGHT($A390,3)&amp;"*",EUROSTAT_VBE_IND_2005!$D$7:$D$883,"3105*"))/1000</f>
        <v>0</v>
      </c>
      <c r="AD390" s="17">
        <f>(SUMIFS(EUROSTAT_VBE_IND_2005!AC$7:AC$883,EUROSTAT_VBE_IND_2005!$B$7:$B$883,$D390,EUROSTAT_VBE_IND_2005!$C$7:$C$883,"*"&amp;RIGHT($A390,3)&amp;"*",EUROSTAT_VBE_IND_2005!$D$7:$D$883,"3270A*"))/1000+(SUMIFS(EUROSTAT_VBE_IND_2005!AC$7:AC$883,EUROSTAT_VBE_IND_2005!$B$7:$B$883,$D390,EUROSTAT_VBE_IND_2005!$C$7:$C$883,"*"&amp;RIGHT($A390,3)&amp;"*",EUROSTAT_VBE_IND_2005!$D$7:$D$883,"3285*"))/1000+(SUMIFS(EUROSTAT_VBE_IND_2005!AC$7:AC$883,EUROSTAT_VBE_IND_2005!$B$7:$B$883,$D390,EUROSTAT_VBE_IND_2005!$C$7:$C$883,"*"&amp;RIGHT($A390,3)&amp;"*",EUROSTAT_VBE_IND_2005!$D$7:$D$883,"3295*"))/1000+(SUMIFS(EUROSTAT_VBE_IND_2005!AC$7:AC$883,EUROSTAT_VBE_IND_2005!$B$7:$B$883,$D390,EUROSTAT_VBE_IND_2005!$C$7:$C$883,"*"&amp;RIGHT($A390,3)&amp;"*",EUROSTAT_VBE_IND_2005!$D$7:$D$883,"2410*"))/1000+(SUMIFS(EUROSTAT_VBE_IND_2005!AC$7:AC$883,EUROSTAT_VBE_IND_2005!$B$7:$B$883,$D390,EUROSTAT_VBE_IND_2005!$C$7:$C$883,"*"&amp;RIGHT($A390,3)&amp;"*",EUROSTAT_VBE_IND_2005!$D$7:$D$883,"3105*"))/1000</f>
        <v>0</v>
      </c>
      <c r="AE390" s="17">
        <f>(SUMIFS(EUROSTAT_VBE_IND_2005!AD$7:AD$883,EUROSTAT_VBE_IND_2005!$B$7:$B$883,$D390,EUROSTAT_VBE_IND_2005!$C$7:$C$883,"*"&amp;RIGHT($A390,3)&amp;"*",EUROSTAT_VBE_IND_2005!$D$7:$D$883,"3270A*"))/1000+(SUMIFS(EUROSTAT_VBE_IND_2005!AD$7:AD$883,EUROSTAT_VBE_IND_2005!$B$7:$B$883,$D390,EUROSTAT_VBE_IND_2005!$C$7:$C$883,"*"&amp;RIGHT($A390,3)&amp;"*",EUROSTAT_VBE_IND_2005!$D$7:$D$883,"3285*"))/1000+(SUMIFS(EUROSTAT_VBE_IND_2005!AD$7:AD$883,EUROSTAT_VBE_IND_2005!$B$7:$B$883,$D390,EUROSTAT_VBE_IND_2005!$C$7:$C$883,"*"&amp;RIGHT($A390,3)&amp;"*",EUROSTAT_VBE_IND_2005!$D$7:$D$883,"3295*"))/1000+(SUMIFS(EUROSTAT_VBE_IND_2005!AD$7:AD$883,EUROSTAT_VBE_IND_2005!$B$7:$B$883,$D390,EUROSTAT_VBE_IND_2005!$C$7:$C$883,"*"&amp;RIGHT($A390,3)&amp;"*",EUROSTAT_VBE_IND_2005!$D$7:$D$883,"2410*"))/1000+(SUMIFS(EUROSTAT_VBE_IND_2005!AD$7:AD$883,EUROSTAT_VBE_IND_2005!$B$7:$B$883,$D390,EUROSTAT_VBE_IND_2005!$C$7:$C$883,"*"&amp;RIGHT($A390,3)&amp;"*",EUROSTAT_VBE_IND_2005!$D$7:$D$883,"3105*"))/1000</f>
        <v>0.28</v>
      </c>
      <c r="AF390" s="17">
        <f>(SUMIFS(EUROSTAT_VBE_IND_2005!AE$7:AE$883,EUROSTAT_VBE_IND_2005!$B$7:$B$883,$D390,EUROSTAT_VBE_IND_2005!$C$7:$C$883,"*"&amp;RIGHT($A390,3)&amp;"*",EUROSTAT_VBE_IND_2005!$D$7:$D$883,"3270A*"))/1000+(SUMIFS(EUROSTAT_VBE_IND_2005!AE$7:AE$883,EUROSTAT_VBE_IND_2005!$B$7:$B$883,$D390,EUROSTAT_VBE_IND_2005!$C$7:$C$883,"*"&amp;RIGHT($A390,3)&amp;"*",EUROSTAT_VBE_IND_2005!$D$7:$D$883,"3285*"))/1000+(SUMIFS(EUROSTAT_VBE_IND_2005!AE$7:AE$883,EUROSTAT_VBE_IND_2005!$B$7:$B$883,$D390,EUROSTAT_VBE_IND_2005!$C$7:$C$883,"*"&amp;RIGHT($A390,3)&amp;"*",EUROSTAT_VBE_IND_2005!$D$7:$D$883,"3295*"))/1000+(SUMIFS(EUROSTAT_VBE_IND_2005!AE$7:AE$883,EUROSTAT_VBE_IND_2005!$B$7:$B$883,$D390,EUROSTAT_VBE_IND_2005!$C$7:$C$883,"*"&amp;RIGHT($A390,3)&amp;"*",EUROSTAT_VBE_IND_2005!$D$7:$D$883,"2410*"))/1000+(SUMIFS(EUROSTAT_VBE_IND_2005!AE$7:AE$883,EUROSTAT_VBE_IND_2005!$B$7:$B$883,$D390,EUROSTAT_VBE_IND_2005!$C$7:$C$883,"*"&amp;RIGHT($A390,3)&amp;"*",EUROSTAT_VBE_IND_2005!$D$7:$D$883,"3105*"))/1000</f>
        <v>1.72</v>
      </c>
      <c r="AG390" s="17">
        <f>(SUMIFS(EUROSTAT_VBE_IND_2005!AF$7:AF$883,EUROSTAT_VBE_IND_2005!$B$7:$B$883,$D390,EUROSTAT_VBE_IND_2005!$C$7:$C$883,"*"&amp;RIGHT($A390,3)&amp;"*",EUROSTAT_VBE_IND_2005!$D$7:$D$883,"3270A*"))/1000+(SUMIFS(EUROSTAT_VBE_IND_2005!AF$7:AF$883,EUROSTAT_VBE_IND_2005!$B$7:$B$883,$D390,EUROSTAT_VBE_IND_2005!$C$7:$C$883,"*"&amp;RIGHT($A390,3)&amp;"*",EUROSTAT_VBE_IND_2005!$D$7:$D$883,"3285*"))/1000+(SUMIFS(EUROSTAT_VBE_IND_2005!AF$7:AF$883,EUROSTAT_VBE_IND_2005!$B$7:$B$883,$D390,EUROSTAT_VBE_IND_2005!$C$7:$C$883,"*"&amp;RIGHT($A390,3)&amp;"*",EUROSTAT_VBE_IND_2005!$D$7:$D$883,"3295*"))/1000+(SUMIFS(EUROSTAT_VBE_IND_2005!AF$7:AF$883,EUROSTAT_VBE_IND_2005!$B$7:$B$883,$D390,EUROSTAT_VBE_IND_2005!$C$7:$C$883,"*"&amp;RIGHT($A390,3)&amp;"*",EUROSTAT_VBE_IND_2005!$D$7:$D$883,"2410*"))/1000+(SUMIFS(EUROSTAT_VBE_IND_2005!AF$7:AF$883,EUROSTAT_VBE_IND_2005!$B$7:$B$883,$D390,EUROSTAT_VBE_IND_2005!$C$7:$C$883,"*"&amp;RIGHT($A390,3)&amp;"*",EUROSTAT_VBE_IND_2005!$D$7:$D$883,"3105*"))/1000</f>
        <v>0</v>
      </c>
      <c r="AH390" s="17">
        <f>(SUMIFS(EUROSTAT_VBE_IND_2005!AH$7:AH$883,EUROSTAT_VBE_IND_2005!$B$7:$B$883,$D390,EUROSTAT_VBE_IND_2005!$C$7:$C$883,"*"&amp;RIGHT($A390,3)&amp;"*",EUROSTAT_VBE_IND_2005!$D$7:$D$883,"3270A*"))/1000+(SUMIFS(EUROSTAT_VBE_IND_2005!AH$7:AH$883,EUROSTAT_VBE_IND_2005!$B$7:$B$883,$D390,EUROSTAT_VBE_IND_2005!$C$7:$C$883,"*"&amp;RIGHT($A390,3)&amp;"*",EUROSTAT_VBE_IND_2005!$D$7:$D$883,"3285*"))/1000+(SUMIFS(EUROSTAT_VBE_IND_2005!AH$7:AH$883,EUROSTAT_VBE_IND_2005!$B$7:$B$883,$D390,EUROSTAT_VBE_IND_2005!$C$7:$C$883,"*"&amp;RIGHT($A390,3)&amp;"*",EUROSTAT_VBE_IND_2005!$D$7:$D$883,"3295*"))/1000+(SUMIFS(EUROSTAT_VBE_IND_2005!AH$7:AH$883,EUROSTAT_VBE_IND_2005!$B$7:$B$883,$D390,EUROSTAT_VBE_IND_2005!$C$7:$C$883,"*"&amp;RIGHT($A390,3)&amp;"*",EUROSTAT_VBE_IND_2005!$D$7:$D$883,"2410*"))/1000+(SUMIFS(EUROSTAT_VBE_IND_2005!AH$7:AH$883,EUROSTAT_VBE_IND_2005!$B$7:$B$883,$D390,EUROSTAT_VBE_IND_2005!$C$7:$C$883,"*"&amp;RIGHT($A390,3)&amp;"*",EUROSTAT_VBE_IND_2005!$D$7:$D$883,"3105*"))/1000</f>
        <v>0</v>
      </c>
      <c r="AI390" s="17">
        <f>(SUMIFS(EUROSTAT_VBE_IND_2005!AI$7:AI$883,EUROSTAT_VBE_IND_2005!$B$7:$B$883,$D390,EUROSTAT_VBE_IND_2005!$C$7:$C$883,"*"&amp;RIGHT($A390,3)&amp;"*",EUROSTAT_VBE_IND_2005!$D$7:$D$883,"3270A*"))/1000+(SUMIFS(EUROSTAT_VBE_IND_2005!AI$7:AI$883,EUROSTAT_VBE_IND_2005!$B$7:$B$883,$D390,EUROSTAT_VBE_IND_2005!$C$7:$C$883,"*"&amp;RIGHT($A390,3)&amp;"*",EUROSTAT_VBE_IND_2005!$D$7:$D$883,"3285*"))/1000+(SUMIFS(EUROSTAT_VBE_IND_2005!AI$7:AI$883,EUROSTAT_VBE_IND_2005!$B$7:$B$883,$D390,EUROSTAT_VBE_IND_2005!$C$7:$C$883,"*"&amp;RIGHT($A390,3)&amp;"*",EUROSTAT_VBE_IND_2005!$D$7:$D$883,"3295*"))/1000+(SUMIFS(EUROSTAT_VBE_IND_2005!AI$7:AI$883,EUROSTAT_VBE_IND_2005!$B$7:$B$883,$D390,EUROSTAT_VBE_IND_2005!$C$7:$C$883,"*"&amp;RIGHT($A390,3)&amp;"*",EUROSTAT_VBE_IND_2005!$D$7:$D$883,"2410*"))/1000+(SUMIFS(EUROSTAT_VBE_IND_2005!AI$7:AI$883,EUROSTAT_VBE_IND_2005!$B$7:$B$883,$D390,EUROSTAT_VBE_IND_2005!$C$7:$C$883,"*"&amp;RIGHT($A390,3)&amp;"*",EUROSTAT_VBE_IND_2005!$D$7:$D$883,"3105*"))/1000</f>
        <v>0</v>
      </c>
      <c r="AJ390" s="17">
        <f>(SUMIFS(EUROSTAT_VBE_IND_2005!AJ$7:AJ$883,EUROSTAT_VBE_IND_2005!$B$7:$B$883,$D390,EUROSTAT_VBE_IND_2005!$C$7:$C$883,"*"&amp;RIGHT($A390,3)&amp;"*",EUROSTAT_VBE_IND_2005!$D$7:$D$883,"3270A*"))/1000+(SUMIFS(EUROSTAT_VBE_IND_2005!AJ$7:AJ$883,EUROSTAT_VBE_IND_2005!$B$7:$B$883,$D390,EUROSTAT_VBE_IND_2005!$C$7:$C$883,"*"&amp;RIGHT($A390,3)&amp;"*",EUROSTAT_VBE_IND_2005!$D$7:$D$883,"3285*"))/1000+(SUMIFS(EUROSTAT_VBE_IND_2005!AJ$7:AJ$883,EUROSTAT_VBE_IND_2005!$B$7:$B$883,$D390,EUROSTAT_VBE_IND_2005!$C$7:$C$883,"*"&amp;RIGHT($A390,3)&amp;"*",EUROSTAT_VBE_IND_2005!$D$7:$D$883,"3295*"))/1000+(SUMIFS(EUROSTAT_VBE_IND_2005!AJ$7:AJ$883,EUROSTAT_VBE_IND_2005!$B$7:$B$883,$D390,EUROSTAT_VBE_IND_2005!$C$7:$C$883,"*"&amp;RIGHT($A390,3)&amp;"*",EUROSTAT_VBE_IND_2005!$D$7:$D$883,"2410*"))/1000+(SUMIFS(EUROSTAT_VBE_IND_2005!AJ$7:AJ$883,EUROSTAT_VBE_IND_2005!$B$7:$B$883,$D390,EUROSTAT_VBE_IND_2005!$C$7:$C$883,"*"&amp;RIGHT($A390,3)&amp;"*",EUROSTAT_VBE_IND_2005!$D$7:$D$883,"3105*"))/1000</f>
        <v>0</v>
      </c>
      <c r="AK390" s="17">
        <f>(SUMIFS(EUROSTAT_VBE_IND_2005!AK$7:AK$883,EUROSTAT_VBE_IND_2005!$B$7:$B$883,$D390,EUROSTAT_VBE_IND_2005!$C$7:$C$883,"*"&amp;RIGHT($A390,3)&amp;"*",EUROSTAT_VBE_IND_2005!$D$7:$D$883,"3270A*"))/1000+(SUMIFS(EUROSTAT_VBE_IND_2005!AK$7:AK$883,EUROSTAT_VBE_IND_2005!$B$7:$B$883,$D390,EUROSTAT_VBE_IND_2005!$C$7:$C$883,"*"&amp;RIGHT($A390,3)&amp;"*",EUROSTAT_VBE_IND_2005!$D$7:$D$883,"3285*"))/1000+(SUMIFS(EUROSTAT_VBE_IND_2005!AK$7:AK$883,EUROSTAT_VBE_IND_2005!$B$7:$B$883,$D390,EUROSTAT_VBE_IND_2005!$C$7:$C$883,"*"&amp;RIGHT($A390,3)&amp;"*",EUROSTAT_VBE_IND_2005!$D$7:$D$883,"3295*"))/1000+(SUMIFS(EUROSTAT_VBE_IND_2005!AK$7:AK$883,EUROSTAT_VBE_IND_2005!$B$7:$B$883,$D390,EUROSTAT_VBE_IND_2005!$C$7:$C$883,"*"&amp;RIGHT($A390,3)&amp;"*",EUROSTAT_VBE_IND_2005!$D$7:$D$883,"2410*"))/1000+(SUMIFS(EUROSTAT_VBE_IND_2005!AK$7:AK$883,EUROSTAT_VBE_IND_2005!$B$7:$B$883,$D390,EUROSTAT_VBE_IND_2005!$C$7:$C$883,"*"&amp;RIGHT($A390,3)&amp;"*",EUROSTAT_VBE_IND_2005!$D$7:$D$883,"3105*"))/1000</f>
        <v>0.64</v>
      </c>
      <c r="AL390" s="198"/>
      <c r="AM390" s="198"/>
      <c r="AN390" s="198"/>
      <c r="AO390" s="17">
        <f>(SUMIFS(EUROSTAT_VBE_IND_2005!Y$7:Y$883,EUROSTAT_VBE_IND_2005!$B$7:$B$883,$D390,EUROSTAT_VBE_IND_2005!$C$7:$C$883,"*"&amp;RIGHT($A390,3)&amp;"*",EUROSTAT_VBE_IND_2005!$D$7:$D$883,"3270A*"))/1000+(SUMIFS(EUROSTAT_VBE_IND_2005!Y$7:Y$883,EUROSTAT_VBE_IND_2005!$B$7:$B$883,$D390,EUROSTAT_VBE_IND_2005!$C$7:$C$883,"*"&amp;RIGHT($A390,3)&amp;"*",EUROSTAT_VBE_IND_2005!$D$7:$D$883,"3285*"))/1000+(SUMIFS(EUROSTAT_VBE_IND_2005!Y$7:Y$883,EUROSTAT_VBE_IND_2005!$B$7:$B$883,$D390,EUROSTAT_VBE_IND_2005!$C$7:$C$883,"*"&amp;RIGHT($A390,3)&amp;"*",EUROSTAT_VBE_IND_2005!$D$7:$D$883,"3295*"))/1000+(SUMIFS(EUROSTAT_VBE_IND_2005!Y$7:Y$883,EUROSTAT_VBE_IND_2005!$B$7:$B$883,$D390,EUROSTAT_VBE_IND_2005!$C$7:$C$883,"*"&amp;RIGHT($A390,3)&amp;"*",EUROSTAT_VBE_IND_2005!$D$7:$D$883,"2410*"))/1000+(SUMIFS(EUROSTAT_VBE_IND_2005!Y$7:Y$883,EUROSTAT_VBE_IND_2005!$B$7:$B$883,$D390,EUROSTAT_VBE_IND_2005!$C$7:$C$883,"*"&amp;RIGHT($A390,3)&amp;"*",EUROSTAT_VBE_IND_2005!$D$7:$D$883,"3105*"))/1000</f>
        <v>0</v>
      </c>
      <c r="AP390" s="17">
        <f>(SUMIFS(EUROSTAT_VBE_IND_2005!Z$7:Z$883,EUROSTAT_VBE_IND_2005!$B$7:$B$883,$D390,EUROSTAT_VBE_IND_2005!$C$7:$C$883,"*"&amp;RIGHT($A390,3)&amp;"*",EUROSTAT_VBE_IND_2005!$D$7:$D$883,"3270A*"))/1000+(SUMIFS(EUROSTAT_VBE_IND_2005!Z$7:Z$883,EUROSTAT_VBE_IND_2005!$B$7:$B$883,$D390,EUROSTAT_VBE_IND_2005!$C$7:$C$883,"*"&amp;RIGHT($A390,3)&amp;"*",EUROSTAT_VBE_IND_2005!$D$7:$D$883,"3285*"))/1000+(SUMIFS(EUROSTAT_VBE_IND_2005!Z$7:Z$883,EUROSTAT_VBE_IND_2005!$B$7:$B$883,$D390,EUROSTAT_VBE_IND_2005!$C$7:$C$883,"*"&amp;RIGHT($A390,3)&amp;"*",EUROSTAT_VBE_IND_2005!$D$7:$D$883,"3295*"))/1000+(SUMIFS(EUROSTAT_VBE_IND_2005!Z$7:Z$883,EUROSTAT_VBE_IND_2005!$B$7:$B$883,$D390,EUROSTAT_VBE_IND_2005!$C$7:$C$883,"*"&amp;RIGHT($A390,3)&amp;"*",EUROSTAT_VBE_IND_2005!$D$7:$D$883,"2410*"))/1000+(SUMIFS(EUROSTAT_VBE_IND_2005!Z$7:Z$883,EUROSTAT_VBE_IND_2005!$B$7:$B$883,$D390,EUROSTAT_VBE_IND_2005!$C$7:$C$883,"*"&amp;RIGHT($A390,3)&amp;"*",EUROSTAT_VBE_IND_2005!$D$7:$D$883,"3105*"))/1000</f>
        <v>0.08</v>
      </c>
      <c r="AQ390" s="17">
        <f>(SUMIFS(EUROSTAT_VBE_IND_2005!AG$7:AG$883,EUROSTAT_VBE_IND_2005!$B$7:$B$883,$D390,EUROSTAT_VBE_IND_2005!$C$7:$C$883,"*"&amp;RIGHT($A390,3)&amp;"*",EUROSTAT_VBE_IND_2005!$D$7:$D$883,"3270A*"))/1000+(SUMIFS(EUROSTAT_VBE_IND_2005!AG$7:AG$883,EUROSTAT_VBE_IND_2005!$B$7:$B$883,$D390,EUROSTAT_VBE_IND_2005!$C$7:$C$883,"*"&amp;RIGHT($A390,3)&amp;"*",EUROSTAT_VBE_IND_2005!$D$7:$D$883,"3285*"))/1000+(SUMIFS(EUROSTAT_VBE_IND_2005!AG$7:AG$883,EUROSTAT_VBE_IND_2005!$B$7:$B$883,$D390,EUROSTAT_VBE_IND_2005!$C$7:$C$883,"*"&amp;RIGHT($A390,3)&amp;"*",EUROSTAT_VBE_IND_2005!$D$7:$D$883,"3295*"))/1000+(SUMIFS(EUROSTAT_VBE_IND_2005!AG$7:AG$883,EUROSTAT_VBE_IND_2005!$B$7:$B$883,$D390,EUROSTAT_VBE_IND_2005!$C$7:$C$883,"*"&amp;RIGHT($A390,3)&amp;"*",EUROSTAT_VBE_IND_2005!$D$7:$D$883,"2410*"))/1000+(SUMIFS(EUROSTAT_VBE_IND_2005!AG$7:AG$883,EUROSTAT_VBE_IND_2005!$B$7:$B$883,$D390,EUROSTAT_VBE_IND_2005!$C$7:$C$883,"*"&amp;RIGHT($A390,3)&amp;"*",EUROSTAT_VBE_IND_2005!$D$7:$D$883,"3105*"))/1000</f>
        <v>0</v>
      </c>
    </row>
    <row r="391" spans="1:43">
      <c r="A391" t="str">
        <f>LEFT(EUROSTAT_VBE_IND_2005!$C$630,8)</f>
        <v>B_101852</v>
      </c>
      <c r="B391" s="28" t="s">
        <v>217</v>
      </c>
      <c r="C391" t="s">
        <v>293</v>
      </c>
      <c r="D391" t="s">
        <v>55</v>
      </c>
      <c r="E391" t="s">
        <v>238</v>
      </c>
      <c r="F391" t="s">
        <v>258</v>
      </c>
      <c r="G391" s="17">
        <f>(SUMIFS(EUROSTAT_VBE_IND_2005!E$7:E$883,EUROSTAT_VBE_IND_2005!$B$7:$B$883,$D391,EUROSTAT_VBE_IND_2005!$C$7:$C$883,"*"&amp;RIGHT($A391,3)&amp;"*",EUROSTAT_VBE_IND_2005!$D$7:$D$883,"328*"))/1000-(SUMIFS(EUROSTAT_VBE_IND_2005!E$7:E$883,EUROSTAT_VBE_IND_2005!$B$7:$B$883,$D391,EUROSTAT_VBE_IND_2005!$C$7:$C$883,"*"&amp;RIGHT($A391,3)&amp;"*",EUROSTAT_VBE_IND_2005!$D$7:$D$883,"3285*"))/1000</f>
        <v>0.088</v>
      </c>
      <c r="H391" s="17">
        <f>(SUMIFS(EUROSTAT_VBE_IND_2005!F$7:F$883,EUROSTAT_VBE_IND_2005!$B$7:$B$883,$D391,EUROSTAT_VBE_IND_2005!$C$7:$C$883,"*"&amp;RIGHT($A391,3)&amp;"*",EUROSTAT_VBE_IND_2005!$D$7:$D$883,"328*"))/1000-(SUMIFS(EUROSTAT_VBE_IND_2005!F$7:F$883,EUROSTAT_VBE_IND_2005!$B$7:$B$883,$D391,EUROSTAT_VBE_IND_2005!$C$7:$C$883,"*"&amp;RIGHT($A391,3)&amp;"*",EUROSTAT_VBE_IND_2005!$D$7:$D$883,"3285*"))/1000</f>
        <v>0</v>
      </c>
      <c r="I391" s="17">
        <f>(SUMIFS(EUROSTAT_VBE_IND_2005!G$7:G$883,EUROSTAT_VBE_IND_2005!$B$7:$B$883,$D391,EUROSTAT_VBE_IND_2005!$C$7:$C$883,"*"&amp;RIGHT($A391,3)&amp;"*",EUROSTAT_VBE_IND_2005!$D$7:$D$883,"328*"))/1000-(SUMIFS(EUROSTAT_VBE_IND_2005!G$7:G$883,EUROSTAT_VBE_IND_2005!$B$7:$B$883,$D391,EUROSTAT_VBE_IND_2005!$C$7:$C$883,"*"&amp;RIGHT($A391,3)&amp;"*",EUROSTAT_VBE_IND_2005!$D$7:$D$883,"3285*"))/1000</f>
        <v>0</v>
      </c>
      <c r="J391" s="198"/>
      <c r="K391" s="17">
        <f>(SUMIFS(EUROSTAT_VBE_IND_2005!H$7:H$883,EUROSTAT_VBE_IND_2005!$B$7:$B$883,$D391,EUROSTAT_VBE_IND_2005!$C$7:$C$883,"*"&amp;RIGHT($A391,3)&amp;"*",EUROSTAT_VBE_IND_2005!$D$7:$D$883,"328*"))/1000-(SUMIFS(EUROSTAT_VBE_IND_2005!H$7:H$883,EUROSTAT_VBE_IND_2005!$B$7:$B$883,$D391,EUROSTAT_VBE_IND_2005!$C$7:$C$883,"*"&amp;RIGHT($A391,3)&amp;"*",EUROSTAT_VBE_IND_2005!$D$7:$D$883,"3285*"))/1000</f>
        <v>0</v>
      </c>
      <c r="L391" s="17">
        <f>(SUMIFS(EUROSTAT_VBE_IND_2005!I$7:I$883,EUROSTAT_VBE_IND_2005!$B$7:$B$883,$D391,EUROSTAT_VBE_IND_2005!$C$7:$C$883,"*"&amp;RIGHT($A391,3)&amp;"*",EUROSTAT_VBE_IND_2005!$D$7:$D$883,"328*"))/1000-(SUMIFS(EUROSTAT_VBE_IND_2005!I$7:I$883,EUROSTAT_VBE_IND_2005!$B$7:$B$883,$D391,EUROSTAT_VBE_IND_2005!$C$7:$C$883,"*"&amp;RIGHT($A391,3)&amp;"*",EUROSTAT_VBE_IND_2005!$D$7:$D$883,"3285*"))/1000</f>
        <v>0</v>
      </c>
      <c r="M391" s="17">
        <f>(SUMIFS(EUROSTAT_VBE_IND_2005!J$7:J$883,EUROSTAT_VBE_IND_2005!$B$7:$B$883,$D391,EUROSTAT_VBE_IND_2005!$C$7:$C$883,"*"&amp;RIGHT($A391,3)&amp;"*",EUROSTAT_VBE_IND_2005!$D$7:$D$883,"328*"))/1000-(SUMIFS(EUROSTAT_VBE_IND_2005!J$7:J$883,EUROSTAT_VBE_IND_2005!$B$7:$B$883,$D391,EUROSTAT_VBE_IND_2005!$C$7:$C$883,"*"&amp;RIGHT($A391,3)&amp;"*",EUROSTAT_VBE_IND_2005!$D$7:$D$883,"3285*"))/1000</f>
        <v>0</v>
      </c>
      <c r="N391" s="17">
        <f>(SUMIFS(EUROSTAT_VBE_IND_2005!K$7:K$883,EUROSTAT_VBE_IND_2005!$B$7:$B$883,$D391,EUROSTAT_VBE_IND_2005!$C$7:$C$883,"*"&amp;RIGHT($A391,3)&amp;"*",EUROSTAT_VBE_IND_2005!$D$7:$D$883,"328*"))/1000-(SUMIFS(EUROSTAT_VBE_IND_2005!K$7:K$883,EUROSTAT_VBE_IND_2005!$B$7:$B$883,$D391,EUROSTAT_VBE_IND_2005!$C$7:$C$883,"*"&amp;RIGHT($A391,3)&amp;"*",EUROSTAT_VBE_IND_2005!$D$7:$D$883,"3285*"))/1000</f>
        <v>0</v>
      </c>
      <c r="O391" s="17">
        <f>(SUMIFS(EUROSTAT_VBE_IND_2005!L$7:L$883,EUROSTAT_VBE_IND_2005!$B$7:$B$883,$D391,EUROSTAT_VBE_IND_2005!$C$7:$C$883,"*"&amp;RIGHT($A391,3)&amp;"*",EUROSTAT_VBE_IND_2005!$D$7:$D$883,"328*"))/1000-(SUMIFS(EUROSTAT_VBE_IND_2005!L$7:L$883,EUROSTAT_VBE_IND_2005!$B$7:$B$883,$D391,EUROSTAT_VBE_IND_2005!$C$7:$C$883,"*"&amp;RIGHT($A391,3)&amp;"*",EUROSTAT_VBE_IND_2005!$D$7:$D$883,"3285*"))/1000</f>
        <v>0</v>
      </c>
      <c r="P391" s="17">
        <f>(SUMIFS(EUROSTAT_VBE_IND_2005!M$7:M$883,EUROSTAT_VBE_IND_2005!$B$7:$B$883,$D391,EUROSTAT_VBE_IND_2005!$C$7:$C$883,"*"&amp;RIGHT($A391,3)&amp;"*",EUROSTAT_VBE_IND_2005!$D$7:$D$883,"328*"))/1000-(SUMIFS(EUROSTAT_VBE_IND_2005!M$7:M$883,EUROSTAT_VBE_IND_2005!$B$7:$B$883,$D391,EUROSTAT_VBE_IND_2005!$C$7:$C$883,"*"&amp;RIGHT($A391,3)&amp;"*",EUROSTAT_VBE_IND_2005!$D$7:$D$883,"3285*"))/1000</f>
        <v>0</v>
      </c>
      <c r="Q391" s="17">
        <f>(SUMIFS(EUROSTAT_VBE_IND_2005!N$7:N$883,EUROSTAT_VBE_IND_2005!$B$7:$B$883,$D391,EUROSTAT_VBE_IND_2005!$C$7:$C$883,"*"&amp;RIGHT($A391,3)&amp;"*",EUROSTAT_VBE_IND_2005!$D$7:$D$883,"328*"))/1000-(SUMIFS(EUROSTAT_VBE_IND_2005!N$7:N$883,EUROSTAT_VBE_IND_2005!$B$7:$B$883,$D391,EUROSTAT_VBE_IND_2005!$C$7:$C$883,"*"&amp;RIGHT($A391,3)&amp;"*",EUROSTAT_VBE_IND_2005!$D$7:$D$883,"3285*"))/1000</f>
        <v>0</v>
      </c>
      <c r="R391" s="17">
        <f>(SUMIFS(EUROSTAT_VBE_IND_2005!O$7:O$883,EUROSTAT_VBE_IND_2005!$B$7:$B$883,$D391,EUROSTAT_VBE_IND_2005!$C$7:$C$883,"*"&amp;RIGHT($A391,3)&amp;"*",EUROSTAT_VBE_IND_2005!$D$7:$D$883,"328*"))/1000-(SUMIFS(EUROSTAT_VBE_IND_2005!O$7:O$883,EUROSTAT_VBE_IND_2005!$B$7:$B$883,$D391,EUROSTAT_VBE_IND_2005!$C$7:$C$883,"*"&amp;RIGHT($A391,3)&amp;"*",EUROSTAT_VBE_IND_2005!$D$7:$D$883,"3285*"))/1000</f>
        <v>0</v>
      </c>
      <c r="S391" s="17">
        <f>(SUMIFS(EUROSTAT_VBE_IND_2005!P$7:P$883,EUROSTAT_VBE_IND_2005!$B$7:$B$883,$D391,EUROSTAT_VBE_IND_2005!$C$7:$C$883,"*"&amp;RIGHT($A391,3)&amp;"*",EUROSTAT_VBE_IND_2005!$D$7:$D$883,"328*"))/1000-(SUMIFS(EUROSTAT_VBE_IND_2005!P$7:P$883,EUROSTAT_VBE_IND_2005!$B$7:$B$883,$D391,EUROSTAT_VBE_IND_2005!$C$7:$C$883,"*"&amp;RIGHT($A391,3)&amp;"*",EUROSTAT_VBE_IND_2005!$D$7:$D$883,"3285*"))/1000</f>
        <v>0</v>
      </c>
      <c r="T391" s="17">
        <f>(SUMIFS(EUROSTAT_VBE_IND_2005!Q$7:Q$883,EUROSTAT_VBE_IND_2005!$B$7:$B$883,$D391,EUROSTAT_VBE_IND_2005!$C$7:$C$883,"*"&amp;RIGHT($A391,3)&amp;"*",EUROSTAT_VBE_IND_2005!$D$7:$D$883,"328*"))/1000-(SUMIFS(EUROSTAT_VBE_IND_2005!Q$7:Q$883,EUROSTAT_VBE_IND_2005!$B$7:$B$883,$D391,EUROSTAT_VBE_IND_2005!$C$7:$C$883,"*"&amp;RIGHT($A391,3)&amp;"*",EUROSTAT_VBE_IND_2005!$D$7:$D$883,"3285*"))/1000</f>
        <v>0</v>
      </c>
      <c r="U391" s="17">
        <f>(SUMIFS(EUROSTAT_VBE_IND_2005!R$7:R$883,EUROSTAT_VBE_IND_2005!$B$7:$B$883,$D391,EUROSTAT_VBE_IND_2005!$C$7:$C$883,"*"&amp;RIGHT($A391,3)&amp;"*",EUROSTAT_VBE_IND_2005!$D$7:$D$883,"328*"))/1000-(SUMIFS(EUROSTAT_VBE_IND_2005!R$7:R$883,EUROSTAT_VBE_IND_2005!$B$7:$B$883,$D391,EUROSTAT_VBE_IND_2005!$C$7:$C$883,"*"&amp;RIGHT($A391,3)&amp;"*",EUROSTAT_VBE_IND_2005!$D$7:$D$883,"3285*"))/1000</f>
        <v>0</v>
      </c>
      <c r="V391" s="17">
        <f>(SUMIFS(EUROSTAT_VBE_IND_2005!S$7:S$883,EUROSTAT_VBE_IND_2005!$B$7:$B$883,$D391,EUROSTAT_VBE_IND_2005!$C$7:$C$883,"*"&amp;RIGHT($A391,3)&amp;"*",EUROSTAT_VBE_IND_2005!$D$7:$D$883,"328*"))/1000-(SUMIFS(EUROSTAT_VBE_IND_2005!S$7:S$883,EUROSTAT_VBE_IND_2005!$B$7:$B$883,$D391,EUROSTAT_VBE_IND_2005!$C$7:$C$883,"*"&amp;RIGHT($A391,3)&amp;"*",EUROSTAT_VBE_IND_2005!$D$7:$D$883,"3285*"))/1000</f>
        <v>0</v>
      </c>
      <c r="W391" s="17">
        <f>(SUMIFS(EUROSTAT_VBE_IND_2005!T$7:T$883,EUROSTAT_VBE_IND_2005!$B$7:$B$883,$D391,EUROSTAT_VBE_IND_2005!$C$7:$C$883,"*"&amp;RIGHT($A391,3)&amp;"*",EUROSTAT_VBE_IND_2005!$D$7:$D$883,"328*"))/1000-(SUMIFS(EUROSTAT_VBE_IND_2005!T$7:T$883,EUROSTAT_VBE_IND_2005!$B$7:$B$883,$D391,EUROSTAT_VBE_IND_2005!$C$7:$C$883,"*"&amp;RIGHT($A391,3)&amp;"*",EUROSTAT_VBE_IND_2005!$D$7:$D$883,"3285*"))/1000</f>
        <v>0</v>
      </c>
      <c r="X391" s="17">
        <f>(SUMIFS(EUROSTAT_VBE_IND_2005!U$7:U$883,EUROSTAT_VBE_IND_2005!$B$7:$B$883,$D391,EUROSTAT_VBE_IND_2005!$C$7:$C$883,"*"&amp;RIGHT($A391,3)&amp;"*",EUROSTAT_VBE_IND_2005!$D$7:$D$883,"328*"))/1000-(SUMIFS(EUROSTAT_VBE_IND_2005!U$7:U$883,EUROSTAT_VBE_IND_2005!$B$7:$B$883,$D391,EUROSTAT_VBE_IND_2005!$C$7:$C$883,"*"&amp;RIGHT($A391,3)&amp;"*",EUROSTAT_VBE_IND_2005!$D$7:$D$883,"3285*"))/1000</f>
        <v>0</v>
      </c>
      <c r="Y391" s="17">
        <f>(SUMIFS(EUROSTAT_VBE_IND_2005!V$7:V$883,EUROSTAT_VBE_IND_2005!$B$7:$B$883,$D391,EUROSTAT_VBE_IND_2005!$C$7:$C$883,"*"&amp;RIGHT($A391,3)&amp;"*",EUROSTAT_VBE_IND_2005!$D$7:$D$883,"328*"))/1000-(SUMIFS(EUROSTAT_VBE_IND_2005!V$7:V$883,EUROSTAT_VBE_IND_2005!$B$7:$B$883,$D391,EUROSTAT_VBE_IND_2005!$C$7:$C$883,"*"&amp;RIGHT($A391,3)&amp;"*",EUROSTAT_VBE_IND_2005!$D$7:$D$883,"3285*"))/1000</f>
        <v>0</v>
      </c>
      <c r="Z391" s="17">
        <f>(SUMIFS(EUROSTAT_VBE_IND_2005!W$7:W$883,EUROSTAT_VBE_IND_2005!$B$7:$B$883,$D391,EUROSTAT_VBE_IND_2005!$C$7:$C$883,"*"&amp;RIGHT($A391,3)&amp;"*",EUROSTAT_VBE_IND_2005!$D$7:$D$883,"328*"))/1000-(SUMIFS(EUROSTAT_VBE_IND_2005!W$7:W$883,EUROSTAT_VBE_IND_2005!$B$7:$B$883,$D391,EUROSTAT_VBE_IND_2005!$C$7:$C$883,"*"&amp;RIGHT($A391,3)&amp;"*",EUROSTAT_VBE_IND_2005!$D$7:$D$883,"3285*"))/1000</f>
        <v>0</v>
      </c>
      <c r="AA391" s="17">
        <f>(SUMIFS(EUROSTAT_VBE_IND_2005!X$7:X$883,EUROSTAT_VBE_IND_2005!$B$7:$B$883,$D391,EUROSTAT_VBE_IND_2005!$C$7:$C$883,"*"&amp;RIGHT($A391,3)&amp;"*",EUROSTAT_VBE_IND_2005!$D$7:$D$883,"328*"))/1000-(SUMIFS(EUROSTAT_VBE_IND_2005!X$7:X$883,EUROSTAT_VBE_IND_2005!$B$7:$B$883,$D391,EUROSTAT_VBE_IND_2005!$C$7:$C$883,"*"&amp;RIGHT($A391,3)&amp;"*",EUROSTAT_VBE_IND_2005!$D$7:$D$883,"3285*"))/1000</f>
        <v>0</v>
      </c>
      <c r="AB391" s="17">
        <f>(SUMIFS(EUROSTAT_VBE_IND_2005!AA$7:AA$883,EUROSTAT_VBE_IND_2005!$B$7:$B$883,$D391,EUROSTAT_VBE_IND_2005!$C$7:$C$883,"*"&amp;RIGHT($A391,3)&amp;"*",EUROSTAT_VBE_IND_2005!$D$7:$D$883,"328*"))/1000-(SUMIFS(EUROSTAT_VBE_IND_2005!AA$7:AA$883,EUROSTAT_VBE_IND_2005!$B$7:$B$883,$D391,EUROSTAT_VBE_IND_2005!$C$7:$C$883,"*"&amp;RIGHT($A391,3)&amp;"*",EUROSTAT_VBE_IND_2005!$D$7:$D$883,"3285*"))/1000</f>
        <v>0</v>
      </c>
      <c r="AC391" s="17">
        <f>(SUMIFS(EUROSTAT_VBE_IND_2005!AB$7:AB$883,EUROSTAT_VBE_IND_2005!$B$7:$B$883,$D391,EUROSTAT_VBE_IND_2005!$C$7:$C$883,"*"&amp;RIGHT($A391,3)&amp;"*",EUROSTAT_VBE_IND_2005!$D$7:$D$883,"328*"))/1000-(SUMIFS(EUROSTAT_VBE_IND_2005!AB$7:AB$883,EUROSTAT_VBE_IND_2005!$B$7:$B$883,$D391,EUROSTAT_VBE_IND_2005!$C$7:$C$883,"*"&amp;RIGHT($A391,3)&amp;"*",EUROSTAT_VBE_IND_2005!$D$7:$D$883,"3285*"))/1000</f>
        <v>0</v>
      </c>
      <c r="AD391" s="17">
        <f>(SUMIFS(EUROSTAT_VBE_IND_2005!AC$7:AC$883,EUROSTAT_VBE_IND_2005!$B$7:$B$883,$D391,EUROSTAT_VBE_IND_2005!$C$7:$C$883,"*"&amp;RIGHT($A391,3)&amp;"*",EUROSTAT_VBE_IND_2005!$D$7:$D$883,"328*"))/1000-(SUMIFS(EUROSTAT_VBE_IND_2005!AC$7:AC$883,EUROSTAT_VBE_IND_2005!$B$7:$B$883,$D391,EUROSTAT_VBE_IND_2005!$C$7:$C$883,"*"&amp;RIGHT($A391,3)&amp;"*",EUROSTAT_VBE_IND_2005!$D$7:$D$883,"3285*"))/1000</f>
        <v>0</v>
      </c>
      <c r="AE391" s="17">
        <f>(SUMIFS(EUROSTAT_VBE_IND_2005!AD$7:AD$883,EUROSTAT_VBE_IND_2005!$B$7:$B$883,$D391,EUROSTAT_VBE_IND_2005!$C$7:$C$883,"*"&amp;RIGHT($A391,3)&amp;"*",EUROSTAT_VBE_IND_2005!$D$7:$D$883,"328*"))/1000-(SUMIFS(EUROSTAT_VBE_IND_2005!AD$7:AD$883,EUROSTAT_VBE_IND_2005!$B$7:$B$883,$D391,EUROSTAT_VBE_IND_2005!$C$7:$C$883,"*"&amp;RIGHT($A391,3)&amp;"*",EUROSTAT_VBE_IND_2005!$D$7:$D$883,"3285*"))/1000</f>
        <v>0</v>
      </c>
      <c r="AF391" s="17">
        <f>(SUMIFS(EUROSTAT_VBE_IND_2005!AE$7:AE$883,EUROSTAT_VBE_IND_2005!$B$7:$B$883,$D391,EUROSTAT_VBE_IND_2005!$C$7:$C$883,"*"&amp;RIGHT($A391,3)&amp;"*",EUROSTAT_VBE_IND_2005!$D$7:$D$883,"328*"))/1000-(SUMIFS(EUROSTAT_VBE_IND_2005!AE$7:AE$883,EUROSTAT_VBE_IND_2005!$B$7:$B$883,$D391,EUROSTAT_VBE_IND_2005!$C$7:$C$883,"*"&amp;RIGHT($A391,3)&amp;"*",EUROSTAT_VBE_IND_2005!$D$7:$D$883,"3285*"))/1000</f>
        <v>0</v>
      </c>
      <c r="AG391" s="17">
        <f>(SUMIFS(EUROSTAT_VBE_IND_2005!AF$7:AF$883,EUROSTAT_VBE_IND_2005!$B$7:$B$883,$D391,EUROSTAT_VBE_IND_2005!$C$7:$C$883,"*"&amp;RIGHT($A391,3)&amp;"*",EUROSTAT_VBE_IND_2005!$D$7:$D$883,"328*"))/1000-(SUMIFS(EUROSTAT_VBE_IND_2005!AF$7:AF$883,EUROSTAT_VBE_IND_2005!$B$7:$B$883,$D391,EUROSTAT_VBE_IND_2005!$C$7:$C$883,"*"&amp;RIGHT($A391,3)&amp;"*",EUROSTAT_VBE_IND_2005!$D$7:$D$883,"3285*"))/1000</f>
        <v>0</v>
      </c>
      <c r="AH391" s="17">
        <f>(SUMIFS(EUROSTAT_VBE_IND_2005!AH$7:AH$883,EUROSTAT_VBE_IND_2005!$B$7:$B$883,$D391,EUROSTAT_VBE_IND_2005!$C$7:$C$883,"*"&amp;RIGHT($A391,3)&amp;"*",EUROSTAT_VBE_IND_2005!$D$7:$D$883,"328*"))/1000-(SUMIFS(EUROSTAT_VBE_IND_2005!AH$7:AH$883,EUROSTAT_VBE_IND_2005!$B$7:$B$883,$D391,EUROSTAT_VBE_IND_2005!$C$7:$C$883,"*"&amp;RIGHT($A391,3)&amp;"*",EUROSTAT_VBE_IND_2005!$D$7:$D$883,"3285*"))/1000</f>
        <v>0</v>
      </c>
      <c r="AI391" s="17">
        <f>(SUMIFS(EUROSTAT_VBE_IND_2005!AI$7:AI$883,EUROSTAT_VBE_IND_2005!$B$7:$B$883,$D391,EUROSTAT_VBE_IND_2005!$C$7:$C$883,"*"&amp;RIGHT($A391,3)&amp;"*",EUROSTAT_VBE_IND_2005!$D$7:$D$883,"328*"))/1000-(SUMIFS(EUROSTAT_VBE_IND_2005!AI$7:AI$883,EUROSTAT_VBE_IND_2005!$B$7:$B$883,$D391,EUROSTAT_VBE_IND_2005!$C$7:$C$883,"*"&amp;RIGHT($A391,3)&amp;"*",EUROSTAT_VBE_IND_2005!$D$7:$D$883,"3285*"))/1000</f>
        <v>0</v>
      </c>
      <c r="AJ391" s="17">
        <f>(SUMIFS(EUROSTAT_VBE_IND_2005!AJ$7:AJ$883,EUROSTAT_VBE_IND_2005!$B$7:$B$883,$D391,EUROSTAT_VBE_IND_2005!$C$7:$C$883,"*"&amp;RIGHT($A391,3)&amp;"*",EUROSTAT_VBE_IND_2005!$D$7:$D$883,"328*"))/1000-(SUMIFS(EUROSTAT_VBE_IND_2005!AJ$7:AJ$883,EUROSTAT_VBE_IND_2005!$B$7:$B$883,$D391,EUROSTAT_VBE_IND_2005!$C$7:$C$883,"*"&amp;RIGHT($A391,3)&amp;"*",EUROSTAT_VBE_IND_2005!$D$7:$D$883,"3285*"))/1000</f>
        <v>0</v>
      </c>
      <c r="AK391" s="17">
        <f>(SUMIFS(EUROSTAT_VBE_IND_2005!AK$7:AK$883,EUROSTAT_VBE_IND_2005!$B$7:$B$883,$D391,EUROSTAT_VBE_IND_2005!$C$7:$C$883,"*"&amp;RIGHT($A391,3)&amp;"*",EUROSTAT_VBE_IND_2005!$D$7:$D$883,"328*"))/1000-(SUMIFS(EUROSTAT_VBE_IND_2005!AK$7:AK$883,EUROSTAT_VBE_IND_2005!$B$7:$B$883,$D391,EUROSTAT_VBE_IND_2005!$C$7:$C$883,"*"&amp;RIGHT($A391,3)&amp;"*",EUROSTAT_VBE_IND_2005!$D$7:$D$883,"3285*"))/1000</f>
        <v>0</v>
      </c>
      <c r="AL391" s="198"/>
      <c r="AM391" s="198"/>
      <c r="AN391" s="198"/>
      <c r="AO391" s="17">
        <f>(SUMIFS(EUROSTAT_VBE_IND_2005!Y$7:Y$883,EUROSTAT_VBE_IND_2005!$B$7:$B$883,$D391,EUROSTAT_VBE_IND_2005!$C$7:$C$883,"*"&amp;RIGHT($A391,3)&amp;"*",EUROSTAT_VBE_IND_2005!$D$7:$D$883,"328*"))/1000-(SUMIFS(EUROSTAT_VBE_IND_2005!Y$7:Y$883,EUROSTAT_VBE_IND_2005!$B$7:$B$883,$D391,EUROSTAT_VBE_IND_2005!$C$7:$C$883,"*"&amp;RIGHT($A391,3)&amp;"*",EUROSTAT_VBE_IND_2005!$D$7:$D$883,"3285*"))/1000</f>
        <v>0</v>
      </c>
      <c r="AP391" s="17">
        <f>(SUMIFS(EUROSTAT_VBE_IND_2005!Z$7:Z$883,EUROSTAT_VBE_IND_2005!$B$7:$B$883,$D391,EUROSTAT_VBE_IND_2005!$C$7:$C$883,"*"&amp;RIGHT($A391,3)&amp;"*",EUROSTAT_VBE_IND_2005!$D$7:$D$883,"328*"))/1000-(SUMIFS(EUROSTAT_VBE_IND_2005!Z$7:Z$883,EUROSTAT_VBE_IND_2005!$B$7:$B$883,$D391,EUROSTAT_VBE_IND_2005!$C$7:$C$883,"*"&amp;RIGHT($A391,3)&amp;"*",EUROSTAT_VBE_IND_2005!$D$7:$D$883,"3285*"))/1000</f>
        <v>0</v>
      </c>
      <c r="AQ391" s="17">
        <f>(SUMIFS(EUROSTAT_VBE_IND_2005!AG$7:AG$883,EUROSTAT_VBE_IND_2005!$B$7:$B$883,$D391,EUROSTAT_VBE_IND_2005!$C$7:$C$883,"*"&amp;RIGHT($A391,3)&amp;"*",EUROSTAT_VBE_IND_2005!$D$7:$D$883,"328*"))/1000-(SUMIFS(EUROSTAT_VBE_IND_2005!AG$7:AG$883,EUROSTAT_VBE_IND_2005!$B$7:$B$883,$D391,EUROSTAT_VBE_IND_2005!$C$7:$C$883,"*"&amp;RIGHT($A391,3)&amp;"*",EUROSTAT_VBE_IND_2005!$D$7:$D$883,"3285*"))/1000</f>
        <v>0</v>
      </c>
    </row>
    <row r="392" spans="1:43">
      <c r="A392" t="str">
        <f>LEFT(EUROSTAT_VBE_IND_2005!$C$630,8)</f>
        <v>B_101852</v>
      </c>
      <c r="B392" s="28" t="s">
        <v>217</v>
      </c>
      <c r="C392" t="s">
        <v>293</v>
      </c>
      <c r="D392" t="s">
        <v>55</v>
      </c>
      <c r="E392" t="s">
        <v>239</v>
      </c>
      <c r="F392" t="s">
        <v>259</v>
      </c>
      <c r="G392" s="17">
        <f>(SUMIFS(EUROSTAT_VBE_IND_2005!E$7:E$883,EUROSTAT_VBE_IND_2005!$B$7:$B$883,$D392,EUROSTAT_VBE_IND_2005!$C$7:$C$883,"*"&amp;RIGHT($A392,3)&amp;"*",EUROSTAT_VBE_IND_2005!$D$7:$D$883,"4100*"))/1000+(SUMIFS(EUROSTAT_VBE_IND_2005!E$7:E$883,EUROSTAT_VBE_IND_2005!$B$7:$B$883,$D392,EUROSTAT_VBE_IND_2005!$C$7:$C$883,"*"&amp;RIGHT($A392,3)&amp;"*",EUROSTAT_VBE_IND_2005!$D$7:$D$883,"4230*"))/1000+(SUMIFS(EUROSTAT_VBE_IND_2005!E$7:E$883,EUROSTAT_VBE_IND_2005!$B$7:$B$883,$D392,EUROSTAT_VBE_IND_2005!$C$7:$C$883,"*"&amp;RIGHT($A392,3)&amp;"*",EUROSTAT_VBE_IND_2005!$D$7:$D$883,"4240*"))/1000+(SUMIFS(EUROSTAT_VBE_IND_2005!E$7:E$883,EUROSTAT_VBE_IND_2005!$B$7:$B$883,$D392,EUROSTAT_VBE_IND_2005!$C$7:$C$883,"*"&amp;RIGHT($A392,3)&amp;"*",EUROSTAT_VBE_IND_2005!$D$7:$D$883,"3106*"))/1000</f>
        <v>1.644</v>
      </c>
      <c r="H392" s="17">
        <f>(SUMIFS(EUROSTAT_VBE_IND_2005!F$7:F$883,EUROSTAT_VBE_IND_2005!$B$7:$B$883,$D392,EUROSTAT_VBE_IND_2005!$C$7:$C$883,"*"&amp;RIGHT($A392,3)&amp;"*",EUROSTAT_VBE_IND_2005!$D$7:$D$883,"4100*"))/1000+(SUMIFS(EUROSTAT_VBE_IND_2005!F$7:F$883,EUROSTAT_VBE_IND_2005!$B$7:$B$883,$D392,EUROSTAT_VBE_IND_2005!$C$7:$C$883,"*"&amp;RIGHT($A392,3)&amp;"*",EUROSTAT_VBE_IND_2005!$D$7:$D$883,"4230*"))/1000+(SUMIFS(EUROSTAT_VBE_IND_2005!F$7:F$883,EUROSTAT_VBE_IND_2005!$B$7:$B$883,$D392,EUROSTAT_VBE_IND_2005!$C$7:$C$883,"*"&amp;RIGHT($A392,3)&amp;"*",EUROSTAT_VBE_IND_2005!$D$7:$D$883,"4240*"))/1000+(SUMIFS(EUROSTAT_VBE_IND_2005!F$7:F$883,EUROSTAT_VBE_IND_2005!$B$7:$B$883,$D392,EUROSTAT_VBE_IND_2005!$C$7:$C$883,"*"&amp;RIGHT($A392,3)&amp;"*",EUROSTAT_VBE_IND_2005!$D$7:$D$883,"3106*"))/1000</f>
        <v>3.239</v>
      </c>
      <c r="I392" s="17">
        <f>(SUMIFS(EUROSTAT_VBE_IND_2005!G$7:G$883,EUROSTAT_VBE_IND_2005!$B$7:$B$883,$D392,EUROSTAT_VBE_IND_2005!$C$7:$C$883,"*"&amp;RIGHT($A392,3)&amp;"*",EUROSTAT_VBE_IND_2005!$D$7:$D$883,"4100*"))/1000+(SUMIFS(EUROSTAT_VBE_IND_2005!G$7:G$883,EUROSTAT_VBE_IND_2005!$B$7:$B$883,$D392,EUROSTAT_VBE_IND_2005!$C$7:$C$883,"*"&amp;RIGHT($A392,3)&amp;"*",EUROSTAT_VBE_IND_2005!$D$7:$D$883,"4230*"))/1000+(SUMIFS(EUROSTAT_VBE_IND_2005!G$7:G$883,EUROSTAT_VBE_IND_2005!$B$7:$B$883,$D392,EUROSTAT_VBE_IND_2005!$C$7:$C$883,"*"&amp;RIGHT($A392,3)&amp;"*",EUROSTAT_VBE_IND_2005!$D$7:$D$883,"4240*"))/1000+(SUMIFS(EUROSTAT_VBE_IND_2005!G$7:G$883,EUROSTAT_VBE_IND_2005!$B$7:$B$883,$D392,EUROSTAT_VBE_IND_2005!$C$7:$C$883,"*"&amp;RIGHT($A392,3)&amp;"*",EUROSTAT_VBE_IND_2005!$D$7:$D$883,"3106*"))/1000</f>
        <v>0.08</v>
      </c>
      <c r="J392" s="198"/>
      <c r="K392" s="17">
        <f>(SUMIFS(EUROSTAT_VBE_IND_2005!H$7:H$883,EUROSTAT_VBE_IND_2005!$B$7:$B$883,$D392,EUROSTAT_VBE_IND_2005!$C$7:$C$883,"*"&amp;RIGHT($A392,3)&amp;"*",EUROSTAT_VBE_IND_2005!$D$7:$D$883,"4100*"))/1000+(SUMIFS(EUROSTAT_VBE_IND_2005!H$7:H$883,EUROSTAT_VBE_IND_2005!$B$7:$B$883,$D392,EUROSTAT_VBE_IND_2005!$C$7:$C$883,"*"&amp;RIGHT($A392,3)&amp;"*",EUROSTAT_VBE_IND_2005!$D$7:$D$883,"4230*"))/1000+(SUMIFS(EUROSTAT_VBE_IND_2005!H$7:H$883,EUROSTAT_VBE_IND_2005!$B$7:$B$883,$D392,EUROSTAT_VBE_IND_2005!$C$7:$C$883,"*"&amp;RIGHT($A392,3)&amp;"*",EUROSTAT_VBE_IND_2005!$D$7:$D$883,"4240*"))/1000+(SUMIFS(EUROSTAT_VBE_IND_2005!H$7:H$883,EUROSTAT_VBE_IND_2005!$B$7:$B$883,$D392,EUROSTAT_VBE_IND_2005!$C$7:$C$883,"*"&amp;RIGHT($A392,3)&amp;"*",EUROSTAT_VBE_IND_2005!$D$7:$D$883,"3106*"))/1000</f>
        <v>0</v>
      </c>
      <c r="L392" s="17">
        <f>(SUMIFS(EUROSTAT_VBE_IND_2005!I$7:I$883,EUROSTAT_VBE_IND_2005!$B$7:$B$883,$D392,EUROSTAT_VBE_IND_2005!$C$7:$C$883,"*"&amp;RIGHT($A392,3)&amp;"*",EUROSTAT_VBE_IND_2005!$D$7:$D$883,"4100*"))/1000+(SUMIFS(EUROSTAT_VBE_IND_2005!I$7:I$883,EUROSTAT_VBE_IND_2005!$B$7:$B$883,$D392,EUROSTAT_VBE_IND_2005!$C$7:$C$883,"*"&amp;RIGHT($A392,3)&amp;"*",EUROSTAT_VBE_IND_2005!$D$7:$D$883,"4230*"))/1000+(SUMIFS(EUROSTAT_VBE_IND_2005!I$7:I$883,EUROSTAT_VBE_IND_2005!$B$7:$B$883,$D392,EUROSTAT_VBE_IND_2005!$C$7:$C$883,"*"&amp;RIGHT($A392,3)&amp;"*",EUROSTAT_VBE_IND_2005!$D$7:$D$883,"4240*"))/1000+(SUMIFS(EUROSTAT_VBE_IND_2005!I$7:I$883,EUROSTAT_VBE_IND_2005!$B$7:$B$883,$D392,EUROSTAT_VBE_IND_2005!$C$7:$C$883,"*"&amp;RIGHT($A392,3)&amp;"*",EUROSTAT_VBE_IND_2005!$D$7:$D$883,"3106*"))/1000</f>
        <v>2.464</v>
      </c>
      <c r="M392" s="17">
        <f>(SUMIFS(EUROSTAT_VBE_IND_2005!J$7:J$883,EUROSTAT_VBE_IND_2005!$B$7:$B$883,$D392,EUROSTAT_VBE_IND_2005!$C$7:$C$883,"*"&amp;RIGHT($A392,3)&amp;"*",EUROSTAT_VBE_IND_2005!$D$7:$D$883,"4100*"))/1000+(SUMIFS(EUROSTAT_VBE_IND_2005!J$7:J$883,EUROSTAT_VBE_IND_2005!$B$7:$B$883,$D392,EUROSTAT_VBE_IND_2005!$C$7:$C$883,"*"&amp;RIGHT($A392,3)&amp;"*",EUROSTAT_VBE_IND_2005!$D$7:$D$883,"4230*"))/1000+(SUMIFS(EUROSTAT_VBE_IND_2005!J$7:J$883,EUROSTAT_VBE_IND_2005!$B$7:$B$883,$D392,EUROSTAT_VBE_IND_2005!$C$7:$C$883,"*"&amp;RIGHT($A392,3)&amp;"*",EUROSTAT_VBE_IND_2005!$D$7:$D$883,"4240*"))/1000+(SUMIFS(EUROSTAT_VBE_IND_2005!J$7:J$883,EUROSTAT_VBE_IND_2005!$B$7:$B$883,$D392,EUROSTAT_VBE_IND_2005!$C$7:$C$883,"*"&amp;RIGHT($A392,3)&amp;"*",EUROSTAT_VBE_IND_2005!$D$7:$D$883,"3106*"))/1000</f>
        <v>0</v>
      </c>
      <c r="N392" s="17">
        <f>(SUMIFS(EUROSTAT_VBE_IND_2005!K$7:K$883,EUROSTAT_VBE_IND_2005!$B$7:$B$883,$D392,EUROSTAT_VBE_IND_2005!$C$7:$C$883,"*"&amp;RIGHT($A392,3)&amp;"*",EUROSTAT_VBE_IND_2005!$D$7:$D$883,"4100*"))/1000+(SUMIFS(EUROSTAT_VBE_IND_2005!K$7:K$883,EUROSTAT_VBE_IND_2005!$B$7:$B$883,$D392,EUROSTAT_VBE_IND_2005!$C$7:$C$883,"*"&amp;RIGHT($A392,3)&amp;"*",EUROSTAT_VBE_IND_2005!$D$7:$D$883,"4230*"))/1000+(SUMIFS(EUROSTAT_VBE_IND_2005!K$7:K$883,EUROSTAT_VBE_IND_2005!$B$7:$B$883,$D392,EUROSTAT_VBE_IND_2005!$C$7:$C$883,"*"&amp;RIGHT($A392,3)&amp;"*",EUROSTAT_VBE_IND_2005!$D$7:$D$883,"4240*"))/1000+(SUMIFS(EUROSTAT_VBE_IND_2005!K$7:K$883,EUROSTAT_VBE_IND_2005!$B$7:$B$883,$D392,EUROSTAT_VBE_IND_2005!$C$7:$C$883,"*"&amp;RIGHT($A392,3)&amp;"*",EUROSTAT_VBE_IND_2005!$D$7:$D$883,"3106*"))/1000</f>
        <v>0.266</v>
      </c>
      <c r="O392" s="17">
        <f>(SUMIFS(EUROSTAT_VBE_IND_2005!L$7:L$883,EUROSTAT_VBE_IND_2005!$B$7:$B$883,$D392,EUROSTAT_VBE_IND_2005!$C$7:$C$883,"*"&amp;RIGHT($A392,3)&amp;"*",EUROSTAT_VBE_IND_2005!$D$7:$D$883,"4100*"))/1000+(SUMIFS(EUROSTAT_VBE_IND_2005!L$7:L$883,EUROSTAT_VBE_IND_2005!$B$7:$B$883,$D392,EUROSTAT_VBE_IND_2005!$C$7:$C$883,"*"&amp;RIGHT($A392,3)&amp;"*",EUROSTAT_VBE_IND_2005!$D$7:$D$883,"4230*"))/1000+(SUMIFS(EUROSTAT_VBE_IND_2005!L$7:L$883,EUROSTAT_VBE_IND_2005!$B$7:$B$883,$D392,EUROSTAT_VBE_IND_2005!$C$7:$C$883,"*"&amp;RIGHT($A392,3)&amp;"*",EUROSTAT_VBE_IND_2005!$D$7:$D$883,"4240*"))/1000+(SUMIFS(EUROSTAT_VBE_IND_2005!L$7:L$883,EUROSTAT_VBE_IND_2005!$B$7:$B$883,$D392,EUROSTAT_VBE_IND_2005!$C$7:$C$883,"*"&amp;RIGHT($A392,3)&amp;"*",EUROSTAT_VBE_IND_2005!$D$7:$D$883,"3106*"))/1000</f>
        <v>0.352</v>
      </c>
      <c r="P392" s="17">
        <f>(SUMIFS(EUROSTAT_VBE_IND_2005!M$7:M$883,EUROSTAT_VBE_IND_2005!$B$7:$B$883,$D392,EUROSTAT_VBE_IND_2005!$C$7:$C$883,"*"&amp;RIGHT($A392,3)&amp;"*",EUROSTAT_VBE_IND_2005!$D$7:$D$883,"4100*"))/1000+(SUMIFS(EUROSTAT_VBE_IND_2005!M$7:M$883,EUROSTAT_VBE_IND_2005!$B$7:$B$883,$D392,EUROSTAT_VBE_IND_2005!$C$7:$C$883,"*"&amp;RIGHT($A392,3)&amp;"*",EUROSTAT_VBE_IND_2005!$D$7:$D$883,"4230*"))/1000+(SUMIFS(EUROSTAT_VBE_IND_2005!M$7:M$883,EUROSTAT_VBE_IND_2005!$B$7:$B$883,$D392,EUROSTAT_VBE_IND_2005!$C$7:$C$883,"*"&amp;RIGHT($A392,3)&amp;"*",EUROSTAT_VBE_IND_2005!$D$7:$D$883,"4240*"))/1000+(SUMIFS(EUROSTAT_VBE_IND_2005!M$7:M$883,EUROSTAT_VBE_IND_2005!$B$7:$B$883,$D392,EUROSTAT_VBE_IND_2005!$C$7:$C$883,"*"&amp;RIGHT($A392,3)&amp;"*",EUROSTAT_VBE_IND_2005!$D$7:$D$883,"3106*"))/1000</f>
        <v>0</v>
      </c>
      <c r="Q392" s="17">
        <f>(SUMIFS(EUROSTAT_VBE_IND_2005!N$7:N$883,EUROSTAT_VBE_IND_2005!$B$7:$B$883,$D392,EUROSTAT_VBE_IND_2005!$C$7:$C$883,"*"&amp;RIGHT($A392,3)&amp;"*",EUROSTAT_VBE_IND_2005!$D$7:$D$883,"4100*"))/1000+(SUMIFS(EUROSTAT_VBE_IND_2005!N$7:N$883,EUROSTAT_VBE_IND_2005!$B$7:$B$883,$D392,EUROSTAT_VBE_IND_2005!$C$7:$C$883,"*"&amp;RIGHT($A392,3)&amp;"*",EUROSTAT_VBE_IND_2005!$D$7:$D$883,"4230*"))/1000+(SUMIFS(EUROSTAT_VBE_IND_2005!N$7:N$883,EUROSTAT_VBE_IND_2005!$B$7:$B$883,$D392,EUROSTAT_VBE_IND_2005!$C$7:$C$883,"*"&amp;RIGHT($A392,3)&amp;"*",EUROSTAT_VBE_IND_2005!$D$7:$D$883,"4240*"))/1000+(SUMIFS(EUROSTAT_VBE_IND_2005!N$7:N$883,EUROSTAT_VBE_IND_2005!$B$7:$B$883,$D392,EUROSTAT_VBE_IND_2005!$C$7:$C$883,"*"&amp;RIGHT($A392,3)&amp;"*",EUROSTAT_VBE_IND_2005!$D$7:$D$883,"3106*"))/1000</f>
        <v>1.873</v>
      </c>
      <c r="R392" s="17">
        <f>(SUMIFS(EUROSTAT_VBE_IND_2005!O$7:O$883,EUROSTAT_VBE_IND_2005!$B$7:$B$883,$D392,EUROSTAT_VBE_IND_2005!$C$7:$C$883,"*"&amp;RIGHT($A392,3)&amp;"*",EUROSTAT_VBE_IND_2005!$D$7:$D$883,"4100*"))/1000+(SUMIFS(EUROSTAT_VBE_IND_2005!O$7:O$883,EUROSTAT_VBE_IND_2005!$B$7:$B$883,$D392,EUROSTAT_VBE_IND_2005!$C$7:$C$883,"*"&amp;RIGHT($A392,3)&amp;"*",EUROSTAT_VBE_IND_2005!$D$7:$D$883,"4230*"))/1000+(SUMIFS(EUROSTAT_VBE_IND_2005!O$7:O$883,EUROSTAT_VBE_IND_2005!$B$7:$B$883,$D392,EUROSTAT_VBE_IND_2005!$C$7:$C$883,"*"&amp;RIGHT($A392,3)&amp;"*",EUROSTAT_VBE_IND_2005!$D$7:$D$883,"4240*"))/1000+(SUMIFS(EUROSTAT_VBE_IND_2005!O$7:O$883,EUROSTAT_VBE_IND_2005!$B$7:$B$883,$D392,EUROSTAT_VBE_IND_2005!$C$7:$C$883,"*"&amp;RIGHT($A392,3)&amp;"*",EUROSTAT_VBE_IND_2005!$D$7:$D$883,"3106*"))/1000</f>
        <v>0</v>
      </c>
      <c r="S392" s="17">
        <f>(SUMIFS(EUROSTAT_VBE_IND_2005!P$7:P$883,EUROSTAT_VBE_IND_2005!$B$7:$B$883,$D392,EUROSTAT_VBE_IND_2005!$C$7:$C$883,"*"&amp;RIGHT($A392,3)&amp;"*",EUROSTAT_VBE_IND_2005!$D$7:$D$883,"4100*"))/1000+(SUMIFS(EUROSTAT_VBE_IND_2005!P$7:P$883,EUROSTAT_VBE_IND_2005!$B$7:$B$883,$D392,EUROSTAT_VBE_IND_2005!$C$7:$C$883,"*"&amp;RIGHT($A392,3)&amp;"*",EUROSTAT_VBE_IND_2005!$D$7:$D$883,"4230*"))/1000+(SUMIFS(EUROSTAT_VBE_IND_2005!P$7:P$883,EUROSTAT_VBE_IND_2005!$B$7:$B$883,$D392,EUROSTAT_VBE_IND_2005!$C$7:$C$883,"*"&amp;RIGHT($A392,3)&amp;"*",EUROSTAT_VBE_IND_2005!$D$7:$D$883,"4240*"))/1000+(SUMIFS(EUROSTAT_VBE_IND_2005!P$7:P$883,EUROSTAT_VBE_IND_2005!$B$7:$B$883,$D392,EUROSTAT_VBE_IND_2005!$C$7:$C$883,"*"&amp;RIGHT($A392,3)&amp;"*",EUROSTAT_VBE_IND_2005!$D$7:$D$883,"3106*"))/1000</f>
        <v>7.834</v>
      </c>
      <c r="T392" s="17">
        <f>(SUMIFS(EUROSTAT_VBE_IND_2005!Q$7:Q$883,EUROSTAT_VBE_IND_2005!$B$7:$B$883,$D392,EUROSTAT_VBE_IND_2005!$C$7:$C$883,"*"&amp;RIGHT($A392,3)&amp;"*",EUROSTAT_VBE_IND_2005!$D$7:$D$883,"4100*"))/1000+(SUMIFS(EUROSTAT_VBE_IND_2005!Q$7:Q$883,EUROSTAT_VBE_IND_2005!$B$7:$B$883,$D392,EUROSTAT_VBE_IND_2005!$C$7:$C$883,"*"&amp;RIGHT($A392,3)&amp;"*",EUROSTAT_VBE_IND_2005!$D$7:$D$883,"4230*"))/1000+(SUMIFS(EUROSTAT_VBE_IND_2005!Q$7:Q$883,EUROSTAT_VBE_IND_2005!$B$7:$B$883,$D392,EUROSTAT_VBE_IND_2005!$C$7:$C$883,"*"&amp;RIGHT($A392,3)&amp;"*",EUROSTAT_VBE_IND_2005!$D$7:$D$883,"4240*"))/1000+(SUMIFS(EUROSTAT_VBE_IND_2005!Q$7:Q$883,EUROSTAT_VBE_IND_2005!$B$7:$B$883,$D392,EUROSTAT_VBE_IND_2005!$C$7:$C$883,"*"&amp;RIGHT($A392,3)&amp;"*",EUROSTAT_VBE_IND_2005!$D$7:$D$883,"3106*"))/1000</f>
        <v>0</v>
      </c>
      <c r="U392" s="17">
        <f>(SUMIFS(EUROSTAT_VBE_IND_2005!R$7:R$883,EUROSTAT_VBE_IND_2005!$B$7:$B$883,$D392,EUROSTAT_VBE_IND_2005!$C$7:$C$883,"*"&amp;RIGHT($A392,3)&amp;"*",EUROSTAT_VBE_IND_2005!$D$7:$D$883,"4100*"))/1000+(SUMIFS(EUROSTAT_VBE_IND_2005!R$7:R$883,EUROSTAT_VBE_IND_2005!$B$7:$B$883,$D392,EUROSTAT_VBE_IND_2005!$C$7:$C$883,"*"&amp;RIGHT($A392,3)&amp;"*",EUROSTAT_VBE_IND_2005!$D$7:$D$883,"4230*"))/1000+(SUMIFS(EUROSTAT_VBE_IND_2005!R$7:R$883,EUROSTAT_VBE_IND_2005!$B$7:$B$883,$D392,EUROSTAT_VBE_IND_2005!$C$7:$C$883,"*"&amp;RIGHT($A392,3)&amp;"*",EUROSTAT_VBE_IND_2005!$D$7:$D$883,"4240*"))/1000+(SUMIFS(EUROSTAT_VBE_IND_2005!R$7:R$883,EUROSTAT_VBE_IND_2005!$B$7:$B$883,$D392,EUROSTAT_VBE_IND_2005!$C$7:$C$883,"*"&amp;RIGHT($A392,3)&amp;"*",EUROSTAT_VBE_IND_2005!$D$7:$D$883,"3106*"))/1000</f>
        <v>0.824</v>
      </c>
      <c r="V392" s="17">
        <f>(SUMIFS(EUROSTAT_VBE_IND_2005!S$7:S$883,EUROSTAT_VBE_IND_2005!$B$7:$B$883,$D392,EUROSTAT_VBE_IND_2005!$C$7:$C$883,"*"&amp;RIGHT($A392,3)&amp;"*",EUROSTAT_VBE_IND_2005!$D$7:$D$883,"4100*"))/1000+(SUMIFS(EUROSTAT_VBE_IND_2005!S$7:S$883,EUROSTAT_VBE_IND_2005!$B$7:$B$883,$D392,EUROSTAT_VBE_IND_2005!$C$7:$C$883,"*"&amp;RIGHT($A392,3)&amp;"*",EUROSTAT_VBE_IND_2005!$D$7:$D$883,"4230*"))/1000+(SUMIFS(EUROSTAT_VBE_IND_2005!S$7:S$883,EUROSTAT_VBE_IND_2005!$B$7:$B$883,$D392,EUROSTAT_VBE_IND_2005!$C$7:$C$883,"*"&amp;RIGHT($A392,3)&amp;"*",EUROSTAT_VBE_IND_2005!$D$7:$D$883,"4240*"))/1000+(SUMIFS(EUROSTAT_VBE_IND_2005!S$7:S$883,EUROSTAT_VBE_IND_2005!$B$7:$B$883,$D392,EUROSTAT_VBE_IND_2005!$C$7:$C$883,"*"&amp;RIGHT($A392,3)&amp;"*",EUROSTAT_VBE_IND_2005!$D$7:$D$883,"3106*"))/1000</f>
        <v>0</v>
      </c>
      <c r="W392" s="17">
        <f>(SUMIFS(EUROSTAT_VBE_IND_2005!T$7:T$883,EUROSTAT_VBE_IND_2005!$B$7:$B$883,$D392,EUROSTAT_VBE_IND_2005!$C$7:$C$883,"*"&amp;RIGHT($A392,3)&amp;"*",EUROSTAT_VBE_IND_2005!$D$7:$D$883,"4100*"))/1000+(SUMIFS(EUROSTAT_VBE_IND_2005!T$7:T$883,EUROSTAT_VBE_IND_2005!$B$7:$B$883,$D392,EUROSTAT_VBE_IND_2005!$C$7:$C$883,"*"&amp;RIGHT($A392,3)&amp;"*",EUROSTAT_VBE_IND_2005!$D$7:$D$883,"4230*"))/1000+(SUMIFS(EUROSTAT_VBE_IND_2005!T$7:T$883,EUROSTAT_VBE_IND_2005!$B$7:$B$883,$D392,EUROSTAT_VBE_IND_2005!$C$7:$C$883,"*"&amp;RIGHT($A392,3)&amp;"*",EUROSTAT_VBE_IND_2005!$D$7:$D$883,"4240*"))/1000+(SUMIFS(EUROSTAT_VBE_IND_2005!T$7:T$883,EUROSTAT_VBE_IND_2005!$B$7:$B$883,$D392,EUROSTAT_VBE_IND_2005!$C$7:$C$883,"*"&amp;RIGHT($A392,3)&amp;"*",EUROSTAT_VBE_IND_2005!$D$7:$D$883,"3106*"))/1000</f>
        <v>0</v>
      </c>
      <c r="X392" s="17">
        <f>(SUMIFS(EUROSTAT_VBE_IND_2005!U$7:U$883,EUROSTAT_VBE_IND_2005!$B$7:$B$883,$D392,EUROSTAT_VBE_IND_2005!$C$7:$C$883,"*"&amp;RIGHT($A392,3)&amp;"*",EUROSTAT_VBE_IND_2005!$D$7:$D$883,"4100*"))/1000+(SUMIFS(EUROSTAT_VBE_IND_2005!U$7:U$883,EUROSTAT_VBE_IND_2005!$B$7:$B$883,$D392,EUROSTAT_VBE_IND_2005!$C$7:$C$883,"*"&amp;RIGHT($A392,3)&amp;"*",EUROSTAT_VBE_IND_2005!$D$7:$D$883,"4230*"))/1000+(SUMIFS(EUROSTAT_VBE_IND_2005!U$7:U$883,EUROSTAT_VBE_IND_2005!$B$7:$B$883,$D392,EUROSTAT_VBE_IND_2005!$C$7:$C$883,"*"&amp;RIGHT($A392,3)&amp;"*",EUROSTAT_VBE_IND_2005!$D$7:$D$883,"4240*"))/1000+(SUMIFS(EUROSTAT_VBE_IND_2005!U$7:U$883,EUROSTAT_VBE_IND_2005!$B$7:$B$883,$D392,EUROSTAT_VBE_IND_2005!$C$7:$C$883,"*"&amp;RIGHT($A392,3)&amp;"*",EUROSTAT_VBE_IND_2005!$D$7:$D$883,"3106*"))/1000</f>
        <v>0</v>
      </c>
      <c r="Y392" s="17">
        <f>(SUMIFS(EUROSTAT_VBE_IND_2005!V$7:V$883,EUROSTAT_VBE_IND_2005!$B$7:$B$883,$D392,EUROSTAT_VBE_IND_2005!$C$7:$C$883,"*"&amp;RIGHT($A392,3)&amp;"*",EUROSTAT_VBE_IND_2005!$D$7:$D$883,"4100*"))/1000+(SUMIFS(EUROSTAT_VBE_IND_2005!V$7:V$883,EUROSTAT_VBE_IND_2005!$B$7:$B$883,$D392,EUROSTAT_VBE_IND_2005!$C$7:$C$883,"*"&amp;RIGHT($A392,3)&amp;"*",EUROSTAT_VBE_IND_2005!$D$7:$D$883,"4230*"))/1000+(SUMIFS(EUROSTAT_VBE_IND_2005!V$7:V$883,EUROSTAT_VBE_IND_2005!$B$7:$B$883,$D392,EUROSTAT_VBE_IND_2005!$C$7:$C$883,"*"&amp;RIGHT($A392,3)&amp;"*",EUROSTAT_VBE_IND_2005!$D$7:$D$883,"4240*"))/1000+(SUMIFS(EUROSTAT_VBE_IND_2005!V$7:V$883,EUROSTAT_VBE_IND_2005!$B$7:$B$883,$D392,EUROSTAT_VBE_IND_2005!$C$7:$C$883,"*"&amp;RIGHT($A392,3)&amp;"*",EUROSTAT_VBE_IND_2005!$D$7:$D$883,"3106*"))/1000</f>
        <v>0.513</v>
      </c>
      <c r="Z392" s="17">
        <f>(SUMIFS(EUROSTAT_VBE_IND_2005!W$7:W$883,EUROSTAT_VBE_IND_2005!$B$7:$B$883,$D392,EUROSTAT_VBE_IND_2005!$C$7:$C$883,"*"&amp;RIGHT($A392,3)&amp;"*",EUROSTAT_VBE_IND_2005!$D$7:$D$883,"4100*"))/1000+(SUMIFS(EUROSTAT_VBE_IND_2005!W$7:W$883,EUROSTAT_VBE_IND_2005!$B$7:$B$883,$D392,EUROSTAT_VBE_IND_2005!$C$7:$C$883,"*"&amp;RIGHT($A392,3)&amp;"*",EUROSTAT_VBE_IND_2005!$D$7:$D$883,"4230*"))/1000+(SUMIFS(EUROSTAT_VBE_IND_2005!W$7:W$883,EUROSTAT_VBE_IND_2005!$B$7:$B$883,$D392,EUROSTAT_VBE_IND_2005!$C$7:$C$883,"*"&amp;RIGHT($A392,3)&amp;"*",EUROSTAT_VBE_IND_2005!$D$7:$D$883,"4240*"))/1000+(SUMIFS(EUROSTAT_VBE_IND_2005!W$7:W$883,EUROSTAT_VBE_IND_2005!$B$7:$B$883,$D392,EUROSTAT_VBE_IND_2005!$C$7:$C$883,"*"&amp;RIGHT($A392,3)&amp;"*",EUROSTAT_VBE_IND_2005!$D$7:$D$883,"3106*"))/1000</f>
        <v>0.141</v>
      </c>
      <c r="AA392" s="17">
        <f>(SUMIFS(EUROSTAT_VBE_IND_2005!X$7:X$883,EUROSTAT_VBE_IND_2005!$B$7:$B$883,$D392,EUROSTAT_VBE_IND_2005!$C$7:$C$883,"*"&amp;RIGHT($A392,3)&amp;"*",EUROSTAT_VBE_IND_2005!$D$7:$D$883,"4100*"))/1000+(SUMIFS(EUROSTAT_VBE_IND_2005!X$7:X$883,EUROSTAT_VBE_IND_2005!$B$7:$B$883,$D392,EUROSTAT_VBE_IND_2005!$C$7:$C$883,"*"&amp;RIGHT($A392,3)&amp;"*",EUROSTAT_VBE_IND_2005!$D$7:$D$883,"4230*"))/1000+(SUMIFS(EUROSTAT_VBE_IND_2005!X$7:X$883,EUROSTAT_VBE_IND_2005!$B$7:$B$883,$D392,EUROSTAT_VBE_IND_2005!$C$7:$C$883,"*"&amp;RIGHT($A392,3)&amp;"*",EUROSTAT_VBE_IND_2005!$D$7:$D$883,"4240*"))/1000+(SUMIFS(EUROSTAT_VBE_IND_2005!X$7:X$883,EUROSTAT_VBE_IND_2005!$B$7:$B$883,$D392,EUROSTAT_VBE_IND_2005!$C$7:$C$883,"*"&amp;RIGHT($A392,3)&amp;"*",EUROSTAT_VBE_IND_2005!$D$7:$D$883,"3106*"))/1000</f>
        <v>0.134</v>
      </c>
      <c r="AB392" s="17">
        <f>(SUMIFS(EUROSTAT_VBE_IND_2005!AA$7:AA$883,EUROSTAT_VBE_IND_2005!$B$7:$B$883,$D392,EUROSTAT_VBE_IND_2005!$C$7:$C$883,"*"&amp;RIGHT($A392,3)&amp;"*",EUROSTAT_VBE_IND_2005!$D$7:$D$883,"4100*"))/1000+(SUMIFS(EUROSTAT_VBE_IND_2005!AA$7:AA$883,EUROSTAT_VBE_IND_2005!$B$7:$B$883,$D392,EUROSTAT_VBE_IND_2005!$C$7:$C$883,"*"&amp;RIGHT($A392,3)&amp;"*",EUROSTAT_VBE_IND_2005!$D$7:$D$883,"4230*"))/1000+(SUMIFS(EUROSTAT_VBE_IND_2005!AA$7:AA$883,EUROSTAT_VBE_IND_2005!$B$7:$B$883,$D392,EUROSTAT_VBE_IND_2005!$C$7:$C$883,"*"&amp;RIGHT($A392,3)&amp;"*",EUROSTAT_VBE_IND_2005!$D$7:$D$883,"4240*"))/1000+(SUMIFS(EUROSTAT_VBE_IND_2005!AA$7:AA$883,EUROSTAT_VBE_IND_2005!$B$7:$B$883,$D392,EUROSTAT_VBE_IND_2005!$C$7:$C$883,"*"&amp;RIGHT($A392,3)&amp;"*",EUROSTAT_VBE_IND_2005!$D$7:$D$883,"3106*"))/1000</f>
        <v>0</v>
      </c>
      <c r="AC392" s="17">
        <f>(SUMIFS(EUROSTAT_VBE_IND_2005!AB$7:AB$883,EUROSTAT_VBE_IND_2005!$B$7:$B$883,$D392,EUROSTAT_VBE_IND_2005!$C$7:$C$883,"*"&amp;RIGHT($A392,3)&amp;"*",EUROSTAT_VBE_IND_2005!$D$7:$D$883,"4100*"))/1000+(SUMIFS(EUROSTAT_VBE_IND_2005!AB$7:AB$883,EUROSTAT_VBE_IND_2005!$B$7:$B$883,$D392,EUROSTAT_VBE_IND_2005!$C$7:$C$883,"*"&amp;RIGHT($A392,3)&amp;"*",EUROSTAT_VBE_IND_2005!$D$7:$D$883,"4230*"))/1000+(SUMIFS(EUROSTAT_VBE_IND_2005!AB$7:AB$883,EUROSTAT_VBE_IND_2005!$B$7:$B$883,$D392,EUROSTAT_VBE_IND_2005!$C$7:$C$883,"*"&amp;RIGHT($A392,3)&amp;"*",EUROSTAT_VBE_IND_2005!$D$7:$D$883,"4240*"))/1000+(SUMIFS(EUROSTAT_VBE_IND_2005!AB$7:AB$883,EUROSTAT_VBE_IND_2005!$B$7:$B$883,$D392,EUROSTAT_VBE_IND_2005!$C$7:$C$883,"*"&amp;RIGHT($A392,3)&amp;"*",EUROSTAT_VBE_IND_2005!$D$7:$D$883,"3106*"))/1000</f>
        <v>3.648</v>
      </c>
      <c r="AD392" s="17">
        <f>(SUMIFS(EUROSTAT_VBE_IND_2005!AC$7:AC$883,EUROSTAT_VBE_IND_2005!$B$7:$B$883,$D392,EUROSTAT_VBE_IND_2005!$C$7:$C$883,"*"&amp;RIGHT($A392,3)&amp;"*",EUROSTAT_VBE_IND_2005!$D$7:$D$883,"4100*"))/1000+(SUMIFS(EUROSTAT_VBE_IND_2005!AC$7:AC$883,EUROSTAT_VBE_IND_2005!$B$7:$B$883,$D392,EUROSTAT_VBE_IND_2005!$C$7:$C$883,"*"&amp;RIGHT($A392,3)&amp;"*",EUROSTAT_VBE_IND_2005!$D$7:$D$883,"4230*"))/1000+(SUMIFS(EUROSTAT_VBE_IND_2005!AC$7:AC$883,EUROSTAT_VBE_IND_2005!$B$7:$B$883,$D392,EUROSTAT_VBE_IND_2005!$C$7:$C$883,"*"&amp;RIGHT($A392,3)&amp;"*",EUROSTAT_VBE_IND_2005!$D$7:$D$883,"4240*"))/1000+(SUMIFS(EUROSTAT_VBE_IND_2005!AC$7:AC$883,EUROSTAT_VBE_IND_2005!$B$7:$B$883,$D392,EUROSTAT_VBE_IND_2005!$C$7:$C$883,"*"&amp;RIGHT($A392,3)&amp;"*",EUROSTAT_VBE_IND_2005!$D$7:$D$883,"3106*"))/1000</f>
        <v>0.011</v>
      </c>
      <c r="AE392" s="17">
        <f>(SUMIFS(EUROSTAT_VBE_IND_2005!AD$7:AD$883,EUROSTAT_VBE_IND_2005!$B$7:$B$883,$D392,EUROSTAT_VBE_IND_2005!$C$7:$C$883,"*"&amp;RIGHT($A392,3)&amp;"*",EUROSTAT_VBE_IND_2005!$D$7:$D$883,"4100*"))/1000+(SUMIFS(EUROSTAT_VBE_IND_2005!AD$7:AD$883,EUROSTAT_VBE_IND_2005!$B$7:$B$883,$D392,EUROSTAT_VBE_IND_2005!$C$7:$C$883,"*"&amp;RIGHT($A392,3)&amp;"*",EUROSTAT_VBE_IND_2005!$D$7:$D$883,"4230*"))/1000+(SUMIFS(EUROSTAT_VBE_IND_2005!AD$7:AD$883,EUROSTAT_VBE_IND_2005!$B$7:$B$883,$D392,EUROSTAT_VBE_IND_2005!$C$7:$C$883,"*"&amp;RIGHT($A392,3)&amp;"*",EUROSTAT_VBE_IND_2005!$D$7:$D$883,"4240*"))/1000+(SUMIFS(EUROSTAT_VBE_IND_2005!AD$7:AD$883,EUROSTAT_VBE_IND_2005!$B$7:$B$883,$D392,EUROSTAT_VBE_IND_2005!$C$7:$C$883,"*"&amp;RIGHT($A392,3)&amp;"*",EUROSTAT_VBE_IND_2005!$D$7:$D$883,"3106*"))/1000</f>
        <v>1.184</v>
      </c>
      <c r="AF392" s="17">
        <f>(SUMIFS(EUROSTAT_VBE_IND_2005!AE$7:AE$883,EUROSTAT_VBE_IND_2005!$B$7:$B$883,$D392,EUROSTAT_VBE_IND_2005!$C$7:$C$883,"*"&amp;RIGHT($A392,3)&amp;"*",EUROSTAT_VBE_IND_2005!$D$7:$D$883,"4100*"))/1000+(SUMIFS(EUROSTAT_VBE_IND_2005!AE$7:AE$883,EUROSTAT_VBE_IND_2005!$B$7:$B$883,$D392,EUROSTAT_VBE_IND_2005!$C$7:$C$883,"*"&amp;RIGHT($A392,3)&amp;"*",EUROSTAT_VBE_IND_2005!$D$7:$D$883,"4230*"))/1000+(SUMIFS(EUROSTAT_VBE_IND_2005!AE$7:AE$883,EUROSTAT_VBE_IND_2005!$B$7:$B$883,$D392,EUROSTAT_VBE_IND_2005!$C$7:$C$883,"*"&amp;RIGHT($A392,3)&amp;"*",EUROSTAT_VBE_IND_2005!$D$7:$D$883,"4240*"))/1000+(SUMIFS(EUROSTAT_VBE_IND_2005!AE$7:AE$883,EUROSTAT_VBE_IND_2005!$B$7:$B$883,$D392,EUROSTAT_VBE_IND_2005!$C$7:$C$883,"*"&amp;RIGHT($A392,3)&amp;"*",EUROSTAT_VBE_IND_2005!$D$7:$D$883,"3106*"))/1000</f>
        <v>0.244</v>
      </c>
      <c r="AG392" s="17">
        <f>(SUMIFS(EUROSTAT_VBE_IND_2005!AF$7:AF$883,EUROSTAT_VBE_IND_2005!$B$7:$B$883,$D392,EUROSTAT_VBE_IND_2005!$C$7:$C$883,"*"&amp;RIGHT($A392,3)&amp;"*",EUROSTAT_VBE_IND_2005!$D$7:$D$883,"4100*"))/1000+(SUMIFS(EUROSTAT_VBE_IND_2005!AF$7:AF$883,EUROSTAT_VBE_IND_2005!$B$7:$B$883,$D392,EUROSTAT_VBE_IND_2005!$C$7:$C$883,"*"&amp;RIGHT($A392,3)&amp;"*",EUROSTAT_VBE_IND_2005!$D$7:$D$883,"4230*"))/1000+(SUMIFS(EUROSTAT_VBE_IND_2005!AF$7:AF$883,EUROSTAT_VBE_IND_2005!$B$7:$B$883,$D392,EUROSTAT_VBE_IND_2005!$C$7:$C$883,"*"&amp;RIGHT($A392,3)&amp;"*",EUROSTAT_VBE_IND_2005!$D$7:$D$883,"4240*"))/1000+(SUMIFS(EUROSTAT_VBE_IND_2005!AF$7:AF$883,EUROSTAT_VBE_IND_2005!$B$7:$B$883,$D392,EUROSTAT_VBE_IND_2005!$C$7:$C$883,"*"&amp;RIGHT($A392,3)&amp;"*",EUROSTAT_VBE_IND_2005!$D$7:$D$883,"3106*"))/1000</f>
        <v>3.732</v>
      </c>
      <c r="AH392" s="17">
        <f>(SUMIFS(EUROSTAT_VBE_IND_2005!AH$7:AH$883,EUROSTAT_VBE_IND_2005!$B$7:$B$883,$D392,EUROSTAT_VBE_IND_2005!$C$7:$C$883,"*"&amp;RIGHT($A392,3)&amp;"*",EUROSTAT_VBE_IND_2005!$D$7:$D$883,"4100*"))/1000+(SUMIFS(EUROSTAT_VBE_IND_2005!AH$7:AH$883,EUROSTAT_VBE_IND_2005!$B$7:$B$883,$D392,EUROSTAT_VBE_IND_2005!$C$7:$C$883,"*"&amp;RIGHT($A392,3)&amp;"*",EUROSTAT_VBE_IND_2005!$D$7:$D$883,"4230*"))/1000+(SUMIFS(EUROSTAT_VBE_IND_2005!AH$7:AH$883,EUROSTAT_VBE_IND_2005!$B$7:$B$883,$D392,EUROSTAT_VBE_IND_2005!$C$7:$C$883,"*"&amp;RIGHT($A392,3)&amp;"*",EUROSTAT_VBE_IND_2005!$D$7:$D$883,"4240*"))/1000+(SUMIFS(EUROSTAT_VBE_IND_2005!AH$7:AH$883,EUROSTAT_VBE_IND_2005!$B$7:$B$883,$D392,EUROSTAT_VBE_IND_2005!$C$7:$C$883,"*"&amp;RIGHT($A392,3)&amp;"*",EUROSTAT_VBE_IND_2005!$D$7:$D$883,"3106*"))/1000</f>
        <v>0.015</v>
      </c>
      <c r="AI392" s="17">
        <f>(SUMIFS(EUROSTAT_VBE_IND_2005!AI$7:AI$883,EUROSTAT_VBE_IND_2005!$B$7:$B$883,$D392,EUROSTAT_VBE_IND_2005!$C$7:$C$883,"*"&amp;RIGHT($A392,3)&amp;"*",EUROSTAT_VBE_IND_2005!$D$7:$D$883,"4100*"))/1000+(SUMIFS(EUROSTAT_VBE_IND_2005!AI$7:AI$883,EUROSTAT_VBE_IND_2005!$B$7:$B$883,$D392,EUROSTAT_VBE_IND_2005!$C$7:$C$883,"*"&amp;RIGHT($A392,3)&amp;"*",EUROSTAT_VBE_IND_2005!$D$7:$D$883,"4230*"))/1000+(SUMIFS(EUROSTAT_VBE_IND_2005!AI$7:AI$883,EUROSTAT_VBE_IND_2005!$B$7:$B$883,$D392,EUROSTAT_VBE_IND_2005!$C$7:$C$883,"*"&amp;RIGHT($A392,3)&amp;"*",EUROSTAT_VBE_IND_2005!$D$7:$D$883,"4240*"))/1000+(SUMIFS(EUROSTAT_VBE_IND_2005!AI$7:AI$883,EUROSTAT_VBE_IND_2005!$B$7:$B$883,$D392,EUROSTAT_VBE_IND_2005!$C$7:$C$883,"*"&amp;RIGHT($A392,3)&amp;"*",EUROSTAT_VBE_IND_2005!$D$7:$D$883,"3106*"))/1000</f>
        <v>0.44</v>
      </c>
      <c r="AJ392" s="17">
        <f>(SUMIFS(EUROSTAT_VBE_IND_2005!AJ$7:AJ$883,EUROSTAT_VBE_IND_2005!$B$7:$B$883,$D392,EUROSTAT_VBE_IND_2005!$C$7:$C$883,"*"&amp;RIGHT($A392,3)&amp;"*",EUROSTAT_VBE_IND_2005!$D$7:$D$883,"4100*"))/1000+(SUMIFS(EUROSTAT_VBE_IND_2005!AJ$7:AJ$883,EUROSTAT_VBE_IND_2005!$B$7:$B$883,$D392,EUROSTAT_VBE_IND_2005!$C$7:$C$883,"*"&amp;RIGHT($A392,3)&amp;"*",EUROSTAT_VBE_IND_2005!$D$7:$D$883,"4230*"))/1000+(SUMIFS(EUROSTAT_VBE_IND_2005!AJ$7:AJ$883,EUROSTAT_VBE_IND_2005!$B$7:$B$883,$D392,EUROSTAT_VBE_IND_2005!$C$7:$C$883,"*"&amp;RIGHT($A392,3)&amp;"*",EUROSTAT_VBE_IND_2005!$D$7:$D$883,"4240*"))/1000+(SUMIFS(EUROSTAT_VBE_IND_2005!AJ$7:AJ$883,EUROSTAT_VBE_IND_2005!$B$7:$B$883,$D392,EUROSTAT_VBE_IND_2005!$C$7:$C$883,"*"&amp;RIGHT($A392,3)&amp;"*",EUROSTAT_VBE_IND_2005!$D$7:$D$883,"3106*"))/1000</f>
        <v>0.776</v>
      </c>
      <c r="AK392" s="17">
        <f>(SUMIFS(EUROSTAT_VBE_IND_2005!AK$7:AK$883,EUROSTAT_VBE_IND_2005!$B$7:$B$883,$D392,EUROSTAT_VBE_IND_2005!$C$7:$C$883,"*"&amp;RIGHT($A392,3)&amp;"*",EUROSTAT_VBE_IND_2005!$D$7:$D$883,"4100*"))/1000+(SUMIFS(EUROSTAT_VBE_IND_2005!AK$7:AK$883,EUROSTAT_VBE_IND_2005!$B$7:$B$883,$D392,EUROSTAT_VBE_IND_2005!$C$7:$C$883,"*"&amp;RIGHT($A392,3)&amp;"*",EUROSTAT_VBE_IND_2005!$D$7:$D$883,"4230*"))/1000+(SUMIFS(EUROSTAT_VBE_IND_2005!AK$7:AK$883,EUROSTAT_VBE_IND_2005!$B$7:$B$883,$D392,EUROSTAT_VBE_IND_2005!$C$7:$C$883,"*"&amp;RIGHT($A392,3)&amp;"*",EUROSTAT_VBE_IND_2005!$D$7:$D$883,"4240*"))/1000+(SUMIFS(EUROSTAT_VBE_IND_2005!AK$7:AK$883,EUROSTAT_VBE_IND_2005!$B$7:$B$883,$D392,EUROSTAT_VBE_IND_2005!$C$7:$C$883,"*"&amp;RIGHT($A392,3)&amp;"*",EUROSTAT_VBE_IND_2005!$D$7:$D$883,"3106*"))/1000</f>
        <v>8.67</v>
      </c>
      <c r="AL392" s="198"/>
      <c r="AM392" s="198"/>
      <c r="AN392" s="198"/>
      <c r="AO392" s="17">
        <f>(SUMIFS(EUROSTAT_VBE_IND_2005!Y$7:Y$883,EUROSTAT_VBE_IND_2005!$B$7:$B$883,$D392,EUROSTAT_VBE_IND_2005!$C$7:$C$883,"*"&amp;RIGHT($A392,3)&amp;"*",EUROSTAT_VBE_IND_2005!$D$7:$D$883,"4100*"))/1000+(SUMIFS(EUROSTAT_VBE_IND_2005!Y$7:Y$883,EUROSTAT_VBE_IND_2005!$B$7:$B$883,$D392,EUROSTAT_VBE_IND_2005!$C$7:$C$883,"*"&amp;RIGHT($A392,3)&amp;"*",EUROSTAT_VBE_IND_2005!$D$7:$D$883,"4230*"))/1000+(SUMIFS(EUROSTAT_VBE_IND_2005!Y$7:Y$883,EUROSTAT_VBE_IND_2005!$B$7:$B$883,$D392,EUROSTAT_VBE_IND_2005!$C$7:$C$883,"*"&amp;RIGHT($A392,3)&amp;"*",EUROSTAT_VBE_IND_2005!$D$7:$D$883,"4240*"))/1000+(SUMIFS(EUROSTAT_VBE_IND_2005!Y$7:Y$883,EUROSTAT_VBE_IND_2005!$B$7:$B$883,$D392,EUROSTAT_VBE_IND_2005!$C$7:$C$883,"*"&amp;RIGHT($A392,3)&amp;"*",EUROSTAT_VBE_IND_2005!$D$7:$D$883,"3106*"))/1000</f>
        <v>0</v>
      </c>
      <c r="AP392" s="17">
        <f>(SUMIFS(EUROSTAT_VBE_IND_2005!Z$7:Z$883,EUROSTAT_VBE_IND_2005!$B$7:$B$883,$D392,EUROSTAT_VBE_IND_2005!$C$7:$C$883,"*"&amp;RIGHT($A392,3)&amp;"*",EUROSTAT_VBE_IND_2005!$D$7:$D$883,"4100*"))/1000+(SUMIFS(EUROSTAT_VBE_IND_2005!Z$7:Z$883,EUROSTAT_VBE_IND_2005!$B$7:$B$883,$D392,EUROSTAT_VBE_IND_2005!$C$7:$C$883,"*"&amp;RIGHT($A392,3)&amp;"*",EUROSTAT_VBE_IND_2005!$D$7:$D$883,"4230*"))/1000+(SUMIFS(EUROSTAT_VBE_IND_2005!Z$7:Z$883,EUROSTAT_VBE_IND_2005!$B$7:$B$883,$D392,EUROSTAT_VBE_IND_2005!$C$7:$C$883,"*"&amp;RIGHT($A392,3)&amp;"*",EUROSTAT_VBE_IND_2005!$D$7:$D$883,"4240*"))/1000+(SUMIFS(EUROSTAT_VBE_IND_2005!Z$7:Z$883,EUROSTAT_VBE_IND_2005!$B$7:$B$883,$D392,EUROSTAT_VBE_IND_2005!$C$7:$C$883,"*"&amp;RIGHT($A392,3)&amp;"*",EUROSTAT_VBE_IND_2005!$D$7:$D$883,"3106*"))/1000</f>
        <v>0</v>
      </c>
      <c r="AQ392" s="17">
        <f>(SUMIFS(EUROSTAT_VBE_IND_2005!AG$7:AG$883,EUROSTAT_VBE_IND_2005!$B$7:$B$883,$D392,EUROSTAT_VBE_IND_2005!$C$7:$C$883,"*"&amp;RIGHT($A392,3)&amp;"*",EUROSTAT_VBE_IND_2005!$D$7:$D$883,"4100*"))/1000+(SUMIFS(EUROSTAT_VBE_IND_2005!AG$7:AG$883,EUROSTAT_VBE_IND_2005!$B$7:$B$883,$D392,EUROSTAT_VBE_IND_2005!$C$7:$C$883,"*"&amp;RIGHT($A392,3)&amp;"*",EUROSTAT_VBE_IND_2005!$D$7:$D$883,"4230*"))/1000+(SUMIFS(EUROSTAT_VBE_IND_2005!AG$7:AG$883,EUROSTAT_VBE_IND_2005!$B$7:$B$883,$D392,EUROSTAT_VBE_IND_2005!$C$7:$C$883,"*"&amp;RIGHT($A392,3)&amp;"*",EUROSTAT_VBE_IND_2005!$D$7:$D$883,"4240*"))/1000+(SUMIFS(EUROSTAT_VBE_IND_2005!AG$7:AG$883,EUROSTAT_VBE_IND_2005!$B$7:$B$883,$D392,EUROSTAT_VBE_IND_2005!$C$7:$C$883,"*"&amp;RIGHT($A392,3)&amp;"*",EUROSTAT_VBE_IND_2005!$D$7:$D$883,"3106*"))/1000</f>
        <v>0</v>
      </c>
    </row>
    <row r="393" spans="1:43">
      <c r="A393" t="str">
        <f>LEFT(EUROSTAT_VBE_IND_2005!$C$630,8)</f>
        <v>B_101852</v>
      </c>
      <c r="B393" s="28" t="s">
        <v>217</v>
      </c>
      <c r="C393" t="s">
        <v>293</v>
      </c>
      <c r="D393" t="s">
        <v>55</v>
      </c>
      <c r="E393" t="s">
        <v>240</v>
      </c>
      <c r="F393" t="s">
        <v>260</v>
      </c>
      <c r="G393" s="17">
        <f>(SUMIFS(EUROSTAT_VBE_IND_2005!E$7:E$883,EUROSTAT_VBE_IND_2005!$B$7:$B$883,$D393,EUROSTAT_VBE_IND_2005!$C$7:$C$883,"*"&amp;RIGHT($A393,3)&amp;"*",EUROSTAT_VBE_IND_2005!$D$7:$D$883,"421*"))/1000</f>
        <v>0</v>
      </c>
      <c r="H393" s="17">
        <f>(SUMIFS(EUROSTAT_VBE_IND_2005!F$7:F$883,EUROSTAT_VBE_IND_2005!$B$7:$B$883,$D393,EUROSTAT_VBE_IND_2005!$C$7:$C$883,"*"&amp;RIGHT($A393,3)&amp;"*",EUROSTAT_VBE_IND_2005!$D$7:$D$883,"421*"))/1000</f>
        <v>0</v>
      </c>
      <c r="I393" s="17">
        <f>(SUMIFS(EUROSTAT_VBE_IND_2005!G$7:G$883,EUROSTAT_VBE_IND_2005!$B$7:$B$883,$D393,EUROSTAT_VBE_IND_2005!$C$7:$C$883,"*"&amp;RIGHT($A393,3)&amp;"*",EUROSTAT_VBE_IND_2005!$D$7:$D$883,"421*"))/1000</f>
        <v>0</v>
      </c>
      <c r="J393" s="198"/>
      <c r="K393" s="17">
        <f>(SUMIFS(EUROSTAT_VBE_IND_2005!H$7:H$883,EUROSTAT_VBE_IND_2005!$B$7:$B$883,$D393,EUROSTAT_VBE_IND_2005!$C$7:$C$883,"*"&amp;RIGHT($A393,3)&amp;"*",EUROSTAT_VBE_IND_2005!$D$7:$D$883,"421*"))/1000</f>
        <v>0</v>
      </c>
      <c r="L393" s="17">
        <f>(SUMIFS(EUROSTAT_VBE_IND_2005!I$7:I$883,EUROSTAT_VBE_IND_2005!$B$7:$B$883,$D393,EUROSTAT_VBE_IND_2005!$C$7:$C$883,"*"&amp;RIGHT($A393,3)&amp;"*",EUROSTAT_VBE_IND_2005!$D$7:$D$883,"421*"))/1000</f>
        <v>0</v>
      </c>
      <c r="M393" s="17">
        <f>(SUMIFS(EUROSTAT_VBE_IND_2005!J$7:J$883,EUROSTAT_VBE_IND_2005!$B$7:$B$883,$D393,EUROSTAT_VBE_IND_2005!$C$7:$C$883,"*"&amp;RIGHT($A393,3)&amp;"*",EUROSTAT_VBE_IND_2005!$D$7:$D$883,"421*"))/1000</f>
        <v>0</v>
      </c>
      <c r="N393" s="17">
        <f>(SUMIFS(EUROSTAT_VBE_IND_2005!K$7:K$883,EUROSTAT_VBE_IND_2005!$B$7:$B$883,$D393,EUROSTAT_VBE_IND_2005!$C$7:$C$883,"*"&amp;RIGHT($A393,3)&amp;"*",EUROSTAT_VBE_IND_2005!$D$7:$D$883,"421*"))/1000</f>
        <v>0</v>
      </c>
      <c r="O393" s="17">
        <f>(SUMIFS(EUROSTAT_VBE_IND_2005!L$7:L$883,EUROSTAT_VBE_IND_2005!$B$7:$B$883,$D393,EUROSTAT_VBE_IND_2005!$C$7:$C$883,"*"&amp;RIGHT($A393,3)&amp;"*",EUROSTAT_VBE_IND_2005!$D$7:$D$883,"421*"))/1000</f>
        <v>0</v>
      </c>
      <c r="P393" s="17">
        <f>(SUMIFS(EUROSTAT_VBE_IND_2005!M$7:M$883,EUROSTAT_VBE_IND_2005!$B$7:$B$883,$D393,EUROSTAT_VBE_IND_2005!$C$7:$C$883,"*"&amp;RIGHT($A393,3)&amp;"*",EUROSTAT_VBE_IND_2005!$D$7:$D$883,"421*"))/1000</f>
        <v>0</v>
      </c>
      <c r="Q393" s="17">
        <f>(SUMIFS(EUROSTAT_VBE_IND_2005!N$7:N$883,EUROSTAT_VBE_IND_2005!$B$7:$B$883,$D393,EUROSTAT_VBE_IND_2005!$C$7:$C$883,"*"&amp;RIGHT($A393,3)&amp;"*",EUROSTAT_VBE_IND_2005!$D$7:$D$883,"421*"))/1000</f>
        <v>0</v>
      </c>
      <c r="R393" s="17">
        <f>(SUMIFS(EUROSTAT_VBE_IND_2005!O$7:O$883,EUROSTAT_VBE_IND_2005!$B$7:$B$883,$D393,EUROSTAT_VBE_IND_2005!$C$7:$C$883,"*"&amp;RIGHT($A393,3)&amp;"*",EUROSTAT_VBE_IND_2005!$D$7:$D$883,"421*"))/1000</f>
        <v>0</v>
      </c>
      <c r="S393" s="17">
        <f>(SUMIFS(EUROSTAT_VBE_IND_2005!P$7:P$883,EUROSTAT_VBE_IND_2005!$B$7:$B$883,$D393,EUROSTAT_VBE_IND_2005!$C$7:$C$883,"*"&amp;RIGHT($A393,3)&amp;"*",EUROSTAT_VBE_IND_2005!$D$7:$D$883,"421*"))/1000</f>
        <v>0</v>
      </c>
      <c r="T393" s="17">
        <f>(SUMIFS(EUROSTAT_VBE_IND_2005!Q$7:Q$883,EUROSTAT_VBE_IND_2005!$B$7:$B$883,$D393,EUROSTAT_VBE_IND_2005!$C$7:$C$883,"*"&amp;RIGHT($A393,3)&amp;"*",EUROSTAT_VBE_IND_2005!$D$7:$D$883,"421*"))/1000</f>
        <v>0</v>
      </c>
      <c r="U393" s="17">
        <f>(SUMIFS(EUROSTAT_VBE_IND_2005!R$7:R$883,EUROSTAT_VBE_IND_2005!$B$7:$B$883,$D393,EUROSTAT_VBE_IND_2005!$C$7:$C$883,"*"&amp;RIGHT($A393,3)&amp;"*",EUROSTAT_VBE_IND_2005!$D$7:$D$883,"421*"))/1000</f>
        <v>0</v>
      </c>
      <c r="V393" s="17">
        <f>(SUMIFS(EUROSTAT_VBE_IND_2005!S$7:S$883,EUROSTAT_VBE_IND_2005!$B$7:$B$883,$D393,EUROSTAT_VBE_IND_2005!$C$7:$C$883,"*"&amp;RIGHT($A393,3)&amp;"*",EUROSTAT_VBE_IND_2005!$D$7:$D$883,"421*"))/1000</f>
        <v>0</v>
      </c>
      <c r="W393" s="17">
        <f>(SUMIFS(EUROSTAT_VBE_IND_2005!T$7:T$883,EUROSTAT_VBE_IND_2005!$B$7:$B$883,$D393,EUROSTAT_VBE_IND_2005!$C$7:$C$883,"*"&amp;RIGHT($A393,3)&amp;"*",EUROSTAT_VBE_IND_2005!$D$7:$D$883,"421*"))/1000</f>
        <v>0</v>
      </c>
      <c r="X393" s="17">
        <f>(SUMIFS(EUROSTAT_VBE_IND_2005!U$7:U$883,EUROSTAT_VBE_IND_2005!$B$7:$B$883,$D393,EUROSTAT_VBE_IND_2005!$C$7:$C$883,"*"&amp;RIGHT($A393,3)&amp;"*",EUROSTAT_VBE_IND_2005!$D$7:$D$883,"421*"))/1000</f>
        <v>0</v>
      </c>
      <c r="Y393" s="17">
        <f>(SUMIFS(EUROSTAT_VBE_IND_2005!V$7:V$883,EUROSTAT_VBE_IND_2005!$B$7:$B$883,$D393,EUROSTAT_VBE_IND_2005!$C$7:$C$883,"*"&amp;RIGHT($A393,3)&amp;"*",EUROSTAT_VBE_IND_2005!$D$7:$D$883,"421*"))/1000</f>
        <v>0</v>
      </c>
      <c r="Z393" s="17">
        <f>(SUMIFS(EUROSTAT_VBE_IND_2005!W$7:W$883,EUROSTAT_VBE_IND_2005!$B$7:$B$883,$D393,EUROSTAT_VBE_IND_2005!$C$7:$C$883,"*"&amp;RIGHT($A393,3)&amp;"*",EUROSTAT_VBE_IND_2005!$D$7:$D$883,"421*"))/1000</f>
        <v>0</v>
      </c>
      <c r="AA393" s="17">
        <f>(SUMIFS(EUROSTAT_VBE_IND_2005!X$7:X$883,EUROSTAT_VBE_IND_2005!$B$7:$B$883,$D393,EUROSTAT_VBE_IND_2005!$C$7:$C$883,"*"&amp;RIGHT($A393,3)&amp;"*",EUROSTAT_VBE_IND_2005!$D$7:$D$883,"421*"))/1000</f>
        <v>0</v>
      </c>
      <c r="AB393" s="17">
        <f>(SUMIFS(EUROSTAT_VBE_IND_2005!AA$7:AA$883,EUROSTAT_VBE_IND_2005!$B$7:$B$883,$D393,EUROSTAT_VBE_IND_2005!$C$7:$C$883,"*"&amp;RIGHT($A393,3)&amp;"*",EUROSTAT_VBE_IND_2005!$D$7:$D$883,"421*"))/1000</f>
        <v>0</v>
      </c>
      <c r="AC393" s="17">
        <f>(SUMIFS(EUROSTAT_VBE_IND_2005!AB$7:AB$883,EUROSTAT_VBE_IND_2005!$B$7:$B$883,$D393,EUROSTAT_VBE_IND_2005!$C$7:$C$883,"*"&amp;RIGHT($A393,3)&amp;"*",EUROSTAT_VBE_IND_2005!$D$7:$D$883,"421*"))/1000</f>
        <v>0</v>
      </c>
      <c r="AD393" s="17">
        <f>(SUMIFS(EUROSTAT_VBE_IND_2005!AC$7:AC$883,EUROSTAT_VBE_IND_2005!$B$7:$B$883,$D393,EUROSTAT_VBE_IND_2005!$C$7:$C$883,"*"&amp;RIGHT($A393,3)&amp;"*",EUROSTAT_VBE_IND_2005!$D$7:$D$883,"421*"))/1000</f>
        <v>0</v>
      </c>
      <c r="AE393" s="17">
        <f>(SUMIFS(EUROSTAT_VBE_IND_2005!AD$7:AD$883,EUROSTAT_VBE_IND_2005!$B$7:$B$883,$D393,EUROSTAT_VBE_IND_2005!$C$7:$C$883,"*"&amp;RIGHT($A393,3)&amp;"*",EUROSTAT_VBE_IND_2005!$D$7:$D$883,"421*"))/1000</f>
        <v>0</v>
      </c>
      <c r="AF393" s="17">
        <f>(SUMIFS(EUROSTAT_VBE_IND_2005!AE$7:AE$883,EUROSTAT_VBE_IND_2005!$B$7:$B$883,$D393,EUROSTAT_VBE_IND_2005!$C$7:$C$883,"*"&amp;RIGHT($A393,3)&amp;"*",EUROSTAT_VBE_IND_2005!$D$7:$D$883,"421*"))/1000</f>
        <v>0</v>
      </c>
      <c r="AG393" s="17">
        <f>(SUMIFS(EUROSTAT_VBE_IND_2005!AF$7:AF$883,EUROSTAT_VBE_IND_2005!$B$7:$B$883,$D393,EUROSTAT_VBE_IND_2005!$C$7:$C$883,"*"&amp;RIGHT($A393,3)&amp;"*",EUROSTAT_VBE_IND_2005!$D$7:$D$883,"421*"))/1000</f>
        <v>0</v>
      </c>
      <c r="AH393" s="17">
        <f>(SUMIFS(EUROSTAT_VBE_IND_2005!AH$7:AH$883,EUROSTAT_VBE_IND_2005!$B$7:$B$883,$D393,EUROSTAT_VBE_IND_2005!$C$7:$C$883,"*"&amp;RIGHT($A393,3)&amp;"*",EUROSTAT_VBE_IND_2005!$D$7:$D$883,"421*"))/1000</f>
        <v>0</v>
      </c>
      <c r="AI393" s="17">
        <f>(SUMIFS(EUROSTAT_VBE_IND_2005!AI$7:AI$883,EUROSTAT_VBE_IND_2005!$B$7:$B$883,$D393,EUROSTAT_VBE_IND_2005!$C$7:$C$883,"*"&amp;RIGHT($A393,3)&amp;"*",EUROSTAT_VBE_IND_2005!$D$7:$D$883,"421*"))/1000</f>
        <v>0</v>
      </c>
      <c r="AJ393" s="17">
        <f>(SUMIFS(EUROSTAT_VBE_IND_2005!AJ$7:AJ$883,EUROSTAT_VBE_IND_2005!$B$7:$B$883,$D393,EUROSTAT_VBE_IND_2005!$C$7:$C$883,"*"&amp;RIGHT($A393,3)&amp;"*",EUROSTAT_VBE_IND_2005!$D$7:$D$883,"421*"))/1000</f>
        <v>0</v>
      </c>
      <c r="AK393" s="17">
        <f>(SUMIFS(EUROSTAT_VBE_IND_2005!AK$7:AK$883,EUROSTAT_VBE_IND_2005!$B$7:$B$883,$D393,EUROSTAT_VBE_IND_2005!$C$7:$C$883,"*"&amp;RIGHT($A393,3)&amp;"*",EUROSTAT_VBE_IND_2005!$D$7:$D$883,"421*"))/1000</f>
        <v>0</v>
      </c>
      <c r="AL393" s="198"/>
      <c r="AM393" s="198"/>
      <c r="AN393" s="198"/>
      <c r="AO393" s="17">
        <f>(SUMIFS(EUROSTAT_VBE_IND_2005!Y$7:Y$883,EUROSTAT_VBE_IND_2005!$B$7:$B$883,$D393,EUROSTAT_VBE_IND_2005!$C$7:$C$883,"*"&amp;RIGHT($A393,3)&amp;"*",EUROSTAT_VBE_IND_2005!$D$7:$D$883,"421*"))/1000</f>
        <v>0</v>
      </c>
      <c r="AP393" s="17">
        <f>(SUMIFS(EUROSTAT_VBE_IND_2005!Z$7:Z$883,EUROSTAT_VBE_IND_2005!$B$7:$B$883,$D393,EUROSTAT_VBE_IND_2005!$C$7:$C$883,"*"&amp;RIGHT($A393,3)&amp;"*",EUROSTAT_VBE_IND_2005!$D$7:$D$883,"421*"))/1000</f>
        <v>0</v>
      </c>
      <c r="AQ393" s="17">
        <f>(SUMIFS(EUROSTAT_VBE_IND_2005!AG$7:AG$883,EUROSTAT_VBE_IND_2005!$B$7:$B$883,$D393,EUROSTAT_VBE_IND_2005!$C$7:$C$883,"*"&amp;RIGHT($A393,3)&amp;"*",EUROSTAT_VBE_IND_2005!$D$7:$D$883,"421*"))/1000</f>
        <v>0</v>
      </c>
    </row>
    <row r="394" spans="1:43">
      <c r="A394" t="str">
        <f>LEFT(EUROSTAT_VBE_IND_2005!$C$630,8)</f>
        <v>B_101852</v>
      </c>
      <c r="B394" s="28" t="s">
        <v>217</v>
      </c>
      <c r="C394" t="s">
        <v>293</v>
      </c>
      <c r="D394" t="s">
        <v>55</v>
      </c>
      <c r="E394" t="s">
        <v>241</v>
      </c>
      <c r="F394" t="s">
        <v>261</v>
      </c>
      <c r="G394" s="17">
        <f>(SUMIFS(EUROSTAT_VBE_IND_2005!E$7:E$883,EUROSTAT_VBE_IND_2005!$B$7:$B$883,$D394,EUROSTAT_VBE_IND_2005!$C$7:$C$883,"*"&amp;RIGHT($A394,3)&amp;"*",EUROSTAT_VBE_IND_2005!$D$7:$D$883,"422*"))/1000</f>
        <v>0</v>
      </c>
      <c r="H394" s="17">
        <f>(SUMIFS(EUROSTAT_VBE_IND_2005!F$7:F$883,EUROSTAT_VBE_IND_2005!$B$7:$B$883,$D394,EUROSTAT_VBE_IND_2005!$C$7:$C$883,"*"&amp;RIGHT($A394,3)&amp;"*",EUROSTAT_VBE_IND_2005!$D$7:$D$883,"422*"))/1000</f>
        <v>0</v>
      </c>
      <c r="I394" s="17">
        <f>(SUMIFS(EUROSTAT_VBE_IND_2005!G$7:G$883,EUROSTAT_VBE_IND_2005!$B$7:$B$883,$D394,EUROSTAT_VBE_IND_2005!$C$7:$C$883,"*"&amp;RIGHT($A394,3)&amp;"*",EUROSTAT_VBE_IND_2005!$D$7:$D$883,"422*"))/1000</f>
        <v>0</v>
      </c>
      <c r="J394" s="198"/>
      <c r="K394" s="17">
        <f>(SUMIFS(EUROSTAT_VBE_IND_2005!H$7:H$883,EUROSTAT_VBE_IND_2005!$B$7:$B$883,$D394,EUROSTAT_VBE_IND_2005!$C$7:$C$883,"*"&amp;RIGHT($A394,3)&amp;"*",EUROSTAT_VBE_IND_2005!$D$7:$D$883,"422*"))/1000</f>
        <v>0</v>
      </c>
      <c r="L394" s="17">
        <f>(SUMIFS(EUROSTAT_VBE_IND_2005!I$7:I$883,EUROSTAT_VBE_IND_2005!$B$7:$B$883,$D394,EUROSTAT_VBE_IND_2005!$C$7:$C$883,"*"&amp;RIGHT($A394,3)&amp;"*",EUROSTAT_VBE_IND_2005!$D$7:$D$883,"422*"))/1000</f>
        <v>0</v>
      </c>
      <c r="M394" s="17">
        <f>(SUMIFS(EUROSTAT_VBE_IND_2005!J$7:J$883,EUROSTAT_VBE_IND_2005!$B$7:$B$883,$D394,EUROSTAT_VBE_IND_2005!$C$7:$C$883,"*"&amp;RIGHT($A394,3)&amp;"*",EUROSTAT_VBE_IND_2005!$D$7:$D$883,"422*"))/1000</f>
        <v>0</v>
      </c>
      <c r="N394" s="17">
        <f>(SUMIFS(EUROSTAT_VBE_IND_2005!K$7:K$883,EUROSTAT_VBE_IND_2005!$B$7:$B$883,$D394,EUROSTAT_VBE_IND_2005!$C$7:$C$883,"*"&amp;RIGHT($A394,3)&amp;"*",EUROSTAT_VBE_IND_2005!$D$7:$D$883,"422*"))/1000</f>
        <v>0</v>
      </c>
      <c r="O394" s="17">
        <f>(SUMIFS(EUROSTAT_VBE_IND_2005!L$7:L$883,EUROSTAT_VBE_IND_2005!$B$7:$B$883,$D394,EUROSTAT_VBE_IND_2005!$C$7:$C$883,"*"&amp;RIGHT($A394,3)&amp;"*",EUROSTAT_VBE_IND_2005!$D$7:$D$883,"422*"))/1000</f>
        <v>0</v>
      </c>
      <c r="P394" s="17">
        <f>(SUMIFS(EUROSTAT_VBE_IND_2005!M$7:M$883,EUROSTAT_VBE_IND_2005!$B$7:$B$883,$D394,EUROSTAT_VBE_IND_2005!$C$7:$C$883,"*"&amp;RIGHT($A394,3)&amp;"*",EUROSTAT_VBE_IND_2005!$D$7:$D$883,"422*"))/1000</f>
        <v>0</v>
      </c>
      <c r="Q394" s="17">
        <f>(SUMIFS(EUROSTAT_VBE_IND_2005!N$7:N$883,EUROSTAT_VBE_IND_2005!$B$7:$B$883,$D394,EUROSTAT_VBE_IND_2005!$C$7:$C$883,"*"&amp;RIGHT($A394,3)&amp;"*",EUROSTAT_VBE_IND_2005!$D$7:$D$883,"422*"))/1000</f>
        <v>0</v>
      </c>
      <c r="R394" s="17">
        <f>(SUMIFS(EUROSTAT_VBE_IND_2005!O$7:O$883,EUROSTAT_VBE_IND_2005!$B$7:$B$883,$D394,EUROSTAT_VBE_IND_2005!$C$7:$C$883,"*"&amp;RIGHT($A394,3)&amp;"*",EUROSTAT_VBE_IND_2005!$D$7:$D$883,"422*"))/1000</f>
        <v>0</v>
      </c>
      <c r="S394" s="17">
        <f>(SUMIFS(EUROSTAT_VBE_IND_2005!P$7:P$883,EUROSTAT_VBE_IND_2005!$B$7:$B$883,$D394,EUROSTAT_VBE_IND_2005!$C$7:$C$883,"*"&amp;RIGHT($A394,3)&amp;"*",EUROSTAT_VBE_IND_2005!$D$7:$D$883,"422*"))/1000</f>
        <v>0</v>
      </c>
      <c r="T394" s="17">
        <f>(SUMIFS(EUROSTAT_VBE_IND_2005!Q$7:Q$883,EUROSTAT_VBE_IND_2005!$B$7:$B$883,$D394,EUROSTAT_VBE_IND_2005!$C$7:$C$883,"*"&amp;RIGHT($A394,3)&amp;"*",EUROSTAT_VBE_IND_2005!$D$7:$D$883,"422*"))/1000</f>
        <v>0</v>
      </c>
      <c r="U394" s="17">
        <f>(SUMIFS(EUROSTAT_VBE_IND_2005!R$7:R$883,EUROSTAT_VBE_IND_2005!$B$7:$B$883,$D394,EUROSTAT_VBE_IND_2005!$C$7:$C$883,"*"&amp;RIGHT($A394,3)&amp;"*",EUROSTAT_VBE_IND_2005!$D$7:$D$883,"422*"))/1000</f>
        <v>0</v>
      </c>
      <c r="V394" s="17">
        <f>(SUMIFS(EUROSTAT_VBE_IND_2005!S$7:S$883,EUROSTAT_VBE_IND_2005!$B$7:$B$883,$D394,EUROSTAT_VBE_IND_2005!$C$7:$C$883,"*"&amp;RIGHT($A394,3)&amp;"*",EUROSTAT_VBE_IND_2005!$D$7:$D$883,"422*"))/1000</f>
        <v>0</v>
      </c>
      <c r="W394" s="17">
        <f>(SUMIFS(EUROSTAT_VBE_IND_2005!T$7:T$883,EUROSTAT_VBE_IND_2005!$B$7:$B$883,$D394,EUROSTAT_VBE_IND_2005!$C$7:$C$883,"*"&amp;RIGHT($A394,3)&amp;"*",EUROSTAT_VBE_IND_2005!$D$7:$D$883,"422*"))/1000</f>
        <v>0</v>
      </c>
      <c r="X394" s="17">
        <f>(SUMIFS(EUROSTAT_VBE_IND_2005!U$7:U$883,EUROSTAT_VBE_IND_2005!$B$7:$B$883,$D394,EUROSTAT_VBE_IND_2005!$C$7:$C$883,"*"&amp;RIGHT($A394,3)&amp;"*",EUROSTAT_VBE_IND_2005!$D$7:$D$883,"422*"))/1000</f>
        <v>0</v>
      </c>
      <c r="Y394" s="17">
        <f>(SUMIFS(EUROSTAT_VBE_IND_2005!V$7:V$883,EUROSTAT_VBE_IND_2005!$B$7:$B$883,$D394,EUROSTAT_VBE_IND_2005!$C$7:$C$883,"*"&amp;RIGHT($A394,3)&amp;"*",EUROSTAT_VBE_IND_2005!$D$7:$D$883,"422*"))/1000</f>
        <v>0</v>
      </c>
      <c r="Z394" s="17">
        <f>(SUMIFS(EUROSTAT_VBE_IND_2005!W$7:W$883,EUROSTAT_VBE_IND_2005!$B$7:$B$883,$D394,EUROSTAT_VBE_IND_2005!$C$7:$C$883,"*"&amp;RIGHT($A394,3)&amp;"*",EUROSTAT_VBE_IND_2005!$D$7:$D$883,"422*"))/1000</f>
        <v>0</v>
      </c>
      <c r="AA394" s="17">
        <f>(SUMIFS(EUROSTAT_VBE_IND_2005!X$7:X$883,EUROSTAT_VBE_IND_2005!$B$7:$B$883,$D394,EUROSTAT_VBE_IND_2005!$C$7:$C$883,"*"&amp;RIGHT($A394,3)&amp;"*",EUROSTAT_VBE_IND_2005!$D$7:$D$883,"422*"))/1000</f>
        <v>0</v>
      </c>
      <c r="AB394" s="17">
        <f>(SUMIFS(EUROSTAT_VBE_IND_2005!AA$7:AA$883,EUROSTAT_VBE_IND_2005!$B$7:$B$883,$D394,EUROSTAT_VBE_IND_2005!$C$7:$C$883,"*"&amp;RIGHT($A394,3)&amp;"*",EUROSTAT_VBE_IND_2005!$D$7:$D$883,"422*"))/1000</f>
        <v>0</v>
      </c>
      <c r="AC394" s="17">
        <f>(SUMIFS(EUROSTAT_VBE_IND_2005!AB$7:AB$883,EUROSTAT_VBE_IND_2005!$B$7:$B$883,$D394,EUROSTAT_VBE_IND_2005!$C$7:$C$883,"*"&amp;RIGHT($A394,3)&amp;"*",EUROSTAT_VBE_IND_2005!$D$7:$D$883,"422*"))/1000</f>
        <v>0</v>
      </c>
      <c r="AD394" s="17">
        <f>(SUMIFS(EUROSTAT_VBE_IND_2005!AC$7:AC$883,EUROSTAT_VBE_IND_2005!$B$7:$B$883,$D394,EUROSTAT_VBE_IND_2005!$C$7:$C$883,"*"&amp;RIGHT($A394,3)&amp;"*",EUROSTAT_VBE_IND_2005!$D$7:$D$883,"422*"))/1000</f>
        <v>0</v>
      </c>
      <c r="AE394" s="17">
        <f>(SUMIFS(EUROSTAT_VBE_IND_2005!AD$7:AD$883,EUROSTAT_VBE_IND_2005!$B$7:$B$883,$D394,EUROSTAT_VBE_IND_2005!$C$7:$C$883,"*"&amp;RIGHT($A394,3)&amp;"*",EUROSTAT_VBE_IND_2005!$D$7:$D$883,"422*"))/1000</f>
        <v>0</v>
      </c>
      <c r="AF394" s="17">
        <f>(SUMIFS(EUROSTAT_VBE_IND_2005!AE$7:AE$883,EUROSTAT_VBE_IND_2005!$B$7:$B$883,$D394,EUROSTAT_VBE_IND_2005!$C$7:$C$883,"*"&amp;RIGHT($A394,3)&amp;"*",EUROSTAT_VBE_IND_2005!$D$7:$D$883,"422*"))/1000</f>
        <v>0</v>
      </c>
      <c r="AG394" s="17">
        <f>(SUMIFS(EUROSTAT_VBE_IND_2005!AF$7:AF$883,EUROSTAT_VBE_IND_2005!$B$7:$B$883,$D394,EUROSTAT_VBE_IND_2005!$C$7:$C$883,"*"&amp;RIGHT($A394,3)&amp;"*",EUROSTAT_VBE_IND_2005!$D$7:$D$883,"422*"))/1000</f>
        <v>0</v>
      </c>
      <c r="AH394" s="17">
        <f>(SUMIFS(EUROSTAT_VBE_IND_2005!AH$7:AH$883,EUROSTAT_VBE_IND_2005!$B$7:$B$883,$D394,EUROSTAT_VBE_IND_2005!$C$7:$C$883,"*"&amp;RIGHT($A394,3)&amp;"*",EUROSTAT_VBE_IND_2005!$D$7:$D$883,"422*"))/1000</f>
        <v>0</v>
      </c>
      <c r="AI394" s="17">
        <f>(SUMIFS(EUROSTAT_VBE_IND_2005!AI$7:AI$883,EUROSTAT_VBE_IND_2005!$B$7:$B$883,$D394,EUROSTAT_VBE_IND_2005!$C$7:$C$883,"*"&amp;RIGHT($A394,3)&amp;"*",EUROSTAT_VBE_IND_2005!$D$7:$D$883,"422*"))/1000</f>
        <v>0</v>
      </c>
      <c r="AJ394" s="17">
        <f>(SUMIFS(EUROSTAT_VBE_IND_2005!AJ$7:AJ$883,EUROSTAT_VBE_IND_2005!$B$7:$B$883,$D394,EUROSTAT_VBE_IND_2005!$C$7:$C$883,"*"&amp;RIGHT($A394,3)&amp;"*",EUROSTAT_VBE_IND_2005!$D$7:$D$883,"422*"))/1000</f>
        <v>0</v>
      </c>
      <c r="AK394" s="17">
        <f>(SUMIFS(EUROSTAT_VBE_IND_2005!AK$7:AK$883,EUROSTAT_VBE_IND_2005!$B$7:$B$883,$D394,EUROSTAT_VBE_IND_2005!$C$7:$C$883,"*"&amp;RIGHT($A394,3)&amp;"*",EUROSTAT_VBE_IND_2005!$D$7:$D$883,"422*"))/1000</f>
        <v>0</v>
      </c>
      <c r="AL394" s="198"/>
      <c r="AM394" s="198"/>
      <c r="AN394" s="198"/>
      <c r="AO394" s="17">
        <f>(SUMIFS(EUROSTAT_VBE_IND_2005!Y$7:Y$883,EUROSTAT_VBE_IND_2005!$B$7:$B$883,$D394,EUROSTAT_VBE_IND_2005!$C$7:$C$883,"*"&amp;RIGHT($A394,3)&amp;"*",EUROSTAT_VBE_IND_2005!$D$7:$D$883,"422*"))/1000</f>
        <v>0</v>
      </c>
      <c r="AP394" s="17">
        <f>(SUMIFS(EUROSTAT_VBE_IND_2005!Z$7:Z$883,EUROSTAT_VBE_IND_2005!$B$7:$B$883,$D394,EUROSTAT_VBE_IND_2005!$C$7:$C$883,"*"&amp;RIGHT($A394,3)&amp;"*",EUROSTAT_VBE_IND_2005!$D$7:$D$883,"422*"))/1000</f>
        <v>0</v>
      </c>
      <c r="AQ394" s="17">
        <f>(SUMIFS(EUROSTAT_VBE_IND_2005!AG$7:AG$883,EUROSTAT_VBE_IND_2005!$B$7:$B$883,$D394,EUROSTAT_VBE_IND_2005!$C$7:$C$883,"*"&amp;RIGHT($A394,3)&amp;"*",EUROSTAT_VBE_IND_2005!$D$7:$D$883,"422*"))/1000</f>
        <v>0</v>
      </c>
    </row>
    <row r="395" spans="1:43">
      <c r="A395" t="str">
        <f>LEFT(EUROSTAT_VBE_IND_2005!$C$630,8)</f>
        <v>B_101852</v>
      </c>
      <c r="B395" s="28" t="s">
        <v>217</v>
      </c>
      <c r="C395" t="s">
        <v>293</v>
      </c>
      <c r="D395" t="s">
        <v>55</v>
      </c>
      <c r="E395" t="s">
        <v>242</v>
      </c>
      <c r="F395" t="s">
        <v>262</v>
      </c>
      <c r="G395" s="17">
        <f>(SUMIFS(EUROSTAT_VBE_IND_2005!E$7:E$883,EUROSTAT_VBE_IND_2005!$B$7:$B$883,$D395,EUROSTAT_VBE_IND_2005!$C$7:$C$883,"*"&amp;RIGHT($A395,3)&amp;"*",EUROSTAT_VBE_IND_2005!$D$7:$D$883,"5532*"))/1000</f>
        <v>0</v>
      </c>
      <c r="H395" s="17">
        <f>(SUMIFS(EUROSTAT_VBE_IND_2005!F$7:F$883,EUROSTAT_VBE_IND_2005!$B$7:$B$883,$D395,EUROSTAT_VBE_IND_2005!$C$7:$C$883,"*"&amp;RIGHT($A395,3)&amp;"*",EUROSTAT_VBE_IND_2005!$D$7:$D$883,"5532*"))/1000</f>
        <v>0</v>
      </c>
      <c r="I395" s="17">
        <f>(SUMIFS(EUROSTAT_VBE_IND_2005!G$7:G$883,EUROSTAT_VBE_IND_2005!$B$7:$B$883,$D395,EUROSTAT_VBE_IND_2005!$C$7:$C$883,"*"&amp;RIGHT($A395,3)&amp;"*",EUROSTAT_VBE_IND_2005!$D$7:$D$883,"5532*"))/1000</f>
        <v>0</v>
      </c>
      <c r="J395" s="198"/>
      <c r="K395" s="17">
        <f>(SUMIFS(EUROSTAT_VBE_IND_2005!H$7:H$883,EUROSTAT_VBE_IND_2005!$B$7:$B$883,$D395,EUROSTAT_VBE_IND_2005!$C$7:$C$883,"*"&amp;RIGHT($A395,3)&amp;"*",EUROSTAT_VBE_IND_2005!$D$7:$D$883,"5532*"))/1000</f>
        <v>0</v>
      </c>
      <c r="L395" s="17">
        <f>(SUMIFS(EUROSTAT_VBE_IND_2005!I$7:I$883,EUROSTAT_VBE_IND_2005!$B$7:$B$883,$D395,EUROSTAT_VBE_IND_2005!$C$7:$C$883,"*"&amp;RIGHT($A395,3)&amp;"*",EUROSTAT_VBE_IND_2005!$D$7:$D$883,"5532*"))/1000</f>
        <v>0</v>
      </c>
      <c r="M395" s="17">
        <f>(SUMIFS(EUROSTAT_VBE_IND_2005!J$7:J$883,EUROSTAT_VBE_IND_2005!$B$7:$B$883,$D395,EUROSTAT_VBE_IND_2005!$C$7:$C$883,"*"&amp;RIGHT($A395,3)&amp;"*",EUROSTAT_VBE_IND_2005!$D$7:$D$883,"5532*"))/1000</f>
        <v>0</v>
      </c>
      <c r="N395" s="17">
        <f>(SUMIFS(EUROSTAT_VBE_IND_2005!K$7:K$883,EUROSTAT_VBE_IND_2005!$B$7:$B$883,$D395,EUROSTAT_VBE_IND_2005!$C$7:$C$883,"*"&amp;RIGHT($A395,3)&amp;"*",EUROSTAT_VBE_IND_2005!$D$7:$D$883,"5532*"))/1000</f>
        <v>0</v>
      </c>
      <c r="O395" s="17">
        <f>(SUMIFS(EUROSTAT_VBE_IND_2005!L$7:L$883,EUROSTAT_VBE_IND_2005!$B$7:$B$883,$D395,EUROSTAT_VBE_IND_2005!$C$7:$C$883,"*"&amp;RIGHT($A395,3)&amp;"*",EUROSTAT_VBE_IND_2005!$D$7:$D$883,"5532*"))/1000</f>
        <v>0</v>
      </c>
      <c r="P395" s="17">
        <f>(SUMIFS(EUROSTAT_VBE_IND_2005!M$7:M$883,EUROSTAT_VBE_IND_2005!$B$7:$B$883,$D395,EUROSTAT_VBE_IND_2005!$C$7:$C$883,"*"&amp;RIGHT($A395,3)&amp;"*",EUROSTAT_VBE_IND_2005!$D$7:$D$883,"5532*"))/1000</f>
        <v>0</v>
      </c>
      <c r="Q395" s="17">
        <f>(SUMIFS(EUROSTAT_VBE_IND_2005!N$7:N$883,EUROSTAT_VBE_IND_2005!$B$7:$B$883,$D395,EUROSTAT_VBE_IND_2005!$C$7:$C$883,"*"&amp;RIGHT($A395,3)&amp;"*",EUROSTAT_VBE_IND_2005!$D$7:$D$883,"5532*"))/1000</f>
        <v>0.019</v>
      </c>
      <c r="R395" s="17">
        <f>(SUMIFS(EUROSTAT_VBE_IND_2005!O$7:O$883,EUROSTAT_VBE_IND_2005!$B$7:$B$883,$D395,EUROSTAT_VBE_IND_2005!$C$7:$C$883,"*"&amp;RIGHT($A395,3)&amp;"*",EUROSTAT_VBE_IND_2005!$D$7:$D$883,"5532*"))/1000</f>
        <v>0</v>
      </c>
      <c r="S395" s="17">
        <f>(SUMIFS(EUROSTAT_VBE_IND_2005!P$7:P$883,EUROSTAT_VBE_IND_2005!$B$7:$B$883,$D395,EUROSTAT_VBE_IND_2005!$C$7:$C$883,"*"&amp;RIGHT($A395,3)&amp;"*",EUROSTAT_VBE_IND_2005!$D$7:$D$883,"5532*"))/1000</f>
        <v>0</v>
      </c>
      <c r="T395" s="17">
        <f>(SUMIFS(EUROSTAT_VBE_IND_2005!Q$7:Q$883,EUROSTAT_VBE_IND_2005!$B$7:$B$883,$D395,EUROSTAT_VBE_IND_2005!$C$7:$C$883,"*"&amp;RIGHT($A395,3)&amp;"*",EUROSTAT_VBE_IND_2005!$D$7:$D$883,"5532*"))/1000</f>
        <v>0</v>
      </c>
      <c r="U395" s="17">
        <f>(SUMIFS(EUROSTAT_VBE_IND_2005!R$7:R$883,EUROSTAT_VBE_IND_2005!$B$7:$B$883,$D395,EUROSTAT_VBE_IND_2005!$C$7:$C$883,"*"&amp;RIGHT($A395,3)&amp;"*",EUROSTAT_VBE_IND_2005!$D$7:$D$883,"5532*"))/1000</f>
        <v>0</v>
      </c>
      <c r="V395" s="17">
        <f>(SUMIFS(EUROSTAT_VBE_IND_2005!S$7:S$883,EUROSTAT_VBE_IND_2005!$B$7:$B$883,$D395,EUROSTAT_VBE_IND_2005!$C$7:$C$883,"*"&amp;RIGHT($A395,3)&amp;"*",EUROSTAT_VBE_IND_2005!$D$7:$D$883,"5532*"))/1000</f>
        <v>0</v>
      </c>
      <c r="W395" s="17">
        <f>(SUMIFS(EUROSTAT_VBE_IND_2005!T$7:T$883,EUROSTAT_VBE_IND_2005!$B$7:$B$883,$D395,EUROSTAT_VBE_IND_2005!$C$7:$C$883,"*"&amp;RIGHT($A395,3)&amp;"*",EUROSTAT_VBE_IND_2005!$D$7:$D$883,"5532*"))/1000</f>
        <v>0</v>
      </c>
      <c r="X395" s="17">
        <f>(SUMIFS(EUROSTAT_VBE_IND_2005!U$7:U$883,EUROSTAT_VBE_IND_2005!$B$7:$B$883,$D395,EUROSTAT_VBE_IND_2005!$C$7:$C$883,"*"&amp;RIGHT($A395,3)&amp;"*",EUROSTAT_VBE_IND_2005!$D$7:$D$883,"5532*"))/1000</f>
        <v>0</v>
      </c>
      <c r="Y395" s="17">
        <f>(SUMIFS(EUROSTAT_VBE_IND_2005!V$7:V$883,EUROSTAT_VBE_IND_2005!$B$7:$B$883,$D395,EUROSTAT_VBE_IND_2005!$C$7:$C$883,"*"&amp;RIGHT($A395,3)&amp;"*",EUROSTAT_VBE_IND_2005!$D$7:$D$883,"5532*"))/1000</f>
        <v>0</v>
      </c>
      <c r="Z395" s="17">
        <f>(SUMIFS(EUROSTAT_VBE_IND_2005!W$7:W$883,EUROSTAT_VBE_IND_2005!$B$7:$B$883,$D395,EUROSTAT_VBE_IND_2005!$C$7:$C$883,"*"&amp;RIGHT($A395,3)&amp;"*",EUROSTAT_VBE_IND_2005!$D$7:$D$883,"5532*"))/1000</f>
        <v>0</v>
      </c>
      <c r="AA395" s="17">
        <f>(SUMIFS(EUROSTAT_VBE_IND_2005!X$7:X$883,EUROSTAT_VBE_IND_2005!$B$7:$B$883,$D395,EUROSTAT_VBE_IND_2005!$C$7:$C$883,"*"&amp;RIGHT($A395,3)&amp;"*",EUROSTAT_VBE_IND_2005!$D$7:$D$883,"5532*"))/1000</f>
        <v>0</v>
      </c>
      <c r="AB395" s="17">
        <f>(SUMIFS(EUROSTAT_VBE_IND_2005!AA$7:AA$883,EUROSTAT_VBE_IND_2005!$B$7:$B$883,$D395,EUROSTAT_VBE_IND_2005!$C$7:$C$883,"*"&amp;RIGHT($A395,3)&amp;"*",EUROSTAT_VBE_IND_2005!$D$7:$D$883,"5532*"))/1000</f>
        <v>0</v>
      </c>
      <c r="AC395" s="17">
        <f>(SUMIFS(EUROSTAT_VBE_IND_2005!AB$7:AB$883,EUROSTAT_VBE_IND_2005!$B$7:$B$883,$D395,EUROSTAT_VBE_IND_2005!$C$7:$C$883,"*"&amp;RIGHT($A395,3)&amp;"*",EUROSTAT_VBE_IND_2005!$D$7:$D$883,"5532*"))/1000</f>
        <v>0</v>
      </c>
      <c r="AD395" s="17">
        <f>(SUMIFS(EUROSTAT_VBE_IND_2005!AC$7:AC$883,EUROSTAT_VBE_IND_2005!$B$7:$B$883,$D395,EUROSTAT_VBE_IND_2005!$C$7:$C$883,"*"&amp;RIGHT($A395,3)&amp;"*",EUROSTAT_VBE_IND_2005!$D$7:$D$883,"5532*"))/1000</f>
        <v>0</v>
      </c>
      <c r="AE395" s="17">
        <f>(SUMIFS(EUROSTAT_VBE_IND_2005!AD$7:AD$883,EUROSTAT_VBE_IND_2005!$B$7:$B$883,$D395,EUROSTAT_VBE_IND_2005!$C$7:$C$883,"*"&amp;RIGHT($A395,3)&amp;"*",EUROSTAT_VBE_IND_2005!$D$7:$D$883,"5532*"))/1000</f>
        <v>0</v>
      </c>
      <c r="AF395" s="17">
        <f>(SUMIFS(EUROSTAT_VBE_IND_2005!AE$7:AE$883,EUROSTAT_VBE_IND_2005!$B$7:$B$883,$D395,EUROSTAT_VBE_IND_2005!$C$7:$C$883,"*"&amp;RIGHT($A395,3)&amp;"*",EUROSTAT_VBE_IND_2005!$D$7:$D$883,"5532*"))/1000</f>
        <v>0</v>
      </c>
      <c r="AG395" s="17">
        <f>(SUMIFS(EUROSTAT_VBE_IND_2005!AF$7:AF$883,EUROSTAT_VBE_IND_2005!$B$7:$B$883,$D395,EUROSTAT_VBE_IND_2005!$C$7:$C$883,"*"&amp;RIGHT($A395,3)&amp;"*",EUROSTAT_VBE_IND_2005!$D$7:$D$883,"5532*"))/1000</f>
        <v>0</v>
      </c>
      <c r="AH395" s="17">
        <f>(SUMIFS(EUROSTAT_VBE_IND_2005!AH$7:AH$883,EUROSTAT_VBE_IND_2005!$B$7:$B$883,$D395,EUROSTAT_VBE_IND_2005!$C$7:$C$883,"*"&amp;RIGHT($A395,3)&amp;"*",EUROSTAT_VBE_IND_2005!$D$7:$D$883,"5532*"))/1000</f>
        <v>0</v>
      </c>
      <c r="AI395" s="17">
        <f>(SUMIFS(EUROSTAT_VBE_IND_2005!AI$7:AI$883,EUROSTAT_VBE_IND_2005!$B$7:$B$883,$D395,EUROSTAT_VBE_IND_2005!$C$7:$C$883,"*"&amp;RIGHT($A395,3)&amp;"*",EUROSTAT_VBE_IND_2005!$D$7:$D$883,"5532*"))/1000</f>
        <v>0</v>
      </c>
      <c r="AJ395" s="17">
        <f>(SUMIFS(EUROSTAT_VBE_IND_2005!AJ$7:AJ$883,EUROSTAT_VBE_IND_2005!$B$7:$B$883,$D395,EUROSTAT_VBE_IND_2005!$C$7:$C$883,"*"&amp;RIGHT($A395,3)&amp;"*",EUROSTAT_VBE_IND_2005!$D$7:$D$883,"5532*"))/1000</f>
        <v>0</v>
      </c>
      <c r="AK395" s="17">
        <f>(SUMIFS(EUROSTAT_VBE_IND_2005!AK$7:AK$883,EUROSTAT_VBE_IND_2005!$B$7:$B$883,$D395,EUROSTAT_VBE_IND_2005!$C$7:$C$883,"*"&amp;RIGHT($A395,3)&amp;"*",EUROSTAT_VBE_IND_2005!$D$7:$D$883,"5532*"))/1000</f>
        <v>0</v>
      </c>
      <c r="AL395" s="198"/>
      <c r="AM395" s="198"/>
      <c r="AN395" s="198"/>
      <c r="AO395" s="17">
        <f>(SUMIFS(EUROSTAT_VBE_IND_2005!Y$7:Y$883,EUROSTAT_VBE_IND_2005!$B$7:$B$883,$D395,EUROSTAT_VBE_IND_2005!$C$7:$C$883,"*"&amp;RIGHT($A395,3)&amp;"*",EUROSTAT_VBE_IND_2005!$D$7:$D$883,"5532*"))/1000</f>
        <v>0</v>
      </c>
      <c r="AP395" s="17">
        <f>(SUMIFS(EUROSTAT_VBE_IND_2005!Z$7:Z$883,EUROSTAT_VBE_IND_2005!$B$7:$B$883,$D395,EUROSTAT_VBE_IND_2005!$C$7:$C$883,"*"&amp;RIGHT($A395,3)&amp;"*",EUROSTAT_VBE_IND_2005!$D$7:$D$883,"5532*"))/1000</f>
        <v>0</v>
      </c>
      <c r="AQ395" s="17">
        <f>(SUMIFS(EUROSTAT_VBE_IND_2005!AG$7:AG$883,EUROSTAT_VBE_IND_2005!$B$7:$B$883,$D395,EUROSTAT_VBE_IND_2005!$C$7:$C$883,"*"&amp;RIGHT($A395,3)&amp;"*",EUROSTAT_VBE_IND_2005!$D$7:$D$883,"5532*"))/1000</f>
        <v>0</v>
      </c>
    </row>
    <row r="396" spans="1:43">
      <c r="A396" t="str">
        <f>LEFT(EUROSTAT_VBE_IND_2005!$C$630,8)</f>
        <v>B_101852</v>
      </c>
      <c r="B396" s="28" t="s">
        <v>217</v>
      </c>
      <c r="C396" t="s">
        <v>293</v>
      </c>
      <c r="D396" t="s">
        <v>55</v>
      </c>
      <c r="E396" t="s">
        <v>243</v>
      </c>
      <c r="F396" t="s">
        <v>263</v>
      </c>
      <c r="G396" s="17">
        <f>(SUMIFS(EUROSTAT_VBE_IND_2005!E$7:E$883,EUROSTAT_VBE_IND_2005!$B$7:$B$883,$D396,EUROSTAT_VBE_IND_2005!$C$7:$C$883,"*"&amp;RIGHT($A396,3)&amp;"*",EUROSTAT_VBE_IND_2005!$D$7:$D$883,"5550*"))/1000</f>
        <v>0</v>
      </c>
      <c r="H396" s="17">
        <f>(SUMIFS(EUROSTAT_VBE_IND_2005!F$7:F$883,EUROSTAT_VBE_IND_2005!$B$7:$B$883,$D396,EUROSTAT_VBE_IND_2005!$C$7:$C$883,"*"&amp;RIGHT($A396,3)&amp;"*",EUROSTAT_VBE_IND_2005!$D$7:$D$883,"5550*"))/1000</f>
        <v>0</v>
      </c>
      <c r="I396" s="17">
        <f>(SUMIFS(EUROSTAT_VBE_IND_2005!G$7:G$883,EUROSTAT_VBE_IND_2005!$B$7:$B$883,$D396,EUROSTAT_VBE_IND_2005!$C$7:$C$883,"*"&amp;RIGHT($A396,3)&amp;"*",EUROSTAT_VBE_IND_2005!$D$7:$D$883,"5550*"))/1000</f>
        <v>0</v>
      </c>
      <c r="J396" s="198"/>
      <c r="K396" s="17">
        <f>(SUMIFS(EUROSTAT_VBE_IND_2005!H$7:H$883,EUROSTAT_VBE_IND_2005!$B$7:$B$883,$D396,EUROSTAT_VBE_IND_2005!$C$7:$C$883,"*"&amp;RIGHT($A396,3)&amp;"*",EUROSTAT_VBE_IND_2005!$D$7:$D$883,"5550*"))/1000</f>
        <v>0</v>
      </c>
      <c r="L396" s="17">
        <f>(SUMIFS(EUROSTAT_VBE_IND_2005!I$7:I$883,EUROSTAT_VBE_IND_2005!$B$7:$B$883,$D396,EUROSTAT_VBE_IND_2005!$C$7:$C$883,"*"&amp;RIGHT($A396,3)&amp;"*",EUROSTAT_VBE_IND_2005!$D$7:$D$883,"5550*"))/1000</f>
        <v>0</v>
      </c>
      <c r="M396" s="17">
        <f>(SUMIFS(EUROSTAT_VBE_IND_2005!J$7:J$883,EUROSTAT_VBE_IND_2005!$B$7:$B$883,$D396,EUROSTAT_VBE_IND_2005!$C$7:$C$883,"*"&amp;RIGHT($A396,3)&amp;"*",EUROSTAT_VBE_IND_2005!$D$7:$D$883,"5550*"))/1000</f>
        <v>0</v>
      </c>
      <c r="N396" s="17">
        <f>(SUMIFS(EUROSTAT_VBE_IND_2005!K$7:K$883,EUROSTAT_VBE_IND_2005!$B$7:$B$883,$D396,EUROSTAT_VBE_IND_2005!$C$7:$C$883,"*"&amp;RIGHT($A396,3)&amp;"*",EUROSTAT_VBE_IND_2005!$D$7:$D$883,"5550*"))/1000</f>
        <v>0</v>
      </c>
      <c r="O396" s="17">
        <f>(SUMIFS(EUROSTAT_VBE_IND_2005!L$7:L$883,EUROSTAT_VBE_IND_2005!$B$7:$B$883,$D396,EUROSTAT_VBE_IND_2005!$C$7:$C$883,"*"&amp;RIGHT($A396,3)&amp;"*",EUROSTAT_VBE_IND_2005!$D$7:$D$883,"5550*"))/1000</f>
        <v>0</v>
      </c>
      <c r="P396" s="17">
        <f>(SUMIFS(EUROSTAT_VBE_IND_2005!M$7:M$883,EUROSTAT_VBE_IND_2005!$B$7:$B$883,$D396,EUROSTAT_VBE_IND_2005!$C$7:$C$883,"*"&amp;RIGHT($A396,3)&amp;"*",EUROSTAT_VBE_IND_2005!$D$7:$D$883,"5550*"))/1000</f>
        <v>0</v>
      </c>
      <c r="Q396" s="17">
        <f>(SUMIFS(EUROSTAT_VBE_IND_2005!N$7:N$883,EUROSTAT_VBE_IND_2005!$B$7:$B$883,$D396,EUROSTAT_VBE_IND_2005!$C$7:$C$883,"*"&amp;RIGHT($A396,3)&amp;"*",EUROSTAT_VBE_IND_2005!$D$7:$D$883,"5550*"))/1000</f>
        <v>0</v>
      </c>
      <c r="R396" s="17">
        <f>(SUMIFS(EUROSTAT_VBE_IND_2005!O$7:O$883,EUROSTAT_VBE_IND_2005!$B$7:$B$883,$D396,EUROSTAT_VBE_IND_2005!$C$7:$C$883,"*"&amp;RIGHT($A396,3)&amp;"*",EUROSTAT_VBE_IND_2005!$D$7:$D$883,"5550*"))/1000</f>
        <v>0</v>
      </c>
      <c r="S396" s="17">
        <f>(SUMIFS(EUROSTAT_VBE_IND_2005!P$7:P$883,EUROSTAT_VBE_IND_2005!$B$7:$B$883,$D396,EUROSTAT_VBE_IND_2005!$C$7:$C$883,"*"&amp;RIGHT($A396,3)&amp;"*",EUROSTAT_VBE_IND_2005!$D$7:$D$883,"5550*"))/1000</f>
        <v>0</v>
      </c>
      <c r="T396" s="17">
        <f>(SUMIFS(EUROSTAT_VBE_IND_2005!Q$7:Q$883,EUROSTAT_VBE_IND_2005!$B$7:$B$883,$D396,EUROSTAT_VBE_IND_2005!$C$7:$C$883,"*"&amp;RIGHT($A396,3)&amp;"*",EUROSTAT_VBE_IND_2005!$D$7:$D$883,"5550*"))/1000</f>
        <v>0</v>
      </c>
      <c r="U396" s="17">
        <f>(SUMIFS(EUROSTAT_VBE_IND_2005!R$7:R$883,EUROSTAT_VBE_IND_2005!$B$7:$B$883,$D396,EUROSTAT_VBE_IND_2005!$C$7:$C$883,"*"&amp;RIGHT($A396,3)&amp;"*",EUROSTAT_VBE_IND_2005!$D$7:$D$883,"5550*"))/1000</f>
        <v>0</v>
      </c>
      <c r="V396" s="17">
        <f>(SUMIFS(EUROSTAT_VBE_IND_2005!S$7:S$883,EUROSTAT_VBE_IND_2005!$B$7:$B$883,$D396,EUROSTAT_VBE_IND_2005!$C$7:$C$883,"*"&amp;RIGHT($A396,3)&amp;"*",EUROSTAT_VBE_IND_2005!$D$7:$D$883,"5550*"))/1000</f>
        <v>0</v>
      </c>
      <c r="W396" s="17">
        <f>(SUMIFS(EUROSTAT_VBE_IND_2005!T$7:T$883,EUROSTAT_VBE_IND_2005!$B$7:$B$883,$D396,EUROSTAT_VBE_IND_2005!$C$7:$C$883,"*"&amp;RIGHT($A396,3)&amp;"*",EUROSTAT_VBE_IND_2005!$D$7:$D$883,"5550*"))/1000</f>
        <v>0</v>
      </c>
      <c r="X396" s="17">
        <f>(SUMIFS(EUROSTAT_VBE_IND_2005!U$7:U$883,EUROSTAT_VBE_IND_2005!$B$7:$B$883,$D396,EUROSTAT_VBE_IND_2005!$C$7:$C$883,"*"&amp;RIGHT($A396,3)&amp;"*",EUROSTAT_VBE_IND_2005!$D$7:$D$883,"5550*"))/1000</f>
        <v>0</v>
      </c>
      <c r="Y396" s="17">
        <f>(SUMIFS(EUROSTAT_VBE_IND_2005!V$7:V$883,EUROSTAT_VBE_IND_2005!$B$7:$B$883,$D396,EUROSTAT_VBE_IND_2005!$C$7:$C$883,"*"&amp;RIGHT($A396,3)&amp;"*",EUROSTAT_VBE_IND_2005!$D$7:$D$883,"5550*"))/1000</f>
        <v>0</v>
      </c>
      <c r="Z396" s="17">
        <f>(SUMIFS(EUROSTAT_VBE_IND_2005!W$7:W$883,EUROSTAT_VBE_IND_2005!$B$7:$B$883,$D396,EUROSTAT_VBE_IND_2005!$C$7:$C$883,"*"&amp;RIGHT($A396,3)&amp;"*",EUROSTAT_VBE_IND_2005!$D$7:$D$883,"5550*"))/1000</f>
        <v>0</v>
      </c>
      <c r="AA396" s="17">
        <f>(SUMIFS(EUROSTAT_VBE_IND_2005!X$7:X$883,EUROSTAT_VBE_IND_2005!$B$7:$B$883,$D396,EUROSTAT_VBE_IND_2005!$C$7:$C$883,"*"&amp;RIGHT($A396,3)&amp;"*",EUROSTAT_VBE_IND_2005!$D$7:$D$883,"5550*"))/1000</f>
        <v>0</v>
      </c>
      <c r="AB396" s="17">
        <f>(SUMIFS(EUROSTAT_VBE_IND_2005!AA$7:AA$883,EUROSTAT_VBE_IND_2005!$B$7:$B$883,$D396,EUROSTAT_VBE_IND_2005!$C$7:$C$883,"*"&amp;RIGHT($A396,3)&amp;"*",EUROSTAT_VBE_IND_2005!$D$7:$D$883,"5550*"))/1000</f>
        <v>0</v>
      </c>
      <c r="AC396" s="17">
        <f>(SUMIFS(EUROSTAT_VBE_IND_2005!AB$7:AB$883,EUROSTAT_VBE_IND_2005!$B$7:$B$883,$D396,EUROSTAT_VBE_IND_2005!$C$7:$C$883,"*"&amp;RIGHT($A396,3)&amp;"*",EUROSTAT_VBE_IND_2005!$D$7:$D$883,"5550*"))/1000</f>
        <v>0</v>
      </c>
      <c r="AD396" s="17">
        <f>(SUMIFS(EUROSTAT_VBE_IND_2005!AC$7:AC$883,EUROSTAT_VBE_IND_2005!$B$7:$B$883,$D396,EUROSTAT_VBE_IND_2005!$C$7:$C$883,"*"&amp;RIGHT($A396,3)&amp;"*",EUROSTAT_VBE_IND_2005!$D$7:$D$883,"5550*"))/1000</f>
        <v>0</v>
      </c>
      <c r="AE396" s="17">
        <f>(SUMIFS(EUROSTAT_VBE_IND_2005!AD$7:AD$883,EUROSTAT_VBE_IND_2005!$B$7:$B$883,$D396,EUROSTAT_VBE_IND_2005!$C$7:$C$883,"*"&amp;RIGHT($A396,3)&amp;"*",EUROSTAT_VBE_IND_2005!$D$7:$D$883,"5550*"))/1000</f>
        <v>0</v>
      </c>
      <c r="AF396" s="17">
        <f>(SUMIFS(EUROSTAT_VBE_IND_2005!AE$7:AE$883,EUROSTAT_VBE_IND_2005!$B$7:$B$883,$D396,EUROSTAT_VBE_IND_2005!$C$7:$C$883,"*"&amp;RIGHT($A396,3)&amp;"*",EUROSTAT_VBE_IND_2005!$D$7:$D$883,"5550*"))/1000</f>
        <v>0</v>
      </c>
      <c r="AG396" s="17">
        <f>(SUMIFS(EUROSTAT_VBE_IND_2005!AF$7:AF$883,EUROSTAT_VBE_IND_2005!$B$7:$B$883,$D396,EUROSTAT_VBE_IND_2005!$C$7:$C$883,"*"&amp;RIGHT($A396,3)&amp;"*",EUROSTAT_VBE_IND_2005!$D$7:$D$883,"5550*"))/1000</f>
        <v>0</v>
      </c>
      <c r="AH396" s="17">
        <f>(SUMIFS(EUROSTAT_VBE_IND_2005!AH$7:AH$883,EUROSTAT_VBE_IND_2005!$B$7:$B$883,$D396,EUROSTAT_VBE_IND_2005!$C$7:$C$883,"*"&amp;RIGHT($A396,3)&amp;"*",EUROSTAT_VBE_IND_2005!$D$7:$D$883,"5550*"))/1000</f>
        <v>0</v>
      </c>
      <c r="AI396" s="17">
        <f>(SUMIFS(EUROSTAT_VBE_IND_2005!AI$7:AI$883,EUROSTAT_VBE_IND_2005!$B$7:$B$883,$D396,EUROSTAT_VBE_IND_2005!$C$7:$C$883,"*"&amp;RIGHT($A396,3)&amp;"*",EUROSTAT_VBE_IND_2005!$D$7:$D$883,"5550*"))/1000</f>
        <v>0</v>
      </c>
      <c r="AJ396" s="17">
        <f>(SUMIFS(EUROSTAT_VBE_IND_2005!AJ$7:AJ$883,EUROSTAT_VBE_IND_2005!$B$7:$B$883,$D396,EUROSTAT_VBE_IND_2005!$C$7:$C$883,"*"&amp;RIGHT($A396,3)&amp;"*",EUROSTAT_VBE_IND_2005!$D$7:$D$883,"5550*"))/1000</f>
        <v>0</v>
      </c>
      <c r="AK396" s="17">
        <f>(SUMIFS(EUROSTAT_VBE_IND_2005!AK$7:AK$883,EUROSTAT_VBE_IND_2005!$B$7:$B$883,$D396,EUROSTAT_VBE_IND_2005!$C$7:$C$883,"*"&amp;RIGHT($A396,3)&amp;"*",EUROSTAT_VBE_IND_2005!$D$7:$D$883,"5550*"))/1000</f>
        <v>0</v>
      </c>
      <c r="AL396" s="198"/>
      <c r="AM396" s="198"/>
      <c r="AN396" s="198"/>
      <c r="AO396" s="17">
        <f>(SUMIFS(EUROSTAT_VBE_IND_2005!Y$7:Y$883,EUROSTAT_VBE_IND_2005!$B$7:$B$883,$D396,EUROSTAT_VBE_IND_2005!$C$7:$C$883,"*"&amp;RIGHT($A396,3)&amp;"*",EUROSTAT_VBE_IND_2005!$D$7:$D$883,"5550*"))/1000</f>
        <v>0</v>
      </c>
      <c r="AP396" s="17">
        <f>(SUMIFS(EUROSTAT_VBE_IND_2005!Z$7:Z$883,EUROSTAT_VBE_IND_2005!$B$7:$B$883,$D396,EUROSTAT_VBE_IND_2005!$C$7:$C$883,"*"&amp;RIGHT($A396,3)&amp;"*",EUROSTAT_VBE_IND_2005!$D$7:$D$883,"5550*"))/1000</f>
        <v>0</v>
      </c>
      <c r="AQ396" s="17">
        <f>(SUMIFS(EUROSTAT_VBE_IND_2005!AG$7:AG$883,EUROSTAT_VBE_IND_2005!$B$7:$B$883,$D396,EUROSTAT_VBE_IND_2005!$C$7:$C$883,"*"&amp;RIGHT($A396,3)&amp;"*",EUROSTAT_VBE_IND_2005!$D$7:$D$883,"5550*"))/1000</f>
        <v>0</v>
      </c>
    </row>
    <row r="397" spans="1:43">
      <c r="A397" t="str">
        <f>LEFT(EUROSTAT_VBE_IND_2005!$C$630,8)</f>
        <v>B_101852</v>
      </c>
      <c r="B397" s="28" t="s">
        <v>217</v>
      </c>
      <c r="C397" t="s">
        <v>293</v>
      </c>
      <c r="D397" t="s">
        <v>55</v>
      </c>
      <c r="E397" t="s">
        <v>244</v>
      </c>
      <c r="F397" t="s">
        <v>264</v>
      </c>
      <c r="G397" s="17">
        <f>(SUMIFS(EUROSTAT_VBE_IND_2005!E$7:E$883,EUROSTAT_VBE_IND_2005!$B$7:$B$883,$D397,EUROSTAT_VBE_IND_2005!$C$7:$C$883,"*"&amp;RIGHT($A397,3)&amp;"*",EUROSTAT_VBE_IND_2005!$D$7:$D$883,"554*"))/1000-(SUMIFS(EUROSTAT_VBE_IND_2005!E$7:E$883,EUROSTAT_VBE_IND_2005!$B$7:$B$883,$D397,EUROSTAT_VBE_IND_2005!$C$7:$C$883,"*"&amp;RIGHT($A397,3)&amp;"*",EUROSTAT_VBE_IND_2005!$D$7:$D$883,"5543*"))/1000-(SUMIFS(EUROSTAT_VBE_IND_2005!E$7:E$883,EUROSTAT_VBE_IND_2005!$B$7:$B$883,$D397,EUROSTAT_VBE_IND_2005!$C$7:$C$883,"*"&amp;RIGHT($A397,3)&amp;"*",EUROSTAT_VBE_IND_2005!$D$7:$D$883,"5544*"))/1000</f>
        <v>0.969</v>
      </c>
      <c r="H397" s="17">
        <f>(SUMIFS(EUROSTAT_VBE_IND_2005!F$7:F$883,EUROSTAT_VBE_IND_2005!$B$7:$B$883,$D397,EUROSTAT_VBE_IND_2005!$C$7:$C$883,"*"&amp;RIGHT($A397,3)&amp;"*",EUROSTAT_VBE_IND_2005!$D$7:$D$883,"554*"))/1000-(SUMIFS(EUROSTAT_VBE_IND_2005!F$7:F$883,EUROSTAT_VBE_IND_2005!$B$7:$B$883,$D397,EUROSTAT_VBE_IND_2005!$C$7:$C$883,"*"&amp;RIGHT($A397,3)&amp;"*",EUROSTAT_VBE_IND_2005!$D$7:$D$883,"5543*"))/1000-(SUMIFS(EUROSTAT_VBE_IND_2005!F$7:F$883,EUROSTAT_VBE_IND_2005!$B$7:$B$883,$D397,EUROSTAT_VBE_IND_2005!$C$7:$C$883,"*"&amp;RIGHT($A397,3)&amp;"*",EUROSTAT_VBE_IND_2005!$D$7:$D$883,"5544*"))/1000</f>
        <v>0</v>
      </c>
      <c r="I397" s="17">
        <f>(SUMIFS(EUROSTAT_VBE_IND_2005!G$7:G$883,EUROSTAT_VBE_IND_2005!$B$7:$B$883,$D397,EUROSTAT_VBE_IND_2005!$C$7:$C$883,"*"&amp;RIGHT($A397,3)&amp;"*",EUROSTAT_VBE_IND_2005!$D$7:$D$883,"554*"))/1000-(SUMIFS(EUROSTAT_VBE_IND_2005!G$7:G$883,EUROSTAT_VBE_IND_2005!$B$7:$B$883,$D397,EUROSTAT_VBE_IND_2005!$C$7:$C$883,"*"&amp;RIGHT($A397,3)&amp;"*",EUROSTAT_VBE_IND_2005!$D$7:$D$883,"5543*"))/1000-(SUMIFS(EUROSTAT_VBE_IND_2005!G$7:G$883,EUROSTAT_VBE_IND_2005!$B$7:$B$883,$D397,EUROSTAT_VBE_IND_2005!$C$7:$C$883,"*"&amp;RIGHT($A397,3)&amp;"*",EUROSTAT_VBE_IND_2005!$D$7:$D$883,"5544*"))/1000</f>
        <v>0.029</v>
      </c>
      <c r="J397" s="198"/>
      <c r="K397" s="17">
        <f>(SUMIFS(EUROSTAT_VBE_IND_2005!H$7:H$883,EUROSTAT_VBE_IND_2005!$B$7:$B$883,$D397,EUROSTAT_VBE_IND_2005!$C$7:$C$883,"*"&amp;RIGHT($A397,3)&amp;"*",EUROSTAT_VBE_IND_2005!$D$7:$D$883,"554*"))/1000-(SUMIFS(EUROSTAT_VBE_IND_2005!H$7:H$883,EUROSTAT_VBE_IND_2005!$B$7:$B$883,$D397,EUROSTAT_VBE_IND_2005!$C$7:$C$883,"*"&amp;RIGHT($A397,3)&amp;"*",EUROSTAT_VBE_IND_2005!$D$7:$D$883,"5543*"))/1000-(SUMIFS(EUROSTAT_VBE_IND_2005!H$7:H$883,EUROSTAT_VBE_IND_2005!$B$7:$B$883,$D397,EUROSTAT_VBE_IND_2005!$C$7:$C$883,"*"&amp;RIGHT($A397,3)&amp;"*",EUROSTAT_VBE_IND_2005!$D$7:$D$883,"5544*"))/1000</f>
        <v>0</v>
      </c>
      <c r="L397" s="17">
        <f>(SUMIFS(EUROSTAT_VBE_IND_2005!I$7:I$883,EUROSTAT_VBE_IND_2005!$B$7:$B$883,$D397,EUROSTAT_VBE_IND_2005!$C$7:$C$883,"*"&amp;RIGHT($A397,3)&amp;"*",EUROSTAT_VBE_IND_2005!$D$7:$D$883,"554*"))/1000-(SUMIFS(EUROSTAT_VBE_IND_2005!I$7:I$883,EUROSTAT_VBE_IND_2005!$B$7:$B$883,$D397,EUROSTAT_VBE_IND_2005!$C$7:$C$883,"*"&amp;RIGHT($A397,3)&amp;"*",EUROSTAT_VBE_IND_2005!$D$7:$D$883,"5543*"))/1000-(SUMIFS(EUROSTAT_VBE_IND_2005!I$7:I$883,EUROSTAT_VBE_IND_2005!$B$7:$B$883,$D397,EUROSTAT_VBE_IND_2005!$C$7:$C$883,"*"&amp;RIGHT($A397,3)&amp;"*",EUROSTAT_VBE_IND_2005!$D$7:$D$883,"5544*"))/1000</f>
        <v>0.227</v>
      </c>
      <c r="M397" s="17">
        <f>(SUMIFS(EUROSTAT_VBE_IND_2005!J$7:J$883,EUROSTAT_VBE_IND_2005!$B$7:$B$883,$D397,EUROSTAT_VBE_IND_2005!$C$7:$C$883,"*"&amp;RIGHT($A397,3)&amp;"*",EUROSTAT_VBE_IND_2005!$D$7:$D$883,"554*"))/1000-(SUMIFS(EUROSTAT_VBE_IND_2005!J$7:J$883,EUROSTAT_VBE_IND_2005!$B$7:$B$883,$D397,EUROSTAT_VBE_IND_2005!$C$7:$C$883,"*"&amp;RIGHT($A397,3)&amp;"*",EUROSTAT_VBE_IND_2005!$D$7:$D$883,"5543*"))/1000-(SUMIFS(EUROSTAT_VBE_IND_2005!J$7:J$883,EUROSTAT_VBE_IND_2005!$B$7:$B$883,$D397,EUROSTAT_VBE_IND_2005!$C$7:$C$883,"*"&amp;RIGHT($A397,3)&amp;"*",EUROSTAT_VBE_IND_2005!$D$7:$D$883,"5544*"))/1000</f>
        <v>0</v>
      </c>
      <c r="N397" s="17">
        <f>(SUMIFS(EUROSTAT_VBE_IND_2005!K$7:K$883,EUROSTAT_VBE_IND_2005!$B$7:$B$883,$D397,EUROSTAT_VBE_IND_2005!$C$7:$C$883,"*"&amp;RIGHT($A397,3)&amp;"*",EUROSTAT_VBE_IND_2005!$D$7:$D$883,"554*"))/1000-(SUMIFS(EUROSTAT_VBE_IND_2005!K$7:K$883,EUROSTAT_VBE_IND_2005!$B$7:$B$883,$D397,EUROSTAT_VBE_IND_2005!$C$7:$C$883,"*"&amp;RIGHT($A397,3)&amp;"*",EUROSTAT_VBE_IND_2005!$D$7:$D$883,"5543*"))/1000-(SUMIFS(EUROSTAT_VBE_IND_2005!K$7:K$883,EUROSTAT_VBE_IND_2005!$B$7:$B$883,$D397,EUROSTAT_VBE_IND_2005!$C$7:$C$883,"*"&amp;RIGHT($A397,3)&amp;"*",EUROSTAT_VBE_IND_2005!$D$7:$D$883,"5544*"))/1000</f>
        <v>0</v>
      </c>
      <c r="O397" s="17">
        <f>(SUMIFS(EUROSTAT_VBE_IND_2005!L$7:L$883,EUROSTAT_VBE_IND_2005!$B$7:$B$883,$D397,EUROSTAT_VBE_IND_2005!$C$7:$C$883,"*"&amp;RIGHT($A397,3)&amp;"*",EUROSTAT_VBE_IND_2005!$D$7:$D$883,"554*"))/1000-(SUMIFS(EUROSTAT_VBE_IND_2005!L$7:L$883,EUROSTAT_VBE_IND_2005!$B$7:$B$883,$D397,EUROSTAT_VBE_IND_2005!$C$7:$C$883,"*"&amp;RIGHT($A397,3)&amp;"*",EUROSTAT_VBE_IND_2005!$D$7:$D$883,"5543*"))/1000-(SUMIFS(EUROSTAT_VBE_IND_2005!L$7:L$883,EUROSTAT_VBE_IND_2005!$B$7:$B$883,$D397,EUROSTAT_VBE_IND_2005!$C$7:$C$883,"*"&amp;RIGHT($A397,3)&amp;"*",EUROSTAT_VBE_IND_2005!$D$7:$D$883,"5544*"))/1000</f>
        <v>0.022</v>
      </c>
      <c r="P397" s="17">
        <f>(SUMIFS(EUROSTAT_VBE_IND_2005!M$7:M$883,EUROSTAT_VBE_IND_2005!$B$7:$B$883,$D397,EUROSTAT_VBE_IND_2005!$C$7:$C$883,"*"&amp;RIGHT($A397,3)&amp;"*",EUROSTAT_VBE_IND_2005!$D$7:$D$883,"554*"))/1000-(SUMIFS(EUROSTAT_VBE_IND_2005!M$7:M$883,EUROSTAT_VBE_IND_2005!$B$7:$B$883,$D397,EUROSTAT_VBE_IND_2005!$C$7:$C$883,"*"&amp;RIGHT($A397,3)&amp;"*",EUROSTAT_VBE_IND_2005!$D$7:$D$883,"5543*"))/1000-(SUMIFS(EUROSTAT_VBE_IND_2005!M$7:M$883,EUROSTAT_VBE_IND_2005!$B$7:$B$883,$D397,EUROSTAT_VBE_IND_2005!$C$7:$C$883,"*"&amp;RIGHT($A397,3)&amp;"*",EUROSTAT_VBE_IND_2005!$D$7:$D$883,"5544*"))/1000</f>
        <v>0</v>
      </c>
      <c r="Q397" s="17">
        <f>(SUMIFS(EUROSTAT_VBE_IND_2005!N$7:N$883,EUROSTAT_VBE_IND_2005!$B$7:$B$883,$D397,EUROSTAT_VBE_IND_2005!$C$7:$C$883,"*"&amp;RIGHT($A397,3)&amp;"*",EUROSTAT_VBE_IND_2005!$D$7:$D$883,"554*"))/1000-(SUMIFS(EUROSTAT_VBE_IND_2005!N$7:N$883,EUROSTAT_VBE_IND_2005!$B$7:$B$883,$D397,EUROSTAT_VBE_IND_2005!$C$7:$C$883,"*"&amp;RIGHT($A397,3)&amp;"*",EUROSTAT_VBE_IND_2005!$D$7:$D$883,"5543*"))/1000-(SUMIFS(EUROSTAT_VBE_IND_2005!N$7:N$883,EUROSTAT_VBE_IND_2005!$B$7:$B$883,$D397,EUROSTAT_VBE_IND_2005!$C$7:$C$883,"*"&amp;RIGHT($A397,3)&amp;"*",EUROSTAT_VBE_IND_2005!$D$7:$D$883,"5544*"))/1000</f>
        <v>0.201</v>
      </c>
      <c r="R397" s="17">
        <f>(SUMIFS(EUROSTAT_VBE_IND_2005!O$7:O$883,EUROSTAT_VBE_IND_2005!$B$7:$B$883,$D397,EUROSTAT_VBE_IND_2005!$C$7:$C$883,"*"&amp;RIGHT($A397,3)&amp;"*",EUROSTAT_VBE_IND_2005!$D$7:$D$883,"554*"))/1000-(SUMIFS(EUROSTAT_VBE_IND_2005!O$7:O$883,EUROSTAT_VBE_IND_2005!$B$7:$B$883,$D397,EUROSTAT_VBE_IND_2005!$C$7:$C$883,"*"&amp;RIGHT($A397,3)&amp;"*",EUROSTAT_VBE_IND_2005!$D$7:$D$883,"5543*"))/1000-(SUMIFS(EUROSTAT_VBE_IND_2005!O$7:O$883,EUROSTAT_VBE_IND_2005!$B$7:$B$883,$D397,EUROSTAT_VBE_IND_2005!$C$7:$C$883,"*"&amp;RIGHT($A397,3)&amp;"*",EUROSTAT_VBE_IND_2005!$D$7:$D$883,"5544*"))/1000</f>
        <v>0</v>
      </c>
      <c r="S397" s="17">
        <f>(SUMIFS(EUROSTAT_VBE_IND_2005!P$7:P$883,EUROSTAT_VBE_IND_2005!$B$7:$B$883,$D397,EUROSTAT_VBE_IND_2005!$C$7:$C$883,"*"&amp;RIGHT($A397,3)&amp;"*",EUROSTAT_VBE_IND_2005!$D$7:$D$883,"554*"))/1000-(SUMIFS(EUROSTAT_VBE_IND_2005!P$7:P$883,EUROSTAT_VBE_IND_2005!$B$7:$B$883,$D397,EUROSTAT_VBE_IND_2005!$C$7:$C$883,"*"&amp;RIGHT($A397,3)&amp;"*",EUROSTAT_VBE_IND_2005!$D$7:$D$883,"5543*"))/1000-(SUMIFS(EUROSTAT_VBE_IND_2005!P$7:P$883,EUROSTAT_VBE_IND_2005!$B$7:$B$883,$D397,EUROSTAT_VBE_IND_2005!$C$7:$C$883,"*"&amp;RIGHT($A397,3)&amp;"*",EUROSTAT_VBE_IND_2005!$D$7:$D$883,"5544*"))/1000</f>
        <v>0</v>
      </c>
      <c r="T397" s="17">
        <f>(SUMIFS(EUROSTAT_VBE_IND_2005!Q$7:Q$883,EUROSTAT_VBE_IND_2005!$B$7:$B$883,$D397,EUROSTAT_VBE_IND_2005!$C$7:$C$883,"*"&amp;RIGHT($A397,3)&amp;"*",EUROSTAT_VBE_IND_2005!$D$7:$D$883,"554*"))/1000-(SUMIFS(EUROSTAT_VBE_IND_2005!Q$7:Q$883,EUROSTAT_VBE_IND_2005!$B$7:$B$883,$D397,EUROSTAT_VBE_IND_2005!$C$7:$C$883,"*"&amp;RIGHT($A397,3)&amp;"*",EUROSTAT_VBE_IND_2005!$D$7:$D$883,"5543*"))/1000-(SUMIFS(EUROSTAT_VBE_IND_2005!Q$7:Q$883,EUROSTAT_VBE_IND_2005!$B$7:$B$883,$D397,EUROSTAT_VBE_IND_2005!$C$7:$C$883,"*"&amp;RIGHT($A397,3)&amp;"*",EUROSTAT_VBE_IND_2005!$D$7:$D$883,"5544*"))/1000</f>
        <v>0</v>
      </c>
      <c r="U397" s="17">
        <f>(SUMIFS(EUROSTAT_VBE_IND_2005!R$7:R$883,EUROSTAT_VBE_IND_2005!$B$7:$B$883,$D397,EUROSTAT_VBE_IND_2005!$C$7:$C$883,"*"&amp;RIGHT($A397,3)&amp;"*",EUROSTAT_VBE_IND_2005!$D$7:$D$883,"554*"))/1000-(SUMIFS(EUROSTAT_VBE_IND_2005!R$7:R$883,EUROSTAT_VBE_IND_2005!$B$7:$B$883,$D397,EUROSTAT_VBE_IND_2005!$C$7:$C$883,"*"&amp;RIGHT($A397,3)&amp;"*",EUROSTAT_VBE_IND_2005!$D$7:$D$883,"5543*"))/1000-(SUMIFS(EUROSTAT_VBE_IND_2005!R$7:R$883,EUROSTAT_VBE_IND_2005!$B$7:$B$883,$D397,EUROSTAT_VBE_IND_2005!$C$7:$C$883,"*"&amp;RIGHT($A397,3)&amp;"*",EUROSTAT_VBE_IND_2005!$D$7:$D$883,"5544*"))/1000</f>
        <v>0</v>
      </c>
      <c r="V397" s="17">
        <f>(SUMIFS(EUROSTAT_VBE_IND_2005!S$7:S$883,EUROSTAT_VBE_IND_2005!$B$7:$B$883,$D397,EUROSTAT_VBE_IND_2005!$C$7:$C$883,"*"&amp;RIGHT($A397,3)&amp;"*",EUROSTAT_VBE_IND_2005!$D$7:$D$883,"554*"))/1000-(SUMIFS(EUROSTAT_VBE_IND_2005!S$7:S$883,EUROSTAT_VBE_IND_2005!$B$7:$B$883,$D397,EUROSTAT_VBE_IND_2005!$C$7:$C$883,"*"&amp;RIGHT($A397,3)&amp;"*",EUROSTAT_VBE_IND_2005!$D$7:$D$883,"5543*"))/1000-(SUMIFS(EUROSTAT_VBE_IND_2005!S$7:S$883,EUROSTAT_VBE_IND_2005!$B$7:$B$883,$D397,EUROSTAT_VBE_IND_2005!$C$7:$C$883,"*"&amp;RIGHT($A397,3)&amp;"*",EUROSTAT_VBE_IND_2005!$D$7:$D$883,"5544*"))/1000</f>
        <v>0</v>
      </c>
      <c r="W397" s="17">
        <f>(SUMIFS(EUROSTAT_VBE_IND_2005!T$7:T$883,EUROSTAT_VBE_IND_2005!$B$7:$B$883,$D397,EUROSTAT_VBE_IND_2005!$C$7:$C$883,"*"&amp;RIGHT($A397,3)&amp;"*",EUROSTAT_VBE_IND_2005!$D$7:$D$883,"554*"))/1000-(SUMIFS(EUROSTAT_VBE_IND_2005!T$7:T$883,EUROSTAT_VBE_IND_2005!$B$7:$B$883,$D397,EUROSTAT_VBE_IND_2005!$C$7:$C$883,"*"&amp;RIGHT($A397,3)&amp;"*",EUROSTAT_VBE_IND_2005!$D$7:$D$883,"5543*"))/1000-(SUMIFS(EUROSTAT_VBE_IND_2005!T$7:T$883,EUROSTAT_VBE_IND_2005!$B$7:$B$883,$D397,EUROSTAT_VBE_IND_2005!$C$7:$C$883,"*"&amp;RIGHT($A397,3)&amp;"*",EUROSTAT_VBE_IND_2005!$D$7:$D$883,"5544*"))/1000</f>
        <v>0</v>
      </c>
      <c r="X397" s="17">
        <f>(SUMIFS(EUROSTAT_VBE_IND_2005!U$7:U$883,EUROSTAT_VBE_IND_2005!$B$7:$B$883,$D397,EUROSTAT_VBE_IND_2005!$C$7:$C$883,"*"&amp;RIGHT($A397,3)&amp;"*",EUROSTAT_VBE_IND_2005!$D$7:$D$883,"554*"))/1000-(SUMIFS(EUROSTAT_VBE_IND_2005!U$7:U$883,EUROSTAT_VBE_IND_2005!$B$7:$B$883,$D397,EUROSTAT_VBE_IND_2005!$C$7:$C$883,"*"&amp;RIGHT($A397,3)&amp;"*",EUROSTAT_VBE_IND_2005!$D$7:$D$883,"5543*"))/1000-(SUMIFS(EUROSTAT_VBE_IND_2005!U$7:U$883,EUROSTAT_VBE_IND_2005!$B$7:$B$883,$D397,EUROSTAT_VBE_IND_2005!$C$7:$C$883,"*"&amp;RIGHT($A397,3)&amp;"*",EUROSTAT_VBE_IND_2005!$D$7:$D$883,"5544*"))/1000</f>
        <v>0.001</v>
      </c>
      <c r="Y397" s="17">
        <f>(SUMIFS(EUROSTAT_VBE_IND_2005!V$7:V$883,EUROSTAT_VBE_IND_2005!$B$7:$B$883,$D397,EUROSTAT_VBE_IND_2005!$C$7:$C$883,"*"&amp;RIGHT($A397,3)&amp;"*",EUROSTAT_VBE_IND_2005!$D$7:$D$883,"554*"))/1000-(SUMIFS(EUROSTAT_VBE_IND_2005!V$7:V$883,EUROSTAT_VBE_IND_2005!$B$7:$B$883,$D397,EUROSTAT_VBE_IND_2005!$C$7:$C$883,"*"&amp;RIGHT($A397,3)&amp;"*",EUROSTAT_VBE_IND_2005!$D$7:$D$883,"5543*"))/1000-(SUMIFS(EUROSTAT_VBE_IND_2005!V$7:V$883,EUROSTAT_VBE_IND_2005!$B$7:$B$883,$D397,EUROSTAT_VBE_IND_2005!$C$7:$C$883,"*"&amp;RIGHT($A397,3)&amp;"*",EUROSTAT_VBE_IND_2005!$D$7:$D$883,"5544*"))/1000</f>
        <v>0.185</v>
      </c>
      <c r="Z397" s="17">
        <f>(SUMIFS(EUROSTAT_VBE_IND_2005!W$7:W$883,EUROSTAT_VBE_IND_2005!$B$7:$B$883,$D397,EUROSTAT_VBE_IND_2005!$C$7:$C$883,"*"&amp;RIGHT($A397,3)&amp;"*",EUROSTAT_VBE_IND_2005!$D$7:$D$883,"554*"))/1000-(SUMIFS(EUROSTAT_VBE_IND_2005!W$7:W$883,EUROSTAT_VBE_IND_2005!$B$7:$B$883,$D397,EUROSTAT_VBE_IND_2005!$C$7:$C$883,"*"&amp;RIGHT($A397,3)&amp;"*",EUROSTAT_VBE_IND_2005!$D$7:$D$883,"5543*"))/1000-(SUMIFS(EUROSTAT_VBE_IND_2005!W$7:W$883,EUROSTAT_VBE_IND_2005!$B$7:$B$883,$D397,EUROSTAT_VBE_IND_2005!$C$7:$C$883,"*"&amp;RIGHT($A397,3)&amp;"*",EUROSTAT_VBE_IND_2005!$D$7:$D$883,"5544*"))/1000</f>
        <v>0</v>
      </c>
      <c r="AA397" s="17">
        <f>(SUMIFS(EUROSTAT_VBE_IND_2005!X$7:X$883,EUROSTAT_VBE_IND_2005!$B$7:$B$883,$D397,EUROSTAT_VBE_IND_2005!$C$7:$C$883,"*"&amp;RIGHT($A397,3)&amp;"*",EUROSTAT_VBE_IND_2005!$D$7:$D$883,"554*"))/1000-(SUMIFS(EUROSTAT_VBE_IND_2005!X$7:X$883,EUROSTAT_VBE_IND_2005!$B$7:$B$883,$D397,EUROSTAT_VBE_IND_2005!$C$7:$C$883,"*"&amp;RIGHT($A397,3)&amp;"*",EUROSTAT_VBE_IND_2005!$D$7:$D$883,"5543*"))/1000-(SUMIFS(EUROSTAT_VBE_IND_2005!X$7:X$883,EUROSTAT_VBE_IND_2005!$B$7:$B$883,$D397,EUROSTAT_VBE_IND_2005!$C$7:$C$883,"*"&amp;RIGHT($A397,3)&amp;"*",EUROSTAT_VBE_IND_2005!$D$7:$D$883,"5544*"))/1000</f>
        <v>0.227</v>
      </c>
      <c r="AB397" s="17">
        <f>(SUMIFS(EUROSTAT_VBE_IND_2005!AA$7:AA$883,EUROSTAT_VBE_IND_2005!$B$7:$B$883,$D397,EUROSTAT_VBE_IND_2005!$C$7:$C$883,"*"&amp;RIGHT($A397,3)&amp;"*",EUROSTAT_VBE_IND_2005!$D$7:$D$883,"554*"))/1000-(SUMIFS(EUROSTAT_VBE_IND_2005!AA$7:AA$883,EUROSTAT_VBE_IND_2005!$B$7:$B$883,$D397,EUROSTAT_VBE_IND_2005!$C$7:$C$883,"*"&amp;RIGHT($A397,3)&amp;"*",EUROSTAT_VBE_IND_2005!$D$7:$D$883,"5543*"))/1000-(SUMIFS(EUROSTAT_VBE_IND_2005!AA$7:AA$883,EUROSTAT_VBE_IND_2005!$B$7:$B$883,$D397,EUROSTAT_VBE_IND_2005!$C$7:$C$883,"*"&amp;RIGHT($A397,3)&amp;"*",EUROSTAT_VBE_IND_2005!$D$7:$D$883,"5544*"))/1000</f>
        <v>0</v>
      </c>
      <c r="AC397" s="17">
        <f>(SUMIFS(EUROSTAT_VBE_IND_2005!AB$7:AB$883,EUROSTAT_VBE_IND_2005!$B$7:$B$883,$D397,EUROSTAT_VBE_IND_2005!$C$7:$C$883,"*"&amp;RIGHT($A397,3)&amp;"*",EUROSTAT_VBE_IND_2005!$D$7:$D$883,"554*"))/1000-(SUMIFS(EUROSTAT_VBE_IND_2005!AB$7:AB$883,EUROSTAT_VBE_IND_2005!$B$7:$B$883,$D397,EUROSTAT_VBE_IND_2005!$C$7:$C$883,"*"&amp;RIGHT($A397,3)&amp;"*",EUROSTAT_VBE_IND_2005!$D$7:$D$883,"5543*"))/1000-(SUMIFS(EUROSTAT_VBE_IND_2005!AB$7:AB$883,EUROSTAT_VBE_IND_2005!$B$7:$B$883,$D397,EUROSTAT_VBE_IND_2005!$C$7:$C$883,"*"&amp;RIGHT($A397,3)&amp;"*",EUROSTAT_VBE_IND_2005!$D$7:$D$883,"5544*"))/1000</f>
        <v>0.071</v>
      </c>
      <c r="AD397" s="17">
        <f>(SUMIFS(EUROSTAT_VBE_IND_2005!AC$7:AC$883,EUROSTAT_VBE_IND_2005!$B$7:$B$883,$D397,EUROSTAT_VBE_IND_2005!$C$7:$C$883,"*"&amp;RIGHT($A397,3)&amp;"*",EUROSTAT_VBE_IND_2005!$D$7:$D$883,"554*"))/1000-(SUMIFS(EUROSTAT_VBE_IND_2005!AC$7:AC$883,EUROSTAT_VBE_IND_2005!$B$7:$B$883,$D397,EUROSTAT_VBE_IND_2005!$C$7:$C$883,"*"&amp;RIGHT($A397,3)&amp;"*",EUROSTAT_VBE_IND_2005!$D$7:$D$883,"5543*"))/1000-(SUMIFS(EUROSTAT_VBE_IND_2005!AC$7:AC$883,EUROSTAT_VBE_IND_2005!$B$7:$B$883,$D397,EUROSTAT_VBE_IND_2005!$C$7:$C$883,"*"&amp;RIGHT($A397,3)&amp;"*",EUROSTAT_VBE_IND_2005!$D$7:$D$883,"5544*"))/1000</f>
        <v>0.144</v>
      </c>
      <c r="AE397" s="17">
        <f>(SUMIFS(EUROSTAT_VBE_IND_2005!AD$7:AD$883,EUROSTAT_VBE_IND_2005!$B$7:$B$883,$D397,EUROSTAT_VBE_IND_2005!$C$7:$C$883,"*"&amp;RIGHT($A397,3)&amp;"*",EUROSTAT_VBE_IND_2005!$D$7:$D$883,"554*"))/1000-(SUMIFS(EUROSTAT_VBE_IND_2005!AD$7:AD$883,EUROSTAT_VBE_IND_2005!$B$7:$B$883,$D397,EUROSTAT_VBE_IND_2005!$C$7:$C$883,"*"&amp;RIGHT($A397,3)&amp;"*",EUROSTAT_VBE_IND_2005!$D$7:$D$883,"5543*"))/1000-(SUMIFS(EUROSTAT_VBE_IND_2005!AD$7:AD$883,EUROSTAT_VBE_IND_2005!$B$7:$B$883,$D397,EUROSTAT_VBE_IND_2005!$C$7:$C$883,"*"&amp;RIGHT($A397,3)&amp;"*",EUROSTAT_VBE_IND_2005!$D$7:$D$883,"5544*"))/1000</f>
        <v>0.03</v>
      </c>
      <c r="AF397" s="17">
        <f>(SUMIFS(EUROSTAT_VBE_IND_2005!AE$7:AE$883,EUROSTAT_VBE_IND_2005!$B$7:$B$883,$D397,EUROSTAT_VBE_IND_2005!$C$7:$C$883,"*"&amp;RIGHT($A397,3)&amp;"*",EUROSTAT_VBE_IND_2005!$D$7:$D$883,"554*"))/1000-(SUMIFS(EUROSTAT_VBE_IND_2005!AE$7:AE$883,EUROSTAT_VBE_IND_2005!$B$7:$B$883,$D397,EUROSTAT_VBE_IND_2005!$C$7:$C$883,"*"&amp;RIGHT($A397,3)&amp;"*",EUROSTAT_VBE_IND_2005!$D$7:$D$883,"5543*"))/1000-(SUMIFS(EUROSTAT_VBE_IND_2005!AE$7:AE$883,EUROSTAT_VBE_IND_2005!$B$7:$B$883,$D397,EUROSTAT_VBE_IND_2005!$C$7:$C$883,"*"&amp;RIGHT($A397,3)&amp;"*",EUROSTAT_VBE_IND_2005!$D$7:$D$883,"5544*"))/1000</f>
        <v>0</v>
      </c>
      <c r="AG397" s="17">
        <f>(SUMIFS(EUROSTAT_VBE_IND_2005!AF$7:AF$883,EUROSTAT_VBE_IND_2005!$B$7:$B$883,$D397,EUROSTAT_VBE_IND_2005!$C$7:$C$883,"*"&amp;RIGHT($A397,3)&amp;"*",EUROSTAT_VBE_IND_2005!$D$7:$D$883,"554*"))/1000-(SUMIFS(EUROSTAT_VBE_IND_2005!AF$7:AF$883,EUROSTAT_VBE_IND_2005!$B$7:$B$883,$D397,EUROSTAT_VBE_IND_2005!$C$7:$C$883,"*"&amp;RIGHT($A397,3)&amp;"*",EUROSTAT_VBE_IND_2005!$D$7:$D$883,"5543*"))/1000-(SUMIFS(EUROSTAT_VBE_IND_2005!AF$7:AF$883,EUROSTAT_VBE_IND_2005!$B$7:$B$883,$D397,EUROSTAT_VBE_IND_2005!$C$7:$C$883,"*"&amp;RIGHT($A397,3)&amp;"*",EUROSTAT_VBE_IND_2005!$D$7:$D$883,"5544*"))/1000</f>
        <v>0.149</v>
      </c>
      <c r="AH397" s="17">
        <f>(SUMIFS(EUROSTAT_VBE_IND_2005!AH$7:AH$883,EUROSTAT_VBE_IND_2005!$B$7:$B$883,$D397,EUROSTAT_VBE_IND_2005!$C$7:$C$883,"*"&amp;RIGHT($A397,3)&amp;"*",EUROSTAT_VBE_IND_2005!$D$7:$D$883,"554*"))/1000-(SUMIFS(EUROSTAT_VBE_IND_2005!AH$7:AH$883,EUROSTAT_VBE_IND_2005!$B$7:$B$883,$D397,EUROSTAT_VBE_IND_2005!$C$7:$C$883,"*"&amp;RIGHT($A397,3)&amp;"*",EUROSTAT_VBE_IND_2005!$D$7:$D$883,"5543*"))/1000-(SUMIFS(EUROSTAT_VBE_IND_2005!AH$7:AH$883,EUROSTAT_VBE_IND_2005!$B$7:$B$883,$D397,EUROSTAT_VBE_IND_2005!$C$7:$C$883,"*"&amp;RIGHT($A397,3)&amp;"*",EUROSTAT_VBE_IND_2005!$D$7:$D$883,"5544*"))/1000</f>
        <v>0</v>
      </c>
      <c r="AI397" s="17">
        <f>(SUMIFS(EUROSTAT_VBE_IND_2005!AI$7:AI$883,EUROSTAT_VBE_IND_2005!$B$7:$B$883,$D397,EUROSTAT_VBE_IND_2005!$C$7:$C$883,"*"&amp;RIGHT($A397,3)&amp;"*",EUROSTAT_VBE_IND_2005!$D$7:$D$883,"554*"))/1000-(SUMIFS(EUROSTAT_VBE_IND_2005!AI$7:AI$883,EUROSTAT_VBE_IND_2005!$B$7:$B$883,$D397,EUROSTAT_VBE_IND_2005!$C$7:$C$883,"*"&amp;RIGHT($A397,3)&amp;"*",EUROSTAT_VBE_IND_2005!$D$7:$D$883,"5543*"))/1000-(SUMIFS(EUROSTAT_VBE_IND_2005!AI$7:AI$883,EUROSTAT_VBE_IND_2005!$B$7:$B$883,$D397,EUROSTAT_VBE_IND_2005!$C$7:$C$883,"*"&amp;RIGHT($A397,3)&amp;"*",EUROSTAT_VBE_IND_2005!$D$7:$D$883,"5544*"))/1000</f>
        <v>0.013</v>
      </c>
      <c r="AJ397" s="17">
        <f>(SUMIFS(EUROSTAT_VBE_IND_2005!AJ$7:AJ$883,EUROSTAT_VBE_IND_2005!$B$7:$B$883,$D397,EUROSTAT_VBE_IND_2005!$C$7:$C$883,"*"&amp;RIGHT($A397,3)&amp;"*",EUROSTAT_VBE_IND_2005!$D$7:$D$883,"554*"))/1000-(SUMIFS(EUROSTAT_VBE_IND_2005!AJ$7:AJ$883,EUROSTAT_VBE_IND_2005!$B$7:$B$883,$D397,EUROSTAT_VBE_IND_2005!$C$7:$C$883,"*"&amp;RIGHT($A397,3)&amp;"*",EUROSTAT_VBE_IND_2005!$D$7:$D$883,"5543*"))/1000-(SUMIFS(EUROSTAT_VBE_IND_2005!AJ$7:AJ$883,EUROSTAT_VBE_IND_2005!$B$7:$B$883,$D397,EUROSTAT_VBE_IND_2005!$C$7:$C$883,"*"&amp;RIGHT($A397,3)&amp;"*",EUROSTAT_VBE_IND_2005!$D$7:$D$883,"5544*"))/1000</f>
        <v>0.036</v>
      </c>
      <c r="AK397" s="17">
        <f>(SUMIFS(EUROSTAT_VBE_IND_2005!AK$7:AK$883,EUROSTAT_VBE_IND_2005!$B$7:$B$883,$D397,EUROSTAT_VBE_IND_2005!$C$7:$C$883,"*"&amp;RIGHT($A397,3)&amp;"*",EUROSTAT_VBE_IND_2005!$D$7:$D$883,"554*"))/1000-(SUMIFS(EUROSTAT_VBE_IND_2005!AK$7:AK$883,EUROSTAT_VBE_IND_2005!$B$7:$B$883,$D397,EUROSTAT_VBE_IND_2005!$C$7:$C$883,"*"&amp;RIGHT($A397,3)&amp;"*",EUROSTAT_VBE_IND_2005!$D$7:$D$883,"5543*"))/1000-(SUMIFS(EUROSTAT_VBE_IND_2005!AK$7:AK$883,EUROSTAT_VBE_IND_2005!$B$7:$B$883,$D397,EUROSTAT_VBE_IND_2005!$C$7:$C$883,"*"&amp;RIGHT($A397,3)&amp;"*",EUROSTAT_VBE_IND_2005!$D$7:$D$883,"5544*"))/1000</f>
        <v>0</v>
      </c>
      <c r="AL397" s="198"/>
      <c r="AM397" s="198"/>
      <c r="AN397" s="198"/>
      <c r="AO397" s="17">
        <f>(SUMIFS(EUROSTAT_VBE_IND_2005!Y$7:Y$883,EUROSTAT_VBE_IND_2005!$B$7:$B$883,$D397,EUROSTAT_VBE_IND_2005!$C$7:$C$883,"*"&amp;RIGHT($A397,3)&amp;"*",EUROSTAT_VBE_IND_2005!$D$7:$D$883,"554*"))/1000-(SUMIFS(EUROSTAT_VBE_IND_2005!Y$7:Y$883,EUROSTAT_VBE_IND_2005!$B$7:$B$883,$D397,EUROSTAT_VBE_IND_2005!$C$7:$C$883,"*"&amp;RIGHT($A397,3)&amp;"*",EUROSTAT_VBE_IND_2005!$D$7:$D$883,"5543*"))/1000-(SUMIFS(EUROSTAT_VBE_IND_2005!Y$7:Y$883,EUROSTAT_VBE_IND_2005!$B$7:$B$883,$D397,EUROSTAT_VBE_IND_2005!$C$7:$C$883,"*"&amp;RIGHT($A397,3)&amp;"*",EUROSTAT_VBE_IND_2005!$D$7:$D$883,"5544*"))/1000</f>
        <v>0</v>
      </c>
      <c r="AP397" s="17">
        <f>(SUMIFS(EUROSTAT_VBE_IND_2005!Z$7:Z$883,EUROSTAT_VBE_IND_2005!$B$7:$B$883,$D397,EUROSTAT_VBE_IND_2005!$C$7:$C$883,"*"&amp;RIGHT($A397,3)&amp;"*",EUROSTAT_VBE_IND_2005!$D$7:$D$883,"554*"))/1000-(SUMIFS(EUROSTAT_VBE_IND_2005!Z$7:Z$883,EUROSTAT_VBE_IND_2005!$B$7:$B$883,$D397,EUROSTAT_VBE_IND_2005!$C$7:$C$883,"*"&amp;RIGHT($A397,3)&amp;"*",EUROSTAT_VBE_IND_2005!$D$7:$D$883,"5543*"))/1000-(SUMIFS(EUROSTAT_VBE_IND_2005!Z$7:Z$883,EUROSTAT_VBE_IND_2005!$B$7:$B$883,$D397,EUROSTAT_VBE_IND_2005!$C$7:$C$883,"*"&amp;RIGHT($A397,3)&amp;"*",EUROSTAT_VBE_IND_2005!$D$7:$D$883,"5544*"))/1000</f>
        <v>0.004</v>
      </c>
      <c r="AQ397" s="17">
        <f>(SUMIFS(EUROSTAT_VBE_IND_2005!AG$7:AG$883,EUROSTAT_VBE_IND_2005!$B$7:$B$883,$D397,EUROSTAT_VBE_IND_2005!$C$7:$C$883,"*"&amp;RIGHT($A397,3)&amp;"*",EUROSTAT_VBE_IND_2005!$D$7:$D$883,"554*"))/1000-(SUMIFS(EUROSTAT_VBE_IND_2005!AG$7:AG$883,EUROSTAT_VBE_IND_2005!$B$7:$B$883,$D397,EUROSTAT_VBE_IND_2005!$C$7:$C$883,"*"&amp;RIGHT($A397,3)&amp;"*",EUROSTAT_VBE_IND_2005!$D$7:$D$883,"5543*"))/1000-(SUMIFS(EUROSTAT_VBE_IND_2005!AG$7:AG$883,EUROSTAT_VBE_IND_2005!$B$7:$B$883,$D397,EUROSTAT_VBE_IND_2005!$C$7:$C$883,"*"&amp;RIGHT($A397,3)&amp;"*",EUROSTAT_VBE_IND_2005!$D$7:$D$883,"5544*"))/1000</f>
        <v>0</v>
      </c>
    </row>
    <row r="398" spans="1:43">
      <c r="A398" t="str">
        <f>LEFT(EUROSTAT_VBE_IND_2005!$C$630,8)</f>
        <v>B_101852</v>
      </c>
      <c r="B398" s="28" t="s">
        <v>217</v>
      </c>
      <c r="C398" t="s">
        <v>293</v>
      </c>
      <c r="D398" t="s">
        <v>55</v>
      </c>
      <c r="E398" t="s">
        <v>245</v>
      </c>
      <c r="F398" t="s">
        <v>265</v>
      </c>
      <c r="G398" s="17">
        <f>(SUMIFS(EUROSTAT_VBE_IND_2005!E$7:E$883,EUROSTAT_VBE_IND_2005!$B$7:$B$883,$D398,EUROSTAT_VBE_IND_2005!$C$7:$C$883,"*"&amp;RIGHT($A398,3)&amp;"*",EUROSTAT_VBE_IND_2005!$D$7:$D$883,"5543*"))/1000</f>
        <v>0</v>
      </c>
      <c r="H398" s="17">
        <f>(SUMIFS(EUROSTAT_VBE_IND_2005!F$7:F$883,EUROSTAT_VBE_IND_2005!$B$7:$B$883,$D398,EUROSTAT_VBE_IND_2005!$C$7:$C$883,"*"&amp;RIGHT($A398,3)&amp;"*",EUROSTAT_VBE_IND_2005!$D$7:$D$883,"5543*"))/1000</f>
        <v>0</v>
      </c>
      <c r="I398" s="17">
        <f>(SUMIFS(EUROSTAT_VBE_IND_2005!G$7:G$883,EUROSTAT_VBE_IND_2005!$B$7:$B$883,$D398,EUROSTAT_VBE_IND_2005!$C$7:$C$883,"*"&amp;RIGHT($A398,3)&amp;"*",EUROSTAT_VBE_IND_2005!$D$7:$D$883,"5543*"))/1000</f>
        <v>0</v>
      </c>
      <c r="J398" s="198"/>
      <c r="K398" s="17">
        <f>(SUMIFS(EUROSTAT_VBE_IND_2005!H$7:H$883,EUROSTAT_VBE_IND_2005!$B$7:$B$883,$D398,EUROSTAT_VBE_IND_2005!$C$7:$C$883,"*"&amp;RIGHT($A398,3)&amp;"*",EUROSTAT_VBE_IND_2005!$D$7:$D$883,"5543*"))/1000</f>
        <v>0</v>
      </c>
      <c r="L398" s="17">
        <f>(SUMIFS(EUROSTAT_VBE_IND_2005!I$7:I$883,EUROSTAT_VBE_IND_2005!$B$7:$B$883,$D398,EUROSTAT_VBE_IND_2005!$C$7:$C$883,"*"&amp;RIGHT($A398,3)&amp;"*",EUROSTAT_VBE_IND_2005!$D$7:$D$883,"5543*"))/1000</f>
        <v>0</v>
      </c>
      <c r="M398" s="17">
        <f>(SUMIFS(EUROSTAT_VBE_IND_2005!J$7:J$883,EUROSTAT_VBE_IND_2005!$B$7:$B$883,$D398,EUROSTAT_VBE_IND_2005!$C$7:$C$883,"*"&amp;RIGHT($A398,3)&amp;"*",EUROSTAT_VBE_IND_2005!$D$7:$D$883,"5543*"))/1000</f>
        <v>0</v>
      </c>
      <c r="N398" s="17">
        <f>(SUMIFS(EUROSTAT_VBE_IND_2005!K$7:K$883,EUROSTAT_VBE_IND_2005!$B$7:$B$883,$D398,EUROSTAT_VBE_IND_2005!$C$7:$C$883,"*"&amp;RIGHT($A398,3)&amp;"*",EUROSTAT_VBE_IND_2005!$D$7:$D$883,"5543*"))/1000</f>
        <v>0</v>
      </c>
      <c r="O398" s="17">
        <f>(SUMIFS(EUROSTAT_VBE_IND_2005!L$7:L$883,EUROSTAT_VBE_IND_2005!$B$7:$B$883,$D398,EUROSTAT_VBE_IND_2005!$C$7:$C$883,"*"&amp;RIGHT($A398,3)&amp;"*",EUROSTAT_VBE_IND_2005!$D$7:$D$883,"5543*"))/1000</f>
        <v>0</v>
      </c>
      <c r="P398" s="17">
        <f>(SUMIFS(EUROSTAT_VBE_IND_2005!M$7:M$883,EUROSTAT_VBE_IND_2005!$B$7:$B$883,$D398,EUROSTAT_VBE_IND_2005!$C$7:$C$883,"*"&amp;RIGHT($A398,3)&amp;"*",EUROSTAT_VBE_IND_2005!$D$7:$D$883,"5543*"))/1000</f>
        <v>0</v>
      </c>
      <c r="Q398" s="17">
        <f>(SUMIFS(EUROSTAT_VBE_IND_2005!N$7:N$883,EUROSTAT_VBE_IND_2005!$B$7:$B$883,$D398,EUROSTAT_VBE_IND_2005!$C$7:$C$883,"*"&amp;RIGHT($A398,3)&amp;"*",EUROSTAT_VBE_IND_2005!$D$7:$D$883,"5543*"))/1000</f>
        <v>0</v>
      </c>
      <c r="R398" s="17">
        <f>(SUMIFS(EUROSTAT_VBE_IND_2005!O$7:O$883,EUROSTAT_VBE_IND_2005!$B$7:$B$883,$D398,EUROSTAT_VBE_IND_2005!$C$7:$C$883,"*"&amp;RIGHT($A398,3)&amp;"*",EUROSTAT_VBE_IND_2005!$D$7:$D$883,"5543*"))/1000</f>
        <v>0</v>
      </c>
      <c r="S398" s="17">
        <f>(SUMIFS(EUROSTAT_VBE_IND_2005!P$7:P$883,EUROSTAT_VBE_IND_2005!$B$7:$B$883,$D398,EUROSTAT_VBE_IND_2005!$C$7:$C$883,"*"&amp;RIGHT($A398,3)&amp;"*",EUROSTAT_VBE_IND_2005!$D$7:$D$883,"5543*"))/1000</f>
        <v>0</v>
      </c>
      <c r="T398" s="17">
        <f>(SUMIFS(EUROSTAT_VBE_IND_2005!Q$7:Q$883,EUROSTAT_VBE_IND_2005!$B$7:$B$883,$D398,EUROSTAT_VBE_IND_2005!$C$7:$C$883,"*"&amp;RIGHT($A398,3)&amp;"*",EUROSTAT_VBE_IND_2005!$D$7:$D$883,"5543*"))/1000</f>
        <v>0</v>
      </c>
      <c r="U398" s="17">
        <f>(SUMIFS(EUROSTAT_VBE_IND_2005!R$7:R$883,EUROSTAT_VBE_IND_2005!$B$7:$B$883,$D398,EUROSTAT_VBE_IND_2005!$C$7:$C$883,"*"&amp;RIGHT($A398,3)&amp;"*",EUROSTAT_VBE_IND_2005!$D$7:$D$883,"5543*"))/1000</f>
        <v>0</v>
      </c>
      <c r="V398" s="17">
        <f>(SUMIFS(EUROSTAT_VBE_IND_2005!S$7:S$883,EUROSTAT_VBE_IND_2005!$B$7:$B$883,$D398,EUROSTAT_VBE_IND_2005!$C$7:$C$883,"*"&amp;RIGHT($A398,3)&amp;"*",EUROSTAT_VBE_IND_2005!$D$7:$D$883,"5543*"))/1000</f>
        <v>0</v>
      </c>
      <c r="W398" s="17">
        <f>(SUMIFS(EUROSTAT_VBE_IND_2005!T$7:T$883,EUROSTAT_VBE_IND_2005!$B$7:$B$883,$D398,EUROSTAT_VBE_IND_2005!$C$7:$C$883,"*"&amp;RIGHT($A398,3)&amp;"*",EUROSTAT_VBE_IND_2005!$D$7:$D$883,"5543*"))/1000</f>
        <v>0</v>
      </c>
      <c r="X398" s="17">
        <f>(SUMIFS(EUROSTAT_VBE_IND_2005!U$7:U$883,EUROSTAT_VBE_IND_2005!$B$7:$B$883,$D398,EUROSTAT_VBE_IND_2005!$C$7:$C$883,"*"&amp;RIGHT($A398,3)&amp;"*",EUROSTAT_VBE_IND_2005!$D$7:$D$883,"5543*"))/1000</f>
        <v>0</v>
      </c>
      <c r="Y398" s="17">
        <f>(SUMIFS(EUROSTAT_VBE_IND_2005!V$7:V$883,EUROSTAT_VBE_IND_2005!$B$7:$B$883,$D398,EUROSTAT_VBE_IND_2005!$C$7:$C$883,"*"&amp;RIGHT($A398,3)&amp;"*",EUROSTAT_VBE_IND_2005!$D$7:$D$883,"5543*"))/1000</f>
        <v>0</v>
      </c>
      <c r="Z398" s="17">
        <f>(SUMIFS(EUROSTAT_VBE_IND_2005!W$7:W$883,EUROSTAT_VBE_IND_2005!$B$7:$B$883,$D398,EUROSTAT_VBE_IND_2005!$C$7:$C$883,"*"&amp;RIGHT($A398,3)&amp;"*",EUROSTAT_VBE_IND_2005!$D$7:$D$883,"5543*"))/1000</f>
        <v>0</v>
      </c>
      <c r="AA398" s="17">
        <f>(SUMIFS(EUROSTAT_VBE_IND_2005!X$7:X$883,EUROSTAT_VBE_IND_2005!$B$7:$B$883,$D398,EUROSTAT_VBE_IND_2005!$C$7:$C$883,"*"&amp;RIGHT($A398,3)&amp;"*",EUROSTAT_VBE_IND_2005!$D$7:$D$883,"5543*"))/1000</f>
        <v>0</v>
      </c>
      <c r="AB398" s="17">
        <f>(SUMIFS(EUROSTAT_VBE_IND_2005!AA$7:AA$883,EUROSTAT_VBE_IND_2005!$B$7:$B$883,$D398,EUROSTAT_VBE_IND_2005!$C$7:$C$883,"*"&amp;RIGHT($A398,3)&amp;"*",EUROSTAT_VBE_IND_2005!$D$7:$D$883,"5543*"))/1000</f>
        <v>0</v>
      </c>
      <c r="AC398" s="17">
        <f>(SUMIFS(EUROSTAT_VBE_IND_2005!AB$7:AB$883,EUROSTAT_VBE_IND_2005!$B$7:$B$883,$D398,EUROSTAT_VBE_IND_2005!$C$7:$C$883,"*"&amp;RIGHT($A398,3)&amp;"*",EUROSTAT_VBE_IND_2005!$D$7:$D$883,"5543*"))/1000</f>
        <v>0</v>
      </c>
      <c r="AD398" s="17">
        <f>(SUMIFS(EUROSTAT_VBE_IND_2005!AC$7:AC$883,EUROSTAT_VBE_IND_2005!$B$7:$B$883,$D398,EUROSTAT_VBE_IND_2005!$C$7:$C$883,"*"&amp;RIGHT($A398,3)&amp;"*",EUROSTAT_VBE_IND_2005!$D$7:$D$883,"5543*"))/1000</f>
        <v>0</v>
      </c>
      <c r="AE398" s="17">
        <f>(SUMIFS(EUROSTAT_VBE_IND_2005!AD$7:AD$883,EUROSTAT_VBE_IND_2005!$B$7:$B$883,$D398,EUROSTAT_VBE_IND_2005!$C$7:$C$883,"*"&amp;RIGHT($A398,3)&amp;"*",EUROSTAT_VBE_IND_2005!$D$7:$D$883,"5543*"))/1000</f>
        <v>0</v>
      </c>
      <c r="AF398" s="17">
        <f>(SUMIFS(EUROSTAT_VBE_IND_2005!AE$7:AE$883,EUROSTAT_VBE_IND_2005!$B$7:$B$883,$D398,EUROSTAT_VBE_IND_2005!$C$7:$C$883,"*"&amp;RIGHT($A398,3)&amp;"*",EUROSTAT_VBE_IND_2005!$D$7:$D$883,"5543*"))/1000</f>
        <v>0</v>
      </c>
      <c r="AG398" s="17">
        <f>(SUMIFS(EUROSTAT_VBE_IND_2005!AF$7:AF$883,EUROSTAT_VBE_IND_2005!$B$7:$B$883,$D398,EUROSTAT_VBE_IND_2005!$C$7:$C$883,"*"&amp;RIGHT($A398,3)&amp;"*",EUROSTAT_VBE_IND_2005!$D$7:$D$883,"5543*"))/1000</f>
        <v>0</v>
      </c>
      <c r="AH398" s="17">
        <f>(SUMIFS(EUROSTAT_VBE_IND_2005!AH$7:AH$883,EUROSTAT_VBE_IND_2005!$B$7:$B$883,$D398,EUROSTAT_VBE_IND_2005!$C$7:$C$883,"*"&amp;RIGHT($A398,3)&amp;"*",EUROSTAT_VBE_IND_2005!$D$7:$D$883,"5543*"))/1000</f>
        <v>0</v>
      </c>
      <c r="AI398" s="17">
        <f>(SUMIFS(EUROSTAT_VBE_IND_2005!AI$7:AI$883,EUROSTAT_VBE_IND_2005!$B$7:$B$883,$D398,EUROSTAT_VBE_IND_2005!$C$7:$C$883,"*"&amp;RIGHT($A398,3)&amp;"*",EUROSTAT_VBE_IND_2005!$D$7:$D$883,"5543*"))/1000</f>
        <v>0</v>
      </c>
      <c r="AJ398" s="17">
        <f>(SUMIFS(EUROSTAT_VBE_IND_2005!AJ$7:AJ$883,EUROSTAT_VBE_IND_2005!$B$7:$B$883,$D398,EUROSTAT_VBE_IND_2005!$C$7:$C$883,"*"&amp;RIGHT($A398,3)&amp;"*",EUROSTAT_VBE_IND_2005!$D$7:$D$883,"5543*"))/1000</f>
        <v>0</v>
      </c>
      <c r="AK398" s="17">
        <f>(SUMIFS(EUROSTAT_VBE_IND_2005!AK$7:AK$883,EUROSTAT_VBE_IND_2005!$B$7:$B$883,$D398,EUROSTAT_VBE_IND_2005!$C$7:$C$883,"*"&amp;RIGHT($A398,3)&amp;"*",EUROSTAT_VBE_IND_2005!$D$7:$D$883,"5543*"))/1000</f>
        <v>0</v>
      </c>
      <c r="AL398" s="198"/>
      <c r="AM398" s="198"/>
      <c r="AN398" s="198"/>
      <c r="AO398" s="17">
        <f>(SUMIFS(EUROSTAT_VBE_IND_2005!Y$7:Y$883,EUROSTAT_VBE_IND_2005!$B$7:$B$883,$D398,EUROSTAT_VBE_IND_2005!$C$7:$C$883,"*"&amp;RIGHT($A398,3)&amp;"*",EUROSTAT_VBE_IND_2005!$D$7:$D$883,"5543*"))/1000</f>
        <v>0</v>
      </c>
      <c r="AP398" s="17">
        <f>(SUMIFS(EUROSTAT_VBE_IND_2005!Z$7:Z$883,EUROSTAT_VBE_IND_2005!$B$7:$B$883,$D398,EUROSTAT_VBE_IND_2005!$C$7:$C$883,"*"&amp;RIGHT($A398,3)&amp;"*",EUROSTAT_VBE_IND_2005!$D$7:$D$883,"5543*"))/1000</f>
        <v>0</v>
      </c>
      <c r="AQ398" s="17">
        <f>(SUMIFS(EUROSTAT_VBE_IND_2005!AG$7:AG$883,EUROSTAT_VBE_IND_2005!$B$7:$B$883,$D398,EUROSTAT_VBE_IND_2005!$C$7:$C$883,"*"&amp;RIGHT($A398,3)&amp;"*",EUROSTAT_VBE_IND_2005!$D$7:$D$883,"5543*"))/1000</f>
        <v>0</v>
      </c>
    </row>
    <row r="399" spans="1:43">
      <c r="A399" t="str">
        <f>LEFT(EUROSTAT_VBE_IND_2005!$C$630,8)</f>
        <v>B_101852</v>
      </c>
      <c r="B399" s="28" t="s">
        <v>217</v>
      </c>
      <c r="C399" t="s">
        <v>293</v>
      </c>
      <c r="D399" t="s">
        <v>55</v>
      </c>
      <c r="E399" t="s">
        <v>246</v>
      </c>
      <c r="F399" t="s">
        <v>266</v>
      </c>
      <c r="G399" s="17">
        <f>(SUMIFS(EUROSTAT_VBE_IND_2005!E$7:E$883,EUROSTAT_VBE_IND_2005!$B$7:$B$883,$D399,EUROSTAT_VBE_IND_2005!$C$7:$C$883,"*"&amp;RIGHT($A399,3)&amp;"*",EUROSTAT_VBE_IND_2005!$D$7:$D$883,"7100*"))/1000</f>
        <v>0.03</v>
      </c>
      <c r="H399" s="17">
        <f>(SUMIFS(EUROSTAT_VBE_IND_2005!F$7:F$883,EUROSTAT_VBE_IND_2005!$B$7:$B$883,$D399,EUROSTAT_VBE_IND_2005!$C$7:$C$883,"*"&amp;RIGHT($A399,3)&amp;"*",EUROSTAT_VBE_IND_2005!$D$7:$D$883,"7100*"))/1000</f>
        <v>0</v>
      </c>
      <c r="I399" s="17">
        <f>(SUMIFS(EUROSTAT_VBE_IND_2005!G$7:G$883,EUROSTAT_VBE_IND_2005!$B$7:$B$883,$D399,EUROSTAT_VBE_IND_2005!$C$7:$C$883,"*"&amp;RIGHT($A399,3)&amp;"*",EUROSTAT_VBE_IND_2005!$D$7:$D$883,"7100*"))/1000</f>
        <v>0</v>
      </c>
      <c r="J399" s="198"/>
      <c r="K399" s="17">
        <f>(SUMIFS(EUROSTAT_VBE_IND_2005!H$7:H$883,EUROSTAT_VBE_IND_2005!$B$7:$B$883,$D399,EUROSTAT_VBE_IND_2005!$C$7:$C$883,"*"&amp;RIGHT($A399,3)&amp;"*",EUROSTAT_VBE_IND_2005!$D$7:$D$883,"7100*"))/1000</f>
        <v>0</v>
      </c>
      <c r="L399" s="17">
        <f>(SUMIFS(EUROSTAT_VBE_IND_2005!I$7:I$883,EUROSTAT_VBE_IND_2005!$B$7:$B$883,$D399,EUROSTAT_VBE_IND_2005!$C$7:$C$883,"*"&amp;RIGHT($A399,3)&amp;"*",EUROSTAT_VBE_IND_2005!$D$7:$D$883,"7100*"))/1000</f>
        <v>0</v>
      </c>
      <c r="M399" s="17">
        <f>(SUMIFS(EUROSTAT_VBE_IND_2005!J$7:J$883,EUROSTAT_VBE_IND_2005!$B$7:$B$883,$D399,EUROSTAT_VBE_IND_2005!$C$7:$C$883,"*"&amp;RIGHT($A399,3)&amp;"*",EUROSTAT_VBE_IND_2005!$D$7:$D$883,"7100*"))/1000</f>
        <v>0</v>
      </c>
      <c r="N399" s="17">
        <f>(SUMIFS(EUROSTAT_VBE_IND_2005!K$7:K$883,EUROSTAT_VBE_IND_2005!$B$7:$B$883,$D399,EUROSTAT_VBE_IND_2005!$C$7:$C$883,"*"&amp;RIGHT($A399,3)&amp;"*",EUROSTAT_VBE_IND_2005!$D$7:$D$883,"7100*"))/1000</f>
        <v>0</v>
      </c>
      <c r="O399" s="17">
        <f>(SUMIFS(EUROSTAT_VBE_IND_2005!L$7:L$883,EUROSTAT_VBE_IND_2005!$B$7:$B$883,$D399,EUROSTAT_VBE_IND_2005!$C$7:$C$883,"*"&amp;RIGHT($A399,3)&amp;"*",EUROSTAT_VBE_IND_2005!$D$7:$D$883,"7100*"))/1000</f>
        <v>0</v>
      </c>
      <c r="P399" s="17">
        <f>(SUMIFS(EUROSTAT_VBE_IND_2005!M$7:M$883,EUROSTAT_VBE_IND_2005!$B$7:$B$883,$D399,EUROSTAT_VBE_IND_2005!$C$7:$C$883,"*"&amp;RIGHT($A399,3)&amp;"*",EUROSTAT_VBE_IND_2005!$D$7:$D$883,"7100*"))/1000</f>
        <v>0</v>
      </c>
      <c r="Q399" s="17">
        <f>(SUMIFS(EUROSTAT_VBE_IND_2005!N$7:N$883,EUROSTAT_VBE_IND_2005!$B$7:$B$883,$D399,EUROSTAT_VBE_IND_2005!$C$7:$C$883,"*"&amp;RIGHT($A399,3)&amp;"*",EUROSTAT_VBE_IND_2005!$D$7:$D$883,"7100*"))/1000</f>
        <v>0</v>
      </c>
      <c r="R399" s="17">
        <f>(SUMIFS(EUROSTAT_VBE_IND_2005!O$7:O$883,EUROSTAT_VBE_IND_2005!$B$7:$B$883,$D399,EUROSTAT_VBE_IND_2005!$C$7:$C$883,"*"&amp;RIGHT($A399,3)&amp;"*",EUROSTAT_VBE_IND_2005!$D$7:$D$883,"7100*"))/1000</f>
        <v>0</v>
      </c>
      <c r="S399" s="17">
        <f>(SUMIFS(EUROSTAT_VBE_IND_2005!P$7:P$883,EUROSTAT_VBE_IND_2005!$B$7:$B$883,$D399,EUROSTAT_VBE_IND_2005!$C$7:$C$883,"*"&amp;RIGHT($A399,3)&amp;"*",EUROSTAT_VBE_IND_2005!$D$7:$D$883,"7100*"))/1000</f>
        <v>0</v>
      </c>
      <c r="T399" s="17">
        <f>(SUMIFS(EUROSTAT_VBE_IND_2005!Q$7:Q$883,EUROSTAT_VBE_IND_2005!$B$7:$B$883,$D399,EUROSTAT_VBE_IND_2005!$C$7:$C$883,"*"&amp;RIGHT($A399,3)&amp;"*",EUROSTAT_VBE_IND_2005!$D$7:$D$883,"7100*"))/1000</f>
        <v>0</v>
      </c>
      <c r="U399" s="17">
        <f>(SUMIFS(EUROSTAT_VBE_IND_2005!R$7:R$883,EUROSTAT_VBE_IND_2005!$B$7:$B$883,$D399,EUROSTAT_VBE_IND_2005!$C$7:$C$883,"*"&amp;RIGHT($A399,3)&amp;"*",EUROSTAT_VBE_IND_2005!$D$7:$D$883,"7100*"))/1000</f>
        <v>0</v>
      </c>
      <c r="V399" s="17">
        <f>(SUMIFS(EUROSTAT_VBE_IND_2005!S$7:S$883,EUROSTAT_VBE_IND_2005!$B$7:$B$883,$D399,EUROSTAT_VBE_IND_2005!$C$7:$C$883,"*"&amp;RIGHT($A399,3)&amp;"*",EUROSTAT_VBE_IND_2005!$D$7:$D$883,"7100*"))/1000</f>
        <v>0</v>
      </c>
      <c r="W399" s="17">
        <f>(SUMIFS(EUROSTAT_VBE_IND_2005!T$7:T$883,EUROSTAT_VBE_IND_2005!$B$7:$B$883,$D399,EUROSTAT_VBE_IND_2005!$C$7:$C$883,"*"&amp;RIGHT($A399,3)&amp;"*",EUROSTAT_VBE_IND_2005!$D$7:$D$883,"7100*"))/1000</f>
        <v>0</v>
      </c>
      <c r="X399" s="17">
        <f>(SUMIFS(EUROSTAT_VBE_IND_2005!U$7:U$883,EUROSTAT_VBE_IND_2005!$B$7:$B$883,$D399,EUROSTAT_VBE_IND_2005!$C$7:$C$883,"*"&amp;RIGHT($A399,3)&amp;"*",EUROSTAT_VBE_IND_2005!$D$7:$D$883,"7100*"))/1000</f>
        <v>0</v>
      </c>
      <c r="Y399" s="17">
        <f>(SUMIFS(EUROSTAT_VBE_IND_2005!V$7:V$883,EUROSTAT_VBE_IND_2005!$B$7:$B$883,$D399,EUROSTAT_VBE_IND_2005!$C$7:$C$883,"*"&amp;RIGHT($A399,3)&amp;"*",EUROSTAT_VBE_IND_2005!$D$7:$D$883,"7100*"))/1000</f>
        <v>0</v>
      </c>
      <c r="Z399" s="17">
        <f>(SUMIFS(EUROSTAT_VBE_IND_2005!W$7:W$883,EUROSTAT_VBE_IND_2005!$B$7:$B$883,$D399,EUROSTAT_VBE_IND_2005!$C$7:$C$883,"*"&amp;RIGHT($A399,3)&amp;"*",EUROSTAT_VBE_IND_2005!$D$7:$D$883,"7100*"))/1000</f>
        <v>0</v>
      </c>
      <c r="AA399" s="17">
        <f>(SUMIFS(EUROSTAT_VBE_IND_2005!X$7:X$883,EUROSTAT_VBE_IND_2005!$B$7:$B$883,$D399,EUROSTAT_VBE_IND_2005!$C$7:$C$883,"*"&amp;RIGHT($A399,3)&amp;"*",EUROSTAT_VBE_IND_2005!$D$7:$D$883,"7100*"))/1000</f>
        <v>0</v>
      </c>
      <c r="AB399" s="17">
        <f>(SUMIFS(EUROSTAT_VBE_IND_2005!AA$7:AA$883,EUROSTAT_VBE_IND_2005!$B$7:$B$883,$D399,EUROSTAT_VBE_IND_2005!$C$7:$C$883,"*"&amp;RIGHT($A399,3)&amp;"*",EUROSTAT_VBE_IND_2005!$D$7:$D$883,"7100*"))/1000</f>
        <v>0</v>
      </c>
      <c r="AC399" s="17">
        <f>(SUMIFS(EUROSTAT_VBE_IND_2005!AB$7:AB$883,EUROSTAT_VBE_IND_2005!$B$7:$B$883,$D399,EUROSTAT_VBE_IND_2005!$C$7:$C$883,"*"&amp;RIGHT($A399,3)&amp;"*",EUROSTAT_VBE_IND_2005!$D$7:$D$883,"7100*"))/1000</f>
        <v>0</v>
      </c>
      <c r="AD399" s="17">
        <f>(SUMIFS(EUROSTAT_VBE_IND_2005!AC$7:AC$883,EUROSTAT_VBE_IND_2005!$B$7:$B$883,$D399,EUROSTAT_VBE_IND_2005!$C$7:$C$883,"*"&amp;RIGHT($A399,3)&amp;"*",EUROSTAT_VBE_IND_2005!$D$7:$D$883,"7100*"))/1000</f>
        <v>0</v>
      </c>
      <c r="AE399" s="17">
        <f>(SUMIFS(EUROSTAT_VBE_IND_2005!AD$7:AD$883,EUROSTAT_VBE_IND_2005!$B$7:$B$883,$D399,EUROSTAT_VBE_IND_2005!$C$7:$C$883,"*"&amp;RIGHT($A399,3)&amp;"*",EUROSTAT_VBE_IND_2005!$D$7:$D$883,"7100*"))/1000</f>
        <v>0.001</v>
      </c>
      <c r="AF399" s="17">
        <f>(SUMIFS(EUROSTAT_VBE_IND_2005!AE$7:AE$883,EUROSTAT_VBE_IND_2005!$B$7:$B$883,$D399,EUROSTAT_VBE_IND_2005!$C$7:$C$883,"*"&amp;RIGHT($A399,3)&amp;"*",EUROSTAT_VBE_IND_2005!$D$7:$D$883,"7100*"))/1000</f>
        <v>0</v>
      </c>
      <c r="AG399" s="17">
        <f>(SUMIFS(EUROSTAT_VBE_IND_2005!AF$7:AF$883,EUROSTAT_VBE_IND_2005!$B$7:$B$883,$D399,EUROSTAT_VBE_IND_2005!$C$7:$C$883,"*"&amp;RIGHT($A399,3)&amp;"*",EUROSTAT_VBE_IND_2005!$D$7:$D$883,"7100*"))/1000</f>
        <v>0</v>
      </c>
      <c r="AH399" s="17">
        <f>(SUMIFS(EUROSTAT_VBE_IND_2005!AH$7:AH$883,EUROSTAT_VBE_IND_2005!$B$7:$B$883,$D399,EUROSTAT_VBE_IND_2005!$C$7:$C$883,"*"&amp;RIGHT($A399,3)&amp;"*",EUROSTAT_VBE_IND_2005!$D$7:$D$883,"7100*"))/1000</f>
        <v>0</v>
      </c>
      <c r="AI399" s="17">
        <f>(SUMIFS(EUROSTAT_VBE_IND_2005!AI$7:AI$883,EUROSTAT_VBE_IND_2005!$B$7:$B$883,$D399,EUROSTAT_VBE_IND_2005!$C$7:$C$883,"*"&amp;RIGHT($A399,3)&amp;"*",EUROSTAT_VBE_IND_2005!$D$7:$D$883,"7100*"))/1000</f>
        <v>0</v>
      </c>
      <c r="AJ399" s="17">
        <f>(SUMIFS(EUROSTAT_VBE_IND_2005!AJ$7:AJ$883,EUROSTAT_VBE_IND_2005!$B$7:$B$883,$D399,EUROSTAT_VBE_IND_2005!$C$7:$C$883,"*"&amp;RIGHT($A399,3)&amp;"*",EUROSTAT_VBE_IND_2005!$D$7:$D$883,"7100*"))/1000</f>
        <v>0</v>
      </c>
      <c r="AK399" s="17">
        <f>(SUMIFS(EUROSTAT_VBE_IND_2005!AK$7:AK$883,EUROSTAT_VBE_IND_2005!$B$7:$B$883,$D399,EUROSTAT_VBE_IND_2005!$C$7:$C$883,"*"&amp;RIGHT($A399,3)&amp;"*",EUROSTAT_VBE_IND_2005!$D$7:$D$883,"7100*"))/1000</f>
        <v>0</v>
      </c>
      <c r="AL399" s="198"/>
      <c r="AM399" s="198"/>
      <c r="AN399" s="198"/>
      <c r="AO399" s="17">
        <f>(SUMIFS(EUROSTAT_VBE_IND_2005!Y$7:Y$883,EUROSTAT_VBE_IND_2005!$B$7:$B$883,$D399,EUROSTAT_VBE_IND_2005!$C$7:$C$883,"*"&amp;RIGHT($A399,3)&amp;"*",EUROSTAT_VBE_IND_2005!$D$7:$D$883,"7100*"))/1000</f>
        <v>0</v>
      </c>
      <c r="AP399" s="17">
        <f>(SUMIFS(EUROSTAT_VBE_IND_2005!Z$7:Z$883,EUROSTAT_VBE_IND_2005!$B$7:$B$883,$D399,EUROSTAT_VBE_IND_2005!$C$7:$C$883,"*"&amp;RIGHT($A399,3)&amp;"*",EUROSTAT_VBE_IND_2005!$D$7:$D$883,"7100*"))/1000</f>
        <v>0</v>
      </c>
      <c r="AQ399" s="17">
        <f>(SUMIFS(EUROSTAT_VBE_IND_2005!AG$7:AG$883,EUROSTAT_VBE_IND_2005!$B$7:$B$883,$D399,EUROSTAT_VBE_IND_2005!$C$7:$C$883,"*"&amp;RIGHT($A399,3)&amp;"*",EUROSTAT_VBE_IND_2005!$D$7:$D$883,"7100*"))/1000</f>
        <v>0</v>
      </c>
    </row>
    <row r="400" spans="1:43">
      <c r="A400" t="str">
        <f>LEFT(EUROSTAT_VBE_IND_2005!$C$630,8)</f>
        <v>B_101852</v>
      </c>
      <c r="B400" s="28" t="s">
        <v>217</v>
      </c>
      <c r="C400" t="s">
        <v>293</v>
      </c>
      <c r="D400" t="s">
        <v>55</v>
      </c>
      <c r="E400" t="s">
        <v>247</v>
      </c>
      <c r="F400" t="s">
        <v>267</v>
      </c>
      <c r="G400" s="17">
        <f>(SUMIFS(EUROSTAT_VBE_IND_2005!E$7:E$883,EUROSTAT_VBE_IND_2005!$B$7:$B$883,$D400,EUROSTAT_VBE_IND_2005!$C$7:$C$883,"*"&amp;RIGHT($A400,3)&amp;"*",EUROSTAT_VBE_IND_2005!$D$7:$D$883,"6000*"))/1000</f>
        <v>2.513</v>
      </c>
      <c r="H400" s="17">
        <f>(SUMIFS(EUROSTAT_VBE_IND_2005!F$7:F$883,EUROSTAT_VBE_IND_2005!$B$7:$B$883,$D400,EUROSTAT_VBE_IND_2005!$C$7:$C$883,"*"&amp;RIGHT($A400,3)&amp;"*",EUROSTAT_VBE_IND_2005!$D$7:$D$883,"6000*"))/1000</f>
        <v>1.156</v>
      </c>
      <c r="I400" s="17">
        <f>(SUMIFS(EUROSTAT_VBE_IND_2005!G$7:G$883,EUROSTAT_VBE_IND_2005!$B$7:$B$883,$D400,EUROSTAT_VBE_IND_2005!$C$7:$C$883,"*"&amp;RIGHT($A400,3)&amp;"*",EUROSTAT_VBE_IND_2005!$D$7:$D$883,"6000*"))/1000</f>
        <v>0.608</v>
      </c>
      <c r="J400" s="198"/>
      <c r="K400" s="17">
        <f>(SUMIFS(EUROSTAT_VBE_IND_2005!H$7:H$883,EUROSTAT_VBE_IND_2005!$B$7:$B$883,$D400,EUROSTAT_VBE_IND_2005!$C$7:$C$883,"*"&amp;RIGHT($A400,3)&amp;"*",EUROSTAT_VBE_IND_2005!$D$7:$D$883,"6000*"))/1000</f>
        <v>0.029</v>
      </c>
      <c r="L400" s="17">
        <f>(SUMIFS(EUROSTAT_VBE_IND_2005!I$7:I$883,EUROSTAT_VBE_IND_2005!$B$7:$B$883,$D400,EUROSTAT_VBE_IND_2005!$C$7:$C$883,"*"&amp;RIGHT($A400,3)&amp;"*",EUROSTAT_VBE_IND_2005!$D$7:$D$883,"6000*"))/1000</f>
        <v>1.433</v>
      </c>
      <c r="M400" s="17">
        <f>(SUMIFS(EUROSTAT_VBE_IND_2005!J$7:J$883,EUROSTAT_VBE_IND_2005!$B$7:$B$883,$D400,EUROSTAT_VBE_IND_2005!$C$7:$C$883,"*"&amp;RIGHT($A400,3)&amp;"*",EUROSTAT_VBE_IND_2005!$D$7:$D$883,"6000*"))/1000</f>
        <v>0</v>
      </c>
      <c r="N400" s="17">
        <f>(SUMIFS(EUROSTAT_VBE_IND_2005!K$7:K$883,EUROSTAT_VBE_IND_2005!$B$7:$B$883,$D400,EUROSTAT_VBE_IND_2005!$C$7:$C$883,"*"&amp;RIGHT($A400,3)&amp;"*",EUROSTAT_VBE_IND_2005!$D$7:$D$883,"6000*"))/1000</f>
        <v>1.274</v>
      </c>
      <c r="O400" s="17">
        <f>(SUMIFS(EUROSTAT_VBE_IND_2005!L$7:L$883,EUROSTAT_VBE_IND_2005!$B$7:$B$883,$D400,EUROSTAT_VBE_IND_2005!$C$7:$C$883,"*"&amp;RIGHT($A400,3)&amp;"*",EUROSTAT_VBE_IND_2005!$D$7:$D$883,"6000*"))/1000</f>
        <v>0.349</v>
      </c>
      <c r="P400" s="17">
        <f>(SUMIFS(EUROSTAT_VBE_IND_2005!M$7:M$883,EUROSTAT_VBE_IND_2005!$B$7:$B$883,$D400,EUROSTAT_VBE_IND_2005!$C$7:$C$883,"*"&amp;RIGHT($A400,3)&amp;"*",EUROSTAT_VBE_IND_2005!$D$7:$D$883,"6000*"))/1000</f>
        <v>0.018</v>
      </c>
      <c r="Q400" s="17">
        <f>(SUMIFS(EUROSTAT_VBE_IND_2005!N$7:N$883,EUROSTAT_VBE_IND_2005!$B$7:$B$883,$D400,EUROSTAT_VBE_IND_2005!$C$7:$C$883,"*"&amp;RIGHT($A400,3)&amp;"*",EUROSTAT_VBE_IND_2005!$D$7:$D$883,"6000*"))/1000</f>
        <v>9.515</v>
      </c>
      <c r="R400" s="17">
        <f>(SUMIFS(EUROSTAT_VBE_IND_2005!O$7:O$883,EUROSTAT_VBE_IND_2005!$B$7:$B$883,$D400,EUROSTAT_VBE_IND_2005!$C$7:$C$883,"*"&amp;RIGHT($A400,3)&amp;"*",EUROSTAT_VBE_IND_2005!$D$7:$D$883,"6000*"))/1000</f>
        <v>0.972</v>
      </c>
      <c r="S400" s="17">
        <f>(SUMIFS(EUROSTAT_VBE_IND_2005!P$7:P$883,EUROSTAT_VBE_IND_2005!$B$7:$B$883,$D400,EUROSTAT_VBE_IND_2005!$C$7:$C$883,"*"&amp;RIGHT($A400,3)&amp;"*",EUROSTAT_VBE_IND_2005!$D$7:$D$883,"6000*"))/1000</f>
        <v>6.246</v>
      </c>
      <c r="T400" s="17">
        <f>(SUMIFS(EUROSTAT_VBE_IND_2005!Q$7:Q$883,EUROSTAT_VBE_IND_2005!$B$7:$B$883,$D400,EUROSTAT_VBE_IND_2005!$C$7:$C$883,"*"&amp;RIGHT($A400,3)&amp;"*",EUROSTAT_VBE_IND_2005!$D$7:$D$883,"6000*"))/1000</f>
        <v>0.893</v>
      </c>
      <c r="U400" s="17">
        <f>(SUMIFS(EUROSTAT_VBE_IND_2005!R$7:R$883,EUROSTAT_VBE_IND_2005!$B$7:$B$883,$D400,EUROSTAT_VBE_IND_2005!$C$7:$C$883,"*"&amp;RIGHT($A400,3)&amp;"*",EUROSTAT_VBE_IND_2005!$D$7:$D$883,"6000*"))/1000</f>
        <v>0.266</v>
      </c>
      <c r="V400" s="17">
        <f>(SUMIFS(EUROSTAT_VBE_IND_2005!S$7:S$883,EUROSTAT_VBE_IND_2005!$B$7:$B$883,$D400,EUROSTAT_VBE_IND_2005!$C$7:$C$883,"*"&amp;RIGHT($A400,3)&amp;"*",EUROSTAT_VBE_IND_2005!$D$7:$D$883,"6000*"))/1000</f>
        <v>0.263</v>
      </c>
      <c r="W400" s="17">
        <f>(SUMIFS(EUROSTAT_VBE_IND_2005!T$7:T$883,EUROSTAT_VBE_IND_2005!$B$7:$B$883,$D400,EUROSTAT_VBE_IND_2005!$C$7:$C$883,"*"&amp;RIGHT($A400,3)&amp;"*",EUROSTAT_VBE_IND_2005!$D$7:$D$883,"6000*"))/1000</f>
        <v>0.403</v>
      </c>
      <c r="X400" s="17">
        <f>(SUMIFS(EUROSTAT_VBE_IND_2005!U$7:U$883,EUROSTAT_VBE_IND_2005!$B$7:$B$883,$D400,EUROSTAT_VBE_IND_2005!$C$7:$C$883,"*"&amp;RIGHT($A400,3)&amp;"*",EUROSTAT_VBE_IND_2005!$D$7:$D$883,"6000*"))/1000</f>
        <v>6.152</v>
      </c>
      <c r="Y400" s="17">
        <f>(SUMIFS(EUROSTAT_VBE_IND_2005!V$7:V$883,EUROSTAT_VBE_IND_2005!$B$7:$B$883,$D400,EUROSTAT_VBE_IND_2005!$C$7:$C$883,"*"&amp;RIGHT($A400,3)&amp;"*",EUROSTAT_VBE_IND_2005!$D$7:$D$883,"6000*"))/1000</f>
        <v>0.421</v>
      </c>
      <c r="Z400" s="17">
        <f>(SUMIFS(EUROSTAT_VBE_IND_2005!W$7:W$883,EUROSTAT_VBE_IND_2005!$B$7:$B$883,$D400,EUROSTAT_VBE_IND_2005!$C$7:$C$883,"*"&amp;RIGHT($A400,3)&amp;"*",EUROSTAT_VBE_IND_2005!$D$7:$D$883,"6000*"))/1000</f>
        <v>0.932</v>
      </c>
      <c r="AA400" s="17">
        <f>(SUMIFS(EUROSTAT_VBE_IND_2005!X$7:X$883,EUROSTAT_VBE_IND_2005!$B$7:$B$883,$D400,EUROSTAT_VBE_IND_2005!$C$7:$C$883,"*"&amp;RIGHT($A400,3)&amp;"*",EUROSTAT_VBE_IND_2005!$D$7:$D$883,"6000*"))/1000</f>
        <v>0.371</v>
      </c>
      <c r="AB400" s="17">
        <f>(SUMIFS(EUROSTAT_VBE_IND_2005!AA$7:AA$883,EUROSTAT_VBE_IND_2005!$B$7:$B$883,$D400,EUROSTAT_VBE_IND_2005!$C$7:$C$883,"*"&amp;RIGHT($A400,3)&amp;"*",EUROSTAT_VBE_IND_2005!$D$7:$D$883,"6000*"))/1000</f>
        <v>0</v>
      </c>
      <c r="AC400" s="17">
        <f>(SUMIFS(EUROSTAT_VBE_IND_2005!AB$7:AB$883,EUROSTAT_VBE_IND_2005!$B$7:$B$883,$D400,EUROSTAT_VBE_IND_2005!$C$7:$C$883,"*"&amp;RIGHT($A400,3)&amp;"*",EUROSTAT_VBE_IND_2005!$D$7:$D$883,"6000*"))/1000</f>
        <v>1.728</v>
      </c>
      <c r="AD400" s="17">
        <f>(SUMIFS(EUROSTAT_VBE_IND_2005!AC$7:AC$883,EUROSTAT_VBE_IND_2005!$B$7:$B$883,$D400,EUROSTAT_VBE_IND_2005!$C$7:$C$883,"*"&amp;RIGHT($A400,3)&amp;"*",EUROSTAT_VBE_IND_2005!$D$7:$D$883,"6000*"))/1000</f>
        <v>2.545</v>
      </c>
      <c r="AE400" s="17">
        <f>(SUMIFS(EUROSTAT_VBE_IND_2005!AD$7:AD$883,EUROSTAT_VBE_IND_2005!$B$7:$B$883,$D400,EUROSTAT_VBE_IND_2005!$C$7:$C$883,"*"&amp;RIGHT($A400,3)&amp;"*",EUROSTAT_VBE_IND_2005!$D$7:$D$883,"6000*"))/1000</f>
        <v>1.879</v>
      </c>
      <c r="AF400" s="17">
        <f>(SUMIFS(EUROSTAT_VBE_IND_2005!AE$7:AE$883,EUROSTAT_VBE_IND_2005!$B$7:$B$883,$D400,EUROSTAT_VBE_IND_2005!$C$7:$C$883,"*"&amp;RIGHT($A400,3)&amp;"*",EUROSTAT_VBE_IND_2005!$D$7:$D$883,"6000*"))/1000</f>
        <v>2.344</v>
      </c>
      <c r="AG400" s="17">
        <f>(SUMIFS(EUROSTAT_VBE_IND_2005!AF$7:AF$883,EUROSTAT_VBE_IND_2005!$B$7:$B$883,$D400,EUROSTAT_VBE_IND_2005!$C$7:$C$883,"*"&amp;RIGHT($A400,3)&amp;"*",EUROSTAT_VBE_IND_2005!$D$7:$D$883,"6000*"))/1000</f>
        <v>2.531</v>
      </c>
      <c r="AH400" s="17">
        <f>(SUMIFS(EUROSTAT_VBE_IND_2005!AH$7:AH$883,EUROSTAT_VBE_IND_2005!$B$7:$B$883,$D400,EUROSTAT_VBE_IND_2005!$C$7:$C$883,"*"&amp;RIGHT($A400,3)&amp;"*",EUROSTAT_VBE_IND_2005!$D$7:$D$883,"6000*"))/1000</f>
        <v>2.891</v>
      </c>
      <c r="AI400" s="17">
        <f>(SUMIFS(EUROSTAT_VBE_IND_2005!AI$7:AI$883,EUROSTAT_VBE_IND_2005!$B$7:$B$883,$D400,EUROSTAT_VBE_IND_2005!$C$7:$C$883,"*"&amp;RIGHT($A400,3)&amp;"*",EUROSTAT_VBE_IND_2005!$D$7:$D$883,"6000*"))/1000</f>
        <v>0.511</v>
      </c>
      <c r="AJ400" s="17">
        <f>(SUMIFS(EUROSTAT_VBE_IND_2005!AJ$7:AJ$883,EUROSTAT_VBE_IND_2005!$B$7:$B$883,$D400,EUROSTAT_VBE_IND_2005!$C$7:$C$883,"*"&amp;RIGHT($A400,3)&amp;"*",EUROSTAT_VBE_IND_2005!$D$7:$D$883,"6000*"))/1000</f>
        <v>0.277</v>
      </c>
      <c r="AK400" s="17">
        <f>(SUMIFS(EUROSTAT_VBE_IND_2005!AK$7:AK$883,EUROSTAT_VBE_IND_2005!$B$7:$B$883,$D400,EUROSTAT_VBE_IND_2005!$C$7:$C$883,"*"&amp;RIGHT($A400,3)&amp;"*",EUROSTAT_VBE_IND_2005!$D$7:$D$883,"6000*"))/1000</f>
        <v>6.944</v>
      </c>
      <c r="AL400" s="198"/>
      <c r="AM400" s="198"/>
      <c r="AN400" s="198"/>
      <c r="AO400" s="17">
        <f>(SUMIFS(EUROSTAT_VBE_IND_2005!Y$7:Y$883,EUROSTAT_VBE_IND_2005!$B$7:$B$883,$D400,EUROSTAT_VBE_IND_2005!$C$7:$C$883,"*"&amp;RIGHT($A400,3)&amp;"*",EUROSTAT_VBE_IND_2005!$D$7:$D$883,"6000*"))/1000</f>
        <v>0.007</v>
      </c>
      <c r="AP400" s="17">
        <f>(SUMIFS(EUROSTAT_VBE_IND_2005!Z$7:Z$883,EUROSTAT_VBE_IND_2005!$B$7:$B$883,$D400,EUROSTAT_VBE_IND_2005!$C$7:$C$883,"*"&amp;RIGHT($A400,3)&amp;"*",EUROSTAT_VBE_IND_2005!$D$7:$D$883,"6000*"))/1000</f>
        <v>0.058</v>
      </c>
      <c r="AQ400" s="17">
        <f>(SUMIFS(EUROSTAT_VBE_IND_2005!AG$7:AG$883,EUROSTAT_VBE_IND_2005!$B$7:$B$883,$D400,EUROSTAT_VBE_IND_2005!$C$7:$C$883,"*"&amp;RIGHT($A400,3)&amp;"*",EUROSTAT_VBE_IND_2005!$D$7:$D$883,"6000*"))/1000</f>
        <v>1.069</v>
      </c>
    </row>
    <row r="401" spans="1:43">
      <c r="A401" t="str">
        <f>LEFT(EUROSTAT_VBE_IND_2005!$C$630,8)</f>
        <v>B_101852</v>
      </c>
      <c r="B401" s="28" t="s">
        <v>217</v>
      </c>
      <c r="C401" t="s">
        <v>293</v>
      </c>
      <c r="D401" t="s">
        <v>55</v>
      </c>
      <c r="E401" t="s">
        <v>248</v>
      </c>
      <c r="F401" t="s">
        <v>268</v>
      </c>
      <c r="G401" s="17">
        <f>(SUMIFS(EUROSTAT_VBE_IND_2005!E$7:E$883,EUROSTAT_VBE_IND_2005!$B$7:$B$883,$D401,EUROSTAT_VBE_IND_2005!$C$7:$C$883,"*"&amp;RIGHT($A401,3)&amp;"*",EUROSTAT_VBE_IND_2005!$D$7:$D$883,"5200*"))/1000</f>
        <v>0.39</v>
      </c>
      <c r="H401" s="17">
        <f>(SUMIFS(EUROSTAT_VBE_IND_2005!F$7:F$883,EUROSTAT_VBE_IND_2005!$B$7:$B$883,$D401,EUROSTAT_VBE_IND_2005!$C$7:$C$883,"*"&amp;RIGHT($A401,3)&amp;"*",EUROSTAT_VBE_IND_2005!$D$7:$D$883,"5200*"))/1000</f>
        <v>0</v>
      </c>
      <c r="I401" s="17">
        <f>(SUMIFS(EUROSTAT_VBE_IND_2005!G$7:G$883,EUROSTAT_VBE_IND_2005!$B$7:$B$883,$D401,EUROSTAT_VBE_IND_2005!$C$7:$C$883,"*"&amp;RIGHT($A401,3)&amp;"*",EUROSTAT_VBE_IND_2005!$D$7:$D$883,"5200*"))/1000</f>
        <v>0.037</v>
      </c>
      <c r="J401" s="198"/>
      <c r="K401" s="17">
        <f>(SUMIFS(EUROSTAT_VBE_IND_2005!H$7:H$883,EUROSTAT_VBE_IND_2005!$B$7:$B$883,$D401,EUROSTAT_VBE_IND_2005!$C$7:$C$883,"*"&amp;RIGHT($A401,3)&amp;"*",EUROSTAT_VBE_IND_2005!$D$7:$D$883,"5200*"))/1000</f>
        <v>0</v>
      </c>
      <c r="L401" s="17">
        <f>(SUMIFS(EUROSTAT_VBE_IND_2005!I$7:I$883,EUROSTAT_VBE_IND_2005!$B$7:$B$883,$D401,EUROSTAT_VBE_IND_2005!$C$7:$C$883,"*"&amp;RIGHT($A401,3)&amp;"*",EUROSTAT_VBE_IND_2005!$D$7:$D$883,"5200*"))/1000</f>
        <v>1.12</v>
      </c>
      <c r="M401" s="17">
        <f>(SUMIFS(EUROSTAT_VBE_IND_2005!J$7:J$883,EUROSTAT_VBE_IND_2005!$B$7:$B$883,$D401,EUROSTAT_VBE_IND_2005!$C$7:$C$883,"*"&amp;RIGHT($A401,3)&amp;"*",EUROSTAT_VBE_IND_2005!$D$7:$D$883,"5200*"))/1000</f>
        <v>0</v>
      </c>
      <c r="N401" s="17">
        <f>(SUMIFS(EUROSTAT_VBE_IND_2005!K$7:K$883,EUROSTAT_VBE_IND_2005!$B$7:$B$883,$D401,EUROSTAT_VBE_IND_2005!$C$7:$C$883,"*"&amp;RIGHT($A401,3)&amp;"*",EUROSTAT_VBE_IND_2005!$D$7:$D$883,"5200*"))/1000</f>
        <v>0</v>
      </c>
      <c r="O401" s="17">
        <f>(SUMIFS(EUROSTAT_VBE_IND_2005!L$7:L$883,EUROSTAT_VBE_IND_2005!$B$7:$B$883,$D401,EUROSTAT_VBE_IND_2005!$C$7:$C$883,"*"&amp;RIGHT($A401,3)&amp;"*",EUROSTAT_VBE_IND_2005!$D$7:$D$883,"5200*"))/1000</f>
        <v>0.08</v>
      </c>
      <c r="P401" s="17">
        <f>(SUMIFS(EUROSTAT_VBE_IND_2005!M$7:M$883,EUROSTAT_VBE_IND_2005!$B$7:$B$883,$D401,EUROSTAT_VBE_IND_2005!$C$7:$C$883,"*"&amp;RIGHT($A401,3)&amp;"*",EUROSTAT_VBE_IND_2005!$D$7:$D$883,"5200*"))/1000</f>
        <v>0</v>
      </c>
      <c r="Q401" s="17">
        <f>(SUMIFS(EUROSTAT_VBE_IND_2005!N$7:N$883,EUROSTAT_VBE_IND_2005!$B$7:$B$883,$D401,EUROSTAT_VBE_IND_2005!$C$7:$C$883,"*"&amp;RIGHT($A401,3)&amp;"*",EUROSTAT_VBE_IND_2005!$D$7:$D$883,"5200*"))/1000</f>
        <v>0</v>
      </c>
      <c r="R401" s="17">
        <f>(SUMIFS(EUROSTAT_VBE_IND_2005!O$7:O$883,EUROSTAT_VBE_IND_2005!$B$7:$B$883,$D401,EUROSTAT_VBE_IND_2005!$C$7:$C$883,"*"&amp;RIGHT($A401,3)&amp;"*",EUROSTAT_VBE_IND_2005!$D$7:$D$883,"5200*"))/1000</f>
        <v>0</v>
      </c>
      <c r="S401" s="17">
        <f>(SUMIFS(EUROSTAT_VBE_IND_2005!P$7:P$883,EUROSTAT_VBE_IND_2005!$B$7:$B$883,$D401,EUROSTAT_VBE_IND_2005!$C$7:$C$883,"*"&amp;RIGHT($A401,3)&amp;"*",EUROSTAT_VBE_IND_2005!$D$7:$D$883,"5200*"))/1000</f>
        <v>0</v>
      </c>
      <c r="T401" s="17">
        <f>(SUMIFS(EUROSTAT_VBE_IND_2005!Q$7:Q$883,EUROSTAT_VBE_IND_2005!$B$7:$B$883,$D401,EUROSTAT_VBE_IND_2005!$C$7:$C$883,"*"&amp;RIGHT($A401,3)&amp;"*",EUROSTAT_VBE_IND_2005!$D$7:$D$883,"5200*"))/1000</f>
        <v>0</v>
      </c>
      <c r="U401" s="17">
        <f>(SUMIFS(EUROSTAT_VBE_IND_2005!R$7:R$883,EUROSTAT_VBE_IND_2005!$B$7:$B$883,$D401,EUROSTAT_VBE_IND_2005!$C$7:$C$883,"*"&amp;RIGHT($A401,3)&amp;"*",EUROSTAT_VBE_IND_2005!$D$7:$D$883,"5200*"))/1000</f>
        <v>0.116</v>
      </c>
      <c r="V401" s="17">
        <f>(SUMIFS(EUROSTAT_VBE_IND_2005!S$7:S$883,EUROSTAT_VBE_IND_2005!$B$7:$B$883,$D401,EUROSTAT_VBE_IND_2005!$C$7:$C$883,"*"&amp;RIGHT($A401,3)&amp;"*",EUROSTAT_VBE_IND_2005!$D$7:$D$883,"5200*"))/1000</f>
        <v>0</v>
      </c>
      <c r="W401" s="17">
        <f>(SUMIFS(EUROSTAT_VBE_IND_2005!T$7:T$883,EUROSTAT_VBE_IND_2005!$B$7:$B$883,$D401,EUROSTAT_VBE_IND_2005!$C$7:$C$883,"*"&amp;RIGHT($A401,3)&amp;"*",EUROSTAT_VBE_IND_2005!$D$7:$D$883,"5200*"))/1000</f>
        <v>0</v>
      </c>
      <c r="X401" s="17">
        <f>(SUMIFS(EUROSTAT_VBE_IND_2005!U$7:U$883,EUROSTAT_VBE_IND_2005!$B$7:$B$883,$D401,EUROSTAT_VBE_IND_2005!$C$7:$C$883,"*"&amp;RIGHT($A401,3)&amp;"*",EUROSTAT_VBE_IND_2005!$D$7:$D$883,"5200*"))/1000</f>
        <v>0.004</v>
      </c>
      <c r="Y401" s="17">
        <f>(SUMIFS(EUROSTAT_VBE_IND_2005!V$7:V$883,EUROSTAT_VBE_IND_2005!$B$7:$B$883,$D401,EUROSTAT_VBE_IND_2005!$C$7:$C$883,"*"&amp;RIGHT($A401,3)&amp;"*",EUROSTAT_VBE_IND_2005!$D$7:$D$883,"5200*"))/1000</f>
        <v>0.082</v>
      </c>
      <c r="Z401" s="17">
        <f>(SUMIFS(EUROSTAT_VBE_IND_2005!W$7:W$883,EUROSTAT_VBE_IND_2005!$B$7:$B$883,$D401,EUROSTAT_VBE_IND_2005!$C$7:$C$883,"*"&amp;RIGHT($A401,3)&amp;"*",EUROSTAT_VBE_IND_2005!$D$7:$D$883,"5200*"))/1000</f>
        <v>0</v>
      </c>
      <c r="AA401" s="17">
        <f>(SUMIFS(EUROSTAT_VBE_IND_2005!X$7:X$883,EUROSTAT_VBE_IND_2005!$B$7:$B$883,$D401,EUROSTAT_VBE_IND_2005!$C$7:$C$883,"*"&amp;RIGHT($A401,3)&amp;"*",EUROSTAT_VBE_IND_2005!$D$7:$D$883,"5200*"))/1000</f>
        <v>0.05</v>
      </c>
      <c r="AB401" s="17">
        <f>(SUMIFS(EUROSTAT_VBE_IND_2005!AA$7:AA$883,EUROSTAT_VBE_IND_2005!$B$7:$B$883,$D401,EUROSTAT_VBE_IND_2005!$C$7:$C$883,"*"&amp;RIGHT($A401,3)&amp;"*",EUROSTAT_VBE_IND_2005!$D$7:$D$883,"5200*"))/1000</f>
        <v>0</v>
      </c>
      <c r="AC401" s="17">
        <f>(SUMIFS(EUROSTAT_VBE_IND_2005!AB$7:AB$883,EUROSTAT_VBE_IND_2005!$B$7:$B$883,$D401,EUROSTAT_VBE_IND_2005!$C$7:$C$883,"*"&amp;RIGHT($A401,3)&amp;"*",EUROSTAT_VBE_IND_2005!$D$7:$D$883,"5200*"))/1000</f>
        <v>0</v>
      </c>
      <c r="AD401" s="17">
        <f>(SUMIFS(EUROSTAT_VBE_IND_2005!AC$7:AC$883,EUROSTAT_VBE_IND_2005!$B$7:$B$883,$D401,EUROSTAT_VBE_IND_2005!$C$7:$C$883,"*"&amp;RIGHT($A401,3)&amp;"*",EUROSTAT_VBE_IND_2005!$D$7:$D$883,"5200*"))/1000</f>
        <v>0</v>
      </c>
      <c r="AE401" s="17">
        <f>(SUMIFS(EUROSTAT_VBE_IND_2005!AD$7:AD$883,EUROSTAT_VBE_IND_2005!$B$7:$B$883,$D401,EUROSTAT_VBE_IND_2005!$C$7:$C$883,"*"&amp;RIGHT($A401,3)&amp;"*",EUROSTAT_VBE_IND_2005!$D$7:$D$883,"5200*"))/1000</f>
        <v>0.642</v>
      </c>
      <c r="AF401" s="17">
        <f>(SUMIFS(EUROSTAT_VBE_IND_2005!AE$7:AE$883,EUROSTAT_VBE_IND_2005!$B$7:$B$883,$D401,EUROSTAT_VBE_IND_2005!$C$7:$C$883,"*"&amp;RIGHT($A401,3)&amp;"*",EUROSTAT_VBE_IND_2005!$D$7:$D$883,"5200*"))/1000</f>
        <v>0</v>
      </c>
      <c r="AG401" s="17">
        <f>(SUMIFS(EUROSTAT_VBE_IND_2005!AF$7:AF$883,EUROSTAT_VBE_IND_2005!$B$7:$B$883,$D401,EUROSTAT_VBE_IND_2005!$C$7:$C$883,"*"&amp;RIGHT($A401,3)&amp;"*",EUROSTAT_VBE_IND_2005!$D$7:$D$883,"5200*"))/1000</f>
        <v>0.632</v>
      </c>
      <c r="AH401" s="17">
        <f>(SUMIFS(EUROSTAT_VBE_IND_2005!AH$7:AH$883,EUROSTAT_VBE_IND_2005!$B$7:$B$883,$D401,EUROSTAT_VBE_IND_2005!$C$7:$C$883,"*"&amp;RIGHT($A401,3)&amp;"*",EUROSTAT_VBE_IND_2005!$D$7:$D$883,"5200*"))/1000</f>
        <v>0</v>
      </c>
      <c r="AI401" s="17">
        <f>(SUMIFS(EUROSTAT_VBE_IND_2005!AI$7:AI$883,EUROSTAT_VBE_IND_2005!$B$7:$B$883,$D401,EUROSTAT_VBE_IND_2005!$C$7:$C$883,"*"&amp;RIGHT($A401,3)&amp;"*",EUROSTAT_VBE_IND_2005!$D$7:$D$883,"5200*"))/1000</f>
        <v>0.095</v>
      </c>
      <c r="AJ401" s="17">
        <f>(SUMIFS(EUROSTAT_VBE_IND_2005!AJ$7:AJ$883,EUROSTAT_VBE_IND_2005!$B$7:$B$883,$D401,EUROSTAT_VBE_IND_2005!$C$7:$C$883,"*"&amp;RIGHT($A401,3)&amp;"*",EUROSTAT_VBE_IND_2005!$D$7:$D$883,"5200*"))/1000</f>
        <v>0.104</v>
      </c>
      <c r="AK401" s="17">
        <f>(SUMIFS(EUROSTAT_VBE_IND_2005!AK$7:AK$883,EUROSTAT_VBE_IND_2005!$B$7:$B$883,$D401,EUROSTAT_VBE_IND_2005!$C$7:$C$883,"*"&amp;RIGHT($A401,3)&amp;"*",EUROSTAT_VBE_IND_2005!$D$7:$D$883,"5200*"))/1000</f>
        <v>0</v>
      </c>
      <c r="AL401" s="198"/>
      <c r="AM401" s="198"/>
      <c r="AN401" s="198"/>
      <c r="AO401" s="17">
        <f>(SUMIFS(EUROSTAT_VBE_IND_2005!Y$7:Y$883,EUROSTAT_VBE_IND_2005!$B$7:$B$883,$D401,EUROSTAT_VBE_IND_2005!$C$7:$C$883,"*"&amp;RIGHT($A401,3)&amp;"*",EUROSTAT_VBE_IND_2005!$D$7:$D$883,"5200*"))/1000</f>
        <v>0</v>
      </c>
      <c r="AP401" s="17">
        <f>(SUMIFS(EUROSTAT_VBE_IND_2005!Z$7:Z$883,EUROSTAT_VBE_IND_2005!$B$7:$B$883,$D401,EUROSTAT_VBE_IND_2005!$C$7:$C$883,"*"&amp;RIGHT($A401,3)&amp;"*",EUROSTAT_VBE_IND_2005!$D$7:$D$883,"5200*"))/1000</f>
        <v>0.008</v>
      </c>
      <c r="AQ401" s="17">
        <f>(SUMIFS(EUROSTAT_VBE_IND_2005!AG$7:AG$883,EUROSTAT_VBE_IND_2005!$B$7:$B$883,$D401,EUROSTAT_VBE_IND_2005!$C$7:$C$883,"*"&amp;RIGHT($A401,3)&amp;"*",EUROSTAT_VBE_IND_2005!$D$7:$D$883,"5200*"))/1000</f>
        <v>0</v>
      </c>
    </row>
    <row r="402" spans="6:43">
      <c r="F402" s="241" t="s">
        <v>192</v>
      </c>
      <c r="G402" s="795">
        <f>SUM(G382:G401)</f>
        <v>22.294</v>
      </c>
      <c r="H402" s="795">
        <f t="shared" ref="H402:AK402" si="15">SUM(H382:H401)</f>
        <v>7.457</v>
      </c>
      <c r="I402" s="795">
        <f t="shared" si="15"/>
        <v>2.98</v>
      </c>
      <c r="J402" s="875"/>
      <c r="K402" s="795">
        <f t="shared" si="15"/>
        <v>0.029</v>
      </c>
      <c r="L402" s="795">
        <f t="shared" si="15"/>
        <v>9.122</v>
      </c>
      <c r="M402" s="795">
        <f t="shared" si="15"/>
        <v>0</v>
      </c>
      <c r="N402" s="795">
        <f t="shared" si="15"/>
        <v>8.163</v>
      </c>
      <c r="O402" s="795">
        <f t="shared" si="15"/>
        <v>1.869</v>
      </c>
      <c r="P402" s="795">
        <f t="shared" si="15"/>
        <v>7.144</v>
      </c>
      <c r="Q402" s="795">
        <f t="shared" si="15"/>
        <v>19.677</v>
      </c>
      <c r="R402" s="795">
        <f t="shared" si="15"/>
        <v>13.941</v>
      </c>
      <c r="S402" s="795">
        <f t="shared" si="15"/>
        <v>65.86</v>
      </c>
      <c r="T402" s="795">
        <f t="shared" si="15"/>
        <v>6.639</v>
      </c>
      <c r="U402" s="795">
        <f t="shared" si="15"/>
        <v>2.358</v>
      </c>
      <c r="V402" s="795">
        <f t="shared" si="15"/>
        <v>0.263</v>
      </c>
      <c r="W402" s="795">
        <f t="shared" si="15"/>
        <v>3.406</v>
      </c>
      <c r="X402" s="795">
        <f t="shared" si="15"/>
        <v>8.798</v>
      </c>
      <c r="Y402" s="795">
        <f t="shared" si="15"/>
        <v>2.167</v>
      </c>
      <c r="Z402" s="795">
        <f t="shared" si="15"/>
        <v>1.425</v>
      </c>
      <c r="AA402" s="795">
        <f t="shared" si="15"/>
        <v>1.434</v>
      </c>
      <c r="AB402" s="795">
        <f t="shared" si="15"/>
        <v>0</v>
      </c>
      <c r="AC402" s="795">
        <f t="shared" si="15"/>
        <v>10.166</v>
      </c>
      <c r="AD402" s="795">
        <f t="shared" si="15"/>
        <v>8.111</v>
      </c>
      <c r="AE402" s="795">
        <f t="shared" si="15"/>
        <v>8.512</v>
      </c>
      <c r="AF402" s="795">
        <f t="shared" si="15"/>
        <v>13.833</v>
      </c>
      <c r="AG402" s="795">
        <f t="shared" si="15"/>
        <v>17.31</v>
      </c>
      <c r="AH402" s="795">
        <f t="shared" si="15"/>
        <v>2.906</v>
      </c>
      <c r="AI402" s="795">
        <f t="shared" si="15"/>
        <v>3.21</v>
      </c>
      <c r="AJ402" s="795">
        <f t="shared" si="15"/>
        <v>1.714</v>
      </c>
      <c r="AK402" s="795">
        <f t="shared" si="15"/>
        <v>23.075</v>
      </c>
      <c r="AL402" s="875"/>
      <c r="AM402" s="875"/>
      <c r="AN402" s="875"/>
      <c r="AO402" s="795">
        <f>SUM(AO382:AO401)</f>
        <v>0.019</v>
      </c>
      <c r="AP402" s="795">
        <f>SUM(AP382:AP401)</f>
        <v>0.45</v>
      </c>
      <c r="AQ402" s="795">
        <f>SUM(AQ382:AQ401)</f>
        <v>1.154</v>
      </c>
    </row>
    <row r="403" spans="1:43">
      <c r="A403" t="str">
        <f>LEFT(EUROSTAT_VBE_IND_2005!$C$630,8)</f>
        <v>B_101852</v>
      </c>
      <c r="B403" s="28" t="s">
        <v>217</v>
      </c>
      <c r="C403" t="s">
        <v>293</v>
      </c>
      <c r="D403" t="s">
        <v>55</v>
      </c>
      <c r="F403" s="241" t="s">
        <v>294</v>
      </c>
      <c r="G403" s="795">
        <f>(SUMIFS(EUROSTAT_VBE_IND_2005!E$7:E$883,EUROSTAT_VBE_IND_2005!$B$7:$B$883,$D401,EUROSTAT_VBE_IND_2005!$C$7:$C$883,"*"&amp;RIGHT($A401,3)&amp;"*",EUROSTAT_VBE_IND_2005!$D$7:$D$883,"*"))/1000</f>
        <v>22.294</v>
      </c>
      <c r="H403" s="795">
        <f>(SUMIFS(EUROSTAT_VBE_IND_2005!F$7:F$883,EUROSTAT_VBE_IND_2005!$B$7:$B$883,$D401,EUROSTAT_VBE_IND_2005!$C$7:$C$883,"*"&amp;RIGHT($A401,3)&amp;"*",EUROSTAT_VBE_IND_2005!$D$7:$D$883,"*"))/1000</f>
        <v>7.457</v>
      </c>
      <c r="I403" s="795">
        <f>(SUMIFS(EUROSTAT_VBE_IND_2005!G$7:G$883,EUROSTAT_VBE_IND_2005!$B$7:$B$883,$D401,EUROSTAT_VBE_IND_2005!$C$7:$C$883,"*"&amp;RIGHT($A401,3)&amp;"*",EUROSTAT_VBE_IND_2005!$D$7:$D$883,"*"))/1000</f>
        <v>2.98</v>
      </c>
      <c r="J403" s="875"/>
      <c r="K403" s="795">
        <f>(SUMIFS(EUROSTAT_VBE_IND_2005!H$7:H$883,EUROSTAT_VBE_IND_2005!$B$7:$B$883,$D401,EUROSTAT_VBE_IND_2005!$C$7:$C$883,"*"&amp;RIGHT($A401,3)&amp;"*",EUROSTAT_VBE_IND_2005!$D$7:$D$883,"*"))/1000</f>
        <v>0.029</v>
      </c>
      <c r="L403" s="795">
        <f>(SUMIFS(EUROSTAT_VBE_IND_2005!I$7:I$883,EUROSTAT_VBE_IND_2005!$B$7:$B$883,$D401,EUROSTAT_VBE_IND_2005!$C$7:$C$883,"*"&amp;RIGHT($A401,3)&amp;"*",EUROSTAT_VBE_IND_2005!$D$7:$D$883,"*"))/1000</f>
        <v>9.122</v>
      </c>
      <c r="M403" s="795">
        <f>(SUMIFS(EUROSTAT_VBE_IND_2005!J$7:J$883,EUROSTAT_VBE_IND_2005!$B$7:$B$883,$D401,EUROSTAT_VBE_IND_2005!$C$7:$C$883,"*"&amp;RIGHT($A401,3)&amp;"*",EUROSTAT_VBE_IND_2005!$D$7:$D$883,"*"))/1000</f>
        <v>0</v>
      </c>
      <c r="N403" s="795">
        <f>(SUMIFS(EUROSTAT_VBE_IND_2005!K$7:K$883,EUROSTAT_VBE_IND_2005!$B$7:$B$883,$D401,EUROSTAT_VBE_IND_2005!$C$7:$C$883,"*"&amp;RIGHT($A401,3)&amp;"*",EUROSTAT_VBE_IND_2005!$D$7:$D$883,"*"))/1000</f>
        <v>8.163</v>
      </c>
      <c r="O403" s="795">
        <f>(SUMIFS(EUROSTAT_VBE_IND_2005!L$7:L$883,EUROSTAT_VBE_IND_2005!$B$7:$B$883,$D401,EUROSTAT_VBE_IND_2005!$C$7:$C$883,"*"&amp;RIGHT($A401,3)&amp;"*",EUROSTAT_VBE_IND_2005!$D$7:$D$883,"*"))/1000</f>
        <v>1.869</v>
      </c>
      <c r="P403" s="795">
        <f>(SUMIFS(EUROSTAT_VBE_IND_2005!M$7:M$883,EUROSTAT_VBE_IND_2005!$B$7:$B$883,$D401,EUROSTAT_VBE_IND_2005!$C$7:$C$883,"*"&amp;RIGHT($A401,3)&amp;"*",EUROSTAT_VBE_IND_2005!$D$7:$D$883,"*"))/1000</f>
        <v>7.144</v>
      </c>
      <c r="Q403" s="795">
        <f>(SUMIFS(EUROSTAT_VBE_IND_2005!N$7:N$883,EUROSTAT_VBE_IND_2005!$B$7:$B$883,$D401,EUROSTAT_VBE_IND_2005!$C$7:$C$883,"*"&amp;RIGHT($A401,3)&amp;"*",EUROSTAT_VBE_IND_2005!$D$7:$D$883,"*"))/1000</f>
        <v>19.677</v>
      </c>
      <c r="R403" s="795">
        <f>(SUMIFS(EUROSTAT_VBE_IND_2005!O$7:O$883,EUROSTAT_VBE_IND_2005!$B$7:$B$883,$D401,EUROSTAT_VBE_IND_2005!$C$7:$C$883,"*"&amp;RIGHT($A401,3)&amp;"*",EUROSTAT_VBE_IND_2005!$D$7:$D$883,"*"))/1000</f>
        <v>13.941</v>
      </c>
      <c r="S403" s="795">
        <f>(SUMIFS(EUROSTAT_VBE_IND_2005!P$7:P$883,EUROSTAT_VBE_IND_2005!$B$7:$B$883,$D401,EUROSTAT_VBE_IND_2005!$C$7:$C$883,"*"&amp;RIGHT($A401,3)&amp;"*",EUROSTAT_VBE_IND_2005!$D$7:$D$883,"*"))/1000</f>
        <v>65.86</v>
      </c>
      <c r="T403" s="795">
        <f>(SUMIFS(EUROSTAT_VBE_IND_2005!Q$7:Q$883,EUROSTAT_VBE_IND_2005!$B$7:$B$883,$D401,EUROSTAT_VBE_IND_2005!$C$7:$C$883,"*"&amp;RIGHT($A401,3)&amp;"*",EUROSTAT_VBE_IND_2005!$D$7:$D$883,"*"))/1000</f>
        <v>6.639</v>
      </c>
      <c r="U403" s="795">
        <f>(SUMIFS(EUROSTAT_VBE_IND_2005!R$7:R$883,EUROSTAT_VBE_IND_2005!$B$7:$B$883,$D401,EUROSTAT_VBE_IND_2005!$C$7:$C$883,"*"&amp;RIGHT($A401,3)&amp;"*",EUROSTAT_VBE_IND_2005!$D$7:$D$883,"*"))/1000</f>
        <v>2.358</v>
      </c>
      <c r="V403" s="795">
        <f>(SUMIFS(EUROSTAT_VBE_IND_2005!S$7:S$883,EUROSTAT_VBE_IND_2005!$B$7:$B$883,$D401,EUROSTAT_VBE_IND_2005!$C$7:$C$883,"*"&amp;RIGHT($A401,3)&amp;"*",EUROSTAT_VBE_IND_2005!$D$7:$D$883,"*"))/1000</f>
        <v>0.263</v>
      </c>
      <c r="W403" s="795">
        <f>(SUMIFS(EUROSTAT_VBE_IND_2005!T$7:T$883,EUROSTAT_VBE_IND_2005!$B$7:$B$883,$D401,EUROSTAT_VBE_IND_2005!$C$7:$C$883,"*"&amp;RIGHT($A401,3)&amp;"*",EUROSTAT_VBE_IND_2005!$D$7:$D$883,"*"))/1000</f>
        <v>3.406</v>
      </c>
      <c r="X403" s="795">
        <f>(SUMIFS(EUROSTAT_VBE_IND_2005!U$7:U$883,EUROSTAT_VBE_IND_2005!$B$7:$B$883,$D401,EUROSTAT_VBE_IND_2005!$C$7:$C$883,"*"&amp;RIGHT($A401,3)&amp;"*",EUROSTAT_VBE_IND_2005!$D$7:$D$883,"*"))/1000</f>
        <v>8.798</v>
      </c>
      <c r="Y403" s="795">
        <f>(SUMIFS(EUROSTAT_VBE_IND_2005!V$7:V$883,EUROSTAT_VBE_IND_2005!$B$7:$B$883,$D401,EUROSTAT_VBE_IND_2005!$C$7:$C$883,"*"&amp;RIGHT($A401,3)&amp;"*",EUROSTAT_VBE_IND_2005!$D$7:$D$883,"*"))/1000</f>
        <v>2.167</v>
      </c>
      <c r="Z403" s="795">
        <f>(SUMIFS(EUROSTAT_VBE_IND_2005!W$7:W$883,EUROSTAT_VBE_IND_2005!$B$7:$B$883,$D401,EUROSTAT_VBE_IND_2005!$C$7:$C$883,"*"&amp;RIGHT($A401,3)&amp;"*",EUROSTAT_VBE_IND_2005!$D$7:$D$883,"*"))/1000</f>
        <v>1.425</v>
      </c>
      <c r="AA403" s="795">
        <f>(SUMIFS(EUROSTAT_VBE_IND_2005!X$7:X$883,EUROSTAT_VBE_IND_2005!$B$7:$B$883,$D401,EUROSTAT_VBE_IND_2005!$C$7:$C$883,"*"&amp;RIGHT($A401,3)&amp;"*",EUROSTAT_VBE_IND_2005!$D$7:$D$883,"*"))/1000</f>
        <v>1.434</v>
      </c>
      <c r="AB403" s="795">
        <f>(SUMIFS(EUROSTAT_VBE_IND_2005!AA$7:AA$883,EUROSTAT_VBE_IND_2005!$B$7:$B$883,$D401,EUROSTAT_VBE_IND_2005!$C$7:$C$883,"*"&amp;RIGHT($A401,3)&amp;"*",EUROSTAT_VBE_IND_2005!$D$7:$D$883,"*"))/1000</f>
        <v>0</v>
      </c>
      <c r="AC403" s="795">
        <f>(SUMIFS(EUROSTAT_VBE_IND_2005!AB$7:AB$883,EUROSTAT_VBE_IND_2005!$B$7:$B$883,$D401,EUROSTAT_VBE_IND_2005!$C$7:$C$883,"*"&amp;RIGHT($A401,3)&amp;"*",EUROSTAT_VBE_IND_2005!$D$7:$D$883,"*"))/1000</f>
        <v>10.166</v>
      </c>
      <c r="AD403" s="795">
        <f>(SUMIFS(EUROSTAT_VBE_IND_2005!AC$7:AC$883,EUROSTAT_VBE_IND_2005!$B$7:$B$883,$D401,EUROSTAT_VBE_IND_2005!$C$7:$C$883,"*"&amp;RIGHT($A401,3)&amp;"*",EUROSTAT_VBE_IND_2005!$D$7:$D$883,"*"))/1000</f>
        <v>8.111</v>
      </c>
      <c r="AE403" s="795">
        <f>(SUMIFS(EUROSTAT_VBE_IND_2005!AD$7:AD$883,EUROSTAT_VBE_IND_2005!$B$7:$B$883,$D401,EUROSTAT_VBE_IND_2005!$C$7:$C$883,"*"&amp;RIGHT($A401,3)&amp;"*",EUROSTAT_VBE_IND_2005!$D$7:$D$883,"*"))/1000</f>
        <v>8.512</v>
      </c>
      <c r="AF403" s="795">
        <f>(SUMIFS(EUROSTAT_VBE_IND_2005!AE$7:AE$883,EUROSTAT_VBE_IND_2005!$B$7:$B$883,$D401,EUROSTAT_VBE_IND_2005!$C$7:$C$883,"*"&amp;RIGHT($A401,3)&amp;"*",EUROSTAT_VBE_IND_2005!$D$7:$D$883,"*"))/1000</f>
        <v>13.833</v>
      </c>
      <c r="AG403" s="795">
        <f>(SUMIFS(EUROSTAT_VBE_IND_2005!AF$7:AF$883,EUROSTAT_VBE_IND_2005!$B$7:$B$883,$D401,EUROSTAT_VBE_IND_2005!$C$7:$C$883,"*"&amp;RIGHT($A401,3)&amp;"*",EUROSTAT_VBE_IND_2005!$D$7:$D$883,"*"))/1000</f>
        <v>17.31</v>
      </c>
      <c r="AH403" s="795">
        <f>(SUMIFS(EUROSTAT_VBE_IND_2005!AH$7:AH$883,EUROSTAT_VBE_IND_2005!$B$7:$B$883,$D401,EUROSTAT_VBE_IND_2005!$C$7:$C$883,"*"&amp;RIGHT($A401,3)&amp;"*",EUROSTAT_VBE_IND_2005!$D$7:$D$883,"*"))/1000</f>
        <v>2.906</v>
      </c>
      <c r="AI403" s="795">
        <f>(SUMIFS(EUROSTAT_VBE_IND_2005!AI$7:AI$883,EUROSTAT_VBE_IND_2005!$B$7:$B$883,$D401,EUROSTAT_VBE_IND_2005!$C$7:$C$883,"*"&amp;RIGHT($A401,3)&amp;"*",EUROSTAT_VBE_IND_2005!$D$7:$D$883,"*"))/1000</f>
        <v>3.21</v>
      </c>
      <c r="AJ403" s="795">
        <f>(SUMIFS(EUROSTAT_VBE_IND_2005!AJ$7:AJ$883,EUROSTAT_VBE_IND_2005!$B$7:$B$883,$D401,EUROSTAT_VBE_IND_2005!$C$7:$C$883,"*"&amp;RIGHT($A401,3)&amp;"*",EUROSTAT_VBE_IND_2005!$D$7:$D$883,"*"))/1000</f>
        <v>1.714</v>
      </c>
      <c r="AK403" s="795">
        <f>(SUMIFS(EUROSTAT_VBE_IND_2005!AK$7:AK$883,EUROSTAT_VBE_IND_2005!$B$7:$B$883,$D401,EUROSTAT_VBE_IND_2005!$C$7:$C$883,"*"&amp;RIGHT($A401,3)&amp;"*",EUROSTAT_VBE_IND_2005!$D$7:$D$883,"*"))/1000</f>
        <v>23.075</v>
      </c>
      <c r="AL403" s="875"/>
      <c r="AM403" s="875"/>
      <c r="AN403" s="875"/>
      <c r="AO403" s="795">
        <f>(SUMIFS(EUROSTAT_VBE_IND_2005!Y$7:Y$883,EUROSTAT_VBE_IND_2005!$B$7:$B$883,$D401,EUROSTAT_VBE_IND_2005!$C$7:$C$883,"*"&amp;RIGHT($A401,3)&amp;"*",EUROSTAT_VBE_IND_2005!$D$7:$D$883,"*"))/1000</f>
        <v>0.019</v>
      </c>
      <c r="AP403" s="795">
        <f>(SUMIFS(EUROSTAT_VBE_IND_2005!Z$7:Z$883,EUROSTAT_VBE_IND_2005!$B$7:$B$883,$D401,EUROSTAT_VBE_IND_2005!$C$7:$C$883,"*"&amp;RIGHT($A401,3)&amp;"*",EUROSTAT_VBE_IND_2005!$D$7:$D$883,"*"))/1000</f>
        <v>0.45</v>
      </c>
      <c r="AQ403" s="795">
        <f>(SUMIFS(EUROSTAT_VBE_IND_2005!AG$7:AG$883,EUROSTAT_VBE_IND_2005!$B$7:$B$883,$D401,EUROSTAT_VBE_IND_2005!$C$7:$C$883,"*"&amp;RIGHT($A401,3)&amp;"*",EUROSTAT_VBE_IND_2005!$D$7:$D$883,"*"))/1000</f>
        <v>1.154</v>
      </c>
    </row>
    <row r="404" spans="2:43">
      <c r="B404" s="28"/>
      <c r="F404" s="241"/>
      <c r="G404" s="795"/>
      <c r="H404" s="795"/>
      <c r="I404" s="795"/>
      <c r="K404" s="795"/>
      <c r="L404" s="795"/>
      <c r="M404" s="795"/>
      <c r="N404" s="795"/>
      <c r="O404" s="795"/>
      <c r="P404" s="795"/>
      <c r="Q404" s="795"/>
      <c r="R404" s="795"/>
      <c r="S404" s="795"/>
      <c r="T404" s="795"/>
      <c r="U404" s="795"/>
      <c r="V404" s="795"/>
      <c r="W404" s="795"/>
      <c r="X404" s="795"/>
      <c r="Y404" s="795"/>
      <c r="Z404" s="795"/>
      <c r="AA404" s="795"/>
      <c r="AB404" s="795"/>
      <c r="AC404" s="795"/>
      <c r="AD404" s="795"/>
      <c r="AE404" s="795"/>
      <c r="AF404" s="795"/>
      <c r="AG404" s="795"/>
      <c r="AH404" s="795"/>
      <c r="AI404" s="795"/>
      <c r="AJ404" s="795"/>
      <c r="AK404" s="795"/>
      <c r="AO404" s="795"/>
      <c r="AP404" s="795"/>
      <c r="AQ404" s="795"/>
    </row>
    <row r="405" spans="2:43">
      <c r="B405" s="28"/>
      <c r="F405" s="241"/>
      <c r="G405" s="795"/>
      <c r="H405" s="795"/>
      <c r="I405" s="795"/>
      <c r="K405" s="795"/>
      <c r="L405" s="795"/>
      <c r="M405" s="795"/>
      <c r="N405" s="795"/>
      <c r="O405" s="795"/>
      <c r="P405" s="795"/>
      <c r="Q405" s="795"/>
      <c r="R405" s="795"/>
      <c r="S405" s="795"/>
      <c r="T405" s="795"/>
      <c r="U405" s="795"/>
      <c r="V405" s="795"/>
      <c r="W405" s="795"/>
      <c r="X405" s="795"/>
      <c r="Y405" s="795"/>
      <c r="Z405" s="795"/>
      <c r="AA405" s="795"/>
      <c r="AB405" s="795"/>
      <c r="AC405" s="795"/>
      <c r="AD405" s="795"/>
      <c r="AE405" s="795"/>
      <c r="AF405" s="795"/>
      <c r="AG405" s="795"/>
      <c r="AH405" s="795"/>
      <c r="AI405" s="795"/>
      <c r="AJ405" s="795"/>
      <c r="AK405" s="795"/>
      <c r="AO405" s="795"/>
      <c r="AP405" s="795"/>
      <c r="AQ405" s="795"/>
    </row>
    <row r="406" spans="1:43">
      <c r="A406" s="876" t="s">
        <v>284</v>
      </c>
      <c r="B406" s="876" t="s">
        <v>285</v>
      </c>
      <c r="C406" t="s">
        <v>131</v>
      </c>
      <c r="D406" t="s">
        <v>286</v>
      </c>
      <c r="E406" t="s">
        <v>287</v>
      </c>
      <c r="F406" t="s">
        <v>288</v>
      </c>
      <c r="G406" t="str">
        <f>EUROSTAT_VBE_IND_2005!E$6</f>
        <v>AT</v>
      </c>
      <c r="H406" t="str">
        <f>EUROSTAT_VBE_IND_2005!F$6</f>
        <v>BE</v>
      </c>
      <c r="I406" t="str">
        <f>EUROSTAT_VBE_IND_2005!G$6</f>
        <v>BG</v>
      </c>
      <c r="J406" t="s">
        <v>289</v>
      </c>
      <c r="K406" t="str">
        <f>EUROSTAT_VBE_IND_2005!H$6</f>
        <v>CY</v>
      </c>
      <c r="L406" t="str">
        <f>EUROSTAT_VBE_IND_2005!I$6</f>
        <v>CZ</v>
      </c>
      <c r="M406" t="str">
        <f>EUROSTAT_VBE_IND_2005!J$6</f>
        <v>DE</v>
      </c>
      <c r="N406" t="str">
        <f>EUROSTAT_VBE_IND_2005!K$6</f>
        <v>DK</v>
      </c>
      <c r="O406" t="str">
        <f>EUROSTAT_VBE_IND_2005!L$6</f>
        <v>EE</v>
      </c>
      <c r="P406" t="str">
        <f>EUROSTAT_VBE_IND_2005!M$6</f>
        <v>EL</v>
      </c>
      <c r="Q406" t="str">
        <f>EUROSTAT_VBE_IND_2005!N$6</f>
        <v>ES</v>
      </c>
      <c r="R406" t="str">
        <f>EUROSTAT_VBE_IND_2005!O$6</f>
        <v>FI</v>
      </c>
      <c r="S406" t="str">
        <f>EUROSTAT_VBE_IND_2005!P$6</f>
        <v>FR</v>
      </c>
      <c r="T406" t="str">
        <f>EUROSTAT_VBE_IND_2005!Q$6</f>
        <v>HR</v>
      </c>
      <c r="U406" t="str">
        <f>EUROSTAT_VBE_IND_2005!R$6</f>
        <v>HU</v>
      </c>
      <c r="V406" t="str">
        <f>EUROSTAT_VBE_IND_2005!S$6</f>
        <v>IE</v>
      </c>
      <c r="W406" t="str">
        <f>EUROSTAT_VBE_IND_2005!T$6</f>
        <v>IS</v>
      </c>
      <c r="X406" t="str">
        <f>EUROSTAT_VBE_IND_2005!U$6</f>
        <v>IT</v>
      </c>
      <c r="Y406" t="str">
        <f>EUROSTAT_VBE_IND_2005!V$6</f>
        <v>LT</v>
      </c>
      <c r="Z406" t="str">
        <f>EUROSTAT_VBE_IND_2005!W$6</f>
        <v>LU</v>
      </c>
      <c r="AA406" t="str">
        <f>EUROSTAT_VBE_IND_2005!X$6</f>
        <v>LV</v>
      </c>
      <c r="AB406" t="str">
        <f>EUROSTAT_VBE_IND_2005!AA$6</f>
        <v>MT</v>
      </c>
      <c r="AC406" t="str">
        <f>EUROSTAT_VBE_IND_2005!AB$6</f>
        <v>NL</v>
      </c>
      <c r="AD406" t="str">
        <f>EUROSTAT_VBE_IND_2005!AC$6</f>
        <v>NO</v>
      </c>
      <c r="AE406" t="str">
        <f>EUROSTAT_VBE_IND_2005!AD$6</f>
        <v>PL</v>
      </c>
      <c r="AF406" t="str">
        <f>EUROSTAT_VBE_IND_2005!AE$6</f>
        <v>PT</v>
      </c>
      <c r="AG406" t="str">
        <f>EUROSTAT_VBE_IND_2005!AF$6</f>
        <v>RO</v>
      </c>
      <c r="AH406" t="str">
        <f>EUROSTAT_VBE_IND_2005!AH$6</f>
        <v>SE</v>
      </c>
      <c r="AI406" t="str">
        <f>EUROSTAT_VBE_IND_2005!AI$6</f>
        <v>SI</v>
      </c>
      <c r="AJ406" t="str">
        <f>EUROSTAT_VBE_IND_2005!AJ$6</f>
        <v>SK</v>
      </c>
      <c r="AK406" t="str">
        <f>EUROSTAT_VBE_IND_2005!AK$6</f>
        <v>UK</v>
      </c>
      <c r="AL406" t="s">
        <v>290</v>
      </c>
      <c r="AM406" t="s">
        <v>291</v>
      </c>
      <c r="AN406" t="s">
        <v>292</v>
      </c>
      <c r="AO406" t="str">
        <f>EUROSTAT_VBE_IND_2005!Y$6</f>
        <v>ME</v>
      </c>
      <c r="AP406" t="str">
        <f>EUROSTAT_VBE_IND_2005!Z$6</f>
        <v>MK</v>
      </c>
      <c r="AQ406" t="str">
        <f>EUROSTAT_VBE_IND_2005!AG$6</f>
        <v>RS</v>
      </c>
    </row>
    <row r="407" spans="1:43">
      <c r="A407" t="str">
        <f>LEFT(EUROSTAT_VBE_IND_2005!$C$681,8)</f>
        <v>B_101853</v>
      </c>
      <c r="B407" s="28" t="s">
        <v>307</v>
      </c>
      <c r="C407" t="s">
        <v>293</v>
      </c>
      <c r="D407" t="s">
        <v>55</v>
      </c>
      <c r="E407" t="s">
        <v>228</v>
      </c>
      <c r="F407" t="s">
        <v>229</v>
      </c>
      <c r="G407" s="17">
        <f>(SUMIFS(EUROSTAT_VBE_IND_2005!E$7:E$883,EUROSTAT_VBE_IND_2005!$B$7:$B$883,$D407,EUROSTAT_VBE_IND_2005!$C$7:$C$883,"*"&amp;RIGHT($A407,3)&amp;"*",EUROSTAT_VBE_IND_2005!$D$7:$D$883,"211*"))/1000</f>
        <v>0</v>
      </c>
      <c r="H407" s="17">
        <f>(SUMIFS(EUROSTAT_VBE_IND_2005!F$7:F$883,EUROSTAT_VBE_IND_2005!$B$7:$B$883,$D407,EUROSTAT_VBE_IND_2005!$C$7:$C$883,"*"&amp;RIGHT($A407,3)&amp;"*",EUROSTAT_VBE_IND_2005!$D$7:$D$883,"211*"))/1000</f>
        <v>0.353</v>
      </c>
      <c r="I407" s="17">
        <f>(SUMIFS(EUROSTAT_VBE_IND_2005!G$7:G$883,EUROSTAT_VBE_IND_2005!$B$7:$B$883,$D407,EUROSTAT_VBE_IND_2005!$C$7:$C$883,"*"&amp;RIGHT($A407,3)&amp;"*",EUROSTAT_VBE_IND_2005!$D$7:$D$883,"211*"))/1000</f>
        <v>1.388</v>
      </c>
      <c r="J407" s="198"/>
      <c r="K407" s="17">
        <f>(SUMIFS(EUROSTAT_VBE_IND_2005!H$7:H$883,EUROSTAT_VBE_IND_2005!$B$7:$B$883,$D407,EUROSTAT_VBE_IND_2005!$C$7:$C$883,"*"&amp;RIGHT($A407,3)&amp;"*",EUROSTAT_VBE_IND_2005!$D$7:$D$883,"211*"))/1000</f>
        <v>0</v>
      </c>
      <c r="L407" s="17">
        <f>(SUMIFS(EUROSTAT_VBE_IND_2005!I$7:I$883,EUROSTAT_VBE_IND_2005!$B$7:$B$883,$D407,EUROSTAT_VBE_IND_2005!$C$7:$C$883,"*"&amp;RIGHT($A407,3)&amp;"*",EUROSTAT_VBE_IND_2005!$D$7:$D$883,"211*"))/1000</f>
        <v>0.022</v>
      </c>
      <c r="M407" s="17">
        <f>(SUMIFS(EUROSTAT_VBE_IND_2005!J$7:J$883,EUROSTAT_VBE_IND_2005!$B$7:$B$883,$D407,EUROSTAT_VBE_IND_2005!$C$7:$C$883,"*"&amp;RIGHT($A407,3)&amp;"*",EUROSTAT_VBE_IND_2005!$D$7:$D$883,"211*"))/1000</f>
        <v>0.029</v>
      </c>
      <c r="N407" s="17">
        <f>(SUMIFS(EUROSTAT_VBE_IND_2005!K$7:K$883,EUROSTAT_VBE_IND_2005!$B$7:$B$883,$D407,EUROSTAT_VBE_IND_2005!$C$7:$C$883,"*"&amp;RIGHT($A407,3)&amp;"*",EUROSTAT_VBE_IND_2005!$D$7:$D$883,"211*"))/1000</f>
        <v>0</v>
      </c>
      <c r="O407" s="17">
        <f>(SUMIFS(EUROSTAT_VBE_IND_2005!L$7:L$883,EUROSTAT_VBE_IND_2005!$B$7:$B$883,$D407,EUROSTAT_VBE_IND_2005!$C$7:$C$883,"*"&amp;RIGHT($A407,3)&amp;"*",EUROSTAT_VBE_IND_2005!$D$7:$D$883,"211*"))/1000</f>
        <v>0.027</v>
      </c>
      <c r="P407" s="17">
        <f>(SUMIFS(EUROSTAT_VBE_IND_2005!M$7:M$883,EUROSTAT_VBE_IND_2005!$B$7:$B$883,$D407,EUROSTAT_VBE_IND_2005!$C$7:$C$883,"*"&amp;RIGHT($A407,3)&amp;"*",EUROSTAT_VBE_IND_2005!$D$7:$D$883,"211*"))/1000</f>
        <v>0</v>
      </c>
      <c r="Q407" s="17">
        <f>(SUMIFS(EUROSTAT_VBE_IND_2005!N$7:N$883,EUROSTAT_VBE_IND_2005!$B$7:$B$883,$D407,EUROSTAT_VBE_IND_2005!$C$7:$C$883,"*"&amp;RIGHT($A407,3)&amp;"*",EUROSTAT_VBE_IND_2005!$D$7:$D$883,"211*"))/1000</f>
        <v>2.421</v>
      </c>
      <c r="R407" s="17">
        <f>(SUMIFS(EUROSTAT_VBE_IND_2005!O$7:O$883,EUROSTAT_VBE_IND_2005!$B$7:$B$883,$D407,EUROSTAT_VBE_IND_2005!$C$7:$C$883,"*"&amp;RIGHT($A407,3)&amp;"*",EUROSTAT_VBE_IND_2005!$D$7:$D$883,"211*"))/1000</f>
        <v>0</v>
      </c>
      <c r="S407" s="17">
        <f>(SUMIFS(EUROSTAT_VBE_IND_2005!P$7:P$883,EUROSTAT_VBE_IND_2005!$B$7:$B$883,$D407,EUROSTAT_VBE_IND_2005!$C$7:$C$883,"*"&amp;RIGHT($A407,3)&amp;"*",EUROSTAT_VBE_IND_2005!$D$7:$D$883,"211*"))/1000</f>
        <v>0</v>
      </c>
      <c r="T407" s="17">
        <f>(SUMIFS(EUROSTAT_VBE_IND_2005!Q$7:Q$883,EUROSTAT_VBE_IND_2005!$B$7:$B$883,$D407,EUROSTAT_VBE_IND_2005!$C$7:$C$883,"*"&amp;RIGHT($A407,3)&amp;"*",EUROSTAT_VBE_IND_2005!$D$7:$D$883,"211*"))/1000</f>
        <v>0</v>
      </c>
      <c r="U407" s="17">
        <f>(SUMIFS(EUROSTAT_VBE_IND_2005!R$7:R$883,EUROSTAT_VBE_IND_2005!$B$7:$B$883,$D407,EUROSTAT_VBE_IND_2005!$C$7:$C$883,"*"&amp;RIGHT($A407,3)&amp;"*",EUROSTAT_VBE_IND_2005!$D$7:$D$883,"211*"))/1000</f>
        <v>0</v>
      </c>
      <c r="V407" s="17">
        <f>(SUMIFS(EUROSTAT_VBE_IND_2005!S$7:S$883,EUROSTAT_VBE_IND_2005!$B$7:$B$883,$D407,EUROSTAT_VBE_IND_2005!$C$7:$C$883,"*"&amp;RIGHT($A407,3)&amp;"*",EUROSTAT_VBE_IND_2005!$D$7:$D$883,"211*"))/1000</f>
        <v>0.028</v>
      </c>
      <c r="W407" s="17">
        <f>(SUMIFS(EUROSTAT_VBE_IND_2005!T$7:T$883,EUROSTAT_VBE_IND_2005!$B$7:$B$883,$D407,EUROSTAT_VBE_IND_2005!$C$7:$C$883,"*"&amp;RIGHT($A407,3)&amp;"*",EUROSTAT_VBE_IND_2005!$D$7:$D$883,"211*"))/1000</f>
        <v>0</v>
      </c>
      <c r="X407" s="17">
        <f>(SUMIFS(EUROSTAT_VBE_IND_2005!U$7:U$883,EUROSTAT_VBE_IND_2005!$B$7:$B$883,$D407,EUROSTAT_VBE_IND_2005!$C$7:$C$883,"*"&amp;RIGHT($A407,3)&amp;"*",EUROSTAT_VBE_IND_2005!$D$7:$D$883,"211*"))/1000</f>
        <v>0</v>
      </c>
      <c r="Y407" s="17">
        <f>(SUMIFS(EUROSTAT_VBE_IND_2005!V$7:V$883,EUROSTAT_VBE_IND_2005!$B$7:$B$883,$D407,EUROSTAT_VBE_IND_2005!$C$7:$C$883,"*"&amp;RIGHT($A407,3)&amp;"*",EUROSTAT_VBE_IND_2005!$D$7:$D$883,"211*"))/1000</f>
        <v>0.023</v>
      </c>
      <c r="Z407" s="17">
        <f>(SUMIFS(EUROSTAT_VBE_IND_2005!W$7:W$883,EUROSTAT_VBE_IND_2005!$B$7:$B$883,$D407,EUROSTAT_VBE_IND_2005!$C$7:$C$883,"*"&amp;RIGHT($A407,3)&amp;"*",EUROSTAT_VBE_IND_2005!$D$7:$D$883,"211*"))/1000</f>
        <v>0</v>
      </c>
      <c r="AA407" s="17">
        <f>(SUMIFS(EUROSTAT_VBE_IND_2005!X$7:X$883,EUROSTAT_VBE_IND_2005!$B$7:$B$883,$D407,EUROSTAT_VBE_IND_2005!$C$7:$C$883,"*"&amp;RIGHT($A407,3)&amp;"*",EUROSTAT_VBE_IND_2005!$D$7:$D$883,"211*"))/1000</f>
        <v>0</v>
      </c>
      <c r="AB407" s="17">
        <f>(SUMIFS(EUROSTAT_VBE_IND_2005!AA$7:AA$883,EUROSTAT_VBE_IND_2005!$B$7:$B$883,$D407,EUROSTAT_VBE_IND_2005!$C$7:$C$883,"*"&amp;RIGHT($A407,3)&amp;"*",EUROSTAT_VBE_IND_2005!$D$7:$D$883,"211*"))/1000</f>
        <v>0</v>
      </c>
      <c r="AC407" s="17">
        <f>(SUMIFS(EUROSTAT_VBE_IND_2005!AB$7:AB$883,EUROSTAT_VBE_IND_2005!$B$7:$B$883,$D407,EUROSTAT_VBE_IND_2005!$C$7:$C$883,"*"&amp;RIGHT($A407,3)&amp;"*",EUROSTAT_VBE_IND_2005!$D$7:$D$883,"211*"))/1000</f>
        <v>0</v>
      </c>
      <c r="AD407" s="17">
        <f>(SUMIFS(EUROSTAT_VBE_IND_2005!AC$7:AC$883,EUROSTAT_VBE_IND_2005!$B$7:$B$883,$D407,EUROSTAT_VBE_IND_2005!$C$7:$C$883,"*"&amp;RIGHT($A407,3)&amp;"*",EUROSTAT_VBE_IND_2005!$D$7:$D$883,"211*"))/1000</f>
        <v>0</v>
      </c>
      <c r="AE407" s="17">
        <f>(SUMIFS(EUROSTAT_VBE_IND_2005!AD$7:AD$883,EUROSTAT_VBE_IND_2005!$B$7:$B$883,$D407,EUROSTAT_VBE_IND_2005!$C$7:$C$883,"*"&amp;RIGHT($A407,3)&amp;"*",EUROSTAT_VBE_IND_2005!$D$7:$D$883,"211*"))/1000</f>
        <v>4.2</v>
      </c>
      <c r="AF407" s="17">
        <f>(SUMIFS(EUROSTAT_VBE_IND_2005!AE$7:AE$883,EUROSTAT_VBE_IND_2005!$B$7:$B$883,$D407,EUROSTAT_VBE_IND_2005!$C$7:$C$883,"*"&amp;RIGHT($A407,3)&amp;"*",EUROSTAT_VBE_IND_2005!$D$7:$D$883,"211*"))/1000</f>
        <v>0</v>
      </c>
      <c r="AG407" s="17">
        <f>(SUMIFS(EUROSTAT_VBE_IND_2005!AF$7:AF$883,EUROSTAT_VBE_IND_2005!$B$7:$B$883,$D407,EUROSTAT_VBE_IND_2005!$C$7:$C$883,"*"&amp;RIGHT($A407,3)&amp;"*",EUROSTAT_VBE_IND_2005!$D$7:$D$883,"211*"))/1000</f>
        <v>0</v>
      </c>
      <c r="AH407" s="17">
        <f>(SUMIFS(EUROSTAT_VBE_IND_2005!AH$7:AH$883,EUROSTAT_VBE_IND_2005!$B$7:$B$883,$D407,EUROSTAT_VBE_IND_2005!$C$7:$C$883,"*"&amp;RIGHT($A407,3)&amp;"*",EUROSTAT_VBE_IND_2005!$D$7:$D$883,"211*"))/1000</f>
        <v>0</v>
      </c>
      <c r="AI407" s="17">
        <f>(SUMIFS(EUROSTAT_VBE_IND_2005!AI$7:AI$883,EUROSTAT_VBE_IND_2005!$B$7:$B$883,$D407,EUROSTAT_VBE_IND_2005!$C$7:$C$883,"*"&amp;RIGHT($A407,3)&amp;"*",EUROSTAT_VBE_IND_2005!$D$7:$D$883,"211*"))/1000</f>
        <v>0.02</v>
      </c>
      <c r="AJ407" s="17">
        <f>(SUMIFS(EUROSTAT_VBE_IND_2005!AJ$7:AJ$883,EUROSTAT_VBE_IND_2005!$B$7:$B$883,$D407,EUROSTAT_VBE_IND_2005!$C$7:$C$883,"*"&amp;RIGHT($A407,3)&amp;"*",EUROSTAT_VBE_IND_2005!$D$7:$D$883,"211*"))/1000</f>
        <v>0</v>
      </c>
      <c r="AK407" s="17">
        <f>(SUMIFS(EUROSTAT_VBE_IND_2005!AK$7:AK$883,EUROSTAT_VBE_IND_2005!$B$7:$B$883,$D407,EUROSTAT_VBE_IND_2005!$C$7:$C$883,"*"&amp;RIGHT($A407,3)&amp;"*",EUROSTAT_VBE_IND_2005!$D$7:$D$883,"211*"))/1000</f>
        <v>4.496</v>
      </c>
      <c r="AL407" s="198"/>
      <c r="AM407" s="198"/>
      <c r="AN407" s="198"/>
      <c r="AO407" s="17">
        <f>(SUMIFS(EUROSTAT_VBE_IND_2005!Y$7:Y$883,EUROSTAT_VBE_IND_2005!$B$7:$B$883,$D407,EUROSTAT_VBE_IND_2005!$C$7:$C$883,"*"&amp;RIGHT($A407,3)&amp;"*",EUROSTAT_VBE_IND_2005!$D$7:$D$883,"211*"))/1000</f>
        <v>0</v>
      </c>
      <c r="AP407" s="17">
        <f>(SUMIFS(EUROSTAT_VBE_IND_2005!Z$7:Z$883,EUROSTAT_VBE_IND_2005!$B$7:$B$883,$D407,EUROSTAT_VBE_IND_2005!$C$7:$C$883,"*"&amp;RIGHT($A407,3)&amp;"*",EUROSTAT_VBE_IND_2005!$D$7:$D$883,"211*"))/1000</f>
        <v>0</v>
      </c>
      <c r="AQ407" s="17">
        <f>(SUMIFS(EUROSTAT_VBE_IND_2005!AG$7:AG$883,EUROSTAT_VBE_IND_2005!$B$7:$B$883,$D407,EUROSTAT_VBE_IND_2005!$C$7:$C$883,"*"&amp;RIGHT($A407,3)&amp;"*",EUROSTAT_VBE_IND_2005!$D$7:$D$883,"211*"))/1000</f>
        <v>0</v>
      </c>
    </row>
    <row r="408" spans="1:43">
      <c r="A408" t="str">
        <f>LEFT(EUROSTAT_VBE_IND_2005!$C$681,8)</f>
        <v>B_101853</v>
      </c>
      <c r="B408" s="28" t="s">
        <v>307</v>
      </c>
      <c r="C408" t="s">
        <v>293</v>
      </c>
      <c r="D408" t="s">
        <v>55</v>
      </c>
      <c r="E408" t="s">
        <v>230</v>
      </c>
      <c r="F408" t="s">
        <v>250</v>
      </c>
      <c r="G408" s="17">
        <f>(SUMIFS(EUROSTAT_VBE_IND_2005!E$7:E$883,EUROSTAT_VBE_IND_2005!$B$7:$B$883,$D408,EUROSTAT_VBE_IND_2005!$C$7:$C$883,"*"&amp;RIGHT($A408,3)&amp;"*",EUROSTAT_VBE_IND_2005!$D$7:$D$883,"2210*"))/1000+(SUMIFS(EUROSTAT_VBE_IND_2005!E$7:E$883,EUROSTAT_VBE_IND_2005!$B$7:$B$883,$D408,EUROSTAT_VBE_IND_2005!$C$7:$C$883,"*"&amp;RIGHT($A408,3)&amp;"*",EUROSTAT_VBE_IND_2005!$D$7:$D$883,"23*"))/1000+(SUMIFS(EUROSTAT_VBE_IND_2005!E$7:E$883,EUROSTAT_VBE_IND_2005!$B$7:$B$883,$D408,EUROSTAT_VBE_IND_2005!$C$7:$C$883,"*"&amp;RIGHT($A408,3)&amp;"*",EUROSTAT_VBE_IND_2005!$D$7:$D$883,"5544*"))/1000</f>
        <v>0</v>
      </c>
      <c r="H408" s="17">
        <f>(SUMIFS(EUROSTAT_VBE_IND_2005!F$7:F$883,EUROSTAT_VBE_IND_2005!$B$7:$B$883,$D408,EUROSTAT_VBE_IND_2005!$C$7:$C$883,"*"&amp;RIGHT($A408,3)&amp;"*",EUROSTAT_VBE_IND_2005!$D$7:$D$883,"2210*"))/1000+(SUMIFS(EUROSTAT_VBE_IND_2005!F$7:F$883,EUROSTAT_VBE_IND_2005!$B$7:$B$883,$D408,EUROSTAT_VBE_IND_2005!$C$7:$C$883,"*"&amp;RIGHT($A408,3)&amp;"*",EUROSTAT_VBE_IND_2005!$D$7:$D$883,"23*"))/1000+(SUMIFS(EUROSTAT_VBE_IND_2005!F$7:F$883,EUROSTAT_VBE_IND_2005!$B$7:$B$883,$D408,EUROSTAT_VBE_IND_2005!$C$7:$C$883,"*"&amp;RIGHT($A408,3)&amp;"*",EUROSTAT_VBE_IND_2005!$D$7:$D$883,"5544*"))/1000</f>
        <v>0</v>
      </c>
      <c r="I408" s="17">
        <f>(SUMIFS(EUROSTAT_VBE_IND_2005!G$7:G$883,EUROSTAT_VBE_IND_2005!$B$7:$B$883,$D408,EUROSTAT_VBE_IND_2005!$C$7:$C$883,"*"&amp;RIGHT($A408,3)&amp;"*",EUROSTAT_VBE_IND_2005!$D$7:$D$883,"2210*"))/1000+(SUMIFS(EUROSTAT_VBE_IND_2005!G$7:G$883,EUROSTAT_VBE_IND_2005!$B$7:$B$883,$D408,EUROSTAT_VBE_IND_2005!$C$7:$C$883,"*"&amp;RIGHT($A408,3)&amp;"*",EUROSTAT_VBE_IND_2005!$D$7:$D$883,"23*"))/1000+(SUMIFS(EUROSTAT_VBE_IND_2005!G$7:G$883,EUROSTAT_VBE_IND_2005!$B$7:$B$883,$D408,EUROSTAT_VBE_IND_2005!$C$7:$C$883,"*"&amp;RIGHT($A408,3)&amp;"*",EUROSTAT_VBE_IND_2005!$D$7:$D$883,"5544*"))/1000</f>
        <v>0.015</v>
      </c>
      <c r="J408" s="198"/>
      <c r="K408" s="17">
        <f>(SUMIFS(EUROSTAT_VBE_IND_2005!H$7:H$883,EUROSTAT_VBE_IND_2005!$B$7:$B$883,$D408,EUROSTAT_VBE_IND_2005!$C$7:$C$883,"*"&amp;RIGHT($A408,3)&amp;"*",EUROSTAT_VBE_IND_2005!$D$7:$D$883,"2210*"))/1000+(SUMIFS(EUROSTAT_VBE_IND_2005!H$7:H$883,EUROSTAT_VBE_IND_2005!$B$7:$B$883,$D408,EUROSTAT_VBE_IND_2005!$C$7:$C$883,"*"&amp;RIGHT($A408,3)&amp;"*",EUROSTAT_VBE_IND_2005!$D$7:$D$883,"23*"))/1000+(SUMIFS(EUROSTAT_VBE_IND_2005!H$7:H$883,EUROSTAT_VBE_IND_2005!$B$7:$B$883,$D408,EUROSTAT_VBE_IND_2005!$C$7:$C$883,"*"&amp;RIGHT($A408,3)&amp;"*",EUROSTAT_VBE_IND_2005!$D$7:$D$883,"5544*"))/1000</f>
        <v>0</v>
      </c>
      <c r="L408" s="17">
        <f>(SUMIFS(EUROSTAT_VBE_IND_2005!I$7:I$883,EUROSTAT_VBE_IND_2005!$B$7:$B$883,$D408,EUROSTAT_VBE_IND_2005!$C$7:$C$883,"*"&amp;RIGHT($A408,3)&amp;"*",EUROSTAT_VBE_IND_2005!$D$7:$D$883,"2210*"))/1000+(SUMIFS(EUROSTAT_VBE_IND_2005!I$7:I$883,EUROSTAT_VBE_IND_2005!$B$7:$B$883,$D408,EUROSTAT_VBE_IND_2005!$C$7:$C$883,"*"&amp;RIGHT($A408,3)&amp;"*",EUROSTAT_VBE_IND_2005!$D$7:$D$883,"23*"))/1000+(SUMIFS(EUROSTAT_VBE_IND_2005!I$7:I$883,EUROSTAT_VBE_IND_2005!$B$7:$B$883,$D408,EUROSTAT_VBE_IND_2005!$C$7:$C$883,"*"&amp;RIGHT($A408,3)&amp;"*",EUROSTAT_VBE_IND_2005!$D$7:$D$883,"5544*"))/1000</f>
        <v>0.27</v>
      </c>
      <c r="M408" s="17">
        <f>(SUMIFS(EUROSTAT_VBE_IND_2005!J$7:J$883,EUROSTAT_VBE_IND_2005!$B$7:$B$883,$D408,EUROSTAT_VBE_IND_2005!$C$7:$C$883,"*"&amp;RIGHT($A408,3)&amp;"*",EUROSTAT_VBE_IND_2005!$D$7:$D$883,"2210*"))/1000+(SUMIFS(EUROSTAT_VBE_IND_2005!J$7:J$883,EUROSTAT_VBE_IND_2005!$B$7:$B$883,$D408,EUROSTAT_VBE_IND_2005!$C$7:$C$883,"*"&amp;RIGHT($A408,3)&amp;"*",EUROSTAT_VBE_IND_2005!$D$7:$D$883,"23*"))/1000+(SUMIFS(EUROSTAT_VBE_IND_2005!J$7:J$883,EUROSTAT_VBE_IND_2005!$B$7:$B$883,$D408,EUROSTAT_VBE_IND_2005!$C$7:$C$883,"*"&amp;RIGHT($A408,3)&amp;"*",EUROSTAT_VBE_IND_2005!$D$7:$D$883,"5544*"))/1000</f>
        <v>0</v>
      </c>
      <c r="N408" s="17">
        <f>(SUMIFS(EUROSTAT_VBE_IND_2005!K$7:K$883,EUROSTAT_VBE_IND_2005!$B$7:$B$883,$D408,EUROSTAT_VBE_IND_2005!$C$7:$C$883,"*"&amp;RIGHT($A408,3)&amp;"*",EUROSTAT_VBE_IND_2005!$D$7:$D$883,"2210*"))/1000+(SUMIFS(EUROSTAT_VBE_IND_2005!K$7:K$883,EUROSTAT_VBE_IND_2005!$B$7:$B$883,$D408,EUROSTAT_VBE_IND_2005!$C$7:$C$883,"*"&amp;RIGHT($A408,3)&amp;"*",EUROSTAT_VBE_IND_2005!$D$7:$D$883,"23*"))/1000+(SUMIFS(EUROSTAT_VBE_IND_2005!K$7:K$883,EUROSTAT_VBE_IND_2005!$B$7:$B$883,$D408,EUROSTAT_VBE_IND_2005!$C$7:$C$883,"*"&amp;RIGHT($A408,3)&amp;"*",EUROSTAT_VBE_IND_2005!$D$7:$D$883,"5544*"))/1000</f>
        <v>0</v>
      </c>
      <c r="O408" s="17">
        <f>(SUMIFS(EUROSTAT_VBE_IND_2005!L$7:L$883,EUROSTAT_VBE_IND_2005!$B$7:$B$883,$D408,EUROSTAT_VBE_IND_2005!$C$7:$C$883,"*"&amp;RIGHT($A408,3)&amp;"*",EUROSTAT_VBE_IND_2005!$D$7:$D$883,"2210*"))/1000+(SUMIFS(EUROSTAT_VBE_IND_2005!L$7:L$883,EUROSTAT_VBE_IND_2005!$B$7:$B$883,$D408,EUROSTAT_VBE_IND_2005!$C$7:$C$883,"*"&amp;RIGHT($A408,3)&amp;"*",EUROSTAT_VBE_IND_2005!$D$7:$D$883,"23*"))/1000+(SUMIFS(EUROSTAT_VBE_IND_2005!L$7:L$883,EUROSTAT_VBE_IND_2005!$B$7:$B$883,$D408,EUROSTAT_VBE_IND_2005!$C$7:$C$883,"*"&amp;RIGHT($A408,3)&amp;"*",EUROSTAT_VBE_IND_2005!$D$7:$D$883,"5544*"))/1000</f>
        <v>0</v>
      </c>
      <c r="P408" s="17">
        <f>(SUMIFS(EUROSTAT_VBE_IND_2005!M$7:M$883,EUROSTAT_VBE_IND_2005!$B$7:$B$883,$D408,EUROSTAT_VBE_IND_2005!$C$7:$C$883,"*"&amp;RIGHT($A408,3)&amp;"*",EUROSTAT_VBE_IND_2005!$D$7:$D$883,"2210*"))/1000+(SUMIFS(EUROSTAT_VBE_IND_2005!M$7:M$883,EUROSTAT_VBE_IND_2005!$B$7:$B$883,$D408,EUROSTAT_VBE_IND_2005!$C$7:$C$883,"*"&amp;RIGHT($A408,3)&amp;"*",EUROSTAT_VBE_IND_2005!$D$7:$D$883,"23*"))/1000+(SUMIFS(EUROSTAT_VBE_IND_2005!M$7:M$883,EUROSTAT_VBE_IND_2005!$B$7:$B$883,$D408,EUROSTAT_VBE_IND_2005!$C$7:$C$883,"*"&amp;RIGHT($A408,3)&amp;"*",EUROSTAT_VBE_IND_2005!$D$7:$D$883,"5544*"))/1000</f>
        <v>0</v>
      </c>
      <c r="Q408" s="17">
        <f>(SUMIFS(EUROSTAT_VBE_IND_2005!N$7:N$883,EUROSTAT_VBE_IND_2005!$B$7:$B$883,$D408,EUROSTAT_VBE_IND_2005!$C$7:$C$883,"*"&amp;RIGHT($A408,3)&amp;"*",EUROSTAT_VBE_IND_2005!$D$7:$D$883,"2210*"))/1000+(SUMIFS(EUROSTAT_VBE_IND_2005!N$7:N$883,EUROSTAT_VBE_IND_2005!$B$7:$B$883,$D408,EUROSTAT_VBE_IND_2005!$C$7:$C$883,"*"&amp;RIGHT($A408,3)&amp;"*",EUROSTAT_VBE_IND_2005!$D$7:$D$883,"23*"))/1000+(SUMIFS(EUROSTAT_VBE_IND_2005!N$7:N$883,EUROSTAT_VBE_IND_2005!$B$7:$B$883,$D408,EUROSTAT_VBE_IND_2005!$C$7:$C$883,"*"&amp;RIGHT($A408,3)&amp;"*",EUROSTAT_VBE_IND_2005!$D$7:$D$883,"5544*"))/1000</f>
        <v>0</v>
      </c>
      <c r="R408" s="17">
        <f>(SUMIFS(EUROSTAT_VBE_IND_2005!O$7:O$883,EUROSTAT_VBE_IND_2005!$B$7:$B$883,$D408,EUROSTAT_VBE_IND_2005!$C$7:$C$883,"*"&amp;RIGHT($A408,3)&amp;"*",EUROSTAT_VBE_IND_2005!$D$7:$D$883,"2210*"))/1000+(SUMIFS(EUROSTAT_VBE_IND_2005!O$7:O$883,EUROSTAT_VBE_IND_2005!$B$7:$B$883,$D408,EUROSTAT_VBE_IND_2005!$C$7:$C$883,"*"&amp;RIGHT($A408,3)&amp;"*",EUROSTAT_VBE_IND_2005!$D$7:$D$883,"23*"))/1000+(SUMIFS(EUROSTAT_VBE_IND_2005!O$7:O$883,EUROSTAT_VBE_IND_2005!$B$7:$B$883,$D408,EUROSTAT_VBE_IND_2005!$C$7:$C$883,"*"&amp;RIGHT($A408,3)&amp;"*",EUROSTAT_VBE_IND_2005!$D$7:$D$883,"5544*"))/1000</f>
        <v>0.02</v>
      </c>
      <c r="S408" s="17">
        <f>(SUMIFS(EUROSTAT_VBE_IND_2005!P$7:P$883,EUROSTAT_VBE_IND_2005!$B$7:$B$883,$D408,EUROSTAT_VBE_IND_2005!$C$7:$C$883,"*"&amp;RIGHT($A408,3)&amp;"*",EUROSTAT_VBE_IND_2005!$D$7:$D$883,"2210*"))/1000+(SUMIFS(EUROSTAT_VBE_IND_2005!P$7:P$883,EUROSTAT_VBE_IND_2005!$B$7:$B$883,$D408,EUROSTAT_VBE_IND_2005!$C$7:$C$883,"*"&amp;RIGHT($A408,3)&amp;"*",EUROSTAT_VBE_IND_2005!$D$7:$D$883,"23*"))/1000+(SUMIFS(EUROSTAT_VBE_IND_2005!P$7:P$883,EUROSTAT_VBE_IND_2005!$B$7:$B$883,$D408,EUROSTAT_VBE_IND_2005!$C$7:$C$883,"*"&amp;RIGHT($A408,3)&amp;"*",EUROSTAT_VBE_IND_2005!$D$7:$D$883,"5544*"))/1000</f>
        <v>0.612</v>
      </c>
      <c r="T408" s="17">
        <f>(SUMIFS(EUROSTAT_VBE_IND_2005!Q$7:Q$883,EUROSTAT_VBE_IND_2005!$B$7:$B$883,$D408,EUROSTAT_VBE_IND_2005!$C$7:$C$883,"*"&amp;RIGHT($A408,3)&amp;"*",EUROSTAT_VBE_IND_2005!$D$7:$D$883,"2210*"))/1000+(SUMIFS(EUROSTAT_VBE_IND_2005!Q$7:Q$883,EUROSTAT_VBE_IND_2005!$B$7:$B$883,$D408,EUROSTAT_VBE_IND_2005!$C$7:$C$883,"*"&amp;RIGHT($A408,3)&amp;"*",EUROSTAT_VBE_IND_2005!$D$7:$D$883,"23*"))/1000+(SUMIFS(EUROSTAT_VBE_IND_2005!Q$7:Q$883,EUROSTAT_VBE_IND_2005!$B$7:$B$883,$D408,EUROSTAT_VBE_IND_2005!$C$7:$C$883,"*"&amp;RIGHT($A408,3)&amp;"*",EUROSTAT_VBE_IND_2005!$D$7:$D$883,"5544*"))/1000</f>
        <v>0</v>
      </c>
      <c r="U408" s="17">
        <f>(SUMIFS(EUROSTAT_VBE_IND_2005!R$7:R$883,EUROSTAT_VBE_IND_2005!$B$7:$B$883,$D408,EUROSTAT_VBE_IND_2005!$C$7:$C$883,"*"&amp;RIGHT($A408,3)&amp;"*",EUROSTAT_VBE_IND_2005!$D$7:$D$883,"2210*"))/1000+(SUMIFS(EUROSTAT_VBE_IND_2005!R$7:R$883,EUROSTAT_VBE_IND_2005!$B$7:$B$883,$D408,EUROSTAT_VBE_IND_2005!$C$7:$C$883,"*"&amp;RIGHT($A408,3)&amp;"*",EUROSTAT_VBE_IND_2005!$D$7:$D$883,"23*"))/1000+(SUMIFS(EUROSTAT_VBE_IND_2005!R$7:R$883,EUROSTAT_VBE_IND_2005!$B$7:$B$883,$D408,EUROSTAT_VBE_IND_2005!$C$7:$C$883,"*"&amp;RIGHT($A408,3)&amp;"*",EUROSTAT_VBE_IND_2005!$D$7:$D$883,"5544*"))/1000</f>
        <v>0</v>
      </c>
      <c r="V408" s="17">
        <f>(SUMIFS(EUROSTAT_VBE_IND_2005!S$7:S$883,EUROSTAT_VBE_IND_2005!$B$7:$B$883,$D408,EUROSTAT_VBE_IND_2005!$C$7:$C$883,"*"&amp;RIGHT($A408,3)&amp;"*",EUROSTAT_VBE_IND_2005!$D$7:$D$883,"2210*"))/1000+(SUMIFS(EUROSTAT_VBE_IND_2005!S$7:S$883,EUROSTAT_VBE_IND_2005!$B$7:$B$883,$D408,EUROSTAT_VBE_IND_2005!$C$7:$C$883,"*"&amp;RIGHT($A408,3)&amp;"*",EUROSTAT_VBE_IND_2005!$D$7:$D$883,"23*"))/1000+(SUMIFS(EUROSTAT_VBE_IND_2005!S$7:S$883,EUROSTAT_VBE_IND_2005!$B$7:$B$883,$D408,EUROSTAT_VBE_IND_2005!$C$7:$C$883,"*"&amp;RIGHT($A408,3)&amp;"*",EUROSTAT_VBE_IND_2005!$D$7:$D$883,"5544*"))/1000</f>
        <v>0</v>
      </c>
      <c r="W408" s="17">
        <f>(SUMIFS(EUROSTAT_VBE_IND_2005!T$7:T$883,EUROSTAT_VBE_IND_2005!$B$7:$B$883,$D408,EUROSTAT_VBE_IND_2005!$C$7:$C$883,"*"&amp;RIGHT($A408,3)&amp;"*",EUROSTAT_VBE_IND_2005!$D$7:$D$883,"2210*"))/1000+(SUMIFS(EUROSTAT_VBE_IND_2005!T$7:T$883,EUROSTAT_VBE_IND_2005!$B$7:$B$883,$D408,EUROSTAT_VBE_IND_2005!$C$7:$C$883,"*"&amp;RIGHT($A408,3)&amp;"*",EUROSTAT_VBE_IND_2005!$D$7:$D$883,"23*"))/1000+(SUMIFS(EUROSTAT_VBE_IND_2005!T$7:T$883,EUROSTAT_VBE_IND_2005!$B$7:$B$883,$D408,EUROSTAT_VBE_IND_2005!$C$7:$C$883,"*"&amp;RIGHT($A408,3)&amp;"*",EUROSTAT_VBE_IND_2005!$D$7:$D$883,"5544*"))/1000</f>
        <v>0</v>
      </c>
      <c r="X408" s="17">
        <f>(SUMIFS(EUROSTAT_VBE_IND_2005!U$7:U$883,EUROSTAT_VBE_IND_2005!$B$7:$B$883,$D408,EUROSTAT_VBE_IND_2005!$C$7:$C$883,"*"&amp;RIGHT($A408,3)&amp;"*",EUROSTAT_VBE_IND_2005!$D$7:$D$883,"2210*"))/1000+(SUMIFS(EUROSTAT_VBE_IND_2005!U$7:U$883,EUROSTAT_VBE_IND_2005!$B$7:$B$883,$D408,EUROSTAT_VBE_IND_2005!$C$7:$C$883,"*"&amp;RIGHT($A408,3)&amp;"*",EUROSTAT_VBE_IND_2005!$D$7:$D$883,"23*"))/1000+(SUMIFS(EUROSTAT_VBE_IND_2005!U$7:U$883,EUROSTAT_VBE_IND_2005!$B$7:$B$883,$D408,EUROSTAT_VBE_IND_2005!$C$7:$C$883,"*"&amp;RIGHT($A408,3)&amp;"*",EUROSTAT_VBE_IND_2005!$D$7:$D$883,"5544*"))/1000</f>
        <v>0</v>
      </c>
      <c r="Y408" s="17">
        <f>(SUMIFS(EUROSTAT_VBE_IND_2005!V$7:V$883,EUROSTAT_VBE_IND_2005!$B$7:$B$883,$D408,EUROSTAT_VBE_IND_2005!$C$7:$C$883,"*"&amp;RIGHT($A408,3)&amp;"*",EUROSTAT_VBE_IND_2005!$D$7:$D$883,"2210*"))/1000+(SUMIFS(EUROSTAT_VBE_IND_2005!V$7:V$883,EUROSTAT_VBE_IND_2005!$B$7:$B$883,$D408,EUROSTAT_VBE_IND_2005!$C$7:$C$883,"*"&amp;RIGHT($A408,3)&amp;"*",EUROSTAT_VBE_IND_2005!$D$7:$D$883,"23*"))/1000+(SUMIFS(EUROSTAT_VBE_IND_2005!V$7:V$883,EUROSTAT_VBE_IND_2005!$B$7:$B$883,$D408,EUROSTAT_VBE_IND_2005!$C$7:$C$883,"*"&amp;RIGHT($A408,3)&amp;"*",EUROSTAT_VBE_IND_2005!$D$7:$D$883,"5544*"))/1000</f>
        <v>0.014</v>
      </c>
      <c r="Z408" s="17">
        <f>(SUMIFS(EUROSTAT_VBE_IND_2005!W$7:W$883,EUROSTAT_VBE_IND_2005!$B$7:$B$883,$D408,EUROSTAT_VBE_IND_2005!$C$7:$C$883,"*"&amp;RIGHT($A408,3)&amp;"*",EUROSTAT_VBE_IND_2005!$D$7:$D$883,"2210*"))/1000+(SUMIFS(EUROSTAT_VBE_IND_2005!W$7:W$883,EUROSTAT_VBE_IND_2005!$B$7:$B$883,$D408,EUROSTAT_VBE_IND_2005!$C$7:$C$883,"*"&amp;RIGHT($A408,3)&amp;"*",EUROSTAT_VBE_IND_2005!$D$7:$D$883,"23*"))/1000+(SUMIFS(EUROSTAT_VBE_IND_2005!W$7:W$883,EUROSTAT_VBE_IND_2005!$B$7:$B$883,$D408,EUROSTAT_VBE_IND_2005!$C$7:$C$883,"*"&amp;RIGHT($A408,3)&amp;"*",EUROSTAT_VBE_IND_2005!$D$7:$D$883,"5544*"))/1000</f>
        <v>0</v>
      </c>
      <c r="AA408" s="17">
        <f>(SUMIFS(EUROSTAT_VBE_IND_2005!X$7:X$883,EUROSTAT_VBE_IND_2005!$B$7:$B$883,$D408,EUROSTAT_VBE_IND_2005!$C$7:$C$883,"*"&amp;RIGHT($A408,3)&amp;"*",EUROSTAT_VBE_IND_2005!$D$7:$D$883,"2210*"))/1000+(SUMIFS(EUROSTAT_VBE_IND_2005!X$7:X$883,EUROSTAT_VBE_IND_2005!$B$7:$B$883,$D408,EUROSTAT_VBE_IND_2005!$C$7:$C$883,"*"&amp;RIGHT($A408,3)&amp;"*",EUROSTAT_VBE_IND_2005!$D$7:$D$883,"23*"))/1000+(SUMIFS(EUROSTAT_VBE_IND_2005!X$7:X$883,EUROSTAT_VBE_IND_2005!$B$7:$B$883,$D408,EUROSTAT_VBE_IND_2005!$C$7:$C$883,"*"&amp;RIGHT($A408,3)&amp;"*",EUROSTAT_VBE_IND_2005!$D$7:$D$883,"5544*"))/1000</f>
        <v>0</v>
      </c>
      <c r="AB408" s="17">
        <f>(SUMIFS(EUROSTAT_VBE_IND_2005!AA$7:AA$883,EUROSTAT_VBE_IND_2005!$B$7:$B$883,$D408,EUROSTAT_VBE_IND_2005!$C$7:$C$883,"*"&amp;RIGHT($A408,3)&amp;"*",EUROSTAT_VBE_IND_2005!$D$7:$D$883,"2210*"))/1000+(SUMIFS(EUROSTAT_VBE_IND_2005!AA$7:AA$883,EUROSTAT_VBE_IND_2005!$B$7:$B$883,$D408,EUROSTAT_VBE_IND_2005!$C$7:$C$883,"*"&amp;RIGHT($A408,3)&amp;"*",EUROSTAT_VBE_IND_2005!$D$7:$D$883,"23*"))/1000+(SUMIFS(EUROSTAT_VBE_IND_2005!AA$7:AA$883,EUROSTAT_VBE_IND_2005!$B$7:$B$883,$D408,EUROSTAT_VBE_IND_2005!$C$7:$C$883,"*"&amp;RIGHT($A408,3)&amp;"*",EUROSTAT_VBE_IND_2005!$D$7:$D$883,"5544*"))/1000</f>
        <v>0</v>
      </c>
      <c r="AC408" s="17">
        <f>(SUMIFS(EUROSTAT_VBE_IND_2005!AB$7:AB$883,EUROSTAT_VBE_IND_2005!$B$7:$B$883,$D408,EUROSTAT_VBE_IND_2005!$C$7:$C$883,"*"&amp;RIGHT($A408,3)&amp;"*",EUROSTAT_VBE_IND_2005!$D$7:$D$883,"2210*"))/1000+(SUMIFS(EUROSTAT_VBE_IND_2005!AB$7:AB$883,EUROSTAT_VBE_IND_2005!$B$7:$B$883,$D408,EUROSTAT_VBE_IND_2005!$C$7:$C$883,"*"&amp;RIGHT($A408,3)&amp;"*",EUROSTAT_VBE_IND_2005!$D$7:$D$883,"23*"))/1000+(SUMIFS(EUROSTAT_VBE_IND_2005!AB$7:AB$883,EUROSTAT_VBE_IND_2005!$B$7:$B$883,$D408,EUROSTAT_VBE_IND_2005!$C$7:$C$883,"*"&amp;RIGHT($A408,3)&amp;"*",EUROSTAT_VBE_IND_2005!$D$7:$D$883,"5544*"))/1000</f>
        <v>0</v>
      </c>
      <c r="AD408" s="17">
        <f>(SUMIFS(EUROSTAT_VBE_IND_2005!AC$7:AC$883,EUROSTAT_VBE_IND_2005!$B$7:$B$883,$D408,EUROSTAT_VBE_IND_2005!$C$7:$C$883,"*"&amp;RIGHT($A408,3)&amp;"*",EUROSTAT_VBE_IND_2005!$D$7:$D$883,"2210*"))/1000+(SUMIFS(EUROSTAT_VBE_IND_2005!AC$7:AC$883,EUROSTAT_VBE_IND_2005!$B$7:$B$883,$D408,EUROSTAT_VBE_IND_2005!$C$7:$C$883,"*"&amp;RIGHT($A408,3)&amp;"*",EUROSTAT_VBE_IND_2005!$D$7:$D$883,"23*"))/1000+(SUMIFS(EUROSTAT_VBE_IND_2005!AC$7:AC$883,EUROSTAT_VBE_IND_2005!$B$7:$B$883,$D408,EUROSTAT_VBE_IND_2005!$C$7:$C$883,"*"&amp;RIGHT($A408,3)&amp;"*",EUROSTAT_VBE_IND_2005!$D$7:$D$883,"5544*"))/1000</f>
        <v>0</v>
      </c>
      <c r="AE408" s="17">
        <f>(SUMIFS(EUROSTAT_VBE_IND_2005!AD$7:AD$883,EUROSTAT_VBE_IND_2005!$B$7:$B$883,$D408,EUROSTAT_VBE_IND_2005!$C$7:$C$883,"*"&amp;RIGHT($A408,3)&amp;"*",EUROSTAT_VBE_IND_2005!$D$7:$D$883,"2210*"))/1000+(SUMIFS(EUROSTAT_VBE_IND_2005!AD$7:AD$883,EUROSTAT_VBE_IND_2005!$B$7:$B$883,$D408,EUROSTAT_VBE_IND_2005!$C$7:$C$883,"*"&amp;RIGHT($A408,3)&amp;"*",EUROSTAT_VBE_IND_2005!$D$7:$D$883,"23*"))/1000+(SUMIFS(EUROSTAT_VBE_IND_2005!AD$7:AD$883,EUROSTAT_VBE_IND_2005!$B$7:$B$883,$D408,EUROSTAT_VBE_IND_2005!$C$7:$C$883,"*"&amp;RIGHT($A408,3)&amp;"*",EUROSTAT_VBE_IND_2005!$D$7:$D$883,"5544*"))/1000</f>
        <v>0</v>
      </c>
      <c r="AF408" s="17">
        <f>(SUMIFS(EUROSTAT_VBE_IND_2005!AE$7:AE$883,EUROSTAT_VBE_IND_2005!$B$7:$B$883,$D408,EUROSTAT_VBE_IND_2005!$C$7:$C$883,"*"&amp;RIGHT($A408,3)&amp;"*",EUROSTAT_VBE_IND_2005!$D$7:$D$883,"2210*"))/1000+(SUMIFS(EUROSTAT_VBE_IND_2005!AE$7:AE$883,EUROSTAT_VBE_IND_2005!$B$7:$B$883,$D408,EUROSTAT_VBE_IND_2005!$C$7:$C$883,"*"&amp;RIGHT($A408,3)&amp;"*",EUROSTAT_VBE_IND_2005!$D$7:$D$883,"23*"))/1000+(SUMIFS(EUROSTAT_VBE_IND_2005!AE$7:AE$883,EUROSTAT_VBE_IND_2005!$B$7:$B$883,$D408,EUROSTAT_VBE_IND_2005!$C$7:$C$883,"*"&amp;RIGHT($A408,3)&amp;"*",EUROSTAT_VBE_IND_2005!$D$7:$D$883,"5544*"))/1000</f>
        <v>0</v>
      </c>
      <c r="AG408" s="17">
        <f>(SUMIFS(EUROSTAT_VBE_IND_2005!AF$7:AF$883,EUROSTAT_VBE_IND_2005!$B$7:$B$883,$D408,EUROSTAT_VBE_IND_2005!$C$7:$C$883,"*"&amp;RIGHT($A408,3)&amp;"*",EUROSTAT_VBE_IND_2005!$D$7:$D$883,"2210*"))/1000+(SUMIFS(EUROSTAT_VBE_IND_2005!AF$7:AF$883,EUROSTAT_VBE_IND_2005!$B$7:$B$883,$D408,EUROSTAT_VBE_IND_2005!$C$7:$C$883,"*"&amp;RIGHT($A408,3)&amp;"*",EUROSTAT_VBE_IND_2005!$D$7:$D$883,"23*"))/1000+(SUMIFS(EUROSTAT_VBE_IND_2005!AF$7:AF$883,EUROSTAT_VBE_IND_2005!$B$7:$B$883,$D408,EUROSTAT_VBE_IND_2005!$C$7:$C$883,"*"&amp;RIGHT($A408,3)&amp;"*",EUROSTAT_VBE_IND_2005!$D$7:$D$883,"5544*"))/1000</f>
        <v>0</v>
      </c>
      <c r="AH408" s="17">
        <f>(SUMIFS(EUROSTAT_VBE_IND_2005!AH$7:AH$883,EUROSTAT_VBE_IND_2005!$B$7:$B$883,$D408,EUROSTAT_VBE_IND_2005!$C$7:$C$883,"*"&amp;RIGHT($A408,3)&amp;"*",EUROSTAT_VBE_IND_2005!$D$7:$D$883,"2210*"))/1000+(SUMIFS(EUROSTAT_VBE_IND_2005!AH$7:AH$883,EUROSTAT_VBE_IND_2005!$B$7:$B$883,$D408,EUROSTAT_VBE_IND_2005!$C$7:$C$883,"*"&amp;RIGHT($A408,3)&amp;"*",EUROSTAT_VBE_IND_2005!$D$7:$D$883,"23*"))/1000+(SUMIFS(EUROSTAT_VBE_IND_2005!AH$7:AH$883,EUROSTAT_VBE_IND_2005!$B$7:$B$883,$D408,EUROSTAT_VBE_IND_2005!$C$7:$C$883,"*"&amp;RIGHT($A408,3)&amp;"*",EUROSTAT_VBE_IND_2005!$D$7:$D$883,"5544*"))/1000</f>
        <v>0</v>
      </c>
      <c r="AI408" s="17">
        <f>(SUMIFS(EUROSTAT_VBE_IND_2005!AI$7:AI$883,EUROSTAT_VBE_IND_2005!$B$7:$B$883,$D408,EUROSTAT_VBE_IND_2005!$C$7:$C$883,"*"&amp;RIGHT($A408,3)&amp;"*",EUROSTAT_VBE_IND_2005!$D$7:$D$883,"2210*"))/1000+(SUMIFS(EUROSTAT_VBE_IND_2005!AI$7:AI$883,EUROSTAT_VBE_IND_2005!$B$7:$B$883,$D408,EUROSTAT_VBE_IND_2005!$C$7:$C$883,"*"&amp;RIGHT($A408,3)&amp;"*",EUROSTAT_VBE_IND_2005!$D$7:$D$883,"23*"))/1000+(SUMIFS(EUROSTAT_VBE_IND_2005!AI$7:AI$883,EUROSTAT_VBE_IND_2005!$B$7:$B$883,$D408,EUROSTAT_VBE_IND_2005!$C$7:$C$883,"*"&amp;RIGHT($A408,3)&amp;"*",EUROSTAT_VBE_IND_2005!$D$7:$D$883,"5544*"))/1000</f>
        <v>0</v>
      </c>
      <c r="AJ408" s="17">
        <f>(SUMIFS(EUROSTAT_VBE_IND_2005!AJ$7:AJ$883,EUROSTAT_VBE_IND_2005!$B$7:$B$883,$D408,EUROSTAT_VBE_IND_2005!$C$7:$C$883,"*"&amp;RIGHT($A408,3)&amp;"*",EUROSTAT_VBE_IND_2005!$D$7:$D$883,"2210*"))/1000+(SUMIFS(EUROSTAT_VBE_IND_2005!AJ$7:AJ$883,EUROSTAT_VBE_IND_2005!$B$7:$B$883,$D408,EUROSTAT_VBE_IND_2005!$C$7:$C$883,"*"&amp;RIGHT($A408,3)&amp;"*",EUROSTAT_VBE_IND_2005!$D$7:$D$883,"23*"))/1000+(SUMIFS(EUROSTAT_VBE_IND_2005!AJ$7:AJ$883,EUROSTAT_VBE_IND_2005!$B$7:$B$883,$D408,EUROSTAT_VBE_IND_2005!$C$7:$C$883,"*"&amp;RIGHT($A408,3)&amp;"*",EUROSTAT_VBE_IND_2005!$D$7:$D$883,"5544*"))/1000</f>
        <v>0.012</v>
      </c>
      <c r="AK408" s="17">
        <f>(SUMIFS(EUROSTAT_VBE_IND_2005!AK$7:AK$883,EUROSTAT_VBE_IND_2005!$B$7:$B$883,$D408,EUROSTAT_VBE_IND_2005!$C$7:$C$883,"*"&amp;RIGHT($A408,3)&amp;"*",EUROSTAT_VBE_IND_2005!$D$7:$D$883,"2210*"))/1000+(SUMIFS(EUROSTAT_VBE_IND_2005!AK$7:AK$883,EUROSTAT_VBE_IND_2005!$B$7:$B$883,$D408,EUROSTAT_VBE_IND_2005!$C$7:$C$883,"*"&amp;RIGHT($A408,3)&amp;"*",EUROSTAT_VBE_IND_2005!$D$7:$D$883,"23*"))/1000+(SUMIFS(EUROSTAT_VBE_IND_2005!AK$7:AK$883,EUROSTAT_VBE_IND_2005!$B$7:$B$883,$D408,EUROSTAT_VBE_IND_2005!$C$7:$C$883,"*"&amp;RIGHT($A408,3)&amp;"*",EUROSTAT_VBE_IND_2005!$D$7:$D$883,"5544*"))/1000</f>
        <v>0</v>
      </c>
      <c r="AL408" s="198"/>
      <c r="AM408" s="198"/>
      <c r="AN408" s="198"/>
      <c r="AO408" s="17">
        <f>(SUMIFS(EUROSTAT_VBE_IND_2005!Y$7:Y$883,EUROSTAT_VBE_IND_2005!$B$7:$B$883,$D408,EUROSTAT_VBE_IND_2005!$C$7:$C$883,"*"&amp;RIGHT($A408,3)&amp;"*",EUROSTAT_VBE_IND_2005!$D$7:$D$883,"2210*"))/1000+(SUMIFS(EUROSTAT_VBE_IND_2005!Y$7:Y$883,EUROSTAT_VBE_IND_2005!$B$7:$B$883,$D408,EUROSTAT_VBE_IND_2005!$C$7:$C$883,"*"&amp;RIGHT($A408,3)&amp;"*",EUROSTAT_VBE_IND_2005!$D$7:$D$883,"23*"))/1000+(SUMIFS(EUROSTAT_VBE_IND_2005!Y$7:Y$883,EUROSTAT_VBE_IND_2005!$B$7:$B$883,$D408,EUROSTAT_VBE_IND_2005!$C$7:$C$883,"*"&amp;RIGHT($A408,3)&amp;"*",EUROSTAT_VBE_IND_2005!$D$7:$D$883,"5544*"))/1000</f>
        <v>0</v>
      </c>
      <c r="AP408" s="17">
        <f>(SUMIFS(EUROSTAT_VBE_IND_2005!Z$7:Z$883,EUROSTAT_VBE_IND_2005!$B$7:$B$883,$D408,EUROSTAT_VBE_IND_2005!$C$7:$C$883,"*"&amp;RIGHT($A408,3)&amp;"*",EUROSTAT_VBE_IND_2005!$D$7:$D$883,"2210*"))/1000+(SUMIFS(EUROSTAT_VBE_IND_2005!Z$7:Z$883,EUROSTAT_VBE_IND_2005!$B$7:$B$883,$D408,EUROSTAT_VBE_IND_2005!$C$7:$C$883,"*"&amp;RIGHT($A408,3)&amp;"*",EUROSTAT_VBE_IND_2005!$D$7:$D$883,"23*"))/1000+(SUMIFS(EUROSTAT_VBE_IND_2005!Z$7:Z$883,EUROSTAT_VBE_IND_2005!$B$7:$B$883,$D408,EUROSTAT_VBE_IND_2005!$C$7:$C$883,"*"&amp;RIGHT($A408,3)&amp;"*",EUROSTAT_VBE_IND_2005!$D$7:$D$883,"5544*"))/1000</f>
        <v>0</v>
      </c>
      <c r="AQ408" s="17">
        <f>(SUMIFS(EUROSTAT_VBE_IND_2005!AG$7:AG$883,EUROSTAT_VBE_IND_2005!$B$7:$B$883,$D408,EUROSTAT_VBE_IND_2005!$C$7:$C$883,"*"&amp;RIGHT($A408,3)&amp;"*",EUROSTAT_VBE_IND_2005!$D$7:$D$883,"2210*"))/1000+(SUMIFS(EUROSTAT_VBE_IND_2005!AG$7:AG$883,EUROSTAT_VBE_IND_2005!$B$7:$B$883,$D408,EUROSTAT_VBE_IND_2005!$C$7:$C$883,"*"&amp;RIGHT($A408,3)&amp;"*",EUROSTAT_VBE_IND_2005!$D$7:$D$883,"23*"))/1000+(SUMIFS(EUROSTAT_VBE_IND_2005!AG$7:AG$883,EUROSTAT_VBE_IND_2005!$B$7:$B$883,$D408,EUROSTAT_VBE_IND_2005!$C$7:$C$883,"*"&amp;RIGHT($A408,3)&amp;"*",EUROSTAT_VBE_IND_2005!$D$7:$D$883,"5544*"))/1000</f>
        <v>0</v>
      </c>
    </row>
    <row r="409" spans="1:43">
      <c r="A409" t="str">
        <f>LEFT(EUROSTAT_VBE_IND_2005!$C$681,8)</f>
        <v>B_101853</v>
      </c>
      <c r="B409" s="28" t="s">
        <v>307</v>
      </c>
      <c r="C409" t="s">
        <v>293</v>
      </c>
      <c r="D409" t="s">
        <v>55</v>
      </c>
      <c r="E409" t="s">
        <v>231</v>
      </c>
      <c r="F409" t="s">
        <v>251</v>
      </c>
      <c r="G409" s="17">
        <f>(SUMIFS(EUROSTAT_VBE_IND_2005!E$7:E$883,EUROSTAT_VBE_IND_2005!$B$7:$B$883,$D409,EUROSTAT_VBE_IND_2005!$C$7:$C$883,"*"&amp;RIGHT($A409,3)&amp;"*",EUROSTAT_VBE_IND_2005!$D$7:$D$883,"2230*"))/1000+(SUMIFS(EUROSTAT_VBE_IND_2005!E$7:E$883,EUROSTAT_VBE_IND_2005!$B$7:$B$883,$D409,EUROSTAT_VBE_IND_2005!$C$7:$C$883,"*"&amp;RIGHT($A408,3)&amp;"*",EUROSTAT_VBE_IND_2005!$D$7:$D$883,"2130*"))/1000</f>
        <v>0</v>
      </c>
      <c r="H409" s="17">
        <f>(SUMIFS(EUROSTAT_VBE_IND_2005!F$7:F$883,EUROSTAT_VBE_IND_2005!$B$7:$B$883,$D409,EUROSTAT_VBE_IND_2005!$C$7:$C$883,"*"&amp;RIGHT($A409,3)&amp;"*",EUROSTAT_VBE_IND_2005!$D$7:$D$883,"2230*"))/1000+(SUMIFS(EUROSTAT_VBE_IND_2005!F$7:F$883,EUROSTAT_VBE_IND_2005!$B$7:$B$883,$D409,EUROSTAT_VBE_IND_2005!$C$7:$C$883,"*"&amp;RIGHT($A408,3)&amp;"*",EUROSTAT_VBE_IND_2005!$D$7:$D$883,"2130*"))/1000</f>
        <v>0</v>
      </c>
      <c r="I409" s="17">
        <f>(SUMIFS(EUROSTAT_VBE_IND_2005!G$7:G$883,EUROSTAT_VBE_IND_2005!$B$7:$B$883,$D409,EUROSTAT_VBE_IND_2005!$C$7:$C$883,"*"&amp;RIGHT($A409,3)&amp;"*",EUROSTAT_VBE_IND_2005!$D$7:$D$883,"2230*"))/1000+(SUMIFS(EUROSTAT_VBE_IND_2005!G$7:G$883,EUROSTAT_VBE_IND_2005!$B$7:$B$883,$D409,EUROSTAT_VBE_IND_2005!$C$7:$C$883,"*"&amp;RIGHT($A408,3)&amp;"*",EUROSTAT_VBE_IND_2005!$D$7:$D$883,"2130*"))/1000</f>
        <v>0</v>
      </c>
      <c r="J409" s="198"/>
      <c r="K409" s="17">
        <f>(SUMIFS(EUROSTAT_VBE_IND_2005!H$7:H$883,EUROSTAT_VBE_IND_2005!$B$7:$B$883,$D409,EUROSTAT_VBE_IND_2005!$C$7:$C$883,"*"&amp;RIGHT($A409,3)&amp;"*",EUROSTAT_VBE_IND_2005!$D$7:$D$883,"2230*"))/1000+(SUMIFS(EUROSTAT_VBE_IND_2005!H$7:H$883,EUROSTAT_VBE_IND_2005!$B$7:$B$883,$D409,EUROSTAT_VBE_IND_2005!$C$7:$C$883,"*"&amp;RIGHT($A408,3)&amp;"*",EUROSTAT_VBE_IND_2005!$D$7:$D$883,"2130*"))/1000</f>
        <v>0</v>
      </c>
      <c r="L409" s="17">
        <f>(SUMIFS(EUROSTAT_VBE_IND_2005!I$7:I$883,EUROSTAT_VBE_IND_2005!$B$7:$B$883,$D409,EUROSTAT_VBE_IND_2005!$C$7:$C$883,"*"&amp;RIGHT($A409,3)&amp;"*",EUROSTAT_VBE_IND_2005!$D$7:$D$883,"2230*"))/1000+(SUMIFS(EUROSTAT_VBE_IND_2005!I$7:I$883,EUROSTAT_VBE_IND_2005!$B$7:$B$883,$D409,EUROSTAT_VBE_IND_2005!$C$7:$C$883,"*"&amp;RIGHT($A408,3)&amp;"*",EUROSTAT_VBE_IND_2005!$D$7:$D$883,"2130*"))/1000</f>
        <v>0</v>
      </c>
      <c r="M409" s="17">
        <f>(SUMIFS(EUROSTAT_VBE_IND_2005!J$7:J$883,EUROSTAT_VBE_IND_2005!$B$7:$B$883,$D409,EUROSTAT_VBE_IND_2005!$C$7:$C$883,"*"&amp;RIGHT($A409,3)&amp;"*",EUROSTAT_VBE_IND_2005!$D$7:$D$883,"2230*"))/1000+(SUMIFS(EUROSTAT_VBE_IND_2005!J$7:J$883,EUROSTAT_VBE_IND_2005!$B$7:$B$883,$D409,EUROSTAT_VBE_IND_2005!$C$7:$C$883,"*"&amp;RIGHT($A408,3)&amp;"*",EUROSTAT_VBE_IND_2005!$D$7:$D$883,"2130*"))/1000</f>
        <v>0.08</v>
      </c>
      <c r="N409" s="17">
        <f>(SUMIFS(EUROSTAT_VBE_IND_2005!K$7:K$883,EUROSTAT_VBE_IND_2005!$B$7:$B$883,$D409,EUROSTAT_VBE_IND_2005!$C$7:$C$883,"*"&amp;RIGHT($A409,3)&amp;"*",EUROSTAT_VBE_IND_2005!$D$7:$D$883,"2230*"))/1000+(SUMIFS(EUROSTAT_VBE_IND_2005!K$7:K$883,EUROSTAT_VBE_IND_2005!$B$7:$B$883,$D409,EUROSTAT_VBE_IND_2005!$C$7:$C$883,"*"&amp;RIGHT($A408,3)&amp;"*",EUROSTAT_VBE_IND_2005!$D$7:$D$883,"2130*"))/1000</f>
        <v>0</v>
      </c>
      <c r="O409" s="17">
        <f>(SUMIFS(EUROSTAT_VBE_IND_2005!L$7:L$883,EUROSTAT_VBE_IND_2005!$B$7:$B$883,$D409,EUROSTAT_VBE_IND_2005!$C$7:$C$883,"*"&amp;RIGHT($A409,3)&amp;"*",EUROSTAT_VBE_IND_2005!$D$7:$D$883,"2230*"))/1000+(SUMIFS(EUROSTAT_VBE_IND_2005!L$7:L$883,EUROSTAT_VBE_IND_2005!$B$7:$B$883,$D409,EUROSTAT_VBE_IND_2005!$C$7:$C$883,"*"&amp;RIGHT($A408,3)&amp;"*",EUROSTAT_VBE_IND_2005!$D$7:$D$883,"2130*"))/1000</f>
        <v>0</v>
      </c>
      <c r="P409" s="17">
        <f>(SUMIFS(EUROSTAT_VBE_IND_2005!M$7:M$883,EUROSTAT_VBE_IND_2005!$B$7:$B$883,$D409,EUROSTAT_VBE_IND_2005!$C$7:$C$883,"*"&amp;RIGHT($A409,3)&amp;"*",EUROSTAT_VBE_IND_2005!$D$7:$D$883,"2230*"))/1000+(SUMIFS(EUROSTAT_VBE_IND_2005!M$7:M$883,EUROSTAT_VBE_IND_2005!$B$7:$B$883,$D409,EUROSTAT_VBE_IND_2005!$C$7:$C$883,"*"&amp;RIGHT($A408,3)&amp;"*",EUROSTAT_VBE_IND_2005!$D$7:$D$883,"2130*"))/1000</f>
        <v>0</v>
      </c>
      <c r="Q409" s="17">
        <f>(SUMIFS(EUROSTAT_VBE_IND_2005!N$7:N$883,EUROSTAT_VBE_IND_2005!$B$7:$B$883,$D409,EUROSTAT_VBE_IND_2005!$C$7:$C$883,"*"&amp;RIGHT($A409,3)&amp;"*",EUROSTAT_VBE_IND_2005!$D$7:$D$883,"2230*"))/1000+(SUMIFS(EUROSTAT_VBE_IND_2005!N$7:N$883,EUROSTAT_VBE_IND_2005!$B$7:$B$883,$D409,EUROSTAT_VBE_IND_2005!$C$7:$C$883,"*"&amp;RIGHT($A408,3)&amp;"*",EUROSTAT_VBE_IND_2005!$D$7:$D$883,"2130*"))/1000</f>
        <v>0</v>
      </c>
      <c r="R409" s="17">
        <f>(SUMIFS(EUROSTAT_VBE_IND_2005!O$7:O$883,EUROSTAT_VBE_IND_2005!$B$7:$B$883,$D409,EUROSTAT_VBE_IND_2005!$C$7:$C$883,"*"&amp;RIGHT($A409,3)&amp;"*",EUROSTAT_VBE_IND_2005!$D$7:$D$883,"2230*"))/1000+(SUMIFS(EUROSTAT_VBE_IND_2005!O$7:O$883,EUROSTAT_VBE_IND_2005!$B$7:$B$883,$D409,EUROSTAT_VBE_IND_2005!$C$7:$C$883,"*"&amp;RIGHT($A408,3)&amp;"*",EUROSTAT_VBE_IND_2005!$D$7:$D$883,"2130*"))/1000</f>
        <v>0</v>
      </c>
      <c r="S409" s="17">
        <f>(SUMIFS(EUROSTAT_VBE_IND_2005!P$7:P$883,EUROSTAT_VBE_IND_2005!$B$7:$B$883,$D409,EUROSTAT_VBE_IND_2005!$C$7:$C$883,"*"&amp;RIGHT($A409,3)&amp;"*",EUROSTAT_VBE_IND_2005!$D$7:$D$883,"2230*"))/1000+(SUMIFS(EUROSTAT_VBE_IND_2005!P$7:P$883,EUROSTAT_VBE_IND_2005!$B$7:$B$883,$D409,EUROSTAT_VBE_IND_2005!$C$7:$C$883,"*"&amp;RIGHT($A408,3)&amp;"*",EUROSTAT_VBE_IND_2005!$D$7:$D$883,"2130*"))/1000</f>
        <v>0</v>
      </c>
      <c r="T409" s="17">
        <f>(SUMIFS(EUROSTAT_VBE_IND_2005!Q$7:Q$883,EUROSTAT_VBE_IND_2005!$B$7:$B$883,$D409,EUROSTAT_VBE_IND_2005!$C$7:$C$883,"*"&amp;RIGHT($A409,3)&amp;"*",EUROSTAT_VBE_IND_2005!$D$7:$D$883,"2230*"))/1000+(SUMIFS(EUROSTAT_VBE_IND_2005!Q$7:Q$883,EUROSTAT_VBE_IND_2005!$B$7:$B$883,$D409,EUROSTAT_VBE_IND_2005!$C$7:$C$883,"*"&amp;RIGHT($A408,3)&amp;"*",EUROSTAT_VBE_IND_2005!$D$7:$D$883,"2130*"))/1000</f>
        <v>0</v>
      </c>
      <c r="U409" s="17">
        <f>(SUMIFS(EUROSTAT_VBE_IND_2005!R$7:R$883,EUROSTAT_VBE_IND_2005!$B$7:$B$883,$D409,EUROSTAT_VBE_IND_2005!$C$7:$C$883,"*"&amp;RIGHT($A409,3)&amp;"*",EUROSTAT_VBE_IND_2005!$D$7:$D$883,"2230*"))/1000+(SUMIFS(EUROSTAT_VBE_IND_2005!R$7:R$883,EUROSTAT_VBE_IND_2005!$B$7:$B$883,$D409,EUROSTAT_VBE_IND_2005!$C$7:$C$883,"*"&amp;RIGHT($A408,3)&amp;"*",EUROSTAT_VBE_IND_2005!$D$7:$D$883,"2130*"))/1000</f>
        <v>0</v>
      </c>
      <c r="V409" s="17">
        <f>(SUMIFS(EUROSTAT_VBE_IND_2005!S$7:S$883,EUROSTAT_VBE_IND_2005!$B$7:$B$883,$D409,EUROSTAT_VBE_IND_2005!$C$7:$C$883,"*"&amp;RIGHT($A409,3)&amp;"*",EUROSTAT_VBE_IND_2005!$D$7:$D$883,"2230*"))/1000+(SUMIFS(EUROSTAT_VBE_IND_2005!S$7:S$883,EUROSTAT_VBE_IND_2005!$B$7:$B$883,$D409,EUROSTAT_VBE_IND_2005!$C$7:$C$883,"*"&amp;RIGHT($A408,3)&amp;"*",EUROSTAT_VBE_IND_2005!$D$7:$D$883,"2130*"))/1000</f>
        <v>0</v>
      </c>
      <c r="W409" s="17">
        <f>(SUMIFS(EUROSTAT_VBE_IND_2005!T$7:T$883,EUROSTAT_VBE_IND_2005!$B$7:$B$883,$D409,EUROSTAT_VBE_IND_2005!$C$7:$C$883,"*"&amp;RIGHT($A409,3)&amp;"*",EUROSTAT_VBE_IND_2005!$D$7:$D$883,"2230*"))/1000+(SUMIFS(EUROSTAT_VBE_IND_2005!T$7:T$883,EUROSTAT_VBE_IND_2005!$B$7:$B$883,$D409,EUROSTAT_VBE_IND_2005!$C$7:$C$883,"*"&amp;RIGHT($A408,3)&amp;"*",EUROSTAT_VBE_IND_2005!$D$7:$D$883,"2130*"))/1000</f>
        <v>0</v>
      </c>
      <c r="X409" s="17">
        <f>(SUMIFS(EUROSTAT_VBE_IND_2005!U$7:U$883,EUROSTAT_VBE_IND_2005!$B$7:$B$883,$D409,EUROSTAT_VBE_IND_2005!$C$7:$C$883,"*"&amp;RIGHT($A409,3)&amp;"*",EUROSTAT_VBE_IND_2005!$D$7:$D$883,"2230*"))/1000+(SUMIFS(EUROSTAT_VBE_IND_2005!U$7:U$883,EUROSTAT_VBE_IND_2005!$B$7:$B$883,$D409,EUROSTAT_VBE_IND_2005!$C$7:$C$883,"*"&amp;RIGHT($A408,3)&amp;"*",EUROSTAT_VBE_IND_2005!$D$7:$D$883,"2130*"))/1000</f>
        <v>0</v>
      </c>
      <c r="Y409" s="17">
        <f>(SUMIFS(EUROSTAT_VBE_IND_2005!V$7:V$883,EUROSTAT_VBE_IND_2005!$B$7:$B$883,$D409,EUROSTAT_VBE_IND_2005!$C$7:$C$883,"*"&amp;RIGHT($A409,3)&amp;"*",EUROSTAT_VBE_IND_2005!$D$7:$D$883,"2230*"))/1000+(SUMIFS(EUROSTAT_VBE_IND_2005!V$7:V$883,EUROSTAT_VBE_IND_2005!$B$7:$B$883,$D409,EUROSTAT_VBE_IND_2005!$C$7:$C$883,"*"&amp;RIGHT($A408,3)&amp;"*",EUROSTAT_VBE_IND_2005!$D$7:$D$883,"2130*"))/1000</f>
        <v>0</v>
      </c>
      <c r="Z409" s="17">
        <f>(SUMIFS(EUROSTAT_VBE_IND_2005!W$7:W$883,EUROSTAT_VBE_IND_2005!$B$7:$B$883,$D409,EUROSTAT_VBE_IND_2005!$C$7:$C$883,"*"&amp;RIGHT($A409,3)&amp;"*",EUROSTAT_VBE_IND_2005!$D$7:$D$883,"2230*"))/1000+(SUMIFS(EUROSTAT_VBE_IND_2005!W$7:W$883,EUROSTAT_VBE_IND_2005!$B$7:$B$883,$D409,EUROSTAT_VBE_IND_2005!$C$7:$C$883,"*"&amp;RIGHT($A408,3)&amp;"*",EUROSTAT_VBE_IND_2005!$D$7:$D$883,"2130*"))/1000</f>
        <v>0</v>
      </c>
      <c r="AA409" s="17">
        <f>(SUMIFS(EUROSTAT_VBE_IND_2005!X$7:X$883,EUROSTAT_VBE_IND_2005!$B$7:$B$883,$D409,EUROSTAT_VBE_IND_2005!$C$7:$C$883,"*"&amp;RIGHT($A409,3)&amp;"*",EUROSTAT_VBE_IND_2005!$D$7:$D$883,"2230*"))/1000+(SUMIFS(EUROSTAT_VBE_IND_2005!X$7:X$883,EUROSTAT_VBE_IND_2005!$B$7:$B$883,$D409,EUROSTAT_VBE_IND_2005!$C$7:$C$883,"*"&amp;RIGHT($A408,3)&amp;"*",EUROSTAT_VBE_IND_2005!$D$7:$D$883,"2130*"))/1000</f>
        <v>0</v>
      </c>
      <c r="AB409" s="17">
        <f>(SUMIFS(EUROSTAT_VBE_IND_2005!AA$7:AA$883,EUROSTAT_VBE_IND_2005!$B$7:$B$883,$D409,EUROSTAT_VBE_IND_2005!$C$7:$C$883,"*"&amp;RIGHT($A409,3)&amp;"*",EUROSTAT_VBE_IND_2005!$D$7:$D$883,"2230*"))/1000+(SUMIFS(EUROSTAT_VBE_IND_2005!AA$7:AA$883,EUROSTAT_VBE_IND_2005!$B$7:$B$883,$D409,EUROSTAT_VBE_IND_2005!$C$7:$C$883,"*"&amp;RIGHT($A408,3)&amp;"*",EUROSTAT_VBE_IND_2005!$D$7:$D$883,"2130*"))/1000</f>
        <v>0</v>
      </c>
      <c r="AC409" s="17">
        <f>(SUMIFS(EUROSTAT_VBE_IND_2005!AB$7:AB$883,EUROSTAT_VBE_IND_2005!$B$7:$B$883,$D409,EUROSTAT_VBE_IND_2005!$C$7:$C$883,"*"&amp;RIGHT($A409,3)&amp;"*",EUROSTAT_VBE_IND_2005!$D$7:$D$883,"2230*"))/1000+(SUMIFS(EUROSTAT_VBE_IND_2005!AB$7:AB$883,EUROSTAT_VBE_IND_2005!$B$7:$B$883,$D409,EUROSTAT_VBE_IND_2005!$C$7:$C$883,"*"&amp;RIGHT($A408,3)&amp;"*",EUROSTAT_VBE_IND_2005!$D$7:$D$883,"2130*"))/1000</f>
        <v>0</v>
      </c>
      <c r="AD409" s="17">
        <f>(SUMIFS(EUROSTAT_VBE_IND_2005!AC$7:AC$883,EUROSTAT_VBE_IND_2005!$B$7:$B$883,$D409,EUROSTAT_VBE_IND_2005!$C$7:$C$883,"*"&amp;RIGHT($A409,3)&amp;"*",EUROSTAT_VBE_IND_2005!$D$7:$D$883,"2230*"))/1000+(SUMIFS(EUROSTAT_VBE_IND_2005!AC$7:AC$883,EUROSTAT_VBE_IND_2005!$B$7:$B$883,$D409,EUROSTAT_VBE_IND_2005!$C$7:$C$883,"*"&amp;RIGHT($A408,3)&amp;"*",EUROSTAT_VBE_IND_2005!$D$7:$D$883,"2130*"))/1000</f>
        <v>0</v>
      </c>
      <c r="AE409" s="17">
        <f>(SUMIFS(EUROSTAT_VBE_IND_2005!AD$7:AD$883,EUROSTAT_VBE_IND_2005!$B$7:$B$883,$D409,EUROSTAT_VBE_IND_2005!$C$7:$C$883,"*"&amp;RIGHT($A409,3)&amp;"*",EUROSTAT_VBE_IND_2005!$D$7:$D$883,"2230*"))/1000+(SUMIFS(EUROSTAT_VBE_IND_2005!AD$7:AD$883,EUROSTAT_VBE_IND_2005!$B$7:$B$883,$D409,EUROSTAT_VBE_IND_2005!$C$7:$C$883,"*"&amp;RIGHT($A408,3)&amp;"*",EUROSTAT_VBE_IND_2005!$D$7:$D$883,"2130*"))/1000</f>
        <v>0</v>
      </c>
      <c r="AF409" s="17">
        <f>(SUMIFS(EUROSTAT_VBE_IND_2005!AE$7:AE$883,EUROSTAT_VBE_IND_2005!$B$7:$B$883,$D409,EUROSTAT_VBE_IND_2005!$C$7:$C$883,"*"&amp;RIGHT($A409,3)&amp;"*",EUROSTAT_VBE_IND_2005!$D$7:$D$883,"2230*"))/1000+(SUMIFS(EUROSTAT_VBE_IND_2005!AE$7:AE$883,EUROSTAT_VBE_IND_2005!$B$7:$B$883,$D409,EUROSTAT_VBE_IND_2005!$C$7:$C$883,"*"&amp;RIGHT($A408,3)&amp;"*",EUROSTAT_VBE_IND_2005!$D$7:$D$883,"2130*"))/1000</f>
        <v>0</v>
      </c>
      <c r="AG409" s="17">
        <f>(SUMIFS(EUROSTAT_VBE_IND_2005!AF$7:AF$883,EUROSTAT_VBE_IND_2005!$B$7:$B$883,$D409,EUROSTAT_VBE_IND_2005!$C$7:$C$883,"*"&amp;RIGHT($A409,3)&amp;"*",EUROSTAT_VBE_IND_2005!$D$7:$D$883,"2230*"))/1000+(SUMIFS(EUROSTAT_VBE_IND_2005!AF$7:AF$883,EUROSTAT_VBE_IND_2005!$B$7:$B$883,$D409,EUROSTAT_VBE_IND_2005!$C$7:$C$883,"*"&amp;RIGHT($A408,3)&amp;"*",EUROSTAT_VBE_IND_2005!$D$7:$D$883,"2130*"))/1000</f>
        <v>0</v>
      </c>
      <c r="AH409" s="17">
        <f>(SUMIFS(EUROSTAT_VBE_IND_2005!AH$7:AH$883,EUROSTAT_VBE_IND_2005!$B$7:$B$883,$D409,EUROSTAT_VBE_IND_2005!$C$7:$C$883,"*"&amp;RIGHT($A409,3)&amp;"*",EUROSTAT_VBE_IND_2005!$D$7:$D$883,"2230*"))/1000+(SUMIFS(EUROSTAT_VBE_IND_2005!AH$7:AH$883,EUROSTAT_VBE_IND_2005!$B$7:$B$883,$D409,EUROSTAT_VBE_IND_2005!$C$7:$C$883,"*"&amp;RIGHT($A408,3)&amp;"*",EUROSTAT_VBE_IND_2005!$D$7:$D$883,"2130*"))/1000</f>
        <v>0.1</v>
      </c>
      <c r="AI409" s="17">
        <f>(SUMIFS(EUROSTAT_VBE_IND_2005!AI$7:AI$883,EUROSTAT_VBE_IND_2005!$B$7:$B$883,$D409,EUROSTAT_VBE_IND_2005!$C$7:$C$883,"*"&amp;RIGHT($A409,3)&amp;"*",EUROSTAT_VBE_IND_2005!$D$7:$D$883,"2230*"))/1000+(SUMIFS(EUROSTAT_VBE_IND_2005!AI$7:AI$883,EUROSTAT_VBE_IND_2005!$B$7:$B$883,$D409,EUROSTAT_VBE_IND_2005!$C$7:$C$883,"*"&amp;RIGHT($A408,3)&amp;"*",EUROSTAT_VBE_IND_2005!$D$7:$D$883,"2130*"))/1000</f>
        <v>0</v>
      </c>
      <c r="AJ409" s="17">
        <f>(SUMIFS(EUROSTAT_VBE_IND_2005!AJ$7:AJ$883,EUROSTAT_VBE_IND_2005!$B$7:$B$883,$D409,EUROSTAT_VBE_IND_2005!$C$7:$C$883,"*"&amp;RIGHT($A409,3)&amp;"*",EUROSTAT_VBE_IND_2005!$D$7:$D$883,"2230*"))/1000+(SUMIFS(EUROSTAT_VBE_IND_2005!AJ$7:AJ$883,EUROSTAT_VBE_IND_2005!$B$7:$B$883,$D409,EUROSTAT_VBE_IND_2005!$C$7:$C$883,"*"&amp;RIGHT($A408,3)&amp;"*",EUROSTAT_VBE_IND_2005!$D$7:$D$883,"2130*"))/1000</f>
        <v>0</v>
      </c>
      <c r="AK409" s="17">
        <f>(SUMIFS(EUROSTAT_VBE_IND_2005!AK$7:AK$883,EUROSTAT_VBE_IND_2005!$B$7:$B$883,$D409,EUROSTAT_VBE_IND_2005!$C$7:$C$883,"*"&amp;RIGHT($A409,3)&amp;"*",EUROSTAT_VBE_IND_2005!$D$7:$D$883,"2230*"))/1000+(SUMIFS(EUROSTAT_VBE_IND_2005!AK$7:AK$883,EUROSTAT_VBE_IND_2005!$B$7:$B$883,$D409,EUROSTAT_VBE_IND_2005!$C$7:$C$883,"*"&amp;RIGHT($A408,3)&amp;"*",EUROSTAT_VBE_IND_2005!$D$7:$D$883,"2130*"))/1000</f>
        <v>6.371</v>
      </c>
      <c r="AL409" s="198"/>
      <c r="AM409" s="198"/>
      <c r="AN409" s="198"/>
      <c r="AO409" s="17">
        <f>(SUMIFS(EUROSTAT_VBE_IND_2005!Y$7:Y$883,EUROSTAT_VBE_IND_2005!$B$7:$B$883,$D409,EUROSTAT_VBE_IND_2005!$C$7:$C$883,"*"&amp;RIGHT($A409,3)&amp;"*",EUROSTAT_VBE_IND_2005!$D$7:$D$883,"2230*"))/1000+(SUMIFS(EUROSTAT_VBE_IND_2005!Y$7:Y$883,EUROSTAT_VBE_IND_2005!$B$7:$B$883,$D409,EUROSTAT_VBE_IND_2005!$C$7:$C$883,"*"&amp;RIGHT($A408,3)&amp;"*",EUROSTAT_VBE_IND_2005!$D$7:$D$883,"2130*"))/1000</f>
        <v>0</v>
      </c>
      <c r="AP409" s="17">
        <f>(SUMIFS(EUROSTAT_VBE_IND_2005!Z$7:Z$883,EUROSTAT_VBE_IND_2005!$B$7:$B$883,$D409,EUROSTAT_VBE_IND_2005!$C$7:$C$883,"*"&amp;RIGHT($A409,3)&amp;"*",EUROSTAT_VBE_IND_2005!$D$7:$D$883,"2230*"))/1000+(SUMIFS(EUROSTAT_VBE_IND_2005!Z$7:Z$883,EUROSTAT_VBE_IND_2005!$B$7:$B$883,$D409,EUROSTAT_VBE_IND_2005!$C$7:$C$883,"*"&amp;RIGHT($A408,3)&amp;"*",EUROSTAT_VBE_IND_2005!$D$7:$D$883,"2130*"))/1000</f>
        <v>0</v>
      </c>
      <c r="AQ409" s="17">
        <f>(SUMIFS(EUROSTAT_VBE_IND_2005!AG$7:AG$883,EUROSTAT_VBE_IND_2005!$B$7:$B$883,$D409,EUROSTAT_VBE_IND_2005!$C$7:$C$883,"*"&amp;RIGHT($A409,3)&amp;"*",EUROSTAT_VBE_IND_2005!$D$7:$D$883,"2230*"))/1000+(SUMIFS(EUROSTAT_VBE_IND_2005!AG$7:AG$883,EUROSTAT_VBE_IND_2005!$B$7:$B$883,$D409,EUROSTAT_VBE_IND_2005!$C$7:$C$883,"*"&amp;RIGHT($A408,3)&amp;"*",EUROSTAT_VBE_IND_2005!$D$7:$D$883,"2130*"))/1000</f>
        <v>0.66</v>
      </c>
    </row>
    <row r="410" spans="1:43">
      <c r="A410" t="str">
        <f>LEFT(EUROSTAT_VBE_IND_2005!$C$681,8)</f>
        <v>B_101853</v>
      </c>
      <c r="B410" s="28" t="s">
        <v>307</v>
      </c>
      <c r="C410" t="s">
        <v>293</v>
      </c>
      <c r="D410" t="s">
        <v>55</v>
      </c>
      <c r="E410" t="s">
        <v>232</v>
      </c>
      <c r="F410" t="s">
        <v>252</v>
      </c>
      <c r="G410" s="17">
        <f>(SUMIFS(EUROSTAT_VBE_IND_2005!E$7:E$883,EUROSTAT_VBE_IND_2005!$B$7:$B$883,$D410,EUROSTAT_VBE_IND_2005!$C$7:$C$883,"*"&amp;RIGHT($A410,3)&amp;"*",EUROSTAT_VBE_IND_2005!$D$7:$D$883,"212*"))/1000</f>
        <v>0</v>
      </c>
      <c r="H410" s="17">
        <f>(SUMIFS(EUROSTAT_VBE_IND_2005!F$7:F$883,EUROSTAT_VBE_IND_2005!$B$7:$B$883,$D410,EUROSTAT_VBE_IND_2005!$C$7:$C$883,"*"&amp;RIGHT($A408,3)&amp;"*",EUROSTAT_VBE_IND_2005!$D$7:$D$883,"212*"))/1000</f>
        <v>0.94</v>
      </c>
      <c r="I410" s="17">
        <f>(SUMIFS(EUROSTAT_VBE_IND_2005!G$7:G$883,EUROSTAT_VBE_IND_2005!$B$7:$B$883,$D410,EUROSTAT_VBE_IND_2005!$C$7:$C$883,"*"&amp;RIGHT($A408,3)&amp;"*",EUROSTAT_VBE_IND_2005!$D$7:$D$883,"212*"))/1000</f>
        <v>0</v>
      </c>
      <c r="J410" s="198"/>
      <c r="K410" s="17">
        <f>(SUMIFS(EUROSTAT_VBE_IND_2005!H$7:H$883,EUROSTAT_VBE_IND_2005!$B$7:$B$883,$D410,EUROSTAT_VBE_IND_2005!$C$7:$C$883,"*"&amp;RIGHT($A408,3)&amp;"*",EUROSTAT_VBE_IND_2005!$D$7:$D$883,"212*"))/1000</f>
        <v>0</v>
      </c>
      <c r="L410" s="17">
        <f>(SUMIFS(EUROSTAT_VBE_IND_2005!I$7:I$883,EUROSTAT_VBE_IND_2005!$B$7:$B$883,$D410,EUROSTAT_VBE_IND_2005!$C$7:$C$883,"*"&amp;RIGHT($A408,3)&amp;"*",EUROSTAT_VBE_IND_2005!$D$7:$D$883,"212*"))/1000</f>
        <v>0</v>
      </c>
      <c r="M410" s="17">
        <f>(SUMIFS(EUROSTAT_VBE_IND_2005!J$7:J$883,EUROSTAT_VBE_IND_2005!$B$7:$B$883,$D410,EUROSTAT_VBE_IND_2005!$C$7:$C$883,"*"&amp;RIGHT($A408,3)&amp;"*",EUROSTAT_VBE_IND_2005!$D$7:$D$883,"212*"))/1000</f>
        <v>0.142</v>
      </c>
      <c r="N410" s="17">
        <f>(SUMIFS(EUROSTAT_VBE_IND_2005!K$7:K$883,EUROSTAT_VBE_IND_2005!$B$7:$B$883,$D410,EUROSTAT_VBE_IND_2005!$C$7:$C$883,"*"&amp;RIGHT($A408,3)&amp;"*",EUROSTAT_VBE_IND_2005!$D$7:$D$883,"212*"))/1000</f>
        <v>0</v>
      </c>
      <c r="O410" s="17">
        <f>(SUMIFS(EUROSTAT_VBE_IND_2005!L$7:L$883,EUROSTAT_VBE_IND_2005!$B$7:$B$883,$D410,EUROSTAT_VBE_IND_2005!$C$7:$C$883,"*"&amp;RIGHT($A408,3)&amp;"*",EUROSTAT_VBE_IND_2005!$D$7:$D$883,"212*"))/1000</f>
        <v>0</v>
      </c>
      <c r="P410" s="17">
        <f>(SUMIFS(EUROSTAT_VBE_IND_2005!M$7:M$883,EUROSTAT_VBE_IND_2005!$B$7:$B$883,$D410,EUROSTAT_VBE_IND_2005!$C$7:$C$883,"*"&amp;RIGHT($A408,3)&amp;"*",EUROSTAT_VBE_IND_2005!$D$7:$D$883,"212*"))/1000</f>
        <v>0</v>
      </c>
      <c r="Q410" s="17">
        <f>(SUMIFS(EUROSTAT_VBE_IND_2005!N$7:N$883,EUROSTAT_VBE_IND_2005!$B$7:$B$883,$D410,EUROSTAT_VBE_IND_2005!$C$7:$C$883,"*"&amp;RIGHT($A408,3)&amp;"*",EUROSTAT_VBE_IND_2005!$D$7:$D$883,"212*"))/1000</f>
        <v>0</v>
      </c>
      <c r="R410" s="17">
        <f>(SUMIFS(EUROSTAT_VBE_IND_2005!O$7:O$883,EUROSTAT_VBE_IND_2005!$B$7:$B$883,$D410,EUROSTAT_VBE_IND_2005!$C$7:$C$883,"*"&amp;RIGHT($A408,3)&amp;"*",EUROSTAT_VBE_IND_2005!$D$7:$D$883,"212*"))/1000</f>
        <v>0</v>
      </c>
      <c r="S410" s="17">
        <f>(SUMIFS(EUROSTAT_VBE_IND_2005!P$7:P$883,EUROSTAT_VBE_IND_2005!$B$7:$B$883,$D410,EUROSTAT_VBE_IND_2005!$C$7:$C$883,"*"&amp;RIGHT($A408,3)&amp;"*",EUROSTAT_VBE_IND_2005!$D$7:$D$883,"212*"))/1000</f>
        <v>0</v>
      </c>
      <c r="T410" s="17">
        <f>(SUMIFS(EUROSTAT_VBE_IND_2005!Q$7:Q$883,EUROSTAT_VBE_IND_2005!$B$7:$B$883,$D410,EUROSTAT_VBE_IND_2005!$C$7:$C$883,"*"&amp;RIGHT($A408,3)&amp;"*",EUROSTAT_VBE_IND_2005!$D$7:$D$883,"212*"))/1000</f>
        <v>0.028</v>
      </c>
      <c r="U410" s="17">
        <f>(SUMIFS(EUROSTAT_VBE_IND_2005!R$7:R$883,EUROSTAT_VBE_IND_2005!$B$7:$B$883,$D410,EUROSTAT_VBE_IND_2005!$C$7:$C$883,"*"&amp;RIGHT($A408,3)&amp;"*",EUROSTAT_VBE_IND_2005!$D$7:$D$883,"212*"))/1000</f>
        <v>0</v>
      </c>
      <c r="V410" s="17">
        <f>(SUMIFS(EUROSTAT_VBE_IND_2005!S$7:S$883,EUROSTAT_VBE_IND_2005!$B$7:$B$883,$D410,EUROSTAT_VBE_IND_2005!$C$7:$C$883,"*"&amp;RIGHT($A408,3)&amp;"*",EUROSTAT_VBE_IND_2005!$D$7:$D$883,"212*"))/1000</f>
        <v>0</v>
      </c>
      <c r="W410" s="17">
        <f>(SUMIFS(EUROSTAT_VBE_IND_2005!T$7:T$883,EUROSTAT_VBE_IND_2005!$B$7:$B$883,$D410,EUROSTAT_VBE_IND_2005!$C$7:$C$883,"*"&amp;RIGHT($A408,3)&amp;"*",EUROSTAT_VBE_IND_2005!$D$7:$D$883,"212*"))/1000</f>
        <v>0</v>
      </c>
      <c r="X410" s="17">
        <f>(SUMIFS(EUROSTAT_VBE_IND_2005!U$7:U$883,EUROSTAT_VBE_IND_2005!$B$7:$B$883,$D410,EUROSTAT_VBE_IND_2005!$C$7:$C$883,"*"&amp;RIGHT($A408,3)&amp;"*",EUROSTAT_VBE_IND_2005!$D$7:$D$883,"212*"))/1000</f>
        <v>0.428</v>
      </c>
      <c r="Y410" s="17">
        <f>(SUMIFS(EUROSTAT_VBE_IND_2005!V$7:V$883,EUROSTAT_VBE_IND_2005!$B$7:$B$883,$D410,EUROSTAT_VBE_IND_2005!$C$7:$C$883,"*"&amp;RIGHT($A408,3)&amp;"*",EUROSTAT_VBE_IND_2005!$D$7:$D$883,"212*"))/1000</f>
        <v>0</v>
      </c>
      <c r="Z410" s="17">
        <f>(SUMIFS(EUROSTAT_VBE_IND_2005!W$7:W$883,EUROSTAT_VBE_IND_2005!$B$7:$B$883,$D410,EUROSTAT_VBE_IND_2005!$C$7:$C$883,"*"&amp;RIGHT($A408,3)&amp;"*",EUROSTAT_VBE_IND_2005!$D$7:$D$883,"212*"))/1000</f>
        <v>0</v>
      </c>
      <c r="AA410" s="17">
        <f>(SUMIFS(EUROSTAT_VBE_IND_2005!X$7:X$883,EUROSTAT_VBE_IND_2005!$B$7:$B$883,$D410,EUROSTAT_VBE_IND_2005!$C$7:$C$883,"*"&amp;RIGHT($A408,3)&amp;"*",EUROSTAT_VBE_IND_2005!$D$7:$D$883,"212*"))/1000</f>
        <v>0</v>
      </c>
      <c r="AB410" s="17">
        <f>(SUMIFS(EUROSTAT_VBE_IND_2005!AA$7:AA$883,EUROSTAT_VBE_IND_2005!$B$7:$B$883,$D410,EUROSTAT_VBE_IND_2005!$C$7:$C$883,"*"&amp;RIGHT($A408,3)&amp;"*",EUROSTAT_VBE_IND_2005!$D$7:$D$883,"212*"))/1000</f>
        <v>0</v>
      </c>
      <c r="AC410" s="17">
        <f>(SUMIFS(EUROSTAT_VBE_IND_2005!AB$7:AB$883,EUROSTAT_VBE_IND_2005!$B$7:$B$883,$D410,EUROSTAT_VBE_IND_2005!$C$7:$C$883,"*"&amp;RIGHT($A408,3)&amp;"*",EUROSTAT_VBE_IND_2005!$D$7:$D$883,"212*"))/1000</f>
        <v>0</v>
      </c>
      <c r="AD410" s="17">
        <f>(SUMIFS(EUROSTAT_VBE_IND_2005!AC$7:AC$883,EUROSTAT_VBE_IND_2005!$B$7:$B$883,$D410,EUROSTAT_VBE_IND_2005!$C$7:$C$883,"*"&amp;RIGHT($A408,3)&amp;"*",EUROSTAT_VBE_IND_2005!$D$7:$D$883,"212*"))/1000</f>
        <v>0</v>
      </c>
      <c r="AE410" s="17">
        <f>(SUMIFS(EUROSTAT_VBE_IND_2005!AD$7:AD$883,EUROSTAT_VBE_IND_2005!$B$7:$B$883,$D410,EUROSTAT_VBE_IND_2005!$C$7:$C$883,"*"&amp;RIGHT($A408,3)&amp;"*",EUROSTAT_VBE_IND_2005!$D$7:$D$883,"212*"))/1000</f>
        <v>0.086</v>
      </c>
      <c r="AF410" s="17">
        <f>(SUMIFS(EUROSTAT_VBE_IND_2005!AE$7:AE$883,EUROSTAT_VBE_IND_2005!$B$7:$B$883,$D410,EUROSTAT_VBE_IND_2005!$C$7:$C$883,"*"&amp;RIGHT($A408,3)&amp;"*",EUROSTAT_VBE_IND_2005!$D$7:$D$883,"212*"))/1000</f>
        <v>0</v>
      </c>
      <c r="AG410" s="17">
        <f>(SUMIFS(EUROSTAT_VBE_IND_2005!AF$7:AF$883,EUROSTAT_VBE_IND_2005!$B$7:$B$883,$D410,EUROSTAT_VBE_IND_2005!$C$7:$C$883,"*"&amp;RIGHT($A408,3)&amp;"*",EUROSTAT_VBE_IND_2005!$D$7:$D$883,"212*"))/1000</f>
        <v>0</v>
      </c>
      <c r="AH410" s="17">
        <f>(SUMIFS(EUROSTAT_VBE_IND_2005!AH$7:AH$883,EUROSTAT_VBE_IND_2005!$B$7:$B$883,$D410,EUROSTAT_VBE_IND_2005!$C$7:$C$883,"*"&amp;RIGHT($A408,3)&amp;"*",EUROSTAT_VBE_IND_2005!$D$7:$D$883,"212*"))/1000</f>
        <v>0.684</v>
      </c>
      <c r="AI410" s="17">
        <f>(SUMIFS(EUROSTAT_VBE_IND_2005!AI$7:AI$883,EUROSTAT_VBE_IND_2005!$B$7:$B$883,$D410,EUROSTAT_VBE_IND_2005!$C$7:$C$883,"*"&amp;RIGHT($A408,3)&amp;"*",EUROSTAT_VBE_IND_2005!$D$7:$D$883,"212*"))/1000</f>
        <v>0</v>
      </c>
      <c r="AJ410" s="17">
        <f>(SUMIFS(EUROSTAT_VBE_IND_2005!AJ$7:AJ$883,EUROSTAT_VBE_IND_2005!$B$7:$B$883,$D410,EUROSTAT_VBE_IND_2005!$C$7:$C$883,"*"&amp;RIGHT($A408,3)&amp;"*",EUROSTAT_VBE_IND_2005!$D$7:$D$883,"212*"))/1000</f>
        <v>0</v>
      </c>
      <c r="AK410" s="17">
        <f>(SUMIFS(EUROSTAT_VBE_IND_2005!AK$7:AK$883,EUROSTAT_VBE_IND_2005!$B$7:$B$883,$D410,EUROSTAT_VBE_IND_2005!$C$7:$C$883,"*"&amp;RIGHT($A408,3)&amp;"*",EUROSTAT_VBE_IND_2005!$D$7:$D$883,"212*"))/1000</f>
        <v>2.308</v>
      </c>
      <c r="AL410" s="198"/>
      <c r="AM410" s="198"/>
      <c r="AN410" s="198"/>
      <c r="AO410" s="17">
        <f>(SUMIFS(EUROSTAT_VBE_IND_2005!Y$7:Y$883,EUROSTAT_VBE_IND_2005!$B$7:$B$883,$D410,EUROSTAT_VBE_IND_2005!$C$7:$C$883,"*"&amp;RIGHT($A408,3)&amp;"*",EUROSTAT_VBE_IND_2005!$D$7:$D$883,"212*"))/1000</f>
        <v>0</v>
      </c>
      <c r="AP410" s="17">
        <f>(SUMIFS(EUROSTAT_VBE_IND_2005!Z$7:Z$883,EUROSTAT_VBE_IND_2005!$B$7:$B$883,$D410,EUROSTAT_VBE_IND_2005!$C$7:$C$883,"*"&amp;RIGHT($A408,3)&amp;"*",EUROSTAT_VBE_IND_2005!$D$7:$D$883,"212*"))/1000</f>
        <v>0</v>
      </c>
      <c r="AQ410" s="17">
        <f>(SUMIFS(EUROSTAT_VBE_IND_2005!AG$7:AG$883,EUROSTAT_VBE_IND_2005!$B$7:$B$883,$D410,EUROSTAT_VBE_IND_2005!$C$7:$C$883,"*"&amp;RIGHT($A408,3)&amp;"*",EUROSTAT_VBE_IND_2005!$D$7:$D$883,"212*"))/1000</f>
        <v>0</v>
      </c>
    </row>
    <row r="411" spans="1:43">
      <c r="A411" t="str">
        <f>LEFT(EUROSTAT_VBE_IND_2005!$C$681,8)</f>
        <v>B_101853</v>
      </c>
      <c r="B411" s="28" t="s">
        <v>307</v>
      </c>
      <c r="C411" t="s">
        <v>293</v>
      </c>
      <c r="D411" t="s">
        <v>55</v>
      </c>
      <c r="E411" t="s">
        <v>233</v>
      </c>
      <c r="F411" t="s">
        <v>253</v>
      </c>
      <c r="G411" s="17">
        <f>(SUMIFS(EUROSTAT_VBE_IND_2005!E$7:E$883,EUROSTAT_VBE_IND_2005!$B$7:$B$883,$D411,EUROSTAT_VBE_IND_2005!$C$7:$C$883,"*"&amp;RIGHT($A411,3)&amp;"*",EUROSTAT_VBE_IND_2005!$D$7:$D$883,"321*"))/1000</f>
        <v>0</v>
      </c>
      <c r="H411" s="17">
        <f>(SUMIFS(EUROSTAT_VBE_IND_2005!F$7:F$883,EUROSTAT_VBE_IND_2005!$B$7:$B$883,$D411,EUROSTAT_VBE_IND_2005!$C$7:$C$883,"*"&amp;RIGHT($A411,3)&amp;"*",EUROSTAT_VBE_IND_2005!$D$7:$D$883,"321*"))/1000</f>
        <v>0</v>
      </c>
      <c r="I411" s="17">
        <f>(SUMIFS(EUROSTAT_VBE_IND_2005!G$7:G$883,EUROSTAT_VBE_IND_2005!$B$7:$B$883,$D411,EUROSTAT_VBE_IND_2005!$C$7:$C$883,"*"&amp;RIGHT($A411,3)&amp;"*",EUROSTAT_VBE_IND_2005!$D$7:$D$883,"321*"))/1000</f>
        <v>0</v>
      </c>
      <c r="J411" s="198"/>
      <c r="K411" s="17">
        <f>(SUMIFS(EUROSTAT_VBE_IND_2005!H$7:H$883,EUROSTAT_VBE_IND_2005!$B$7:$B$883,$D411,EUROSTAT_VBE_IND_2005!$C$7:$C$883,"*"&amp;RIGHT($A411,3)&amp;"*",EUROSTAT_VBE_IND_2005!$D$7:$D$883,"321*"))/1000</f>
        <v>0</v>
      </c>
      <c r="L411" s="17">
        <f>(SUMIFS(EUROSTAT_VBE_IND_2005!I$7:I$883,EUROSTAT_VBE_IND_2005!$B$7:$B$883,$D411,EUROSTAT_VBE_IND_2005!$C$7:$C$883,"*"&amp;RIGHT($A411,3)&amp;"*",EUROSTAT_VBE_IND_2005!$D$7:$D$883,"321*"))/1000</f>
        <v>0</v>
      </c>
      <c r="M411" s="17">
        <f>(SUMIFS(EUROSTAT_VBE_IND_2005!J$7:J$883,EUROSTAT_VBE_IND_2005!$B$7:$B$883,$D411,EUROSTAT_VBE_IND_2005!$C$7:$C$883,"*"&amp;RIGHT($A411,3)&amp;"*",EUROSTAT_VBE_IND_2005!$D$7:$D$883,"321*"))/1000</f>
        <v>0.787</v>
      </c>
      <c r="N411" s="17">
        <f>(SUMIFS(EUROSTAT_VBE_IND_2005!K$7:K$883,EUROSTAT_VBE_IND_2005!$B$7:$B$883,$D411,EUROSTAT_VBE_IND_2005!$C$7:$C$883,"*"&amp;RIGHT($A411,3)&amp;"*",EUROSTAT_VBE_IND_2005!$D$7:$D$883,"321*"))/1000</f>
        <v>0</v>
      </c>
      <c r="O411" s="17">
        <f>(SUMIFS(EUROSTAT_VBE_IND_2005!L$7:L$883,EUROSTAT_VBE_IND_2005!$B$7:$B$883,$D411,EUROSTAT_VBE_IND_2005!$C$7:$C$883,"*"&amp;RIGHT($A411,3)&amp;"*",EUROSTAT_VBE_IND_2005!$D$7:$D$883,"321*"))/1000</f>
        <v>0</v>
      </c>
      <c r="P411" s="17">
        <f>(SUMIFS(EUROSTAT_VBE_IND_2005!M$7:M$883,EUROSTAT_VBE_IND_2005!$B$7:$B$883,$D411,EUROSTAT_VBE_IND_2005!$C$7:$C$883,"*"&amp;RIGHT($A411,3)&amp;"*",EUROSTAT_VBE_IND_2005!$D$7:$D$883,"321*"))/1000</f>
        <v>0</v>
      </c>
      <c r="Q411" s="17">
        <f>(SUMIFS(EUROSTAT_VBE_IND_2005!N$7:N$883,EUROSTAT_VBE_IND_2005!$B$7:$B$883,$D411,EUROSTAT_VBE_IND_2005!$C$7:$C$883,"*"&amp;RIGHT($A411,3)&amp;"*",EUROSTAT_VBE_IND_2005!$D$7:$D$883,"321*"))/1000</f>
        <v>0</v>
      </c>
      <c r="R411" s="17">
        <f>(SUMIFS(EUROSTAT_VBE_IND_2005!O$7:O$883,EUROSTAT_VBE_IND_2005!$B$7:$B$883,$D411,EUROSTAT_VBE_IND_2005!$C$7:$C$883,"*"&amp;RIGHT($A411,3)&amp;"*",EUROSTAT_VBE_IND_2005!$D$7:$D$883,"321*"))/1000</f>
        <v>0</v>
      </c>
      <c r="S411" s="17">
        <f>(SUMIFS(EUROSTAT_VBE_IND_2005!P$7:P$883,EUROSTAT_VBE_IND_2005!$B$7:$B$883,$D411,EUROSTAT_VBE_IND_2005!$C$7:$C$883,"*"&amp;RIGHT($A411,3)&amp;"*",EUROSTAT_VBE_IND_2005!$D$7:$D$883,"321*"))/1000</f>
        <v>0</v>
      </c>
      <c r="T411" s="17">
        <f>(SUMIFS(EUROSTAT_VBE_IND_2005!Q$7:Q$883,EUROSTAT_VBE_IND_2005!$B$7:$B$883,$D411,EUROSTAT_VBE_IND_2005!$C$7:$C$883,"*"&amp;RIGHT($A411,3)&amp;"*",EUROSTAT_VBE_IND_2005!$D$7:$D$883,"321*"))/1000</f>
        <v>0</v>
      </c>
      <c r="U411" s="17">
        <f>(SUMIFS(EUROSTAT_VBE_IND_2005!R$7:R$883,EUROSTAT_VBE_IND_2005!$B$7:$B$883,$D411,EUROSTAT_VBE_IND_2005!$C$7:$C$883,"*"&amp;RIGHT($A411,3)&amp;"*",EUROSTAT_VBE_IND_2005!$D$7:$D$883,"321*"))/1000</f>
        <v>0</v>
      </c>
      <c r="V411" s="17">
        <f>(SUMIFS(EUROSTAT_VBE_IND_2005!S$7:S$883,EUROSTAT_VBE_IND_2005!$B$7:$B$883,$D411,EUROSTAT_VBE_IND_2005!$C$7:$C$883,"*"&amp;RIGHT($A411,3)&amp;"*",EUROSTAT_VBE_IND_2005!$D$7:$D$883,"321*"))/1000</f>
        <v>0</v>
      </c>
      <c r="W411" s="17">
        <f>(SUMIFS(EUROSTAT_VBE_IND_2005!T$7:T$883,EUROSTAT_VBE_IND_2005!$B$7:$B$883,$D411,EUROSTAT_VBE_IND_2005!$C$7:$C$883,"*"&amp;RIGHT($A411,3)&amp;"*",EUROSTAT_VBE_IND_2005!$D$7:$D$883,"321*"))/1000</f>
        <v>0</v>
      </c>
      <c r="X411" s="17">
        <f>(SUMIFS(EUROSTAT_VBE_IND_2005!U$7:U$883,EUROSTAT_VBE_IND_2005!$B$7:$B$883,$D411,EUROSTAT_VBE_IND_2005!$C$7:$C$883,"*"&amp;RIGHT($A411,3)&amp;"*",EUROSTAT_VBE_IND_2005!$D$7:$D$883,"321*"))/1000</f>
        <v>0</v>
      </c>
      <c r="Y411" s="17">
        <f>(SUMIFS(EUROSTAT_VBE_IND_2005!V$7:V$883,EUROSTAT_VBE_IND_2005!$B$7:$B$883,$D411,EUROSTAT_VBE_IND_2005!$C$7:$C$883,"*"&amp;RIGHT($A411,3)&amp;"*",EUROSTAT_VBE_IND_2005!$D$7:$D$883,"321*"))/1000</f>
        <v>0</v>
      </c>
      <c r="Z411" s="17">
        <f>(SUMIFS(EUROSTAT_VBE_IND_2005!W$7:W$883,EUROSTAT_VBE_IND_2005!$B$7:$B$883,$D411,EUROSTAT_VBE_IND_2005!$C$7:$C$883,"*"&amp;RIGHT($A411,3)&amp;"*",EUROSTAT_VBE_IND_2005!$D$7:$D$883,"321*"))/1000</f>
        <v>0</v>
      </c>
      <c r="AA411" s="17">
        <f>(SUMIFS(EUROSTAT_VBE_IND_2005!X$7:X$883,EUROSTAT_VBE_IND_2005!$B$7:$B$883,$D411,EUROSTAT_VBE_IND_2005!$C$7:$C$883,"*"&amp;RIGHT($A411,3)&amp;"*",EUROSTAT_VBE_IND_2005!$D$7:$D$883,"321*"))/1000</f>
        <v>0</v>
      </c>
      <c r="AB411" s="17">
        <f>(SUMIFS(EUROSTAT_VBE_IND_2005!AA$7:AA$883,EUROSTAT_VBE_IND_2005!$B$7:$B$883,$D411,EUROSTAT_VBE_IND_2005!$C$7:$C$883,"*"&amp;RIGHT($A411,3)&amp;"*",EUROSTAT_VBE_IND_2005!$D$7:$D$883,"321*"))/1000</f>
        <v>0</v>
      </c>
      <c r="AC411" s="17">
        <f>(SUMIFS(EUROSTAT_VBE_IND_2005!AB$7:AB$883,EUROSTAT_VBE_IND_2005!$B$7:$B$883,$D411,EUROSTAT_VBE_IND_2005!$C$7:$C$883,"*"&amp;RIGHT($A411,3)&amp;"*",EUROSTAT_VBE_IND_2005!$D$7:$D$883,"321*"))/1000</f>
        <v>0</v>
      </c>
      <c r="AD411" s="17">
        <f>(SUMIFS(EUROSTAT_VBE_IND_2005!AC$7:AC$883,EUROSTAT_VBE_IND_2005!$B$7:$B$883,$D411,EUROSTAT_VBE_IND_2005!$C$7:$C$883,"*"&amp;RIGHT($A411,3)&amp;"*",EUROSTAT_VBE_IND_2005!$D$7:$D$883,"321*"))/1000</f>
        <v>0</v>
      </c>
      <c r="AE411" s="17">
        <f>(SUMIFS(EUROSTAT_VBE_IND_2005!AD$7:AD$883,EUROSTAT_VBE_IND_2005!$B$7:$B$883,$D411,EUROSTAT_VBE_IND_2005!$C$7:$C$883,"*"&amp;RIGHT($A411,3)&amp;"*",EUROSTAT_VBE_IND_2005!$D$7:$D$883,"321*"))/1000</f>
        <v>0</v>
      </c>
      <c r="AF411" s="17">
        <f>(SUMIFS(EUROSTAT_VBE_IND_2005!AE$7:AE$883,EUROSTAT_VBE_IND_2005!$B$7:$B$883,$D411,EUROSTAT_VBE_IND_2005!$C$7:$C$883,"*"&amp;RIGHT($A411,3)&amp;"*",EUROSTAT_VBE_IND_2005!$D$7:$D$883,"321*"))/1000</f>
        <v>0</v>
      </c>
      <c r="AG411" s="17">
        <f>(SUMIFS(EUROSTAT_VBE_IND_2005!AF$7:AF$883,EUROSTAT_VBE_IND_2005!$B$7:$B$883,$D411,EUROSTAT_VBE_IND_2005!$C$7:$C$883,"*"&amp;RIGHT($A411,3)&amp;"*",EUROSTAT_VBE_IND_2005!$D$7:$D$883,"321*"))/1000</f>
        <v>0</v>
      </c>
      <c r="AH411" s="17">
        <f>(SUMIFS(EUROSTAT_VBE_IND_2005!AH$7:AH$883,EUROSTAT_VBE_IND_2005!$B$7:$B$883,$D411,EUROSTAT_VBE_IND_2005!$C$7:$C$883,"*"&amp;RIGHT($A411,3)&amp;"*",EUROSTAT_VBE_IND_2005!$D$7:$D$883,"321*"))/1000</f>
        <v>0</v>
      </c>
      <c r="AI411" s="17">
        <f>(SUMIFS(EUROSTAT_VBE_IND_2005!AI$7:AI$883,EUROSTAT_VBE_IND_2005!$B$7:$B$883,$D411,EUROSTAT_VBE_IND_2005!$C$7:$C$883,"*"&amp;RIGHT($A411,3)&amp;"*",EUROSTAT_VBE_IND_2005!$D$7:$D$883,"321*"))/1000</f>
        <v>0</v>
      </c>
      <c r="AJ411" s="17">
        <f>(SUMIFS(EUROSTAT_VBE_IND_2005!AJ$7:AJ$883,EUROSTAT_VBE_IND_2005!$B$7:$B$883,$D411,EUROSTAT_VBE_IND_2005!$C$7:$C$883,"*"&amp;RIGHT($A411,3)&amp;"*",EUROSTAT_VBE_IND_2005!$D$7:$D$883,"321*"))/1000</f>
        <v>0</v>
      </c>
      <c r="AK411" s="17">
        <f>(SUMIFS(EUROSTAT_VBE_IND_2005!AK$7:AK$883,EUROSTAT_VBE_IND_2005!$B$7:$B$883,$D411,EUROSTAT_VBE_IND_2005!$C$7:$C$883,"*"&amp;RIGHT($A411,3)&amp;"*",EUROSTAT_VBE_IND_2005!$D$7:$D$883,"321*"))/1000</f>
        <v>3.417</v>
      </c>
      <c r="AL411" s="198"/>
      <c r="AM411" s="198"/>
      <c r="AN411" s="198"/>
      <c r="AO411" s="17">
        <f>(SUMIFS(EUROSTAT_VBE_IND_2005!Y$7:Y$883,EUROSTAT_VBE_IND_2005!$B$7:$B$883,$D411,EUROSTAT_VBE_IND_2005!$C$7:$C$883,"*"&amp;RIGHT($A411,3)&amp;"*",EUROSTAT_VBE_IND_2005!$D$7:$D$883,"321*"))/1000</f>
        <v>0</v>
      </c>
      <c r="AP411" s="17">
        <f>(SUMIFS(EUROSTAT_VBE_IND_2005!Z$7:Z$883,EUROSTAT_VBE_IND_2005!$B$7:$B$883,$D411,EUROSTAT_VBE_IND_2005!$C$7:$C$883,"*"&amp;RIGHT($A411,3)&amp;"*",EUROSTAT_VBE_IND_2005!$D$7:$D$883,"321*"))/1000</f>
        <v>0</v>
      </c>
      <c r="AQ411" s="17">
        <f>(SUMIFS(EUROSTAT_VBE_IND_2005!AG$7:AG$883,EUROSTAT_VBE_IND_2005!$B$7:$B$883,$D411,EUROSTAT_VBE_IND_2005!$C$7:$C$883,"*"&amp;RIGHT($A411,3)&amp;"*",EUROSTAT_VBE_IND_2005!$D$7:$D$883,"321*"))/1000</f>
        <v>0</v>
      </c>
    </row>
    <row r="412" spans="1:43">
      <c r="A412" t="str">
        <f>LEFT(EUROSTAT_VBE_IND_2005!$C$681,8)</f>
        <v>B_101853</v>
      </c>
      <c r="B412" s="28" t="s">
        <v>307</v>
      </c>
      <c r="C412" t="s">
        <v>293</v>
      </c>
      <c r="D412" t="s">
        <v>55</v>
      </c>
      <c r="E412" t="s">
        <v>234</v>
      </c>
      <c r="F412" t="s">
        <v>254</v>
      </c>
      <c r="G412" s="17">
        <f>(SUMIFS(EUROSTAT_VBE_IND_2005!E$7:E$883,EUROSTAT_VBE_IND_2005!$B$7:$B$883,$D412,EUROSTAT_VBE_IND_2005!$C$7:$C$883,"*"&amp;RIGHT($A412,3)&amp;"*",EUROSTAT_VBE_IND_2005!$D$7:$D$883,"3220*"))/1000</f>
        <v>0</v>
      </c>
      <c r="H412" s="17">
        <f>(SUMIFS(EUROSTAT_VBE_IND_2005!F$7:F$883,EUROSTAT_VBE_IND_2005!$B$7:$B$883,$D412,EUROSTAT_VBE_IND_2005!$C$7:$C$883,"*"&amp;RIGHT($A412,3)&amp;"*",EUROSTAT_VBE_IND_2005!$D$7:$D$883,"3220*"))/1000</f>
        <v>0.552</v>
      </c>
      <c r="I412" s="17">
        <f>(SUMIFS(EUROSTAT_VBE_IND_2005!G$7:G$883,EUROSTAT_VBE_IND_2005!$B$7:$B$883,$D412,EUROSTAT_VBE_IND_2005!$C$7:$C$883,"*"&amp;RIGHT($A412,3)&amp;"*",EUROSTAT_VBE_IND_2005!$D$7:$D$883,"3220*"))/1000</f>
        <v>0</v>
      </c>
      <c r="J412" s="198"/>
      <c r="K412" s="17">
        <f>(SUMIFS(EUROSTAT_VBE_IND_2005!H$7:H$883,EUROSTAT_VBE_IND_2005!$B$7:$B$883,$D412,EUROSTAT_VBE_IND_2005!$C$7:$C$883,"*"&amp;RIGHT($A412,3)&amp;"*",EUROSTAT_VBE_IND_2005!$D$7:$D$883,"3220*"))/1000</f>
        <v>0</v>
      </c>
      <c r="L412" s="17">
        <f>(SUMIFS(EUROSTAT_VBE_IND_2005!I$7:I$883,EUROSTAT_VBE_IND_2005!$B$7:$B$883,$D412,EUROSTAT_VBE_IND_2005!$C$7:$C$883,"*"&amp;RIGHT($A412,3)&amp;"*",EUROSTAT_VBE_IND_2005!$D$7:$D$883,"3220*"))/1000</f>
        <v>1.552</v>
      </c>
      <c r="M412" s="17">
        <f>(SUMIFS(EUROSTAT_VBE_IND_2005!J$7:J$883,EUROSTAT_VBE_IND_2005!$B$7:$B$883,$D412,EUROSTAT_VBE_IND_2005!$C$7:$C$883,"*"&amp;RIGHT($A412,3)&amp;"*",EUROSTAT_VBE_IND_2005!$D$7:$D$883,"3220*"))/1000</f>
        <v>0.322</v>
      </c>
      <c r="N412" s="17">
        <f>(SUMIFS(EUROSTAT_VBE_IND_2005!K$7:K$883,EUROSTAT_VBE_IND_2005!$B$7:$B$883,$D412,EUROSTAT_VBE_IND_2005!$C$7:$C$883,"*"&amp;RIGHT($A412,3)&amp;"*",EUROSTAT_VBE_IND_2005!$D$7:$D$883,"3220*"))/1000</f>
        <v>0.23</v>
      </c>
      <c r="O412" s="17">
        <f>(SUMIFS(EUROSTAT_VBE_IND_2005!L$7:L$883,EUROSTAT_VBE_IND_2005!$B$7:$B$883,$D412,EUROSTAT_VBE_IND_2005!$C$7:$C$883,"*"&amp;RIGHT($A412,3)&amp;"*",EUROSTAT_VBE_IND_2005!$D$7:$D$883,"3220*"))/1000</f>
        <v>0.046</v>
      </c>
      <c r="P412" s="17">
        <f>(SUMIFS(EUROSTAT_VBE_IND_2005!M$7:M$883,EUROSTAT_VBE_IND_2005!$B$7:$B$883,$D412,EUROSTAT_VBE_IND_2005!$C$7:$C$883,"*"&amp;RIGHT($A412,3)&amp;"*",EUROSTAT_VBE_IND_2005!$D$7:$D$883,"3220*"))/1000</f>
        <v>4.554</v>
      </c>
      <c r="Q412" s="17">
        <f>(SUMIFS(EUROSTAT_VBE_IND_2005!N$7:N$883,EUROSTAT_VBE_IND_2005!$B$7:$B$883,$D412,EUROSTAT_VBE_IND_2005!$C$7:$C$883,"*"&amp;RIGHT($A412,3)&amp;"*",EUROSTAT_VBE_IND_2005!$D$7:$D$883,"3220*"))/1000</f>
        <v>0</v>
      </c>
      <c r="R412" s="17">
        <f>(SUMIFS(EUROSTAT_VBE_IND_2005!O$7:O$883,EUROSTAT_VBE_IND_2005!$B$7:$B$883,$D412,EUROSTAT_VBE_IND_2005!$C$7:$C$883,"*"&amp;RIGHT($A412,3)&amp;"*",EUROSTAT_VBE_IND_2005!$D$7:$D$883,"3220*"))/1000</f>
        <v>0.139</v>
      </c>
      <c r="S412" s="17">
        <f>(SUMIFS(EUROSTAT_VBE_IND_2005!P$7:P$883,EUROSTAT_VBE_IND_2005!$B$7:$B$883,$D412,EUROSTAT_VBE_IND_2005!$C$7:$C$883,"*"&amp;RIGHT($A412,3)&amp;"*",EUROSTAT_VBE_IND_2005!$D$7:$D$883,"3220*"))/1000</f>
        <v>1.564</v>
      </c>
      <c r="T412" s="17">
        <f>(SUMIFS(EUROSTAT_VBE_IND_2005!Q$7:Q$883,EUROSTAT_VBE_IND_2005!$B$7:$B$883,$D412,EUROSTAT_VBE_IND_2005!$C$7:$C$883,"*"&amp;RIGHT($A412,3)&amp;"*",EUROSTAT_VBE_IND_2005!$D$7:$D$883,"3220*"))/1000</f>
        <v>0</v>
      </c>
      <c r="U412" s="17">
        <f>(SUMIFS(EUROSTAT_VBE_IND_2005!R$7:R$883,EUROSTAT_VBE_IND_2005!$B$7:$B$883,$D412,EUROSTAT_VBE_IND_2005!$C$7:$C$883,"*"&amp;RIGHT($A412,3)&amp;"*",EUROSTAT_VBE_IND_2005!$D$7:$D$883,"3220*"))/1000</f>
        <v>0</v>
      </c>
      <c r="V412" s="17">
        <f>(SUMIFS(EUROSTAT_VBE_IND_2005!S$7:S$883,EUROSTAT_VBE_IND_2005!$B$7:$B$883,$D412,EUROSTAT_VBE_IND_2005!$C$7:$C$883,"*"&amp;RIGHT($A412,3)&amp;"*",EUROSTAT_VBE_IND_2005!$D$7:$D$883,"3220*"))/1000</f>
        <v>1.415</v>
      </c>
      <c r="W412" s="17">
        <f>(SUMIFS(EUROSTAT_VBE_IND_2005!T$7:T$883,EUROSTAT_VBE_IND_2005!$B$7:$B$883,$D412,EUROSTAT_VBE_IND_2005!$C$7:$C$883,"*"&amp;RIGHT($A412,3)&amp;"*",EUROSTAT_VBE_IND_2005!$D$7:$D$883,"3220*"))/1000</f>
        <v>0</v>
      </c>
      <c r="X412" s="17">
        <f>(SUMIFS(EUROSTAT_VBE_IND_2005!U$7:U$883,EUROSTAT_VBE_IND_2005!$B$7:$B$883,$D412,EUROSTAT_VBE_IND_2005!$C$7:$C$883,"*"&amp;RIGHT($A412,3)&amp;"*",EUROSTAT_VBE_IND_2005!$D$7:$D$883,"3220*"))/1000</f>
        <v>0.736</v>
      </c>
      <c r="Y412" s="17">
        <f>(SUMIFS(EUROSTAT_VBE_IND_2005!V$7:V$883,EUROSTAT_VBE_IND_2005!$B$7:$B$883,$D412,EUROSTAT_VBE_IND_2005!$C$7:$C$883,"*"&amp;RIGHT($A412,3)&amp;"*",EUROSTAT_VBE_IND_2005!$D$7:$D$883,"3220*"))/1000</f>
        <v>0.046</v>
      </c>
      <c r="Z412" s="17">
        <f>(SUMIFS(EUROSTAT_VBE_IND_2005!W$7:W$883,EUROSTAT_VBE_IND_2005!$B$7:$B$883,$D412,EUROSTAT_VBE_IND_2005!$C$7:$C$883,"*"&amp;RIGHT($A412,3)&amp;"*",EUROSTAT_VBE_IND_2005!$D$7:$D$883,"3220*"))/1000</f>
        <v>0.138</v>
      </c>
      <c r="AA412" s="17">
        <f>(SUMIFS(EUROSTAT_VBE_IND_2005!X$7:X$883,EUROSTAT_VBE_IND_2005!$B$7:$B$883,$D412,EUROSTAT_VBE_IND_2005!$C$7:$C$883,"*"&amp;RIGHT($A412,3)&amp;"*",EUROSTAT_VBE_IND_2005!$D$7:$D$883,"3220*"))/1000</f>
        <v>0</v>
      </c>
      <c r="AB412" s="17">
        <f>(SUMIFS(EUROSTAT_VBE_IND_2005!AA$7:AA$883,EUROSTAT_VBE_IND_2005!$B$7:$B$883,$D412,EUROSTAT_VBE_IND_2005!$C$7:$C$883,"*"&amp;RIGHT($A412,3)&amp;"*",EUROSTAT_VBE_IND_2005!$D$7:$D$883,"3220*"))/1000</f>
        <v>0</v>
      </c>
      <c r="AC412" s="17">
        <f>(SUMIFS(EUROSTAT_VBE_IND_2005!AB$7:AB$883,EUROSTAT_VBE_IND_2005!$B$7:$B$883,$D412,EUROSTAT_VBE_IND_2005!$C$7:$C$883,"*"&amp;RIGHT($A412,3)&amp;"*",EUROSTAT_VBE_IND_2005!$D$7:$D$883,"3220*"))/1000</f>
        <v>0.136</v>
      </c>
      <c r="AD412" s="17">
        <f>(SUMIFS(EUROSTAT_VBE_IND_2005!AC$7:AC$883,EUROSTAT_VBE_IND_2005!$B$7:$B$883,$D412,EUROSTAT_VBE_IND_2005!$C$7:$C$883,"*"&amp;RIGHT($A412,3)&amp;"*",EUROSTAT_VBE_IND_2005!$D$7:$D$883,"3220*"))/1000</f>
        <v>0.092</v>
      </c>
      <c r="AE412" s="17">
        <f>(SUMIFS(EUROSTAT_VBE_IND_2005!AD$7:AD$883,EUROSTAT_VBE_IND_2005!$B$7:$B$883,$D412,EUROSTAT_VBE_IND_2005!$C$7:$C$883,"*"&amp;RIGHT($A412,3)&amp;"*",EUROSTAT_VBE_IND_2005!$D$7:$D$883,"3220*"))/1000</f>
        <v>0.322</v>
      </c>
      <c r="AF412" s="17">
        <f>(SUMIFS(EUROSTAT_VBE_IND_2005!AE$7:AE$883,EUROSTAT_VBE_IND_2005!$B$7:$B$883,$D412,EUROSTAT_VBE_IND_2005!$C$7:$C$883,"*"&amp;RIGHT($A412,3)&amp;"*",EUROSTAT_VBE_IND_2005!$D$7:$D$883,"3220*"))/1000</f>
        <v>0.047</v>
      </c>
      <c r="AG412" s="17">
        <f>(SUMIFS(EUROSTAT_VBE_IND_2005!AF$7:AF$883,EUROSTAT_VBE_IND_2005!$B$7:$B$883,$D412,EUROSTAT_VBE_IND_2005!$C$7:$C$883,"*"&amp;RIGHT($A412,3)&amp;"*",EUROSTAT_VBE_IND_2005!$D$7:$D$883,"3220*"))/1000</f>
        <v>0.048</v>
      </c>
      <c r="AH412" s="17">
        <f>(SUMIFS(EUROSTAT_VBE_IND_2005!AH$7:AH$883,EUROSTAT_VBE_IND_2005!$B$7:$B$883,$D412,EUROSTAT_VBE_IND_2005!$C$7:$C$883,"*"&amp;RIGHT($A412,3)&amp;"*",EUROSTAT_VBE_IND_2005!$D$7:$D$883,"3220*"))/1000</f>
        <v>0.046</v>
      </c>
      <c r="AI412" s="17">
        <f>(SUMIFS(EUROSTAT_VBE_IND_2005!AI$7:AI$883,EUROSTAT_VBE_IND_2005!$B$7:$B$883,$D412,EUROSTAT_VBE_IND_2005!$C$7:$C$883,"*"&amp;RIGHT($A412,3)&amp;"*",EUROSTAT_VBE_IND_2005!$D$7:$D$883,"3220*"))/1000</f>
        <v>0.046</v>
      </c>
      <c r="AJ412" s="17">
        <f>(SUMIFS(EUROSTAT_VBE_IND_2005!AJ$7:AJ$883,EUROSTAT_VBE_IND_2005!$B$7:$B$883,$D412,EUROSTAT_VBE_IND_2005!$C$7:$C$883,"*"&amp;RIGHT($A412,3)&amp;"*",EUROSTAT_VBE_IND_2005!$D$7:$D$883,"3220*"))/1000</f>
        <v>0</v>
      </c>
      <c r="AK412" s="17">
        <f>(SUMIFS(EUROSTAT_VBE_IND_2005!AK$7:AK$883,EUROSTAT_VBE_IND_2005!$B$7:$B$883,$D412,EUROSTAT_VBE_IND_2005!$C$7:$C$883,"*"&amp;RIGHT($A412,3)&amp;"*",EUROSTAT_VBE_IND_2005!$D$7:$D$883,"3220*"))/1000</f>
        <v>37.128</v>
      </c>
      <c r="AL412" s="198"/>
      <c r="AM412" s="198"/>
      <c r="AN412" s="198"/>
      <c r="AO412" s="17">
        <f>(SUMIFS(EUROSTAT_VBE_IND_2005!Y$7:Y$883,EUROSTAT_VBE_IND_2005!$B$7:$B$883,$D412,EUROSTAT_VBE_IND_2005!$C$7:$C$883,"*"&amp;RIGHT($A412,3)&amp;"*",EUROSTAT_VBE_IND_2005!$D$7:$D$883,"3220*"))/1000</f>
        <v>0.422</v>
      </c>
      <c r="AP412" s="17">
        <f>(SUMIFS(EUROSTAT_VBE_IND_2005!Z$7:Z$883,EUROSTAT_VBE_IND_2005!$B$7:$B$883,$D412,EUROSTAT_VBE_IND_2005!$C$7:$C$883,"*"&amp;RIGHT($A412,3)&amp;"*",EUROSTAT_VBE_IND_2005!$D$7:$D$883,"3220*"))/1000</f>
        <v>0.047</v>
      </c>
      <c r="AQ412" s="17">
        <f>(SUMIFS(EUROSTAT_VBE_IND_2005!AG$7:AG$883,EUROSTAT_VBE_IND_2005!$B$7:$B$883,$D412,EUROSTAT_VBE_IND_2005!$C$7:$C$883,"*"&amp;RIGHT($A412,3)&amp;"*",EUROSTAT_VBE_IND_2005!$D$7:$D$883,"3220*"))/1000</f>
        <v>7.452</v>
      </c>
    </row>
    <row r="413" spans="1:43">
      <c r="A413" t="str">
        <f>LEFT(EUROSTAT_VBE_IND_2005!$C$681,8)</f>
        <v>B_101853</v>
      </c>
      <c r="B413" s="28" t="s">
        <v>307</v>
      </c>
      <c r="C413" t="s">
        <v>293</v>
      </c>
      <c r="D413" t="s">
        <v>55</v>
      </c>
      <c r="E413" t="s">
        <v>235</v>
      </c>
      <c r="F413" t="s">
        <v>255</v>
      </c>
      <c r="G413" s="17">
        <f>(SUMIFS(EUROSTAT_VBE_IND_2005!E$7:E$883,EUROSTAT_VBE_IND_2005!$B$7:$B$883,$D413,EUROSTAT_VBE_IND_2005!$C$7:$C$883,"*"&amp;RIGHT($A413,3)&amp;"*",EUROSTAT_VBE_IND_2005!$D$7:$D$883,"323*"))/1000+(SUMIFS(EUROSTAT_VBE_IND_2005!E$7:E$883,EUROSTAT_VBE_IND_2005!$B$7:$B$883,$D413,EUROSTAT_VBE_IND_2005!$C$7:$C$883,"*"&amp;RIGHT($A413,3)&amp;"*",EUROSTAT_VBE_IND_2005!$D$7:$D$883,"324*"))/1000+(SUMIFS(EUROSTAT_VBE_IND_2005!E$7:E$883,EUROSTAT_VBE_IND_2005!$B$7:$B$883,$D413,EUROSTAT_VBE_IND_2005!$C$7:$C$883,"*"&amp;RIGHT($A413,3)&amp;"*",EUROSTAT_VBE_IND_2005!$D$7:$D$883,"3260*"))/1000</f>
        <v>0.257</v>
      </c>
      <c r="H413" s="17">
        <f>(SUMIFS(EUROSTAT_VBE_IND_2005!F$7:F$883,EUROSTAT_VBE_IND_2005!$B$7:$B$883,$D413,EUROSTAT_VBE_IND_2005!$C$7:$C$883,"*"&amp;RIGHT($A413,3)&amp;"*",EUROSTAT_VBE_IND_2005!$D$7:$D$883,"323*"))/1000+(SUMIFS(EUROSTAT_VBE_IND_2005!F$7:F$883,EUROSTAT_VBE_IND_2005!$B$7:$B$883,$D413,EUROSTAT_VBE_IND_2005!$C$7:$C$883,"*"&amp;RIGHT($A413,3)&amp;"*",EUROSTAT_VBE_IND_2005!$D$7:$D$883,"324*"))/1000+(SUMIFS(EUROSTAT_VBE_IND_2005!F$7:F$883,EUROSTAT_VBE_IND_2005!$B$7:$B$883,$D413,EUROSTAT_VBE_IND_2005!$C$7:$C$883,"*"&amp;RIGHT($A413,3)&amp;"*",EUROSTAT_VBE_IND_2005!$D$7:$D$883,"3260*"))/1000</f>
        <v>7.036</v>
      </c>
      <c r="I413" s="17">
        <f>(SUMIFS(EUROSTAT_VBE_IND_2005!G$7:G$883,EUROSTAT_VBE_IND_2005!$B$7:$B$883,$D413,EUROSTAT_VBE_IND_2005!$C$7:$C$883,"*"&amp;RIGHT($A413,3)&amp;"*",EUROSTAT_VBE_IND_2005!$D$7:$D$883,"323*"))/1000+(SUMIFS(EUROSTAT_VBE_IND_2005!G$7:G$883,EUROSTAT_VBE_IND_2005!$B$7:$B$883,$D413,EUROSTAT_VBE_IND_2005!$C$7:$C$883,"*"&amp;RIGHT($A413,3)&amp;"*",EUROSTAT_VBE_IND_2005!$D$7:$D$883,"324*"))/1000+(SUMIFS(EUROSTAT_VBE_IND_2005!G$7:G$883,EUROSTAT_VBE_IND_2005!$B$7:$B$883,$D413,EUROSTAT_VBE_IND_2005!$C$7:$C$883,"*"&amp;RIGHT($A413,3)&amp;"*",EUROSTAT_VBE_IND_2005!$D$7:$D$883,"3260*"))/1000</f>
        <v>0.086</v>
      </c>
      <c r="J413" s="198"/>
      <c r="K413" s="17">
        <f>(SUMIFS(EUROSTAT_VBE_IND_2005!H$7:H$883,EUROSTAT_VBE_IND_2005!$B$7:$B$883,$D413,EUROSTAT_VBE_IND_2005!$C$7:$C$883,"*"&amp;RIGHT($A413,3)&amp;"*",EUROSTAT_VBE_IND_2005!$D$7:$D$883,"323*"))/1000+(SUMIFS(EUROSTAT_VBE_IND_2005!H$7:H$883,EUROSTAT_VBE_IND_2005!$B$7:$B$883,$D413,EUROSTAT_VBE_IND_2005!$C$7:$C$883,"*"&amp;RIGHT($A413,3)&amp;"*",EUROSTAT_VBE_IND_2005!$D$7:$D$883,"324*"))/1000+(SUMIFS(EUROSTAT_VBE_IND_2005!H$7:H$883,EUROSTAT_VBE_IND_2005!$B$7:$B$883,$D413,EUROSTAT_VBE_IND_2005!$C$7:$C$883,"*"&amp;RIGHT($A413,3)&amp;"*",EUROSTAT_VBE_IND_2005!$D$7:$D$883,"3260*"))/1000</f>
        <v>2.145</v>
      </c>
      <c r="L413" s="17">
        <f>(SUMIFS(EUROSTAT_VBE_IND_2005!I$7:I$883,EUROSTAT_VBE_IND_2005!$B$7:$B$883,$D413,EUROSTAT_VBE_IND_2005!$C$7:$C$883,"*"&amp;RIGHT($A413,3)&amp;"*",EUROSTAT_VBE_IND_2005!$D$7:$D$883,"323*"))/1000+(SUMIFS(EUROSTAT_VBE_IND_2005!I$7:I$883,EUROSTAT_VBE_IND_2005!$B$7:$B$883,$D413,EUROSTAT_VBE_IND_2005!$C$7:$C$883,"*"&amp;RIGHT($A413,3)&amp;"*",EUROSTAT_VBE_IND_2005!$D$7:$D$883,"324*"))/1000+(SUMIFS(EUROSTAT_VBE_IND_2005!I$7:I$883,EUROSTAT_VBE_IND_2005!$B$7:$B$883,$D413,EUROSTAT_VBE_IND_2005!$C$7:$C$883,"*"&amp;RIGHT($A413,3)&amp;"*",EUROSTAT_VBE_IND_2005!$D$7:$D$883,"3260*"))/1000</f>
        <v>0.335</v>
      </c>
      <c r="M413" s="17">
        <f>(SUMIFS(EUROSTAT_VBE_IND_2005!J$7:J$883,EUROSTAT_VBE_IND_2005!$B$7:$B$883,$D413,EUROSTAT_VBE_IND_2005!$C$7:$C$883,"*"&amp;RIGHT($A413,3)&amp;"*",EUROSTAT_VBE_IND_2005!$D$7:$D$883,"323*"))/1000+(SUMIFS(EUROSTAT_VBE_IND_2005!J$7:J$883,EUROSTAT_VBE_IND_2005!$B$7:$B$883,$D413,EUROSTAT_VBE_IND_2005!$C$7:$C$883,"*"&amp;RIGHT($A413,3)&amp;"*",EUROSTAT_VBE_IND_2005!$D$7:$D$883,"324*"))/1000+(SUMIFS(EUROSTAT_VBE_IND_2005!J$7:J$883,EUROSTAT_VBE_IND_2005!$B$7:$B$883,$D413,EUROSTAT_VBE_IND_2005!$C$7:$C$883,"*"&amp;RIGHT($A413,3)&amp;"*",EUROSTAT_VBE_IND_2005!$D$7:$D$883,"3260*"))/1000</f>
        <v>8.275</v>
      </c>
      <c r="N413" s="17">
        <f>(SUMIFS(EUROSTAT_VBE_IND_2005!K$7:K$883,EUROSTAT_VBE_IND_2005!$B$7:$B$883,$D413,EUROSTAT_VBE_IND_2005!$C$7:$C$883,"*"&amp;RIGHT($A413,3)&amp;"*",EUROSTAT_VBE_IND_2005!$D$7:$D$883,"323*"))/1000+(SUMIFS(EUROSTAT_VBE_IND_2005!K$7:K$883,EUROSTAT_VBE_IND_2005!$B$7:$B$883,$D413,EUROSTAT_VBE_IND_2005!$C$7:$C$883,"*"&amp;RIGHT($A413,3)&amp;"*",EUROSTAT_VBE_IND_2005!$D$7:$D$883,"324*"))/1000+(SUMIFS(EUROSTAT_VBE_IND_2005!K$7:K$883,EUROSTAT_VBE_IND_2005!$B$7:$B$883,$D413,EUROSTAT_VBE_IND_2005!$C$7:$C$883,"*"&amp;RIGHT($A413,3)&amp;"*",EUROSTAT_VBE_IND_2005!$D$7:$D$883,"3260*"))/1000</f>
        <v>0.944</v>
      </c>
      <c r="O413" s="17">
        <f>(SUMIFS(EUROSTAT_VBE_IND_2005!L$7:L$883,EUROSTAT_VBE_IND_2005!$B$7:$B$883,$D413,EUROSTAT_VBE_IND_2005!$C$7:$C$883,"*"&amp;RIGHT($A413,3)&amp;"*",EUROSTAT_VBE_IND_2005!$D$7:$D$883,"323*"))/1000+(SUMIFS(EUROSTAT_VBE_IND_2005!L$7:L$883,EUROSTAT_VBE_IND_2005!$B$7:$B$883,$D413,EUROSTAT_VBE_IND_2005!$C$7:$C$883,"*"&amp;RIGHT($A413,3)&amp;"*",EUROSTAT_VBE_IND_2005!$D$7:$D$883,"324*"))/1000+(SUMIFS(EUROSTAT_VBE_IND_2005!L$7:L$883,EUROSTAT_VBE_IND_2005!$B$7:$B$883,$D413,EUROSTAT_VBE_IND_2005!$C$7:$C$883,"*"&amp;RIGHT($A413,3)&amp;"*",EUROSTAT_VBE_IND_2005!$D$7:$D$883,"3260*"))/1000</f>
        <v>0.129</v>
      </c>
      <c r="P413" s="17">
        <f>(SUMIFS(EUROSTAT_VBE_IND_2005!M$7:M$883,EUROSTAT_VBE_IND_2005!$B$7:$B$883,$D413,EUROSTAT_VBE_IND_2005!$C$7:$C$883,"*"&amp;RIGHT($A413,3)&amp;"*",EUROSTAT_VBE_IND_2005!$D$7:$D$883,"323*"))/1000+(SUMIFS(EUROSTAT_VBE_IND_2005!M$7:M$883,EUROSTAT_VBE_IND_2005!$B$7:$B$883,$D413,EUROSTAT_VBE_IND_2005!$C$7:$C$883,"*"&amp;RIGHT($A413,3)&amp;"*",EUROSTAT_VBE_IND_2005!$D$7:$D$883,"324*"))/1000+(SUMIFS(EUROSTAT_VBE_IND_2005!M$7:M$883,EUROSTAT_VBE_IND_2005!$B$7:$B$883,$D413,EUROSTAT_VBE_IND_2005!$C$7:$C$883,"*"&amp;RIGHT($A413,3)&amp;"*",EUROSTAT_VBE_IND_2005!$D$7:$D$883,"3260*"))/1000</f>
        <v>8.495</v>
      </c>
      <c r="Q413" s="17">
        <f>(SUMIFS(EUROSTAT_VBE_IND_2005!N$7:N$883,EUROSTAT_VBE_IND_2005!$B$7:$B$883,$D413,EUROSTAT_VBE_IND_2005!$C$7:$C$883,"*"&amp;RIGHT($A413,3)&amp;"*",EUROSTAT_VBE_IND_2005!$D$7:$D$883,"323*"))/1000+(SUMIFS(EUROSTAT_VBE_IND_2005!N$7:N$883,EUROSTAT_VBE_IND_2005!$B$7:$B$883,$D413,EUROSTAT_VBE_IND_2005!$C$7:$C$883,"*"&amp;RIGHT($A413,3)&amp;"*",EUROSTAT_VBE_IND_2005!$D$7:$D$883,"324*"))/1000+(SUMIFS(EUROSTAT_VBE_IND_2005!N$7:N$883,EUROSTAT_VBE_IND_2005!$B$7:$B$883,$D413,EUROSTAT_VBE_IND_2005!$C$7:$C$883,"*"&amp;RIGHT($A413,3)&amp;"*",EUROSTAT_VBE_IND_2005!$D$7:$D$883,"3260*"))/1000</f>
        <v>7.465</v>
      </c>
      <c r="R413" s="17">
        <f>(SUMIFS(EUROSTAT_VBE_IND_2005!O$7:O$883,EUROSTAT_VBE_IND_2005!$B$7:$B$883,$D413,EUROSTAT_VBE_IND_2005!$C$7:$C$883,"*"&amp;RIGHT($A413,3)&amp;"*",EUROSTAT_VBE_IND_2005!$D$7:$D$883,"323*"))/1000+(SUMIFS(EUROSTAT_VBE_IND_2005!O$7:O$883,EUROSTAT_VBE_IND_2005!$B$7:$B$883,$D413,EUROSTAT_VBE_IND_2005!$C$7:$C$883,"*"&amp;RIGHT($A413,3)&amp;"*",EUROSTAT_VBE_IND_2005!$D$7:$D$883,"324*"))/1000+(SUMIFS(EUROSTAT_VBE_IND_2005!O$7:O$883,EUROSTAT_VBE_IND_2005!$B$7:$B$883,$D413,EUROSTAT_VBE_IND_2005!$C$7:$C$883,"*"&amp;RIGHT($A413,3)&amp;"*",EUROSTAT_VBE_IND_2005!$D$7:$D$883,"3260*"))/1000</f>
        <v>1.327</v>
      </c>
      <c r="S413" s="17">
        <f>(SUMIFS(EUROSTAT_VBE_IND_2005!P$7:P$883,EUROSTAT_VBE_IND_2005!$B$7:$B$883,$D413,EUROSTAT_VBE_IND_2005!$C$7:$C$883,"*"&amp;RIGHT($A413,3)&amp;"*",EUROSTAT_VBE_IND_2005!$D$7:$D$883,"323*"))/1000+(SUMIFS(EUROSTAT_VBE_IND_2005!P$7:P$883,EUROSTAT_VBE_IND_2005!$B$7:$B$883,$D413,EUROSTAT_VBE_IND_2005!$C$7:$C$883,"*"&amp;RIGHT($A413,3)&amp;"*",EUROSTAT_VBE_IND_2005!$D$7:$D$883,"324*"))/1000+(SUMIFS(EUROSTAT_VBE_IND_2005!P$7:P$883,EUROSTAT_VBE_IND_2005!$B$7:$B$883,$D413,EUROSTAT_VBE_IND_2005!$C$7:$C$883,"*"&amp;RIGHT($A413,3)&amp;"*",EUROSTAT_VBE_IND_2005!$D$7:$D$883,"3260*"))/1000</f>
        <v>1.673</v>
      </c>
      <c r="T413" s="17">
        <f>(SUMIFS(EUROSTAT_VBE_IND_2005!Q$7:Q$883,EUROSTAT_VBE_IND_2005!$B$7:$B$883,$D413,EUROSTAT_VBE_IND_2005!$C$7:$C$883,"*"&amp;RIGHT($A413,3)&amp;"*",EUROSTAT_VBE_IND_2005!$D$7:$D$883,"323*"))/1000+(SUMIFS(EUROSTAT_VBE_IND_2005!Q$7:Q$883,EUROSTAT_VBE_IND_2005!$B$7:$B$883,$D413,EUROSTAT_VBE_IND_2005!$C$7:$C$883,"*"&amp;RIGHT($A413,3)&amp;"*",EUROSTAT_VBE_IND_2005!$D$7:$D$883,"324*"))/1000+(SUMIFS(EUROSTAT_VBE_IND_2005!Q$7:Q$883,EUROSTAT_VBE_IND_2005!$B$7:$B$883,$D413,EUROSTAT_VBE_IND_2005!$C$7:$C$883,"*"&amp;RIGHT($A413,3)&amp;"*",EUROSTAT_VBE_IND_2005!$D$7:$D$883,"3260*"))/1000</f>
        <v>0.043</v>
      </c>
      <c r="U413" s="17">
        <f>(SUMIFS(EUROSTAT_VBE_IND_2005!R$7:R$883,EUROSTAT_VBE_IND_2005!$B$7:$B$883,$D413,EUROSTAT_VBE_IND_2005!$C$7:$C$883,"*"&amp;RIGHT($A413,3)&amp;"*",EUROSTAT_VBE_IND_2005!$D$7:$D$883,"323*"))/1000+(SUMIFS(EUROSTAT_VBE_IND_2005!R$7:R$883,EUROSTAT_VBE_IND_2005!$B$7:$B$883,$D413,EUROSTAT_VBE_IND_2005!$C$7:$C$883,"*"&amp;RIGHT($A413,3)&amp;"*",EUROSTAT_VBE_IND_2005!$D$7:$D$883,"324*"))/1000+(SUMIFS(EUROSTAT_VBE_IND_2005!R$7:R$883,EUROSTAT_VBE_IND_2005!$B$7:$B$883,$D413,EUROSTAT_VBE_IND_2005!$C$7:$C$883,"*"&amp;RIGHT($A413,3)&amp;"*",EUROSTAT_VBE_IND_2005!$D$7:$D$883,"3260*"))/1000</f>
        <v>0</v>
      </c>
      <c r="V413" s="17">
        <f>(SUMIFS(EUROSTAT_VBE_IND_2005!S$7:S$883,EUROSTAT_VBE_IND_2005!$B$7:$B$883,$D413,EUROSTAT_VBE_IND_2005!$C$7:$C$883,"*"&amp;RIGHT($A413,3)&amp;"*",EUROSTAT_VBE_IND_2005!$D$7:$D$883,"323*"))/1000+(SUMIFS(EUROSTAT_VBE_IND_2005!S$7:S$883,EUROSTAT_VBE_IND_2005!$B$7:$B$883,$D413,EUROSTAT_VBE_IND_2005!$C$7:$C$883,"*"&amp;RIGHT($A413,3)&amp;"*",EUROSTAT_VBE_IND_2005!$D$7:$D$883,"324*"))/1000+(SUMIFS(EUROSTAT_VBE_IND_2005!S$7:S$883,EUROSTAT_VBE_IND_2005!$B$7:$B$883,$D413,EUROSTAT_VBE_IND_2005!$C$7:$C$883,"*"&amp;RIGHT($A413,3)&amp;"*",EUROSTAT_VBE_IND_2005!$D$7:$D$883,"3260*"))/1000</f>
        <v>0.615</v>
      </c>
      <c r="W413" s="17">
        <f>(SUMIFS(EUROSTAT_VBE_IND_2005!T$7:T$883,EUROSTAT_VBE_IND_2005!$B$7:$B$883,$D413,EUROSTAT_VBE_IND_2005!$C$7:$C$883,"*"&amp;RIGHT($A413,3)&amp;"*",EUROSTAT_VBE_IND_2005!$D$7:$D$883,"323*"))/1000+(SUMIFS(EUROSTAT_VBE_IND_2005!T$7:T$883,EUROSTAT_VBE_IND_2005!$B$7:$B$883,$D413,EUROSTAT_VBE_IND_2005!$C$7:$C$883,"*"&amp;RIGHT($A413,3)&amp;"*",EUROSTAT_VBE_IND_2005!$D$7:$D$883,"324*"))/1000+(SUMIFS(EUROSTAT_VBE_IND_2005!T$7:T$883,EUROSTAT_VBE_IND_2005!$B$7:$B$883,$D413,EUROSTAT_VBE_IND_2005!$C$7:$C$883,"*"&amp;RIGHT($A413,3)&amp;"*",EUROSTAT_VBE_IND_2005!$D$7:$D$883,"3260*"))/1000</f>
        <v>0</v>
      </c>
      <c r="X413" s="17">
        <f>(SUMIFS(EUROSTAT_VBE_IND_2005!U$7:U$883,EUROSTAT_VBE_IND_2005!$B$7:$B$883,$D413,EUROSTAT_VBE_IND_2005!$C$7:$C$883,"*"&amp;RIGHT($A413,3)&amp;"*",EUROSTAT_VBE_IND_2005!$D$7:$D$883,"323*"))/1000+(SUMIFS(EUROSTAT_VBE_IND_2005!U$7:U$883,EUROSTAT_VBE_IND_2005!$B$7:$B$883,$D413,EUROSTAT_VBE_IND_2005!$C$7:$C$883,"*"&amp;RIGHT($A413,3)&amp;"*",EUROSTAT_VBE_IND_2005!$D$7:$D$883,"324*"))/1000+(SUMIFS(EUROSTAT_VBE_IND_2005!U$7:U$883,EUROSTAT_VBE_IND_2005!$B$7:$B$883,$D413,EUROSTAT_VBE_IND_2005!$C$7:$C$883,"*"&amp;RIGHT($A413,3)&amp;"*",EUROSTAT_VBE_IND_2005!$D$7:$D$883,"3260*"))/1000</f>
        <v>1.917</v>
      </c>
      <c r="Y413" s="17">
        <f>(SUMIFS(EUROSTAT_VBE_IND_2005!V$7:V$883,EUROSTAT_VBE_IND_2005!$B$7:$B$883,$D413,EUROSTAT_VBE_IND_2005!$C$7:$C$883,"*"&amp;RIGHT($A413,3)&amp;"*",EUROSTAT_VBE_IND_2005!$D$7:$D$883,"323*"))/1000+(SUMIFS(EUROSTAT_VBE_IND_2005!V$7:V$883,EUROSTAT_VBE_IND_2005!$B$7:$B$883,$D413,EUROSTAT_VBE_IND_2005!$C$7:$C$883,"*"&amp;RIGHT($A413,3)&amp;"*",EUROSTAT_VBE_IND_2005!$D$7:$D$883,"324*"))/1000+(SUMIFS(EUROSTAT_VBE_IND_2005!V$7:V$883,EUROSTAT_VBE_IND_2005!$B$7:$B$883,$D413,EUROSTAT_VBE_IND_2005!$C$7:$C$883,"*"&amp;RIGHT($A413,3)&amp;"*",EUROSTAT_VBE_IND_2005!$D$7:$D$883,"3260*"))/1000</f>
        <v>0.086</v>
      </c>
      <c r="Z413" s="17">
        <f>(SUMIFS(EUROSTAT_VBE_IND_2005!W$7:W$883,EUROSTAT_VBE_IND_2005!$B$7:$B$883,$D413,EUROSTAT_VBE_IND_2005!$C$7:$C$883,"*"&amp;RIGHT($A413,3)&amp;"*",EUROSTAT_VBE_IND_2005!$D$7:$D$883,"323*"))/1000+(SUMIFS(EUROSTAT_VBE_IND_2005!W$7:W$883,EUROSTAT_VBE_IND_2005!$B$7:$B$883,$D413,EUROSTAT_VBE_IND_2005!$C$7:$C$883,"*"&amp;RIGHT($A413,3)&amp;"*",EUROSTAT_VBE_IND_2005!$D$7:$D$883,"324*"))/1000+(SUMIFS(EUROSTAT_VBE_IND_2005!W$7:W$883,EUROSTAT_VBE_IND_2005!$B$7:$B$883,$D413,EUROSTAT_VBE_IND_2005!$C$7:$C$883,"*"&amp;RIGHT($A413,3)&amp;"*",EUROSTAT_VBE_IND_2005!$D$7:$D$883,"3260*"))/1000</f>
        <v>0.128</v>
      </c>
      <c r="AA413" s="17">
        <f>(SUMIFS(EUROSTAT_VBE_IND_2005!X$7:X$883,EUROSTAT_VBE_IND_2005!$B$7:$B$883,$D413,EUROSTAT_VBE_IND_2005!$C$7:$C$883,"*"&amp;RIGHT($A413,3)&amp;"*",EUROSTAT_VBE_IND_2005!$D$7:$D$883,"323*"))/1000+(SUMIFS(EUROSTAT_VBE_IND_2005!X$7:X$883,EUROSTAT_VBE_IND_2005!$B$7:$B$883,$D413,EUROSTAT_VBE_IND_2005!$C$7:$C$883,"*"&amp;RIGHT($A413,3)&amp;"*",EUROSTAT_VBE_IND_2005!$D$7:$D$883,"324*"))/1000+(SUMIFS(EUROSTAT_VBE_IND_2005!X$7:X$883,EUROSTAT_VBE_IND_2005!$B$7:$B$883,$D413,EUROSTAT_VBE_IND_2005!$C$7:$C$883,"*"&amp;RIGHT($A413,3)&amp;"*",EUROSTAT_VBE_IND_2005!$D$7:$D$883,"3260*"))/1000</f>
        <v>0.042</v>
      </c>
      <c r="AB413" s="17">
        <f>(SUMIFS(EUROSTAT_VBE_IND_2005!AA$7:AA$883,EUROSTAT_VBE_IND_2005!$B$7:$B$883,$D413,EUROSTAT_VBE_IND_2005!$C$7:$C$883,"*"&amp;RIGHT($A413,3)&amp;"*",EUROSTAT_VBE_IND_2005!$D$7:$D$883,"323*"))/1000+(SUMIFS(EUROSTAT_VBE_IND_2005!AA$7:AA$883,EUROSTAT_VBE_IND_2005!$B$7:$B$883,$D413,EUROSTAT_VBE_IND_2005!$C$7:$C$883,"*"&amp;RIGHT($A413,3)&amp;"*",EUROSTAT_VBE_IND_2005!$D$7:$D$883,"324*"))/1000+(SUMIFS(EUROSTAT_VBE_IND_2005!AA$7:AA$883,EUROSTAT_VBE_IND_2005!$B$7:$B$883,$D413,EUROSTAT_VBE_IND_2005!$C$7:$C$883,"*"&amp;RIGHT($A413,3)&amp;"*",EUROSTAT_VBE_IND_2005!$D$7:$D$883,"3260*"))/1000</f>
        <v>0</v>
      </c>
      <c r="AC413" s="17">
        <f>(SUMIFS(EUROSTAT_VBE_IND_2005!AB$7:AB$883,EUROSTAT_VBE_IND_2005!$B$7:$B$883,$D413,EUROSTAT_VBE_IND_2005!$C$7:$C$883,"*"&amp;RIGHT($A413,3)&amp;"*",EUROSTAT_VBE_IND_2005!$D$7:$D$883,"323*"))/1000+(SUMIFS(EUROSTAT_VBE_IND_2005!AB$7:AB$883,EUROSTAT_VBE_IND_2005!$B$7:$B$883,$D413,EUROSTAT_VBE_IND_2005!$C$7:$C$883,"*"&amp;RIGHT($A413,3)&amp;"*",EUROSTAT_VBE_IND_2005!$D$7:$D$883,"324*"))/1000+(SUMIFS(EUROSTAT_VBE_IND_2005!AB$7:AB$883,EUROSTAT_VBE_IND_2005!$B$7:$B$883,$D413,EUROSTAT_VBE_IND_2005!$C$7:$C$883,"*"&amp;RIGHT($A413,3)&amp;"*",EUROSTAT_VBE_IND_2005!$D$7:$D$883,"3260*"))/1000</f>
        <v>0.129</v>
      </c>
      <c r="AD413" s="17">
        <f>(SUMIFS(EUROSTAT_VBE_IND_2005!AC$7:AC$883,EUROSTAT_VBE_IND_2005!$B$7:$B$883,$D413,EUROSTAT_VBE_IND_2005!$C$7:$C$883,"*"&amp;RIGHT($A413,3)&amp;"*",EUROSTAT_VBE_IND_2005!$D$7:$D$883,"323*"))/1000+(SUMIFS(EUROSTAT_VBE_IND_2005!AC$7:AC$883,EUROSTAT_VBE_IND_2005!$B$7:$B$883,$D413,EUROSTAT_VBE_IND_2005!$C$7:$C$883,"*"&amp;RIGHT($A413,3)&amp;"*",EUROSTAT_VBE_IND_2005!$D$7:$D$883,"324*"))/1000+(SUMIFS(EUROSTAT_VBE_IND_2005!AC$7:AC$883,EUROSTAT_VBE_IND_2005!$B$7:$B$883,$D413,EUROSTAT_VBE_IND_2005!$C$7:$C$883,"*"&amp;RIGHT($A413,3)&amp;"*",EUROSTAT_VBE_IND_2005!$D$7:$D$883,"3260*"))/1000</f>
        <v>0.129</v>
      </c>
      <c r="AE413" s="17">
        <f>(SUMIFS(EUROSTAT_VBE_IND_2005!AD$7:AD$883,EUROSTAT_VBE_IND_2005!$B$7:$B$883,$D413,EUROSTAT_VBE_IND_2005!$C$7:$C$883,"*"&amp;RIGHT($A413,3)&amp;"*",EUROSTAT_VBE_IND_2005!$D$7:$D$883,"323*"))/1000+(SUMIFS(EUROSTAT_VBE_IND_2005!AD$7:AD$883,EUROSTAT_VBE_IND_2005!$B$7:$B$883,$D413,EUROSTAT_VBE_IND_2005!$C$7:$C$883,"*"&amp;RIGHT($A413,3)&amp;"*",EUROSTAT_VBE_IND_2005!$D$7:$D$883,"324*"))/1000+(SUMIFS(EUROSTAT_VBE_IND_2005!AD$7:AD$883,EUROSTAT_VBE_IND_2005!$B$7:$B$883,$D413,EUROSTAT_VBE_IND_2005!$C$7:$C$883,"*"&amp;RIGHT($A413,3)&amp;"*",EUROSTAT_VBE_IND_2005!$D$7:$D$883,"3260*"))/1000</f>
        <v>1.375</v>
      </c>
      <c r="AF413" s="17">
        <f>(SUMIFS(EUROSTAT_VBE_IND_2005!AE$7:AE$883,EUROSTAT_VBE_IND_2005!$B$7:$B$883,$D413,EUROSTAT_VBE_IND_2005!$C$7:$C$883,"*"&amp;RIGHT($A413,3)&amp;"*",EUROSTAT_VBE_IND_2005!$D$7:$D$883,"323*"))/1000+(SUMIFS(EUROSTAT_VBE_IND_2005!AE$7:AE$883,EUROSTAT_VBE_IND_2005!$B$7:$B$883,$D413,EUROSTAT_VBE_IND_2005!$C$7:$C$883,"*"&amp;RIGHT($A413,3)&amp;"*",EUROSTAT_VBE_IND_2005!$D$7:$D$883,"324*"))/1000+(SUMIFS(EUROSTAT_VBE_IND_2005!AE$7:AE$883,EUROSTAT_VBE_IND_2005!$B$7:$B$883,$D413,EUROSTAT_VBE_IND_2005!$C$7:$C$883,"*"&amp;RIGHT($A413,3)&amp;"*",EUROSTAT_VBE_IND_2005!$D$7:$D$883,"3260*"))/1000</f>
        <v>0</v>
      </c>
      <c r="AG413" s="17">
        <f>(SUMIFS(EUROSTAT_VBE_IND_2005!AF$7:AF$883,EUROSTAT_VBE_IND_2005!$B$7:$B$883,$D413,EUROSTAT_VBE_IND_2005!$C$7:$C$883,"*"&amp;RIGHT($A413,3)&amp;"*",EUROSTAT_VBE_IND_2005!$D$7:$D$883,"323*"))/1000+(SUMIFS(EUROSTAT_VBE_IND_2005!AF$7:AF$883,EUROSTAT_VBE_IND_2005!$B$7:$B$883,$D413,EUROSTAT_VBE_IND_2005!$C$7:$C$883,"*"&amp;RIGHT($A413,3)&amp;"*",EUROSTAT_VBE_IND_2005!$D$7:$D$883,"324*"))/1000+(SUMIFS(EUROSTAT_VBE_IND_2005!AF$7:AF$883,EUROSTAT_VBE_IND_2005!$B$7:$B$883,$D413,EUROSTAT_VBE_IND_2005!$C$7:$C$883,"*"&amp;RIGHT($A413,3)&amp;"*",EUROSTAT_VBE_IND_2005!$D$7:$D$883,"3260*"))/1000</f>
        <v>3.434</v>
      </c>
      <c r="AH413" s="17">
        <f>(SUMIFS(EUROSTAT_VBE_IND_2005!AH$7:AH$883,EUROSTAT_VBE_IND_2005!$B$7:$B$883,$D413,EUROSTAT_VBE_IND_2005!$C$7:$C$883,"*"&amp;RIGHT($A413,3)&amp;"*",EUROSTAT_VBE_IND_2005!$D$7:$D$883,"323*"))/1000+(SUMIFS(EUROSTAT_VBE_IND_2005!AH$7:AH$883,EUROSTAT_VBE_IND_2005!$B$7:$B$883,$D413,EUROSTAT_VBE_IND_2005!$C$7:$C$883,"*"&amp;RIGHT($A413,3)&amp;"*",EUROSTAT_VBE_IND_2005!$D$7:$D$883,"324*"))/1000+(SUMIFS(EUROSTAT_VBE_IND_2005!AH$7:AH$883,EUROSTAT_VBE_IND_2005!$B$7:$B$883,$D413,EUROSTAT_VBE_IND_2005!$C$7:$C$883,"*"&amp;RIGHT($A413,3)&amp;"*",EUROSTAT_VBE_IND_2005!$D$7:$D$883,"3260*"))/1000</f>
        <v>5.019</v>
      </c>
      <c r="AI413" s="17">
        <f>(SUMIFS(EUROSTAT_VBE_IND_2005!AI$7:AI$883,EUROSTAT_VBE_IND_2005!$B$7:$B$883,$D413,EUROSTAT_VBE_IND_2005!$C$7:$C$883,"*"&amp;RIGHT($A413,3)&amp;"*",EUROSTAT_VBE_IND_2005!$D$7:$D$883,"323*"))/1000+(SUMIFS(EUROSTAT_VBE_IND_2005!AI$7:AI$883,EUROSTAT_VBE_IND_2005!$B$7:$B$883,$D413,EUROSTAT_VBE_IND_2005!$C$7:$C$883,"*"&amp;RIGHT($A413,3)&amp;"*",EUROSTAT_VBE_IND_2005!$D$7:$D$883,"324*"))/1000+(SUMIFS(EUROSTAT_VBE_IND_2005!AI$7:AI$883,EUROSTAT_VBE_IND_2005!$B$7:$B$883,$D413,EUROSTAT_VBE_IND_2005!$C$7:$C$883,"*"&amp;RIGHT($A413,3)&amp;"*",EUROSTAT_VBE_IND_2005!$D$7:$D$883,"3260*"))/1000</f>
        <v>0.257</v>
      </c>
      <c r="AJ413" s="17">
        <f>(SUMIFS(EUROSTAT_VBE_IND_2005!AJ$7:AJ$883,EUROSTAT_VBE_IND_2005!$B$7:$B$883,$D413,EUROSTAT_VBE_IND_2005!$C$7:$C$883,"*"&amp;RIGHT($A413,3)&amp;"*",EUROSTAT_VBE_IND_2005!$D$7:$D$883,"323*"))/1000+(SUMIFS(EUROSTAT_VBE_IND_2005!AJ$7:AJ$883,EUROSTAT_VBE_IND_2005!$B$7:$B$883,$D413,EUROSTAT_VBE_IND_2005!$C$7:$C$883,"*"&amp;RIGHT($A413,3)&amp;"*",EUROSTAT_VBE_IND_2005!$D$7:$D$883,"324*"))/1000+(SUMIFS(EUROSTAT_VBE_IND_2005!AJ$7:AJ$883,EUROSTAT_VBE_IND_2005!$B$7:$B$883,$D413,EUROSTAT_VBE_IND_2005!$C$7:$C$883,"*"&amp;RIGHT($A413,3)&amp;"*",EUROSTAT_VBE_IND_2005!$D$7:$D$883,"3260*"))/1000</f>
        <v>0.086</v>
      </c>
      <c r="AK413" s="17">
        <f>(SUMIFS(EUROSTAT_VBE_IND_2005!AK$7:AK$883,EUROSTAT_VBE_IND_2005!$B$7:$B$883,$D413,EUROSTAT_VBE_IND_2005!$C$7:$C$883,"*"&amp;RIGHT($A413,3)&amp;"*",EUROSTAT_VBE_IND_2005!$D$7:$D$883,"323*"))/1000+(SUMIFS(EUROSTAT_VBE_IND_2005!AK$7:AK$883,EUROSTAT_VBE_IND_2005!$B$7:$B$883,$D413,EUROSTAT_VBE_IND_2005!$C$7:$C$883,"*"&amp;RIGHT($A413,3)&amp;"*",EUROSTAT_VBE_IND_2005!$D$7:$D$883,"324*"))/1000+(SUMIFS(EUROSTAT_VBE_IND_2005!AK$7:AK$883,EUROSTAT_VBE_IND_2005!$B$7:$B$883,$D413,EUROSTAT_VBE_IND_2005!$C$7:$C$883,"*"&amp;RIGHT($A413,3)&amp;"*",EUROSTAT_VBE_IND_2005!$D$7:$D$883,"3260*"))/1000</f>
        <v>141.446</v>
      </c>
      <c r="AL413" s="198"/>
      <c r="AM413" s="198"/>
      <c r="AN413" s="198"/>
      <c r="AO413" s="17">
        <f>(SUMIFS(EUROSTAT_VBE_IND_2005!Y$7:Y$883,EUROSTAT_VBE_IND_2005!$B$7:$B$883,$D413,EUROSTAT_VBE_IND_2005!$C$7:$C$883,"*"&amp;RIGHT($A413,3)&amp;"*",EUROSTAT_VBE_IND_2005!$D$7:$D$883,"323*"))/1000+(SUMIFS(EUROSTAT_VBE_IND_2005!Y$7:Y$883,EUROSTAT_VBE_IND_2005!$B$7:$B$883,$D413,EUROSTAT_VBE_IND_2005!$C$7:$C$883,"*"&amp;RIGHT($A413,3)&amp;"*",EUROSTAT_VBE_IND_2005!$D$7:$D$883,"324*"))/1000+(SUMIFS(EUROSTAT_VBE_IND_2005!Y$7:Y$883,EUROSTAT_VBE_IND_2005!$B$7:$B$883,$D413,EUROSTAT_VBE_IND_2005!$C$7:$C$883,"*"&amp;RIGHT($A413,3)&amp;"*",EUROSTAT_VBE_IND_2005!$D$7:$D$883,"3260*"))/1000</f>
        <v>0</v>
      </c>
      <c r="AP413" s="17">
        <f>(SUMIFS(EUROSTAT_VBE_IND_2005!Z$7:Z$883,EUROSTAT_VBE_IND_2005!$B$7:$B$883,$D413,EUROSTAT_VBE_IND_2005!$C$7:$C$883,"*"&amp;RIGHT($A413,3)&amp;"*",EUROSTAT_VBE_IND_2005!$D$7:$D$883,"323*"))/1000+(SUMIFS(EUROSTAT_VBE_IND_2005!Z$7:Z$883,EUROSTAT_VBE_IND_2005!$B$7:$B$883,$D413,EUROSTAT_VBE_IND_2005!$C$7:$C$883,"*"&amp;RIGHT($A413,3)&amp;"*",EUROSTAT_VBE_IND_2005!$D$7:$D$883,"324*"))/1000+(SUMIFS(EUROSTAT_VBE_IND_2005!Z$7:Z$883,EUROSTAT_VBE_IND_2005!$B$7:$B$883,$D413,EUROSTAT_VBE_IND_2005!$C$7:$C$883,"*"&amp;RIGHT($A413,3)&amp;"*",EUROSTAT_VBE_IND_2005!$D$7:$D$883,"3260*"))/1000</f>
        <v>0</v>
      </c>
      <c r="AQ413" s="17">
        <f>(SUMIFS(EUROSTAT_VBE_IND_2005!AG$7:AG$883,EUROSTAT_VBE_IND_2005!$B$7:$B$883,$D413,EUROSTAT_VBE_IND_2005!$C$7:$C$883,"*"&amp;RIGHT($A413,3)&amp;"*",EUROSTAT_VBE_IND_2005!$D$7:$D$883,"323*"))/1000+(SUMIFS(EUROSTAT_VBE_IND_2005!AG$7:AG$883,EUROSTAT_VBE_IND_2005!$B$7:$B$883,$D413,EUROSTAT_VBE_IND_2005!$C$7:$C$883,"*"&amp;RIGHT($A413,3)&amp;"*",EUROSTAT_VBE_IND_2005!$D$7:$D$883,"324*"))/1000+(SUMIFS(EUROSTAT_VBE_IND_2005!AG$7:AG$883,EUROSTAT_VBE_IND_2005!$B$7:$B$883,$D413,EUROSTAT_VBE_IND_2005!$C$7:$C$883,"*"&amp;RIGHT($A413,3)&amp;"*",EUROSTAT_VBE_IND_2005!$D$7:$D$883,"3260*"))/1000</f>
        <v>9.372</v>
      </c>
    </row>
    <row r="414" spans="1:43">
      <c r="A414" t="str">
        <f>LEFT(EUROSTAT_VBE_IND_2005!$C$681,8)</f>
        <v>B_101853</v>
      </c>
      <c r="B414" s="28" t="s">
        <v>307</v>
      </c>
      <c r="C414" t="s">
        <v>293</v>
      </c>
      <c r="D414" t="s">
        <v>55</v>
      </c>
      <c r="E414" t="s">
        <v>236</v>
      </c>
      <c r="F414" t="s">
        <v>256</v>
      </c>
      <c r="G414" s="17">
        <f>(SUMIFS(EUROSTAT_VBE_IND_2005!E$7:E$883,EUROSTAT_VBE_IND_2005!$B$7:$B$883,$D414,EUROSTAT_VBE_IND_2005!$C$7:$C$883,"*"&amp;RIGHT($A414,3)&amp;"*",EUROSTAT_VBE_IND_2005!$D$7:$D$883,"3250*"))/1000</f>
        <v>0</v>
      </c>
      <c r="H414" s="17">
        <f>(SUMIFS(EUROSTAT_VBE_IND_2005!F$7:F$883,EUROSTAT_VBE_IND_2005!$B$7:$B$883,$D414,EUROSTAT_VBE_IND_2005!$C$7:$C$883,"*"&amp;RIGHT($A414,3)&amp;"*",EUROSTAT_VBE_IND_2005!$D$7:$D$883,"3250*"))/1000</f>
        <v>0</v>
      </c>
      <c r="I414" s="17">
        <f>(SUMIFS(EUROSTAT_VBE_IND_2005!G$7:G$883,EUROSTAT_VBE_IND_2005!$B$7:$B$883,$D414,EUROSTAT_VBE_IND_2005!$C$7:$C$883,"*"&amp;RIGHT($A414,3)&amp;"*",EUROSTAT_VBE_IND_2005!$D$7:$D$883,"3250*"))/1000</f>
        <v>0</v>
      </c>
      <c r="J414" s="198"/>
      <c r="K414" s="17">
        <f>(SUMIFS(EUROSTAT_VBE_IND_2005!H$7:H$883,EUROSTAT_VBE_IND_2005!$B$7:$B$883,$D414,EUROSTAT_VBE_IND_2005!$C$7:$C$883,"*"&amp;RIGHT($A414,3)&amp;"*",EUROSTAT_VBE_IND_2005!$D$7:$D$883,"3250*"))/1000</f>
        <v>0</v>
      </c>
      <c r="L414" s="17">
        <f>(SUMIFS(EUROSTAT_VBE_IND_2005!I$7:I$883,EUROSTAT_VBE_IND_2005!$B$7:$B$883,$D414,EUROSTAT_VBE_IND_2005!$C$7:$C$883,"*"&amp;RIGHT($A414,3)&amp;"*",EUROSTAT_VBE_IND_2005!$D$7:$D$883,"3250*"))/1000</f>
        <v>0</v>
      </c>
      <c r="M414" s="17">
        <f>(SUMIFS(EUROSTAT_VBE_IND_2005!J$7:J$883,EUROSTAT_VBE_IND_2005!$B$7:$B$883,$D414,EUROSTAT_VBE_IND_2005!$C$7:$C$883,"*"&amp;RIGHT($A414,3)&amp;"*",EUROSTAT_VBE_IND_2005!$D$7:$D$883,"3250*"))/1000</f>
        <v>0</v>
      </c>
      <c r="N414" s="17">
        <f>(SUMIFS(EUROSTAT_VBE_IND_2005!K$7:K$883,EUROSTAT_VBE_IND_2005!$B$7:$B$883,$D414,EUROSTAT_VBE_IND_2005!$C$7:$C$883,"*"&amp;RIGHT($A414,3)&amp;"*",EUROSTAT_VBE_IND_2005!$D$7:$D$883,"3250*"))/1000</f>
        <v>0</v>
      </c>
      <c r="O414" s="17">
        <f>(SUMIFS(EUROSTAT_VBE_IND_2005!L$7:L$883,EUROSTAT_VBE_IND_2005!$B$7:$B$883,$D414,EUROSTAT_VBE_IND_2005!$C$7:$C$883,"*"&amp;RIGHT($A414,3)&amp;"*",EUROSTAT_VBE_IND_2005!$D$7:$D$883,"3250*"))/1000</f>
        <v>0</v>
      </c>
      <c r="P414" s="17">
        <f>(SUMIFS(EUROSTAT_VBE_IND_2005!M$7:M$883,EUROSTAT_VBE_IND_2005!$B$7:$B$883,$D414,EUROSTAT_VBE_IND_2005!$C$7:$C$883,"*"&amp;RIGHT($A414,3)&amp;"*",EUROSTAT_VBE_IND_2005!$D$7:$D$883,"3250*"))/1000</f>
        <v>0</v>
      </c>
      <c r="Q414" s="17">
        <f>(SUMIFS(EUROSTAT_VBE_IND_2005!N$7:N$883,EUROSTAT_VBE_IND_2005!$B$7:$B$883,$D414,EUROSTAT_VBE_IND_2005!$C$7:$C$883,"*"&amp;RIGHT($A414,3)&amp;"*",EUROSTAT_VBE_IND_2005!$D$7:$D$883,"3250*"))/1000</f>
        <v>0</v>
      </c>
      <c r="R414" s="17">
        <f>(SUMIFS(EUROSTAT_VBE_IND_2005!O$7:O$883,EUROSTAT_VBE_IND_2005!$B$7:$B$883,$D414,EUROSTAT_VBE_IND_2005!$C$7:$C$883,"*"&amp;RIGHT($A414,3)&amp;"*",EUROSTAT_VBE_IND_2005!$D$7:$D$883,"3250*"))/1000</f>
        <v>0</v>
      </c>
      <c r="S414" s="17">
        <f>(SUMIFS(EUROSTAT_VBE_IND_2005!P$7:P$883,EUROSTAT_VBE_IND_2005!$B$7:$B$883,$D414,EUROSTAT_VBE_IND_2005!$C$7:$C$883,"*"&amp;RIGHT($A414,3)&amp;"*",EUROSTAT_VBE_IND_2005!$D$7:$D$883,"3250*"))/1000</f>
        <v>0</v>
      </c>
      <c r="T414" s="17">
        <f>(SUMIFS(EUROSTAT_VBE_IND_2005!Q$7:Q$883,EUROSTAT_VBE_IND_2005!$B$7:$B$883,$D414,EUROSTAT_VBE_IND_2005!$C$7:$C$883,"*"&amp;RIGHT($A414,3)&amp;"*",EUROSTAT_VBE_IND_2005!$D$7:$D$883,"3250*"))/1000</f>
        <v>0</v>
      </c>
      <c r="U414" s="17">
        <f>(SUMIFS(EUROSTAT_VBE_IND_2005!R$7:R$883,EUROSTAT_VBE_IND_2005!$B$7:$B$883,$D414,EUROSTAT_VBE_IND_2005!$C$7:$C$883,"*"&amp;RIGHT($A414,3)&amp;"*",EUROSTAT_VBE_IND_2005!$D$7:$D$883,"3250*"))/1000</f>
        <v>0</v>
      </c>
      <c r="V414" s="17">
        <f>(SUMIFS(EUROSTAT_VBE_IND_2005!S$7:S$883,EUROSTAT_VBE_IND_2005!$B$7:$B$883,$D414,EUROSTAT_VBE_IND_2005!$C$7:$C$883,"*"&amp;RIGHT($A414,3)&amp;"*",EUROSTAT_VBE_IND_2005!$D$7:$D$883,"3250*"))/1000</f>
        <v>0</v>
      </c>
      <c r="W414" s="17">
        <f>(SUMIFS(EUROSTAT_VBE_IND_2005!T$7:T$883,EUROSTAT_VBE_IND_2005!$B$7:$B$883,$D414,EUROSTAT_VBE_IND_2005!$C$7:$C$883,"*"&amp;RIGHT($A414,3)&amp;"*",EUROSTAT_VBE_IND_2005!$D$7:$D$883,"3250*"))/1000</f>
        <v>0</v>
      </c>
      <c r="X414" s="17">
        <f>(SUMIFS(EUROSTAT_VBE_IND_2005!U$7:U$883,EUROSTAT_VBE_IND_2005!$B$7:$B$883,$D414,EUROSTAT_VBE_IND_2005!$C$7:$C$883,"*"&amp;RIGHT($A414,3)&amp;"*",EUROSTAT_VBE_IND_2005!$D$7:$D$883,"3250*"))/1000</f>
        <v>0</v>
      </c>
      <c r="Y414" s="17">
        <f>(SUMIFS(EUROSTAT_VBE_IND_2005!V$7:V$883,EUROSTAT_VBE_IND_2005!$B$7:$B$883,$D414,EUROSTAT_VBE_IND_2005!$C$7:$C$883,"*"&amp;RIGHT($A414,3)&amp;"*",EUROSTAT_VBE_IND_2005!$D$7:$D$883,"3250*"))/1000</f>
        <v>0</v>
      </c>
      <c r="Z414" s="17">
        <f>(SUMIFS(EUROSTAT_VBE_IND_2005!W$7:W$883,EUROSTAT_VBE_IND_2005!$B$7:$B$883,$D414,EUROSTAT_VBE_IND_2005!$C$7:$C$883,"*"&amp;RIGHT($A414,3)&amp;"*",EUROSTAT_VBE_IND_2005!$D$7:$D$883,"3250*"))/1000</f>
        <v>0</v>
      </c>
      <c r="AA414" s="17">
        <f>(SUMIFS(EUROSTAT_VBE_IND_2005!X$7:X$883,EUROSTAT_VBE_IND_2005!$B$7:$B$883,$D414,EUROSTAT_VBE_IND_2005!$C$7:$C$883,"*"&amp;RIGHT($A414,3)&amp;"*",EUROSTAT_VBE_IND_2005!$D$7:$D$883,"3250*"))/1000</f>
        <v>0</v>
      </c>
      <c r="AB414" s="17">
        <f>(SUMIFS(EUROSTAT_VBE_IND_2005!AA$7:AA$883,EUROSTAT_VBE_IND_2005!$B$7:$B$883,$D414,EUROSTAT_VBE_IND_2005!$C$7:$C$883,"*"&amp;RIGHT($A414,3)&amp;"*",EUROSTAT_VBE_IND_2005!$D$7:$D$883,"3250*"))/1000</f>
        <v>0</v>
      </c>
      <c r="AC414" s="17">
        <f>(SUMIFS(EUROSTAT_VBE_IND_2005!AB$7:AB$883,EUROSTAT_VBE_IND_2005!$B$7:$B$883,$D414,EUROSTAT_VBE_IND_2005!$C$7:$C$883,"*"&amp;RIGHT($A414,3)&amp;"*",EUROSTAT_VBE_IND_2005!$D$7:$D$883,"3250*"))/1000</f>
        <v>0</v>
      </c>
      <c r="AD414" s="17">
        <f>(SUMIFS(EUROSTAT_VBE_IND_2005!AC$7:AC$883,EUROSTAT_VBE_IND_2005!$B$7:$B$883,$D414,EUROSTAT_VBE_IND_2005!$C$7:$C$883,"*"&amp;RIGHT($A414,3)&amp;"*",EUROSTAT_VBE_IND_2005!$D$7:$D$883,"3250*"))/1000</f>
        <v>0</v>
      </c>
      <c r="AE414" s="17">
        <f>(SUMIFS(EUROSTAT_VBE_IND_2005!AD$7:AD$883,EUROSTAT_VBE_IND_2005!$B$7:$B$883,$D414,EUROSTAT_VBE_IND_2005!$C$7:$C$883,"*"&amp;RIGHT($A414,3)&amp;"*",EUROSTAT_VBE_IND_2005!$D$7:$D$883,"3250*"))/1000</f>
        <v>0</v>
      </c>
      <c r="AF414" s="17">
        <f>(SUMIFS(EUROSTAT_VBE_IND_2005!AE$7:AE$883,EUROSTAT_VBE_IND_2005!$B$7:$B$883,$D414,EUROSTAT_VBE_IND_2005!$C$7:$C$883,"*"&amp;RIGHT($A414,3)&amp;"*",EUROSTAT_VBE_IND_2005!$D$7:$D$883,"3250*"))/1000</f>
        <v>0</v>
      </c>
      <c r="AG414" s="17">
        <f>(SUMIFS(EUROSTAT_VBE_IND_2005!AF$7:AF$883,EUROSTAT_VBE_IND_2005!$B$7:$B$883,$D414,EUROSTAT_VBE_IND_2005!$C$7:$C$883,"*"&amp;RIGHT($A414,3)&amp;"*",EUROSTAT_VBE_IND_2005!$D$7:$D$883,"3250*"))/1000</f>
        <v>0</v>
      </c>
      <c r="AH414" s="17">
        <f>(SUMIFS(EUROSTAT_VBE_IND_2005!AH$7:AH$883,EUROSTAT_VBE_IND_2005!$B$7:$B$883,$D414,EUROSTAT_VBE_IND_2005!$C$7:$C$883,"*"&amp;RIGHT($A414,3)&amp;"*",EUROSTAT_VBE_IND_2005!$D$7:$D$883,"3250*"))/1000</f>
        <v>0</v>
      </c>
      <c r="AI414" s="17">
        <f>(SUMIFS(EUROSTAT_VBE_IND_2005!AI$7:AI$883,EUROSTAT_VBE_IND_2005!$B$7:$B$883,$D414,EUROSTAT_VBE_IND_2005!$C$7:$C$883,"*"&amp;RIGHT($A414,3)&amp;"*",EUROSTAT_VBE_IND_2005!$D$7:$D$883,"3250*"))/1000</f>
        <v>0</v>
      </c>
      <c r="AJ414" s="17">
        <f>(SUMIFS(EUROSTAT_VBE_IND_2005!AJ$7:AJ$883,EUROSTAT_VBE_IND_2005!$B$7:$B$883,$D414,EUROSTAT_VBE_IND_2005!$C$7:$C$883,"*"&amp;RIGHT($A414,3)&amp;"*",EUROSTAT_VBE_IND_2005!$D$7:$D$883,"3250*"))/1000</f>
        <v>0</v>
      </c>
      <c r="AK414" s="17">
        <f>(SUMIFS(EUROSTAT_VBE_IND_2005!AK$7:AK$883,EUROSTAT_VBE_IND_2005!$B$7:$B$883,$D414,EUROSTAT_VBE_IND_2005!$C$7:$C$883,"*"&amp;RIGHT($A414,3)&amp;"*",EUROSTAT_VBE_IND_2005!$D$7:$D$883,"3250*"))/1000</f>
        <v>0</v>
      </c>
      <c r="AL414" s="198"/>
      <c r="AM414" s="198"/>
      <c r="AN414" s="198"/>
      <c r="AO414" s="17">
        <f>(SUMIFS(EUROSTAT_VBE_IND_2005!Y$7:Y$883,EUROSTAT_VBE_IND_2005!$B$7:$B$883,$D414,EUROSTAT_VBE_IND_2005!$C$7:$C$883,"*"&amp;RIGHT($A414,3)&amp;"*",EUROSTAT_VBE_IND_2005!$D$7:$D$883,"3250*"))/1000</f>
        <v>0</v>
      </c>
      <c r="AP414" s="17">
        <f>(SUMIFS(EUROSTAT_VBE_IND_2005!Z$7:Z$883,EUROSTAT_VBE_IND_2005!$B$7:$B$883,$D414,EUROSTAT_VBE_IND_2005!$C$7:$C$883,"*"&amp;RIGHT($A414,3)&amp;"*",EUROSTAT_VBE_IND_2005!$D$7:$D$883,"3250*"))/1000</f>
        <v>0</v>
      </c>
      <c r="AQ414" s="17">
        <f>(SUMIFS(EUROSTAT_VBE_IND_2005!AG$7:AG$883,EUROSTAT_VBE_IND_2005!$B$7:$B$883,$D414,EUROSTAT_VBE_IND_2005!$C$7:$C$883,"*"&amp;RIGHT($A414,3)&amp;"*",EUROSTAT_VBE_IND_2005!$D$7:$D$883,"3250*"))/1000</f>
        <v>0</v>
      </c>
    </row>
    <row r="415" spans="1:43">
      <c r="A415" t="str">
        <f>LEFT(EUROSTAT_VBE_IND_2005!$C$681,8)</f>
        <v>B_101853</v>
      </c>
      <c r="B415" s="28" t="s">
        <v>307</v>
      </c>
      <c r="C415" t="s">
        <v>293</v>
      </c>
      <c r="D415" t="s">
        <v>55</v>
      </c>
      <c r="E415" t="s">
        <v>237</v>
      </c>
      <c r="F415" t="s">
        <v>257</v>
      </c>
      <c r="G415" s="17">
        <f>(SUMIFS(EUROSTAT_VBE_IND_2005!E$7:E$883,EUROSTAT_VBE_IND_2005!$B$7:$B$883,$D415,EUROSTAT_VBE_IND_2005!$C$7:$C$883,"*"&amp;RIGHT($A415,3)&amp;"*",EUROSTAT_VBE_IND_2005!$D$7:$D$883,"3270A*"))/1000+(SUMIFS(EUROSTAT_VBE_IND_2005!E$7:E$883,EUROSTAT_VBE_IND_2005!$B$7:$B$883,$D415,EUROSTAT_VBE_IND_2005!$C$7:$C$883,"*"&amp;RIGHT($A415,3)&amp;"*",EUROSTAT_VBE_IND_2005!$D$7:$D$883,"3285*"))/1000+(SUMIFS(EUROSTAT_VBE_IND_2005!E$7:E$883,EUROSTAT_VBE_IND_2005!$B$7:$B$883,$D415,EUROSTAT_VBE_IND_2005!$C$7:$C$883,"*"&amp;RIGHT($A415,3)&amp;"*",EUROSTAT_VBE_IND_2005!$D$7:$D$883,"3295*"))/1000+(SUMIFS(EUROSTAT_VBE_IND_2005!E$7:E$883,EUROSTAT_VBE_IND_2005!$B$7:$B$883,$D415,EUROSTAT_VBE_IND_2005!$C$7:$C$883,"*"&amp;RIGHT($A415,3)&amp;"*",EUROSTAT_VBE_IND_2005!$D$7:$D$883,"2410*"))/1000+(SUMIFS(EUROSTAT_VBE_IND_2005!E$7:E$883,EUROSTAT_VBE_IND_2005!$B$7:$B$883,$D415,EUROSTAT_VBE_IND_2005!$C$7:$C$883,"*"&amp;RIGHT($A415,3)&amp;"*",EUROSTAT_VBE_IND_2005!$D$7:$D$883,"3105*"))/1000</f>
        <v>0.6</v>
      </c>
      <c r="H415" s="17">
        <f>(SUMIFS(EUROSTAT_VBE_IND_2005!F$7:F$883,EUROSTAT_VBE_IND_2005!$B$7:$B$883,$D415,EUROSTAT_VBE_IND_2005!$C$7:$C$883,"*"&amp;RIGHT($A415,3)&amp;"*",EUROSTAT_VBE_IND_2005!$D$7:$D$883,"3270A*"))/1000+(SUMIFS(EUROSTAT_VBE_IND_2005!F$7:F$883,EUROSTAT_VBE_IND_2005!$B$7:$B$883,$D415,EUROSTAT_VBE_IND_2005!$C$7:$C$883,"*"&amp;RIGHT($A415,3)&amp;"*",EUROSTAT_VBE_IND_2005!$D$7:$D$883,"3285*"))/1000+(SUMIFS(EUROSTAT_VBE_IND_2005!F$7:F$883,EUROSTAT_VBE_IND_2005!$B$7:$B$883,$D415,EUROSTAT_VBE_IND_2005!$C$7:$C$883,"*"&amp;RIGHT($A415,3)&amp;"*",EUROSTAT_VBE_IND_2005!$D$7:$D$883,"3295*"))/1000+(SUMIFS(EUROSTAT_VBE_IND_2005!F$7:F$883,EUROSTAT_VBE_IND_2005!$B$7:$B$883,$D415,EUROSTAT_VBE_IND_2005!$C$7:$C$883,"*"&amp;RIGHT($A415,3)&amp;"*",EUROSTAT_VBE_IND_2005!$D$7:$D$883,"2410*"))/1000+(SUMIFS(EUROSTAT_VBE_IND_2005!F$7:F$883,EUROSTAT_VBE_IND_2005!$B$7:$B$883,$D415,EUROSTAT_VBE_IND_2005!$C$7:$C$883,"*"&amp;RIGHT($A415,3)&amp;"*",EUROSTAT_VBE_IND_2005!$D$7:$D$883,"3105*"))/1000</f>
        <v>3.888</v>
      </c>
      <c r="I415" s="17">
        <f>(SUMIFS(EUROSTAT_VBE_IND_2005!G$7:G$883,EUROSTAT_VBE_IND_2005!$B$7:$B$883,$D415,EUROSTAT_VBE_IND_2005!$C$7:$C$883,"*"&amp;RIGHT($A415,3)&amp;"*",EUROSTAT_VBE_IND_2005!$D$7:$D$883,"3270A*"))/1000+(SUMIFS(EUROSTAT_VBE_IND_2005!G$7:G$883,EUROSTAT_VBE_IND_2005!$B$7:$B$883,$D415,EUROSTAT_VBE_IND_2005!$C$7:$C$883,"*"&amp;RIGHT($A415,3)&amp;"*",EUROSTAT_VBE_IND_2005!$D$7:$D$883,"3285*"))/1000+(SUMIFS(EUROSTAT_VBE_IND_2005!G$7:G$883,EUROSTAT_VBE_IND_2005!$B$7:$B$883,$D415,EUROSTAT_VBE_IND_2005!$C$7:$C$883,"*"&amp;RIGHT($A415,3)&amp;"*",EUROSTAT_VBE_IND_2005!$D$7:$D$883,"3295*"))/1000+(SUMIFS(EUROSTAT_VBE_IND_2005!G$7:G$883,EUROSTAT_VBE_IND_2005!$B$7:$B$883,$D415,EUROSTAT_VBE_IND_2005!$C$7:$C$883,"*"&amp;RIGHT($A415,3)&amp;"*",EUROSTAT_VBE_IND_2005!$D$7:$D$883,"2410*"))/1000+(SUMIFS(EUROSTAT_VBE_IND_2005!G$7:G$883,EUROSTAT_VBE_IND_2005!$B$7:$B$883,$D415,EUROSTAT_VBE_IND_2005!$C$7:$C$883,"*"&amp;RIGHT($A415,3)&amp;"*",EUROSTAT_VBE_IND_2005!$D$7:$D$883,"3105*"))/1000</f>
        <v>0.12</v>
      </c>
      <c r="J415" s="198"/>
      <c r="K415" s="17">
        <f>(SUMIFS(EUROSTAT_VBE_IND_2005!H$7:H$883,EUROSTAT_VBE_IND_2005!$B$7:$B$883,$D415,EUROSTAT_VBE_IND_2005!$C$7:$C$883,"*"&amp;RIGHT($A415,3)&amp;"*",EUROSTAT_VBE_IND_2005!$D$7:$D$883,"3270A*"))/1000+(SUMIFS(EUROSTAT_VBE_IND_2005!H$7:H$883,EUROSTAT_VBE_IND_2005!$B$7:$B$883,$D415,EUROSTAT_VBE_IND_2005!$C$7:$C$883,"*"&amp;RIGHT($A415,3)&amp;"*",EUROSTAT_VBE_IND_2005!$D$7:$D$883,"3285*"))/1000+(SUMIFS(EUROSTAT_VBE_IND_2005!H$7:H$883,EUROSTAT_VBE_IND_2005!$B$7:$B$883,$D415,EUROSTAT_VBE_IND_2005!$C$7:$C$883,"*"&amp;RIGHT($A415,3)&amp;"*",EUROSTAT_VBE_IND_2005!$D$7:$D$883,"3295*"))/1000+(SUMIFS(EUROSTAT_VBE_IND_2005!H$7:H$883,EUROSTAT_VBE_IND_2005!$B$7:$B$883,$D415,EUROSTAT_VBE_IND_2005!$C$7:$C$883,"*"&amp;RIGHT($A415,3)&amp;"*",EUROSTAT_VBE_IND_2005!$D$7:$D$883,"2410*"))/1000+(SUMIFS(EUROSTAT_VBE_IND_2005!H$7:H$883,EUROSTAT_VBE_IND_2005!$B$7:$B$883,$D415,EUROSTAT_VBE_IND_2005!$C$7:$C$883,"*"&amp;RIGHT($A415,3)&amp;"*",EUROSTAT_VBE_IND_2005!$D$7:$D$883,"3105*"))/1000</f>
        <v>1.12</v>
      </c>
      <c r="L415" s="17">
        <f>(SUMIFS(EUROSTAT_VBE_IND_2005!I$7:I$883,EUROSTAT_VBE_IND_2005!$B$7:$B$883,$D415,EUROSTAT_VBE_IND_2005!$C$7:$C$883,"*"&amp;RIGHT($A415,3)&amp;"*",EUROSTAT_VBE_IND_2005!$D$7:$D$883,"3270A*"))/1000+(SUMIFS(EUROSTAT_VBE_IND_2005!I$7:I$883,EUROSTAT_VBE_IND_2005!$B$7:$B$883,$D415,EUROSTAT_VBE_IND_2005!$C$7:$C$883,"*"&amp;RIGHT($A415,3)&amp;"*",EUROSTAT_VBE_IND_2005!$D$7:$D$883,"3285*"))/1000+(SUMIFS(EUROSTAT_VBE_IND_2005!I$7:I$883,EUROSTAT_VBE_IND_2005!$B$7:$B$883,$D415,EUROSTAT_VBE_IND_2005!$C$7:$C$883,"*"&amp;RIGHT($A415,3)&amp;"*",EUROSTAT_VBE_IND_2005!$D$7:$D$883,"3295*"))/1000+(SUMIFS(EUROSTAT_VBE_IND_2005!I$7:I$883,EUROSTAT_VBE_IND_2005!$B$7:$B$883,$D415,EUROSTAT_VBE_IND_2005!$C$7:$C$883,"*"&amp;RIGHT($A415,3)&amp;"*",EUROSTAT_VBE_IND_2005!$D$7:$D$883,"2410*"))/1000+(SUMIFS(EUROSTAT_VBE_IND_2005!I$7:I$883,EUROSTAT_VBE_IND_2005!$B$7:$B$883,$D415,EUROSTAT_VBE_IND_2005!$C$7:$C$883,"*"&amp;RIGHT($A415,3)&amp;"*",EUROSTAT_VBE_IND_2005!$D$7:$D$883,"3105*"))/1000</f>
        <v>0.08</v>
      </c>
      <c r="M415" s="17">
        <f>(SUMIFS(EUROSTAT_VBE_IND_2005!J$7:J$883,EUROSTAT_VBE_IND_2005!$B$7:$B$883,$D415,EUROSTAT_VBE_IND_2005!$C$7:$C$883,"*"&amp;RIGHT($A415,3)&amp;"*",EUROSTAT_VBE_IND_2005!$D$7:$D$883,"3270A*"))/1000+(SUMIFS(EUROSTAT_VBE_IND_2005!J$7:J$883,EUROSTAT_VBE_IND_2005!$B$7:$B$883,$D415,EUROSTAT_VBE_IND_2005!$C$7:$C$883,"*"&amp;RIGHT($A415,3)&amp;"*",EUROSTAT_VBE_IND_2005!$D$7:$D$883,"3285*"))/1000+(SUMIFS(EUROSTAT_VBE_IND_2005!J$7:J$883,EUROSTAT_VBE_IND_2005!$B$7:$B$883,$D415,EUROSTAT_VBE_IND_2005!$C$7:$C$883,"*"&amp;RIGHT($A415,3)&amp;"*",EUROSTAT_VBE_IND_2005!$D$7:$D$883,"3295*"))/1000+(SUMIFS(EUROSTAT_VBE_IND_2005!J$7:J$883,EUROSTAT_VBE_IND_2005!$B$7:$B$883,$D415,EUROSTAT_VBE_IND_2005!$C$7:$C$883,"*"&amp;RIGHT($A415,3)&amp;"*",EUROSTAT_VBE_IND_2005!$D$7:$D$883,"2410*"))/1000+(SUMIFS(EUROSTAT_VBE_IND_2005!J$7:J$883,EUROSTAT_VBE_IND_2005!$B$7:$B$883,$D415,EUROSTAT_VBE_IND_2005!$C$7:$C$883,"*"&amp;RIGHT($A415,3)&amp;"*",EUROSTAT_VBE_IND_2005!$D$7:$D$883,"3105*"))/1000</f>
        <v>0.36</v>
      </c>
      <c r="N415" s="17">
        <f>(SUMIFS(EUROSTAT_VBE_IND_2005!K$7:K$883,EUROSTAT_VBE_IND_2005!$B$7:$B$883,$D415,EUROSTAT_VBE_IND_2005!$C$7:$C$883,"*"&amp;RIGHT($A415,3)&amp;"*",EUROSTAT_VBE_IND_2005!$D$7:$D$883,"3270A*"))/1000+(SUMIFS(EUROSTAT_VBE_IND_2005!K$7:K$883,EUROSTAT_VBE_IND_2005!$B$7:$B$883,$D415,EUROSTAT_VBE_IND_2005!$C$7:$C$883,"*"&amp;RIGHT($A415,3)&amp;"*",EUROSTAT_VBE_IND_2005!$D$7:$D$883,"3285*"))/1000+(SUMIFS(EUROSTAT_VBE_IND_2005!K$7:K$883,EUROSTAT_VBE_IND_2005!$B$7:$B$883,$D415,EUROSTAT_VBE_IND_2005!$C$7:$C$883,"*"&amp;RIGHT($A415,3)&amp;"*",EUROSTAT_VBE_IND_2005!$D$7:$D$883,"3295*"))/1000+(SUMIFS(EUROSTAT_VBE_IND_2005!K$7:K$883,EUROSTAT_VBE_IND_2005!$B$7:$B$883,$D415,EUROSTAT_VBE_IND_2005!$C$7:$C$883,"*"&amp;RIGHT($A415,3)&amp;"*",EUROSTAT_VBE_IND_2005!$D$7:$D$883,"2410*"))/1000+(SUMIFS(EUROSTAT_VBE_IND_2005!K$7:K$883,EUROSTAT_VBE_IND_2005!$B$7:$B$883,$D415,EUROSTAT_VBE_IND_2005!$C$7:$C$883,"*"&amp;RIGHT($A415,3)&amp;"*",EUROSTAT_VBE_IND_2005!$D$7:$D$883,"3105*"))/1000</f>
        <v>0</v>
      </c>
      <c r="O415" s="17">
        <f>(SUMIFS(EUROSTAT_VBE_IND_2005!L$7:L$883,EUROSTAT_VBE_IND_2005!$B$7:$B$883,$D415,EUROSTAT_VBE_IND_2005!$C$7:$C$883,"*"&amp;RIGHT($A415,3)&amp;"*",EUROSTAT_VBE_IND_2005!$D$7:$D$883,"3270A*"))/1000+(SUMIFS(EUROSTAT_VBE_IND_2005!L$7:L$883,EUROSTAT_VBE_IND_2005!$B$7:$B$883,$D415,EUROSTAT_VBE_IND_2005!$C$7:$C$883,"*"&amp;RIGHT($A415,3)&amp;"*",EUROSTAT_VBE_IND_2005!$D$7:$D$883,"3285*"))/1000+(SUMIFS(EUROSTAT_VBE_IND_2005!L$7:L$883,EUROSTAT_VBE_IND_2005!$B$7:$B$883,$D415,EUROSTAT_VBE_IND_2005!$C$7:$C$883,"*"&amp;RIGHT($A415,3)&amp;"*",EUROSTAT_VBE_IND_2005!$D$7:$D$883,"3295*"))/1000+(SUMIFS(EUROSTAT_VBE_IND_2005!L$7:L$883,EUROSTAT_VBE_IND_2005!$B$7:$B$883,$D415,EUROSTAT_VBE_IND_2005!$C$7:$C$883,"*"&amp;RIGHT($A415,3)&amp;"*",EUROSTAT_VBE_IND_2005!$D$7:$D$883,"2410*"))/1000+(SUMIFS(EUROSTAT_VBE_IND_2005!L$7:L$883,EUROSTAT_VBE_IND_2005!$B$7:$B$883,$D415,EUROSTAT_VBE_IND_2005!$C$7:$C$883,"*"&amp;RIGHT($A415,3)&amp;"*",EUROSTAT_VBE_IND_2005!$D$7:$D$883,"3105*"))/1000</f>
        <v>0.04</v>
      </c>
      <c r="P415" s="17">
        <f>(SUMIFS(EUROSTAT_VBE_IND_2005!M$7:M$883,EUROSTAT_VBE_IND_2005!$B$7:$B$883,$D415,EUROSTAT_VBE_IND_2005!$C$7:$C$883,"*"&amp;RIGHT($A415,3)&amp;"*",EUROSTAT_VBE_IND_2005!$D$7:$D$883,"3270A*"))/1000+(SUMIFS(EUROSTAT_VBE_IND_2005!M$7:M$883,EUROSTAT_VBE_IND_2005!$B$7:$B$883,$D415,EUROSTAT_VBE_IND_2005!$C$7:$C$883,"*"&amp;RIGHT($A415,3)&amp;"*",EUROSTAT_VBE_IND_2005!$D$7:$D$883,"3285*"))/1000+(SUMIFS(EUROSTAT_VBE_IND_2005!M$7:M$883,EUROSTAT_VBE_IND_2005!$B$7:$B$883,$D415,EUROSTAT_VBE_IND_2005!$C$7:$C$883,"*"&amp;RIGHT($A415,3)&amp;"*",EUROSTAT_VBE_IND_2005!$D$7:$D$883,"3295*"))/1000+(SUMIFS(EUROSTAT_VBE_IND_2005!M$7:M$883,EUROSTAT_VBE_IND_2005!$B$7:$B$883,$D415,EUROSTAT_VBE_IND_2005!$C$7:$C$883,"*"&amp;RIGHT($A415,3)&amp;"*",EUROSTAT_VBE_IND_2005!$D$7:$D$883,"2410*"))/1000+(SUMIFS(EUROSTAT_VBE_IND_2005!M$7:M$883,EUROSTAT_VBE_IND_2005!$B$7:$B$883,$D415,EUROSTAT_VBE_IND_2005!$C$7:$C$883,"*"&amp;RIGHT($A415,3)&amp;"*",EUROSTAT_VBE_IND_2005!$D$7:$D$883,"3105*"))/1000</f>
        <v>0</v>
      </c>
      <c r="Q415" s="17">
        <f>(SUMIFS(EUROSTAT_VBE_IND_2005!N$7:N$883,EUROSTAT_VBE_IND_2005!$B$7:$B$883,$D415,EUROSTAT_VBE_IND_2005!$C$7:$C$883,"*"&amp;RIGHT($A415,3)&amp;"*",EUROSTAT_VBE_IND_2005!$D$7:$D$883,"3270A*"))/1000+(SUMIFS(EUROSTAT_VBE_IND_2005!N$7:N$883,EUROSTAT_VBE_IND_2005!$B$7:$B$883,$D415,EUROSTAT_VBE_IND_2005!$C$7:$C$883,"*"&amp;RIGHT($A415,3)&amp;"*",EUROSTAT_VBE_IND_2005!$D$7:$D$883,"3285*"))/1000+(SUMIFS(EUROSTAT_VBE_IND_2005!N$7:N$883,EUROSTAT_VBE_IND_2005!$B$7:$B$883,$D415,EUROSTAT_VBE_IND_2005!$C$7:$C$883,"*"&amp;RIGHT($A415,3)&amp;"*",EUROSTAT_VBE_IND_2005!$D$7:$D$883,"3295*"))/1000+(SUMIFS(EUROSTAT_VBE_IND_2005!N$7:N$883,EUROSTAT_VBE_IND_2005!$B$7:$B$883,$D415,EUROSTAT_VBE_IND_2005!$C$7:$C$883,"*"&amp;RIGHT($A415,3)&amp;"*",EUROSTAT_VBE_IND_2005!$D$7:$D$883,"2410*"))/1000+(SUMIFS(EUROSTAT_VBE_IND_2005!N$7:N$883,EUROSTAT_VBE_IND_2005!$B$7:$B$883,$D415,EUROSTAT_VBE_IND_2005!$C$7:$C$883,"*"&amp;RIGHT($A415,3)&amp;"*",EUROSTAT_VBE_IND_2005!$D$7:$D$883,"3105*"))/1000</f>
        <v>2.56</v>
      </c>
      <c r="R415" s="17">
        <f>(SUMIFS(EUROSTAT_VBE_IND_2005!O$7:O$883,EUROSTAT_VBE_IND_2005!$B$7:$B$883,$D415,EUROSTAT_VBE_IND_2005!$C$7:$C$883,"*"&amp;RIGHT($A415,3)&amp;"*",EUROSTAT_VBE_IND_2005!$D$7:$D$883,"3270A*"))/1000+(SUMIFS(EUROSTAT_VBE_IND_2005!O$7:O$883,EUROSTAT_VBE_IND_2005!$B$7:$B$883,$D415,EUROSTAT_VBE_IND_2005!$C$7:$C$883,"*"&amp;RIGHT($A415,3)&amp;"*",EUROSTAT_VBE_IND_2005!$D$7:$D$883,"3285*"))/1000+(SUMIFS(EUROSTAT_VBE_IND_2005!O$7:O$883,EUROSTAT_VBE_IND_2005!$B$7:$B$883,$D415,EUROSTAT_VBE_IND_2005!$C$7:$C$883,"*"&amp;RIGHT($A415,3)&amp;"*",EUROSTAT_VBE_IND_2005!$D$7:$D$883,"3295*"))/1000+(SUMIFS(EUROSTAT_VBE_IND_2005!O$7:O$883,EUROSTAT_VBE_IND_2005!$B$7:$B$883,$D415,EUROSTAT_VBE_IND_2005!$C$7:$C$883,"*"&amp;RIGHT($A415,3)&amp;"*",EUROSTAT_VBE_IND_2005!$D$7:$D$883,"2410*"))/1000+(SUMIFS(EUROSTAT_VBE_IND_2005!O$7:O$883,EUROSTAT_VBE_IND_2005!$B$7:$B$883,$D415,EUROSTAT_VBE_IND_2005!$C$7:$C$883,"*"&amp;RIGHT($A415,3)&amp;"*",EUROSTAT_VBE_IND_2005!$D$7:$D$883,"3105*"))/1000</f>
        <v>2.2</v>
      </c>
      <c r="S415" s="17">
        <f>(SUMIFS(EUROSTAT_VBE_IND_2005!P$7:P$883,EUROSTAT_VBE_IND_2005!$B$7:$B$883,$D415,EUROSTAT_VBE_IND_2005!$C$7:$C$883,"*"&amp;RIGHT($A415,3)&amp;"*",EUROSTAT_VBE_IND_2005!$D$7:$D$883,"3270A*"))/1000+(SUMIFS(EUROSTAT_VBE_IND_2005!P$7:P$883,EUROSTAT_VBE_IND_2005!$B$7:$B$883,$D415,EUROSTAT_VBE_IND_2005!$C$7:$C$883,"*"&amp;RIGHT($A415,3)&amp;"*",EUROSTAT_VBE_IND_2005!$D$7:$D$883,"3285*"))/1000+(SUMIFS(EUROSTAT_VBE_IND_2005!P$7:P$883,EUROSTAT_VBE_IND_2005!$B$7:$B$883,$D415,EUROSTAT_VBE_IND_2005!$C$7:$C$883,"*"&amp;RIGHT($A415,3)&amp;"*",EUROSTAT_VBE_IND_2005!$D$7:$D$883,"3295*"))/1000+(SUMIFS(EUROSTAT_VBE_IND_2005!P$7:P$883,EUROSTAT_VBE_IND_2005!$B$7:$B$883,$D415,EUROSTAT_VBE_IND_2005!$C$7:$C$883,"*"&amp;RIGHT($A415,3)&amp;"*",EUROSTAT_VBE_IND_2005!$D$7:$D$883,"2410*"))/1000+(SUMIFS(EUROSTAT_VBE_IND_2005!P$7:P$883,EUROSTAT_VBE_IND_2005!$B$7:$B$883,$D415,EUROSTAT_VBE_IND_2005!$C$7:$C$883,"*"&amp;RIGHT($A415,3)&amp;"*",EUROSTAT_VBE_IND_2005!$D$7:$D$883,"3105*"))/1000</f>
        <v>6.608</v>
      </c>
      <c r="T415" s="17">
        <f>(SUMIFS(EUROSTAT_VBE_IND_2005!Q$7:Q$883,EUROSTAT_VBE_IND_2005!$B$7:$B$883,$D415,EUROSTAT_VBE_IND_2005!$C$7:$C$883,"*"&amp;RIGHT($A415,3)&amp;"*",EUROSTAT_VBE_IND_2005!$D$7:$D$883,"3270A*"))/1000+(SUMIFS(EUROSTAT_VBE_IND_2005!Q$7:Q$883,EUROSTAT_VBE_IND_2005!$B$7:$B$883,$D415,EUROSTAT_VBE_IND_2005!$C$7:$C$883,"*"&amp;RIGHT($A415,3)&amp;"*",EUROSTAT_VBE_IND_2005!$D$7:$D$883,"3285*"))/1000+(SUMIFS(EUROSTAT_VBE_IND_2005!Q$7:Q$883,EUROSTAT_VBE_IND_2005!$B$7:$B$883,$D415,EUROSTAT_VBE_IND_2005!$C$7:$C$883,"*"&amp;RIGHT($A415,3)&amp;"*",EUROSTAT_VBE_IND_2005!$D$7:$D$883,"3295*"))/1000+(SUMIFS(EUROSTAT_VBE_IND_2005!Q$7:Q$883,EUROSTAT_VBE_IND_2005!$B$7:$B$883,$D415,EUROSTAT_VBE_IND_2005!$C$7:$C$883,"*"&amp;RIGHT($A415,3)&amp;"*",EUROSTAT_VBE_IND_2005!$D$7:$D$883,"2410*"))/1000+(SUMIFS(EUROSTAT_VBE_IND_2005!Q$7:Q$883,EUROSTAT_VBE_IND_2005!$B$7:$B$883,$D415,EUROSTAT_VBE_IND_2005!$C$7:$C$883,"*"&amp;RIGHT($A415,3)&amp;"*",EUROSTAT_VBE_IND_2005!$D$7:$D$883,"3105*"))/1000</f>
        <v>0.04</v>
      </c>
      <c r="U415" s="17">
        <f>(SUMIFS(EUROSTAT_VBE_IND_2005!R$7:R$883,EUROSTAT_VBE_IND_2005!$B$7:$B$883,$D415,EUROSTAT_VBE_IND_2005!$C$7:$C$883,"*"&amp;RIGHT($A415,3)&amp;"*",EUROSTAT_VBE_IND_2005!$D$7:$D$883,"3270A*"))/1000+(SUMIFS(EUROSTAT_VBE_IND_2005!R$7:R$883,EUROSTAT_VBE_IND_2005!$B$7:$B$883,$D415,EUROSTAT_VBE_IND_2005!$C$7:$C$883,"*"&amp;RIGHT($A415,3)&amp;"*",EUROSTAT_VBE_IND_2005!$D$7:$D$883,"3285*"))/1000+(SUMIFS(EUROSTAT_VBE_IND_2005!R$7:R$883,EUROSTAT_VBE_IND_2005!$B$7:$B$883,$D415,EUROSTAT_VBE_IND_2005!$C$7:$C$883,"*"&amp;RIGHT($A415,3)&amp;"*",EUROSTAT_VBE_IND_2005!$D$7:$D$883,"3295*"))/1000+(SUMIFS(EUROSTAT_VBE_IND_2005!R$7:R$883,EUROSTAT_VBE_IND_2005!$B$7:$B$883,$D415,EUROSTAT_VBE_IND_2005!$C$7:$C$883,"*"&amp;RIGHT($A415,3)&amp;"*",EUROSTAT_VBE_IND_2005!$D$7:$D$883,"2410*"))/1000+(SUMIFS(EUROSTAT_VBE_IND_2005!R$7:R$883,EUROSTAT_VBE_IND_2005!$B$7:$B$883,$D415,EUROSTAT_VBE_IND_2005!$C$7:$C$883,"*"&amp;RIGHT($A415,3)&amp;"*",EUROSTAT_VBE_IND_2005!$D$7:$D$883,"3105*"))/1000</f>
        <v>0</v>
      </c>
      <c r="V415" s="17">
        <f>(SUMIFS(EUROSTAT_VBE_IND_2005!S$7:S$883,EUROSTAT_VBE_IND_2005!$B$7:$B$883,$D415,EUROSTAT_VBE_IND_2005!$C$7:$C$883,"*"&amp;RIGHT($A415,3)&amp;"*",EUROSTAT_VBE_IND_2005!$D$7:$D$883,"3270A*"))/1000+(SUMIFS(EUROSTAT_VBE_IND_2005!S$7:S$883,EUROSTAT_VBE_IND_2005!$B$7:$B$883,$D415,EUROSTAT_VBE_IND_2005!$C$7:$C$883,"*"&amp;RIGHT($A415,3)&amp;"*",EUROSTAT_VBE_IND_2005!$D$7:$D$883,"3285*"))/1000+(SUMIFS(EUROSTAT_VBE_IND_2005!S$7:S$883,EUROSTAT_VBE_IND_2005!$B$7:$B$883,$D415,EUROSTAT_VBE_IND_2005!$C$7:$C$883,"*"&amp;RIGHT($A415,3)&amp;"*",EUROSTAT_VBE_IND_2005!$D$7:$D$883,"3295*"))/1000+(SUMIFS(EUROSTAT_VBE_IND_2005!S$7:S$883,EUROSTAT_VBE_IND_2005!$B$7:$B$883,$D415,EUROSTAT_VBE_IND_2005!$C$7:$C$883,"*"&amp;RIGHT($A415,3)&amp;"*",EUROSTAT_VBE_IND_2005!$D$7:$D$883,"2410*"))/1000+(SUMIFS(EUROSTAT_VBE_IND_2005!S$7:S$883,EUROSTAT_VBE_IND_2005!$B$7:$B$883,$D415,EUROSTAT_VBE_IND_2005!$C$7:$C$883,"*"&amp;RIGHT($A415,3)&amp;"*",EUROSTAT_VBE_IND_2005!$D$7:$D$883,"3105*"))/1000</f>
        <v>0.32</v>
      </c>
      <c r="W415" s="17">
        <f>(SUMIFS(EUROSTAT_VBE_IND_2005!T$7:T$883,EUROSTAT_VBE_IND_2005!$B$7:$B$883,$D415,EUROSTAT_VBE_IND_2005!$C$7:$C$883,"*"&amp;RIGHT($A415,3)&amp;"*",EUROSTAT_VBE_IND_2005!$D$7:$D$883,"3270A*"))/1000+(SUMIFS(EUROSTAT_VBE_IND_2005!T$7:T$883,EUROSTAT_VBE_IND_2005!$B$7:$B$883,$D415,EUROSTAT_VBE_IND_2005!$C$7:$C$883,"*"&amp;RIGHT($A415,3)&amp;"*",EUROSTAT_VBE_IND_2005!$D$7:$D$883,"3285*"))/1000+(SUMIFS(EUROSTAT_VBE_IND_2005!T$7:T$883,EUROSTAT_VBE_IND_2005!$B$7:$B$883,$D415,EUROSTAT_VBE_IND_2005!$C$7:$C$883,"*"&amp;RIGHT($A415,3)&amp;"*",EUROSTAT_VBE_IND_2005!$D$7:$D$883,"3295*"))/1000+(SUMIFS(EUROSTAT_VBE_IND_2005!T$7:T$883,EUROSTAT_VBE_IND_2005!$B$7:$B$883,$D415,EUROSTAT_VBE_IND_2005!$C$7:$C$883,"*"&amp;RIGHT($A415,3)&amp;"*",EUROSTAT_VBE_IND_2005!$D$7:$D$883,"2410*"))/1000+(SUMIFS(EUROSTAT_VBE_IND_2005!T$7:T$883,EUROSTAT_VBE_IND_2005!$B$7:$B$883,$D415,EUROSTAT_VBE_IND_2005!$C$7:$C$883,"*"&amp;RIGHT($A415,3)&amp;"*",EUROSTAT_VBE_IND_2005!$D$7:$D$883,"3105*"))/1000</f>
        <v>0</v>
      </c>
      <c r="X415" s="17">
        <f>(SUMIFS(EUROSTAT_VBE_IND_2005!U$7:U$883,EUROSTAT_VBE_IND_2005!$B$7:$B$883,$D415,EUROSTAT_VBE_IND_2005!$C$7:$C$883,"*"&amp;RIGHT($A415,3)&amp;"*",EUROSTAT_VBE_IND_2005!$D$7:$D$883,"3270A*"))/1000+(SUMIFS(EUROSTAT_VBE_IND_2005!U$7:U$883,EUROSTAT_VBE_IND_2005!$B$7:$B$883,$D415,EUROSTAT_VBE_IND_2005!$C$7:$C$883,"*"&amp;RIGHT($A415,3)&amp;"*",EUROSTAT_VBE_IND_2005!$D$7:$D$883,"3285*"))/1000+(SUMIFS(EUROSTAT_VBE_IND_2005!U$7:U$883,EUROSTAT_VBE_IND_2005!$B$7:$B$883,$D415,EUROSTAT_VBE_IND_2005!$C$7:$C$883,"*"&amp;RIGHT($A415,3)&amp;"*",EUROSTAT_VBE_IND_2005!$D$7:$D$883,"3295*"))/1000+(SUMIFS(EUROSTAT_VBE_IND_2005!U$7:U$883,EUROSTAT_VBE_IND_2005!$B$7:$B$883,$D415,EUROSTAT_VBE_IND_2005!$C$7:$C$883,"*"&amp;RIGHT($A415,3)&amp;"*",EUROSTAT_VBE_IND_2005!$D$7:$D$883,"2410*"))/1000+(SUMIFS(EUROSTAT_VBE_IND_2005!U$7:U$883,EUROSTAT_VBE_IND_2005!$B$7:$B$883,$D415,EUROSTAT_VBE_IND_2005!$C$7:$C$883,"*"&amp;RIGHT($A415,3)&amp;"*",EUROSTAT_VBE_IND_2005!$D$7:$D$883,"3105*"))/1000</f>
        <v>0</v>
      </c>
      <c r="Y415" s="17">
        <f>(SUMIFS(EUROSTAT_VBE_IND_2005!V$7:V$883,EUROSTAT_VBE_IND_2005!$B$7:$B$883,$D415,EUROSTAT_VBE_IND_2005!$C$7:$C$883,"*"&amp;RIGHT($A415,3)&amp;"*",EUROSTAT_VBE_IND_2005!$D$7:$D$883,"3270A*"))/1000+(SUMIFS(EUROSTAT_VBE_IND_2005!V$7:V$883,EUROSTAT_VBE_IND_2005!$B$7:$B$883,$D415,EUROSTAT_VBE_IND_2005!$C$7:$C$883,"*"&amp;RIGHT($A415,3)&amp;"*",EUROSTAT_VBE_IND_2005!$D$7:$D$883,"3285*"))/1000+(SUMIFS(EUROSTAT_VBE_IND_2005!V$7:V$883,EUROSTAT_VBE_IND_2005!$B$7:$B$883,$D415,EUROSTAT_VBE_IND_2005!$C$7:$C$883,"*"&amp;RIGHT($A415,3)&amp;"*",EUROSTAT_VBE_IND_2005!$D$7:$D$883,"3295*"))/1000+(SUMIFS(EUROSTAT_VBE_IND_2005!V$7:V$883,EUROSTAT_VBE_IND_2005!$B$7:$B$883,$D415,EUROSTAT_VBE_IND_2005!$C$7:$C$883,"*"&amp;RIGHT($A415,3)&amp;"*",EUROSTAT_VBE_IND_2005!$D$7:$D$883,"2410*"))/1000+(SUMIFS(EUROSTAT_VBE_IND_2005!V$7:V$883,EUROSTAT_VBE_IND_2005!$B$7:$B$883,$D415,EUROSTAT_VBE_IND_2005!$C$7:$C$883,"*"&amp;RIGHT($A415,3)&amp;"*",EUROSTAT_VBE_IND_2005!$D$7:$D$883,"3105*"))/1000</f>
        <v>0</v>
      </c>
      <c r="Z415" s="17">
        <f>(SUMIFS(EUROSTAT_VBE_IND_2005!W$7:W$883,EUROSTAT_VBE_IND_2005!$B$7:$B$883,$D415,EUROSTAT_VBE_IND_2005!$C$7:$C$883,"*"&amp;RIGHT($A415,3)&amp;"*",EUROSTAT_VBE_IND_2005!$D$7:$D$883,"3270A*"))/1000+(SUMIFS(EUROSTAT_VBE_IND_2005!W$7:W$883,EUROSTAT_VBE_IND_2005!$B$7:$B$883,$D415,EUROSTAT_VBE_IND_2005!$C$7:$C$883,"*"&amp;RIGHT($A415,3)&amp;"*",EUROSTAT_VBE_IND_2005!$D$7:$D$883,"3285*"))/1000+(SUMIFS(EUROSTAT_VBE_IND_2005!W$7:W$883,EUROSTAT_VBE_IND_2005!$B$7:$B$883,$D415,EUROSTAT_VBE_IND_2005!$C$7:$C$883,"*"&amp;RIGHT($A415,3)&amp;"*",EUROSTAT_VBE_IND_2005!$D$7:$D$883,"3295*"))/1000+(SUMIFS(EUROSTAT_VBE_IND_2005!W$7:W$883,EUROSTAT_VBE_IND_2005!$B$7:$B$883,$D415,EUROSTAT_VBE_IND_2005!$C$7:$C$883,"*"&amp;RIGHT($A415,3)&amp;"*",EUROSTAT_VBE_IND_2005!$D$7:$D$883,"2410*"))/1000+(SUMIFS(EUROSTAT_VBE_IND_2005!W$7:W$883,EUROSTAT_VBE_IND_2005!$B$7:$B$883,$D415,EUROSTAT_VBE_IND_2005!$C$7:$C$883,"*"&amp;RIGHT($A415,3)&amp;"*",EUROSTAT_VBE_IND_2005!$D$7:$D$883,"3105*"))/1000</f>
        <v>0.08</v>
      </c>
      <c r="AA415" s="17">
        <f>(SUMIFS(EUROSTAT_VBE_IND_2005!X$7:X$883,EUROSTAT_VBE_IND_2005!$B$7:$B$883,$D415,EUROSTAT_VBE_IND_2005!$C$7:$C$883,"*"&amp;RIGHT($A415,3)&amp;"*",EUROSTAT_VBE_IND_2005!$D$7:$D$883,"3270A*"))/1000+(SUMIFS(EUROSTAT_VBE_IND_2005!X$7:X$883,EUROSTAT_VBE_IND_2005!$B$7:$B$883,$D415,EUROSTAT_VBE_IND_2005!$C$7:$C$883,"*"&amp;RIGHT($A415,3)&amp;"*",EUROSTAT_VBE_IND_2005!$D$7:$D$883,"3285*"))/1000+(SUMIFS(EUROSTAT_VBE_IND_2005!X$7:X$883,EUROSTAT_VBE_IND_2005!$B$7:$B$883,$D415,EUROSTAT_VBE_IND_2005!$C$7:$C$883,"*"&amp;RIGHT($A415,3)&amp;"*",EUROSTAT_VBE_IND_2005!$D$7:$D$883,"3295*"))/1000+(SUMIFS(EUROSTAT_VBE_IND_2005!X$7:X$883,EUROSTAT_VBE_IND_2005!$B$7:$B$883,$D415,EUROSTAT_VBE_IND_2005!$C$7:$C$883,"*"&amp;RIGHT($A415,3)&amp;"*",EUROSTAT_VBE_IND_2005!$D$7:$D$883,"2410*"))/1000+(SUMIFS(EUROSTAT_VBE_IND_2005!X$7:X$883,EUROSTAT_VBE_IND_2005!$B$7:$B$883,$D415,EUROSTAT_VBE_IND_2005!$C$7:$C$883,"*"&amp;RIGHT($A415,3)&amp;"*",EUROSTAT_VBE_IND_2005!$D$7:$D$883,"3105*"))/1000</f>
        <v>0</v>
      </c>
      <c r="AB415" s="17">
        <f>(SUMIFS(EUROSTAT_VBE_IND_2005!AA$7:AA$883,EUROSTAT_VBE_IND_2005!$B$7:$B$883,$D415,EUROSTAT_VBE_IND_2005!$C$7:$C$883,"*"&amp;RIGHT($A415,3)&amp;"*",EUROSTAT_VBE_IND_2005!$D$7:$D$883,"3270A*"))/1000+(SUMIFS(EUROSTAT_VBE_IND_2005!AA$7:AA$883,EUROSTAT_VBE_IND_2005!$B$7:$B$883,$D415,EUROSTAT_VBE_IND_2005!$C$7:$C$883,"*"&amp;RIGHT($A415,3)&amp;"*",EUROSTAT_VBE_IND_2005!$D$7:$D$883,"3285*"))/1000+(SUMIFS(EUROSTAT_VBE_IND_2005!AA$7:AA$883,EUROSTAT_VBE_IND_2005!$B$7:$B$883,$D415,EUROSTAT_VBE_IND_2005!$C$7:$C$883,"*"&amp;RIGHT($A415,3)&amp;"*",EUROSTAT_VBE_IND_2005!$D$7:$D$883,"3295*"))/1000+(SUMIFS(EUROSTAT_VBE_IND_2005!AA$7:AA$883,EUROSTAT_VBE_IND_2005!$B$7:$B$883,$D415,EUROSTAT_VBE_IND_2005!$C$7:$C$883,"*"&amp;RIGHT($A415,3)&amp;"*",EUROSTAT_VBE_IND_2005!$D$7:$D$883,"2410*"))/1000+(SUMIFS(EUROSTAT_VBE_IND_2005!AA$7:AA$883,EUROSTAT_VBE_IND_2005!$B$7:$B$883,$D415,EUROSTAT_VBE_IND_2005!$C$7:$C$883,"*"&amp;RIGHT($A415,3)&amp;"*",EUROSTAT_VBE_IND_2005!$D$7:$D$883,"3105*"))/1000</f>
        <v>0</v>
      </c>
      <c r="AC415" s="17">
        <f>(SUMIFS(EUROSTAT_VBE_IND_2005!AB$7:AB$883,EUROSTAT_VBE_IND_2005!$B$7:$B$883,$D415,EUROSTAT_VBE_IND_2005!$C$7:$C$883,"*"&amp;RIGHT($A415,3)&amp;"*",EUROSTAT_VBE_IND_2005!$D$7:$D$883,"3270A*"))/1000+(SUMIFS(EUROSTAT_VBE_IND_2005!AB$7:AB$883,EUROSTAT_VBE_IND_2005!$B$7:$B$883,$D415,EUROSTAT_VBE_IND_2005!$C$7:$C$883,"*"&amp;RIGHT($A415,3)&amp;"*",EUROSTAT_VBE_IND_2005!$D$7:$D$883,"3285*"))/1000+(SUMIFS(EUROSTAT_VBE_IND_2005!AB$7:AB$883,EUROSTAT_VBE_IND_2005!$B$7:$B$883,$D415,EUROSTAT_VBE_IND_2005!$C$7:$C$883,"*"&amp;RIGHT($A415,3)&amp;"*",EUROSTAT_VBE_IND_2005!$D$7:$D$883,"3295*"))/1000+(SUMIFS(EUROSTAT_VBE_IND_2005!AB$7:AB$883,EUROSTAT_VBE_IND_2005!$B$7:$B$883,$D415,EUROSTAT_VBE_IND_2005!$C$7:$C$883,"*"&amp;RIGHT($A415,3)&amp;"*",EUROSTAT_VBE_IND_2005!$D$7:$D$883,"2410*"))/1000+(SUMIFS(EUROSTAT_VBE_IND_2005!AB$7:AB$883,EUROSTAT_VBE_IND_2005!$B$7:$B$883,$D415,EUROSTAT_VBE_IND_2005!$C$7:$C$883,"*"&amp;RIGHT($A415,3)&amp;"*",EUROSTAT_VBE_IND_2005!$D$7:$D$883,"3105*"))/1000</f>
        <v>0</v>
      </c>
      <c r="AD415" s="17">
        <f>(SUMIFS(EUROSTAT_VBE_IND_2005!AC$7:AC$883,EUROSTAT_VBE_IND_2005!$B$7:$B$883,$D415,EUROSTAT_VBE_IND_2005!$C$7:$C$883,"*"&amp;RIGHT($A415,3)&amp;"*",EUROSTAT_VBE_IND_2005!$D$7:$D$883,"3270A*"))/1000+(SUMIFS(EUROSTAT_VBE_IND_2005!AC$7:AC$883,EUROSTAT_VBE_IND_2005!$B$7:$B$883,$D415,EUROSTAT_VBE_IND_2005!$C$7:$C$883,"*"&amp;RIGHT($A415,3)&amp;"*",EUROSTAT_VBE_IND_2005!$D$7:$D$883,"3285*"))/1000+(SUMIFS(EUROSTAT_VBE_IND_2005!AC$7:AC$883,EUROSTAT_VBE_IND_2005!$B$7:$B$883,$D415,EUROSTAT_VBE_IND_2005!$C$7:$C$883,"*"&amp;RIGHT($A415,3)&amp;"*",EUROSTAT_VBE_IND_2005!$D$7:$D$883,"3295*"))/1000+(SUMIFS(EUROSTAT_VBE_IND_2005!AC$7:AC$883,EUROSTAT_VBE_IND_2005!$B$7:$B$883,$D415,EUROSTAT_VBE_IND_2005!$C$7:$C$883,"*"&amp;RIGHT($A415,3)&amp;"*",EUROSTAT_VBE_IND_2005!$D$7:$D$883,"2410*"))/1000+(SUMIFS(EUROSTAT_VBE_IND_2005!AC$7:AC$883,EUROSTAT_VBE_IND_2005!$B$7:$B$883,$D415,EUROSTAT_VBE_IND_2005!$C$7:$C$883,"*"&amp;RIGHT($A415,3)&amp;"*",EUROSTAT_VBE_IND_2005!$D$7:$D$883,"3105*"))/1000</f>
        <v>0</v>
      </c>
      <c r="AE415" s="17">
        <f>(SUMIFS(EUROSTAT_VBE_IND_2005!AD$7:AD$883,EUROSTAT_VBE_IND_2005!$B$7:$B$883,$D415,EUROSTAT_VBE_IND_2005!$C$7:$C$883,"*"&amp;RIGHT($A415,3)&amp;"*",EUROSTAT_VBE_IND_2005!$D$7:$D$883,"3270A*"))/1000+(SUMIFS(EUROSTAT_VBE_IND_2005!AD$7:AD$883,EUROSTAT_VBE_IND_2005!$B$7:$B$883,$D415,EUROSTAT_VBE_IND_2005!$C$7:$C$883,"*"&amp;RIGHT($A415,3)&amp;"*",EUROSTAT_VBE_IND_2005!$D$7:$D$883,"3285*"))/1000+(SUMIFS(EUROSTAT_VBE_IND_2005!AD$7:AD$883,EUROSTAT_VBE_IND_2005!$B$7:$B$883,$D415,EUROSTAT_VBE_IND_2005!$C$7:$C$883,"*"&amp;RIGHT($A415,3)&amp;"*",EUROSTAT_VBE_IND_2005!$D$7:$D$883,"3295*"))/1000+(SUMIFS(EUROSTAT_VBE_IND_2005!AD$7:AD$883,EUROSTAT_VBE_IND_2005!$B$7:$B$883,$D415,EUROSTAT_VBE_IND_2005!$C$7:$C$883,"*"&amp;RIGHT($A415,3)&amp;"*",EUROSTAT_VBE_IND_2005!$D$7:$D$883,"2410*"))/1000+(SUMIFS(EUROSTAT_VBE_IND_2005!AD$7:AD$883,EUROSTAT_VBE_IND_2005!$B$7:$B$883,$D415,EUROSTAT_VBE_IND_2005!$C$7:$C$883,"*"&amp;RIGHT($A415,3)&amp;"*",EUROSTAT_VBE_IND_2005!$D$7:$D$883,"3105*"))/1000</f>
        <v>0.16</v>
      </c>
      <c r="AF415" s="17">
        <f>(SUMIFS(EUROSTAT_VBE_IND_2005!AE$7:AE$883,EUROSTAT_VBE_IND_2005!$B$7:$B$883,$D415,EUROSTAT_VBE_IND_2005!$C$7:$C$883,"*"&amp;RIGHT($A415,3)&amp;"*",EUROSTAT_VBE_IND_2005!$D$7:$D$883,"3270A*"))/1000+(SUMIFS(EUROSTAT_VBE_IND_2005!AE$7:AE$883,EUROSTAT_VBE_IND_2005!$B$7:$B$883,$D415,EUROSTAT_VBE_IND_2005!$C$7:$C$883,"*"&amp;RIGHT($A415,3)&amp;"*",EUROSTAT_VBE_IND_2005!$D$7:$D$883,"3285*"))/1000+(SUMIFS(EUROSTAT_VBE_IND_2005!AE$7:AE$883,EUROSTAT_VBE_IND_2005!$B$7:$B$883,$D415,EUROSTAT_VBE_IND_2005!$C$7:$C$883,"*"&amp;RIGHT($A415,3)&amp;"*",EUROSTAT_VBE_IND_2005!$D$7:$D$883,"3295*"))/1000+(SUMIFS(EUROSTAT_VBE_IND_2005!AE$7:AE$883,EUROSTAT_VBE_IND_2005!$B$7:$B$883,$D415,EUROSTAT_VBE_IND_2005!$C$7:$C$883,"*"&amp;RIGHT($A415,3)&amp;"*",EUROSTAT_VBE_IND_2005!$D$7:$D$883,"2410*"))/1000+(SUMIFS(EUROSTAT_VBE_IND_2005!AE$7:AE$883,EUROSTAT_VBE_IND_2005!$B$7:$B$883,$D415,EUROSTAT_VBE_IND_2005!$C$7:$C$883,"*"&amp;RIGHT($A415,3)&amp;"*",EUROSTAT_VBE_IND_2005!$D$7:$D$883,"3105*"))/1000</f>
        <v>0</v>
      </c>
      <c r="AG415" s="17">
        <f>(SUMIFS(EUROSTAT_VBE_IND_2005!AF$7:AF$883,EUROSTAT_VBE_IND_2005!$B$7:$B$883,$D415,EUROSTAT_VBE_IND_2005!$C$7:$C$883,"*"&amp;RIGHT($A415,3)&amp;"*",EUROSTAT_VBE_IND_2005!$D$7:$D$883,"3270A*"))/1000+(SUMIFS(EUROSTAT_VBE_IND_2005!AF$7:AF$883,EUROSTAT_VBE_IND_2005!$B$7:$B$883,$D415,EUROSTAT_VBE_IND_2005!$C$7:$C$883,"*"&amp;RIGHT($A415,3)&amp;"*",EUROSTAT_VBE_IND_2005!$D$7:$D$883,"3285*"))/1000+(SUMIFS(EUROSTAT_VBE_IND_2005!AF$7:AF$883,EUROSTAT_VBE_IND_2005!$B$7:$B$883,$D415,EUROSTAT_VBE_IND_2005!$C$7:$C$883,"*"&amp;RIGHT($A415,3)&amp;"*",EUROSTAT_VBE_IND_2005!$D$7:$D$883,"3295*"))/1000+(SUMIFS(EUROSTAT_VBE_IND_2005!AF$7:AF$883,EUROSTAT_VBE_IND_2005!$B$7:$B$883,$D415,EUROSTAT_VBE_IND_2005!$C$7:$C$883,"*"&amp;RIGHT($A415,3)&amp;"*",EUROSTAT_VBE_IND_2005!$D$7:$D$883,"2410*"))/1000+(SUMIFS(EUROSTAT_VBE_IND_2005!AF$7:AF$883,EUROSTAT_VBE_IND_2005!$B$7:$B$883,$D415,EUROSTAT_VBE_IND_2005!$C$7:$C$883,"*"&amp;RIGHT($A415,3)&amp;"*",EUROSTAT_VBE_IND_2005!$D$7:$D$883,"3105*"))/1000</f>
        <v>0.16</v>
      </c>
      <c r="AH415" s="17">
        <f>(SUMIFS(EUROSTAT_VBE_IND_2005!AH$7:AH$883,EUROSTAT_VBE_IND_2005!$B$7:$B$883,$D415,EUROSTAT_VBE_IND_2005!$C$7:$C$883,"*"&amp;RIGHT($A415,3)&amp;"*",EUROSTAT_VBE_IND_2005!$D$7:$D$883,"3270A*"))/1000+(SUMIFS(EUROSTAT_VBE_IND_2005!AH$7:AH$883,EUROSTAT_VBE_IND_2005!$B$7:$B$883,$D415,EUROSTAT_VBE_IND_2005!$C$7:$C$883,"*"&amp;RIGHT($A415,3)&amp;"*",EUROSTAT_VBE_IND_2005!$D$7:$D$883,"3285*"))/1000+(SUMIFS(EUROSTAT_VBE_IND_2005!AH$7:AH$883,EUROSTAT_VBE_IND_2005!$B$7:$B$883,$D415,EUROSTAT_VBE_IND_2005!$C$7:$C$883,"*"&amp;RIGHT($A415,3)&amp;"*",EUROSTAT_VBE_IND_2005!$D$7:$D$883,"3295*"))/1000+(SUMIFS(EUROSTAT_VBE_IND_2005!AH$7:AH$883,EUROSTAT_VBE_IND_2005!$B$7:$B$883,$D415,EUROSTAT_VBE_IND_2005!$C$7:$C$883,"*"&amp;RIGHT($A415,3)&amp;"*",EUROSTAT_VBE_IND_2005!$D$7:$D$883,"2410*"))/1000+(SUMIFS(EUROSTAT_VBE_IND_2005!AH$7:AH$883,EUROSTAT_VBE_IND_2005!$B$7:$B$883,$D415,EUROSTAT_VBE_IND_2005!$C$7:$C$883,"*"&amp;RIGHT($A415,3)&amp;"*",EUROSTAT_VBE_IND_2005!$D$7:$D$883,"3105*"))/1000</f>
        <v>0.24</v>
      </c>
      <c r="AI415" s="17">
        <f>(SUMIFS(EUROSTAT_VBE_IND_2005!AI$7:AI$883,EUROSTAT_VBE_IND_2005!$B$7:$B$883,$D415,EUROSTAT_VBE_IND_2005!$C$7:$C$883,"*"&amp;RIGHT($A415,3)&amp;"*",EUROSTAT_VBE_IND_2005!$D$7:$D$883,"3270A*"))/1000+(SUMIFS(EUROSTAT_VBE_IND_2005!AI$7:AI$883,EUROSTAT_VBE_IND_2005!$B$7:$B$883,$D415,EUROSTAT_VBE_IND_2005!$C$7:$C$883,"*"&amp;RIGHT($A415,3)&amp;"*",EUROSTAT_VBE_IND_2005!$D$7:$D$883,"3285*"))/1000+(SUMIFS(EUROSTAT_VBE_IND_2005!AI$7:AI$883,EUROSTAT_VBE_IND_2005!$B$7:$B$883,$D415,EUROSTAT_VBE_IND_2005!$C$7:$C$883,"*"&amp;RIGHT($A415,3)&amp;"*",EUROSTAT_VBE_IND_2005!$D$7:$D$883,"3295*"))/1000+(SUMIFS(EUROSTAT_VBE_IND_2005!AI$7:AI$883,EUROSTAT_VBE_IND_2005!$B$7:$B$883,$D415,EUROSTAT_VBE_IND_2005!$C$7:$C$883,"*"&amp;RIGHT($A415,3)&amp;"*",EUROSTAT_VBE_IND_2005!$D$7:$D$883,"2410*"))/1000+(SUMIFS(EUROSTAT_VBE_IND_2005!AI$7:AI$883,EUROSTAT_VBE_IND_2005!$B$7:$B$883,$D415,EUROSTAT_VBE_IND_2005!$C$7:$C$883,"*"&amp;RIGHT($A415,3)&amp;"*",EUROSTAT_VBE_IND_2005!$D$7:$D$883,"3105*"))/1000</f>
        <v>0.04</v>
      </c>
      <c r="AJ415" s="17">
        <f>(SUMIFS(EUROSTAT_VBE_IND_2005!AJ$7:AJ$883,EUROSTAT_VBE_IND_2005!$B$7:$B$883,$D415,EUROSTAT_VBE_IND_2005!$C$7:$C$883,"*"&amp;RIGHT($A415,3)&amp;"*",EUROSTAT_VBE_IND_2005!$D$7:$D$883,"3270A*"))/1000+(SUMIFS(EUROSTAT_VBE_IND_2005!AJ$7:AJ$883,EUROSTAT_VBE_IND_2005!$B$7:$B$883,$D415,EUROSTAT_VBE_IND_2005!$C$7:$C$883,"*"&amp;RIGHT($A415,3)&amp;"*",EUROSTAT_VBE_IND_2005!$D$7:$D$883,"3285*"))/1000+(SUMIFS(EUROSTAT_VBE_IND_2005!AJ$7:AJ$883,EUROSTAT_VBE_IND_2005!$B$7:$B$883,$D415,EUROSTAT_VBE_IND_2005!$C$7:$C$883,"*"&amp;RIGHT($A415,3)&amp;"*",EUROSTAT_VBE_IND_2005!$D$7:$D$883,"3295*"))/1000+(SUMIFS(EUROSTAT_VBE_IND_2005!AJ$7:AJ$883,EUROSTAT_VBE_IND_2005!$B$7:$B$883,$D415,EUROSTAT_VBE_IND_2005!$C$7:$C$883,"*"&amp;RIGHT($A415,3)&amp;"*",EUROSTAT_VBE_IND_2005!$D$7:$D$883,"2410*"))/1000+(SUMIFS(EUROSTAT_VBE_IND_2005!AJ$7:AJ$883,EUROSTAT_VBE_IND_2005!$B$7:$B$883,$D415,EUROSTAT_VBE_IND_2005!$C$7:$C$883,"*"&amp;RIGHT($A415,3)&amp;"*",EUROSTAT_VBE_IND_2005!$D$7:$D$883,"3105*"))/1000</f>
        <v>0.48</v>
      </c>
      <c r="AK415" s="17">
        <f>(SUMIFS(EUROSTAT_VBE_IND_2005!AK$7:AK$883,EUROSTAT_VBE_IND_2005!$B$7:$B$883,$D415,EUROSTAT_VBE_IND_2005!$C$7:$C$883,"*"&amp;RIGHT($A415,3)&amp;"*",EUROSTAT_VBE_IND_2005!$D$7:$D$883,"3270A*"))/1000+(SUMIFS(EUROSTAT_VBE_IND_2005!AK$7:AK$883,EUROSTAT_VBE_IND_2005!$B$7:$B$883,$D415,EUROSTAT_VBE_IND_2005!$C$7:$C$883,"*"&amp;RIGHT($A415,3)&amp;"*",EUROSTAT_VBE_IND_2005!$D$7:$D$883,"3285*"))/1000+(SUMIFS(EUROSTAT_VBE_IND_2005!AK$7:AK$883,EUROSTAT_VBE_IND_2005!$B$7:$B$883,$D415,EUROSTAT_VBE_IND_2005!$C$7:$C$883,"*"&amp;RIGHT($A415,3)&amp;"*",EUROSTAT_VBE_IND_2005!$D$7:$D$883,"3295*"))/1000+(SUMIFS(EUROSTAT_VBE_IND_2005!AK$7:AK$883,EUROSTAT_VBE_IND_2005!$B$7:$B$883,$D415,EUROSTAT_VBE_IND_2005!$C$7:$C$883,"*"&amp;RIGHT($A415,3)&amp;"*",EUROSTAT_VBE_IND_2005!$D$7:$D$883,"2410*"))/1000+(SUMIFS(EUROSTAT_VBE_IND_2005!AK$7:AK$883,EUROSTAT_VBE_IND_2005!$B$7:$B$883,$D415,EUROSTAT_VBE_IND_2005!$C$7:$C$883,"*"&amp;RIGHT($A415,3)&amp;"*",EUROSTAT_VBE_IND_2005!$D$7:$D$883,"3105*"))/1000</f>
        <v>7.04</v>
      </c>
      <c r="AL415" s="198"/>
      <c r="AM415" s="198"/>
      <c r="AN415" s="198"/>
      <c r="AO415" s="17">
        <f>(SUMIFS(EUROSTAT_VBE_IND_2005!Y$7:Y$883,EUROSTAT_VBE_IND_2005!$B$7:$B$883,$D415,EUROSTAT_VBE_IND_2005!$C$7:$C$883,"*"&amp;RIGHT($A415,3)&amp;"*",EUROSTAT_VBE_IND_2005!$D$7:$D$883,"3270A*"))/1000+(SUMIFS(EUROSTAT_VBE_IND_2005!Y$7:Y$883,EUROSTAT_VBE_IND_2005!$B$7:$B$883,$D415,EUROSTAT_VBE_IND_2005!$C$7:$C$883,"*"&amp;RIGHT($A415,3)&amp;"*",EUROSTAT_VBE_IND_2005!$D$7:$D$883,"3285*"))/1000+(SUMIFS(EUROSTAT_VBE_IND_2005!Y$7:Y$883,EUROSTAT_VBE_IND_2005!$B$7:$B$883,$D415,EUROSTAT_VBE_IND_2005!$C$7:$C$883,"*"&amp;RIGHT($A415,3)&amp;"*",EUROSTAT_VBE_IND_2005!$D$7:$D$883,"3295*"))/1000+(SUMIFS(EUROSTAT_VBE_IND_2005!Y$7:Y$883,EUROSTAT_VBE_IND_2005!$B$7:$B$883,$D415,EUROSTAT_VBE_IND_2005!$C$7:$C$883,"*"&amp;RIGHT($A415,3)&amp;"*",EUROSTAT_VBE_IND_2005!$D$7:$D$883,"2410*"))/1000+(SUMIFS(EUROSTAT_VBE_IND_2005!Y$7:Y$883,EUROSTAT_VBE_IND_2005!$B$7:$B$883,$D415,EUROSTAT_VBE_IND_2005!$C$7:$C$883,"*"&amp;RIGHT($A415,3)&amp;"*",EUROSTAT_VBE_IND_2005!$D$7:$D$883,"3105*"))/1000</f>
        <v>0.2</v>
      </c>
      <c r="AP415" s="17">
        <f>(SUMIFS(EUROSTAT_VBE_IND_2005!Z$7:Z$883,EUROSTAT_VBE_IND_2005!$B$7:$B$883,$D415,EUROSTAT_VBE_IND_2005!$C$7:$C$883,"*"&amp;RIGHT($A415,3)&amp;"*",EUROSTAT_VBE_IND_2005!$D$7:$D$883,"3270A*"))/1000+(SUMIFS(EUROSTAT_VBE_IND_2005!Z$7:Z$883,EUROSTAT_VBE_IND_2005!$B$7:$B$883,$D415,EUROSTAT_VBE_IND_2005!$C$7:$C$883,"*"&amp;RIGHT($A415,3)&amp;"*",EUROSTAT_VBE_IND_2005!$D$7:$D$883,"3285*"))/1000+(SUMIFS(EUROSTAT_VBE_IND_2005!Z$7:Z$883,EUROSTAT_VBE_IND_2005!$B$7:$B$883,$D415,EUROSTAT_VBE_IND_2005!$C$7:$C$883,"*"&amp;RIGHT($A415,3)&amp;"*",EUROSTAT_VBE_IND_2005!$D$7:$D$883,"3295*"))/1000+(SUMIFS(EUROSTAT_VBE_IND_2005!Z$7:Z$883,EUROSTAT_VBE_IND_2005!$B$7:$B$883,$D415,EUROSTAT_VBE_IND_2005!$C$7:$C$883,"*"&amp;RIGHT($A415,3)&amp;"*",EUROSTAT_VBE_IND_2005!$D$7:$D$883,"2410*"))/1000+(SUMIFS(EUROSTAT_VBE_IND_2005!Z$7:Z$883,EUROSTAT_VBE_IND_2005!$B$7:$B$883,$D415,EUROSTAT_VBE_IND_2005!$C$7:$C$883,"*"&amp;RIGHT($A415,3)&amp;"*",EUROSTAT_VBE_IND_2005!$D$7:$D$883,"3105*"))/1000</f>
        <v>0.04</v>
      </c>
      <c r="AQ415" s="17">
        <f>(SUMIFS(EUROSTAT_VBE_IND_2005!AG$7:AG$883,EUROSTAT_VBE_IND_2005!$B$7:$B$883,$D415,EUROSTAT_VBE_IND_2005!$C$7:$C$883,"*"&amp;RIGHT($A415,3)&amp;"*",EUROSTAT_VBE_IND_2005!$D$7:$D$883,"3270A*"))/1000+(SUMIFS(EUROSTAT_VBE_IND_2005!AG$7:AG$883,EUROSTAT_VBE_IND_2005!$B$7:$B$883,$D415,EUROSTAT_VBE_IND_2005!$C$7:$C$883,"*"&amp;RIGHT($A415,3)&amp;"*",EUROSTAT_VBE_IND_2005!$D$7:$D$883,"3285*"))/1000+(SUMIFS(EUROSTAT_VBE_IND_2005!AG$7:AG$883,EUROSTAT_VBE_IND_2005!$B$7:$B$883,$D415,EUROSTAT_VBE_IND_2005!$C$7:$C$883,"*"&amp;RIGHT($A415,3)&amp;"*",EUROSTAT_VBE_IND_2005!$D$7:$D$883,"3295*"))/1000+(SUMIFS(EUROSTAT_VBE_IND_2005!AG$7:AG$883,EUROSTAT_VBE_IND_2005!$B$7:$B$883,$D415,EUROSTAT_VBE_IND_2005!$C$7:$C$883,"*"&amp;RIGHT($A415,3)&amp;"*",EUROSTAT_VBE_IND_2005!$D$7:$D$883,"2410*"))/1000+(SUMIFS(EUROSTAT_VBE_IND_2005!AG$7:AG$883,EUROSTAT_VBE_IND_2005!$B$7:$B$883,$D415,EUROSTAT_VBE_IND_2005!$C$7:$C$883,"*"&amp;RIGHT($A415,3)&amp;"*",EUROSTAT_VBE_IND_2005!$D$7:$D$883,"3105*"))/1000</f>
        <v>11.28</v>
      </c>
    </row>
    <row r="416" spans="1:43">
      <c r="A416" t="str">
        <f>LEFT(EUROSTAT_VBE_IND_2005!$C$681,8)</f>
        <v>B_101853</v>
      </c>
      <c r="B416" s="28" t="s">
        <v>307</v>
      </c>
      <c r="C416" t="s">
        <v>293</v>
      </c>
      <c r="D416" t="s">
        <v>55</v>
      </c>
      <c r="E416" t="s">
        <v>238</v>
      </c>
      <c r="F416" t="s">
        <v>258</v>
      </c>
      <c r="G416" s="17">
        <f>(SUMIFS(EUROSTAT_VBE_IND_2005!E$7:E$883,EUROSTAT_VBE_IND_2005!$B$7:$B$883,$D416,EUROSTAT_VBE_IND_2005!$C$7:$C$883,"*"&amp;RIGHT($A416,3)&amp;"*",EUROSTAT_VBE_IND_2005!$D$7:$D$883,"328*"))/1000-(SUMIFS(EUROSTAT_VBE_IND_2005!E$7:E$883,EUROSTAT_VBE_IND_2005!$B$7:$B$883,$D416,EUROSTAT_VBE_IND_2005!$C$7:$C$883,"*"&amp;RIGHT($A416,3)&amp;"*",EUROSTAT_VBE_IND_2005!$D$7:$D$883,"3285*"))/1000</f>
        <v>0</v>
      </c>
      <c r="H416" s="17">
        <f>(SUMIFS(EUROSTAT_VBE_IND_2005!F$7:F$883,EUROSTAT_VBE_IND_2005!$B$7:$B$883,$D416,EUROSTAT_VBE_IND_2005!$C$7:$C$883,"*"&amp;RIGHT($A416,3)&amp;"*",EUROSTAT_VBE_IND_2005!$D$7:$D$883,"328*"))/1000-(SUMIFS(EUROSTAT_VBE_IND_2005!F$7:F$883,EUROSTAT_VBE_IND_2005!$B$7:$B$883,$D416,EUROSTAT_VBE_IND_2005!$C$7:$C$883,"*"&amp;RIGHT($A416,3)&amp;"*",EUROSTAT_VBE_IND_2005!$D$7:$D$883,"3285*"))/1000</f>
        <v>0</v>
      </c>
      <c r="I416" s="17">
        <f>(SUMIFS(EUROSTAT_VBE_IND_2005!G$7:G$883,EUROSTAT_VBE_IND_2005!$B$7:$B$883,$D416,EUROSTAT_VBE_IND_2005!$C$7:$C$883,"*"&amp;RIGHT($A416,3)&amp;"*",EUROSTAT_VBE_IND_2005!$D$7:$D$883,"328*"))/1000-(SUMIFS(EUROSTAT_VBE_IND_2005!G$7:G$883,EUROSTAT_VBE_IND_2005!$B$7:$B$883,$D416,EUROSTAT_VBE_IND_2005!$C$7:$C$883,"*"&amp;RIGHT($A416,3)&amp;"*",EUROSTAT_VBE_IND_2005!$D$7:$D$883,"3285*"))/1000</f>
        <v>0</v>
      </c>
      <c r="J416" s="198"/>
      <c r="K416" s="17">
        <f>(SUMIFS(EUROSTAT_VBE_IND_2005!H$7:H$883,EUROSTAT_VBE_IND_2005!$B$7:$B$883,$D416,EUROSTAT_VBE_IND_2005!$C$7:$C$883,"*"&amp;RIGHT($A416,3)&amp;"*",EUROSTAT_VBE_IND_2005!$D$7:$D$883,"328*"))/1000-(SUMIFS(EUROSTAT_VBE_IND_2005!H$7:H$883,EUROSTAT_VBE_IND_2005!$B$7:$B$883,$D416,EUROSTAT_VBE_IND_2005!$C$7:$C$883,"*"&amp;RIGHT($A416,3)&amp;"*",EUROSTAT_VBE_IND_2005!$D$7:$D$883,"3285*"))/1000</f>
        <v>0</v>
      </c>
      <c r="L416" s="17">
        <f>(SUMIFS(EUROSTAT_VBE_IND_2005!I$7:I$883,EUROSTAT_VBE_IND_2005!$B$7:$B$883,$D416,EUROSTAT_VBE_IND_2005!$C$7:$C$883,"*"&amp;RIGHT($A416,3)&amp;"*",EUROSTAT_VBE_IND_2005!$D$7:$D$883,"328*"))/1000-(SUMIFS(EUROSTAT_VBE_IND_2005!I$7:I$883,EUROSTAT_VBE_IND_2005!$B$7:$B$883,$D416,EUROSTAT_VBE_IND_2005!$C$7:$C$883,"*"&amp;RIGHT($A416,3)&amp;"*",EUROSTAT_VBE_IND_2005!$D$7:$D$883,"3285*"))/1000</f>
        <v>0</v>
      </c>
      <c r="M416" s="17">
        <f>(SUMIFS(EUROSTAT_VBE_IND_2005!J$7:J$883,EUROSTAT_VBE_IND_2005!$B$7:$B$883,$D416,EUROSTAT_VBE_IND_2005!$C$7:$C$883,"*"&amp;RIGHT($A416,3)&amp;"*",EUROSTAT_VBE_IND_2005!$D$7:$D$883,"328*"))/1000-(SUMIFS(EUROSTAT_VBE_IND_2005!J$7:J$883,EUROSTAT_VBE_IND_2005!$B$7:$B$883,$D416,EUROSTAT_VBE_IND_2005!$C$7:$C$883,"*"&amp;RIGHT($A416,3)&amp;"*",EUROSTAT_VBE_IND_2005!$D$7:$D$883,"3285*"))/1000</f>
        <v>0</v>
      </c>
      <c r="N416" s="17">
        <f>(SUMIFS(EUROSTAT_VBE_IND_2005!K$7:K$883,EUROSTAT_VBE_IND_2005!$B$7:$B$883,$D416,EUROSTAT_VBE_IND_2005!$C$7:$C$883,"*"&amp;RIGHT($A416,3)&amp;"*",EUROSTAT_VBE_IND_2005!$D$7:$D$883,"328*"))/1000-(SUMIFS(EUROSTAT_VBE_IND_2005!K$7:K$883,EUROSTAT_VBE_IND_2005!$B$7:$B$883,$D416,EUROSTAT_VBE_IND_2005!$C$7:$C$883,"*"&amp;RIGHT($A416,3)&amp;"*",EUROSTAT_VBE_IND_2005!$D$7:$D$883,"3285*"))/1000</f>
        <v>0</v>
      </c>
      <c r="O416" s="17">
        <f>(SUMIFS(EUROSTAT_VBE_IND_2005!L$7:L$883,EUROSTAT_VBE_IND_2005!$B$7:$B$883,$D416,EUROSTAT_VBE_IND_2005!$C$7:$C$883,"*"&amp;RIGHT($A416,3)&amp;"*",EUROSTAT_VBE_IND_2005!$D$7:$D$883,"328*"))/1000-(SUMIFS(EUROSTAT_VBE_IND_2005!L$7:L$883,EUROSTAT_VBE_IND_2005!$B$7:$B$883,$D416,EUROSTAT_VBE_IND_2005!$C$7:$C$883,"*"&amp;RIGHT($A416,3)&amp;"*",EUROSTAT_VBE_IND_2005!$D$7:$D$883,"3285*"))/1000</f>
        <v>0</v>
      </c>
      <c r="P416" s="17">
        <f>(SUMIFS(EUROSTAT_VBE_IND_2005!M$7:M$883,EUROSTAT_VBE_IND_2005!$B$7:$B$883,$D416,EUROSTAT_VBE_IND_2005!$C$7:$C$883,"*"&amp;RIGHT($A416,3)&amp;"*",EUROSTAT_VBE_IND_2005!$D$7:$D$883,"328*"))/1000-(SUMIFS(EUROSTAT_VBE_IND_2005!M$7:M$883,EUROSTAT_VBE_IND_2005!$B$7:$B$883,$D416,EUROSTAT_VBE_IND_2005!$C$7:$C$883,"*"&amp;RIGHT($A416,3)&amp;"*",EUROSTAT_VBE_IND_2005!$D$7:$D$883,"3285*"))/1000</f>
        <v>0</v>
      </c>
      <c r="Q416" s="17">
        <f>(SUMIFS(EUROSTAT_VBE_IND_2005!N$7:N$883,EUROSTAT_VBE_IND_2005!$B$7:$B$883,$D416,EUROSTAT_VBE_IND_2005!$C$7:$C$883,"*"&amp;RIGHT($A416,3)&amp;"*",EUROSTAT_VBE_IND_2005!$D$7:$D$883,"328*"))/1000-(SUMIFS(EUROSTAT_VBE_IND_2005!N$7:N$883,EUROSTAT_VBE_IND_2005!$B$7:$B$883,$D416,EUROSTAT_VBE_IND_2005!$C$7:$C$883,"*"&amp;RIGHT($A416,3)&amp;"*",EUROSTAT_VBE_IND_2005!$D$7:$D$883,"3285*"))/1000</f>
        <v>0</v>
      </c>
      <c r="R416" s="17">
        <f>(SUMIFS(EUROSTAT_VBE_IND_2005!O$7:O$883,EUROSTAT_VBE_IND_2005!$B$7:$B$883,$D416,EUROSTAT_VBE_IND_2005!$C$7:$C$883,"*"&amp;RIGHT($A416,3)&amp;"*",EUROSTAT_VBE_IND_2005!$D$7:$D$883,"328*"))/1000-(SUMIFS(EUROSTAT_VBE_IND_2005!O$7:O$883,EUROSTAT_VBE_IND_2005!$B$7:$B$883,$D416,EUROSTAT_VBE_IND_2005!$C$7:$C$883,"*"&amp;RIGHT($A416,3)&amp;"*",EUROSTAT_VBE_IND_2005!$D$7:$D$883,"3285*"))/1000</f>
        <v>0</v>
      </c>
      <c r="S416" s="17">
        <f>(SUMIFS(EUROSTAT_VBE_IND_2005!P$7:P$883,EUROSTAT_VBE_IND_2005!$B$7:$B$883,$D416,EUROSTAT_VBE_IND_2005!$C$7:$C$883,"*"&amp;RIGHT($A416,3)&amp;"*",EUROSTAT_VBE_IND_2005!$D$7:$D$883,"328*"))/1000-(SUMIFS(EUROSTAT_VBE_IND_2005!P$7:P$883,EUROSTAT_VBE_IND_2005!$B$7:$B$883,$D416,EUROSTAT_VBE_IND_2005!$C$7:$C$883,"*"&amp;RIGHT($A416,3)&amp;"*",EUROSTAT_VBE_IND_2005!$D$7:$D$883,"3285*"))/1000</f>
        <v>0</v>
      </c>
      <c r="T416" s="17">
        <f>(SUMIFS(EUROSTAT_VBE_IND_2005!Q$7:Q$883,EUROSTAT_VBE_IND_2005!$B$7:$B$883,$D416,EUROSTAT_VBE_IND_2005!$C$7:$C$883,"*"&amp;RIGHT($A416,3)&amp;"*",EUROSTAT_VBE_IND_2005!$D$7:$D$883,"328*"))/1000-(SUMIFS(EUROSTAT_VBE_IND_2005!Q$7:Q$883,EUROSTAT_VBE_IND_2005!$B$7:$B$883,$D416,EUROSTAT_VBE_IND_2005!$C$7:$C$883,"*"&amp;RIGHT($A416,3)&amp;"*",EUROSTAT_VBE_IND_2005!$D$7:$D$883,"3285*"))/1000</f>
        <v>0</v>
      </c>
      <c r="U416" s="17">
        <f>(SUMIFS(EUROSTAT_VBE_IND_2005!R$7:R$883,EUROSTAT_VBE_IND_2005!$B$7:$B$883,$D416,EUROSTAT_VBE_IND_2005!$C$7:$C$883,"*"&amp;RIGHT($A416,3)&amp;"*",EUROSTAT_VBE_IND_2005!$D$7:$D$883,"328*"))/1000-(SUMIFS(EUROSTAT_VBE_IND_2005!R$7:R$883,EUROSTAT_VBE_IND_2005!$B$7:$B$883,$D416,EUROSTAT_VBE_IND_2005!$C$7:$C$883,"*"&amp;RIGHT($A416,3)&amp;"*",EUROSTAT_VBE_IND_2005!$D$7:$D$883,"3285*"))/1000</f>
        <v>0</v>
      </c>
      <c r="V416" s="17">
        <f>(SUMIFS(EUROSTAT_VBE_IND_2005!S$7:S$883,EUROSTAT_VBE_IND_2005!$B$7:$B$883,$D416,EUROSTAT_VBE_IND_2005!$C$7:$C$883,"*"&amp;RIGHT($A416,3)&amp;"*",EUROSTAT_VBE_IND_2005!$D$7:$D$883,"328*"))/1000-(SUMIFS(EUROSTAT_VBE_IND_2005!S$7:S$883,EUROSTAT_VBE_IND_2005!$B$7:$B$883,$D416,EUROSTAT_VBE_IND_2005!$C$7:$C$883,"*"&amp;RIGHT($A416,3)&amp;"*",EUROSTAT_VBE_IND_2005!$D$7:$D$883,"3285*"))/1000</f>
        <v>0</v>
      </c>
      <c r="W416" s="17">
        <f>(SUMIFS(EUROSTAT_VBE_IND_2005!T$7:T$883,EUROSTAT_VBE_IND_2005!$B$7:$B$883,$D416,EUROSTAT_VBE_IND_2005!$C$7:$C$883,"*"&amp;RIGHT($A416,3)&amp;"*",EUROSTAT_VBE_IND_2005!$D$7:$D$883,"328*"))/1000-(SUMIFS(EUROSTAT_VBE_IND_2005!T$7:T$883,EUROSTAT_VBE_IND_2005!$B$7:$B$883,$D416,EUROSTAT_VBE_IND_2005!$C$7:$C$883,"*"&amp;RIGHT($A416,3)&amp;"*",EUROSTAT_VBE_IND_2005!$D$7:$D$883,"3285*"))/1000</f>
        <v>0</v>
      </c>
      <c r="X416" s="17">
        <f>(SUMIFS(EUROSTAT_VBE_IND_2005!U$7:U$883,EUROSTAT_VBE_IND_2005!$B$7:$B$883,$D416,EUROSTAT_VBE_IND_2005!$C$7:$C$883,"*"&amp;RIGHT($A416,3)&amp;"*",EUROSTAT_VBE_IND_2005!$D$7:$D$883,"328*"))/1000-(SUMIFS(EUROSTAT_VBE_IND_2005!U$7:U$883,EUROSTAT_VBE_IND_2005!$B$7:$B$883,$D416,EUROSTAT_VBE_IND_2005!$C$7:$C$883,"*"&amp;RIGHT($A416,3)&amp;"*",EUROSTAT_VBE_IND_2005!$D$7:$D$883,"3285*"))/1000</f>
        <v>0</v>
      </c>
      <c r="Y416" s="17">
        <f>(SUMIFS(EUROSTAT_VBE_IND_2005!V$7:V$883,EUROSTAT_VBE_IND_2005!$B$7:$B$883,$D416,EUROSTAT_VBE_IND_2005!$C$7:$C$883,"*"&amp;RIGHT($A416,3)&amp;"*",EUROSTAT_VBE_IND_2005!$D$7:$D$883,"328*"))/1000-(SUMIFS(EUROSTAT_VBE_IND_2005!V$7:V$883,EUROSTAT_VBE_IND_2005!$B$7:$B$883,$D416,EUROSTAT_VBE_IND_2005!$C$7:$C$883,"*"&amp;RIGHT($A416,3)&amp;"*",EUROSTAT_VBE_IND_2005!$D$7:$D$883,"3285*"))/1000</f>
        <v>0</v>
      </c>
      <c r="Z416" s="17">
        <f>(SUMIFS(EUROSTAT_VBE_IND_2005!W$7:W$883,EUROSTAT_VBE_IND_2005!$B$7:$B$883,$D416,EUROSTAT_VBE_IND_2005!$C$7:$C$883,"*"&amp;RIGHT($A416,3)&amp;"*",EUROSTAT_VBE_IND_2005!$D$7:$D$883,"328*"))/1000-(SUMIFS(EUROSTAT_VBE_IND_2005!W$7:W$883,EUROSTAT_VBE_IND_2005!$B$7:$B$883,$D416,EUROSTAT_VBE_IND_2005!$C$7:$C$883,"*"&amp;RIGHT($A416,3)&amp;"*",EUROSTAT_VBE_IND_2005!$D$7:$D$883,"3285*"))/1000</f>
        <v>0</v>
      </c>
      <c r="AA416" s="17">
        <f>(SUMIFS(EUROSTAT_VBE_IND_2005!X$7:X$883,EUROSTAT_VBE_IND_2005!$B$7:$B$883,$D416,EUROSTAT_VBE_IND_2005!$C$7:$C$883,"*"&amp;RIGHT($A416,3)&amp;"*",EUROSTAT_VBE_IND_2005!$D$7:$D$883,"328*"))/1000-(SUMIFS(EUROSTAT_VBE_IND_2005!X$7:X$883,EUROSTAT_VBE_IND_2005!$B$7:$B$883,$D416,EUROSTAT_VBE_IND_2005!$C$7:$C$883,"*"&amp;RIGHT($A416,3)&amp;"*",EUROSTAT_VBE_IND_2005!$D$7:$D$883,"3285*"))/1000</f>
        <v>0</v>
      </c>
      <c r="AB416" s="17">
        <f>(SUMIFS(EUROSTAT_VBE_IND_2005!AA$7:AA$883,EUROSTAT_VBE_IND_2005!$B$7:$B$883,$D416,EUROSTAT_VBE_IND_2005!$C$7:$C$883,"*"&amp;RIGHT($A416,3)&amp;"*",EUROSTAT_VBE_IND_2005!$D$7:$D$883,"328*"))/1000-(SUMIFS(EUROSTAT_VBE_IND_2005!AA$7:AA$883,EUROSTAT_VBE_IND_2005!$B$7:$B$883,$D416,EUROSTAT_VBE_IND_2005!$C$7:$C$883,"*"&amp;RIGHT($A416,3)&amp;"*",EUROSTAT_VBE_IND_2005!$D$7:$D$883,"3285*"))/1000</f>
        <v>0</v>
      </c>
      <c r="AC416" s="17">
        <f>(SUMIFS(EUROSTAT_VBE_IND_2005!AB$7:AB$883,EUROSTAT_VBE_IND_2005!$B$7:$B$883,$D416,EUROSTAT_VBE_IND_2005!$C$7:$C$883,"*"&amp;RIGHT($A416,3)&amp;"*",EUROSTAT_VBE_IND_2005!$D$7:$D$883,"328*"))/1000-(SUMIFS(EUROSTAT_VBE_IND_2005!AB$7:AB$883,EUROSTAT_VBE_IND_2005!$B$7:$B$883,$D416,EUROSTAT_VBE_IND_2005!$C$7:$C$883,"*"&amp;RIGHT($A416,3)&amp;"*",EUROSTAT_VBE_IND_2005!$D$7:$D$883,"3285*"))/1000</f>
        <v>0</v>
      </c>
      <c r="AD416" s="17">
        <f>(SUMIFS(EUROSTAT_VBE_IND_2005!AC$7:AC$883,EUROSTAT_VBE_IND_2005!$B$7:$B$883,$D416,EUROSTAT_VBE_IND_2005!$C$7:$C$883,"*"&amp;RIGHT($A416,3)&amp;"*",EUROSTAT_VBE_IND_2005!$D$7:$D$883,"328*"))/1000-(SUMIFS(EUROSTAT_VBE_IND_2005!AC$7:AC$883,EUROSTAT_VBE_IND_2005!$B$7:$B$883,$D416,EUROSTAT_VBE_IND_2005!$C$7:$C$883,"*"&amp;RIGHT($A416,3)&amp;"*",EUROSTAT_VBE_IND_2005!$D$7:$D$883,"3285*"))/1000</f>
        <v>0</v>
      </c>
      <c r="AE416" s="17">
        <f>(SUMIFS(EUROSTAT_VBE_IND_2005!AD$7:AD$883,EUROSTAT_VBE_IND_2005!$B$7:$B$883,$D416,EUROSTAT_VBE_IND_2005!$C$7:$C$883,"*"&amp;RIGHT($A416,3)&amp;"*",EUROSTAT_VBE_IND_2005!$D$7:$D$883,"328*"))/1000-(SUMIFS(EUROSTAT_VBE_IND_2005!AD$7:AD$883,EUROSTAT_VBE_IND_2005!$B$7:$B$883,$D416,EUROSTAT_VBE_IND_2005!$C$7:$C$883,"*"&amp;RIGHT($A416,3)&amp;"*",EUROSTAT_VBE_IND_2005!$D$7:$D$883,"3285*"))/1000</f>
        <v>0</v>
      </c>
      <c r="AF416" s="17">
        <f>(SUMIFS(EUROSTAT_VBE_IND_2005!AE$7:AE$883,EUROSTAT_VBE_IND_2005!$B$7:$B$883,$D416,EUROSTAT_VBE_IND_2005!$C$7:$C$883,"*"&amp;RIGHT($A416,3)&amp;"*",EUROSTAT_VBE_IND_2005!$D$7:$D$883,"328*"))/1000-(SUMIFS(EUROSTAT_VBE_IND_2005!AE$7:AE$883,EUROSTAT_VBE_IND_2005!$B$7:$B$883,$D416,EUROSTAT_VBE_IND_2005!$C$7:$C$883,"*"&amp;RIGHT($A416,3)&amp;"*",EUROSTAT_VBE_IND_2005!$D$7:$D$883,"3285*"))/1000</f>
        <v>0</v>
      </c>
      <c r="AG416" s="17">
        <f>(SUMIFS(EUROSTAT_VBE_IND_2005!AF$7:AF$883,EUROSTAT_VBE_IND_2005!$B$7:$B$883,$D416,EUROSTAT_VBE_IND_2005!$C$7:$C$883,"*"&amp;RIGHT($A416,3)&amp;"*",EUROSTAT_VBE_IND_2005!$D$7:$D$883,"328*"))/1000-(SUMIFS(EUROSTAT_VBE_IND_2005!AF$7:AF$883,EUROSTAT_VBE_IND_2005!$B$7:$B$883,$D416,EUROSTAT_VBE_IND_2005!$C$7:$C$883,"*"&amp;RIGHT($A416,3)&amp;"*",EUROSTAT_VBE_IND_2005!$D$7:$D$883,"3285*"))/1000</f>
        <v>0</v>
      </c>
      <c r="AH416" s="17">
        <f>(SUMIFS(EUROSTAT_VBE_IND_2005!AH$7:AH$883,EUROSTAT_VBE_IND_2005!$B$7:$B$883,$D416,EUROSTAT_VBE_IND_2005!$C$7:$C$883,"*"&amp;RIGHT($A416,3)&amp;"*",EUROSTAT_VBE_IND_2005!$D$7:$D$883,"328*"))/1000-(SUMIFS(EUROSTAT_VBE_IND_2005!AH$7:AH$883,EUROSTAT_VBE_IND_2005!$B$7:$B$883,$D416,EUROSTAT_VBE_IND_2005!$C$7:$C$883,"*"&amp;RIGHT($A416,3)&amp;"*",EUROSTAT_VBE_IND_2005!$D$7:$D$883,"3285*"))/1000</f>
        <v>0</v>
      </c>
      <c r="AI416" s="17">
        <f>(SUMIFS(EUROSTAT_VBE_IND_2005!AI$7:AI$883,EUROSTAT_VBE_IND_2005!$B$7:$B$883,$D416,EUROSTAT_VBE_IND_2005!$C$7:$C$883,"*"&amp;RIGHT($A416,3)&amp;"*",EUROSTAT_VBE_IND_2005!$D$7:$D$883,"328*"))/1000-(SUMIFS(EUROSTAT_VBE_IND_2005!AI$7:AI$883,EUROSTAT_VBE_IND_2005!$B$7:$B$883,$D416,EUROSTAT_VBE_IND_2005!$C$7:$C$883,"*"&amp;RIGHT($A416,3)&amp;"*",EUROSTAT_VBE_IND_2005!$D$7:$D$883,"3285*"))/1000</f>
        <v>0</v>
      </c>
      <c r="AJ416" s="17">
        <f>(SUMIFS(EUROSTAT_VBE_IND_2005!AJ$7:AJ$883,EUROSTAT_VBE_IND_2005!$B$7:$B$883,$D416,EUROSTAT_VBE_IND_2005!$C$7:$C$883,"*"&amp;RIGHT($A416,3)&amp;"*",EUROSTAT_VBE_IND_2005!$D$7:$D$883,"328*"))/1000-(SUMIFS(EUROSTAT_VBE_IND_2005!AJ$7:AJ$883,EUROSTAT_VBE_IND_2005!$B$7:$B$883,$D416,EUROSTAT_VBE_IND_2005!$C$7:$C$883,"*"&amp;RIGHT($A416,3)&amp;"*",EUROSTAT_VBE_IND_2005!$D$7:$D$883,"3285*"))/1000</f>
        <v>0</v>
      </c>
      <c r="AK416" s="17">
        <f>(SUMIFS(EUROSTAT_VBE_IND_2005!AK$7:AK$883,EUROSTAT_VBE_IND_2005!$B$7:$B$883,$D416,EUROSTAT_VBE_IND_2005!$C$7:$C$883,"*"&amp;RIGHT($A416,3)&amp;"*",EUROSTAT_VBE_IND_2005!$D$7:$D$883,"328*"))/1000-(SUMIFS(EUROSTAT_VBE_IND_2005!AK$7:AK$883,EUROSTAT_VBE_IND_2005!$B$7:$B$883,$D416,EUROSTAT_VBE_IND_2005!$C$7:$C$883,"*"&amp;RIGHT($A416,3)&amp;"*",EUROSTAT_VBE_IND_2005!$D$7:$D$883,"3285*"))/1000</f>
        <v>0</v>
      </c>
      <c r="AL416" s="198"/>
      <c r="AM416" s="198"/>
      <c r="AN416" s="198"/>
      <c r="AO416" s="17">
        <f>(SUMIFS(EUROSTAT_VBE_IND_2005!Y$7:Y$883,EUROSTAT_VBE_IND_2005!$B$7:$B$883,$D416,EUROSTAT_VBE_IND_2005!$C$7:$C$883,"*"&amp;RIGHT($A416,3)&amp;"*",EUROSTAT_VBE_IND_2005!$D$7:$D$883,"328*"))/1000-(SUMIFS(EUROSTAT_VBE_IND_2005!Y$7:Y$883,EUROSTAT_VBE_IND_2005!$B$7:$B$883,$D416,EUROSTAT_VBE_IND_2005!$C$7:$C$883,"*"&amp;RIGHT($A416,3)&amp;"*",EUROSTAT_VBE_IND_2005!$D$7:$D$883,"3285*"))/1000</f>
        <v>0</v>
      </c>
      <c r="AP416" s="17">
        <f>(SUMIFS(EUROSTAT_VBE_IND_2005!Z$7:Z$883,EUROSTAT_VBE_IND_2005!$B$7:$B$883,$D416,EUROSTAT_VBE_IND_2005!$C$7:$C$883,"*"&amp;RIGHT($A416,3)&amp;"*",EUROSTAT_VBE_IND_2005!$D$7:$D$883,"328*"))/1000-(SUMIFS(EUROSTAT_VBE_IND_2005!Z$7:Z$883,EUROSTAT_VBE_IND_2005!$B$7:$B$883,$D416,EUROSTAT_VBE_IND_2005!$C$7:$C$883,"*"&amp;RIGHT($A416,3)&amp;"*",EUROSTAT_VBE_IND_2005!$D$7:$D$883,"3285*"))/1000</f>
        <v>0</v>
      </c>
      <c r="AQ416" s="17">
        <f>(SUMIFS(EUROSTAT_VBE_IND_2005!AG$7:AG$883,EUROSTAT_VBE_IND_2005!$B$7:$B$883,$D416,EUROSTAT_VBE_IND_2005!$C$7:$C$883,"*"&amp;RIGHT($A416,3)&amp;"*",EUROSTAT_VBE_IND_2005!$D$7:$D$883,"328*"))/1000-(SUMIFS(EUROSTAT_VBE_IND_2005!AG$7:AG$883,EUROSTAT_VBE_IND_2005!$B$7:$B$883,$D416,EUROSTAT_VBE_IND_2005!$C$7:$C$883,"*"&amp;RIGHT($A416,3)&amp;"*",EUROSTAT_VBE_IND_2005!$D$7:$D$883,"3285*"))/1000</f>
        <v>0</v>
      </c>
    </row>
    <row r="417" spans="1:43">
      <c r="A417" t="str">
        <f>LEFT(EUROSTAT_VBE_IND_2005!$C$681,8)</f>
        <v>B_101853</v>
      </c>
      <c r="B417" s="28" t="s">
        <v>307</v>
      </c>
      <c r="C417" t="s">
        <v>293</v>
      </c>
      <c r="D417" t="s">
        <v>55</v>
      </c>
      <c r="E417" t="s">
        <v>239</v>
      </c>
      <c r="F417" t="s">
        <v>259</v>
      </c>
      <c r="G417" s="17">
        <f>(SUMIFS(EUROSTAT_VBE_IND_2005!E$7:E$883,EUROSTAT_VBE_IND_2005!$B$7:$B$883,$D417,EUROSTAT_VBE_IND_2005!$C$7:$C$883,"*"&amp;RIGHT($A417,3)&amp;"*",EUROSTAT_VBE_IND_2005!$D$7:$D$883,"4100*"))/1000+(SUMIFS(EUROSTAT_VBE_IND_2005!E$7:E$883,EUROSTAT_VBE_IND_2005!$B$7:$B$883,$D417,EUROSTAT_VBE_IND_2005!$C$7:$C$883,"*"&amp;RIGHT($A417,3)&amp;"*",EUROSTAT_VBE_IND_2005!$D$7:$D$883,"4230*"))/1000+(SUMIFS(EUROSTAT_VBE_IND_2005!E$7:E$883,EUROSTAT_VBE_IND_2005!$B$7:$B$883,$D417,EUROSTAT_VBE_IND_2005!$C$7:$C$883,"*"&amp;RIGHT($A417,3)&amp;"*",EUROSTAT_VBE_IND_2005!$D$7:$D$883,"4240*"))/1000+(SUMIFS(EUROSTAT_VBE_IND_2005!E$7:E$883,EUROSTAT_VBE_IND_2005!$B$7:$B$883,$D417,EUROSTAT_VBE_IND_2005!$C$7:$C$883,"*"&amp;RIGHT($A417,3)&amp;"*",EUROSTAT_VBE_IND_2005!$D$7:$D$883,"3106*"))/1000</f>
        <v>1.647</v>
      </c>
      <c r="H417" s="17">
        <f>(SUMIFS(EUROSTAT_VBE_IND_2005!F$7:F$883,EUROSTAT_VBE_IND_2005!$B$7:$B$883,$D417,EUROSTAT_VBE_IND_2005!$C$7:$C$883,"*"&amp;RIGHT($A417,3)&amp;"*",EUROSTAT_VBE_IND_2005!$D$7:$D$883,"4100*"))/1000+(SUMIFS(EUROSTAT_VBE_IND_2005!F$7:F$883,EUROSTAT_VBE_IND_2005!$B$7:$B$883,$D417,EUROSTAT_VBE_IND_2005!$C$7:$C$883,"*"&amp;RIGHT($A417,3)&amp;"*",EUROSTAT_VBE_IND_2005!$D$7:$D$883,"4230*"))/1000+(SUMIFS(EUROSTAT_VBE_IND_2005!F$7:F$883,EUROSTAT_VBE_IND_2005!$B$7:$B$883,$D417,EUROSTAT_VBE_IND_2005!$C$7:$C$883,"*"&amp;RIGHT($A417,3)&amp;"*",EUROSTAT_VBE_IND_2005!$D$7:$D$883,"4240*"))/1000+(SUMIFS(EUROSTAT_VBE_IND_2005!F$7:F$883,EUROSTAT_VBE_IND_2005!$B$7:$B$883,$D417,EUROSTAT_VBE_IND_2005!$C$7:$C$883,"*"&amp;RIGHT($A417,3)&amp;"*",EUROSTAT_VBE_IND_2005!$D$7:$D$883,"3106*"))/1000</f>
        <v>3.183</v>
      </c>
      <c r="I417" s="17">
        <f>(SUMIFS(EUROSTAT_VBE_IND_2005!G$7:G$883,EUROSTAT_VBE_IND_2005!$B$7:$B$883,$D417,EUROSTAT_VBE_IND_2005!$C$7:$C$883,"*"&amp;RIGHT($A417,3)&amp;"*",EUROSTAT_VBE_IND_2005!$D$7:$D$883,"4100*"))/1000+(SUMIFS(EUROSTAT_VBE_IND_2005!G$7:G$883,EUROSTAT_VBE_IND_2005!$B$7:$B$883,$D417,EUROSTAT_VBE_IND_2005!$C$7:$C$883,"*"&amp;RIGHT($A417,3)&amp;"*",EUROSTAT_VBE_IND_2005!$D$7:$D$883,"4230*"))/1000+(SUMIFS(EUROSTAT_VBE_IND_2005!G$7:G$883,EUROSTAT_VBE_IND_2005!$B$7:$B$883,$D417,EUROSTAT_VBE_IND_2005!$C$7:$C$883,"*"&amp;RIGHT($A417,3)&amp;"*",EUROSTAT_VBE_IND_2005!$D$7:$D$883,"4240*"))/1000+(SUMIFS(EUROSTAT_VBE_IND_2005!G$7:G$883,EUROSTAT_VBE_IND_2005!$B$7:$B$883,$D417,EUROSTAT_VBE_IND_2005!$C$7:$C$883,"*"&amp;RIGHT($A417,3)&amp;"*",EUROSTAT_VBE_IND_2005!$D$7:$D$883,"3106*"))/1000</f>
        <v>0.34</v>
      </c>
      <c r="J417" s="198"/>
      <c r="K417" s="17">
        <f>(SUMIFS(EUROSTAT_VBE_IND_2005!H$7:H$883,EUROSTAT_VBE_IND_2005!$B$7:$B$883,$D417,EUROSTAT_VBE_IND_2005!$C$7:$C$883,"*"&amp;RIGHT($A417,3)&amp;"*",EUROSTAT_VBE_IND_2005!$D$7:$D$883,"4100*"))/1000+(SUMIFS(EUROSTAT_VBE_IND_2005!H$7:H$883,EUROSTAT_VBE_IND_2005!$B$7:$B$883,$D417,EUROSTAT_VBE_IND_2005!$C$7:$C$883,"*"&amp;RIGHT($A417,3)&amp;"*",EUROSTAT_VBE_IND_2005!$D$7:$D$883,"4230*"))/1000+(SUMIFS(EUROSTAT_VBE_IND_2005!H$7:H$883,EUROSTAT_VBE_IND_2005!$B$7:$B$883,$D417,EUROSTAT_VBE_IND_2005!$C$7:$C$883,"*"&amp;RIGHT($A417,3)&amp;"*",EUROSTAT_VBE_IND_2005!$D$7:$D$883,"4240*"))/1000+(SUMIFS(EUROSTAT_VBE_IND_2005!H$7:H$883,EUROSTAT_VBE_IND_2005!$B$7:$B$883,$D417,EUROSTAT_VBE_IND_2005!$C$7:$C$883,"*"&amp;RIGHT($A417,3)&amp;"*",EUROSTAT_VBE_IND_2005!$D$7:$D$883,"3106*"))/1000</f>
        <v>0</v>
      </c>
      <c r="L417" s="17">
        <f>(SUMIFS(EUROSTAT_VBE_IND_2005!I$7:I$883,EUROSTAT_VBE_IND_2005!$B$7:$B$883,$D417,EUROSTAT_VBE_IND_2005!$C$7:$C$883,"*"&amp;RIGHT($A417,3)&amp;"*",EUROSTAT_VBE_IND_2005!$D$7:$D$883,"4100*"))/1000+(SUMIFS(EUROSTAT_VBE_IND_2005!I$7:I$883,EUROSTAT_VBE_IND_2005!$B$7:$B$883,$D417,EUROSTAT_VBE_IND_2005!$C$7:$C$883,"*"&amp;RIGHT($A417,3)&amp;"*",EUROSTAT_VBE_IND_2005!$D$7:$D$883,"4230*"))/1000+(SUMIFS(EUROSTAT_VBE_IND_2005!I$7:I$883,EUROSTAT_VBE_IND_2005!$B$7:$B$883,$D417,EUROSTAT_VBE_IND_2005!$C$7:$C$883,"*"&amp;RIGHT($A417,3)&amp;"*",EUROSTAT_VBE_IND_2005!$D$7:$D$883,"4240*"))/1000+(SUMIFS(EUROSTAT_VBE_IND_2005!I$7:I$883,EUROSTAT_VBE_IND_2005!$B$7:$B$883,$D417,EUROSTAT_VBE_IND_2005!$C$7:$C$883,"*"&amp;RIGHT($A417,3)&amp;"*",EUROSTAT_VBE_IND_2005!$D$7:$D$883,"3106*"))/1000</f>
        <v>5.413</v>
      </c>
      <c r="M417" s="17">
        <f>(SUMIFS(EUROSTAT_VBE_IND_2005!J$7:J$883,EUROSTAT_VBE_IND_2005!$B$7:$B$883,$D417,EUROSTAT_VBE_IND_2005!$C$7:$C$883,"*"&amp;RIGHT($A417,3)&amp;"*",EUROSTAT_VBE_IND_2005!$D$7:$D$883,"4100*"))/1000+(SUMIFS(EUROSTAT_VBE_IND_2005!J$7:J$883,EUROSTAT_VBE_IND_2005!$B$7:$B$883,$D417,EUROSTAT_VBE_IND_2005!$C$7:$C$883,"*"&amp;RIGHT($A417,3)&amp;"*",EUROSTAT_VBE_IND_2005!$D$7:$D$883,"4230*"))/1000+(SUMIFS(EUROSTAT_VBE_IND_2005!J$7:J$883,EUROSTAT_VBE_IND_2005!$B$7:$B$883,$D417,EUROSTAT_VBE_IND_2005!$C$7:$C$883,"*"&amp;RIGHT($A417,3)&amp;"*",EUROSTAT_VBE_IND_2005!$D$7:$D$883,"4240*"))/1000+(SUMIFS(EUROSTAT_VBE_IND_2005!J$7:J$883,EUROSTAT_VBE_IND_2005!$B$7:$B$883,$D417,EUROSTAT_VBE_IND_2005!$C$7:$C$883,"*"&amp;RIGHT($A417,3)&amp;"*",EUROSTAT_VBE_IND_2005!$D$7:$D$883,"3106*"))/1000</f>
        <v>27.313</v>
      </c>
      <c r="N417" s="17">
        <f>(SUMIFS(EUROSTAT_VBE_IND_2005!K$7:K$883,EUROSTAT_VBE_IND_2005!$B$7:$B$883,$D417,EUROSTAT_VBE_IND_2005!$C$7:$C$883,"*"&amp;RIGHT($A417,3)&amp;"*",EUROSTAT_VBE_IND_2005!$D$7:$D$883,"4100*"))/1000+(SUMIFS(EUROSTAT_VBE_IND_2005!K$7:K$883,EUROSTAT_VBE_IND_2005!$B$7:$B$883,$D417,EUROSTAT_VBE_IND_2005!$C$7:$C$883,"*"&amp;RIGHT($A417,3)&amp;"*",EUROSTAT_VBE_IND_2005!$D$7:$D$883,"4230*"))/1000+(SUMIFS(EUROSTAT_VBE_IND_2005!K$7:K$883,EUROSTAT_VBE_IND_2005!$B$7:$B$883,$D417,EUROSTAT_VBE_IND_2005!$C$7:$C$883,"*"&amp;RIGHT($A417,3)&amp;"*",EUROSTAT_VBE_IND_2005!$D$7:$D$883,"4240*"))/1000+(SUMIFS(EUROSTAT_VBE_IND_2005!K$7:K$883,EUROSTAT_VBE_IND_2005!$B$7:$B$883,$D417,EUROSTAT_VBE_IND_2005!$C$7:$C$883,"*"&amp;RIGHT($A417,3)&amp;"*",EUROSTAT_VBE_IND_2005!$D$7:$D$883,"3106*"))/1000</f>
        <v>1.836</v>
      </c>
      <c r="O417" s="17">
        <f>(SUMIFS(EUROSTAT_VBE_IND_2005!L$7:L$883,EUROSTAT_VBE_IND_2005!$B$7:$B$883,$D417,EUROSTAT_VBE_IND_2005!$C$7:$C$883,"*"&amp;RIGHT($A417,3)&amp;"*",EUROSTAT_VBE_IND_2005!$D$7:$D$883,"4100*"))/1000+(SUMIFS(EUROSTAT_VBE_IND_2005!L$7:L$883,EUROSTAT_VBE_IND_2005!$B$7:$B$883,$D417,EUROSTAT_VBE_IND_2005!$C$7:$C$883,"*"&amp;RIGHT($A417,3)&amp;"*",EUROSTAT_VBE_IND_2005!$D$7:$D$883,"4230*"))/1000+(SUMIFS(EUROSTAT_VBE_IND_2005!L$7:L$883,EUROSTAT_VBE_IND_2005!$B$7:$B$883,$D417,EUROSTAT_VBE_IND_2005!$C$7:$C$883,"*"&amp;RIGHT($A417,3)&amp;"*",EUROSTAT_VBE_IND_2005!$D$7:$D$883,"4240*"))/1000+(SUMIFS(EUROSTAT_VBE_IND_2005!L$7:L$883,EUROSTAT_VBE_IND_2005!$B$7:$B$883,$D417,EUROSTAT_VBE_IND_2005!$C$7:$C$883,"*"&amp;RIGHT($A417,3)&amp;"*",EUROSTAT_VBE_IND_2005!$D$7:$D$883,"3106*"))/1000</f>
        <v>0.253</v>
      </c>
      <c r="P417" s="17">
        <f>(SUMIFS(EUROSTAT_VBE_IND_2005!M$7:M$883,EUROSTAT_VBE_IND_2005!$B$7:$B$883,$D417,EUROSTAT_VBE_IND_2005!$C$7:$C$883,"*"&amp;RIGHT($A417,3)&amp;"*",EUROSTAT_VBE_IND_2005!$D$7:$D$883,"4100*"))/1000+(SUMIFS(EUROSTAT_VBE_IND_2005!M$7:M$883,EUROSTAT_VBE_IND_2005!$B$7:$B$883,$D417,EUROSTAT_VBE_IND_2005!$C$7:$C$883,"*"&amp;RIGHT($A417,3)&amp;"*",EUROSTAT_VBE_IND_2005!$D$7:$D$883,"4230*"))/1000+(SUMIFS(EUROSTAT_VBE_IND_2005!M$7:M$883,EUROSTAT_VBE_IND_2005!$B$7:$B$883,$D417,EUROSTAT_VBE_IND_2005!$C$7:$C$883,"*"&amp;RIGHT($A417,3)&amp;"*",EUROSTAT_VBE_IND_2005!$D$7:$D$883,"4240*"))/1000+(SUMIFS(EUROSTAT_VBE_IND_2005!M$7:M$883,EUROSTAT_VBE_IND_2005!$B$7:$B$883,$D417,EUROSTAT_VBE_IND_2005!$C$7:$C$883,"*"&amp;RIGHT($A417,3)&amp;"*",EUROSTAT_VBE_IND_2005!$D$7:$D$883,"3106*"))/1000</f>
        <v>0.556</v>
      </c>
      <c r="Q417" s="17">
        <f>(SUMIFS(EUROSTAT_VBE_IND_2005!N$7:N$883,EUROSTAT_VBE_IND_2005!$B$7:$B$883,$D417,EUROSTAT_VBE_IND_2005!$C$7:$C$883,"*"&amp;RIGHT($A417,3)&amp;"*",EUROSTAT_VBE_IND_2005!$D$7:$D$883,"4100*"))/1000+(SUMIFS(EUROSTAT_VBE_IND_2005!N$7:N$883,EUROSTAT_VBE_IND_2005!$B$7:$B$883,$D417,EUROSTAT_VBE_IND_2005!$C$7:$C$883,"*"&amp;RIGHT($A417,3)&amp;"*",EUROSTAT_VBE_IND_2005!$D$7:$D$883,"4230*"))/1000+(SUMIFS(EUROSTAT_VBE_IND_2005!N$7:N$883,EUROSTAT_VBE_IND_2005!$B$7:$B$883,$D417,EUROSTAT_VBE_IND_2005!$C$7:$C$883,"*"&amp;RIGHT($A417,3)&amp;"*",EUROSTAT_VBE_IND_2005!$D$7:$D$883,"4240*"))/1000+(SUMIFS(EUROSTAT_VBE_IND_2005!N$7:N$883,EUROSTAT_VBE_IND_2005!$B$7:$B$883,$D417,EUROSTAT_VBE_IND_2005!$C$7:$C$883,"*"&amp;RIGHT($A417,3)&amp;"*",EUROSTAT_VBE_IND_2005!$D$7:$D$883,"3106*"))/1000</f>
        <v>73.922</v>
      </c>
      <c r="R417" s="17">
        <f>(SUMIFS(EUROSTAT_VBE_IND_2005!O$7:O$883,EUROSTAT_VBE_IND_2005!$B$7:$B$883,$D417,EUROSTAT_VBE_IND_2005!$C$7:$C$883,"*"&amp;RIGHT($A417,3)&amp;"*",EUROSTAT_VBE_IND_2005!$D$7:$D$883,"4100*"))/1000+(SUMIFS(EUROSTAT_VBE_IND_2005!O$7:O$883,EUROSTAT_VBE_IND_2005!$B$7:$B$883,$D417,EUROSTAT_VBE_IND_2005!$C$7:$C$883,"*"&amp;RIGHT($A417,3)&amp;"*",EUROSTAT_VBE_IND_2005!$D$7:$D$883,"4230*"))/1000+(SUMIFS(EUROSTAT_VBE_IND_2005!O$7:O$883,EUROSTAT_VBE_IND_2005!$B$7:$B$883,$D417,EUROSTAT_VBE_IND_2005!$C$7:$C$883,"*"&amp;RIGHT($A417,3)&amp;"*",EUROSTAT_VBE_IND_2005!$D$7:$D$883,"4240*"))/1000+(SUMIFS(EUROSTAT_VBE_IND_2005!O$7:O$883,EUROSTAT_VBE_IND_2005!$B$7:$B$883,$D417,EUROSTAT_VBE_IND_2005!$C$7:$C$883,"*"&amp;RIGHT($A417,3)&amp;"*",EUROSTAT_VBE_IND_2005!$D$7:$D$883,"3106*"))/1000</f>
        <v>0.328</v>
      </c>
      <c r="S417" s="17">
        <f>(SUMIFS(EUROSTAT_VBE_IND_2005!P$7:P$883,EUROSTAT_VBE_IND_2005!$B$7:$B$883,$D417,EUROSTAT_VBE_IND_2005!$C$7:$C$883,"*"&amp;RIGHT($A417,3)&amp;"*",EUROSTAT_VBE_IND_2005!$D$7:$D$883,"4100*"))/1000+(SUMIFS(EUROSTAT_VBE_IND_2005!P$7:P$883,EUROSTAT_VBE_IND_2005!$B$7:$B$883,$D417,EUROSTAT_VBE_IND_2005!$C$7:$C$883,"*"&amp;RIGHT($A417,3)&amp;"*",EUROSTAT_VBE_IND_2005!$D$7:$D$883,"4230*"))/1000+(SUMIFS(EUROSTAT_VBE_IND_2005!P$7:P$883,EUROSTAT_VBE_IND_2005!$B$7:$B$883,$D417,EUROSTAT_VBE_IND_2005!$C$7:$C$883,"*"&amp;RIGHT($A417,3)&amp;"*",EUROSTAT_VBE_IND_2005!$D$7:$D$883,"4240*"))/1000+(SUMIFS(EUROSTAT_VBE_IND_2005!P$7:P$883,EUROSTAT_VBE_IND_2005!$B$7:$B$883,$D417,EUROSTAT_VBE_IND_2005!$C$7:$C$883,"*"&amp;RIGHT($A417,3)&amp;"*",EUROSTAT_VBE_IND_2005!$D$7:$D$883,"3106*"))/1000</f>
        <v>13.007</v>
      </c>
      <c r="T417" s="17">
        <f>(SUMIFS(EUROSTAT_VBE_IND_2005!Q$7:Q$883,EUROSTAT_VBE_IND_2005!$B$7:$B$883,$D417,EUROSTAT_VBE_IND_2005!$C$7:$C$883,"*"&amp;RIGHT($A417,3)&amp;"*",EUROSTAT_VBE_IND_2005!$D$7:$D$883,"4100*"))/1000+(SUMIFS(EUROSTAT_VBE_IND_2005!Q$7:Q$883,EUROSTAT_VBE_IND_2005!$B$7:$B$883,$D417,EUROSTAT_VBE_IND_2005!$C$7:$C$883,"*"&amp;RIGHT($A417,3)&amp;"*",EUROSTAT_VBE_IND_2005!$D$7:$D$883,"4230*"))/1000+(SUMIFS(EUROSTAT_VBE_IND_2005!Q$7:Q$883,EUROSTAT_VBE_IND_2005!$B$7:$B$883,$D417,EUROSTAT_VBE_IND_2005!$C$7:$C$883,"*"&amp;RIGHT($A417,3)&amp;"*",EUROSTAT_VBE_IND_2005!$D$7:$D$883,"4240*"))/1000+(SUMIFS(EUROSTAT_VBE_IND_2005!Q$7:Q$883,EUROSTAT_VBE_IND_2005!$B$7:$B$883,$D417,EUROSTAT_VBE_IND_2005!$C$7:$C$883,"*"&amp;RIGHT($A417,3)&amp;"*",EUROSTAT_VBE_IND_2005!$D$7:$D$883,"3106*"))/1000</f>
        <v>0.16</v>
      </c>
      <c r="U417" s="17">
        <f>(SUMIFS(EUROSTAT_VBE_IND_2005!R$7:R$883,EUROSTAT_VBE_IND_2005!$B$7:$B$883,$D417,EUROSTAT_VBE_IND_2005!$C$7:$C$883,"*"&amp;RIGHT($A417,3)&amp;"*",EUROSTAT_VBE_IND_2005!$D$7:$D$883,"4100*"))/1000+(SUMIFS(EUROSTAT_VBE_IND_2005!R$7:R$883,EUROSTAT_VBE_IND_2005!$B$7:$B$883,$D417,EUROSTAT_VBE_IND_2005!$C$7:$C$883,"*"&amp;RIGHT($A417,3)&amp;"*",EUROSTAT_VBE_IND_2005!$D$7:$D$883,"4230*"))/1000+(SUMIFS(EUROSTAT_VBE_IND_2005!R$7:R$883,EUROSTAT_VBE_IND_2005!$B$7:$B$883,$D417,EUROSTAT_VBE_IND_2005!$C$7:$C$883,"*"&amp;RIGHT($A417,3)&amp;"*",EUROSTAT_VBE_IND_2005!$D$7:$D$883,"4240*"))/1000+(SUMIFS(EUROSTAT_VBE_IND_2005!R$7:R$883,EUROSTAT_VBE_IND_2005!$B$7:$B$883,$D417,EUROSTAT_VBE_IND_2005!$C$7:$C$883,"*"&amp;RIGHT($A417,3)&amp;"*",EUROSTAT_VBE_IND_2005!$D$7:$D$883,"3106*"))/1000</f>
        <v>1.021</v>
      </c>
      <c r="V417" s="17">
        <f>(SUMIFS(EUROSTAT_VBE_IND_2005!S$7:S$883,EUROSTAT_VBE_IND_2005!$B$7:$B$883,$D417,EUROSTAT_VBE_IND_2005!$C$7:$C$883,"*"&amp;RIGHT($A417,3)&amp;"*",EUROSTAT_VBE_IND_2005!$D$7:$D$883,"4100*"))/1000+(SUMIFS(EUROSTAT_VBE_IND_2005!S$7:S$883,EUROSTAT_VBE_IND_2005!$B$7:$B$883,$D417,EUROSTAT_VBE_IND_2005!$C$7:$C$883,"*"&amp;RIGHT($A417,3)&amp;"*",EUROSTAT_VBE_IND_2005!$D$7:$D$883,"4230*"))/1000+(SUMIFS(EUROSTAT_VBE_IND_2005!S$7:S$883,EUROSTAT_VBE_IND_2005!$B$7:$B$883,$D417,EUROSTAT_VBE_IND_2005!$C$7:$C$883,"*"&amp;RIGHT($A417,3)&amp;"*",EUROSTAT_VBE_IND_2005!$D$7:$D$883,"4240*"))/1000+(SUMIFS(EUROSTAT_VBE_IND_2005!S$7:S$883,EUROSTAT_VBE_IND_2005!$B$7:$B$883,$D417,EUROSTAT_VBE_IND_2005!$C$7:$C$883,"*"&amp;RIGHT($A417,3)&amp;"*",EUROSTAT_VBE_IND_2005!$D$7:$D$883,"3106*"))/1000</f>
        <v>0.515</v>
      </c>
      <c r="W417" s="17">
        <f>(SUMIFS(EUROSTAT_VBE_IND_2005!T$7:T$883,EUROSTAT_VBE_IND_2005!$B$7:$B$883,$D417,EUROSTAT_VBE_IND_2005!$C$7:$C$883,"*"&amp;RIGHT($A417,3)&amp;"*",EUROSTAT_VBE_IND_2005!$D$7:$D$883,"4100*"))/1000+(SUMIFS(EUROSTAT_VBE_IND_2005!T$7:T$883,EUROSTAT_VBE_IND_2005!$B$7:$B$883,$D417,EUROSTAT_VBE_IND_2005!$C$7:$C$883,"*"&amp;RIGHT($A417,3)&amp;"*",EUROSTAT_VBE_IND_2005!$D$7:$D$883,"4230*"))/1000+(SUMIFS(EUROSTAT_VBE_IND_2005!T$7:T$883,EUROSTAT_VBE_IND_2005!$B$7:$B$883,$D417,EUROSTAT_VBE_IND_2005!$C$7:$C$883,"*"&amp;RIGHT($A417,3)&amp;"*",EUROSTAT_VBE_IND_2005!$D$7:$D$883,"4240*"))/1000+(SUMIFS(EUROSTAT_VBE_IND_2005!T$7:T$883,EUROSTAT_VBE_IND_2005!$B$7:$B$883,$D417,EUROSTAT_VBE_IND_2005!$C$7:$C$883,"*"&amp;RIGHT($A417,3)&amp;"*",EUROSTAT_VBE_IND_2005!$D$7:$D$883,"3106*"))/1000</f>
        <v>0</v>
      </c>
      <c r="X417" s="17">
        <f>(SUMIFS(EUROSTAT_VBE_IND_2005!U$7:U$883,EUROSTAT_VBE_IND_2005!$B$7:$B$883,$D417,EUROSTAT_VBE_IND_2005!$C$7:$C$883,"*"&amp;RIGHT($A417,3)&amp;"*",EUROSTAT_VBE_IND_2005!$D$7:$D$883,"4100*"))/1000+(SUMIFS(EUROSTAT_VBE_IND_2005!U$7:U$883,EUROSTAT_VBE_IND_2005!$B$7:$B$883,$D417,EUROSTAT_VBE_IND_2005!$C$7:$C$883,"*"&amp;RIGHT($A417,3)&amp;"*",EUROSTAT_VBE_IND_2005!$D$7:$D$883,"4230*"))/1000+(SUMIFS(EUROSTAT_VBE_IND_2005!U$7:U$883,EUROSTAT_VBE_IND_2005!$B$7:$B$883,$D417,EUROSTAT_VBE_IND_2005!$C$7:$C$883,"*"&amp;RIGHT($A417,3)&amp;"*",EUROSTAT_VBE_IND_2005!$D$7:$D$883,"4240*"))/1000+(SUMIFS(EUROSTAT_VBE_IND_2005!U$7:U$883,EUROSTAT_VBE_IND_2005!$B$7:$B$883,$D417,EUROSTAT_VBE_IND_2005!$C$7:$C$883,"*"&amp;RIGHT($A417,3)&amp;"*",EUROSTAT_VBE_IND_2005!$D$7:$D$883,"3106*"))/1000</f>
        <v>13.982</v>
      </c>
      <c r="Y417" s="17">
        <f>(SUMIFS(EUROSTAT_VBE_IND_2005!V$7:V$883,EUROSTAT_VBE_IND_2005!$B$7:$B$883,$D417,EUROSTAT_VBE_IND_2005!$C$7:$C$883,"*"&amp;RIGHT($A417,3)&amp;"*",EUROSTAT_VBE_IND_2005!$D$7:$D$883,"4100*"))/1000+(SUMIFS(EUROSTAT_VBE_IND_2005!V$7:V$883,EUROSTAT_VBE_IND_2005!$B$7:$B$883,$D417,EUROSTAT_VBE_IND_2005!$C$7:$C$883,"*"&amp;RIGHT($A417,3)&amp;"*",EUROSTAT_VBE_IND_2005!$D$7:$D$883,"4230*"))/1000+(SUMIFS(EUROSTAT_VBE_IND_2005!V$7:V$883,EUROSTAT_VBE_IND_2005!$B$7:$B$883,$D417,EUROSTAT_VBE_IND_2005!$C$7:$C$883,"*"&amp;RIGHT($A417,3)&amp;"*",EUROSTAT_VBE_IND_2005!$D$7:$D$883,"4240*"))/1000+(SUMIFS(EUROSTAT_VBE_IND_2005!V$7:V$883,EUROSTAT_VBE_IND_2005!$B$7:$B$883,$D417,EUROSTAT_VBE_IND_2005!$C$7:$C$883,"*"&amp;RIGHT($A417,3)&amp;"*",EUROSTAT_VBE_IND_2005!$D$7:$D$883,"3106*"))/1000</f>
        <v>0.14</v>
      </c>
      <c r="Z417" s="17">
        <f>(SUMIFS(EUROSTAT_VBE_IND_2005!W$7:W$883,EUROSTAT_VBE_IND_2005!$B$7:$B$883,$D417,EUROSTAT_VBE_IND_2005!$C$7:$C$883,"*"&amp;RIGHT($A417,3)&amp;"*",EUROSTAT_VBE_IND_2005!$D$7:$D$883,"4100*"))/1000+(SUMIFS(EUROSTAT_VBE_IND_2005!W$7:W$883,EUROSTAT_VBE_IND_2005!$B$7:$B$883,$D417,EUROSTAT_VBE_IND_2005!$C$7:$C$883,"*"&amp;RIGHT($A417,3)&amp;"*",EUROSTAT_VBE_IND_2005!$D$7:$D$883,"4230*"))/1000+(SUMIFS(EUROSTAT_VBE_IND_2005!W$7:W$883,EUROSTAT_VBE_IND_2005!$B$7:$B$883,$D417,EUROSTAT_VBE_IND_2005!$C$7:$C$883,"*"&amp;RIGHT($A417,3)&amp;"*",EUROSTAT_VBE_IND_2005!$D$7:$D$883,"4240*"))/1000+(SUMIFS(EUROSTAT_VBE_IND_2005!W$7:W$883,EUROSTAT_VBE_IND_2005!$B$7:$B$883,$D417,EUROSTAT_VBE_IND_2005!$C$7:$C$883,"*"&amp;RIGHT($A417,3)&amp;"*",EUROSTAT_VBE_IND_2005!$D$7:$D$883,"3106*"))/1000</f>
        <v>0.228</v>
      </c>
      <c r="AA417" s="17">
        <f>(SUMIFS(EUROSTAT_VBE_IND_2005!X$7:X$883,EUROSTAT_VBE_IND_2005!$B$7:$B$883,$D417,EUROSTAT_VBE_IND_2005!$C$7:$C$883,"*"&amp;RIGHT($A417,3)&amp;"*",EUROSTAT_VBE_IND_2005!$D$7:$D$883,"4100*"))/1000+(SUMIFS(EUROSTAT_VBE_IND_2005!X$7:X$883,EUROSTAT_VBE_IND_2005!$B$7:$B$883,$D417,EUROSTAT_VBE_IND_2005!$C$7:$C$883,"*"&amp;RIGHT($A417,3)&amp;"*",EUROSTAT_VBE_IND_2005!$D$7:$D$883,"4230*"))/1000+(SUMIFS(EUROSTAT_VBE_IND_2005!X$7:X$883,EUROSTAT_VBE_IND_2005!$B$7:$B$883,$D417,EUROSTAT_VBE_IND_2005!$C$7:$C$883,"*"&amp;RIGHT($A417,3)&amp;"*",EUROSTAT_VBE_IND_2005!$D$7:$D$883,"4240*"))/1000+(SUMIFS(EUROSTAT_VBE_IND_2005!X$7:X$883,EUROSTAT_VBE_IND_2005!$B$7:$B$883,$D417,EUROSTAT_VBE_IND_2005!$C$7:$C$883,"*"&amp;RIGHT($A417,3)&amp;"*",EUROSTAT_VBE_IND_2005!$D$7:$D$883,"3106*"))/1000</f>
        <v>0.134</v>
      </c>
      <c r="AB417" s="17">
        <f>(SUMIFS(EUROSTAT_VBE_IND_2005!AA$7:AA$883,EUROSTAT_VBE_IND_2005!$B$7:$B$883,$D417,EUROSTAT_VBE_IND_2005!$C$7:$C$883,"*"&amp;RIGHT($A417,3)&amp;"*",EUROSTAT_VBE_IND_2005!$D$7:$D$883,"4100*"))/1000+(SUMIFS(EUROSTAT_VBE_IND_2005!AA$7:AA$883,EUROSTAT_VBE_IND_2005!$B$7:$B$883,$D417,EUROSTAT_VBE_IND_2005!$C$7:$C$883,"*"&amp;RIGHT($A417,3)&amp;"*",EUROSTAT_VBE_IND_2005!$D$7:$D$883,"4230*"))/1000+(SUMIFS(EUROSTAT_VBE_IND_2005!AA$7:AA$883,EUROSTAT_VBE_IND_2005!$B$7:$B$883,$D417,EUROSTAT_VBE_IND_2005!$C$7:$C$883,"*"&amp;RIGHT($A417,3)&amp;"*",EUROSTAT_VBE_IND_2005!$D$7:$D$883,"4240*"))/1000+(SUMIFS(EUROSTAT_VBE_IND_2005!AA$7:AA$883,EUROSTAT_VBE_IND_2005!$B$7:$B$883,$D417,EUROSTAT_VBE_IND_2005!$C$7:$C$883,"*"&amp;RIGHT($A417,3)&amp;"*",EUROSTAT_VBE_IND_2005!$D$7:$D$883,"3106*"))/1000</f>
        <v>0</v>
      </c>
      <c r="AC417" s="17">
        <f>(SUMIFS(EUROSTAT_VBE_IND_2005!AB$7:AB$883,EUROSTAT_VBE_IND_2005!$B$7:$B$883,$D417,EUROSTAT_VBE_IND_2005!$C$7:$C$883,"*"&amp;RIGHT($A417,3)&amp;"*",EUROSTAT_VBE_IND_2005!$D$7:$D$883,"4100*"))/1000+(SUMIFS(EUROSTAT_VBE_IND_2005!AB$7:AB$883,EUROSTAT_VBE_IND_2005!$B$7:$B$883,$D417,EUROSTAT_VBE_IND_2005!$C$7:$C$883,"*"&amp;RIGHT($A417,3)&amp;"*",EUROSTAT_VBE_IND_2005!$D$7:$D$883,"4230*"))/1000+(SUMIFS(EUROSTAT_VBE_IND_2005!AB$7:AB$883,EUROSTAT_VBE_IND_2005!$B$7:$B$883,$D417,EUROSTAT_VBE_IND_2005!$C$7:$C$883,"*"&amp;RIGHT($A417,3)&amp;"*",EUROSTAT_VBE_IND_2005!$D$7:$D$883,"4240*"))/1000+(SUMIFS(EUROSTAT_VBE_IND_2005!AB$7:AB$883,EUROSTAT_VBE_IND_2005!$B$7:$B$883,$D417,EUROSTAT_VBE_IND_2005!$C$7:$C$883,"*"&amp;RIGHT($A417,3)&amp;"*",EUROSTAT_VBE_IND_2005!$D$7:$D$883,"3106*"))/1000</f>
        <v>8.024</v>
      </c>
      <c r="AD417" s="17">
        <f>(SUMIFS(EUROSTAT_VBE_IND_2005!AC$7:AC$883,EUROSTAT_VBE_IND_2005!$B$7:$B$883,$D417,EUROSTAT_VBE_IND_2005!$C$7:$C$883,"*"&amp;RIGHT($A417,3)&amp;"*",EUROSTAT_VBE_IND_2005!$D$7:$D$883,"4100*"))/1000+(SUMIFS(EUROSTAT_VBE_IND_2005!AC$7:AC$883,EUROSTAT_VBE_IND_2005!$B$7:$B$883,$D417,EUROSTAT_VBE_IND_2005!$C$7:$C$883,"*"&amp;RIGHT($A417,3)&amp;"*",EUROSTAT_VBE_IND_2005!$D$7:$D$883,"4230*"))/1000+(SUMIFS(EUROSTAT_VBE_IND_2005!AC$7:AC$883,EUROSTAT_VBE_IND_2005!$B$7:$B$883,$D417,EUROSTAT_VBE_IND_2005!$C$7:$C$883,"*"&amp;RIGHT($A417,3)&amp;"*",EUROSTAT_VBE_IND_2005!$D$7:$D$883,"4240*"))/1000+(SUMIFS(EUROSTAT_VBE_IND_2005!AC$7:AC$883,EUROSTAT_VBE_IND_2005!$B$7:$B$883,$D417,EUROSTAT_VBE_IND_2005!$C$7:$C$883,"*"&amp;RIGHT($A417,3)&amp;"*",EUROSTAT_VBE_IND_2005!$D$7:$D$883,"3106*"))/1000</f>
        <v>0.102</v>
      </c>
      <c r="AE417" s="17">
        <f>(SUMIFS(EUROSTAT_VBE_IND_2005!AD$7:AD$883,EUROSTAT_VBE_IND_2005!$B$7:$B$883,$D417,EUROSTAT_VBE_IND_2005!$C$7:$C$883,"*"&amp;RIGHT($A417,3)&amp;"*",EUROSTAT_VBE_IND_2005!$D$7:$D$883,"4100*"))/1000+(SUMIFS(EUROSTAT_VBE_IND_2005!AD$7:AD$883,EUROSTAT_VBE_IND_2005!$B$7:$B$883,$D417,EUROSTAT_VBE_IND_2005!$C$7:$C$883,"*"&amp;RIGHT($A417,3)&amp;"*",EUROSTAT_VBE_IND_2005!$D$7:$D$883,"4230*"))/1000+(SUMIFS(EUROSTAT_VBE_IND_2005!AD$7:AD$883,EUROSTAT_VBE_IND_2005!$B$7:$B$883,$D417,EUROSTAT_VBE_IND_2005!$C$7:$C$883,"*"&amp;RIGHT($A417,3)&amp;"*",EUROSTAT_VBE_IND_2005!$D$7:$D$883,"4240*"))/1000+(SUMIFS(EUROSTAT_VBE_IND_2005!AD$7:AD$883,EUROSTAT_VBE_IND_2005!$B$7:$B$883,$D417,EUROSTAT_VBE_IND_2005!$C$7:$C$883,"*"&amp;RIGHT($A417,3)&amp;"*",EUROSTAT_VBE_IND_2005!$D$7:$D$883,"3106*"))/1000</f>
        <v>3.32</v>
      </c>
      <c r="AF417" s="17">
        <f>(SUMIFS(EUROSTAT_VBE_IND_2005!AE$7:AE$883,EUROSTAT_VBE_IND_2005!$B$7:$B$883,$D417,EUROSTAT_VBE_IND_2005!$C$7:$C$883,"*"&amp;RIGHT($A417,3)&amp;"*",EUROSTAT_VBE_IND_2005!$D$7:$D$883,"4100*"))/1000+(SUMIFS(EUROSTAT_VBE_IND_2005!AE$7:AE$883,EUROSTAT_VBE_IND_2005!$B$7:$B$883,$D417,EUROSTAT_VBE_IND_2005!$C$7:$C$883,"*"&amp;RIGHT($A417,3)&amp;"*",EUROSTAT_VBE_IND_2005!$D$7:$D$883,"4230*"))/1000+(SUMIFS(EUROSTAT_VBE_IND_2005!AE$7:AE$883,EUROSTAT_VBE_IND_2005!$B$7:$B$883,$D417,EUROSTAT_VBE_IND_2005!$C$7:$C$883,"*"&amp;RIGHT($A417,3)&amp;"*",EUROSTAT_VBE_IND_2005!$D$7:$D$883,"4240*"))/1000+(SUMIFS(EUROSTAT_VBE_IND_2005!AE$7:AE$883,EUROSTAT_VBE_IND_2005!$B$7:$B$883,$D417,EUROSTAT_VBE_IND_2005!$C$7:$C$883,"*"&amp;RIGHT($A417,3)&amp;"*",EUROSTAT_VBE_IND_2005!$D$7:$D$883,"3106*"))/1000</f>
        <v>0.875</v>
      </c>
      <c r="AG417" s="17">
        <f>(SUMIFS(EUROSTAT_VBE_IND_2005!AF$7:AF$883,EUROSTAT_VBE_IND_2005!$B$7:$B$883,$D417,EUROSTAT_VBE_IND_2005!$C$7:$C$883,"*"&amp;RIGHT($A417,3)&amp;"*",EUROSTAT_VBE_IND_2005!$D$7:$D$883,"4100*"))/1000+(SUMIFS(EUROSTAT_VBE_IND_2005!AF$7:AF$883,EUROSTAT_VBE_IND_2005!$B$7:$B$883,$D417,EUROSTAT_VBE_IND_2005!$C$7:$C$883,"*"&amp;RIGHT($A417,3)&amp;"*",EUROSTAT_VBE_IND_2005!$D$7:$D$883,"4230*"))/1000+(SUMIFS(EUROSTAT_VBE_IND_2005!AF$7:AF$883,EUROSTAT_VBE_IND_2005!$B$7:$B$883,$D417,EUROSTAT_VBE_IND_2005!$C$7:$C$883,"*"&amp;RIGHT($A417,3)&amp;"*",EUROSTAT_VBE_IND_2005!$D$7:$D$883,"4240*"))/1000+(SUMIFS(EUROSTAT_VBE_IND_2005!AF$7:AF$883,EUROSTAT_VBE_IND_2005!$B$7:$B$883,$D417,EUROSTAT_VBE_IND_2005!$C$7:$C$883,"*"&amp;RIGHT($A417,3)&amp;"*",EUROSTAT_VBE_IND_2005!$D$7:$D$883,"3106*"))/1000</f>
        <v>1.641</v>
      </c>
      <c r="AH417" s="17">
        <f>(SUMIFS(EUROSTAT_VBE_IND_2005!AH$7:AH$883,EUROSTAT_VBE_IND_2005!$B$7:$B$883,$D417,EUROSTAT_VBE_IND_2005!$C$7:$C$883,"*"&amp;RIGHT($A417,3)&amp;"*",EUROSTAT_VBE_IND_2005!$D$7:$D$883,"4100*"))/1000+(SUMIFS(EUROSTAT_VBE_IND_2005!AH$7:AH$883,EUROSTAT_VBE_IND_2005!$B$7:$B$883,$D417,EUROSTAT_VBE_IND_2005!$C$7:$C$883,"*"&amp;RIGHT($A417,3)&amp;"*",EUROSTAT_VBE_IND_2005!$D$7:$D$883,"4230*"))/1000+(SUMIFS(EUROSTAT_VBE_IND_2005!AH$7:AH$883,EUROSTAT_VBE_IND_2005!$B$7:$B$883,$D417,EUROSTAT_VBE_IND_2005!$C$7:$C$883,"*"&amp;RIGHT($A417,3)&amp;"*",EUROSTAT_VBE_IND_2005!$D$7:$D$883,"4240*"))/1000+(SUMIFS(EUROSTAT_VBE_IND_2005!AH$7:AH$883,EUROSTAT_VBE_IND_2005!$B$7:$B$883,$D417,EUROSTAT_VBE_IND_2005!$C$7:$C$883,"*"&amp;RIGHT($A417,3)&amp;"*",EUROSTAT_VBE_IND_2005!$D$7:$D$883,"3106*"))/1000</f>
        <v>0.568</v>
      </c>
      <c r="AI417" s="17">
        <f>(SUMIFS(EUROSTAT_VBE_IND_2005!AI$7:AI$883,EUROSTAT_VBE_IND_2005!$B$7:$B$883,$D417,EUROSTAT_VBE_IND_2005!$C$7:$C$883,"*"&amp;RIGHT($A417,3)&amp;"*",EUROSTAT_VBE_IND_2005!$D$7:$D$883,"4100*"))/1000+(SUMIFS(EUROSTAT_VBE_IND_2005!AI$7:AI$883,EUROSTAT_VBE_IND_2005!$B$7:$B$883,$D417,EUROSTAT_VBE_IND_2005!$C$7:$C$883,"*"&amp;RIGHT($A417,3)&amp;"*",EUROSTAT_VBE_IND_2005!$D$7:$D$883,"4230*"))/1000+(SUMIFS(EUROSTAT_VBE_IND_2005!AI$7:AI$883,EUROSTAT_VBE_IND_2005!$B$7:$B$883,$D417,EUROSTAT_VBE_IND_2005!$C$7:$C$883,"*"&amp;RIGHT($A417,3)&amp;"*",EUROSTAT_VBE_IND_2005!$D$7:$D$883,"4240*"))/1000+(SUMIFS(EUROSTAT_VBE_IND_2005!AI$7:AI$883,EUROSTAT_VBE_IND_2005!$B$7:$B$883,$D417,EUROSTAT_VBE_IND_2005!$C$7:$C$883,"*"&amp;RIGHT($A417,3)&amp;"*",EUROSTAT_VBE_IND_2005!$D$7:$D$883,"3106*"))/1000</f>
        <v>1.312</v>
      </c>
      <c r="AJ417" s="17">
        <f>(SUMIFS(EUROSTAT_VBE_IND_2005!AJ$7:AJ$883,EUROSTAT_VBE_IND_2005!$B$7:$B$883,$D417,EUROSTAT_VBE_IND_2005!$C$7:$C$883,"*"&amp;RIGHT($A417,3)&amp;"*",EUROSTAT_VBE_IND_2005!$D$7:$D$883,"4100*"))/1000+(SUMIFS(EUROSTAT_VBE_IND_2005!AJ$7:AJ$883,EUROSTAT_VBE_IND_2005!$B$7:$B$883,$D417,EUROSTAT_VBE_IND_2005!$C$7:$C$883,"*"&amp;RIGHT($A417,3)&amp;"*",EUROSTAT_VBE_IND_2005!$D$7:$D$883,"4230*"))/1000+(SUMIFS(EUROSTAT_VBE_IND_2005!AJ$7:AJ$883,EUROSTAT_VBE_IND_2005!$B$7:$B$883,$D417,EUROSTAT_VBE_IND_2005!$C$7:$C$883,"*"&amp;RIGHT($A417,3)&amp;"*",EUROSTAT_VBE_IND_2005!$D$7:$D$883,"4240*"))/1000+(SUMIFS(EUROSTAT_VBE_IND_2005!AJ$7:AJ$883,EUROSTAT_VBE_IND_2005!$B$7:$B$883,$D417,EUROSTAT_VBE_IND_2005!$C$7:$C$883,"*"&amp;RIGHT($A417,3)&amp;"*",EUROSTAT_VBE_IND_2005!$D$7:$D$883,"3106*"))/1000</f>
        <v>2.195</v>
      </c>
      <c r="AK417" s="17">
        <f>(SUMIFS(EUROSTAT_VBE_IND_2005!AK$7:AK$883,EUROSTAT_VBE_IND_2005!$B$7:$B$883,$D417,EUROSTAT_VBE_IND_2005!$C$7:$C$883,"*"&amp;RIGHT($A417,3)&amp;"*",EUROSTAT_VBE_IND_2005!$D$7:$D$883,"4100*"))/1000+(SUMIFS(EUROSTAT_VBE_IND_2005!AK$7:AK$883,EUROSTAT_VBE_IND_2005!$B$7:$B$883,$D417,EUROSTAT_VBE_IND_2005!$C$7:$C$883,"*"&amp;RIGHT($A417,3)&amp;"*",EUROSTAT_VBE_IND_2005!$D$7:$D$883,"4230*"))/1000+(SUMIFS(EUROSTAT_VBE_IND_2005!AK$7:AK$883,EUROSTAT_VBE_IND_2005!$B$7:$B$883,$D417,EUROSTAT_VBE_IND_2005!$C$7:$C$883,"*"&amp;RIGHT($A417,3)&amp;"*",EUROSTAT_VBE_IND_2005!$D$7:$D$883,"4240*"))/1000+(SUMIFS(EUROSTAT_VBE_IND_2005!AK$7:AK$883,EUROSTAT_VBE_IND_2005!$B$7:$B$883,$D417,EUROSTAT_VBE_IND_2005!$C$7:$C$883,"*"&amp;RIGHT($A417,3)&amp;"*",EUROSTAT_VBE_IND_2005!$D$7:$D$883,"3106*"))/1000</f>
        <v>33.875</v>
      </c>
      <c r="AL417" s="198"/>
      <c r="AM417" s="198"/>
      <c r="AN417" s="198"/>
      <c r="AO417" s="17">
        <f>(SUMIFS(EUROSTAT_VBE_IND_2005!Y$7:Y$883,EUROSTAT_VBE_IND_2005!$B$7:$B$883,$D417,EUROSTAT_VBE_IND_2005!$C$7:$C$883,"*"&amp;RIGHT($A417,3)&amp;"*",EUROSTAT_VBE_IND_2005!$D$7:$D$883,"4100*"))/1000+(SUMIFS(EUROSTAT_VBE_IND_2005!Y$7:Y$883,EUROSTAT_VBE_IND_2005!$B$7:$B$883,$D417,EUROSTAT_VBE_IND_2005!$C$7:$C$883,"*"&amp;RIGHT($A417,3)&amp;"*",EUROSTAT_VBE_IND_2005!$D$7:$D$883,"4230*"))/1000+(SUMIFS(EUROSTAT_VBE_IND_2005!Y$7:Y$883,EUROSTAT_VBE_IND_2005!$B$7:$B$883,$D417,EUROSTAT_VBE_IND_2005!$C$7:$C$883,"*"&amp;RIGHT($A417,3)&amp;"*",EUROSTAT_VBE_IND_2005!$D$7:$D$883,"4240*"))/1000+(SUMIFS(EUROSTAT_VBE_IND_2005!Y$7:Y$883,EUROSTAT_VBE_IND_2005!$B$7:$B$883,$D417,EUROSTAT_VBE_IND_2005!$C$7:$C$883,"*"&amp;RIGHT($A417,3)&amp;"*",EUROSTAT_VBE_IND_2005!$D$7:$D$883,"3106*"))/1000</f>
        <v>0</v>
      </c>
      <c r="AP417" s="17">
        <f>(SUMIFS(EUROSTAT_VBE_IND_2005!Z$7:Z$883,EUROSTAT_VBE_IND_2005!$B$7:$B$883,$D417,EUROSTAT_VBE_IND_2005!$C$7:$C$883,"*"&amp;RIGHT($A417,3)&amp;"*",EUROSTAT_VBE_IND_2005!$D$7:$D$883,"4100*"))/1000+(SUMIFS(EUROSTAT_VBE_IND_2005!Z$7:Z$883,EUROSTAT_VBE_IND_2005!$B$7:$B$883,$D417,EUROSTAT_VBE_IND_2005!$C$7:$C$883,"*"&amp;RIGHT($A417,3)&amp;"*",EUROSTAT_VBE_IND_2005!$D$7:$D$883,"4230*"))/1000+(SUMIFS(EUROSTAT_VBE_IND_2005!Z$7:Z$883,EUROSTAT_VBE_IND_2005!$B$7:$B$883,$D417,EUROSTAT_VBE_IND_2005!$C$7:$C$883,"*"&amp;RIGHT($A417,3)&amp;"*",EUROSTAT_VBE_IND_2005!$D$7:$D$883,"4240*"))/1000+(SUMIFS(EUROSTAT_VBE_IND_2005!Z$7:Z$883,EUROSTAT_VBE_IND_2005!$B$7:$B$883,$D417,EUROSTAT_VBE_IND_2005!$C$7:$C$883,"*"&amp;RIGHT($A417,3)&amp;"*",EUROSTAT_VBE_IND_2005!$D$7:$D$883,"3106*"))/1000</f>
        <v>0</v>
      </c>
      <c r="AQ417" s="17">
        <f>(SUMIFS(EUROSTAT_VBE_IND_2005!AG$7:AG$883,EUROSTAT_VBE_IND_2005!$B$7:$B$883,$D417,EUROSTAT_VBE_IND_2005!$C$7:$C$883,"*"&amp;RIGHT($A417,3)&amp;"*",EUROSTAT_VBE_IND_2005!$D$7:$D$883,"4100*"))/1000+(SUMIFS(EUROSTAT_VBE_IND_2005!AG$7:AG$883,EUROSTAT_VBE_IND_2005!$B$7:$B$883,$D417,EUROSTAT_VBE_IND_2005!$C$7:$C$883,"*"&amp;RIGHT($A417,3)&amp;"*",EUROSTAT_VBE_IND_2005!$D$7:$D$883,"4230*"))/1000+(SUMIFS(EUROSTAT_VBE_IND_2005!AG$7:AG$883,EUROSTAT_VBE_IND_2005!$B$7:$B$883,$D417,EUROSTAT_VBE_IND_2005!$C$7:$C$883,"*"&amp;RIGHT($A417,3)&amp;"*",EUROSTAT_VBE_IND_2005!$D$7:$D$883,"4240*"))/1000+(SUMIFS(EUROSTAT_VBE_IND_2005!AG$7:AG$883,EUROSTAT_VBE_IND_2005!$B$7:$B$883,$D417,EUROSTAT_VBE_IND_2005!$C$7:$C$883,"*"&amp;RIGHT($A417,3)&amp;"*",EUROSTAT_VBE_IND_2005!$D$7:$D$883,"3106*"))/1000</f>
        <v>32.25</v>
      </c>
    </row>
    <row r="418" spans="1:43">
      <c r="A418" t="str">
        <f>LEFT(EUROSTAT_VBE_IND_2005!$C$681,8)</f>
        <v>B_101853</v>
      </c>
      <c r="B418" s="28" t="s">
        <v>307</v>
      </c>
      <c r="C418" t="s">
        <v>293</v>
      </c>
      <c r="D418" t="s">
        <v>55</v>
      </c>
      <c r="E418" t="s">
        <v>240</v>
      </c>
      <c r="F418" t="s">
        <v>260</v>
      </c>
      <c r="G418" s="17">
        <f>(SUMIFS(EUROSTAT_VBE_IND_2005!E$7:E$883,EUROSTAT_VBE_IND_2005!$B$7:$B$883,$D418,EUROSTAT_VBE_IND_2005!$C$7:$C$883,"*"&amp;RIGHT($A418,3)&amp;"*",EUROSTAT_VBE_IND_2005!$D$7:$D$883,"421*"))/1000</f>
        <v>0</v>
      </c>
      <c r="H418" s="17">
        <f>(SUMIFS(EUROSTAT_VBE_IND_2005!F$7:F$883,EUROSTAT_VBE_IND_2005!$B$7:$B$883,$D418,EUROSTAT_VBE_IND_2005!$C$7:$C$883,"*"&amp;RIGHT($A418,3)&amp;"*",EUROSTAT_VBE_IND_2005!$D$7:$D$883,"421*"))/1000</f>
        <v>0</v>
      </c>
      <c r="I418" s="17">
        <f>(SUMIFS(EUROSTAT_VBE_IND_2005!G$7:G$883,EUROSTAT_VBE_IND_2005!$B$7:$B$883,$D418,EUROSTAT_VBE_IND_2005!$C$7:$C$883,"*"&amp;RIGHT($A418,3)&amp;"*",EUROSTAT_VBE_IND_2005!$D$7:$D$883,"421*"))/1000</f>
        <v>0</v>
      </c>
      <c r="J418" s="198"/>
      <c r="K418" s="17">
        <f>(SUMIFS(EUROSTAT_VBE_IND_2005!H$7:H$883,EUROSTAT_VBE_IND_2005!$B$7:$B$883,$D418,EUROSTAT_VBE_IND_2005!$C$7:$C$883,"*"&amp;RIGHT($A418,3)&amp;"*",EUROSTAT_VBE_IND_2005!$D$7:$D$883,"421*"))/1000</f>
        <v>0</v>
      </c>
      <c r="L418" s="17">
        <f>(SUMIFS(EUROSTAT_VBE_IND_2005!I$7:I$883,EUROSTAT_VBE_IND_2005!$B$7:$B$883,$D418,EUROSTAT_VBE_IND_2005!$C$7:$C$883,"*"&amp;RIGHT($A418,3)&amp;"*",EUROSTAT_VBE_IND_2005!$D$7:$D$883,"421*"))/1000</f>
        <v>0</v>
      </c>
      <c r="M418" s="17">
        <f>(SUMIFS(EUROSTAT_VBE_IND_2005!J$7:J$883,EUROSTAT_VBE_IND_2005!$B$7:$B$883,$D418,EUROSTAT_VBE_IND_2005!$C$7:$C$883,"*"&amp;RIGHT($A418,3)&amp;"*",EUROSTAT_VBE_IND_2005!$D$7:$D$883,"421*"))/1000</f>
        <v>0.001</v>
      </c>
      <c r="N418" s="17">
        <f>(SUMIFS(EUROSTAT_VBE_IND_2005!K$7:K$883,EUROSTAT_VBE_IND_2005!$B$7:$B$883,$D418,EUROSTAT_VBE_IND_2005!$C$7:$C$883,"*"&amp;RIGHT($A418,3)&amp;"*",EUROSTAT_VBE_IND_2005!$D$7:$D$883,"421*"))/1000</f>
        <v>0</v>
      </c>
      <c r="O418" s="17">
        <f>(SUMIFS(EUROSTAT_VBE_IND_2005!L$7:L$883,EUROSTAT_VBE_IND_2005!$B$7:$B$883,$D418,EUROSTAT_VBE_IND_2005!$C$7:$C$883,"*"&amp;RIGHT($A418,3)&amp;"*",EUROSTAT_VBE_IND_2005!$D$7:$D$883,"421*"))/1000</f>
        <v>0</v>
      </c>
      <c r="P418" s="17">
        <f>(SUMIFS(EUROSTAT_VBE_IND_2005!M$7:M$883,EUROSTAT_VBE_IND_2005!$B$7:$B$883,$D418,EUROSTAT_VBE_IND_2005!$C$7:$C$883,"*"&amp;RIGHT($A418,3)&amp;"*",EUROSTAT_VBE_IND_2005!$D$7:$D$883,"421*"))/1000</f>
        <v>0</v>
      </c>
      <c r="Q418" s="17">
        <f>(SUMIFS(EUROSTAT_VBE_IND_2005!N$7:N$883,EUROSTAT_VBE_IND_2005!$B$7:$B$883,$D418,EUROSTAT_VBE_IND_2005!$C$7:$C$883,"*"&amp;RIGHT($A418,3)&amp;"*",EUROSTAT_VBE_IND_2005!$D$7:$D$883,"421*"))/1000</f>
        <v>0</v>
      </c>
      <c r="R418" s="17">
        <f>(SUMIFS(EUROSTAT_VBE_IND_2005!O$7:O$883,EUROSTAT_VBE_IND_2005!$B$7:$B$883,$D418,EUROSTAT_VBE_IND_2005!$C$7:$C$883,"*"&amp;RIGHT($A418,3)&amp;"*",EUROSTAT_VBE_IND_2005!$D$7:$D$883,"421*"))/1000</f>
        <v>0</v>
      </c>
      <c r="S418" s="17">
        <f>(SUMIFS(EUROSTAT_VBE_IND_2005!P$7:P$883,EUROSTAT_VBE_IND_2005!$B$7:$B$883,$D418,EUROSTAT_VBE_IND_2005!$C$7:$C$883,"*"&amp;RIGHT($A418,3)&amp;"*",EUROSTAT_VBE_IND_2005!$D$7:$D$883,"421*"))/1000</f>
        <v>0</v>
      </c>
      <c r="T418" s="17">
        <f>(SUMIFS(EUROSTAT_VBE_IND_2005!Q$7:Q$883,EUROSTAT_VBE_IND_2005!$B$7:$B$883,$D418,EUROSTAT_VBE_IND_2005!$C$7:$C$883,"*"&amp;RIGHT($A418,3)&amp;"*",EUROSTAT_VBE_IND_2005!$D$7:$D$883,"421*"))/1000</f>
        <v>0</v>
      </c>
      <c r="U418" s="17">
        <f>(SUMIFS(EUROSTAT_VBE_IND_2005!R$7:R$883,EUROSTAT_VBE_IND_2005!$B$7:$B$883,$D418,EUROSTAT_VBE_IND_2005!$C$7:$C$883,"*"&amp;RIGHT($A418,3)&amp;"*",EUROSTAT_VBE_IND_2005!$D$7:$D$883,"421*"))/1000</f>
        <v>0</v>
      </c>
      <c r="V418" s="17">
        <f>(SUMIFS(EUROSTAT_VBE_IND_2005!S$7:S$883,EUROSTAT_VBE_IND_2005!$B$7:$B$883,$D418,EUROSTAT_VBE_IND_2005!$C$7:$C$883,"*"&amp;RIGHT($A418,3)&amp;"*",EUROSTAT_VBE_IND_2005!$D$7:$D$883,"421*"))/1000</f>
        <v>0</v>
      </c>
      <c r="W418" s="17">
        <f>(SUMIFS(EUROSTAT_VBE_IND_2005!T$7:T$883,EUROSTAT_VBE_IND_2005!$B$7:$B$883,$D418,EUROSTAT_VBE_IND_2005!$C$7:$C$883,"*"&amp;RIGHT($A418,3)&amp;"*",EUROSTAT_VBE_IND_2005!$D$7:$D$883,"421*"))/1000</f>
        <v>0</v>
      </c>
      <c r="X418" s="17">
        <f>(SUMIFS(EUROSTAT_VBE_IND_2005!U$7:U$883,EUROSTAT_VBE_IND_2005!$B$7:$B$883,$D418,EUROSTAT_VBE_IND_2005!$C$7:$C$883,"*"&amp;RIGHT($A418,3)&amp;"*",EUROSTAT_VBE_IND_2005!$D$7:$D$883,"421*"))/1000</f>
        <v>0</v>
      </c>
      <c r="Y418" s="17">
        <f>(SUMIFS(EUROSTAT_VBE_IND_2005!V$7:V$883,EUROSTAT_VBE_IND_2005!$B$7:$B$883,$D418,EUROSTAT_VBE_IND_2005!$C$7:$C$883,"*"&amp;RIGHT($A418,3)&amp;"*",EUROSTAT_VBE_IND_2005!$D$7:$D$883,"421*"))/1000</f>
        <v>0</v>
      </c>
      <c r="Z418" s="17">
        <f>(SUMIFS(EUROSTAT_VBE_IND_2005!W$7:W$883,EUROSTAT_VBE_IND_2005!$B$7:$B$883,$D418,EUROSTAT_VBE_IND_2005!$C$7:$C$883,"*"&amp;RIGHT($A418,3)&amp;"*",EUROSTAT_VBE_IND_2005!$D$7:$D$883,"421*"))/1000</f>
        <v>0</v>
      </c>
      <c r="AA418" s="17">
        <f>(SUMIFS(EUROSTAT_VBE_IND_2005!X$7:X$883,EUROSTAT_VBE_IND_2005!$B$7:$B$883,$D418,EUROSTAT_VBE_IND_2005!$C$7:$C$883,"*"&amp;RIGHT($A418,3)&amp;"*",EUROSTAT_VBE_IND_2005!$D$7:$D$883,"421*"))/1000</f>
        <v>0</v>
      </c>
      <c r="AB418" s="17">
        <f>(SUMIFS(EUROSTAT_VBE_IND_2005!AA$7:AA$883,EUROSTAT_VBE_IND_2005!$B$7:$B$883,$D418,EUROSTAT_VBE_IND_2005!$C$7:$C$883,"*"&amp;RIGHT($A418,3)&amp;"*",EUROSTAT_VBE_IND_2005!$D$7:$D$883,"421*"))/1000</f>
        <v>0</v>
      </c>
      <c r="AC418" s="17">
        <f>(SUMIFS(EUROSTAT_VBE_IND_2005!AB$7:AB$883,EUROSTAT_VBE_IND_2005!$B$7:$B$883,$D418,EUROSTAT_VBE_IND_2005!$C$7:$C$883,"*"&amp;RIGHT($A418,3)&amp;"*",EUROSTAT_VBE_IND_2005!$D$7:$D$883,"421*"))/1000</f>
        <v>0</v>
      </c>
      <c r="AD418" s="17">
        <f>(SUMIFS(EUROSTAT_VBE_IND_2005!AC$7:AC$883,EUROSTAT_VBE_IND_2005!$B$7:$B$883,$D418,EUROSTAT_VBE_IND_2005!$C$7:$C$883,"*"&amp;RIGHT($A418,3)&amp;"*",EUROSTAT_VBE_IND_2005!$D$7:$D$883,"421*"))/1000</f>
        <v>0</v>
      </c>
      <c r="AE418" s="17">
        <f>(SUMIFS(EUROSTAT_VBE_IND_2005!AD$7:AD$883,EUROSTAT_VBE_IND_2005!$B$7:$B$883,$D418,EUROSTAT_VBE_IND_2005!$C$7:$C$883,"*"&amp;RIGHT($A418,3)&amp;"*",EUROSTAT_VBE_IND_2005!$D$7:$D$883,"421*"))/1000</f>
        <v>0</v>
      </c>
      <c r="AF418" s="17">
        <f>(SUMIFS(EUROSTAT_VBE_IND_2005!AE$7:AE$883,EUROSTAT_VBE_IND_2005!$B$7:$B$883,$D418,EUROSTAT_VBE_IND_2005!$C$7:$C$883,"*"&amp;RIGHT($A418,3)&amp;"*",EUROSTAT_VBE_IND_2005!$D$7:$D$883,"421*"))/1000</f>
        <v>0</v>
      </c>
      <c r="AG418" s="17">
        <f>(SUMIFS(EUROSTAT_VBE_IND_2005!AF$7:AF$883,EUROSTAT_VBE_IND_2005!$B$7:$B$883,$D418,EUROSTAT_VBE_IND_2005!$C$7:$C$883,"*"&amp;RIGHT($A418,3)&amp;"*",EUROSTAT_VBE_IND_2005!$D$7:$D$883,"421*"))/1000</f>
        <v>0</v>
      </c>
      <c r="AH418" s="17">
        <f>(SUMIFS(EUROSTAT_VBE_IND_2005!AH$7:AH$883,EUROSTAT_VBE_IND_2005!$B$7:$B$883,$D418,EUROSTAT_VBE_IND_2005!$C$7:$C$883,"*"&amp;RIGHT($A418,3)&amp;"*",EUROSTAT_VBE_IND_2005!$D$7:$D$883,"421*"))/1000</f>
        <v>0</v>
      </c>
      <c r="AI418" s="17">
        <f>(SUMIFS(EUROSTAT_VBE_IND_2005!AI$7:AI$883,EUROSTAT_VBE_IND_2005!$B$7:$B$883,$D418,EUROSTAT_VBE_IND_2005!$C$7:$C$883,"*"&amp;RIGHT($A418,3)&amp;"*",EUROSTAT_VBE_IND_2005!$D$7:$D$883,"421*"))/1000</f>
        <v>0</v>
      </c>
      <c r="AJ418" s="17">
        <f>(SUMIFS(EUROSTAT_VBE_IND_2005!AJ$7:AJ$883,EUROSTAT_VBE_IND_2005!$B$7:$B$883,$D418,EUROSTAT_VBE_IND_2005!$C$7:$C$883,"*"&amp;RIGHT($A418,3)&amp;"*",EUROSTAT_VBE_IND_2005!$D$7:$D$883,"421*"))/1000</f>
        <v>2.102</v>
      </c>
      <c r="AK418" s="17">
        <f>(SUMIFS(EUROSTAT_VBE_IND_2005!AK$7:AK$883,EUROSTAT_VBE_IND_2005!$B$7:$B$883,$D418,EUROSTAT_VBE_IND_2005!$C$7:$C$883,"*"&amp;RIGHT($A418,3)&amp;"*",EUROSTAT_VBE_IND_2005!$D$7:$D$883,"421*"))/1000</f>
        <v>0.764</v>
      </c>
      <c r="AL418" s="198"/>
      <c r="AM418" s="198"/>
      <c r="AN418" s="198"/>
      <c r="AO418" s="17">
        <f>(SUMIFS(EUROSTAT_VBE_IND_2005!Y$7:Y$883,EUROSTAT_VBE_IND_2005!$B$7:$B$883,$D418,EUROSTAT_VBE_IND_2005!$C$7:$C$883,"*"&amp;RIGHT($A418,3)&amp;"*",EUROSTAT_VBE_IND_2005!$D$7:$D$883,"421*"))/1000</f>
        <v>0</v>
      </c>
      <c r="AP418" s="17">
        <f>(SUMIFS(EUROSTAT_VBE_IND_2005!Z$7:Z$883,EUROSTAT_VBE_IND_2005!$B$7:$B$883,$D418,EUROSTAT_VBE_IND_2005!$C$7:$C$883,"*"&amp;RIGHT($A418,3)&amp;"*",EUROSTAT_VBE_IND_2005!$D$7:$D$883,"421*"))/1000</f>
        <v>0</v>
      </c>
      <c r="AQ418" s="17">
        <f>(SUMIFS(EUROSTAT_VBE_IND_2005!AG$7:AG$883,EUROSTAT_VBE_IND_2005!$B$7:$B$883,$D418,EUROSTAT_VBE_IND_2005!$C$7:$C$883,"*"&amp;RIGHT($A418,3)&amp;"*",EUROSTAT_VBE_IND_2005!$D$7:$D$883,"421*"))/1000</f>
        <v>0</v>
      </c>
    </row>
    <row r="419" spans="1:43">
      <c r="A419" t="str">
        <f>LEFT(EUROSTAT_VBE_IND_2005!$C$681,8)</f>
        <v>B_101853</v>
      </c>
      <c r="B419" s="28" t="s">
        <v>307</v>
      </c>
      <c r="C419" t="s">
        <v>293</v>
      </c>
      <c r="D419" t="s">
        <v>55</v>
      </c>
      <c r="E419" t="s">
        <v>241</v>
      </c>
      <c r="F419" t="s">
        <v>261</v>
      </c>
      <c r="G419" s="17">
        <f>(SUMIFS(EUROSTAT_VBE_IND_2005!E$7:E$883,EUROSTAT_VBE_IND_2005!$B$7:$B$883,$D419,EUROSTAT_VBE_IND_2005!$C$7:$C$883,"*"&amp;RIGHT($A419,3)&amp;"*",EUROSTAT_VBE_IND_2005!$D$7:$D$883,"422*"))/1000</f>
        <v>0</v>
      </c>
      <c r="H419" s="17">
        <f>(SUMIFS(EUROSTAT_VBE_IND_2005!F$7:F$883,EUROSTAT_VBE_IND_2005!$B$7:$B$883,$D419,EUROSTAT_VBE_IND_2005!$C$7:$C$883,"*"&amp;RIGHT($A419,3)&amp;"*",EUROSTAT_VBE_IND_2005!$D$7:$D$883,"422*"))/1000</f>
        <v>0</v>
      </c>
      <c r="I419" s="17">
        <f>(SUMIFS(EUROSTAT_VBE_IND_2005!G$7:G$883,EUROSTAT_VBE_IND_2005!$B$7:$B$883,$D419,EUROSTAT_VBE_IND_2005!$C$7:$C$883,"*"&amp;RIGHT($A419,3)&amp;"*",EUROSTAT_VBE_IND_2005!$D$7:$D$883,"422*"))/1000</f>
        <v>0</v>
      </c>
      <c r="J419" s="198"/>
      <c r="K419" s="17">
        <f>(SUMIFS(EUROSTAT_VBE_IND_2005!H$7:H$883,EUROSTAT_VBE_IND_2005!$B$7:$B$883,$D419,EUROSTAT_VBE_IND_2005!$C$7:$C$883,"*"&amp;RIGHT($A419,3)&amp;"*",EUROSTAT_VBE_IND_2005!$D$7:$D$883,"422*"))/1000</f>
        <v>0</v>
      </c>
      <c r="L419" s="17">
        <f>(SUMIFS(EUROSTAT_VBE_IND_2005!I$7:I$883,EUROSTAT_VBE_IND_2005!$B$7:$B$883,$D419,EUROSTAT_VBE_IND_2005!$C$7:$C$883,"*"&amp;RIGHT($A419,3)&amp;"*",EUROSTAT_VBE_IND_2005!$D$7:$D$883,"422*"))/1000</f>
        <v>0</v>
      </c>
      <c r="M419" s="17">
        <f>(SUMIFS(EUROSTAT_VBE_IND_2005!J$7:J$883,EUROSTAT_VBE_IND_2005!$B$7:$B$883,$D419,EUROSTAT_VBE_IND_2005!$C$7:$C$883,"*"&amp;RIGHT($A419,3)&amp;"*",EUROSTAT_VBE_IND_2005!$D$7:$D$883,"422*"))/1000</f>
        <v>0</v>
      </c>
      <c r="N419" s="17">
        <f>(SUMIFS(EUROSTAT_VBE_IND_2005!K$7:K$883,EUROSTAT_VBE_IND_2005!$B$7:$B$883,$D419,EUROSTAT_VBE_IND_2005!$C$7:$C$883,"*"&amp;RIGHT($A419,3)&amp;"*",EUROSTAT_VBE_IND_2005!$D$7:$D$883,"422*"))/1000</f>
        <v>0</v>
      </c>
      <c r="O419" s="17">
        <f>(SUMIFS(EUROSTAT_VBE_IND_2005!L$7:L$883,EUROSTAT_VBE_IND_2005!$B$7:$B$883,$D419,EUROSTAT_VBE_IND_2005!$C$7:$C$883,"*"&amp;RIGHT($A419,3)&amp;"*",EUROSTAT_VBE_IND_2005!$D$7:$D$883,"422*"))/1000</f>
        <v>0</v>
      </c>
      <c r="P419" s="17">
        <f>(SUMIFS(EUROSTAT_VBE_IND_2005!M$7:M$883,EUROSTAT_VBE_IND_2005!$B$7:$B$883,$D419,EUROSTAT_VBE_IND_2005!$C$7:$C$883,"*"&amp;RIGHT($A419,3)&amp;"*",EUROSTAT_VBE_IND_2005!$D$7:$D$883,"422*"))/1000</f>
        <v>0</v>
      </c>
      <c r="Q419" s="17">
        <f>(SUMIFS(EUROSTAT_VBE_IND_2005!N$7:N$883,EUROSTAT_VBE_IND_2005!$B$7:$B$883,$D419,EUROSTAT_VBE_IND_2005!$C$7:$C$883,"*"&amp;RIGHT($A419,3)&amp;"*",EUROSTAT_VBE_IND_2005!$D$7:$D$883,"422*"))/1000</f>
        <v>0</v>
      </c>
      <c r="R419" s="17">
        <f>(SUMIFS(EUROSTAT_VBE_IND_2005!O$7:O$883,EUROSTAT_VBE_IND_2005!$B$7:$B$883,$D419,EUROSTAT_VBE_IND_2005!$C$7:$C$883,"*"&amp;RIGHT($A419,3)&amp;"*",EUROSTAT_VBE_IND_2005!$D$7:$D$883,"422*"))/1000</f>
        <v>0</v>
      </c>
      <c r="S419" s="17">
        <f>(SUMIFS(EUROSTAT_VBE_IND_2005!P$7:P$883,EUROSTAT_VBE_IND_2005!$B$7:$B$883,$D419,EUROSTAT_VBE_IND_2005!$C$7:$C$883,"*"&amp;RIGHT($A419,3)&amp;"*",EUROSTAT_VBE_IND_2005!$D$7:$D$883,"422*"))/1000</f>
        <v>0</v>
      </c>
      <c r="T419" s="17">
        <f>(SUMIFS(EUROSTAT_VBE_IND_2005!Q$7:Q$883,EUROSTAT_VBE_IND_2005!$B$7:$B$883,$D419,EUROSTAT_VBE_IND_2005!$C$7:$C$883,"*"&amp;RIGHT($A419,3)&amp;"*",EUROSTAT_VBE_IND_2005!$D$7:$D$883,"422*"))/1000</f>
        <v>0</v>
      </c>
      <c r="U419" s="17">
        <f>(SUMIFS(EUROSTAT_VBE_IND_2005!R$7:R$883,EUROSTAT_VBE_IND_2005!$B$7:$B$883,$D419,EUROSTAT_VBE_IND_2005!$C$7:$C$883,"*"&amp;RIGHT($A419,3)&amp;"*",EUROSTAT_VBE_IND_2005!$D$7:$D$883,"422*"))/1000</f>
        <v>0</v>
      </c>
      <c r="V419" s="17">
        <f>(SUMIFS(EUROSTAT_VBE_IND_2005!S$7:S$883,EUROSTAT_VBE_IND_2005!$B$7:$B$883,$D419,EUROSTAT_VBE_IND_2005!$C$7:$C$883,"*"&amp;RIGHT($A419,3)&amp;"*",EUROSTAT_VBE_IND_2005!$D$7:$D$883,"422*"))/1000</f>
        <v>0</v>
      </c>
      <c r="W419" s="17">
        <f>(SUMIFS(EUROSTAT_VBE_IND_2005!T$7:T$883,EUROSTAT_VBE_IND_2005!$B$7:$B$883,$D419,EUROSTAT_VBE_IND_2005!$C$7:$C$883,"*"&amp;RIGHT($A419,3)&amp;"*",EUROSTAT_VBE_IND_2005!$D$7:$D$883,"422*"))/1000</f>
        <v>0</v>
      </c>
      <c r="X419" s="17">
        <f>(SUMIFS(EUROSTAT_VBE_IND_2005!U$7:U$883,EUROSTAT_VBE_IND_2005!$B$7:$B$883,$D419,EUROSTAT_VBE_IND_2005!$C$7:$C$883,"*"&amp;RIGHT($A419,3)&amp;"*",EUROSTAT_VBE_IND_2005!$D$7:$D$883,"422*"))/1000</f>
        <v>0</v>
      </c>
      <c r="Y419" s="17">
        <f>(SUMIFS(EUROSTAT_VBE_IND_2005!V$7:V$883,EUROSTAT_VBE_IND_2005!$B$7:$B$883,$D419,EUROSTAT_VBE_IND_2005!$C$7:$C$883,"*"&amp;RIGHT($A419,3)&amp;"*",EUROSTAT_VBE_IND_2005!$D$7:$D$883,"422*"))/1000</f>
        <v>0</v>
      </c>
      <c r="Z419" s="17">
        <f>(SUMIFS(EUROSTAT_VBE_IND_2005!W$7:W$883,EUROSTAT_VBE_IND_2005!$B$7:$B$883,$D419,EUROSTAT_VBE_IND_2005!$C$7:$C$883,"*"&amp;RIGHT($A419,3)&amp;"*",EUROSTAT_VBE_IND_2005!$D$7:$D$883,"422*"))/1000</f>
        <v>0</v>
      </c>
      <c r="AA419" s="17">
        <f>(SUMIFS(EUROSTAT_VBE_IND_2005!X$7:X$883,EUROSTAT_VBE_IND_2005!$B$7:$B$883,$D419,EUROSTAT_VBE_IND_2005!$C$7:$C$883,"*"&amp;RIGHT($A419,3)&amp;"*",EUROSTAT_VBE_IND_2005!$D$7:$D$883,"422*"))/1000</f>
        <v>0</v>
      </c>
      <c r="AB419" s="17">
        <f>(SUMIFS(EUROSTAT_VBE_IND_2005!AA$7:AA$883,EUROSTAT_VBE_IND_2005!$B$7:$B$883,$D419,EUROSTAT_VBE_IND_2005!$C$7:$C$883,"*"&amp;RIGHT($A419,3)&amp;"*",EUROSTAT_VBE_IND_2005!$D$7:$D$883,"422*"))/1000</f>
        <v>0</v>
      </c>
      <c r="AC419" s="17">
        <f>(SUMIFS(EUROSTAT_VBE_IND_2005!AB$7:AB$883,EUROSTAT_VBE_IND_2005!$B$7:$B$883,$D419,EUROSTAT_VBE_IND_2005!$C$7:$C$883,"*"&amp;RIGHT($A419,3)&amp;"*",EUROSTAT_VBE_IND_2005!$D$7:$D$883,"422*"))/1000</f>
        <v>0</v>
      </c>
      <c r="AD419" s="17">
        <f>(SUMIFS(EUROSTAT_VBE_IND_2005!AC$7:AC$883,EUROSTAT_VBE_IND_2005!$B$7:$B$883,$D419,EUROSTAT_VBE_IND_2005!$C$7:$C$883,"*"&amp;RIGHT($A419,3)&amp;"*",EUROSTAT_VBE_IND_2005!$D$7:$D$883,"422*"))/1000</f>
        <v>0</v>
      </c>
      <c r="AE419" s="17">
        <f>(SUMIFS(EUROSTAT_VBE_IND_2005!AD$7:AD$883,EUROSTAT_VBE_IND_2005!$B$7:$B$883,$D419,EUROSTAT_VBE_IND_2005!$C$7:$C$883,"*"&amp;RIGHT($A419,3)&amp;"*",EUROSTAT_VBE_IND_2005!$D$7:$D$883,"422*"))/1000</f>
        <v>0</v>
      </c>
      <c r="AF419" s="17">
        <f>(SUMIFS(EUROSTAT_VBE_IND_2005!AE$7:AE$883,EUROSTAT_VBE_IND_2005!$B$7:$B$883,$D419,EUROSTAT_VBE_IND_2005!$C$7:$C$883,"*"&amp;RIGHT($A419,3)&amp;"*",EUROSTAT_VBE_IND_2005!$D$7:$D$883,"422*"))/1000</f>
        <v>0</v>
      </c>
      <c r="AG419" s="17">
        <f>(SUMIFS(EUROSTAT_VBE_IND_2005!AF$7:AF$883,EUROSTAT_VBE_IND_2005!$B$7:$B$883,$D419,EUROSTAT_VBE_IND_2005!$C$7:$C$883,"*"&amp;RIGHT($A419,3)&amp;"*",EUROSTAT_VBE_IND_2005!$D$7:$D$883,"422*"))/1000</f>
        <v>0</v>
      </c>
      <c r="AH419" s="17">
        <f>(SUMIFS(EUROSTAT_VBE_IND_2005!AH$7:AH$883,EUROSTAT_VBE_IND_2005!$B$7:$B$883,$D419,EUROSTAT_VBE_IND_2005!$C$7:$C$883,"*"&amp;RIGHT($A419,3)&amp;"*",EUROSTAT_VBE_IND_2005!$D$7:$D$883,"422*"))/1000</f>
        <v>0</v>
      </c>
      <c r="AI419" s="17">
        <f>(SUMIFS(EUROSTAT_VBE_IND_2005!AI$7:AI$883,EUROSTAT_VBE_IND_2005!$B$7:$B$883,$D419,EUROSTAT_VBE_IND_2005!$C$7:$C$883,"*"&amp;RIGHT($A419,3)&amp;"*",EUROSTAT_VBE_IND_2005!$D$7:$D$883,"422*"))/1000</f>
        <v>0</v>
      </c>
      <c r="AJ419" s="17">
        <f>(SUMIFS(EUROSTAT_VBE_IND_2005!AJ$7:AJ$883,EUROSTAT_VBE_IND_2005!$B$7:$B$883,$D419,EUROSTAT_VBE_IND_2005!$C$7:$C$883,"*"&amp;RIGHT($A419,3)&amp;"*",EUROSTAT_VBE_IND_2005!$D$7:$D$883,"422*"))/1000</f>
        <v>0</v>
      </c>
      <c r="AK419" s="17">
        <f>(SUMIFS(EUROSTAT_VBE_IND_2005!AK$7:AK$883,EUROSTAT_VBE_IND_2005!$B$7:$B$883,$D419,EUROSTAT_VBE_IND_2005!$C$7:$C$883,"*"&amp;RIGHT($A419,3)&amp;"*",EUROSTAT_VBE_IND_2005!$D$7:$D$883,"422*"))/1000</f>
        <v>0</v>
      </c>
      <c r="AL419" s="198"/>
      <c r="AM419" s="198"/>
      <c r="AN419" s="198"/>
      <c r="AO419" s="17">
        <f>(SUMIFS(EUROSTAT_VBE_IND_2005!Y$7:Y$883,EUROSTAT_VBE_IND_2005!$B$7:$B$883,$D419,EUROSTAT_VBE_IND_2005!$C$7:$C$883,"*"&amp;RIGHT($A419,3)&amp;"*",EUROSTAT_VBE_IND_2005!$D$7:$D$883,"422*"))/1000</f>
        <v>0</v>
      </c>
      <c r="AP419" s="17">
        <f>(SUMIFS(EUROSTAT_VBE_IND_2005!Z$7:Z$883,EUROSTAT_VBE_IND_2005!$B$7:$B$883,$D419,EUROSTAT_VBE_IND_2005!$C$7:$C$883,"*"&amp;RIGHT($A419,3)&amp;"*",EUROSTAT_VBE_IND_2005!$D$7:$D$883,"422*"))/1000</f>
        <v>0</v>
      </c>
      <c r="AQ419" s="17">
        <f>(SUMIFS(EUROSTAT_VBE_IND_2005!AG$7:AG$883,EUROSTAT_VBE_IND_2005!$B$7:$B$883,$D419,EUROSTAT_VBE_IND_2005!$C$7:$C$883,"*"&amp;RIGHT($A419,3)&amp;"*",EUROSTAT_VBE_IND_2005!$D$7:$D$883,"422*"))/1000</f>
        <v>0</v>
      </c>
    </row>
    <row r="420" spans="1:43">
      <c r="A420" t="str">
        <f>LEFT(EUROSTAT_VBE_IND_2005!$C$681,8)</f>
        <v>B_101853</v>
      </c>
      <c r="B420" s="28" t="s">
        <v>307</v>
      </c>
      <c r="C420" t="s">
        <v>293</v>
      </c>
      <c r="D420" t="s">
        <v>55</v>
      </c>
      <c r="E420" t="s">
        <v>242</v>
      </c>
      <c r="F420" t="s">
        <v>262</v>
      </c>
      <c r="G420" s="17">
        <f>(SUMIFS(EUROSTAT_VBE_IND_2005!E$7:E$883,EUROSTAT_VBE_IND_2005!$B$7:$B$883,$D420,EUROSTAT_VBE_IND_2005!$C$7:$C$883,"*"&amp;RIGHT($A420,3)&amp;"*",EUROSTAT_VBE_IND_2005!$D$7:$D$883,"5532*"))/1000</f>
        <v>0</v>
      </c>
      <c r="H420" s="17">
        <f>(SUMIFS(EUROSTAT_VBE_IND_2005!F$7:F$883,EUROSTAT_VBE_IND_2005!$B$7:$B$883,$D420,EUROSTAT_VBE_IND_2005!$C$7:$C$883,"*"&amp;RIGHT($A420,3)&amp;"*",EUROSTAT_VBE_IND_2005!$D$7:$D$883,"5532*"))/1000</f>
        <v>0</v>
      </c>
      <c r="I420" s="17">
        <f>(SUMIFS(EUROSTAT_VBE_IND_2005!G$7:G$883,EUROSTAT_VBE_IND_2005!$B$7:$B$883,$D420,EUROSTAT_VBE_IND_2005!$C$7:$C$883,"*"&amp;RIGHT($A420,3)&amp;"*",EUROSTAT_VBE_IND_2005!$D$7:$D$883,"5532*"))/1000</f>
        <v>0</v>
      </c>
      <c r="J420" s="198"/>
      <c r="K420" s="17">
        <f>(SUMIFS(EUROSTAT_VBE_IND_2005!H$7:H$883,EUROSTAT_VBE_IND_2005!$B$7:$B$883,$D420,EUROSTAT_VBE_IND_2005!$C$7:$C$883,"*"&amp;RIGHT($A420,3)&amp;"*",EUROSTAT_VBE_IND_2005!$D$7:$D$883,"5532*"))/1000</f>
        <v>0</v>
      </c>
      <c r="L420" s="17">
        <f>(SUMIFS(EUROSTAT_VBE_IND_2005!I$7:I$883,EUROSTAT_VBE_IND_2005!$B$7:$B$883,$D420,EUROSTAT_VBE_IND_2005!$C$7:$C$883,"*"&amp;RIGHT($A420,3)&amp;"*",EUROSTAT_VBE_IND_2005!$D$7:$D$883,"5532*"))/1000</f>
        <v>0</v>
      </c>
      <c r="M420" s="17">
        <f>(SUMIFS(EUROSTAT_VBE_IND_2005!J$7:J$883,EUROSTAT_VBE_IND_2005!$B$7:$B$883,$D420,EUROSTAT_VBE_IND_2005!$C$7:$C$883,"*"&amp;RIGHT($A420,3)&amp;"*",EUROSTAT_VBE_IND_2005!$D$7:$D$883,"5532*"))/1000</f>
        <v>0</v>
      </c>
      <c r="N420" s="17">
        <f>(SUMIFS(EUROSTAT_VBE_IND_2005!K$7:K$883,EUROSTAT_VBE_IND_2005!$B$7:$B$883,$D420,EUROSTAT_VBE_IND_2005!$C$7:$C$883,"*"&amp;RIGHT($A420,3)&amp;"*",EUROSTAT_VBE_IND_2005!$D$7:$D$883,"5532*"))/1000</f>
        <v>0</v>
      </c>
      <c r="O420" s="17">
        <f>(SUMIFS(EUROSTAT_VBE_IND_2005!L$7:L$883,EUROSTAT_VBE_IND_2005!$B$7:$B$883,$D420,EUROSTAT_VBE_IND_2005!$C$7:$C$883,"*"&amp;RIGHT($A420,3)&amp;"*",EUROSTAT_VBE_IND_2005!$D$7:$D$883,"5532*"))/1000</f>
        <v>0</v>
      </c>
      <c r="P420" s="17">
        <f>(SUMIFS(EUROSTAT_VBE_IND_2005!M$7:M$883,EUROSTAT_VBE_IND_2005!$B$7:$B$883,$D420,EUROSTAT_VBE_IND_2005!$C$7:$C$883,"*"&amp;RIGHT($A420,3)&amp;"*",EUROSTAT_VBE_IND_2005!$D$7:$D$883,"5532*"))/1000</f>
        <v>0.017</v>
      </c>
      <c r="Q420" s="17">
        <f>(SUMIFS(EUROSTAT_VBE_IND_2005!N$7:N$883,EUROSTAT_VBE_IND_2005!$B$7:$B$883,$D420,EUROSTAT_VBE_IND_2005!$C$7:$C$883,"*"&amp;RIGHT($A420,3)&amp;"*",EUROSTAT_VBE_IND_2005!$D$7:$D$883,"5532*"))/1000</f>
        <v>0.001</v>
      </c>
      <c r="R420" s="17">
        <f>(SUMIFS(EUROSTAT_VBE_IND_2005!O$7:O$883,EUROSTAT_VBE_IND_2005!$B$7:$B$883,$D420,EUROSTAT_VBE_IND_2005!$C$7:$C$883,"*"&amp;RIGHT($A420,3)&amp;"*",EUROSTAT_VBE_IND_2005!$D$7:$D$883,"5532*"))/1000</f>
        <v>0</v>
      </c>
      <c r="S420" s="17">
        <f>(SUMIFS(EUROSTAT_VBE_IND_2005!P$7:P$883,EUROSTAT_VBE_IND_2005!$B$7:$B$883,$D420,EUROSTAT_VBE_IND_2005!$C$7:$C$883,"*"&amp;RIGHT($A420,3)&amp;"*",EUROSTAT_VBE_IND_2005!$D$7:$D$883,"5532*"))/1000</f>
        <v>0</v>
      </c>
      <c r="T420" s="17">
        <f>(SUMIFS(EUROSTAT_VBE_IND_2005!Q$7:Q$883,EUROSTAT_VBE_IND_2005!$B$7:$B$883,$D420,EUROSTAT_VBE_IND_2005!$C$7:$C$883,"*"&amp;RIGHT($A420,3)&amp;"*",EUROSTAT_VBE_IND_2005!$D$7:$D$883,"5532*"))/1000</f>
        <v>0</v>
      </c>
      <c r="U420" s="17">
        <f>(SUMIFS(EUROSTAT_VBE_IND_2005!R$7:R$883,EUROSTAT_VBE_IND_2005!$B$7:$B$883,$D420,EUROSTAT_VBE_IND_2005!$C$7:$C$883,"*"&amp;RIGHT($A420,3)&amp;"*",EUROSTAT_VBE_IND_2005!$D$7:$D$883,"5532*"))/1000</f>
        <v>0</v>
      </c>
      <c r="V420" s="17">
        <f>(SUMIFS(EUROSTAT_VBE_IND_2005!S$7:S$883,EUROSTAT_VBE_IND_2005!$B$7:$B$883,$D420,EUROSTAT_VBE_IND_2005!$C$7:$C$883,"*"&amp;RIGHT($A420,3)&amp;"*",EUROSTAT_VBE_IND_2005!$D$7:$D$883,"5532*"))/1000</f>
        <v>0</v>
      </c>
      <c r="W420" s="17">
        <f>(SUMIFS(EUROSTAT_VBE_IND_2005!T$7:T$883,EUROSTAT_VBE_IND_2005!$B$7:$B$883,$D420,EUROSTAT_VBE_IND_2005!$C$7:$C$883,"*"&amp;RIGHT($A420,3)&amp;"*",EUROSTAT_VBE_IND_2005!$D$7:$D$883,"5532*"))/1000</f>
        <v>0</v>
      </c>
      <c r="X420" s="17">
        <f>(SUMIFS(EUROSTAT_VBE_IND_2005!U$7:U$883,EUROSTAT_VBE_IND_2005!$B$7:$B$883,$D420,EUROSTAT_VBE_IND_2005!$C$7:$C$883,"*"&amp;RIGHT($A420,3)&amp;"*",EUROSTAT_VBE_IND_2005!$D$7:$D$883,"5532*"))/1000</f>
        <v>0</v>
      </c>
      <c r="Y420" s="17">
        <f>(SUMIFS(EUROSTAT_VBE_IND_2005!V$7:V$883,EUROSTAT_VBE_IND_2005!$B$7:$B$883,$D420,EUROSTAT_VBE_IND_2005!$C$7:$C$883,"*"&amp;RIGHT($A420,3)&amp;"*",EUROSTAT_VBE_IND_2005!$D$7:$D$883,"5532*"))/1000</f>
        <v>0</v>
      </c>
      <c r="Z420" s="17">
        <f>(SUMIFS(EUROSTAT_VBE_IND_2005!W$7:W$883,EUROSTAT_VBE_IND_2005!$B$7:$B$883,$D420,EUROSTAT_VBE_IND_2005!$C$7:$C$883,"*"&amp;RIGHT($A420,3)&amp;"*",EUROSTAT_VBE_IND_2005!$D$7:$D$883,"5532*"))/1000</f>
        <v>0</v>
      </c>
      <c r="AA420" s="17">
        <f>(SUMIFS(EUROSTAT_VBE_IND_2005!X$7:X$883,EUROSTAT_VBE_IND_2005!$B$7:$B$883,$D420,EUROSTAT_VBE_IND_2005!$C$7:$C$883,"*"&amp;RIGHT($A420,3)&amp;"*",EUROSTAT_VBE_IND_2005!$D$7:$D$883,"5532*"))/1000</f>
        <v>0</v>
      </c>
      <c r="AB420" s="17">
        <f>(SUMIFS(EUROSTAT_VBE_IND_2005!AA$7:AA$883,EUROSTAT_VBE_IND_2005!$B$7:$B$883,$D420,EUROSTAT_VBE_IND_2005!$C$7:$C$883,"*"&amp;RIGHT($A420,3)&amp;"*",EUROSTAT_VBE_IND_2005!$D$7:$D$883,"5532*"))/1000</f>
        <v>0</v>
      </c>
      <c r="AC420" s="17">
        <f>(SUMIFS(EUROSTAT_VBE_IND_2005!AB$7:AB$883,EUROSTAT_VBE_IND_2005!$B$7:$B$883,$D420,EUROSTAT_VBE_IND_2005!$C$7:$C$883,"*"&amp;RIGHT($A420,3)&amp;"*",EUROSTAT_VBE_IND_2005!$D$7:$D$883,"5532*"))/1000</f>
        <v>0</v>
      </c>
      <c r="AD420" s="17">
        <f>(SUMIFS(EUROSTAT_VBE_IND_2005!AC$7:AC$883,EUROSTAT_VBE_IND_2005!$B$7:$B$883,$D420,EUROSTAT_VBE_IND_2005!$C$7:$C$883,"*"&amp;RIGHT($A420,3)&amp;"*",EUROSTAT_VBE_IND_2005!$D$7:$D$883,"5532*"))/1000</f>
        <v>0</v>
      </c>
      <c r="AE420" s="17">
        <f>(SUMIFS(EUROSTAT_VBE_IND_2005!AD$7:AD$883,EUROSTAT_VBE_IND_2005!$B$7:$B$883,$D420,EUROSTAT_VBE_IND_2005!$C$7:$C$883,"*"&amp;RIGHT($A420,3)&amp;"*",EUROSTAT_VBE_IND_2005!$D$7:$D$883,"5532*"))/1000</f>
        <v>0</v>
      </c>
      <c r="AF420" s="17">
        <f>(SUMIFS(EUROSTAT_VBE_IND_2005!AE$7:AE$883,EUROSTAT_VBE_IND_2005!$B$7:$B$883,$D420,EUROSTAT_VBE_IND_2005!$C$7:$C$883,"*"&amp;RIGHT($A420,3)&amp;"*",EUROSTAT_VBE_IND_2005!$D$7:$D$883,"5532*"))/1000</f>
        <v>0</v>
      </c>
      <c r="AG420" s="17">
        <f>(SUMIFS(EUROSTAT_VBE_IND_2005!AF$7:AF$883,EUROSTAT_VBE_IND_2005!$B$7:$B$883,$D420,EUROSTAT_VBE_IND_2005!$C$7:$C$883,"*"&amp;RIGHT($A420,3)&amp;"*",EUROSTAT_VBE_IND_2005!$D$7:$D$883,"5532*"))/1000</f>
        <v>0</v>
      </c>
      <c r="AH420" s="17">
        <f>(SUMIFS(EUROSTAT_VBE_IND_2005!AH$7:AH$883,EUROSTAT_VBE_IND_2005!$B$7:$B$883,$D420,EUROSTAT_VBE_IND_2005!$C$7:$C$883,"*"&amp;RIGHT($A420,3)&amp;"*",EUROSTAT_VBE_IND_2005!$D$7:$D$883,"5532*"))/1000</f>
        <v>0</v>
      </c>
      <c r="AI420" s="17">
        <f>(SUMIFS(EUROSTAT_VBE_IND_2005!AI$7:AI$883,EUROSTAT_VBE_IND_2005!$B$7:$B$883,$D420,EUROSTAT_VBE_IND_2005!$C$7:$C$883,"*"&amp;RIGHT($A420,3)&amp;"*",EUROSTAT_VBE_IND_2005!$D$7:$D$883,"5532*"))/1000</f>
        <v>0</v>
      </c>
      <c r="AJ420" s="17">
        <f>(SUMIFS(EUROSTAT_VBE_IND_2005!AJ$7:AJ$883,EUROSTAT_VBE_IND_2005!$B$7:$B$883,$D420,EUROSTAT_VBE_IND_2005!$C$7:$C$883,"*"&amp;RIGHT($A420,3)&amp;"*",EUROSTAT_VBE_IND_2005!$D$7:$D$883,"5532*"))/1000</f>
        <v>0</v>
      </c>
      <c r="AK420" s="17">
        <f>(SUMIFS(EUROSTAT_VBE_IND_2005!AK$7:AK$883,EUROSTAT_VBE_IND_2005!$B$7:$B$883,$D420,EUROSTAT_VBE_IND_2005!$C$7:$C$883,"*"&amp;RIGHT($A420,3)&amp;"*",EUROSTAT_VBE_IND_2005!$D$7:$D$883,"5532*"))/1000</f>
        <v>0</v>
      </c>
      <c r="AL420" s="198"/>
      <c r="AM420" s="198"/>
      <c r="AN420" s="198"/>
      <c r="AO420" s="17">
        <f>(SUMIFS(EUROSTAT_VBE_IND_2005!Y$7:Y$883,EUROSTAT_VBE_IND_2005!$B$7:$B$883,$D420,EUROSTAT_VBE_IND_2005!$C$7:$C$883,"*"&amp;RIGHT($A420,3)&amp;"*",EUROSTAT_VBE_IND_2005!$D$7:$D$883,"5532*"))/1000</f>
        <v>0</v>
      </c>
      <c r="AP420" s="17">
        <f>(SUMIFS(EUROSTAT_VBE_IND_2005!Z$7:Z$883,EUROSTAT_VBE_IND_2005!$B$7:$B$883,$D420,EUROSTAT_VBE_IND_2005!$C$7:$C$883,"*"&amp;RIGHT($A420,3)&amp;"*",EUROSTAT_VBE_IND_2005!$D$7:$D$883,"5532*"))/1000</f>
        <v>0</v>
      </c>
      <c r="AQ420" s="17">
        <f>(SUMIFS(EUROSTAT_VBE_IND_2005!AG$7:AG$883,EUROSTAT_VBE_IND_2005!$B$7:$B$883,$D420,EUROSTAT_VBE_IND_2005!$C$7:$C$883,"*"&amp;RIGHT($A420,3)&amp;"*",EUROSTAT_VBE_IND_2005!$D$7:$D$883,"5532*"))/1000</f>
        <v>0</v>
      </c>
    </row>
    <row r="421" spans="1:43">
      <c r="A421" t="str">
        <f>LEFT(EUROSTAT_VBE_IND_2005!$C$681,8)</f>
        <v>B_101853</v>
      </c>
      <c r="B421" s="28" t="s">
        <v>307</v>
      </c>
      <c r="C421" t="s">
        <v>293</v>
      </c>
      <c r="D421" t="s">
        <v>55</v>
      </c>
      <c r="E421" t="s">
        <v>243</v>
      </c>
      <c r="F421" t="s">
        <v>263</v>
      </c>
      <c r="G421" s="17">
        <f>(SUMIFS(EUROSTAT_VBE_IND_2005!E$7:E$883,EUROSTAT_VBE_IND_2005!$B$7:$B$883,$D421,EUROSTAT_VBE_IND_2005!$C$7:$C$883,"*"&amp;RIGHT($A421,3)&amp;"*",EUROSTAT_VBE_IND_2005!$D$7:$D$883,"5550*"))/1000</f>
        <v>0</v>
      </c>
      <c r="H421" s="17">
        <f>(SUMIFS(EUROSTAT_VBE_IND_2005!F$7:F$883,EUROSTAT_VBE_IND_2005!$B$7:$B$883,$D421,EUROSTAT_VBE_IND_2005!$C$7:$C$883,"*"&amp;RIGHT($A421,3)&amp;"*",EUROSTAT_VBE_IND_2005!$D$7:$D$883,"5550*"))/1000</f>
        <v>0</v>
      </c>
      <c r="I421" s="17">
        <f>(SUMIFS(EUROSTAT_VBE_IND_2005!G$7:G$883,EUROSTAT_VBE_IND_2005!$B$7:$B$883,$D421,EUROSTAT_VBE_IND_2005!$C$7:$C$883,"*"&amp;RIGHT($A421,3)&amp;"*",EUROSTAT_VBE_IND_2005!$D$7:$D$883,"5550*"))/1000</f>
        <v>0</v>
      </c>
      <c r="J421" s="198"/>
      <c r="K421" s="17">
        <f>(SUMIFS(EUROSTAT_VBE_IND_2005!H$7:H$883,EUROSTAT_VBE_IND_2005!$B$7:$B$883,$D421,EUROSTAT_VBE_IND_2005!$C$7:$C$883,"*"&amp;RIGHT($A421,3)&amp;"*",EUROSTAT_VBE_IND_2005!$D$7:$D$883,"5550*"))/1000</f>
        <v>0</v>
      </c>
      <c r="L421" s="17">
        <f>(SUMIFS(EUROSTAT_VBE_IND_2005!I$7:I$883,EUROSTAT_VBE_IND_2005!$B$7:$B$883,$D421,EUROSTAT_VBE_IND_2005!$C$7:$C$883,"*"&amp;RIGHT($A421,3)&amp;"*",EUROSTAT_VBE_IND_2005!$D$7:$D$883,"5550*"))/1000</f>
        <v>0</v>
      </c>
      <c r="M421" s="17">
        <f>(SUMIFS(EUROSTAT_VBE_IND_2005!J$7:J$883,EUROSTAT_VBE_IND_2005!$B$7:$B$883,$D421,EUROSTAT_VBE_IND_2005!$C$7:$C$883,"*"&amp;RIGHT($A421,3)&amp;"*",EUROSTAT_VBE_IND_2005!$D$7:$D$883,"5550*"))/1000</f>
        <v>0</v>
      </c>
      <c r="N421" s="17">
        <f>(SUMIFS(EUROSTAT_VBE_IND_2005!K$7:K$883,EUROSTAT_VBE_IND_2005!$B$7:$B$883,$D421,EUROSTAT_VBE_IND_2005!$C$7:$C$883,"*"&amp;RIGHT($A421,3)&amp;"*",EUROSTAT_VBE_IND_2005!$D$7:$D$883,"5550*"))/1000</f>
        <v>0</v>
      </c>
      <c r="O421" s="17">
        <f>(SUMIFS(EUROSTAT_VBE_IND_2005!L$7:L$883,EUROSTAT_VBE_IND_2005!$B$7:$B$883,$D421,EUROSTAT_VBE_IND_2005!$C$7:$C$883,"*"&amp;RIGHT($A421,3)&amp;"*",EUROSTAT_VBE_IND_2005!$D$7:$D$883,"5550*"))/1000</f>
        <v>0</v>
      </c>
      <c r="P421" s="17">
        <f>(SUMIFS(EUROSTAT_VBE_IND_2005!M$7:M$883,EUROSTAT_VBE_IND_2005!$B$7:$B$883,$D421,EUROSTAT_VBE_IND_2005!$C$7:$C$883,"*"&amp;RIGHT($A421,3)&amp;"*",EUROSTAT_VBE_IND_2005!$D$7:$D$883,"5550*"))/1000</f>
        <v>0</v>
      </c>
      <c r="Q421" s="17">
        <f>(SUMIFS(EUROSTAT_VBE_IND_2005!N$7:N$883,EUROSTAT_VBE_IND_2005!$B$7:$B$883,$D421,EUROSTAT_VBE_IND_2005!$C$7:$C$883,"*"&amp;RIGHT($A421,3)&amp;"*",EUROSTAT_VBE_IND_2005!$D$7:$D$883,"5550*"))/1000</f>
        <v>0</v>
      </c>
      <c r="R421" s="17">
        <f>(SUMIFS(EUROSTAT_VBE_IND_2005!O$7:O$883,EUROSTAT_VBE_IND_2005!$B$7:$B$883,$D421,EUROSTAT_VBE_IND_2005!$C$7:$C$883,"*"&amp;RIGHT($A421,3)&amp;"*",EUROSTAT_VBE_IND_2005!$D$7:$D$883,"5550*"))/1000</f>
        <v>0</v>
      </c>
      <c r="S421" s="17">
        <f>(SUMIFS(EUROSTAT_VBE_IND_2005!P$7:P$883,EUROSTAT_VBE_IND_2005!$B$7:$B$883,$D421,EUROSTAT_VBE_IND_2005!$C$7:$C$883,"*"&amp;RIGHT($A421,3)&amp;"*",EUROSTAT_VBE_IND_2005!$D$7:$D$883,"5550*"))/1000</f>
        <v>0</v>
      </c>
      <c r="T421" s="17">
        <f>(SUMIFS(EUROSTAT_VBE_IND_2005!Q$7:Q$883,EUROSTAT_VBE_IND_2005!$B$7:$B$883,$D421,EUROSTAT_VBE_IND_2005!$C$7:$C$883,"*"&amp;RIGHT($A421,3)&amp;"*",EUROSTAT_VBE_IND_2005!$D$7:$D$883,"5550*"))/1000</f>
        <v>0</v>
      </c>
      <c r="U421" s="17">
        <f>(SUMIFS(EUROSTAT_VBE_IND_2005!R$7:R$883,EUROSTAT_VBE_IND_2005!$B$7:$B$883,$D421,EUROSTAT_VBE_IND_2005!$C$7:$C$883,"*"&amp;RIGHT($A421,3)&amp;"*",EUROSTAT_VBE_IND_2005!$D$7:$D$883,"5550*"))/1000</f>
        <v>0</v>
      </c>
      <c r="V421" s="17">
        <f>(SUMIFS(EUROSTAT_VBE_IND_2005!S$7:S$883,EUROSTAT_VBE_IND_2005!$B$7:$B$883,$D421,EUROSTAT_VBE_IND_2005!$C$7:$C$883,"*"&amp;RIGHT($A421,3)&amp;"*",EUROSTAT_VBE_IND_2005!$D$7:$D$883,"5550*"))/1000</f>
        <v>0</v>
      </c>
      <c r="W421" s="17">
        <f>(SUMIFS(EUROSTAT_VBE_IND_2005!T$7:T$883,EUROSTAT_VBE_IND_2005!$B$7:$B$883,$D421,EUROSTAT_VBE_IND_2005!$C$7:$C$883,"*"&amp;RIGHT($A421,3)&amp;"*",EUROSTAT_VBE_IND_2005!$D$7:$D$883,"5550*"))/1000</f>
        <v>0</v>
      </c>
      <c r="X421" s="17">
        <f>(SUMIFS(EUROSTAT_VBE_IND_2005!U$7:U$883,EUROSTAT_VBE_IND_2005!$B$7:$B$883,$D421,EUROSTAT_VBE_IND_2005!$C$7:$C$883,"*"&amp;RIGHT($A421,3)&amp;"*",EUROSTAT_VBE_IND_2005!$D$7:$D$883,"5550*"))/1000</f>
        <v>0</v>
      </c>
      <c r="Y421" s="17">
        <f>(SUMIFS(EUROSTAT_VBE_IND_2005!V$7:V$883,EUROSTAT_VBE_IND_2005!$B$7:$B$883,$D421,EUROSTAT_VBE_IND_2005!$C$7:$C$883,"*"&amp;RIGHT($A421,3)&amp;"*",EUROSTAT_VBE_IND_2005!$D$7:$D$883,"5550*"))/1000</f>
        <v>0</v>
      </c>
      <c r="Z421" s="17">
        <f>(SUMIFS(EUROSTAT_VBE_IND_2005!W$7:W$883,EUROSTAT_VBE_IND_2005!$B$7:$B$883,$D421,EUROSTAT_VBE_IND_2005!$C$7:$C$883,"*"&amp;RIGHT($A421,3)&amp;"*",EUROSTAT_VBE_IND_2005!$D$7:$D$883,"5550*"))/1000</f>
        <v>0</v>
      </c>
      <c r="AA421" s="17">
        <f>(SUMIFS(EUROSTAT_VBE_IND_2005!X$7:X$883,EUROSTAT_VBE_IND_2005!$B$7:$B$883,$D421,EUROSTAT_VBE_IND_2005!$C$7:$C$883,"*"&amp;RIGHT($A421,3)&amp;"*",EUROSTAT_VBE_IND_2005!$D$7:$D$883,"5550*"))/1000</f>
        <v>0</v>
      </c>
      <c r="AB421" s="17">
        <f>(SUMIFS(EUROSTAT_VBE_IND_2005!AA$7:AA$883,EUROSTAT_VBE_IND_2005!$B$7:$B$883,$D421,EUROSTAT_VBE_IND_2005!$C$7:$C$883,"*"&amp;RIGHT($A421,3)&amp;"*",EUROSTAT_VBE_IND_2005!$D$7:$D$883,"5550*"))/1000</f>
        <v>0</v>
      </c>
      <c r="AC421" s="17">
        <f>(SUMIFS(EUROSTAT_VBE_IND_2005!AB$7:AB$883,EUROSTAT_VBE_IND_2005!$B$7:$B$883,$D421,EUROSTAT_VBE_IND_2005!$C$7:$C$883,"*"&amp;RIGHT($A421,3)&amp;"*",EUROSTAT_VBE_IND_2005!$D$7:$D$883,"5550*"))/1000</f>
        <v>0</v>
      </c>
      <c r="AD421" s="17">
        <f>(SUMIFS(EUROSTAT_VBE_IND_2005!AC$7:AC$883,EUROSTAT_VBE_IND_2005!$B$7:$B$883,$D421,EUROSTAT_VBE_IND_2005!$C$7:$C$883,"*"&amp;RIGHT($A421,3)&amp;"*",EUROSTAT_VBE_IND_2005!$D$7:$D$883,"5550*"))/1000</f>
        <v>0</v>
      </c>
      <c r="AE421" s="17">
        <f>(SUMIFS(EUROSTAT_VBE_IND_2005!AD$7:AD$883,EUROSTAT_VBE_IND_2005!$B$7:$B$883,$D421,EUROSTAT_VBE_IND_2005!$C$7:$C$883,"*"&amp;RIGHT($A421,3)&amp;"*",EUROSTAT_VBE_IND_2005!$D$7:$D$883,"5550*"))/1000</f>
        <v>0</v>
      </c>
      <c r="AF421" s="17">
        <f>(SUMIFS(EUROSTAT_VBE_IND_2005!AE$7:AE$883,EUROSTAT_VBE_IND_2005!$B$7:$B$883,$D421,EUROSTAT_VBE_IND_2005!$C$7:$C$883,"*"&amp;RIGHT($A421,3)&amp;"*",EUROSTAT_VBE_IND_2005!$D$7:$D$883,"5550*"))/1000</f>
        <v>0</v>
      </c>
      <c r="AG421" s="17">
        <f>(SUMIFS(EUROSTAT_VBE_IND_2005!AF$7:AF$883,EUROSTAT_VBE_IND_2005!$B$7:$B$883,$D421,EUROSTAT_VBE_IND_2005!$C$7:$C$883,"*"&amp;RIGHT($A421,3)&amp;"*",EUROSTAT_VBE_IND_2005!$D$7:$D$883,"5550*"))/1000</f>
        <v>0.02</v>
      </c>
      <c r="AH421" s="17">
        <f>(SUMIFS(EUROSTAT_VBE_IND_2005!AH$7:AH$883,EUROSTAT_VBE_IND_2005!$B$7:$B$883,$D421,EUROSTAT_VBE_IND_2005!$C$7:$C$883,"*"&amp;RIGHT($A421,3)&amp;"*",EUROSTAT_VBE_IND_2005!$D$7:$D$883,"5550*"))/1000</f>
        <v>0</v>
      </c>
      <c r="AI421" s="17">
        <f>(SUMIFS(EUROSTAT_VBE_IND_2005!AI$7:AI$883,EUROSTAT_VBE_IND_2005!$B$7:$B$883,$D421,EUROSTAT_VBE_IND_2005!$C$7:$C$883,"*"&amp;RIGHT($A421,3)&amp;"*",EUROSTAT_VBE_IND_2005!$D$7:$D$883,"5550*"))/1000</f>
        <v>0</v>
      </c>
      <c r="AJ421" s="17">
        <f>(SUMIFS(EUROSTAT_VBE_IND_2005!AJ$7:AJ$883,EUROSTAT_VBE_IND_2005!$B$7:$B$883,$D421,EUROSTAT_VBE_IND_2005!$C$7:$C$883,"*"&amp;RIGHT($A421,3)&amp;"*",EUROSTAT_VBE_IND_2005!$D$7:$D$883,"5550*"))/1000</f>
        <v>0</v>
      </c>
      <c r="AK421" s="17">
        <f>(SUMIFS(EUROSTAT_VBE_IND_2005!AK$7:AK$883,EUROSTAT_VBE_IND_2005!$B$7:$B$883,$D421,EUROSTAT_VBE_IND_2005!$C$7:$C$883,"*"&amp;RIGHT($A421,3)&amp;"*",EUROSTAT_VBE_IND_2005!$D$7:$D$883,"5550*"))/1000</f>
        <v>0</v>
      </c>
      <c r="AL421" s="198"/>
      <c r="AM421" s="198"/>
      <c r="AN421" s="198"/>
      <c r="AO421" s="17">
        <f>(SUMIFS(EUROSTAT_VBE_IND_2005!Y$7:Y$883,EUROSTAT_VBE_IND_2005!$B$7:$B$883,$D421,EUROSTAT_VBE_IND_2005!$C$7:$C$883,"*"&amp;RIGHT($A421,3)&amp;"*",EUROSTAT_VBE_IND_2005!$D$7:$D$883,"5550*"))/1000</f>
        <v>0</v>
      </c>
      <c r="AP421" s="17">
        <f>(SUMIFS(EUROSTAT_VBE_IND_2005!Z$7:Z$883,EUROSTAT_VBE_IND_2005!$B$7:$B$883,$D421,EUROSTAT_VBE_IND_2005!$C$7:$C$883,"*"&amp;RIGHT($A421,3)&amp;"*",EUROSTAT_VBE_IND_2005!$D$7:$D$883,"5550*"))/1000</f>
        <v>0</v>
      </c>
      <c r="AQ421" s="17">
        <f>(SUMIFS(EUROSTAT_VBE_IND_2005!AG$7:AG$883,EUROSTAT_VBE_IND_2005!$B$7:$B$883,$D421,EUROSTAT_VBE_IND_2005!$C$7:$C$883,"*"&amp;RIGHT($A421,3)&amp;"*",EUROSTAT_VBE_IND_2005!$D$7:$D$883,"5550*"))/1000</f>
        <v>0</v>
      </c>
    </row>
    <row r="422" spans="1:43">
      <c r="A422" t="str">
        <f>LEFT(EUROSTAT_VBE_IND_2005!$C$681,8)</f>
        <v>B_101853</v>
      </c>
      <c r="B422" s="28" t="s">
        <v>307</v>
      </c>
      <c r="C422" t="s">
        <v>293</v>
      </c>
      <c r="D422" t="s">
        <v>55</v>
      </c>
      <c r="E422" t="s">
        <v>244</v>
      </c>
      <c r="F422" t="s">
        <v>264</v>
      </c>
      <c r="G422" s="17">
        <f>(SUMIFS(EUROSTAT_VBE_IND_2005!E$7:E$883,EUROSTAT_VBE_IND_2005!$B$7:$B$883,$D422,EUROSTAT_VBE_IND_2005!$C$7:$C$883,"*"&amp;RIGHT($A422,3)&amp;"*",EUROSTAT_VBE_IND_2005!$D$7:$D$883,"554*"))/1000-(SUMIFS(EUROSTAT_VBE_IND_2005!E$7:E$883,EUROSTAT_VBE_IND_2005!$B$7:$B$883,$D422,EUROSTAT_VBE_IND_2005!$C$7:$C$883,"*"&amp;RIGHT($A422,3)&amp;"*",EUROSTAT_VBE_IND_2005!$D$7:$D$883,"5543*"))/1000-(SUMIFS(EUROSTAT_VBE_IND_2005!E$7:E$883,EUROSTAT_VBE_IND_2005!$B$7:$B$883,$D422,EUROSTAT_VBE_IND_2005!$C$7:$C$883,"*"&amp;RIGHT($A422,3)&amp;"*",EUROSTAT_VBE_IND_2005!$D$7:$D$883,"5544*"))/1000</f>
        <v>0.829</v>
      </c>
      <c r="H422" s="17">
        <f>(SUMIFS(EUROSTAT_VBE_IND_2005!F$7:F$883,EUROSTAT_VBE_IND_2005!$B$7:$B$883,$D422,EUROSTAT_VBE_IND_2005!$C$7:$C$883,"*"&amp;RIGHT($A422,3)&amp;"*",EUROSTAT_VBE_IND_2005!$D$7:$D$883,"554*"))/1000-(SUMIFS(EUROSTAT_VBE_IND_2005!F$7:F$883,EUROSTAT_VBE_IND_2005!$B$7:$B$883,$D422,EUROSTAT_VBE_IND_2005!$C$7:$C$883,"*"&amp;RIGHT($A422,3)&amp;"*",EUROSTAT_VBE_IND_2005!$D$7:$D$883,"5543*"))/1000-(SUMIFS(EUROSTAT_VBE_IND_2005!F$7:F$883,EUROSTAT_VBE_IND_2005!$B$7:$B$883,$D422,EUROSTAT_VBE_IND_2005!$C$7:$C$883,"*"&amp;RIGHT($A422,3)&amp;"*",EUROSTAT_VBE_IND_2005!$D$7:$D$883,"5544*"))/1000</f>
        <v>0</v>
      </c>
      <c r="I422" s="17">
        <f>(SUMIFS(EUROSTAT_VBE_IND_2005!G$7:G$883,EUROSTAT_VBE_IND_2005!$B$7:$B$883,$D422,EUROSTAT_VBE_IND_2005!$C$7:$C$883,"*"&amp;RIGHT($A422,3)&amp;"*",EUROSTAT_VBE_IND_2005!$D$7:$D$883,"554*"))/1000-(SUMIFS(EUROSTAT_VBE_IND_2005!G$7:G$883,EUROSTAT_VBE_IND_2005!$B$7:$B$883,$D422,EUROSTAT_VBE_IND_2005!$C$7:$C$883,"*"&amp;RIGHT($A422,3)&amp;"*",EUROSTAT_VBE_IND_2005!$D$7:$D$883,"5543*"))/1000-(SUMIFS(EUROSTAT_VBE_IND_2005!G$7:G$883,EUROSTAT_VBE_IND_2005!$B$7:$B$883,$D422,EUROSTAT_VBE_IND_2005!$C$7:$C$883,"*"&amp;RIGHT($A422,3)&amp;"*",EUROSTAT_VBE_IND_2005!$D$7:$D$883,"5544*"))/1000</f>
        <v>0.106</v>
      </c>
      <c r="J422" s="198"/>
      <c r="K422" s="17">
        <f>(SUMIFS(EUROSTAT_VBE_IND_2005!H$7:H$883,EUROSTAT_VBE_IND_2005!$B$7:$B$883,$D422,EUROSTAT_VBE_IND_2005!$C$7:$C$883,"*"&amp;RIGHT($A422,3)&amp;"*",EUROSTAT_VBE_IND_2005!$D$7:$D$883,"554*"))/1000-(SUMIFS(EUROSTAT_VBE_IND_2005!H$7:H$883,EUROSTAT_VBE_IND_2005!$B$7:$B$883,$D422,EUROSTAT_VBE_IND_2005!$C$7:$C$883,"*"&amp;RIGHT($A422,3)&amp;"*",EUROSTAT_VBE_IND_2005!$D$7:$D$883,"5543*"))/1000-(SUMIFS(EUROSTAT_VBE_IND_2005!H$7:H$883,EUROSTAT_VBE_IND_2005!$B$7:$B$883,$D422,EUROSTAT_VBE_IND_2005!$C$7:$C$883,"*"&amp;RIGHT($A422,3)&amp;"*",EUROSTAT_VBE_IND_2005!$D$7:$D$883,"5544*"))/1000</f>
        <v>0</v>
      </c>
      <c r="L422" s="17">
        <f>(SUMIFS(EUROSTAT_VBE_IND_2005!I$7:I$883,EUROSTAT_VBE_IND_2005!$B$7:$B$883,$D422,EUROSTAT_VBE_IND_2005!$C$7:$C$883,"*"&amp;RIGHT($A422,3)&amp;"*",EUROSTAT_VBE_IND_2005!$D$7:$D$883,"554*"))/1000-(SUMIFS(EUROSTAT_VBE_IND_2005!I$7:I$883,EUROSTAT_VBE_IND_2005!$B$7:$B$883,$D422,EUROSTAT_VBE_IND_2005!$C$7:$C$883,"*"&amp;RIGHT($A422,3)&amp;"*",EUROSTAT_VBE_IND_2005!$D$7:$D$883,"5543*"))/1000-(SUMIFS(EUROSTAT_VBE_IND_2005!I$7:I$883,EUROSTAT_VBE_IND_2005!$B$7:$B$883,$D422,EUROSTAT_VBE_IND_2005!$C$7:$C$883,"*"&amp;RIGHT($A422,3)&amp;"*",EUROSTAT_VBE_IND_2005!$D$7:$D$883,"5544*"))/1000</f>
        <v>0.531</v>
      </c>
      <c r="M422" s="17">
        <f>(SUMIFS(EUROSTAT_VBE_IND_2005!J$7:J$883,EUROSTAT_VBE_IND_2005!$B$7:$B$883,$D422,EUROSTAT_VBE_IND_2005!$C$7:$C$883,"*"&amp;RIGHT($A422,3)&amp;"*",EUROSTAT_VBE_IND_2005!$D$7:$D$883,"554*"))/1000-(SUMIFS(EUROSTAT_VBE_IND_2005!J$7:J$883,EUROSTAT_VBE_IND_2005!$B$7:$B$883,$D422,EUROSTAT_VBE_IND_2005!$C$7:$C$883,"*"&amp;RIGHT($A422,3)&amp;"*",EUROSTAT_VBE_IND_2005!$D$7:$D$883,"5543*"))/1000-(SUMIFS(EUROSTAT_VBE_IND_2005!J$7:J$883,EUROSTAT_VBE_IND_2005!$B$7:$B$883,$D422,EUROSTAT_VBE_IND_2005!$C$7:$C$883,"*"&amp;RIGHT($A422,3)&amp;"*",EUROSTAT_VBE_IND_2005!$D$7:$D$883,"5544*"))/1000</f>
        <v>4.745</v>
      </c>
      <c r="N422" s="17">
        <f>(SUMIFS(EUROSTAT_VBE_IND_2005!K$7:K$883,EUROSTAT_VBE_IND_2005!$B$7:$B$883,$D422,EUROSTAT_VBE_IND_2005!$C$7:$C$883,"*"&amp;RIGHT($A422,3)&amp;"*",EUROSTAT_VBE_IND_2005!$D$7:$D$883,"554*"))/1000-(SUMIFS(EUROSTAT_VBE_IND_2005!K$7:K$883,EUROSTAT_VBE_IND_2005!$B$7:$B$883,$D422,EUROSTAT_VBE_IND_2005!$C$7:$C$883,"*"&amp;RIGHT($A422,3)&amp;"*",EUROSTAT_VBE_IND_2005!$D$7:$D$883,"5543*"))/1000-(SUMIFS(EUROSTAT_VBE_IND_2005!K$7:K$883,EUROSTAT_VBE_IND_2005!$B$7:$B$883,$D422,EUROSTAT_VBE_IND_2005!$C$7:$C$883,"*"&amp;RIGHT($A422,3)&amp;"*",EUROSTAT_VBE_IND_2005!$D$7:$D$883,"5544*"))/1000</f>
        <v>1.064</v>
      </c>
      <c r="O422" s="17">
        <f>(SUMIFS(EUROSTAT_VBE_IND_2005!L$7:L$883,EUROSTAT_VBE_IND_2005!$B$7:$B$883,$D422,EUROSTAT_VBE_IND_2005!$C$7:$C$883,"*"&amp;RIGHT($A422,3)&amp;"*",EUROSTAT_VBE_IND_2005!$D$7:$D$883,"554*"))/1000-(SUMIFS(EUROSTAT_VBE_IND_2005!L$7:L$883,EUROSTAT_VBE_IND_2005!$B$7:$B$883,$D422,EUROSTAT_VBE_IND_2005!$C$7:$C$883,"*"&amp;RIGHT($A422,3)&amp;"*",EUROSTAT_VBE_IND_2005!$D$7:$D$883,"5543*"))/1000-(SUMIFS(EUROSTAT_VBE_IND_2005!L$7:L$883,EUROSTAT_VBE_IND_2005!$B$7:$B$883,$D422,EUROSTAT_VBE_IND_2005!$C$7:$C$883,"*"&amp;RIGHT($A422,3)&amp;"*",EUROSTAT_VBE_IND_2005!$D$7:$D$883,"5544*"))/1000</f>
        <v>0.794</v>
      </c>
      <c r="P422" s="17">
        <f>(SUMIFS(EUROSTAT_VBE_IND_2005!M$7:M$883,EUROSTAT_VBE_IND_2005!$B$7:$B$883,$D422,EUROSTAT_VBE_IND_2005!$C$7:$C$883,"*"&amp;RIGHT($A422,3)&amp;"*",EUROSTAT_VBE_IND_2005!$D$7:$D$883,"554*"))/1000-(SUMIFS(EUROSTAT_VBE_IND_2005!M$7:M$883,EUROSTAT_VBE_IND_2005!$B$7:$B$883,$D422,EUROSTAT_VBE_IND_2005!$C$7:$C$883,"*"&amp;RIGHT($A422,3)&amp;"*",EUROSTAT_VBE_IND_2005!$D$7:$D$883,"5543*"))/1000-(SUMIFS(EUROSTAT_VBE_IND_2005!M$7:M$883,EUROSTAT_VBE_IND_2005!$B$7:$B$883,$D422,EUROSTAT_VBE_IND_2005!$C$7:$C$883,"*"&amp;RIGHT($A422,3)&amp;"*",EUROSTAT_VBE_IND_2005!$D$7:$D$883,"5544*"))/1000</f>
        <v>0</v>
      </c>
      <c r="Q422" s="17">
        <f>(SUMIFS(EUROSTAT_VBE_IND_2005!N$7:N$883,EUROSTAT_VBE_IND_2005!$B$7:$B$883,$D422,EUROSTAT_VBE_IND_2005!$C$7:$C$883,"*"&amp;RIGHT($A422,3)&amp;"*",EUROSTAT_VBE_IND_2005!$D$7:$D$883,"554*"))/1000-(SUMIFS(EUROSTAT_VBE_IND_2005!N$7:N$883,EUROSTAT_VBE_IND_2005!$B$7:$B$883,$D422,EUROSTAT_VBE_IND_2005!$C$7:$C$883,"*"&amp;RIGHT($A422,3)&amp;"*",EUROSTAT_VBE_IND_2005!$D$7:$D$883,"5543*"))/1000-(SUMIFS(EUROSTAT_VBE_IND_2005!N$7:N$883,EUROSTAT_VBE_IND_2005!$B$7:$B$883,$D422,EUROSTAT_VBE_IND_2005!$C$7:$C$883,"*"&amp;RIGHT($A422,3)&amp;"*",EUROSTAT_VBE_IND_2005!$D$7:$D$883,"5544*"))/1000</f>
        <v>4.56</v>
      </c>
      <c r="R422" s="17">
        <f>(SUMIFS(EUROSTAT_VBE_IND_2005!O$7:O$883,EUROSTAT_VBE_IND_2005!$B$7:$B$883,$D422,EUROSTAT_VBE_IND_2005!$C$7:$C$883,"*"&amp;RIGHT($A422,3)&amp;"*",EUROSTAT_VBE_IND_2005!$D$7:$D$883,"554*"))/1000-(SUMIFS(EUROSTAT_VBE_IND_2005!O$7:O$883,EUROSTAT_VBE_IND_2005!$B$7:$B$883,$D422,EUROSTAT_VBE_IND_2005!$C$7:$C$883,"*"&amp;RIGHT($A422,3)&amp;"*",EUROSTAT_VBE_IND_2005!$D$7:$D$883,"5543*"))/1000-(SUMIFS(EUROSTAT_VBE_IND_2005!O$7:O$883,EUROSTAT_VBE_IND_2005!$B$7:$B$883,$D422,EUROSTAT_VBE_IND_2005!$C$7:$C$883,"*"&amp;RIGHT($A422,3)&amp;"*",EUROSTAT_VBE_IND_2005!$D$7:$D$883,"5544*"))/1000</f>
        <v>0.1</v>
      </c>
      <c r="S422" s="17">
        <f>(SUMIFS(EUROSTAT_VBE_IND_2005!P$7:P$883,EUROSTAT_VBE_IND_2005!$B$7:$B$883,$D422,EUROSTAT_VBE_IND_2005!$C$7:$C$883,"*"&amp;RIGHT($A422,3)&amp;"*",EUROSTAT_VBE_IND_2005!$D$7:$D$883,"554*"))/1000-(SUMIFS(EUROSTAT_VBE_IND_2005!P$7:P$883,EUROSTAT_VBE_IND_2005!$B$7:$B$883,$D422,EUROSTAT_VBE_IND_2005!$C$7:$C$883,"*"&amp;RIGHT($A422,3)&amp;"*",EUROSTAT_VBE_IND_2005!$D$7:$D$883,"5543*"))/1000-(SUMIFS(EUROSTAT_VBE_IND_2005!P$7:P$883,EUROSTAT_VBE_IND_2005!$B$7:$B$883,$D422,EUROSTAT_VBE_IND_2005!$C$7:$C$883,"*"&amp;RIGHT($A422,3)&amp;"*",EUROSTAT_VBE_IND_2005!$D$7:$D$883,"5544*"))/1000</f>
        <v>0</v>
      </c>
      <c r="T422" s="17">
        <f>(SUMIFS(EUROSTAT_VBE_IND_2005!Q$7:Q$883,EUROSTAT_VBE_IND_2005!$B$7:$B$883,$D422,EUROSTAT_VBE_IND_2005!$C$7:$C$883,"*"&amp;RIGHT($A422,3)&amp;"*",EUROSTAT_VBE_IND_2005!$D$7:$D$883,"554*"))/1000-(SUMIFS(EUROSTAT_VBE_IND_2005!Q$7:Q$883,EUROSTAT_VBE_IND_2005!$B$7:$B$883,$D422,EUROSTAT_VBE_IND_2005!$C$7:$C$883,"*"&amp;RIGHT($A422,3)&amp;"*",EUROSTAT_VBE_IND_2005!$D$7:$D$883,"5543*"))/1000-(SUMIFS(EUROSTAT_VBE_IND_2005!Q$7:Q$883,EUROSTAT_VBE_IND_2005!$B$7:$B$883,$D422,EUROSTAT_VBE_IND_2005!$C$7:$C$883,"*"&amp;RIGHT($A422,3)&amp;"*",EUROSTAT_VBE_IND_2005!$D$7:$D$883,"5544*"))/1000</f>
        <v>1.315</v>
      </c>
      <c r="U422" s="17">
        <f>(SUMIFS(EUROSTAT_VBE_IND_2005!R$7:R$883,EUROSTAT_VBE_IND_2005!$B$7:$B$883,$D422,EUROSTAT_VBE_IND_2005!$C$7:$C$883,"*"&amp;RIGHT($A422,3)&amp;"*",EUROSTAT_VBE_IND_2005!$D$7:$D$883,"554*"))/1000-(SUMIFS(EUROSTAT_VBE_IND_2005!R$7:R$883,EUROSTAT_VBE_IND_2005!$B$7:$B$883,$D422,EUROSTAT_VBE_IND_2005!$C$7:$C$883,"*"&amp;RIGHT($A422,3)&amp;"*",EUROSTAT_VBE_IND_2005!$D$7:$D$883,"5543*"))/1000-(SUMIFS(EUROSTAT_VBE_IND_2005!R$7:R$883,EUROSTAT_VBE_IND_2005!$B$7:$B$883,$D422,EUROSTAT_VBE_IND_2005!$C$7:$C$883,"*"&amp;RIGHT($A422,3)&amp;"*",EUROSTAT_VBE_IND_2005!$D$7:$D$883,"5544*"))/1000</f>
        <v>0.059</v>
      </c>
      <c r="V422" s="17">
        <f>(SUMIFS(EUROSTAT_VBE_IND_2005!S$7:S$883,EUROSTAT_VBE_IND_2005!$B$7:$B$883,$D422,EUROSTAT_VBE_IND_2005!$C$7:$C$883,"*"&amp;RIGHT($A422,3)&amp;"*",EUROSTAT_VBE_IND_2005!$D$7:$D$883,"554*"))/1000-(SUMIFS(EUROSTAT_VBE_IND_2005!S$7:S$883,EUROSTAT_VBE_IND_2005!$B$7:$B$883,$D422,EUROSTAT_VBE_IND_2005!$C$7:$C$883,"*"&amp;RIGHT($A422,3)&amp;"*",EUROSTAT_VBE_IND_2005!$D$7:$D$883,"5543*"))/1000-(SUMIFS(EUROSTAT_VBE_IND_2005!S$7:S$883,EUROSTAT_VBE_IND_2005!$B$7:$B$883,$D422,EUROSTAT_VBE_IND_2005!$C$7:$C$883,"*"&amp;RIGHT($A422,3)&amp;"*",EUROSTAT_VBE_IND_2005!$D$7:$D$883,"5544*"))/1000</f>
        <v>0</v>
      </c>
      <c r="W422" s="17">
        <f>(SUMIFS(EUROSTAT_VBE_IND_2005!T$7:T$883,EUROSTAT_VBE_IND_2005!$B$7:$B$883,$D422,EUROSTAT_VBE_IND_2005!$C$7:$C$883,"*"&amp;RIGHT($A422,3)&amp;"*",EUROSTAT_VBE_IND_2005!$D$7:$D$883,"554*"))/1000-(SUMIFS(EUROSTAT_VBE_IND_2005!T$7:T$883,EUROSTAT_VBE_IND_2005!$B$7:$B$883,$D422,EUROSTAT_VBE_IND_2005!$C$7:$C$883,"*"&amp;RIGHT($A422,3)&amp;"*",EUROSTAT_VBE_IND_2005!$D$7:$D$883,"5543*"))/1000-(SUMIFS(EUROSTAT_VBE_IND_2005!T$7:T$883,EUROSTAT_VBE_IND_2005!$B$7:$B$883,$D422,EUROSTAT_VBE_IND_2005!$C$7:$C$883,"*"&amp;RIGHT($A422,3)&amp;"*",EUROSTAT_VBE_IND_2005!$D$7:$D$883,"5544*"))/1000</f>
        <v>0</v>
      </c>
      <c r="X422" s="17">
        <f>(SUMIFS(EUROSTAT_VBE_IND_2005!U$7:U$883,EUROSTAT_VBE_IND_2005!$B$7:$B$883,$D422,EUROSTAT_VBE_IND_2005!$C$7:$C$883,"*"&amp;RIGHT($A422,3)&amp;"*",EUROSTAT_VBE_IND_2005!$D$7:$D$883,"554*"))/1000-(SUMIFS(EUROSTAT_VBE_IND_2005!U$7:U$883,EUROSTAT_VBE_IND_2005!$B$7:$B$883,$D422,EUROSTAT_VBE_IND_2005!$C$7:$C$883,"*"&amp;RIGHT($A422,3)&amp;"*",EUROSTAT_VBE_IND_2005!$D$7:$D$883,"5543*"))/1000-(SUMIFS(EUROSTAT_VBE_IND_2005!U$7:U$883,EUROSTAT_VBE_IND_2005!$B$7:$B$883,$D422,EUROSTAT_VBE_IND_2005!$C$7:$C$883,"*"&amp;RIGHT($A422,3)&amp;"*",EUROSTAT_VBE_IND_2005!$D$7:$D$883,"5544*"))/1000</f>
        <v>0.905</v>
      </c>
      <c r="Y422" s="17">
        <f>(SUMIFS(EUROSTAT_VBE_IND_2005!V$7:V$883,EUROSTAT_VBE_IND_2005!$B$7:$B$883,$D422,EUROSTAT_VBE_IND_2005!$C$7:$C$883,"*"&amp;RIGHT($A422,3)&amp;"*",EUROSTAT_VBE_IND_2005!$D$7:$D$883,"554*"))/1000-(SUMIFS(EUROSTAT_VBE_IND_2005!V$7:V$883,EUROSTAT_VBE_IND_2005!$B$7:$B$883,$D422,EUROSTAT_VBE_IND_2005!$C$7:$C$883,"*"&amp;RIGHT($A422,3)&amp;"*",EUROSTAT_VBE_IND_2005!$D$7:$D$883,"5543*"))/1000-(SUMIFS(EUROSTAT_VBE_IND_2005!V$7:V$883,EUROSTAT_VBE_IND_2005!$B$7:$B$883,$D422,EUROSTAT_VBE_IND_2005!$C$7:$C$883,"*"&amp;RIGHT($A422,3)&amp;"*",EUROSTAT_VBE_IND_2005!$D$7:$D$883,"5544*"))/1000</f>
        <v>0.648</v>
      </c>
      <c r="Z422" s="17">
        <f>(SUMIFS(EUROSTAT_VBE_IND_2005!W$7:W$883,EUROSTAT_VBE_IND_2005!$B$7:$B$883,$D422,EUROSTAT_VBE_IND_2005!$C$7:$C$883,"*"&amp;RIGHT($A422,3)&amp;"*",EUROSTAT_VBE_IND_2005!$D$7:$D$883,"554*"))/1000-(SUMIFS(EUROSTAT_VBE_IND_2005!W$7:W$883,EUROSTAT_VBE_IND_2005!$B$7:$B$883,$D422,EUROSTAT_VBE_IND_2005!$C$7:$C$883,"*"&amp;RIGHT($A422,3)&amp;"*",EUROSTAT_VBE_IND_2005!$D$7:$D$883,"5543*"))/1000-(SUMIFS(EUROSTAT_VBE_IND_2005!W$7:W$883,EUROSTAT_VBE_IND_2005!$B$7:$B$883,$D422,EUROSTAT_VBE_IND_2005!$C$7:$C$883,"*"&amp;RIGHT($A422,3)&amp;"*",EUROSTAT_VBE_IND_2005!$D$7:$D$883,"5544*"))/1000</f>
        <v>0</v>
      </c>
      <c r="AA422" s="17">
        <f>(SUMIFS(EUROSTAT_VBE_IND_2005!X$7:X$883,EUROSTAT_VBE_IND_2005!$B$7:$B$883,$D422,EUROSTAT_VBE_IND_2005!$C$7:$C$883,"*"&amp;RIGHT($A422,3)&amp;"*",EUROSTAT_VBE_IND_2005!$D$7:$D$883,"554*"))/1000-(SUMIFS(EUROSTAT_VBE_IND_2005!X$7:X$883,EUROSTAT_VBE_IND_2005!$B$7:$B$883,$D422,EUROSTAT_VBE_IND_2005!$C$7:$C$883,"*"&amp;RIGHT($A422,3)&amp;"*",EUROSTAT_VBE_IND_2005!$D$7:$D$883,"5543*"))/1000-(SUMIFS(EUROSTAT_VBE_IND_2005!X$7:X$883,EUROSTAT_VBE_IND_2005!$B$7:$B$883,$D422,EUROSTAT_VBE_IND_2005!$C$7:$C$883,"*"&amp;RIGHT($A422,3)&amp;"*",EUROSTAT_VBE_IND_2005!$D$7:$D$883,"5544*"))/1000</f>
        <v>0.479</v>
      </c>
      <c r="AB422" s="17">
        <f>(SUMIFS(EUROSTAT_VBE_IND_2005!AA$7:AA$883,EUROSTAT_VBE_IND_2005!$B$7:$B$883,$D422,EUROSTAT_VBE_IND_2005!$C$7:$C$883,"*"&amp;RIGHT($A422,3)&amp;"*",EUROSTAT_VBE_IND_2005!$D$7:$D$883,"554*"))/1000-(SUMIFS(EUROSTAT_VBE_IND_2005!AA$7:AA$883,EUROSTAT_VBE_IND_2005!$B$7:$B$883,$D422,EUROSTAT_VBE_IND_2005!$C$7:$C$883,"*"&amp;RIGHT($A422,3)&amp;"*",EUROSTAT_VBE_IND_2005!$D$7:$D$883,"5543*"))/1000-(SUMIFS(EUROSTAT_VBE_IND_2005!AA$7:AA$883,EUROSTAT_VBE_IND_2005!$B$7:$B$883,$D422,EUROSTAT_VBE_IND_2005!$C$7:$C$883,"*"&amp;RIGHT($A422,3)&amp;"*",EUROSTAT_VBE_IND_2005!$D$7:$D$883,"5544*"))/1000</f>
        <v>0</v>
      </c>
      <c r="AC422" s="17">
        <f>(SUMIFS(EUROSTAT_VBE_IND_2005!AB$7:AB$883,EUROSTAT_VBE_IND_2005!$B$7:$B$883,$D422,EUROSTAT_VBE_IND_2005!$C$7:$C$883,"*"&amp;RIGHT($A422,3)&amp;"*",EUROSTAT_VBE_IND_2005!$D$7:$D$883,"554*"))/1000-(SUMIFS(EUROSTAT_VBE_IND_2005!AB$7:AB$883,EUROSTAT_VBE_IND_2005!$B$7:$B$883,$D422,EUROSTAT_VBE_IND_2005!$C$7:$C$883,"*"&amp;RIGHT($A422,3)&amp;"*",EUROSTAT_VBE_IND_2005!$D$7:$D$883,"5543*"))/1000-(SUMIFS(EUROSTAT_VBE_IND_2005!AB$7:AB$883,EUROSTAT_VBE_IND_2005!$B$7:$B$883,$D422,EUROSTAT_VBE_IND_2005!$C$7:$C$883,"*"&amp;RIGHT($A422,3)&amp;"*",EUROSTAT_VBE_IND_2005!$D$7:$D$883,"5544*"))/1000</f>
        <v>2.554</v>
      </c>
      <c r="AD422" s="17">
        <f>(SUMIFS(EUROSTAT_VBE_IND_2005!AC$7:AC$883,EUROSTAT_VBE_IND_2005!$B$7:$B$883,$D422,EUROSTAT_VBE_IND_2005!$C$7:$C$883,"*"&amp;RIGHT($A422,3)&amp;"*",EUROSTAT_VBE_IND_2005!$D$7:$D$883,"554*"))/1000-(SUMIFS(EUROSTAT_VBE_IND_2005!AC$7:AC$883,EUROSTAT_VBE_IND_2005!$B$7:$B$883,$D422,EUROSTAT_VBE_IND_2005!$C$7:$C$883,"*"&amp;RIGHT($A422,3)&amp;"*",EUROSTAT_VBE_IND_2005!$D$7:$D$883,"5543*"))/1000-(SUMIFS(EUROSTAT_VBE_IND_2005!AC$7:AC$883,EUROSTAT_VBE_IND_2005!$B$7:$B$883,$D422,EUROSTAT_VBE_IND_2005!$C$7:$C$883,"*"&amp;RIGHT($A422,3)&amp;"*",EUROSTAT_VBE_IND_2005!$D$7:$D$883,"5544*"))/1000</f>
        <v>0.268</v>
      </c>
      <c r="AE422" s="17">
        <f>(SUMIFS(EUROSTAT_VBE_IND_2005!AD$7:AD$883,EUROSTAT_VBE_IND_2005!$B$7:$B$883,$D422,EUROSTAT_VBE_IND_2005!$C$7:$C$883,"*"&amp;RIGHT($A422,3)&amp;"*",EUROSTAT_VBE_IND_2005!$D$7:$D$883,"554*"))/1000-(SUMIFS(EUROSTAT_VBE_IND_2005!AD$7:AD$883,EUROSTAT_VBE_IND_2005!$B$7:$B$883,$D422,EUROSTAT_VBE_IND_2005!$C$7:$C$883,"*"&amp;RIGHT($A422,3)&amp;"*",EUROSTAT_VBE_IND_2005!$D$7:$D$883,"5543*"))/1000-(SUMIFS(EUROSTAT_VBE_IND_2005!AD$7:AD$883,EUROSTAT_VBE_IND_2005!$B$7:$B$883,$D422,EUROSTAT_VBE_IND_2005!$C$7:$C$883,"*"&amp;RIGHT($A422,3)&amp;"*",EUROSTAT_VBE_IND_2005!$D$7:$D$883,"5544*"))/1000</f>
        <v>2.19</v>
      </c>
      <c r="AF422" s="17">
        <f>(SUMIFS(EUROSTAT_VBE_IND_2005!AE$7:AE$883,EUROSTAT_VBE_IND_2005!$B$7:$B$883,$D422,EUROSTAT_VBE_IND_2005!$C$7:$C$883,"*"&amp;RIGHT($A422,3)&amp;"*",EUROSTAT_VBE_IND_2005!$D$7:$D$883,"554*"))/1000-(SUMIFS(EUROSTAT_VBE_IND_2005!AE$7:AE$883,EUROSTAT_VBE_IND_2005!$B$7:$B$883,$D422,EUROSTAT_VBE_IND_2005!$C$7:$C$883,"*"&amp;RIGHT($A422,3)&amp;"*",EUROSTAT_VBE_IND_2005!$D$7:$D$883,"5543*"))/1000-(SUMIFS(EUROSTAT_VBE_IND_2005!AE$7:AE$883,EUROSTAT_VBE_IND_2005!$B$7:$B$883,$D422,EUROSTAT_VBE_IND_2005!$C$7:$C$883,"*"&amp;RIGHT($A422,3)&amp;"*",EUROSTAT_VBE_IND_2005!$D$7:$D$883,"5544*"))/1000</f>
        <v>0.035</v>
      </c>
      <c r="AG422" s="17">
        <f>(SUMIFS(EUROSTAT_VBE_IND_2005!AF$7:AF$883,EUROSTAT_VBE_IND_2005!$B$7:$B$883,$D422,EUROSTAT_VBE_IND_2005!$C$7:$C$883,"*"&amp;RIGHT($A422,3)&amp;"*",EUROSTAT_VBE_IND_2005!$D$7:$D$883,"554*"))/1000-(SUMIFS(EUROSTAT_VBE_IND_2005!AF$7:AF$883,EUROSTAT_VBE_IND_2005!$B$7:$B$883,$D422,EUROSTAT_VBE_IND_2005!$C$7:$C$883,"*"&amp;RIGHT($A422,3)&amp;"*",EUROSTAT_VBE_IND_2005!$D$7:$D$883,"5543*"))/1000-(SUMIFS(EUROSTAT_VBE_IND_2005!AF$7:AF$883,EUROSTAT_VBE_IND_2005!$B$7:$B$883,$D422,EUROSTAT_VBE_IND_2005!$C$7:$C$883,"*"&amp;RIGHT($A422,3)&amp;"*",EUROSTAT_VBE_IND_2005!$D$7:$D$883,"5544*"))/1000</f>
        <v>2.246</v>
      </c>
      <c r="AH422" s="17">
        <f>(SUMIFS(EUROSTAT_VBE_IND_2005!AH$7:AH$883,EUROSTAT_VBE_IND_2005!$B$7:$B$883,$D422,EUROSTAT_VBE_IND_2005!$C$7:$C$883,"*"&amp;RIGHT($A422,3)&amp;"*",EUROSTAT_VBE_IND_2005!$D$7:$D$883,"554*"))/1000-(SUMIFS(EUROSTAT_VBE_IND_2005!AH$7:AH$883,EUROSTAT_VBE_IND_2005!$B$7:$B$883,$D422,EUROSTAT_VBE_IND_2005!$C$7:$C$883,"*"&amp;RIGHT($A422,3)&amp;"*",EUROSTAT_VBE_IND_2005!$D$7:$D$883,"5543*"))/1000-(SUMIFS(EUROSTAT_VBE_IND_2005!AH$7:AH$883,EUROSTAT_VBE_IND_2005!$B$7:$B$883,$D422,EUROSTAT_VBE_IND_2005!$C$7:$C$883,"*"&amp;RIGHT($A422,3)&amp;"*",EUROSTAT_VBE_IND_2005!$D$7:$D$883,"5544*"))/1000</f>
        <v>1.086</v>
      </c>
      <c r="AI422" s="17">
        <f>(SUMIFS(EUROSTAT_VBE_IND_2005!AI$7:AI$883,EUROSTAT_VBE_IND_2005!$B$7:$B$883,$D422,EUROSTAT_VBE_IND_2005!$C$7:$C$883,"*"&amp;RIGHT($A422,3)&amp;"*",EUROSTAT_VBE_IND_2005!$D$7:$D$883,"554*"))/1000-(SUMIFS(EUROSTAT_VBE_IND_2005!AI$7:AI$883,EUROSTAT_VBE_IND_2005!$B$7:$B$883,$D422,EUROSTAT_VBE_IND_2005!$C$7:$C$883,"*"&amp;RIGHT($A422,3)&amp;"*",EUROSTAT_VBE_IND_2005!$D$7:$D$883,"5543*"))/1000-(SUMIFS(EUROSTAT_VBE_IND_2005!AI$7:AI$883,EUROSTAT_VBE_IND_2005!$B$7:$B$883,$D422,EUROSTAT_VBE_IND_2005!$C$7:$C$883,"*"&amp;RIGHT($A422,3)&amp;"*",EUROSTAT_VBE_IND_2005!$D$7:$D$883,"5544*"))/1000</f>
        <v>0.676</v>
      </c>
      <c r="AJ422" s="17">
        <f>(SUMIFS(EUROSTAT_VBE_IND_2005!AJ$7:AJ$883,EUROSTAT_VBE_IND_2005!$B$7:$B$883,$D422,EUROSTAT_VBE_IND_2005!$C$7:$C$883,"*"&amp;RIGHT($A422,3)&amp;"*",EUROSTAT_VBE_IND_2005!$D$7:$D$883,"554*"))/1000-(SUMIFS(EUROSTAT_VBE_IND_2005!AJ$7:AJ$883,EUROSTAT_VBE_IND_2005!$B$7:$B$883,$D422,EUROSTAT_VBE_IND_2005!$C$7:$C$883,"*"&amp;RIGHT($A422,3)&amp;"*",EUROSTAT_VBE_IND_2005!$D$7:$D$883,"5543*"))/1000-(SUMIFS(EUROSTAT_VBE_IND_2005!AJ$7:AJ$883,EUROSTAT_VBE_IND_2005!$B$7:$B$883,$D422,EUROSTAT_VBE_IND_2005!$C$7:$C$883,"*"&amp;RIGHT($A422,3)&amp;"*",EUROSTAT_VBE_IND_2005!$D$7:$D$883,"5544*"))/1000</f>
        <v>0.335</v>
      </c>
      <c r="AK422" s="17">
        <f>(SUMIFS(EUROSTAT_VBE_IND_2005!AK$7:AK$883,EUROSTAT_VBE_IND_2005!$B$7:$B$883,$D422,EUROSTAT_VBE_IND_2005!$C$7:$C$883,"*"&amp;RIGHT($A422,3)&amp;"*",EUROSTAT_VBE_IND_2005!$D$7:$D$883,"554*"))/1000-(SUMIFS(EUROSTAT_VBE_IND_2005!AK$7:AK$883,EUROSTAT_VBE_IND_2005!$B$7:$B$883,$D422,EUROSTAT_VBE_IND_2005!$C$7:$C$883,"*"&amp;RIGHT($A422,3)&amp;"*",EUROSTAT_VBE_IND_2005!$D$7:$D$883,"5543*"))/1000-(SUMIFS(EUROSTAT_VBE_IND_2005!AK$7:AK$883,EUROSTAT_VBE_IND_2005!$B$7:$B$883,$D422,EUROSTAT_VBE_IND_2005!$C$7:$C$883,"*"&amp;RIGHT($A422,3)&amp;"*",EUROSTAT_VBE_IND_2005!$D$7:$D$883,"5544*"))/1000</f>
        <v>4.731</v>
      </c>
      <c r="AL422" s="198"/>
      <c r="AM422" s="198"/>
      <c r="AN422" s="198"/>
      <c r="AO422" s="17">
        <f>(SUMIFS(EUROSTAT_VBE_IND_2005!Y$7:Y$883,EUROSTAT_VBE_IND_2005!$B$7:$B$883,$D422,EUROSTAT_VBE_IND_2005!$C$7:$C$883,"*"&amp;RIGHT($A422,3)&amp;"*",EUROSTAT_VBE_IND_2005!$D$7:$D$883,"554*"))/1000-(SUMIFS(EUROSTAT_VBE_IND_2005!Y$7:Y$883,EUROSTAT_VBE_IND_2005!$B$7:$B$883,$D422,EUROSTAT_VBE_IND_2005!$C$7:$C$883,"*"&amp;RIGHT($A422,3)&amp;"*",EUROSTAT_VBE_IND_2005!$D$7:$D$883,"5543*"))/1000-(SUMIFS(EUROSTAT_VBE_IND_2005!Y$7:Y$883,EUROSTAT_VBE_IND_2005!$B$7:$B$883,$D422,EUROSTAT_VBE_IND_2005!$C$7:$C$883,"*"&amp;RIGHT($A422,3)&amp;"*",EUROSTAT_VBE_IND_2005!$D$7:$D$883,"5544*"))/1000</f>
        <v>0</v>
      </c>
      <c r="AP422" s="17">
        <f>(SUMIFS(EUROSTAT_VBE_IND_2005!Z$7:Z$883,EUROSTAT_VBE_IND_2005!$B$7:$B$883,$D422,EUROSTAT_VBE_IND_2005!$C$7:$C$883,"*"&amp;RIGHT($A422,3)&amp;"*",EUROSTAT_VBE_IND_2005!$D$7:$D$883,"554*"))/1000-(SUMIFS(EUROSTAT_VBE_IND_2005!Z$7:Z$883,EUROSTAT_VBE_IND_2005!$B$7:$B$883,$D422,EUROSTAT_VBE_IND_2005!$C$7:$C$883,"*"&amp;RIGHT($A422,3)&amp;"*",EUROSTAT_VBE_IND_2005!$D$7:$D$883,"5543*"))/1000-(SUMIFS(EUROSTAT_VBE_IND_2005!Z$7:Z$883,EUROSTAT_VBE_IND_2005!$B$7:$B$883,$D422,EUROSTAT_VBE_IND_2005!$C$7:$C$883,"*"&amp;RIGHT($A422,3)&amp;"*",EUROSTAT_VBE_IND_2005!$D$7:$D$883,"5544*"))/1000</f>
        <v>0.001</v>
      </c>
      <c r="AQ422" s="17">
        <f>(SUMIFS(EUROSTAT_VBE_IND_2005!AG$7:AG$883,EUROSTAT_VBE_IND_2005!$B$7:$B$883,$D422,EUROSTAT_VBE_IND_2005!$C$7:$C$883,"*"&amp;RIGHT($A422,3)&amp;"*",EUROSTAT_VBE_IND_2005!$D$7:$D$883,"554*"))/1000-(SUMIFS(EUROSTAT_VBE_IND_2005!AG$7:AG$883,EUROSTAT_VBE_IND_2005!$B$7:$B$883,$D422,EUROSTAT_VBE_IND_2005!$C$7:$C$883,"*"&amp;RIGHT($A422,3)&amp;"*",EUROSTAT_VBE_IND_2005!$D$7:$D$883,"5543*"))/1000-(SUMIFS(EUROSTAT_VBE_IND_2005!AG$7:AG$883,EUROSTAT_VBE_IND_2005!$B$7:$B$883,$D422,EUROSTAT_VBE_IND_2005!$C$7:$C$883,"*"&amp;RIGHT($A422,3)&amp;"*",EUROSTAT_VBE_IND_2005!$D$7:$D$883,"5544*"))/1000</f>
        <v>0</v>
      </c>
    </row>
    <row r="423" spans="1:43">
      <c r="A423" t="str">
        <f>LEFT(EUROSTAT_VBE_IND_2005!$C$681,8)</f>
        <v>B_101853</v>
      </c>
      <c r="B423" s="28" t="s">
        <v>307</v>
      </c>
      <c r="C423" t="s">
        <v>293</v>
      </c>
      <c r="D423" t="s">
        <v>55</v>
      </c>
      <c r="E423" t="s">
        <v>245</v>
      </c>
      <c r="F423" t="s">
        <v>265</v>
      </c>
      <c r="G423" s="17">
        <f>(SUMIFS(EUROSTAT_VBE_IND_2005!E$7:E$883,EUROSTAT_VBE_IND_2005!$B$7:$B$883,$D423,EUROSTAT_VBE_IND_2005!$C$7:$C$883,"*"&amp;RIGHT($A423,3)&amp;"*",EUROSTAT_VBE_IND_2005!$D$7:$D$883,"5543*"))/1000</f>
        <v>0</v>
      </c>
      <c r="H423" s="17">
        <f>(SUMIFS(EUROSTAT_VBE_IND_2005!F$7:F$883,EUROSTAT_VBE_IND_2005!$B$7:$B$883,$D423,EUROSTAT_VBE_IND_2005!$C$7:$C$883,"*"&amp;RIGHT($A423,3)&amp;"*",EUROSTAT_VBE_IND_2005!$D$7:$D$883,"5543*"))/1000</f>
        <v>0</v>
      </c>
      <c r="I423" s="17">
        <f>(SUMIFS(EUROSTAT_VBE_IND_2005!G$7:G$883,EUROSTAT_VBE_IND_2005!$B$7:$B$883,$D423,EUROSTAT_VBE_IND_2005!$C$7:$C$883,"*"&amp;RIGHT($A423,3)&amp;"*",EUROSTAT_VBE_IND_2005!$D$7:$D$883,"5543*"))/1000</f>
        <v>0</v>
      </c>
      <c r="J423" s="198"/>
      <c r="K423" s="17">
        <f>(SUMIFS(EUROSTAT_VBE_IND_2005!H$7:H$883,EUROSTAT_VBE_IND_2005!$B$7:$B$883,$D423,EUROSTAT_VBE_IND_2005!$C$7:$C$883,"*"&amp;RIGHT($A423,3)&amp;"*",EUROSTAT_VBE_IND_2005!$D$7:$D$883,"5543*"))/1000</f>
        <v>0</v>
      </c>
      <c r="L423" s="17">
        <f>(SUMIFS(EUROSTAT_VBE_IND_2005!I$7:I$883,EUROSTAT_VBE_IND_2005!$B$7:$B$883,$D423,EUROSTAT_VBE_IND_2005!$C$7:$C$883,"*"&amp;RIGHT($A423,3)&amp;"*",EUROSTAT_VBE_IND_2005!$D$7:$D$883,"5543*"))/1000</f>
        <v>0</v>
      </c>
      <c r="M423" s="17">
        <f>(SUMIFS(EUROSTAT_VBE_IND_2005!J$7:J$883,EUROSTAT_VBE_IND_2005!$B$7:$B$883,$D423,EUROSTAT_VBE_IND_2005!$C$7:$C$883,"*"&amp;RIGHT($A423,3)&amp;"*",EUROSTAT_VBE_IND_2005!$D$7:$D$883,"5543*"))/1000</f>
        <v>0</v>
      </c>
      <c r="N423" s="17">
        <f>(SUMIFS(EUROSTAT_VBE_IND_2005!K$7:K$883,EUROSTAT_VBE_IND_2005!$B$7:$B$883,$D423,EUROSTAT_VBE_IND_2005!$C$7:$C$883,"*"&amp;RIGHT($A423,3)&amp;"*",EUROSTAT_VBE_IND_2005!$D$7:$D$883,"5543*"))/1000</f>
        <v>0.127</v>
      </c>
      <c r="O423" s="17">
        <f>(SUMIFS(EUROSTAT_VBE_IND_2005!L$7:L$883,EUROSTAT_VBE_IND_2005!$B$7:$B$883,$D423,EUROSTAT_VBE_IND_2005!$C$7:$C$883,"*"&amp;RIGHT($A423,3)&amp;"*",EUROSTAT_VBE_IND_2005!$D$7:$D$883,"5543*"))/1000</f>
        <v>0</v>
      </c>
      <c r="P423" s="17">
        <f>(SUMIFS(EUROSTAT_VBE_IND_2005!M$7:M$883,EUROSTAT_VBE_IND_2005!$B$7:$B$883,$D423,EUROSTAT_VBE_IND_2005!$C$7:$C$883,"*"&amp;RIGHT($A423,3)&amp;"*",EUROSTAT_VBE_IND_2005!$D$7:$D$883,"5543*"))/1000</f>
        <v>0</v>
      </c>
      <c r="Q423" s="17">
        <f>(SUMIFS(EUROSTAT_VBE_IND_2005!N$7:N$883,EUROSTAT_VBE_IND_2005!$B$7:$B$883,$D423,EUROSTAT_VBE_IND_2005!$C$7:$C$883,"*"&amp;RIGHT($A423,3)&amp;"*",EUROSTAT_VBE_IND_2005!$D$7:$D$883,"5543*"))/1000</f>
        <v>0</v>
      </c>
      <c r="R423" s="17">
        <f>(SUMIFS(EUROSTAT_VBE_IND_2005!O$7:O$883,EUROSTAT_VBE_IND_2005!$B$7:$B$883,$D423,EUROSTAT_VBE_IND_2005!$C$7:$C$883,"*"&amp;RIGHT($A423,3)&amp;"*",EUROSTAT_VBE_IND_2005!$D$7:$D$883,"5543*"))/1000</f>
        <v>0.034</v>
      </c>
      <c r="S423" s="17">
        <f>(SUMIFS(EUROSTAT_VBE_IND_2005!P$7:P$883,EUROSTAT_VBE_IND_2005!$B$7:$B$883,$D423,EUROSTAT_VBE_IND_2005!$C$7:$C$883,"*"&amp;RIGHT($A423,3)&amp;"*",EUROSTAT_VBE_IND_2005!$D$7:$D$883,"5543*"))/1000</f>
        <v>0</v>
      </c>
      <c r="T423" s="17">
        <f>(SUMIFS(EUROSTAT_VBE_IND_2005!Q$7:Q$883,EUROSTAT_VBE_IND_2005!$B$7:$B$883,$D423,EUROSTAT_VBE_IND_2005!$C$7:$C$883,"*"&amp;RIGHT($A423,3)&amp;"*",EUROSTAT_VBE_IND_2005!$D$7:$D$883,"5543*"))/1000</f>
        <v>0</v>
      </c>
      <c r="U423" s="17">
        <f>(SUMIFS(EUROSTAT_VBE_IND_2005!R$7:R$883,EUROSTAT_VBE_IND_2005!$B$7:$B$883,$D423,EUROSTAT_VBE_IND_2005!$C$7:$C$883,"*"&amp;RIGHT($A423,3)&amp;"*",EUROSTAT_VBE_IND_2005!$D$7:$D$883,"5543*"))/1000</f>
        <v>0</v>
      </c>
      <c r="V423" s="17">
        <f>(SUMIFS(EUROSTAT_VBE_IND_2005!S$7:S$883,EUROSTAT_VBE_IND_2005!$B$7:$B$883,$D423,EUROSTAT_VBE_IND_2005!$C$7:$C$883,"*"&amp;RIGHT($A423,3)&amp;"*",EUROSTAT_VBE_IND_2005!$D$7:$D$883,"5543*"))/1000</f>
        <v>0</v>
      </c>
      <c r="W423" s="17">
        <f>(SUMIFS(EUROSTAT_VBE_IND_2005!T$7:T$883,EUROSTAT_VBE_IND_2005!$B$7:$B$883,$D423,EUROSTAT_VBE_IND_2005!$C$7:$C$883,"*"&amp;RIGHT($A423,3)&amp;"*",EUROSTAT_VBE_IND_2005!$D$7:$D$883,"5543*"))/1000</f>
        <v>0</v>
      </c>
      <c r="X423" s="17">
        <f>(SUMIFS(EUROSTAT_VBE_IND_2005!U$7:U$883,EUROSTAT_VBE_IND_2005!$B$7:$B$883,$D423,EUROSTAT_VBE_IND_2005!$C$7:$C$883,"*"&amp;RIGHT($A423,3)&amp;"*",EUROSTAT_VBE_IND_2005!$D$7:$D$883,"5543*"))/1000</f>
        <v>0</v>
      </c>
      <c r="Y423" s="17">
        <f>(SUMIFS(EUROSTAT_VBE_IND_2005!V$7:V$883,EUROSTAT_VBE_IND_2005!$B$7:$B$883,$D423,EUROSTAT_VBE_IND_2005!$C$7:$C$883,"*"&amp;RIGHT($A423,3)&amp;"*",EUROSTAT_VBE_IND_2005!$D$7:$D$883,"5543*"))/1000</f>
        <v>0</v>
      </c>
      <c r="Z423" s="17">
        <f>(SUMIFS(EUROSTAT_VBE_IND_2005!W$7:W$883,EUROSTAT_VBE_IND_2005!$B$7:$B$883,$D423,EUROSTAT_VBE_IND_2005!$C$7:$C$883,"*"&amp;RIGHT($A423,3)&amp;"*",EUROSTAT_VBE_IND_2005!$D$7:$D$883,"5543*"))/1000</f>
        <v>0</v>
      </c>
      <c r="AA423" s="17">
        <f>(SUMIFS(EUROSTAT_VBE_IND_2005!X$7:X$883,EUROSTAT_VBE_IND_2005!$B$7:$B$883,$D423,EUROSTAT_VBE_IND_2005!$C$7:$C$883,"*"&amp;RIGHT($A423,3)&amp;"*",EUROSTAT_VBE_IND_2005!$D$7:$D$883,"5543*"))/1000</f>
        <v>0</v>
      </c>
      <c r="AB423" s="17">
        <f>(SUMIFS(EUROSTAT_VBE_IND_2005!AA$7:AA$883,EUROSTAT_VBE_IND_2005!$B$7:$B$883,$D423,EUROSTAT_VBE_IND_2005!$C$7:$C$883,"*"&amp;RIGHT($A423,3)&amp;"*",EUROSTAT_VBE_IND_2005!$D$7:$D$883,"5543*"))/1000</f>
        <v>0</v>
      </c>
      <c r="AC423" s="17">
        <f>(SUMIFS(EUROSTAT_VBE_IND_2005!AB$7:AB$883,EUROSTAT_VBE_IND_2005!$B$7:$B$883,$D423,EUROSTAT_VBE_IND_2005!$C$7:$C$883,"*"&amp;RIGHT($A423,3)&amp;"*",EUROSTAT_VBE_IND_2005!$D$7:$D$883,"5543*"))/1000</f>
        <v>0</v>
      </c>
      <c r="AD423" s="17">
        <f>(SUMIFS(EUROSTAT_VBE_IND_2005!AC$7:AC$883,EUROSTAT_VBE_IND_2005!$B$7:$B$883,$D423,EUROSTAT_VBE_IND_2005!$C$7:$C$883,"*"&amp;RIGHT($A423,3)&amp;"*",EUROSTAT_VBE_IND_2005!$D$7:$D$883,"5543*"))/1000</f>
        <v>0</v>
      </c>
      <c r="AE423" s="17">
        <f>(SUMIFS(EUROSTAT_VBE_IND_2005!AD$7:AD$883,EUROSTAT_VBE_IND_2005!$B$7:$B$883,$D423,EUROSTAT_VBE_IND_2005!$C$7:$C$883,"*"&amp;RIGHT($A423,3)&amp;"*",EUROSTAT_VBE_IND_2005!$D$7:$D$883,"5543*"))/1000</f>
        <v>0</v>
      </c>
      <c r="AF423" s="17">
        <f>(SUMIFS(EUROSTAT_VBE_IND_2005!AE$7:AE$883,EUROSTAT_VBE_IND_2005!$B$7:$B$883,$D423,EUROSTAT_VBE_IND_2005!$C$7:$C$883,"*"&amp;RIGHT($A423,3)&amp;"*",EUROSTAT_VBE_IND_2005!$D$7:$D$883,"5543*"))/1000</f>
        <v>0</v>
      </c>
      <c r="AG423" s="17">
        <f>(SUMIFS(EUROSTAT_VBE_IND_2005!AF$7:AF$883,EUROSTAT_VBE_IND_2005!$B$7:$B$883,$D423,EUROSTAT_VBE_IND_2005!$C$7:$C$883,"*"&amp;RIGHT($A423,3)&amp;"*",EUROSTAT_VBE_IND_2005!$D$7:$D$883,"5543*"))/1000</f>
        <v>0</v>
      </c>
      <c r="AH423" s="17">
        <f>(SUMIFS(EUROSTAT_VBE_IND_2005!AH$7:AH$883,EUROSTAT_VBE_IND_2005!$B$7:$B$883,$D423,EUROSTAT_VBE_IND_2005!$C$7:$C$883,"*"&amp;RIGHT($A423,3)&amp;"*",EUROSTAT_VBE_IND_2005!$D$7:$D$883,"5543*"))/1000</f>
        <v>0</v>
      </c>
      <c r="AI423" s="17">
        <f>(SUMIFS(EUROSTAT_VBE_IND_2005!AI$7:AI$883,EUROSTAT_VBE_IND_2005!$B$7:$B$883,$D423,EUROSTAT_VBE_IND_2005!$C$7:$C$883,"*"&amp;RIGHT($A423,3)&amp;"*",EUROSTAT_VBE_IND_2005!$D$7:$D$883,"5543*"))/1000</f>
        <v>0</v>
      </c>
      <c r="AJ423" s="17">
        <f>(SUMIFS(EUROSTAT_VBE_IND_2005!AJ$7:AJ$883,EUROSTAT_VBE_IND_2005!$B$7:$B$883,$D423,EUROSTAT_VBE_IND_2005!$C$7:$C$883,"*"&amp;RIGHT($A423,3)&amp;"*",EUROSTAT_VBE_IND_2005!$D$7:$D$883,"5543*"))/1000</f>
        <v>0</v>
      </c>
      <c r="AK423" s="17">
        <f>(SUMIFS(EUROSTAT_VBE_IND_2005!AK$7:AK$883,EUROSTAT_VBE_IND_2005!$B$7:$B$883,$D423,EUROSTAT_VBE_IND_2005!$C$7:$C$883,"*"&amp;RIGHT($A423,3)&amp;"*",EUROSTAT_VBE_IND_2005!$D$7:$D$883,"5543*"))/1000</f>
        <v>2.904</v>
      </c>
      <c r="AL423" s="198"/>
      <c r="AM423" s="198"/>
      <c r="AN423" s="198"/>
      <c r="AO423" s="17">
        <f>(SUMIFS(EUROSTAT_VBE_IND_2005!Y$7:Y$883,EUROSTAT_VBE_IND_2005!$B$7:$B$883,$D423,EUROSTAT_VBE_IND_2005!$C$7:$C$883,"*"&amp;RIGHT($A423,3)&amp;"*",EUROSTAT_VBE_IND_2005!$D$7:$D$883,"5543*"))/1000</f>
        <v>0</v>
      </c>
      <c r="AP423" s="17">
        <f>(SUMIFS(EUROSTAT_VBE_IND_2005!Z$7:Z$883,EUROSTAT_VBE_IND_2005!$B$7:$B$883,$D423,EUROSTAT_VBE_IND_2005!$C$7:$C$883,"*"&amp;RIGHT($A423,3)&amp;"*",EUROSTAT_VBE_IND_2005!$D$7:$D$883,"5543*"))/1000</f>
        <v>0</v>
      </c>
      <c r="AQ423" s="17">
        <f>(SUMIFS(EUROSTAT_VBE_IND_2005!AG$7:AG$883,EUROSTAT_VBE_IND_2005!$B$7:$B$883,$D423,EUROSTAT_VBE_IND_2005!$C$7:$C$883,"*"&amp;RIGHT($A423,3)&amp;"*",EUROSTAT_VBE_IND_2005!$D$7:$D$883,"5543*"))/1000</f>
        <v>0</v>
      </c>
    </row>
    <row r="424" spans="1:43">
      <c r="A424" t="str">
        <f>LEFT(EUROSTAT_VBE_IND_2005!$C$681,8)</f>
        <v>B_101853</v>
      </c>
      <c r="B424" s="28" t="s">
        <v>307</v>
      </c>
      <c r="C424" t="s">
        <v>293</v>
      </c>
      <c r="D424" t="s">
        <v>55</v>
      </c>
      <c r="E424" t="s">
        <v>246</v>
      </c>
      <c r="F424" t="s">
        <v>266</v>
      </c>
      <c r="G424" s="17">
        <f>(SUMIFS(EUROSTAT_VBE_IND_2005!E$7:E$883,EUROSTAT_VBE_IND_2005!$B$7:$B$883,$D424,EUROSTAT_VBE_IND_2005!$C$7:$C$883,"*"&amp;RIGHT($A424,3)&amp;"*",EUROSTAT_VBE_IND_2005!$D$7:$D$883,"7100*"))/1000</f>
        <v>0.047</v>
      </c>
      <c r="H424" s="17">
        <f>(SUMIFS(EUROSTAT_VBE_IND_2005!F$7:F$883,EUROSTAT_VBE_IND_2005!$B$7:$B$883,$D424,EUROSTAT_VBE_IND_2005!$C$7:$C$883,"*"&amp;RIGHT($A424,3)&amp;"*",EUROSTAT_VBE_IND_2005!$D$7:$D$883,"7100*"))/1000</f>
        <v>0</v>
      </c>
      <c r="I424" s="17">
        <f>(SUMIFS(EUROSTAT_VBE_IND_2005!G$7:G$883,EUROSTAT_VBE_IND_2005!$B$7:$B$883,$D424,EUROSTAT_VBE_IND_2005!$C$7:$C$883,"*"&amp;RIGHT($A424,3)&amp;"*",EUROSTAT_VBE_IND_2005!$D$7:$D$883,"7100*"))/1000</f>
        <v>0</v>
      </c>
      <c r="J424" s="198"/>
      <c r="K424" s="17">
        <f>(SUMIFS(EUROSTAT_VBE_IND_2005!H$7:H$883,EUROSTAT_VBE_IND_2005!$B$7:$B$883,$D424,EUROSTAT_VBE_IND_2005!$C$7:$C$883,"*"&amp;RIGHT($A424,3)&amp;"*",EUROSTAT_VBE_IND_2005!$D$7:$D$883,"7100*"))/1000</f>
        <v>0</v>
      </c>
      <c r="L424" s="17">
        <f>(SUMIFS(EUROSTAT_VBE_IND_2005!I$7:I$883,EUROSTAT_VBE_IND_2005!$B$7:$B$883,$D424,EUROSTAT_VBE_IND_2005!$C$7:$C$883,"*"&amp;RIGHT($A424,3)&amp;"*",EUROSTAT_VBE_IND_2005!$D$7:$D$883,"7100*"))/1000</f>
        <v>0.011</v>
      </c>
      <c r="M424" s="17">
        <f>(SUMIFS(EUROSTAT_VBE_IND_2005!J$7:J$883,EUROSTAT_VBE_IND_2005!$B$7:$B$883,$D424,EUROSTAT_VBE_IND_2005!$C$7:$C$883,"*"&amp;RIGHT($A424,3)&amp;"*",EUROSTAT_VBE_IND_2005!$D$7:$D$883,"7100*"))/1000</f>
        <v>0</v>
      </c>
      <c r="N424" s="17">
        <f>(SUMIFS(EUROSTAT_VBE_IND_2005!K$7:K$883,EUROSTAT_VBE_IND_2005!$B$7:$B$883,$D424,EUROSTAT_VBE_IND_2005!$C$7:$C$883,"*"&amp;RIGHT($A424,3)&amp;"*",EUROSTAT_VBE_IND_2005!$D$7:$D$883,"7100*"))/1000</f>
        <v>0</v>
      </c>
      <c r="O424" s="17">
        <f>(SUMIFS(EUROSTAT_VBE_IND_2005!L$7:L$883,EUROSTAT_VBE_IND_2005!$B$7:$B$883,$D424,EUROSTAT_VBE_IND_2005!$C$7:$C$883,"*"&amp;RIGHT($A424,3)&amp;"*",EUROSTAT_VBE_IND_2005!$D$7:$D$883,"7100*"))/1000</f>
        <v>0</v>
      </c>
      <c r="P424" s="17">
        <f>(SUMIFS(EUROSTAT_VBE_IND_2005!M$7:M$883,EUROSTAT_VBE_IND_2005!$B$7:$B$883,$D424,EUROSTAT_VBE_IND_2005!$C$7:$C$883,"*"&amp;RIGHT($A424,3)&amp;"*",EUROSTAT_VBE_IND_2005!$D$7:$D$883,"7100*"))/1000</f>
        <v>0</v>
      </c>
      <c r="Q424" s="17">
        <f>(SUMIFS(EUROSTAT_VBE_IND_2005!N$7:N$883,EUROSTAT_VBE_IND_2005!$B$7:$B$883,$D424,EUROSTAT_VBE_IND_2005!$C$7:$C$883,"*"&amp;RIGHT($A424,3)&amp;"*",EUROSTAT_VBE_IND_2005!$D$7:$D$883,"7100*"))/1000</f>
        <v>0</v>
      </c>
      <c r="R424" s="17">
        <f>(SUMIFS(EUROSTAT_VBE_IND_2005!O$7:O$883,EUROSTAT_VBE_IND_2005!$B$7:$B$883,$D424,EUROSTAT_VBE_IND_2005!$C$7:$C$883,"*"&amp;RIGHT($A424,3)&amp;"*",EUROSTAT_VBE_IND_2005!$D$7:$D$883,"7100*"))/1000</f>
        <v>0.212</v>
      </c>
      <c r="S424" s="17">
        <f>(SUMIFS(EUROSTAT_VBE_IND_2005!P$7:P$883,EUROSTAT_VBE_IND_2005!$B$7:$B$883,$D424,EUROSTAT_VBE_IND_2005!$C$7:$C$883,"*"&amp;RIGHT($A424,3)&amp;"*",EUROSTAT_VBE_IND_2005!$D$7:$D$883,"7100*"))/1000</f>
        <v>0</v>
      </c>
      <c r="T424" s="17">
        <f>(SUMIFS(EUROSTAT_VBE_IND_2005!Q$7:Q$883,EUROSTAT_VBE_IND_2005!$B$7:$B$883,$D424,EUROSTAT_VBE_IND_2005!$C$7:$C$883,"*"&amp;RIGHT($A424,3)&amp;"*",EUROSTAT_VBE_IND_2005!$D$7:$D$883,"7100*"))/1000</f>
        <v>0</v>
      </c>
      <c r="U424" s="17">
        <f>(SUMIFS(EUROSTAT_VBE_IND_2005!R$7:R$883,EUROSTAT_VBE_IND_2005!$B$7:$B$883,$D424,EUROSTAT_VBE_IND_2005!$C$7:$C$883,"*"&amp;RIGHT($A424,3)&amp;"*",EUROSTAT_VBE_IND_2005!$D$7:$D$883,"7100*"))/1000</f>
        <v>0</v>
      </c>
      <c r="V424" s="17">
        <f>(SUMIFS(EUROSTAT_VBE_IND_2005!S$7:S$883,EUROSTAT_VBE_IND_2005!$B$7:$B$883,$D424,EUROSTAT_VBE_IND_2005!$C$7:$C$883,"*"&amp;RIGHT($A424,3)&amp;"*",EUROSTAT_VBE_IND_2005!$D$7:$D$883,"7100*"))/1000</f>
        <v>0</v>
      </c>
      <c r="W424" s="17">
        <f>(SUMIFS(EUROSTAT_VBE_IND_2005!T$7:T$883,EUROSTAT_VBE_IND_2005!$B$7:$B$883,$D424,EUROSTAT_VBE_IND_2005!$C$7:$C$883,"*"&amp;RIGHT($A424,3)&amp;"*",EUROSTAT_VBE_IND_2005!$D$7:$D$883,"7100*"))/1000</f>
        <v>0</v>
      </c>
      <c r="X424" s="17">
        <f>(SUMIFS(EUROSTAT_VBE_IND_2005!U$7:U$883,EUROSTAT_VBE_IND_2005!$B$7:$B$883,$D424,EUROSTAT_VBE_IND_2005!$C$7:$C$883,"*"&amp;RIGHT($A424,3)&amp;"*",EUROSTAT_VBE_IND_2005!$D$7:$D$883,"7100*"))/1000</f>
        <v>2.6</v>
      </c>
      <c r="Y424" s="17">
        <f>(SUMIFS(EUROSTAT_VBE_IND_2005!V$7:V$883,EUROSTAT_VBE_IND_2005!$B$7:$B$883,$D424,EUROSTAT_VBE_IND_2005!$C$7:$C$883,"*"&amp;RIGHT($A424,3)&amp;"*",EUROSTAT_VBE_IND_2005!$D$7:$D$883,"7100*"))/1000</f>
        <v>0</v>
      </c>
      <c r="Z424" s="17">
        <f>(SUMIFS(EUROSTAT_VBE_IND_2005!W$7:W$883,EUROSTAT_VBE_IND_2005!$B$7:$B$883,$D424,EUROSTAT_VBE_IND_2005!$C$7:$C$883,"*"&amp;RIGHT($A424,3)&amp;"*",EUROSTAT_VBE_IND_2005!$D$7:$D$883,"7100*"))/1000</f>
        <v>0</v>
      </c>
      <c r="AA424" s="17">
        <f>(SUMIFS(EUROSTAT_VBE_IND_2005!X$7:X$883,EUROSTAT_VBE_IND_2005!$B$7:$B$883,$D424,EUROSTAT_VBE_IND_2005!$C$7:$C$883,"*"&amp;RIGHT($A424,3)&amp;"*",EUROSTAT_VBE_IND_2005!$D$7:$D$883,"7100*"))/1000</f>
        <v>0</v>
      </c>
      <c r="AB424" s="17">
        <f>(SUMIFS(EUROSTAT_VBE_IND_2005!AA$7:AA$883,EUROSTAT_VBE_IND_2005!$B$7:$B$883,$D424,EUROSTAT_VBE_IND_2005!$C$7:$C$883,"*"&amp;RIGHT($A424,3)&amp;"*",EUROSTAT_VBE_IND_2005!$D$7:$D$883,"7100*"))/1000</f>
        <v>0</v>
      </c>
      <c r="AC424" s="17">
        <f>(SUMIFS(EUROSTAT_VBE_IND_2005!AB$7:AB$883,EUROSTAT_VBE_IND_2005!$B$7:$B$883,$D424,EUROSTAT_VBE_IND_2005!$C$7:$C$883,"*"&amp;RIGHT($A424,3)&amp;"*",EUROSTAT_VBE_IND_2005!$D$7:$D$883,"7100*"))/1000</f>
        <v>0</v>
      </c>
      <c r="AD424" s="17">
        <f>(SUMIFS(EUROSTAT_VBE_IND_2005!AC$7:AC$883,EUROSTAT_VBE_IND_2005!$B$7:$B$883,$D424,EUROSTAT_VBE_IND_2005!$C$7:$C$883,"*"&amp;RIGHT($A424,3)&amp;"*",EUROSTAT_VBE_IND_2005!$D$7:$D$883,"7100*"))/1000</f>
        <v>0</v>
      </c>
      <c r="AE424" s="17">
        <f>(SUMIFS(EUROSTAT_VBE_IND_2005!AD$7:AD$883,EUROSTAT_VBE_IND_2005!$B$7:$B$883,$D424,EUROSTAT_VBE_IND_2005!$C$7:$C$883,"*"&amp;RIGHT($A424,3)&amp;"*",EUROSTAT_VBE_IND_2005!$D$7:$D$883,"7100*"))/1000</f>
        <v>0.019</v>
      </c>
      <c r="AF424" s="17">
        <f>(SUMIFS(EUROSTAT_VBE_IND_2005!AE$7:AE$883,EUROSTAT_VBE_IND_2005!$B$7:$B$883,$D424,EUROSTAT_VBE_IND_2005!$C$7:$C$883,"*"&amp;RIGHT($A424,3)&amp;"*",EUROSTAT_VBE_IND_2005!$D$7:$D$883,"7100*"))/1000</f>
        <v>0</v>
      </c>
      <c r="AG424" s="17">
        <f>(SUMIFS(EUROSTAT_VBE_IND_2005!AF$7:AF$883,EUROSTAT_VBE_IND_2005!$B$7:$B$883,$D424,EUROSTAT_VBE_IND_2005!$C$7:$C$883,"*"&amp;RIGHT($A424,3)&amp;"*",EUROSTAT_VBE_IND_2005!$D$7:$D$883,"7100*"))/1000</f>
        <v>0</v>
      </c>
      <c r="AH424" s="17">
        <f>(SUMIFS(EUROSTAT_VBE_IND_2005!AH$7:AH$883,EUROSTAT_VBE_IND_2005!$B$7:$B$883,$D424,EUROSTAT_VBE_IND_2005!$C$7:$C$883,"*"&amp;RIGHT($A424,3)&amp;"*",EUROSTAT_VBE_IND_2005!$D$7:$D$883,"7100*"))/1000</f>
        <v>0</v>
      </c>
      <c r="AI424" s="17">
        <f>(SUMIFS(EUROSTAT_VBE_IND_2005!AI$7:AI$883,EUROSTAT_VBE_IND_2005!$B$7:$B$883,$D424,EUROSTAT_VBE_IND_2005!$C$7:$C$883,"*"&amp;RIGHT($A424,3)&amp;"*",EUROSTAT_VBE_IND_2005!$D$7:$D$883,"7100*"))/1000</f>
        <v>0</v>
      </c>
      <c r="AJ424" s="17">
        <f>(SUMIFS(EUROSTAT_VBE_IND_2005!AJ$7:AJ$883,EUROSTAT_VBE_IND_2005!$B$7:$B$883,$D424,EUROSTAT_VBE_IND_2005!$C$7:$C$883,"*"&amp;RIGHT($A424,3)&amp;"*",EUROSTAT_VBE_IND_2005!$D$7:$D$883,"7100*"))/1000</f>
        <v>0.013</v>
      </c>
      <c r="AK424" s="17">
        <f>(SUMIFS(EUROSTAT_VBE_IND_2005!AK$7:AK$883,EUROSTAT_VBE_IND_2005!$B$7:$B$883,$D424,EUROSTAT_VBE_IND_2005!$C$7:$C$883,"*"&amp;RIGHT($A424,3)&amp;"*",EUROSTAT_VBE_IND_2005!$D$7:$D$883,"7100*"))/1000</f>
        <v>0</v>
      </c>
      <c r="AL424" s="198"/>
      <c r="AM424" s="198"/>
      <c r="AN424" s="198"/>
      <c r="AO424" s="17">
        <f>(SUMIFS(EUROSTAT_VBE_IND_2005!Y$7:Y$883,EUROSTAT_VBE_IND_2005!$B$7:$B$883,$D424,EUROSTAT_VBE_IND_2005!$C$7:$C$883,"*"&amp;RIGHT($A424,3)&amp;"*",EUROSTAT_VBE_IND_2005!$D$7:$D$883,"7100*"))/1000</f>
        <v>0</v>
      </c>
      <c r="AP424" s="17">
        <f>(SUMIFS(EUROSTAT_VBE_IND_2005!Z$7:Z$883,EUROSTAT_VBE_IND_2005!$B$7:$B$883,$D424,EUROSTAT_VBE_IND_2005!$C$7:$C$883,"*"&amp;RIGHT($A424,3)&amp;"*",EUROSTAT_VBE_IND_2005!$D$7:$D$883,"7100*"))/1000</f>
        <v>0</v>
      </c>
      <c r="AQ424" s="17">
        <f>(SUMIFS(EUROSTAT_VBE_IND_2005!AG$7:AG$883,EUROSTAT_VBE_IND_2005!$B$7:$B$883,$D424,EUROSTAT_VBE_IND_2005!$C$7:$C$883,"*"&amp;RIGHT($A424,3)&amp;"*",EUROSTAT_VBE_IND_2005!$D$7:$D$883,"7100*"))/1000</f>
        <v>0</v>
      </c>
    </row>
    <row r="425" spans="1:43">
      <c r="A425" t="str">
        <f>LEFT(EUROSTAT_VBE_IND_2005!$C$681,8)</f>
        <v>B_101853</v>
      </c>
      <c r="B425" s="28" t="s">
        <v>307</v>
      </c>
      <c r="C425" t="s">
        <v>293</v>
      </c>
      <c r="D425" t="s">
        <v>55</v>
      </c>
      <c r="E425" t="s">
        <v>247</v>
      </c>
      <c r="F425" t="s">
        <v>267</v>
      </c>
      <c r="G425" s="17">
        <f>(SUMIFS(EUROSTAT_VBE_IND_2005!E$7:E$883,EUROSTAT_VBE_IND_2005!$B$7:$B$883,$D425,EUROSTAT_VBE_IND_2005!$C$7:$C$883,"*"&amp;RIGHT($A425,3)&amp;"*",EUROSTAT_VBE_IND_2005!$D$7:$D$883,"6000*"))/1000</f>
        <v>5.922</v>
      </c>
      <c r="H425" s="17">
        <f>(SUMIFS(EUROSTAT_VBE_IND_2005!F$7:F$883,EUROSTAT_VBE_IND_2005!$B$7:$B$883,$D425,EUROSTAT_VBE_IND_2005!$C$7:$C$883,"*"&amp;RIGHT($A425,3)&amp;"*",EUROSTAT_VBE_IND_2005!$D$7:$D$883,"6000*"))/1000</f>
        <v>6.484</v>
      </c>
      <c r="I425" s="17">
        <f>(SUMIFS(EUROSTAT_VBE_IND_2005!G$7:G$883,EUROSTAT_VBE_IND_2005!$B$7:$B$883,$D425,EUROSTAT_VBE_IND_2005!$C$7:$C$883,"*"&amp;RIGHT($A425,3)&amp;"*",EUROSTAT_VBE_IND_2005!$D$7:$D$883,"6000*"))/1000</f>
        <v>1.462</v>
      </c>
      <c r="J425" s="198"/>
      <c r="K425" s="17">
        <f>(SUMIFS(EUROSTAT_VBE_IND_2005!H$7:H$883,EUROSTAT_VBE_IND_2005!$B$7:$B$883,$D425,EUROSTAT_VBE_IND_2005!$C$7:$C$883,"*"&amp;RIGHT($A425,3)&amp;"*",EUROSTAT_VBE_IND_2005!$D$7:$D$883,"6000*"))/1000</f>
        <v>0.162</v>
      </c>
      <c r="L425" s="17">
        <f>(SUMIFS(EUROSTAT_VBE_IND_2005!I$7:I$883,EUROSTAT_VBE_IND_2005!$B$7:$B$883,$D425,EUROSTAT_VBE_IND_2005!$C$7:$C$883,"*"&amp;RIGHT($A425,3)&amp;"*",EUROSTAT_VBE_IND_2005!$D$7:$D$883,"6000*"))/1000</f>
        <v>7.942</v>
      </c>
      <c r="M425" s="17">
        <f>(SUMIFS(EUROSTAT_VBE_IND_2005!J$7:J$883,EUROSTAT_VBE_IND_2005!$B$7:$B$883,$D425,EUROSTAT_VBE_IND_2005!$C$7:$C$883,"*"&amp;RIGHT($A425,3)&amp;"*",EUROSTAT_VBE_IND_2005!$D$7:$D$883,"6000*"))/1000</f>
        <v>80.262</v>
      </c>
      <c r="N425" s="17">
        <f>(SUMIFS(EUROSTAT_VBE_IND_2005!K$7:K$883,EUROSTAT_VBE_IND_2005!$B$7:$B$883,$D425,EUROSTAT_VBE_IND_2005!$C$7:$C$883,"*"&amp;RIGHT($A425,3)&amp;"*",EUROSTAT_VBE_IND_2005!$D$7:$D$883,"6000*"))/1000</f>
        <v>5.508</v>
      </c>
      <c r="O425" s="17">
        <f>(SUMIFS(EUROSTAT_VBE_IND_2005!L$7:L$883,EUROSTAT_VBE_IND_2005!$B$7:$B$883,$D425,EUROSTAT_VBE_IND_2005!$C$7:$C$883,"*"&amp;RIGHT($A425,3)&amp;"*",EUROSTAT_VBE_IND_2005!$D$7:$D$883,"6000*"))/1000</f>
        <v>0.806</v>
      </c>
      <c r="P425" s="17">
        <f>(SUMIFS(EUROSTAT_VBE_IND_2005!M$7:M$883,EUROSTAT_VBE_IND_2005!$B$7:$B$883,$D425,EUROSTAT_VBE_IND_2005!$C$7:$C$883,"*"&amp;RIGHT($A425,3)&amp;"*",EUROSTAT_VBE_IND_2005!$D$7:$D$883,"6000*"))/1000</f>
        <v>2.758</v>
      </c>
      <c r="Q425" s="17">
        <f>(SUMIFS(EUROSTAT_VBE_IND_2005!N$7:N$883,EUROSTAT_VBE_IND_2005!$B$7:$B$883,$D425,EUROSTAT_VBE_IND_2005!$C$7:$C$883,"*"&amp;RIGHT($A425,3)&amp;"*",EUROSTAT_VBE_IND_2005!$D$7:$D$883,"6000*"))/1000</f>
        <v>27.022</v>
      </c>
      <c r="R425" s="17">
        <f>(SUMIFS(EUROSTAT_VBE_IND_2005!O$7:O$883,EUROSTAT_VBE_IND_2005!$B$7:$B$883,$D425,EUROSTAT_VBE_IND_2005!$C$7:$C$883,"*"&amp;RIGHT($A425,3)&amp;"*",EUROSTAT_VBE_IND_2005!$D$7:$D$883,"6000*"))/1000</f>
        <v>6.883</v>
      </c>
      <c r="S425" s="17">
        <f>(SUMIFS(EUROSTAT_VBE_IND_2005!P$7:P$883,EUROSTAT_VBE_IND_2005!$B$7:$B$883,$D425,EUROSTAT_VBE_IND_2005!$C$7:$C$883,"*"&amp;RIGHT($A425,3)&amp;"*",EUROSTAT_VBE_IND_2005!$D$7:$D$883,"6000*"))/1000</f>
        <v>67.28</v>
      </c>
      <c r="T425" s="17">
        <f>(SUMIFS(EUROSTAT_VBE_IND_2005!Q$7:Q$883,EUROSTAT_VBE_IND_2005!$B$7:$B$883,$D425,EUROSTAT_VBE_IND_2005!$C$7:$C$883,"*"&amp;RIGHT($A425,3)&amp;"*",EUROSTAT_VBE_IND_2005!$D$7:$D$883,"6000*"))/1000</f>
        <v>0.652</v>
      </c>
      <c r="U425" s="17">
        <f>(SUMIFS(EUROSTAT_VBE_IND_2005!R$7:R$883,EUROSTAT_VBE_IND_2005!$B$7:$B$883,$D425,EUROSTAT_VBE_IND_2005!$C$7:$C$883,"*"&amp;RIGHT($A425,3)&amp;"*",EUROSTAT_VBE_IND_2005!$D$7:$D$883,"6000*"))/1000</f>
        <v>0.94</v>
      </c>
      <c r="V425" s="17">
        <f>(SUMIFS(EUROSTAT_VBE_IND_2005!S$7:S$883,EUROSTAT_VBE_IND_2005!$B$7:$B$883,$D425,EUROSTAT_VBE_IND_2005!$C$7:$C$883,"*"&amp;RIGHT($A425,3)&amp;"*",EUROSTAT_VBE_IND_2005!$D$7:$D$883,"6000*"))/1000</f>
        <v>1.944</v>
      </c>
      <c r="W425" s="17">
        <f>(SUMIFS(EUROSTAT_VBE_IND_2005!T$7:T$883,EUROSTAT_VBE_IND_2005!$B$7:$B$883,$D425,EUROSTAT_VBE_IND_2005!$C$7:$C$883,"*"&amp;RIGHT($A425,3)&amp;"*",EUROSTAT_VBE_IND_2005!$D$7:$D$883,"6000*"))/1000</f>
        <v>0.094</v>
      </c>
      <c r="X425" s="17">
        <f>(SUMIFS(EUROSTAT_VBE_IND_2005!U$7:U$883,EUROSTAT_VBE_IND_2005!$B$7:$B$883,$D425,EUROSTAT_VBE_IND_2005!$C$7:$C$883,"*"&amp;RIGHT($A425,3)&amp;"*",EUROSTAT_VBE_IND_2005!$D$7:$D$883,"6000*"))/1000</f>
        <v>61.362</v>
      </c>
      <c r="Y425" s="17">
        <f>(SUMIFS(EUROSTAT_VBE_IND_2005!V$7:V$883,EUROSTAT_VBE_IND_2005!$B$7:$B$883,$D425,EUROSTAT_VBE_IND_2005!$C$7:$C$883,"*"&amp;RIGHT($A425,3)&amp;"*",EUROSTAT_VBE_IND_2005!$D$7:$D$883,"6000*"))/1000</f>
        <v>1.141</v>
      </c>
      <c r="Z425" s="17">
        <f>(SUMIFS(EUROSTAT_VBE_IND_2005!W$7:W$883,EUROSTAT_VBE_IND_2005!$B$7:$B$883,$D425,EUROSTAT_VBE_IND_2005!$C$7:$C$883,"*"&amp;RIGHT($A425,3)&amp;"*",EUROSTAT_VBE_IND_2005!$D$7:$D$883,"6000*"))/1000</f>
        <v>0.475</v>
      </c>
      <c r="AA425" s="17">
        <f>(SUMIFS(EUROSTAT_VBE_IND_2005!X$7:X$883,EUROSTAT_VBE_IND_2005!$B$7:$B$883,$D425,EUROSTAT_VBE_IND_2005!$C$7:$C$883,"*"&amp;RIGHT($A425,3)&amp;"*",EUROSTAT_VBE_IND_2005!$D$7:$D$883,"6000*"))/1000</f>
        <v>0.41</v>
      </c>
      <c r="AB425" s="17">
        <f>(SUMIFS(EUROSTAT_VBE_IND_2005!AA$7:AA$883,EUROSTAT_VBE_IND_2005!$B$7:$B$883,$D425,EUROSTAT_VBE_IND_2005!$C$7:$C$883,"*"&amp;RIGHT($A425,3)&amp;"*",EUROSTAT_VBE_IND_2005!$D$7:$D$883,"6000*"))/1000</f>
        <v>1.739</v>
      </c>
      <c r="AC425" s="17">
        <f>(SUMIFS(EUROSTAT_VBE_IND_2005!AB$7:AB$883,EUROSTAT_VBE_IND_2005!$B$7:$B$883,$D425,EUROSTAT_VBE_IND_2005!$C$7:$C$883,"*"&amp;RIGHT($A425,3)&amp;"*",EUROSTAT_VBE_IND_2005!$D$7:$D$883,"6000*"))/1000</f>
        <v>9.886</v>
      </c>
      <c r="AD425" s="17">
        <f>(SUMIFS(EUROSTAT_VBE_IND_2005!AC$7:AC$883,EUROSTAT_VBE_IND_2005!$B$7:$B$883,$D425,EUROSTAT_VBE_IND_2005!$C$7:$C$883,"*"&amp;RIGHT($A425,3)&amp;"*",EUROSTAT_VBE_IND_2005!$D$7:$D$883,"6000*"))/1000</f>
        <v>2.009</v>
      </c>
      <c r="AE425" s="17">
        <f>(SUMIFS(EUROSTAT_VBE_IND_2005!AD$7:AD$883,EUROSTAT_VBE_IND_2005!$B$7:$B$883,$D425,EUROSTAT_VBE_IND_2005!$C$7:$C$883,"*"&amp;RIGHT($A425,3)&amp;"*",EUROSTAT_VBE_IND_2005!$D$7:$D$883,"6000*"))/1000</f>
        <v>9.504</v>
      </c>
      <c r="AF425" s="17">
        <f>(SUMIFS(EUROSTAT_VBE_IND_2005!AE$7:AE$883,EUROSTAT_VBE_IND_2005!$B$7:$B$883,$D425,EUROSTAT_VBE_IND_2005!$C$7:$C$883,"*"&amp;RIGHT($A425,3)&amp;"*",EUROSTAT_VBE_IND_2005!$D$7:$D$883,"6000*"))/1000</f>
        <v>5.022</v>
      </c>
      <c r="AG425" s="17">
        <f>(SUMIFS(EUROSTAT_VBE_IND_2005!AF$7:AF$883,EUROSTAT_VBE_IND_2005!$B$7:$B$883,$D425,EUROSTAT_VBE_IND_2005!$C$7:$C$883,"*"&amp;RIGHT($A425,3)&amp;"*",EUROSTAT_VBE_IND_2005!$D$7:$D$883,"6000*"))/1000</f>
        <v>5.594</v>
      </c>
      <c r="AH425" s="17">
        <f>(SUMIFS(EUROSTAT_VBE_IND_2005!AH$7:AH$883,EUROSTAT_VBE_IND_2005!$B$7:$B$883,$D425,EUROSTAT_VBE_IND_2005!$C$7:$C$883,"*"&amp;RIGHT($A425,3)&amp;"*",EUROSTAT_VBE_IND_2005!$D$7:$D$883,"6000*"))/1000</f>
        <v>20.113</v>
      </c>
      <c r="AI425" s="17">
        <f>(SUMIFS(EUROSTAT_VBE_IND_2005!AI$7:AI$883,EUROSTAT_VBE_IND_2005!$B$7:$B$883,$D425,EUROSTAT_VBE_IND_2005!$C$7:$C$883,"*"&amp;RIGHT($A425,3)&amp;"*",EUROSTAT_VBE_IND_2005!$D$7:$D$883,"6000*"))/1000</f>
        <v>1.645</v>
      </c>
      <c r="AJ425" s="17">
        <f>(SUMIFS(EUROSTAT_VBE_IND_2005!AJ$7:AJ$883,EUROSTAT_VBE_IND_2005!$B$7:$B$883,$D425,EUROSTAT_VBE_IND_2005!$C$7:$C$883,"*"&amp;RIGHT($A425,3)&amp;"*",EUROSTAT_VBE_IND_2005!$D$7:$D$883,"6000*"))/1000</f>
        <v>2.621</v>
      </c>
      <c r="AK425" s="17">
        <f>(SUMIFS(EUROSTAT_VBE_IND_2005!AK$7:AK$883,EUROSTAT_VBE_IND_2005!$B$7:$B$883,$D425,EUROSTAT_VBE_IND_2005!$C$7:$C$883,"*"&amp;RIGHT($A425,3)&amp;"*",EUROSTAT_VBE_IND_2005!$D$7:$D$883,"6000*"))/1000</f>
        <v>77.382</v>
      </c>
      <c r="AL425" s="198"/>
      <c r="AM425" s="198"/>
      <c r="AN425" s="198"/>
      <c r="AO425" s="17">
        <f>(SUMIFS(EUROSTAT_VBE_IND_2005!Y$7:Y$883,EUROSTAT_VBE_IND_2005!$B$7:$B$883,$D425,EUROSTAT_VBE_IND_2005!$C$7:$C$883,"*"&amp;RIGHT($A425,3)&amp;"*",EUROSTAT_VBE_IND_2005!$D$7:$D$883,"6000*"))/1000</f>
        <v>1.858</v>
      </c>
      <c r="AP425" s="17">
        <f>(SUMIFS(EUROSTAT_VBE_IND_2005!Z$7:Z$883,EUROSTAT_VBE_IND_2005!$B$7:$B$883,$D425,EUROSTAT_VBE_IND_2005!$C$7:$C$883,"*"&amp;RIGHT($A425,3)&amp;"*",EUROSTAT_VBE_IND_2005!$D$7:$D$883,"6000*"))/1000</f>
        <v>0.09</v>
      </c>
      <c r="AQ425" s="17">
        <f>(SUMIFS(EUROSTAT_VBE_IND_2005!AG$7:AG$883,EUROSTAT_VBE_IND_2005!$B$7:$B$883,$D425,EUROSTAT_VBE_IND_2005!$C$7:$C$883,"*"&amp;RIGHT($A425,3)&amp;"*",EUROSTAT_VBE_IND_2005!$D$7:$D$883,"6000*"))/1000</f>
        <v>1.282</v>
      </c>
    </row>
    <row r="426" spans="1:43">
      <c r="A426" t="str">
        <f>LEFT(EUROSTAT_VBE_IND_2005!$C$681,8)</f>
        <v>B_101853</v>
      </c>
      <c r="B426" s="28" t="s">
        <v>307</v>
      </c>
      <c r="C426" t="s">
        <v>293</v>
      </c>
      <c r="D426" t="s">
        <v>55</v>
      </c>
      <c r="E426" t="s">
        <v>248</v>
      </c>
      <c r="F426" t="s">
        <v>268</v>
      </c>
      <c r="G426" s="17">
        <f>(SUMIFS(EUROSTAT_VBE_IND_2005!E$7:E$883,EUROSTAT_VBE_IND_2005!$B$7:$B$883,$D426,EUROSTAT_VBE_IND_2005!$C$7:$C$883,"*"&amp;RIGHT($A426,3)&amp;"*",EUROSTAT_VBE_IND_2005!$D$7:$D$883,"5200*"))/1000</f>
        <v>0.344</v>
      </c>
      <c r="H426" s="17">
        <f>(SUMIFS(EUROSTAT_VBE_IND_2005!F$7:F$883,EUROSTAT_VBE_IND_2005!$B$7:$B$883,$D426,EUROSTAT_VBE_IND_2005!$C$7:$C$883,"*"&amp;RIGHT($A426,3)&amp;"*",EUROSTAT_VBE_IND_2005!$D$7:$D$883,"5200*"))/1000</f>
        <v>10.017</v>
      </c>
      <c r="I426" s="17">
        <f>(SUMIFS(EUROSTAT_VBE_IND_2005!G$7:G$883,EUROSTAT_VBE_IND_2005!$B$7:$B$883,$D426,EUROSTAT_VBE_IND_2005!$C$7:$C$883,"*"&amp;RIGHT($A426,3)&amp;"*",EUROSTAT_VBE_IND_2005!$D$7:$D$883,"5200*"))/1000</f>
        <v>0.065</v>
      </c>
      <c r="J426" s="198"/>
      <c r="K426" s="17">
        <f>(SUMIFS(EUROSTAT_VBE_IND_2005!H$7:H$883,EUROSTAT_VBE_IND_2005!$B$7:$B$883,$D426,EUROSTAT_VBE_IND_2005!$C$7:$C$883,"*"&amp;RIGHT($A426,3)&amp;"*",EUROSTAT_VBE_IND_2005!$D$7:$D$883,"5200*"))/1000</f>
        <v>0</v>
      </c>
      <c r="L426" s="17">
        <f>(SUMIFS(EUROSTAT_VBE_IND_2005!I$7:I$883,EUROSTAT_VBE_IND_2005!$B$7:$B$883,$D426,EUROSTAT_VBE_IND_2005!$C$7:$C$883,"*"&amp;RIGHT($A426,3)&amp;"*",EUROSTAT_VBE_IND_2005!$D$7:$D$883,"5200*"))/1000</f>
        <v>0.105</v>
      </c>
      <c r="M426" s="17">
        <f>(SUMIFS(EUROSTAT_VBE_IND_2005!J$7:J$883,EUROSTAT_VBE_IND_2005!$B$7:$B$883,$D426,EUROSTAT_VBE_IND_2005!$C$7:$C$883,"*"&amp;RIGHT($A426,3)&amp;"*",EUROSTAT_VBE_IND_2005!$D$7:$D$883,"5200*"))/1000</f>
        <v>7.602</v>
      </c>
      <c r="N426" s="17">
        <f>(SUMIFS(EUROSTAT_VBE_IND_2005!K$7:K$883,EUROSTAT_VBE_IND_2005!$B$7:$B$883,$D426,EUROSTAT_VBE_IND_2005!$C$7:$C$883,"*"&amp;RIGHT($A426,3)&amp;"*",EUROSTAT_VBE_IND_2005!$D$7:$D$883,"5200*"))/1000</f>
        <v>1.017</v>
      </c>
      <c r="O426" s="17">
        <f>(SUMIFS(EUROSTAT_VBE_IND_2005!L$7:L$883,EUROSTAT_VBE_IND_2005!$B$7:$B$883,$D426,EUROSTAT_VBE_IND_2005!$C$7:$C$883,"*"&amp;RIGHT($A426,3)&amp;"*",EUROSTAT_VBE_IND_2005!$D$7:$D$883,"5200*"))/1000</f>
        <v>0.281</v>
      </c>
      <c r="P426" s="17">
        <f>(SUMIFS(EUROSTAT_VBE_IND_2005!M$7:M$883,EUROSTAT_VBE_IND_2005!$B$7:$B$883,$D426,EUROSTAT_VBE_IND_2005!$C$7:$C$883,"*"&amp;RIGHT($A426,3)&amp;"*",EUROSTAT_VBE_IND_2005!$D$7:$D$883,"5200*"))/1000</f>
        <v>0</v>
      </c>
      <c r="Q426" s="17">
        <f>(SUMIFS(EUROSTAT_VBE_IND_2005!N$7:N$883,EUROSTAT_VBE_IND_2005!$B$7:$B$883,$D426,EUROSTAT_VBE_IND_2005!$C$7:$C$883,"*"&amp;RIGHT($A426,3)&amp;"*",EUROSTAT_VBE_IND_2005!$D$7:$D$883,"5200*"))/1000</f>
        <v>0</v>
      </c>
      <c r="R426" s="17">
        <f>(SUMIFS(EUROSTAT_VBE_IND_2005!O$7:O$883,EUROSTAT_VBE_IND_2005!$B$7:$B$883,$D426,EUROSTAT_VBE_IND_2005!$C$7:$C$883,"*"&amp;RIGHT($A426,3)&amp;"*",EUROSTAT_VBE_IND_2005!$D$7:$D$883,"5200*"))/1000</f>
        <v>69.748</v>
      </c>
      <c r="S426" s="17">
        <f>(SUMIFS(EUROSTAT_VBE_IND_2005!P$7:P$883,EUROSTAT_VBE_IND_2005!$B$7:$B$883,$D426,EUROSTAT_VBE_IND_2005!$C$7:$C$883,"*"&amp;RIGHT($A426,3)&amp;"*",EUROSTAT_VBE_IND_2005!$D$7:$D$883,"5200*"))/1000</f>
        <v>0</v>
      </c>
      <c r="T426" s="17">
        <f>(SUMIFS(EUROSTAT_VBE_IND_2005!Q$7:Q$883,EUROSTAT_VBE_IND_2005!$B$7:$B$883,$D426,EUROSTAT_VBE_IND_2005!$C$7:$C$883,"*"&amp;RIGHT($A426,3)&amp;"*",EUROSTAT_VBE_IND_2005!$D$7:$D$883,"5200*"))/1000</f>
        <v>0.291</v>
      </c>
      <c r="U426" s="17">
        <f>(SUMIFS(EUROSTAT_VBE_IND_2005!R$7:R$883,EUROSTAT_VBE_IND_2005!$B$7:$B$883,$D426,EUROSTAT_VBE_IND_2005!$C$7:$C$883,"*"&amp;RIGHT($A426,3)&amp;"*",EUROSTAT_VBE_IND_2005!$D$7:$D$883,"5200*"))/1000</f>
        <v>0.276</v>
      </c>
      <c r="V426" s="17">
        <f>(SUMIFS(EUROSTAT_VBE_IND_2005!S$7:S$883,EUROSTAT_VBE_IND_2005!$B$7:$B$883,$D426,EUROSTAT_VBE_IND_2005!$C$7:$C$883,"*"&amp;RIGHT($A426,3)&amp;"*",EUROSTAT_VBE_IND_2005!$D$7:$D$883,"5200*"))/1000</f>
        <v>0</v>
      </c>
      <c r="W426" s="17">
        <f>(SUMIFS(EUROSTAT_VBE_IND_2005!T$7:T$883,EUROSTAT_VBE_IND_2005!$B$7:$B$883,$D426,EUROSTAT_VBE_IND_2005!$C$7:$C$883,"*"&amp;RIGHT($A426,3)&amp;"*",EUROSTAT_VBE_IND_2005!$D$7:$D$883,"5200*"))/1000</f>
        <v>0</v>
      </c>
      <c r="X426" s="17">
        <f>(SUMIFS(EUROSTAT_VBE_IND_2005!U$7:U$883,EUROSTAT_VBE_IND_2005!$B$7:$B$883,$D426,EUROSTAT_VBE_IND_2005!$C$7:$C$883,"*"&amp;RIGHT($A426,3)&amp;"*",EUROSTAT_VBE_IND_2005!$D$7:$D$883,"5200*"))/1000</f>
        <v>18.02</v>
      </c>
      <c r="Y426" s="17">
        <f>(SUMIFS(EUROSTAT_VBE_IND_2005!V$7:V$883,EUROSTAT_VBE_IND_2005!$B$7:$B$883,$D426,EUROSTAT_VBE_IND_2005!$C$7:$C$883,"*"&amp;RIGHT($A426,3)&amp;"*",EUROSTAT_VBE_IND_2005!$D$7:$D$883,"5200*"))/1000</f>
        <v>0.08</v>
      </c>
      <c r="Z426" s="17">
        <f>(SUMIFS(EUROSTAT_VBE_IND_2005!W$7:W$883,EUROSTAT_VBE_IND_2005!$B$7:$B$883,$D426,EUROSTAT_VBE_IND_2005!$C$7:$C$883,"*"&amp;RIGHT($A426,3)&amp;"*",EUROSTAT_VBE_IND_2005!$D$7:$D$883,"5200*"))/1000</f>
        <v>0</v>
      </c>
      <c r="AA426" s="17">
        <f>(SUMIFS(EUROSTAT_VBE_IND_2005!X$7:X$883,EUROSTAT_VBE_IND_2005!$B$7:$B$883,$D426,EUROSTAT_VBE_IND_2005!$C$7:$C$883,"*"&amp;RIGHT($A426,3)&amp;"*",EUROSTAT_VBE_IND_2005!$D$7:$D$883,"5200*"))/1000</f>
        <v>0.025</v>
      </c>
      <c r="AB426" s="17">
        <f>(SUMIFS(EUROSTAT_VBE_IND_2005!AA$7:AA$883,EUROSTAT_VBE_IND_2005!$B$7:$B$883,$D426,EUROSTAT_VBE_IND_2005!$C$7:$C$883,"*"&amp;RIGHT($A426,3)&amp;"*",EUROSTAT_VBE_IND_2005!$D$7:$D$883,"5200*"))/1000</f>
        <v>0</v>
      </c>
      <c r="AC426" s="17">
        <f>(SUMIFS(EUROSTAT_VBE_IND_2005!AB$7:AB$883,EUROSTAT_VBE_IND_2005!$B$7:$B$883,$D426,EUROSTAT_VBE_IND_2005!$C$7:$C$883,"*"&amp;RIGHT($A426,3)&amp;"*",EUROSTAT_VBE_IND_2005!$D$7:$D$883,"5200*"))/1000</f>
        <v>0.511</v>
      </c>
      <c r="AD426" s="17">
        <f>(SUMIFS(EUROSTAT_VBE_IND_2005!AC$7:AC$883,EUROSTAT_VBE_IND_2005!$B$7:$B$883,$D426,EUROSTAT_VBE_IND_2005!$C$7:$C$883,"*"&amp;RIGHT($A426,3)&amp;"*",EUROSTAT_VBE_IND_2005!$D$7:$D$883,"5200*"))/1000</f>
        <v>0.014</v>
      </c>
      <c r="AE426" s="17">
        <f>(SUMIFS(EUROSTAT_VBE_IND_2005!AD$7:AD$883,EUROSTAT_VBE_IND_2005!$B$7:$B$883,$D426,EUROSTAT_VBE_IND_2005!$C$7:$C$883,"*"&amp;RIGHT($A426,3)&amp;"*",EUROSTAT_VBE_IND_2005!$D$7:$D$883,"5200*"))/1000</f>
        <v>1.757</v>
      </c>
      <c r="AF426" s="17">
        <f>(SUMIFS(EUROSTAT_VBE_IND_2005!AE$7:AE$883,EUROSTAT_VBE_IND_2005!$B$7:$B$883,$D426,EUROSTAT_VBE_IND_2005!$C$7:$C$883,"*"&amp;RIGHT($A426,3)&amp;"*",EUROSTAT_VBE_IND_2005!$D$7:$D$883,"5200*"))/1000</f>
        <v>0</v>
      </c>
      <c r="AG426" s="17">
        <f>(SUMIFS(EUROSTAT_VBE_IND_2005!AF$7:AF$883,EUROSTAT_VBE_IND_2005!$B$7:$B$883,$D426,EUROSTAT_VBE_IND_2005!$C$7:$C$883,"*"&amp;RIGHT($A426,3)&amp;"*",EUROSTAT_VBE_IND_2005!$D$7:$D$883,"5200*"))/1000</f>
        <v>0.889</v>
      </c>
      <c r="AH426" s="17">
        <f>(SUMIFS(EUROSTAT_VBE_IND_2005!AH$7:AH$883,EUROSTAT_VBE_IND_2005!$B$7:$B$883,$D426,EUROSTAT_VBE_IND_2005!$C$7:$C$883,"*"&amp;RIGHT($A426,3)&amp;"*",EUROSTAT_VBE_IND_2005!$D$7:$D$883,"5200*"))/1000</f>
        <v>15.894</v>
      </c>
      <c r="AI426" s="17">
        <f>(SUMIFS(EUROSTAT_VBE_IND_2005!AI$7:AI$883,EUROSTAT_VBE_IND_2005!$B$7:$B$883,$D426,EUROSTAT_VBE_IND_2005!$C$7:$C$883,"*"&amp;RIGHT($A426,3)&amp;"*",EUROSTAT_VBE_IND_2005!$D$7:$D$883,"5200*"))/1000</f>
        <v>0.454</v>
      </c>
      <c r="AJ426" s="17">
        <f>(SUMIFS(EUROSTAT_VBE_IND_2005!AJ$7:AJ$883,EUROSTAT_VBE_IND_2005!$B$7:$B$883,$D426,EUROSTAT_VBE_IND_2005!$C$7:$C$883,"*"&amp;RIGHT($A426,3)&amp;"*",EUROSTAT_VBE_IND_2005!$D$7:$D$883,"5200*"))/1000</f>
        <v>0</v>
      </c>
      <c r="AK426" s="17">
        <f>(SUMIFS(EUROSTAT_VBE_IND_2005!AK$7:AK$883,EUROSTAT_VBE_IND_2005!$B$7:$B$883,$D426,EUROSTAT_VBE_IND_2005!$C$7:$C$883,"*"&amp;RIGHT($A426,3)&amp;"*",EUROSTAT_VBE_IND_2005!$D$7:$D$883,"5200*"))/1000</f>
        <v>16.945</v>
      </c>
      <c r="AL426" s="198"/>
      <c r="AM426" s="198"/>
      <c r="AN426" s="198"/>
      <c r="AO426" s="17">
        <f>(SUMIFS(EUROSTAT_VBE_IND_2005!Y$7:Y$883,EUROSTAT_VBE_IND_2005!$B$7:$B$883,$D426,EUROSTAT_VBE_IND_2005!$C$7:$C$883,"*"&amp;RIGHT($A426,3)&amp;"*",EUROSTAT_VBE_IND_2005!$D$7:$D$883,"5200*"))/1000</f>
        <v>0</v>
      </c>
      <c r="AP426" s="17">
        <f>(SUMIFS(EUROSTAT_VBE_IND_2005!Z$7:Z$883,EUROSTAT_VBE_IND_2005!$B$7:$B$883,$D426,EUROSTAT_VBE_IND_2005!$C$7:$C$883,"*"&amp;RIGHT($A426,3)&amp;"*",EUROSTAT_VBE_IND_2005!$D$7:$D$883,"5200*"))/1000</f>
        <v>0.042</v>
      </c>
      <c r="AQ426" s="17">
        <f>(SUMIFS(EUROSTAT_VBE_IND_2005!AG$7:AG$883,EUROSTAT_VBE_IND_2005!$B$7:$B$883,$D426,EUROSTAT_VBE_IND_2005!$C$7:$C$883,"*"&amp;RIGHT($A426,3)&amp;"*",EUROSTAT_VBE_IND_2005!$D$7:$D$883,"5200*"))/1000</f>
        <v>2.531</v>
      </c>
    </row>
    <row r="427" spans="6:43">
      <c r="F427" s="241" t="s">
        <v>192</v>
      </c>
      <c r="G427" s="795">
        <f>SUM(G407:G426)</f>
        <v>9.646</v>
      </c>
      <c r="H427" s="795">
        <f t="shared" ref="H427:AK427" si="16">SUM(H407:H426)</f>
        <v>32.453</v>
      </c>
      <c r="I427" s="795">
        <f t="shared" si="16"/>
        <v>3.582</v>
      </c>
      <c r="J427" s="875"/>
      <c r="K427" s="795">
        <f t="shared" si="16"/>
        <v>3.427</v>
      </c>
      <c r="L427" s="795">
        <f t="shared" si="16"/>
        <v>16.261</v>
      </c>
      <c r="M427" s="795">
        <f t="shared" si="16"/>
        <v>129.918</v>
      </c>
      <c r="N427" s="795">
        <f t="shared" si="16"/>
        <v>10.726</v>
      </c>
      <c r="O427" s="795">
        <f t="shared" si="16"/>
        <v>2.376</v>
      </c>
      <c r="P427" s="795">
        <f t="shared" si="16"/>
        <v>16.38</v>
      </c>
      <c r="Q427" s="795">
        <f t="shared" si="16"/>
        <v>117.951</v>
      </c>
      <c r="R427" s="795">
        <f t="shared" si="16"/>
        <v>80.991</v>
      </c>
      <c r="S427" s="795">
        <f t="shared" si="16"/>
        <v>90.744</v>
      </c>
      <c r="T427" s="795">
        <f t="shared" si="16"/>
        <v>2.529</v>
      </c>
      <c r="U427" s="795">
        <f t="shared" si="16"/>
        <v>2.296</v>
      </c>
      <c r="V427" s="795">
        <f t="shared" si="16"/>
        <v>4.837</v>
      </c>
      <c r="W427" s="795">
        <f t="shared" si="16"/>
        <v>0.094</v>
      </c>
      <c r="X427" s="795">
        <f t="shared" si="16"/>
        <v>99.95</v>
      </c>
      <c r="Y427" s="795">
        <f t="shared" si="16"/>
        <v>2.178</v>
      </c>
      <c r="Z427" s="795">
        <f t="shared" si="16"/>
        <v>1.049</v>
      </c>
      <c r="AA427" s="795">
        <f t="shared" si="16"/>
        <v>1.09</v>
      </c>
      <c r="AB427" s="795">
        <f t="shared" si="16"/>
        <v>1.739</v>
      </c>
      <c r="AC427" s="795">
        <f t="shared" si="16"/>
        <v>21.24</v>
      </c>
      <c r="AD427" s="795">
        <f t="shared" si="16"/>
        <v>2.614</v>
      </c>
      <c r="AE427" s="795">
        <f t="shared" si="16"/>
        <v>22.933</v>
      </c>
      <c r="AF427" s="795">
        <f t="shared" si="16"/>
        <v>5.979</v>
      </c>
      <c r="AG427" s="795">
        <f t="shared" si="16"/>
        <v>14.032</v>
      </c>
      <c r="AH427" s="795">
        <f t="shared" si="16"/>
        <v>43.75</v>
      </c>
      <c r="AI427" s="795">
        <f t="shared" si="16"/>
        <v>4.45</v>
      </c>
      <c r="AJ427" s="795">
        <f t="shared" si="16"/>
        <v>7.844</v>
      </c>
      <c r="AK427" s="795">
        <f t="shared" si="16"/>
        <v>338.807</v>
      </c>
      <c r="AL427" s="875"/>
      <c r="AM427" s="875"/>
      <c r="AN427" s="875"/>
      <c r="AO427" s="795">
        <f>SUM(AO407:AO426)</f>
        <v>2.48</v>
      </c>
      <c r="AP427" s="795">
        <f>SUM(AP407:AP426)</f>
        <v>0.22</v>
      </c>
      <c r="AQ427" s="795">
        <f>SUM(AQ407:AQ426)</f>
        <v>64.827</v>
      </c>
    </row>
    <row r="428" spans="1:43">
      <c r="A428" t="str">
        <f>LEFT(EUROSTAT_VBE_IND_2005!$C$681,8)</f>
        <v>B_101853</v>
      </c>
      <c r="B428" s="28" t="s">
        <v>307</v>
      </c>
      <c r="C428" t="s">
        <v>293</v>
      </c>
      <c r="D428" t="s">
        <v>55</v>
      </c>
      <c r="F428" s="241" t="s">
        <v>294</v>
      </c>
      <c r="G428" s="795">
        <f>(SUMIFS(EUROSTAT_VBE_IND_2005!E$7:E$883,EUROSTAT_VBE_IND_2005!$B$7:$B$883,$D426,EUROSTAT_VBE_IND_2005!$C$7:$C$883,"*"&amp;RIGHT($A426,3)&amp;"*",EUROSTAT_VBE_IND_2005!$D$7:$D$883,"*"))/1000</f>
        <v>9.646</v>
      </c>
      <c r="H428" s="795">
        <f>(SUMIFS(EUROSTAT_VBE_IND_2005!F$7:F$883,EUROSTAT_VBE_IND_2005!$B$7:$B$883,$D426,EUROSTAT_VBE_IND_2005!$C$7:$C$883,"*"&amp;RIGHT($A426,3)&amp;"*",EUROSTAT_VBE_IND_2005!$D$7:$D$883,"*"))/1000</f>
        <v>32.453</v>
      </c>
      <c r="I428" s="795">
        <f>(SUMIFS(EUROSTAT_VBE_IND_2005!G$7:G$883,EUROSTAT_VBE_IND_2005!$B$7:$B$883,$D426,EUROSTAT_VBE_IND_2005!$C$7:$C$883,"*"&amp;RIGHT($A426,3)&amp;"*",EUROSTAT_VBE_IND_2005!$D$7:$D$883,"*"))/1000</f>
        <v>3.582</v>
      </c>
      <c r="J428" s="875"/>
      <c r="K428" s="795">
        <f>(SUMIFS(EUROSTAT_VBE_IND_2005!H$7:H$883,EUROSTAT_VBE_IND_2005!$B$7:$B$883,$D426,EUROSTAT_VBE_IND_2005!$C$7:$C$883,"*"&amp;RIGHT($A426,3)&amp;"*",EUROSTAT_VBE_IND_2005!$D$7:$D$883,"*"))/1000</f>
        <v>3.427</v>
      </c>
      <c r="L428" s="795">
        <f>(SUMIFS(EUROSTAT_VBE_IND_2005!I$7:I$883,EUROSTAT_VBE_IND_2005!$B$7:$B$883,$D426,EUROSTAT_VBE_IND_2005!$C$7:$C$883,"*"&amp;RIGHT($A426,3)&amp;"*",EUROSTAT_VBE_IND_2005!$D$7:$D$883,"*"))/1000</f>
        <v>16.261</v>
      </c>
      <c r="M428" s="795">
        <f>(SUMIFS(EUROSTAT_VBE_IND_2005!J$7:J$883,EUROSTAT_VBE_IND_2005!$B$7:$B$883,$D426,EUROSTAT_VBE_IND_2005!$C$7:$C$883,"*"&amp;RIGHT($A426,3)&amp;"*",EUROSTAT_VBE_IND_2005!$D$7:$D$883,"*"))/1000</f>
        <v>129.918</v>
      </c>
      <c r="N428" s="795">
        <f>(SUMIFS(EUROSTAT_VBE_IND_2005!K$7:K$883,EUROSTAT_VBE_IND_2005!$B$7:$B$883,$D426,EUROSTAT_VBE_IND_2005!$C$7:$C$883,"*"&amp;RIGHT($A426,3)&amp;"*",EUROSTAT_VBE_IND_2005!$D$7:$D$883,"*"))/1000</f>
        <v>10.726</v>
      </c>
      <c r="O428" s="795">
        <f>(SUMIFS(EUROSTAT_VBE_IND_2005!L$7:L$883,EUROSTAT_VBE_IND_2005!$B$7:$B$883,$D426,EUROSTAT_VBE_IND_2005!$C$7:$C$883,"*"&amp;RIGHT($A426,3)&amp;"*",EUROSTAT_VBE_IND_2005!$D$7:$D$883,"*"))/1000</f>
        <v>2.376</v>
      </c>
      <c r="P428" s="795">
        <f>(SUMIFS(EUROSTAT_VBE_IND_2005!M$7:M$883,EUROSTAT_VBE_IND_2005!$B$7:$B$883,$D426,EUROSTAT_VBE_IND_2005!$C$7:$C$883,"*"&amp;RIGHT($A426,3)&amp;"*",EUROSTAT_VBE_IND_2005!$D$7:$D$883,"*"))/1000</f>
        <v>16.38</v>
      </c>
      <c r="Q428" s="795">
        <f>(SUMIFS(EUROSTAT_VBE_IND_2005!N$7:N$883,EUROSTAT_VBE_IND_2005!$B$7:$B$883,$D426,EUROSTAT_VBE_IND_2005!$C$7:$C$883,"*"&amp;RIGHT($A426,3)&amp;"*",EUROSTAT_VBE_IND_2005!$D$7:$D$883,"*"))/1000</f>
        <v>117.951</v>
      </c>
      <c r="R428" s="795">
        <f>(SUMIFS(EUROSTAT_VBE_IND_2005!O$7:O$883,EUROSTAT_VBE_IND_2005!$B$7:$B$883,$D426,EUROSTAT_VBE_IND_2005!$C$7:$C$883,"*"&amp;RIGHT($A426,3)&amp;"*",EUROSTAT_VBE_IND_2005!$D$7:$D$883,"*"))/1000</f>
        <v>80.991</v>
      </c>
      <c r="S428" s="795">
        <f>(SUMIFS(EUROSTAT_VBE_IND_2005!P$7:P$883,EUROSTAT_VBE_IND_2005!$B$7:$B$883,$D426,EUROSTAT_VBE_IND_2005!$C$7:$C$883,"*"&amp;RIGHT($A426,3)&amp;"*",EUROSTAT_VBE_IND_2005!$D$7:$D$883,"*"))/1000</f>
        <v>90.744</v>
      </c>
      <c r="T428" s="795">
        <f>(SUMIFS(EUROSTAT_VBE_IND_2005!Q$7:Q$883,EUROSTAT_VBE_IND_2005!$B$7:$B$883,$D426,EUROSTAT_VBE_IND_2005!$C$7:$C$883,"*"&amp;RIGHT($A426,3)&amp;"*",EUROSTAT_VBE_IND_2005!$D$7:$D$883,"*"))/1000</f>
        <v>2.529</v>
      </c>
      <c r="U428" s="795">
        <f>(SUMIFS(EUROSTAT_VBE_IND_2005!R$7:R$883,EUROSTAT_VBE_IND_2005!$B$7:$B$883,$D426,EUROSTAT_VBE_IND_2005!$C$7:$C$883,"*"&amp;RIGHT($A426,3)&amp;"*",EUROSTAT_VBE_IND_2005!$D$7:$D$883,"*"))/1000</f>
        <v>2.296</v>
      </c>
      <c r="V428" s="795">
        <f>(SUMIFS(EUROSTAT_VBE_IND_2005!S$7:S$883,EUROSTAT_VBE_IND_2005!$B$7:$B$883,$D426,EUROSTAT_VBE_IND_2005!$C$7:$C$883,"*"&amp;RIGHT($A426,3)&amp;"*",EUROSTAT_VBE_IND_2005!$D$7:$D$883,"*"))/1000</f>
        <v>4.837</v>
      </c>
      <c r="W428" s="795">
        <f>(SUMIFS(EUROSTAT_VBE_IND_2005!T$7:T$883,EUROSTAT_VBE_IND_2005!$B$7:$B$883,$D426,EUROSTAT_VBE_IND_2005!$C$7:$C$883,"*"&amp;RIGHT($A426,3)&amp;"*",EUROSTAT_VBE_IND_2005!$D$7:$D$883,"*"))/1000</f>
        <v>0.094</v>
      </c>
      <c r="X428" s="795">
        <f>(SUMIFS(EUROSTAT_VBE_IND_2005!U$7:U$883,EUROSTAT_VBE_IND_2005!$B$7:$B$883,$D426,EUROSTAT_VBE_IND_2005!$C$7:$C$883,"*"&amp;RIGHT($A426,3)&amp;"*",EUROSTAT_VBE_IND_2005!$D$7:$D$883,"*"))/1000</f>
        <v>99.95</v>
      </c>
      <c r="Y428" s="795">
        <f>(SUMIFS(EUROSTAT_VBE_IND_2005!V$7:V$883,EUROSTAT_VBE_IND_2005!$B$7:$B$883,$D426,EUROSTAT_VBE_IND_2005!$C$7:$C$883,"*"&amp;RIGHT($A426,3)&amp;"*",EUROSTAT_VBE_IND_2005!$D$7:$D$883,"*"))/1000</f>
        <v>2.178</v>
      </c>
      <c r="Z428" s="795">
        <f>(SUMIFS(EUROSTAT_VBE_IND_2005!W$7:W$883,EUROSTAT_VBE_IND_2005!$B$7:$B$883,$D426,EUROSTAT_VBE_IND_2005!$C$7:$C$883,"*"&amp;RIGHT($A426,3)&amp;"*",EUROSTAT_VBE_IND_2005!$D$7:$D$883,"*"))/1000</f>
        <v>1.049</v>
      </c>
      <c r="AA428" s="795">
        <f>(SUMIFS(EUROSTAT_VBE_IND_2005!X$7:X$883,EUROSTAT_VBE_IND_2005!$B$7:$B$883,$D426,EUROSTAT_VBE_IND_2005!$C$7:$C$883,"*"&amp;RIGHT($A426,3)&amp;"*",EUROSTAT_VBE_IND_2005!$D$7:$D$883,"*"))/1000</f>
        <v>1.09</v>
      </c>
      <c r="AB428" s="795">
        <f>(SUMIFS(EUROSTAT_VBE_IND_2005!AA$7:AA$883,EUROSTAT_VBE_IND_2005!$B$7:$B$883,$D426,EUROSTAT_VBE_IND_2005!$C$7:$C$883,"*"&amp;RIGHT($A426,3)&amp;"*",EUROSTAT_VBE_IND_2005!$D$7:$D$883,"*"))/1000</f>
        <v>1.739</v>
      </c>
      <c r="AC428" s="795">
        <f>(SUMIFS(EUROSTAT_VBE_IND_2005!AB$7:AB$883,EUROSTAT_VBE_IND_2005!$B$7:$B$883,$D426,EUROSTAT_VBE_IND_2005!$C$7:$C$883,"*"&amp;RIGHT($A426,3)&amp;"*",EUROSTAT_VBE_IND_2005!$D$7:$D$883,"*"))/1000</f>
        <v>21.24</v>
      </c>
      <c r="AD428" s="795">
        <f>(SUMIFS(EUROSTAT_VBE_IND_2005!AC$7:AC$883,EUROSTAT_VBE_IND_2005!$B$7:$B$883,$D426,EUROSTAT_VBE_IND_2005!$C$7:$C$883,"*"&amp;RIGHT($A426,3)&amp;"*",EUROSTAT_VBE_IND_2005!$D$7:$D$883,"*"))/1000</f>
        <v>2.614</v>
      </c>
      <c r="AE428" s="795">
        <f>(SUMIFS(EUROSTAT_VBE_IND_2005!AD$7:AD$883,EUROSTAT_VBE_IND_2005!$B$7:$B$883,$D426,EUROSTAT_VBE_IND_2005!$C$7:$C$883,"*"&amp;RIGHT($A426,3)&amp;"*",EUROSTAT_VBE_IND_2005!$D$7:$D$883,"*"))/1000</f>
        <v>22.933</v>
      </c>
      <c r="AF428" s="795">
        <f>(SUMIFS(EUROSTAT_VBE_IND_2005!AE$7:AE$883,EUROSTAT_VBE_IND_2005!$B$7:$B$883,$D426,EUROSTAT_VBE_IND_2005!$C$7:$C$883,"*"&amp;RIGHT($A426,3)&amp;"*",EUROSTAT_VBE_IND_2005!$D$7:$D$883,"*"))/1000</f>
        <v>5.979</v>
      </c>
      <c r="AG428" s="795">
        <f>(SUMIFS(EUROSTAT_VBE_IND_2005!AF$7:AF$883,EUROSTAT_VBE_IND_2005!$B$7:$B$883,$D426,EUROSTAT_VBE_IND_2005!$C$7:$C$883,"*"&amp;RIGHT($A426,3)&amp;"*",EUROSTAT_VBE_IND_2005!$D$7:$D$883,"*"))/1000</f>
        <v>14.032</v>
      </c>
      <c r="AH428" s="795">
        <f>(SUMIFS(EUROSTAT_VBE_IND_2005!AH$7:AH$883,EUROSTAT_VBE_IND_2005!$B$7:$B$883,$D426,EUROSTAT_VBE_IND_2005!$C$7:$C$883,"*"&amp;RIGHT($A426,3)&amp;"*",EUROSTAT_VBE_IND_2005!$D$7:$D$883,"*"))/1000</f>
        <v>43.75</v>
      </c>
      <c r="AI428" s="795">
        <f>(SUMIFS(EUROSTAT_VBE_IND_2005!AI$7:AI$883,EUROSTAT_VBE_IND_2005!$B$7:$B$883,$D426,EUROSTAT_VBE_IND_2005!$C$7:$C$883,"*"&amp;RIGHT($A426,3)&amp;"*",EUROSTAT_VBE_IND_2005!$D$7:$D$883,"*"))/1000</f>
        <v>4.45</v>
      </c>
      <c r="AJ428" s="795">
        <f>(SUMIFS(EUROSTAT_VBE_IND_2005!AJ$7:AJ$883,EUROSTAT_VBE_IND_2005!$B$7:$B$883,$D426,EUROSTAT_VBE_IND_2005!$C$7:$C$883,"*"&amp;RIGHT($A426,3)&amp;"*",EUROSTAT_VBE_IND_2005!$D$7:$D$883,"*"))/1000</f>
        <v>7.844</v>
      </c>
      <c r="AK428" s="795">
        <f>(SUMIFS(EUROSTAT_VBE_IND_2005!AK$7:AK$883,EUROSTAT_VBE_IND_2005!$B$7:$B$883,$D426,EUROSTAT_VBE_IND_2005!$C$7:$C$883,"*"&amp;RIGHT($A426,3)&amp;"*",EUROSTAT_VBE_IND_2005!$D$7:$D$883,"*"))/1000</f>
        <v>338.807</v>
      </c>
      <c r="AL428" s="875"/>
      <c r="AM428" s="875"/>
      <c r="AN428" s="875"/>
      <c r="AO428" s="795">
        <f>(SUMIFS(EUROSTAT_VBE_IND_2005!Y$7:Y$883,EUROSTAT_VBE_IND_2005!$B$7:$B$883,$D426,EUROSTAT_VBE_IND_2005!$C$7:$C$883,"*"&amp;RIGHT($A426,3)&amp;"*",EUROSTAT_VBE_IND_2005!$D$7:$D$883,"*"))/1000</f>
        <v>2.48</v>
      </c>
      <c r="AP428" s="795">
        <f>(SUMIFS(EUROSTAT_VBE_IND_2005!Z$7:Z$883,EUROSTAT_VBE_IND_2005!$B$7:$B$883,$D426,EUROSTAT_VBE_IND_2005!$C$7:$C$883,"*"&amp;RIGHT($A426,3)&amp;"*",EUROSTAT_VBE_IND_2005!$D$7:$D$883,"*"))/1000</f>
        <v>0.22</v>
      </c>
      <c r="AQ428" s="795">
        <f>(SUMIFS(EUROSTAT_VBE_IND_2005!AG$7:AG$883,EUROSTAT_VBE_IND_2005!$B$7:$B$883,$D426,EUROSTAT_VBE_IND_2005!$C$7:$C$883,"*"&amp;RIGHT($A426,3)&amp;"*",EUROSTAT_VBE_IND_2005!$D$7:$D$883,"*"))/1000</f>
        <v>64.827</v>
      </c>
    </row>
    <row r="430" spans="7:43"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</row>
    <row r="431" spans="1:43">
      <c r="A431" s="19" t="s">
        <v>284</v>
      </c>
      <c r="B431" s="19" t="s">
        <v>285</v>
      </c>
      <c r="C431" t="s">
        <v>131</v>
      </c>
      <c r="D431" t="s">
        <v>286</v>
      </c>
      <c r="E431" t="s">
        <v>287</v>
      </c>
      <c r="F431" t="s">
        <v>288</v>
      </c>
      <c r="G431" t="str">
        <f>EUROSTAT_VBE_IND_2005!E$6</f>
        <v>AT</v>
      </c>
      <c r="H431" t="str">
        <f>EUROSTAT_VBE_IND_2005!F$6</f>
        <v>BE</v>
      </c>
      <c r="I431" t="str">
        <f>EUROSTAT_VBE_IND_2005!G$6</f>
        <v>BG</v>
      </c>
      <c r="J431" t="s">
        <v>289</v>
      </c>
      <c r="K431" t="str">
        <f>EUROSTAT_VBE_IND_2005!H$6</f>
        <v>CY</v>
      </c>
      <c r="L431" t="str">
        <f>EUROSTAT_VBE_IND_2005!I$6</f>
        <v>CZ</v>
      </c>
      <c r="M431" t="str">
        <f>EUROSTAT_VBE_IND_2005!J$6</f>
        <v>DE</v>
      </c>
      <c r="N431" t="str">
        <f>EUROSTAT_VBE_IND_2005!K$6</f>
        <v>DK</v>
      </c>
      <c r="O431" t="str">
        <f>EUROSTAT_VBE_IND_2005!L$6</f>
        <v>EE</v>
      </c>
      <c r="P431" t="str">
        <f>EUROSTAT_VBE_IND_2005!M$6</f>
        <v>EL</v>
      </c>
      <c r="Q431" t="str">
        <f>EUROSTAT_VBE_IND_2005!N$6</f>
        <v>ES</v>
      </c>
      <c r="R431" t="str">
        <f>EUROSTAT_VBE_IND_2005!O$6</f>
        <v>FI</v>
      </c>
      <c r="S431" t="str">
        <f>EUROSTAT_VBE_IND_2005!P$6</f>
        <v>FR</v>
      </c>
      <c r="T431" t="str">
        <f>EUROSTAT_VBE_IND_2005!Q$6</f>
        <v>HR</v>
      </c>
      <c r="U431" t="str">
        <f>EUROSTAT_VBE_IND_2005!R$6</f>
        <v>HU</v>
      </c>
      <c r="V431" t="str">
        <f>EUROSTAT_VBE_IND_2005!S$6</f>
        <v>IE</v>
      </c>
      <c r="W431" t="str">
        <f>EUROSTAT_VBE_IND_2005!T$6</f>
        <v>IS</v>
      </c>
      <c r="X431" t="str">
        <f>EUROSTAT_VBE_IND_2005!U$6</f>
        <v>IT</v>
      </c>
      <c r="Y431" t="str">
        <f>EUROSTAT_VBE_IND_2005!V$6</f>
        <v>LT</v>
      </c>
      <c r="Z431" t="str">
        <f>EUROSTAT_VBE_IND_2005!W$6</f>
        <v>LU</v>
      </c>
      <c r="AA431" t="str">
        <f>EUROSTAT_VBE_IND_2005!X$6</f>
        <v>LV</v>
      </c>
      <c r="AB431" t="str">
        <f>EUROSTAT_VBE_IND_2005!AA$6</f>
        <v>MT</v>
      </c>
      <c r="AC431" t="str">
        <f>EUROSTAT_VBE_IND_2005!AB$6</f>
        <v>NL</v>
      </c>
      <c r="AD431" t="str">
        <f>EUROSTAT_VBE_IND_2005!AC$6</f>
        <v>NO</v>
      </c>
      <c r="AE431" t="str">
        <f>EUROSTAT_VBE_IND_2005!AD$6</f>
        <v>PL</v>
      </c>
      <c r="AF431" t="str">
        <f>EUROSTAT_VBE_IND_2005!AE$6</f>
        <v>PT</v>
      </c>
      <c r="AG431" t="str">
        <f>EUROSTAT_VBE_IND_2005!AF$6</f>
        <v>RO</v>
      </c>
      <c r="AH431" t="str">
        <f>EUROSTAT_VBE_IND_2005!AH$6</f>
        <v>SE</v>
      </c>
      <c r="AI431" t="str">
        <f>EUROSTAT_VBE_IND_2005!AI$6</f>
        <v>SI</v>
      </c>
      <c r="AJ431" t="str">
        <f>EUROSTAT_VBE_IND_2005!AJ$6</f>
        <v>SK</v>
      </c>
      <c r="AK431" t="str">
        <f>EUROSTAT_VBE_IND_2005!AK$6</f>
        <v>UK</v>
      </c>
      <c r="AL431" t="s">
        <v>290</v>
      </c>
      <c r="AM431" t="s">
        <v>291</v>
      </c>
      <c r="AN431" t="s">
        <v>292</v>
      </c>
      <c r="AO431" t="str">
        <f>EUROSTAT_VBE_IND_2005!Y$6</f>
        <v>ME</v>
      </c>
      <c r="AP431" t="str">
        <f>EUROSTAT_VBE_IND_2005!Z$6</f>
        <v>MK</v>
      </c>
      <c r="AQ431" t="str">
        <f>EUROSTAT_VBE_IND_2005!AG$6</f>
        <v>RS</v>
      </c>
    </row>
    <row r="432" ht="40.5" spans="1:43">
      <c r="A432" s="877" t="s">
        <v>308</v>
      </c>
      <c r="B432" s="28" t="s">
        <v>309</v>
      </c>
      <c r="C432" t="s">
        <v>293</v>
      </c>
      <c r="D432" t="s">
        <v>55</v>
      </c>
      <c r="E432" t="s">
        <v>228</v>
      </c>
      <c r="F432" t="s">
        <v>229</v>
      </c>
      <c r="G432" s="17">
        <f>(SUMIFS(G$3:G$428,$D$3:$D$428,$D432,$A$3:$A$428,"B_101825",$E$3:$E$428,$E432))+(SUMIFS(G$3:G$428,$D$3:$D$428,$D432,$A$3:$A$428,"B_101830",$E$3:$E$428,$E432))+(SUMIFS(G$3:G$428,$D$3:$D$428,$D432,$A$3:$A$428,"B_101835",$E$3:$E$428,$E432))+(SUMIFS(G$3:G$428,$D$3:$D$428,$D432,$A$3:$A$428,"B_101846",$E$3:$E$428,$E432))+(SUMIFS(G$3:G$428,$D$3:$D$428,$D432,$A$3:$A$428,"B_101847",$E$3:$E$428,$E432))+(SUMIFS(G$3:G$428,$D$3:$D$428,$D432,$A$3:$A$428,"B_101851",$E$3:$E$428,$E432))+(SUMIFS(G$3:G$428,$D$3:$D$428,$D432,$A$3:$A$428,"B_101852",$E$3:$E$428,$E432))+(SUMIFS(G$3:G$428,$D$3:$D$428,$D432,$A$3:$A$428,"B_101853",$E$3:$E$428,$E432))</f>
        <v>0</v>
      </c>
      <c r="H432" s="17">
        <f t="shared" ref="H432:AK440" si="17">(SUMIFS(H$3:H$428,$D$3:$D$428,$D432,$A$3:$A$428,"B_101825",$E$3:$E$428,$E432))+(SUMIFS(H$3:H$428,$D$3:$D$428,$D432,$A$3:$A$428,"B_101830",$E$3:$E$428,$E432))+(SUMIFS(H$3:H$428,$D$3:$D$428,$D432,$A$3:$A$428,"B_101835",$E$3:$E$428,$E432))+(SUMIFS(H$3:H$428,$D$3:$D$428,$D432,$A$3:$A$428,"B_101846",$E$3:$E$428,$E432))+(SUMIFS(H$3:H$428,$D$3:$D$428,$D432,$A$3:$A$428,"B_101847",$E$3:$E$428,$E432))+(SUMIFS(H$3:H$428,$D$3:$D$428,$D432,$A$3:$A$428,"B_101851",$E$3:$E$428,$E432))+(SUMIFS(H$3:H$428,$D$3:$D$428,$D432,$A$3:$A$428,"B_101852",$E$3:$E$428,$E432))+(SUMIFS(H$3:H$428,$D$3:$D$428,$D432,$A$3:$A$428,"B_101853",$E$3:$E$428,$E432))</f>
        <v>1.965</v>
      </c>
      <c r="I432" s="17">
        <f t="shared" si="17"/>
        <v>2.468</v>
      </c>
      <c r="J432" s="198"/>
      <c r="K432" s="17">
        <f t="shared" si="17"/>
        <v>0</v>
      </c>
      <c r="L432" s="17">
        <f t="shared" si="17"/>
        <v>0.957</v>
      </c>
      <c r="M432" s="17">
        <f t="shared" si="17"/>
        <v>4.573</v>
      </c>
      <c r="N432" s="17">
        <f t="shared" si="17"/>
        <v>1.935</v>
      </c>
      <c r="O432" s="17">
        <f t="shared" si="17"/>
        <v>0.081</v>
      </c>
      <c r="P432" s="17">
        <f t="shared" si="17"/>
        <v>0</v>
      </c>
      <c r="Q432" s="17">
        <f t="shared" si="17"/>
        <v>2.421</v>
      </c>
      <c r="R432" s="17">
        <f t="shared" si="17"/>
        <v>0</v>
      </c>
      <c r="S432" s="17">
        <f t="shared" si="17"/>
        <v>20.098</v>
      </c>
      <c r="T432" s="17">
        <f t="shared" si="17"/>
        <v>0</v>
      </c>
      <c r="U432" s="17">
        <f t="shared" si="17"/>
        <v>0.072</v>
      </c>
      <c r="V432" s="17">
        <f t="shared" si="17"/>
        <v>2.617</v>
      </c>
      <c r="W432" s="17">
        <f t="shared" si="17"/>
        <v>0</v>
      </c>
      <c r="X432" s="17">
        <f t="shared" si="17"/>
        <v>0</v>
      </c>
      <c r="Y432" s="17">
        <f t="shared" si="17"/>
        <v>0.136</v>
      </c>
      <c r="Z432" s="17">
        <f t="shared" si="17"/>
        <v>0</v>
      </c>
      <c r="AA432" s="17">
        <f t="shared" si="17"/>
        <v>0.209</v>
      </c>
      <c r="AB432" s="17">
        <f t="shared" si="17"/>
        <v>0</v>
      </c>
      <c r="AC432" s="17">
        <f t="shared" si="17"/>
        <v>0.645</v>
      </c>
      <c r="AD432" s="17">
        <f t="shared" si="17"/>
        <v>0</v>
      </c>
      <c r="AE432" s="17">
        <f t="shared" si="17"/>
        <v>55.941</v>
      </c>
      <c r="AF432" s="17">
        <f t="shared" si="17"/>
        <v>0</v>
      </c>
      <c r="AG432" s="17">
        <f t="shared" si="17"/>
        <v>0</v>
      </c>
      <c r="AH432" s="17">
        <f t="shared" si="17"/>
        <v>3.411</v>
      </c>
      <c r="AI432" s="17">
        <f t="shared" si="17"/>
        <v>0.02</v>
      </c>
      <c r="AJ432" s="17">
        <f t="shared" si="17"/>
        <v>0.077</v>
      </c>
      <c r="AK432" s="17">
        <f t="shared" si="17"/>
        <v>8.764</v>
      </c>
      <c r="AL432" s="198"/>
      <c r="AM432" s="198"/>
      <c r="AN432" s="198"/>
      <c r="AO432" s="17">
        <f t="shared" ref="AO432:AQ451" si="18">(SUMIFS(AO$3:AO$428,$D$3:$D$428,$D432,$A$3:$A$428,"B_101825",$E$3:$E$428,$E432))+(SUMIFS(AO$3:AO$428,$D$3:$D$428,$D432,$A$3:$A$428,"B_101830",$E$3:$E$428,$E432))+(SUMIFS(AO$3:AO$428,$D$3:$D$428,$D432,$A$3:$A$428,"B_101835",$E$3:$E$428,$E432))+(SUMIFS(AO$3:AO$428,$D$3:$D$428,$D432,$A$3:$A$428,"B_101846",$E$3:$E$428,$E432))+(SUMIFS(AO$3:AO$428,$D$3:$D$428,$D432,$A$3:$A$428,"B_101847",$E$3:$E$428,$E432))+(SUMIFS(AO$3:AO$428,$D$3:$D$428,$D432,$A$3:$A$428,"B_101851",$E$3:$E$428,$E432))+(SUMIFS(AO$3:AO$428,$D$3:$D$428,$D432,$A$3:$A$428,"B_101852",$E$3:$E$428,$E432))+(SUMIFS(AO$3:AO$428,$D$3:$D$428,$D432,$A$3:$A$428,"B_101853",$E$3:$E$428,$E432))</f>
        <v>0</v>
      </c>
      <c r="AP432" s="17">
        <f t="shared" si="18"/>
        <v>0</v>
      </c>
      <c r="AQ432" s="17">
        <f t="shared" si="18"/>
        <v>0.067</v>
      </c>
    </row>
    <row r="433" ht="40.5" spans="1:43">
      <c r="A433" s="877" t="s">
        <v>308</v>
      </c>
      <c r="B433" s="28" t="s">
        <v>309</v>
      </c>
      <c r="C433" t="s">
        <v>293</v>
      </c>
      <c r="D433" t="s">
        <v>55</v>
      </c>
      <c r="E433" t="s">
        <v>230</v>
      </c>
      <c r="F433" t="s">
        <v>250</v>
      </c>
      <c r="G433" s="17">
        <f t="shared" ref="G433:W451" si="19">(SUMIFS(G$3:G$428,$D$3:$D$428,$D433,$A$3:$A$428,"B_101825",$E$3:$E$428,$E433))+(SUMIFS(G$3:G$428,$D$3:$D$428,$D433,$A$3:$A$428,"B_101830",$E$3:$E$428,$E433))+(SUMIFS(G$3:G$428,$D$3:$D$428,$D433,$A$3:$A$428,"B_101835",$E$3:$E$428,$E433))+(SUMIFS(G$3:G$428,$D$3:$D$428,$D433,$A$3:$A$428,"B_101846",$E$3:$E$428,$E433))+(SUMIFS(G$3:G$428,$D$3:$D$428,$D433,$A$3:$A$428,"B_101847",$E$3:$E$428,$E433))+(SUMIFS(G$3:G$428,$D$3:$D$428,$D433,$A$3:$A$428,"B_101851",$E$3:$E$428,$E433))+(SUMIFS(G$3:G$428,$D$3:$D$428,$D433,$A$3:$A$428,"B_101852",$E$3:$E$428,$E433))+(SUMIFS(G$3:G$428,$D$3:$D$428,$D433,$A$3:$A$428,"B_101853",$E$3:$E$428,$E433))</f>
        <v>0</v>
      </c>
      <c r="H433" s="17">
        <f t="shared" si="17"/>
        <v>0</v>
      </c>
      <c r="I433" s="17">
        <f t="shared" si="17"/>
        <v>0.181</v>
      </c>
      <c r="J433" s="198"/>
      <c r="K433" s="17">
        <f t="shared" si="17"/>
        <v>0</v>
      </c>
      <c r="L433" s="17">
        <f t="shared" si="17"/>
        <v>4.943</v>
      </c>
      <c r="M433" s="17">
        <f t="shared" si="17"/>
        <v>2.991</v>
      </c>
      <c r="N433" s="17">
        <f t="shared" si="17"/>
        <v>0</v>
      </c>
      <c r="O433" s="17">
        <f t="shared" si="17"/>
        <v>0.009</v>
      </c>
      <c r="P433" s="17">
        <f t="shared" si="17"/>
        <v>0</v>
      </c>
      <c r="Q433" s="17">
        <f t="shared" si="17"/>
        <v>0</v>
      </c>
      <c r="R433" s="17">
        <f t="shared" si="17"/>
        <v>0.529</v>
      </c>
      <c r="S433" s="17">
        <f t="shared" si="17"/>
        <v>0.612</v>
      </c>
      <c r="T433" s="17">
        <f t="shared" si="17"/>
        <v>0.684</v>
      </c>
      <c r="U433" s="17">
        <f t="shared" si="17"/>
        <v>0.05</v>
      </c>
      <c r="V433" s="17">
        <f t="shared" si="17"/>
        <v>0.008</v>
      </c>
      <c r="W433" s="17">
        <f t="shared" si="17"/>
        <v>0</v>
      </c>
      <c r="X433" s="17">
        <f t="shared" si="17"/>
        <v>0.616</v>
      </c>
      <c r="Y433" s="17">
        <f t="shared" si="17"/>
        <v>0.014</v>
      </c>
      <c r="Z433" s="17">
        <f t="shared" si="17"/>
        <v>0</v>
      </c>
      <c r="AA433" s="17">
        <f t="shared" si="17"/>
        <v>0</v>
      </c>
      <c r="AB433" s="17">
        <f t="shared" si="17"/>
        <v>0</v>
      </c>
      <c r="AC433" s="17">
        <f t="shared" si="17"/>
        <v>0.08</v>
      </c>
      <c r="AD433" s="17">
        <f t="shared" si="17"/>
        <v>0</v>
      </c>
      <c r="AE433" s="17">
        <f t="shared" si="17"/>
        <v>0.101</v>
      </c>
      <c r="AF433" s="17">
        <f t="shared" si="17"/>
        <v>0</v>
      </c>
      <c r="AG433" s="17">
        <f t="shared" si="17"/>
        <v>0.008</v>
      </c>
      <c r="AH433" s="17">
        <f t="shared" si="17"/>
        <v>0</v>
      </c>
      <c r="AI433" s="17">
        <f t="shared" si="17"/>
        <v>0</v>
      </c>
      <c r="AJ433" s="17">
        <f t="shared" si="17"/>
        <v>0.259</v>
      </c>
      <c r="AK433" s="17">
        <f t="shared" si="17"/>
        <v>0</v>
      </c>
      <c r="AL433" s="198"/>
      <c r="AM433" s="198"/>
      <c r="AN433" s="198"/>
      <c r="AO433" s="17">
        <f t="shared" si="18"/>
        <v>0.246</v>
      </c>
      <c r="AP433" s="17">
        <f t="shared" si="18"/>
        <v>0</v>
      </c>
      <c r="AQ433" s="17">
        <f t="shared" si="18"/>
        <v>0.307</v>
      </c>
    </row>
    <row r="434" ht="40.5" spans="1:43">
      <c r="A434" s="877" t="s">
        <v>308</v>
      </c>
      <c r="B434" s="28" t="s">
        <v>309</v>
      </c>
      <c r="C434" t="s">
        <v>293</v>
      </c>
      <c r="D434" t="s">
        <v>55</v>
      </c>
      <c r="E434" t="s">
        <v>231</v>
      </c>
      <c r="F434" t="s">
        <v>251</v>
      </c>
      <c r="G434" s="17">
        <f t="shared" si="19"/>
        <v>0</v>
      </c>
      <c r="H434" s="17">
        <f t="shared" si="17"/>
        <v>0</v>
      </c>
      <c r="I434" s="17">
        <f t="shared" si="17"/>
        <v>0.08</v>
      </c>
      <c r="J434" s="198"/>
      <c r="K434" s="17">
        <f t="shared" si="17"/>
        <v>0</v>
      </c>
      <c r="L434" s="17">
        <f t="shared" si="17"/>
        <v>0</v>
      </c>
      <c r="M434" s="17">
        <f t="shared" si="17"/>
        <v>5.08</v>
      </c>
      <c r="N434" s="17">
        <f t="shared" si="17"/>
        <v>0</v>
      </c>
      <c r="O434" s="17">
        <f t="shared" si="17"/>
        <v>0</v>
      </c>
      <c r="P434" s="17">
        <f t="shared" si="17"/>
        <v>0</v>
      </c>
      <c r="Q434" s="17">
        <f t="shared" si="17"/>
        <v>0</v>
      </c>
      <c r="R434" s="17">
        <f t="shared" si="17"/>
        <v>0</v>
      </c>
      <c r="S434" s="17">
        <f t="shared" si="17"/>
        <v>0</v>
      </c>
      <c r="T434" s="17">
        <f t="shared" si="17"/>
        <v>0</v>
      </c>
      <c r="U434" s="17">
        <f t="shared" si="17"/>
        <v>0</v>
      </c>
      <c r="V434" s="17">
        <f t="shared" si="17"/>
        <v>0</v>
      </c>
      <c r="W434" s="17">
        <f t="shared" si="17"/>
        <v>0</v>
      </c>
      <c r="X434" s="17">
        <f t="shared" si="17"/>
        <v>0</v>
      </c>
      <c r="Y434" s="17">
        <f t="shared" si="17"/>
        <v>0</v>
      </c>
      <c r="Z434" s="17">
        <f t="shared" si="17"/>
        <v>0.14</v>
      </c>
      <c r="AA434" s="17">
        <f t="shared" si="17"/>
        <v>0</v>
      </c>
      <c r="AB434" s="17">
        <f t="shared" si="17"/>
        <v>0</v>
      </c>
      <c r="AC434" s="17">
        <f t="shared" si="17"/>
        <v>0</v>
      </c>
      <c r="AD434" s="17">
        <f t="shared" si="17"/>
        <v>0</v>
      </c>
      <c r="AE434" s="17">
        <f t="shared" si="17"/>
        <v>0</v>
      </c>
      <c r="AF434" s="17">
        <f t="shared" si="17"/>
        <v>0</v>
      </c>
      <c r="AG434" s="17">
        <f t="shared" si="17"/>
        <v>0</v>
      </c>
      <c r="AH434" s="17">
        <f t="shared" si="17"/>
        <v>0.1</v>
      </c>
      <c r="AI434" s="17">
        <f t="shared" si="17"/>
        <v>0</v>
      </c>
      <c r="AJ434" s="17">
        <f t="shared" si="17"/>
        <v>0</v>
      </c>
      <c r="AK434" s="17">
        <f t="shared" si="17"/>
        <v>6.371</v>
      </c>
      <c r="AL434" s="198"/>
      <c r="AM434" s="198"/>
      <c r="AN434" s="198"/>
      <c r="AO434" s="17">
        <f t="shared" si="18"/>
        <v>0</v>
      </c>
      <c r="AP434" s="17">
        <f t="shared" si="18"/>
        <v>0</v>
      </c>
      <c r="AQ434" s="17">
        <f t="shared" si="18"/>
        <v>0.94</v>
      </c>
    </row>
    <row r="435" ht="40.5" spans="1:43">
      <c r="A435" s="877" t="s">
        <v>308</v>
      </c>
      <c r="B435" s="28" t="s">
        <v>309</v>
      </c>
      <c r="C435" t="s">
        <v>293</v>
      </c>
      <c r="D435" t="s">
        <v>55</v>
      </c>
      <c r="E435" t="s">
        <v>232</v>
      </c>
      <c r="F435" t="s">
        <v>252</v>
      </c>
      <c r="G435" s="17">
        <f t="shared" si="19"/>
        <v>0.171</v>
      </c>
      <c r="H435" s="17">
        <f t="shared" si="17"/>
        <v>1.225</v>
      </c>
      <c r="I435" s="17">
        <f t="shared" si="17"/>
        <v>0.143</v>
      </c>
      <c r="J435" s="198"/>
      <c r="K435" s="17">
        <f t="shared" si="17"/>
        <v>0</v>
      </c>
      <c r="L435" s="17">
        <f t="shared" si="17"/>
        <v>0.513</v>
      </c>
      <c r="M435" s="17">
        <f t="shared" si="17"/>
        <v>2.993</v>
      </c>
      <c r="N435" s="17">
        <f t="shared" si="17"/>
        <v>0.142</v>
      </c>
      <c r="O435" s="17">
        <f t="shared" si="17"/>
        <v>0</v>
      </c>
      <c r="P435" s="17">
        <f t="shared" si="17"/>
        <v>0.114</v>
      </c>
      <c r="Q435" s="17">
        <f t="shared" si="17"/>
        <v>1.055</v>
      </c>
      <c r="R435" s="17">
        <f t="shared" si="17"/>
        <v>0.057</v>
      </c>
      <c r="S435" s="17">
        <f t="shared" si="17"/>
        <v>1.938</v>
      </c>
      <c r="T435" s="17">
        <f t="shared" si="17"/>
        <v>0.313</v>
      </c>
      <c r="U435" s="17">
        <f t="shared" si="17"/>
        <v>0.314</v>
      </c>
      <c r="V435" s="17">
        <f t="shared" si="17"/>
        <v>0</v>
      </c>
      <c r="W435" s="17">
        <f t="shared" si="17"/>
        <v>0</v>
      </c>
      <c r="X435" s="17">
        <f t="shared" si="17"/>
        <v>0.428</v>
      </c>
      <c r="Y435" s="17">
        <f t="shared" si="17"/>
        <v>0.057</v>
      </c>
      <c r="Z435" s="17">
        <f t="shared" si="17"/>
        <v>0</v>
      </c>
      <c r="AA435" s="17">
        <f t="shared" si="17"/>
        <v>0.028</v>
      </c>
      <c r="AB435" s="17">
        <f t="shared" si="17"/>
        <v>0</v>
      </c>
      <c r="AC435" s="17">
        <f t="shared" si="17"/>
        <v>0</v>
      </c>
      <c r="AD435" s="17">
        <f t="shared" si="17"/>
        <v>0</v>
      </c>
      <c r="AE435" s="17">
        <f t="shared" si="17"/>
        <v>1.595</v>
      </c>
      <c r="AF435" s="17">
        <f t="shared" si="17"/>
        <v>0</v>
      </c>
      <c r="AG435" s="17">
        <f t="shared" si="17"/>
        <v>0.114</v>
      </c>
      <c r="AH435" s="17">
        <f t="shared" si="17"/>
        <v>1.169</v>
      </c>
      <c r="AI435" s="17">
        <f t="shared" si="17"/>
        <v>0.028</v>
      </c>
      <c r="AJ435" s="17">
        <f t="shared" si="17"/>
        <v>0.142</v>
      </c>
      <c r="AK435" s="17">
        <f t="shared" si="17"/>
        <v>2.308</v>
      </c>
      <c r="AL435" s="198"/>
      <c r="AM435" s="198"/>
      <c r="AN435" s="198"/>
      <c r="AO435" s="17">
        <f t="shared" si="18"/>
        <v>0</v>
      </c>
      <c r="AP435" s="17">
        <f t="shared" si="18"/>
        <v>0.028</v>
      </c>
      <c r="AQ435" s="17">
        <f t="shared" si="18"/>
        <v>0</v>
      </c>
    </row>
    <row r="436" ht="40.5" spans="1:43">
      <c r="A436" s="877" t="s">
        <v>308</v>
      </c>
      <c r="B436" s="28" t="s">
        <v>309</v>
      </c>
      <c r="C436" t="s">
        <v>293</v>
      </c>
      <c r="D436" t="s">
        <v>55</v>
      </c>
      <c r="E436" t="s">
        <v>233</v>
      </c>
      <c r="F436" t="s">
        <v>253</v>
      </c>
      <c r="G436" s="17">
        <f t="shared" si="19"/>
        <v>0</v>
      </c>
      <c r="H436" s="17">
        <f t="shared" si="17"/>
        <v>0</v>
      </c>
      <c r="I436" s="17">
        <f t="shared" si="17"/>
        <v>0</v>
      </c>
      <c r="J436" s="198"/>
      <c r="K436" s="17">
        <f t="shared" si="17"/>
        <v>0</v>
      </c>
      <c r="L436" s="17">
        <f t="shared" si="17"/>
        <v>0</v>
      </c>
      <c r="M436" s="17">
        <f t="shared" si="17"/>
        <v>0.787</v>
      </c>
      <c r="N436" s="17">
        <f t="shared" si="17"/>
        <v>0</v>
      </c>
      <c r="O436" s="17">
        <f t="shared" si="17"/>
        <v>0</v>
      </c>
      <c r="P436" s="17">
        <f t="shared" si="17"/>
        <v>0</v>
      </c>
      <c r="Q436" s="17">
        <f t="shared" si="17"/>
        <v>0</v>
      </c>
      <c r="R436" s="17">
        <f t="shared" si="17"/>
        <v>0</v>
      </c>
      <c r="S436" s="17">
        <f t="shared" si="17"/>
        <v>0</v>
      </c>
      <c r="T436" s="17">
        <f t="shared" si="17"/>
        <v>0</v>
      </c>
      <c r="U436" s="17">
        <f t="shared" si="17"/>
        <v>0</v>
      </c>
      <c r="V436" s="17">
        <f t="shared" si="17"/>
        <v>0</v>
      </c>
      <c r="W436" s="17">
        <f t="shared" si="17"/>
        <v>0</v>
      </c>
      <c r="X436" s="17">
        <f t="shared" si="17"/>
        <v>0</v>
      </c>
      <c r="Y436" s="17">
        <f t="shared" si="17"/>
        <v>0</v>
      </c>
      <c r="Z436" s="17">
        <f t="shared" si="17"/>
        <v>0</v>
      </c>
      <c r="AA436" s="17">
        <f t="shared" si="17"/>
        <v>0</v>
      </c>
      <c r="AB436" s="17">
        <f t="shared" si="17"/>
        <v>0</v>
      </c>
      <c r="AC436" s="17">
        <f t="shared" si="17"/>
        <v>0</v>
      </c>
      <c r="AD436" s="17">
        <f t="shared" si="17"/>
        <v>0</v>
      </c>
      <c r="AE436" s="17">
        <f t="shared" si="17"/>
        <v>0</v>
      </c>
      <c r="AF436" s="17">
        <f t="shared" si="17"/>
        <v>0</v>
      </c>
      <c r="AG436" s="17">
        <f t="shared" si="17"/>
        <v>0</v>
      </c>
      <c r="AH436" s="17">
        <f t="shared" si="17"/>
        <v>0</v>
      </c>
      <c r="AI436" s="17">
        <f t="shared" si="17"/>
        <v>0</v>
      </c>
      <c r="AJ436" s="17">
        <f t="shared" si="17"/>
        <v>0</v>
      </c>
      <c r="AK436" s="17">
        <f t="shared" si="17"/>
        <v>3.417</v>
      </c>
      <c r="AL436" s="198"/>
      <c r="AM436" s="198"/>
      <c r="AN436" s="198"/>
      <c r="AO436" s="17">
        <f t="shared" si="18"/>
        <v>0</v>
      </c>
      <c r="AP436" s="17">
        <f t="shared" si="18"/>
        <v>0</v>
      </c>
      <c r="AQ436" s="17">
        <f t="shared" si="18"/>
        <v>0</v>
      </c>
    </row>
    <row r="437" ht="40.5" spans="1:43">
      <c r="A437" s="877" t="s">
        <v>308</v>
      </c>
      <c r="B437" s="28" t="s">
        <v>309</v>
      </c>
      <c r="C437" t="s">
        <v>293</v>
      </c>
      <c r="D437" t="s">
        <v>55</v>
      </c>
      <c r="E437" t="s">
        <v>234</v>
      </c>
      <c r="F437" t="s">
        <v>254</v>
      </c>
      <c r="G437" s="17">
        <f t="shared" si="19"/>
        <v>1.058</v>
      </c>
      <c r="H437" s="17">
        <f t="shared" si="17"/>
        <v>0.552</v>
      </c>
      <c r="I437" s="17">
        <f t="shared" si="17"/>
        <v>0.522</v>
      </c>
      <c r="J437" s="198"/>
      <c r="K437" s="17">
        <f t="shared" si="17"/>
        <v>0</v>
      </c>
      <c r="L437" s="17">
        <f t="shared" si="17"/>
        <v>1.907</v>
      </c>
      <c r="M437" s="17">
        <f t="shared" si="17"/>
        <v>2.484</v>
      </c>
      <c r="N437" s="17">
        <f t="shared" si="17"/>
        <v>1.104</v>
      </c>
      <c r="O437" s="17">
        <f t="shared" si="17"/>
        <v>0.046</v>
      </c>
      <c r="P437" s="17">
        <f t="shared" si="17"/>
        <v>5.888</v>
      </c>
      <c r="Q437" s="17">
        <f t="shared" si="17"/>
        <v>3.864</v>
      </c>
      <c r="R437" s="17">
        <f t="shared" si="17"/>
        <v>1.941</v>
      </c>
      <c r="S437" s="17">
        <f t="shared" si="17"/>
        <v>10.764</v>
      </c>
      <c r="T437" s="17">
        <f t="shared" si="17"/>
        <v>0.414</v>
      </c>
      <c r="U437" s="17">
        <f t="shared" si="17"/>
        <v>0.564</v>
      </c>
      <c r="V437" s="17">
        <f t="shared" si="17"/>
        <v>2.217</v>
      </c>
      <c r="W437" s="17">
        <f t="shared" si="17"/>
        <v>0</v>
      </c>
      <c r="X437" s="17">
        <f t="shared" si="17"/>
        <v>7.406</v>
      </c>
      <c r="Y437" s="17">
        <f t="shared" si="17"/>
        <v>0.325</v>
      </c>
      <c r="Z437" s="17">
        <f t="shared" si="17"/>
        <v>0.23</v>
      </c>
      <c r="AA437" s="17">
        <f t="shared" si="17"/>
        <v>0.092</v>
      </c>
      <c r="AB437" s="17">
        <f t="shared" si="17"/>
        <v>0</v>
      </c>
      <c r="AC437" s="17">
        <f t="shared" si="17"/>
        <v>0.317</v>
      </c>
      <c r="AD437" s="17">
        <f t="shared" si="17"/>
        <v>1.844</v>
      </c>
      <c r="AE437" s="17">
        <f t="shared" si="17"/>
        <v>2.714</v>
      </c>
      <c r="AF437" s="17">
        <f t="shared" si="17"/>
        <v>3.879</v>
      </c>
      <c r="AG437" s="17">
        <f t="shared" si="17"/>
        <v>1.589</v>
      </c>
      <c r="AH437" s="17">
        <f t="shared" si="17"/>
        <v>3.542</v>
      </c>
      <c r="AI437" s="17">
        <f t="shared" si="17"/>
        <v>0.644</v>
      </c>
      <c r="AJ437" s="17">
        <f t="shared" si="17"/>
        <v>0.138</v>
      </c>
      <c r="AK437" s="17">
        <f t="shared" si="17"/>
        <v>37.128</v>
      </c>
      <c r="AL437" s="198"/>
      <c r="AM437" s="198"/>
      <c r="AN437" s="198"/>
      <c r="AO437" s="17">
        <f t="shared" si="18"/>
        <v>0.422</v>
      </c>
      <c r="AP437" s="17">
        <f t="shared" si="18"/>
        <v>0.047</v>
      </c>
      <c r="AQ437" s="17">
        <f t="shared" si="18"/>
        <v>7.452</v>
      </c>
    </row>
    <row r="438" ht="40.5" spans="1:43">
      <c r="A438" s="877" t="s">
        <v>308</v>
      </c>
      <c r="B438" s="28" t="s">
        <v>309</v>
      </c>
      <c r="C438" t="s">
        <v>293</v>
      </c>
      <c r="D438" t="s">
        <v>55</v>
      </c>
      <c r="E438" t="s">
        <v>235</v>
      </c>
      <c r="F438" t="s">
        <v>255</v>
      </c>
      <c r="G438" s="17">
        <f t="shared" si="19"/>
        <v>18.275</v>
      </c>
      <c r="H438" s="17">
        <f t="shared" si="17"/>
        <v>9.997</v>
      </c>
      <c r="I438" s="17">
        <f t="shared" si="17"/>
        <v>2.831</v>
      </c>
      <c r="J438" s="198"/>
      <c r="K438" s="17">
        <f t="shared" si="17"/>
        <v>2.145</v>
      </c>
      <c r="L438" s="17">
        <f t="shared" si="17"/>
        <v>4.184</v>
      </c>
      <c r="M438" s="17">
        <f t="shared" si="17"/>
        <v>54.026</v>
      </c>
      <c r="N438" s="17">
        <f t="shared" si="17"/>
        <v>12.442</v>
      </c>
      <c r="O438" s="17">
        <f t="shared" si="17"/>
        <v>1.676</v>
      </c>
      <c r="P438" s="17">
        <f t="shared" si="17"/>
        <v>16.431</v>
      </c>
      <c r="Q438" s="17">
        <f t="shared" si="17"/>
        <v>47.919</v>
      </c>
      <c r="R438" s="17">
        <f t="shared" si="17"/>
        <v>17.806</v>
      </c>
      <c r="S438" s="17">
        <f t="shared" si="17"/>
        <v>61.861</v>
      </c>
      <c r="T438" s="17">
        <f t="shared" si="17"/>
        <v>6.634</v>
      </c>
      <c r="U438" s="17">
        <f t="shared" si="17"/>
        <v>0.815</v>
      </c>
      <c r="V438" s="17">
        <f t="shared" si="17"/>
        <v>6.435</v>
      </c>
      <c r="W438" s="17">
        <f t="shared" si="17"/>
        <v>3.432</v>
      </c>
      <c r="X438" s="17">
        <f t="shared" si="17"/>
        <v>16.537</v>
      </c>
      <c r="Y438" s="17">
        <f t="shared" si="17"/>
        <v>1.374</v>
      </c>
      <c r="Z438" s="17">
        <f t="shared" si="17"/>
        <v>0.424</v>
      </c>
      <c r="AA438" s="17">
        <f t="shared" si="17"/>
        <v>1.149</v>
      </c>
      <c r="AB438" s="17">
        <f t="shared" si="17"/>
        <v>0</v>
      </c>
      <c r="AC438" s="17">
        <f t="shared" si="17"/>
        <v>5.921</v>
      </c>
      <c r="AD438" s="17">
        <f t="shared" si="17"/>
        <v>10.253</v>
      </c>
      <c r="AE438" s="17">
        <f t="shared" si="17"/>
        <v>13.824</v>
      </c>
      <c r="AF438" s="17">
        <f t="shared" si="17"/>
        <v>11.439</v>
      </c>
      <c r="AG438" s="17">
        <f t="shared" si="17"/>
        <v>16.431</v>
      </c>
      <c r="AH438" s="17">
        <f t="shared" si="17"/>
        <v>12.27</v>
      </c>
      <c r="AI438" s="17">
        <f t="shared" si="17"/>
        <v>4.033</v>
      </c>
      <c r="AJ438" s="17">
        <f t="shared" si="17"/>
        <v>0.601</v>
      </c>
      <c r="AK438" s="17">
        <f t="shared" si="17"/>
        <v>173.486</v>
      </c>
      <c r="AL438" s="198"/>
      <c r="AM438" s="198"/>
      <c r="AN438" s="198"/>
      <c r="AO438" s="17">
        <f t="shared" si="18"/>
        <v>0</v>
      </c>
      <c r="AP438" s="17">
        <f t="shared" si="18"/>
        <v>0.429</v>
      </c>
      <c r="AQ438" s="17">
        <f t="shared" si="18"/>
        <v>9.372</v>
      </c>
    </row>
    <row r="439" ht="40.5" spans="1:43">
      <c r="A439" s="877" t="s">
        <v>308</v>
      </c>
      <c r="B439" s="28" t="s">
        <v>309</v>
      </c>
      <c r="C439" t="s">
        <v>293</v>
      </c>
      <c r="D439" t="s">
        <v>55</v>
      </c>
      <c r="E439" t="s">
        <v>236</v>
      </c>
      <c r="F439" t="s">
        <v>256</v>
      </c>
      <c r="G439" s="17">
        <f t="shared" si="19"/>
        <v>0</v>
      </c>
      <c r="H439" s="17">
        <f t="shared" si="17"/>
        <v>0</v>
      </c>
      <c r="I439" s="17">
        <f t="shared" si="17"/>
        <v>0</v>
      </c>
      <c r="J439" s="198"/>
      <c r="K439" s="17">
        <f t="shared" si="17"/>
        <v>0</v>
      </c>
      <c r="L439" s="17">
        <f t="shared" si="17"/>
        <v>0</v>
      </c>
      <c r="M439" s="17">
        <f t="shared" si="17"/>
        <v>0</v>
      </c>
      <c r="N439" s="17">
        <f t="shared" si="17"/>
        <v>0</v>
      </c>
      <c r="O439" s="17">
        <f t="shared" si="17"/>
        <v>0</v>
      </c>
      <c r="P439" s="17">
        <f t="shared" si="17"/>
        <v>0</v>
      </c>
      <c r="Q439" s="17">
        <f t="shared" si="17"/>
        <v>0</v>
      </c>
      <c r="R439" s="17">
        <f t="shared" si="17"/>
        <v>0</v>
      </c>
      <c r="S439" s="17">
        <f t="shared" si="17"/>
        <v>0</v>
      </c>
      <c r="T439" s="17">
        <f t="shared" si="17"/>
        <v>0</v>
      </c>
      <c r="U439" s="17">
        <f t="shared" si="17"/>
        <v>0</v>
      </c>
      <c r="V439" s="17">
        <f t="shared" si="17"/>
        <v>0</v>
      </c>
      <c r="W439" s="17">
        <f t="shared" si="17"/>
        <v>0</v>
      </c>
      <c r="X439" s="17">
        <f t="shared" si="17"/>
        <v>0</v>
      </c>
      <c r="Y439" s="17">
        <f t="shared" si="17"/>
        <v>0</v>
      </c>
      <c r="Z439" s="17">
        <f t="shared" si="17"/>
        <v>0</v>
      </c>
      <c r="AA439" s="17">
        <f t="shared" si="17"/>
        <v>0</v>
      </c>
      <c r="AB439" s="17">
        <f t="shared" si="17"/>
        <v>0</v>
      </c>
      <c r="AC439" s="17">
        <f t="shared" si="17"/>
        <v>0</v>
      </c>
      <c r="AD439" s="17">
        <f t="shared" si="17"/>
        <v>0</v>
      </c>
      <c r="AE439" s="17">
        <f t="shared" si="17"/>
        <v>0</v>
      </c>
      <c r="AF439" s="17">
        <f t="shared" si="17"/>
        <v>0</v>
      </c>
      <c r="AG439" s="17">
        <f t="shared" si="17"/>
        <v>0.044</v>
      </c>
      <c r="AH439" s="17">
        <f t="shared" si="17"/>
        <v>0</v>
      </c>
      <c r="AI439" s="17">
        <f t="shared" si="17"/>
        <v>0</v>
      </c>
      <c r="AJ439" s="17">
        <f t="shared" si="17"/>
        <v>0</v>
      </c>
      <c r="AK439" s="17">
        <f t="shared" si="17"/>
        <v>0</v>
      </c>
      <c r="AL439" s="198"/>
      <c r="AM439" s="198"/>
      <c r="AN439" s="198"/>
      <c r="AO439" s="17">
        <f t="shared" si="18"/>
        <v>0</v>
      </c>
      <c r="AP439" s="17">
        <f t="shared" si="18"/>
        <v>0</v>
      </c>
      <c r="AQ439" s="17">
        <f t="shared" si="18"/>
        <v>0</v>
      </c>
    </row>
    <row r="440" ht="40.5" spans="1:43">
      <c r="A440" s="877" t="s">
        <v>308</v>
      </c>
      <c r="B440" s="28" t="s">
        <v>309</v>
      </c>
      <c r="C440" t="s">
        <v>293</v>
      </c>
      <c r="D440" t="s">
        <v>55</v>
      </c>
      <c r="E440" t="s">
        <v>237</v>
      </c>
      <c r="F440" t="s">
        <v>257</v>
      </c>
      <c r="G440" s="17">
        <f t="shared" si="19"/>
        <v>5.32</v>
      </c>
      <c r="H440" s="17">
        <f t="shared" si="17"/>
        <v>11.208</v>
      </c>
      <c r="I440" s="17">
        <f t="shared" si="17"/>
        <v>4.68</v>
      </c>
      <c r="J440" s="198"/>
      <c r="K440" s="17">
        <f t="shared" si="17"/>
        <v>1.12</v>
      </c>
      <c r="L440" s="17">
        <f t="shared" si="17"/>
        <v>3.229</v>
      </c>
      <c r="M440" s="17">
        <f t="shared" si="17"/>
        <v>11.28</v>
      </c>
      <c r="N440" s="17">
        <f t="shared" si="17"/>
        <v>4.48</v>
      </c>
      <c r="O440" s="17">
        <f t="shared" si="17"/>
        <v>1.56</v>
      </c>
      <c r="P440" s="17">
        <f t="shared" si="17"/>
        <v>7.88</v>
      </c>
      <c r="Q440" s="17">
        <f t="shared" si="17"/>
        <v>15.984</v>
      </c>
      <c r="R440" s="17">
        <f t="shared" si="17"/>
        <v>5.04</v>
      </c>
      <c r="S440" s="17">
        <f t="shared" si="17"/>
        <v>22.888</v>
      </c>
      <c r="T440" s="17">
        <f t="shared" si="17"/>
        <v>2.16</v>
      </c>
      <c r="U440" s="17">
        <f t="shared" si="17"/>
        <v>1.48</v>
      </c>
      <c r="V440" s="17">
        <f t="shared" si="17"/>
        <v>3.64</v>
      </c>
      <c r="W440" s="17">
        <f t="shared" si="17"/>
        <v>1.4</v>
      </c>
      <c r="X440" s="17">
        <f t="shared" si="17"/>
        <v>53.72</v>
      </c>
      <c r="Y440" s="17">
        <f t="shared" si="17"/>
        <v>0.68</v>
      </c>
      <c r="Z440" s="17">
        <f t="shared" si="17"/>
        <v>0.08</v>
      </c>
      <c r="AA440" s="17">
        <f t="shared" si="17"/>
        <v>0.696</v>
      </c>
      <c r="AB440" s="17">
        <f t="shared" si="17"/>
        <v>0</v>
      </c>
      <c r="AC440" s="17">
        <f t="shared" si="17"/>
        <v>0.2</v>
      </c>
      <c r="AD440" s="17">
        <f t="shared" si="17"/>
        <v>0.8</v>
      </c>
      <c r="AE440" s="17">
        <f t="shared" si="17"/>
        <v>6.12</v>
      </c>
      <c r="AF440" s="17">
        <f t="shared" ref="AF440:AK440" si="20">(SUMIFS(AF$3:AF$428,$D$3:$D$428,$D440,$A$3:$A$428,"B_101825",$E$3:$E$428,$E440))+(SUMIFS(AF$3:AF$428,$D$3:$D$428,$D440,$A$3:$A$428,"B_101830",$E$3:$E$428,$E440))+(SUMIFS(AF$3:AF$428,$D$3:$D$428,$D440,$A$3:$A$428,"B_101835",$E$3:$E$428,$E440))+(SUMIFS(AF$3:AF$428,$D$3:$D$428,$D440,$A$3:$A$428,"B_101846",$E$3:$E$428,$E440))+(SUMIFS(AF$3:AF$428,$D$3:$D$428,$D440,$A$3:$A$428,"B_101847",$E$3:$E$428,$E440))+(SUMIFS(AF$3:AF$428,$D$3:$D$428,$D440,$A$3:$A$428,"B_101851",$E$3:$E$428,$E440))+(SUMIFS(AF$3:AF$428,$D$3:$D$428,$D440,$A$3:$A$428,"B_101852",$E$3:$E$428,$E440))+(SUMIFS(AF$3:AF$428,$D$3:$D$428,$D440,$A$3:$A$428,"B_101853",$E$3:$E$428,$E440))</f>
        <v>7.4</v>
      </c>
      <c r="AG440" s="17">
        <f t="shared" si="20"/>
        <v>1.68</v>
      </c>
      <c r="AH440" s="17">
        <f t="shared" si="20"/>
        <v>5.36</v>
      </c>
      <c r="AI440" s="17">
        <f t="shared" si="20"/>
        <v>0.56</v>
      </c>
      <c r="AJ440" s="17">
        <f t="shared" si="20"/>
        <v>0.6</v>
      </c>
      <c r="AK440" s="17">
        <f t="shared" si="20"/>
        <v>11.48</v>
      </c>
      <c r="AL440" s="198"/>
      <c r="AM440" s="198"/>
      <c r="AN440" s="198"/>
      <c r="AO440" s="17">
        <f t="shared" si="18"/>
        <v>0.36</v>
      </c>
      <c r="AP440" s="17">
        <f t="shared" si="18"/>
        <v>0.12</v>
      </c>
      <c r="AQ440" s="17">
        <f t="shared" si="18"/>
        <v>11.28</v>
      </c>
    </row>
    <row r="441" ht="40.5" spans="1:43">
      <c r="A441" s="877" t="s">
        <v>308</v>
      </c>
      <c r="B441" s="28" t="s">
        <v>309</v>
      </c>
      <c r="C441" t="s">
        <v>293</v>
      </c>
      <c r="D441" t="s">
        <v>55</v>
      </c>
      <c r="E441" t="s">
        <v>238</v>
      </c>
      <c r="F441" t="s">
        <v>258</v>
      </c>
      <c r="G441" s="17">
        <f t="shared" si="19"/>
        <v>0.088</v>
      </c>
      <c r="H441" s="17">
        <f t="shared" si="19"/>
        <v>0</v>
      </c>
      <c r="I441" s="17">
        <f t="shared" si="19"/>
        <v>0</v>
      </c>
      <c r="J441" s="198"/>
      <c r="K441" s="17">
        <f t="shared" si="19"/>
        <v>0</v>
      </c>
      <c r="L441" s="17">
        <f t="shared" si="19"/>
        <v>0</v>
      </c>
      <c r="M441" s="17">
        <f t="shared" si="19"/>
        <v>0</v>
      </c>
      <c r="N441" s="17">
        <f t="shared" si="19"/>
        <v>0</v>
      </c>
      <c r="O441" s="17">
        <f t="shared" si="19"/>
        <v>0</v>
      </c>
      <c r="P441" s="17">
        <f t="shared" si="19"/>
        <v>0</v>
      </c>
      <c r="Q441" s="17">
        <f t="shared" si="19"/>
        <v>0</v>
      </c>
      <c r="R441" s="17">
        <f t="shared" si="19"/>
        <v>0</v>
      </c>
      <c r="S441" s="17">
        <f t="shared" si="19"/>
        <v>0</v>
      </c>
      <c r="T441" s="17">
        <f t="shared" si="19"/>
        <v>0</v>
      </c>
      <c r="U441" s="17">
        <f t="shared" si="19"/>
        <v>0</v>
      </c>
      <c r="V441" s="17">
        <f t="shared" si="19"/>
        <v>0</v>
      </c>
      <c r="W441" s="17">
        <f t="shared" si="19"/>
        <v>0</v>
      </c>
      <c r="X441" s="17">
        <f t="shared" ref="X441:AK451" si="21">(SUMIFS(X$3:X$428,$D$3:$D$428,$D441,$A$3:$A$428,"B_101825",$E$3:$E$428,$E441))+(SUMIFS(X$3:X$428,$D$3:$D$428,$D441,$A$3:$A$428,"B_101830",$E$3:$E$428,$E441))+(SUMIFS(X$3:X$428,$D$3:$D$428,$D441,$A$3:$A$428,"B_101835",$E$3:$E$428,$E441))+(SUMIFS(X$3:X$428,$D$3:$D$428,$D441,$A$3:$A$428,"B_101846",$E$3:$E$428,$E441))+(SUMIFS(X$3:X$428,$D$3:$D$428,$D441,$A$3:$A$428,"B_101847",$E$3:$E$428,$E441))+(SUMIFS(X$3:X$428,$D$3:$D$428,$D441,$A$3:$A$428,"B_101851",$E$3:$E$428,$E441))+(SUMIFS(X$3:X$428,$D$3:$D$428,$D441,$A$3:$A$428,"B_101852",$E$3:$E$428,$E441))+(SUMIFS(X$3:X$428,$D$3:$D$428,$D441,$A$3:$A$428,"B_101853",$E$3:$E$428,$E441))</f>
        <v>0</v>
      </c>
      <c r="Y441" s="17">
        <f t="shared" si="21"/>
        <v>0</v>
      </c>
      <c r="Z441" s="17">
        <f t="shared" si="21"/>
        <v>0</v>
      </c>
      <c r="AA441" s="17">
        <f t="shared" si="21"/>
        <v>0</v>
      </c>
      <c r="AB441" s="17">
        <f t="shared" si="21"/>
        <v>0</v>
      </c>
      <c r="AC441" s="17">
        <f t="shared" si="21"/>
        <v>0</v>
      </c>
      <c r="AD441" s="17">
        <f t="shared" si="21"/>
        <v>0</v>
      </c>
      <c r="AE441" s="17">
        <f t="shared" si="21"/>
        <v>0</v>
      </c>
      <c r="AF441" s="17">
        <f t="shared" si="21"/>
        <v>0</v>
      </c>
      <c r="AG441" s="17">
        <f t="shared" si="21"/>
        <v>0</v>
      </c>
      <c r="AH441" s="17">
        <f t="shared" si="21"/>
        <v>0</v>
      </c>
      <c r="AI441" s="17">
        <f t="shared" si="21"/>
        <v>0</v>
      </c>
      <c r="AJ441" s="17">
        <f t="shared" si="21"/>
        <v>0</v>
      </c>
      <c r="AK441" s="17">
        <f t="shared" si="21"/>
        <v>0</v>
      </c>
      <c r="AL441" s="198"/>
      <c r="AM441" s="198"/>
      <c r="AN441" s="198"/>
      <c r="AO441" s="17">
        <f t="shared" si="18"/>
        <v>0</v>
      </c>
      <c r="AP441" s="17">
        <f t="shared" si="18"/>
        <v>0</v>
      </c>
      <c r="AQ441" s="17">
        <f t="shared" si="18"/>
        <v>0</v>
      </c>
    </row>
    <row r="442" ht="40.5" spans="1:43">
      <c r="A442" s="877" t="s">
        <v>308</v>
      </c>
      <c r="B442" s="28" t="s">
        <v>309</v>
      </c>
      <c r="C442" t="s">
        <v>293</v>
      </c>
      <c r="D442" t="s">
        <v>55</v>
      </c>
      <c r="E442" t="s">
        <v>239</v>
      </c>
      <c r="F442" t="s">
        <v>259</v>
      </c>
      <c r="G442" s="17">
        <f t="shared" si="19"/>
        <v>30.609</v>
      </c>
      <c r="H442" s="17">
        <f t="shared" si="19"/>
        <v>33.756</v>
      </c>
      <c r="I442" s="17">
        <f t="shared" si="19"/>
        <v>6.818</v>
      </c>
      <c r="J442" s="198"/>
      <c r="K442" s="17">
        <f t="shared" si="19"/>
        <v>0</v>
      </c>
      <c r="L442" s="17">
        <f t="shared" si="19"/>
        <v>45.26</v>
      </c>
      <c r="M442" s="17">
        <f t="shared" si="19"/>
        <v>274.25</v>
      </c>
      <c r="N442" s="17">
        <f t="shared" si="19"/>
        <v>18.162</v>
      </c>
      <c r="O442" s="17">
        <f t="shared" si="19"/>
        <v>3.069</v>
      </c>
      <c r="P442" s="17">
        <f t="shared" si="19"/>
        <v>6.029</v>
      </c>
      <c r="Q442" s="17">
        <f t="shared" si="19"/>
        <v>185.055</v>
      </c>
      <c r="R442" s="17">
        <f t="shared" si="19"/>
        <v>1.791</v>
      </c>
      <c r="S442" s="17">
        <f t="shared" si="19"/>
        <v>164.431</v>
      </c>
      <c r="T442" s="17">
        <f t="shared" si="19"/>
        <v>7.94</v>
      </c>
      <c r="U442" s="17">
        <f t="shared" si="19"/>
        <v>23.645</v>
      </c>
      <c r="V442" s="17">
        <f t="shared" si="19"/>
        <v>13.126</v>
      </c>
      <c r="W442" s="17">
        <f t="shared" si="19"/>
        <v>0</v>
      </c>
      <c r="X442" s="17">
        <f t="shared" si="21"/>
        <v>209.595</v>
      </c>
      <c r="Y442" s="17">
        <f t="shared" si="21"/>
        <v>8.381</v>
      </c>
      <c r="Z442" s="17">
        <f t="shared" si="21"/>
        <v>1.428</v>
      </c>
      <c r="AA442" s="17">
        <f t="shared" si="21"/>
        <v>4.996</v>
      </c>
      <c r="AB442" s="17">
        <f t="shared" si="21"/>
        <v>0</v>
      </c>
      <c r="AC442" s="17">
        <f t="shared" si="21"/>
        <v>95.812</v>
      </c>
      <c r="AD442" s="17">
        <f t="shared" si="21"/>
        <v>1.391</v>
      </c>
      <c r="AE442" s="17">
        <f t="shared" si="21"/>
        <v>40.782</v>
      </c>
      <c r="AF442" s="17">
        <f t="shared" si="21"/>
        <v>12.057</v>
      </c>
      <c r="AG442" s="17">
        <f t="shared" si="21"/>
        <v>50.606</v>
      </c>
      <c r="AH442" s="17">
        <f t="shared" si="21"/>
        <v>5.537</v>
      </c>
      <c r="AI442" s="17">
        <f t="shared" si="21"/>
        <v>7.645</v>
      </c>
      <c r="AJ442" s="17">
        <f t="shared" si="21"/>
        <v>18.027</v>
      </c>
      <c r="AK442" s="17">
        <f t="shared" si="21"/>
        <v>219.521</v>
      </c>
      <c r="AL442" s="198"/>
      <c r="AM442" s="198"/>
      <c r="AN442" s="198"/>
      <c r="AO442" s="17">
        <f t="shared" si="18"/>
        <v>0</v>
      </c>
      <c r="AP442" s="17">
        <f t="shared" si="18"/>
        <v>0.044</v>
      </c>
      <c r="AQ442" s="17">
        <f t="shared" si="18"/>
        <v>32.25</v>
      </c>
    </row>
    <row r="443" ht="40.5" spans="1:43">
      <c r="A443" s="877" t="s">
        <v>308</v>
      </c>
      <c r="B443" s="28" t="s">
        <v>309</v>
      </c>
      <c r="C443" t="s">
        <v>293</v>
      </c>
      <c r="D443" t="s">
        <v>55</v>
      </c>
      <c r="E443" t="s">
        <v>240</v>
      </c>
      <c r="F443" t="s">
        <v>260</v>
      </c>
      <c r="G443" s="17">
        <f t="shared" si="19"/>
        <v>0</v>
      </c>
      <c r="H443" s="17">
        <f t="shared" si="19"/>
        <v>0</v>
      </c>
      <c r="I443" s="17">
        <f t="shared" si="19"/>
        <v>0</v>
      </c>
      <c r="J443" s="198"/>
      <c r="K443" s="17">
        <f t="shared" si="19"/>
        <v>0</v>
      </c>
      <c r="L443" s="17">
        <f t="shared" si="19"/>
        <v>0.765</v>
      </c>
      <c r="M443" s="17">
        <f t="shared" si="19"/>
        <v>0.025</v>
      </c>
      <c r="N443" s="17">
        <f t="shared" si="19"/>
        <v>0</v>
      </c>
      <c r="O443" s="17">
        <f t="shared" si="19"/>
        <v>0</v>
      </c>
      <c r="P443" s="17">
        <f t="shared" si="19"/>
        <v>0</v>
      </c>
      <c r="Q443" s="17">
        <f t="shared" si="19"/>
        <v>0</v>
      </c>
      <c r="R443" s="17">
        <f t="shared" si="19"/>
        <v>0</v>
      </c>
      <c r="S443" s="17">
        <f t="shared" si="19"/>
        <v>0</v>
      </c>
      <c r="T443" s="17">
        <f t="shared" si="19"/>
        <v>0</v>
      </c>
      <c r="U443" s="17">
        <f t="shared" si="19"/>
        <v>0</v>
      </c>
      <c r="V443" s="17">
        <f t="shared" si="19"/>
        <v>0</v>
      </c>
      <c r="W443" s="17">
        <f t="shared" si="19"/>
        <v>0</v>
      </c>
      <c r="X443" s="17">
        <f t="shared" si="21"/>
        <v>0</v>
      </c>
      <c r="Y443" s="17">
        <f t="shared" si="21"/>
        <v>0</v>
      </c>
      <c r="Z443" s="17">
        <f t="shared" si="21"/>
        <v>0</v>
      </c>
      <c r="AA443" s="17">
        <f t="shared" si="21"/>
        <v>0</v>
      </c>
      <c r="AB443" s="17">
        <f t="shared" si="21"/>
        <v>0</v>
      </c>
      <c r="AC443" s="17">
        <f t="shared" si="21"/>
        <v>0</v>
      </c>
      <c r="AD443" s="17">
        <f t="shared" si="21"/>
        <v>0</v>
      </c>
      <c r="AE443" s="17">
        <f t="shared" si="21"/>
        <v>0.11</v>
      </c>
      <c r="AF443" s="17">
        <f t="shared" si="21"/>
        <v>0</v>
      </c>
      <c r="AG443" s="17">
        <f t="shared" si="21"/>
        <v>0.076</v>
      </c>
      <c r="AH443" s="17">
        <f t="shared" si="21"/>
        <v>0.309</v>
      </c>
      <c r="AI443" s="17">
        <f t="shared" si="21"/>
        <v>0</v>
      </c>
      <c r="AJ443" s="17">
        <f t="shared" si="21"/>
        <v>2.102</v>
      </c>
      <c r="AK443" s="17">
        <f t="shared" si="21"/>
        <v>0.764</v>
      </c>
      <c r="AL443" s="198"/>
      <c r="AM443" s="198"/>
      <c r="AN443" s="198"/>
      <c r="AO443" s="17">
        <f t="shared" si="18"/>
        <v>0</v>
      </c>
      <c r="AP443" s="17">
        <f t="shared" si="18"/>
        <v>0</v>
      </c>
      <c r="AQ443" s="17">
        <f t="shared" si="18"/>
        <v>0</v>
      </c>
    </row>
    <row r="444" ht="40.5" spans="1:43">
      <c r="A444" s="877" t="s">
        <v>308</v>
      </c>
      <c r="B444" s="28" t="s">
        <v>309</v>
      </c>
      <c r="C444" t="s">
        <v>293</v>
      </c>
      <c r="D444" t="s">
        <v>55</v>
      </c>
      <c r="E444" t="s">
        <v>241</v>
      </c>
      <c r="F444" t="s">
        <v>261</v>
      </c>
      <c r="G444" s="17">
        <f t="shared" si="19"/>
        <v>0</v>
      </c>
      <c r="H444" s="17">
        <f t="shared" si="19"/>
        <v>0</v>
      </c>
      <c r="I444" s="17">
        <f t="shared" si="19"/>
        <v>0</v>
      </c>
      <c r="J444" s="198"/>
      <c r="K444" s="17">
        <f t="shared" si="19"/>
        <v>0</v>
      </c>
      <c r="L444" s="17">
        <f t="shared" si="19"/>
        <v>0.288</v>
      </c>
      <c r="M444" s="17">
        <f t="shared" si="19"/>
        <v>0</v>
      </c>
      <c r="N444" s="17">
        <f t="shared" si="19"/>
        <v>0</v>
      </c>
      <c r="O444" s="17">
        <f t="shared" si="19"/>
        <v>0</v>
      </c>
      <c r="P444" s="17">
        <f t="shared" si="19"/>
        <v>0</v>
      </c>
      <c r="Q444" s="17">
        <f t="shared" si="19"/>
        <v>0</v>
      </c>
      <c r="R444" s="17">
        <f t="shared" si="19"/>
        <v>0</v>
      </c>
      <c r="S444" s="17">
        <f t="shared" si="19"/>
        <v>0</v>
      </c>
      <c r="T444" s="17">
        <f t="shared" si="19"/>
        <v>0</v>
      </c>
      <c r="U444" s="17">
        <f t="shared" si="19"/>
        <v>0</v>
      </c>
      <c r="V444" s="17">
        <f t="shared" si="19"/>
        <v>0</v>
      </c>
      <c r="W444" s="17">
        <f t="shared" si="19"/>
        <v>0</v>
      </c>
      <c r="X444" s="17">
        <f t="shared" si="21"/>
        <v>0</v>
      </c>
      <c r="Y444" s="17">
        <f t="shared" si="21"/>
        <v>0</v>
      </c>
      <c r="Z444" s="17">
        <f t="shared" si="21"/>
        <v>0</v>
      </c>
      <c r="AA444" s="17">
        <f t="shared" si="21"/>
        <v>0</v>
      </c>
      <c r="AB444" s="17">
        <f t="shared" si="21"/>
        <v>0</v>
      </c>
      <c r="AC444" s="17">
        <f t="shared" si="21"/>
        <v>0</v>
      </c>
      <c r="AD444" s="17">
        <f t="shared" si="21"/>
        <v>0</v>
      </c>
      <c r="AE444" s="17">
        <f t="shared" si="21"/>
        <v>0.013</v>
      </c>
      <c r="AF444" s="17">
        <f t="shared" si="21"/>
        <v>0</v>
      </c>
      <c r="AG444" s="17">
        <f t="shared" si="21"/>
        <v>0</v>
      </c>
      <c r="AH444" s="17">
        <f t="shared" si="21"/>
        <v>0</v>
      </c>
      <c r="AI444" s="17">
        <f t="shared" si="21"/>
        <v>0</v>
      </c>
      <c r="AJ444" s="17">
        <f t="shared" si="21"/>
        <v>0</v>
      </c>
      <c r="AK444" s="17">
        <f t="shared" si="21"/>
        <v>0</v>
      </c>
      <c r="AL444" s="198"/>
      <c r="AM444" s="198"/>
      <c r="AN444" s="198"/>
      <c r="AO444" s="17">
        <f t="shared" si="18"/>
        <v>0</v>
      </c>
      <c r="AP444" s="17">
        <f t="shared" si="18"/>
        <v>0</v>
      </c>
      <c r="AQ444" s="17">
        <f t="shared" si="18"/>
        <v>0</v>
      </c>
    </row>
    <row r="445" ht="40.5" spans="1:43">
      <c r="A445" s="877" t="s">
        <v>308</v>
      </c>
      <c r="B445" s="28" t="s">
        <v>309</v>
      </c>
      <c r="C445" t="s">
        <v>293</v>
      </c>
      <c r="D445" t="s">
        <v>55</v>
      </c>
      <c r="E445" t="s">
        <v>242</v>
      </c>
      <c r="F445" t="s">
        <v>262</v>
      </c>
      <c r="G445" s="17">
        <f t="shared" si="19"/>
        <v>0</v>
      </c>
      <c r="H445" s="17">
        <f t="shared" si="19"/>
        <v>0</v>
      </c>
      <c r="I445" s="17">
        <f t="shared" si="19"/>
        <v>0</v>
      </c>
      <c r="J445" s="198"/>
      <c r="K445" s="17">
        <f t="shared" si="19"/>
        <v>0</v>
      </c>
      <c r="L445" s="17">
        <f t="shared" si="19"/>
        <v>0</v>
      </c>
      <c r="M445" s="17">
        <f t="shared" si="19"/>
        <v>0</v>
      </c>
      <c r="N445" s="17">
        <f t="shared" si="19"/>
        <v>0</v>
      </c>
      <c r="O445" s="17">
        <f t="shared" si="19"/>
        <v>0</v>
      </c>
      <c r="P445" s="17">
        <f t="shared" si="19"/>
        <v>0.017</v>
      </c>
      <c r="Q445" s="17">
        <f t="shared" si="19"/>
        <v>0.052</v>
      </c>
      <c r="R445" s="17">
        <f t="shared" si="19"/>
        <v>0</v>
      </c>
      <c r="S445" s="17">
        <f t="shared" si="19"/>
        <v>0</v>
      </c>
      <c r="T445" s="17">
        <f t="shared" si="19"/>
        <v>0</v>
      </c>
      <c r="U445" s="17">
        <f t="shared" si="19"/>
        <v>0</v>
      </c>
      <c r="V445" s="17">
        <f t="shared" si="19"/>
        <v>0</v>
      </c>
      <c r="W445" s="17">
        <f t="shared" si="19"/>
        <v>0</v>
      </c>
      <c r="X445" s="17">
        <f t="shared" si="21"/>
        <v>0</v>
      </c>
      <c r="Y445" s="17">
        <f t="shared" si="21"/>
        <v>0</v>
      </c>
      <c r="Z445" s="17">
        <f t="shared" si="21"/>
        <v>0</v>
      </c>
      <c r="AA445" s="17">
        <f t="shared" si="21"/>
        <v>0</v>
      </c>
      <c r="AB445" s="17">
        <f t="shared" si="21"/>
        <v>0</v>
      </c>
      <c r="AC445" s="17">
        <f t="shared" si="21"/>
        <v>0</v>
      </c>
      <c r="AD445" s="17">
        <f t="shared" si="21"/>
        <v>0</v>
      </c>
      <c r="AE445" s="17">
        <f t="shared" si="21"/>
        <v>0</v>
      </c>
      <c r="AF445" s="17">
        <f t="shared" si="21"/>
        <v>0</v>
      </c>
      <c r="AG445" s="17">
        <f t="shared" si="21"/>
        <v>0</v>
      </c>
      <c r="AH445" s="17">
        <f t="shared" si="21"/>
        <v>0</v>
      </c>
      <c r="AI445" s="17">
        <f t="shared" si="21"/>
        <v>0</v>
      </c>
      <c r="AJ445" s="17">
        <f t="shared" si="21"/>
        <v>0</v>
      </c>
      <c r="AK445" s="17">
        <f t="shared" si="21"/>
        <v>0</v>
      </c>
      <c r="AL445" s="198"/>
      <c r="AM445" s="198"/>
      <c r="AN445" s="198"/>
      <c r="AO445" s="17">
        <f t="shared" si="18"/>
        <v>0</v>
      </c>
      <c r="AP445" s="17">
        <f t="shared" si="18"/>
        <v>0</v>
      </c>
      <c r="AQ445" s="17">
        <f t="shared" si="18"/>
        <v>0</v>
      </c>
    </row>
    <row r="446" ht="40.5" spans="1:43">
      <c r="A446" s="877" t="s">
        <v>308</v>
      </c>
      <c r="B446" s="28" t="s">
        <v>309</v>
      </c>
      <c r="C446" t="s">
        <v>293</v>
      </c>
      <c r="D446" t="s">
        <v>55</v>
      </c>
      <c r="E446" t="s">
        <v>243</v>
      </c>
      <c r="F446" t="s">
        <v>263</v>
      </c>
      <c r="G446" s="17">
        <f t="shared" si="19"/>
        <v>0</v>
      </c>
      <c r="H446" s="17">
        <f t="shared" si="19"/>
        <v>0</v>
      </c>
      <c r="I446" s="17">
        <f t="shared" si="19"/>
        <v>0</v>
      </c>
      <c r="J446" s="198"/>
      <c r="K446" s="17">
        <f t="shared" si="19"/>
        <v>0</v>
      </c>
      <c r="L446" s="17">
        <f t="shared" si="19"/>
        <v>0</v>
      </c>
      <c r="M446" s="17">
        <f t="shared" si="19"/>
        <v>0</v>
      </c>
      <c r="N446" s="17">
        <f t="shared" si="19"/>
        <v>0</v>
      </c>
      <c r="O446" s="17">
        <f t="shared" si="19"/>
        <v>0</v>
      </c>
      <c r="P446" s="17">
        <f t="shared" si="19"/>
        <v>0</v>
      </c>
      <c r="Q446" s="17">
        <f t="shared" si="19"/>
        <v>0</v>
      </c>
      <c r="R446" s="17">
        <f t="shared" si="19"/>
        <v>0</v>
      </c>
      <c r="S446" s="17">
        <f t="shared" si="19"/>
        <v>0</v>
      </c>
      <c r="T446" s="17">
        <f t="shared" si="19"/>
        <v>0</v>
      </c>
      <c r="U446" s="17">
        <f t="shared" si="19"/>
        <v>0.06</v>
      </c>
      <c r="V446" s="17">
        <f t="shared" si="19"/>
        <v>0</v>
      </c>
      <c r="W446" s="17">
        <f t="shared" si="19"/>
        <v>1.5</v>
      </c>
      <c r="X446" s="17">
        <f t="shared" si="21"/>
        <v>0</v>
      </c>
      <c r="Y446" s="17">
        <f t="shared" si="21"/>
        <v>0</v>
      </c>
      <c r="Z446" s="17">
        <f t="shared" si="21"/>
        <v>0</v>
      </c>
      <c r="AA446" s="17">
        <f t="shared" si="21"/>
        <v>0</v>
      </c>
      <c r="AB446" s="17">
        <f t="shared" si="21"/>
        <v>0</v>
      </c>
      <c r="AC446" s="17">
        <f t="shared" si="21"/>
        <v>0</v>
      </c>
      <c r="AD446" s="17">
        <f t="shared" si="21"/>
        <v>0</v>
      </c>
      <c r="AE446" s="17">
        <f t="shared" si="21"/>
        <v>0</v>
      </c>
      <c r="AF446" s="17">
        <f t="shared" si="21"/>
        <v>0</v>
      </c>
      <c r="AG446" s="17">
        <f t="shared" si="21"/>
        <v>0.023</v>
      </c>
      <c r="AH446" s="17">
        <f t="shared" si="21"/>
        <v>0</v>
      </c>
      <c r="AI446" s="17">
        <f t="shared" si="21"/>
        <v>0</v>
      </c>
      <c r="AJ446" s="17">
        <f t="shared" si="21"/>
        <v>0</v>
      </c>
      <c r="AK446" s="17">
        <f t="shared" si="21"/>
        <v>0</v>
      </c>
      <c r="AL446" s="198"/>
      <c r="AM446" s="198"/>
      <c r="AN446" s="198"/>
      <c r="AO446" s="17">
        <f t="shared" si="18"/>
        <v>0</v>
      </c>
      <c r="AP446" s="17">
        <f t="shared" si="18"/>
        <v>0</v>
      </c>
      <c r="AQ446" s="17">
        <f t="shared" si="18"/>
        <v>0</v>
      </c>
    </row>
    <row r="447" ht="40.5" spans="1:43">
      <c r="A447" s="877" t="s">
        <v>308</v>
      </c>
      <c r="B447" s="28" t="s">
        <v>309</v>
      </c>
      <c r="C447" t="s">
        <v>293</v>
      </c>
      <c r="D447" t="s">
        <v>55</v>
      </c>
      <c r="E447" t="s">
        <v>244</v>
      </c>
      <c r="F447" t="s">
        <v>264</v>
      </c>
      <c r="G447" s="17">
        <f t="shared" si="19"/>
        <v>10.766</v>
      </c>
      <c r="H447" s="17">
        <f t="shared" si="19"/>
        <v>4.151</v>
      </c>
      <c r="I447" s="17">
        <f t="shared" si="19"/>
        <v>1.009</v>
      </c>
      <c r="J447" s="198"/>
      <c r="K447" s="17">
        <f t="shared" si="19"/>
        <v>0</v>
      </c>
      <c r="L447" s="17">
        <f t="shared" si="19"/>
        <v>6.266</v>
      </c>
      <c r="M447" s="17">
        <f t="shared" si="19"/>
        <v>22.74</v>
      </c>
      <c r="N447" s="17">
        <f t="shared" si="19"/>
        <v>3.742</v>
      </c>
      <c r="O447" s="17">
        <f t="shared" si="19"/>
        <v>5.309</v>
      </c>
      <c r="P447" s="17">
        <f t="shared" si="19"/>
        <v>10.168</v>
      </c>
      <c r="Q447" s="17">
        <f t="shared" si="19"/>
        <v>31.719</v>
      </c>
      <c r="R447" s="17">
        <f t="shared" si="19"/>
        <v>9.033</v>
      </c>
      <c r="S447" s="17">
        <f t="shared" si="19"/>
        <v>47.964</v>
      </c>
      <c r="T447" s="17">
        <f t="shared" si="19"/>
        <v>2.088</v>
      </c>
      <c r="U447" s="17">
        <f t="shared" si="19"/>
        <v>2.173</v>
      </c>
      <c r="V447" s="17">
        <f t="shared" si="19"/>
        <v>6.841</v>
      </c>
      <c r="W447" s="17">
        <f t="shared" si="19"/>
        <v>0</v>
      </c>
      <c r="X447" s="17">
        <f t="shared" si="21"/>
        <v>5.728</v>
      </c>
      <c r="Y447" s="17">
        <f t="shared" si="21"/>
        <v>3.667</v>
      </c>
      <c r="Z447" s="17">
        <f t="shared" si="21"/>
        <v>0.881</v>
      </c>
      <c r="AA447" s="17">
        <f t="shared" si="21"/>
        <v>5.049</v>
      </c>
      <c r="AB447" s="17">
        <f t="shared" si="21"/>
        <v>0</v>
      </c>
      <c r="AC447" s="17">
        <f t="shared" si="21"/>
        <v>4.313</v>
      </c>
      <c r="AD447" s="17">
        <f t="shared" si="21"/>
        <v>3.578</v>
      </c>
      <c r="AE447" s="17">
        <f t="shared" si="21"/>
        <v>12.2</v>
      </c>
      <c r="AF447" s="17">
        <f t="shared" si="21"/>
        <v>7.628</v>
      </c>
      <c r="AG447" s="17">
        <f t="shared" si="21"/>
        <v>5.801</v>
      </c>
      <c r="AH447" s="17">
        <f t="shared" si="21"/>
        <v>19.186</v>
      </c>
      <c r="AI447" s="17">
        <f t="shared" si="21"/>
        <v>2.261</v>
      </c>
      <c r="AJ447" s="17">
        <f t="shared" si="21"/>
        <v>1.65</v>
      </c>
      <c r="AK447" s="17">
        <f t="shared" si="21"/>
        <v>4.731</v>
      </c>
      <c r="AL447" s="198"/>
      <c r="AM447" s="198"/>
      <c r="AN447" s="198"/>
      <c r="AO447" s="17">
        <f t="shared" si="18"/>
        <v>0</v>
      </c>
      <c r="AP447" s="17">
        <f t="shared" si="18"/>
        <v>0.05</v>
      </c>
      <c r="AQ447" s="17">
        <f t="shared" si="18"/>
        <v>0</v>
      </c>
    </row>
    <row r="448" ht="40.5" spans="1:43">
      <c r="A448" s="877" t="s">
        <v>308</v>
      </c>
      <c r="B448" s="28" t="s">
        <v>309</v>
      </c>
      <c r="C448" t="s">
        <v>293</v>
      </c>
      <c r="D448" t="s">
        <v>55</v>
      </c>
      <c r="E448" t="s">
        <v>245</v>
      </c>
      <c r="F448" t="s">
        <v>265</v>
      </c>
      <c r="G448" s="17">
        <f t="shared" si="19"/>
        <v>0</v>
      </c>
      <c r="H448" s="17">
        <f t="shared" si="19"/>
        <v>0</v>
      </c>
      <c r="I448" s="17">
        <f t="shared" si="19"/>
        <v>0</v>
      </c>
      <c r="J448" s="198"/>
      <c r="K448" s="17">
        <f t="shared" si="19"/>
        <v>0</v>
      </c>
      <c r="L448" s="17">
        <f t="shared" si="19"/>
        <v>0</v>
      </c>
      <c r="M448" s="17">
        <f t="shared" si="19"/>
        <v>0.042</v>
      </c>
      <c r="N448" s="17">
        <f t="shared" si="19"/>
        <v>0.281</v>
      </c>
      <c r="O448" s="17">
        <f t="shared" si="19"/>
        <v>0</v>
      </c>
      <c r="P448" s="17">
        <f t="shared" si="19"/>
        <v>0</v>
      </c>
      <c r="Q448" s="17">
        <f t="shared" si="19"/>
        <v>0</v>
      </c>
      <c r="R448" s="17">
        <f t="shared" si="19"/>
        <v>0.044</v>
      </c>
      <c r="S448" s="17">
        <f t="shared" si="19"/>
        <v>0</v>
      </c>
      <c r="T448" s="17">
        <f t="shared" si="19"/>
        <v>0</v>
      </c>
      <c r="U448" s="17">
        <f t="shared" si="19"/>
        <v>0</v>
      </c>
      <c r="V448" s="17">
        <f t="shared" si="19"/>
        <v>0</v>
      </c>
      <c r="W448" s="17">
        <f t="shared" si="19"/>
        <v>0</v>
      </c>
      <c r="X448" s="17">
        <f t="shared" si="21"/>
        <v>0</v>
      </c>
      <c r="Y448" s="17">
        <f t="shared" si="21"/>
        <v>0</v>
      </c>
      <c r="Z448" s="17">
        <f t="shared" si="21"/>
        <v>0</v>
      </c>
      <c r="AA448" s="17">
        <f t="shared" si="21"/>
        <v>0</v>
      </c>
      <c r="AB448" s="17">
        <f t="shared" si="21"/>
        <v>0</v>
      </c>
      <c r="AC448" s="17">
        <f t="shared" si="21"/>
        <v>0</v>
      </c>
      <c r="AD448" s="17">
        <f t="shared" si="21"/>
        <v>0.034</v>
      </c>
      <c r="AE448" s="17">
        <f t="shared" si="21"/>
        <v>0</v>
      </c>
      <c r="AF448" s="17">
        <f t="shared" si="21"/>
        <v>0</v>
      </c>
      <c r="AG448" s="17">
        <f t="shared" si="21"/>
        <v>0</v>
      </c>
      <c r="AH448" s="17">
        <f t="shared" si="21"/>
        <v>0</v>
      </c>
      <c r="AI448" s="17">
        <f t="shared" si="21"/>
        <v>0</v>
      </c>
      <c r="AJ448" s="17">
        <f t="shared" si="21"/>
        <v>0</v>
      </c>
      <c r="AK448" s="17">
        <f t="shared" si="21"/>
        <v>2.904</v>
      </c>
      <c r="AL448" s="198"/>
      <c r="AM448" s="198"/>
      <c r="AN448" s="198"/>
      <c r="AO448" s="17">
        <f t="shared" si="18"/>
        <v>0</v>
      </c>
      <c r="AP448" s="17">
        <f t="shared" si="18"/>
        <v>0</v>
      </c>
      <c r="AQ448" s="17">
        <f t="shared" si="18"/>
        <v>0</v>
      </c>
    </row>
    <row r="449" ht="40.5" spans="1:43">
      <c r="A449" s="877" t="s">
        <v>308</v>
      </c>
      <c r="B449" s="28" t="s">
        <v>309</v>
      </c>
      <c r="C449" t="s">
        <v>293</v>
      </c>
      <c r="D449" t="s">
        <v>55</v>
      </c>
      <c r="E449" t="s">
        <v>246</v>
      </c>
      <c r="F449" t="s">
        <v>266</v>
      </c>
      <c r="G449" s="17">
        <f t="shared" si="19"/>
        <v>0.466</v>
      </c>
      <c r="H449" s="17">
        <f t="shared" si="19"/>
        <v>0</v>
      </c>
      <c r="I449" s="17">
        <f t="shared" si="19"/>
        <v>0.213</v>
      </c>
      <c r="J449" s="198"/>
      <c r="K449" s="17">
        <f t="shared" si="19"/>
        <v>0</v>
      </c>
      <c r="L449" s="17">
        <f t="shared" si="19"/>
        <v>0.023</v>
      </c>
      <c r="M449" s="17">
        <f t="shared" si="19"/>
        <v>0</v>
      </c>
      <c r="N449" s="17">
        <f t="shared" si="19"/>
        <v>0</v>
      </c>
      <c r="O449" s="17">
        <f t="shared" si="19"/>
        <v>0</v>
      </c>
      <c r="P449" s="17">
        <f t="shared" si="19"/>
        <v>0</v>
      </c>
      <c r="Q449" s="17">
        <f t="shared" si="19"/>
        <v>0</v>
      </c>
      <c r="R449" s="17">
        <f t="shared" si="19"/>
        <v>0.212</v>
      </c>
      <c r="S449" s="17">
        <f t="shared" si="19"/>
        <v>0</v>
      </c>
      <c r="T449" s="17">
        <f t="shared" si="19"/>
        <v>0</v>
      </c>
      <c r="U449" s="17">
        <f t="shared" si="19"/>
        <v>0</v>
      </c>
      <c r="V449" s="17">
        <f t="shared" si="19"/>
        <v>0</v>
      </c>
      <c r="W449" s="17">
        <f t="shared" si="19"/>
        <v>0</v>
      </c>
      <c r="X449" s="17">
        <f t="shared" si="21"/>
        <v>2.6</v>
      </c>
      <c r="Y449" s="17">
        <f t="shared" si="21"/>
        <v>0</v>
      </c>
      <c r="Z449" s="17">
        <f t="shared" si="21"/>
        <v>0</v>
      </c>
      <c r="AA449" s="17">
        <f t="shared" si="21"/>
        <v>0</v>
      </c>
      <c r="AB449" s="17">
        <f t="shared" si="21"/>
        <v>0</v>
      </c>
      <c r="AC449" s="17">
        <f t="shared" si="21"/>
        <v>0</v>
      </c>
      <c r="AD449" s="17">
        <f t="shared" si="21"/>
        <v>0</v>
      </c>
      <c r="AE449" s="17">
        <f t="shared" si="21"/>
        <v>1.712</v>
      </c>
      <c r="AF449" s="17">
        <f t="shared" si="21"/>
        <v>0</v>
      </c>
      <c r="AG449" s="17">
        <f t="shared" si="21"/>
        <v>0.023</v>
      </c>
      <c r="AH449" s="17">
        <f t="shared" si="21"/>
        <v>0</v>
      </c>
      <c r="AI449" s="17">
        <f t="shared" si="21"/>
        <v>0</v>
      </c>
      <c r="AJ449" s="17">
        <f t="shared" si="21"/>
        <v>0.055</v>
      </c>
      <c r="AK449" s="17">
        <f t="shared" si="21"/>
        <v>0</v>
      </c>
      <c r="AL449" s="198"/>
      <c r="AM449" s="198"/>
      <c r="AN449" s="198"/>
      <c r="AO449" s="17">
        <f t="shared" si="18"/>
        <v>0</v>
      </c>
      <c r="AP449" s="17">
        <f t="shared" si="18"/>
        <v>0</v>
      </c>
      <c r="AQ449" s="17">
        <f t="shared" si="18"/>
        <v>0</v>
      </c>
    </row>
    <row r="450" ht="40.5" spans="1:43">
      <c r="A450" s="877" t="s">
        <v>308</v>
      </c>
      <c r="B450" s="28" t="s">
        <v>309</v>
      </c>
      <c r="C450" t="s">
        <v>293</v>
      </c>
      <c r="D450" t="s">
        <v>55</v>
      </c>
      <c r="E450" t="s">
        <v>247</v>
      </c>
      <c r="F450" t="s">
        <v>267</v>
      </c>
      <c r="G450" s="17">
        <f t="shared" si="19"/>
        <v>39.327</v>
      </c>
      <c r="H450" s="17">
        <f t="shared" si="19"/>
        <v>46.422</v>
      </c>
      <c r="I450" s="17">
        <f t="shared" si="19"/>
        <v>15.569</v>
      </c>
      <c r="J450" s="198"/>
      <c r="K450" s="17">
        <f t="shared" si="19"/>
        <v>1.016</v>
      </c>
      <c r="L450" s="17">
        <f t="shared" si="19"/>
        <v>39.857</v>
      </c>
      <c r="M450" s="17">
        <f t="shared" si="19"/>
        <v>334.239</v>
      </c>
      <c r="N450" s="17">
        <f t="shared" si="19"/>
        <v>24.591</v>
      </c>
      <c r="O450" s="17">
        <f t="shared" si="19"/>
        <v>5.229</v>
      </c>
      <c r="P450" s="17">
        <f t="shared" si="19"/>
        <v>16.568</v>
      </c>
      <c r="Q450" s="17">
        <f t="shared" si="19"/>
        <v>150.643</v>
      </c>
      <c r="R450" s="17">
        <f t="shared" si="19"/>
        <v>30.581</v>
      </c>
      <c r="S450" s="17">
        <f t="shared" si="19"/>
        <v>240.656</v>
      </c>
      <c r="T450" s="17">
        <f t="shared" si="19"/>
        <v>6.316</v>
      </c>
      <c r="U450" s="17">
        <f t="shared" si="19"/>
        <v>14.353</v>
      </c>
      <c r="V450" s="17">
        <f t="shared" si="19"/>
        <v>17.853</v>
      </c>
      <c r="W450" s="17">
        <f t="shared" si="19"/>
        <v>2.222</v>
      </c>
      <c r="X450" s="17">
        <f t="shared" si="21"/>
        <v>266.763</v>
      </c>
      <c r="Y450" s="17">
        <f t="shared" si="21"/>
        <v>6.786</v>
      </c>
      <c r="Z450" s="17">
        <f t="shared" si="21"/>
        <v>3.056</v>
      </c>
      <c r="AA450" s="17">
        <f t="shared" si="21"/>
        <v>4.586</v>
      </c>
      <c r="AB450" s="17">
        <f t="shared" si="21"/>
        <v>1.739</v>
      </c>
      <c r="AC450" s="17">
        <f t="shared" si="21"/>
        <v>54.298</v>
      </c>
      <c r="AD450" s="17">
        <f t="shared" si="21"/>
        <v>26.521</v>
      </c>
      <c r="AE450" s="17">
        <f t="shared" si="21"/>
        <v>61.193</v>
      </c>
      <c r="AF450" s="17">
        <f t="shared" si="21"/>
        <v>30.256</v>
      </c>
      <c r="AG450" s="17">
        <f t="shared" si="21"/>
        <v>33.025</v>
      </c>
      <c r="AH450" s="17">
        <f t="shared" si="21"/>
        <v>65.34</v>
      </c>
      <c r="AI450" s="17">
        <f t="shared" si="21"/>
        <v>8.802</v>
      </c>
      <c r="AJ450" s="17">
        <f t="shared" si="21"/>
        <v>10.239</v>
      </c>
      <c r="AK450" s="17">
        <f t="shared" si="21"/>
        <v>219.543</v>
      </c>
      <c r="AL450" s="198"/>
      <c r="AM450" s="198"/>
      <c r="AN450" s="198"/>
      <c r="AO450" s="17">
        <f t="shared" si="18"/>
        <v>2.027</v>
      </c>
      <c r="AP450" s="17">
        <f t="shared" si="18"/>
        <v>1.371</v>
      </c>
      <c r="AQ450" s="17">
        <f t="shared" si="18"/>
        <v>11.495</v>
      </c>
    </row>
    <row r="451" ht="40.5" spans="1:43">
      <c r="A451" s="877" t="s">
        <v>308</v>
      </c>
      <c r="B451" s="28" t="s">
        <v>309</v>
      </c>
      <c r="C451" t="s">
        <v>293</v>
      </c>
      <c r="D451" t="s">
        <v>55</v>
      </c>
      <c r="E451" t="s">
        <v>248</v>
      </c>
      <c r="F451" t="s">
        <v>268</v>
      </c>
      <c r="G451" s="17">
        <f t="shared" si="19"/>
        <v>5.121</v>
      </c>
      <c r="H451" s="17">
        <f t="shared" si="19"/>
        <v>10.017</v>
      </c>
      <c r="I451" s="17">
        <f t="shared" si="19"/>
        <v>1.584</v>
      </c>
      <c r="J451" s="198"/>
      <c r="K451" s="17">
        <f t="shared" si="19"/>
        <v>0</v>
      </c>
      <c r="L451" s="17">
        <f t="shared" si="19"/>
        <v>14.217</v>
      </c>
      <c r="M451" s="17">
        <f t="shared" si="19"/>
        <v>52.934</v>
      </c>
      <c r="N451" s="17">
        <f t="shared" si="19"/>
        <v>4.303</v>
      </c>
      <c r="O451" s="17">
        <f t="shared" si="19"/>
        <v>1.525</v>
      </c>
      <c r="P451" s="17">
        <f t="shared" si="19"/>
        <v>0</v>
      </c>
      <c r="Q451" s="17">
        <f t="shared" si="19"/>
        <v>0</v>
      </c>
      <c r="R451" s="17">
        <f t="shared" si="19"/>
        <v>69.748</v>
      </c>
      <c r="S451" s="17">
        <f t="shared" si="19"/>
        <v>0</v>
      </c>
      <c r="T451" s="17">
        <f t="shared" si="19"/>
        <v>1.046</v>
      </c>
      <c r="U451" s="17">
        <f t="shared" si="19"/>
        <v>2.286</v>
      </c>
      <c r="V451" s="17">
        <f t="shared" si="19"/>
        <v>0</v>
      </c>
      <c r="W451" s="17">
        <f t="shared" si="19"/>
        <v>0</v>
      </c>
      <c r="X451" s="17">
        <f t="shared" si="21"/>
        <v>36.782</v>
      </c>
      <c r="Y451" s="17">
        <f t="shared" si="21"/>
        <v>1.502</v>
      </c>
      <c r="Z451" s="17">
        <f t="shared" si="21"/>
        <v>0.284</v>
      </c>
      <c r="AA451" s="17">
        <f t="shared" si="21"/>
        <v>0.604</v>
      </c>
      <c r="AB451" s="17">
        <f t="shared" si="21"/>
        <v>0</v>
      </c>
      <c r="AC451" s="17">
        <f t="shared" si="21"/>
        <v>16.774</v>
      </c>
      <c r="AD451" s="17">
        <f t="shared" si="21"/>
        <v>0.653</v>
      </c>
      <c r="AE451" s="17">
        <f t="shared" si="21"/>
        <v>18.793</v>
      </c>
      <c r="AF451" s="17">
        <f t="shared" si="21"/>
        <v>4.909</v>
      </c>
      <c r="AG451" s="17">
        <f t="shared" si="21"/>
        <v>6.954</v>
      </c>
      <c r="AH451" s="17">
        <f t="shared" si="21"/>
        <v>15.894</v>
      </c>
      <c r="AI451" s="17">
        <f t="shared" si="21"/>
        <v>1.574</v>
      </c>
      <c r="AJ451" s="17">
        <f t="shared" si="21"/>
        <v>0.568</v>
      </c>
      <c r="AK451" s="17">
        <f t="shared" si="21"/>
        <v>17.088</v>
      </c>
      <c r="AL451" s="198"/>
      <c r="AM451" s="198"/>
      <c r="AN451" s="198"/>
      <c r="AO451" s="17">
        <f t="shared" si="18"/>
        <v>0</v>
      </c>
      <c r="AP451" s="17">
        <f t="shared" si="18"/>
        <v>1.706</v>
      </c>
      <c r="AQ451" s="17">
        <f t="shared" si="18"/>
        <v>9.117</v>
      </c>
    </row>
    <row r="452" spans="1:43">
      <c r="A452" s="877"/>
      <c r="F452" s="241" t="s">
        <v>192</v>
      </c>
      <c r="G452" s="795">
        <f>SUM(G432:G451)</f>
        <v>111.201</v>
      </c>
      <c r="H452" s="795">
        <f t="shared" ref="H452:AK452" si="22">SUM(H432:H451)</f>
        <v>119.293</v>
      </c>
      <c r="I452" s="795">
        <f t="shared" si="22"/>
        <v>36.098</v>
      </c>
      <c r="J452" s="875"/>
      <c r="K452" s="795">
        <f t="shared" si="22"/>
        <v>4.281</v>
      </c>
      <c r="L452" s="795">
        <f t="shared" si="22"/>
        <v>122.409</v>
      </c>
      <c r="M452" s="795">
        <f t="shared" si="22"/>
        <v>768.444</v>
      </c>
      <c r="N452" s="795">
        <f t="shared" si="22"/>
        <v>71.182</v>
      </c>
      <c r="O452" s="795">
        <f t="shared" si="22"/>
        <v>18.504</v>
      </c>
      <c r="P452" s="795">
        <f t="shared" si="22"/>
        <v>63.095</v>
      </c>
      <c r="Q452" s="795">
        <f t="shared" si="22"/>
        <v>438.712</v>
      </c>
      <c r="R452" s="795">
        <f t="shared" si="22"/>
        <v>136.782</v>
      </c>
      <c r="S452" s="795">
        <f t="shared" si="22"/>
        <v>571.212</v>
      </c>
      <c r="T452" s="795">
        <f t="shared" si="22"/>
        <v>27.595</v>
      </c>
      <c r="U452" s="795">
        <f t="shared" si="22"/>
        <v>45.812</v>
      </c>
      <c r="V452" s="795">
        <f t="shared" si="22"/>
        <v>52.737</v>
      </c>
      <c r="W452" s="795">
        <f t="shared" si="22"/>
        <v>8.554</v>
      </c>
      <c r="X452" s="795">
        <f t="shared" si="22"/>
        <v>600.175</v>
      </c>
      <c r="Y452" s="795">
        <f t="shared" si="22"/>
        <v>22.922</v>
      </c>
      <c r="Z452" s="795">
        <f t="shared" si="22"/>
        <v>6.523</v>
      </c>
      <c r="AA452" s="795">
        <f t="shared" si="22"/>
        <v>17.409</v>
      </c>
      <c r="AB452" s="795">
        <f t="shared" si="22"/>
        <v>1.739</v>
      </c>
      <c r="AC452" s="795">
        <f t="shared" si="22"/>
        <v>178.36</v>
      </c>
      <c r="AD452" s="795">
        <f t="shared" si="22"/>
        <v>45.074</v>
      </c>
      <c r="AE452" s="795">
        <f t="shared" si="22"/>
        <v>215.098</v>
      </c>
      <c r="AF452" s="795">
        <f t="shared" si="22"/>
        <v>77.568</v>
      </c>
      <c r="AG452" s="795">
        <f t="shared" si="22"/>
        <v>116.374</v>
      </c>
      <c r="AH452" s="795">
        <f t="shared" si="22"/>
        <v>132.118</v>
      </c>
      <c r="AI452" s="795">
        <f t="shared" si="22"/>
        <v>25.567</v>
      </c>
      <c r="AJ452" s="795">
        <f t="shared" si="22"/>
        <v>34.458</v>
      </c>
      <c r="AK452" s="795">
        <f t="shared" si="22"/>
        <v>707.505</v>
      </c>
      <c r="AL452" s="875"/>
      <c r="AM452" s="875"/>
      <c r="AN452" s="875"/>
      <c r="AO452" s="795">
        <f>SUM(AO432:AO451)</f>
        <v>3.055</v>
      </c>
      <c r="AP452" s="795">
        <f>SUM(AP432:AP451)</f>
        <v>3.795</v>
      </c>
      <c r="AQ452" s="795">
        <f>SUM(AQ432:AQ451)</f>
        <v>82.28</v>
      </c>
    </row>
    <row r="453" ht="40.5" spans="1:43">
      <c r="A453" s="877" t="s">
        <v>308</v>
      </c>
      <c r="B453" s="28" t="s">
        <v>309</v>
      </c>
      <c r="C453" t="s">
        <v>293</v>
      </c>
      <c r="D453" t="s">
        <v>55</v>
      </c>
      <c r="F453" s="241" t="s">
        <v>294</v>
      </c>
      <c r="G453" s="4">
        <f>(SUMIFS(G$3:G$428,$D$3:$D$428,$D453,$A$3:$A$428,"B_101825",$E$3:$E$428,"IND*"))+(SUMIFS(G$3:G$428,$D$3:$D$428,$D453,$A$3:$A$428,"B_101830",$E$3:$E$428,"IND*"))+(SUMIFS(G$3:G$428,$D$3:$D$428,$D453,$A$3:$A$428,"B_101835",$E$3:$E$428,"IND*"))+(SUMIFS(G$3:G$428,$D$3:$D$428,$D453,$A$3:$A$428,"B_101846",$E$3:$E$428,"IND*"))+(SUMIFS(G$3:G$428,$D$3:$D$428,$D453,$A$3:$A$428,"B_101847",$E$3:$E$428,"IND*"))+(SUMIFS(G$3:G$428,$D$3:$D$428,$D453,$A$3:$A$428,"B_101851",$E$3:$E$428,"IND*"))+(SUMIFS(G$3:G$428,$D$3:$D$428,$D453,$A$3:$A$428,"B_101852",$E$3:$E$428,"IND*"))+(SUMIFS(G$3:G$428,$D$3:$D$428,$D453,$A$3:$A$428,"B_101853",$E$3:$E$428,"IND*"))</f>
        <v>111.201</v>
      </c>
      <c r="H453" s="4">
        <f t="shared" ref="H453:AK453" si="23">(SUMIFS(H$3:H$428,$D$3:$D$428,$D453,$A$3:$A$428,"B_101825",$E$3:$E$428,"IND*"))+(SUMIFS(H$3:H$428,$D$3:$D$428,$D453,$A$3:$A$428,"B_101830",$E$3:$E$428,"IND*"))+(SUMIFS(H$3:H$428,$D$3:$D$428,$D453,$A$3:$A$428,"B_101835",$E$3:$E$428,"IND*"))+(SUMIFS(H$3:H$428,$D$3:$D$428,$D453,$A$3:$A$428,"B_101846",$E$3:$E$428,"IND*"))+(SUMIFS(H$3:H$428,$D$3:$D$428,$D453,$A$3:$A$428,"B_101847",$E$3:$E$428,"IND*"))+(SUMIFS(H$3:H$428,$D$3:$D$428,$D453,$A$3:$A$428,"B_101851",$E$3:$E$428,"IND*"))+(SUMIFS(H$3:H$428,$D$3:$D$428,$D453,$A$3:$A$428,"B_101852",$E$3:$E$428,"IND*"))+(SUMIFS(H$3:H$428,$D$3:$D$428,$D453,$A$3:$A$428,"B_101853",$E$3:$E$428,"IND*"))</f>
        <v>119.293</v>
      </c>
      <c r="I453" s="4">
        <f t="shared" si="23"/>
        <v>36.098</v>
      </c>
      <c r="J453" s="4"/>
      <c r="K453" s="4">
        <f t="shared" si="23"/>
        <v>4.281</v>
      </c>
      <c r="L453" s="4">
        <f t="shared" si="23"/>
        <v>122.409</v>
      </c>
      <c r="M453" s="4">
        <f t="shared" si="23"/>
        <v>768.444</v>
      </c>
      <c r="N453" s="4">
        <f t="shared" si="23"/>
        <v>71.182</v>
      </c>
      <c r="O453" s="4">
        <f t="shared" si="23"/>
        <v>18.504</v>
      </c>
      <c r="P453" s="4">
        <f t="shared" si="23"/>
        <v>63.095</v>
      </c>
      <c r="Q453" s="4">
        <f t="shared" si="23"/>
        <v>438.712</v>
      </c>
      <c r="R453" s="4">
        <f t="shared" si="23"/>
        <v>136.782</v>
      </c>
      <c r="S453" s="4">
        <f t="shared" si="23"/>
        <v>571.212</v>
      </c>
      <c r="T453" s="4">
        <f t="shared" si="23"/>
        <v>27.595</v>
      </c>
      <c r="U453" s="4">
        <f t="shared" si="23"/>
        <v>45.812</v>
      </c>
      <c r="V453" s="4">
        <f t="shared" si="23"/>
        <v>52.737</v>
      </c>
      <c r="W453" s="4">
        <f t="shared" si="23"/>
        <v>8.554</v>
      </c>
      <c r="X453" s="4">
        <f t="shared" si="23"/>
        <v>600.175</v>
      </c>
      <c r="Y453" s="4">
        <f t="shared" si="23"/>
        <v>22.922</v>
      </c>
      <c r="Z453" s="4">
        <f t="shared" si="23"/>
        <v>6.523</v>
      </c>
      <c r="AA453" s="4">
        <f t="shared" si="23"/>
        <v>17.409</v>
      </c>
      <c r="AB453" s="4">
        <f t="shared" si="23"/>
        <v>1.739</v>
      </c>
      <c r="AC453" s="4">
        <f t="shared" si="23"/>
        <v>178.36</v>
      </c>
      <c r="AD453" s="4">
        <f t="shared" si="23"/>
        <v>45.074</v>
      </c>
      <c r="AE453" s="4">
        <f t="shared" si="23"/>
        <v>215.098</v>
      </c>
      <c r="AF453" s="4">
        <f t="shared" si="23"/>
        <v>77.568</v>
      </c>
      <c r="AG453" s="4">
        <f t="shared" si="23"/>
        <v>116.374</v>
      </c>
      <c r="AH453" s="4">
        <f t="shared" si="23"/>
        <v>132.118</v>
      </c>
      <c r="AI453" s="4">
        <f t="shared" si="23"/>
        <v>25.567</v>
      </c>
      <c r="AJ453" s="4">
        <f t="shared" si="23"/>
        <v>34.458</v>
      </c>
      <c r="AK453" s="4">
        <f t="shared" si="23"/>
        <v>707.505</v>
      </c>
      <c r="AL453" s="4"/>
      <c r="AM453" s="4"/>
      <c r="AN453" s="4"/>
      <c r="AO453" s="4">
        <f>(SUMIFS(AO$3:AO$428,$D$3:$D$428,$D453,$A$3:$A$428,"B_101825",$E$3:$E$428,"IND*"))+(SUMIFS(AO$3:AO$428,$D$3:$D$428,$D453,$A$3:$A$428,"B_101830",$E$3:$E$428,"IND*"))+(SUMIFS(AO$3:AO$428,$D$3:$D$428,$D453,$A$3:$A$428,"B_101835",$E$3:$E$428,"IND*"))+(SUMIFS(AO$3:AO$428,$D$3:$D$428,$D453,$A$3:$A$428,"B_101846",$E$3:$E$428,"IND*"))+(SUMIFS(AO$3:AO$428,$D$3:$D$428,$D453,$A$3:$A$428,"B_101847",$E$3:$E$428,"IND*"))+(SUMIFS(AO$3:AO$428,$D$3:$D$428,$D453,$A$3:$A$428,"B_101851",$E$3:$E$428,"IND*"))+(SUMIFS(AO$3:AO$428,$D$3:$D$428,$D453,$A$3:$A$428,"B_101852",$E$3:$E$428,"IND*"))+(SUMIFS(AO$3:AO$428,$D$3:$D$428,$D453,$A$3:$A$428,"B_101853",$E$3:$E$428,"IND*"))</f>
        <v>3.055</v>
      </c>
      <c r="AP453" s="4">
        <f>(SUMIFS(AP$3:AP$428,$D$3:$D$428,$D453,$A$3:$A$428,"B_101825",$E$3:$E$428,"IND*"))+(SUMIFS(AP$3:AP$428,$D$3:$D$428,$D453,$A$3:$A$428,"B_101830",$E$3:$E$428,"IND*"))+(SUMIFS(AP$3:AP$428,$D$3:$D$428,$D453,$A$3:$A$428,"B_101835",$E$3:$E$428,"IND*"))+(SUMIFS(AP$3:AP$428,$D$3:$D$428,$D453,$A$3:$A$428,"B_101846",$E$3:$E$428,"IND*"))+(SUMIFS(AP$3:AP$428,$D$3:$D$428,$D453,$A$3:$A$428,"B_101847",$E$3:$E$428,"IND*"))+(SUMIFS(AP$3:AP$428,$D$3:$D$428,$D453,$A$3:$A$428,"B_101851",$E$3:$E$428,"IND*"))+(SUMIFS(AP$3:AP$428,$D$3:$D$428,$D453,$A$3:$A$428,"B_101852",$E$3:$E$428,"IND*"))+(SUMIFS(AP$3:AP$428,$D$3:$D$428,$D453,$A$3:$A$428,"B_101853",$E$3:$E$428,"IND*"))</f>
        <v>3.795</v>
      </c>
      <c r="AQ453" s="4">
        <f>(SUMIFS(AQ$3:AQ$428,$D$3:$D$428,$D453,$A$3:$A$428,"B_101825",$E$3:$E$428,"IND*"))+(SUMIFS(AQ$3:AQ$428,$D$3:$D$428,$D453,$A$3:$A$428,"B_101830",$E$3:$E$428,"IND*"))+(SUMIFS(AQ$3:AQ$428,$D$3:$D$428,$D453,$A$3:$A$428,"B_101835",$E$3:$E$428,"IND*"))+(SUMIFS(AQ$3:AQ$428,$D$3:$D$428,$D453,$A$3:$A$428,"B_101846",$E$3:$E$428,"IND*"))+(SUMIFS(AQ$3:AQ$428,$D$3:$D$428,$D453,$A$3:$A$428,"B_101847",$E$3:$E$428,"IND*"))+(SUMIFS(AQ$3:AQ$428,$D$3:$D$428,$D453,$A$3:$A$428,"B_101851",$E$3:$E$428,"IND*"))+(SUMIFS(AQ$3:AQ$428,$D$3:$D$428,$D453,$A$3:$A$428,"B_101852",$E$3:$E$428,"IND*"))+(SUMIFS(AQ$3:AQ$428,$D$3:$D$428,$D453,$A$3:$A$428,"B_101853",$E$3:$E$428,"IND*"))</f>
        <v>82.28</v>
      </c>
    </row>
  </sheetData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9" tint="-0.249977111117893"/>
  </sheetPr>
  <dimension ref="A2:DZ453"/>
  <sheetViews>
    <sheetView zoomScale="70" zoomScaleNormal="70" topLeftCell="A37" workbookViewId="0">
      <selection activeCell="E62" sqref="E62"/>
    </sheetView>
  </sheetViews>
  <sheetFormatPr defaultColWidth="9" defaultRowHeight="13.5"/>
  <cols>
    <col min="1" max="1" width="38.141592920354" customWidth="1"/>
    <col min="2" max="2" width="39.7079646017699" customWidth="1"/>
    <col min="3" max="3" width="5.28318584070797" customWidth="1"/>
    <col min="4" max="4" width="8.85840707964602" customWidth="1"/>
    <col min="5" max="5" width="9.42477876106195" customWidth="1"/>
    <col min="6" max="6" width="32.141592920354" customWidth="1"/>
    <col min="7" max="7" width="9.56637168141593" customWidth="1"/>
    <col min="8" max="8" width="8.42477876106195" customWidth="1"/>
    <col min="9" max="9" width="7.14159292035398" customWidth="1"/>
    <col min="10" max="10" width="9.56637168141593" customWidth="1"/>
    <col min="11" max="11" width="7.14159292035398" customWidth="1"/>
    <col min="12" max="12" width="7.70796460176991" customWidth="1"/>
    <col min="13" max="13" width="9.28318584070797" customWidth="1"/>
    <col min="14" max="14" width="6.85840707964602" customWidth="1"/>
    <col min="15" max="15" width="7.14159292035398" customWidth="1"/>
    <col min="16" max="16" width="8" customWidth="1"/>
    <col min="17" max="17" width="8.14159292035398" customWidth="1"/>
    <col min="18" max="18" width="7.70796460176991" customWidth="1"/>
    <col min="19" max="19" width="8.85840707964602" customWidth="1"/>
    <col min="20" max="20" width="7.42477876106195" customWidth="1"/>
    <col min="21" max="21" width="8.14159292035398" customWidth="1"/>
    <col min="22" max="22" width="7.14159292035398" customWidth="1"/>
    <col min="23" max="23" width="8" customWidth="1"/>
    <col min="24" max="24" width="8.85840707964602" customWidth="1"/>
    <col min="25" max="25" width="8.14159292035398" customWidth="1"/>
    <col min="26" max="28" width="7.14159292035398" customWidth="1"/>
    <col min="29" max="29" width="8.85840707964602" customWidth="1"/>
    <col min="30" max="31" width="8.14159292035398" customWidth="1"/>
    <col min="32" max="33" width="7.70796460176991" customWidth="1"/>
    <col min="34" max="34" width="8.14159292035398" customWidth="1"/>
    <col min="35" max="35" width="7.14159292035398" customWidth="1"/>
    <col min="36" max="36" width="7.70796460176991" customWidth="1"/>
    <col min="37" max="37" width="8.14159292035398" customWidth="1"/>
    <col min="38" max="40" width="9.56637168141593" customWidth="1"/>
    <col min="41" max="42" width="7.14159292035398" customWidth="1"/>
    <col min="43" max="43" width="7.42477876106195" customWidth="1"/>
  </cols>
  <sheetData>
    <row r="2" spans="2:2">
      <c r="B2" s="393">
        <v>2010</v>
      </c>
    </row>
    <row r="3" spans="1:43">
      <c r="A3" s="19" t="s">
        <v>284</v>
      </c>
      <c r="B3" s="19" t="s">
        <v>285</v>
      </c>
      <c r="C3" t="s">
        <v>131</v>
      </c>
      <c r="D3" t="s">
        <v>286</v>
      </c>
      <c r="E3" t="s">
        <v>287</v>
      </c>
      <c r="F3" t="s">
        <v>288</v>
      </c>
      <c r="G3" t="str">
        <f>EUROSTAT_VBE_IND_2010!E$6</f>
        <v>AT</v>
      </c>
      <c r="H3" t="str">
        <f>EUROSTAT_VBE_IND_2010!F$6</f>
        <v>BE</v>
      </c>
      <c r="I3" t="str">
        <f>EUROSTAT_VBE_IND_2010!G$6</f>
        <v>BG</v>
      </c>
      <c r="J3" t="s">
        <v>289</v>
      </c>
      <c r="K3" t="str">
        <f>EUROSTAT_VBE_IND_2010!H$6</f>
        <v>CY</v>
      </c>
      <c r="L3" t="str">
        <f>EUROSTAT_VBE_IND_2010!I$6</f>
        <v>CZ</v>
      </c>
      <c r="M3" t="str">
        <f>EUROSTAT_VBE_IND_2010!J$6</f>
        <v>DE</v>
      </c>
      <c r="N3" t="str">
        <f>EUROSTAT_VBE_IND_2010!K$6</f>
        <v>DK</v>
      </c>
      <c r="O3" t="str">
        <f>EUROSTAT_VBE_IND_2010!L$6</f>
        <v>EE</v>
      </c>
      <c r="P3" t="str">
        <f>EUROSTAT_VBE_IND_2010!M$6</f>
        <v>EL</v>
      </c>
      <c r="Q3" t="str">
        <f>EUROSTAT_VBE_IND_2010!N$6</f>
        <v>ES</v>
      </c>
      <c r="R3" t="str">
        <f>EUROSTAT_VBE_IND_2010!O$6</f>
        <v>FI</v>
      </c>
      <c r="S3" t="str">
        <f>EUROSTAT_VBE_IND_2010!P$6</f>
        <v>FR</v>
      </c>
      <c r="T3" t="str">
        <f>EUROSTAT_VBE_IND_2010!Q$6</f>
        <v>HR</v>
      </c>
      <c r="U3" t="str">
        <f>EUROSTAT_VBE_IND_2010!R$6</f>
        <v>HU</v>
      </c>
      <c r="V3" t="str">
        <f>EUROSTAT_VBE_IND_2010!S$6</f>
        <v>IE</v>
      </c>
      <c r="W3" t="str">
        <f>EUROSTAT_VBE_IND_2010!T$6</f>
        <v>IS</v>
      </c>
      <c r="X3" t="str">
        <f>EUROSTAT_VBE_IND_2010!U$6</f>
        <v>IT</v>
      </c>
      <c r="Y3" t="str">
        <f>EUROSTAT_VBE_IND_2010!V$6</f>
        <v>LT</v>
      </c>
      <c r="Z3" t="str">
        <f>EUROSTAT_VBE_IND_2010!W$6</f>
        <v>LU</v>
      </c>
      <c r="AA3" t="str">
        <f>EUROSTAT_VBE_IND_2010!X$6</f>
        <v>LV</v>
      </c>
      <c r="AB3" t="str">
        <f>EUROSTAT_VBE_IND_2010!AA$6</f>
        <v>MT</v>
      </c>
      <c r="AC3" t="str">
        <f>EUROSTAT_VBE_IND_2010!AB$6</f>
        <v>NL</v>
      </c>
      <c r="AD3" t="str">
        <f>EUROSTAT_VBE_IND_2010!AC$6</f>
        <v>NO</v>
      </c>
      <c r="AE3" t="str">
        <f>EUROSTAT_VBE_IND_2010!AD$6</f>
        <v>PL</v>
      </c>
      <c r="AF3" t="str">
        <f>EUROSTAT_VBE_IND_2010!AE$6</f>
        <v>PT</v>
      </c>
      <c r="AG3" t="str">
        <f>EUROSTAT_VBE_IND_2010!AF$6</f>
        <v>RO</v>
      </c>
      <c r="AH3" t="str">
        <f>EUROSTAT_VBE_IND_2010!AH$6</f>
        <v>SE</v>
      </c>
      <c r="AI3" t="str">
        <f>EUROSTAT_VBE_IND_2010!AI$6</f>
        <v>SI</v>
      </c>
      <c r="AJ3" t="str">
        <f>EUROSTAT_VBE_IND_2010!AJ$6</f>
        <v>SK</v>
      </c>
      <c r="AK3" t="str">
        <f>EUROSTAT_VBE_IND_2010!AK$6</f>
        <v>UK</v>
      </c>
      <c r="AL3" t="s">
        <v>290</v>
      </c>
      <c r="AM3" t="s">
        <v>291</v>
      </c>
      <c r="AN3" t="s">
        <v>292</v>
      </c>
      <c r="AO3" t="str">
        <f>EUROSTAT_VBE_IND_2010!Y$6</f>
        <v>ME</v>
      </c>
      <c r="AP3" t="str">
        <f>EUROSTAT_VBE_IND_2010!Z$6</f>
        <v>MK</v>
      </c>
      <c r="AQ3" t="str">
        <f>EUROSTAT_VBE_IND_2010!AG$6</f>
        <v>RS</v>
      </c>
    </row>
    <row r="4" spans="1:43">
      <c r="A4" t="str">
        <f>LEFT(EUROSTAT_VBE_IND_2010!C8,8)</f>
        <v>B_101106</v>
      </c>
      <c r="B4" s="28" t="s">
        <v>271</v>
      </c>
      <c r="C4" t="s">
        <v>293</v>
      </c>
      <c r="D4" t="s">
        <v>126</v>
      </c>
      <c r="E4" t="s">
        <v>272</v>
      </c>
      <c r="F4" t="s">
        <v>273</v>
      </c>
      <c r="G4" s="17">
        <f>(SUMIFS(EUROSTAT_VBE_IND_2010!E$7:E$732,EUROSTAT_VBE_IND_2010!$B$7:$B$732,$D4,EUROSTAT_VBE_IND_2010!$C$7:$C$732,"*"&amp;RIGHT($A4,3)&amp;"*",EUROSTAT_VBE_IND_2010!$D$7:$D$732,"4220*"))/1000</f>
        <v>32.977</v>
      </c>
      <c r="H4" s="17">
        <f>(SUMIFS(EUROSTAT_VBE_IND_2010!F$7:F$732,EUROSTAT_VBE_IND_2010!$B$7:$B$732,$D4,EUROSTAT_VBE_IND_2010!$C$7:$C$732,"*"&amp;RIGHT($A4,3)&amp;"*",EUROSTAT_VBE_IND_2010!$D$7:$D$732,"4220*"))/1000</f>
        <v>24.106</v>
      </c>
      <c r="I4" s="17">
        <f>(SUMIFS(EUROSTAT_VBE_IND_2010!G$7:G$732,EUROSTAT_VBE_IND_2010!$B$7:$B$732,$D4,EUROSTAT_VBE_IND_2010!$C$7:$C$732,"*"&amp;RIGHT($A4,3)&amp;"*",EUROSTAT_VBE_IND_2010!$D$7:$D$732,"4220*"))/1000</f>
        <v>0</v>
      </c>
      <c r="J4" s="198">
        <f>'IEA Bal_CH-IND'!$D$363</f>
        <v>0</v>
      </c>
      <c r="K4" s="17">
        <f>(SUMIFS(EUROSTAT_VBE_IND_2010!H$7:H$732,EUROSTAT_VBE_IND_2010!$B$7:$B$732,$D4,EUROSTAT_VBE_IND_2010!$C$7:$C$732,"*"&amp;RIGHT($A4,3)&amp;"*",EUROSTAT_VBE_IND_2010!$D$7:$D$732,"4220*"))/1000</f>
        <v>0</v>
      </c>
      <c r="L4" s="17">
        <f>(SUMIFS(EUROSTAT_VBE_IND_2010!I$7:I$732,EUROSTAT_VBE_IND_2010!$B$7:$B$732,$D4,EUROSTAT_VBE_IND_2010!$C$7:$C$732,"*"&amp;RIGHT($A4,3)&amp;"*",EUROSTAT_VBE_IND_2010!$D$7:$D$732,"4220*"))/1000</f>
        <v>21.795</v>
      </c>
      <c r="M4" s="17">
        <f>(SUMIFS(EUROSTAT_VBE_IND_2010!J$7:J$732,EUROSTAT_VBE_IND_2010!$B$7:$B$732,$D4,EUROSTAT_VBE_IND_2010!$C$7:$C$732,"*"&amp;RIGHT($A4,3)&amp;"*",EUROSTAT_VBE_IND_2010!$D$7:$D$732,"4220*"))/1000</f>
        <v>169.314</v>
      </c>
      <c r="N4" s="17">
        <f>(SUMIFS(EUROSTAT_VBE_IND_2010!K$7:K$732,EUROSTAT_VBE_IND_2010!$B$7:$B$732,$D4,EUROSTAT_VBE_IND_2010!$C$7:$C$732,"*"&amp;RIGHT($A4,3)&amp;"*",EUROSTAT_VBE_IND_2010!$D$7:$D$732,"4220*"))/1000</f>
        <v>0</v>
      </c>
      <c r="O4" s="17">
        <f>(SUMIFS(EUROSTAT_VBE_IND_2010!L$7:L$732,EUROSTAT_VBE_IND_2010!$B$7:$B$732,$D4,EUROSTAT_VBE_IND_2010!$C$7:$C$732,"*"&amp;RIGHT($A4,3)&amp;"*",EUROSTAT_VBE_IND_2010!$D$7:$D$732,"4220*"))/1000</f>
        <v>0</v>
      </c>
      <c r="P4" s="17">
        <f>(SUMIFS(EUROSTAT_VBE_IND_2010!M$7:M$732,EUROSTAT_VBE_IND_2010!$B$7:$B$732,$D4,EUROSTAT_VBE_IND_2010!$C$7:$C$732,"*"&amp;RIGHT($A4,3)&amp;"*",EUROSTAT_VBE_IND_2010!$D$7:$D$732,"4220*"))/1000</f>
        <v>0</v>
      </c>
      <c r="Q4" s="17">
        <f>(SUMIFS(EUROSTAT_VBE_IND_2010!N$7:N$732,EUROSTAT_VBE_IND_2010!$B$7:$B$732,$D4,EUROSTAT_VBE_IND_2010!$C$7:$C$732,"*"&amp;RIGHT($A4,3)&amp;"*",EUROSTAT_VBE_IND_2010!$D$7:$D$732,"4220*"))/1000</f>
        <v>16.755</v>
      </c>
      <c r="R4" s="17">
        <f>(SUMIFS(EUROSTAT_VBE_IND_2010!O$7:O$732,EUROSTAT_VBE_IND_2010!$B$7:$B$732,$D4,EUROSTAT_VBE_IND_2010!$C$7:$C$732,"*"&amp;RIGHT($A4,3)&amp;"*",EUROSTAT_VBE_IND_2010!$D$7:$D$732,"4220*"))/1000</f>
        <v>14.713</v>
      </c>
      <c r="S4" s="17">
        <f>(SUMIFS(EUROSTAT_VBE_IND_2010!P$7:P$732,EUROSTAT_VBE_IND_2010!$B$7:$B$732,$D4,EUROSTAT_VBE_IND_2010!$C$7:$C$732,"*"&amp;RIGHT($A4,3)&amp;"*",EUROSTAT_VBE_IND_2010!$D$7:$D$732,"4220*"))/1000</f>
        <v>52.187</v>
      </c>
      <c r="T4" s="17">
        <f>(SUMIFS(EUROSTAT_VBE_IND_2010!Q$7:Q$732,EUROSTAT_VBE_IND_2010!$B$7:$B$732,$D4,EUROSTAT_VBE_IND_2010!$C$7:$C$732,"*"&amp;RIGHT($A4,3)&amp;"*",EUROSTAT_VBE_IND_2010!$D$7:$D$732,"4220*"))/1000</f>
        <v>0</v>
      </c>
      <c r="U4" s="17">
        <f>(SUMIFS(EUROSTAT_VBE_IND_2010!R$7:R$732,EUROSTAT_VBE_IND_2010!$B$7:$B$732,$D4,EUROSTAT_VBE_IND_2010!$C$7:$C$732,"*"&amp;RIGHT($A4,3)&amp;"*",EUROSTAT_VBE_IND_2010!$D$7:$D$732,"4220*"))/1000</f>
        <v>9.288</v>
      </c>
      <c r="V4" s="17">
        <f>(SUMIFS(EUROSTAT_VBE_IND_2010!S$7:S$732,EUROSTAT_VBE_IND_2010!$B$7:$B$732,$D4,EUROSTAT_VBE_IND_2010!$C$7:$C$732,"*"&amp;RIGHT($A4,3)&amp;"*",EUROSTAT_VBE_IND_2010!$D$7:$D$732,"4220*"))/1000</f>
        <v>0</v>
      </c>
      <c r="W4" s="17">
        <f>(SUMIFS(EUROSTAT_VBE_IND_2010!T$7:T$732,EUROSTAT_VBE_IND_2010!$B$7:$B$732,$D4,EUROSTAT_VBE_IND_2010!$C$7:$C$732,"*"&amp;RIGHT($A4,3)&amp;"*",EUROSTAT_VBE_IND_2010!$D$7:$D$732,"4220*"))/1000</f>
        <v>0</v>
      </c>
      <c r="X4" s="17">
        <f>(SUMIFS(EUROSTAT_VBE_IND_2010!U$7:U$732,EUROSTAT_VBE_IND_2010!$B$7:$B$732,$D4,EUROSTAT_VBE_IND_2010!$C$7:$C$732,"*"&amp;RIGHT($A4,3)&amp;"*",EUROSTAT_VBE_IND_2010!$D$7:$D$732,"4220*"))/1000</f>
        <v>29.591</v>
      </c>
      <c r="Y4" s="17">
        <f>(SUMIFS(EUROSTAT_VBE_IND_2010!V$7:V$732,EUROSTAT_VBE_IND_2010!$B$7:$B$732,$D4,EUROSTAT_VBE_IND_2010!$C$7:$C$732,"*"&amp;RIGHT($A4,3)&amp;"*",EUROSTAT_VBE_IND_2010!$D$7:$D$732,"4220*"))/1000</f>
        <v>0</v>
      </c>
      <c r="Z4" s="17">
        <f>(SUMIFS(EUROSTAT_VBE_IND_2010!W$7:W$732,EUROSTAT_VBE_IND_2010!$B$7:$B$732,$D4,EUROSTAT_VBE_IND_2010!$C$7:$C$732,"*"&amp;RIGHT($A4,3)&amp;"*",EUROSTAT_VBE_IND_2010!$D$7:$D$732,"4220*"))/1000</f>
        <v>0</v>
      </c>
      <c r="AA4" s="17">
        <f>(SUMIFS(EUROSTAT_VBE_IND_2010!X$7:X$732,EUROSTAT_VBE_IND_2010!$B$7:$B$732,$D4,EUROSTAT_VBE_IND_2010!$C$7:$C$732,"*"&amp;RIGHT($A4,3)&amp;"*",EUROSTAT_VBE_IND_2010!$D$7:$D$732,"4220*"))/1000</f>
        <v>0</v>
      </c>
      <c r="AB4" s="17">
        <f>(SUMIFS(EUROSTAT_VBE_IND_2010!AA$7:AA$732,EUROSTAT_VBE_IND_2010!$B$7:$B$732,$D4,EUROSTAT_VBE_IND_2010!$C$7:$C$732,"*"&amp;RIGHT($A4,3)&amp;"*",EUROSTAT_VBE_IND_2010!$D$7:$D$732,"4220*"))/1000</f>
        <v>0</v>
      </c>
      <c r="AC4" s="17">
        <f>(SUMIFS(EUROSTAT_VBE_IND_2010!AB$7:AB$732,EUROSTAT_VBE_IND_2010!$B$7:$B$732,$D4,EUROSTAT_VBE_IND_2010!$C$7:$C$732,"*"&amp;RIGHT($A4,3)&amp;"*",EUROSTAT_VBE_IND_2010!$D$7:$D$732,"4220*"))/1000</f>
        <v>35.89</v>
      </c>
      <c r="AD4" s="17">
        <f>(SUMIFS(EUROSTAT_VBE_IND_2010!AC$7:AC$732,EUROSTAT_VBE_IND_2010!$B$7:$B$732,$D4,EUROSTAT_VBE_IND_2010!$C$7:$C$732,"*"&amp;RIGHT($A4,3)&amp;"*",EUROSTAT_VBE_IND_2010!$D$7:$D$732,"4220*"))/1000</f>
        <v>2.487</v>
      </c>
      <c r="AE4" s="17">
        <f>(SUMIFS(EUROSTAT_VBE_IND_2010!AD$7:AD$732,EUROSTAT_VBE_IND_2010!$B$7:$B$732,$D4,EUROSTAT_VBE_IND_2010!$C$7:$C$732,"*"&amp;RIGHT($A4,3)&amp;"*",EUROSTAT_VBE_IND_2010!$D$7:$D$732,"4220*"))/1000</f>
        <v>22.022</v>
      </c>
      <c r="AF4" s="17">
        <f>(SUMIFS(EUROSTAT_VBE_IND_2010!AE$7:AE$732,EUROSTAT_VBE_IND_2010!$B$7:$B$732,$D4,EUROSTAT_VBE_IND_2010!$C$7:$C$732,"*"&amp;RIGHT($A4,3)&amp;"*",EUROSTAT_VBE_IND_2010!$D$7:$D$732,"4220*"))/1000</f>
        <v>0</v>
      </c>
      <c r="AG4" s="17">
        <f>(SUMIFS(EUROSTAT_VBE_IND_2010!AF$7:AF$732,EUROSTAT_VBE_IND_2010!$B$7:$B$732,$D4,EUROSTAT_VBE_IND_2010!$C$7:$C$732,"*"&amp;RIGHT($A4,3)&amp;"*",EUROSTAT_VBE_IND_2010!$D$7:$D$732,"4220*"))/1000</f>
        <v>9.346</v>
      </c>
      <c r="AH4" s="17">
        <f>(SUMIFS(EUROSTAT_VBE_IND_2010!AH$7:AH$732,EUROSTAT_VBE_IND_2010!$B$7:$B$732,$D4,EUROSTAT_VBE_IND_2010!$C$7:$C$732,"*"&amp;RIGHT($A4,3)&amp;"*",EUROSTAT_VBE_IND_2010!$D$7:$D$732,"4220*"))/1000</f>
        <v>14.054</v>
      </c>
      <c r="AI4" s="17">
        <f>(SUMIFS(EUROSTAT_VBE_IND_2010!AI$7:AI$732,EUROSTAT_VBE_IND_2010!$B$7:$B$732,$D4,EUROSTAT_VBE_IND_2010!$C$7:$C$732,"*"&amp;RIGHT($A4,3)&amp;"*",EUROSTAT_VBE_IND_2010!$D$7:$D$732,"4220*"))/1000</f>
        <v>0</v>
      </c>
      <c r="AJ4" s="17">
        <f>(SUMIFS(EUROSTAT_VBE_IND_2010!AJ$7:AJ$732,EUROSTAT_VBE_IND_2010!$B$7:$B$732,$D4,EUROSTAT_VBE_IND_2010!$C$7:$C$732,"*"&amp;RIGHT($A4,3)&amp;"*",EUROSTAT_VBE_IND_2010!$D$7:$D$732,"4220*"))/1000</f>
        <v>23.004</v>
      </c>
      <c r="AK4" s="17">
        <f>(SUMIFS(EUROSTAT_VBE_IND_2010!AK$7:AK$732,EUROSTAT_VBE_IND_2010!$B$7:$B$732,$D4,EUROSTAT_VBE_IND_2010!$C$7:$C$732,"*"&amp;RIGHT($A4,3)&amp;"*",EUROSTAT_VBE_IND_2010!$D$7:$D$732,"4220*"))/1000</f>
        <v>41.056</v>
      </c>
      <c r="AL4" s="198">
        <f>'IEA Bal_AL-IND'!$D$363</f>
        <v>2.742714</v>
      </c>
      <c r="AM4" s="198">
        <f>'IEA Bal_BA-IND'!$D$363</f>
        <v>4.18521</v>
      </c>
      <c r="AN4" s="198">
        <f>'IEA Bal_KS-IND'!$D$363</f>
        <v>0.914238</v>
      </c>
      <c r="AO4" s="17">
        <f>(SUMIFS(EUROSTAT_VBE_IND_2010!Y$7:Y$732,EUROSTAT_VBE_IND_2010!$B$7:$B$732,$D4,EUROSTAT_VBE_IND_2010!$C$7:$C$732,"*"&amp;RIGHT($A4,3)&amp;"*",EUROSTAT_VBE_IND_2010!$D$7:$D$732,"4220*"))/1000</f>
        <v>0</v>
      </c>
      <c r="AP4" s="17">
        <f>(SUMIFS(EUROSTAT_VBE_IND_2010!Z$7:Z$732,EUROSTAT_VBE_IND_2010!$B$7:$B$732,$D4,EUROSTAT_VBE_IND_2010!$C$7:$C$732,"*"&amp;RIGHT($A4,3)&amp;"*",EUROSTAT_VBE_IND_2010!$D$7:$D$732,"4220*"))/1000</f>
        <v>0</v>
      </c>
      <c r="AQ4" s="17">
        <f>(SUMIFS(EUROSTAT_VBE_IND_2010!AG$7:AG$732,EUROSTAT_VBE_IND_2010!$B$7:$B$732,$D4,EUROSTAT_VBE_IND_2010!$C$7:$C$732,"*"&amp;RIGHT($A4,3)&amp;"*",EUROSTAT_VBE_IND_2010!$D$7:$D$732,"4220*"))/1000</f>
        <v>9.15</v>
      </c>
    </row>
    <row r="5" spans="2:2">
      <c r="B5" s="327"/>
    </row>
    <row r="6" spans="1:43">
      <c r="A6" t="s">
        <v>284</v>
      </c>
      <c r="B6" t="s">
        <v>285</v>
      </c>
      <c r="C6" t="s">
        <v>131</v>
      </c>
      <c r="D6" t="s">
        <v>286</v>
      </c>
      <c r="E6" t="s">
        <v>287</v>
      </c>
      <c r="F6" t="s">
        <v>288</v>
      </c>
      <c r="G6" t="str">
        <f>EUROSTAT_VBE_IND_2010!E$6</f>
        <v>AT</v>
      </c>
      <c r="H6" t="str">
        <f>EUROSTAT_VBE_IND_2010!F$6</f>
        <v>BE</v>
      </c>
      <c r="I6" t="str">
        <f>EUROSTAT_VBE_IND_2010!G$6</f>
        <v>BG</v>
      </c>
      <c r="J6" t="s">
        <v>289</v>
      </c>
      <c r="K6" t="str">
        <f>EUROSTAT_VBE_IND_2010!H$6</f>
        <v>CY</v>
      </c>
      <c r="L6" t="str">
        <f>EUROSTAT_VBE_IND_2010!I$6</f>
        <v>CZ</v>
      </c>
      <c r="M6" t="str">
        <f>EUROSTAT_VBE_IND_2010!J$6</f>
        <v>DE</v>
      </c>
      <c r="N6" t="str">
        <f>EUROSTAT_VBE_IND_2010!K$6</f>
        <v>DK</v>
      </c>
      <c r="O6" t="str">
        <f>EUROSTAT_VBE_IND_2010!L$6</f>
        <v>EE</v>
      </c>
      <c r="P6" t="str">
        <f>EUROSTAT_VBE_IND_2010!M$6</f>
        <v>EL</v>
      </c>
      <c r="Q6" t="str">
        <f>EUROSTAT_VBE_IND_2010!N$6</f>
        <v>ES</v>
      </c>
      <c r="R6" t="str">
        <f>EUROSTAT_VBE_IND_2010!O$6</f>
        <v>FI</v>
      </c>
      <c r="S6" t="str">
        <f>EUROSTAT_VBE_IND_2010!P$6</f>
        <v>FR</v>
      </c>
      <c r="T6" t="str">
        <f>EUROSTAT_VBE_IND_2010!Q$6</f>
        <v>HR</v>
      </c>
      <c r="U6" t="str">
        <f>EUROSTAT_VBE_IND_2010!R$6</f>
        <v>HU</v>
      </c>
      <c r="V6" t="str">
        <f>EUROSTAT_VBE_IND_2010!S$6</f>
        <v>IE</v>
      </c>
      <c r="W6" t="str">
        <f>EUROSTAT_VBE_IND_2010!T$6</f>
        <v>IS</v>
      </c>
      <c r="X6" t="str">
        <f>EUROSTAT_VBE_IND_2010!U$6</f>
        <v>IT</v>
      </c>
      <c r="Y6" t="str">
        <f>EUROSTAT_VBE_IND_2010!V$6</f>
        <v>LT</v>
      </c>
      <c r="Z6" t="str">
        <f>EUROSTAT_VBE_IND_2010!W$6</f>
        <v>LU</v>
      </c>
      <c r="AA6" t="str">
        <f>EUROSTAT_VBE_IND_2010!X$6</f>
        <v>LV</v>
      </c>
      <c r="AB6" t="str">
        <f>EUROSTAT_VBE_IND_2010!AA$6</f>
        <v>MT</v>
      </c>
      <c r="AC6" t="str">
        <f>EUROSTAT_VBE_IND_2010!AB$6</f>
        <v>NL</v>
      </c>
      <c r="AD6" t="str">
        <f>EUROSTAT_VBE_IND_2010!AC$6</f>
        <v>NO</v>
      </c>
      <c r="AE6" t="str">
        <f>EUROSTAT_VBE_IND_2010!AD$6</f>
        <v>PL</v>
      </c>
      <c r="AF6" t="str">
        <f>EUROSTAT_VBE_IND_2010!AE$6</f>
        <v>PT</v>
      </c>
      <c r="AG6" t="str">
        <f>EUROSTAT_VBE_IND_2010!AF$6</f>
        <v>RO</v>
      </c>
      <c r="AH6" t="str">
        <f>EUROSTAT_VBE_IND_2010!AH$6</f>
        <v>SE</v>
      </c>
      <c r="AI6" t="str">
        <f>EUROSTAT_VBE_IND_2010!AI$6</f>
        <v>SI</v>
      </c>
      <c r="AJ6" t="str">
        <f>EUROSTAT_VBE_IND_2010!AJ$6</f>
        <v>SK</v>
      </c>
      <c r="AK6" t="str">
        <f>EUROSTAT_VBE_IND_2010!AK$6</f>
        <v>UK</v>
      </c>
      <c r="AL6" t="s">
        <v>290</v>
      </c>
      <c r="AM6" t="s">
        <v>291</v>
      </c>
      <c r="AN6" t="s">
        <v>292</v>
      </c>
      <c r="AO6" t="str">
        <f>EUROSTAT_VBE_IND_2010!Y$6</f>
        <v>ME</v>
      </c>
      <c r="AP6" t="str">
        <f>EUROSTAT_VBE_IND_2010!Z$6</f>
        <v>MK</v>
      </c>
      <c r="AQ6" t="str">
        <f>EUROSTAT_VBE_IND_2010!AG$6</f>
        <v>RS</v>
      </c>
    </row>
    <row r="7" s="20" customFormat="1" spans="1:43">
      <c r="A7" t="str">
        <f>LEFT(EUROSTAT_VBE_IND_2010!$C$7,8)</f>
        <v>B_101006</v>
      </c>
      <c r="B7" s="28" t="s">
        <v>274</v>
      </c>
      <c r="C7" t="s">
        <v>293</v>
      </c>
      <c r="D7" t="s">
        <v>126</v>
      </c>
      <c r="E7" t="s">
        <v>228</v>
      </c>
      <c r="F7" t="s">
        <v>229</v>
      </c>
      <c r="G7" s="17">
        <f>(SUMIFS(EUROSTAT_VBE_IND_2010!E$7:E$732,EUROSTAT_VBE_IND_2010!$B$7:$B$732,$D7,EUROSTAT_VBE_IND_2010!$C$7:$C$732,"*"&amp;RIGHT($A7,3)&amp;"*",EUROSTAT_VBE_IND_2010!$D$7:$D$732,"211*"))/1000</f>
        <v>0</v>
      </c>
      <c r="H7" s="17">
        <f>(SUMIFS(EUROSTAT_VBE_IND_2010!F$7:F$732,EUROSTAT_VBE_IND_2010!$B$7:$B$732,$D7,EUROSTAT_VBE_IND_2010!$C$7:$C$732,"*"&amp;RIGHT($A7,3)&amp;"*",EUROSTAT_VBE_IND_2010!$D$7:$D$732,"211*"))/1000</f>
        <v>0</v>
      </c>
      <c r="I7" s="17">
        <f>(SUMIFS(EUROSTAT_VBE_IND_2010!G$7:G$732,EUROSTAT_VBE_IND_2010!$B$7:$B$732,$D7,EUROSTAT_VBE_IND_2010!$C$7:$C$732,"*"&amp;RIGHT($A7,3)&amp;"*",EUROSTAT_VBE_IND_2010!$D$7:$D$732,"211*"))/1000</f>
        <v>0</v>
      </c>
      <c r="J7" s="329">
        <v>0</v>
      </c>
      <c r="K7" s="17">
        <f>(SUMIFS(EUROSTAT_VBE_IND_2010!H$7:H$732,EUROSTAT_VBE_IND_2010!$B$7:$B$732,$D7,EUROSTAT_VBE_IND_2010!$C$7:$C$732,"*"&amp;RIGHT($A7,3)&amp;"*",EUROSTAT_VBE_IND_2010!$D$7:$D$732,"211*"))/1000</f>
        <v>0</v>
      </c>
      <c r="L7" s="17">
        <f>(SUMIFS(EUROSTAT_VBE_IND_2010!I$7:I$732,EUROSTAT_VBE_IND_2010!$B$7:$B$732,$D7,EUROSTAT_VBE_IND_2010!$C$7:$C$732,"*"&amp;RIGHT($A7,3)&amp;"*",EUROSTAT_VBE_IND_2010!$D$7:$D$732,"211*"))/1000</f>
        <v>0</v>
      </c>
      <c r="M7" s="17">
        <f>(SUMIFS(EUROSTAT_VBE_IND_2010!J$7:J$732,EUROSTAT_VBE_IND_2010!$B$7:$B$732,$D7,EUROSTAT_VBE_IND_2010!$C$7:$C$732,"*"&amp;RIGHT($A7,3)&amp;"*",EUROSTAT_VBE_IND_2010!$D$7:$D$732,"211*"))/1000</f>
        <v>0</v>
      </c>
      <c r="N7" s="17">
        <f>(SUMIFS(EUROSTAT_VBE_IND_2010!K$7:K$732,EUROSTAT_VBE_IND_2010!$B$7:$B$732,$D7,EUROSTAT_VBE_IND_2010!$C$7:$C$732,"*"&amp;RIGHT($A7,3)&amp;"*",EUROSTAT_VBE_IND_2010!$D$7:$D$732,"211*"))/1000</f>
        <v>0</v>
      </c>
      <c r="O7" s="17">
        <f>(SUMIFS(EUROSTAT_VBE_IND_2010!L$7:L$732,EUROSTAT_VBE_IND_2010!$B$7:$B$732,$D7,EUROSTAT_VBE_IND_2010!$C$7:$C$732,"*"&amp;RIGHT($A7,3)&amp;"*",EUROSTAT_VBE_IND_2010!$D$7:$D$732,"211*"))/1000</f>
        <v>0</v>
      </c>
      <c r="P7" s="17">
        <f>(SUMIFS(EUROSTAT_VBE_IND_2010!M$7:M$732,EUROSTAT_VBE_IND_2010!$B$7:$B$732,$D7,EUROSTAT_VBE_IND_2010!$C$7:$C$732,"*"&amp;RIGHT($A7,3)&amp;"*",EUROSTAT_VBE_IND_2010!$D$7:$D$732,"211*"))/1000</f>
        <v>0</v>
      </c>
      <c r="Q7" s="17">
        <f>(SUMIFS(EUROSTAT_VBE_IND_2010!N$7:N$732,EUROSTAT_VBE_IND_2010!$B$7:$B$732,$D7,EUROSTAT_VBE_IND_2010!$C$7:$C$732,"*"&amp;RIGHT($A7,3)&amp;"*",EUROSTAT_VBE_IND_2010!$D$7:$D$732,"211*"))/1000</f>
        <v>0</v>
      </c>
      <c r="R7" s="17">
        <f>(SUMIFS(EUROSTAT_VBE_IND_2010!O$7:O$732,EUROSTAT_VBE_IND_2010!$B$7:$B$732,$D7,EUROSTAT_VBE_IND_2010!$C$7:$C$732,"*"&amp;RIGHT($A7,3)&amp;"*",EUROSTAT_VBE_IND_2010!$D$7:$D$732,"211*"))/1000</f>
        <v>0</v>
      </c>
      <c r="S7" s="17">
        <f>(SUMIFS(EUROSTAT_VBE_IND_2010!P$7:P$732,EUROSTAT_VBE_IND_2010!$B$7:$B$732,$D7,EUROSTAT_VBE_IND_2010!$C$7:$C$732,"*"&amp;RIGHT($A7,3)&amp;"*",EUROSTAT_VBE_IND_2010!$D$7:$D$732,"211*"))/1000</f>
        <v>0</v>
      </c>
      <c r="T7" s="17">
        <f>(SUMIFS(EUROSTAT_VBE_IND_2010!Q$7:Q$732,EUROSTAT_VBE_IND_2010!$B$7:$B$732,$D7,EUROSTAT_VBE_IND_2010!$C$7:$C$732,"*"&amp;RIGHT($A7,3)&amp;"*",EUROSTAT_VBE_IND_2010!$D$7:$D$732,"211*"))/1000</f>
        <v>0</v>
      </c>
      <c r="U7" s="17">
        <f>(SUMIFS(EUROSTAT_VBE_IND_2010!R$7:R$732,EUROSTAT_VBE_IND_2010!$B$7:$B$732,$D7,EUROSTAT_VBE_IND_2010!$C$7:$C$732,"*"&amp;RIGHT($A7,3)&amp;"*",EUROSTAT_VBE_IND_2010!$D$7:$D$732,"211*"))/1000</f>
        <v>0</v>
      </c>
      <c r="V7" s="17">
        <f>(SUMIFS(EUROSTAT_VBE_IND_2010!S$7:S$732,EUROSTAT_VBE_IND_2010!$B$7:$B$732,$D7,EUROSTAT_VBE_IND_2010!$C$7:$C$732,"*"&amp;RIGHT($A7,3)&amp;"*",EUROSTAT_VBE_IND_2010!$D$7:$D$732,"211*"))/1000</f>
        <v>0</v>
      </c>
      <c r="W7" s="17">
        <f>(SUMIFS(EUROSTAT_VBE_IND_2010!T$7:T$732,EUROSTAT_VBE_IND_2010!$B$7:$B$732,$D7,EUROSTAT_VBE_IND_2010!$C$7:$C$732,"*"&amp;RIGHT($A7,3)&amp;"*",EUROSTAT_VBE_IND_2010!$D$7:$D$732,"211*"))/1000</f>
        <v>0</v>
      </c>
      <c r="X7" s="17">
        <f>(SUMIFS(EUROSTAT_VBE_IND_2010!U$7:U$732,EUROSTAT_VBE_IND_2010!$B$7:$B$732,$D7,EUROSTAT_VBE_IND_2010!$C$7:$C$732,"*"&amp;RIGHT($A7,3)&amp;"*",EUROSTAT_VBE_IND_2010!$D$7:$D$732,"211*"))/1000</f>
        <v>0</v>
      </c>
      <c r="Y7" s="17">
        <f>(SUMIFS(EUROSTAT_VBE_IND_2010!V$7:V$732,EUROSTAT_VBE_IND_2010!$B$7:$B$732,$D7,EUROSTAT_VBE_IND_2010!$C$7:$C$732,"*"&amp;RIGHT($A7,3)&amp;"*",EUROSTAT_VBE_IND_2010!$D$7:$D$732,"211*"))/1000</f>
        <v>0</v>
      </c>
      <c r="Z7" s="17">
        <f>(SUMIFS(EUROSTAT_VBE_IND_2010!W$7:W$732,EUROSTAT_VBE_IND_2010!$B$7:$B$732,$D7,EUROSTAT_VBE_IND_2010!$C$7:$C$732,"*"&amp;RIGHT($A7,3)&amp;"*",EUROSTAT_VBE_IND_2010!$D$7:$D$732,"211*"))/1000</f>
        <v>0</v>
      </c>
      <c r="AA7" s="17">
        <f>(SUMIFS(EUROSTAT_VBE_IND_2010!X$7:X$732,EUROSTAT_VBE_IND_2010!$B$7:$B$732,$D7,EUROSTAT_VBE_IND_2010!$C$7:$C$732,"*"&amp;RIGHT($A7,3)&amp;"*",EUROSTAT_VBE_IND_2010!$D$7:$D$732,"211*"))/1000</f>
        <v>0</v>
      </c>
      <c r="AB7" s="17">
        <f>(SUMIFS(EUROSTAT_VBE_IND_2010!AA$7:AA$732,EUROSTAT_VBE_IND_2010!$B$7:$B$732,$D7,EUROSTAT_VBE_IND_2010!$C$7:$C$732,"*"&amp;RIGHT($A7,3)&amp;"*",EUROSTAT_VBE_IND_2010!$D$7:$D$732,"211*"))/1000</f>
        <v>0</v>
      </c>
      <c r="AC7" s="17">
        <f>(SUMIFS(EUROSTAT_VBE_IND_2010!AB$7:AB$732,EUROSTAT_VBE_IND_2010!$B$7:$B$732,$D7,EUROSTAT_VBE_IND_2010!$C$7:$C$732,"*"&amp;RIGHT($A7,3)&amp;"*",EUROSTAT_VBE_IND_2010!$D$7:$D$732,"211*"))/1000</f>
        <v>0</v>
      </c>
      <c r="AD7" s="17">
        <f>(SUMIFS(EUROSTAT_VBE_IND_2010!AC$7:AC$732,EUROSTAT_VBE_IND_2010!$B$7:$B$732,$D7,EUROSTAT_VBE_IND_2010!$C$7:$C$732,"*"&amp;RIGHT($A7,3)&amp;"*",EUROSTAT_VBE_IND_2010!$D$7:$D$732,"211*"))/1000</f>
        <v>0</v>
      </c>
      <c r="AE7" s="17">
        <f>(SUMIFS(EUROSTAT_VBE_IND_2010!AD$7:AD$732,EUROSTAT_VBE_IND_2010!$B$7:$B$732,$D7,EUROSTAT_VBE_IND_2010!$C$7:$C$732,"*"&amp;RIGHT($A7,3)&amp;"*",EUROSTAT_VBE_IND_2010!$D$7:$D$732,"211*"))/1000</f>
        <v>0</v>
      </c>
      <c r="AF7" s="17">
        <f>(SUMIFS(EUROSTAT_VBE_IND_2010!AE$7:AE$732,EUROSTAT_VBE_IND_2010!$B$7:$B$732,$D7,EUROSTAT_VBE_IND_2010!$C$7:$C$732,"*"&amp;RIGHT($A7,3)&amp;"*",EUROSTAT_VBE_IND_2010!$D$7:$D$732,"211*"))/1000</f>
        <v>0</v>
      </c>
      <c r="AG7" s="17">
        <f>(SUMIFS(EUROSTAT_VBE_IND_2010!AF$7:AF$732,EUROSTAT_VBE_IND_2010!$B$7:$B$732,$D7,EUROSTAT_VBE_IND_2010!$C$7:$C$732,"*"&amp;RIGHT($A7,3)&amp;"*",EUROSTAT_VBE_IND_2010!$D$7:$D$732,"211*"))/1000</f>
        <v>0</v>
      </c>
      <c r="AH7" s="17">
        <f>(SUMIFS(EUROSTAT_VBE_IND_2010!AH$7:AH$732,EUROSTAT_VBE_IND_2010!$B$7:$B$732,$D7,EUROSTAT_VBE_IND_2010!$C$7:$C$732,"*"&amp;RIGHT($A7,3)&amp;"*",EUROSTAT_VBE_IND_2010!$D$7:$D$732,"211*"))/1000</f>
        <v>0</v>
      </c>
      <c r="AI7" s="17">
        <f>(SUMIFS(EUROSTAT_VBE_IND_2010!AI$7:AI$732,EUROSTAT_VBE_IND_2010!$B$7:$B$732,$D7,EUROSTAT_VBE_IND_2010!$C$7:$C$732,"*"&amp;RIGHT($A7,3)&amp;"*",EUROSTAT_VBE_IND_2010!$D$7:$D$732,"211*"))/1000</f>
        <v>0</v>
      </c>
      <c r="AJ7" s="17">
        <f>(SUMIFS(EUROSTAT_VBE_IND_2010!AJ$7:AJ$732,EUROSTAT_VBE_IND_2010!$B$7:$B$732,$D7,EUROSTAT_VBE_IND_2010!$C$7:$C$732,"*"&amp;RIGHT($A7,3)&amp;"*",EUROSTAT_VBE_IND_2010!$D$7:$D$732,"211*"))/1000</f>
        <v>0</v>
      </c>
      <c r="AK7" s="17">
        <f>(SUMIFS(EUROSTAT_VBE_IND_2010!AK$7:AK$732,EUROSTAT_VBE_IND_2010!$B$7:$B$732,$D7,EUROSTAT_VBE_IND_2010!$C$7:$C$732,"*"&amp;RIGHT($A7,3)&amp;"*",EUROSTAT_VBE_IND_2010!$D$7:$D$732,"211*"))/1000</f>
        <v>0</v>
      </c>
      <c r="AL7" s="329">
        <v>0</v>
      </c>
      <c r="AM7" s="329">
        <v>0</v>
      </c>
      <c r="AN7" s="329">
        <v>0</v>
      </c>
      <c r="AO7" s="17">
        <f>(SUMIFS(EUROSTAT_VBE_IND_2010!Y$7:Y$732,EUROSTAT_VBE_IND_2010!$B$7:$B$732,$D7,EUROSTAT_VBE_IND_2010!$C$7:$C$732,"*"&amp;RIGHT($A7,3)&amp;"*",EUROSTAT_VBE_IND_2010!$D$7:$D$732,"211*"))/1000</f>
        <v>0</v>
      </c>
      <c r="AP7" s="17">
        <f>(SUMIFS(EUROSTAT_VBE_IND_2010!Z$7:Z$732,EUROSTAT_VBE_IND_2010!$B$7:$B$732,$D7,EUROSTAT_VBE_IND_2010!$C$7:$C$732,"*"&amp;RIGHT($A7,3)&amp;"*",EUROSTAT_VBE_IND_2010!$D$7:$D$732,"211*"))/1000</f>
        <v>0</v>
      </c>
      <c r="AQ7" s="17">
        <f>(SUMIFS(EUROSTAT_VBE_IND_2010!AG$7:AG$732,EUROSTAT_VBE_IND_2010!$B$7:$B$732,$D7,EUROSTAT_VBE_IND_2010!$C$7:$C$732,"*"&amp;RIGHT($A7,3)&amp;"*",EUROSTAT_VBE_IND_2010!$D$7:$D$732,"211*"))/1000</f>
        <v>0</v>
      </c>
    </row>
    <row r="8" s="20" customFormat="1" spans="1:43">
      <c r="A8" t="str">
        <f>LEFT(EUROSTAT_VBE_IND_2010!$C$7,8)</f>
        <v>B_101006</v>
      </c>
      <c r="B8" s="28" t="s">
        <v>274</v>
      </c>
      <c r="C8" t="s">
        <v>293</v>
      </c>
      <c r="D8" t="s">
        <v>126</v>
      </c>
      <c r="E8" t="s">
        <v>230</v>
      </c>
      <c r="F8" t="s">
        <v>250</v>
      </c>
      <c r="G8" s="17">
        <f>(SUMIFS(EUROSTAT_VBE_IND_2010!E$7:E$732,EUROSTAT_VBE_IND_2010!$B$7:$B$732,$D8,EUROSTAT_VBE_IND_2010!$C$7:$C$732,"*"&amp;RIGHT($A8,3)&amp;"*",EUROSTAT_VBE_IND_2010!$D$7:$D$732,"2210*"))/1000+(SUMIFS(EUROSTAT_VBE_IND_2010!E$7:E$732,EUROSTAT_VBE_IND_2010!$B$7:$B$732,$D8,EUROSTAT_VBE_IND_2010!$C$7:$C$732,"*"&amp;RIGHT($A8,3)&amp;"*",EUROSTAT_VBE_IND_2010!$D$7:$D$732,"23*"))/1000+(SUMIFS(EUROSTAT_VBE_IND_2010!E$7:E$732,EUROSTAT_VBE_IND_2010!$B$7:$B$732,$D8,EUROSTAT_VBE_IND_2010!$C$7:$C$732,"*"&amp;RIGHT($A8,3)&amp;"*",EUROSTAT_VBE_IND_2010!$D$7:$D$732,"5544*"))/1000</f>
        <v>0</v>
      </c>
      <c r="H8" s="17">
        <f>(SUMIFS(EUROSTAT_VBE_IND_2010!F$7:F$732,EUROSTAT_VBE_IND_2010!$B$7:$B$732,$D8,EUROSTAT_VBE_IND_2010!$C$7:$C$732,"*"&amp;RIGHT($A8,3)&amp;"*",EUROSTAT_VBE_IND_2010!$D$7:$D$732,"2210*"))/1000+(SUMIFS(EUROSTAT_VBE_IND_2010!F$7:F$732,EUROSTAT_VBE_IND_2010!$B$7:$B$732,$D8,EUROSTAT_VBE_IND_2010!$C$7:$C$732,"*"&amp;RIGHT($A8,3)&amp;"*",EUROSTAT_VBE_IND_2010!$D$7:$D$732,"23*"))/1000+(SUMIFS(EUROSTAT_VBE_IND_2010!F$7:F$732,EUROSTAT_VBE_IND_2010!$B$7:$B$732,$D8,EUROSTAT_VBE_IND_2010!$C$7:$C$732,"*"&amp;RIGHT($A8,3)&amp;"*",EUROSTAT_VBE_IND_2010!$D$7:$D$732,"5544*"))/1000</f>
        <v>0</v>
      </c>
      <c r="I8" s="17">
        <f>(SUMIFS(EUROSTAT_VBE_IND_2010!G$7:G$732,EUROSTAT_VBE_IND_2010!$B$7:$B$732,$D8,EUROSTAT_VBE_IND_2010!$C$7:$C$732,"*"&amp;RIGHT($A8,3)&amp;"*",EUROSTAT_VBE_IND_2010!$D$7:$D$732,"2210*"))/1000+(SUMIFS(EUROSTAT_VBE_IND_2010!G$7:G$732,EUROSTAT_VBE_IND_2010!$B$7:$B$732,$D8,EUROSTAT_VBE_IND_2010!$C$7:$C$732,"*"&amp;RIGHT($A8,3)&amp;"*",EUROSTAT_VBE_IND_2010!$D$7:$D$732,"23*"))/1000+(SUMIFS(EUROSTAT_VBE_IND_2010!G$7:G$732,EUROSTAT_VBE_IND_2010!$B$7:$B$732,$D8,EUROSTAT_VBE_IND_2010!$C$7:$C$732,"*"&amp;RIGHT($A8,3)&amp;"*",EUROSTAT_VBE_IND_2010!$D$7:$D$732,"5544*"))/1000</f>
        <v>0</v>
      </c>
      <c r="J8" s="329">
        <v>0</v>
      </c>
      <c r="K8" s="17">
        <f>(SUMIFS(EUROSTAT_VBE_IND_2010!H$7:H$732,EUROSTAT_VBE_IND_2010!$B$7:$B$732,$D8,EUROSTAT_VBE_IND_2010!$C$7:$C$732,"*"&amp;RIGHT($A8,3)&amp;"*",EUROSTAT_VBE_IND_2010!$D$7:$D$732,"2210*"))/1000+(SUMIFS(EUROSTAT_VBE_IND_2010!H$7:H$732,EUROSTAT_VBE_IND_2010!$B$7:$B$732,$D8,EUROSTAT_VBE_IND_2010!$C$7:$C$732,"*"&amp;RIGHT($A8,3)&amp;"*",EUROSTAT_VBE_IND_2010!$D$7:$D$732,"23*"))/1000+(SUMIFS(EUROSTAT_VBE_IND_2010!H$7:H$732,EUROSTAT_VBE_IND_2010!$B$7:$B$732,$D8,EUROSTAT_VBE_IND_2010!$C$7:$C$732,"*"&amp;RIGHT($A8,3)&amp;"*",EUROSTAT_VBE_IND_2010!$D$7:$D$732,"5544*"))/1000</f>
        <v>0</v>
      </c>
      <c r="L8" s="17">
        <f>(SUMIFS(EUROSTAT_VBE_IND_2010!I$7:I$732,EUROSTAT_VBE_IND_2010!$B$7:$B$732,$D8,EUROSTAT_VBE_IND_2010!$C$7:$C$732,"*"&amp;RIGHT($A8,3)&amp;"*",EUROSTAT_VBE_IND_2010!$D$7:$D$732,"2210*"))/1000+(SUMIFS(EUROSTAT_VBE_IND_2010!I$7:I$732,EUROSTAT_VBE_IND_2010!$B$7:$B$732,$D8,EUROSTAT_VBE_IND_2010!$C$7:$C$732,"*"&amp;RIGHT($A8,3)&amp;"*",EUROSTAT_VBE_IND_2010!$D$7:$D$732,"23*"))/1000+(SUMIFS(EUROSTAT_VBE_IND_2010!I$7:I$732,EUROSTAT_VBE_IND_2010!$B$7:$B$732,$D8,EUROSTAT_VBE_IND_2010!$C$7:$C$732,"*"&amp;RIGHT($A8,3)&amp;"*",EUROSTAT_VBE_IND_2010!$D$7:$D$732,"5544*"))/1000</f>
        <v>0</v>
      </c>
      <c r="M8" s="17">
        <f>(SUMIFS(EUROSTAT_VBE_IND_2010!J$7:J$732,EUROSTAT_VBE_IND_2010!$B$7:$B$732,$D8,EUROSTAT_VBE_IND_2010!$C$7:$C$732,"*"&amp;RIGHT($A8,3)&amp;"*",EUROSTAT_VBE_IND_2010!$D$7:$D$732,"2210*"))/1000+(SUMIFS(EUROSTAT_VBE_IND_2010!J$7:J$732,EUROSTAT_VBE_IND_2010!$B$7:$B$732,$D8,EUROSTAT_VBE_IND_2010!$C$7:$C$732,"*"&amp;RIGHT($A8,3)&amp;"*",EUROSTAT_VBE_IND_2010!$D$7:$D$732,"23*"))/1000+(SUMIFS(EUROSTAT_VBE_IND_2010!J$7:J$732,EUROSTAT_VBE_IND_2010!$B$7:$B$732,$D8,EUROSTAT_VBE_IND_2010!$C$7:$C$732,"*"&amp;RIGHT($A8,3)&amp;"*",EUROSTAT_VBE_IND_2010!$D$7:$D$732,"5544*"))/1000</f>
        <v>0</v>
      </c>
      <c r="N8" s="17">
        <f>(SUMIFS(EUROSTAT_VBE_IND_2010!K$7:K$732,EUROSTAT_VBE_IND_2010!$B$7:$B$732,$D8,EUROSTAT_VBE_IND_2010!$C$7:$C$732,"*"&amp;RIGHT($A8,3)&amp;"*",EUROSTAT_VBE_IND_2010!$D$7:$D$732,"2210*"))/1000+(SUMIFS(EUROSTAT_VBE_IND_2010!K$7:K$732,EUROSTAT_VBE_IND_2010!$B$7:$B$732,$D8,EUROSTAT_VBE_IND_2010!$C$7:$C$732,"*"&amp;RIGHT($A8,3)&amp;"*",EUROSTAT_VBE_IND_2010!$D$7:$D$732,"23*"))/1000+(SUMIFS(EUROSTAT_VBE_IND_2010!K$7:K$732,EUROSTAT_VBE_IND_2010!$B$7:$B$732,$D8,EUROSTAT_VBE_IND_2010!$C$7:$C$732,"*"&amp;RIGHT($A8,3)&amp;"*",EUROSTAT_VBE_IND_2010!$D$7:$D$732,"5544*"))/1000</f>
        <v>0</v>
      </c>
      <c r="O8" s="17">
        <f>(SUMIFS(EUROSTAT_VBE_IND_2010!L$7:L$732,EUROSTAT_VBE_IND_2010!$B$7:$B$732,$D8,EUROSTAT_VBE_IND_2010!$C$7:$C$732,"*"&amp;RIGHT($A8,3)&amp;"*",EUROSTAT_VBE_IND_2010!$D$7:$D$732,"2210*"))/1000+(SUMIFS(EUROSTAT_VBE_IND_2010!L$7:L$732,EUROSTAT_VBE_IND_2010!$B$7:$B$732,$D8,EUROSTAT_VBE_IND_2010!$C$7:$C$732,"*"&amp;RIGHT($A8,3)&amp;"*",EUROSTAT_VBE_IND_2010!$D$7:$D$732,"23*"))/1000+(SUMIFS(EUROSTAT_VBE_IND_2010!L$7:L$732,EUROSTAT_VBE_IND_2010!$B$7:$B$732,$D8,EUROSTAT_VBE_IND_2010!$C$7:$C$732,"*"&amp;RIGHT($A8,3)&amp;"*",EUROSTAT_VBE_IND_2010!$D$7:$D$732,"5544*"))/1000</f>
        <v>0</v>
      </c>
      <c r="P8" s="17">
        <f>(SUMIFS(EUROSTAT_VBE_IND_2010!M$7:M$732,EUROSTAT_VBE_IND_2010!$B$7:$B$732,$D8,EUROSTAT_VBE_IND_2010!$C$7:$C$732,"*"&amp;RIGHT($A8,3)&amp;"*",EUROSTAT_VBE_IND_2010!$D$7:$D$732,"2210*"))/1000+(SUMIFS(EUROSTAT_VBE_IND_2010!M$7:M$732,EUROSTAT_VBE_IND_2010!$B$7:$B$732,$D8,EUROSTAT_VBE_IND_2010!$C$7:$C$732,"*"&amp;RIGHT($A8,3)&amp;"*",EUROSTAT_VBE_IND_2010!$D$7:$D$732,"23*"))/1000+(SUMIFS(EUROSTAT_VBE_IND_2010!M$7:M$732,EUROSTAT_VBE_IND_2010!$B$7:$B$732,$D8,EUROSTAT_VBE_IND_2010!$C$7:$C$732,"*"&amp;RIGHT($A8,3)&amp;"*",EUROSTAT_VBE_IND_2010!$D$7:$D$732,"5544*"))/1000</f>
        <v>0</v>
      </c>
      <c r="Q8" s="17">
        <f>(SUMIFS(EUROSTAT_VBE_IND_2010!N$7:N$732,EUROSTAT_VBE_IND_2010!$B$7:$B$732,$D8,EUROSTAT_VBE_IND_2010!$C$7:$C$732,"*"&amp;RIGHT($A8,3)&amp;"*",EUROSTAT_VBE_IND_2010!$D$7:$D$732,"2210*"))/1000+(SUMIFS(EUROSTAT_VBE_IND_2010!N$7:N$732,EUROSTAT_VBE_IND_2010!$B$7:$B$732,$D8,EUROSTAT_VBE_IND_2010!$C$7:$C$732,"*"&amp;RIGHT($A8,3)&amp;"*",EUROSTAT_VBE_IND_2010!$D$7:$D$732,"23*"))/1000+(SUMIFS(EUROSTAT_VBE_IND_2010!N$7:N$732,EUROSTAT_VBE_IND_2010!$B$7:$B$732,$D8,EUROSTAT_VBE_IND_2010!$C$7:$C$732,"*"&amp;RIGHT($A8,3)&amp;"*",EUROSTAT_VBE_IND_2010!$D$7:$D$732,"5544*"))/1000</f>
        <v>0</v>
      </c>
      <c r="R8" s="17">
        <f>(SUMIFS(EUROSTAT_VBE_IND_2010!O$7:O$732,EUROSTAT_VBE_IND_2010!$B$7:$B$732,$D8,EUROSTAT_VBE_IND_2010!$C$7:$C$732,"*"&amp;RIGHT($A8,3)&amp;"*",EUROSTAT_VBE_IND_2010!$D$7:$D$732,"2210*"))/1000+(SUMIFS(EUROSTAT_VBE_IND_2010!O$7:O$732,EUROSTAT_VBE_IND_2010!$B$7:$B$732,$D8,EUROSTAT_VBE_IND_2010!$C$7:$C$732,"*"&amp;RIGHT($A8,3)&amp;"*",EUROSTAT_VBE_IND_2010!$D$7:$D$732,"23*"))/1000+(SUMIFS(EUROSTAT_VBE_IND_2010!O$7:O$732,EUROSTAT_VBE_IND_2010!$B$7:$B$732,$D8,EUROSTAT_VBE_IND_2010!$C$7:$C$732,"*"&amp;RIGHT($A8,3)&amp;"*",EUROSTAT_VBE_IND_2010!$D$7:$D$732,"5544*"))/1000</f>
        <v>0</v>
      </c>
      <c r="S8" s="17">
        <f>(SUMIFS(EUROSTAT_VBE_IND_2010!P$7:P$732,EUROSTAT_VBE_IND_2010!$B$7:$B$732,$D8,EUROSTAT_VBE_IND_2010!$C$7:$C$732,"*"&amp;RIGHT($A8,3)&amp;"*",EUROSTAT_VBE_IND_2010!$D$7:$D$732,"2210*"))/1000+(SUMIFS(EUROSTAT_VBE_IND_2010!P$7:P$732,EUROSTAT_VBE_IND_2010!$B$7:$B$732,$D8,EUROSTAT_VBE_IND_2010!$C$7:$C$732,"*"&amp;RIGHT($A8,3)&amp;"*",EUROSTAT_VBE_IND_2010!$D$7:$D$732,"23*"))/1000+(SUMIFS(EUROSTAT_VBE_IND_2010!P$7:P$732,EUROSTAT_VBE_IND_2010!$B$7:$B$732,$D8,EUROSTAT_VBE_IND_2010!$C$7:$C$732,"*"&amp;RIGHT($A8,3)&amp;"*",EUROSTAT_VBE_IND_2010!$D$7:$D$732,"5544*"))/1000</f>
        <v>0</v>
      </c>
      <c r="T8" s="17">
        <f>(SUMIFS(EUROSTAT_VBE_IND_2010!Q$7:Q$732,EUROSTAT_VBE_IND_2010!$B$7:$B$732,$D8,EUROSTAT_VBE_IND_2010!$C$7:$C$732,"*"&amp;RIGHT($A8,3)&amp;"*",EUROSTAT_VBE_IND_2010!$D$7:$D$732,"2210*"))/1000+(SUMIFS(EUROSTAT_VBE_IND_2010!Q$7:Q$732,EUROSTAT_VBE_IND_2010!$B$7:$B$732,$D8,EUROSTAT_VBE_IND_2010!$C$7:$C$732,"*"&amp;RIGHT($A8,3)&amp;"*",EUROSTAT_VBE_IND_2010!$D$7:$D$732,"23*"))/1000+(SUMIFS(EUROSTAT_VBE_IND_2010!Q$7:Q$732,EUROSTAT_VBE_IND_2010!$B$7:$B$732,$D8,EUROSTAT_VBE_IND_2010!$C$7:$C$732,"*"&amp;RIGHT($A8,3)&amp;"*",EUROSTAT_VBE_IND_2010!$D$7:$D$732,"5544*"))/1000</f>
        <v>0</v>
      </c>
      <c r="U8" s="17">
        <f>(SUMIFS(EUROSTAT_VBE_IND_2010!R$7:R$732,EUROSTAT_VBE_IND_2010!$B$7:$B$732,$D8,EUROSTAT_VBE_IND_2010!$C$7:$C$732,"*"&amp;RIGHT($A8,3)&amp;"*",EUROSTAT_VBE_IND_2010!$D$7:$D$732,"2210*"))/1000+(SUMIFS(EUROSTAT_VBE_IND_2010!R$7:R$732,EUROSTAT_VBE_IND_2010!$B$7:$B$732,$D8,EUROSTAT_VBE_IND_2010!$C$7:$C$732,"*"&amp;RIGHT($A8,3)&amp;"*",EUROSTAT_VBE_IND_2010!$D$7:$D$732,"23*"))/1000+(SUMIFS(EUROSTAT_VBE_IND_2010!R$7:R$732,EUROSTAT_VBE_IND_2010!$B$7:$B$732,$D8,EUROSTAT_VBE_IND_2010!$C$7:$C$732,"*"&amp;RIGHT($A8,3)&amp;"*",EUROSTAT_VBE_IND_2010!$D$7:$D$732,"5544*"))/1000</f>
        <v>0</v>
      </c>
      <c r="V8" s="17">
        <f>(SUMIFS(EUROSTAT_VBE_IND_2010!S$7:S$732,EUROSTAT_VBE_IND_2010!$B$7:$B$732,$D8,EUROSTAT_VBE_IND_2010!$C$7:$C$732,"*"&amp;RIGHT($A8,3)&amp;"*",EUROSTAT_VBE_IND_2010!$D$7:$D$732,"2210*"))/1000+(SUMIFS(EUROSTAT_VBE_IND_2010!S$7:S$732,EUROSTAT_VBE_IND_2010!$B$7:$B$732,$D8,EUROSTAT_VBE_IND_2010!$C$7:$C$732,"*"&amp;RIGHT($A8,3)&amp;"*",EUROSTAT_VBE_IND_2010!$D$7:$D$732,"23*"))/1000+(SUMIFS(EUROSTAT_VBE_IND_2010!S$7:S$732,EUROSTAT_VBE_IND_2010!$B$7:$B$732,$D8,EUROSTAT_VBE_IND_2010!$C$7:$C$732,"*"&amp;RIGHT($A8,3)&amp;"*",EUROSTAT_VBE_IND_2010!$D$7:$D$732,"5544*"))/1000</f>
        <v>0</v>
      </c>
      <c r="W8" s="17">
        <f>(SUMIFS(EUROSTAT_VBE_IND_2010!T$7:T$732,EUROSTAT_VBE_IND_2010!$B$7:$B$732,$D8,EUROSTAT_VBE_IND_2010!$C$7:$C$732,"*"&amp;RIGHT($A8,3)&amp;"*",EUROSTAT_VBE_IND_2010!$D$7:$D$732,"2210*"))/1000+(SUMIFS(EUROSTAT_VBE_IND_2010!T$7:T$732,EUROSTAT_VBE_IND_2010!$B$7:$B$732,$D8,EUROSTAT_VBE_IND_2010!$C$7:$C$732,"*"&amp;RIGHT($A8,3)&amp;"*",EUROSTAT_VBE_IND_2010!$D$7:$D$732,"23*"))/1000+(SUMIFS(EUROSTAT_VBE_IND_2010!T$7:T$732,EUROSTAT_VBE_IND_2010!$B$7:$B$732,$D8,EUROSTAT_VBE_IND_2010!$C$7:$C$732,"*"&amp;RIGHT($A8,3)&amp;"*",EUROSTAT_VBE_IND_2010!$D$7:$D$732,"5544*"))/1000</f>
        <v>0</v>
      </c>
      <c r="X8" s="17">
        <f>(SUMIFS(EUROSTAT_VBE_IND_2010!U$7:U$732,EUROSTAT_VBE_IND_2010!$B$7:$B$732,$D8,EUROSTAT_VBE_IND_2010!$C$7:$C$732,"*"&amp;RIGHT($A8,3)&amp;"*",EUROSTAT_VBE_IND_2010!$D$7:$D$732,"2210*"))/1000+(SUMIFS(EUROSTAT_VBE_IND_2010!U$7:U$732,EUROSTAT_VBE_IND_2010!$B$7:$B$732,$D8,EUROSTAT_VBE_IND_2010!$C$7:$C$732,"*"&amp;RIGHT($A8,3)&amp;"*",EUROSTAT_VBE_IND_2010!$D$7:$D$732,"23*"))/1000+(SUMIFS(EUROSTAT_VBE_IND_2010!U$7:U$732,EUROSTAT_VBE_IND_2010!$B$7:$B$732,$D8,EUROSTAT_VBE_IND_2010!$C$7:$C$732,"*"&amp;RIGHT($A8,3)&amp;"*",EUROSTAT_VBE_IND_2010!$D$7:$D$732,"5544*"))/1000</f>
        <v>0</v>
      </c>
      <c r="Y8" s="17">
        <f>(SUMIFS(EUROSTAT_VBE_IND_2010!V$7:V$732,EUROSTAT_VBE_IND_2010!$B$7:$B$732,$D8,EUROSTAT_VBE_IND_2010!$C$7:$C$732,"*"&amp;RIGHT($A8,3)&amp;"*",EUROSTAT_VBE_IND_2010!$D$7:$D$732,"2210*"))/1000+(SUMIFS(EUROSTAT_VBE_IND_2010!V$7:V$732,EUROSTAT_VBE_IND_2010!$B$7:$B$732,$D8,EUROSTAT_VBE_IND_2010!$C$7:$C$732,"*"&amp;RIGHT($A8,3)&amp;"*",EUROSTAT_VBE_IND_2010!$D$7:$D$732,"23*"))/1000+(SUMIFS(EUROSTAT_VBE_IND_2010!V$7:V$732,EUROSTAT_VBE_IND_2010!$B$7:$B$732,$D8,EUROSTAT_VBE_IND_2010!$C$7:$C$732,"*"&amp;RIGHT($A8,3)&amp;"*",EUROSTAT_VBE_IND_2010!$D$7:$D$732,"5544*"))/1000</f>
        <v>0</v>
      </c>
      <c r="Z8" s="17">
        <f>(SUMIFS(EUROSTAT_VBE_IND_2010!W$7:W$732,EUROSTAT_VBE_IND_2010!$B$7:$B$732,$D8,EUROSTAT_VBE_IND_2010!$C$7:$C$732,"*"&amp;RIGHT($A8,3)&amp;"*",EUROSTAT_VBE_IND_2010!$D$7:$D$732,"2210*"))/1000+(SUMIFS(EUROSTAT_VBE_IND_2010!W$7:W$732,EUROSTAT_VBE_IND_2010!$B$7:$B$732,$D8,EUROSTAT_VBE_IND_2010!$C$7:$C$732,"*"&amp;RIGHT($A8,3)&amp;"*",EUROSTAT_VBE_IND_2010!$D$7:$D$732,"23*"))/1000+(SUMIFS(EUROSTAT_VBE_IND_2010!W$7:W$732,EUROSTAT_VBE_IND_2010!$B$7:$B$732,$D8,EUROSTAT_VBE_IND_2010!$C$7:$C$732,"*"&amp;RIGHT($A8,3)&amp;"*",EUROSTAT_VBE_IND_2010!$D$7:$D$732,"5544*"))/1000</f>
        <v>0</v>
      </c>
      <c r="AA8" s="17">
        <f>(SUMIFS(EUROSTAT_VBE_IND_2010!X$7:X$732,EUROSTAT_VBE_IND_2010!$B$7:$B$732,$D8,EUROSTAT_VBE_IND_2010!$C$7:$C$732,"*"&amp;RIGHT($A8,3)&amp;"*",EUROSTAT_VBE_IND_2010!$D$7:$D$732,"2210*"))/1000+(SUMIFS(EUROSTAT_VBE_IND_2010!X$7:X$732,EUROSTAT_VBE_IND_2010!$B$7:$B$732,$D8,EUROSTAT_VBE_IND_2010!$C$7:$C$732,"*"&amp;RIGHT($A8,3)&amp;"*",EUROSTAT_VBE_IND_2010!$D$7:$D$732,"23*"))/1000+(SUMIFS(EUROSTAT_VBE_IND_2010!X$7:X$732,EUROSTAT_VBE_IND_2010!$B$7:$B$732,$D8,EUROSTAT_VBE_IND_2010!$C$7:$C$732,"*"&amp;RIGHT($A8,3)&amp;"*",EUROSTAT_VBE_IND_2010!$D$7:$D$732,"5544*"))/1000</f>
        <v>0</v>
      </c>
      <c r="AB8" s="17">
        <f>(SUMIFS(EUROSTAT_VBE_IND_2010!AA$7:AA$732,EUROSTAT_VBE_IND_2010!$B$7:$B$732,$D8,EUROSTAT_VBE_IND_2010!$C$7:$C$732,"*"&amp;RIGHT($A8,3)&amp;"*",EUROSTAT_VBE_IND_2010!$D$7:$D$732,"2210*"))/1000+(SUMIFS(EUROSTAT_VBE_IND_2010!AA$7:AA$732,EUROSTAT_VBE_IND_2010!$B$7:$B$732,$D8,EUROSTAT_VBE_IND_2010!$C$7:$C$732,"*"&amp;RIGHT($A8,3)&amp;"*",EUROSTAT_VBE_IND_2010!$D$7:$D$732,"23*"))/1000+(SUMIFS(EUROSTAT_VBE_IND_2010!AA$7:AA$732,EUROSTAT_VBE_IND_2010!$B$7:$B$732,$D8,EUROSTAT_VBE_IND_2010!$C$7:$C$732,"*"&amp;RIGHT($A8,3)&amp;"*",EUROSTAT_VBE_IND_2010!$D$7:$D$732,"5544*"))/1000</f>
        <v>0</v>
      </c>
      <c r="AC8" s="17">
        <f>(SUMIFS(EUROSTAT_VBE_IND_2010!AB$7:AB$732,EUROSTAT_VBE_IND_2010!$B$7:$B$732,$D8,EUROSTAT_VBE_IND_2010!$C$7:$C$732,"*"&amp;RIGHT($A8,3)&amp;"*",EUROSTAT_VBE_IND_2010!$D$7:$D$732,"2210*"))/1000+(SUMIFS(EUROSTAT_VBE_IND_2010!AB$7:AB$732,EUROSTAT_VBE_IND_2010!$B$7:$B$732,$D8,EUROSTAT_VBE_IND_2010!$C$7:$C$732,"*"&amp;RIGHT($A8,3)&amp;"*",EUROSTAT_VBE_IND_2010!$D$7:$D$732,"23*"))/1000+(SUMIFS(EUROSTAT_VBE_IND_2010!AB$7:AB$732,EUROSTAT_VBE_IND_2010!$B$7:$B$732,$D8,EUROSTAT_VBE_IND_2010!$C$7:$C$732,"*"&amp;RIGHT($A8,3)&amp;"*",EUROSTAT_VBE_IND_2010!$D$7:$D$732,"5544*"))/1000</f>
        <v>0</v>
      </c>
      <c r="AD8" s="17">
        <f>(SUMIFS(EUROSTAT_VBE_IND_2010!AC$7:AC$732,EUROSTAT_VBE_IND_2010!$B$7:$B$732,$D8,EUROSTAT_VBE_IND_2010!$C$7:$C$732,"*"&amp;RIGHT($A8,3)&amp;"*",EUROSTAT_VBE_IND_2010!$D$7:$D$732,"2210*"))/1000+(SUMIFS(EUROSTAT_VBE_IND_2010!AC$7:AC$732,EUROSTAT_VBE_IND_2010!$B$7:$B$732,$D8,EUROSTAT_VBE_IND_2010!$C$7:$C$732,"*"&amp;RIGHT($A8,3)&amp;"*",EUROSTAT_VBE_IND_2010!$D$7:$D$732,"23*"))/1000+(SUMIFS(EUROSTAT_VBE_IND_2010!AC$7:AC$732,EUROSTAT_VBE_IND_2010!$B$7:$B$732,$D8,EUROSTAT_VBE_IND_2010!$C$7:$C$732,"*"&amp;RIGHT($A8,3)&amp;"*",EUROSTAT_VBE_IND_2010!$D$7:$D$732,"5544*"))/1000</f>
        <v>0</v>
      </c>
      <c r="AE8" s="17">
        <f>(SUMIFS(EUROSTAT_VBE_IND_2010!AD$7:AD$732,EUROSTAT_VBE_IND_2010!$B$7:$B$732,$D8,EUROSTAT_VBE_IND_2010!$C$7:$C$732,"*"&amp;RIGHT($A8,3)&amp;"*",EUROSTAT_VBE_IND_2010!$D$7:$D$732,"2210*"))/1000+(SUMIFS(EUROSTAT_VBE_IND_2010!AD$7:AD$732,EUROSTAT_VBE_IND_2010!$B$7:$B$732,$D8,EUROSTAT_VBE_IND_2010!$C$7:$C$732,"*"&amp;RIGHT($A8,3)&amp;"*",EUROSTAT_VBE_IND_2010!$D$7:$D$732,"23*"))/1000+(SUMIFS(EUROSTAT_VBE_IND_2010!AD$7:AD$732,EUROSTAT_VBE_IND_2010!$B$7:$B$732,$D8,EUROSTAT_VBE_IND_2010!$C$7:$C$732,"*"&amp;RIGHT($A8,3)&amp;"*",EUROSTAT_VBE_IND_2010!$D$7:$D$732,"5544*"))/1000</f>
        <v>0</v>
      </c>
      <c r="AF8" s="17">
        <f>(SUMIFS(EUROSTAT_VBE_IND_2010!AE$7:AE$732,EUROSTAT_VBE_IND_2010!$B$7:$B$732,$D8,EUROSTAT_VBE_IND_2010!$C$7:$C$732,"*"&amp;RIGHT($A8,3)&amp;"*",EUROSTAT_VBE_IND_2010!$D$7:$D$732,"2210*"))/1000+(SUMIFS(EUROSTAT_VBE_IND_2010!AE$7:AE$732,EUROSTAT_VBE_IND_2010!$B$7:$B$732,$D8,EUROSTAT_VBE_IND_2010!$C$7:$C$732,"*"&amp;RIGHT($A8,3)&amp;"*",EUROSTAT_VBE_IND_2010!$D$7:$D$732,"23*"))/1000+(SUMIFS(EUROSTAT_VBE_IND_2010!AE$7:AE$732,EUROSTAT_VBE_IND_2010!$B$7:$B$732,$D8,EUROSTAT_VBE_IND_2010!$C$7:$C$732,"*"&amp;RIGHT($A8,3)&amp;"*",EUROSTAT_VBE_IND_2010!$D$7:$D$732,"5544*"))/1000</f>
        <v>0</v>
      </c>
      <c r="AG8" s="17">
        <f>(SUMIFS(EUROSTAT_VBE_IND_2010!AF$7:AF$732,EUROSTAT_VBE_IND_2010!$B$7:$B$732,$D8,EUROSTAT_VBE_IND_2010!$C$7:$C$732,"*"&amp;RIGHT($A8,3)&amp;"*",EUROSTAT_VBE_IND_2010!$D$7:$D$732,"2210*"))/1000+(SUMIFS(EUROSTAT_VBE_IND_2010!AF$7:AF$732,EUROSTAT_VBE_IND_2010!$B$7:$B$732,$D8,EUROSTAT_VBE_IND_2010!$C$7:$C$732,"*"&amp;RIGHT($A8,3)&amp;"*",EUROSTAT_VBE_IND_2010!$D$7:$D$732,"23*"))/1000+(SUMIFS(EUROSTAT_VBE_IND_2010!AF$7:AF$732,EUROSTAT_VBE_IND_2010!$B$7:$B$732,$D8,EUROSTAT_VBE_IND_2010!$C$7:$C$732,"*"&amp;RIGHT($A8,3)&amp;"*",EUROSTAT_VBE_IND_2010!$D$7:$D$732,"5544*"))/1000</f>
        <v>0</v>
      </c>
      <c r="AH8" s="17">
        <f>(SUMIFS(EUROSTAT_VBE_IND_2010!AH$7:AH$732,EUROSTAT_VBE_IND_2010!$B$7:$B$732,$D8,EUROSTAT_VBE_IND_2010!$C$7:$C$732,"*"&amp;RIGHT($A8,3)&amp;"*",EUROSTAT_VBE_IND_2010!$D$7:$D$732,"2210*"))/1000+(SUMIFS(EUROSTAT_VBE_IND_2010!AH$7:AH$732,EUROSTAT_VBE_IND_2010!$B$7:$B$732,$D8,EUROSTAT_VBE_IND_2010!$C$7:$C$732,"*"&amp;RIGHT($A8,3)&amp;"*",EUROSTAT_VBE_IND_2010!$D$7:$D$732,"23*"))/1000+(SUMIFS(EUROSTAT_VBE_IND_2010!AH$7:AH$732,EUROSTAT_VBE_IND_2010!$B$7:$B$732,$D8,EUROSTAT_VBE_IND_2010!$C$7:$C$732,"*"&amp;RIGHT($A8,3)&amp;"*",EUROSTAT_VBE_IND_2010!$D$7:$D$732,"5544*"))/1000</f>
        <v>0</v>
      </c>
      <c r="AI8" s="17">
        <f>(SUMIFS(EUROSTAT_VBE_IND_2010!AI$7:AI$732,EUROSTAT_VBE_IND_2010!$B$7:$B$732,$D8,EUROSTAT_VBE_IND_2010!$C$7:$C$732,"*"&amp;RIGHT($A8,3)&amp;"*",EUROSTAT_VBE_IND_2010!$D$7:$D$732,"2210*"))/1000+(SUMIFS(EUROSTAT_VBE_IND_2010!AI$7:AI$732,EUROSTAT_VBE_IND_2010!$B$7:$B$732,$D8,EUROSTAT_VBE_IND_2010!$C$7:$C$732,"*"&amp;RIGHT($A8,3)&amp;"*",EUROSTAT_VBE_IND_2010!$D$7:$D$732,"23*"))/1000+(SUMIFS(EUROSTAT_VBE_IND_2010!AI$7:AI$732,EUROSTAT_VBE_IND_2010!$B$7:$B$732,$D8,EUROSTAT_VBE_IND_2010!$C$7:$C$732,"*"&amp;RIGHT($A8,3)&amp;"*",EUROSTAT_VBE_IND_2010!$D$7:$D$732,"5544*"))/1000</f>
        <v>0</v>
      </c>
      <c r="AJ8" s="17">
        <f>(SUMIFS(EUROSTAT_VBE_IND_2010!AJ$7:AJ$732,EUROSTAT_VBE_IND_2010!$B$7:$B$732,$D8,EUROSTAT_VBE_IND_2010!$C$7:$C$732,"*"&amp;RIGHT($A8,3)&amp;"*",EUROSTAT_VBE_IND_2010!$D$7:$D$732,"2210*"))/1000+(SUMIFS(EUROSTAT_VBE_IND_2010!AJ$7:AJ$732,EUROSTAT_VBE_IND_2010!$B$7:$B$732,$D8,EUROSTAT_VBE_IND_2010!$C$7:$C$732,"*"&amp;RIGHT($A8,3)&amp;"*",EUROSTAT_VBE_IND_2010!$D$7:$D$732,"23*"))/1000+(SUMIFS(EUROSTAT_VBE_IND_2010!AJ$7:AJ$732,EUROSTAT_VBE_IND_2010!$B$7:$B$732,$D8,EUROSTAT_VBE_IND_2010!$C$7:$C$732,"*"&amp;RIGHT($A8,3)&amp;"*",EUROSTAT_VBE_IND_2010!$D$7:$D$732,"5544*"))/1000</f>
        <v>0</v>
      </c>
      <c r="AK8" s="17">
        <f>(SUMIFS(EUROSTAT_VBE_IND_2010!AK$7:AK$732,EUROSTAT_VBE_IND_2010!$B$7:$B$732,$D8,EUROSTAT_VBE_IND_2010!$C$7:$C$732,"*"&amp;RIGHT($A8,3)&amp;"*",EUROSTAT_VBE_IND_2010!$D$7:$D$732,"2210*"))/1000+(SUMIFS(EUROSTAT_VBE_IND_2010!AK$7:AK$732,EUROSTAT_VBE_IND_2010!$B$7:$B$732,$D8,EUROSTAT_VBE_IND_2010!$C$7:$C$732,"*"&amp;RIGHT($A8,3)&amp;"*",EUROSTAT_VBE_IND_2010!$D$7:$D$732,"23*"))/1000+(SUMIFS(EUROSTAT_VBE_IND_2010!AK$7:AK$732,EUROSTAT_VBE_IND_2010!$B$7:$B$732,$D8,EUROSTAT_VBE_IND_2010!$C$7:$C$732,"*"&amp;RIGHT($A8,3)&amp;"*",EUROSTAT_VBE_IND_2010!$D$7:$D$732,"5544*"))/1000</f>
        <v>0</v>
      </c>
      <c r="AL8" s="329">
        <v>0</v>
      </c>
      <c r="AM8" s="329">
        <v>0</v>
      </c>
      <c r="AN8" s="329">
        <v>0</v>
      </c>
      <c r="AO8" s="17">
        <f>(SUMIFS(EUROSTAT_VBE_IND_2010!Y$7:Y$732,EUROSTAT_VBE_IND_2010!$B$7:$B$732,$D8,EUROSTAT_VBE_IND_2010!$C$7:$C$732,"*"&amp;RIGHT($A8,3)&amp;"*",EUROSTAT_VBE_IND_2010!$D$7:$D$732,"2210*"))/1000+(SUMIFS(EUROSTAT_VBE_IND_2010!Y$7:Y$732,EUROSTAT_VBE_IND_2010!$B$7:$B$732,$D8,EUROSTAT_VBE_IND_2010!$C$7:$C$732,"*"&amp;RIGHT($A8,3)&amp;"*",EUROSTAT_VBE_IND_2010!$D$7:$D$732,"23*"))/1000+(SUMIFS(EUROSTAT_VBE_IND_2010!Y$7:Y$732,EUROSTAT_VBE_IND_2010!$B$7:$B$732,$D8,EUROSTAT_VBE_IND_2010!$C$7:$C$732,"*"&amp;RIGHT($A8,3)&amp;"*",EUROSTAT_VBE_IND_2010!$D$7:$D$732,"5544*"))/1000</f>
        <v>0</v>
      </c>
      <c r="AP8" s="17">
        <f>(SUMIFS(EUROSTAT_VBE_IND_2010!Z$7:Z$732,EUROSTAT_VBE_IND_2010!$B$7:$B$732,$D8,EUROSTAT_VBE_IND_2010!$C$7:$C$732,"*"&amp;RIGHT($A8,3)&amp;"*",EUROSTAT_VBE_IND_2010!$D$7:$D$732,"2210*"))/1000+(SUMIFS(EUROSTAT_VBE_IND_2010!Z$7:Z$732,EUROSTAT_VBE_IND_2010!$B$7:$B$732,$D8,EUROSTAT_VBE_IND_2010!$C$7:$C$732,"*"&amp;RIGHT($A8,3)&amp;"*",EUROSTAT_VBE_IND_2010!$D$7:$D$732,"23*"))/1000+(SUMIFS(EUROSTAT_VBE_IND_2010!Z$7:Z$732,EUROSTAT_VBE_IND_2010!$B$7:$B$732,$D8,EUROSTAT_VBE_IND_2010!$C$7:$C$732,"*"&amp;RIGHT($A8,3)&amp;"*",EUROSTAT_VBE_IND_2010!$D$7:$D$732,"5544*"))/1000</f>
        <v>0</v>
      </c>
      <c r="AQ8" s="17">
        <f>(SUMIFS(EUROSTAT_VBE_IND_2010!AG$7:AG$732,EUROSTAT_VBE_IND_2010!$B$7:$B$732,$D8,EUROSTAT_VBE_IND_2010!$C$7:$C$732,"*"&amp;RIGHT($A8,3)&amp;"*",EUROSTAT_VBE_IND_2010!$D$7:$D$732,"2210*"))/1000+(SUMIFS(EUROSTAT_VBE_IND_2010!AG$7:AG$732,EUROSTAT_VBE_IND_2010!$B$7:$B$732,$D8,EUROSTAT_VBE_IND_2010!$C$7:$C$732,"*"&amp;RIGHT($A8,3)&amp;"*",EUROSTAT_VBE_IND_2010!$D$7:$D$732,"23*"))/1000+(SUMIFS(EUROSTAT_VBE_IND_2010!AG$7:AG$732,EUROSTAT_VBE_IND_2010!$B$7:$B$732,$D8,EUROSTAT_VBE_IND_2010!$C$7:$C$732,"*"&amp;RIGHT($A8,3)&amp;"*",EUROSTAT_VBE_IND_2010!$D$7:$D$732,"5544*"))/1000</f>
        <v>0</v>
      </c>
    </row>
    <row r="9" s="20" customFormat="1" spans="1:43">
      <c r="A9" t="str">
        <f>LEFT(EUROSTAT_VBE_IND_2010!$C$7,8)</f>
        <v>B_101006</v>
      </c>
      <c r="B9" s="28" t="s">
        <v>274</v>
      </c>
      <c r="C9" t="s">
        <v>293</v>
      </c>
      <c r="D9" t="s">
        <v>126</v>
      </c>
      <c r="E9" t="s">
        <v>231</v>
      </c>
      <c r="F9" t="s">
        <v>251</v>
      </c>
      <c r="G9" s="17">
        <f>(SUMIFS(EUROSTAT_VBE_IND_2010!E$7:E$732,EUROSTAT_VBE_IND_2010!$B$7:$B$732,$D9,EUROSTAT_VBE_IND_2010!$C$7:$C$732,"*"&amp;RIGHT($A9,3)&amp;"*",EUROSTAT_VBE_IND_2010!$D$7:$D$732,"2230*"))/1000+(SUMIFS(EUROSTAT_VBE_IND_2010!E$7:E$732,EUROSTAT_VBE_IND_2010!$B$7:$B$732,$D9,EUROSTAT_VBE_IND_2010!$C$7:$C$732,"*"&amp;RIGHT($A8,3)&amp;"*",EUROSTAT_VBE_IND_2010!$D$7:$D$732,"2130*"))/1000</f>
        <v>0</v>
      </c>
      <c r="H9" s="17">
        <f>(SUMIFS(EUROSTAT_VBE_IND_2010!F$7:F$732,EUROSTAT_VBE_IND_2010!$B$7:$B$732,$D9,EUROSTAT_VBE_IND_2010!$C$7:$C$732,"*"&amp;RIGHT($A9,3)&amp;"*",EUROSTAT_VBE_IND_2010!$D$7:$D$732,"2230*"))/1000+(SUMIFS(EUROSTAT_VBE_IND_2010!F$7:F$732,EUROSTAT_VBE_IND_2010!$B$7:$B$732,$D9,EUROSTAT_VBE_IND_2010!$C$7:$C$732,"*"&amp;RIGHT($A8,3)&amp;"*",EUROSTAT_VBE_IND_2010!$D$7:$D$732,"2130*"))/1000</f>
        <v>0</v>
      </c>
      <c r="I9" s="17">
        <f>(SUMIFS(EUROSTAT_VBE_IND_2010!G$7:G$732,EUROSTAT_VBE_IND_2010!$B$7:$B$732,$D9,EUROSTAT_VBE_IND_2010!$C$7:$C$732,"*"&amp;RIGHT($A9,3)&amp;"*",EUROSTAT_VBE_IND_2010!$D$7:$D$732,"2230*"))/1000+(SUMIFS(EUROSTAT_VBE_IND_2010!G$7:G$732,EUROSTAT_VBE_IND_2010!$B$7:$B$732,$D9,EUROSTAT_VBE_IND_2010!$C$7:$C$732,"*"&amp;RIGHT($A8,3)&amp;"*",EUROSTAT_VBE_IND_2010!$D$7:$D$732,"2130*"))/1000</f>
        <v>0</v>
      </c>
      <c r="J9" s="329">
        <v>0</v>
      </c>
      <c r="K9" s="17">
        <f>(SUMIFS(EUROSTAT_VBE_IND_2010!H$7:H$732,EUROSTAT_VBE_IND_2010!$B$7:$B$732,$D9,EUROSTAT_VBE_IND_2010!$C$7:$C$732,"*"&amp;RIGHT($A9,3)&amp;"*",EUROSTAT_VBE_IND_2010!$D$7:$D$732,"2230*"))/1000+(SUMIFS(EUROSTAT_VBE_IND_2010!H$7:H$732,EUROSTAT_VBE_IND_2010!$B$7:$B$732,$D9,EUROSTAT_VBE_IND_2010!$C$7:$C$732,"*"&amp;RIGHT($A8,3)&amp;"*",EUROSTAT_VBE_IND_2010!$D$7:$D$732,"2130*"))/1000</f>
        <v>0</v>
      </c>
      <c r="L9" s="17">
        <f>(SUMIFS(EUROSTAT_VBE_IND_2010!I$7:I$732,EUROSTAT_VBE_IND_2010!$B$7:$B$732,$D9,EUROSTAT_VBE_IND_2010!$C$7:$C$732,"*"&amp;RIGHT($A9,3)&amp;"*",EUROSTAT_VBE_IND_2010!$D$7:$D$732,"2230*"))/1000+(SUMIFS(EUROSTAT_VBE_IND_2010!I$7:I$732,EUROSTAT_VBE_IND_2010!$B$7:$B$732,$D9,EUROSTAT_VBE_IND_2010!$C$7:$C$732,"*"&amp;RIGHT($A8,3)&amp;"*",EUROSTAT_VBE_IND_2010!$D$7:$D$732,"2130*"))/1000</f>
        <v>0</v>
      </c>
      <c r="M9" s="17">
        <f>(SUMIFS(EUROSTAT_VBE_IND_2010!J$7:J$732,EUROSTAT_VBE_IND_2010!$B$7:$B$732,$D9,EUROSTAT_VBE_IND_2010!$C$7:$C$732,"*"&amp;RIGHT($A9,3)&amp;"*",EUROSTAT_VBE_IND_2010!$D$7:$D$732,"2230*"))/1000+(SUMIFS(EUROSTAT_VBE_IND_2010!J$7:J$732,EUROSTAT_VBE_IND_2010!$B$7:$B$732,$D9,EUROSTAT_VBE_IND_2010!$C$7:$C$732,"*"&amp;RIGHT($A8,3)&amp;"*",EUROSTAT_VBE_IND_2010!$D$7:$D$732,"2130*"))/1000</f>
        <v>0</v>
      </c>
      <c r="N9" s="17">
        <f>(SUMIFS(EUROSTAT_VBE_IND_2010!K$7:K$732,EUROSTAT_VBE_IND_2010!$B$7:$B$732,$D9,EUROSTAT_VBE_IND_2010!$C$7:$C$732,"*"&amp;RIGHT($A9,3)&amp;"*",EUROSTAT_VBE_IND_2010!$D$7:$D$732,"2230*"))/1000+(SUMIFS(EUROSTAT_VBE_IND_2010!K$7:K$732,EUROSTAT_VBE_IND_2010!$B$7:$B$732,$D9,EUROSTAT_VBE_IND_2010!$C$7:$C$732,"*"&amp;RIGHT($A8,3)&amp;"*",EUROSTAT_VBE_IND_2010!$D$7:$D$732,"2130*"))/1000</f>
        <v>0</v>
      </c>
      <c r="O9" s="17">
        <f>(SUMIFS(EUROSTAT_VBE_IND_2010!L$7:L$732,EUROSTAT_VBE_IND_2010!$B$7:$B$732,$D9,EUROSTAT_VBE_IND_2010!$C$7:$C$732,"*"&amp;RIGHT($A9,3)&amp;"*",EUROSTAT_VBE_IND_2010!$D$7:$D$732,"2230*"))/1000+(SUMIFS(EUROSTAT_VBE_IND_2010!L$7:L$732,EUROSTAT_VBE_IND_2010!$B$7:$B$732,$D9,EUROSTAT_VBE_IND_2010!$C$7:$C$732,"*"&amp;RIGHT($A8,3)&amp;"*",EUROSTAT_VBE_IND_2010!$D$7:$D$732,"2130*"))/1000</f>
        <v>0</v>
      </c>
      <c r="P9" s="17">
        <f>(SUMIFS(EUROSTAT_VBE_IND_2010!M$7:M$732,EUROSTAT_VBE_IND_2010!$B$7:$B$732,$D9,EUROSTAT_VBE_IND_2010!$C$7:$C$732,"*"&amp;RIGHT($A9,3)&amp;"*",EUROSTAT_VBE_IND_2010!$D$7:$D$732,"2230*"))/1000+(SUMIFS(EUROSTAT_VBE_IND_2010!M$7:M$732,EUROSTAT_VBE_IND_2010!$B$7:$B$732,$D9,EUROSTAT_VBE_IND_2010!$C$7:$C$732,"*"&amp;RIGHT($A8,3)&amp;"*",EUROSTAT_VBE_IND_2010!$D$7:$D$732,"2130*"))/1000</f>
        <v>0</v>
      </c>
      <c r="Q9" s="17">
        <f>(SUMIFS(EUROSTAT_VBE_IND_2010!N$7:N$732,EUROSTAT_VBE_IND_2010!$B$7:$B$732,$D9,EUROSTAT_VBE_IND_2010!$C$7:$C$732,"*"&amp;RIGHT($A9,3)&amp;"*",EUROSTAT_VBE_IND_2010!$D$7:$D$732,"2230*"))/1000+(SUMIFS(EUROSTAT_VBE_IND_2010!N$7:N$732,EUROSTAT_VBE_IND_2010!$B$7:$B$732,$D9,EUROSTAT_VBE_IND_2010!$C$7:$C$732,"*"&amp;RIGHT($A8,3)&amp;"*",EUROSTAT_VBE_IND_2010!$D$7:$D$732,"2130*"))/1000</f>
        <v>0</v>
      </c>
      <c r="R9" s="17">
        <f>(SUMIFS(EUROSTAT_VBE_IND_2010!O$7:O$732,EUROSTAT_VBE_IND_2010!$B$7:$B$732,$D9,EUROSTAT_VBE_IND_2010!$C$7:$C$732,"*"&amp;RIGHT($A9,3)&amp;"*",EUROSTAT_VBE_IND_2010!$D$7:$D$732,"2230*"))/1000+(SUMIFS(EUROSTAT_VBE_IND_2010!O$7:O$732,EUROSTAT_VBE_IND_2010!$B$7:$B$732,$D9,EUROSTAT_VBE_IND_2010!$C$7:$C$732,"*"&amp;RIGHT($A8,3)&amp;"*",EUROSTAT_VBE_IND_2010!$D$7:$D$732,"2130*"))/1000</f>
        <v>0</v>
      </c>
      <c r="S9" s="17">
        <f>(SUMIFS(EUROSTAT_VBE_IND_2010!P$7:P$732,EUROSTAT_VBE_IND_2010!$B$7:$B$732,$D9,EUROSTAT_VBE_IND_2010!$C$7:$C$732,"*"&amp;RIGHT($A9,3)&amp;"*",EUROSTAT_VBE_IND_2010!$D$7:$D$732,"2230*"))/1000+(SUMIFS(EUROSTAT_VBE_IND_2010!P$7:P$732,EUROSTAT_VBE_IND_2010!$B$7:$B$732,$D9,EUROSTAT_VBE_IND_2010!$C$7:$C$732,"*"&amp;RIGHT($A8,3)&amp;"*",EUROSTAT_VBE_IND_2010!$D$7:$D$732,"2130*"))/1000</f>
        <v>0</v>
      </c>
      <c r="T9" s="17">
        <f>(SUMIFS(EUROSTAT_VBE_IND_2010!Q$7:Q$732,EUROSTAT_VBE_IND_2010!$B$7:$B$732,$D9,EUROSTAT_VBE_IND_2010!$C$7:$C$732,"*"&amp;RIGHT($A9,3)&amp;"*",EUROSTAT_VBE_IND_2010!$D$7:$D$732,"2230*"))/1000+(SUMIFS(EUROSTAT_VBE_IND_2010!Q$7:Q$732,EUROSTAT_VBE_IND_2010!$B$7:$B$732,$D9,EUROSTAT_VBE_IND_2010!$C$7:$C$732,"*"&amp;RIGHT($A8,3)&amp;"*",EUROSTAT_VBE_IND_2010!$D$7:$D$732,"2130*"))/1000</f>
        <v>0</v>
      </c>
      <c r="U9" s="17">
        <f>(SUMIFS(EUROSTAT_VBE_IND_2010!R$7:R$732,EUROSTAT_VBE_IND_2010!$B$7:$B$732,$D9,EUROSTAT_VBE_IND_2010!$C$7:$C$732,"*"&amp;RIGHT($A9,3)&amp;"*",EUROSTAT_VBE_IND_2010!$D$7:$D$732,"2230*"))/1000+(SUMIFS(EUROSTAT_VBE_IND_2010!R$7:R$732,EUROSTAT_VBE_IND_2010!$B$7:$B$732,$D9,EUROSTAT_VBE_IND_2010!$C$7:$C$732,"*"&amp;RIGHT($A8,3)&amp;"*",EUROSTAT_VBE_IND_2010!$D$7:$D$732,"2130*"))/1000</f>
        <v>0</v>
      </c>
      <c r="V9" s="17">
        <f>(SUMIFS(EUROSTAT_VBE_IND_2010!S$7:S$732,EUROSTAT_VBE_IND_2010!$B$7:$B$732,$D9,EUROSTAT_VBE_IND_2010!$C$7:$C$732,"*"&amp;RIGHT($A9,3)&amp;"*",EUROSTAT_VBE_IND_2010!$D$7:$D$732,"2230*"))/1000+(SUMIFS(EUROSTAT_VBE_IND_2010!S$7:S$732,EUROSTAT_VBE_IND_2010!$B$7:$B$732,$D9,EUROSTAT_VBE_IND_2010!$C$7:$C$732,"*"&amp;RIGHT($A8,3)&amp;"*",EUROSTAT_VBE_IND_2010!$D$7:$D$732,"2130*"))/1000</f>
        <v>0</v>
      </c>
      <c r="W9" s="17">
        <f>(SUMIFS(EUROSTAT_VBE_IND_2010!T$7:T$732,EUROSTAT_VBE_IND_2010!$B$7:$B$732,$D9,EUROSTAT_VBE_IND_2010!$C$7:$C$732,"*"&amp;RIGHT($A9,3)&amp;"*",EUROSTAT_VBE_IND_2010!$D$7:$D$732,"2230*"))/1000+(SUMIFS(EUROSTAT_VBE_IND_2010!T$7:T$732,EUROSTAT_VBE_IND_2010!$B$7:$B$732,$D9,EUROSTAT_VBE_IND_2010!$C$7:$C$732,"*"&amp;RIGHT($A8,3)&amp;"*",EUROSTAT_VBE_IND_2010!$D$7:$D$732,"2130*"))/1000</f>
        <v>0</v>
      </c>
      <c r="X9" s="17">
        <f>(SUMIFS(EUROSTAT_VBE_IND_2010!U$7:U$732,EUROSTAT_VBE_IND_2010!$B$7:$B$732,$D9,EUROSTAT_VBE_IND_2010!$C$7:$C$732,"*"&amp;RIGHT($A9,3)&amp;"*",EUROSTAT_VBE_IND_2010!$D$7:$D$732,"2230*"))/1000+(SUMIFS(EUROSTAT_VBE_IND_2010!U$7:U$732,EUROSTAT_VBE_IND_2010!$B$7:$B$732,$D9,EUROSTAT_VBE_IND_2010!$C$7:$C$732,"*"&amp;RIGHT($A8,3)&amp;"*",EUROSTAT_VBE_IND_2010!$D$7:$D$732,"2130*"))/1000</f>
        <v>0</v>
      </c>
      <c r="Y9" s="17">
        <f>(SUMIFS(EUROSTAT_VBE_IND_2010!V$7:V$732,EUROSTAT_VBE_IND_2010!$B$7:$B$732,$D9,EUROSTAT_VBE_IND_2010!$C$7:$C$732,"*"&amp;RIGHT($A9,3)&amp;"*",EUROSTAT_VBE_IND_2010!$D$7:$D$732,"2230*"))/1000+(SUMIFS(EUROSTAT_VBE_IND_2010!V$7:V$732,EUROSTAT_VBE_IND_2010!$B$7:$B$732,$D9,EUROSTAT_VBE_IND_2010!$C$7:$C$732,"*"&amp;RIGHT($A8,3)&amp;"*",EUROSTAT_VBE_IND_2010!$D$7:$D$732,"2130*"))/1000</f>
        <v>0</v>
      </c>
      <c r="Z9" s="17">
        <f>(SUMIFS(EUROSTAT_VBE_IND_2010!W$7:W$732,EUROSTAT_VBE_IND_2010!$B$7:$B$732,$D9,EUROSTAT_VBE_IND_2010!$C$7:$C$732,"*"&amp;RIGHT($A9,3)&amp;"*",EUROSTAT_VBE_IND_2010!$D$7:$D$732,"2230*"))/1000+(SUMIFS(EUROSTAT_VBE_IND_2010!W$7:W$732,EUROSTAT_VBE_IND_2010!$B$7:$B$732,$D9,EUROSTAT_VBE_IND_2010!$C$7:$C$732,"*"&amp;RIGHT($A8,3)&amp;"*",EUROSTAT_VBE_IND_2010!$D$7:$D$732,"2130*"))/1000</f>
        <v>0</v>
      </c>
      <c r="AA9" s="17">
        <f>(SUMIFS(EUROSTAT_VBE_IND_2010!X$7:X$732,EUROSTAT_VBE_IND_2010!$B$7:$B$732,$D9,EUROSTAT_VBE_IND_2010!$C$7:$C$732,"*"&amp;RIGHT($A9,3)&amp;"*",EUROSTAT_VBE_IND_2010!$D$7:$D$732,"2230*"))/1000+(SUMIFS(EUROSTAT_VBE_IND_2010!X$7:X$732,EUROSTAT_VBE_IND_2010!$B$7:$B$732,$D9,EUROSTAT_VBE_IND_2010!$C$7:$C$732,"*"&amp;RIGHT($A8,3)&amp;"*",EUROSTAT_VBE_IND_2010!$D$7:$D$732,"2130*"))/1000</f>
        <v>0</v>
      </c>
      <c r="AB9" s="17">
        <f>(SUMIFS(EUROSTAT_VBE_IND_2010!AA$7:AA$732,EUROSTAT_VBE_IND_2010!$B$7:$B$732,$D9,EUROSTAT_VBE_IND_2010!$C$7:$C$732,"*"&amp;RIGHT($A9,3)&amp;"*",EUROSTAT_VBE_IND_2010!$D$7:$D$732,"2230*"))/1000+(SUMIFS(EUROSTAT_VBE_IND_2010!AA$7:AA$732,EUROSTAT_VBE_IND_2010!$B$7:$B$732,$D9,EUROSTAT_VBE_IND_2010!$C$7:$C$732,"*"&amp;RIGHT($A8,3)&amp;"*",EUROSTAT_VBE_IND_2010!$D$7:$D$732,"2130*"))/1000</f>
        <v>0</v>
      </c>
      <c r="AC9" s="17">
        <f>(SUMIFS(EUROSTAT_VBE_IND_2010!AB$7:AB$732,EUROSTAT_VBE_IND_2010!$B$7:$B$732,$D9,EUROSTAT_VBE_IND_2010!$C$7:$C$732,"*"&amp;RIGHT($A9,3)&amp;"*",EUROSTAT_VBE_IND_2010!$D$7:$D$732,"2230*"))/1000+(SUMIFS(EUROSTAT_VBE_IND_2010!AB$7:AB$732,EUROSTAT_VBE_IND_2010!$B$7:$B$732,$D9,EUROSTAT_VBE_IND_2010!$C$7:$C$732,"*"&amp;RIGHT($A8,3)&amp;"*",EUROSTAT_VBE_IND_2010!$D$7:$D$732,"2130*"))/1000</f>
        <v>0</v>
      </c>
      <c r="AD9" s="17">
        <f>(SUMIFS(EUROSTAT_VBE_IND_2010!AC$7:AC$732,EUROSTAT_VBE_IND_2010!$B$7:$B$732,$D9,EUROSTAT_VBE_IND_2010!$C$7:$C$732,"*"&amp;RIGHT($A9,3)&amp;"*",EUROSTAT_VBE_IND_2010!$D$7:$D$732,"2230*"))/1000+(SUMIFS(EUROSTAT_VBE_IND_2010!AC$7:AC$732,EUROSTAT_VBE_IND_2010!$B$7:$B$732,$D9,EUROSTAT_VBE_IND_2010!$C$7:$C$732,"*"&amp;RIGHT($A8,3)&amp;"*",EUROSTAT_VBE_IND_2010!$D$7:$D$732,"2130*"))/1000</f>
        <v>0</v>
      </c>
      <c r="AE9" s="17">
        <f>(SUMIFS(EUROSTAT_VBE_IND_2010!AD$7:AD$732,EUROSTAT_VBE_IND_2010!$B$7:$B$732,$D9,EUROSTAT_VBE_IND_2010!$C$7:$C$732,"*"&amp;RIGHT($A9,3)&amp;"*",EUROSTAT_VBE_IND_2010!$D$7:$D$732,"2230*"))/1000+(SUMIFS(EUROSTAT_VBE_IND_2010!AD$7:AD$732,EUROSTAT_VBE_IND_2010!$B$7:$B$732,$D9,EUROSTAT_VBE_IND_2010!$C$7:$C$732,"*"&amp;RIGHT($A8,3)&amp;"*",EUROSTAT_VBE_IND_2010!$D$7:$D$732,"2130*"))/1000</f>
        <v>0</v>
      </c>
      <c r="AF9" s="17">
        <f>(SUMIFS(EUROSTAT_VBE_IND_2010!AE$7:AE$732,EUROSTAT_VBE_IND_2010!$B$7:$B$732,$D9,EUROSTAT_VBE_IND_2010!$C$7:$C$732,"*"&amp;RIGHT($A9,3)&amp;"*",EUROSTAT_VBE_IND_2010!$D$7:$D$732,"2230*"))/1000+(SUMIFS(EUROSTAT_VBE_IND_2010!AE$7:AE$732,EUROSTAT_VBE_IND_2010!$B$7:$B$732,$D9,EUROSTAT_VBE_IND_2010!$C$7:$C$732,"*"&amp;RIGHT($A8,3)&amp;"*",EUROSTAT_VBE_IND_2010!$D$7:$D$732,"2130*"))/1000</f>
        <v>0</v>
      </c>
      <c r="AG9" s="17">
        <f>(SUMIFS(EUROSTAT_VBE_IND_2010!AF$7:AF$732,EUROSTAT_VBE_IND_2010!$B$7:$B$732,$D9,EUROSTAT_VBE_IND_2010!$C$7:$C$732,"*"&amp;RIGHT($A9,3)&amp;"*",EUROSTAT_VBE_IND_2010!$D$7:$D$732,"2230*"))/1000+(SUMIFS(EUROSTAT_VBE_IND_2010!AF$7:AF$732,EUROSTAT_VBE_IND_2010!$B$7:$B$732,$D9,EUROSTAT_VBE_IND_2010!$C$7:$C$732,"*"&amp;RIGHT($A8,3)&amp;"*",EUROSTAT_VBE_IND_2010!$D$7:$D$732,"2130*"))/1000</f>
        <v>0</v>
      </c>
      <c r="AH9" s="17">
        <f>(SUMIFS(EUROSTAT_VBE_IND_2010!AH$7:AH$732,EUROSTAT_VBE_IND_2010!$B$7:$B$732,$D9,EUROSTAT_VBE_IND_2010!$C$7:$C$732,"*"&amp;RIGHT($A9,3)&amp;"*",EUROSTAT_VBE_IND_2010!$D$7:$D$732,"2230*"))/1000+(SUMIFS(EUROSTAT_VBE_IND_2010!AH$7:AH$732,EUROSTAT_VBE_IND_2010!$B$7:$B$732,$D9,EUROSTAT_VBE_IND_2010!$C$7:$C$732,"*"&amp;RIGHT($A8,3)&amp;"*",EUROSTAT_VBE_IND_2010!$D$7:$D$732,"2130*"))/1000</f>
        <v>0</v>
      </c>
      <c r="AI9" s="17">
        <f>(SUMIFS(EUROSTAT_VBE_IND_2010!AI$7:AI$732,EUROSTAT_VBE_IND_2010!$B$7:$B$732,$D9,EUROSTAT_VBE_IND_2010!$C$7:$C$732,"*"&amp;RIGHT($A9,3)&amp;"*",EUROSTAT_VBE_IND_2010!$D$7:$D$732,"2230*"))/1000+(SUMIFS(EUROSTAT_VBE_IND_2010!AI$7:AI$732,EUROSTAT_VBE_IND_2010!$B$7:$B$732,$D9,EUROSTAT_VBE_IND_2010!$C$7:$C$732,"*"&amp;RIGHT($A8,3)&amp;"*",EUROSTAT_VBE_IND_2010!$D$7:$D$732,"2130*"))/1000</f>
        <v>0</v>
      </c>
      <c r="AJ9" s="17">
        <f>(SUMIFS(EUROSTAT_VBE_IND_2010!AJ$7:AJ$732,EUROSTAT_VBE_IND_2010!$B$7:$B$732,$D9,EUROSTAT_VBE_IND_2010!$C$7:$C$732,"*"&amp;RIGHT($A9,3)&amp;"*",EUROSTAT_VBE_IND_2010!$D$7:$D$732,"2230*"))/1000+(SUMIFS(EUROSTAT_VBE_IND_2010!AJ$7:AJ$732,EUROSTAT_VBE_IND_2010!$B$7:$B$732,$D9,EUROSTAT_VBE_IND_2010!$C$7:$C$732,"*"&amp;RIGHT($A8,3)&amp;"*",EUROSTAT_VBE_IND_2010!$D$7:$D$732,"2130*"))/1000</f>
        <v>0</v>
      </c>
      <c r="AK9" s="17">
        <f>(SUMIFS(EUROSTAT_VBE_IND_2010!AK$7:AK$732,EUROSTAT_VBE_IND_2010!$B$7:$B$732,$D9,EUROSTAT_VBE_IND_2010!$C$7:$C$732,"*"&amp;RIGHT($A9,3)&amp;"*",EUROSTAT_VBE_IND_2010!$D$7:$D$732,"2230*"))/1000+(SUMIFS(EUROSTAT_VBE_IND_2010!AK$7:AK$732,EUROSTAT_VBE_IND_2010!$B$7:$B$732,$D9,EUROSTAT_VBE_IND_2010!$C$7:$C$732,"*"&amp;RIGHT($A8,3)&amp;"*",EUROSTAT_VBE_IND_2010!$D$7:$D$732,"2130*"))/1000</f>
        <v>0</v>
      </c>
      <c r="AL9" s="329">
        <v>0</v>
      </c>
      <c r="AM9" s="329">
        <v>0</v>
      </c>
      <c r="AN9" s="329">
        <v>0</v>
      </c>
      <c r="AO9" s="17">
        <f>(SUMIFS(EUROSTAT_VBE_IND_2010!Y$7:Y$732,EUROSTAT_VBE_IND_2010!$B$7:$B$732,$D9,EUROSTAT_VBE_IND_2010!$C$7:$C$732,"*"&amp;RIGHT($A9,3)&amp;"*",EUROSTAT_VBE_IND_2010!$D$7:$D$732,"2230*"))/1000+(SUMIFS(EUROSTAT_VBE_IND_2010!Y$7:Y$732,EUROSTAT_VBE_IND_2010!$B$7:$B$732,$D9,EUROSTAT_VBE_IND_2010!$C$7:$C$732,"*"&amp;RIGHT($A8,3)&amp;"*",EUROSTAT_VBE_IND_2010!$D$7:$D$732,"2130*"))/1000</f>
        <v>0</v>
      </c>
      <c r="AP9" s="17">
        <f>(SUMIFS(EUROSTAT_VBE_IND_2010!Z$7:Z$732,EUROSTAT_VBE_IND_2010!$B$7:$B$732,$D9,EUROSTAT_VBE_IND_2010!$C$7:$C$732,"*"&amp;RIGHT($A9,3)&amp;"*",EUROSTAT_VBE_IND_2010!$D$7:$D$732,"2230*"))/1000+(SUMIFS(EUROSTAT_VBE_IND_2010!Z$7:Z$732,EUROSTAT_VBE_IND_2010!$B$7:$B$732,$D9,EUROSTAT_VBE_IND_2010!$C$7:$C$732,"*"&amp;RIGHT($A8,3)&amp;"*",EUROSTAT_VBE_IND_2010!$D$7:$D$732,"2130*"))/1000</f>
        <v>0</v>
      </c>
      <c r="AQ9" s="17">
        <f>(SUMIFS(EUROSTAT_VBE_IND_2010!AG$7:AG$732,EUROSTAT_VBE_IND_2010!$B$7:$B$732,$D9,EUROSTAT_VBE_IND_2010!$C$7:$C$732,"*"&amp;RIGHT($A9,3)&amp;"*",EUROSTAT_VBE_IND_2010!$D$7:$D$732,"2230*"))/1000+(SUMIFS(EUROSTAT_VBE_IND_2010!AG$7:AG$732,EUROSTAT_VBE_IND_2010!$B$7:$B$732,$D9,EUROSTAT_VBE_IND_2010!$C$7:$C$732,"*"&amp;RIGHT($A8,3)&amp;"*",EUROSTAT_VBE_IND_2010!$D$7:$D$732,"2130*"))/1000</f>
        <v>0</v>
      </c>
    </row>
    <row r="10" s="20" customFormat="1" spans="1:43">
      <c r="A10" t="str">
        <f>LEFT(EUROSTAT_VBE_IND_2010!$C$7,8)</f>
        <v>B_101006</v>
      </c>
      <c r="B10" s="28" t="s">
        <v>274</v>
      </c>
      <c r="C10" t="s">
        <v>293</v>
      </c>
      <c r="D10" t="s">
        <v>126</v>
      </c>
      <c r="E10" t="s">
        <v>232</v>
      </c>
      <c r="F10" t="s">
        <v>252</v>
      </c>
      <c r="G10" s="17">
        <f>(SUMIFS(EUROSTAT_VBE_IND_2010!E$7:E$732,EUROSTAT_VBE_IND_2010!$B$7:$B$732,$D10,EUROSTAT_VBE_IND_2010!$C$7:$C$732,"*"&amp;RIGHT($A10,3)&amp;"*",EUROSTAT_VBE_IND_2010!$D$7:$D$732,"212*"))/1000</f>
        <v>32.977</v>
      </c>
      <c r="H10" s="17">
        <f>(SUMIFS(EUROSTAT_VBE_IND_2010!F$7:F$732,EUROSTAT_VBE_IND_2010!$B$7:$B$732,$D10,EUROSTAT_VBE_IND_2010!$C$7:$C$732,"*"&amp;RIGHT($A8,3)&amp;"*",EUROSTAT_VBE_IND_2010!$D$7:$D$732,"212*"))/1000</f>
        <v>25.117</v>
      </c>
      <c r="I10" s="17">
        <f>(SUMIFS(EUROSTAT_VBE_IND_2010!G$7:G$732,EUROSTAT_VBE_IND_2010!$B$7:$B$732,$D10,EUROSTAT_VBE_IND_2010!$C$7:$C$732,"*"&amp;RIGHT($A8,3)&amp;"*",EUROSTAT_VBE_IND_2010!$D$7:$D$732,"212*"))/1000</f>
        <v>0</v>
      </c>
      <c r="J10" s="329">
        <f>'IEA Bal_CH-IND'!$D$364</f>
        <v>0</v>
      </c>
      <c r="K10" s="17">
        <f>(SUMIFS(EUROSTAT_VBE_IND_2010!H$7:H$732,EUROSTAT_VBE_IND_2010!$B$7:$B$732,$D10,EUROSTAT_VBE_IND_2010!$C$7:$C$732,"*"&amp;RIGHT($A8,3)&amp;"*",EUROSTAT_VBE_IND_2010!$D$7:$D$732,"212*"))/1000</f>
        <v>0</v>
      </c>
      <c r="L10" s="17">
        <f>(SUMIFS(EUROSTAT_VBE_IND_2010!I$7:I$732,EUROSTAT_VBE_IND_2010!$B$7:$B$732,$D10,EUROSTAT_VBE_IND_2010!$C$7:$C$732,"*"&amp;RIGHT($A8,3)&amp;"*",EUROSTAT_VBE_IND_2010!$D$7:$D$732,"212*"))/1000</f>
        <v>23.631</v>
      </c>
      <c r="M10" s="17">
        <f>(SUMIFS(EUROSTAT_VBE_IND_2010!J$7:J$732,EUROSTAT_VBE_IND_2010!$B$7:$B$732,$D10,EUROSTAT_VBE_IND_2010!$C$7:$C$732,"*"&amp;RIGHT($A8,3)&amp;"*",EUROSTAT_VBE_IND_2010!$D$7:$D$732,"212*"))/1000</f>
        <v>189.402</v>
      </c>
      <c r="N10" s="17">
        <f>(SUMIFS(EUROSTAT_VBE_IND_2010!K$7:K$732,EUROSTAT_VBE_IND_2010!$B$7:$B$732,$D10,EUROSTAT_VBE_IND_2010!$C$7:$C$732,"*"&amp;RIGHT($A8,3)&amp;"*",EUROSTAT_VBE_IND_2010!$D$7:$D$732,"212*"))/1000</f>
        <v>0</v>
      </c>
      <c r="O10" s="17">
        <f>(SUMIFS(EUROSTAT_VBE_IND_2010!L$7:L$732,EUROSTAT_VBE_IND_2010!$B$7:$B$732,$D10,EUROSTAT_VBE_IND_2010!$C$7:$C$732,"*"&amp;RIGHT($A8,3)&amp;"*",EUROSTAT_VBE_IND_2010!$D$7:$D$732,"212*"))/1000</f>
        <v>0</v>
      </c>
      <c r="P10" s="17">
        <f>(SUMIFS(EUROSTAT_VBE_IND_2010!M$7:M$732,EUROSTAT_VBE_IND_2010!$B$7:$B$732,$D10,EUROSTAT_VBE_IND_2010!$C$7:$C$732,"*"&amp;RIGHT($A8,3)&amp;"*",EUROSTAT_VBE_IND_2010!$D$7:$D$732,"212*"))/1000</f>
        <v>0</v>
      </c>
      <c r="Q10" s="17">
        <f>(SUMIFS(EUROSTAT_VBE_IND_2010!N$7:N$732,EUROSTAT_VBE_IND_2010!$B$7:$B$732,$D10,EUROSTAT_VBE_IND_2010!$C$7:$C$732,"*"&amp;RIGHT($A8,3)&amp;"*",EUROSTAT_VBE_IND_2010!$D$7:$D$732,"212*"))/1000</f>
        <v>16.755</v>
      </c>
      <c r="R10" s="17">
        <f>(SUMIFS(EUROSTAT_VBE_IND_2010!O$7:O$732,EUROSTAT_VBE_IND_2010!$B$7:$B$732,$D10,EUROSTAT_VBE_IND_2010!$C$7:$C$732,"*"&amp;RIGHT($A8,3)&amp;"*",EUROSTAT_VBE_IND_2010!$D$7:$D$732,"212*"))/1000</f>
        <v>14.713</v>
      </c>
      <c r="S10" s="17">
        <f>(SUMIFS(EUROSTAT_VBE_IND_2010!P$7:P$732,EUROSTAT_VBE_IND_2010!$B$7:$B$732,$D10,EUROSTAT_VBE_IND_2010!$C$7:$C$732,"*"&amp;RIGHT($A8,3)&amp;"*",EUROSTAT_VBE_IND_2010!$D$7:$D$732,"212*"))/1000</f>
        <v>52.187</v>
      </c>
      <c r="T10" s="17">
        <f>(SUMIFS(EUROSTAT_VBE_IND_2010!Q$7:Q$732,EUROSTAT_VBE_IND_2010!$B$7:$B$732,$D10,EUROSTAT_VBE_IND_2010!$C$7:$C$732,"*"&amp;RIGHT($A8,3)&amp;"*",EUROSTAT_VBE_IND_2010!$D$7:$D$732,"212*"))/1000</f>
        <v>0</v>
      </c>
      <c r="U10" s="17">
        <f>(SUMIFS(EUROSTAT_VBE_IND_2010!R$7:R$732,EUROSTAT_VBE_IND_2010!$B$7:$B$732,$D10,EUROSTAT_VBE_IND_2010!$C$7:$C$732,"*"&amp;RIGHT($A8,3)&amp;"*",EUROSTAT_VBE_IND_2010!$D$7:$D$732,"212*"))/1000</f>
        <v>9.288</v>
      </c>
      <c r="V10" s="17">
        <f>(SUMIFS(EUROSTAT_VBE_IND_2010!S$7:S$732,EUROSTAT_VBE_IND_2010!$B$7:$B$732,$D10,EUROSTAT_VBE_IND_2010!$C$7:$C$732,"*"&amp;RIGHT($A8,3)&amp;"*",EUROSTAT_VBE_IND_2010!$D$7:$D$732,"212*"))/1000</f>
        <v>0</v>
      </c>
      <c r="W10" s="17">
        <f>(SUMIFS(EUROSTAT_VBE_IND_2010!T$7:T$732,EUROSTAT_VBE_IND_2010!$B$7:$B$732,$D10,EUROSTAT_VBE_IND_2010!$C$7:$C$732,"*"&amp;RIGHT($A8,3)&amp;"*",EUROSTAT_VBE_IND_2010!$D$7:$D$732,"212*"))/1000</f>
        <v>0</v>
      </c>
      <c r="X10" s="17">
        <f>(SUMIFS(EUROSTAT_VBE_IND_2010!U$7:U$732,EUROSTAT_VBE_IND_2010!$B$7:$B$732,$D10,EUROSTAT_VBE_IND_2010!$C$7:$C$732,"*"&amp;RIGHT($A8,3)&amp;"*",EUROSTAT_VBE_IND_2010!$D$7:$D$732,"212*"))/1000</f>
        <v>32.218</v>
      </c>
      <c r="Y10" s="17">
        <f>(SUMIFS(EUROSTAT_VBE_IND_2010!V$7:V$732,EUROSTAT_VBE_IND_2010!$B$7:$B$732,$D10,EUROSTAT_VBE_IND_2010!$C$7:$C$732,"*"&amp;RIGHT($A8,3)&amp;"*",EUROSTAT_VBE_IND_2010!$D$7:$D$732,"212*"))/1000</f>
        <v>0</v>
      </c>
      <c r="Z10" s="17">
        <f>(SUMIFS(EUROSTAT_VBE_IND_2010!W$7:W$732,EUROSTAT_VBE_IND_2010!$B$7:$B$732,$D10,EUROSTAT_VBE_IND_2010!$C$7:$C$732,"*"&amp;RIGHT($A8,3)&amp;"*",EUROSTAT_VBE_IND_2010!$D$7:$D$732,"212*"))/1000</f>
        <v>0</v>
      </c>
      <c r="AA10" s="17">
        <f>(SUMIFS(EUROSTAT_VBE_IND_2010!X$7:X$732,EUROSTAT_VBE_IND_2010!$B$7:$B$732,$D10,EUROSTAT_VBE_IND_2010!$C$7:$C$732,"*"&amp;RIGHT($A8,3)&amp;"*",EUROSTAT_VBE_IND_2010!$D$7:$D$732,"212*"))/1000</f>
        <v>0</v>
      </c>
      <c r="AB10" s="17">
        <f>(SUMIFS(EUROSTAT_VBE_IND_2010!AA$7:AA$732,EUROSTAT_VBE_IND_2010!$B$7:$B$732,$D10,EUROSTAT_VBE_IND_2010!$C$7:$C$732,"*"&amp;RIGHT($A8,3)&amp;"*",EUROSTAT_VBE_IND_2010!$D$7:$D$732,"212*"))/1000</f>
        <v>0</v>
      </c>
      <c r="AC10" s="17">
        <f>(SUMIFS(EUROSTAT_VBE_IND_2010!AB$7:AB$732,EUROSTAT_VBE_IND_2010!$B$7:$B$732,$D10,EUROSTAT_VBE_IND_2010!$C$7:$C$732,"*"&amp;RIGHT($A8,3)&amp;"*",EUROSTAT_VBE_IND_2010!$D$7:$D$732,"212*"))/1000</f>
        <v>35.89</v>
      </c>
      <c r="AD10" s="17">
        <f>(SUMIFS(EUROSTAT_VBE_IND_2010!AC$7:AC$732,EUROSTAT_VBE_IND_2010!$B$7:$B$732,$D10,EUROSTAT_VBE_IND_2010!$C$7:$C$732,"*"&amp;RIGHT($A8,3)&amp;"*",EUROSTAT_VBE_IND_2010!$D$7:$D$732,"212*"))/1000</f>
        <v>2.487</v>
      </c>
      <c r="AE10" s="17">
        <f>(SUMIFS(EUROSTAT_VBE_IND_2010!AD$7:AD$732,EUROSTAT_VBE_IND_2010!$B$7:$B$732,$D10,EUROSTAT_VBE_IND_2010!$C$7:$C$732,"*"&amp;RIGHT($A8,3)&amp;"*",EUROSTAT_VBE_IND_2010!$D$7:$D$732,"212*"))/1000</f>
        <v>27.582</v>
      </c>
      <c r="AF10" s="17">
        <f>(SUMIFS(EUROSTAT_VBE_IND_2010!AE$7:AE$732,EUROSTAT_VBE_IND_2010!$B$7:$B$732,$D10,EUROSTAT_VBE_IND_2010!$C$7:$C$732,"*"&amp;RIGHT($A8,3)&amp;"*",EUROSTAT_VBE_IND_2010!$D$7:$D$732,"212*"))/1000</f>
        <v>0</v>
      </c>
      <c r="AG10" s="17">
        <f>(SUMIFS(EUROSTAT_VBE_IND_2010!AF$7:AF$732,EUROSTAT_VBE_IND_2010!$B$7:$B$732,$D10,EUROSTAT_VBE_IND_2010!$C$7:$C$732,"*"&amp;RIGHT($A8,3)&amp;"*",EUROSTAT_VBE_IND_2010!$D$7:$D$732,"212*"))/1000</f>
        <v>9.346</v>
      </c>
      <c r="AH10" s="17">
        <f>(SUMIFS(EUROSTAT_VBE_IND_2010!AH$7:AH$732,EUROSTAT_VBE_IND_2010!$B$7:$B$732,$D10,EUROSTAT_VBE_IND_2010!$C$7:$C$732,"*"&amp;RIGHT($A8,3)&amp;"*",EUROSTAT_VBE_IND_2010!$D$7:$D$732,"212*"))/1000</f>
        <v>14.781</v>
      </c>
      <c r="AI10" s="17">
        <f>(SUMIFS(EUROSTAT_VBE_IND_2010!AI$7:AI$732,EUROSTAT_VBE_IND_2010!$B$7:$B$732,$D10,EUROSTAT_VBE_IND_2010!$C$7:$C$732,"*"&amp;RIGHT($A8,3)&amp;"*",EUROSTAT_VBE_IND_2010!$D$7:$D$732,"212*"))/1000</f>
        <v>0</v>
      </c>
      <c r="AJ10" s="17">
        <f>(SUMIFS(EUROSTAT_VBE_IND_2010!AJ$7:AJ$732,EUROSTAT_VBE_IND_2010!$B$7:$B$732,$D10,EUROSTAT_VBE_IND_2010!$C$7:$C$732,"*"&amp;RIGHT($A8,3)&amp;"*",EUROSTAT_VBE_IND_2010!$D$7:$D$732,"212*"))/1000</f>
        <v>26.345</v>
      </c>
      <c r="AK10" s="17">
        <f>(SUMIFS(EUROSTAT_VBE_IND_2010!AK$7:AK$732,EUROSTAT_VBE_IND_2010!$B$7:$B$732,$D10,EUROSTAT_VBE_IND_2010!$C$7:$C$732,"*"&amp;RIGHT($A8,3)&amp;"*",EUROSTAT_VBE_IND_2010!$D$7:$D$732,"212*"))/1000</f>
        <v>41.056</v>
      </c>
      <c r="AL10" s="329">
        <f>'IEA Bal_AL-IND'!$D$364</f>
        <v>0</v>
      </c>
      <c r="AM10" s="329">
        <f>'IEA Bal_BA-IND'!$D$364</f>
        <v>10.46411</v>
      </c>
      <c r="AN10" s="329">
        <f>'IEA Bal_KS-IND'!$D$364</f>
        <v>0</v>
      </c>
      <c r="AO10" s="17">
        <f>(SUMIFS(EUROSTAT_VBE_IND_2010!Y$7:Y$732,EUROSTAT_VBE_IND_2010!$B$7:$B$732,$D10,EUROSTAT_VBE_IND_2010!$C$7:$C$732,"*"&amp;RIGHT($A8,3)&amp;"*",EUROSTAT_VBE_IND_2010!$D$7:$D$732,"212*"))/1000</f>
        <v>0</v>
      </c>
      <c r="AP10" s="17">
        <f>(SUMIFS(EUROSTAT_VBE_IND_2010!Z$7:Z$732,EUROSTAT_VBE_IND_2010!$B$7:$B$732,$D10,EUROSTAT_VBE_IND_2010!$C$7:$C$732,"*"&amp;RIGHT($A8,3)&amp;"*",EUROSTAT_VBE_IND_2010!$D$7:$D$732,"212*"))/1000</f>
        <v>0</v>
      </c>
      <c r="AQ10" s="17">
        <f>(SUMIFS(EUROSTAT_VBE_IND_2010!AG$7:AG$732,EUROSTAT_VBE_IND_2010!$B$7:$B$732,$D10,EUROSTAT_VBE_IND_2010!$C$7:$C$732,"*"&amp;RIGHT($A8,3)&amp;"*",EUROSTAT_VBE_IND_2010!$D$7:$D$732,"212*"))/1000</f>
        <v>9.15</v>
      </c>
    </row>
    <row r="11" s="20" customFormat="1" spans="1:43">
      <c r="A11" t="str">
        <f>LEFT(EUROSTAT_VBE_IND_2010!$C$7,8)</f>
        <v>B_101006</v>
      </c>
      <c r="B11" s="28" t="s">
        <v>274</v>
      </c>
      <c r="C11" t="s">
        <v>293</v>
      </c>
      <c r="D11" t="s">
        <v>126</v>
      </c>
      <c r="E11" t="s">
        <v>233</v>
      </c>
      <c r="F11" t="s">
        <v>253</v>
      </c>
      <c r="G11" s="17">
        <f>(SUMIFS(EUROSTAT_VBE_IND_2010!E$7:E$732,EUROSTAT_VBE_IND_2010!$B$7:$B$732,$D11,EUROSTAT_VBE_IND_2010!$C$7:$C$732,"*"&amp;RIGHT($A11,3)&amp;"*",EUROSTAT_VBE_IND_2010!$D$7:$D$732,"321*"))/1000</f>
        <v>0</v>
      </c>
      <c r="H11" s="17">
        <f>(SUMIFS(EUROSTAT_VBE_IND_2010!F$7:F$732,EUROSTAT_VBE_IND_2010!$B$7:$B$732,$D11,EUROSTAT_VBE_IND_2010!$C$7:$C$732,"*"&amp;RIGHT($A11,3)&amp;"*",EUROSTAT_VBE_IND_2010!$D$7:$D$732,"321*"))/1000</f>
        <v>0</v>
      </c>
      <c r="I11" s="17">
        <f>(SUMIFS(EUROSTAT_VBE_IND_2010!G$7:G$732,EUROSTAT_VBE_IND_2010!$B$7:$B$732,$D11,EUROSTAT_VBE_IND_2010!$C$7:$C$732,"*"&amp;RIGHT($A11,3)&amp;"*",EUROSTAT_VBE_IND_2010!$D$7:$D$732,"321*"))/1000</f>
        <v>0</v>
      </c>
      <c r="J11" s="329">
        <v>0</v>
      </c>
      <c r="K11" s="17">
        <f>(SUMIFS(EUROSTAT_VBE_IND_2010!H$7:H$732,EUROSTAT_VBE_IND_2010!$B$7:$B$732,$D11,EUROSTAT_VBE_IND_2010!$C$7:$C$732,"*"&amp;RIGHT($A11,3)&amp;"*",EUROSTAT_VBE_IND_2010!$D$7:$D$732,"321*"))/1000</f>
        <v>0</v>
      </c>
      <c r="L11" s="17">
        <f>(SUMIFS(EUROSTAT_VBE_IND_2010!I$7:I$732,EUROSTAT_VBE_IND_2010!$B$7:$B$732,$D11,EUROSTAT_VBE_IND_2010!$C$7:$C$732,"*"&amp;RIGHT($A11,3)&amp;"*",EUROSTAT_VBE_IND_2010!$D$7:$D$732,"321*"))/1000</f>
        <v>0</v>
      </c>
      <c r="M11" s="17">
        <f>(SUMIFS(EUROSTAT_VBE_IND_2010!J$7:J$732,EUROSTAT_VBE_IND_2010!$B$7:$B$732,$D11,EUROSTAT_VBE_IND_2010!$C$7:$C$732,"*"&amp;RIGHT($A11,3)&amp;"*",EUROSTAT_VBE_IND_2010!$D$7:$D$732,"321*"))/1000</f>
        <v>0</v>
      </c>
      <c r="N11" s="17">
        <f>(SUMIFS(EUROSTAT_VBE_IND_2010!K$7:K$732,EUROSTAT_VBE_IND_2010!$B$7:$B$732,$D11,EUROSTAT_VBE_IND_2010!$C$7:$C$732,"*"&amp;RIGHT($A11,3)&amp;"*",EUROSTAT_VBE_IND_2010!$D$7:$D$732,"321*"))/1000</f>
        <v>0</v>
      </c>
      <c r="O11" s="17">
        <f>(SUMIFS(EUROSTAT_VBE_IND_2010!L$7:L$732,EUROSTAT_VBE_IND_2010!$B$7:$B$732,$D11,EUROSTAT_VBE_IND_2010!$C$7:$C$732,"*"&amp;RIGHT($A11,3)&amp;"*",EUROSTAT_VBE_IND_2010!$D$7:$D$732,"321*"))/1000</f>
        <v>0</v>
      </c>
      <c r="P11" s="17">
        <f>(SUMIFS(EUROSTAT_VBE_IND_2010!M$7:M$732,EUROSTAT_VBE_IND_2010!$B$7:$B$732,$D11,EUROSTAT_VBE_IND_2010!$C$7:$C$732,"*"&amp;RIGHT($A11,3)&amp;"*",EUROSTAT_VBE_IND_2010!$D$7:$D$732,"321*"))/1000</f>
        <v>0</v>
      </c>
      <c r="Q11" s="17">
        <f>(SUMIFS(EUROSTAT_VBE_IND_2010!N$7:N$732,EUROSTAT_VBE_IND_2010!$B$7:$B$732,$D11,EUROSTAT_VBE_IND_2010!$C$7:$C$732,"*"&amp;RIGHT($A11,3)&amp;"*",EUROSTAT_VBE_IND_2010!$D$7:$D$732,"321*"))/1000</f>
        <v>0</v>
      </c>
      <c r="R11" s="17">
        <f>(SUMIFS(EUROSTAT_VBE_IND_2010!O$7:O$732,EUROSTAT_VBE_IND_2010!$B$7:$B$732,$D11,EUROSTAT_VBE_IND_2010!$C$7:$C$732,"*"&amp;RIGHT($A11,3)&amp;"*",EUROSTAT_VBE_IND_2010!$D$7:$D$732,"321*"))/1000</f>
        <v>0</v>
      </c>
      <c r="S11" s="17">
        <f>(SUMIFS(EUROSTAT_VBE_IND_2010!P$7:P$732,EUROSTAT_VBE_IND_2010!$B$7:$B$732,$D11,EUROSTAT_VBE_IND_2010!$C$7:$C$732,"*"&amp;RIGHT($A11,3)&amp;"*",EUROSTAT_VBE_IND_2010!$D$7:$D$732,"321*"))/1000</f>
        <v>0</v>
      </c>
      <c r="T11" s="17">
        <f>(SUMIFS(EUROSTAT_VBE_IND_2010!Q$7:Q$732,EUROSTAT_VBE_IND_2010!$B$7:$B$732,$D11,EUROSTAT_VBE_IND_2010!$C$7:$C$732,"*"&amp;RIGHT($A11,3)&amp;"*",EUROSTAT_VBE_IND_2010!$D$7:$D$732,"321*"))/1000</f>
        <v>0</v>
      </c>
      <c r="U11" s="17">
        <f>(SUMIFS(EUROSTAT_VBE_IND_2010!R$7:R$732,EUROSTAT_VBE_IND_2010!$B$7:$B$732,$D11,EUROSTAT_VBE_IND_2010!$C$7:$C$732,"*"&amp;RIGHT($A11,3)&amp;"*",EUROSTAT_VBE_IND_2010!$D$7:$D$732,"321*"))/1000</f>
        <v>0</v>
      </c>
      <c r="V11" s="17">
        <f>(SUMIFS(EUROSTAT_VBE_IND_2010!S$7:S$732,EUROSTAT_VBE_IND_2010!$B$7:$B$732,$D11,EUROSTAT_VBE_IND_2010!$C$7:$C$732,"*"&amp;RIGHT($A11,3)&amp;"*",EUROSTAT_VBE_IND_2010!$D$7:$D$732,"321*"))/1000</f>
        <v>0</v>
      </c>
      <c r="W11" s="17">
        <f>(SUMIFS(EUROSTAT_VBE_IND_2010!T$7:T$732,EUROSTAT_VBE_IND_2010!$B$7:$B$732,$D11,EUROSTAT_VBE_IND_2010!$C$7:$C$732,"*"&amp;RIGHT($A11,3)&amp;"*",EUROSTAT_VBE_IND_2010!$D$7:$D$732,"321*"))/1000</f>
        <v>0</v>
      </c>
      <c r="X11" s="17">
        <f>(SUMIFS(EUROSTAT_VBE_IND_2010!U$7:U$732,EUROSTAT_VBE_IND_2010!$B$7:$B$732,$D11,EUROSTAT_VBE_IND_2010!$C$7:$C$732,"*"&amp;RIGHT($A11,3)&amp;"*",EUROSTAT_VBE_IND_2010!$D$7:$D$732,"321*"))/1000</f>
        <v>0</v>
      </c>
      <c r="Y11" s="17">
        <f>(SUMIFS(EUROSTAT_VBE_IND_2010!V$7:V$732,EUROSTAT_VBE_IND_2010!$B$7:$B$732,$D11,EUROSTAT_VBE_IND_2010!$C$7:$C$732,"*"&amp;RIGHT($A11,3)&amp;"*",EUROSTAT_VBE_IND_2010!$D$7:$D$732,"321*"))/1000</f>
        <v>0</v>
      </c>
      <c r="Z11" s="17">
        <f>(SUMIFS(EUROSTAT_VBE_IND_2010!W$7:W$732,EUROSTAT_VBE_IND_2010!$B$7:$B$732,$D11,EUROSTAT_VBE_IND_2010!$C$7:$C$732,"*"&amp;RIGHT($A11,3)&amp;"*",EUROSTAT_VBE_IND_2010!$D$7:$D$732,"321*"))/1000</f>
        <v>0</v>
      </c>
      <c r="AA11" s="17">
        <f>(SUMIFS(EUROSTAT_VBE_IND_2010!X$7:X$732,EUROSTAT_VBE_IND_2010!$B$7:$B$732,$D11,EUROSTAT_VBE_IND_2010!$C$7:$C$732,"*"&amp;RIGHT($A11,3)&amp;"*",EUROSTAT_VBE_IND_2010!$D$7:$D$732,"321*"))/1000</f>
        <v>0</v>
      </c>
      <c r="AB11" s="17">
        <f>(SUMIFS(EUROSTAT_VBE_IND_2010!AA$7:AA$732,EUROSTAT_VBE_IND_2010!$B$7:$B$732,$D11,EUROSTAT_VBE_IND_2010!$C$7:$C$732,"*"&amp;RIGHT($A11,3)&amp;"*",EUROSTAT_VBE_IND_2010!$D$7:$D$732,"321*"))/1000</f>
        <v>0</v>
      </c>
      <c r="AC11" s="17">
        <f>(SUMIFS(EUROSTAT_VBE_IND_2010!AB$7:AB$732,EUROSTAT_VBE_IND_2010!$B$7:$B$732,$D11,EUROSTAT_VBE_IND_2010!$C$7:$C$732,"*"&amp;RIGHT($A11,3)&amp;"*",EUROSTAT_VBE_IND_2010!$D$7:$D$732,"321*"))/1000</f>
        <v>0</v>
      </c>
      <c r="AD11" s="17">
        <f>(SUMIFS(EUROSTAT_VBE_IND_2010!AC$7:AC$732,EUROSTAT_VBE_IND_2010!$B$7:$B$732,$D11,EUROSTAT_VBE_IND_2010!$C$7:$C$732,"*"&amp;RIGHT($A11,3)&amp;"*",EUROSTAT_VBE_IND_2010!$D$7:$D$732,"321*"))/1000</f>
        <v>0</v>
      </c>
      <c r="AE11" s="17">
        <f>(SUMIFS(EUROSTAT_VBE_IND_2010!AD$7:AD$732,EUROSTAT_VBE_IND_2010!$B$7:$B$732,$D11,EUROSTAT_VBE_IND_2010!$C$7:$C$732,"*"&amp;RIGHT($A11,3)&amp;"*",EUROSTAT_VBE_IND_2010!$D$7:$D$732,"321*"))/1000</f>
        <v>0</v>
      </c>
      <c r="AF11" s="17">
        <f>(SUMIFS(EUROSTAT_VBE_IND_2010!AE$7:AE$732,EUROSTAT_VBE_IND_2010!$B$7:$B$732,$D11,EUROSTAT_VBE_IND_2010!$C$7:$C$732,"*"&amp;RIGHT($A11,3)&amp;"*",EUROSTAT_VBE_IND_2010!$D$7:$D$732,"321*"))/1000</f>
        <v>0</v>
      </c>
      <c r="AG11" s="17">
        <f>(SUMIFS(EUROSTAT_VBE_IND_2010!AF$7:AF$732,EUROSTAT_VBE_IND_2010!$B$7:$B$732,$D11,EUROSTAT_VBE_IND_2010!$C$7:$C$732,"*"&amp;RIGHT($A11,3)&amp;"*",EUROSTAT_VBE_IND_2010!$D$7:$D$732,"321*"))/1000</f>
        <v>0</v>
      </c>
      <c r="AH11" s="17">
        <f>(SUMIFS(EUROSTAT_VBE_IND_2010!AH$7:AH$732,EUROSTAT_VBE_IND_2010!$B$7:$B$732,$D11,EUROSTAT_VBE_IND_2010!$C$7:$C$732,"*"&amp;RIGHT($A11,3)&amp;"*",EUROSTAT_VBE_IND_2010!$D$7:$D$732,"321*"))/1000</f>
        <v>0</v>
      </c>
      <c r="AI11" s="17">
        <f>(SUMIFS(EUROSTAT_VBE_IND_2010!AI$7:AI$732,EUROSTAT_VBE_IND_2010!$B$7:$B$732,$D11,EUROSTAT_VBE_IND_2010!$C$7:$C$732,"*"&amp;RIGHT($A11,3)&amp;"*",EUROSTAT_VBE_IND_2010!$D$7:$D$732,"321*"))/1000</f>
        <v>0</v>
      </c>
      <c r="AJ11" s="17">
        <f>(SUMIFS(EUROSTAT_VBE_IND_2010!AJ$7:AJ$732,EUROSTAT_VBE_IND_2010!$B$7:$B$732,$D11,EUROSTAT_VBE_IND_2010!$C$7:$C$732,"*"&amp;RIGHT($A11,3)&amp;"*",EUROSTAT_VBE_IND_2010!$D$7:$D$732,"321*"))/1000</f>
        <v>0</v>
      </c>
      <c r="AK11" s="17">
        <f>(SUMIFS(EUROSTAT_VBE_IND_2010!AK$7:AK$732,EUROSTAT_VBE_IND_2010!$B$7:$B$732,$D11,EUROSTAT_VBE_IND_2010!$C$7:$C$732,"*"&amp;RIGHT($A11,3)&amp;"*",EUROSTAT_VBE_IND_2010!$D$7:$D$732,"321*"))/1000</f>
        <v>0</v>
      </c>
      <c r="AL11" s="329">
        <v>0</v>
      </c>
      <c r="AM11" s="329">
        <v>0</v>
      </c>
      <c r="AN11" s="329">
        <v>0</v>
      </c>
      <c r="AO11" s="17">
        <f>(SUMIFS(EUROSTAT_VBE_IND_2010!Y$7:Y$732,EUROSTAT_VBE_IND_2010!$B$7:$B$732,$D11,EUROSTAT_VBE_IND_2010!$C$7:$C$732,"*"&amp;RIGHT($A11,3)&amp;"*",EUROSTAT_VBE_IND_2010!$D$7:$D$732,"321*"))/1000</f>
        <v>0</v>
      </c>
      <c r="AP11" s="17">
        <f>(SUMIFS(EUROSTAT_VBE_IND_2010!Z$7:Z$732,EUROSTAT_VBE_IND_2010!$B$7:$B$732,$D11,EUROSTAT_VBE_IND_2010!$C$7:$C$732,"*"&amp;RIGHT($A11,3)&amp;"*",EUROSTAT_VBE_IND_2010!$D$7:$D$732,"321*"))/1000</f>
        <v>0</v>
      </c>
      <c r="AQ11" s="17">
        <f>(SUMIFS(EUROSTAT_VBE_IND_2010!AG$7:AG$732,EUROSTAT_VBE_IND_2010!$B$7:$B$732,$D11,EUROSTAT_VBE_IND_2010!$C$7:$C$732,"*"&amp;RIGHT($A11,3)&amp;"*",EUROSTAT_VBE_IND_2010!$D$7:$D$732,"321*"))/1000</f>
        <v>0</v>
      </c>
    </row>
    <row r="12" s="20" customFormat="1" spans="1:130">
      <c r="A12" t="str">
        <f>LEFT(EUROSTAT_VBE_IND_2010!$C$7,8)</f>
        <v>B_101006</v>
      </c>
      <c r="B12" s="28" t="s">
        <v>274</v>
      </c>
      <c r="C12" t="s">
        <v>293</v>
      </c>
      <c r="D12" t="s">
        <v>126</v>
      </c>
      <c r="E12" t="s">
        <v>234</v>
      </c>
      <c r="F12" t="s">
        <v>254</v>
      </c>
      <c r="G12" s="17">
        <f>(SUMIFS(EUROSTAT_VBE_IND_2010!E$7:E$732,EUROSTAT_VBE_IND_2010!$B$7:$B$732,$D12,EUROSTAT_VBE_IND_2010!$C$7:$C$732,"*"&amp;RIGHT($A12,3)&amp;"*",EUROSTAT_VBE_IND_2010!$D$7:$D$732,"3220*"))/1000</f>
        <v>0</v>
      </c>
      <c r="H12" s="17">
        <f>(SUMIFS(EUROSTAT_VBE_IND_2010!F$7:F$732,EUROSTAT_VBE_IND_2010!$B$7:$B$732,$D12,EUROSTAT_VBE_IND_2010!$C$7:$C$732,"*"&amp;RIGHT($A12,3)&amp;"*",EUROSTAT_VBE_IND_2010!$D$7:$D$732,"3220*"))/1000</f>
        <v>0</v>
      </c>
      <c r="I12" s="17">
        <f>(SUMIFS(EUROSTAT_VBE_IND_2010!G$7:G$732,EUROSTAT_VBE_IND_2010!$B$7:$B$732,$D12,EUROSTAT_VBE_IND_2010!$C$7:$C$732,"*"&amp;RIGHT($A12,3)&amp;"*",EUROSTAT_VBE_IND_2010!$D$7:$D$732,"3220*"))/1000</f>
        <v>0</v>
      </c>
      <c r="J12" s="329">
        <v>0</v>
      </c>
      <c r="K12" s="17">
        <f>(SUMIFS(EUROSTAT_VBE_IND_2010!H$7:H$732,EUROSTAT_VBE_IND_2010!$B$7:$B$732,$D12,EUROSTAT_VBE_IND_2010!$C$7:$C$732,"*"&amp;RIGHT($A12,3)&amp;"*",EUROSTAT_VBE_IND_2010!$D$7:$D$732,"3220*"))/1000</f>
        <v>0</v>
      </c>
      <c r="L12" s="17">
        <f>(SUMIFS(EUROSTAT_VBE_IND_2010!I$7:I$732,EUROSTAT_VBE_IND_2010!$B$7:$B$732,$D12,EUROSTAT_VBE_IND_2010!$C$7:$C$732,"*"&amp;RIGHT($A12,3)&amp;"*",EUROSTAT_VBE_IND_2010!$D$7:$D$732,"3220*"))/1000</f>
        <v>0</v>
      </c>
      <c r="M12" s="17">
        <f>(SUMIFS(EUROSTAT_VBE_IND_2010!J$7:J$732,EUROSTAT_VBE_IND_2010!$B$7:$B$732,$D12,EUROSTAT_VBE_IND_2010!$C$7:$C$732,"*"&amp;RIGHT($A12,3)&amp;"*",EUROSTAT_VBE_IND_2010!$D$7:$D$732,"3220*"))/1000</f>
        <v>0</v>
      </c>
      <c r="N12" s="17">
        <f>(SUMIFS(EUROSTAT_VBE_IND_2010!K$7:K$732,EUROSTAT_VBE_IND_2010!$B$7:$B$732,$D12,EUROSTAT_VBE_IND_2010!$C$7:$C$732,"*"&amp;RIGHT($A12,3)&amp;"*",EUROSTAT_VBE_IND_2010!$D$7:$D$732,"3220*"))/1000</f>
        <v>0</v>
      </c>
      <c r="O12" s="17">
        <f>(SUMIFS(EUROSTAT_VBE_IND_2010!L$7:L$732,EUROSTAT_VBE_IND_2010!$B$7:$B$732,$D12,EUROSTAT_VBE_IND_2010!$C$7:$C$732,"*"&amp;RIGHT($A12,3)&amp;"*",EUROSTAT_VBE_IND_2010!$D$7:$D$732,"3220*"))/1000</f>
        <v>0</v>
      </c>
      <c r="P12" s="17">
        <f>(SUMIFS(EUROSTAT_VBE_IND_2010!M$7:M$732,EUROSTAT_VBE_IND_2010!$B$7:$B$732,$D12,EUROSTAT_VBE_IND_2010!$C$7:$C$732,"*"&amp;RIGHT($A12,3)&amp;"*",EUROSTAT_VBE_IND_2010!$D$7:$D$732,"3220*"))/1000</f>
        <v>0</v>
      </c>
      <c r="Q12" s="17">
        <f>(SUMIFS(EUROSTAT_VBE_IND_2010!N$7:N$732,EUROSTAT_VBE_IND_2010!$B$7:$B$732,$D12,EUROSTAT_VBE_IND_2010!$C$7:$C$732,"*"&amp;RIGHT($A12,3)&amp;"*",EUROSTAT_VBE_IND_2010!$D$7:$D$732,"3220*"))/1000</f>
        <v>0</v>
      </c>
      <c r="R12" s="17">
        <f>(SUMIFS(EUROSTAT_VBE_IND_2010!O$7:O$732,EUROSTAT_VBE_IND_2010!$B$7:$B$732,$D12,EUROSTAT_VBE_IND_2010!$C$7:$C$732,"*"&amp;RIGHT($A12,3)&amp;"*",EUROSTAT_VBE_IND_2010!$D$7:$D$732,"3220*"))/1000</f>
        <v>0</v>
      </c>
      <c r="S12" s="17">
        <f>(SUMIFS(EUROSTAT_VBE_IND_2010!P$7:P$732,EUROSTAT_VBE_IND_2010!$B$7:$B$732,$D12,EUROSTAT_VBE_IND_2010!$C$7:$C$732,"*"&amp;RIGHT($A12,3)&amp;"*",EUROSTAT_VBE_IND_2010!$D$7:$D$732,"3220*"))/1000</f>
        <v>0</v>
      </c>
      <c r="T12" s="17">
        <f>(SUMIFS(EUROSTAT_VBE_IND_2010!Q$7:Q$732,EUROSTAT_VBE_IND_2010!$B$7:$B$732,$D12,EUROSTAT_VBE_IND_2010!$C$7:$C$732,"*"&amp;RIGHT($A12,3)&amp;"*",EUROSTAT_VBE_IND_2010!$D$7:$D$732,"3220*"))/1000</f>
        <v>0</v>
      </c>
      <c r="U12" s="17">
        <f>(SUMIFS(EUROSTAT_VBE_IND_2010!R$7:R$732,EUROSTAT_VBE_IND_2010!$B$7:$B$732,$D12,EUROSTAT_VBE_IND_2010!$C$7:$C$732,"*"&amp;RIGHT($A12,3)&amp;"*",EUROSTAT_VBE_IND_2010!$D$7:$D$732,"3220*"))/1000</f>
        <v>0</v>
      </c>
      <c r="V12" s="17">
        <f>(SUMIFS(EUROSTAT_VBE_IND_2010!S$7:S$732,EUROSTAT_VBE_IND_2010!$B$7:$B$732,$D12,EUROSTAT_VBE_IND_2010!$C$7:$C$732,"*"&amp;RIGHT($A12,3)&amp;"*",EUROSTAT_VBE_IND_2010!$D$7:$D$732,"3220*"))/1000</f>
        <v>0</v>
      </c>
      <c r="W12" s="17">
        <f>(SUMIFS(EUROSTAT_VBE_IND_2010!T$7:T$732,EUROSTAT_VBE_IND_2010!$B$7:$B$732,$D12,EUROSTAT_VBE_IND_2010!$C$7:$C$732,"*"&amp;RIGHT($A12,3)&amp;"*",EUROSTAT_VBE_IND_2010!$D$7:$D$732,"3220*"))/1000</f>
        <v>0</v>
      </c>
      <c r="X12" s="17">
        <f>(SUMIFS(EUROSTAT_VBE_IND_2010!U$7:U$732,EUROSTAT_VBE_IND_2010!$B$7:$B$732,$D12,EUROSTAT_VBE_IND_2010!$C$7:$C$732,"*"&amp;RIGHT($A12,3)&amp;"*",EUROSTAT_VBE_IND_2010!$D$7:$D$732,"3220*"))/1000</f>
        <v>0</v>
      </c>
      <c r="Y12" s="17">
        <f>(SUMIFS(EUROSTAT_VBE_IND_2010!V$7:V$732,EUROSTAT_VBE_IND_2010!$B$7:$B$732,$D12,EUROSTAT_VBE_IND_2010!$C$7:$C$732,"*"&amp;RIGHT($A12,3)&amp;"*",EUROSTAT_VBE_IND_2010!$D$7:$D$732,"3220*"))/1000</f>
        <v>0</v>
      </c>
      <c r="Z12" s="17">
        <f>(SUMIFS(EUROSTAT_VBE_IND_2010!W$7:W$732,EUROSTAT_VBE_IND_2010!$B$7:$B$732,$D12,EUROSTAT_VBE_IND_2010!$C$7:$C$732,"*"&amp;RIGHT($A12,3)&amp;"*",EUROSTAT_VBE_IND_2010!$D$7:$D$732,"3220*"))/1000</f>
        <v>0</v>
      </c>
      <c r="AA12" s="17">
        <f>(SUMIFS(EUROSTAT_VBE_IND_2010!X$7:X$732,EUROSTAT_VBE_IND_2010!$B$7:$B$732,$D12,EUROSTAT_VBE_IND_2010!$C$7:$C$732,"*"&amp;RIGHT($A12,3)&amp;"*",EUROSTAT_VBE_IND_2010!$D$7:$D$732,"3220*"))/1000</f>
        <v>0</v>
      </c>
      <c r="AB12" s="17">
        <f>(SUMIFS(EUROSTAT_VBE_IND_2010!AA$7:AA$732,EUROSTAT_VBE_IND_2010!$B$7:$B$732,$D12,EUROSTAT_VBE_IND_2010!$C$7:$C$732,"*"&amp;RIGHT($A12,3)&amp;"*",EUROSTAT_VBE_IND_2010!$D$7:$D$732,"3220*"))/1000</f>
        <v>0</v>
      </c>
      <c r="AC12" s="17">
        <f>(SUMIFS(EUROSTAT_VBE_IND_2010!AB$7:AB$732,EUROSTAT_VBE_IND_2010!$B$7:$B$732,$D12,EUROSTAT_VBE_IND_2010!$C$7:$C$732,"*"&amp;RIGHT($A12,3)&amp;"*",EUROSTAT_VBE_IND_2010!$D$7:$D$732,"3220*"))/1000</f>
        <v>0</v>
      </c>
      <c r="AD12" s="17">
        <f>(SUMIFS(EUROSTAT_VBE_IND_2010!AC$7:AC$732,EUROSTAT_VBE_IND_2010!$B$7:$B$732,$D12,EUROSTAT_VBE_IND_2010!$C$7:$C$732,"*"&amp;RIGHT($A12,3)&amp;"*",EUROSTAT_VBE_IND_2010!$D$7:$D$732,"3220*"))/1000</f>
        <v>0</v>
      </c>
      <c r="AE12" s="17">
        <f>(SUMIFS(EUROSTAT_VBE_IND_2010!AD$7:AD$732,EUROSTAT_VBE_IND_2010!$B$7:$B$732,$D12,EUROSTAT_VBE_IND_2010!$C$7:$C$732,"*"&amp;RIGHT($A12,3)&amp;"*",EUROSTAT_VBE_IND_2010!$D$7:$D$732,"3220*"))/1000</f>
        <v>0</v>
      </c>
      <c r="AF12" s="17">
        <f>(SUMIFS(EUROSTAT_VBE_IND_2010!AE$7:AE$732,EUROSTAT_VBE_IND_2010!$B$7:$B$732,$D12,EUROSTAT_VBE_IND_2010!$C$7:$C$732,"*"&amp;RIGHT($A12,3)&amp;"*",EUROSTAT_VBE_IND_2010!$D$7:$D$732,"3220*"))/1000</f>
        <v>0</v>
      </c>
      <c r="AG12" s="17">
        <f>(SUMIFS(EUROSTAT_VBE_IND_2010!AF$7:AF$732,EUROSTAT_VBE_IND_2010!$B$7:$B$732,$D12,EUROSTAT_VBE_IND_2010!$C$7:$C$732,"*"&amp;RIGHT($A12,3)&amp;"*",EUROSTAT_VBE_IND_2010!$D$7:$D$732,"3220*"))/1000</f>
        <v>0</v>
      </c>
      <c r="AH12" s="17">
        <f>(SUMIFS(EUROSTAT_VBE_IND_2010!AH$7:AH$732,EUROSTAT_VBE_IND_2010!$B$7:$B$732,$D12,EUROSTAT_VBE_IND_2010!$C$7:$C$732,"*"&amp;RIGHT($A12,3)&amp;"*",EUROSTAT_VBE_IND_2010!$D$7:$D$732,"3220*"))/1000</f>
        <v>0</v>
      </c>
      <c r="AI12" s="17">
        <f>(SUMIFS(EUROSTAT_VBE_IND_2010!AI$7:AI$732,EUROSTAT_VBE_IND_2010!$B$7:$B$732,$D12,EUROSTAT_VBE_IND_2010!$C$7:$C$732,"*"&amp;RIGHT($A12,3)&amp;"*",EUROSTAT_VBE_IND_2010!$D$7:$D$732,"3220*"))/1000</f>
        <v>0</v>
      </c>
      <c r="AJ12" s="17">
        <f>(SUMIFS(EUROSTAT_VBE_IND_2010!AJ$7:AJ$732,EUROSTAT_VBE_IND_2010!$B$7:$B$732,$D12,EUROSTAT_VBE_IND_2010!$C$7:$C$732,"*"&amp;RIGHT($A12,3)&amp;"*",EUROSTAT_VBE_IND_2010!$D$7:$D$732,"3220*"))/1000</f>
        <v>0</v>
      </c>
      <c r="AK12" s="17">
        <f>(SUMIFS(EUROSTAT_VBE_IND_2010!AK$7:AK$732,EUROSTAT_VBE_IND_2010!$B$7:$B$732,$D12,EUROSTAT_VBE_IND_2010!$C$7:$C$732,"*"&amp;RIGHT($A12,3)&amp;"*",EUROSTAT_VBE_IND_2010!$D$7:$D$732,"3220*"))/1000</f>
        <v>0</v>
      </c>
      <c r="AL12" s="329">
        <v>0</v>
      </c>
      <c r="AM12" s="329">
        <v>0</v>
      </c>
      <c r="AN12" s="329">
        <v>0</v>
      </c>
      <c r="AO12" s="17">
        <f>(SUMIFS(EUROSTAT_VBE_IND_2010!Y$7:Y$732,EUROSTAT_VBE_IND_2010!$B$7:$B$732,$D12,EUROSTAT_VBE_IND_2010!$C$7:$C$732,"*"&amp;RIGHT($A12,3)&amp;"*",EUROSTAT_VBE_IND_2010!$D$7:$D$732,"3220*"))/1000</f>
        <v>0</v>
      </c>
      <c r="AP12" s="17">
        <f>(SUMIFS(EUROSTAT_VBE_IND_2010!Z$7:Z$732,EUROSTAT_VBE_IND_2010!$B$7:$B$732,$D12,EUROSTAT_VBE_IND_2010!$C$7:$C$732,"*"&amp;RIGHT($A12,3)&amp;"*",EUROSTAT_VBE_IND_2010!$D$7:$D$732,"3220*"))/1000</f>
        <v>0</v>
      </c>
      <c r="AQ12" s="17">
        <f>(SUMIFS(EUROSTAT_VBE_IND_2010!AG$7:AG$732,EUROSTAT_VBE_IND_2010!$B$7:$B$732,$D12,EUROSTAT_VBE_IND_2010!$C$7:$C$732,"*"&amp;RIGHT($A12,3)&amp;"*",EUROSTAT_VBE_IND_2010!$D$7:$D$732,"3220*"))/1000</f>
        <v>0</v>
      </c>
      <c r="DZ12" s="20">
        <f>'Aggregated Balance-IND_2010'!G298-IF(SUM('Aggregated Balance-IND_2010'!G298:G299)=0,0,'AutoProd-CHP'!E135*'Aggregated Balance-IND_2010'!G173/SUM('Aggregated Balance-IND_2010'!G298:G299))</f>
        <v>0</v>
      </c>
    </row>
    <row r="13" s="20" customFormat="1" spans="1:43">
      <c r="A13" t="str">
        <f>LEFT(EUROSTAT_VBE_IND_2010!$C$7,8)</f>
        <v>B_101006</v>
      </c>
      <c r="B13" s="28" t="s">
        <v>274</v>
      </c>
      <c r="C13" t="s">
        <v>293</v>
      </c>
      <c r="D13" t="s">
        <v>126</v>
      </c>
      <c r="E13" t="s">
        <v>235</v>
      </c>
      <c r="F13" t="s">
        <v>255</v>
      </c>
      <c r="G13" s="17">
        <f>(SUMIFS(EUROSTAT_VBE_IND_2010!E$7:E$732,EUROSTAT_VBE_IND_2010!$B$7:$B$732,$D13,EUROSTAT_VBE_IND_2010!$C$7:$C$732,"*"&amp;RIGHT($A13,3)&amp;"*",EUROSTAT_VBE_IND_2010!$D$7:$D$732,"323*"))/1000+(SUMIFS(EUROSTAT_VBE_IND_2010!E$7:E$732,EUROSTAT_VBE_IND_2010!$B$7:$B$732,$D13,EUROSTAT_VBE_IND_2010!$C$7:$C$732,"*"&amp;RIGHT($A13,3)&amp;"*",EUROSTAT_VBE_IND_2010!$D$7:$D$732,"324*"))/1000+(SUMIFS(EUROSTAT_VBE_IND_2010!E$7:E$732,EUROSTAT_VBE_IND_2010!$B$7:$B$732,$D13,EUROSTAT_VBE_IND_2010!$C$7:$C$732,"*"&amp;RIGHT($A13,3)&amp;"*",EUROSTAT_VBE_IND_2010!$D$7:$D$732,"3260*"))/1000</f>
        <v>0</v>
      </c>
      <c r="H13" s="17">
        <f>(SUMIFS(EUROSTAT_VBE_IND_2010!F$7:F$732,EUROSTAT_VBE_IND_2010!$B$7:$B$732,$D13,EUROSTAT_VBE_IND_2010!$C$7:$C$732,"*"&amp;RIGHT($A13,3)&amp;"*",EUROSTAT_VBE_IND_2010!$D$7:$D$732,"323*"))/1000+(SUMIFS(EUROSTAT_VBE_IND_2010!F$7:F$732,EUROSTAT_VBE_IND_2010!$B$7:$B$732,$D13,EUROSTAT_VBE_IND_2010!$C$7:$C$732,"*"&amp;RIGHT($A13,3)&amp;"*",EUROSTAT_VBE_IND_2010!$D$7:$D$732,"324*"))/1000+(SUMIFS(EUROSTAT_VBE_IND_2010!F$7:F$732,EUROSTAT_VBE_IND_2010!$B$7:$B$732,$D13,EUROSTAT_VBE_IND_2010!$C$7:$C$732,"*"&amp;RIGHT($A13,3)&amp;"*",EUROSTAT_VBE_IND_2010!$D$7:$D$732,"3260*"))/1000</f>
        <v>0</v>
      </c>
      <c r="I13" s="17">
        <f>(SUMIFS(EUROSTAT_VBE_IND_2010!G$7:G$732,EUROSTAT_VBE_IND_2010!$B$7:$B$732,$D13,EUROSTAT_VBE_IND_2010!$C$7:$C$732,"*"&amp;RIGHT($A13,3)&amp;"*",EUROSTAT_VBE_IND_2010!$D$7:$D$732,"323*"))/1000+(SUMIFS(EUROSTAT_VBE_IND_2010!G$7:G$732,EUROSTAT_VBE_IND_2010!$B$7:$B$732,$D13,EUROSTAT_VBE_IND_2010!$C$7:$C$732,"*"&amp;RIGHT($A13,3)&amp;"*",EUROSTAT_VBE_IND_2010!$D$7:$D$732,"324*"))/1000+(SUMIFS(EUROSTAT_VBE_IND_2010!G$7:G$732,EUROSTAT_VBE_IND_2010!$B$7:$B$732,$D13,EUROSTAT_VBE_IND_2010!$C$7:$C$732,"*"&amp;RIGHT($A13,3)&amp;"*",EUROSTAT_VBE_IND_2010!$D$7:$D$732,"3260*"))/1000</f>
        <v>0</v>
      </c>
      <c r="J13" s="329">
        <v>0</v>
      </c>
      <c r="K13" s="17">
        <f>(SUMIFS(EUROSTAT_VBE_IND_2010!H$7:H$732,EUROSTAT_VBE_IND_2010!$B$7:$B$732,$D13,EUROSTAT_VBE_IND_2010!$C$7:$C$732,"*"&amp;RIGHT($A13,3)&amp;"*",EUROSTAT_VBE_IND_2010!$D$7:$D$732,"323*"))/1000+(SUMIFS(EUROSTAT_VBE_IND_2010!H$7:H$732,EUROSTAT_VBE_IND_2010!$B$7:$B$732,$D13,EUROSTAT_VBE_IND_2010!$C$7:$C$732,"*"&amp;RIGHT($A13,3)&amp;"*",EUROSTAT_VBE_IND_2010!$D$7:$D$732,"324*"))/1000+(SUMIFS(EUROSTAT_VBE_IND_2010!H$7:H$732,EUROSTAT_VBE_IND_2010!$B$7:$B$732,$D13,EUROSTAT_VBE_IND_2010!$C$7:$C$732,"*"&amp;RIGHT($A13,3)&amp;"*",EUROSTAT_VBE_IND_2010!$D$7:$D$732,"3260*"))/1000</f>
        <v>0</v>
      </c>
      <c r="L13" s="17">
        <f>(SUMIFS(EUROSTAT_VBE_IND_2010!I$7:I$732,EUROSTAT_VBE_IND_2010!$B$7:$B$732,$D13,EUROSTAT_VBE_IND_2010!$C$7:$C$732,"*"&amp;RIGHT($A13,3)&amp;"*",EUROSTAT_VBE_IND_2010!$D$7:$D$732,"323*"))/1000+(SUMIFS(EUROSTAT_VBE_IND_2010!I$7:I$732,EUROSTAT_VBE_IND_2010!$B$7:$B$732,$D13,EUROSTAT_VBE_IND_2010!$C$7:$C$732,"*"&amp;RIGHT($A13,3)&amp;"*",EUROSTAT_VBE_IND_2010!$D$7:$D$732,"324*"))/1000+(SUMIFS(EUROSTAT_VBE_IND_2010!I$7:I$732,EUROSTAT_VBE_IND_2010!$B$7:$B$732,$D13,EUROSTAT_VBE_IND_2010!$C$7:$C$732,"*"&amp;RIGHT($A13,3)&amp;"*",EUROSTAT_VBE_IND_2010!$D$7:$D$732,"3260*"))/1000</f>
        <v>0</v>
      </c>
      <c r="M13" s="17">
        <f>(SUMIFS(EUROSTAT_VBE_IND_2010!J$7:J$732,EUROSTAT_VBE_IND_2010!$B$7:$B$732,$D13,EUROSTAT_VBE_IND_2010!$C$7:$C$732,"*"&amp;RIGHT($A13,3)&amp;"*",EUROSTAT_VBE_IND_2010!$D$7:$D$732,"323*"))/1000+(SUMIFS(EUROSTAT_VBE_IND_2010!J$7:J$732,EUROSTAT_VBE_IND_2010!$B$7:$B$732,$D13,EUROSTAT_VBE_IND_2010!$C$7:$C$732,"*"&amp;RIGHT($A13,3)&amp;"*",EUROSTAT_VBE_IND_2010!$D$7:$D$732,"324*"))/1000+(SUMIFS(EUROSTAT_VBE_IND_2010!J$7:J$732,EUROSTAT_VBE_IND_2010!$B$7:$B$732,$D13,EUROSTAT_VBE_IND_2010!$C$7:$C$732,"*"&amp;RIGHT($A13,3)&amp;"*",EUROSTAT_VBE_IND_2010!$D$7:$D$732,"3260*"))/1000</f>
        <v>0</v>
      </c>
      <c r="N13" s="17">
        <f>(SUMIFS(EUROSTAT_VBE_IND_2010!K$7:K$732,EUROSTAT_VBE_IND_2010!$B$7:$B$732,$D13,EUROSTAT_VBE_IND_2010!$C$7:$C$732,"*"&amp;RIGHT($A13,3)&amp;"*",EUROSTAT_VBE_IND_2010!$D$7:$D$732,"323*"))/1000+(SUMIFS(EUROSTAT_VBE_IND_2010!K$7:K$732,EUROSTAT_VBE_IND_2010!$B$7:$B$732,$D13,EUROSTAT_VBE_IND_2010!$C$7:$C$732,"*"&amp;RIGHT($A13,3)&amp;"*",EUROSTAT_VBE_IND_2010!$D$7:$D$732,"324*"))/1000+(SUMIFS(EUROSTAT_VBE_IND_2010!K$7:K$732,EUROSTAT_VBE_IND_2010!$B$7:$B$732,$D13,EUROSTAT_VBE_IND_2010!$C$7:$C$732,"*"&amp;RIGHT($A13,3)&amp;"*",EUROSTAT_VBE_IND_2010!$D$7:$D$732,"3260*"))/1000</f>
        <v>0</v>
      </c>
      <c r="O13" s="17">
        <f>(SUMIFS(EUROSTAT_VBE_IND_2010!L$7:L$732,EUROSTAT_VBE_IND_2010!$B$7:$B$732,$D13,EUROSTAT_VBE_IND_2010!$C$7:$C$732,"*"&amp;RIGHT($A13,3)&amp;"*",EUROSTAT_VBE_IND_2010!$D$7:$D$732,"323*"))/1000+(SUMIFS(EUROSTAT_VBE_IND_2010!L$7:L$732,EUROSTAT_VBE_IND_2010!$B$7:$B$732,$D13,EUROSTAT_VBE_IND_2010!$C$7:$C$732,"*"&amp;RIGHT($A13,3)&amp;"*",EUROSTAT_VBE_IND_2010!$D$7:$D$732,"324*"))/1000+(SUMIFS(EUROSTAT_VBE_IND_2010!L$7:L$732,EUROSTAT_VBE_IND_2010!$B$7:$B$732,$D13,EUROSTAT_VBE_IND_2010!$C$7:$C$732,"*"&amp;RIGHT($A13,3)&amp;"*",EUROSTAT_VBE_IND_2010!$D$7:$D$732,"3260*"))/1000</f>
        <v>0</v>
      </c>
      <c r="P13" s="17">
        <f>(SUMIFS(EUROSTAT_VBE_IND_2010!M$7:M$732,EUROSTAT_VBE_IND_2010!$B$7:$B$732,$D13,EUROSTAT_VBE_IND_2010!$C$7:$C$732,"*"&amp;RIGHT($A13,3)&amp;"*",EUROSTAT_VBE_IND_2010!$D$7:$D$732,"323*"))/1000+(SUMIFS(EUROSTAT_VBE_IND_2010!M$7:M$732,EUROSTAT_VBE_IND_2010!$B$7:$B$732,$D13,EUROSTAT_VBE_IND_2010!$C$7:$C$732,"*"&amp;RIGHT($A13,3)&amp;"*",EUROSTAT_VBE_IND_2010!$D$7:$D$732,"324*"))/1000+(SUMIFS(EUROSTAT_VBE_IND_2010!M$7:M$732,EUROSTAT_VBE_IND_2010!$B$7:$B$732,$D13,EUROSTAT_VBE_IND_2010!$C$7:$C$732,"*"&amp;RIGHT($A13,3)&amp;"*",EUROSTAT_VBE_IND_2010!$D$7:$D$732,"3260*"))/1000</f>
        <v>0</v>
      </c>
      <c r="Q13" s="17">
        <f>(SUMIFS(EUROSTAT_VBE_IND_2010!N$7:N$732,EUROSTAT_VBE_IND_2010!$B$7:$B$732,$D13,EUROSTAT_VBE_IND_2010!$C$7:$C$732,"*"&amp;RIGHT($A13,3)&amp;"*",EUROSTAT_VBE_IND_2010!$D$7:$D$732,"323*"))/1000+(SUMIFS(EUROSTAT_VBE_IND_2010!N$7:N$732,EUROSTAT_VBE_IND_2010!$B$7:$B$732,$D13,EUROSTAT_VBE_IND_2010!$C$7:$C$732,"*"&amp;RIGHT($A13,3)&amp;"*",EUROSTAT_VBE_IND_2010!$D$7:$D$732,"324*"))/1000+(SUMIFS(EUROSTAT_VBE_IND_2010!N$7:N$732,EUROSTAT_VBE_IND_2010!$B$7:$B$732,$D13,EUROSTAT_VBE_IND_2010!$C$7:$C$732,"*"&amp;RIGHT($A13,3)&amp;"*",EUROSTAT_VBE_IND_2010!$D$7:$D$732,"3260*"))/1000</f>
        <v>0</v>
      </c>
      <c r="R13" s="17">
        <f>(SUMIFS(EUROSTAT_VBE_IND_2010!O$7:O$732,EUROSTAT_VBE_IND_2010!$B$7:$B$732,$D13,EUROSTAT_VBE_IND_2010!$C$7:$C$732,"*"&amp;RIGHT($A13,3)&amp;"*",EUROSTAT_VBE_IND_2010!$D$7:$D$732,"323*"))/1000+(SUMIFS(EUROSTAT_VBE_IND_2010!O$7:O$732,EUROSTAT_VBE_IND_2010!$B$7:$B$732,$D13,EUROSTAT_VBE_IND_2010!$C$7:$C$732,"*"&amp;RIGHT($A13,3)&amp;"*",EUROSTAT_VBE_IND_2010!$D$7:$D$732,"324*"))/1000+(SUMIFS(EUROSTAT_VBE_IND_2010!O$7:O$732,EUROSTAT_VBE_IND_2010!$B$7:$B$732,$D13,EUROSTAT_VBE_IND_2010!$C$7:$C$732,"*"&amp;RIGHT($A13,3)&amp;"*",EUROSTAT_VBE_IND_2010!$D$7:$D$732,"3260*"))/1000</f>
        <v>0</v>
      </c>
      <c r="S13" s="17">
        <f>(SUMIFS(EUROSTAT_VBE_IND_2010!P$7:P$732,EUROSTAT_VBE_IND_2010!$B$7:$B$732,$D13,EUROSTAT_VBE_IND_2010!$C$7:$C$732,"*"&amp;RIGHT($A13,3)&amp;"*",EUROSTAT_VBE_IND_2010!$D$7:$D$732,"323*"))/1000+(SUMIFS(EUROSTAT_VBE_IND_2010!P$7:P$732,EUROSTAT_VBE_IND_2010!$B$7:$B$732,$D13,EUROSTAT_VBE_IND_2010!$C$7:$C$732,"*"&amp;RIGHT($A13,3)&amp;"*",EUROSTAT_VBE_IND_2010!$D$7:$D$732,"324*"))/1000+(SUMIFS(EUROSTAT_VBE_IND_2010!P$7:P$732,EUROSTAT_VBE_IND_2010!$B$7:$B$732,$D13,EUROSTAT_VBE_IND_2010!$C$7:$C$732,"*"&amp;RIGHT($A13,3)&amp;"*",EUROSTAT_VBE_IND_2010!$D$7:$D$732,"3260*"))/1000</f>
        <v>0</v>
      </c>
      <c r="T13" s="17">
        <f>(SUMIFS(EUROSTAT_VBE_IND_2010!Q$7:Q$732,EUROSTAT_VBE_IND_2010!$B$7:$B$732,$D13,EUROSTAT_VBE_IND_2010!$C$7:$C$732,"*"&amp;RIGHT($A13,3)&amp;"*",EUROSTAT_VBE_IND_2010!$D$7:$D$732,"323*"))/1000+(SUMIFS(EUROSTAT_VBE_IND_2010!Q$7:Q$732,EUROSTAT_VBE_IND_2010!$B$7:$B$732,$D13,EUROSTAT_VBE_IND_2010!$C$7:$C$732,"*"&amp;RIGHT($A13,3)&amp;"*",EUROSTAT_VBE_IND_2010!$D$7:$D$732,"324*"))/1000+(SUMIFS(EUROSTAT_VBE_IND_2010!Q$7:Q$732,EUROSTAT_VBE_IND_2010!$B$7:$B$732,$D13,EUROSTAT_VBE_IND_2010!$C$7:$C$732,"*"&amp;RIGHT($A13,3)&amp;"*",EUROSTAT_VBE_IND_2010!$D$7:$D$732,"3260*"))/1000</f>
        <v>0</v>
      </c>
      <c r="U13" s="17">
        <f>(SUMIFS(EUROSTAT_VBE_IND_2010!R$7:R$732,EUROSTAT_VBE_IND_2010!$B$7:$B$732,$D13,EUROSTAT_VBE_IND_2010!$C$7:$C$732,"*"&amp;RIGHT($A13,3)&amp;"*",EUROSTAT_VBE_IND_2010!$D$7:$D$732,"323*"))/1000+(SUMIFS(EUROSTAT_VBE_IND_2010!R$7:R$732,EUROSTAT_VBE_IND_2010!$B$7:$B$732,$D13,EUROSTAT_VBE_IND_2010!$C$7:$C$732,"*"&amp;RIGHT($A13,3)&amp;"*",EUROSTAT_VBE_IND_2010!$D$7:$D$732,"324*"))/1000+(SUMIFS(EUROSTAT_VBE_IND_2010!R$7:R$732,EUROSTAT_VBE_IND_2010!$B$7:$B$732,$D13,EUROSTAT_VBE_IND_2010!$C$7:$C$732,"*"&amp;RIGHT($A13,3)&amp;"*",EUROSTAT_VBE_IND_2010!$D$7:$D$732,"3260*"))/1000</f>
        <v>0</v>
      </c>
      <c r="V13" s="17">
        <f>(SUMIFS(EUROSTAT_VBE_IND_2010!S$7:S$732,EUROSTAT_VBE_IND_2010!$B$7:$B$732,$D13,EUROSTAT_VBE_IND_2010!$C$7:$C$732,"*"&amp;RIGHT($A13,3)&amp;"*",EUROSTAT_VBE_IND_2010!$D$7:$D$732,"323*"))/1000+(SUMIFS(EUROSTAT_VBE_IND_2010!S$7:S$732,EUROSTAT_VBE_IND_2010!$B$7:$B$732,$D13,EUROSTAT_VBE_IND_2010!$C$7:$C$732,"*"&amp;RIGHT($A13,3)&amp;"*",EUROSTAT_VBE_IND_2010!$D$7:$D$732,"324*"))/1000+(SUMIFS(EUROSTAT_VBE_IND_2010!S$7:S$732,EUROSTAT_VBE_IND_2010!$B$7:$B$732,$D13,EUROSTAT_VBE_IND_2010!$C$7:$C$732,"*"&amp;RIGHT($A13,3)&amp;"*",EUROSTAT_VBE_IND_2010!$D$7:$D$732,"3260*"))/1000</f>
        <v>0</v>
      </c>
      <c r="W13" s="17">
        <f>(SUMIFS(EUROSTAT_VBE_IND_2010!T$7:T$732,EUROSTAT_VBE_IND_2010!$B$7:$B$732,$D13,EUROSTAT_VBE_IND_2010!$C$7:$C$732,"*"&amp;RIGHT($A13,3)&amp;"*",EUROSTAT_VBE_IND_2010!$D$7:$D$732,"323*"))/1000+(SUMIFS(EUROSTAT_VBE_IND_2010!T$7:T$732,EUROSTAT_VBE_IND_2010!$B$7:$B$732,$D13,EUROSTAT_VBE_IND_2010!$C$7:$C$732,"*"&amp;RIGHT($A13,3)&amp;"*",EUROSTAT_VBE_IND_2010!$D$7:$D$732,"324*"))/1000+(SUMIFS(EUROSTAT_VBE_IND_2010!T$7:T$732,EUROSTAT_VBE_IND_2010!$B$7:$B$732,$D13,EUROSTAT_VBE_IND_2010!$C$7:$C$732,"*"&amp;RIGHT($A13,3)&amp;"*",EUROSTAT_VBE_IND_2010!$D$7:$D$732,"3260*"))/1000</f>
        <v>0</v>
      </c>
      <c r="X13" s="17">
        <f>(SUMIFS(EUROSTAT_VBE_IND_2010!U$7:U$732,EUROSTAT_VBE_IND_2010!$B$7:$B$732,$D13,EUROSTAT_VBE_IND_2010!$C$7:$C$732,"*"&amp;RIGHT($A13,3)&amp;"*",EUROSTAT_VBE_IND_2010!$D$7:$D$732,"323*"))/1000+(SUMIFS(EUROSTAT_VBE_IND_2010!U$7:U$732,EUROSTAT_VBE_IND_2010!$B$7:$B$732,$D13,EUROSTAT_VBE_IND_2010!$C$7:$C$732,"*"&amp;RIGHT($A13,3)&amp;"*",EUROSTAT_VBE_IND_2010!$D$7:$D$732,"324*"))/1000+(SUMIFS(EUROSTAT_VBE_IND_2010!U$7:U$732,EUROSTAT_VBE_IND_2010!$B$7:$B$732,$D13,EUROSTAT_VBE_IND_2010!$C$7:$C$732,"*"&amp;RIGHT($A13,3)&amp;"*",EUROSTAT_VBE_IND_2010!$D$7:$D$732,"3260*"))/1000</f>
        <v>0</v>
      </c>
      <c r="Y13" s="17">
        <f>(SUMIFS(EUROSTAT_VBE_IND_2010!V$7:V$732,EUROSTAT_VBE_IND_2010!$B$7:$B$732,$D13,EUROSTAT_VBE_IND_2010!$C$7:$C$732,"*"&amp;RIGHT($A13,3)&amp;"*",EUROSTAT_VBE_IND_2010!$D$7:$D$732,"323*"))/1000+(SUMIFS(EUROSTAT_VBE_IND_2010!V$7:V$732,EUROSTAT_VBE_IND_2010!$B$7:$B$732,$D13,EUROSTAT_VBE_IND_2010!$C$7:$C$732,"*"&amp;RIGHT($A13,3)&amp;"*",EUROSTAT_VBE_IND_2010!$D$7:$D$732,"324*"))/1000+(SUMIFS(EUROSTAT_VBE_IND_2010!V$7:V$732,EUROSTAT_VBE_IND_2010!$B$7:$B$732,$D13,EUROSTAT_VBE_IND_2010!$C$7:$C$732,"*"&amp;RIGHT($A13,3)&amp;"*",EUROSTAT_VBE_IND_2010!$D$7:$D$732,"3260*"))/1000</f>
        <v>0</v>
      </c>
      <c r="Z13" s="17">
        <f>(SUMIFS(EUROSTAT_VBE_IND_2010!W$7:W$732,EUROSTAT_VBE_IND_2010!$B$7:$B$732,$D13,EUROSTAT_VBE_IND_2010!$C$7:$C$732,"*"&amp;RIGHT($A13,3)&amp;"*",EUROSTAT_VBE_IND_2010!$D$7:$D$732,"323*"))/1000+(SUMIFS(EUROSTAT_VBE_IND_2010!W$7:W$732,EUROSTAT_VBE_IND_2010!$B$7:$B$732,$D13,EUROSTAT_VBE_IND_2010!$C$7:$C$732,"*"&amp;RIGHT($A13,3)&amp;"*",EUROSTAT_VBE_IND_2010!$D$7:$D$732,"324*"))/1000+(SUMIFS(EUROSTAT_VBE_IND_2010!W$7:W$732,EUROSTAT_VBE_IND_2010!$B$7:$B$732,$D13,EUROSTAT_VBE_IND_2010!$C$7:$C$732,"*"&amp;RIGHT($A13,3)&amp;"*",EUROSTAT_VBE_IND_2010!$D$7:$D$732,"3260*"))/1000</f>
        <v>0</v>
      </c>
      <c r="AA13" s="17">
        <f>(SUMIFS(EUROSTAT_VBE_IND_2010!X$7:X$732,EUROSTAT_VBE_IND_2010!$B$7:$B$732,$D13,EUROSTAT_VBE_IND_2010!$C$7:$C$732,"*"&amp;RIGHT($A13,3)&amp;"*",EUROSTAT_VBE_IND_2010!$D$7:$D$732,"323*"))/1000+(SUMIFS(EUROSTAT_VBE_IND_2010!X$7:X$732,EUROSTAT_VBE_IND_2010!$B$7:$B$732,$D13,EUROSTAT_VBE_IND_2010!$C$7:$C$732,"*"&amp;RIGHT($A13,3)&amp;"*",EUROSTAT_VBE_IND_2010!$D$7:$D$732,"324*"))/1000+(SUMIFS(EUROSTAT_VBE_IND_2010!X$7:X$732,EUROSTAT_VBE_IND_2010!$B$7:$B$732,$D13,EUROSTAT_VBE_IND_2010!$C$7:$C$732,"*"&amp;RIGHT($A13,3)&amp;"*",EUROSTAT_VBE_IND_2010!$D$7:$D$732,"3260*"))/1000</f>
        <v>0</v>
      </c>
      <c r="AB13" s="17">
        <f>(SUMIFS(EUROSTAT_VBE_IND_2010!AA$7:AA$732,EUROSTAT_VBE_IND_2010!$B$7:$B$732,$D13,EUROSTAT_VBE_IND_2010!$C$7:$C$732,"*"&amp;RIGHT($A13,3)&amp;"*",EUROSTAT_VBE_IND_2010!$D$7:$D$732,"323*"))/1000+(SUMIFS(EUROSTAT_VBE_IND_2010!AA$7:AA$732,EUROSTAT_VBE_IND_2010!$B$7:$B$732,$D13,EUROSTAT_VBE_IND_2010!$C$7:$C$732,"*"&amp;RIGHT($A13,3)&amp;"*",EUROSTAT_VBE_IND_2010!$D$7:$D$732,"324*"))/1000+(SUMIFS(EUROSTAT_VBE_IND_2010!AA$7:AA$732,EUROSTAT_VBE_IND_2010!$B$7:$B$732,$D13,EUROSTAT_VBE_IND_2010!$C$7:$C$732,"*"&amp;RIGHT($A13,3)&amp;"*",EUROSTAT_VBE_IND_2010!$D$7:$D$732,"3260*"))/1000</f>
        <v>0</v>
      </c>
      <c r="AC13" s="17">
        <f>(SUMIFS(EUROSTAT_VBE_IND_2010!AB$7:AB$732,EUROSTAT_VBE_IND_2010!$B$7:$B$732,$D13,EUROSTAT_VBE_IND_2010!$C$7:$C$732,"*"&amp;RIGHT($A13,3)&amp;"*",EUROSTAT_VBE_IND_2010!$D$7:$D$732,"323*"))/1000+(SUMIFS(EUROSTAT_VBE_IND_2010!AB$7:AB$732,EUROSTAT_VBE_IND_2010!$B$7:$B$732,$D13,EUROSTAT_VBE_IND_2010!$C$7:$C$732,"*"&amp;RIGHT($A13,3)&amp;"*",EUROSTAT_VBE_IND_2010!$D$7:$D$732,"324*"))/1000+(SUMIFS(EUROSTAT_VBE_IND_2010!AB$7:AB$732,EUROSTAT_VBE_IND_2010!$B$7:$B$732,$D13,EUROSTAT_VBE_IND_2010!$C$7:$C$732,"*"&amp;RIGHT($A13,3)&amp;"*",EUROSTAT_VBE_IND_2010!$D$7:$D$732,"3260*"))/1000</f>
        <v>0</v>
      </c>
      <c r="AD13" s="17">
        <f>(SUMIFS(EUROSTAT_VBE_IND_2010!AC$7:AC$732,EUROSTAT_VBE_IND_2010!$B$7:$B$732,$D13,EUROSTAT_VBE_IND_2010!$C$7:$C$732,"*"&amp;RIGHT($A13,3)&amp;"*",EUROSTAT_VBE_IND_2010!$D$7:$D$732,"323*"))/1000+(SUMIFS(EUROSTAT_VBE_IND_2010!AC$7:AC$732,EUROSTAT_VBE_IND_2010!$B$7:$B$732,$D13,EUROSTAT_VBE_IND_2010!$C$7:$C$732,"*"&amp;RIGHT($A13,3)&amp;"*",EUROSTAT_VBE_IND_2010!$D$7:$D$732,"324*"))/1000+(SUMIFS(EUROSTAT_VBE_IND_2010!AC$7:AC$732,EUROSTAT_VBE_IND_2010!$B$7:$B$732,$D13,EUROSTAT_VBE_IND_2010!$C$7:$C$732,"*"&amp;RIGHT($A13,3)&amp;"*",EUROSTAT_VBE_IND_2010!$D$7:$D$732,"3260*"))/1000</f>
        <v>0</v>
      </c>
      <c r="AE13" s="17">
        <f>(SUMIFS(EUROSTAT_VBE_IND_2010!AD$7:AD$732,EUROSTAT_VBE_IND_2010!$B$7:$B$732,$D13,EUROSTAT_VBE_IND_2010!$C$7:$C$732,"*"&amp;RIGHT($A13,3)&amp;"*",EUROSTAT_VBE_IND_2010!$D$7:$D$732,"323*"))/1000+(SUMIFS(EUROSTAT_VBE_IND_2010!AD$7:AD$732,EUROSTAT_VBE_IND_2010!$B$7:$B$732,$D13,EUROSTAT_VBE_IND_2010!$C$7:$C$732,"*"&amp;RIGHT($A13,3)&amp;"*",EUROSTAT_VBE_IND_2010!$D$7:$D$732,"324*"))/1000+(SUMIFS(EUROSTAT_VBE_IND_2010!AD$7:AD$732,EUROSTAT_VBE_IND_2010!$B$7:$B$732,$D13,EUROSTAT_VBE_IND_2010!$C$7:$C$732,"*"&amp;RIGHT($A13,3)&amp;"*",EUROSTAT_VBE_IND_2010!$D$7:$D$732,"3260*"))/1000</f>
        <v>0</v>
      </c>
      <c r="AF13" s="17">
        <f>(SUMIFS(EUROSTAT_VBE_IND_2010!AE$7:AE$732,EUROSTAT_VBE_IND_2010!$B$7:$B$732,$D13,EUROSTAT_VBE_IND_2010!$C$7:$C$732,"*"&amp;RIGHT($A13,3)&amp;"*",EUROSTAT_VBE_IND_2010!$D$7:$D$732,"323*"))/1000+(SUMIFS(EUROSTAT_VBE_IND_2010!AE$7:AE$732,EUROSTAT_VBE_IND_2010!$B$7:$B$732,$D13,EUROSTAT_VBE_IND_2010!$C$7:$C$732,"*"&amp;RIGHT($A13,3)&amp;"*",EUROSTAT_VBE_IND_2010!$D$7:$D$732,"324*"))/1000+(SUMIFS(EUROSTAT_VBE_IND_2010!AE$7:AE$732,EUROSTAT_VBE_IND_2010!$B$7:$B$732,$D13,EUROSTAT_VBE_IND_2010!$C$7:$C$732,"*"&amp;RIGHT($A13,3)&amp;"*",EUROSTAT_VBE_IND_2010!$D$7:$D$732,"3260*"))/1000</f>
        <v>0</v>
      </c>
      <c r="AG13" s="17">
        <f>(SUMIFS(EUROSTAT_VBE_IND_2010!AF$7:AF$732,EUROSTAT_VBE_IND_2010!$B$7:$B$732,$D13,EUROSTAT_VBE_IND_2010!$C$7:$C$732,"*"&amp;RIGHT($A13,3)&amp;"*",EUROSTAT_VBE_IND_2010!$D$7:$D$732,"323*"))/1000+(SUMIFS(EUROSTAT_VBE_IND_2010!AF$7:AF$732,EUROSTAT_VBE_IND_2010!$B$7:$B$732,$D13,EUROSTAT_VBE_IND_2010!$C$7:$C$732,"*"&amp;RIGHT($A13,3)&amp;"*",EUROSTAT_VBE_IND_2010!$D$7:$D$732,"324*"))/1000+(SUMIFS(EUROSTAT_VBE_IND_2010!AF$7:AF$732,EUROSTAT_VBE_IND_2010!$B$7:$B$732,$D13,EUROSTAT_VBE_IND_2010!$C$7:$C$732,"*"&amp;RIGHT($A13,3)&amp;"*",EUROSTAT_VBE_IND_2010!$D$7:$D$732,"3260*"))/1000</f>
        <v>0</v>
      </c>
      <c r="AH13" s="17">
        <f>(SUMIFS(EUROSTAT_VBE_IND_2010!AH$7:AH$732,EUROSTAT_VBE_IND_2010!$B$7:$B$732,$D13,EUROSTAT_VBE_IND_2010!$C$7:$C$732,"*"&amp;RIGHT($A13,3)&amp;"*",EUROSTAT_VBE_IND_2010!$D$7:$D$732,"323*"))/1000+(SUMIFS(EUROSTAT_VBE_IND_2010!AH$7:AH$732,EUROSTAT_VBE_IND_2010!$B$7:$B$732,$D13,EUROSTAT_VBE_IND_2010!$C$7:$C$732,"*"&amp;RIGHT($A13,3)&amp;"*",EUROSTAT_VBE_IND_2010!$D$7:$D$732,"324*"))/1000+(SUMIFS(EUROSTAT_VBE_IND_2010!AH$7:AH$732,EUROSTAT_VBE_IND_2010!$B$7:$B$732,$D13,EUROSTAT_VBE_IND_2010!$C$7:$C$732,"*"&amp;RIGHT($A13,3)&amp;"*",EUROSTAT_VBE_IND_2010!$D$7:$D$732,"3260*"))/1000</f>
        <v>0</v>
      </c>
      <c r="AI13" s="17">
        <f>(SUMIFS(EUROSTAT_VBE_IND_2010!AI$7:AI$732,EUROSTAT_VBE_IND_2010!$B$7:$B$732,$D13,EUROSTAT_VBE_IND_2010!$C$7:$C$732,"*"&amp;RIGHT($A13,3)&amp;"*",EUROSTAT_VBE_IND_2010!$D$7:$D$732,"323*"))/1000+(SUMIFS(EUROSTAT_VBE_IND_2010!AI$7:AI$732,EUROSTAT_VBE_IND_2010!$B$7:$B$732,$D13,EUROSTAT_VBE_IND_2010!$C$7:$C$732,"*"&amp;RIGHT($A13,3)&amp;"*",EUROSTAT_VBE_IND_2010!$D$7:$D$732,"324*"))/1000+(SUMIFS(EUROSTAT_VBE_IND_2010!AI$7:AI$732,EUROSTAT_VBE_IND_2010!$B$7:$B$732,$D13,EUROSTAT_VBE_IND_2010!$C$7:$C$732,"*"&amp;RIGHT($A13,3)&amp;"*",EUROSTAT_VBE_IND_2010!$D$7:$D$732,"3260*"))/1000</f>
        <v>0</v>
      </c>
      <c r="AJ13" s="17">
        <f>(SUMIFS(EUROSTAT_VBE_IND_2010!AJ$7:AJ$732,EUROSTAT_VBE_IND_2010!$B$7:$B$732,$D13,EUROSTAT_VBE_IND_2010!$C$7:$C$732,"*"&amp;RIGHT($A13,3)&amp;"*",EUROSTAT_VBE_IND_2010!$D$7:$D$732,"323*"))/1000+(SUMIFS(EUROSTAT_VBE_IND_2010!AJ$7:AJ$732,EUROSTAT_VBE_IND_2010!$B$7:$B$732,$D13,EUROSTAT_VBE_IND_2010!$C$7:$C$732,"*"&amp;RIGHT($A13,3)&amp;"*",EUROSTAT_VBE_IND_2010!$D$7:$D$732,"324*"))/1000+(SUMIFS(EUROSTAT_VBE_IND_2010!AJ$7:AJ$732,EUROSTAT_VBE_IND_2010!$B$7:$B$732,$D13,EUROSTAT_VBE_IND_2010!$C$7:$C$732,"*"&amp;RIGHT($A13,3)&amp;"*",EUROSTAT_VBE_IND_2010!$D$7:$D$732,"3260*"))/1000</f>
        <v>0</v>
      </c>
      <c r="AK13" s="17">
        <f>(SUMIFS(EUROSTAT_VBE_IND_2010!AK$7:AK$732,EUROSTAT_VBE_IND_2010!$B$7:$B$732,$D13,EUROSTAT_VBE_IND_2010!$C$7:$C$732,"*"&amp;RIGHT($A13,3)&amp;"*",EUROSTAT_VBE_IND_2010!$D$7:$D$732,"323*"))/1000+(SUMIFS(EUROSTAT_VBE_IND_2010!AK$7:AK$732,EUROSTAT_VBE_IND_2010!$B$7:$B$732,$D13,EUROSTAT_VBE_IND_2010!$C$7:$C$732,"*"&amp;RIGHT($A13,3)&amp;"*",EUROSTAT_VBE_IND_2010!$D$7:$D$732,"324*"))/1000+(SUMIFS(EUROSTAT_VBE_IND_2010!AK$7:AK$732,EUROSTAT_VBE_IND_2010!$B$7:$B$732,$D13,EUROSTAT_VBE_IND_2010!$C$7:$C$732,"*"&amp;RIGHT($A13,3)&amp;"*",EUROSTAT_VBE_IND_2010!$D$7:$D$732,"3260*"))/1000</f>
        <v>0</v>
      </c>
      <c r="AL13" s="329">
        <v>0</v>
      </c>
      <c r="AM13" s="329">
        <v>0</v>
      </c>
      <c r="AN13" s="329">
        <v>0</v>
      </c>
      <c r="AO13" s="17">
        <f>(SUMIFS(EUROSTAT_VBE_IND_2010!Y$7:Y$732,EUROSTAT_VBE_IND_2010!$B$7:$B$732,$D13,EUROSTAT_VBE_IND_2010!$C$7:$C$732,"*"&amp;RIGHT($A13,3)&amp;"*",EUROSTAT_VBE_IND_2010!$D$7:$D$732,"323*"))/1000+(SUMIFS(EUROSTAT_VBE_IND_2010!Y$7:Y$732,EUROSTAT_VBE_IND_2010!$B$7:$B$732,$D13,EUROSTAT_VBE_IND_2010!$C$7:$C$732,"*"&amp;RIGHT($A13,3)&amp;"*",EUROSTAT_VBE_IND_2010!$D$7:$D$732,"324*"))/1000+(SUMIFS(EUROSTAT_VBE_IND_2010!Y$7:Y$732,EUROSTAT_VBE_IND_2010!$B$7:$B$732,$D13,EUROSTAT_VBE_IND_2010!$C$7:$C$732,"*"&amp;RIGHT($A13,3)&amp;"*",EUROSTAT_VBE_IND_2010!$D$7:$D$732,"3260*"))/1000</f>
        <v>0</v>
      </c>
      <c r="AP13" s="17">
        <f>(SUMIFS(EUROSTAT_VBE_IND_2010!Z$7:Z$732,EUROSTAT_VBE_IND_2010!$B$7:$B$732,$D13,EUROSTAT_VBE_IND_2010!$C$7:$C$732,"*"&amp;RIGHT($A13,3)&amp;"*",EUROSTAT_VBE_IND_2010!$D$7:$D$732,"323*"))/1000+(SUMIFS(EUROSTAT_VBE_IND_2010!Z$7:Z$732,EUROSTAT_VBE_IND_2010!$B$7:$B$732,$D13,EUROSTAT_VBE_IND_2010!$C$7:$C$732,"*"&amp;RIGHT($A13,3)&amp;"*",EUROSTAT_VBE_IND_2010!$D$7:$D$732,"324*"))/1000+(SUMIFS(EUROSTAT_VBE_IND_2010!Z$7:Z$732,EUROSTAT_VBE_IND_2010!$B$7:$B$732,$D13,EUROSTAT_VBE_IND_2010!$C$7:$C$732,"*"&amp;RIGHT($A13,3)&amp;"*",EUROSTAT_VBE_IND_2010!$D$7:$D$732,"3260*"))/1000</f>
        <v>0</v>
      </c>
      <c r="AQ13" s="17">
        <f>(SUMIFS(EUROSTAT_VBE_IND_2010!AG$7:AG$732,EUROSTAT_VBE_IND_2010!$B$7:$B$732,$D13,EUROSTAT_VBE_IND_2010!$C$7:$C$732,"*"&amp;RIGHT($A13,3)&amp;"*",EUROSTAT_VBE_IND_2010!$D$7:$D$732,"323*"))/1000+(SUMIFS(EUROSTAT_VBE_IND_2010!AG$7:AG$732,EUROSTAT_VBE_IND_2010!$B$7:$B$732,$D13,EUROSTAT_VBE_IND_2010!$C$7:$C$732,"*"&amp;RIGHT($A13,3)&amp;"*",EUROSTAT_VBE_IND_2010!$D$7:$D$732,"324*"))/1000+(SUMIFS(EUROSTAT_VBE_IND_2010!AG$7:AG$732,EUROSTAT_VBE_IND_2010!$B$7:$B$732,$D13,EUROSTAT_VBE_IND_2010!$C$7:$C$732,"*"&amp;RIGHT($A13,3)&amp;"*",EUROSTAT_VBE_IND_2010!$D$7:$D$732,"3260*"))/1000</f>
        <v>0</v>
      </c>
    </row>
    <row r="14" s="20" customFormat="1" spans="1:43">
      <c r="A14" t="str">
        <f>LEFT(EUROSTAT_VBE_IND_2010!$C$7,8)</f>
        <v>B_101006</v>
      </c>
      <c r="B14" s="28" t="s">
        <v>274</v>
      </c>
      <c r="C14" t="s">
        <v>293</v>
      </c>
      <c r="D14" t="s">
        <v>126</v>
      </c>
      <c r="E14" t="s">
        <v>236</v>
      </c>
      <c r="F14" t="s">
        <v>256</v>
      </c>
      <c r="G14" s="17">
        <f>(SUMIFS(EUROSTAT_VBE_IND_2010!E$7:E$732,EUROSTAT_VBE_IND_2010!$B$7:$B$732,$D14,EUROSTAT_VBE_IND_2010!$C$7:$C$732,"*"&amp;RIGHT($A14,3)&amp;"*",EUROSTAT_VBE_IND_2010!$D$7:$D$732,"3250*"))/1000</f>
        <v>0</v>
      </c>
      <c r="H14" s="17">
        <f>(SUMIFS(EUROSTAT_VBE_IND_2010!F$7:F$732,EUROSTAT_VBE_IND_2010!$B$7:$B$732,$D14,EUROSTAT_VBE_IND_2010!$C$7:$C$732,"*"&amp;RIGHT($A14,3)&amp;"*",EUROSTAT_VBE_IND_2010!$D$7:$D$732,"3250*"))/1000</f>
        <v>0</v>
      </c>
      <c r="I14" s="17">
        <f>(SUMIFS(EUROSTAT_VBE_IND_2010!G$7:G$732,EUROSTAT_VBE_IND_2010!$B$7:$B$732,$D14,EUROSTAT_VBE_IND_2010!$C$7:$C$732,"*"&amp;RIGHT($A14,3)&amp;"*",EUROSTAT_VBE_IND_2010!$D$7:$D$732,"3250*"))/1000</f>
        <v>0</v>
      </c>
      <c r="J14" s="329">
        <v>0</v>
      </c>
      <c r="K14" s="17">
        <f>(SUMIFS(EUROSTAT_VBE_IND_2010!H$7:H$732,EUROSTAT_VBE_IND_2010!$B$7:$B$732,$D14,EUROSTAT_VBE_IND_2010!$C$7:$C$732,"*"&amp;RIGHT($A14,3)&amp;"*",EUROSTAT_VBE_IND_2010!$D$7:$D$732,"3250*"))/1000</f>
        <v>0</v>
      </c>
      <c r="L14" s="17">
        <f>(SUMIFS(EUROSTAT_VBE_IND_2010!I$7:I$732,EUROSTAT_VBE_IND_2010!$B$7:$B$732,$D14,EUROSTAT_VBE_IND_2010!$C$7:$C$732,"*"&amp;RIGHT($A14,3)&amp;"*",EUROSTAT_VBE_IND_2010!$D$7:$D$732,"3250*"))/1000</f>
        <v>0</v>
      </c>
      <c r="M14" s="17">
        <f>(SUMIFS(EUROSTAT_VBE_IND_2010!J$7:J$732,EUROSTAT_VBE_IND_2010!$B$7:$B$732,$D14,EUROSTAT_VBE_IND_2010!$C$7:$C$732,"*"&amp;RIGHT($A14,3)&amp;"*",EUROSTAT_VBE_IND_2010!$D$7:$D$732,"3250*"))/1000</f>
        <v>0</v>
      </c>
      <c r="N14" s="17">
        <f>(SUMIFS(EUROSTAT_VBE_IND_2010!K$7:K$732,EUROSTAT_VBE_IND_2010!$B$7:$B$732,$D14,EUROSTAT_VBE_IND_2010!$C$7:$C$732,"*"&amp;RIGHT($A14,3)&amp;"*",EUROSTAT_VBE_IND_2010!$D$7:$D$732,"3250*"))/1000</f>
        <v>0</v>
      </c>
      <c r="O14" s="17">
        <f>(SUMIFS(EUROSTAT_VBE_IND_2010!L$7:L$732,EUROSTAT_VBE_IND_2010!$B$7:$B$732,$D14,EUROSTAT_VBE_IND_2010!$C$7:$C$732,"*"&amp;RIGHT($A14,3)&amp;"*",EUROSTAT_VBE_IND_2010!$D$7:$D$732,"3250*"))/1000</f>
        <v>0</v>
      </c>
      <c r="P14" s="17">
        <f>(SUMIFS(EUROSTAT_VBE_IND_2010!M$7:M$732,EUROSTAT_VBE_IND_2010!$B$7:$B$732,$D14,EUROSTAT_VBE_IND_2010!$C$7:$C$732,"*"&amp;RIGHT($A14,3)&amp;"*",EUROSTAT_VBE_IND_2010!$D$7:$D$732,"3250*"))/1000</f>
        <v>0</v>
      </c>
      <c r="Q14" s="17">
        <f>(SUMIFS(EUROSTAT_VBE_IND_2010!N$7:N$732,EUROSTAT_VBE_IND_2010!$B$7:$B$732,$D14,EUROSTAT_VBE_IND_2010!$C$7:$C$732,"*"&amp;RIGHT($A14,3)&amp;"*",EUROSTAT_VBE_IND_2010!$D$7:$D$732,"3250*"))/1000</f>
        <v>0</v>
      </c>
      <c r="R14" s="17">
        <f>(SUMIFS(EUROSTAT_VBE_IND_2010!O$7:O$732,EUROSTAT_VBE_IND_2010!$B$7:$B$732,$D14,EUROSTAT_VBE_IND_2010!$C$7:$C$732,"*"&amp;RIGHT($A14,3)&amp;"*",EUROSTAT_VBE_IND_2010!$D$7:$D$732,"3250*"))/1000</f>
        <v>0</v>
      </c>
      <c r="S14" s="17">
        <f>(SUMIFS(EUROSTAT_VBE_IND_2010!P$7:P$732,EUROSTAT_VBE_IND_2010!$B$7:$B$732,$D14,EUROSTAT_VBE_IND_2010!$C$7:$C$732,"*"&amp;RIGHT($A14,3)&amp;"*",EUROSTAT_VBE_IND_2010!$D$7:$D$732,"3250*"))/1000</f>
        <v>0</v>
      </c>
      <c r="T14" s="17">
        <f>(SUMIFS(EUROSTAT_VBE_IND_2010!Q$7:Q$732,EUROSTAT_VBE_IND_2010!$B$7:$B$732,$D14,EUROSTAT_VBE_IND_2010!$C$7:$C$732,"*"&amp;RIGHT($A14,3)&amp;"*",EUROSTAT_VBE_IND_2010!$D$7:$D$732,"3250*"))/1000</f>
        <v>0</v>
      </c>
      <c r="U14" s="17">
        <f>(SUMIFS(EUROSTAT_VBE_IND_2010!R$7:R$732,EUROSTAT_VBE_IND_2010!$B$7:$B$732,$D14,EUROSTAT_VBE_IND_2010!$C$7:$C$732,"*"&amp;RIGHT($A14,3)&amp;"*",EUROSTAT_VBE_IND_2010!$D$7:$D$732,"3250*"))/1000</f>
        <v>0</v>
      </c>
      <c r="V14" s="17">
        <f>(SUMIFS(EUROSTAT_VBE_IND_2010!S$7:S$732,EUROSTAT_VBE_IND_2010!$B$7:$B$732,$D14,EUROSTAT_VBE_IND_2010!$C$7:$C$732,"*"&amp;RIGHT($A14,3)&amp;"*",EUROSTAT_VBE_IND_2010!$D$7:$D$732,"3250*"))/1000</f>
        <v>0</v>
      </c>
      <c r="W14" s="17">
        <f>(SUMIFS(EUROSTAT_VBE_IND_2010!T$7:T$732,EUROSTAT_VBE_IND_2010!$B$7:$B$732,$D14,EUROSTAT_VBE_IND_2010!$C$7:$C$732,"*"&amp;RIGHT($A14,3)&amp;"*",EUROSTAT_VBE_IND_2010!$D$7:$D$732,"3250*"))/1000</f>
        <v>0</v>
      </c>
      <c r="X14" s="17">
        <f>(SUMIFS(EUROSTAT_VBE_IND_2010!U$7:U$732,EUROSTAT_VBE_IND_2010!$B$7:$B$732,$D14,EUROSTAT_VBE_IND_2010!$C$7:$C$732,"*"&amp;RIGHT($A14,3)&amp;"*",EUROSTAT_VBE_IND_2010!$D$7:$D$732,"3250*"))/1000</f>
        <v>0</v>
      </c>
      <c r="Y14" s="17">
        <f>(SUMIFS(EUROSTAT_VBE_IND_2010!V$7:V$732,EUROSTAT_VBE_IND_2010!$B$7:$B$732,$D14,EUROSTAT_VBE_IND_2010!$C$7:$C$732,"*"&amp;RIGHT($A14,3)&amp;"*",EUROSTAT_VBE_IND_2010!$D$7:$D$732,"3250*"))/1000</f>
        <v>0</v>
      </c>
      <c r="Z14" s="17">
        <f>(SUMIFS(EUROSTAT_VBE_IND_2010!W$7:W$732,EUROSTAT_VBE_IND_2010!$B$7:$B$732,$D14,EUROSTAT_VBE_IND_2010!$C$7:$C$732,"*"&amp;RIGHT($A14,3)&amp;"*",EUROSTAT_VBE_IND_2010!$D$7:$D$732,"3250*"))/1000</f>
        <v>0</v>
      </c>
      <c r="AA14" s="17">
        <f>(SUMIFS(EUROSTAT_VBE_IND_2010!X$7:X$732,EUROSTAT_VBE_IND_2010!$B$7:$B$732,$D14,EUROSTAT_VBE_IND_2010!$C$7:$C$732,"*"&amp;RIGHT($A14,3)&amp;"*",EUROSTAT_VBE_IND_2010!$D$7:$D$732,"3250*"))/1000</f>
        <v>0</v>
      </c>
      <c r="AB14" s="17">
        <f>(SUMIFS(EUROSTAT_VBE_IND_2010!AA$7:AA$732,EUROSTAT_VBE_IND_2010!$B$7:$B$732,$D14,EUROSTAT_VBE_IND_2010!$C$7:$C$732,"*"&amp;RIGHT($A14,3)&amp;"*",EUROSTAT_VBE_IND_2010!$D$7:$D$732,"3250*"))/1000</f>
        <v>0</v>
      </c>
      <c r="AC14" s="17">
        <f>(SUMIFS(EUROSTAT_VBE_IND_2010!AB$7:AB$732,EUROSTAT_VBE_IND_2010!$B$7:$B$732,$D14,EUROSTAT_VBE_IND_2010!$C$7:$C$732,"*"&amp;RIGHT($A14,3)&amp;"*",EUROSTAT_VBE_IND_2010!$D$7:$D$732,"3250*"))/1000</f>
        <v>0</v>
      </c>
      <c r="AD14" s="17">
        <f>(SUMIFS(EUROSTAT_VBE_IND_2010!AC$7:AC$732,EUROSTAT_VBE_IND_2010!$B$7:$B$732,$D14,EUROSTAT_VBE_IND_2010!$C$7:$C$732,"*"&amp;RIGHT($A14,3)&amp;"*",EUROSTAT_VBE_IND_2010!$D$7:$D$732,"3250*"))/1000</f>
        <v>0</v>
      </c>
      <c r="AE14" s="17">
        <f>(SUMIFS(EUROSTAT_VBE_IND_2010!AD$7:AD$732,EUROSTAT_VBE_IND_2010!$B$7:$B$732,$D14,EUROSTAT_VBE_IND_2010!$C$7:$C$732,"*"&amp;RIGHT($A14,3)&amp;"*",EUROSTAT_VBE_IND_2010!$D$7:$D$732,"3250*"))/1000</f>
        <v>0</v>
      </c>
      <c r="AF14" s="17">
        <f>(SUMIFS(EUROSTAT_VBE_IND_2010!AE$7:AE$732,EUROSTAT_VBE_IND_2010!$B$7:$B$732,$D14,EUROSTAT_VBE_IND_2010!$C$7:$C$732,"*"&amp;RIGHT($A14,3)&amp;"*",EUROSTAT_VBE_IND_2010!$D$7:$D$732,"3250*"))/1000</f>
        <v>0</v>
      </c>
      <c r="AG14" s="17">
        <f>(SUMIFS(EUROSTAT_VBE_IND_2010!AF$7:AF$732,EUROSTAT_VBE_IND_2010!$B$7:$B$732,$D14,EUROSTAT_VBE_IND_2010!$C$7:$C$732,"*"&amp;RIGHT($A14,3)&amp;"*",EUROSTAT_VBE_IND_2010!$D$7:$D$732,"3250*"))/1000</f>
        <v>0</v>
      </c>
      <c r="AH14" s="17">
        <f>(SUMIFS(EUROSTAT_VBE_IND_2010!AH$7:AH$732,EUROSTAT_VBE_IND_2010!$B$7:$B$732,$D14,EUROSTAT_VBE_IND_2010!$C$7:$C$732,"*"&amp;RIGHT($A14,3)&amp;"*",EUROSTAT_VBE_IND_2010!$D$7:$D$732,"3250*"))/1000</f>
        <v>0</v>
      </c>
      <c r="AI14" s="17">
        <f>(SUMIFS(EUROSTAT_VBE_IND_2010!AI$7:AI$732,EUROSTAT_VBE_IND_2010!$B$7:$B$732,$D14,EUROSTAT_VBE_IND_2010!$C$7:$C$732,"*"&amp;RIGHT($A14,3)&amp;"*",EUROSTAT_VBE_IND_2010!$D$7:$D$732,"3250*"))/1000</f>
        <v>0</v>
      </c>
      <c r="AJ14" s="17">
        <f>(SUMIFS(EUROSTAT_VBE_IND_2010!AJ$7:AJ$732,EUROSTAT_VBE_IND_2010!$B$7:$B$732,$D14,EUROSTAT_VBE_IND_2010!$C$7:$C$732,"*"&amp;RIGHT($A14,3)&amp;"*",EUROSTAT_VBE_IND_2010!$D$7:$D$732,"3250*"))/1000</f>
        <v>0</v>
      </c>
      <c r="AK14" s="17">
        <f>(SUMIFS(EUROSTAT_VBE_IND_2010!AK$7:AK$732,EUROSTAT_VBE_IND_2010!$B$7:$B$732,$D14,EUROSTAT_VBE_IND_2010!$C$7:$C$732,"*"&amp;RIGHT($A14,3)&amp;"*",EUROSTAT_VBE_IND_2010!$D$7:$D$732,"3250*"))/1000</f>
        <v>0</v>
      </c>
      <c r="AL14" s="329">
        <v>0</v>
      </c>
      <c r="AM14" s="329">
        <v>0</v>
      </c>
      <c r="AN14" s="329">
        <v>0</v>
      </c>
      <c r="AO14" s="17">
        <f>(SUMIFS(EUROSTAT_VBE_IND_2010!Y$7:Y$732,EUROSTAT_VBE_IND_2010!$B$7:$B$732,$D14,EUROSTAT_VBE_IND_2010!$C$7:$C$732,"*"&amp;RIGHT($A14,3)&amp;"*",EUROSTAT_VBE_IND_2010!$D$7:$D$732,"3250*"))/1000</f>
        <v>0</v>
      </c>
      <c r="AP14" s="17">
        <f>(SUMIFS(EUROSTAT_VBE_IND_2010!Z$7:Z$732,EUROSTAT_VBE_IND_2010!$B$7:$B$732,$D14,EUROSTAT_VBE_IND_2010!$C$7:$C$732,"*"&amp;RIGHT($A14,3)&amp;"*",EUROSTAT_VBE_IND_2010!$D$7:$D$732,"3250*"))/1000</f>
        <v>0</v>
      </c>
      <c r="AQ14" s="17">
        <f>(SUMIFS(EUROSTAT_VBE_IND_2010!AG$7:AG$732,EUROSTAT_VBE_IND_2010!$B$7:$B$732,$D14,EUROSTAT_VBE_IND_2010!$C$7:$C$732,"*"&amp;RIGHT($A14,3)&amp;"*",EUROSTAT_VBE_IND_2010!$D$7:$D$732,"3250*"))/1000</f>
        <v>0</v>
      </c>
    </row>
    <row r="15" s="20" customFormat="1" spans="1:43">
      <c r="A15" t="str">
        <f>LEFT(EUROSTAT_VBE_IND_2010!$C$7,8)</f>
        <v>B_101006</v>
      </c>
      <c r="B15" s="28" t="s">
        <v>274</v>
      </c>
      <c r="C15" t="s">
        <v>293</v>
      </c>
      <c r="D15" t="s">
        <v>126</v>
      </c>
      <c r="E15" t="s">
        <v>237</v>
      </c>
      <c r="F15" t="s">
        <v>257</v>
      </c>
      <c r="G15" s="17">
        <f>(SUMIFS(EUROSTAT_VBE_IND_2010!E$7:E$732,EUROSTAT_VBE_IND_2010!$B$7:$B$732,$D15,EUROSTAT_VBE_IND_2010!$C$7:$C$732,"*"&amp;RIGHT($A15,3)&amp;"*",EUROSTAT_VBE_IND_2010!$D$7:$D$732,"3270A*"))/1000+(SUMIFS(EUROSTAT_VBE_IND_2010!E$7:E$732,EUROSTAT_VBE_IND_2010!$B$7:$B$732,$D15,EUROSTAT_VBE_IND_2010!$C$7:$C$732,"*"&amp;RIGHT($A15,3)&amp;"*",EUROSTAT_VBE_IND_2010!$D$7:$D$732,"3285*"))/1000+(SUMIFS(EUROSTAT_VBE_IND_2010!E$7:E$732,EUROSTAT_VBE_IND_2010!$B$7:$B$732,$D15,EUROSTAT_VBE_IND_2010!$C$7:$C$732,"*"&amp;RIGHT($A15,3)&amp;"*",EUROSTAT_VBE_IND_2010!$D$7:$D$732,"3295*"))/1000+(SUMIFS(EUROSTAT_VBE_IND_2010!E$7:E$732,EUROSTAT_VBE_IND_2010!$B$7:$B$732,$D15,EUROSTAT_VBE_IND_2010!$C$7:$C$732,"*"&amp;RIGHT($A15,3)&amp;"*",EUROSTAT_VBE_IND_2010!$D$7:$D$732,"2410*"))/1000+(SUMIFS(EUROSTAT_VBE_IND_2010!E$7:E$732,EUROSTAT_VBE_IND_2010!$B$7:$B$732,$D15,EUROSTAT_VBE_IND_2010!$C$7:$C$732,"*"&amp;RIGHT($A15,3)&amp;"*",EUROSTAT_VBE_IND_2010!$D$7:$D$732,"3105*"))/1000</f>
        <v>0</v>
      </c>
      <c r="H15" s="17">
        <f>(SUMIFS(EUROSTAT_VBE_IND_2010!F$7:F$732,EUROSTAT_VBE_IND_2010!$B$7:$B$732,$D15,EUROSTAT_VBE_IND_2010!$C$7:$C$732,"*"&amp;RIGHT($A15,3)&amp;"*",EUROSTAT_VBE_IND_2010!$D$7:$D$732,"3270A*"))/1000+(SUMIFS(EUROSTAT_VBE_IND_2010!F$7:F$732,EUROSTAT_VBE_IND_2010!$B$7:$B$732,$D15,EUROSTAT_VBE_IND_2010!$C$7:$C$732,"*"&amp;RIGHT($A15,3)&amp;"*",EUROSTAT_VBE_IND_2010!$D$7:$D$732,"3285*"))/1000+(SUMIFS(EUROSTAT_VBE_IND_2010!F$7:F$732,EUROSTAT_VBE_IND_2010!$B$7:$B$732,$D15,EUROSTAT_VBE_IND_2010!$C$7:$C$732,"*"&amp;RIGHT($A15,3)&amp;"*",EUROSTAT_VBE_IND_2010!$D$7:$D$732,"3295*"))/1000+(SUMIFS(EUROSTAT_VBE_IND_2010!F$7:F$732,EUROSTAT_VBE_IND_2010!$B$7:$B$732,$D15,EUROSTAT_VBE_IND_2010!$C$7:$C$732,"*"&amp;RIGHT($A15,3)&amp;"*",EUROSTAT_VBE_IND_2010!$D$7:$D$732,"2410*"))/1000+(SUMIFS(EUROSTAT_VBE_IND_2010!F$7:F$732,EUROSTAT_VBE_IND_2010!$B$7:$B$732,$D15,EUROSTAT_VBE_IND_2010!$C$7:$C$732,"*"&amp;RIGHT($A15,3)&amp;"*",EUROSTAT_VBE_IND_2010!$D$7:$D$732,"3105*"))/1000</f>
        <v>0</v>
      </c>
      <c r="I15" s="17">
        <f>(SUMIFS(EUROSTAT_VBE_IND_2010!G$7:G$732,EUROSTAT_VBE_IND_2010!$B$7:$B$732,$D15,EUROSTAT_VBE_IND_2010!$C$7:$C$732,"*"&amp;RIGHT($A15,3)&amp;"*",EUROSTAT_VBE_IND_2010!$D$7:$D$732,"3270A*"))/1000+(SUMIFS(EUROSTAT_VBE_IND_2010!G$7:G$732,EUROSTAT_VBE_IND_2010!$B$7:$B$732,$D15,EUROSTAT_VBE_IND_2010!$C$7:$C$732,"*"&amp;RIGHT($A15,3)&amp;"*",EUROSTAT_VBE_IND_2010!$D$7:$D$732,"3285*"))/1000+(SUMIFS(EUROSTAT_VBE_IND_2010!G$7:G$732,EUROSTAT_VBE_IND_2010!$B$7:$B$732,$D15,EUROSTAT_VBE_IND_2010!$C$7:$C$732,"*"&amp;RIGHT($A15,3)&amp;"*",EUROSTAT_VBE_IND_2010!$D$7:$D$732,"3295*"))/1000+(SUMIFS(EUROSTAT_VBE_IND_2010!G$7:G$732,EUROSTAT_VBE_IND_2010!$B$7:$B$732,$D15,EUROSTAT_VBE_IND_2010!$C$7:$C$732,"*"&amp;RIGHT($A15,3)&amp;"*",EUROSTAT_VBE_IND_2010!$D$7:$D$732,"2410*"))/1000+(SUMIFS(EUROSTAT_VBE_IND_2010!G$7:G$732,EUROSTAT_VBE_IND_2010!$B$7:$B$732,$D15,EUROSTAT_VBE_IND_2010!$C$7:$C$732,"*"&amp;RIGHT($A15,3)&amp;"*",EUROSTAT_VBE_IND_2010!$D$7:$D$732,"3105*"))/1000</f>
        <v>0</v>
      </c>
      <c r="J15" s="329">
        <v>0</v>
      </c>
      <c r="K15" s="17">
        <f>(SUMIFS(EUROSTAT_VBE_IND_2010!H$7:H$732,EUROSTAT_VBE_IND_2010!$B$7:$B$732,$D15,EUROSTAT_VBE_IND_2010!$C$7:$C$732,"*"&amp;RIGHT($A15,3)&amp;"*",EUROSTAT_VBE_IND_2010!$D$7:$D$732,"3270A*"))/1000+(SUMIFS(EUROSTAT_VBE_IND_2010!H$7:H$732,EUROSTAT_VBE_IND_2010!$B$7:$B$732,$D15,EUROSTAT_VBE_IND_2010!$C$7:$C$732,"*"&amp;RIGHT($A15,3)&amp;"*",EUROSTAT_VBE_IND_2010!$D$7:$D$732,"3285*"))/1000+(SUMIFS(EUROSTAT_VBE_IND_2010!H$7:H$732,EUROSTAT_VBE_IND_2010!$B$7:$B$732,$D15,EUROSTAT_VBE_IND_2010!$C$7:$C$732,"*"&amp;RIGHT($A15,3)&amp;"*",EUROSTAT_VBE_IND_2010!$D$7:$D$732,"3295*"))/1000+(SUMIFS(EUROSTAT_VBE_IND_2010!H$7:H$732,EUROSTAT_VBE_IND_2010!$B$7:$B$732,$D15,EUROSTAT_VBE_IND_2010!$C$7:$C$732,"*"&amp;RIGHT($A15,3)&amp;"*",EUROSTAT_VBE_IND_2010!$D$7:$D$732,"2410*"))/1000+(SUMIFS(EUROSTAT_VBE_IND_2010!H$7:H$732,EUROSTAT_VBE_IND_2010!$B$7:$B$732,$D15,EUROSTAT_VBE_IND_2010!$C$7:$C$732,"*"&amp;RIGHT($A15,3)&amp;"*",EUROSTAT_VBE_IND_2010!$D$7:$D$732,"3105*"))/1000</f>
        <v>0</v>
      </c>
      <c r="L15" s="17">
        <f>(SUMIFS(EUROSTAT_VBE_IND_2010!I$7:I$732,EUROSTAT_VBE_IND_2010!$B$7:$B$732,$D15,EUROSTAT_VBE_IND_2010!$C$7:$C$732,"*"&amp;RIGHT($A15,3)&amp;"*",EUROSTAT_VBE_IND_2010!$D$7:$D$732,"3270A*"))/1000+(SUMIFS(EUROSTAT_VBE_IND_2010!I$7:I$732,EUROSTAT_VBE_IND_2010!$B$7:$B$732,$D15,EUROSTAT_VBE_IND_2010!$C$7:$C$732,"*"&amp;RIGHT($A15,3)&amp;"*",EUROSTAT_VBE_IND_2010!$D$7:$D$732,"3285*"))/1000+(SUMIFS(EUROSTAT_VBE_IND_2010!I$7:I$732,EUROSTAT_VBE_IND_2010!$B$7:$B$732,$D15,EUROSTAT_VBE_IND_2010!$C$7:$C$732,"*"&amp;RIGHT($A15,3)&amp;"*",EUROSTAT_VBE_IND_2010!$D$7:$D$732,"3295*"))/1000+(SUMIFS(EUROSTAT_VBE_IND_2010!I$7:I$732,EUROSTAT_VBE_IND_2010!$B$7:$B$732,$D15,EUROSTAT_VBE_IND_2010!$C$7:$C$732,"*"&amp;RIGHT($A15,3)&amp;"*",EUROSTAT_VBE_IND_2010!$D$7:$D$732,"2410*"))/1000+(SUMIFS(EUROSTAT_VBE_IND_2010!I$7:I$732,EUROSTAT_VBE_IND_2010!$B$7:$B$732,$D15,EUROSTAT_VBE_IND_2010!$C$7:$C$732,"*"&amp;RIGHT($A15,3)&amp;"*",EUROSTAT_VBE_IND_2010!$D$7:$D$732,"3105*"))/1000</f>
        <v>0</v>
      </c>
      <c r="M15" s="17">
        <f>(SUMIFS(EUROSTAT_VBE_IND_2010!J$7:J$732,EUROSTAT_VBE_IND_2010!$B$7:$B$732,$D15,EUROSTAT_VBE_IND_2010!$C$7:$C$732,"*"&amp;RIGHT($A15,3)&amp;"*",EUROSTAT_VBE_IND_2010!$D$7:$D$732,"3270A*"))/1000+(SUMIFS(EUROSTAT_VBE_IND_2010!J$7:J$732,EUROSTAT_VBE_IND_2010!$B$7:$B$732,$D15,EUROSTAT_VBE_IND_2010!$C$7:$C$732,"*"&amp;RIGHT($A15,3)&amp;"*",EUROSTAT_VBE_IND_2010!$D$7:$D$732,"3285*"))/1000+(SUMIFS(EUROSTAT_VBE_IND_2010!J$7:J$732,EUROSTAT_VBE_IND_2010!$B$7:$B$732,$D15,EUROSTAT_VBE_IND_2010!$C$7:$C$732,"*"&amp;RIGHT($A15,3)&amp;"*",EUROSTAT_VBE_IND_2010!$D$7:$D$732,"3295*"))/1000+(SUMIFS(EUROSTAT_VBE_IND_2010!J$7:J$732,EUROSTAT_VBE_IND_2010!$B$7:$B$732,$D15,EUROSTAT_VBE_IND_2010!$C$7:$C$732,"*"&amp;RIGHT($A15,3)&amp;"*",EUROSTAT_VBE_IND_2010!$D$7:$D$732,"2410*"))/1000+(SUMIFS(EUROSTAT_VBE_IND_2010!J$7:J$732,EUROSTAT_VBE_IND_2010!$B$7:$B$732,$D15,EUROSTAT_VBE_IND_2010!$C$7:$C$732,"*"&amp;RIGHT($A15,3)&amp;"*",EUROSTAT_VBE_IND_2010!$D$7:$D$732,"3105*"))/1000</f>
        <v>0</v>
      </c>
      <c r="N15" s="17">
        <f>(SUMIFS(EUROSTAT_VBE_IND_2010!K$7:K$732,EUROSTAT_VBE_IND_2010!$B$7:$B$732,$D15,EUROSTAT_VBE_IND_2010!$C$7:$C$732,"*"&amp;RIGHT($A15,3)&amp;"*",EUROSTAT_VBE_IND_2010!$D$7:$D$732,"3270A*"))/1000+(SUMIFS(EUROSTAT_VBE_IND_2010!K$7:K$732,EUROSTAT_VBE_IND_2010!$B$7:$B$732,$D15,EUROSTAT_VBE_IND_2010!$C$7:$C$732,"*"&amp;RIGHT($A15,3)&amp;"*",EUROSTAT_VBE_IND_2010!$D$7:$D$732,"3285*"))/1000+(SUMIFS(EUROSTAT_VBE_IND_2010!K$7:K$732,EUROSTAT_VBE_IND_2010!$B$7:$B$732,$D15,EUROSTAT_VBE_IND_2010!$C$7:$C$732,"*"&amp;RIGHT($A15,3)&amp;"*",EUROSTAT_VBE_IND_2010!$D$7:$D$732,"3295*"))/1000+(SUMIFS(EUROSTAT_VBE_IND_2010!K$7:K$732,EUROSTAT_VBE_IND_2010!$B$7:$B$732,$D15,EUROSTAT_VBE_IND_2010!$C$7:$C$732,"*"&amp;RIGHT($A15,3)&amp;"*",EUROSTAT_VBE_IND_2010!$D$7:$D$732,"2410*"))/1000+(SUMIFS(EUROSTAT_VBE_IND_2010!K$7:K$732,EUROSTAT_VBE_IND_2010!$B$7:$B$732,$D15,EUROSTAT_VBE_IND_2010!$C$7:$C$732,"*"&amp;RIGHT($A15,3)&amp;"*",EUROSTAT_VBE_IND_2010!$D$7:$D$732,"3105*"))/1000</f>
        <v>0</v>
      </c>
      <c r="O15" s="17">
        <f>(SUMIFS(EUROSTAT_VBE_IND_2010!L$7:L$732,EUROSTAT_VBE_IND_2010!$B$7:$B$732,$D15,EUROSTAT_VBE_IND_2010!$C$7:$C$732,"*"&amp;RIGHT($A15,3)&amp;"*",EUROSTAT_VBE_IND_2010!$D$7:$D$732,"3270A*"))/1000+(SUMIFS(EUROSTAT_VBE_IND_2010!L$7:L$732,EUROSTAT_VBE_IND_2010!$B$7:$B$732,$D15,EUROSTAT_VBE_IND_2010!$C$7:$C$732,"*"&amp;RIGHT($A15,3)&amp;"*",EUROSTAT_VBE_IND_2010!$D$7:$D$732,"3285*"))/1000+(SUMIFS(EUROSTAT_VBE_IND_2010!L$7:L$732,EUROSTAT_VBE_IND_2010!$B$7:$B$732,$D15,EUROSTAT_VBE_IND_2010!$C$7:$C$732,"*"&amp;RIGHT($A15,3)&amp;"*",EUROSTAT_VBE_IND_2010!$D$7:$D$732,"3295*"))/1000+(SUMIFS(EUROSTAT_VBE_IND_2010!L$7:L$732,EUROSTAT_VBE_IND_2010!$B$7:$B$732,$D15,EUROSTAT_VBE_IND_2010!$C$7:$C$732,"*"&amp;RIGHT($A15,3)&amp;"*",EUROSTAT_VBE_IND_2010!$D$7:$D$732,"2410*"))/1000+(SUMIFS(EUROSTAT_VBE_IND_2010!L$7:L$732,EUROSTAT_VBE_IND_2010!$B$7:$B$732,$D15,EUROSTAT_VBE_IND_2010!$C$7:$C$732,"*"&amp;RIGHT($A15,3)&amp;"*",EUROSTAT_VBE_IND_2010!$D$7:$D$732,"3105*"))/1000</f>
        <v>0</v>
      </c>
      <c r="P15" s="17">
        <f>(SUMIFS(EUROSTAT_VBE_IND_2010!M$7:M$732,EUROSTAT_VBE_IND_2010!$B$7:$B$732,$D15,EUROSTAT_VBE_IND_2010!$C$7:$C$732,"*"&amp;RIGHT($A15,3)&amp;"*",EUROSTAT_VBE_IND_2010!$D$7:$D$732,"3270A*"))/1000+(SUMIFS(EUROSTAT_VBE_IND_2010!M$7:M$732,EUROSTAT_VBE_IND_2010!$B$7:$B$732,$D15,EUROSTAT_VBE_IND_2010!$C$7:$C$732,"*"&amp;RIGHT($A15,3)&amp;"*",EUROSTAT_VBE_IND_2010!$D$7:$D$732,"3285*"))/1000+(SUMIFS(EUROSTAT_VBE_IND_2010!M$7:M$732,EUROSTAT_VBE_IND_2010!$B$7:$B$732,$D15,EUROSTAT_VBE_IND_2010!$C$7:$C$732,"*"&amp;RIGHT($A15,3)&amp;"*",EUROSTAT_VBE_IND_2010!$D$7:$D$732,"3295*"))/1000+(SUMIFS(EUROSTAT_VBE_IND_2010!M$7:M$732,EUROSTAT_VBE_IND_2010!$B$7:$B$732,$D15,EUROSTAT_VBE_IND_2010!$C$7:$C$732,"*"&amp;RIGHT($A15,3)&amp;"*",EUROSTAT_VBE_IND_2010!$D$7:$D$732,"2410*"))/1000+(SUMIFS(EUROSTAT_VBE_IND_2010!M$7:M$732,EUROSTAT_VBE_IND_2010!$B$7:$B$732,$D15,EUROSTAT_VBE_IND_2010!$C$7:$C$732,"*"&amp;RIGHT($A15,3)&amp;"*",EUROSTAT_VBE_IND_2010!$D$7:$D$732,"3105*"))/1000</f>
        <v>0</v>
      </c>
      <c r="Q15" s="17">
        <f>(SUMIFS(EUROSTAT_VBE_IND_2010!N$7:N$732,EUROSTAT_VBE_IND_2010!$B$7:$B$732,$D15,EUROSTAT_VBE_IND_2010!$C$7:$C$732,"*"&amp;RIGHT($A15,3)&amp;"*",EUROSTAT_VBE_IND_2010!$D$7:$D$732,"3270A*"))/1000+(SUMIFS(EUROSTAT_VBE_IND_2010!N$7:N$732,EUROSTAT_VBE_IND_2010!$B$7:$B$732,$D15,EUROSTAT_VBE_IND_2010!$C$7:$C$732,"*"&amp;RIGHT($A15,3)&amp;"*",EUROSTAT_VBE_IND_2010!$D$7:$D$732,"3285*"))/1000+(SUMIFS(EUROSTAT_VBE_IND_2010!N$7:N$732,EUROSTAT_VBE_IND_2010!$B$7:$B$732,$D15,EUROSTAT_VBE_IND_2010!$C$7:$C$732,"*"&amp;RIGHT($A15,3)&amp;"*",EUROSTAT_VBE_IND_2010!$D$7:$D$732,"3295*"))/1000+(SUMIFS(EUROSTAT_VBE_IND_2010!N$7:N$732,EUROSTAT_VBE_IND_2010!$B$7:$B$732,$D15,EUROSTAT_VBE_IND_2010!$C$7:$C$732,"*"&amp;RIGHT($A15,3)&amp;"*",EUROSTAT_VBE_IND_2010!$D$7:$D$732,"2410*"))/1000+(SUMIFS(EUROSTAT_VBE_IND_2010!N$7:N$732,EUROSTAT_VBE_IND_2010!$B$7:$B$732,$D15,EUROSTAT_VBE_IND_2010!$C$7:$C$732,"*"&amp;RIGHT($A15,3)&amp;"*",EUROSTAT_VBE_IND_2010!$D$7:$D$732,"3105*"))/1000</f>
        <v>0</v>
      </c>
      <c r="R15" s="17">
        <f>(SUMIFS(EUROSTAT_VBE_IND_2010!O$7:O$732,EUROSTAT_VBE_IND_2010!$B$7:$B$732,$D15,EUROSTAT_VBE_IND_2010!$C$7:$C$732,"*"&amp;RIGHT($A15,3)&amp;"*",EUROSTAT_VBE_IND_2010!$D$7:$D$732,"3270A*"))/1000+(SUMIFS(EUROSTAT_VBE_IND_2010!O$7:O$732,EUROSTAT_VBE_IND_2010!$B$7:$B$732,$D15,EUROSTAT_VBE_IND_2010!$C$7:$C$732,"*"&amp;RIGHT($A15,3)&amp;"*",EUROSTAT_VBE_IND_2010!$D$7:$D$732,"3285*"))/1000+(SUMIFS(EUROSTAT_VBE_IND_2010!O$7:O$732,EUROSTAT_VBE_IND_2010!$B$7:$B$732,$D15,EUROSTAT_VBE_IND_2010!$C$7:$C$732,"*"&amp;RIGHT($A15,3)&amp;"*",EUROSTAT_VBE_IND_2010!$D$7:$D$732,"3295*"))/1000+(SUMIFS(EUROSTAT_VBE_IND_2010!O$7:O$732,EUROSTAT_VBE_IND_2010!$B$7:$B$732,$D15,EUROSTAT_VBE_IND_2010!$C$7:$C$732,"*"&amp;RIGHT($A15,3)&amp;"*",EUROSTAT_VBE_IND_2010!$D$7:$D$732,"2410*"))/1000+(SUMIFS(EUROSTAT_VBE_IND_2010!O$7:O$732,EUROSTAT_VBE_IND_2010!$B$7:$B$732,$D15,EUROSTAT_VBE_IND_2010!$C$7:$C$732,"*"&amp;RIGHT($A15,3)&amp;"*",EUROSTAT_VBE_IND_2010!$D$7:$D$732,"3105*"))/1000</f>
        <v>0</v>
      </c>
      <c r="S15" s="17">
        <f>(SUMIFS(EUROSTAT_VBE_IND_2010!P$7:P$732,EUROSTAT_VBE_IND_2010!$B$7:$B$732,$D15,EUROSTAT_VBE_IND_2010!$C$7:$C$732,"*"&amp;RIGHT($A15,3)&amp;"*",EUROSTAT_VBE_IND_2010!$D$7:$D$732,"3270A*"))/1000+(SUMIFS(EUROSTAT_VBE_IND_2010!P$7:P$732,EUROSTAT_VBE_IND_2010!$B$7:$B$732,$D15,EUROSTAT_VBE_IND_2010!$C$7:$C$732,"*"&amp;RIGHT($A15,3)&amp;"*",EUROSTAT_VBE_IND_2010!$D$7:$D$732,"3285*"))/1000+(SUMIFS(EUROSTAT_VBE_IND_2010!P$7:P$732,EUROSTAT_VBE_IND_2010!$B$7:$B$732,$D15,EUROSTAT_VBE_IND_2010!$C$7:$C$732,"*"&amp;RIGHT($A15,3)&amp;"*",EUROSTAT_VBE_IND_2010!$D$7:$D$732,"3295*"))/1000+(SUMIFS(EUROSTAT_VBE_IND_2010!P$7:P$732,EUROSTAT_VBE_IND_2010!$B$7:$B$732,$D15,EUROSTAT_VBE_IND_2010!$C$7:$C$732,"*"&amp;RIGHT($A15,3)&amp;"*",EUROSTAT_VBE_IND_2010!$D$7:$D$732,"2410*"))/1000+(SUMIFS(EUROSTAT_VBE_IND_2010!P$7:P$732,EUROSTAT_VBE_IND_2010!$B$7:$B$732,$D15,EUROSTAT_VBE_IND_2010!$C$7:$C$732,"*"&amp;RIGHT($A15,3)&amp;"*",EUROSTAT_VBE_IND_2010!$D$7:$D$732,"3105*"))/1000</f>
        <v>0</v>
      </c>
      <c r="T15" s="17">
        <f>(SUMIFS(EUROSTAT_VBE_IND_2010!Q$7:Q$732,EUROSTAT_VBE_IND_2010!$B$7:$B$732,$D15,EUROSTAT_VBE_IND_2010!$C$7:$C$732,"*"&amp;RIGHT($A15,3)&amp;"*",EUROSTAT_VBE_IND_2010!$D$7:$D$732,"3270A*"))/1000+(SUMIFS(EUROSTAT_VBE_IND_2010!Q$7:Q$732,EUROSTAT_VBE_IND_2010!$B$7:$B$732,$D15,EUROSTAT_VBE_IND_2010!$C$7:$C$732,"*"&amp;RIGHT($A15,3)&amp;"*",EUROSTAT_VBE_IND_2010!$D$7:$D$732,"3285*"))/1000+(SUMIFS(EUROSTAT_VBE_IND_2010!Q$7:Q$732,EUROSTAT_VBE_IND_2010!$B$7:$B$732,$D15,EUROSTAT_VBE_IND_2010!$C$7:$C$732,"*"&amp;RIGHT($A15,3)&amp;"*",EUROSTAT_VBE_IND_2010!$D$7:$D$732,"3295*"))/1000+(SUMIFS(EUROSTAT_VBE_IND_2010!Q$7:Q$732,EUROSTAT_VBE_IND_2010!$B$7:$B$732,$D15,EUROSTAT_VBE_IND_2010!$C$7:$C$732,"*"&amp;RIGHT($A15,3)&amp;"*",EUROSTAT_VBE_IND_2010!$D$7:$D$732,"2410*"))/1000+(SUMIFS(EUROSTAT_VBE_IND_2010!Q$7:Q$732,EUROSTAT_VBE_IND_2010!$B$7:$B$732,$D15,EUROSTAT_VBE_IND_2010!$C$7:$C$732,"*"&amp;RIGHT($A15,3)&amp;"*",EUROSTAT_VBE_IND_2010!$D$7:$D$732,"3105*"))/1000</f>
        <v>0</v>
      </c>
      <c r="U15" s="17">
        <f>(SUMIFS(EUROSTAT_VBE_IND_2010!R$7:R$732,EUROSTAT_VBE_IND_2010!$B$7:$B$732,$D15,EUROSTAT_VBE_IND_2010!$C$7:$C$732,"*"&amp;RIGHT($A15,3)&amp;"*",EUROSTAT_VBE_IND_2010!$D$7:$D$732,"3270A*"))/1000+(SUMIFS(EUROSTAT_VBE_IND_2010!R$7:R$732,EUROSTAT_VBE_IND_2010!$B$7:$B$732,$D15,EUROSTAT_VBE_IND_2010!$C$7:$C$732,"*"&amp;RIGHT($A15,3)&amp;"*",EUROSTAT_VBE_IND_2010!$D$7:$D$732,"3285*"))/1000+(SUMIFS(EUROSTAT_VBE_IND_2010!R$7:R$732,EUROSTAT_VBE_IND_2010!$B$7:$B$732,$D15,EUROSTAT_VBE_IND_2010!$C$7:$C$732,"*"&amp;RIGHT($A15,3)&amp;"*",EUROSTAT_VBE_IND_2010!$D$7:$D$732,"3295*"))/1000+(SUMIFS(EUROSTAT_VBE_IND_2010!R$7:R$732,EUROSTAT_VBE_IND_2010!$B$7:$B$732,$D15,EUROSTAT_VBE_IND_2010!$C$7:$C$732,"*"&amp;RIGHT($A15,3)&amp;"*",EUROSTAT_VBE_IND_2010!$D$7:$D$732,"2410*"))/1000+(SUMIFS(EUROSTAT_VBE_IND_2010!R$7:R$732,EUROSTAT_VBE_IND_2010!$B$7:$B$732,$D15,EUROSTAT_VBE_IND_2010!$C$7:$C$732,"*"&amp;RIGHT($A15,3)&amp;"*",EUROSTAT_VBE_IND_2010!$D$7:$D$732,"3105*"))/1000</f>
        <v>0</v>
      </c>
      <c r="V15" s="17">
        <f>(SUMIFS(EUROSTAT_VBE_IND_2010!S$7:S$732,EUROSTAT_VBE_IND_2010!$B$7:$B$732,$D15,EUROSTAT_VBE_IND_2010!$C$7:$C$732,"*"&amp;RIGHT($A15,3)&amp;"*",EUROSTAT_VBE_IND_2010!$D$7:$D$732,"3270A*"))/1000+(SUMIFS(EUROSTAT_VBE_IND_2010!S$7:S$732,EUROSTAT_VBE_IND_2010!$B$7:$B$732,$D15,EUROSTAT_VBE_IND_2010!$C$7:$C$732,"*"&amp;RIGHT($A15,3)&amp;"*",EUROSTAT_VBE_IND_2010!$D$7:$D$732,"3285*"))/1000+(SUMIFS(EUROSTAT_VBE_IND_2010!S$7:S$732,EUROSTAT_VBE_IND_2010!$B$7:$B$732,$D15,EUROSTAT_VBE_IND_2010!$C$7:$C$732,"*"&amp;RIGHT($A15,3)&amp;"*",EUROSTAT_VBE_IND_2010!$D$7:$D$732,"3295*"))/1000+(SUMIFS(EUROSTAT_VBE_IND_2010!S$7:S$732,EUROSTAT_VBE_IND_2010!$B$7:$B$732,$D15,EUROSTAT_VBE_IND_2010!$C$7:$C$732,"*"&amp;RIGHT($A15,3)&amp;"*",EUROSTAT_VBE_IND_2010!$D$7:$D$732,"2410*"))/1000+(SUMIFS(EUROSTAT_VBE_IND_2010!S$7:S$732,EUROSTAT_VBE_IND_2010!$B$7:$B$732,$D15,EUROSTAT_VBE_IND_2010!$C$7:$C$732,"*"&amp;RIGHT($A15,3)&amp;"*",EUROSTAT_VBE_IND_2010!$D$7:$D$732,"3105*"))/1000</f>
        <v>0</v>
      </c>
      <c r="W15" s="17">
        <f>(SUMIFS(EUROSTAT_VBE_IND_2010!T$7:T$732,EUROSTAT_VBE_IND_2010!$B$7:$B$732,$D15,EUROSTAT_VBE_IND_2010!$C$7:$C$732,"*"&amp;RIGHT($A15,3)&amp;"*",EUROSTAT_VBE_IND_2010!$D$7:$D$732,"3270A*"))/1000+(SUMIFS(EUROSTAT_VBE_IND_2010!T$7:T$732,EUROSTAT_VBE_IND_2010!$B$7:$B$732,$D15,EUROSTAT_VBE_IND_2010!$C$7:$C$732,"*"&amp;RIGHT($A15,3)&amp;"*",EUROSTAT_VBE_IND_2010!$D$7:$D$732,"3285*"))/1000+(SUMIFS(EUROSTAT_VBE_IND_2010!T$7:T$732,EUROSTAT_VBE_IND_2010!$B$7:$B$732,$D15,EUROSTAT_VBE_IND_2010!$C$7:$C$732,"*"&amp;RIGHT($A15,3)&amp;"*",EUROSTAT_VBE_IND_2010!$D$7:$D$732,"3295*"))/1000+(SUMIFS(EUROSTAT_VBE_IND_2010!T$7:T$732,EUROSTAT_VBE_IND_2010!$B$7:$B$732,$D15,EUROSTAT_VBE_IND_2010!$C$7:$C$732,"*"&amp;RIGHT($A15,3)&amp;"*",EUROSTAT_VBE_IND_2010!$D$7:$D$732,"2410*"))/1000+(SUMIFS(EUROSTAT_VBE_IND_2010!T$7:T$732,EUROSTAT_VBE_IND_2010!$B$7:$B$732,$D15,EUROSTAT_VBE_IND_2010!$C$7:$C$732,"*"&amp;RIGHT($A15,3)&amp;"*",EUROSTAT_VBE_IND_2010!$D$7:$D$732,"3105*"))/1000</f>
        <v>0</v>
      </c>
      <c r="X15" s="17">
        <f>(SUMIFS(EUROSTAT_VBE_IND_2010!U$7:U$732,EUROSTAT_VBE_IND_2010!$B$7:$B$732,$D15,EUROSTAT_VBE_IND_2010!$C$7:$C$732,"*"&amp;RIGHT($A15,3)&amp;"*",EUROSTAT_VBE_IND_2010!$D$7:$D$732,"3270A*"))/1000+(SUMIFS(EUROSTAT_VBE_IND_2010!U$7:U$732,EUROSTAT_VBE_IND_2010!$B$7:$B$732,$D15,EUROSTAT_VBE_IND_2010!$C$7:$C$732,"*"&amp;RIGHT($A15,3)&amp;"*",EUROSTAT_VBE_IND_2010!$D$7:$D$732,"3285*"))/1000+(SUMIFS(EUROSTAT_VBE_IND_2010!U$7:U$732,EUROSTAT_VBE_IND_2010!$B$7:$B$732,$D15,EUROSTAT_VBE_IND_2010!$C$7:$C$732,"*"&amp;RIGHT($A15,3)&amp;"*",EUROSTAT_VBE_IND_2010!$D$7:$D$732,"3295*"))/1000+(SUMIFS(EUROSTAT_VBE_IND_2010!U$7:U$732,EUROSTAT_VBE_IND_2010!$B$7:$B$732,$D15,EUROSTAT_VBE_IND_2010!$C$7:$C$732,"*"&amp;RIGHT($A15,3)&amp;"*",EUROSTAT_VBE_IND_2010!$D$7:$D$732,"2410*"))/1000+(SUMIFS(EUROSTAT_VBE_IND_2010!U$7:U$732,EUROSTAT_VBE_IND_2010!$B$7:$B$732,$D15,EUROSTAT_VBE_IND_2010!$C$7:$C$732,"*"&amp;RIGHT($A15,3)&amp;"*",EUROSTAT_VBE_IND_2010!$D$7:$D$732,"3105*"))/1000</f>
        <v>0</v>
      </c>
      <c r="Y15" s="17">
        <f>(SUMIFS(EUROSTAT_VBE_IND_2010!V$7:V$732,EUROSTAT_VBE_IND_2010!$B$7:$B$732,$D15,EUROSTAT_VBE_IND_2010!$C$7:$C$732,"*"&amp;RIGHT($A15,3)&amp;"*",EUROSTAT_VBE_IND_2010!$D$7:$D$732,"3270A*"))/1000+(SUMIFS(EUROSTAT_VBE_IND_2010!V$7:V$732,EUROSTAT_VBE_IND_2010!$B$7:$B$732,$D15,EUROSTAT_VBE_IND_2010!$C$7:$C$732,"*"&amp;RIGHT($A15,3)&amp;"*",EUROSTAT_VBE_IND_2010!$D$7:$D$732,"3285*"))/1000+(SUMIFS(EUROSTAT_VBE_IND_2010!V$7:V$732,EUROSTAT_VBE_IND_2010!$B$7:$B$732,$D15,EUROSTAT_VBE_IND_2010!$C$7:$C$732,"*"&amp;RIGHT($A15,3)&amp;"*",EUROSTAT_VBE_IND_2010!$D$7:$D$732,"3295*"))/1000+(SUMIFS(EUROSTAT_VBE_IND_2010!V$7:V$732,EUROSTAT_VBE_IND_2010!$B$7:$B$732,$D15,EUROSTAT_VBE_IND_2010!$C$7:$C$732,"*"&amp;RIGHT($A15,3)&amp;"*",EUROSTAT_VBE_IND_2010!$D$7:$D$732,"2410*"))/1000+(SUMIFS(EUROSTAT_VBE_IND_2010!V$7:V$732,EUROSTAT_VBE_IND_2010!$B$7:$B$732,$D15,EUROSTAT_VBE_IND_2010!$C$7:$C$732,"*"&amp;RIGHT($A15,3)&amp;"*",EUROSTAT_VBE_IND_2010!$D$7:$D$732,"3105*"))/1000</f>
        <v>0</v>
      </c>
      <c r="Z15" s="17">
        <f>(SUMIFS(EUROSTAT_VBE_IND_2010!W$7:W$732,EUROSTAT_VBE_IND_2010!$B$7:$B$732,$D15,EUROSTAT_VBE_IND_2010!$C$7:$C$732,"*"&amp;RIGHT($A15,3)&amp;"*",EUROSTAT_VBE_IND_2010!$D$7:$D$732,"3270A*"))/1000+(SUMIFS(EUROSTAT_VBE_IND_2010!W$7:W$732,EUROSTAT_VBE_IND_2010!$B$7:$B$732,$D15,EUROSTAT_VBE_IND_2010!$C$7:$C$732,"*"&amp;RIGHT($A15,3)&amp;"*",EUROSTAT_VBE_IND_2010!$D$7:$D$732,"3285*"))/1000+(SUMIFS(EUROSTAT_VBE_IND_2010!W$7:W$732,EUROSTAT_VBE_IND_2010!$B$7:$B$732,$D15,EUROSTAT_VBE_IND_2010!$C$7:$C$732,"*"&amp;RIGHT($A15,3)&amp;"*",EUROSTAT_VBE_IND_2010!$D$7:$D$732,"3295*"))/1000+(SUMIFS(EUROSTAT_VBE_IND_2010!W$7:W$732,EUROSTAT_VBE_IND_2010!$B$7:$B$732,$D15,EUROSTAT_VBE_IND_2010!$C$7:$C$732,"*"&amp;RIGHT($A15,3)&amp;"*",EUROSTAT_VBE_IND_2010!$D$7:$D$732,"2410*"))/1000+(SUMIFS(EUROSTAT_VBE_IND_2010!W$7:W$732,EUROSTAT_VBE_IND_2010!$B$7:$B$732,$D15,EUROSTAT_VBE_IND_2010!$C$7:$C$732,"*"&amp;RIGHT($A15,3)&amp;"*",EUROSTAT_VBE_IND_2010!$D$7:$D$732,"3105*"))/1000</f>
        <v>0</v>
      </c>
      <c r="AA15" s="17">
        <f>(SUMIFS(EUROSTAT_VBE_IND_2010!X$7:X$732,EUROSTAT_VBE_IND_2010!$B$7:$B$732,$D15,EUROSTAT_VBE_IND_2010!$C$7:$C$732,"*"&amp;RIGHT($A15,3)&amp;"*",EUROSTAT_VBE_IND_2010!$D$7:$D$732,"3270A*"))/1000+(SUMIFS(EUROSTAT_VBE_IND_2010!X$7:X$732,EUROSTAT_VBE_IND_2010!$B$7:$B$732,$D15,EUROSTAT_VBE_IND_2010!$C$7:$C$732,"*"&amp;RIGHT($A15,3)&amp;"*",EUROSTAT_VBE_IND_2010!$D$7:$D$732,"3285*"))/1000+(SUMIFS(EUROSTAT_VBE_IND_2010!X$7:X$732,EUROSTAT_VBE_IND_2010!$B$7:$B$732,$D15,EUROSTAT_VBE_IND_2010!$C$7:$C$732,"*"&amp;RIGHT($A15,3)&amp;"*",EUROSTAT_VBE_IND_2010!$D$7:$D$732,"3295*"))/1000+(SUMIFS(EUROSTAT_VBE_IND_2010!X$7:X$732,EUROSTAT_VBE_IND_2010!$B$7:$B$732,$D15,EUROSTAT_VBE_IND_2010!$C$7:$C$732,"*"&amp;RIGHT($A15,3)&amp;"*",EUROSTAT_VBE_IND_2010!$D$7:$D$732,"2410*"))/1000+(SUMIFS(EUROSTAT_VBE_IND_2010!X$7:X$732,EUROSTAT_VBE_IND_2010!$B$7:$B$732,$D15,EUROSTAT_VBE_IND_2010!$C$7:$C$732,"*"&amp;RIGHT($A15,3)&amp;"*",EUROSTAT_VBE_IND_2010!$D$7:$D$732,"3105*"))/1000</f>
        <v>0</v>
      </c>
      <c r="AB15" s="17">
        <f>(SUMIFS(EUROSTAT_VBE_IND_2010!AA$7:AA$732,EUROSTAT_VBE_IND_2010!$B$7:$B$732,$D15,EUROSTAT_VBE_IND_2010!$C$7:$C$732,"*"&amp;RIGHT($A15,3)&amp;"*",EUROSTAT_VBE_IND_2010!$D$7:$D$732,"3270A*"))/1000+(SUMIFS(EUROSTAT_VBE_IND_2010!AA$7:AA$732,EUROSTAT_VBE_IND_2010!$B$7:$B$732,$D15,EUROSTAT_VBE_IND_2010!$C$7:$C$732,"*"&amp;RIGHT($A15,3)&amp;"*",EUROSTAT_VBE_IND_2010!$D$7:$D$732,"3285*"))/1000+(SUMIFS(EUROSTAT_VBE_IND_2010!AA$7:AA$732,EUROSTAT_VBE_IND_2010!$B$7:$B$732,$D15,EUROSTAT_VBE_IND_2010!$C$7:$C$732,"*"&amp;RIGHT($A15,3)&amp;"*",EUROSTAT_VBE_IND_2010!$D$7:$D$732,"3295*"))/1000+(SUMIFS(EUROSTAT_VBE_IND_2010!AA$7:AA$732,EUROSTAT_VBE_IND_2010!$B$7:$B$732,$D15,EUROSTAT_VBE_IND_2010!$C$7:$C$732,"*"&amp;RIGHT($A15,3)&amp;"*",EUROSTAT_VBE_IND_2010!$D$7:$D$732,"2410*"))/1000+(SUMIFS(EUROSTAT_VBE_IND_2010!AA$7:AA$732,EUROSTAT_VBE_IND_2010!$B$7:$B$732,$D15,EUROSTAT_VBE_IND_2010!$C$7:$C$732,"*"&amp;RIGHT($A15,3)&amp;"*",EUROSTAT_VBE_IND_2010!$D$7:$D$732,"3105*"))/1000</f>
        <v>0</v>
      </c>
      <c r="AC15" s="17">
        <f>(SUMIFS(EUROSTAT_VBE_IND_2010!AB$7:AB$732,EUROSTAT_VBE_IND_2010!$B$7:$B$732,$D15,EUROSTAT_VBE_IND_2010!$C$7:$C$732,"*"&amp;RIGHT($A15,3)&amp;"*",EUROSTAT_VBE_IND_2010!$D$7:$D$732,"3270A*"))/1000+(SUMIFS(EUROSTAT_VBE_IND_2010!AB$7:AB$732,EUROSTAT_VBE_IND_2010!$B$7:$B$732,$D15,EUROSTAT_VBE_IND_2010!$C$7:$C$732,"*"&amp;RIGHT($A15,3)&amp;"*",EUROSTAT_VBE_IND_2010!$D$7:$D$732,"3285*"))/1000+(SUMIFS(EUROSTAT_VBE_IND_2010!AB$7:AB$732,EUROSTAT_VBE_IND_2010!$B$7:$B$732,$D15,EUROSTAT_VBE_IND_2010!$C$7:$C$732,"*"&amp;RIGHT($A15,3)&amp;"*",EUROSTAT_VBE_IND_2010!$D$7:$D$732,"3295*"))/1000+(SUMIFS(EUROSTAT_VBE_IND_2010!AB$7:AB$732,EUROSTAT_VBE_IND_2010!$B$7:$B$732,$D15,EUROSTAT_VBE_IND_2010!$C$7:$C$732,"*"&amp;RIGHT($A15,3)&amp;"*",EUROSTAT_VBE_IND_2010!$D$7:$D$732,"2410*"))/1000+(SUMIFS(EUROSTAT_VBE_IND_2010!AB$7:AB$732,EUROSTAT_VBE_IND_2010!$B$7:$B$732,$D15,EUROSTAT_VBE_IND_2010!$C$7:$C$732,"*"&amp;RIGHT($A15,3)&amp;"*",EUROSTAT_VBE_IND_2010!$D$7:$D$732,"3105*"))/1000</f>
        <v>0</v>
      </c>
      <c r="AD15" s="17">
        <f>(SUMIFS(EUROSTAT_VBE_IND_2010!AC$7:AC$732,EUROSTAT_VBE_IND_2010!$B$7:$B$732,$D15,EUROSTAT_VBE_IND_2010!$C$7:$C$732,"*"&amp;RIGHT($A15,3)&amp;"*",EUROSTAT_VBE_IND_2010!$D$7:$D$732,"3270A*"))/1000+(SUMIFS(EUROSTAT_VBE_IND_2010!AC$7:AC$732,EUROSTAT_VBE_IND_2010!$B$7:$B$732,$D15,EUROSTAT_VBE_IND_2010!$C$7:$C$732,"*"&amp;RIGHT($A15,3)&amp;"*",EUROSTAT_VBE_IND_2010!$D$7:$D$732,"3285*"))/1000+(SUMIFS(EUROSTAT_VBE_IND_2010!AC$7:AC$732,EUROSTAT_VBE_IND_2010!$B$7:$B$732,$D15,EUROSTAT_VBE_IND_2010!$C$7:$C$732,"*"&amp;RIGHT($A15,3)&amp;"*",EUROSTAT_VBE_IND_2010!$D$7:$D$732,"3295*"))/1000+(SUMIFS(EUROSTAT_VBE_IND_2010!AC$7:AC$732,EUROSTAT_VBE_IND_2010!$B$7:$B$732,$D15,EUROSTAT_VBE_IND_2010!$C$7:$C$732,"*"&amp;RIGHT($A15,3)&amp;"*",EUROSTAT_VBE_IND_2010!$D$7:$D$732,"2410*"))/1000+(SUMIFS(EUROSTAT_VBE_IND_2010!AC$7:AC$732,EUROSTAT_VBE_IND_2010!$B$7:$B$732,$D15,EUROSTAT_VBE_IND_2010!$C$7:$C$732,"*"&amp;RIGHT($A15,3)&amp;"*",EUROSTAT_VBE_IND_2010!$D$7:$D$732,"3105*"))/1000</f>
        <v>0</v>
      </c>
      <c r="AE15" s="17">
        <f>(SUMIFS(EUROSTAT_VBE_IND_2010!AD$7:AD$732,EUROSTAT_VBE_IND_2010!$B$7:$B$732,$D15,EUROSTAT_VBE_IND_2010!$C$7:$C$732,"*"&amp;RIGHT($A15,3)&amp;"*",EUROSTAT_VBE_IND_2010!$D$7:$D$732,"3270A*"))/1000+(SUMIFS(EUROSTAT_VBE_IND_2010!AD$7:AD$732,EUROSTAT_VBE_IND_2010!$B$7:$B$732,$D15,EUROSTAT_VBE_IND_2010!$C$7:$C$732,"*"&amp;RIGHT($A15,3)&amp;"*",EUROSTAT_VBE_IND_2010!$D$7:$D$732,"3285*"))/1000+(SUMIFS(EUROSTAT_VBE_IND_2010!AD$7:AD$732,EUROSTAT_VBE_IND_2010!$B$7:$B$732,$D15,EUROSTAT_VBE_IND_2010!$C$7:$C$732,"*"&amp;RIGHT($A15,3)&amp;"*",EUROSTAT_VBE_IND_2010!$D$7:$D$732,"3295*"))/1000+(SUMIFS(EUROSTAT_VBE_IND_2010!AD$7:AD$732,EUROSTAT_VBE_IND_2010!$B$7:$B$732,$D15,EUROSTAT_VBE_IND_2010!$C$7:$C$732,"*"&amp;RIGHT($A15,3)&amp;"*",EUROSTAT_VBE_IND_2010!$D$7:$D$732,"2410*"))/1000+(SUMIFS(EUROSTAT_VBE_IND_2010!AD$7:AD$732,EUROSTAT_VBE_IND_2010!$B$7:$B$732,$D15,EUROSTAT_VBE_IND_2010!$C$7:$C$732,"*"&amp;RIGHT($A15,3)&amp;"*",EUROSTAT_VBE_IND_2010!$D$7:$D$732,"3105*"))/1000</f>
        <v>0</v>
      </c>
      <c r="AF15" s="17">
        <f>(SUMIFS(EUROSTAT_VBE_IND_2010!AE$7:AE$732,EUROSTAT_VBE_IND_2010!$B$7:$B$732,$D15,EUROSTAT_VBE_IND_2010!$C$7:$C$732,"*"&amp;RIGHT($A15,3)&amp;"*",EUROSTAT_VBE_IND_2010!$D$7:$D$732,"3270A*"))/1000+(SUMIFS(EUROSTAT_VBE_IND_2010!AE$7:AE$732,EUROSTAT_VBE_IND_2010!$B$7:$B$732,$D15,EUROSTAT_VBE_IND_2010!$C$7:$C$732,"*"&amp;RIGHT($A15,3)&amp;"*",EUROSTAT_VBE_IND_2010!$D$7:$D$732,"3285*"))/1000+(SUMIFS(EUROSTAT_VBE_IND_2010!AE$7:AE$732,EUROSTAT_VBE_IND_2010!$B$7:$B$732,$D15,EUROSTAT_VBE_IND_2010!$C$7:$C$732,"*"&amp;RIGHT($A15,3)&amp;"*",EUROSTAT_VBE_IND_2010!$D$7:$D$732,"3295*"))/1000+(SUMIFS(EUROSTAT_VBE_IND_2010!AE$7:AE$732,EUROSTAT_VBE_IND_2010!$B$7:$B$732,$D15,EUROSTAT_VBE_IND_2010!$C$7:$C$732,"*"&amp;RIGHT($A15,3)&amp;"*",EUROSTAT_VBE_IND_2010!$D$7:$D$732,"2410*"))/1000+(SUMIFS(EUROSTAT_VBE_IND_2010!AE$7:AE$732,EUROSTAT_VBE_IND_2010!$B$7:$B$732,$D15,EUROSTAT_VBE_IND_2010!$C$7:$C$732,"*"&amp;RIGHT($A15,3)&amp;"*",EUROSTAT_VBE_IND_2010!$D$7:$D$732,"3105*"))/1000</f>
        <v>0</v>
      </c>
      <c r="AG15" s="17">
        <f>(SUMIFS(EUROSTAT_VBE_IND_2010!AF$7:AF$732,EUROSTAT_VBE_IND_2010!$B$7:$B$732,$D15,EUROSTAT_VBE_IND_2010!$C$7:$C$732,"*"&amp;RIGHT($A15,3)&amp;"*",EUROSTAT_VBE_IND_2010!$D$7:$D$732,"3270A*"))/1000+(SUMIFS(EUROSTAT_VBE_IND_2010!AF$7:AF$732,EUROSTAT_VBE_IND_2010!$B$7:$B$732,$D15,EUROSTAT_VBE_IND_2010!$C$7:$C$732,"*"&amp;RIGHT($A15,3)&amp;"*",EUROSTAT_VBE_IND_2010!$D$7:$D$732,"3285*"))/1000+(SUMIFS(EUROSTAT_VBE_IND_2010!AF$7:AF$732,EUROSTAT_VBE_IND_2010!$B$7:$B$732,$D15,EUROSTAT_VBE_IND_2010!$C$7:$C$732,"*"&amp;RIGHT($A15,3)&amp;"*",EUROSTAT_VBE_IND_2010!$D$7:$D$732,"3295*"))/1000+(SUMIFS(EUROSTAT_VBE_IND_2010!AF$7:AF$732,EUROSTAT_VBE_IND_2010!$B$7:$B$732,$D15,EUROSTAT_VBE_IND_2010!$C$7:$C$732,"*"&amp;RIGHT($A15,3)&amp;"*",EUROSTAT_VBE_IND_2010!$D$7:$D$732,"2410*"))/1000+(SUMIFS(EUROSTAT_VBE_IND_2010!AF$7:AF$732,EUROSTAT_VBE_IND_2010!$B$7:$B$732,$D15,EUROSTAT_VBE_IND_2010!$C$7:$C$732,"*"&amp;RIGHT($A15,3)&amp;"*",EUROSTAT_VBE_IND_2010!$D$7:$D$732,"3105*"))/1000</f>
        <v>0</v>
      </c>
      <c r="AH15" s="17">
        <f>(SUMIFS(EUROSTAT_VBE_IND_2010!AH$7:AH$732,EUROSTAT_VBE_IND_2010!$B$7:$B$732,$D15,EUROSTAT_VBE_IND_2010!$C$7:$C$732,"*"&amp;RIGHT($A15,3)&amp;"*",EUROSTAT_VBE_IND_2010!$D$7:$D$732,"3270A*"))/1000+(SUMIFS(EUROSTAT_VBE_IND_2010!AH$7:AH$732,EUROSTAT_VBE_IND_2010!$B$7:$B$732,$D15,EUROSTAT_VBE_IND_2010!$C$7:$C$732,"*"&amp;RIGHT($A15,3)&amp;"*",EUROSTAT_VBE_IND_2010!$D$7:$D$732,"3285*"))/1000+(SUMIFS(EUROSTAT_VBE_IND_2010!AH$7:AH$732,EUROSTAT_VBE_IND_2010!$B$7:$B$732,$D15,EUROSTAT_VBE_IND_2010!$C$7:$C$732,"*"&amp;RIGHT($A15,3)&amp;"*",EUROSTAT_VBE_IND_2010!$D$7:$D$732,"3295*"))/1000+(SUMIFS(EUROSTAT_VBE_IND_2010!AH$7:AH$732,EUROSTAT_VBE_IND_2010!$B$7:$B$732,$D15,EUROSTAT_VBE_IND_2010!$C$7:$C$732,"*"&amp;RIGHT($A15,3)&amp;"*",EUROSTAT_VBE_IND_2010!$D$7:$D$732,"2410*"))/1000+(SUMIFS(EUROSTAT_VBE_IND_2010!AH$7:AH$732,EUROSTAT_VBE_IND_2010!$B$7:$B$732,$D15,EUROSTAT_VBE_IND_2010!$C$7:$C$732,"*"&amp;RIGHT($A15,3)&amp;"*",EUROSTAT_VBE_IND_2010!$D$7:$D$732,"3105*"))/1000</f>
        <v>0</v>
      </c>
      <c r="AI15" s="17">
        <f>(SUMIFS(EUROSTAT_VBE_IND_2010!AI$7:AI$732,EUROSTAT_VBE_IND_2010!$B$7:$B$732,$D15,EUROSTAT_VBE_IND_2010!$C$7:$C$732,"*"&amp;RIGHT($A15,3)&amp;"*",EUROSTAT_VBE_IND_2010!$D$7:$D$732,"3270A*"))/1000+(SUMIFS(EUROSTAT_VBE_IND_2010!AI$7:AI$732,EUROSTAT_VBE_IND_2010!$B$7:$B$732,$D15,EUROSTAT_VBE_IND_2010!$C$7:$C$732,"*"&amp;RIGHT($A15,3)&amp;"*",EUROSTAT_VBE_IND_2010!$D$7:$D$732,"3285*"))/1000+(SUMIFS(EUROSTAT_VBE_IND_2010!AI$7:AI$732,EUROSTAT_VBE_IND_2010!$B$7:$B$732,$D15,EUROSTAT_VBE_IND_2010!$C$7:$C$732,"*"&amp;RIGHT($A15,3)&amp;"*",EUROSTAT_VBE_IND_2010!$D$7:$D$732,"3295*"))/1000+(SUMIFS(EUROSTAT_VBE_IND_2010!AI$7:AI$732,EUROSTAT_VBE_IND_2010!$B$7:$B$732,$D15,EUROSTAT_VBE_IND_2010!$C$7:$C$732,"*"&amp;RIGHT($A15,3)&amp;"*",EUROSTAT_VBE_IND_2010!$D$7:$D$732,"2410*"))/1000+(SUMIFS(EUROSTAT_VBE_IND_2010!AI$7:AI$732,EUROSTAT_VBE_IND_2010!$B$7:$B$732,$D15,EUROSTAT_VBE_IND_2010!$C$7:$C$732,"*"&amp;RIGHT($A15,3)&amp;"*",EUROSTAT_VBE_IND_2010!$D$7:$D$732,"3105*"))/1000</f>
        <v>0</v>
      </c>
      <c r="AJ15" s="17">
        <f>(SUMIFS(EUROSTAT_VBE_IND_2010!AJ$7:AJ$732,EUROSTAT_VBE_IND_2010!$B$7:$B$732,$D15,EUROSTAT_VBE_IND_2010!$C$7:$C$732,"*"&amp;RIGHT($A15,3)&amp;"*",EUROSTAT_VBE_IND_2010!$D$7:$D$732,"3270A*"))/1000+(SUMIFS(EUROSTAT_VBE_IND_2010!AJ$7:AJ$732,EUROSTAT_VBE_IND_2010!$B$7:$B$732,$D15,EUROSTAT_VBE_IND_2010!$C$7:$C$732,"*"&amp;RIGHT($A15,3)&amp;"*",EUROSTAT_VBE_IND_2010!$D$7:$D$732,"3285*"))/1000+(SUMIFS(EUROSTAT_VBE_IND_2010!AJ$7:AJ$732,EUROSTAT_VBE_IND_2010!$B$7:$B$732,$D15,EUROSTAT_VBE_IND_2010!$C$7:$C$732,"*"&amp;RIGHT($A15,3)&amp;"*",EUROSTAT_VBE_IND_2010!$D$7:$D$732,"3295*"))/1000+(SUMIFS(EUROSTAT_VBE_IND_2010!AJ$7:AJ$732,EUROSTAT_VBE_IND_2010!$B$7:$B$732,$D15,EUROSTAT_VBE_IND_2010!$C$7:$C$732,"*"&amp;RIGHT($A15,3)&amp;"*",EUROSTAT_VBE_IND_2010!$D$7:$D$732,"2410*"))/1000+(SUMIFS(EUROSTAT_VBE_IND_2010!AJ$7:AJ$732,EUROSTAT_VBE_IND_2010!$B$7:$B$732,$D15,EUROSTAT_VBE_IND_2010!$C$7:$C$732,"*"&amp;RIGHT($A15,3)&amp;"*",EUROSTAT_VBE_IND_2010!$D$7:$D$732,"3105*"))/1000</f>
        <v>0</v>
      </c>
      <c r="AK15" s="17">
        <f>(SUMIFS(EUROSTAT_VBE_IND_2010!AK$7:AK$732,EUROSTAT_VBE_IND_2010!$B$7:$B$732,$D15,EUROSTAT_VBE_IND_2010!$C$7:$C$732,"*"&amp;RIGHT($A15,3)&amp;"*",EUROSTAT_VBE_IND_2010!$D$7:$D$732,"3270A*"))/1000+(SUMIFS(EUROSTAT_VBE_IND_2010!AK$7:AK$732,EUROSTAT_VBE_IND_2010!$B$7:$B$732,$D15,EUROSTAT_VBE_IND_2010!$C$7:$C$732,"*"&amp;RIGHT($A15,3)&amp;"*",EUROSTAT_VBE_IND_2010!$D$7:$D$732,"3285*"))/1000+(SUMIFS(EUROSTAT_VBE_IND_2010!AK$7:AK$732,EUROSTAT_VBE_IND_2010!$B$7:$B$732,$D15,EUROSTAT_VBE_IND_2010!$C$7:$C$732,"*"&amp;RIGHT($A15,3)&amp;"*",EUROSTAT_VBE_IND_2010!$D$7:$D$732,"3295*"))/1000+(SUMIFS(EUROSTAT_VBE_IND_2010!AK$7:AK$732,EUROSTAT_VBE_IND_2010!$B$7:$B$732,$D15,EUROSTAT_VBE_IND_2010!$C$7:$C$732,"*"&amp;RIGHT($A15,3)&amp;"*",EUROSTAT_VBE_IND_2010!$D$7:$D$732,"2410*"))/1000+(SUMIFS(EUROSTAT_VBE_IND_2010!AK$7:AK$732,EUROSTAT_VBE_IND_2010!$B$7:$B$732,$D15,EUROSTAT_VBE_IND_2010!$C$7:$C$732,"*"&amp;RIGHT($A15,3)&amp;"*",EUROSTAT_VBE_IND_2010!$D$7:$D$732,"3105*"))/1000</f>
        <v>0</v>
      </c>
      <c r="AL15" s="329">
        <v>0</v>
      </c>
      <c r="AM15" s="329">
        <v>0</v>
      </c>
      <c r="AN15" s="329">
        <v>0</v>
      </c>
      <c r="AO15" s="17">
        <f>(SUMIFS(EUROSTAT_VBE_IND_2010!Y$7:Y$732,EUROSTAT_VBE_IND_2010!$B$7:$B$732,$D15,EUROSTAT_VBE_IND_2010!$C$7:$C$732,"*"&amp;RIGHT($A15,3)&amp;"*",EUROSTAT_VBE_IND_2010!$D$7:$D$732,"3270A*"))/1000+(SUMIFS(EUROSTAT_VBE_IND_2010!Y$7:Y$732,EUROSTAT_VBE_IND_2010!$B$7:$B$732,$D15,EUROSTAT_VBE_IND_2010!$C$7:$C$732,"*"&amp;RIGHT($A15,3)&amp;"*",EUROSTAT_VBE_IND_2010!$D$7:$D$732,"3285*"))/1000+(SUMIFS(EUROSTAT_VBE_IND_2010!Y$7:Y$732,EUROSTAT_VBE_IND_2010!$B$7:$B$732,$D15,EUROSTAT_VBE_IND_2010!$C$7:$C$732,"*"&amp;RIGHT($A15,3)&amp;"*",EUROSTAT_VBE_IND_2010!$D$7:$D$732,"3295*"))/1000+(SUMIFS(EUROSTAT_VBE_IND_2010!Y$7:Y$732,EUROSTAT_VBE_IND_2010!$B$7:$B$732,$D15,EUROSTAT_VBE_IND_2010!$C$7:$C$732,"*"&amp;RIGHT($A15,3)&amp;"*",EUROSTAT_VBE_IND_2010!$D$7:$D$732,"2410*"))/1000+(SUMIFS(EUROSTAT_VBE_IND_2010!Y$7:Y$732,EUROSTAT_VBE_IND_2010!$B$7:$B$732,$D15,EUROSTAT_VBE_IND_2010!$C$7:$C$732,"*"&amp;RIGHT($A15,3)&amp;"*",EUROSTAT_VBE_IND_2010!$D$7:$D$732,"3105*"))/1000</f>
        <v>0</v>
      </c>
      <c r="AP15" s="17">
        <f>(SUMIFS(EUROSTAT_VBE_IND_2010!Z$7:Z$732,EUROSTAT_VBE_IND_2010!$B$7:$B$732,$D15,EUROSTAT_VBE_IND_2010!$C$7:$C$732,"*"&amp;RIGHT($A15,3)&amp;"*",EUROSTAT_VBE_IND_2010!$D$7:$D$732,"3270A*"))/1000+(SUMIFS(EUROSTAT_VBE_IND_2010!Z$7:Z$732,EUROSTAT_VBE_IND_2010!$B$7:$B$732,$D15,EUROSTAT_VBE_IND_2010!$C$7:$C$732,"*"&amp;RIGHT($A15,3)&amp;"*",EUROSTAT_VBE_IND_2010!$D$7:$D$732,"3285*"))/1000+(SUMIFS(EUROSTAT_VBE_IND_2010!Z$7:Z$732,EUROSTAT_VBE_IND_2010!$B$7:$B$732,$D15,EUROSTAT_VBE_IND_2010!$C$7:$C$732,"*"&amp;RIGHT($A15,3)&amp;"*",EUROSTAT_VBE_IND_2010!$D$7:$D$732,"3295*"))/1000+(SUMIFS(EUROSTAT_VBE_IND_2010!Z$7:Z$732,EUROSTAT_VBE_IND_2010!$B$7:$B$732,$D15,EUROSTAT_VBE_IND_2010!$C$7:$C$732,"*"&amp;RIGHT($A15,3)&amp;"*",EUROSTAT_VBE_IND_2010!$D$7:$D$732,"2410*"))/1000+(SUMIFS(EUROSTAT_VBE_IND_2010!Z$7:Z$732,EUROSTAT_VBE_IND_2010!$B$7:$B$732,$D15,EUROSTAT_VBE_IND_2010!$C$7:$C$732,"*"&amp;RIGHT($A15,3)&amp;"*",EUROSTAT_VBE_IND_2010!$D$7:$D$732,"3105*"))/1000</f>
        <v>0</v>
      </c>
      <c r="AQ15" s="17">
        <f>(SUMIFS(EUROSTAT_VBE_IND_2010!AG$7:AG$732,EUROSTAT_VBE_IND_2010!$B$7:$B$732,$D15,EUROSTAT_VBE_IND_2010!$C$7:$C$732,"*"&amp;RIGHT($A15,3)&amp;"*",EUROSTAT_VBE_IND_2010!$D$7:$D$732,"3270A*"))/1000+(SUMIFS(EUROSTAT_VBE_IND_2010!AG$7:AG$732,EUROSTAT_VBE_IND_2010!$B$7:$B$732,$D15,EUROSTAT_VBE_IND_2010!$C$7:$C$732,"*"&amp;RIGHT($A15,3)&amp;"*",EUROSTAT_VBE_IND_2010!$D$7:$D$732,"3285*"))/1000+(SUMIFS(EUROSTAT_VBE_IND_2010!AG$7:AG$732,EUROSTAT_VBE_IND_2010!$B$7:$B$732,$D15,EUROSTAT_VBE_IND_2010!$C$7:$C$732,"*"&amp;RIGHT($A15,3)&amp;"*",EUROSTAT_VBE_IND_2010!$D$7:$D$732,"3295*"))/1000+(SUMIFS(EUROSTAT_VBE_IND_2010!AG$7:AG$732,EUROSTAT_VBE_IND_2010!$B$7:$B$732,$D15,EUROSTAT_VBE_IND_2010!$C$7:$C$732,"*"&amp;RIGHT($A15,3)&amp;"*",EUROSTAT_VBE_IND_2010!$D$7:$D$732,"2410*"))/1000+(SUMIFS(EUROSTAT_VBE_IND_2010!AG$7:AG$732,EUROSTAT_VBE_IND_2010!$B$7:$B$732,$D15,EUROSTAT_VBE_IND_2010!$C$7:$C$732,"*"&amp;RIGHT($A15,3)&amp;"*",EUROSTAT_VBE_IND_2010!$D$7:$D$732,"3105*"))/1000</f>
        <v>0</v>
      </c>
    </row>
    <row r="16" s="20" customFormat="1" spans="1:43">
      <c r="A16" t="str">
        <f>LEFT(EUROSTAT_VBE_IND_2010!$C$7,8)</f>
        <v>B_101006</v>
      </c>
      <c r="B16" s="28" t="s">
        <v>274</v>
      </c>
      <c r="C16" t="s">
        <v>293</v>
      </c>
      <c r="D16" t="s">
        <v>126</v>
      </c>
      <c r="E16" t="s">
        <v>238</v>
      </c>
      <c r="F16" t="s">
        <v>258</v>
      </c>
      <c r="G16" s="17">
        <f>(SUMIFS(EUROSTAT_VBE_IND_2010!E$7:E$732,EUROSTAT_VBE_IND_2010!$B$7:$B$732,$D16,EUROSTAT_VBE_IND_2010!$C$7:$C$732,"*"&amp;RIGHT($A16,3)&amp;"*",EUROSTAT_VBE_IND_2010!$D$7:$D$732,"328*"))/1000-(SUMIFS(EUROSTAT_VBE_IND_2010!E$7:E$732,EUROSTAT_VBE_IND_2010!$B$7:$B$732,$D16,EUROSTAT_VBE_IND_2010!$C$7:$C$732,"*"&amp;RIGHT($A16,3)&amp;"*",EUROSTAT_VBE_IND_2010!$D$7:$D$732,"3285*"))/1000</f>
        <v>0</v>
      </c>
      <c r="H16" s="17">
        <f>(SUMIFS(EUROSTAT_VBE_IND_2010!F$7:F$732,EUROSTAT_VBE_IND_2010!$B$7:$B$732,$D16,EUROSTAT_VBE_IND_2010!$C$7:$C$732,"*"&amp;RIGHT($A16,3)&amp;"*",EUROSTAT_VBE_IND_2010!$D$7:$D$732,"328*"))/1000-(SUMIFS(EUROSTAT_VBE_IND_2010!F$7:F$732,EUROSTAT_VBE_IND_2010!$B$7:$B$732,$D16,EUROSTAT_VBE_IND_2010!$C$7:$C$732,"*"&amp;RIGHT($A16,3)&amp;"*",EUROSTAT_VBE_IND_2010!$D$7:$D$732,"3285*"))/1000</f>
        <v>0</v>
      </c>
      <c r="I16" s="17">
        <f>(SUMIFS(EUROSTAT_VBE_IND_2010!G$7:G$732,EUROSTAT_VBE_IND_2010!$B$7:$B$732,$D16,EUROSTAT_VBE_IND_2010!$C$7:$C$732,"*"&amp;RIGHT($A16,3)&amp;"*",EUROSTAT_VBE_IND_2010!$D$7:$D$732,"328*"))/1000-(SUMIFS(EUROSTAT_VBE_IND_2010!G$7:G$732,EUROSTAT_VBE_IND_2010!$B$7:$B$732,$D16,EUROSTAT_VBE_IND_2010!$C$7:$C$732,"*"&amp;RIGHT($A16,3)&amp;"*",EUROSTAT_VBE_IND_2010!$D$7:$D$732,"3285*"))/1000</f>
        <v>0</v>
      </c>
      <c r="J16" s="329">
        <v>0</v>
      </c>
      <c r="K16" s="17">
        <f>(SUMIFS(EUROSTAT_VBE_IND_2010!H$7:H$732,EUROSTAT_VBE_IND_2010!$B$7:$B$732,$D16,EUROSTAT_VBE_IND_2010!$C$7:$C$732,"*"&amp;RIGHT($A16,3)&amp;"*",EUROSTAT_VBE_IND_2010!$D$7:$D$732,"328*"))/1000-(SUMIFS(EUROSTAT_VBE_IND_2010!H$7:H$732,EUROSTAT_VBE_IND_2010!$B$7:$B$732,$D16,EUROSTAT_VBE_IND_2010!$C$7:$C$732,"*"&amp;RIGHT($A16,3)&amp;"*",EUROSTAT_VBE_IND_2010!$D$7:$D$732,"3285*"))/1000</f>
        <v>0</v>
      </c>
      <c r="L16" s="17">
        <f>(SUMIFS(EUROSTAT_VBE_IND_2010!I$7:I$732,EUROSTAT_VBE_IND_2010!$B$7:$B$732,$D16,EUROSTAT_VBE_IND_2010!$C$7:$C$732,"*"&amp;RIGHT($A16,3)&amp;"*",EUROSTAT_VBE_IND_2010!$D$7:$D$732,"328*"))/1000-(SUMIFS(EUROSTAT_VBE_IND_2010!I$7:I$732,EUROSTAT_VBE_IND_2010!$B$7:$B$732,$D16,EUROSTAT_VBE_IND_2010!$C$7:$C$732,"*"&amp;RIGHT($A16,3)&amp;"*",EUROSTAT_VBE_IND_2010!$D$7:$D$732,"3285*"))/1000</f>
        <v>0</v>
      </c>
      <c r="M16" s="17">
        <f>(SUMIFS(EUROSTAT_VBE_IND_2010!J$7:J$732,EUROSTAT_VBE_IND_2010!$B$7:$B$732,$D16,EUROSTAT_VBE_IND_2010!$C$7:$C$732,"*"&amp;RIGHT($A16,3)&amp;"*",EUROSTAT_VBE_IND_2010!$D$7:$D$732,"328*"))/1000-(SUMIFS(EUROSTAT_VBE_IND_2010!J$7:J$732,EUROSTAT_VBE_IND_2010!$B$7:$B$732,$D16,EUROSTAT_VBE_IND_2010!$C$7:$C$732,"*"&amp;RIGHT($A16,3)&amp;"*",EUROSTAT_VBE_IND_2010!$D$7:$D$732,"3285*"))/1000</f>
        <v>0</v>
      </c>
      <c r="N16" s="17">
        <f>(SUMIFS(EUROSTAT_VBE_IND_2010!K$7:K$732,EUROSTAT_VBE_IND_2010!$B$7:$B$732,$D16,EUROSTAT_VBE_IND_2010!$C$7:$C$732,"*"&amp;RIGHT($A16,3)&amp;"*",EUROSTAT_VBE_IND_2010!$D$7:$D$732,"328*"))/1000-(SUMIFS(EUROSTAT_VBE_IND_2010!K$7:K$732,EUROSTAT_VBE_IND_2010!$B$7:$B$732,$D16,EUROSTAT_VBE_IND_2010!$C$7:$C$732,"*"&amp;RIGHT($A16,3)&amp;"*",EUROSTAT_VBE_IND_2010!$D$7:$D$732,"3285*"))/1000</f>
        <v>0</v>
      </c>
      <c r="O16" s="17">
        <f>(SUMIFS(EUROSTAT_VBE_IND_2010!L$7:L$732,EUROSTAT_VBE_IND_2010!$B$7:$B$732,$D16,EUROSTAT_VBE_IND_2010!$C$7:$C$732,"*"&amp;RIGHT($A16,3)&amp;"*",EUROSTAT_VBE_IND_2010!$D$7:$D$732,"328*"))/1000-(SUMIFS(EUROSTAT_VBE_IND_2010!L$7:L$732,EUROSTAT_VBE_IND_2010!$B$7:$B$732,$D16,EUROSTAT_VBE_IND_2010!$C$7:$C$732,"*"&amp;RIGHT($A16,3)&amp;"*",EUROSTAT_VBE_IND_2010!$D$7:$D$732,"3285*"))/1000</f>
        <v>0</v>
      </c>
      <c r="P16" s="17">
        <f>(SUMIFS(EUROSTAT_VBE_IND_2010!M$7:M$732,EUROSTAT_VBE_IND_2010!$B$7:$B$732,$D16,EUROSTAT_VBE_IND_2010!$C$7:$C$732,"*"&amp;RIGHT($A16,3)&amp;"*",EUROSTAT_VBE_IND_2010!$D$7:$D$732,"328*"))/1000-(SUMIFS(EUROSTAT_VBE_IND_2010!M$7:M$732,EUROSTAT_VBE_IND_2010!$B$7:$B$732,$D16,EUROSTAT_VBE_IND_2010!$C$7:$C$732,"*"&amp;RIGHT($A16,3)&amp;"*",EUROSTAT_VBE_IND_2010!$D$7:$D$732,"3285*"))/1000</f>
        <v>0</v>
      </c>
      <c r="Q16" s="17">
        <f>(SUMIFS(EUROSTAT_VBE_IND_2010!N$7:N$732,EUROSTAT_VBE_IND_2010!$B$7:$B$732,$D16,EUROSTAT_VBE_IND_2010!$C$7:$C$732,"*"&amp;RIGHT($A16,3)&amp;"*",EUROSTAT_VBE_IND_2010!$D$7:$D$732,"328*"))/1000-(SUMIFS(EUROSTAT_VBE_IND_2010!N$7:N$732,EUROSTAT_VBE_IND_2010!$B$7:$B$732,$D16,EUROSTAT_VBE_IND_2010!$C$7:$C$732,"*"&amp;RIGHT($A16,3)&amp;"*",EUROSTAT_VBE_IND_2010!$D$7:$D$732,"3285*"))/1000</f>
        <v>0</v>
      </c>
      <c r="R16" s="17">
        <f>(SUMIFS(EUROSTAT_VBE_IND_2010!O$7:O$732,EUROSTAT_VBE_IND_2010!$B$7:$B$732,$D16,EUROSTAT_VBE_IND_2010!$C$7:$C$732,"*"&amp;RIGHT($A16,3)&amp;"*",EUROSTAT_VBE_IND_2010!$D$7:$D$732,"328*"))/1000-(SUMIFS(EUROSTAT_VBE_IND_2010!O$7:O$732,EUROSTAT_VBE_IND_2010!$B$7:$B$732,$D16,EUROSTAT_VBE_IND_2010!$C$7:$C$732,"*"&amp;RIGHT($A16,3)&amp;"*",EUROSTAT_VBE_IND_2010!$D$7:$D$732,"3285*"))/1000</f>
        <v>0</v>
      </c>
      <c r="S16" s="17">
        <f>(SUMIFS(EUROSTAT_VBE_IND_2010!P$7:P$732,EUROSTAT_VBE_IND_2010!$B$7:$B$732,$D16,EUROSTAT_VBE_IND_2010!$C$7:$C$732,"*"&amp;RIGHT($A16,3)&amp;"*",EUROSTAT_VBE_IND_2010!$D$7:$D$732,"328*"))/1000-(SUMIFS(EUROSTAT_VBE_IND_2010!P$7:P$732,EUROSTAT_VBE_IND_2010!$B$7:$B$732,$D16,EUROSTAT_VBE_IND_2010!$C$7:$C$732,"*"&amp;RIGHT($A16,3)&amp;"*",EUROSTAT_VBE_IND_2010!$D$7:$D$732,"3285*"))/1000</f>
        <v>0</v>
      </c>
      <c r="T16" s="17">
        <f>(SUMIFS(EUROSTAT_VBE_IND_2010!Q$7:Q$732,EUROSTAT_VBE_IND_2010!$B$7:$B$732,$D16,EUROSTAT_VBE_IND_2010!$C$7:$C$732,"*"&amp;RIGHT($A16,3)&amp;"*",EUROSTAT_VBE_IND_2010!$D$7:$D$732,"328*"))/1000-(SUMIFS(EUROSTAT_VBE_IND_2010!Q$7:Q$732,EUROSTAT_VBE_IND_2010!$B$7:$B$732,$D16,EUROSTAT_VBE_IND_2010!$C$7:$C$732,"*"&amp;RIGHT($A16,3)&amp;"*",EUROSTAT_VBE_IND_2010!$D$7:$D$732,"3285*"))/1000</f>
        <v>0</v>
      </c>
      <c r="U16" s="17">
        <f>(SUMIFS(EUROSTAT_VBE_IND_2010!R$7:R$732,EUROSTAT_VBE_IND_2010!$B$7:$B$732,$D16,EUROSTAT_VBE_IND_2010!$C$7:$C$732,"*"&amp;RIGHT($A16,3)&amp;"*",EUROSTAT_VBE_IND_2010!$D$7:$D$732,"328*"))/1000-(SUMIFS(EUROSTAT_VBE_IND_2010!R$7:R$732,EUROSTAT_VBE_IND_2010!$B$7:$B$732,$D16,EUROSTAT_VBE_IND_2010!$C$7:$C$732,"*"&amp;RIGHT($A16,3)&amp;"*",EUROSTAT_VBE_IND_2010!$D$7:$D$732,"3285*"))/1000</f>
        <v>0</v>
      </c>
      <c r="V16" s="17">
        <f>(SUMIFS(EUROSTAT_VBE_IND_2010!S$7:S$732,EUROSTAT_VBE_IND_2010!$B$7:$B$732,$D16,EUROSTAT_VBE_IND_2010!$C$7:$C$732,"*"&amp;RIGHT($A16,3)&amp;"*",EUROSTAT_VBE_IND_2010!$D$7:$D$732,"328*"))/1000-(SUMIFS(EUROSTAT_VBE_IND_2010!S$7:S$732,EUROSTAT_VBE_IND_2010!$B$7:$B$732,$D16,EUROSTAT_VBE_IND_2010!$C$7:$C$732,"*"&amp;RIGHT($A16,3)&amp;"*",EUROSTAT_VBE_IND_2010!$D$7:$D$732,"3285*"))/1000</f>
        <v>0</v>
      </c>
      <c r="W16" s="17">
        <f>(SUMIFS(EUROSTAT_VBE_IND_2010!T$7:T$732,EUROSTAT_VBE_IND_2010!$B$7:$B$732,$D16,EUROSTAT_VBE_IND_2010!$C$7:$C$732,"*"&amp;RIGHT($A16,3)&amp;"*",EUROSTAT_VBE_IND_2010!$D$7:$D$732,"328*"))/1000-(SUMIFS(EUROSTAT_VBE_IND_2010!T$7:T$732,EUROSTAT_VBE_IND_2010!$B$7:$B$732,$D16,EUROSTAT_VBE_IND_2010!$C$7:$C$732,"*"&amp;RIGHT($A16,3)&amp;"*",EUROSTAT_VBE_IND_2010!$D$7:$D$732,"3285*"))/1000</f>
        <v>0</v>
      </c>
      <c r="X16" s="17">
        <f>(SUMIFS(EUROSTAT_VBE_IND_2010!U$7:U$732,EUROSTAT_VBE_IND_2010!$B$7:$B$732,$D16,EUROSTAT_VBE_IND_2010!$C$7:$C$732,"*"&amp;RIGHT($A16,3)&amp;"*",EUROSTAT_VBE_IND_2010!$D$7:$D$732,"328*"))/1000-(SUMIFS(EUROSTAT_VBE_IND_2010!U$7:U$732,EUROSTAT_VBE_IND_2010!$B$7:$B$732,$D16,EUROSTAT_VBE_IND_2010!$C$7:$C$732,"*"&amp;RIGHT($A16,3)&amp;"*",EUROSTAT_VBE_IND_2010!$D$7:$D$732,"3285*"))/1000</f>
        <v>0</v>
      </c>
      <c r="Y16" s="17">
        <f>(SUMIFS(EUROSTAT_VBE_IND_2010!V$7:V$732,EUROSTAT_VBE_IND_2010!$B$7:$B$732,$D16,EUROSTAT_VBE_IND_2010!$C$7:$C$732,"*"&amp;RIGHT($A16,3)&amp;"*",EUROSTAT_VBE_IND_2010!$D$7:$D$732,"328*"))/1000-(SUMIFS(EUROSTAT_VBE_IND_2010!V$7:V$732,EUROSTAT_VBE_IND_2010!$B$7:$B$732,$D16,EUROSTAT_VBE_IND_2010!$C$7:$C$732,"*"&amp;RIGHT($A16,3)&amp;"*",EUROSTAT_VBE_IND_2010!$D$7:$D$732,"3285*"))/1000</f>
        <v>0</v>
      </c>
      <c r="Z16" s="17">
        <f>(SUMIFS(EUROSTAT_VBE_IND_2010!W$7:W$732,EUROSTAT_VBE_IND_2010!$B$7:$B$732,$D16,EUROSTAT_VBE_IND_2010!$C$7:$C$732,"*"&amp;RIGHT($A16,3)&amp;"*",EUROSTAT_VBE_IND_2010!$D$7:$D$732,"328*"))/1000-(SUMIFS(EUROSTAT_VBE_IND_2010!W$7:W$732,EUROSTAT_VBE_IND_2010!$B$7:$B$732,$D16,EUROSTAT_VBE_IND_2010!$C$7:$C$732,"*"&amp;RIGHT($A16,3)&amp;"*",EUROSTAT_VBE_IND_2010!$D$7:$D$732,"3285*"))/1000</f>
        <v>0</v>
      </c>
      <c r="AA16" s="17">
        <f>(SUMIFS(EUROSTAT_VBE_IND_2010!X$7:X$732,EUROSTAT_VBE_IND_2010!$B$7:$B$732,$D16,EUROSTAT_VBE_IND_2010!$C$7:$C$732,"*"&amp;RIGHT($A16,3)&amp;"*",EUROSTAT_VBE_IND_2010!$D$7:$D$732,"328*"))/1000-(SUMIFS(EUROSTAT_VBE_IND_2010!X$7:X$732,EUROSTAT_VBE_IND_2010!$B$7:$B$732,$D16,EUROSTAT_VBE_IND_2010!$C$7:$C$732,"*"&amp;RIGHT($A16,3)&amp;"*",EUROSTAT_VBE_IND_2010!$D$7:$D$732,"3285*"))/1000</f>
        <v>0</v>
      </c>
      <c r="AB16" s="17">
        <f>(SUMIFS(EUROSTAT_VBE_IND_2010!AA$7:AA$732,EUROSTAT_VBE_IND_2010!$B$7:$B$732,$D16,EUROSTAT_VBE_IND_2010!$C$7:$C$732,"*"&amp;RIGHT($A16,3)&amp;"*",EUROSTAT_VBE_IND_2010!$D$7:$D$732,"328*"))/1000-(SUMIFS(EUROSTAT_VBE_IND_2010!AA$7:AA$732,EUROSTAT_VBE_IND_2010!$B$7:$B$732,$D16,EUROSTAT_VBE_IND_2010!$C$7:$C$732,"*"&amp;RIGHT($A16,3)&amp;"*",EUROSTAT_VBE_IND_2010!$D$7:$D$732,"3285*"))/1000</f>
        <v>0</v>
      </c>
      <c r="AC16" s="17">
        <f>(SUMIFS(EUROSTAT_VBE_IND_2010!AB$7:AB$732,EUROSTAT_VBE_IND_2010!$B$7:$B$732,$D16,EUROSTAT_VBE_IND_2010!$C$7:$C$732,"*"&amp;RIGHT($A16,3)&amp;"*",EUROSTAT_VBE_IND_2010!$D$7:$D$732,"328*"))/1000-(SUMIFS(EUROSTAT_VBE_IND_2010!AB$7:AB$732,EUROSTAT_VBE_IND_2010!$B$7:$B$732,$D16,EUROSTAT_VBE_IND_2010!$C$7:$C$732,"*"&amp;RIGHT($A16,3)&amp;"*",EUROSTAT_VBE_IND_2010!$D$7:$D$732,"3285*"))/1000</f>
        <v>0</v>
      </c>
      <c r="AD16" s="17">
        <f>(SUMIFS(EUROSTAT_VBE_IND_2010!AC$7:AC$732,EUROSTAT_VBE_IND_2010!$B$7:$B$732,$D16,EUROSTAT_VBE_IND_2010!$C$7:$C$732,"*"&amp;RIGHT($A16,3)&amp;"*",EUROSTAT_VBE_IND_2010!$D$7:$D$732,"328*"))/1000-(SUMIFS(EUROSTAT_VBE_IND_2010!AC$7:AC$732,EUROSTAT_VBE_IND_2010!$B$7:$B$732,$D16,EUROSTAT_VBE_IND_2010!$C$7:$C$732,"*"&amp;RIGHT($A16,3)&amp;"*",EUROSTAT_VBE_IND_2010!$D$7:$D$732,"3285*"))/1000</f>
        <v>0</v>
      </c>
      <c r="AE16" s="17">
        <f>(SUMIFS(EUROSTAT_VBE_IND_2010!AD$7:AD$732,EUROSTAT_VBE_IND_2010!$B$7:$B$732,$D16,EUROSTAT_VBE_IND_2010!$C$7:$C$732,"*"&amp;RIGHT($A16,3)&amp;"*",EUROSTAT_VBE_IND_2010!$D$7:$D$732,"328*"))/1000-(SUMIFS(EUROSTAT_VBE_IND_2010!AD$7:AD$732,EUROSTAT_VBE_IND_2010!$B$7:$B$732,$D16,EUROSTAT_VBE_IND_2010!$C$7:$C$732,"*"&amp;RIGHT($A16,3)&amp;"*",EUROSTAT_VBE_IND_2010!$D$7:$D$732,"3285*"))/1000</f>
        <v>0</v>
      </c>
      <c r="AF16" s="17">
        <f>(SUMIFS(EUROSTAT_VBE_IND_2010!AE$7:AE$732,EUROSTAT_VBE_IND_2010!$B$7:$B$732,$D16,EUROSTAT_VBE_IND_2010!$C$7:$C$732,"*"&amp;RIGHT($A16,3)&amp;"*",EUROSTAT_VBE_IND_2010!$D$7:$D$732,"328*"))/1000-(SUMIFS(EUROSTAT_VBE_IND_2010!AE$7:AE$732,EUROSTAT_VBE_IND_2010!$B$7:$B$732,$D16,EUROSTAT_VBE_IND_2010!$C$7:$C$732,"*"&amp;RIGHT($A16,3)&amp;"*",EUROSTAT_VBE_IND_2010!$D$7:$D$732,"3285*"))/1000</f>
        <v>0</v>
      </c>
      <c r="AG16" s="17">
        <f>(SUMIFS(EUROSTAT_VBE_IND_2010!AF$7:AF$732,EUROSTAT_VBE_IND_2010!$B$7:$B$732,$D16,EUROSTAT_VBE_IND_2010!$C$7:$C$732,"*"&amp;RIGHT($A16,3)&amp;"*",EUROSTAT_VBE_IND_2010!$D$7:$D$732,"328*"))/1000-(SUMIFS(EUROSTAT_VBE_IND_2010!AF$7:AF$732,EUROSTAT_VBE_IND_2010!$B$7:$B$732,$D16,EUROSTAT_VBE_IND_2010!$C$7:$C$732,"*"&amp;RIGHT($A16,3)&amp;"*",EUROSTAT_VBE_IND_2010!$D$7:$D$732,"3285*"))/1000</f>
        <v>0</v>
      </c>
      <c r="AH16" s="17">
        <f>(SUMIFS(EUROSTAT_VBE_IND_2010!AH$7:AH$732,EUROSTAT_VBE_IND_2010!$B$7:$B$732,$D16,EUROSTAT_VBE_IND_2010!$C$7:$C$732,"*"&amp;RIGHT($A16,3)&amp;"*",EUROSTAT_VBE_IND_2010!$D$7:$D$732,"328*"))/1000-(SUMIFS(EUROSTAT_VBE_IND_2010!AH$7:AH$732,EUROSTAT_VBE_IND_2010!$B$7:$B$732,$D16,EUROSTAT_VBE_IND_2010!$C$7:$C$732,"*"&amp;RIGHT($A16,3)&amp;"*",EUROSTAT_VBE_IND_2010!$D$7:$D$732,"3285*"))/1000</f>
        <v>0</v>
      </c>
      <c r="AI16" s="17">
        <f>(SUMIFS(EUROSTAT_VBE_IND_2010!AI$7:AI$732,EUROSTAT_VBE_IND_2010!$B$7:$B$732,$D16,EUROSTAT_VBE_IND_2010!$C$7:$C$732,"*"&amp;RIGHT($A16,3)&amp;"*",EUROSTAT_VBE_IND_2010!$D$7:$D$732,"328*"))/1000-(SUMIFS(EUROSTAT_VBE_IND_2010!AI$7:AI$732,EUROSTAT_VBE_IND_2010!$B$7:$B$732,$D16,EUROSTAT_VBE_IND_2010!$C$7:$C$732,"*"&amp;RIGHT($A16,3)&amp;"*",EUROSTAT_VBE_IND_2010!$D$7:$D$732,"3285*"))/1000</f>
        <v>0</v>
      </c>
      <c r="AJ16" s="17">
        <f>(SUMIFS(EUROSTAT_VBE_IND_2010!AJ$7:AJ$732,EUROSTAT_VBE_IND_2010!$B$7:$B$732,$D16,EUROSTAT_VBE_IND_2010!$C$7:$C$732,"*"&amp;RIGHT($A16,3)&amp;"*",EUROSTAT_VBE_IND_2010!$D$7:$D$732,"328*"))/1000-(SUMIFS(EUROSTAT_VBE_IND_2010!AJ$7:AJ$732,EUROSTAT_VBE_IND_2010!$B$7:$B$732,$D16,EUROSTAT_VBE_IND_2010!$C$7:$C$732,"*"&amp;RIGHT($A16,3)&amp;"*",EUROSTAT_VBE_IND_2010!$D$7:$D$732,"3285*"))/1000</f>
        <v>0</v>
      </c>
      <c r="AK16" s="17">
        <f>(SUMIFS(EUROSTAT_VBE_IND_2010!AK$7:AK$732,EUROSTAT_VBE_IND_2010!$B$7:$B$732,$D16,EUROSTAT_VBE_IND_2010!$C$7:$C$732,"*"&amp;RIGHT($A16,3)&amp;"*",EUROSTAT_VBE_IND_2010!$D$7:$D$732,"328*"))/1000-(SUMIFS(EUROSTAT_VBE_IND_2010!AK$7:AK$732,EUROSTAT_VBE_IND_2010!$B$7:$B$732,$D16,EUROSTAT_VBE_IND_2010!$C$7:$C$732,"*"&amp;RIGHT($A16,3)&amp;"*",EUROSTAT_VBE_IND_2010!$D$7:$D$732,"3285*"))/1000</f>
        <v>0</v>
      </c>
      <c r="AL16" s="329">
        <v>0</v>
      </c>
      <c r="AM16" s="329">
        <v>0</v>
      </c>
      <c r="AN16" s="329">
        <v>0</v>
      </c>
      <c r="AO16" s="17">
        <f>(SUMIFS(EUROSTAT_VBE_IND_2010!Y$7:Y$732,EUROSTAT_VBE_IND_2010!$B$7:$B$732,$D16,EUROSTAT_VBE_IND_2010!$C$7:$C$732,"*"&amp;RIGHT($A16,3)&amp;"*",EUROSTAT_VBE_IND_2010!$D$7:$D$732,"328*"))/1000-(SUMIFS(EUROSTAT_VBE_IND_2010!Y$7:Y$732,EUROSTAT_VBE_IND_2010!$B$7:$B$732,$D16,EUROSTAT_VBE_IND_2010!$C$7:$C$732,"*"&amp;RIGHT($A16,3)&amp;"*",EUROSTAT_VBE_IND_2010!$D$7:$D$732,"3285*"))/1000</f>
        <v>0</v>
      </c>
      <c r="AP16" s="17">
        <f>(SUMIFS(EUROSTAT_VBE_IND_2010!Z$7:Z$732,EUROSTAT_VBE_IND_2010!$B$7:$B$732,$D16,EUROSTAT_VBE_IND_2010!$C$7:$C$732,"*"&amp;RIGHT($A16,3)&amp;"*",EUROSTAT_VBE_IND_2010!$D$7:$D$732,"328*"))/1000-(SUMIFS(EUROSTAT_VBE_IND_2010!Z$7:Z$732,EUROSTAT_VBE_IND_2010!$B$7:$B$732,$D16,EUROSTAT_VBE_IND_2010!$C$7:$C$732,"*"&amp;RIGHT($A16,3)&amp;"*",EUROSTAT_VBE_IND_2010!$D$7:$D$732,"3285*"))/1000</f>
        <v>0</v>
      </c>
      <c r="AQ16" s="17">
        <f>(SUMIFS(EUROSTAT_VBE_IND_2010!AG$7:AG$732,EUROSTAT_VBE_IND_2010!$B$7:$B$732,$D16,EUROSTAT_VBE_IND_2010!$C$7:$C$732,"*"&amp;RIGHT($A16,3)&amp;"*",EUROSTAT_VBE_IND_2010!$D$7:$D$732,"328*"))/1000-(SUMIFS(EUROSTAT_VBE_IND_2010!AG$7:AG$732,EUROSTAT_VBE_IND_2010!$B$7:$B$732,$D16,EUROSTAT_VBE_IND_2010!$C$7:$C$732,"*"&amp;RIGHT($A16,3)&amp;"*",EUROSTAT_VBE_IND_2010!$D$7:$D$732,"3285*"))/1000</f>
        <v>0</v>
      </c>
    </row>
    <row r="17" s="20" customFormat="1" spans="1:43">
      <c r="A17" t="str">
        <f>LEFT(EUROSTAT_VBE_IND_2010!$C$7,8)</f>
        <v>B_101006</v>
      </c>
      <c r="B17" s="28" t="s">
        <v>274</v>
      </c>
      <c r="C17" t="s">
        <v>293</v>
      </c>
      <c r="D17" t="s">
        <v>126</v>
      </c>
      <c r="E17" t="s">
        <v>239</v>
      </c>
      <c r="F17" t="s">
        <v>259</v>
      </c>
      <c r="G17" s="17">
        <f>(SUMIFS(EUROSTAT_VBE_IND_2010!E$7:E$732,EUROSTAT_VBE_IND_2010!$B$7:$B$732,$D17,EUROSTAT_VBE_IND_2010!$C$7:$C$732,"*"&amp;RIGHT($A17,3)&amp;"*",EUROSTAT_VBE_IND_2010!$D$7:$D$732,"4100*"))/1000+(SUMIFS(EUROSTAT_VBE_IND_2010!E$7:E$732,EUROSTAT_VBE_IND_2010!$B$7:$B$732,$D17,EUROSTAT_VBE_IND_2010!$C$7:$C$732,"*"&amp;RIGHT($A17,3)&amp;"*",EUROSTAT_VBE_IND_2010!$D$7:$D$732,"4230*"))/1000+(SUMIFS(EUROSTAT_VBE_IND_2010!E$7:E$732,EUROSTAT_VBE_IND_2010!$B$7:$B$732,$D17,EUROSTAT_VBE_IND_2010!$C$7:$C$732,"*"&amp;RIGHT($A17,3)&amp;"*",EUROSTAT_VBE_IND_2010!$D$7:$D$732,"4240*"))/1000+(SUMIFS(EUROSTAT_VBE_IND_2010!E$7:E$732,EUROSTAT_VBE_IND_2010!$B$7:$B$732,$D17,EUROSTAT_VBE_IND_2010!$C$7:$C$732,"*"&amp;RIGHT($A17,3)&amp;"*",EUROSTAT_VBE_IND_2010!$D$7:$D$732,"3106*"))/1000</f>
        <v>0</v>
      </c>
      <c r="H17" s="17">
        <f>(SUMIFS(EUROSTAT_VBE_IND_2010!F$7:F$732,EUROSTAT_VBE_IND_2010!$B$7:$B$732,$D17,EUROSTAT_VBE_IND_2010!$C$7:$C$732,"*"&amp;RIGHT($A17,3)&amp;"*",EUROSTAT_VBE_IND_2010!$D$7:$D$732,"4100*"))/1000+(SUMIFS(EUROSTAT_VBE_IND_2010!F$7:F$732,EUROSTAT_VBE_IND_2010!$B$7:$B$732,$D17,EUROSTAT_VBE_IND_2010!$C$7:$C$732,"*"&amp;RIGHT($A17,3)&amp;"*",EUROSTAT_VBE_IND_2010!$D$7:$D$732,"4230*"))/1000+(SUMIFS(EUROSTAT_VBE_IND_2010!F$7:F$732,EUROSTAT_VBE_IND_2010!$B$7:$B$732,$D17,EUROSTAT_VBE_IND_2010!$C$7:$C$732,"*"&amp;RIGHT($A17,3)&amp;"*",EUROSTAT_VBE_IND_2010!$D$7:$D$732,"4240*"))/1000+(SUMIFS(EUROSTAT_VBE_IND_2010!F$7:F$732,EUROSTAT_VBE_IND_2010!$B$7:$B$732,$D17,EUROSTAT_VBE_IND_2010!$C$7:$C$732,"*"&amp;RIGHT($A17,3)&amp;"*",EUROSTAT_VBE_IND_2010!$D$7:$D$732,"3106*"))/1000</f>
        <v>0</v>
      </c>
      <c r="I17" s="17">
        <f>(SUMIFS(EUROSTAT_VBE_IND_2010!G$7:G$732,EUROSTAT_VBE_IND_2010!$B$7:$B$732,$D17,EUROSTAT_VBE_IND_2010!$C$7:$C$732,"*"&amp;RIGHT($A17,3)&amp;"*",EUROSTAT_VBE_IND_2010!$D$7:$D$732,"4100*"))/1000+(SUMIFS(EUROSTAT_VBE_IND_2010!G$7:G$732,EUROSTAT_VBE_IND_2010!$B$7:$B$732,$D17,EUROSTAT_VBE_IND_2010!$C$7:$C$732,"*"&amp;RIGHT($A17,3)&amp;"*",EUROSTAT_VBE_IND_2010!$D$7:$D$732,"4230*"))/1000+(SUMIFS(EUROSTAT_VBE_IND_2010!G$7:G$732,EUROSTAT_VBE_IND_2010!$B$7:$B$732,$D17,EUROSTAT_VBE_IND_2010!$C$7:$C$732,"*"&amp;RIGHT($A17,3)&amp;"*",EUROSTAT_VBE_IND_2010!$D$7:$D$732,"4240*"))/1000+(SUMIFS(EUROSTAT_VBE_IND_2010!G$7:G$732,EUROSTAT_VBE_IND_2010!$B$7:$B$732,$D17,EUROSTAT_VBE_IND_2010!$C$7:$C$732,"*"&amp;RIGHT($A17,3)&amp;"*",EUROSTAT_VBE_IND_2010!$D$7:$D$732,"3106*"))/1000</f>
        <v>0</v>
      </c>
      <c r="J17" s="329">
        <v>0</v>
      </c>
      <c r="K17" s="17">
        <f>(SUMIFS(EUROSTAT_VBE_IND_2010!H$7:H$732,EUROSTAT_VBE_IND_2010!$B$7:$B$732,$D17,EUROSTAT_VBE_IND_2010!$C$7:$C$732,"*"&amp;RIGHT($A17,3)&amp;"*",EUROSTAT_VBE_IND_2010!$D$7:$D$732,"4100*"))/1000+(SUMIFS(EUROSTAT_VBE_IND_2010!H$7:H$732,EUROSTAT_VBE_IND_2010!$B$7:$B$732,$D17,EUROSTAT_VBE_IND_2010!$C$7:$C$732,"*"&amp;RIGHT($A17,3)&amp;"*",EUROSTAT_VBE_IND_2010!$D$7:$D$732,"4230*"))/1000+(SUMIFS(EUROSTAT_VBE_IND_2010!H$7:H$732,EUROSTAT_VBE_IND_2010!$B$7:$B$732,$D17,EUROSTAT_VBE_IND_2010!$C$7:$C$732,"*"&amp;RIGHT($A17,3)&amp;"*",EUROSTAT_VBE_IND_2010!$D$7:$D$732,"4240*"))/1000+(SUMIFS(EUROSTAT_VBE_IND_2010!H$7:H$732,EUROSTAT_VBE_IND_2010!$B$7:$B$732,$D17,EUROSTAT_VBE_IND_2010!$C$7:$C$732,"*"&amp;RIGHT($A17,3)&amp;"*",EUROSTAT_VBE_IND_2010!$D$7:$D$732,"3106*"))/1000</f>
        <v>0</v>
      </c>
      <c r="L17" s="17">
        <f>(SUMIFS(EUROSTAT_VBE_IND_2010!I$7:I$732,EUROSTAT_VBE_IND_2010!$B$7:$B$732,$D17,EUROSTAT_VBE_IND_2010!$C$7:$C$732,"*"&amp;RIGHT($A17,3)&amp;"*",EUROSTAT_VBE_IND_2010!$D$7:$D$732,"4100*"))/1000+(SUMIFS(EUROSTAT_VBE_IND_2010!I$7:I$732,EUROSTAT_VBE_IND_2010!$B$7:$B$732,$D17,EUROSTAT_VBE_IND_2010!$C$7:$C$732,"*"&amp;RIGHT($A17,3)&amp;"*",EUROSTAT_VBE_IND_2010!$D$7:$D$732,"4230*"))/1000+(SUMIFS(EUROSTAT_VBE_IND_2010!I$7:I$732,EUROSTAT_VBE_IND_2010!$B$7:$B$732,$D17,EUROSTAT_VBE_IND_2010!$C$7:$C$732,"*"&amp;RIGHT($A17,3)&amp;"*",EUROSTAT_VBE_IND_2010!$D$7:$D$732,"4240*"))/1000+(SUMIFS(EUROSTAT_VBE_IND_2010!I$7:I$732,EUROSTAT_VBE_IND_2010!$B$7:$B$732,$D17,EUROSTAT_VBE_IND_2010!$C$7:$C$732,"*"&amp;RIGHT($A17,3)&amp;"*",EUROSTAT_VBE_IND_2010!$D$7:$D$732,"3106*"))/1000</f>
        <v>0</v>
      </c>
      <c r="M17" s="17">
        <f>(SUMIFS(EUROSTAT_VBE_IND_2010!J$7:J$732,EUROSTAT_VBE_IND_2010!$B$7:$B$732,$D17,EUROSTAT_VBE_IND_2010!$C$7:$C$732,"*"&amp;RIGHT($A17,3)&amp;"*",EUROSTAT_VBE_IND_2010!$D$7:$D$732,"4100*"))/1000+(SUMIFS(EUROSTAT_VBE_IND_2010!J$7:J$732,EUROSTAT_VBE_IND_2010!$B$7:$B$732,$D17,EUROSTAT_VBE_IND_2010!$C$7:$C$732,"*"&amp;RIGHT($A17,3)&amp;"*",EUROSTAT_VBE_IND_2010!$D$7:$D$732,"4230*"))/1000+(SUMIFS(EUROSTAT_VBE_IND_2010!J$7:J$732,EUROSTAT_VBE_IND_2010!$B$7:$B$732,$D17,EUROSTAT_VBE_IND_2010!$C$7:$C$732,"*"&amp;RIGHT($A17,3)&amp;"*",EUROSTAT_VBE_IND_2010!$D$7:$D$732,"4240*"))/1000+(SUMIFS(EUROSTAT_VBE_IND_2010!J$7:J$732,EUROSTAT_VBE_IND_2010!$B$7:$B$732,$D17,EUROSTAT_VBE_IND_2010!$C$7:$C$732,"*"&amp;RIGHT($A17,3)&amp;"*",EUROSTAT_VBE_IND_2010!$D$7:$D$732,"3106*"))/1000</f>
        <v>0</v>
      </c>
      <c r="N17" s="17">
        <f>(SUMIFS(EUROSTAT_VBE_IND_2010!K$7:K$732,EUROSTAT_VBE_IND_2010!$B$7:$B$732,$D17,EUROSTAT_VBE_IND_2010!$C$7:$C$732,"*"&amp;RIGHT($A17,3)&amp;"*",EUROSTAT_VBE_IND_2010!$D$7:$D$732,"4100*"))/1000+(SUMIFS(EUROSTAT_VBE_IND_2010!K$7:K$732,EUROSTAT_VBE_IND_2010!$B$7:$B$732,$D17,EUROSTAT_VBE_IND_2010!$C$7:$C$732,"*"&amp;RIGHT($A17,3)&amp;"*",EUROSTAT_VBE_IND_2010!$D$7:$D$732,"4230*"))/1000+(SUMIFS(EUROSTAT_VBE_IND_2010!K$7:K$732,EUROSTAT_VBE_IND_2010!$B$7:$B$732,$D17,EUROSTAT_VBE_IND_2010!$C$7:$C$732,"*"&amp;RIGHT($A17,3)&amp;"*",EUROSTAT_VBE_IND_2010!$D$7:$D$732,"4240*"))/1000+(SUMIFS(EUROSTAT_VBE_IND_2010!K$7:K$732,EUROSTAT_VBE_IND_2010!$B$7:$B$732,$D17,EUROSTAT_VBE_IND_2010!$C$7:$C$732,"*"&amp;RIGHT($A17,3)&amp;"*",EUROSTAT_VBE_IND_2010!$D$7:$D$732,"3106*"))/1000</f>
        <v>0</v>
      </c>
      <c r="O17" s="17">
        <f>(SUMIFS(EUROSTAT_VBE_IND_2010!L$7:L$732,EUROSTAT_VBE_IND_2010!$B$7:$B$732,$D17,EUROSTAT_VBE_IND_2010!$C$7:$C$732,"*"&amp;RIGHT($A17,3)&amp;"*",EUROSTAT_VBE_IND_2010!$D$7:$D$732,"4100*"))/1000+(SUMIFS(EUROSTAT_VBE_IND_2010!L$7:L$732,EUROSTAT_VBE_IND_2010!$B$7:$B$732,$D17,EUROSTAT_VBE_IND_2010!$C$7:$C$732,"*"&amp;RIGHT($A17,3)&amp;"*",EUROSTAT_VBE_IND_2010!$D$7:$D$732,"4230*"))/1000+(SUMIFS(EUROSTAT_VBE_IND_2010!L$7:L$732,EUROSTAT_VBE_IND_2010!$B$7:$B$732,$D17,EUROSTAT_VBE_IND_2010!$C$7:$C$732,"*"&amp;RIGHT($A17,3)&amp;"*",EUROSTAT_VBE_IND_2010!$D$7:$D$732,"4240*"))/1000+(SUMIFS(EUROSTAT_VBE_IND_2010!L$7:L$732,EUROSTAT_VBE_IND_2010!$B$7:$B$732,$D17,EUROSTAT_VBE_IND_2010!$C$7:$C$732,"*"&amp;RIGHT($A17,3)&amp;"*",EUROSTAT_VBE_IND_2010!$D$7:$D$732,"3106*"))/1000</f>
        <v>0</v>
      </c>
      <c r="P17" s="17">
        <f>(SUMIFS(EUROSTAT_VBE_IND_2010!M$7:M$732,EUROSTAT_VBE_IND_2010!$B$7:$B$732,$D17,EUROSTAT_VBE_IND_2010!$C$7:$C$732,"*"&amp;RIGHT($A17,3)&amp;"*",EUROSTAT_VBE_IND_2010!$D$7:$D$732,"4100*"))/1000+(SUMIFS(EUROSTAT_VBE_IND_2010!M$7:M$732,EUROSTAT_VBE_IND_2010!$B$7:$B$732,$D17,EUROSTAT_VBE_IND_2010!$C$7:$C$732,"*"&amp;RIGHT($A17,3)&amp;"*",EUROSTAT_VBE_IND_2010!$D$7:$D$732,"4230*"))/1000+(SUMIFS(EUROSTAT_VBE_IND_2010!M$7:M$732,EUROSTAT_VBE_IND_2010!$B$7:$B$732,$D17,EUROSTAT_VBE_IND_2010!$C$7:$C$732,"*"&amp;RIGHT($A17,3)&amp;"*",EUROSTAT_VBE_IND_2010!$D$7:$D$732,"4240*"))/1000+(SUMIFS(EUROSTAT_VBE_IND_2010!M$7:M$732,EUROSTAT_VBE_IND_2010!$B$7:$B$732,$D17,EUROSTAT_VBE_IND_2010!$C$7:$C$732,"*"&amp;RIGHT($A17,3)&amp;"*",EUROSTAT_VBE_IND_2010!$D$7:$D$732,"3106*"))/1000</f>
        <v>0</v>
      </c>
      <c r="Q17" s="17">
        <f>(SUMIFS(EUROSTAT_VBE_IND_2010!N$7:N$732,EUROSTAT_VBE_IND_2010!$B$7:$B$732,$D17,EUROSTAT_VBE_IND_2010!$C$7:$C$732,"*"&amp;RIGHT($A17,3)&amp;"*",EUROSTAT_VBE_IND_2010!$D$7:$D$732,"4100*"))/1000+(SUMIFS(EUROSTAT_VBE_IND_2010!N$7:N$732,EUROSTAT_VBE_IND_2010!$B$7:$B$732,$D17,EUROSTAT_VBE_IND_2010!$C$7:$C$732,"*"&amp;RIGHT($A17,3)&amp;"*",EUROSTAT_VBE_IND_2010!$D$7:$D$732,"4230*"))/1000+(SUMIFS(EUROSTAT_VBE_IND_2010!N$7:N$732,EUROSTAT_VBE_IND_2010!$B$7:$B$732,$D17,EUROSTAT_VBE_IND_2010!$C$7:$C$732,"*"&amp;RIGHT($A17,3)&amp;"*",EUROSTAT_VBE_IND_2010!$D$7:$D$732,"4240*"))/1000+(SUMIFS(EUROSTAT_VBE_IND_2010!N$7:N$732,EUROSTAT_VBE_IND_2010!$B$7:$B$732,$D17,EUROSTAT_VBE_IND_2010!$C$7:$C$732,"*"&amp;RIGHT($A17,3)&amp;"*",EUROSTAT_VBE_IND_2010!$D$7:$D$732,"3106*"))/1000</f>
        <v>0</v>
      </c>
      <c r="R17" s="17">
        <f>(SUMIFS(EUROSTAT_VBE_IND_2010!O$7:O$732,EUROSTAT_VBE_IND_2010!$B$7:$B$732,$D17,EUROSTAT_VBE_IND_2010!$C$7:$C$732,"*"&amp;RIGHT($A17,3)&amp;"*",EUROSTAT_VBE_IND_2010!$D$7:$D$732,"4100*"))/1000+(SUMIFS(EUROSTAT_VBE_IND_2010!O$7:O$732,EUROSTAT_VBE_IND_2010!$B$7:$B$732,$D17,EUROSTAT_VBE_IND_2010!$C$7:$C$732,"*"&amp;RIGHT($A17,3)&amp;"*",EUROSTAT_VBE_IND_2010!$D$7:$D$732,"4230*"))/1000+(SUMIFS(EUROSTAT_VBE_IND_2010!O$7:O$732,EUROSTAT_VBE_IND_2010!$B$7:$B$732,$D17,EUROSTAT_VBE_IND_2010!$C$7:$C$732,"*"&amp;RIGHT($A17,3)&amp;"*",EUROSTAT_VBE_IND_2010!$D$7:$D$732,"4240*"))/1000+(SUMIFS(EUROSTAT_VBE_IND_2010!O$7:O$732,EUROSTAT_VBE_IND_2010!$B$7:$B$732,$D17,EUROSTAT_VBE_IND_2010!$C$7:$C$732,"*"&amp;RIGHT($A17,3)&amp;"*",EUROSTAT_VBE_IND_2010!$D$7:$D$732,"3106*"))/1000</f>
        <v>0</v>
      </c>
      <c r="S17" s="17">
        <f>(SUMIFS(EUROSTAT_VBE_IND_2010!P$7:P$732,EUROSTAT_VBE_IND_2010!$B$7:$B$732,$D17,EUROSTAT_VBE_IND_2010!$C$7:$C$732,"*"&amp;RIGHT($A17,3)&amp;"*",EUROSTAT_VBE_IND_2010!$D$7:$D$732,"4100*"))/1000+(SUMIFS(EUROSTAT_VBE_IND_2010!P$7:P$732,EUROSTAT_VBE_IND_2010!$B$7:$B$732,$D17,EUROSTAT_VBE_IND_2010!$C$7:$C$732,"*"&amp;RIGHT($A17,3)&amp;"*",EUROSTAT_VBE_IND_2010!$D$7:$D$732,"4230*"))/1000+(SUMIFS(EUROSTAT_VBE_IND_2010!P$7:P$732,EUROSTAT_VBE_IND_2010!$B$7:$B$732,$D17,EUROSTAT_VBE_IND_2010!$C$7:$C$732,"*"&amp;RIGHT($A17,3)&amp;"*",EUROSTAT_VBE_IND_2010!$D$7:$D$732,"4240*"))/1000+(SUMIFS(EUROSTAT_VBE_IND_2010!P$7:P$732,EUROSTAT_VBE_IND_2010!$B$7:$B$732,$D17,EUROSTAT_VBE_IND_2010!$C$7:$C$732,"*"&amp;RIGHT($A17,3)&amp;"*",EUROSTAT_VBE_IND_2010!$D$7:$D$732,"3106*"))/1000</f>
        <v>0</v>
      </c>
      <c r="T17" s="17">
        <f>(SUMIFS(EUROSTAT_VBE_IND_2010!Q$7:Q$732,EUROSTAT_VBE_IND_2010!$B$7:$B$732,$D17,EUROSTAT_VBE_IND_2010!$C$7:$C$732,"*"&amp;RIGHT($A17,3)&amp;"*",EUROSTAT_VBE_IND_2010!$D$7:$D$732,"4100*"))/1000+(SUMIFS(EUROSTAT_VBE_IND_2010!Q$7:Q$732,EUROSTAT_VBE_IND_2010!$B$7:$B$732,$D17,EUROSTAT_VBE_IND_2010!$C$7:$C$732,"*"&amp;RIGHT($A17,3)&amp;"*",EUROSTAT_VBE_IND_2010!$D$7:$D$732,"4230*"))/1000+(SUMIFS(EUROSTAT_VBE_IND_2010!Q$7:Q$732,EUROSTAT_VBE_IND_2010!$B$7:$B$732,$D17,EUROSTAT_VBE_IND_2010!$C$7:$C$732,"*"&amp;RIGHT($A17,3)&amp;"*",EUROSTAT_VBE_IND_2010!$D$7:$D$732,"4240*"))/1000+(SUMIFS(EUROSTAT_VBE_IND_2010!Q$7:Q$732,EUROSTAT_VBE_IND_2010!$B$7:$B$732,$D17,EUROSTAT_VBE_IND_2010!$C$7:$C$732,"*"&amp;RIGHT($A17,3)&amp;"*",EUROSTAT_VBE_IND_2010!$D$7:$D$732,"3106*"))/1000</f>
        <v>0</v>
      </c>
      <c r="U17" s="17">
        <f>(SUMIFS(EUROSTAT_VBE_IND_2010!R$7:R$732,EUROSTAT_VBE_IND_2010!$B$7:$B$732,$D17,EUROSTAT_VBE_IND_2010!$C$7:$C$732,"*"&amp;RIGHT($A17,3)&amp;"*",EUROSTAT_VBE_IND_2010!$D$7:$D$732,"4100*"))/1000+(SUMIFS(EUROSTAT_VBE_IND_2010!R$7:R$732,EUROSTAT_VBE_IND_2010!$B$7:$B$732,$D17,EUROSTAT_VBE_IND_2010!$C$7:$C$732,"*"&amp;RIGHT($A17,3)&amp;"*",EUROSTAT_VBE_IND_2010!$D$7:$D$732,"4230*"))/1000+(SUMIFS(EUROSTAT_VBE_IND_2010!R$7:R$732,EUROSTAT_VBE_IND_2010!$B$7:$B$732,$D17,EUROSTAT_VBE_IND_2010!$C$7:$C$732,"*"&amp;RIGHT($A17,3)&amp;"*",EUROSTAT_VBE_IND_2010!$D$7:$D$732,"4240*"))/1000+(SUMIFS(EUROSTAT_VBE_IND_2010!R$7:R$732,EUROSTAT_VBE_IND_2010!$B$7:$B$732,$D17,EUROSTAT_VBE_IND_2010!$C$7:$C$732,"*"&amp;RIGHT($A17,3)&amp;"*",EUROSTAT_VBE_IND_2010!$D$7:$D$732,"3106*"))/1000</f>
        <v>0</v>
      </c>
      <c r="V17" s="17">
        <f>(SUMIFS(EUROSTAT_VBE_IND_2010!S$7:S$732,EUROSTAT_VBE_IND_2010!$B$7:$B$732,$D17,EUROSTAT_VBE_IND_2010!$C$7:$C$732,"*"&amp;RIGHT($A17,3)&amp;"*",EUROSTAT_VBE_IND_2010!$D$7:$D$732,"4100*"))/1000+(SUMIFS(EUROSTAT_VBE_IND_2010!S$7:S$732,EUROSTAT_VBE_IND_2010!$B$7:$B$732,$D17,EUROSTAT_VBE_IND_2010!$C$7:$C$732,"*"&amp;RIGHT($A17,3)&amp;"*",EUROSTAT_VBE_IND_2010!$D$7:$D$732,"4230*"))/1000+(SUMIFS(EUROSTAT_VBE_IND_2010!S$7:S$732,EUROSTAT_VBE_IND_2010!$B$7:$B$732,$D17,EUROSTAT_VBE_IND_2010!$C$7:$C$732,"*"&amp;RIGHT($A17,3)&amp;"*",EUROSTAT_VBE_IND_2010!$D$7:$D$732,"4240*"))/1000+(SUMIFS(EUROSTAT_VBE_IND_2010!S$7:S$732,EUROSTAT_VBE_IND_2010!$B$7:$B$732,$D17,EUROSTAT_VBE_IND_2010!$C$7:$C$732,"*"&amp;RIGHT($A17,3)&amp;"*",EUROSTAT_VBE_IND_2010!$D$7:$D$732,"3106*"))/1000</f>
        <v>0</v>
      </c>
      <c r="W17" s="17">
        <f>(SUMIFS(EUROSTAT_VBE_IND_2010!T$7:T$732,EUROSTAT_VBE_IND_2010!$B$7:$B$732,$D17,EUROSTAT_VBE_IND_2010!$C$7:$C$732,"*"&amp;RIGHT($A17,3)&amp;"*",EUROSTAT_VBE_IND_2010!$D$7:$D$732,"4100*"))/1000+(SUMIFS(EUROSTAT_VBE_IND_2010!T$7:T$732,EUROSTAT_VBE_IND_2010!$B$7:$B$732,$D17,EUROSTAT_VBE_IND_2010!$C$7:$C$732,"*"&amp;RIGHT($A17,3)&amp;"*",EUROSTAT_VBE_IND_2010!$D$7:$D$732,"4230*"))/1000+(SUMIFS(EUROSTAT_VBE_IND_2010!T$7:T$732,EUROSTAT_VBE_IND_2010!$B$7:$B$732,$D17,EUROSTAT_VBE_IND_2010!$C$7:$C$732,"*"&amp;RIGHT($A17,3)&amp;"*",EUROSTAT_VBE_IND_2010!$D$7:$D$732,"4240*"))/1000+(SUMIFS(EUROSTAT_VBE_IND_2010!T$7:T$732,EUROSTAT_VBE_IND_2010!$B$7:$B$732,$D17,EUROSTAT_VBE_IND_2010!$C$7:$C$732,"*"&amp;RIGHT($A17,3)&amp;"*",EUROSTAT_VBE_IND_2010!$D$7:$D$732,"3106*"))/1000</f>
        <v>0</v>
      </c>
      <c r="X17" s="17">
        <f>(SUMIFS(EUROSTAT_VBE_IND_2010!U$7:U$732,EUROSTAT_VBE_IND_2010!$B$7:$B$732,$D17,EUROSTAT_VBE_IND_2010!$C$7:$C$732,"*"&amp;RIGHT($A17,3)&amp;"*",EUROSTAT_VBE_IND_2010!$D$7:$D$732,"4100*"))/1000+(SUMIFS(EUROSTAT_VBE_IND_2010!U$7:U$732,EUROSTAT_VBE_IND_2010!$B$7:$B$732,$D17,EUROSTAT_VBE_IND_2010!$C$7:$C$732,"*"&amp;RIGHT($A17,3)&amp;"*",EUROSTAT_VBE_IND_2010!$D$7:$D$732,"4230*"))/1000+(SUMIFS(EUROSTAT_VBE_IND_2010!U$7:U$732,EUROSTAT_VBE_IND_2010!$B$7:$B$732,$D17,EUROSTAT_VBE_IND_2010!$C$7:$C$732,"*"&amp;RIGHT($A17,3)&amp;"*",EUROSTAT_VBE_IND_2010!$D$7:$D$732,"4240*"))/1000+(SUMIFS(EUROSTAT_VBE_IND_2010!U$7:U$732,EUROSTAT_VBE_IND_2010!$B$7:$B$732,$D17,EUROSTAT_VBE_IND_2010!$C$7:$C$732,"*"&amp;RIGHT($A17,3)&amp;"*",EUROSTAT_VBE_IND_2010!$D$7:$D$732,"3106*"))/1000</f>
        <v>0</v>
      </c>
      <c r="Y17" s="17">
        <f>(SUMIFS(EUROSTAT_VBE_IND_2010!V$7:V$732,EUROSTAT_VBE_IND_2010!$B$7:$B$732,$D17,EUROSTAT_VBE_IND_2010!$C$7:$C$732,"*"&amp;RIGHT($A17,3)&amp;"*",EUROSTAT_VBE_IND_2010!$D$7:$D$732,"4100*"))/1000+(SUMIFS(EUROSTAT_VBE_IND_2010!V$7:V$732,EUROSTAT_VBE_IND_2010!$B$7:$B$732,$D17,EUROSTAT_VBE_IND_2010!$C$7:$C$732,"*"&amp;RIGHT($A17,3)&amp;"*",EUROSTAT_VBE_IND_2010!$D$7:$D$732,"4230*"))/1000+(SUMIFS(EUROSTAT_VBE_IND_2010!V$7:V$732,EUROSTAT_VBE_IND_2010!$B$7:$B$732,$D17,EUROSTAT_VBE_IND_2010!$C$7:$C$732,"*"&amp;RIGHT($A17,3)&amp;"*",EUROSTAT_VBE_IND_2010!$D$7:$D$732,"4240*"))/1000+(SUMIFS(EUROSTAT_VBE_IND_2010!V$7:V$732,EUROSTAT_VBE_IND_2010!$B$7:$B$732,$D17,EUROSTAT_VBE_IND_2010!$C$7:$C$732,"*"&amp;RIGHT($A17,3)&amp;"*",EUROSTAT_VBE_IND_2010!$D$7:$D$732,"3106*"))/1000</f>
        <v>0</v>
      </c>
      <c r="Z17" s="17">
        <f>(SUMIFS(EUROSTAT_VBE_IND_2010!W$7:W$732,EUROSTAT_VBE_IND_2010!$B$7:$B$732,$D17,EUROSTAT_VBE_IND_2010!$C$7:$C$732,"*"&amp;RIGHT($A17,3)&amp;"*",EUROSTAT_VBE_IND_2010!$D$7:$D$732,"4100*"))/1000+(SUMIFS(EUROSTAT_VBE_IND_2010!W$7:W$732,EUROSTAT_VBE_IND_2010!$B$7:$B$732,$D17,EUROSTAT_VBE_IND_2010!$C$7:$C$732,"*"&amp;RIGHT($A17,3)&amp;"*",EUROSTAT_VBE_IND_2010!$D$7:$D$732,"4230*"))/1000+(SUMIFS(EUROSTAT_VBE_IND_2010!W$7:W$732,EUROSTAT_VBE_IND_2010!$B$7:$B$732,$D17,EUROSTAT_VBE_IND_2010!$C$7:$C$732,"*"&amp;RIGHT($A17,3)&amp;"*",EUROSTAT_VBE_IND_2010!$D$7:$D$732,"4240*"))/1000+(SUMIFS(EUROSTAT_VBE_IND_2010!W$7:W$732,EUROSTAT_VBE_IND_2010!$B$7:$B$732,$D17,EUROSTAT_VBE_IND_2010!$C$7:$C$732,"*"&amp;RIGHT($A17,3)&amp;"*",EUROSTAT_VBE_IND_2010!$D$7:$D$732,"3106*"))/1000</f>
        <v>0</v>
      </c>
      <c r="AA17" s="17">
        <f>(SUMIFS(EUROSTAT_VBE_IND_2010!X$7:X$732,EUROSTAT_VBE_IND_2010!$B$7:$B$732,$D17,EUROSTAT_VBE_IND_2010!$C$7:$C$732,"*"&amp;RIGHT($A17,3)&amp;"*",EUROSTAT_VBE_IND_2010!$D$7:$D$732,"4100*"))/1000+(SUMIFS(EUROSTAT_VBE_IND_2010!X$7:X$732,EUROSTAT_VBE_IND_2010!$B$7:$B$732,$D17,EUROSTAT_VBE_IND_2010!$C$7:$C$732,"*"&amp;RIGHT($A17,3)&amp;"*",EUROSTAT_VBE_IND_2010!$D$7:$D$732,"4230*"))/1000+(SUMIFS(EUROSTAT_VBE_IND_2010!X$7:X$732,EUROSTAT_VBE_IND_2010!$B$7:$B$732,$D17,EUROSTAT_VBE_IND_2010!$C$7:$C$732,"*"&amp;RIGHT($A17,3)&amp;"*",EUROSTAT_VBE_IND_2010!$D$7:$D$732,"4240*"))/1000+(SUMIFS(EUROSTAT_VBE_IND_2010!X$7:X$732,EUROSTAT_VBE_IND_2010!$B$7:$B$732,$D17,EUROSTAT_VBE_IND_2010!$C$7:$C$732,"*"&amp;RIGHT($A17,3)&amp;"*",EUROSTAT_VBE_IND_2010!$D$7:$D$732,"3106*"))/1000</f>
        <v>0</v>
      </c>
      <c r="AB17" s="17">
        <f>(SUMIFS(EUROSTAT_VBE_IND_2010!AA$7:AA$732,EUROSTAT_VBE_IND_2010!$B$7:$B$732,$D17,EUROSTAT_VBE_IND_2010!$C$7:$C$732,"*"&amp;RIGHT($A17,3)&amp;"*",EUROSTAT_VBE_IND_2010!$D$7:$D$732,"4100*"))/1000+(SUMIFS(EUROSTAT_VBE_IND_2010!AA$7:AA$732,EUROSTAT_VBE_IND_2010!$B$7:$B$732,$D17,EUROSTAT_VBE_IND_2010!$C$7:$C$732,"*"&amp;RIGHT($A17,3)&amp;"*",EUROSTAT_VBE_IND_2010!$D$7:$D$732,"4230*"))/1000+(SUMIFS(EUROSTAT_VBE_IND_2010!AA$7:AA$732,EUROSTAT_VBE_IND_2010!$B$7:$B$732,$D17,EUROSTAT_VBE_IND_2010!$C$7:$C$732,"*"&amp;RIGHT($A17,3)&amp;"*",EUROSTAT_VBE_IND_2010!$D$7:$D$732,"4240*"))/1000+(SUMIFS(EUROSTAT_VBE_IND_2010!AA$7:AA$732,EUROSTAT_VBE_IND_2010!$B$7:$B$732,$D17,EUROSTAT_VBE_IND_2010!$C$7:$C$732,"*"&amp;RIGHT($A17,3)&amp;"*",EUROSTAT_VBE_IND_2010!$D$7:$D$732,"3106*"))/1000</f>
        <v>0</v>
      </c>
      <c r="AC17" s="17">
        <f>(SUMIFS(EUROSTAT_VBE_IND_2010!AB$7:AB$732,EUROSTAT_VBE_IND_2010!$B$7:$B$732,$D17,EUROSTAT_VBE_IND_2010!$C$7:$C$732,"*"&amp;RIGHT($A17,3)&amp;"*",EUROSTAT_VBE_IND_2010!$D$7:$D$732,"4100*"))/1000+(SUMIFS(EUROSTAT_VBE_IND_2010!AB$7:AB$732,EUROSTAT_VBE_IND_2010!$B$7:$B$732,$D17,EUROSTAT_VBE_IND_2010!$C$7:$C$732,"*"&amp;RIGHT($A17,3)&amp;"*",EUROSTAT_VBE_IND_2010!$D$7:$D$732,"4230*"))/1000+(SUMIFS(EUROSTAT_VBE_IND_2010!AB$7:AB$732,EUROSTAT_VBE_IND_2010!$B$7:$B$732,$D17,EUROSTAT_VBE_IND_2010!$C$7:$C$732,"*"&amp;RIGHT($A17,3)&amp;"*",EUROSTAT_VBE_IND_2010!$D$7:$D$732,"4240*"))/1000+(SUMIFS(EUROSTAT_VBE_IND_2010!AB$7:AB$732,EUROSTAT_VBE_IND_2010!$B$7:$B$732,$D17,EUROSTAT_VBE_IND_2010!$C$7:$C$732,"*"&amp;RIGHT($A17,3)&amp;"*",EUROSTAT_VBE_IND_2010!$D$7:$D$732,"3106*"))/1000</f>
        <v>0</v>
      </c>
      <c r="AD17" s="17">
        <f>(SUMIFS(EUROSTAT_VBE_IND_2010!AC$7:AC$732,EUROSTAT_VBE_IND_2010!$B$7:$B$732,$D17,EUROSTAT_VBE_IND_2010!$C$7:$C$732,"*"&amp;RIGHT($A17,3)&amp;"*",EUROSTAT_VBE_IND_2010!$D$7:$D$732,"4100*"))/1000+(SUMIFS(EUROSTAT_VBE_IND_2010!AC$7:AC$732,EUROSTAT_VBE_IND_2010!$B$7:$B$732,$D17,EUROSTAT_VBE_IND_2010!$C$7:$C$732,"*"&amp;RIGHT($A17,3)&amp;"*",EUROSTAT_VBE_IND_2010!$D$7:$D$732,"4230*"))/1000+(SUMIFS(EUROSTAT_VBE_IND_2010!AC$7:AC$732,EUROSTAT_VBE_IND_2010!$B$7:$B$732,$D17,EUROSTAT_VBE_IND_2010!$C$7:$C$732,"*"&amp;RIGHT($A17,3)&amp;"*",EUROSTAT_VBE_IND_2010!$D$7:$D$732,"4240*"))/1000+(SUMIFS(EUROSTAT_VBE_IND_2010!AC$7:AC$732,EUROSTAT_VBE_IND_2010!$B$7:$B$732,$D17,EUROSTAT_VBE_IND_2010!$C$7:$C$732,"*"&amp;RIGHT($A17,3)&amp;"*",EUROSTAT_VBE_IND_2010!$D$7:$D$732,"3106*"))/1000</f>
        <v>0</v>
      </c>
      <c r="AE17" s="17">
        <f>(SUMIFS(EUROSTAT_VBE_IND_2010!AD$7:AD$732,EUROSTAT_VBE_IND_2010!$B$7:$B$732,$D17,EUROSTAT_VBE_IND_2010!$C$7:$C$732,"*"&amp;RIGHT($A17,3)&amp;"*",EUROSTAT_VBE_IND_2010!$D$7:$D$732,"4100*"))/1000+(SUMIFS(EUROSTAT_VBE_IND_2010!AD$7:AD$732,EUROSTAT_VBE_IND_2010!$B$7:$B$732,$D17,EUROSTAT_VBE_IND_2010!$C$7:$C$732,"*"&amp;RIGHT($A17,3)&amp;"*",EUROSTAT_VBE_IND_2010!$D$7:$D$732,"4230*"))/1000+(SUMIFS(EUROSTAT_VBE_IND_2010!AD$7:AD$732,EUROSTAT_VBE_IND_2010!$B$7:$B$732,$D17,EUROSTAT_VBE_IND_2010!$C$7:$C$732,"*"&amp;RIGHT($A17,3)&amp;"*",EUROSTAT_VBE_IND_2010!$D$7:$D$732,"4240*"))/1000+(SUMIFS(EUROSTAT_VBE_IND_2010!AD$7:AD$732,EUROSTAT_VBE_IND_2010!$B$7:$B$732,$D17,EUROSTAT_VBE_IND_2010!$C$7:$C$732,"*"&amp;RIGHT($A17,3)&amp;"*",EUROSTAT_VBE_IND_2010!$D$7:$D$732,"3106*"))/1000</f>
        <v>0</v>
      </c>
      <c r="AF17" s="17">
        <f>(SUMIFS(EUROSTAT_VBE_IND_2010!AE$7:AE$732,EUROSTAT_VBE_IND_2010!$B$7:$B$732,$D17,EUROSTAT_VBE_IND_2010!$C$7:$C$732,"*"&amp;RIGHT($A17,3)&amp;"*",EUROSTAT_VBE_IND_2010!$D$7:$D$732,"4100*"))/1000+(SUMIFS(EUROSTAT_VBE_IND_2010!AE$7:AE$732,EUROSTAT_VBE_IND_2010!$B$7:$B$732,$D17,EUROSTAT_VBE_IND_2010!$C$7:$C$732,"*"&amp;RIGHT($A17,3)&amp;"*",EUROSTAT_VBE_IND_2010!$D$7:$D$732,"4230*"))/1000+(SUMIFS(EUROSTAT_VBE_IND_2010!AE$7:AE$732,EUROSTAT_VBE_IND_2010!$B$7:$B$732,$D17,EUROSTAT_VBE_IND_2010!$C$7:$C$732,"*"&amp;RIGHT($A17,3)&amp;"*",EUROSTAT_VBE_IND_2010!$D$7:$D$732,"4240*"))/1000+(SUMIFS(EUROSTAT_VBE_IND_2010!AE$7:AE$732,EUROSTAT_VBE_IND_2010!$B$7:$B$732,$D17,EUROSTAT_VBE_IND_2010!$C$7:$C$732,"*"&amp;RIGHT($A17,3)&amp;"*",EUROSTAT_VBE_IND_2010!$D$7:$D$732,"3106*"))/1000</f>
        <v>0</v>
      </c>
      <c r="AG17" s="17">
        <f>(SUMIFS(EUROSTAT_VBE_IND_2010!AF$7:AF$732,EUROSTAT_VBE_IND_2010!$B$7:$B$732,$D17,EUROSTAT_VBE_IND_2010!$C$7:$C$732,"*"&amp;RIGHT($A17,3)&amp;"*",EUROSTAT_VBE_IND_2010!$D$7:$D$732,"4100*"))/1000+(SUMIFS(EUROSTAT_VBE_IND_2010!AF$7:AF$732,EUROSTAT_VBE_IND_2010!$B$7:$B$732,$D17,EUROSTAT_VBE_IND_2010!$C$7:$C$732,"*"&amp;RIGHT($A17,3)&amp;"*",EUROSTAT_VBE_IND_2010!$D$7:$D$732,"4230*"))/1000+(SUMIFS(EUROSTAT_VBE_IND_2010!AF$7:AF$732,EUROSTAT_VBE_IND_2010!$B$7:$B$732,$D17,EUROSTAT_VBE_IND_2010!$C$7:$C$732,"*"&amp;RIGHT($A17,3)&amp;"*",EUROSTAT_VBE_IND_2010!$D$7:$D$732,"4240*"))/1000+(SUMIFS(EUROSTAT_VBE_IND_2010!AF$7:AF$732,EUROSTAT_VBE_IND_2010!$B$7:$B$732,$D17,EUROSTAT_VBE_IND_2010!$C$7:$C$732,"*"&amp;RIGHT($A17,3)&amp;"*",EUROSTAT_VBE_IND_2010!$D$7:$D$732,"3106*"))/1000</f>
        <v>0</v>
      </c>
      <c r="AH17" s="17">
        <f>(SUMIFS(EUROSTAT_VBE_IND_2010!AH$7:AH$732,EUROSTAT_VBE_IND_2010!$B$7:$B$732,$D17,EUROSTAT_VBE_IND_2010!$C$7:$C$732,"*"&amp;RIGHT($A17,3)&amp;"*",EUROSTAT_VBE_IND_2010!$D$7:$D$732,"4100*"))/1000+(SUMIFS(EUROSTAT_VBE_IND_2010!AH$7:AH$732,EUROSTAT_VBE_IND_2010!$B$7:$B$732,$D17,EUROSTAT_VBE_IND_2010!$C$7:$C$732,"*"&amp;RIGHT($A17,3)&amp;"*",EUROSTAT_VBE_IND_2010!$D$7:$D$732,"4230*"))/1000+(SUMIFS(EUROSTAT_VBE_IND_2010!AH$7:AH$732,EUROSTAT_VBE_IND_2010!$B$7:$B$732,$D17,EUROSTAT_VBE_IND_2010!$C$7:$C$732,"*"&amp;RIGHT($A17,3)&amp;"*",EUROSTAT_VBE_IND_2010!$D$7:$D$732,"4240*"))/1000+(SUMIFS(EUROSTAT_VBE_IND_2010!AH$7:AH$732,EUROSTAT_VBE_IND_2010!$B$7:$B$732,$D17,EUROSTAT_VBE_IND_2010!$C$7:$C$732,"*"&amp;RIGHT($A17,3)&amp;"*",EUROSTAT_VBE_IND_2010!$D$7:$D$732,"3106*"))/1000</f>
        <v>0</v>
      </c>
      <c r="AI17" s="17">
        <f>(SUMIFS(EUROSTAT_VBE_IND_2010!AI$7:AI$732,EUROSTAT_VBE_IND_2010!$B$7:$B$732,$D17,EUROSTAT_VBE_IND_2010!$C$7:$C$732,"*"&amp;RIGHT($A17,3)&amp;"*",EUROSTAT_VBE_IND_2010!$D$7:$D$732,"4100*"))/1000+(SUMIFS(EUROSTAT_VBE_IND_2010!AI$7:AI$732,EUROSTAT_VBE_IND_2010!$B$7:$B$732,$D17,EUROSTAT_VBE_IND_2010!$C$7:$C$732,"*"&amp;RIGHT($A17,3)&amp;"*",EUROSTAT_VBE_IND_2010!$D$7:$D$732,"4230*"))/1000+(SUMIFS(EUROSTAT_VBE_IND_2010!AI$7:AI$732,EUROSTAT_VBE_IND_2010!$B$7:$B$732,$D17,EUROSTAT_VBE_IND_2010!$C$7:$C$732,"*"&amp;RIGHT($A17,3)&amp;"*",EUROSTAT_VBE_IND_2010!$D$7:$D$732,"4240*"))/1000+(SUMIFS(EUROSTAT_VBE_IND_2010!AI$7:AI$732,EUROSTAT_VBE_IND_2010!$B$7:$B$732,$D17,EUROSTAT_VBE_IND_2010!$C$7:$C$732,"*"&amp;RIGHT($A17,3)&amp;"*",EUROSTAT_VBE_IND_2010!$D$7:$D$732,"3106*"))/1000</f>
        <v>0</v>
      </c>
      <c r="AJ17" s="17">
        <f>(SUMIFS(EUROSTAT_VBE_IND_2010!AJ$7:AJ$732,EUROSTAT_VBE_IND_2010!$B$7:$B$732,$D17,EUROSTAT_VBE_IND_2010!$C$7:$C$732,"*"&amp;RIGHT($A17,3)&amp;"*",EUROSTAT_VBE_IND_2010!$D$7:$D$732,"4100*"))/1000+(SUMIFS(EUROSTAT_VBE_IND_2010!AJ$7:AJ$732,EUROSTAT_VBE_IND_2010!$B$7:$B$732,$D17,EUROSTAT_VBE_IND_2010!$C$7:$C$732,"*"&amp;RIGHT($A17,3)&amp;"*",EUROSTAT_VBE_IND_2010!$D$7:$D$732,"4230*"))/1000+(SUMIFS(EUROSTAT_VBE_IND_2010!AJ$7:AJ$732,EUROSTAT_VBE_IND_2010!$B$7:$B$732,$D17,EUROSTAT_VBE_IND_2010!$C$7:$C$732,"*"&amp;RIGHT($A17,3)&amp;"*",EUROSTAT_VBE_IND_2010!$D$7:$D$732,"4240*"))/1000+(SUMIFS(EUROSTAT_VBE_IND_2010!AJ$7:AJ$732,EUROSTAT_VBE_IND_2010!$B$7:$B$732,$D17,EUROSTAT_VBE_IND_2010!$C$7:$C$732,"*"&amp;RIGHT($A17,3)&amp;"*",EUROSTAT_VBE_IND_2010!$D$7:$D$732,"3106*"))/1000</f>
        <v>0</v>
      </c>
      <c r="AK17" s="17">
        <f>(SUMIFS(EUROSTAT_VBE_IND_2010!AK$7:AK$732,EUROSTAT_VBE_IND_2010!$B$7:$B$732,$D17,EUROSTAT_VBE_IND_2010!$C$7:$C$732,"*"&amp;RIGHT($A17,3)&amp;"*",EUROSTAT_VBE_IND_2010!$D$7:$D$732,"4100*"))/1000+(SUMIFS(EUROSTAT_VBE_IND_2010!AK$7:AK$732,EUROSTAT_VBE_IND_2010!$B$7:$B$732,$D17,EUROSTAT_VBE_IND_2010!$C$7:$C$732,"*"&amp;RIGHT($A17,3)&amp;"*",EUROSTAT_VBE_IND_2010!$D$7:$D$732,"4230*"))/1000+(SUMIFS(EUROSTAT_VBE_IND_2010!AK$7:AK$732,EUROSTAT_VBE_IND_2010!$B$7:$B$732,$D17,EUROSTAT_VBE_IND_2010!$C$7:$C$732,"*"&amp;RIGHT($A17,3)&amp;"*",EUROSTAT_VBE_IND_2010!$D$7:$D$732,"4240*"))/1000+(SUMIFS(EUROSTAT_VBE_IND_2010!AK$7:AK$732,EUROSTAT_VBE_IND_2010!$B$7:$B$732,$D17,EUROSTAT_VBE_IND_2010!$C$7:$C$732,"*"&amp;RIGHT($A17,3)&amp;"*",EUROSTAT_VBE_IND_2010!$D$7:$D$732,"3106*"))/1000</f>
        <v>0</v>
      </c>
      <c r="AL17" s="329">
        <v>0</v>
      </c>
      <c r="AM17" s="329">
        <v>0</v>
      </c>
      <c r="AN17" s="329">
        <v>0</v>
      </c>
      <c r="AO17" s="17">
        <f>(SUMIFS(EUROSTAT_VBE_IND_2010!Y$7:Y$732,EUROSTAT_VBE_IND_2010!$B$7:$B$732,$D17,EUROSTAT_VBE_IND_2010!$C$7:$C$732,"*"&amp;RIGHT($A17,3)&amp;"*",EUROSTAT_VBE_IND_2010!$D$7:$D$732,"4100*"))/1000+(SUMIFS(EUROSTAT_VBE_IND_2010!Y$7:Y$732,EUROSTAT_VBE_IND_2010!$B$7:$B$732,$D17,EUROSTAT_VBE_IND_2010!$C$7:$C$732,"*"&amp;RIGHT($A17,3)&amp;"*",EUROSTAT_VBE_IND_2010!$D$7:$D$732,"4230*"))/1000+(SUMIFS(EUROSTAT_VBE_IND_2010!Y$7:Y$732,EUROSTAT_VBE_IND_2010!$B$7:$B$732,$D17,EUROSTAT_VBE_IND_2010!$C$7:$C$732,"*"&amp;RIGHT($A17,3)&amp;"*",EUROSTAT_VBE_IND_2010!$D$7:$D$732,"4240*"))/1000+(SUMIFS(EUROSTAT_VBE_IND_2010!Y$7:Y$732,EUROSTAT_VBE_IND_2010!$B$7:$B$732,$D17,EUROSTAT_VBE_IND_2010!$C$7:$C$732,"*"&amp;RIGHT($A17,3)&amp;"*",EUROSTAT_VBE_IND_2010!$D$7:$D$732,"3106*"))/1000</f>
        <v>0</v>
      </c>
      <c r="AP17" s="17">
        <f>(SUMIFS(EUROSTAT_VBE_IND_2010!Z$7:Z$732,EUROSTAT_VBE_IND_2010!$B$7:$B$732,$D17,EUROSTAT_VBE_IND_2010!$C$7:$C$732,"*"&amp;RIGHT($A17,3)&amp;"*",EUROSTAT_VBE_IND_2010!$D$7:$D$732,"4100*"))/1000+(SUMIFS(EUROSTAT_VBE_IND_2010!Z$7:Z$732,EUROSTAT_VBE_IND_2010!$B$7:$B$732,$D17,EUROSTAT_VBE_IND_2010!$C$7:$C$732,"*"&amp;RIGHT($A17,3)&amp;"*",EUROSTAT_VBE_IND_2010!$D$7:$D$732,"4230*"))/1000+(SUMIFS(EUROSTAT_VBE_IND_2010!Z$7:Z$732,EUROSTAT_VBE_IND_2010!$B$7:$B$732,$D17,EUROSTAT_VBE_IND_2010!$C$7:$C$732,"*"&amp;RIGHT($A17,3)&amp;"*",EUROSTAT_VBE_IND_2010!$D$7:$D$732,"4240*"))/1000+(SUMIFS(EUROSTAT_VBE_IND_2010!Z$7:Z$732,EUROSTAT_VBE_IND_2010!$B$7:$B$732,$D17,EUROSTAT_VBE_IND_2010!$C$7:$C$732,"*"&amp;RIGHT($A17,3)&amp;"*",EUROSTAT_VBE_IND_2010!$D$7:$D$732,"3106*"))/1000</f>
        <v>0</v>
      </c>
      <c r="AQ17" s="17">
        <f>(SUMIFS(EUROSTAT_VBE_IND_2010!AG$7:AG$732,EUROSTAT_VBE_IND_2010!$B$7:$B$732,$D17,EUROSTAT_VBE_IND_2010!$C$7:$C$732,"*"&amp;RIGHT($A17,3)&amp;"*",EUROSTAT_VBE_IND_2010!$D$7:$D$732,"4100*"))/1000+(SUMIFS(EUROSTAT_VBE_IND_2010!AG$7:AG$732,EUROSTAT_VBE_IND_2010!$B$7:$B$732,$D17,EUROSTAT_VBE_IND_2010!$C$7:$C$732,"*"&amp;RIGHT($A17,3)&amp;"*",EUROSTAT_VBE_IND_2010!$D$7:$D$732,"4230*"))/1000+(SUMIFS(EUROSTAT_VBE_IND_2010!AG$7:AG$732,EUROSTAT_VBE_IND_2010!$B$7:$B$732,$D17,EUROSTAT_VBE_IND_2010!$C$7:$C$732,"*"&amp;RIGHT($A17,3)&amp;"*",EUROSTAT_VBE_IND_2010!$D$7:$D$732,"4240*"))/1000+(SUMIFS(EUROSTAT_VBE_IND_2010!AG$7:AG$732,EUROSTAT_VBE_IND_2010!$B$7:$B$732,$D17,EUROSTAT_VBE_IND_2010!$C$7:$C$732,"*"&amp;RIGHT($A17,3)&amp;"*",EUROSTAT_VBE_IND_2010!$D$7:$D$732,"3106*"))/1000</f>
        <v>0</v>
      </c>
    </row>
    <row r="18" s="20" customFormat="1" spans="1:43">
      <c r="A18" t="str">
        <f>LEFT(EUROSTAT_VBE_IND_2010!$C$7,8)</f>
        <v>B_101006</v>
      </c>
      <c r="B18" s="28" t="s">
        <v>274</v>
      </c>
      <c r="C18" t="s">
        <v>293</v>
      </c>
      <c r="D18" t="s">
        <v>126</v>
      </c>
      <c r="E18" t="s">
        <v>240</v>
      </c>
      <c r="F18" t="s">
        <v>260</v>
      </c>
      <c r="G18" s="17">
        <f>(SUMIFS(EUROSTAT_VBE_IND_2010!E$7:E$732,EUROSTAT_VBE_IND_2010!$B$7:$B$732,$D18,EUROSTAT_VBE_IND_2010!$C$7:$C$732,"*"&amp;RIGHT($A18,3)&amp;"*",EUROSTAT_VBE_IND_2010!$D$7:$D$732,"421*"))/1000</f>
        <v>0</v>
      </c>
      <c r="H18" s="17">
        <f>(SUMIFS(EUROSTAT_VBE_IND_2010!F$7:F$732,EUROSTAT_VBE_IND_2010!$B$7:$B$732,$D18,EUROSTAT_VBE_IND_2010!$C$7:$C$732,"*"&amp;RIGHT($A18,3)&amp;"*",EUROSTAT_VBE_IND_2010!$D$7:$D$732,"421*"))/1000</f>
        <v>0</v>
      </c>
      <c r="I18" s="17">
        <f>(SUMIFS(EUROSTAT_VBE_IND_2010!G$7:G$732,EUROSTAT_VBE_IND_2010!$B$7:$B$732,$D18,EUROSTAT_VBE_IND_2010!$C$7:$C$732,"*"&amp;RIGHT($A18,3)&amp;"*",EUROSTAT_VBE_IND_2010!$D$7:$D$732,"421*"))/1000</f>
        <v>0</v>
      </c>
      <c r="J18" s="329">
        <v>0</v>
      </c>
      <c r="K18" s="17">
        <f>(SUMIFS(EUROSTAT_VBE_IND_2010!H$7:H$732,EUROSTAT_VBE_IND_2010!$B$7:$B$732,$D18,EUROSTAT_VBE_IND_2010!$C$7:$C$732,"*"&amp;RIGHT($A18,3)&amp;"*",EUROSTAT_VBE_IND_2010!$D$7:$D$732,"421*"))/1000</f>
        <v>0</v>
      </c>
      <c r="L18" s="17">
        <f>(SUMIFS(EUROSTAT_VBE_IND_2010!I$7:I$732,EUROSTAT_VBE_IND_2010!$B$7:$B$732,$D18,EUROSTAT_VBE_IND_2010!$C$7:$C$732,"*"&amp;RIGHT($A18,3)&amp;"*",EUROSTAT_VBE_IND_2010!$D$7:$D$732,"421*"))/1000</f>
        <v>0</v>
      </c>
      <c r="M18" s="17">
        <f>(SUMIFS(EUROSTAT_VBE_IND_2010!J$7:J$732,EUROSTAT_VBE_IND_2010!$B$7:$B$732,$D18,EUROSTAT_VBE_IND_2010!$C$7:$C$732,"*"&amp;RIGHT($A18,3)&amp;"*",EUROSTAT_VBE_IND_2010!$D$7:$D$732,"421*"))/1000</f>
        <v>0</v>
      </c>
      <c r="N18" s="17">
        <f>(SUMIFS(EUROSTAT_VBE_IND_2010!K$7:K$732,EUROSTAT_VBE_IND_2010!$B$7:$B$732,$D18,EUROSTAT_VBE_IND_2010!$C$7:$C$732,"*"&amp;RIGHT($A18,3)&amp;"*",EUROSTAT_VBE_IND_2010!$D$7:$D$732,"421*"))/1000</f>
        <v>0</v>
      </c>
      <c r="O18" s="17">
        <f>(SUMIFS(EUROSTAT_VBE_IND_2010!L$7:L$732,EUROSTAT_VBE_IND_2010!$B$7:$B$732,$D18,EUROSTAT_VBE_IND_2010!$C$7:$C$732,"*"&amp;RIGHT($A18,3)&amp;"*",EUROSTAT_VBE_IND_2010!$D$7:$D$732,"421*"))/1000</f>
        <v>0</v>
      </c>
      <c r="P18" s="17">
        <f>(SUMIFS(EUROSTAT_VBE_IND_2010!M$7:M$732,EUROSTAT_VBE_IND_2010!$B$7:$B$732,$D18,EUROSTAT_VBE_IND_2010!$C$7:$C$732,"*"&amp;RIGHT($A18,3)&amp;"*",EUROSTAT_VBE_IND_2010!$D$7:$D$732,"421*"))/1000</f>
        <v>0</v>
      </c>
      <c r="Q18" s="17">
        <f>(SUMIFS(EUROSTAT_VBE_IND_2010!N$7:N$732,EUROSTAT_VBE_IND_2010!$B$7:$B$732,$D18,EUROSTAT_VBE_IND_2010!$C$7:$C$732,"*"&amp;RIGHT($A18,3)&amp;"*",EUROSTAT_VBE_IND_2010!$D$7:$D$732,"421*"))/1000</f>
        <v>0</v>
      </c>
      <c r="R18" s="17">
        <f>(SUMIFS(EUROSTAT_VBE_IND_2010!O$7:O$732,EUROSTAT_VBE_IND_2010!$B$7:$B$732,$D18,EUROSTAT_VBE_IND_2010!$C$7:$C$732,"*"&amp;RIGHT($A18,3)&amp;"*",EUROSTAT_VBE_IND_2010!$D$7:$D$732,"421*"))/1000</f>
        <v>0</v>
      </c>
      <c r="S18" s="17">
        <f>(SUMIFS(EUROSTAT_VBE_IND_2010!P$7:P$732,EUROSTAT_VBE_IND_2010!$B$7:$B$732,$D18,EUROSTAT_VBE_IND_2010!$C$7:$C$732,"*"&amp;RIGHT($A18,3)&amp;"*",EUROSTAT_VBE_IND_2010!$D$7:$D$732,"421*"))/1000</f>
        <v>0</v>
      </c>
      <c r="T18" s="17">
        <f>(SUMIFS(EUROSTAT_VBE_IND_2010!Q$7:Q$732,EUROSTAT_VBE_IND_2010!$B$7:$B$732,$D18,EUROSTAT_VBE_IND_2010!$C$7:$C$732,"*"&amp;RIGHT($A18,3)&amp;"*",EUROSTAT_VBE_IND_2010!$D$7:$D$732,"421*"))/1000</f>
        <v>0</v>
      </c>
      <c r="U18" s="17">
        <f>(SUMIFS(EUROSTAT_VBE_IND_2010!R$7:R$732,EUROSTAT_VBE_IND_2010!$B$7:$B$732,$D18,EUROSTAT_VBE_IND_2010!$C$7:$C$732,"*"&amp;RIGHT($A18,3)&amp;"*",EUROSTAT_VBE_IND_2010!$D$7:$D$732,"421*"))/1000</f>
        <v>0</v>
      </c>
      <c r="V18" s="17">
        <f>(SUMIFS(EUROSTAT_VBE_IND_2010!S$7:S$732,EUROSTAT_VBE_IND_2010!$B$7:$B$732,$D18,EUROSTAT_VBE_IND_2010!$C$7:$C$732,"*"&amp;RIGHT($A18,3)&amp;"*",EUROSTAT_VBE_IND_2010!$D$7:$D$732,"421*"))/1000</f>
        <v>0</v>
      </c>
      <c r="W18" s="17">
        <f>(SUMIFS(EUROSTAT_VBE_IND_2010!T$7:T$732,EUROSTAT_VBE_IND_2010!$B$7:$B$732,$D18,EUROSTAT_VBE_IND_2010!$C$7:$C$732,"*"&amp;RIGHT($A18,3)&amp;"*",EUROSTAT_VBE_IND_2010!$D$7:$D$732,"421*"))/1000</f>
        <v>0</v>
      </c>
      <c r="X18" s="17">
        <f>(SUMIFS(EUROSTAT_VBE_IND_2010!U$7:U$732,EUROSTAT_VBE_IND_2010!$B$7:$B$732,$D18,EUROSTAT_VBE_IND_2010!$C$7:$C$732,"*"&amp;RIGHT($A18,3)&amp;"*",EUROSTAT_VBE_IND_2010!$D$7:$D$732,"421*"))/1000</f>
        <v>0</v>
      </c>
      <c r="Y18" s="17">
        <f>(SUMIFS(EUROSTAT_VBE_IND_2010!V$7:V$732,EUROSTAT_VBE_IND_2010!$B$7:$B$732,$D18,EUROSTAT_VBE_IND_2010!$C$7:$C$732,"*"&amp;RIGHT($A18,3)&amp;"*",EUROSTAT_VBE_IND_2010!$D$7:$D$732,"421*"))/1000</f>
        <v>0</v>
      </c>
      <c r="Z18" s="17">
        <f>(SUMIFS(EUROSTAT_VBE_IND_2010!W$7:W$732,EUROSTAT_VBE_IND_2010!$B$7:$B$732,$D18,EUROSTAT_VBE_IND_2010!$C$7:$C$732,"*"&amp;RIGHT($A18,3)&amp;"*",EUROSTAT_VBE_IND_2010!$D$7:$D$732,"421*"))/1000</f>
        <v>0</v>
      </c>
      <c r="AA18" s="17">
        <f>(SUMIFS(EUROSTAT_VBE_IND_2010!X$7:X$732,EUROSTAT_VBE_IND_2010!$B$7:$B$732,$D18,EUROSTAT_VBE_IND_2010!$C$7:$C$732,"*"&amp;RIGHT($A18,3)&amp;"*",EUROSTAT_VBE_IND_2010!$D$7:$D$732,"421*"))/1000</f>
        <v>0</v>
      </c>
      <c r="AB18" s="17">
        <f>(SUMIFS(EUROSTAT_VBE_IND_2010!AA$7:AA$732,EUROSTAT_VBE_IND_2010!$B$7:$B$732,$D18,EUROSTAT_VBE_IND_2010!$C$7:$C$732,"*"&amp;RIGHT($A18,3)&amp;"*",EUROSTAT_VBE_IND_2010!$D$7:$D$732,"421*"))/1000</f>
        <v>0</v>
      </c>
      <c r="AC18" s="17">
        <f>(SUMIFS(EUROSTAT_VBE_IND_2010!AB$7:AB$732,EUROSTAT_VBE_IND_2010!$B$7:$B$732,$D18,EUROSTAT_VBE_IND_2010!$C$7:$C$732,"*"&amp;RIGHT($A18,3)&amp;"*",EUROSTAT_VBE_IND_2010!$D$7:$D$732,"421*"))/1000</f>
        <v>0</v>
      </c>
      <c r="AD18" s="17">
        <f>(SUMIFS(EUROSTAT_VBE_IND_2010!AC$7:AC$732,EUROSTAT_VBE_IND_2010!$B$7:$B$732,$D18,EUROSTAT_VBE_IND_2010!$C$7:$C$732,"*"&amp;RIGHT($A18,3)&amp;"*",EUROSTAT_VBE_IND_2010!$D$7:$D$732,"421*"))/1000</f>
        <v>0</v>
      </c>
      <c r="AE18" s="17">
        <f>(SUMIFS(EUROSTAT_VBE_IND_2010!AD$7:AD$732,EUROSTAT_VBE_IND_2010!$B$7:$B$732,$D18,EUROSTAT_VBE_IND_2010!$C$7:$C$732,"*"&amp;RIGHT($A18,3)&amp;"*",EUROSTAT_VBE_IND_2010!$D$7:$D$732,"421*"))/1000</f>
        <v>0</v>
      </c>
      <c r="AF18" s="17">
        <f>(SUMIFS(EUROSTAT_VBE_IND_2010!AE$7:AE$732,EUROSTAT_VBE_IND_2010!$B$7:$B$732,$D18,EUROSTAT_VBE_IND_2010!$C$7:$C$732,"*"&amp;RIGHT($A18,3)&amp;"*",EUROSTAT_VBE_IND_2010!$D$7:$D$732,"421*"))/1000</f>
        <v>0</v>
      </c>
      <c r="AG18" s="17">
        <f>(SUMIFS(EUROSTAT_VBE_IND_2010!AF$7:AF$732,EUROSTAT_VBE_IND_2010!$B$7:$B$732,$D18,EUROSTAT_VBE_IND_2010!$C$7:$C$732,"*"&amp;RIGHT($A18,3)&amp;"*",EUROSTAT_VBE_IND_2010!$D$7:$D$732,"421*"))/1000</f>
        <v>0</v>
      </c>
      <c r="AH18" s="17">
        <f>(SUMIFS(EUROSTAT_VBE_IND_2010!AH$7:AH$732,EUROSTAT_VBE_IND_2010!$B$7:$B$732,$D18,EUROSTAT_VBE_IND_2010!$C$7:$C$732,"*"&amp;RIGHT($A18,3)&amp;"*",EUROSTAT_VBE_IND_2010!$D$7:$D$732,"421*"))/1000</f>
        <v>0</v>
      </c>
      <c r="AI18" s="17">
        <f>(SUMIFS(EUROSTAT_VBE_IND_2010!AI$7:AI$732,EUROSTAT_VBE_IND_2010!$B$7:$B$732,$D18,EUROSTAT_VBE_IND_2010!$C$7:$C$732,"*"&amp;RIGHT($A18,3)&amp;"*",EUROSTAT_VBE_IND_2010!$D$7:$D$732,"421*"))/1000</f>
        <v>0</v>
      </c>
      <c r="AJ18" s="17">
        <f>(SUMIFS(EUROSTAT_VBE_IND_2010!AJ$7:AJ$732,EUROSTAT_VBE_IND_2010!$B$7:$B$732,$D18,EUROSTAT_VBE_IND_2010!$C$7:$C$732,"*"&amp;RIGHT($A18,3)&amp;"*",EUROSTAT_VBE_IND_2010!$D$7:$D$732,"421*"))/1000</f>
        <v>0</v>
      </c>
      <c r="AK18" s="17">
        <f>(SUMIFS(EUROSTAT_VBE_IND_2010!AK$7:AK$732,EUROSTAT_VBE_IND_2010!$B$7:$B$732,$D18,EUROSTAT_VBE_IND_2010!$C$7:$C$732,"*"&amp;RIGHT($A18,3)&amp;"*",EUROSTAT_VBE_IND_2010!$D$7:$D$732,"421*"))/1000</f>
        <v>0</v>
      </c>
      <c r="AL18" s="329">
        <v>0</v>
      </c>
      <c r="AM18" s="329">
        <v>0</v>
      </c>
      <c r="AN18" s="329">
        <v>0</v>
      </c>
      <c r="AO18" s="17">
        <f>(SUMIFS(EUROSTAT_VBE_IND_2010!Y$7:Y$732,EUROSTAT_VBE_IND_2010!$B$7:$B$732,$D18,EUROSTAT_VBE_IND_2010!$C$7:$C$732,"*"&amp;RIGHT($A18,3)&amp;"*",EUROSTAT_VBE_IND_2010!$D$7:$D$732,"421*"))/1000</f>
        <v>0</v>
      </c>
      <c r="AP18" s="17">
        <f>(SUMIFS(EUROSTAT_VBE_IND_2010!Z$7:Z$732,EUROSTAT_VBE_IND_2010!$B$7:$B$732,$D18,EUROSTAT_VBE_IND_2010!$C$7:$C$732,"*"&amp;RIGHT($A18,3)&amp;"*",EUROSTAT_VBE_IND_2010!$D$7:$D$732,"421*"))/1000</f>
        <v>0</v>
      </c>
      <c r="AQ18" s="17">
        <f>(SUMIFS(EUROSTAT_VBE_IND_2010!AG$7:AG$732,EUROSTAT_VBE_IND_2010!$B$7:$B$732,$D18,EUROSTAT_VBE_IND_2010!$C$7:$C$732,"*"&amp;RIGHT($A18,3)&amp;"*",EUROSTAT_VBE_IND_2010!$D$7:$D$732,"421*"))/1000</f>
        <v>0</v>
      </c>
    </row>
    <row r="19" s="20" customFormat="1" spans="1:43">
      <c r="A19" t="str">
        <f>LEFT(EUROSTAT_VBE_IND_2010!$C$7,8)</f>
        <v>B_101006</v>
      </c>
      <c r="B19" s="28" t="s">
        <v>274</v>
      </c>
      <c r="C19" t="s">
        <v>293</v>
      </c>
      <c r="D19" t="s">
        <v>126</v>
      </c>
      <c r="E19" t="s">
        <v>241</v>
      </c>
      <c r="F19" t="s">
        <v>261</v>
      </c>
      <c r="G19" s="17">
        <f>(SUMIFS(EUROSTAT_VBE_IND_2010!E$7:E$732,EUROSTAT_VBE_IND_2010!$B$7:$B$732,$D19,EUROSTAT_VBE_IND_2010!$C$7:$C$732,"*"&amp;RIGHT($A19,3)&amp;"*",EUROSTAT_VBE_IND_2010!$D$7:$D$732,"422*"))/1000</f>
        <v>0</v>
      </c>
      <c r="H19" s="17">
        <f>(SUMIFS(EUROSTAT_VBE_IND_2010!F$7:F$732,EUROSTAT_VBE_IND_2010!$B$7:$B$732,$D19,EUROSTAT_VBE_IND_2010!$C$7:$C$732,"*"&amp;RIGHT($A19,3)&amp;"*",EUROSTAT_VBE_IND_2010!$D$7:$D$732,"422*"))/1000</f>
        <v>0</v>
      </c>
      <c r="I19" s="17">
        <f>(SUMIFS(EUROSTAT_VBE_IND_2010!G$7:G$732,EUROSTAT_VBE_IND_2010!$B$7:$B$732,$D19,EUROSTAT_VBE_IND_2010!$C$7:$C$732,"*"&amp;RIGHT($A19,3)&amp;"*",EUROSTAT_VBE_IND_2010!$D$7:$D$732,"422*"))/1000</f>
        <v>0</v>
      </c>
      <c r="J19" s="329">
        <v>0</v>
      </c>
      <c r="K19" s="17">
        <f>(SUMIFS(EUROSTAT_VBE_IND_2010!H$7:H$732,EUROSTAT_VBE_IND_2010!$B$7:$B$732,$D19,EUROSTAT_VBE_IND_2010!$C$7:$C$732,"*"&amp;RIGHT($A19,3)&amp;"*",EUROSTAT_VBE_IND_2010!$D$7:$D$732,"422*"))/1000</f>
        <v>0</v>
      </c>
      <c r="L19" s="17">
        <f>(SUMIFS(EUROSTAT_VBE_IND_2010!I$7:I$732,EUROSTAT_VBE_IND_2010!$B$7:$B$732,$D19,EUROSTAT_VBE_IND_2010!$C$7:$C$732,"*"&amp;RIGHT($A19,3)&amp;"*",EUROSTAT_VBE_IND_2010!$D$7:$D$732,"422*"))/1000</f>
        <v>0</v>
      </c>
      <c r="M19" s="17">
        <f>(SUMIFS(EUROSTAT_VBE_IND_2010!J$7:J$732,EUROSTAT_VBE_IND_2010!$B$7:$B$732,$D19,EUROSTAT_VBE_IND_2010!$C$7:$C$732,"*"&amp;RIGHT($A19,3)&amp;"*",EUROSTAT_VBE_IND_2010!$D$7:$D$732,"422*"))/1000</f>
        <v>0</v>
      </c>
      <c r="N19" s="17">
        <f>(SUMIFS(EUROSTAT_VBE_IND_2010!K$7:K$732,EUROSTAT_VBE_IND_2010!$B$7:$B$732,$D19,EUROSTAT_VBE_IND_2010!$C$7:$C$732,"*"&amp;RIGHT($A19,3)&amp;"*",EUROSTAT_VBE_IND_2010!$D$7:$D$732,"422*"))/1000</f>
        <v>0</v>
      </c>
      <c r="O19" s="17">
        <f>(SUMIFS(EUROSTAT_VBE_IND_2010!L$7:L$732,EUROSTAT_VBE_IND_2010!$B$7:$B$732,$D19,EUROSTAT_VBE_IND_2010!$C$7:$C$732,"*"&amp;RIGHT($A19,3)&amp;"*",EUROSTAT_VBE_IND_2010!$D$7:$D$732,"422*"))/1000</f>
        <v>0</v>
      </c>
      <c r="P19" s="17">
        <f>(SUMIFS(EUROSTAT_VBE_IND_2010!M$7:M$732,EUROSTAT_VBE_IND_2010!$B$7:$B$732,$D19,EUROSTAT_VBE_IND_2010!$C$7:$C$732,"*"&amp;RIGHT($A19,3)&amp;"*",EUROSTAT_VBE_IND_2010!$D$7:$D$732,"422*"))/1000</f>
        <v>0</v>
      </c>
      <c r="Q19" s="17">
        <f>(SUMIFS(EUROSTAT_VBE_IND_2010!N$7:N$732,EUROSTAT_VBE_IND_2010!$B$7:$B$732,$D19,EUROSTAT_VBE_IND_2010!$C$7:$C$732,"*"&amp;RIGHT($A19,3)&amp;"*",EUROSTAT_VBE_IND_2010!$D$7:$D$732,"422*"))/1000</f>
        <v>0</v>
      </c>
      <c r="R19" s="17">
        <f>(SUMIFS(EUROSTAT_VBE_IND_2010!O$7:O$732,EUROSTAT_VBE_IND_2010!$B$7:$B$732,$D19,EUROSTAT_VBE_IND_2010!$C$7:$C$732,"*"&amp;RIGHT($A19,3)&amp;"*",EUROSTAT_VBE_IND_2010!$D$7:$D$732,"422*"))/1000</f>
        <v>0</v>
      </c>
      <c r="S19" s="17">
        <f>(SUMIFS(EUROSTAT_VBE_IND_2010!P$7:P$732,EUROSTAT_VBE_IND_2010!$B$7:$B$732,$D19,EUROSTAT_VBE_IND_2010!$C$7:$C$732,"*"&amp;RIGHT($A19,3)&amp;"*",EUROSTAT_VBE_IND_2010!$D$7:$D$732,"422*"))/1000</f>
        <v>0</v>
      </c>
      <c r="T19" s="17">
        <f>(SUMIFS(EUROSTAT_VBE_IND_2010!Q$7:Q$732,EUROSTAT_VBE_IND_2010!$B$7:$B$732,$D19,EUROSTAT_VBE_IND_2010!$C$7:$C$732,"*"&amp;RIGHT($A19,3)&amp;"*",EUROSTAT_VBE_IND_2010!$D$7:$D$732,"422*"))/1000</f>
        <v>0</v>
      </c>
      <c r="U19" s="17">
        <f>(SUMIFS(EUROSTAT_VBE_IND_2010!R$7:R$732,EUROSTAT_VBE_IND_2010!$B$7:$B$732,$D19,EUROSTAT_VBE_IND_2010!$C$7:$C$732,"*"&amp;RIGHT($A19,3)&amp;"*",EUROSTAT_VBE_IND_2010!$D$7:$D$732,"422*"))/1000</f>
        <v>0</v>
      </c>
      <c r="V19" s="17">
        <f>(SUMIFS(EUROSTAT_VBE_IND_2010!S$7:S$732,EUROSTAT_VBE_IND_2010!$B$7:$B$732,$D19,EUROSTAT_VBE_IND_2010!$C$7:$C$732,"*"&amp;RIGHT($A19,3)&amp;"*",EUROSTAT_VBE_IND_2010!$D$7:$D$732,"422*"))/1000</f>
        <v>0</v>
      </c>
      <c r="W19" s="17">
        <f>(SUMIFS(EUROSTAT_VBE_IND_2010!T$7:T$732,EUROSTAT_VBE_IND_2010!$B$7:$B$732,$D19,EUROSTAT_VBE_IND_2010!$C$7:$C$732,"*"&amp;RIGHT($A19,3)&amp;"*",EUROSTAT_VBE_IND_2010!$D$7:$D$732,"422*"))/1000</f>
        <v>0</v>
      </c>
      <c r="X19" s="17">
        <f>(SUMIFS(EUROSTAT_VBE_IND_2010!U$7:U$732,EUROSTAT_VBE_IND_2010!$B$7:$B$732,$D19,EUROSTAT_VBE_IND_2010!$C$7:$C$732,"*"&amp;RIGHT($A19,3)&amp;"*",EUROSTAT_VBE_IND_2010!$D$7:$D$732,"422*"))/1000</f>
        <v>0</v>
      </c>
      <c r="Y19" s="17">
        <f>(SUMIFS(EUROSTAT_VBE_IND_2010!V$7:V$732,EUROSTAT_VBE_IND_2010!$B$7:$B$732,$D19,EUROSTAT_VBE_IND_2010!$C$7:$C$732,"*"&amp;RIGHT($A19,3)&amp;"*",EUROSTAT_VBE_IND_2010!$D$7:$D$732,"422*"))/1000</f>
        <v>0</v>
      </c>
      <c r="Z19" s="17">
        <f>(SUMIFS(EUROSTAT_VBE_IND_2010!W$7:W$732,EUROSTAT_VBE_IND_2010!$B$7:$B$732,$D19,EUROSTAT_VBE_IND_2010!$C$7:$C$732,"*"&amp;RIGHT($A19,3)&amp;"*",EUROSTAT_VBE_IND_2010!$D$7:$D$732,"422*"))/1000</f>
        <v>0</v>
      </c>
      <c r="AA19" s="17">
        <f>(SUMIFS(EUROSTAT_VBE_IND_2010!X$7:X$732,EUROSTAT_VBE_IND_2010!$B$7:$B$732,$D19,EUROSTAT_VBE_IND_2010!$C$7:$C$732,"*"&amp;RIGHT($A19,3)&amp;"*",EUROSTAT_VBE_IND_2010!$D$7:$D$732,"422*"))/1000</f>
        <v>0</v>
      </c>
      <c r="AB19" s="17">
        <f>(SUMIFS(EUROSTAT_VBE_IND_2010!AA$7:AA$732,EUROSTAT_VBE_IND_2010!$B$7:$B$732,$D19,EUROSTAT_VBE_IND_2010!$C$7:$C$732,"*"&amp;RIGHT($A19,3)&amp;"*",EUROSTAT_VBE_IND_2010!$D$7:$D$732,"422*"))/1000</f>
        <v>0</v>
      </c>
      <c r="AC19" s="17">
        <f>(SUMIFS(EUROSTAT_VBE_IND_2010!AB$7:AB$732,EUROSTAT_VBE_IND_2010!$B$7:$B$732,$D19,EUROSTAT_VBE_IND_2010!$C$7:$C$732,"*"&amp;RIGHT($A19,3)&amp;"*",EUROSTAT_VBE_IND_2010!$D$7:$D$732,"422*"))/1000</f>
        <v>0</v>
      </c>
      <c r="AD19" s="17">
        <f>(SUMIFS(EUROSTAT_VBE_IND_2010!AC$7:AC$732,EUROSTAT_VBE_IND_2010!$B$7:$B$732,$D19,EUROSTAT_VBE_IND_2010!$C$7:$C$732,"*"&amp;RIGHT($A19,3)&amp;"*",EUROSTAT_VBE_IND_2010!$D$7:$D$732,"422*"))/1000</f>
        <v>0</v>
      </c>
      <c r="AE19" s="17">
        <f>(SUMIFS(EUROSTAT_VBE_IND_2010!AD$7:AD$732,EUROSTAT_VBE_IND_2010!$B$7:$B$732,$D19,EUROSTAT_VBE_IND_2010!$C$7:$C$732,"*"&amp;RIGHT($A19,3)&amp;"*",EUROSTAT_VBE_IND_2010!$D$7:$D$732,"422*"))/1000</f>
        <v>0</v>
      </c>
      <c r="AF19" s="17">
        <f>(SUMIFS(EUROSTAT_VBE_IND_2010!AE$7:AE$732,EUROSTAT_VBE_IND_2010!$B$7:$B$732,$D19,EUROSTAT_VBE_IND_2010!$C$7:$C$732,"*"&amp;RIGHT($A19,3)&amp;"*",EUROSTAT_VBE_IND_2010!$D$7:$D$732,"422*"))/1000</f>
        <v>0</v>
      </c>
      <c r="AG19" s="17">
        <f>(SUMIFS(EUROSTAT_VBE_IND_2010!AF$7:AF$732,EUROSTAT_VBE_IND_2010!$B$7:$B$732,$D19,EUROSTAT_VBE_IND_2010!$C$7:$C$732,"*"&amp;RIGHT($A19,3)&amp;"*",EUROSTAT_VBE_IND_2010!$D$7:$D$732,"422*"))/1000</f>
        <v>0</v>
      </c>
      <c r="AH19" s="17">
        <f>(SUMIFS(EUROSTAT_VBE_IND_2010!AH$7:AH$732,EUROSTAT_VBE_IND_2010!$B$7:$B$732,$D19,EUROSTAT_VBE_IND_2010!$C$7:$C$732,"*"&amp;RIGHT($A19,3)&amp;"*",EUROSTAT_VBE_IND_2010!$D$7:$D$732,"422*"))/1000</f>
        <v>0</v>
      </c>
      <c r="AI19" s="17">
        <f>(SUMIFS(EUROSTAT_VBE_IND_2010!AI$7:AI$732,EUROSTAT_VBE_IND_2010!$B$7:$B$732,$D19,EUROSTAT_VBE_IND_2010!$C$7:$C$732,"*"&amp;RIGHT($A19,3)&amp;"*",EUROSTAT_VBE_IND_2010!$D$7:$D$732,"422*"))/1000</f>
        <v>0</v>
      </c>
      <c r="AJ19" s="17">
        <f>(SUMIFS(EUROSTAT_VBE_IND_2010!AJ$7:AJ$732,EUROSTAT_VBE_IND_2010!$B$7:$B$732,$D19,EUROSTAT_VBE_IND_2010!$C$7:$C$732,"*"&amp;RIGHT($A19,3)&amp;"*",EUROSTAT_VBE_IND_2010!$D$7:$D$732,"422*"))/1000</f>
        <v>0</v>
      </c>
      <c r="AK19" s="17">
        <f>(SUMIFS(EUROSTAT_VBE_IND_2010!AK$7:AK$732,EUROSTAT_VBE_IND_2010!$B$7:$B$732,$D19,EUROSTAT_VBE_IND_2010!$C$7:$C$732,"*"&amp;RIGHT($A19,3)&amp;"*",EUROSTAT_VBE_IND_2010!$D$7:$D$732,"422*"))/1000</f>
        <v>0</v>
      </c>
      <c r="AL19" s="329">
        <v>0</v>
      </c>
      <c r="AM19" s="329">
        <v>0</v>
      </c>
      <c r="AN19" s="329">
        <v>0</v>
      </c>
      <c r="AO19" s="17">
        <f>(SUMIFS(EUROSTAT_VBE_IND_2010!Y$7:Y$732,EUROSTAT_VBE_IND_2010!$B$7:$B$732,$D19,EUROSTAT_VBE_IND_2010!$C$7:$C$732,"*"&amp;RIGHT($A19,3)&amp;"*",EUROSTAT_VBE_IND_2010!$D$7:$D$732,"422*"))/1000</f>
        <v>0</v>
      </c>
      <c r="AP19" s="17">
        <f>(SUMIFS(EUROSTAT_VBE_IND_2010!Z$7:Z$732,EUROSTAT_VBE_IND_2010!$B$7:$B$732,$D19,EUROSTAT_VBE_IND_2010!$C$7:$C$732,"*"&amp;RIGHT($A19,3)&amp;"*",EUROSTAT_VBE_IND_2010!$D$7:$D$732,"422*"))/1000</f>
        <v>0</v>
      </c>
      <c r="AQ19" s="17">
        <f>(SUMIFS(EUROSTAT_VBE_IND_2010!AG$7:AG$732,EUROSTAT_VBE_IND_2010!$B$7:$B$732,$D19,EUROSTAT_VBE_IND_2010!$C$7:$C$732,"*"&amp;RIGHT($A19,3)&amp;"*",EUROSTAT_VBE_IND_2010!$D$7:$D$732,"422*"))/1000</f>
        <v>0</v>
      </c>
    </row>
    <row r="20" s="20" customFormat="1" spans="1:43">
      <c r="A20" t="str">
        <f>LEFT(EUROSTAT_VBE_IND_2010!$C$7,8)</f>
        <v>B_101006</v>
      </c>
      <c r="B20" s="28" t="s">
        <v>274</v>
      </c>
      <c r="C20" t="s">
        <v>293</v>
      </c>
      <c r="D20" t="s">
        <v>126</v>
      </c>
      <c r="E20" t="s">
        <v>242</v>
      </c>
      <c r="F20" t="s">
        <v>262</v>
      </c>
      <c r="G20" s="17">
        <f>(SUMIFS(EUROSTAT_VBE_IND_2010!E$7:E$732,EUROSTAT_VBE_IND_2010!$B$7:$B$732,$D20,EUROSTAT_VBE_IND_2010!$C$7:$C$732,"*"&amp;RIGHT($A20,3)&amp;"*",EUROSTAT_VBE_IND_2010!$D$7:$D$732,"5532*"))/1000</f>
        <v>0</v>
      </c>
      <c r="H20" s="17">
        <f>(SUMIFS(EUROSTAT_VBE_IND_2010!F$7:F$732,EUROSTAT_VBE_IND_2010!$B$7:$B$732,$D20,EUROSTAT_VBE_IND_2010!$C$7:$C$732,"*"&amp;RIGHT($A20,3)&amp;"*",EUROSTAT_VBE_IND_2010!$D$7:$D$732,"5532*"))/1000</f>
        <v>0</v>
      </c>
      <c r="I20" s="17">
        <f>(SUMIFS(EUROSTAT_VBE_IND_2010!G$7:G$732,EUROSTAT_VBE_IND_2010!$B$7:$B$732,$D20,EUROSTAT_VBE_IND_2010!$C$7:$C$732,"*"&amp;RIGHT($A20,3)&amp;"*",EUROSTAT_VBE_IND_2010!$D$7:$D$732,"5532*"))/1000</f>
        <v>0</v>
      </c>
      <c r="J20" s="329">
        <v>0</v>
      </c>
      <c r="K20" s="17">
        <f>(SUMIFS(EUROSTAT_VBE_IND_2010!H$7:H$732,EUROSTAT_VBE_IND_2010!$B$7:$B$732,$D20,EUROSTAT_VBE_IND_2010!$C$7:$C$732,"*"&amp;RIGHT($A20,3)&amp;"*",EUROSTAT_VBE_IND_2010!$D$7:$D$732,"5532*"))/1000</f>
        <v>0</v>
      </c>
      <c r="L20" s="17">
        <f>(SUMIFS(EUROSTAT_VBE_IND_2010!I$7:I$732,EUROSTAT_VBE_IND_2010!$B$7:$B$732,$D20,EUROSTAT_VBE_IND_2010!$C$7:$C$732,"*"&amp;RIGHT($A20,3)&amp;"*",EUROSTAT_VBE_IND_2010!$D$7:$D$732,"5532*"))/1000</f>
        <v>0</v>
      </c>
      <c r="M20" s="17">
        <f>(SUMIFS(EUROSTAT_VBE_IND_2010!J$7:J$732,EUROSTAT_VBE_IND_2010!$B$7:$B$732,$D20,EUROSTAT_VBE_IND_2010!$C$7:$C$732,"*"&amp;RIGHT($A20,3)&amp;"*",EUROSTAT_VBE_IND_2010!$D$7:$D$732,"5532*"))/1000</f>
        <v>0</v>
      </c>
      <c r="N20" s="17">
        <f>(SUMIFS(EUROSTAT_VBE_IND_2010!K$7:K$732,EUROSTAT_VBE_IND_2010!$B$7:$B$732,$D20,EUROSTAT_VBE_IND_2010!$C$7:$C$732,"*"&amp;RIGHT($A20,3)&amp;"*",EUROSTAT_VBE_IND_2010!$D$7:$D$732,"5532*"))/1000</f>
        <v>0</v>
      </c>
      <c r="O20" s="17">
        <f>(SUMIFS(EUROSTAT_VBE_IND_2010!L$7:L$732,EUROSTAT_VBE_IND_2010!$B$7:$B$732,$D20,EUROSTAT_VBE_IND_2010!$C$7:$C$732,"*"&amp;RIGHT($A20,3)&amp;"*",EUROSTAT_VBE_IND_2010!$D$7:$D$732,"5532*"))/1000</f>
        <v>0</v>
      </c>
      <c r="P20" s="17">
        <f>(SUMIFS(EUROSTAT_VBE_IND_2010!M$7:M$732,EUROSTAT_VBE_IND_2010!$B$7:$B$732,$D20,EUROSTAT_VBE_IND_2010!$C$7:$C$732,"*"&amp;RIGHT($A20,3)&amp;"*",EUROSTAT_VBE_IND_2010!$D$7:$D$732,"5532*"))/1000</f>
        <v>0</v>
      </c>
      <c r="Q20" s="17">
        <f>(SUMIFS(EUROSTAT_VBE_IND_2010!N$7:N$732,EUROSTAT_VBE_IND_2010!$B$7:$B$732,$D20,EUROSTAT_VBE_IND_2010!$C$7:$C$732,"*"&amp;RIGHT($A20,3)&amp;"*",EUROSTAT_VBE_IND_2010!$D$7:$D$732,"5532*"))/1000</f>
        <v>0</v>
      </c>
      <c r="R20" s="17">
        <f>(SUMIFS(EUROSTAT_VBE_IND_2010!O$7:O$732,EUROSTAT_VBE_IND_2010!$B$7:$B$732,$D20,EUROSTAT_VBE_IND_2010!$C$7:$C$732,"*"&amp;RIGHT($A20,3)&amp;"*",EUROSTAT_VBE_IND_2010!$D$7:$D$732,"5532*"))/1000</f>
        <v>0</v>
      </c>
      <c r="S20" s="17">
        <f>(SUMIFS(EUROSTAT_VBE_IND_2010!P$7:P$732,EUROSTAT_VBE_IND_2010!$B$7:$B$732,$D20,EUROSTAT_VBE_IND_2010!$C$7:$C$732,"*"&amp;RIGHT($A20,3)&amp;"*",EUROSTAT_VBE_IND_2010!$D$7:$D$732,"5532*"))/1000</f>
        <v>0</v>
      </c>
      <c r="T20" s="17">
        <f>(SUMIFS(EUROSTAT_VBE_IND_2010!Q$7:Q$732,EUROSTAT_VBE_IND_2010!$B$7:$B$732,$D20,EUROSTAT_VBE_IND_2010!$C$7:$C$732,"*"&amp;RIGHT($A20,3)&amp;"*",EUROSTAT_VBE_IND_2010!$D$7:$D$732,"5532*"))/1000</f>
        <v>0</v>
      </c>
      <c r="U20" s="17">
        <f>(SUMIFS(EUROSTAT_VBE_IND_2010!R$7:R$732,EUROSTAT_VBE_IND_2010!$B$7:$B$732,$D20,EUROSTAT_VBE_IND_2010!$C$7:$C$732,"*"&amp;RIGHT($A20,3)&amp;"*",EUROSTAT_VBE_IND_2010!$D$7:$D$732,"5532*"))/1000</f>
        <v>0</v>
      </c>
      <c r="V20" s="17">
        <f>(SUMIFS(EUROSTAT_VBE_IND_2010!S$7:S$732,EUROSTAT_VBE_IND_2010!$B$7:$B$732,$D20,EUROSTAT_VBE_IND_2010!$C$7:$C$732,"*"&amp;RIGHT($A20,3)&amp;"*",EUROSTAT_VBE_IND_2010!$D$7:$D$732,"5532*"))/1000</f>
        <v>0</v>
      </c>
      <c r="W20" s="17">
        <f>(SUMIFS(EUROSTAT_VBE_IND_2010!T$7:T$732,EUROSTAT_VBE_IND_2010!$B$7:$B$732,$D20,EUROSTAT_VBE_IND_2010!$C$7:$C$732,"*"&amp;RIGHT($A20,3)&amp;"*",EUROSTAT_VBE_IND_2010!$D$7:$D$732,"5532*"))/1000</f>
        <v>0</v>
      </c>
      <c r="X20" s="17">
        <f>(SUMIFS(EUROSTAT_VBE_IND_2010!U$7:U$732,EUROSTAT_VBE_IND_2010!$B$7:$B$732,$D20,EUROSTAT_VBE_IND_2010!$C$7:$C$732,"*"&amp;RIGHT($A20,3)&amp;"*",EUROSTAT_VBE_IND_2010!$D$7:$D$732,"5532*"))/1000</f>
        <v>0</v>
      </c>
      <c r="Y20" s="17">
        <f>(SUMIFS(EUROSTAT_VBE_IND_2010!V$7:V$732,EUROSTAT_VBE_IND_2010!$B$7:$B$732,$D20,EUROSTAT_VBE_IND_2010!$C$7:$C$732,"*"&amp;RIGHT($A20,3)&amp;"*",EUROSTAT_VBE_IND_2010!$D$7:$D$732,"5532*"))/1000</f>
        <v>0</v>
      </c>
      <c r="Z20" s="17">
        <f>(SUMIFS(EUROSTAT_VBE_IND_2010!W$7:W$732,EUROSTAT_VBE_IND_2010!$B$7:$B$732,$D20,EUROSTAT_VBE_IND_2010!$C$7:$C$732,"*"&amp;RIGHT($A20,3)&amp;"*",EUROSTAT_VBE_IND_2010!$D$7:$D$732,"5532*"))/1000</f>
        <v>0</v>
      </c>
      <c r="AA20" s="17">
        <f>(SUMIFS(EUROSTAT_VBE_IND_2010!X$7:X$732,EUROSTAT_VBE_IND_2010!$B$7:$B$732,$D20,EUROSTAT_VBE_IND_2010!$C$7:$C$732,"*"&amp;RIGHT($A20,3)&amp;"*",EUROSTAT_VBE_IND_2010!$D$7:$D$732,"5532*"))/1000</f>
        <v>0</v>
      </c>
      <c r="AB20" s="17">
        <f>(SUMIFS(EUROSTAT_VBE_IND_2010!AA$7:AA$732,EUROSTAT_VBE_IND_2010!$B$7:$B$732,$D20,EUROSTAT_VBE_IND_2010!$C$7:$C$732,"*"&amp;RIGHT($A20,3)&amp;"*",EUROSTAT_VBE_IND_2010!$D$7:$D$732,"5532*"))/1000</f>
        <v>0</v>
      </c>
      <c r="AC20" s="17">
        <f>(SUMIFS(EUROSTAT_VBE_IND_2010!AB$7:AB$732,EUROSTAT_VBE_IND_2010!$B$7:$B$732,$D20,EUROSTAT_VBE_IND_2010!$C$7:$C$732,"*"&amp;RIGHT($A20,3)&amp;"*",EUROSTAT_VBE_IND_2010!$D$7:$D$732,"5532*"))/1000</f>
        <v>0</v>
      </c>
      <c r="AD20" s="17">
        <f>(SUMIFS(EUROSTAT_VBE_IND_2010!AC$7:AC$732,EUROSTAT_VBE_IND_2010!$B$7:$B$732,$D20,EUROSTAT_VBE_IND_2010!$C$7:$C$732,"*"&amp;RIGHT($A20,3)&amp;"*",EUROSTAT_VBE_IND_2010!$D$7:$D$732,"5532*"))/1000</f>
        <v>0</v>
      </c>
      <c r="AE20" s="17">
        <f>(SUMIFS(EUROSTAT_VBE_IND_2010!AD$7:AD$732,EUROSTAT_VBE_IND_2010!$B$7:$B$732,$D20,EUROSTAT_VBE_IND_2010!$C$7:$C$732,"*"&amp;RIGHT($A20,3)&amp;"*",EUROSTAT_VBE_IND_2010!$D$7:$D$732,"5532*"))/1000</f>
        <v>0</v>
      </c>
      <c r="AF20" s="17">
        <f>(SUMIFS(EUROSTAT_VBE_IND_2010!AE$7:AE$732,EUROSTAT_VBE_IND_2010!$B$7:$B$732,$D20,EUROSTAT_VBE_IND_2010!$C$7:$C$732,"*"&amp;RIGHT($A20,3)&amp;"*",EUROSTAT_VBE_IND_2010!$D$7:$D$732,"5532*"))/1000</f>
        <v>0</v>
      </c>
      <c r="AG20" s="17">
        <f>(SUMIFS(EUROSTAT_VBE_IND_2010!AF$7:AF$732,EUROSTAT_VBE_IND_2010!$B$7:$B$732,$D20,EUROSTAT_VBE_IND_2010!$C$7:$C$732,"*"&amp;RIGHT($A20,3)&amp;"*",EUROSTAT_VBE_IND_2010!$D$7:$D$732,"5532*"))/1000</f>
        <v>0</v>
      </c>
      <c r="AH20" s="17">
        <f>(SUMIFS(EUROSTAT_VBE_IND_2010!AH$7:AH$732,EUROSTAT_VBE_IND_2010!$B$7:$B$732,$D20,EUROSTAT_VBE_IND_2010!$C$7:$C$732,"*"&amp;RIGHT($A20,3)&amp;"*",EUROSTAT_VBE_IND_2010!$D$7:$D$732,"5532*"))/1000</f>
        <v>0</v>
      </c>
      <c r="AI20" s="17">
        <f>(SUMIFS(EUROSTAT_VBE_IND_2010!AI$7:AI$732,EUROSTAT_VBE_IND_2010!$B$7:$B$732,$D20,EUROSTAT_VBE_IND_2010!$C$7:$C$732,"*"&amp;RIGHT($A20,3)&amp;"*",EUROSTAT_VBE_IND_2010!$D$7:$D$732,"5532*"))/1000</f>
        <v>0</v>
      </c>
      <c r="AJ20" s="17">
        <f>(SUMIFS(EUROSTAT_VBE_IND_2010!AJ$7:AJ$732,EUROSTAT_VBE_IND_2010!$B$7:$B$732,$D20,EUROSTAT_VBE_IND_2010!$C$7:$C$732,"*"&amp;RIGHT($A20,3)&amp;"*",EUROSTAT_VBE_IND_2010!$D$7:$D$732,"5532*"))/1000</f>
        <v>0</v>
      </c>
      <c r="AK20" s="17">
        <f>(SUMIFS(EUROSTAT_VBE_IND_2010!AK$7:AK$732,EUROSTAT_VBE_IND_2010!$B$7:$B$732,$D20,EUROSTAT_VBE_IND_2010!$C$7:$C$732,"*"&amp;RIGHT($A20,3)&amp;"*",EUROSTAT_VBE_IND_2010!$D$7:$D$732,"5532*"))/1000</f>
        <v>0</v>
      </c>
      <c r="AL20" s="329">
        <v>0</v>
      </c>
      <c r="AM20" s="329">
        <v>0</v>
      </c>
      <c r="AN20" s="329">
        <v>0</v>
      </c>
      <c r="AO20" s="17">
        <f>(SUMIFS(EUROSTAT_VBE_IND_2010!Y$7:Y$732,EUROSTAT_VBE_IND_2010!$B$7:$B$732,$D20,EUROSTAT_VBE_IND_2010!$C$7:$C$732,"*"&amp;RIGHT($A20,3)&amp;"*",EUROSTAT_VBE_IND_2010!$D$7:$D$732,"5532*"))/1000</f>
        <v>0</v>
      </c>
      <c r="AP20" s="17">
        <f>(SUMIFS(EUROSTAT_VBE_IND_2010!Z$7:Z$732,EUROSTAT_VBE_IND_2010!$B$7:$B$732,$D20,EUROSTAT_VBE_IND_2010!$C$7:$C$732,"*"&amp;RIGHT($A20,3)&amp;"*",EUROSTAT_VBE_IND_2010!$D$7:$D$732,"5532*"))/1000</f>
        <v>0</v>
      </c>
      <c r="AQ20" s="17">
        <f>(SUMIFS(EUROSTAT_VBE_IND_2010!AG$7:AG$732,EUROSTAT_VBE_IND_2010!$B$7:$B$732,$D20,EUROSTAT_VBE_IND_2010!$C$7:$C$732,"*"&amp;RIGHT($A20,3)&amp;"*",EUROSTAT_VBE_IND_2010!$D$7:$D$732,"5532*"))/1000</f>
        <v>0</v>
      </c>
    </row>
    <row r="21" s="20" customFormat="1" spans="1:43">
      <c r="A21" t="str">
        <f>LEFT(EUROSTAT_VBE_IND_2010!$C$7,8)</f>
        <v>B_101006</v>
      </c>
      <c r="B21" s="28" t="s">
        <v>274</v>
      </c>
      <c r="C21" t="s">
        <v>293</v>
      </c>
      <c r="D21" t="s">
        <v>126</v>
      </c>
      <c r="E21" t="s">
        <v>243</v>
      </c>
      <c r="F21" t="s">
        <v>263</v>
      </c>
      <c r="G21" s="17">
        <f>(SUMIFS(EUROSTAT_VBE_IND_2010!E$7:E$732,EUROSTAT_VBE_IND_2010!$B$7:$B$732,$D21,EUROSTAT_VBE_IND_2010!$C$7:$C$732,"*"&amp;RIGHT($A21,3)&amp;"*",EUROSTAT_VBE_IND_2010!$D$7:$D$732,"5550*"))/1000</f>
        <v>0</v>
      </c>
      <c r="H21" s="17">
        <f>(SUMIFS(EUROSTAT_VBE_IND_2010!F$7:F$732,EUROSTAT_VBE_IND_2010!$B$7:$B$732,$D21,EUROSTAT_VBE_IND_2010!$C$7:$C$732,"*"&amp;RIGHT($A21,3)&amp;"*",EUROSTAT_VBE_IND_2010!$D$7:$D$732,"5550*"))/1000</f>
        <v>0</v>
      </c>
      <c r="I21" s="17">
        <f>(SUMIFS(EUROSTAT_VBE_IND_2010!G$7:G$732,EUROSTAT_VBE_IND_2010!$B$7:$B$732,$D21,EUROSTAT_VBE_IND_2010!$C$7:$C$732,"*"&amp;RIGHT($A21,3)&amp;"*",EUROSTAT_VBE_IND_2010!$D$7:$D$732,"5550*"))/1000</f>
        <v>0</v>
      </c>
      <c r="J21" s="329">
        <v>0</v>
      </c>
      <c r="K21" s="17">
        <f>(SUMIFS(EUROSTAT_VBE_IND_2010!H$7:H$732,EUROSTAT_VBE_IND_2010!$B$7:$B$732,$D21,EUROSTAT_VBE_IND_2010!$C$7:$C$732,"*"&amp;RIGHT($A21,3)&amp;"*",EUROSTAT_VBE_IND_2010!$D$7:$D$732,"5550*"))/1000</f>
        <v>0</v>
      </c>
      <c r="L21" s="17">
        <f>(SUMIFS(EUROSTAT_VBE_IND_2010!I$7:I$732,EUROSTAT_VBE_IND_2010!$B$7:$B$732,$D21,EUROSTAT_VBE_IND_2010!$C$7:$C$732,"*"&amp;RIGHT($A21,3)&amp;"*",EUROSTAT_VBE_IND_2010!$D$7:$D$732,"5550*"))/1000</f>
        <v>0</v>
      </c>
      <c r="M21" s="17">
        <f>(SUMIFS(EUROSTAT_VBE_IND_2010!J$7:J$732,EUROSTAT_VBE_IND_2010!$B$7:$B$732,$D21,EUROSTAT_VBE_IND_2010!$C$7:$C$732,"*"&amp;RIGHT($A21,3)&amp;"*",EUROSTAT_VBE_IND_2010!$D$7:$D$732,"5550*"))/1000</f>
        <v>0</v>
      </c>
      <c r="N21" s="17">
        <f>(SUMIFS(EUROSTAT_VBE_IND_2010!K$7:K$732,EUROSTAT_VBE_IND_2010!$B$7:$B$732,$D21,EUROSTAT_VBE_IND_2010!$C$7:$C$732,"*"&amp;RIGHT($A21,3)&amp;"*",EUROSTAT_VBE_IND_2010!$D$7:$D$732,"5550*"))/1000</f>
        <v>0</v>
      </c>
      <c r="O21" s="17">
        <f>(SUMIFS(EUROSTAT_VBE_IND_2010!L$7:L$732,EUROSTAT_VBE_IND_2010!$B$7:$B$732,$D21,EUROSTAT_VBE_IND_2010!$C$7:$C$732,"*"&amp;RIGHT($A21,3)&amp;"*",EUROSTAT_VBE_IND_2010!$D$7:$D$732,"5550*"))/1000</f>
        <v>0</v>
      </c>
      <c r="P21" s="17">
        <f>(SUMIFS(EUROSTAT_VBE_IND_2010!M$7:M$732,EUROSTAT_VBE_IND_2010!$B$7:$B$732,$D21,EUROSTAT_VBE_IND_2010!$C$7:$C$732,"*"&amp;RIGHT($A21,3)&amp;"*",EUROSTAT_VBE_IND_2010!$D$7:$D$732,"5550*"))/1000</f>
        <v>0</v>
      </c>
      <c r="Q21" s="17">
        <f>(SUMIFS(EUROSTAT_VBE_IND_2010!N$7:N$732,EUROSTAT_VBE_IND_2010!$B$7:$B$732,$D21,EUROSTAT_VBE_IND_2010!$C$7:$C$732,"*"&amp;RIGHT($A21,3)&amp;"*",EUROSTAT_VBE_IND_2010!$D$7:$D$732,"5550*"))/1000</f>
        <v>0</v>
      </c>
      <c r="R21" s="17">
        <f>(SUMIFS(EUROSTAT_VBE_IND_2010!O$7:O$732,EUROSTAT_VBE_IND_2010!$B$7:$B$732,$D21,EUROSTAT_VBE_IND_2010!$C$7:$C$732,"*"&amp;RIGHT($A21,3)&amp;"*",EUROSTAT_VBE_IND_2010!$D$7:$D$732,"5550*"))/1000</f>
        <v>0</v>
      </c>
      <c r="S21" s="17">
        <f>(SUMIFS(EUROSTAT_VBE_IND_2010!P$7:P$732,EUROSTAT_VBE_IND_2010!$B$7:$B$732,$D21,EUROSTAT_VBE_IND_2010!$C$7:$C$732,"*"&amp;RIGHT($A21,3)&amp;"*",EUROSTAT_VBE_IND_2010!$D$7:$D$732,"5550*"))/1000</f>
        <v>0</v>
      </c>
      <c r="T21" s="17">
        <f>(SUMIFS(EUROSTAT_VBE_IND_2010!Q$7:Q$732,EUROSTAT_VBE_IND_2010!$B$7:$B$732,$D21,EUROSTAT_VBE_IND_2010!$C$7:$C$732,"*"&amp;RIGHT($A21,3)&amp;"*",EUROSTAT_VBE_IND_2010!$D$7:$D$732,"5550*"))/1000</f>
        <v>0</v>
      </c>
      <c r="U21" s="17">
        <f>(SUMIFS(EUROSTAT_VBE_IND_2010!R$7:R$732,EUROSTAT_VBE_IND_2010!$B$7:$B$732,$D21,EUROSTAT_VBE_IND_2010!$C$7:$C$732,"*"&amp;RIGHT($A21,3)&amp;"*",EUROSTAT_VBE_IND_2010!$D$7:$D$732,"5550*"))/1000</f>
        <v>0</v>
      </c>
      <c r="V21" s="17">
        <f>(SUMIFS(EUROSTAT_VBE_IND_2010!S$7:S$732,EUROSTAT_VBE_IND_2010!$B$7:$B$732,$D21,EUROSTAT_VBE_IND_2010!$C$7:$C$732,"*"&amp;RIGHT($A21,3)&amp;"*",EUROSTAT_VBE_IND_2010!$D$7:$D$732,"5550*"))/1000</f>
        <v>0</v>
      </c>
      <c r="W21" s="17">
        <f>(SUMIFS(EUROSTAT_VBE_IND_2010!T$7:T$732,EUROSTAT_VBE_IND_2010!$B$7:$B$732,$D21,EUROSTAT_VBE_IND_2010!$C$7:$C$732,"*"&amp;RIGHT($A21,3)&amp;"*",EUROSTAT_VBE_IND_2010!$D$7:$D$732,"5550*"))/1000</f>
        <v>0</v>
      </c>
      <c r="X21" s="17">
        <f>(SUMIFS(EUROSTAT_VBE_IND_2010!U$7:U$732,EUROSTAT_VBE_IND_2010!$B$7:$B$732,$D21,EUROSTAT_VBE_IND_2010!$C$7:$C$732,"*"&amp;RIGHT($A21,3)&amp;"*",EUROSTAT_VBE_IND_2010!$D$7:$D$732,"5550*"))/1000</f>
        <v>0</v>
      </c>
      <c r="Y21" s="17">
        <f>(SUMIFS(EUROSTAT_VBE_IND_2010!V$7:V$732,EUROSTAT_VBE_IND_2010!$B$7:$B$732,$D21,EUROSTAT_VBE_IND_2010!$C$7:$C$732,"*"&amp;RIGHT($A21,3)&amp;"*",EUROSTAT_VBE_IND_2010!$D$7:$D$732,"5550*"))/1000</f>
        <v>0</v>
      </c>
      <c r="Z21" s="17">
        <f>(SUMIFS(EUROSTAT_VBE_IND_2010!W$7:W$732,EUROSTAT_VBE_IND_2010!$B$7:$B$732,$D21,EUROSTAT_VBE_IND_2010!$C$7:$C$732,"*"&amp;RIGHT($A21,3)&amp;"*",EUROSTAT_VBE_IND_2010!$D$7:$D$732,"5550*"))/1000</f>
        <v>0</v>
      </c>
      <c r="AA21" s="17">
        <f>(SUMIFS(EUROSTAT_VBE_IND_2010!X$7:X$732,EUROSTAT_VBE_IND_2010!$B$7:$B$732,$D21,EUROSTAT_VBE_IND_2010!$C$7:$C$732,"*"&amp;RIGHT($A21,3)&amp;"*",EUROSTAT_VBE_IND_2010!$D$7:$D$732,"5550*"))/1000</f>
        <v>0</v>
      </c>
      <c r="AB21" s="17">
        <f>(SUMIFS(EUROSTAT_VBE_IND_2010!AA$7:AA$732,EUROSTAT_VBE_IND_2010!$B$7:$B$732,$D21,EUROSTAT_VBE_IND_2010!$C$7:$C$732,"*"&amp;RIGHT($A21,3)&amp;"*",EUROSTAT_VBE_IND_2010!$D$7:$D$732,"5550*"))/1000</f>
        <v>0</v>
      </c>
      <c r="AC21" s="17">
        <f>(SUMIFS(EUROSTAT_VBE_IND_2010!AB$7:AB$732,EUROSTAT_VBE_IND_2010!$B$7:$B$732,$D21,EUROSTAT_VBE_IND_2010!$C$7:$C$732,"*"&amp;RIGHT($A21,3)&amp;"*",EUROSTAT_VBE_IND_2010!$D$7:$D$732,"5550*"))/1000</f>
        <v>0</v>
      </c>
      <c r="AD21" s="17">
        <f>(SUMIFS(EUROSTAT_VBE_IND_2010!AC$7:AC$732,EUROSTAT_VBE_IND_2010!$B$7:$B$732,$D21,EUROSTAT_VBE_IND_2010!$C$7:$C$732,"*"&amp;RIGHT($A21,3)&amp;"*",EUROSTAT_VBE_IND_2010!$D$7:$D$732,"5550*"))/1000</f>
        <v>0</v>
      </c>
      <c r="AE21" s="17">
        <f>(SUMIFS(EUROSTAT_VBE_IND_2010!AD$7:AD$732,EUROSTAT_VBE_IND_2010!$B$7:$B$732,$D21,EUROSTAT_VBE_IND_2010!$C$7:$C$732,"*"&amp;RIGHT($A21,3)&amp;"*",EUROSTAT_VBE_IND_2010!$D$7:$D$732,"5550*"))/1000</f>
        <v>0</v>
      </c>
      <c r="AF21" s="17">
        <f>(SUMIFS(EUROSTAT_VBE_IND_2010!AE$7:AE$732,EUROSTAT_VBE_IND_2010!$B$7:$B$732,$D21,EUROSTAT_VBE_IND_2010!$C$7:$C$732,"*"&amp;RIGHT($A21,3)&amp;"*",EUROSTAT_VBE_IND_2010!$D$7:$D$732,"5550*"))/1000</f>
        <v>0</v>
      </c>
      <c r="AG21" s="17">
        <f>(SUMIFS(EUROSTAT_VBE_IND_2010!AF$7:AF$732,EUROSTAT_VBE_IND_2010!$B$7:$B$732,$D21,EUROSTAT_VBE_IND_2010!$C$7:$C$732,"*"&amp;RIGHT($A21,3)&amp;"*",EUROSTAT_VBE_IND_2010!$D$7:$D$732,"5550*"))/1000</f>
        <v>0</v>
      </c>
      <c r="AH21" s="17">
        <f>(SUMIFS(EUROSTAT_VBE_IND_2010!AH$7:AH$732,EUROSTAT_VBE_IND_2010!$B$7:$B$732,$D21,EUROSTAT_VBE_IND_2010!$C$7:$C$732,"*"&amp;RIGHT($A21,3)&amp;"*",EUROSTAT_VBE_IND_2010!$D$7:$D$732,"5550*"))/1000</f>
        <v>0</v>
      </c>
      <c r="AI21" s="17">
        <f>(SUMIFS(EUROSTAT_VBE_IND_2010!AI$7:AI$732,EUROSTAT_VBE_IND_2010!$B$7:$B$732,$D21,EUROSTAT_VBE_IND_2010!$C$7:$C$732,"*"&amp;RIGHT($A21,3)&amp;"*",EUROSTAT_VBE_IND_2010!$D$7:$D$732,"5550*"))/1000</f>
        <v>0</v>
      </c>
      <c r="AJ21" s="17">
        <f>(SUMIFS(EUROSTAT_VBE_IND_2010!AJ$7:AJ$732,EUROSTAT_VBE_IND_2010!$B$7:$B$732,$D21,EUROSTAT_VBE_IND_2010!$C$7:$C$732,"*"&amp;RIGHT($A21,3)&amp;"*",EUROSTAT_VBE_IND_2010!$D$7:$D$732,"5550*"))/1000</f>
        <v>0</v>
      </c>
      <c r="AK21" s="17">
        <f>(SUMIFS(EUROSTAT_VBE_IND_2010!AK$7:AK$732,EUROSTAT_VBE_IND_2010!$B$7:$B$732,$D21,EUROSTAT_VBE_IND_2010!$C$7:$C$732,"*"&amp;RIGHT($A21,3)&amp;"*",EUROSTAT_VBE_IND_2010!$D$7:$D$732,"5550*"))/1000</f>
        <v>0</v>
      </c>
      <c r="AL21" s="329">
        <v>0</v>
      </c>
      <c r="AM21" s="329">
        <v>0</v>
      </c>
      <c r="AN21" s="329">
        <v>0</v>
      </c>
      <c r="AO21" s="17">
        <f>(SUMIFS(EUROSTAT_VBE_IND_2010!Y$7:Y$732,EUROSTAT_VBE_IND_2010!$B$7:$B$732,$D21,EUROSTAT_VBE_IND_2010!$C$7:$C$732,"*"&amp;RIGHT($A21,3)&amp;"*",EUROSTAT_VBE_IND_2010!$D$7:$D$732,"5550*"))/1000</f>
        <v>0</v>
      </c>
      <c r="AP21" s="17">
        <f>(SUMIFS(EUROSTAT_VBE_IND_2010!Z$7:Z$732,EUROSTAT_VBE_IND_2010!$B$7:$B$732,$D21,EUROSTAT_VBE_IND_2010!$C$7:$C$732,"*"&amp;RIGHT($A21,3)&amp;"*",EUROSTAT_VBE_IND_2010!$D$7:$D$732,"5550*"))/1000</f>
        <v>0</v>
      </c>
      <c r="AQ21" s="17">
        <f>(SUMIFS(EUROSTAT_VBE_IND_2010!AG$7:AG$732,EUROSTAT_VBE_IND_2010!$B$7:$B$732,$D21,EUROSTAT_VBE_IND_2010!$C$7:$C$732,"*"&amp;RIGHT($A21,3)&amp;"*",EUROSTAT_VBE_IND_2010!$D$7:$D$732,"5550*"))/1000</f>
        <v>0</v>
      </c>
    </row>
    <row r="22" s="20" customFormat="1" spans="1:43">
      <c r="A22" t="str">
        <f>LEFT(EUROSTAT_VBE_IND_2010!$C$7,8)</f>
        <v>B_101006</v>
      </c>
      <c r="B22" s="28" t="s">
        <v>274</v>
      </c>
      <c r="C22" t="s">
        <v>293</v>
      </c>
      <c r="D22" t="s">
        <v>126</v>
      </c>
      <c r="E22" t="s">
        <v>244</v>
      </c>
      <c r="F22" t="s">
        <v>264</v>
      </c>
      <c r="G22" s="17">
        <f>(SUMIFS(EUROSTAT_VBE_IND_2010!E$7:E$732,EUROSTAT_VBE_IND_2010!$B$7:$B$732,$D22,EUROSTAT_VBE_IND_2010!$C$7:$C$732,"*"&amp;RIGHT($A22,3)&amp;"*",EUROSTAT_VBE_IND_2010!$D$7:$D$732,"554*"))/1000-(SUMIFS(EUROSTAT_VBE_IND_2010!E$7:E$732,EUROSTAT_VBE_IND_2010!$B$7:$B$732,$D22,EUROSTAT_VBE_IND_2010!$C$7:$C$732,"*"&amp;RIGHT($A22,3)&amp;"*",EUROSTAT_VBE_IND_2010!$D$7:$D$732,"5543*"))/1000-(SUMIFS(EUROSTAT_VBE_IND_2010!E$7:E$732,EUROSTAT_VBE_IND_2010!$B$7:$B$732,$D22,EUROSTAT_VBE_IND_2010!$C$7:$C$732,"*"&amp;RIGHT($A22,3)&amp;"*",EUROSTAT_VBE_IND_2010!$D$7:$D$732,"5544*"))/1000</f>
        <v>0</v>
      </c>
      <c r="H22" s="17">
        <f>(SUMIFS(EUROSTAT_VBE_IND_2010!F$7:F$732,EUROSTAT_VBE_IND_2010!$B$7:$B$732,$D22,EUROSTAT_VBE_IND_2010!$C$7:$C$732,"*"&amp;RIGHT($A22,3)&amp;"*",EUROSTAT_VBE_IND_2010!$D$7:$D$732,"554*"))/1000-(SUMIFS(EUROSTAT_VBE_IND_2010!F$7:F$732,EUROSTAT_VBE_IND_2010!$B$7:$B$732,$D22,EUROSTAT_VBE_IND_2010!$C$7:$C$732,"*"&amp;RIGHT($A22,3)&amp;"*",EUROSTAT_VBE_IND_2010!$D$7:$D$732,"5543*"))/1000-(SUMIFS(EUROSTAT_VBE_IND_2010!F$7:F$732,EUROSTAT_VBE_IND_2010!$B$7:$B$732,$D22,EUROSTAT_VBE_IND_2010!$C$7:$C$732,"*"&amp;RIGHT($A22,3)&amp;"*",EUROSTAT_VBE_IND_2010!$D$7:$D$732,"5544*"))/1000</f>
        <v>0</v>
      </c>
      <c r="I22" s="17">
        <f>(SUMIFS(EUROSTAT_VBE_IND_2010!G$7:G$732,EUROSTAT_VBE_IND_2010!$B$7:$B$732,$D22,EUROSTAT_VBE_IND_2010!$C$7:$C$732,"*"&amp;RIGHT($A22,3)&amp;"*",EUROSTAT_VBE_IND_2010!$D$7:$D$732,"554*"))/1000-(SUMIFS(EUROSTAT_VBE_IND_2010!G$7:G$732,EUROSTAT_VBE_IND_2010!$B$7:$B$732,$D22,EUROSTAT_VBE_IND_2010!$C$7:$C$732,"*"&amp;RIGHT($A22,3)&amp;"*",EUROSTAT_VBE_IND_2010!$D$7:$D$732,"5543*"))/1000-(SUMIFS(EUROSTAT_VBE_IND_2010!G$7:G$732,EUROSTAT_VBE_IND_2010!$B$7:$B$732,$D22,EUROSTAT_VBE_IND_2010!$C$7:$C$732,"*"&amp;RIGHT($A22,3)&amp;"*",EUROSTAT_VBE_IND_2010!$D$7:$D$732,"5544*"))/1000</f>
        <v>0</v>
      </c>
      <c r="J22" s="329">
        <v>0</v>
      </c>
      <c r="K22" s="17">
        <f>(SUMIFS(EUROSTAT_VBE_IND_2010!H$7:H$732,EUROSTAT_VBE_IND_2010!$B$7:$B$732,$D22,EUROSTAT_VBE_IND_2010!$C$7:$C$732,"*"&amp;RIGHT($A22,3)&amp;"*",EUROSTAT_VBE_IND_2010!$D$7:$D$732,"554*"))/1000-(SUMIFS(EUROSTAT_VBE_IND_2010!H$7:H$732,EUROSTAT_VBE_IND_2010!$B$7:$B$732,$D22,EUROSTAT_VBE_IND_2010!$C$7:$C$732,"*"&amp;RIGHT($A22,3)&amp;"*",EUROSTAT_VBE_IND_2010!$D$7:$D$732,"5543*"))/1000-(SUMIFS(EUROSTAT_VBE_IND_2010!H$7:H$732,EUROSTAT_VBE_IND_2010!$B$7:$B$732,$D22,EUROSTAT_VBE_IND_2010!$C$7:$C$732,"*"&amp;RIGHT($A22,3)&amp;"*",EUROSTAT_VBE_IND_2010!$D$7:$D$732,"5544*"))/1000</f>
        <v>0</v>
      </c>
      <c r="L22" s="17">
        <f>(SUMIFS(EUROSTAT_VBE_IND_2010!I$7:I$732,EUROSTAT_VBE_IND_2010!$B$7:$B$732,$D22,EUROSTAT_VBE_IND_2010!$C$7:$C$732,"*"&amp;RIGHT($A22,3)&amp;"*",EUROSTAT_VBE_IND_2010!$D$7:$D$732,"554*"))/1000-(SUMIFS(EUROSTAT_VBE_IND_2010!I$7:I$732,EUROSTAT_VBE_IND_2010!$B$7:$B$732,$D22,EUROSTAT_VBE_IND_2010!$C$7:$C$732,"*"&amp;RIGHT($A22,3)&amp;"*",EUROSTAT_VBE_IND_2010!$D$7:$D$732,"5543*"))/1000-(SUMIFS(EUROSTAT_VBE_IND_2010!I$7:I$732,EUROSTAT_VBE_IND_2010!$B$7:$B$732,$D22,EUROSTAT_VBE_IND_2010!$C$7:$C$732,"*"&amp;RIGHT($A22,3)&amp;"*",EUROSTAT_VBE_IND_2010!$D$7:$D$732,"5544*"))/1000</f>
        <v>0</v>
      </c>
      <c r="M22" s="17">
        <f>(SUMIFS(EUROSTAT_VBE_IND_2010!J$7:J$732,EUROSTAT_VBE_IND_2010!$B$7:$B$732,$D22,EUROSTAT_VBE_IND_2010!$C$7:$C$732,"*"&amp;RIGHT($A22,3)&amp;"*",EUROSTAT_VBE_IND_2010!$D$7:$D$732,"554*"))/1000-(SUMIFS(EUROSTAT_VBE_IND_2010!J$7:J$732,EUROSTAT_VBE_IND_2010!$B$7:$B$732,$D22,EUROSTAT_VBE_IND_2010!$C$7:$C$732,"*"&amp;RIGHT($A22,3)&amp;"*",EUROSTAT_VBE_IND_2010!$D$7:$D$732,"5543*"))/1000-(SUMIFS(EUROSTAT_VBE_IND_2010!J$7:J$732,EUROSTAT_VBE_IND_2010!$B$7:$B$732,$D22,EUROSTAT_VBE_IND_2010!$C$7:$C$732,"*"&amp;RIGHT($A22,3)&amp;"*",EUROSTAT_VBE_IND_2010!$D$7:$D$732,"5544*"))/1000</f>
        <v>0</v>
      </c>
      <c r="N22" s="17">
        <f>(SUMIFS(EUROSTAT_VBE_IND_2010!K$7:K$732,EUROSTAT_VBE_IND_2010!$B$7:$B$732,$D22,EUROSTAT_VBE_IND_2010!$C$7:$C$732,"*"&amp;RIGHT($A22,3)&amp;"*",EUROSTAT_VBE_IND_2010!$D$7:$D$732,"554*"))/1000-(SUMIFS(EUROSTAT_VBE_IND_2010!K$7:K$732,EUROSTAT_VBE_IND_2010!$B$7:$B$732,$D22,EUROSTAT_VBE_IND_2010!$C$7:$C$732,"*"&amp;RIGHT($A22,3)&amp;"*",EUROSTAT_VBE_IND_2010!$D$7:$D$732,"5543*"))/1000-(SUMIFS(EUROSTAT_VBE_IND_2010!K$7:K$732,EUROSTAT_VBE_IND_2010!$B$7:$B$732,$D22,EUROSTAT_VBE_IND_2010!$C$7:$C$732,"*"&amp;RIGHT($A22,3)&amp;"*",EUROSTAT_VBE_IND_2010!$D$7:$D$732,"5544*"))/1000</f>
        <v>0</v>
      </c>
      <c r="O22" s="17">
        <f>(SUMIFS(EUROSTAT_VBE_IND_2010!L$7:L$732,EUROSTAT_VBE_IND_2010!$B$7:$B$732,$D22,EUROSTAT_VBE_IND_2010!$C$7:$C$732,"*"&amp;RIGHT($A22,3)&amp;"*",EUROSTAT_VBE_IND_2010!$D$7:$D$732,"554*"))/1000-(SUMIFS(EUROSTAT_VBE_IND_2010!L$7:L$732,EUROSTAT_VBE_IND_2010!$B$7:$B$732,$D22,EUROSTAT_VBE_IND_2010!$C$7:$C$732,"*"&amp;RIGHT($A22,3)&amp;"*",EUROSTAT_VBE_IND_2010!$D$7:$D$732,"5543*"))/1000-(SUMIFS(EUROSTAT_VBE_IND_2010!L$7:L$732,EUROSTAT_VBE_IND_2010!$B$7:$B$732,$D22,EUROSTAT_VBE_IND_2010!$C$7:$C$732,"*"&amp;RIGHT($A22,3)&amp;"*",EUROSTAT_VBE_IND_2010!$D$7:$D$732,"5544*"))/1000</f>
        <v>0</v>
      </c>
      <c r="P22" s="17">
        <f>(SUMIFS(EUROSTAT_VBE_IND_2010!M$7:M$732,EUROSTAT_VBE_IND_2010!$B$7:$B$732,$D22,EUROSTAT_VBE_IND_2010!$C$7:$C$732,"*"&amp;RIGHT($A22,3)&amp;"*",EUROSTAT_VBE_IND_2010!$D$7:$D$732,"554*"))/1000-(SUMIFS(EUROSTAT_VBE_IND_2010!M$7:M$732,EUROSTAT_VBE_IND_2010!$B$7:$B$732,$D22,EUROSTAT_VBE_IND_2010!$C$7:$C$732,"*"&amp;RIGHT($A22,3)&amp;"*",EUROSTAT_VBE_IND_2010!$D$7:$D$732,"5543*"))/1000-(SUMIFS(EUROSTAT_VBE_IND_2010!M$7:M$732,EUROSTAT_VBE_IND_2010!$B$7:$B$732,$D22,EUROSTAT_VBE_IND_2010!$C$7:$C$732,"*"&amp;RIGHT($A22,3)&amp;"*",EUROSTAT_VBE_IND_2010!$D$7:$D$732,"5544*"))/1000</f>
        <v>0</v>
      </c>
      <c r="Q22" s="17">
        <f>(SUMIFS(EUROSTAT_VBE_IND_2010!N$7:N$732,EUROSTAT_VBE_IND_2010!$B$7:$B$732,$D22,EUROSTAT_VBE_IND_2010!$C$7:$C$732,"*"&amp;RIGHT($A22,3)&amp;"*",EUROSTAT_VBE_IND_2010!$D$7:$D$732,"554*"))/1000-(SUMIFS(EUROSTAT_VBE_IND_2010!N$7:N$732,EUROSTAT_VBE_IND_2010!$B$7:$B$732,$D22,EUROSTAT_VBE_IND_2010!$C$7:$C$732,"*"&amp;RIGHT($A22,3)&amp;"*",EUROSTAT_VBE_IND_2010!$D$7:$D$732,"5543*"))/1000-(SUMIFS(EUROSTAT_VBE_IND_2010!N$7:N$732,EUROSTAT_VBE_IND_2010!$B$7:$B$732,$D22,EUROSTAT_VBE_IND_2010!$C$7:$C$732,"*"&amp;RIGHT($A22,3)&amp;"*",EUROSTAT_VBE_IND_2010!$D$7:$D$732,"5544*"))/1000</f>
        <v>0</v>
      </c>
      <c r="R22" s="17">
        <f>(SUMIFS(EUROSTAT_VBE_IND_2010!O$7:O$732,EUROSTAT_VBE_IND_2010!$B$7:$B$732,$D22,EUROSTAT_VBE_IND_2010!$C$7:$C$732,"*"&amp;RIGHT($A22,3)&amp;"*",EUROSTAT_VBE_IND_2010!$D$7:$D$732,"554*"))/1000-(SUMIFS(EUROSTAT_VBE_IND_2010!O$7:O$732,EUROSTAT_VBE_IND_2010!$B$7:$B$732,$D22,EUROSTAT_VBE_IND_2010!$C$7:$C$732,"*"&amp;RIGHT($A22,3)&amp;"*",EUROSTAT_VBE_IND_2010!$D$7:$D$732,"5543*"))/1000-(SUMIFS(EUROSTAT_VBE_IND_2010!O$7:O$732,EUROSTAT_VBE_IND_2010!$B$7:$B$732,$D22,EUROSTAT_VBE_IND_2010!$C$7:$C$732,"*"&amp;RIGHT($A22,3)&amp;"*",EUROSTAT_VBE_IND_2010!$D$7:$D$732,"5544*"))/1000</f>
        <v>0</v>
      </c>
      <c r="S22" s="17">
        <f>(SUMIFS(EUROSTAT_VBE_IND_2010!P$7:P$732,EUROSTAT_VBE_IND_2010!$B$7:$B$732,$D22,EUROSTAT_VBE_IND_2010!$C$7:$C$732,"*"&amp;RIGHT($A22,3)&amp;"*",EUROSTAT_VBE_IND_2010!$D$7:$D$732,"554*"))/1000-(SUMIFS(EUROSTAT_VBE_IND_2010!P$7:P$732,EUROSTAT_VBE_IND_2010!$B$7:$B$732,$D22,EUROSTAT_VBE_IND_2010!$C$7:$C$732,"*"&amp;RIGHT($A22,3)&amp;"*",EUROSTAT_VBE_IND_2010!$D$7:$D$732,"5543*"))/1000-(SUMIFS(EUROSTAT_VBE_IND_2010!P$7:P$732,EUROSTAT_VBE_IND_2010!$B$7:$B$732,$D22,EUROSTAT_VBE_IND_2010!$C$7:$C$732,"*"&amp;RIGHT($A22,3)&amp;"*",EUROSTAT_VBE_IND_2010!$D$7:$D$732,"5544*"))/1000</f>
        <v>0</v>
      </c>
      <c r="T22" s="17">
        <f>(SUMIFS(EUROSTAT_VBE_IND_2010!Q$7:Q$732,EUROSTAT_VBE_IND_2010!$B$7:$B$732,$D22,EUROSTAT_VBE_IND_2010!$C$7:$C$732,"*"&amp;RIGHT($A22,3)&amp;"*",EUROSTAT_VBE_IND_2010!$D$7:$D$732,"554*"))/1000-(SUMIFS(EUROSTAT_VBE_IND_2010!Q$7:Q$732,EUROSTAT_VBE_IND_2010!$B$7:$B$732,$D22,EUROSTAT_VBE_IND_2010!$C$7:$C$732,"*"&amp;RIGHT($A22,3)&amp;"*",EUROSTAT_VBE_IND_2010!$D$7:$D$732,"5543*"))/1000-(SUMIFS(EUROSTAT_VBE_IND_2010!Q$7:Q$732,EUROSTAT_VBE_IND_2010!$B$7:$B$732,$D22,EUROSTAT_VBE_IND_2010!$C$7:$C$732,"*"&amp;RIGHT($A22,3)&amp;"*",EUROSTAT_VBE_IND_2010!$D$7:$D$732,"5544*"))/1000</f>
        <v>0</v>
      </c>
      <c r="U22" s="17">
        <f>(SUMIFS(EUROSTAT_VBE_IND_2010!R$7:R$732,EUROSTAT_VBE_IND_2010!$B$7:$B$732,$D22,EUROSTAT_VBE_IND_2010!$C$7:$C$732,"*"&amp;RIGHT($A22,3)&amp;"*",EUROSTAT_VBE_IND_2010!$D$7:$D$732,"554*"))/1000-(SUMIFS(EUROSTAT_VBE_IND_2010!R$7:R$732,EUROSTAT_VBE_IND_2010!$B$7:$B$732,$D22,EUROSTAT_VBE_IND_2010!$C$7:$C$732,"*"&amp;RIGHT($A22,3)&amp;"*",EUROSTAT_VBE_IND_2010!$D$7:$D$732,"5543*"))/1000-(SUMIFS(EUROSTAT_VBE_IND_2010!R$7:R$732,EUROSTAT_VBE_IND_2010!$B$7:$B$732,$D22,EUROSTAT_VBE_IND_2010!$C$7:$C$732,"*"&amp;RIGHT($A22,3)&amp;"*",EUROSTAT_VBE_IND_2010!$D$7:$D$732,"5544*"))/1000</f>
        <v>0</v>
      </c>
      <c r="V22" s="17">
        <f>(SUMIFS(EUROSTAT_VBE_IND_2010!S$7:S$732,EUROSTAT_VBE_IND_2010!$B$7:$B$732,$D22,EUROSTAT_VBE_IND_2010!$C$7:$C$732,"*"&amp;RIGHT($A22,3)&amp;"*",EUROSTAT_VBE_IND_2010!$D$7:$D$732,"554*"))/1000-(SUMIFS(EUROSTAT_VBE_IND_2010!S$7:S$732,EUROSTAT_VBE_IND_2010!$B$7:$B$732,$D22,EUROSTAT_VBE_IND_2010!$C$7:$C$732,"*"&amp;RIGHT($A22,3)&amp;"*",EUROSTAT_VBE_IND_2010!$D$7:$D$732,"5543*"))/1000-(SUMIFS(EUROSTAT_VBE_IND_2010!S$7:S$732,EUROSTAT_VBE_IND_2010!$B$7:$B$732,$D22,EUROSTAT_VBE_IND_2010!$C$7:$C$732,"*"&amp;RIGHT($A22,3)&amp;"*",EUROSTAT_VBE_IND_2010!$D$7:$D$732,"5544*"))/1000</f>
        <v>0</v>
      </c>
      <c r="W22" s="17">
        <f>(SUMIFS(EUROSTAT_VBE_IND_2010!T$7:T$732,EUROSTAT_VBE_IND_2010!$B$7:$B$732,$D22,EUROSTAT_VBE_IND_2010!$C$7:$C$732,"*"&amp;RIGHT($A22,3)&amp;"*",EUROSTAT_VBE_IND_2010!$D$7:$D$732,"554*"))/1000-(SUMIFS(EUROSTAT_VBE_IND_2010!T$7:T$732,EUROSTAT_VBE_IND_2010!$B$7:$B$732,$D22,EUROSTAT_VBE_IND_2010!$C$7:$C$732,"*"&amp;RIGHT($A22,3)&amp;"*",EUROSTAT_VBE_IND_2010!$D$7:$D$732,"5543*"))/1000-(SUMIFS(EUROSTAT_VBE_IND_2010!T$7:T$732,EUROSTAT_VBE_IND_2010!$B$7:$B$732,$D22,EUROSTAT_VBE_IND_2010!$C$7:$C$732,"*"&amp;RIGHT($A22,3)&amp;"*",EUROSTAT_VBE_IND_2010!$D$7:$D$732,"5544*"))/1000</f>
        <v>0</v>
      </c>
      <c r="X22" s="17">
        <f>(SUMIFS(EUROSTAT_VBE_IND_2010!U$7:U$732,EUROSTAT_VBE_IND_2010!$B$7:$B$732,$D22,EUROSTAT_VBE_IND_2010!$C$7:$C$732,"*"&amp;RIGHT($A22,3)&amp;"*",EUROSTAT_VBE_IND_2010!$D$7:$D$732,"554*"))/1000-(SUMIFS(EUROSTAT_VBE_IND_2010!U$7:U$732,EUROSTAT_VBE_IND_2010!$B$7:$B$732,$D22,EUROSTAT_VBE_IND_2010!$C$7:$C$732,"*"&amp;RIGHT($A22,3)&amp;"*",EUROSTAT_VBE_IND_2010!$D$7:$D$732,"5543*"))/1000-(SUMIFS(EUROSTAT_VBE_IND_2010!U$7:U$732,EUROSTAT_VBE_IND_2010!$B$7:$B$732,$D22,EUROSTAT_VBE_IND_2010!$C$7:$C$732,"*"&amp;RIGHT($A22,3)&amp;"*",EUROSTAT_VBE_IND_2010!$D$7:$D$732,"5544*"))/1000</f>
        <v>0</v>
      </c>
      <c r="Y22" s="17">
        <f>(SUMIFS(EUROSTAT_VBE_IND_2010!V$7:V$732,EUROSTAT_VBE_IND_2010!$B$7:$B$732,$D22,EUROSTAT_VBE_IND_2010!$C$7:$C$732,"*"&amp;RIGHT($A22,3)&amp;"*",EUROSTAT_VBE_IND_2010!$D$7:$D$732,"554*"))/1000-(SUMIFS(EUROSTAT_VBE_IND_2010!V$7:V$732,EUROSTAT_VBE_IND_2010!$B$7:$B$732,$D22,EUROSTAT_VBE_IND_2010!$C$7:$C$732,"*"&amp;RIGHT($A22,3)&amp;"*",EUROSTAT_VBE_IND_2010!$D$7:$D$732,"5543*"))/1000-(SUMIFS(EUROSTAT_VBE_IND_2010!V$7:V$732,EUROSTAT_VBE_IND_2010!$B$7:$B$732,$D22,EUROSTAT_VBE_IND_2010!$C$7:$C$732,"*"&amp;RIGHT($A22,3)&amp;"*",EUROSTAT_VBE_IND_2010!$D$7:$D$732,"5544*"))/1000</f>
        <v>0</v>
      </c>
      <c r="Z22" s="17">
        <f>(SUMIFS(EUROSTAT_VBE_IND_2010!W$7:W$732,EUROSTAT_VBE_IND_2010!$B$7:$B$732,$D22,EUROSTAT_VBE_IND_2010!$C$7:$C$732,"*"&amp;RIGHT($A22,3)&amp;"*",EUROSTAT_VBE_IND_2010!$D$7:$D$732,"554*"))/1000-(SUMIFS(EUROSTAT_VBE_IND_2010!W$7:W$732,EUROSTAT_VBE_IND_2010!$B$7:$B$732,$D22,EUROSTAT_VBE_IND_2010!$C$7:$C$732,"*"&amp;RIGHT($A22,3)&amp;"*",EUROSTAT_VBE_IND_2010!$D$7:$D$732,"5543*"))/1000-(SUMIFS(EUROSTAT_VBE_IND_2010!W$7:W$732,EUROSTAT_VBE_IND_2010!$B$7:$B$732,$D22,EUROSTAT_VBE_IND_2010!$C$7:$C$732,"*"&amp;RIGHT($A22,3)&amp;"*",EUROSTAT_VBE_IND_2010!$D$7:$D$732,"5544*"))/1000</f>
        <v>0</v>
      </c>
      <c r="AA22" s="17">
        <f>(SUMIFS(EUROSTAT_VBE_IND_2010!X$7:X$732,EUROSTAT_VBE_IND_2010!$B$7:$B$732,$D22,EUROSTAT_VBE_IND_2010!$C$7:$C$732,"*"&amp;RIGHT($A22,3)&amp;"*",EUROSTAT_VBE_IND_2010!$D$7:$D$732,"554*"))/1000-(SUMIFS(EUROSTAT_VBE_IND_2010!X$7:X$732,EUROSTAT_VBE_IND_2010!$B$7:$B$732,$D22,EUROSTAT_VBE_IND_2010!$C$7:$C$732,"*"&amp;RIGHT($A22,3)&amp;"*",EUROSTAT_VBE_IND_2010!$D$7:$D$732,"5543*"))/1000-(SUMIFS(EUROSTAT_VBE_IND_2010!X$7:X$732,EUROSTAT_VBE_IND_2010!$B$7:$B$732,$D22,EUROSTAT_VBE_IND_2010!$C$7:$C$732,"*"&amp;RIGHT($A22,3)&amp;"*",EUROSTAT_VBE_IND_2010!$D$7:$D$732,"5544*"))/1000</f>
        <v>0</v>
      </c>
      <c r="AB22" s="17">
        <f>(SUMIFS(EUROSTAT_VBE_IND_2010!AA$7:AA$732,EUROSTAT_VBE_IND_2010!$B$7:$B$732,$D22,EUROSTAT_VBE_IND_2010!$C$7:$C$732,"*"&amp;RIGHT($A22,3)&amp;"*",EUROSTAT_VBE_IND_2010!$D$7:$D$732,"554*"))/1000-(SUMIFS(EUROSTAT_VBE_IND_2010!AA$7:AA$732,EUROSTAT_VBE_IND_2010!$B$7:$B$732,$D22,EUROSTAT_VBE_IND_2010!$C$7:$C$732,"*"&amp;RIGHT($A22,3)&amp;"*",EUROSTAT_VBE_IND_2010!$D$7:$D$732,"5543*"))/1000-(SUMIFS(EUROSTAT_VBE_IND_2010!AA$7:AA$732,EUROSTAT_VBE_IND_2010!$B$7:$B$732,$D22,EUROSTAT_VBE_IND_2010!$C$7:$C$732,"*"&amp;RIGHT($A22,3)&amp;"*",EUROSTAT_VBE_IND_2010!$D$7:$D$732,"5544*"))/1000</f>
        <v>0</v>
      </c>
      <c r="AC22" s="17">
        <f>(SUMIFS(EUROSTAT_VBE_IND_2010!AB$7:AB$732,EUROSTAT_VBE_IND_2010!$B$7:$B$732,$D22,EUROSTAT_VBE_IND_2010!$C$7:$C$732,"*"&amp;RIGHT($A22,3)&amp;"*",EUROSTAT_VBE_IND_2010!$D$7:$D$732,"554*"))/1000-(SUMIFS(EUROSTAT_VBE_IND_2010!AB$7:AB$732,EUROSTAT_VBE_IND_2010!$B$7:$B$732,$D22,EUROSTAT_VBE_IND_2010!$C$7:$C$732,"*"&amp;RIGHT($A22,3)&amp;"*",EUROSTAT_VBE_IND_2010!$D$7:$D$732,"5543*"))/1000-(SUMIFS(EUROSTAT_VBE_IND_2010!AB$7:AB$732,EUROSTAT_VBE_IND_2010!$B$7:$B$732,$D22,EUROSTAT_VBE_IND_2010!$C$7:$C$732,"*"&amp;RIGHT($A22,3)&amp;"*",EUROSTAT_VBE_IND_2010!$D$7:$D$732,"5544*"))/1000</f>
        <v>0</v>
      </c>
      <c r="AD22" s="17">
        <f>(SUMIFS(EUROSTAT_VBE_IND_2010!AC$7:AC$732,EUROSTAT_VBE_IND_2010!$B$7:$B$732,$D22,EUROSTAT_VBE_IND_2010!$C$7:$C$732,"*"&amp;RIGHT($A22,3)&amp;"*",EUROSTAT_VBE_IND_2010!$D$7:$D$732,"554*"))/1000-(SUMIFS(EUROSTAT_VBE_IND_2010!AC$7:AC$732,EUROSTAT_VBE_IND_2010!$B$7:$B$732,$D22,EUROSTAT_VBE_IND_2010!$C$7:$C$732,"*"&amp;RIGHT($A22,3)&amp;"*",EUROSTAT_VBE_IND_2010!$D$7:$D$732,"5543*"))/1000-(SUMIFS(EUROSTAT_VBE_IND_2010!AC$7:AC$732,EUROSTAT_VBE_IND_2010!$B$7:$B$732,$D22,EUROSTAT_VBE_IND_2010!$C$7:$C$732,"*"&amp;RIGHT($A22,3)&amp;"*",EUROSTAT_VBE_IND_2010!$D$7:$D$732,"5544*"))/1000</f>
        <v>0</v>
      </c>
      <c r="AE22" s="17">
        <f>(SUMIFS(EUROSTAT_VBE_IND_2010!AD$7:AD$732,EUROSTAT_VBE_IND_2010!$B$7:$B$732,$D22,EUROSTAT_VBE_IND_2010!$C$7:$C$732,"*"&amp;RIGHT($A22,3)&amp;"*",EUROSTAT_VBE_IND_2010!$D$7:$D$732,"554*"))/1000-(SUMIFS(EUROSTAT_VBE_IND_2010!AD$7:AD$732,EUROSTAT_VBE_IND_2010!$B$7:$B$732,$D22,EUROSTAT_VBE_IND_2010!$C$7:$C$732,"*"&amp;RIGHT($A22,3)&amp;"*",EUROSTAT_VBE_IND_2010!$D$7:$D$732,"5543*"))/1000-(SUMIFS(EUROSTAT_VBE_IND_2010!AD$7:AD$732,EUROSTAT_VBE_IND_2010!$B$7:$B$732,$D22,EUROSTAT_VBE_IND_2010!$C$7:$C$732,"*"&amp;RIGHT($A22,3)&amp;"*",EUROSTAT_VBE_IND_2010!$D$7:$D$732,"5544*"))/1000</f>
        <v>0</v>
      </c>
      <c r="AF22" s="17">
        <f>(SUMIFS(EUROSTAT_VBE_IND_2010!AE$7:AE$732,EUROSTAT_VBE_IND_2010!$B$7:$B$732,$D22,EUROSTAT_VBE_IND_2010!$C$7:$C$732,"*"&amp;RIGHT($A22,3)&amp;"*",EUROSTAT_VBE_IND_2010!$D$7:$D$732,"554*"))/1000-(SUMIFS(EUROSTAT_VBE_IND_2010!AE$7:AE$732,EUROSTAT_VBE_IND_2010!$B$7:$B$732,$D22,EUROSTAT_VBE_IND_2010!$C$7:$C$732,"*"&amp;RIGHT($A22,3)&amp;"*",EUROSTAT_VBE_IND_2010!$D$7:$D$732,"5543*"))/1000-(SUMIFS(EUROSTAT_VBE_IND_2010!AE$7:AE$732,EUROSTAT_VBE_IND_2010!$B$7:$B$732,$D22,EUROSTAT_VBE_IND_2010!$C$7:$C$732,"*"&amp;RIGHT($A22,3)&amp;"*",EUROSTAT_VBE_IND_2010!$D$7:$D$732,"5544*"))/1000</f>
        <v>0</v>
      </c>
      <c r="AG22" s="17">
        <f>(SUMIFS(EUROSTAT_VBE_IND_2010!AF$7:AF$732,EUROSTAT_VBE_IND_2010!$B$7:$B$732,$D22,EUROSTAT_VBE_IND_2010!$C$7:$C$732,"*"&amp;RIGHT($A22,3)&amp;"*",EUROSTAT_VBE_IND_2010!$D$7:$D$732,"554*"))/1000-(SUMIFS(EUROSTAT_VBE_IND_2010!AF$7:AF$732,EUROSTAT_VBE_IND_2010!$B$7:$B$732,$D22,EUROSTAT_VBE_IND_2010!$C$7:$C$732,"*"&amp;RIGHT($A22,3)&amp;"*",EUROSTAT_VBE_IND_2010!$D$7:$D$732,"5543*"))/1000-(SUMIFS(EUROSTAT_VBE_IND_2010!AF$7:AF$732,EUROSTAT_VBE_IND_2010!$B$7:$B$732,$D22,EUROSTAT_VBE_IND_2010!$C$7:$C$732,"*"&amp;RIGHT($A22,3)&amp;"*",EUROSTAT_VBE_IND_2010!$D$7:$D$732,"5544*"))/1000</f>
        <v>0</v>
      </c>
      <c r="AH22" s="17">
        <f>(SUMIFS(EUROSTAT_VBE_IND_2010!AH$7:AH$732,EUROSTAT_VBE_IND_2010!$B$7:$B$732,$D22,EUROSTAT_VBE_IND_2010!$C$7:$C$732,"*"&amp;RIGHT($A22,3)&amp;"*",EUROSTAT_VBE_IND_2010!$D$7:$D$732,"554*"))/1000-(SUMIFS(EUROSTAT_VBE_IND_2010!AH$7:AH$732,EUROSTAT_VBE_IND_2010!$B$7:$B$732,$D22,EUROSTAT_VBE_IND_2010!$C$7:$C$732,"*"&amp;RIGHT($A22,3)&amp;"*",EUROSTAT_VBE_IND_2010!$D$7:$D$732,"5543*"))/1000-(SUMIFS(EUROSTAT_VBE_IND_2010!AH$7:AH$732,EUROSTAT_VBE_IND_2010!$B$7:$B$732,$D22,EUROSTAT_VBE_IND_2010!$C$7:$C$732,"*"&amp;RIGHT($A22,3)&amp;"*",EUROSTAT_VBE_IND_2010!$D$7:$D$732,"5544*"))/1000</f>
        <v>0</v>
      </c>
      <c r="AI22" s="17">
        <f>(SUMIFS(EUROSTAT_VBE_IND_2010!AI$7:AI$732,EUROSTAT_VBE_IND_2010!$B$7:$B$732,$D22,EUROSTAT_VBE_IND_2010!$C$7:$C$732,"*"&amp;RIGHT($A22,3)&amp;"*",EUROSTAT_VBE_IND_2010!$D$7:$D$732,"554*"))/1000-(SUMIFS(EUROSTAT_VBE_IND_2010!AI$7:AI$732,EUROSTAT_VBE_IND_2010!$B$7:$B$732,$D22,EUROSTAT_VBE_IND_2010!$C$7:$C$732,"*"&amp;RIGHT($A22,3)&amp;"*",EUROSTAT_VBE_IND_2010!$D$7:$D$732,"5543*"))/1000-(SUMIFS(EUROSTAT_VBE_IND_2010!AI$7:AI$732,EUROSTAT_VBE_IND_2010!$B$7:$B$732,$D22,EUROSTAT_VBE_IND_2010!$C$7:$C$732,"*"&amp;RIGHT($A22,3)&amp;"*",EUROSTAT_VBE_IND_2010!$D$7:$D$732,"5544*"))/1000</f>
        <v>0</v>
      </c>
      <c r="AJ22" s="17">
        <f>(SUMIFS(EUROSTAT_VBE_IND_2010!AJ$7:AJ$732,EUROSTAT_VBE_IND_2010!$B$7:$B$732,$D22,EUROSTAT_VBE_IND_2010!$C$7:$C$732,"*"&amp;RIGHT($A22,3)&amp;"*",EUROSTAT_VBE_IND_2010!$D$7:$D$732,"554*"))/1000-(SUMIFS(EUROSTAT_VBE_IND_2010!AJ$7:AJ$732,EUROSTAT_VBE_IND_2010!$B$7:$B$732,$D22,EUROSTAT_VBE_IND_2010!$C$7:$C$732,"*"&amp;RIGHT($A22,3)&amp;"*",EUROSTAT_VBE_IND_2010!$D$7:$D$732,"5543*"))/1000-(SUMIFS(EUROSTAT_VBE_IND_2010!AJ$7:AJ$732,EUROSTAT_VBE_IND_2010!$B$7:$B$732,$D22,EUROSTAT_VBE_IND_2010!$C$7:$C$732,"*"&amp;RIGHT($A22,3)&amp;"*",EUROSTAT_VBE_IND_2010!$D$7:$D$732,"5544*"))/1000</f>
        <v>0</v>
      </c>
      <c r="AK22" s="17">
        <f>(SUMIFS(EUROSTAT_VBE_IND_2010!AK$7:AK$732,EUROSTAT_VBE_IND_2010!$B$7:$B$732,$D22,EUROSTAT_VBE_IND_2010!$C$7:$C$732,"*"&amp;RIGHT($A22,3)&amp;"*",EUROSTAT_VBE_IND_2010!$D$7:$D$732,"554*"))/1000-(SUMIFS(EUROSTAT_VBE_IND_2010!AK$7:AK$732,EUROSTAT_VBE_IND_2010!$B$7:$B$732,$D22,EUROSTAT_VBE_IND_2010!$C$7:$C$732,"*"&amp;RIGHT($A22,3)&amp;"*",EUROSTAT_VBE_IND_2010!$D$7:$D$732,"5543*"))/1000-(SUMIFS(EUROSTAT_VBE_IND_2010!AK$7:AK$732,EUROSTAT_VBE_IND_2010!$B$7:$B$732,$D22,EUROSTAT_VBE_IND_2010!$C$7:$C$732,"*"&amp;RIGHT($A22,3)&amp;"*",EUROSTAT_VBE_IND_2010!$D$7:$D$732,"5544*"))/1000</f>
        <v>0</v>
      </c>
      <c r="AL22" s="329">
        <v>0</v>
      </c>
      <c r="AM22" s="329">
        <v>0</v>
      </c>
      <c r="AN22" s="329">
        <v>0</v>
      </c>
      <c r="AO22" s="17">
        <f>(SUMIFS(EUROSTAT_VBE_IND_2010!Y$7:Y$732,EUROSTAT_VBE_IND_2010!$B$7:$B$732,$D22,EUROSTAT_VBE_IND_2010!$C$7:$C$732,"*"&amp;RIGHT($A22,3)&amp;"*",EUROSTAT_VBE_IND_2010!$D$7:$D$732,"554*"))/1000-(SUMIFS(EUROSTAT_VBE_IND_2010!Y$7:Y$732,EUROSTAT_VBE_IND_2010!$B$7:$B$732,$D22,EUROSTAT_VBE_IND_2010!$C$7:$C$732,"*"&amp;RIGHT($A22,3)&amp;"*",EUROSTAT_VBE_IND_2010!$D$7:$D$732,"5543*"))/1000-(SUMIFS(EUROSTAT_VBE_IND_2010!Y$7:Y$732,EUROSTAT_VBE_IND_2010!$B$7:$B$732,$D22,EUROSTAT_VBE_IND_2010!$C$7:$C$732,"*"&amp;RIGHT($A22,3)&amp;"*",EUROSTAT_VBE_IND_2010!$D$7:$D$732,"5544*"))/1000</f>
        <v>0</v>
      </c>
      <c r="AP22" s="17">
        <f>(SUMIFS(EUROSTAT_VBE_IND_2010!Z$7:Z$732,EUROSTAT_VBE_IND_2010!$B$7:$B$732,$D22,EUROSTAT_VBE_IND_2010!$C$7:$C$732,"*"&amp;RIGHT($A22,3)&amp;"*",EUROSTAT_VBE_IND_2010!$D$7:$D$732,"554*"))/1000-(SUMIFS(EUROSTAT_VBE_IND_2010!Z$7:Z$732,EUROSTAT_VBE_IND_2010!$B$7:$B$732,$D22,EUROSTAT_VBE_IND_2010!$C$7:$C$732,"*"&amp;RIGHT($A22,3)&amp;"*",EUROSTAT_VBE_IND_2010!$D$7:$D$732,"5543*"))/1000-(SUMIFS(EUROSTAT_VBE_IND_2010!Z$7:Z$732,EUROSTAT_VBE_IND_2010!$B$7:$B$732,$D22,EUROSTAT_VBE_IND_2010!$C$7:$C$732,"*"&amp;RIGHT($A22,3)&amp;"*",EUROSTAT_VBE_IND_2010!$D$7:$D$732,"5544*"))/1000</f>
        <v>0</v>
      </c>
      <c r="AQ22" s="17">
        <f>(SUMIFS(EUROSTAT_VBE_IND_2010!AG$7:AG$732,EUROSTAT_VBE_IND_2010!$B$7:$B$732,$D22,EUROSTAT_VBE_IND_2010!$C$7:$C$732,"*"&amp;RIGHT($A22,3)&amp;"*",EUROSTAT_VBE_IND_2010!$D$7:$D$732,"554*"))/1000-(SUMIFS(EUROSTAT_VBE_IND_2010!AG$7:AG$732,EUROSTAT_VBE_IND_2010!$B$7:$B$732,$D22,EUROSTAT_VBE_IND_2010!$C$7:$C$732,"*"&amp;RIGHT($A22,3)&amp;"*",EUROSTAT_VBE_IND_2010!$D$7:$D$732,"5543*"))/1000-(SUMIFS(EUROSTAT_VBE_IND_2010!AG$7:AG$732,EUROSTAT_VBE_IND_2010!$B$7:$B$732,$D22,EUROSTAT_VBE_IND_2010!$C$7:$C$732,"*"&amp;RIGHT($A22,3)&amp;"*",EUROSTAT_VBE_IND_2010!$D$7:$D$732,"5544*"))/1000</f>
        <v>0</v>
      </c>
    </row>
    <row r="23" s="20" customFormat="1" spans="1:43">
      <c r="A23" t="str">
        <f>LEFT(EUROSTAT_VBE_IND_2010!$C$7,8)</f>
        <v>B_101006</v>
      </c>
      <c r="B23" s="28" t="s">
        <v>274</v>
      </c>
      <c r="C23" t="s">
        <v>293</v>
      </c>
      <c r="D23" t="s">
        <v>126</v>
      </c>
      <c r="E23" t="s">
        <v>245</v>
      </c>
      <c r="F23" t="s">
        <v>265</v>
      </c>
      <c r="G23" s="17">
        <f>(SUMIFS(EUROSTAT_VBE_IND_2010!E$7:E$732,EUROSTAT_VBE_IND_2010!$B$7:$B$732,$D23,EUROSTAT_VBE_IND_2010!$C$7:$C$732,"*"&amp;RIGHT($A23,3)&amp;"*",EUROSTAT_VBE_IND_2010!$D$7:$D$732,"5543*"))/1000</f>
        <v>0</v>
      </c>
      <c r="H23" s="17">
        <f>(SUMIFS(EUROSTAT_VBE_IND_2010!F$7:F$732,EUROSTAT_VBE_IND_2010!$B$7:$B$732,$D23,EUROSTAT_VBE_IND_2010!$C$7:$C$732,"*"&amp;RIGHT($A23,3)&amp;"*",EUROSTAT_VBE_IND_2010!$D$7:$D$732,"5543*"))/1000</f>
        <v>0</v>
      </c>
      <c r="I23" s="17">
        <f>(SUMIFS(EUROSTAT_VBE_IND_2010!G$7:G$732,EUROSTAT_VBE_IND_2010!$B$7:$B$732,$D23,EUROSTAT_VBE_IND_2010!$C$7:$C$732,"*"&amp;RIGHT($A23,3)&amp;"*",EUROSTAT_VBE_IND_2010!$D$7:$D$732,"5543*"))/1000</f>
        <v>0</v>
      </c>
      <c r="J23" s="329">
        <v>0</v>
      </c>
      <c r="K23" s="17">
        <f>(SUMIFS(EUROSTAT_VBE_IND_2010!H$7:H$732,EUROSTAT_VBE_IND_2010!$B$7:$B$732,$D23,EUROSTAT_VBE_IND_2010!$C$7:$C$732,"*"&amp;RIGHT($A23,3)&amp;"*",EUROSTAT_VBE_IND_2010!$D$7:$D$732,"5543*"))/1000</f>
        <v>0</v>
      </c>
      <c r="L23" s="17">
        <f>(SUMIFS(EUROSTAT_VBE_IND_2010!I$7:I$732,EUROSTAT_VBE_IND_2010!$B$7:$B$732,$D23,EUROSTAT_VBE_IND_2010!$C$7:$C$732,"*"&amp;RIGHT($A23,3)&amp;"*",EUROSTAT_VBE_IND_2010!$D$7:$D$732,"5543*"))/1000</f>
        <v>0</v>
      </c>
      <c r="M23" s="17">
        <f>(SUMIFS(EUROSTAT_VBE_IND_2010!J$7:J$732,EUROSTAT_VBE_IND_2010!$B$7:$B$732,$D23,EUROSTAT_VBE_IND_2010!$C$7:$C$732,"*"&amp;RIGHT($A23,3)&amp;"*",EUROSTAT_VBE_IND_2010!$D$7:$D$732,"5543*"))/1000</f>
        <v>0</v>
      </c>
      <c r="N23" s="17">
        <f>(SUMIFS(EUROSTAT_VBE_IND_2010!K$7:K$732,EUROSTAT_VBE_IND_2010!$B$7:$B$732,$D23,EUROSTAT_VBE_IND_2010!$C$7:$C$732,"*"&amp;RIGHT($A23,3)&amp;"*",EUROSTAT_VBE_IND_2010!$D$7:$D$732,"5543*"))/1000</f>
        <v>0</v>
      </c>
      <c r="O23" s="17">
        <f>(SUMIFS(EUROSTAT_VBE_IND_2010!L$7:L$732,EUROSTAT_VBE_IND_2010!$B$7:$B$732,$D23,EUROSTAT_VBE_IND_2010!$C$7:$C$732,"*"&amp;RIGHT($A23,3)&amp;"*",EUROSTAT_VBE_IND_2010!$D$7:$D$732,"5543*"))/1000</f>
        <v>0</v>
      </c>
      <c r="P23" s="17">
        <f>(SUMIFS(EUROSTAT_VBE_IND_2010!M$7:M$732,EUROSTAT_VBE_IND_2010!$B$7:$B$732,$D23,EUROSTAT_VBE_IND_2010!$C$7:$C$732,"*"&amp;RIGHT($A23,3)&amp;"*",EUROSTAT_VBE_IND_2010!$D$7:$D$732,"5543*"))/1000</f>
        <v>0</v>
      </c>
      <c r="Q23" s="17">
        <f>(SUMIFS(EUROSTAT_VBE_IND_2010!N$7:N$732,EUROSTAT_VBE_IND_2010!$B$7:$B$732,$D23,EUROSTAT_VBE_IND_2010!$C$7:$C$732,"*"&amp;RIGHT($A23,3)&amp;"*",EUROSTAT_VBE_IND_2010!$D$7:$D$732,"5543*"))/1000</f>
        <v>0</v>
      </c>
      <c r="R23" s="17">
        <f>(SUMIFS(EUROSTAT_VBE_IND_2010!O$7:O$732,EUROSTAT_VBE_IND_2010!$B$7:$B$732,$D23,EUROSTAT_VBE_IND_2010!$C$7:$C$732,"*"&amp;RIGHT($A23,3)&amp;"*",EUROSTAT_VBE_IND_2010!$D$7:$D$732,"5543*"))/1000</f>
        <v>0</v>
      </c>
      <c r="S23" s="17">
        <f>(SUMIFS(EUROSTAT_VBE_IND_2010!P$7:P$732,EUROSTAT_VBE_IND_2010!$B$7:$B$732,$D23,EUROSTAT_VBE_IND_2010!$C$7:$C$732,"*"&amp;RIGHT($A23,3)&amp;"*",EUROSTAT_VBE_IND_2010!$D$7:$D$732,"5543*"))/1000</f>
        <v>0</v>
      </c>
      <c r="T23" s="17">
        <f>(SUMIFS(EUROSTAT_VBE_IND_2010!Q$7:Q$732,EUROSTAT_VBE_IND_2010!$B$7:$B$732,$D23,EUROSTAT_VBE_IND_2010!$C$7:$C$732,"*"&amp;RIGHT($A23,3)&amp;"*",EUROSTAT_VBE_IND_2010!$D$7:$D$732,"5543*"))/1000</f>
        <v>0</v>
      </c>
      <c r="U23" s="17">
        <f>(SUMIFS(EUROSTAT_VBE_IND_2010!R$7:R$732,EUROSTAT_VBE_IND_2010!$B$7:$B$732,$D23,EUROSTAT_VBE_IND_2010!$C$7:$C$732,"*"&amp;RIGHT($A23,3)&amp;"*",EUROSTAT_VBE_IND_2010!$D$7:$D$732,"5543*"))/1000</f>
        <v>0</v>
      </c>
      <c r="V23" s="17">
        <f>(SUMIFS(EUROSTAT_VBE_IND_2010!S$7:S$732,EUROSTAT_VBE_IND_2010!$B$7:$B$732,$D23,EUROSTAT_VBE_IND_2010!$C$7:$C$732,"*"&amp;RIGHT($A23,3)&amp;"*",EUROSTAT_VBE_IND_2010!$D$7:$D$732,"5543*"))/1000</f>
        <v>0</v>
      </c>
      <c r="W23" s="17">
        <f>(SUMIFS(EUROSTAT_VBE_IND_2010!T$7:T$732,EUROSTAT_VBE_IND_2010!$B$7:$B$732,$D23,EUROSTAT_VBE_IND_2010!$C$7:$C$732,"*"&amp;RIGHT($A23,3)&amp;"*",EUROSTAT_VBE_IND_2010!$D$7:$D$732,"5543*"))/1000</f>
        <v>0</v>
      </c>
      <c r="X23" s="17">
        <f>(SUMIFS(EUROSTAT_VBE_IND_2010!U$7:U$732,EUROSTAT_VBE_IND_2010!$B$7:$B$732,$D23,EUROSTAT_VBE_IND_2010!$C$7:$C$732,"*"&amp;RIGHT($A23,3)&amp;"*",EUROSTAT_VBE_IND_2010!$D$7:$D$732,"5543*"))/1000</f>
        <v>0</v>
      </c>
      <c r="Y23" s="17">
        <f>(SUMIFS(EUROSTAT_VBE_IND_2010!V$7:V$732,EUROSTAT_VBE_IND_2010!$B$7:$B$732,$D23,EUROSTAT_VBE_IND_2010!$C$7:$C$732,"*"&amp;RIGHT($A23,3)&amp;"*",EUROSTAT_VBE_IND_2010!$D$7:$D$732,"5543*"))/1000</f>
        <v>0</v>
      </c>
      <c r="Z23" s="17">
        <f>(SUMIFS(EUROSTAT_VBE_IND_2010!W$7:W$732,EUROSTAT_VBE_IND_2010!$B$7:$B$732,$D23,EUROSTAT_VBE_IND_2010!$C$7:$C$732,"*"&amp;RIGHT($A23,3)&amp;"*",EUROSTAT_VBE_IND_2010!$D$7:$D$732,"5543*"))/1000</f>
        <v>0</v>
      </c>
      <c r="AA23" s="17">
        <f>(SUMIFS(EUROSTAT_VBE_IND_2010!X$7:X$732,EUROSTAT_VBE_IND_2010!$B$7:$B$732,$D23,EUROSTAT_VBE_IND_2010!$C$7:$C$732,"*"&amp;RIGHT($A23,3)&amp;"*",EUROSTAT_VBE_IND_2010!$D$7:$D$732,"5543*"))/1000</f>
        <v>0</v>
      </c>
      <c r="AB23" s="17">
        <f>(SUMIFS(EUROSTAT_VBE_IND_2010!AA$7:AA$732,EUROSTAT_VBE_IND_2010!$B$7:$B$732,$D23,EUROSTAT_VBE_IND_2010!$C$7:$C$732,"*"&amp;RIGHT($A23,3)&amp;"*",EUROSTAT_VBE_IND_2010!$D$7:$D$732,"5543*"))/1000</f>
        <v>0</v>
      </c>
      <c r="AC23" s="17">
        <f>(SUMIFS(EUROSTAT_VBE_IND_2010!AB$7:AB$732,EUROSTAT_VBE_IND_2010!$B$7:$B$732,$D23,EUROSTAT_VBE_IND_2010!$C$7:$C$732,"*"&amp;RIGHT($A23,3)&amp;"*",EUROSTAT_VBE_IND_2010!$D$7:$D$732,"5543*"))/1000</f>
        <v>0</v>
      </c>
      <c r="AD23" s="17">
        <f>(SUMIFS(EUROSTAT_VBE_IND_2010!AC$7:AC$732,EUROSTAT_VBE_IND_2010!$B$7:$B$732,$D23,EUROSTAT_VBE_IND_2010!$C$7:$C$732,"*"&amp;RIGHT($A23,3)&amp;"*",EUROSTAT_VBE_IND_2010!$D$7:$D$732,"5543*"))/1000</f>
        <v>0</v>
      </c>
      <c r="AE23" s="17">
        <f>(SUMIFS(EUROSTAT_VBE_IND_2010!AD$7:AD$732,EUROSTAT_VBE_IND_2010!$B$7:$B$732,$D23,EUROSTAT_VBE_IND_2010!$C$7:$C$732,"*"&amp;RIGHT($A23,3)&amp;"*",EUROSTAT_VBE_IND_2010!$D$7:$D$732,"5543*"))/1000</f>
        <v>0</v>
      </c>
      <c r="AF23" s="17">
        <f>(SUMIFS(EUROSTAT_VBE_IND_2010!AE$7:AE$732,EUROSTAT_VBE_IND_2010!$B$7:$B$732,$D23,EUROSTAT_VBE_IND_2010!$C$7:$C$732,"*"&amp;RIGHT($A23,3)&amp;"*",EUROSTAT_VBE_IND_2010!$D$7:$D$732,"5543*"))/1000</f>
        <v>0</v>
      </c>
      <c r="AG23" s="17">
        <f>(SUMIFS(EUROSTAT_VBE_IND_2010!AF$7:AF$732,EUROSTAT_VBE_IND_2010!$B$7:$B$732,$D23,EUROSTAT_VBE_IND_2010!$C$7:$C$732,"*"&amp;RIGHT($A23,3)&amp;"*",EUROSTAT_VBE_IND_2010!$D$7:$D$732,"5543*"))/1000</f>
        <v>0</v>
      </c>
      <c r="AH23" s="17">
        <f>(SUMIFS(EUROSTAT_VBE_IND_2010!AH$7:AH$732,EUROSTAT_VBE_IND_2010!$B$7:$B$732,$D23,EUROSTAT_VBE_IND_2010!$C$7:$C$732,"*"&amp;RIGHT($A23,3)&amp;"*",EUROSTAT_VBE_IND_2010!$D$7:$D$732,"5543*"))/1000</f>
        <v>0</v>
      </c>
      <c r="AI23" s="17">
        <f>(SUMIFS(EUROSTAT_VBE_IND_2010!AI$7:AI$732,EUROSTAT_VBE_IND_2010!$B$7:$B$732,$D23,EUROSTAT_VBE_IND_2010!$C$7:$C$732,"*"&amp;RIGHT($A23,3)&amp;"*",EUROSTAT_VBE_IND_2010!$D$7:$D$732,"5543*"))/1000</f>
        <v>0</v>
      </c>
      <c r="AJ23" s="17">
        <f>(SUMIFS(EUROSTAT_VBE_IND_2010!AJ$7:AJ$732,EUROSTAT_VBE_IND_2010!$B$7:$B$732,$D23,EUROSTAT_VBE_IND_2010!$C$7:$C$732,"*"&amp;RIGHT($A23,3)&amp;"*",EUROSTAT_VBE_IND_2010!$D$7:$D$732,"5543*"))/1000</f>
        <v>0</v>
      </c>
      <c r="AK23" s="17">
        <f>(SUMIFS(EUROSTAT_VBE_IND_2010!AK$7:AK$732,EUROSTAT_VBE_IND_2010!$B$7:$B$732,$D23,EUROSTAT_VBE_IND_2010!$C$7:$C$732,"*"&amp;RIGHT($A23,3)&amp;"*",EUROSTAT_VBE_IND_2010!$D$7:$D$732,"5543*"))/1000</f>
        <v>0</v>
      </c>
      <c r="AL23" s="329">
        <v>0</v>
      </c>
      <c r="AM23" s="329">
        <v>0</v>
      </c>
      <c r="AN23" s="329">
        <v>0</v>
      </c>
      <c r="AO23" s="17">
        <f>(SUMIFS(EUROSTAT_VBE_IND_2010!Y$7:Y$732,EUROSTAT_VBE_IND_2010!$B$7:$B$732,$D23,EUROSTAT_VBE_IND_2010!$C$7:$C$732,"*"&amp;RIGHT($A23,3)&amp;"*",EUROSTAT_VBE_IND_2010!$D$7:$D$732,"5543*"))/1000</f>
        <v>0</v>
      </c>
      <c r="AP23" s="17">
        <f>(SUMIFS(EUROSTAT_VBE_IND_2010!Z$7:Z$732,EUROSTAT_VBE_IND_2010!$B$7:$B$732,$D23,EUROSTAT_VBE_IND_2010!$C$7:$C$732,"*"&amp;RIGHT($A23,3)&amp;"*",EUROSTAT_VBE_IND_2010!$D$7:$D$732,"5543*"))/1000</f>
        <v>0</v>
      </c>
      <c r="AQ23" s="17">
        <f>(SUMIFS(EUROSTAT_VBE_IND_2010!AG$7:AG$732,EUROSTAT_VBE_IND_2010!$B$7:$B$732,$D23,EUROSTAT_VBE_IND_2010!$C$7:$C$732,"*"&amp;RIGHT($A23,3)&amp;"*",EUROSTAT_VBE_IND_2010!$D$7:$D$732,"5543*"))/1000</f>
        <v>0</v>
      </c>
    </row>
    <row r="24" s="20" customFormat="1" spans="1:43">
      <c r="A24" t="str">
        <f>LEFT(EUROSTAT_VBE_IND_2010!$C$7,8)</f>
        <v>B_101006</v>
      </c>
      <c r="B24" s="28" t="s">
        <v>274</v>
      </c>
      <c r="C24" t="s">
        <v>293</v>
      </c>
      <c r="D24" t="s">
        <v>126</v>
      </c>
      <c r="E24" t="s">
        <v>246</v>
      </c>
      <c r="F24" t="s">
        <v>266</v>
      </c>
      <c r="G24" s="17">
        <f>(SUMIFS(EUROSTAT_VBE_IND_2010!E$7:E$732,EUROSTAT_VBE_IND_2010!$B$7:$B$732,$D24,EUROSTAT_VBE_IND_2010!$C$7:$C$732,"*"&amp;RIGHT($A24,3)&amp;"*",EUROSTAT_VBE_IND_2010!$D$7:$D$732,"7100*"))/1000</f>
        <v>0</v>
      </c>
      <c r="H24" s="17">
        <f>(SUMIFS(EUROSTAT_VBE_IND_2010!F$7:F$732,EUROSTAT_VBE_IND_2010!$B$7:$B$732,$D24,EUROSTAT_VBE_IND_2010!$C$7:$C$732,"*"&amp;RIGHT($A24,3)&amp;"*",EUROSTAT_VBE_IND_2010!$D$7:$D$732,"7100*"))/1000</f>
        <v>0</v>
      </c>
      <c r="I24" s="17">
        <f>(SUMIFS(EUROSTAT_VBE_IND_2010!G$7:G$732,EUROSTAT_VBE_IND_2010!$B$7:$B$732,$D24,EUROSTAT_VBE_IND_2010!$C$7:$C$732,"*"&amp;RIGHT($A24,3)&amp;"*",EUROSTAT_VBE_IND_2010!$D$7:$D$732,"7100*"))/1000</f>
        <v>0</v>
      </c>
      <c r="J24" s="329">
        <v>0</v>
      </c>
      <c r="K24" s="17">
        <f>(SUMIFS(EUROSTAT_VBE_IND_2010!H$7:H$732,EUROSTAT_VBE_IND_2010!$B$7:$B$732,$D24,EUROSTAT_VBE_IND_2010!$C$7:$C$732,"*"&amp;RIGHT($A24,3)&amp;"*",EUROSTAT_VBE_IND_2010!$D$7:$D$732,"7100*"))/1000</f>
        <v>0</v>
      </c>
      <c r="L24" s="17">
        <f>(SUMIFS(EUROSTAT_VBE_IND_2010!I$7:I$732,EUROSTAT_VBE_IND_2010!$B$7:$B$732,$D24,EUROSTAT_VBE_IND_2010!$C$7:$C$732,"*"&amp;RIGHT($A24,3)&amp;"*",EUROSTAT_VBE_IND_2010!$D$7:$D$732,"7100*"))/1000</f>
        <v>0</v>
      </c>
      <c r="M24" s="17">
        <f>(SUMIFS(EUROSTAT_VBE_IND_2010!J$7:J$732,EUROSTAT_VBE_IND_2010!$B$7:$B$732,$D24,EUROSTAT_VBE_IND_2010!$C$7:$C$732,"*"&amp;RIGHT($A24,3)&amp;"*",EUROSTAT_VBE_IND_2010!$D$7:$D$732,"7100*"))/1000</f>
        <v>0</v>
      </c>
      <c r="N24" s="17">
        <f>(SUMIFS(EUROSTAT_VBE_IND_2010!K$7:K$732,EUROSTAT_VBE_IND_2010!$B$7:$B$732,$D24,EUROSTAT_VBE_IND_2010!$C$7:$C$732,"*"&amp;RIGHT($A24,3)&amp;"*",EUROSTAT_VBE_IND_2010!$D$7:$D$732,"7100*"))/1000</f>
        <v>0</v>
      </c>
      <c r="O24" s="17">
        <f>(SUMIFS(EUROSTAT_VBE_IND_2010!L$7:L$732,EUROSTAT_VBE_IND_2010!$B$7:$B$732,$D24,EUROSTAT_VBE_IND_2010!$C$7:$C$732,"*"&amp;RIGHT($A24,3)&amp;"*",EUROSTAT_VBE_IND_2010!$D$7:$D$732,"7100*"))/1000</f>
        <v>0</v>
      </c>
      <c r="P24" s="17">
        <f>(SUMIFS(EUROSTAT_VBE_IND_2010!M$7:M$732,EUROSTAT_VBE_IND_2010!$B$7:$B$732,$D24,EUROSTAT_VBE_IND_2010!$C$7:$C$732,"*"&amp;RIGHT($A24,3)&amp;"*",EUROSTAT_VBE_IND_2010!$D$7:$D$732,"7100*"))/1000</f>
        <v>0</v>
      </c>
      <c r="Q24" s="17">
        <f>(SUMIFS(EUROSTAT_VBE_IND_2010!N$7:N$732,EUROSTAT_VBE_IND_2010!$B$7:$B$732,$D24,EUROSTAT_VBE_IND_2010!$C$7:$C$732,"*"&amp;RIGHT($A24,3)&amp;"*",EUROSTAT_VBE_IND_2010!$D$7:$D$732,"7100*"))/1000</f>
        <v>0</v>
      </c>
      <c r="R24" s="17">
        <f>(SUMIFS(EUROSTAT_VBE_IND_2010!O$7:O$732,EUROSTAT_VBE_IND_2010!$B$7:$B$732,$D24,EUROSTAT_VBE_IND_2010!$C$7:$C$732,"*"&amp;RIGHT($A24,3)&amp;"*",EUROSTAT_VBE_IND_2010!$D$7:$D$732,"7100*"))/1000</f>
        <v>0</v>
      </c>
      <c r="S24" s="17">
        <f>(SUMIFS(EUROSTAT_VBE_IND_2010!P$7:P$732,EUROSTAT_VBE_IND_2010!$B$7:$B$732,$D24,EUROSTAT_VBE_IND_2010!$C$7:$C$732,"*"&amp;RIGHT($A24,3)&amp;"*",EUROSTAT_VBE_IND_2010!$D$7:$D$732,"7100*"))/1000</f>
        <v>0</v>
      </c>
      <c r="T24" s="17">
        <f>(SUMIFS(EUROSTAT_VBE_IND_2010!Q$7:Q$732,EUROSTAT_VBE_IND_2010!$B$7:$B$732,$D24,EUROSTAT_VBE_IND_2010!$C$7:$C$732,"*"&amp;RIGHT($A24,3)&amp;"*",EUROSTAT_VBE_IND_2010!$D$7:$D$732,"7100*"))/1000</f>
        <v>0</v>
      </c>
      <c r="U24" s="17">
        <f>(SUMIFS(EUROSTAT_VBE_IND_2010!R$7:R$732,EUROSTAT_VBE_IND_2010!$B$7:$B$732,$D24,EUROSTAT_VBE_IND_2010!$C$7:$C$732,"*"&amp;RIGHT($A24,3)&amp;"*",EUROSTAT_VBE_IND_2010!$D$7:$D$732,"7100*"))/1000</f>
        <v>0</v>
      </c>
      <c r="V24" s="17">
        <f>(SUMIFS(EUROSTAT_VBE_IND_2010!S$7:S$732,EUROSTAT_VBE_IND_2010!$B$7:$B$732,$D24,EUROSTAT_VBE_IND_2010!$C$7:$C$732,"*"&amp;RIGHT($A24,3)&amp;"*",EUROSTAT_VBE_IND_2010!$D$7:$D$732,"7100*"))/1000</f>
        <v>0</v>
      </c>
      <c r="W24" s="17">
        <f>(SUMIFS(EUROSTAT_VBE_IND_2010!T$7:T$732,EUROSTAT_VBE_IND_2010!$B$7:$B$732,$D24,EUROSTAT_VBE_IND_2010!$C$7:$C$732,"*"&amp;RIGHT($A24,3)&amp;"*",EUROSTAT_VBE_IND_2010!$D$7:$D$732,"7100*"))/1000</f>
        <v>0</v>
      </c>
      <c r="X24" s="17">
        <f>(SUMIFS(EUROSTAT_VBE_IND_2010!U$7:U$732,EUROSTAT_VBE_IND_2010!$B$7:$B$732,$D24,EUROSTAT_VBE_IND_2010!$C$7:$C$732,"*"&amp;RIGHT($A24,3)&amp;"*",EUROSTAT_VBE_IND_2010!$D$7:$D$732,"7100*"))/1000</f>
        <v>0</v>
      </c>
      <c r="Y24" s="17">
        <f>(SUMIFS(EUROSTAT_VBE_IND_2010!V$7:V$732,EUROSTAT_VBE_IND_2010!$B$7:$B$732,$D24,EUROSTAT_VBE_IND_2010!$C$7:$C$732,"*"&amp;RIGHT($A24,3)&amp;"*",EUROSTAT_VBE_IND_2010!$D$7:$D$732,"7100*"))/1000</f>
        <v>0</v>
      </c>
      <c r="Z24" s="17">
        <f>(SUMIFS(EUROSTAT_VBE_IND_2010!W$7:W$732,EUROSTAT_VBE_IND_2010!$B$7:$B$732,$D24,EUROSTAT_VBE_IND_2010!$C$7:$C$732,"*"&amp;RIGHT($A24,3)&amp;"*",EUROSTAT_VBE_IND_2010!$D$7:$D$732,"7100*"))/1000</f>
        <v>0</v>
      </c>
      <c r="AA24" s="17">
        <f>(SUMIFS(EUROSTAT_VBE_IND_2010!X$7:X$732,EUROSTAT_VBE_IND_2010!$B$7:$B$732,$D24,EUROSTAT_VBE_IND_2010!$C$7:$C$732,"*"&amp;RIGHT($A24,3)&amp;"*",EUROSTAT_VBE_IND_2010!$D$7:$D$732,"7100*"))/1000</f>
        <v>0</v>
      </c>
      <c r="AB24" s="17">
        <f>(SUMIFS(EUROSTAT_VBE_IND_2010!AA$7:AA$732,EUROSTAT_VBE_IND_2010!$B$7:$B$732,$D24,EUROSTAT_VBE_IND_2010!$C$7:$C$732,"*"&amp;RIGHT($A24,3)&amp;"*",EUROSTAT_VBE_IND_2010!$D$7:$D$732,"7100*"))/1000</f>
        <v>0</v>
      </c>
      <c r="AC24" s="17">
        <f>(SUMIFS(EUROSTAT_VBE_IND_2010!AB$7:AB$732,EUROSTAT_VBE_IND_2010!$B$7:$B$732,$D24,EUROSTAT_VBE_IND_2010!$C$7:$C$732,"*"&amp;RIGHT($A24,3)&amp;"*",EUROSTAT_VBE_IND_2010!$D$7:$D$732,"7100*"))/1000</f>
        <v>0</v>
      </c>
      <c r="AD24" s="17">
        <f>(SUMIFS(EUROSTAT_VBE_IND_2010!AC$7:AC$732,EUROSTAT_VBE_IND_2010!$B$7:$B$732,$D24,EUROSTAT_VBE_IND_2010!$C$7:$C$732,"*"&amp;RIGHT($A24,3)&amp;"*",EUROSTAT_VBE_IND_2010!$D$7:$D$732,"7100*"))/1000</f>
        <v>0</v>
      </c>
      <c r="AE24" s="17">
        <f>(SUMIFS(EUROSTAT_VBE_IND_2010!AD$7:AD$732,EUROSTAT_VBE_IND_2010!$B$7:$B$732,$D24,EUROSTAT_VBE_IND_2010!$C$7:$C$732,"*"&amp;RIGHT($A24,3)&amp;"*",EUROSTAT_VBE_IND_2010!$D$7:$D$732,"7100*"))/1000</f>
        <v>0</v>
      </c>
      <c r="AF24" s="17">
        <f>(SUMIFS(EUROSTAT_VBE_IND_2010!AE$7:AE$732,EUROSTAT_VBE_IND_2010!$B$7:$B$732,$D24,EUROSTAT_VBE_IND_2010!$C$7:$C$732,"*"&amp;RIGHT($A24,3)&amp;"*",EUROSTAT_VBE_IND_2010!$D$7:$D$732,"7100*"))/1000</f>
        <v>0</v>
      </c>
      <c r="AG24" s="17">
        <f>(SUMIFS(EUROSTAT_VBE_IND_2010!AF$7:AF$732,EUROSTAT_VBE_IND_2010!$B$7:$B$732,$D24,EUROSTAT_VBE_IND_2010!$C$7:$C$732,"*"&amp;RIGHT($A24,3)&amp;"*",EUROSTAT_VBE_IND_2010!$D$7:$D$732,"7100*"))/1000</f>
        <v>0</v>
      </c>
      <c r="AH24" s="17">
        <f>(SUMIFS(EUROSTAT_VBE_IND_2010!AH$7:AH$732,EUROSTAT_VBE_IND_2010!$B$7:$B$732,$D24,EUROSTAT_VBE_IND_2010!$C$7:$C$732,"*"&amp;RIGHT($A24,3)&amp;"*",EUROSTAT_VBE_IND_2010!$D$7:$D$732,"7100*"))/1000</f>
        <v>0</v>
      </c>
      <c r="AI24" s="17">
        <f>(SUMIFS(EUROSTAT_VBE_IND_2010!AI$7:AI$732,EUROSTAT_VBE_IND_2010!$B$7:$B$732,$D24,EUROSTAT_VBE_IND_2010!$C$7:$C$732,"*"&amp;RIGHT($A24,3)&amp;"*",EUROSTAT_VBE_IND_2010!$D$7:$D$732,"7100*"))/1000</f>
        <v>0</v>
      </c>
      <c r="AJ24" s="17">
        <f>(SUMIFS(EUROSTAT_VBE_IND_2010!AJ$7:AJ$732,EUROSTAT_VBE_IND_2010!$B$7:$B$732,$D24,EUROSTAT_VBE_IND_2010!$C$7:$C$732,"*"&amp;RIGHT($A24,3)&amp;"*",EUROSTAT_VBE_IND_2010!$D$7:$D$732,"7100*"))/1000</f>
        <v>0</v>
      </c>
      <c r="AK24" s="17">
        <f>(SUMIFS(EUROSTAT_VBE_IND_2010!AK$7:AK$732,EUROSTAT_VBE_IND_2010!$B$7:$B$732,$D24,EUROSTAT_VBE_IND_2010!$C$7:$C$732,"*"&amp;RIGHT($A24,3)&amp;"*",EUROSTAT_VBE_IND_2010!$D$7:$D$732,"7100*"))/1000</f>
        <v>0</v>
      </c>
      <c r="AL24" s="329">
        <v>0</v>
      </c>
      <c r="AM24" s="329">
        <v>0</v>
      </c>
      <c r="AN24" s="329">
        <v>0</v>
      </c>
      <c r="AO24" s="17">
        <f>(SUMIFS(EUROSTAT_VBE_IND_2010!Y$7:Y$732,EUROSTAT_VBE_IND_2010!$B$7:$B$732,$D24,EUROSTAT_VBE_IND_2010!$C$7:$C$732,"*"&amp;RIGHT($A24,3)&amp;"*",EUROSTAT_VBE_IND_2010!$D$7:$D$732,"7100*"))/1000</f>
        <v>0</v>
      </c>
      <c r="AP24" s="17">
        <f>(SUMIFS(EUROSTAT_VBE_IND_2010!Z$7:Z$732,EUROSTAT_VBE_IND_2010!$B$7:$B$732,$D24,EUROSTAT_VBE_IND_2010!$C$7:$C$732,"*"&amp;RIGHT($A24,3)&amp;"*",EUROSTAT_VBE_IND_2010!$D$7:$D$732,"7100*"))/1000</f>
        <v>0</v>
      </c>
      <c r="AQ24" s="17">
        <f>(SUMIFS(EUROSTAT_VBE_IND_2010!AG$7:AG$732,EUROSTAT_VBE_IND_2010!$B$7:$B$732,$D24,EUROSTAT_VBE_IND_2010!$C$7:$C$732,"*"&amp;RIGHT($A24,3)&amp;"*",EUROSTAT_VBE_IND_2010!$D$7:$D$732,"7100*"))/1000</f>
        <v>0</v>
      </c>
    </row>
    <row r="25" s="20" customFormat="1" spans="1:43">
      <c r="A25" t="str">
        <f>LEFT(EUROSTAT_VBE_IND_2010!$C$7,8)</f>
        <v>B_101006</v>
      </c>
      <c r="B25" s="28" t="s">
        <v>274</v>
      </c>
      <c r="C25" t="s">
        <v>293</v>
      </c>
      <c r="D25" t="s">
        <v>126</v>
      </c>
      <c r="E25" t="s">
        <v>247</v>
      </c>
      <c r="F25" t="s">
        <v>267</v>
      </c>
      <c r="G25" s="17">
        <f>(SUMIFS(EUROSTAT_VBE_IND_2010!E$7:E$732,EUROSTAT_VBE_IND_2010!$B$7:$B$732,$D25,EUROSTAT_VBE_IND_2010!$C$7:$C$732,"*"&amp;RIGHT($A25,3)&amp;"*",EUROSTAT_VBE_IND_2010!$D$7:$D$732,"6000*"))/1000</f>
        <v>0</v>
      </c>
      <c r="H25" s="17">
        <f>(SUMIFS(EUROSTAT_VBE_IND_2010!F$7:F$732,EUROSTAT_VBE_IND_2010!$B$7:$B$732,$D25,EUROSTAT_VBE_IND_2010!$C$7:$C$732,"*"&amp;RIGHT($A25,3)&amp;"*",EUROSTAT_VBE_IND_2010!$D$7:$D$732,"6000*"))/1000</f>
        <v>0</v>
      </c>
      <c r="I25" s="17">
        <f>(SUMIFS(EUROSTAT_VBE_IND_2010!G$7:G$732,EUROSTAT_VBE_IND_2010!$B$7:$B$732,$D25,EUROSTAT_VBE_IND_2010!$C$7:$C$732,"*"&amp;RIGHT($A25,3)&amp;"*",EUROSTAT_VBE_IND_2010!$D$7:$D$732,"6000*"))/1000</f>
        <v>0</v>
      </c>
      <c r="J25" s="329">
        <v>0</v>
      </c>
      <c r="K25" s="17">
        <f>(SUMIFS(EUROSTAT_VBE_IND_2010!H$7:H$732,EUROSTAT_VBE_IND_2010!$B$7:$B$732,$D25,EUROSTAT_VBE_IND_2010!$C$7:$C$732,"*"&amp;RIGHT($A25,3)&amp;"*",EUROSTAT_VBE_IND_2010!$D$7:$D$732,"6000*"))/1000</f>
        <v>0</v>
      </c>
      <c r="L25" s="17">
        <f>(SUMIFS(EUROSTAT_VBE_IND_2010!I$7:I$732,EUROSTAT_VBE_IND_2010!$B$7:$B$732,$D25,EUROSTAT_VBE_IND_2010!$C$7:$C$732,"*"&amp;RIGHT($A25,3)&amp;"*",EUROSTAT_VBE_IND_2010!$D$7:$D$732,"6000*"))/1000</f>
        <v>0</v>
      </c>
      <c r="M25" s="17">
        <f>(SUMIFS(EUROSTAT_VBE_IND_2010!J$7:J$732,EUROSTAT_VBE_IND_2010!$B$7:$B$732,$D25,EUROSTAT_VBE_IND_2010!$C$7:$C$732,"*"&amp;RIGHT($A25,3)&amp;"*",EUROSTAT_VBE_IND_2010!$D$7:$D$732,"6000*"))/1000</f>
        <v>0</v>
      </c>
      <c r="N25" s="17">
        <f>(SUMIFS(EUROSTAT_VBE_IND_2010!K$7:K$732,EUROSTAT_VBE_IND_2010!$B$7:$B$732,$D25,EUROSTAT_VBE_IND_2010!$C$7:$C$732,"*"&amp;RIGHT($A25,3)&amp;"*",EUROSTAT_VBE_IND_2010!$D$7:$D$732,"6000*"))/1000</f>
        <v>0</v>
      </c>
      <c r="O25" s="17">
        <f>(SUMIFS(EUROSTAT_VBE_IND_2010!L$7:L$732,EUROSTAT_VBE_IND_2010!$B$7:$B$732,$D25,EUROSTAT_VBE_IND_2010!$C$7:$C$732,"*"&amp;RIGHT($A25,3)&amp;"*",EUROSTAT_VBE_IND_2010!$D$7:$D$732,"6000*"))/1000</f>
        <v>0</v>
      </c>
      <c r="P25" s="17">
        <f>(SUMIFS(EUROSTAT_VBE_IND_2010!M$7:M$732,EUROSTAT_VBE_IND_2010!$B$7:$B$732,$D25,EUROSTAT_VBE_IND_2010!$C$7:$C$732,"*"&amp;RIGHT($A25,3)&amp;"*",EUROSTAT_VBE_IND_2010!$D$7:$D$732,"6000*"))/1000</f>
        <v>0</v>
      </c>
      <c r="Q25" s="17">
        <f>(SUMIFS(EUROSTAT_VBE_IND_2010!N$7:N$732,EUROSTAT_VBE_IND_2010!$B$7:$B$732,$D25,EUROSTAT_VBE_IND_2010!$C$7:$C$732,"*"&amp;RIGHT($A25,3)&amp;"*",EUROSTAT_VBE_IND_2010!$D$7:$D$732,"6000*"))/1000</f>
        <v>0</v>
      </c>
      <c r="R25" s="17">
        <f>(SUMIFS(EUROSTAT_VBE_IND_2010!O$7:O$732,EUROSTAT_VBE_IND_2010!$B$7:$B$732,$D25,EUROSTAT_VBE_IND_2010!$C$7:$C$732,"*"&amp;RIGHT($A25,3)&amp;"*",EUROSTAT_VBE_IND_2010!$D$7:$D$732,"6000*"))/1000</f>
        <v>0</v>
      </c>
      <c r="S25" s="17">
        <f>(SUMIFS(EUROSTAT_VBE_IND_2010!P$7:P$732,EUROSTAT_VBE_IND_2010!$B$7:$B$732,$D25,EUROSTAT_VBE_IND_2010!$C$7:$C$732,"*"&amp;RIGHT($A25,3)&amp;"*",EUROSTAT_VBE_IND_2010!$D$7:$D$732,"6000*"))/1000</f>
        <v>0</v>
      </c>
      <c r="T25" s="17">
        <f>(SUMIFS(EUROSTAT_VBE_IND_2010!Q$7:Q$732,EUROSTAT_VBE_IND_2010!$B$7:$B$732,$D25,EUROSTAT_VBE_IND_2010!$C$7:$C$732,"*"&amp;RIGHT($A25,3)&amp;"*",EUROSTAT_VBE_IND_2010!$D$7:$D$732,"6000*"))/1000</f>
        <v>0</v>
      </c>
      <c r="U25" s="17">
        <f>(SUMIFS(EUROSTAT_VBE_IND_2010!R$7:R$732,EUROSTAT_VBE_IND_2010!$B$7:$B$732,$D25,EUROSTAT_VBE_IND_2010!$C$7:$C$732,"*"&amp;RIGHT($A25,3)&amp;"*",EUROSTAT_VBE_IND_2010!$D$7:$D$732,"6000*"))/1000</f>
        <v>0</v>
      </c>
      <c r="V25" s="17">
        <f>(SUMIFS(EUROSTAT_VBE_IND_2010!S$7:S$732,EUROSTAT_VBE_IND_2010!$B$7:$B$732,$D25,EUROSTAT_VBE_IND_2010!$C$7:$C$732,"*"&amp;RIGHT($A25,3)&amp;"*",EUROSTAT_VBE_IND_2010!$D$7:$D$732,"6000*"))/1000</f>
        <v>0</v>
      </c>
      <c r="W25" s="17">
        <f>(SUMIFS(EUROSTAT_VBE_IND_2010!T$7:T$732,EUROSTAT_VBE_IND_2010!$B$7:$B$732,$D25,EUROSTAT_VBE_IND_2010!$C$7:$C$732,"*"&amp;RIGHT($A25,3)&amp;"*",EUROSTAT_VBE_IND_2010!$D$7:$D$732,"6000*"))/1000</f>
        <v>0</v>
      </c>
      <c r="X25" s="17">
        <f>(SUMIFS(EUROSTAT_VBE_IND_2010!U$7:U$732,EUROSTAT_VBE_IND_2010!$B$7:$B$732,$D25,EUROSTAT_VBE_IND_2010!$C$7:$C$732,"*"&amp;RIGHT($A25,3)&amp;"*",EUROSTAT_VBE_IND_2010!$D$7:$D$732,"6000*"))/1000</f>
        <v>0</v>
      </c>
      <c r="Y25" s="17">
        <f>(SUMIFS(EUROSTAT_VBE_IND_2010!V$7:V$732,EUROSTAT_VBE_IND_2010!$B$7:$B$732,$D25,EUROSTAT_VBE_IND_2010!$C$7:$C$732,"*"&amp;RIGHT($A25,3)&amp;"*",EUROSTAT_VBE_IND_2010!$D$7:$D$732,"6000*"))/1000</f>
        <v>0</v>
      </c>
      <c r="Z25" s="17">
        <f>(SUMIFS(EUROSTAT_VBE_IND_2010!W$7:W$732,EUROSTAT_VBE_IND_2010!$B$7:$B$732,$D25,EUROSTAT_VBE_IND_2010!$C$7:$C$732,"*"&amp;RIGHT($A25,3)&amp;"*",EUROSTAT_VBE_IND_2010!$D$7:$D$732,"6000*"))/1000</f>
        <v>0</v>
      </c>
      <c r="AA25" s="17">
        <f>(SUMIFS(EUROSTAT_VBE_IND_2010!X$7:X$732,EUROSTAT_VBE_IND_2010!$B$7:$B$732,$D25,EUROSTAT_VBE_IND_2010!$C$7:$C$732,"*"&amp;RIGHT($A25,3)&amp;"*",EUROSTAT_VBE_IND_2010!$D$7:$D$732,"6000*"))/1000</f>
        <v>0</v>
      </c>
      <c r="AB25" s="17">
        <f>(SUMIFS(EUROSTAT_VBE_IND_2010!AA$7:AA$732,EUROSTAT_VBE_IND_2010!$B$7:$B$732,$D25,EUROSTAT_VBE_IND_2010!$C$7:$C$732,"*"&amp;RIGHT($A25,3)&amp;"*",EUROSTAT_VBE_IND_2010!$D$7:$D$732,"6000*"))/1000</f>
        <v>0</v>
      </c>
      <c r="AC25" s="17">
        <f>(SUMIFS(EUROSTAT_VBE_IND_2010!AB$7:AB$732,EUROSTAT_VBE_IND_2010!$B$7:$B$732,$D25,EUROSTAT_VBE_IND_2010!$C$7:$C$732,"*"&amp;RIGHT($A25,3)&amp;"*",EUROSTAT_VBE_IND_2010!$D$7:$D$732,"6000*"))/1000</f>
        <v>0</v>
      </c>
      <c r="AD25" s="17">
        <f>(SUMIFS(EUROSTAT_VBE_IND_2010!AC$7:AC$732,EUROSTAT_VBE_IND_2010!$B$7:$B$732,$D25,EUROSTAT_VBE_IND_2010!$C$7:$C$732,"*"&amp;RIGHT($A25,3)&amp;"*",EUROSTAT_VBE_IND_2010!$D$7:$D$732,"6000*"))/1000</f>
        <v>0</v>
      </c>
      <c r="AE25" s="17">
        <f>(SUMIFS(EUROSTAT_VBE_IND_2010!AD$7:AD$732,EUROSTAT_VBE_IND_2010!$B$7:$B$732,$D25,EUROSTAT_VBE_IND_2010!$C$7:$C$732,"*"&amp;RIGHT($A25,3)&amp;"*",EUROSTAT_VBE_IND_2010!$D$7:$D$732,"6000*"))/1000</f>
        <v>0</v>
      </c>
      <c r="AF25" s="17">
        <f>(SUMIFS(EUROSTAT_VBE_IND_2010!AE$7:AE$732,EUROSTAT_VBE_IND_2010!$B$7:$B$732,$D25,EUROSTAT_VBE_IND_2010!$C$7:$C$732,"*"&amp;RIGHT($A25,3)&amp;"*",EUROSTAT_VBE_IND_2010!$D$7:$D$732,"6000*"))/1000</f>
        <v>0</v>
      </c>
      <c r="AG25" s="17">
        <f>(SUMIFS(EUROSTAT_VBE_IND_2010!AF$7:AF$732,EUROSTAT_VBE_IND_2010!$B$7:$B$732,$D25,EUROSTAT_VBE_IND_2010!$C$7:$C$732,"*"&amp;RIGHT($A25,3)&amp;"*",EUROSTAT_VBE_IND_2010!$D$7:$D$732,"6000*"))/1000</f>
        <v>0</v>
      </c>
      <c r="AH25" s="17">
        <f>(SUMIFS(EUROSTAT_VBE_IND_2010!AH$7:AH$732,EUROSTAT_VBE_IND_2010!$B$7:$B$732,$D25,EUROSTAT_VBE_IND_2010!$C$7:$C$732,"*"&amp;RIGHT($A25,3)&amp;"*",EUROSTAT_VBE_IND_2010!$D$7:$D$732,"6000*"))/1000</f>
        <v>0</v>
      </c>
      <c r="AI25" s="17">
        <f>(SUMIFS(EUROSTAT_VBE_IND_2010!AI$7:AI$732,EUROSTAT_VBE_IND_2010!$B$7:$B$732,$D25,EUROSTAT_VBE_IND_2010!$C$7:$C$732,"*"&amp;RIGHT($A25,3)&amp;"*",EUROSTAT_VBE_IND_2010!$D$7:$D$732,"6000*"))/1000</f>
        <v>0</v>
      </c>
      <c r="AJ25" s="17">
        <f>(SUMIFS(EUROSTAT_VBE_IND_2010!AJ$7:AJ$732,EUROSTAT_VBE_IND_2010!$B$7:$B$732,$D25,EUROSTAT_VBE_IND_2010!$C$7:$C$732,"*"&amp;RIGHT($A25,3)&amp;"*",EUROSTAT_VBE_IND_2010!$D$7:$D$732,"6000*"))/1000</f>
        <v>0</v>
      </c>
      <c r="AK25" s="17">
        <f>(SUMIFS(EUROSTAT_VBE_IND_2010!AK$7:AK$732,EUROSTAT_VBE_IND_2010!$B$7:$B$732,$D25,EUROSTAT_VBE_IND_2010!$C$7:$C$732,"*"&amp;RIGHT($A25,3)&amp;"*",EUROSTAT_VBE_IND_2010!$D$7:$D$732,"6000*"))/1000</f>
        <v>0</v>
      </c>
      <c r="AL25" s="329">
        <v>0</v>
      </c>
      <c r="AM25" s="329">
        <v>0</v>
      </c>
      <c r="AN25" s="329">
        <v>0</v>
      </c>
      <c r="AO25" s="17">
        <f>(SUMIFS(EUROSTAT_VBE_IND_2010!Y$7:Y$732,EUROSTAT_VBE_IND_2010!$B$7:$B$732,$D25,EUROSTAT_VBE_IND_2010!$C$7:$C$732,"*"&amp;RIGHT($A25,3)&amp;"*",EUROSTAT_VBE_IND_2010!$D$7:$D$732,"6000*"))/1000</f>
        <v>0</v>
      </c>
      <c r="AP25" s="17">
        <f>(SUMIFS(EUROSTAT_VBE_IND_2010!Z$7:Z$732,EUROSTAT_VBE_IND_2010!$B$7:$B$732,$D25,EUROSTAT_VBE_IND_2010!$C$7:$C$732,"*"&amp;RIGHT($A25,3)&amp;"*",EUROSTAT_VBE_IND_2010!$D$7:$D$732,"6000*"))/1000</f>
        <v>0</v>
      </c>
      <c r="AQ25" s="17">
        <f>(SUMIFS(EUROSTAT_VBE_IND_2010!AG$7:AG$732,EUROSTAT_VBE_IND_2010!$B$7:$B$732,$D25,EUROSTAT_VBE_IND_2010!$C$7:$C$732,"*"&amp;RIGHT($A25,3)&amp;"*",EUROSTAT_VBE_IND_2010!$D$7:$D$732,"6000*"))/1000</f>
        <v>0</v>
      </c>
    </row>
    <row r="26" s="20" customFormat="1" spans="1:43">
      <c r="A26" t="str">
        <f>LEFT(EUROSTAT_VBE_IND_2010!$C$7,8)</f>
        <v>B_101006</v>
      </c>
      <c r="B26" s="28" t="s">
        <v>274</v>
      </c>
      <c r="C26" t="s">
        <v>293</v>
      </c>
      <c r="D26" t="s">
        <v>126</v>
      </c>
      <c r="E26" t="s">
        <v>248</v>
      </c>
      <c r="F26" t="s">
        <v>268</v>
      </c>
      <c r="G26" s="17">
        <f>(SUMIFS(EUROSTAT_VBE_IND_2010!E$7:E$732,EUROSTAT_VBE_IND_2010!$B$7:$B$732,$D26,EUROSTAT_VBE_IND_2010!$C$7:$C$732,"*"&amp;RIGHT($A26,3)&amp;"*",EUROSTAT_VBE_IND_2010!$D$7:$D$732,"5200*"))/1000</f>
        <v>0</v>
      </c>
      <c r="H26" s="17">
        <f>(SUMIFS(EUROSTAT_VBE_IND_2010!F$7:F$732,EUROSTAT_VBE_IND_2010!$B$7:$B$732,$D26,EUROSTAT_VBE_IND_2010!$C$7:$C$732,"*"&amp;RIGHT($A26,3)&amp;"*",EUROSTAT_VBE_IND_2010!$D$7:$D$732,"5200*"))/1000</f>
        <v>0</v>
      </c>
      <c r="I26" s="17">
        <f>(SUMIFS(EUROSTAT_VBE_IND_2010!G$7:G$732,EUROSTAT_VBE_IND_2010!$B$7:$B$732,$D26,EUROSTAT_VBE_IND_2010!$C$7:$C$732,"*"&amp;RIGHT($A26,3)&amp;"*",EUROSTAT_VBE_IND_2010!$D$7:$D$732,"5200*"))/1000</f>
        <v>0</v>
      </c>
      <c r="J26" s="329">
        <v>0</v>
      </c>
      <c r="K26" s="17">
        <f>(SUMIFS(EUROSTAT_VBE_IND_2010!H$7:H$732,EUROSTAT_VBE_IND_2010!$B$7:$B$732,$D26,EUROSTAT_VBE_IND_2010!$C$7:$C$732,"*"&amp;RIGHT($A26,3)&amp;"*",EUROSTAT_VBE_IND_2010!$D$7:$D$732,"5200*"))/1000</f>
        <v>0</v>
      </c>
      <c r="L26" s="17">
        <f>(SUMIFS(EUROSTAT_VBE_IND_2010!I$7:I$732,EUROSTAT_VBE_IND_2010!$B$7:$B$732,$D26,EUROSTAT_VBE_IND_2010!$C$7:$C$732,"*"&amp;RIGHT($A26,3)&amp;"*",EUROSTAT_VBE_IND_2010!$D$7:$D$732,"5200*"))/1000</f>
        <v>0</v>
      </c>
      <c r="M26" s="17">
        <f>(SUMIFS(EUROSTAT_VBE_IND_2010!J$7:J$732,EUROSTAT_VBE_IND_2010!$B$7:$B$732,$D26,EUROSTAT_VBE_IND_2010!$C$7:$C$732,"*"&amp;RIGHT($A26,3)&amp;"*",EUROSTAT_VBE_IND_2010!$D$7:$D$732,"5200*"))/1000</f>
        <v>0</v>
      </c>
      <c r="N26" s="17">
        <f>(SUMIFS(EUROSTAT_VBE_IND_2010!K$7:K$732,EUROSTAT_VBE_IND_2010!$B$7:$B$732,$D26,EUROSTAT_VBE_IND_2010!$C$7:$C$732,"*"&amp;RIGHT($A26,3)&amp;"*",EUROSTAT_VBE_IND_2010!$D$7:$D$732,"5200*"))/1000</f>
        <v>0</v>
      </c>
      <c r="O26" s="17">
        <f>(SUMIFS(EUROSTAT_VBE_IND_2010!L$7:L$732,EUROSTAT_VBE_IND_2010!$B$7:$B$732,$D26,EUROSTAT_VBE_IND_2010!$C$7:$C$732,"*"&amp;RIGHT($A26,3)&amp;"*",EUROSTAT_VBE_IND_2010!$D$7:$D$732,"5200*"))/1000</f>
        <v>0</v>
      </c>
      <c r="P26" s="17">
        <f>(SUMIFS(EUROSTAT_VBE_IND_2010!M$7:M$732,EUROSTAT_VBE_IND_2010!$B$7:$B$732,$D26,EUROSTAT_VBE_IND_2010!$C$7:$C$732,"*"&amp;RIGHT($A26,3)&amp;"*",EUROSTAT_VBE_IND_2010!$D$7:$D$732,"5200*"))/1000</f>
        <v>0</v>
      </c>
      <c r="Q26" s="17">
        <f>(SUMIFS(EUROSTAT_VBE_IND_2010!N$7:N$732,EUROSTAT_VBE_IND_2010!$B$7:$B$732,$D26,EUROSTAT_VBE_IND_2010!$C$7:$C$732,"*"&amp;RIGHT($A26,3)&amp;"*",EUROSTAT_VBE_IND_2010!$D$7:$D$732,"5200*"))/1000</f>
        <v>0</v>
      </c>
      <c r="R26" s="17">
        <f>(SUMIFS(EUROSTAT_VBE_IND_2010!O$7:O$732,EUROSTAT_VBE_IND_2010!$B$7:$B$732,$D26,EUROSTAT_VBE_IND_2010!$C$7:$C$732,"*"&amp;RIGHT($A26,3)&amp;"*",EUROSTAT_VBE_IND_2010!$D$7:$D$732,"5200*"))/1000</f>
        <v>0</v>
      </c>
      <c r="S26" s="17">
        <f>(SUMIFS(EUROSTAT_VBE_IND_2010!P$7:P$732,EUROSTAT_VBE_IND_2010!$B$7:$B$732,$D26,EUROSTAT_VBE_IND_2010!$C$7:$C$732,"*"&amp;RIGHT($A26,3)&amp;"*",EUROSTAT_VBE_IND_2010!$D$7:$D$732,"5200*"))/1000</f>
        <v>0</v>
      </c>
      <c r="T26" s="17">
        <f>(SUMIFS(EUROSTAT_VBE_IND_2010!Q$7:Q$732,EUROSTAT_VBE_IND_2010!$B$7:$B$732,$D26,EUROSTAT_VBE_IND_2010!$C$7:$C$732,"*"&amp;RIGHT($A26,3)&amp;"*",EUROSTAT_VBE_IND_2010!$D$7:$D$732,"5200*"))/1000</f>
        <v>0</v>
      </c>
      <c r="U26" s="17">
        <f>(SUMIFS(EUROSTAT_VBE_IND_2010!R$7:R$732,EUROSTAT_VBE_IND_2010!$B$7:$B$732,$D26,EUROSTAT_VBE_IND_2010!$C$7:$C$732,"*"&amp;RIGHT($A26,3)&amp;"*",EUROSTAT_VBE_IND_2010!$D$7:$D$732,"5200*"))/1000</f>
        <v>0</v>
      </c>
      <c r="V26" s="17">
        <f>(SUMIFS(EUROSTAT_VBE_IND_2010!S$7:S$732,EUROSTAT_VBE_IND_2010!$B$7:$B$732,$D26,EUROSTAT_VBE_IND_2010!$C$7:$C$732,"*"&amp;RIGHT($A26,3)&amp;"*",EUROSTAT_VBE_IND_2010!$D$7:$D$732,"5200*"))/1000</f>
        <v>0</v>
      </c>
      <c r="W26" s="17">
        <f>(SUMIFS(EUROSTAT_VBE_IND_2010!T$7:T$732,EUROSTAT_VBE_IND_2010!$B$7:$B$732,$D26,EUROSTAT_VBE_IND_2010!$C$7:$C$732,"*"&amp;RIGHT($A26,3)&amp;"*",EUROSTAT_VBE_IND_2010!$D$7:$D$732,"5200*"))/1000</f>
        <v>0</v>
      </c>
      <c r="X26" s="17">
        <f>(SUMIFS(EUROSTAT_VBE_IND_2010!U$7:U$732,EUROSTAT_VBE_IND_2010!$B$7:$B$732,$D26,EUROSTAT_VBE_IND_2010!$C$7:$C$732,"*"&amp;RIGHT($A26,3)&amp;"*",EUROSTAT_VBE_IND_2010!$D$7:$D$732,"5200*"))/1000</f>
        <v>0</v>
      </c>
      <c r="Y26" s="17">
        <f>(SUMIFS(EUROSTAT_VBE_IND_2010!V$7:V$732,EUROSTAT_VBE_IND_2010!$B$7:$B$732,$D26,EUROSTAT_VBE_IND_2010!$C$7:$C$732,"*"&amp;RIGHT($A26,3)&amp;"*",EUROSTAT_VBE_IND_2010!$D$7:$D$732,"5200*"))/1000</f>
        <v>0</v>
      </c>
      <c r="Z26" s="17">
        <f>(SUMIFS(EUROSTAT_VBE_IND_2010!W$7:W$732,EUROSTAT_VBE_IND_2010!$B$7:$B$732,$D26,EUROSTAT_VBE_IND_2010!$C$7:$C$732,"*"&amp;RIGHT($A26,3)&amp;"*",EUROSTAT_VBE_IND_2010!$D$7:$D$732,"5200*"))/1000</f>
        <v>0</v>
      </c>
      <c r="AA26" s="17">
        <f>(SUMIFS(EUROSTAT_VBE_IND_2010!X$7:X$732,EUROSTAT_VBE_IND_2010!$B$7:$B$732,$D26,EUROSTAT_VBE_IND_2010!$C$7:$C$732,"*"&amp;RIGHT($A26,3)&amp;"*",EUROSTAT_VBE_IND_2010!$D$7:$D$732,"5200*"))/1000</f>
        <v>0</v>
      </c>
      <c r="AB26" s="17">
        <f>(SUMIFS(EUROSTAT_VBE_IND_2010!AA$7:AA$732,EUROSTAT_VBE_IND_2010!$B$7:$B$732,$D26,EUROSTAT_VBE_IND_2010!$C$7:$C$732,"*"&amp;RIGHT($A26,3)&amp;"*",EUROSTAT_VBE_IND_2010!$D$7:$D$732,"5200*"))/1000</f>
        <v>0</v>
      </c>
      <c r="AC26" s="17">
        <f>(SUMIFS(EUROSTAT_VBE_IND_2010!AB$7:AB$732,EUROSTAT_VBE_IND_2010!$B$7:$B$732,$D26,EUROSTAT_VBE_IND_2010!$C$7:$C$732,"*"&amp;RIGHT($A26,3)&amp;"*",EUROSTAT_VBE_IND_2010!$D$7:$D$732,"5200*"))/1000</f>
        <v>0</v>
      </c>
      <c r="AD26" s="17">
        <f>(SUMIFS(EUROSTAT_VBE_IND_2010!AC$7:AC$732,EUROSTAT_VBE_IND_2010!$B$7:$B$732,$D26,EUROSTAT_VBE_IND_2010!$C$7:$C$732,"*"&amp;RIGHT($A26,3)&amp;"*",EUROSTAT_VBE_IND_2010!$D$7:$D$732,"5200*"))/1000</f>
        <v>0</v>
      </c>
      <c r="AE26" s="17">
        <f>(SUMIFS(EUROSTAT_VBE_IND_2010!AD$7:AD$732,EUROSTAT_VBE_IND_2010!$B$7:$B$732,$D26,EUROSTAT_VBE_IND_2010!$C$7:$C$732,"*"&amp;RIGHT($A26,3)&amp;"*",EUROSTAT_VBE_IND_2010!$D$7:$D$732,"5200*"))/1000</f>
        <v>0</v>
      </c>
      <c r="AF26" s="17">
        <f>(SUMIFS(EUROSTAT_VBE_IND_2010!AE$7:AE$732,EUROSTAT_VBE_IND_2010!$B$7:$B$732,$D26,EUROSTAT_VBE_IND_2010!$C$7:$C$732,"*"&amp;RIGHT($A26,3)&amp;"*",EUROSTAT_VBE_IND_2010!$D$7:$D$732,"5200*"))/1000</f>
        <v>0</v>
      </c>
      <c r="AG26" s="17">
        <f>(SUMIFS(EUROSTAT_VBE_IND_2010!AF$7:AF$732,EUROSTAT_VBE_IND_2010!$B$7:$B$732,$D26,EUROSTAT_VBE_IND_2010!$C$7:$C$732,"*"&amp;RIGHT($A26,3)&amp;"*",EUROSTAT_VBE_IND_2010!$D$7:$D$732,"5200*"))/1000</f>
        <v>0</v>
      </c>
      <c r="AH26" s="17">
        <f>(SUMIFS(EUROSTAT_VBE_IND_2010!AH$7:AH$732,EUROSTAT_VBE_IND_2010!$B$7:$B$732,$D26,EUROSTAT_VBE_IND_2010!$C$7:$C$732,"*"&amp;RIGHT($A26,3)&amp;"*",EUROSTAT_VBE_IND_2010!$D$7:$D$732,"5200*"))/1000</f>
        <v>0</v>
      </c>
      <c r="AI26" s="17">
        <f>(SUMIFS(EUROSTAT_VBE_IND_2010!AI$7:AI$732,EUROSTAT_VBE_IND_2010!$B$7:$B$732,$D26,EUROSTAT_VBE_IND_2010!$C$7:$C$732,"*"&amp;RIGHT($A26,3)&amp;"*",EUROSTAT_VBE_IND_2010!$D$7:$D$732,"5200*"))/1000</f>
        <v>0</v>
      </c>
      <c r="AJ26" s="17">
        <f>(SUMIFS(EUROSTAT_VBE_IND_2010!AJ$7:AJ$732,EUROSTAT_VBE_IND_2010!$B$7:$B$732,$D26,EUROSTAT_VBE_IND_2010!$C$7:$C$732,"*"&amp;RIGHT($A26,3)&amp;"*",EUROSTAT_VBE_IND_2010!$D$7:$D$732,"5200*"))/1000</f>
        <v>0</v>
      </c>
      <c r="AK26" s="17">
        <f>(SUMIFS(EUROSTAT_VBE_IND_2010!AK$7:AK$732,EUROSTAT_VBE_IND_2010!$B$7:$B$732,$D26,EUROSTAT_VBE_IND_2010!$C$7:$C$732,"*"&amp;RIGHT($A26,3)&amp;"*",EUROSTAT_VBE_IND_2010!$D$7:$D$732,"5200*"))/1000</f>
        <v>0</v>
      </c>
      <c r="AL26" s="329">
        <v>0</v>
      </c>
      <c r="AM26" s="329">
        <v>0</v>
      </c>
      <c r="AN26" s="329">
        <v>0</v>
      </c>
      <c r="AO26" s="17">
        <f>(SUMIFS(EUROSTAT_VBE_IND_2010!Y$7:Y$732,EUROSTAT_VBE_IND_2010!$B$7:$B$732,$D26,EUROSTAT_VBE_IND_2010!$C$7:$C$732,"*"&amp;RIGHT($A26,3)&amp;"*",EUROSTAT_VBE_IND_2010!$D$7:$D$732,"5200*"))/1000</f>
        <v>0</v>
      </c>
      <c r="AP26" s="17">
        <f>(SUMIFS(EUROSTAT_VBE_IND_2010!Z$7:Z$732,EUROSTAT_VBE_IND_2010!$B$7:$B$732,$D26,EUROSTAT_VBE_IND_2010!$C$7:$C$732,"*"&amp;RIGHT($A26,3)&amp;"*",EUROSTAT_VBE_IND_2010!$D$7:$D$732,"5200*"))/1000</f>
        <v>0</v>
      </c>
      <c r="AQ26" s="17">
        <f>(SUMIFS(EUROSTAT_VBE_IND_2010!AG$7:AG$732,EUROSTAT_VBE_IND_2010!$B$7:$B$732,$D26,EUROSTAT_VBE_IND_2010!$C$7:$C$732,"*"&amp;RIGHT($A26,3)&amp;"*",EUROSTAT_VBE_IND_2010!$D$7:$D$732,"5200*"))/1000</f>
        <v>0</v>
      </c>
    </row>
    <row r="27" s="20" customFormat="1" spans="1:43">
      <c r="A27"/>
      <c r="B27"/>
      <c r="C27"/>
      <c r="D27"/>
      <c r="E27"/>
      <c r="F27" s="241" t="s">
        <v>192</v>
      </c>
      <c r="G27" s="795">
        <f>SUM(G7:G26)</f>
        <v>32.977</v>
      </c>
      <c r="H27" s="795">
        <f t="shared" ref="H27:AQ27" si="0">SUM(H7:H26)</f>
        <v>25.117</v>
      </c>
      <c r="I27" s="795">
        <f t="shared" si="0"/>
        <v>0</v>
      </c>
      <c r="J27" s="875">
        <f t="shared" si="0"/>
        <v>0</v>
      </c>
      <c r="K27" s="795">
        <f t="shared" si="0"/>
        <v>0</v>
      </c>
      <c r="L27" s="795">
        <f t="shared" si="0"/>
        <v>23.631</v>
      </c>
      <c r="M27" s="795">
        <f t="shared" si="0"/>
        <v>189.402</v>
      </c>
      <c r="N27" s="795">
        <f t="shared" si="0"/>
        <v>0</v>
      </c>
      <c r="O27" s="803">
        <f t="shared" si="0"/>
        <v>0</v>
      </c>
      <c r="P27" s="795">
        <f t="shared" si="0"/>
        <v>0</v>
      </c>
      <c r="Q27" s="795">
        <f t="shared" si="0"/>
        <v>16.755</v>
      </c>
      <c r="R27" s="795">
        <f t="shared" si="0"/>
        <v>14.713</v>
      </c>
      <c r="S27" s="795">
        <f t="shared" si="0"/>
        <v>52.187</v>
      </c>
      <c r="T27" s="795">
        <f t="shared" si="0"/>
        <v>0</v>
      </c>
      <c r="U27" s="795">
        <f t="shared" si="0"/>
        <v>9.288</v>
      </c>
      <c r="V27" s="795">
        <f t="shared" si="0"/>
        <v>0</v>
      </c>
      <c r="W27" s="795">
        <f t="shared" si="0"/>
        <v>0</v>
      </c>
      <c r="X27" s="795">
        <f t="shared" si="0"/>
        <v>32.218</v>
      </c>
      <c r="Y27" s="795">
        <f t="shared" si="0"/>
        <v>0</v>
      </c>
      <c r="Z27" s="795">
        <f t="shared" si="0"/>
        <v>0</v>
      </c>
      <c r="AA27" s="795">
        <f t="shared" si="0"/>
        <v>0</v>
      </c>
      <c r="AB27" s="795">
        <f t="shared" si="0"/>
        <v>0</v>
      </c>
      <c r="AC27" s="795">
        <f t="shared" si="0"/>
        <v>35.89</v>
      </c>
      <c r="AD27" s="795">
        <f t="shared" si="0"/>
        <v>2.487</v>
      </c>
      <c r="AE27" s="795">
        <f t="shared" si="0"/>
        <v>27.582</v>
      </c>
      <c r="AF27" s="795">
        <f t="shared" si="0"/>
        <v>0</v>
      </c>
      <c r="AG27" s="795">
        <f t="shared" si="0"/>
        <v>9.346</v>
      </c>
      <c r="AH27" s="795">
        <f t="shared" si="0"/>
        <v>14.781</v>
      </c>
      <c r="AI27" s="795">
        <f t="shared" si="0"/>
        <v>0</v>
      </c>
      <c r="AJ27" s="795">
        <f t="shared" si="0"/>
        <v>26.345</v>
      </c>
      <c r="AK27" s="795">
        <f t="shared" si="0"/>
        <v>41.056</v>
      </c>
      <c r="AL27" s="875">
        <f t="shared" si="0"/>
        <v>0</v>
      </c>
      <c r="AM27" s="875">
        <f t="shared" si="0"/>
        <v>10.46411</v>
      </c>
      <c r="AN27" s="875">
        <f t="shared" si="0"/>
        <v>0</v>
      </c>
      <c r="AO27" s="795">
        <f t="shared" si="0"/>
        <v>0</v>
      </c>
      <c r="AP27" s="795">
        <f t="shared" si="0"/>
        <v>0</v>
      </c>
      <c r="AQ27" s="795">
        <f t="shared" si="0"/>
        <v>9.15</v>
      </c>
    </row>
    <row r="28" s="20" customFormat="1" spans="1:43">
      <c r="A28" t="str">
        <f>LEFT(EUROSTAT_VBE_IND_2010!$C$7,8)</f>
        <v>B_101006</v>
      </c>
      <c r="B28" s="28" t="s">
        <v>274</v>
      </c>
      <c r="C28" t="s">
        <v>293</v>
      </c>
      <c r="D28" t="s">
        <v>126</v>
      </c>
      <c r="E28"/>
      <c r="F28" s="241" t="s">
        <v>294</v>
      </c>
      <c r="G28" s="795">
        <f>(SUMIFS(EUROSTAT_VBE_IND_2010!E$7:E$732,EUROSTAT_VBE_IND_2010!$B$7:$B$732,$D26,EUROSTAT_VBE_IND_2010!$C$7:$C$732,"*"&amp;RIGHT($A26,3)&amp;"*",EUROSTAT_VBE_IND_2010!$D$7:$D$732,"*"))/1000</f>
        <v>32.977</v>
      </c>
      <c r="H28" s="795">
        <f>(SUMIFS(EUROSTAT_VBE_IND_2010!F$7:F$732,EUROSTAT_VBE_IND_2010!$B$7:$B$732,$D26,EUROSTAT_VBE_IND_2010!$C$7:$C$732,"*"&amp;RIGHT($A26,3)&amp;"*",EUROSTAT_VBE_IND_2010!$D$7:$D$732,"*"))/1000</f>
        <v>25.117</v>
      </c>
      <c r="I28" s="795">
        <f>(SUMIFS(EUROSTAT_VBE_IND_2010!G$7:G$732,EUROSTAT_VBE_IND_2010!$B$7:$B$732,$D26,EUROSTAT_VBE_IND_2010!$C$7:$C$732,"*"&amp;RIGHT($A26,3)&amp;"*",EUROSTAT_VBE_IND_2010!$D$7:$D$732,"*"))/1000</f>
        <v>0</v>
      </c>
      <c r="K28" s="795">
        <f>(SUMIFS(EUROSTAT_VBE_IND_2010!H$7:H$732,EUROSTAT_VBE_IND_2010!$B$7:$B$732,$D26,EUROSTAT_VBE_IND_2010!$C$7:$C$732,"*"&amp;RIGHT($A26,3)&amp;"*",EUROSTAT_VBE_IND_2010!$D$7:$D$732,"*"))/1000</f>
        <v>0</v>
      </c>
      <c r="L28" s="795">
        <f>(SUMIFS(EUROSTAT_VBE_IND_2010!I$7:I$732,EUROSTAT_VBE_IND_2010!$B$7:$B$732,$D26,EUROSTAT_VBE_IND_2010!$C$7:$C$732,"*"&amp;RIGHT($A26,3)&amp;"*",EUROSTAT_VBE_IND_2010!$D$7:$D$732,"*"))/1000</f>
        <v>23.631</v>
      </c>
      <c r="M28" s="795">
        <f>(SUMIFS(EUROSTAT_VBE_IND_2010!J$7:J$732,EUROSTAT_VBE_IND_2010!$B$7:$B$732,$D26,EUROSTAT_VBE_IND_2010!$C$7:$C$732,"*"&amp;RIGHT($A26,3)&amp;"*",EUROSTAT_VBE_IND_2010!$D$7:$D$732,"*"))/1000</f>
        <v>189.402</v>
      </c>
      <c r="N28" s="795">
        <f>(SUMIFS(EUROSTAT_VBE_IND_2010!K$7:K$732,EUROSTAT_VBE_IND_2010!$B$7:$B$732,$D26,EUROSTAT_VBE_IND_2010!$C$7:$C$732,"*"&amp;RIGHT($A26,3)&amp;"*",EUROSTAT_VBE_IND_2010!$D$7:$D$732,"*"))/1000</f>
        <v>0</v>
      </c>
      <c r="O28" s="803">
        <f>(SUMIFS(EUROSTAT_VBE_IND_2010!L$7:L$732,EUROSTAT_VBE_IND_2010!$B$7:$B$732,$D26,EUROSTAT_VBE_IND_2010!$C$7:$C$732,"*"&amp;RIGHT($A26,3)&amp;"*",EUROSTAT_VBE_IND_2010!$D$7:$D$732,"*"))/1000</f>
        <v>0</v>
      </c>
      <c r="P28" s="795">
        <f>(SUMIFS(EUROSTAT_VBE_IND_2010!M$7:M$732,EUROSTAT_VBE_IND_2010!$B$7:$B$732,$D26,EUROSTAT_VBE_IND_2010!$C$7:$C$732,"*"&amp;RIGHT($A26,3)&amp;"*",EUROSTAT_VBE_IND_2010!$D$7:$D$732,"*"))/1000</f>
        <v>0</v>
      </c>
      <c r="Q28" s="795">
        <f>(SUMIFS(EUROSTAT_VBE_IND_2010!N$7:N$732,EUROSTAT_VBE_IND_2010!$B$7:$B$732,$D26,EUROSTAT_VBE_IND_2010!$C$7:$C$732,"*"&amp;RIGHT($A26,3)&amp;"*",EUROSTAT_VBE_IND_2010!$D$7:$D$732,"*"))/1000</f>
        <v>16.755</v>
      </c>
      <c r="R28" s="795">
        <f>(SUMIFS(EUROSTAT_VBE_IND_2010!O$7:O$732,EUROSTAT_VBE_IND_2010!$B$7:$B$732,$D26,EUROSTAT_VBE_IND_2010!$C$7:$C$732,"*"&amp;RIGHT($A26,3)&amp;"*",EUROSTAT_VBE_IND_2010!$D$7:$D$732,"*"))/1000</f>
        <v>14.713</v>
      </c>
      <c r="S28" s="795">
        <f>(SUMIFS(EUROSTAT_VBE_IND_2010!P$7:P$732,EUROSTAT_VBE_IND_2010!$B$7:$B$732,$D26,EUROSTAT_VBE_IND_2010!$C$7:$C$732,"*"&amp;RIGHT($A26,3)&amp;"*",EUROSTAT_VBE_IND_2010!$D$7:$D$732,"*"))/1000</f>
        <v>52.187</v>
      </c>
      <c r="T28" s="795">
        <f>(SUMIFS(EUROSTAT_VBE_IND_2010!Q$7:Q$732,EUROSTAT_VBE_IND_2010!$B$7:$B$732,$D26,EUROSTAT_VBE_IND_2010!$C$7:$C$732,"*"&amp;RIGHT($A26,3)&amp;"*",EUROSTAT_VBE_IND_2010!$D$7:$D$732,"*"))/1000</f>
        <v>0</v>
      </c>
      <c r="U28" s="795">
        <f>(SUMIFS(EUROSTAT_VBE_IND_2010!R$7:R$732,EUROSTAT_VBE_IND_2010!$B$7:$B$732,$D26,EUROSTAT_VBE_IND_2010!$C$7:$C$732,"*"&amp;RIGHT($A26,3)&amp;"*",EUROSTAT_VBE_IND_2010!$D$7:$D$732,"*"))/1000</f>
        <v>9.288</v>
      </c>
      <c r="V28" s="795">
        <f>(SUMIFS(EUROSTAT_VBE_IND_2010!S$7:S$732,EUROSTAT_VBE_IND_2010!$B$7:$B$732,$D26,EUROSTAT_VBE_IND_2010!$C$7:$C$732,"*"&amp;RIGHT($A26,3)&amp;"*",EUROSTAT_VBE_IND_2010!$D$7:$D$732,"*"))/1000</f>
        <v>0</v>
      </c>
      <c r="W28" s="795">
        <f>(SUMIFS(EUROSTAT_VBE_IND_2010!T$7:T$732,EUROSTAT_VBE_IND_2010!$B$7:$B$732,$D26,EUROSTAT_VBE_IND_2010!$C$7:$C$732,"*"&amp;RIGHT($A26,3)&amp;"*",EUROSTAT_VBE_IND_2010!$D$7:$D$732,"*"))/1000</f>
        <v>0</v>
      </c>
      <c r="X28" s="795">
        <f>(SUMIFS(EUROSTAT_VBE_IND_2010!U$7:U$732,EUROSTAT_VBE_IND_2010!$B$7:$B$732,$D26,EUROSTAT_VBE_IND_2010!$C$7:$C$732,"*"&amp;RIGHT($A26,3)&amp;"*",EUROSTAT_VBE_IND_2010!$D$7:$D$732,"*"))/1000</f>
        <v>32.218</v>
      </c>
      <c r="Y28" s="795">
        <f>(SUMIFS(EUROSTAT_VBE_IND_2010!V$7:V$732,EUROSTAT_VBE_IND_2010!$B$7:$B$732,$D26,EUROSTAT_VBE_IND_2010!$C$7:$C$732,"*"&amp;RIGHT($A26,3)&amp;"*",EUROSTAT_VBE_IND_2010!$D$7:$D$732,"*"))/1000</f>
        <v>0</v>
      </c>
      <c r="Z28" s="795">
        <f>(SUMIFS(EUROSTAT_VBE_IND_2010!W$7:W$732,EUROSTAT_VBE_IND_2010!$B$7:$B$732,$D26,EUROSTAT_VBE_IND_2010!$C$7:$C$732,"*"&amp;RIGHT($A26,3)&amp;"*",EUROSTAT_VBE_IND_2010!$D$7:$D$732,"*"))/1000</f>
        <v>0</v>
      </c>
      <c r="AA28" s="795">
        <f>(SUMIFS(EUROSTAT_VBE_IND_2010!X$7:X$732,EUROSTAT_VBE_IND_2010!$B$7:$B$732,$D26,EUROSTAT_VBE_IND_2010!$C$7:$C$732,"*"&amp;RIGHT($A26,3)&amp;"*",EUROSTAT_VBE_IND_2010!$D$7:$D$732,"*"))/1000</f>
        <v>0</v>
      </c>
      <c r="AB28" s="795">
        <f>(SUMIFS(EUROSTAT_VBE_IND_2010!AA$7:AA$732,EUROSTAT_VBE_IND_2010!$B$7:$B$732,$D26,EUROSTAT_VBE_IND_2010!$C$7:$C$732,"*"&amp;RIGHT($A26,3)&amp;"*",EUROSTAT_VBE_IND_2010!$D$7:$D$732,"*"))/1000</f>
        <v>0</v>
      </c>
      <c r="AC28" s="795">
        <f>(SUMIFS(EUROSTAT_VBE_IND_2010!AB$7:AB$732,EUROSTAT_VBE_IND_2010!$B$7:$B$732,$D26,EUROSTAT_VBE_IND_2010!$C$7:$C$732,"*"&amp;RIGHT($A26,3)&amp;"*",EUROSTAT_VBE_IND_2010!$D$7:$D$732,"*"))/1000</f>
        <v>35.89</v>
      </c>
      <c r="AD28" s="795">
        <f>(SUMIFS(EUROSTAT_VBE_IND_2010!AC$7:AC$732,EUROSTAT_VBE_IND_2010!$B$7:$B$732,$D26,EUROSTAT_VBE_IND_2010!$C$7:$C$732,"*"&amp;RIGHT($A26,3)&amp;"*",EUROSTAT_VBE_IND_2010!$D$7:$D$732,"*"))/1000</f>
        <v>2.487</v>
      </c>
      <c r="AE28" s="795">
        <f>(SUMIFS(EUROSTAT_VBE_IND_2010!AD$7:AD$732,EUROSTAT_VBE_IND_2010!$B$7:$B$732,$D26,EUROSTAT_VBE_IND_2010!$C$7:$C$732,"*"&amp;RIGHT($A26,3)&amp;"*",EUROSTAT_VBE_IND_2010!$D$7:$D$732,"*"))/1000</f>
        <v>27.582</v>
      </c>
      <c r="AF28" s="795">
        <f>(SUMIFS(EUROSTAT_VBE_IND_2010!AE$7:AE$732,EUROSTAT_VBE_IND_2010!$B$7:$B$732,$D26,EUROSTAT_VBE_IND_2010!$C$7:$C$732,"*"&amp;RIGHT($A26,3)&amp;"*",EUROSTAT_VBE_IND_2010!$D$7:$D$732,"*"))/1000</f>
        <v>0</v>
      </c>
      <c r="AG28" s="795">
        <f>(SUMIFS(EUROSTAT_VBE_IND_2010!AF$7:AF$732,EUROSTAT_VBE_IND_2010!$B$7:$B$732,$D26,EUROSTAT_VBE_IND_2010!$C$7:$C$732,"*"&amp;RIGHT($A26,3)&amp;"*",EUROSTAT_VBE_IND_2010!$D$7:$D$732,"*"))/1000</f>
        <v>9.346</v>
      </c>
      <c r="AH28" s="795">
        <f>(SUMIFS(EUROSTAT_VBE_IND_2010!AH$7:AH$732,EUROSTAT_VBE_IND_2010!$B$7:$B$732,$D26,EUROSTAT_VBE_IND_2010!$C$7:$C$732,"*"&amp;RIGHT($A26,3)&amp;"*",EUROSTAT_VBE_IND_2010!$D$7:$D$732,"*"))/1000</f>
        <v>14.781</v>
      </c>
      <c r="AI28" s="795">
        <f>(SUMIFS(EUROSTAT_VBE_IND_2010!AI$7:AI$732,EUROSTAT_VBE_IND_2010!$B$7:$B$732,$D26,EUROSTAT_VBE_IND_2010!$C$7:$C$732,"*"&amp;RIGHT($A26,3)&amp;"*",EUROSTAT_VBE_IND_2010!$D$7:$D$732,"*"))/1000</f>
        <v>0</v>
      </c>
      <c r="AJ28" s="795">
        <f>(SUMIFS(EUROSTAT_VBE_IND_2010!AJ$7:AJ$732,EUROSTAT_VBE_IND_2010!$B$7:$B$732,$D26,EUROSTAT_VBE_IND_2010!$C$7:$C$732,"*"&amp;RIGHT($A26,3)&amp;"*",EUROSTAT_VBE_IND_2010!$D$7:$D$732,"*"))/1000</f>
        <v>26.345</v>
      </c>
      <c r="AK28" s="795">
        <f>(SUMIFS(EUROSTAT_VBE_IND_2010!AK$7:AK$732,EUROSTAT_VBE_IND_2010!$B$7:$B$732,$D26,EUROSTAT_VBE_IND_2010!$C$7:$C$732,"*"&amp;RIGHT($A26,3)&amp;"*",EUROSTAT_VBE_IND_2010!$D$7:$D$732,"*"))/1000</f>
        <v>41.056</v>
      </c>
      <c r="AO28" s="795">
        <f>(SUMIFS(EUROSTAT_VBE_IND_2010!Y$7:Y$732,EUROSTAT_VBE_IND_2010!$B$7:$B$732,$D26,EUROSTAT_VBE_IND_2010!$C$7:$C$732,"*"&amp;RIGHT($A26,3)&amp;"*",EUROSTAT_VBE_IND_2010!$D$7:$D$732,"*"))/1000</f>
        <v>0</v>
      </c>
      <c r="AP28" s="795">
        <f>(SUMIFS(EUROSTAT_VBE_IND_2010!Z$7:Z$732,EUROSTAT_VBE_IND_2010!$B$7:$B$732,$D26,EUROSTAT_VBE_IND_2010!$C$7:$C$732,"*"&amp;RIGHT($A26,3)&amp;"*",EUROSTAT_VBE_IND_2010!$D$7:$D$732,"*"))/1000</f>
        <v>0</v>
      </c>
      <c r="AQ28" s="795">
        <f>(SUMIFS(EUROSTAT_VBE_IND_2010!AG$7:AG$732,EUROSTAT_VBE_IND_2010!$B$7:$B$732,$D26,EUROSTAT_VBE_IND_2010!$C$7:$C$732,"*"&amp;RIGHT($A26,3)&amp;"*",EUROSTAT_VBE_IND_2010!$D$7:$D$732,"*"))/1000</f>
        <v>9.15</v>
      </c>
    </row>
    <row r="29" s="20" customFormat="1" spans="1:6">
      <c r="A29"/>
      <c r="B29" s="28"/>
      <c r="C29"/>
      <c r="D29"/>
      <c r="E29"/>
      <c r="F29" s="241"/>
    </row>
    <row r="30" s="20" customFormat="1" spans="1:6">
      <c r="A30"/>
      <c r="B30" s="28"/>
      <c r="C30"/>
      <c r="D30"/>
      <c r="E30"/>
      <c r="F30" s="241"/>
    </row>
    <row r="31" s="20" customFormat="1" spans="1:43">
      <c r="A31" s="19" t="s">
        <v>284</v>
      </c>
      <c r="B31" s="19" t="s">
        <v>285</v>
      </c>
      <c r="C31" t="s">
        <v>131</v>
      </c>
      <c r="D31" t="s">
        <v>286</v>
      </c>
      <c r="E31" t="s">
        <v>287</v>
      </c>
      <c r="F31" t="s">
        <v>288</v>
      </c>
      <c r="G31" t="str">
        <f>EUROSTAT_VBE_IND_2010!E$6</f>
        <v>AT</v>
      </c>
      <c r="H31" t="str">
        <f>EUROSTAT_VBE_IND_2010!F$6</f>
        <v>BE</v>
      </c>
      <c r="I31" t="str">
        <f>EUROSTAT_VBE_IND_2010!G$6</f>
        <v>BG</v>
      </c>
      <c r="J31" t="s">
        <v>289</v>
      </c>
      <c r="K31" t="str">
        <f>EUROSTAT_VBE_IND_2010!H$6</f>
        <v>CY</v>
      </c>
      <c r="L31" t="str">
        <f>EUROSTAT_VBE_IND_2010!I$6</f>
        <v>CZ</v>
      </c>
      <c r="M31" t="str">
        <f>EUROSTAT_VBE_IND_2010!J$6</f>
        <v>DE</v>
      </c>
      <c r="N31" t="str">
        <f>EUROSTAT_VBE_IND_2010!K$6</f>
        <v>DK</v>
      </c>
      <c r="O31" t="str">
        <f>EUROSTAT_VBE_IND_2010!L$6</f>
        <v>EE</v>
      </c>
      <c r="P31" t="str">
        <f>EUROSTAT_VBE_IND_2010!M$6</f>
        <v>EL</v>
      </c>
      <c r="Q31" t="str">
        <f>EUROSTAT_VBE_IND_2010!N$6</f>
        <v>ES</v>
      </c>
      <c r="R31" t="str">
        <f>EUROSTAT_VBE_IND_2010!O$6</f>
        <v>FI</v>
      </c>
      <c r="S31" t="str">
        <f>EUROSTAT_VBE_IND_2010!P$6</f>
        <v>FR</v>
      </c>
      <c r="T31" t="str">
        <f>EUROSTAT_VBE_IND_2010!Q$6</f>
        <v>HR</v>
      </c>
      <c r="U31" t="str">
        <f>EUROSTAT_VBE_IND_2010!R$6</f>
        <v>HU</v>
      </c>
      <c r="V31" t="str">
        <f>EUROSTAT_VBE_IND_2010!S$6</f>
        <v>IE</v>
      </c>
      <c r="W31" t="str">
        <f>EUROSTAT_VBE_IND_2010!T$6</f>
        <v>IS</v>
      </c>
      <c r="X31" t="str">
        <f>EUROSTAT_VBE_IND_2010!U$6</f>
        <v>IT</v>
      </c>
      <c r="Y31" t="str">
        <f>EUROSTAT_VBE_IND_2010!V$6</f>
        <v>LT</v>
      </c>
      <c r="Z31" t="str">
        <f>EUROSTAT_VBE_IND_2010!W$6</f>
        <v>LU</v>
      </c>
      <c r="AA31" t="str">
        <f>EUROSTAT_VBE_IND_2010!X$6</f>
        <v>LV</v>
      </c>
      <c r="AB31" t="str">
        <f>EUROSTAT_VBE_IND_2010!AA$6</f>
        <v>MT</v>
      </c>
      <c r="AC31" t="str">
        <f>EUROSTAT_VBE_IND_2010!AB$6</f>
        <v>NL</v>
      </c>
      <c r="AD31" t="str">
        <f>EUROSTAT_VBE_IND_2010!AC$6</f>
        <v>NO</v>
      </c>
      <c r="AE31" t="str">
        <f>EUROSTAT_VBE_IND_2010!AD$6</f>
        <v>PL</v>
      </c>
      <c r="AF31" t="str">
        <f>EUROSTAT_VBE_IND_2010!AE$6</f>
        <v>PT</v>
      </c>
      <c r="AG31" t="str">
        <f>EUROSTAT_VBE_IND_2010!AF$6</f>
        <v>RO</v>
      </c>
      <c r="AH31" t="str">
        <f>EUROSTAT_VBE_IND_2010!AH$6</f>
        <v>SE</v>
      </c>
      <c r="AI31" t="str">
        <f>EUROSTAT_VBE_IND_2010!AI$6</f>
        <v>SI</v>
      </c>
      <c r="AJ31" t="str">
        <f>EUROSTAT_VBE_IND_2010!AJ$6</f>
        <v>SK</v>
      </c>
      <c r="AK31" t="str">
        <f>EUROSTAT_VBE_IND_2010!AK$6</f>
        <v>UK</v>
      </c>
      <c r="AL31" t="s">
        <v>290</v>
      </c>
      <c r="AM31" t="s">
        <v>291</v>
      </c>
      <c r="AN31" t="s">
        <v>292</v>
      </c>
      <c r="AO31" t="str">
        <f>EUROSTAT_VBE_IND_2010!Y$6</f>
        <v>ME</v>
      </c>
      <c r="AP31" t="str">
        <f>EUROSTAT_VBE_IND_2010!Z$6</f>
        <v>MK</v>
      </c>
      <c r="AQ31" t="str">
        <f>EUROSTAT_VBE_IND_2010!AG$6</f>
        <v>RS</v>
      </c>
    </row>
    <row r="32" s="20" customFormat="1" spans="1:43">
      <c r="A32" t="str">
        <f>LEFT(EUROSTAT_VBE_IND_2010!$C$10,8)</f>
        <v>B_101315</v>
      </c>
      <c r="B32" s="28" t="s">
        <v>295</v>
      </c>
      <c r="C32" t="s">
        <v>293</v>
      </c>
      <c r="D32" t="s">
        <v>126</v>
      </c>
      <c r="E32" t="s">
        <v>228</v>
      </c>
      <c r="F32" t="s">
        <v>229</v>
      </c>
      <c r="G32" s="17">
        <f>(SUMIFS(EUROSTAT_VBE_IND_2010!E$7:E$732,EUROSTAT_VBE_IND_2010!$B$7:$B$732,$D32,EUROSTAT_VBE_IND_2010!$C$7:$C$732,"*"&amp;RIGHT($A32,3)&amp;"*",EUROSTAT_VBE_IND_2010!$D$7:$D$732,"211*"))/1000</f>
        <v>0</v>
      </c>
      <c r="H32" s="17">
        <f>(SUMIFS(EUROSTAT_VBE_IND_2010!F$7:F$732,EUROSTAT_VBE_IND_2010!$B$7:$B$732,$D32,EUROSTAT_VBE_IND_2010!$C$7:$C$732,"*"&amp;RIGHT($A32,3)&amp;"*",EUROSTAT_VBE_IND_2010!$D$7:$D$732,"211*"))/1000</f>
        <v>0</v>
      </c>
      <c r="I32" s="17">
        <f>(SUMIFS(EUROSTAT_VBE_IND_2010!G$7:G$732,EUROSTAT_VBE_IND_2010!$B$7:$B$732,$D32,EUROSTAT_VBE_IND_2010!$C$7:$C$732,"*"&amp;RIGHT($A32,3)&amp;"*",EUROSTAT_VBE_IND_2010!$D$7:$D$732,"211*"))/1000</f>
        <v>0</v>
      </c>
      <c r="K32" s="17">
        <f>(SUMIFS(EUROSTAT_VBE_IND_2010!H$7:H$732,EUROSTAT_VBE_IND_2010!$B$7:$B$732,$D32,EUROSTAT_VBE_IND_2010!$C$7:$C$732,"*"&amp;RIGHT($A32,3)&amp;"*",EUROSTAT_VBE_IND_2010!$D$7:$D$732,"211*"))/1000</f>
        <v>0</v>
      </c>
      <c r="L32" s="17">
        <f>(SUMIFS(EUROSTAT_VBE_IND_2010!I$7:I$732,EUROSTAT_VBE_IND_2010!$B$7:$B$732,$D32,EUROSTAT_VBE_IND_2010!$C$7:$C$732,"*"&amp;RIGHT($A32,3)&amp;"*",EUROSTAT_VBE_IND_2010!$D$7:$D$732,"211*"))/1000</f>
        <v>0</v>
      </c>
      <c r="M32" s="17">
        <f>(SUMIFS(EUROSTAT_VBE_IND_2010!J$7:J$732,EUROSTAT_VBE_IND_2010!$B$7:$B$732,$D32,EUROSTAT_VBE_IND_2010!$C$7:$C$732,"*"&amp;RIGHT($A32,3)&amp;"*",EUROSTAT_VBE_IND_2010!$D$7:$D$732,"211*"))/1000</f>
        <v>0</v>
      </c>
      <c r="N32" s="17">
        <f>(SUMIFS(EUROSTAT_VBE_IND_2010!K$7:K$732,EUROSTAT_VBE_IND_2010!$B$7:$B$732,$D32,EUROSTAT_VBE_IND_2010!$C$7:$C$732,"*"&amp;RIGHT($A32,3)&amp;"*",EUROSTAT_VBE_IND_2010!$D$7:$D$732,"211*"))/1000</f>
        <v>0</v>
      </c>
      <c r="O32" s="17">
        <f>(SUMIFS(EUROSTAT_VBE_IND_2010!L$7:L$732,EUROSTAT_VBE_IND_2010!$B$7:$B$732,$D32,EUROSTAT_VBE_IND_2010!$C$7:$C$732,"*"&amp;RIGHT($A32,3)&amp;"*",EUROSTAT_VBE_IND_2010!$D$7:$D$732,"211*"))/1000</f>
        <v>0</v>
      </c>
      <c r="P32" s="17">
        <f>(SUMIFS(EUROSTAT_VBE_IND_2010!M$7:M$732,EUROSTAT_VBE_IND_2010!$B$7:$B$732,$D32,EUROSTAT_VBE_IND_2010!$C$7:$C$732,"*"&amp;RIGHT($A32,3)&amp;"*",EUROSTAT_VBE_IND_2010!$D$7:$D$732,"211*"))/1000</f>
        <v>0</v>
      </c>
      <c r="Q32" s="17">
        <f>(SUMIFS(EUROSTAT_VBE_IND_2010!N$7:N$732,EUROSTAT_VBE_IND_2010!$B$7:$B$732,$D32,EUROSTAT_VBE_IND_2010!$C$7:$C$732,"*"&amp;RIGHT($A32,3)&amp;"*",EUROSTAT_VBE_IND_2010!$D$7:$D$732,"211*"))/1000</f>
        <v>0</v>
      </c>
      <c r="R32" s="17">
        <f>(SUMIFS(EUROSTAT_VBE_IND_2010!O$7:O$732,EUROSTAT_VBE_IND_2010!$B$7:$B$732,$D32,EUROSTAT_VBE_IND_2010!$C$7:$C$732,"*"&amp;RIGHT($A32,3)&amp;"*",EUROSTAT_VBE_IND_2010!$D$7:$D$732,"211*"))/1000</f>
        <v>0</v>
      </c>
      <c r="S32" s="17">
        <f>(SUMIFS(EUROSTAT_VBE_IND_2010!P$7:P$732,EUROSTAT_VBE_IND_2010!$B$7:$B$732,$D32,EUROSTAT_VBE_IND_2010!$C$7:$C$732,"*"&amp;RIGHT($A32,3)&amp;"*",EUROSTAT_VBE_IND_2010!$D$7:$D$732,"211*"))/1000</f>
        <v>0</v>
      </c>
      <c r="T32" s="17">
        <f>(SUMIFS(EUROSTAT_VBE_IND_2010!Q$7:Q$732,EUROSTAT_VBE_IND_2010!$B$7:$B$732,$D32,EUROSTAT_VBE_IND_2010!$C$7:$C$732,"*"&amp;RIGHT($A32,3)&amp;"*",EUROSTAT_VBE_IND_2010!$D$7:$D$732,"211*"))/1000</f>
        <v>0</v>
      </c>
      <c r="U32" s="17">
        <f>(SUMIFS(EUROSTAT_VBE_IND_2010!R$7:R$732,EUROSTAT_VBE_IND_2010!$B$7:$B$732,$D32,EUROSTAT_VBE_IND_2010!$C$7:$C$732,"*"&amp;RIGHT($A32,3)&amp;"*",EUROSTAT_VBE_IND_2010!$D$7:$D$732,"211*"))/1000</f>
        <v>0</v>
      </c>
      <c r="V32" s="17">
        <f>(SUMIFS(EUROSTAT_VBE_IND_2010!S$7:S$732,EUROSTAT_VBE_IND_2010!$B$7:$B$732,$D32,EUROSTAT_VBE_IND_2010!$C$7:$C$732,"*"&amp;RIGHT($A32,3)&amp;"*",EUROSTAT_VBE_IND_2010!$D$7:$D$732,"211*"))/1000</f>
        <v>0</v>
      </c>
      <c r="W32" s="17">
        <f>(SUMIFS(EUROSTAT_VBE_IND_2010!T$7:T$732,EUROSTAT_VBE_IND_2010!$B$7:$B$732,$D32,EUROSTAT_VBE_IND_2010!$C$7:$C$732,"*"&amp;RIGHT($A32,3)&amp;"*",EUROSTAT_VBE_IND_2010!$D$7:$D$732,"211*"))/1000</f>
        <v>0</v>
      </c>
      <c r="X32" s="17">
        <f>(SUMIFS(EUROSTAT_VBE_IND_2010!U$7:U$732,EUROSTAT_VBE_IND_2010!$B$7:$B$732,$D32,EUROSTAT_VBE_IND_2010!$C$7:$C$732,"*"&amp;RIGHT($A32,3)&amp;"*",EUROSTAT_VBE_IND_2010!$D$7:$D$732,"211*"))/1000</f>
        <v>0</v>
      </c>
      <c r="Y32" s="17">
        <f>(SUMIFS(EUROSTAT_VBE_IND_2010!V$7:V$732,EUROSTAT_VBE_IND_2010!$B$7:$B$732,$D32,EUROSTAT_VBE_IND_2010!$C$7:$C$732,"*"&amp;RIGHT($A32,3)&amp;"*",EUROSTAT_VBE_IND_2010!$D$7:$D$732,"211*"))/1000</f>
        <v>0</v>
      </c>
      <c r="Z32" s="17">
        <f>(SUMIFS(EUROSTAT_VBE_IND_2010!W$7:W$732,EUROSTAT_VBE_IND_2010!$B$7:$B$732,$D32,EUROSTAT_VBE_IND_2010!$C$7:$C$732,"*"&amp;RIGHT($A32,3)&amp;"*",EUROSTAT_VBE_IND_2010!$D$7:$D$732,"211*"))/1000</f>
        <v>0</v>
      </c>
      <c r="AA32" s="17">
        <f>(SUMIFS(EUROSTAT_VBE_IND_2010!X$7:X$732,EUROSTAT_VBE_IND_2010!$B$7:$B$732,$D32,EUROSTAT_VBE_IND_2010!$C$7:$C$732,"*"&amp;RIGHT($A32,3)&amp;"*",EUROSTAT_VBE_IND_2010!$D$7:$D$732,"211*"))/1000</f>
        <v>0</v>
      </c>
      <c r="AB32" s="17">
        <f>(SUMIFS(EUROSTAT_VBE_IND_2010!AA$7:AA$732,EUROSTAT_VBE_IND_2010!$B$7:$B$732,$D32,EUROSTAT_VBE_IND_2010!$C$7:$C$732,"*"&amp;RIGHT($A32,3)&amp;"*",EUROSTAT_VBE_IND_2010!$D$7:$D$732,"211*"))/1000</f>
        <v>0</v>
      </c>
      <c r="AC32" s="17">
        <f>(SUMIFS(EUROSTAT_VBE_IND_2010!AB$7:AB$732,EUROSTAT_VBE_IND_2010!$B$7:$B$732,$D32,EUROSTAT_VBE_IND_2010!$C$7:$C$732,"*"&amp;RIGHT($A32,3)&amp;"*",EUROSTAT_VBE_IND_2010!$D$7:$D$732,"211*"))/1000</f>
        <v>0</v>
      </c>
      <c r="AD32" s="17">
        <f>(SUMIFS(EUROSTAT_VBE_IND_2010!AC$7:AC$732,EUROSTAT_VBE_IND_2010!$B$7:$B$732,$D32,EUROSTAT_VBE_IND_2010!$C$7:$C$732,"*"&amp;RIGHT($A32,3)&amp;"*",EUROSTAT_VBE_IND_2010!$D$7:$D$732,"211*"))/1000</f>
        <v>0</v>
      </c>
      <c r="AE32" s="17">
        <f>(SUMIFS(EUROSTAT_VBE_IND_2010!AD$7:AD$732,EUROSTAT_VBE_IND_2010!$B$7:$B$732,$D32,EUROSTAT_VBE_IND_2010!$C$7:$C$732,"*"&amp;RIGHT($A32,3)&amp;"*",EUROSTAT_VBE_IND_2010!$D$7:$D$732,"211*"))/1000</f>
        <v>0</v>
      </c>
      <c r="AF32" s="17">
        <f>(SUMIFS(EUROSTAT_VBE_IND_2010!AE$7:AE$732,EUROSTAT_VBE_IND_2010!$B$7:$B$732,$D32,EUROSTAT_VBE_IND_2010!$C$7:$C$732,"*"&amp;RIGHT($A32,3)&amp;"*",EUROSTAT_VBE_IND_2010!$D$7:$D$732,"211*"))/1000</f>
        <v>0</v>
      </c>
      <c r="AG32" s="17">
        <f>(SUMIFS(EUROSTAT_VBE_IND_2010!AF$7:AF$732,EUROSTAT_VBE_IND_2010!$B$7:$B$732,$D32,EUROSTAT_VBE_IND_2010!$C$7:$C$732,"*"&amp;RIGHT($A32,3)&amp;"*",EUROSTAT_VBE_IND_2010!$D$7:$D$732,"211*"))/1000</f>
        <v>0</v>
      </c>
      <c r="AH32" s="17">
        <f>(SUMIFS(EUROSTAT_VBE_IND_2010!AH$7:AH$732,EUROSTAT_VBE_IND_2010!$B$7:$B$732,$D32,EUROSTAT_VBE_IND_2010!$C$7:$C$732,"*"&amp;RIGHT($A32,3)&amp;"*",EUROSTAT_VBE_IND_2010!$D$7:$D$732,"211*"))/1000</f>
        <v>0</v>
      </c>
      <c r="AI32" s="17">
        <f>(SUMIFS(EUROSTAT_VBE_IND_2010!AI$7:AI$732,EUROSTAT_VBE_IND_2010!$B$7:$B$732,$D32,EUROSTAT_VBE_IND_2010!$C$7:$C$732,"*"&amp;RIGHT($A32,3)&amp;"*",EUROSTAT_VBE_IND_2010!$D$7:$D$732,"211*"))/1000</f>
        <v>0</v>
      </c>
      <c r="AJ32" s="17">
        <f>(SUMIFS(EUROSTAT_VBE_IND_2010!AJ$7:AJ$732,EUROSTAT_VBE_IND_2010!$B$7:$B$732,$D32,EUROSTAT_VBE_IND_2010!$C$7:$C$732,"*"&amp;RIGHT($A32,3)&amp;"*",EUROSTAT_VBE_IND_2010!$D$7:$D$732,"211*"))/1000</f>
        <v>0</v>
      </c>
      <c r="AK32" s="17">
        <f>(SUMIFS(EUROSTAT_VBE_IND_2010!AK$7:AK$732,EUROSTAT_VBE_IND_2010!$B$7:$B$732,$D32,EUROSTAT_VBE_IND_2010!$C$7:$C$732,"*"&amp;RIGHT($A32,3)&amp;"*",EUROSTAT_VBE_IND_2010!$D$7:$D$732,"211*"))/1000</f>
        <v>0</v>
      </c>
      <c r="AO32" s="17">
        <f>(SUMIFS(EUROSTAT_VBE_IND_2010!Y$7:Y$732,EUROSTAT_VBE_IND_2010!$B$7:$B$732,$D32,EUROSTAT_VBE_IND_2010!$C$7:$C$732,"*"&amp;RIGHT($A32,3)&amp;"*",EUROSTAT_VBE_IND_2010!$D$7:$D$732,"211*"))/1000</f>
        <v>0</v>
      </c>
      <c r="AP32" s="17">
        <f>(SUMIFS(EUROSTAT_VBE_IND_2010!Z$7:Z$732,EUROSTAT_VBE_IND_2010!$B$7:$B$732,$D32,EUROSTAT_VBE_IND_2010!$C$7:$C$732,"*"&amp;RIGHT($A32,3)&amp;"*",EUROSTAT_VBE_IND_2010!$D$7:$D$732,"211*"))/1000</f>
        <v>0</v>
      </c>
      <c r="AQ32" s="17">
        <f>(SUMIFS(EUROSTAT_VBE_IND_2010!AG$7:AG$732,EUROSTAT_VBE_IND_2010!$B$7:$B$732,$D32,EUROSTAT_VBE_IND_2010!$C$7:$C$732,"*"&amp;RIGHT($A32,3)&amp;"*",EUROSTAT_VBE_IND_2010!$D$7:$D$732,"211*"))/1000</f>
        <v>0</v>
      </c>
    </row>
    <row r="33" s="20" customFormat="1" spans="1:43">
      <c r="A33" t="str">
        <f>LEFT(EUROSTAT_VBE_IND_2010!$C$10,8)</f>
        <v>B_101315</v>
      </c>
      <c r="B33" s="28" t="s">
        <v>295</v>
      </c>
      <c r="C33" t="s">
        <v>293</v>
      </c>
      <c r="D33" t="s">
        <v>126</v>
      </c>
      <c r="E33" t="s">
        <v>230</v>
      </c>
      <c r="F33" t="s">
        <v>250</v>
      </c>
      <c r="G33" s="17">
        <f>(SUMIFS(EUROSTAT_VBE_IND_2010!E$7:E$732,EUROSTAT_VBE_IND_2010!$B$7:$B$732,$D33,EUROSTAT_VBE_IND_2010!$C$7:$C$732,"*"&amp;RIGHT($A33,3)&amp;"*",EUROSTAT_VBE_IND_2010!$D$7:$D$732,"2210*"))/1000+(SUMIFS(EUROSTAT_VBE_IND_2010!E$7:E$732,EUROSTAT_VBE_IND_2010!$B$7:$B$732,$D33,EUROSTAT_VBE_IND_2010!$C$7:$C$732,"*"&amp;RIGHT($A33,3)&amp;"*",EUROSTAT_VBE_IND_2010!$D$7:$D$732,"23*"))/1000+(SUMIFS(EUROSTAT_VBE_IND_2010!E$7:E$732,EUROSTAT_VBE_IND_2010!$B$7:$B$732,$D33,EUROSTAT_VBE_IND_2010!$C$7:$C$732,"*"&amp;RIGHT($A33,3)&amp;"*",EUROSTAT_VBE_IND_2010!$D$7:$D$732,"5544*"))/1000</f>
        <v>0</v>
      </c>
      <c r="H33" s="17">
        <f>(SUMIFS(EUROSTAT_VBE_IND_2010!F$7:F$732,EUROSTAT_VBE_IND_2010!$B$7:$B$732,$D33,EUROSTAT_VBE_IND_2010!$C$7:$C$732,"*"&amp;RIGHT($A33,3)&amp;"*",EUROSTAT_VBE_IND_2010!$D$7:$D$732,"2210*"))/1000+(SUMIFS(EUROSTAT_VBE_IND_2010!F$7:F$732,EUROSTAT_VBE_IND_2010!$B$7:$B$732,$D33,EUROSTAT_VBE_IND_2010!$C$7:$C$732,"*"&amp;RIGHT($A33,3)&amp;"*",EUROSTAT_VBE_IND_2010!$D$7:$D$732,"23*"))/1000+(SUMIFS(EUROSTAT_VBE_IND_2010!F$7:F$732,EUROSTAT_VBE_IND_2010!$B$7:$B$732,$D33,EUROSTAT_VBE_IND_2010!$C$7:$C$732,"*"&amp;RIGHT($A33,3)&amp;"*",EUROSTAT_VBE_IND_2010!$D$7:$D$732,"5544*"))/1000</f>
        <v>0</v>
      </c>
      <c r="I33" s="17">
        <f>(SUMIFS(EUROSTAT_VBE_IND_2010!G$7:G$732,EUROSTAT_VBE_IND_2010!$B$7:$B$732,$D33,EUROSTAT_VBE_IND_2010!$C$7:$C$732,"*"&amp;RIGHT($A33,3)&amp;"*",EUROSTAT_VBE_IND_2010!$D$7:$D$732,"2210*"))/1000+(SUMIFS(EUROSTAT_VBE_IND_2010!G$7:G$732,EUROSTAT_VBE_IND_2010!$B$7:$B$732,$D33,EUROSTAT_VBE_IND_2010!$C$7:$C$732,"*"&amp;RIGHT($A33,3)&amp;"*",EUROSTAT_VBE_IND_2010!$D$7:$D$732,"23*"))/1000+(SUMIFS(EUROSTAT_VBE_IND_2010!G$7:G$732,EUROSTAT_VBE_IND_2010!$B$7:$B$732,$D33,EUROSTAT_VBE_IND_2010!$C$7:$C$732,"*"&amp;RIGHT($A33,3)&amp;"*",EUROSTAT_VBE_IND_2010!$D$7:$D$732,"5544*"))/1000</f>
        <v>0</v>
      </c>
      <c r="K33" s="17">
        <f>(SUMIFS(EUROSTAT_VBE_IND_2010!H$7:H$732,EUROSTAT_VBE_IND_2010!$B$7:$B$732,$D33,EUROSTAT_VBE_IND_2010!$C$7:$C$732,"*"&amp;RIGHT($A33,3)&amp;"*",EUROSTAT_VBE_IND_2010!$D$7:$D$732,"2210*"))/1000+(SUMIFS(EUROSTAT_VBE_IND_2010!H$7:H$732,EUROSTAT_VBE_IND_2010!$B$7:$B$732,$D33,EUROSTAT_VBE_IND_2010!$C$7:$C$732,"*"&amp;RIGHT($A33,3)&amp;"*",EUROSTAT_VBE_IND_2010!$D$7:$D$732,"23*"))/1000+(SUMIFS(EUROSTAT_VBE_IND_2010!H$7:H$732,EUROSTAT_VBE_IND_2010!$B$7:$B$732,$D33,EUROSTAT_VBE_IND_2010!$C$7:$C$732,"*"&amp;RIGHT($A33,3)&amp;"*",EUROSTAT_VBE_IND_2010!$D$7:$D$732,"5544*"))/1000</f>
        <v>0</v>
      </c>
      <c r="L33" s="17">
        <f>(SUMIFS(EUROSTAT_VBE_IND_2010!I$7:I$732,EUROSTAT_VBE_IND_2010!$B$7:$B$732,$D33,EUROSTAT_VBE_IND_2010!$C$7:$C$732,"*"&amp;RIGHT($A33,3)&amp;"*",EUROSTAT_VBE_IND_2010!$D$7:$D$732,"2210*"))/1000+(SUMIFS(EUROSTAT_VBE_IND_2010!I$7:I$732,EUROSTAT_VBE_IND_2010!$B$7:$B$732,$D33,EUROSTAT_VBE_IND_2010!$C$7:$C$732,"*"&amp;RIGHT($A33,3)&amp;"*",EUROSTAT_VBE_IND_2010!$D$7:$D$732,"23*"))/1000+(SUMIFS(EUROSTAT_VBE_IND_2010!I$7:I$732,EUROSTAT_VBE_IND_2010!$B$7:$B$732,$D33,EUROSTAT_VBE_IND_2010!$C$7:$C$732,"*"&amp;RIGHT($A33,3)&amp;"*",EUROSTAT_VBE_IND_2010!$D$7:$D$732,"5544*"))/1000</f>
        <v>0</v>
      </c>
      <c r="M33" s="17">
        <f>(SUMIFS(EUROSTAT_VBE_IND_2010!J$7:J$732,EUROSTAT_VBE_IND_2010!$B$7:$B$732,$D33,EUROSTAT_VBE_IND_2010!$C$7:$C$732,"*"&amp;RIGHT($A33,3)&amp;"*",EUROSTAT_VBE_IND_2010!$D$7:$D$732,"2210*"))/1000+(SUMIFS(EUROSTAT_VBE_IND_2010!J$7:J$732,EUROSTAT_VBE_IND_2010!$B$7:$B$732,$D33,EUROSTAT_VBE_IND_2010!$C$7:$C$732,"*"&amp;RIGHT($A33,3)&amp;"*",EUROSTAT_VBE_IND_2010!$D$7:$D$732,"23*"))/1000+(SUMIFS(EUROSTAT_VBE_IND_2010!J$7:J$732,EUROSTAT_VBE_IND_2010!$B$7:$B$732,$D33,EUROSTAT_VBE_IND_2010!$C$7:$C$732,"*"&amp;RIGHT($A33,3)&amp;"*",EUROSTAT_VBE_IND_2010!$D$7:$D$732,"5544*"))/1000</f>
        <v>0</v>
      </c>
      <c r="N33" s="17">
        <f>(SUMIFS(EUROSTAT_VBE_IND_2010!K$7:K$732,EUROSTAT_VBE_IND_2010!$B$7:$B$732,$D33,EUROSTAT_VBE_IND_2010!$C$7:$C$732,"*"&amp;RIGHT($A33,3)&amp;"*",EUROSTAT_VBE_IND_2010!$D$7:$D$732,"2210*"))/1000+(SUMIFS(EUROSTAT_VBE_IND_2010!K$7:K$732,EUROSTAT_VBE_IND_2010!$B$7:$B$732,$D33,EUROSTAT_VBE_IND_2010!$C$7:$C$732,"*"&amp;RIGHT($A33,3)&amp;"*",EUROSTAT_VBE_IND_2010!$D$7:$D$732,"23*"))/1000+(SUMIFS(EUROSTAT_VBE_IND_2010!K$7:K$732,EUROSTAT_VBE_IND_2010!$B$7:$B$732,$D33,EUROSTAT_VBE_IND_2010!$C$7:$C$732,"*"&amp;RIGHT($A33,3)&amp;"*",EUROSTAT_VBE_IND_2010!$D$7:$D$732,"5544*"))/1000</f>
        <v>0</v>
      </c>
      <c r="O33" s="17">
        <f>(SUMIFS(EUROSTAT_VBE_IND_2010!L$7:L$732,EUROSTAT_VBE_IND_2010!$B$7:$B$732,$D33,EUROSTAT_VBE_IND_2010!$C$7:$C$732,"*"&amp;RIGHT($A33,3)&amp;"*",EUROSTAT_VBE_IND_2010!$D$7:$D$732,"2210*"))/1000+(SUMIFS(EUROSTAT_VBE_IND_2010!L$7:L$732,EUROSTAT_VBE_IND_2010!$B$7:$B$732,$D33,EUROSTAT_VBE_IND_2010!$C$7:$C$732,"*"&amp;RIGHT($A33,3)&amp;"*",EUROSTAT_VBE_IND_2010!$D$7:$D$732,"23*"))/1000+(SUMIFS(EUROSTAT_VBE_IND_2010!L$7:L$732,EUROSTAT_VBE_IND_2010!$B$7:$B$732,$D33,EUROSTAT_VBE_IND_2010!$C$7:$C$732,"*"&amp;RIGHT($A33,3)&amp;"*",EUROSTAT_VBE_IND_2010!$D$7:$D$732,"5544*"))/1000</f>
        <v>0</v>
      </c>
      <c r="P33" s="17">
        <f>(SUMIFS(EUROSTAT_VBE_IND_2010!M$7:M$732,EUROSTAT_VBE_IND_2010!$B$7:$B$732,$D33,EUROSTAT_VBE_IND_2010!$C$7:$C$732,"*"&amp;RIGHT($A33,3)&amp;"*",EUROSTAT_VBE_IND_2010!$D$7:$D$732,"2210*"))/1000+(SUMIFS(EUROSTAT_VBE_IND_2010!M$7:M$732,EUROSTAT_VBE_IND_2010!$B$7:$B$732,$D33,EUROSTAT_VBE_IND_2010!$C$7:$C$732,"*"&amp;RIGHT($A33,3)&amp;"*",EUROSTAT_VBE_IND_2010!$D$7:$D$732,"23*"))/1000+(SUMIFS(EUROSTAT_VBE_IND_2010!M$7:M$732,EUROSTAT_VBE_IND_2010!$B$7:$B$732,$D33,EUROSTAT_VBE_IND_2010!$C$7:$C$732,"*"&amp;RIGHT($A33,3)&amp;"*",EUROSTAT_VBE_IND_2010!$D$7:$D$732,"5544*"))/1000</f>
        <v>0</v>
      </c>
      <c r="Q33" s="17">
        <f>(SUMIFS(EUROSTAT_VBE_IND_2010!N$7:N$732,EUROSTAT_VBE_IND_2010!$B$7:$B$732,$D33,EUROSTAT_VBE_IND_2010!$C$7:$C$732,"*"&amp;RIGHT($A33,3)&amp;"*",EUROSTAT_VBE_IND_2010!$D$7:$D$732,"2210*"))/1000+(SUMIFS(EUROSTAT_VBE_IND_2010!N$7:N$732,EUROSTAT_VBE_IND_2010!$B$7:$B$732,$D33,EUROSTAT_VBE_IND_2010!$C$7:$C$732,"*"&amp;RIGHT($A33,3)&amp;"*",EUROSTAT_VBE_IND_2010!$D$7:$D$732,"23*"))/1000+(SUMIFS(EUROSTAT_VBE_IND_2010!N$7:N$732,EUROSTAT_VBE_IND_2010!$B$7:$B$732,$D33,EUROSTAT_VBE_IND_2010!$C$7:$C$732,"*"&amp;RIGHT($A33,3)&amp;"*",EUROSTAT_VBE_IND_2010!$D$7:$D$732,"5544*"))/1000</f>
        <v>0</v>
      </c>
      <c r="R33" s="17">
        <f>(SUMIFS(EUROSTAT_VBE_IND_2010!O$7:O$732,EUROSTAT_VBE_IND_2010!$B$7:$B$732,$D33,EUROSTAT_VBE_IND_2010!$C$7:$C$732,"*"&amp;RIGHT($A33,3)&amp;"*",EUROSTAT_VBE_IND_2010!$D$7:$D$732,"2210*"))/1000+(SUMIFS(EUROSTAT_VBE_IND_2010!O$7:O$732,EUROSTAT_VBE_IND_2010!$B$7:$B$732,$D33,EUROSTAT_VBE_IND_2010!$C$7:$C$732,"*"&amp;RIGHT($A33,3)&amp;"*",EUROSTAT_VBE_IND_2010!$D$7:$D$732,"23*"))/1000+(SUMIFS(EUROSTAT_VBE_IND_2010!O$7:O$732,EUROSTAT_VBE_IND_2010!$B$7:$B$732,$D33,EUROSTAT_VBE_IND_2010!$C$7:$C$732,"*"&amp;RIGHT($A33,3)&amp;"*",EUROSTAT_VBE_IND_2010!$D$7:$D$732,"5544*"))/1000</f>
        <v>0</v>
      </c>
      <c r="S33" s="17">
        <f>(SUMIFS(EUROSTAT_VBE_IND_2010!P$7:P$732,EUROSTAT_VBE_IND_2010!$B$7:$B$732,$D33,EUROSTAT_VBE_IND_2010!$C$7:$C$732,"*"&amp;RIGHT($A33,3)&amp;"*",EUROSTAT_VBE_IND_2010!$D$7:$D$732,"2210*"))/1000+(SUMIFS(EUROSTAT_VBE_IND_2010!P$7:P$732,EUROSTAT_VBE_IND_2010!$B$7:$B$732,$D33,EUROSTAT_VBE_IND_2010!$C$7:$C$732,"*"&amp;RIGHT($A33,3)&amp;"*",EUROSTAT_VBE_IND_2010!$D$7:$D$732,"23*"))/1000+(SUMIFS(EUROSTAT_VBE_IND_2010!P$7:P$732,EUROSTAT_VBE_IND_2010!$B$7:$B$732,$D33,EUROSTAT_VBE_IND_2010!$C$7:$C$732,"*"&amp;RIGHT($A33,3)&amp;"*",EUROSTAT_VBE_IND_2010!$D$7:$D$732,"5544*"))/1000</f>
        <v>0</v>
      </c>
      <c r="T33" s="17">
        <f>(SUMIFS(EUROSTAT_VBE_IND_2010!Q$7:Q$732,EUROSTAT_VBE_IND_2010!$B$7:$B$732,$D33,EUROSTAT_VBE_IND_2010!$C$7:$C$732,"*"&amp;RIGHT($A33,3)&amp;"*",EUROSTAT_VBE_IND_2010!$D$7:$D$732,"2210*"))/1000+(SUMIFS(EUROSTAT_VBE_IND_2010!Q$7:Q$732,EUROSTAT_VBE_IND_2010!$B$7:$B$732,$D33,EUROSTAT_VBE_IND_2010!$C$7:$C$732,"*"&amp;RIGHT($A33,3)&amp;"*",EUROSTAT_VBE_IND_2010!$D$7:$D$732,"23*"))/1000+(SUMIFS(EUROSTAT_VBE_IND_2010!Q$7:Q$732,EUROSTAT_VBE_IND_2010!$B$7:$B$732,$D33,EUROSTAT_VBE_IND_2010!$C$7:$C$732,"*"&amp;RIGHT($A33,3)&amp;"*",EUROSTAT_VBE_IND_2010!$D$7:$D$732,"5544*"))/1000</f>
        <v>0</v>
      </c>
      <c r="U33" s="17">
        <f>(SUMIFS(EUROSTAT_VBE_IND_2010!R$7:R$732,EUROSTAT_VBE_IND_2010!$B$7:$B$732,$D33,EUROSTAT_VBE_IND_2010!$C$7:$C$732,"*"&amp;RIGHT($A33,3)&amp;"*",EUROSTAT_VBE_IND_2010!$D$7:$D$732,"2210*"))/1000+(SUMIFS(EUROSTAT_VBE_IND_2010!R$7:R$732,EUROSTAT_VBE_IND_2010!$B$7:$B$732,$D33,EUROSTAT_VBE_IND_2010!$C$7:$C$732,"*"&amp;RIGHT($A33,3)&amp;"*",EUROSTAT_VBE_IND_2010!$D$7:$D$732,"23*"))/1000+(SUMIFS(EUROSTAT_VBE_IND_2010!R$7:R$732,EUROSTAT_VBE_IND_2010!$B$7:$B$732,$D33,EUROSTAT_VBE_IND_2010!$C$7:$C$732,"*"&amp;RIGHT($A33,3)&amp;"*",EUROSTAT_VBE_IND_2010!$D$7:$D$732,"5544*"))/1000</f>
        <v>0</v>
      </c>
      <c r="V33" s="17">
        <f>(SUMIFS(EUROSTAT_VBE_IND_2010!S$7:S$732,EUROSTAT_VBE_IND_2010!$B$7:$B$732,$D33,EUROSTAT_VBE_IND_2010!$C$7:$C$732,"*"&amp;RIGHT($A33,3)&amp;"*",EUROSTAT_VBE_IND_2010!$D$7:$D$732,"2210*"))/1000+(SUMIFS(EUROSTAT_VBE_IND_2010!S$7:S$732,EUROSTAT_VBE_IND_2010!$B$7:$B$732,$D33,EUROSTAT_VBE_IND_2010!$C$7:$C$732,"*"&amp;RIGHT($A33,3)&amp;"*",EUROSTAT_VBE_IND_2010!$D$7:$D$732,"23*"))/1000+(SUMIFS(EUROSTAT_VBE_IND_2010!S$7:S$732,EUROSTAT_VBE_IND_2010!$B$7:$B$732,$D33,EUROSTAT_VBE_IND_2010!$C$7:$C$732,"*"&amp;RIGHT($A33,3)&amp;"*",EUROSTAT_VBE_IND_2010!$D$7:$D$732,"5544*"))/1000</f>
        <v>0</v>
      </c>
      <c r="W33" s="17">
        <f>(SUMIFS(EUROSTAT_VBE_IND_2010!T$7:T$732,EUROSTAT_VBE_IND_2010!$B$7:$B$732,$D33,EUROSTAT_VBE_IND_2010!$C$7:$C$732,"*"&amp;RIGHT($A33,3)&amp;"*",EUROSTAT_VBE_IND_2010!$D$7:$D$732,"2210*"))/1000+(SUMIFS(EUROSTAT_VBE_IND_2010!T$7:T$732,EUROSTAT_VBE_IND_2010!$B$7:$B$732,$D33,EUROSTAT_VBE_IND_2010!$C$7:$C$732,"*"&amp;RIGHT($A33,3)&amp;"*",EUROSTAT_VBE_IND_2010!$D$7:$D$732,"23*"))/1000+(SUMIFS(EUROSTAT_VBE_IND_2010!T$7:T$732,EUROSTAT_VBE_IND_2010!$B$7:$B$732,$D33,EUROSTAT_VBE_IND_2010!$C$7:$C$732,"*"&amp;RIGHT($A33,3)&amp;"*",EUROSTAT_VBE_IND_2010!$D$7:$D$732,"5544*"))/1000</f>
        <v>0</v>
      </c>
      <c r="X33" s="17">
        <f>(SUMIFS(EUROSTAT_VBE_IND_2010!U$7:U$732,EUROSTAT_VBE_IND_2010!$B$7:$B$732,$D33,EUROSTAT_VBE_IND_2010!$C$7:$C$732,"*"&amp;RIGHT($A33,3)&amp;"*",EUROSTAT_VBE_IND_2010!$D$7:$D$732,"2210*"))/1000+(SUMIFS(EUROSTAT_VBE_IND_2010!U$7:U$732,EUROSTAT_VBE_IND_2010!$B$7:$B$732,$D33,EUROSTAT_VBE_IND_2010!$C$7:$C$732,"*"&amp;RIGHT($A33,3)&amp;"*",EUROSTAT_VBE_IND_2010!$D$7:$D$732,"23*"))/1000+(SUMIFS(EUROSTAT_VBE_IND_2010!U$7:U$732,EUROSTAT_VBE_IND_2010!$B$7:$B$732,$D33,EUROSTAT_VBE_IND_2010!$C$7:$C$732,"*"&amp;RIGHT($A33,3)&amp;"*",EUROSTAT_VBE_IND_2010!$D$7:$D$732,"5544*"))/1000</f>
        <v>0</v>
      </c>
      <c r="Y33" s="17">
        <f>(SUMIFS(EUROSTAT_VBE_IND_2010!V$7:V$732,EUROSTAT_VBE_IND_2010!$B$7:$B$732,$D33,EUROSTAT_VBE_IND_2010!$C$7:$C$732,"*"&amp;RIGHT($A33,3)&amp;"*",EUROSTAT_VBE_IND_2010!$D$7:$D$732,"2210*"))/1000+(SUMIFS(EUROSTAT_VBE_IND_2010!V$7:V$732,EUROSTAT_VBE_IND_2010!$B$7:$B$732,$D33,EUROSTAT_VBE_IND_2010!$C$7:$C$732,"*"&amp;RIGHT($A33,3)&amp;"*",EUROSTAT_VBE_IND_2010!$D$7:$D$732,"23*"))/1000+(SUMIFS(EUROSTAT_VBE_IND_2010!V$7:V$732,EUROSTAT_VBE_IND_2010!$B$7:$B$732,$D33,EUROSTAT_VBE_IND_2010!$C$7:$C$732,"*"&amp;RIGHT($A33,3)&amp;"*",EUROSTAT_VBE_IND_2010!$D$7:$D$732,"5544*"))/1000</f>
        <v>0</v>
      </c>
      <c r="Z33" s="17">
        <f>(SUMIFS(EUROSTAT_VBE_IND_2010!W$7:W$732,EUROSTAT_VBE_IND_2010!$B$7:$B$732,$D33,EUROSTAT_VBE_IND_2010!$C$7:$C$732,"*"&amp;RIGHT($A33,3)&amp;"*",EUROSTAT_VBE_IND_2010!$D$7:$D$732,"2210*"))/1000+(SUMIFS(EUROSTAT_VBE_IND_2010!W$7:W$732,EUROSTAT_VBE_IND_2010!$B$7:$B$732,$D33,EUROSTAT_VBE_IND_2010!$C$7:$C$732,"*"&amp;RIGHT($A33,3)&amp;"*",EUROSTAT_VBE_IND_2010!$D$7:$D$732,"23*"))/1000+(SUMIFS(EUROSTAT_VBE_IND_2010!W$7:W$732,EUROSTAT_VBE_IND_2010!$B$7:$B$732,$D33,EUROSTAT_VBE_IND_2010!$C$7:$C$732,"*"&amp;RIGHT($A33,3)&amp;"*",EUROSTAT_VBE_IND_2010!$D$7:$D$732,"5544*"))/1000</f>
        <v>0</v>
      </c>
      <c r="AA33" s="17">
        <f>(SUMIFS(EUROSTAT_VBE_IND_2010!X$7:X$732,EUROSTAT_VBE_IND_2010!$B$7:$B$732,$D33,EUROSTAT_VBE_IND_2010!$C$7:$C$732,"*"&amp;RIGHT($A33,3)&amp;"*",EUROSTAT_VBE_IND_2010!$D$7:$D$732,"2210*"))/1000+(SUMIFS(EUROSTAT_VBE_IND_2010!X$7:X$732,EUROSTAT_VBE_IND_2010!$B$7:$B$732,$D33,EUROSTAT_VBE_IND_2010!$C$7:$C$732,"*"&amp;RIGHT($A33,3)&amp;"*",EUROSTAT_VBE_IND_2010!$D$7:$D$732,"23*"))/1000+(SUMIFS(EUROSTAT_VBE_IND_2010!X$7:X$732,EUROSTAT_VBE_IND_2010!$B$7:$B$732,$D33,EUROSTAT_VBE_IND_2010!$C$7:$C$732,"*"&amp;RIGHT($A33,3)&amp;"*",EUROSTAT_VBE_IND_2010!$D$7:$D$732,"5544*"))/1000</f>
        <v>0</v>
      </c>
      <c r="AB33" s="17">
        <f>(SUMIFS(EUROSTAT_VBE_IND_2010!AA$7:AA$732,EUROSTAT_VBE_IND_2010!$B$7:$B$732,$D33,EUROSTAT_VBE_IND_2010!$C$7:$C$732,"*"&amp;RIGHT($A33,3)&amp;"*",EUROSTAT_VBE_IND_2010!$D$7:$D$732,"2210*"))/1000+(SUMIFS(EUROSTAT_VBE_IND_2010!AA$7:AA$732,EUROSTAT_VBE_IND_2010!$B$7:$B$732,$D33,EUROSTAT_VBE_IND_2010!$C$7:$C$732,"*"&amp;RIGHT($A33,3)&amp;"*",EUROSTAT_VBE_IND_2010!$D$7:$D$732,"23*"))/1000+(SUMIFS(EUROSTAT_VBE_IND_2010!AA$7:AA$732,EUROSTAT_VBE_IND_2010!$B$7:$B$732,$D33,EUROSTAT_VBE_IND_2010!$C$7:$C$732,"*"&amp;RIGHT($A33,3)&amp;"*",EUROSTAT_VBE_IND_2010!$D$7:$D$732,"5544*"))/1000</f>
        <v>0</v>
      </c>
      <c r="AC33" s="17">
        <f>(SUMIFS(EUROSTAT_VBE_IND_2010!AB$7:AB$732,EUROSTAT_VBE_IND_2010!$B$7:$B$732,$D33,EUROSTAT_VBE_IND_2010!$C$7:$C$732,"*"&amp;RIGHT($A33,3)&amp;"*",EUROSTAT_VBE_IND_2010!$D$7:$D$732,"2210*"))/1000+(SUMIFS(EUROSTAT_VBE_IND_2010!AB$7:AB$732,EUROSTAT_VBE_IND_2010!$B$7:$B$732,$D33,EUROSTAT_VBE_IND_2010!$C$7:$C$732,"*"&amp;RIGHT($A33,3)&amp;"*",EUROSTAT_VBE_IND_2010!$D$7:$D$732,"23*"))/1000+(SUMIFS(EUROSTAT_VBE_IND_2010!AB$7:AB$732,EUROSTAT_VBE_IND_2010!$B$7:$B$732,$D33,EUROSTAT_VBE_IND_2010!$C$7:$C$732,"*"&amp;RIGHT($A33,3)&amp;"*",EUROSTAT_VBE_IND_2010!$D$7:$D$732,"5544*"))/1000</f>
        <v>0</v>
      </c>
      <c r="AD33" s="17">
        <f>(SUMIFS(EUROSTAT_VBE_IND_2010!AC$7:AC$732,EUROSTAT_VBE_IND_2010!$B$7:$B$732,$D33,EUROSTAT_VBE_IND_2010!$C$7:$C$732,"*"&amp;RIGHT($A33,3)&amp;"*",EUROSTAT_VBE_IND_2010!$D$7:$D$732,"2210*"))/1000+(SUMIFS(EUROSTAT_VBE_IND_2010!AC$7:AC$732,EUROSTAT_VBE_IND_2010!$B$7:$B$732,$D33,EUROSTAT_VBE_IND_2010!$C$7:$C$732,"*"&amp;RIGHT($A33,3)&amp;"*",EUROSTAT_VBE_IND_2010!$D$7:$D$732,"23*"))/1000+(SUMIFS(EUROSTAT_VBE_IND_2010!AC$7:AC$732,EUROSTAT_VBE_IND_2010!$B$7:$B$732,$D33,EUROSTAT_VBE_IND_2010!$C$7:$C$732,"*"&amp;RIGHT($A33,3)&amp;"*",EUROSTAT_VBE_IND_2010!$D$7:$D$732,"5544*"))/1000</f>
        <v>0</v>
      </c>
      <c r="AE33" s="17">
        <f>(SUMIFS(EUROSTAT_VBE_IND_2010!AD$7:AD$732,EUROSTAT_VBE_IND_2010!$B$7:$B$732,$D33,EUROSTAT_VBE_IND_2010!$C$7:$C$732,"*"&amp;RIGHT($A33,3)&amp;"*",EUROSTAT_VBE_IND_2010!$D$7:$D$732,"2210*"))/1000+(SUMIFS(EUROSTAT_VBE_IND_2010!AD$7:AD$732,EUROSTAT_VBE_IND_2010!$B$7:$B$732,$D33,EUROSTAT_VBE_IND_2010!$C$7:$C$732,"*"&amp;RIGHT($A33,3)&amp;"*",EUROSTAT_VBE_IND_2010!$D$7:$D$732,"23*"))/1000+(SUMIFS(EUROSTAT_VBE_IND_2010!AD$7:AD$732,EUROSTAT_VBE_IND_2010!$B$7:$B$732,$D33,EUROSTAT_VBE_IND_2010!$C$7:$C$732,"*"&amp;RIGHT($A33,3)&amp;"*",EUROSTAT_VBE_IND_2010!$D$7:$D$732,"5544*"))/1000</f>
        <v>0</v>
      </c>
      <c r="AF33" s="17">
        <f>(SUMIFS(EUROSTAT_VBE_IND_2010!AE$7:AE$732,EUROSTAT_VBE_IND_2010!$B$7:$B$732,$D33,EUROSTAT_VBE_IND_2010!$C$7:$C$732,"*"&amp;RIGHT($A33,3)&amp;"*",EUROSTAT_VBE_IND_2010!$D$7:$D$732,"2210*"))/1000+(SUMIFS(EUROSTAT_VBE_IND_2010!AE$7:AE$732,EUROSTAT_VBE_IND_2010!$B$7:$B$732,$D33,EUROSTAT_VBE_IND_2010!$C$7:$C$732,"*"&amp;RIGHT($A33,3)&amp;"*",EUROSTAT_VBE_IND_2010!$D$7:$D$732,"23*"))/1000+(SUMIFS(EUROSTAT_VBE_IND_2010!AE$7:AE$732,EUROSTAT_VBE_IND_2010!$B$7:$B$732,$D33,EUROSTAT_VBE_IND_2010!$C$7:$C$732,"*"&amp;RIGHT($A33,3)&amp;"*",EUROSTAT_VBE_IND_2010!$D$7:$D$732,"5544*"))/1000</f>
        <v>0</v>
      </c>
      <c r="AG33" s="17">
        <f>(SUMIFS(EUROSTAT_VBE_IND_2010!AF$7:AF$732,EUROSTAT_VBE_IND_2010!$B$7:$B$732,$D33,EUROSTAT_VBE_IND_2010!$C$7:$C$732,"*"&amp;RIGHT($A33,3)&amp;"*",EUROSTAT_VBE_IND_2010!$D$7:$D$732,"2210*"))/1000+(SUMIFS(EUROSTAT_VBE_IND_2010!AF$7:AF$732,EUROSTAT_VBE_IND_2010!$B$7:$B$732,$D33,EUROSTAT_VBE_IND_2010!$C$7:$C$732,"*"&amp;RIGHT($A33,3)&amp;"*",EUROSTAT_VBE_IND_2010!$D$7:$D$732,"23*"))/1000+(SUMIFS(EUROSTAT_VBE_IND_2010!AF$7:AF$732,EUROSTAT_VBE_IND_2010!$B$7:$B$732,$D33,EUROSTAT_VBE_IND_2010!$C$7:$C$732,"*"&amp;RIGHT($A33,3)&amp;"*",EUROSTAT_VBE_IND_2010!$D$7:$D$732,"5544*"))/1000</f>
        <v>0</v>
      </c>
      <c r="AH33" s="17">
        <f>(SUMIFS(EUROSTAT_VBE_IND_2010!AH$7:AH$732,EUROSTAT_VBE_IND_2010!$B$7:$B$732,$D33,EUROSTAT_VBE_IND_2010!$C$7:$C$732,"*"&amp;RIGHT($A33,3)&amp;"*",EUROSTAT_VBE_IND_2010!$D$7:$D$732,"2210*"))/1000+(SUMIFS(EUROSTAT_VBE_IND_2010!AH$7:AH$732,EUROSTAT_VBE_IND_2010!$B$7:$B$732,$D33,EUROSTAT_VBE_IND_2010!$C$7:$C$732,"*"&amp;RIGHT($A33,3)&amp;"*",EUROSTAT_VBE_IND_2010!$D$7:$D$732,"23*"))/1000+(SUMIFS(EUROSTAT_VBE_IND_2010!AH$7:AH$732,EUROSTAT_VBE_IND_2010!$B$7:$B$732,$D33,EUROSTAT_VBE_IND_2010!$C$7:$C$732,"*"&amp;RIGHT($A33,3)&amp;"*",EUROSTAT_VBE_IND_2010!$D$7:$D$732,"5544*"))/1000</f>
        <v>0</v>
      </c>
      <c r="AI33" s="17">
        <f>(SUMIFS(EUROSTAT_VBE_IND_2010!AI$7:AI$732,EUROSTAT_VBE_IND_2010!$B$7:$B$732,$D33,EUROSTAT_VBE_IND_2010!$C$7:$C$732,"*"&amp;RIGHT($A33,3)&amp;"*",EUROSTAT_VBE_IND_2010!$D$7:$D$732,"2210*"))/1000+(SUMIFS(EUROSTAT_VBE_IND_2010!AI$7:AI$732,EUROSTAT_VBE_IND_2010!$B$7:$B$732,$D33,EUROSTAT_VBE_IND_2010!$C$7:$C$732,"*"&amp;RIGHT($A33,3)&amp;"*",EUROSTAT_VBE_IND_2010!$D$7:$D$732,"23*"))/1000+(SUMIFS(EUROSTAT_VBE_IND_2010!AI$7:AI$732,EUROSTAT_VBE_IND_2010!$B$7:$B$732,$D33,EUROSTAT_VBE_IND_2010!$C$7:$C$732,"*"&amp;RIGHT($A33,3)&amp;"*",EUROSTAT_VBE_IND_2010!$D$7:$D$732,"5544*"))/1000</f>
        <v>0</v>
      </c>
      <c r="AJ33" s="17">
        <f>(SUMIFS(EUROSTAT_VBE_IND_2010!AJ$7:AJ$732,EUROSTAT_VBE_IND_2010!$B$7:$B$732,$D33,EUROSTAT_VBE_IND_2010!$C$7:$C$732,"*"&amp;RIGHT($A33,3)&amp;"*",EUROSTAT_VBE_IND_2010!$D$7:$D$732,"2210*"))/1000+(SUMIFS(EUROSTAT_VBE_IND_2010!AJ$7:AJ$732,EUROSTAT_VBE_IND_2010!$B$7:$B$732,$D33,EUROSTAT_VBE_IND_2010!$C$7:$C$732,"*"&amp;RIGHT($A33,3)&amp;"*",EUROSTAT_VBE_IND_2010!$D$7:$D$732,"23*"))/1000+(SUMIFS(EUROSTAT_VBE_IND_2010!AJ$7:AJ$732,EUROSTAT_VBE_IND_2010!$B$7:$B$732,$D33,EUROSTAT_VBE_IND_2010!$C$7:$C$732,"*"&amp;RIGHT($A33,3)&amp;"*",EUROSTAT_VBE_IND_2010!$D$7:$D$732,"5544*"))/1000</f>
        <v>0</v>
      </c>
      <c r="AK33" s="17">
        <f>(SUMIFS(EUROSTAT_VBE_IND_2010!AK$7:AK$732,EUROSTAT_VBE_IND_2010!$B$7:$B$732,$D33,EUROSTAT_VBE_IND_2010!$C$7:$C$732,"*"&amp;RIGHT($A33,3)&amp;"*",EUROSTAT_VBE_IND_2010!$D$7:$D$732,"2210*"))/1000+(SUMIFS(EUROSTAT_VBE_IND_2010!AK$7:AK$732,EUROSTAT_VBE_IND_2010!$B$7:$B$732,$D33,EUROSTAT_VBE_IND_2010!$C$7:$C$732,"*"&amp;RIGHT($A33,3)&amp;"*",EUROSTAT_VBE_IND_2010!$D$7:$D$732,"23*"))/1000+(SUMIFS(EUROSTAT_VBE_IND_2010!AK$7:AK$732,EUROSTAT_VBE_IND_2010!$B$7:$B$732,$D33,EUROSTAT_VBE_IND_2010!$C$7:$C$732,"*"&amp;RIGHT($A33,3)&amp;"*",EUROSTAT_VBE_IND_2010!$D$7:$D$732,"5544*"))/1000</f>
        <v>0</v>
      </c>
      <c r="AO33" s="17">
        <f>(SUMIFS(EUROSTAT_VBE_IND_2010!Y$7:Y$732,EUROSTAT_VBE_IND_2010!$B$7:$B$732,$D33,EUROSTAT_VBE_IND_2010!$C$7:$C$732,"*"&amp;RIGHT($A33,3)&amp;"*",EUROSTAT_VBE_IND_2010!$D$7:$D$732,"2210*"))/1000+(SUMIFS(EUROSTAT_VBE_IND_2010!Y$7:Y$732,EUROSTAT_VBE_IND_2010!$B$7:$B$732,$D33,EUROSTAT_VBE_IND_2010!$C$7:$C$732,"*"&amp;RIGHT($A33,3)&amp;"*",EUROSTAT_VBE_IND_2010!$D$7:$D$732,"23*"))/1000+(SUMIFS(EUROSTAT_VBE_IND_2010!Y$7:Y$732,EUROSTAT_VBE_IND_2010!$B$7:$B$732,$D33,EUROSTAT_VBE_IND_2010!$C$7:$C$732,"*"&amp;RIGHT($A33,3)&amp;"*",EUROSTAT_VBE_IND_2010!$D$7:$D$732,"5544*"))/1000</f>
        <v>0</v>
      </c>
      <c r="AP33" s="17">
        <f>(SUMIFS(EUROSTAT_VBE_IND_2010!Z$7:Z$732,EUROSTAT_VBE_IND_2010!$B$7:$B$732,$D33,EUROSTAT_VBE_IND_2010!$C$7:$C$732,"*"&amp;RIGHT($A33,3)&amp;"*",EUROSTAT_VBE_IND_2010!$D$7:$D$732,"2210*"))/1000+(SUMIFS(EUROSTAT_VBE_IND_2010!Z$7:Z$732,EUROSTAT_VBE_IND_2010!$B$7:$B$732,$D33,EUROSTAT_VBE_IND_2010!$C$7:$C$732,"*"&amp;RIGHT($A33,3)&amp;"*",EUROSTAT_VBE_IND_2010!$D$7:$D$732,"23*"))/1000+(SUMIFS(EUROSTAT_VBE_IND_2010!Z$7:Z$732,EUROSTAT_VBE_IND_2010!$B$7:$B$732,$D33,EUROSTAT_VBE_IND_2010!$C$7:$C$732,"*"&amp;RIGHT($A33,3)&amp;"*",EUROSTAT_VBE_IND_2010!$D$7:$D$732,"5544*"))/1000</f>
        <v>0</v>
      </c>
      <c r="AQ33" s="17">
        <f>(SUMIFS(EUROSTAT_VBE_IND_2010!AG$7:AG$732,EUROSTAT_VBE_IND_2010!$B$7:$B$732,$D33,EUROSTAT_VBE_IND_2010!$C$7:$C$732,"*"&amp;RIGHT($A33,3)&amp;"*",EUROSTAT_VBE_IND_2010!$D$7:$D$732,"2210*"))/1000+(SUMIFS(EUROSTAT_VBE_IND_2010!AG$7:AG$732,EUROSTAT_VBE_IND_2010!$B$7:$B$732,$D33,EUROSTAT_VBE_IND_2010!$C$7:$C$732,"*"&amp;RIGHT($A33,3)&amp;"*",EUROSTAT_VBE_IND_2010!$D$7:$D$732,"23*"))/1000+(SUMIFS(EUROSTAT_VBE_IND_2010!AG$7:AG$732,EUROSTAT_VBE_IND_2010!$B$7:$B$732,$D33,EUROSTAT_VBE_IND_2010!$C$7:$C$732,"*"&amp;RIGHT($A33,3)&amp;"*",EUROSTAT_VBE_IND_2010!$D$7:$D$732,"5544*"))/1000</f>
        <v>0</v>
      </c>
    </row>
    <row r="34" s="20" customFormat="1" spans="1:43">
      <c r="A34" t="str">
        <f>LEFT(EUROSTAT_VBE_IND_2010!$C$10,8)</f>
        <v>B_101315</v>
      </c>
      <c r="B34" s="28" t="s">
        <v>295</v>
      </c>
      <c r="C34" t="s">
        <v>293</v>
      </c>
      <c r="D34" t="s">
        <v>126</v>
      </c>
      <c r="E34" t="s">
        <v>231</v>
      </c>
      <c r="F34" t="s">
        <v>251</v>
      </c>
      <c r="G34" s="17">
        <f>(SUMIFS(EUROSTAT_VBE_IND_2010!E$7:E$732,EUROSTAT_VBE_IND_2010!$B$7:$B$732,$D34,EUROSTAT_VBE_IND_2010!$C$7:$C$732,"*"&amp;RIGHT($A34,3)&amp;"*",EUROSTAT_VBE_IND_2010!$D$7:$D$732,"2230*"))/1000+(SUMIFS(EUROSTAT_VBE_IND_2010!E$7:E$732,EUROSTAT_VBE_IND_2010!$B$7:$B$732,$D34,EUROSTAT_VBE_IND_2010!$C$7:$C$732,"*"&amp;RIGHT($A33,3)&amp;"*",EUROSTAT_VBE_IND_2010!$D$7:$D$732,"2130*"))/1000</f>
        <v>0</v>
      </c>
      <c r="H34" s="17">
        <f>(SUMIFS(EUROSTAT_VBE_IND_2010!F$7:F$732,EUROSTAT_VBE_IND_2010!$B$7:$B$732,$D34,EUROSTAT_VBE_IND_2010!$C$7:$C$732,"*"&amp;RIGHT($A34,3)&amp;"*",EUROSTAT_VBE_IND_2010!$D$7:$D$732,"2230*"))/1000+(SUMIFS(EUROSTAT_VBE_IND_2010!F$7:F$732,EUROSTAT_VBE_IND_2010!$B$7:$B$732,$D34,EUROSTAT_VBE_IND_2010!$C$7:$C$732,"*"&amp;RIGHT($A33,3)&amp;"*",EUROSTAT_VBE_IND_2010!$D$7:$D$732,"2130*"))/1000</f>
        <v>0</v>
      </c>
      <c r="I34" s="17">
        <f>(SUMIFS(EUROSTAT_VBE_IND_2010!G$7:G$732,EUROSTAT_VBE_IND_2010!$B$7:$B$732,$D34,EUROSTAT_VBE_IND_2010!$C$7:$C$732,"*"&amp;RIGHT($A34,3)&amp;"*",EUROSTAT_VBE_IND_2010!$D$7:$D$732,"2230*"))/1000+(SUMIFS(EUROSTAT_VBE_IND_2010!G$7:G$732,EUROSTAT_VBE_IND_2010!$B$7:$B$732,$D34,EUROSTAT_VBE_IND_2010!$C$7:$C$732,"*"&amp;RIGHT($A33,3)&amp;"*",EUROSTAT_VBE_IND_2010!$D$7:$D$732,"2130*"))/1000</f>
        <v>0</v>
      </c>
      <c r="K34" s="17">
        <f>(SUMIFS(EUROSTAT_VBE_IND_2010!H$7:H$732,EUROSTAT_VBE_IND_2010!$B$7:$B$732,$D34,EUROSTAT_VBE_IND_2010!$C$7:$C$732,"*"&amp;RIGHT($A34,3)&amp;"*",EUROSTAT_VBE_IND_2010!$D$7:$D$732,"2230*"))/1000+(SUMIFS(EUROSTAT_VBE_IND_2010!H$7:H$732,EUROSTAT_VBE_IND_2010!$B$7:$B$732,$D34,EUROSTAT_VBE_IND_2010!$C$7:$C$732,"*"&amp;RIGHT($A33,3)&amp;"*",EUROSTAT_VBE_IND_2010!$D$7:$D$732,"2130*"))/1000</f>
        <v>0</v>
      </c>
      <c r="L34" s="17">
        <f>(SUMIFS(EUROSTAT_VBE_IND_2010!I$7:I$732,EUROSTAT_VBE_IND_2010!$B$7:$B$732,$D34,EUROSTAT_VBE_IND_2010!$C$7:$C$732,"*"&amp;RIGHT($A34,3)&amp;"*",EUROSTAT_VBE_IND_2010!$D$7:$D$732,"2230*"))/1000+(SUMIFS(EUROSTAT_VBE_IND_2010!I$7:I$732,EUROSTAT_VBE_IND_2010!$B$7:$B$732,$D34,EUROSTAT_VBE_IND_2010!$C$7:$C$732,"*"&amp;RIGHT($A33,3)&amp;"*",EUROSTAT_VBE_IND_2010!$D$7:$D$732,"2130*"))/1000</f>
        <v>0</v>
      </c>
      <c r="M34" s="17">
        <f>(SUMIFS(EUROSTAT_VBE_IND_2010!J$7:J$732,EUROSTAT_VBE_IND_2010!$B$7:$B$732,$D34,EUROSTAT_VBE_IND_2010!$C$7:$C$732,"*"&amp;RIGHT($A34,3)&amp;"*",EUROSTAT_VBE_IND_2010!$D$7:$D$732,"2230*"))/1000+(SUMIFS(EUROSTAT_VBE_IND_2010!J$7:J$732,EUROSTAT_VBE_IND_2010!$B$7:$B$732,$D34,EUROSTAT_VBE_IND_2010!$C$7:$C$732,"*"&amp;RIGHT($A33,3)&amp;"*",EUROSTAT_VBE_IND_2010!$D$7:$D$732,"2130*"))/1000</f>
        <v>0</v>
      </c>
      <c r="N34" s="17">
        <f>(SUMIFS(EUROSTAT_VBE_IND_2010!K$7:K$732,EUROSTAT_VBE_IND_2010!$B$7:$B$732,$D34,EUROSTAT_VBE_IND_2010!$C$7:$C$732,"*"&amp;RIGHT($A34,3)&amp;"*",EUROSTAT_VBE_IND_2010!$D$7:$D$732,"2230*"))/1000+(SUMIFS(EUROSTAT_VBE_IND_2010!K$7:K$732,EUROSTAT_VBE_IND_2010!$B$7:$B$732,$D34,EUROSTAT_VBE_IND_2010!$C$7:$C$732,"*"&amp;RIGHT($A33,3)&amp;"*",EUROSTAT_VBE_IND_2010!$D$7:$D$732,"2130*"))/1000</f>
        <v>0</v>
      </c>
      <c r="O34" s="17">
        <f>(SUMIFS(EUROSTAT_VBE_IND_2010!L$7:L$732,EUROSTAT_VBE_IND_2010!$B$7:$B$732,$D34,EUROSTAT_VBE_IND_2010!$C$7:$C$732,"*"&amp;RIGHT($A34,3)&amp;"*",EUROSTAT_VBE_IND_2010!$D$7:$D$732,"2230*"))/1000+(SUMIFS(EUROSTAT_VBE_IND_2010!L$7:L$732,EUROSTAT_VBE_IND_2010!$B$7:$B$732,$D34,EUROSTAT_VBE_IND_2010!$C$7:$C$732,"*"&amp;RIGHT($A33,3)&amp;"*",EUROSTAT_VBE_IND_2010!$D$7:$D$732,"2130*"))/1000</f>
        <v>0</v>
      </c>
      <c r="P34" s="17">
        <f>(SUMIFS(EUROSTAT_VBE_IND_2010!M$7:M$732,EUROSTAT_VBE_IND_2010!$B$7:$B$732,$D34,EUROSTAT_VBE_IND_2010!$C$7:$C$732,"*"&amp;RIGHT($A34,3)&amp;"*",EUROSTAT_VBE_IND_2010!$D$7:$D$732,"2230*"))/1000+(SUMIFS(EUROSTAT_VBE_IND_2010!M$7:M$732,EUROSTAT_VBE_IND_2010!$B$7:$B$732,$D34,EUROSTAT_VBE_IND_2010!$C$7:$C$732,"*"&amp;RIGHT($A33,3)&amp;"*",EUROSTAT_VBE_IND_2010!$D$7:$D$732,"2130*"))/1000</f>
        <v>0</v>
      </c>
      <c r="Q34" s="17">
        <f>(SUMIFS(EUROSTAT_VBE_IND_2010!N$7:N$732,EUROSTAT_VBE_IND_2010!$B$7:$B$732,$D34,EUROSTAT_VBE_IND_2010!$C$7:$C$732,"*"&amp;RIGHT($A34,3)&amp;"*",EUROSTAT_VBE_IND_2010!$D$7:$D$732,"2230*"))/1000+(SUMIFS(EUROSTAT_VBE_IND_2010!N$7:N$732,EUROSTAT_VBE_IND_2010!$B$7:$B$732,$D34,EUROSTAT_VBE_IND_2010!$C$7:$C$732,"*"&amp;RIGHT($A33,3)&amp;"*",EUROSTAT_VBE_IND_2010!$D$7:$D$732,"2130*"))/1000</f>
        <v>0</v>
      </c>
      <c r="R34" s="17">
        <f>(SUMIFS(EUROSTAT_VBE_IND_2010!O$7:O$732,EUROSTAT_VBE_IND_2010!$B$7:$B$732,$D34,EUROSTAT_VBE_IND_2010!$C$7:$C$732,"*"&amp;RIGHT($A34,3)&amp;"*",EUROSTAT_VBE_IND_2010!$D$7:$D$732,"2230*"))/1000+(SUMIFS(EUROSTAT_VBE_IND_2010!O$7:O$732,EUROSTAT_VBE_IND_2010!$B$7:$B$732,$D34,EUROSTAT_VBE_IND_2010!$C$7:$C$732,"*"&amp;RIGHT($A33,3)&amp;"*",EUROSTAT_VBE_IND_2010!$D$7:$D$732,"2130*"))/1000</f>
        <v>0</v>
      </c>
      <c r="S34" s="17">
        <f>(SUMIFS(EUROSTAT_VBE_IND_2010!P$7:P$732,EUROSTAT_VBE_IND_2010!$B$7:$B$732,$D34,EUROSTAT_VBE_IND_2010!$C$7:$C$732,"*"&amp;RIGHT($A34,3)&amp;"*",EUROSTAT_VBE_IND_2010!$D$7:$D$732,"2230*"))/1000+(SUMIFS(EUROSTAT_VBE_IND_2010!P$7:P$732,EUROSTAT_VBE_IND_2010!$B$7:$B$732,$D34,EUROSTAT_VBE_IND_2010!$C$7:$C$732,"*"&amp;RIGHT($A33,3)&amp;"*",EUROSTAT_VBE_IND_2010!$D$7:$D$732,"2130*"))/1000</f>
        <v>0</v>
      </c>
      <c r="T34" s="17">
        <f>(SUMIFS(EUROSTAT_VBE_IND_2010!Q$7:Q$732,EUROSTAT_VBE_IND_2010!$B$7:$B$732,$D34,EUROSTAT_VBE_IND_2010!$C$7:$C$732,"*"&amp;RIGHT($A34,3)&amp;"*",EUROSTAT_VBE_IND_2010!$D$7:$D$732,"2230*"))/1000+(SUMIFS(EUROSTAT_VBE_IND_2010!Q$7:Q$732,EUROSTAT_VBE_IND_2010!$B$7:$B$732,$D34,EUROSTAT_VBE_IND_2010!$C$7:$C$732,"*"&amp;RIGHT($A33,3)&amp;"*",EUROSTAT_VBE_IND_2010!$D$7:$D$732,"2130*"))/1000</f>
        <v>0</v>
      </c>
      <c r="U34" s="17">
        <f>(SUMIFS(EUROSTAT_VBE_IND_2010!R$7:R$732,EUROSTAT_VBE_IND_2010!$B$7:$B$732,$D34,EUROSTAT_VBE_IND_2010!$C$7:$C$732,"*"&amp;RIGHT($A34,3)&amp;"*",EUROSTAT_VBE_IND_2010!$D$7:$D$732,"2230*"))/1000+(SUMIFS(EUROSTAT_VBE_IND_2010!R$7:R$732,EUROSTAT_VBE_IND_2010!$B$7:$B$732,$D34,EUROSTAT_VBE_IND_2010!$C$7:$C$732,"*"&amp;RIGHT($A33,3)&amp;"*",EUROSTAT_VBE_IND_2010!$D$7:$D$732,"2130*"))/1000</f>
        <v>0</v>
      </c>
      <c r="V34" s="17">
        <f>(SUMIFS(EUROSTAT_VBE_IND_2010!S$7:S$732,EUROSTAT_VBE_IND_2010!$B$7:$B$732,$D34,EUROSTAT_VBE_IND_2010!$C$7:$C$732,"*"&amp;RIGHT($A34,3)&amp;"*",EUROSTAT_VBE_IND_2010!$D$7:$D$732,"2230*"))/1000+(SUMIFS(EUROSTAT_VBE_IND_2010!S$7:S$732,EUROSTAT_VBE_IND_2010!$B$7:$B$732,$D34,EUROSTAT_VBE_IND_2010!$C$7:$C$732,"*"&amp;RIGHT($A33,3)&amp;"*",EUROSTAT_VBE_IND_2010!$D$7:$D$732,"2130*"))/1000</f>
        <v>0</v>
      </c>
      <c r="W34" s="17">
        <f>(SUMIFS(EUROSTAT_VBE_IND_2010!T$7:T$732,EUROSTAT_VBE_IND_2010!$B$7:$B$732,$D34,EUROSTAT_VBE_IND_2010!$C$7:$C$732,"*"&amp;RIGHT($A34,3)&amp;"*",EUROSTAT_VBE_IND_2010!$D$7:$D$732,"2230*"))/1000+(SUMIFS(EUROSTAT_VBE_IND_2010!T$7:T$732,EUROSTAT_VBE_IND_2010!$B$7:$B$732,$D34,EUROSTAT_VBE_IND_2010!$C$7:$C$732,"*"&amp;RIGHT($A33,3)&amp;"*",EUROSTAT_VBE_IND_2010!$D$7:$D$732,"2130*"))/1000</f>
        <v>0</v>
      </c>
      <c r="X34" s="17">
        <f>(SUMIFS(EUROSTAT_VBE_IND_2010!U$7:U$732,EUROSTAT_VBE_IND_2010!$B$7:$B$732,$D34,EUROSTAT_VBE_IND_2010!$C$7:$C$732,"*"&amp;RIGHT($A34,3)&amp;"*",EUROSTAT_VBE_IND_2010!$D$7:$D$732,"2230*"))/1000+(SUMIFS(EUROSTAT_VBE_IND_2010!U$7:U$732,EUROSTAT_VBE_IND_2010!$B$7:$B$732,$D34,EUROSTAT_VBE_IND_2010!$C$7:$C$732,"*"&amp;RIGHT($A33,3)&amp;"*",EUROSTAT_VBE_IND_2010!$D$7:$D$732,"2130*"))/1000</f>
        <v>0</v>
      </c>
      <c r="Y34" s="17">
        <f>(SUMIFS(EUROSTAT_VBE_IND_2010!V$7:V$732,EUROSTAT_VBE_IND_2010!$B$7:$B$732,$D34,EUROSTAT_VBE_IND_2010!$C$7:$C$732,"*"&amp;RIGHT($A34,3)&amp;"*",EUROSTAT_VBE_IND_2010!$D$7:$D$732,"2230*"))/1000+(SUMIFS(EUROSTAT_VBE_IND_2010!V$7:V$732,EUROSTAT_VBE_IND_2010!$B$7:$B$732,$D34,EUROSTAT_VBE_IND_2010!$C$7:$C$732,"*"&amp;RIGHT($A33,3)&amp;"*",EUROSTAT_VBE_IND_2010!$D$7:$D$732,"2130*"))/1000</f>
        <v>0</v>
      </c>
      <c r="Z34" s="17">
        <f>(SUMIFS(EUROSTAT_VBE_IND_2010!W$7:W$732,EUROSTAT_VBE_IND_2010!$B$7:$B$732,$D34,EUROSTAT_VBE_IND_2010!$C$7:$C$732,"*"&amp;RIGHT($A34,3)&amp;"*",EUROSTAT_VBE_IND_2010!$D$7:$D$732,"2230*"))/1000+(SUMIFS(EUROSTAT_VBE_IND_2010!W$7:W$732,EUROSTAT_VBE_IND_2010!$B$7:$B$732,$D34,EUROSTAT_VBE_IND_2010!$C$7:$C$732,"*"&amp;RIGHT($A33,3)&amp;"*",EUROSTAT_VBE_IND_2010!$D$7:$D$732,"2130*"))/1000</f>
        <v>0</v>
      </c>
      <c r="AA34" s="17">
        <f>(SUMIFS(EUROSTAT_VBE_IND_2010!X$7:X$732,EUROSTAT_VBE_IND_2010!$B$7:$B$732,$D34,EUROSTAT_VBE_IND_2010!$C$7:$C$732,"*"&amp;RIGHT($A34,3)&amp;"*",EUROSTAT_VBE_IND_2010!$D$7:$D$732,"2230*"))/1000+(SUMIFS(EUROSTAT_VBE_IND_2010!X$7:X$732,EUROSTAT_VBE_IND_2010!$B$7:$B$732,$D34,EUROSTAT_VBE_IND_2010!$C$7:$C$732,"*"&amp;RIGHT($A33,3)&amp;"*",EUROSTAT_VBE_IND_2010!$D$7:$D$732,"2130*"))/1000</f>
        <v>0</v>
      </c>
      <c r="AB34" s="17">
        <f>(SUMIFS(EUROSTAT_VBE_IND_2010!AA$7:AA$732,EUROSTAT_VBE_IND_2010!$B$7:$B$732,$D34,EUROSTAT_VBE_IND_2010!$C$7:$C$732,"*"&amp;RIGHT($A34,3)&amp;"*",EUROSTAT_VBE_IND_2010!$D$7:$D$732,"2230*"))/1000+(SUMIFS(EUROSTAT_VBE_IND_2010!AA$7:AA$732,EUROSTAT_VBE_IND_2010!$B$7:$B$732,$D34,EUROSTAT_VBE_IND_2010!$C$7:$C$732,"*"&amp;RIGHT($A33,3)&amp;"*",EUROSTAT_VBE_IND_2010!$D$7:$D$732,"2130*"))/1000</f>
        <v>0</v>
      </c>
      <c r="AC34" s="17">
        <f>(SUMIFS(EUROSTAT_VBE_IND_2010!AB$7:AB$732,EUROSTAT_VBE_IND_2010!$B$7:$B$732,$D34,EUROSTAT_VBE_IND_2010!$C$7:$C$732,"*"&amp;RIGHT($A34,3)&amp;"*",EUROSTAT_VBE_IND_2010!$D$7:$D$732,"2230*"))/1000+(SUMIFS(EUROSTAT_VBE_IND_2010!AB$7:AB$732,EUROSTAT_VBE_IND_2010!$B$7:$B$732,$D34,EUROSTAT_VBE_IND_2010!$C$7:$C$732,"*"&amp;RIGHT($A33,3)&amp;"*",EUROSTAT_VBE_IND_2010!$D$7:$D$732,"2130*"))/1000</f>
        <v>0</v>
      </c>
      <c r="AD34" s="17">
        <f>(SUMIFS(EUROSTAT_VBE_IND_2010!AC$7:AC$732,EUROSTAT_VBE_IND_2010!$B$7:$B$732,$D34,EUROSTAT_VBE_IND_2010!$C$7:$C$732,"*"&amp;RIGHT($A34,3)&amp;"*",EUROSTAT_VBE_IND_2010!$D$7:$D$732,"2230*"))/1000+(SUMIFS(EUROSTAT_VBE_IND_2010!AC$7:AC$732,EUROSTAT_VBE_IND_2010!$B$7:$B$732,$D34,EUROSTAT_VBE_IND_2010!$C$7:$C$732,"*"&amp;RIGHT($A33,3)&amp;"*",EUROSTAT_VBE_IND_2010!$D$7:$D$732,"2130*"))/1000</f>
        <v>0</v>
      </c>
      <c r="AE34" s="17">
        <f>(SUMIFS(EUROSTAT_VBE_IND_2010!AD$7:AD$732,EUROSTAT_VBE_IND_2010!$B$7:$B$732,$D34,EUROSTAT_VBE_IND_2010!$C$7:$C$732,"*"&amp;RIGHT($A34,3)&amp;"*",EUROSTAT_VBE_IND_2010!$D$7:$D$732,"2230*"))/1000+(SUMIFS(EUROSTAT_VBE_IND_2010!AD$7:AD$732,EUROSTAT_VBE_IND_2010!$B$7:$B$732,$D34,EUROSTAT_VBE_IND_2010!$C$7:$C$732,"*"&amp;RIGHT($A33,3)&amp;"*",EUROSTAT_VBE_IND_2010!$D$7:$D$732,"2130*"))/1000</f>
        <v>0</v>
      </c>
      <c r="AF34" s="17">
        <f>(SUMIFS(EUROSTAT_VBE_IND_2010!AE$7:AE$732,EUROSTAT_VBE_IND_2010!$B$7:$B$732,$D34,EUROSTAT_VBE_IND_2010!$C$7:$C$732,"*"&amp;RIGHT($A34,3)&amp;"*",EUROSTAT_VBE_IND_2010!$D$7:$D$732,"2230*"))/1000+(SUMIFS(EUROSTAT_VBE_IND_2010!AE$7:AE$732,EUROSTAT_VBE_IND_2010!$B$7:$B$732,$D34,EUROSTAT_VBE_IND_2010!$C$7:$C$732,"*"&amp;RIGHT($A33,3)&amp;"*",EUROSTAT_VBE_IND_2010!$D$7:$D$732,"2130*"))/1000</f>
        <v>0</v>
      </c>
      <c r="AG34" s="17">
        <f>(SUMIFS(EUROSTAT_VBE_IND_2010!AF$7:AF$732,EUROSTAT_VBE_IND_2010!$B$7:$B$732,$D34,EUROSTAT_VBE_IND_2010!$C$7:$C$732,"*"&amp;RIGHT($A34,3)&amp;"*",EUROSTAT_VBE_IND_2010!$D$7:$D$732,"2230*"))/1000+(SUMIFS(EUROSTAT_VBE_IND_2010!AF$7:AF$732,EUROSTAT_VBE_IND_2010!$B$7:$B$732,$D34,EUROSTAT_VBE_IND_2010!$C$7:$C$732,"*"&amp;RIGHT($A33,3)&amp;"*",EUROSTAT_VBE_IND_2010!$D$7:$D$732,"2130*"))/1000</f>
        <v>0</v>
      </c>
      <c r="AH34" s="17">
        <f>(SUMIFS(EUROSTAT_VBE_IND_2010!AH$7:AH$732,EUROSTAT_VBE_IND_2010!$B$7:$B$732,$D34,EUROSTAT_VBE_IND_2010!$C$7:$C$732,"*"&amp;RIGHT($A34,3)&amp;"*",EUROSTAT_VBE_IND_2010!$D$7:$D$732,"2230*"))/1000+(SUMIFS(EUROSTAT_VBE_IND_2010!AH$7:AH$732,EUROSTAT_VBE_IND_2010!$B$7:$B$732,$D34,EUROSTAT_VBE_IND_2010!$C$7:$C$732,"*"&amp;RIGHT($A33,3)&amp;"*",EUROSTAT_VBE_IND_2010!$D$7:$D$732,"2130*"))/1000</f>
        <v>0</v>
      </c>
      <c r="AI34" s="17">
        <f>(SUMIFS(EUROSTAT_VBE_IND_2010!AI$7:AI$732,EUROSTAT_VBE_IND_2010!$B$7:$B$732,$D34,EUROSTAT_VBE_IND_2010!$C$7:$C$732,"*"&amp;RIGHT($A34,3)&amp;"*",EUROSTAT_VBE_IND_2010!$D$7:$D$732,"2230*"))/1000+(SUMIFS(EUROSTAT_VBE_IND_2010!AI$7:AI$732,EUROSTAT_VBE_IND_2010!$B$7:$B$732,$D34,EUROSTAT_VBE_IND_2010!$C$7:$C$732,"*"&amp;RIGHT($A33,3)&amp;"*",EUROSTAT_VBE_IND_2010!$D$7:$D$732,"2130*"))/1000</f>
        <v>0</v>
      </c>
      <c r="AJ34" s="17">
        <f>(SUMIFS(EUROSTAT_VBE_IND_2010!AJ$7:AJ$732,EUROSTAT_VBE_IND_2010!$B$7:$B$732,$D34,EUROSTAT_VBE_IND_2010!$C$7:$C$732,"*"&amp;RIGHT($A34,3)&amp;"*",EUROSTAT_VBE_IND_2010!$D$7:$D$732,"2230*"))/1000+(SUMIFS(EUROSTAT_VBE_IND_2010!AJ$7:AJ$732,EUROSTAT_VBE_IND_2010!$B$7:$B$732,$D34,EUROSTAT_VBE_IND_2010!$C$7:$C$732,"*"&amp;RIGHT($A33,3)&amp;"*",EUROSTAT_VBE_IND_2010!$D$7:$D$732,"2130*"))/1000</f>
        <v>0</v>
      </c>
      <c r="AK34" s="17">
        <f>(SUMIFS(EUROSTAT_VBE_IND_2010!AK$7:AK$732,EUROSTAT_VBE_IND_2010!$B$7:$B$732,$D34,EUROSTAT_VBE_IND_2010!$C$7:$C$732,"*"&amp;RIGHT($A34,3)&amp;"*",EUROSTAT_VBE_IND_2010!$D$7:$D$732,"2230*"))/1000+(SUMIFS(EUROSTAT_VBE_IND_2010!AK$7:AK$732,EUROSTAT_VBE_IND_2010!$B$7:$B$732,$D34,EUROSTAT_VBE_IND_2010!$C$7:$C$732,"*"&amp;RIGHT($A33,3)&amp;"*",EUROSTAT_VBE_IND_2010!$D$7:$D$732,"2130*"))/1000</f>
        <v>0</v>
      </c>
      <c r="AO34" s="17">
        <f>(SUMIFS(EUROSTAT_VBE_IND_2010!Y$7:Y$732,EUROSTAT_VBE_IND_2010!$B$7:$B$732,$D34,EUROSTAT_VBE_IND_2010!$C$7:$C$732,"*"&amp;RIGHT($A34,3)&amp;"*",EUROSTAT_VBE_IND_2010!$D$7:$D$732,"2230*"))/1000+(SUMIFS(EUROSTAT_VBE_IND_2010!Y$7:Y$732,EUROSTAT_VBE_IND_2010!$B$7:$B$732,$D34,EUROSTAT_VBE_IND_2010!$C$7:$C$732,"*"&amp;RIGHT($A33,3)&amp;"*",EUROSTAT_VBE_IND_2010!$D$7:$D$732,"2130*"))/1000</f>
        <v>0</v>
      </c>
      <c r="AP34" s="17">
        <f>(SUMIFS(EUROSTAT_VBE_IND_2010!Z$7:Z$732,EUROSTAT_VBE_IND_2010!$B$7:$B$732,$D34,EUROSTAT_VBE_IND_2010!$C$7:$C$732,"*"&amp;RIGHT($A34,3)&amp;"*",EUROSTAT_VBE_IND_2010!$D$7:$D$732,"2230*"))/1000+(SUMIFS(EUROSTAT_VBE_IND_2010!Z$7:Z$732,EUROSTAT_VBE_IND_2010!$B$7:$B$732,$D34,EUROSTAT_VBE_IND_2010!$C$7:$C$732,"*"&amp;RIGHT($A33,3)&amp;"*",EUROSTAT_VBE_IND_2010!$D$7:$D$732,"2130*"))/1000</f>
        <v>0</v>
      </c>
      <c r="AQ34" s="17">
        <f>(SUMIFS(EUROSTAT_VBE_IND_2010!AG$7:AG$732,EUROSTAT_VBE_IND_2010!$B$7:$B$732,$D34,EUROSTAT_VBE_IND_2010!$C$7:$C$732,"*"&amp;RIGHT($A34,3)&amp;"*",EUROSTAT_VBE_IND_2010!$D$7:$D$732,"2230*"))/1000+(SUMIFS(EUROSTAT_VBE_IND_2010!AG$7:AG$732,EUROSTAT_VBE_IND_2010!$B$7:$B$732,$D34,EUROSTAT_VBE_IND_2010!$C$7:$C$732,"*"&amp;RIGHT($A33,3)&amp;"*",EUROSTAT_VBE_IND_2010!$D$7:$D$732,"2130*"))/1000</f>
        <v>0</v>
      </c>
    </row>
    <row r="35" s="20" customFormat="1" spans="1:43">
      <c r="A35" t="str">
        <f>LEFT(EUROSTAT_VBE_IND_2010!$C$10,8)</f>
        <v>B_101315</v>
      </c>
      <c r="B35" s="28" t="s">
        <v>295</v>
      </c>
      <c r="C35" t="s">
        <v>293</v>
      </c>
      <c r="D35" t="s">
        <v>126</v>
      </c>
      <c r="E35" t="s">
        <v>232</v>
      </c>
      <c r="F35" t="s">
        <v>252</v>
      </c>
      <c r="G35" s="17">
        <f>(SUMIFS(EUROSTAT_VBE_IND_2010!E$7:E$732,EUROSTAT_VBE_IND_2010!$B$7:$B$732,$D35,EUROSTAT_VBE_IND_2010!$C$7:$C$732,"*"&amp;RIGHT($A35,3)&amp;"*",EUROSTAT_VBE_IND_2010!$D$7:$D$732,"212*"))/1000</f>
        <v>0</v>
      </c>
      <c r="H35" s="17">
        <f>(SUMIFS(EUROSTAT_VBE_IND_2010!F$7:F$732,EUROSTAT_VBE_IND_2010!$B$7:$B$732,$D35,EUROSTAT_VBE_IND_2010!$C$7:$C$732,"*"&amp;RIGHT($A33,3)&amp;"*",EUROSTAT_VBE_IND_2010!$D$7:$D$732,"212*"))/1000</f>
        <v>0</v>
      </c>
      <c r="I35" s="17">
        <f>(SUMIFS(EUROSTAT_VBE_IND_2010!G$7:G$732,EUROSTAT_VBE_IND_2010!$B$7:$B$732,$D35,EUROSTAT_VBE_IND_2010!$C$7:$C$732,"*"&amp;RIGHT($A33,3)&amp;"*",EUROSTAT_VBE_IND_2010!$D$7:$D$732,"212*"))/1000</f>
        <v>0</v>
      </c>
      <c r="K35" s="17">
        <f>(SUMIFS(EUROSTAT_VBE_IND_2010!H$7:H$732,EUROSTAT_VBE_IND_2010!$B$7:$B$732,$D35,EUROSTAT_VBE_IND_2010!$C$7:$C$732,"*"&amp;RIGHT($A33,3)&amp;"*",EUROSTAT_VBE_IND_2010!$D$7:$D$732,"212*"))/1000</f>
        <v>0</v>
      </c>
      <c r="L35" s="17">
        <f>(SUMIFS(EUROSTAT_VBE_IND_2010!I$7:I$732,EUROSTAT_VBE_IND_2010!$B$7:$B$732,$D35,EUROSTAT_VBE_IND_2010!$C$7:$C$732,"*"&amp;RIGHT($A33,3)&amp;"*",EUROSTAT_VBE_IND_2010!$D$7:$D$732,"212*"))/1000</f>
        <v>0</v>
      </c>
      <c r="M35" s="17">
        <f>(SUMIFS(EUROSTAT_VBE_IND_2010!J$7:J$732,EUROSTAT_VBE_IND_2010!$B$7:$B$732,$D35,EUROSTAT_VBE_IND_2010!$C$7:$C$732,"*"&amp;RIGHT($A33,3)&amp;"*",EUROSTAT_VBE_IND_2010!$D$7:$D$732,"212*"))/1000</f>
        <v>0</v>
      </c>
      <c r="N35" s="17">
        <f>(SUMIFS(EUROSTAT_VBE_IND_2010!K$7:K$732,EUROSTAT_VBE_IND_2010!$B$7:$B$732,$D35,EUROSTAT_VBE_IND_2010!$C$7:$C$732,"*"&amp;RIGHT($A33,3)&amp;"*",EUROSTAT_VBE_IND_2010!$D$7:$D$732,"212*"))/1000</f>
        <v>0</v>
      </c>
      <c r="O35" s="17">
        <f>(SUMIFS(EUROSTAT_VBE_IND_2010!L$7:L$732,EUROSTAT_VBE_IND_2010!$B$7:$B$732,$D35,EUROSTAT_VBE_IND_2010!$C$7:$C$732,"*"&amp;RIGHT($A33,3)&amp;"*",EUROSTAT_VBE_IND_2010!$D$7:$D$732,"212*"))/1000</f>
        <v>0</v>
      </c>
      <c r="P35" s="17">
        <f>(SUMIFS(EUROSTAT_VBE_IND_2010!M$7:M$732,EUROSTAT_VBE_IND_2010!$B$7:$B$732,$D35,EUROSTAT_VBE_IND_2010!$C$7:$C$732,"*"&amp;RIGHT($A33,3)&amp;"*",EUROSTAT_VBE_IND_2010!$D$7:$D$732,"212*"))/1000</f>
        <v>0</v>
      </c>
      <c r="Q35" s="17">
        <f>(SUMIFS(EUROSTAT_VBE_IND_2010!N$7:N$732,EUROSTAT_VBE_IND_2010!$B$7:$B$732,$D35,EUROSTAT_VBE_IND_2010!$C$7:$C$732,"*"&amp;RIGHT($A33,3)&amp;"*",EUROSTAT_VBE_IND_2010!$D$7:$D$732,"212*"))/1000</f>
        <v>0</v>
      </c>
      <c r="R35" s="17">
        <f>(SUMIFS(EUROSTAT_VBE_IND_2010!O$7:O$732,EUROSTAT_VBE_IND_2010!$B$7:$B$732,$D35,EUROSTAT_VBE_IND_2010!$C$7:$C$732,"*"&amp;RIGHT($A33,3)&amp;"*",EUROSTAT_VBE_IND_2010!$D$7:$D$732,"212*"))/1000</f>
        <v>0</v>
      </c>
      <c r="S35" s="17">
        <f>(SUMIFS(EUROSTAT_VBE_IND_2010!P$7:P$732,EUROSTAT_VBE_IND_2010!$B$7:$B$732,$D35,EUROSTAT_VBE_IND_2010!$C$7:$C$732,"*"&amp;RIGHT($A33,3)&amp;"*",EUROSTAT_VBE_IND_2010!$D$7:$D$732,"212*"))/1000</f>
        <v>0</v>
      </c>
      <c r="T35" s="17">
        <f>(SUMIFS(EUROSTAT_VBE_IND_2010!Q$7:Q$732,EUROSTAT_VBE_IND_2010!$B$7:$B$732,$D35,EUROSTAT_VBE_IND_2010!$C$7:$C$732,"*"&amp;RIGHT($A33,3)&amp;"*",EUROSTAT_VBE_IND_2010!$D$7:$D$732,"212*"))/1000</f>
        <v>0</v>
      </c>
      <c r="U35" s="17">
        <f>(SUMIFS(EUROSTAT_VBE_IND_2010!R$7:R$732,EUROSTAT_VBE_IND_2010!$B$7:$B$732,$D35,EUROSTAT_VBE_IND_2010!$C$7:$C$732,"*"&amp;RIGHT($A33,3)&amp;"*",EUROSTAT_VBE_IND_2010!$D$7:$D$732,"212*"))/1000</f>
        <v>0</v>
      </c>
      <c r="V35" s="17">
        <f>(SUMIFS(EUROSTAT_VBE_IND_2010!S$7:S$732,EUROSTAT_VBE_IND_2010!$B$7:$B$732,$D35,EUROSTAT_VBE_IND_2010!$C$7:$C$732,"*"&amp;RIGHT($A33,3)&amp;"*",EUROSTAT_VBE_IND_2010!$D$7:$D$732,"212*"))/1000</f>
        <v>0</v>
      </c>
      <c r="W35" s="17">
        <f>(SUMIFS(EUROSTAT_VBE_IND_2010!T$7:T$732,EUROSTAT_VBE_IND_2010!$B$7:$B$732,$D35,EUROSTAT_VBE_IND_2010!$C$7:$C$732,"*"&amp;RIGHT($A33,3)&amp;"*",EUROSTAT_VBE_IND_2010!$D$7:$D$732,"212*"))/1000</f>
        <v>0</v>
      </c>
      <c r="X35" s="17">
        <f>(SUMIFS(EUROSTAT_VBE_IND_2010!U$7:U$732,EUROSTAT_VBE_IND_2010!$B$7:$B$732,$D35,EUROSTAT_VBE_IND_2010!$C$7:$C$732,"*"&amp;RIGHT($A33,3)&amp;"*",EUROSTAT_VBE_IND_2010!$D$7:$D$732,"212*"))/1000</f>
        <v>0</v>
      </c>
      <c r="Y35" s="17">
        <f>(SUMIFS(EUROSTAT_VBE_IND_2010!V$7:V$732,EUROSTAT_VBE_IND_2010!$B$7:$B$732,$D35,EUROSTAT_VBE_IND_2010!$C$7:$C$732,"*"&amp;RIGHT($A33,3)&amp;"*",EUROSTAT_VBE_IND_2010!$D$7:$D$732,"212*"))/1000</f>
        <v>0</v>
      </c>
      <c r="Z35" s="17">
        <f>(SUMIFS(EUROSTAT_VBE_IND_2010!W$7:W$732,EUROSTAT_VBE_IND_2010!$B$7:$B$732,$D35,EUROSTAT_VBE_IND_2010!$C$7:$C$732,"*"&amp;RIGHT($A33,3)&amp;"*",EUROSTAT_VBE_IND_2010!$D$7:$D$732,"212*"))/1000</f>
        <v>0</v>
      </c>
      <c r="AA35" s="17">
        <f>(SUMIFS(EUROSTAT_VBE_IND_2010!X$7:X$732,EUROSTAT_VBE_IND_2010!$B$7:$B$732,$D35,EUROSTAT_VBE_IND_2010!$C$7:$C$732,"*"&amp;RIGHT($A33,3)&amp;"*",EUROSTAT_VBE_IND_2010!$D$7:$D$732,"212*"))/1000</f>
        <v>0</v>
      </c>
      <c r="AB35" s="17">
        <f>(SUMIFS(EUROSTAT_VBE_IND_2010!AA$7:AA$732,EUROSTAT_VBE_IND_2010!$B$7:$B$732,$D35,EUROSTAT_VBE_IND_2010!$C$7:$C$732,"*"&amp;RIGHT($A33,3)&amp;"*",EUROSTAT_VBE_IND_2010!$D$7:$D$732,"212*"))/1000</f>
        <v>0</v>
      </c>
      <c r="AC35" s="17">
        <f>(SUMIFS(EUROSTAT_VBE_IND_2010!AB$7:AB$732,EUROSTAT_VBE_IND_2010!$B$7:$B$732,$D35,EUROSTAT_VBE_IND_2010!$C$7:$C$732,"*"&amp;RIGHT($A33,3)&amp;"*",EUROSTAT_VBE_IND_2010!$D$7:$D$732,"212*"))/1000</f>
        <v>0</v>
      </c>
      <c r="AD35" s="17">
        <f>(SUMIFS(EUROSTAT_VBE_IND_2010!AC$7:AC$732,EUROSTAT_VBE_IND_2010!$B$7:$B$732,$D35,EUROSTAT_VBE_IND_2010!$C$7:$C$732,"*"&amp;RIGHT($A33,3)&amp;"*",EUROSTAT_VBE_IND_2010!$D$7:$D$732,"212*"))/1000</f>
        <v>0</v>
      </c>
      <c r="AE35" s="17">
        <f>(SUMIFS(EUROSTAT_VBE_IND_2010!AD$7:AD$732,EUROSTAT_VBE_IND_2010!$B$7:$B$732,$D35,EUROSTAT_VBE_IND_2010!$C$7:$C$732,"*"&amp;RIGHT($A33,3)&amp;"*",EUROSTAT_VBE_IND_2010!$D$7:$D$732,"212*"))/1000</f>
        <v>0</v>
      </c>
      <c r="AF35" s="17">
        <f>(SUMIFS(EUROSTAT_VBE_IND_2010!AE$7:AE$732,EUROSTAT_VBE_IND_2010!$B$7:$B$732,$D35,EUROSTAT_VBE_IND_2010!$C$7:$C$732,"*"&amp;RIGHT($A33,3)&amp;"*",EUROSTAT_VBE_IND_2010!$D$7:$D$732,"212*"))/1000</f>
        <v>0</v>
      </c>
      <c r="AG35" s="17">
        <f>(SUMIFS(EUROSTAT_VBE_IND_2010!AF$7:AF$732,EUROSTAT_VBE_IND_2010!$B$7:$B$732,$D35,EUROSTAT_VBE_IND_2010!$C$7:$C$732,"*"&amp;RIGHT($A33,3)&amp;"*",EUROSTAT_VBE_IND_2010!$D$7:$D$732,"212*"))/1000</f>
        <v>0</v>
      </c>
      <c r="AH35" s="17">
        <f>(SUMIFS(EUROSTAT_VBE_IND_2010!AH$7:AH$732,EUROSTAT_VBE_IND_2010!$B$7:$B$732,$D35,EUROSTAT_VBE_IND_2010!$C$7:$C$732,"*"&amp;RIGHT($A33,3)&amp;"*",EUROSTAT_VBE_IND_2010!$D$7:$D$732,"212*"))/1000</f>
        <v>0</v>
      </c>
      <c r="AI35" s="17">
        <f>(SUMIFS(EUROSTAT_VBE_IND_2010!AI$7:AI$732,EUROSTAT_VBE_IND_2010!$B$7:$B$732,$D35,EUROSTAT_VBE_IND_2010!$C$7:$C$732,"*"&amp;RIGHT($A33,3)&amp;"*",EUROSTAT_VBE_IND_2010!$D$7:$D$732,"212*"))/1000</f>
        <v>0</v>
      </c>
      <c r="AJ35" s="17">
        <f>(SUMIFS(EUROSTAT_VBE_IND_2010!AJ$7:AJ$732,EUROSTAT_VBE_IND_2010!$B$7:$B$732,$D35,EUROSTAT_VBE_IND_2010!$C$7:$C$732,"*"&amp;RIGHT($A33,3)&amp;"*",EUROSTAT_VBE_IND_2010!$D$7:$D$732,"212*"))/1000</f>
        <v>0</v>
      </c>
      <c r="AK35" s="17">
        <f>(SUMIFS(EUROSTAT_VBE_IND_2010!AK$7:AK$732,EUROSTAT_VBE_IND_2010!$B$7:$B$732,$D35,EUROSTAT_VBE_IND_2010!$C$7:$C$732,"*"&amp;RIGHT($A33,3)&amp;"*",EUROSTAT_VBE_IND_2010!$D$7:$D$732,"212*"))/1000</f>
        <v>0</v>
      </c>
      <c r="AO35" s="17">
        <f>(SUMIFS(EUROSTAT_VBE_IND_2010!Y$7:Y$732,EUROSTAT_VBE_IND_2010!$B$7:$B$732,$D35,EUROSTAT_VBE_IND_2010!$C$7:$C$732,"*"&amp;RIGHT($A33,3)&amp;"*",EUROSTAT_VBE_IND_2010!$D$7:$D$732,"212*"))/1000</f>
        <v>0</v>
      </c>
      <c r="AP35" s="17">
        <f>(SUMIFS(EUROSTAT_VBE_IND_2010!Z$7:Z$732,EUROSTAT_VBE_IND_2010!$B$7:$B$732,$D35,EUROSTAT_VBE_IND_2010!$C$7:$C$732,"*"&amp;RIGHT($A33,3)&amp;"*",EUROSTAT_VBE_IND_2010!$D$7:$D$732,"212*"))/1000</f>
        <v>0</v>
      </c>
      <c r="AQ35" s="17">
        <f>(SUMIFS(EUROSTAT_VBE_IND_2010!AG$7:AG$732,EUROSTAT_VBE_IND_2010!$B$7:$B$732,$D35,EUROSTAT_VBE_IND_2010!$C$7:$C$732,"*"&amp;RIGHT($A33,3)&amp;"*",EUROSTAT_VBE_IND_2010!$D$7:$D$732,"212*"))/1000</f>
        <v>0</v>
      </c>
    </row>
    <row r="36" s="20" customFormat="1" spans="1:43">
      <c r="A36" t="str">
        <f>LEFT(EUROSTAT_VBE_IND_2010!$C$10,8)</f>
        <v>B_101315</v>
      </c>
      <c r="B36" s="28" t="s">
        <v>295</v>
      </c>
      <c r="C36" t="s">
        <v>293</v>
      </c>
      <c r="D36" t="s">
        <v>126</v>
      </c>
      <c r="E36" t="s">
        <v>233</v>
      </c>
      <c r="F36" t="s">
        <v>253</v>
      </c>
      <c r="G36" s="17">
        <f>(SUMIFS(EUROSTAT_VBE_IND_2010!E$7:E$732,EUROSTAT_VBE_IND_2010!$B$7:$B$732,$D36,EUROSTAT_VBE_IND_2010!$C$7:$C$732,"*"&amp;RIGHT($A36,3)&amp;"*",EUROSTAT_VBE_IND_2010!$D$7:$D$732,"321*"))/1000</f>
        <v>0</v>
      </c>
      <c r="H36" s="17">
        <f>(SUMIFS(EUROSTAT_VBE_IND_2010!F$7:F$732,EUROSTAT_VBE_IND_2010!$B$7:$B$732,$D36,EUROSTAT_VBE_IND_2010!$C$7:$C$732,"*"&amp;RIGHT($A36,3)&amp;"*",EUROSTAT_VBE_IND_2010!$D$7:$D$732,"321*"))/1000</f>
        <v>0</v>
      </c>
      <c r="I36" s="17">
        <f>(SUMIFS(EUROSTAT_VBE_IND_2010!G$7:G$732,EUROSTAT_VBE_IND_2010!$B$7:$B$732,$D36,EUROSTAT_VBE_IND_2010!$C$7:$C$732,"*"&amp;RIGHT($A36,3)&amp;"*",EUROSTAT_VBE_IND_2010!$D$7:$D$732,"321*"))/1000</f>
        <v>0</v>
      </c>
      <c r="K36" s="17">
        <f>(SUMIFS(EUROSTAT_VBE_IND_2010!H$7:H$732,EUROSTAT_VBE_IND_2010!$B$7:$B$732,$D36,EUROSTAT_VBE_IND_2010!$C$7:$C$732,"*"&amp;RIGHT($A36,3)&amp;"*",EUROSTAT_VBE_IND_2010!$D$7:$D$732,"321*"))/1000</f>
        <v>0</v>
      </c>
      <c r="L36" s="17">
        <f>(SUMIFS(EUROSTAT_VBE_IND_2010!I$7:I$732,EUROSTAT_VBE_IND_2010!$B$7:$B$732,$D36,EUROSTAT_VBE_IND_2010!$C$7:$C$732,"*"&amp;RIGHT($A36,3)&amp;"*",EUROSTAT_VBE_IND_2010!$D$7:$D$732,"321*"))/1000</f>
        <v>0</v>
      </c>
      <c r="M36" s="17">
        <f>(SUMIFS(EUROSTAT_VBE_IND_2010!J$7:J$732,EUROSTAT_VBE_IND_2010!$B$7:$B$732,$D36,EUROSTAT_VBE_IND_2010!$C$7:$C$732,"*"&amp;RIGHT($A36,3)&amp;"*",EUROSTAT_VBE_IND_2010!$D$7:$D$732,"321*"))/1000</f>
        <v>0</v>
      </c>
      <c r="N36" s="17">
        <f>(SUMIFS(EUROSTAT_VBE_IND_2010!K$7:K$732,EUROSTAT_VBE_IND_2010!$B$7:$B$732,$D36,EUROSTAT_VBE_IND_2010!$C$7:$C$732,"*"&amp;RIGHT($A36,3)&amp;"*",EUROSTAT_VBE_IND_2010!$D$7:$D$732,"321*"))/1000</f>
        <v>0</v>
      </c>
      <c r="O36" s="17">
        <f>(SUMIFS(EUROSTAT_VBE_IND_2010!L$7:L$732,EUROSTAT_VBE_IND_2010!$B$7:$B$732,$D36,EUROSTAT_VBE_IND_2010!$C$7:$C$732,"*"&amp;RIGHT($A36,3)&amp;"*",EUROSTAT_VBE_IND_2010!$D$7:$D$732,"321*"))/1000</f>
        <v>0</v>
      </c>
      <c r="P36" s="17">
        <f>(SUMIFS(EUROSTAT_VBE_IND_2010!M$7:M$732,EUROSTAT_VBE_IND_2010!$B$7:$B$732,$D36,EUROSTAT_VBE_IND_2010!$C$7:$C$732,"*"&amp;RIGHT($A36,3)&amp;"*",EUROSTAT_VBE_IND_2010!$D$7:$D$732,"321*"))/1000</f>
        <v>0</v>
      </c>
      <c r="Q36" s="17">
        <f>(SUMIFS(EUROSTAT_VBE_IND_2010!N$7:N$732,EUROSTAT_VBE_IND_2010!$B$7:$B$732,$D36,EUROSTAT_VBE_IND_2010!$C$7:$C$732,"*"&amp;RIGHT($A36,3)&amp;"*",EUROSTAT_VBE_IND_2010!$D$7:$D$732,"321*"))/1000</f>
        <v>0</v>
      </c>
      <c r="R36" s="17">
        <f>(SUMIFS(EUROSTAT_VBE_IND_2010!O$7:O$732,EUROSTAT_VBE_IND_2010!$B$7:$B$732,$D36,EUROSTAT_VBE_IND_2010!$C$7:$C$732,"*"&amp;RIGHT($A36,3)&amp;"*",EUROSTAT_VBE_IND_2010!$D$7:$D$732,"321*"))/1000</f>
        <v>0</v>
      </c>
      <c r="S36" s="17">
        <f>(SUMIFS(EUROSTAT_VBE_IND_2010!P$7:P$732,EUROSTAT_VBE_IND_2010!$B$7:$B$732,$D36,EUROSTAT_VBE_IND_2010!$C$7:$C$732,"*"&amp;RIGHT($A36,3)&amp;"*",EUROSTAT_VBE_IND_2010!$D$7:$D$732,"321*"))/1000</f>
        <v>0</v>
      </c>
      <c r="T36" s="17">
        <f>(SUMIFS(EUROSTAT_VBE_IND_2010!Q$7:Q$732,EUROSTAT_VBE_IND_2010!$B$7:$B$732,$D36,EUROSTAT_VBE_IND_2010!$C$7:$C$732,"*"&amp;RIGHT($A36,3)&amp;"*",EUROSTAT_VBE_IND_2010!$D$7:$D$732,"321*"))/1000</f>
        <v>0</v>
      </c>
      <c r="U36" s="17">
        <f>(SUMIFS(EUROSTAT_VBE_IND_2010!R$7:R$732,EUROSTAT_VBE_IND_2010!$B$7:$B$732,$D36,EUROSTAT_VBE_IND_2010!$C$7:$C$732,"*"&amp;RIGHT($A36,3)&amp;"*",EUROSTAT_VBE_IND_2010!$D$7:$D$732,"321*"))/1000</f>
        <v>0</v>
      </c>
      <c r="V36" s="17">
        <f>(SUMIFS(EUROSTAT_VBE_IND_2010!S$7:S$732,EUROSTAT_VBE_IND_2010!$B$7:$B$732,$D36,EUROSTAT_VBE_IND_2010!$C$7:$C$732,"*"&amp;RIGHT($A36,3)&amp;"*",EUROSTAT_VBE_IND_2010!$D$7:$D$732,"321*"))/1000</f>
        <v>0</v>
      </c>
      <c r="W36" s="17">
        <f>(SUMIFS(EUROSTAT_VBE_IND_2010!T$7:T$732,EUROSTAT_VBE_IND_2010!$B$7:$B$732,$D36,EUROSTAT_VBE_IND_2010!$C$7:$C$732,"*"&amp;RIGHT($A36,3)&amp;"*",EUROSTAT_VBE_IND_2010!$D$7:$D$732,"321*"))/1000</f>
        <v>0</v>
      </c>
      <c r="X36" s="17">
        <f>(SUMIFS(EUROSTAT_VBE_IND_2010!U$7:U$732,EUROSTAT_VBE_IND_2010!$B$7:$B$732,$D36,EUROSTAT_VBE_IND_2010!$C$7:$C$732,"*"&amp;RIGHT($A36,3)&amp;"*",EUROSTAT_VBE_IND_2010!$D$7:$D$732,"321*"))/1000</f>
        <v>0</v>
      </c>
      <c r="Y36" s="17">
        <f>(SUMIFS(EUROSTAT_VBE_IND_2010!V$7:V$732,EUROSTAT_VBE_IND_2010!$B$7:$B$732,$D36,EUROSTAT_VBE_IND_2010!$C$7:$C$732,"*"&amp;RIGHT($A36,3)&amp;"*",EUROSTAT_VBE_IND_2010!$D$7:$D$732,"321*"))/1000</f>
        <v>0</v>
      </c>
      <c r="Z36" s="17">
        <f>(SUMIFS(EUROSTAT_VBE_IND_2010!W$7:W$732,EUROSTAT_VBE_IND_2010!$B$7:$B$732,$D36,EUROSTAT_VBE_IND_2010!$C$7:$C$732,"*"&amp;RIGHT($A36,3)&amp;"*",EUROSTAT_VBE_IND_2010!$D$7:$D$732,"321*"))/1000</f>
        <v>0</v>
      </c>
      <c r="AA36" s="17">
        <f>(SUMIFS(EUROSTAT_VBE_IND_2010!X$7:X$732,EUROSTAT_VBE_IND_2010!$B$7:$B$732,$D36,EUROSTAT_VBE_IND_2010!$C$7:$C$732,"*"&amp;RIGHT($A36,3)&amp;"*",EUROSTAT_VBE_IND_2010!$D$7:$D$732,"321*"))/1000</f>
        <v>0</v>
      </c>
      <c r="AB36" s="17">
        <f>(SUMIFS(EUROSTAT_VBE_IND_2010!AA$7:AA$732,EUROSTAT_VBE_IND_2010!$B$7:$B$732,$D36,EUROSTAT_VBE_IND_2010!$C$7:$C$732,"*"&amp;RIGHT($A36,3)&amp;"*",EUROSTAT_VBE_IND_2010!$D$7:$D$732,"321*"))/1000</f>
        <v>0</v>
      </c>
      <c r="AC36" s="17">
        <f>(SUMIFS(EUROSTAT_VBE_IND_2010!AB$7:AB$732,EUROSTAT_VBE_IND_2010!$B$7:$B$732,$D36,EUROSTAT_VBE_IND_2010!$C$7:$C$732,"*"&amp;RIGHT($A36,3)&amp;"*",EUROSTAT_VBE_IND_2010!$D$7:$D$732,"321*"))/1000</f>
        <v>0</v>
      </c>
      <c r="AD36" s="17">
        <f>(SUMIFS(EUROSTAT_VBE_IND_2010!AC$7:AC$732,EUROSTAT_VBE_IND_2010!$B$7:$B$732,$D36,EUROSTAT_VBE_IND_2010!$C$7:$C$732,"*"&amp;RIGHT($A36,3)&amp;"*",EUROSTAT_VBE_IND_2010!$D$7:$D$732,"321*"))/1000</f>
        <v>0</v>
      </c>
      <c r="AE36" s="17">
        <f>(SUMIFS(EUROSTAT_VBE_IND_2010!AD$7:AD$732,EUROSTAT_VBE_IND_2010!$B$7:$B$732,$D36,EUROSTAT_VBE_IND_2010!$C$7:$C$732,"*"&amp;RIGHT($A36,3)&amp;"*",EUROSTAT_VBE_IND_2010!$D$7:$D$732,"321*"))/1000</f>
        <v>0</v>
      </c>
      <c r="AF36" s="17">
        <f>(SUMIFS(EUROSTAT_VBE_IND_2010!AE$7:AE$732,EUROSTAT_VBE_IND_2010!$B$7:$B$732,$D36,EUROSTAT_VBE_IND_2010!$C$7:$C$732,"*"&amp;RIGHT($A36,3)&amp;"*",EUROSTAT_VBE_IND_2010!$D$7:$D$732,"321*"))/1000</f>
        <v>0</v>
      </c>
      <c r="AG36" s="17">
        <f>(SUMIFS(EUROSTAT_VBE_IND_2010!AF$7:AF$732,EUROSTAT_VBE_IND_2010!$B$7:$B$732,$D36,EUROSTAT_VBE_IND_2010!$C$7:$C$732,"*"&amp;RIGHT($A36,3)&amp;"*",EUROSTAT_VBE_IND_2010!$D$7:$D$732,"321*"))/1000</f>
        <v>0</v>
      </c>
      <c r="AH36" s="17">
        <f>(SUMIFS(EUROSTAT_VBE_IND_2010!AH$7:AH$732,EUROSTAT_VBE_IND_2010!$B$7:$B$732,$D36,EUROSTAT_VBE_IND_2010!$C$7:$C$732,"*"&amp;RIGHT($A36,3)&amp;"*",EUROSTAT_VBE_IND_2010!$D$7:$D$732,"321*"))/1000</f>
        <v>0</v>
      </c>
      <c r="AI36" s="17">
        <f>(SUMIFS(EUROSTAT_VBE_IND_2010!AI$7:AI$732,EUROSTAT_VBE_IND_2010!$B$7:$B$732,$D36,EUROSTAT_VBE_IND_2010!$C$7:$C$732,"*"&amp;RIGHT($A36,3)&amp;"*",EUROSTAT_VBE_IND_2010!$D$7:$D$732,"321*"))/1000</f>
        <v>0</v>
      </c>
      <c r="AJ36" s="17">
        <f>(SUMIFS(EUROSTAT_VBE_IND_2010!AJ$7:AJ$732,EUROSTAT_VBE_IND_2010!$B$7:$B$732,$D36,EUROSTAT_VBE_IND_2010!$C$7:$C$732,"*"&amp;RIGHT($A36,3)&amp;"*",EUROSTAT_VBE_IND_2010!$D$7:$D$732,"321*"))/1000</f>
        <v>0</v>
      </c>
      <c r="AK36" s="17">
        <f>(SUMIFS(EUROSTAT_VBE_IND_2010!AK$7:AK$732,EUROSTAT_VBE_IND_2010!$B$7:$B$732,$D36,EUROSTAT_VBE_IND_2010!$C$7:$C$732,"*"&amp;RIGHT($A36,3)&amp;"*",EUROSTAT_VBE_IND_2010!$D$7:$D$732,"321*"))/1000</f>
        <v>0</v>
      </c>
      <c r="AO36" s="17">
        <f>(SUMIFS(EUROSTAT_VBE_IND_2010!Y$7:Y$732,EUROSTAT_VBE_IND_2010!$B$7:$B$732,$D36,EUROSTAT_VBE_IND_2010!$C$7:$C$732,"*"&amp;RIGHT($A36,3)&amp;"*",EUROSTAT_VBE_IND_2010!$D$7:$D$732,"321*"))/1000</f>
        <v>0</v>
      </c>
      <c r="AP36" s="17">
        <f>(SUMIFS(EUROSTAT_VBE_IND_2010!Z$7:Z$732,EUROSTAT_VBE_IND_2010!$B$7:$B$732,$D36,EUROSTAT_VBE_IND_2010!$C$7:$C$732,"*"&amp;RIGHT($A36,3)&amp;"*",EUROSTAT_VBE_IND_2010!$D$7:$D$732,"321*"))/1000</f>
        <v>0</v>
      </c>
      <c r="AQ36" s="17">
        <f>(SUMIFS(EUROSTAT_VBE_IND_2010!AG$7:AG$732,EUROSTAT_VBE_IND_2010!$B$7:$B$732,$D36,EUROSTAT_VBE_IND_2010!$C$7:$C$732,"*"&amp;RIGHT($A36,3)&amp;"*",EUROSTAT_VBE_IND_2010!$D$7:$D$732,"321*"))/1000</f>
        <v>0</v>
      </c>
    </row>
    <row r="37" s="20" customFormat="1" spans="1:43">
      <c r="A37" t="str">
        <f>LEFT(EUROSTAT_VBE_IND_2010!$C$10,8)</f>
        <v>B_101315</v>
      </c>
      <c r="B37" s="28" t="s">
        <v>295</v>
      </c>
      <c r="C37" t="s">
        <v>293</v>
      </c>
      <c r="D37" t="s">
        <v>126</v>
      </c>
      <c r="E37" t="s">
        <v>234</v>
      </c>
      <c r="F37" t="s">
        <v>254</v>
      </c>
      <c r="G37" s="17">
        <f>(SUMIFS(EUROSTAT_VBE_IND_2010!E$7:E$732,EUROSTAT_VBE_IND_2010!$B$7:$B$732,$D37,EUROSTAT_VBE_IND_2010!$C$7:$C$732,"*"&amp;RIGHT($A37,3)&amp;"*",EUROSTAT_VBE_IND_2010!$D$7:$D$732,"3220*"))/1000</f>
        <v>0</v>
      </c>
      <c r="H37" s="17">
        <f>(SUMIFS(EUROSTAT_VBE_IND_2010!F$7:F$732,EUROSTAT_VBE_IND_2010!$B$7:$B$732,$D37,EUROSTAT_VBE_IND_2010!$C$7:$C$732,"*"&amp;RIGHT($A37,3)&amp;"*",EUROSTAT_VBE_IND_2010!$D$7:$D$732,"3220*"))/1000</f>
        <v>0</v>
      </c>
      <c r="I37" s="17">
        <f>(SUMIFS(EUROSTAT_VBE_IND_2010!G$7:G$732,EUROSTAT_VBE_IND_2010!$B$7:$B$732,$D37,EUROSTAT_VBE_IND_2010!$C$7:$C$732,"*"&amp;RIGHT($A37,3)&amp;"*",EUROSTAT_VBE_IND_2010!$D$7:$D$732,"3220*"))/1000</f>
        <v>0</v>
      </c>
      <c r="K37" s="17">
        <f>(SUMIFS(EUROSTAT_VBE_IND_2010!H$7:H$732,EUROSTAT_VBE_IND_2010!$B$7:$B$732,$D37,EUROSTAT_VBE_IND_2010!$C$7:$C$732,"*"&amp;RIGHT($A37,3)&amp;"*",EUROSTAT_VBE_IND_2010!$D$7:$D$732,"3220*"))/1000</f>
        <v>0</v>
      </c>
      <c r="L37" s="17">
        <f>(SUMIFS(EUROSTAT_VBE_IND_2010!I$7:I$732,EUROSTAT_VBE_IND_2010!$B$7:$B$732,$D37,EUROSTAT_VBE_IND_2010!$C$7:$C$732,"*"&amp;RIGHT($A37,3)&amp;"*",EUROSTAT_VBE_IND_2010!$D$7:$D$732,"3220*"))/1000</f>
        <v>0</v>
      </c>
      <c r="M37" s="17">
        <f>(SUMIFS(EUROSTAT_VBE_IND_2010!J$7:J$732,EUROSTAT_VBE_IND_2010!$B$7:$B$732,$D37,EUROSTAT_VBE_IND_2010!$C$7:$C$732,"*"&amp;RIGHT($A37,3)&amp;"*",EUROSTAT_VBE_IND_2010!$D$7:$D$732,"3220*"))/1000</f>
        <v>0</v>
      </c>
      <c r="N37" s="17">
        <f>(SUMIFS(EUROSTAT_VBE_IND_2010!K$7:K$732,EUROSTAT_VBE_IND_2010!$B$7:$B$732,$D37,EUROSTAT_VBE_IND_2010!$C$7:$C$732,"*"&amp;RIGHT($A37,3)&amp;"*",EUROSTAT_VBE_IND_2010!$D$7:$D$732,"3220*"))/1000</f>
        <v>0</v>
      </c>
      <c r="O37" s="17">
        <f>(SUMIFS(EUROSTAT_VBE_IND_2010!L$7:L$732,EUROSTAT_VBE_IND_2010!$B$7:$B$732,$D37,EUROSTAT_VBE_IND_2010!$C$7:$C$732,"*"&amp;RIGHT($A37,3)&amp;"*",EUROSTAT_VBE_IND_2010!$D$7:$D$732,"3220*"))/1000</f>
        <v>0</v>
      </c>
      <c r="P37" s="17">
        <f>(SUMIFS(EUROSTAT_VBE_IND_2010!M$7:M$732,EUROSTAT_VBE_IND_2010!$B$7:$B$732,$D37,EUROSTAT_VBE_IND_2010!$C$7:$C$732,"*"&amp;RIGHT($A37,3)&amp;"*",EUROSTAT_VBE_IND_2010!$D$7:$D$732,"3220*"))/1000</f>
        <v>0</v>
      </c>
      <c r="Q37" s="17">
        <f>(SUMIFS(EUROSTAT_VBE_IND_2010!N$7:N$732,EUROSTAT_VBE_IND_2010!$B$7:$B$732,$D37,EUROSTAT_VBE_IND_2010!$C$7:$C$732,"*"&amp;RIGHT($A37,3)&amp;"*",EUROSTAT_VBE_IND_2010!$D$7:$D$732,"3220*"))/1000</f>
        <v>0</v>
      </c>
      <c r="R37" s="17">
        <f>(SUMIFS(EUROSTAT_VBE_IND_2010!O$7:O$732,EUROSTAT_VBE_IND_2010!$B$7:$B$732,$D37,EUROSTAT_VBE_IND_2010!$C$7:$C$732,"*"&amp;RIGHT($A37,3)&amp;"*",EUROSTAT_VBE_IND_2010!$D$7:$D$732,"3220*"))/1000</f>
        <v>0</v>
      </c>
      <c r="S37" s="17">
        <f>(SUMIFS(EUROSTAT_VBE_IND_2010!P$7:P$732,EUROSTAT_VBE_IND_2010!$B$7:$B$732,$D37,EUROSTAT_VBE_IND_2010!$C$7:$C$732,"*"&amp;RIGHT($A37,3)&amp;"*",EUROSTAT_VBE_IND_2010!$D$7:$D$732,"3220*"))/1000</f>
        <v>0</v>
      </c>
      <c r="T37" s="17">
        <f>(SUMIFS(EUROSTAT_VBE_IND_2010!Q$7:Q$732,EUROSTAT_VBE_IND_2010!$B$7:$B$732,$D37,EUROSTAT_VBE_IND_2010!$C$7:$C$732,"*"&amp;RIGHT($A37,3)&amp;"*",EUROSTAT_VBE_IND_2010!$D$7:$D$732,"3220*"))/1000</f>
        <v>0</v>
      </c>
      <c r="U37" s="17">
        <f>(SUMIFS(EUROSTAT_VBE_IND_2010!R$7:R$732,EUROSTAT_VBE_IND_2010!$B$7:$B$732,$D37,EUROSTAT_VBE_IND_2010!$C$7:$C$732,"*"&amp;RIGHT($A37,3)&amp;"*",EUROSTAT_VBE_IND_2010!$D$7:$D$732,"3220*"))/1000</f>
        <v>0</v>
      </c>
      <c r="V37" s="17">
        <f>(SUMIFS(EUROSTAT_VBE_IND_2010!S$7:S$732,EUROSTAT_VBE_IND_2010!$B$7:$B$732,$D37,EUROSTAT_VBE_IND_2010!$C$7:$C$732,"*"&amp;RIGHT($A37,3)&amp;"*",EUROSTAT_VBE_IND_2010!$D$7:$D$732,"3220*"))/1000</f>
        <v>0</v>
      </c>
      <c r="W37" s="17">
        <f>(SUMIFS(EUROSTAT_VBE_IND_2010!T$7:T$732,EUROSTAT_VBE_IND_2010!$B$7:$B$732,$D37,EUROSTAT_VBE_IND_2010!$C$7:$C$732,"*"&amp;RIGHT($A37,3)&amp;"*",EUROSTAT_VBE_IND_2010!$D$7:$D$732,"3220*"))/1000</f>
        <v>0</v>
      </c>
      <c r="X37" s="17">
        <f>(SUMIFS(EUROSTAT_VBE_IND_2010!U$7:U$732,EUROSTAT_VBE_IND_2010!$B$7:$B$732,$D37,EUROSTAT_VBE_IND_2010!$C$7:$C$732,"*"&amp;RIGHT($A37,3)&amp;"*",EUROSTAT_VBE_IND_2010!$D$7:$D$732,"3220*"))/1000</f>
        <v>0</v>
      </c>
      <c r="Y37" s="17">
        <f>(SUMIFS(EUROSTAT_VBE_IND_2010!V$7:V$732,EUROSTAT_VBE_IND_2010!$B$7:$B$732,$D37,EUROSTAT_VBE_IND_2010!$C$7:$C$732,"*"&amp;RIGHT($A37,3)&amp;"*",EUROSTAT_VBE_IND_2010!$D$7:$D$732,"3220*"))/1000</f>
        <v>0</v>
      </c>
      <c r="Z37" s="17">
        <f>(SUMIFS(EUROSTAT_VBE_IND_2010!W$7:W$732,EUROSTAT_VBE_IND_2010!$B$7:$B$732,$D37,EUROSTAT_VBE_IND_2010!$C$7:$C$732,"*"&amp;RIGHT($A37,3)&amp;"*",EUROSTAT_VBE_IND_2010!$D$7:$D$732,"3220*"))/1000</f>
        <v>0</v>
      </c>
      <c r="AA37" s="17">
        <f>(SUMIFS(EUROSTAT_VBE_IND_2010!X$7:X$732,EUROSTAT_VBE_IND_2010!$B$7:$B$732,$D37,EUROSTAT_VBE_IND_2010!$C$7:$C$732,"*"&amp;RIGHT($A37,3)&amp;"*",EUROSTAT_VBE_IND_2010!$D$7:$D$732,"3220*"))/1000</f>
        <v>0</v>
      </c>
      <c r="AB37" s="17">
        <f>(SUMIFS(EUROSTAT_VBE_IND_2010!AA$7:AA$732,EUROSTAT_VBE_IND_2010!$B$7:$B$732,$D37,EUROSTAT_VBE_IND_2010!$C$7:$C$732,"*"&amp;RIGHT($A37,3)&amp;"*",EUROSTAT_VBE_IND_2010!$D$7:$D$732,"3220*"))/1000</f>
        <v>0</v>
      </c>
      <c r="AC37" s="17">
        <f>(SUMIFS(EUROSTAT_VBE_IND_2010!AB$7:AB$732,EUROSTAT_VBE_IND_2010!$B$7:$B$732,$D37,EUROSTAT_VBE_IND_2010!$C$7:$C$732,"*"&amp;RIGHT($A37,3)&amp;"*",EUROSTAT_VBE_IND_2010!$D$7:$D$732,"3220*"))/1000</f>
        <v>0</v>
      </c>
      <c r="AD37" s="17">
        <f>(SUMIFS(EUROSTAT_VBE_IND_2010!AC$7:AC$732,EUROSTAT_VBE_IND_2010!$B$7:$B$732,$D37,EUROSTAT_VBE_IND_2010!$C$7:$C$732,"*"&amp;RIGHT($A37,3)&amp;"*",EUROSTAT_VBE_IND_2010!$D$7:$D$732,"3220*"))/1000</f>
        <v>0</v>
      </c>
      <c r="AE37" s="17">
        <f>(SUMIFS(EUROSTAT_VBE_IND_2010!AD$7:AD$732,EUROSTAT_VBE_IND_2010!$B$7:$B$732,$D37,EUROSTAT_VBE_IND_2010!$C$7:$C$732,"*"&amp;RIGHT($A37,3)&amp;"*",EUROSTAT_VBE_IND_2010!$D$7:$D$732,"3220*"))/1000</f>
        <v>0</v>
      </c>
      <c r="AF37" s="17">
        <f>(SUMIFS(EUROSTAT_VBE_IND_2010!AE$7:AE$732,EUROSTAT_VBE_IND_2010!$B$7:$B$732,$D37,EUROSTAT_VBE_IND_2010!$C$7:$C$732,"*"&amp;RIGHT($A37,3)&amp;"*",EUROSTAT_VBE_IND_2010!$D$7:$D$732,"3220*"))/1000</f>
        <v>0</v>
      </c>
      <c r="AG37" s="17">
        <f>(SUMIFS(EUROSTAT_VBE_IND_2010!AF$7:AF$732,EUROSTAT_VBE_IND_2010!$B$7:$B$732,$D37,EUROSTAT_VBE_IND_2010!$C$7:$C$732,"*"&amp;RIGHT($A37,3)&amp;"*",EUROSTAT_VBE_IND_2010!$D$7:$D$732,"3220*"))/1000</f>
        <v>0</v>
      </c>
      <c r="AH37" s="17">
        <f>(SUMIFS(EUROSTAT_VBE_IND_2010!AH$7:AH$732,EUROSTAT_VBE_IND_2010!$B$7:$B$732,$D37,EUROSTAT_VBE_IND_2010!$C$7:$C$732,"*"&amp;RIGHT($A37,3)&amp;"*",EUROSTAT_VBE_IND_2010!$D$7:$D$732,"3220*"))/1000</f>
        <v>0</v>
      </c>
      <c r="AI37" s="17">
        <f>(SUMIFS(EUROSTAT_VBE_IND_2010!AI$7:AI$732,EUROSTAT_VBE_IND_2010!$B$7:$B$732,$D37,EUROSTAT_VBE_IND_2010!$C$7:$C$732,"*"&amp;RIGHT($A37,3)&amp;"*",EUROSTAT_VBE_IND_2010!$D$7:$D$732,"3220*"))/1000</f>
        <v>0</v>
      </c>
      <c r="AJ37" s="17">
        <f>(SUMIFS(EUROSTAT_VBE_IND_2010!AJ$7:AJ$732,EUROSTAT_VBE_IND_2010!$B$7:$B$732,$D37,EUROSTAT_VBE_IND_2010!$C$7:$C$732,"*"&amp;RIGHT($A37,3)&amp;"*",EUROSTAT_VBE_IND_2010!$D$7:$D$732,"3220*"))/1000</f>
        <v>0</v>
      </c>
      <c r="AK37" s="17">
        <f>(SUMIFS(EUROSTAT_VBE_IND_2010!AK$7:AK$732,EUROSTAT_VBE_IND_2010!$B$7:$B$732,$D37,EUROSTAT_VBE_IND_2010!$C$7:$C$732,"*"&amp;RIGHT($A37,3)&amp;"*",EUROSTAT_VBE_IND_2010!$D$7:$D$732,"3220*"))/1000</f>
        <v>0</v>
      </c>
      <c r="AO37" s="17">
        <f>(SUMIFS(EUROSTAT_VBE_IND_2010!Y$7:Y$732,EUROSTAT_VBE_IND_2010!$B$7:$B$732,$D37,EUROSTAT_VBE_IND_2010!$C$7:$C$732,"*"&amp;RIGHT($A37,3)&amp;"*",EUROSTAT_VBE_IND_2010!$D$7:$D$732,"3220*"))/1000</f>
        <v>0</v>
      </c>
      <c r="AP37" s="17">
        <f>(SUMIFS(EUROSTAT_VBE_IND_2010!Z$7:Z$732,EUROSTAT_VBE_IND_2010!$B$7:$B$732,$D37,EUROSTAT_VBE_IND_2010!$C$7:$C$732,"*"&amp;RIGHT($A37,3)&amp;"*",EUROSTAT_VBE_IND_2010!$D$7:$D$732,"3220*"))/1000</f>
        <v>0</v>
      </c>
      <c r="AQ37" s="17">
        <f>(SUMIFS(EUROSTAT_VBE_IND_2010!AG$7:AG$732,EUROSTAT_VBE_IND_2010!$B$7:$B$732,$D37,EUROSTAT_VBE_IND_2010!$C$7:$C$732,"*"&amp;RIGHT($A37,3)&amp;"*",EUROSTAT_VBE_IND_2010!$D$7:$D$732,"3220*"))/1000</f>
        <v>0</v>
      </c>
    </row>
    <row r="38" s="20" customFormat="1" spans="1:43">
      <c r="A38" t="str">
        <f>LEFT(EUROSTAT_VBE_IND_2010!$C$10,8)</f>
        <v>B_101315</v>
      </c>
      <c r="B38" s="28" t="s">
        <v>295</v>
      </c>
      <c r="C38" t="s">
        <v>293</v>
      </c>
      <c r="D38" t="s">
        <v>126</v>
      </c>
      <c r="E38" t="s">
        <v>235</v>
      </c>
      <c r="F38" t="s">
        <v>255</v>
      </c>
      <c r="G38" s="17">
        <f>(SUMIFS(EUROSTAT_VBE_IND_2010!E$7:E$732,EUROSTAT_VBE_IND_2010!$B$7:$B$732,$D38,EUROSTAT_VBE_IND_2010!$C$7:$C$732,"*"&amp;RIGHT($A38,3)&amp;"*",EUROSTAT_VBE_IND_2010!$D$7:$D$732,"323*"))/1000+(SUMIFS(EUROSTAT_VBE_IND_2010!E$7:E$732,EUROSTAT_VBE_IND_2010!$B$7:$B$732,$D38,EUROSTAT_VBE_IND_2010!$C$7:$C$732,"*"&amp;RIGHT($A38,3)&amp;"*",EUROSTAT_VBE_IND_2010!$D$7:$D$732,"324*"))/1000+(SUMIFS(EUROSTAT_VBE_IND_2010!E$7:E$732,EUROSTAT_VBE_IND_2010!$B$7:$B$732,$D38,EUROSTAT_VBE_IND_2010!$C$7:$C$732,"*"&amp;RIGHT($A38,3)&amp;"*",EUROSTAT_VBE_IND_2010!$D$7:$D$732,"3260*"))/1000</f>
        <v>0</v>
      </c>
      <c r="H38" s="17">
        <f>(SUMIFS(EUROSTAT_VBE_IND_2010!F$7:F$732,EUROSTAT_VBE_IND_2010!$B$7:$B$732,$D38,EUROSTAT_VBE_IND_2010!$C$7:$C$732,"*"&amp;RIGHT($A38,3)&amp;"*",EUROSTAT_VBE_IND_2010!$D$7:$D$732,"323*"))/1000+(SUMIFS(EUROSTAT_VBE_IND_2010!F$7:F$732,EUROSTAT_VBE_IND_2010!$B$7:$B$732,$D38,EUROSTAT_VBE_IND_2010!$C$7:$C$732,"*"&amp;RIGHT($A38,3)&amp;"*",EUROSTAT_VBE_IND_2010!$D$7:$D$732,"324*"))/1000+(SUMIFS(EUROSTAT_VBE_IND_2010!F$7:F$732,EUROSTAT_VBE_IND_2010!$B$7:$B$732,$D38,EUROSTAT_VBE_IND_2010!$C$7:$C$732,"*"&amp;RIGHT($A38,3)&amp;"*",EUROSTAT_VBE_IND_2010!$D$7:$D$732,"3260*"))/1000</f>
        <v>0</v>
      </c>
      <c r="I38" s="17">
        <f>(SUMIFS(EUROSTAT_VBE_IND_2010!G$7:G$732,EUROSTAT_VBE_IND_2010!$B$7:$B$732,$D38,EUROSTAT_VBE_IND_2010!$C$7:$C$732,"*"&amp;RIGHT($A38,3)&amp;"*",EUROSTAT_VBE_IND_2010!$D$7:$D$732,"323*"))/1000+(SUMIFS(EUROSTAT_VBE_IND_2010!G$7:G$732,EUROSTAT_VBE_IND_2010!$B$7:$B$732,$D38,EUROSTAT_VBE_IND_2010!$C$7:$C$732,"*"&amp;RIGHT($A38,3)&amp;"*",EUROSTAT_VBE_IND_2010!$D$7:$D$732,"324*"))/1000+(SUMIFS(EUROSTAT_VBE_IND_2010!G$7:G$732,EUROSTAT_VBE_IND_2010!$B$7:$B$732,$D38,EUROSTAT_VBE_IND_2010!$C$7:$C$732,"*"&amp;RIGHT($A38,3)&amp;"*",EUROSTAT_VBE_IND_2010!$D$7:$D$732,"3260*"))/1000</f>
        <v>0</v>
      </c>
      <c r="K38" s="17">
        <f>(SUMIFS(EUROSTAT_VBE_IND_2010!H$7:H$732,EUROSTAT_VBE_IND_2010!$B$7:$B$732,$D38,EUROSTAT_VBE_IND_2010!$C$7:$C$732,"*"&amp;RIGHT($A38,3)&amp;"*",EUROSTAT_VBE_IND_2010!$D$7:$D$732,"323*"))/1000+(SUMIFS(EUROSTAT_VBE_IND_2010!H$7:H$732,EUROSTAT_VBE_IND_2010!$B$7:$B$732,$D38,EUROSTAT_VBE_IND_2010!$C$7:$C$732,"*"&amp;RIGHT($A38,3)&amp;"*",EUROSTAT_VBE_IND_2010!$D$7:$D$732,"324*"))/1000+(SUMIFS(EUROSTAT_VBE_IND_2010!H$7:H$732,EUROSTAT_VBE_IND_2010!$B$7:$B$732,$D38,EUROSTAT_VBE_IND_2010!$C$7:$C$732,"*"&amp;RIGHT($A38,3)&amp;"*",EUROSTAT_VBE_IND_2010!$D$7:$D$732,"3260*"))/1000</f>
        <v>0</v>
      </c>
      <c r="L38" s="17">
        <f>(SUMIFS(EUROSTAT_VBE_IND_2010!I$7:I$732,EUROSTAT_VBE_IND_2010!$B$7:$B$732,$D38,EUROSTAT_VBE_IND_2010!$C$7:$C$732,"*"&amp;RIGHT($A38,3)&amp;"*",EUROSTAT_VBE_IND_2010!$D$7:$D$732,"323*"))/1000+(SUMIFS(EUROSTAT_VBE_IND_2010!I$7:I$732,EUROSTAT_VBE_IND_2010!$B$7:$B$732,$D38,EUROSTAT_VBE_IND_2010!$C$7:$C$732,"*"&amp;RIGHT($A38,3)&amp;"*",EUROSTAT_VBE_IND_2010!$D$7:$D$732,"324*"))/1000+(SUMIFS(EUROSTAT_VBE_IND_2010!I$7:I$732,EUROSTAT_VBE_IND_2010!$B$7:$B$732,$D38,EUROSTAT_VBE_IND_2010!$C$7:$C$732,"*"&amp;RIGHT($A38,3)&amp;"*",EUROSTAT_VBE_IND_2010!$D$7:$D$732,"3260*"))/1000</f>
        <v>0</v>
      </c>
      <c r="M38" s="17">
        <f>(SUMIFS(EUROSTAT_VBE_IND_2010!J$7:J$732,EUROSTAT_VBE_IND_2010!$B$7:$B$732,$D38,EUROSTAT_VBE_IND_2010!$C$7:$C$732,"*"&amp;RIGHT($A38,3)&amp;"*",EUROSTAT_VBE_IND_2010!$D$7:$D$732,"323*"))/1000+(SUMIFS(EUROSTAT_VBE_IND_2010!J$7:J$732,EUROSTAT_VBE_IND_2010!$B$7:$B$732,$D38,EUROSTAT_VBE_IND_2010!$C$7:$C$732,"*"&amp;RIGHT($A38,3)&amp;"*",EUROSTAT_VBE_IND_2010!$D$7:$D$732,"324*"))/1000+(SUMIFS(EUROSTAT_VBE_IND_2010!J$7:J$732,EUROSTAT_VBE_IND_2010!$B$7:$B$732,$D38,EUROSTAT_VBE_IND_2010!$C$7:$C$732,"*"&amp;RIGHT($A38,3)&amp;"*",EUROSTAT_VBE_IND_2010!$D$7:$D$732,"3260*"))/1000</f>
        <v>0</v>
      </c>
      <c r="N38" s="17">
        <f>(SUMIFS(EUROSTAT_VBE_IND_2010!K$7:K$732,EUROSTAT_VBE_IND_2010!$B$7:$B$732,$D38,EUROSTAT_VBE_IND_2010!$C$7:$C$732,"*"&amp;RIGHT($A38,3)&amp;"*",EUROSTAT_VBE_IND_2010!$D$7:$D$732,"323*"))/1000+(SUMIFS(EUROSTAT_VBE_IND_2010!K$7:K$732,EUROSTAT_VBE_IND_2010!$B$7:$B$732,$D38,EUROSTAT_VBE_IND_2010!$C$7:$C$732,"*"&amp;RIGHT($A38,3)&amp;"*",EUROSTAT_VBE_IND_2010!$D$7:$D$732,"324*"))/1000+(SUMIFS(EUROSTAT_VBE_IND_2010!K$7:K$732,EUROSTAT_VBE_IND_2010!$B$7:$B$732,$D38,EUROSTAT_VBE_IND_2010!$C$7:$C$732,"*"&amp;RIGHT($A38,3)&amp;"*",EUROSTAT_VBE_IND_2010!$D$7:$D$732,"3260*"))/1000</f>
        <v>0</v>
      </c>
      <c r="O38" s="17">
        <f>(SUMIFS(EUROSTAT_VBE_IND_2010!L$7:L$732,EUROSTAT_VBE_IND_2010!$B$7:$B$732,$D38,EUROSTAT_VBE_IND_2010!$C$7:$C$732,"*"&amp;RIGHT($A38,3)&amp;"*",EUROSTAT_VBE_IND_2010!$D$7:$D$732,"323*"))/1000+(SUMIFS(EUROSTAT_VBE_IND_2010!L$7:L$732,EUROSTAT_VBE_IND_2010!$B$7:$B$732,$D38,EUROSTAT_VBE_IND_2010!$C$7:$C$732,"*"&amp;RIGHT($A38,3)&amp;"*",EUROSTAT_VBE_IND_2010!$D$7:$D$732,"324*"))/1000+(SUMIFS(EUROSTAT_VBE_IND_2010!L$7:L$732,EUROSTAT_VBE_IND_2010!$B$7:$B$732,$D38,EUROSTAT_VBE_IND_2010!$C$7:$C$732,"*"&amp;RIGHT($A38,3)&amp;"*",EUROSTAT_VBE_IND_2010!$D$7:$D$732,"3260*"))/1000</f>
        <v>0</v>
      </c>
      <c r="P38" s="17">
        <f>(SUMIFS(EUROSTAT_VBE_IND_2010!M$7:M$732,EUROSTAT_VBE_IND_2010!$B$7:$B$732,$D38,EUROSTAT_VBE_IND_2010!$C$7:$C$732,"*"&amp;RIGHT($A38,3)&amp;"*",EUROSTAT_VBE_IND_2010!$D$7:$D$732,"323*"))/1000+(SUMIFS(EUROSTAT_VBE_IND_2010!M$7:M$732,EUROSTAT_VBE_IND_2010!$B$7:$B$732,$D38,EUROSTAT_VBE_IND_2010!$C$7:$C$732,"*"&amp;RIGHT($A38,3)&amp;"*",EUROSTAT_VBE_IND_2010!$D$7:$D$732,"324*"))/1000+(SUMIFS(EUROSTAT_VBE_IND_2010!M$7:M$732,EUROSTAT_VBE_IND_2010!$B$7:$B$732,$D38,EUROSTAT_VBE_IND_2010!$C$7:$C$732,"*"&amp;RIGHT($A38,3)&amp;"*",EUROSTAT_VBE_IND_2010!$D$7:$D$732,"3260*"))/1000</f>
        <v>0</v>
      </c>
      <c r="Q38" s="17">
        <f>(SUMIFS(EUROSTAT_VBE_IND_2010!N$7:N$732,EUROSTAT_VBE_IND_2010!$B$7:$B$732,$D38,EUROSTAT_VBE_IND_2010!$C$7:$C$732,"*"&amp;RIGHT($A38,3)&amp;"*",EUROSTAT_VBE_IND_2010!$D$7:$D$732,"323*"))/1000+(SUMIFS(EUROSTAT_VBE_IND_2010!N$7:N$732,EUROSTAT_VBE_IND_2010!$B$7:$B$732,$D38,EUROSTAT_VBE_IND_2010!$C$7:$C$732,"*"&amp;RIGHT($A38,3)&amp;"*",EUROSTAT_VBE_IND_2010!$D$7:$D$732,"324*"))/1000+(SUMIFS(EUROSTAT_VBE_IND_2010!N$7:N$732,EUROSTAT_VBE_IND_2010!$B$7:$B$732,$D38,EUROSTAT_VBE_IND_2010!$C$7:$C$732,"*"&amp;RIGHT($A38,3)&amp;"*",EUROSTAT_VBE_IND_2010!$D$7:$D$732,"3260*"))/1000</f>
        <v>0</v>
      </c>
      <c r="R38" s="17">
        <f>(SUMIFS(EUROSTAT_VBE_IND_2010!O$7:O$732,EUROSTAT_VBE_IND_2010!$B$7:$B$732,$D38,EUROSTAT_VBE_IND_2010!$C$7:$C$732,"*"&amp;RIGHT($A38,3)&amp;"*",EUROSTAT_VBE_IND_2010!$D$7:$D$732,"323*"))/1000+(SUMIFS(EUROSTAT_VBE_IND_2010!O$7:O$732,EUROSTAT_VBE_IND_2010!$B$7:$B$732,$D38,EUROSTAT_VBE_IND_2010!$C$7:$C$732,"*"&amp;RIGHT($A38,3)&amp;"*",EUROSTAT_VBE_IND_2010!$D$7:$D$732,"324*"))/1000+(SUMIFS(EUROSTAT_VBE_IND_2010!O$7:O$732,EUROSTAT_VBE_IND_2010!$B$7:$B$732,$D38,EUROSTAT_VBE_IND_2010!$C$7:$C$732,"*"&amp;RIGHT($A38,3)&amp;"*",EUROSTAT_VBE_IND_2010!$D$7:$D$732,"3260*"))/1000</f>
        <v>0</v>
      </c>
      <c r="S38" s="17">
        <f>(SUMIFS(EUROSTAT_VBE_IND_2010!P$7:P$732,EUROSTAT_VBE_IND_2010!$B$7:$B$732,$D38,EUROSTAT_VBE_IND_2010!$C$7:$C$732,"*"&amp;RIGHT($A38,3)&amp;"*",EUROSTAT_VBE_IND_2010!$D$7:$D$732,"323*"))/1000+(SUMIFS(EUROSTAT_VBE_IND_2010!P$7:P$732,EUROSTAT_VBE_IND_2010!$B$7:$B$732,$D38,EUROSTAT_VBE_IND_2010!$C$7:$C$732,"*"&amp;RIGHT($A38,3)&amp;"*",EUROSTAT_VBE_IND_2010!$D$7:$D$732,"324*"))/1000+(SUMIFS(EUROSTAT_VBE_IND_2010!P$7:P$732,EUROSTAT_VBE_IND_2010!$B$7:$B$732,$D38,EUROSTAT_VBE_IND_2010!$C$7:$C$732,"*"&amp;RIGHT($A38,3)&amp;"*",EUROSTAT_VBE_IND_2010!$D$7:$D$732,"3260*"))/1000</f>
        <v>0</v>
      </c>
      <c r="T38" s="17">
        <f>(SUMIFS(EUROSTAT_VBE_IND_2010!Q$7:Q$732,EUROSTAT_VBE_IND_2010!$B$7:$B$732,$D38,EUROSTAT_VBE_IND_2010!$C$7:$C$732,"*"&amp;RIGHT($A38,3)&amp;"*",EUROSTAT_VBE_IND_2010!$D$7:$D$732,"323*"))/1000+(SUMIFS(EUROSTAT_VBE_IND_2010!Q$7:Q$732,EUROSTAT_VBE_IND_2010!$B$7:$B$732,$D38,EUROSTAT_VBE_IND_2010!$C$7:$C$732,"*"&amp;RIGHT($A38,3)&amp;"*",EUROSTAT_VBE_IND_2010!$D$7:$D$732,"324*"))/1000+(SUMIFS(EUROSTAT_VBE_IND_2010!Q$7:Q$732,EUROSTAT_VBE_IND_2010!$B$7:$B$732,$D38,EUROSTAT_VBE_IND_2010!$C$7:$C$732,"*"&amp;RIGHT($A38,3)&amp;"*",EUROSTAT_VBE_IND_2010!$D$7:$D$732,"3260*"))/1000</f>
        <v>0</v>
      </c>
      <c r="U38" s="17">
        <f>(SUMIFS(EUROSTAT_VBE_IND_2010!R$7:R$732,EUROSTAT_VBE_IND_2010!$B$7:$B$732,$D38,EUROSTAT_VBE_IND_2010!$C$7:$C$732,"*"&amp;RIGHT($A38,3)&amp;"*",EUROSTAT_VBE_IND_2010!$D$7:$D$732,"323*"))/1000+(SUMIFS(EUROSTAT_VBE_IND_2010!R$7:R$732,EUROSTAT_VBE_IND_2010!$B$7:$B$732,$D38,EUROSTAT_VBE_IND_2010!$C$7:$C$732,"*"&amp;RIGHT($A38,3)&amp;"*",EUROSTAT_VBE_IND_2010!$D$7:$D$732,"324*"))/1000+(SUMIFS(EUROSTAT_VBE_IND_2010!R$7:R$732,EUROSTAT_VBE_IND_2010!$B$7:$B$732,$D38,EUROSTAT_VBE_IND_2010!$C$7:$C$732,"*"&amp;RIGHT($A38,3)&amp;"*",EUROSTAT_VBE_IND_2010!$D$7:$D$732,"3260*"))/1000</f>
        <v>0</v>
      </c>
      <c r="V38" s="17">
        <f>(SUMIFS(EUROSTAT_VBE_IND_2010!S$7:S$732,EUROSTAT_VBE_IND_2010!$B$7:$B$732,$D38,EUROSTAT_VBE_IND_2010!$C$7:$C$732,"*"&amp;RIGHT($A38,3)&amp;"*",EUROSTAT_VBE_IND_2010!$D$7:$D$732,"323*"))/1000+(SUMIFS(EUROSTAT_VBE_IND_2010!S$7:S$732,EUROSTAT_VBE_IND_2010!$B$7:$B$732,$D38,EUROSTAT_VBE_IND_2010!$C$7:$C$732,"*"&amp;RIGHT($A38,3)&amp;"*",EUROSTAT_VBE_IND_2010!$D$7:$D$732,"324*"))/1000+(SUMIFS(EUROSTAT_VBE_IND_2010!S$7:S$732,EUROSTAT_VBE_IND_2010!$B$7:$B$732,$D38,EUROSTAT_VBE_IND_2010!$C$7:$C$732,"*"&amp;RIGHT($A38,3)&amp;"*",EUROSTAT_VBE_IND_2010!$D$7:$D$732,"3260*"))/1000</f>
        <v>0</v>
      </c>
      <c r="W38" s="17">
        <f>(SUMIFS(EUROSTAT_VBE_IND_2010!T$7:T$732,EUROSTAT_VBE_IND_2010!$B$7:$B$732,$D38,EUROSTAT_VBE_IND_2010!$C$7:$C$732,"*"&amp;RIGHT($A38,3)&amp;"*",EUROSTAT_VBE_IND_2010!$D$7:$D$732,"323*"))/1000+(SUMIFS(EUROSTAT_VBE_IND_2010!T$7:T$732,EUROSTAT_VBE_IND_2010!$B$7:$B$732,$D38,EUROSTAT_VBE_IND_2010!$C$7:$C$732,"*"&amp;RIGHT($A38,3)&amp;"*",EUROSTAT_VBE_IND_2010!$D$7:$D$732,"324*"))/1000+(SUMIFS(EUROSTAT_VBE_IND_2010!T$7:T$732,EUROSTAT_VBE_IND_2010!$B$7:$B$732,$D38,EUROSTAT_VBE_IND_2010!$C$7:$C$732,"*"&amp;RIGHT($A38,3)&amp;"*",EUROSTAT_VBE_IND_2010!$D$7:$D$732,"3260*"))/1000</f>
        <v>0</v>
      </c>
      <c r="X38" s="17">
        <f>(SUMIFS(EUROSTAT_VBE_IND_2010!U$7:U$732,EUROSTAT_VBE_IND_2010!$B$7:$B$732,$D38,EUROSTAT_VBE_IND_2010!$C$7:$C$732,"*"&amp;RIGHT($A38,3)&amp;"*",EUROSTAT_VBE_IND_2010!$D$7:$D$732,"323*"))/1000+(SUMIFS(EUROSTAT_VBE_IND_2010!U$7:U$732,EUROSTAT_VBE_IND_2010!$B$7:$B$732,$D38,EUROSTAT_VBE_IND_2010!$C$7:$C$732,"*"&amp;RIGHT($A38,3)&amp;"*",EUROSTAT_VBE_IND_2010!$D$7:$D$732,"324*"))/1000+(SUMIFS(EUROSTAT_VBE_IND_2010!U$7:U$732,EUROSTAT_VBE_IND_2010!$B$7:$B$732,$D38,EUROSTAT_VBE_IND_2010!$C$7:$C$732,"*"&amp;RIGHT($A38,3)&amp;"*",EUROSTAT_VBE_IND_2010!$D$7:$D$732,"3260*"))/1000</f>
        <v>0</v>
      </c>
      <c r="Y38" s="17">
        <f>(SUMIFS(EUROSTAT_VBE_IND_2010!V$7:V$732,EUROSTAT_VBE_IND_2010!$B$7:$B$732,$D38,EUROSTAT_VBE_IND_2010!$C$7:$C$732,"*"&amp;RIGHT($A38,3)&amp;"*",EUROSTAT_VBE_IND_2010!$D$7:$D$732,"323*"))/1000+(SUMIFS(EUROSTAT_VBE_IND_2010!V$7:V$732,EUROSTAT_VBE_IND_2010!$B$7:$B$732,$D38,EUROSTAT_VBE_IND_2010!$C$7:$C$732,"*"&amp;RIGHT($A38,3)&amp;"*",EUROSTAT_VBE_IND_2010!$D$7:$D$732,"324*"))/1000+(SUMIFS(EUROSTAT_VBE_IND_2010!V$7:V$732,EUROSTAT_VBE_IND_2010!$B$7:$B$732,$D38,EUROSTAT_VBE_IND_2010!$C$7:$C$732,"*"&amp;RIGHT($A38,3)&amp;"*",EUROSTAT_VBE_IND_2010!$D$7:$D$732,"3260*"))/1000</f>
        <v>0</v>
      </c>
      <c r="Z38" s="17">
        <f>(SUMIFS(EUROSTAT_VBE_IND_2010!W$7:W$732,EUROSTAT_VBE_IND_2010!$B$7:$B$732,$D38,EUROSTAT_VBE_IND_2010!$C$7:$C$732,"*"&amp;RIGHT($A38,3)&amp;"*",EUROSTAT_VBE_IND_2010!$D$7:$D$732,"323*"))/1000+(SUMIFS(EUROSTAT_VBE_IND_2010!W$7:W$732,EUROSTAT_VBE_IND_2010!$B$7:$B$732,$D38,EUROSTAT_VBE_IND_2010!$C$7:$C$732,"*"&amp;RIGHT($A38,3)&amp;"*",EUROSTAT_VBE_IND_2010!$D$7:$D$732,"324*"))/1000+(SUMIFS(EUROSTAT_VBE_IND_2010!W$7:W$732,EUROSTAT_VBE_IND_2010!$B$7:$B$732,$D38,EUROSTAT_VBE_IND_2010!$C$7:$C$732,"*"&amp;RIGHT($A38,3)&amp;"*",EUROSTAT_VBE_IND_2010!$D$7:$D$732,"3260*"))/1000</f>
        <v>0</v>
      </c>
      <c r="AA38" s="17">
        <f>(SUMIFS(EUROSTAT_VBE_IND_2010!X$7:X$732,EUROSTAT_VBE_IND_2010!$B$7:$B$732,$D38,EUROSTAT_VBE_IND_2010!$C$7:$C$732,"*"&amp;RIGHT($A38,3)&amp;"*",EUROSTAT_VBE_IND_2010!$D$7:$D$732,"323*"))/1000+(SUMIFS(EUROSTAT_VBE_IND_2010!X$7:X$732,EUROSTAT_VBE_IND_2010!$B$7:$B$732,$D38,EUROSTAT_VBE_IND_2010!$C$7:$C$732,"*"&amp;RIGHT($A38,3)&amp;"*",EUROSTAT_VBE_IND_2010!$D$7:$D$732,"324*"))/1000+(SUMIFS(EUROSTAT_VBE_IND_2010!X$7:X$732,EUROSTAT_VBE_IND_2010!$B$7:$B$732,$D38,EUROSTAT_VBE_IND_2010!$C$7:$C$732,"*"&amp;RIGHT($A38,3)&amp;"*",EUROSTAT_VBE_IND_2010!$D$7:$D$732,"3260*"))/1000</f>
        <v>0</v>
      </c>
      <c r="AB38" s="17">
        <f>(SUMIFS(EUROSTAT_VBE_IND_2010!AA$7:AA$732,EUROSTAT_VBE_IND_2010!$B$7:$B$732,$D38,EUROSTAT_VBE_IND_2010!$C$7:$C$732,"*"&amp;RIGHT($A38,3)&amp;"*",EUROSTAT_VBE_IND_2010!$D$7:$D$732,"323*"))/1000+(SUMIFS(EUROSTAT_VBE_IND_2010!AA$7:AA$732,EUROSTAT_VBE_IND_2010!$B$7:$B$732,$D38,EUROSTAT_VBE_IND_2010!$C$7:$C$732,"*"&amp;RIGHT($A38,3)&amp;"*",EUROSTAT_VBE_IND_2010!$D$7:$D$732,"324*"))/1000+(SUMIFS(EUROSTAT_VBE_IND_2010!AA$7:AA$732,EUROSTAT_VBE_IND_2010!$B$7:$B$732,$D38,EUROSTAT_VBE_IND_2010!$C$7:$C$732,"*"&amp;RIGHT($A38,3)&amp;"*",EUROSTAT_VBE_IND_2010!$D$7:$D$732,"3260*"))/1000</f>
        <v>0</v>
      </c>
      <c r="AC38" s="17">
        <f>(SUMIFS(EUROSTAT_VBE_IND_2010!AB$7:AB$732,EUROSTAT_VBE_IND_2010!$B$7:$B$732,$D38,EUROSTAT_VBE_IND_2010!$C$7:$C$732,"*"&amp;RIGHT($A38,3)&amp;"*",EUROSTAT_VBE_IND_2010!$D$7:$D$732,"323*"))/1000+(SUMIFS(EUROSTAT_VBE_IND_2010!AB$7:AB$732,EUROSTAT_VBE_IND_2010!$B$7:$B$732,$D38,EUROSTAT_VBE_IND_2010!$C$7:$C$732,"*"&amp;RIGHT($A38,3)&amp;"*",EUROSTAT_VBE_IND_2010!$D$7:$D$732,"324*"))/1000+(SUMIFS(EUROSTAT_VBE_IND_2010!AB$7:AB$732,EUROSTAT_VBE_IND_2010!$B$7:$B$732,$D38,EUROSTAT_VBE_IND_2010!$C$7:$C$732,"*"&amp;RIGHT($A38,3)&amp;"*",EUROSTAT_VBE_IND_2010!$D$7:$D$732,"3260*"))/1000</f>
        <v>0</v>
      </c>
      <c r="AD38" s="17">
        <f>(SUMIFS(EUROSTAT_VBE_IND_2010!AC$7:AC$732,EUROSTAT_VBE_IND_2010!$B$7:$B$732,$D38,EUROSTAT_VBE_IND_2010!$C$7:$C$732,"*"&amp;RIGHT($A38,3)&amp;"*",EUROSTAT_VBE_IND_2010!$D$7:$D$732,"323*"))/1000+(SUMIFS(EUROSTAT_VBE_IND_2010!AC$7:AC$732,EUROSTAT_VBE_IND_2010!$B$7:$B$732,$D38,EUROSTAT_VBE_IND_2010!$C$7:$C$732,"*"&amp;RIGHT($A38,3)&amp;"*",EUROSTAT_VBE_IND_2010!$D$7:$D$732,"324*"))/1000+(SUMIFS(EUROSTAT_VBE_IND_2010!AC$7:AC$732,EUROSTAT_VBE_IND_2010!$B$7:$B$732,$D38,EUROSTAT_VBE_IND_2010!$C$7:$C$732,"*"&amp;RIGHT($A38,3)&amp;"*",EUROSTAT_VBE_IND_2010!$D$7:$D$732,"3260*"))/1000</f>
        <v>0</v>
      </c>
      <c r="AE38" s="17">
        <f>(SUMIFS(EUROSTAT_VBE_IND_2010!AD$7:AD$732,EUROSTAT_VBE_IND_2010!$B$7:$B$732,$D38,EUROSTAT_VBE_IND_2010!$C$7:$C$732,"*"&amp;RIGHT($A38,3)&amp;"*",EUROSTAT_VBE_IND_2010!$D$7:$D$732,"323*"))/1000+(SUMIFS(EUROSTAT_VBE_IND_2010!AD$7:AD$732,EUROSTAT_VBE_IND_2010!$B$7:$B$732,$D38,EUROSTAT_VBE_IND_2010!$C$7:$C$732,"*"&amp;RIGHT($A38,3)&amp;"*",EUROSTAT_VBE_IND_2010!$D$7:$D$732,"324*"))/1000+(SUMIFS(EUROSTAT_VBE_IND_2010!AD$7:AD$732,EUROSTAT_VBE_IND_2010!$B$7:$B$732,$D38,EUROSTAT_VBE_IND_2010!$C$7:$C$732,"*"&amp;RIGHT($A38,3)&amp;"*",EUROSTAT_VBE_IND_2010!$D$7:$D$732,"3260*"))/1000</f>
        <v>0</v>
      </c>
      <c r="AF38" s="17">
        <f>(SUMIFS(EUROSTAT_VBE_IND_2010!AE$7:AE$732,EUROSTAT_VBE_IND_2010!$B$7:$B$732,$D38,EUROSTAT_VBE_IND_2010!$C$7:$C$732,"*"&amp;RIGHT($A38,3)&amp;"*",EUROSTAT_VBE_IND_2010!$D$7:$D$732,"323*"))/1000+(SUMIFS(EUROSTAT_VBE_IND_2010!AE$7:AE$732,EUROSTAT_VBE_IND_2010!$B$7:$B$732,$D38,EUROSTAT_VBE_IND_2010!$C$7:$C$732,"*"&amp;RIGHT($A38,3)&amp;"*",EUROSTAT_VBE_IND_2010!$D$7:$D$732,"324*"))/1000+(SUMIFS(EUROSTAT_VBE_IND_2010!AE$7:AE$732,EUROSTAT_VBE_IND_2010!$B$7:$B$732,$D38,EUROSTAT_VBE_IND_2010!$C$7:$C$732,"*"&amp;RIGHT($A38,3)&amp;"*",EUROSTAT_VBE_IND_2010!$D$7:$D$732,"3260*"))/1000</f>
        <v>0</v>
      </c>
      <c r="AG38" s="17">
        <f>(SUMIFS(EUROSTAT_VBE_IND_2010!AF$7:AF$732,EUROSTAT_VBE_IND_2010!$B$7:$B$732,$D38,EUROSTAT_VBE_IND_2010!$C$7:$C$732,"*"&amp;RIGHT($A38,3)&amp;"*",EUROSTAT_VBE_IND_2010!$D$7:$D$732,"323*"))/1000+(SUMIFS(EUROSTAT_VBE_IND_2010!AF$7:AF$732,EUROSTAT_VBE_IND_2010!$B$7:$B$732,$D38,EUROSTAT_VBE_IND_2010!$C$7:$C$732,"*"&amp;RIGHT($A38,3)&amp;"*",EUROSTAT_VBE_IND_2010!$D$7:$D$732,"324*"))/1000+(SUMIFS(EUROSTAT_VBE_IND_2010!AF$7:AF$732,EUROSTAT_VBE_IND_2010!$B$7:$B$732,$D38,EUROSTAT_VBE_IND_2010!$C$7:$C$732,"*"&amp;RIGHT($A38,3)&amp;"*",EUROSTAT_VBE_IND_2010!$D$7:$D$732,"3260*"))/1000</f>
        <v>0</v>
      </c>
      <c r="AH38" s="17">
        <f>(SUMIFS(EUROSTAT_VBE_IND_2010!AH$7:AH$732,EUROSTAT_VBE_IND_2010!$B$7:$B$732,$D38,EUROSTAT_VBE_IND_2010!$C$7:$C$732,"*"&amp;RIGHT($A38,3)&amp;"*",EUROSTAT_VBE_IND_2010!$D$7:$D$732,"323*"))/1000+(SUMIFS(EUROSTAT_VBE_IND_2010!AH$7:AH$732,EUROSTAT_VBE_IND_2010!$B$7:$B$732,$D38,EUROSTAT_VBE_IND_2010!$C$7:$C$732,"*"&amp;RIGHT($A38,3)&amp;"*",EUROSTAT_VBE_IND_2010!$D$7:$D$732,"324*"))/1000+(SUMIFS(EUROSTAT_VBE_IND_2010!AH$7:AH$732,EUROSTAT_VBE_IND_2010!$B$7:$B$732,$D38,EUROSTAT_VBE_IND_2010!$C$7:$C$732,"*"&amp;RIGHT($A38,3)&amp;"*",EUROSTAT_VBE_IND_2010!$D$7:$D$732,"3260*"))/1000</f>
        <v>0</v>
      </c>
      <c r="AI38" s="17">
        <f>(SUMIFS(EUROSTAT_VBE_IND_2010!AI$7:AI$732,EUROSTAT_VBE_IND_2010!$B$7:$B$732,$D38,EUROSTAT_VBE_IND_2010!$C$7:$C$732,"*"&amp;RIGHT($A38,3)&amp;"*",EUROSTAT_VBE_IND_2010!$D$7:$D$732,"323*"))/1000+(SUMIFS(EUROSTAT_VBE_IND_2010!AI$7:AI$732,EUROSTAT_VBE_IND_2010!$B$7:$B$732,$D38,EUROSTAT_VBE_IND_2010!$C$7:$C$732,"*"&amp;RIGHT($A38,3)&amp;"*",EUROSTAT_VBE_IND_2010!$D$7:$D$732,"324*"))/1000+(SUMIFS(EUROSTAT_VBE_IND_2010!AI$7:AI$732,EUROSTAT_VBE_IND_2010!$B$7:$B$732,$D38,EUROSTAT_VBE_IND_2010!$C$7:$C$732,"*"&amp;RIGHT($A38,3)&amp;"*",EUROSTAT_VBE_IND_2010!$D$7:$D$732,"3260*"))/1000</f>
        <v>0</v>
      </c>
      <c r="AJ38" s="17">
        <f>(SUMIFS(EUROSTAT_VBE_IND_2010!AJ$7:AJ$732,EUROSTAT_VBE_IND_2010!$B$7:$B$732,$D38,EUROSTAT_VBE_IND_2010!$C$7:$C$732,"*"&amp;RIGHT($A38,3)&amp;"*",EUROSTAT_VBE_IND_2010!$D$7:$D$732,"323*"))/1000+(SUMIFS(EUROSTAT_VBE_IND_2010!AJ$7:AJ$732,EUROSTAT_VBE_IND_2010!$B$7:$B$732,$D38,EUROSTAT_VBE_IND_2010!$C$7:$C$732,"*"&amp;RIGHT($A38,3)&amp;"*",EUROSTAT_VBE_IND_2010!$D$7:$D$732,"324*"))/1000+(SUMIFS(EUROSTAT_VBE_IND_2010!AJ$7:AJ$732,EUROSTAT_VBE_IND_2010!$B$7:$B$732,$D38,EUROSTAT_VBE_IND_2010!$C$7:$C$732,"*"&amp;RIGHT($A38,3)&amp;"*",EUROSTAT_VBE_IND_2010!$D$7:$D$732,"3260*"))/1000</f>
        <v>0</v>
      </c>
      <c r="AK38" s="17">
        <f>(SUMIFS(EUROSTAT_VBE_IND_2010!AK$7:AK$732,EUROSTAT_VBE_IND_2010!$B$7:$B$732,$D38,EUROSTAT_VBE_IND_2010!$C$7:$C$732,"*"&amp;RIGHT($A38,3)&amp;"*",EUROSTAT_VBE_IND_2010!$D$7:$D$732,"323*"))/1000+(SUMIFS(EUROSTAT_VBE_IND_2010!AK$7:AK$732,EUROSTAT_VBE_IND_2010!$B$7:$B$732,$D38,EUROSTAT_VBE_IND_2010!$C$7:$C$732,"*"&amp;RIGHT($A38,3)&amp;"*",EUROSTAT_VBE_IND_2010!$D$7:$D$732,"324*"))/1000+(SUMIFS(EUROSTAT_VBE_IND_2010!AK$7:AK$732,EUROSTAT_VBE_IND_2010!$B$7:$B$732,$D38,EUROSTAT_VBE_IND_2010!$C$7:$C$732,"*"&amp;RIGHT($A38,3)&amp;"*",EUROSTAT_VBE_IND_2010!$D$7:$D$732,"3260*"))/1000</f>
        <v>0</v>
      </c>
      <c r="AO38" s="17">
        <f>(SUMIFS(EUROSTAT_VBE_IND_2010!Y$7:Y$732,EUROSTAT_VBE_IND_2010!$B$7:$B$732,$D38,EUROSTAT_VBE_IND_2010!$C$7:$C$732,"*"&amp;RIGHT($A38,3)&amp;"*",EUROSTAT_VBE_IND_2010!$D$7:$D$732,"323*"))/1000+(SUMIFS(EUROSTAT_VBE_IND_2010!Y$7:Y$732,EUROSTAT_VBE_IND_2010!$B$7:$B$732,$D38,EUROSTAT_VBE_IND_2010!$C$7:$C$732,"*"&amp;RIGHT($A38,3)&amp;"*",EUROSTAT_VBE_IND_2010!$D$7:$D$732,"324*"))/1000+(SUMIFS(EUROSTAT_VBE_IND_2010!Y$7:Y$732,EUROSTAT_VBE_IND_2010!$B$7:$B$732,$D38,EUROSTAT_VBE_IND_2010!$C$7:$C$732,"*"&amp;RIGHT($A38,3)&amp;"*",EUROSTAT_VBE_IND_2010!$D$7:$D$732,"3260*"))/1000</f>
        <v>0</v>
      </c>
      <c r="AP38" s="17">
        <f>(SUMIFS(EUROSTAT_VBE_IND_2010!Z$7:Z$732,EUROSTAT_VBE_IND_2010!$B$7:$B$732,$D38,EUROSTAT_VBE_IND_2010!$C$7:$C$732,"*"&amp;RIGHT($A38,3)&amp;"*",EUROSTAT_VBE_IND_2010!$D$7:$D$732,"323*"))/1000+(SUMIFS(EUROSTAT_VBE_IND_2010!Z$7:Z$732,EUROSTAT_VBE_IND_2010!$B$7:$B$732,$D38,EUROSTAT_VBE_IND_2010!$C$7:$C$732,"*"&amp;RIGHT($A38,3)&amp;"*",EUROSTAT_VBE_IND_2010!$D$7:$D$732,"324*"))/1000+(SUMIFS(EUROSTAT_VBE_IND_2010!Z$7:Z$732,EUROSTAT_VBE_IND_2010!$B$7:$B$732,$D38,EUROSTAT_VBE_IND_2010!$C$7:$C$732,"*"&amp;RIGHT($A38,3)&amp;"*",EUROSTAT_VBE_IND_2010!$D$7:$D$732,"3260*"))/1000</f>
        <v>0</v>
      </c>
      <c r="AQ38" s="17">
        <f>(SUMIFS(EUROSTAT_VBE_IND_2010!AG$7:AG$732,EUROSTAT_VBE_IND_2010!$B$7:$B$732,$D38,EUROSTAT_VBE_IND_2010!$C$7:$C$732,"*"&amp;RIGHT($A38,3)&amp;"*",EUROSTAT_VBE_IND_2010!$D$7:$D$732,"323*"))/1000+(SUMIFS(EUROSTAT_VBE_IND_2010!AG$7:AG$732,EUROSTAT_VBE_IND_2010!$B$7:$B$732,$D38,EUROSTAT_VBE_IND_2010!$C$7:$C$732,"*"&amp;RIGHT($A38,3)&amp;"*",EUROSTAT_VBE_IND_2010!$D$7:$D$732,"324*"))/1000+(SUMIFS(EUROSTAT_VBE_IND_2010!AG$7:AG$732,EUROSTAT_VBE_IND_2010!$B$7:$B$732,$D38,EUROSTAT_VBE_IND_2010!$C$7:$C$732,"*"&amp;RIGHT($A38,3)&amp;"*",EUROSTAT_VBE_IND_2010!$D$7:$D$732,"3260*"))/1000</f>
        <v>0</v>
      </c>
    </row>
    <row r="39" s="20" customFormat="1" spans="1:43">
      <c r="A39" t="str">
        <f>LEFT(EUROSTAT_VBE_IND_2010!$C$10,8)</f>
        <v>B_101315</v>
      </c>
      <c r="B39" s="28" t="s">
        <v>295</v>
      </c>
      <c r="C39" t="s">
        <v>293</v>
      </c>
      <c r="D39" t="s">
        <v>126</v>
      </c>
      <c r="E39" t="s">
        <v>236</v>
      </c>
      <c r="F39" t="s">
        <v>256</v>
      </c>
      <c r="G39" s="17">
        <f>(SUMIFS(EUROSTAT_VBE_IND_2010!E$7:E$732,EUROSTAT_VBE_IND_2010!$B$7:$B$732,$D39,EUROSTAT_VBE_IND_2010!$C$7:$C$732,"*"&amp;RIGHT($A39,3)&amp;"*",EUROSTAT_VBE_IND_2010!$D$7:$D$732,"3250*"))/1000</f>
        <v>0</v>
      </c>
      <c r="H39" s="17">
        <f>(SUMIFS(EUROSTAT_VBE_IND_2010!F$7:F$732,EUROSTAT_VBE_IND_2010!$B$7:$B$732,$D39,EUROSTAT_VBE_IND_2010!$C$7:$C$732,"*"&amp;RIGHT($A39,3)&amp;"*",EUROSTAT_VBE_IND_2010!$D$7:$D$732,"3250*"))/1000</f>
        <v>0</v>
      </c>
      <c r="I39" s="17">
        <f>(SUMIFS(EUROSTAT_VBE_IND_2010!G$7:G$732,EUROSTAT_VBE_IND_2010!$B$7:$B$732,$D39,EUROSTAT_VBE_IND_2010!$C$7:$C$732,"*"&amp;RIGHT($A39,3)&amp;"*",EUROSTAT_VBE_IND_2010!$D$7:$D$732,"3250*"))/1000</f>
        <v>0</v>
      </c>
      <c r="K39" s="17">
        <f>(SUMIFS(EUROSTAT_VBE_IND_2010!H$7:H$732,EUROSTAT_VBE_IND_2010!$B$7:$B$732,$D39,EUROSTAT_VBE_IND_2010!$C$7:$C$732,"*"&amp;RIGHT($A39,3)&amp;"*",EUROSTAT_VBE_IND_2010!$D$7:$D$732,"3250*"))/1000</f>
        <v>0</v>
      </c>
      <c r="L39" s="17">
        <f>(SUMIFS(EUROSTAT_VBE_IND_2010!I$7:I$732,EUROSTAT_VBE_IND_2010!$B$7:$B$732,$D39,EUROSTAT_VBE_IND_2010!$C$7:$C$732,"*"&amp;RIGHT($A39,3)&amp;"*",EUROSTAT_VBE_IND_2010!$D$7:$D$732,"3250*"))/1000</f>
        <v>0</v>
      </c>
      <c r="M39" s="17">
        <f>(SUMIFS(EUROSTAT_VBE_IND_2010!J$7:J$732,EUROSTAT_VBE_IND_2010!$B$7:$B$732,$D39,EUROSTAT_VBE_IND_2010!$C$7:$C$732,"*"&amp;RIGHT($A39,3)&amp;"*",EUROSTAT_VBE_IND_2010!$D$7:$D$732,"3250*"))/1000</f>
        <v>0</v>
      </c>
      <c r="N39" s="17">
        <f>(SUMIFS(EUROSTAT_VBE_IND_2010!K$7:K$732,EUROSTAT_VBE_IND_2010!$B$7:$B$732,$D39,EUROSTAT_VBE_IND_2010!$C$7:$C$732,"*"&amp;RIGHT($A39,3)&amp;"*",EUROSTAT_VBE_IND_2010!$D$7:$D$732,"3250*"))/1000</f>
        <v>0</v>
      </c>
      <c r="O39" s="17">
        <f>(SUMIFS(EUROSTAT_VBE_IND_2010!L$7:L$732,EUROSTAT_VBE_IND_2010!$B$7:$B$732,$D39,EUROSTAT_VBE_IND_2010!$C$7:$C$732,"*"&amp;RIGHT($A39,3)&amp;"*",EUROSTAT_VBE_IND_2010!$D$7:$D$732,"3250*"))/1000</f>
        <v>0</v>
      </c>
      <c r="P39" s="17">
        <f>(SUMIFS(EUROSTAT_VBE_IND_2010!M$7:M$732,EUROSTAT_VBE_IND_2010!$B$7:$B$732,$D39,EUROSTAT_VBE_IND_2010!$C$7:$C$732,"*"&amp;RIGHT($A39,3)&amp;"*",EUROSTAT_VBE_IND_2010!$D$7:$D$732,"3250*"))/1000</f>
        <v>0</v>
      </c>
      <c r="Q39" s="17">
        <f>(SUMIFS(EUROSTAT_VBE_IND_2010!N$7:N$732,EUROSTAT_VBE_IND_2010!$B$7:$B$732,$D39,EUROSTAT_VBE_IND_2010!$C$7:$C$732,"*"&amp;RIGHT($A39,3)&amp;"*",EUROSTAT_VBE_IND_2010!$D$7:$D$732,"3250*"))/1000</f>
        <v>0</v>
      </c>
      <c r="R39" s="17">
        <f>(SUMIFS(EUROSTAT_VBE_IND_2010!O$7:O$732,EUROSTAT_VBE_IND_2010!$B$7:$B$732,$D39,EUROSTAT_VBE_IND_2010!$C$7:$C$732,"*"&amp;RIGHT($A39,3)&amp;"*",EUROSTAT_VBE_IND_2010!$D$7:$D$732,"3250*"))/1000</f>
        <v>0</v>
      </c>
      <c r="S39" s="17">
        <f>(SUMIFS(EUROSTAT_VBE_IND_2010!P$7:P$732,EUROSTAT_VBE_IND_2010!$B$7:$B$732,$D39,EUROSTAT_VBE_IND_2010!$C$7:$C$732,"*"&amp;RIGHT($A39,3)&amp;"*",EUROSTAT_VBE_IND_2010!$D$7:$D$732,"3250*"))/1000</f>
        <v>0</v>
      </c>
      <c r="T39" s="17">
        <f>(SUMIFS(EUROSTAT_VBE_IND_2010!Q$7:Q$732,EUROSTAT_VBE_IND_2010!$B$7:$B$732,$D39,EUROSTAT_VBE_IND_2010!$C$7:$C$732,"*"&amp;RIGHT($A39,3)&amp;"*",EUROSTAT_VBE_IND_2010!$D$7:$D$732,"3250*"))/1000</f>
        <v>0</v>
      </c>
      <c r="U39" s="17">
        <f>(SUMIFS(EUROSTAT_VBE_IND_2010!R$7:R$732,EUROSTAT_VBE_IND_2010!$B$7:$B$732,$D39,EUROSTAT_VBE_IND_2010!$C$7:$C$732,"*"&amp;RIGHT($A39,3)&amp;"*",EUROSTAT_VBE_IND_2010!$D$7:$D$732,"3250*"))/1000</f>
        <v>0</v>
      </c>
      <c r="V39" s="17">
        <f>(SUMIFS(EUROSTAT_VBE_IND_2010!S$7:S$732,EUROSTAT_VBE_IND_2010!$B$7:$B$732,$D39,EUROSTAT_VBE_IND_2010!$C$7:$C$732,"*"&amp;RIGHT($A39,3)&amp;"*",EUROSTAT_VBE_IND_2010!$D$7:$D$732,"3250*"))/1000</f>
        <v>0</v>
      </c>
      <c r="W39" s="17">
        <f>(SUMIFS(EUROSTAT_VBE_IND_2010!T$7:T$732,EUROSTAT_VBE_IND_2010!$B$7:$B$732,$D39,EUROSTAT_VBE_IND_2010!$C$7:$C$732,"*"&amp;RIGHT($A39,3)&amp;"*",EUROSTAT_VBE_IND_2010!$D$7:$D$732,"3250*"))/1000</f>
        <v>0</v>
      </c>
      <c r="X39" s="17">
        <f>(SUMIFS(EUROSTAT_VBE_IND_2010!U$7:U$732,EUROSTAT_VBE_IND_2010!$B$7:$B$732,$D39,EUROSTAT_VBE_IND_2010!$C$7:$C$732,"*"&amp;RIGHT($A39,3)&amp;"*",EUROSTAT_VBE_IND_2010!$D$7:$D$732,"3250*"))/1000</f>
        <v>0</v>
      </c>
      <c r="Y39" s="17">
        <f>(SUMIFS(EUROSTAT_VBE_IND_2010!V$7:V$732,EUROSTAT_VBE_IND_2010!$B$7:$B$732,$D39,EUROSTAT_VBE_IND_2010!$C$7:$C$732,"*"&amp;RIGHT($A39,3)&amp;"*",EUROSTAT_VBE_IND_2010!$D$7:$D$732,"3250*"))/1000</f>
        <v>0</v>
      </c>
      <c r="Z39" s="17">
        <f>(SUMIFS(EUROSTAT_VBE_IND_2010!W$7:W$732,EUROSTAT_VBE_IND_2010!$B$7:$B$732,$D39,EUROSTAT_VBE_IND_2010!$C$7:$C$732,"*"&amp;RIGHT($A39,3)&amp;"*",EUROSTAT_VBE_IND_2010!$D$7:$D$732,"3250*"))/1000</f>
        <v>0</v>
      </c>
      <c r="AA39" s="17">
        <f>(SUMIFS(EUROSTAT_VBE_IND_2010!X$7:X$732,EUROSTAT_VBE_IND_2010!$B$7:$B$732,$D39,EUROSTAT_VBE_IND_2010!$C$7:$C$732,"*"&amp;RIGHT($A39,3)&amp;"*",EUROSTAT_VBE_IND_2010!$D$7:$D$732,"3250*"))/1000</f>
        <v>0</v>
      </c>
      <c r="AB39" s="17">
        <f>(SUMIFS(EUROSTAT_VBE_IND_2010!AA$7:AA$732,EUROSTAT_VBE_IND_2010!$B$7:$B$732,$D39,EUROSTAT_VBE_IND_2010!$C$7:$C$732,"*"&amp;RIGHT($A39,3)&amp;"*",EUROSTAT_VBE_IND_2010!$D$7:$D$732,"3250*"))/1000</f>
        <v>0</v>
      </c>
      <c r="AC39" s="17">
        <f>(SUMIFS(EUROSTAT_VBE_IND_2010!AB$7:AB$732,EUROSTAT_VBE_IND_2010!$B$7:$B$732,$D39,EUROSTAT_VBE_IND_2010!$C$7:$C$732,"*"&amp;RIGHT($A39,3)&amp;"*",EUROSTAT_VBE_IND_2010!$D$7:$D$732,"3250*"))/1000</f>
        <v>0</v>
      </c>
      <c r="AD39" s="17">
        <f>(SUMIFS(EUROSTAT_VBE_IND_2010!AC$7:AC$732,EUROSTAT_VBE_IND_2010!$B$7:$B$732,$D39,EUROSTAT_VBE_IND_2010!$C$7:$C$732,"*"&amp;RIGHT($A39,3)&amp;"*",EUROSTAT_VBE_IND_2010!$D$7:$D$732,"3250*"))/1000</f>
        <v>0</v>
      </c>
      <c r="AE39" s="17">
        <f>(SUMIFS(EUROSTAT_VBE_IND_2010!AD$7:AD$732,EUROSTAT_VBE_IND_2010!$B$7:$B$732,$D39,EUROSTAT_VBE_IND_2010!$C$7:$C$732,"*"&amp;RIGHT($A39,3)&amp;"*",EUROSTAT_VBE_IND_2010!$D$7:$D$732,"3250*"))/1000</f>
        <v>0</v>
      </c>
      <c r="AF39" s="17">
        <f>(SUMIFS(EUROSTAT_VBE_IND_2010!AE$7:AE$732,EUROSTAT_VBE_IND_2010!$B$7:$B$732,$D39,EUROSTAT_VBE_IND_2010!$C$7:$C$732,"*"&amp;RIGHT($A39,3)&amp;"*",EUROSTAT_VBE_IND_2010!$D$7:$D$732,"3250*"))/1000</f>
        <v>0</v>
      </c>
      <c r="AG39" s="17">
        <f>(SUMIFS(EUROSTAT_VBE_IND_2010!AF$7:AF$732,EUROSTAT_VBE_IND_2010!$B$7:$B$732,$D39,EUROSTAT_VBE_IND_2010!$C$7:$C$732,"*"&amp;RIGHT($A39,3)&amp;"*",EUROSTAT_VBE_IND_2010!$D$7:$D$732,"3250*"))/1000</f>
        <v>0</v>
      </c>
      <c r="AH39" s="17">
        <f>(SUMIFS(EUROSTAT_VBE_IND_2010!AH$7:AH$732,EUROSTAT_VBE_IND_2010!$B$7:$B$732,$D39,EUROSTAT_VBE_IND_2010!$C$7:$C$732,"*"&amp;RIGHT($A39,3)&amp;"*",EUROSTAT_VBE_IND_2010!$D$7:$D$732,"3250*"))/1000</f>
        <v>0</v>
      </c>
      <c r="AI39" s="17">
        <f>(SUMIFS(EUROSTAT_VBE_IND_2010!AI$7:AI$732,EUROSTAT_VBE_IND_2010!$B$7:$B$732,$D39,EUROSTAT_VBE_IND_2010!$C$7:$C$732,"*"&amp;RIGHT($A39,3)&amp;"*",EUROSTAT_VBE_IND_2010!$D$7:$D$732,"3250*"))/1000</f>
        <v>0</v>
      </c>
      <c r="AJ39" s="17">
        <f>(SUMIFS(EUROSTAT_VBE_IND_2010!AJ$7:AJ$732,EUROSTAT_VBE_IND_2010!$B$7:$B$732,$D39,EUROSTAT_VBE_IND_2010!$C$7:$C$732,"*"&amp;RIGHT($A39,3)&amp;"*",EUROSTAT_VBE_IND_2010!$D$7:$D$732,"3250*"))/1000</f>
        <v>0</v>
      </c>
      <c r="AK39" s="17">
        <f>(SUMIFS(EUROSTAT_VBE_IND_2010!AK$7:AK$732,EUROSTAT_VBE_IND_2010!$B$7:$B$732,$D39,EUROSTAT_VBE_IND_2010!$C$7:$C$732,"*"&amp;RIGHT($A39,3)&amp;"*",EUROSTAT_VBE_IND_2010!$D$7:$D$732,"3250*"))/1000</f>
        <v>0</v>
      </c>
      <c r="AO39" s="17">
        <f>(SUMIFS(EUROSTAT_VBE_IND_2010!Y$7:Y$732,EUROSTAT_VBE_IND_2010!$B$7:$B$732,$D39,EUROSTAT_VBE_IND_2010!$C$7:$C$732,"*"&amp;RIGHT($A39,3)&amp;"*",EUROSTAT_VBE_IND_2010!$D$7:$D$732,"3250*"))/1000</f>
        <v>0</v>
      </c>
      <c r="AP39" s="17">
        <f>(SUMIFS(EUROSTAT_VBE_IND_2010!Z$7:Z$732,EUROSTAT_VBE_IND_2010!$B$7:$B$732,$D39,EUROSTAT_VBE_IND_2010!$C$7:$C$732,"*"&amp;RIGHT($A39,3)&amp;"*",EUROSTAT_VBE_IND_2010!$D$7:$D$732,"3250*"))/1000</f>
        <v>0</v>
      </c>
      <c r="AQ39" s="17">
        <f>(SUMIFS(EUROSTAT_VBE_IND_2010!AG$7:AG$732,EUROSTAT_VBE_IND_2010!$B$7:$B$732,$D39,EUROSTAT_VBE_IND_2010!$C$7:$C$732,"*"&amp;RIGHT($A39,3)&amp;"*",EUROSTAT_VBE_IND_2010!$D$7:$D$732,"3250*"))/1000</f>
        <v>0</v>
      </c>
    </row>
    <row r="40" s="20" customFormat="1" spans="1:43">
      <c r="A40" t="str">
        <f>LEFT(EUROSTAT_VBE_IND_2010!$C$10,8)</f>
        <v>B_101315</v>
      </c>
      <c r="B40" s="28" t="s">
        <v>295</v>
      </c>
      <c r="C40" t="s">
        <v>293</v>
      </c>
      <c r="D40" t="s">
        <v>126</v>
      </c>
      <c r="E40" t="s">
        <v>237</v>
      </c>
      <c r="F40" t="s">
        <v>257</v>
      </c>
      <c r="G40" s="17">
        <f>(SUMIFS(EUROSTAT_VBE_IND_2010!E$7:E$732,EUROSTAT_VBE_IND_2010!$B$7:$B$732,$D40,EUROSTAT_VBE_IND_2010!$C$7:$C$732,"*"&amp;RIGHT($A40,3)&amp;"*",EUROSTAT_VBE_IND_2010!$D$7:$D$732,"3270A*"))/1000+(SUMIFS(EUROSTAT_VBE_IND_2010!E$7:E$732,EUROSTAT_VBE_IND_2010!$B$7:$B$732,$D40,EUROSTAT_VBE_IND_2010!$C$7:$C$732,"*"&amp;RIGHT($A40,3)&amp;"*",EUROSTAT_VBE_IND_2010!$D$7:$D$732,"3285*"))/1000+(SUMIFS(EUROSTAT_VBE_IND_2010!E$7:E$732,EUROSTAT_VBE_IND_2010!$B$7:$B$732,$D40,EUROSTAT_VBE_IND_2010!$C$7:$C$732,"*"&amp;RIGHT($A40,3)&amp;"*",EUROSTAT_VBE_IND_2010!$D$7:$D$732,"3295*"))/1000+(SUMIFS(EUROSTAT_VBE_IND_2010!E$7:E$732,EUROSTAT_VBE_IND_2010!$B$7:$B$732,$D40,EUROSTAT_VBE_IND_2010!$C$7:$C$732,"*"&amp;RIGHT($A40,3)&amp;"*",EUROSTAT_VBE_IND_2010!$D$7:$D$732,"2410*"))/1000+(SUMIFS(EUROSTAT_VBE_IND_2010!E$7:E$732,EUROSTAT_VBE_IND_2010!$B$7:$B$732,$D40,EUROSTAT_VBE_IND_2010!$C$7:$C$732,"*"&amp;RIGHT($A40,3)&amp;"*",EUROSTAT_VBE_IND_2010!$D$7:$D$732,"3105*"))/1000</f>
        <v>0</v>
      </c>
      <c r="H40" s="17">
        <f>(SUMIFS(EUROSTAT_VBE_IND_2010!F$7:F$732,EUROSTAT_VBE_IND_2010!$B$7:$B$732,$D40,EUROSTAT_VBE_IND_2010!$C$7:$C$732,"*"&amp;RIGHT($A40,3)&amp;"*",EUROSTAT_VBE_IND_2010!$D$7:$D$732,"3270A*"))/1000+(SUMIFS(EUROSTAT_VBE_IND_2010!F$7:F$732,EUROSTAT_VBE_IND_2010!$B$7:$B$732,$D40,EUROSTAT_VBE_IND_2010!$C$7:$C$732,"*"&amp;RIGHT($A40,3)&amp;"*",EUROSTAT_VBE_IND_2010!$D$7:$D$732,"3285*"))/1000+(SUMIFS(EUROSTAT_VBE_IND_2010!F$7:F$732,EUROSTAT_VBE_IND_2010!$B$7:$B$732,$D40,EUROSTAT_VBE_IND_2010!$C$7:$C$732,"*"&amp;RIGHT($A40,3)&amp;"*",EUROSTAT_VBE_IND_2010!$D$7:$D$732,"3295*"))/1000+(SUMIFS(EUROSTAT_VBE_IND_2010!F$7:F$732,EUROSTAT_VBE_IND_2010!$B$7:$B$732,$D40,EUROSTAT_VBE_IND_2010!$C$7:$C$732,"*"&amp;RIGHT($A40,3)&amp;"*",EUROSTAT_VBE_IND_2010!$D$7:$D$732,"2410*"))/1000+(SUMIFS(EUROSTAT_VBE_IND_2010!F$7:F$732,EUROSTAT_VBE_IND_2010!$B$7:$B$732,$D40,EUROSTAT_VBE_IND_2010!$C$7:$C$732,"*"&amp;RIGHT($A40,3)&amp;"*",EUROSTAT_VBE_IND_2010!$D$7:$D$732,"3105*"))/1000</f>
        <v>0</v>
      </c>
      <c r="I40" s="17">
        <f>(SUMIFS(EUROSTAT_VBE_IND_2010!G$7:G$732,EUROSTAT_VBE_IND_2010!$B$7:$B$732,$D40,EUROSTAT_VBE_IND_2010!$C$7:$C$732,"*"&amp;RIGHT($A40,3)&amp;"*",EUROSTAT_VBE_IND_2010!$D$7:$D$732,"3270A*"))/1000+(SUMIFS(EUROSTAT_VBE_IND_2010!G$7:G$732,EUROSTAT_VBE_IND_2010!$B$7:$B$732,$D40,EUROSTAT_VBE_IND_2010!$C$7:$C$732,"*"&amp;RIGHT($A40,3)&amp;"*",EUROSTAT_VBE_IND_2010!$D$7:$D$732,"3285*"))/1000+(SUMIFS(EUROSTAT_VBE_IND_2010!G$7:G$732,EUROSTAT_VBE_IND_2010!$B$7:$B$732,$D40,EUROSTAT_VBE_IND_2010!$C$7:$C$732,"*"&amp;RIGHT($A40,3)&amp;"*",EUROSTAT_VBE_IND_2010!$D$7:$D$732,"3295*"))/1000+(SUMIFS(EUROSTAT_VBE_IND_2010!G$7:G$732,EUROSTAT_VBE_IND_2010!$B$7:$B$732,$D40,EUROSTAT_VBE_IND_2010!$C$7:$C$732,"*"&amp;RIGHT($A40,3)&amp;"*",EUROSTAT_VBE_IND_2010!$D$7:$D$732,"2410*"))/1000+(SUMIFS(EUROSTAT_VBE_IND_2010!G$7:G$732,EUROSTAT_VBE_IND_2010!$B$7:$B$732,$D40,EUROSTAT_VBE_IND_2010!$C$7:$C$732,"*"&amp;RIGHT($A40,3)&amp;"*",EUROSTAT_VBE_IND_2010!$D$7:$D$732,"3105*"))/1000</f>
        <v>0</v>
      </c>
      <c r="K40" s="17">
        <f>(SUMIFS(EUROSTAT_VBE_IND_2010!H$7:H$732,EUROSTAT_VBE_IND_2010!$B$7:$B$732,$D40,EUROSTAT_VBE_IND_2010!$C$7:$C$732,"*"&amp;RIGHT($A40,3)&amp;"*",EUROSTAT_VBE_IND_2010!$D$7:$D$732,"3270A*"))/1000+(SUMIFS(EUROSTAT_VBE_IND_2010!H$7:H$732,EUROSTAT_VBE_IND_2010!$B$7:$B$732,$D40,EUROSTAT_VBE_IND_2010!$C$7:$C$732,"*"&amp;RIGHT($A40,3)&amp;"*",EUROSTAT_VBE_IND_2010!$D$7:$D$732,"3285*"))/1000+(SUMIFS(EUROSTAT_VBE_IND_2010!H$7:H$732,EUROSTAT_VBE_IND_2010!$B$7:$B$732,$D40,EUROSTAT_VBE_IND_2010!$C$7:$C$732,"*"&amp;RIGHT($A40,3)&amp;"*",EUROSTAT_VBE_IND_2010!$D$7:$D$732,"3295*"))/1000+(SUMIFS(EUROSTAT_VBE_IND_2010!H$7:H$732,EUROSTAT_VBE_IND_2010!$B$7:$B$732,$D40,EUROSTAT_VBE_IND_2010!$C$7:$C$732,"*"&amp;RIGHT($A40,3)&amp;"*",EUROSTAT_VBE_IND_2010!$D$7:$D$732,"2410*"))/1000+(SUMIFS(EUROSTAT_VBE_IND_2010!H$7:H$732,EUROSTAT_VBE_IND_2010!$B$7:$B$732,$D40,EUROSTAT_VBE_IND_2010!$C$7:$C$732,"*"&amp;RIGHT($A40,3)&amp;"*",EUROSTAT_VBE_IND_2010!$D$7:$D$732,"3105*"))/1000</f>
        <v>0</v>
      </c>
      <c r="L40" s="17">
        <f>(SUMIFS(EUROSTAT_VBE_IND_2010!I$7:I$732,EUROSTAT_VBE_IND_2010!$B$7:$B$732,$D40,EUROSTAT_VBE_IND_2010!$C$7:$C$732,"*"&amp;RIGHT($A40,3)&amp;"*",EUROSTAT_VBE_IND_2010!$D$7:$D$732,"3270A*"))/1000+(SUMIFS(EUROSTAT_VBE_IND_2010!I$7:I$732,EUROSTAT_VBE_IND_2010!$B$7:$B$732,$D40,EUROSTAT_VBE_IND_2010!$C$7:$C$732,"*"&amp;RIGHT($A40,3)&amp;"*",EUROSTAT_VBE_IND_2010!$D$7:$D$732,"3285*"))/1000+(SUMIFS(EUROSTAT_VBE_IND_2010!I$7:I$732,EUROSTAT_VBE_IND_2010!$B$7:$B$732,$D40,EUROSTAT_VBE_IND_2010!$C$7:$C$732,"*"&amp;RIGHT($A40,3)&amp;"*",EUROSTAT_VBE_IND_2010!$D$7:$D$732,"3295*"))/1000+(SUMIFS(EUROSTAT_VBE_IND_2010!I$7:I$732,EUROSTAT_VBE_IND_2010!$B$7:$B$732,$D40,EUROSTAT_VBE_IND_2010!$C$7:$C$732,"*"&amp;RIGHT($A40,3)&amp;"*",EUROSTAT_VBE_IND_2010!$D$7:$D$732,"2410*"))/1000+(SUMIFS(EUROSTAT_VBE_IND_2010!I$7:I$732,EUROSTAT_VBE_IND_2010!$B$7:$B$732,$D40,EUROSTAT_VBE_IND_2010!$C$7:$C$732,"*"&amp;RIGHT($A40,3)&amp;"*",EUROSTAT_VBE_IND_2010!$D$7:$D$732,"3105*"))/1000</f>
        <v>0</v>
      </c>
      <c r="M40" s="17">
        <f>(SUMIFS(EUROSTAT_VBE_IND_2010!J$7:J$732,EUROSTAT_VBE_IND_2010!$B$7:$B$732,$D40,EUROSTAT_VBE_IND_2010!$C$7:$C$732,"*"&amp;RIGHT($A40,3)&amp;"*",EUROSTAT_VBE_IND_2010!$D$7:$D$732,"3270A*"))/1000+(SUMIFS(EUROSTAT_VBE_IND_2010!J$7:J$732,EUROSTAT_VBE_IND_2010!$B$7:$B$732,$D40,EUROSTAT_VBE_IND_2010!$C$7:$C$732,"*"&amp;RIGHT($A40,3)&amp;"*",EUROSTAT_VBE_IND_2010!$D$7:$D$732,"3285*"))/1000+(SUMIFS(EUROSTAT_VBE_IND_2010!J$7:J$732,EUROSTAT_VBE_IND_2010!$B$7:$B$732,$D40,EUROSTAT_VBE_IND_2010!$C$7:$C$732,"*"&amp;RIGHT($A40,3)&amp;"*",EUROSTAT_VBE_IND_2010!$D$7:$D$732,"3295*"))/1000+(SUMIFS(EUROSTAT_VBE_IND_2010!J$7:J$732,EUROSTAT_VBE_IND_2010!$B$7:$B$732,$D40,EUROSTAT_VBE_IND_2010!$C$7:$C$732,"*"&amp;RIGHT($A40,3)&amp;"*",EUROSTAT_VBE_IND_2010!$D$7:$D$732,"2410*"))/1000+(SUMIFS(EUROSTAT_VBE_IND_2010!J$7:J$732,EUROSTAT_VBE_IND_2010!$B$7:$B$732,$D40,EUROSTAT_VBE_IND_2010!$C$7:$C$732,"*"&amp;RIGHT($A40,3)&amp;"*",EUROSTAT_VBE_IND_2010!$D$7:$D$732,"3105*"))/1000</f>
        <v>0</v>
      </c>
      <c r="N40" s="17">
        <f>(SUMIFS(EUROSTAT_VBE_IND_2010!K$7:K$732,EUROSTAT_VBE_IND_2010!$B$7:$B$732,$D40,EUROSTAT_VBE_IND_2010!$C$7:$C$732,"*"&amp;RIGHT($A40,3)&amp;"*",EUROSTAT_VBE_IND_2010!$D$7:$D$732,"3270A*"))/1000+(SUMIFS(EUROSTAT_VBE_IND_2010!K$7:K$732,EUROSTAT_VBE_IND_2010!$B$7:$B$732,$D40,EUROSTAT_VBE_IND_2010!$C$7:$C$732,"*"&amp;RIGHT($A40,3)&amp;"*",EUROSTAT_VBE_IND_2010!$D$7:$D$732,"3285*"))/1000+(SUMIFS(EUROSTAT_VBE_IND_2010!K$7:K$732,EUROSTAT_VBE_IND_2010!$B$7:$B$732,$D40,EUROSTAT_VBE_IND_2010!$C$7:$C$732,"*"&amp;RIGHT($A40,3)&amp;"*",EUROSTAT_VBE_IND_2010!$D$7:$D$732,"3295*"))/1000+(SUMIFS(EUROSTAT_VBE_IND_2010!K$7:K$732,EUROSTAT_VBE_IND_2010!$B$7:$B$732,$D40,EUROSTAT_VBE_IND_2010!$C$7:$C$732,"*"&amp;RIGHT($A40,3)&amp;"*",EUROSTAT_VBE_IND_2010!$D$7:$D$732,"2410*"))/1000+(SUMIFS(EUROSTAT_VBE_IND_2010!K$7:K$732,EUROSTAT_VBE_IND_2010!$B$7:$B$732,$D40,EUROSTAT_VBE_IND_2010!$C$7:$C$732,"*"&amp;RIGHT($A40,3)&amp;"*",EUROSTAT_VBE_IND_2010!$D$7:$D$732,"3105*"))/1000</f>
        <v>0</v>
      </c>
      <c r="O40" s="17">
        <f>(SUMIFS(EUROSTAT_VBE_IND_2010!L$7:L$732,EUROSTAT_VBE_IND_2010!$B$7:$B$732,$D40,EUROSTAT_VBE_IND_2010!$C$7:$C$732,"*"&amp;RIGHT($A40,3)&amp;"*",EUROSTAT_VBE_IND_2010!$D$7:$D$732,"3270A*"))/1000+(SUMIFS(EUROSTAT_VBE_IND_2010!L$7:L$732,EUROSTAT_VBE_IND_2010!$B$7:$B$732,$D40,EUROSTAT_VBE_IND_2010!$C$7:$C$732,"*"&amp;RIGHT($A40,3)&amp;"*",EUROSTAT_VBE_IND_2010!$D$7:$D$732,"3285*"))/1000+(SUMIFS(EUROSTAT_VBE_IND_2010!L$7:L$732,EUROSTAT_VBE_IND_2010!$B$7:$B$732,$D40,EUROSTAT_VBE_IND_2010!$C$7:$C$732,"*"&amp;RIGHT($A40,3)&amp;"*",EUROSTAT_VBE_IND_2010!$D$7:$D$732,"3295*"))/1000+(SUMIFS(EUROSTAT_VBE_IND_2010!L$7:L$732,EUROSTAT_VBE_IND_2010!$B$7:$B$732,$D40,EUROSTAT_VBE_IND_2010!$C$7:$C$732,"*"&amp;RIGHT($A40,3)&amp;"*",EUROSTAT_VBE_IND_2010!$D$7:$D$732,"2410*"))/1000+(SUMIFS(EUROSTAT_VBE_IND_2010!L$7:L$732,EUROSTAT_VBE_IND_2010!$B$7:$B$732,$D40,EUROSTAT_VBE_IND_2010!$C$7:$C$732,"*"&amp;RIGHT($A40,3)&amp;"*",EUROSTAT_VBE_IND_2010!$D$7:$D$732,"3105*"))/1000</f>
        <v>0</v>
      </c>
      <c r="P40" s="17">
        <f>(SUMIFS(EUROSTAT_VBE_IND_2010!M$7:M$732,EUROSTAT_VBE_IND_2010!$B$7:$B$732,$D40,EUROSTAT_VBE_IND_2010!$C$7:$C$732,"*"&amp;RIGHT($A40,3)&amp;"*",EUROSTAT_VBE_IND_2010!$D$7:$D$732,"3270A*"))/1000+(SUMIFS(EUROSTAT_VBE_IND_2010!M$7:M$732,EUROSTAT_VBE_IND_2010!$B$7:$B$732,$D40,EUROSTAT_VBE_IND_2010!$C$7:$C$732,"*"&amp;RIGHT($A40,3)&amp;"*",EUROSTAT_VBE_IND_2010!$D$7:$D$732,"3285*"))/1000+(SUMIFS(EUROSTAT_VBE_IND_2010!M$7:M$732,EUROSTAT_VBE_IND_2010!$B$7:$B$732,$D40,EUROSTAT_VBE_IND_2010!$C$7:$C$732,"*"&amp;RIGHT($A40,3)&amp;"*",EUROSTAT_VBE_IND_2010!$D$7:$D$732,"3295*"))/1000+(SUMIFS(EUROSTAT_VBE_IND_2010!M$7:M$732,EUROSTAT_VBE_IND_2010!$B$7:$B$732,$D40,EUROSTAT_VBE_IND_2010!$C$7:$C$732,"*"&amp;RIGHT($A40,3)&amp;"*",EUROSTAT_VBE_IND_2010!$D$7:$D$732,"2410*"))/1000+(SUMIFS(EUROSTAT_VBE_IND_2010!M$7:M$732,EUROSTAT_VBE_IND_2010!$B$7:$B$732,$D40,EUROSTAT_VBE_IND_2010!$C$7:$C$732,"*"&amp;RIGHT($A40,3)&amp;"*",EUROSTAT_VBE_IND_2010!$D$7:$D$732,"3105*"))/1000</f>
        <v>0</v>
      </c>
      <c r="Q40" s="17">
        <f>(SUMIFS(EUROSTAT_VBE_IND_2010!N$7:N$732,EUROSTAT_VBE_IND_2010!$B$7:$B$732,$D40,EUROSTAT_VBE_IND_2010!$C$7:$C$732,"*"&amp;RIGHT($A40,3)&amp;"*",EUROSTAT_VBE_IND_2010!$D$7:$D$732,"3270A*"))/1000+(SUMIFS(EUROSTAT_VBE_IND_2010!N$7:N$732,EUROSTAT_VBE_IND_2010!$B$7:$B$732,$D40,EUROSTAT_VBE_IND_2010!$C$7:$C$732,"*"&amp;RIGHT($A40,3)&amp;"*",EUROSTAT_VBE_IND_2010!$D$7:$D$732,"3285*"))/1000+(SUMIFS(EUROSTAT_VBE_IND_2010!N$7:N$732,EUROSTAT_VBE_IND_2010!$B$7:$B$732,$D40,EUROSTAT_VBE_IND_2010!$C$7:$C$732,"*"&amp;RIGHT($A40,3)&amp;"*",EUROSTAT_VBE_IND_2010!$D$7:$D$732,"3295*"))/1000+(SUMIFS(EUROSTAT_VBE_IND_2010!N$7:N$732,EUROSTAT_VBE_IND_2010!$B$7:$B$732,$D40,EUROSTAT_VBE_IND_2010!$C$7:$C$732,"*"&amp;RIGHT($A40,3)&amp;"*",EUROSTAT_VBE_IND_2010!$D$7:$D$732,"2410*"))/1000+(SUMIFS(EUROSTAT_VBE_IND_2010!N$7:N$732,EUROSTAT_VBE_IND_2010!$B$7:$B$732,$D40,EUROSTAT_VBE_IND_2010!$C$7:$C$732,"*"&amp;RIGHT($A40,3)&amp;"*",EUROSTAT_VBE_IND_2010!$D$7:$D$732,"3105*"))/1000</f>
        <v>0</v>
      </c>
      <c r="R40" s="17">
        <f>(SUMIFS(EUROSTAT_VBE_IND_2010!O$7:O$732,EUROSTAT_VBE_IND_2010!$B$7:$B$732,$D40,EUROSTAT_VBE_IND_2010!$C$7:$C$732,"*"&amp;RIGHT($A40,3)&amp;"*",EUROSTAT_VBE_IND_2010!$D$7:$D$732,"3270A*"))/1000+(SUMIFS(EUROSTAT_VBE_IND_2010!O$7:O$732,EUROSTAT_VBE_IND_2010!$B$7:$B$732,$D40,EUROSTAT_VBE_IND_2010!$C$7:$C$732,"*"&amp;RIGHT($A40,3)&amp;"*",EUROSTAT_VBE_IND_2010!$D$7:$D$732,"3285*"))/1000+(SUMIFS(EUROSTAT_VBE_IND_2010!O$7:O$732,EUROSTAT_VBE_IND_2010!$B$7:$B$732,$D40,EUROSTAT_VBE_IND_2010!$C$7:$C$732,"*"&amp;RIGHT($A40,3)&amp;"*",EUROSTAT_VBE_IND_2010!$D$7:$D$732,"3295*"))/1000+(SUMIFS(EUROSTAT_VBE_IND_2010!O$7:O$732,EUROSTAT_VBE_IND_2010!$B$7:$B$732,$D40,EUROSTAT_VBE_IND_2010!$C$7:$C$732,"*"&amp;RIGHT($A40,3)&amp;"*",EUROSTAT_VBE_IND_2010!$D$7:$D$732,"2410*"))/1000+(SUMIFS(EUROSTAT_VBE_IND_2010!O$7:O$732,EUROSTAT_VBE_IND_2010!$B$7:$B$732,$D40,EUROSTAT_VBE_IND_2010!$C$7:$C$732,"*"&amp;RIGHT($A40,3)&amp;"*",EUROSTAT_VBE_IND_2010!$D$7:$D$732,"3105*"))/1000</f>
        <v>0</v>
      </c>
      <c r="S40" s="17">
        <f>(SUMIFS(EUROSTAT_VBE_IND_2010!P$7:P$732,EUROSTAT_VBE_IND_2010!$B$7:$B$732,$D40,EUROSTAT_VBE_IND_2010!$C$7:$C$732,"*"&amp;RIGHT($A40,3)&amp;"*",EUROSTAT_VBE_IND_2010!$D$7:$D$732,"3270A*"))/1000+(SUMIFS(EUROSTAT_VBE_IND_2010!P$7:P$732,EUROSTAT_VBE_IND_2010!$B$7:$B$732,$D40,EUROSTAT_VBE_IND_2010!$C$7:$C$732,"*"&amp;RIGHT($A40,3)&amp;"*",EUROSTAT_VBE_IND_2010!$D$7:$D$732,"3285*"))/1000+(SUMIFS(EUROSTAT_VBE_IND_2010!P$7:P$732,EUROSTAT_VBE_IND_2010!$B$7:$B$732,$D40,EUROSTAT_VBE_IND_2010!$C$7:$C$732,"*"&amp;RIGHT($A40,3)&amp;"*",EUROSTAT_VBE_IND_2010!$D$7:$D$732,"3295*"))/1000+(SUMIFS(EUROSTAT_VBE_IND_2010!P$7:P$732,EUROSTAT_VBE_IND_2010!$B$7:$B$732,$D40,EUROSTAT_VBE_IND_2010!$C$7:$C$732,"*"&amp;RIGHT($A40,3)&amp;"*",EUROSTAT_VBE_IND_2010!$D$7:$D$732,"2410*"))/1000+(SUMIFS(EUROSTAT_VBE_IND_2010!P$7:P$732,EUROSTAT_VBE_IND_2010!$B$7:$B$732,$D40,EUROSTAT_VBE_IND_2010!$C$7:$C$732,"*"&amp;RIGHT($A40,3)&amp;"*",EUROSTAT_VBE_IND_2010!$D$7:$D$732,"3105*"))/1000</f>
        <v>0</v>
      </c>
      <c r="T40" s="17">
        <f>(SUMIFS(EUROSTAT_VBE_IND_2010!Q$7:Q$732,EUROSTAT_VBE_IND_2010!$B$7:$B$732,$D40,EUROSTAT_VBE_IND_2010!$C$7:$C$732,"*"&amp;RIGHT($A40,3)&amp;"*",EUROSTAT_VBE_IND_2010!$D$7:$D$732,"3270A*"))/1000+(SUMIFS(EUROSTAT_VBE_IND_2010!Q$7:Q$732,EUROSTAT_VBE_IND_2010!$B$7:$B$732,$D40,EUROSTAT_VBE_IND_2010!$C$7:$C$732,"*"&amp;RIGHT($A40,3)&amp;"*",EUROSTAT_VBE_IND_2010!$D$7:$D$732,"3285*"))/1000+(SUMIFS(EUROSTAT_VBE_IND_2010!Q$7:Q$732,EUROSTAT_VBE_IND_2010!$B$7:$B$732,$D40,EUROSTAT_VBE_IND_2010!$C$7:$C$732,"*"&amp;RIGHT($A40,3)&amp;"*",EUROSTAT_VBE_IND_2010!$D$7:$D$732,"3295*"))/1000+(SUMIFS(EUROSTAT_VBE_IND_2010!Q$7:Q$732,EUROSTAT_VBE_IND_2010!$B$7:$B$732,$D40,EUROSTAT_VBE_IND_2010!$C$7:$C$732,"*"&amp;RIGHT($A40,3)&amp;"*",EUROSTAT_VBE_IND_2010!$D$7:$D$732,"2410*"))/1000+(SUMIFS(EUROSTAT_VBE_IND_2010!Q$7:Q$732,EUROSTAT_VBE_IND_2010!$B$7:$B$732,$D40,EUROSTAT_VBE_IND_2010!$C$7:$C$732,"*"&amp;RIGHT($A40,3)&amp;"*",EUROSTAT_VBE_IND_2010!$D$7:$D$732,"3105*"))/1000</f>
        <v>0</v>
      </c>
      <c r="U40" s="17">
        <f>(SUMIFS(EUROSTAT_VBE_IND_2010!R$7:R$732,EUROSTAT_VBE_IND_2010!$B$7:$B$732,$D40,EUROSTAT_VBE_IND_2010!$C$7:$C$732,"*"&amp;RIGHT($A40,3)&amp;"*",EUROSTAT_VBE_IND_2010!$D$7:$D$732,"3270A*"))/1000+(SUMIFS(EUROSTAT_VBE_IND_2010!R$7:R$732,EUROSTAT_VBE_IND_2010!$B$7:$B$732,$D40,EUROSTAT_VBE_IND_2010!$C$7:$C$732,"*"&amp;RIGHT($A40,3)&amp;"*",EUROSTAT_VBE_IND_2010!$D$7:$D$732,"3285*"))/1000+(SUMIFS(EUROSTAT_VBE_IND_2010!R$7:R$732,EUROSTAT_VBE_IND_2010!$B$7:$B$732,$D40,EUROSTAT_VBE_IND_2010!$C$7:$C$732,"*"&amp;RIGHT($A40,3)&amp;"*",EUROSTAT_VBE_IND_2010!$D$7:$D$732,"3295*"))/1000+(SUMIFS(EUROSTAT_VBE_IND_2010!R$7:R$732,EUROSTAT_VBE_IND_2010!$B$7:$B$732,$D40,EUROSTAT_VBE_IND_2010!$C$7:$C$732,"*"&amp;RIGHT($A40,3)&amp;"*",EUROSTAT_VBE_IND_2010!$D$7:$D$732,"2410*"))/1000+(SUMIFS(EUROSTAT_VBE_IND_2010!R$7:R$732,EUROSTAT_VBE_IND_2010!$B$7:$B$732,$D40,EUROSTAT_VBE_IND_2010!$C$7:$C$732,"*"&amp;RIGHT($A40,3)&amp;"*",EUROSTAT_VBE_IND_2010!$D$7:$D$732,"3105*"))/1000</f>
        <v>0</v>
      </c>
      <c r="V40" s="17">
        <f>(SUMIFS(EUROSTAT_VBE_IND_2010!S$7:S$732,EUROSTAT_VBE_IND_2010!$B$7:$B$732,$D40,EUROSTAT_VBE_IND_2010!$C$7:$C$732,"*"&amp;RIGHT($A40,3)&amp;"*",EUROSTAT_VBE_IND_2010!$D$7:$D$732,"3270A*"))/1000+(SUMIFS(EUROSTAT_VBE_IND_2010!S$7:S$732,EUROSTAT_VBE_IND_2010!$B$7:$B$732,$D40,EUROSTAT_VBE_IND_2010!$C$7:$C$732,"*"&amp;RIGHT($A40,3)&amp;"*",EUROSTAT_VBE_IND_2010!$D$7:$D$732,"3285*"))/1000+(SUMIFS(EUROSTAT_VBE_IND_2010!S$7:S$732,EUROSTAT_VBE_IND_2010!$B$7:$B$732,$D40,EUROSTAT_VBE_IND_2010!$C$7:$C$732,"*"&amp;RIGHT($A40,3)&amp;"*",EUROSTAT_VBE_IND_2010!$D$7:$D$732,"3295*"))/1000+(SUMIFS(EUROSTAT_VBE_IND_2010!S$7:S$732,EUROSTAT_VBE_IND_2010!$B$7:$B$732,$D40,EUROSTAT_VBE_IND_2010!$C$7:$C$732,"*"&amp;RIGHT($A40,3)&amp;"*",EUROSTAT_VBE_IND_2010!$D$7:$D$732,"2410*"))/1000+(SUMIFS(EUROSTAT_VBE_IND_2010!S$7:S$732,EUROSTAT_VBE_IND_2010!$B$7:$B$732,$D40,EUROSTAT_VBE_IND_2010!$C$7:$C$732,"*"&amp;RIGHT($A40,3)&amp;"*",EUROSTAT_VBE_IND_2010!$D$7:$D$732,"3105*"))/1000</f>
        <v>0</v>
      </c>
      <c r="W40" s="17">
        <f>(SUMIFS(EUROSTAT_VBE_IND_2010!T$7:T$732,EUROSTAT_VBE_IND_2010!$B$7:$B$732,$D40,EUROSTAT_VBE_IND_2010!$C$7:$C$732,"*"&amp;RIGHT($A40,3)&amp;"*",EUROSTAT_VBE_IND_2010!$D$7:$D$732,"3270A*"))/1000+(SUMIFS(EUROSTAT_VBE_IND_2010!T$7:T$732,EUROSTAT_VBE_IND_2010!$B$7:$B$732,$D40,EUROSTAT_VBE_IND_2010!$C$7:$C$732,"*"&amp;RIGHT($A40,3)&amp;"*",EUROSTAT_VBE_IND_2010!$D$7:$D$732,"3285*"))/1000+(SUMIFS(EUROSTAT_VBE_IND_2010!T$7:T$732,EUROSTAT_VBE_IND_2010!$B$7:$B$732,$D40,EUROSTAT_VBE_IND_2010!$C$7:$C$732,"*"&amp;RIGHT($A40,3)&amp;"*",EUROSTAT_VBE_IND_2010!$D$7:$D$732,"3295*"))/1000+(SUMIFS(EUROSTAT_VBE_IND_2010!T$7:T$732,EUROSTAT_VBE_IND_2010!$B$7:$B$732,$D40,EUROSTAT_VBE_IND_2010!$C$7:$C$732,"*"&amp;RIGHT($A40,3)&amp;"*",EUROSTAT_VBE_IND_2010!$D$7:$D$732,"2410*"))/1000+(SUMIFS(EUROSTAT_VBE_IND_2010!T$7:T$732,EUROSTAT_VBE_IND_2010!$B$7:$B$732,$D40,EUROSTAT_VBE_IND_2010!$C$7:$C$732,"*"&amp;RIGHT($A40,3)&amp;"*",EUROSTAT_VBE_IND_2010!$D$7:$D$732,"3105*"))/1000</f>
        <v>0</v>
      </c>
      <c r="X40" s="17">
        <f>(SUMIFS(EUROSTAT_VBE_IND_2010!U$7:U$732,EUROSTAT_VBE_IND_2010!$B$7:$B$732,$D40,EUROSTAT_VBE_IND_2010!$C$7:$C$732,"*"&amp;RIGHT($A40,3)&amp;"*",EUROSTAT_VBE_IND_2010!$D$7:$D$732,"3270A*"))/1000+(SUMIFS(EUROSTAT_VBE_IND_2010!U$7:U$732,EUROSTAT_VBE_IND_2010!$B$7:$B$732,$D40,EUROSTAT_VBE_IND_2010!$C$7:$C$732,"*"&amp;RIGHT($A40,3)&amp;"*",EUROSTAT_VBE_IND_2010!$D$7:$D$732,"3285*"))/1000+(SUMIFS(EUROSTAT_VBE_IND_2010!U$7:U$732,EUROSTAT_VBE_IND_2010!$B$7:$B$732,$D40,EUROSTAT_VBE_IND_2010!$C$7:$C$732,"*"&amp;RIGHT($A40,3)&amp;"*",EUROSTAT_VBE_IND_2010!$D$7:$D$732,"3295*"))/1000+(SUMIFS(EUROSTAT_VBE_IND_2010!U$7:U$732,EUROSTAT_VBE_IND_2010!$B$7:$B$732,$D40,EUROSTAT_VBE_IND_2010!$C$7:$C$732,"*"&amp;RIGHT($A40,3)&amp;"*",EUROSTAT_VBE_IND_2010!$D$7:$D$732,"2410*"))/1000+(SUMIFS(EUROSTAT_VBE_IND_2010!U$7:U$732,EUROSTAT_VBE_IND_2010!$B$7:$B$732,$D40,EUROSTAT_VBE_IND_2010!$C$7:$C$732,"*"&amp;RIGHT($A40,3)&amp;"*",EUROSTAT_VBE_IND_2010!$D$7:$D$732,"3105*"))/1000</f>
        <v>0</v>
      </c>
      <c r="Y40" s="17">
        <f>(SUMIFS(EUROSTAT_VBE_IND_2010!V$7:V$732,EUROSTAT_VBE_IND_2010!$B$7:$B$732,$D40,EUROSTAT_VBE_IND_2010!$C$7:$C$732,"*"&amp;RIGHT($A40,3)&amp;"*",EUROSTAT_VBE_IND_2010!$D$7:$D$732,"3270A*"))/1000+(SUMIFS(EUROSTAT_VBE_IND_2010!V$7:V$732,EUROSTAT_VBE_IND_2010!$B$7:$B$732,$D40,EUROSTAT_VBE_IND_2010!$C$7:$C$732,"*"&amp;RIGHT($A40,3)&amp;"*",EUROSTAT_VBE_IND_2010!$D$7:$D$732,"3285*"))/1000+(SUMIFS(EUROSTAT_VBE_IND_2010!V$7:V$732,EUROSTAT_VBE_IND_2010!$B$7:$B$732,$D40,EUROSTAT_VBE_IND_2010!$C$7:$C$732,"*"&amp;RIGHT($A40,3)&amp;"*",EUROSTAT_VBE_IND_2010!$D$7:$D$732,"3295*"))/1000+(SUMIFS(EUROSTAT_VBE_IND_2010!V$7:V$732,EUROSTAT_VBE_IND_2010!$B$7:$B$732,$D40,EUROSTAT_VBE_IND_2010!$C$7:$C$732,"*"&amp;RIGHT($A40,3)&amp;"*",EUROSTAT_VBE_IND_2010!$D$7:$D$732,"2410*"))/1000+(SUMIFS(EUROSTAT_VBE_IND_2010!V$7:V$732,EUROSTAT_VBE_IND_2010!$B$7:$B$732,$D40,EUROSTAT_VBE_IND_2010!$C$7:$C$732,"*"&amp;RIGHT($A40,3)&amp;"*",EUROSTAT_VBE_IND_2010!$D$7:$D$732,"3105*"))/1000</f>
        <v>0</v>
      </c>
      <c r="Z40" s="17">
        <f>(SUMIFS(EUROSTAT_VBE_IND_2010!W$7:W$732,EUROSTAT_VBE_IND_2010!$B$7:$B$732,$D40,EUROSTAT_VBE_IND_2010!$C$7:$C$732,"*"&amp;RIGHT($A40,3)&amp;"*",EUROSTAT_VBE_IND_2010!$D$7:$D$732,"3270A*"))/1000+(SUMIFS(EUROSTAT_VBE_IND_2010!W$7:W$732,EUROSTAT_VBE_IND_2010!$B$7:$B$732,$D40,EUROSTAT_VBE_IND_2010!$C$7:$C$732,"*"&amp;RIGHT($A40,3)&amp;"*",EUROSTAT_VBE_IND_2010!$D$7:$D$732,"3285*"))/1000+(SUMIFS(EUROSTAT_VBE_IND_2010!W$7:W$732,EUROSTAT_VBE_IND_2010!$B$7:$B$732,$D40,EUROSTAT_VBE_IND_2010!$C$7:$C$732,"*"&amp;RIGHT($A40,3)&amp;"*",EUROSTAT_VBE_IND_2010!$D$7:$D$732,"3295*"))/1000+(SUMIFS(EUROSTAT_VBE_IND_2010!W$7:W$732,EUROSTAT_VBE_IND_2010!$B$7:$B$732,$D40,EUROSTAT_VBE_IND_2010!$C$7:$C$732,"*"&amp;RIGHT($A40,3)&amp;"*",EUROSTAT_VBE_IND_2010!$D$7:$D$732,"2410*"))/1000+(SUMIFS(EUROSTAT_VBE_IND_2010!W$7:W$732,EUROSTAT_VBE_IND_2010!$B$7:$B$732,$D40,EUROSTAT_VBE_IND_2010!$C$7:$C$732,"*"&amp;RIGHT($A40,3)&amp;"*",EUROSTAT_VBE_IND_2010!$D$7:$D$732,"3105*"))/1000</f>
        <v>0</v>
      </c>
      <c r="AA40" s="17">
        <f>(SUMIFS(EUROSTAT_VBE_IND_2010!X$7:X$732,EUROSTAT_VBE_IND_2010!$B$7:$B$732,$D40,EUROSTAT_VBE_IND_2010!$C$7:$C$732,"*"&amp;RIGHT($A40,3)&amp;"*",EUROSTAT_VBE_IND_2010!$D$7:$D$732,"3270A*"))/1000+(SUMIFS(EUROSTAT_VBE_IND_2010!X$7:X$732,EUROSTAT_VBE_IND_2010!$B$7:$B$732,$D40,EUROSTAT_VBE_IND_2010!$C$7:$C$732,"*"&amp;RIGHT($A40,3)&amp;"*",EUROSTAT_VBE_IND_2010!$D$7:$D$732,"3285*"))/1000+(SUMIFS(EUROSTAT_VBE_IND_2010!X$7:X$732,EUROSTAT_VBE_IND_2010!$B$7:$B$732,$D40,EUROSTAT_VBE_IND_2010!$C$7:$C$732,"*"&amp;RIGHT($A40,3)&amp;"*",EUROSTAT_VBE_IND_2010!$D$7:$D$732,"3295*"))/1000+(SUMIFS(EUROSTAT_VBE_IND_2010!X$7:X$732,EUROSTAT_VBE_IND_2010!$B$7:$B$732,$D40,EUROSTAT_VBE_IND_2010!$C$7:$C$732,"*"&amp;RIGHT($A40,3)&amp;"*",EUROSTAT_VBE_IND_2010!$D$7:$D$732,"2410*"))/1000+(SUMIFS(EUROSTAT_VBE_IND_2010!X$7:X$732,EUROSTAT_VBE_IND_2010!$B$7:$B$732,$D40,EUROSTAT_VBE_IND_2010!$C$7:$C$732,"*"&amp;RIGHT($A40,3)&amp;"*",EUROSTAT_VBE_IND_2010!$D$7:$D$732,"3105*"))/1000</f>
        <v>0</v>
      </c>
      <c r="AB40" s="17">
        <f>(SUMIFS(EUROSTAT_VBE_IND_2010!AA$7:AA$732,EUROSTAT_VBE_IND_2010!$B$7:$B$732,$D40,EUROSTAT_VBE_IND_2010!$C$7:$C$732,"*"&amp;RIGHT($A40,3)&amp;"*",EUROSTAT_VBE_IND_2010!$D$7:$D$732,"3270A*"))/1000+(SUMIFS(EUROSTAT_VBE_IND_2010!AA$7:AA$732,EUROSTAT_VBE_IND_2010!$B$7:$B$732,$D40,EUROSTAT_VBE_IND_2010!$C$7:$C$732,"*"&amp;RIGHT($A40,3)&amp;"*",EUROSTAT_VBE_IND_2010!$D$7:$D$732,"3285*"))/1000+(SUMIFS(EUROSTAT_VBE_IND_2010!AA$7:AA$732,EUROSTAT_VBE_IND_2010!$B$7:$B$732,$D40,EUROSTAT_VBE_IND_2010!$C$7:$C$732,"*"&amp;RIGHT($A40,3)&amp;"*",EUROSTAT_VBE_IND_2010!$D$7:$D$732,"3295*"))/1000+(SUMIFS(EUROSTAT_VBE_IND_2010!AA$7:AA$732,EUROSTAT_VBE_IND_2010!$B$7:$B$732,$D40,EUROSTAT_VBE_IND_2010!$C$7:$C$732,"*"&amp;RIGHT($A40,3)&amp;"*",EUROSTAT_VBE_IND_2010!$D$7:$D$732,"2410*"))/1000+(SUMIFS(EUROSTAT_VBE_IND_2010!AA$7:AA$732,EUROSTAT_VBE_IND_2010!$B$7:$B$732,$D40,EUROSTAT_VBE_IND_2010!$C$7:$C$732,"*"&amp;RIGHT($A40,3)&amp;"*",EUROSTAT_VBE_IND_2010!$D$7:$D$732,"3105*"))/1000</f>
        <v>0</v>
      </c>
      <c r="AC40" s="17">
        <f>(SUMIFS(EUROSTAT_VBE_IND_2010!AB$7:AB$732,EUROSTAT_VBE_IND_2010!$B$7:$B$732,$D40,EUROSTAT_VBE_IND_2010!$C$7:$C$732,"*"&amp;RIGHT($A40,3)&amp;"*",EUROSTAT_VBE_IND_2010!$D$7:$D$732,"3270A*"))/1000+(SUMIFS(EUROSTAT_VBE_IND_2010!AB$7:AB$732,EUROSTAT_VBE_IND_2010!$B$7:$B$732,$D40,EUROSTAT_VBE_IND_2010!$C$7:$C$732,"*"&amp;RIGHT($A40,3)&amp;"*",EUROSTAT_VBE_IND_2010!$D$7:$D$732,"3285*"))/1000+(SUMIFS(EUROSTAT_VBE_IND_2010!AB$7:AB$732,EUROSTAT_VBE_IND_2010!$B$7:$B$732,$D40,EUROSTAT_VBE_IND_2010!$C$7:$C$732,"*"&amp;RIGHT($A40,3)&amp;"*",EUROSTAT_VBE_IND_2010!$D$7:$D$732,"3295*"))/1000+(SUMIFS(EUROSTAT_VBE_IND_2010!AB$7:AB$732,EUROSTAT_VBE_IND_2010!$B$7:$B$732,$D40,EUROSTAT_VBE_IND_2010!$C$7:$C$732,"*"&amp;RIGHT($A40,3)&amp;"*",EUROSTAT_VBE_IND_2010!$D$7:$D$732,"2410*"))/1000+(SUMIFS(EUROSTAT_VBE_IND_2010!AB$7:AB$732,EUROSTAT_VBE_IND_2010!$B$7:$B$732,$D40,EUROSTAT_VBE_IND_2010!$C$7:$C$732,"*"&amp;RIGHT($A40,3)&amp;"*",EUROSTAT_VBE_IND_2010!$D$7:$D$732,"3105*"))/1000</f>
        <v>0</v>
      </c>
      <c r="AD40" s="17">
        <f>(SUMIFS(EUROSTAT_VBE_IND_2010!AC$7:AC$732,EUROSTAT_VBE_IND_2010!$B$7:$B$732,$D40,EUROSTAT_VBE_IND_2010!$C$7:$C$732,"*"&amp;RIGHT($A40,3)&amp;"*",EUROSTAT_VBE_IND_2010!$D$7:$D$732,"3270A*"))/1000+(SUMIFS(EUROSTAT_VBE_IND_2010!AC$7:AC$732,EUROSTAT_VBE_IND_2010!$B$7:$B$732,$D40,EUROSTAT_VBE_IND_2010!$C$7:$C$732,"*"&amp;RIGHT($A40,3)&amp;"*",EUROSTAT_VBE_IND_2010!$D$7:$D$732,"3285*"))/1000+(SUMIFS(EUROSTAT_VBE_IND_2010!AC$7:AC$732,EUROSTAT_VBE_IND_2010!$B$7:$B$732,$D40,EUROSTAT_VBE_IND_2010!$C$7:$C$732,"*"&amp;RIGHT($A40,3)&amp;"*",EUROSTAT_VBE_IND_2010!$D$7:$D$732,"3295*"))/1000+(SUMIFS(EUROSTAT_VBE_IND_2010!AC$7:AC$732,EUROSTAT_VBE_IND_2010!$B$7:$B$732,$D40,EUROSTAT_VBE_IND_2010!$C$7:$C$732,"*"&amp;RIGHT($A40,3)&amp;"*",EUROSTAT_VBE_IND_2010!$D$7:$D$732,"2410*"))/1000+(SUMIFS(EUROSTAT_VBE_IND_2010!AC$7:AC$732,EUROSTAT_VBE_IND_2010!$B$7:$B$732,$D40,EUROSTAT_VBE_IND_2010!$C$7:$C$732,"*"&amp;RIGHT($A40,3)&amp;"*",EUROSTAT_VBE_IND_2010!$D$7:$D$732,"3105*"))/1000</f>
        <v>0</v>
      </c>
      <c r="AE40" s="17">
        <f>(SUMIFS(EUROSTAT_VBE_IND_2010!AD$7:AD$732,EUROSTAT_VBE_IND_2010!$B$7:$B$732,$D40,EUROSTAT_VBE_IND_2010!$C$7:$C$732,"*"&amp;RIGHT($A40,3)&amp;"*",EUROSTAT_VBE_IND_2010!$D$7:$D$732,"3270A*"))/1000+(SUMIFS(EUROSTAT_VBE_IND_2010!AD$7:AD$732,EUROSTAT_VBE_IND_2010!$B$7:$B$732,$D40,EUROSTAT_VBE_IND_2010!$C$7:$C$732,"*"&amp;RIGHT($A40,3)&amp;"*",EUROSTAT_VBE_IND_2010!$D$7:$D$732,"3285*"))/1000+(SUMIFS(EUROSTAT_VBE_IND_2010!AD$7:AD$732,EUROSTAT_VBE_IND_2010!$B$7:$B$732,$D40,EUROSTAT_VBE_IND_2010!$C$7:$C$732,"*"&amp;RIGHT($A40,3)&amp;"*",EUROSTAT_VBE_IND_2010!$D$7:$D$732,"3295*"))/1000+(SUMIFS(EUROSTAT_VBE_IND_2010!AD$7:AD$732,EUROSTAT_VBE_IND_2010!$B$7:$B$732,$D40,EUROSTAT_VBE_IND_2010!$C$7:$C$732,"*"&amp;RIGHT($A40,3)&amp;"*",EUROSTAT_VBE_IND_2010!$D$7:$D$732,"2410*"))/1000+(SUMIFS(EUROSTAT_VBE_IND_2010!AD$7:AD$732,EUROSTAT_VBE_IND_2010!$B$7:$B$732,$D40,EUROSTAT_VBE_IND_2010!$C$7:$C$732,"*"&amp;RIGHT($A40,3)&amp;"*",EUROSTAT_VBE_IND_2010!$D$7:$D$732,"3105*"))/1000</f>
        <v>0</v>
      </c>
      <c r="AF40" s="17">
        <f>(SUMIFS(EUROSTAT_VBE_IND_2010!AE$7:AE$732,EUROSTAT_VBE_IND_2010!$B$7:$B$732,$D40,EUROSTAT_VBE_IND_2010!$C$7:$C$732,"*"&amp;RIGHT($A40,3)&amp;"*",EUROSTAT_VBE_IND_2010!$D$7:$D$732,"3270A*"))/1000+(SUMIFS(EUROSTAT_VBE_IND_2010!AE$7:AE$732,EUROSTAT_VBE_IND_2010!$B$7:$B$732,$D40,EUROSTAT_VBE_IND_2010!$C$7:$C$732,"*"&amp;RIGHT($A40,3)&amp;"*",EUROSTAT_VBE_IND_2010!$D$7:$D$732,"3285*"))/1000+(SUMIFS(EUROSTAT_VBE_IND_2010!AE$7:AE$732,EUROSTAT_VBE_IND_2010!$B$7:$B$732,$D40,EUROSTAT_VBE_IND_2010!$C$7:$C$732,"*"&amp;RIGHT($A40,3)&amp;"*",EUROSTAT_VBE_IND_2010!$D$7:$D$732,"3295*"))/1000+(SUMIFS(EUROSTAT_VBE_IND_2010!AE$7:AE$732,EUROSTAT_VBE_IND_2010!$B$7:$B$732,$D40,EUROSTAT_VBE_IND_2010!$C$7:$C$732,"*"&amp;RIGHT($A40,3)&amp;"*",EUROSTAT_VBE_IND_2010!$D$7:$D$732,"2410*"))/1000+(SUMIFS(EUROSTAT_VBE_IND_2010!AE$7:AE$732,EUROSTAT_VBE_IND_2010!$B$7:$B$732,$D40,EUROSTAT_VBE_IND_2010!$C$7:$C$732,"*"&amp;RIGHT($A40,3)&amp;"*",EUROSTAT_VBE_IND_2010!$D$7:$D$732,"3105*"))/1000</f>
        <v>0</v>
      </c>
      <c r="AG40" s="17">
        <f>(SUMIFS(EUROSTAT_VBE_IND_2010!AF$7:AF$732,EUROSTAT_VBE_IND_2010!$B$7:$B$732,$D40,EUROSTAT_VBE_IND_2010!$C$7:$C$732,"*"&amp;RIGHT($A40,3)&amp;"*",EUROSTAT_VBE_IND_2010!$D$7:$D$732,"3270A*"))/1000+(SUMIFS(EUROSTAT_VBE_IND_2010!AF$7:AF$732,EUROSTAT_VBE_IND_2010!$B$7:$B$732,$D40,EUROSTAT_VBE_IND_2010!$C$7:$C$732,"*"&amp;RIGHT($A40,3)&amp;"*",EUROSTAT_VBE_IND_2010!$D$7:$D$732,"3285*"))/1000+(SUMIFS(EUROSTAT_VBE_IND_2010!AF$7:AF$732,EUROSTAT_VBE_IND_2010!$B$7:$B$732,$D40,EUROSTAT_VBE_IND_2010!$C$7:$C$732,"*"&amp;RIGHT($A40,3)&amp;"*",EUROSTAT_VBE_IND_2010!$D$7:$D$732,"3295*"))/1000+(SUMIFS(EUROSTAT_VBE_IND_2010!AF$7:AF$732,EUROSTAT_VBE_IND_2010!$B$7:$B$732,$D40,EUROSTAT_VBE_IND_2010!$C$7:$C$732,"*"&amp;RIGHT($A40,3)&amp;"*",EUROSTAT_VBE_IND_2010!$D$7:$D$732,"2410*"))/1000+(SUMIFS(EUROSTAT_VBE_IND_2010!AF$7:AF$732,EUROSTAT_VBE_IND_2010!$B$7:$B$732,$D40,EUROSTAT_VBE_IND_2010!$C$7:$C$732,"*"&amp;RIGHT($A40,3)&amp;"*",EUROSTAT_VBE_IND_2010!$D$7:$D$732,"3105*"))/1000</f>
        <v>0</v>
      </c>
      <c r="AH40" s="17">
        <f>(SUMIFS(EUROSTAT_VBE_IND_2010!AH$7:AH$732,EUROSTAT_VBE_IND_2010!$B$7:$B$732,$D40,EUROSTAT_VBE_IND_2010!$C$7:$C$732,"*"&amp;RIGHT($A40,3)&amp;"*",EUROSTAT_VBE_IND_2010!$D$7:$D$732,"3270A*"))/1000+(SUMIFS(EUROSTAT_VBE_IND_2010!AH$7:AH$732,EUROSTAT_VBE_IND_2010!$B$7:$B$732,$D40,EUROSTAT_VBE_IND_2010!$C$7:$C$732,"*"&amp;RIGHT($A40,3)&amp;"*",EUROSTAT_VBE_IND_2010!$D$7:$D$732,"3285*"))/1000+(SUMIFS(EUROSTAT_VBE_IND_2010!AH$7:AH$732,EUROSTAT_VBE_IND_2010!$B$7:$B$732,$D40,EUROSTAT_VBE_IND_2010!$C$7:$C$732,"*"&amp;RIGHT($A40,3)&amp;"*",EUROSTAT_VBE_IND_2010!$D$7:$D$732,"3295*"))/1000+(SUMIFS(EUROSTAT_VBE_IND_2010!AH$7:AH$732,EUROSTAT_VBE_IND_2010!$B$7:$B$732,$D40,EUROSTAT_VBE_IND_2010!$C$7:$C$732,"*"&amp;RIGHT($A40,3)&amp;"*",EUROSTAT_VBE_IND_2010!$D$7:$D$732,"2410*"))/1000+(SUMIFS(EUROSTAT_VBE_IND_2010!AH$7:AH$732,EUROSTAT_VBE_IND_2010!$B$7:$B$732,$D40,EUROSTAT_VBE_IND_2010!$C$7:$C$732,"*"&amp;RIGHT($A40,3)&amp;"*",EUROSTAT_VBE_IND_2010!$D$7:$D$732,"3105*"))/1000</f>
        <v>0</v>
      </c>
      <c r="AI40" s="17">
        <f>(SUMIFS(EUROSTAT_VBE_IND_2010!AI$7:AI$732,EUROSTAT_VBE_IND_2010!$B$7:$B$732,$D40,EUROSTAT_VBE_IND_2010!$C$7:$C$732,"*"&amp;RIGHT($A40,3)&amp;"*",EUROSTAT_VBE_IND_2010!$D$7:$D$732,"3270A*"))/1000+(SUMIFS(EUROSTAT_VBE_IND_2010!AI$7:AI$732,EUROSTAT_VBE_IND_2010!$B$7:$B$732,$D40,EUROSTAT_VBE_IND_2010!$C$7:$C$732,"*"&amp;RIGHT($A40,3)&amp;"*",EUROSTAT_VBE_IND_2010!$D$7:$D$732,"3285*"))/1000+(SUMIFS(EUROSTAT_VBE_IND_2010!AI$7:AI$732,EUROSTAT_VBE_IND_2010!$B$7:$B$732,$D40,EUROSTAT_VBE_IND_2010!$C$7:$C$732,"*"&amp;RIGHT($A40,3)&amp;"*",EUROSTAT_VBE_IND_2010!$D$7:$D$732,"3295*"))/1000+(SUMIFS(EUROSTAT_VBE_IND_2010!AI$7:AI$732,EUROSTAT_VBE_IND_2010!$B$7:$B$732,$D40,EUROSTAT_VBE_IND_2010!$C$7:$C$732,"*"&amp;RIGHT($A40,3)&amp;"*",EUROSTAT_VBE_IND_2010!$D$7:$D$732,"2410*"))/1000+(SUMIFS(EUROSTAT_VBE_IND_2010!AI$7:AI$732,EUROSTAT_VBE_IND_2010!$B$7:$B$732,$D40,EUROSTAT_VBE_IND_2010!$C$7:$C$732,"*"&amp;RIGHT($A40,3)&amp;"*",EUROSTAT_VBE_IND_2010!$D$7:$D$732,"3105*"))/1000</f>
        <v>0</v>
      </c>
      <c r="AJ40" s="17">
        <f>(SUMIFS(EUROSTAT_VBE_IND_2010!AJ$7:AJ$732,EUROSTAT_VBE_IND_2010!$B$7:$B$732,$D40,EUROSTAT_VBE_IND_2010!$C$7:$C$732,"*"&amp;RIGHT($A40,3)&amp;"*",EUROSTAT_VBE_IND_2010!$D$7:$D$732,"3270A*"))/1000+(SUMIFS(EUROSTAT_VBE_IND_2010!AJ$7:AJ$732,EUROSTAT_VBE_IND_2010!$B$7:$B$732,$D40,EUROSTAT_VBE_IND_2010!$C$7:$C$732,"*"&amp;RIGHT($A40,3)&amp;"*",EUROSTAT_VBE_IND_2010!$D$7:$D$732,"3285*"))/1000+(SUMIFS(EUROSTAT_VBE_IND_2010!AJ$7:AJ$732,EUROSTAT_VBE_IND_2010!$B$7:$B$732,$D40,EUROSTAT_VBE_IND_2010!$C$7:$C$732,"*"&amp;RIGHT($A40,3)&amp;"*",EUROSTAT_VBE_IND_2010!$D$7:$D$732,"3295*"))/1000+(SUMIFS(EUROSTAT_VBE_IND_2010!AJ$7:AJ$732,EUROSTAT_VBE_IND_2010!$B$7:$B$732,$D40,EUROSTAT_VBE_IND_2010!$C$7:$C$732,"*"&amp;RIGHT($A40,3)&amp;"*",EUROSTAT_VBE_IND_2010!$D$7:$D$732,"2410*"))/1000+(SUMIFS(EUROSTAT_VBE_IND_2010!AJ$7:AJ$732,EUROSTAT_VBE_IND_2010!$B$7:$B$732,$D40,EUROSTAT_VBE_IND_2010!$C$7:$C$732,"*"&amp;RIGHT($A40,3)&amp;"*",EUROSTAT_VBE_IND_2010!$D$7:$D$732,"3105*"))/1000</f>
        <v>0</v>
      </c>
      <c r="AK40" s="17">
        <f>(SUMIFS(EUROSTAT_VBE_IND_2010!AK$7:AK$732,EUROSTAT_VBE_IND_2010!$B$7:$B$732,$D40,EUROSTAT_VBE_IND_2010!$C$7:$C$732,"*"&amp;RIGHT($A40,3)&amp;"*",EUROSTAT_VBE_IND_2010!$D$7:$D$732,"3270A*"))/1000+(SUMIFS(EUROSTAT_VBE_IND_2010!AK$7:AK$732,EUROSTAT_VBE_IND_2010!$B$7:$B$732,$D40,EUROSTAT_VBE_IND_2010!$C$7:$C$732,"*"&amp;RIGHT($A40,3)&amp;"*",EUROSTAT_VBE_IND_2010!$D$7:$D$732,"3285*"))/1000+(SUMIFS(EUROSTAT_VBE_IND_2010!AK$7:AK$732,EUROSTAT_VBE_IND_2010!$B$7:$B$732,$D40,EUROSTAT_VBE_IND_2010!$C$7:$C$732,"*"&amp;RIGHT($A40,3)&amp;"*",EUROSTAT_VBE_IND_2010!$D$7:$D$732,"3295*"))/1000+(SUMIFS(EUROSTAT_VBE_IND_2010!AK$7:AK$732,EUROSTAT_VBE_IND_2010!$B$7:$B$732,$D40,EUROSTAT_VBE_IND_2010!$C$7:$C$732,"*"&amp;RIGHT($A40,3)&amp;"*",EUROSTAT_VBE_IND_2010!$D$7:$D$732,"2410*"))/1000+(SUMIFS(EUROSTAT_VBE_IND_2010!AK$7:AK$732,EUROSTAT_VBE_IND_2010!$B$7:$B$732,$D40,EUROSTAT_VBE_IND_2010!$C$7:$C$732,"*"&amp;RIGHT($A40,3)&amp;"*",EUROSTAT_VBE_IND_2010!$D$7:$D$732,"3105*"))/1000</f>
        <v>0</v>
      </c>
      <c r="AO40" s="17">
        <f>(SUMIFS(EUROSTAT_VBE_IND_2010!Y$7:Y$732,EUROSTAT_VBE_IND_2010!$B$7:$B$732,$D40,EUROSTAT_VBE_IND_2010!$C$7:$C$732,"*"&amp;RIGHT($A40,3)&amp;"*",EUROSTAT_VBE_IND_2010!$D$7:$D$732,"3270A*"))/1000+(SUMIFS(EUROSTAT_VBE_IND_2010!Y$7:Y$732,EUROSTAT_VBE_IND_2010!$B$7:$B$732,$D40,EUROSTAT_VBE_IND_2010!$C$7:$C$732,"*"&amp;RIGHT($A40,3)&amp;"*",EUROSTAT_VBE_IND_2010!$D$7:$D$732,"3285*"))/1000+(SUMIFS(EUROSTAT_VBE_IND_2010!Y$7:Y$732,EUROSTAT_VBE_IND_2010!$B$7:$B$732,$D40,EUROSTAT_VBE_IND_2010!$C$7:$C$732,"*"&amp;RIGHT($A40,3)&amp;"*",EUROSTAT_VBE_IND_2010!$D$7:$D$732,"3295*"))/1000+(SUMIFS(EUROSTAT_VBE_IND_2010!Y$7:Y$732,EUROSTAT_VBE_IND_2010!$B$7:$B$732,$D40,EUROSTAT_VBE_IND_2010!$C$7:$C$732,"*"&amp;RIGHT($A40,3)&amp;"*",EUROSTAT_VBE_IND_2010!$D$7:$D$732,"2410*"))/1000+(SUMIFS(EUROSTAT_VBE_IND_2010!Y$7:Y$732,EUROSTAT_VBE_IND_2010!$B$7:$B$732,$D40,EUROSTAT_VBE_IND_2010!$C$7:$C$732,"*"&amp;RIGHT($A40,3)&amp;"*",EUROSTAT_VBE_IND_2010!$D$7:$D$732,"3105*"))/1000</f>
        <v>0</v>
      </c>
      <c r="AP40" s="17">
        <f>(SUMIFS(EUROSTAT_VBE_IND_2010!Z$7:Z$732,EUROSTAT_VBE_IND_2010!$B$7:$B$732,$D40,EUROSTAT_VBE_IND_2010!$C$7:$C$732,"*"&amp;RIGHT($A40,3)&amp;"*",EUROSTAT_VBE_IND_2010!$D$7:$D$732,"3270A*"))/1000+(SUMIFS(EUROSTAT_VBE_IND_2010!Z$7:Z$732,EUROSTAT_VBE_IND_2010!$B$7:$B$732,$D40,EUROSTAT_VBE_IND_2010!$C$7:$C$732,"*"&amp;RIGHT($A40,3)&amp;"*",EUROSTAT_VBE_IND_2010!$D$7:$D$732,"3285*"))/1000+(SUMIFS(EUROSTAT_VBE_IND_2010!Z$7:Z$732,EUROSTAT_VBE_IND_2010!$B$7:$B$732,$D40,EUROSTAT_VBE_IND_2010!$C$7:$C$732,"*"&amp;RIGHT($A40,3)&amp;"*",EUROSTAT_VBE_IND_2010!$D$7:$D$732,"3295*"))/1000+(SUMIFS(EUROSTAT_VBE_IND_2010!Z$7:Z$732,EUROSTAT_VBE_IND_2010!$B$7:$B$732,$D40,EUROSTAT_VBE_IND_2010!$C$7:$C$732,"*"&amp;RIGHT($A40,3)&amp;"*",EUROSTAT_VBE_IND_2010!$D$7:$D$732,"2410*"))/1000+(SUMIFS(EUROSTAT_VBE_IND_2010!Z$7:Z$732,EUROSTAT_VBE_IND_2010!$B$7:$B$732,$D40,EUROSTAT_VBE_IND_2010!$C$7:$C$732,"*"&amp;RIGHT($A40,3)&amp;"*",EUROSTAT_VBE_IND_2010!$D$7:$D$732,"3105*"))/1000</f>
        <v>0</v>
      </c>
      <c r="AQ40" s="17">
        <f>(SUMIFS(EUROSTAT_VBE_IND_2010!AG$7:AG$732,EUROSTAT_VBE_IND_2010!$B$7:$B$732,$D40,EUROSTAT_VBE_IND_2010!$C$7:$C$732,"*"&amp;RIGHT($A40,3)&amp;"*",EUROSTAT_VBE_IND_2010!$D$7:$D$732,"3270A*"))/1000+(SUMIFS(EUROSTAT_VBE_IND_2010!AG$7:AG$732,EUROSTAT_VBE_IND_2010!$B$7:$B$732,$D40,EUROSTAT_VBE_IND_2010!$C$7:$C$732,"*"&amp;RIGHT($A40,3)&amp;"*",EUROSTAT_VBE_IND_2010!$D$7:$D$732,"3285*"))/1000+(SUMIFS(EUROSTAT_VBE_IND_2010!AG$7:AG$732,EUROSTAT_VBE_IND_2010!$B$7:$B$732,$D40,EUROSTAT_VBE_IND_2010!$C$7:$C$732,"*"&amp;RIGHT($A40,3)&amp;"*",EUROSTAT_VBE_IND_2010!$D$7:$D$732,"3295*"))/1000+(SUMIFS(EUROSTAT_VBE_IND_2010!AG$7:AG$732,EUROSTAT_VBE_IND_2010!$B$7:$B$732,$D40,EUROSTAT_VBE_IND_2010!$C$7:$C$732,"*"&amp;RIGHT($A40,3)&amp;"*",EUROSTAT_VBE_IND_2010!$D$7:$D$732,"2410*"))/1000+(SUMIFS(EUROSTAT_VBE_IND_2010!AG$7:AG$732,EUROSTAT_VBE_IND_2010!$B$7:$B$732,$D40,EUROSTAT_VBE_IND_2010!$C$7:$C$732,"*"&amp;RIGHT($A40,3)&amp;"*",EUROSTAT_VBE_IND_2010!$D$7:$D$732,"3105*"))/1000</f>
        <v>0</v>
      </c>
    </row>
    <row r="41" s="20" customFormat="1" spans="1:43">
      <c r="A41" t="str">
        <f>LEFT(EUROSTAT_VBE_IND_2010!$C$10,8)</f>
        <v>B_101315</v>
      </c>
      <c r="B41" s="28" t="s">
        <v>295</v>
      </c>
      <c r="C41" t="s">
        <v>293</v>
      </c>
      <c r="D41" t="s">
        <v>126</v>
      </c>
      <c r="E41" t="s">
        <v>238</v>
      </c>
      <c r="F41" t="s">
        <v>258</v>
      </c>
      <c r="G41" s="17">
        <f>(SUMIFS(EUROSTAT_VBE_IND_2010!E$7:E$732,EUROSTAT_VBE_IND_2010!$B$7:$B$732,$D41,EUROSTAT_VBE_IND_2010!$C$7:$C$732,"*"&amp;RIGHT($A41,3)&amp;"*",EUROSTAT_VBE_IND_2010!$D$7:$D$732,"328*"))/1000-(SUMIFS(EUROSTAT_VBE_IND_2010!E$7:E$732,EUROSTAT_VBE_IND_2010!$B$7:$B$732,$D41,EUROSTAT_VBE_IND_2010!$C$7:$C$732,"*"&amp;RIGHT($A41,3)&amp;"*",EUROSTAT_VBE_IND_2010!$D$7:$D$732,"3285*"))/1000</f>
        <v>0</v>
      </c>
      <c r="H41" s="17">
        <f>(SUMIFS(EUROSTAT_VBE_IND_2010!F$7:F$732,EUROSTAT_VBE_IND_2010!$B$7:$B$732,$D41,EUROSTAT_VBE_IND_2010!$C$7:$C$732,"*"&amp;RIGHT($A41,3)&amp;"*",EUROSTAT_VBE_IND_2010!$D$7:$D$732,"328*"))/1000-(SUMIFS(EUROSTAT_VBE_IND_2010!F$7:F$732,EUROSTAT_VBE_IND_2010!$B$7:$B$732,$D41,EUROSTAT_VBE_IND_2010!$C$7:$C$732,"*"&amp;RIGHT($A41,3)&amp;"*",EUROSTAT_VBE_IND_2010!$D$7:$D$732,"3285*"))/1000</f>
        <v>0</v>
      </c>
      <c r="I41" s="17">
        <f>(SUMIFS(EUROSTAT_VBE_IND_2010!G$7:G$732,EUROSTAT_VBE_IND_2010!$B$7:$B$732,$D41,EUROSTAT_VBE_IND_2010!$C$7:$C$732,"*"&amp;RIGHT($A41,3)&amp;"*",EUROSTAT_VBE_IND_2010!$D$7:$D$732,"328*"))/1000-(SUMIFS(EUROSTAT_VBE_IND_2010!G$7:G$732,EUROSTAT_VBE_IND_2010!$B$7:$B$732,$D41,EUROSTAT_VBE_IND_2010!$C$7:$C$732,"*"&amp;RIGHT($A41,3)&amp;"*",EUROSTAT_VBE_IND_2010!$D$7:$D$732,"3285*"))/1000</f>
        <v>0</v>
      </c>
      <c r="K41" s="17">
        <f>(SUMIFS(EUROSTAT_VBE_IND_2010!H$7:H$732,EUROSTAT_VBE_IND_2010!$B$7:$B$732,$D41,EUROSTAT_VBE_IND_2010!$C$7:$C$732,"*"&amp;RIGHT($A41,3)&amp;"*",EUROSTAT_VBE_IND_2010!$D$7:$D$732,"328*"))/1000-(SUMIFS(EUROSTAT_VBE_IND_2010!H$7:H$732,EUROSTAT_VBE_IND_2010!$B$7:$B$732,$D41,EUROSTAT_VBE_IND_2010!$C$7:$C$732,"*"&amp;RIGHT($A41,3)&amp;"*",EUROSTAT_VBE_IND_2010!$D$7:$D$732,"3285*"))/1000</f>
        <v>0</v>
      </c>
      <c r="L41" s="17">
        <f>(SUMIFS(EUROSTAT_VBE_IND_2010!I$7:I$732,EUROSTAT_VBE_IND_2010!$B$7:$B$732,$D41,EUROSTAT_VBE_IND_2010!$C$7:$C$732,"*"&amp;RIGHT($A41,3)&amp;"*",EUROSTAT_VBE_IND_2010!$D$7:$D$732,"328*"))/1000-(SUMIFS(EUROSTAT_VBE_IND_2010!I$7:I$732,EUROSTAT_VBE_IND_2010!$B$7:$B$732,$D41,EUROSTAT_VBE_IND_2010!$C$7:$C$732,"*"&amp;RIGHT($A41,3)&amp;"*",EUROSTAT_VBE_IND_2010!$D$7:$D$732,"3285*"))/1000</f>
        <v>0</v>
      </c>
      <c r="M41" s="17">
        <f>(SUMIFS(EUROSTAT_VBE_IND_2010!J$7:J$732,EUROSTAT_VBE_IND_2010!$B$7:$B$732,$D41,EUROSTAT_VBE_IND_2010!$C$7:$C$732,"*"&amp;RIGHT($A41,3)&amp;"*",EUROSTAT_VBE_IND_2010!$D$7:$D$732,"328*"))/1000-(SUMIFS(EUROSTAT_VBE_IND_2010!J$7:J$732,EUROSTAT_VBE_IND_2010!$B$7:$B$732,$D41,EUROSTAT_VBE_IND_2010!$C$7:$C$732,"*"&amp;RIGHT($A41,3)&amp;"*",EUROSTAT_VBE_IND_2010!$D$7:$D$732,"3285*"))/1000</f>
        <v>0</v>
      </c>
      <c r="N41" s="17">
        <f>(SUMIFS(EUROSTAT_VBE_IND_2010!K$7:K$732,EUROSTAT_VBE_IND_2010!$B$7:$B$732,$D41,EUROSTAT_VBE_IND_2010!$C$7:$C$732,"*"&amp;RIGHT($A41,3)&amp;"*",EUROSTAT_VBE_IND_2010!$D$7:$D$732,"328*"))/1000-(SUMIFS(EUROSTAT_VBE_IND_2010!K$7:K$732,EUROSTAT_VBE_IND_2010!$B$7:$B$732,$D41,EUROSTAT_VBE_IND_2010!$C$7:$C$732,"*"&amp;RIGHT($A41,3)&amp;"*",EUROSTAT_VBE_IND_2010!$D$7:$D$732,"3285*"))/1000</f>
        <v>0</v>
      </c>
      <c r="O41" s="17">
        <f>(SUMIFS(EUROSTAT_VBE_IND_2010!L$7:L$732,EUROSTAT_VBE_IND_2010!$B$7:$B$732,$D41,EUROSTAT_VBE_IND_2010!$C$7:$C$732,"*"&amp;RIGHT($A41,3)&amp;"*",EUROSTAT_VBE_IND_2010!$D$7:$D$732,"328*"))/1000-(SUMIFS(EUROSTAT_VBE_IND_2010!L$7:L$732,EUROSTAT_VBE_IND_2010!$B$7:$B$732,$D41,EUROSTAT_VBE_IND_2010!$C$7:$C$732,"*"&amp;RIGHT($A41,3)&amp;"*",EUROSTAT_VBE_IND_2010!$D$7:$D$732,"3285*"))/1000</f>
        <v>0</v>
      </c>
      <c r="P41" s="17">
        <f>(SUMIFS(EUROSTAT_VBE_IND_2010!M$7:M$732,EUROSTAT_VBE_IND_2010!$B$7:$B$732,$D41,EUROSTAT_VBE_IND_2010!$C$7:$C$732,"*"&amp;RIGHT($A41,3)&amp;"*",EUROSTAT_VBE_IND_2010!$D$7:$D$732,"328*"))/1000-(SUMIFS(EUROSTAT_VBE_IND_2010!M$7:M$732,EUROSTAT_VBE_IND_2010!$B$7:$B$732,$D41,EUROSTAT_VBE_IND_2010!$C$7:$C$732,"*"&amp;RIGHT($A41,3)&amp;"*",EUROSTAT_VBE_IND_2010!$D$7:$D$732,"3285*"))/1000</f>
        <v>0</v>
      </c>
      <c r="Q41" s="17">
        <f>(SUMIFS(EUROSTAT_VBE_IND_2010!N$7:N$732,EUROSTAT_VBE_IND_2010!$B$7:$B$732,$D41,EUROSTAT_VBE_IND_2010!$C$7:$C$732,"*"&amp;RIGHT($A41,3)&amp;"*",EUROSTAT_VBE_IND_2010!$D$7:$D$732,"328*"))/1000-(SUMIFS(EUROSTAT_VBE_IND_2010!N$7:N$732,EUROSTAT_VBE_IND_2010!$B$7:$B$732,$D41,EUROSTAT_VBE_IND_2010!$C$7:$C$732,"*"&amp;RIGHT($A41,3)&amp;"*",EUROSTAT_VBE_IND_2010!$D$7:$D$732,"3285*"))/1000</f>
        <v>0</v>
      </c>
      <c r="R41" s="17">
        <f>(SUMIFS(EUROSTAT_VBE_IND_2010!O$7:O$732,EUROSTAT_VBE_IND_2010!$B$7:$B$732,$D41,EUROSTAT_VBE_IND_2010!$C$7:$C$732,"*"&amp;RIGHT($A41,3)&amp;"*",EUROSTAT_VBE_IND_2010!$D$7:$D$732,"328*"))/1000-(SUMIFS(EUROSTAT_VBE_IND_2010!O$7:O$732,EUROSTAT_VBE_IND_2010!$B$7:$B$732,$D41,EUROSTAT_VBE_IND_2010!$C$7:$C$732,"*"&amp;RIGHT($A41,3)&amp;"*",EUROSTAT_VBE_IND_2010!$D$7:$D$732,"3285*"))/1000</f>
        <v>0</v>
      </c>
      <c r="S41" s="17">
        <f>(SUMIFS(EUROSTAT_VBE_IND_2010!P$7:P$732,EUROSTAT_VBE_IND_2010!$B$7:$B$732,$D41,EUROSTAT_VBE_IND_2010!$C$7:$C$732,"*"&amp;RIGHT($A41,3)&amp;"*",EUROSTAT_VBE_IND_2010!$D$7:$D$732,"328*"))/1000-(SUMIFS(EUROSTAT_VBE_IND_2010!P$7:P$732,EUROSTAT_VBE_IND_2010!$B$7:$B$732,$D41,EUROSTAT_VBE_IND_2010!$C$7:$C$732,"*"&amp;RIGHT($A41,3)&amp;"*",EUROSTAT_VBE_IND_2010!$D$7:$D$732,"3285*"))/1000</f>
        <v>0</v>
      </c>
      <c r="T41" s="17">
        <f>(SUMIFS(EUROSTAT_VBE_IND_2010!Q$7:Q$732,EUROSTAT_VBE_IND_2010!$B$7:$B$732,$D41,EUROSTAT_VBE_IND_2010!$C$7:$C$732,"*"&amp;RIGHT($A41,3)&amp;"*",EUROSTAT_VBE_IND_2010!$D$7:$D$732,"328*"))/1000-(SUMIFS(EUROSTAT_VBE_IND_2010!Q$7:Q$732,EUROSTAT_VBE_IND_2010!$B$7:$B$732,$D41,EUROSTAT_VBE_IND_2010!$C$7:$C$732,"*"&amp;RIGHT($A41,3)&amp;"*",EUROSTAT_VBE_IND_2010!$D$7:$D$732,"3285*"))/1000</f>
        <v>0</v>
      </c>
      <c r="U41" s="17">
        <f>(SUMIFS(EUROSTAT_VBE_IND_2010!R$7:R$732,EUROSTAT_VBE_IND_2010!$B$7:$B$732,$D41,EUROSTAT_VBE_IND_2010!$C$7:$C$732,"*"&amp;RIGHT($A41,3)&amp;"*",EUROSTAT_VBE_IND_2010!$D$7:$D$732,"328*"))/1000-(SUMIFS(EUROSTAT_VBE_IND_2010!R$7:R$732,EUROSTAT_VBE_IND_2010!$B$7:$B$732,$D41,EUROSTAT_VBE_IND_2010!$C$7:$C$732,"*"&amp;RIGHT($A41,3)&amp;"*",EUROSTAT_VBE_IND_2010!$D$7:$D$732,"3285*"))/1000</f>
        <v>0</v>
      </c>
      <c r="V41" s="17">
        <f>(SUMIFS(EUROSTAT_VBE_IND_2010!S$7:S$732,EUROSTAT_VBE_IND_2010!$B$7:$B$732,$D41,EUROSTAT_VBE_IND_2010!$C$7:$C$732,"*"&amp;RIGHT($A41,3)&amp;"*",EUROSTAT_VBE_IND_2010!$D$7:$D$732,"328*"))/1000-(SUMIFS(EUROSTAT_VBE_IND_2010!S$7:S$732,EUROSTAT_VBE_IND_2010!$B$7:$B$732,$D41,EUROSTAT_VBE_IND_2010!$C$7:$C$732,"*"&amp;RIGHT($A41,3)&amp;"*",EUROSTAT_VBE_IND_2010!$D$7:$D$732,"3285*"))/1000</f>
        <v>0</v>
      </c>
      <c r="W41" s="17">
        <f>(SUMIFS(EUROSTAT_VBE_IND_2010!T$7:T$732,EUROSTAT_VBE_IND_2010!$B$7:$B$732,$D41,EUROSTAT_VBE_IND_2010!$C$7:$C$732,"*"&amp;RIGHT($A41,3)&amp;"*",EUROSTAT_VBE_IND_2010!$D$7:$D$732,"328*"))/1000-(SUMIFS(EUROSTAT_VBE_IND_2010!T$7:T$732,EUROSTAT_VBE_IND_2010!$B$7:$B$732,$D41,EUROSTAT_VBE_IND_2010!$C$7:$C$732,"*"&amp;RIGHT($A41,3)&amp;"*",EUROSTAT_VBE_IND_2010!$D$7:$D$732,"3285*"))/1000</f>
        <v>0</v>
      </c>
      <c r="X41" s="17">
        <f>(SUMIFS(EUROSTAT_VBE_IND_2010!U$7:U$732,EUROSTAT_VBE_IND_2010!$B$7:$B$732,$D41,EUROSTAT_VBE_IND_2010!$C$7:$C$732,"*"&amp;RIGHT($A41,3)&amp;"*",EUROSTAT_VBE_IND_2010!$D$7:$D$732,"328*"))/1000-(SUMIFS(EUROSTAT_VBE_IND_2010!U$7:U$732,EUROSTAT_VBE_IND_2010!$B$7:$B$732,$D41,EUROSTAT_VBE_IND_2010!$C$7:$C$732,"*"&amp;RIGHT($A41,3)&amp;"*",EUROSTAT_VBE_IND_2010!$D$7:$D$732,"3285*"))/1000</f>
        <v>0</v>
      </c>
      <c r="Y41" s="17">
        <f>(SUMIFS(EUROSTAT_VBE_IND_2010!V$7:V$732,EUROSTAT_VBE_IND_2010!$B$7:$B$732,$D41,EUROSTAT_VBE_IND_2010!$C$7:$C$732,"*"&amp;RIGHT($A41,3)&amp;"*",EUROSTAT_VBE_IND_2010!$D$7:$D$732,"328*"))/1000-(SUMIFS(EUROSTAT_VBE_IND_2010!V$7:V$732,EUROSTAT_VBE_IND_2010!$B$7:$B$732,$D41,EUROSTAT_VBE_IND_2010!$C$7:$C$732,"*"&amp;RIGHT($A41,3)&amp;"*",EUROSTAT_VBE_IND_2010!$D$7:$D$732,"3285*"))/1000</f>
        <v>0</v>
      </c>
      <c r="Z41" s="17">
        <f>(SUMIFS(EUROSTAT_VBE_IND_2010!W$7:W$732,EUROSTAT_VBE_IND_2010!$B$7:$B$732,$D41,EUROSTAT_VBE_IND_2010!$C$7:$C$732,"*"&amp;RIGHT($A41,3)&amp;"*",EUROSTAT_VBE_IND_2010!$D$7:$D$732,"328*"))/1000-(SUMIFS(EUROSTAT_VBE_IND_2010!W$7:W$732,EUROSTAT_VBE_IND_2010!$B$7:$B$732,$D41,EUROSTAT_VBE_IND_2010!$C$7:$C$732,"*"&amp;RIGHT($A41,3)&amp;"*",EUROSTAT_VBE_IND_2010!$D$7:$D$732,"3285*"))/1000</f>
        <v>0</v>
      </c>
      <c r="AA41" s="17">
        <f>(SUMIFS(EUROSTAT_VBE_IND_2010!X$7:X$732,EUROSTAT_VBE_IND_2010!$B$7:$B$732,$D41,EUROSTAT_VBE_IND_2010!$C$7:$C$732,"*"&amp;RIGHT($A41,3)&amp;"*",EUROSTAT_VBE_IND_2010!$D$7:$D$732,"328*"))/1000-(SUMIFS(EUROSTAT_VBE_IND_2010!X$7:X$732,EUROSTAT_VBE_IND_2010!$B$7:$B$732,$D41,EUROSTAT_VBE_IND_2010!$C$7:$C$732,"*"&amp;RIGHT($A41,3)&amp;"*",EUROSTAT_VBE_IND_2010!$D$7:$D$732,"3285*"))/1000</f>
        <v>0</v>
      </c>
      <c r="AB41" s="17">
        <f>(SUMIFS(EUROSTAT_VBE_IND_2010!AA$7:AA$732,EUROSTAT_VBE_IND_2010!$B$7:$B$732,$D41,EUROSTAT_VBE_IND_2010!$C$7:$C$732,"*"&amp;RIGHT($A41,3)&amp;"*",EUROSTAT_VBE_IND_2010!$D$7:$D$732,"328*"))/1000-(SUMIFS(EUROSTAT_VBE_IND_2010!AA$7:AA$732,EUROSTAT_VBE_IND_2010!$B$7:$B$732,$D41,EUROSTAT_VBE_IND_2010!$C$7:$C$732,"*"&amp;RIGHT($A41,3)&amp;"*",EUROSTAT_VBE_IND_2010!$D$7:$D$732,"3285*"))/1000</f>
        <v>0</v>
      </c>
      <c r="AC41" s="17">
        <f>(SUMIFS(EUROSTAT_VBE_IND_2010!AB$7:AB$732,EUROSTAT_VBE_IND_2010!$B$7:$B$732,$D41,EUROSTAT_VBE_IND_2010!$C$7:$C$732,"*"&amp;RIGHT($A41,3)&amp;"*",EUROSTAT_VBE_IND_2010!$D$7:$D$732,"328*"))/1000-(SUMIFS(EUROSTAT_VBE_IND_2010!AB$7:AB$732,EUROSTAT_VBE_IND_2010!$B$7:$B$732,$D41,EUROSTAT_VBE_IND_2010!$C$7:$C$732,"*"&amp;RIGHT($A41,3)&amp;"*",EUROSTAT_VBE_IND_2010!$D$7:$D$732,"3285*"))/1000</f>
        <v>0</v>
      </c>
      <c r="AD41" s="17">
        <f>(SUMIFS(EUROSTAT_VBE_IND_2010!AC$7:AC$732,EUROSTAT_VBE_IND_2010!$B$7:$B$732,$D41,EUROSTAT_VBE_IND_2010!$C$7:$C$732,"*"&amp;RIGHT($A41,3)&amp;"*",EUROSTAT_VBE_IND_2010!$D$7:$D$732,"328*"))/1000-(SUMIFS(EUROSTAT_VBE_IND_2010!AC$7:AC$732,EUROSTAT_VBE_IND_2010!$B$7:$B$732,$D41,EUROSTAT_VBE_IND_2010!$C$7:$C$732,"*"&amp;RIGHT($A41,3)&amp;"*",EUROSTAT_VBE_IND_2010!$D$7:$D$732,"3285*"))/1000</f>
        <v>0</v>
      </c>
      <c r="AE41" s="17">
        <f>(SUMIFS(EUROSTAT_VBE_IND_2010!AD$7:AD$732,EUROSTAT_VBE_IND_2010!$B$7:$B$732,$D41,EUROSTAT_VBE_IND_2010!$C$7:$C$732,"*"&amp;RIGHT($A41,3)&amp;"*",EUROSTAT_VBE_IND_2010!$D$7:$D$732,"328*"))/1000-(SUMIFS(EUROSTAT_VBE_IND_2010!AD$7:AD$732,EUROSTAT_VBE_IND_2010!$B$7:$B$732,$D41,EUROSTAT_VBE_IND_2010!$C$7:$C$732,"*"&amp;RIGHT($A41,3)&amp;"*",EUROSTAT_VBE_IND_2010!$D$7:$D$732,"3285*"))/1000</f>
        <v>0</v>
      </c>
      <c r="AF41" s="17">
        <f>(SUMIFS(EUROSTAT_VBE_IND_2010!AE$7:AE$732,EUROSTAT_VBE_IND_2010!$B$7:$B$732,$D41,EUROSTAT_VBE_IND_2010!$C$7:$C$732,"*"&amp;RIGHT($A41,3)&amp;"*",EUROSTAT_VBE_IND_2010!$D$7:$D$732,"328*"))/1000-(SUMIFS(EUROSTAT_VBE_IND_2010!AE$7:AE$732,EUROSTAT_VBE_IND_2010!$B$7:$B$732,$D41,EUROSTAT_VBE_IND_2010!$C$7:$C$732,"*"&amp;RIGHT($A41,3)&amp;"*",EUROSTAT_VBE_IND_2010!$D$7:$D$732,"3285*"))/1000</f>
        <v>0</v>
      </c>
      <c r="AG41" s="17">
        <f>(SUMIFS(EUROSTAT_VBE_IND_2010!AF$7:AF$732,EUROSTAT_VBE_IND_2010!$B$7:$B$732,$D41,EUROSTAT_VBE_IND_2010!$C$7:$C$732,"*"&amp;RIGHT($A41,3)&amp;"*",EUROSTAT_VBE_IND_2010!$D$7:$D$732,"328*"))/1000-(SUMIFS(EUROSTAT_VBE_IND_2010!AF$7:AF$732,EUROSTAT_VBE_IND_2010!$B$7:$B$732,$D41,EUROSTAT_VBE_IND_2010!$C$7:$C$732,"*"&amp;RIGHT($A41,3)&amp;"*",EUROSTAT_VBE_IND_2010!$D$7:$D$732,"3285*"))/1000</f>
        <v>0</v>
      </c>
      <c r="AH41" s="17">
        <f>(SUMIFS(EUROSTAT_VBE_IND_2010!AH$7:AH$732,EUROSTAT_VBE_IND_2010!$B$7:$B$732,$D41,EUROSTAT_VBE_IND_2010!$C$7:$C$732,"*"&amp;RIGHT($A41,3)&amp;"*",EUROSTAT_VBE_IND_2010!$D$7:$D$732,"328*"))/1000-(SUMIFS(EUROSTAT_VBE_IND_2010!AH$7:AH$732,EUROSTAT_VBE_IND_2010!$B$7:$B$732,$D41,EUROSTAT_VBE_IND_2010!$C$7:$C$732,"*"&amp;RIGHT($A41,3)&amp;"*",EUROSTAT_VBE_IND_2010!$D$7:$D$732,"3285*"))/1000</f>
        <v>0</v>
      </c>
      <c r="AI41" s="17">
        <f>(SUMIFS(EUROSTAT_VBE_IND_2010!AI$7:AI$732,EUROSTAT_VBE_IND_2010!$B$7:$B$732,$D41,EUROSTAT_VBE_IND_2010!$C$7:$C$732,"*"&amp;RIGHT($A41,3)&amp;"*",EUROSTAT_VBE_IND_2010!$D$7:$D$732,"328*"))/1000-(SUMIFS(EUROSTAT_VBE_IND_2010!AI$7:AI$732,EUROSTAT_VBE_IND_2010!$B$7:$B$732,$D41,EUROSTAT_VBE_IND_2010!$C$7:$C$732,"*"&amp;RIGHT($A41,3)&amp;"*",EUROSTAT_VBE_IND_2010!$D$7:$D$732,"3285*"))/1000</f>
        <v>0</v>
      </c>
      <c r="AJ41" s="17">
        <f>(SUMIFS(EUROSTAT_VBE_IND_2010!AJ$7:AJ$732,EUROSTAT_VBE_IND_2010!$B$7:$B$732,$D41,EUROSTAT_VBE_IND_2010!$C$7:$C$732,"*"&amp;RIGHT($A41,3)&amp;"*",EUROSTAT_VBE_IND_2010!$D$7:$D$732,"328*"))/1000-(SUMIFS(EUROSTAT_VBE_IND_2010!AJ$7:AJ$732,EUROSTAT_VBE_IND_2010!$B$7:$B$732,$D41,EUROSTAT_VBE_IND_2010!$C$7:$C$732,"*"&amp;RIGHT($A41,3)&amp;"*",EUROSTAT_VBE_IND_2010!$D$7:$D$732,"3285*"))/1000</f>
        <v>0</v>
      </c>
      <c r="AK41" s="17">
        <f>(SUMIFS(EUROSTAT_VBE_IND_2010!AK$7:AK$732,EUROSTAT_VBE_IND_2010!$B$7:$B$732,$D41,EUROSTAT_VBE_IND_2010!$C$7:$C$732,"*"&amp;RIGHT($A41,3)&amp;"*",EUROSTAT_VBE_IND_2010!$D$7:$D$732,"328*"))/1000-(SUMIFS(EUROSTAT_VBE_IND_2010!AK$7:AK$732,EUROSTAT_VBE_IND_2010!$B$7:$B$732,$D41,EUROSTAT_VBE_IND_2010!$C$7:$C$732,"*"&amp;RIGHT($A41,3)&amp;"*",EUROSTAT_VBE_IND_2010!$D$7:$D$732,"3285*"))/1000</f>
        <v>0</v>
      </c>
      <c r="AO41" s="17">
        <f>(SUMIFS(EUROSTAT_VBE_IND_2010!Y$7:Y$732,EUROSTAT_VBE_IND_2010!$B$7:$B$732,$D41,EUROSTAT_VBE_IND_2010!$C$7:$C$732,"*"&amp;RIGHT($A41,3)&amp;"*",EUROSTAT_VBE_IND_2010!$D$7:$D$732,"328*"))/1000-(SUMIFS(EUROSTAT_VBE_IND_2010!Y$7:Y$732,EUROSTAT_VBE_IND_2010!$B$7:$B$732,$D41,EUROSTAT_VBE_IND_2010!$C$7:$C$732,"*"&amp;RIGHT($A41,3)&amp;"*",EUROSTAT_VBE_IND_2010!$D$7:$D$732,"3285*"))/1000</f>
        <v>0</v>
      </c>
      <c r="AP41" s="17">
        <f>(SUMIFS(EUROSTAT_VBE_IND_2010!Z$7:Z$732,EUROSTAT_VBE_IND_2010!$B$7:$B$732,$D41,EUROSTAT_VBE_IND_2010!$C$7:$C$732,"*"&amp;RIGHT($A41,3)&amp;"*",EUROSTAT_VBE_IND_2010!$D$7:$D$732,"328*"))/1000-(SUMIFS(EUROSTAT_VBE_IND_2010!Z$7:Z$732,EUROSTAT_VBE_IND_2010!$B$7:$B$732,$D41,EUROSTAT_VBE_IND_2010!$C$7:$C$732,"*"&amp;RIGHT($A41,3)&amp;"*",EUROSTAT_VBE_IND_2010!$D$7:$D$732,"3285*"))/1000</f>
        <v>0</v>
      </c>
      <c r="AQ41" s="17">
        <f>(SUMIFS(EUROSTAT_VBE_IND_2010!AG$7:AG$732,EUROSTAT_VBE_IND_2010!$B$7:$B$732,$D41,EUROSTAT_VBE_IND_2010!$C$7:$C$732,"*"&amp;RIGHT($A41,3)&amp;"*",EUROSTAT_VBE_IND_2010!$D$7:$D$732,"328*"))/1000-(SUMIFS(EUROSTAT_VBE_IND_2010!AG$7:AG$732,EUROSTAT_VBE_IND_2010!$B$7:$B$732,$D41,EUROSTAT_VBE_IND_2010!$C$7:$C$732,"*"&amp;RIGHT($A41,3)&amp;"*",EUROSTAT_VBE_IND_2010!$D$7:$D$732,"3285*"))/1000</f>
        <v>0</v>
      </c>
    </row>
    <row r="42" s="20" customFormat="1" spans="1:43">
      <c r="A42" t="str">
        <f>LEFT(EUROSTAT_VBE_IND_2010!$C$10,8)</f>
        <v>B_101315</v>
      </c>
      <c r="B42" s="28" t="s">
        <v>295</v>
      </c>
      <c r="C42" t="s">
        <v>293</v>
      </c>
      <c r="D42" t="s">
        <v>126</v>
      </c>
      <c r="E42" t="s">
        <v>239</v>
      </c>
      <c r="F42" t="s">
        <v>259</v>
      </c>
      <c r="G42" s="17">
        <f>(SUMIFS(EUROSTAT_VBE_IND_2010!E$7:E$732,EUROSTAT_VBE_IND_2010!$B$7:$B$732,$D42,EUROSTAT_VBE_IND_2010!$C$7:$C$732,"*"&amp;RIGHT($A42,3)&amp;"*",EUROSTAT_VBE_IND_2010!$D$7:$D$732,"4100*"))/1000+(SUMIFS(EUROSTAT_VBE_IND_2010!E$7:E$732,EUROSTAT_VBE_IND_2010!$B$7:$B$732,$D42,EUROSTAT_VBE_IND_2010!$C$7:$C$732,"*"&amp;RIGHT($A42,3)&amp;"*",EUROSTAT_VBE_IND_2010!$D$7:$D$732,"4230*"))/1000+(SUMIFS(EUROSTAT_VBE_IND_2010!E$7:E$732,EUROSTAT_VBE_IND_2010!$B$7:$B$732,$D42,EUROSTAT_VBE_IND_2010!$C$7:$C$732,"*"&amp;RIGHT($A42,3)&amp;"*",EUROSTAT_VBE_IND_2010!$D$7:$D$732,"4240*"))/1000+(SUMIFS(EUROSTAT_VBE_IND_2010!E$7:E$732,EUROSTAT_VBE_IND_2010!$B$7:$B$732,$D42,EUROSTAT_VBE_IND_2010!$C$7:$C$732,"*"&amp;RIGHT($A42,3)&amp;"*",EUROSTAT_VBE_IND_2010!$D$7:$D$732,"3106*"))/1000</f>
        <v>0</v>
      </c>
      <c r="H42" s="17">
        <f>(SUMIFS(EUROSTAT_VBE_IND_2010!F$7:F$732,EUROSTAT_VBE_IND_2010!$B$7:$B$732,$D42,EUROSTAT_VBE_IND_2010!$C$7:$C$732,"*"&amp;RIGHT($A42,3)&amp;"*",EUROSTAT_VBE_IND_2010!$D$7:$D$732,"4100*"))/1000+(SUMIFS(EUROSTAT_VBE_IND_2010!F$7:F$732,EUROSTAT_VBE_IND_2010!$B$7:$B$732,$D42,EUROSTAT_VBE_IND_2010!$C$7:$C$732,"*"&amp;RIGHT($A42,3)&amp;"*",EUROSTAT_VBE_IND_2010!$D$7:$D$732,"4230*"))/1000+(SUMIFS(EUROSTAT_VBE_IND_2010!F$7:F$732,EUROSTAT_VBE_IND_2010!$B$7:$B$732,$D42,EUROSTAT_VBE_IND_2010!$C$7:$C$732,"*"&amp;RIGHT($A42,3)&amp;"*",EUROSTAT_VBE_IND_2010!$D$7:$D$732,"4240*"))/1000+(SUMIFS(EUROSTAT_VBE_IND_2010!F$7:F$732,EUROSTAT_VBE_IND_2010!$B$7:$B$732,$D42,EUROSTAT_VBE_IND_2010!$C$7:$C$732,"*"&amp;RIGHT($A42,3)&amp;"*",EUROSTAT_VBE_IND_2010!$D$7:$D$732,"3106*"))/1000</f>
        <v>0</v>
      </c>
      <c r="I42" s="17">
        <f>(SUMIFS(EUROSTAT_VBE_IND_2010!G$7:G$732,EUROSTAT_VBE_IND_2010!$B$7:$B$732,$D42,EUROSTAT_VBE_IND_2010!$C$7:$C$732,"*"&amp;RIGHT($A42,3)&amp;"*",EUROSTAT_VBE_IND_2010!$D$7:$D$732,"4100*"))/1000+(SUMIFS(EUROSTAT_VBE_IND_2010!G$7:G$732,EUROSTAT_VBE_IND_2010!$B$7:$B$732,$D42,EUROSTAT_VBE_IND_2010!$C$7:$C$732,"*"&amp;RIGHT($A42,3)&amp;"*",EUROSTAT_VBE_IND_2010!$D$7:$D$732,"4230*"))/1000+(SUMIFS(EUROSTAT_VBE_IND_2010!G$7:G$732,EUROSTAT_VBE_IND_2010!$B$7:$B$732,$D42,EUROSTAT_VBE_IND_2010!$C$7:$C$732,"*"&amp;RIGHT($A42,3)&amp;"*",EUROSTAT_VBE_IND_2010!$D$7:$D$732,"4240*"))/1000+(SUMIFS(EUROSTAT_VBE_IND_2010!G$7:G$732,EUROSTAT_VBE_IND_2010!$B$7:$B$732,$D42,EUROSTAT_VBE_IND_2010!$C$7:$C$732,"*"&amp;RIGHT($A42,3)&amp;"*",EUROSTAT_VBE_IND_2010!$D$7:$D$732,"3106*"))/1000</f>
        <v>0</v>
      </c>
      <c r="K42" s="17">
        <f>(SUMIFS(EUROSTAT_VBE_IND_2010!H$7:H$732,EUROSTAT_VBE_IND_2010!$B$7:$B$732,$D42,EUROSTAT_VBE_IND_2010!$C$7:$C$732,"*"&amp;RIGHT($A42,3)&amp;"*",EUROSTAT_VBE_IND_2010!$D$7:$D$732,"4100*"))/1000+(SUMIFS(EUROSTAT_VBE_IND_2010!H$7:H$732,EUROSTAT_VBE_IND_2010!$B$7:$B$732,$D42,EUROSTAT_VBE_IND_2010!$C$7:$C$732,"*"&amp;RIGHT($A42,3)&amp;"*",EUROSTAT_VBE_IND_2010!$D$7:$D$732,"4230*"))/1000+(SUMIFS(EUROSTAT_VBE_IND_2010!H$7:H$732,EUROSTAT_VBE_IND_2010!$B$7:$B$732,$D42,EUROSTAT_VBE_IND_2010!$C$7:$C$732,"*"&amp;RIGHT($A42,3)&amp;"*",EUROSTAT_VBE_IND_2010!$D$7:$D$732,"4240*"))/1000+(SUMIFS(EUROSTAT_VBE_IND_2010!H$7:H$732,EUROSTAT_VBE_IND_2010!$B$7:$B$732,$D42,EUROSTAT_VBE_IND_2010!$C$7:$C$732,"*"&amp;RIGHT($A42,3)&amp;"*",EUROSTAT_VBE_IND_2010!$D$7:$D$732,"3106*"))/1000</f>
        <v>0</v>
      </c>
      <c r="L42" s="17">
        <f>(SUMIFS(EUROSTAT_VBE_IND_2010!I$7:I$732,EUROSTAT_VBE_IND_2010!$B$7:$B$732,$D42,EUROSTAT_VBE_IND_2010!$C$7:$C$732,"*"&amp;RIGHT($A42,3)&amp;"*",EUROSTAT_VBE_IND_2010!$D$7:$D$732,"4100*"))/1000+(SUMIFS(EUROSTAT_VBE_IND_2010!I$7:I$732,EUROSTAT_VBE_IND_2010!$B$7:$B$732,$D42,EUROSTAT_VBE_IND_2010!$C$7:$C$732,"*"&amp;RIGHT($A42,3)&amp;"*",EUROSTAT_VBE_IND_2010!$D$7:$D$732,"4230*"))/1000+(SUMIFS(EUROSTAT_VBE_IND_2010!I$7:I$732,EUROSTAT_VBE_IND_2010!$B$7:$B$732,$D42,EUROSTAT_VBE_IND_2010!$C$7:$C$732,"*"&amp;RIGHT($A42,3)&amp;"*",EUROSTAT_VBE_IND_2010!$D$7:$D$732,"4240*"))/1000+(SUMIFS(EUROSTAT_VBE_IND_2010!I$7:I$732,EUROSTAT_VBE_IND_2010!$B$7:$B$732,$D42,EUROSTAT_VBE_IND_2010!$C$7:$C$732,"*"&amp;RIGHT($A42,3)&amp;"*",EUROSTAT_VBE_IND_2010!$D$7:$D$732,"3106*"))/1000</f>
        <v>0</v>
      </c>
      <c r="M42" s="17">
        <f>(SUMIFS(EUROSTAT_VBE_IND_2010!J$7:J$732,EUROSTAT_VBE_IND_2010!$B$7:$B$732,$D42,EUROSTAT_VBE_IND_2010!$C$7:$C$732,"*"&amp;RIGHT($A42,3)&amp;"*",EUROSTAT_VBE_IND_2010!$D$7:$D$732,"4100*"))/1000+(SUMIFS(EUROSTAT_VBE_IND_2010!J$7:J$732,EUROSTAT_VBE_IND_2010!$B$7:$B$732,$D42,EUROSTAT_VBE_IND_2010!$C$7:$C$732,"*"&amp;RIGHT($A42,3)&amp;"*",EUROSTAT_VBE_IND_2010!$D$7:$D$732,"4230*"))/1000+(SUMIFS(EUROSTAT_VBE_IND_2010!J$7:J$732,EUROSTAT_VBE_IND_2010!$B$7:$B$732,$D42,EUROSTAT_VBE_IND_2010!$C$7:$C$732,"*"&amp;RIGHT($A42,3)&amp;"*",EUROSTAT_VBE_IND_2010!$D$7:$D$732,"4240*"))/1000+(SUMIFS(EUROSTAT_VBE_IND_2010!J$7:J$732,EUROSTAT_VBE_IND_2010!$B$7:$B$732,$D42,EUROSTAT_VBE_IND_2010!$C$7:$C$732,"*"&amp;RIGHT($A42,3)&amp;"*",EUROSTAT_VBE_IND_2010!$D$7:$D$732,"3106*"))/1000</f>
        <v>0</v>
      </c>
      <c r="N42" s="17">
        <f>(SUMIFS(EUROSTAT_VBE_IND_2010!K$7:K$732,EUROSTAT_VBE_IND_2010!$B$7:$B$732,$D42,EUROSTAT_VBE_IND_2010!$C$7:$C$732,"*"&amp;RIGHT($A42,3)&amp;"*",EUROSTAT_VBE_IND_2010!$D$7:$D$732,"4100*"))/1000+(SUMIFS(EUROSTAT_VBE_IND_2010!K$7:K$732,EUROSTAT_VBE_IND_2010!$B$7:$B$732,$D42,EUROSTAT_VBE_IND_2010!$C$7:$C$732,"*"&amp;RIGHT($A42,3)&amp;"*",EUROSTAT_VBE_IND_2010!$D$7:$D$732,"4230*"))/1000+(SUMIFS(EUROSTAT_VBE_IND_2010!K$7:K$732,EUROSTAT_VBE_IND_2010!$B$7:$B$732,$D42,EUROSTAT_VBE_IND_2010!$C$7:$C$732,"*"&amp;RIGHT($A42,3)&amp;"*",EUROSTAT_VBE_IND_2010!$D$7:$D$732,"4240*"))/1000+(SUMIFS(EUROSTAT_VBE_IND_2010!K$7:K$732,EUROSTAT_VBE_IND_2010!$B$7:$B$732,$D42,EUROSTAT_VBE_IND_2010!$C$7:$C$732,"*"&amp;RIGHT($A42,3)&amp;"*",EUROSTAT_VBE_IND_2010!$D$7:$D$732,"3106*"))/1000</f>
        <v>0</v>
      </c>
      <c r="O42" s="17">
        <f>(SUMIFS(EUROSTAT_VBE_IND_2010!L$7:L$732,EUROSTAT_VBE_IND_2010!$B$7:$B$732,$D42,EUROSTAT_VBE_IND_2010!$C$7:$C$732,"*"&amp;RIGHT($A42,3)&amp;"*",EUROSTAT_VBE_IND_2010!$D$7:$D$732,"4100*"))/1000+(SUMIFS(EUROSTAT_VBE_IND_2010!L$7:L$732,EUROSTAT_VBE_IND_2010!$B$7:$B$732,$D42,EUROSTAT_VBE_IND_2010!$C$7:$C$732,"*"&amp;RIGHT($A42,3)&amp;"*",EUROSTAT_VBE_IND_2010!$D$7:$D$732,"4230*"))/1000+(SUMIFS(EUROSTAT_VBE_IND_2010!L$7:L$732,EUROSTAT_VBE_IND_2010!$B$7:$B$732,$D42,EUROSTAT_VBE_IND_2010!$C$7:$C$732,"*"&amp;RIGHT($A42,3)&amp;"*",EUROSTAT_VBE_IND_2010!$D$7:$D$732,"4240*"))/1000+(SUMIFS(EUROSTAT_VBE_IND_2010!L$7:L$732,EUROSTAT_VBE_IND_2010!$B$7:$B$732,$D42,EUROSTAT_VBE_IND_2010!$C$7:$C$732,"*"&amp;RIGHT($A42,3)&amp;"*",EUROSTAT_VBE_IND_2010!$D$7:$D$732,"3106*"))/1000</f>
        <v>0</v>
      </c>
      <c r="P42" s="17">
        <f>(SUMIFS(EUROSTAT_VBE_IND_2010!M$7:M$732,EUROSTAT_VBE_IND_2010!$B$7:$B$732,$D42,EUROSTAT_VBE_IND_2010!$C$7:$C$732,"*"&amp;RIGHT($A42,3)&amp;"*",EUROSTAT_VBE_IND_2010!$D$7:$D$732,"4100*"))/1000+(SUMIFS(EUROSTAT_VBE_IND_2010!M$7:M$732,EUROSTAT_VBE_IND_2010!$B$7:$B$732,$D42,EUROSTAT_VBE_IND_2010!$C$7:$C$732,"*"&amp;RIGHT($A42,3)&amp;"*",EUROSTAT_VBE_IND_2010!$D$7:$D$732,"4230*"))/1000+(SUMIFS(EUROSTAT_VBE_IND_2010!M$7:M$732,EUROSTAT_VBE_IND_2010!$B$7:$B$732,$D42,EUROSTAT_VBE_IND_2010!$C$7:$C$732,"*"&amp;RIGHT($A42,3)&amp;"*",EUROSTAT_VBE_IND_2010!$D$7:$D$732,"4240*"))/1000+(SUMIFS(EUROSTAT_VBE_IND_2010!M$7:M$732,EUROSTAT_VBE_IND_2010!$B$7:$B$732,$D42,EUROSTAT_VBE_IND_2010!$C$7:$C$732,"*"&amp;RIGHT($A42,3)&amp;"*",EUROSTAT_VBE_IND_2010!$D$7:$D$732,"3106*"))/1000</f>
        <v>0</v>
      </c>
      <c r="Q42" s="17">
        <f>(SUMIFS(EUROSTAT_VBE_IND_2010!N$7:N$732,EUROSTAT_VBE_IND_2010!$B$7:$B$732,$D42,EUROSTAT_VBE_IND_2010!$C$7:$C$732,"*"&amp;RIGHT($A42,3)&amp;"*",EUROSTAT_VBE_IND_2010!$D$7:$D$732,"4100*"))/1000+(SUMIFS(EUROSTAT_VBE_IND_2010!N$7:N$732,EUROSTAT_VBE_IND_2010!$B$7:$B$732,$D42,EUROSTAT_VBE_IND_2010!$C$7:$C$732,"*"&amp;RIGHT($A42,3)&amp;"*",EUROSTAT_VBE_IND_2010!$D$7:$D$732,"4230*"))/1000+(SUMIFS(EUROSTAT_VBE_IND_2010!N$7:N$732,EUROSTAT_VBE_IND_2010!$B$7:$B$732,$D42,EUROSTAT_VBE_IND_2010!$C$7:$C$732,"*"&amp;RIGHT($A42,3)&amp;"*",EUROSTAT_VBE_IND_2010!$D$7:$D$732,"4240*"))/1000+(SUMIFS(EUROSTAT_VBE_IND_2010!N$7:N$732,EUROSTAT_VBE_IND_2010!$B$7:$B$732,$D42,EUROSTAT_VBE_IND_2010!$C$7:$C$732,"*"&amp;RIGHT($A42,3)&amp;"*",EUROSTAT_VBE_IND_2010!$D$7:$D$732,"3106*"))/1000</f>
        <v>0</v>
      </c>
      <c r="R42" s="17">
        <f>(SUMIFS(EUROSTAT_VBE_IND_2010!O$7:O$732,EUROSTAT_VBE_IND_2010!$B$7:$B$732,$D42,EUROSTAT_VBE_IND_2010!$C$7:$C$732,"*"&amp;RIGHT($A42,3)&amp;"*",EUROSTAT_VBE_IND_2010!$D$7:$D$732,"4100*"))/1000+(SUMIFS(EUROSTAT_VBE_IND_2010!O$7:O$732,EUROSTAT_VBE_IND_2010!$B$7:$B$732,$D42,EUROSTAT_VBE_IND_2010!$C$7:$C$732,"*"&amp;RIGHT($A42,3)&amp;"*",EUROSTAT_VBE_IND_2010!$D$7:$D$732,"4230*"))/1000+(SUMIFS(EUROSTAT_VBE_IND_2010!O$7:O$732,EUROSTAT_VBE_IND_2010!$B$7:$B$732,$D42,EUROSTAT_VBE_IND_2010!$C$7:$C$732,"*"&amp;RIGHT($A42,3)&amp;"*",EUROSTAT_VBE_IND_2010!$D$7:$D$732,"4240*"))/1000+(SUMIFS(EUROSTAT_VBE_IND_2010!O$7:O$732,EUROSTAT_VBE_IND_2010!$B$7:$B$732,$D42,EUROSTAT_VBE_IND_2010!$C$7:$C$732,"*"&amp;RIGHT($A42,3)&amp;"*",EUROSTAT_VBE_IND_2010!$D$7:$D$732,"3106*"))/1000</f>
        <v>0</v>
      </c>
      <c r="S42" s="17">
        <f>(SUMIFS(EUROSTAT_VBE_IND_2010!P$7:P$732,EUROSTAT_VBE_IND_2010!$B$7:$B$732,$D42,EUROSTAT_VBE_IND_2010!$C$7:$C$732,"*"&amp;RIGHT($A42,3)&amp;"*",EUROSTAT_VBE_IND_2010!$D$7:$D$732,"4100*"))/1000+(SUMIFS(EUROSTAT_VBE_IND_2010!P$7:P$732,EUROSTAT_VBE_IND_2010!$B$7:$B$732,$D42,EUROSTAT_VBE_IND_2010!$C$7:$C$732,"*"&amp;RIGHT($A42,3)&amp;"*",EUROSTAT_VBE_IND_2010!$D$7:$D$732,"4230*"))/1000+(SUMIFS(EUROSTAT_VBE_IND_2010!P$7:P$732,EUROSTAT_VBE_IND_2010!$B$7:$B$732,$D42,EUROSTAT_VBE_IND_2010!$C$7:$C$732,"*"&amp;RIGHT($A42,3)&amp;"*",EUROSTAT_VBE_IND_2010!$D$7:$D$732,"4240*"))/1000+(SUMIFS(EUROSTAT_VBE_IND_2010!P$7:P$732,EUROSTAT_VBE_IND_2010!$B$7:$B$732,$D42,EUROSTAT_VBE_IND_2010!$C$7:$C$732,"*"&amp;RIGHT($A42,3)&amp;"*",EUROSTAT_VBE_IND_2010!$D$7:$D$732,"3106*"))/1000</f>
        <v>0</v>
      </c>
      <c r="T42" s="17">
        <f>(SUMIFS(EUROSTAT_VBE_IND_2010!Q$7:Q$732,EUROSTAT_VBE_IND_2010!$B$7:$B$732,$D42,EUROSTAT_VBE_IND_2010!$C$7:$C$732,"*"&amp;RIGHT($A42,3)&amp;"*",EUROSTAT_VBE_IND_2010!$D$7:$D$732,"4100*"))/1000+(SUMIFS(EUROSTAT_VBE_IND_2010!Q$7:Q$732,EUROSTAT_VBE_IND_2010!$B$7:$B$732,$D42,EUROSTAT_VBE_IND_2010!$C$7:$C$732,"*"&amp;RIGHT($A42,3)&amp;"*",EUROSTAT_VBE_IND_2010!$D$7:$D$732,"4230*"))/1000+(SUMIFS(EUROSTAT_VBE_IND_2010!Q$7:Q$732,EUROSTAT_VBE_IND_2010!$B$7:$B$732,$D42,EUROSTAT_VBE_IND_2010!$C$7:$C$732,"*"&amp;RIGHT($A42,3)&amp;"*",EUROSTAT_VBE_IND_2010!$D$7:$D$732,"4240*"))/1000+(SUMIFS(EUROSTAT_VBE_IND_2010!Q$7:Q$732,EUROSTAT_VBE_IND_2010!$B$7:$B$732,$D42,EUROSTAT_VBE_IND_2010!$C$7:$C$732,"*"&amp;RIGHT($A42,3)&amp;"*",EUROSTAT_VBE_IND_2010!$D$7:$D$732,"3106*"))/1000</f>
        <v>0</v>
      </c>
      <c r="U42" s="17">
        <f>(SUMIFS(EUROSTAT_VBE_IND_2010!R$7:R$732,EUROSTAT_VBE_IND_2010!$B$7:$B$732,$D42,EUROSTAT_VBE_IND_2010!$C$7:$C$732,"*"&amp;RIGHT($A42,3)&amp;"*",EUROSTAT_VBE_IND_2010!$D$7:$D$732,"4100*"))/1000+(SUMIFS(EUROSTAT_VBE_IND_2010!R$7:R$732,EUROSTAT_VBE_IND_2010!$B$7:$B$732,$D42,EUROSTAT_VBE_IND_2010!$C$7:$C$732,"*"&amp;RIGHT($A42,3)&amp;"*",EUROSTAT_VBE_IND_2010!$D$7:$D$732,"4230*"))/1000+(SUMIFS(EUROSTAT_VBE_IND_2010!R$7:R$732,EUROSTAT_VBE_IND_2010!$B$7:$B$732,$D42,EUROSTAT_VBE_IND_2010!$C$7:$C$732,"*"&amp;RIGHT($A42,3)&amp;"*",EUROSTAT_VBE_IND_2010!$D$7:$D$732,"4240*"))/1000+(SUMIFS(EUROSTAT_VBE_IND_2010!R$7:R$732,EUROSTAT_VBE_IND_2010!$B$7:$B$732,$D42,EUROSTAT_VBE_IND_2010!$C$7:$C$732,"*"&amp;RIGHT($A42,3)&amp;"*",EUROSTAT_VBE_IND_2010!$D$7:$D$732,"3106*"))/1000</f>
        <v>0</v>
      </c>
      <c r="V42" s="17">
        <f>(SUMIFS(EUROSTAT_VBE_IND_2010!S$7:S$732,EUROSTAT_VBE_IND_2010!$B$7:$B$732,$D42,EUROSTAT_VBE_IND_2010!$C$7:$C$732,"*"&amp;RIGHT($A42,3)&amp;"*",EUROSTAT_VBE_IND_2010!$D$7:$D$732,"4100*"))/1000+(SUMIFS(EUROSTAT_VBE_IND_2010!S$7:S$732,EUROSTAT_VBE_IND_2010!$B$7:$B$732,$D42,EUROSTAT_VBE_IND_2010!$C$7:$C$732,"*"&amp;RIGHT($A42,3)&amp;"*",EUROSTAT_VBE_IND_2010!$D$7:$D$732,"4230*"))/1000+(SUMIFS(EUROSTAT_VBE_IND_2010!S$7:S$732,EUROSTAT_VBE_IND_2010!$B$7:$B$732,$D42,EUROSTAT_VBE_IND_2010!$C$7:$C$732,"*"&amp;RIGHT($A42,3)&amp;"*",EUROSTAT_VBE_IND_2010!$D$7:$D$732,"4240*"))/1000+(SUMIFS(EUROSTAT_VBE_IND_2010!S$7:S$732,EUROSTAT_VBE_IND_2010!$B$7:$B$732,$D42,EUROSTAT_VBE_IND_2010!$C$7:$C$732,"*"&amp;RIGHT($A42,3)&amp;"*",EUROSTAT_VBE_IND_2010!$D$7:$D$732,"3106*"))/1000</f>
        <v>0</v>
      </c>
      <c r="W42" s="17">
        <f>(SUMIFS(EUROSTAT_VBE_IND_2010!T$7:T$732,EUROSTAT_VBE_IND_2010!$B$7:$B$732,$D42,EUROSTAT_VBE_IND_2010!$C$7:$C$732,"*"&amp;RIGHT($A42,3)&amp;"*",EUROSTAT_VBE_IND_2010!$D$7:$D$732,"4100*"))/1000+(SUMIFS(EUROSTAT_VBE_IND_2010!T$7:T$732,EUROSTAT_VBE_IND_2010!$B$7:$B$732,$D42,EUROSTAT_VBE_IND_2010!$C$7:$C$732,"*"&amp;RIGHT($A42,3)&amp;"*",EUROSTAT_VBE_IND_2010!$D$7:$D$732,"4230*"))/1000+(SUMIFS(EUROSTAT_VBE_IND_2010!T$7:T$732,EUROSTAT_VBE_IND_2010!$B$7:$B$732,$D42,EUROSTAT_VBE_IND_2010!$C$7:$C$732,"*"&amp;RIGHT($A42,3)&amp;"*",EUROSTAT_VBE_IND_2010!$D$7:$D$732,"4240*"))/1000+(SUMIFS(EUROSTAT_VBE_IND_2010!T$7:T$732,EUROSTAT_VBE_IND_2010!$B$7:$B$732,$D42,EUROSTAT_VBE_IND_2010!$C$7:$C$732,"*"&amp;RIGHT($A42,3)&amp;"*",EUROSTAT_VBE_IND_2010!$D$7:$D$732,"3106*"))/1000</f>
        <v>0</v>
      </c>
      <c r="X42" s="17">
        <f>(SUMIFS(EUROSTAT_VBE_IND_2010!U$7:U$732,EUROSTAT_VBE_IND_2010!$B$7:$B$732,$D42,EUROSTAT_VBE_IND_2010!$C$7:$C$732,"*"&amp;RIGHT($A42,3)&amp;"*",EUROSTAT_VBE_IND_2010!$D$7:$D$732,"4100*"))/1000+(SUMIFS(EUROSTAT_VBE_IND_2010!U$7:U$732,EUROSTAT_VBE_IND_2010!$B$7:$B$732,$D42,EUROSTAT_VBE_IND_2010!$C$7:$C$732,"*"&amp;RIGHT($A42,3)&amp;"*",EUROSTAT_VBE_IND_2010!$D$7:$D$732,"4230*"))/1000+(SUMIFS(EUROSTAT_VBE_IND_2010!U$7:U$732,EUROSTAT_VBE_IND_2010!$B$7:$B$732,$D42,EUROSTAT_VBE_IND_2010!$C$7:$C$732,"*"&amp;RIGHT($A42,3)&amp;"*",EUROSTAT_VBE_IND_2010!$D$7:$D$732,"4240*"))/1000+(SUMIFS(EUROSTAT_VBE_IND_2010!U$7:U$732,EUROSTAT_VBE_IND_2010!$B$7:$B$732,$D42,EUROSTAT_VBE_IND_2010!$C$7:$C$732,"*"&amp;RIGHT($A42,3)&amp;"*",EUROSTAT_VBE_IND_2010!$D$7:$D$732,"3106*"))/1000</f>
        <v>0</v>
      </c>
      <c r="Y42" s="17">
        <f>(SUMIFS(EUROSTAT_VBE_IND_2010!V$7:V$732,EUROSTAT_VBE_IND_2010!$B$7:$B$732,$D42,EUROSTAT_VBE_IND_2010!$C$7:$C$732,"*"&amp;RIGHT($A42,3)&amp;"*",EUROSTAT_VBE_IND_2010!$D$7:$D$732,"4100*"))/1000+(SUMIFS(EUROSTAT_VBE_IND_2010!V$7:V$732,EUROSTAT_VBE_IND_2010!$B$7:$B$732,$D42,EUROSTAT_VBE_IND_2010!$C$7:$C$732,"*"&amp;RIGHT($A42,3)&amp;"*",EUROSTAT_VBE_IND_2010!$D$7:$D$732,"4230*"))/1000+(SUMIFS(EUROSTAT_VBE_IND_2010!V$7:V$732,EUROSTAT_VBE_IND_2010!$B$7:$B$732,$D42,EUROSTAT_VBE_IND_2010!$C$7:$C$732,"*"&amp;RIGHT($A42,3)&amp;"*",EUROSTAT_VBE_IND_2010!$D$7:$D$732,"4240*"))/1000+(SUMIFS(EUROSTAT_VBE_IND_2010!V$7:V$732,EUROSTAT_VBE_IND_2010!$B$7:$B$732,$D42,EUROSTAT_VBE_IND_2010!$C$7:$C$732,"*"&amp;RIGHT($A42,3)&amp;"*",EUROSTAT_VBE_IND_2010!$D$7:$D$732,"3106*"))/1000</f>
        <v>0</v>
      </c>
      <c r="Z42" s="17">
        <f>(SUMIFS(EUROSTAT_VBE_IND_2010!W$7:W$732,EUROSTAT_VBE_IND_2010!$B$7:$B$732,$D42,EUROSTAT_VBE_IND_2010!$C$7:$C$732,"*"&amp;RIGHT($A42,3)&amp;"*",EUROSTAT_VBE_IND_2010!$D$7:$D$732,"4100*"))/1000+(SUMIFS(EUROSTAT_VBE_IND_2010!W$7:W$732,EUROSTAT_VBE_IND_2010!$B$7:$B$732,$D42,EUROSTAT_VBE_IND_2010!$C$7:$C$732,"*"&amp;RIGHT($A42,3)&amp;"*",EUROSTAT_VBE_IND_2010!$D$7:$D$732,"4230*"))/1000+(SUMIFS(EUROSTAT_VBE_IND_2010!W$7:W$732,EUROSTAT_VBE_IND_2010!$B$7:$B$732,$D42,EUROSTAT_VBE_IND_2010!$C$7:$C$732,"*"&amp;RIGHT($A42,3)&amp;"*",EUROSTAT_VBE_IND_2010!$D$7:$D$732,"4240*"))/1000+(SUMIFS(EUROSTAT_VBE_IND_2010!W$7:W$732,EUROSTAT_VBE_IND_2010!$B$7:$B$732,$D42,EUROSTAT_VBE_IND_2010!$C$7:$C$732,"*"&amp;RIGHT($A42,3)&amp;"*",EUROSTAT_VBE_IND_2010!$D$7:$D$732,"3106*"))/1000</f>
        <v>0</v>
      </c>
      <c r="AA42" s="17">
        <f>(SUMIFS(EUROSTAT_VBE_IND_2010!X$7:X$732,EUROSTAT_VBE_IND_2010!$B$7:$B$732,$D42,EUROSTAT_VBE_IND_2010!$C$7:$C$732,"*"&amp;RIGHT($A42,3)&amp;"*",EUROSTAT_VBE_IND_2010!$D$7:$D$732,"4100*"))/1000+(SUMIFS(EUROSTAT_VBE_IND_2010!X$7:X$732,EUROSTAT_VBE_IND_2010!$B$7:$B$732,$D42,EUROSTAT_VBE_IND_2010!$C$7:$C$732,"*"&amp;RIGHT($A42,3)&amp;"*",EUROSTAT_VBE_IND_2010!$D$7:$D$732,"4230*"))/1000+(SUMIFS(EUROSTAT_VBE_IND_2010!X$7:X$732,EUROSTAT_VBE_IND_2010!$B$7:$B$732,$D42,EUROSTAT_VBE_IND_2010!$C$7:$C$732,"*"&amp;RIGHT($A42,3)&amp;"*",EUROSTAT_VBE_IND_2010!$D$7:$D$732,"4240*"))/1000+(SUMIFS(EUROSTAT_VBE_IND_2010!X$7:X$732,EUROSTAT_VBE_IND_2010!$B$7:$B$732,$D42,EUROSTAT_VBE_IND_2010!$C$7:$C$732,"*"&amp;RIGHT($A42,3)&amp;"*",EUROSTAT_VBE_IND_2010!$D$7:$D$732,"3106*"))/1000</f>
        <v>0</v>
      </c>
      <c r="AB42" s="17">
        <f>(SUMIFS(EUROSTAT_VBE_IND_2010!AA$7:AA$732,EUROSTAT_VBE_IND_2010!$B$7:$B$732,$D42,EUROSTAT_VBE_IND_2010!$C$7:$C$732,"*"&amp;RIGHT($A42,3)&amp;"*",EUROSTAT_VBE_IND_2010!$D$7:$D$732,"4100*"))/1000+(SUMIFS(EUROSTAT_VBE_IND_2010!AA$7:AA$732,EUROSTAT_VBE_IND_2010!$B$7:$B$732,$D42,EUROSTAT_VBE_IND_2010!$C$7:$C$732,"*"&amp;RIGHT($A42,3)&amp;"*",EUROSTAT_VBE_IND_2010!$D$7:$D$732,"4230*"))/1000+(SUMIFS(EUROSTAT_VBE_IND_2010!AA$7:AA$732,EUROSTAT_VBE_IND_2010!$B$7:$B$732,$D42,EUROSTAT_VBE_IND_2010!$C$7:$C$732,"*"&amp;RIGHT($A42,3)&amp;"*",EUROSTAT_VBE_IND_2010!$D$7:$D$732,"4240*"))/1000+(SUMIFS(EUROSTAT_VBE_IND_2010!AA$7:AA$732,EUROSTAT_VBE_IND_2010!$B$7:$B$732,$D42,EUROSTAT_VBE_IND_2010!$C$7:$C$732,"*"&amp;RIGHT($A42,3)&amp;"*",EUROSTAT_VBE_IND_2010!$D$7:$D$732,"3106*"))/1000</f>
        <v>0</v>
      </c>
      <c r="AC42" s="17">
        <f>(SUMIFS(EUROSTAT_VBE_IND_2010!AB$7:AB$732,EUROSTAT_VBE_IND_2010!$B$7:$B$732,$D42,EUROSTAT_VBE_IND_2010!$C$7:$C$732,"*"&amp;RIGHT($A42,3)&amp;"*",EUROSTAT_VBE_IND_2010!$D$7:$D$732,"4100*"))/1000+(SUMIFS(EUROSTAT_VBE_IND_2010!AB$7:AB$732,EUROSTAT_VBE_IND_2010!$B$7:$B$732,$D42,EUROSTAT_VBE_IND_2010!$C$7:$C$732,"*"&amp;RIGHT($A42,3)&amp;"*",EUROSTAT_VBE_IND_2010!$D$7:$D$732,"4230*"))/1000+(SUMIFS(EUROSTAT_VBE_IND_2010!AB$7:AB$732,EUROSTAT_VBE_IND_2010!$B$7:$B$732,$D42,EUROSTAT_VBE_IND_2010!$C$7:$C$732,"*"&amp;RIGHT($A42,3)&amp;"*",EUROSTAT_VBE_IND_2010!$D$7:$D$732,"4240*"))/1000+(SUMIFS(EUROSTAT_VBE_IND_2010!AB$7:AB$732,EUROSTAT_VBE_IND_2010!$B$7:$B$732,$D42,EUROSTAT_VBE_IND_2010!$C$7:$C$732,"*"&amp;RIGHT($A42,3)&amp;"*",EUROSTAT_VBE_IND_2010!$D$7:$D$732,"3106*"))/1000</f>
        <v>0</v>
      </c>
      <c r="AD42" s="17">
        <f>(SUMIFS(EUROSTAT_VBE_IND_2010!AC$7:AC$732,EUROSTAT_VBE_IND_2010!$B$7:$B$732,$D42,EUROSTAT_VBE_IND_2010!$C$7:$C$732,"*"&amp;RIGHT($A42,3)&amp;"*",EUROSTAT_VBE_IND_2010!$D$7:$D$732,"4100*"))/1000+(SUMIFS(EUROSTAT_VBE_IND_2010!AC$7:AC$732,EUROSTAT_VBE_IND_2010!$B$7:$B$732,$D42,EUROSTAT_VBE_IND_2010!$C$7:$C$732,"*"&amp;RIGHT($A42,3)&amp;"*",EUROSTAT_VBE_IND_2010!$D$7:$D$732,"4230*"))/1000+(SUMIFS(EUROSTAT_VBE_IND_2010!AC$7:AC$732,EUROSTAT_VBE_IND_2010!$B$7:$B$732,$D42,EUROSTAT_VBE_IND_2010!$C$7:$C$732,"*"&amp;RIGHT($A42,3)&amp;"*",EUROSTAT_VBE_IND_2010!$D$7:$D$732,"4240*"))/1000+(SUMIFS(EUROSTAT_VBE_IND_2010!AC$7:AC$732,EUROSTAT_VBE_IND_2010!$B$7:$B$732,$D42,EUROSTAT_VBE_IND_2010!$C$7:$C$732,"*"&amp;RIGHT($A42,3)&amp;"*",EUROSTAT_VBE_IND_2010!$D$7:$D$732,"3106*"))/1000</f>
        <v>0</v>
      </c>
      <c r="AE42" s="17">
        <f>(SUMIFS(EUROSTAT_VBE_IND_2010!AD$7:AD$732,EUROSTAT_VBE_IND_2010!$B$7:$B$732,$D42,EUROSTAT_VBE_IND_2010!$C$7:$C$732,"*"&amp;RIGHT($A42,3)&amp;"*",EUROSTAT_VBE_IND_2010!$D$7:$D$732,"4100*"))/1000+(SUMIFS(EUROSTAT_VBE_IND_2010!AD$7:AD$732,EUROSTAT_VBE_IND_2010!$B$7:$B$732,$D42,EUROSTAT_VBE_IND_2010!$C$7:$C$732,"*"&amp;RIGHT($A42,3)&amp;"*",EUROSTAT_VBE_IND_2010!$D$7:$D$732,"4230*"))/1000+(SUMIFS(EUROSTAT_VBE_IND_2010!AD$7:AD$732,EUROSTAT_VBE_IND_2010!$B$7:$B$732,$D42,EUROSTAT_VBE_IND_2010!$C$7:$C$732,"*"&amp;RIGHT($A42,3)&amp;"*",EUROSTAT_VBE_IND_2010!$D$7:$D$732,"4240*"))/1000+(SUMIFS(EUROSTAT_VBE_IND_2010!AD$7:AD$732,EUROSTAT_VBE_IND_2010!$B$7:$B$732,$D42,EUROSTAT_VBE_IND_2010!$C$7:$C$732,"*"&amp;RIGHT($A42,3)&amp;"*",EUROSTAT_VBE_IND_2010!$D$7:$D$732,"3106*"))/1000</f>
        <v>0</v>
      </c>
      <c r="AF42" s="17">
        <f>(SUMIFS(EUROSTAT_VBE_IND_2010!AE$7:AE$732,EUROSTAT_VBE_IND_2010!$B$7:$B$732,$D42,EUROSTAT_VBE_IND_2010!$C$7:$C$732,"*"&amp;RIGHT($A42,3)&amp;"*",EUROSTAT_VBE_IND_2010!$D$7:$D$732,"4100*"))/1000+(SUMIFS(EUROSTAT_VBE_IND_2010!AE$7:AE$732,EUROSTAT_VBE_IND_2010!$B$7:$B$732,$D42,EUROSTAT_VBE_IND_2010!$C$7:$C$732,"*"&amp;RIGHT($A42,3)&amp;"*",EUROSTAT_VBE_IND_2010!$D$7:$D$732,"4230*"))/1000+(SUMIFS(EUROSTAT_VBE_IND_2010!AE$7:AE$732,EUROSTAT_VBE_IND_2010!$B$7:$B$732,$D42,EUROSTAT_VBE_IND_2010!$C$7:$C$732,"*"&amp;RIGHT($A42,3)&amp;"*",EUROSTAT_VBE_IND_2010!$D$7:$D$732,"4240*"))/1000+(SUMIFS(EUROSTAT_VBE_IND_2010!AE$7:AE$732,EUROSTAT_VBE_IND_2010!$B$7:$B$732,$D42,EUROSTAT_VBE_IND_2010!$C$7:$C$732,"*"&amp;RIGHT($A42,3)&amp;"*",EUROSTAT_VBE_IND_2010!$D$7:$D$732,"3106*"))/1000</f>
        <v>0</v>
      </c>
      <c r="AG42" s="17">
        <f>(SUMIFS(EUROSTAT_VBE_IND_2010!AF$7:AF$732,EUROSTAT_VBE_IND_2010!$B$7:$B$732,$D42,EUROSTAT_VBE_IND_2010!$C$7:$C$732,"*"&amp;RIGHT($A42,3)&amp;"*",EUROSTAT_VBE_IND_2010!$D$7:$D$732,"4100*"))/1000+(SUMIFS(EUROSTAT_VBE_IND_2010!AF$7:AF$732,EUROSTAT_VBE_IND_2010!$B$7:$B$732,$D42,EUROSTAT_VBE_IND_2010!$C$7:$C$732,"*"&amp;RIGHT($A42,3)&amp;"*",EUROSTAT_VBE_IND_2010!$D$7:$D$732,"4230*"))/1000+(SUMIFS(EUROSTAT_VBE_IND_2010!AF$7:AF$732,EUROSTAT_VBE_IND_2010!$B$7:$B$732,$D42,EUROSTAT_VBE_IND_2010!$C$7:$C$732,"*"&amp;RIGHT($A42,3)&amp;"*",EUROSTAT_VBE_IND_2010!$D$7:$D$732,"4240*"))/1000+(SUMIFS(EUROSTAT_VBE_IND_2010!AF$7:AF$732,EUROSTAT_VBE_IND_2010!$B$7:$B$732,$D42,EUROSTAT_VBE_IND_2010!$C$7:$C$732,"*"&amp;RIGHT($A42,3)&amp;"*",EUROSTAT_VBE_IND_2010!$D$7:$D$732,"3106*"))/1000</f>
        <v>0</v>
      </c>
      <c r="AH42" s="17">
        <f>(SUMIFS(EUROSTAT_VBE_IND_2010!AH$7:AH$732,EUROSTAT_VBE_IND_2010!$B$7:$B$732,$D42,EUROSTAT_VBE_IND_2010!$C$7:$C$732,"*"&amp;RIGHT($A42,3)&amp;"*",EUROSTAT_VBE_IND_2010!$D$7:$D$732,"4100*"))/1000+(SUMIFS(EUROSTAT_VBE_IND_2010!AH$7:AH$732,EUROSTAT_VBE_IND_2010!$B$7:$B$732,$D42,EUROSTAT_VBE_IND_2010!$C$7:$C$732,"*"&amp;RIGHT($A42,3)&amp;"*",EUROSTAT_VBE_IND_2010!$D$7:$D$732,"4230*"))/1000+(SUMIFS(EUROSTAT_VBE_IND_2010!AH$7:AH$732,EUROSTAT_VBE_IND_2010!$B$7:$B$732,$D42,EUROSTAT_VBE_IND_2010!$C$7:$C$732,"*"&amp;RIGHT($A42,3)&amp;"*",EUROSTAT_VBE_IND_2010!$D$7:$D$732,"4240*"))/1000+(SUMIFS(EUROSTAT_VBE_IND_2010!AH$7:AH$732,EUROSTAT_VBE_IND_2010!$B$7:$B$732,$D42,EUROSTAT_VBE_IND_2010!$C$7:$C$732,"*"&amp;RIGHT($A42,3)&amp;"*",EUROSTAT_VBE_IND_2010!$D$7:$D$732,"3106*"))/1000</f>
        <v>0</v>
      </c>
      <c r="AI42" s="17">
        <f>(SUMIFS(EUROSTAT_VBE_IND_2010!AI$7:AI$732,EUROSTAT_VBE_IND_2010!$B$7:$B$732,$D42,EUROSTAT_VBE_IND_2010!$C$7:$C$732,"*"&amp;RIGHT($A42,3)&amp;"*",EUROSTAT_VBE_IND_2010!$D$7:$D$732,"4100*"))/1000+(SUMIFS(EUROSTAT_VBE_IND_2010!AI$7:AI$732,EUROSTAT_VBE_IND_2010!$B$7:$B$732,$D42,EUROSTAT_VBE_IND_2010!$C$7:$C$732,"*"&amp;RIGHT($A42,3)&amp;"*",EUROSTAT_VBE_IND_2010!$D$7:$D$732,"4230*"))/1000+(SUMIFS(EUROSTAT_VBE_IND_2010!AI$7:AI$732,EUROSTAT_VBE_IND_2010!$B$7:$B$732,$D42,EUROSTAT_VBE_IND_2010!$C$7:$C$732,"*"&amp;RIGHT($A42,3)&amp;"*",EUROSTAT_VBE_IND_2010!$D$7:$D$732,"4240*"))/1000+(SUMIFS(EUROSTAT_VBE_IND_2010!AI$7:AI$732,EUROSTAT_VBE_IND_2010!$B$7:$B$732,$D42,EUROSTAT_VBE_IND_2010!$C$7:$C$732,"*"&amp;RIGHT($A42,3)&amp;"*",EUROSTAT_VBE_IND_2010!$D$7:$D$732,"3106*"))/1000</f>
        <v>0</v>
      </c>
      <c r="AJ42" s="17">
        <f>(SUMIFS(EUROSTAT_VBE_IND_2010!AJ$7:AJ$732,EUROSTAT_VBE_IND_2010!$B$7:$B$732,$D42,EUROSTAT_VBE_IND_2010!$C$7:$C$732,"*"&amp;RIGHT($A42,3)&amp;"*",EUROSTAT_VBE_IND_2010!$D$7:$D$732,"4100*"))/1000+(SUMIFS(EUROSTAT_VBE_IND_2010!AJ$7:AJ$732,EUROSTAT_VBE_IND_2010!$B$7:$B$732,$D42,EUROSTAT_VBE_IND_2010!$C$7:$C$732,"*"&amp;RIGHT($A42,3)&amp;"*",EUROSTAT_VBE_IND_2010!$D$7:$D$732,"4230*"))/1000+(SUMIFS(EUROSTAT_VBE_IND_2010!AJ$7:AJ$732,EUROSTAT_VBE_IND_2010!$B$7:$B$732,$D42,EUROSTAT_VBE_IND_2010!$C$7:$C$732,"*"&amp;RIGHT($A42,3)&amp;"*",EUROSTAT_VBE_IND_2010!$D$7:$D$732,"4240*"))/1000+(SUMIFS(EUROSTAT_VBE_IND_2010!AJ$7:AJ$732,EUROSTAT_VBE_IND_2010!$B$7:$B$732,$D42,EUROSTAT_VBE_IND_2010!$C$7:$C$732,"*"&amp;RIGHT($A42,3)&amp;"*",EUROSTAT_VBE_IND_2010!$D$7:$D$732,"3106*"))/1000</f>
        <v>0</v>
      </c>
      <c r="AK42" s="17">
        <f>(SUMIFS(EUROSTAT_VBE_IND_2010!AK$7:AK$732,EUROSTAT_VBE_IND_2010!$B$7:$B$732,$D42,EUROSTAT_VBE_IND_2010!$C$7:$C$732,"*"&amp;RIGHT($A42,3)&amp;"*",EUROSTAT_VBE_IND_2010!$D$7:$D$732,"4100*"))/1000+(SUMIFS(EUROSTAT_VBE_IND_2010!AK$7:AK$732,EUROSTAT_VBE_IND_2010!$B$7:$B$732,$D42,EUROSTAT_VBE_IND_2010!$C$7:$C$732,"*"&amp;RIGHT($A42,3)&amp;"*",EUROSTAT_VBE_IND_2010!$D$7:$D$732,"4230*"))/1000+(SUMIFS(EUROSTAT_VBE_IND_2010!AK$7:AK$732,EUROSTAT_VBE_IND_2010!$B$7:$B$732,$D42,EUROSTAT_VBE_IND_2010!$C$7:$C$732,"*"&amp;RIGHT($A42,3)&amp;"*",EUROSTAT_VBE_IND_2010!$D$7:$D$732,"4240*"))/1000+(SUMIFS(EUROSTAT_VBE_IND_2010!AK$7:AK$732,EUROSTAT_VBE_IND_2010!$B$7:$B$732,$D42,EUROSTAT_VBE_IND_2010!$C$7:$C$732,"*"&amp;RIGHT($A42,3)&amp;"*",EUROSTAT_VBE_IND_2010!$D$7:$D$732,"3106*"))/1000</f>
        <v>0</v>
      </c>
      <c r="AO42" s="17">
        <f>(SUMIFS(EUROSTAT_VBE_IND_2010!Y$7:Y$732,EUROSTAT_VBE_IND_2010!$B$7:$B$732,$D42,EUROSTAT_VBE_IND_2010!$C$7:$C$732,"*"&amp;RIGHT($A42,3)&amp;"*",EUROSTAT_VBE_IND_2010!$D$7:$D$732,"4100*"))/1000+(SUMIFS(EUROSTAT_VBE_IND_2010!Y$7:Y$732,EUROSTAT_VBE_IND_2010!$B$7:$B$732,$D42,EUROSTAT_VBE_IND_2010!$C$7:$C$732,"*"&amp;RIGHT($A42,3)&amp;"*",EUROSTAT_VBE_IND_2010!$D$7:$D$732,"4230*"))/1000+(SUMIFS(EUROSTAT_VBE_IND_2010!Y$7:Y$732,EUROSTAT_VBE_IND_2010!$B$7:$B$732,$D42,EUROSTAT_VBE_IND_2010!$C$7:$C$732,"*"&amp;RIGHT($A42,3)&amp;"*",EUROSTAT_VBE_IND_2010!$D$7:$D$732,"4240*"))/1000+(SUMIFS(EUROSTAT_VBE_IND_2010!Y$7:Y$732,EUROSTAT_VBE_IND_2010!$B$7:$B$732,$D42,EUROSTAT_VBE_IND_2010!$C$7:$C$732,"*"&amp;RIGHT($A42,3)&amp;"*",EUROSTAT_VBE_IND_2010!$D$7:$D$732,"3106*"))/1000</f>
        <v>0</v>
      </c>
      <c r="AP42" s="17">
        <f>(SUMIFS(EUROSTAT_VBE_IND_2010!Z$7:Z$732,EUROSTAT_VBE_IND_2010!$B$7:$B$732,$D42,EUROSTAT_VBE_IND_2010!$C$7:$C$732,"*"&amp;RIGHT($A42,3)&amp;"*",EUROSTAT_VBE_IND_2010!$D$7:$D$732,"4100*"))/1000+(SUMIFS(EUROSTAT_VBE_IND_2010!Z$7:Z$732,EUROSTAT_VBE_IND_2010!$B$7:$B$732,$D42,EUROSTAT_VBE_IND_2010!$C$7:$C$732,"*"&amp;RIGHT($A42,3)&amp;"*",EUROSTAT_VBE_IND_2010!$D$7:$D$732,"4230*"))/1000+(SUMIFS(EUROSTAT_VBE_IND_2010!Z$7:Z$732,EUROSTAT_VBE_IND_2010!$B$7:$B$732,$D42,EUROSTAT_VBE_IND_2010!$C$7:$C$732,"*"&amp;RIGHT($A42,3)&amp;"*",EUROSTAT_VBE_IND_2010!$D$7:$D$732,"4240*"))/1000+(SUMIFS(EUROSTAT_VBE_IND_2010!Z$7:Z$732,EUROSTAT_VBE_IND_2010!$B$7:$B$732,$D42,EUROSTAT_VBE_IND_2010!$C$7:$C$732,"*"&amp;RIGHT($A42,3)&amp;"*",EUROSTAT_VBE_IND_2010!$D$7:$D$732,"3106*"))/1000</f>
        <v>0</v>
      </c>
      <c r="AQ42" s="17">
        <f>(SUMIFS(EUROSTAT_VBE_IND_2010!AG$7:AG$732,EUROSTAT_VBE_IND_2010!$B$7:$B$732,$D42,EUROSTAT_VBE_IND_2010!$C$7:$C$732,"*"&amp;RIGHT($A42,3)&amp;"*",EUROSTAT_VBE_IND_2010!$D$7:$D$732,"4100*"))/1000+(SUMIFS(EUROSTAT_VBE_IND_2010!AG$7:AG$732,EUROSTAT_VBE_IND_2010!$B$7:$B$732,$D42,EUROSTAT_VBE_IND_2010!$C$7:$C$732,"*"&amp;RIGHT($A42,3)&amp;"*",EUROSTAT_VBE_IND_2010!$D$7:$D$732,"4230*"))/1000+(SUMIFS(EUROSTAT_VBE_IND_2010!AG$7:AG$732,EUROSTAT_VBE_IND_2010!$B$7:$B$732,$D42,EUROSTAT_VBE_IND_2010!$C$7:$C$732,"*"&amp;RIGHT($A42,3)&amp;"*",EUROSTAT_VBE_IND_2010!$D$7:$D$732,"4240*"))/1000+(SUMIFS(EUROSTAT_VBE_IND_2010!AG$7:AG$732,EUROSTAT_VBE_IND_2010!$B$7:$B$732,$D42,EUROSTAT_VBE_IND_2010!$C$7:$C$732,"*"&amp;RIGHT($A42,3)&amp;"*",EUROSTAT_VBE_IND_2010!$D$7:$D$732,"3106*"))/1000</f>
        <v>0</v>
      </c>
    </row>
    <row r="43" s="20" customFormat="1" spans="1:43">
      <c r="A43" t="str">
        <f>LEFT(EUROSTAT_VBE_IND_2010!$C$10,8)</f>
        <v>B_101315</v>
      </c>
      <c r="B43" s="28" t="s">
        <v>295</v>
      </c>
      <c r="C43" t="s">
        <v>293</v>
      </c>
      <c r="D43" t="s">
        <v>126</v>
      </c>
      <c r="E43" t="s">
        <v>240</v>
      </c>
      <c r="F43" t="s">
        <v>260</v>
      </c>
      <c r="G43" s="17">
        <f>(SUMIFS(EUROSTAT_VBE_IND_2010!E$7:E$732,EUROSTAT_VBE_IND_2010!$B$7:$B$732,$D43,EUROSTAT_VBE_IND_2010!$C$7:$C$732,"*"&amp;RIGHT($A43,3)&amp;"*",EUROSTAT_VBE_IND_2010!$D$7:$D$732,"421*"))/1000</f>
        <v>0</v>
      </c>
      <c r="H43" s="17">
        <f>(SUMIFS(EUROSTAT_VBE_IND_2010!F$7:F$732,EUROSTAT_VBE_IND_2010!$B$7:$B$732,$D43,EUROSTAT_VBE_IND_2010!$C$7:$C$732,"*"&amp;RIGHT($A43,3)&amp;"*",EUROSTAT_VBE_IND_2010!$D$7:$D$732,"421*"))/1000</f>
        <v>0</v>
      </c>
      <c r="I43" s="17">
        <f>(SUMIFS(EUROSTAT_VBE_IND_2010!G$7:G$732,EUROSTAT_VBE_IND_2010!$B$7:$B$732,$D43,EUROSTAT_VBE_IND_2010!$C$7:$C$732,"*"&amp;RIGHT($A43,3)&amp;"*",EUROSTAT_VBE_IND_2010!$D$7:$D$732,"421*"))/1000</f>
        <v>0</v>
      </c>
      <c r="K43" s="17">
        <f>(SUMIFS(EUROSTAT_VBE_IND_2010!H$7:H$732,EUROSTAT_VBE_IND_2010!$B$7:$B$732,$D43,EUROSTAT_VBE_IND_2010!$C$7:$C$732,"*"&amp;RIGHT($A43,3)&amp;"*",EUROSTAT_VBE_IND_2010!$D$7:$D$732,"421*"))/1000</f>
        <v>0</v>
      </c>
      <c r="L43" s="17">
        <f>(SUMIFS(EUROSTAT_VBE_IND_2010!I$7:I$732,EUROSTAT_VBE_IND_2010!$B$7:$B$732,$D43,EUROSTAT_VBE_IND_2010!$C$7:$C$732,"*"&amp;RIGHT($A43,3)&amp;"*",EUROSTAT_VBE_IND_2010!$D$7:$D$732,"421*"))/1000</f>
        <v>0</v>
      </c>
      <c r="M43" s="17">
        <f>(SUMIFS(EUROSTAT_VBE_IND_2010!J$7:J$732,EUROSTAT_VBE_IND_2010!$B$7:$B$732,$D43,EUROSTAT_VBE_IND_2010!$C$7:$C$732,"*"&amp;RIGHT($A43,3)&amp;"*",EUROSTAT_VBE_IND_2010!$D$7:$D$732,"421*"))/1000</f>
        <v>0</v>
      </c>
      <c r="N43" s="17">
        <f>(SUMIFS(EUROSTAT_VBE_IND_2010!K$7:K$732,EUROSTAT_VBE_IND_2010!$B$7:$B$732,$D43,EUROSTAT_VBE_IND_2010!$C$7:$C$732,"*"&amp;RIGHT($A43,3)&amp;"*",EUROSTAT_VBE_IND_2010!$D$7:$D$732,"421*"))/1000</f>
        <v>0</v>
      </c>
      <c r="O43" s="17">
        <f>(SUMIFS(EUROSTAT_VBE_IND_2010!L$7:L$732,EUROSTAT_VBE_IND_2010!$B$7:$B$732,$D43,EUROSTAT_VBE_IND_2010!$C$7:$C$732,"*"&amp;RIGHT($A43,3)&amp;"*",EUROSTAT_VBE_IND_2010!$D$7:$D$732,"421*"))/1000</f>
        <v>0</v>
      </c>
      <c r="P43" s="17">
        <f>(SUMIFS(EUROSTAT_VBE_IND_2010!M$7:M$732,EUROSTAT_VBE_IND_2010!$B$7:$B$732,$D43,EUROSTAT_VBE_IND_2010!$C$7:$C$732,"*"&amp;RIGHT($A43,3)&amp;"*",EUROSTAT_VBE_IND_2010!$D$7:$D$732,"421*"))/1000</f>
        <v>0</v>
      </c>
      <c r="Q43" s="17">
        <f>(SUMIFS(EUROSTAT_VBE_IND_2010!N$7:N$732,EUROSTAT_VBE_IND_2010!$B$7:$B$732,$D43,EUROSTAT_VBE_IND_2010!$C$7:$C$732,"*"&amp;RIGHT($A43,3)&amp;"*",EUROSTAT_VBE_IND_2010!$D$7:$D$732,"421*"))/1000</f>
        <v>0</v>
      </c>
      <c r="R43" s="17">
        <f>(SUMIFS(EUROSTAT_VBE_IND_2010!O$7:O$732,EUROSTAT_VBE_IND_2010!$B$7:$B$732,$D43,EUROSTAT_VBE_IND_2010!$C$7:$C$732,"*"&amp;RIGHT($A43,3)&amp;"*",EUROSTAT_VBE_IND_2010!$D$7:$D$732,"421*"))/1000</f>
        <v>0</v>
      </c>
      <c r="S43" s="17">
        <f>(SUMIFS(EUROSTAT_VBE_IND_2010!P$7:P$732,EUROSTAT_VBE_IND_2010!$B$7:$B$732,$D43,EUROSTAT_VBE_IND_2010!$C$7:$C$732,"*"&amp;RIGHT($A43,3)&amp;"*",EUROSTAT_VBE_IND_2010!$D$7:$D$732,"421*"))/1000</f>
        <v>0</v>
      </c>
      <c r="T43" s="17">
        <f>(SUMIFS(EUROSTAT_VBE_IND_2010!Q$7:Q$732,EUROSTAT_VBE_IND_2010!$B$7:$B$732,$D43,EUROSTAT_VBE_IND_2010!$C$7:$C$732,"*"&amp;RIGHT($A43,3)&amp;"*",EUROSTAT_VBE_IND_2010!$D$7:$D$732,"421*"))/1000</f>
        <v>0</v>
      </c>
      <c r="U43" s="17">
        <f>(SUMIFS(EUROSTAT_VBE_IND_2010!R$7:R$732,EUROSTAT_VBE_IND_2010!$B$7:$B$732,$D43,EUROSTAT_VBE_IND_2010!$C$7:$C$732,"*"&amp;RIGHT($A43,3)&amp;"*",EUROSTAT_VBE_IND_2010!$D$7:$D$732,"421*"))/1000</f>
        <v>0</v>
      </c>
      <c r="V43" s="17">
        <f>(SUMIFS(EUROSTAT_VBE_IND_2010!S$7:S$732,EUROSTAT_VBE_IND_2010!$B$7:$B$732,$D43,EUROSTAT_VBE_IND_2010!$C$7:$C$732,"*"&amp;RIGHT($A43,3)&amp;"*",EUROSTAT_VBE_IND_2010!$D$7:$D$732,"421*"))/1000</f>
        <v>0</v>
      </c>
      <c r="W43" s="17">
        <f>(SUMIFS(EUROSTAT_VBE_IND_2010!T$7:T$732,EUROSTAT_VBE_IND_2010!$B$7:$B$732,$D43,EUROSTAT_VBE_IND_2010!$C$7:$C$732,"*"&amp;RIGHT($A43,3)&amp;"*",EUROSTAT_VBE_IND_2010!$D$7:$D$732,"421*"))/1000</f>
        <v>0</v>
      </c>
      <c r="X43" s="17">
        <f>(SUMIFS(EUROSTAT_VBE_IND_2010!U$7:U$732,EUROSTAT_VBE_IND_2010!$B$7:$B$732,$D43,EUROSTAT_VBE_IND_2010!$C$7:$C$732,"*"&amp;RIGHT($A43,3)&amp;"*",EUROSTAT_VBE_IND_2010!$D$7:$D$732,"421*"))/1000</f>
        <v>0</v>
      </c>
      <c r="Y43" s="17">
        <f>(SUMIFS(EUROSTAT_VBE_IND_2010!V$7:V$732,EUROSTAT_VBE_IND_2010!$B$7:$B$732,$D43,EUROSTAT_VBE_IND_2010!$C$7:$C$732,"*"&amp;RIGHT($A43,3)&amp;"*",EUROSTAT_VBE_IND_2010!$D$7:$D$732,"421*"))/1000</f>
        <v>0</v>
      </c>
      <c r="Z43" s="17">
        <f>(SUMIFS(EUROSTAT_VBE_IND_2010!W$7:W$732,EUROSTAT_VBE_IND_2010!$B$7:$B$732,$D43,EUROSTAT_VBE_IND_2010!$C$7:$C$732,"*"&amp;RIGHT($A43,3)&amp;"*",EUROSTAT_VBE_IND_2010!$D$7:$D$732,"421*"))/1000</f>
        <v>0</v>
      </c>
      <c r="AA43" s="17">
        <f>(SUMIFS(EUROSTAT_VBE_IND_2010!X$7:X$732,EUROSTAT_VBE_IND_2010!$B$7:$B$732,$D43,EUROSTAT_VBE_IND_2010!$C$7:$C$732,"*"&amp;RIGHT($A43,3)&amp;"*",EUROSTAT_VBE_IND_2010!$D$7:$D$732,"421*"))/1000</f>
        <v>0</v>
      </c>
      <c r="AB43" s="17">
        <f>(SUMIFS(EUROSTAT_VBE_IND_2010!AA$7:AA$732,EUROSTAT_VBE_IND_2010!$B$7:$B$732,$D43,EUROSTAT_VBE_IND_2010!$C$7:$C$732,"*"&amp;RIGHT($A43,3)&amp;"*",EUROSTAT_VBE_IND_2010!$D$7:$D$732,"421*"))/1000</f>
        <v>0</v>
      </c>
      <c r="AC43" s="17">
        <f>(SUMIFS(EUROSTAT_VBE_IND_2010!AB$7:AB$732,EUROSTAT_VBE_IND_2010!$B$7:$B$732,$D43,EUROSTAT_VBE_IND_2010!$C$7:$C$732,"*"&amp;RIGHT($A43,3)&amp;"*",EUROSTAT_VBE_IND_2010!$D$7:$D$732,"421*"))/1000</f>
        <v>0</v>
      </c>
      <c r="AD43" s="17">
        <f>(SUMIFS(EUROSTAT_VBE_IND_2010!AC$7:AC$732,EUROSTAT_VBE_IND_2010!$B$7:$B$732,$D43,EUROSTAT_VBE_IND_2010!$C$7:$C$732,"*"&amp;RIGHT($A43,3)&amp;"*",EUROSTAT_VBE_IND_2010!$D$7:$D$732,"421*"))/1000</f>
        <v>0</v>
      </c>
      <c r="AE43" s="17">
        <f>(SUMIFS(EUROSTAT_VBE_IND_2010!AD$7:AD$732,EUROSTAT_VBE_IND_2010!$B$7:$B$732,$D43,EUROSTAT_VBE_IND_2010!$C$7:$C$732,"*"&amp;RIGHT($A43,3)&amp;"*",EUROSTAT_VBE_IND_2010!$D$7:$D$732,"421*"))/1000</f>
        <v>0</v>
      </c>
      <c r="AF43" s="17">
        <f>(SUMIFS(EUROSTAT_VBE_IND_2010!AE$7:AE$732,EUROSTAT_VBE_IND_2010!$B$7:$B$732,$D43,EUROSTAT_VBE_IND_2010!$C$7:$C$732,"*"&amp;RIGHT($A43,3)&amp;"*",EUROSTAT_VBE_IND_2010!$D$7:$D$732,"421*"))/1000</f>
        <v>0</v>
      </c>
      <c r="AG43" s="17">
        <f>(SUMIFS(EUROSTAT_VBE_IND_2010!AF$7:AF$732,EUROSTAT_VBE_IND_2010!$B$7:$B$732,$D43,EUROSTAT_VBE_IND_2010!$C$7:$C$732,"*"&amp;RIGHT($A43,3)&amp;"*",EUROSTAT_VBE_IND_2010!$D$7:$D$732,"421*"))/1000</f>
        <v>0</v>
      </c>
      <c r="AH43" s="17">
        <f>(SUMIFS(EUROSTAT_VBE_IND_2010!AH$7:AH$732,EUROSTAT_VBE_IND_2010!$B$7:$B$732,$D43,EUROSTAT_VBE_IND_2010!$C$7:$C$732,"*"&amp;RIGHT($A43,3)&amp;"*",EUROSTAT_VBE_IND_2010!$D$7:$D$732,"421*"))/1000</f>
        <v>0</v>
      </c>
      <c r="AI43" s="17">
        <f>(SUMIFS(EUROSTAT_VBE_IND_2010!AI$7:AI$732,EUROSTAT_VBE_IND_2010!$B$7:$B$732,$D43,EUROSTAT_VBE_IND_2010!$C$7:$C$732,"*"&amp;RIGHT($A43,3)&amp;"*",EUROSTAT_VBE_IND_2010!$D$7:$D$732,"421*"))/1000</f>
        <v>0</v>
      </c>
      <c r="AJ43" s="17">
        <f>(SUMIFS(EUROSTAT_VBE_IND_2010!AJ$7:AJ$732,EUROSTAT_VBE_IND_2010!$B$7:$B$732,$D43,EUROSTAT_VBE_IND_2010!$C$7:$C$732,"*"&amp;RIGHT($A43,3)&amp;"*",EUROSTAT_VBE_IND_2010!$D$7:$D$732,"421*"))/1000</f>
        <v>0</v>
      </c>
      <c r="AK43" s="17">
        <f>(SUMIFS(EUROSTAT_VBE_IND_2010!AK$7:AK$732,EUROSTAT_VBE_IND_2010!$B$7:$B$732,$D43,EUROSTAT_VBE_IND_2010!$C$7:$C$732,"*"&amp;RIGHT($A43,3)&amp;"*",EUROSTAT_VBE_IND_2010!$D$7:$D$732,"421*"))/1000</f>
        <v>0</v>
      </c>
      <c r="AO43" s="17">
        <f>(SUMIFS(EUROSTAT_VBE_IND_2010!Y$7:Y$732,EUROSTAT_VBE_IND_2010!$B$7:$B$732,$D43,EUROSTAT_VBE_IND_2010!$C$7:$C$732,"*"&amp;RIGHT($A43,3)&amp;"*",EUROSTAT_VBE_IND_2010!$D$7:$D$732,"421*"))/1000</f>
        <v>0</v>
      </c>
      <c r="AP43" s="17">
        <f>(SUMIFS(EUROSTAT_VBE_IND_2010!Z$7:Z$732,EUROSTAT_VBE_IND_2010!$B$7:$B$732,$D43,EUROSTAT_VBE_IND_2010!$C$7:$C$732,"*"&amp;RIGHT($A43,3)&amp;"*",EUROSTAT_VBE_IND_2010!$D$7:$D$732,"421*"))/1000</f>
        <v>0</v>
      </c>
      <c r="AQ43" s="17">
        <f>(SUMIFS(EUROSTAT_VBE_IND_2010!AG$7:AG$732,EUROSTAT_VBE_IND_2010!$B$7:$B$732,$D43,EUROSTAT_VBE_IND_2010!$C$7:$C$732,"*"&amp;RIGHT($A43,3)&amp;"*",EUROSTAT_VBE_IND_2010!$D$7:$D$732,"421*"))/1000</f>
        <v>0</v>
      </c>
    </row>
    <row r="44" s="20" customFormat="1" spans="1:43">
      <c r="A44" t="str">
        <f>LEFT(EUROSTAT_VBE_IND_2010!$C$10,8)</f>
        <v>B_101315</v>
      </c>
      <c r="B44" s="28" t="s">
        <v>295</v>
      </c>
      <c r="C44" t="s">
        <v>293</v>
      </c>
      <c r="D44" t="s">
        <v>126</v>
      </c>
      <c r="E44" t="s">
        <v>241</v>
      </c>
      <c r="F44" t="s">
        <v>261</v>
      </c>
      <c r="G44" s="17">
        <f>(SUMIFS(EUROSTAT_VBE_IND_2010!E$7:E$732,EUROSTAT_VBE_IND_2010!$B$7:$B$732,$D44,EUROSTAT_VBE_IND_2010!$C$7:$C$732,"*"&amp;RIGHT($A44,3)&amp;"*",EUROSTAT_VBE_IND_2010!$D$7:$D$732,"422*"))/1000</f>
        <v>0</v>
      </c>
      <c r="H44" s="17">
        <f>(SUMIFS(EUROSTAT_VBE_IND_2010!F$7:F$732,EUROSTAT_VBE_IND_2010!$B$7:$B$732,$D44,EUROSTAT_VBE_IND_2010!$C$7:$C$732,"*"&amp;RIGHT($A44,3)&amp;"*",EUROSTAT_VBE_IND_2010!$D$7:$D$732,"422*"))/1000</f>
        <v>0</v>
      </c>
      <c r="I44" s="17">
        <f>(SUMIFS(EUROSTAT_VBE_IND_2010!G$7:G$732,EUROSTAT_VBE_IND_2010!$B$7:$B$732,$D44,EUROSTAT_VBE_IND_2010!$C$7:$C$732,"*"&amp;RIGHT($A44,3)&amp;"*",EUROSTAT_VBE_IND_2010!$D$7:$D$732,"422*"))/1000</f>
        <v>0</v>
      </c>
      <c r="K44" s="17">
        <f>(SUMIFS(EUROSTAT_VBE_IND_2010!H$7:H$732,EUROSTAT_VBE_IND_2010!$B$7:$B$732,$D44,EUROSTAT_VBE_IND_2010!$C$7:$C$732,"*"&amp;RIGHT($A44,3)&amp;"*",EUROSTAT_VBE_IND_2010!$D$7:$D$732,"422*"))/1000</f>
        <v>0</v>
      </c>
      <c r="L44" s="17">
        <f>(SUMIFS(EUROSTAT_VBE_IND_2010!I$7:I$732,EUROSTAT_VBE_IND_2010!$B$7:$B$732,$D44,EUROSTAT_VBE_IND_2010!$C$7:$C$732,"*"&amp;RIGHT($A44,3)&amp;"*",EUROSTAT_VBE_IND_2010!$D$7:$D$732,"422*"))/1000</f>
        <v>0</v>
      </c>
      <c r="M44" s="17">
        <f>(SUMIFS(EUROSTAT_VBE_IND_2010!J$7:J$732,EUROSTAT_VBE_IND_2010!$B$7:$B$732,$D44,EUROSTAT_VBE_IND_2010!$C$7:$C$732,"*"&amp;RIGHT($A44,3)&amp;"*",EUROSTAT_VBE_IND_2010!$D$7:$D$732,"422*"))/1000</f>
        <v>0</v>
      </c>
      <c r="N44" s="17">
        <f>(SUMIFS(EUROSTAT_VBE_IND_2010!K$7:K$732,EUROSTAT_VBE_IND_2010!$B$7:$B$732,$D44,EUROSTAT_VBE_IND_2010!$C$7:$C$732,"*"&amp;RIGHT($A44,3)&amp;"*",EUROSTAT_VBE_IND_2010!$D$7:$D$732,"422*"))/1000</f>
        <v>0</v>
      </c>
      <c r="O44" s="17">
        <f>(SUMIFS(EUROSTAT_VBE_IND_2010!L$7:L$732,EUROSTAT_VBE_IND_2010!$B$7:$B$732,$D44,EUROSTAT_VBE_IND_2010!$C$7:$C$732,"*"&amp;RIGHT($A44,3)&amp;"*",EUROSTAT_VBE_IND_2010!$D$7:$D$732,"422*"))/1000</f>
        <v>0</v>
      </c>
      <c r="P44" s="17">
        <f>(SUMIFS(EUROSTAT_VBE_IND_2010!M$7:M$732,EUROSTAT_VBE_IND_2010!$B$7:$B$732,$D44,EUROSTAT_VBE_IND_2010!$C$7:$C$732,"*"&amp;RIGHT($A44,3)&amp;"*",EUROSTAT_VBE_IND_2010!$D$7:$D$732,"422*"))/1000</f>
        <v>0</v>
      </c>
      <c r="Q44" s="17">
        <f>(SUMIFS(EUROSTAT_VBE_IND_2010!N$7:N$732,EUROSTAT_VBE_IND_2010!$B$7:$B$732,$D44,EUROSTAT_VBE_IND_2010!$C$7:$C$732,"*"&amp;RIGHT($A44,3)&amp;"*",EUROSTAT_VBE_IND_2010!$D$7:$D$732,"422*"))/1000</f>
        <v>0</v>
      </c>
      <c r="R44" s="17">
        <f>(SUMIFS(EUROSTAT_VBE_IND_2010!O$7:O$732,EUROSTAT_VBE_IND_2010!$B$7:$B$732,$D44,EUROSTAT_VBE_IND_2010!$C$7:$C$732,"*"&amp;RIGHT($A44,3)&amp;"*",EUROSTAT_VBE_IND_2010!$D$7:$D$732,"422*"))/1000</f>
        <v>0</v>
      </c>
      <c r="S44" s="17">
        <f>(SUMIFS(EUROSTAT_VBE_IND_2010!P$7:P$732,EUROSTAT_VBE_IND_2010!$B$7:$B$732,$D44,EUROSTAT_VBE_IND_2010!$C$7:$C$732,"*"&amp;RIGHT($A44,3)&amp;"*",EUROSTAT_VBE_IND_2010!$D$7:$D$732,"422*"))/1000</f>
        <v>0</v>
      </c>
      <c r="T44" s="17">
        <f>(SUMIFS(EUROSTAT_VBE_IND_2010!Q$7:Q$732,EUROSTAT_VBE_IND_2010!$B$7:$B$732,$D44,EUROSTAT_VBE_IND_2010!$C$7:$C$732,"*"&amp;RIGHT($A44,3)&amp;"*",EUROSTAT_VBE_IND_2010!$D$7:$D$732,"422*"))/1000</f>
        <v>0</v>
      </c>
      <c r="U44" s="17">
        <f>(SUMIFS(EUROSTAT_VBE_IND_2010!R$7:R$732,EUROSTAT_VBE_IND_2010!$B$7:$B$732,$D44,EUROSTAT_VBE_IND_2010!$C$7:$C$732,"*"&amp;RIGHT($A44,3)&amp;"*",EUROSTAT_VBE_IND_2010!$D$7:$D$732,"422*"))/1000</f>
        <v>0</v>
      </c>
      <c r="V44" s="17">
        <f>(SUMIFS(EUROSTAT_VBE_IND_2010!S$7:S$732,EUROSTAT_VBE_IND_2010!$B$7:$B$732,$D44,EUROSTAT_VBE_IND_2010!$C$7:$C$732,"*"&amp;RIGHT($A44,3)&amp;"*",EUROSTAT_VBE_IND_2010!$D$7:$D$732,"422*"))/1000</f>
        <v>0</v>
      </c>
      <c r="W44" s="17">
        <f>(SUMIFS(EUROSTAT_VBE_IND_2010!T$7:T$732,EUROSTAT_VBE_IND_2010!$B$7:$B$732,$D44,EUROSTAT_VBE_IND_2010!$C$7:$C$732,"*"&amp;RIGHT($A44,3)&amp;"*",EUROSTAT_VBE_IND_2010!$D$7:$D$732,"422*"))/1000</f>
        <v>0</v>
      </c>
      <c r="X44" s="17">
        <f>(SUMIFS(EUROSTAT_VBE_IND_2010!U$7:U$732,EUROSTAT_VBE_IND_2010!$B$7:$B$732,$D44,EUROSTAT_VBE_IND_2010!$C$7:$C$732,"*"&amp;RIGHT($A44,3)&amp;"*",EUROSTAT_VBE_IND_2010!$D$7:$D$732,"422*"))/1000</f>
        <v>0</v>
      </c>
      <c r="Y44" s="17">
        <f>(SUMIFS(EUROSTAT_VBE_IND_2010!V$7:V$732,EUROSTAT_VBE_IND_2010!$B$7:$B$732,$D44,EUROSTAT_VBE_IND_2010!$C$7:$C$732,"*"&amp;RIGHT($A44,3)&amp;"*",EUROSTAT_VBE_IND_2010!$D$7:$D$732,"422*"))/1000</f>
        <v>0</v>
      </c>
      <c r="Z44" s="17">
        <f>(SUMIFS(EUROSTAT_VBE_IND_2010!W$7:W$732,EUROSTAT_VBE_IND_2010!$B$7:$B$732,$D44,EUROSTAT_VBE_IND_2010!$C$7:$C$732,"*"&amp;RIGHT($A44,3)&amp;"*",EUROSTAT_VBE_IND_2010!$D$7:$D$732,"422*"))/1000</f>
        <v>0</v>
      </c>
      <c r="AA44" s="17">
        <f>(SUMIFS(EUROSTAT_VBE_IND_2010!X$7:X$732,EUROSTAT_VBE_IND_2010!$B$7:$B$732,$D44,EUROSTAT_VBE_IND_2010!$C$7:$C$732,"*"&amp;RIGHT($A44,3)&amp;"*",EUROSTAT_VBE_IND_2010!$D$7:$D$732,"422*"))/1000</f>
        <v>0</v>
      </c>
      <c r="AB44" s="17">
        <f>(SUMIFS(EUROSTAT_VBE_IND_2010!AA$7:AA$732,EUROSTAT_VBE_IND_2010!$B$7:$B$732,$D44,EUROSTAT_VBE_IND_2010!$C$7:$C$732,"*"&amp;RIGHT($A44,3)&amp;"*",EUROSTAT_VBE_IND_2010!$D$7:$D$732,"422*"))/1000</f>
        <v>0</v>
      </c>
      <c r="AC44" s="17">
        <f>(SUMIFS(EUROSTAT_VBE_IND_2010!AB$7:AB$732,EUROSTAT_VBE_IND_2010!$B$7:$B$732,$D44,EUROSTAT_VBE_IND_2010!$C$7:$C$732,"*"&amp;RIGHT($A44,3)&amp;"*",EUROSTAT_VBE_IND_2010!$D$7:$D$732,"422*"))/1000</f>
        <v>0</v>
      </c>
      <c r="AD44" s="17">
        <f>(SUMIFS(EUROSTAT_VBE_IND_2010!AC$7:AC$732,EUROSTAT_VBE_IND_2010!$B$7:$B$732,$D44,EUROSTAT_VBE_IND_2010!$C$7:$C$732,"*"&amp;RIGHT($A44,3)&amp;"*",EUROSTAT_VBE_IND_2010!$D$7:$D$732,"422*"))/1000</f>
        <v>0</v>
      </c>
      <c r="AE44" s="17">
        <f>(SUMIFS(EUROSTAT_VBE_IND_2010!AD$7:AD$732,EUROSTAT_VBE_IND_2010!$B$7:$B$732,$D44,EUROSTAT_VBE_IND_2010!$C$7:$C$732,"*"&amp;RIGHT($A44,3)&amp;"*",EUROSTAT_VBE_IND_2010!$D$7:$D$732,"422*"))/1000</f>
        <v>0</v>
      </c>
      <c r="AF44" s="17">
        <f>(SUMIFS(EUROSTAT_VBE_IND_2010!AE$7:AE$732,EUROSTAT_VBE_IND_2010!$B$7:$B$732,$D44,EUROSTAT_VBE_IND_2010!$C$7:$C$732,"*"&amp;RIGHT($A44,3)&amp;"*",EUROSTAT_VBE_IND_2010!$D$7:$D$732,"422*"))/1000</f>
        <v>0</v>
      </c>
      <c r="AG44" s="17">
        <f>(SUMIFS(EUROSTAT_VBE_IND_2010!AF$7:AF$732,EUROSTAT_VBE_IND_2010!$B$7:$B$732,$D44,EUROSTAT_VBE_IND_2010!$C$7:$C$732,"*"&amp;RIGHT($A44,3)&amp;"*",EUROSTAT_VBE_IND_2010!$D$7:$D$732,"422*"))/1000</f>
        <v>0</v>
      </c>
      <c r="AH44" s="17">
        <f>(SUMIFS(EUROSTAT_VBE_IND_2010!AH$7:AH$732,EUROSTAT_VBE_IND_2010!$B$7:$B$732,$D44,EUROSTAT_VBE_IND_2010!$C$7:$C$732,"*"&amp;RIGHT($A44,3)&amp;"*",EUROSTAT_VBE_IND_2010!$D$7:$D$732,"422*"))/1000</f>
        <v>0</v>
      </c>
      <c r="AI44" s="17">
        <f>(SUMIFS(EUROSTAT_VBE_IND_2010!AI$7:AI$732,EUROSTAT_VBE_IND_2010!$B$7:$B$732,$D44,EUROSTAT_VBE_IND_2010!$C$7:$C$732,"*"&amp;RIGHT($A44,3)&amp;"*",EUROSTAT_VBE_IND_2010!$D$7:$D$732,"422*"))/1000</f>
        <v>0</v>
      </c>
      <c r="AJ44" s="17">
        <f>(SUMIFS(EUROSTAT_VBE_IND_2010!AJ$7:AJ$732,EUROSTAT_VBE_IND_2010!$B$7:$B$732,$D44,EUROSTAT_VBE_IND_2010!$C$7:$C$732,"*"&amp;RIGHT($A44,3)&amp;"*",EUROSTAT_VBE_IND_2010!$D$7:$D$732,"422*"))/1000</f>
        <v>0</v>
      </c>
      <c r="AK44" s="17">
        <f>(SUMIFS(EUROSTAT_VBE_IND_2010!AK$7:AK$732,EUROSTAT_VBE_IND_2010!$B$7:$B$732,$D44,EUROSTAT_VBE_IND_2010!$C$7:$C$732,"*"&amp;RIGHT($A44,3)&amp;"*",EUROSTAT_VBE_IND_2010!$D$7:$D$732,"422*"))/1000</f>
        <v>0</v>
      </c>
      <c r="AO44" s="17">
        <f>(SUMIFS(EUROSTAT_VBE_IND_2010!Y$7:Y$732,EUROSTAT_VBE_IND_2010!$B$7:$B$732,$D44,EUROSTAT_VBE_IND_2010!$C$7:$C$732,"*"&amp;RIGHT($A44,3)&amp;"*",EUROSTAT_VBE_IND_2010!$D$7:$D$732,"422*"))/1000</f>
        <v>0</v>
      </c>
      <c r="AP44" s="17">
        <f>(SUMIFS(EUROSTAT_VBE_IND_2010!Z$7:Z$732,EUROSTAT_VBE_IND_2010!$B$7:$B$732,$D44,EUROSTAT_VBE_IND_2010!$C$7:$C$732,"*"&amp;RIGHT($A44,3)&amp;"*",EUROSTAT_VBE_IND_2010!$D$7:$D$732,"422*"))/1000</f>
        <v>0</v>
      </c>
      <c r="AQ44" s="17">
        <f>(SUMIFS(EUROSTAT_VBE_IND_2010!AG$7:AG$732,EUROSTAT_VBE_IND_2010!$B$7:$B$732,$D44,EUROSTAT_VBE_IND_2010!$C$7:$C$732,"*"&amp;RIGHT($A44,3)&amp;"*",EUROSTAT_VBE_IND_2010!$D$7:$D$732,"422*"))/1000</f>
        <v>0</v>
      </c>
    </row>
    <row r="45" s="20" customFormat="1" spans="1:43">
      <c r="A45" t="str">
        <f>LEFT(EUROSTAT_VBE_IND_2010!$C$10,8)</f>
        <v>B_101315</v>
      </c>
      <c r="B45" s="28" t="s">
        <v>295</v>
      </c>
      <c r="C45" t="s">
        <v>293</v>
      </c>
      <c r="D45" t="s">
        <v>126</v>
      </c>
      <c r="E45" t="s">
        <v>242</v>
      </c>
      <c r="F45" t="s">
        <v>262</v>
      </c>
      <c r="G45" s="17">
        <f>(SUMIFS(EUROSTAT_VBE_IND_2010!E$7:E$732,EUROSTAT_VBE_IND_2010!$B$7:$B$732,$D45,EUROSTAT_VBE_IND_2010!$C$7:$C$732,"*"&amp;RIGHT($A45,3)&amp;"*",EUROSTAT_VBE_IND_2010!$D$7:$D$732,"5532*"))/1000</f>
        <v>0</v>
      </c>
      <c r="H45" s="17">
        <f>(SUMIFS(EUROSTAT_VBE_IND_2010!F$7:F$732,EUROSTAT_VBE_IND_2010!$B$7:$B$732,$D45,EUROSTAT_VBE_IND_2010!$C$7:$C$732,"*"&amp;RIGHT($A45,3)&amp;"*",EUROSTAT_VBE_IND_2010!$D$7:$D$732,"5532*"))/1000</f>
        <v>0</v>
      </c>
      <c r="I45" s="17">
        <f>(SUMIFS(EUROSTAT_VBE_IND_2010!G$7:G$732,EUROSTAT_VBE_IND_2010!$B$7:$B$732,$D45,EUROSTAT_VBE_IND_2010!$C$7:$C$732,"*"&amp;RIGHT($A45,3)&amp;"*",EUROSTAT_VBE_IND_2010!$D$7:$D$732,"5532*"))/1000</f>
        <v>0</v>
      </c>
      <c r="K45" s="17">
        <f>(SUMIFS(EUROSTAT_VBE_IND_2010!H$7:H$732,EUROSTAT_VBE_IND_2010!$B$7:$B$732,$D45,EUROSTAT_VBE_IND_2010!$C$7:$C$732,"*"&amp;RIGHT($A45,3)&amp;"*",EUROSTAT_VBE_IND_2010!$D$7:$D$732,"5532*"))/1000</f>
        <v>0</v>
      </c>
      <c r="L45" s="17">
        <f>(SUMIFS(EUROSTAT_VBE_IND_2010!I$7:I$732,EUROSTAT_VBE_IND_2010!$B$7:$B$732,$D45,EUROSTAT_VBE_IND_2010!$C$7:$C$732,"*"&amp;RIGHT($A45,3)&amp;"*",EUROSTAT_VBE_IND_2010!$D$7:$D$732,"5532*"))/1000</f>
        <v>0</v>
      </c>
      <c r="M45" s="17">
        <f>(SUMIFS(EUROSTAT_VBE_IND_2010!J$7:J$732,EUROSTAT_VBE_IND_2010!$B$7:$B$732,$D45,EUROSTAT_VBE_IND_2010!$C$7:$C$732,"*"&amp;RIGHT($A45,3)&amp;"*",EUROSTAT_VBE_IND_2010!$D$7:$D$732,"5532*"))/1000</f>
        <v>0</v>
      </c>
      <c r="N45" s="17">
        <f>(SUMIFS(EUROSTAT_VBE_IND_2010!K$7:K$732,EUROSTAT_VBE_IND_2010!$B$7:$B$732,$D45,EUROSTAT_VBE_IND_2010!$C$7:$C$732,"*"&amp;RIGHT($A45,3)&amp;"*",EUROSTAT_VBE_IND_2010!$D$7:$D$732,"5532*"))/1000</f>
        <v>0</v>
      </c>
      <c r="O45" s="17">
        <f>(SUMIFS(EUROSTAT_VBE_IND_2010!L$7:L$732,EUROSTAT_VBE_IND_2010!$B$7:$B$732,$D45,EUROSTAT_VBE_IND_2010!$C$7:$C$732,"*"&amp;RIGHT($A45,3)&amp;"*",EUROSTAT_VBE_IND_2010!$D$7:$D$732,"5532*"))/1000</f>
        <v>0</v>
      </c>
      <c r="P45" s="17">
        <f>(SUMIFS(EUROSTAT_VBE_IND_2010!M$7:M$732,EUROSTAT_VBE_IND_2010!$B$7:$B$732,$D45,EUROSTAT_VBE_IND_2010!$C$7:$C$732,"*"&amp;RIGHT($A45,3)&amp;"*",EUROSTAT_VBE_IND_2010!$D$7:$D$732,"5532*"))/1000</f>
        <v>0</v>
      </c>
      <c r="Q45" s="17">
        <f>(SUMIFS(EUROSTAT_VBE_IND_2010!N$7:N$732,EUROSTAT_VBE_IND_2010!$B$7:$B$732,$D45,EUROSTAT_VBE_IND_2010!$C$7:$C$732,"*"&amp;RIGHT($A45,3)&amp;"*",EUROSTAT_VBE_IND_2010!$D$7:$D$732,"5532*"))/1000</f>
        <v>0</v>
      </c>
      <c r="R45" s="17">
        <f>(SUMIFS(EUROSTAT_VBE_IND_2010!O$7:O$732,EUROSTAT_VBE_IND_2010!$B$7:$B$732,$D45,EUROSTAT_VBE_IND_2010!$C$7:$C$732,"*"&amp;RIGHT($A45,3)&amp;"*",EUROSTAT_VBE_IND_2010!$D$7:$D$732,"5532*"))/1000</f>
        <v>0</v>
      </c>
      <c r="S45" s="17">
        <f>(SUMIFS(EUROSTAT_VBE_IND_2010!P$7:P$732,EUROSTAT_VBE_IND_2010!$B$7:$B$732,$D45,EUROSTAT_VBE_IND_2010!$C$7:$C$732,"*"&amp;RIGHT($A45,3)&amp;"*",EUROSTAT_VBE_IND_2010!$D$7:$D$732,"5532*"))/1000</f>
        <v>0</v>
      </c>
      <c r="T45" s="17">
        <f>(SUMIFS(EUROSTAT_VBE_IND_2010!Q$7:Q$732,EUROSTAT_VBE_IND_2010!$B$7:$B$732,$D45,EUROSTAT_VBE_IND_2010!$C$7:$C$732,"*"&amp;RIGHT($A45,3)&amp;"*",EUROSTAT_VBE_IND_2010!$D$7:$D$732,"5532*"))/1000</f>
        <v>0</v>
      </c>
      <c r="U45" s="17">
        <f>(SUMIFS(EUROSTAT_VBE_IND_2010!R$7:R$732,EUROSTAT_VBE_IND_2010!$B$7:$B$732,$D45,EUROSTAT_VBE_IND_2010!$C$7:$C$732,"*"&amp;RIGHT($A45,3)&amp;"*",EUROSTAT_VBE_IND_2010!$D$7:$D$732,"5532*"))/1000</f>
        <v>0</v>
      </c>
      <c r="V45" s="17">
        <f>(SUMIFS(EUROSTAT_VBE_IND_2010!S$7:S$732,EUROSTAT_VBE_IND_2010!$B$7:$B$732,$D45,EUROSTAT_VBE_IND_2010!$C$7:$C$732,"*"&amp;RIGHT($A45,3)&amp;"*",EUROSTAT_VBE_IND_2010!$D$7:$D$732,"5532*"))/1000</f>
        <v>0</v>
      </c>
      <c r="W45" s="17">
        <f>(SUMIFS(EUROSTAT_VBE_IND_2010!T$7:T$732,EUROSTAT_VBE_IND_2010!$B$7:$B$732,$D45,EUROSTAT_VBE_IND_2010!$C$7:$C$732,"*"&amp;RIGHT($A45,3)&amp;"*",EUROSTAT_VBE_IND_2010!$D$7:$D$732,"5532*"))/1000</f>
        <v>0</v>
      </c>
      <c r="X45" s="17">
        <f>(SUMIFS(EUROSTAT_VBE_IND_2010!U$7:U$732,EUROSTAT_VBE_IND_2010!$B$7:$B$732,$D45,EUROSTAT_VBE_IND_2010!$C$7:$C$732,"*"&amp;RIGHT($A45,3)&amp;"*",EUROSTAT_VBE_IND_2010!$D$7:$D$732,"5532*"))/1000</f>
        <v>0</v>
      </c>
      <c r="Y45" s="17">
        <f>(SUMIFS(EUROSTAT_VBE_IND_2010!V$7:V$732,EUROSTAT_VBE_IND_2010!$B$7:$B$732,$D45,EUROSTAT_VBE_IND_2010!$C$7:$C$732,"*"&amp;RIGHT($A45,3)&amp;"*",EUROSTAT_VBE_IND_2010!$D$7:$D$732,"5532*"))/1000</f>
        <v>0</v>
      </c>
      <c r="Z45" s="17">
        <f>(SUMIFS(EUROSTAT_VBE_IND_2010!W$7:W$732,EUROSTAT_VBE_IND_2010!$B$7:$B$732,$D45,EUROSTAT_VBE_IND_2010!$C$7:$C$732,"*"&amp;RIGHT($A45,3)&amp;"*",EUROSTAT_VBE_IND_2010!$D$7:$D$732,"5532*"))/1000</f>
        <v>0</v>
      </c>
      <c r="AA45" s="17">
        <f>(SUMIFS(EUROSTAT_VBE_IND_2010!X$7:X$732,EUROSTAT_VBE_IND_2010!$B$7:$B$732,$D45,EUROSTAT_VBE_IND_2010!$C$7:$C$732,"*"&amp;RIGHT($A45,3)&amp;"*",EUROSTAT_VBE_IND_2010!$D$7:$D$732,"5532*"))/1000</f>
        <v>0</v>
      </c>
      <c r="AB45" s="17">
        <f>(SUMIFS(EUROSTAT_VBE_IND_2010!AA$7:AA$732,EUROSTAT_VBE_IND_2010!$B$7:$B$732,$D45,EUROSTAT_VBE_IND_2010!$C$7:$C$732,"*"&amp;RIGHT($A45,3)&amp;"*",EUROSTAT_VBE_IND_2010!$D$7:$D$732,"5532*"))/1000</f>
        <v>0</v>
      </c>
      <c r="AC45" s="17">
        <f>(SUMIFS(EUROSTAT_VBE_IND_2010!AB$7:AB$732,EUROSTAT_VBE_IND_2010!$B$7:$B$732,$D45,EUROSTAT_VBE_IND_2010!$C$7:$C$732,"*"&amp;RIGHT($A45,3)&amp;"*",EUROSTAT_VBE_IND_2010!$D$7:$D$732,"5532*"))/1000</f>
        <v>0</v>
      </c>
      <c r="AD45" s="17">
        <f>(SUMIFS(EUROSTAT_VBE_IND_2010!AC$7:AC$732,EUROSTAT_VBE_IND_2010!$B$7:$B$732,$D45,EUROSTAT_VBE_IND_2010!$C$7:$C$732,"*"&amp;RIGHT($A45,3)&amp;"*",EUROSTAT_VBE_IND_2010!$D$7:$D$732,"5532*"))/1000</f>
        <v>0</v>
      </c>
      <c r="AE45" s="17">
        <f>(SUMIFS(EUROSTAT_VBE_IND_2010!AD$7:AD$732,EUROSTAT_VBE_IND_2010!$B$7:$B$732,$D45,EUROSTAT_VBE_IND_2010!$C$7:$C$732,"*"&amp;RIGHT($A45,3)&amp;"*",EUROSTAT_VBE_IND_2010!$D$7:$D$732,"5532*"))/1000</f>
        <v>0</v>
      </c>
      <c r="AF45" s="17">
        <f>(SUMIFS(EUROSTAT_VBE_IND_2010!AE$7:AE$732,EUROSTAT_VBE_IND_2010!$B$7:$B$732,$D45,EUROSTAT_VBE_IND_2010!$C$7:$C$732,"*"&amp;RIGHT($A45,3)&amp;"*",EUROSTAT_VBE_IND_2010!$D$7:$D$732,"5532*"))/1000</f>
        <v>0</v>
      </c>
      <c r="AG45" s="17">
        <f>(SUMIFS(EUROSTAT_VBE_IND_2010!AF$7:AF$732,EUROSTAT_VBE_IND_2010!$B$7:$B$732,$D45,EUROSTAT_VBE_IND_2010!$C$7:$C$732,"*"&amp;RIGHT($A45,3)&amp;"*",EUROSTAT_VBE_IND_2010!$D$7:$D$732,"5532*"))/1000</f>
        <v>0</v>
      </c>
      <c r="AH45" s="17">
        <f>(SUMIFS(EUROSTAT_VBE_IND_2010!AH$7:AH$732,EUROSTAT_VBE_IND_2010!$B$7:$B$732,$D45,EUROSTAT_VBE_IND_2010!$C$7:$C$732,"*"&amp;RIGHT($A45,3)&amp;"*",EUROSTAT_VBE_IND_2010!$D$7:$D$732,"5532*"))/1000</f>
        <v>0</v>
      </c>
      <c r="AI45" s="17">
        <f>(SUMIFS(EUROSTAT_VBE_IND_2010!AI$7:AI$732,EUROSTAT_VBE_IND_2010!$B$7:$B$732,$D45,EUROSTAT_VBE_IND_2010!$C$7:$C$732,"*"&amp;RIGHT($A45,3)&amp;"*",EUROSTAT_VBE_IND_2010!$D$7:$D$732,"5532*"))/1000</f>
        <v>0</v>
      </c>
      <c r="AJ45" s="17">
        <f>(SUMIFS(EUROSTAT_VBE_IND_2010!AJ$7:AJ$732,EUROSTAT_VBE_IND_2010!$B$7:$B$732,$D45,EUROSTAT_VBE_IND_2010!$C$7:$C$732,"*"&amp;RIGHT($A45,3)&amp;"*",EUROSTAT_VBE_IND_2010!$D$7:$D$732,"5532*"))/1000</f>
        <v>0</v>
      </c>
      <c r="AK45" s="17">
        <f>(SUMIFS(EUROSTAT_VBE_IND_2010!AK$7:AK$732,EUROSTAT_VBE_IND_2010!$B$7:$B$732,$D45,EUROSTAT_VBE_IND_2010!$C$7:$C$732,"*"&amp;RIGHT($A45,3)&amp;"*",EUROSTAT_VBE_IND_2010!$D$7:$D$732,"5532*"))/1000</f>
        <v>0</v>
      </c>
      <c r="AO45" s="17">
        <f>(SUMIFS(EUROSTAT_VBE_IND_2010!Y$7:Y$732,EUROSTAT_VBE_IND_2010!$B$7:$B$732,$D45,EUROSTAT_VBE_IND_2010!$C$7:$C$732,"*"&amp;RIGHT($A45,3)&amp;"*",EUROSTAT_VBE_IND_2010!$D$7:$D$732,"5532*"))/1000</f>
        <v>0</v>
      </c>
      <c r="AP45" s="17">
        <f>(SUMIFS(EUROSTAT_VBE_IND_2010!Z$7:Z$732,EUROSTAT_VBE_IND_2010!$B$7:$B$732,$D45,EUROSTAT_VBE_IND_2010!$C$7:$C$732,"*"&amp;RIGHT($A45,3)&amp;"*",EUROSTAT_VBE_IND_2010!$D$7:$D$732,"5532*"))/1000</f>
        <v>0</v>
      </c>
      <c r="AQ45" s="17">
        <f>(SUMIFS(EUROSTAT_VBE_IND_2010!AG$7:AG$732,EUROSTAT_VBE_IND_2010!$B$7:$B$732,$D45,EUROSTAT_VBE_IND_2010!$C$7:$C$732,"*"&amp;RIGHT($A45,3)&amp;"*",EUROSTAT_VBE_IND_2010!$D$7:$D$732,"5532*"))/1000</f>
        <v>0</v>
      </c>
    </row>
    <row r="46" s="20" customFormat="1" spans="1:43">
      <c r="A46" t="str">
        <f>LEFT(EUROSTAT_VBE_IND_2010!$C$10,8)</f>
        <v>B_101315</v>
      </c>
      <c r="B46" s="28" t="s">
        <v>295</v>
      </c>
      <c r="C46" t="s">
        <v>293</v>
      </c>
      <c r="D46" t="s">
        <v>126</v>
      </c>
      <c r="E46" t="s">
        <v>243</v>
      </c>
      <c r="F46" t="s">
        <v>263</v>
      </c>
      <c r="G46" s="17">
        <f>(SUMIFS(EUROSTAT_VBE_IND_2010!E$7:E$732,EUROSTAT_VBE_IND_2010!$B$7:$B$732,$D46,EUROSTAT_VBE_IND_2010!$C$7:$C$732,"*"&amp;RIGHT($A46,3)&amp;"*",EUROSTAT_VBE_IND_2010!$D$7:$D$732,"5550*"))/1000</f>
        <v>0</v>
      </c>
      <c r="H46" s="17">
        <f>(SUMIFS(EUROSTAT_VBE_IND_2010!F$7:F$732,EUROSTAT_VBE_IND_2010!$B$7:$B$732,$D46,EUROSTAT_VBE_IND_2010!$C$7:$C$732,"*"&amp;RIGHT($A46,3)&amp;"*",EUROSTAT_VBE_IND_2010!$D$7:$D$732,"5550*"))/1000</f>
        <v>0</v>
      </c>
      <c r="I46" s="17">
        <f>(SUMIFS(EUROSTAT_VBE_IND_2010!G$7:G$732,EUROSTAT_VBE_IND_2010!$B$7:$B$732,$D46,EUROSTAT_VBE_IND_2010!$C$7:$C$732,"*"&amp;RIGHT($A46,3)&amp;"*",EUROSTAT_VBE_IND_2010!$D$7:$D$732,"5550*"))/1000</f>
        <v>0</v>
      </c>
      <c r="K46" s="17">
        <f>(SUMIFS(EUROSTAT_VBE_IND_2010!H$7:H$732,EUROSTAT_VBE_IND_2010!$B$7:$B$732,$D46,EUROSTAT_VBE_IND_2010!$C$7:$C$732,"*"&amp;RIGHT($A46,3)&amp;"*",EUROSTAT_VBE_IND_2010!$D$7:$D$732,"5550*"))/1000</f>
        <v>0</v>
      </c>
      <c r="L46" s="17">
        <f>(SUMIFS(EUROSTAT_VBE_IND_2010!I$7:I$732,EUROSTAT_VBE_IND_2010!$B$7:$B$732,$D46,EUROSTAT_VBE_IND_2010!$C$7:$C$732,"*"&amp;RIGHT($A46,3)&amp;"*",EUROSTAT_VBE_IND_2010!$D$7:$D$732,"5550*"))/1000</f>
        <v>0</v>
      </c>
      <c r="M46" s="17">
        <f>(SUMIFS(EUROSTAT_VBE_IND_2010!J$7:J$732,EUROSTAT_VBE_IND_2010!$B$7:$B$732,$D46,EUROSTAT_VBE_IND_2010!$C$7:$C$732,"*"&amp;RIGHT($A46,3)&amp;"*",EUROSTAT_VBE_IND_2010!$D$7:$D$732,"5550*"))/1000</f>
        <v>0</v>
      </c>
      <c r="N46" s="17">
        <f>(SUMIFS(EUROSTAT_VBE_IND_2010!K$7:K$732,EUROSTAT_VBE_IND_2010!$B$7:$B$732,$D46,EUROSTAT_VBE_IND_2010!$C$7:$C$732,"*"&amp;RIGHT($A46,3)&amp;"*",EUROSTAT_VBE_IND_2010!$D$7:$D$732,"5550*"))/1000</f>
        <v>0</v>
      </c>
      <c r="O46" s="17">
        <f>(SUMIFS(EUROSTAT_VBE_IND_2010!L$7:L$732,EUROSTAT_VBE_IND_2010!$B$7:$B$732,$D46,EUROSTAT_VBE_IND_2010!$C$7:$C$732,"*"&amp;RIGHT($A46,3)&amp;"*",EUROSTAT_VBE_IND_2010!$D$7:$D$732,"5550*"))/1000</f>
        <v>0</v>
      </c>
      <c r="P46" s="17">
        <f>(SUMIFS(EUROSTAT_VBE_IND_2010!M$7:M$732,EUROSTAT_VBE_IND_2010!$B$7:$B$732,$D46,EUROSTAT_VBE_IND_2010!$C$7:$C$732,"*"&amp;RIGHT($A46,3)&amp;"*",EUROSTAT_VBE_IND_2010!$D$7:$D$732,"5550*"))/1000</f>
        <v>0</v>
      </c>
      <c r="Q46" s="17">
        <f>(SUMIFS(EUROSTAT_VBE_IND_2010!N$7:N$732,EUROSTAT_VBE_IND_2010!$B$7:$B$732,$D46,EUROSTAT_VBE_IND_2010!$C$7:$C$732,"*"&amp;RIGHT($A46,3)&amp;"*",EUROSTAT_VBE_IND_2010!$D$7:$D$732,"5550*"))/1000</f>
        <v>0</v>
      </c>
      <c r="R46" s="17">
        <f>(SUMIFS(EUROSTAT_VBE_IND_2010!O$7:O$732,EUROSTAT_VBE_IND_2010!$B$7:$B$732,$D46,EUROSTAT_VBE_IND_2010!$C$7:$C$732,"*"&amp;RIGHT($A46,3)&amp;"*",EUROSTAT_VBE_IND_2010!$D$7:$D$732,"5550*"))/1000</f>
        <v>0</v>
      </c>
      <c r="S46" s="17">
        <f>(SUMIFS(EUROSTAT_VBE_IND_2010!P$7:P$732,EUROSTAT_VBE_IND_2010!$B$7:$B$732,$D46,EUROSTAT_VBE_IND_2010!$C$7:$C$732,"*"&amp;RIGHT($A46,3)&amp;"*",EUROSTAT_VBE_IND_2010!$D$7:$D$732,"5550*"))/1000</f>
        <v>0</v>
      </c>
      <c r="T46" s="17">
        <f>(SUMIFS(EUROSTAT_VBE_IND_2010!Q$7:Q$732,EUROSTAT_VBE_IND_2010!$B$7:$B$732,$D46,EUROSTAT_VBE_IND_2010!$C$7:$C$732,"*"&amp;RIGHT($A46,3)&amp;"*",EUROSTAT_VBE_IND_2010!$D$7:$D$732,"5550*"))/1000</f>
        <v>0</v>
      </c>
      <c r="U46" s="17">
        <f>(SUMIFS(EUROSTAT_VBE_IND_2010!R$7:R$732,EUROSTAT_VBE_IND_2010!$B$7:$B$732,$D46,EUROSTAT_VBE_IND_2010!$C$7:$C$732,"*"&amp;RIGHT($A46,3)&amp;"*",EUROSTAT_VBE_IND_2010!$D$7:$D$732,"5550*"))/1000</f>
        <v>0</v>
      </c>
      <c r="V46" s="17">
        <f>(SUMIFS(EUROSTAT_VBE_IND_2010!S$7:S$732,EUROSTAT_VBE_IND_2010!$B$7:$B$732,$D46,EUROSTAT_VBE_IND_2010!$C$7:$C$732,"*"&amp;RIGHT($A46,3)&amp;"*",EUROSTAT_VBE_IND_2010!$D$7:$D$732,"5550*"))/1000</f>
        <v>0</v>
      </c>
      <c r="W46" s="17">
        <f>(SUMIFS(EUROSTAT_VBE_IND_2010!T$7:T$732,EUROSTAT_VBE_IND_2010!$B$7:$B$732,$D46,EUROSTAT_VBE_IND_2010!$C$7:$C$732,"*"&amp;RIGHT($A46,3)&amp;"*",EUROSTAT_VBE_IND_2010!$D$7:$D$732,"5550*"))/1000</f>
        <v>0</v>
      </c>
      <c r="X46" s="17">
        <f>(SUMIFS(EUROSTAT_VBE_IND_2010!U$7:U$732,EUROSTAT_VBE_IND_2010!$B$7:$B$732,$D46,EUROSTAT_VBE_IND_2010!$C$7:$C$732,"*"&amp;RIGHT($A46,3)&amp;"*",EUROSTAT_VBE_IND_2010!$D$7:$D$732,"5550*"))/1000</f>
        <v>0</v>
      </c>
      <c r="Y46" s="17">
        <f>(SUMIFS(EUROSTAT_VBE_IND_2010!V$7:V$732,EUROSTAT_VBE_IND_2010!$B$7:$B$732,$D46,EUROSTAT_VBE_IND_2010!$C$7:$C$732,"*"&amp;RIGHT($A46,3)&amp;"*",EUROSTAT_VBE_IND_2010!$D$7:$D$732,"5550*"))/1000</f>
        <v>0</v>
      </c>
      <c r="Z46" s="17">
        <f>(SUMIFS(EUROSTAT_VBE_IND_2010!W$7:W$732,EUROSTAT_VBE_IND_2010!$B$7:$B$732,$D46,EUROSTAT_VBE_IND_2010!$C$7:$C$732,"*"&amp;RIGHT($A46,3)&amp;"*",EUROSTAT_VBE_IND_2010!$D$7:$D$732,"5550*"))/1000</f>
        <v>0</v>
      </c>
      <c r="AA46" s="17">
        <f>(SUMIFS(EUROSTAT_VBE_IND_2010!X$7:X$732,EUROSTAT_VBE_IND_2010!$B$7:$B$732,$D46,EUROSTAT_VBE_IND_2010!$C$7:$C$732,"*"&amp;RIGHT($A46,3)&amp;"*",EUROSTAT_VBE_IND_2010!$D$7:$D$732,"5550*"))/1000</f>
        <v>0</v>
      </c>
      <c r="AB46" s="17">
        <f>(SUMIFS(EUROSTAT_VBE_IND_2010!AA$7:AA$732,EUROSTAT_VBE_IND_2010!$B$7:$B$732,$D46,EUROSTAT_VBE_IND_2010!$C$7:$C$732,"*"&amp;RIGHT($A46,3)&amp;"*",EUROSTAT_VBE_IND_2010!$D$7:$D$732,"5550*"))/1000</f>
        <v>0</v>
      </c>
      <c r="AC46" s="17">
        <f>(SUMIFS(EUROSTAT_VBE_IND_2010!AB$7:AB$732,EUROSTAT_VBE_IND_2010!$B$7:$B$732,$D46,EUROSTAT_VBE_IND_2010!$C$7:$C$732,"*"&amp;RIGHT($A46,3)&amp;"*",EUROSTAT_VBE_IND_2010!$D$7:$D$732,"5550*"))/1000</f>
        <v>0</v>
      </c>
      <c r="AD46" s="17">
        <f>(SUMIFS(EUROSTAT_VBE_IND_2010!AC$7:AC$732,EUROSTAT_VBE_IND_2010!$B$7:$B$732,$D46,EUROSTAT_VBE_IND_2010!$C$7:$C$732,"*"&amp;RIGHT($A46,3)&amp;"*",EUROSTAT_VBE_IND_2010!$D$7:$D$732,"5550*"))/1000</f>
        <v>0</v>
      </c>
      <c r="AE46" s="17">
        <f>(SUMIFS(EUROSTAT_VBE_IND_2010!AD$7:AD$732,EUROSTAT_VBE_IND_2010!$B$7:$B$732,$D46,EUROSTAT_VBE_IND_2010!$C$7:$C$732,"*"&amp;RIGHT($A46,3)&amp;"*",EUROSTAT_VBE_IND_2010!$D$7:$D$732,"5550*"))/1000</f>
        <v>0</v>
      </c>
      <c r="AF46" s="17">
        <f>(SUMIFS(EUROSTAT_VBE_IND_2010!AE$7:AE$732,EUROSTAT_VBE_IND_2010!$B$7:$B$732,$D46,EUROSTAT_VBE_IND_2010!$C$7:$C$732,"*"&amp;RIGHT($A46,3)&amp;"*",EUROSTAT_VBE_IND_2010!$D$7:$D$732,"5550*"))/1000</f>
        <v>0</v>
      </c>
      <c r="AG46" s="17">
        <f>(SUMIFS(EUROSTAT_VBE_IND_2010!AF$7:AF$732,EUROSTAT_VBE_IND_2010!$B$7:$B$732,$D46,EUROSTAT_VBE_IND_2010!$C$7:$C$732,"*"&amp;RIGHT($A46,3)&amp;"*",EUROSTAT_VBE_IND_2010!$D$7:$D$732,"5550*"))/1000</f>
        <v>0</v>
      </c>
      <c r="AH46" s="17">
        <f>(SUMIFS(EUROSTAT_VBE_IND_2010!AH$7:AH$732,EUROSTAT_VBE_IND_2010!$B$7:$B$732,$D46,EUROSTAT_VBE_IND_2010!$C$7:$C$732,"*"&amp;RIGHT($A46,3)&amp;"*",EUROSTAT_VBE_IND_2010!$D$7:$D$732,"5550*"))/1000</f>
        <v>0</v>
      </c>
      <c r="AI46" s="17">
        <f>(SUMIFS(EUROSTAT_VBE_IND_2010!AI$7:AI$732,EUROSTAT_VBE_IND_2010!$B$7:$B$732,$D46,EUROSTAT_VBE_IND_2010!$C$7:$C$732,"*"&amp;RIGHT($A46,3)&amp;"*",EUROSTAT_VBE_IND_2010!$D$7:$D$732,"5550*"))/1000</f>
        <v>0</v>
      </c>
      <c r="AJ46" s="17">
        <f>(SUMIFS(EUROSTAT_VBE_IND_2010!AJ$7:AJ$732,EUROSTAT_VBE_IND_2010!$B$7:$B$732,$D46,EUROSTAT_VBE_IND_2010!$C$7:$C$732,"*"&amp;RIGHT($A46,3)&amp;"*",EUROSTAT_VBE_IND_2010!$D$7:$D$732,"5550*"))/1000</f>
        <v>0</v>
      </c>
      <c r="AK46" s="17">
        <f>(SUMIFS(EUROSTAT_VBE_IND_2010!AK$7:AK$732,EUROSTAT_VBE_IND_2010!$B$7:$B$732,$D46,EUROSTAT_VBE_IND_2010!$C$7:$C$732,"*"&amp;RIGHT($A46,3)&amp;"*",EUROSTAT_VBE_IND_2010!$D$7:$D$732,"5550*"))/1000</f>
        <v>0</v>
      </c>
      <c r="AO46" s="17">
        <f>(SUMIFS(EUROSTAT_VBE_IND_2010!Y$7:Y$732,EUROSTAT_VBE_IND_2010!$B$7:$B$732,$D46,EUROSTAT_VBE_IND_2010!$C$7:$C$732,"*"&amp;RIGHT($A46,3)&amp;"*",EUROSTAT_VBE_IND_2010!$D$7:$D$732,"5550*"))/1000</f>
        <v>0</v>
      </c>
      <c r="AP46" s="17">
        <f>(SUMIFS(EUROSTAT_VBE_IND_2010!Z$7:Z$732,EUROSTAT_VBE_IND_2010!$B$7:$B$732,$D46,EUROSTAT_VBE_IND_2010!$C$7:$C$732,"*"&amp;RIGHT($A46,3)&amp;"*",EUROSTAT_VBE_IND_2010!$D$7:$D$732,"5550*"))/1000</f>
        <v>0</v>
      </c>
      <c r="AQ46" s="17">
        <f>(SUMIFS(EUROSTAT_VBE_IND_2010!AG$7:AG$732,EUROSTAT_VBE_IND_2010!$B$7:$B$732,$D46,EUROSTAT_VBE_IND_2010!$C$7:$C$732,"*"&amp;RIGHT($A46,3)&amp;"*",EUROSTAT_VBE_IND_2010!$D$7:$D$732,"5550*"))/1000</f>
        <v>0</v>
      </c>
    </row>
    <row r="47" s="20" customFormat="1" spans="1:43">
      <c r="A47" t="str">
        <f>LEFT(EUROSTAT_VBE_IND_2010!$C$10,8)</f>
        <v>B_101315</v>
      </c>
      <c r="B47" s="28" t="s">
        <v>295</v>
      </c>
      <c r="C47" t="s">
        <v>293</v>
      </c>
      <c r="D47" t="s">
        <v>126</v>
      </c>
      <c r="E47" t="s">
        <v>244</v>
      </c>
      <c r="F47" t="s">
        <v>264</v>
      </c>
      <c r="G47" s="17">
        <f>(SUMIFS(EUROSTAT_VBE_IND_2010!E$7:E$732,EUROSTAT_VBE_IND_2010!$B$7:$B$732,$D47,EUROSTAT_VBE_IND_2010!$C$7:$C$732,"*"&amp;RIGHT($A47,3)&amp;"*",EUROSTAT_VBE_IND_2010!$D$7:$D$732,"554*"))/1000-(SUMIFS(EUROSTAT_VBE_IND_2010!E$7:E$732,EUROSTAT_VBE_IND_2010!$B$7:$B$732,$D47,EUROSTAT_VBE_IND_2010!$C$7:$C$732,"*"&amp;RIGHT($A47,3)&amp;"*",EUROSTAT_VBE_IND_2010!$D$7:$D$732,"5543*"))/1000-(SUMIFS(EUROSTAT_VBE_IND_2010!E$7:E$732,EUROSTAT_VBE_IND_2010!$B$7:$B$732,$D47,EUROSTAT_VBE_IND_2010!$C$7:$C$732,"*"&amp;RIGHT($A47,3)&amp;"*",EUROSTAT_VBE_IND_2010!$D$7:$D$732,"5544*"))/1000</f>
        <v>0</v>
      </c>
      <c r="H47" s="17">
        <f>(SUMIFS(EUROSTAT_VBE_IND_2010!F$7:F$732,EUROSTAT_VBE_IND_2010!$B$7:$B$732,$D47,EUROSTAT_VBE_IND_2010!$C$7:$C$732,"*"&amp;RIGHT($A47,3)&amp;"*",EUROSTAT_VBE_IND_2010!$D$7:$D$732,"554*"))/1000-(SUMIFS(EUROSTAT_VBE_IND_2010!F$7:F$732,EUROSTAT_VBE_IND_2010!$B$7:$B$732,$D47,EUROSTAT_VBE_IND_2010!$C$7:$C$732,"*"&amp;RIGHT($A47,3)&amp;"*",EUROSTAT_VBE_IND_2010!$D$7:$D$732,"5543*"))/1000-(SUMIFS(EUROSTAT_VBE_IND_2010!F$7:F$732,EUROSTAT_VBE_IND_2010!$B$7:$B$732,$D47,EUROSTAT_VBE_IND_2010!$C$7:$C$732,"*"&amp;RIGHT($A47,3)&amp;"*",EUROSTAT_VBE_IND_2010!$D$7:$D$732,"5544*"))/1000</f>
        <v>0</v>
      </c>
      <c r="I47" s="17">
        <f>(SUMIFS(EUROSTAT_VBE_IND_2010!G$7:G$732,EUROSTAT_VBE_IND_2010!$B$7:$B$732,$D47,EUROSTAT_VBE_IND_2010!$C$7:$C$732,"*"&amp;RIGHT($A47,3)&amp;"*",EUROSTAT_VBE_IND_2010!$D$7:$D$732,"554*"))/1000-(SUMIFS(EUROSTAT_VBE_IND_2010!G$7:G$732,EUROSTAT_VBE_IND_2010!$B$7:$B$732,$D47,EUROSTAT_VBE_IND_2010!$C$7:$C$732,"*"&amp;RIGHT($A47,3)&amp;"*",EUROSTAT_VBE_IND_2010!$D$7:$D$732,"5543*"))/1000-(SUMIFS(EUROSTAT_VBE_IND_2010!G$7:G$732,EUROSTAT_VBE_IND_2010!$B$7:$B$732,$D47,EUROSTAT_VBE_IND_2010!$C$7:$C$732,"*"&amp;RIGHT($A47,3)&amp;"*",EUROSTAT_VBE_IND_2010!$D$7:$D$732,"5544*"))/1000</f>
        <v>0</v>
      </c>
      <c r="K47" s="17">
        <f>(SUMIFS(EUROSTAT_VBE_IND_2010!H$7:H$732,EUROSTAT_VBE_IND_2010!$B$7:$B$732,$D47,EUROSTAT_VBE_IND_2010!$C$7:$C$732,"*"&amp;RIGHT($A47,3)&amp;"*",EUROSTAT_VBE_IND_2010!$D$7:$D$732,"554*"))/1000-(SUMIFS(EUROSTAT_VBE_IND_2010!H$7:H$732,EUROSTAT_VBE_IND_2010!$B$7:$B$732,$D47,EUROSTAT_VBE_IND_2010!$C$7:$C$732,"*"&amp;RIGHT($A47,3)&amp;"*",EUROSTAT_VBE_IND_2010!$D$7:$D$732,"5543*"))/1000-(SUMIFS(EUROSTAT_VBE_IND_2010!H$7:H$732,EUROSTAT_VBE_IND_2010!$B$7:$B$732,$D47,EUROSTAT_VBE_IND_2010!$C$7:$C$732,"*"&amp;RIGHT($A47,3)&amp;"*",EUROSTAT_VBE_IND_2010!$D$7:$D$732,"5544*"))/1000</f>
        <v>0</v>
      </c>
      <c r="L47" s="17">
        <f>(SUMIFS(EUROSTAT_VBE_IND_2010!I$7:I$732,EUROSTAT_VBE_IND_2010!$B$7:$B$732,$D47,EUROSTAT_VBE_IND_2010!$C$7:$C$732,"*"&amp;RIGHT($A47,3)&amp;"*",EUROSTAT_VBE_IND_2010!$D$7:$D$732,"554*"))/1000-(SUMIFS(EUROSTAT_VBE_IND_2010!I$7:I$732,EUROSTAT_VBE_IND_2010!$B$7:$B$732,$D47,EUROSTAT_VBE_IND_2010!$C$7:$C$732,"*"&amp;RIGHT($A47,3)&amp;"*",EUROSTAT_VBE_IND_2010!$D$7:$D$732,"5543*"))/1000-(SUMIFS(EUROSTAT_VBE_IND_2010!I$7:I$732,EUROSTAT_VBE_IND_2010!$B$7:$B$732,$D47,EUROSTAT_VBE_IND_2010!$C$7:$C$732,"*"&amp;RIGHT($A47,3)&amp;"*",EUROSTAT_VBE_IND_2010!$D$7:$D$732,"5544*"))/1000</f>
        <v>0</v>
      </c>
      <c r="M47" s="17">
        <f>(SUMIFS(EUROSTAT_VBE_IND_2010!J$7:J$732,EUROSTAT_VBE_IND_2010!$B$7:$B$732,$D47,EUROSTAT_VBE_IND_2010!$C$7:$C$732,"*"&amp;RIGHT($A47,3)&amp;"*",EUROSTAT_VBE_IND_2010!$D$7:$D$732,"554*"))/1000-(SUMIFS(EUROSTAT_VBE_IND_2010!J$7:J$732,EUROSTAT_VBE_IND_2010!$B$7:$B$732,$D47,EUROSTAT_VBE_IND_2010!$C$7:$C$732,"*"&amp;RIGHT($A47,3)&amp;"*",EUROSTAT_VBE_IND_2010!$D$7:$D$732,"5543*"))/1000-(SUMIFS(EUROSTAT_VBE_IND_2010!J$7:J$732,EUROSTAT_VBE_IND_2010!$B$7:$B$732,$D47,EUROSTAT_VBE_IND_2010!$C$7:$C$732,"*"&amp;RIGHT($A47,3)&amp;"*",EUROSTAT_VBE_IND_2010!$D$7:$D$732,"5544*"))/1000</f>
        <v>0</v>
      </c>
      <c r="N47" s="17">
        <f>(SUMIFS(EUROSTAT_VBE_IND_2010!K$7:K$732,EUROSTAT_VBE_IND_2010!$B$7:$B$732,$D47,EUROSTAT_VBE_IND_2010!$C$7:$C$732,"*"&amp;RIGHT($A47,3)&amp;"*",EUROSTAT_VBE_IND_2010!$D$7:$D$732,"554*"))/1000-(SUMIFS(EUROSTAT_VBE_IND_2010!K$7:K$732,EUROSTAT_VBE_IND_2010!$B$7:$B$732,$D47,EUROSTAT_VBE_IND_2010!$C$7:$C$732,"*"&amp;RIGHT($A47,3)&amp;"*",EUROSTAT_VBE_IND_2010!$D$7:$D$732,"5543*"))/1000-(SUMIFS(EUROSTAT_VBE_IND_2010!K$7:K$732,EUROSTAT_VBE_IND_2010!$B$7:$B$732,$D47,EUROSTAT_VBE_IND_2010!$C$7:$C$732,"*"&amp;RIGHT($A47,3)&amp;"*",EUROSTAT_VBE_IND_2010!$D$7:$D$732,"5544*"))/1000</f>
        <v>0</v>
      </c>
      <c r="O47" s="17">
        <f>(SUMIFS(EUROSTAT_VBE_IND_2010!L$7:L$732,EUROSTAT_VBE_IND_2010!$B$7:$B$732,$D47,EUROSTAT_VBE_IND_2010!$C$7:$C$732,"*"&amp;RIGHT($A47,3)&amp;"*",EUROSTAT_VBE_IND_2010!$D$7:$D$732,"554*"))/1000-(SUMIFS(EUROSTAT_VBE_IND_2010!L$7:L$732,EUROSTAT_VBE_IND_2010!$B$7:$B$732,$D47,EUROSTAT_VBE_IND_2010!$C$7:$C$732,"*"&amp;RIGHT($A47,3)&amp;"*",EUROSTAT_VBE_IND_2010!$D$7:$D$732,"5543*"))/1000-(SUMIFS(EUROSTAT_VBE_IND_2010!L$7:L$732,EUROSTAT_VBE_IND_2010!$B$7:$B$732,$D47,EUROSTAT_VBE_IND_2010!$C$7:$C$732,"*"&amp;RIGHT($A47,3)&amp;"*",EUROSTAT_VBE_IND_2010!$D$7:$D$732,"5544*"))/1000</f>
        <v>0</v>
      </c>
      <c r="P47" s="17">
        <f>(SUMIFS(EUROSTAT_VBE_IND_2010!M$7:M$732,EUROSTAT_VBE_IND_2010!$B$7:$B$732,$D47,EUROSTAT_VBE_IND_2010!$C$7:$C$732,"*"&amp;RIGHT($A47,3)&amp;"*",EUROSTAT_VBE_IND_2010!$D$7:$D$732,"554*"))/1000-(SUMIFS(EUROSTAT_VBE_IND_2010!M$7:M$732,EUROSTAT_VBE_IND_2010!$B$7:$B$732,$D47,EUROSTAT_VBE_IND_2010!$C$7:$C$732,"*"&amp;RIGHT($A47,3)&amp;"*",EUROSTAT_VBE_IND_2010!$D$7:$D$732,"5543*"))/1000-(SUMIFS(EUROSTAT_VBE_IND_2010!M$7:M$732,EUROSTAT_VBE_IND_2010!$B$7:$B$732,$D47,EUROSTAT_VBE_IND_2010!$C$7:$C$732,"*"&amp;RIGHT($A47,3)&amp;"*",EUROSTAT_VBE_IND_2010!$D$7:$D$732,"5544*"))/1000</f>
        <v>0</v>
      </c>
      <c r="Q47" s="17">
        <f>(SUMIFS(EUROSTAT_VBE_IND_2010!N$7:N$732,EUROSTAT_VBE_IND_2010!$B$7:$B$732,$D47,EUROSTAT_VBE_IND_2010!$C$7:$C$732,"*"&amp;RIGHT($A47,3)&amp;"*",EUROSTAT_VBE_IND_2010!$D$7:$D$732,"554*"))/1000-(SUMIFS(EUROSTAT_VBE_IND_2010!N$7:N$732,EUROSTAT_VBE_IND_2010!$B$7:$B$732,$D47,EUROSTAT_VBE_IND_2010!$C$7:$C$732,"*"&amp;RIGHT($A47,3)&amp;"*",EUROSTAT_VBE_IND_2010!$D$7:$D$732,"5543*"))/1000-(SUMIFS(EUROSTAT_VBE_IND_2010!N$7:N$732,EUROSTAT_VBE_IND_2010!$B$7:$B$732,$D47,EUROSTAT_VBE_IND_2010!$C$7:$C$732,"*"&amp;RIGHT($A47,3)&amp;"*",EUROSTAT_VBE_IND_2010!$D$7:$D$732,"5544*"))/1000</f>
        <v>0</v>
      </c>
      <c r="R47" s="17">
        <f>(SUMIFS(EUROSTAT_VBE_IND_2010!O$7:O$732,EUROSTAT_VBE_IND_2010!$B$7:$B$732,$D47,EUROSTAT_VBE_IND_2010!$C$7:$C$732,"*"&amp;RIGHT($A47,3)&amp;"*",EUROSTAT_VBE_IND_2010!$D$7:$D$732,"554*"))/1000-(SUMIFS(EUROSTAT_VBE_IND_2010!O$7:O$732,EUROSTAT_VBE_IND_2010!$B$7:$B$732,$D47,EUROSTAT_VBE_IND_2010!$C$7:$C$732,"*"&amp;RIGHT($A47,3)&amp;"*",EUROSTAT_VBE_IND_2010!$D$7:$D$732,"5543*"))/1000-(SUMIFS(EUROSTAT_VBE_IND_2010!O$7:O$732,EUROSTAT_VBE_IND_2010!$B$7:$B$732,$D47,EUROSTAT_VBE_IND_2010!$C$7:$C$732,"*"&amp;RIGHT($A47,3)&amp;"*",EUROSTAT_VBE_IND_2010!$D$7:$D$732,"5544*"))/1000</f>
        <v>0</v>
      </c>
      <c r="S47" s="17">
        <f>(SUMIFS(EUROSTAT_VBE_IND_2010!P$7:P$732,EUROSTAT_VBE_IND_2010!$B$7:$B$732,$D47,EUROSTAT_VBE_IND_2010!$C$7:$C$732,"*"&amp;RIGHT($A47,3)&amp;"*",EUROSTAT_VBE_IND_2010!$D$7:$D$732,"554*"))/1000-(SUMIFS(EUROSTAT_VBE_IND_2010!P$7:P$732,EUROSTAT_VBE_IND_2010!$B$7:$B$732,$D47,EUROSTAT_VBE_IND_2010!$C$7:$C$732,"*"&amp;RIGHT($A47,3)&amp;"*",EUROSTAT_VBE_IND_2010!$D$7:$D$732,"5543*"))/1000-(SUMIFS(EUROSTAT_VBE_IND_2010!P$7:P$732,EUROSTAT_VBE_IND_2010!$B$7:$B$732,$D47,EUROSTAT_VBE_IND_2010!$C$7:$C$732,"*"&amp;RIGHT($A47,3)&amp;"*",EUROSTAT_VBE_IND_2010!$D$7:$D$732,"5544*"))/1000</f>
        <v>0</v>
      </c>
      <c r="T47" s="17">
        <f>(SUMIFS(EUROSTAT_VBE_IND_2010!Q$7:Q$732,EUROSTAT_VBE_IND_2010!$B$7:$B$732,$D47,EUROSTAT_VBE_IND_2010!$C$7:$C$732,"*"&amp;RIGHT($A47,3)&amp;"*",EUROSTAT_VBE_IND_2010!$D$7:$D$732,"554*"))/1000-(SUMIFS(EUROSTAT_VBE_IND_2010!Q$7:Q$732,EUROSTAT_VBE_IND_2010!$B$7:$B$732,$D47,EUROSTAT_VBE_IND_2010!$C$7:$C$732,"*"&amp;RIGHT($A47,3)&amp;"*",EUROSTAT_VBE_IND_2010!$D$7:$D$732,"5543*"))/1000-(SUMIFS(EUROSTAT_VBE_IND_2010!Q$7:Q$732,EUROSTAT_VBE_IND_2010!$B$7:$B$732,$D47,EUROSTAT_VBE_IND_2010!$C$7:$C$732,"*"&amp;RIGHT($A47,3)&amp;"*",EUROSTAT_VBE_IND_2010!$D$7:$D$732,"5544*"))/1000</f>
        <v>0</v>
      </c>
      <c r="U47" s="17">
        <f>(SUMIFS(EUROSTAT_VBE_IND_2010!R$7:R$732,EUROSTAT_VBE_IND_2010!$B$7:$B$732,$D47,EUROSTAT_VBE_IND_2010!$C$7:$C$732,"*"&amp;RIGHT($A47,3)&amp;"*",EUROSTAT_VBE_IND_2010!$D$7:$D$732,"554*"))/1000-(SUMIFS(EUROSTAT_VBE_IND_2010!R$7:R$732,EUROSTAT_VBE_IND_2010!$B$7:$B$732,$D47,EUROSTAT_VBE_IND_2010!$C$7:$C$732,"*"&amp;RIGHT($A47,3)&amp;"*",EUROSTAT_VBE_IND_2010!$D$7:$D$732,"5543*"))/1000-(SUMIFS(EUROSTAT_VBE_IND_2010!R$7:R$732,EUROSTAT_VBE_IND_2010!$B$7:$B$732,$D47,EUROSTAT_VBE_IND_2010!$C$7:$C$732,"*"&amp;RIGHT($A47,3)&amp;"*",EUROSTAT_VBE_IND_2010!$D$7:$D$732,"5544*"))/1000</f>
        <v>0</v>
      </c>
      <c r="V47" s="17">
        <f>(SUMIFS(EUROSTAT_VBE_IND_2010!S$7:S$732,EUROSTAT_VBE_IND_2010!$B$7:$B$732,$D47,EUROSTAT_VBE_IND_2010!$C$7:$C$732,"*"&amp;RIGHT($A47,3)&amp;"*",EUROSTAT_VBE_IND_2010!$D$7:$D$732,"554*"))/1000-(SUMIFS(EUROSTAT_VBE_IND_2010!S$7:S$732,EUROSTAT_VBE_IND_2010!$B$7:$B$732,$D47,EUROSTAT_VBE_IND_2010!$C$7:$C$732,"*"&amp;RIGHT($A47,3)&amp;"*",EUROSTAT_VBE_IND_2010!$D$7:$D$732,"5543*"))/1000-(SUMIFS(EUROSTAT_VBE_IND_2010!S$7:S$732,EUROSTAT_VBE_IND_2010!$B$7:$B$732,$D47,EUROSTAT_VBE_IND_2010!$C$7:$C$732,"*"&amp;RIGHT($A47,3)&amp;"*",EUROSTAT_VBE_IND_2010!$D$7:$D$732,"5544*"))/1000</f>
        <v>0</v>
      </c>
      <c r="W47" s="17">
        <f>(SUMIFS(EUROSTAT_VBE_IND_2010!T$7:T$732,EUROSTAT_VBE_IND_2010!$B$7:$B$732,$D47,EUROSTAT_VBE_IND_2010!$C$7:$C$732,"*"&amp;RIGHT($A47,3)&amp;"*",EUROSTAT_VBE_IND_2010!$D$7:$D$732,"554*"))/1000-(SUMIFS(EUROSTAT_VBE_IND_2010!T$7:T$732,EUROSTAT_VBE_IND_2010!$B$7:$B$732,$D47,EUROSTAT_VBE_IND_2010!$C$7:$C$732,"*"&amp;RIGHT($A47,3)&amp;"*",EUROSTAT_VBE_IND_2010!$D$7:$D$732,"5543*"))/1000-(SUMIFS(EUROSTAT_VBE_IND_2010!T$7:T$732,EUROSTAT_VBE_IND_2010!$B$7:$B$732,$D47,EUROSTAT_VBE_IND_2010!$C$7:$C$732,"*"&amp;RIGHT($A47,3)&amp;"*",EUROSTAT_VBE_IND_2010!$D$7:$D$732,"5544*"))/1000</f>
        <v>0</v>
      </c>
      <c r="X47" s="17">
        <f>(SUMIFS(EUROSTAT_VBE_IND_2010!U$7:U$732,EUROSTAT_VBE_IND_2010!$B$7:$B$732,$D47,EUROSTAT_VBE_IND_2010!$C$7:$C$732,"*"&amp;RIGHT($A47,3)&amp;"*",EUROSTAT_VBE_IND_2010!$D$7:$D$732,"554*"))/1000-(SUMIFS(EUROSTAT_VBE_IND_2010!U$7:U$732,EUROSTAT_VBE_IND_2010!$B$7:$B$732,$D47,EUROSTAT_VBE_IND_2010!$C$7:$C$732,"*"&amp;RIGHT($A47,3)&amp;"*",EUROSTAT_VBE_IND_2010!$D$7:$D$732,"5543*"))/1000-(SUMIFS(EUROSTAT_VBE_IND_2010!U$7:U$732,EUROSTAT_VBE_IND_2010!$B$7:$B$732,$D47,EUROSTAT_VBE_IND_2010!$C$7:$C$732,"*"&amp;RIGHT($A47,3)&amp;"*",EUROSTAT_VBE_IND_2010!$D$7:$D$732,"5544*"))/1000</f>
        <v>0</v>
      </c>
      <c r="Y47" s="17">
        <f>(SUMIFS(EUROSTAT_VBE_IND_2010!V$7:V$732,EUROSTAT_VBE_IND_2010!$B$7:$B$732,$D47,EUROSTAT_VBE_IND_2010!$C$7:$C$732,"*"&amp;RIGHT($A47,3)&amp;"*",EUROSTAT_VBE_IND_2010!$D$7:$D$732,"554*"))/1000-(SUMIFS(EUROSTAT_VBE_IND_2010!V$7:V$732,EUROSTAT_VBE_IND_2010!$B$7:$B$732,$D47,EUROSTAT_VBE_IND_2010!$C$7:$C$732,"*"&amp;RIGHT($A47,3)&amp;"*",EUROSTAT_VBE_IND_2010!$D$7:$D$732,"5543*"))/1000-(SUMIFS(EUROSTAT_VBE_IND_2010!V$7:V$732,EUROSTAT_VBE_IND_2010!$B$7:$B$732,$D47,EUROSTAT_VBE_IND_2010!$C$7:$C$732,"*"&amp;RIGHT($A47,3)&amp;"*",EUROSTAT_VBE_IND_2010!$D$7:$D$732,"5544*"))/1000</f>
        <v>0</v>
      </c>
      <c r="Z47" s="17">
        <f>(SUMIFS(EUROSTAT_VBE_IND_2010!W$7:W$732,EUROSTAT_VBE_IND_2010!$B$7:$B$732,$D47,EUROSTAT_VBE_IND_2010!$C$7:$C$732,"*"&amp;RIGHT($A47,3)&amp;"*",EUROSTAT_VBE_IND_2010!$D$7:$D$732,"554*"))/1000-(SUMIFS(EUROSTAT_VBE_IND_2010!W$7:W$732,EUROSTAT_VBE_IND_2010!$B$7:$B$732,$D47,EUROSTAT_VBE_IND_2010!$C$7:$C$732,"*"&amp;RIGHT($A47,3)&amp;"*",EUROSTAT_VBE_IND_2010!$D$7:$D$732,"5543*"))/1000-(SUMIFS(EUROSTAT_VBE_IND_2010!W$7:W$732,EUROSTAT_VBE_IND_2010!$B$7:$B$732,$D47,EUROSTAT_VBE_IND_2010!$C$7:$C$732,"*"&amp;RIGHT($A47,3)&amp;"*",EUROSTAT_VBE_IND_2010!$D$7:$D$732,"5544*"))/1000</f>
        <v>0</v>
      </c>
      <c r="AA47" s="17">
        <f>(SUMIFS(EUROSTAT_VBE_IND_2010!X$7:X$732,EUROSTAT_VBE_IND_2010!$B$7:$B$732,$D47,EUROSTAT_VBE_IND_2010!$C$7:$C$732,"*"&amp;RIGHT($A47,3)&amp;"*",EUROSTAT_VBE_IND_2010!$D$7:$D$732,"554*"))/1000-(SUMIFS(EUROSTAT_VBE_IND_2010!X$7:X$732,EUROSTAT_VBE_IND_2010!$B$7:$B$732,$D47,EUROSTAT_VBE_IND_2010!$C$7:$C$732,"*"&amp;RIGHT($A47,3)&amp;"*",EUROSTAT_VBE_IND_2010!$D$7:$D$732,"5543*"))/1000-(SUMIFS(EUROSTAT_VBE_IND_2010!X$7:X$732,EUROSTAT_VBE_IND_2010!$B$7:$B$732,$D47,EUROSTAT_VBE_IND_2010!$C$7:$C$732,"*"&amp;RIGHT($A47,3)&amp;"*",EUROSTAT_VBE_IND_2010!$D$7:$D$732,"5544*"))/1000</f>
        <v>0</v>
      </c>
      <c r="AB47" s="17">
        <f>(SUMIFS(EUROSTAT_VBE_IND_2010!AA$7:AA$732,EUROSTAT_VBE_IND_2010!$B$7:$B$732,$D47,EUROSTAT_VBE_IND_2010!$C$7:$C$732,"*"&amp;RIGHT($A47,3)&amp;"*",EUROSTAT_VBE_IND_2010!$D$7:$D$732,"554*"))/1000-(SUMIFS(EUROSTAT_VBE_IND_2010!AA$7:AA$732,EUROSTAT_VBE_IND_2010!$B$7:$B$732,$D47,EUROSTAT_VBE_IND_2010!$C$7:$C$732,"*"&amp;RIGHT($A47,3)&amp;"*",EUROSTAT_VBE_IND_2010!$D$7:$D$732,"5543*"))/1000-(SUMIFS(EUROSTAT_VBE_IND_2010!AA$7:AA$732,EUROSTAT_VBE_IND_2010!$B$7:$B$732,$D47,EUROSTAT_VBE_IND_2010!$C$7:$C$732,"*"&amp;RIGHT($A47,3)&amp;"*",EUROSTAT_VBE_IND_2010!$D$7:$D$732,"5544*"))/1000</f>
        <v>0</v>
      </c>
      <c r="AC47" s="17">
        <f>(SUMIFS(EUROSTAT_VBE_IND_2010!AB$7:AB$732,EUROSTAT_VBE_IND_2010!$B$7:$B$732,$D47,EUROSTAT_VBE_IND_2010!$C$7:$C$732,"*"&amp;RIGHT($A47,3)&amp;"*",EUROSTAT_VBE_IND_2010!$D$7:$D$732,"554*"))/1000-(SUMIFS(EUROSTAT_VBE_IND_2010!AB$7:AB$732,EUROSTAT_VBE_IND_2010!$B$7:$B$732,$D47,EUROSTAT_VBE_IND_2010!$C$7:$C$732,"*"&amp;RIGHT($A47,3)&amp;"*",EUROSTAT_VBE_IND_2010!$D$7:$D$732,"5543*"))/1000-(SUMIFS(EUROSTAT_VBE_IND_2010!AB$7:AB$732,EUROSTAT_VBE_IND_2010!$B$7:$B$732,$D47,EUROSTAT_VBE_IND_2010!$C$7:$C$732,"*"&amp;RIGHT($A47,3)&amp;"*",EUROSTAT_VBE_IND_2010!$D$7:$D$732,"5544*"))/1000</f>
        <v>0</v>
      </c>
      <c r="AD47" s="17">
        <f>(SUMIFS(EUROSTAT_VBE_IND_2010!AC$7:AC$732,EUROSTAT_VBE_IND_2010!$B$7:$B$732,$D47,EUROSTAT_VBE_IND_2010!$C$7:$C$732,"*"&amp;RIGHT($A47,3)&amp;"*",EUROSTAT_VBE_IND_2010!$D$7:$D$732,"554*"))/1000-(SUMIFS(EUROSTAT_VBE_IND_2010!AC$7:AC$732,EUROSTAT_VBE_IND_2010!$B$7:$B$732,$D47,EUROSTAT_VBE_IND_2010!$C$7:$C$732,"*"&amp;RIGHT($A47,3)&amp;"*",EUROSTAT_VBE_IND_2010!$D$7:$D$732,"5543*"))/1000-(SUMIFS(EUROSTAT_VBE_IND_2010!AC$7:AC$732,EUROSTAT_VBE_IND_2010!$B$7:$B$732,$D47,EUROSTAT_VBE_IND_2010!$C$7:$C$732,"*"&amp;RIGHT($A47,3)&amp;"*",EUROSTAT_VBE_IND_2010!$D$7:$D$732,"5544*"))/1000</f>
        <v>0</v>
      </c>
      <c r="AE47" s="17">
        <f>(SUMIFS(EUROSTAT_VBE_IND_2010!AD$7:AD$732,EUROSTAT_VBE_IND_2010!$B$7:$B$732,$D47,EUROSTAT_VBE_IND_2010!$C$7:$C$732,"*"&amp;RIGHT($A47,3)&amp;"*",EUROSTAT_VBE_IND_2010!$D$7:$D$732,"554*"))/1000-(SUMIFS(EUROSTAT_VBE_IND_2010!AD$7:AD$732,EUROSTAT_VBE_IND_2010!$B$7:$B$732,$D47,EUROSTAT_VBE_IND_2010!$C$7:$C$732,"*"&amp;RIGHT($A47,3)&amp;"*",EUROSTAT_VBE_IND_2010!$D$7:$D$732,"5543*"))/1000-(SUMIFS(EUROSTAT_VBE_IND_2010!AD$7:AD$732,EUROSTAT_VBE_IND_2010!$B$7:$B$732,$D47,EUROSTAT_VBE_IND_2010!$C$7:$C$732,"*"&amp;RIGHT($A47,3)&amp;"*",EUROSTAT_VBE_IND_2010!$D$7:$D$732,"5544*"))/1000</f>
        <v>0</v>
      </c>
      <c r="AF47" s="17">
        <f>(SUMIFS(EUROSTAT_VBE_IND_2010!AE$7:AE$732,EUROSTAT_VBE_IND_2010!$B$7:$B$732,$D47,EUROSTAT_VBE_IND_2010!$C$7:$C$732,"*"&amp;RIGHT($A47,3)&amp;"*",EUROSTAT_VBE_IND_2010!$D$7:$D$732,"554*"))/1000-(SUMIFS(EUROSTAT_VBE_IND_2010!AE$7:AE$732,EUROSTAT_VBE_IND_2010!$B$7:$B$732,$D47,EUROSTAT_VBE_IND_2010!$C$7:$C$732,"*"&amp;RIGHT($A47,3)&amp;"*",EUROSTAT_VBE_IND_2010!$D$7:$D$732,"5543*"))/1000-(SUMIFS(EUROSTAT_VBE_IND_2010!AE$7:AE$732,EUROSTAT_VBE_IND_2010!$B$7:$B$732,$D47,EUROSTAT_VBE_IND_2010!$C$7:$C$732,"*"&amp;RIGHT($A47,3)&amp;"*",EUROSTAT_VBE_IND_2010!$D$7:$D$732,"5544*"))/1000</f>
        <v>0</v>
      </c>
      <c r="AG47" s="17">
        <f>(SUMIFS(EUROSTAT_VBE_IND_2010!AF$7:AF$732,EUROSTAT_VBE_IND_2010!$B$7:$B$732,$D47,EUROSTAT_VBE_IND_2010!$C$7:$C$732,"*"&amp;RIGHT($A47,3)&amp;"*",EUROSTAT_VBE_IND_2010!$D$7:$D$732,"554*"))/1000-(SUMIFS(EUROSTAT_VBE_IND_2010!AF$7:AF$732,EUROSTAT_VBE_IND_2010!$B$7:$B$732,$D47,EUROSTAT_VBE_IND_2010!$C$7:$C$732,"*"&amp;RIGHT($A47,3)&amp;"*",EUROSTAT_VBE_IND_2010!$D$7:$D$732,"5543*"))/1000-(SUMIFS(EUROSTAT_VBE_IND_2010!AF$7:AF$732,EUROSTAT_VBE_IND_2010!$B$7:$B$732,$D47,EUROSTAT_VBE_IND_2010!$C$7:$C$732,"*"&amp;RIGHT($A47,3)&amp;"*",EUROSTAT_VBE_IND_2010!$D$7:$D$732,"5544*"))/1000</f>
        <v>0</v>
      </c>
      <c r="AH47" s="17">
        <f>(SUMIFS(EUROSTAT_VBE_IND_2010!AH$7:AH$732,EUROSTAT_VBE_IND_2010!$B$7:$B$732,$D47,EUROSTAT_VBE_IND_2010!$C$7:$C$732,"*"&amp;RIGHT($A47,3)&amp;"*",EUROSTAT_VBE_IND_2010!$D$7:$D$732,"554*"))/1000-(SUMIFS(EUROSTAT_VBE_IND_2010!AH$7:AH$732,EUROSTAT_VBE_IND_2010!$B$7:$B$732,$D47,EUROSTAT_VBE_IND_2010!$C$7:$C$732,"*"&amp;RIGHT($A47,3)&amp;"*",EUROSTAT_VBE_IND_2010!$D$7:$D$732,"5543*"))/1000-(SUMIFS(EUROSTAT_VBE_IND_2010!AH$7:AH$732,EUROSTAT_VBE_IND_2010!$B$7:$B$732,$D47,EUROSTAT_VBE_IND_2010!$C$7:$C$732,"*"&amp;RIGHT($A47,3)&amp;"*",EUROSTAT_VBE_IND_2010!$D$7:$D$732,"5544*"))/1000</f>
        <v>0</v>
      </c>
      <c r="AI47" s="17">
        <f>(SUMIFS(EUROSTAT_VBE_IND_2010!AI$7:AI$732,EUROSTAT_VBE_IND_2010!$B$7:$B$732,$D47,EUROSTAT_VBE_IND_2010!$C$7:$C$732,"*"&amp;RIGHT($A47,3)&amp;"*",EUROSTAT_VBE_IND_2010!$D$7:$D$732,"554*"))/1000-(SUMIFS(EUROSTAT_VBE_IND_2010!AI$7:AI$732,EUROSTAT_VBE_IND_2010!$B$7:$B$732,$D47,EUROSTAT_VBE_IND_2010!$C$7:$C$732,"*"&amp;RIGHT($A47,3)&amp;"*",EUROSTAT_VBE_IND_2010!$D$7:$D$732,"5543*"))/1000-(SUMIFS(EUROSTAT_VBE_IND_2010!AI$7:AI$732,EUROSTAT_VBE_IND_2010!$B$7:$B$732,$D47,EUROSTAT_VBE_IND_2010!$C$7:$C$732,"*"&amp;RIGHT($A47,3)&amp;"*",EUROSTAT_VBE_IND_2010!$D$7:$D$732,"5544*"))/1000</f>
        <v>0</v>
      </c>
      <c r="AJ47" s="17">
        <f>(SUMIFS(EUROSTAT_VBE_IND_2010!AJ$7:AJ$732,EUROSTAT_VBE_IND_2010!$B$7:$B$732,$D47,EUROSTAT_VBE_IND_2010!$C$7:$C$732,"*"&amp;RIGHT($A47,3)&amp;"*",EUROSTAT_VBE_IND_2010!$D$7:$D$732,"554*"))/1000-(SUMIFS(EUROSTAT_VBE_IND_2010!AJ$7:AJ$732,EUROSTAT_VBE_IND_2010!$B$7:$B$732,$D47,EUROSTAT_VBE_IND_2010!$C$7:$C$732,"*"&amp;RIGHT($A47,3)&amp;"*",EUROSTAT_VBE_IND_2010!$D$7:$D$732,"5543*"))/1000-(SUMIFS(EUROSTAT_VBE_IND_2010!AJ$7:AJ$732,EUROSTAT_VBE_IND_2010!$B$7:$B$732,$D47,EUROSTAT_VBE_IND_2010!$C$7:$C$732,"*"&amp;RIGHT($A47,3)&amp;"*",EUROSTAT_VBE_IND_2010!$D$7:$D$732,"5544*"))/1000</f>
        <v>0</v>
      </c>
      <c r="AK47" s="17">
        <f>(SUMIFS(EUROSTAT_VBE_IND_2010!AK$7:AK$732,EUROSTAT_VBE_IND_2010!$B$7:$B$732,$D47,EUROSTAT_VBE_IND_2010!$C$7:$C$732,"*"&amp;RIGHT($A47,3)&amp;"*",EUROSTAT_VBE_IND_2010!$D$7:$D$732,"554*"))/1000-(SUMIFS(EUROSTAT_VBE_IND_2010!AK$7:AK$732,EUROSTAT_VBE_IND_2010!$B$7:$B$732,$D47,EUROSTAT_VBE_IND_2010!$C$7:$C$732,"*"&amp;RIGHT($A47,3)&amp;"*",EUROSTAT_VBE_IND_2010!$D$7:$D$732,"5543*"))/1000-(SUMIFS(EUROSTAT_VBE_IND_2010!AK$7:AK$732,EUROSTAT_VBE_IND_2010!$B$7:$B$732,$D47,EUROSTAT_VBE_IND_2010!$C$7:$C$732,"*"&amp;RIGHT($A47,3)&amp;"*",EUROSTAT_VBE_IND_2010!$D$7:$D$732,"5544*"))/1000</f>
        <v>0</v>
      </c>
      <c r="AO47" s="17">
        <f>(SUMIFS(EUROSTAT_VBE_IND_2010!Y$7:Y$732,EUROSTAT_VBE_IND_2010!$B$7:$B$732,$D47,EUROSTAT_VBE_IND_2010!$C$7:$C$732,"*"&amp;RIGHT($A47,3)&amp;"*",EUROSTAT_VBE_IND_2010!$D$7:$D$732,"554*"))/1000-(SUMIFS(EUROSTAT_VBE_IND_2010!Y$7:Y$732,EUROSTAT_VBE_IND_2010!$B$7:$B$732,$D47,EUROSTAT_VBE_IND_2010!$C$7:$C$732,"*"&amp;RIGHT($A47,3)&amp;"*",EUROSTAT_VBE_IND_2010!$D$7:$D$732,"5543*"))/1000-(SUMIFS(EUROSTAT_VBE_IND_2010!Y$7:Y$732,EUROSTAT_VBE_IND_2010!$B$7:$B$732,$D47,EUROSTAT_VBE_IND_2010!$C$7:$C$732,"*"&amp;RIGHT($A47,3)&amp;"*",EUROSTAT_VBE_IND_2010!$D$7:$D$732,"5544*"))/1000</f>
        <v>0</v>
      </c>
      <c r="AP47" s="17">
        <f>(SUMIFS(EUROSTAT_VBE_IND_2010!Z$7:Z$732,EUROSTAT_VBE_IND_2010!$B$7:$B$732,$D47,EUROSTAT_VBE_IND_2010!$C$7:$C$732,"*"&amp;RIGHT($A47,3)&amp;"*",EUROSTAT_VBE_IND_2010!$D$7:$D$732,"554*"))/1000-(SUMIFS(EUROSTAT_VBE_IND_2010!Z$7:Z$732,EUROSTAT_VBE_IND_2010!$B$7:$B$732,$D47,EUROSTAT_VBE_IND_2010!$C$7:$C$732,"*"&amp;RIGHT($A47,3)&amp;"*",EUROSTAT_VBE_IND_2010!$D$7:$D$732,"5543*"))/1000-(SUMIFS(EUROSTAT_VBE_IND_2010!Z$7:Z$732,EUROSTAT_VBE_IND_2010!$B$7:$B$732,$D47,EUROSTAT_VBE_IND_2010!$C$7:$C$732,"*"&amp;RIGHT($A47,3)&amp;"*",EUROSTAT_VBE_IND_2010!$D$7:$D$732,"5544*"))/1000</f>
        <v>0</v>
      </c>
      <c r="AQ47" s="17">
        <f>(SUMIFS(EUROSTAT_VBE_IND_2010!AG$7:AG$732,EUROSTAT_VBE_IND_2010!$B$7:$B$732,$D47,EUROSTAT_VBE_IND_2010!$C$7:$C$732,"*"&amp;RIGHT($A47,3)&amp;"*",EUROSTAT_VBE_IND_2010!$D$7:$D$732,"554*"))/1000-(SUMIFS(EUROSTAT_VBE_IND_2010!AG$7:AG$732,EUROSTAT_VBE_IND_2010!$B$7:$B$732,$D47,EUROSTAT_VBE_IND_2010!$C$7:$C$732,"*"&amp;RIGHT($A47,3)&amp;"*",EUROSTAT_VBE_IND_2010!$D$7:$D$732,"5543*"))/1000-(SUMIFS(EUROSTAT_VBE_IND_2010!AG$7:AG$732,EUROSTAT_VBE_IND_2010!$B$7:$B$732,$D47,EUROSTAT_VBE_IND_2010!$C$7:$C$732,"*"&amp;RIGHT($A47,3)&amp;"*",EUROSTAT_VBE_IND_2010!$D$7:$D$732,"5544*"))/1000</f>
        <v>0</v>
      </c>
    </row>
    <row r="48" s="20" customFormat="1" spans="1:43">
      <c r="A48" t="str">
        <f>LEFT(EUROSTAT_VBE_IND_2010!$C$10,8)</f>
        <v>B_101315</v>
      </c>
      <c r="B48" s="28" t="s">
        <v>295</v>
      </c>
      <c r="C48" t="s">
        <v>293</v>
      </c>
      <c r="D48" t="s">
        <v>126</v>
      </c>
      <c r="E48" t="s">
        <v>245</v>
      </c>
      <c r="F48" t="s">
        <v>265</v>
      </c>
      <c r="G48" s="17">
        <f>(SUMIFS(EUROSTAT_VBE_IND_2010!E$7:E$732,EUROSTAT_VBE_IND_2010!$B$7:$B$732,$D48,EUROSTAT_VBE_IND_2010!$C$7:$C$732,"*"&amp;RIGHT($A48,3)&amp;"*",EUROSTAT_VBE_IND_2010!$D$7:$D$732,"5543*"))/1000</f>
        <v>0</v>
      </c>
      <c r="H48" s="17">
        <f>(SUMIFS(EUROSTAT_VBE_IND_2010!F$7:F$732,EUROSTAT_VBE_IND_2010!$B$7:$B$732,$D48,EUROSTAT_VBE_IND_2010!$C$7:$C$732,"*"&amp;RIGHT($A48,3)&amp;"*",EUROSTAT_VBE_IND_2010!$D$7:$D$732,"5543*"))/1000</f>
        <v>0</v>
      </c>
      <c r="I48" s="17">
        <f>(SUMIFS(EUROSTAT_VBE_IND_2010!G$7:G$732,EUROSTAT_VBE_IND_2010!$B$7:$B$732,$D48,EUROSTAT_VBE_IND_2010!$C$7:$C$732,"*"&amp;RIGHT($A48,3)&amp;"*",EUROSTAT_VBE_IND_2010!$D$7:$D$732,"5543*"))/1000</f>
        <v>0</v>
      </c>
      <c r="K48" s="17">
        <f>(SUMIFS(EUROSTAT_VBE_IND_2010!H$7:H$732,EUROSTAT_VBE_IND_2010!$B$7:$B$732,$D48,EUROSTAT_VBE_IND_2010!$C$7:$C$732,"*"&amp;RIGHT($A48,3)&amp;"*",EUROSTAT_VBE_IND_2010!$D$7:$D$732,"5543*"))/1000</f>
        <v>0</v>
      </c>
      <c r="L48" s="17">
        <f>(SUMIFS(EUROSTAT_VBE_IND_2010!I$7:I$732,EUROSTAT_VBE_IND_2010!$B$7:$B$732,$D48,EUROSTAT_VBE_IND_2010!$C$7:$C$732,"*"&amp;RIGHT($A48,3)&amp;"*",EUROSTAT_VBE_IND_2010!$D$7:$D$732,"5543*"))/1000</f>
        <v>0</v>
      </c>
      <c r="M48" s="17">
        <f>(SUMIFS(EUROSTAT_VBE_IND_2010!J$7:J$732,EUROSTAT_VBE_IND_2010!$B$7:$B$732,$D48,EUROSTAT_VBE_IND_2010!$C$7:$C$732,"*"&amp;RIGHT($A48,3)&amp;"*",EUROSTAT_VBE_IND_2010!$D$7:$D$732,"5543*"))/1000</f>
        <v>0</v>
      </c>
      <c r="N48" s="17">
        <f>(SUMIFS(EUROSTAT_VBE_IND_2010!K$7:K$732,EUROSTAT_VBE_IND_2010!$B$7:$B$732,$D48,EUROSTAT_VBE_IND_2010!$C$7:$C$732,"*"&amp;RIGHT($A48,3)&amp;"*",EUROSTAT_VBE_IND_2010!$D$7:$D$732,"5543*"))/1000</f>
        <v>0</v>
      </c>
      <c r="O48" s="17">
        <f>(SUMIFS(EUROSTAT_VBE_IND_2010!L$7:L$732,EUROSTAT_VBE_IND_2010!$B$7:$B$732,$D48,EUROSTAT_VBE_IND_2010!$C$7:$C$732,"*"&amp;RIGHT($A48,3)&amp;"*",EUROSTAT_VBE_IND_2010!$D$7:$D$732,"5543*"))/1000</f>
        <v>0</v>
      </c>
      <c r="P48" s="17">
        <f>(SUMIFS(EUROSTAT_VBE_IND_2010!M$7:M$732,EUROSTAT_VBE_IND_2010!$B$7:$B$732,$D48,EUROSTAT_VBE_IND_2010!$C$7:$C$732,"*"&amp;RIGHT($A48,3)&amp;"*",EUROSTAT_VBE_IND_2010!$D$7:$D$732,"5543*"))/1000</f>
        <v>0</v>
      </c>
      <c r="Q48" s="17">
        <f>(SUMIFS(EUROSTAT_VBE_IND_2010!N$7:N$732,EUROSTAT_VBE_IND_2010!$B$7:$B$732,$D48,EUROSTAT_VBE_IND_2010!$C$7:$C$732,"*"&amp;RIGHT($A48,3)&amp;"*",EUROSTAT_VBE_IND_2010!$D$7:$D$732,"5543*"))/1000</f>
        <v>0</v>
      </c>
      <c r="R48" s="17">
        <f>(SUMIFS(EUROSTAT_VBE_IND_2010!O$7:O$732,EUROSTAT_VBE_IND_2010!$B$7:$B$732,$D48,EUROSTAT_VBE_IND_2010!$C$7:$C$732,"*"&amp;RIGHT($A48,3)&amp;"*",EUROSTAT_VBE_IND_2010!$D$7:$D$732,"5543*"))/1000</f>
        <v>0</v>
      </c>
      <c r="S48" s="17">
        <f>(SUMIFS(EUROSTAT_VBE_IND_2010!P$7:P$732,EUROSTAT_VBE_IND_2010!$B$7:$B$732,$D48,EUROSTAT_VBE_IND_2010!$C$7:$C$732,"*"&amp;RIGHT($A48,3)&amp;"*",EUROSTAT_VBE_IND_2010!$D$7:$D$732,"5543*"))/1000</f>
        <v>0</v>
      </c>
      <c r="T48" s="17">
        <f>(SUMIFS(EUROSTAT_VBE_IND_2010!Q$7:Q$732,EUROSTAT_VBE_IND_2010!$B$7:$B$732,$D48,EUROSTAT_VBE_IND_2010!$C$7:$C$732,"*"&amp;RIGHT($A48,3)&amp;"*",EUROSTAT_VBE_IND_2010!$D$7:$D$732,"5543*"))/1000</f>
        <v>0</v>
      </c>
      <c r="U48" s="17">
        <f>(SUMIFS(EUROSTAT_VBE_IND_2010!R$7:R$732,EUROSTAT_VBE_IND_2010!$B$7:$B$732,$D48,EUROSTAT_VBE_IND_2010!$C$7:$C$732,"*"&amp;RIGHT($A48,3)&amp;"*",EUROSTAT_VBE_IND_2010!$D$7:$D$732,"5543*"))/1000</f>
        <v>0</v>
      </c>
      <c r="V48" s="17">
        <f>(SUMIFS(EUROSTAT_VBE_IND_2010!S$7:S$732,EUROSTAT_VBE_IND_2010!$B$7:$B$732,$D48,EUROSTAT_VBE_IND_2010!$C$7:$C$732,"*"&amp;RIGHT($A48,3)&amp;"*",EUROSTAT_VBE_IND_2010!$D$7:$D$732,"5543*"))/1000</f>
        <v>0</v>
      </c>
      <c r="W48" s="17">
        <f>(SUMIFS(EUROSTAT_VBE_IND_2010!T$7:T$732,EUROSTAT_VBE_IND_2010!$B$7:$B$732,$D48,EUROSTAT_VBE_IND_2010!$C$7:$C$732,"*"&amp;RIGHT($A48,3)&amp;"*",EUROSTAT_VBE_IND_2010!$D$7:$D$732,"5543*"))/1000</f>
        <v>0</v>
      </c>
      <c r="X48" s="17">
        <f>(SUMIFS(EUROSTAT_VBE_IND_2010!U$7:U$732,EUROSTAT_VBE_IND_2010!$B$7:$B$732,$D48,EUROSTAT_VBE_IND_2010!$C$7:$C$732,"*"&amp;RIGHT($A48,3)&amp;"*",EUROSTAT_VBE_IND_2010!$D$7:$D$732,"5543*"))/1000</f>
        <v>0</v>
      </c>
      <c r="Y48" s="17">
        <f>(SUMIFS(EUROSTAT_VBE_IND_2010!V$7:V$732,EUROSTAT_VBE_IND_2010!$B$7:$B$732,$D48,EUROSTAT_VBE_IND_2010!$C$7:$C$732,"*"&amp;RIGHT($A48,3)&amp;"*",EUROSTAT_VBE_IND_2010!$D$7:$D$732,"5543*"))/1000</f>
        <v>0</v>
      </c>
      <c r="Z48" s="17">
        <f>(SUMIFS(EUROSTAT_VBE_IND_2010!W$7:W$732,EUROSTAT_VBE_IND_2010!$B$7:$B$732,$D48,EUROSTAT_VBE_IND_2010!$C$7:$C$732,"*"&amp;RIGHT($A48,3)&amp;"*",EUROSTAT_VBE_IND_2010!$D$7:$D$732,"5543*"))/1000</f>
        <v>0</v>
      </c>
      <c r="AA48" s="17">
        <f>(SUMIFS(EUROSTAT_VBE_IND_2010!X$7:X$732,EUROSTAT_VBE_IND_2010!$B$7:$B$732,$D48,EUROSTAT_VBE_IND_2010!$C$7:$C$732,"*"&amp;RIGHT($A48,3)&amp;"*",EUROSTAT_VBE_IND_2010!$D$7:$D$732,"5543*"))/1000</f>
        <v>0</v>
      </c>
      <c r="AB48" s="17">
        <f>(SUMIFS(EUROSTAT_VBE_IND_2010!AA$7:AA$732,EUROSTAT_VBE_IND_2010!$B$7:$B$732,$D48,EUROSTAT_VBE_IND_2010!$C$7:$C$732,"*"&amp;RIGHT($A48,3)&amp;"*",EUROSTAT_VBE_IND_2010!$D$7:$D$732,"5543*"))/1000</f>
        <v>0</v>
      </c>
      <c r="AC48" s="17">
        <f>(SUMIFS(EUROSTAT_VBE_IND_2010!AB$7:AB$732,EUROSTAT_VBE_IND_2010!$B$7:$B$732,$D48,EUROSTAT_VBE_IND_2010!$C$7:$C$732,"*"&amp;RIGHT($A48,3)&amp;"*",EUROSTAT_VBE_IND_2010!$D$7:$D$732,"5543*"))/1000</f>
        <v>0</v>
      </c>
      <c r="AD48" s="17">
        <f>(SUMIFS(EUROSTAT_VBE_IND_2010!AC$7:AC$732,EUROSTAT_VBE_IND_2010!$B$7:$B$732,$D48,EUROSTAT_VBE_IND_2010!$C$7:$C$732,"*"&amp;RIGHT($A48,3)&amp;"*",EUROSTAT_VBE_IND_2010!$D$7:$D$732,"5543*"))/1000</f>
        <v>0</v>
      </c>
      <c r="AE48" s="17">
        <f>(SUMIFS(EUROSTAT_VBE_IND_2010!AD$7:AD$732,EUROSTAT_VBE_IND_2010!$B$7:$B$732,$D48,EUROSTAT_VBE_IND_2010!$C$7:$C$732,"*"&amp;RIGHT($A48,3)&amp;"*",EUROSTAT_VBE_IND_2010!$D$7:$D$732,"5543*"))/1000</f>
        <v>0</v>
      </c>
      <c r="AF48" s="17">
        <f>(SUMIFS(EUROSTAT_VBE_IND_2010!AE$7:AE$732,EUROSTAT_VBE_IND_2010!$B$7:$B$732,$D48,EUROSTAT_VBE_IND_2010!$C$7:$C$732,"*"&amp;RIGHT($A48,3)&amp;"*",EUROSTAT_VBE_IND_2010!$D$7:$D$732,"5543*"))/1000</f>
        <v>0</v>
      </c>
      <c r="AG48" s="17">
        <f>(SUMIFS(EUROSTAT_VBE_IND_2010!AF$7:AF$732,EUROSTAT_VBE_IND_2010!$B$7:$B$732,$D48,EUROSTAT_VBE_IND_2010!$C$7:$C$732,"*"&amp;RIGHT($A48,3)&amp;"*",EUROSTAT_VBE_IND_2010!$D$7:$D$732,"5543*"))/1000</f>
        <v>0</v>
      </c>
      <c r="AH48" s="17">
        <f>(SUMIFS(EUROSTAT_VBE_IND_2010!AH$7:AH$732,EUROSTAT_VBE_IND_2010!$B$7:$B$732,$D48,EUROSTAT_VBE_IND_2010!$C$7:$C$732,"*"&amp;RIGHT($A48,3)&amp;"*",EUROSTAT_VBE_IND_2010!$D$7:$D$732,"5543*"))/1000</f>
        <v>0</v>
      </c>
      <c r="AI48" s="17">
        <f>(SUMIFS(EUROSTAT_VBE_IND_2010!AI$7:AI$732,EUROSTAT_VBE_IND_2010!$B$7:$B$732,$D48,EUROSTAT_VBE_IND_2010!$C$7:$C$732,"*"&amp;RIGHT($A48,3)&amp;"*",EUROSTAT_VBE_IND_2010!$D$7:$D$732,"5543*"))/1000</f>
        <v>0</v>
      </c>
      <c r="AJ48" s="17">
        <f>(SUMIFS(EUROSTAT_VBE_IND_2010!AJ$7:AJ$732,EUROSTAT_VBE_IND_2010!$B$7:$B$732,$D48,EUROSTAT_VBE_IND_2010!$C$7:$C$732,"*"&amp;RIGHT($A48,3)&amp;"*",EUROSTAT_VBE_IND_2010!$D$7:$D$732,"5543*"))/1000</f>
        <v>0</v>
      </c>
      <c r="AK48" s="17">
        <f>(SUMIFS(EUROSTAT_VBE_IND_2010!AK$7:AK$732,EUROSTAT_VBE_IND_2010!$B$7:$B$732,$D48,EUROSTAT_VBE_IND_2010!$C$7:$C$732,"*"&amp;RIGHT($A48,3)&amp;"*",EUROSTAT_VBE_IND_2010!$D$7:$D$732,"5543*"))/1000</f>
        <v>0</v>
      </c>
      <c r="AO48" s="17">
        <f>(SUMIFS(EUROSTAT_VBE_IND_2010!Y$7:Y$732,EUROSTAT_VBE_IND_2010!$B$7:$B$732,$D48,EUROSTAT_VBE_IND_2010!$C$7:$C$732,"*"&amp;RIGHT($A48,3)&amp;"*",EUROSTAT_VBE_IND_2010!$D$7:$D$732,"5543*"))/1000</f>
        <v>0</v>
      </c>
      <c r="AP48" s="17">
        <f>(SUMIFS(EUROSTAT_VBE_IND_2010!Z$7:Z$732,EUROSTAT_VBE_IND_2010!$B$7:$B$732,$D48,EUROSTAT_VBE_IND_2010!$C$7:$C$732,"*"&amp;RIGHT($A48,3)&amp;"*",EUROSTAT_VBE_IND_2010!$D$7:$D$732,"5543*"))/1000</f>
        <v>0</v>
      </c>
      <c r="AQ48" s="17">
        <f>(SUMIFS(EUROSTAT_VBE_IND_2010!AG$7:AG$732,EUROSTAT_VBE_IND_2010!$B$7:$B$732,$D48,EUROSTAT_VBE_IND_2010!$C$7:$C$732,"*"&amp;RIGHT($A48,3)&amp;"*",EUROSTAT_VBE_IND_2010!$D$7:$D$732,"5543*"))/1000</f>
        <v>0</v>
      </c>
    </row>
    <row r="49" s="20" customFormat="1" spans="1:43">
      <c r="A49" t="str">
        <f>LEFT(EUROSTAT_VBE_IND_2010!$C$10,8)</f>
        <v>B_101315</v>
      </c>
      <c r="B49" s="28" t="s">
        <v>295</v>
      </c>
      <c r="C49" t="s">
        <v>293</v>
      </c>
      <c r="D49" t="s">
        <v>126</v>
      </c>
      <c r="E49" t="s">
        <v>246</v>
      </c>
      <c r="F49" t="s">
        <v>266</v>
      </c>
      <c r="G49" s="17">
        <f>(SUMIFS(EUROSTAT_VBE_IND_2010!E$7:E$732,EUROSTAT_VBE_IND_2010!$B$7:$B$732,$D49,EUROSTAT_VBE_IND_2010!$C$7:$C$732,"*"&amp;RIGHT($A49,3)&amp;"*",EUROSTAT_VBE_IND_2010!$D$7:$D$732,"7100*"))/1000</f>
        <v>0</v>
      </c>
      <c r="H49" s="17">
        <f>(SUMIFS(EUROSTAT_VBE_IND_2010!F$7:F$732,EUROSTAT_VBE_IND_2010!$B$7:$B$732,$D49,EUROSTAT_VBE_IND_2010!$C$7:$C$732,"*"&amp;RIGHT($A49,3)&amp;"*",EUROSTAT_VBE_IND_2010!$D$7:$D$732,"7100*"))/1000</f>
        <v>0</v>
      </c>
      <c r="I49" s="17">
        <f>(SUMIFS(EUROSTAT_VBE_IND_2010!G$7:G$732,EUROSTAT_VBE_IND_2010!$B$7:$B$732,$D49,EUROSTAT_VBE_IND_2010!$C$7:$C$732,"*"&amp;RIGHT($A49,3)&amp;"*",EUROSTAT_VBE_IND_2010!$D$7:$D$732,"7100*"))/1000</f>
        <v>0</v>
      </c>
      <c r="K49" s="17">
        <f>(SUMIFS(EUROSTAT_VBE_IND_2010!H$7:H$732,EUROSTAT_VBE_IND_2010!$B$7:$B$732,$D49,EUROSTAT_VBE_IND_2010!$C$7:$C$732,"*"&amp;RIGHT($A49,3)&amp;"*",EUROSTAT_VBE_IND_2010!$D$7:$D$732,"7100*"))/1000</f>
        <v>0</v>
      </c>
      <c r="L49" s="17">
        <f>(SUMIFS(EUROSTAT_VBE_IND_2010!I$7:I$732,EUROSTAT_VBE_IND_2010!$B$7:$B$732,$D49,EUROSTAT_VBE_IND_2010!$C$7:$C$732,"*"&amp;RIGHT($A49,3)&amp;"*",EUROSTAT_VBE_IND_2010!$D$7:$D$732,"7100*"))/1000</f>
        <v>0</v>
      </c>
      <c r="M49" s="17">
        <f>(SUMIFS(EUROSTAT_VBE_IND_2010!J$7:J$732,EUROSTAT_VBE_IND_2010!$B$7:$B$732,$D49,EUROSTAT_VBE_IND_2010!$C$7:$C$732,"*"&amp;RIGHT($A49,3)&amp;"*",EUROSTAT_VBE_IND_2010!$D$7:$D$732,"7100*"))/1000</f>
        <v>0</v>
      </c>
      <c r="N49" s="17">
        <f>(SUMIFS(EUROSTAT_VBE_IND_2010!K$7:K$732,EUROSTAT_VBE_IND_2010!$B$7:$B$732,$D49,EUROSTAT_VBE_IND_2010!$C$7:$C$732,"*"&amp;RIGHT($A49,3)&amp;"*",EUROSTAT_VBE_IND_2010!$D$7:$D$732,"7100*"))/1000</f>
        <v>0</v>
      </c>
      <c r="O49" s="17">
        <f>(SUMIFS(EUROSTAT_VBE_IND_2010!L$7:L$732,EUROSTAT_VBE_IND_2010!$B$7:$B$732,$D49,EUROSTAT_VBE_IND_2010!$C$7:$C$732,"*"&amp;RIGHT($A49,3)&amp;"*",EUROSTAT_VBE_IND_2010!$D$7:$D$732,"7100*"))/1000</f>
        <v>0</v>
      </c>
      <c r="P49" s="17">
        <f>(SUMIFS(EUROSTAT_VBE_IND_2010!M$7:M$732,EUROSTAT_VBE_IND_2010!$B$7:$B$732,$D49,EUROSTAT_VBE_IND_2010!$C$7:$C$732,"*"&amp;RIGHT($A49,3)&amp;"*",EUROSTAT_VBE_IND_2010!$D$7:$D$732,"7100*"))/1000</f>
        <v>0</v>
      </c>
      <c r="Q49" s="17">
        <f>(SUMIFS(EUROSTAT_VBE_IND_2010!N$7:N$732,EUROSTAT_VBE_IND_2010!$B$7:$B$732,$D49,EUROSTAT_VBE_IND_2010!$C$7:$C$732,"*"&amp;RIGHT($A49,3)&amp;"*",EUROSTAT_VBE_IND_2010!$D$7:$D$732,"7100*"))/1000</f>
        <v>0</v>
      </c>
      <c r="R49" s="17">
        <f>(SUMIFS(EUROSTAT_VBE_IND_2010!O$7:O$732,EUROSTAT_VBE_IND_2010!$B$7:$B$732,$D49,EUROSTAT_VBE_IND_2010!$C$7:$C$732,"*"&amp;RIGHT($A49,3)&amp;"*",EUROSTAT_VBE_IND_2010!$D$7:$D$732,"7100*"))/1000</f>
        <v>0</v>
      </c>
      <c r="S49" s="17">
        <f>(SUMIFS(EUROSTAT_VBE_IND_2010!P$7:P$732,EUROSTAT_VBE_IND_2010!$B$7:$B$732,$D49,EUROSTAT_VBE_IND_2010!$C$7:$C$732,"*"&amp;RIGHT($A49,3)&amp;"*",EUROSTAT_VBE_IND_2010!$D$7:$D$732,"7100*"))/1000</f>
        <v>0</v>
      </c>
      <c r="T49" s="17">
        <f>(SUMIFS(EUROSTAT_VBE_IND_2010!Q$7:Q$732,EUROSTAT_VBE_IND_2010!$B$7:$B$732,$D49,EUROSTAT_VBE_IND_2010!$C$7:$C$732,"*"&amp;RIGHT($A49,3)&amp;"*",EUROSTAT_VBE_IND_2010!$D$7:$D$732,"7100*"))/1000</f>
        <v>0</v>
      </c>
      <c r="U49" s="17">
        <f>(SUMIFS(EUROSTAT_VBE_IND_2010!R$7:R$732,EUROSTAT_VBE_IND_2010!$B$7:$B$732,$D49,EUROSTAT_VBE_IND_2010!$C$7:$C$732,"*"&amp;RIGHT($A49,3)&amp;"*",EUROSTAT_VBE_IND_2010!$D$7:$D$732,"7100*"))/1000</f>
        <v>0</v>
      </c>
      <c r="V49" s="17">
        <f>(SUMIFS(EUROSTAT_VBE_IND_2010!S$7:S$732,EUROSTAT_VBE_IND_2010!$B$7:$B$732,$D49,EUROSTAT_VBE_IND_2010!$C$7:$C$732,"*"&amp;RIGHT($A49,3)&amp;"*",EUROSTAT_VBE_IND_2010!$D$7:$D$732,"7100*"))/1000</f>
        <v>0</v>
      </c>
      <c r="W49" s="17">
        <f>(SUMIFS(EUROSTAT_VBE_IND_2010!T$7:T$732,EUROSTAT_VBE_IND_2010!$B$7:$B$732,$D49,EUROSTAT_VBE_IND_2010!$C$7:$C$732,"*"&amp;RIGHT($A49,3)&amp;"*",EUROSTAT_VBE_IND_2010!$D$7:$D$732,"7100*"))/1000</f>
        <v>0</v>
      </c>
      <c r="X49" s="17">
        <f>(SUMIFS(EUROSTAT_VBE_IND_2010!U$7:U$732,EUROSTAT_VBE_IND_2010!$B$7:$B$732,$D49,EUROSTAT_VBE_IND_2010!$C$7:$C$732,"*"&amp;RIGHT($A49,3)&amp;"*",EUROSTAT_VBE_IND_2010!$D$7:$D$732,"7100*"))/1000</f>
        <v>0</v>
      </c>
      <c r="Y49" s="17">
        <f>(SUMIFS(EUROSTAT_VBE_IND_2010!V$7:V$732,EUROSTAT_VBE_IND_2010!$B$7:$B$732,$D49,EUROSTAT_VBE_IND_2010!$C$7:$C$732,"*"&amp;RIGHT($A49,3)&amp;"*",EUROSTAT_VBE_IND_2010!$D$7:$D$732,"7100*"))/1000</f>
        <v>0</v>
      </c>
      <c r="Z49" s="17">
        <f>(SUMIFS(EUROSTAT_VBE_IND_2010!W$7:W$732,EUROSTAT_VBE_IND_2010!$B$7:$B$732,$D49,EUROSTAT_VBE_IND_2010!$C$7:$C$732,"*"&amp;RIGHT($A49,3)&amp;"*",EUROSTAT_VBE_IND_2010!$D$7:$D$732,"7100*"))/1000</f>
        <v>0</v>
      </c>
      <c r="AA49" s="17">
        <f>(SUMIFS(EUROSTAT_VBE_IND_2010!X$7:X$732,EUROSTAT_VBE_IND_2010!$B$7:$B$732,$D49,EUROSTAT_VBE_IND_2010!$C$7:$C$732,"*"&amp;RIGHT($A49,3)&amp;"*",EUROSTAT_VBE_IND_2010!$D$7:$D$732,"7100*"))/1000</f>
        <v>0</v>
      </c>
      <c r="AB49" s="17">
        <f>(SUMIFS(EUROSTAT_VBE_IND_2010!AA$7:AA$732,EUROSTAT_VBE_IND_2010!$B$7:$B$732,$D49,EUROSTAT_VBE_IND_2010!$C$7:$C$732,"*"&amp;RIGHT($A49,3)&amp;"*",EUROSTAT_VBE_IND_2010!$D$7:$D$732,"7100*"))/1000</f>
        <v>0</v>
      </c>
      <c r="AC49" s="17">
        <f>(SUMIFS(EUROSTAT_VBE_IND_2010!AB$7:AB$732,EUROSTAT_VBE_IND_2010!$B$7:$B$732,$D49,EUROSTAT_VBE_IND_2010!$C$7:$C$732,"*"&amp;RIGHT($A49,3)&amp;"*",EUROSTAT_VBE_IND_2010!$D$7:$D$732,"7100*"))/1000</f>
        <v>0</v>
      </c>
      <c r="AD49" s="17">
        <f>(SUMIFS(EUROSTAT_VBE_IND_2010!AC$7:AC$732,EUROSTAT_VBE_IND_2010!$B$7:$B$732,$D49,EUROSTAT_VBE_IND_2010!$C$7:$C$732,"*"&amp;RIGHT($A49,3)&amp;"*",EUROSTAT_VBE_IND_2010!$D$7:$D$732,"7100*"))/1000</f>
        <v>0</v>
      </c>
      <c r="AE49" s="17">
        <f>(SUMIFS(EUROSTAT_VBE_IND_2010!AD$7:AD$732,EUROSTAT_VBE_IND_2010!$B$7:$B$732,$D49,EUROSTAT_VBE_IND_2010!$C$7:$C$732,"*"&amp;RIGHT($A49,3)&amp;"*",EUROSTAT_VBE_IND_2010!$D$7:$D$732,"7100*"))/1000</f>
        <v>0</v>
      </c>
      <c r="AF49" s="17">
        <f>(SUMIFS(EUROSTAT_VBE_IND_2010!AE$7:AE$732,EUROSTAT_VBE_IND_2010!$B$7:$B$732,$D49,EUROSTAT_VBE_IND_2010!$C$7:$C$732,"*"&amp;RIGHT($A49,3)&amp;"*",EUROSTAT_VBE_IND_2010!$D$7:$D$732,"7100*"))/1000</f>
        <v>0</v>
      </c>
      <c r="AG49" s="17">
        <f>(SUMIFS(EUROSTAT_VBE_IND_2010!AF$7:AF$732,EUROSTAT_VBE_IND_2010!$B$7:$B$732,$D49,EUROSTAT_VBE_IND_2010!$C$7:$C$732,"*"&amp;RIGHT($A49,3)&amp;"*",EUROSTAT_VBE_IND_2010!$D$7:$D$732,"7100*"))/1000</f>
        <v>0</v>
      </c>
      <c r="AH49" s="17">
        <f>(SUMIFS(EUROSTAT_VBE_IND_2010!AH$7:AH$732,EUROSTAT_VBE_IND_2010!$B$7:$B$732,$D49,EUROSTAT_VBE_IND_2010!$C$7:$C$732,"*"&amp;RIGHT($A49,3)&amp;"*",EUROSTAT_VBE_IND_2010!$D$7:$D$732,"7100*"))/1000</f>
        <v>0</v>
      </c>
      <c r="AI49" s="17">
        <f>(SUMIFS(EUROSTAT_VBE_IND_2010!AI$7:AI$732,EUROSTAT_VBE_IND_2010!$B$7:$B$732,$D49,EUROSTAT_VBE_IND_2010!$C$7:$C$732,"*"&amp;RIGHT($A49,3)&amp;"*",EUROSTAT_VBE_IND_2010!$D$7:$D$732,"7100*"))/1000</f>
        <v>0</v>
      </c>
      <c r="AJ49" s="17">
        <f>(SUMIFS(EUROSTAT_VBE_IND_2010!AJ$7:AJ$732,EUROSTAT_VBE_IND_2010!$B$7:$B$732,$D49,EUROSTAT_VBE_IND_2010!$C$7:$C$732,"*"&amp;RIGHT($A49,3)&amp;"*",EUROSTAT_VBE_IND_2010!$D$7:$D$732,"7100*"))/1000</f>
        <v>0</v>
      </c>
      <c r="AK49" s="17">
        <f>(SUMIFS(EUROSTAT_VBE_IND_2010!AK$7:AK$732,EUROSTAT_VBE_IND_2010!$B$7:$B$732,$D49,EUROSTAT_VBE_IND_2010!$C$7:$C$732,"*"&amp;RIGHT($A49,3)&amp;"*",EUROSTAT_VBE_IND_2010!$D$7:$D$732,"7100*"))/1000</f>
        <v>0</v>
      </c>
      <c r="AO49" s="17">
        <f>(SUMIFS(EUROSTAT_VBE_IND_2010!Y$7:Y$732,EUROSTAT_VBE_IND_2010!$B$7:$B$732,$D49,EUROSTAT_VBE_IND_2010!$C$7:$C$732,"*"&amp;RIGHT($A49,3)&amp;"*",EUROSTAT_VBE_IND_2010!$D$7:$D$732,"7100*"))/1000</f>
        <v>0</v>
      </c>
      <c r="AP49" s="17">
        <f>(SUMIFS(EUROSTAT_VBE_IND_2010!Z$7:Z$732,EUROSTAT_VBE_IND_2010!$B$7:$B$732,$D49,EUROSTAT_VBE_IND_2010!$C$7:$C$732,"*"&amp;RIGHT($A49,3)&amp;"*",EUROSTAT_VBE_IND_2010!$D$7:$D$732,"7100*"))/1000</f>
        <v>0</v>
      </c>
      <c r="AQ49" s="17">
        <f>(SUMIFS(EUROSTAT_VBE_IND_2010!AG$7:AG$732,EUROSTAT_VBE_IND_2010!$B$7:$B$732,$D49,EUROSTAT_VBE_IND_2010!$C$7:$C$732,"*"&amp;RIGHT($A49,3)&amp;"*",EUROSTAT_VBE_IND_2010!$D$7:$D$732,"7100*"))/1000</f>
        <v>0</v>
      </c>
    </row>
    <row r="50" s="20" customFormat="1" spans="1:43">
      <c r="A50" t="str">
        <f>LEFT(EUROSTAT_VBE_IND_2010!$C$10,8)</f>
        <v>B_101315</v>
      </c>
      <c r="B50" s="28" t="s">
        <v>295</v>
      </c>
      <c r="C50" t="s">
        <v>293</v>
      </c>
      <c r="D50" t="s">
        <v>126</v>
      </c>
      <c r="E50" t="s">
        <v>247</v>
      </c>
      <c r="F50" t="s">
        <v>267</v>
      </c>
      <c r="G50" s="17">
        <f>(SUMIFS(EUROSTAT_VBE_IND_2010!E$7:E$732,EUROSTAT_VBE_IND_2010!$B$7:$B$732,$D50,EUROSTAT_VBE_IND_2010!$C$7:$C$732,"*"&amp;RIGHT($A50,3)&amp;"*",EUROSTAT_VBE_IND_2010!$D$7:$D$732,"6000*"))/1000</f>
        <v>0.911</v>
      </c>
      <c r="H50" s="17">
        <f>(SUMIFS(EUROSTAT_VBE_IND_2010!F$7:F$732,EUROSTAT_VBE_IND_2010!$B$7:$B$732,$D50,EUROSTAT_VBE_IND_2010!$C$7:$C$732,"*"&amp;RIGHT($A50,3)&amp;"*",EUROSTAT_VBE_IND_2010!$D$7:$D$732,"6000*"))/1000</f>
        <v>0</v>
      </c>
      <c r="I50" s="17">
        <f>(SUMIFS(EUROSTAT_VBE_IND_2010!G$7:G$732,EUROSTAT_VBE_IND_2010!$B$7:$B$732,$D50,EUROSTAT_VBE_IND_2010!$C$7:$C$732,"*"&amp;RIGHT($A50,3)&amp;"*",EUROSTAT_VBE_IND_2010!$D$7:$D$732,"6000*"))/1000</f>
        <v>0</v>
      </c>
      <c r="K50" s="17">
        <f>(SUMIFS(EUROSTAT_VBE_IND_2010!H$7:H$732,EUROSTAT_VBE_IND_2010!$B$7:$B$732,$D50,EUROSTAT_VBE_IND_2010!$C$7:$C$732,"*"&amp;RIGHT($A50,3)&amp;"*",EUROSTAT_VBE_IND_2010!$D$7:$D$732,"6000*"))/1000</f>
        <v>0</v>
      </c>
      <c r="L50" s="17">
        <f>(SUMIFS(EUROSTAT_VBE_IND_2010!I$7:I$732,EUROSTAT_VBE_IND_2010!$B$7:$B$732,$D50,EUROSTAT_VBE_IND_2010!$C$7:$C$732,"*"&amp;RIGHT($A50,3)&amp;"*",EUROSTAT_VBE_IND_2010!$D$7:$D$732,"6000*"))/1000</f>
        <v>0.205</v>
      </c>
      <c r="M50" s="17">
        <f>(SUMIFS(EUROSTAT_VBE_IND_2010!J$7:J$732,EUROSTAT_VBE_IND_2010!$B$7:$B$732,$D50,EUROSTAT_VBE_IND_2010!$C$7:$C$732,"*"&amp;RIGHT($A50,3)&amp;"*",EUROSTAT_VBE_IND_2010!$D$7:$D$732,"6000*"))/1000</f>
        <v>0</v>
      </c>
      <c r="N50" s="17">
        <f>(SUMIFS(EUROSTAT_VBE_IND_2010!K$7:K$732,EUROSTAT_VBE_IND_2010!$B$7:$B$732,$D50,EUROSTAT_VBE_IND_2010!$C$7:$C$732,"*"&amp;RIGHT($A50,3)&amp;"*",EUROSTAT_VBE_IND_2010!$D$7:$D$732,"6000*"))/1000</f>
        <v>0</v>
      </c>
      <c r="O50" s="17">
        <f>(SUMIFS(EUROSTAT_VBE_IND_2010!L$7:L$732,EUROSTAT_VBE_IND_2010!$B$7:$B$732,$D50,EUROSTAT_VBE_IND_2010!$C$7:$C$732,"*"&amp;RIGHT($A50,3)&amp;"*",EUROSTAT_VBE_IND_2010!$D$7:$D$732,"6000*"))/1000</f>
        <v>0</v>
      </c>
      <c r="P50" s="17">
        <f>(SUMIFS(EUROSTAT_VBE_IND_2010!M$7:M$732,EUROSTAT_VBE_IND_2010!$B$7:$B$732,$D50,EUROSTAT_VBE_IND_2010!$C$7:$C$732,"*"&amp;RIGHT($A50,3)&amp;"*",EUROSTAT_VBE_IND_2010!$D$7:$D$732,"6000*"))/1000</f>
        <v>0</v>
      </c>
      <c r="Q50" s="17">
        <f>(SUMIFS(EUROSTAT_VBE_IND_2010!N$7:N$732,EUROSTAT_VBE_IND_2010!$B$7:$B$732,$D50,EUROSTAT_VBE_IND_2010!$C$7:$C$732,"*"&amp;RIGHT($A50,3)&amp;"*",EUROSTAT_VBE_IND_2010!$D$7:$D$732,"6000*"))/1000</f>
        <v>0</v>
      </c>
      <c r="R50" s="17">
        <f>(SUMIFS(EUROSTAT_VBE_IND_2010!O$7:O$732,EUROSTAT_VBE_IND_2010!$B$7:$B$732,$D50,EUROSTAT_VBE_IND_2010!$C$7:$C$732,"*"&amp;RIGHT($A50,3)&amp;"*",EUROSTAT_VBE_IND_2010!$D$7:$D$732,"6000*"))/1000</f>
        <v>0</v>
      </c>
      <c r="S50" s="17">
        <f>(SUMIFS(EUROSTAT_VBE_IND_2010!P$7:P$732,EUROSTAT_VBE_IND_2010!$B$7:$B$732,$D50,EUROSTAT_VBE_IND_2010!$C$7:$C$732,"*"&amp;RIGHT($A50,3)&amp;"*",EUROSTAT_VBE_IND_2010!$D$7:$D$732,"6000*"))/1000</f>
        <v>0</v>
      </c>
      <c r="T50" s="17">
        <f>(SUMIFS(EUROSTAT_VBE_IND_2010!Q$7:Q$732,EUROSTAT_VBE_IND_2010!$B$7:$B$732,$D50,EUROSTAT_VBE_IND_2010!$C$7:$C$732,"*"&amp;RIGHT($A50,3)&amp;"*",EUROSTAT_VBE_IND_2010!$D$7:$D$732,"6000*"))/1000</f>
        <v>0</v>
      </c>
      <c r="U50" s="17">
        <f>(SUMIFS(EUROSTAT_VBE_IND_2010!R$7:R$732,EUROSTAT_VBE_IND_2010!$B$7:$B$732,$D50,EUROSTAT_VBE_IND_2010!$C$7:$C$732,"*"&amp;RIGHT($A50,3)&amp;"*",EUROSTAT_VBE_IND_2010!$D$7:$D$732,"6000*"))/1000</f>
        <v>0</v>
      </c>
      <c r="V50" s="17">
        <f>(SUMIFS(EUROSTAT_VBE_IND_2010!S$7:S$732,EUROSTAT_VBE_IND_2010!$B$7:$B$732,$D50,EUROSTAT_VBE_IND_2010!$C$7:$C$732,"*"&amp;RIGHT($A50,3)&amp;"*",EUROSTAT_VBE_IND_2010!$D$7:$D$732,"6000*"))/1000</f>
        <v>0</v>
      </c>
      <c r="W50" s="17">
        <f>(SUMIFS(EUROSTAT_VBE_IND_2010!T$7:T$732,EUROSTAT_VBE_IND_2010!$B$7:$B$732,$D50,EUROSTAT_VBE_IND_2010!$C$7:$C$732,"*"&amp;RIGHT($A50,3)&amp;"*",EUROSTAT_VBE_IND_2010!$D$7:$D$732,"6000*"))/1000</f>
        <v>0</v>
      </c>
      <c r="X50" s="17">
        <f>(SUMIFS(EUROSTAT_VBE_IND_2010!U$7:U$732,EUROSTAT_VBE_IND_2010!$B$7:$B$732,$D50,EUROSTAT_VBE_IND_2010!$C$7:$C$732,"*"&amp;RIGHT($A50,3)&amp;"*",EUROSTAT_VBE_IND_2010!$D$7:$D$732,"6000*"))/1000</f>
        <v>0</v>
      </c>
      <c r="Y50" s="17">
        <f>(SUMIFS(EUROSTAT_VBE_IND_2010!V$7:V$732,EUROSTAT_VBE_IND_2010!$B$7:$B$732,$D50,EUROSTAT_VBE_IND_2010!$C$7:$C$732,"*"&amp;RIGHT($A50,3)&amp;"*",EUROSTAT_VBE_IND_2010!$D$7:$D$732,"6000*"))/1000</f>
        <v>0</v>
      </c>
      <c r="Z50" s="17">
        <f>(SUMIFS(EUROSTAT_VBE_IND_2010!W$7:W$732,EUROSTAT_VBE_IND_2010!$B$7:$B$732,$D50,EUROSTAT_VBE_IND_2010!$C$7:$C$732,"*"&amp;RIGHT($A50,3)&amp;"*",EUROSTAT_VBE_IND_2010!$D$7:$D$732,"6000*"))/1000</f>
        <v>0</v>
      </c>
      <c r="AA50" s="17">
        <f>(SUMIFS(EUROSTAT_VBE_IND_2010!X$7:X$732,EUROSTAT_VBE_IND_2010!$B$7:$B$732,$D50,EUROSTAT_VBE_IND_2010!$C$7:$C$732,"*"&amp;RIGHT($A50,3)&amp;"*",EUROSTAT_VBE_IND_2010!$D$7:$D$732,"6000*"))/1000</f>
        <v>0</v>
      </c>
      <c r="AB50" s="17">
        <f>(SUMIFS(EUROSTAT_VBE_IND_2010!AA$7:AA$732,EUROSTAT_VBE_IND_2010!$B$7:$B$732,$D50,EUROSTAT_VBE_IND_2010!$C$7:$C$732,"*"&amp;RIGHT($A50,3)&amp;"*",EUROSTAT_VBE_IND_2010!$D$7:$D$732,"6000*"))/1000</f>
        <v>0</v>
      </c>
      <c r="AC50" s="17">
        <f>(SUMIFS(EUROSTAT_VBE_IND_2010!AB$7:AB$732,EUROSTAT_VBE_IND_2010!$B$7:$B$732,$D50,EUROSTAT_VBE_IND_2010!$C$7:$C$732,"*"&amp;RIGHT($A50,3)&amp;"*",EUROSTAT_VBE_IND_2010!$D$7:$D$732,"6000*"))/1000</f>
        <v>0</v>
      </c>
      <c r="AD50" s="17">
        <f>(SUMIFS(EUROSTAT_VBE_IND_2010!AC$7:AC$732,EUROSTAT_VBE_IND_2010!$B$7:$B$732,$D50,EUROSTAT_VBE_IND_2010!$C$7:$C$732,"*"&amp;RIGHT($A50,3)&amp;"*",EUROSTAT_VBE_IND_2010!$D$7:$D$732,"6000*"))/1000</f>
        <v>0</v>
      </c>
      <c r="AE50" s="17">
        <f>(SUMIFS(EUROSTAT_VBE_IND_2010!AD$7:AD$732,EUROSTAT_VBE_IND_2010!$B$7:$B$732,$D50,EUROSTAT_VBE_IND_2010!$C$7:$C$732,"*"&amp;RIGHT($A50,3)&amp;"*",EUROSTAT_VBE_IND_2010!$D$7:$D$732,"6000*"))/1000</f>
        <v>0</v>
      </c>
      <c r="AF50" s="17">
        <f>(SUMIFS(EUROSTAT_VBE_IND_2010!AE$7:AE$732,EUROSTAT_VBE_IND_2010!$B$7:$B$732,$D50,EUROSTAT_VBE_IND_2010!$C$7:$C$732,"*"&amp;RIGHT($A50,3)&amp;"*",EUROSTAT_VBE_IND_2010!$D$7:$D$732,"6000*"))/1000</f>
        <v>0</v>
      </c>
      <c r="AG50" s="17">
        <f>(SUMIFS(EUROSTAT_VBE_IND_2010!AF$7:AF$732,EUROSTAT_VBE_IND_2010!$B$7:$B$732,$D50,EUROSTAT_VBE_IND_2010!$C$7:$C$732,"*"&amp;RIGHT($A50,3)&amp;"*",EUROSTAT_VBE_IND_2010!$D$7:$D$732,"6000*"))/1000</f>
        <v>0</v>
      </c>
      <c r="AH50" s="17">
        <f>(SUMIFS(EUROSTAT_VBE_IND_2010!AH$7:AH$732,EUROSTAT_VBE_IND_2010!$B$7:$B$732,$D50,EUROSTAT_VBE_IND_2010!$C$7:$C$732,"*"&amp;RIGHT($A50,3)&amp;"*",EUROSTAT_VBE_IND_2010!$D$7:$D$732,"6000*"))/1000</f>
        <v>0</v>
      </c>
      <c r="AI50" s="17">
        <f>(SUMIFS(EUROSTAT_VBE_IND_2010!AI$7:AI$732,EUROSTAT_VBE_IND_2010!$B$7:$B$732,$D50,EUROSTAT_VBE_IND_2010!$C$7:$C$732,"*"&amp;RIGHT($A50,3)&amp;"*",EUROSTAT_VBE_IND_2010!$D$7:$D$732,"6000*"))/1000</f>
        <v>0</v>
      </c>
      <c r="AJ50" s="17">
        <f>(SUMIFS(EUROSTAT_VBE_IND_2010!AJ$7:AJ$732,EUROSTAT_VBE_IND_2010!$B$7:$B$732,$D50,EUROSTAT_VBE_IND_2010!$C$7:$C$732,"*"&amp;RIGHT($A50,3)&amp;"*",EUROSTAT_VBE_IND_2010!$D$7:$D$732,"6000*"))/1000</f>
        <v>0</v>
      </c>
      <c r="AK50" s="17">
        <f>(SUMIFS(EUROSTAT_VBE_IND_2010!AK$7:AK$732,EUROSTAT_VBE_IND_2010!$B$7:$B$732,$D50,EUROSTAT_VBE_IND_2010!$C$7:$C$732,"*"&amp;RIGHT($A50,3)&amp;"*",EUROSTAT_VBE_IND_2010!$D$7:$D$732,"6000*"))/1000</f>
        <v>0</v>
      </c>
      <c r="AO50" s="17">
        <f>(SUMIFS(EUROSTAT_VBE_IND_2010!Y$7:Y$732,EUROSTAT_VBE_IND_2010!$B$7:$B$732,$D50,EUROSTAT_VBE_IND_2010!$C$7:$C$732,"*"&amp;RIGHT($A50,3)&amp;"*",EUROSTAT_VBE_IND_2010!$D$7:$D$732,"6000*"))/1000</f>
        <v>0</v>
      </c>
      <c r="AP50" s="17">
        <f>(SUMIFS(EUROSTAT_VBE_IND_2010!Z$7:Z$732,EUROSTAT_VBE_IND_2010!$B$7:$B$732,$D50,EUROSTAT_VBE_IND_2010!$C$7:$C$732,"*"&amp;RIGHT($A50,3)&amp;"*",EUROSTAT_VBE_IND_2010!$D$7:$D$732,"6000*"))/1000</f>
        <v>0</v>
      </c>
      <c r="AQ50" s="17">
        <f>(SUMIFS(EUROSTAT_VBE_IND_2010!AG$7:AG$732,EUROSTAT_VBE_IND_2010!$B$7:$B$732,$D50,EUROSTAT_VBE_IND_2010!$C$7:$C$732,"*"&amp;RIGHT($A50,3)&amp;"*",EUROSTAT_VBE_IND_2010!$D$7:$D$732,"6000*"))/1000</f>
        <v>0</v>
      </c>
    </row>
    <row r="51" s="20" customFormat="1" spans="1:43">
      <c r="A51" t="str">
        <f>LEFT(EUROSTAT_VBE_IND_2010!$C$10,8)</f>
        <v>B_101315</v>
      </c>
      <c r="B51" s="28" t="s">
        <v>295</v>
      </c>
      <c r="C51" t="s">
        <v>293</v>
      </c>
      <c r="D51" t="s">
        <v>126</v>
      </c>
      <c r="E51" t="s">
        <v>248</v>
      </c>
      <c r="F51" t="s">
        <v>268</v>
      </c>
      <c r="G51" s="17">
        <f>(SUMIFS(EUROSTAT_VBE_IND_2010!E$7:E$732,EUROSTAT_VBE_IND_2010!$B$7:$B$732,$D51,EUROSTAT_VBE_IND_2010!$C$7:$C$732,"*"&amp;RIGHT($A51,3)&amp;"*",EUROSTAT_VBE_IND_2010!$D$7:$D$732,"5200*"))/1000</f>
        <v>0</v>
      </c>
      <c r="H51" s="17">
        <f>(SUMIFS(EUROSTAT_VBE_IND_2010!F$7:F$732,EUROSTAT_VBE_IND_2010!$B$7:$B$732,$D51,EUROSTAT_VBE_IND_2010!$C$7:$C$732,"*"&amp;RIGHT($A51,3)&amp;"*",EUROSTAT_VBE_IND_2010!$D$7:$D$732,"5200*"))/1000</f>
        <v>0</v>
      </c>
      <c r="I51" s="17">
        <f>(SUMIFS(EUROSTAT_VBE_IND_2010!G$7:G$732,EUROSTAT_VBE_IND_2010!$B$7:$B$732,$D51,EUROSTAT_VBE_IND_2010!$C$7:$C$732,"*"&amp;RIGHT($A51,3)&amp;"*",EUROSTAT_VBE_IND_2010!$D$7:$D$732,"5200*"))/1000</f>
        <v>0</v>
      </c>
      <c r="K51" s="17">
        <f>(SUMIFS(EUROSTAT_VBE_IND_2010!H$7:H$732,EUROSTAT_VBE_IND_2010!$B$7:$B$732,$D51,EUROSTAT_VBE_IND_2010!$C$7:$C$732,"*"&amp;RIGHT($A51,3)&amp;"*",EUROSTAT_VBE_IND_2010!$D$7:$D$732,"5200*"))/1000</f>
        <v>0</v>
      </c>
      <c r="L51" s="17">
        <f>(SUMIFS(EUROSTAT_VBE_IND_2010!I$7:I$732,EUROSTAT_VBE_IND_2010!$B$7:$B$732,$D51,EUROSTAT_VBE_IND_2010!$C$7:$C$732,"*"&amp;RIGHT($A51,3)&amp;"*",EUROSTAT_VBE_IND_2010!$D$7:$D$732,"5200*"))/1000</f>
        <v>0</v>
      </c>
      <c r="M51" s="17">
        <f>(SUMIFS(EUROSTAT_VBE_IND_2010!J$7:J$732,EUROSTAT_VBE_IND_2010!$B$7:$B$732,$D51,EUROSTAT_VBE_IND_2010!$C$7:$C$732,"*"&amp;RIGHT($A51,3)&amp;"*",EUROSTAT_VBE_IND_2010!$D$7:$D$732,"5200*"))/1000</f>
        <v>0</v>
      </c>
      <c r="N51" s="17">
        <f>(SUMIFS(EUROSTAT_VBE_IND_2010!K$7:K$732,EUROSTAT_VBE_IND_2010!$B$7:$B$732,$D51,EUROSTAT_VBE_IND_2010!$C$7:$C$732,"*"&amp;RIGHT($A51,3)&amp;"*",EUROSTAT_VBE_IND_2010!$D$7:$D$732,"5200*"))/1000</f>
        <v>0</v>
      </c>
      <c r="O51" s="17">
        <f>(SUMIFS(EUROSTAT_VBE_IND_2010!L$7:L$732,EUROSTAT_VBE_IND_2010!$B$7:$B$732,$D51,EUROSTAT_VBE_IND_2010!$C$7:$C$732,"*"&amp;RIGHT($A51,3)&amp;"*",EUROSTAT_VBE_IND_2010!$D$7:$D$732,"5200*"))/1000</f>
        <v>0</v>
      </c>
      <c r="P51" s="17">
        <f>(SUMIFS(EUROSTAT_VBE_IND_2010!M$7:M$732,EUROSTAT_VBE_IND_2010!$B$7:$B$732,$D51,EUROSTAT_VBE_IND_2010!$C$7:$C$732,"*"&amp;RIGHT($A51,3)&amp;"*",EUROSTAT_VBE_IND_2010!$D$7:$D$732,"5200*"))/1000</f>
        <v>0</v>
      </c>
      <c r="Q51" s="17">
        <f>(SUMIFS(EUROSTAT_VBE_IND_2010!N$7:N$732,EUROSTAT_VBE_IND_2010!$B$7:$B$732,$D51,EUROSTAT_VBE_IND_2010!$C$7:$C$732,"*"&amp;RIGHT($A51,3)&amp;"*",EUROSTAT_VBE_IND_2010!$D$7:$D$732,"5200*"))/1000</f>
        <v>0</v>
      </c>
      <c r="R51" s="17">
        <f>(SUMIFS(EUROSTAT_VBE_IND_2010!O$7:O$732,EUROSTAT_VBE_IND_2010!$B$7:$B$732,$D51,EUROSTAT_VBE_IND_2010!$C$7:$C$732,"*"&amp;RIGHT($A51,3)&amp;"*",EUROSTAT_VBE_IND_2010!$D$7:$D$732,"5200*"))/1000</f>
        <v>0</v>
      </c>
      <c r="S51" s="17">
        <f>(SUMIFS(EUROSTAT_VBE_IND_2010!P$7:P$732,EUROSTAT_VBE_IND_2010!$B$7:$B$732,$D51,EUROSTAT_VBE_IND_2010!$C$7:$C$732,"*"&amp;RIGHT($A51,3)&amp;"*",EUROSTAT_VBE_IND_2010!$D$7:$D$732,"5200*"))/1000</f>
        <v>0</v>
      </c>
      <c r="T51" s="17">
        <f>(SUMIFS(EUROSTAT_VBE_IND_2010!Q$7:Q$732,EUROSTAT_VBE_IND_2010!$B$7:$B$732,$D51,EUROSTAT_VBE_IND_2010!$C$7:$C$732,"*"&amp;RIGHT($A51,3)&amp;"*",EUROSTAT_VBE_IND_2010!$D$7:$D$732,"5200*"))/1000</f>
        <v>0</v>
      </c>
      <c r="U51" s="17">
        <f>(SUMIFS(EUROSTAT_VBE_IND_2010!R$7:R$732,EUROSTAT_VBE_IND_2010!$B$7:$B$732,$D51,EUROSTAT_VBE_IND_2010!$C$7:$C$732,"*"&amp;RIGHT($A51,3)&amp;"*",EUROSTAT_VBE_IND_2010!$D$7:$D$732,"5200*"))/1000</f>
        <v>0</v>
      </c>
      <c r="V51" s="17">
        <f>(SUMIFS(EUROSTAT_VBE_IND_2010!S$7:S$732,EUROSTAT_VBE_IND_2010!$B$7:$B$732,$D51,EUROSTAT_VBE_IND_2010!$C$7:$C$732,"*"&amp;RIGHT($A51,3)&amp;"*",EUROSTAT_VBE_IND_2010!$D$7:$D$732,"5200*"))/1000</f>
        <v>0</v>
      </c>
      <c r="W51" s="17">
        <f>(SUMIFS(EUROSTAT_VBE_IND_2010!T$7:T$732,EUROSTAT_VBE_IND_2010!$B$7:$B$732,$D51,EUROSTAT_VBE_IND_2010!$C$7:$C$732,"*"&amp;RIGHT($A51,3)&amp;"*",EUROSTAT_VBE_IND_2010!$D$7:$D$732,"5200*"))/1000</f>
        <v>0</v>
      </c>
      <c r="X51" s="17">
        <f>(SUMIFS(EUROSTAT_VBE_IND_2010!U$7:U$732,EUROSTAT_VBE_IND_2010!$B$7:$B$732,$D51,EUROSTAT_VBE_IND_2010!$C$7:$C$732,"*"&amp;RIGHT($A51,3)&amp;"*",EUROSTAT_VBE_IND_2010!$D$7:$D$732,"5200*"))/1000</f>
        <v>0</v>
      </c>
      <c r="Y51" s="17">
        <f>(SUMIFS(EUROSTAT_VBE_IND_2010!V$7:V$732,EUROSTAT_VBE_IND_2010!$B$7:$B$732,$D51,EUROSTAT_VBE_IND_2010!$C$7:$C$732,"*"&amp;RIGHT($A51,3)&amp;"*",EUROSTAT_VBE_IND_2010!$D$7:$D$732,"5200*"))/1000</f>
        <v>0</v>
      </c>
      <c r="Z51" s="17">
        <f>(SUMIFS(EUROSTAT_VBE_IND_2010!W$7:W$732,EUROSTAT_VBE_IND_2010!$B$7:$B$732,$D51,EUROSTAT_VBE_IND_2010!$C$7:$C$732,"*"&amp;RIGHT($A51,3)&amp;"*",EUROSTAT_VBE_IND_2010!$D$7:$D$732,"5200*"))/1000</f>
        <v>0</v>
      </c>
      <c r="AA51" s="17">
        <f>(SUMIFS(EUROSTAT_VBE_IND_2010!X$7:X$732,EUROSTAT_VBE_IND_2010!$B$7:$B$732,$D51,EUROSTAT_VBE_IND_2010!$C$7:$C$732,"*"&amp;RIGHT($A51,3)&amp;"*",EUROSTAT_VBE_IND_2010!$D$7:$D$732,"5200*"))/1000</f>
        <v>0</v>
      </c>
      <c r="AB51" s="17">
        <f>(SUMIFS(EUROSTAT_VBE_IND_2010!AA$7:AA$732,EUROSTAT_VBE_IND_2010!$B$7:$B$732,$D51,EUROSTAT_VBE_IND_2010!$C$7:$C$732,"*"&amp;RIGHT($A51,3)&amp;"*",EUROSTAT_VBE_IND_2010!$D$7:$D$732,"5200*"))/1000</f>
        <v>0</v>
      </c>
      <c r="AC51" s="17">
        <f>(SUMIFS(EUROSTAT_VBE_IND_2010!AB$7:AB$732,EUROSTAT_VBE_IND_2010!$B$7:$B$732,$D51,EUROSTAT_VBE_IND_2010!$C$7:$C$732,"*"&amp;RIGHT($A51,3)&amp;"*",EUROSTAT_VBE_IND_2010!$D$7:$D$732,"5200*"))/1000</f>
        <v>0</v>
      </c>
      <c r="AD51" s="17">
        <f>(SUMIFS(EUROSTAT_VBE_IND_2010!AC$7:AC$732,EUROSTAT_VBE_IND_2010!$B$7:$B$732,$D51,EUROSTAT_VBE_IND_2010!$C$7:$C$732,"*"&amp;RIGHT($A51,3)&amp;"*",EUROSTAT_VBE_IND_2010!$D$7:$D$732,"5200*"))/1000</f>
        <v>0</v>
      </c>
      <c r="AE51" s="17">
        <f>(SUMIFS(EUROSTAT_VBE_IND_2010!AD$7:AD$732,EUROSTAT_VBE_IND_2010!$B$7:$B$732,$D51,EUROSTAT_VBE_IND_2010!$C$7:$C$732,"*"&amp;RIGHT($A51,3)&amp;"*",EUROSTAT_VBE_IND_2010!$D$7:$D$732,"5200*"))/1000</f>
        <v>0</v>
      </c>
      <c r="AF51" s="17">
        <f>(SUMIFS(EUROSTAT_VBE_IND_2010!AE$7:AE$732,EUROSTAT_VBE_IND_2010!$B$7:$B$732,$D51,EUROSTAT_VBE_IND_2010!$C$7:$C$732,"*"&amp;RIGHT($A51,3)&amp;"*",EUROSTAT_VBE_IND_2010!$D$7:$D$732,"5200*"))/1000</f>
        <v>0</v>
      </c>
      <c r="AG51" s="17">
        <f>(SUMIFS(EUROSTAT_VBE_IND_2010!AF$7:AF$732,EUROSTAT_VBE_IND_2010!$B$7:$B$732,$D51,EUROSTAT_VBE_IND_2010!$C$7:$C$732,"*"&amp;RIGHT($A51,3)&amp;"*",EUROSTAT_VBE_IND_2010!$D$7:$D$732,"5200*"))/1000</f>
        <v>0</v>
      </c>
      <c r="AH51" s="17">
        <f>(SUMIFS(EUROSTAT_VBE_IND_2010!AH$7:AH$732,EUROSTAT_VBE_IND_2010!$B$7:$B$732,$D51,EUROSTAT_VBE_IND_2010!$C$7:$C$732,"*"&amp;RIGHT($A51,3)&amp;"*",EUROSTAT_VBE_IND_2010!$D$7:$D$732,"5200*"))/1000</f>
        <v>0</v>
      </c>
      <c r="AI51" s="17">
        <f>(SUMIFS(EUROSTAT_VBE_IND_2010!AI$7:AI$732,EUROSTAT_VBE_IND_2010!$B$7:$B$732,$D51,EUROSTAT_VBE_IND_2010!$C$7:$C$732,"*"&amp;RIGHT($A51,3)&amp;"*",EUROSTAT_VBE_IND_2010!$D$7:$D$732,"5200*"))/1000</f>
        <v>0</v>
      </c>
      <c r="AJ51" s="17">
        <f>(SUMIFS(EUROSTAT_VBE_IND_2010!AJ$7:AJ$732,EUROSTAT_VBE_IND_2010!$B$7:$B$732,$D51,EUROSTAT_VBE_IND_2010!$C$7:$C$732,"*"&amp;RIGHT($A51,3)&amp;"*",EUROSTAT_VBE_IND_2010!$D$7:$D$732,"5200*"))/1000</f>
        <v>0</v>
      </c>
      <c r="AK51" s="17">
        <f>(SUMIFS(EUROSTAT_VBE_IND_2010!AK$7:AK$732,EUROSTAT_VBE_IND_2010!$B$7:$B$732,$D51,EUROSTAT_VBE_IND_2010!$C$7:$C$732,"*"&amp;RIGHT($A51,3)&amp;"*",EUROSTAT_VBE_IND_2010!$D$7:$D$732,"5200*"))/1000</f>
        <v>0</v>
      </c>
      <c r="AO51" s="17">
        <f>(SUMIFS(EUROSTAT_VBE_IND_2010!Y$7:Y$732,EUROSTAT_VBE_IND_2010!$B$7:$B$732,$D51,EUROSTAT_VBE_IND_2010!$C$7:$C$732,"*"&amp;RIGHT($A51,3)&amp;"*",EUROSTAT_VBE_IND_2010!$D$7:$D$732,"5200*"))/1000</f>
        <v>0</v>
      </c>
      <c r="AP51" s="17">
        <f>(SUMIFS(EUROSTAT_VBE_IND_2010!Z$7:Z$732,EUROSTAT_VBE_IND_2010!$B$7:$B$732,$D51,EUROSTAT_VBE_IND_2010!$C$7:$C$732,"*"&amp;RIGHT($A51,3)&amp;"*",EUROSTAT_VBE_IND_2010!$D$7:$D$732,"5200*"))/1000</f>
        <v>0</v>
      </c>
      <c r="AQ51" s="17">
        <f>(SUMIFS(EUROSTAT_VBE_IND_2010!AG$7:AG$732,EUROSTAT_VBE_IND_2010!$B$7:$B$732,$D51,EUROSTAT_VBE_IND_2010!$C$7:$C$732,"*"&amp;RIGHT($A51,3)&amp;"*",EUROSTAT_VBE_IND_2010!$D$7:$D$732,"5200*"))/1000</f>
        <v>0</v>
      </c>
    </row>
    <row r="52" s="20" customFormat="1" spans="1:43">
      <c r="A52"/>
      <c r="B52"/>
      <c r="C52"/>
      <c r="D52"/>
      <c r="E52"/>
      <c r="F52" s="241" t="s">
        <v>192</v>
      </c>
      <c r="G52" s="795">
        <f>SUM(G32:G51)</f>
        <v>0.911</v>
      </c>
      <c r="H52" s="795">
        <f t="shared" ref="H52:AK52" si="1">SUM(H32:H51)</f>
        <v>0</v>
      </c>
      <c r="I52" s="795">
        <f t="shared" si="1"/>
        <v>0</v>
      </c>
      <c r="K52" s="795">
        <f t="shared" si="1"/>
        <v>0</v>
      </c>
      <c r="L52" s="795">
        <f t="shared" si="1"/>
        <v>0.205</v>
      </c>
      <c r="M52" s="795">
        <f t="shared" si="1"/>
        <v>0</v>
      </c>
      <c r="N52" s="795">
        <f t="shared" si="1"/>
        <v>0</v>
      </c>
      <c r="O52" s="795">
        <f t="shared" si="1"/>
        <v>0</v>
      </c>
      <c r="P52" s="795">
        <f t="shared" si="1"/>
        <v>0</v>
      </c>
      <c r="Q52" s="795">
        <f t="shared" si="1"/>
        <v>0</v>
      </c>
      <c r="R52" s="795">
        <f t="shared" si="1"/>
        <v>0</v>
      </c>
      <c r="S52" s="795">
        <f t="shared" si="1"/>
        <v>0</v>
      </c>
      <c r="T52" s="795">
        <f t="shared" si="1"/>
        <v>0</v>
      </c>
      <c r="U52" s="795">
        <f t="shared" si="1"/>
        <v>0</v>
      </c>
      <c r="V52" s="795">
        <f t="shared" si="1"/>
        <v>0</v>
      </c>
      <c r="W52" s="795">
        <f t="shared" si="1"/>
        <v>0</v>
      </c>
      <c r="X52" s="795">
        <f t="shared" si="1"/>
        <v>0</v>
      </c>
      <c r="Y52" s="795">
        <f t="shared" si="1"/>
        <v>0</v>
      </c>
      <c r="Z52" s="795">
        <f t="shared" si="1"/>
        <v>0</v>
      </c>
      <c r="AA52" s="795">
        <f t="shared" si="1"/>
        <v>0</v>
      </c>
      <c r="AB52" s="795">
        <f t="shared" si="1"/>
        <v>0</v>
      </c>
      <c r="AC52" s="795">
        <f t="shared" si="1"/>
        <v>0</v>
      </c>
      <c r="AD52" s="795">
        <f t="shared" si="1"/>
        <v>0</v>
      </c>
      <c r="AE52" s="795">
        <f t="shared" si="1"/>
        <v>0</v>
      </c>
      <c r="AF52" s="795">
        <f t="shared" si="1"/>
        <v>0</v>
      </c>
      <c r="AG52" s="795">
        <f t="shared" si="1"/>
        <v>0</v>
      </c>
      <c r="AH52" s="795">
        <f t="shared" si="1"/>
        <v>0</v>
      </c>
      <c r="AI52" s="795">
        <f t="shared" si="1"/>
        <v>0</v>
      </c>
      <c r="AJ52" s="795">
        <f t="shared" si="1"/>
        <v>0</v>
      </c>
      <c r="AK52" s="795">
        <f t="shared" si="1"/>
        <v>0</v>
      </c>
      <c r="AO52" s="795">
        <f>SUM(AO32:AO51)</f>
        <v>0</v>
      </c>
      <c r="AP52" s="795">
        <f>SUM(AP32:AP51)</f>
        <v>0</v>
      </c>
      <c r="AQ52" s="795">
        <f>SUM(AQ32:AQ51)</f>
        <v>0</v>
      </c>
    </row>
    <row r="53" s="20" customFormat="1" spans="1:43">
      <c r="A53" t="str">
        <f>LEFT(EUROSTAT_VBE_IND_2010!$C$10,8)</f>
        <v>B_101315</v>
      </c>
      <c r="B53" s="28" t="s">
        <v>295</v>
      </c>
      <c r="C53" t="s">
        <v>293</v>
      </c>
      <c r="D53" t="s">
        <v>126</v>
      </c>
      <c r="E53"/>
      <c r="F53" s="241" t="s">
        <v>294</v>
      </c>
      <c r="G53" s="795">
        <f>(SUMIFS(EUROSTAT_VBE_IND_2010!E$7:E$732,EUROSTAT_VBE_IND_2010!$B$7:$B$732,$D51,EUROSTAT_VBE_IND_2010!$C$7:$C$732,"*"&amp;RIGHT($A51,3)&amp;"*",EUROSTAT_VBE_IND_2010!$D$7:$D$732,"*"))/1000</f>
        <v>0.911</v>
      </c>
      <c r="H53" s="795">
        <f>(SUMIFS(EUROSTAT_VBE_IND_2010!F$7:F$732,EUROSTAT_VBE_IND_2010!$B$7:$B$732,$D51,EUROSTAT_VBE_IND_2010!$C$7:$C$732,"*"&amp;RIGHT($A51,3)&amp;"*",EUROSTAT_VBE_IND_2010!$D$7:$D$732,"*"))/1000</f>
        <v>0</v>
      </c>
      <c r="I53" s="795">
        <f>(SUMIFS(EUROSTAT_VBE_IND_2010!G$7:G$732,EUROSTAT_VBE_IND_2010!$B$7:$B$732,$D51,EUROSTAT_VBE_IND_2010!$C$7:$C$732,"*"&amp;RIGHT($A51,3)&amp;"*",EUROSTAT_VBE_IND_2010!$D$7:$D$732,"*"))/1000</f>
        <v>0</v>
      </c>
      <c r="K53" s="795">
        <f>(SUMIFS(EUROSTAT_VBE_IND_2010!H$7:H$732,EUROSTAT_VBE_IND_2010!$B$7:$B$732,$D51,EUROSTAT_VBE_IND_2010!$C$7:$C$732,"*"&amp;RIGHT($A51,3)&amp;"*",EUROSTAT_VBE_IND_2010!$D$7:$D$732,"*"))/1000</f>
        <v>0</v>
      </c>
      <c r="L53" s="795">
        <f>(SUMIFS(EUROSTAT_VBE_IND_2010!I$7:I$732,EUROSTAT_VBE_IND_2010!$B$7:$B$732,$D51,EUROSTAT_VBE_IND_2010!$C$7:$C$732,"*"&amp;RIGHT($A51,3)&amp;"*",EUROSTAT_VBE_IND_2010!$D$7:$D$732,"*"))/1000</f>
        <v>0.205</v>
      </c>
      <c r="M53" s="795">
        <f>(SUMIFS(EUROSTAT_VBE_IND_2010!J$7:J$732,EUROSTAT_VBE_IND_2010!$B$7:$B$732,$D51,EUROSTAT_VBE_IND_2010!$C$7:$C$732,"*"&amp;RIGHT($A51,3)&amp;"*",EUROSTAT_VBE_IND_2010!$D$7:$D$732,"*"))/1000</f>
        <v>0</v>
      </c>
      <c r="N53" s="795">
        <f>(SUMIFS(EUROSTAT_VBE_IND_2010!K$7:K$732,EUROSTAT_VBE_IND_2010!$B$7:$B$732,$D51,EUROSTAT_VBE_IND_2010!$C$7:$C$732,"*"&amp;RIGHT($A51,3)&amp;"*",EUROSTAT_VBE_IND_2010!$D$7:$D$732,"*"))/1000</f>
        <v>0</v>
      </c>
      <c r="O53" s="795">
        <f>(SUMIFS(EUROSTAT_VBE_IND_2010!L$7:L$732,EUROSTAT_VBE_IND_2010!$B$7:$B$732,$D51,EUROSTAT_VBE_IND_2010!$C$7:$C$732,"*"&amp;RIGHT($A51,3)&amp;"*",EUROSTAT_VBE_IND_2010!$D$7:$D$732,"*"))/1000</f>
        <v>0</v>
      </c>
      <c r="P53" s="795">
        <f>(SUMIFS(EUROSTAT_VBE_IND_2010!M$7:M$732,EUROSTAT_VBE_IND_2010!$B$7:$B$732,$D51,EUROSTAT_VBE_IND_2010!$C$7:$C$732,"*"&amp;RIGHT($A51,3)&amp;"*",EUROSTAT_VBE_IND_2010!$D$7:$D$732,"*"))/1000</f>
        <v>0</v>
      </c>
      <c r="Q53" s="795">
        <f>(SUMIFS(EUROSTAT_VBE_IND_2010!N$7:N$732,EUROSTAT_VBE_IND_2010!$B$7:$B$732,$D51,EUROSTAT_VBE_IND_2010!$C$7:$C$732,"*"&amp;RIGHT($A51,3)&amp;"*",EUROSTAT_VBE_IND_2010!$D$7:$D$732,"*"))/1000</f>
        <v>0</v>
      </c>
      <c r="R53" s="795">
        <f>(SUMIFS(EUROSTAT_VBE_IND_2010!O$7:O$732,EUROSTAT_VBE_IND_2010!$B$7:$B$732,$D51,EUROSTAT_VBE_IND_2010!$C$7:$C$732,"*"&amp;RIGHT($A51,3)&amp;"*",EUROSTAT_VBE_IND_2010!$D$7:$D$732,"*"))/1000</f>
        <v>0</v>
      </c>
      <c r="S53" s="795">
        <f>(SUMIFS(EUROSTAT_VBE_IND_2010!P$7:P$732,EUROSTAT_VBE_IND_2010!$B$7:$B$732,$D51,EUROSTAT_VBE_IND_2010!$C$7:$C$732,"*"&amp;RIGHT($A51,3)&amp;"*",EUROSTAT_VBE_IND_2010!$D$7:$D$732,"*"))/1000</f>
        <v>0</v>
      </c>
      <c r="T53" s="795">
        <f>(SUMIFS(EUROSTAT_VBE_IND_2010!Q$7:Q$732,EUROSTAT_VBE_IND_2010!$B$7:$B$732,$D51,EUROSTAT_VBE_IND_2010!$C$7:$C$732,"*"&amp;RIGHT($A51,3)&amp;"*",EUROSTAT_VBE_IND_2010!$D$7:$D$732,"*"))/1000</f>
        <v>0</v>
      </c>
      <c r="U53" s="795">
        <f>(SUMIFS(EUROSTAT_VBE_IND_2010!R$7:R$732,EUROSTAT_VBE_IND_2010!$B$7:$B$732,$D51,EUROSTAT_VBE_IND_2010!$C$7:$C$732,"*"&amp;RIGHT($A51,3)&amp;"*",EUROSTAT_VBE_IND_2010!$D$7:$D$732,"*"))/1000</f>
        <v>0</v>
      </c>
      <c r="V53" s="795">
        <f>(SUMIFS(EUROSTAT_VBE_IND_2010!S$7:S$732,EUROSTAT_VBE_IND_2010!$B$7:$B$732,$D51,EUROSTAT_VBE_IND_2010!$C$7:$C$732,"*"&amp;RIGHT($A51,3)&amp;"*",EUROSTAT_VBE_IND_2010!$D$7:$D$732,"*"))/1000</f>
        <v>0</v>
      </c>
      <c r="W53" s="795">
        <f>(SUMIFS(EUROSTAT_VBE_IND_2010!T$7:T$732,EUROSTAT_VBE_IND_2010!$B$7:$B$732,$D51,EUROSTAT_VBE_IND_2010!$C$7:$C$732,"*"&amp;RIGHT($A51,3)&amp;"*",EUROSTAT_VBE_IND_2010!$D$7:$D$732,"*"))/1000</f>
        <v>0</v>
      </c>
      <c r="X53" s="795">
        <f>(SUMIFS(EUROSTAT_VBE_IND_2010!U$7:U$732,EUROSTAT_VBE_IND_2010!$B$7:$B$732,$D51,EUROSTAT_VBE_IND_2010!$C$7:$C$732,"*"&amp;RIGHT($A51,3)&amp;"*",EUROSTAT_VBE_IND_2010!$D$7:$D$732,"*"))/1000</f>
        <v>0</v>
      </c>
      <c r="Y53" s="795">
        <f>(SUMIFS(EUROSTAT_VBE_IND_2010!V$7:V$732,EUROSTAT_VBE_IND_2010!$B$7:$B$732,$D51,EUROSTAT_VBE_IND_2010!$C$7:$C$732,"*"&amp;RIGHT($A51,3)&amp;"*",EUROSTAT_VBE_IND_2010!$D$7:$D$732,"*"))/1000</f>
        <v>0</v>
      </c>
      <c r="Z53" s="795">
        <f>(SUMIFS(EUROSTAT_VBE_IND_2010!W$7:W$732,EUROSTAT_VBE_IND_2010!$B$7:$B$732,$D51,EUROSTAT_VBE_IND_2010!$C$7:$C$732,"*"&amp;RIGHT($A51,3)&amp;"*",EUROSTAT_VBE_IND_2010!$D$7:$D$732,"*"))/1000</f>
        <v>0</v>
      </c>
      <c r="AA53" s="795">
        <f>(SUMIFS(EUROSTAT_VBE_IND_2010!X$7:X$732,EUROSTAT_VBE_IND_2010!$B$7:$B$732,$D51,EUROSTAT_VBE_IND_2010!$C$7:$C$732,"*"&amp;RIGHT($A51,3)&amp;"*",EUROSTAT_VBE_IND_2010!$D$7:$D$732,"*"))/1000</f>
        <v>0</v>
      </c>
      <c r="AB53" s="795">
        <f>(SUMIFS(EUROSTAT_VBE_IND_2010!AA$7:AA$732,EUROSTAT_VBE_IND_2010!$B$7:$B$732,$D51,EUROSTAT_VBE_IND_2010!$C$7:$C$732,"*"&amp;RIGHT($A51,3)&amp;"*",EUROSTAT_VBE_IND_2010!$D$7:$D$732,"*"))/1000</f>
        <v>0</v>
      </c>
      <c r="AC53" s="795">
        <f>(SUMIFS(EUROSTAT_VBE_IND_2010!AB$7:AB$732,EUROSTAT_VBE_IND_2010!$B$7:$B$732,$D51,EUROSTAT_VBE_IND_2010!$C$7:$C$732,"*"&amp;RIGHT($A51,3)&amp;"*",EUROSTAT_VBE_IND_2010!$D$7:$D$732,"*"))/1000</f>
        <v>0</v>
      </c>
      <c r="AD53" s="795">
        <f>(SUMIFS(EUROSTAT_VBE_IND_2010!AC$7:AC$732,EUROSTAT_VBE_IND_2010!$B$7:$B$732,$D51,EUROSTAT_VBE_IND_2010!$C$7:$C$732,"*"&amp;RIGHT($A51,3)&amp;"*",EUROSTAT_VBE_IND_2010!$D$7:$D$732,"*"))/1000</f>
        <v>0</v>
      </c>
      <c r="AE53" s="795">
        <f>(SUMIFS(EUROSTAT_VBE_IND_2010!AD$7:AD$732,EUROSTAT_VBE_IND_2010!$B$7:$B$732,$D51,EUROSTAT_VBE_IND_2010!$C$7:$C$732,"*"&amp;RIGHT($A51,3)&amp;"*",EUROSTAT_VBE_IND_2010!$D$7:$D$732,"*"))/1000</f>
        <v>0</v>
      </c>
      <c r="AF53" s="795">
        <f>(SUMIFS(EUROSTAT_VBE_IND_2010!AE$7:AE$732,EUROSTAT_VBE_IND_2010!$B$7:$B$732,$D51,EUROSTAT_VBE_IND_2010!$C$7:$C$732,"*"&amp;RIGHT($A51,3)&amp;"*",EUROSTAT_VBE_IND_2010!$D$7:$D$732,"*"))/1000</f>
        <v>0</v>
      </c>
      <c r="AG53" s="795">
        <f>(SUMIFS(EUROSTAT_VBE_IND_2010!AF$7:AF$732,EUROSTAT_VBE_IND_2010!$B$7:$B$732,$D51,EUROSTAT_VBE_IND_2010!$C$7:$C$732,"*"&amp;RIGHT($A51,3)&amp;"*",EUROSTAT_VBE_IND_2010!$D$7:$D$732,"*"))/1000</f>
        <v>0</v>
      </c>
      <c r="AH53" s="795">
        <f>(SUMIFS(EUROSTAT_VBE_IND_2010!AH$7:AH$732,EUROSTAT_VBE_IND_2010!$B$7:$B$732,$D51,EUROSTAT_VBE_IND_2010!$C$7:$C$732,"*"&amp;RIGHT($A51,3)&amp;"*",EUROSTAT_VBE_IND_2010!$D$7:$D$732,"*"))/1000</f>
        <v>0</v>
      </c>
      <c r="AI53" s="795">
        <f>(SUMIFS(EUROSTAT_VBE_IND_2010!AI$7:AI$732,EUROSTAT_VBE_IND_2010!$B$7:$B$732,$D51,EUROSTAT_VBE_IND_2010!$C$7:$C$732,"*"&amp;RIGHT($A51,3)&amp;"*",EUROSTAT_VBE_IND_2010!$D$7:$D$732,"*"))/1000</f>
        <v>0</v>
      </c>
      <c r="AJ53" s="795">
        <f>(SUMIFS(EUROSTAT_VBE_IND_2010!AJ$7:AJ$732,EUROSTAT_VBE_IND_2010!$B$7:$B$732,$D51,EUROSTAT_VBE_IND_2010!$C$7:$C$732,"*"&amp;RIGHT($A51,3)&amp;"*",EUROSTAT_VBE_IND_2010!$D$7:$D$732,"*"))/1000</f>
        <v>0</v>
      </c>
      <c r="AK53" s="795">
        <f>(SUMIFS(EUROSTAT_VBE_IND_2010!AK$7:AK$732,EUROSTAT_VBE_IND_2010!$B$7:$B$732,$D51,EUROSTAT_VBE_IND_2010!$C$7:$C$732,"*"&amp;RIGHT($A51,3)&amp;"*",EUROSTAT_VBE_IND_2010!$D$7:$D$732,"*"))/1000</f>
        <v>0</v>
      </c>
      <c r="AO53" s="795">
        <f>(SUMIFS(EUROSTAT_VBE_IND_2010!Y$7:Y$732,EUROSTAT_VBE_IND_2010!$B$7:$B$732,$D51,EUROSTAT_VBE_IND_2010!$C$7:$C$732,"*"&amp;RIGHT($A51,3)&amp;"*",EUROSTAT_VBE_IND_2010!$D$7:$D$732,"*"))/1000</f>
        <v>0</v>
      </c>
      <c r="AP53" s="795">
        <f>(SUMIFS(EUROSTAT_VBE_IND_2010!Z$7:Z$732,EUROSTAT_VBE_IND_2010!$B$7:$B$732,$D51,EUROSTAT_VBE_IND_2010!$C$7:$C$732,"*"&amp;RIGHT($A51,3)&amp;"*",EUROSTAT_VBE_IND_2010!$D$7:$D$732,"*"))/1000</f>
        <v>0</v>
      </c>
      <c r="AQ53" s="795">
        <f>(SUMIFS(EUROSTAT_VBE_IND_2010!AG$7:AG$732,EUROSTAT_VBE_IND_2010!$B$7:$B$732,$D51,EUROSTAT_VBE_IND_2010!$C$7:$C$732,"*"&amp;RIGHT($A51,3)&amp;"*",EUROSTAT_VBE_IND_2010!$D$7:$D$732,"*"))/1000</f>
        <v>0</v>
      </c>
    </row>
    <row r="54" s="20" customFormat="1" spans="1:6">
      <c r="A54"/>
      <c r="B54" s="28"/>
      <c r="C54"/>
      <c r="D54"/>
      <c r="E54"/>
      <c r="F54" s="241"/>
    </row>
    <row r="55" s="20" customFormat="1" spans="1:6">
      <c r="A55"/>
      <c r="B55" s="28"/>
      <c r="C55"/>
      <c r="D55"/>
      <c r="E55"/>
      <c r="F55" s="241"/>
    </row>
    <row r="56" s="20" customFormat="1" spans="1:43">
      <c r="A56" s="19" t="s">
        <v>284</v>
      </c>
      <c r="B56" s="19" t="s">
        <v>285</v>
      </c>
      <c r="C56" t="s">
        <v>131</v>
      </c>
      <c r="D56" t="s">
        <v>286</v>
      </c>
      <c r="E56" t="s">
        <v>287</v>
      </c>
      <c r="F56" t="s">
        <v>288</v>
      </c>
      <c r="G56" t="str">
        <f>EUROSTAT_VBE_IND_2010!E$6</f>
        <v>AT</v>
      </c>
      <c r="H56" t="str">
        <f>EUROSTAT_VBE_IND_2010!F$6</f>
        <v>BE</v>
      </c>
      <c r="I56" t="str">
        <f>EUROSTAT_VBE_IND_2010!G$6</f>
        <v>BG</v>
      </c>
      <c r="J56" t="s">
        <v>289</v>
      </c>
      <c r="K56" t="str">
        <f>EUROSTAT_VBE_IND_2010!H$6</f>
        <v>CY</v>
      </c>
      <c r="L56" t="str">
        <f>EUROSTAT_VBE_IND_2010!I$6</f>
        <v>CZ</v>
      </c>
      <c r="M56" t="str">
        <f>EUROSTAT_VBE_IND_2010!J$6</f>
        <v>DE</v>
      </c>
      <c r="N56" t="str">
        <f>EUROSTAT_VBE_IND_2010!K$6</f>
        <v>DK</v>
      </c>
      <c r="O56" t="str">
        <f>EUROSTAT_VBE_IND_2010!L$6</f>
        <v>EE</v>
      </c>
      <c r="P56" t="str">
        <f>EUROSTAT_VBE_IND_2010!M$6</f>
        <v>EL</v>
      </c>
      <c r="Q56" t="str">
        <f>EUROSTAT_VBE_IND_2010!N$6</f>
        <v>ES</v>
      </c>
      <c r="R56" t="str">
        <f>EUROSTAT_VBE_IND_2010!O$6</f>
        <v>FI</v>
      </c>
      <c r="S56" t="str">
        <f>EUROSTAT_VBE_IND_2010!P$6</f>
        <v>FR</v>
      </c>
      <c r="T56" t="str">
        <f>EUROSTAT_VBE_IND_2010!Q$6</f>
        <v>HR</v>
      </c>
      <c r="U56" t="str">
        <f>EUROSTAT_VBE_IND_2010!R$6</f>
        <v>HU</v>
      </c>
      <c r="V56" t="str">
        <f>EUROSTAT_VBE_IND_2010!S$6</f>
        <v>IE</v>
      </c>
      <c r="W56" t="str">
        <f>EUROSTAT_VBE_IND_2010!T$6</f>
        <v>IS</v>
      </c>
      <c r="X56" t="str">
        <f>EUROSTAT_VBE_IND_2010!U$6</f>
        <v>IT</v>
      </c>
      <c r="Y56" t="str">
        <f>EUROSTAT_VBE_IND_2010!V$6</f>
        <v>LT</v>
      </c>
      <c r="Z56" t="str">
        <f>EUROSTAT_VBE_IND_2010!W$6</f>
        <v>LU</v>
      </c>
      <c r="AA56" t="str">
        <f>EUROSTAT_VBE_IND_2010!X$6</f>
        <v>LV</v>
      </c>
      <c r="AB56" t="str">
        <f>EUROSTAT_VBE_IND_2010!AA$6</f>
        <v>MT</v>
      </c>
      <c r="AC56" t="str">
        <f>EUROSTAT_VBE_IND_2010!AB$6</f>
        <v>NL</v>
      </c>
      <c r="AD56" t="str">
        <f>EUROSTAT_VBE_IND_2010!AC$6</f>
        <v>NO</v>
      </c>
      <c r="AE56" t="str">
        <f>EUROSTAT_VBE_IND_2010!AD$6</f>
        <v>PL</v>
      </c>
      <c r="AF56" t="str">
        <f>EUROSTAT_VBE_IND_2010!AE$6</f>
        <v>PT</v>
      </c>
      <c r="AG56" t="str">
        <f>EUROSTAT_VBE_IND_2010!AF$6</f>
        <v>RO</v>
      </c>
      <c r="AH56" t="str">
        <f>EUROSTAT_VBE_IND_2010!AH$6</f>
        <v>SE</v>
      </c>
      <c r="AI56" t="str">
        <f>EUROSTAT_VBE_IND_2010!AI$6</f>
        <v>SI</v>
      </c>
      <c r="AJ56" t="str">
        <f>EUROSTAT_VBE_IND_2010!AJ$6</f>
        <v>SK</v>
      </c>
      <c r="AK56" t="str">
        <f>EUROSTAT_VBE_IND_2010!AK$6</f>
        <v>UK</v>
      </c>
      <c r="AL56" t="s">
        <v>290</v>
      </c>
      <c r="AM56" t="s">
        <v>291</v>
      </c>
      <c r="AN56" t="s">
        <v>292</v>
      </c>
      <c r="AO56" t="str">
        <f>EUROSTAT_VBE_IND_2010!Y$6</f>
        <v>ME</v>
      </c>
      <c r="AP56" t="str">
        <f>EUROSTAT_VBE_IND_2010!Z$6</f>
        <v>MK</v>
      </c>
      <c r="AQ56" t="str">
        <f>EUROSTAT_VBE_IND_2010!AG$6</f>
        <v>RS</v>
      </c>
    </row>
    <row r="57" s="20" customFormat="1" spans="1:43">
      <c r="A57" t="str">
        <f>LEFT(EUROSTAT_VBE_IND_2010!$C$14,8)</f>
        <v>B_101605</v>
      </c>
      <c r="B57" s="28" t="s">
        <v>249</v>
      </c>
      <c r="C57" t="s">
        <v>293</v>
      </c>
      <c r="D57" t="s">
        <v>126</v>
      </c>
      <c r="E57" t="s">
        <v>228</v>
      </c>
      <c r="F57" t="s">
        <v>229</v>
      </c>
      <c r="G57" s="17">
        <f>(SUMIFS(EUROSTAT_VBE_IND_2010!E$7:E$732,EUROSTAT_VBE_IND_2010!$B$7:$B$732,$D57,EUROSTAT_VBE_IND_2010!$C$7:$C$732,"*"&amp;RIGHT($A57,3)&amp;"*",EUROSTAT_VBE_IND_2010!$D$7:$D$732,"211*"))/1000</f>
        <v>0</v>
      </c>
      <c r="H57" s="17">
        <f>(SUMIFS(EUROSTAT_VBE_IND_2010!F$7:F$732,EUROSTAT_VBE_IND_2010!$B$7:$B$732,$D57,EUROSTAT_VBE_IND_2010!$C$7:$C$732,"*"&amp;RIGHT($A57,3)&amp;"*",EUROSTAT_VBE_IND_2010!$D$7:$D$732,"211*"))/1000</f>
        <v>0</v>
      </c>
      <c r="I57" s="17">
        <f>(SUMIFS(EUROSTAT_VBE_IND_2010!G$7:G$732,EUROSTAT_VBE_IND_2010!$B$7:$B$732,$D57,EUROSTAT_VBE_IND_2010!$C$7:$C$732,"*"&amp;RIGHT($A57,3)&amp;"*",EUROSTAT_VBE_IND_2010!$D$7:$D$732,"211*"))/1000</f>
        <v>0</v>
      </c>
      <c r="J57" s="198">
        <f>SUMIFS('IEA Bal_CH-IND'!$D$30:$D$329,'IEA Bal_CH-IND'!$A$30:$A$329,"*"&amp;RIGHT($B57,8),'IEA Bal_CH-IND'!$C$30:$C$329,'Aggregated Balance-IND_2010'!$E57)</f>
        <v>0</v>
      </c>
      <c r="K57" s="17">
        <f>(SUMIFS(EUROSTAT_VBE_IND_2010!H$7:H$732,EUROSTAT_VBE_IND_2010!$B$7:$B$732,$D57,EUROSTAT_VBE_IND_2010!$C$7:$C$732,"*"&amp;RIGHT($A57,3)&amp;"*",EUROSTAT_VBE_IND_2010!$D$7:$D$732,"211*"))/1000</f>
        <v>0</v>
      </c>
      <c r="L57" s="17">
        <f>(SUMIFS(EUROSTAT_VBE_IND_2010!I$7:I$732,EUROSTAT_VBE_IND_2010!$B$7:$B$732,$D57,EUROSTAT_VBE_IND_2010!$C$7:$C$732,"*"&amp;RIGHT($A57,3)&amp;"*",EUROSTAT_VBE_IND_2010!$D$7:$D$732,"211*"))/1000</f>
        <v>0</v>
      </c>
      <c r="M57" s="17">
        <f>(SUMIFS(EUROSTAT_VBE_IND_2010!J$7:J$732,EUROSTAT_VBE_IND_2010!$B$7:$B$732,$D57,EUROSTAT_VBE_IND_2010!$C$7:$C$732,"*"&amp;RIGHT($A57,3)&amp;"*",EUROSTAT_VBE_IND_2010!$D$7:$D$732,"211*"))/1000</f>
        <v>0</v>
      </c>
      <c r="N57" s="17">
        <f>(SUMIFS(EUROSTAT_VBE_IND_2010!K$7:K$732,EUROSTAT_VBE_IND_2010!$B$7:$B$732,$D57,EUROSTAT_VBE_IND_2010!$C$7:$C$732,"*"&amp;RIGHT($A57,3)&amp;"*",EUROSTAT_VBE_IND_2010!$D$7:$D$732,"211*"))/1000</f>
        <v>0</v>
      </c>
      <c r="O57" s="17">
        <f>(SUMIFS(EUROSTAT_VBE_IND_2010!L$7:L$732,EUROSTAT_VBE_IND_2010!$B$7:$B$732,$D57,EUROSTAT_VBE_IND_2010!$C$7:$C$732,"*"&amp;RIGHT($A57,3)&amp;"*",EUROSTAT_VBE_IND_2010!$D$7:$D$732,"211*"))/1000</f>
        <v>0</v>
      </c>
      <c r="P57" s="17">
        <f>(SUMIFS(EUROSTAT_VBE_IND_2010!M$7:M$732,EUROSTAT_VBE_IND_2010!$B$7:$B$732,$D57,EUROSTAT_VBE_IND_2010!$C$7:$C$732,"*"&amp;RIGHT($A57,3)&amp;"*",EUROSTAT_VBE_IND_2010!$D$7:$D$732,"211*"))/1000</f>
        <v>0</v>
      </c>
      <c r="Q57" s="17">
        <f>(SUMIFS(EUROSTAT_VBE_IND_2010!N$7:N$732,EUROSTAT_VBE_IND_2010!$B$7:$B$732,$D57,EUROSTAT_VBE_IND_2010!$C$7:$C$732,"*"&amp;RIGHT($A57,3)&amp;"*",EUROSTAT_VBE_IND_2010!$D$7:$D$732,"211*"))/1000</f>
        <v>0</v>
      </c>
      <c r="R57" s="17">
        <f>(SUMIFS(EUROSTAT_VBE_IND_2010!O$7:O$732,EUROSTAT_VBE_IND_2010!$B$7:$B$732,$D57,EUROSTAT_VBE_IND_2010!$C$7:$C$732,"*"&amp;RIGHT($A57,3)&amp;"*",EUROSTAT_VBE_IND_2010!$D$7:$D$732,"211*"))/1000</f>
        <v>0</v>
      </c>
      <c r="S57" s="17">
        <f>(SUMIFS(EUROSTAT_VBE_IND_2010!P$7:P$732,EUROSTAT_VBE_IND_2010!$B$7:$B$732,$D57,EUROSTAT_VBE_IND_2010!$C$7:$C$732,"*"&amp;RIGHT($A57,3)&amp;"*",EUROSTAT_VBE_IND_2010!$D$7:$D$732,"211*"))/1000</f>
        <v>0</v>
      </c>
      <c r="T57" s="17">
        <f>(SUMIFS(EUROSTAT_VBE_IND_2010!Q$7:Q$732,EUROSTAT_VBE_IND_2010!$B$7:$B$732,$D57,EUROSTAT_VBE_IND_2010!$C$7:$C$732,"*"&amp;RIGHT($A57,3)&amp;"*",EUROSTAT_VBE_IND_2010!$D$7:$D$732,"211*"))/1000</f>
        <v>0</v>
      </c>
      <c r="U57" s="17">
        <f>(SUMIFS(EUROSTAT_VBE_IND_2010!R$7:R$732,EUROSTAT_VBE_IND_2010!$B$7:$B$732,$D57,EUROSTAT_VBE_IND_2010!$C$7:$C$732,"*"&amp;RIGHT($A57,3)&amp;"*",EUROSTAT_VBE_IND_2010!$D$7:$D$732,"211*"))/1000</f>
        <v>0</v>
      </c>
      <c r="V57" s="17">
        <f>(SUMIFS(EUROSTAT_VBE_IND_2010!S$7:S$732,EUROSTAT_VBE_IND_2010!$B$7:$B$732,$D57,EUROSTAT_VBE_IND_2010!$C$7:$C$732,"*"&amp;RIGHT($A57,3)&amp;"*",EUROSTAT_VBE_IND_2010!$D$7:$D$732,"211*"))/1000</f>
        <v>0</v>
      </c>
      <c r="W57" s="17">
        <f>(SUMIFS(EUROSTAT_VBE_IND_2010!T$7:T$732,EUROSTAT_VBE_IND_2010!$B$7:$B$732,$D57,EUROSTAT_VBE_IND_2010!$C$7:$C$732,"*"&amp;RIGHT($A57,3)&amp;"*",EUROSTAT_VBE_IND_2010!$D$7:$D$732,"211*"))/1000</f>
        <v>0</v>
      </c>
      <c r="X57" s="17">
        <f>(SUMIFS(EUROSTAT_VBE_IND_2010!U$7:U$732,EUROSTAT_VBE_IND_2010!$B$7:$B$732,$D57,EUROSTAT_VBE_IND_2010!$C$7:$C$732,"*"&amp;RIGHT($A57,3)&amp;"*",EUROSTAT_VBE_IND_2010!$D$7:$D$732,"211*"))/1000</f>
        <v>0</v>
      </c>
      <c r="Y57" s="17">
        <f>(SUMIFS(EUROSTAT_VBE_IND_2010!V$7:V$732,EUROSTAT_VBE_IND_2010!$B$7:$B$732,$D57,EUROSTAT_VBE_IND_2010!$C$7:$C$732,"*"&amp;RIGHT($A57,3)&amp;"*",EUROSTAT_VBE_IND_2010!$D$7:$D$732,"211*"))/1000</f>
        <v>0</v>
      </c>
      <c r="Z57" s="17">
        <f>(SUMIFS(EUROSTAT_VBE_IND_2010!W$7:W$732,EUROSTAT_VBE_IND_2010!$B$7:$B$732,$D57,EUROSTAT_VBE_IND_2010!$C$7:$C$732,"*"&amp;RIGHT($A57,3)&amp;"*",EUROSTAT_VBE_IND_2010!$D$7:$D$732,"211*"))/1000</f>
        <v>0</v>
      </c>
      <c r="AA57" s="17">
        <f>(SUMIFS(EUROSTAT_VBE_IND_2010!X$7:X$732,EUROSTAT_VBE_IND_2010!$B$7:$B$732,$D57,EUROSTAT_VBE_IND_2010!$C$7:$C$732,"*"&amp;RIGHT($A57,3)&amp;"*",EUROSTAT_VBE_IND_2010!$D$7:$D$732,"211*"))/1000</f>
        <v>0</v>
      </c>
      <c r="AB57" s="17">
        <f>(SUMIFS(EUROSTAT_VBE_IND_2010!AA$7:AA$732,EUROSTAT_VBE_IND_2010!$B$7:$B$732,$D57,EUROSTAT_VBE_IND_2010!$C$7:$C$732,"*"&amp;RIGHT($A57,3)&amp;"*",EUROSTAT_VBE_IND_2010!$D$7:$D$732,"211*"))/1000</f>
        <v>0</v>
      </c>
      <c r="AC57" s="17">
        <f>(SUMIFS(EUROSTAT_VBE_IND_2010!AB$7:AB$732,EUROSTAT_VBE_IND_2010!$B$7:$B$732,$D57,EUROSTAT_VBE_IND_2010!$C$7:$C$732,"*"&amp;RIGHT($A57,3)&amp;"*",EUROSTAT_VBE_IND_2010!$D$7:$D$732,"211*"))/1000</f>
        <v>0</v>
      </c>
      <c r="AD57" s="17">
        <f>(SUMIFS(EUROSTAT_VBE_IND_2010!AC$7:AC$732,EUROSTAT_VBE_IND_2010!$B$7:$B$732,$D57,EUROSTAT_VBE_IND_2010!$C$7:$C$732,"*"&amp;RIGHT($A57,3)&amp;"*",EUROSTAT_VBE_IND_2010!$D$7:$D$732,"211*"))/1000</f>
        <v>0</v>
      </c>
      <c r="AE57" s="17">
        <f>(SUMIFS(EUROSTAT_VBE_IND_2010!AD$7:AD$732,EUROSTAT_VBE_IND_2010!$B$7:$B$732,$D57,EUROSTAT_VBE_IND_2010!$C$7:$C$732,"*"&amp;RIGHT($A57,3)&amp;"*",EUROSTAT_VBE_IND_2010!$D$7:$D$732,"211*"))/1000</f>
        <v>0</v>
      </c>
      <c r="AF57" s="17">
        <f>(SUMIFS(EUROSTAT_VBE_IND_2010!AE$7:AE$732,EUROSTAT_VBE_IND_2010!$B$7:$B$732,$D57,EUROSTAT_VBE_IND_2010!$C$7:$C$732,"*"&amp;RIGHT($A57,3)&amp;"*",EUROSTAT_VBE_IND_2010!$D$7:$D$732,"211*"))/1000</f>
        <v>0</v>
      </c>
      <c r="AG57" s="17">
        <f>(SUMIFS(EUROSTAT_VBE_IND_2010!AF$7:AF$732,EUROSTAT_VBE_IND_2010!$B$7:$B$732,$D57,EUROSTAT_VBE_IND_2010!$C$7:$C$732,"*"&amp;RIGHT($A57,3)&amp;"*",EUROSTAT_VBE_IND_2010!$D$7:$D$732,"211*"))/1000</f>
        <v>0</v>
      </c>
      <c r="AH57" s="17">
        <f>(SUMIFS(EUROSTAT_VBE_IND_2010!AH$7:AH$732,EUROSTAT_VBE_IND_2010!$B$7:$B$732,$D57,EUROSTAT_VBE_IND_2010!$C$7:$C$732,"*"&amp;RIGHT($A57,3)&amp;"*",EUROSTAT_VBE_IND_2010!$D$7:$D$732,"211*"))/1000</f>
        <v>0</v>
      </c>
      <c r="AI57" s="17">
        <f>(SUMIFS(EUROSTAT_VBE_IND_2010!AI$7:AI$732,EUROSTAT_VBE_IND_2010!$B$7:$B$732,$D57,EUROSTAT_VBE_IND_2010!$C$7:$C$732,"*"&amp;RIGHT($A57,3)&amp;"*",EUROSTAT_VBE_IND_2010!$D$7:$D$732,"211*"))/1000</f>
        <v>0</v>
      </c>
      <c r="AJ57" s="17">
        <f>(SUMIFS(EUROSTAT_VBE_IND_2010!AJ$7:AJ$732,EUROSTAT_VBE_IND_2010!$B$7:$B$732,$D57,EUROSTAT_VBE_IND_2010!$C$7:$C$732,"*"&amp;RIGHT($A57,3)&amp;"*",EUROSTAT_VBE_IND_2010!$D$7:$D$732,"211*"))/1000</f>
        <v>0</v>
      </c>
      <c r="AK57" s="17">
        <f>(SUMIFS(EUROSTAT_VBE_IND_2010!AK$7:AK$732,EUROSTAT_VBE_IND_2010!$B$7:$B$732,$D57,EUROSTAT_VBE_IND_2010!$C$7:$C$732,"*"&amp;RIGHT($A57,3)&amp;"*",EUROSTAT_VBE_IND_2010!$D$7:$D$732,"211*"))/1000</f>
        <v>0</v>
      </c>
      <c r="AL57" s="198">
        <f>SUMIFS('IEA Bal_AL-IND'!$D$30:$D$329,'IEA Bal_AL-IND'!$A$30:$A$329,"*"&amp;RIGHT($B57,8),'IEA Bal_AL-IND'!$C$30:$C$329,'Aggregated Balance-IND_2010'!$E57)</f>
        <v>0</v>
      </c>
      <c r="AM57" s="198">
        <f>SUMIFS('IEA Bal_BA-IND'!$D$30:$D$329,'IEA Bal_BA-IND'!$A$30:$A$329,"*"&amp;RIGHT($B57,8),'IEA Bal_BA-IND'!$C$30:$C$329,'Aggregated Balance-IND_2010'!$E57)</f>
        <v>0</v>
      </c>
      <c r="AN57" s="198">
        <f>SUMIFS('IEA Bal_KS-IND'!$D$30:$D$329,'IEA Bal_KS-IND'!$A$30:$A$329,"*"&amp;RIGHT($B57,8),'IEA Bal_KS-IND'!$C$30:$C$329,'Aggregated Balance-IND_2010'!$E57)</f>
        <v>0</v>
      </c>
      <c r="AO57" s="17">
        <f>(SUMIFS(EUROSTAT_VBE_IND_2010!Y$7:Y$732,EUROSTAT_VBE_IND_2010!$B$7:$B$732,$D57,EUROSTAT_VBE_IND_2010!$C$7:$C$732,"*"&amp;RIGHT($A57,3)&amp;"*",EUROSTAT_VBE_IND_2010!$D$7:$D$732,"211*"))/1000</f>
        <v>0</v>
      </c>
      <c r="AP57" s="17">
        <f>(SUMIFS(EUROSTAT_VBE_IND_2010!Z$7:Z$732,EUROSTAT_VBE_IND_2010!$B$7:$B$732,$D57,EUROSTAT_VBE_IND_2010!$C$7:$C$732,"*"&amp;RIGHT($A57,3)&amp;"*",EUROSTAT_VBE_IND_2010!$D$7:$D$732,"211*"))/1000</f>
        <v>0</v>
      </c>
      <c r="AQ57" s="17">
        <f>(SUMIFS(EUROSTAT_VBE_IND_2010!AG$7:AG$732,EUROSTAT_VBE_IND_2010!$B$7:$B$732,$D57,EUROSTAT_VBE_IND_2010!$C$7:$C$732,"*"&amp;RIGHT($A57,3)&amp;"*",EUROSTAT_VBE_IND_2010!$D$7:$D$732,"211*"))/1000</f>
        <v>0</v>
      </c>
    </row>
    <row r="58" s="20" customFormat="1" spans="1:43">
      <c r="A58" t="str">
        <f>LEFT(EUROSTAT_VBE_IND_2010!$C$14,8)</f>
        <v>B_101605</v>
      </c>
      <c r="B58" s="28" t="s">
        <v>249</v>
      </c>
      <c r="C58" t="s">
        <v>293</v>
      </c>
      <c r="D58" t="s">
        <v>126</v>
      </c>
      <c r="E58" t="s">
        <v>230</v>
      </c>
      <c r="F58" t="s">
        <v>250</v>
      </c>
      <c r="G58" s="17">
        <f>(SUMIFS(EUROSTAT_VBE_IND_2010!E$7:E$732,EUROSTAT_VBE_IND_2010!$B$7:$B$732,$D58,EUROSTAT_VBE_IND_2010!$C$7:$C$732,"*"&amp;RIGHT($A58,3)&amp;"*",EUROSTAT_VBE_IND_2010!$D$7:$D$732,"2210*"))/1000+(SUMIFS(EUROSTAT_VBE_IND_2010!E$7:E$732,EUROSTAT_VBE_IND_2010!$B$7:$B$732,$D58,EUROSTAT_VBE_IND_2010!$C$7:$C$732,"*"&amp;RIGHT($A58,3)&amp;"*",EUROSTAT_VBE_IND_2010!$D$7:$D$732,"23*"))/1000+(SUMIFS(EUROSTAT_VBE_IND_2010!E$7:E$732,EUROSTAT_VBE_IND_2010!$B$7:$B$732,$D58,EUROSTAT_VBE_IND_2010!$C$7:$C$732,"*"&amp;RIGHT($A58,3)&amp;"*",EUROSTAT_VBE_IND_2010!$D$7:$D$732,"5544*"))/1000</f>
        <v>0</v>
      </c>
      <c r="H58" s="17">
        <f>(SUMIFS(EUROSTAT_VBE_IND_2010!F$7:F$732,EUROSTAT_VBE_IND_2010!$B$7:$B$732,$D58,EUROSTAT_VBE_IND_2010!$C$7:$C$732,"*"&amp;RIGHT($A58,3)&amp;"*",EUROSTAT_VBE_IND_2010!$D$7:$D$732,"2210*"))/1000+(SUMIFS(EUROSTAT_VBE_IND_2010!F$7:F$732,EUROSTAT_VBE_IND_2010!$B$7:$B$732,$D58,EUROSTAT_VBE_IND_2010!$C$7:$C$732,"*"&amp;RIGHT($A58,3)&amp;"*",EUROSTAT_VBE_IND_2010!$D$7:$D$732,"23*"))/1000+(SUMIFS(EUROSTAT_VBE_IND_2010!F$7:F$732,EUROSTAT_VBE_IND_2010!$B$7:$B$732,$D58,EUROSTAT_VBE_IND_2010!$C$7:$C$732,"*"&amp;RIGHT($A58,3)&amp;"*",EUROSTAT_VBE_IND_2010!$D$7:$D$732,"5544*"))/1000</f>
        <v>0</v>
      </c>
      <c r="I58" s="17">
        <f>(SUMIFS(EUROSTAT_VBE_IND_2010!G$7:G$732,EUROSTAT_VBE_IND_2010!$B$7:$B$732,$D58,EUROSTAT_VBE_IND_2010!$C$7:$C$732,"*"&amp;RIGHT($A58,3)&amp;"*",EUROSTAT_VBE_IND_2010!$D$7:$D$732,"2210*"))/1000+(SUMIFS(EUROSTAT_VBE_IND_2010!G$7:G$732,EUROSTAT_VBE_IND_2010!$B$7:$B$732,$D58,EUROSTAT_VBE_IND_2010!$C$7:$C$732,"*"&amp;RIGHT($A58,3)&amp;"*",EUROSTAT_VBE_IND_2010!$D$7:$D$732,"23*"))/1000+(SUMIFS(EUROSTAT_VBE_IND_2010!G$7:G$732,EUROSTAT_VBE_IND_2010!$B$7:$B$732,$D58,EUROSTAT_VBE_IND_2010!$C$7:$C$732,"*"&amp;RIGHT($A58,3)&amp;"*",EUROSTAT_VBE_IND_2010!$D$7:$D$732,"5544*"))/1000</f>
        <v>0</v>
      </c>
      <c r="J58" s="198">
        <f>SUMIFS('IEA Bal_CH-IND'!$D$30:$D$329,'IEA Bal_CH-IND'!$A$30:$A$329,"*"&amp;RIGHT($B58,8),'IEA Bal_CH-IND'!$C$30:$C$329,'Aggregated Balance-IND_2010'!$E58)</f>
        <v>0</v>
      </c>
      <c r="K58" s="17">
        <f>(SUMIFS(EUROSTAT_VBE_IND_2010!H$7:H$732,EUROSTAT_VBE_IND_2010!$B$7:$B$732,$D58,EUROSTAT_VBE_IND_2010!$C$7:$C$732,"*"&amp;RIGHT($A58,3)&amp;"*",EUROSTAT_VBE_IND_2010!$D$7:$D$732,"2210*"))/1000+(SUMIFS(EUROSTAT_VBE_IND_2010!H$7:H$732,EUROSTAT_VBE_IND_2010!$B$7:$B$732,$D58,EUROSTAT_VBE_IND_2010!$C$7:$C$732,"*"&amp;RIGHT($A58,3)&amp;"*",EUROSTAT_VBE_IND_2010!$D$7:$D$732,"23*"))/1000+(SUMIFS(EUROSTAT_VBE_IND_2010!H$7:H$732,EUROSTAT_VBE_IND_2010!$B$7:$B$732,$D58,EUROSTAT_VBE_IND_2010!$C$7:$C$732,"*"&amp;RIGHT($A58,3)&amp;"*",EUROSTAT_VBE_IND_2010!$D$7:$D$732,"5544*"))/1000</f>
        <v>0</v>
      </c>
      <c r="L58" s="17">
        <f>(SUMIFS(EUROSTAT_VBE_IND_2010!I$7:I$732,EUROSTAT_VBE_IND_2010!$B$7:$B$732,$D58,EUROSTAT_VBE_IND_2010!$C$7:$C$732,"*"&amp;RIGHT($A58,3)&amp;"*",EUROSTAT_VBE_IND_2010!$D$7:$D$732,"2210*"))/1000+(SUMIFS(EUROSTAT_VBE_IND_2010!I$7:I$732,EUROSTAT_VBE_IND_2010!$B$7:$B$732,$D58,EUROSTAT_VBE_IND_2010!$C$7:$C$732,"*"&amp;RIGHT($A58,3)&amp;"*",EUROSTAT_VBE_IND_2010!$D$7:$D$732,"23*"))/1000+(SUMIFS(EUROSTAT_VBE_IND_2010!I$7:I$732,EUROSTAT_VBE_IND_2010!$B$7:$B$732,$D58,EUROSTAT_VBE_IND_2010!$C$7:$C$732,"*"&amp;RIGHT($A58,3)&amp;"*",EUROSTAT_VBE_IND_2010!$D$7:$D$732,"5544*"))/1000</f>
        <v>0</v>
      </c>
      <c r="M58" s="17">
        <f>(SUMIFS(EUROSTAT_VBE_IND_2010!J$7:J$732,EUROSTAT_VBE_IND_2010!$B$7:$B$732,$D58,EUROSTAT_VBE_IND_2010!$C$7:$C$732,"*"&amp;RIGHT($A58,3)&amp;"*",EUROSTAT_VBE_IND_2010!$D$7:$D$732,"2210*"))/1000+(SUMIFS(EUROSTAT_VBE_IND_2010!J$7:J$732,EUROSTAT_VBE_IND_2010!$B$7:$B$732,$D58,EUROSTAT_VBE_IND_2010!$C$7:$C$732,"*"&amp;RIGHT($A58,3)&amp;"*",EUROSTAT_VBE_IND_2010!$D$7:$D$732,"23*"))/1000+(SUMIFS(EUROSTAT_VBE_IND_2010!J$7:J$732,EUROSTAT_VBE_IND_2010!$B$7:$B$732,$D58,EUROSTAT_VBE_IND_2010!$C$7:$C$732,"*"&amp;RIGHT($A58,3)&amp;"*",EUROSTAT_VBE_IND_2010!$D$7:$D$732,"5544*"))/1000</f>
        <v>0</v>
      </c>
      <c r="N58" s="17">
        <f>(SUMIFS(EUROSTAT_VBE_IND_2010!K$7:K$732,EUROSTAT_VBE_IND_2010!$B$7:$B$732,$D58,EUROSTAT_VBE_IND_2010!$C$7:$C$732,"*"&amp;RIGHT($A58,3)&amp;"*",EUROSTAT_VBE_IND_2010!$D$7:$D$732,"2210*"))/1000+(SUMIFS(EUROSTAT_VBE_IND_2010!K$7:K$732,EUROSTAT_VBE_IND_2010!$B$7:$B$732,$D58,EUROSTAT_VBE_IND_2010!$C$7:$C$732,"*"&amp;RIGHT($A58,3)&amp;"*",EUROSTAT_VBE_IND_2010!$D$7:$D$732,"23*"))/1000+(SUMIFS(EUROSTAT_VBE_IND_2010!K$7:K$732,EUROSTAT_VBE_IND_2010!$B$7:$B$732,$D58,EUROSTAT_VBE_IND_2010!$C$7:$C$732,"*"&amp;RIGHT($A58,3)&amp;"*",EUROSTAT_VBE_IND_2010!$D$7:$D$732,"5544*"))/1000</f>
        <v>0</v>
      </c>
      <c r="O58" s="17">
        <f>(SUMIFS(EUROSTAT_VBE_IND_2010!L$7:L$732,EUROSTAT_VBE_IND_2010!$B$7:$B$732,$D58,EUROSTAT_VBE_IND_2010!$C$7:$C$732,"*"&amp;RIGHT($A58,3)&amp;"*",EUROSTAT_VBE_IND_2010!$D$7:$D$732,"2210*"))/1000+(SUMIFS(EUROSTAT_VBE_IND_2010!L$7:L$732,EUROSTAT_VBE_IND_2010!$B$7:$B$732,$D58,EUROSTAT_VBE_IND_2010!$C$7:$C$732,"*"&amp;RIGHT($A58,3)&amp;"*",EUROSTAT_VBE_IND_2010!$D$7:$D$732,"23*"))/1000+(SUMIFS(EUROSTAT_VBE_IND_2010!L$7:L$732,EUROSTAT_VBE_IND_2010!$B$7:$B$732,$D58,EUROSTAT_VBE_IND_2010!$C$7:$C$732,"*"&amp;RIGHT($A58,3)&amp;"*",EUROSTAT_VBE_IND_2010!$D$7:$D$732,"5544*"))/1000</f>
        <v>0</v>
      </c>
      <c r="P58" s="17">
        <f>(SUMIFS(EUROSTAT_VBE_IND_2010!M$7:M$732,EUROSTAT_VBE_IND_2010!$B$7:$B$732,$D58,EUROSTAT_VBE_IND_2010!$C$7:$C$732,"*"&amp;RIGHT($A58,3)&amp;"*",EUROSTAT_VBE_IND_2010!$D$7:$D$732,"2210*"))/1000+(SUMIFS(EUROSTAT_VBE_IND_2010!M$7:M$732,EUROSTAT_VBE_IND_2010!$B$7:$B$732,$D58,EUROSTAT_VBE_IND_2010!$C$7:$C$732,"*"&amp;RIGHT($A58,3)&amp;"*",EUROSTAT_VBE_IND_2010!$D$7:$D$732,"23*"))/1000+(SUMIFS(EUROSTAT_VBE_IND_2010!M$7:M$732,EUROSTAT_VBE_IND_2010!$B$7:$B$732,$D58,EUROSTAT_VBE_IND_2010!$C$7:$C$732,"*"&amp;RIGHT($A58,3)&amp;"*",EUROSTAT_VBE_IND_2010!$D$7:$D$732,"5544*"))/1000</f>
        <v>0</v>
      </c>
      <c r="Q58" s="17">
        <f>(SUMIFS(EUROSTAT_VBE_IND_2010!N$7:N$732,EUROSTAT_VBE_IND_2010!$B$7:$B$732,$D58,EUROSTAT_VBE_IND_2010!$C$7:$C$732,"*"&amp;RIGHT($A58,3)&amp;"*",EUROSTAT_VBE_IND_2010!$D$7:$D$732,"2210*"))/1000+(SUMIFS(EUROSTAT_VBE_IND_2010!N$7:N$732,EUROSTAT_VBE_IND_2010!$B$7:$B$732,$D58,EUROSTAT_VBE_IND_2010!$C$7:$C$732,"*"&amp;RIGHT($A58,3)&amp;"*",EUROSTAT_VBE_IND_2010!$D$7:$D$732,"23*"))/1000+(SUMIFS(EUROSTAT_VBE_IND_2010!N$7:N$732,EUROSTAT_VBE_IND_2010!$B$7:$B$732,$D58,EUROSTAT_VBE_IND_2010!$C$7:$C$732,"*"&amp;RIGHT($A58,3)&amp;"*",EUROSTAT_VBE_IND_2010!$D$7:$D$732,"5544*"))/1000</f>
        <v>0</v>
      </c>
      <c r="R58" s="17">
        <f>(SUMIFS(EUROSTAT_VBE_IND_2010!O$7:O$732,EUROSTAT_VBE_IND_2010!$B$7:$B$732,$D58,EUROSTAT_VBE_IND_2010!$C$7:$C$732,"*"&amp;RIGHT($A58,3)&amp;"*",EUROSTAT_VBE_IND_2010!$D$7:$D$732,"2210*"))/1000+(SUMIFS(EUROSTAT_VBE_IND_2010!O$7:O$732,EUROSTAT_VBE_IND_2010!$B$7:$B$732,$D58,EUROSTAT_VBE_IND_2010!$C$7:$C$732,"*"&amp;RIGHT($A58,3)&amp;"*",EUROSTAT_VBE_IND_2010!$D$7:$D$732,"23*"))/1000+(SUMIFS(EUROSTAT_VBE_IND_2010!O$7:O$732,EUROSTAT_VBE_IND_2010!$B$7:$B$732,$D58,EUROSTAT_VBE_IND_2010!$C$7:$C$732,"*"&amp;RIGHT($A58,3)&amp;"*",EUROSTAT_VBE_IND_2010!$D$7:$D$732,"5544*"))/1000</f>
        <v>0</v>
      </c>
      <c r="S58" s="17">
        <f>(SUMIFS(EUROSTAT_VBE_IND_2010!P$7:P$732,EUROSTAT_VBE_IND_2010!$B$7:$B$732,$D58,EUROSTAT_VBE_IND_2010!$C$7:$C$732,"*"&amp;RIGHT($A58,3)&amp;"*",EUROSTAT_VBE_IND_2010!$D$7:$D$732,"2210*"))/1000+(SUMIFS(EUROSTAT_VBE_IND_2010!P$7:P$732,EUROSTAT_VBE_IND_2010!$B$7:$B$732,$D58,EUROSTAT_VBE_IND_2010!$C$7:$C$732,"*"&amp;RIGHT($A58,3)&amp;"*",EUROSTAT_VBE_IND_2010!$D$7:$D$732,"23*"))/1000+(SUMIFS(EUROSTAT_VBE_IND_2010!P$7:P$732,EUROSTAT_VBE_IND_2010!$B$7:$B$732,$D58,EUROSTAT_VBE_IND_2010!$C$7:$C$732,"*"&amp;RIGHT($A58,3)&amp;"*",EUROSTAT_VBE_IND_2010!$D$7:$D$732,"5544*"))/1000</f>
        <v>0</v>
      </c>
      <c r="T58" s="17">
        <f>(SUMIFS(EUROSTAT_VBE_IND_2010!Q$7:Q$732,EUROSTAT_VBE_IND_2010!$B$7:$B$732,$D58,EUROSTAT_VBE_IND_2010!$C$7:$C$732,"*"&amp;RIGHT($A58,3)&amp;"*",EUROSTAT_VBE_IND_2010!$D$7:$D$732,"2210*"))/1000+(SUMIFS(EUROSTAT_VBE_IND_2010!Q$7:Q$732,EUROSTAT_VBE_IND_2010!$B$7:$B$732,$D58,EUROSTAT_VBE_IND_2010!$C$7:$C$732,"*"&amp;RIGHT($A58,3)&amp;"*",EUROSTAT_VBE_IND_2010!$D$7:$D$732,"23*"))/1000+(SUMIFS(EUROSTAT_VBE_IND_2010!Q$7:Q$732,EUROSTAT_VBE_IND_2010!$B$7:$B$732,$D58,EUROSTAT_VBE_IND_2010!$C$7:$C$732,"*"&amp;RIGHT($A58,3)&amp;"*",EUROSTAT_VBE_IND_2010!$D$7:$D$732,"5544*"))/1000</f>
        <v>0</v>
      </c>
      <c r="U58" s="17">
        <f>(SUMIFS(EUROSTAT_VBE_IND_2010!R$7:R$732,EUROSTAT_VBE_IND_2010!$B$7:$B$732,$D58,EUROSTAT_VBE_IND_2010!$C$7:$C$732,"*"&amp;RIGHT($A58,3)&amp;"*",EUROSTAT_VBE_IND_2010!$D$7:$D$732,"2210*"))/1000+(SUMIFS(EUROSTAT_VBE_IND_2010!R$7:R$732,EUROSTAT_VBE_IND_2010!$B$7:$B$732,$D58,EUROSTAT_VBE_IND_2010!$C$7:$C$732,"*"&amp;RIGHT($A58,3)&amp;"*",EUROSTAT_VBE_IND_2010!$D$7:$D$732,"23*"))/1000+(SUMIFS(EUROSTAT_VBE_IND_2010!R$7:R$732,EUROSTAT_VBE_IND_2010!$B$7:$B$732,$D58,EUROSTAT_VBE_IND_2010!$C$7:$C$732,"*"&amp;RIGHT($A58,3)&amp;"*",EUROSTAT_VBE_IND_2010!$D$7:$D$732,"5544*"))/1000</f>
        <v>0</v>
      </c>
      <c r="V58" s="17">
        <f>(SUMIFS(EUROSTAT_VBE_IND_2010!S$7:S$732,EUROSTAT_VBE_IND_2010!$B$7:$B$732,$D58,EUROSTAT_VBE_IND_2010!$C$7:$C$732,"*"&amp;RIGHT($A58,3)&amp;"*",EUROSTAT_VBE_IND_2010!$D$7:$D$732,"2210*"))/1000+(SUMIFS(EUROSTAT_VBE_IND_2010!S$7:S$732,EUROSTAT_VBE_IND_2010!$B$7:$B$732,$D58,EUROSTAT_VBE_IND_2010!$C$7:$C$732,"*"&amp;RIGHT($A58,3)&amp;"*",EUROSTAT_VBE_IND_2010!$D$7:$D$732,"23*"))/1000+(SUMIFS(EUROSTAT_VBE_IND_2010!S$7:S$732,EUROSTAT_VBE_IND_2010!$B$7:$B$732,$D58,EUROSTAT_VBE_IND_2010!$C$7:$C$732,"*"&amp;RIGHT($A58,3)&amp;"*",EUROSTAT_VBE_IND_2010!$D$7:$D$732,"5544*"))/1000</f>
        <v>0</v>
      </c>
      <c r="W58" s="17">
        <f>(SUMIFS(EUROSTAT_VBE_IND_2010!T$7:T$732,EUROSTAT_VBE_IND_2010!$B$7:$B$732,$D58,EUROSTAT_VBE_IND_2010!$C$7:$C$732,"*"&amp;RIGHT($A58,3)&amp;"*",EUROSTAT_VBE_IND_2010!$D$7:$D$732,"2210*"))/1000+(SUMIFS(EUROSTAT_VBE_IND_2010!T$7:T$732,EUROSTAT_VBE_IND_2010!$B$7:$B$732,$D58,EUROSTAT_VBE_IND_2010!$C$7:$C$732,"*"&amp;RIGHT($A58,3)&amp;"*",EUROSTAT_VBE_IND_2010!$D$7:$D$732,"23*"))/1000+(SUMIFS(EUROSTAT_VBE_IND_2010!T$7:T$732,EUROSTAT_VBE_IND_2010!$B$7:$B$732,$D58,EUROSTAT_VBE_IND_2010!$C$7:$C$732,"*"&amp;RIGHT($A58,3)&amp;"*",EUROSTAT_VBE_IND_2010!$D$7:$D$732,"5544*"))/1000</f>
        <v>0</v>
      </c>
      <c r="X58" s="17">
        <f>(SUMIFS(EUROSTAT_VBE_IND_2010!U$7:U$732,EUROSTAT_VBE_IND_2010!$B$7:$B$732,$D58,EUROSTAT_VBE_IND_2010!$C$7:$C$732,"*"&amp;RIGHT($A58,3)&amp;"*",EUROSTAT_VBE_IND_2010!$D$7:$D$732,"2210*"))/1000+(SUMIFS(EUROSTAT_VBE_IND_2010!U$7:U$732,EUROSTAT_VBE_IND_2010!$B$7:$B$732,$D58,EUROSTAT_VBE_IND_2010!$C$7:$C$732,"*"&amp;RIGHT($A58,3)&amp;"*",EUROSTAT_VBE_IND_2010!$D$7:$D$732,"23*"))/1000+(SUMIFS(EUROSTAT_VBE_IND_2010!U$7:U$732,EUROSTAT_VBE_IND_2010!$B$7:$B$732,$D58,EUROSTAT_VBE_IND_2010!$C$7:$C$732,"*"&amp;RIGHT($A58,3)&amp;"*",EUROSTAT_VBE_IND_2010!$D$7:$D$732,"5544*"))/1000</f>
        <v>0</v>
      </c>
      <c r="Y58" s="17">
        <f>(SUMIFS(EUROSTAT_VBE_IND_2010!V$7:V$732,EUROSTAT_VBE_IND_2010!$B$7:$B$732,$D58,EUROSTAT_VBE_IND_2010!$C$7:$C$732,"*"&amp;RIGHT($A58,3)&amp;"*",EUROSTAT_VBE_IND_2010!$D$7:$D$732,"2210*"))/1000+(SUMIFS(EUROSTAT_VBE_IND_2010!V$7:V$732,EUROSTAT_VBE_IND_2010!$B$7:$B$732,$D58,EUROSTAT_VBE_IND_2010!$C$7:$C$732,"*"&amp;RIGHT($A58,3)&amp;"*",EUROSTAT_VBE_IND_2010!$D$7:$D$732,"23*"))/1000+(SUMIFS(EUROSTAT_VBE_IND_2010!V$7:V$732,EUROSTAT_VBE_IND_2010!$B$7:$B$732,$D58,EUROSTAT_VBE_IND_2010!$C$7:$C$732,"*"&amp;RIGHT($A58,3)&amp;"*",EUROSTAT_VBE_IND_2010!$D$7:$D$732,"5544*"))/1000</f>
        <v>0</v>
      </c>
      <c r="Z58" s="17">
        <f>(SUMIFS(EUROSTAT_VBE_IND_2010!W$7:W$732,EUROSTAT_VBE_IND_2010!$B$7:$B$732,$D58,EUROSTAT_VBE_IND_2010!$C$7:$C$732,"*"&amp;RIGHT($A58,3)&amp;"*",EUROSTAT_VBE_IND_2010!$D$7:$D$732,"2210*"))/1000+(SUMIFS(EUROSTAT_VBE_IND_2010!W$7:W$732,EUROSTAT_VBE_IND_2010!$B$7:$B$732,$D58,EUROSTAT_VBE_IND_2010!$C$7:$C$732,"*"&amp;RIGHT($A58,3)&amp;"*",EUROSTAT_VBE_IND_2010!$D$7:$D$732,"23*"))/1000+(SUMIFS(EUROSTAT_VBE_IND_2010!W$7:W$732,EUROSTAT_VBE_IND_2010!$B$7:$B$732,$D58,EUROSTAT_VBE_IND_2010!$C$7:$C$732,"*"&amp;RIGHT($A58,3)&amp;"*",EUROSTAT_VBE_IND_2010!$D$7:$D$732,"5544*"))/1000</f>
        <v>0</v>
      </c>
      <c r="AA58" s="17">
        <f>(SUMIFS(EUROSTAT_VBE_IND_2010!X$7:X$732,EUROSTAT_VBE_IND_2010!$B$7:$B$732,$D58,EUROSTAT_VBE_IND_2010!$C$7:$C$732,"*"&amp;RIGHT($A58,3)&amp;"*",EUROSTAT_VBE_IND_2010!$D$7:$D$732,"2210*"))/1000+(SUMIFS(EUROSTAT_VBE_IND_2010!X$7:X$732,EUROSTAT_VBE_IND_2010!$B$7:$B$732,$D58,EUROSTAT_VBE_IND_2010!$C$7:$C$732,"*"&amp;RIGHT($A58,3)&amp;"*",EUROSTAT_VBE_IND_2010!$D$7:$D$732,"23*"))/1000+(SUMIFS(EUROSTAT_VBE_IND_2010!X$7:X$732,EUROSTAT_VBE_IND_2010!$B$7:$B$732,$D58,EUROSTAT_VBE_IND_2010!$C$7:$C$732,"*"&amp;RIGHT($A58,3)&amp;"*",EUROSTAT_VBE_IND_2010!$D$7:$D$732,"5544*"))/1000</f>
        <v>0</v>
      </c>
      <c r="AB58" s="17">
        <f>(SUMIFS(EUROSTAT_VBE_IND_2010!AA$7:AA$732,EUROSTAT_VBE_IND_2010!$B$7:$B$732,$D58,EUROSTAT_VBE_IND_2010!$C$7:$C$732,"*"&amp;RIGHT($A58,3)&amp;"*",EUROSTAT_VBE_IND_2010!$D$7:$D$732,"2210*"))/1000+(SUMIFS(EUROSTAT_VBE_IND_2010!AA$7:AA$732,EUROSTAT_VBE_IND_2010!$B$7:$B$732,$D58,EUROSTAT_VBE_IND_2010!$C$7:$C$732,"*"&amp;RIGHT($A58,3)&amp;"*",EUROSTAT_VBE_IND_2010!$D$7:$D$732,"23*"))/1000+(SUMIFS(EUROSTAT_VBE_IND_2010!AA$7:AA$732,EUROSTAT_VBE_IND_2010!$B$7:$B$732,$D58,EUROSTAT_VBE_IND_2010!$C$7:$C$732,"*"&amp;RIGHT($A58,3)&amp;"*",EUROSTAT_VBE_IND_2010!$D$7:$D$732,"5544*"))/1000</f>
        <v>0</v>
      </c>
      <c r="AC58" s="17">
        <f>(SUMIFS(EUROSTAT_VBE_IND_2010!AB$7:AB$732,EUROSTAT_VBE_IND_2010!$B$7:$B$732,$D58,EUROSTAT_VBE_IND_2010!$C$7:$C$732,"*"&amp;RIGHT($A58,3)&amp;"*",EUROSTAT_VBE_IND_2010!$D$7:$D$732,"2210*"))/1000+(SUMIFS(EUROSTAT_VBE_IND_2010!AB$7:AB$732,EUROSTAT_VBE_IND_2010!$B$7:$B$732,$D58,EUROSTAT_VBE_IND_2010!$C$7:$C$732,"*"&amp;RIGHT($A58,3)&amp;"*",EUROSTAT_VBE_IND_2010!$D$7:$D$732,"23*"))/1000+(SUMIFS(EUROSTAT_VBE_IND_2010!AB$7:AB$732,EUROSTAT_VBE_IND_2010!$B$7:$B$732,$D58,EUROSTAT_VBE_IND_2010!$C$7:$C$732,"*"&amp;RIGHT($A58,3)&amp;"*",EUROSTAT_VBE_IND_2010!$D$7:$D$732,"5544*"))/1000</f>
        <v>0</v>
      </c>
      <c r="AD58" s="17">
        <f>(SUMIFS(EUROSTAT_VBE_IND_2010!AC$7:AC$732,EUROSTAT_VBE_IND_2010!$B$7:$B$732,$D58,EUROSTAT_VBE_IND_2010!$C$7:$C$732,"*"&amp;RIGHT($A58,3)&amp;"*",EUROSTAT_VBE_IND_2010!$D$7:$D$732,"2210*"))/1000+(SUMIFS(EUROSTAT_VBE_IND_2010!AC$7:AC$732,EUROSTAT_VBE_IND_2010!$B$7:$B$732,$D58,EUROSTAT_VBE_IND_2010!$C$7:$C$732,"*"&amp;RIGHT($A58,3)&amp;"*",EUROSTAT_VBE_IND_2010!$D$7:$D$732,"23*"))/1000+(SUMIFS(EUROSTAT_VBE_IND_2010!AC$7:AC$732,EUROSTAT_VBE_IND_2010!$B$7:$B$732,$D58,EUROSTAT_VBE_IND_2010!$C$7:$C$732,"*"&amp;RIGHT($A58,3)&amp;"*",EUROSTAT_VBE_IND_2010!$D$7:$D$732,"5544*"))/1000</f>
        <v>0</v>
      </c>
      <c r="AE58" s="17">
        <f>(SUMIFS(EUROSTAT_VBE_IND_2010!AD$7:AD$732,EUROSTAT_VBE_IND_2010!$B$7:$B$732,$D58,EUROSTAT_VBE_IND_2010!$C$7:$C$732,"*"&amp;RIGHT($A58,3)&amp;"*",EUROSTAT_VBE_IND_2010!$D$7:$D$732,"2210*"))/1000+(SUMIFS(EUROSTAT_VBE_IND_2010!AD$7:AD$732,EUROSTAT_VBE_IND_2010!$B$7:$B$732,$D58,EUROSTAT_VBE_IND_2010!$C$7:$C$732,"*"&amp;RIGHT($A58,3)&amp;"*",EUROSTAT_VBE_IND_2010!$D$7:$D$732,"23*"))/1000+(SUMIFS(EUROSTAT_VBE_IND_2010!AD$7:AD$732,EUROSTAT_VBE_IND_2010!$B$7:$B$732,$D58,EUROSTAT_VBE_IND_2010!$C$7:$C$732,"*"&amp;RIGHT($A58,3)&amp;"*",EUROSTAT_VBE_IND_2010!$D$7:$D$732,"5544*"))/1000</f>
        <v>0</v>
      </c>
      <c r="AF58" s="17">
        <f>(SUMIFS(EUROSTAT_VBE_IND_2010!AE$7:AE$732,EUROSTAT_VBE_IND_2010!$B$7:$B$732,$D58,EUROSTAT_VBE_IND_2010!$C$7:$C$732,"*"&amp;RIGHT($A58,3)&amp;"*",EUROSTAT_VBE_IND_2010!$D$7:$D$732,"2210*"))/1000+(SUMIFS(EUROSTAT_VBE_IND_2010!AE$7:AE$732,EUROSTAT_VBE_IND_2010!$B$7:$B$732,$D58,EUROSTAT_VBE_IND_2010!$C$7:$C$732,"*"&amp;RIGHT($A58,3)&amp;"*",EUROSTAT_VBE_IND_2010!$D$7:$D$732,"23*"))/1000+(SUMIFS(EUROSTAT_VBE_IND_2010!AE$7:AE$732,EUROSTAT_VBE_IND_2010!$B$7:$B$732,$D58,EUROSTAT_VBE_IND_2010!$C$7:$C$732,"*"&amp;RIGHT($A58,3)&amp;"*",EUROSTAT_VBE_IND_2010!$D$7:$D$732,"5544*"))/1000</f>
        <v>0</v>
      </c>
      <c r="AG58" s="17">
        <f>(SUMIFS(EUROSTAT_VBE_IND_2010!AF$7:AF$732,EUROSTAT_VBE_IND_2010!$B$7:$B$732,$D58,EUROSTAT_VBE_IND_2010!$C$7:$C$732,"*"&amp;RIGHT($A58,3)&amp;"*",EUROSTAT_VBE_IND_2010!$D$7:$D$732,"2210*"))/1000+(SUMIFS(EUROSTAT_VBE_IND_2010!AF$7:AF$732,EUROSTAT_VBE_IND_2010!$B$7:$B$732,$D58,EUROSTAT_VBE_IND_2010!$C$7:$C$732,"*"&amp;RIGHT($A58,3)&amp;"*",EUROSTAT_VBE_IND_2010!$D$7:$D$732,"23*"))/1000+(SUMIFS(EUROSTAT_VBE_IND_2010!AF$7:AF$732,EUROSTAT_VBE_IND_2010!$B$7:$B$732,$D58,EUROSTAT_VBE_IND_2010!$C$7:$C$732,"*"&amp;RIGHT($A58,3)&amp;"*",EUROSTAT_VBE_IND_2010!$D$7:$D$732,"5544*"))/1000</f>
        <v>0</v>
      </c>
      <c r="AH58" s="17">
        <f>(SUMIFS(EUROSTAT_VBE_IND_2010!AH$7:AH$732,EUROSTAT_VBE_IND_2010!$B$7:$B$732,$D58,EUROSTAT_VBE_IND_2010!$C$7:$C$732,"*"&amp;RIGHT($A58,3)&amp;"*",EUROSTAT_VBE_IND_2010!$D$7:$D$732,"2210*"))/1000+(SUMIFS(EUROSTAT_VBE_IND_2010!AH$7:AH$732,EUROSTAT_VBE_IND_2010!$B$7:$B$732,$D58,EUROSTAT_VBE_IND_2010!$C$7:$C$732,"*"&amp;RIGHT($A58,3)&amp;"*",EUROSTAT_VBE_IND_2010!$D$7:$D$732,"23*"))/1000+(SUMIFS(EUROSTAT_VBE_IND_2010!AH$7:AH$732,EUROSTAT_VBE_IND_2010!$B$7:$B$732,$D58,EUROSTAT_VBE_IND_2010!$C$7:$C$732,"*"&amp;RIGHT($A58,3)&amp;"*",EUROSTAT_VBE_IND_2010!$D$7:$D$732,"5544*"))/1000</f>
        <v>0</v>
      </c>
      <c r="AI58" s="17">
        <f>(SUMIFS(EUROSTAT_VBE_IND_2010!AI$7:AI$732,EUROSTAT_VBE_IND_2010!$B$7:$B$732,$D58,EUROSTAT_VBE_IND_2010!$C$7:$C$732,"*"&amp;RIGHT($A58,3)&amp;"*",EUROSTAT_VBE_IND_2010!$D$7:$D$732,"2210*"))/1000+(SUMIFS(EUROSTAT_VBE_IND_2010!AI$7:AI$732,EUROSTAT_VBE_IND_2010!$B$7:$B$732,$D58,EUROSTAT_VBE_IND_2010!$C$7:$C$732,"*"&amp;RIGHT($A58,3)&amp;"*",EUROSTAT_VBE_IND_2010!$D$7:$D$732,"23*"))/1000+(SUMIFS(EUROSTAT_VBE_IND_2010!AI$7:AI$732,EUROSTAT_VBE_IND_2010!$B$7:$B$732,$D58,EUROSTAT_VBE_IND_2010!$C$7:$C$732,"*"&amp;RIGHT($A58,3)&amp;"*",EUROSTAT_VBE_IND_2010!$D$7:$D$732,"5544*"))/1000</f>
        <v>0</v>
      </c>
      <c r="AJ58" s="17">
        <f>(SUMIFS(EUROSTAT_VBE_IND_2010!AJ$7:AJ$732,EUROSTAT_VBE_IND_2010!$B$7:$B$732,$D58,EUROSTAT_VBE_IND_2010!$C$7:$C$732,"*"&amp;RIGHT($A58,3)&amp;"*",EUROSTAT_VBE_IND_2010!$D$7:$D$732,"2210*"))/1000+(SUMIFS(EUROSTAT_VBE_IND_2010!AJ$7:AJ$732,EUROSTAT_VBE_IND_2010!$B$7:$B$732,$D58,EUROSTAT_VBE_IND_2010!$C$7:$C$732,"*"&amp;RIGHT($A58,3)&amp;"*",EUROSTAT_VBE_IND_2010!$D$7:$D$732,"23*"))/1000+(SUMIFS(EUROSTAT_VBE_IND_2010!AJ$7:AJ$732,EUROSTAT_VBE_IND_2010!$B$7:$B$732,$D58,EUROSTAT_VBE_IND_2010!$C$7:$C$732,"*"&amp;RIGHT($A58,3)&amp;"*",EUROSTAT_VBE_IND_2010!$D$7:$D$732,"5544*"))/1000</f>
        <v>0</v>
      </c>
      <c r="AK58" s="17">
        <f>(SUMIFS(EUROSTAT_VBE_IND_2010!AK$7:AK$732,EUROSTAT_VBE_IND_2010!$B$7:$B$732,$D58,EUROSTAT_VBE_IND_2010!$C$7:$C$732,"*"&amp;RIGHT($A58,3)&amp;"*",EUROSTAT_VBE_IND_2010!$D$7:$D$732,"2210*"))/1000+(SUMIFS(EUROSTAT_VBE_IND_2010!AK$7:AK$732,EUROSTAT_VBE_IND_2010!$B$7:$B$732,$D58,EUROSTAT_VBE_IND_2010!$C$7:$C$732,"*"&amp;RIGHT($A58,3)&amp;"*",EUROSTAT_VBE_IND_2010!$D$7:$D$732,"23*"))/1000+(SUMIFS(EUROSTAT_VBE_IND_2010!AK$7:AK$732,EUROSTAT_VBE_IND_2010!$B$7:$B$732,$D58,EUROSTAT_VBE_IND_2010!$C$7:$C$732,"*"&amp;RIGHT($A58,3)&amp;"*",EUROSTAT_VBE_IND_2010!$D$7:$D$732,"5544*"))/1000</f>
        <v>0</v>
      </c>
      <c r="AL58" s="198">
        <f>SUMIFS('IEA Bal_AL-IND'!$D$30:$D$329,'IEA Bal_AL-IND'!$A$30:$A$329,"*"&amp;RIGHT($B58,8),'IEA Bal_AL-IND'!$C$30:$C$329,'Aggregated Balance-IND_2010'!$E58)</f>
        <v>0</v>
      </c>
      <c r="AM58" s="198">
        <f>SUMIFS('IEA Bal_BA-IND'!$D$30:$D$329,'IEA Bal_BA-IND'!$A$30:$A$329,"*"&amp;RIGHT($B58,8),'IEA Bal_BA-IND'!$C$30:$C$329,'Aggregated Balance-IND_2010'!$E58)</f>
        <v>0</v>
      </c>
      <c r="AN58" s="198">
        <f>SUMIFS('IEA Bal_KS-IND'!$D$30:$D$329,'IEA Bal_KS-IND'!$A$30:$A$329,"*"&amp;RIGHT($B58,8),'IEA Bal_KS-IND'!$C$30:$C$329,'Aggregated Balance-IND_2010'!$E58)</f>
        <v>0.01951</v>
      </c>
      <c r="AO58" s="17">
        <f>(SUMIFS(EUROSTAT_VBE_IND_2010!Y$7:Y$732,EUROSTAT_VBE_IND_2010!$B$7:$B$732,$D58,EUROSTAT_VBE_IND_2010!$C$7:$C$732,"*"&amp;RIGHT($A58,3)&amp;"*",EUROSTAT_VBE_IND_2010!$D$7:$D$732,"2210*"))/1000+(SUMIFS(EUROSTAT_VBE_IND_2010!Y$7:Y$732,EUROSTAT_VBE_IND_2010!$B$7:$B$732,$D58,EUROSTAT_VBE_IND_2010!$C$7:$C$732,"*"&amp;RIGHT($A58,3)&amp;"*",EUROSTAT_VBE_IND_2010!$D$7:$D$732,"23*"))/1000+(SUMIFS(EUROSTAT_VBE_IND_2010!Y$7:Y$732,EUROSTAT_VBE_IND_2010!$B$7:$B$732,$D58,EUROSTAT_VBE_IND_2010!$C$7:$C$732,"*"&amp;RIGHT($A58,3)&amp;"*",EUROSTAT_VBE_IND_2010!$D$7:$D$732,"5544*"))/1000</f>
        <v>0</v>
      </c>
      <c r="AP58" s="17">
        <f>(SUMIFS(EUROSTAT_VBE_IND_2010!Z$7:Z$732,EUROSTAT_VBE_IND_2010!$B$7:$B$732,$D58,EUROSTAT_VBE_IND_2010!$C$7:$C$732,"*"&amp;RIGHT($A58,3)&amp;"*",EUROSTAT_VBE_IND_2010!$D$7:$D$732,"2210*"))/1000+(SUMIFS(EUROSTAT_VBE_IND_2010!Z$7:Z$732,EUROSTAT_VBE_IND_2010!$B$7:$B$732,$D58,EUROSTAT_VBE_IND_2010!$C$7:$C$732,"*"&amp;RIGHT($A58,3)&amp;"*",EUROSTAT_VBE_IND_2010!$D$7:$D$732,"23*"))/1000+(SUMIFS(EUROSTAT_VBE_IND_2010!Z$7:Z$732,EUROSTAT_VBE_IND_2010!$B$7:$B$732,$D58,EUROSTAT_VBE_IND_2010!$C$7:$C$732,"*"&amp;RIGHT($A58,3)&amp;"*",EUROSTAT_VBE_IND_2010!$D$7:$D$732,"5544*"))/1000</f>
        <v>0</v>
      </c>
      <c r="AQ58" s="17">
        <f>(SUMIFS(EUROSTAT_VBE_IND_2010!AG$7:AG$732,EUROSTAT_VBE_IND_2010!$B$7:$B$732,$D58,EUROSTAT_VBE_IND_2010!$C$7:$C$732,"*"&amp;RIGHT($A58,3)&amp;"*",EUROSTAT_VBE_IND_2010!$D$7:$D$732,"2210*"))/1000+(SUMIFS(EUROSTAT_VBE_IND_2010!AG$7:AG$732,EUROSTAT_VBE_IND_2010!$B$7:$B$732,$D58,EUROSTAT_VBE_IND_2010!$C$7:$C$732,"*"&amp;RIGHT($A58,3)&amp;"*",EUROSTAT_VBE_IND_2010!$D$7:$D$732,"23*"))/1000+(SUMIFS(EUROSTAT_VBE_IND_2010!AG$7:AG$732,EUROSTAT_VBE_IND_2010!$B$7:$B$732,$D58,EUROSTAT_VBE_IND_2010!$C$7:$C$732,"*"&amp;RIGHT($A58,3)&amp;"*",EUROSTAT_VBE_IND_2010!$D$7:$D$732,"5544*"))/1000</f>
        <v>0</v>
      </c>
    </row>
    <row r="59" s="20" customFormat="1" spans="1:43">
      <c r="A59" t="str">
        <f>LEFT(EUROSTAT_VBE_IND_2010!$C$14,8)</f>
        <v>B_101605</v>
      </c>
      <c r="B59" s="28" t="s">
        <v>249</v>
      </c>
      <c r="C59" t="s">
        <v>293</v>
      </c>
      <c r="D59" t="s">
        <v>126</v>
      </c>
      <c r="E59" t="s">
        <v>231</v>
      </c>
      <c r="F59" t="s">
        <v>251</v>
      </c>
      <c r="G59" s="17">
        <f>(SUMIFS(EUROSTAT_VBE_IND_2010!E$7:E$732,EUROSTAT_VBE_IND_2010!$B$7:$B$732,$D59,EUROSTAT_VBE_IND_2010!$C$7:$C$732,"*"&amp;RIGHT($A59,3)&amp;"*",EUROSTAT_VBE_IND_2010!$D$7:$D$732,"2230*"))/1000+(SUMIFS(EUROSTAT_VBE_IND_2010!E$7:E$732,EUROSTAT_VBE_IND_2010!$B$7:$B$732,$D59,EUROSTAT_VBE_IND_2010!$C$7:$C$732,"*"&amp;RIGHT($A58,3)&amp;"*",EUROSTAT_VBE_IND_2010!$D$7:$D$732,"2130*"))/1000</f>
        <v>0</v>
      </c>
      <c r="H59" s="17">
        <f>(SUMIFS(EUROSTAT_VBE_IND_2010!F$7:F$732,EUROSTAT_VBE_IND_2010!$B$7:$B$732,$D59,EUROSTAT_VBE_IND_2010!$C$7:$C$732,"*"&amp;RIGHT($A59,3)&amp;"*",EUROSTAT_VBE_IND_2010!$D$7:$D$732,"2230*"))/1000+(SUMIFS(EUROSTAT_VBE_IND_2010!F$7:F$732,EUROSTAT_VBE_IND_2010!$B$7:$B$732,$D59,EUROSTAT_VBE_IND_2010!$C$7:$C$732,"*"&amp;RIGHT($A58,3)&amp;"*",EUROSTAT_VBE_IND_2010!$D$7:$D$732,"2130*"))/1000</f>
        <v>0</v>
      </c>
      <c r="I59" s="17">
        <f>(SUMIFS(EUROSTAT_VBE_IND_2010!G$7:G$732,EUROSTAT_VBE_IND_2010!$B$7:$B$732,$D59,EUROSTAT_VBE_IND_2010!$C$7:$C$732,"*"&amp;RIGHT($A59,3)&amp;"*",EUROSTAT_VBE_IND_2010!$D$7:$D$732,"2230*"))/1000+(SUMIFS(EUROSTAT_VBE_IND_2010!G$7:G$732,EUROSTAT_VBE_IND_2010!$B$7:$B$732,$D59,EUROSTAT_VBE_IND_2010!$C$7:$C$732,"*"&amp;RIGHT($A58,3)&amp;"*",EUROSTAT_VBE_IND_2010!$D$7:$D$732,"2130*"))/1000</f>
        <v>0</v>
      </c>
      <c r="J59" s="198">
        <f>SUMIFS('IEA Bal_CH-IND'!$D$30:$D$329,'IEA Bal_CH-IND'!$A$30:$A$329,"*"&amp;RIGHT($B59,8),'IEA Bal_CH-IND'!$C$30:$C$329,'Aggregated Balance-IND_2010'!$E59)</f>
        <v>0</v>
      </c>
      <c r="K59" s="17">
        <f>(SUMIFS(EUROSTAT_VBE_IND_2010!H$7:H$732,EUROSTAT_VBE_IND_2010!$B$7:$B$732,$D59,EUROSTAT_VBE_IND_2010!$C$7:$C$732,"*"&amp;RIGHT($A59,3)&amp;"*",EUROSTAT_VBE_IND_2010!$D$7:$D$732,"2230*"))/1000+(SUMIFS(EUROSTAT_VBE_IND_2010!H$7:H$732,EUROSTAT_VBE_IND_2010!$B$7:$B$732,$D59,EUROSTAT_VBE_IND_2010!$C$7:$C$732,"*"&amp;RIGHT($A58,3)&amp;"*",EUROSTAT_VBE_IND_2010!$D$7:$D$732,"2130*"))/1000</f>
        <v>0</v>
      </c>
      <c r="L59" s="17">
        <f>(SUMIFS(EUROSTAT_VBE_IND_2010!I$7:I$732,EUROSTAT_VBE_IND_2010!$B$7:$B$732,$D59,EUROSTAT_VBE_IND_2010!$C$7:$C$732,"*"&amp;RIGHT($A59,3)&amp;"*",EUROSTAT_VBE_IND_2010!$D$7:$D$732,"2230*"))/1000+(SUMIFS(EUROSTAT_VBE_IND_2010!I$7:I$732,EUROSTAT_VBE_IND_2010!$B$7:$B$732,$D59,EUROSTAT_VBE_IND_2010!$C$7:$C$732,"*"&amp;RIGHT($A58,3)&amp;"*",EUROSTAT_VBE_IND_2010!$D$7:$D$732,"2130*"))/1000</f>
        <v>0</v>
      </c>
      <c r="M59" s="17">
        <f>(SUMIFS(EUROSTAT_VBE_IND_2010!J$7:J$732,EUROSTAT_VBE_IND_2010!$B$7:$B$732,$D59,EUROSTAT_VBE_IND_2010!$C$7:$C$732,"*"&amp;RIGHT($A59,3)&amp;"*",EUROSTAT_VBE_IND_2010!$D$7:$D$732,"2230*"))/1000+(SUMIFS(EUROSTAT_VBE_IND_2010!J$7:J$732,EUROSTAT_VBE_IND_2010!$B$7:$B$732,$D59,EUROSTAT_VBE_IND_2010!$C$7:$C$732,"*"&amp;RIGHT($A58,3)&amp;"*",EUROSTAT_VBE_IND_2010!$D$7:$D$732,"2130*"))/1000</f>
        <v>0</v>
      </c>
      <c r="N59" s="17">
        <f>(SUMIFS(EUROSTAT_VBE_IND_2010!K$7:K$732,EUROSTAT_VBE_IND_2010!$B$7:$B$732,$D59,EUROSTAT_VBE_IND_2010!$C$7:$C$732,"*"&amp;RIGHT($A59,3)&amp;"*",EUROSTAT_VBE_IND_2010!$D$7:$D$732,"2230*"))/1000+(SUMIFS(EUROSTAT_VBE_IND_2010!K$7:K$732,EUROSTAT_VBE_IND_2010!$B$7:$B$732,$D59,EUROSTAT_VBE_IND_2010!$C$7:$C$732,"*"&amp;RIGHT($A58,3)&amp;"*",EUROSTAT_VBE_IND_2010!$D$7:$D$732,"2130*"))/1000</f>
        <v>0</v>
      </c>
      <c r="O59" s="17">
        <f>(SUMIFS(EUROSTAT_VBE_IND_2010!L$7:L$732,EUROSTAT_VBE_IND_2010!$B$7:$B$732,$D59,EUROSTAT_VBE_IND_2010!$C$7:$C$732,"*"&amp;RIGHT($A59,3)&amp;"*",EUROSTAT_VBE_IND_2010!$D$7:$D$732,"2230*"))/1000+(SUMIFS(EUROSTAT_VBE_IND_2010!L$7:L$732,EUROSTAT_VBE_IND_2010!$B$7:$B$732,$D59,EUROSTAT_VBE_IND_2010!$C$7:$C$732,"*"&amp;RIGHT($A58,3)&amp;"*",EUROSTAT_VBE_IND_2010!$D$7:$D$732,"2130*"))/1000</f>
        <v>0</v>
      </c>
      <c r="P59" s="17">
        <f>(SUMIFS(EUROSTAT_VBE_IND_2010!M$7:M$732,EUROSTAT_VBE_IND_2010!$B$7:$B$732,$D59,EUROSTAT_VBE_IND_2010!$C$7:$C$732,"*"&amp;RIGHT($A59,3)&amp;"*",EUROSTAT_VBE_IND_2010!$D$7:$D$732,"2230*"))/1000+(SUMIFS(EUROSTAT_VBE_IND_2010!M$7:M$732,EUROSTAT_VBE_IND_2010!$B$7:$B$732,$D59,EUROSTAT_VBE_IND_2010!$C$7:$C$732,"*"&amp;RIGHT($A58,3)&amp;"*",EUROSTAT_VBE_IND_2010!$D$7:$D$732,"2130*"))/1000</f>
        <v>0</v>
      </c>
      <c r="Q59" s="17">
        <f>(SUMIFS(EUROSTAT_VBE_IND_2010!N$7:N$732,EUROSTAT_VBE_IND_2010!$B$7:$B$732,$D59,EUROSTAT_VBE_IND_2010!$C$7:$C$732,"*"&amp;RIGHT($A59,3)&amp;"*",EUROSTAT_VBE_IND_2010!$D$7:$D$732,"2230*"))/1000+(SUMIFS(EUROSTAT_VBE_IND_2010!N$7:N$732,EUROSTAT_VBE_IND_2010!$B$7:$B$732,$D59,EUROSTAT_VBE_IND_2010!$C$7:$C$732,"*"&amp;RIGHT($A58,3)&amp;"*",EUROSTAT_VBE_IND_2010!$D$7:$D$732,"2130*"))/1000</f>
        <v>0</v>
      </c>
      <c r="R59" s="17">
        <f>(SUMIFS(EUROSTAT_VBE_IND_2010!O$7:O$732,EUROSTAT_VBE_IND_2010!$B$7:$B$732,$D59,EUROSTAT_VBE_IND_2010!$C$7:$C$732,"*"&amp;RIGHT($A59,3)&amp;"*",EUROSTAT_VBE_IND_2010!$D$7:$D$732,"2230*"))/1000+(SUMIFS(EUROSTAT_VBE_IND_2010!O$7:O$732,EUROSTAT_VBE_IND_2010!$B$7:$B$732,$D59,EUROSTAT_VBE_IND_2010!$C$7:$C$732,"*"&amp;RIGHT($A58,3)&amp;"*",EUROSTAT_VBE_IND_2010!$D$7:$D$732,"2130*"))/1000</f>
        <v>0</v>
      </c>
      <c r="S59" s="17">
        <f>(SUMIFS(EUROSTAT_VBE_IND_2010!P$7:P$732,EUROSTAT_VBE_IND_2010!$B$7:$B$732,$D59,EUROSTAT_VBE_IND_2010!$C$7:$C$732,"*"&amp;RIGHT($A59,3)&amp;"*",EUROSTAT_VBE_IND_2010!$D$7:$D$732,"2230*"))/1000+(SUMIFS(EUROSTAT_VBE_IND_2010!P$7:P$732,EUROSTAT_VBE_IND_2010!$B$7:$B$732,$D59,EUROSTAT_VBE_IND_2010!$C$7:$C$732,"*"&amp;RIGHT($A58,3)&amp;"*",EUROSTAT_VBE_IND_2010!$D$7:$D$732,"2130*"))/1000</f>
        <v>0</v>
      </c>
      <c r="T59" s="17">
        <f>(SUMIFS(EUROSTAT_VBE_IND_2010!Q$7:Q$732,EUROSTAT_VBE_IND_2010!$B$7:$B$732,$D59,EUROSTAT_VBE_IND_2010!$C$7:$C$732,"*"&amp;RIGHT($A59,3)&amp;"*",EUROSTAT_VBE_IND_2010!$D$7:$D$732,"2230*"))/1000+(SUMIFS(EUROSTAT_VBE_IND_2010!Q$7:Q$732,EUROSTAT_VBE_IND_2010!$B$7:$B$732,$D59,EUROSTAT_VBE_IND_2010!$C$7:$C$732,"*"&amp;RIGHT($A58,3)&amp;"*",EUROSTAT_VBE_IND_2010!$D$7:$D$732,"2130*"))/1000</f>
        <v>0</v>
      </c>
      <c r="U59" s="17">
        <f>(SUMIFS(EUROSTAT_VBE_IND_2010!R$7:R$732,EUROSTAT_VBE_IND_2010!$B$7:$B$732,$D59,EUROSTAT_VBE_IND_2010!$C$7:$C$732,"*"&amp;RIGHT($A59,3)&amp;"*",EUROSTAT_VBE_IND_2010!$D$7:$D$732,"2230*"))/1000+(SUMIFS(EUROSTAT_VBE_IND_2010!R$7:R$732,EUROSTAT_VBE_IND_2010!$B$7:$B$732,$D59,EUROSTAT_VBE_IND_2010!$C$7:$C$732,"*"&amp;RIGHT($A58,3)&amp;"*",EUROSTAT_VBE_IND_2010!$D$7:$D$732,"2130*"))/1000</f>
        <v>0</v>
      </c>
      <c r="V59" s="17">
        <f>(SUMIFS(EUROSTAT_VBE_IND_2010!S$7:S$732,EUROSTAT_VBE_IND_2010!$B$7:$B$732,$D59,EUROSTAT_VBE_IND_2010!$C$7:$C$732,"*"&amp;RIGHT($A59,3)&amp;"*",EUROSTAT_VBE_IND_2010!$D$7:$D$732,"2230*"))/1000+(SUMIFS(EUROSTAT_VBE_IND_2010!S$7:S$732,EUROSTAT_VBE_IND_2010!$B$7:$B$732,$D59,EUROSTAT_VBE_IND_2010!$C$7:$C$732,"*"&amp;RIGHT($A58,3)&amp;"*",EUROSTAT_VBE_IND_2010!$D$7:$D$732,"2130*"))/1000</f>
        <v>0</v>
      </c>
      <c r="W59" s="17">
        <f>(SUMIFS(EUROSTAT_VBE_IND_2010!T$7:T$732,EUROSTAT_VBE_IND_2010!$B$7:$B$732,$D59,EUROSTAT_VBE_IND_2010!$C$7:$C$732,"*"&amp;RIGHT($A59,3)&amp;"*",EUROSTAT_VBE_IND_2010!$D$7:$D$732,"2230*"))/1000+(SUMIFS(EUROSTAT_VBE_IND_2010!T$7:T$732,EUROSTAT_VBE_IND_2010!$B$7:$B$732,$D59,EUROSTAT_VBE_IND_2010!$C$7:$C$732,"*"&amp;RIGHT($A58,3)&amp;"*",EUROSTAT_VBE_IND_2010!$D$7:$D$732,"2130*"))/1000</f>
        <v>0</v>
      </c>
      <c r="X59" s="17">
        <f>(SUMIFS(EUROSTAT_VBE_IND_2010!U$7:U$732,EUROSTAT_VBE_IND_2010!$B$7:$B$732,$D59,EUROSTAT_VBE_IND_2010!$C$7:$C$732,"*"&amp;RIGHT($A59,3)&amp;"*",EUROSTAT_VBE_IND_2010!$D$7:$D$732,"2230*"))/1000+(SUMIFS(EUROSTAT_VBE_IND_2010!U$7:U$732,EUROSTAT_VBE_IND_2010!$B$7:$B$732,$D59,EUROSTAT_VBE_IND_2010!$C$7:$C$732,"*"&amp;RIGHT($A58,3)&amp;"*",EUROSTAT_VBE_IND_2010!$D$7:$D$732,"2130*"))/1000</f>
        <v>0</v>
      </c>
      <c r="Y59" s="17">
        <f>(SUMIFS(EUROSTAT_VBE_IND_2010!V$7:V$732,EUROSTAT_VBE_IND_2010!$B$7:$B$732,$D59,EUROSTAT_VBE_IND_2010!$C$7:$C$732,"*"&amp;RIGHT($A59,3)&amp;"*",EUROSTAT_VBE_IND_2010!$D$7:$D$732,"2230*"))/1000+(SUMIFS(EUROSTAT_VBE_IND_2010!V$7:V$732,EUROSTAT_VBE_IND_2010!$B$7:$B$732,$D59,EUROSTAT_VBE_IND_2010!$C$7:$C$732,"*"&amp;RIGHT($A58,3)&amp;"*",EUROSTAT_VBE_IND_2010!$D$7:$D$732,"2130*"))/1000</f>
        <v>0</v>
      </c>
      <c r="Z59" s="17">
        <f>(SUMIFS(EUROSTAT_VBE_IND_2010!W$7:W$732,EUROSTAT_VBE_IND_2010!$B$7:$B$732,$D59,EUROSTAT_VBE_IND_2010!$C$7:$C$732,"*"&amp;RIGHT($A59,3)&amp;"*",EUROSTAT_VBE_IND_2010!$D$7:$D$732,"2230*"))/1000+(SUMIFS(EUROSTAT_VBE_IND_2010!W$7:W$732,EUROSTAT_VBE_IND_2010!$B$7:$B$732,$D59,EUROSTAT_VBE_IND_2010!$C$7:$C$732,"*"&amp;RIGHT($A58,3)&amp;"*",EUROSTAT_VBE_IND_2010!$D$7:$D$732,"2130*"))/1000</f>
        <v>0</v>
      </c>
      <c r="AA59" s="17">
        <f>(SUMIFS(EUROSTAT_VBE_IND_2010!X$7:X$732,EUROSTAT_VBE_IND_2010!$B$7:$B$732,$D59,EUROSTAT_VBE_IND_2010!$C$7:$C$732,"*"&amp;RIGHT($A59,3)&amp;"*",EUROSTAT_VBE_IND_2010!$D$7:$D$732,"2230*"))/1000+(SUMIFS(EUROSTAT_VBE_IND_2010!X$7:X$732,EUROSTAT_VBE_IND_2010!$B$7:$B$732,$D59,EUROSTAT_VBE_IND_2010!$C$7:$C$732,"*"&amp;RIGHT($A58,3)&amp;"*",EUROSTAT_VBE_IND_2010!$D$7:$D$732,"2130*"))/1000</f>
        <v>0</v>
      </c>
      <c r="AB59" s="17">
        <f>(SUMIFS(EUROSTAT_VBE_IND_2010!AA$7:AA$732,EUROSTAT_VBE_IND_2010!$B$7:$B$732,$D59,EUROSTAT_VBE_IND_2010!$C$7:$C$732,"*"&amp;RIGHT($A59,3)&amp;"*",EUROSTAT_VBE_IND_2010!$D$7:$D$732,"2230*"))/1000+(SUMIFS(EUROSTAT_VBE_IND_2010!AA$7:AA$732,EUROSTAT_VBE_IND_2010!$B$7:$B$732,$D59,EUROSTAT_VBE_IND_2010!$C$7:$C$732,"*"&amp;RIGHT($A58,3)&amp;"*",EUROSTAT_VBE_IND_2010!$D$7:$D$732,"2130*"))/1000</f>
        <v>0</v>
      </c>
      <c r="AC59" s="17">
        <f>(SUMIFS(EUROSTAT_VBE_IND_2010!AB$7:AB$732,EUROSTAT_VBE_IND_2010!$B$7:$B$732,$D59,EUROSTAT_VBE_IND_2010!$C$7:$C$732,"*"&amp;RIGHT($A59,3)&amp;"*",EUROSTAT_VBE_IND_2010!$D$7:$D$732,"2230*"))/1000+(SUMIFS(EUROSTAT_VBE_IND_2010!AB$7:AB$732,EUROSTAT_VBE_IND_2010!$B$7:$B$732,$D59,EUROSTAT_VBE_IND_2010!$C$7:$C$732,"*"&amp;RIGHT($A58,3)&amp;"*",EUROSTAT_VBE_IND_2010!$D$7:$D$732,"2130*"))/1000</f>
        <v>0</v>
      </c>
      <c r="AD59" s="17">
        <f>(SUMIFS(EUROSTAT_VBE_IND_2010!AC$7:AC$732,EUROSTAT_VBE_IND_2010!$B$7:$B$732,$D59,EUROSTAT_VBE_IND_2010!$C$7:$C$732,"*"&amp;RIGHT($A59,3)&amp;"*",EUROSTAT_VBE_IND_2010!$D$7:$D$732,"2230*"))/1000+(SUMIFS(EUROSTAT_VBE_IND_2010!AC$7:AC$732,EUROSTAT_VBE_IND_2010!$B$7:$B$732,$D59,EUROSTAT_VBE_IND_2010!$C$7:$C$732,"*"&amp;RIGHT($A58,3)&amp;"*",EUROSTAT_VBE_IND_2010!$D$7:$D$732,"2130*"))/1000</f>
        <v>0</v>
      </c>
      <c r="AE59" s="17">
        <f>(SUMIFS(EUROSTAT_VBE_IND_2010!AD$7:AD$732,EUROSTAT_VBE_IND_2010!$B$7:$B$732,$D59,EUROSTAT_VBE_IND_2010!$C$7:$C$732,"*"&amp;RIGHT($A59,3)&amp;"*",EUROSTAT_VBE_IND_2010!$D$7:$D$732,"2230*"))/1000+(SUMIFS(EUROSTAT_VBE_IND_2010!AD$7:AD$732,EUROSTAT_VBE_IND_2010!$B$7:$B$732,$D59,EUROSTAT_VBE_IND_2010!$C$7:$C$732,"*"&amp;RIGHT($A58,3)&amp;"*",EUROSTAT_VBE_IND_2010!$D$7:$D$732,"2130*"))/1000</f>
        <v>0</v>
      </c>
      <c r="AF59" s="17">
        <f>(SUMIFS(EUROSTAT_VBE_IND_2010!AE$7:AE$732,EUROSTAT_VBE_IND_2010!$B$7:$B$732,$D59,EUROSTAT_VBE_IND_2010!$C$7:$C$732,"*"&amp;RIGHT($A59,3)&amp;"*",EUROSTAT_VBE_IND_2010!$D$7:$D$732,"2230*"))/1000+(SUMIFS(EUROSTAT_VBE_IND_2010!AE$7:AE$732,EUROSTAT_VBE_IND_2010!$B$7:$B$732,$D59,EUROSTAT_VBE_IND_2010!$C$7:$C$732,"*"&amp;RIGHT($A58,3)&amp;"*",EUROSTAT_VBE_IND_2010!$D$7:$D$732,"2130*"))/1000</f>
        <v>0</v>
      </c>
      <c r="AG59" s="17">
        <f>(SUMIFS(EUROSTAT_VBE_IND_2010!AF$7:AF$732,EUROSTAT_VBE_IND_2010!$B$7:$B$732,$D59,EUROSTAT_VBE_IND_2010!$C$7:$C$732,"*"&amp;RIGHT($A59,3)&amp;"*",EUROSTAT_VBE_IND_2010!$D$7:$D$732,"2230*"))/1000+(SUMIFS(EUROSTAT_VBE_IND_2010!AF$7:AF$732,EUROSTAT_VBE_IND_2010!$B$7:$B$732,$D59,EUROSTAT_VBE_IND_2010!$C$7:$C$732,"*"&amp;RIGHT($A58,3)&amp;"*",EUROSTAT_VBE_IND_2010!$D$7:$D$732,"2130*"))/1000</f>
        <v>0</v>
      </c>
      <c r="AH59" s="17">
        <f>(SUMIFS(EUROSTAT_VBE_IND_2010!AH$7:AH$732,EUROSTAT_VBE_IND_2010!$B$7:$B$732,$D59,EUROSTAT_VBE_IND_2010!$C$7:$C$732,"*"&amp;RIGHT($A59,3)&amp;"*",EUROSTAT_VBE_IND_2010!$D$7:$D$732,"2230*"))/1000+(SUMIFS(EUROSTAT_VBE_IND_2010!AH$7:AH$732,EUROSTAT_VBE_IND_2010!$B$7:$B$732,$D59,EUROSTAT_VBE_IND_2010!$C$7:$C$732,"*"&amp;RIGHT($A58,3)&amp;"*",EUROSTAT_VBE_IND_2010!$D$7:$D$732,"2130*"))/1000</f>
        <v>0</v>
      </c>
      <c r="AI59" s="17">
        <f>(SUMIFS(EUROSTAT_VBE_IND_2010!AI$7:AI$732,EUROSTAT_VBE_IND_2010!$B$7:$B$732,$D59,EUROSTAT_VBE_IND_2010!$C$7:$C$732,"*"&amp;RIGHT($A59,3)&amp;"*",EUROSTAT_VBE_IND_2010!$D$7:$D$732,"2230*"))/1000+(SUMIFS(EUROSTAT_VBE_IND_2010!AI$7:AI$732,EUROSTAT_VBE_IND_2010!$B$7:$B$732,$D59,EUROSTAT_VBE_IND_2010!$C$7:$C$732,"*"&amp;RIGHT($A58,3)&amp;"*",EUROSTAT_VBE_IND_2010!$D$7:$D$732,"2130*"))/1000</f>
        <v>0</v>
      </c>
      <c r="AJ59" s="17">
        <f>(SUMIFS(EUROSTAT_VBE_IND_2010!AJ$7:AJ$732,EUROSTAT_VBE_IND_2010!$B$7:$B$732,$D59,EUROSTAT_VBE_IND_2010!$C$7:$C$732,"*"&amp;RIGHT($A59,3)&amp;"*",EUROSTAT_VBE_IND_2010!$D$7:$D$732,"2230*"))/1000+(SUMIFS(EUROSTAT_VBE_IND_2010!AJ$7:AJ$732,EUROSTAT_VBE_IND_2010!$B$7:$B$732,$D59,EUROSTAT_VBE_IND_2010!$C$7:$C$732,"*"&amp;RIGHT($A58,3)&amp;"*",EUROSTAT_VBE_IND_2010!$D$7:$D$732,"2130*"))/1000</f>
        <v>0</v>
      </c>
      <c r="AK59" s="17">
        <f>(SUMIFS(EUROSTAT_VBE_IND_2010!AK$7:AK$732,EUROSTAT_VBE_IND_2010!$B$7:$B$732,$D59,EUROSTAT_VBE_IND_2010!$C$7:$C$732,"*"&amp;RIGHT($A59,3)&amp;"*",EUROSTAT_VBE_IND_2010!$D$7:$D$732,"2230*"))/1000+(SUMIFS(EUROSTAT_VBE_IND_2010!AK$7:AK$732,EUROSTAT_VBE_IND_2010!$B$7:$B$732,$D59,EUROSTAT_VBE_IND_2010!$C$7:$C$732,"*"&amp;RIGHT($A58,3)&amp;"*",EUROSTAT_VBE_IND_2010!$D$7:$D$732,"2130*"))/1000</f>
        <v>0</v>
      </c>
      <c r="AL59" s="198">
        <f>SUMIFS('IEA Bal_AL-IND'!$D$30:$D$329,'IEA Bal_AL-IND'!$A$30:$A$329,"*"&amp;RIGHT($B59,8),'IEA Bal_AL-IND'!$C$30:$C$329,'Aggregated Balance-IND_2010'!$E59)</f>
        <v>0</v>
      </c>
      <c r="AM59" s="198">
        <f>SUMIFS('IEA Bal_BA-IND'!$D$30:$D$329,'IEA Bal_BA-IND'!$A$30:$A$329,"*"&amp;RIGHT($B59,8),'IEA Bal_BA-IND'!$C$30:$C$329,'Aggregated Balance-IND_2010'!$E59)</f>
        <v>0</v>
      </c>
      <c r="AN59" s="198">
        <f>SUMIFS('IEA Bal_KS-IND'!$D$30:$D$329,'IEA Bal_KS-IND'!$A$30:$A$329,"*"&amp;RIGHT($B59,8),'IEA Bal_KS-IND'!$C$30:$C$329,'Aggregated Balance-IND_2010'!$E59)</f>
        <v>0</v>
      </c>
      <c r="AO59" s="17">
        <f>(SUMIFS(EUROSTAT_VBE_IND_2010!Y$7:Y$732,EUROSTAT_VBE_IND_2010!$B$7:$B$732,$D59,EUROSTAT_VBE_IND_2010!$C$7:$C$732,"*"&amp;RIGHT($A59,3)&amp;"*",EUROSTAT_VBE_IND_2010!$D$7:$D$732,"2230*"))/1000+(SUMIFS(EUROSTAT_VBE_IND_2010!Y$7:Y$732,EUROSTAT_VBE_IND_2010!$B$7:$B$732,$D59,EUROSTAT_VBE_IND_2010!$C$7:$C$732,"*"&amp;RIGHT($A58,3)&amp;"*",EUROSTAT_VBE_IND_2010!$D$7:$D$732,"2130*"))/1000</f>
        <v>0</v>
      </c>
      <c r="AP59" s="17">
        <f>(SUMIFS(EUROSTAT_VBE_IND_2010!Z$7:Z$732,EUROSTAT_VBE_IND_2010!$B$7:$B$732,$D59,EUROSTAT_VBE_IND_2010!$C$7:$C$732,"*"&amp;RIGHT($A59,3)&amp;"*",EUROSTAT_VBE_IND_2010!$D$7:$D$732,"2230*"))/1000+(SUMIFS(EUROSTAT_VBE_IND_2010!Z$7:Z$732,EUROSTAT_VBE_IND_2010!$B$7:$B$732,$D59,EUROSTAT_VBE_IND_2010!$C$7:$C$732,"*"&amp;RIGHT($A58,3)&amp;"*",EUROSTAT_VBE_IND_2010!$D$7:$D$732,"2130*"))/1000</f>
        <v>0</v>
      </c>
      <c r="AQ59" s="17">
        <f>(SUMIFS(EUROSTAT_VBE_IND_2010!AG$7:AG$732,EUROSTAT_VBE_IND_2010!$B$7:$B$732,$D59,EUROSTAT_VBE_IND_2010!$C$7:$C$732,"*"&amp;RIGHT($A59,3)&amp;"*",EUROSTAT_VBE_IND_2010!$D$7:$D$732,"2230*"))/1000+(SUMIFS(EUROSTAT_VBE_IND_2010!AG$7:AG$732,EUROSTAT_VBE_IND_2010!$B$7:$B$732,$D59,EUROSTAT_VBE_IND_2010!$C$7:$C$732,"*"&amp;RIGHT($A58,3)&amp;"*",EUROSTAT_VBE_IND_2010!$D$7:$D$732,"2130*"))/1000</f>
        <v>0</v>
      </c>
    </row>
    <row r="60" s="20" customFormat="1" spans="1:43">
      <c r="A60" t="str">
        <f>LEFT(EUROSTAT_VBE_IND_2010!$C$14,8)</f>
        <v>B_101605</v>
      </c>
      <c r="B60" s="28" t="s">
        <v>249</v>
      </c>
      <c r="C60" t="s">
        <v>293</v>
      </c>
      <c r="D60" t="s">
        <v>126</v>
      </c>
      <c r="E60" t="s">
        <v>232</v>
      </c>
      <c r="F60" t="s">
        <v>252</v>
      </c>
      <c r="G60" s="17">
        <f>(SUMIFS(EUROSTAT_VBE_IND_2010!E$7:E$732,EUROSTAT_VBE_IND_2010!$B$7:$B$732,$D60,EUROSTAT_VBE_IND_2010!$C$7:$C$732,"*"&amp;RIGHT($A60,3)&amp;"*",EUROSTAT_VBE_IND_2010!$D$7:$D$732,"212*"))/1000</f>
        <v>0</v>
      </c>
      <c r="H60" s="17">
        <f>(SUMIFS(EUROSTAT_VBE_IND_2010!F$7:F$732,EUROSTAT_VBE_IND_2010!$B$7:$B$732,$D60,EUROSTAT_VBE_IND_2010!$C$7:$C$732,"*"&amp;RIGHT($A58,3)&amp;"*",EUROSTAT_VBE_IND_2010!$D$7:$D$732,"212*"))/1000</f>
        <v>0</v>
      </c>
      <c r="I60" s="17">
        <f>(SUMIFS(EUROSTAT_VBE_IND_2010!G$7:G$732,EUROSTAT_VBE_IND_2010!$B$7:$B$732,$D60,EUROSTAT_VBE_IND_2010!$C$7:$C$732,"*"&amp;RIGHT($A58,3)&amp;"*",EUROSTAT_VBE_IND_2010!$D$7:$D$732,"212*"))/1000</f>
        <v>0</v>
      </c>
      <c r="J60" s="198">
        <f>SUMIFS('IEA Bal_CH-IND'!$D$30:$D$329,'IEA Bal_CH-IND'!$A$30:$A$329,"*"&amp;RIGHT($B60,8),'IEA Bal_CH-IND'!$C$30:$C$329,'Aggregated Balance-IND_2010'!$E60)</f>
        <v>0</v>
      </c>
      <c r="K60" s="17">
        <f>(SUMIFS(EUROSTAT_VBE_IND_2010!H$7:H$732,EUROSTAT_VBE_IND_2010!$B$7:$B$732,$D60,EUROSTAT_VBE_IND_2010!$C$7:$C$732,"*"&amp;RIGHT($A58,3)&amp;"*",EUROSTAT_VBE_IND_2010!$D$7:$D$732,"212*"))/1000</f>
        <v>0</v>
      </c>
      <c r="L60" s="17">
        <f>(SUMIFS(EUROSTAT_VBE_IND_2010!I$7:I$732,EUROSTAT_VBE_IND_2010!$B$7:$B$732,$D60,EUROSTAT_VBE_IND_2010!$C$7:$C$732,"*"&amp;RIGHT($A58,3)&amp;"*",EUROSTAT_VBE_IND_2010!$D$7:$D$732,"212*"))/1000</f>
        <v>0</v>
      </c>
      <c r="M60" s="17">
        <f>(SUMIFS(EUROSTAT_VBE_IND_2010!J$7:J$732,EUROSTAT_VBE_IND_2010!$B$7:$B$732,$D60,EUROSTAT_VBE_IND_2010!$C$7:$C$732,"*"&amp;RIGHT($A58,3)&amp;"*",EUROSTAT_VBE_IND_2010!$D$7:$D$732,"212*"))/1000</f>
        <v>0</v>
      </c>
      <c r="N60" s="17">
        <f>(SUMIFS(EUROSTAT_VBE_IND_2010!K$7:K$732,EUROSTAT_VBE_IND_2010!$B$7:$B$732,$D60,EUROSTAT_VBE_IND_2010!$C$7:$C$732,"*"&amp;RIGHT($A58,3)&amp;"*",EUROSTAT_VBE_IND_2010!$D$7:$D$732,"212*"))/1000</f>
        <v>0</v>
      </c>
      <c r="O60" s="17">
        <f>(SUMIFS(EUROSTAT_VBE_IND_2010!L$7:L$732,EUROSTAT_VBE_IND_2010!$B$7:$B$732,$D60,EUROSTAT_VBE_IND_2010!$C$7:$C$732,"*"&amp;RIGHT($A58,3)&amp;"*",EUROSTAT_VBE_IND_2010!$D$7:$D$732,"212*"))/1000</f>
        <v>0</v>
      </c>
      <c r="P60" s="17">
        <f>(SUMIFS(EUROSTAT_VBE_IND_2010!M$7:M$732,EUROSTAT_VBE_IND_2010!$B$7:$B$732,$D60,EUROSTAT_VBE_IND_2010!$C$7:$C$732,"*"&amp;RIGHT($A58,3)&amp;"*",EUROSTAT_VBE_IND_2010!$D$7:$D$732,"212*"))/1000</f>
        <v>0</v>
      </c>
      <c r="Q60" s="17">
        <f>(SUMIFS(EUROSTAT_VBE_IND_2010!N$7:N$732,EUROSTAT_VBE_IND_2010!$B$7:$B$732,$D60,EUROSTAT_VBE_IND_2010!$C$7:$C$732,"*"&amp;RIGHT($A58,3)&amp;"*",EUROSTAT_VBE_IND_2010!$D$7:$D$732,"212*"))/1000</f>
        <v>0</v>
      </c>
      <c r="R60" s="17">
        <f>(SUMIFS(EUROSTAT_VBE_IND_2010!O$7:O$732,EUROSTAT_VBE_IND_2010!$B$7:$B$732,$D60,EUROSTAT_VBE_IND_2010!$C$7:$C$732,"*"&amp;RIGHT($A58,3)&amp;"*",EUROSTAT_VBE_IND_2010!$D$7:$D$732,"212*"))/1000</f>
        <v>0</v>
      </c>
      <c r="S60" s="17">
        <f>(SUMIFS(EUROSTAT_VBE_IND_2010!P$7:P$732,EUROSTAT_VBE_IND_2010!$B$7:$B$732,$D60,EUROSTAT_VBE_IND_2010!$C$7:$C$732,"*"&amp;RIGHT($A58,3)&amp;"*",EUROSTAT_VBE_IND_2010!$D$7:$D$732,"212*"))/1000</f>
        <v>0</v>
      </c>
      <c r="T60" s="17">
        <f>(SUMIFS(EUROSTAT_VBE_IND_2010!Q$7:Q$732,EUROSTAT_VBE_IND_2010!$B$7:$B$732,$D60,EUROSTAT_VBE_IND_2010!$C$7:$C$732,"*"&amp;RIGHT($A58,3)&amp;"*",EUROSTAT_VBE_IND_2010!$D$7:$D$732,"212*"))/1000</f>
        <v>0</v>
      </c>
      <c r="U60" s="17">
        <f>(SUMIFS(EUROSTAT_VBE_IND_2010!R$7:R$732,EUROSTAT_VBE_IND_2010!$B$7:$B$732,$D60,EUROSTAT_VBE_IND_2010!$C$7:$C$732,"*"&amp;RIGHT($A58,3)&amp;"*",EUROSTAT_VBE_IND_2010!$D$7:$D$732,"212*"))/1000</f>
        <v>0</v>
      </c>
      <c r="V60" s="17">
        <f>(SUMIFS(EUROSTAT_VBE_IND_2010!S$7:S$732,EUROSTAT_VBE_IND_2010!$B$7:$B$732,$D60,EUROSTAT_VBE_IND_2010!$C$7:$C$732,"*"&amp;RIGHT($A58,3)&amp;"*",EUROSTAT_VBE_IND_2010!$D$7:$D$732,"212*"))/1000</f>
        <v>0</v>
      </c>
      <c r="W60" s="17">
        <f>(SUMIFS(EUROSTAT_VBE_IND_2010!T$7:T$732,EUROSTAT_VBE_IND_2010!$B$7:$B$732,$D60,EUROSTAT_VBE_IND_2010!$C$7:$C$732,"*"&amp;RIGHT($A58,3)&amp;"*",EUROSTAT_VBE_IND_2010!$D$7:$D$732,"212*"))/1000</f>
        <v>0</v>
      </c>
      <c r="X60" s="17">
        <f>(SUMIFS(EUROSTAT_VBE_IND_2010!U$7:U$732,EUROSTAT_VBE_IND_2010!$B$7:$B$732,$D60,EUROSTAT_VBE_IND_2010!$C$7:$C$732,"*"&amp;RIGHT($A58,3)&amp;"*",EUROSTAT_VBE_IND_2010!$D$7:$D$732,"212*"))/1000</f>
        <v>0</v>
      </c>
      <c r="Y60" s="17">
        <f>(SUMIFS(EUROSTAT_VBE_IND_2010!V$7:V$732,EUROSTAT_VBE_IND_2010!$B$7:$B$732,$D60,EUROSTAT_VBE_IND_2010!$C$7:$C$732,"*"&amp;RIGHT($A58,3)&amp;"*",EUROSTAT_VBE_IND_2010!$D$7:$D$732,"212*"))/1000</f>
        <v>0</v>
      </c>
      <c r="Z60" s="17">
        <f>(SUMIFS(EUROSTAT_VBE_IND_2010!W$7:W$732,EUROSTAT_VBE_IND_2010!$B$7:$B$732,$D60,EUROSTAT_VBE_IND_2010!$C$7:$C$732,"*"&amp;RIGHT($A58,3)&amp;"*",EUROSTAT_VBE_IND_2010!$D$7:$D$732,"212*"))/1000</f>
        <v>0</v>
      </c>
      <c r="AA60" s="17">
        <f>(SUMIFS(EUROSTAT_VBE_IND_2010!X$7:X$732,EUROSTAT_VBE_IND_2010!$B$7:$B$732,$D60,EUROSTAT_VBE_IND_2010!$C$7:$C$732,"*"&amp;RIGHT($A58,3)&amp;"*",EUROSTAT_VBE_IND_2010!$D$7:$D$732,"212*"))/1000</f>
        <v>0</v>
      </c>
      <c r="AB60" s="17">
        <f>(SUMIFS(EUROSTAT_VBE_IND_2010!AA$7:AA$732,EUROSTAT_VBE_IND_2010!$B$7:$B$732,$D60,EUROSTAT_VBE_IND_2010!$C$7:$C$732,"*"&amp;RIGHT($A58,3)&amp;"*",EUROSTAT_VBE_IND_2010!$D$7:$D$732,"212*"))/1000</f>
        <v>0</v>
      </c>
      <c r="AC60" s="17">
        <f>(SUMIFS(EUROSTAT_VBE_IND_2010!AB$7:AB$732,EUROSTAT_VBE_IND_2010!$B$7:$B$732,$D60,EUROSTAT_VBE_IND_2010!$C$7:$C$732,"*"&amp;RIGHT($A58,3)&amp;"*",EUROSTAT_VBE_IND_2010!$D$7:$D$732,"212*"))/1000</f>
        <v>0</v>
      </c>
      <c r="AD60" s="17">
        <f>(SUMIFS(EUROSTAT_VBE_IND_2010!AC$7:AC$732,EUROSTAT_VBE_IND_2010!$B$7:$B$732,$D60,EUROSTAT_VBE_IND_2010!$C$7:$C$732,"*"&amp;RIGHT($A58,3)&amp;"*",EUROSTAT_VBE_IND_2010!$D$7:$D$732,"212*"))/1000</f>
        <v>0</v>
      </c>
      <c r="AE60" s="17">
        <f>(SUMIFS(EUROSTAT_VBE_IND_2010!AD$7:AD$732,EUROSTAT_VBE_IND_2010!$B$7:$B$732,$D60,EUROSTAT_VBE_IND_2010!$C$7:$C$732,"*"&amp;RIGHT($A58,3)&amp;"*",EUROSTAT_VBE_IND_2010!$D$7:$D$732,"212*"))/1000</f>
        <v>0</v>
      </c>
      <c r="AF60" s="17">
        <f>(SUMIFS(EUROSTAT_VBE_IND_2010!AE$7:AE$732,EUROSTAT_VBE_IND_2010!$B$7:$B$732,$D60,EUROSTAT_VBE_IND_2010!$C$7:$C$732,"*"&amp;RIGHT($A58,3)&amp;"*",EUROSTAT_VBE_IND_2010!$D$7:$D$732,"212*"))/1000</f>
        <v>0</v>
      </c>
      <c r="AG60" s="17">
        <f>(SUMIFS(EUROSTAT_VBE_IND_2010!AF$7:AF$732,EUROSTAT_VBE_IND_2010!$B$7:$B$732,$D60,EUROSTAT_VBE_IND_2010!$C$7:$C$732,"*"&amp;RIGHT($A58,3)&amp;"*",EUROSTAT_VBE_IND_2010!$D$7:$D$732,"212*"))/1000</f>
        <v>0</v>
      </c>
      <c r="AH60" s="17">
        <f>(SUMIFS(EUROSTAT_VBE_IND_2010!AH$7:AH$732,EUROSTAT_VBE_IND_2010!$B$7:$B$732,$D60,EUROSTAT_VBE_IND_2010!$C$7:$C$732,"*"&amp;RIGHT($A58,3)&amp;"*",EUROSTAT_VBE_IND_2010!$D$7:$D$732,"212*"))/1000</f>
        <v>0</v>
      </c>
      <c r="AI60" s="17">
        <f>(SUMIFS(EUROSTAT_VBE_IND_2010!AI$7:AI$732,EUROSTAT_VBE_IND_2010!$B$7:$B$732,$D60,EUROSTAT_VBE_IND_2010!$C$7:$C$732,"*"&amp;RIGHT($A58,3)&amp;"*",EUROSTAT_VBE_IND_2010!$D$7:$D$732,"212*"))/1000</f>
        <v>0</v>
      </c>
      <c r="AJ60" s="17">
        <f>(SUMIFS(EUROSTAT_VBE_IND_2010!AJ$7:AJ$732,EUROSTAT_VBE_IND_2010!$B$7:$B$732,$D60,EUROSTAT_VBE_IND_2010!$C$7:$C$732,"*"&amp;RIGHT($A58,3)&amp;"*",EUROSTAT_VBE_IND_2010!$D$7:$D$732,"212*"))/1000</f>
        <v>0</v>
      </c>
      <c r="AK60" s="17">
        <f>(SUMIFS(EUROSTAT_VBE_IND_2010!AK$7:AK$732,EUROSTAT_VBE_IND_2010!$B$7:$B$732,$D60,EUROSTAT_VBE_IND_2010!$C$7:$C$732,"*"&amp;RIGHT($A58,3)&amp;"*",EUROSTAT_VBE_IND_2010!$D$7:$D$732,"212*"))/1000</f>
        <v>0</v>
      </c>
      <c r="AL60" s="198">
        <f>SUMIFS('IEA Bal_AL-IND'!$D$30:$D$329,'IEA Bal_AL-IND'!$A$30:$A$329,"*"&amp;RIGHT($B60,8),'IEA Bal_AL-IND'!$C$30:$C$329,'Aggregated Balance-IND_2010'!$E60)</f>
        <v>0</v>
      </c>
      <c r="AM60" s="198">
        <f>SUMIFS('IEA Bal_BA-IND'!$D$30:$D$329,'IEA Bal_BA-IND'!$A$30:$A$329,"*"&amp;RIGHT($B60,8),'IEA Bal_BA-IND'!$C$30:$C$329,'Aggregated Balance-IND_2010'!$E60)</f>
        <v>0</v>
      </c>
      <c r="AN60" s="198">
        <f>SUMIFS('IEA Bal_KS-IND'!$D$30:$D$329,'IEA Bal_KS-IND'!$A$30:$A$329,"*"&amp;RIGHT($B60,8),'IEA Bal_KS-IND'!$C$30:$C$329,'Aggregated Balance-IND_2010'!$E60)</f>
        <v>0</v>
      </c>
      <c r="AO60" s="17">
        <f>(SUMIFS(EUROSTAT_VBE_IND_2010!Y$7:Y$732,EUROSTAT_VBE_IND_2010!$B$7:$B$732,$D60,EUROSTAT_VBE_IND_2010!$C$7:$C$732,"*"&amp;RIGHT($A58,3)&amp;"*",EUROSTAT_VBE_IND_2010!$D$7:$D$732,"212*"))/1000</f>
        <v>0</v>
      </c>
      <c r="AP60" s="17">
        <f>(SUMIFS(EUROSTAT_VBE_IND_2010!Z$7:Z$732,EUROSTAT_VBE_IND_2010!$B$7:$B$732,$D60,EUROSTAT_VBE_IND_2010!$C$7:$C$732,"*"&amp;RIGHT($A58,3)&amp;"*",EUROSTAT_VBE_IND_2010!$D$7:$D$732,"212*"))/1000</f>
        <v>0</v>
      </c>
      <c r="AQ60" s="17">
        <f>(SUMIFS(EUROSTAT_VBE_IND_2010!AG$7:AG$732,EUROSTAT_VBE_IND_2010!$B$7:$B$732,$D60,EUROSTAT_VBE_IND_2010!$C$7:$C$732,"*"&amp;RIGHT($A58,3)&amp;"*",EUROSTAT_VBE_IND_2010!$D$7:$D$732,"212*"))/1000</f>
        <v>0</v>
      </c>
    </row>
    <row r="61" s="20" customFormat="1" spans="1:43">
      <c r="A61" t="str">
        <f>LEFT(EUROSTAT_VBE_IND_2010!$C$14,8)</f>
        <v>B_101605</v>
      </c>
      <c r="B61" s="28" t="s">
        <v>249</v>
      </c>
      <c r="C61" t="s">
        <v>293</v>
      </c>
      <c r="D61" t="s">
        <v>126</v>
      </c>
      <c r="E61" t="s">
        <v>233</v>
      </c>
      <c r="F61" t="s">
        <v>253</v>
      </c>
      <c r="G61" s="17">
        <f>(SUMIFS(EUROSTAT_VBE_IND_2010!E$7:E$732,EUROSTAT_VBE_IND_2010!$B$7:$B$732,$D61,EUROSTAT_VBE_IND_2010!$C$7:$C$732,"*"&amp;RIGHT($A61,3)&amp;"*",EUROSTAT_VBE_IND_2010!$D$7:$D$732,"321*"))/1000</f>
        <v>0</v>
      </c>
      <c r="H61" s="17">
        <f>(SUMIFS(EUROSTAT_VBE_IND_2010!F$7:F$732,EUROSTAT_VBE_IND_2010!$B$7:$B$732,$D61,EUROSTAT_VBE_IND_2010!$C$7:$C$732,"*"&amp;RIGHT($A61,3)&amp;"*",EUROSTAT_VBE_IND_2010!$D$7:$D$732,"321*"))/1000</f>
        <v>0</v>
      </c>
      <c r="I61" s="17">
        <f>(SUMIFS(EUROSTAT_VBE_IND_2010!G$7:G$732,EUROSTAT_VBE_IND_2010!$B$7:$B$732,$D61,EUROSTAT_VBE_IND_2010!$C$7:$C$732,"*"&amp;RIGHT($A61,3)&amp;"*",EUROSTAT_VBE_IND_2010!$D$7:$D$732,"321*"))/1000</f>
        <v>0</v>
      </c>
      <c r="J61" s="198">
        <f>SUMIFS('IEA Bal_CH-IND'!$D$30:$D$329,'IEA Bal_CH-IND'!$A$30:$A$329,"*"&amp;RIGHT($B61,8),'IEA Bal_CH-IND'!$C$30:$C$329,'Aggregated Balance-IND_2010'!$E61)</f>
        <v>0</v>
      </c>
      <c r="K61" s="17">
        <f>(SUMIFS(EUROSTAT_VBE_IND_2010!H$7:H$732,EUROSTAT_VBE_IND_2010!$B$7:$B$732,$D61,EUROSTAT_VBE_IND_2010!$C$7:$C$732,"*"&amp;RIGHT($A61,3)&amp;"*",EUROSTAT_VBE_IND_2010!$D$7:$D$732,"321*"))/1000</f>
        <v>0</v>
      </c>
      <c r="L61" s="17">
        <f>(SUMIFS(EUROSTAT_VBE_IND_2010!I$7:I$732,EUROSTAT_VBE_IND_2010!$B$7:$B$732,$D61,EUROSTAT_VBE_IND_2010!$C$7:$C$732,"*"&amp;RIGHT($A61,3)&amp;"*",EUROSTAT_VBE_IND_2010!$D$7:$D$732,"321*"))/1000</f>
        <v>0.69</v>
      </c>
      <c r="M61" s="17">
        <f>(SUMIFS(EUROSTAT_VBE_IND_2010!J$7:J$732,EUROSTAT_VBE_IND_2010!$B$7:$B$732,$D61,EUROSTAT_VBE_IND_2010!$C$7:$C$732,"*"&amp;RIGHT($A61,3)&amp;"*",EUROSTAT_VBE_IND_2010!$D$7:$D$732,"321*"))/1000</f>
        <v>1.486</v>
      </c>
      <c r="N61" s="17">
        <f>(SUMIFS(EUROSTAT_VBE_IND_2010!K$7:K$732,EUROSTAT_VBE_IND_2010!$B$7:$B$732,$D61,EUROSTAT_VBE_IND_2010!$C$7:$C$732,"*"&amp;RIGHT($A61,3)&amp;"*",EUROSTAT_VBE_IND_2010!$D$7:$D$732,"321*"))/1000</f>
        <v>0</v>
      </c>
      <c r="O61" s="17">
        <f>(SUMIFS(EUROSTAT_VBE_IND_2010!L$7:L$732,EUROSTAT_VBE_IND_2010!$B$7:$B$732,$D61,EUROSTAT_VBE_IND_2010!$C$7:$C$732,"*"&amp;RIGHT($A61,3)&amp;"*",EUROSTAT_VBE_IND_2010!$D$7:$D$732,"321*"))/1000</f>
        <v>0</v>
      </c>
      <c r="P61" s="17">
        <f>(SUMIFS(EUROSTAT_VBE_IND_2010!M$7:M$732,EUROSTAT_VBE_IND_2010!$B$7:$B$732,$D61,EUROSTAT_VBE_IND_2010!$C$7:$C$732,"*"&amp;RIGHT($A61,3)&amp;"*",EUROSTAT_VBE_IND_2010!$D$7:$D$732,"321*"))/1000</f>
        <v>0</v>
      </c>
      <c r="Q61" s="17">
        <f>(SUMIFS(EUROSTAT_VBE_IND_2010!N$7:N$732,EUROSTAT_VBE_IND_2010!$B$7:$B$732,$D61,EUROSTAT_VBE_IND_2010!$C$7:$C$732,"*"&amp;RIGHT($A61,3)&amp;"*",EUROSTAT_VBE_IND_2010!$D$7:$D$732,"321*"))/1000</f>
        <v>0</v>
      </c>
      <c r="R61" s="17">
        <f>(SUMIFS(EUROSTAT_VBE_IND_2010!O$7:O$732,EUROSTAT_VBE_IND_2010!$B$7:$B$732,$D61,EUROSTAT_VBE_IND_2010!$C$7:$C$732,"*"&amp;RIGHT($A61,3)&amp;"*",EUROSTAT_VBE_IND_2010!$D$7:$D$732,"321*"))/1000</f>
        <v>3.3</v>
      </c>
      <c r="S61" s="17">
        <f>(SUMIFS(EUROSTAT_VBE_IND_2010!P$7:P$732,EUROSTAT_VBE_IND_2010!$B$7:$B$732,$D61,EUROSTAT_VBE_IND_2010!$C$7:$C$732,"*"&amp;RIGHT($A61,3)&amp;"*",EUROSTAT_VBE_IND_2010!$D$7:$D$732,"321*"))/1000</f>
        <v>0.842</v>
      </c>
      <c r="T61" s="17">
        <f>(SUMIFS(EUROSTAT_VBE_IND_2010!Q$7:Q$732,EUROSTAT_VBE_IND_2010!$B$7:$B$732,$D61,EUROSTAT_VBE_IND_2010!$C$7:$C$732,"*"&amp;RIGHT($A61,3)&amp;"*",EUROSTAT_VBE_IND_2010!$D$7:$D$732,"321*"))/1000</f>
        <v>2.129</v>
      </c>
      <c r="U61" s="17">
        <f>(SUMIFS(EUROSTAT_VBE_IND_2010!R$7:R$732,EUROSTAT_VBE_IND_2010!$B$7:$B$732,$D61,EUROSTAT_VBE_IND_2010!$C$7:$C$732,"*"&amp;RIGHT($A61,3)&amp;"*",EUROSTAT_VBE_IND_2010!$D$7:$D$732,"321*"))/1000</f>
        <v>0</v>
      </c>
      <c r="V61" s="17">
        <f>(SUMIFS(EUROSTAT_VBE_IND_2010!S$7:S$732,EUROSTAT_VBE_IND_2010!$B$7:$B$732,$D61,EUROSTAT_VBE_IND_2010!$C$7:$C$732,"*"&amp;RIGHT($A61,3)&amp;"*",EUROSTAT_VBE_IND_2010!$D$7:$D$732,"321*"))/1000</f>
        <v>0</v>
      </c>
      <c r="W61" s="17">
        <f>(SUMIFS(EUROSTAT_VBE_IND_2010!T$7:T$732,EUROSTAT_VBE_IND_2010!$B$7:$B$732,$D61,EUROSTAT_VBE_IND_2010!$C$7:$C$732,"*"&amp;RIGHT($A61,3)&amp;"*",EUROSTAT_VBE_IND_2010!$D$7:$D$732,"321*"))/1000</f>
        <v>0</v>
      </c>
      <c r="X61" s="17">
        <f>(SUMIFS(EUROSTAT_VBE_IND_2010!U$7:U$732,EUROSTAT_VBE_IND_2010!$B$7:$B$732,$D61,EUROSTAT_VBE_IND_2010!$C$7:$C$732,"*"&amp;RIGHT($A61,3)&amp;"*",EUROSTAT_VBE_IND_2010!$D$7:$D$732,"321*"))/1000</f>
        <v>0</v>
      </c>
      <c r="Y61" s="17">
        <f>(SUMIFS(EUROSTAT_VBE_IND_2010!V$7:V$732,EUROSTAT_VBE_IND_2010!$B$7:$B$732,$D61,EUROSTAT_VBE_IND_2010!$C$7:$C$732,"*"&amp;RIGHT($A61,3)&amp;"*",EUROSTAT_VBE_IND_2010!$D$7:$D$732,"321*"))/1000</f>
        <v>0</v>
      </c>
      <c r="Z61" s="17">
        <f>(SUMIFS(EUROSTAT_VBE_IND_2010!W$7:W$732,EUROSTAT_VBE_IND_2010!$B$7:$B$732,$D61,EUROSTAT_VBE_IND_2010!$C$7:$C$732,"*"&amp;RIGHT($A61,3)&amp;"*",EUROSTAT_VBE_IND_2010!$D$7:$D$732,"321*"))/1000</f>
        <v>0</v>
      </c>
      <c r="AA61" s="17">
        <f>(SUMIFS(EUROSTAT_VBE_IND_2010!X$7:X$732,EUROSTAT_VBE_IND_2010!$B$7:$B$732,$D61,EUROSTAT_VBE_IND_2010!$C$7:$C$732,"*"&amp;RIGHT($A61,3)&amp;"*",EUROSTAT_VBE_IND_2010!$D$7:$D$732,"321*"))/1000</f>
        <v>0</v>
      </c>
      <c r="AB61" s="17">
        <f>(SUMIFS(EUROSTAT_VBE_IND_2010!AA$7:AA$732,EUROSTAT_VBE_IND_2010!$B$7:$B$732,$D61,EUROSTAT_VBE_IND_2010!$C$7:$C$732,"*"&amp;RIGHT($A61,3)&amp;"*",EUROSTAT_VBE_IND_2010!$D$7:$D$732,"321*"))/1000</f>
        <v>0</v>
      </c>
      <c r="AC61" s="17">
        <f>(SUMIFS(EUROSTAT_VBE_IND_2010!AB$7:AB$732,EUROSTAT_VBE_IND_2010!$B$7:$B$732,$D61,EUROSTAT_VBE_IND_2010!$C$7:$C$732,"*"&amp;RIGHT($A61,3)&amp;"*",EUROSTAT_VBE_IND_2010!$D$7:$D$732,"321*"))/1000</f>
        <v>0</v>
      </c>
      <c r="AD61" s="17">
        <f>(SUMIFS(EUROSTAT_VBE_IND_2010!AC$7:AC$732,EUROSTAT_VBE_IND_2010!$B$7:$B$732,$D61,EUROSTAT_VBE_IND_2010!$C$7:$C$732,"*"&amp;RIGHT($A61,3)&amp;"*",EUROSTAT_VBE_IND_2010!$D$7:$D$732,"321*"))/1000</f>
        <v>8.114</v>
      </c>
      <c r="AE61" s="17">
        <f>(SUMIFS(EUROSTAT_VBE_IND_2010!AD$7:AD$732,EUROSTAT_VBE_IND_2010!$B$7:$B$732,$D61,EUROSTAT_VBE_IND_2010!$C$7:$C$732,"*"&amp;RIGHT($A61,3)&amp;"*",EUROSTAT_VBE_IND_2010!$D$7:$D$732,"321*"))/1000</f>
        <v>0</v>
      </c>
      <c r="AF61" s="17">
        <f>(SUMIFS(EUROSTAT_VBE_IND_2010!AE$7:AE$732,EUROSTAT_VBE_IND_2010!$B$7:$B$732,$D61,EUROSTAT_VBE_IND_2010!$C$7:$C$732,"*"&amp;RIGHT($A61,3)&amp;"*",EUROSTAT_VBE_IND_2010!$D$7:$D$732,"321*"))/1000</f>
        <v>0</v>
      </c>
      <c r="AG61" s="17">
        <f>(SUMIFS(EUROSTAT_VBE_IND_2010!AF$7:AF$732,EUROSTAT_VBE_IND_2010!$B$7:$B$732,$D61,EUROSTAT_VBE_IND_2010!$C$7:$C$732,"*"&amp;RIGHT($A61,3)&amp;"*",EUROSTAT_VBE_IND_2010!$D$7:$D$732,"321*"))/1000</f>
        <v>0.963</v>
      </c>
      <c r="AH61" s="17">
        <f>(SUMIFS(EUROSTAT_VBE_IND_2010!AH$7:AH$732,EUROSTAT_VBE_IND_2010!$B$7:$B$732,$D61,EUROSTAT_VBE_IND_2010!$C$7:$C$732,"*"&amp;RIGHT($A61,3)&amp;"*",EUROSTAT_VBE_IND_2010!$D$7:$D$732,"321*"))/1000</f>
        <v>16.533</v>
      </c>
      <c r="AI61" s="17">
        <f>(SUMIFS(EUROSTAT_VBE_IND_2010!AI$7:AI$732,EUROSTAT_VBE_IND_2010!$B$7:$B$732,$D61,EUROSTAT_VBE_IND_2010!$C$7:$C$732,"*"&amp;RIGHT($A61,3)&amp;"*",EUROSTAT_VBE_IND_2010!$D$7:$D$732,"321*"))/1000</f>
        <v>0</v>
      </c>
      <c r="AJ61" s="17">
        <f>(SUMIFS(EUROSTAT_VBE_IND_2010!AJ$7:AJ$732,EUROSTAT_VBE_IND_2010!$B$7:$B$732,$D61,EUROSTAT_VBE_IND_2010!$C$7:$C$732,"*"&amp;RIGHT($A61,3)&amp;"*",EUROSTAT_VBE_IND_2010!$D$7:$D$732,"321*"))/1000</f>
        <v>0.047</v>
      </c>
      <c r="AK61" s="17">
        <f>(SUMIFS(EUROSTAT_VBE_IND_2010!AK$7:AK$732,EUROSTAT_VBE_IND_2010!$B$7:$B$732,$D61,EUROSTAT_VBE_IND_2010!$C$7:$C$732,"*"&amp;RIGHT($A61,3)&amp;"*",EUROSTAT_VBE_IND_2010!$D$7:$D$732,"321*"))/1000</f>
        <v>51.884</v>
      </c>
      <c r="AL61" s="198">
        <f>SUMIFS('IEA Bal_AL-IND'!$D$30:$D$329,'IEA Bal_AL-IND'!$A$30:$A$329,"*"&amp;RIGHT($B61,8),'IEA Bal_AL-IND'!$C$30:$C$329,'Aggregated Balance-IND_2010'!$E61)</f>
        <v>0</v>
      </c>
      <c r="AM61" s="198">
        <f>SUMIFS('IEA Bal_BA-IND'!$D$30:$D$329,'IEA Bal_BA-IND'!$A$30:$A$329,"*"&amp;RIGHT($B61,8),'IEA Bal_BA-IND'!$C$30:$C$329,'Aggregated Balance-IND_2010'!$E61)</f>
        <v>0</v>
      </c>
      <c r="AN61" s="198">
        <f>SUMIFS('IEA Bal_KS-IND'!$D$30:$D$329,'IEA Bal_KS-IND'!$A$30:$A$329,"*"&amp;RIGHT($B61,8),'IEA Bal_KS-IND'!$C$30:$C$329,'Aggregated Balance-IND_2010'!$E61)</f>
        <v>0</v>
      </c>
      <c r="AO61" s="17">
        <f>(SUMIFS(EUROSTAT_VBE_IND_2010!Y$7:Y$732,EUROSTAT_VBE_IND_2010!$B$7:$B$732,$D61,EUROSTAT_VBE_IND_2010!$C$7:$C$732,"*"&amp;RIGHT($A61,3)&amp;"*",EUROSTAT_VBE_IND_2010!$D$7:$D$732,"321*"))/1000</f>
        <v>0</v>
      </c>
      <c r="AP61" s="17">
        <f>(SUMIFS(EUROSTAT_VBE_IND_2010!Z$7:Z$732,EUROSTAT_VBE_IND_2010!$B$7:$B$732,$D61,EUROSTAT_VBE_IND_2010!$C$7:$C$732,"*"&amp;RIGHT($A61,3)&amp;"*",EUROSTAT_VBE_IND_2010!$D$7:$D$732,"321*"))/1000</f>
        <v>0</v>
      </c>
      <c r="AQ61" s="17">
        <f>(SUMIFS(EUROSTAT_VBE_IND_2010!AG$7:AG$732,EUROSTAT_VBE_IND_2010!$B$7:$B$732,$D61,EUROSTAT_VBE_IND_2010!$C$7:$C$732,"*"&amp;RIGHT($A61,3)&amp;"*",EUROSTAT_VBE_IND_2010!$D$7:$D$732,"321*"))/1000</f>
        <v>0</v>
      </c>
    </row>
    <row r="62" s="20" customFormat="1" spans="1:43">
      <c r="A62" t="str">
        <f>LEFT(EUROSTAT_VBE_IND_2010!$C$14,8)</f>
        <v>B_101605</v>
      </c>
      <c r="B62" s="28" t="s">
        <v>249</v>
      </c>
      <c r="C62" t="s">
        <v>293</v>
      </c>
      <c r="D62" t="s">
        <v>126</v>
      </c>
      <c r="E62" t="s">
        <v>234</v>
      </c>
      <c r="F62" t="s">
        <v>254</v>
      </c>
      <c r="G62" s="17">
        <f>(SUMIFS(EUROSTAT_VBE_IND_2010!E$7:E$732,EUROSTAT_VBE_IND_2010!$B$7:$B$732,$D62,EUROSTAT_VBE_IND_2010!$C$7:$C$732,"*"&amp;RIGHT($A62,3)&amp;"*",EUROSTAT_VBE_IND_2010!$D$7:$D$732,"3220*"))/1000</f>
        <v>0</v>
      </c>
      <c r="H62" s="17">
        <f>(SUMIFS(EUROSTAT_VBE_IND_2010!F$7:F$732,EUROSTAT_VBE_IND_2010!$B$7:$B$732,$D62,EUROSTAT_VBE_IND_2010!$C$7:$C$732,"*"&amp;RIGHT($A62,3)&amp;"*",EUROSTAT_VBE_IND_2010!$D$7:$D$732,"3220*"))/1000</f>
        <v>36.846</v>
      </c>
      <c r="I62" s="17">
        <f>(SUMIFS(EUROSTAT_VBE_IND_2010!G$7:G$732,EUROSTAT_VBE_IND_2010!$B$7:$B$732,$D62,EUROSTAT_VBE_IND_2010!$C$7:$C$732,"*"&amp;RIGHT($A62,3)&amp;"*",EUROSTAT_VBE_IND_2010!$D$7:$D$732,"3220*"))/1000</f>
        <v>0</v>
      </c>
      <c r="J62" s="198">
        <f>SUMIFS('IEA Bal_CH-IND'!$D$30:$D$329,'IEA Bal_CH-IND'!$A$30:$A$329,"*"&amp;RIGHT($B62,8),'IEA Bal_CH-IND'!$C$30:$C$329,'Aggregated Balance-IND_2010'!$E62)</f>
        <v>4.13999</v>
      </c>
      <c r="K62" s="17">
        <f>(SUMIFS(EUROSTAT_VBE_IND_2010!H$7:H$732,EUROSTAT_VBE_IND_2010!$B$7:$B$732,$D62,EUROSTAT_VBE_IND_2010!$C$7:$C$732,"*"&amp;RIGHT($A62,3)&amp;"*",EUROSTAT_VBE_IND_2010!$D$7:$D$732,"3220*"))/1000</f>
        <v>0</v>
      </c>
      <c r="L62" s="17">
        <f>(SUMIFS(EUROSTAT_VBE_IND_2010!I$7:I$732,EUROSTAT_VBE_IND_2010!$B$7:$B$732,$D62,EUROSTAT_VBE_IND_2010!$C$7:$C$732,"*"&amp;RIGHT($A62,3)&amp;"*",EUROSTAT_VBE_IND_2010!$D$7:$D$732,"3220*"))/1000</f>
        <v>4.207</v>
      </c>
      <c r="M62" s="17">
        <f>(SUMIFS(EUROSTAT_VBE_IND_2010!J$7:J$732,EUROSTAT_VBE_IND_2010!$B$7:$B$732,$D62,EUROSTAT_VBE_IND_2010!$C$7:$C$732,"*"&amp;RIGHT($A62,3)&amp;"*",EUROSTAT_VBE_IND_2010!$D$7:$D$732,"3220*"))/1000</f>
        <v>44.788</v>
      </c>
      <c r="N62" s="17">
        <f>(SUMIFS(EUROSTAT_VBE_IND_2010!K$7:K$732,EUROSTAT_VBE_IND_2010!$B$7:$B$732,$D62,EUROSTAT_VBE_IND_2010!$C$7:$C$732,"*"&amp;RIGHT($A62,3)&amp;"*",EUROSTAT_VBE_IND_2010!$D$7:$D$732,"3220*"))/1000</f>
        <v>0</v>
      </c>
      <c r="O62" s="17">
        <f>(SUMIFS(EUROSTAT_VBE_IND_2010!L$7:L$732,EUROSTAT_VBE_IND_2010!$B$7:$B$732,$D62,EUROSTAT_VBE_IND_2010!$C$7:$C$732,"*"&amp;RIGHT($A62,3)&amp;"*",EUROSTAT_VBE_IND_2010!$D$7:$D$732,"3220*"))/1000</f>
        <v>0</v>
      </c>
      <c r="P62" s="17">
        <f>(SUMIFS(EUROSTAT_VBE_IND_2010!M$7:M$732,EUROSTAT_VBE_IND_2010!$B$7:$B$732,$D62,EUROSTAT_VBE_IND_2010!$C$7:$C$732,"*"&amp;RIGHT($A62,3)&amp;"*",EUROSTAT_VBE_IND_2010!$D$7:$D$732,"3220*"))/1000</f>
        <v>0</v>
      </c>
      <c r="Q62" s="17">
        <f>(SUMIFS(EUROSTAT_VBE_IND_2010!N$7:N$732,EUROSTAT_VBE_IND_2010!$B$7:$B$732,$D62,EUROSTAT_VBE_IND_2010!$C$7:$C$732,"*"&amp;RIGHT($A62,3)&amp;"*",EUROSTAT_VBE_IND_2010!$D$7:$D$732,"3220*"))/1000</f>
        <v>0</v>
      </c>
      <c r="R62" s="17">
        <f>(SUMIFS(EUROSTAT_VBE_IND_2010!O$7:O$732,EUROSTAT_VBE_IND_2010!$B$7:$B$732,$D62,EUROSTAT_VBE_IND_2010!$C$7:$C$732,"*"&amp;RIGHT($A62,3)&amp;"*",EUROSTAT_VBE_IND_2010!$D$7:$D$732,"3220*"))/1000</f>
        <v>6.468</v>
      </c>
      <c r="S62" s="17">
        <f>(SUMIFS(EUROSTAT_VBE_IND_2010!P$7:P$732,EUROSTAT_VBE_IND_2010!$B$7:$B$732,$D62,EUROSTAT_VBE_IND_2010!$C$7:$C$732,"*"&amp;RIGHT($A62,3)&amp;"*",EUROSTAT_VBE_IND_2010!$D$7:$D$732,"3220*"))/1000</f>
        <v>42.964</v>
      </c>
      <c r="T62" s="17">
        <f>(SUMIFS(EUROSTAT_VBE_IND_2010!Q$7:Q$732,EUROSTAT_VBE_IND_2010!$B$7:$B$732,$D62,EUROSTAT_VBE_IND_2010!$C$7:$C$732,"*"&amp;RIGHT($A62,3)&amp;"*",EUROSTAT_VBE_IND_2010!$D$7:$D$732,"3220*"))/1000</f>
        <v>0</v>
      </c>
      <c r="U62" s="17">
        <f>(SUMIFS(EUROSTAT_VBE_IND_2010!R$7:R$732,EUROSTAT_VBE_IND_2010!$B$7:$B$732,$D62,EUROSTAT_VBE_IND_2010!$C$7:$C$732,"*"&amp;RIGHT($A62,3)&amp;"*",EUROSTAT_VBE_IND_2010!$D$7:$D$732,"3220*"))/1000</f>
        <v>7.426</v>
      </c>
      <c r="V62" s="17">
        <f>(SUMIFS(EUROSTAT_VBE_IND_2010!S$7:S$732,EUROSTAT_VBE_IND_2010!$B$7:$B$732,$D62,EUROSTAT_VBE_IND_2010!$C$7:$C$732,"*"&amp;RIGHT($A62,3)&amp;"*",EUROSTAT_VBE_IND_2010!$D$7:$D$732,"3220*"))/1000</f>
        <v>0</v>
      </c>
      <c r="W62" s="17">
        <f>(SUMIFS(EUROSTAT_VBE_IND_2010!T$7:T$732,EUROSTAT_VBE_IND_2010!$B$7:$B$732,$D62,EUROSTAT_VBE_IND_2010!$C$7:$C$732,"*"&amp;RIGHT($A62,3)&amp;"*",EUROSTAT_VBE_IND_2010!$D$7:$D$732,"3220*"))/1000</f>
        <v>0</v>
      </c>
      <c r="X62" s="17">
        <f>(SUMIFS(EUROSTAT_VBE_IND_2010!U$7:U$732,EUROSTAT_VBE_IND_2010!$B$7:$B$732,$D62,EUROSTAT_VBE_IND_2010!$C$7:$C$732,"*"&amp;RIGHT($A62,3)&amp;"*",EUROSTAT_VBE_IND_2010!$D$7:$D$732,"3220*"))/1000</f>
        <v>0.368</v>
      </c>
      <c r="Y62" s="17">
        <f>(SUMIFS(EUROSTAT_VBE_IND_2010!V$7:V$732,EUROSTAT_VBE_IND_2010!$B$7:$B$732,$D62,EUROSTAT_VBE_IND_2010!$C$7:$C$732,"*"&amp;RIGHT($A62,3)&amp;"*",EUROSTAT_VBE_IND_2010!$D$7:$D$732,"3220*"))/1000</f>
        <v>0</v>
      </c>
      <c r="Z62" s="17">
        <f>(SUMIFS(EUROSTAT_VBE_IND_2010!W$7:W$732,EUROSTAT_VBE_IND_2010!$B$7:$B$732,$D62,EUROSTAT_VBE_IND_2010!$C$7:$C$732,"*"&amp;RIGHT($A62,3)&amp;"*",EUROSTAT_VBE_IND_2010!$D$7:$D$732,"3220*"))/1000</f>
        <v>0</v>
      </c>
      <c r="AA62" s="17">
        <f>(SUMIFS(EUROSTAT_VBE_IND_2010!X$7:X$732,EUROSTAT_VBE_IND_2010!$B$7:$B$732,$D62,EUROSTAT_VBE_IND_2010!$C$7:$C$732,"*"&amp;RIGHT($A62,3)&amp;"*",EUROSTAT_VBE_IND_2010!$D$7:$D$732,"3220*"))/1000</f>
        <v>0</v>
      </c>
      <c r="AB62" s="17">
        <f>(SUMIFS(EUROSTAT_VBE_IND_2010!AA$7:AA$732,EUROSTAT_VBE_IND_2010!$B$7:$B$732,$D62,EUROSTAT_VBE_IND_2010!$C$7:$C$732,"*"&amp;RIGHT($A62,3)&amp;"*",EUROSTAT_VBE_IND_2010!$D$7:$D$732,"3220*"))/1000</f>
        <v>0</v>
      </c>
      <c r="AC62" s="17">
        <f>(SUMIFS(EUROSTAT_VBE_IND_2010!AB$7:AB$732,EUROSTAT_VBE_IND_2010!$B$7:$B$732,$D62,EUROSTAT_VBE_IND_2010!$C$7:$C$732,"*"&amp;RIGHT($A62,3)&amp;"*",EUROSTAT_VBE_IND_2010!$D$7:$D$732,"3220*"))/1000</f>
        <v>56.631</v>
      </c>
      <c r="AD62" s="17">
        <f>(SUMIFS(EUROSTAT_VBE_IND_2010!AC$7:AC$732,EUROSTAT_VBE_IND_2010!$B$7:$B$732,$D62,EUROSTAT_VBE_IND_2010!$C$7:$C$732,"*"&amp;RIGHT($A62,3)&amp;"*",EUROSTAT_VBE_IND_2010!$D$7:$D$732,"3220*"))/1000</f>
        <v>33.376</v>
      </c>
      <c r="AE62" s="17">
        <f>(SUMIFS(EUROSTAT_VBE_IND_2010!AD$7:AD$732,EUROSTAT_VBE_IND_2010!$B$7:$B$732,$D62,EUROSTAT_VBE_IND_2010!$C$7:$C$732,"*"&amp;RIGHT($A62,3)&amp;"*",EUROSTAT_VBE_IND_2010!$D$7:$D$732,"3220*"))/1000</f>
        <v>3.404</v>
      </c>
      <c r="AF62" s="17">
        <f>(SUMIFS(EUROSTAT_VBE_IND_2010!AE$7:AE$732,EUROSTAT_VBE_IND_2010!$B$7:$B$732,$D62,EUROSTAT_VBE_IND_2010!$C$7:$C$732,"*"&amp;RIGHT($A62,3)&amp;"*",EUROSTAT_VBE_IND_2010!$D$7:$D$732,"3220*"))/1000</f>
        <v>2.576</v>
      </c>
      <c r="AG62" s="17">
        <f>(SUMIFS(EUROSTAT_VBE_IND_2010!AF$7:AF$732,EUROSTAT_VBE_IND_2010!$B$7:$B$732,$D62,EUROSTAT_VBE_IND_2010!$C$7:$C$732,"*"&amp;RIGHT($A62,3)&amp;"*",EUROSTAT_VBE_IND_2010!$D$7:$D$732,"3220*"))/1000</f>
        <v>0</v>
      </c>
      <c r="AH62" s="17">
        <f>(SUMIFS(EUROSTAT_VBE_IND_2010!AH$7:AH$732,EUROSTAT_VBE_IND_2010!$B$7:$B$732,$D62,EUROSTAT_VBE_IND_2010!$C$7:$C$732,"*"&amp;RIGHT($A62,3)&amp;"*",EUROSTAT_VBE_IND_2010!$D$7:$D$732,"3220*"))/1000</f>
        <v>22.908</v>
      </c>
      <c r="AI62" s="17">
        <f>(SUMIFS(EUROSTAT_VBE_IND_2010!AI$7:AI$732,EUROSTAT_VBE_IND_2010!$B$7:$B$732,$D62,EUROSTAT_VBE_IND_2010!$C$7:$C$732,"*"&amp;RIGHT($A62,3)&amp;"*",EUROSTAT_VBE_IND_2010!$D$7:$D$732,"3220*"))/1000</f>
        <v>0.046</v>
      </c>
      <c r="AJ62" s="17">
        <f>(SUMIFS(EUROSTAT_VBE_IND_2010!AJ$7:AJ$732,EUROSTAT_VBE_IND_2010!$B$7:$B$732,$D62,EUROSTAT_VBE_IND_2010!$C$7:$C$732,"*"&amp;RIGHT($A62,3)&amp;"*",EUROSTAT_VBE_IND_2010!$D$7:$D$732,"3220*"))/1000</f>
        <v>2.806</v>
      </c>
      <c r="AK62" s="17">
        <f>(SUMIFS(EUROSTAT_VBE_IND_2010!AK$7:AK$732,EUROSTAT_VBE_IND_2010!$B$7:$B$732,$D62,EUROSTAT_VBE_IND_2010!$C$7:$C$732,"*"&amp;RIGHT($A62,3)&amp;"*",EUROSTAT_VBE_IND_2010!$D$7:$D$732,"3220*"))/1000</f>
        <v>70.273</v>
      </c>
      <c r="AL62" s="198">
        <f>SUMIFS('IEA Bal_AL-IND'!$D$30:$D$329,'IEA Bal_AL-IND'!$A$30:$A$329,"*"&amp;RIGHT($B62,8),'IEA Bal_AL-IND'!$C$30:$C$329,'Aggregated Balance-IND_2010'!$E62)</f>
        <v>0</v>
      </c>
      <c r="AM62" s="198">
        <f>SUMIFS('IEA Bal_BA-IND'!$D$30:$D$329,'IEA Bal_BA-IND'!$A$30:$A$329,"*"&amp;RIGHT($B62,8),'IEA Bal_BA-IND'!$C$30:$C$329,'Aggregated Balance-IND_2010'!$E62)</f>
        <v>0</v>
      </c>
      <c r="AN62" s="198">
        <f>SUMIFS('IEA Bal_KS-IND'!$D$30:$D$329,'IEA Bal_KS-IND'!$A$30:$A$329,"*"&amp;RIGHT($B62,8),'IEA Bal_KS-IND'!$C$30:$C$329,'Aggregated Balance-IND_2010'!$E62)</f>
        <v>0</v>
      </c>
      <c r="AO62" s="17">
        <f>(SUMIFS(EUROSTAT_VBE_IND_2010!Y$7:Y$732,EUROSTAT_VBE_IND_2010!$B$7:$B$732,$D62,EUROSTAT_VBE_IND_2010!$C$7:$C$732,"*"&amp;RIGHT($A62,3)&amp;"*",EUROSTAT_VBE_IND_2010!$D$7:$D$732,"3220*"))/1000</f>
        <v>0</v>
      </c>
      <c r="AP62" s="17">
        <f>(SUMIFS(EUROSTAT_VBE_IND_2010!Z$7:Z$732,EUROSTAT_VBE_IND_2010!$B$7:$B$732,$D62,EUROSTAT_VBE_IND_2010!$C$7:$C$732,"*"&amp;RIGHT($A62,3)&amp;"*",EUROSTAT_VBE_IND_2010!$D$7:$D$732,"3220*"))/1000</f>
        <v>0</v>
      </c>
      <c r="AQ62" s="17">
        <f>(SUMIFS(EUROSTAT_VBE_IND_2010!AG$7:AG$732,EUROSTAT_VBE_IND_2010!$B$7:$B$732,$D62,EUROSTAT_VBE_IND_2010!$C$7:$C$732,"*"&amp;RIGHT($A62,3)&amp;"*",EUROSTAT_VBE_IND_2010!$D$7:$D$732,"3220*"))/1000</f>
        <v>0</v>
      </c>
    </row>
    <row r="63" s="20" customFormat="1" spans="1:43">
      <c r="A63" t="str">
        <f>LEFT(EUROSTAT_VBE_IND_2010!$C$14,8)</f>
        <v>B_101605</v>
      </c>
      <c r="B63" s="28" t="s">
        <v>249</v>
      </c>
      <c r="C63" t="s">
        <v>293</v>
      </c>
      <c r="D63" t="s">
        <v>126</v>
      </c>
      <c r="E63" t="s">
        <v>235</v>
      </c>
      <c r="F63" t="s">
        <v>255</v>
      </c>
      <c r="G63" s="17">
        <f>(SUMIFS(EUROSTAT_VBE_IND_2010!E$7:E$732,EUROSTAT_VBE_IND_2010!$B$7:$B$732,$D63,EUROSTAT_VBE_IND_2010!$C$7:$C$732,"*"&amp;RIGHT($A63,3)&amp;"*",EUROSTAT_VBE_IND_2010!$D$7:$D$732,"323*"))/1000+(SUMIFS(EUROSTAT_VBE_IND_2010!E$7:E$732,EUROSTAT_VBE_IND_2010!$B$7:$B$732,$D63,EUROSTAT_VBE_IND_2010!$C$7:$C$732,"*"&amp;RIGHT($A63,3)&amp;"*",EUROSTAT_VBE_IND_2010!$D$7:$D$732,"324*"))/1000+(SUMIFS(EUROSTAT_VBE_IND_2010!E$7:E$732,EUROSTAT_VBE_IND_2010!$B$7:$B$732,$D63,EUROSTAT_VBE_IND_2010!$C$7:$C$732,"*"&amp;RIGHT($A63,3)&amp;"*",EUROSTAT_VBE_IND_2010!$D$7:$D$732,"3260*"))/1000</f>
        <v>0</v>
      </c>
      <c r="H63" s="17">
        <f>(SUMIFS(EUROSTAT_VBE_IND_2010!F$7:F$732,EUROSTAT_VBE_IND_2010!$B$7:$B$732,$D63,EUROSTAT_VBE_IND_2010!$C$7:$C$732,"*"&amp;RIGHT($A63,3)&amp;"*",EUROSTAT_VBE_IND_2010!$D$7:$D$732,"323*"))/1000+(SUMIFS(EUROSTAT_VBE_IND_2010!F$7:F$732,EUROSTAT_VBE_IND_2010!$B$7:$B$732,$D63,EUROSTAT_VBE_IND_2010!$C$7:$C$732,"*"&amp;RIGHT($A63,3)&amp;"*",EUROSTAT_VBE_IND_2010!$D$7:$D$732,"324*"))/1000+(SUMIFS(EUROSTAT_VBE_IND_2010!F$7:F$732,EUROSTAT_VBE_IND_2010!$B$7:$B$732,$D63,EUROSTAT_VBE_IND_2010!$C$7:$C$732,"*"&amp;RIGHT($A63,3)&amp;"*",EUROSTAT_VBE_IND_2010!$D$7:$D$732,"3260*"))/1000</f>
        <v>0</v>
      </c>
      <c r="I63" s="17">
        <f>(SUMIFS(EUROSTAT_VBE_IND_2010!G$7:G$732,EUROSTAT_VBE_IND_2010!$B$7:$B$732,$D63,EUROSTAT_VBE_IND_2010!$C$7:$C$732,"*"&amp;RIGHT($A63,3)&amp;"*",EUROSTAT_VBE_IND_2010!$D$7:$D$732,"323*"))/1000+(SUMIFS(EUROSTAT_VBE_IND_2010!G$7:G$732,EUROSTAT_VBE_IND_2010!$B$7:$B$732,$D63,EUROSTAT_VBE_IND_2010!$C$7:$C$732,"*"&amp;RIGHT($A63,3)&amp;"*",EUROSTAT_VBE_IND_2010!$D$7:$D$732,"324*"))/1000+(SUMIFS(EUROSTAT_VBE_IND_2010!G$7:G$732,EUROSTAT_VBE_IND_2010!$B$7:$B$732,$D63,EUROSTAT_VBE_IND_2010!$C$7:$C$732,"*"&amp;RIGHT($A63,3)&amp;"*",EUROSTAT_VBE_IND_2010!$D$7:$D$732,"3260*"))/1000</f>
        <v>0</v>
      </c>
      <c r="J63" s="198">
        <f>SUMIFS('IEA Bal_CH-IND'!$D$30:$D$329,'IEA Bal_CH-IND'!$A$30:$A$329,"*"&amp;RIGHT($B63,8),'IEA Bal_CH-IND'!$C$30:$C$329,'Aggregated Balance-IND_2010'!$E63)</f>
        <v>0</v>
      </c>
      <c r="K63" s="17">
        <f>(SUMIFS(EUROSTAT_VBE_IND_2010!H$7:H$732,EUROSTAT_VBE_IND_2010!$B$7:$B$732,$D63,EUROSTAT_VBE_IND_2010!$C$7:$C$732,"*"&amp;RIGHT($A63,3)&amp;"*",EUROSTAT_VBE_IND_2010!$D$7:$D$732,"323*"))/1000+(SUMIFS(EUROSTAT_VBE_IND_2010!H$7:H$732,EUROSTAT_VBE_IND_2010!$B$7:$B$732,$D63,EUROSTAT_VBE_IND_2010!$C$7:$C$732,"*"&amp;RIGHT($A63,3)&amp;"*",EUROSTAT_VBE_IND_2010!$D$7:$D$732,"324*"))/1000+(SUMIFS(EUROSTAT_VBE_IND_2010!H$7:H$732,EUROSTAT_VBE_IND_2010!$B$7:$B$732,$D63,EUROSTAT_VBE_IND_2010!$C$7:$C$732,"*"&amp;RIGHT($A63,3)&amp;"*",EUROSTAT_VBE_IND_2010!$D$7:$D$732,"3260*"))/1000</f>
        <v>0</v>
      </c>
      <c r="L63" s="17">
        <f>(SUMIFS(EUROSTAT_VBE_IND_2010!I$7:I$732,EUROSTAT_VBE_IND_2010!$B$7:$B$732,$D63,EUROSTAT_VBE_IND_2010!$C$7:$C$732,"*"&amp;RIGHT($A63,3)&amp;"*",EUROSTAT_VBE_IND_2010!$D$7:$D$732,"323*"))/1000+(SUMIFS(EUROSTAT_VBE_IND_2010!I$7:I$732,EUROSTAT_VBE_IND_2010!$B$7:$B$732,$D63,EUROSTAT_VBE_IND_2010!$C$7:$C$732,"*"&amp;RIGHT($A63,3)&amp;"*",EUROSTAT_VBE_IND_2010!$D$7:$D$732,"324*"))/1000+(SUMIFS(EUROSTAT_VBE_IND_2010!I$7:I$732,EUROSTAT_VBE_IND_2010!$B$7:$B$732,$D63,EUROSTAT_VBE_IND_2010!$C$7:$C$732,"*"&amp;RIGHT($A63,3)&amp;"*",EUROSTAT_VBE_IND_2010!$D$7:$D$732,"3260*"))/1000</f>
        <v>1.069</v>
      </c>
      <c r="M63" s="17">
        <f>(SUMIFS(EUROSTAT_VBE_IND_2010!J$7:J$732,EUROSTAT_VBE_IND_2010!$B$7:$B$732,$D63,EUROSTAT_VBE_IND_2010!$C$7:$C$732,"*"&amp;RIGHT($A63,3)&amp;"*",EUROSTAT_VBE_IND_2010!$D$7:$D$732,"323*"))/1000+(SUMIFS(EUROSTAT_VBE_IND_2010!J$7:J$732,EUROSTAT_VBE_IND_2010!$B$7:$B$732,$D63,EUROSTAT_VBE_IND_2010!$C$7:$C$732,"*"&amp;RIGHT($A63,3)&amp;"*",EUROSTAT_VBE_IND_2010!$D$7:$D$732,"324*"))/1000+(SUMIFS(EUROSTAT_VBE_IND_2010!J$7:J$732,EUROSTAT_VBE_IND_2010!$B$7:$B$732,$D63,EUROSTAT_VBE_IND_2010!$C$7:$C$732,"*"&amp;RIGHT($A63,3)&amp;"*",EUROSTAT_VBE_IND_2010!$D$7:$D$732,"3260*"))/1000</f>
        <v>26.765</v>
      </c>
      <c r="N63" s="17">
        <f>(SUMIFS(EUROSTAT_VBE_IND_2010!K$7:K$732,EUROSTAT_VBE_IND_2010!$B$7:$B$732,$D63,EUROSTAT_VBE_IND_2010!$C$7:$C$732,"*"&amp;RIGHT($A63,3)&amp;"*",EUROSTAT_VBE_IND_2010!$D$7:$D$732,"323*"))/1000+(SUMIFS(EUROSTAT_VBE_IND_2010!K$7:K$732,EUROSTAT_VBE_IND_2010!$B$7:$B$732,$D63,EUROSTAT_VBE_IND_2010!$C$7:$C$732,"*"&amp;RIGHT($A63,3)&amp;"*",EUROSTAT_VBE_IND_2010!$D$7:$D$732,"324*"))/1000+(SUMIFS(EUROSTAT_VBE_IND_2010!K$7:K$732,EUROSTAT_VBE_IND_2010!$B$7:$B$732,$D63,EUROSTAT_VBE_IND_2010!$C$7:$C$732,"*"&amp;RIGHT($A63,3)&amp;"*",EUROSTAT_VBE_IND_2010!$D$7:$D$732,"3260*"))/1000</f>
        <v>0</v>
      </c>
      <c r="O63" s="17">
        <f>(SUMIFS(EUROSTAT_VBE_IND_2010!L$7:L$732,EUROSTAT_VBE_IND_2010!$B$7:$B$732,$D63,EUROSTAT_VBE_IND_2010!$C$7:$C$732,"*"&amp;RIGHT($A63,3)&amp;"*",EUROSTAT_VBE_IND_2010!$D$7:$D$732,"323*"))/1000+(SUMIFS(EUROSTAT_VBE_IND_2010!L$7:L$732,EUROSTAT_VBE_IND_2010!$B$7:$B$732,$D63,EUROSTAT_VBE_IND_2010!$C$7:$C$732,"*"&amp;RIGHT($A63,3)&amp;"*",EUROSTAT_VBE_IND_2010!$D$7:$D$732,"324*"))/1000+(SUMIFS(EUROSTAT_VBE_IND_2010!L$7:L$732,EUROSTAT_VBE_IND_2010!$B$7:$B$732,$D63,EUROSTAT_VBE_IND_2010!$C$7:$C$732,"*"&amp;RIGHT($A63,3)&amp;"*",EUROSTAT_VBE_IND_2010!$D$7:$D$732,"3260*"))/1000</f>
        <v>0</v>
      </c>
      <c r="P63" s="17">
        <f>(SUMIFS(EUROSTAT_VBE_IND_2010!M$7:M$732,EUROSTAT_VBE_IND_2010!$B$7:$B$732,$D63,EUROSTAT_VBE_IND_2010!$C$7:$C$732,"*"&amp;RIGHT($A63,3)&amp;"*",EUROSTAT_VBE_IND_2010!$D$7:$D$732,"323*"))/1000+(SUMIFS(EUROSTAT_VBE_IND_2010!M$7:M$732,EUROSTAT_VBE_IND_2010!$B$7:$B$732,$D63,EUROSTAT_VBE_IND_2010!$C$7:$C$732,"*"&amp;RIGHT($A63,3)&amp;"*",EUROSTAT_VBE_IND_2010!$D$7:$D$732,"324*"))/1000+(SUMIFS(EUROSTAT_VBE_IND_2010!M$7:M$732,EUROSTAT_VBE_IND_2010!$B$7:$B$732,$D63,EUROSTAT_VBE_IND_2010!$C$7:$C$732,"*"&amp;RIGHT($A63,3)&amp;"*",EUROSTAT_VBE_IND_2010!$D$7:$D$732,"3260*"))/1000</f>
        <v>0</v>
      </c>
      <c r="Q63" s="17">
        <f>(SUMIFS(EUROSTAT_VBE_IND_2010!N$7:N$732,EUROSTAT_VBE_IND_2010!$B$7:$B$732,$D63,EUROSTAT_VBE_IND_2010!$C$7:$C$732,"*"&amp;RIGHT($A63,3)&amp;"*",EUROSTAT_VBE_IND_2010!$D$7:$D$732,"323*"))/1000+(SUMIFS(EUROSTAT_VBE_IND_2010!N$7:N$732,EUROSTAT_VBE_IND_2010!$B$7:$B$732,$D63,EUROSTAT_VBE_IND_2010!$C$7:$C$732,"*"&amp;RIGHT($A63,3)&amp;"*",EUROSTAT_VBE_IND_2010!$D$7:$D$732,"324*"))/1000+(SUMIFS(EUROSTAT_VBE_IND_2010!N$7:N$732,EUROSTAT_VBE_IND_2010!$B$7:$B$732,$D63,EUROSTAT_VBE_IND_2010!$C$7:$C$732,"*"&amp;RIGHT($A63,3)&amp;"*",EUROSTAT_VBE_IND_2010!$D$7:$D$732,"3260*"))/1000</f>
        <v>0</v>
      </c>
      <c r="R63" s="17">
        <f>(SUMIFS(EUROSTAT_VBE_IND_2010!O$7:O$732,EUROSTAT_VBE_IND_2010!$B$7:$B$732,$D63,EUROSTAT_VBE_IND_2010!$C$7:$C$732,"*"&amp;RIGHT($A63,3)&amp;"*",EUROSTAT_VBE_IND_2010!$D$7:$D$732,"323*"))/1000+(SUMIFS(EUROSTAT_VBE_IND_2010!O$7:O$732,EUROSTAT_VBE_IND_2010!$B$7:$B$732,$D63,EUROSTAT_VBE_IND_2010!$C$7:$C$732,"*"&amp;RIGHT($A63,3)&amp;"*",EUROSTAT_VBE_IND_2010!$D$7:$D$732,"324*"))/1000+(SUMIFS(EUROSTAT_VBE_IND_2010!O$7:O$732,EUROSTAT_VBE_IND_2010!$B$7:$B$732,$D63,EUROSTAT_VBE_IND_2010!$C$7:$C$732,"*"&amp;RIGHT($A63,3)&amp;"*",EUROSTAT_VBE_IND_2010!$D$7:$D$732,"3260*"))/1000</f>
        <v>0</v>
      </c>
      <c r="S63" s="17">
        <f>(SUMIFS(EUROSTAT_VBE_IND_2010!P$7:P$732,EUROSTAT_VBE_IND_2010!$B$7:$B$732,$D63,EUROSTAT_VBE_IND_2010!$C$7:$C$732,"*"&amp;RIGHT($A63,3)&amp;"*",EUROSTAT_VBE_IND_2010!$D$7:$D$732,"323*"))/1000+(SUMIFS(EUROSTAT_VBE_IND_2010!P$7:P$732,EUROSTAT_VBE_IND_2010!$B$7:$B$732,$D63,EUROSTAT_VBE_IND_2010!$C$7:$C$732,"*"&amp;RIGHT($A63,3)&amp;"*",EUROSTAT_VBE_IND_2010!$D$7:$D$732,"324*"))/1000+(SUMIFS(EUROSTAT_VBE_IND_2010!P$7:P$732,EUROSTAT_VBE_IND_2010!$B$7:$B$732,$D63,EUROSTAT_VBE_IND_2010!$C$7:$C$732,"*"&amp;RIGHT($A63,3)&amp;"*",EUROSTAT_VBE_IND_2010!$D$7:$D$732,"3260*"))/1000</f>
        <v>58.344</v>
      </c>
      <c r="T63" s="17">
        <f>(SUMIFS(EUROSTAT_VBE_IND_2010!Q$7:Q$732,EUROSTAT_VBE_IND_2010!$B$7:$B$732,$D63,EUROSTAT_VBE_IND_2010!$C$7:$C$732,"*"&amp;RIGHT($A63,3)&amp;"*",EUROSTAT_VBE_IND_2010!$D$7:$D$732,"323*"))/1000+(SUMIFS(EUROSTAT_VBE_IND_2010!Q$7:Q$732,EUROSTAT_VBE_IND_2010!$B$7:$B$732,$D63,EUROSTAT_VBE_IND_2010!$C$7:$C$732,"*"&amp;RIGHT($A63,3)&amp;"*",EUROSTAT_VBE_IND_2010!$D$7:$D$732,"324*"))/1000+(SUMIFS(EUROSTAT_VBE_IND_2010!Q$7:Q$732,EUROSTAT_VBE_IND_2010!$B$7:$B$732,$D63,EUROSTAT_VBE_IND_2010!$C$7:$C$732,"*"&amp;RIGHT($A63,3)&amp;"*",EUROSTAT_VBE_IND_2010!$D$7:$D$732,"3260*"))/1000</f>
        <v>0</v>
      </c>
      <c r="U63" s="17">
        <f>(SUMIFS(EUROSTAT_VBE_IND_2010!R$7:R$732,EUROSTAT_VBE_IND_2010!$B$7:$B$732,$D63,EUROSTAT_VBE_IND_2010!$C$7:$C$732,"*"&amp;RIGHT($A63,3)&amp;"*",EUROSTAT_VBE_IND_2010!$D$7:$D$732,"323*"))/1000+(SUMIFS(EUROSTAT_VBE_IND_2010!R$7:R$732,EUROSTAT_VBE_IND_2010!$B$7:$B$732,$D63,EUROSTAT_VBE_IND_2010!$C$7:$C$732,"*"&amp;RIGHT($A63,3)&amp;"*",EUROSTAT_VBE_IND_2010!$D$7:$D$732,"324*"))/1000+(SUMIFS(EUROSTAT_VBE_IND_2010!R$7:R$732,EUROSTAT_VBE_IND_2010!$B$7:$B$732,$D63,EUROSTAT_VBE_IND_2010!$C$7:$C$732,"*"&amp;RIGHT($A63,3)&amp;"*",EUROSTAT_VBE_IND_2010!$D$7:$D$732,"3260*"))/1000</f>
        <v>7.476</v>
      </c>
      <c r="V63" s="17">
        <f>(SUMIFS(EUROSTAT_VBE_IND_2010!S$7:S$732,EUROSTAT_VBE_IND_2010!$B$7:$B$732,$D63,EUROSTAT_VBE_IND_2010!$C$7:$C$732,"*"&amp;RIGHT($A63,3)&amp;"*",EUROSTAT_VBE_IND_2010!$D$7:$D$732,"323*"))/1000+(SUMIFS(EUROSTAT_VBE_IND_2010!S$7:S$732,EUROSTAT_VBE_IND_2010!$B$7:$B$732,$D63,EUROSTAT_VBE_IND_2010!$C$7:$C$732,"*"&amp;RIGHT($A63,3)&amp;"*",EUROSTAT_VBE_IND_2010!$D$7:$D$732,"324*"))/1000+(SUMIFS(EUROSTAT_VBE_IND_2010!S$7:S$732,EUROSTAT_VBE_IND_2010!$B$7:$B$732,$D63,EUROSTAT_VBE_IND_2010!$C$7:$C$732,"*"&amp;RIGHT($A63,3)&amp;"*",EUROSTAT_VBE_IND_2010!$D$7:$D$732,"3260*"))/1000</f>
        <v>0</v>
      </c>
      <c r="W63" s="17">
        <f>(SUMIFS(EUROSTAT_VBE_IND_2010!T$7:T$732,EUROSTAT_VBE_IND_2010!$B$7:$B$732,$D63,EUROSTAT_VBE_IND_2010!$C$7:$C$732,"*"&amp;RIGHT($A63,3)&amp;"*",EUROSTAT_VBE_IND_2010!$D$7:$D$732,"323*"))/1000+(SUMIFS(EUROSTAT_VBE_IND_2010!T$7:T$732,EUROSTAT_VBE_IND_2010!$B$7:$B$732,$D63,EUROSTAT_VBE_IND_2010!$C$7:$C$732,"*"&amp;RIGHT($A63,3)&amp;"*",EUROSTAT_VBE_IND_2010!$D$7:$D$732,"324*"))/1000+(SUMIFS(EUROSTAT_VBE_IND_2010!T$7:T$732,EUROSTAT_VBE_IND_2010!$B$7:$B$732,$D63,EUROSTAT_VBE_IND_2010!$C$7:$C$732,"*"&amp;RIGHT($A63,3)&amp;"*",EUROSTAT_VBE_IND_2010!$D$7:$D$732,"3260*"))/1000</f>
        <v>0</v>
      </c>
      <c r="X63" s="17">
        <f>(SUMIFS(EUROSTAT_VBE_IND_2010!U$7:U$732,EUROSTAT_VBE_IND_2010!$B$7:$B$732,$D63,EUROSTAT_VBE_IND_2010!$C$7:$C$732,"*"&amp;RIGHT($A63,3)&amp;"*",EUROSTAT_VBE_IND_2010!$D$7:$D$732,"323*"))/1000+(SUMIFS(EUROSTAT_VBE_IND_2010!U$7:U$732,EUROSTAT_VBE_IND_2010!$B$7:$B$732,$D63,EUROSTAT_VBE_IND_2010!$C$7:$C$732,"*"&amp;RIGHT($A63,3)&amp;"*",EUROSTAT_VBE_IND_2010!$D$7:$D$732,"324*"))/1000+(SUMIFS(EUROSTAT_VBE_IND_2010!U$7:U$732,EUROSTAT_VBE_IND_2010!$B$7:$B$732,$D63,EUROSTAT_VBE_IND_2010!$C$7:$C$732,"*"&amp;RIGHT($A63,3)&amp;"*",EUROSTAT_VBE_IND_2010!$D$7:$D$732,"3260*"))/1000</f>
        <v>66.493</v>
      </c>
      <c r="Y63" s="17">
        <f>(SUMIFS(EUROSTAT_VBE_IND_2010!V$7:V$732,EUROSTAT_VBE_IND_2010!$B$7:$B$732,$D63,EUROSTAT_VBE_IND_2010!$C$7:$C$732,"*"&amp;RIGHT($A63,3)&amp;"*",EUROSTAT_VBE_IND_2010!$D$7:$D$732,"323*"))/1000+(SUMIFS(EUROSTAT_VBE_IND_2010!V$7:V$732,EUROSTAT_VBE_IND_2010!$B$7:$B$732,$D63,EUROSTAT_VBE_IND_2010!$C$7:$C$732,"*"&amp;RIGHT($A63,3)&amp;"*",EUROSTAT_VBE_IND_2010!$D$7:$D$732,"324*"))/1000+(SUMIFS(EUROSTAT_VBE_IND_2010!V$7:V$732,EUROSTAT_VBE_IND_2010!$B$7:$B$732,$D63,EUROSTAT_VBE_IND_2010!$C$7:$C$732,"*"&amp;RIGHT($A63,3)&amp;"*",EUROSTAT_VBE_IND_2010!$D$7:$D$732,"3260*"))/1000</f>
        <v>0</v>
      </c>
      <c r="Z63" s="17">
        <f>(SUMIFS(EUROSTAT_VBE_IND_2010!W$7:W$732,EUROSTAT_VBE_IND_2010!$B$7:$B$732,$D63,EUROSTAT_VBE_IND_2010!$C$7:$C$732,"*"&amp;RIGHT($A63,3)&amp;"*",EUROSTAT_VBE_IND_2010!$D$7:$D$732,"323*"))/1000+(SUMIFS(EUROSTAT_VBE_IND_2010!W$7:W$732,EUROSTAT_VBE_IND_2010!$B$7:$B$732,$D63,EUROSTAT_VBE_IND_2010!$C$7:$C$732,"*"&amp;RIGHT($A63,3)&amp;"*",EUROSTAT_VBE_IND_2010!$D$7:$D$732,"324*"))/1000+(SUMIFS(EUROSTAT_VBE_IND_2010!W$7:W$732,EUROSTAT_VBE_IND_2010!$B$7:$B$732,$D63,EUROSTAT_VBE_IND_2010!$C$7:$C$732,"*"&amp;RIGHT($A63,3)&amp;"*",EUROSTAT_VBE_IND_2010!$D$7:$D$732,"3260*"))/1000</f>
        <v>0</v>
      </c>
      <c r="AA63" s="17">
        <f>(SUMIFS(EUROSTAT_VBE_IND_2010!X$7:X$732,EUROSTAT_VBE_IND_2010!$B$7:$B$732,$D63,EUROSTAT_VBE_IND_2010!$C$7:$C$732,"*"&amp;RIGHT($A63,3)&amp;"*",EUROSTAT_VBE_IND_2010!$D$7:$D$732,"323*"))/1000+(SUMIFS(EUROSTAT_VBE_IND_2010!X$7:X$732,EUROSTAT_VBE_IND_2010!$B$7:$B$732,$D63,EUROSTAT_VBE_IND_2010!$C$7:$C$732,"*"&amp;RIGHT($A63,3)&amp;"*",EUROSTAT_VBE_IND_2010!$D$7:$D$732,"324*"))/1000+(SUMIFS(EUROSTAT_VBE_IND_2010!X$7:X$732,EUROSTAT_VBE_IND_2010!$B$7:$B$732,$D63,EUROSTAT_VBE_IND_2010!$C$7:$C$732,"*"&amp;RIGHT($A63,3)&amp;"*",EUROSTAT_VBE_IND_2010!$D$7:$D$732,"3260*"))/1000</f>
        <v>0</v>
      </c>
      <c r="AB63" s="17">
        <f>(SUMIFS(EUROSTAT_VBE_IND_2010!AA$7:AA$732,EUROSTAT_VBE_IND_2010!$B$7:$B$732,$D63,EUROSTAT_VBE_IND_2010!$C$7:$C$732,"*"&amp;RIGHT($A63,3)&amp;"*",EUROSTAT_VBE_IND_2010!$D$7:$D$732,"323*"))/1000+(SUMIFS(EUROSTAT_VBE_IND_2010!AA$7:AA$732,EUROSTAT_VBE_IND_2010!$B$7:$B$732,$D63,EUROSTAT_VBE_IND_2010!$C$7:$C$732,"*"&amp;RIGHT($A63,3)&amp;"*",EUROSTAT_VBE_IND_2010!$D$7:$D$732,"324*"))/1000+(SUMIFS(EUROSTAT_VBE_IND_2010!AA$7:AA$732,EUROSTAT_VBE_IND_2010!$B$7:$B$732,$D63,EUROSTAT_VBE_IND_2010!$C$7:$C$732,"*"&amp;RIGHT($A63,3)&amp;"*",EUROSTAT_VBE_IND_2010!$D$7:$D$732,"3260*"))/1000</f>
        <v>0</v>
      </c>
      <c r="AC63" s="17">
        <f>(SUMIFS(EUROSTAT_VBE_IND_2010!AB$7:AB$732,EUROSTAT_VBE_IND_2010!$B$7:$B$732,$D63,EUROSTAT_VBE_IND_2010!$C$7:$C$732,"*"&amp;RIGHT($A63,3)&amp;"*",EUROSTAT_VBE_IND_2010!$D$7:$D$732,"323*"))/1000+(SUMIFS(EUROSTAT_VBE_IND_2010!AB$7:AB$732,EUROSTAT_VBE_IND_2010!$B$7:$B$732,$D63,EUROSTAT_VBE_IND_2010!$C$7:$C$732,"*"&amp;RIGHT($A63,3)&amp;"*",EUROSTAT_VBE_IND_2010!$D$7:$D$732,"324*"))/1000+(SUMIFS(EUROSTAT_VBE_IND_2010!AB$7:AB$732,EUROSTAT_VBE_IND_2010!$B$7:$B$732,$D63,EUROSTAT_VBE_IND_2010!$C$7:$C$732,"*"&amp;RIGHT($A63,3)&amp;"*",EUROSTAT_VBE_IND_2010!$D$7:$D$732,"3260*"))/1000</f>
        <v>3.276</v>
      </c>
      <c r="AD63" s="17">
        <f>(SUMIFS(EUROSTAT_VBE_IND_2010!AC$7:AC$732,EUROSTAT_VBE_IND_2010!$B$7:$B$732,$D63,EUROSTAT_VBE_IND_2010!$C$7:$C$732,"*"&amp;RIGHT($A63,3)&amp;"*",EUROSTAT_VBE_IND_2010!$D$7:$D$732,"323*"))/1000+(SUMIFS(EUROSTAT_VBE_IND_2010!AC$7:AC$732,EUROSTAT_VBE_IND_2010!$B$7:$B$732,$D63,EUROSTAT_VBE_IND_2010!$C$7:$C$732,"*"&amp;RIGHT($A63,3)&amp;"*",EUROSTAT_VBE_IND_2010!$D$7:$D$732,"324*"))/1000+(SUMIFS(EUROSTAT_VBE_IND_2010!AC$7:AC$732,EUROSTAT_VBE_IND_2010!$B$7:$B$732,$D63,EUROSTAT_VBE_IND_2010!$C$7:$C$732,"*"&amp;RIGHT($A63,3)&amp;"*",EUROSTAT_VBE_IND_2010!$D$7:$D$732,"3260*"))/1000</f>
        <v>0.474</v>
      </c>
      <c r="AE63" s="17">
        <f>(SUMIFS(EUROSTAT_VBE_IND_2010!AD$7:AD$732,EUROSTAT_VBE_IND_2010!$B$7:$B$732,$D63,EUROSTAT_VBE_IND_2010!$C$7:$C$732,"*"&amp;RIGHT($A63,3)&amp;"*",EUROSTAT_VBE_IND_2010!$D$7:$D$732,"323*"))/1000+(SUMIFS(EUROSTAT_VBE_IND_2010!AD$7:AD$732,EUROSTAT_VBE_IND_2010!$B$7:$B$732,$D63,EUROSTAT_VBE_IND_2010!$C$7:$C$732,"*"&amp;RIGHT($A63,3)&amp;"*",EUROSTAT_VBE_IND_2010!$D$7:$D$732,"324*"))/1000+(SUMIFS(EUROSTAT_VBE_IND_2010!AD$7:AD$732,EUROSTAT_VBE_IND_2010!$B$7:$B$732,$D63,EUROSTAT_VBE_IND_2010!$C$7:$C$732,"*"&amp;RIGHT($A63,3)&amp;"*",EUROSTAT_VBE_IND_2010!$D$7:$D$732,"3260*"))/1000</f>
        <v>0</v>
      </c>
      <c r="AF63" s="17">
        <f>(SUMIFS(EUROSTAT_VBE_IND_2010!AE$7:AE$732,EUROSTAT_VBE_IND_2010!$B$7:$B$732,$D63,EUROSTAT_VBE_IND_2010!$C$7:$C$732,"*"&amp;RIGHT($A63,3)&amp;"*",EUROSTAT_VBE_IND_2010!$D$7:$D$732,"323*"))/1000+(SUMIFS(EUROSTAT_VBE_IND_2010!AE$7:AE$732,EUROSTAT_VBE_IND_2010!$B$7:$B$732,$D63,EUROSTAT_VBE_IND_2010!$C$7:$C$732,"*"&amp;RIGHT($A63,3)&amp;"*",EUROSTAT_VBE_IND_2010!$D$7:$D$732,"324*"))/1000+(SUMIFS(EUROSTAT_VBE_IND_2010!AE$7:AE$732,EUROSTAT_VBE_IND_2010!$B$7:$B$732,$D63,EUROSTAT_VBE_IND_2010!$C$7:$C$732,"*"&amp;RIGHT($A63,3)&amp;"*",EUROSTAT_VBE_IND_2010!$D$7:$D$732,"3260*"))/1000</f>
        <v>0</v>
      </c>
      <c r="AG63" s="17">
        <f>(SUMIFS(EUROSTAT_VBE_IND_2010!AF$7:AF$732,EUROSTAT_VBE_IND_2010!$B$7:$B$732,$D63,EUROSTAT_VBE_IND_2010!$C$7:$C$732,"*"&amp;RIGHT($A63,3)&amp;"*",EUROSTAT_VBE_IND_2010!$D$7:$D$732,"323*"))/1000+(SUMIFS(EUROSTAT_VBE_IND_2010!AF$7:AF$732,EUROSTAT_VBE_IND_2010!$B$7:$B$732,$D63,EUROSTAT_VBE_IND_2010!$C$7:$C$732,"*"&amp;RIGHT($A63,3)&amp;"*",EUROSTAT_VBE_IND_2010!$D$7:$D$732,"324*"))/1000+(SUMIFS(EUROSTAT_VBE_IND_2010!AF$7:AF$732,EUROSTAT_VBE_IND_2010!$B$7:$B$732,$D63,EUROSTAT_VBE_IND_2010!$C$7:$C$732,"*"&amp;RIGHT($A63,3)&amp;"*",EUROSTAT_VBE_IND_2010!$D$7:$D$732,"3260*"))/1000</f>
        <v>0.085</v>
      </c>
      <c r="AH63" s="17">
        <f>(SUMIFS(EUROSTAT_VBE_IND_2010!AH$7:AH$732,EUROSTAT_VBE_IND_2010!$B$7:$B$732,$D63,EUROSTAT_VBE_IND_2010!$C$7:$C$732,"*"&amp;RIGHT($A63,3)&amp;"*",EUROSTAT_VBE_IND_2010!$D$7:$D$732,"323*"))/1000+(SUMIFS(EUROSTAT_VBE_IND_2010!AH$7:AH$732,EUROSTAT_VBE_IND_2010!$B$7:$B$732,$D63,EUROSTAT_VBE_IND_2010!$C$7:$C$732,"*"&amp;RIGHT($A63,3)&amp;"*",EUROSTAT_VBE_IND_2010!$D$7:$D$732,"324*"))/1000+(SUMIFS(EUROSTAT_VBE_IND_2010!AH$7:AH$732,EUROSTAT_VBE_IND_2010!$B$7:$B$732,$D63,EUROSTAT_VBE_IND_2010!$C$7:$C$732,"*"&amp;RIGHT($A63,3)&amp;"*",EUROSTAT_VBE_IND_2010!$D$7:$D$732,"3260*"))/1000</f>
        <v>0</v>
      </c>
      <c r="AI63" s="17">
        <f>(SUMIFS(EUROSTAT_VBE_IND_2010!AI$7:AI$732,EUROSTAT_VBE_IND_2010!$B$7:$B$732,$D63,EUROSTAT_VBE_IND_2010!$C$7:$C$732,"*"&amp;RIGHT($A63,3)&amp;"*",EUROSTAT_VBE_IND_2010!$D$7:$D$732,"323*"))/1000+(SUMIFS(EUROSTAT_VBE_IND_2010!AI$7:AI$732,EUROSTAT_VBE_IND_2010!$B$7:$B$732,$D63,EUROSTAT_VBE_IND_2010!$C$7:$C$732,"*"&amp;RIGHT($A63,3)&amp;"*",EUROSTAT_VBE_IND_2010!$D$7:$D$732,"324*"))/1000+(SUMIFS(EUROSTAT_VBE_IND_2010!AI$7:AI$732,EUROSTAT_VBE_IND_2010!$B$7:$B$732,$D63,EUROSTAT_VBE_IND_2010!$C$7:$C$732,"*"&amp;RIGHT($A63,3)&amp;"*",EUROSTAT_VBE_IND_2010!$D$7:$D$732,"3260*"))/1000</f>
        <v>0</v>
      </c>
      <c r="AJ63" s="17">
        <f>(SUMIFS(EUROSTAT_VBE_IND_2010!AJ$7:AJ$732,EUROSTAT_VBE_IND_2010!$B$7:$B$732,$D63,EUROSTAT_VBE_IND_2010!$C$7:$C$732,"*"&amp;RIGHT($A63,3)&amp;"*",EUROSTAT_VBE_IND_2010!$D$7:$D$732,"323*"))/1000+(SUMIFS(EUROSTAT_VBE_IND_2010!AJ$7:AJ$732,EUROSTAT_VBE_IND_2010!$B$7:$B$732,$D63,EUROSTAT_VBE_IND_2010!$C$7:$C$732,"*"&amp;RIGHT($A63,3)&amp;"*",EUROSTAT_VBE_IND_2010!$D$7:$D$732,"324*"))/1000+(SUMIFS(EUROSTAT_VBE_IND_2010!AJ$7:AJ$732,EUROSTAT_VBE_IND_2010!$B$7:$B$732,$D63,EUROSTAT_VBE_IND_2010!$C$7:$C$732,"*"&amp;RIGHT($A63,3)&amp;"*",EUROSTAT_VBE_IND_2010!$D$7:$D$732,"3260*"))/1000</f>
        <v>0.472</v>
      </c>
      <c r="AK63" s="17">
        <f>(SUMIFS(EUROSTAT_VBE_IND_2010!AK$7:AK$732,EUROSTAT_VBE_IND_2010!$B$7:$B$732,$D63,EUROSTAT_VBE_IND_2010!$C$7:$C$732,"*"&amp;RIGHT($A63,3)&amp;"*",EUROSTAT_VBE_IND_2010!$D$7:$D$732,"323*"))/1000+(SUMIFS(EUROSTAT_VBE_IND_2010!AK$7:AK$732,EUROSTAT_VBE_IND_2010!$B$7:$B$732,$D63,EUROSTAT_VBE_IND_2010!$C$7:$C$732,"*"&amp;RIGHT($A63,3)&amp;"*",EUROSTAT_VBE_IND_2010!$D$7:$D$732,"324*"))/1000+(SUMIFS(EUROSTAT_VBE_IND_2010!AK$7:AK$732,EUROSTAT_VBE_IND_2010!$B$7:$B$732,$D63,EUROSTAT_VBE_IND_2010!$C$7:$C$732,"*"&amp;RIGHT($A63,3)&amp;"*",EUROSTAT_VBE_IND_2010!$D$7:$D$732,"3260*"))/1000</f>
        <v>5.957</v>
      </c>
      <c r="AL63" s="198">
        <f>SUMIFS('IEA Bal_AL-IND'!$D$30:$D$329,'IEA Bal_AL-IND'!$A$30:$A$329,"*"&amp;RIGHT($B63,8),'IEA Bal_AL-IND'!$C$30:$C$329,'Aggregated Balance-IND_2010'!$E63)</f>
        <v>0</v>
      </c>
      <c r="AM63" s="198">
        <f>SUMIFS('IEA Bal_BA-IND'!$D$30:$D$329,'IEA Bal_BA-IND'!$A$30:$A$329,"*"&amp;RIGHT($B63,8),'IEA Bal_BA-IND'!$C$30:$C$329,'Aggregated Balance-IND_2010'!$E63)</f>
        <v>0</v>
      </c>
      <c r="AN63" s="198">
        <f>SUMIFS('IEA Bal_KS-IND'!$D$30:$D$329,'IEA Bal_KS-IND'!$A$30:$A$329,"*"&amp;RIGHT($B63,8),'IEA Bal_KS-IND'!$C$30:$C$329,'Aggregated Balance-IND_2010'!$E63)</f>
        <v>0</v>
      </c>
      <c r="AO63" s="17">
        <f>(SUMIFS(EUROSTAT_VBE_IND_2010!Y$7:Y$732,EUROSTAT_VBE_IND_2010!$B$7:$B$732,$D63,EUROSTAT_VBE_IND_2010!$C$7:$C$732,"*"&amp;RIGHT($A63,3)&amp;"*",EUROSTAT_VBE_IND_2010!$D$7:$D$732,"323*"))/1000+(SUMIFS(EUROSTAT_VBE_IND_2010!Y$7:Y$732,EUROSTAT_VBE_IND_2010!$B$7:$B$732,$D63,EUROSTAT_VBE_IND_2010!$C$7:$C$732,"*"&amp;RIGHT($A63,3)&amp;"*",EUROSTAT_VBE_IND_2010!$D$7:$D$732,"324*"))/1000+(SUMIFS(EUROSTAT_VBE_IND_2010!Y$7:Y$732,EUROSTAT_VBE_IND_2010!$B$7:$B$732,$D63,EUROSTAT_VBE_IND_2010!$C$7:$C$732,"*"&amp;RIGHT($A63,3)&amp;"*",EUROSTAT_VBE_IND_2010!$D$7:$D$732,"3260*"))/1000</f>
        <v>0</v>
      </c>
      <c r="AP63" s="17">
        <f>(SUMIFS(EUROSTAT_VBE_IND_2010!Z$7:Z$732,EUROSTAT_VBE_IND_2010!$B$7:$B$732,$D63,EUROSTAT_VBE_IND_2010!$C$7:$C$732,"*"&amp;RIGHT($A63,3)&amp;"*",EUROSTAT_VBE_IND_2010!$D$7:$D$732,"323*"))/1000+(SUMIFS(EUROSTAT_VBE_IND_2010!Z$7:Z$732,EUROSTAT_VBE_IND_2010!$B$7:$B$732,$D63,EUROSTAT_VBE_IND_2010!$C$7:$C$732,"*"&amp;RIGHT($A63,3)&amp;"*",EUROSTAT_VBE_IND_2010!$D$7:$D$732,"324*"))/1000+(SUMIFS(EUROSTAT_VBE_IND_2010!Z$7:Z$732,EUROSTAT_VBE_IND_2010!$B$7:$B$732,$D63,EUROSTAT_VBE_IND_2010!$C$7:$C$732,"*"&amp;RIGHT($A63,3)&amp;"*",EUROSTAT_VBE_IND_2010!$D$7:$D$732,"3260*"))/1000</f>
        <v>0</v>
      </c>
      <c r="AQ63" s="17">
        <f>(SUMIFS(EUROSTAT_VBE_IND_2010!AG$7:AG$732,EUROSTAT_VBE_IND_2010!$B$7:$B$732,$D63,EUROSTAT_VBE_IND_2010!$C$7:$C$732,"*"&amp;RIGHT($A63,3)&amp;"*",EUROSTAT_VBE_IND_2010!$D$7:$D$732,"323*"))/1000+(SUMIFS(EUROSTAT_VBE_IND_2010!AG$7:AG$732,EUROSTAT_VBE_IND_2010!$B$7:$B$732,$D63,EUROSTAT_VBE_IND_2010!$C$7:$C$732,"*"&amp;RIGHT($A63,3)&amp;"*",EUROSTAT_VBE_IND_2010!$D$7:$D$732,"324*"))/1000+(SUMIFS(EUROSTAT_VBE_IND_2010!AG$7:AG$732,EUROSTAT_VBE_IND_2010!$B$7:$B$732,$D63,EUROSTAT_VBE_IND_2010!$C$7:$C$732,"*"&amp;RIGHT($A63,3)&amp;"*",EUROSTAT_VBE_IND_2010!$D$7:$D$732,"3260*"))/1000</f>
        <v>0</v>
      </c>
    </row>
    <row r="64" s="20" customFormat="1" spans="1:43">
      <c r="A64" t="str">
        <f>LEFT(EUROSTAT_VBE_IND_2010!$C$14,8)</f>
        <v>B_101605</v>
      </c>
      <c r="B64" s="28" t="s">
        <v>249</v>
      </c>
      <c r="C64" t="s">
        <v>293</v>
      </c>
      <c r="D64" t="s">
        <v>126</v>
      </c>
      <c r="E64" t="s">
        <v>236</v>
      </c>
      <c r="F64" t="s">
        <v>256</v>
      </c>
      <c r="G64" s="17">
        <f>(SUMIFS(EUROSTAT_VBE_IND_2010!E$7:E$732,EUROSTAT_VBE_IND_2010!$B$7:$B$732,$D64,EUROSTAT_VBE_IND_2010!$C$7:$C$732,"*"&amp;RIGHT($A64,3)&amp;"*",EUROSTAT_VBE_IND_2010!$D$7:$D$732,"3250*"))/1000</f>
        <v>35.728</v>
      </c>
      <c r="H64" s="17">
        <f>(SUMIFS(EUROSTAT_VBE_IND_2010!F$7:F$732,EUROSTAT_VBE_IND_2010!$B$7:$B$732,$D64,EUROSTAT_VBE_IND_2010!$C$7:$C$732,"*"&amp;RIGHT($A64,3)&amp;"*",EUROSTAT_VBE_IND_2010!$D$7:$D$732,"3250*"))/1000</f>
        <v>192.412</v>
      </c>
      <c r="I64" s="17">
        <f>(SUMIFS(EUROSTAT_VBE_IND_2010!G$7:G$732,EUROSTAT_VBE_IND_2010!$B$7:$B$732,$D64,EUROSTAT_VBE_IND_2010!$C$7:$C$732,"*"&amp;RIGHT($A64,3)&amp;"*",EUROSTAT_VBE_IND_2010!$D$7:$D$732,"3250*"))/1000</f>
        <v>0</v>
      </c>
      <c r="J64" s="198">
        <f>SUMIFS('IEA Bal_CH-IND'!$D$30:$D$329,'IEA Bal_CH-IND'!$A$30:$A$329,"*"&amp;RIGHT($B64,8),'IEA Bal_CH-IND'!$C$30:$C$329,'Aggregated Balance-IND_2010'!$E64)</f>
        <v>0.22002</v>
      </c>
      <c r="K64" s="17">
        <f>(SUMIFS(EUROSTAT_VBE_IND_2010!H$7:H$732,EUROSTAT_VBE_IND_2010!$B$7:$B$732,$D64,EUROSTAT_VBE_IND_2010!$C$7:$C$732,"*"&amp;RIGHT($A64,3)&amp;"*",EUROSTAT_VBE_IND_2010!$D$7:$D$732,"3250*"))/1000</f>
        <v>0</v>
      </c>
      <c r="L64" s="17">
        <f>(SUMIFS(EUROSTAT_VBE_IND_2010!I$7:I$732,EUROSTAT_VBE_IND_2010!$B$7:$B$732,$D64,EUROSTAT_VBE_IND_2010!$C$7:$C$732,"*"&amp;RIGHT($A64,3)&amp;"*",EUROSTAT_VBE_IND_2010!$D$7:$D$732,"3250*"))/1000</f>
        <v>40.312</v>
      </c>
      <c r="M64" s="17">
        <f>(SUMIFS(EUROSTAT_VBE_IND_2010!J$7:J$732,EUROSTAT_VBE_IND_2010!$B$7:$B$732,$D64,EUROSTAT_VBE_IND_2010!$C$7:$C$732,"*"&amp;RIGHT($A64,3)&amp;"*",EUROSTAT_VBE_IND_2010!$D$7:$D$732,"3250*"))/1000</f>
        <v>524.876</v>
      </c>
      <c r="N64" s="17">
        <f>(SUMIFS(EUROSTAT_VBE_IND_2010!K$7:K$732,EUROSTAT_VBE_IND_2010!$B$7:$B$732,$D64,EUROSTAT_VBE_IND_2010!$C$7:$C$732,"*"&amp;RIGHT($A64,3)&amp;"*",EUROSTAT_VBE_IND_2010!$D$7:$D$732,"3250*"))/1000</f>
        <v>0</v>
      </c>
      <c r="O64" s="17">
        <f>(SUMIFS(EUROSTAT_VBE_IND_2010!L$7:L$732,EUROSTAT_VBE_IND_2010!$B$7:$B$732,$D64,EUROSTAT_VBE_IND_2010!$C$7:$C$732,"*"&amp;RIGHT($A64,3)&amp;"*",EUROSTAT_VBE_IND_2010!$D$7:$D$732,"3250*"))/1000</f>
        <v>0</v>
      </c>
      <c r="P64" s="17">
        <f>(SUMIFS(EUROSTAT_VBE_IND_2010!M$7:M$732,EUROSTAT_VBE_IND_2010!$B$7:$B$732,$D64,EUROSTAT_VBE_IND_2010!$C$7:$C$732,"*"&amp;RIGHT($A64,3)&amp;"*",EUROSTAT_VBE_IND_2010!$D$7:$D$732,"3250*"))/1000</f>
        <v>4.884</v>
      </c>
      <c r="Q64" s="17">
        <f>(SUMIFS(EUROSTAT_VBE_IND_2010!N$7:N$732,EUROSTAT_VBE_IND_2010!$B$7:$B$732,$D64,EUROSTAT_VBE_IND_2010!$C$7:$C$732,"*"&amp;RIGHT($A64,3)&amp;"*",EUROSTAT_VBE_IND_2010!$D$7:$D$732,"3250*"))/1000</f>
        <v>94.072</v>
      </c>
      <c r="R64" s="17">
        <f>(SUMIFS(EUROSTAT_VBE_IND_2010!O$7:O$732,EUROSTAT_VBE_IND_2010!$B$7:$B$732,$D64,EUROSTAT_VBE_IND_2010!$C$7:$C$732,"*"&amp;RIGHT($A64,3)&amp;"*",EUROSTAT_VBE_IND_2010!$D$7:$D$732,"3250*"))/1000</f>
        <v>14.176</v>
      </c>
      <c r="S64" s="17">
        <f>(SUMIFS(EUROSTAT_VBE_IND_2010!P$7:P$732,EUROSTAT_VBE_IND_2010!$B$7:$B$732,$D64,EUROSTAT_VBE_IND_2010!$C$7:$C$732,"*"&amp;RIGHT($A64,3)&amp;"*",EUROSTAT_VBE_IND_2010!$D$7:$D$732,"3250*"))/1000</f>
        <v>144.232</v>
      </c>
      <c r="T64" s="17">
        <f>(SUMIFS(EUROSTAT_VBE_IND_2010!Q$7:Q$732,EUROSTAT_VBE_IND_2010!$B$7:$B$732,$D64,EUROSTAT_VBE_IND_2010!$C$7:$C$732,"*"&amp;RIGHT($A64,3)&amp;"*",EUROSTAT_VBE_IND_2010!$D$7:$D$732,"3250*"))/1000</f>
        <v>0</v>
      </c>
      <c r="U64" s="17">
        <f>(SUMIFS(EUROSTAT_VBE_IND_2010!R$7:R$732,EUROSTAT_VBE_IND_2010!$B$7:$B$732,$D64,EUROSTAT_VBE_IND_2010!$C$7:$C$732,"*"&amp;RIGHT($A64,3)&amp;"*",EUROSTAT_VBE_IND_2010!$D$7:$D$732,"3250*"))/1000</f>
        <v>38.892</v>
      </c>
      <c r="V64" s="17">
        <f>(SUMIFS(EUROSTAT_VBE_IND_2010!S$7:S$732,EUROSTAT_VBE_IND_2010!$B$7:$B$732,$D64,EUROSTAT_VBE_IND_2010!$C$7:$C$732,"*"&amp;RIGHT($A64,3)&amp;"*",EUROSTAT_VBE_IND_2010!$D$7:$D$732,"3250*"))/1000</f>
        <v>0</v>
      </c>
      <c r="W64" s="17">
        <f>(SUMIFS(EUROSTAT_VBE_IND_2010!T$7:T$732,EUROSTAT_VBE_IND_2010!$B$7:$B$732,$D64,EUROSTAT_VBE_IND_2010!$C$7:$C$732,"*"&amp;RIGHT($A64,3)&amp;"*",EUROSTAT_VBE_IND_2010!$D$7:$D$732,"3250*"))/1000</f>
        <v>0</v>
      </c>
      <c r="X64" s="17">
        <f>(SUMIFS(EUROSTAT_VBE_IND_2010!U$7:U$732,EUROSTAT_VBE_IND_2010!$B$7:$B$732,$D64,EUROSTAT_VBE_IND_2010!$C$7:$C$732,"*"&amp;RIGHT($A64,3)&amp;"*",EUROSTAT_VBE_IND_2010!$D$7:$D$732,"3250*"))/1000</f>
        <v>133.804</v>
      </c>
      <c r="Y64" s="17">
        <f>(SUMIFS(EUROSTAT_VBE_IND_2010!V$7:V$732,EUROSTAT_VBE_IND_2010!$B$7:$B$732,$D64,EUROSTAT_VBE_IND_2010!$C$7:$C$732,"*"&amp;RIGHT($A64,3)&amp;"*",EUROSTAT_VBE_IND_2010!$D$7:$D$732,"3250*"))/1000</f>
        <v>0</v>
      </c>
      <c r="Z64" s="17">
        <f>(SUMIFS(EUROSTAT_VBE_IND_2010!W$7:W$732,EUROSTAT_VBE_IND_2010!$B$7:$B$732,$D64,EUROSTAT_VBE_IND_2010!$C$7:$C$732,"*"&amp;RIGHT($A64,3)&amp;"*",EUROSTAT_VBE_IND_2010!$D$7:$D$732,"3250*"))/1000</f>
        <v>0</v>
      </c>
      <c r="AA64" s="17">
        <f>(SUMIFS(EUROSTAT_VBE_IND_2010!X$7:X$732,EUROSTAT_VBE_IND_2010!$B$7:$B$732,$D64,EUROSTAT_VBE_IND_2010!$C$7:$C$732,"*"&amp;RIGHT($A64,3)&amp;"*",EUROSTAT_VBE_IND_2010!$D$7:$D$732,"3250*"))/1000</f>
        <v>0</v>
      </c>
      <c r="AB64" s="17">
        <f>(SUMIFS(EUROSTAT_VBE_IND_2010!AA$7:AA$732,EUROSTAT_VBE_IND_2010!$B$7:$B$732,$D64,EUROSTAT_VBE_IND_2010!$C$7:$C$732,"*"&amp;RIGHT($A64,3)&amp;"*",EUROSTAT_VBE_IND_2010!$D$7:$D$732,"3250*"))/1000</f>
        <v>0</v>
      </c>
      <c r="AC64" s="17">
        <f>(SUMIFS(EUROSTAT_VBE_IND_2010!AB$7:AB$732,EUROSTAT_VBE_IND_2010!$B$7:$B$732,$D64,EUROSTAT_VBE_IND_2010!$C$7:$C$732,"*"&amp;RIGHT($A64,3)&amp;"*",EUROSTAT_VBE_IND_2010!$D$7:$D$732,"3250*"))/1000</f>
        <v>301.224</v>
      </c>
      <c r="AD64" s="17">
        <f>(SUMIFS(EUROSTAT_VBE_IND_2010!AC$7:AC$732,EUROSTAT_VBE_IND_2010!$B$7:$B$732,$D64,EUROSTAT_VBE_IND_2010!$C$7:$C$732,"*"&amp;RIGHT($A64,3)&amp;"*",EUROSTAT_VBE_IND_2010!$D$7:$D$732,"3250*"))/1000</f>
        <v>0</v>
      </c>
      <c r="AE64" s="17">
        <f>(SUMIFS(EUROSTAT_VBE_IND_2010!AD$7:AD$732,EUROSTAT_VBE_IND_2010!$B$7:$B$732,$D64,EUROSTAT_VBE_IND_2010!$C$7:$C$732,"*"&amp;RIGHT($A64,3)&amp;"*",EUROSTAT_VBE_IND_2010!$D$7:$D$732,"3250*"))/1000</f>
        <v>41.272</v>
      </c>
      <c r="AF64" s="17">
        <f>(SUMIFS(EUROSTAT_VBE_IND_2010!AE$7:AE$732,EUROSTAT_VBE_IND_2010!$B$7:$B$732,$D64,EUROSTAT_VBE_IND_2010!$C$7:$C$732,"*"&amp;RIGHT($A64,3)&amp;"*",EUROSTAT_VBE_IND_2010!$D$7:$D$732,"3250*"))/1000</f>
        <v>51.568</v>
      </c>
      <c r="AG64" s="17">
        <f>(SUMIFS(EUROSTAT_VBE_IND_2010!AF$7:AF$732,EUROSTAT_VBE_IND_2010!$B$7:$B$732,$D64,EUROSTAT_VBE_IND_2010!$C$7:$C$732,"*"&amp;RIGHT($A64,3)&amp;"*",EUROSTAT_VBE_IND_2010!$D$7:$D$732,"3250*"))/1000</f>
        <v>0.923</v>
      </c>
      <c r="AH64" s="17">
        <f>(SUMIFS(EUROSTAT_VBE_IND_2010!AH$7:AH$732,EUROSTAT_VBE_IND_2010!$B$7:$B$732,$D64,EUROSTAT_VBE_IND_2010!$C$7:$C$732,"*"&amp;RIGHT($A64,3)&amp;"*",EUROSTAT_VBE_IND_2010!$D$7:$D$732,"3250*"))/1000</f>
        <v>21.78</v>
      </c>
      <c r="AI64" s="17">
        <f>(SUMIFS(EUROSTAT_VBE_IND_2010!AI$7:AI$732,EUROSTAT_VBE_IND_2010!$B$7:$B$732,$D64,EUROSTAT_VBE_IND_2010!$C$7:$C$732,"*"&amp;RIGHT($A64,3)&amp;"*",EUROSTAT_VBE_IND_2010!$D$7:$D$732,"3250*"))/1000</f>
        <v>0</v>
      </c>
      <c r="AJ64" s="17">
        <f>(SUMIFS(EUROSTAT_VBE_IND_2010!AJ$7:AJ$732,EUROSTAT_VBE_IND_2010!$B$7:$B$732,$D64,EUROSTAT_VBE_IND_2010!$C$7:$C$732,"*"&amp;RIGHT($A64,3)&amp;"*",EUROSTAT_VBE_IND_2010!$D$7:$D$732,"3250*"))/1000</f>
        <v>17.004</v>
      </c>
      <c r="AK64" s="17">
        <f>(SUMIFS(EUROSTAT_VBE_IND_2010!AK$7:AK$732,EUROSTAT_VBE_IND_2010!$B$7:$B$732,$D64,EUROSTAT_VBE_IND_2010!$C$7:$C$732,"*"&amp;RIGHT($A64,3)&amp;"*",EUROSTAT_VBE_IND_2010!$D$7:$D$732,"3250*"))/1000</f>
        <v>48.169</v>
      </c>
      <c r="AL64" s="198">
        <f>SUMIFS('IEA Bal_AL-IND'!$D$30:$D$329,'IEA Bal_AL-IND'!$A$30:$A$329,"*"&amp;RIGHT($B64,8),'IEA Bal_AL-IND'!$C$30:$C$329,'Aggregated Balance-IND_2010'!$E64)</f>
        <v>0</v>
      </c>
      <c r="AM64" s="198">
        <f>SUMIFS('IEA Bal_BA-IND'!$D$30:$D$329,'IEA Bal_BA-IND'!$A$30:$A$329,"*"&amp;RIGHT($B64,8),'IEA Bal_BA-IND'!$C$30:$C$329,'Aggregated Balance-IND_2010'!$E64)</f>
        <v>0</v>
      </c>
      <c r="AN64" s="198">
        <f>SUMIFS('IEA Bal_KS-IND'!$D$30:$D$329,'IEA Bal_KS-IND'!$A$30:$A$329,"*"&amp;RIGHT($B64,8),'IEA Bal_KS-IND'!$C$30:$C$329,'Aggregated Balance-IND_2010'!$E64)</f>
        <v>0</v>
      </c>
      <c r="AO64" s="17">
        <f>(SUMIFS(EUROSTAT_VBE_IND_2010!Y$7:Y$732,EUROSTAT_VBE_IND_2010!$B$7:$B$732,$D64,EUROSTAT_VBE_IND_2010!$C$7:$C$732,"*"&amp;RIGHT($A64,3)&amp;"*",EUROSTAT_VBE_IND_2010!$D$7:$D$732,"3250*"))/1000</f>
        <v>0</v>
      </c>
      <c r="AP64" s="17">
        <f>(SUMIFS(EUROSTAT_VBE_IND_2010!Z$7:Z$732,EUROSTAT_VBE_IND_2010!$B$7:$B$732,$D64,EUROSTAT_VBE_IND_2010!$C$7:$C$732,"*"&amp;RIGHT($A64,3)&amp;"*",EUROSTAT_VBE_IND_2010!$D$7:$D$732,"3250*"))/1000</f>
        <v>0</v>
      </c>
      <c r="AQ64" s="17">
        <f>(SUMIFS(EUROSTAT_VBE_IND_2010!AG$7:AG$732,EUROSTAT_VBE_IND_2010!$B$7:$B$732,$D64,EUROSTAT_VBE_IND_2010!$C$7:$C$732,"*"&amp;RIGHT($A64,3)&amp;"*",EUROSTAT_VBE_IND_2010!$D$7:$D$732,"3250*"))/1000</f>
        <v>15.818</v>
      </c>
    </row>
    <row r="65" s="20" customFormat="1" spans="1:43">
      <c r="A65" t="str">
        <f>LEFT(EUROSTAT_VBE_IND_2010!$C$14,8)</f>
        <v>B_101605</v>
      </c>
      <c r="B65" s="28" t="s">
        <v>249</v>
      </c>
      <c r="C65" t="s">
        <v>293</v>
      </c>
      <c r="D65" t="s">
        <v>126</v>
      </c>
      <c r="E65" t="s">
        <v>237</v>
      </c>
      <c r="F65" t="s">
        <v>257</v>
      </c>
      <c r="G65" s="17">
        <f>(SUMIFS(EUROSTAT_VBE_IND_2010!E$7:E$732,EUROSTAT_VBE_IND_2010!$B$7:$B$732,$D65,EUROSTAT_VBE_IND_2010!$C$7:$C$732,"*"&amp;RIGHT($A65,3)&amp;"*",EUROSTAT_VBE_IND_2010!$D$7:$D$732,"3270A*"))/1000+(SUMIFS(EUROSTAT_VBE_IND_2010!E$7:E$732,EUROSTAT_VBE_IND_2010!$B$7:$B$732,$D65,EUROSTAT_VBE_IND_2010!$C$7:$C$732,"*"&amp;RIGHT($A65,3)&amp;"*",EUROSTAT_VBE_IND_2010!$D$7:$D$732,"3285*"))/1000+(SUMIFS(EUROSTAT_VBE_IND_2010!E$7:E$732,EUROSTAT_VBE_IND_2010!$B$7:$B$732,$D65,EUROSTAT_VBE_IND_2010!$C$7:$C$732,"*"&amp;RIGHT($A65,3)&amp;"*",EUROSTAT_VBE_IND_2010!$D$7:$D$732,"3295*"))/1000+(SUMIFS(EUROSTAT_VBE_IND_2010!E$7:E$732,EUROSTAT_VBE_IND_2010!$B$7:$B$732,$D65,EUROSTAT_VBE_IND_2010!$C$7:$C$732,"*"&amp;RIGHT($A65,3)&amp;"*",EUROSTAT_VBE_IND_2010!$D$7:$D$732,"2410*"))/1000+(SUMIFS(EUROSTAT_VBE_IND_2010!E$7:E$732,EUROSTAT_VBE_IND_2010!$B$7:$B$732,$D65,EUROSTAT_VBE_IND_2010!$C$7:$C$732,"*"&amp;RIGHT($A65,3)&amp;"*",EUROSTAT_VBE_IND_2010!$D$7:$D$732,"3105*"))/1000</f>
        <v>3.66</v>
      </c>
      <c r="H65" s="17">
        <f>(SUMIFS(EUROSTAT_VBE_IND_2010!F$7:F$732,EUROSTAT_VBE_IND_2010!$B$7:$B$732,$D65,EUROSTAT_VBE_IND_2010!$C$7:$C$732,"*"&amp;RIGHT($A65,3)&amp;"*",EUROSTAT_VBE_IND_2010!$D$7:$D$732,"3270A*"))/1000+(SUMIFS(EUROSTAT_VBE_IND_2010!F$7:F$732,EUROSTAT_VBE_IND_2010!$B$7:$B$732,$D65,EUROSTAT_VBE_IND_2010!$C$7:$C$732,"*"&amp;RIGHT($A65,3)&amp;"*",EUROSTAT_VBE_IND_2010!$D$7:$D$732,"3285*"))/1000+(SUMIFS(EUROSTAT_VBE_IND_2010!F$7:F$732,EUROSTAT_VBE_IND_2010!$B$7:$B$732,$D65,EUROSTAT_VBE_IND_2010!$C$7:$C$732,"*"&amp;RIGHT($A65,3)&amp;"*",EUROSTAT_VBE_IND_2010!$D$7:$D$732,"3295*"))/1000+(SUMIFS(EUROSTAT_VBE_IND_2010!F$7:F$732,EUROSTAT_VBE_IND_2010!$B$7:$B$732,$D65,EUROSTAT_VBE_IND_2010!$C$7:$C$732,"*"&amp;RIGHT($A65,3)&amp;"*",EUROSTAT_VBE_IND_2010!$D$7:$D$732,"2410*"))/1000+(SUMIFS(EUROSTAT_VBE_IND_2010!F$7:F$732,EUROSTAT_VBE_IND_2010!$B$7:$B$732,$D65,EUROSTAT_VBE_IND_2010!$C$7:$C$732,"*"&amp;RIGHT($A65,3)&amp;"*",EUROSTAT_VBE_IND_2010!$D$7:$D$732,"3105*"))/1000</f>
        <v>49.96</v>
      </c>
      <c r="I65" s="17">
        <f>(SUMIFS(EUROSTAT_VBE_IND_2010!G$7:G$732,EUROSTAT_VBE_IND_2010!$B$7:$B$732,$D65,EUROSTAT_VBE_IND_2010!$C$7:$C$732,"*"&amp;RIGHT($A65,3)&amp;"*",EUROSTAT_VBE_IND_2010!$D$7:$D$732,"3270A*"))/1000+(SUMIFS(EUROSTAT_VBE_IND_2010!G$7:G$732,EUROSTAT_VBE_IND_2010!$B$7:$B$732,$D65,EUROSTAT_VBE_IND_2010!$C$7:$C$732,"*"&amp;RIGHT($A65,3)&amp;"*",EUROSTAT_VBE_IND_2010!$D$7:$D$732,"3285*"))/1000+(SUMIFS(EUROSTAT_VBE_IND_2010!G$7:G$732,EUROSTAT_VBE_IND_2010!$B$7:$B$732,$D65,EUROSTAT_VBE_IND_2010!$C$7:$C$732,"*"&amp;RIGHT($A65,3)&amp;"*",EUROSTAT_VBE_IND_2010!$D$7:$D$732,"3295*"))/1000+(SUMIFS(EUROSTAT_VBE_IND_2010!G$7:G$732,EUROSTAT_VBE_IND_2010!$B$7:$B$732,$D65,EUROSTAT_VBE_IND_2010!$C$7:$C$732,"*"&amp;RIGHT($A65,3)&amp;"*",EUROSTAT_VBE_IND_2010!$D$7:$D$732,"2410*"))/1000+(SUMIFS(EUROSTAT_VBE_IND_2010!G$7:G$732,EUROSTAT_VBE_IND_2010!$B$7:$B$732,$D65,EUROSTAT_VBE_IND_2010!$C$7:$C$732,"*"&amp;RIGHT($A65,3)&amp;"*",EUROSTAT_VBE_IND_2010!$D$7:$D$732,"3105*"))/1000</f>
        <v>0.04</v>
      </c>
      <c r="J65" s="198">
        <f>SUMIFS('IEA Bal_CH-IND'!$D$30:$D$329,'IEA Bal_CH-IND'!$A$30:$A$329,"*"&amp;RIGHT($B65,8),'IEA Bal_CH-IND'!$C$30:$C$329,'Aggregated Balance-IND_2010'!$E65)</f>
        <v>3.45599</v>
      </c>
      <c r="K65" s="17">
        <f>(SUMIFS(EUROSTAT_VBE_IND_2010!H$7:H$732,EUROSTAT_VBE_IND_2010!$B$7:$B$732,$D65,EUROSTAT_VBE_IND_2010!$C$7:$C$732,"*"&amp;RIGHT($A65,3)&amp;"*",EUROSTAT_VBE_IND_2010!$D$7:$D$732,"3270A*"))/1000+(SUMIFS(EUROSTAT_VBE_IND_2010!H$7:H$732,EUROSTAT_VBE_IND_2010!$B$7:$B$732,$D65,EUROSTAT_VBE_IND_2010!$C$7:$C$732,"*"&amp;RIGHT($A65,3)&amp;"*",EUROSTAT_VBE_IND_2010!$D$7:$D$732,"3285*"))/1000+(SUMIFS(EUROSTAT_VBE_IND_2010!H$7:H$732,EUROSTAT_VBE_IND_2010!$B$7:$B$732,$D65,EUROSTAT_VBE_IND_2010!$C$7:$C$732,"*"&amp;RIGHT($A65,3)&amp;"*",EUROSTAT_VBE_IND_2010!$D$7:$D$732,"3295*"))/1000+(SUMIFS(EUROSTAT_VBE_IND_2010!H$7:H$732,EUROSTAT_VBE_IND_2010!$B$7:$B$732,$D65,EUROSTAT_VBE_IND_2010!$C$7:$C$732,"*"&amp;RIGHT($A65,3)&amp;"*",EUROSTAT_VBE_IND_2010!$D$7:$D$732,"2410*"))/1000+(SUMIFS(EUROSTAT_VBE_IND_2010!H$7:H$732,EUROSTAT_VBE_IND_2010!$B$7:$B$732,$D65,EUROSTAT_VBE_IND_2010!$C$7:$C$732,"*"&amp;RIGHT($A65,3)&amp;"*",EUROSTAT_VBE_IND_2010!$D$7:$D$732,"3105*"))/1000</f>
        <v>0</v>
      </c>
      <c r="L65" s="17">
        <f>(SUMIFS(EUROSTAT_VBE_IND_2010!I$7:I$732,EUROSTAT_VBE_IND_2010!$B$7:$B$732,$D65,EUROSTAT_VBE_IND_2010!$C$7:$C$732,"*"&amp;RIGHT($A65,3)&amp;"*",EUROSTAT_VBE_IND_2010!$D$7:$D$732,"3270A*"))/1000+(SUMIFS(EUROSTAT_VBE_IND_2010!I$7:I$732,EUROSTAT_VBE_IND_2010!$B$7:$B$732,$D65,EUROSTAT_VBE_IND_2010!$C$7:$C$732,"*"&amp;RIGHT($A65,3)&amp;"*",EUROSTAT_VBE_IND_2010!$D$7:$D$732,"3285*"))/1000+(SUMIFS(EUROSTAT_VBE_IND_2010!I$7:I$732,EUROSTAT_VBE_IND_2010!$B$7:$B$732,$D65,EUROSTAT_VBE_IND_2010!$C$7:$C$732,"*"&amp;RIGHT($A65,3)&amp;"*",EUROSTAT_VBE_IND_2010!$D$7:$D$732,"3295*"))/1000+(SUMIFS(EUROSTAT_VBE_IND_2010!I$7:I$732,EUROSTAT_VBE_IND_2010!$B$7:$B$732,$D65,EUROSTAT_VBE_IND_2010!$C$7:$C$732,"*"&amp;RIGHT($A65,3)&amp;"*",EUROSTAT_VBE_IND_2010!$D$7:$D$732,"2410*"))/1000+(SUMIFS(EUROSTAT_VBE_IND_2010!I$7:I$732,EUROSTAT_VBE_IND_2010!$B$7:$B$732,$D65,EUROSTAT_VBE_IND_2010!$C$7:$C$732,"*"&amp;RIGHT($A65,3)&amp;"*",EUROSTAT_VBE_IND_2010!$D$7:$D$732,"3105*"))/1000</f>
        <v>28.711</v>
      </c>
      <c r="M65" s="17">
        <f>(SUMIFS(EUROSTAT_VBE_IND_2010!J$7:J$732,EUROSTAT_VBE_IND_2010!$B$7:$B$732,$D65,EUROSTAT_VBE_IND_2010!$C$7:$C$732,"*"&amp;RIGHT($A65,3)&amp;"*",EUROSTAT_VBE_IND_2010!$D$7:$D$732,"3270A*"))/1000+(SUMIFS(EUROSTAT_VBE_IND_2010!J$7:J$732,EUROSTAT_VBE_IND_2010!$B$7:$B$732,$D65,EUROSTAT_VBE_IND_2010!$C$7:$C$732,"*"&amp;RIGHT($A65,3)&amp;"*",EUROSTAT_VBE_IND_2010!$D$7:$D$732,"3285*"))/1000+(SUMIFS(EUROSTAT_VBE_IND_2010!J$7:J$732,EUROSTAT_VBE_IND_2010!$B$7:$B$732,$D65,EUROSTAT_VBE_IND_2010!$C$7:$C$732,"*"&amp;RIGHT($A65,3)&amp;"*",EUROSTAT_VBE_IND_2010!$D$7:$D$732,"3295*"))/1000+(SUMIFS(EUROSTAT_VBE_IND_2010!J$7:J$732,EUROSTAT_VBE_IND_2010!$B$7:$B$732,$D65,EUROSTAT_VBE_IND_2010!$C$7:$C$732,"*"&amp;RIGHT($A65,3)&amp;"*",EUROSTAT_VBE_IND_2010!$D$7:$D$732,"2410*"))/1000+(SUMIFS(EUROSTAT_VBE_IND_2010!J$7:J$732,EUROSTAT_VBE_IND_2010!$B$7:$B$732,$D65,EUROSTAT_VBE_IND_2010!$C$7:$C$732,"*"&amp;RIGHT($A65,3)&amp;"*",EUROSTAT_VBE_IND_2010!$D$7:$D$732,"3105*"))/1000</f>
        <v>77.405</v>
      </c>
      <c r="N65" s="17">
        <f>(SUMIFS(EUROSTAT_VBE_IND_2010!K$7:K$732,EUROSTAT_VBE_IND_2010!$B$7:$B$732,$D65,EUROSTAT_VBE_IND_2010!$C$7:$C$732,"*"&amp;RIGHT($A65,3)&amp;"*",EUROSTAT_VBE_IND_2010!$D$7:$D$732,"3270A*"))/1000+(SUMIFS(EUROSTAT_VBE_IND_2010!K$7:K$732,EUROSTAT_VBE_IND_2010!$B$7:$B$732,$D65,EUROSTAT_VBE_IND_2010!$C$7:$C$732,"*"&amp;RIGHT($A65,3)&amp;"*",EUROSTAT_VBE_IND_2010!$D$7:$D$732,"3285*"))/1000+(SUMIFS(EUROSTAT_VBE_IND_2010!K$7:K$732,EUROSTAT_VBE_IND_2010!$B$7:$B$732,$D65,EUROSTAT_VBE_IND_2010!$C$7:$C$732,"*"&amp;RIGHT($A65,3)&amp;"*",EUROSTAT_VBE_IND_2010!$D$7:$D$732,"3295*"))/1000+(SUMIFS(EUROSTAT_VBE_IND_2010!K$7:K$732,EUROSTAT_VBE_IND_2010!$B$7:$B$732,$D65,EUROSTAT_VBE_IND_2010!$C$7:$C$732,"*"&amp;RIGHT($A65,3)&amp;"*",EUROSTAT_VBE_IND_2010!$D$7:$D$732,"2410*"))/1000+(SUMIFS(EUROSTAT_VBE_IND_2010!K$7:K$732,EUROSTAT_VBE_IND_2010!$B$7:$B$732,$D65,EUROSTAT_VBE_IND_2010!$C$7:$C$732,"*"&amp;RIGHT($A65,3)&amp;"*",EUROSTAT_VBE_IND_2010!$D$7:$D$732,"3105*"))/1000</f>
        <v>0</v>
      </c>
      <c r="O65" s="17">
        <f>(SUMIFS(EUROSTAT_VBE_IND_2010!L$7:L$732,EUROSTAT_VBE_IND_2010!$B$7:$B$732,$D65,EUROSTAT_VBE_IND_2010!$C$7:$C$732,"*"&amp;RIGHT($A65,3)&amp;"*",EUROSTAT_VBE_IND_2010!$D$7:$D$732,"3270A*"))/1000+(SUMIFS(EUROSTAT_VBE_IND_2010!L$7:L$732,EUROSTAT_VBE_IND_2010!$B$7:$B$732,$D65,EUROSTAT_VBE_IND_2010!$C$7:$C$732,"*"&amp;RIGHT($A65,3)&amp;"*",EUROSTAT_VBE_IND_2010!$D$7:$D$732,"3285*"))/1000+(SUMIFS(EUROSTAT_VBE_IND_2010!L$7:L$732,EUROSTAT_VBE_IND_2010!$B$7:$B$732,$D65,EUROSTAT_VBE_IND_2010!$C$7:$C$732,"*"&amp;RIGHT($A65,3)&amp;"*",EUROSTAT_VBE_IND_2010!$D$7:$D$732,"3295*"))/1000+(SUMIFS(EUROSTAT_VBE_IND_2010!L$7:L$732,EUROSTAT_VBE_IND_2010!$B$7:$B$732,$D65,EUROSTAT_VBE_IND_2010!$C$7:$C$732,"*"&amp;RIGHT($A65,3)&amp;"*",EUROSTAT_VBE_IND_2010!$D$7:$D$732,"2410*"))/1000+(SUMIFS(EUROSTAT_VBE_IND_2010!L$7:L$732,EUROSTAT_VBE_IND_2010!$B$7:$B$732,$D65,EUROSTAT_VBE_IND_2010!$C$7:$C$732,"*"&amp;RIGHT($A65,3)&amp;"*",EUROSTAT_VBE_IND_2010!$D$7:$D$732,"3105*"))/1000</f>
        <v>0</v>
      </c>
      <c r="P65" s="17">
        <f>(SUMIFS(EUROSTAT_VBE_IND_2010!M$7:M$732,EUROSTAT_VBE_IND_2010!$B$7:$B$732,$D65,EUROSTAT_VBE_IND_2010!$C$7:$C$732,"*"&amp;RIGHT($A65,3)&amp;"*",EUROSTAT_VBE_IND_2010!$D$7:$D$732,"3270A*"))/1000+(SUMIFS(EUROSTAT_VBE_IND_2010!M$7:M$732,EUROSTAT_VBE_IND_2010!$B$7:$B$732,$D65,EUROSTAT_VBE_IND_2010!$C$7:$C$732,"*"&amp;RIGHT($A65,3)&amp;"*",EUROSTAT_VBE_IND_2010!$D$7:$D$732,"3285*"))/1000+(SUMIFS(EUROSTAT_VBE_IND_2010!M$7:M$732,EUROSTAT_VBE_IND_2010!$B$7:$B$732,$D65,EUROSTAT_VBE_IND_2010!$C$7:$C$732,"*"&amp;RIGHT($A65,3)&amp;"*",EUROSTAT_VBE_IND_2010!$D$7:$D$732,"3295*"))/1000+(SUMIFS(EUROSTAT_VBE_IND_2010!M$7:M$732,EUROSTAT_VBE_IND_2010!$B$7:$B$732,$D65,EUROSTAT_VBE_IND_2010!$C$7:$C$732,"*"&amp;RIGHT($A65,3)&amp;"*",EUROSTAT_VBE_IND_2010!$D$7:$D$732,"2410*"))/1000+(SUMIFS(EUROSTAT_VBE_IND_2010!M$7:M$732,EUROSTAT_VBE_IND_2010!$B$7:$B$732,$D65,EUROSTAT_VBE_IND_2010!$C$7:$C$732,"*"&amp;RIGHT($A65,3)&amp;"*",EUROSTAT_VBE_IND_2010!$D$7:$D$732,"3105*"))/1000</f>
        <v>14.528</v>
      </c>
      <c r="Q65" s="17">
        <f>(SUMIFS(EUROSTAT_VBE_IND_2010!N$7:N$732,EUROSTAT_VBE_IND_2010!$B$7:$B$732,$D65,EUROSTAT_VBE_IND_2010!$C$7:$C$732,"*"&amp;RIGHT($A65,3)&amp;"*",EUROSTAT_VBE_IND_2010!$D$7:$D$732,"3270A*"))/1000+(SUMIFS(EUROSTAT_VBE_IND_2010!N$7:N$732,EUROSTAT_VBE_IND_2010!$B$7:$B$732,$D65,EUROSTAT_VBE_IND_2010!$C$7:$C$732,"*"&amp;RIGHT($A65,3)&amp;"*",EUROSTAT_VBE_IND_2010!$D$7:$D$732,"3285*"))/1000+(SUMIFS(EUROSTAT_VBE_IND_2010!N$7:N$732,EUROSTAT_VBE_IND_2010!$B$7:$B$732,$D65,EUROSTAT_VBE_IND_2010!$C$7:$C$732,"*"&amp;RIGHT($A65,3)&amp;"*",EUROSTAT_VBE_IND_2010!$D$7:$D$732,"3295*"))/1000+(SUMIFS(EUROSTAT_VBE_IND_2010!N$7:N$732,EUROSTAT_VBE_IND_2010!$B$7:$B$732,$D65,EUROSTAT_VBE_IND_2010!$C$7:$C$732,"*"&amp;RIGHT($A65,3)&amp;"*",EUROSTAT_VBE_IND_2010!$D$7:$D$732,"2410*"))/1000+(SUMIFS(EUROSTAT_VBE_IND_2010!N$7:N$732,EUROSTAT_VBE_IND_2010!$B$7:$B$732,$D65,EUROSTAT_VBE_IND_2010!$C$7:$C$732,"*"&amp;RIGHT($A65,3)&amp;"*",EUROSTAT_VBE_IND_2010!$D$7:$D$732,"3105*"))/1000</f>
        <v>75.584</v>
      </c>
      <c r="R65" s="17">
        <f>(SUMIFS(EUROSTAT_VBE_IND_2010!O$7:O$732,EUROSTAT_VBE_IND_2010!$B$7:$B$732,$D65,EUROSTAT_VBE_IND_2010!$C$7:$C$732,"*"&amp;RIGHT($A65,3)&amp;"*",EUROSTAT_VBE_IND_2010!$D$7:$D$732,"3270A*"))/1000+(SUMIFS(EUROSTAT_VBE_IND_2010!O$7:O$732,EUROSTAT_VBE_IND_2010!$B$7:$B$732,$D65,EUROSTAT_VBE_IND_2010!$C$7:$C$732,"*"&amp;RIGHT($A65,3)&amp;"*",EUROSTAT_VBE_IND_2010!$D$7:$D$732,"3285*"))/1000+(SUMIFS(EUROSTAT_VBE_IND_2010!O$7:O$732,EUROSTAT_VBE_IND_2010!$B$7:$B$732,$D65,EUROSTAT_VBE_IND_2010!$C$7:$C$732,"*"&amp;RIGHT($A65,3)&amp;"*",EUROSTAT_VBE_IND_2010!$D$7:$D$732,"3295*"))/1000+(SUMIFS(EUROSTAT_VBE_IND_2010!O$7:O$732,EUROSTAT_VBE_IND_2010!$B$7:$B$732,$D65,EUROSTAT_VBE_IND_2010!$C$7:$C$732,"*"&amp;RIGHT($A65,3)&amp;"*",EUROSTAT_VBE_IND_2010!$D$7:$D$732,"2410*"))/1000+(SUMIFS(EUROSTAT_VBE_IND_2010!O$7:O$732,EUROSTAT_VBE_IND_2010!$B$7:$B$732,$D65,EUROSTAT_VBE_IND_2010!$C$7:$C$732,"*"&amp;RIGHT($A65,3)&amp;"*",EUROSTAT_VBE_IND_2010!$D$7:$D$732,"3105*"))/1000</f>
        <v>8.94</v>
      </c>
      <c r="S65" s="17">
        <f>(SUMIFS(EUROSTAT_VBE_IND_2010!P$7:P$732,EUROSTAT_VBE_IND_2010!$B$7:$B$732,$D65,EUROSTAT_VBE_IND_2010!$C$7:$C$732,"*"&amp;RIGHT($A65,3)&amp;"*",EUROSTAT_VBE_IND_2010!$D$7:$D$732,"3270A*"))/1000+(SUMIFS(EUROSTAT_VBE_IND_2010!P$7:P$732,EUROSTAT_VBE_IND_2010!$B$7:$B$732,$D65,EUROSTAT_VBE_IND_2010!$C$7:$C$732,"*"&amp;RIGHT($A65,3)&amp;"*",EUROSTAT_VBE_IND_2010!$D$7:$D$732,"3285*"))/1000+(SUMIFS(EUROSTAT_VBE_IND_2010!P$7:P$732,EUROSTAT_VBE_IND_2010!$B$7:$B$732,$D65,EUROSTAT_VBE_IND_2010!$C$7:$C$732,"*"&amp;RIGHT($A65,3)&amp;"*",EUROSTAT_VBE_IND_2010!$D$7:$D$732,"3295*"))/1000+(SUMIFS(EUROSTAT_VBE_IND_2010!P$7:P$732,EUROSTAT_VBE_IND_2010!$B$7:$B$732,$D65,EUROSTAT_VBE_IND_2010!$C$7:$C$732,"*"&amp;RIGHT($A65,3)&amp;"*",EUROSTAT_VBE_IND_2010!$D$7:$D$732,"2410*"))/1000+(SUMIFS(EUROSTAT_VBE_IND_2010!P$7:P$732,EUROSTAT_VBE_IND_2010!$B$7:$B$732,$D65,EUROSTAT_VBE_IND_2010!$C$7:$C$732,"*"&amp;RIGHT($A65,3)&amp;"*",EUROSTAT_VBE_IND_2010!$D$7:$D$732,"3105*"))/1000</f>
        <v>40.352</v>
      </c>
      <c r="T65" s="17">
        <f>(SUMIFS(EUROSTAT_VBE_IND_2010!Q$7:Q$732,EUROSTAT_VBE_IND_2010!$B$7:$B$732,$D65,EUROSTAT_VBE_IND_2010!$C$7:$C$732,"*"&amp;RIGHT($A65,3)&amp;"*",EUROSTAT_VBE_IND_2010!$D$7:$D$732,"3270A*"))/1000+(SUMIFS(EUROSTAT_VBE_IND_2010!Q$7:Q$732,EUROSTAT_VBE_IND_2010!$B$7:$B$732,$D65,EUROSTAT_VBE_IND_2010!$C$7:$C$732,"*"&amp;RIGHT($A65,3)&amp;"*",EUROSTAT_VBE_IND_2010!$D$7:$D$732,"3285*"))/1000+(SUMIFS(EUROSTAT_VBE_IND_2010!Q$7:Q$732,EUROSTAT_VBE_IND_2010!$B$7:$B$732,$D65,EUROSTAT_VBE_IND_2010!$C$7:$C$732,"*"&amp;RIGHT($A65,3)&amp;"*",EUROSTAT_VBE_IND_2010!$D$7:$D$732,"3295*"))/1000+(SUMIFS(EUROSTAT_VBE_IND_2010!Q$7:Q$732,EUROSTAT_VBE_IND_2010!$B$7:$B$732,$D65,EUROSTAT_VBE_IND_2010!$C$7:$C$732,"*"&amp;RIGHT($A65,3)&amp;"*",EUROSTAT_VBE_IND_2010!$D$7:$D$732,"2410*"))/1000+(SUMIFS(EUROSTAT_VBE_IND_2010!Q$7:Q$732,EUROSTAT_VBE_IND_2010!$B$7:$B$732,$D65,EUROSTAT_VBE_IND_2010!$C$7:$C$732,"*"&amp;RIGHT($A65,3)&amp;"*",EUROSTAT_VBE_IND_2010!$D$7:$D$732,"3105*"))/1000</f>
        <v>0</v>
      </c>
      <c r="U65" s="17">
        <f>(SUMIFS(EUROSTAT_VBE_IND_2010!R$7:R$732,EUROSTAT_VBE_IND_2010!$B$7:$B$732,$D65,EUROSTAT_VBE_IND_2010!$C$7:$C$732,"*"&amp;RIGHT($A65,3)&amp;"*",EUROSTAT_VBE_IND_2010!$D$7:$D$732,"3270A*"))/1000+(SUMIFS(EUROSTAT_VBE_IND_2010!R$7:R$732,EUROSTAT_VBE_IND_2010!$B$7:$B$732,$D65,EUROSTAT_VBE_IND_2010!$C$7:$C$732,"*"&amp;RIGHT($A65,3)&amp;"*",EUROSTAT_VBE_IND_2010!$D$7:$D$732,"3285*"))/1000+(SUMIFS(EUROSTAT_VBE_IND_2010!R$7:R$732,EUROSTAT_VBE_IND_2010!$B$7:$B$732,$D65,EUROSTAT_VBE_IND_2010!$C$7:$C$732,"*"&amp;RIGHT($A65,3)&amp;"*",EUROSTAT_VBE_IND_2010!$D$7:$D$732,"3295*"))/1000+(SUMIFS(EUROSTAT_VBE_IND_2010!R$7:R$732,EUROSTAT_VBE_IND_2010!$B$7:$B$732,$D65,EUROSTAT_VBE_IND_2010!$C$7:$C$732,"*"&amp;RIGHT($A65,3)&amp;"*",EUROSTAT_VBE_IND_2010!$D$7:$D$732,"2410*"))/1000+(SUMIFS(EUROSTAT_VBE_IND_2010!R$7:R$732,EUROSTAT_VBE_IND_2010!$B$7:$B$732,$D65,EUROSTAT_VBE_IND_2010!$C$7:$C$732,"*"&amp;RIGHT($A65,3)&amp;"*",EUROSTAT_VBE_IND_2010!$D$7:$D$732,"3105*"))/1000</f>
        <v>1.406</v>
      </c>
      <c r="V65" s="17">
        <f>(SUMIFS(EUROSTAT_VBE_IND_2010!S$7:S$732,EUROSTAT_VBE_IND_2010!$B$7:$B$732,$D65,EUROSTAT_VBE_IND_2010!$C$7:$C$732,"*"&amp;RIGHT($A65,3)&amp;"*",EUROSTAT_VBE_IND_2010!$D$7:$D$732,"3270A*"))/1000+(SUMIFS(EUROSTAT_VBE_IND_2010!S$7:S$732,EUROSTAT_VBE_IND_2010!$B$7:$B$732,$D65,EUROSTAT_VBE_IND_2010!$C$7:$C$732,"*"&amp;RIGHT($A65,3)&amp;"*",EUROSTAT_VBE_IND_2010!$D$7:$D$732,"3285*"))/1000+(SUMIFS(EUROSTAT_VBE_IND_2010!S$7:S$732,EUROSTAT_VBE_IND_2010!$B$7:$B$732,$D65,EUROSTAT_VBE_IND_2010!$C$7:$C$732,"*"&amp;RIGHT($A65,3)&amp;"*",EUROSTAT_VBE_IND_2010!$D$7:$D$732,"3295*"))/1000+(SUMIFS(EUROSTAT_VBE_IND_2010!S$7:S$732,EUROSTAT_VBE_IND_2010!$B$7:$B$732,$D65,EUROSTAT_VBE_IND_2010!$C$7:$C$732,"*"&amp;RIGHT($A65,3)&amp;"*",EUROSTAT_VBE_IND_2010!$D$7:$D$732,"2410*"))/1000+(SUMIFS(EUROSTAT_VBE_IND_2010!S$7:S$732,EUROSTAT_VBE_IND_2010!$B$7:$B$732,$D65,EUROSTAT_VBE_IND_2010!$C$7:$C$732,"*"&amp;RIGHT($A65,3)&amp;"*",EUROSTAT_VBE_IND_2010!$D$7:$D$732,"3105*"))/1000</f>
        <v>0</v>
      </c>
      <c r="W65" s="17">
        <f>(SUMIFS(EUROSTAT_VBE_IND_2010!T$7:T$732,EUROSTAT_VBE_IND_2010!$B$7:$B$732,$D65,EUROSTAT_VBE_IND_2010!$C$7:$C$732,"*"&amp;RIGHT($A65,3)&amp;"*",EUROSTAT_VBE_IND_2010!$D$7:$D$732,"3270A*"))/1000+(SUMIFS(EUROSTAT_VBE_IND_2010!T$7:T$732,EUROSTAT_VBE_IND_2010!$B$7:$B$732,$D65,EUROSTAT_VBE_IND_2010!$C$7:$C$732,"*"&amp;RIGHT($A65,3)&amp;"*",EUROSTAT_VBE_IND_2010!$D$7:$D$732,"3285*"))/1000+(SUMIFS(EUROSTAT_VBE_IND_2010!T$7:T$732,EUROSTAT_VBE_IND_2010!$B$7:$B$732,$D65,EUROSTAT_VBE_IND_2010!$C$7:$C$732,"*"&amp;RIGHT($A65,3)&amp;"*",EUROSTAT_VBE_IND_2010!$D$7:$D$732,"3295*"))/1000+(SUMIFS(EUROSTAT_VBE_IND_2010!T$7:T$732,EUROSTAT_VBE_IND_2010!$B$7:$B$732,$D65,EUROSTAT_VBE_IND_2010!$C$7:$C$732,"*"&amp;RIGHT($A65,3)&amp;"*",EUROSTAT_VBE_IND_2010!$D$7:$D$732,"2410*"))/1000+(SUMIFS(EUROSTAT_VBE_IND_2010!T$7:T$732,EUROSTAT_VBE_IND_2010!$B$7:$B$732,$D65,EUROSTAT_VBE_IND_2010!$C$7:$C$732,"*"&amp;RIGHT($A65,3)&amp;"*",EUROSTAT_VBE_IND_2010!$D$7:$D$732,"3105*"))/1000</f>
        <v>13.248</v>
      </c>
      <c r="X65" s="17">
        <f>(SUMIFS(EUROSTAT_VBE_IND_2010!U$7:U$732,EUROSTAT_VBE_IND_2010!$B$7:$B$732,$D65,EUROSTAT_VBE_IND_2010!$C$7:$C$732,"*"&amp;RIGHT($A65,3)&amp;"*",EUROSTAT_VBE_IND_2010!$D$7:$D$732,"3270A*"))/1000+(SUMIFS(EUROSTAT_VBE_IND_2010!U$7:U$732,EUROSTAT_VBE_IND_2010!$B$7:$B$732,$D65,EUROSTAT_VBE_IND_2010!$C$7:$C$732,"*"&amp;RIGHT($A65,3)&amp;"*",EUROSTAT_VBE_IND_2010!$D$7:$D$732,"3285*"))/1000+(SUMIFS(EUROSTAT_VBE_IND_2010!U$7:U$732,EUROSTAT_VBE_IND_2010!$B$7:$B$732,$D65,EUROSTAT_VBE_IND_2010!$C$7:$C$732,"*"&amp;RIGHT($A65,3)&amp;"*",EUROSTAT_VBE_IND_2010!$D$7:$D$732,"3295*"))/1000+(SUMIFS(EUROSTAT_VBE_IND_2010!U$7:U$732,EUROSTAT_VBE_IND_2010!$B$7:$B$732,$D65,EUROSTAT_VBE_IND_2010!$C$7:$C$732,"*"&amp;RIGHT($A65,3)&amp;"*",EUROSTAT_VBE_IND_2010!$D$7:$D$732,"2410*"))/1000+(SUMIFS(EUROSTAT_VBE_IND_2010!U$7:U$732,EUROSTAT_VBE_IND_2010!$B$7:$B$732,$D65,EUROSTAT_VBE_IND_2010!$C$7:$C$732,"*"&amp;RIGHT($A65,3)&amp;"*",EUROSTAT_VBE_IND_2010!$D$7:$D$732,"3105*"))/1000</f>
        <v>34.8</v>
      </c>
      <c r="Y65" s="17">
        <f>(SUMIFS(EUROSTAT_VBE_IND_2010!V$7:V$732,EUROSTAT_VBE_IND_2010!$B$7:$B$732,$D65,EUROSTAT_VBE_IND_2010!$C$7:$C$732,"*"&amp;RIGHT($A65,3)&amp;"*",EUROSTAT_VBE_IND_2010!$D$7:$D$732,"3270A*"))/1000+(SUMIFS(EUROSTAT_VBE_IND_2010!V$7:V$732,EUROSTAT_VBE_IND_2010!$B$7:$B$732,$D65,EUROSTAT_VBE_IND_2010!$C$7:$C$732,"*"&amp;RIGHT($A65,3)&amp;"*",EUROSTAT_VBE_IND_2010!$D$7:$D$732,"3285*"))/1000+(SUMIFS(EUROSTAT_VBE_IND_2010!V$7:V$732,EUROSTAT_VBE_IND_2010!$B$7:$B$732,$D65,EUROSTAT_VBE_IND_2010!$C$7:$C$732,"*"&amp;RIGHT($A65,3)&amp;"*",EUROSTAT_VBE_IND_2010!$D$7:$D$732,"3295*"))/1000+(SUMIFS(EUROSTAT_VBE_IND_2010!V$7:V$732,EUROSTAT_VBE_IND_2010!$B$7:$B$732,$D65,EUROSTAT_VBE_IND_2010!$C$7:$C$732,"*"&amp;RIGHT($A65,3)&amp;"*",EUROSTAT_VBE_IND_2010!$D$7:$D$732,"2410*"))/1000+(SUMIFS(EUROSTAT_VBE_IND_2010!V$7:V$732,EUROSTAT_VBE_IND_2010!$B$7:$B$732,$D65,EUROSTAT_VBE_IND_2010!$C$7:$C$732,"*"&amp;RIGHT($A65,3)&amp;"*",EUROSTAT_VBE_IND_2010!$D$7:$D$732,"3105*"))/1000</f>
        <v>2.92</v>
      </c>
      <c r="Z65" s="17">
        <f>(SUMIFS(EUROSTAT_VBE_IND_2010!W$7:W$732,EUROSTAT_VBE_IND_2010!$B$7:$B$732,$D65,EUROSTAT_VBE_IND_2010!$C$7:$C$732,"*"&amp;RIGHT($A65,3)&amp;"*",EUROSTAT_VBE_IND_2010!$D$7:$D$732,"3270A*"))/1000+(SUMIFS(EUROSTAT_VBE_IND_2010!W$7:W$732,EUROSTAT_VBE_IND_2010!$B$7:$B$732,$D65,EUROSTAT_VBE_IND_2010!$C$7:$C$732,"*"&amp;RIGHT($A65,3)&amp;"*",EUROSTAT_VBE_IND_2010!$D$7:$D$732,"3285*"))/1000+(SUMIFS(EUROSTAT_VBE_IND_2010!W$7:W$732,EUROSTAT_VBE_IND_2010!$B$7:$B$732,$D65,EUROSTAT_VBE_IND_2010!$C$7:$C$732,"*"&amp;RIGHT($A65,3)&amp;"*",EUROSTAT_VBE_IND_2010!$D$7:$D$732,"3295*"))/1000+(SUMIFS(EUROSTAT_VBE_IND_2010!W$7:W$732,EUROSTAT_VBE_IND_2010!$B$7:$B$732,$D65,EUROSTAT_VBE_IND_2010!$C$7:$C$732,"*"&amp;RIGHT($A65,3)&amp;"*",EUROSTAT_VBE_IND_2010!$D$7:$D$732,"2410*"))/1000+(SUMIFS(EUROSTAT_VBE_IND_2010!W$7:W$732,EUROSTAT_VBE_IND_2010!$B$7:$B$732,$D65,EUROSTAT_VBE_IND_2010!$C$7:$C$732,"*"&amp;RIGHT($A65,3)&amp;"*",EUROSTAT_VBE_IND_2010!$D$7:$D$732,"3105*"))/1000</f>
        <v>0</v>
      </c>
      <c r="AA65" s="17">
        <f>(SUMIFS(EUROSTAT_VBE_IND_2010!X$7:X$732,EUROSTAT_VBE_IND_2010!$B$7:$B$732,$D65,EUROSTAT_VBE_IND_2010!$C$7:$C$732,"*"&amp;RIGHT($A65,3)&amp;"*",EUROSTAT_VBE_IND_2010!$D$7:$D$732,"3270A*"))/1000+(SUMIFS(EUROSTAT_VBE_IND_2010!X$7:X$732,EUROSTAT_VBE_IND_2010!$B$7:$B$732,$D65,EUROSTAT_VBE_IND_2010!$C$7:$C$732,"*"&amp;RIGHT($A65,3)&amp;"*",EUROSTAT_VBE_IND_2010!$D$7:$D$732,"3285*"))/1000+(SUMIFS(EUROSTAT_VBE_IND_2010!X$7:X$732,EUROSTAT_VBE_IND_2010!$B$7:$B$732,$D65,EUROSTAT_VBE_IND_2010!$C$7:$C$732,"*"&amp;RIGHT($A65,3)&amp;"*",EUROSTAT_VBE_IND_2010!$D$7:$D$732,"3295*"))/1000+(SUMIFS(EUROSTAT_VBE_IND_2010!X$7:X$732,EUROSTAT_VBE_IND_2010!$B$7:$B$732,$D65,EUROSTAT_VBE_IND_2010!$C$7:$C$732,"*"&amp;RIGHT($A65,3)&amp;"*",EUROSTAT_VBE_IND_2010!$D$7:$D$732,"2410*"))/1000+(SUMIFS(EUROSTAT_VBE_IND_2010!X$7:X$732,EUROSTAT_VBE_IND_2010!$B$7:$B$732,$D65,EUROSTAT_VBE_IND_2010!$C$7:$C$732,"*"&amp;RIGHT($A65,3)&amp;"*",EUROSTAT_VBE_IND_2010!$D$7:$D$732,"3105*"))/1000</f>
        <v>0</v>
      </c>
      <c r="AB65" s="17">
        <f>(SUMIFS(EUROSTAT_VBE_IND_2010!AA$7:AA$732,EUROSTAT_VBE_IND_2010!$B$7:$B$732,$D65,EUROSTAT_VBE_IND_2010!$C$7:$C$732,"*"&amp;RIGHT($A65,3)&amp;"*",EUROSTAT_VBE_IND_2010!$D$7:$D$732,"3270A*"))/1000+(SUMIFS(EUROSTAT_VBE_IND_2010!AA$7:AA$732,EUROSTAT_VBE_IND_2010!$B$7:$B$732,$D65,EUROSTAT_VBE_IND_2010!$C$7:$C$732,"*"&amp;RIGHT($A65,3)&amp;"*",EUROSTAT_VBE_IND_2010!$D$7:$D$732,"3285*"))/1000+(SUMIFS(EUROSTAT_VBE_IND_2010!AA$7:AA$732,EUROSTAT_VBE_IND_2010!$B$7:$B$732,$D65,EUROSTAT_VBE_IND_2010!$C$7:$C$732,"*"&amp;RIGHT($A65,3)&amp;"*",EUROSTAT_VBE_IND_2010!$D$7:$D$732,"3295*"))/1000+(SUMIFS(EUROSTAT_VBE_IND_2010!AA$7:AA$732,EUROSTAT_VBE_IND_2010!$B$7:$B$732,$D65,EUROSTAT_VBE_IND_2010!$C$7:$C$732,"*"&amp;RIGHT($A65,3)&amp;"*",EUROSTAT_VBE_IND_2010!$D$7:$D$732,"2410*"))/1000+(SUMIFS(EUROSTAT_VBE_IND_2010!AA$7:AA$732,EUROSTAT_VBE_IND_2010!$B$7:$B$732,$D65,EUROSTAT_VBE_IND_2010!$C$7:$C$732,"*"&amp;RIGHT($A65,3)&amp;"*",EUROSTAT_VBE_IND_2010!$D$7:$D$732,"3105*"))/1000</f>
        <v>0</v>
      </c>
      <c r="AC65" s="17">
        <f>(SUMIFS(EUROSTAT_VBE_IND_2010!AB$7:AB$732,EUROSTAT_VBE_IND_2010!$B$7:$B$732,$D65,EUROSTAT_VBE_IND_2010!$C$7:$C$732,"*"&amp;RIGHT($A65,3)&amp;"*",EUROSTAT_VBE_IND_2010!$D$7:$D$732,"3270A*"))/1000+(SUMIFS(EUROSTAT_VBE_IND_2010!AB$7:AB$732,EUROSTAT_VBE_IND_2010!$B$7:$B$732,$D65,EUROSTAT_VBE_IND_2010!$C$7:$C$732,"*"&amp;RIGHT($A65,3)&amp;"*",EUROSTAT_VBE_IND_2010!$D$7:$D$732,"3285*"))/1000+(SUMIFS(EUROSTAT_VBE_IND_2010!AB$7:AB$732,EUROSTAT_VBE_IND_2010!$B$7:$B$732,$D65,EUROSTAT_VBE_IND_2010!$C$7:$C$732,"*"&amp;RIGHT($A65,3)&amp;"*",EUROSTAT_VBE_IND_2010!$D$7:$D$732,"3295*"))/1000+(SUMIFS(EUROSTAT_VBE_IND_2010!AB$7:AB$732,EUROSTAT_VBE_IND_2010!$B$7:$B$732,$D65,EUROSTAT_VBE_IND_2010!$C$7:$C$732,"*"&amp;RIGHT($A65,3)&amp;"*",EUROSTAT_VBE_IND_2010!$D$7:$D$732,"2410*"))/1000+(SUMIFS(EUROSTAT_VBE_IND_2010!AB$7:AB$732,EUROSTAT_VBE_IND_2010!$B$7:$B$732,$D65,EUROSTAT_VBE_IND_2010!$C$7:$C$732,"*"&amp;RIGHT($A65,3)&amp;"*",EUROSTAT_VBE_IND_2010!$D$7:$D$732,"3105*"))/1000</f>
        <v>34.477</v>
      </c>
      <c r="AD65" s="17">
        <f>(SUMIFS(EUROSTAT_VBE_IND_2010!AC$7:AC$732,EUROSTAT_VBE_IND_2010!$B$7:$B$732,$D65,EUROSTAT_VBE_IND_2010!$C$7:$C$732,"*"&amp;RIGHT($A65,3)&amp;"*",EUROSTAT_VBE_IND_2010!$D$7:$D$732,"3270A*"))/1000+(SUMIFS(EUROSTAT_VBE_IND_2010!AC$7:AC$732,EUROSTAT_VBE_IND_2010!$B$7:$B$732,$D65,EUROSTAT_VBE_IND_2010!$C$7:$C$732,"*"&amp;RIGHT($A65,3)&amp;"*",EUROSTAT_VBE_IND_2010!$D$7:$D$732,"3285*"))/1000+(SUMIFS(EUROSTAT_VBE_IND_2010!AC$7:AC$732,EUROSTAT_VBE_IND_2010!$B$7:$B$732,$D65,EUROSTAT_VBE_IND_2010!$C$7:$C$732,"*"&amp;RIGHT($A65,3)&amp;"*",EUROSTAT_VBE_IND_2010!$D$7:$D$732,"3295*"))/1000+(SUMIFS(EUROSTAT_VBE_IND_2010!AC$7:AC$732,EUROSTAT_VBE_IND_2010!$B$7:$B$732,$D65,EUROSTAT_VBE_IND_2010!$C$7:$C$732,"*"&amp;RIGHT($A65,3)&amp;"*",EUROSTAT_VBE_IND_2010!$D$7:$D$732,"2410*"))/1000+(SUMIFS(EUROSTAT_VBE_IND_2010!AC$7:AC$732,EUROSTAT_VBE_IND_2010!$B$7:$B$732,$D65,EUROSTAT_VBE_IND_2010!$C$7:$C$732,"*"&amp;RIGHT($A65,3)&amp;"*",EUROSTAT_VBE_IND_2010!$D$7:$D$732,"3105*"))/1000</f>
        <v>19.144</v>
      </c>
      <c r="AE65" s="17">
        <f>(SUMIFS(EUROSTAT_VBE_IND_2010!AD$7:AD$732,EUROSTAT_VBE_IND_2010!$B$7:$B$732,$D65,EUROSTAT_VBE_IND_2010!$C$7:$C$732,"*"&amp;RIGHT($A65,3)&amp;"*",EUROSTAT_VBE_IND_2010!$D$7:$D$732,"3270A*"))/1000+(SUMIFS(EUROSTAT_VBE_IND_2010!AD$7:AD$732,EUROSTAT_VBE_IND_2010!$B$7:$B$732,$D65,EUROSTAT_VBE_IND_2010!$C$7:$C$732,"*"&amp;RIGHT($A65,3)&amp;"*",EUROSTAT_VBE_IND_2010!$D$7:$D$732,"3285*"))/1000+(SUMIFS(EUROSTAT_VBE_IND_2010!AD$7:AD$732,EUROSTAT_VBE_IND_2010!$B$7:$B$732,$D65,EUROSTAT_VBE_IND_2010!$C$7:$C$732,"*"&amp;RIGHT($A65,3)&amp;"*",EUROSTAT_VBE_IND_2010!$D$7:$D$732,"3295*"))/1000+(SUMIFS(EUROSTAT_VBE_IND_2010!AD$7:AD$732,EUROSTAT_VBE_IND_2010!$B$7:$B$732,$D65,EUROSTAT_VBE_IND_2010!$C$7:$C$732,"*"&amp;RIGHT($A65,3)&amp;"*",EUROSTAT_VBE_IND_2010!$D$7:$D$732,"2410*"))/1000+(SUMIFS(EUROSTAT_VBE_IND_2010!AD$7:AD$732,EUROSTAT_VBE_IND_2010!$B$7:$B$732,$D65,EUROSTAT_VBE_IND_2010!$C$7:$C$732,"*"&amp;RIGHT($A65,3)&amp;"*",EUROSTAT_VBE_IND_2010!$D$7:$D$732,"3105*"))/1000</f>
        <v>10.6</v>
      </c>
      <c r="AF65" s="17">
        <f>(SUMIFS(EUROSTAT_VBE_IND_2010!AE$7:AE$732,EUROSTAT_VBE_IND_2010!$B$7:$B$732,$D65,EUROSTAT_VBE_IND_2010!$C$7:$C$732,"*"&amp;RIGHT($A65,3)&amp;"*",EUROSTAT_VBE_IND_2010!$D$7:$D$732,"3270A*"))/1000+(SUMIFS(EUROSTAT_VBE_IND_2010!AE$7:AE$732,EUROSTAT_VBE_IND_2010!$B$7:$B$732,$D65,EUROSTAT_VBE_IND_2010!$C$7:$C$732,"*"&amp;RIGHT($A65,3)&amp;"*",EUROSTAT_VBE_IND_2010!$D$7:$D$732,"3285*"))/1000+(SUMIFS(EUROSTAT_VBE_IND_2010!AE$7:AE$732,EUROSTAT_VBE_IND_2010!$B$7:$B$732,$D65,EUROSTAT_VBE_IND_2010!$C$7:$C$732,"*"&amp;RIGHT($A65,3)&amp;"*",EUROSTAT_VBE_IND_2010!$D$7:$D$732,"3295*"))/1000+(SUMIFS(EUROSTAT_VBE_IND_2010!AE$7:AE$732,EUROSTAT_VBE_IND_2010!$B$7:$B$732,$D65,EUROSTAT_VBE_IND_2010!$C$7:$C$732,"*"&amp;RIGHT($A65,3)&amp;"*",EUROSTAT_VBE_IND_2010!$D$7:$D$732,"2410*"))/1000+(SUMIFS(EUROSTAT_VBE_IND_2010!AE$7:AE$732,EUROSTAT_VBE_IND_2010!$B$7:$B$732,$D65,EUROSTAT_VBE_IND_2010!$C$7:$C$732,"*"&amp;RIGHT($A65,3)&amp;"*",EUROSTAT_VBE_IND_2010!$D$7:$D$732,"3105*"))/1000</f>
        <v>0.875</v>
      </c>
      <c r="AG65" s="17">
        <f>(SUMIFS(EUROSTAT_VBE_IND_2010!AF$7:AF$732,EUROSTAT_VBE_IND_2010!$B$7:$B$732,$D65,EUROSTAT_VBE_IND_2010!$C$7:$C$732,"*"&amp;RIGHT($A65,3)&amp;"*",EUROSTAT_VBE_IND_2010!$D$7:$D$732,"3270A*"))/1000+(SUMIFS(EUROSTAT_VBE_IND_2010!AF$7:AF$732,EUROSTAT_VBE_IND_2010!$B$7:$B$732,$D65,EUROSTAT_VBE_IND_2010!$C$7:$C$732,"*"&amp;RIGHT($A65,3)&amp;"*",EUROSTAT_VBE_IND_2010!$D$7:$D$732,"3285*"))/1000+(SUMIFS(EUROSTAT_VBE_IND_2010!AF$7:AF$732,EUROSTAT_VBE_IND_2010!$B$7:$B$732,$D65,EUROSTAT_VBE_IND_2010!$C$7:$C$732,"*"&amp;RIGHT($A65,3)&amp;"*",EUROSTAT_VBE_IND_2010!$D$7:$D$732,"3295*"))/1000+(SUMIFS(EUROSTAT_VBE_IND_2010!AF$7:AF$732,EUROSTAT_VBE_IND_2010!$B$7:$B$732,$D65,EUROSTAT_VBE_IND_2010!$C$7:$C$732,"*"&amp;RIGHT($A65,3)&amp;"*",EUROSTAT_VBE_IND_2010!$D$7:$D$732,"2410*"))/1000+(SUMIFS(EUROSTAT_VBE_IND_2010!AF$7:AF$732,EUROSTAT_VBE_IND_2010!$B$7:$B$732,$D65,EUROSTAT_VBE_IND_2010!$C$7:$C$732,"*"&amp;RIGHT($A65,3)&amp;"*",EUROSTAT_VBE_IND_2010!$D$7:$D$732,"3105*"))/1000</f>
        <v>9.126</v>
      </c>
      <c r="AH65" s="17">
        <f>(SUMIFS(EUROSTAT_VBE_IND_2010!AH$7:AH$732,EUROSTAT_VBE_IND_2010!$B$7:$B$732,$D65,EUROSTAT_VBE_IND_2010!$C$7:$C$732,"*"&amp;RIGHT($A65,3)&amp;"*",EUROSTAT_VBE_IND_2010!$D$7:$D$732,"3270A*"))/1000+(SUMIFS(EUROSTAT_VBE_IND_2010!AH$7:AH$732,EUROSTAT_VBE_IND_2010!$B$7:$B$732,$D65,EUROSTAT_VBE_IND_2010!$C$7:$C$732,"*"&amp;RIGHT($A65,3)&amp;"*",EUROSTAT_VBE_IND_2010!$D$7:$D$732,"3285*"))/1000+(SUMIFS(EUROSTAT_VBE_IND_2010!AH$7:AH$732,EUROSTAT_VBE_IND_2010!$B$7:$B$732,$D65,EUROSTAT_VBE_IND_2010!$C$7:$C$732,"*"&amp;RIGHT($A65,3)&amp;"*",EUROSTAT_VBE_IND_2010!$D$7:$D$732,"3295*"))/1000+(SUMIFS(EUROSTAT_VBE_IND_2010!AH$7:AH$732,EUROSTAT_VBE_IND_2010!$B$7:$B$732,$D65,EUROSTAT_VBE_IND_2010!$C$7:$C$732,"*"&amp;RIGHT($A65,3)&amp;"*",EUROSTAT_VBE_IND_2010!$D$7:$D$732,"2410*"))/1000+(SUMIFS(EUROSTAT_VBE_IND_2010!AH$7:AH$732,EUROSTAT_VBE_IND_2010!$B$7:$B$732,$D65,EUROSTAT_VBE_IND_2010!$C$7:$C$732,"*"&amp;RIGHT($A65,3)&amp;"*",EUROSTAT_VBE_IND_2010!$D$7:$D$732,"3105*"))/1000</f>
        <v>0</v>
      </c>
      <c r="AI65" s="17">
        <f>(SUMIFS(EUROSTAT_VBE_IND_2010!AI$7:AI$732,EUROSTAT_VBE_IND_2010!$B$7:$B$732,$D65,EUROSTAT_VBE_IND_2010!$C$7:$C$732,"*"&amp;RIGHT($A65,3)&amp;"*",EUROSTAT_VBE_IND_2010!$D$7:$D$732,"3270A*"))/1000+(SUMIFS(EUROSTAT_VBE_IND_2010!AI$7:AI$732,EUROSTAT_VBE_IND_2010!$B$7:$B$732,$D65,EUROSTAT_VBE_IND_2010!$C$7:$C$732,"*"&amp;RIGHT($A65,3)&amp;"*",EUROSTAT_VBE_IND_2010!$D$7:$D$732,"3285*"))/1000+(SUMIFS(EUROSTAT_VBE_IND_2010!AI$7:AI$732,EUROSTAT_VBE_IND_2010!$B$7:$B$732,$D65,EUROSTAT_VBE_IND_2010!$C$7:$C$732,"*"&amp;RIGHT($A65,3)&amp;"*",EUROSTAT_VBE_IND_2010!$D$7:$D$732,"3295*"))/1000+(SUMIFS(EUROSTAT_VBE_IND_2010!AI$7:AI$732,EUROSTAT_VBE_IND_2010!$B$7:$B$732,$D65,EUROSTAT_VBE_IND_2010!$C$7:$C$732,"*"&amp;RIGHT($A65,3)&amp;"*",EUROSTAT_VBE_IND_2010!$D$7:$D$732,"2410*"))/1000+(SUMIFS(EUROSTAT_VBE_IND_2010!AI$7:AI$732,EUROSTAT_VBE_IND_2010!$B$7:$B$732,$D65,EUROSTAT_VBE_IND_2010!$C$7:$C$732,"*"&amp;RIGHT($A65,3)&amp;"*",EUROSTAT_VBE_IND_2010!$D$7:$D$732,"3105*"))/1000</f>
        <v>0.83</v>
      </c>
      <c r="AJ65" s="17">
        <f>(SUMIFS(EUROSTAT_VBE_IND_2010!AJ$7:AJ$732,EUROSTAT_VBE_IND_2010!$B$7:$B$732,$D65,EUROSTAT_VBE_IND_2010!$C$7:$C$732,"*"&amp;RIGHT($A65,3)&amp;"*",EUROSTAT_VBE_IND_2010!$D$7:$D$732,"3270A*"))/1000+(SUMIFS(EUROSTAT_VBE_IND_2010!AJ$7:AJ$732,EUROSTAT_VBE_IND_2010!$B$7:$B$732,$D65,EUROSTAT_VBE_IND_2010!$C$7:$C$732,"*"&amp;RIGHT($A65,3)&amp;"*",EUROSTAT_VBE_IND_2010!$D$7:$D$732,"3285*"))/1000+(SUMIFS(EUROSTAT_VBE_IND_2010!AJ$7:AJ$732,EUROSTAT_VBE_IND_2010!$B$7:$B$732,$D65,EUROSTAT_VBE_IND_2010!$C$7:$C$732,"*"&amp;RIGHT($A65,3)&amp;"*",EUROSTAT_VBE_IND_2010!$D$7:$D$732,"3295*"))/1000+(SUMIFS(EUROSTAT_VBE_IND_2010!AJ$7:AJ$732,EUROSTAT_VBE_IND_2010!$B$7:$B$732,$D65,EUROSTAT_VBE_IND_2010!$C$7:$C$732,"*"&amp;RIGHT($A65,3)&amp;"*",EUROSTAT_VBE_IND_2010!$D$7:$D$732,"2410*"))/1000+(SUMIFS(EUROSTAT_VBE_IND_2010!AJ$7:AJ$732,EUROSTAT_VBE_IND_2010!$B$7:$B$732,$D65,EUROSTAT_VBE_IND_2010!$C$7:$C$732,"*"&amp;RIGHT($A65,3)&amp;"*",EUROSTAT_VBE_IND_2010!$D$7:$D$732,"3105*"))/1000</f>
        <v>5.517</v>
      </c>
      <c r="AK65" s="17">
        <f>(SUMIFS(EUROSTAT_VBE_IND_2010!AK$7:AK$732,EUROSTAT_VBE_IND_2010!$B$7:$B$732,$D65,EUROSTAT_VBE_IND_2010!$C$7:$C$732,"*"&amp;RIGHT($A65,3)&amp;"*",EUROSTAT_VBE_IND_2010!$D$7:$D$732,"3270A*"))/1000+(SUMIFS(EUROSTAT_VBE_IND_2010!AK$7:AK$732,EUROSTAT_VBE_IND_2010!$B$7:$B$732,$D65,EUROSTAT_VBE_IND_2010!$C$7:$C$732,"*"&amp;RIGHT($A65,3)&amp;"*",EUROSTAT_VBE_IND_2010!$D$7:$D$732,"3285*"))/1000+(SUMIFS(EUROSTAT_VBE_IND_2010!AK$7:AK$732,EUROSTAT_VBE_IND_2010!$B$7:$B$732,$D65,EUROSTAT_VBE_IND_2010!$C$7:$C$732,"*"&amp;RIGHT($A65,3)&amp;"*",EUROSTAT_VBE_IND_2010!$D$7:$D$732,"3295*"))/1000+(SUMIFS(EUROSTAT_VBE_IND_2010!AK$7:AK$732,EUROSTAT_VBE_IND_2010!$B$7:$B$732,$D65,EUROSTAT_VBE_IND_2010!$C$7:$C$732,"*"&amp;RIGHT($A65,3)&amp;"*",EUROSTAT_VBE_IND_2010!$D$7:$D$732,"2410*"))/1000+(SUMIFS(EUROSTAT_VBE_IND_2010!AK$7:AK$732,EUROSTAT_VBE_IND_2010!$B$7:$B$732,$D65,EUROSTAT_VBE_IND_2010!$C$7:$C$732,"*"&amp;RIGHT($A65,3)&amp;"*",EUROSTAT_VBE_IND_2010!$D$7:$D$732,"3105*"))/1000</f>
        <v>51.145</v>
      </c>
      <c r="AL65" s="198">
        <f>SUMIFS('IEA Bal_AL-IND'!$D$30:$D$329,'IEA Bal_AL-IND'!$A$30:$A$329,"*"&amp;RIGHT($B65,8),'IEA Bal_AL-IND'!$C$30:$C$329,'Aggregated Balance-IND_2010'!$E65)</f>
        <v>0</v>
      </c>
      <c r="AM65" s="198">
        <f>SUMIFS('IEA Bal_BA-IND'!$D$30:$D$329,'IEA Bal_BA-IND'!$A$30:$A$329,"*"&amp;RIGHT($B65,8),'IEA Bal_BA-IND'!$C$30:$C$329,'Aggregated Balance-IND_2010'!$E65)</f>
        <v>0.03998</v>
      </c>
      <c r="AN65" s="198">
        <f>SUMIFS('IEA Bal_KS-IND'!$D$30:$D$329,'IEA Bal_KS-IND'!$A$30:$A$329,"*"&amp;RIGHT($B65,8),'IEA Bal_KS-IND'!$C$30:$C$329,'Aggregated Balance-IND_2010'!$E65)</f>
        <v>0</v>
      </c>
      <c r="AO65" s="17">
        <f>(SUMIFS(EUROSTAT_VBE_IND_2010!Y$7:Y$732,EUROSTAT_VBE_IND_2010!$B$7:$B$732,$D65,EUROSTAT_VBE_IND_2010!$C$7:$C$732,"*"&amp;RIGHT($A65,3)&amp;"*",EUROSTAT_VBE_IND_2010!$D$7:$D$732,"3270A*"))/1000+(SUMIFS(EUROSTAT_VBE_IND_2010!Y$7:Y$732,EUROSTAT_VBE_IND_2010!$B$7:$B$732,$D65,EUROSTAT_VBE_IND_2010!$C$7:$C$732,"*"&amp;RIGHT($A65,3)&amp;"*",EUROSTAT_VBE_IND_2010!$D$7:$D$732,"3285*"))/1000+(SUMIFS(EUROSTAT_VBE_IND_2010!Y$7:Y$732,EUROSTAT_VBE_IND_2010!$B$7:$B$732,$D65,EUROSTAT_VBE_IND_2010!$C$7:$C$732,"*"&amp;RIGHT($A65,3)&amp;"*",EUROSTAT_VBE_IND_2010!$D$7:$D$732,"3295*"))/1000+(SUMIFS(EUROSTAT_VBE_IND_2010!Y$7:Y$732,EUROSTAT_VBE_IND_2010!$B$7:$B$732,$D65,EUROSTAT_VBE_IND_2010!$C$7:$C$732,"*"&amp;RIGHT($A65,3)&amp;"*",EUROSTAT_VBE_IND_2010!$D$7:$D$732,"2410*"))/1000+(SUMIFS(EUROSTAT_VBE_IND_2010!Y$7:Y$732,EUROSTAT_VBE_IND_2010!$B$7:$B$732,$D65,EUROSTAT_VBE_IND_2010!$C$7:$C$732,"*"&amp;RIGHT($A65,3)&amp;"*",EUROSTAT_VBE_IND_2010!$D$7:$D$732,"3105*"))/1000</f>
        <v>1.023</v>
      </c>
      <c r="AP65" s="17">
        <f>(SUMIFS(EUROSTAT_VBE_IND_2010!Z$7:Z$732,EUROSTAT_VBE_IND_2010!$B$7:$B$732,$D65,EUROSTAT_VBE_IND_2010!$C$7:$C$732,"*"&amp;RIGHT($A65,3)&amp;"*",EUROSTAT_VBE_IND_2010!$D$7:$D$732,"3270A*"))/1000+(SUMIFS(EUROSTAT_VBE_IND_2010!Z$7:Z$732,EUROSTAT_VBE_IND_2010!$B$7:$B$732,$D65,EUROSTAT_VBE_IND_2010!$C$7:$C$732,"*"&amp;RIGHT($A65,3)&amp;"*",EUROSTAT_VBE_IND_2010!$D$7:$D$732,"3285*"))/1000+(SUMIFS(EUROSTAT_VBE_IND_2010!Z$7:Z$732,EUROSTAT_VBE_IND_2010!$B$7:$B$732,$D65,EUROSTAT_VBE_IND_2010!$C$7:$C$732,"*"&amp;RIGHT($A65,3)&amp;"*",EUROSTAT_VBE_IND_2010!$D$7:$D$732,"3295*"))/1000+(SUMIFS(EUROSTAT_VBE_IND_2010!Z$7:Z$732,EUROSTAT_VBE_IND_2010!$B$7:$B$732,$D65,EUROSTAT_VBE_IND_2010!$C$7:$C$732,"*"&amp;RIGHT($A65,3)&amp;"*",EUROSTAT_VBE_IND_2010!$D$7:$D$732,"2410*"))/1000+(SUMIFS(EUROSTAT_VBE_IND_2010!Z$7:Z$732,EUROSTAT_VBE_IND_2010!$B$7:$B$732,$D65,EUROSTAT_VBE_IND_2010!$C$7:$C$732,"*"&amp;RIGHT($A65,3)&amp;"*",EUROSTAT_VBE_IND_2010!$D$7:$D$732,"3105*"))/1000</f>
        <v>0</v>
      </c>
      <c r="AQ65" s="17">
        <f>(SUMIFS(EUROSTAT_VBE_IND_2010!AG$7:AG$732,EUROSTAT_VBE_IND_2010!$B$7:$B$732,$D65,EUROSTAT_VBE_IND_2010!$C$7:$C$732,"*"&amp;RIGHT($A65,3)&amp;"*",EUROSTAT_VBE_IND_2010!$D$7:$D$732,"3270A*"))/1000+(SUMIFS(EUROSTAT_VBE_IND_2010!AG$7:AG$732,EUROSTAT_VBE_IND_2010!$B$7:$B$732,$D65,EUROSTAT_VBE_IND_2010!$C$7:$C$732,"*"&amp;RIGHT($A65,3)&amp;"*",EUROSTAT_VBE_IND_2010!$D$7:$D$732,"3285*"))/1000+(SUMIFS(EUROSTAT_VBE_IND_2010!AG$7:AG$732,EUROSTAT_VBE_IND_2010!$B$7:$B$732,$D65,EUROSTAT_VBE_IND_2010!$C$7:$C$732,"*"&amp;RIGHT($A65,3)&amp;"*",EUROSTAT_VBE_IND_2010!$D$7:$D$732,"3295*"))/1000+(SUMIFS(EUROSTAT_VBE_IND_2010!AG$7:AG$732,EUROSTAT_VBE_IND_2010!$B$7:$B$732,$D65,EUROSTAT_VBE_IND_2010!$C$7:$C$732,"*"&amp;RIGHT($A65,3)&amp;"*",EUROSTAT_VBE_IND_2010!$D$7:$D$732,"2410*"))/1000+(SUMIFS(EUROSTAT_VBE_IND_2010!AG$7:AG$732,EUROSTAT_VBE_IND_2010!$B$7:$B$732,$D65,EUROSTAT_VBE_IND_2010!$C$7:$C$732,"*"&amp;RIGHT($A65,3)&amp;"*",EUROSTAT_VBE_IND_2010!$D$7:$D$732,"3105*"))/1000</f>
        <v>0.082</v>
      </c>
    </row>
    <row r="66" s="20" customFormat="1" spans="1:43">
      <c r="A66" t="str">
        <f>LEFT(EUROSTAT_VBE_IND_2010!$C$14,8)</f>
        <v>B_101605</v>
      </c>
      <c r="B66" s="28" t="s">
        <v>249</v>
      </c>
      <c r="C66" t="s">
        <v>293</v>
      </c>
      <c r="D66" t="s">
        <v>126</v>
      </c>
      <c r="E66" t="s">
        <v>238</v>
      </c>
      <c r="F66" t="s">
        <v>258</v>
      </c>
      <c r="G66" s="17">
        <f>(SUMIFS(EUROSTAT_VBE_IND_2010!E$7:E$732,EUROSTAT_VBE_IND_2010!$B$7:$B$732,$D66,EUROSTAT_VBE_IND_2010!$C$7:$C$732,"*"&amp;RIGHT($A66,3)&amp;"*",EUROSTAT_VBE_IND_2010!$D$7:$D$732,"328*"))/1000-(SUMIFS(EUROSTAT_VBE_IND_2010!E$7:E$732,EUROSTAT_VBE_IND_2010!$B$7:$B$732,$D66,EUROSTAT_VBE_IND_2010!$C$7:$C$732,"*"&amp;RIGHT($A66,3)&amp;"*",EUROSTAT_VBE_IND_2010!$D$7:$D$732,"3285*"))/1000</f>
        <v>20.322</v>
      </c>
      <c r="H66" s="17">
        <f>(SUMIFS(EUROSTAT_VBE_IND_2010!F$7:F$732,EUROSTAT_VBE_IND_2010!$B$7:$B$732,$D66,EUROSTAT_VBE_IND_2010!$C$7:$C$732,"*"&amp;RIGHT($A66,3)&amp;"*",EUROSTAT_VBE_IND_2010!$D$7:$D$732,"328*"))/1000-(SUMIFS(EUROSTAT_VBE_IND_2010!F$7:F$732,EUROSTAT_VBE_IND_2010!$B$7:$B$732,$D66,EUROSTAT_VBE_IND_2010!$C$7:$C$732,"*"&amp;RIGHT($A66,3)&amp;"*",EUROSTAT_VBE_IND_2010!$D$7:$D$732,"3285*"))/1000</f>
        <v>29.536</v>
      </c>
      <c r="I66" s="17">
        <f>(SUMIFS(EUROSTAT_VBE_IND_2010!G$7:G$732,EUROSTAT_VBE_IND_2010!$B$7:$B$732,$D66,EUROSTAT_VBE_IND_2010!$C$7:$C$732,"*"&amp;RIGHT($A66,3)&amp;"*",EUROSTAT_VBE_IND_2010!$D$7:$D$732,"328*"))/1000-(SUMIFS(EUROSTAT_VBE_IND_2010!G$7:G$732,EUROSTAT_VBE_IND_2010!$B$7:$B$732,$D66,EUROSTAT_VBE_IND_2010!$C$7:$C$732,"*"&amp;RIGHT($A66,3)&amp;"*",EUROSTAT_VBE_IND_2010!$D$7:$D$732,"3285*"))/1000</f>
        <v>7.227</v>
      </c>
      <c r="J66" s="198">
        <f>SUMIFS('IEA Bal_CH-IND'!$D$30:$D$329,'IEA Bal_CH-IND'!$A$30:$A$329,"*"&amp;RIGHT($B66,8),'IEA Bal_CH-IND'!$C$30:$C$329,'Aggregated Balance-IND_2010'!$E66)</f>
        <v>13.84658</v>
      </c>
      <c r="K66" s="17">
        <f>(SUMIFS(EUROSTAT_VBE_IND_2010!H$7:H$732,EUROSTAT_VBE_IND_2010!$B$7:$B$732,$D66,EUROSTAT_VBE_IND_2010!$C$7:$C$732,"*"&amp;RIGHT($A66,3)&amp;"*",EUROSTAT_VBE_IND_2010!$D$7:$D$732,"328*"))/1000-(SUMIFS(EUROSTAT_VBE_IND_2010!H$7:H$732,EUROSTAT_VBE_IND_2010!$B$7:$B$732,$D66,EUROSTAT_VBE_IND_2010!$C$7:$C$732,"*"&amp;RIGHT($A66,3)&amp;"*",EUROSTAT_VBE_IND_2010!$D$7:$D$732,"3285*"))/1000</f>
        <v>3.405</v>
      </c>
      <c r="L66" s="17">
        <f>(SUMIFS(EUROSTAT_VBE_IND_2010!I$7:I$732,EUROSTAT_VBE_IND_2010!$B$7:$B$732,$D66,EUROSTAT_VBE_IND_2010!$C$7:$C$732,"*"&amp;RIGHT($A66,3)&amp;"*",EUROSTAT_VBE_IND_2010!$D$7:$D$732,"328*"))/1000-(SUMIFS(EUROSTAT_VBE_IND_2010!I$7:I$732,EUROSTAT_VBE_IND_2010!$B$7:$B$732,$D66,EUROSTAT_VBE_IND_2010!$C$7:$C$732,"*"&amp;RIGHT($A66,3)&amp;"*",EUROSTAT_VBE_IND_2010!$D$7:$D$732,"3285*"))/1000</f>
        <v>18.488</v>
      </c>
      <c r="M66" s="17">
        <f>(SUMIFS(EUROSTAT_VBE_IND_2010!J$7:J$732,EUROSTAT_VBE_IND_2010!$B$7:$B$732,$D66,EUROSTAT_VBE_IND_2010!$C$7:$C$732,"*"&amp;RIGHT($A66,3)&amp;"*",EUROSTAT_VBE_IND_2010!$D$7:$D$732,"328*"))/1000-(SUMIFS(EUROSTAT_VBE_IND_2010!J$7:J$732,EUROSTAT_VBE_IND_2010!$B$7:$B$732,$D66,EUROSTAT_VBE_IND_2010!$C$7:$C$732,"*"&amp;RIGHT($A66,3)&amp;"*",EUROSTAT_VBE_IND_2010!$D$7:$D$732,"3285*"))/1000</f>
        <v>142.18</v>
      </c>
      <c r="N66" s="17">
        <f>(SUMIFS(EUROSTAT_VBE_IND_2010!K$7:K$732,EUROSTAT_VBE_IND_2010!$B$7:$B$732,$D66,EUROSTAT_VBE_IND_2010!$C$7:$C$732,"*"&amp;RIGHT($A66,3)&amp;"*",EUROSTAT_VBE_IND_2010!$D$7:$D$732,"328*"))/1000-(SUMIFS(EUROSTAT_VBE_IND_2010!K$7:K$732,EUROSTAT_VBE_IND_2010!$B$7:$B$732,$D66,EUROSTAT_VBE_IND_2010!$C$7:$C$732,"*"&amp;RIGHT($A66,3)&amp;"*",EUROSTAT_VBE_IND_2010!$D$7:$D$732,"3285*"))/1000</f>
        <v>9.372</v>
      </c>
      <c r="O66" s="17">
        <f>(SUMIFS(EUROSTAT_VBE_IND_2010!L$7:L$732,EUROSTAT_VBE_IND_2010!$B$7:$B$732,$D66,EUROSTAT_VBE_IND_2010!$C$7:$C$732,"*"&amp;RIGHT($A66,3)&amp;"*",EUROSTAT_VBE_IND_2010!$D$7:$D$732,"328*"))/1000-(SUMIFS(EUROSTAT_VBE_IND_2010!L$7:L$732,EUROSTAT_VBE_IND_2010!$B$7:$B$732,$D66,EUROSTAT_VBE_IND_2010!$C$7:$C$732,"*"&amp;RIGHT($A66,3)&amp;"*",EUROSTAT_VBE_IND_2010!$D$7:$D$732,"3285*"))/1000</f>
        <v>2.964</v>
      </c>
      <c r="P66" s="17">
        <f>(SUMIFS(EUROSTAT_VBE_IND_2010!M$7:M$732,EUROSTAT_VBE_IND_2010!$B$7:$B$732,$D66,EUROSTAT_VBE_IND_2010!$C$7:$C$732,"*"&amp;RIGHT($A66,3)&amp;"*",EUROSTAT_VBE_IND_2010!$D$7:$D$732,"328*"))/1000-(SUMIFS(EUROSTAT_VBE_IND_2010!M$7:M$732,EUROSTAT_VBE_IND_2010!$B$7:$B$732,$D66,EUROSTAT_VBE_IND_2010!$C$7:$C$732,"*"&amp;RIGHT($A66,3)&amp;"*",EUROSTAT_VBE_IND_2010!$D$7:$D$732,"3285*"))/1000</f>
        <v>10.701</v>
      </c>
      <c r="Q66" s="17">
        <f>(SUMIFS(EUROSTAT_VBE_IND_2010!N$7:N$732,EUROSTAT_VBE_IND_2010!$B$7:$B$732,$D66,EUROSTAT_VBE_IND_2010!$C$7:$C$732,"*"&amp;RIGHT($A66,3)&amp;"*",EUROSTAT_VBE_IND_2010!$D$7:$D$732,"328*"))/1000-(SUMIFS(EUROSTAT_VBE_IND_2010!N$7:N$732,EUROSTAT_VBE_IND_2010!$B$7:$B$732,$D66,EUROSTAT_VBE_IND_2010!$C$7:$C$732,"*"&amp;RIGHT($A66,3)&amp;"*",EUROSTAT_VBE_IND_2010!$D$7:$D$732,"3285*"))/1000</f>
        <v>94.671</v>
      </c>
      <c r="R66" s="17">
        <f>(SUMIFS(EUROSTAT_VBE_IND_2010!O$7:O$732,EUROSTAT_VBE_IND_2010!$B$7:$B$732,$D66,EUROSTAT_VBE_IND_2010!$C$7:$C$732,"*"&amp;RIGHT($A66,3)&amp;"*",EUROSTAT_VBE_IND_2010!$D$7:$D$732,"328*"))/1000-(SUMIFS(EUROSTAT_VBE_IND_2010!O$7:O$732,EUROSTAT_VBE_IND_2010!$B$7:$B$732,$D66,EUROSTAT_VBE_IND_2010!$C$7:$C$732,"*"&amp;RIGHT($A66,3)&amp;"*",EUROSTAT_VBE_IND_2010!$D$7:$D$732,"3285*"))/1000</f>
        <v>17.002</v>
      </c>
      <c r="S66" s="17">
        <f>(SUMIFS(EUROSTAT_VBE_IND_2010!P$7:P$732,EUROSTAT_VBE_IND_2010!$B$7:$B$732,$D66,EUROSTAT_VBE_IND_2010!$C$7:$C$732,"*"&amp;RIGHT($A66,3)&amp;"*",EUROSTAT_VBE_IND_2010!$D$7:$D$732,"328*"))/1000-(SUMIFS(EUROSTAT_VBE_IND_2010!P$7:P$732,EUROSTAT_VBE_IND_2010!$B$7:$B$732,$D66,EUROSTAT_VBE_IND_2010!$C$7:$C$732,"*"&amp;RIGHT($A66,3)&amp;"*",EUROSTAT_VBE_IND_2010!$D$7:$D$732,"3285*"))/1000</f>
        <v>150.28</v>
      </c>
      <c r="T66" s="17">
        <f>(SUMIFS(EUROSTAT_VBE_IND_2010!Q$7:Q$732,EUROSTAT_VBE_IND_2010!$B$7:$B$732,$D66,EUROSTAT_VBE_IND_2010!$C$7:$C$732,"*"&amp;RIGHT($A66,3)&amp;"*",EUROSTAT_VBE_IND_2010!$D$7:$D$732,"328*"))/1000-(SUMIFS(EUROSTAT_VBE_IND_2010!Q$7:Q$732,EUROSTAT_VBE_IND_2010!$B$7:$B$732,$D66,EUROSTAT_VBE_IND_2010!$C$7:$C$732,"*"&amp;RIGHT($A66,3)&amp;"*",EUROSTAT_VBE_IND_2010!$D$7:$D$732,"3285*"))/1000</f>
        <v>4.723</v>
      </c>
      <c r="U66" s="17">
        <f>(SUMIFS(EUROSTAT_VBE_IND_2010!R$7:R$732,EUROSTAT_VBE_IND_2010!$B$7:$B$732,$D66,EUROSTAT_VBE_IND_2010!$C$7:$C$732,"*"&amp;RIGHT($A66,3)&amp;"*",EUROSTAT_VBE_IND_2010!$D$7:$D$732,"328*"))/1000-(SUMIFS(EUROSTAT_VBE_IND_2010!R$7:R$732,EUROSTAT_VBE_IND_2010!$B$7:$B$732,$D66,EUROSTAT_VBE_IND_2010!$C$7:$C$732,"*"&amp;RIGHT($A66,3)&amp;"*",EUROSTAT_VBE_IND_2010!$D$7:$D$732,"3285*"))/1000</f>
        <v>9.989</v>
      </c>
      <c r="V66" s="17">
        <f>(SUMIFS(EUROSTAT_VBE_IND_2010!S$7:S$732,EUROSTAT_VBE_IND_2010!$B$7:$B$732,$D66,EUROSTAT_VBE_IND_2010!$C$7:$C$732,"*"&amp;RIGHT($A66,3)&amp;"*",EUROSTAT_VBE_IND_2010!$D$7:$D$732,"328*"))/1000-(SUMIFS(EUROSTAT_VBE_IND_2010!S$7:S$732,EUROSTAT_VBE_IND_2010!$B$7:$B$732,$D66,EUROSTAT_VBE_IND_2010!$C$7:$C$732,"*"&amp;RIGHT($A66,3)&amp;"*",EUROSTAT_VBE_IND_2010!$D$7:$D$732,"3285*"))/1000</f>
        <v>9.34</v>
      </c>
      <c r="W66" s="17">
        <f>(SUMIFS(EUROSTAT_VBE_IND_2010!T$7:T$732,EUROSTAT_VBE_IND_2010!$B$7:$B$732,$D66,EUROSTAT_VBE_IND_2010!$C$7:$C$732,"*"&amp;RIGHT($A66,3)&amp;"*",EUROSTAT_VBE_IND_2010!$D$7:$D$732,"328*"))/1000-(SUMIFS(EUROSTAT_VBE_IND_2010!T$7:T$732,EUROSTAT_VBE_IND_2010!$B$7:$B$732,$D66,EUROSTAT_VBE_IND_2010!$C$7:$C$732,"*"&amp;RIGHT($A66,3)&amp;"*",EUROSTAT_VBE_IND_2010!$D$7:$D$732,"3285*"))/1000</f>
        <v>0.59</v>
      </c>
      <c r="X66" s="17">
        <f>(SUMIFS(EUROSTAT_VBE_IND_2010!U$7:U$732,EUROSTAT_VBE_IND_2010!$B$7:$B$732,$D66,EUROSTAT_VBE_IND_2010!$C$7:$C$732,"*"&amp;RIGHT($A66,3)&amp;"*",EUROSTAT_VBE_IND_2010!$D$7:$D$732,"328*"))/1000-(SUMIFS(EUROSTAT_VBE_IND_2010!U$7:U$732,EUROSTAT_VBE_IND_2010!$B$7:$B$732,$D66,EUROSTAT_VBE_IND_2010!$C$7:$C$732,"*"&amp;RIGHT($A66,3)&amp;"*",EUROSTAT_VBE_IND_2010!$D$7:$D$732,"3285*"))/1000</f>
        <v>126.964</v>
      </c>
      <c r="Y66" s="17">
        <f>(SUMIFS(EUROSTAT_VBE_IND_2010!V$7:V$732,EUROSTAT_VBE_IND_2010!$B$7:$B$732,$D66,EUROSTAT_VBE_IND_2010!$C$7:$C$732,"*"&amp;RIGHT($A66,3)&amp;"*",EUROSTAT_VBE_IND_2010!$D$7:$D$732,"328*"))/1000-(SUMIFS(EUROSTAT_VBE_IND_2010!V$7:V$732,EUROSTAT_VBE_IND_2010!$B$7:$B$732,$D66,EUROSTAT_VBE_IND_2010!$C$7:$C$732,"*"&amp;RIGHT($A66,3)&amp;"*",EUROSTAT_VBE_IND_2010!$D$7:$D$732,"3285*"))/1000</f>
        <v>3.825</v>
      </c>
      <c r="Z66" s="17">
        <f>(SUMIFS(EUROSTAT_VBE_IND_2010!W$7:W$732,EUROSTAT_VBE_IND_2010!$B$7:$B$732,$D66,EUROSTAT_VBE_IND_2010!$C$7:$C$732,"*"&amp;RIGHT($A66,3)&amp;"*",EUROSTAT_VBE_IND_2010!$D$7:$D$732,"328*"))/1000-(SUMIFS(EUROSTAT_VBE_IND_2010!W$7:W$732,EUROSTAT_VBE_IND_2010!$B$7:$B$732,$D66,EUROSTAT_VBE_IND_2010!$C$7:$C$732,"*"&amp;RIGHT($A66,3)&amp;"*",EUROSTAT_VBE_IND_2010!$D$7:$D$732,"3285*"))/1000</f>
        <v>0.924</v>
      </c>
      <c r="AA66" s="17">
        <f>(SUMIFS(EUROSTAT_VBE_IND_2010!X$7:X$732,EUROSTAT_VBE_IND_2010!$B$7:$B$732,$D66,EUROSTAT_VBE_IND_2010!$C$7:$C$732,"*"&amp;RIGHT($A66,3)&amp;"*",EUROSTAT_VBE_IND_2010!$D$7:$D$732,"328*"))/1000-(SUMIFS(EUROSTAT_VBE_IND_2010!X$7:X$732,EUROSTAT_VBE_IND_2010!$B$7:$B$732,$D66,EUROSTAT_VBE_IND_2010!$C$7:$C$732,"*"&amp;RIGHT($A66,3)&amp;"*",EUROSTAT_VBE_IND_2010!$D$7:$D$732,"3285*"))/1000</f>
        <v>2.469</v>
      </c>
      <c r="AB66" s="17">
        <f>(SUMIFS(EUROSTAT_VBE_IND_2010!AA$7:AA$732,EUROSTAT_VBE_IND_2010!$B$7:$B$732,$D66,EUROSTAT_VBE_IND_2010!$C$7:$C$732,"*"&amp;RIGHT($A66,3)&amp;"*",EUROSTAT_VBE_IND_2010!$D$7:$D$732,"328*"))/1000-(SUMIFS(EUROSTAT_VBE_IND_2010!AA$7:AA$732,EUROSTAT_VBE_IND_2010!$B$7:$B$732,$D66,EUROSTAT_VBE_IND_2010!$C$7:$C$732,"*"&amp;RIGHT($A66,3)&amp;"*",EUROSTAT_VBE_IND_2010!$D$7:$D$732,"3285*"))/1000</f>
        <v>0.363</v>
      </c>
      <c r="AC66" s="17">
        <f>(SUMIFS(EUROSTAT_VBE_IND_2010!AB$7:AB$732,EUROSTAT_VBE_IND_2010!$B$7:$B$732,$D66,EUROSTAT_VBE_IND_2010!$C$7:$C$732,"*"&amp;RIGHT($A66,3)&amp;"*",EUROSTAT_VBE_IND_2010!$D$7:$D$732,"328*"))/1000-(SUMIFS(EUROSTAT_VBE_IND_2010!AB$7:AB$732,EUROSTAT_VBE_IND_2010!$B$7:$B$732,$D66,EUROSTAT_VBE_IND_2010!$C$7:$C$732,"*"&amp;RIGHT($A66,3)&amp;"*",EUROSTAT_VBE_IND_2010!$D$7:$D$732,"3285*"))/1000</f>
        <v>38.608</v>
      </c>
      <c r="AD66" s="17">
        <f>(SUMIFS(EUROSTAT_VBE_IND_2010!AC$7:AC$732,EUROSTAT_VBE_IND_2010!$B$7:$B$732,$D66,EUROSTAT_VBE_IND_2010!$C$7:$C$732,"*"&amp;RIGHT($A66,3)&amp;"*",EUROSTAT_VBE_IND_2010!$D$7:$D$732,"328*"))/1000-(SUMIFS(EUROSTAT_VBE_IND_2010!AC$7:AC$732,EUROSTAT_VBE_IND_2010!$B$7:$B$732,$D66,EUROSTAT_VBE_IND_2010!$C$7:$C$732,"*"&amp;RIGHT($A66,3)&amp;"*",EUROSTAT_VBE_IND_2010!$D$7:$D$732,"3285*"))/1000</f>
        <v>15.393</v>
      </c>
      <c r="AE66" s="17">
        <f>(SUMIFS(EUROSTAT_VBE_IND_2010!AD$7:AD$732,EUROSTAT_VBE_IND_2010!$B$7:$B$732,$D66,EUROSTAT_VBE_IND_2010!$C$7:$C$732,"*"&amp;RIGHT($A66,3)&amp;"*",EUROSTAT_VBE_IND_2010!$D$7:$D$732,"328*"))/1000-(SUMIFS(EUROSTAT_VBE_IND_2010!AD$7:AD$732,EUROSTAT_VBE_IND_2010!$B$7:$B$732,$D66,EUROSTAT_VBE_IND_2010!$C$7:$C$732,"*"&amp;RIGHT($A66,3)&amp;"*",EUROSTAT_VBE_IND_2010!$D$7:$D$732,"3285*"))/1000</f>
        <v>64.594</v>
      </c>
      <c r="AF66" s="17">
        <f>(SUMIFS(EUROSTAT_VBE_IND_2010!AE$7:AE$732,EUROSTAT_VBE_IND_2010!$B$7:$B$732,$D66,EUROSTAT_VBE_IND_2010!$C$7:$C$732,"*"&amp;RIGHT($A66,3)&amp;"*",EUROSTAT_VBE_IND_2010!$D$7:$D$732,"328*"))/1000-(SUMIFS(EUROSTAT_VBE_IND_2010!AE$7:AE$732,EUROSTAT_VBE_IND_2010!$B$7:$B$732,$D66,EUROSTAT_VBE_IND_2010!$C$7:$C$732,"*"&amp;RIGHT($A66,3)&amp;"*",EUROSTAT_VBE_IND_2010!$D$7:$D$732,"3285*"))/1000</f>
        <v>15.31</v>
      </c>
      <c r="AG66" s="17">
        <f>(SUMIFS(EUROSTAT_VBE_IND_2010!AF$7:AF$732,EUROSTAT_VBE_IND_2010!$B$7:$B$732,$D66,EUROSTAT_VBE_IND_2010!$C$7:$C$732,"*"&amp;RIGHT($A66,3)&amp;"*",EUROSTAT_VBE_IND_2010!$D$7:$D$732,"328*"))/1000-(SUMIFS(EUROSTAT_VBE_IND_2010!AF$7:AF$732,EUROSTAT_VBE_IND_2010!$B$7:$B$732,$D66,EUROSTAT_VBE_IND_2010!$C$7:$C$732,"*"&amp;RIGHT($A66,3)&amp;"*",EUROSTAT_VBE_IND_2010!$D$7:$D$732,"3285*"))/1000</f>
        <v>16.876</v>
      </c>
      <c r="AH66" s="17">
        <f>(SUMIFS(EUROSTAT_VBE_IND_2010!AH$7:AH$732,EUROSTAT_VBE_IND_2010!$B$7:$B$732,$D66,EUROSTAT_VBE_IND_2010!$C$7:$C$732,"*"&amp;RIGHT($A66,3)&amp;"*",EUROSTAT_VBE_IND_2010!$D$7:$D$732,"328*"))/1000-(SUMIFS(EUROSTAT_VBE_IND_2010!AH$7:AH$732,EUROSTAT_VBE_IND_2010!$B$7:$B$732,$D66,EUROSTAT_VBE_IND_2010!$C$7:$C$732,"*"&amp;RIGHT($A66,3)&amp;"*",EUROSTAT_VBE_IND_2010!$D$7:$D$732,"3285*"))/1000</f>
        <v>19.64</v>
      </c>
      <c r="AI66" s="17">
        <f>(SUMIFS(EUROSTAT_VBE_IND_2010!AI$7:AI$732,EUROSTAT_VBE_IND_2010!$B$7:$B$732,$D66,EUROSTAT_VBE_IND_2010!$C$7:$C$732,"*"&amp;RIGHT($A66,3)&amp;"*",EUROSTAT_VBE_IND_2010!$D$7:$D$732,"328*"))/1000-(SUMIFS(EUROSTAT_VBE_IND_2010!AI$7:AI$732,EUROSTAT_VBE_IND_2010!$B$7:$B$732,$D66,EUROSTAT_VBE_IND_2010!$C$7:$C$732,"*"&amp;RIGHT($A66,3)&amp;"*",EUROSTAT_VBE_IND_2010!$D$7:$D$732,"3285*"))/1000</f>
        <v>3.764</v>
      </c>
      <c r="AJ66" s="17">
        <f>(SUMIFS(EUROSTAT_VBE_IND_2010!AJ$7:AJ$732,EUROSTAT_VBE_IND_2010!$B$7:$B$732,$D66,EUROSTAT_VBE_IND_2010!$C$7:$C$732,"*"&amp;RIGHT($A66,3)&amp;"*",EUROSTAT_VBE_IND_2010!$D$7:$D$732,"328*"))/1000-(SUMIFS(EUROSTAT_VBE_IND_2010!AJ$7:AJ$732,EUROSTAT_VBE_IND_2010!$B$7:$B$732,$D66,EUROSTAT_VBE_IND_2010!$C$7:$C$732,"*"&amp;RIGHT($A66,3)&amp;"*",EUROSTAT_VBE_IND_2010!$D$7:$D$732,"3285*"))/1000</f>
        <v>5.647</v>
      </c>
      <c r="AK66" s="17">
        <f>(SUMIFS(EUROSTAT_VBE_IND_2010!AK$7:AK$732,EUROSTAT_VBE_IND_2010!$B$7:$B$732,$D66,EUROSTAT_VBE_IND_2010!$C$7:$C$732,"*"&amp;RIGHT($A66,3)&amp;"*",EUROSTAT_VBE_IND_2010!$D$7:$D$732,"328*"))/1000-(SUMIFS(EUROSTAT_VBE_IND_2010!AK$7:AK$732,EUROSTAT_VBE_IND_2010!$B$7:$B$732,$D66,EUROSTAT_VBE_IND_2010!$C$7:$C$732,"*"&amp;RIGHT($A66,3)&amp;"*",EUROSTAT_VBE_IND_2010!$D$7:$D$732,"3285*"))/1000</f>
        <v>76.719</v>
      </c>
      <c r="AL66" s="198">
        <f>SUMIFS('IEA Bal_AL-IND'!$D$30:$D$329,'IEA Bal_AL-IND'!$A$30:$A$329,"*"&amp;RIGHT($B66,8),'IEA Bal_AL-IND'!$C$30:$C$329,'Aggregated Balance-IND_2010'!$E66)</f>
        <v>4.62695</v>
      </c>
      <c r="AM66" s="198">
        <f>SUMIFS('IEA Bal_BA-IND'!$D$30:$D$329,'IEA Bal_BA-IND'!$A$30:$A$329,"*"&amp;RIGHT($B66,8),'IEA Bal_BA-IND'!$C$30:$C$329,'Aggregated Balance-IND_2010'!$E66)</f>
        <v>7.22256</v>
      </c>
      <c r="AN66" s="198">
        <f>SUMIFS('IEA Bal_KS-IND'!$D$30:$D$329,'IEA Bal_KS-IND'!$A$30:$A$329,"*"&amp;RIGHT($B66,8),'IEA Bal_KS-IND'!$C$30:$C$329,'Aggregated Balance-IND_2010'!$E66)</f>
        <v>0.29098</v>
      </c>
      <c r="AO66" s="17">
        <f>(SUMIFS(EUROSTAT_VBE_IND_2010!Y$7:Y$732,EUROSTAT_VBE_IND_2010!$B$7:$B$732,$D66,EUROSTAT_VBE_IND_2010!$C$7:$C$732,"*"&amp;RIGHT($A66,3)&amp;"*",EUROSTAT_VBE_IND_2010!$D$7:$D$732,"328*"))/1000-(SUMIFS(EUROSTAT_VBE_IND_2010!Y$7:Y$732,EUROSTAT_VBE_IND_2010!$B$7:$B$732,$D66,EUROSTAT_VBE_IND_2010!$C$7:$C$732,"*"&amp;RIGHT($A66,3)&amp;"*",EUROSTAT_VBE_IND_2010!$D$7:$D$732,"3285*"))/1000</f>
        <v>0.57</v>
      </c>
      <c r="AP66" s="17">
        <f>(SUMIFS(EUROSTAT_VBE_IND_2010!Z$7:Z$732,EUROSTAT_VBE_IND_2010!$B$7:$B$732,$D66,EUROSTAT_VBE_IND_2010!$C$7:$C$732,"*"&amp;RIGHT($A66,3)&amp;"*",EUROSTAT_VBE_IND_2010!$D$7:$D$732,"328*"))/1000-(SUMIFS(EUROSTAT_VBE_IND_2010!Z$7:Z$732,EUROSTAT_VBE_IND_2010!$B$7:$B$732,$D66,EUROSTAT_VBE_IND_2010!$C$7:$C$732,"*"&amp;RIGHT($A66,3)&amp;"*",EUROSTAT_VBE_IND_2010!$D$7:$D$732,"3285*"))/1000</f>
        <v>1.125</v>
      </c>
      <c r="AQ66" s="17">
        <f>(SUMIFS(EUROSTAT_VBE_IND_2010!AG$7:AG$732,EUROSTAT_VBE_IND_2010!$B$7:$B$732,$D66,EUROSTAT_VBE_IND_2010!$C$7:$C$732,"*"&amp;RIGHT($A66,3)&amp;"*",EUROSTAT_VBE_IND_2010!$D$7:$D$732,"328*"))/1000-(SUMIFS(EUROSTAT_VBE_IND_2010!AG$7:AG$732,EUROSTAT_VBE_IND_2010!$B$7:$B$732,$D66,EUROSTAT_VBE_IND_2010!$C$7:$C$732,"*"&amp;RIGHT($A66,3)&amp;"*",EUROSTAT_VBE_IND_2010!$D$7:$D$732,"3285*"))/1000</f>
        <v>7.275</v>
      </c>
    </row>
    <row r="67" s="20" customFormat="1" spans="1:43">
      <c r="A67" t="str">
        <f>LEFT(EUROSTAT_VBE_IND_2010!$C$14,8)</f>
        <v>B_101605</v>
      </c>
      <c r="B67" s="28" t="s">
        <v>249</v>
      </c>
      <c r="C67" t="s">
        <v>293</v>
      </c>
      <c r="D67" t="s">
        <v>126</v>
      </c>
      <c r="E67" t="s">
        <v>239</v>
      </c>
      <c r="F67" t="s">
        <v>259</v>
      </c>
      <c r="G67" s="17">
        <f>(SUMIFS(EUROSTAT_VBE_IND_2010!E$7:E$732,EUROSTAT_VBE_IND_2010!$B$7:$B$732,$D67,EUROSTAT_VBE_IND_2010!$C$7:$C$732,"*"&amp;RIGHT($A67,3)&amp;"*",EUROSTAT_VBE_IND_2010!$D$7:$D$732,"4100*"))/1000+(SUMIFS(EUROSTAT_VBE_IND_2010!E$7:E$732,EUROSTAT_VBE_IND_2010!$B$7:$B$732,$D67,EUROSTAT_VBE_IND_2010!$C$7:$C$732,"*"&amp;RIGHT($A67,3)&amp;"*",EUROSTAT_VBE_IND_2010!$D$7:$D$732,"4230*"))/1000+(SUMIFS(EUROSTAT_VBE_IND_2010!E$7:E$732,EUROSTAT_VBE_IND_2010!$B$7:$B$732,$D67,EUROSTAT_VBE_IND_2010!$C$7:$C$732,"*"&amp;RIGHT($A67,3)&amp;"*",EUROSTAT_VBE_IND_2010!$D$7:$D$732,"4240*"))/1000+(SUMIFS(EUROSTAT_VBE_IND_2010!E$7:E$732,EUROSTAT_VBE_IND_2010!$B$7:$B$732,$D67,EUROSTAT_VBE_IND_2010!$C$7:$C$732,"*"&amp;RIGHT($A67,3)&amp;"*",EUROSTAT_VBE_IND_2010!$D$7:$D$732,"3106*"))/1000</f>
        <v>15.779</v>
      </c>
      <c r="H67" s="17">
        <f>(SUMIFS(EUROSTAT_VBE_IND_2010!F$7:F$732,EUROSTAT_VBE_IND_2010!$B$7:$B$732,$D67,EUROSTAT_VBE_IND_2010!$C$7:$C$732,"*"&amp;RIGHT($A67,3)&amp;"*",EUROSTAT_VBE_IND_2010!$D$7:$D$732,"4100*"))/1000+(SUMIFS(EUROSTAT_VBE_IND_2010!F$7:F$732,EUROSTAT_VBE_IND_2010!$B$7:$B$732,$D67,EUROSTAT_VBE_IND_2010!$C$7:$C$732,"*"&amp;RIGHT($A67,3)&amp;"*",EUROSTAT_VBE_IND_2010!$D$7:$D$732,"4230*"))/1000+(SUMIFS(EUROSTAT_VBE_IND_2010!F$7:F$732,EUROSTAT_VBE_IND_2010!$B$7:$B$732,$D67,EUROSTAT_VBE_IND_2010!$C$7:$C$732,"*"&amp;RIGHT($A67,3)&amp;"*",EUROSTAT_VBE_IND_2010!$D$7:$D$732,"4240*"))/1000+(SUMIFS(EUROSTAT_VBE_IND_2010!F$7:F$732,EUROSTAT_VBE_IND_2010!$B$7:$B$732,$D67,EUROSTAT_VBE_IND_2010!$C$7:$C$732,"*"&amp;RIGHT($A67,3)&amp;"*",EUROSTAT_VBE_IND_2010!$D$7:$D$732,"3106*"))/1000</f>
        <v>36.14</v>
      </c>
      <c r="I67" s="17">
        <f>(SUMIFS(EUROSTAT_VBE_IND_2010!G$7:G$732,EUROSTAT_VBE_IND_2010!$B$7:$B$732,$D67,EUROSTAT_VBE_IND_2010!$C$7:$C$732,"*"&amp;RIGHT($A67,3)&amp;"*",EUROSTAT_VBE_IND_2010!$D$7:$D$732,"4100*"))/1000+(SUMIFS(EUROSTAT_VBE_IND_2010!G$7:G$732,EUROSTAT_VBE_IND_2010!$B$7:$B$732,$D67,EUROSTAT_VBE_IND_2010!$C$7:$C$732,"*"&amp;RIGHT($A67,3)&amp;"*",EUROSTAT_VBE_IND_2010!$D$7:$D$732,"4230*"))/1000+(SUMIFS(EUROSTAT_VBE_IND_2010!G$7:G$732,EUROSTAT_VBE_IND_2010!$B$7:$B$732,$D67,EUROSTAT_VBE_IND_2010!$C$7:$C$732,"*"&amp;RIGHT($A67,3)&amp;"*",EUROSTAT_VBE_IND_2010!$D$7:$D$732,"4240*"))/1000+(SUMIFS(EUROSTAT_VBE_IND_2010!G$7:G$732,EUROSTAT_VBE_IND_2010!$B$7:$B$732,$D67,EUROSTAT_VBE_IND_2010!$C$7:$C$732,"*"&amp;RIGHT($A67,3)&amp;"*",EUROSTAT_VBE_IND_2010!$D$7:$D$732,"3106*"))/1000</f>
        <v>8.05</v>
      </c>
      <c r="J67" s="198">
        <f>SUMIFS('IEA Bal_CH-IND'!$D$30:$D$329,'IEA Bal_CH-IND'!$A$30:$A$329,"*"&amp;RIGHT($B67,8),'IEA Bal_CH-IND'!$C$30:$C$329,'Aggregated Balance-IND_2010'!$E67)</f>
        <v>0</v>
      </c>
      <c r="K67" s="17">
        <f>(SUMIFS(EUROSTAT_VBE_IND_2010!H$7:H$732,EUROSTAT_VBE_IND_2010!$B$7:$B$732,$D67,EUROSTAT_VBE_IND_2010!$C$7:$C$732,"*"&amp;RIGHT($A67,3)&amp;"*",EUROSTAT_VBE_IND_2010!$D$7:$D$732,"4100*"))/1000+(SUMIFS(EUROSTAT_VBE_IND_2010!H$7:H$732,EUROSTAT_VBE_IND_2010!$B$7:$B$732,$D67,EUROSTAT_VBE_IND_2010!$C$7:$C$732,"*"&amp;RIGHT($A67,3)&amp;"*",EUROSTAT_VBE_IND_2010!$D$7:$D$732,"4230*"))/1000+(SUMIFS(EUROSTAT_VBE_IND_2010!H$7:H$732,EUROSTAT_VBE_IND_2010!$B$7:$B$732,$D67,EUROSTAT_VBE_IND_2010!$C$7:$C$732,"*"&amp;RIGHT($A67,3)&amp;"*",EUROSTAT_VBE_IND_2010!$D$7:$D$732,"4240*"))/1000+(SUMIFS(EUROSTAT_VBE_IND_2010!H$7:H$732,EUROSTAT_VBE_IND_2010!$B$7:$B$732,$D67,EUROSTAT_VBE_IND_2010!$C$7:$C$732,"*"&amp;RIGHT($A67,3)&amp;"*",EUROSTAT_VBE_IND_2010!$D$7:$D$732,"3106*"))/1000</f>
        <v>0</v>
      </c>
      <c r="L67" s="17">
        <f>(SUMIFS(EUROSTAT_VBE_IND_2010!I$7:I$732,EUROSTAT_VBE_IND_2010!$B$7:$B$732,$D67,EUROSTAT_VBE_IND_2010!$C$7:$C$732,"*"&amp;RIGHT($A67,3)&amp;"*",EUROSTAT_VBE_IND_2010!$D$7:$D$732,"4100*"))/1000+(SUMIFS(EUROSTAT_VBE_IND_2010!I$7:I$732,EUROSTAT_VBE_IND_2010!$B$7:$B$732,$D67,EUROSTAT_VBE_IND_2010!$C$7:$C$732,"*"&amp;RIGHT($A67,3)&amp;"*",EUROSTAT_VBE_IND_2010!$D$7:$D$732,"4230*"))/1000+(SUMIFS(EUROSTAT_VBE_IND_2010!I$7:I$732,EUROSTAT_VBE_IND_2010!$B$7:$B$732,$D67,EUROSTAT_VBE_IND_2010!$C$7:$C$732,"*"&amp;RIGHT($A67,3)&amp;"*",EUROSTAT_VBE_IND_2010!$D$7:$D$732,"4240*"))/1000+(SUMIFS(EUROSTAT_VBE_IND_2010!I$7:I$732,EUROSTAT_VBE_IND_2010!$B$7:$B$732,$D67,EUROSTAT_VBE_IND_2010!$C$7:$C$732,"*"&amp;RIGHT($A67,3)&amp;"*",EUROSTAT_VBE_IND_2010!$D$7:$D$732,"3106*"))/1000</f>
        <v>4.091</v>
      </c>
      <c r="M67" s="17">
        <f>(SUMIFS(EUROSTAT_VBE_IND_2010!J$7:J$732,EUROSTAT_VBE_IND_2010!$B$7:$B$732,$D67,EUROSTAT_VBE_IND_2010!$C$7:$C$732,"*"&amp;RIGHT($A67,3)&amp;"*",EUROSTAT_VBE_IND_2010!$D$7:$D$732,"4100*"))/1000+(SUMIFS(EUROSTAT_VBE_IND_2010!J$7:J$732,EUROSTAT_VBE_IND_2010!$B$7:$B$732,$D67,EUROSTAT_VBE_IND_2010!$C$7:$C$732,"*"&amp;RIGHT($A67,3)&amp;"*",EUROSTAT_VBE_IND_2010!$D$7:$D$732,"4230*"))/1000+(SUMIFS(EUROSTAT_VBE_IND_2010!J$7:J$732,EUROSTAT_VBE_IND_2010!$B$7:$B$732,$D67,EUROSTAT_VBE_IND_2010!$C$7:$C$732,"*"&amp;RIGHT($A67,3)&amp;"*",EUROSTAT_VBE_IND_2010!$D$7:$D$732,"4240*"))/1000+(SUMIFS(EUROSTAT_VBE_IND_2010!J$7:J$732,EUROSTAT_VBE_IND_2010!$B$7:$B$732,$D67,EUROSTAT_VBE_IND_2010!$C$7:$C$732,"*"&amp;RIGHT($A67,3)&amp;"*",EUROSTAT_VBE_IND_2010!$D$7:$D$732,"3106*"))/1000</f>
        <v>100.151</v>
      </c>
      <c r="N67" s="17">
        <f>(SUMIFS(EUROSTAT_VBE_IND_2010!K$7:K$732,EUROSTAT_VBE_IND_2010!$B$7:$B$732,$D67,EUROSTAT_VBE_IND_2010!$C$7:$C$732,"*"&amp;RIGHT($A67,3)&amp;"*",EUROSTAT_VBE_IND_2010!$D$7:$D$732,"4100*"))/1000+(SUMIFS(EUROSTAT_VBE_IND_2010!K$7:K$732,EUROSTAT_VBE_IND_2010!$B$7:$B$732,$D67,EUROSTAT_VBE_IND_2010!$C$7:$C$732,"*"&amp;RIGHT($A67,3)&amp;"*",EUROSTAT_VBE_IND_2010!$D$7:$D$732,"4230*"))/1000+(SUMIFS(EUROSTAT_VBE_IND_2010!K$7:K$732,EUROSTAT_VBE_IND_2010!$B$7:$B$732,$D67,EUROSTAT_VBE_IND_2010!$C$7:$C$732,"*"&amp;RIGHT($A67,3)&amp;"*",EUROSTAT_VBE_IND_2010!$D$7:$D$732,"4240*"))/1000+(SUMIFS(EUROSTAT_VBE_IND_2010!K$7:K$732,EUROSTAT_VBE_IND_2010!$B$7:$B$732,$D67,EUROSTAT_VBE_IND_2010!$C$7:$C$732,"*"&amp;RIGHT($A67,3)&amp;"*",EUROSTAT_VBE_IND_2010!$D$7:$D$732,"3106*"))/1000</f>
        <v>0</v>
      </c>
      <c r="O67" s="17">
        <f>(SUMIFS(EUROSTAT_VBE_IND_2010!L$7:L$732,EUROSTAT_VBE_IND_2010!$B$7:$B$732,$D67,EUROSTAT_VBE_IND_2010!$C$7:$C$732,"*"&amp;RIGHT($A67,3)&amp;"*",EUROSTAT_VBE_IND_2010!$D$7:$D$732,"4100*"))/1000+(SUMIFS(EUROSTAT_VBE_IND_2010!L$7:L$732,EUROSTAT_VBE_IND_2010!$B$7:$B$732,$D67,EUROSTAT_VBE_IND_2010!$C$7:$C$732,"*"&amp;RIGHT($A67,3)&amp;"*",EUROSTAT_VBE_IND_2010!$D$7:$D$732,"4230*"))/1000+(SUMIFS(EUROSTAT_VBE_IND_2010!L$7:L$732,EUROSTAT_VBE_IND_2010!$B$7:$B$732,$D67,EUROSTAT_VBE_IND_2010!$C$7:$C$732,"*"&amp;RIGHT($A67,3)&amp;"*",EUROSTAT_VBE_IND_2010!$D$7:$D$732,"4240*"))/1000+(SUMIFS(EUROSTAT_VBE_IND_2010!L$7:L$732,EUROSTAT_VBE_IND_2010!$B$7:$B$732,$D67,EUROSTAT_VBE_IND_2010!$C$7:$C$732,"*"&amp;RIGHT($A67,3)&amp;"*",EUROSTAT_VBE_IND_2010!$D$7:$D$732,"3106*"))/1000</f>
        <v>0</v>
      </c>
      <c r="P67" s="17">
        <f>(SUMIFS(EUROSTAT_VBE_IND_2010!M$7:M$732,EUROSTAT_VBE_IND_2010!$B$7:$B$732,$D67,EUROSTAT_VBE_IND_2010!$C$7:$C$732,"*"&amp;RIGHT($A67,3)&amp;"*",EUROSTAT_VBE_IND_2010!$D$7:$D$732,"4100*"))/1000+(SUMIFS(EUROSTAT_VBE_IND_2010!M$7:M$732,EUROSTAT_VBE_IND_2010!$B$7:$B$732,$D67,EUROSTAT_VBE_IND_2010!$C$7:$C$732,"*"&amp;RIGHT($A67,3)&amp;"*",EUROSTAT_VBE_IND_2010!$D$7:$D$732,"4230*"))/1000+(SUMIFS(EUROSTAT_VBE_IND_2010!M$7:M$732,EUROSTAT_VBE_IND_2010!$B$7:$B$732,$D67,EUROSTAT_VBE_IND_2010!$C$7:$C$732,"*"&amp;RIGHT($A67,3)&amp;"*",EUROSTAT_VBE_IND_2010!$D$7:$D$732,"4240*"))/1000+(SUMIFS(EUROSTAT_VBE_IND_2010!M$7:M$732,EUROSTAT_VBE_IND_2010!$B$7:$B$732,$D67,EUROSTAT_VBE_IND_2010!$C$7:$C$732,"*"&amp;RIGHT($A67,3)&amp;"*",EUROSTAT_VBE_IND_2010!$D$7:$D$732,"3106*"))/1000</f>
        <v>14.816</v>
      </c>
      <c r="Q67" s="17">
        <f>(SUMIFS(EUROSTAT_VBE_IND_2010!N$7:N$732,EUROSTAT_VBE_IND_2010!$B$7:$B$732,$D67,EUROSTAT_VBE_IND_2010!$C$7:$C$732,"*"&amp;RIGHT($A67,3)&amp;"*",EUROSTAT_VBE_IND_2010!$D$7:$D$732,"4100*"))/1000+(SUMIFS(EUROSTAT_VBE_IND_2010!N$7:N$732,EUROSTAT_VBE_IND_2010!$B$7:$B$732,$D67,EUROSTAT_VBE_IND_2010!$C$7:$C$732,"*"&amp;RIGHT($A67,3)&amp;"*",EUROSTAT_VBE_IND_2010!$D$7:$D$732,"4230*"))/1000+(SUMIFS(EUROSTAT_VBE_IND_2010!N$7:N$732,EUROSTAT_VBE_IND_2010!$B$7:$B$732,$D67,EUROSTAT_VBE_IND_2010!$C$7:$C$732,"*"&amp;RIGHT($A67,3)&amp;"*",EUROSTAT_VBE_IND_2010!$D$7:$D$732,"4240*"))/1000+(SUMIFS(EUROSTAT_VBE_IND_2010!N$7:N$732,EUROSTAT_VBE_IND_2010!$B$7:$B$732,$D67,EUROSTAT_VBE_IND_2010!$C$7:$C$732,"*"&amp;RIGHT($A67,3)&amp;"*",EUROSTAT_VBE_IND_2010!$D$7:$D$732,"3106*"))/1000</f>
        <v>19.688</v>
      </c>
      <c r="R67" s="17">
        <f>(SUMIFS(EUROSTAT_VBE_IND_2010!O$7:O$732,EUROSTAT_VBE_IND_2010!$B$7:$B$732,$D67,EUROSTAT_VBE_IND_2010!$C$7:$C$732,"*"&amp;RIGHT($A67,3)&amp;"*",EUROSTAT_VBE_IND_2010!$D$7:$D$732,"4100*"))/1000+(SUMIFS(EUROSTAT_VBE_IND_2010!O$7:O$732,EUROSTAT_VBE_IND_2010!$B$7:$B$732,$D67,EUROSTAT_VBE_IND_2010!$C$7:$C$732,"*"&amp;RIGHT($A67,3)&amp;"*",EUROSTAT_VBE_IND_2010!$D$7:$D$732,"4230*"))/1000+(SUMIFS(EUROSTAT_VBE_IND_2010!O$7:O$732,EUROSTAT_VBE_IND_2010!$B$7:$B$732,$D67,EUROSTAT_VBE_IND_2010!$C$7:$C$732,"*"&amp;RIGHT($A67,3)&amp;"*",EUROSTAT_VBE_IND_2010!$D$7:$D$732,"4240*"))/1000+(SUMIFS(EUROSTAT_VBE_IND_2010!O$7:O$732,EUROSTAT_VBE_IND_2010!$B$7:$B$732,$D67,EUROSTAT_VBE_IND_2010!$C$7:$C$732,"*"&amp;RIGHT($A67,3)&amp;"*",EUROSTAT_VBE_IND_2010!$D$7:$D$732,"3106*"))/1000</f>
        <v>1.38</v>
      </c>
      <c r="S67" s="17">
        <f>(SUMIFS(EUROSTAT_VBE_IND_2010!P$7:P$732,EUROSTAT_VBE_IND_2010!$B$7:$B$732,$D67,EUROSTAT_VBE_IND_2010!$C$7:$C$732,"*"&amp;RIGHT($A67,3)&amp;"*",EUROSTAT_VBE_IND_2010!$D$7:$D$732,"4100*"))/1000+(SUMIFS(EUROSTAT_VBE_IND_2010!P$7:P$732,EUROSTAT_VBE_IND_2010!$B$7:$B$732,$D67,EUROSTAT_VBE_IND_2010!$C$7:$C$732,"*"&amp;RIGHT($A67,3)&amp;"*",EUROSTAT_VBE_IND_2010!$D$7:$D$732,"4230*"))/1000+(SUMIFS(EUROSTAT_VBE_IND_2010!P$7:P$732,EUROSTAT_VBE_IND_2010!$B$7:$B$732,$D67,EUROSTAT_VBE_IND_2010!$C$7:$C$732,"*"&amp;RIGHT($A67,3)&amp;"*",EUROSTAT_VBE_IND_2010!$D$7:$D$732,"4240*"))/1000+(SUMIFS(EUROSTAT_VBE_IND_2010!P$7:P$732,EUROSTAT_VBE_IND_2010!$B$7:$B$732,$D67,EUROSTAT_VBE_IND_2010!$C$7:$C$732,"*"&amp;RIGHT($A67,3)&amp;"*",EUROSTAT_VBE_IND_2010!$D$7:$D$732,"3106*"))/1000</f>
        <v>55.868</v>
      </c>
      <c r="T67" s="17">
        <f>(SUMIFS(EUROSTAT_VBE_IND_2010!Q$7:Q$732,EUROSTAT_VBE_IND_2010!$B$7:$B$732,$D67,EUROSTAT_VBE_IND_2010!$C$7:$C$732,"*"&amp;RIGHT($A67,3)&amp;"*",EUROSTAT_VBE_IND_2010!$D$7:$D$732,"4100*"))/1000+(SUMIFS(EUROSTAT_VBE_IND_2010!Q$7:Q$732,EUROSTAT_VBE_IND_2010!$B$7:$B$732,$D67,EUROSTAT_VBE_IND_2010!$C$7:$C$732,"*"&amp;RIGHT($A67,3)&amp;"*",EUROSTAT_VBE_IND_2010!$D$7:$D$732,"4230*"))/1000+(SUMIFS(EUROSTAT_VBE_IND_2010!Q$7:Q$732,EUROSTAT_VBE_IND_2010!$B$7:$B$732,$D67,EUROSTAT_VBE_IND_2010!$C$7:$C$732,"*"&amp;RIGHT($A67,3)&amp;"*",EUROSTAT_VBE_IND_2010!$D$7:$D$732,"4240*"))/1000+(SUMIFS(EUROSTAT_VBE_IND_2010!Q$7:Q$732,EUROSTAT_VBE_IND_2010!$B$7:$B$732,$D67,EUROSTAT_VBE_IND_2010!$C$7:$C$732,"*"&amp;RIGHT($A67,3)&amp;"*",EUROSTAT_VBE_IND_2010!$D$7:$D$732,"3106*"))/1000</f>
        <v>17.132</v>
      </c>
      <c r="U67" s="17">
        <f>(SUMIFS(EUROSTAT_VBE_IND_2010!R$7:R$732,EUROSTAT_VBE_IND_2010!$B$7:$B$732,$D67,EUROSTAT_VBE_IND_2010!$C$7:$C$732,"*"&amp;RIGHT($A67,3)&amp;"*",EUROSTAT_VBE_IND_2010!$D$7:$D$732,"4100*"))/1000+(SUMIFS(EUROSTAT_VBE_IND_2010!R$7:R$732,EUROSTAT_VBE_IND_2010!$B$7:$B$732,$D67,EUROSTAT_VBE_IND_2010!$C$7:$C$732,"*"&amp;RIGHT($A67,3)&amp;"*",EUROSTAT_VBE_IND_2010!$D$7:$D$732,"4230*"))/1000+(SUMIFS(EUROSTAT_VBE_IND_2010!R$7:R$732,EUROSTAT_VBE_IND_2010!$B$7:$B$732,$D67,EUROSTAT_VBE_IND_2010!$C$7:$C$732,"*"&amp;RIGHT($A67,3)&amp;"*",EUROSTAT_VBE_IND_2010!$D$7:$D$732,"4240*"))/1000+(SUMIFS(EUROSTAT_VBE_IND_2010!R$7:R$732,EUROSTAT_VBE_IND_2010!$B$7:$B$732,$D67,EUROSTAT_VBE_IND_2010!$C$7:$C$732,"*"&amp;RIGHT($A67,3)&amp;"*",EUROSTAT_VBE_IND_2010!$D$7:$D$732,"3106*"))/1000</f>
        <v>15.278</v>
      </c>
      <c r="V67" s="17">
        <f>(SUMIFS(EUROSTAT_VBE_IND_2010!S$7:S$732,EUROSTAT_VBE_IND_2010!$B$7:$B$732,$D67,EUROSTAT_VBE_IND_2010!$C$7:$C$732,"*"&amp;RIGHT($A67,3)&amp;"*",EUROSTAT_VBE_IND_2010!$D$7:$D$732,"4100*"))/1000+(SUMIFS(EUROSTAT_VBE_IND_2010!S$7:S$732,EUROSTAT_VBE_IND_2010!$B$7:$B$732,$D67,EUROSTAT_VBE_IND_2010!$C$7:$C$732,"*"&amp;RIGHT($A67,3)&amp;"*",EUROSTAT_VBE_IND_2010!$D$7:$D$732,"4230*"))/1000+(SUMIFS(EUROSTAT_VBE_IND_2010!S$7:S$732,EUROSTAT_VBE_IND_2010!$B$7:$B$732,$D67,EUROSTAT_VBE_IND_2010!$C$7:$C$732,"*"&amp;RIGHT($A67,3)&amp;"*",EUROSTAT_VBE_IND_2010!$D$7:$D$732,"4240*"))/1000+(SUMIFS(EUROSTAT_VBE_IND_2010!S$7:S$732,EUROSTAT_VBE_IND_2010!$B$7:$B$732,$D67,EUROSTAT_VBE_IND_2010!$C$7:$C$732,"*"&amp;RIGHT($A67,3)&amp;"*",EUROSTAT_VBE_IND_2010!$D$7:$D$732,"3106*"))/1000</f>
        <v>0</v>
      </c>
      <c r="W67" s="17">
        <f>(SUMIFS(EUROSTAT_VBE_IND_2010!T$7:T$732,EUROSTAT_VBE_IND_2010!$B$7:$B$732,$D67,EUROSTAT_VBE_IND_2010!$C$7:$C$732,"*"&amp;RIGHT($A67,3)&amp;"*",EUROSTAT_VBE_IND_2010!$D$7:$D$732,"4100*"))/1000+(SUMIFS(EUROSTAT_VBE_IND_2010!T$7:T$732,EUROSTAT_VBE_IND_2010!$B$7:$B$732,$D67,EUROSTAT_VBE_IND_2010!$C$7:$C$732,"*"&amp;RIGHT($A67,3)&amp;"*",EUROSTAT_VBE_IND_2010!$D$7:$D$732,"4230*"))/1000+(SUMIFS(EUROSTAT_VBE_IND_2010!T$7:T$732,EUROSTAT_VBE_IND_2010!$B$7:$B$732,$D67,EUROSTAT_VBE_IND_2010!$C$7:$C$732,"*"&amp;RIGHT($A67,3)&amp;"*",EUROSTAT_VBE_IND_2010!$D$7:$D$732,"4240*"))/1000+(SUMIFS(EUROSTAT_VBE_IND_2010!T$7:T$732,EUROSTAT_VBE_IND_2010!$B$7:$B$732,$D67,EUROSTAT_VBE_IND_2010!$C$7:$C$732,"*"&amp;RIGHT($A67,3)&amp;"*",EUROSTAT_VBE_IND_2010!$D$7:$D$732,"3106*"))/1000</f>
        <v>0</v>
      </c>
      <c r="X67" s="17">
        <f>(SUMIFS(EUROSTAT_VBE_IND_2010!U$7:U$732,EUROSTAT_VBE_IND_2010!$B$7:$B$732,$D67,EUROSTAT_VBE_IND_2010!$C$7:$C$732,"*"&amp;RIGHT($A67,3)&amp;"*",EUROSTAT_VBE_IND_2010!$D$7:$D$732,"4100*"))/1000+(SUMIFS(EUROSTAT_VBE_IND_2010!U$7:U$732,EUROSTAT_VBE_IND_2010!$B$7:$B$732,$D67,EUROSTAT_VBE_IND_2010!$C$7:$C$732,"*"&amp;RIGHT($A67,3)&amp;"*",EUROSTAT_VBE_IND_2010!$D$7:$D$732,"4230*"))/1000+(SUMIFS(EUROSTAT_VBE_IND_2010!U$7:U$732,EUROSTAT_VBE_IND_2010!$B$7:$B$732,$D67,EUROSTAT_VBE_IND_2010!$C$7:$C$732,"*"&amp;RIGHT($A67,3)&amp;"*",EUROSTAT_VBE_IND_2010!$D$7:$D$732,"4240*"))/1000+(SUMIFS(EUROSTAT_VBE_IND_2010!U$7:U$732,EUROSTAT_VBE_IND_2010!$B$7:$B$732,$D67,EUROSTAT_VBE_IND_2010!$C$7:$C$732,"*"&amp;RIGHT($A67,3)&amp;"*",EUROSTAT_VBE_IND_2010!$D$7:$D$732,"3106*"))/1000</f>
        <v>23.693</v>
      </c>
      <c r="Y67" s="17">
        <f>(SUMIFS(EUROSTAT_VBE_IND_2010!V$7:V$732,EUROSTAT_VBE_IND_2010!$B$7:$B$732,$D67,EUROSTAT_VBE_IND_2010!$C$7:$C$732,"*"&amp;RIGHT($A67,3)&amp;"*",EUROSTAT_VBE_IND_2010!$D$7:$D$732,"4100*"))/1000+(SUMIFS(EUROSTAT_VBE_IND_2010!V$7:V$732,EUROSTAT_VBE_IND_2010!$B$7:$B$732,$D67,EUROSTAT_VBE_IND_2010!$C$7:$C$732,"*"&amp;RIGHT($A67,3)&amp;"*",EUROSTAT_VBE_IND_2010!$D$7:$D$732,"4230*"))/1000+(SUMIFS(EUROSTAT_VBE_IND_2010!V$7:V$732,EUROSTAT_VBE_IND_2010!$B$7:$B$732,$D67,EUROSTAT_VBE_IND_2010!$C$7:$C$732,"*"&amp;RIGHT($A67,3)&amp;"*",EUROSTAT_VBE_IND_2010!$D$7:$D$732,"4240*"))/1000+(SUMIFS(EUROSTAT_VBE_IND_2010!V$7:V$732,EUROSTAT_VBE_IND_2010!$B$7:$B$732,$D67,EUROSTAT_VBE_IND_2010!$C$7:$C$732,"*"&amp;RIGHT($A67,3)&amp;"*",EUROSTAT_VBE_IND_2010!$D$7:$D$732,"3106*"))/1000</f>
        <v>22.304</v>
      </c>
      <c r="Z67" s="17">
        <f>(SUMIFS(EUROSTAT_VBE_IND_2010!W$7:W$732,EUROSTAT_VBE_IND_2010!$B$7:$B$732,$D67,EUROSTAT_VBE_IND_2010!$C$7:$C$732,"*"&amp;RIGHT($A67,3)&amp;"*",EUROSTAT_VBE_IND_2010!$D$7:$D$732,"4100*"))/1000+(SUMIFS(EUROSTAT_VBE_IND_2010!W$7:W$732,EUROSTAT_VBE_IND_2010!$B$7:$B$732,$D67,EUROSTAT_VBE_IND_2010!$C$7:$C$732,"*"&amp;RIGHT($A67,3)&amp;"*",EUROSTAT_VBE_IND_2010!$D$7:$D$732,"4230*"))/1000+(SUMIFS(EUROSTAT_VBE_IND_2010!W$7:W$732,EUROSTAT_VBE_IND_2010!$B$7:$B$732,$D67,EUROSTAT_VBE_IND_2010!$C$7:$C$732,"*"&amp;RIGHT($A67,3)&amp;"*",EUROSTAT_VBE_IND_2010!$D$7:$D$732,"4240*"))/1000+(SUMIFS(EUROSTAT_VBE_IND_2010!W$7:W$732,EUROSTAT_VBE_IND_2010!$B$7:$B$732,$D67,EUROSTAT_VBE_IND_2010!$C$7:$C$732,"*"&amp;RIGHT($A67,3)&amp;"*",EUROSTAT_VBE_IND_2010!$D$7:$D$732,"3106*"))/1000</f>
        <v>0</v>
      </c>
      <c r="AA67" s="17">
        <f>(SUMIFS(EUROSTAT_VBE_IND_2010!X$7:X$732,EUROSTAT_VBE_IND_2010!$B$7:$B$732,$D67,EUROSTAT_VBE_IND_2010!$C$7:$C$732,"*"&amp;RIGHT($A67,3)&amp;"*",EUROSTAT_VBE_IND_2010!$D$7:$D$732,"4100*"))/1000+(SUMIFS(EUROSTAT_VBE_IND_2010!X$7:X$732,EUROSTAT_VBE_IND_2010!$B$7:$B$732,$D67,EUROSTAT_VBE_IND_2010!$C$7:$C$732,"*"&amp;RIGHT($A67,3)&amp;"*",EUROSTAT_VBE_IND_2010!$D$7:$D$732,"4230*"))/1000+(SUMIFS(EUROSTAT_VBE_IND_2010!X$7:X$732,EUROSTAT_VBE_IND_2010!$B$7:$B$732,$D67,EUROSTAT_VBE_IND_2010!$C$7:$C$732,"*"&amp;RIGHT($A67,3)&amp;"*",EUROSTAT_VBE_IND_2010!$D$7:$D$732,"4240*"))/1000+(SUMIFS(EUROSTAT_VBE_IND_2010!X$7:X$732,EUROSTAT_VBE_IND_2010!$B$7:$B$732,$D67,EUROSTAT_VBE_IND_2010!$C$7:$C$732,"*"&amp;RIGHT($A67,3)&amp;"*",EUROSTAT_VBE_IND_2010!$D$7:$D$732,"3106*"))/1000</f>
        <v>0</v>
      </c>
      <c r="AB67" s="17">
        <f>(SUMIFS(EUROSTAT_VBE_IND_2010!AA$7:AA$732,EUROSTAT_VBE_IND_2010!$B$7:$B$732,$D67,EUROSTAT_VBE_IND_2010!$C$7:$C$732,"*"&amp;RIGHT($A67,3)&amp;"*",EUROSTAT_VBE_IND_2010!$D$7:$D$732,"4100*"))/1000+(SUMIFS(EUROSTAT_VBE_IND_2010!AA$7:AA$732,EUROSTAT_VBE_IND_2010!$B$7:$B$732,$D67,EUROSTAT_VBE_IND_2010!$C$7:$C$732,"*"&amp;RIGHT($A67,3)&amp;"*",EUROSTAT_VBE_IND_2010!$D$7:$D$732,"4230*"))/1000+(SUMIFS(EUROSTAT_VBE_IND_2010!AA$7:AA$732,EUROSTAT_VBE_IND_2010!$B$7:$B$732,$D67,EUROSTAT_VBE_IND_2010!$C$7:$C$732,"*"&amp;RIGHT($A67,3)&amp;"*",EUROSTAT_VBE_IND_2010!$D$7:$D$732,"4240*"))/1000+(SUMIFS(EUROSTAT_VBE_IND_2010!AA$7:AA$732,EUROSTAT_VBE_IND_2010!$B$7:$B$732,$D67,EUROSTAT_VBE_IND_2010!$C$7:$C$732,"*"&amp;RIGHT($A67,3)&amp;"*",EUROSTAT_VBE_IND_2010!$D$7:$D$732,"3106*"))/1000</f>
        <v>0</v>
      </c>
      <c r="AC67" s="17">
        <f>(SUMIFS(EUROSTAT_VBE_IND_2010!AB$7:AB$732,EUROSTAT_VBE_IND_2010!$B$7:$B$732,$D67,EUROSTAT_VBE_IND_2010!$C$7:$C$732,"*"&amp;RIGHT($A67,3)&amp;"*",EUROSTAT_VBE_IND_2010!$D$7:$D$732,"4100*"))/1000+(SUMIFS(EUROSTAT_VBE_IND_2010!AB$7:AB$732,EUROSTAT_VBE_IND_2010!$B$7:$B$732,$D67,EUROSTAT_VBE_IND_2010!$C$7:$C$732,"*"&amp;RIGHT($A67,3)&amp;"*",EUROSTAT_VBE_IND_2010!$D$7:$D$732,"4230*"))/1000+(SUMIFS(EUROSTAT_VBE_IND_2010!AB$7:AB$732,EUROSTAT_VBE_IND_2010!$B$7:$B$732,$D67,EUROSTAT_VBE_IND_2010!$C$7:$C$732,"*"&amp;RIGHT($A67,3)&amp;"*",EUROSTAT_VBE_IND_2010!$D$7:$D$732,"4240*"))/1000+(SUMIFS(EUROSTAT_VBE_IND_2010!AB$7:AB$732,EUROSTAT_VBE_IND_2010!$B$7:$B$732,$D67,EUROSTAT_VBE_IND_2010!$C$7:$C$732,"*"&amp;RIGHT($A67,3)&amp;"*",EUROSTAT_VBE_IND_2010!$D$7:$D$732,"3106*"))/1000</f>
        <v>197.31</v>
      </c>
      <c r="AD67" s="17">
        <f>(SUMIFS(EUROSTAT_VBE_IND_2010!AC$7:AC$732,EUROSTAT_VBE_IND_2010!$B$7:$B$732,$D67,EUROSTAT_VBE_IND_2010!$C$7:$C$732,"*"&amp;RIGHT($A67,3)&amp;"*",EUROSTAT_VBE_IND_2010!$D$7:$D$732,"4100*"))/1000+(SUMIFS(EUROSTAT_VBE_IND_2010!AC$7:AC$732,EUROSTAT_VBE_IND_2010!$B$7:$B$732,$D67,EUROSTAT_VBE_IND_2010!$C$7:$C$732,"*"&amp;RIGHT($A67,3)&amp;"*",EUROSTAT_VBE_IND_2010!$D$7:$D$732,"4230*"))/1000+(SUMIFS(EUROSTAT_VBE_IND_2010!AC$7:AC$732,EUROSTAT_VBE_IND_2010!$B$7:$B$732,$D67,EUROSTAT_VBE_IND_2010!$C$7:$C$732,"*"&amp;RIGHT($A67,3)&amp;"*",EUROSTAT_VBE_IND_2010!$D$7:$D$732,"4240*"))/1000+(SUMIFS(EUROSTAT_VBE_IND_2010!AC$7:AC$732,EUROSTAT_VBE_IND_2010!$B$7:$B$732,$D67,EUROSTAT_VBE_IND_2010!$C$7:$C$732,"*"&amp;RIGHT($A67,3)&amp;"*",EUROSTAT_VBE_IND_2010!$D$7:$D$732,"3106*"))/1000</f>
        <v>19.441</v>
      </c>
      <c r="AE67" s="17">
        <f>(SUMIFS(EUROSTAT_VBE_IND_2010!AD$7:AD$732,EUROSTAT_VBE_IND_2010!$B$7:$B$732,$D67,EUROSTAT_VBE_IND_2010!$C$7:$C$732,"*"&amp;RIGHT($A67,3)&amp;"*",EUROSTAT_VBE_IND_2010!$D$7:$D$732,"4100*"))/1000+(SUMIFS(EUROSTAT_VBE_IND_2010!AD$7:AD$732,EUROSTAT_VBE_IND_2010!$B$7:$B$732,$D67,EUROSTAT_VBE_IND_2010!$C$7:$C$732,"*"&amp;RIGHT($A67,3)&amp;"*",EUROSTAT_VBE_IND_2010!$D$7:$D$732,"4230*"))/1000+(SUMIFS(EUROSTAT_VBE_IND_2010!AD$7:AD$732,EUROSTAT_VBE_IND_2010!$B$7:$B$732,$D67,EUROSTAT_VBE_IND_2010!$C$7:$C$732,"*"&amp;RIGHT($A67,3)&amp;"*",EUROSTAT_VBE_IND_2010!$D$7:$D$732,"4240*"))/1000+(SUMIFS(EUROSTAT_VBE_IND_2010!AD$7:AD$732,EUROSTAT_VBE_IND_2010!$B$7:$B$732,$D67,EUROSTAT_VBE_IND_2010!$C$7:$C$732,"*"&amp;RIGHT($A67,3)&amp;"*",EUROSTAT_VBE_IND_2010!$D$7:$D$732,"3106*"))/1000</f>
        <v>69.31</v>
      </c>
      <c r="AF67" s="17">
        <f>(SUMIFS(EUROSTAT_VBE_IND_2010!AE$7:AE$732,EUROSTAT_VBE_IND_2010!$B$7:$B$732,$D67,EUROSTAT_VBE_IND_2010!$C$7:$C$732,"*"&amp;RIGHT($A67,3)&amp;"*",EUROSTAT_VBE_IND_2010!$D$7:$D$732,"4100*"))/1000+(SUMIFS(EUROSTAT_VBE_IND_2010!AE$7:AE$732,EUROSTAT_VBE_IND_2010!$B$7:$B$732,$D67,EUROSTAT_VBE_IND_2010!$C$7:$C$732,"*"&amp;RIGHT($A67,3)&amp;"*",EUROSTAT_VBE_IND_2010!$D$7:$D$732,"4230*"))/1000+(SUMIFS(EUROSTAT_VBE_IND_2010!AE$7:AE$732,EUROSTAT_VBE_IND_2010!$B$7:$B$732,$D67,EUROSTAT_VBE_IND_2010!$C$7:$C$732,"*"&amp;RIGHT($A67,3)&amp;"*",EUROSTAT_VBE_IND_2010!$D$7:$D$732,"4240*"))/1000+(SUMIFS(EUROSTAT_VBE_IND_2010!AE$7:AE$732,EUROSTAT_VBE_IND_2010!$B$7:$B$732,$D67,EUROSTAT_VBE_IND_2010!$C$7:$C$732,"*"&amp;RIGHT($A67,3)&amp;"*",EUROSTAT_VBE_IND_2010!$D$7:$D$732,"3106*"))/1000</f>
        <v>0</v>
      </c>
      <c r="AG67" s="17">
        <f>(SUMIFS(EUROSTAT_VBE_IND_2010!AF$7:AF$732,EUROSTAT_VBE_IND_2010!$B$7:$B$732,$D67,EUROSTAT_VBE_IND_2010!$C$7:$C$732,"*"&amp;RIGHT($A67,3)&amp;"*",EUROSTAT_VBE_IND_2010!$D$7:$D$732,"4100*"))/1000+(SUMIFS(EUROSTAT_VBE_IND_2010!AF$7:AF$732,EUROSTAT_VBE_IND_2010!$B$7:$B$732,$D67,EUROSTAT_VBE_IND_2010!$C$7:$C$732,"*"&amp;RIGHT($A67,3)&amp;"*",EUROSTAT_VBE_IND_2010!$D$7:$D$732,"4230*"))/1000+(SUMIFS(EUROSTAT_VBE_IND_2010!AF$7:AF$732,EUROSTAT_VBE_IND_2010!$B$7:$B$732,$D67,EUROSTAT_VBE_IND_2010!$C$7:$C$732,"*"&amp;RIGHT($A67,3)&amp;"*",EUROSTAT_VBE_IND_2010!$D$7:$D$732,"4240*"))/1000+(SUMIFS(EUROSTAT_VBE_IND_2010!AF$7:AF$732,EUROSTAT_VBE_IND_2010!$B$7:$B$732,$D67,EUROSTAT_VBE_IND_2010!$C$7:$C$732,"*"&amp;RIGHT($A67,3)&amp;"*",EUROSTAT_VBE_IND_2010!$D$7:$D$732,"3106*"))/1000</f>
        <v>31.921</v>
      </c>
      <c r="AH67" s="17">
        <f>(SUMIFS(EUROSTAT_VBE_IND_2010!AH$7:AH$732,EUROSTAT_VBE_IND_2010!$B$7:$B$732,$D67,EUROSTAT_VBE_IND_2010!$C$7:$C$732,"*"&amp;RIGHT($A67,3)&amp;"*",EUROSTAT_VBE_IND_2010!$D$7:$D$732,"4100*"))/1000+(SUMIFS(EUROSTAT_VBE_IND_2010!AH$7:AH$732,EUROSTAT_VBE_IND_2010!$B$7:$B$732,$D67,EUROSTAT_VBE_IND_2010!$C$7:$C$732,"*"&amp;RIGHT($A67,3)&amp;"*",EUROSTAT_VBE_IND_2010!$D$7:$D$732,"4230*"))/1000+(SUMIFS(EUROSTAT_VBE_IND_2010!AH$7:AH$732,EUROSTAT_VBE_IND_2010!$B$7:$B$732,$D67,EUROSTAT_VBE_IND_2010!$C$7:$C$732,"*"&amp;RIGHT($A67,3)&amp;"*",EUROSTAT_VBE_IND_2010!$D$7:$D$732,"4240*"))/1000+(SUMIFS(EUROSTAT_VBE_IND_2010!AH$7:AH$732,EUROSTAT_VBE_IND_2010!$B$7:$B$732,$D67,EUROSTAT_VBE_IND_2010!$C$7:$C$732,"*"&amp;RIGHT($A67,3)&amp;"*",EUROSTAT_VBE_IND_2010!$D$7:$D$732,"3106*"))/1000</f>
        <v>4.492</v>
      </c>
      <c r="AI67" s="17">
        <f>(SUMIFS(EUROSTAT_VBE_IND_2010!AI$7:AI$732,EUROSTAT_VBE_IND_2010!$B$7:$B$732,$D67,EUROSTAT_VBE_IND_2010!$C$7:$C$732,"*"&amp;RIGHT($A67,3)&amp;"*",EUROSTAT_VBE_IND_2010!$D$7:$D$732,"4100*"))/1000+(SUMIFS(EUROSTAT_VBE_IND_2010!AI$7:AI$732,EUROSTAT_VBE_IND_2010!$B$7:$B$732,$D67,EUROSTAT_VBE_IND_2010!$C$7:$C$732,"*"&amp;RIGHT($A67,3)&amp;"*",EUROSTAT_VBE_IND_2010!$D$7:$D$732,"4230*"))/1000+(SUMIFS(EUROSTAT_VBE_IND_2010!AI$7:AI$732,EUROSTAT_VBE_IND_2010!$B$7:$B$732,$D67,EUROSTAT_VBE_IND_2010!$C$7:$C$732,"*"&amp;RIGHT($A67,3)&amp;"*",EUROSTAT_VBE_IND_2010!$D$7:$D$732,"4240*"))/1000+(SUMIFS(EUROSTAT_VBE_IND_2010!AI$7:AI$732,EUROSTAT_VBE_IND_2010!$B$7:$B$732,$D67,EUROSTAT_VBE_IND_2010!$C$7:$C$732,"*"&amp;RIGHT($A67,3)&amp;"*",EUROSTAT_VBE_IND_2010!$D$7:$D$732,"3106*"))/1000</f>
        <v>3.306</v>
      </c>
      <c r="AJ67" s="17">
        <f>(SUMIFS(EUROSTAT_VBE_IND_2010!AJ$7:AJ$732,EUROSTAT_VBE_IND_2010!$B$7:$B$732,$D67,EUROSTAT_VBE_IND_2010!$C$7:$C$732,"*"&amp;RIGHT($A67,3)&amp;"*",EUROSTAT_VBE_IND_2010!$D$7:$D$732,"4100*"))/1000+(SUMIFS(EUROSTAT_VBE_IND_2010!AJ$7:AJ$732,EUROSTAT_VBE_IND_2010!$B$7:$B$732,$D67,EUROSTAT_VBE_IND_2010!$C$7:$C$732,"*"&amp;RIGHT($A67,3)&amp;"*",EUROSTAT_VBE_IND_2010!$D$7:$D$732,"4230*"))/1000+(SUMIFS(EUROSTAT_VBE_IND_2010!AJ$7:AJ$732,EUROSTAT_VBE_IND_2010!$B$7:$B$732,$D67,EUROSTAT_VBE_IND_2010!$C$7:$C$732,"*"&amp;RIGHT($A67,3)&amp;"*",EUROSTAT_VBE_IND_2010!$D$7:$D$732,"4240*"))/1000+(SUMIFS(EUROSTAT_VBE_IND_2010!AJ$7:AJ$732,EUROSTAT_VBE_IND_2010!$B$7:$B$732,$D67,EUROSTAT_VBE_IND_2010!$C$7:$C$732,"*"&amp;RIGHT($A67,3)&amp;"*",EUROSTAT_VBE_IND_2010!$D$7:$D$732,"3106*"))/1000</f>
        <v>8.798</v>
      </c>
      <c r="AK67" s="17">
        <f>(SUMIFS(EUROSTAT_VBE_IND_2010!AK$7:AK$732,EUROSTAT_VBE_IND_2010!$B$7:$B$732,$D67,EUROSTAT_VBE_IND_2010!$C$7:$C$732,"*"&amp;RIGHT($A67,3)&amp;"*",EUROSTAT_VBE_IND_2010!$D$7:$D$732,"4100*"))/1000+(SUMIFS(EUROSTAT_VBE_IND_2010!AK$7:AK$732,EUROSTAT_VBE_IND_2010!$B$7:$B$732,$D67,EUROSTAT_VBE_IND_2010!$C$7:$C$732,"*"&amp;RIGHT($A67,3)&amp;"*",EUROSTAT_VBE_IND_2010!$D$7:$D$732,"4230*"))/1000+(SUMIFS(EUROSTAT_VBE_IND_2010!AK$7:AK$732,EUROSTAT_VBE_IND_2010!$B$7:$B$732,$D67,EUROSTAT_VBE_IND_2010!$C$7:$C$732,"*"&amp;RIGHT($A67,3)&amp;"*",EUROSTAT_VBE_IND_2010!$D$7:$D$732,"4240*"))/1000+(SUMIFS(EUROSTAT_VBE_IND_2010!AK$7:AK$732,EUROSTAT_VBE_IND_2010!$B$7:$B$732,$D67,EUROSTAT_VBE_IND_2010!$C$7:$C$732,"*"&amp;RIGHT($A67,3)&amp;"*",EUROSTAT_VBE_IND_2010!$D$7:$D$732,"3106*"))/1000</f>
        <v>26.207</v>
      </c>
      <c r="AL67" s="198">
        <f>SUMIFS('IEA Bal_AL-IND'!$D$30:$D$329,'IEA Bal_AL-IND'!$A$30:$A$329,"*"&amp;RIGHT($B67,8),'IEA Bal_AL-IND'!$C$30:$C$329,'Aggregated Balance-IND_2010'!$E67)</f>
        <v>0</v>
      </c>
      <c r="AM67" s="198">
        <f>SUMIFS('IEA Bal_BA-IND'!$D$30:$D$329,'IEA Bal_BA-IND'!$A$30:$A$329,"*"&amp;RIGHT($B67,8),'IEA Bal_BA-IND'!$C$30:$C$329,'Aggregated Balance-IND_2010'!$E67)</f>
        <v>0</v>
      </c>
      <c r="AN67" s="198">
        <f>SUMIFS('IEA Bal_KS-IND'!$D$30:$D$329,'IEA Bal_KS-IND'!$A$30:$A$329,"*"&amp;RIGHT($B67,8),'IEA Bal_KS-IND'!$C$30:$C$329,'Aggregated Balance-IND_2010'!$E67)</f>
        <v>0</v>
      </c>
      <c r="AO67" s="17">
        <f>(SUMIFS(EUROSTAT_VBE_IND_2010!Y$7:Y$732,EUROSTAT_VBE_IND_2010!$B$7:$B$732,$D67,EUROSTAT_VBE_IND_2010!$C$7:$C$732,"*"&amp;RIGHT($A67,3)&amp;"*",EUROSTAT_VBE_IND_2010!$D$7:$D$732,"4100*"))/1000+(SUMIFS(EUROSTAT_VBE_IND_2010!Y$7:Y$732,EUROSTAT_VBE_IND_2010!$B$7:$B$732,$D67,EUROSTAT_VBE_IND_2010!$C$7:$C$732,"*"&amp;RIGHT($A67,3)&amp;"*",EUROSTAT_VBE_IND_2010!$D$7:$D$732,"4230*"))/1000+(SUMIFS(EUROSTAT_VBE_IND_2010!Y$7:Y$732,EUROSTAT_VBE_IND_2010!$B$7:$B$732,$D67,EUROSTAT_VBE_IND_2010!$C$7:$C$732,"*"&amp;RIGHT($A67,3)&amp;"*",EUROSTAT_VBE_IND_2010!$D$7:$D$732,"4240*"))/1000+(SUMIFS(EUROSTAT_VBE_IND_2010!Y$7:Y$732,EUROSTAT_VBE_IND_2010!$B$7:$B$732,$D67,EUROSTAT_VBE_IND_2010!$C$7:$C$732,"*"&amp;RIGHT($A67,3)&amp;"*",EUROSTAT_VBE_IND_2010!$D$7:$D$732,"3106*"))/1000</f>
        <v>0</v>
      </c>
      <c r="AP67" s="17">
        <f>(SUMIFS(EUROSTAT_VBE_IND_2010!Z$7:Z$732,EUROSTAT_VBE_IND_2010!$B$7:$B$732,$D67,EUROSTAT_VBE_IND_2010!$C$7:$C$732,"*"&amp;RIGHT($A67,3)&amp;"*",EUROSTAT_VBE_IND_2010!$D$7:$D$732,"4100*"))/1000+(SUMIFS(EUROSTAT_VBE_IND_2010!Z$7:Z$732,EUROSTAT_VBE_IND_2010!$B$7:$B$732,$D67,EUROSTAT_VBE_IND_2010!$C$7:$C$732,"*"&amp;RIGHT($A67,3)&amp;"*",EUROSTAT_VBE_IND_2010!$D$7:$D$732,"4230*"))/1000+(SUMIFS(EUROSTAT_VBE_IND_2010!Z$7:Z$732,EUROSTAT_VBE_IND_2010!$B$7:$B$732,$D67,EUROSTAT_VBE_IND_2010!$C$7:$C$732,"*"&amp;RIGHT($A67,3)&amp;"*",EUROSTAT_VBE_IND_2010!$D$7:$D$732,"4240*"))/1000+(SUMIFS(EUROSTAT_VBE_IND_2010!Z$7:Z$732,EUROSTAT_VBE_IND_2010!$B$7:$B$732,$D67,EUROSTAT_VBE_IND_2010!$C$7:$C$732,"*"&amp;RIGHT($A67,3)&amp;"*",EUROSTAT_VBE_IND_2010!$D$7:$D$732,"3106*"))/1000</f>
        <v>0</v>
      </c>
      <c r="AQ67" s="17">
        <f>(SUMIFS(EUROSTAT_VBE_IND_2010!AG$7:AG$732,EUROSTAT_VBE_IND_2010!$B$7:$B$732,$D67,EUROSTAT_VBE_IND_2010!$C$7:$C$732,"*"&amp;RIGHT($A67,3)&amp;"*",EUROSTAT_VBE_IND_2010!$D$7:$D$732,"4100*"))/1000+(SUMIFS(EUROSTAT_VBE_IND_2010!AG$7:AG$732,EUROSTAT_VBE_IND_2010!$B$7:$B$732,$D67,EUROSTAT_VBE_IND_2010!$C$7:$C$732,"*"&amp;RIGHT($A67,3)&amp;"*",EUROSTAT_VBE_IND_2010!$D$7:$D$732,"4230*"))/1000+(SUMIFS(EUROSTAT_VBE_IND_2010!AG$7:AG$732,EUROSTAT_VBE_IND_2010!$B$7:$B$732,$D67,EUROSTAT_VBE_IND_2010!$C$7:$C$732,"*"&amp;RIGHT($A67,3)&amp;"*",EUROSTAT_VBE_IND_2010!$D$7:$D$732,"4240*"))/1000+(SUMIFS(EUROSTAT_VBE_IND_2010!AG$7:AG$732,EUROSTAT_VBE_IND_2010!$B$7:$B$732,$D67,EUROSTAT_VBE_IND_2010!$C$7:$C$732,"*"&amp;RIGHT($A67,3)&amp;"*",EUROSTAT_VBE_IND_2010!$D$7:$D$732,"3106*"))/1000</f>
        <v>9.05</v>
      </c>
    </row>
    <row r="68" s="20" customFormat="1" spans="1:43">
      <c r="A68" t="str">
        <f>LEFT(EUROSTAT_VBE_IND_2010!$C$14,8)</f>
        <v>B_101605</v>
      </c>
      <c r="B68" s="28" t="s">
        <v>249</v>
      </c>
      <c r="C68" t="s">
        <v>293</v>
      </c>
      <c r="D68" t="s">
        <v>126</v>
      </c>
      <c r="E68" t="s">
        <v>240</v>
      </c>
      <c r="F68" t="s">
        <v>260</v>
      </c>
      <c r="G68" s="17">
        <f>(SUMIFS(EUROSTAT_VBE_IND_2010!E$7:E$732,EUROSTAT_VBE_IND_2010!$B$7:$B$732,$D68,EUROSTAT_VBE_IND_2010!$C$7:$C$732,"*"&amp;RIGHT($A68,3)&amp;"*",EUROSTAT_VBE_IND_2010!$D$7:$D$732,"421*"))/1000</f>
        <v>0</v>
      </c>
      <c r="H68" s="17">
        <f>(SUMIFS(EUROSTAT_VBE_IND_2010!F$7:F$732,EUROSTAT_VBE_IND_2010!$B$7:$B$732,$D68,EUROSTAT_VBE_IND_2010!$C$7:$C$732,"*"&amp;RIGHT($A68,3)&amp;"*",EUROSTAT_VBE_IND_2010!$D$7:$D$732,"421*"))/1000</f>
        <v>0</v>
      </c>
      <c r="I68" s="17">
        <f>(SUMIFS(EUROSTAT_VBE_IND_2010!G$7:G$732,EUROSTAT_VBE_IND_2010!$B$7:$B$732,$D68,EUROSTAT_VBE_IND_2010!$C$7:$C$732,"*"&amp;RIGHT($A68,3)&amp;"*",EUROSTAT_VBE_IND_2010!$D$7:$D$732,"421*"))/1000</f>
        <v>0</v>
      </c>
      <c r="J68" s="198">
        <f>SUMIFS('IEA Bal_CH-IND'!$D$30:$D$329,'IEA Bal_CH-IND'!$A$30:$A$329,"*"&amp;RIGHT($B68,8),'IEA Bal_CH-IND'!$C$30:$C$329,'Aggregated Balance-IND_2010'!$E68)</f>
        <v>0</v>
      </c>
      <c r="K68" s="17">
        <f>(SUMIFS(EUROSTAT_VBE_IND_2010!H$7:H$732,EUROSTAT_VBE_IND_2010!$B$7:$B$732,$D68,EUROSTAT_VBE_IND_2010!$C$7:$C$732,"*"&amp;RIGHT($A68,3)&amp;"*",EUROSTAT_VBE_IND_2010!$D$7:$D$732,"421*"))/1000</f>
        <v>0</v>
      </c>
      <c r="L68" s="17">
        <f>(SUMIFS(EUROSTAT_VBE_IND_2010!I$7:I$732,EUROSTAT_VBE_IND_2010!$B$7:$B$732,$D68,EUROSTAT_VBE_IND_2010!$C$7:$C$732,"*"&amp;RIGHT($A68,3)&amp;"*",EUROSTAT_VBE_IND_2010!$D$7:$D$732,"421*"))/1000</f>
        <v>0</v>
      </c>
      <c r="M68" s="17">
        <f>(SUMIFS(EUROSTAT_VBE_IND_2010!J$7:J$732,EUROSTAT_VBE_IND_2010!$B$7:$B$732,$D68,EUROSTAT_VBE_IND_2010!$C$7:$C$732,"*"&amp;RIGHT($A68,3)&amp;"*",EUROSTAT_VBE_IND_2010!$D$7:$D$732,"421*"))/1000</f>
        <v>0</v>
      </c>
      <c r="N68" s="17">
        <f>(SUMIFS(EUROSTAT_VBE_IND_2010!K$7:K$732,EUROSTAT_VBE_IND_2010!$B$7:$B$732,$D68,EUROSTAT_VBE_IND_2010!$C$7:$C$732,"*"&amp;RIGHT($A68,3)&amp;"*",EUROSTAT_VBE_IND_2010!$D$7:$D$732,"421*"))/1000</f>
        <v>0</v>
      </c>
      <c r="O68" s="17">
        <f>(SUMIFS(EUROSTAT_VBE_IND_2010!L$7:L$732,EUROSTAT_VBE_IND_2010!$B$7:$B$732,$D68,EUROSTAT_VBE_IND_2010!$C$7:$C$732,"*"&amp;RIGHT($A68,3)&amp;"*",EUROSTAT_VBE_IND_2010!$D$7:$D$732,"421*"))/1000</f>
        <v>0</v>
      </c>
      <c r="P68" s="17">
        <f>(SUMIFS(EUROSTAT_VBE_IND_2010!M$7:M$732,EUROSTAT_VBE_IND_2010!$B$7:$B$732,$D68,EUROSTAT_VBE_IND_2010!$C$7:$C$732,"*"&amp;RIGHT($A68,3)&amp;"*",EUROSTAT_VBE_IND_2010!$D$7:$D$732,"421*"))/1000</f>
        <v>0</v>
      </c>
      <c r="Q68" s="17">
        <f>(SUMIFS(EUROSTAT_VBE_IND_2010!N$7:N$732,EUROSTAT_VBE_IND_2010!$B$7:$B$732,$D68,EUROSTAT_VBE_IND_2010!$C$7:$C$732,"*"&amp;RIGHT($A68,3)&amp;"*",EUROSTAT_VBE_IND_2010!$D$7:$D$732,"421*"))/1000</f>
        <v>0</v>
      </c>
      <c r="R68" s="17">
        <f>(SUMIFS(EUROSTAT_VBE_IND_2010!O$7:O$732,EUROSTAT_VBE_IND_2010!$B$7:$B$732,$D68,EUROSTAT_VBE_IND_2010!$C$7:$C$732,"*"&amp;RIGHT($A68,3)&amp;"*",EUROSTAT_VBE_IND_2010!$D$7:$D$732,"421*"))/1000</f>
        <v>0</v>
      </c>
      <c r="S68" s="17">
        <f>(SUMIFS(EUROSTAT_VBE_IND_2010!P$7:P$732,EUROSTAT_VBE_IND_2010!$B$7:$B$732,$D68,EUROSTAT_VBE_IND_2010!$C$7:$C$732,"*"&amp;RIGHT($A68,3)&amp;"*",EUROSTAT_VBE_IND_2010!$D$7:$D$732,"421*"))/1000</f>
        <v>0</v>
      </c>
      <c r="T68" s="17">
        <f>(SUMIFS(EUROSTAT_VBE_IND_2010!Q$7:Q$732,EUROSTAT_VBE_IND_2010!$B$7:$B$732,$D68,EUROSTAT_VBE_IND_2010!$C$7:$C$732,"*"&amp;RIGHT($A68,3)&amp;"*",EUROSTAT_VBE_IND_2010!$D$7:$D$732,"421*"))/1000</f>
        <v>0</v>
      </c>
      <c r="U68" s="17">
        <f>(SUMIFS(EUROSTAT_VBE_IND_2010!R$7:R$732,EUROSTAT_VBE_IND_2010!$B$7:$B$732,$D68,EUROSTAT_VBE_IND_2010!$C$7:$C$732,"*"&amp;RIGHT($A68,3)&amp;"*",EUROSTAT_VBE_IND_2010!$D$7:$D$732,"421*"))/1000</f>
        <v>0</v>
      </c>
      <c r="V68" s="17">
        <f>(SUMIFS(EUROSTAT_VBE_IND_2010!S$7:S$732,EUROSTAT_VBE_IND_2010!$B$7:$B$732,$D68,EUROSTAT_VBE_IND_2010!$C$7:$C$732,"*"&amp;RIGHT($A68,3)&amp;"*",EUROSTAT_VBE_IND_2010!$D$7:$D$732,"421*"))/1000</f>
        <v>0</v>
      </c>
      <c r="W68" s="17">
        <f>(SUMIFS(EUROSTAT_VBE_IND_2010!T$7:T$732,EUROSTAT_VBE_IND_2010!$B$7:$B$732,$D68,EUROSTAT_VBE_IND_2010!$C$7:$C$732,"*"&amp;RIGHT($A68,3)&amp;"*",EUROSTAT_VBE_IND_2010!$D$7:$D$732,"421*"))/1000</f>
        <v>0</v>
      </c>
      <c r="X68" s="17">
        <f>(SUMIFS(EUROSTAT_VBE_IND_2010!U$7:U$732,EUROSTAT_VBE_IND_2010!$B$7:$B$732,$D68,EUROSTAT_VBE_IND_2010!$C$7:$C$732,"*"&amp;RIGHT($A68,3)&amp;"*",EUROSTAT_VBE_IND_2010!$D$7:$D$732,"421*"))/1000</f>
        <v>0</v>
      </c>
      <c r="Y68" s="17">
        <f>(SUMIFS(EUROSTAT_VBE_IND_2010!V$7:V$732,EUROSTAT_VBE_IND_2010!$B$7:$B$732,$D68,EUROSTAT_VBE_IND_2010!$C$7:$C$732,"*"&amp;RIGHT($A68,3)&amp;"*",EUROSTAT_VBE_IND_2010!$D$7:$D$732,"421*"))/1000</f>
        <v>0</v>
      </c>
      <c r="Z68" s="17">
        <f>(SUMIFS(EUROSTAT_VBE_IND_2010!W$7:W$732,EUROSTAT_VBE_IND_2010!$B$7:$B$732,$D68,EUROSTAT_VBE_IND_2010!$C$7:$C$732,"*"&amp;RIGHT($A68,3)&amp;"*",EUROSTAT_VBE_IND_2010!$D$7:$D$732,"421*"))/1000</f>
        <v>0</v>
      </c>
      <c r="AA68" s="17">
        <f>(SUMIFS(EUROSTAT_VBE_IND_2010!X$7:X$732,EUROSTAT_VBE_IND_2010!$B$7:$B$732,$D68,EUROSTAT_VBE_IND_2010!$C$7:$C$732,"*"&amp;RIGHT($A68,3)&amp;"*",EUROSTAT_VBE_IND_2010!$D$7:$D$732,"421*"))/1000</f>
        <v>0</v>
      </c>
      <c r="AB68" s="17">
        <f>(SUMIFS(EUROSTAT_VBE_IND_2010!AA$7:AA$732,EUROSTAT_VBE_IND_2010!$B$7:$B$732,$D68,EUROSTAT_VBE_IND_2010!$C$7:$C$732,"*"&amp;RIGHT($A68,3)&amp;"*",EUROSTAT_VBE_IND_2010!$D$7:$D$732,"421*"))/1000</f>
        <v>0</v>
      </c>
      <c r="AC68" s="17">
        <f>(SUMIFS(EUROSTAT_VBE_IND_2010!AB$7:AB$732,EUROSTAT_VBE_IND_2010!$B$7:$B$732,$D68,EUROSTAT_VBE_IND_2010!$C$7:$C$732,"*"&amp;RIGHT($A68,3)&amp;"*",EUROSTAT_VBE_IND_2010!$D$7:$D$732,"421*"))/1000</f>
        <v>0</v>
      </c>
      <c r="AD68" s="17">
        <f>(SUMIFS(EUROSTAT_VBE_IND_2010!AC$7:AC$732,EUROSTAT_VBE_IND_2010!$B$7:$B$732,$D68,EUROSTAT_VBE_IND_2010!$C$7:$C$732,"*"&amp;RIGHT($A68,3)&amp;"*",EUROSTAT_VBE_IND_2010!$D$7:$D$732,"421*"))/1000</f>
        <v>0</v>
      </c>
      <c r="AE68" s="17">
        <f>(SUMIFS(EUROSTAT_VBE_IND_2010!AD$7:AD$732,EUROSTAT_VBE_IND_2010!$B$7:$B$732,$D68,EUROSTAT_VBE_IND_2010!$C$7:$C$732,"*"&amp;RIGHT($A68,3)&amp;"*",EUROSTAT_VBE_IND_2010!$D$7:$D$732,"421*"))/1000</f>
        <v>0</v>
      </c>
      <c r="AF68" s="17">
        <f>(SUMIFS(EUROSTAT_VBE_IND_2010!AE$7:AE$732,EUROSTAT_VBE_IND_2010!$B$7:$B$732,$D68,EUROSTAT_VBE_IND_2010!$C$7:$C$732,"*"&amp;RIGHT($A68,3)&amp;"*",EUROSTAT_VBE_IND_2010!$D$7:$D$732,"421*"))/1000</f>
        <v>0</v>
      </c>
      <c r="AG68" s="17">
        <f>(SUMIFS(EUROSTAT_VBE_IND_2010!AF$7:AF$732,EUROSTAT_VBE_IND_2010!$B$7:$B$732,$D68,EUROSTAT_VBE_IND_2010!$C$7:$C$732,"*"&amp;RIGHT($A68,3)&amp;"*",EUROSTAT_VBE_IND_2010!$D$7:$D$732,"421*"))/1000</f>
        <v>0</v>
      </c>
      <c r="AH68" s="17">
        <f>(SUMIFS(EUROSTAT_VBE_IND_2010!AH$7:AH$732,EUROSTAT_VBE_IND_2010!$B$7:$B$732,$D68,EUROSTAT_VBE_IND_2010!$C$7:$C$732,"*"&amp;RIGHT($A68,3)&amp;"*",EUROSTAT_VBE_IND_2010!$D$7:$D$732,"421*"))/1000</f>
        <v>0</v>
      </c>
      <c r="AI68" s="17">
        <f>(SUMIFS(EUROSTAT_VBE_IND_2010!AI$7:AI$732,EUROSTAT_VBE_IND_2010!$B$7:$B$732,$D68,EUROSTAT_VBE_IND_2010!$C$7:$C$732,"*"&amp;RIGHT($A68,3)&amp;"*",EUROSTAT_VBE_IND_2010!$D$7:$D$732,"421*"))/1000</f>
        <v>0</v>
      </c>
      <c r="AJ68" s="17">
        <f>(SUMIFS(EUROSTAT_VBE_IND_2010!AJ$7:AJ$732,EUROSTAT_VBE_IND_2010!$B$7:$B$732,$D68,EUROSTAT_VBE_IND_2010!$C$7:$C$732,"*"&amp;RIGHT($A68,3)&amp;"*",EUROSTAT_VBE_IND_2010!$D$7:$D$732,"421*"))/1000</f>
        <v>0</v>
      </c>
      <c r="AK68" s="17">
        <f>(SUMIFS(EUROSTAT_VBE_IND_2010!AK$7:AK$732,EUROSTAT_VBE_IND_2010!$B$7:$B$732,$D68,EUROSTAT_VBE_IND_2010!$C$7:$C$732,"*"&amp;RIGHT($A68,3)&amp;"*",EUROSTAT_VBE_IND_2010!$D$7:$D$732,"421*"))/1000</f>
        <v>0</v>
      </c>
      <c r="AL68" s="198">
        <f>SUMIFS('IEA Bal_AL-IND'!$D$30:$D$329,'IEA Bal_AL-IND'!$A$30:$A$329,"*"&amp;RIGHT($B68,8),'IEA Bal_AL-IND'!$C$30:$C$329,'Aggregated Balance-IND_2010'!$E68)</f>
        <v>0</v>
      </c>
      <c r="AM68" s="198">
        <f>SUMIFS('IEA Bal_BA-IND'!$D$30:$D$329,'IEA Bal_BA-IND'!$A$30:$A$329,"*"&amp;RIGHT($B68,8),'IEA Bal_BA-IND'!$C$30:$C$329,'Aggregated Balance-IND_2010'!$E68)</f>
        <v>0</v>
      </c>
      <c r="AN68" s="198">
        <f>SUMIFS('IEA Bal_KS-IND'!$D$30:$D$329,'IEA Bal_KS-IND'!$A$30:$A$329,"*"&amp;RIGHT($B68,8),'IEA Bal_KS-IND'!$C$30:$C$329,'Aggregated Balance-IND_2010'!$E68)</f>
        <v>0</v>
      </c>
      <c r="AO68" s="17">
        <f>(SUMIFS(EUROSTAT_VBE_IND_2010!Y$7:Y$732,EUROSTAT_VBE_IND_2010!$B$7:$B$732,$D68,EUROSTAT_VBE_IND_2010!$C$7:$C$732,"*"&amp;RIGHT($A68,3)&amp;"*",EUROSTAT_VBE_IND_2010!$D$7:$D$732,"421*"))/1000</f>
        <v>0</v>
      </c>
      <c r="AP68" s="17">
        <f>(SUMIFS(EUROSTAT_VBE_IND_2010!Z$7:Z$732,EUROSTAT_VBE_IND_2010!$B$7:$B$732,$D68,EUROSTAT_VBE_IND_2010!$C$7:$C$732,"*"&amp;RIGHT($A68,3)&amp;"*",EUROSTAT_VBE_IND_2010!$D$7:$D$732,"421*"))/1000</f>
        <v>0</v>
      </c>
      <c r="AQ68" s="17">
        <f>(SUMIFS(EUROSTAT_VBE_IND_2010!AG$7:AG$732,EUROSTAT_VBE_IND_2010!$B$7:$B$732,$D68,EUROSTAT_VBE_IND_2010!$C$7:$C$732,"*"&amp;RIGHT($A68,3)&amp;"*",EUROSTAT_VBE_IND_2010!$D$7:$D$732,"421*"))/1000</f>
        <v>0</v>
      </c>
    </row>
    <row r="69" s="20" customFormat="1" spans="1:43">
      <c r="A69" t="str">
        <f>LEFT(EUROSTAT_VBE_IND_2010!$C$14,8)</f>
        <v>B_101605</v>
      </c>
      <c r="B69" s="28" t="s">
        <v>249</v>
      </c>
      <c r="C69" t="s">
        <v>293</v>
      </c>
      <c r="D69" t="s">
        <v>126</v>
      </c>
      <c r="E69" t="s">
        <v>241</v>
      </c>
      <c r="F69" t="s">
        <v>261</v>
      </c>
      <c r="G69" s="17">
        <f>(SUMIFS(EUROSTAT_VBE_IND_2010!E$7:E$732,EUROSTAT_VBE_IND_2010!$B$7:$B$732,$D69,EUROSTAT_VBE_IND_2010!$C$7:$C$732,"*"&amp;RIGHT($A69,3)&amp;"*",EUROSTAT_VBE_IND_2010!$D$7:$D$732,"422*"))/1000</f>
        <v>0</v>
      </c>
      <c r="H69" s="17">
        <f>(SUMIFS(EUROSTAT_VBE_IND_2010!F$7:F$732,EUROSTAT_VBE_IND_2010!$B$7:$B$732,$D69,EUROSTAT_VBE_IND_2010!$C$7:$C$732,"*"&amp;RIGHT($A69,3)&amp;"*",EUROSTAT_VBE_IND_2010!$D$7:$D$732,"422*"))/1000</f>
        <v>0</v>
      </c>
      <c r="I69" s="17">
        <f>(SUMIFS(EUROSTAT_VBE_IND_2010!G$7:G$732,EUROSTAT_VBE_IND_2010!$B$7:$B$732,$D69,EUROSTAT_VBE_IND_2010!$C$7:$C$732,"*"&amp;RIGHT($A69,3)&amp;"*",EUROSTAT_VBE_IND_2010!$D$7:$D$732,"422*"))/1000</f>
        <v>0</v>
      </c>
      <c r="J69" s="198">
        <f>SUMIFS('IEA Bal_CH-IND'!$D$30:$D$329,'IEA Bal_CH-IND'!$A$30:$A$329,"*"&amp;RIGHT($B69,8),'IEA Bal_CH-IND'!$C$30:$C$329,'Aggregated Balance-IND_2010'!$E69)</f>
        <v>0</v>
      </c>
      <c r="K69" s="17">
        <f>(SUMIFS(EUROSTAT_VBE_IND_2010!H$7:H$732,EUROSTAT_VBE_IND_2010!$B$7:$B$732,$D69,EUROSTAT_VBE_IND_2010!$C$7:$C$732,"*"&amp;RIGHT($A69,3)&amp;"*",EUROSTAT_VBE_IND_2010!$D$7:$D$732,"422*"))/1000</f>
        <v>0</v>
      </c>
      <c r="L69" s="17">
        <f>(SUMIFS(EUROSTAT_VBE_IND_2010!I$7:I$732,EUROSTAT_VBE_IND_2010!$B$7:$B$732,$D69,EUROSTAT_VBE_IND_2010!$C$7:$C$732,"*"&amp;RIGHT($A69,3)&amp;"*",EUROSTAT_VBE_IND_2010!$D$7:$D$732,"422*"))/1000</f>
        <v>0</v>
      </c>
      <c r="M69" s="17">
        <f>(SUMIFS(EUROSTAT_VBE_IND_2010!J$7:J$732,EUROSTAT_VBE_IND_2010!$B$7:$B$732,$D69,EUROSTAT_VBE_IND_2010!$C$7:$C$732,"*"&amp;RIGHT($A69,3)&amp;"*",EUROSTAT_VBE_IND_2010!$D$7:$D$732,"422*"))/1000</f>
        <v>0</v>
      </c>
      <c r="N69" s="17">
        <f>(SUMIFS(EUROSTAT_VBE_IND_2010!K$7:K$732,EUROSTAT_VBE_IND_2010!$B$7:$B$732,$D69,EUROSTAT_VBE_IND_2010!$C$7:$C$732,"*"&amp;RIGHT($A69,3)&amp;"*",EUROSTAT_VBE_IND_2010!$D$7:$D$732,"422*"))/1000</f>
        <v>0</v>
      </c>
      <c r="O69" s="17">
        <f>(SUMIFS(EUROSTAT_VBE_IND_2010!L$7:L$732,EUROSTAT_VBE_IND_2010!$B$7:$B$732,$D69,EUROSTAT_VBE_IND_2010!$C$7:$C$732,"*"&amp;RIGHT($A69,3)&amp;"*",EUROSTAT_VBE_IND_2010!$D$7:$D$732,"422*"))/1000</f>
        <v>0</v>
      </c>
      <c r="P69" s="17">
        <f>(SUMIFS(EUROSTAT_VBE_IND_2010!M$7:M$732,EUROSTAT_VBE_IND_2010!$B$7:$B$732,$D69,EUROSTAT_VBE_IND_2010!$C$7:$C$732,"*"&amp;RIGHT($A69,3)&amp;"*",EUROSTAT_VBE_IND_2010!$D$7:$D$732,"422*"))/1000</f>
        <v>0</v>
      </c>
      <c r="Q69" s="17">
        <f>(SUMIFS(EUROSTAT_VBE_IND_2010!N$7:N$732,EUROSTAT_VBE_IND_2010!$B$7:$B$732,$D69,EUROSTAT_VBE_IND_2010!$C$7:$C$732,"*"&amp;RIGHT($A69,3)&amp;"*",EUROSTAT_VBE_IND_2010!$D$7:$D$732,"422*"))/1000</f>
        <v>0</v>
      </c>
      <c r="R69" s="17">
        <f>(SUMIFS(EUROSTAT_VBE_IND_2010!O$7:O$732,EUROSTAT_VBE_IND_2010!$B$7:$B$732,$D69,EUROSTAT_VBE_IND_2010!$C$7:$C$732,"*"&amp;RIGHT($A69,3)&amp;"*",EUROSTAT_VBE_IND_2010!$D$7:$D$732,"422*"))/1000</f>
        <v>0</v>
      </c>
      <c r="S69" s="17">
        <f>(SUMIFS(EUROSTAT_VBE_IND_2010!P$7:P$732,EUROSTAT_VBE_IND_2010!$B$7:$B$732,$D69,EUROSTAT_VBE_IND_2010!$C$7:$C$732,"*"&amp;RIGHT($A69,3)&amp;"*",EUROSTAT_VBE_IND_2010!$D$7:$D$732,"422*"))/1000</f>
        <v>0</v>
      </c>
      <c r="T69" s="17">
        <f>(SUMIFS(EUROSTAT_VBE_IND_2010!Q$7:Q$732,EUROSTAT_VBE_IND_2010!$B$7:$B$732,$D69,EUROSTAT_VBE_IND_2010!$C$7:$C$732,"*"&amp;RIGHT($A69,3)&amp;"*",EUROSTAT_VBE_IND_2010!$D$7:$D$732,"422*"))/1000</f>
        <v>0</v>
      </c>
      <c r="U69" s="17">
        <f>(SUMIFS(EUROSTAT_VBE_IND_2010!R$7:R$732,EUROSTAT_VBE_IND_2010!$B$7:$B$732,$D69,EUROSTAT_VBE_IND_2010!$C$7:$C$732,"*"&amp;RIGHT($A69,3)&amp;"*",EUROSTAT_VBE_IND_2010!$D$7:$D$732,"422*"))/1000</f>
        <v>0</v>
      </c>
      <c r="V69" s="17">
        <f>(SUMIFS(EUROSTAT_VBE_IND_2010!S$7:S$732,EUROSTAT_VBE_IND_2010!$B$7:$B$732,$D69,EUROSTAT_VBE_IND_2010!$C$7:$C$732,"*"&amp;RIGHT($A69,3)&amp;"*",EUROSTAT_VBE_IND_2010!$D$7:$D$732,"422*"))/1000</f>
        <v>0</v>
      </c>
      <c r="W69" s="17">
        <f>(SUMIFS(EUROSTAT_VBE_IND_2010!T$7:T$732,EUROSTAT_VBE_IND_2010!$B$7:$B$732,$D69,EUROSTAT_VBE_IND_2010!$C$7:$C$732,"*"&amp;RIGHT($A69,3)&amp;"*",EUROSTAT_VBE_IND_2010!$D$7:$D$732,"422*"))/1000</f>
        <v>0</v>
      </c>
      <c r="X69" s="17">
        <f>(SUMIFS(EUROSTAT_VBE_IND_2010!U$7:U$732,EUROSTAT_VBE_IND_2010!$B$7:$B$732,$D69,EUROSTAT_VBE_IND_2010!$C$7:$C$732,"*"&amp;RIGHT($A69,3)&amp;"*",EUROSTAT_VBE_IND_2010!$D$7:$D$732,"422*"))/1000</f>
        <v>0</v>
      </c>
      <c r="Y69" s="17">
        <f>(SUMIFS(EUROSTAT_VBE_IND_2010!V$7:V$732,EUROSTAT_VBE_IND_2010!$B$7:$B$732,$D69,EUROSTAT_VBE_IND_2010!$C$7:$C$732,"*"&amp;RIGHT($A69,3)&amp;"*",EUROSTAT_VBE_IND_2010!$D$7:$D$732,"422*"))/1000</f>
        <v>0</v>
      </c>
      <c r="Z69" s="17">
        <f>(SUMIFS(EUROSTAT_VBE_IND_2010!W$7:W$732,EUROSTAT_VBE_IND_2010!$B$7:$B$732,$D69,EUROSTAT_VBE_IND_2010!$C$7:$C$732,"*"&amp;RIGHT($A69,3)&amp;"*",EUROSTAT_VBE_IND_2010!$D$7:$D$732,"422*"))/1000</f>
        <v>0</v>
      </c>
      <c r="AA69" s="17">
        <f>(SUMIFS(EUROSTAT_VBE_IND_2010!X$7:X$732,EUROSTAT_VBE_IND_2010!$B$7:$B$732,$D69,EUROSTAT_VBE_IND_2010!$C$7:$C$732,"*"&amp;RIGHT($A69,3)&amp;"*",EUROSTAT_VBE_IND_2010!$D$7:$D$732,"422*"))/1000</f>
        <v>0</v>
      </c>
      <c r="AB69" s="17">
        <f>(SUMIFS(EUROSTAT_VBE_IND_2010!AA$7:AA$732,EUROSTAT_VBE_IND_2010!$B$7:$B$732,$D69,EUROSTAT_VBE_IND_2010!$C$7:$C$732,"*"&amp;RIGHT($A69,3)&amp;"*",EUROSTAT_VBE_IND_2010!$D$7:$D$732,"422*"))/1000</f>
        <v>0</v>
      </c>
      <c r="AC69" s="17">
        <f>(SUMIFS(EUROSTAT_VBE_IND_2010!AB$7:AB$732,EUROSTAT_VBE_IND_2010!$B$7:$B$732,$D69,EUROSTAT_VBE_IND_2010!$C$7:$C$732,"*"&amp;RIGHT($A69,3)&amp;"*",EUROSTAT_VBE_IND_2010!$D$7:$D$732,"422*"))/1000</f>
        <v>0</v>
      </c>
      <c r="AD69" s="17">
        <f>(SUMIFS(EUROSTAT_VBE_IND_2010!AC$7:AC$732,EUROSTAT_VBE_IND_2010!$B$7:$B$732,$D69,EUROSTAT_VBE_IND_2010!$C$7:$C$732,"*"&amp;RIGHT($A69,3)&amp;"*",EUROSTAT_VBE_IND_2010!$D$7:$D$732,"422*"))/1000</f>
        <v>0</v>
      </c>
      <c r="AE69" s="17">
        <f>(SUMIFS(EUROSTAT_VBE_IND_2010!AD$7:AD$732,EUROSTAT_VBE_IND_2010!$B$7:$B$732,$D69,EUROSTAT_VBE_IND_2010!$C$7:$C$732,"*"&amp;RIGHT($A69,3)&amp;"*",EUROSTAT_VBE_IND_2010!$D$7:$D$732,"422*"))/1000</f>
        <v>0</v>
      </c>
      <c r="AF69" s="17">
        <f>(SUMIFS(EUROSTAT_VBE_IND_2010!AE$7:AE$732,EUROSTAT_VBE_IND_2010!$B$7:$B$732,$D69,EUROSTAT_VBE_IND_2010!$C$7:$C$732,"*"&amp;RIGHT($A69,3)&amp;"*",EUROSTAT_VBE_IND_2010!$D$7:$D$732,"422*"))/1000</f>
        <v>0</v>
      </c>
      <c r="AG69" s="17">
        <f>(SUMIFS(EUROSTAT_VBE_IND_2010!AF$7:AF$732,EUROSTAT_VBE_IND_2010!$B$7:$B$732,$D69,EUROSTAT_VBE_IND_2010!$C$7:$C$732,"*"&amp;RIGHT($A69,3)&amp;"*",EUROSTAT_VBE_IND_2010!$D$7:$D$732,"422*"))/1000</f>
        <v>0</v>
      </c>
      <c r="AH69" s="17">
        <f>(SUMIFS(EUROSTAT_VBE_IND_2010!AH$7:AH$732,EUROSTAT_VBE_IND_2010!$B$7:$B$732,$D69,EUROSTAT_VBE_IND_2010!$C$7:$C$732,"*"&amp;RIGHT($A69,3)&amp;"*",EUROSTAT_VBE_IND_2010!$D$7:$D$732,"422*"))/1000</f>
        <v>0</v>
      </c>
      <c r="AI69" s="17">
        <f>(SUMIFS(EUROSTAT_VBE_IND_2010!AI$7:AI$732,EUROSTAT_VBE_IND_2010!$B$7:$B$732,$D69,EUROSTAT_VBE_IND_2010!$C$7:$C$732,"*"&amp;RIGHT($A69,3)&amp;"*",EUROSTAT_VBE_IND_2010!$D$7:$D$732,"422*"))/1000</f>
        <v>0</v>
      </c>
      <c r="AJ69" s="17">
        <f>(SUMIFS(EUROSTAT_VBE_IND_2010!AJ$7:AJ$732,EUROSTAT_VBE_IND_2010!$B$7:$B$732,$D69,EUROSTAT_VBE_IND_2010!$C$7:$C$732,"*"&amp;RIGHT($A69,3)&amp;"*",EUROSTAT_VBE_IND_2010!$D$7:$D$732,"422*"))/1000</f>
        <v>0</v>
      </c>
      <c r="AK69" s="17">
        <f>(SUMIFS(EUROSTAT_VBE_IND_2010!AK$7:AK$732,EUROSTAT_VBE_IND_2010!$B$7:$B$732,$D69,EUROSTAT_VBE_IND_2010!$C$7:$C$732,"*"&amp;RIGHT($A69,3)&amp;"*",EUROSTAT_VBE_IND_2010!$D$7:$D$732,"422*"))/1000</f>
        <v>0</v>
      </c>
      <c r="AL69" s="198">
        <f>SUMIFS('IEA Bal_AL-IND'!$D$30:$D$329,'IEA Bal_AL-IND'!$A$30:$A$329,"*"&amp;RIGHT($B69,8),'IEA Bal_AL-IND'!$C$30:$C$329,'Aggregated Balance-IND_2010'!$E69)</f>
        <v>0</v>
      </c>
      <c r="AM69" s="198">
        <f>SUMIFS('IEA Bal_BA-IND'!$D$30:$D$329,'IEA Bal_BA-IND'!$A$30:$A$329,"*"&amp;RIGHT($B69,8),'IEA Bal_BA-IND'!$C$30:$C$329,'Aggregated Balance-IND_2010'!$E69)</f>
        <v>0</v>
      </c>
      <c r="AN69" s="198">
        <f>SUMIFS('IEA Bal_KS-IND'!$D$30:$D$329,'IEA Bal_KS-IND'!$A$30:$A$329,"*"&amp;RIGHT($B69,8),'IEA Bal_KS-IND'!$C$30:$C$329,'Aggregated Balance-IND_2010'!$E69)</f>
        <v>0</v>
      </c>
      <c r="AO69" s="17">
        <f>(SUMIFS(EUROSTAT_VBE_IND_2010!Y$7:Y$732,EUROSTAT_VBE_IND_2010!$B$7:$B$732,$D69,EUROSTAT_VBE_IND_2010!$C$7:$C$732,"*"&amp;RIGHT($A69,3)&amp;"*",EUROSTAT_VBE_IND_2010!$D$7:$D$732,"422*"))/1000</f>
        <v>0</v>
      </c>
      <c r="AP69" s="17">
        <f>(SUMIFS(EUROSTAT_VBE_IND_2010!Z$7:Z$732,EUROSTAT_VBE_IND_2010!$B$7:$B$732,$D69,EUROSTAT_VBE_IND_2010!$C$7:$C$732,"*"&amp;RIGHT($A69,3)&amp;"*",EUROSTAT_VBE_IND_2010!$D$7:$D$732,"422*"))/1000</f>
        <v>0</v>
      </c>
      <c r="AQ69" s="17">
        <f>(SUMIFS(EUROSTAT_VBE_IND_2010!AG$7:AG$732,EUROSTAT_VBE_IND_2010!$B$7:$B$732,$D69,EUROSTAT_VBE_IND_2010!$C$7:$C$732,"*"&amp;RIGHT($A69,3)&amp;"*",EUROSTAT_VBE_IND_2010!$D$7:$D$732,"422*"))/1000</f>
        <v>0</v>
      </c>
    </row>
    <row r="70" s="20" customFormat="1" spans="1:43">
      <c r="A70" t="str">
        <f>LEFT(EUROSTAT_VBE_IND_2010!$C$14,8)</f>
        <v>B_101605</v>
      </c>
      <c r="B70" s="28" t="s">
        <v>249</v>
      </c>
      <c r="C70" t="s">
        <v>293</v>
      </c>
      <c r="D70" t="s">
        <v>126</v>
      </c>
      <c r="E70" t="s">
        <v>242</v>
      </c>
      <c r="F70" t="s">
        <v>262</v>
      </c>
      <c r="G70" s="17">
        <f>(SUMIFS(EUROSTAT_VBE_IND_2010!E$7:E$732,EUROSTAT_VBE_IND_2010!$B$7:$B$732,$D70,EUROSTAT_VBE_IND_2010!$C$7:$C$732,"*"&amp;RIGHT($A70,3)&amp;"*",EUROSTAT_VBE_IND_2010!$D$7:$D$732,"5532*"))/1000</f>
        <v>0</v>
      </c>
      <c r="H70" s="17">
        <f>(SUMIFS(EUROSTAT_VBE_IND_2010!F$7:F$732,EUROSTAT_VBE_IND_2010!$B$7:$B$732,$D70,EUROSTAT_VBE_IND_2010!$C$7:$C$732,"*"&amp;RIGHT($A70,3)&amp;"*",EUROSTAT_VBE_IND_2010!$D$7:$D$732,"5532*"))/1000</f>
        <v>0</v>
      </c>
      <c r="I70" s="17">
        <f>(SUMIFS(EUROSTAT_VBE_IND_2010!G$7:G$732,EUROSTAT_VBE_IND_2010!$B$7:$B$732,$D70,EUROSTAT_VBE_IND_2010!$C$7:$C$732,"*"&amp;RIGHT($A70,3)&amp;"*",EUROSTAT_VBE_IND_2010!$D$7:$D$732,"5532*"))/1000</f>
        <v>0</v>
      </c>
      <c r="J70" s="198">
        <f>SUMIFS('IEA Bal_CH-IND'!$D$30:$D$329,'IEA Bal_CH-IND'!$A$30:$A$329,"*"&amp;RIGHT($B70,8),'IEA Bal_CH-IND'!$C$30:$C$329,'Aggregated Balance-IND_2010'!$E70)</f>
        <v>0</v>
      </c>
      <c r="K70" s="17">
        <f>(SUMIFS(EUROSTAT_VBE_IND_2010!H$7:H$732,EUROSTAT_VBE_IND_2010!$B$7:$B$732,$D70,EUROSTAT_VBE_IND_2010!$C$7:$C$732,"*"&amp;RIGHT($A70,3)&amp;"*",EUROSTAT_VBE_IND_2010!$D$7:$D$732,"5532*"))/1000</f>
        <v>0</v>
      </c>
      <c r="L70" s="17">
        <f>(SUMIFS(EUROSTAT_VBE_IND_2010!I$7:I$732,EUROSTAT_VBE_IND_2010!$B$7:$B$732,$D70,EUROSTAT_VBE_IND_2010!$C$7:$C$732,"*"&amp;RIGHT($A70,3)&amp;"*",EUROSTAT_VBE_IND_2010!$D$7:$D$732,"5532*"))/1000</f>
        <v>0</v>
      </c>
      <c r="M70" s="17">
        <f>(SUMIFS(EUROSTAT_VBE_IND_2010!J$7:J$732,EUROSTAT_VBE_IND_2010!$B$7:$B$732,$D70,EUROSTAT_VBE_IND_2010!$C$7:$C$732,"*"&amp;RIGHT($A70,3)&amp;"*",EUROSTAT_VBE_IND_2010!$D$7:$D$732,"5532*"))/1000</f>
        <v>0</v>
      </c>
      <c r="N70" s="17">
        <f>(SUMIFS(EUROSTAT_VBE_IND_2010!K$7:K$732,EUROSTAT_VBE_IND_2010!$B$7:$B$732,$D70,EUROSTAT_VBE_IND_2010!$C$7:$C$732,"*"&amp;RIGHT($A70,3)&amp;"*",EUROSTAT_VBE_IND_2010!$D$7:$D$732,"5532*"))/1000</f>
        <v>0</v>
      </c>
      <c r="O70" s="17">
        <f>(SUMIFS(EUROSTAT_VBE_IND_2010!L$7:L$732,EUROSTAT_VBE_IND_2010!$B$7:$B$732,$D70,EUROSTAT_VBE_IND_2010!$C$7:$C$732,"*"&amp;RIGHT($A70,3)&amp;"*",EUROSTAT_VBE_IND_2010!$D$7:$D$732,"5532*"))/1000</f>
        <v>0</v>
      </c>
      <c r="P70" s="17">
        <f>(SUMIFS(EUROSTAT_VBE_IND_2010!M$7:M$732,EUROSTAT_VBE_IND_2010!$B$7:$B$732,$D70,EUROSTAT_VBE_IND_2010!$C$7:$C$732,"*"&amp;RIGHT($A70,3)&amp;"*",EUROSTAT_VBE_IND_2010!$D$7:$D$732,"5532*"))/1000</f>
        <v>0</v>
      </c>
      <c r="Q70" s="17">
        <f>(SUMIFS(EUROSTAT_VBE_IND_2010!N$7:N$732,EUROSTAT_VBE_IND_2010!$B$7:$B$732,$D70,EUROSTAT_VBE_IND_2010!$C$7:$C$732,"*"&amp;RIGHT($A70,3)&amp;"*",EUROSTAT_VBE_IND_2010!$D$7:$D$732,"5532*"))/1000</f>
        <v>0</v>
      </c>
      <c r="R70" s="17">
        <f>(SUMIFS(EUROSTAT_VBE_IND_2010!O$7:O$732,EUROSTAT_VBE_IND_2010!$B$7:$B$732,$D70,EUROSTAT_VBE_IND_2010!$C$7:$C$732,"*"&amp;RIGHT($A70,3)&amp;"*",EUROSTAT_VBE_IND_2010!$D$7:$D$732,"5532*"))/1000</f>
        <v>0</v>
      </c>
      <c r="S70" s="17">
        <f>(SUMIFS(EUROSTAT_VBE_IND_2010!P$7:P$732,EUROSTAT_VBE_IND_2010!$B$7:$B$732,$D70,EUROSTAT_VBE_IND_2010!$C$7:$C$732,"*"&amp;RIGHT($A70,3)&amp;"*",EUROSTAT_VBE_IND_2010!$D$7:$D$732,"5532*"))/1000</f>
        <v>0</v>
      </c>
      <c r="T70" s="17">
        <f>(SUMIFS(EUROSTAT_VBE_IND_2010!Q$7:Q$732,EUROSTAT_VBE_IND_2010!$B$7:$B$732,$D70,EUROSTAT_VBE_IND_2010!$C$7:$C$732,"*"&amp;RIGHT($A70,3)&amp;"*",EUROSTAT_VBE_IND_2010!$D$7:$D$732,"5532*"))/1000</f>
        <v>0</v>
      </c>
      <c r="U70" s="17">
        <f>(SUMIFS(EUROSTAT_VBE_IND_2010!R$7:R$732,EUROSTAT_VBE_IND_2010!$B$7:$B$732,$D70,EUROSTAT_VBE_IND_2010!$C$7:$C$732,"*"&amp;RIGHT($A70,3)&amp;"*",EUROSTAT_VBE_IND_2010!$D$7:$D$732,"5532*"))/1000</f>
        <v>0</v>
      </c>
      <c r="V70" s="17">
        <f>(SUMIFS(EUROSTAT_VBE_IND_2010!S$7:S$732,EUROSTAT_VBE_IND_2010!$B$7:$B$732,$D70,EUROSTAT_VBE_IND_2010!$C$7:$C$732,"*"&amp;RIGHT($A70,3)&amp;"*",EUROSTAT_VBE_IND_2010!$D$7:$D$732,"5532*"))/1000</f>
        <v>0</v>
      </c>
      <c r="W70" s="17">
        <f>(SUMIFS(EUROSTAT_VBE_IND_2010!T$7:T$732,EUROSTAT_VBE_IND_2010!$B$7:$B$732,$D70,EUROSTAT_VBE_IND_2010!$C$7:$C$732,"*"&amp;RIGHT($A70,3)&amp;"*",EUROSTAT_VBE_IND_2010!$D$7:$D$732,"5532*"))/1000</f>
        <v>0</v>
      </c>
      <c r="X70" s="17">
        <f>(SUMIFS(EUROSTAT_VBE_IND_2010!U$7:U$732,EUROSTAT_VBE_IND_2010!$B$7:$B$732,$D70,EUROSTAT_VBE_IND_2010!$C$7:$C$732,"*"&amp;RIGHT($A70,3)&amp;"*",EUROSTAT_VBE_IND_2010!$D$7:$D$732,"5532*"))/1000</f>
        <v>0</v>
      </c>
      <c r="Y70" s="17">
        <f>(SUMIFS(EUROSTAT_VBE_IND_2010!V$7:V$732,EUROSTAT_VBE_IND_2010!$B$7:$B$732,$D70,EUROSTAT_VBE_IND_2010!$C$7:$C$732,"*"&amp;RIGHT($A70,3)&amp;"*",EUROSTAT_VBE_IND_2010!$D$7:$D$732,"5532*"))/1000</f>
        <v>0</v>
      </c>
      <c r="Z70" s="17">
        <f>(SUMIFS(EUROSTAT_VBE_IND_2010!W$7:W$732,EUROSTAT_VBE_IND_2010!$B$7:$B$732,$D70,EUROSTAT_VBE_IND_2010!$C$7:$C$732,"*"&amp;RIGHT($A70,3)&amp;"*",EUROSTAT_VBE_IND_2010!$D$7:$D$732,"5532*"))/1000</f>
        <v>0</v>
      </c>
      <c r="AA70" s="17">
        <f>(SUMIFS(EUROSTAT_VBE_IND_2010!X$7:X$732,EUROSTAT_VBE_IND_2010!$B$7:$B$732,$D70,EUROSTAT_VBE_IND_2010!$C$7:$C$732,"*"&amp;RIGHT($A70,3)&amp;"*",EUROSTAT_VBE_IND_2010!$D$7:$D$732,"5532*"))/1000</f>
        <v>0</v>
      </c>
      <c r="AB70" s="17">
        <f>(SUMIFS(EUROSTAT_VBE_IND_2010!AA$7:AA$732,EUROSTAT_VBE_IND_2010!$B$7:$B$732,$D70,EUROSTAT_VBE_IND_2010!$C$7:$C$732,"*"&amp;RIGHT($A70,3)&amp;"*",EUROSTAT_VBE_IND_2010!$D$7:$D$732,"5532*"))/1000</f>
        <v>0</v>
      </c>
      <c r="AC70" s="17">
        <f>(SUMIFS(EUROSTAT_VBE_IND_2010!AB$7:AB$732,EUROSTAT_VBE_IND_2010!$B$7:$B$732,$D70,EUROSTAT_VBE_IND_2010!$C$7:$C$732,"*"&amp;RIGHT($A70,3)&amp;"*",EUROSTAT_VBE_IND_2010!$D$7:$D$732,"5532*"))/1000</f>
        <v>0</v>
      </c>
      <c r="AD70" s="17">
        <f>(SUMIFS(EUROSTAT_VBE_IND_2010!AC$7:AC$732,EUROSTAT_VBE_IND_2010!$B$7:$B$732,$D70,EUROSTAT_VBE_IND_2010!$C$7:$C$732,"*"&amp;RIGHT($A70,3)&amp;"*",EUROSTAT_VBE_IND_2010!$D$7:$D$732,"5532*"))/1000</f>
        <v>0</v>
      </c>
      <c r="AE70" s="17">
        <f>(SUMIFS(EUROSTAT_VBE_IND_2010!AD$7:AD$732,EUROSTAT_VBE_IND_2010!$B$7:$B$732,$D70,EUROSTAT_VBE_IND_2010!$C$7:$C$732,"*"&amp;RIGHT($A70,3)&amp;"*",EUROSTAT_VBE_IND_2010!$D$7:$D$732,"5532*"))/1000</f>
        <v>0</v>
      </c>
      <c r="AF70" s="17">
        <f>(SUMIFS(EUROSTAT_VBE_IND_2010!AE$7:AE$732,EUROSTAT_VBE_IND_2010!$B$7:$B$732,$D70,EUROSTAT_VBE_IND_2010!$C$7:$C$732,"*"&amp;RIGHT($A70,3)&amp;"*",EUROSTAT_VBE_IND_2010!$D$7:$D$732,"5532*"))/1000</f>
        <v>0</v>
      </c>
      <c r="AG70" s="17">
        <f>(SUMIFS(EUROSTAT_VBE_IND_2010!AF$7:AF$732,EUROSTAT_VBE_IND_2010!$B$7:$B$732,$D70,EUROSTAT_VBE_IND_2010!$C$7:$C$732,"*"&amp;RIGHT($A70,3)&amp;"*",EUROSTAT_VBE_IND_2010!$D$7:$D$732,"5532*"))/1000</f>
        <v>0</v>
      </c>
      <c r="AH70" s="17">
        <f>(SUMIFS(EUROSTAT_VBE_IND_2010!AH$7:AH$732,EUROSTAT_VBE_IND_2010!$B$7:$B$732,$D70,EUROSTAT_VBE_IND_2010!$C$7:$C$732,"*"&amp;RIGHT($A70,3)&amp;"*",EUROSTAT_VBE_IND_2010!$D$7:$D$732,"5532*"))/1000</f>
        <v>0</v>
      </c>
      <c r="AI70" s="17">
        <f>(SUMIFS(EUROSTAT_VBE_IND_2010!AI$7:AI$732,EUROSTAT_VBE_IND_2010!$B$7:$B$732,$D70,EUROSTAT_VBE_IND_2010!$C$7:$C$732,"*"&amp;RIGHT($A70,3)&amp;"*",EUROSTAT_VBE_IND_2010!$D$7:$D$732,"5532*"))/1000</f>
        <v>0</v>
      </c>
      <c r="AJ70" s="17">
        <f>(SUMIFS(EUROSTAT_VBE_IND_2010!AJ$7:AJ$732,EUROSTAT_VBE_IND_2010!$B$7:$B$732,$D70,EUROSTAT_VBE_IND_2010!$C$7:$C$732,"*"&amp;RIGHT($A70,3)&amp;"*",EUROSTAT_VBE_IND_2010!$D$7:$D$732,"5532*"))/1000</f>
        <v>0</v>
      </c>
      <c r="AK70" s="17">
        <f>(SUMIFS(EUROSTAT_VBE_IND_2010!AK$7:AK$732,EUROSTAT_VBE_IND_2010!$B$7:$B$732,$D70,EUROSTAT_VBE_IND_2010!$C$7:$C$732,"*"&amp;RIGHT($A70,3)&amp;"*",EUROSTAT_VBE_IND_2010!$D$7:$D$732,"5532*"))/1000</f>
        <v>0</v>
      </c>
      <c r="AL70" s="198">
        <f>SUMIFS('IEA Bal_AL-IND'!$D$30:$D$329,'IEA Bal_AL-IND'!$A$30:$A$329,"*"&amp;RIGHT($B70,8),'IEA Bal_AL-IND'!$C$30:$C$329,'Aggregated Balance-IND_2010'!$E70)</f>
        <v>0</v>
      </c>
      <c r="AM70" s="198">
        <f>SUMIFS('IEA Bal_BA-IND'!$D$30:$D$329,'IEA Bal_BA-IND'!$A$30:$A$329,"*"&amp;RIGHT($B70,8),'IEA Bal_BA-IND'!$C$30:$C$329,'Aggregated Balance-IND_2010'!$E70)</f>
        <v>0</v>
      </c>
      <c r="AN70" s="198">
        <f>SUMIFS('IEA Bal_KS-IND'!$D$30:$D$329,'IEA Bal_KS-IND'!$A$30:$A$329,"*"&amp;RIGHT($B70,8),'IEA Bal_KS-IND'!$C$30:$C$329,'Aggregated Balance-IND_2010'!$E70)</f>
        <v>0</v>
      </c>
      <c r="AO70" s="17">
        <f>(SUMIFS(EUROSTAT_VBE_IND_2010!Y$7:Y$732,EUROSTAT_VBE_IND_2010!$B$7:$B$732,$D70,EUROSTAT_VBE_IND_2010!$C$7:$C$732,"*"&amp;RIGHT($A70,3)&amp;"*",EUROSTAT_VBE_IND_2010!$D$7:$D$732,"5532*"))/1000</f>
        <v>0</v>
      </c>
      <c r="AP70" s="17">
        <f>(SUMIFS(EUROSTAT_VBE_IND_2010!Z$7:Z$732,EUROSTAT_VBE_IND_2010!$B$7:$B$732,$D70,EUROSTAT_VBE_IND_2010!$C$7:$C$732,"*"&amp;RIGHT($A70,3)&amp;"*",EUROSTAT_VBE_IND_2010!$D$7:$D$732,"5532*"))/1000</f>
        <v>0</v>
      </c>
      <c r="AQ70" s="17">
        <f>(SUMIFS(EUROSTAT_VBE_IND_2010!AG$7:AG$732,EUROSTAT_VBE_IND_2010!$B$7:$B$732,$D70,EUROSTAT_VBE_IND_2010!$C$7:$C$732,"*"&amp;RIGHT($A70,3)&amp;"*",EUROSTAT_VBE_IND_2010!$D$7:$D$732,"5532*"))/1000</f>
        <v>0</v>
      </c>
    </row>
    <row r="71" s="20" customFormat="1" spans="1:43">
      <c r="A71" t="str">
        <f>LEFT(EUROSTAT_VBE_IND_2010!$C$14,8)</f>
        <v>B_101605</v>
      </c>
      <c r="B71" s="28" t="s">
        <v>249</v>
      </c>
      <c r="C71" t="s">
        <v>293</v>
      </c>
      <c r="D71" t="s">
        <v>126</v>
      </c>
      <c r="E71" t="s">
        <v>243</v>
      </c>
      <c r="F71" t="s">
        <v>263</v>
      </c>
      <c r="G71" s="17">
        <f>(SUMIFS(EUROSTAT_VBE_IND_2010!E$7:E$732,EUROSTAT_VBE_IND_2010!$B$7:$B$732,$D71,EUROSTAT_VBE_IND_2010!$C$7:$C$732,"*"&amp;RIGHT($A71,3)&amp;"*",EUROSTAT_VBE_IND_2010!$D$7:$D$732,"5550*"))/1000</f>
        <v>0</v>
      </c>
      <c r="H71" s="17">
        <f>(SUMIFS(EUROSTAT_VBE_IND_2010!F$7:F$732,EUROSTAT_VBE_IND_2010!$B$7:$B$732,$D71,EUROSTAT_VBE_IND_2010!$C$7:$C$732,"*"&amp;RIGHT($A71,3)&amp;"*",EUROSTAT_VBE_IND_2010!$D$7:$D$732,"5550*"))/1000</f>
        <v>0</v>
      </c>
      <c r="I71" s="17">
        <f>(SUMIFS(EUROSTAT_VBE_IND_2010!G$7:G$732,EUROSTAT_VBE_IND_2010!$B$7:$B$732,$D71,EUROSTAT_VBE_IND_2010!$C$7:$C$732,"*"&amp;RIGHT($A71,3)&amp;"*",EUROSTAT_VBE_IND_2010!$D$7:$D$732,"5550*"))/1000</f>
        <v>0</v>
      </c>
      <c r="J71" s="198">
        <f>SUMIFS('IEA Bal_CH-IND'!$D$30:$D$329,'IEA Bal_CH-IND'!$A$30:$A$329,"*"&amp;RIGHT($B71,8),'IEA Bal_CH-IND'!$C$30:$C$329,'Aggregated Balance-IND_2010'!$E71)</f>
        <v>0</v>
      </c>
      <c r="K71" s="17">
        <f>(SUMIFS(EUROSTAT_VBE_IND_2010!H$7:H$732,EUROSTAT_VBE_IND_2010!$B$7:$B$732,$D71,EUROSTAT_VBE_IND_2010!$C$7:$C$732,"*"&amp;RIGHT($A71,3)&amp;"*",EUROSTAT_VBE_IND_2010!$D$7:$D$732,"5550*"))/1000</f>
        <v>0</v>
      </c>
      <c r="L71" s="17">
        <f>(SUMIFS(EUROSTAT_VBE_IND_2010!I$7:I$732,EUROSTAT_VBE_IND_2010!$B$7:$B$732,$D71,EUROSTAT_VBE_IND_2010!$C$7:$C$732,"*"&amp;RIGHT($A71,3)&amp;"*",EUROSTAT_VBE_IND_2010!$D$7:$D$732,"5550*"))/1000</f>
        <v>0</v>
      </c>
      <c r="M71" s="17">
        <f>(SUMIFS(EUROSTAT_VBE_IND_2010!J$7:J$732,EUROSTAT_VBE_IND_2010!$B$7:$B$732,$D71,EUROSTAT_VBE_IND_2010!$C$7:$C$732,"*"&amp;RIGHT($A71,3)&amp;"*",EUROSTAT_VBE_IND_2010!$D$7:$D$732,"5550*"))/1000</f>
        <v>0</v>
      </c>
      <c r="N71" s="17">
        <f>(SUMIFS(EUROSTAT_VBE_IND_2010!K$7:K$732,EUROSTAT_VBE_IND_2010!$B$7:$B$732,$D71,EUROSTAT_VBE_IND_2010!$C$7:$C$732,"*"&amp;RIGHT($A71,3)&amp;"*",EUROSTAT_VBE_IND_2010!$D$7:$D$732,"5550*"))/1000</f>
        <v>0</v>
      </c>
      <c r="O71" s="17">
        <f>(SUMIFS(EUROSTAT_VBE_IND_2010!L$7:L$732,EUROSTAT_VBE_IND_2010!$B$7:$B$732,$D71,EUROSTAT_VBE_IND_2010!$C$7:$C$732,"*"&amp;RIGHT($A71,3)&amp;"*",EUROSTAT_VBE_IND_2010!$D$7:$D$732,"5550*"))/1000</f>
        <v>0</v>
      </c>
      <c r="P71" s="17">
        <f>(SUMIFS(EUROSTAT_VBE_IND_2010!M$7:M$732,EUROSTAT_VBE_IND_2010!$B$7:$B$732,$D71,EUROSTAT_VBE_IND_2010!$C$7:$C$732,"*"&amp;RIGHT($A71,3)&amp;"*",EUROSTAT_VBE_IND_2010!$D$7:$D$732,"5550*"))/1000</f>
        <v>0</v>
      </c>
      <c r="Q71" s="17">
        <f>(SUMIFS(EUROSTAT_VBE_IND_2010!N$7:N$732,EUROSTAT_VBE_IND_2010!$B$7:$B$732,$D71,EUROSTAT_VBE_IND_2010!$C$7:$C$732,"*"&amp;RIGHT($A71,3)&amp;"*",EUROSTAT_VBE_IND_2010!$D$7:$D$732,"5550*"))/1000</f>
        <v>0</v>
      </c>
      <c r="R71" s="17">
        <f>(SUMIFS(EUROSTAT_VBE_IND_2010!O$7:O$732,EUROSTAT_VBE_IND_2010!$B$7:$B$732,$D71,EUROSTAT_VBE_IND_2010!$C$7:$C$732,"*"&amp;RIGHT($A71,3)&amp;"*",EUROSTAT_VBE_IND_2010!$D$7:$D$732,"5550*"))/1000</f>
        <v>0</v>
      </c>
      <c r="S71" s="17">
        <f>(SUMIFS(EUROSTAT_VBE_IND_2010!P$7:P$732,EUROSTAT_VBE_IND_2010!$B$7:$B$732,$D71,EUROSTAT_VBE_IND_2010!$C$7:$C$732,"*"&amp;RIGHT($A71,3)&amp;"*",EUROSTAT_VBE_IND_2010!$D$7:$D$732,"5550*"))/1000</f>
        <v>0</v>
      </c>
      <c r="T71" s="17">
        <f>(SUMIFS(EUROSTAT_VBE_IND_2010!Q$7:Q$732,EUROSTAT_VBE_IND_2010!$B$7:$B$732,$D71,EUROSTAT_VBE_IND_2010!$C$7:$C$732,"*"&amp;RIGHT($A71,3)&amp;"*",EUROSTAT_VBE_IND_2010!$D$7:$D$732,"5550*"))/1000</f>
        <v>0</v>
      </c>
      <c r="U71" s="17">
        <f>(SUMIFS(EUROSTAT_VBE_IND_2010!R$7:R$732,EUROSTAT_VBE_IND_2010!$B$7:$B$732,$D71,EUROSTAT_VBE_IND_2010!$C$7:$C$732,"*"&amp;RIGHT($A71,3)&amp;"*",EUROSTAT_VBE_IND_2010!$D$7:$D$732,"5550*"))/1000</f>
        <v>0</v>
      </c>
      <c r="V71" s="17">
        <f>(SUMIFS(EUROSTAT_VBE_IND_2010!S$7:S$732,EUROSTAT_VBE_IND_2010!$B$7:$B$732,$D71,EUROSTAT_VBE_IND_2010!$C$7:$C$732,"*"&amp;RIGHT($A71,3)&amp;"*",EUROSTAT_VBE_IND_2010!$D$7:$D$732,"5550*"))/1000</f>
        <v>0</v>
      </c>
      <c r="W71" s="17">
        <f>(SUMIFS(EUROSTAT_VBE_IND_2010!T$7:T$732,EUROSTAT_VBE_IND_2010!$B$7:$B$732,$D71,EUROSTAT_VBE_IND_2010!$C$7:$C$732,"*"&amp;RIGHT($A71,3)&amp;"*",EUROSTAT_VBE_IND_2010!$D$7:$D$732,"5550*"))/1000</f>
        <v>0</v>
      </c>
      <c r="X71" s="17">
        <f>(SUMIFS(EUROSTAT_VBE_IND_2010!U$7:U$732,EUROSTAT_VBE_IND_2010!$B$7:$B$732,$D71,EUROSTAT_VBE_IND_2010!$C$7:$C$732,"*"&amp;RIGHT($A71,3)&amp;"*",EUROSTAT_VBE_IND_2010!$D$7:$D$732,"5550*"))/1000</f>
        <v>0</v>
      </c>
      <c r="Y71" s="17">
        <f>(SUMIFS(EUROSTAT_VBE_IND_2010!V$7:V$732,EUROSTAT_VBE_IND_2010!$B$7:$B$732,$D71,EUROSTAT_VBE_IND_2010!$C$7:$C$732,"*"&amp;RIGHT($A71,3)&amp;"*",EUROSTAT_VBE_IND_2010!$D$7:$D$732,"5550*"))/1000</f>
        <v>0</v>
      </c>
      <c r="Z71" s="17">
        <f>(SUMIFS(EUROSTAT_VBE_IND_2010!W$7:W$732,EUROSTAT_VBE_IND_2010!$B$7:$B$732,$D71,EUROSTAT_VBE_IND_2010!$C$7:$C$732,"*"&amp;RIGHT($A71,3)&amp;"*",EUROSTAT_VBE_IND_2010!$D$7:$D$732,"5550*"))/1000</f>
        <v>0</v>
      </c>
      <c r="AA71" s="17">
        <f>(SUMIFS(EUROSTAT_VBE_IND_2010!X$7:X$732,EUROSTAT_VBE_IND_2010!$B$7:$B$732,$D71,EUROSTAT_VBE_IND_2010!$C$7:$C$732,"*"&amp;RIGHT($A71,3)&amp;"*",EUROSTAT_VBE_IND_2010!$D$7:$D$732,"5550*"))/1000</f>
        <v>0</v>
      </c>
      <c r="AB71" s="17">
        <f>(SUMIFS(EUROSTAT_VBE_IND_2010!AA$7:AA$732,EUROSTAT_VBE_IND_2010!$B$7:$B$732,$D71,EUROSTAT_VBE_IND_2010!$C$7:$C$732,"*"&amp;RIGHT($A71,3)&amp;"*",EUROSTAT_VBE_IND_2010!$D$7:$D$732,"5550*"))/1000</f>
        <v>0</v>
      </c>
      <c r="AC71" s="17">
        <f>(SUMIFS(EUROSTAT_VBE_IND_2010!AB$7:AB$732,EUROSTAT_VBE_IND_2010!$B$7:$B$732,$D71,EUROSTAT_VBE_IND_2010!$C$7:$C$732,"*"&amp;RIGHT($A71,3)&amp;"*",EUROSTAT_VBE_IND_2010!$D$7:$D$732,"5550*"))/1000</f>
        <v>0</v>
      </c>
      <c r="AD71" s="17">
        <f>(SUMIFS(EUROSTAT_VBE_IND_2010!AC$7:AC$732,EUROSTAT_VBE_IND_2010!$B$7:$B$732,$D71,EUROSTAT_VBE_IND_2010!$C$7:$C$732,"*"&amp;RIGHT($A71,3)&amp;"*",EUROSTAT_VBE_IND_2010!$D$7:$D$732,"5550*"))/1000</f>
        <v>0</v>
      </c>
      <c r="AE71" s="17">
        <f>(SUMIFS(EUROSTAT_VBE_IND_2010!AD$7:AD$732,EUROSTAT_VBE_IND_2010!$B$7:$B$732,$D71,EUROSTAT_VBE_IND_2010!$C$7:$C$732,"*"&amp;RIGHT($A71,3)&amp;"*",EUROSTAT_VBE_IND_2010!$D$7:$D$732,"5550*"))/1000</f>
        <v>0</v>
      </c>
      <c r="AF71" s="17">
        <f>(SUMIFS(EUROSTAT_VBE_IND_2010!AE$7:AE$732,EUROSTAT_VBE_IND_2010!$B$7:$B$732,$D71,EUROSTAT_VBE_IND_2010!$C$7:$C$732,"*"&amp;RIGHT($A71,3)&amp;"*",EUROSTAT_VBE_IND_2010!$D$7:$D$732,"5550*"))/1000</f>
        <v>0</v>
      </c>
      <c r="AG71" s="17">
        <f>(SUMIFS(EUROSTAT_VBE_IND_2010!AF$7:AF$732,EUROSTAT_VBE_IND_2010!$B$7:$B$732,$D71,EUROSTAT_VBE_IND_2010!$C$7:$C$732,"*"&amp;RIGHT($A71,3)&amp;"*",EUROSTAT_VBE_IND_2010!$D$7:$D$732,"5550*"))/1000</f>
        <v>0</v>
      </c>
      <c r="AH71" s="17">
        <f>(SUMIFS(EUROSTAT_VBE_IND_2010!AH$7:AH$732,EUROSTAT_VBE_IND_2010!$B$7:$B$732,$D71,EUROSTAT_VBE_IND_2010!$C$7:$C$732,"*"&amp;RIGHT($A71,3)&amp;"*",EUROSTAT_VBE_IND_2010!$D$7:$D$732,"5550*"))/1000</f>
        <v>0</v>
      </c>
      <c r="AI71" s="17">
        <f>(SUMIFS(EUROSTAT_VBE_IND_2010!AI$7:AI$732,EUROSTAT_VBE_IND_2010!$B$7:$B$732,$D71,EUROSTAT_VBE_IND_2010!$C$7:$C$732,"*"&amp;RIGHT($A71,3)&amp;"*",EUROSTAT_VBE_IND_2010!$D$7:$D$732,"5550*"))/1000</f>
        <v>0</v>
      </c>
      <c r="AJ71" s="17">
        <f>(SUMIFS(EUROSTAT_VBE_IND_2010!AJ$7:AJ$732,EUROSTAT_VBE_IND_2010!$B$7:$B$732,$D71,EUROSTAT_VBE_IND_2010!$C$7:$C$732,"*"&amp;RIGHT($A71,3)&amp;"*",EUROSTAT_VBE_IND_2010!$D$7:$D$732,"5550*"))/1000</f>
        <v>0</v>
      </c>
      <c r="AK71" s="17">
        <f>(SUMIFS(EUROSTAT_VBE_IND_2010!AK$7:AK$732,EUROSTAT_VBE_IND_2010!$B$7:$B$732,$D71,EUROSTAT_VBE_IND_2010!$C$7:$C$732,"*"&amp;RIGHT($A71,3)&amp;"*",EUROSTAT_VBE_IND_2010!$D$7:$D$732,"5550*"))/1000</f>
        <v>0</v>
      </c>
      <c r="AL71" s="198">
        <f>SUMIFS('IEA Bal_AL-IND'!$D$30:$D$329,'IEA Bal_AL-IND'!$A$30:$A$329,"*"&amp;RIGHT($B71,8),'IEA Bal_AL-IND'!$C$30:$C$329,'Aggregated Balance-IND_2010'!$E71)</f>
        <v>0</v>
      </c>
      <c r="AM71" s="198">
        <f>SUMIFS('IEA Bal_BA-IND'!$D$30:$D$329,'IEA Bal_BA-IND'!$A$30:$A$329,"*"&amp;RIGHT($B71,8),'IEA Bal_BA-IND'!$C$30:$C$329,'Aggregated Balance-IND_2010'!$E71)</f>
        <v>0</v>
      </c>
      <c r="AN71" s="198">
        <f>SUMIFS('IEA Bal_KS-IND'!$D$30:$D$329,'IEA Bal_KS-IND'!$A$30:$A$329,"*"&amp;RIGHT($B71,8),'IEA Bal_KS-IND'!$C$30:$C$329,'Aggregated Balance-IND_2010'!$E71)</f>
        <v>0</v>
      </c>
      <c r="AO71" s="17">
        <f>(SUMIFS(EUROSTAT_VBE_IND_2010!Y$7:Y$732,EUROSTAT_VBE_IND_2010!$B$7:$B$732,$D71,EUROSTAT_VBE_IND_2010!$C$7:$C$732,"*"&amp;RIGHT($A71,3)&amp;"*",EUROSTAT_VBE_IND_2010!$D$7:$D$732,"5550*"))/1000</f>
        <v>0</v>
      </c>
      <c r="AP71" s="17">
        <f>(SUMIFS(EUROSTAT_VBE_IND_2010!Z$7:Z$732,EUROSTAT_VBE_IND_2010!$B$7:$B$732,$D71,EUROSTAT_VBE_IND_2010!$C$7:$C$732,"*"&amp;RIGHT($A71,3)&amp;"*",EUROSTAT_VBE_IND_2010!$D$7:$D$732,"5550*"))/1000</f>
        <v>0</v>
      </c>
      <c r="AQ71" s="17">
        <f>(SUMIFS(EUROSTAT_VBE_IND_2010!AG$7:AG$732,EUROSTAT_VBE_IND_2010!$B$7:$B$732,$D71,EUROSTAT_VBE_IND_2010!$C$7:$C$732,"*"&amp;RIGHT($A71,3)&amp;"*",EUROSTAT_VBE_IND_2010!$D$7:$D$732,"5550*"))/1000</f>
        <v>0</v>
      </c>
    </row>
    <row r="72" s="20" customFormat="1" spans="1:43">
      <c r="A72" t="str">
        <f>LEFT(EUROSTAT_VBE_IND_2010!$C$14,8)</f>
        <v>B_101605</v>
      </c>
      <c r="B72" s="28" t="s">
        <v>249</v>
      </c>
      <c r="C72" t="s">
        <v>293</v>
      </c>
      <c r="D72" t="s">
        <v>126</v>
      </c>
      <c r="E72" t="s">
        <v>244</v>
      </c>
      <c r="F72" t="s">
        <v>264</v>
      </c>
      <c r="G72" s="17">
        <f>(SUMIFS(EUROSTAT_VBE_IND_2010!E$7:E$732,EUROSTAT_VBE_IND_2010!$B$7:$B$732,$D72,EUROSTAT_VBE_IND_2010!$C$7:$C$732,"*"&amp;RIGHT($A72,3)&amp;"*",EUROSTAT_VBE_IND_2010!$D$7:$D$732,"554*"))/1000-(SUMIFS(EUROSTAT_VBE_IND_2010!E$7:E$732,EUROSTAT_VBE_IND_2010!$B$7:$B$732,$D72,EUROSTAT_VBE_IND_2010!$C$7:$C$732,"*"&amp;RIGHT($A72,3)&amp;"*",EUROSTAT_VBE_IND_2010!$D$7:$D$732,"5543*"))/1000-(SUMIFS(EUROSTAT_VBE_IND_2010!E$7:E$732,EUROSTAT_VBE_IND_2010!$B$7:$B$732,$D72,EUROSTAT_VBE_IND_2010!$C$7:$C$732,"*"&amp;RIGHT($A72,3)&amp;"*",EUROSTAT_VBE_IND_2010!$D$7:$D$732,"5544*"))/1000</f>
        <v>0</v>
      </c>
      <c r="H72" s="17">
        <f>(SUMIFS(EUROSTAT_VBE_IND_2010!F$7:F$732,EUROSTAT_VBE_IND_2010!$B$7:$B$732,$D72,EUROSTAT_VBE_IND_2010!$C$7:$C$732,"*"&amp;RIGHT($A72,3)&amp;"*",EUROSTAT_VBE_IND_2010!$D$7:$D$732,"554*"))/1000-(SUMIFS(EUROSTAT_VBE_IND_2010!F$7:F$732,EUROSTAT_VBE_IND_2010!$B$7:$B$732,$D72,EUROSTAT_VBE_IND_2010!$C$7:$C$732,"*"&amp;RIGHT($A72,3)&amp;"*",EUROSTAT_VBE_IND_2010!$D$7:$D$732,"5543*"))/1000-(SUMIFS(EUROSTAT_VBE_IND_2010!F$7:F$732,EUROSTAT_VBE_IND_2010!$B$7:$B$732,$D72,EUROSTAT_VBE_IND_2010!$C$7:$C$732,"*"&amp;RIGHT($A72,3)&amp;"*",EUROSTAT_VBE_IND_2010!$D$7:$D$732,"5544*"))/1000</f>
        <v>0</v>
      </c>
      <c r="I72" s="17">
        <f>(SUMIFS(EUROSTAT_VBE_IND_2010!G$7:G$732,EUROSTAT_VBE_IND_2010!$B$7:$B$732,$D72,EUROSTAT_VBE_IND_2010!$C$7:$C$732,"*"&amp;RIGHT($A72,3)&amp;"*",EUROSTAT_VBE_IND_2010!$D$7:$D$732,"554*"))/1000-(SUMIFS(EUROSTAT_VBE_IND_2010!G$7:G$732,EUROSTAT_VBE_IND_2010!$B$7:$B$732,$D72,EUROSTAT_VBE_IND_2010!$C$7:$C$732,"*"&amp;RIGHT($A72,3)&amp;"*",EUROSTAT_VBE_IND_2010!$D$7:$D$732,"5543*"))/1000-(SUMIFS(EUROSTAT_VBE_IND_2010!G$7:G$732,EUROSTAT_VBE_IND_2010!$B$7:$B$732,$D72,EUROSTAT_VBE_IND_2010!$C$7:$C$732,"*"&amp;RIGHT($A72,3)&amp;"*",EUROSTAT_VBE_IND_2010!$D$7:$D$732,"5544*"))/1000</f>
        <v>0</v>
      </c>
      <c r="J72" s="198">
        <f>SUMIFS('IEA Bal_CH-IND'!$D$30:$D$329,'IEA Bal_CH-IND'!$A$30:$A$329,"*"&amp;RIGHT($B72,8),'IEA Bal_CH-IND'!$C$30:$C$329,'Aggregated Balance-IND_2010'!$E72)</f>
        <v>0</v>
      </c>
      <c r="K72" s="17">
        <f>(SUMIFS(EUROSTAT_VBE_IND_2010!H$7:H$732,EUROSTAT_VBE_IND_2010!$B$7:$B$732,$D72,EUROSTAT_VBE_IND_2010!$C$7:$C$732,"*"&amp;RIGHT($A72,3)&amp;"*",EUROSTAT_VBE_IND_2010!$D$7:$D$732,"554*"))/1000-(SUMIFS(EUROSTAT_VBE_IND_2010!H$7:H$732,EUROSTAT_VBE_IND_2010!$B$7:$B$732,$D72,EUROSTAT_VBE_IND_2010!$C$7:$C$732,"*"&amp;RIGHT($A72,3)&amp;"*",EUROSTAT_VBE_IND_2010!$D$7:$D$732,"5543*"))/1000-(SUMIFS(EUROSTAT_VBE_IND_2010!H$7:H$732,EUROSTAT_VBE_IND_2010!$B$7:$B$732,$D72,EUROSTAT_VBE_IND_2010!$C$7:$C$732,"*"&amp;RIGHT($A72,3)&amp;"*",EUROSTAT_VBE_IND_2010!$D$7:$D$732,"5544*"))/1000</f>
        <v>0</v>
      </c>
      <c r="L72" s="17">
        <f>(SUMIFS(EUROSTAT_VBE_IND_2010!I$7:I$732,EUROSTAT_VBE_IND_2010!$B$7:$B$732,$D72,EUROSTAT_VBE_IND_2010!$C$7:$C$732,"*"&amp;RIGHT($A72,3)&amp;"*",EUROSTAT_VBE_IND_2010!$D$7:$D$732,"554*"))/1000-(SUMIFS(EUROSTAT_VBE_IND_2010!I$7:I$732,EUROSTAT_VBE_IND_2010!$B$7:$B$732,$D72,EUROSTAT_VBE_IND_2010!$C$7:$C$732,"*"&amp;RIGHT($A72,3)&amp;"*",EUROSTAT_VBE_IND_2010!$D$7:$D$732,"5543*"))/1000-(SUMIFS(EUROSTAT_VBE_IND_2010!I$7:I$732,EUROSTAT_VBE_IND_2010!$B$7:$B$732,$D72,EUROSTAT_VBE_IND_2010!$C$7:$C$732,"*"&amp;RIGHT($A72,3)&amp;"*",EUROSTAT_VBE_IND_2010!$D$7:$D$732,"5544*"))/1000</f>
        <v>0</v>
      </c>
      <c r="M72" s="17">
        <f>(SUMIFS(EUROSTAT_VBE_IND_2010!J$7:J$732,EUROSTAT_VBE_IND_2010!$B$7:$B$732,$D72,EUROSTAT_VBE_IND_2010!$C$7:$C$732,"*"&amp;RIGHT($A72,3)&amp;"*",EUROSTAT_VBE_IND_2010!$D$7:$D$732,"554*"))/1000-(SUMIFS(EUROSTAT_VBE_IND_2010!J$7:J$732,EUROSTAT_VBE_IND_2010!$B$7:$B$732,$D72,EUROSTAT_VBE_IND_2010!$C$7:$C$732,"*"&amp;RIGHT($A72,3)&amp;"*",EUROSTAT_VBE_IND_2010!$D$7:$D$732,"5543*"))/1000-(SUMIFS(EUROSTAT_VBE_IND_2010!J$7:J$732,EUROSTAT_VBE_IND_2010!$B$7:$B$732,$D72,EUROSTAT_VBE_IND_2010!$C$7:$C$732,"*"&amp;RIGHT($A72,3)&amp;"*",EUROSTAT_VBE_IND_2010!$D$7:$D$732,"5544*"))/1000</f>
        <v>0</v>
      </c>
      <c r="N72" s="17">
        <f>(SUMIFS(EUROSTAT_VBE_IND_2010!K$7:K$732,EUROSTAT_VBE_IND_2010!$B$7:$B$732,$D72,EUROSTAT_VBE_IND_2010!$C$7:$C$732,"*"&amp;RIGHT($A72,3)&amp;"*",EUROSTAT_VBE_IND_2010!$D$7:$D$732,"554*"))/1000-(SUMIFS(EUROSTAT_VBE_IND_2010!K$7:K$732,EUROSTAT_VBE_IND_2010!$B$7:$B$732,$D72,EUROSTAT_VBE_IND_2010!$C$7:$C$732,"*"&amp;RIGHT($A72,3)&amp;"*",EUROSTAT_VBE_IND_2010!$D$7:$D$732,"5543*"))/1000-(SUMIFS(EUROSTAT_VBE_IND_2010!K$7:K$732,EUROSTAT_VBE_IND_2010!$B$7:$B$732,$D72,EUROSTAT_VBE_IND_2010!$C$7:$C$732,"*"&amp;RIGHT($A72,3)&amp;"*",EUROSTAT_VBE_IND_2010!$D$7:$D$732,"5544*"))/1000</f>
        <v>0</v>
      </c>
      <c r="O72" s="17">
        <f>(SUMIFS(EUROSTAT_VBE_IND_2010!L$7:L$732,EUROSTAT_VBE_IND_2010!$B$7:$B$732,$D72,EUROSTAT_VBE_IND_2010!$C$7:$C$732,"*"&amp;RIGHT($A72,3)&amp;"*",EUROSTAT_VBE_IND_2010!$D$7:$D$732,"554*"))/1000-(SUMIFS(EUROSTAT_VBE_IND_2010!L$7:L$732,EUROSTAT_VBE_IND_2010!$B$7:$B$732,$D72,EUROSTAT_VBE_IND_2010!$C$7:$C$732,"*"&amp;RIGHT($A72,3)&amp;"*",EUROSTAT_VBE_IND_2010!$D$7:$D$732,"5543*"))/1000-(SUMIFS(EUROSTAT_VBE_IND_2010!L$7:L$732,EUROSTAT_VBE_IND_2010!$B$7:$B$732,$D72,EUROSTAT_VBE_IND_2010!$C$7:$C$732,"*"&amp;RIGHT($A72,3)&amp;"*",EUROSTAT_VBE_IND_2010!$D$7:$D$732,"5544*"))/1000</f>
        <v>0</v>
      </c>
      <c r="P72" s="17">
        <f>(SUMIFS(EUROSTAT_VBE_IND_2010!M$7:M$732,EUROSTAT_VBE_IND_2010!$B$7:$B$732,$D72,EUROSTAT_VBE_IND_2010!$C$7:$C$732,"*"&amp;RIGHT($A72,3)&amp;"*",EUROSTAT_VBE_IND_2010!$D$7:$D$732,"554*"))/1000-(SUMIFS(EUROSTAT_VBE_IND_2010!M$7:M$732,EUROSTAT_VBE_IND_2010!$B$7:$B$732,$D72,EUROSTAT_VBE_IND_2010!$C$7:$C$732,"*"&amp;RIGHT($A72,3)&amp;"*",EUROSTAT_VBE_IND_2010!$D$7:$D$732,"5543*"))/1000-(SUMIFS(EUROSTAT_VBE_IND_2010!M$7:M$732,EUROSTAT_VBE_IND_2010!$B$7:$B$732,$D72,EUROSTAT_VBE_IND_2010!$C$7:$C$732,"*"&amp;RIGHT($A72,3)&amp;"*",EUROSTAT_VBE_IND_2010!$D$7:$D$732,"5544*"))/1000</f>
        <v>0</v>
      </c>
      <c r="Q72" s="17">
        <f>(SUMIFS(EUROSTAT_VBE_IND_2010!N$7:N$732,EUROSTAT_VBE_IND_2010!$B$7:$B$732,$D72,EUROSTAT_VBE_IND_2010!$C$7:$C$732,"*"&amp;RIGHT($A72,3)&amp;"*",EUROSTAT_VBE_IND_2010!$D$7:$D$732,"554*"))/1000-(SUMIFS(EUROSTAT_VBE_IND_2010!N$7:N$732,EUROSTAT_VBE_IND_2010!$B$7:$B$732,$D72,EUROSTAT_VBE_IND_2010!$C$7:$C$732,"*"&amp;RIGHT($A72,3)&amp;"*",EUROSTAT_VBE_IND_2010!$D$7:$D$732,"5543*"))/1000-(SUMIFS(EUROSTAT_VBE_IND_2010!N$7:N$732,EUROSTAT_VBE_IND_2010!$B$7:$B$732,$D72,EUROSTAT_VBE_IND_2010!$C$7:$C$732,"*"&amp;RIGHT($A72,3)&amp;"*",EUROSTAT_VBE_IND_2010!$D$7:$D$732,"5544*"))/1000</f>
        <v>0</v>
      </c>
      <c r="R72" s="17">
        <f>(SUMIFS(EUROSTAT_VBE_IND_2010!O$7:O$732,EUROSTAT_VBE_IND_2010!$B$7:$B$732,$D72,EUROSTAT_VBE_IND_2010!$C$7:$C$732,"*"&amp;RIGHT($A72,3)&amp;"*",EUROSTAT_VBE_IND_2010!$D$7:$D$732,"554*"))/1000-(SUMIFS(EUROSTAT_VBE_IND_2010!O$7:O$732,EUROSTAT_VBE_IND_2010!$B$7:$B$732,$D72,EUROSTAT_VBE_IND_2010!$C$7:$C$732,"*"&amp;RIGHT($A72,3)&amp;"*",EUROSTAT_VBE_IND_2010!$D$7:$D$732,"5543*"))/1000-(SUMIFS(EUROSTAT_VBE_IND_2010!O$7:O$732,EUROSTAT_VBE_IND_2010!$B$7:$B$732,$D72,EUROSTAT_VBE_IND_2010!$C$7:$C$732,"*"&amp;RIGHT($A72,3)&amp;"*",EUROSTAT_VBE_IND_2010!$D$7:$D$732,"5544*"))/1000</f>
        <v>0</v>
      </c>
      <c r="S72" s="17">
        <f>(SUMIFS(EUROSTAT_VBE_IND_2010!P$7:P$732,EUROSTAT_VBE_IND_2010!$B$7:$B$732,$D72,EUROSTAT_VBE_IND_2010!$C$7:$C$732,"*"&amp;RIGHT($A72,3)&amp;"*",EUROSTAT_VBE_IND_2010!$D$7:$D$732,"554*"))/1000-(SUMIFS(EUROSTAT_VBE_IND_2010!P$7:P$732,EUROSTAT_VBE_IND_2010!$B$7:$B$732,$D72,EUROSTAT_VBE_IND_2010!$C$7:$C$732,"*"&amp;RIGHT($A72,3)&amp;"*",EUROSTAT_VBE_IND_2010!$D$7:$D$732,"5543*"))/1000-(SUMIFS(EUROSTAT_VBE_IND_2010!P$7:P$732,EUROSTAT_VBE_IND_2010!$B$7:$B$732,$D72,EUROSTAT_VBE_IND_2010!$C$7:$C$732,"*"&amp;RIGHT($A72,3)&amp;"*",EUROSTAT_VBE_IND_2010!$D$7:$D$732,"5544*"))/1000</f>
        <v>0</v>
      </c>
      <c r="T72" s="17">
        <f>(SUMIFS(EUROSTAT_VBE_IND_2010!Q$7:Q$732,EUROSTAT_VBE_IND_2010!$B$7:$B$732,$D72,EUROSTAT_VBE_IND_2010!$C$7:$C$732,"*"&amp;RIGHT($A72,3)&amp;"*",EUROSTAT_VBE_IND_2010!$D$7:$D$732,"554*"))/1000-(SUMIFS(EUROSTAT_VBE_IND_2010!Q$7:Q$732,EUROSTAT_VBE_IND_2010!$B$7:$B$732,$D72,EUROSTAT_VBE_IND_2010!$C$7:$C$732,"*"&amp;RIGHT($A72,3)&amp;"*",EUROSTAT_VBE_IND_2010!$D$7:$D$732,"5543*"))/1000-(SUMIFS(EUROSTAT_VBE_IND_2010!Q$7:Q$732,EUROSTAT_VBE_IND_2010!$B$7:$B$732,$D72,EUROSTAT_VBE_IND_2010!$C$7:$C$732,"*"&amp;RIGHT($A72,3)&amp;"*",EUROSTAT_VBE_IND_2010!$D$7:$D$732,"5544*"))/1000</f>
        <v>0</v>
      </c>
      <c r="U72" s="17">
        <f>(SUMIFS(EUROSTAT_VBE_IND_2010!R$7:R$732,EUROSTAT_VBE_IND_2010!$B$7:$B$732,$D72,EUROSTAT_VBE_IND_2010!$C$7:$C$732,"*"&amp;RIGHT($A72,3)&amp;"*",EUROSTAT_VBE_IND_2010!$D$7:$D$732,"554*"))/1000-(SUMIFS(EUROSTAT_VBE_IND_2010!R$7:R$732,EUROSTAT_VBE_IND_2010!$B$7:$B$732,$D72,EUROSTAT_VBE_IND_2010!$C$7:$C$732,"*"&amp;RIGHT($A72,3)&amp;"*",EUROSTAT_VBE_IND_2010!$D$7:$D$732,"5543*"))/1000-(SUMIFS(EUROSTAT_VBE_IND_2010!R$7:R$732,EUROSTAT_VBE_IND_2010!$B$7:$B$732,$D72,EUROSTAT_VBE_IND_2010!$C$7:$C$732,"*"&amp;RIGHT($A72,3)&amp;"*",EUROSTAT_VBE_IND_2010!$D$7:$D$732,"5544*"))/1000</f>
        <v>0</v>
      </c>
      <c r="V72" s="17">
        <f>(SUMIFS(EUROSTAT_VBE_IND_2010!S$7:S$732,EUROSTAT_VBE_IND_2010!$B$7:$B$732,$D72,EUROSTAT_VBE_IND_2010!$C$7:$C$732,"*"&amp;RIGHT($A72,3)&amp;"*",EUROSTAT_VBE_IND_2010!$D$7:$D$732,"554*"))/1000-(SUMIFS(EUROSTAT_VBE_IND_2010!S$7:S$732,EUROSTAT_VBE_IND_2010!$B$7:$B$732,$D72,EUROSTAT_VBE_IND_2010!$C$7:$C$732,"*"&amp;RIGHT($A72,3)&amp;"*",EUROSTAT_VBE_IND_2010!$D$7:$D$732,"5543*"))/1000-(SUMIFS(EUROSTAT_VBE_IND_2010!S$7:S$732,EUROSTAT_VBE_IND_2010!$B$7:$B$732,$D72,EUROSTAT_VBE_IND_2010!$C$7:$C$732,"*"&amp;RIGHT($A72,3)&amp;"*",EUROSTAT_VBE_IND_2010!$D$7:$D$732,"5544*"))/1000</f>
        <v>0</v>
      </c>
      <c r="W72" s="17">
        <f>(SUMIFS(EUROSTAT_VBE_IND_2010!T$7:T$732,EUROSTAT_VBE_IND_2010!$B$7:$B$732,$D72,EUROSTAT_VBE_IND_2010!$C$7:$C$732,"*"&amp;RIGHT($A72,3)&amp;"*",EUROSTAT_VBE_IND_2010!$D$7:$D$732,"554*"))/1000-(SUMIFS(EUROSTAT_VBE_IND_2010!T$7:T$732,EUROSTAT_VBE_IND_2010!$B$7:$B$732,$D72,EUROSTAT_VBE_IND_2010!$C$7:$C$732,"*"&amp;RIGHT($A72,3)&amp;"*",EUROSTAT_VBE_IND_2010!$D$7:$D$732,"5543*"))/1000-(SUMIFS(EUROSTAT_VBE_IND_2010!T$7:T$732,EUROSTAT_VBE_IND_2010!$B$7:$B$732,$D72,EUROSTAT_VBE_IND_2010!$C$7:$C$732,"*"&amp;RIGHT($A72,3)&amp;"*",EUROSTAT_VBE_IND_2010!$D$7:$D$732,"5544*"))/1000</f>
        <v>0</v>
      </c>
      <c r="X72" s="17">
        <f>(SUMIFS(EUROSTAT_VBE_IND_2010!U$7:U$732,EUROSTAT_VBE_IND_2010!$B$7:$B$732,$D72,EUROSTAT_VBE_IND_2010!$C$7:$C$732,"*"&amp;RIGHT($A72,3)&amp;"*",EUROSTAT_VBE_IND_2010!$D$7:$D$732,"554*"))/1000-(SUMIFS(EUROSTAT_VBE_IND_2010!U$7:U$732,EUROSTAT_VBE_IND_2010!$B$7:$B$732,$D72,EUROSTAT_VBE_IND_2010!$C$7:$C$732,"*"&amp;RIGHT($A72,3)&amp;"*",EUROSTAT_VBE_IND_2010!$D$7:$D$732,"5543*"))/1000-(SUMIFS(EUROSTAT_VBE_IND_2010!U$7:U$732,EUROSTAT_VBE_IND_2010!$B$7:$B$732,$D72,EUROSTAT_VBE_IND_2010!$C$7:$C$732,"*"&amp;RIGHT($A72,3)&amp;"*",EUROSTAT_VBE_IND_2010!$D$7:$D$732,"5544*"))/1000</f>
        <v>0</v>
      </c>
      <c r="Y72" s="17">
        <f>(SUMIFS(EUROSTAT_VBE_IND_2010!V$7:V$732,EUROSTAT_VBE_IND_2010!$B$7:$B$732,$D72,EUROSTAT_VBE_IND_2010!$C$7:$C$732,"*"&amp;RIGHT($A72,3)&amp;"*",EUROSTAT_VBE_IND_2010!$D$7:$D$732,"554*"))/1000-(SUMIFS(EUROSTAT_VBE_IND_2010!V$7:V$732,EUROSTAT_VBE_IND_2010!$B$7:$B$732,$D72,EUROSTAT_VBE_IND_2010!$C$7:$C$732,"*"&amp;RIGHT($A72,3)&amp;"*",EUROSTAT_VBE_IND_2010!$D$7:$D$732,"5543*"))/1000-(SUMIFS(EUROSTAT_VBE_IND_2010!V$7:V$732,EUROSTAT_VBE_IND_2010!$B$7:$B$732,$D72,EUROSTAT_VBE_IND_2010!$C$7:$C$732,"*"&amp;RIGHT($A72,3)&amp;"*",EUROSTAT_VBE_IND_2010!$D$7:$D$732,"5544*"))/1000</f>
        <v>0</v>
      </c>
      <c r="Z72" s="17">
        <f>(SUMIFS(EUROSTAT_VBE_IND_2010!W$7:W$732,EUROSTAT_VBE_IND_2010!$B$7:$B$732,$D72,EUROSTAT_VBE_IND_2010!$C$7:$C$732,"*"&amp;RIGHT($A72,3)&amp;"*",EUROSTAT_VBE_IND_2010!$D$7:$D$732,"554*"))/1000-(SUMIFS(EUROSTAT_VBE_IND_2010!W$7:W$732,EUROSTAT_VBE_IND_2010!$B$7:$B$732,$D72,EUROSTAT_VBE_IND_2010!$C$7:$C$732,"*"&amp;RIGHT($A72,3)&amp;"*",EUROSTAT_VBE_IND_2010!$D$7:$D$732,"5543*"))/1000-(SUMIFS(EUROSTAT_VBE_IND_2010!W$7:W$732,EUROSTAT_VBE_IND_2010!$B$7:$B$732,$D72,EUROSTAT_VBE_IND_2010!$C$7:$C$732,"*"&amp;RIGHT($A72,3)&amp;"*",EUROSTAT_VBE_IND_2010!$D$7:$D$732,"5544*"))/1000</f>
        <v>0</v>
      </c>
      <c r="AA72" s="17">
        <f>(SUMIFS(EUROSTAT_VBE_IND_2010!X$7:X$732,EUROSTAT_VBE_IND_2010!$B$7:$B$732,$D72,EUROSTAT_VBE_IND_2010!$C$7:$C$732,"*"&amp;RIGHT($A72,3)&amp;"*",EUROSTAT_VBE_IND_2010!$D$7:$D$732,"554*"))/1000-(SUMIFS(EUROSTAT_VBE_IND_2010!X$7:X$732,EUROSTAT_VBE_IND_2010!$B$7:$B$732,$D72,EUROSTAT_VBE_IND_2010!$C$7:$C$732,"*"&amp;RIGHT($A72,3)&amp;"*",EUROSTAT_VBE_IND_2010!$D$7:$D$732,"5543*"))/1000-(SUMIFS(EUROSTAT_VBE_IND_2010!X$7:X$732,EUROSTAT_VBE_IND_2010!$B$7:$B$732,$D72,EUROSTAT_VBE_IND_2010!$C$7:$C$732,"*"&amp;RIGHT($A72,3)&amp;"*",EUROSTAT_VBE_IND_2010!$D$7:$D$732,"5544*"))/1000</f>
        <v>0</v>
      </c>
      <c r="AB72" s="17">
        <f>(SUMIFS(EUROSTAT_VBE_IND_2010!AA$7:AA$732,EUROSTAT_VBE_IND_2010!$B$7:$B$732,$D72,EUROSTAT_VBE_IND_2010!$C$7:$C$732,"*"&amp;RIGHT($A72,3)&amp;"*",EUROSTAT_VBE_IND_2010!$D$7:$D$732,"554*"))/1000-(SUMIFS(EUROSTAT_VBE_IND_2010!AA$7:AA$732,EUROSTAT_VBE_IND_2010!$B$7:$B$732,$D72,EUROSTAT_VBE_IND_2010!$C$7:$C$732,"*"&amp;RIGHT($A72,3)&amp;"*",EUROSTAT_VBE_IND_2010!$D$7:$D$732,"5543*"))/1000-(SUMIFS(EUROSTAT_VBE_IND_2010!AA$7:AA$732,EUROSTAT_VBE_IND_2010!$B$7:$B$732,$D72,EUROSTAT_VBE_IND_2010!$C$7:$C$732,"*"&amp;RIGHT($A72,3)&amp;"*",EUROSTAT_VBE_IND_2010!$D$7:$D$732,"5544*"))/1000</f>
        <v>0</v>
      </c>
      <c r="AC72" s="17">
        <f>(SUMIFS(EUROSTAT_VBE_IND_2010!AB$7:AB$732,EUROSTAT_VBE_IND_2010!$B$7:$B$732,$D72,EUROSTAT_VBE_IND_2010!$C$7:$C$732,"*"&amp;RIGHT($A72,3)&amp;"*",EUROSTAT_VBE_IND_2010!$D$7:$D$732,"554*"))/1000-(SUMIFS(EUROSTAT_VBE_IND_2010!AB$7:AB$732,EUROSTAT_VBE_IND_2010!$B$7:$B$732,$D72,EUROSTAT_VBE_IND_2010!$C$7:$C$732,"*"&amp;RIGHT($A72,3)&amp;"*",EUROSTAT_VBE_IND_2010!$D$7:$D$732,"5543*"))/1000-(SUMIFS(EUROSTAT_VBE_IND_2010!AB$7:AB$732,EUROSTAT_VBE_IND_2010!$B$7:$B$732,$D72,EUROSTAT_VBE_IND_2010!$C$7:$C$732,"*"&amp;RIGHT($A72,3)&amp;"*",EUROSTAT_VBE_IND_2010!$D$7:$D$732,"5544*"))/1000</f>
        <v>0</v>
      </c>
      <c r="AD72" s="17">
        <f>(SUMIFS(EUROSTAT_VBE_IND_2010!AC$7:AC$732,EUROSTAT_VBE_IND_2010!$B$7:$B$732,$D72,EUROSTAT_VBE_IND_2010!$C$7:$C$732,"*"&amp;RIGHT($A72,3)&amp;"*",EUROSTAT_VBE_IND_2010!$D$7:$D$732,"554*"))/1000-(SUMIFS(EUROSTAT_VBE_IND_2010!AC$7:AC$732,EUROSTAT_VBE_IND_2010!$B$7:$B$732,$D72,EUROSTAT_VBE_IND_2010!$C$7:$C$732,"*"&amp;RIGHT($A72,3)&amp;"*",EUROSTAT_VBE_IND_2010!$D$7:$D$732,"5543*"))/1000-(SUMIFS(EUROSTAT_VBE_IND_2010!AC$7:AC$732,EUROSTAT_VBE_IND_2010!$B$7:$B$732,$D72,EUROSTAT_VBE_IND_2010!$C$7:$C$732,"*"&amp;RIGHT($A72,3)&amp;"*",EUROSTAT_VBE_IND_2010!$D$7:$D$732,"5544*"))/1000</f>
        <v>0</v>
      </c>
      <c r="AE72" s="17">
        <f>(SUMIFS(EUROSTAT_VBE_IND_2010!AD$7:AD$732,EUROSTAT_VBE_IND_2010!$B$7:$B$732,$D72,EUROSTAT_VBE_IND_2010!$C$7:$C$732,"*"&amp;RIGHT($A72,3)&amp;"*",EUROSTAT_VBE_IND_2010!$D$7:$D$732,"554*"))/1000-(SUMIFS(EUROSTAT_VBE_IND_2010!AD$7:AD$732,EUROSTAT_VBE_IND_2010!$B$7:$B$732,$D72,EUROSTAT_VBE_IND_2010!$C$7:$C$732,"*"&amp;RIGHT($A72,3)&amp;"*",EUROSTAT_VBE_IND_2010!$D$7:$D$732,"5543*"))/1000-(SUMIFS(EUROSTAT_VBE_IND_2010!AD$7:AD$732,EUROSTAT_VBE_IND_2010!$B$7:$B$732,$D72,EUROSTAT_VBE_IND_2010!$C$7:$C$732,"*"&amp;RIGHT($A72,3)&amp;"*",EUROSTAT_VBE_IND_2010!$D$7:$D$732,"5544*"))/1000</f>
        <v>0</v>
      </c>
      <c r="AF72" s="17">
        <f>(SUMIFS(EUROSTAT_VBE_IND_2010!AE$7:AE$732,EUROSTAT_VBE_IND_2010!$B$7:$B$732,$D72,EUROSTAT_VBE_IND_2010!$C$7:$C$732,"*"&amp;RIGHT($A72,3)&amp;"*",EUROSTAT_VBE_IND_2010!$D$7:$D$732,"554*"))/1000-(SUMIFS(EUROSTAT_VBE_IND_2010!AE$7:AE$732,EUROSTAT_VBE_IND_2010!$B$7:$B$732,$D72,EUROSTAT_VBE_IND_2010!$C$7:$C$732,"*"&amp;RIGHT($A72,3)&amp;"*",EUROSTAT_VBE_IND_2010!$D$7:$D$732,"5543*"))/1000-(SUMIFS(EUROSTAT_VBE_IND_2010!AE$7:AE$732,EUROSTAT_VBE_IND_2010!$B$7:$B$732,$D72,EUROSTAT_VBE_IND_2010!$C$7:$C$732,"*"&amp;RIGHT($A72,3)&amp;"*",EUROSTAT_VBE_IND_2010!$D$7:$D$732,"5544*"))/1000</f>
        <v>0</v>
      </c>
      <c r="AG72" s="17">
        <f>(SUMIFS(EUROSTAT_VBE_IND_2010!AF$7:AF$732,EUROSTAT_VBE_IND_2010!$B$7:$B$732,$D72,EUROSTAT_VBE_IND_2010!$C$7:$C$732,"*"&amp;RIGHT($A72,3)&amp;"*",EUROSTAT_VBE_IND_2010!$D$7:$D$732,"554*"))/1000-(SUMIFS(EUROSTAT_VBE_IND_2010!AF$7:AF$732,EUROSTAT_VBE_IND_2010!$B$7:$B$732,$D72,EUROSTAT_VBE_IND_2010!$C$7:$C$732,"*"&amp;RIGHT($A72,3)&amp;"*",EUROSTAT_VBE_IND_2010!$D$7:$D$732,"5543*"))/1000-(SUMIFS(EUROSTAT_VBE_IND_2010!AF$7:AF$732,EUROSTAT_VBE_IND_2010!$B$7:$B$732,$D72,EUROSTAT_VBE_IND_2010!$C$7:$C$732,"*"&amp;RIGHT($A72,3)&amp;"*",EUROSTAT_VBE_IND_2010!$D$7:$D$732,"5544*"))/1000</f>
        <v>0</v>
      </c>
      <c r="AH72" s="17">
        <f>(SUMIFS(EUROSTAT_VBE_IND_2010!AH$7:AH$732,EUROSTAT_VBE_IND_2010!$B$7:$B$732,$D72,EUROSTAT_VBE_IND_2010!$C$7:$C$732,"*"&amp;RIGHT($A72,3)&amp;"*",EUROSTAT_VBE_IND_2010!$D$7:$D$732,"554*"))/1000-(SUMIFS(EUROSTAT_VBE_IND_2010!AH$7:AH$732,EUROSTAT_VBE_IND_2010!$B$7:$B$732,$D72,EUROSTAT_VBE_IND_2010!$C$7:$C$732,"*"&amp;RIGHT($A72,3)&amp;"*",EUROSTAT_VBE_IND_2010!$D$7:$D$732,"5543*"))/1000-(SUMIFS(EUROSTAT_VBE_IND_2010!AH$7:AH$732,EUROSTAT_VBE_IND_2010!$B$7:$B$732,$D72,EUROSTAT_VBE_IND_2010!$C$7:$C$732,"*"&amp;RIGHT($A72,3)&amp;"*",EUROSTAT_VBE_IND_2010!$D$7:$D$732,"5544*"))/1000</f>
        <v>0</v>
      </c>
      <c r="AI72" s="17">
        <f>(SUMIFS(EUROSTAT_VBE_IND_2010!AI$7:AI$732,EUROSTAT_VBE_IND_2010!$B$7:$B$732,$D72,EUROSTAT_VBE_IND_2010!$C$7:$C$732,"*"&amp;RIGHT($A72,3)&amp;"*",EUROSTAT_VBE_IND_2010!$D$7:$D$732,"554*"))/1000-(SUMIFS(EUROSTAT_VBE_IND_2010!AI$7:AI$732,EUROSTAT_VBE_IND_2010!$B$7:$B$732,$D72,EUROSTAT_VBE_IND_2010!$C$7:$C$732,"*"&amp;RIGHT($A72,3)&amp;"*",EUROSTAT_VBE_IND_2010!$D$7:$D$732,"5543*"))/1000-(SUMIFS(EUROSTAT_VBE_IND_2010!AI$7:AI$732,EUROSTAT_VBE_IND_2010!$B$7:$B$732,$D72,EUROSTAT_VBE_IND_2010!$C$7:$C$732,"*"&amp;RIGHT($A72,3)&amp;"*",EUROSTAT_VBE_IND_2010!$D$7:$D$732,"5544*"))/1000</f>
        <v>0</v>
      </c>
      <c r="AJ72" s="17">
        <f>(SUMIFS(EUROSTAT_VBE_IND_2010!AJ$7:AJ$732,EUROSTAT_VBE_IND_2010!$B$7:$B$732,$D72,EUROSTAT_VBE_IND_2010!$C$7:$C$732,"*"&amp;RIGHT($A72,3)&amp;"*",EUROSTAT_VBE_IND_2010!$D$7:$D$732,"554*"))/1000-(SUMIFS(EUROSTAT_VBE_IND_2010!AJ$7:AJ$732,EUROSTAT_VBE_IND_2010!$B$7:$B$732,$D72,EUROSTAT_VBE_IND_2010!$C$7:$C$732,"*"&amp;RIGHT($A72,3)&amp;"*",EUROSTAT_VBE_IND_2010!$D$7:$D$732,"5543*"))/1000-(SUMIFS(EUROSTAT_VBE_IND_2010!AJ$7:AJ$732,EUROSTAT_VBE_IND_2010!$B$7:$B$732,$D72,EUROSTAT_VBE_IND_2010!$C$7:$C$732,"*"&amp;RIGHT($A72,3)&amp;"*",EUROSTAT_VBE_IND_2010!$D$7:$D$732,"5544*"))/1000</f>
        <v>0</v>
      </c>
      <c r="AK72" s="17">
        <f>(SUMIFS(EUROSTAT_VBE_IND_2010!AK$7:AK$732,EUROSTAT_VBE_IND_2010!$B$7:$B$732,$D72,EUROSTAT_VBE_IND_2010!$C$7:$C$732,"*"&amp;RIGHT($A72,3)&amp;"*",EUROSTAT_VBE_IND_2010!$D$7:$D$732,"554*"))/1000-(SUMIFS(EUROSTAT_VBE_IND_2010!AK$7:AK$732,EUROSTAT_VBE_IND_2010!$B$7:$B$732,$D72,EUROSTAT_VBE_IND_2010!$C$7:$C$732,"*"&amp;RIGHT($A72,3)&amp;"*",EUROSTAT_VBE_IND_2010!$D$7:$D$732,"5543*"))/1000-(SUMIFS(EUROSTAT_VBE_IND_2010!AK$7:AK$732,EUROSTAT_VBE_IND_2010!$B$7:$B$732,$D72,EUROSTAT_VBE_IND_2010!$C$7:$C$732,"*"&amp;RIGHT($A72,3)&amp;"*",EUROSTAT_VBE_IND_2010!$D$7:$D$732,"5544*"))/1000</f>
        <v>0</v>
      </c>
      <c r="AL72" s="198">
        <f>SUMIFS('IEA Bal_AL-IND'!$D$30:$D$329,'IEA Bal_AL-IND'!$A$30:$A$329,"*"&amp;RIGHT($B72,8),'IEA Bal_AL-IND'!$C$30:$C$329,'Aggregated Balance-IND_2010'!$E72)</f>
        <v>0</v>
      </c>
      <c r="AM72" s="198">
        <f>SUMIFS('IEA Bal_BA-IND'!$D$30:$D$329,'IEA Bal_BA-IND'!$A$30:$A$329,"*"&amp;RIGHT($B72,8),'IEA Bal_BA-IND'!$C$30:$C$329,'Aggregated Balance-IND_2010'!$E72)</f>
        <v>0</v>
      </c>
      <c r="AN72" s="198">
        <f>SUMIFS('IEA Bal_KS-IND'!$D$30:$D$329,'IEA Bal_KS-IND'!$A$30:$A$329,"*"&amp;RIGHT($B72,8),'IEA Bal_KS-IND'!$C$30:$C$329,'Aggregated Balance-IND_2010'!$E72)</f>
        <v>0</v>
      </c>
      <c r="AO72" s="17">
        <f>(SUMIFS(EUROSTAT_VBE_IND_2010!Y$7:Y$732,EUROSTAT_VBE_IND_2010!$B$7:$B$732,$D72,EUROSTAT_VBE_IND_2010!$C$7:$C$732,"*"&amp;RIGHT($A72,3)&amp;"*",EUROSTAT_VBE_IND_2010!$D$7:$D$732,"554*"))/1000-(SUMIFS(EUROSTAT_VBE_IND_2010!Y$7:Y$732,EUROSTAT_VBE_IND_2010!$B$7:$B$732,$D72,EUROSTAT_VBE_IND_2010!$C$7:$C$732,"*"&amp;RIGHT($A72,3)&amp;"*",EUROSTAT_VBE_IND_2010!$D$7:$D$732,"5543*"))/1000-(SUMIFS(EUROSTAT_VBE_IND_2010!Y$7:Y$732,EUROSTAT_VBE_IND_2010!$B$7:$B$732,$D72,EUROSTAT_VBE_IND_2010!$C$7:$C$732,"*"&amp;RIGHT($A72,3)&amp;"*",EUROSTAT_VBE_IND_2010!$D$7:$D$732,"5544*"))/1000</f>
        <v>0</v>
      </c>
      <c r="AP72" s="17">
        <f>(SUMIFS(EUROSTAT_VBE_IND_2010!Z$7:Z$732,EUROSTAT_VBE_IND_2010!$B$7:$B$732,$D72,EUROSTAT_VBE_IND_2010!$C$7:$C$732,"*"&amp;RIGHT($A72,3)&amp;"*",EUROSTAT_VBE_IND_2010!$D$7:$D$732,"554*"))/1000-(SUMIFS(EUROSTAT_VBE_IND_2010!Z$7:Z$732,EUROSTAT_VBE_IND_2010!$B$7:$B$732,$D72,EUROSTAT_VBE_IND_2010!$C$7:$C$732,"*"&amp;RIGHT($A72,3)&amp;"*",EUROSTAT_VBE_IND_2010!$D$7:$D$732,"5543*"))/1000-(SUMIFS(EUROSTAT_VBE_IND_2010!Z$7:Z$732,EUROSTAT_VBE_IND_2010!$B$7:$B$732,$D72,EUROSTAT_VBE_IND_2010!$C$7:$C$732,"*"&amp;RIGHT($A72,3)&amp;"*",EUROSTAT_VBE_IND_2010!$D$7:$D$732,"5544*"))/1000</f>
        <v>0</v>
      </c>
      <c r="AQ72" s="17">
        <f>(SUMIFS(EUROSTAT_VBE_IND_2010!AG$7:AG$732,EUROSTAT_VBE_IND_2010!$B$7:$B$732,$D72,EUROSTAT_VBE_IND_2010!$C$7:$C$732,"*"&amp;RIGHT($A72,3)&amp;"*",EUROSTAT_VBE_IND_2010!$D$7:$D$732,"554*"))/1000-(SUMIFS(EUROSTAT_VBE_IND_2010!AG$7:AG$732,EUROSTAT_VBE_IND_2010!$B$7:$B$732,$D72,EUROSTAT_VBE_IND_2010!$C$7:$C$732,"*"&amp;RIGHT($A72,3)&amp;"*",EUROSTAT_VBE_IND_2010!$D$7:$D$732,"5543*"))/1000-(SUMIFS(EUROSTAT_VBE_IND_2010!AG$7:AG$732,EUROSTAT_VBE_IND_2010!$B$7:$B$732,$D72,EUROSTAT_VBE_IND_2010!$C$7:$C$732,"*"&amp;RIGHT($A72,3)&amp;"*",EUROSTAT_VBE_IND_2010!$D$7:$D$732,"5544*"))/1000</f>
        <v>0</v>
      </c>
    </row>
    <row r="73" s="20" customFormat="1" spans="1:43">
      <c r="A73" t="str">
        <f>LEFT(EUROSTAT_VBE_IND_2010!$C$14,8)</f>
        <v>B_101605</v>
      </c>
      <c r="B73" s="28" t="s">
        <v>249</v>
      </c>
      <c r="C73" t="s">
        <v>293</v>
      </c>
      <c r="D73" t="s">
        <v>126</v>
      </c>
      <c r="E73" t="s">
        <v>245</v>
      </c>
      <c r="F73" t="s">
        <v>265</v>
      </c>
      <c r="G73" s="17">
        <f>(SUMIFS(EUROSTAT_VBE_IND_2010!E$7:E$732,EUROSTAT_VBE_IND_2010!$B$7:$B$732,$D73,EUROSTAT_VBE_IND_2010!$C$7:$C$732,"*"&amp;RIGHT($A73,3)&amp;"*",EUROSTAT_VBE_IND_2010!$D$7:$D$732,"5543*"))/1000</f>
        <v>0</v>
      </c>
      <c r="H73" s="17">
        <f>(SUMIFS(EUROSTAT_VBE_IND_2010!F$7:F$732,EUROSTAT_VBE_IND_2010!$B$7:$B$732,$D73,EUROSTAT_VBE_IND_2010!$C$7:$C$732,"*"&amp;RIGHT($A73,3)&amp;"*",EUROSTAT_VBE_IND_2010!$D$7:$D$732,"5543*"))/1000</f>
        <v>0</v>
      </c>
      <c r="I73" s="17">
        <f>(SUMIFS(EUROSTAT_VBE_IND_2010!G$7:G$732,EUROSTAT_VBE_IND_2010!$B$7:$B$732,$D73,EUROSTAT_VBE_IND_2010!$C$7:$C$732,"*"&amp;RIGHT($A73,3)&amp;"*",EUROSTAT_VBE_IND_2010!$D$7:$D$732,"5543*"))/1000</f>
        <v>0</v>
      </c>
      <c r="J73" s="198">
        <f>SUMIFS('IEA Bal_CH-IND'!$D$30:$D$329,'IEA Bal_CH-IND'!$A$30:$A$329,"*"&amp;RIGHT($B73,8),'IEA Bal_CH-IND'!$C$30:$C$329,'Aggregated Balance-IND_2010'!$E73)</f>
        <v>0</v>
      </c>
      <c r="K73" s="17">
        <f>(SUMIFS(EUROSTAT_VBE_IND_2010!H$7:H$732,EUROSTAT_VBE_IND_2010!$B$7:$B$732,$D73,EUROSTAT_VBE_IND_2010!$C$7:$C$732,"*"&amp;RIGHT($A73,3)&amp;"*",EUROSTAT_VBE_IND_2010!$D$7:$D$732,"5543*"))/1000</f>
        <v>0</v>
      </c>
      <c r="L73" s="17">
        <f>(SUMIFS(EUROSTAT_VBE_IND_2010!I$7:I$732,EUROSTAT_VBE_IND_2010!$B$7:$B$732,$D73,EUROSTAT_VBE_IND_2010!$C$7:$C$732,"*"&amp;RIGHT($A73,3)&amp;"*",EUROSTAT_VBE_IND_2010!$D$7:$D$732,"5543*"))/1000</f>
        <v>0</v>
      </c>
      <c r="M73" s="17">
        <f>(SUMIFS(EUROSTAT_VBE_IND_2010!J$7:J$732,EUROSTAT_VBE_IND_2010!$B$7:$B$732,$D73,EUROSTAT_VBE_IND_2010!$C$7:$C$732,"*"&amp;RIGHT($A73,3)&amp;"*",EUROSTAT_VBE_IND_2010!$D$7:$D$732,"5543*"))/1000</f>
        <v>0</v>
      </c>
      <c r="N73" s="17">
        <f>(SUMIFS(EUROSTAT_VBE_IND_2010!K$7:K$732,EUROSTAT_VBE_IND_2010!$B$7:$B$732,$D73,EUROSTAT_VBE_IND_2010!$C$7:$C$732,"*"&amp;RIGHT($A73,3)&amp;"*",EUROSTAT_VBE_IND_2010!$D$7:$D$732,"5543*"))/1000</f>
        <v>0</v>
      </c>
      <c r="O73" s="17">
        <f>(SUMIFS(EUROSTAT_VBE_IND_2010!L$7:L$732,EUROSTAT_VBE_IND_2010!$B$7:$B$732,$D73,EUROSTAT_VBE_IND_2010!$C$7:$C$732,"*"&amp;RIGHT($A73,3)&amp;"*",EUROSTAT_VBE_IND_2010!$D$7:$D$732,"5543*"))/1000</f>
        <v>0</v>
      </c>
      <c r="P73" s="17">
        <f>(SUMIFS(EUROSTAT_VBE_IND_2010!M$7:M$732,EUROSTAT_VBE_IND_2010!$B$7:$B$732,$D73,EUROSTAT_VBE_IND_2010!$C$7:$C$732,"*"&amp;RIGHT($A73,3)&amp;"*",EUROSTAT_VBE_IND_2010!$D$7:$D$732,"5543*"))/1000</f>
        <v>0</v>
      </c>
      <c r="Q73" s="17">
        <f>(SUMIFS(EUROSTAT_VBE_IND_2010!N$7:N$732,EUROSTAT_VBE_IND_2010!$B$7:$B$732,$D73,EUROSTAT_VBE_IND_2010!$C$7:$C$732,"*"&amp;RIGHT($A73,3)&amp;"*",EUROSTAT_VBE_IND_2010!$D$7:$D$732,"5543*"))/1000</f>
        <v>0</v>
      </c>
      <c r="R73" s="17">
        <f>(SUMIFS(EUROSTAT_VBE_IND_2010!O$7:O$732,EUROSTAT_VBE_IND_2010!$B$7:$B$732,$D73,EUROSTAT_VBE_IND_2010!$C$7:$C$732,"*"&amp;RIGHT($A73,3)&amp;"*",EUROSTAT_VBE_IND_2010!$D$7:$D$732,"5543*"))/1000</f>
        <v>0</v>
      </c>
      <c r="S73" s="17">
        <f>(SUMIFS(EUROSTAT_VBE_IND_2010!P$7:P$732,EUROSTAT_VBE_IND_2010!$B$7:$B$732,$D73,EUROSTAT_VBE_IND_2010!$C$7:$C$732,"*"&amp;RIGHT($A73,3)&amp;"*",EUROSTAT_VBE_IND_2010!$D$7:$D$732,"5543*"))/1000</f>
        <v>0</v>
      </c>
      <c r="T73" s="17">
        <f>(SUMIFS(EUROSTAT_VBE_IND_2010!Q$7:Q$732,EUROSTAT_VBE_IND_2010!$B$7:$B$732,$D73,EUROSTAT_VBE_IND_2010!$C$7:$C$732,"*"&amp;RIGHT($A73,3)&amp;"*",EUROSTAT_VBE_IND_2010!$D$7:$D$732,"5543*"))/1000</f>
        <v>0</v>
      </c>
      <c r="U73" s="17">
        <f>(SUMIFS(EUROSTAT_VBE_IND_2010!R$7:R$732,EUROSTAT_VBE_IND_2010!$B$7:$B$732,$D73,EUROSTAT_VBE_IND_2010!$C$7:$C$732,"*"&amp;RIGHT($A73,3)&amp;"*",EUROSTAT_VBE_IND_2010!$D$7:$D$732,"5543*"))/1000</f>
        <v>0</v>
      </c>
      <c r="V73" s="17">
        <f>(SUMIFS(EUROSTAT_VBE_IND_2010!S$7:S$732,EUROSTAT_VBE_IND_2010!$B$7:$B$732,$D73,EUROSTAT_VBE_IND_2010!$C$7:$C$732,"*"&amp;RIGHT($A73,3)&amp;"*",EUROSTAT_VBE_IND_2010!$D$7:$D$732,"5543*"))/1000</f>
        <v>0</v>
      </c>
      <c r="W73" s="17">
        <f>(SUMIFS(EUROSTAT_VBE_IND_2010!T$7:T$732,EUROSTAT_VBE_IND_2010!$B$7:$B$732,$D73,EUROSTAT_VBE_IND_2010!$C$7:$C$732,"*"&amp;RIGHT($A73,3)&amp;"*",EUROSTAT_VBE_IND_2010!$D$7:$D$732,"5543*"))/1000</f>
        <v>0</v>
      </c>
      <c r="X73" s="17">
        <f>(SUMIFS(EUROSTAT_VBE_IND_2010!U$7:U$732,EUROSTAT_VBE_IND_2010!$B$7:$B$732,$D73,EUROSTAT_VBE_IND_2010!$C$7:$C$732,"*"&amp;RIGHT($A73,3)&amp;"*",EUROSTAT_VBE_IND_2010!$D$7:$D$732,"5543*"))/1000</f>
        <v>0</v>
      </c>
      <c r="Y73" s="17">
        <f>(SUMIFS(EUROSTAT_VBE_IND_2010!V$7:V$732,EUROSTAT_VBE_IND_2010!$B$7:$B$732,$D73,EUROSTAT_VBE_IND_2010!$C$7:$C$732,"*"&amp;RIGHT($A73,3)&amp;"*",EUROSTAT_VBE_IND_2010!$D$7:$D$732,"5543*"))/1000</f>
        <v>0</v>
      </c>
      <c r="Z73" s="17">
        <f>(SUMIFS(EUROSTAT_VBE_IND_2010!W$7:W$732,EUROSTAT_VBE_IND_2010!$B$7:$B$732,$D73,EUROSTAT_VBE_IND_2010!$C$7:$C$732,"*"&amp;RIGHT($A73,3)&amp;"*",EUROSTAT_VBE_IND_2010!$D$7:$D$732,"5543*"))/1000</f>
        <v>0</v>
      </c>
      <c r="AA73" s="17">
        <f>(SUMIFS(EUROSTAT_VBE_IND_2010!X$7:X$732,EUROSTAT_VBE_IND_2010!$B$7:$B$732,$D73,EUROSTAT_VBE_IND_2010!$C$7:$C$732,"*"&amp;RIGHT($A73,3)&amp;"*",EUROSTAT_VBE_IND_2010!$D$7:$D$732,"5543*"))/1000</f>
        <v>0</v>
      </c>
      <c r="AB73" s="17">
        <f>(SUMIFS(EUROSTAT_VBE_IND_2010!AA$7:AA$732,EUROSTAT_VBE_IND_2010!$B$7:$B$732,$D73,EUROSTAT_VBE_IND_2010!$C$7:$C$732,"*"&amp;RIGHT($A73,3)&amp;"*",EUROSTAT_VBE_IND_2010!$D$7:$D$732,"5543*"))/1000</f>
        <v>0</v>
      </c>
      <c r="AC73" s="17">
        <f>(SUMIFS(EUROSTAT_VBE_IND_2010!AB$7:AB$732,EUROSTAT_VBE_IND_2010!$B$7:$B$732,$D73,EUROSTAT_VBE_IND_2010!$C$7:$C$732,"*"&amp;RIGHT($A73,3)&amp;"*",EUROSTAT_VBE_IND_2010!$D$7:$D$732,"5543*"))/1000</f>
        <v>0</v>
      </c>
      <c r="AD73" s="17">
        <f>(SUMIFS(EUROSTAT_VBE_IND_2010!AC$7:AC$732,EUROSTAT_VBE_IND_2010!$B$7:$B$732,$D73,EUROSTAT_VBE_IND_2010!$C$7:$C$732,"*"&amp;RIGHT($A73,3)&amp;"*",EUROSTAT_VBE_IND_2010!$D$7:$D$732,"5543*"))/1000</f>
        <v>0</v>
      </c>
      <c r="AE73" s="17">
        <f>(SUMIFS(EUROSTAT_VBE_IND_2010!AD$7:AD$732,EUROSTAT_VBE_IND_2010!$B$7:$B$732,$D73,EUROSTAT_VBE_IND_2010!$C$7:$C$732,"*"&amp;RIGHT($A73,3)&amp;"*",EUROSTAT_VBE_IND_2010!$D$7:$D$732,"5543*"))/1000</f>
        <v>0</v>
      </c>
      <c r="AF73" s="17">
        <f>(SUMIFS(EUROSTAT_VBE_IND_2010!AE$7:AE$732,EUROSTAT_VBE_IND_2010!$B$7:$B$732,$D73,EUROSTAT_VBE_IND_2010!$C$7:$C$732,"*"&amp;RIGHT($A73,3)&amp;"*",EUROSTAT_VBE_IND_2010!$D$7:$D$732,"5543*"))/1000</f>
        <v>0</v>
      </c>
      <c r="AG73" s="17">
        <f>(SUMIFS(EUROSTAT_VBE_IND_2010!AF$7:AF$732,EUROSTAT_VBE_IND_2010!$B$7:$B$732,$D73,EUROSTAT_VBE_IND_2010!$C$7:$C$732,"*"&amp;RIGHT($A73,3)&amp;"*",EUROSTAT_VBE_IND_2010!$D$7:$D$732,"5543*"))/1000</f>
        <v>0</v>
      </c>
      <c r="AH73" s="17">
        <f>(SUMIFS(EUROSTAT_VBE_IND_2010!AH$7:AH$732,EUROSTAT_VBE_IND_2010!$B$7:$B$732,$D73,EUROSTAT_VBE_IND_2010!$C$7:$C$732,"*"&amp;RIGHT($A73,3)&amp;"*",EUROSTAT_VBE_IND_2010!$D$7:$D$732,"5543*"))/1000</f>
        <v>0</v>
      </c>
      <c r="AI73" s="17">
        <f>(SUMIFS(EUROSTAT_VBE_IND_2010!AI$7:AI$732,EUROSTAT_VBE_IND_2010!$B$7:$B$732,$D73,EUROSTAT_VBE_IND_2010!$C$7:$C$732,"*"&amp;RIGHT($A73,3)&amp;"*",EUROSTAT_VBE_IND_2010!$D$7:$D$732,"5543*"))/1000</f>
        <v>0</v>
      </c>
      <c r="AJ73" s="17">
        <f>(SUMIFS(EUROSTAT_VBE_IND_2010!AJ$7:AJ$732,EUROSTAT_VBE_IND_2010!$B$7:$B$732,$D73,EUROSTAT_VBE_IND_2010!$C$7:$C$732,"*"&amp;RIGHT($A73,3)&amp;"*",EUROSTAT_VBE_IND_2010!$D$7:$D$732,"5543*"))/1000</f>
        <v>0</v>
      </c>
      <c r="AK73" s="17">
        <f>(SUMIFS(EUROSTAT_VBE_IND_2010!AK$7:AK$732,EUROSTAT_VBE_IND_2010!$B$7:$B$732,$D73,EUROSTAT_VBE_IND_2010!$C$7:$C$732,"*"&amp;RIGHT($A73,3)&amp;"*",EUROSTAT_VBE_IND_2010!$D$7:$D$732,"5543*"))/1000</f>
        <v>0</v>
      </c>
      <c r="AL73" s="198">
        <f>SUMIFS('IEA Bal_AL-IND'!$D$30:$D$329,'IEA Bal_AL-IND'!$A$30:$A$329,"*"&amp;RIGHT($B73,8),'IEA Bal_AL-IND'!$C$30:$C$329,'Aggregated Balance-IND_2010'!$E73)</f>
        <v>0</v>
      </c>
      <c r="AM73" s="198">
        <f>SUMIFS('IEA Bal_BA-IND'!$D$30:$D$329,'IEA Bal_BA-IND'!$A$30:$A$329,"*"&amp;RIGHT($B73,8),'IEA Bal_BA-IND'!$C$30:$C$329,'Aggregated Balance-IND_2010'!$E73)</f>
        <v>0</v>
      </c>
      <c r="AN73" s="198">
        <f>SUMIFS('IEA Bal_KS-IND'!$D$30:$D$329,'IEA Bal_KS-IND'!$A$30:$A$329,"*"&amp;RIGHT($B73,8),'IEA Bal_KS-IND'!$C$30:$C$329,'Aggregated Balance-IND_2010'!$E73)</f>
        <v>0</v>
      </c>
      <c r="AO73" s="17">
        <f>(SUMIFS(EUROSTAT_VBE_IND_2010!Y$7:Y$732,EUROSTAT_VBE_IND_2010!$B$7:$B$732,$D73,EUROSTAT_VBE_IND_2010!$C$7:$C$732,"*"&amp;RIGHT($A73,3)&amp;"*",EUROSTAT_VBE_IND_2010!$D$7:$D$732,"5543*"))/1000</f>
        <v>0</v>
      </c>
      <c r="AP73" s="17">
        <f>(SUMIFS(EUROSTAT_VBE_IND_2010!Z$7:Z$732,EUROSTAT_VBE_IND_2010!$B$7:$B$732,$D73,EUROSTAT_VBE_IND_2010!$C$7:$C$732,"*"&amp;RIGHT($A73,3)&amp;"*",EUROSTAT_VBE_IND_2010!$D$7:$D$732,"5543*"))/1000</f>
        <v>0</v>
      </c>
      <c r="AQ73" s="17">
        <f>(SUMIFS(EUROSTAT_VBE_IND_2010!AG$7:AG$732,EUROSTAT_VBE_IND_2010!$B$7:$B$732,$D73,EUROSTAT_VBE_IND_2010!$C$7:$C$732,"*"&amp;RIGHT($A73,3)&amp;"*",EUROSTAT_VBE_IND_2010!$D$7:$D$732,"5543*"))/1000</f>
        <v>0</v>
      </c>
    </row>
    <row r="74" s="20" customFormat="1" spans="1:43">
      <c r="A74" t="str">
        <f>LEFT(EUROSTAT_VBE_IND_2010!$C$14,8)</f>
        <v>B_101605</v>
      </c>
      <c r="B74" s="28" t="s">
        <v>249</v>
      </c>
      <c r="C74" t="s">
        <v>293</v>
      </c>
      <c r="D74" t="s">
        <v>126</v>
      </c>
      <c r="E74" t="s">
        <v>246</v>
      </c>
      <c r="F74" t="s">
        <v>266</v>
      </c>
      <c r="G74" s="17">
        <f>(SUMIFS(EUROSTAT_VBE_IND_2010!E$7:E$732,EUROSTAT_VBE_IND_2010!$B$7:$B$732,$D74,EUROSTAT_VBE_IND_2010!$C$7:$C$732,"*"&amp;RIGHT($A74,3)&amp;"*",EUROSTAT_VBE_IND_2010!$D$7:$D$732,"7100*"))/1000</f>
        <v>0</v>
      </c>
      <c r="H74" s="17">
        <f>(SUMIFS(EUROSTAT_VBE_IND_2010!F$7:F$732,EUROSTAT_VBE_IND_2010!$B$7:$B$732,$D74,EUROSTAT_VBE_IND_2010!$C$7:$C$732,"*"&amp;RIGHT($A74,3)&amp;"*",EUROSTAT_VBE_IND_2010!$D$7:$D$732,"7100*"))/1000</f>
        <v>0</v>
      </c>
      <c r="I74" s="17">
        <f>(SUMIFS(EUROSTAT_VBE_IND_2010!G$7:G$732,EUROSTAT_VBE_IND_2010!$B$7:$B$732,$D74,EUROSTAT_VBE_IND_2010!$C$7:$C$732,"*"&amp;RIGHT($A74,3)&amp;"*",EUROSTAT_VBE_IND_2010!$D$7:$D$732,"7100*"))/1000</f>
        <v>0</v>
      </c>
      <c r="J74" s="198">
        <f>SUMIFS('IEA Bal_CH-IND'!$D$30:$D$329,'IEA Bal_CH-IND'!$A$30:$A$329,"*"&amp;RIGHT($B74,8),'IEA Bal_CH-IND'!$C$30:$C$329,'Aggregated Balance-IND_2010'!$E74)</f>
        <v>0</v>
      </c>
      <c r="K74" s="17">
        <f>(SUMIFS(EUROSTAT_VBE_IND_2010!H$7:H$732,EUROSTAT_VBE_IND_2010!$B$7:$B$732,$D74,EUROSTAT_VBE_IND_2010!$C$7:$C$732,"*"&amp;RIGHT($A74,3)&amp;"*",EUROSTAT_VBE_IND_2010!$D$7:$D$732,"7100*"))/1000</f>
        <v>0</v>
      </c>
      <c r="L74" s="17">
        <f>(SUMIFS(EUROSTAT_VBE_IND_2010!I$7:I$732,EUROSTAT_VBE_IND_2010!$B$7:$B$732,$D74,EUROSTAT_VBE_IND_2010!$C$7:$C$732,"*"&amp;RIGHT($A74,3)&amp;"*",EUROSTAT_VBE_IND_2010!$D$7:$D$732,"7100*"))/1000</f>
        <v>0</v>
      </c>
      <c r="M74" s="17">
        <f>(SUMIFS(EUROSTAT_VBE_IND_2010!J$7:J$732,EUROSTAT_VBE_IND_2010!$B$7:$B$732,$D74,EUROSTAT_VBE_IND_2010!$C$7:$C$732,"*"&amp;RIGHT($A74,3)&amp;"*",EUROSTAT_VBE_IND_2010!$D$7:$D$732,"7100*"))/1000</f>
        <v>0</v>
      </c>
      <c r="N74" s="17">
        <f>(SUMIFS(EUROSTAT_VBE_IND_2010!K$7:K$732,EUROSTAT_VBE_IND_2010!$B$7:$B$732,$D74,EUROSTAT_VBE_IND_2010!$C$7:$C$732,"*"&amp;RIGHT($A74,3)&amp;"*",EUROSTAT_VBE_IND_2010!$D$7:$D$732,"7100*"))/1000</f>
        <v>0</v>
      </c>
      <c r="O74" s="17">
        <f>(SUMIFS(EUROSTAT_VBE_IND_2010!L$7:L$732,EUROSTAT_VBE_IND_2010!$B$7:$B$732,$D74,EUROSTAT_VBE_IND_2010!$C$7:$C$732,"*"&amp;RIGHT($A74,3)&amp;"*",EUROSTAT_VBE_IND_2010!$D$7:$D$732,"7100*"))/1000</f>
        <v>0</v>
      </c>
      <c r="P74" s="17">
        <f>(SUMIFS(EUROSTAT_VBE_IND_2010!M$7:M$732,EUROSTAT_VBE_IND_2010!$B$7:$B$732,$D74,EUROSTAT_VBE_IND_2010!$C$7:$C$732,"*"&amp;RIGHT($A74,3)&amp;"*",EUROSTAT_VBE_IND_2010!$D$7:$D$732,"7100*"))/1000</f>
        <v>0</v>
      </c>
      <c r="Q74" s="17">
        <f>(SUMIFS(EUROSTAT_VBE_IND_2010!N$7:N$732,EUROSTAT_VBE_IND_2010!$B$7:$B$732,$D74,EUROSTAT_VBE_IND_2010!$C$7:$C$732,"*"&amp;RIGHT($A74,3)&amp;"*",EUROSTAT_VBE_IND_2010!$D$7:$D$732,"7100*"))/1000</f>
        <v>0</v>
      </c>
      <c r="R74" s="17">
        <f>(SUMIFS(EUROSTAT_VBE_IND_2010!O$7:O$732,EUROSTAT_VBE_IND_2010!$B$7:$B$732,$D74,EUROSTAT_VBE_IND_2010!$C$7:$C$732,"*"&amp;RIGHT($A74,3)&amp;"*",EUROSTAT_VBE_IND_2010!$D$7:$D$732,"7100*"))/1000</f>
        <v>0</v>
      </c>
      <c r="S74" s="17">
        <f>(SUMIFS(EUROSTAT_VBE_IND_2010!P$7:P$732,EUROSTAT_VBE_IND_2010!$B$7:$B$732,$D74,EUROSTAT_VBE_IND_2010!$C$7:$C$732,"*"&amp;RIGHT($A74,3)&amp;"*",EUROSTAT_VBE_IND_2010!$D$7:$D$732,"7100*"))/1000</f>
        <v>0</v>
      </c>
      <c r="T74" s="17">
        <f>(SUMIFS(EUROSTAT_VBE_IND_2010!Q$7:Q$732,EUROSTAT_VBE_IND_2010!$B$7:$B$732,$D74,EUROSTAT_VBE_IND_2010!$C$7:$C$732,"*"&amp;RIGHT($A74,3)&amp;"*",EUROSTAT_VBE_IND_2010!$D$7:$D$732,"7100*"))/1000</f>
        <v>0</v>
      </c>
      <c r="U74" s="17">
        <f>(SUMIFS(EUROSTAT_VBE_IND_2010!R$7:R$732,EUROSTAT_VBE_IND_2010!$B$7:$B$732,$D74,EUROSTAT_VBE_IND_2010!$C$7:$C$732,"*"&amp;RIGHT($A74,3)&amp;"*",EUROSTAT_VBE_IND_2010!$D$7:$D$732,"7100*"))/1000</f>
        <v>0</v>
      </c>
      <c r="V74" s="17">
        <f>(SUMIFS(EUROSTAT_VBE_IND_2010!S$7:S$732,EUROSTAT_VBE_IND_2010!$B$7:$B$732,$D74,EUROSTAT_VBE_IND_2010!$C$7:$C$732,"*"&amp;RIGHT($A74,3)&amp;"*",EUROSTAT_VBE_IND_2010!$D$7:$D$732,"7100*"))/1000</f>
        <v>0</v>
      </c>
      <c r="W74" s="17">
        <f>(SUMIFS(EUROSTAT_VBE_IND_2010!T$7:T$732,EUROSTAT_VBE_IND_2010!$B$7:$B$732,$D74,EUROSTAT_VBE_IND_2010!$C$7:$C$732,"*"&amp;RIGHT($A74,3)&amp;"*",EUROSTAT_VBE_IND_2010!$D$7:$D$732,"7100*"))/1000</f>
        <v>0</v>
      </c>
      <c r="X74" s="17">
        <f>(SUMIFS(EUROSTAT_VBE_IND_2010!U$7:U$732,EUROSTAT_VBE_IND_2010!$B$7:$B$732,$D74,EUROSTAT_VBE_IND_2010!$C$7:$C$732,"*"&amp;RIGHT($A74,3)&amp;"*",EUROSTAT_VBE_IND_2010!$D$7:$D$732,"7100*"))/1000</f>
        <v>0</v>
      </c>
      <c r="Y74" s="17">
        <f>(SUMIFS(EUROSTAT_VBE_IND_2010!V$7:V$732,EUROSTAT_VBE_IND_2010!$B$7:$B$732,$D74,EUROSTAT_VBE_IND_2010!$C$7:$C$732,"*"&amp;RIGHT($A74,3)&amp;"*",EUROSTAT_VBE_IND_2010!$D$7:$D$732,"7100*"))/1000</f>
        <v>0</v>
      </c>
      <c r="Z74" s="17">
        <f>(SUMIFS(EUROSTAT_VBE_IND_2010!W$7:W$732,EUROSTAT_VBE_IND_2010!$B$7:$B$732,$D74,EUROSTAT_VBE_IND_2010!$C$7:$C$732,"*"&amp;RIGHT($A74,3)&amp;"*",EUROSTAT_VBE_IND_2010!$D$7:$D$732,"7100*"))/1000</f>
        <v>0</v>
      </c>
      <c r="AA74" s="17">
        <f>(SUMIFS(EUROSTAT_VBE_IND_2010!X$7:X$732,EUROSTAT_VBE_IND_2010!$B$7:$B$732,$D74,EUROSTAT_VBE_IND_2010!$C$7:$C$732,"*"&amp;RIGHT($A74,3)&amp;"*",EUROSTAT_VBE_IND_2010!$D$7:$D$732,"7100*"))/1000</f>
        <v>0</v>
      </c>
      <c r="AB74" s="17">
        <f>(SUMIFS(EUROSTAT_VBE_IND_2010!AA$7:AA$732,EUROSTAT_VBE_IND_2010!$B$7:$B$732,$D74,EUROSTAT_VBE_IND_2010!$C$7:$C$732,"*"&amp;RIGHT($A74,3)&amp;"*",EUROSTAT_VBE_IND_2010!$D$7:$D$732,"7100*"))/1000</f>
        <v>0</v>
      </c>
      <c r="AC74" s="17">
        <f>(SUMIFS(EUROSTAT_VBE_IND_2010!AB$7:AB$732,EUROSTAT_VBE_IND_2010!$B$7:$B$732,$D74,EUROSTAT_VBE_IND_2010!$C$7:$C$732,"*"&amp;RIGHT($A74,3)&amp;"*",EUROSTAT_VBE_IND_2010!$D$7:$D$732,"7100*"))/1000</f>
        <v>0</v>
      </c>
      <c r="AD74" s="17">
        <f>(SUMIFS(EUROSTAT_VBE_IND_2010!AC$7:AC$732,EUROSTAT_VBE_IND_2010!$B$7:$B$732,$D74,EUROSTAT_VBE_IND_2010!$C$7:$C$732,"*"&amp;RIGHT($A74,3)&amp;"*",EUROSTAT_VBE_IND_2010!$D$7:$D$732,"7100*"))/1000</f>
        <v>0</v>
      </c>
      <c r="AE74" s="17">
        <f>(SUMIFS(EUROSTAT_VBE_IND_2010!AD$7:AD$732,EUROSTAT_VBE_IND_2010!$B$7:$B$732,$D74,EUROSTAT_VBE_IND_2010!$C$7:$C$732,"*"&amp;RIGHT($A74,3)&amp;"*",EUROSTAT_VBE_IND_2010!$D$7:$D$732,"7100*"))/1000</f>
        <v>0</v>
      </c>
      <c r="AF74" s="17">
        <f>(SUMIFS(EUROSTAT_VBE_IND_2010!AE$7:AE$732,EUROSTAT_VBE_IND_2010!$B$7:$B$732,$D74,EUROSTAT_VBE_IND_2010!$C$7:$C$732,"*"&amp;RIGHT($A74,3)&amp;"*",EUROSTAT_VBE_IND_2010!$D$7:$D$732,"7100*"))/1000</f>
        <v>0</v>
      </c>
      <c r="AG74" s="17">
        <f>(SUMIFS(EUROSTAT_VBE_IND_2010!AF$7:AF$732,EUROSTAT_VBE_IND_2010!$B$7:$B$732,$D74,EUROSTAT_VBE_IND_2010!$C$7:$C$732,"*"&amp;RIGHT($A74,3)&amp;"*",EUROSTAT_VBE_IND_2010!$D$7:$D$732,"7100*"))/1000</f>
        <v>0</v>
      </c>
      <c r="AH74" s="17">
        <f>(SUMIFS(EUROSTAT_VBE_IND_2010!AH$7:AH$732,EUROSTAT_VBE_IND_2010!$B$7:$B$732,$D74,EUROSTAT_VBE_IND_2010!$C$7:$C$732,"*"&amp;RIGHT($A74,3)&amp;"*",EUROSTAT_VBE_IND_2010!$D$7:$D$732,"7100*"))/1000</f>
        <v>0</v>
      </c>
      <c r="AI74" s="17">
        <f>(SUMIFS(EUROSTAT_VBE_IND_2010!AI$7:AI$732,EUROSTAT_VBE_IND_2010!$B$7:$B$732,$D74,EUROSTAT_VBE_IND_2010!$C$7:$C$732,"*"&amp;RIGHT($A74,3)&amp;"*",EUROSTAT_VBE_IND_2010!$D$7:$D$732,"7100*"))/1000</f>
        <v>0</v>
      </c>
      <c r="AJ74" s="17">
        <f>(SUMIFS(EUROSTAT_VBE_IND_2010!AJ$7:AJ$732,EUROSTAT_VBE_IND_2010!$B$7:$B$732,$D74,EUROSTAT_VBE_IND_2010!$C$7:$C$732,"*"&amp;RIGHT($A74,3)&amp;"*",EUROSTAT_VBE_IND_2010!$D$7:$D$732,"7100*"))/1000</f>
        <v>0</v>
      </c>
      <c r="AK74" s="17">
        <f>(SUMIFS(EUROSTAT_VBE_IND_2010!AK$7:AK$732,EUROSTAT_VBE_IND_2010!$B$7:$B$732,$D74,EUROSTAT_VBE_IND_2010!$C$7:$C$732,"*"&amp;RIGHT($A74,3)&amp;"*",EUROSTAT_VBE_IND_2010!$D$7:$D$732,"7100*"))/1000</f>
        <v>0</v>
      </c>
      <c r="AL74" s="198">
        <f>SUMIFS('IEA Bal_AL-IND'!$D$30:$D$329,'IEA Bal_AL-IND'!$A$30:$A$329,"*"&amp;RIGHT($B74,8),'IEA Bal_AL-IND'!$C$30:$C$329,'Aggregated Balance-IND_2010'!$E74)</f>
        <v>0</v>
      </c>
      <c r="AM74" s="198">
        <f>SUMIFS('IEA Bal_BA-IND'!$D$30:$D$329,'IEA Bal_BA-IND'!$A$30:$A$329,"*"&amp;RIGHT($B74,8),'IEA Bal_BA-IND'!$C$30:$C$329,'Aggregated Balance-IND_2010'!$E74)</f>
        <v>0</v>
      </c>
      <c r="AN74" s="198">
        <f>SUMIFS('IEA Bal_KS-IND'!$D$30:$D$329,'IEA Bal_KS-IND'!$A$30:$A$329,"*"&amp;RIGHT($B74,8),'IEA Bal_KS-IND'!$C$30:$C$329,'Aggregated Balance-IND_2010'!$E74)</f>
        <v>0</v>
      </c>
      <c r="AO74" s="17">
        <f>(SUMIFS(EUROSTAT_VBE_IND_2010!Y$7:Y$732,EUROSTAT_VBE_IND_2010!$B$7:$B$732,$D74,EUROSTAT_VBE_IND_2010!$C$7:$C$732,"*"&amp;RIGHT($A74,3)&amp;"*",EUROSTAT_VBE_IND_2010!$D$7:$D$732,"7100*"))/1000</f>
        <v>0</v>
      </c>
      <c r="AP74" s="17">
        <f>(SUMIFS(EUROSTAT_VBE_IND_2010!Z$7:Z$732,EUROSTAT_VBE_IND_2010!$B$7:$B$732,$D74,EUROSTAT_VBE_IND_2010!$C$7:$C$732,"*"&amp;RIGHT($A74,3)&amp;"*",EUROSTAT_VBE_IND_2010!$D$7:$D$732,"7100*"))/1000</f>
        <v>0</v>
      </c>
      <c r="AQ74" s="17">
        <f>(SUMIFS(EUROSTAT_VBE_IND_2010!AG$7:AG$732,EUROSTAT_VBE_IND_2010!$B$7:$B$732,$D74,EUROSTAT_VBE_IND_2010!$C$7:$C$732,"*"&amp;RIGHT($A74,3)&amp;"*",EUROSTAT_VBE_IND_2010!$D$7:$D$732,"7100*"))/1000</f>
        <v>0</v>
      </c>
    </row>
    <row r="75" s="20" customFormat="1" spans="1:43">
      <c r="A75" t="str">
        <f>LEFT(EUROSTAT_VBE_IND_2010!$C$14,8)</f>
        <v>B_101605</v>
      </c>
      <c r="B75" s="28" t="s">
        <v>249</v>
      </c>
      <c r="C75" t="s">
        <v>293</v>
      </c>
      <c r="D75" t="s">
        <v>126</v>
      </c>
      <c r="E75" t="s">
        <v>247</v>
      </c>
      <c r="F75" t="s">
        <v>267</v>
      </c>
      <c r="G75" s="17">
        <f>(SUMIFS(EUROSTAT_VBE_IND_2010!E$7:E$732,EUROSTAT_VBE_IND_2010!$B$7:$B$732,$D75,EUROSTAT_VBE_IND_2010!$C$7:$C$732,"*"&amp;RIGHT($A75,3)&amp;"*",EUROSTAT_VBE_IND_2010!$D$7:$D$732,"6000*"))/1000</f>
        <v>0</v>
      </c>
      <c r="H75" s="17">
        <f>(SUMIFS(EUROSTAT_VBE_IND_2010!F$7:F$732,EUROSTAT_VBE_IND_2010!$B$7:$B$732,$D75,EUROSTAT_VBE_IND_2010!$C$7:$C$732,"*"&amp;RIGHT($A75,3)&amp;"*",EUROSTAT_VBE_IND_2010!$D$7:$D$732,"6000*"))/1000</f>
        <v>0</v>
      </c>
      <c r="I75" s="17">
        <f>(SUMIFS(EUROSTAT_VBE_IND_2010!G$7:G$732,EUROSTAT_VBE_IND_2010!$B$7:$B$732,$D75,EUROSTAT_VBE_IND_2010!$C$7:$C$732,"*"&amp;RIGHT($A75,3)&amp;"*",EUROSTAT_VBE_IND_2010!$D$7:$D$732,"6000*"))/1000</f>
        <v>0</v>
      </c>
      <c r="J75" s="198">
        <f>SUMIFS('IEA Bal_CH-IND'!$D$30:$D$329,'IEA Bal_CH-IND'!$A$30:$A$329,"*"&amp;RIGHT($B75,8),'IEA Bal_CH-IND'!$C$30:$C$329,'Aggregated Balance-IND_2010'!$E75)</f>
        <v>0</v>
      </c>
      <c r="K75" s="17">
        <f>(SUMIFS(EUROSTAT_VBE_IND_2010!H$7:H$732,EUROSTAT_VBE_IND_2010!$B$7:$B$732,$D75,EUROSTAT_VBE_IND_2010!$C$7:$C$732,"*"&amp;RIGHT($A75,3)&amp;"*",EUROSTAT_VBE_IND_2010!$D$7:$D$732,"6000*"))/1000</f>
        <v>0</v>
      </c>
      <c r="L75" s="17">
        <f>(SUMIFS(EUROSTAT_VBE_IND_2010!I$7:I$732,EUROSTAT_VBE_IND_2010!$B$7:$B$732,$D75,EUROSTAT_VBE_IND_2010!$C$7:$C$732,"*"&amp;RIGHT($A75,3)&amp;"*",EUROSTAT_VBE_IND_2010!$D$7:$D$732,"6000*"))/1000</f>
        <v>0</v>
      </c>
      <c r="M75" s="17">
        <f>(SUMIFS(EUROSTAT_VBE_IND_2010!J$7:J$732,EUROSTAT_VBE_IND_2010!$B$7:$B$732,$D75,EUROSTAT_VBE_IND_2010!$C$7:$C$732,"*"&amp;RIGHT($A75,3)&amp;"*",EUROSTAT_VBE_IND_2010!$D$7:$D$732,"6000*"))/1000</f>
        <v>0</v>
      </c>
      <c r="N75" s="17">
        <f>(SUMIFS(EUROSTAT_VBE_IND_2010!K$7:K$732,EUROSTAT_VBE_IND_2010!$B$7:$B$732,$D75,EUROSTAT_VBE_IND_2010!$C$7:$C$732,"*"&amp;RIGHT($A75,3)&amp;"*",EUROSTAT_VBE_IND_2010!$D$7:$D$732,"6000*"))/1000</f>
        <v>0</v>
      </c>
      <c r="O75" s="17">
        <f>(SUMIFS(EUROSTAT_VBE_IND_2010!L$7:L$732,EUROSTAT_VBE_IND_2010!$B$7:$B$732,$D75,EUROSTAT_VBE_IND_2010!$C$7:$C$732,"*"&amp;RIGHT($A75,3)&amp;"*",EUROSTAT_VBE_IND_2010!$D$7:$D$732,"6000*"))/1000</f>
        <v>0</v>
      </c>
      <c r="P75" s="17">
        <f>(SUMIFS(EUROSTAT_VBE_IND_2010!M$7:M$732,EUROSTAT_VBE_IND_2010!$B$7:$B$732,$D75,EUROSTAT_VBE_IND_2010!$C$7:$C$732,"*"&amp;RIGHT($A75,3)&amp;"*",EUROSTAT_VBE_IND_2010!$D$7:$D$732,"6000*"))/1000</f>
        <v>0</v>
      </c>
      <c r="Q75" s="17">
        <f>(SUMIFS(EUROSTAT_VBE_IND_2010!N$7:N$732,EUROSTAT_VBE_IND_2010!$B$7:$B$732,$D75,EUROSTAT_VBE_IND_2010!$C$7:$C$732,"*"&amp;RIGHT($A75,3)&amp;"*",EUROSTAT_VBE_IND_2010!$D$7:$D$732,"6000*"))/1000</f>
        <v>0</v>
      </c>
      <c r="R75" s="17">
        <f>(SUMIFS(EUROSTAT_VBE_IND_2010!O$7:O$732,EUROSTAT_VBE_IND_2010!$B$7:$B$732,$D75,EUROSTAT_VBE_IND_2010!$C$7:$C$732,"*"&amp;RIGHT($A75,3)&amp;"*",EUROSTAT_VBE_IND_2010!$D$7:$D$732,"6000*"))/1000</f>
        <v>0</v>
      </c>
      <c r="S75" s="17">
        <f>(SUMIFS(EUROSTAT_VBE_IND_2010!P$7:P$732,EUROSTAT_VBE_IND_2010!$B$7:$B$732,$D75,EUROSTAT_VBE_IND_2010!$C$7:$C$732,"*"&amp;RIGHT($A75,3)&amp;"*",EUROSTAT_VBE_IND_2010!$D$7:$D$732,"6000*"))/1000</f>
        <v>0</v>
      </c>
      <c r="T75" s="17">
        <f>(SUMIFS(EUROSTAT_VBE_IND_2010!Q$7:Q$732,EUROSTAT_VBE_IND_2010!$B$7:$B$732,$D75,EUROSTAT_VBE_IND_2010!$C$7:$C$732,"*"&amp;RIGHT($A75,3)&amp;"*",EUROSTAT_VBE_IND_2010!$D$7:$D$732,"6000*"))/1000</f>
        <v>0</v>
      </c>
      <c r="U75" s="17">
        <f>(SUMIFS(EUROSTAT_VBE_IND_2010!R$7:R$732,EUROSTAT_VBE_IND_2010!$B$7:$B$732,$D75,EUROSTAT_VBE_IND_2010!$C$7:$C$732,"*"&amp;RIGHT($A75,3)&amp;"*",EUROSTAT_VBE_IND_2010!$D$7:$D$732,"6000*"))/1000</f>
        <v>0</v>
      </c>
      <c r="V75" s="17">
        <f>(SUMIFS(EUROSTAT_VBE_IND_2010!S$7:S$732,EUROSTAT_VBE_IND_2010!$B$7:$B$732,$D75,EUROSTAT_VBE_IND_2010!$C$7:$C$732,"*"&amp;RIGHT($A75,3)&amp;"*",EUROSTAT_VBE_IND_2010!$D$7:$D$732,"6000*"))/1000</f>
        <v>0</v>
      </c>
      <c r="W75" s="17">
        <f>(SUMIFS(EUROSTAT_VBE_IND_2010!T$7:T$732,EUROSTAT_VBE_IND_2010!$B$7:$B$732,$D75,EUROSTAT_VBE_IND_2010!$C$7:$C$732,"*"&amp;RIGHT($A75,3)&amp;"*",EUROSTAT_VBE_IND_2010!$D$7:$D$732,"6000*"))/1000</f>
        <v>0</v>
      </c>
      <c r="X75" s="17">
        <f>(SUMIFS(EUROSTAT_VBE_IND_2010!U$7:U$732,EUROSTAT_VBE_IND_2010!$B$7:$B$732,$D75,EUROSTAT_VBE_IND_2010!$C$7:$C$732,"*"&amp;RIGHT($A75,3)&amp;"*",EUROSTAT_VBE_IND_2010!$D$7:$D$732,"6000*"))/1000</f>
        <v>0</v>
      </c>
      <c r="Y75" s="17">
        <f>(SUMIFS(EUROSTAT_VBE_IND_2010!V$7:V$732,EUROSTAT_VBE_IND_2010!$B$7:$B$732,$D75,EUROSTAT_VBE_IND_2010!$C$7:$C$732,"*"&amp;RIGHT($A75,3)&amp;"*",EUROSTAT_VBE_IND_2010!$D$7:$D$732,"6000*"))/1000</f>
        <v>0</v>
      </c>
      <c r="Z75" s="17">
        <f>(SUMIFS(EUROSTAT_VBE_IND_2010!W$7:W$732,EUROSTAT_VBE_IND_2010!$B$7:$B$732,$D75,EUROSTAT_VBE_IND_2010!$C$7:$C$732,"*"&amp;RIGHT($A75,3)&amp;"*",EUROSTAT_VBE_IND_2010!$D$7:$D$732,"6000*"))/1000</f>
        <v>0</v>
      </c>
      <c r="AA75" s="17">
        <f>(SUMIFS(EUROSTAT_VBE_IND_2010!X$7:X$732,EUROSTAT_VBE_IND_2010!$B$7:$B$732,$D75,EUROSTAT_VBE_IND_2010!$C$7:$C$732,"*"&amp;RIGHT($A75,3)&amp;"*",EUROSTAT_VBE_IND_2010!$D$7:$D$732,"6000*"))/1000</f>
        <v>0</v>
      </c>
      <c r="AB75" s="17">
        <f>(SUMIFS(EUROSTAT_VBE_IND_2010!AA$7:AA$732,EUROSTAT_VBE_IND_2010!$B$7:$B$732,$D75,EUROSTAT_VBE_IND_2010!$C$7:$C$732,"*"&amp;RIGHT($A75,3)&amp;"*",EUROSTAT_VBE_IND_2010!$D$7:$D$732,"6000*"))/1000</f>
        <v>0</v>
      </c>
      <c r="AC75" s="17">
        <f>(SUMIFS(EUROSTAT_VBE_IND_2010!AB$7:AB$732,EUROSTAT_VBE_IND_2010!$B$7:$B$732,$D75,EUROSTAT_VBE_IND_2010!$C$7:$C$732,"*"&amp;RIGHT($A75,3)&amp;"*",EUROSTAT_VBE_IND_2010!$D$7:$D$732,"6000*"))/1000</f>
        <v>0</v>
      </c>
      <c r="AD75" s="17">
        <f>(SUMIFS(EUROSTAT_VBE_IND_2010!AC$7:AC$732,EUROSTAT_VBE_IND_2010!$B$7:$B$732,$D75,EUROSTAT_VBE_IND_2010!$C$7:$C$732,"*"&amp;RIGHT($A75,3)&amp;"*",EUROSTAT_VBE_IND_2010!$D$7:$D$732,"6000*"))/1000</f>
        <v>0</v>
      </c>
      <c r="AE75" s="17">
        <f>(SUMIFS(EUROSTAT_VBE_IND_2010!AD$7:AD$732,EUROSTAT_VBE_IND_2010!$B$7:$B$732,$D75,EUROSTAT_VBE_IND_2010!$C$7:$C$732,"*"&amp;RIGHT($A75,3)&amp;"*",EUROSTAT_VBE_IND_2010!$D$7:$D$732,"6000*"))/1000</f>
        <v>0</v>
      </c>
      <c r="AF75" s="17">
        <f>(SUMIFS(EUROSTAT_VBE_IND_2010!AE$7:AE$732,EUROSTAT_VBE_IND_2010!$B$7:$B$732,$D75,EUROSTAT_VBE_IND_2010!$C$7:$C$732,"*"&amp;RIGHT($A75,3)&amp;"*",EUROSTAT_VBE_IND_2010!$D$7:$D$732,"6000*"))/1000</f>
        <v>0</v>
      </c>
      <c r="AG75" s="17">
        <f>(SUMIFS(EUROSTAT_VBE_IND_2010!AF$7:AF$732,EUROSTAT_VBE_IND_2010!$B$7:$B$732,$D75,EUROSTAT_VBE_IND_2010!$C$7:$C$732,"*"&amp;RIGHT($A75,3)&amp;"*",EUROSTAT_VBE_IND_2010!$D$7:$D$732,"6000*"))/1000</f>
        <v>0</v>
      </c>
      <c r="AH75" s="17">
        <f>(SUMIFS(EUROSTAT_VBE_IND_2010!AH$7:AH$732,EUROSTAT_VBE_IND_2010!$B$7:$B$732,$D75,EUROSTAT_VBE_IND_2010!$C$7:$C$732,"*"&amp;RIGHT($A75,3)&amp;"*",EUROSTAT_VBE_IND_2010!$D$7:$D$732,"6000*"))/1000</f>
        <v>0</v>
      </c>
      <c r="AI75" s="17">
        <f>(SUMIFS(EUROSTAT_VBE_IND_2010!AI$7:AI$732,EUROSTAT_VBE_IND_2010!$B$7:$B$732,$D75,EUROSTAT_VBE_IND_2010!$C$7:$C$732,"*"&amp;RIGHT($A75,3)&amp;"*",EUROSTAT_VBE_IND_2010!$D$7:$D$732,"6000*"))/1000</f>
        <v>0</v>
      </c>
      <c r="AJ75" s="17">
        <f>(SUMIFS(EUROSTAT_VBE_IND_2010!AJ$7:AJ$732,EUROSTAT_VBE_IND_2010!$B$7:$B$732,$D75,EUROSTAT_VBE_IND_2010!$C$7:$C$732,"*"&amp;RIGHT($A75,3)&amp;"*",EUROSTAT_VBE_IND_2010!$D$7:$D$732,"6000*"))/1000</f>
        <v>0</v>
      </c>
      <c r="AK75" s="17">
        <f>(SUMIFS(EUROSTAT_VBE_IND_2010!AK$7:AK$732,EUROSTAT_VBE_IND_2010!$B$7:$B$732,$D75,EUROSTAT_VBE_IND_2010!$C$7:$C$732,"*"&amp;RIGHT($A75,3)&amp;"*",EUROSTAT_VBE_IND_2010!$D$7:$D$732,"6000*"))/1000</f>
        <v>0</v>
      </c>
      <c r="AL75" s="198">
        <f>SUMIFS('IEA Bal_AL-IND'!$D$30:$D$329,'IEA Bal_AL-IND'!$A$30:$A$329,"*"&amp;RIGHT($B75,8),'IEA Bal_AL-IND'!$C$30:$C$329,'Aggregated Balance-IND_2010'!$E75)</f>
        <v>0</v>
      </c>
      <c r="AM75" s="198">
        <f>SUMIFS('IEA Bal_BA-IND'!$D$30:$D$329,'IEA Bal_BA-IND'!$A$30:$A$329,"*"&amp;RIGHT($B75,8),'IEA Bal_BA-IND'!$C$30:$C$329,'Aggregated Balance-IND_2010'!$E75)</f>
        <v>0</v>
      </c>
      <c r="AN75" s="198">
        <f>SUMIFS('IEA Bal_KS-IND'!$D$30:$D$329,'IEA Bal_KS-IND'!$A$30:$A$329,"*"&amp;RIGHT($B75,8),'IEA Bal_KS-IND'!$C$30:$C$329,'Aggregated Balance-IND_2010'!$E75)</f>
        <v>0</v>
      </c>
      <c r="AO75" s="17">
        <f>(SUMIFS(EUROSTAT_VBE_IND_2010!Y$7:Y$732,EUROSTAT_VBE_IND_2010!$B$7:$B$732,$D75,EUROSTAT_VBE_IND_2010!$C$7:$C$732,"*"&amp;RIGHT($A75,3)&amp;"*",EUROSTAT_VBE_IND_2010!$D$7:$D$732,"6000*"))/1000</f>
        <v>0</v>
      </c>
      <c r="AP75" s="17">
        <f>(SUMIFS(EUROSTAT_VBE_IND_2010!Z$7:Z$732,EUROSTAT_VBE_IND_2010!$B$7:$B$732,$D75,EUROSTAT_VBE_IND_2010!$C$7:$C$732,"*"&amp;RIGHT($A75,3)&amp;"*",EUROSTAT_VBE_IND_2010!$D$7:$D$732,"6000*"))/1000</f>
        <v>0</v>
      </c>
      <c r="AQ75" s="17">
        <f>(SUMIFS(EUROSTAT_VBE_IND_2010!AG$7:AG$732,EUROSTAT_VBE_IND_2010!$B$7:$B$732,$D75,EUROSTAT_VBE_IND_2010!$C$7:$C$732,"*"&amp;RIGHT($A75,3)&amp;"*",EUROSTAT_VBE_IND_2010!$D$7:$D$732,"6000*"))/1000</f>
        <v>0</v>
      </c>
    </row>
    <row r="76" s="20" customFormat="1" spans="1:43">
      <c r="A76" t="str">
        <f>LEFT(EUROSTAT_VBE_IND_2010!$C$14,8)</f>
        <v>B_101605</v>
      </c>
      <c r="B76" s="28" t="s">
        <v>249</v>
      </c>
      <c r="C76" t="s">
        <v>293</v>
      </c>
      <c r="D76" t="s">
        <v>126</v>
      </c>
      <c r="E76" t="s">
        <v>248</v>
      </c>
      <c r="F76" t="s">
        <v>268</v>
      </c>
      <c r="G76" s="17">
        <f>(SUMIFS(EUROSTAT_VBE_IND_2010!E$7:E$732,EUROSTAT_VBE_IND_2010!$B$7:$B$732,$D76,EUROSTAT_VBE_IND_2010!$C$7:$C$732,"*"&amp;RIGHT($A76,3)&amp;"*",EUROSTAT_VBE_IND_2010!$D$7:$D$732,"5200*"))/1000</f>
        <v>0</v>
      </c>
      <c r="H76" s="17">
        <f>(SUMIFS(EUROSTAT_VBE_IND_2010!F$7:F$732,EUROSTAT_VBE_IND_2010!$B$7:$B$732,$D76,EUROSTAT_VBE_IND_2010!$C$7:$C$732,"*"&amp;RIGHT($A76,3)&amp;"*",EUROSTAT_VBE_IND_2010!$D$7:$D$732,"5200*"))/1000</f>
        <v>0</v>
      </c>
      <c r="I76" s="17">
        <f>(SUMIFS(EUROSTAT_VBE_IND_2010!G$7:G$732,EUROSTAT_VBE_IND_2010!$B$7:$B$732,$D76,EUROSTAT_VBE_IND_2010!$C$7:$C$732,"*"&amp;RIGHT($A76,3)&amp;"*",EUROSTAT_VBE_IND_2010!$D$7:$D$732,"5200*"))/1000</f>
        <v>0</v>
      </c>
      <c r="J76" s="198">
        <f>SUMIFS('IEA Bal_CH-IND'!$D$30:$D$329,'IEA Bal_CH-IND'!$A$30:$A$329,"*"&amp;RIGHT($B76,8),'IEA Bal_CH-IND'!$C$30:$C$329,'Aggregated Balance-IND_2010'!$E76)</f>
        <v>0</v>
      </c>
      <c r="K76" s="17">
        <f>(SUMIFS(EUROSTAT_VBE_IND_2010!H$7:H$732,EUROSTAT_VBE_IND_2010!$B$7:$B$732,$D76,EUROSTAT_VBE_IND_2010!$C$7:$C$732,"*"&amp;RIGHT($A76,3)&amp;"*",EUROSTAT_VBE_IND_2010!$D$7:$D$732,"5200*"))/1000</f>
        <v>0</v>
      </c>
      <c r="L76" s="17">
        <f>(SUMIFS(EUROSTAT_VBE_IND_2010!I$7:I$732,EUROSTAT_VBE_IND_2010!$B$7:$B$732,$D76,EUROSTAT_VBE_IND_2010!$C$7:$C$732,"*"&amp;RIGHT($A76,3)&amp;"*",EUROSTAT_VBE_IND_2010!$D$7:$D$732,"5200*"))/1000</f>
        <v>0</v>
      </c>
      <c r="M76" s="17">
        <f>(SUMIFS(EUROSTAT_VBE_IND_2010!J$7:J$732,EUROSTAT_VBE_IND_2010!$B$7:$B$732,$D76,EUROSTAT_VBE_IND_2010!$C$7:$C$732,"*"&amp;RIGHT($A76,3)&amp;"*",EUROSTAT_VBE_IND_2010!$D$7:$D$732,"5200*"))/1000</f>
        <v>0</v>
      </c>
      <c r="N76" s="17">
        <f>(SUMIFS(EUROSTAT_VBE_IND_2010!K$7:K$732,EUROSTAT_VBE_IND_2010!$B$7:$B$732,$D76,EUROSTAT_VBE_IND_2010!$C$7:$C$732,"*"&amp;RIGHT($A76,3)&amp;"*",EUROSTAT_VBE_IND_2010!$D$7:$D$732,"5200*"))/1000</f>
        <v>0</v>
      </c>
      <c r="O76" s="17">
        <f>(SUMIFS(EUROSTAT_VBE_IND_2010!L$7:L$732,EUROSTAT_VBE_IND_2010!$B$7:$B$732,$D76,EUROSTAT_VBE_IND_2010!$C$7:$C$732,"*"&amp;RIGHT($A76,3)&amp;"*",EUROSTAT_VBE_IND_2010!$D$7:$D$732,"5200*"))/1000</f>
        <v>0</v>
      </c>
      <c r="P76" s="17">
        <f>(SUMIFS(EUROSTAT_VBE_IND_2010!M$7:M$732,EUROSTAT_VBE_IND_2010!$B$7:$B$732,$D76,EUROSTAT_VBE_IND_2010!$C$7:$C$732,"*"&amp;RIGHT($A76,3)&amp;"*",EUROSTAT_VBE_IND_2010!$D$7:$D$732,"5200*"))/1000</f>
        <v>0</v>
      </c>
      <c r="Q76" s="17">
        <f>(SUMIFS(EUROSTAT_VBE_IND_2010!N$7:N$732,EUROSTAT_VBE_IND_2010!$B$7:$B$732,$D76,EUROSTAT_VBE_IND_2010!$C$7:$C$732,"*"&amp;RIGHT($A76,3)&amp;"*",EUROSTAT_VBE_IND_2010!$D$7:$D$732,"5200*"))/1000</f>
        <v>0</v>
      </c>
      <c r="R76" s="17">
        <f>(SUMIFS(EUROSTAT_VBE_IND_2010!O$7:O$732,EUROSTAT_VBE_IND_2010!$B$7:$B$732,$D76,EUROSTAT_VBE_IND_2010!$C$7:$C$732,"*"&amp;RIGHT($A76,3)&amp;"*",EUROSTAT_VBE_IND_2010!$D$7:$D$732,"5200*"))/1000</f>
        <v>0</v>
      </c>
      <c r="S76" s="17">
        <f>(SUMIFS(EUROSTAT_VBE_IND_2010!P$7:P$732,EUROSTAT_VBE_IND_2010!$B$7:$B$732,$D76,EUROSTAT_VBE_IND_2010!$C$7:$C$732,"*"&amp;RIGHT($A76,3)&amp;"*",EUROSTAT_VBE_IND_2010!$D$7:$D$732,"5200*"))/1000</f>
        <v>0</v>
      </c>
      <c r="T76" s="17">
        <f>(SUMIFS(EUROSTAT_VBE_IND_2010!Q$7:Q$732,EUROSTAT_VBE_IND_2010!$B$7:$B$732,$D76,EUROSTAT_VBE_IND_2010!$C$7:$C$732,"*"&amp;RIGHT($A76,3)&amp;"*",EUROSTAT_VBE_IND_2010!$D$7:$D$732,"5200*"))/1000</f>
        <v>0</v>
      </c>
      <c r="U76" s="17">
        <f>(SUMIFS(EUROSTAT_VBE_IND_2010!R$7:R$732,EUROSTAT_VBE_IND_2010!$B$7:$B$732,$D76,EUROSTAT_VBE_IND_2010!$C$7:$C$732,"*"&amp;RIGHT($A76,3)&amp;"*",EUROSTAT_VBE_IND_2010!$D$7:$D$732,"5200*"))/1000</f>
        <v>0</v>
      </c>
      <c r="V76" s="17">
        <f>(SUMIFS(EUROSTAT_VBE_IND_2010!S$7:S$732,EUROSTAT_VBE_IND_2010!$B$7:$B$732,$D76,EUROSTAT_VBE_IND_2010!$C$7:$C$732,"*"&amp;RIGHT($A76,3)&amp;"*",EUROSTAT_VBE_IND_2010!$D$7:$D$732,"5200*"))/1000</f>
        <v>0</v>
      </c>
      <c r="W76" s="17">
        <f>(SUMIFS(EUROSTAT_VBE_IND_2010!T$7:T$732,EUROSTAT_VBE_IND_2010!$B$7:$B$732,$D76,EUROSTAT_VBE_IND_2010!$C$7:$C$732,"*"&amp;RIGHT($A76,3)&amp;"*",EUROSTAT_VBE_IND_2010!$D$7:$D$732,"5200*"))/1000</f>
        <v>0</v>
      </c>
      <c r="X76" s="17">
        <f>(SUMIFS(EUROSTAT_VBE_IND_2010!U$7:U$732,EUROSTAT_VBE_IND_2010!$B$7:$B$732,$D76,EUROSTAT_VBE_IND_2010!$C$7:$C$732,"*"&amp;RIGHT($A76,3)&amp;"*",EUROSTAT_VBE_IND_2010!$D$7:$D$732,"5200*"))/1000</f>
        <v>0</v>
      </c>
      <c r="Y76" s="17">
        <f>(SUMIFS(EUROSTAT_VBE_IND_2010!V$7:V$732,EUROSTAT_VBE_IND_2010!$B$7:$B$732,$D76,EUROSTAT_VBE_IND_2010!$C$7:$C$732,"*"&amp;RIGHT($A76,3)&amp;"*",EUROSTAT_VBE_IND_2010!$D$7:$D$732,"5200*"))/1000</f>
        <v>0</v>
      </c>
      <c r="Z76" s="17">
        <f>(SUMIFS(EUROSTAT_VBE_IND_2010!W$7:W$732,EUROSTAT_VBE_IND_2010!$B$7:$B$732,$D76,EUROSTAT_VBE_IND_2010!$C$7:$C$732,"*"&amp;RIGHT($A76,3)&amp;"*",EUROSTAT_VBE_IND_2010!$D$7:$D$732,"5200*"))/1000</f>
        <v>0</v>
      </c>
      <c r="AA76" s="17">
        <f>(SUMIFS(EUROSTAT_VBE_IND_2010!X$7:X$732,EUROSTAT_VBE_IND_2010!$B$7:$B$732,$D76,EUROSTAT_VBE_IND_2010!$C$7:$C$732,"*"&amp;RIGHT($A76,3)&amp;"*",EUROSTAT_VBE_IND_2010!$D$7:$D$732,"5200*"))/1000</f>
        <v>0</v>
      </c>
      <c r="AB76" s="17">
        <f>(SUMIFS(EUROSTAT_VBE_IND_2010!AA$7:AA$732,EUROSTAT_VBE_IND_2010!$B$7:$B$732,$D76,EUROSTAT_VBE_IND_2010!$C$7:$C$732,"*"&amp;RIGHT($A76,3)&amp;"*",EUROSTAT_VBE_IND_2010!$D$7:$D$732,"5200*"))/1000</f>
        <v>0</v>
      </c>
      <c r="AC76" s="17">
        <f>(SUMIFS(EUROSTAT_VBE_IND_2010!AB$7:AB$732,EUROSTAT_VBE_IND_2010!$B$7:$B$732,$D76,EUROSTAT_VBE_IND_2010!$C$7:$C$732,"*"&amp;RIGHT($A76,3)&amp;"*",EUROSTAT_VBE_IND_2010!$D$7:$D$732,"5200*"))/1000</f>
        <v>0</v>
      </c>
      <c r="AD76" s="17">
        <f>(SUMIFS(EUROSTAT_VBE_IND_2010!AC$7:AC$732,EUROSTAT_VBE_IND_2010!$B$7:$B$732,$D76,EUROSTAT_VBE_IND_2010!$C$7:$C$732,"*"&amp;RIGHT($A76,3)&amp;"*",EUROSTAT_VBE_IND_2010!$D$7:$D$732,"5200*"))/1000</f>
        <v>0</v>
      </c>
      <c r="AE76" s="17">
        <f>(SUMIFS(EUROSTAT_VBE_IND_2010!AD$7:AD$732,EUROSTAT_VBE_IND_2010!$B$7:$B$732,$D76,EUROSTAT_VBE_IND_2010!$C$7:$C$732,"*"&amp;RIGHT($A76,3)&amp;"*",EUROSTAT_VBE_IND_2010!$D$7:$D$732,"5200*"))/1000</f>
        <v>0</v>
      </c>
      <c r="AF76" s="17">
        <f>(SUMIFS(EUROSTAT_VBE_IND_2010!AE$7:AE$732,EUROSTAT_VBE_IND_2010!$B$7:$B$732,$D76,EUROSTAT_VBE_IND_2010!$C$7:$C$732,"*"&amp;RIGHT($A76,3)&amp;"*",EUROSTAT_VBE_IND_2010!$D$7:$D$732,"5200*"))/1000</f>
        <v>0</v>
      </c>
      <c r="AG76" s="17">
        <f>(SUMIFS(EUROSTAT_VBE_IND_2010!AF$7:AF$732,EUROSTAT_VBE_IND_2010!$B$7:$B$732,$D76,EUROSTAT_VBE_IND_2010!$C$7:$C$732,"*"&amp;RIGHT($A76,3)&amp;"*",EUROSTAT_VBE_IND_2010!$D$7:$D$732,"5200*"))/1000</f>
        <v>0</v>
      </c>
      <c r="AH76" s="17">
        <f>(SUMIFS(EUROSTAT_VBE_IND_2010!AH$7:AH$732,EUROSTAT_VBE_IND_2010!$B$7:$B$732,$D76,EUROSTAT_VBE_IND_2010!$C$7:$C$732,"*"&amp;RIGHT($A76,3)&amp;"*",EUROSTAT_VBE_IND_2010!$D$7:$D$732,"5200*"))/1000</f>
        <v>0</v>
      </c>
      <c r="AI76" s="17">
        <f>(SUMIFS(EUROSTAT_VBE_IND_2010!AI$7:AI$732,EUROSTAT_VBE_IND_2010!$B$7:$B$732,$D76,EUROSTAT_VBE_IND_2010!$C$7:$C$732,"*"&amp;RIGHT($A76,3)&amp;"*",EUROSTAT_VBE_IND_2010!$D$7:$D$732,"5200*"))/1000</f>
        <v>0</v>
      </c>
      <c r="AJ76" s="17">
        <f>(SUMIFS(EUROSTAT_VBE_IND_2010!AJ$7:AJ$732,EUROSTAT_VBE_IND_2010!$B$7:$B$732,$D76,EUROSTAT_VBE_IND_2010!$C$7:$C$732,"*"&amp;RIGHT($A76,3)&amp;"*",EUROSTAT_VBE_IND_2010!$D$7:$D$732,"5200*"))/1000</f>
        <v>0</v>
      </c>
      <c r="AK76" s="17">
        <f>(SUMIFS(EUROSTAT_VBE_IND_2010!AK$7:AK$732,EUROSTAT_VBE_IND_2010!$B$7:$B$732,$D76,EUROSTAT_VBE_IND_2010!$C$7:$C$732,"*"&amp;RIGHT($A76,3)&amp;"*",EUROSTAT_VBE_IND_2010!$D$7:$D$732,"5200*"))/1000</f>
        <v>0</v>
      </c>
      <c r="AL76" s="198">
        <f>SUMIFS('IEA Bal_AL-IND'!$D$30:$D$329,'IEA Bal_AL-IND'!$A$30:$A$329,"*"&amp;RIGHT($B76,8),'IEA Bal_AL-IND'!$C$30:$C$329,'Aggregated Balance-IND_2010'!$E76)</f>
        <v>0</v>
      </c>
      <c r="AM76" s="198">
        <f>SUMIFS('IEA Bal_BA-IND'!$D$30:$D$329,'IEA Bal_BA-IND'!$A$30:$A$329,"*"&amp;RIGHT($B76,8),'IEA Bal_BA-IND'!$C$30:$C$329,'Aggregated Balance-IND_2010'!$E76)</f>
        <v>0</v>
      </c>
      <c r="AN76" s="198">
        <f>SUMIFS('IEA Bal_KS-IND'!$D$30:$D$329,'IEA Bal_KS-IND'!$A$30:$A$329,"*"&amp;RIGHT($B76,8),'IEA Bal_KS-IND'!$C$30:$C$329,'Aggregated Balance-IND_2010'!$E76)</f>
        <v>0</v>
      </c>
      <c r="AO76" s="17">
        <f>(SUMIFS(EUROSTAT_VBE_IND_2010!Y$7:Y$732,EUROSTAT_VBE_IND_2010!$B$7:$B$732,$D76,EUROSTAT_VBE_IND_2010!$C$7:$C$732,"*"&amp;RIGHT($A76,3)&amp;"*",EUROSTAT_VBE_IND_2010!$D$7:$D$732,"5200*"))/1000</f>
        <v>0</v>
      </c>
      <c r="AP76" s="17">
        <f>(SUMIFS(EUROSTAT_VBE_IND_2010!Z$7:Z$732,EUROSTAT_VBE_IND_2010!$B$7:$B$732,$D76,EUROSTAT_VBE_IND_2010!$C$7:$C$732,"*"&amp;RIGHT($A76,3)&amp;"*",EUROSTAT_VBE_IND_2010!$D$7:$D$732,"5200*"))/1000</f>
        <v>0</v>
      </c>
      <c r="AQ76" s="17">
        <f>(SUMIFS(EUROSTAT_VBE_IND_2010!AG$7:AG$732,EUROSTAT_VBE_IND_2010!$B$7:$B$732,$D76,EUROSTAT_VBE_IND_2010!$C$7:$C$732,"*"&amp;RIGHT($A76,3)&amp;"*",EUROSTAT_VBE_IND_2010!$D$7:$D$732,"5200*"))/1000</f>
        <v>0</v>
      </c>
    </row>
    <row r="77" s="20" customFormat="1" spans="1:43">
      <c r="A77"/>
      <c r="B77"/>
      <c r="C77"/>
      <c r="D77"/>
      <c r="E77"/>
      <c r="F77" s="241" t="s">
        <v>192</v>
      </c>
      <c r="G77" s="795">
        <f>SUM(G57:G76)</f>
        <v>75.489</v>
      </c>
      <c r="H77" s="795">
        <f t="shared" ref="H77:AL77" si="2">SUM(H57:H76)</f>
        <v>344.894</v>
      </c>
      <c r="I77" s="795">
        <f t="shared" si="2"/>
        <v>15.317</v>
      </c>
      <c r="J77" s="875">
        <f t="shared" si="2"/>
        <v>21.66258</v>
      </c>
      <c r="K77" s="795">
        <f t="shared" si="2"/>
        <v>3.405</v>
      </c>
      <c r="L77" s="795">
        <f t="shared" si="2"/>
        <v>97.568</v>
      </c>
      <c r="M77" s="795">
        <f t="shared" si="2"/>
        <v>917.651</v>
      </c>
      <c r="N77" s="795">
        <f t="shared" si="2"/>
        <v>9.372</v>
      </c>
      <c r="O77" s="795">
        <f t="shared" si="2"/>
        <v>2.964</v>
      </c>
      <c r="P77" s="795">
        <f t="shared" si="2"/>
        <v>44.929</v>
      </c>
      <c r="Q77" s="795">
        <f t="shared" si="2"/>
        <v>284.015</v>
      </c>
      <c r="R77" s="795">
        <f t="shared" si="2"/>
        <v>51.266</v>
      </c>
      <c r="S77" s="795">
        <f t="shared" si="2"/>
        <v>492.882</v>
      </c>
      <c r="T77" s="795">
        <f t="shared" si="2"/>
        <v>23.984</v>
      </c>
      <c r="U77" s="795">
        <f t="shared" si="2"/>
        <v>80.467</v>
      </c>
      <c r="V77" s="795">
        <f t="shared" si="2"/>
        <v>9.34</v>
      </c>
      <c r="W77" s="795">
        <f t="shared" si="2"/>
        <v>13.838</v>
      </c>
      <c r="X77" s="795">
        <f t="shared" si="2"/>
        <v>386.122</v>
      </c>
      <c r="Y77" s="795">
        <f t="shared" si="2"/>
        <v>29.049</v>
      </c>
      <c r="Z77" s="795">
        <f t="shared" si="2"/>
        <v>0.924</v>
      </c>
      <c r="AA77" s="795">
        <f t="shared" si="2"/>
        <v>2.469</v>
      </c>
      <c r="AB77" s="795">
        <f t="shared" si="2"/>
        <v>0.363</v>
      </c>
      <c r="AC77" s="795">
        <f t="shared" si="2"/>
        <v>631.526</v>
      </c>
      <c r="AD77" s="795">
        <f t="shared" si="2"/>
        <v>95.942</v>
      </c>
      <c r="AE77" s="795">
        <f t="shared" si="2"/>
        <v>189.18</v>
      </c>
      <c r="AF77" s="795">
        <f t="shared" si="2"/>
        <v>70.329</v>
      </c>
      <c r="AG77" s="795">
        <f t="shared" si="2"/>
        <v>59.894</v>
      </c>
      <c r="AH77" s="795">
        <f t="shared" si="2"/>
        <v>85.353</v>
      </c>
      <c r="AI77" s="795">
        <f t="shared" si="2"/>
        <v>7.946</v>
      </c>
      <c r="AJ77" s="795">
        <f t="shared" si="2"/>
        <v>40.291</v>
      </c>
      <c r="AK77" s="795">
        <f t="shared" si="2"/>
        <v>330.354</v>
      </c>
      <c r="AL77" s="875">
        <f t="shared" si="2"/>
        <v>4.62695</v>
      </c>
      <c r="AM77" s="875">
        <f t="shared" ref="AM77:AQ77" si="3">SUM(AM57:AM76)</f>
        <v>7.26254</v>
      </c>
      <c r="AN77" s="875">
        <f t="shared" si="3"/>
        <v>0.31049</v>
      </c>
      <c r="AO77" s="795">
        <f t="shared" si="3"/>
        <v>1.593</v>
      </c>
      <c r="AP77" s="795">
        <f t="shared" si="3"/>
        <v>1.125</v>
      </c>
      <c r="AQ77" s="795">
        <f t="shared" si="3"/>
        <v>32.225</v>
      </c>
    </row>
    <row r="78" s="20" customFormat="1" spans="1:43">
      <c r="A78" t="str">
        <f>LEFT(EUROSTAT_VBE_IND_2010!$C$14,8)</f>
        <v>B_101605</v>
      </c>
      <c r="B78" s="28" t="s">
        <v>249</v>
      </c>
      <c r="C78" t="s">
        <v>293</v>
      </c>
      <c r="D78" t="s">
        <v>126</v>
      </c>
      <c r="E78"/>
      <c r="F78" s="241" t="s">
        <v>294</v>
      </c>
      <c r="G78" s="795">
        <f>(SUMIFS(EUROSTAT_VBE_IND_2010!E$7:E$732,EUROSTAT_VBE_IND_2010!$B$7:$B$732,$D76,EUROSTAT_VBE_IND_2010!$C$7:$C$732,"*"&amp;RIGHT($A76,3)&amp;"*",EUROSTAT_VBE_IND_2010!$D$7:$D$732,"*"))/1000</f>
        <v>75.489</v>
      </c>
      <c r="H78" s="795">
        <f>(SUMIFS(EUROSTAT_VBE_IND_2010!F$7:F$732,EUROSTAT_VBE_IND_2010!$B$7:$B$732,$D76,EUROSTAT_VBE_IND_2010!$C$7:$C$732,"*"&amp;RIGHT($A76,3)&amp;"*",EUROSTAT_VBE_IND_2010!$D$7:$D$732,"*"))/1000</f>
        <v>344.894</v>
      </c>
      <c r="I78" s="795">
        <f>(SUMIFS(EUROSTAT_VBE_IND_2010!G$7:G$732,EUROSTAT_VBE_IND_2010!$B$7:$B$732,$D76,EUROSTAT_VBE_IND_2010!$C$7:$C$732,"*"&amp;RIGHT($A76,3)&amp;"*",EUROSTAT_VBE_IND_2010!$D$7:$D$732,"*"))/1000</f>
        <v>15.317</v>
      </c>
      <c r="J78" s="875">
        <f>SUMIFS('IEA Bal_CH-IND'!$D$331:$D$345,'IEA Bal_CH-IND'!$A$331:$A$345,"*"&amp;RIGHT($B78,8))</f>
        <v>21.66258</v>
      </c>
      <c r="K78" s="795">
        <f>(SUMIFS(EUROSTAT_VBE_IND_2010!H$7:H$732,EUROSTAT_VBE_IND_2010!$B$7:$B$732,$D76,EUROSTAT_VBE_IND_2010!$C$7:$C$732,"*"&amp;RIGHT($A76,3)&amp;"*",EUROSTAT_VBE_IND_2010!$D$7:$D$732,"*"))/1000</f>
        <v>3.405</v>
      </c>
      <c r="L78" s="795">
        <f>(SUMIFS(EUROSTAT_VBE_IND_2010!I$7:I$732,EUROSTAT_VBE_IND_2010!$B$7:$B$732,$D76,EUROSTAT_VBE_IND_2010!$C$7:$C$732,"*"&amp;RIGHT($A76,3)&amp;"*",EUROSTAT_VBE_IND_2010!$D$7:$D$732,"*"))/1000</f>
        <v>97.568</v>
      </c>
      <c r="M78" s="795">
        <f>(SUMIFS(EUROSTAT_VBE_IND_2010!J$7:J$732,EUROSTAT_VBE_IND_2010!$B$7:$B$732,$D76,EUROSTAT_VBE_IND_2010!$C$7:$C$732,"*"&amp;RIGHT($A76,3)&amp;"*",EUROSTAT_VBE_IND_2010!$D$7:$D$732,"*"))/1000</f>
        <v>917.651</v>
      </c>
      <c r="N78" s="795">
        <f>(SUMIFS(EUROSTAT_VBE_IND_2010!K$7:K$732,EUROSTAT_VBE_IND_2010!$B$7:$B$732,$D76,EUROSTAT_VBE_IND_2010!$C$7:$C$732,"*"&amp;RIGHT($A76,3)&amp;"*",EUROSTAT_VBE_IND_2010!$D$7:$D$732,"*"))/1000</f>
        <v>9.372</v>
      </c>
      <c r="O78" s="795">
        <f>(SUMIFS(EUROSTAT_VBE_IND_2010!L$7:L$732,EUROSTAT_VBE_IND_2010!$B$7:$B$732,$D76,EUROSTAT_VBE_IND_2010!$C$7:$C$732,"*"&amp;RIGHT($A76,3)&amp;"*",EUROSTAT_VBE_IND_2010!$D$7:$D$732,"*"))/1000</f>
        <v>2.964</v>
      </c>
      <c r="P78" s="795">
        <f>(SUMIFS(EUROSTAT_VBE_IND_2010!M$7:M$732,EUROSTAT_VBE_IND_2010!$B$7:$B$732,$D76,EUROSTAT_VBE_IND_2010!$C$7:$C$732,"*"&amp;RIGHT($A76,3)&amp;"*",EUROSTAT_VBE_IND_2010!$D$7:$D$732,"*"))/1000</f>
        <v>44.929</v>
      </c>
      <c r="Q78" s="795">
        <f>(SUMIFS(EUROSTAT_VBE_IND_2010!N$7:N$732,EUROSTAT_VBE_IND_2010!$B$7:$B$732,$D76,EUROSTAT_VBE_IND_2010!$C$7:$C$732,"*"&amp;RIGHT($A76,3)&amp;"*",EUROSTAT_VBE_IND_2010!$D$7:$D$732,"*"))/1000</f>
        <v>284.015</v>
      </c>
      <c r="R78" s="795">
        <f>(SUMIFS(EUROSTAT_VBE_IND_2010!O$7:O$732,EUROSTAT_VBE_IND_2010!$B$7:$B$732,$D76,EUROSTAT_VBE_IND_2010!$C$7:$C$732,"*"&amp;RIGHT($A76,3)&amp;"*",EUROSTAT_VBE_IND_2010!$D$7:$D$732,"*"))/1000</f>
        <v>51.266</v>
      </c>
      <c r="S78" s="795">
        <f>(SUMIFS(EUROSTAT_VBE_IND_2010!P$7:P$732,EUROSTAT_VBE_IND_2010!$B$7:$B$732,$D76,EUROSTAT_VBE_IND_2010!$C$7:$C$732,"*"&amp;RIGHT($A76,3)&amp;"*",EUROSTAT_VBE_IND_2010!$D$7:$D$732,"*"))/1000</f>
        <v>492.882</v>
      </c>
      <c r="T78" s="795">
        <f>(SUMIFS(EUROSTAT_VBE_IND_2010!Q$7:Q$732,EUROSTAT_VBE_IND_2010!$B$7:$B$732,$D76,EUROSTAT_VBE_IND_2010!$C$7:$C$732,"*"&amp;RIGHT($A76,3)&amp;"*",EUROSTAT_VBE_IND_2010!$D$7:$D$732,"*"))/1000</f>
        <v>23.984</v>
      </c>
      <c r="U78" s="795">
        <f>(SUMIFS(EUROSTAT_VBE_IND_2010!R$7:R$732,EUROSTAT_VBE_IND_2010!$B$7:$B$732,$D76,EUROSTAT_VBE_IND_2010!$C$7:$C$732,"*"&amp;RIGHT($A76,3)&amp;"*",EUROSTAT_VBE_IND_2010!$D$7:$D$732,"*"))/1000</f>
        <v>80.467</v>
      </c>
      <c r="V78" s="795">
        <f>(SUMIFS(EUROSTAT_VBE_IND_2010!S$7:S$732,EUROSTAT_VBE_IND_2010!$B$7:$B$732,$D76,EUROSTAT_VBE_IND_2010!$C$7:$C$732,"*"&amp;RIGHT($A76,3)&amp;"*",EUROSTAT_VBE_IND_2010!$D$7:$D$732,"*"))/1000</f>
        <v>9.34</v>
      </c>
      <c r="W78" s="795">
        <f>(SUMIFS(EUROSTAT_VBE_IND_2010!T$7:T$732,EUROSTAT_VBE_IND_2010!$B$7:$B$732,$D76,EUROSTAT_VBE_IND_2010!$C$7:$C$732,"*"&amp;RIGHT($A76,3)&amp;"*",EUROSTAT_VBE_IND_2010!$D$7:$D$732,"*"))/1000</f>
        <v>13.838</v>
      </c>
      <c r="X78" s="795">
        <f>(SUMIFS(EUROSTAT_VBE_IND_2010!U$7:U$732,EUROSTAT_VBE_IND_2010!$B$7:$B$732,$D76,EUROSTAT_VBE_IND_2010!$C$7:$C$732,"*"&amp;RIGHT($A76,3)&amp;"*",EUROSTAT_VBE_IND_2010!$D$7:$D$732,"*"))/1000</f>
        <v>386.122</v>
      </c>
      <c r="Y78" s="795">
        <f>(SUMIFS(EUROSTAT_VBE_IND_2010!V$7:V$732,EUROSTAT_VBE_IND_2010!$B$7:$B$732,$D76,EUROSTAT_VBE_IND_2010!$C$7:$C$732,"*"&amp;RIGHT($A76,3)&amp;"*",EUROSTAT_VBE_IND_2010!$D$7:$D$732,"*"))/1000</f>
        <v>29.049</v>
      </c>
      <c r="Z78" s="795">
        <f>(SUMIFS(EUROSTAT_VBE_IND_2010!W$7:W$732,EUROSTAT_VBE_IND_2010!$B$7:$B$732,$D76,EUROSTAT_VBE_IND_2010!$C$7:$C$732,"*"&amp;RIGHT($A76,3)&amp;"*",EUROSTAT_VBE_IND_2010!$D$7:$D$732,"*"))/1000</f>
        <v>0.924</v>
      </c>
      <c r="AA78" s="795">
        <f>(SUMIFS(EUROSTAT_VBE_IND_2010!X$7:X$732,EUROSTAT_VBE_IND_2010!$B$7:$B$732,$D76,EUROSTAT_VBE_IND_2010!$C$7:$C$732,"*"&amp;RIGHT($A76,3)&amp;"*",EUROSTAT_VBE_IND_2010!$D$7:$D$732,"*"))/1000</f>
        <v>2.469</v>
      </c>
      <c r="AB78" s="795">
        <f>(SUMIFS(EUROSTAT_VBE_IND_2010!AA$7:AA$732,EUROSTAT_VBE_IND_2010!$B$7:$B$732,$D76,EUROSTAT_VBE_IND_2010!$C$7:$C$732,"*"&amp;RIGHT($A76,3)&amp;"*",EUROSTAT_VBE_IND_2010!$D$7:$D$732,"*"))/1000</f>
        <v>0.363</v>
      </c>
      <c r="AC78" s="795">
        <f>(SUMIFS(EUROSTAT_VBE_IND_2010!AB$7:AB$732,EUROSTAT_VBE_IND_2010!$B$7:$B$732,$D76,EUROSTAT_VBE_IND_2010!$C$7:$C$732,"*"&amp;RIGHT($A76,3)&amp;"*",EUROSTAT_VBE_IND_2010!$D$7:$D$732,"*"))/1000</f>
        <v>631.526</v>
      </c>
      <c r="AD78" s="795">
        <f>(SUMIFS(EUROSTAT_VBE_IND_2010!AC$7:AC$732,EUROSTAT_VBE_IND_2010!$B$7:$B$732,$D76,EUROSTAT_VBE_IND_2010!$C$7:$C$732,"*"&amp;RIGHT($A76,3)&amp;"*",EUROSTAT_VBE_IND_2010!$D$7:$D$732,"*"))/1000</f>
        <v>95.942</v>
      </c>
      <c r="AE78" s="795">
        <f>(SUMIFS(EUROSTAT_VBE_IND_2010!AD$7:AD$732,EUROSTAT_VBE_IND_2010!$B$7:$B$732,$D76,EUROSTAT_VBE_IND_2010!$C$7:$C$732,"*"&amp;RIGHT($A76,3)&amp;"*",EUROSTAT_VBE_IND_2010!$D$7:$D$732,"*"))/1000</f>
        <v>189.18</v>
      </c>
      <c r="AF78" s="795">
        <f>(SUMIFS(EUROSTAT_VBE_IND_2010!AE$7:AE$732,EUROSTAT_VBE_IND_2010!$B$7:$B$732,$D76,EUROSTAT_VBE_IND_2010!$C$7:$C$732,"*"&amp;RIGHT($A76,3)&amp;"*",EUROSTAT_VBE_IND_2010!$D$7:$D$732,"*"))/1000</f>
        <v>70.329</v>
      </c>
      <c r="AG78" s="795">
        <f>(SUMIFS(EUROSTAT_VBE_IND_2010!AF$7:AF$732,EUROSTAT_VBE_IND_2010!$B$7:$B$732,$D76,EUROSTAT_VBE_IND_2010!$C$7:$C$732,"*"&amp;RIGHT($A76,3)&amp;"*",EUROSTAT_VBE_IND_2010!$D$7:$D$732,"*"))/1000</f>
        <v>59.894</v>
      </c>
      <c r="AH78" s="795">
        <f>(SUMIFS(EUROSTAT_VBE_IND_2010!AH$7:AH$732,EUROSTAT_VBE_IND_2010!$B$7:$B$732,$D76,EUROSTAT_VBE_IND_2010!$C$7:$C$732,"*"&amp;RIGHT($A76,3)&amp;"*",EUROSTAT_VBE_IND_2010!$D$7:$D$732,"*"))/1000</f>
        <v>85.353</v>
      </c>
      <c r="AI78" s="795">
        <f>(SUMIFS(EUROSTAT_VBE_IND_2010!AI$7:AI$732,EUROSTAT_VBE_IND_2010!$B$7:$B$732,$D76,EUROSTAT_VBE_IND_2010!$C$7:$C$732,"*"&amp;RIGHT($A76,3)&amp;"*",EUROSTAT_VBE_IND_2010!$D$7:$D$732,"*"))/1000</f>
        <v>7.946</v>
      </c>
      <c r="AJ78" s="795">
        <f>(SUMIFS(EUROSTAT_VBE_IND_2010!AJ$7:AJ$732,EUROSTAT_VBE_IND_2010!$B$7:$B$732,$D76,EUROSTAT_VBE_IND_2010!$C$7:$C$732,"*"&amp;RIGHT($A76,3)&amp;"*",EUROSTAT_VBE_IND_2010!$D$7:$D$732,"*"))/1000</f>
        <v>40.291</v>
      </c>
      <c r="AK78" s="795">
        <f>(SUMIFS(EUROSTAT_VBE_IND_2010!AK$7:AK$732,EUROSTAT_VBE_IND_2010!$B$7:$B$732,$D76,EUROSTAT_VBE_IND_2010!$C$7:$C$732,"*"&amp;RIGHT($A76,3)&amp;"*",EUROSTAT_VBE_IND_2010!$D$7:$D$732,"*"))/1000</f>
        <v>330.354</v>
      </c>
      <c r="AL78" s="875">
        <f>SUMIFS('IEA Bal_AL-IND'!$D$331:$D$345,'IEA Bal_AL-IND'!$A$331:$A$345,"*"&amp;RIGHT($B78,8))</f>
        <v>4.62695</v>
      </c>
      <c r="AM78" s="875">
        <f>SUMIFS('IEA Bal_BA-IND'!$D$331:$D$345,'IEA Bal_BA-IND'!$A$331:$A$345,"*"&amp;RIGHT($B78,8))</f>
        <v>7.26254</v>
      </c>
      <c r="AN78" s="875">
        <f>SUMIFS('IEA Bal_KS-IND'!$D$331:$D$345,'IEA Bal_KS-IND'!$A$331:$A$345,"*"&amp;RIGHT($B78,8))</f>
        <v>0.31049</v>
      </c>
      <c r="AO78" s="795">
        <f>(SUMIFS(EUROSTAT_VBE_IND_2010!Y$7:Y$732,EUROSTAT_VBE_IND_2010!$B$7:$B$732,$D76,EUROSTAT_VBE_IND_2010!$C$7:$C$732,"*"&amp;RIGHT($A76,3)&amp;"*",EUROSTAT_VBE_IND_2010!$D$7:$D$732,"*"))/1000</f>
        <v>1.593</v>
      </c>
      <c r="AP78" s="795">
        <f>(SUMIFS(EUROSTAT_VBE_IND_2010!Z$7:Z$732,EUROSTAT_VBE_IND_2010!$B$7:$B$732,$D76,EUROSTAT_VBE_IND_2010!$C$7:$C$732,"*"&amp;RIGHT($A76,3)&amp;"*",EUROSTAT_VBE_IND_2010!$D$7:$D$732,"*"))/1000</f>
        <v>1.125</v>
      </c>
      <c r="AQ78" s="795">
        <f>(SUMIFS(EUROSTAT_VBE_IND_2010!AG$7:AG$732,EUROSTAT_VBE_IND_2010!$B$7:$B$732,$D76,EUROSTAT_VBE_IND_2010!$C$7:$C$732,"*"&amp;RIGHT($A76,3)&amp;"*",EUROSTAT_VBE_IND_2010!$D$7:$D$732,"*"))/1000</f>
        <v>32.225</v>
      </c>
    </row>
    <row r="79" s="20" customFormat="1" spans="2:2">
      <c r="B79" s="327"/>
    </row>
    <row r="80" s="20" customFormat="1" spans="2:2">
      <c r="B80" s="327"/>
    </row>
    <row r="81" spans="1:43">
      <c r="A81" s="19" t="s">
        <v>284</v>
      </c>
      <c r="B81" s="19" t="s">
        <v>285</v>
      </c>
      <c r="C81" t="s">
        <v>131</v>
      </c>
      <c r="D81" t="s">
        <v>286</v>
      </c>
      <c r="E81" t="s">
        <v>287</v>
      </c>
      <c r="F81" t="s">
        <v>288</v>
      </c>
      <c r="G81" t="str">
        <f>EUROSTAT_VBE_IND_2010!E$6</f>
        <v>AT</v>
      </c>
      <c r="H81" t="str">
        <f>EUROSTAT_VBE_IND_2010!F$6</f>
        <v>BE</v>
      </c>
      <c r="I81" t="str">
        <f>EUROSTAT_VBE_IND_2010!G$6</f>
        <v>BG</v>
      </c>
      <c r="J81" t="s">
        <v>289</v>
      </c>
      <c r="K81" t="str">
        <f>EUROSTAT_VBE_IND_2010!H$6</f>
        <v>CY</v>
      </c>
      <c r="L81" t="str">
        <f>EUROSTAT_VBE_IND_2010!I$6</f>
        <v>CZ</v>
      </c>
      <c r="M81" t="str">
        <f>EUROSTAT_VBE_IND_2010!J$6</f>
        <v>DE</v>
      </c>
      <c r="N81" t="str">
        <f>EUROSTAT_VBE_IND_2010!K$6</f>
        <v>DK</v>
      </c>
      <c r="O81" t="str">
        <f>EUROSTAT_VBE_IND_2010!L$6</f>
        <v>EE</v>
      </c>
      <c r="P81" t="str">
        <f>EUROSTAT_VBE_IND_2010!M$6</f>
        <v>EL</v>
      </c>
      <c r="Q81" t="str">
        <f>EUROSTAT_VBE_IND_2010!N$6</f>
        <v>ES</v>
      </c>
      <c r="R81" t="str">
        <f>EUROSTAT_VBE_IND_2010!O$6</f>
        <v>FI</v>
      </c>
      <c r="S81" t="str">
        <f>EUROSTAT_VBE_IND_2010!P$6</f>
        <v>FR</v>
      </c>
      <c r="T81" t="str">
        <f>EUROSTAT_VBE_IND_2010!Q$6</f>
        <v>HR</v>
      </c>
      <c r="U81" t="str">
        <f>EUROSTAT_VBE_IND_2010!R$6</f>
        <v>HU</v>
      </c>
      <c r="V81" t="str">
        <f>EUROSTAT_VBE_IND_2010!S$6</f>
        <v>IE</v>
      </c>
      <c r="W81" t="str">
        <f>EUROSTAT_VBE_IND_2010!T$6</f>
        <v>IS</v>
      </c>
      <c r="X81" t="str">
        <f>EUROSTAT_VBE_IND_2010!U$6</f>
        <v>IT</v>
      </c>
      <c r="Y81" t="str">
        <f>EUROSTAT_VBE_IND_2010!V$6</f>
        <v>LT</v>
      </c>
      <c r="Z81" t="str">
        <f>EUROSTAT_VBE_IND_2010!W$6</f>
        <v>LU</v>
      </c>
      <c r="AA81" t="str">
        <f>EUROSTAT_VBE_IND_2010!X$6</f>
        <v>LV</v>
      </c>
      <c r="AB81" t="str">
        <f>EUROSTAT_VBE_IND_2010!AA$6</f>
        <v>MT</v>
      </c>
      <c r="AC81" t="str">
        <f>EUROSTAT_VBE_IND_2010!AB$6</f>
        <v>NL</v>
      </c>
      <c r="AD81" t="str">
        <f>EUROSTAT_VBE_IND_2010!AC$6</f>
        <v>NO</v>
      </c>
      <c r="AE81" t="str">
        <f>EUROSTAT_VBE_IND_2010!AD$6</f>
        <v>PL</v>
      </c>
      <c r="AF81" t="str">
        <f>EUROSTAT_VBE_IND_2010!AE$6</f>
        <v>PT</v>
      </c>
      <c r="AG81" t="str">
        <f>EUROSTAT_VBE_IND_2010!AF$6</f>
        <v>RO</v>
      </c>
      <c r="AH81" t="str">
        <f>EUROSTAT_VBE_IND_2010!AH$6</f>
        <v>SE</v>
      </c>
      <c r="AI81" t="str">
        <f>EUROSTAT_VBE_IND_2010!AI$6</f>
        <v>SI</v>
      </c>
      <c r="AJ81" t="str">
        <f>EUROSTAT_VBE_IND_2010!AJ$6</f>
        <v>SK</v>
      </c>
      <c r="AK81" t="str">
        <f>EUROSTAT_VBE_IND_2010!AK$6</f>
        <v>UK</v>
      </c>
      <c r="AL81" t="s">
        <v>290</v>
      </c>
      <c r="AM81" t="s">
        <v>291</v>
      </c>
      <c r="AN81" t="s">
        <v>292</v>
      </c>
      <c r="AO81" t="str">
        <f>EUROSTAT_VBE_IND_2010!Y$6</f>
        <v>ME</v>
      </c>
      <c r="AP81" t="str">
        <f>EUROSTAT_VBE_IND_2010!Z$6</f>
        <v>MK</v>
      </c>
      <c r="AQ81" t="str">
        <f>EUROSTAT_VBE_IND_2010!AG$6</f>
        <v>RS</v>
      </c>
    </row>
    <row r="82" spans="1:43">
      <c r="A82" t="str">
        <f>LEFT(EUROSTAT_VBE_IND_2010!C$37,8)</f>
        <v>B_101800</v>
      </c>
      <c r="B82" s="28" t="s">
        <v>296</v>
      </c>
      <c r="C82" t="s">
        <v>293</v>
      </c>
      <c r="D82" t="s">
        <v>126</v>
      </c>
      <c r="E82" t="s">
        <v>228</v>
      </c>
      <c r="F82" t="s">
        <v>229</v>
      </c>
      <c r="G82" s="17">
        <f>(SUMIFS(EUROSTAT_VBE_IND_2010!E$7:E$732,EUROSTAT_VBE_IND_2010!$B$7:$B$732,$D82,EUROSTAT_VBE_IND_2010!$C$7:$C$732,"*"&amp;RIGHT($A82,3)&amp;"*",EUROSTAT_VBE_IND_2010!$D$7:$D$732,"211*"))/1000</f>
        <v>6.203</v>
      </c>
      <c r="H82" s="17">
        <f>(SUMIFS(EUROSTAT_VBE_IND_2010!F$7:F$732,EUROSTAT_VBE_IND_2010!$B$7:$B$732,$D82,EUROSTAT_VBE_IND_2010!$C$7:$C$732,"*"&amp;RIGHT($A82,3)&amp;"*",EUROSTAT_VBE_IND_2010!$D$7:$D$732,"211*"))/1000</f>
        <v>34.441</v>
      </c>
      <c r="I82" s="17">
        <f>(SUMIFS(EUROSTAT_VBE_IND_2010!G$7:G$732,EUROSTAT_VBE_IND_2010!$B$7:$B$732,$D82,EUROSTAT_VBE_IND_2010!$C$7:$C$732,"*"&amp;RIGHT($A82,3)&amp;"*",EUROSTAT_VBE_IND_2010!$D$7:$D$732,"211*"))/1000</f>
        <v>8.62</v>
      </c>
      <c r="J82" s="198">
        <f>SUMIFS('IEA Bal_CH-IND'!$D$30:$D$329,'IEA Bal_CH-IND'!$A$30:$A$329,"*"&amp;RIGHT($B82,8),'IEA Bal_CH-IND'!$C$30:$C$329,'Aggregated Balance-IND_2010'!$E82)</f>
        <v>4.27121</v>
      </c>
      <c r="K82" s="17">
        <f>(SUMIFS(EUROSTAT_VBE_IND_2010!H$7:H$732,EUROSTAT_VBE_IND_2010!$B$7:$B$732,$D82,EUROSTAT_VBE_IND_2010!$C$7:$C$732,"*"&amp;RIGHT($A82,3)&amp;"*",EUROSTAT_VBE_IND_2010!$D$7:$D$732,"211*"))/1000</f>
        <v>0.697</v>
      </c>
      <c r="L82" s="17">
        <f>(SUMIFS(EUROSTAT_VBE_IND_2010!I$7:I$732,EUROSTAT_VBE_IND_2010!$B$7:$B$732,$D82,EUROSTAT_VBE_IND_2010!$C$7:$C$732,"*"&amp;RIGHT($A82,3)&amp;"*",EUROSTAT_VBE_IND_2010!$D$7:$D$732,"211*"))/1000</f>
        <v>16.006</v>
      </c>
      <c r="M82" s="17">
        <f>(SUMIFS(EUROSTAT_VBE_IND_2010!J$7:J$732,EUROSTAT_VBE_IND_2010!$B$7:$B$732,$D82,EUROSTAT_VBE_IND_2010!$C$7:$C$732,"*"&amp;RIGHT($A82,3)&amp;"*",EUROSTAT_VBE_IND_2010!$D$7:$D$732,"211*"))/1000</f>
        <v>169.598</v>
      </c>
      <c r="N82" s="17">
        <f>(SUMIFS(EUROSTAT_VBE_IND_2010!K$7:K$732,EUROSTAT_VBE_IND_2010!$B$7:$B$732,$D82,EUROSTAT_VBE_IND_2010!$C$7:$C$732,"*"&amp;RIGHT($A82,3)&amp;"*",EUROSTAT_VBE_IND_2010!$D$7:$D$732,"211*"))/1000</f>
        <v>3.71</v>
      </c>
      <c r="O82" s="17">
        <f>(SUMIFS(EUROSTAT_VBE_IND_2010!L$7:L$732,EUROSTAT_VBE_IND_2010!$B$7:$B$732,$D82,EUROSTAT_VBE_IND_2010!$C$7:$C$732,"*"&amp;RIGHT($A82,3)&amp;"*",EUROSTAT_VBE_IND_2010!$D$7:$D$732,"211*"))/1000</f>
        <v>1.277</v>
      </c>
      <c r="P82" s="17">
        <f>(SUMIFS(EUROSTAT_VBE_IND_2010!M$7:M$732,EUROSTAT_VBE_IND_2010!$B$7:$B$732,$D82,EUROSTAT_VBE_IND_2010!$C$7:$C$732,"*"&amp;RIGHT($A82,3)&amp;"*",EUROSTAT_VBE_IND_2010!$D$7:$D$732,"211*"))/1000</f>
        <v>12.267</v>
      </c>
      <c r="Q82" s="17">
        <f>(SUMIFS(EUROSTAT_VBE_IND_2010!N$7:N$732,EUROSTAT_VBE_IND_2010!$B$7:$B$732,$D82,EUROSTAT_VBE_IND_2010!$C$7:$C$732,"*"&amp;RIGHT($A82,3)&amp;"*",EUROSTAT_VBE_IND_2010!$D$7:$D$732,"211*"))/1000</f>
        <v>22.844</v>
      </c>
      <c r="R82" s="17">
        <f>(SUMIFS(EUROSTAT_VBE_IND_2010!O$7:O$732,EUROSTAT_VBE_IND_2010!$B$7:$B$732,$D82,EUROSTAT_VBE_IND_2010!$C$7:$C$732,"*"&amp;RIGHT($A82,3)&amp;"*",EUROSTAT_VBE_IND_2010!$D$7:$D$732,"211*"))/1000</f>
        <v>4.041</v>
      </c>
      <c r="S82" s="17">
        <f>(SUMIFS(EUROSTAT_VBE_IND_2010!P$7:P$732,EUROSTAT_VBE_IND_2010!$B$7:$B$732,$D82,EUROSTAT_VBE_IND_2010!$C$7:$C$732,"*"&amp;RIGHT($A82,3)&amp;"*",EUROSTAT_VBE_IND_2010!$D$7:$D$732,"211*"))/1000</f>
        <v>104.988</v>
      </c>
      <c r="T82" s="17">
        <f>(SUMIFS(EUROSTAT_VBE_IND_2010!Q$7:Q$732,EUROSTAT_VBE_IND_2010!$B$7:$B$732,$D82,EUROSTAT_VBE_IND_2010!$C$7:$C$732,"*"&amp;RIGHT($A82,3)&amp;"*",EUROSTAT_VBE_IND_2010!$D$7:$D$732,"211*"))/1000</f>
        <v>4.709</v>
      </c>
      <c r="U82" s="17">
        <f>(SUMIFS(EUROSTAT_VBE_IND_2010!R$7:R$732,EUROSTAT_VBE_IND_2010!$B$7:$B$732,$D82,EUROSTAT_VBE_IND_2010!$C$7:$C$732,"*"&amp;RIGHT($A82,3)&amp;"*",EUROSTAT_VBE_IND_2010!$D$7:$D$732,"211*"))/1000</f>
        <v>1.592</v>
      </c>
      <c r="V82" s="17">
        <f>(SUMIFS(EUROSTAT_VBE_IND_2010!S$7:S$732,EUROSTAT_VBE_IND_2010!$B$7:$B$732,$D82,EUROSTAT_VBE_IND_2010!$C$7:$C$732,"*"&amp;RIGHT($A82,3)&amp;"*",EUROSTAT_VBE_IND_2010!$D$7:$D$732,"211*"))/1000</f>
        <v>4.538</v>
      </c>
      <c r="W82" s="17">
        <f>(SUMIFS(EUROSTAT_VBE_IND_2010!T$7:T$732,EUROSTAT_VBE_IND_2010!$B$7:$B$732,$D82,EUROSTAT_VBE_IND_2010!$C$7:$C$732,"*"&amp;RIGHT($A82,3)&amp;"*",EUROSTAT_VBE_IND_2010!$D$7:$D$732,"211*"))/1000</f>
        <v>2.973</v>
      </c>
      <c r="X82" s="17">
        <f>(SUMIFS(EUROSTAT_VBE_IND_2010!U$7:U$732,EUROSTAT_VBE_IND_2010!$B$7:$B$732,$D82,EUROSTAT_VBE_IND_2010!$C$7:$C$732,"*"&amp;RIGHT($A82,3)&amp;"*",EUROSTAT_VBE_IND_2010!$D$7:$D$732,"211*"))/1000</f>
        <v>41.609</v>
      </c>
      <c r="Y82" s="17">
        <f>(SUMIFS(EUROSTAT_VBE_IND_2010!V$7:V$732,EUROSTAT_VBE_IND_2010!$B$7:$B$732,$D82,EUROSTAT_VBE_IND_2010!$C$7:$C$732,"*"&amp;RIGHT($A82,3)&amp;"*",EUROSTAT_VBE_IND_2010!$D$7:$D$732,"211*"))/1000</f>
        <v>3.068</v>
      </c>
      <c r="Z82" s="17">
        <f>(SUMIFS(EUROSTAT_VBE_IND_2010!W$7:W$732,EUROSTAT_VBE_IND_2010!$B$7:$B$732,$D82,EUROSTAT_VBE_IND_2010!$C$7:$C$732,"*"&amp;RIGHT($A82,3)&amp;"*",EUROSTAT_VBE_IND_2010!$D$7:$D$732,"211*"))/1000</f>
        <v>2.548</v>
      </c>
      <c r="AA82" s="17">
        <f>(SUMIFS(EUROSTAT_VBE_IND_2010!X$7:X$732,EUROSTAT_VBE_IND_2010!$B$7:$B$732,$D82,EUROSTAT_VBE_IND_2010!$C$7:$C$732,"*"&amp;RIGHT($A82,3)&amp;"*",EUROSTAT_VBE_IND_2010!$D$7:$D$732,"211*"))/1000</f>
        <v>1.862</v>
      </c>
      <c r="AB82" s="17">
        <f>(SUMIFS(EUROSTAT_VBE_IND_2010!AA$7:AA$732,EUROSTAT_VBE_IND_2010!$B$7:$B$732,$D82,EUROSTAT_VBE_IND_2010!$C$7:$C$732,"*"&amp;RIGHT($A82,3)&amp;"*",EUROSTAT_VBE_IND_2010!$D$7:$D$732,"211*"))/1000</f>
        <v>0</v>
      </c>
      <c r="AC82" s="17">
        <f>(SUMIFS(EUROSTAT_VBE_IND_2010!AB$7:AB$732,EUROSTAT_VBE_IND_2010!$B$7:$B$732,$D82,EUROSTAT_VBE_IND_2010!$C$7:$C$732,"*"&amp;RIGHT($A82,3)&amp;"*",EUROSTAT_VBE_IND_2010!$D$7:$D$732,"211*"))/1000</f>
        <v>30.271</v>
      </c>
      <c r="AD82" s="17">
        <f>(SUMIFS(EUROSTAT_VBE_IND_2010!AC$7:AC$732,EUROSTAT_VBE_IND_2010!$B$7:$B$732,$D82,EUROSTAT_VBE_IND_2010!$C$7:$C$732,"*"&amp;RIGHT($A82,3)&amp;"*",EUROSTAT_VBE_IND_2010!$D$7:$D$732,"211*"))/1000</f>
        <v>16.186</v>
      </c>
      <c r="AE82" s="17">
        <f>(SUMIFS(EUROSTAT_VBE_IND_2010!AD$7:AD$732,EUROSTAT_VBE_IND_2010!$B$7:$B$732,$D82,EUROSTAT_VBE_IND_2010!$C$7:$C$732,"*"&amp;RIGHT($A82,3)&amp;"*",EUROSTAT_VBE_IND_2010!$D$7:$D$732,"211*"))/1000</f>
        <v>128.964</v>
      </c>
      <c r="AF82" s="17">
        <f>(SUMIFS(EUROSTAT_VBE_IND_2010!AE$7:AE$732,EUROSTAT_VBE_IND_2010!$B$7:$B$732,$D82,EUROSTAT_VBE_IND_2010!$C$7:$C$732,"*"&amp;RIGHT($A82,3)&amp;"*",EUROSTAT_VBE_IND_2010!$D$7:$D$732,"211*"))/1000</f>
        <v>2.012</v>
      </c>
      <c r="AG82" s="17">
        <f>(SUMIFS(EUROSTAT_VBE_IND_2010!AF$7:AF$732,EUROSTAT_VBE_IND_2010!$B$7:$B$732,$D82,EUROSTAT_VBE_IND_2010!$C$7:$C$732,"*"&amp;RIGHT($A82,3)&amp;"*",EUROSTAT_VBE_IND_2010!$D$7:$D$732,"211*"))/1000</f>
        <v>7.517</v>
      </c>
      <c r="AH82" s="17">
        <f>(SUMIFS(EUROSTAT_VBE_IND_2010!AH$7:AH$732,EUROSTAT_VBE_IND_2010!$B$7:$B$732,$D82,EUROSTAT_VBE_IND_2010!$C$7:$C$732,"*"&amp;RIGHT($A82,3)&amp;"*",EUROSTAT_VBE_IND_2010!$D$7:$D$732,"211*"))/1000</f>
        <v>22.67</v>
      </c>
      <c r="AI82" s="17">
        <f>(SUMIFS(EUROSTAT_VBE_IND_2010!AI$7:AI$732,EUROSTAT_VBE_IND_2010!$B$7:$B$732,$D82,EUROSTAT_VBE_IND_2010!$C$7:$C$732,"*"&amp;RIGHT($A82,3)&amp;"*",EUROSTAT_VBE_IND_2010!$D$7:$D$732,"211*"))/1000</f>
        <v>1.042</v>
      </c>
      <c r="AJ82" s="17">
        <f>(SUMIFS(EUROSTAT_VBE_IND_2010!AJ$7:AJ$732,EUROSTAT_VBE_IND_2010!$B$7:$B$732,$D82,EUROSTAT_VBE_IND_2010!$C$7:$C$732,"*"&amp;RIGHT($A82,3)&amp;"*",EUROSTAT_VBE_IND_2010!$D$7:$D$732,"211*"))/1000</f>
        <v>23.581</v>
      </c>
      <c r="AK82" s="17">
        <f>(SUMIFS(EUROSTAT_VBE_IND_2010!AK$7:AK$732,EUROSTAT_VBE_IND_2010!$B$7:$B$732,$D82,EUROSTAT_VBE_IND_2010!$C$7:$C$732,"*"&amp;RIGHT($A82,3)&amp;"*",EUROSTAT_VBE_IND_2010!$D$7:$D$732,"211*"))/1000</f>
        <v>73.509</v>
      </c>
      <c r="AL82" s="198">
        <f>SUMIFS('IEA Bal_AL-IND'!$D$30:$D$329,'IEA Bal_AL-IND'!$A$30:$A$329,"*"&amp;RIGHT($B82,8),'IEA Bal_AL-IND'!$C$30:$C$329,'Aggregated Balance-IND_2010'!$E82)</f>
        <v>4.54473</v>
      </c>
      <c r="AM82" s="198">
        <f>SUMIFS('IEA Bal_BA-IND'!$D$30:$D$329,'IEA Bal_BA-IND'!$A$30:$A$329,"*"&amp;RIGHT($B82,8),'IEA Bal_BA-IND'!$C$30:$C$329,'Aggregated Balance-IND_2010'!$E82)</f>
        <v>2.8868</v>
      </c>
      <c r="AN82" s="198">
        <f>SUMIFS('IEA Bal_KS-IND'!$D$30:$D$329,'IEA Bal_KS-IND'!$A$30:$A$329,"*"&amp;RIGHT($B82,8),'IEA Bal_KS-IND'!$C$30:$C$329,'Aggregated Balance-IND_2010'!$E82)</f>
        <v>0.96481</v>
      </c>
      <c r="AO82" s="17">
        <f>(SUMIFS(EUROSTAT_VBE_IND_2010!Y$7:Y$732,EUROSTAT_VBE_IND_2010!$B$7:$B$732,$D82,EUROSTAT_VBE_IND_2010!$C$7:$C$732,"*"&amp;RIGHT($A82,3)&amp;"*",EUROSTAT_VBE_IND_2010!$D$7:$D$732,"211*"))/1000</f>
        <v>0</v>
      </c>
      <c r="AP82" s="17">
        <f>(SUMIFS(EUROSTAT_VBE_IND_2010!Z$7:Z$732,EUROSTAT_VBE_IND_2010!$B$7:$B$732,$D82,EUROSTAT_VBE_IND_2010!$C$7:$C$732,"*"&amp;RIGHT($A82,3)&amp;"*",EUROSTAT_VBE_IND_2010!$D$7:$D$732,"211*"))/1000</f>
        <v>3.442</v>
      </c>
      <c r="AQ82" s="17">
        <f>(SUMIFS(EUROSTAT_VBE_IND_2010!AG$7:AG$732,EUROSTAT_VBE_IND_2010!$B$7:$B$732,$D82,EUROSTAT_VBE_IND_2010!$C$7:$C$732,"*"&amp;RIGHT($A82,3)&amp;"*",EUROSTAT_VBE_IND_2010!$D$7:$D$732,"211*"))/1000</f>
        <v>2.465</v>
      </c>
    </row>
    <row r="83" spans="1:43">
      <c r="A83" t="str">
        <f>LEFT(EUROSTAT_VBE_IND_2010!C$37,8)</f>
        <v>B_101800</v>
      </c>
      <c r="B83" s="28" t="s">
        <v>296</v>
      </c>
      <c r="C83" t="s">
        <v>293</v>
      </c>
      <c r="D83" t="s">
        <v>126</v>
      </c>
      <c r="E83" t="s">
        <v>230</v>
      </c>
      <c r="F83" t="s">
        <v>250</v>
      </c>
      <c r="G83" s="17">
        <f>(SUMIFS(EUROSTAT_VBE_IND_2010!E$7:E$732,EUROSTAT_VBE_IND_2010!$B$7:$B$732,$D83,EUROSTAT_VBE_IND_2010!$C$7:$C$732,"*"&amp;RIGHT($A83,3)&amp;"*",EUROSTAT_VBE_IND_2010!$D$7:$D$732,"2210*"))/1000+(SUMIFS(EUROSTAT_VBE_IND_2010!E$7:E$732,EUROSTAT_VBE_IND_2010!$B$7:$B$732,$D83,EUROSTAT_VBE_IND_2010!$C$7:$C$732,"*"&amp;RIGHT($A83,3)&amp;"*",EUROSTAT_VBE_IND_2010!$D$7:$D$732,"23*"))/1000+(SUMIFS(EUROSTAT_VBE_IND_2010!E$7:E$732,EUROSTAT_VBE_IND_2010!$B$7:$B$732,$D83,EUROSTAT_VBE_IND_2010!$C$7:$C$732,"*"&amp;RIGHT($A83,3)&amp;"*",EUROSTAT_VBE_IND_2010!$D$7:$D$732,"5544*"))/1000</f>
        <v>0.246</v>
      </c>
      <c r="H83" s="17">
        <f>(SUMIFS(EUROSTAT_VBE_IND_2010!F$7:F$732,EUROSTAT_VBE_IND_2010!$B$7:$B$732,$D83,EUROSTAT_VBE_IND_2010!$C$7:$C$732,"*"&amp;RIGHT($A83,3)&amp;"*",EUROSTAT_VBE_IND_2010!$D$7:$D$732,"2210*"))/1000+(SUMIFS(EUROSTAT_VBE_IND_2010!F$7:F$732,EUROSTAT_VBE_IND_2010!$B$7:$B$732,$D83,EUROSTAT_VBE_IND_2010!$C$7:$C$732,"*"&amp;RIGHT($A83,3)&amp;"*",EUROSTAT_VBE_IND_2010!$D$7:$D$732,"23*"))/1000+(SUMIFS(EUROSTAT_VBE_IND_2010!F$7:F$732,EUROSTAT_VBE_IND_2010!$B$7:$B$732,$D83,EUROSTAT_VBE_IND_2010!$C$7:$C$732,"*"&amp;RIGHT($A83,3)&amp;"*",EUROSTAT_VBE_IND_2010!$D$7:$D$732,"5544*"))/1000</f>
        <v>0</v>
      </c>
      <c r="I83" s="17">
        <f>(SUMIFS(EUROSTAT_VBE_IND_2010!G$7:G$732,EUROSTAT_VBE_IND_2010!$B$7:$B$732,$D83,EUROSTAT_VBE_IND_2010!$C$7:$C$732,"*"&amp;RIGHT($A83,3)&amp;"*",EUROSTAT_VBE_IND_2010!$D$7:$D$732,"2210*"))/1000+(SUMIFS(EUROSTAT_VBE_IND_2010!G$7:G$732,EUROSTAT_VBE_IND_2010!$B$7:$B$732,$D83,EUROSTAT_VBE_IND_2010!$C$7:$C$732,"*"&amp;RIGHT($A83,3)&amp;"*",EUROSTAT_VBE_IND_2010!$D$7:$D$732,"23*"))/1000+(SUMIFS(EUROSTAT_VBE_IND_2010!G$7:G$732,EUROSTAT_VBE_IND_2010!$B$7:$B$732,$D83,EUROSTAT_VBE_IND_2010!$C$7:$C$732,"*"&amp;RIGHT($A83,3)&amp;"*",EUROSTAT_VBE_IND_2010!$D$7:$D$732,"5544*"))/1000</f>
        <v>0.154</v>
      </c>
      <c r="J83" s="198">
        <f>SUMIFS('IEA Bal_CH-IND'!$D$30:$D$329,'IEA Bal_CH-IND'!$A$30:$A$329,"*"&amp;RIGHT($B83,8),'IEA Bal_CH-IND'!$C$30:$C$329,'Aggregated Balance-IND_2010'!$E83)</f>
        <v>1.2462</v>
      </c>
      <c r="K83" s="17">
        <f>(SUMIFS(EUROSTAT_VBE_IND_2010!H$7:H$732,EUROSTAT_VBE_IND_2010!$B$7:$B$732,$D83,EUROSTAT_VBE_IND_2010!$C$7:$C$732,"*"&amp;RIGHT($A83,3)&amp;"*",EUROSTAT_VBE_IND_2010!$D$7:$D$732,"2210*"))/1000+(SUMIFS(EUROSTAT_VBE_IND_2010!H$7:H$732,EUROSTAT_VBE_IND_2010!$B$7:$B$732,$D83,EUROSTAT_VBE_IND_2010!$C$7:$C$732,"*"&amp;RIGHT($A83,3)&amp;"*",EUROSTAT_VBE_IND_2010!$D$7:$D$732,"23*"))/1000+(SUMIFS(EUROSTAT_VBE_IND_2010!H$7:H$732,EUROSTAT_VBE_IND_2010!$B$7:$B$732,$D83,EUROSTAT_VBE_IND_2010!$C$7:$C$732,"*"&amp;RIGHT($A83,3)&amp;"*",EUROSTAT_VBE_IND_2010!$D$7:$D$732,"5544*"))/1000</f>
        <v>0</v>
      </c>
      <c r="L83" s="17">
        <f>(SUMIFS(EUROSTAT_VBE_IND_2010!I$7:I$732,EUROSTAT_VBE_IND_2010!$B$7:$B$732,$D83,EUROSTAT_VBE_IND_2010!$C$7:$C$732,"*"&amp;RIGHT($A83,3)&amp;"*",EUROSTAT_VBE_IND_2010!$D$7:$D$732,"2210*"))/1000+(SUMIFS(EUROSTAT_VBE_IND_2010!I$7:I$732,EUROSTAT_VBE_IND_2010!$B$7:$B$732,$D83,EUROSTAT_VBE_IND_2010!$C$7:$C$732,"*"&amp;RIGHT($A83,3)&amp;"*",EUROSTAT_VBE_IND_2010!$D$7:$D$732,"23*"))/1000+(SUMIFS(EUROSTAT_VBE_IND_2010!I$7:I$732,EUROSTAT_VBE_IND_2010!$B$7:$B$732,$D83,EUROSTAT_VBE_IND_2010!$C$7:$C$732,"*"&amp;RIGHT($A83,3)&amp;"*",EUROSTAT_VBE_IND_2010!$D$7:$D$732,"5544*"))/1000</f>
        <v>36.109</v>
      </c>
      <c r="M83" s="17">
        <f>(SUMIFS(EUROSTAT_VBE_IND_2010!J$7:J$732,EUROSTAT_VBE_IND_2010!$B$7:$B$732,$D83,EUROSTAT_VBE_IND_2010!$C$7:$C$732,"*"&amp;RIGHT($A83,3)&amp;"*",EUROSTAT_VBE_IND_2010!$D$7:$D$732,"2210*"))/1000+(SUMIFS(EUROSTAT_VBE_IND_2010!J$7:J$732,EUROSTAT_VBE_IND_2010!$B$7:$B$732,$D83,EUROSTAT_VBE_IND_2010!$C$7:$C$732,"*"&amp;RIGHT($A83,3)&amp;"*",EUROSTAT_VBE_IND_2010!$D$7:$D$732,"23*"))/1000+(SUMIFS(EUROSTAT_VBE_IND_2010!J$7:J$732,EUROSTAT_VBE_IND_2010!$B$7:$B$732,$D83,EUROSTAT_VBE_IND_2010!$C$7:$C$732,"*"&amp;RIGHT($A83,3)&amp;"*",EUROSTAT_VBE_IND_2010!$D$7:$D$732,"5544*"))/1000</f>
        <v>5.868</v>
      </c>
      <c r="N83" s="17">
        <f>(SUMIFS(EUROSTAT_VBE_IND_2010!K$7:K$732,EUROSTAT_VBE_IND_2010!$B$7:$B$732,$D83,EUROSTAT_VBE_IND_2010!$C$7:$C$732,"*"&amp;RIGHT($A83,3)&amp;"*",EUROSTAT_VBE_IND_2010!$D$7:$D$732,"2210*"))/1000+(SUMIFS(EUROSTAT_VBE_IND_2010!K$7:K$732,EUROSTAT_VBE_IND_2010!$B$7:$B$732,$D83,EUROSTAT_VBE_IND_2010!$C$7:$C$732,"*"&amp;RIGHT($A83,3)&amp;"*",EUROSTAT_VBE_IND_2010!$D$7:$D$732,"23*"))/1000+(SUMIFS(EUROSTAT_VBE_IND_2010!K$7:K$732,EUROSTAT_VBE_IND_2010!$B$7:$B$732,$D83,EUROSTAT_VBE_IND_2010!$C$7:$C$732,"*"&amp;RIGHT($A83,3)&amp;"*",EUROSTAT_VBE_IND_2010!$D$7:$D$732,"5544*"))/1000</f>
        <v>0</v>
      </c>
      <c r="O83" s="17">
        <f>(SUMIFS(EUROSTAT_VBE_IND_2010!L$7:L$732,EUROSTAT_VBE_IND_2010!$B$7:$B$732,$D83,EUROSTAT_VBE_IND_2010!$C$7:$C$732,"*"&amp;RIGHT($A83,3)&amp;"*",EUROSTAT_VBE_IND_2010!$D$7:$D$732,"2210*"))/1000+(SUMIFS(EUROSTAT_VBE_IND_2010!L$7:L$732,EUROSTAT_VBE_IND_2010!$B$7:$B$732,$D83,EUROSTAT_VBE_IND_2010!$C$7:$C$732,"*"&amp;RIGHT($A83,3)&amp;"*",EUROSTAT_VBE_IND_2010!$D$7:$D$732,"23*"))/1000+(SUMIFS(EUROSTAT_VBE_IND_2010!L$7:L$732,EUROSTAT_VBE_IND_2010!$B$7:$B$732,$D83,EUROSTAT_VBE_IND_2010!$C$7:$C$732,"*"&amp;RIGHT($A83,3)&amp;"*",EUROSTAT_VBE_IND_2010!$D$7:$D$732,"5544*"))/1000</f>
        <v>0</v>
      </c>
      <c r="P83" s="17">
        <f>(SUMIFS(EUROSTAT_VBE_IND_2010!M$7:M$732,EUROSTAT_VBE_IND_2010!$B$7:$B$732,$D83,EUROSTAT_VBE_IND_2010!$C$7:$C$732,"*"&amp;RIGHT($A83,3)&amp;"*",EUROSTAT_VBE_IND_2010!$D$7:$D$732,"2210*"))/1000+(SUMIFS(EUROSTAT_VBE_IND_2010!M$7:M$732,EUROSTAT_VBE_IND_2010!$B$7:$B$732,$D83,EUROSTAT_VBE_IND_2010!$C$7:$C$732,"*"&amp;RIGHT($A83,3)&amp;"*",EUROSTAT_VBE_IND_2010!$D$7:$D$732,"23*"))/1000+(SUMIFS(EUROSTAT_VBE_IND_2010!M$7:M$732,EUROSTAT_VBE_IND_2010!$B$7:$B$732,$D83,EUROSTAT_VBE_IND_2010!$C$7:$C$732,"*"&amp;RIGHT($A83,3)&amp;"*",EUROSTAT_VBE_IND_2010!$D$7:$D$732,"5544*"))/1000</f>
        <v>0.187</v>
      </c>
      <c r="Q83" s="17">
        <f>(SUMIFS(EUROSTAT_VBE_IND_2010!N$7:N$732,EUROSTAT_VBE_IND_2010!$B$7:$B$732,$D83,EUROSTAT_VBE_IND_2010!$C$7:$C$732,"*"&amp;RIGHT($A83,3)&amp;"*",EUROSTAT_VBE_IND_2010!$D$7:$D$732,"2210*"))/1000+(SUMIFS(EUROSTAT_VBE_IND_2010!N$7:N$732,EUROSTAT_VBE_IND_2010!$B$7:$B$732,$D83,EUROSTAT_VBE_IND_2010!$C$7:$C$732,"*"&amp;RIGHT($A83,3)&amp;"*",EUROSTAT_VBE_IND_2010!$D$7:$D$732,"23*"))/1000+(SUMIFS(EUROSTAT_VBE_IND_2010!N$7:N$732,EUROSTAT_VBE_IND_2010!$B$7:$B$732,$D83,EUROSTAT_VBE_IND_2010!$C$7:$C$732,"*"&amp;RIGHT($A83,3)&amp;"*",EUROSTAT_VBE_IND_2010!$D$7:$D$732,"5544*"))/1000</f>
        <v>0</v>
      </c>
      <c r="R83" s="17">
        <f>(SUMIFS(EUROSTAT_VBE_IND_2010!O$7:O$732,EUROSTAT_VBE_IND_2010!$B$7:$B$732,$D83,EUROSTAT_VBE_IND_2010!$C$7:$C$732,"*"&amp;RIGHT($A83,3)&amp;"*",EUROSTAT_VBE_IND_2010!$D$7:$D$732,"2210*"))/1000+(SUMIFS(EUROSTAT_VBE_IND_2010!O$7:O$732,EUROSTAT_VBE_IND_2010!$B$7:$B$732,$D83,EUROSTAT_VBE_IND_2010!$C$7:$C$732,"*"&amp;RIGHT($A83,3)&amp;"*",EUROSTAT_VBE_IND_2010!$D$7:$D$732,"23*"))/1000+(SUMIFS(EUROSTAT_VBE_IND_2010!O$7:O$732,EUROSTAT_VBE_IND_2010!$B$7:$B$732,$D83,EUROSTAT_VBE_IND_2010!$C$7:$C$732,"*"&amp;RIGHT($A83,3)&amp;"*",EUROSTAT_VBE_IND_2010!$D$7:$D$732,"5544*"))/1000</f>
        <v>7.969</v>
      </c>
      <c r="S83" s="17">
        <f>(SUMIFS(EUROSTAT_VBE_IND_2010!P$7:P$732,EUROSTAT_VBE_IND_2010!$B$7:$B$732,$D83,EUROSTAT_VBE_IND_2010!$C$7:$C$732,"*"&amp;RIGHT($A83,3)&amp;"*",EUROSTAT_VBE_IND_2010!$D$7:$D$732,"2210*"))/1000+(SUMIFS(EUROSTAT_VBE_IND_2010!P$7:P$732,EUROSTAT_VBE_IND_2010!$B$7:$B$732,$D83,EUROSTAT_VBE_IND_2010!$C$7:$C$732,"*"&amp;RIGHT($A83,3)&amp;"*",EUROSTAT_VBE_IND_2010!$D$7:$D$732,"23*"))/1000+(SUMIFS(EUROSTAT_VBE_IND_2010!P$7:P$732,EUROSTAT_VBE_IND_2010!$B$7:$B$732,$D83,EUROSTAT_VBE_IND_2010!$C$7:$C$732,"*"&amp;RIGHT($A83,3)&amp;"*",EUROSTAT_VBE_IND_2010!$D$7:$D$732,"5544*"))/1000</f>
        <v>0.884</v>
      </c>
      <c r="T83" s="17">
        <f>(SUMIFS(EUROSTAT_VBE_IND_2010!Q$7:Q$732,EUROSTAT_VBE_IND_2010!$B$7:$B$732,$D83,EUROSTAT_VBE_IND_2010!$C$7:$C$732,"*"&amp;RIGHT($A83,3)&amp;"*",EUROSTAT_VBE_IND_2010!$D$7:$D$732,"2210*"))/1000+(SUMIFS(EUROSTAT_VBE_IND_2010!Q$7:Q$732,EUROSTAT_VBE_IND_2010!$B$7:$B$732,$D83,EUROSTAT_VBE_IND_2010!$C$7:$C$732,"*"&amp;RIGHT($A83,3)&amp;"*",EUROSTAT_VBE_IND_2010!$D$7:$D$732,"23*"))/1000+(SUMIFS(EUROSTAT_VBE_IND_2010!Q$7:Q$732,EUROSTAT_VBE_IND_2010!$B$7:$B$732,$D83,EUROSTAT_VBE_IND_2010!$C$7:$C$732,"*"&amp;RIGHT($A83,3)&amp;"*",EUROSTAT_VBE_IND_2010!$D$7:$D$732,"5544*"))/1000</f>
        <v>0.515</v>
      </c>
      <c r="U83" s="17">
        <f>(SUMIFS(EUROSTAT_VBE_IND_2010!R$7:R$732,EUROSTAT_VBE_IND_2010!$B$7:$B$732,$D83,EUROSTAT_VBE_IND_2010!$C$7:$C$732,"*"&amp;RIGHT($A83,3)&amp;"*",EUROSTAT_VBE_IND_2010!$D$7:$D$732,"2210*"))/1000+(SUMIFS(EUROSTAT_VBE_IND_2010!R$7:R$732,EUROSTAT_VBE_IND_2010!$B$7:$B$732,$D83,EUROSTAT_VBE_IND_2010!$C$7:$C$732,"*"&amp;RIGHT($A83,3)&amp;"*",EUROSTAT_VBE_IND_2010!$D$7:$D$732,"23*"))/1000+(SUMIFS(EUROSTAT_VBE_IND_2010!R$7:R$732,EUROSTAT_VBE_IND_2010!$B$7:$B$732,$D83,EUROSTAT_VBE_IND_2010!$C$7:$C$732,"*"&amp;RIGHT($A83,3)&amp;"*",EUROSTAT_VBE_IND_2010!$D$7:$D$732,"5544*"))/1000</f>
        <v>0.063</v>
      </c>
      <c r="V83" s="17">
        <f>(SUMIFS(EUROSTAT_VBE_IND_2010!S$7:S$732,EUROSTAT_VBE_IND_2010!$B$7:$B$732,$D83,EUROSTAT_VBE_IND_2010!$C$7:$C$732,"*"&amp;RIGHT($A83,3)&amp;"*",EUROSTAT_VBE_IND_2010!$D$7:$D$732,"2210*"))/1000+(SUMIFS(EUROSTAT_VBE_IND_2010!S$7:S$732,EUROSTAT_VBE_IND_2010!$B$7:$B$732,$D83,EUROSTAT_VBE_IND_2010!$C$7:$C$732,"*"&amp;RIGHT($A83,3)&amp;"*",EUROSTAT_VBE_IND_2010!$D$7:$D$732,"23*"))/1000+(SUMIFS(EUROSTAT_VBE_IND_2010!S$7:S$732,EUROSTAT_VBE_IND_2010!$B$7:$B$732,$D83,EUROSTAT_VBE_IND_2010!$C$7:$C$732,"*"&amp;RIGHT($A83,3)&amp;"*",EUROSTAT_VBE_IND_2010!$D$7:$D$732,"5544*"))/1000</f>
        <v>0.008</v>
      </c>
      <c r="W83" s="17">
        <f>(SUMIFS(EUROSTAT_VBE_IND_2010!T$7:T$732,EUROSTAT_VBE_IND_2010!$B$7:$B$732,$D83,EUROSTAT_VBE_IND_2010!$C$7:$C$732,"*"&amp;RIGHT($A83,3)&amp;"*",EUROSTAT_VBE_IND_2010!$D$7:$D$732,"2210*"))/1000+(SUMIFS(EUROSTAT_VBE_IND_2010!T$7:T$732,EUROSTAT_VBE_IND_2010!$B$7:$B$732,$D83,EUROSTAT_VBE_IND_2010!$C$7:$C$732,"*"&amp;RIGHT($A83,3)&amp;"*",EUROSTAT_VBE_IND_2010!$D$7:$D$732,"23*"))/1000+(SUMIFS(EUROSTAT_VBE_IND_2010!T$7:T$732,EUROSTAT_VBE_IND_2010!$B$7:$B$732,$D83,EUROSTAT_VBE_IND_2010!$C$7:$C$732,"*"&amp;RIGHT($A83,3)&amp;"*",EUROSTAT_VBE_IND_2010!$D$7:$D$732,"5544*"))/1000</f>
        <v>0</v>
      </c>
      <c r="X83" s="17">
        <f>(SUMIFS(EUROSTAT_VBE_IND_2010!U$7:U$732,EUROSTAT_VBE_IND_2010!$B$7:$B$732,$D83,EUROSTAT_VBE_IND_2010!$C$7:$C$732,"*"&amp;RIGHT($A83,3)&amp;"*",EUROSTAT_VBE_IND_2010!$D$7:$D$732,"2210*"))/1000+(SUMIFS(EUROSTAT_VBE_IND_2010!U$7:U$732,EUROSTAT_VBE_IND_2010!$B$7:$B$732,$D83,EUROSTAT_VBE_IND_2010!$C$7:$C$732,"*"&amp;RIGHT($A83,3)&amp;"*",EUROSTAT_VBE_IND_2010!$D$7:$D$732,"23*"))/1000+(SUMIFS(EUROSTAT_VBE_IND_2010!U$7:U$732,EUROSTAT_VBE_IND_2010!$B$7:$B$732,$D83,EUROSTAT_VBE_IND_2010!$C$7:$C$732,"*"&amp;RIGHT($A83,3)&amp;"*",EUROSTAT_VBE_IND_2010!$D$7:$D$732,"5544*"))/1000</f>
        <v>0.371</v>
      </c>
      <c r="Y83" s="17">
        <f>(SUMIFS(EUROSTAT_VBE_IND_2010!V$7:V$732,EUROSTAT_VBE_IND_2010!$B$7:$B$732,$D83,EUROSTAT_VBE_IND_2010!$C$7:$C$732,"*"&amp;RIGHT($A83,3)&amp;"*",EUROSTAT_VBE_IND_2010!$D$7:$D$732,"2210*"))/1000+(SUMIFS(EUROSTAT_VBE_IND_2010!V$7:V$732,EUROSTAT_VBE_IND_2010!$B$7:$B$732,$D83,EUROSTAT_VBE_IND_2010!$C$7:$C$732,"*"&amp;RIGHT($A83,3)&amp;"*",EUROSTAT_VBE_IND_2010!$D$7:$D$732,"23*"))/1000+(SUMIFS(EUROSTAT_VBE_IND_2010!V$7:V$732,EUROSTAT_VBE_IND_2010!$B$7:$B$732,$D83,EUROSTAT_VBE_IND_2010!$C$7:$C$732,"*"&amp;RIGHT($A83,3)&amp;"*",EUROSTAT_VBE_IND_2010!$D$7:$D$732,"5544*"))/1000</f>
        <v>0.04</v>
      </c>
      <c r="Z83" s="17">
        <f>(SUMIFS(EUROSTAT_VBE_IND_2010!W$7:W$732,EUROSTAT_VBE_IND_2010!$B$7:$B$732,$D83,EUROSTAT_VBE_IND_2010!$C$7:$C$732,"*"&amp;RIGHT($A83,3)&amp;"*",EUROSTAT_VBE_IND_2010!$D$7:$D$732,"2210*"))/1000+(SUMIFS(EUROSTAT_VBE_IND_2010!W$7:W$732,EUROSTAT_VBE_IND_2010!$B$7:$B$732,$D83,EUROSTAT_VBE_IND_2010!$C$7:$C$732,"*"&amp;RIGHT($A83,3)&amp;"*",EUROSTAT_VBE_IND_2010!$D$7:$D$732,"23*"))/1000+(SUMIFS(EUROSTAT_VBE_IND_2010!W$7:W$732,EUROSTAT_VBE_IND_2010!$B$7:$B$732,$D83,EUROSTAT_VBE_IND_2010!$C$7:$C$732,"*"&amp;RIGHT($A83,3)&amp;"*",EUROSTAT_VBE_IND_2010!$D$7:$D$732,"5544*"))/1000</f>
        <v>0</v>
      </c>
      <c r="AA83" s="17">
        <f>(SUMIFS(EUROSTAT_VBE_IND_2010!X$7:X$732,EUROSTAT_VBE_IND_2010!$B$7:$B$732,$D83,EUROSTAT_VBE_IND_2010!$C$7:$C$732,"*"&amp;RIGHT($A83,3)&amp;"*",EUROSTAT_VBE_IND_2010!$D$7:$D$732,"2210*"))/1000+(SUMIFS(EUROSTAT_VBE_IND_2010!X$7:X$732,EUROSTAT_VBE_IND_2010!$B$7:$B$732,$D83,EUROSTAT_VBE_IND_2010!$C$7:$C$732,"*"&amp;RIGHT($A83,3)&amp;"*",EUROSTAT_VBE_IND_2010!$D$7:$D$732,"23*"))/1000+(SUMIFS(EUROSTAT_VBE_IND_2010!X$7:X$732,EUROSTAT_VBE_IND_2010!$B$7:$B$732,$D83,EUROSTAT_VBE_IND_2010!$C$7:$C$732,"*"&amp;RIGHT($A83,3)&amp;"*",EUROSTAT_VBE_IND_2010!$D$7:$D$732,"5544*"))/1000</f>
        <v>0.01</v>
      </c>
      <c r="AB83" s="17">
        <f>(SUMIFS(EUROSTAT_VBE_IND_2010!AA$7:AA$732,EUROSTAT_VBE_IND_2010!$B$7:$B$732,$D83,EUROSTAT_VBE_IND_2010!$C$7:$C$732,"*"&amp;RIGHT($A83,3)&amp;"*",EUROSTAT_VBE_IND_2010!$D$7:$D$732,"2210*"))/1000+(SUMIFS(EUROSTAT_VBE_IND_2010!AA$7:AA$732,EUROSTAT_VBE_IND_2010!$B$7:$B$732,$D83,EUROSTAT_VBE_IND_2010!$C$7:$C$732,"*"&amp;RIGHT($A83,3)&amp;"*",EUROSTAT_VBE_IND_2010!$D$7:$D$732,"23*"))/1000+(SUMIFS(EUROSTAT_VBE_IND_2010!AA$7:AA$732,EUROSTAT_VBE_IND_2010!$B$7:$B$732,$D83,EUROSTAT_VBE_IND_2010!$C$7:$C$732,"*"&amp;RIGHT($A83,3)&amp;"*",EUROSTAT_VBE_IND_2010!$D$7:$D$732,"5544*"))/1000</f>
        <v>0</v>
      </c>
      <c r="AC83" s="17">
        <f>(SUMIFS(EUROSTAT_VBE_IND_2010!AB$7:AB$732,EUROSTAT_VBE_IND_2010!$B$7:$B$732,$D83,EUROSTAT_VBE_IND_2010!$C$7:$C$732,"*"&amp;RIGHT($A83,3)&amp;"*",EUROSTAT_VBE_IND_2010!$D$7:$D$732,"2210*"))/1000+(SUMIFS(EUROSTAT_VBE_IND_2010!AB$7:AB$732,EUROSTAT_VBE_IND_2010!$B$7:$B$732,$D83,EUROSTAT_VBE_IND_2010!$C$7:$C$732,"*"&amp;RIGHT($A83,3)&amp;"*",EUROSTAT_VBE_IND_2010!$D$7:$D$732,"23*"))/1000+(SUMIFS(EUROSTAT_VBE_IND_2010!AB$7:AB$732,EUROSTAT_VBE_IND_2010!$B$7:$B$732,$D83,EUROSTAT_VBE_IND_2010!$C$7:$C$732,"*"&amp;RIGHT($A83,3)&amp;"*",EUROSTAT_VBE_IND_2010!$D$7:$D$732,"5544*"))/1000</f>
        <v>0.54</v>
      </c>
      <c r="AD83" s="17">
        <f>(SUMIFS(EUROSTAT_VBE_IND_2010!AC$7:AC$732,EUROSTAT_VBE_IND_2010!$B$7:$B$732,$D83,EUROSTAT_VBE_IND_2010!$C$7:$C$732,"*"&amp;RIGHT($A83,3)&amp;"*",EUROSTAT_VBE_IND_2010!$D$7:$D$732,"2210*"))/1000+(SUMIFS(EUROSTAT_VBE_IND_2010!AC$7:AC$732,EUROSTAT_VBE_IND_2010!$B$7:$B$732,$D83,EUROSTAT_VBE_IND_2010!$C$7:$C$732,"*"&amp;RIGHT($A83,3)&amp;"*",EUROSTAT_VBE_IND_2010!$D$7:$D$732,"23*"))/1000+(SUMIFS(EUROSTAT_VBE_IND_2010!AC$7:AC$732,EUROSTAT_VBE_IND_2010!$B$7:$B$732,$D83,EUROSTAT_VBE_IND_2010!$C$7:$C$732,"*"&amp;RIGHT($A83,3)&amp;"*",EUROSTAT_VBE_IND_2010!$D$7:$D$732,"5544*"))/1000</f>
        <v>0</v>
      </c>
      <c r="AE83" s="17">
        <f>(SUMIFS(EUROSTAT_VBE_IND_2010!AD$7:AD$732,EUROSTAT_VBE_IND_2010!$B$7:$B$732,$D83,EUROSTAT_VBE_IND_2010!$C$7:$C$732,"*"&amp;RIGHT($A83,3)&amp;"*",EUROSTAT_VBE_IND_2010!$D$7:$D$732,"2210*"))/1000+(SUMIFS(EUROSTAT_VBE_IND_2010!AD$7:AD$732,EUROSTAT_VBE_IND_2010!$B$7:$B$732,$D83,EUROSTAT_VBE_IND_2010!$C$7:$C$732,"*"&amp;RIGHT($A83,3)&amp;"*",EUROSTAT_VBE_IND_2010!$D$7:$D$732,"23*"))/1000+(SUMIFS(EUROSTAT_VBE_IND_2010!AD$7:AD$732,EUROSTAT_VBE_IND_2010!$B$7:$B$732,$D83,EUROSTAT_VBE_IND_2010!$C$7:$C$732,"*"&amp;RIGHT($A83,3)&amp;"*",EUROSTAT_VBE_IND_2010!$D$7:$D$732,"5544*"))/1000</f>
        <v>0.313</v>
      </c>
      <c r="AF83" s="17">
        <f>(SUMIFS(EUROSTAT_VBE_IND_2010!AE$7:AE$732,EUROSTAT_VBE_IND_2010!$B$7:$B$732,$D83,EUROSTAT_VBE_IND_2010!$C$7:$C$732,"*"&amp;RIGHT($A83,3)&amp;"*",EUROSTAT_VBE_IND_2010!$D$7:$D$732,"2210*"))/1000+(SUMIFS(EUROSTAT_VBE_IND_2010!AE$7:AE$732,EUROSTAT_VBE_IND_2010!$B$7:$B$732,$D83,EUROSTAT_VBE_IND_2010!$C$7:$C$732,"*"&amp;RIGHT($A83,3)&amp;"*",EUROSTAT_VBE_IND_2010!$D$7:$D$732,"23*"))/1000+(SUMIFS(EUROSTAT_VBE_IND_2010!AE$7:AE$732,EUROSTAT_VBE_IND_2010!$B$7:$B$732,$D83,EUROSTAT_VBE_IND_2010!$C$7:$C$732,"*"&amp;RIGHT($A83,3)&amp;"*",EUROSTAT_VBE_IND_2010!$D$7:$D$732,"5544*"))/1000</f>
        <v>0</v>
      </c>
      <c r="AG83" s="17">
        <f>(SUMIFS(EUROSTAT_VBE_IND_2010!AF$7:AF$732,EUROSTAT_VBE_IND_2010!$B$7:$B$732,$D83,EUROSTAT_VBE_IND_2010!$C$7:$C$732,"*"&amp;RIGHT($A83,3)&amp;"*",EUROSTAT_VBE_IND_2010!$D$7:$D$732,"2210*"))/1000+(SUMIFS(EUROSTAT_VBE_IND_2010!AF$7:AF$732,EUROSTAT_VBE_IND_2010!$B$7:$B$732,$D83,EUROSTAT_VBE_IND_2010!$C$7:$C$732,"*"&amp;RIGHT($A83,3)&amp;"*",EUROSTAT_VBE_IND_2010!$D$7:$D$732,"23*"))/1000+(SUMIFS(EUROSTAT_VBE_IND_2010!AF$7:AF$732,EUROSTAT_VBE_IND_2010!$B$7:$B$732,$D83,EUROSTAT_VBE_IND_2010!$C$7:$C$732,"*"&amp;RIGHT($A83,3)&amp;"*",EUROSTAT_VBE_IND_2010!$D$7:$D$732,"5544*"))/1000</f>
        <v>5.941</v>
      </c>
      <c r="AH83" s="17">
        <f>(SUMIFS(EUROSTAT_VBE_IND_2010!AH$7:AH$732,EUROSTAT_VBE_IND_2010!$B$7:$B$732,$D83,EUROSTAT_VBE_IND_2010!$C$7:$C$732,"*"&amp;RIGHT($A83,3)&amp;"*",EUROSTAT_VBE_IND_2010!$D$7:$D$732,"2210*"))/1000+(SUMIFS(EUROSTAT_VBE_IND_2010!AH$7:AH$732,EUROSTAT_VBE_IND_2010!$B$7:$B$732,$D83,EUROSTAT_VBE_IND_2010!$C$7:$C$732,"*"&amp;RIGHT($A83,3)&amp;"*",EUROSTAT_VBE_IND_2010!$D$7:$D$732,"23*"))/1000+(SUMIFS(EUROSTAT_VBE_IND_2010!AH$7:AH$732,EUROSTAT_VBE_IND_2010!$B$7:$B$732,$D83,EUROSTAT_VBE_IND_2010!$C$7:$C$732,"*"&amp;RIGHT($A83,3)&amp;"*",EUROSTAT_VBE_IND_2010!$D$7:$D$732,"5544*"))/1000</f>
        <v>0.335</v>
      </c>
      <c r="AI83" s="17">
        <f>(SUMIFS(EUROSTAT_VBE_IND_2010!AI$7:AI$732,EUROSTAT_VBE_IND_2010!$B$7:$B$732,$D83,EUROSTAT_VBE_IND_2010!$C$7:$C$732,"*"&amp;RIGHT($A83,3)&amp;"*",EUROSTAT_VBE_IND_2010!$D$7:$D$732,"2210*"))/1000+(SUMIFS(EUROSTAT_VBE_IND_2010!AI$7:AI$732,EUROSTAT_VBE_IND_2010!$B$7:$B$732,$D83,EUROSTAT_VBE_IND_2010!$C$7:$C$732,"*"&amp;RIGHT($A83,3)&amp;"*",EUROSTAT_VBE_IND_2010!$D$7:$D$732,"23*"))/1000+(SUMIFS(EUROSTAT_VBE_IND_2010!AI$7:AI$732,EUROSTAT_VBE_IND_2010!$B$7:$B$732,$D83,EUROSTAT_VBE_IND_2010!$C$7:$C$732,"*"&amp;RIGHT($A83,3)&amp;"*",EUROSTAT_VBE_IND_2010!$D$7:$D$732,"5544*"))/1000</f>
        <v>0.166</v>
      </c>
      <c r="AJ83" s="17">
        <f>(SUMIFS(EUROSTAT_VBE_IND_2010!AJ$7:AJ$732,EUROSTAT_VBE_IND_2010!$B$7:$B$732,$D83,EUROSTAT_VBE_IND_2010!$C$7:$C$732,"*"&amp;RIGHT($A83,3)&amp;"*",EUROSTAT_VBE_IND_2010!$D$7:$D$732,"2210*"))/1000+(SUMIFS(EUROSTAT_VBE_IND_2010!AJ$7:AJ$732,EUROSTAT_VBE_IND_2010!$B$7:$B$732,$D83,EUROSTAT_VBE_IND_2010!$C$7:$C$732,"*"&amp;RIGHT($A83,3)&amp;"*",EUROSTAT_VBE_IND_2010!$D$7:$D$732,"23*"))/1000+(SUMIFS(EUROSTAT_VBE_IND_2010!AJ$7:AJ$732,EUROSTAT_VBE_IND_2010!$B$7:$B$732,$D83,EUROSTAT_VBE_IND_2010!$C$7:$C$732,"*"&amp;RIGHT($A83,3)&amp;"*",EUROSTAT_VBE_IND_2010!$D$7:$D$732,"5544*"))/1000</f>
        <v>0.123</v>
      </c>
      <c r="AK83" s="17">
        <f>(SUMIFS(EUROSTAT_VBE_IND_2010!AK$7:AK$732,EUROSTAT_VBE_IND_2010!$B$7:$B$732,$D83,EUROSTAT_VBE_IND_2010!$C$7:$C$732,"*"&amp;RIGHT($A83,3)&amp;"*",EUROSTAT_VBE_IND_2010!$D$7:$D$732,"2210*"))/1000+(SUMIFS(EUROSTAT_VBE_IND_2010!AK$7:AK$732,EUROSTAT_VBE_IND_2010!$B$7:$B$732,$D83,EUROSTAT_VBE_IND_2010!$C$7:$C$732,"*"&amp;RIGHT($A83,3)&amp;"*",EUROSTAT_VBE_IND_2010!$D$7:$D$732,"23*"))/1000+(SUMIFS(EUROSTAT_VBE_IND_2010!AK$7:AK$732,EUROSTAT_VBE_IND_2010!$B$7:$B$732,$D83,EUROSTAT_VBE_IND_2010!$C$7:$C$732,"*"&amp;RIGHT($A83,3)&amp;"*",EUROSTAT_VBE_IND_2010!$D$7:$D$732,"5544*"))/1000</f>
        <v>0</v>
      </c>
      <c r="AL83" s="198">
        <f>SUMIFS('IEA Bal_AL-IND'!$D$30:$D$329,'IEA Bal_AL-IND'!$A$30:$A$329,"*"&amp;RIGHT($B83,8),'IEA Bal_AL-IND'!$C$30:$C$329,'Aggregated Balance-IND_2010'!$E83)</f>
        <v>0</v>
      </c>
      <c r="AM83" s="198">
        <f>SUMIFS('IEA Bal_BA-IND'!$D$30:$D$329,'IEA Bal_BA-IND'!$A$30:$A$329,"*"&amp;RIGHT($B83,8),'IEA Bal_BA-IND'!$C$30:$C$329,'Aggregated Balance-IND_2010'!$E83)</f>
        <v>0.33792</v>
      </c>
      <c r="AN83" s="198">
        <f>SUMIFS('IEA Bal_KS-IND'!$D$30:$D$329,'IEA Bal_KS-IND'!$A$30:$A$329,"*"&amp;RIGHT($B83,8),'IEA Bal_KS-IND'!$C$30:$C$329,'Aggregated Balance-IND_2010'!$E83)</f>
        <v>1.08446</v>
      </c>
      <c r="AO83" s="17">
        <f>(SUMIFS(EUROSTAT_VBE_IND_2010!Y$7:Y$732,EUROSTAT_VBE_IND_2010!$B$7:$B$732,$D83,EUROSTAT_VBE_IND_2010!$C$7:$C$732,"*"&amp;RIGHT($A83,3)&amp;"*",EUROSTAT_VBE_IND_2010!$D$7:$D$732,"2210*"))/1000+(SUMIFS(EUROSTAT_VBE_IND_2010!Y$7:Y$732,EUROSTAT_VBE_IND_2010!$B$7:$B$732,$D83,EUROSTAT_VBE_IND_2010!$C$7:$C$732,"*"&amp;RIGHT($A83,3)&amp;"*",EUROSTAT_VBE_IND_2010!$D$7:$D$732,"23*"))/1000+(SUMIFS(EUROSTAT_VBE_IND_2010!Y$7:Y$732,EUROSTAT_VBE_IND_2010!$B$7:$B$732,$D83,EUROSTAT_VBE_IND_2010!$C$7:$C$732,"*"&amp;RIGHT($A83,3)&amp;"*",EUROSTAT_VBE_IND_2010!$D$7:$D$732,"5544*"))/1000</f>
        <v>0.092</v>
      </c>
      <c r="AP83" s="17">
        <f>(SUMIFS(EUROSTAT_VBE_IND_2010!Z$7:Z$732,EUROSTAT_VBE_IND_2010!$B$7:$B$732,$D83,EUROSTAT_VBE_IND_2010!$C$7:$C$732,"*"&amp;RIGHT($A83,3)&amp;"*",EUROSTAT_VBE_IND_2010!$D$7:$D$732,"2210*"))/1000+(SUMIFS(EUROSTAT_VBE_IND_2010!Z$7:Z$732,EUROSTAT_VBE_IND_2010!$B$7:$B$732,$D83,EUROSTAT_VBE_IND_2010!$C$7:$C$732,"*"&amp;RIGHT($A83,3)&amp;"*",EUROSTAT_VBE_IND_2010!$D$7:$D$732,"23*"))/1000+(SUMIFS(EUROSTAT_VBE_IND_2010!Z$7:Z$732,EUROSTAT_VBE_IND_2010!$B$7:$B$732,$D83,EUROSTAT_VBE_IND_2010!$C$7:$C$732,"*"&amp;RIGHT($A83,3)&amp;"*",EUROSTAT_VBE_IND_2010!$D$7:$D$732,"5544*"))/1000</f>
        <v>0.489</v>
      </c>
      <c r="AQ83" s="17">
        <f>(SUMIFS(EUROSTAT_VBE_IND_2010!AG$7:AG$732,EUROSTAT_VBE_IND_2010!$B$7:$B$732,$D83,EUROSTAT_VBE_IND_2010!$C$7:$C$732,"*"&amp;RIGHT($A83,3)&amp;"*",EUROSTAT_VBE_IND_2010!$D$7:$D$732,"2210*"))/1000+(SUMIFS(EUROSTAT_VBE_IND_2010!AG$7:AG$732,EUROSTAT_VBE_IND_2010!$B$7:$B$732,$D83,EUROSTAT_VBE_IND_2010!$C$7:$C$732,"*"&amp;RIGHT($A83,3)&amp;"*",EUROSTAT_VBE_IND_2010!$D$7:$D$732,"23*"))/1000+(SUMIFS(EUROSTAT_VBE_IND_2010!AG$7:AG$732,EUROSTAT_VBE_IND_2010!$B$7:$B$732,$D83,EUROSTAT_VBE_IND_2010!$C$7:$C$732,"*"&amp;RIGHT($A83,3)&amp;"*",EUROSTAT_VBE_IND_2010!$D$7:$D$732,"5544*"))/1000</f>
        <v>4.136</v>
      </c>
    </row>
    <row r="84" spans="1:43">
      <c r="A84" t="str">
        <f>LEFT(EUROSTAT_VBE_IND_2010!C$37,8)</f>
        <v>B_101800</v>
      </c>
      <c r="B84" s="28" t="s">
        <v>296</v>
      </c>
      <c r="C84" t="s">
        <v>293</v>
      </c>
      <c r="D84" t="s">
        <v>126</v>
      </c>
      <c r="E84" t="s">
        <v>231</v>
      </c>
      <c r="F84" t="s">
        <v>251</v>
      </c>
      <c r="G84" s="17">
        <f>(SUMIFS(EUROSTAT_VBE_IND_2010!E$7:E$732,EUROSTAT_VBE_IND_2010!$B$7:$B$732,$D84,EUROSTAT_VBE_IND_2010!$C$7:$C$732,"*"&amp;RIGHT($A84,3)&amp;"*",EUROSTAT_VBE_IND_2010!$D$7:$D$732,"2230*"))/1000+(SUMIFS(EUROSTAT_VBE_IND_2010!E$7:E$732,EUROSTAT_VBE_IND_2010!$B$7:$B$732,$D84,EUROSTAT_VBE_IND_2010!$C$7:$C$732,"*"&amp;RIGHT($A83,3)&amp;"*",EUROSTAT_VBE_IND_2010!$D$7:$D$732,"2130*"))/1000</f>
        <v>1.885</v>
      </c>
      <c r="H84" s="17">
        <f>(SUMIFS(EUROSTAT_VBE_IND_2010!F$7:F$732,EUROSTAT_VBE_IND_2010!$B$7:$B$732,$D84,EUROSTAT_VBE_IND_2010!$C$7:$C$732,"*"&amp;RIGHT($A84,3)&amp;"*",EUROSTAT_VBE_IND_2010!$D$7:$D$732,"2230*"))/1000+(SUMIFS(EUROSTAT_VBE_IND_2010!F$7:F$732,EUROSTAT_VBE_IND_2010!$B$7:$B$732,$D84,EUROSTAT_VBE_IND_2010!$C$7:$C$732,"*"&amp;RIGHT($A83,3)&amp;"*",EUROSTAT_VBE_IND_2010!$D$7:$D$732,"2130*"))/1000</f>
        <v>7.539</v>
      </c>
      <c r="I84" s="17">
        <f>(SUMIFS(EUROSTAT_VBE_IND_2010!G$7:G$732,EUROSTAT_VBE_IND_2010!$B$7:$B$732,$D84,EUROSTAT_VBE_IND_2010!$C$7:$C$732,"*"&amp;RIGHT($A84,3)&amp;"*",EUROSTAT_VBE_IND_2010!$D$7:$D$732,"2230*"))/1000+(SUMIFS(EUROSTAT_VBE_IND_2010!G$7:G$732,EUROSTAT_VBE_IND_2010!$B$7:$B$732,$D84,EUROSTAT_VBE_IND_2010!$C$7:$C$732,"*"&amp;RIGHT($A83,3)&amp;"*",EUROSTAT_VBE_IND_2010!$D$7:$D$732,"2130*"))/1000</f>
        <v>0.02</v>
      </c>
      <c r="J84" s="198">
        <f>SUMIFS('IEA Bal_CH-IND'!$D$30:$D$329,'IEA Bal_CH-IND'!$A$30:$A$329,"*"&amp;RIGHT($B84,8),'IEA Bal_CH-IND'!$C$30:$C$329,'Aggregated Balance-IND_2010'!$E84)</f>
        <v>0</v>
      </c>
      <c r="K84" s="17">
        <f>(SUMIFS(EUROSTAT_VBE_IND_2010!H$7:H$732,EUROSTAT_VBE_IND_2010!$B$7:$B$732,$D84,EUROSTAT_VBE_IND_2010!$C$7:$C$732,"*"&amp;RIGHT($A84,3)&amp;"*",EUROSTAT_VBE_IND_2010!$D$7:$D$732,"2230*"))/1000+(SUMIFS(EUROSTAT_VBE_IND_2010!H$7:H$732,EUROSTAT_VBE_IND_2010!$B$7:$B$732,$D84,EUROSTAT_VBE_IND_2010!$C$7:$C$732,"*"&amp;RIGHT($A83,3)&amp;"*",EUROSTAT_VBE_IND_2010!$D$7:$D$732,"2130*"))/1000</f>
        <v>0</v>
      </c>
      <c r="L84" s="17">
        <f>(SUMIFS(EUROSTAT_VBE_IND_2010!I$7:I$732,EUROSTAT_VBE_IND_2010!$B$7:$B$732,$D84,EUROSTAT_VBE_IND_2010!$C$7:$C$732,"*"&amp;RIGHT($A84,3)&amp;"*",EUROSTAT_VBE_IND_2010!$D$7:$D$732,"2230*"))/1000+(SUMIFS(EUROSTAT_VBE_IND_2010!I$7:I$732,EUROSTAT_VBE_IND_2010!$B$7:$B$732,$D84,EUROSTAT_VBE_IND_2010!$C$7:$C$732,"*"&amp;RIGHT($A83,3)&amp;"*",EUROSTAT_VBE_IND_2010!$D$7:$D$732,"2130*"))/1000</f>
        <v>2.433</v>
      </c>
      <c r="M84" s="17">
        <f>(SUMIFS(EUROSTAT_VBE_IND_2010!J$7:J$732,EUROSTAT_VBE_IND_2010!$B$7:$B$732,$D84,EUROSTAT_VBE_IND_2010!$C$7:$C$732,"*"&amp;RIGHT($A84,3)&amp;"*",EUROSTAT_VBE_IND_2010!$D$7:$D$732,"2230*"))/1000+(SUMIFS(EUROSTAT_VBE_IND_2010!J$7:J$732,EUROSTAT_VBE_IND_2010!$B$7:$B$732,$D84,EUROSTAT_VBE_IND_2010!$C$7:$C$732,"*"&amp;RIGHT($A83,3)&amp;"*",EUROSTAT_VBE_IND_2010!$D$7:$D$732,"2130*"))/1000</f>
        <v>53.32</v>
      </c>
      <c r="N84" s="17">
        <f>(SUMIFS(EUROSTAT_VBE_IND_2010!K$7:K$732,EUROSTAT_VBE_IND_2010!$B$7:$B$732,$D84,EUROSTAT_VBE_IND_2010!$C$7:$C$732,"*"&amp;RIGHT($A84,3)&amp;"*",EUROSTAT_VBE_IND_2010!$D$7:$D$732,"2230*"))/1000+(SUMIFS(EUROSTAT_VBE_IND_2010!K$7:K$732,EUROSTAT_VBE_IND_2010!$B$7:$B$732,$D84,EUROSTAT_VBE_IND_2010!$C$7:$C$732,"*"&amp;RIGHT($A83,3)&amp;"*",EUROSTAT_VBE_IND_2010!$D$7:$D$732,"2130*"))/1000</f>
        <v>0</v>
      </c>
      <c r="O84" s="17">
        <f>(SUMIFS(EUROSTAT_VBE_IND_2010!L$7:L$732,EUROSTAT_VBE_IND_2010!$B$7:$B$732,$D84,EUROSTAT_VBE_IND_2010!$C$7:$C$732,"*"&amp;RIGHT($A84,3)&amp;"*",EUROSTAT_VBE_IND_2010!$D$7:$D$732,"2230*"))/1000+(SUMIFS(EUROSTAT_VBE_IND_2010!L$7:L$732,EUROSTAT_VBE_IND_2010!$B$7:$B$732,$D84,EUROSTAT_VBE_IND_2010!$C$7:$C$732,"*"&amp;RIGHT($A83,3)&amp;"*",EUROSTAT_VBE_IND_2010!$D$7:$D$732,"2130*"))/1000</f>
        <v>0</v>
      </c>
      <c r="P84" s="17">
        <f>(SUMIFS(EUROSTAT_VBE_IND_2010!M$7:M$732,EUROSTAT_VBE_IND_2010!$B$7:$B$732,$D84,EUROSTAT_VBE_IND_2010!$C$7:$C$732,"*"&amp;RIGHT($A84,3)&amp;"*",EUROSTAT_VBE_IND_2010!$D$7:$D$732,"2230*"))/1000+(SUMIFS(EUROSTAT_VBE_IND_2010!M$7:M$732,EUROSTAT_VBE_IND_2010!$B$7:$B$732,$D84,EUROSTAT_VBE_IND_2010!$C$7:$C$732,"*"&amp;RIGHT($A83,3)&amp;"*",EUROSTAT_VBE_IND_2010!$D$7:$D$732,"2130*"))/1000</f>
        <v>0</v>
      </c>
      <c r="Q84" s="17">
        <f>(SUMIFS(EUROSTAT_VBE_IND_2010!N$7:N$732,EUROSTAT_VBE_IND_2010!$B$7:$B$732,$D84,EUROSTAT_VBE_IND_2010!$C$7:$C$732,"*"&amp;RIGHT($A84,3)&amp;"*",EUROSTAT_VBE_IND_2010!$D$7:$D$732,"2230*"))/1000+(SUMIFS(EUROSTAT_VBE_IND_2010!N$7:N$732,EUROSTAT_VBE_IND_2010!$B$7:$B$732,$D84,EUROSTAT_VBE_IND_2010!$C$7:$C$732,"*"&amp;RIGHT($A83,3)&amp;"*",EUROSTAT_VBE_IND_2010!$D$7:$D$732,"2130*"))/1000</f>
        <v>0</v>
      </c>
      <c r="R84" s="17">
        <f>(SUMIFS(EUROSTAT_VBE_IND_2010!O$7:O$732,EUROSTAT_VBE_IND_2010!$B$7:$B$732,$D84,EUROSTAT_VBE_IND_2010!$C$7:$C$732,"*"&amp;RIGHT($A84,3)&amp;"*",EUROSTAT_VBE_IND_2010!$D$7:$D$732,"2230*"))/1000+(SUMIFS(EUROSTAT_VBE_IND_2010!O$7:O$732,EUROSTAT_VBE_IND_2010!$B$7:$B$732,$D84,EUROSTAT_VBE_IND_2010!$C$7:$C$732,"*"&amp;RIGHT($A83,3)&amp;"*",EUROSTAT_VBE_IND_2010!$D$7:$D$732,"2130*"))/1000</f>
        <v>0.075</v>
      </c>
      <c r="S84" s="17">
        <f>(SUMIFS(EUROSTAT_VBE_IND_2010!P$7:P$732,EUROSTAT_VBE_IND_2010!$B$7:$B$732,$D84,EUROSTAT_VBE_IND_2010!$C$7:$C$732,"*"&amp;RIGHT($A84,3)&amp;"*",EUROSTAT_VBE_IND_2010!$D$7:$D$732,"2230*"))/1000+(SUMIFS(EUROSTAT_VBE_IND_2010!P$7:P$732,EUROSTAT_VBE_IND_2010!$B$7:$B$732,$D84,EUROSTAT_VBE_IND_2010!$C$7:$C$732,"*"&amp;RIGHT($A83,3)&amp;"*",EUROSTAT_VBE_IND_2010!$D$7:$D$732,"2130*"))/1000</f>
        <v>0</v>
      </c>
      <c r="T84" s="17">
        <f>(SUMIFS(EUROSTAT_VBE_IND_2010!Q$7:Q$732,EUROSTAT_VBE_IND_2010!$B$7:$B$732,$D84,EUROSTAT_VBE_IND_2010!$C$7:$C$732,"*"&amp;RIGHT($A84,3)&amp;"*",EUROSTAT_VBE_IND_2010!$D$7:$D$732,"2230*"))/1000+(SUMIFS(EUROSTAT_VBE_IND_2010!Q$7:Q$732,EUROSTAT_VBE_IND_2010!$B$7:$B$732,$D84,EUROSTAT_VBE_IND_2010!$C$7:$C$732,"*"&amp;RIGHT($A83,3)&amp;"*",EUROSTAT_VBE_IND_2010!$D$7:$D$732,"2130*"))/1000</f>
        <v>0</v>
      </c>
      <c r="U84" s="17">
        <f>(SUMIFS(EUROSTAT_VBE_IND_2010!R$7:R$732,EUROSTAT_VBE_IND_2010!$B$7:$B$732,$D84,EUROSTAT_VBE_IND_2010!$C$7:$C$732,"*"&amp;RIGHT($A84,3)&amp;"*",EUROSTAT_VBE_IND_2010!$D$7:$D$732,"2230*"))/1000+(SUMIFS(EUROSTAT_VBE_IND_2010!R$7:R$732,EUROSTAT_VBE_IND_2010!$B$7:$B$732,$D84,EUROSTAT_VBE_IND_2010!$C$7:$C$732,"*"&amp;RIGHT($A83,3)&amp;"*",EUROSTAT_VBE_IND_2010!$D$7:$D$732,"2130*"))/1000</f>
        <v>0.038</v>
      </c>
      <c r="V84" s="17">
        <f>(SUMIFS(EUROSTAT_VBE_IND_2010!S$7:S$732,EUROSTAT_VBE_IND_2010!$B$7:$B$732,$D84,EUROSTAT_VBE_IND_2010!$C$7:$C$732,"*"&amp;RIGHT($A84,3)&amp;"*",EUROSTAT_VBE_IND_2010!$D$7:$D$732,"2230*"))/1000+(SUMIFS(EUROSTAT_VBE_IND_2010!S$7:S$732,EUROSTAT_VBE_IND_2010!$B$7:$B$732,$D84,EUROSTAT_VBE_IND_2010!$C$7:$C$732,"*"&amp;RIGHT($A83,3)&amp;"*",EUROSTAT_VBE_IND_2010!$D$7:$D$732,"2130*"))/1000</f>
        <v>0</v>
      </c>
      <c r="W84" s="17">
        <f>(SUMIFS(EUROSTAT_VBE_IND_2010!T$7:T$732,EUROSTAT_VBE_IND_2010!$B$7:$B$732,$D84,EUROSTAT_VBE_IND_2010!$C$7:$C$732,"*"&amp;RIGHT($A84,3)&amp;"*",EUROSTAT_VBE_IND_2010!$D$7:$D$732,"2230*"))/1000+(SUMIFS(EUROSTAT_VBE_IND_2010!T$7:T$732,EUROSTAT_VBE_IND_2010!$B$7:$B$732,$D84,EUROSTAT_VBE_IND_2010!$C$7:$C$732,"*"&amp;RIGHT($A83,3)&amp;"*",EUROSTAT_VBE_IND_2010!$D$7:$D$732,"2130*"))/1000</f>
        <v>0</v>
      </c>
      <c r="X84" s="17">
        <f>(SUMIFS(EUROSTAT_VBE_IND_2010!U$7:U$732,EUROSTAT_VBE_IND_2010!$B$7:$B$732,$D84,EUROSTAT_VBE_IND_2010!$C$7:$C$732,"*"&amp;RIGHT($A84,3)&amp;"*",EUROSTAT_VBE_IND_2010!$D$7:$D$732,"2230*"))/1000+(SUMIFS(EUROSTAT_VBE_IND_2010!U$7:U$732,EUROSTAT_VBE_IND_2010!$B$7:$B$732,$D84,EUROSTAT_VBE_IND_2010!$C$7:$C$732,"*"&amp;RIGHT($A83,3)&amp;"*",EUROSTAT_VBE_IND_2010!$D$7:$D$732,"2130*"))/1000</f>
        <v>0</v>
      </c>
      <c r="Y84" s="17">
        <f>(SUMIFS(EUROSTAT_VBE_IND_2010!V$7:V$732,EUROSTAT_VBE_IND_2010!$B$7:$B$732,$D84,EUROSTAT_VBE_IND_2010!$C$7:$C$732,"*"&amp;RIGHT($A84,3)&amp;"*",EUROSTAT_VBE_IND_2010!$D$7:$D$732,"2230*"))/1000+(SUMIFS(EUROSTAT_VBE_IND_2010!V$7:V$732,EUROSTAT_VBE_IND_2010!$B$7:$B$732,$D84,EUROSTAT_VBE_IND_2010!$C$7:$C$732,"*"&amp;RIGHT($A83,3)&amp;"*",EUROSTAT_VBE_IND_2010!$D$7:$D$732,"2130*"))/1000</f>
        <v>0</v>
      </c>
      <c r="Z84" s="17">
        <f>(SUMIFS(EUROSTAT_VBE_IND_2010!W$7:W$732,EUROSTAT_VBE_IND_2010!$B$7:$B$732,$D84,EUROSTAT_VBE_IND_2010!$C$7:$C$732,"*"&amp;RIGHT($A84,3)&amp;"*",EUROSTAT_VBE_IND_2010!$D$7:$D$732,"2230*"))/1000+(SUMIFS(EUROSTAT_VBE_IND_2010!W$7:W$732,EUROSTAT_VBE_IND_2010!$B$7:$B$732,$D84,EUROSTAT_VBE_IND_2010!$C$7:$C$732,"*"&amp;RIGHT($A83,3)&amp;"*",EUROSTAT_VBE_IND_2010!$D$7:$D$732,"2130*"))/1000</f>
        <v>0.18</v>
      </c>
      <c r="AA84" s="17">
        <f>(SUMIFS(EUROSTAT_VBE_IND_2010!X$7:X$732,EUROSTAT_VBE_IND_2010!$B$7:$B$732,$D84,EUROSTAT_VBE_IND_2010!$C$7:$C$732,"*"&amp;RIGHT($A84,3)&amp;"*",EUROSTAT_VBE_IND_2010!$D$7:$D$732,"2230*"))/1000+(SUMIFS(EUROSTAT_VBE_IND_2010!X$7:X$732,EUROSTAT_VBE_IND_2010!$B$7:$B$732,$D84,EUROSTAT_VBE_IND_2010!$C$7:$C$732,"*"&amp;RIGHT($A83,3)&amp;"*",EUROSTAT_VBE_IND_2010!$D$7:$D$732,"2130*"))/1000</f>
        <v>0</v>
      </c>
      <c r="AB84" s="17">
        <f>(SUMIFS(EUROSTAT_VBE_IND_2010!AA$7:AA$732,EUROSTAT_VBE_IND_2010!$B$7:$B$732,$D84,EUROSTAT_VBE_IND_2010!$C$7:$C$732,"*"&amp;RIGHT($A84,3)&amp;"*",EUROSTAT_VBE_IND_2010!$D$7:$D$732,"2230*"))/1000+(SUMIFS(EUROSTAT_VBE_IND_2010!AA$7:AA$732,EUROSTAT_VBE_IND_2010!$B$7:$B$732,$D84,EUROSTAT_VBE_IND_2010!$C$7:$C$732,"*"&amp;RIGHT($A83,3)&amp;"*",EUROSTAT_VBE_IND_2010!$D$7:$D$732,"2130*"))/1000</f>
        <v>0</v>
      </c>
      <c r="AC84" s="17">
        <f>(SUMIFS(EUROSTAT_VBE_IND_2010!AB$7:AB$732,EUROSTAT_VBE_IND_2010!$B$7:$B$732,$D84,EUROSTAT_VBE_IND_2010!$C$7:$C$732,"*"&amp;RIGHT($A84,3)&amp;"*",EUROSTAT_VBE_IND_2010!$D$7:$D$732,"2230*"))/1000+(SUMIFS(EUROSTAT_VBE_IND_2010!AB$7:AB$732,EUROSTAT_VBE_IND_2010!$B$7:$B$732,$D84,EUROSTAT_VBE_IND_2010!$C$7:$C$732,"*"&amp;RIGHT($A83,3)&amp;"*",EUROSTAT_VBE_IND_2010!$D$7:$D$732,"2130*"))/1000</f>
        <v>0</v>
      </c>
      <c r="AD84" s="17">
        <f>(SUMIFS(EUROSTAT_VBE_IND_2010!AC$7:AC$732,EUROSTAT_VBE_IND_2010!$B$7:$B$732,$D84,EUROSTAT_VBE_IND_2010!$C$7:$C$732,"*"&amp;RIGHT($A84,3)&amp;"*",EUROSTAT_VBE_IND_2010!$D$7:$D$732,"2230*"))/1000+(SUMIFS(EUROSTAT_VBE_IND_2010!AC$7:AC$732,EUROSTAT_VBE_IND_2010!$B$7:$B$732,$D84,EUROSTAT_VBE_IND_2010!$C$7:$C$732,"*"&amp;RIGHT($A83,3)&amp;"*",EUROSTAT_VBE_IND_2010!$D$7:$D$732,"2130*"))/1000</f>
        <v>0</v>
      </c>
      <c r="AE84" s="17">
        <f>(SUMIFS(EUROSTAT_VBE_IND_2010!AD$7:AD$732,EUROSTAT_VBE_IND_2010!$B$7:$B$732,$D84,EUROSTAT_VBE_IND_2010!$C$7:$C$732,"*"&amp;RIGHT($A84,3)&amp;"*",EUROSTAT_VBE_IND_2010!$D$7:$D$732,"2230*"))/1000+(SUMIFS(EUROSTAT_VBE_IND_2010!AD$7:AD$732,EUROSTAT_VBE_IND_2010!$B$7:$B$732,$D84,EUROSTAT_VBE_IND_2010!$C$7:$C$732,"*"&amp;RIGHT($A83,3)&amp;"*",EUROSTAT_VBE_IND_2010!$D$7:$D$732,"2130*"))/1000</f>
        <v>0.08</v>
      </c>
      <c r="AF84" s="17">
        <f>(SUMIFS(EUROSTAT_VBE_IND_2010!AE$7:AE$732,EUROSTAT_VBE_IND_2010!$B$7:$B$732,$D84,EUROSTAT_VBE_IND_2010!$C$7:$C$732,"*"&amp;RIGHT($A84,3)&amp;"*",EUROSTAT_VBE_IND_2010!$D$7:$D$732,"2230*"))/1000+(SUMIFS(EUROSTAT_VBE_IND_2010!AE$7:AE$732,EUROSTAT_VBE_IND_2010!$B$7:$B$732,$D84,EUROSTAT_VBE_IND_2010!$C$7:$C$732,"*"&amp;RIGHT($A83,3)&amp;"*",EUROSTAT_VBE_IND_2010!$D$7:$D$732,"2130*"))/1000</f>
        <v>0</v>
      </c>
      <c r="AG84" s="17">
        <f>(SUMIFS(EUROSTAT_VBE_IND_2010!AF$7:AF$732,EUROSTAT_VBE_IND_2010!$B$7:$B$732,$D84,EUROSTAT_VBE_IND_2010!$C$7:$C$732,"*"&amp;RIGHT($A84,3)&amp;"*",EUROSTAT_VBE_IND_2010!$D$7:$D$732,"2230*"))/1000+(SUMIFS(EUROSTAT_VBE_IND_2010!AF$7:AF$732,EUROSTAT_VBE_IND_2010!$B$7:$B$732,$D84,EUROSTAT_VBE_IND_2010!$C$7:$C$732,"*"&amp;RIGHT($A83,3)&amp;"*",EUROSTAT_VBE_IND_2010!$D$7:$D$732,"2130*"))/1000</f>
        <v>0</v>
      </c>
      <c r="AH84" s="17">
        <f>(SUMIFS(EUROSTAT_VBE_IND_2010!AH$7:AH$732,EUROSTAT_VBE_IND_2010!$B$7:$B$732,$D84,EUROSTAT_VBE_IND_2010!$C$7:$C$732,"*"&amp;RIGHT($A84,3)&amp;"*",EUROSTAT_VBE_IND_2010!$D$7:$D$732,"2230*"))/1000+(SUMIFS(EUROSTAT_VBE_IND_2010!AH$7:AH$732,EUROSTAT_VBE_IND_2010!$B$7:$B$732,$D84,EUROSTAT_VBE_IND_2010!$C$7:$C$732,"*"&amp;RIGHT($A83,3)&amp;"*",EUROSTAT_VBE_IND_2010!$D$7:$D$732,"2130*"))/1000</f>
        <v>0</v>
      </c>
      <c r="AI84" s="17">
        <f>(SUMIFS(EUROSTAT_VBE_IND_2010!AI$7:AI$732,EUROSTAT_VBE_IND_2010!$B$7:$B$732,$D84,EUROSTAT_VBE_IND_2010!$C$7:$C$732,"*"&amp;RIGHT($A84,3)&amp;"*",EUROSTAT_VBE_IND_2010!$D$7:$D$732,"2230*"))/1000+(SUMIFS(EUROSTAT_VBE_IND_2010!AI$7:AI$732,EUROSTAT_VBE_IND_2010!$B$7:$B$732,$D84,EUROSTAT_VBE_IND_2010!$C$7:$C$732,"*"&amp;RIGHT($A83,3)&amp;"*",EUROSTAT_VBE_IND_2010!$D$7:$D$732,"2130*"))/1000</f>
        <v>0</v>
      </c>
      <c r="AJ84" s="17">
        <f>(SUMIFS(EUROSTAT_VBE_IND_2010!AJ$7:AJ$732,EUROSTAT_VBE_IND_2010!$B$7:$B$732,$D84,EUROSTAT_VBE_IND_2010!$C$7:$C$732,"*"&amp;RIGHT($A84,3)&amp;"*",EUROSTAT_VBE_IND_2010!$D$7:$D$732,"2230*"))/1000+(SUMIFS(EUROSTAT_VBE_IND_2010!AJ$7:AJ$732,EUROSTAT_VBE_IND_2010!$B$7:$B$732,$D84,EUROSTAT_VBE_IND_2010!$C$7:$C$732,"*"&amp;RIGHT($A83,3)&amp;"*",EUROSTAT_VBE_IND_2010!$D$7:$D$732,"2130*"))/1000</f>
        <v>0</v>
      </c>
      <c r="AK84" s="17">
        <f>(SUMIFS(EUROSTAT_VBE_IND_2010!AK$7:AK$732,EUROSTAT_VBE_IND_2010!$B$7:$B$732,$D84,EUROSTAT_VBE_IND_2010!$C$7:$C$732,"*"&amp;RIGHT($A84,3)&amp;"*",EUROSTAT_VBE_IND_2010!$D$7:$D$732,"2230*"))/1000+(SUMIFS(EUROSTAT_VBE_IND_2010!AK$7:AK$732,EUROSTAT_VBE_IND_2010!$B$7:$B$732,$D84,EUROSTAT_VBE_IND_2010!$C$7:$C$732,"*"&amp;RIGHT($A83,3)&amp;"*",EUROSTAT_VBE_IND_2010!$D$7:$D$732,"2130*"))/1000</f>
        <v>6.22</v>
      </c>
      <c r="AL84" s="198">
        <f>SUMIFS('IEA Bal_AL-IND'!$D$30:$D$329,'IEA Bal_AL-IND'!$A$30:$A$329,"*"&amp;RIGHT($B84,8),'IEA Bal_AL-IND'!$C$30:$C$329,'Aggregated Balance-IND_2010'!$E84)</f>
        <v>0</v>
      </c>
      <c r="AM84" s="198">
        <f>SUMIFS('IEA Bal_BA-IND'!$D$30:$D$329,'IEA Bal_BA-IND'!$A$30:$A$329,"*"&amp;RIGHT($B84,8),'IEA Bal_BA-IND'!$C$30:$C$329,'Aggregated Balance-IND_2010'!$E84)</f>
        <v>0</v>
      </c>
      <c r="AN84" s="198">
        <f>SUMIFS('IEA Bal_KS-IND'!$D$30:$D$329,'IEA Bal_KS-IND'!$A$30:$A$329,"*"&amp;RIGHT($B84,8),'IEA Bal_KS-IND'!$C$30:$C$329,'Aggregated Balance-IND_2010'!$E84)</f>
        <v>0</v>
      </c>
      <c r="AO84" s="17">
        <f>(SUMIFS(EUROSTAT_VBE_IND_2010!Y$7:Y$732,EUROSTAT_VBE_IND_2010!$B$7:$B$732,$D84,EUROSTAT_VBE_IND_2010!$C$7:$C$732,"*"&amp;RIGHT($A84,3)&amp;"*",EUROSTAT_VBE_IND_2010!$D$7:$D$732,"2230*"))/1000+(SUMIFS(EUROSTAT_VBE_IND_2010!Y$7:Y$732,EUROSTAT_VBE_IND_2010!$B$7:$B$732,$D84,EUROSTAT_VBE_IND_2010!$C$7:$C$732,"*"&amp;RIGHT($A83,3)&amp;"*",EUROSTAT_VBE_IND_2010!$D$7:$D$732,"2130*"))/1000</f>
        <v>0</v>
      </c>
      <c r="AP84" s="17">
        <f>(SUMIFS(EUROSTAT_VBE_IND_2010!Z$7:Z$732,EUROSTAT_VBE_IND_2010!$B$7:$B$732,$D84,EUROSTAT_VBE_IND_2010!$C$7:$C$732,"*"&amp;RIGHT($A84,3)&amp;"*",EUROSTAT_VBE_IND_2010!$D$7:$D$732,"2230*"))/1000+(SUMIFS(EUROSTAT_VBE_IND_2010!Z$7:Z$732,EUROSTAT_VBE_IND_2010!$B$7:$B$732,$D84,EUROSTAT_VBE_IND_2010!$C$7:$C$732,"*"&amp;RIGHT($A83,3)&amp;"*",EUROSTAT_VBE_IND_2010!$D$7:$D$732,"2130*"))/1000</f>
        <v>0</v>
      </c>
      <c r="AQ84" s="17">
        <f>(SUMIFS(EUROSTAT_VBE_IND_2010!AG$7:AG$732,EUROSTAT_VBE_IND_2010!$B$7:$B$732,$D84,EUROSTAT_VBE_IND_2010!$C$7:$C$732,"*"&amp;RIGHT($A84,3)&amp;"*",EUROSTAT_VBE_IND_2010!$D$7:$D$732,"2230*"))/1000+(SUMIFS(EUROSTAT_VBE_IND_2010!AG$7:AG$732,EUROSTAT_VBE_IND_2010!$B$7:$B$732,$D84,EUROSTAT_VBE_IND_2010!$C$7:$C$732,"*"&amp;RIGHT($A83,3)&amp;"*",EUROSTAT_VBE_IND_2010!$D$7:$D$732,"2130*"))/1000</f>
        <v>2.78</v>
      </c>
    </row>
    <row r="85" spans="1:43">
      <c r="A85" t="str">
        <f>LEFT(EUROSTAT_VBE_IND_2010!C$37,8)</f>
        <v>B_101800</v>
      </c>
      <c r="B85" s="28" t="s">
        <v>296</v>
      </c>
      <c r="C85" t="s">
        <v>293</v>
      </c>
      <c r="D85" t="s">
        <v>126</v>
      </c>
      <c r="E85" t="s">
        <v>232</v>
      </c>
      <c r="F85" t="s">
        <v>252</v>
      </c>
      <c r="G85" s="17">
        <f>(SUMIFS(EUROSTAT_VBE_IND_2010!E$7:E$732,EUROSTAT_VBE_IND_2010!$B$7:$B$732,$D85,EUROSTAT_VBE_IND_2010!$C$7:$C$732,"*"&amp;RIGHT($A85,3)&amp;"*",EUROSTAT_VBE_IND_2010!$D$7:$D$732,"212*"))/1000</f>
        <v>37.959</v>
      </c>
      <c r="H85" s="17">
        <f>(SUMIFS(EUROSTAT_VBE_IND_2010!F$7:F$732,EUROSTAT_VBE_IND_2010!$B$7:$B$732,$D85,EUROSTAT_VBE_IND_2010!$C$7:$C$732,"*"&amp;RIGHT($A83,3)&amp;"*",EUROSTAT_VBE_IND_2010!$D$7:$D$732,"212*"))/1000</f>
        <v>22.963</v>
      </c>
      <c r="I85" s="17">
        <f>(SUMIFS(EUROSTAT_VBE_IND_2010!G$7:G$732,EUROSTAT_VBE_IND_2010!$B$7:$B$732,$D85,EUROSTAT_VBE_IND_2010!$C$7:$C$732,"*"&amp;RIGHT($A83,3)&amp;"*",EUROSTAT_VBE_IND_2010!$D$7:$D$732,"212*"))/1000</f>
        <v>0.028</v>
      </c>
      <c r="J85" s="198">
        <f>SUMIFS('IEA Bal_CH-IND'!$D$30:$D$329,'IEA Bal_CH-IND'!$A$30:$A$329,"*"&amp;RIGHT($B85,8),'IEA Bal_CH-IND'!$C$30:$C$329,'Aggregated Balance-IND_2010'!$E85)</f>
        <v>0.50581</v>
      </c>
      <c r="K85" s="17">
        <f>(SUMIFS(EUROSTAT_VBE_IND_2010!H$7:H$732,EUROSTAT_VBE_IND_2010!$B$7:$B$732,$D85,EUROSTAT_VBE_IND_2010!$C$7:$C$732,"*"&amp;RIGHT($A83,3)&amp;"*",EUROSTAT_VBE_IND_2010!$D$7:$D$732,"212*"))/1000</f>
        <v>0</v>
      </c>
      <c r="L85" s="17">
        <f>(SUMIFS(EUROSTAT_VBE_IND_2010!I$7:I$732,EUROSTAT_VBE_IND_2010!$B$7:$B$732,$D85,EUROSTAT_VBE_IND_2010!$C$7:$C$732,"*"&amp;RIGHT($A83,3)&amp;"*",EUROSTAT_VBE_IND_2010!$D$7:$D$732,"212*"))/1000</f>
        <v>47.676</v>
      </c>
      <c r="M85" s="17">
        <f>(SUMIFS(EUROSTAT_VBE_IND_2010!J$7:J$732,EUROSTAT_VBE_IND_2010!$B$7:$B$732,$D85,EUROSTAT_VBE_IND_2010!$C$7:$C$732,"*"&amp;RIGHT($A83,3)&amp;"*",EUROSTAT_VBE_IND_2010!$D$7:$D$732,"212*"))/1000</f>
        <v>119.31</v>
      </c>
      <c r="N85" s="17">
        <f>(SUMIFS(EUROSTAT_VBE_IND_2010!K$7:K$732,EUROSTAT_VBE_IND_2010!$B$7:$B$732,$D85,EUROSTAT_VBE_IND_2010!$C$7:$C$732,"*"&amp;RIGHT($A83,3)&amp;"*",EUROSTAT_VBE_IND_2010!$D$7:$D$732,"212*"))/1000</f>
        <v>0.684</v>
      </c>
      <c r="O85" s="17">
        <f>(SUMIFS(EUROSTAT_VBE_IND_2010!L$7:L$732,EUROSTAT_VBE_IND_2010!$B$7:$B$732,$D85,EUROSTAT_VBE_IND_2010!$C$7:$C$732,"*"&amp;RIGHT($A83,3)&amp;"*",EUROSTAT_VBE_IND_2010!$D$7:$D$732,"212*"))/1000</f>
        <v>0</v>
      </c>
      <c r="P85" s="17">
        <f>(SUMIFS(EUROSTAT_VBE_IND_2010!M$7:M$732,EUROSTAT_VBE_IND_2010!$B$7:$B$732,$D85,EUROSTAT_VBE_IND_2010!$C$7:$C$732,"*"&amp;RIGHT($A83,3)&amp;"*",EUROSTAT_VBE_IND_2010!$D$7:$D$732,"212*"))/1000</f>
        <v>0.028</v>
      </c>
      <c r="Q85" s="17">
        <f>(SUMIFS(EUROSTAT_VBE_IND_2010!N$7:N$732,EUROSTAT_VBE_IND_2010!$B$7:$B$732,$D85,EUROSTAT_VBE_IND_2010!$C$7:$C$732,"*"&amp;RIGHT($A83,3)&amp;"*",EUROSTAT_VBE_IND_2010!$D$7:$D$732,"212*"))/1000</f>
        <v>20.58</v>
      </c>
      <c r="R85" s="17">
        <f>(SUMIFS(EUROSTAT_VBE_IND_2010!O$7:O$732,EUROSTAT_VBE_IND_2010!$B$7:$B$732,$D85,EUROSTAT_VBE_IND_2010!$C$7:$C$732,"*"&amp;RIGHT($A83,3)&amp;"*",EUROSTAT_VBE_IND_2010!$D$7:$D$732,"212*"))/1000</f>
        <v>21.425</v>
      </c>
      <c r="S85" s="17">
        <f>(SUMIFS(EUROSTAT_VBE_IND_2010!P$7:P$732,EUROSTAT_VBE_IND_2010!$B$7:$B$732,$D85,EUROSTAT_VBE_IND_2010!$C$7:$C$732,"*"&amp;RIGHT($A83,3)&amp;"*",EUROSTAT_VBE_IND_2010!$D$7:$D$732,"212*"))/1000</f>
        <v>68.311</v>
      </c>
      <c r="T85" s="17">
        <f>(SUMIFS(EUROSTAT_VBE_IND_2010!Q$7:Q$732,EUROSTAT_VBE_IND_2010!$B$7:$B$732,$D85,EUROSTAT_VBE_IND_2010!$C$7:$C$732,"*"&amp;RIGHT($A83,3)&amp;"*",EUROSTAT_VBE_IND_2010!$D$7:$D$732,"212*"))/1000</f>
        <v>0.77</v>
      </c>
      <c r="U85" s="17">
        <f>(SUMIFS(EUROSTAT_VBE_IND_2010!R$7:R$732,EUROSTAT_VBE_IND_2010!$B$7:$B$732,$D85,EUROSTAT_VBE_IND_2010!$C$7:$C$732,"*"&amp;RIGHT($A83,3)&amp;"*",EUROSTAT_VBE_IND_2010!$D$7:$D$732,"212*"))/1000</f>
        <v>12.059</v>
      </c>
      <c r="V85" s="17">
        <f>(SUMIFS(EUROSTAT_VBE_IND_2010!S$7:S$732,EUROSTAT_VBE_IND_2010!$B$7:$B$732,$D85,EUROSTAT_VBE_IND_2010!$C$7:$C$732,"*"&amp;RIGHT($A83,3)&amp;"*",EUROSTAT_VBE_IND_2010!$D$7:$D$732,"212*"))/1000</f>
        <v>0</v>
      </c>
      <c r="W85" s="17">
        <f>(SUMIFS(EUROSTAT_VBE_IND_2010!T$7:T$732,EUROSTAT_VBE_IND_2010!$B$7:$B$732,$D85,EUROSTAT_VBE_IND_2010!$C$7:$C$732,"*"&amp;RIGHT($A83,3)&amp;"*",EUROSTAT_VBE_IND_2010!$D$7:$D$732,"212*"))/1000</f>
        <v>0.855</v>
      </c>
      <c r="X85" s="17">
        <f>(SUMIFS(EUROSTAT_VBE_IND_2010!U$7:U$732,EUROSTAT_VBE_IND_2010!$B$7:$B$732,$D85,EUROSTAT_VBE_IND_2010!$C$7:$C$732,"*"&amp;RIGHT($A83,3)&amp;"*",EUROSTAT_VBE_IND_2010!$D$7:$D$732,"212*"))/1000</f>
        <v>80.015</v>
      </c>
      <c r="Y85" s="17">
        <f>(SUMIFS(EUROSTAT_VBE_IND_2010!V$7:V$732,EUROSTAT_VBE_IND_2010!$B$7:$B$732,$D85,EUROSTAT_VBE_IND_2010!$C$7:$C$732,"*"&amp;RIGHT($A83,3)&amp;"*",EUROSTAT_VBE_IND_2010!$D$7:$D$732,"212*"))/1000</f>
        <v>0.456</v>
      </c>
      <c r="Z85" s="17">
        <f>(SUMIFS(EUROSTAT_VBE_IND_2010!W$7:W$732,EUROSTAT_VBE_IND_2010!$B$7:$B$732,$D85,EUROSTAT_VBE_IND_2010!$C$7:$C$732,"*"&amp;RIGHT($A83,3)&amp;"*",EUROSTAT_VBE_IND_2010!$D$7:$D$732,"212*"))/1000</f>
        <v>0.028</v>
      </c>
      <c r="AA85" s="17">
        <f>(SUMIFS(EUROSTAT_VBE_IND_2010!X$7:X$732,EUROSTAT_VBE_IND_2010!$B$7:$B$732,$D85,EUROSTAT_VBE_IND_2010!$C$7:$C$732,"*"&amp;RIGHT($A83,3)&amp;"*",EUROSTAT_VBE_IND_2010!$D$7:$D$732,"212*"))/1000</f>
        <v>0.086</v>
      </c>
      <c r="AB85" s="17">
        <f>(SUMIFS(EUROSTAT_VBE_IND_2010!AA$7:AA$732,EUROSTAT_VBE_IND_2010!$B$7:$B$732,$D85,EUROSTAT_VBE_IND_2010!$C$7:$C$732,"*"&amp;RIGHT($A83,3)&amp;"*",EUROSTAT_VBE_IND_2010!$D$7:$D$732,"212*"))/1000</f>
        <v>0</v>
      </c>
      <c r="AC85" s="17">
        <f>(SUMIFS(EUROSTAT_VBE_IND_2010!AB$7:AB$732,EUROSTAT_VBE_IND_2010!$B$7:$B$732,$D85,EUROSTAT_VBE_IND_2010!$C$7:$C$732,"*"&amp;RIGHT($A83,3)&amp;"*",EUROSTAT_VBE_IND_2010!$D$7:$D$732,"212*"))/1000</f>
        <v>22.079</v>
      </c>
      <c r="AD85" s="17">
        <f>(SUMIFS(EUROSTAT_VBE_IND_2010!AC$7:AC$732,EUROSTAT_VBE_IND_2010!$B$7:$B$732,$D85,EUROSTAT_VBE_IND_2010!$C$7:$C$732,"*"&amp;RIGHT($A83,3)&amp;"*",EUROSTAT_VBE_IND_2010!$D$7:$D$732,"212*"))/1000</f>
        <v>8.6</v>
      </c>
      <c r="AE85" s="17">
        <f>(SUMIFS(EUROSTAT_VBE_IND_2010!AD$7:AD$732,EUROSTAT_VBE_IND_2010!$B$7:$B$732,$D85,EUROSTAT_VBE_IND_2010!$C$7:$C$732,"*"&amp;RIGHT($A83,3)&amp;"*",EUROSTAT_VBE_IND_2010!$D$7:$D$732,"212*"))/1000</f>
        <v>37.968</v>
      </c>
      <c r="AF85" s="17">
        <f>(SUMIFS(EUROSTAT_VBE_IND_2010!AE$7:AE$732,EUROSTAT_VBE_IND_2010!$B$7:$B$732,$D85,EUROSTAT_VBE_IND_2010!$C$7:$C$732,"*"&amp;RIGHT($A83,3)&amp;"*",EUROSTAT_VBE_IND_2010!$D$7:$D$732,"212*"))/1000</f>
        <v>0.086</v>
      </c>
      <c r="AG85" s="17">
        <f>(SUMIFS(EUROSTAT_VBE_IND_2010!AF$7:AF$732,EUROSTAT_VBE_IND_2010!$B$7:$B$732,$D85,EUROSTAT_VBE_IND_2010!$C$7:$C$732,"*"&amp;RIGHT($A83,3)&amp;"*",EUROSTAT_VBE_IND_2010!$D$7:$D$732,"212*"))/1000</f>
        <v>25.082</v>
      </c>
      <c r="AH85" s="17">
        <f>(SUMIFS(EUROSTAT_VBE_IND_2010!AH$7:AH$732,EUROSTAT_VBE_IND_2010!$B$7:$B$732,$D85,EUROSTAT_VBE_IND_2010!$C$7:$C$732,"*"&amp;RIGHT($A83,3)&amp;"*",EUROSTAT_VBE_IND_2010!$D$7:$D$732,"212*"))/1000</f>
        <v>27.313</v>
      </c>
      <c r="AI85" s="17">
        <f>(SUMIFS(EUROSTAT_VBE_IND_2010!AI$7:AI$732,EUROSTAT_VBE_IND_2010!$B$7:$B$732,$D85,EUROSTAT_VBE_IND_2010!$C$7:$C$732,"*"&amp;RIGHT($A83,3)&amp;"*",EUROSTAT_VBE_IND_2010!$D$7:$D$732,"212*"))/1000</f>
        <v>0.741</v>
      </c>
      <c r="AJ85" s="17">
        <f>(SUMIFS(EUROSTAT_VBE_IND_2010!AJ$7:AJ$732,EUROSTAT_VBE_IND_2010!$B$7:$B$732,$D85,EUROSTAT_VBE_IND_2010!$C$7:$C$732,"*"&amp;RIGHT($A83,3)&amp;"*",EUROSTAT_VBE_IND_2010!$D$7:$D$732,"212*"))/1000</f>
        <v>30.883</v>
      </c>
      <c r="AK85" s="17">
        <f>(SUMIFS(EUROSTAT_VBE_IND_2010!AK$7:AK$732,EUROSTAT_VBE_IND_2010!$B$7:$B$732,$D85,EUROSTAT_VBE_IND_2010!$C$7:$C$732,"*"&amp;RIGHT($A83,3)&amp;"*",EUROSTAT_VBE_IND_2010!$D$7:$D$732,"212*"))/1000</f>
        <v>56.243</v>
      </c>
      <c r="AL85" s="198">
        <f>SUMIFS('IEA Bal_AL-IND'!$D$30:$D$329,'IEA Bal_AL-IND'!$A$30:$A$329,"*"&amp;RIGHT($B85,8),'IEA Bal_AL-IND'!$C$30:$C$329,'Aggregated Balance-IND_2010'!$E85)</f>
        <v>0</v>
      </c>
      <c r="AM85" s="198">
        <f>SUMIFS('IEA Bal_BA-IND'!$D$30:$D$329,'IEA Bal_BA-IND'!$A$30:$A$329,"*"&amp;RIGHT($B85,8),'IEA Bal_BA-IND'!$C$30:$C$329,'Aggregated Balance-IND_2010'!$E85)</f>
        <v>0.3766</v>
      </c>
      <c r="AN85" s="198">
        <f>SUMIFS('IEA Bal_KS-IND'!$D$30:$D$329,'IEA Bal_KS-IND'!$A$30:$A$329,"*"&amp;RIGHT($B85,8),'IEA Bal_KS-IND'!$C$30:$C$329,'Aggregated Balance-IND_2010'!$E85)</f>
        <v>0</v>
      </c>
      <c r="AO85" s="17">
        <f>(SUMIFS(EUROSTAT_VBE_IND_2010!Y$7:Y$732,EUROSTAT_VBE_IND_2010!$B$7:$B$732,$D85,EUROSTAT_VBE_IND_2010!$C$7:$C$732,"*"&amp;RIGHT($A83,3)&amp;"*",EUROSTAT_VBE_IND_2010!$D$7:$D$732,"212*"))/1000</f>
        <v>0</v>
      </c>
      <c r="AP85" s="17">
        <f>(SUMIFS(EUROSTAT_VBE_IND_2010!Z$7:Z$732,EUROSTAT_VBE_IND_2010!$B$7:$B$732,$D85,EUROSTAT_VBE_IND_2010!$C$7:$C$732,"*"&amp;RIGHT($A83,3)&amp;"*",EUROSTAT_VBE_IND_2010!$D$7:$D$732,"212*"))/1000</f>
        <v>0.741</v>
      </c>
      <c r="AQ85" s="17">
        <f>(SUMIFS(EUROSTAT_VBE_IND_2010!AG$7:AG$732,EUROSTAT_VBE_IND_2010!$B$7:$B$732,$D85,EUROSTAT_VBE_IND_2010!$C$7:$C$732,"*"&amp;RIGHT($A83,3)&amp;"*",EUROSTAT_VBE_IND_2010!$D$7:$D$732,"212*"))/1000</f>
        <v>13.251</v>
      </c>
    </row>
    <row r="86" spans="1:43">
      <c r="A86" t="str">
        <f>LEFT(EUROSTAT_VBE_IND_2010!C$37,8)</f>
        <v>B_101800</v>
      </c>
      <c r="B86" s="28" t="s">
        <v>296</v>
      </c>
      <c r="C86" t="s">
        <v>293</v>
      </c>
      <c r="D86" t="s">
        <v>126</v>
      </c>
      <c r="E86" t="s">
        <v>233</v>
      </c>
      <c r="F86" t="s">
        <v>253</v>
      </c>
      <c r="G86" s="17">
        <f>(SUMIFS(EUROSTAT_VBE_IND_2010!E$7:E$732,EUROSTAT_VBE_IND_2010!$B$7:$B$732,$D86,EUROSTAT_VBE_IND_2010!$C$7:$C$732,"*"&amp;RIGHT($A86,3)&amp;"*",EUROSTAT_VBE_IND_2010!$D$7:$D$732,"321*"))/1000</f>
        <v>0.123</v>
      </c>
      <c r="H86" s="17">
        <f>(SUMIFS(EUROSTAT_VBE_IND_2010!F$7:F$732,EUROSTAT_VBE_IND_2010!$B$7:$B$732,$D86,EUROSTAT_VBE_IND_2010!$C$7:$C$732,"*"&amp;RIGHT($A86,3)&amp;"*",EUROSTAT_VBE_IND_2010!$D$7:$D$732,"321*"))/1000</f>
        <v>0</v>
      </c>
      <c r="I86" s="17">
        <f>(SUMIFS(EUROSTAT_VBE_IND_2010!G$7:G$732,EUROSTAT_VBE_IND_2010!$B$7:$B$732,$D86,EUROSTAT_VBE_IND_2010!$C$7:$C$732,"*"&amp;RIGHT($A86,3)&amp;"*",EUROSTAT_VBE_IND_2010!$D$7:$D$732,"321*"))/1000</f>
        <v>0.15</v>
      </c>
      <c r="J86" s="198">
        <f>SUMIFS('IEA Bal_CH-IND'!$D$30:$D$329,'IEA Bal_CH-IND'!$A$30:$A$329,"*"&amp;RIGHT($B86,8),'IEA Bal_CH-IND'!$C$30:$C$329,'Aggregated Balance-IND_2010'!$E86)</f>
        <v>0</v>
      </c>
      <c r="K86" s="17">
        <f>(SUMIFS(EUROSTAT_VBE_IND_2010!H$7:H$732,EUROSTAT_VBE_IND_2010!$B$7:$B$732,$D86,EUROSTAT_VBE_IND_2010!$C$7:$C$732,"*"&amp;RIGHT($A86,3)&amp;"*",EUROSTAT_VBE_IND_2010!$D$7:$D$732,"321*"))/1000</f>
        <v>0</v>
      </c>
      <c r="L86" s="17">
        <f>(SUMIFS(EUROSTAT_VBE_IND_2010!I$7:I$732,EUROSTAT_VBE_IND_2010!$B$7:$B$732,$D86,EUROSTAT_VBE_IND_2010!$C$7:$C$732,"*"&amp;RIGHT($A86,3)&amp;"*",EUROSTAT_VBE_IND_2010!$D$7:$D$732,"321*"))/1000</f>
        <v>0</v>
      </c>
      <c r="M86" s="17">
        <f>(SUMIFS(EUROSTAT_VBE_IND_2010!J$7:J$732,EUROSTAT_VBE_IND_2010!$B$7:$B$732,$D86,EUROSTAT_VBE_IND_2010!$C$7:$C$732,"*"&amp;RIGHT($A86,3)&amp;"*",EUROSTAT_VBE_IND_2010!$D$7:$D$732,"321*"))/1000</f>
        <v>15.621</v>
      </c>
      <c r="N86" s="17">
        <f>(SUMIFS(EUROSTAT_VBE_IND_2010!K$7:K$732,EUROSTAT_VBE_IND_2010!$B$7:$B$732,$D86,EUROSTAT_VBE_IND_2010!$C$7:$C$732,"*"&amp;RIGHT($A86,3)&amp;"*",EUROSTAT_VBE_IND_2010!$D$7:$D$732,"321*"))/1000</f>
        <v>0</v>
      </c>
      <c r="O86" s="17">
        <f>(SUMIFS(EUROSTAT_VBE_IND_2010!L$7:L$732,EUROSTAT_VBE_IND_2010!$B$7:$B$732,$D86,EUROSTAT_VBE_IND_2010!$C$7:$C$732,"*"&amp;RIGHT($A86,3)&amp;"*",EUROSTAT_VBE_IND_2010!$D$7:$D$732,"321*"))/1000</f>
        <v>0</v>
      </c>
      <c r="P86" s="17">
        <f>(SUMIFS(EUROSTAT_VBE_IND_2010!M$7:M$732,EUROSTAT_VBE_IND_2010!$B$7:$B$732,$D86,EUROSTAT_VBE_IND_2010!$C$7:$C$732,"*"&amp;RIGHT($A86,3)&amp;"*",EUROSTAT_VBE_IND_2010!$D$7:$D$732,"321*"))/1000</f>
        <v>0</v>
      </c>
      <c r="Q86" s="17">
        <f>(SUMIFS(EUROSTAT_VBE_IND_2010!N$7:N$732,EUROSTAT_VBE_IND_2010!$B$7:$B$732,$D86,EUROSTAT_VBE_IND_2010!$C$7:$C$732,"*"&amp;RIGHT($A86,3)&amp;"*",EUROSTAT_VBE_IND_2010!$D$7:$D$732,"321*"))/1000</f>
        <v>0</v>
      </c>
      <c r="R86" s="17">
        <f>(SUMIFS(EUROSTAT_VBE_IND_2010!O$7:O$732,EUROSTAT_VBE_IND_2010!$B$7:$B$732,$D86,EUROSTAT_VBE_IND_2010!$C$7:$C$732,"*"&amp;RIGHT($A86,3)&amp;"*",EUROSTAT_VBE_IND_2010!$D$7:$D$732,"321*"))/1000</f>
        <v>9.02</v>
      </c>
      <c r="S86" s="17">
        <f>(SUMIFS(EUROSTAT_VBE_IND_2010!P$7:P$732,EUROSTAT_VBE_IND_2010!$B$7:$B$732,$D86,EUROSTAT_VBE_IND_2010!$C$7:$C$732,"*"&amp;RIGHT($A86,3)&amp;"*",EUROSTAT_VBE_IND_2010!$D$7:$D$732,"321*"))/1000</f>
        <v>1.089</v>
      </c>
      <c r="T86" s="17">
        <f>(SUMIFS(EUROSTAT_VBE_IND_2010!Q$7:Q$732,EUROSTAT_VBE_IND_2010!$B$7:$B$732,$D86,EUROSTAT_VBE_IND_2010!$C$7:$C$732,"*"&amp;RIGHT($A86,3)&amp;"*",EUROSTAT_VBE_IND_2010!$D$7:$D$732,"321*"))/1000</f>
        <v>0</v>
      </c>
      <c r="U86" s="17">
        <f>(SUMIFS(EUROSTAT_VBE_IND_2010!R$7:R$732,EUROSTAT_VBE_IND_2010!$B$7:$B$732,$D86,EUROSTAT_VBE_IND_2010!$C$7:$C$732,"*"&amp;RIGHT($A86,3)&amp;"*",EUROSTAT_VBE_IND_2010!$D$7:$D$732,"321*"))/1000</f>
        <v>0</v>
      </c>
      <c r="V86" s="17">
        <f>(SUMIFS(EUROSTAT_VBE_IND_2010!S$7:S$732,EUROSTAT_VBE_IND_2010!$B$7:$B$732,$D86,EUROSTAT_VBE_IND_2010!$C$7:$C$732,"*"&amp;RIGHT($A86,3)&amp;"*",EUROSTAT_VBE_IND_2010!$D$7:$D$732,"321*"))/1000</f>
        <v>0</v>
      </c>
      <c r="W86" s="17">
        <f>(SUMIFS(EUROSTAT_VBE_IND_2010!T$7:T$732,EUROSTAT_VBE_IND_2010!$B$7:$B$732,$D86,EUROSTAT_VBE_IND_2010!$C$7:$C$732,"*"&amp;RIGHT($A86,3)&amp;"*",EUROSTAT_VBE_IND_2010!$D$7:$D$732,"321*"))/1000</f>
        <v>0</v>
      </c>
      <c r="X86" s="17">
        <f>(SUMIFS(EUROSTAT_VBE_IND_2010!U$7:U$732,EUROSTAT_VBE_IND_2010!$B$7:$B$732,$D86,EUROSTAT_VBE_IND_2010!$C$7:$C$732,"*"&amp;RIGHT($A86,3)&amp;"*",EUROSTAT_VBE_IND_2010!$D$7:$D$732,"321*"))/1000</f>
        <v>0</v>
      </c>
      <c r="Y86" s="17">
        <f>(SUMIFS(EUROSTAT_VBE_IND_2010!V$7:V$732,EUROSTAT_VBE_IND_2010!$B$7:$B$732,$D86,EUROSTAT_VBE_IND_2010!$C$7:$C$732,"*"&amp;RIGHT($A86,3)&amp;"*",EUROSTAT_VBE_IND_2010!$D$7:$D$732,"321*"))/1000</f>
        <v>0</v>
      </c>
      <c r="Z86" s="17">
        <f>(SUMIFS(EUROSTAT_VBE_IND_2010!W$7:W$732,EUROSTAT_VBE_IND_2010!$B$7:$B$732,$D86,EUROSTAT_VBE_IND_2010!$C$7:$C$732,"*"&amp;RIGHT($A86,3)&amp;"*",EUROSTAT_VBE_IND_2010!$D$7:$D$732,"321*"))/1000</f>
        <v>0</v>
      </c>
      <c r="AA86" s="17">
        <f>(SUMIFS(EUROSTAT_VBE_IND_2010!X$7:X$732,EUROSTAT_VBE_IND_2010!$B$7:$B$732,$D86,EUROSTAT_VBE_IND_2010!$C$7:$C$732,"*"&amp;RIGHT($A86,3)&amp;"*",EUROSTAT_VBE_IND_2010!$D$7:$D$732,"321*"))/1000</f>
        <v>0</v>
      </c>
      <c r="AB86" s="17">
        <f>(SUMIFS(EUROSTAT_VBE_IND_2010!AA$7:AA$732,EUROSTAT_VBE_IND_2010!$B$7:$B$732,$D86,EUROSTAT_VBE_IND_2010!$C$7:$C$732,"*"&amp;RIGHT($A86,3)&amp;"*",EUROSTAT_VBE_IND_2010!$D$7:$D$732,"321*"))/1000</f>
        <v>0</v>
      </c>
      <c r="AC86" s="17">
        <f>(SUMIFS(EUROSTAT_VBE_IND_2010!AB$7:AB$732,EUROSTAT_VBE_IND_2010!$B$7:$B$732,$D86,EUROSTAT_VBE_IND_2010!$C$7:$C$732,"*"&amp;RIGHT($A86,3)&amp;"*",EUROSTAT_VBE_IND_2010!$D$7:$D$732,"321*"))/1000</f>
        <v>7.231</v>
      </c>
      <c r="AD86" s="17">
        <f>(SUMIFS(EUROSTAT_VBE_IND_2010!AC$7:AC$732,EUROSTAT_VBE_IND_2010!$B$7:$B$732,$D86,EUROSTAT_VBE_IND_2010!$C$7:$C$732,"*"&amp;RIGHT($A86,3)&amp;"*",EUROSTAT_VBE_IND_2010!$D$7:$D$732,"321*"))/1000</f>
        <v>11.11</v>
      </c>
      <c r="AE86" s="17">
        <f>(SUMIFS(EUROSTAT_VBE_IND_2010!AD$7:AD$732,EUROSTAT_VBE_IND_2010!$B$7:$B$732,$D86,EUROSTAT_VBE_IND_2010!$C$7:$C$732,"*"&amp;RIGHT($A86,3)&amp;"*",EUROSTAT_VBE_IND_2010!$D$7:$D$732,"321*"))/1000</f>
        <v>17.176</v>
      </c>
      <c r="AF86" s="17">
        <f>(SUMIFS(EUROSTAT_VBE_IND_2010!AE$7:AE$732,EUROSTAT_VBE_IND_2010!$B$7:$B$732,$D86,EUROSTAT_VBE_IND_2010!$C$7:$C$732,"*"&amp;RIGHT($A86,3)&amp;"*",EUROSTAT_VBE_IND_2010!$D$7:$D$732,"321*"))/1000</f>
        <v>0</v>
      </c>
      <c r="AG86" s="17">
        <f>(SUMIFS(EUROSTAT_VBE_IND_2010!AF$7:AF$732,EUROSTAT_VBE_IND_2010!$B$7:$B$732,$D86,EUROSTAT_VBE_IND_2010!$C$7:$C$732,"*"&amp;RIGHT($A86,3)&amp;"*",EUROSTAT_VBE_IND_2010!$D$7:$D$732,"321*"))/1000</f>
        <v>6.21</v>
      </c>
      <c r="AH86" s="17">
        <f>(SUMIFS(EUROSTAT_VBE_IND_2010!AH$7:AH$732,EUROSTAT_VBE_IND_2010!$B$7:$B$732,$D86,EUROSTAT_VBE_IND_2010!$C$7:$C$732,"*"&amp;RIGHT($A86,3)&amp;"*",EUROSTAT_VBE_IND_2010!$D$7:$D$732,"321*"))/1000</f>
        <v>0</v>
      </c>
      <c r="AI86" s="17">
        <f>(SUMIFS(EUROSTAT_VBE_IND_2010!AI$7:AI$732,EUROSTAT_VBE_IND_2010!$B$7:$B$732,$D86,EUROSTAT_VBE_IND_2010!$C$7:$C$732,"*"&amp;RIGHT($A86,3)&amp;"*",EUROSTAT_VBE_IND_2010!$D$7:$D$732,"321*"))/1000</f>
        <v>0</v>
      </c>
      <c r="AJ86" s="17">
        <f>(SUMIFS(EUROSTAT_VBE_IND_2010!AJ$7:AJ$732,EUROSTAT_VBE_IND_2010!$B$7:$B$732,$D86,EUROSTAT_VBE_IND_2010!$C$7:$C$732,"*"&amp;RIGHT($A86,3)&amp;"*",EUROSTAT_VBE_IND_2010!$D$7:$D$732,"321*"))/1000</f>
        <v>0.14</v>
      </c>
      <c r="AK86" s="17">
        <f>(SUMIFS(EUROSTAT_VBE_IND_2010!AK$7:AK$732,EUROSTAT_VBE_IND_2010!$B$7:$B$732,$D86,EUROSTAT_VBE_IND_2010!$C$7:$C$732,"*"&amp;RIGHT($A86,3)&amp;"*",EUROSTAT_VBE_IND_2010!$D$7:$D$732,"321*"))/1000</f>
        <v>0</v>
      </c>
      <c r="AL86" s="198">
        <f>SUMIFS('IEA Bal_AL-IND'!$D$30:$D$329,'IEA Bal_AL-IND'!$A$30:$A$329,"*"&amp;RIGHT($B86,8),'IEA Bal_AL-IND'!$C$30:$C$329,'Aggregated Balance-IND_2010'!$E86)</f>
        <v>0</v>
      </c>
      <c r="AM86" s="198">
        <f>SUMIFS('IEA Bal_BA-IND'!$D$30:$D$329,'IEA Bal_BA-IND'!$A$30:$A$329,"*"&amp;RIGHT($B86,8),'IEA Bal_BA-IND'!$C$30:$C$329,'Aggregated Balance-IND_2010'!$E86)</f>
        <v>0</v>
      </c>
      <c r="AN86" s="198">
        <f>SUMIFS('IEA Bal_KS-IND'!$D$30:$D$329,'IEA Bal_KS-IND'!$A$30:$A$329,"*"&amp;RIGHT($B86,8),'IEA Bal_KS-IND'!$C$30:$C$329,'Aggregated Balance-IND_2010'!$E86)</f>
        <v>0</v>
      </c>
      <c r="AO86" s="17">
        <f>(SUMIFS(EUROSTAT_VBE_IND_2010!Y$7:Y$732,EUROSTAT_VBE_IND_2010!$B$7:$B$732,$D86,EUROSTAT_VBE_IND_2010!$C$7:$C$732,"*"&amp;RIGHT($A86,3)&amp;"*",EUROSTAT_VBE_IND_2010!$D$7:$D$732,"321*"))/1000</f>
        <v>0</v>
      </c>
      <c r="AP86" s="17">
        <f>(SUMIFS(EUROSTAT_VBE_IND_2010!Z$7:Z$732,EUROSTAT_VBE_IND_2010!$B$7:$B$732,$D86,EUROSTAT_VBE_IND_2010!$C$7:$C$732,"*"&amp;RIGHT($A86,3)&amp;"*",EUROSTAT_VBE_IND_2010!$D$7:$D$732,"321*"))/1000</f>
        <v>0</v>
      </c>
      <c r="AQ86" s="17">
        <f>(SUMIFS(EUROSTAT_VBE_IND_2010!AG$7:AG$732,EUROSTAT_VBE_IND_2010!$B$7:$B$732,$D86,EUROSTAT_VBE_IND_2010!$C$7:$C$732,"*"&amp;RIGHT($A86,3)&amp;"*",EUROSTAT_VBE_IND_2010!$D$7:$D$732,"321*"))/1000</f>
        <v>0</v>
      </c>
    </row>
    <row r="87" spans="1:43">
      <c r="A87" t="str">
        <f>LEFT(EUROSTAT_VBE_IND_2010!C$37,8)</f>
        <v>B_101800</v>
      </c>
      <c r="B87" s="28" t="s">
        <v>296</v>
      </c>
      <c r="C87" t="s">
        <v>293</v>
      </c>
      <c r="D87" t="s">
        <v>126</v>
      </c>
      <c r="E87" t="s">
        <v>234</v>
      </c>
      <c r="F87" t="s">
        <v>254</v>
      </c>
      <c r="G87" s="17">
        <f>(SUMIFS(EUROSTAT_VBE_IND_2010!E$7:E$732,EUROSTAT_VBE_IND_2010!$B$7:$B$732,$D87,EUROSTAT_VBE_IND_2010!$C$7:$C$732,"*"&amp;RIGHT($A87,3)&amp;"*",EUROSTAT_VBE_IND_2010!$D$7:$D$732,"3220*"))/1000</f>
        <v>2.944</v>
      </c>
      <c r="H87" s="17">
        <f>(SUMIFS(EUROSTAT_VBE_IND_2010!F$7:F$732,EUROSTAT_VBE_IND_2010!$B$7:$B$732,$D87,EUROSTAT_VBE_IND_2010!$C$7:$C$732,"*"&amp;RIGHT($A87,3)&amp;"*",EUROSTAT_VBE_IND_2010!$D$7:$D$732,"3220*"))/1000</f>
        <v>1.932</v>
      </c>
      <c r="I87" s="17">
        <f>(SUMIFS(EUROSTAT_VBE_IND_2010!G$7:G$732,EUROSTAT_VBE_IND_2010!$B$7:$B$732,$D87,EUROSTAT_VBE_IND_2010!$C$7:$C$732,"*"&amp;RIGHT($A87,3)&amp;"*",EUROSTAT_VBE_IND_2010!$D$7:$D$732,"3220*"))/1000</f>
        <v>0.598</v>
      </c>
      <c r="J87" s="198">
        <f>SUMIFS('IEA Bal_CH-IND'!$D$30:$D$329,'IEA Bal_CH-IND'!$A$30:$A$329,"*"&amp;RIGHT($B87,8),'IEA Bal_CH-IND'!$C$30:$C$329,'Aggregated Balance-IND_2010'!$E87)</f>
        <v>0</v>
      </c>
      <c r="K87" s="17">
        <f>(SUMIFS(EUROSTAT_VBE_IND_2010!H$7:H$732,EUROSTAT_VBE_IND_2010!$B$7:$B$732,$D87,EUROSTAT_VBE_IND_2010!$C$7:$C$732,"*"&amp;RIGHT($A87,3)&amp;"*",EUROSTAT_VBE_IND_2010!$D$7:$D$732,"3220*"))/1000</f>
        <v>0.23</v>
      </c>
      <c r="L87" s="17">
        <f>(SUMIFS(EUROSTAT_VBE_IND_2010!I$7:I$732,EUROSTAT_VBE_IND_2010!$B$7:$B$732,$D87,EUROSTAT_VBE_IND_2010!$C$7:$C$732,"*"&amp;RIGHT($A87,3)&amp;"*",EUROSTAT_VBE_IND_2010!$D$7:$D$732,"3220*"))/1000</f>
        <v>0.263</v>
      </c>
      <c r="M87" s="17">
        <f>(SUMIFS(EUROSTAT_VBE_IND_2010!J$7:J$732,EUROSTAT_VBE_IND_2010!$B$7:$B$732,$D87,EUROSTAT_VBE_IND_2010!$C$7:$C$732,"*"&amp;RIGHT($A87,3)&amp;"*",EUROSTAT_VBE_IND_2010!$D$7:$D$732,"3220*"))/1000</f>
        <v>10.955</v>
      </c>
      <c r="N87" s="17">
        <f>(SUMIFS(EUROSTAT_VBE_IND_2010!K$7:K$732,EUROSTAT_VBE_IND_2010!$B$7:$B$732,$D87,EUROSTAT_VBE_IND_2010!$C$7:$C$732,"*"&amp;RIGHT($A87,3)&amp;"*",EUROSTAT_VBE_IND_2010!$D$7:$D$732,"3220*"))/1000</f>
        <v>1.242</v>
      </c>
      <c r="O87" s="17">
        <f>(SUMIFS(EUROSTAT_VBE_IND_2010!L$7:L$732,EUROSTAT_VBE_IND_2010!$B$7:$B$732,$D87,EUROSTAT_VBE_IND_2010!$C$7:$C$732,"*"&amp;RIGHT($A87,3)&amp;"*",EUROSTAT_VBE_IND_2010!$D$7:$D$732,"3220*"))/1000</f>
        <v>0.135</v>
      </c>
      <c r="P87" s="17">
        <f>(SUMIFS(EUROSTAT_VBE_IND_2010!M$7:M$732,EUROSTAT_VBE_IND_2010!$B$7:$B$732,$D87,EUROSTAT_VBE_IND_2010!$C$7:$C$732,"*"&amp;RIGHT($A87,3)&amp;"*",EUROSTAT_VBE_IND_2010!$D$7:$D$732,"3220*"))/1000</f>
        <v>7.59</v>
      </c>
      <c r="Q87" s="17">
        <f>(SUMIFS(EUROSTAT_VBE_IND_2010!N$7:N$732,EUROSTAT_VBE_IND_2010!$B$7:$B$732,$D87,EUROSTAT_VBE_IND_2010!$C$7:$C$732,"*"&amp;RIGHT($A87,3)&amp;"*",EUROSTAT_VBE_IND_2010!$D$7:$D$732,"3220*"))/1000</f>
        <v>15.088</v>
      </c>
      <c r="R87" s="17">
        <f>(SUMIFS(EUROSTAT_VBE_IND_2010!O$7:O$732,EUROSTAT_VBE_IND_2010!$B$7:$B$732,$D87,EUROSTAT_VBE_IND_2010!$C$7:$C$732,"*"&amp;RIGHT($A87,3)&amp;"*",EUROSTAT_VBE_IND_2010!$D$7:$D$732,"3220*"))/1000</f>
        <v>10.349</v>
      </c>
      <c r="S87" s="17">
        <f>(SUMIFS(EUROSTAT_VBE_IND_2010!P$7:P$732,EUROSTAT_VBE_IND_2010!$B$7:$B$732,$D87,EUROSTAT_VBE_IND_2010!$C$7:$C$732,"*"&amp;RIGHT($A87,3)&amp;"*",EUROSTAT_VBE_IND_2010!$D$7:$D$732,"3220*"))/1000</f>
        <v>35.834</v>
      </c>
      <c r="T87" s="17">
        <f>(SUMIFS(EUROSTAT_VBE_IND_2010!Q$7:Q$732,EUROSTAT_VBE_IND_2010!$B$7:$B$732,$D87,EUROSTAT_VBE_IND_2010!$C$7:$C$732,"*"&amp;RIGHT($A87,3)&amp;"*",EUROSTAT_VBE_IND_2010!$D$7:$D$732,"3220*"))/1000</f>
        <v>0.75</v>
      </c>
      <c r="U87" s="17">
        <f>(SUMIFS(EUROSTAT_VBE_IND_2010!R$7:R$732,EUROSTAT_VBE_IND_2010!$B$7:$B$732,$D87,EUROSTAT_VBE_IND_2010!$C$7:$C$732,"*"&amp;RIGHT($A87,3)&amp;"*",EUROSTAT_VBE_IND_2010!$D$7:$D$732,"3220*"))/1000</f>
        <v>0.658</v>
      </c>
      <c r="V87" s="17">
        <f>(SUMIFS(EUROSTAT_VBE_IND_2010!S$7:S$732,EUROSTAT_VBE_IND_2010!$B$7:$B$732,$D87,EUROSTAT_VBE_IND_2010!$C$7:$C$732,"*"&amp;RIGHT($A87,3)&amp;"*",EUROSTAT_VBE_IND_2010!$D$7:$D$732,"3220*"))/1000</f>
        <v>3.112</v>
      </c>
      <c r="W87" s="17">
        <f>(SUMIFS(EUROSTAT_VBE_IND_2010!T$7:T$732,EUROSTAT_VBE_IND_2010!$B$7:$B$732,$D87,EUROSTAT_VBE_IND_2010!$C$7:$C$732,"*"&amp;RIGHT($A87,3)&amp;"*",EUROSTAT_VBE_IND_2010!$D$7:$D$732,"3220*"))/1000</f>
        <v>0.046</v>
      </c>
      <c r="X87" s="17">
        <f>(SUMIFS(EUROSTAT_VBE_IND_2010!U$7:U$732,EUROSTAT_VBE_IND_2010!$B$7:$B$732,$D87,EUROSTAT_VBE_IND_2010!$C$7:$C$732,"*"&amp;RIGHT($A87,3)&amp;"*",EUROSTAT_VBE_IND_2010!$D$7:$D$732,"3220*"))/1000</f>
        <v>13.156</v>
      </c>
      <c r="Y87" s="17">
        <f>(SUMIFS(EUROSTAT_VBE_IND_2010!V$7:V$732,EUROSTAT_VBE_IND_2010!$B$7:$B$732,$D87,EUROSTAT_VBE_IND_2010!$C$7:$C$732,"*"&amp;RIGHT($A87,3)&amp;"*",EUROSTAT_VBE_IND_2010!$D$7:$D$732,"3220*"))/1000</f>
        <v>0.371</v>
      </c>
      <c r="Z87" s="17">
        <f>(SUMIFS(EUROSTAT_VBE_IND_2010!W$7:W$732,EUROSTAT_VBE_IND_2010!$B$7:$B$732,$D87,EUROSTAT_VBE_IND_2010!$C$7:$C$732,"*"&amp;RIGHT($A87,3)&amp;"*",EUROSTAT_VBE_IND_2010!$D$7:$D$732,"3220*"))/1000</f>
        <v>0</v>
      </c>
      <c r="AA87" s="17">
        <f>(SUMIFS(EUROSTAT_VBE_IND_2010!X$7:X$732,EUROSTAT_VBE_IND_2010!$B$7:$B$732,$D87,EUROSTAT_VBE_IND_2010!$C$7:$C$732,"*"&amp;RIGHT($A87,3)&amp;"*",EUROSTAT_VBE_IND_2010!$D$7:$D$732,"3220*"))/1000</f>
        <v>0.091</v>
      </c>
      <c r="AB87" s="17">
        <f>(SUMIFS(EUROSTAT_VBE_IND_2010!AA$7:AA$732,EUROSTAT_VBE_IND_2010!$B$7:$B$732,$D87,EUROSTAT_VBE_IND_2010!$C$7:$C$732,"*"&amp;RIGHT($A87,3)&amp;"*",EUROSTAT_VBE_IND_2010!$D$7:$D$732,"3220*"))/1000</f>
        <v>0</v>
      </c>
      <c r="AC87" s="17">
        <f>(SUMIFS(EUROSTAT_VBE_IND_2010!AB$7:AB$732,EUROSTAT_VBE_IND_2010!$B$7:$B$732,$D87,EUROSTAT_VBE_IND_2010!$C$7:$C$732,"*"&amp;RIGHT($A87,3)&amp;"*",EUROSTAT_VBE_IND_2010!$D$7:$D$732,"3220*"))/1000</f>
        <v>0.588</v>
      </c>
      <c r="AD87" s="17">
        <f>(SUMIFS(EUROSTAT_VBE_IND_2010!AC$7:AC$732,EUROSTAT_VBE_IND_2010!$B$7:$B$732,$D87,EUROSTAT_VBE_IND_2010!$C$7:$C$732,"*"&amp;RIGHT($A87,3)&amp;"*",EUROSTAT_VBE_IND_2010!$D$7:$D$732,"3220*"))/1000</f>
        <v>8.021</v>
      </c>
      <c r="AE87" s="17">
        <f>(SUMIFS(EUROSTAT_VBE_IND_2010!AD$7:AD$732,EUROSTAT_VBE_IND_2010!$B$7:$B$732,$D87,EUROSTAT_VBE_IND_2010!$C$7:$C$732,"*"&amp;RIGHT($A87,3)&amp;"*",EUROSTAT_VBE_IND_2010!$D$7:$D$732,"3220*"))/1000</f>
        <v>2.714</v>
      </c>
      <c r="AF87" s="17">
        <f>(SUMIFS(EUROSTAT_VBE_IND_2010!AE$7:AE$732,EUROSTAT_VBE_IND_2010!$B$7:$B$732,$D87,EUROSTAT_VBE_IND_2010!$C$7:$C$732,"*"&amp;RIGHT($A87,3)&amp;"*",EUROSTAT_VBE_IND_2010!$D$7:$D$732,"3220*"))/1000</f>
        <v>3.404</v>
      </c>
      <c r="AG87" s="17">
        <f>(SUMIFS(EUROSTAT_VBE_IND_2010!AF$7:AF$732,EUROSTAT_VBE_IND_2010!$B$7:$B$732,$D87,EUROSTAT_VBE_IND_2010!$C$7:$C$732,"*"&amp;RIGHT($A87,3)&amp;"*",EUROSTAT_VBE_IND_2010!$D$7:$D$732,"3220*"))/1000</f>
        <v>7.846</v>
      </c>
      <c r="AH87" s="17">
        <f>(SUMIFS(EUROSTAT_VBE_IND_2010!AH$7:AH$732,EUROSTAT_VBE_IND_2010!$B$7:$B$732,$D87,EUROSTAT_VBE_IND_2010!$C$7:$C$732,"*"&amp;RIGHT($A87,3)&amp;"*",EUROSTAT_VBE_IND_2010!$D$7:$D$732,"3220*"))/1000</f>
        <v>13.018</v>
      </c>
      <c r="AI87" s="17">
        <f>(SUMIFS(EUROSTAT_VBE_IND_2010!AI$7:AI$732,EUROSTAT_VBE_IND_2010!$B$7:$B$732,$D87,EUROSTAT_VBE_IND_2010!$C$7:$C$732,"*"&amp;RIGHT($A87,3)&amp;"*",EUROSTAT_VBE_IND_2010!$D$7:$D$732,"3220*"))/1000</f>
        <v>0.921</v>
      </c>
      <c r="AJ87" s="17">
        <f>(SUMIFS(EUROSTAT_VBE_IND_2010!AJ$7:AJ$732,EUROSTAT_VBE_IND_2010!$B$7:$B$732,$D87,EUROSTAT_VBE_IND_2010!$C$7:$C$732,"*"&amp;RIGHT($A87,3)&amp;"*",EUROSTAT_VBE_IND_2010!$D$7:$D$732,"3220*"))/1000</f>
        <v>0.184</v>
      </c>
      <c r="AK87" s="17">
        <f>(SUMIFS(EUROSTAT_VBE_IND_2010!AK$7:AK$732,EUROSTAT_VBE_IND_2010!$B$7:$B$732,$D87,EUROSTAT_VBE_IND_2010!$C$7:$C$732,"*"&amp;RIGHT($A87,3)&amp;"*",EUROSTAT_VBE_IND_2010!$D$7:$D$732,"3220*"))/1000</f>
        <v>29.33</v>
      </c>
      <c r="AL87" s="198">
        <f>SUMIFS('IEA Bal_AL-IND'!$D$30:$D$329,'IEA Bal_AL-IND'!$A$30:$A$329,"*"&amp;RIGHT($B87,8),'IEA Bal_AL-IND'!$C$30:$C$329,'Aggregated Balance-IND_2010'!$E87)</f>
        <v>0.18401</v>
      </c>
      <c r="AM87" s="198">
        <f>SUMIFS('IEA Bal_BA-IND'!$D$30:$D$329,'IEA Bal_BA-IND'!$A$30:$A$329,"*"&amp;RIGHT($B87,8),'IEA Bal_BA-IND'!$C$30:$C$329,'Aggregated Balance-IND_2010'!$E87)</f>
        <v>0</v>
      </c>
      <c r="AN87" s="198">
        <f>SUMIFS('IEA Bal_KS-IND'!$D$30:$D$329,'IEA Bal_KS-IND'!$A$30:$A$329,"*"&amp;RIGHT($B87,8),'IEA Bal_KS-IND'!$C$30:$C$329,'Aggregated Balance-IND_2010'!$E87)</f>
        <v>0.50602</v>
      </c>
      <c r="AO87" s="17">
        <f>(SUMIFS(EUROSTAT_VBE_IND_2010!Y$7:Y$732,EUROSTAT_VBE_IND_2010!$B$7:$B$732,$D87,EUROSTAT_VBE_IND_2010!$C$7:$C$732,"*"&amp;RIGHT($A87,3)&amp;"*",EUROSTAT_VBE_IND_2010!$D$7:$D$732,"3220*"))/1000</f>
        <v>0.844</v>
      </c>
      <c r="AP87" s="17">
        <f>(SUMIFS(EUROSTAT_VBE_IND_2010!Z$7:Z$732,EUROSTAT_VBE_IND_2010!$B$7:$B$732,$D87,EUROSTAT_VBE_IND_2010!$C$7:$C$732,"*"&amp;RIGHT($A87,3)&amp;"*",EUROSTAT_VBE_IND_2010!$D$7:$D$732,"3220*"))/1000</f>
        <v>0.281</v>
      </c>
      <c r="AQ87" s="17">
        <f>(SUMIFS(EUROSTAT_VBE_IND_2010!AG$7:AG$732,EUROSTAT_VBE_IND_2010!$B$7:$B$732,$D87,EUROSTAT_VBE_IND_2010!$C$7:$C$732,"*"&amp;RIGHT($A87,3)&amp;"*",EUROSTAT_VBE_IND_2010!$D$7:$D$732,"3220*"))/1000</f>
        <v>1.514</v>
      </c>
    </row>
    <row r="88" spans="1:43">
      <c r="A88" t="str">
        <f>LEFT(EUROSTAT_VBE_IND_2010!C$37,8)</f>
        <v>B_101800</v>
      </c>
      <c r="B88" s="28" t="s">
        <v>296</v>
      </c>
      <c r="C88" t="s">
        <v>293</v>
      </c>
      <c r="D88" t="s">
        <v>126</v>
      </c>
      <c r="E88" t="s">
        <v>235</v>
      </c>
      <c r="F88" t="s">
        <v>255</v>
      </c>
      <c r="G88" s="17">
        <f>(SUMIFS(EUROSTAT_VBE_IND_2010!E$7:E$732,EUROSTAT_VBE_IND_2010!$B$7:$B$732,$D88,EUROSTAT_VBE_IND_2010!$C$7:$C$732,"*"&amp;RIGHT($A88,3)&amp;"*",EUROSTAT_VBE_IND_2010!$D$7:$D$732,"323*"))/1000+(SUMIFS(EUROSTAT_VBE_IND_2010!E$7:E$732,EUROSTAT_VBE_IND_2010!$B$7:$B$732,$D88,EUROSTAT_VBE_IND_2010!$C$7:$C$732,"*"&amp;RIGHT($A88,3)&amp;"*",EUROSTAT_VBE_IND_2010!$D$7:$D$732,"324*"))/1000+(SUMIFS(EUROSTAT_VBE_IND_2010!E$7:E$732,EUROSTAT_VBE_IND_2010!$B$7:$B$732,$D88,EUROSTAT_VBE_IND_2010!$C$7:$C$732,"*"&amp;RIGHT($A88,3)&amp;"*",EUROSTAT_VBE_IND_2010!$D$7:$D$732,"3260*"))/1000</f>
        <v>15.787</v>
      </c>
      <c r="H88" s="17">
        <f>(SUMIFS(EUROSTAT_VBE_IND_2010!F$7:F$732,EUROSTAT_VBE_IND_2010!$B$7:$B$732,$D88,EUROSTAT_VBE_IND_2010!$C$7:$C$732,"*"&amp;RIGHT($A88,3)&amp;"*",EUROSTAT_VBE_IND_2010!$D$7:$D$732,"323*"))/1000+(SUMIFS(EUROSTAT_VBE_IND_2010!F$7:F$732,EUROSTAT_VBE_IND_2010!$B$7:$B$732,$D88,EUROSTAT_VBE_IND_2010!$C$7:$C$732,"*"&amp;RIGHT($A88,3)&amp;"*",EUROSTAT_VBE_IND_2010!$D$7:$D$732,"324*"))/1000+(SUMIFS(EUROSTAT_VBE_IND_2010!F$7:F$732,EUROSTAT_VBE_IND_2010!$B$7:$B$732,$D88,EUROSTAT_VBE_IND_2010!$C$7:$C$732,"*"&amp;RIGHT($A88,3)&amp;"*",EUROSTAT_VBE_IND_2010!$D$7:$D$732,"3260*"))/1000</f>
        <v>9.575</v>
      </c>
      <c r="I88" s="17">
        <f>(SUMIFS(EUROSTAT_VBE_IND_2010!G$7:G$732,EUROSTAT_VBE_IND_2010!$B$7:$B$732,$D88,EUROSTAT_VBE_IND_2010!$C$7:$C$732,"*"&amp;RIGHT($A88,3)&amp;"*",EUROSTAT_VBE_IND_2010!$D$7:$D$732,"323*"))/1000+(SUMIFS(EUROSTAT_VBE_IND_2010!G$7:G$732,EUROSTAT_VBE_IND_2010!$B$7:$B$732,$D88,EUROSTAT_VBE_IND_2010!$C$7:$C$732,"*"&amp;RIGHT($A88,3)&amp;"*",EUROSTAT_VBE_IND_2010!$D$7:$D$732,"324*"))/1000+(SUMIFS(EUROSTAT_VBE_IND_2010!G$7:G$732,EUROSTAT_VBE_IND_2010!$B$7:$B$732,$D88,EUROSTAT_VBE_IND_2010!$C$7:$C$732,"*"&amp;RIGHT($A88,3)&amp;"*",EUROSTAT_VBE_IND_2010!$D$7:$D$732,"3260*"))/1000</f>
        <v>1.354</v>
      </c>
      <c r="J88" s="198">
        <f>SUMIFS('IEA Bal_CH-IND'!$D$30:$D$329,'IEA Bal_CH-IND'!$A$30:$A$329,"*"&amp;RIGHT($B88,8),'IEA Bal_CH-IND'!$C$30:$C$329,'Aggregated Balance-IND_2010'!$E88)</f>
        <v>26.32761</v>
      </c>
      <c r="K88" s="17">
        <f>(SUMIFS(EUROSTAT_VBE_IND_2010!H$7:H$732,EUROSTAT_VBE_IND_2010!$B$7:$B$732,$D88,EUROSTAT_VBE_IND_2010!$C$7:$C$732,"*"&amp;RIGHT($A88,3)&amp;"*",EUROSTAT_VBE_IND_2010!$D$7:$D$732,"323*"))/1000+(SUMIFS(EUROSTAT_VBE_IND_2010!H$7:H$732,EUROSTAT_VBE_IND_2010!$B$7:$B$732,$D88,EUROSTAT_VBE_IND_2010!$C$7:$C$732,"*"&amp;RIGHT($A88,3)&amp;"*",EUROSTAT_VBE_IND_2010!$D$7:$D$732,"324*"))/1000+(SUMIFS(EUROSTAT_VBE_IND_2010!H$7:H$732,EUROSTAT_VBE_IND_2010!$B$7:$B$732,$D88,EUROSTAT_VBE_IND_2010!$C$7:$C$732,"*"&amp;RIGHT($A88,3)&amp;"*",EUROSTAT_VBE_IND_2010!$D$7:$D$732,"3260*"))/1000</f>
        <v>0.601</v>
      </c>
      <c r="L88" s="17">
        <f>(SUMIFS(EUROSTAT_VBE_IND_2010!I$7:I$732,EUROSTAT_VBE_IND_2010!$B$7:$B$732,$D88,EUROSTAT_VBE_IND_2010!$C$7:$C$732,"*"&amp;RIGHT($A88,3)&amp;"*",EUROSTAT_VBE_IND_2010!$D$7:$D$732,"323*"))/1000+(SUMIFS(EUROSTAT_VBE_IND_2010!I$7:I$732,EUROSTAT_VBE_IND_2010!$B$7:$B$732,$D88,EUROSTAT_VBE_IND_2010!$C$7:$C$732,"*"&amp;RIGHT($A88,3)&amp;"*",EUROSTAT_VBE_IND_2010!$D$7:$D$732,"324*"))/1000+(SUMIFS(EUROSTAT_VBE_IND_2010!I$7:I$732,EUROSTAT_VBE_IND_2010!$B$7:$B$732,$D88,EUROSTAT_VBE_IND_2010!$C$7:$C$732,"*"&amp;RIGHT($A88,3)&amp;"*",EUROSTAT_VBE_IND_2010!$D$7:$D$732,"3260*"))/1000</f>
        <v>4.061</v>
      </c>
      <c r="M88" s="17">
        <f>(SUMIFS(EUROSTAT_VBE_IND_2010!J$7:J$732,EUROSTAT_VBE_IND_2010!$B$7:$B$732,$D88,EUROSTAT_VBE_IND_2010!$C$7:$C$732,"*"&amp;RIGHT($A88,3)&amp;"*",EUROSTAT_VBE_IND_2010!$D$7:$D$732,"323*"))/1000+(SUMIFS(EUROSTAT_VBE_IND_2010!J$7:J$732,EUROSTAT_VBE_IND_2010!$B$7:$B$732,$D88,EUROSTAT_VBE_IND_2010!$C$7:$C$732,"*"&amp;RIGHT($A88,3)&amp;"*",EUROSTAT_VBE_IND_2010!$D$7:$D$732,"324*"))/1000+(SUMIFS(EUROSTAT_VBE_IND_2010!J$7:J$732,EUROSTAT_VBE_IND_2010!$B$7:$B$732,$D88,EUROSTAT_VBE_IND_2010!$C$7:$C$732,"*"&amp;RIGHT($A88,3)&amp;"*",EUROSTAT_VBE_IND_2010!$D$7:$D$732,"3260*"))/1000</f>
        <v>72.879</v>
      </c>
      <c r="N88" s="17">
        <f>(SUMIFS(EUROSTAT_VBE_IND_2010!K$7:K$732,EUROSTAT_VBE_IND_2010!$B$7:$B$732,$D88,EUROSTAT_VBE_IND_2010!$C$7:$C$732,"*"&amp;RIGHT($A88,3)&amp;"*",EUROSTAT_VBE_IND_2010!$D$7:$D$732,"323*"))/1000+(SUMIFS(EUROSTAT_VBE_IND_2010!K$7:K$732,EUROSTAT_VBE_IND_2010!$B$7:$B$732,$D88,EUROSTAT_VBE_IND_2010!$C$7:$C$732,"*"&amp;RIGHT($A88,3)&amp;"*",EUROSTAT_VBE_IND_2010!$D$7:$D$732,"324*"))/1000+(SUMIFS(EUROSTAT_VBE_IND_2010!K$7:K$732,EUROSTAT_VBE_IND_2010!$B$7:$B$732,$D88,EUROSTAT_VBE_IND_2010!$C$7:$C$732,"*"&amp;RIGHT($A88,3)&amp;"*",EUROSTAT_VBE_IND_2010!$D$7:$D$732,"3260*"))/1000</f>
        <v>11.71</v>
      </c>
      <c r="O88" s="17">
        <f>(SUMIFS(EUROSTAT_VBE_IND_2010!L$7:L$732,EUROSTAT_VBE_IND_2010!$B$7:$B$732,$D88,EUROSTAT_VBE_IND_2010!$C$7:$C$732,"*"&amp;RIGHT($A88,3)&amp;"*",EUROSTAT_VBE_IND_2010!$D$7:$D$732,"323*"))/1000+(SUMIFS(EUROSTAT_VBE_IND_2010!L$7:L$732,EUROSTAT_VBE_IND_2010!$B$7:$B$732,$D88,EUROSTAT_VBE_IND_2010!$C$7:$C$732,"*"&amp;RIGHT($A88,3)&amp;"*",EUROSTAT_VBE_IND_2010!$D$7:$D$732,"324*"))/1000+(SUMIFS(EUROSTAT_VBE_IND_2010!L$7:L$732,EUROSTAT_VBE_IND_2010!$B$7:$B$732,$D88,EUROSTAT_VBE_IND_2010!$C$7:$C$732,"*"&amp;RIGHT($A88,3)&amp;"*",EUROSTAT_VBE_IND_2010!$D$7:$D$732,"3260*"))/1000</f>
        <v>1.777</v>
      </c>
      <c r="P88" s="17">
        <f>(SUMIFS(EUROSTAT_VBE_IND_2010!M$7:M$732,EUROSTAT_VBE_IND_2010!$B$7:$B$732,$D88,EUROSTAT_VBE_IND_2010!$C$7:$C$732,"*"&amp;RIGHT($A88,3)&amp;"*",EUROSTAT_VBE_IND_2010!$D$7:$D$732,"323*"))/1000+(SUMIFS(EUROSTAT_VBE_IND_2010!M$7:M$732,EUROSTAT_VBE_IND_2010!$B$7:$B$732,$D88,EUROSTAT_VBE_IND_2010!$C$7:$C$732,"*"&amp;RIGHT($A88,3)&amp;"*",EUROSTAT_VBE_IND_2010!$D$7:$D$732,"324*"))/1000+(SUMIFS(EUROSTAT_VBE_IND_2010!M$7:M$732,EUROSTAT_VBE_IND_2010!$B$7:$B$732,$D88,EUROSTAT_VBE_IND_2010!$C$7:$C$732,"*"&amp;RIGHT($A88,3)&amp;"*",EUROSTAT_VBE_IND_2010!$D$7:$D$732,"3260*"))/1000</f>
        <v>12.397</v>
      </c>
      <c r="Q88" s="17">
        <f>(SUMIFS(EUROSTAT_VBE_IND_2010!N$7:N$732,EUROSTAT_VBE_IND_2010!$B$7:$B$732,$D88,EUROSTAT_VBE_IND_2010!$C$7:$C$732,"*"&amp;RIGHT($A88,3)&amp;"*",EUROSTAT_VBE_IND_2010!$D$7:$D$732,"323*"))/1000+(SUMIFS(EUROSTAT_VBE_IND_2010!N$7:N$732,EUROSTAT_VBE_IND_2010!$B$7:$B$732,$D88,EUROSTAT_VBE_IND_2010!$C$7:$C$732,"*"&amp;RIGHT($A88,3)&amp;"*",EUROSTAT_VBE_IND_2010!$D$7:$D$732,"324*"))/1000+(SUMIFS(EUROSTAT_VBE_IND_2010!N$7:N$732,EUROSTAT_VBE_IND_2010!$B$7:$B$732,$D88,EUROSTAT_VBE_IND_2010!$C$7:$C$732,"*"&amp;RIGHT($A88,3)&amp;"*",EUROSTAT_VBE_IND_2010!$D$7:$D$732,"3260*"))/1000</f>
        <v>46.847</v>
      </c>
      <c r="R88" s="17">
        <f>(SUMIFS(EUROSTAT_VBE_IND_2010!O$7:O$732,EUROSTAT_VBE_IND_2010!$B$7:$B$732,$D88,EUROSTAT_VBE_IND_2010!$C$7:$C$732,"*"&amp;RIGHT($A88,3)&amp;"*",EUROSTAT_VBE_IND_2010!$D$7:$D$732,"323*"))/1000+(SUMIFS(EUROSTAT_VBE_IND_2010!O$7:O$732,EUROSTAT_VBE_IND_2010!$B$7:$B$732,$D88,EUROSTAT_VBE_IND_2010!$C$7:$C$732,"*"&amp;RIGHT($A88,3)&amp;"*",EUROSTAT_VBE_IND_2010!$D$7:$D$732,"324*"))/1000+(SUMIFS(EUROSTAT_VBE_IND_2010!O$7:O$732,EUROSTAT_VBE_IND_2010!$B$7:$B$732,$D88,EUROSTAT_VBE_IND_2010!$C$7:$C$732,"*"&amp;RIGHT($A88,3)&amp;"*",EUROSTAT_VBE_IND_2010!$D$7:$D$732,"3260*"))/1000</f>
        <v>18.276</v>
      </c>
      <c r="S88" s="17">
        <f>(SUMIFS(EUROSTAT_VBE_IND_2010!P$7:P$732,EUROSTAT_VBE_IND_2010!$B$7:$B$732,$D88,EUROSTAT_VBE_IND_2010!$C$7:$C$732,"*"&amp;RIGHT($A88,3)&amp;"*",EUROSTAT_VBE_IND_2010!$D$7:$D$732,"323*"))/1000+(SUMIFS(EUROSTAT_VBE_IND_2010!P$7:P$732,EUROSTAT_VBE_IND_2010!$B$7:$B$732,$D88,EUROSTAT_VBE_IND_2010!$C$7:$C$732,"*"&amp;RIGHT($A88,3)&amp;"*",EUROSTAT_VBE_IND_2010!$D$7:$D$732,"324*"))/1000+(SUMIFS(EUROSTAT_VBE_IND_2010!P$7:P$732,EUROSTAT_VBE_IND_2010!$B$7:$B$732,$D88,EUROSTAT_VBE_IND_2010!$C$7:$C$732,"*"&amp;RIGHT($A88,3)&amp;"*",EUROSTAT_VBE_IND_2010!$D$7:$D$732,"3260*"))/1000</f>
        <v>38.567</v>
      </c>
      <c r="T88" s="17">
        <f>(SUMIFS(EUROSTAT_VBE_IND_2010!Q$7:Q$732,EUROSTAT_VBE_IND_2010!$B$7:$B$732,$D88,EUROSTAT_VBE_IND_2010!$C$7:$C$732,"*"&amp;RIGHT($A88,3)&amp;"*",EUROSTAT_VBE_IND_2010!$D$7:$D$732,"323*"))/1000+(SUMIFS(EUROSTAT_VBE_IND_2010!Q$7:Q$732,EUROSTAT_VBE_IND_2010!$B$7:$B$732,$D88,EUROSTAT_VBE_IND_2010!$C$7:$C$732,"*"&amp;RIGHT($A88,3)&amp;"*",EUROSTAT_VBE_IND_2010!$D$7:$D$732,"324*"))/1000+(SUMIFS(EUROSTAT_VBE_IND_2010!Q$7:Q$732,EUROSTAT_VBE_IND_2010!$B$7:$B$732,$D88,EUROSTAT_VBE_IND_2010!$C$7:$C$732,"*"&amp;RIGHT($A88,3)&amp;"*",EUROSTAT_VBE_IND_2010!$D$7:$D$732,"3260*"))/1000</f>
        <v>6.373</v>
      </c>
      <c r="U88" s="17">
        <f>(SUMIFS(EUROSTAT_VBE_IND_2010!R$7:R$732,EUROSTAT_VBE_IND_2010!$B$7:$B$732,$D88,EUROSTAT_VBE_IND_2010!$C$7:$C$732,"*"&amp;RIGHT($A88,3)&amp;"*",EUROSTAT_VBE_IND_2010!$D$7:$D$732,"323*"))/1000+(SUMIFS(EUROSTAT_VBE_IND_2010!R$7:R$732,EUROSTAT_VBE_IND_2010!$B$7:$B$732,$D88,EUROSTAT_VBE_IND_2010!$C$7:$C$732,"*"&amp;RIGHT($A88,3)&amp;"*",EUROSTAT_VBE_IND_2010!$D$7:$D$732,"324*"))/1000+(SUMIFS(EUROSTAT_VBE_IND_2010!R$7:R$732,EUROSTAT_VBE_IND_2010!$B$7:$B$732,$D88,EUROSTAT_VBE_IND_2010!$C$7:$C$732,"*"&amp;RIGHT($A88,3)&amp;"*",EUROSTAT_VBE_IND_2010!$D$7:$D$732,"3260*"))/1000</f>
        <v>1.26</v>
      </c>
      <c r="V88" s="17">
        <f>(SUMIFS(EUROSTAT_VBE_IND_2010!S$7:S$732,EUROSTAT_VBE_IND_2010!$B$7:$B$732,$D88,EUROSTAT_VBE_IND_2010!$C$7:$C$732,"*"&amp;RIGHT($A88,3)&amp;"*",EUROSTAT_VBE_IND_2010!$D$7:$D$732,"323*"))/1000+(SUMIFS(EUROSTAT_VBE_IND_2010!S$7:S$732,EUROSTAT_VBE_IND_2010!$B$7:$B$732,$D88,EUROSTAT_VBE_IND_2010!$C$7:$C$732,"*"&amp;RIGHT($A88,3)&amp;"*",EUROSTAT_VBE_IND_2010!$D$7:$D$732,"324*"))/1000+(SUMIFS(EUROSTAT_VBE_IND_2010!S$7:S$732,EUROSTAT_VBE_IND_2010!$B$7:$B$732,$D88,EUROSTAT_VBE_IND_2010!$C$7:$C$732,"*"&amp;RIGHT($A88,3)&amp;"*",EUROSTAT_VBE_IND_2010!$D$7:$D$732,"3260*"))/1000</f>
        <v>10.313</v>
      </c>
      <c r="W88" s="17">
        <f>(SUMIFS(EUROSTAT_VBE_IND_2010!T$7:T$732,EUROSTAT_VBE_IND_2010!$B$7:$B$732,$D88,EUROSTAT_VBE_IND_2010!$C$7:$C$732,"*"&amp;RIGHT($A88,3)&amp;"*",EUROSTAT_VBE_IND_2010!$D$7:$D$732,"323*"))/1000+(SUMIFS(EUROSTAT_VBE_IND_2010!T$7:T$732,EUROSTAT_VBE_IND_2010!$B$7:$B$732,$D88,EUROSTAT_VBE_IND_2010!$C$7:$C$732,"*"&amp;RIGHT($A88,3)&amp;"*",EUROSTAT_VBE_IND_2010!$D$7:$D$732,"324*"))/1000+(SUMIFS(EUROSTAT_VBE_IND_2010!T$7:T$732,EUROSTAT_VBE_IND_2010!$B$7:$B$732,$D88,EUROSTAT_VBE_IND_2010!$C$7:$C$732,"*"&amp;RIGHT($A88,3)&amp;"*",EUROSTAT_VBE_IND_2010!$D$7:$D$732,"3260*"))/1000</f>
        <v>1.459</v>
      </c>
      <c r="X88" s="17">
        <f>(SUMIFS(EUROSTAT_VBE_IND_2010!U$7:U$732,EUROSTAT_VBE_IND_2010!$B$7:$B$732,$D88,EUROSTAT_VBE_IND_2010!$C$7:$C$732,"*"&amp;RIGHT($A88,3)&amp;"*",EUROSTAT_VBE_IND_2010!$D$7:$D$732,"323*"))/1000+(SUMIFS(EUROSTAT_VBE_IND_2010!U$7:U$732,EUROSTAT_VBE_IND_2010!$B$7:$B$732,$D88,EUROSTAT_VBE_IND_2010!$C$7:$C$732,"*"&amp;RIGHT($A88,3)&amp;"*",EUROSTAT_VBE_IND_2010!$D$7:$D$732,"324*"))/1000+(SUMIFS(EUROSTAT_VBE_IND_2010!U$7:U$732,EUROSTAT_VBE_IND_2010!$B$7:$B$732,$D88,EUROSTAT_VBE_IND_2010!$C$7:$C$732,"*"&amp;RIGHT($A88,3)&amp;"*",EUROSTAT_VBE_IND_2010!$D$7:$D$732,"3260*"))/1000</f>
        <v>28.059</v>
      </c>
      <c r="Y88" s="17">
        <f>(SUMIFS(EUROSTAT_VBE_IND_2010!V$7:V$732,EUROSTAT_VBE_IND_2010!$B$7:$B$732,$D88,EUROSTAT_VBE_IND_2010!$C$7:$C$732,"*"&amp;RIGHT($A88,3)&amp;"*",EUROSTAT_VBE_IND_2010!$D$7:$D$732,"323*"))/1000+(SUMIFS(EUROSTAT_VBE_IND_2010!V$7:V$732,EUROSTAT_VBE_IND_2010!$B$7:$B$732,$D88,EUROSTAT_VBE_IND_2010!$C$7:$C$732,"*"&amp;RIGHT($A88,3)&amp;"*",EUROSTAT_VBE_IND_2010!$D$7:$D$732,"324*"))/1000+(SUMIFS(EUROSTAT_VBE_IND_2010!V$7:V$732,EUROSTAT_VBE_IND_2010!$B$7:$B$732,$D88,EUROSTAT_VBE_IND_2010!$C$7:$C$732,"*"&amp;RIGHT($A88,3)&amp;"*",EUROSTAT_VBE_IND_2010!$D$7:$D$732,"3260*"))/1000</f>
        <v>0.863</v>
      </c>
      <c r="Z88" s="17">
        <f>(SUMIFS(EUROSTAT_VBE_IND_2010!W$7:W$732,EUROSTAT_VBE_IND_2010!$B$7:$B$732,$D88,EUROSTAT_VBE_IND_2010!$C$7:$C$732,"*"&amp;RIGHT($A88,3)&amp;"*",EUROSTAT_VBE_IND_2010!$D$7:$D$732,"323*"))/1000+(SUMIFS(EUROSTAT_VBE_IND_2010!W$7:W$732,EUROSTAT_VBE_IND_2010!$B$7:$B$732,$D88,EUROSTAT_VBE_IND_2010!$C$7:$C$732,"*"&amp;RIGHT($A88,3)&amp;"*",EUROSTAT_VBE_IND_2010!$D$7:$D$732,"324*"))/1000+(SUMIFS(EUROSTAT_VBE_IND_2010!W$7:W$732,EUROSTAT_VBE_IND_2010!$B$7:$B$732,$D88,EUROSTAT_VBE_IND_2010!$C$7:$C$732,"*"&amp;RIGHT($A88,3)&amp;"*",EUROSTAT_VBE_IND_2010!$D$7:$D$732,"3260*"))/1000</f>
        <v>0.425</v>
      </c>
      <c r="AA88" s="17">
        <f>(SUMIFS(EUROSTAT_VBE_IND_2010!X$7:X$732,EUROSTAT_VBE_IND_2010!$B$7:$B$732,$D88,EUROSTAT_VBE_IND_2010!$C$7:$C$732,"*"&amp;RIGHT($A88,3)&amp;"*",EUROSTAT_VBE_IND_2010!$D$7:$D$732,"323*"))/1000+(SUMIFS(EUROSTAT_VBE_IND_2010!X$7:X$732,EUROSTAT_VBE_IND_2010!$B$7:$B$732,$D88,EUROSTAT_VBE_IND_2010!$C$7:$C$732,"*"&amp;RIGHT($A88,3)&amp;"*",EUROSTAT_VBE_IND_2010!$D$7:$D$732,"324*"))/1000+(SUMIFS(EUROSTAT_VBE_IND_2010!X$7:X$732,EUROSTAT_VBE_IND_2010!$B$7:$B$732,$D88,EUROSTAT_VBE_IND_2010!$C$7:$C$732,"*"&amp;RIGHT($A88,3)&amp;"*",EUROSTAT_VBE_IND_2010!$D$7:$D$732,"3260*"))/1000</f>
        <v>1.404</v>
      </c>
      <c r="AB88" s="17">
        <f>(SUMIFS(EUROSTAT_VBE_IND_2010!AA$7:AA$732,EUROSTAT_VBE_IND_2010!$B$7:$B$732,$D88,EUROSTAT_VBE_IND_2010!$C$7:$C$732,"*"&amp;RIGHT($A88,3)&amp;"*",EUROSTAT_VBE_IND_2010!$D$7:$D$732,"323*"))/1000+(SUMIFS(EUROSTAT_VBE_IND_2010!AA$7:AA$732,EUROSTAT_VBE_IND_2010!$B$7:$B$732,$D88,EUROSTAT_VBE_IND_2010!$C$7:$C$732,"*"&amp;RIGHT($A88,3)&amp;"*",EUROSTAT_VBE_IND_2010!$D$7:$D$732,"324*"))/1000+(SUMIFS(EUROSTAT_VBE_IND_2010!AA$7:AA$732,EUROSTAT_VBE_IND_2010!$B$7:$B$732,$D88,EUROSTAT_VBE_IND_2010!$C$7:$C$732,"*"&amp;RIGHT($A88,3)&amp;"*",EUROSTAT_VBE_IND_2010!$D$7:$D$732,"3260*"))/1000</f>
        <v>0.043</v>
      </c>
      <c r="AC88" s="17">
        <f>(SUMIFS(EUROSTAT_VBE_IND_2010!AB$7:AB$732,EUROSTAT_VBE_IND_2010!$B$7:$B$732,$D88,EUROSTAT_VBE_IND_2010!$C$7:$C$732,"*"&amp;RIGHT($A88,3)&amp;"*",EUROSTAT_VBE_IND_2010!$D$7:$D$732,"323*"))/1000+(SUMIFS(EUROSTAT_VBE_IND_2010!AB$7:AB$732,EUROSTAT_VBE_IND_2010!$B$7:$B$732,$D88,EUROSTAT_VBE_IND_2010!$C$7:$C$732,"*"&amp;RIGHT($A88,3)&amp;"*",EUROSTAT_VBE_IND_2010!$D$7:$D$732,"324*"))/1000+(SUMIFS(EUROSTAT_VBE_IND_2010!AB$7:AB$732,EUROSTAT_VBE_IND_2010!$B$7:$B$732,$D88,EUROSTAT_VBE_IND_2010!$C$7:$C$732,"*"&amp;RIGHT($A88,3)&amp;"*",EUROSTAT_VBE_IND_2010!$D$7:$D$732,"3260*"))/1000</f>
        <v>16.301</v>
      </c>
      <c r="AD88" s="17">
        <f>(SUMIFS(EUROSTAT_VBE_IND_2010!AC$7:AC$732,EUROSTAT_VBE_IND_2010!$B$7:$B$732,$D88,EUROSTAT_VBE_IND_2010!$C$7:$C$732,"*"&amp;RIGHT($A88,3)&amp;"*",EUROSTAT_VBE_IND_2010!$D$7:$D$732,"323*"))/1000+(SUMIFS(EUROSTAT_VBE_IND_2010!AC$7:AC$732,EUROSTAT_VBE_IND_2010!$B$7:$B$732,$D88,EUROSTAT_VBE_IND_2010!$C$7:$C$732,"*"&amp;RIGHT($A88,3)&amp;"*",EUROSTAT_VBE_IND_2010!$D$7:$D$732,"324*"))/1000+(SUMIFS(EUROSTAT_VBE_IND_2010!AC$7:AC$732,EUROSTAT_VBE_IND_2010!$B$7:$B$732,$D88,EUROSTAT_VBE_IND_2010!$C$7:$C$732,"*"&amp;RIGHT($A88,3)&amp;"*",EUROSTAT_VBE_IND_2010!$D$7:$D$732,"3260*"))/1000</f>
        <v>16.518</v>
      </c>
      <c r="AE88" s="17">
        <f>(SUMIFS(EUROSTAT_VBE_IND_2010!AD$7:AD$732,EUROSTAT_VBE_IND_2010!$B$7:$B$732,$D88,EUROSTAT_VBE_IND_2010!$C$7:$C$732,"*"&amp;RIGHT($A88,3)&amp;"*",EUROSTAT_VBE_IND_2010!$D$7:$D$732,"323*"))/1000+(SUMIFS(EUROSTAT_VBE_IND_2010!AD$7:AD$732,EUROSTAT_VBE_IND_2010!$B$7:$B$732,$D88,EUROSTAT_VBE_IND_2010!$C$7:$C$732,"*"&amp;RIGHT($A88,3)&amp;"*",EUROSTAT_VBE_IND_2010!$D$7:$D$732,"324*"))/1000+(SUMIFS(EUROSTAT_VBE_IND_2010!AD$7:AD$732,EUROSTAT_VBE_IND_2010!$B$7:$B$732,$D88,EUROSTAT_VBE_IND_2010!$C$7:$C$732,"*"&amp;RIGHT($A88,3)&amp;"*",EUROSTAT_VBE_IND_2010!$D$7:$D$732,"3260*"))/1000</f>
        <v>18.503</v>
      </c>
      <c r="AF88" s="17">
        <f>(SUMIFS(EUROSTAT_VBE_IND_2010!AE$7:AE$732,EUROSTAT_VBE_IND_2010!$B$7:$B$732,$D88,EUROSTAT_VBE_IND_2010!$C$7:$C$732,"*"&amp;RIGHT($A88,3)&amp;"*",EUROSTAT_VBE_IND_2010!$D$7:$D$732,"323*"))/1000+(SUMIFS(EUROSTAT_VBE_IND_2010!AE$7:AE$732,EUROSTAT_VBE_IND_2010!$B$7:$B$732,$D88,EUROSTAT_VBE_IND_2010!$C$7:$C$732,"*"&amp;RIGHT($A88,3)&amp;"*",EUROSTAT_VBE_IND_2010!$D$7:$D$732,"324*"))/1000+(SUMIFS(EUROSTAT_VBE_IND_2010!AE$7:AE$732,EUROSTAT_VBE_IND_2010!$B$7:$B$732,$D88,EUROSTAT_VBE_IND_2010!$C$7:$C$732,"*"&amp;RIGHT($A88,3)&amp;"*",EUROSTAT_VBE_IND_2010!$D$7:$D$732,"3260*"))/1000</f>
        <v>11.383</v>
      </c>
      <c r="AG88" s="17">
        <f>(SUMIFS(EUROSTAT_VBE_IND_2010!AF$7:AF$732,EUROSTAT_VBE_IND_2010!$B$7:$B$732,$D88,EUROSTAT_VBE_IND_2010!$C$7:$C$732,"*"&amp;RIGHT($A88,3)&amp;"*",EUROSTAT_VBE_IND_2010!$D$7:$D$732,"323*"))/1000+(SUMIFS(EUROSTAT_VBE_IND_2010!AF$7:AF$732,EUROSTAT_VBE_IND_2010!$B$7:$B$732,$D88,EUROSTAT_VBE_IND_2010!$C$7:$C$732,"*"&amp;RIGHT($A88,3)&amp;"*",EUROSTAT_VBE_IND_2010!$D$7:$D$732,"324*"))/1000+(SUMIFS(EUROSTAT_VBE_IND_2010!AF$7:AF$732,EUROSTAT_VBE_IND_2010!$B$7:$B$732,$D88,EUROSTAT_VBE_IND_2010!$C$7:$C$732,"*"&amp;RIGHT($A88,3)&amp;"*",EUROSTAT_VBE_IND_2010!$D$7:$D$732,"3260*"))/1000</f>
        <v>10.185</v>
      </c>
      <c r="AH88" s="17">
        <f>(SUMIFS(EUROSTAT_VBE_IND_2010!AH$7:AH$732,EUROSTAT_VBE_IND_2010!$B$7:$B$732,$D88,EUROSTAT_VBE_IND_2010!$C$7:$C$732,"*"&amp;RIGHT($A88,3)&amp;"*",EUROSTAT_VBE_IND_2010!$D$7:$D$732,"323*"))/1000+(SUMIFS(EUROSTAT_VBE_IND_2010!AH$7:AH$732,EUROSTAT_VBE_IND_2010!$B$7:$B$732,$D88,EUROSTAT_VBE_IND_2010!$C$7:$C$732,"*"&amp;RIGHT($A88,3)&amp;"*",EUROSTAT_VBE_IND_2010!$D$7:$D$732,"324*"))/1000+(SUMIFS(EUROSTAT_VBE_IND_2010!AH$7:AH$732,EUROSTAT_VBE_IND_2010!$B$7:$B$732,$D88,EUROSTAT_VBE_IND_2010!$C$7:$C$732,"*"&amp;RIGHT($A88,3)&amp;"*",EUROSTAT_VBE_IND_2010!$D$7:$D$732,"3260*"))/1000</f>
        <v>11.755</v>
      </c>
      <c r="AI88" s="17">
        <f>(SUMIFS(EUROSTAT_VBE_IND_2010!AI$7:AI$732,EUROSTAT_VBE_IND_2010!$B$7:$B$732,$D88,EUROSTAT_VBE_IND_2010!$C$7:$C$732,"*"&amp;RIGHT($A88,3)&amp;"*",EUROSTAT_VBE_IND_2010!$D$7:$D$732,"323*"))/1000+(SUMIFS(EUROSTAT_VBE_IND_2010!AI$7:AI$732,EUROSTAT_VBE_IND_2010!$B$7:$B$732,$D88,EUROSTAT_VBE_IND_2010!$C$7:$C$732,"*"&amp;RIGHT($A88,3)&amp;"*",EUROSTAT_VBE_IND_2010!$D$7:$D$732,"324*"))/1000+(SUMIFS(EUROSTAT_VBE_IND_2010!AI$7:AI$732,EUROSTAT_VBE_IND_2010!$B$7:$B$732,$D88,EUROSTAT_VBE_IND_2010!$C$7:$C$732,"*"&amp;RIGHT($A88,3)&amp;"*",EUROSTAT_VBE_IND_2010!$D$7:$D$732,"3260*"))/1000</f>
        <v>3.067</v>
      </c>
      <c r="AJ88" s="17">
        <f>(SUMIFS(EUROSTAT_VBE_IND_2010!AJ$7:AJ$732,EUROSTAT_VBE_IND_2010!$B$7:$B$732,$D88,EUROSTAT_VBE_IND_2010!$C$7:$C$732,"*"&amp;RIGHT($A88,3)&amp;"*",EUROSTAT_VBE_IND_2010!$D$7:$D$732,"323*"))/1000+(SUMIFS(EUROSTAT_VBE_IND_2010!AJ$7:AJ$732,EUROSTAT_VBE_IND_2010!$B$7:$B$732,$D88,EUROSTAT_VBE_IND_2010!$C$7:$C$732,"*"&amp;RIGHT($A88,3)&amp;"*",EUROSTAT_VBE_IND_2010!$D$7:$D$732,"324*"))/1000+(SUMIFS(EUROSTAT_VBE_IND_2010!AJ$7:AJ$732,EUROSTAT_VBE_IND_2010!$B$7:$B$732,$D88,EUROSTAT_VBE_IND_2010!$C$7:$C$732,"*"&amp;RIGHT($A88,3)&amp;"*",EUROSTAT_VBE_IND_2010!$D$7:$D$732,"3260*"))/1000</f>
        <v>0.73</v>
      </c>
      <c r="AK88" s="17">
        <f>(SUMIFS(EUROSTAT_VBE_IND_2010!AK$7:AK$732,EUROSTAT_VBE_IND_2010!$B$7:$B$732,$D88,EUROSTAT_VBE_IND_2010!$C$7:$C$732,"*"&amp;RIGHT($A88,3)&amp;"*",EUROSTAT_VBE_IND_2010!$D$7:$D$732,"323*"))/1000+(SUMIFS(EUROSTAT_VBE_IND_2010!AK$7:AK$732,EUROSTAT_VBE_IND_2010!$B$7:$B$732,$D88,EUROSTAT_VBE_IND_2010!$C$7:$C$732,"*"&amp;RIGHT($A88,3)&amp;"*",EUROSTAT_VBE_IND_2010!$D$7:$D$732,"324*"))/1000+(SUMIFS(EUROSTAT_VBE_IND_2010!AK$7:AK$732,EUROSTAT_VBE_IND_2010!$B$7:$B$732,$D88,EUROSTAT_VBE_IND_2010!$C$7:$C$732,"*"&amp;RIGHT($A88,3)&amp;"*",EUROSTAT_VBE_IND_2010!$D$7:$D$732,"3260*"))/1000</f>
        <v>146.355</v>
      </c>
      <c r="AL88" s="198">
        <f>SUMIFS('IEA Bal_AL-IND'!$D$30:$D$329,'IEA Bal_AL-IND'!$A$30:$A$329,"*"&amp;RIGHT($B88,8),'IEA Bal_AL-IND'!$C$30:$C$329,'Aggregated Balance-IND_2010'!$E88)</f>
        <v>0.38339</v>
      </c>
      <c r="AM88" s="198">
        <f>SUMIFS('IEA Bal_BA-IND'!$D$30:$D$329,'IEA Bal_BA-IND'!$A$30:$A$329,"*"&amp;RIGHT($B88,8),'IEA Bal_BA-IND'!$C$30:$C$329,'Aggregated Balance-IND_2010'!$E88)</f>
        <v>0</v>
      </c>
      <c r="AN88" s="198">
        <f>SUMIFS('IEA Bal_KS-IND'!$D$30:$D$329,'IEA Bal_KS-IND'!$A$30:$A$329,"*"&amp;RIGHT($B88,8),'IEA Bal_KS-IND'!$C$30:$C$329,'Aggregated Balance-IND_2010'!$E88)</f>
        <v>0.98122</v>
      </c>
      <c r="AO88" s="17">
        <f>(SUMIFS(EUROSTAT_VBE_IND_2010!Y$7:Y$732,EUROSTAT_VBE_IND_2010!$B$7:$B$732,$D88,EUROSTAT_VBE_IND_2010!$C$7:$C$732,"*"&amp;RIGHT($A88,3)&amp;"*",EUROSTAT_VBE_IND_2010!$D$7:$D$732,"323*"))/1000+(SUMIFS(EUROSTAT_VBE_IND_2010!Y$7:Y$732,EUROSTAT_VBE_IND_2010!$B$7:$B$732,$D88,EUROSTAT_VBE_IND_2010!$C$7:$C$732,"*"&amp;RIGHT($A88,3)&amp;"*",EUROSTAT_VBE_IND_2010!$D$7:$D$732,"324*"))/1000+(SUMIFS(EUROSTAT_VBE_IND_2010!Y$7:Y$732,EUROSTAT_VBE_IND_2010!$B$7:$B$732,$D88,EUROSTAT_VBE_IND_2010!$C$7:$C$732,"*"&amp;RIGHT($A88,3)&amp;"*",EUROSTAT_VBE_IND_2010!$D$7:$D$732,"3260*"))/1000</f>
        <v>0</v>
      </c>
      <c r="AP88" s="17">
        <f>(SUMIFS(EUROSTAT_VBE_IND_2010!Z$7:Z$732,EUROSTAT_VBE_IND_2010!$B$7:$B$732,$D88,EUROSTAT_VBE_IND_2010!$C$7:$C$732,"*"&amp;RIGHT($A88,3)&amp;"*",EUROSTAT_VBE_IND_2010!$D$7:$D$732,"323*"))/1000+(SUMIFS(EUROSTAT_VBE_IND_2010!Z$7:Z$732,EUROSTAT_VBE_IND_2010!$B$7:$B$732,$D88,EUROSTAT_VBE_IND_2010!$C$7:$C$732,"*"&amp;RIGHT($A88,3)&amp;"*",EUROSTAT_VBE_IND_2010!$D$7:$D$732,"324*"))/1000+(SUMIFS(EUROSTAT_VBE_IND_2010!Z$7:Z$732,EUROSTAT_VBE_IND_2010!$B$7:$B$732,$D88,EUROSTAT_VBE_IND_2010!$C$7:$C$732,"*"&amp;RIGHT($A88,3)&amp;"*",EUROSTAT_VBE_IND_2010!$D$7:$D$732,"3260*"))/1000</f>
        <v>1.809</v>
      </c>
      <c r="AQ88" s="17">
        <f>(SUMIFS(EUROSTAT_VBE_IND_2010!AG$7:AG$732,EUROSTAT_VBE_IND_2010!$B$7:$B$732,$D88,EUROSTAT_VBE_IND_2010!$C$7:$C$732,"*"&amp;RIGHT($A88,3)&amp;"*",EUROSTAT_VBE_IND_2010!$D$7:$D$732,"323*"))/1000+(SUMIFS(EUROSTAT_VBE_IND_2010!AG$7:AG$732,EUROSTAT_VBE_IND_2010!$B$7:$B$732,$D88,EUROSTAT_VBE_IND_2010!$C$7:$C$732,"*"&amp;RIGHT($A88,3)&amp;"*",EUROSTAT_VBE_IND_2010!$D$7:$D$732,"324*"))/1000+(SUMIFS(EUROSTAT_VBE_IND_2010!AG$7:AG$732,EUROSTAT_VBE_IND_2010!$B$7:$B$732,$D88,EUROSTAT_VBE_IND_2010!$C$7:$C$732,"*"&amp;RIGHT($A88,3)&amp;"*",EUROSTAT_VBE_IND_2010!$D$7:$D$732,"3260*"))/1000</f>
        <v>5.046</v>
      </c>
    </row>
    <row r="89" spans="1:43">
      <c r="A89" t="str">
        <f>LEFT(EUROSTAT_VBE_IND_2010!C$37,8)</f>
        <v>B_101800</v>
      </c>
      <c r="B89" s="28" t="s">
        <v>296</v>
      </c>
      <c r="C89" t="s">
        <v>293</v>
      </c>
      <c r="D89" t="s">
        <v>126</v>
      </c>
      <c r="E89" t="s">
        <v>236</v>
      </c>
      <c r="F89" t="s">
        <v>256</v>
      </c>
      <c r="G89" s="17">
        <f>(SUMIFS(EUROSTAT_VBE_IND_2010!E$7:E$732,EUROSTAT_VBE_IND_2010!$B$7:$B$732,$D89,EUROSTAT_VBE_IND_2010!$C$7:$C$732,"*"&amp;RIGHT($A89,3)&amp;"*",EUROSTAT_VBE_IND_2010!$D$7:$D$732,"3250*"))/1000</f>
        <v>0</v>
      </c>
      <c r="H89" s="17">
        <f>(SUMIFS(EUROSTAT_VBE_IND_2010!F$7:F$732,EUROSTAT_VBE_IND_2010!$B$7:$B$732,$D89,EUROSTAT_VBE_IND_2010!$C$7:$C$732,"*"&amp;RIGHT($A89,3)&amp;"*",EUROSTAT_VBE_IND_2010!$D$7:$D$732,"3250*"))/1000</f>
        <v>0</v>
      </c>
      <c r="I89" s="17">
        <f>(SUMIFS(EUROSTAT_VBE_IND_2010!G$7:G$732,EUROSTAT_VBE_IND_2010!$B$7:$B$732,$D89,EUROSTAT_VBE_IND_2010!$C$7:$C$732,"*"&amp;RIGHT($A89,3)&amp;"*",EUROSTAT_VBE_IND_2010!$D$7:$D$732,"3250*"))/1000</f>
        <v>0</v>
      </c>
      <c r="J89" s="198">
        <f>SUMIFS('IEA Bal_CH-IND'!$D$30:$D$329,'IEA Bal_CH-IND'!$A$30:$A$329,"*"&amp;RIGHT($B89,8),'IEA Bal_CH-IND'!$C$30:$C$329,'Aggregated Balance-IND_2010'!$E89)</f>
        <v>0</v>
      </c>
      <c r="K89" s="17">
        <f>(SUMIFS(EUROSTAT_VBE_IND_2010!H$7:H$732,EUROSTAT_VBE_IND_2010!$B$7:$B$732,$D89,EUROSTAT_VBE_IND_2010!$C$7:$C$732,"*"&amp;RIGHT($A89,3)&amp;"*",EUROSTAT_VBE_IND_2010!$D$7:$D$732,"3250*"))/1000</f>
        <v>0</v>
      </c>
      <c r="L89" s="17">
        <f>(SUMIFS(EUROSTAT_VBE_IND_2010!I$7:I$732,EUROSTAT_VBE_IND_2010!$B$7:$B$732,$D89,EUROSTAT_VBE_IND_2010!$C$7:$C$732,"*"&amp;RIGHT($A89,3)&amp;"*",EUROSTAT_VBE_IND_2010!$D$7:$D$732,"3250*"))/1000</f>
        <v>0</v>
      </c>
      <c r="M89" s="17">
        <f>(SUMIFS(EUROSTAT_VBE_IND_2010!J$7:J$732,EUROSTAT_VBE_IND_2010!$B$7:$B$732,$D89,EUROSTAT_VBE_IND_2010!$C$7:$C$732,"*"&amp;RIGHT($A89,3)&amp;"*",EUROSTAT_VBE_IND_2010!$D$7:$D$732,"3250*"))/1000</f>
        <v>0</v>
      </c>
      <c r="N89" s="17">
        <f>(SUMIFS(EUROSTAT_VBE_IND_2010!K$7:K$732,EUROSTAT_VBE_IND_2010!$B$7:$B$732,$D89,EUROSTAT_VBE_IND_2010!$C$7:$C$732,"*"&amp;RIGHT($A89,3)&amp;"*",EUROSTAT_VBE_IND_2010!$D$7:$D$732,"3250*"))/1000</f>
        <v>0</v>
      </c>
      <c r="O89" s="17">
        <f>(SUMIFS(EUROSTAT_VBE_IND_2010!L$7:L$732,EUROSTAT_VBE_IND_2010!$B$7:$B$732,$D89,EUROSTAT_VBE_IND_2010!$C$7:$C$732,"*"&amp;RIGHT($A89,3)&amp;"*",EUROSTAT_VBE_IND_2010!$D$7:$D$732,"3250*"))/1000</f>
        <v>0</v>
      </c>
      <c r="P89" s="17">
        <f>(SUMIFS(EUROSTAT_VBE_IND_2010!M$7:M$732,EUROSTAT_VBE_IND_2010!$B$7:$B$732,$D89,EUROSTAT_VBE_IND_2010!$C$7:$C$732,"*"&amp;RIGHT($A89,3)&amp;"*",EUROSTAT_VBE_IND_2010!$D$7:$D$732,"3250*"))/1000</f>
        <v>0</v>
      </c>
      <c r="Q89" s="17">
        <f>(SUMIFS(EUROSTAT_VBE_IND_2010!N$7:N$732,EUROSTAT_VBE_IND_2010!$B$7:$B$732,$D89,EUROSTAT_VBE_IND_2010!$C$7:$C$732,"*"&amp;RIGHT($A89,3)&amp;"*",EUROSTAT_VBE_IND_2010!$D$7:$D$732,"3250*"))/1000</f>
        <v>0</v>
      </c>
      <c r="R89" s="17">
        <f>(SUMIFS(EUROSTAT_VBE_IND_2010!O$7:O$732,EUROSTAT_VBE_IND_2010!$B$7:$B$732,$D89,EUROSTAT_VBE_IND_2010!$C$7:$C$732,"*"&amp;RIGHT($A89,3)&amp;"*",EUROSTAT_VBE_IND_2010!$D$7:$D$732,"3250*"))/1000</f>
        <v>0</v>
      </c>
      <c r="S89" s="17">
        <f>(SUMIFS(EUROSTAT_VBE_IND_2010!P$7:P$732,EUROSTAT_VBE_IND_2010!$B$7:$B$732,$D89,EUROSTAT_VBE_IND_2010!$C$7:$C$732,"*"&amp;RIGHT($A89,3)&amp;"*",EUROSTAT_VBE_IND_2010!$D$7:$D$732,"3250*"))/1000</f>
        <v>70.312</v>
      </c>
      <c r="T89" s="17">
        <f>(SUMIFS(EUROSTAT_VBE_IND_2010!Q$7:Q$732,EUROSTAT_VBE_IND_2010!$B$7:$B$732,$D89,EUROSTAT_VBE_IND_2010!$C$7:$C$732,"*"&amp;RIGHT($A89,3)&amp;"*",EUROSTAT_VBE_IND_2010!$D$7:$D$732,"3250*"))/1000</f>
        <v>0</v>
      </c>
      <c r="U89" s="17">
        <f>(SUMIFS(EUROSTAT_VBE_IND_2010!R$7:R$732,EUROSTAT_VBE_IND_2010!$B$7:$B$732,$D89,EUROSTAT_VBE_IND_2010!$C$7:$C$732,"*"&amp;RIGHT($A89,3)&amp;"*",EUROSTAT_VBE_IND_2010!$D$7:$D$732,"3250*"))/1000</f>
        <v>0</v>
      </c>
      <c r="V89" s="17">
        <f>(SUMIFS(EUROSTAT_VBE_IND_2010!S$7:S$732,EUROSTAT_VBE_IND_2010!$B$7:$B$732,$D89,EUROSTAT_VBE_IND_2010!$C$7:$C$732,"*"&amp;RIGHT($A89,3)&amp;"*",EUROSTAT_VBE_IND_2010!$D$7:$D$732,"3250*"))/1000</f>
        <v>0</v>
      </c>
      <c r="W89" s="17">
        <f>(SUMIFS(EUROSTAT_VBE_IND_2010!T$7:T$732,EUROSTAT_VBE_IND_2010!$B$7:$B$732,$D89,EUROSTAT_VBE_IND_2010!$C$7:$C$732,"*"&amp;RIGHT($A89,3)&amp;"*",EUROSTAT_VBE_IND_2010!$D$7:$D$732,"3250*"))/1000</f>
        <v>0</v>
      </c>
      <c r="X89" s="17">
        <f>(SUMIFS(EUROSTAT_VBE_IND_2010!U$7:U$732,EUROSTAT_VBE_IND_2010!$B$7:$B$732,$D89,EUROSTAT_VBE_IND_2010!$C$7:$C$732,"*"&amp;RIGHT($A89,3)&amp;"*",EUROSTAT_VBE_IND_2010!$D$7:$D$732,"3250*"))/1000</f>
        <v>0</v>
      </c>
      <c r="Y89" s="17">
        <f>(SUMIFS(EUROSTAT_VBE_IND_2010!V$7:V$732,EUROSTAT_VBE_IND_2010!$B$7:$B$732,$D89,EUROSTAT_VBE_IND_2010!$C$7:$C$732,"*"&amp;RIGHT($A89,3)&amp;"*",EUROSTAT_VBE_IND_2010!$D$7:$D$732,"3250*"))/1000</f>
        <v>0</v>
      </c>
      <c r="Z89" s="17">
        <f>(SUMIFS(EUROSTAT_VBE_IND_2010!W$7:W$732,EUROSTAT_VBE_IND_2010!$B$7:$B$732,$D89,EUROSTAT_VBE_IND_2010!$C$7:$C$732,"*"&amp;RIGHT($A89,3)&amp;"*",EUROSTAT_VBE_IND_2010!$D$7:$D$732,"3250*"))/1000</f>
        <v>0</v>
      </c>
      <c r="AA89" s="17">
        <f>(SUMIFS(EUROSTAT_VBE_IND_2010!X$7:X$732,EUROSTAT_VBE_IND_2010!$B$7:$B$732,$D89,EUROSTAT_VBE_IND_2010!$C$7:$C$732,"*"&amp;RIGHT($A89,3)&amp;"*",EUROSTAT_VBE_IND_2010!$D$7:$D$732,"3250*"))/1000</f>
        <v>0</v>
      </c>
      <c r="AB89" s="17">
        <f>(SUMIFS(EUROSTAT_VBE_IND_2010!AA$7:AA$732,EUROSTAT_VBE_IND_2010!$B$7:$B$732,$D89,EUROSTAT_VBE_IND_2010!$C$7:$C$732,"*"&amp;RIGHT($A89,3)&amp;"*",EUROSTAT_VBE_IND_2010!$D$7:$D$732,"3250*"))/1000</f>
        <v>0</v>
      </c>
      <c r="AC89" s="17">
        <f>(SUMIFS(EUROSTAT_VBE_IND_2010!AB$7:AB$732,EUROSTAT_VBE_IND_2010!$B$7:$B$732,$D89,EUROSTAT_VBE_IND_2010!$C$7:$C$732,"*"&amp;RIGHT($A89,3)&amp;"*",EUROSTAT_VBE_IND_2010!$D$7:$D$732,"3250*"))/1000</f>
        <v>0</v>
      </c>
      <c r="AD89" s="17">
        <f>(SUMIFS(EUROSTAT_VBE_IND_2010!AC$7:AC$732,EUROSTAT_VBE_IND_2010!$B$7:$B$732,$D89,EUROSTAT_VBE_IND_2010!$C$7:$C$732,"*"&amp;RIGHT($A89,3)&amp;"*",EUROSTAT_VBE_IND_2010!$D$7:$D$732,"3250*"))/1000</f>
        <v>0</v>
      </c>
      <c r="AE89" s="17">
        <f>(SUMIFS(EUROSTAT_VBE_IND_2010!AD$7:AD$732,EUROSTAT_VBE_IND_2010!$B$7:$B$732,$D89,EUROSTAT_VBE_IND_2010!$C$7:$C$732,"*"&amp;RIGHT($A89,3)&amp;"*",EUROSTAT_VBE_IND_2010!$D$7:$D$732,"3250*"))/1000</f>
        <v>0</v>
      </c>
      <c r="AF89" s="17">
        <f>(SUMIFS(EUROSTAT_VBE_IND_2010!AE$7:AE$732,EUROSTAT_VBE_IND_2010!$B$7:$B$732,$D89,EUROSTAT_VBE_IND_2010!$C$7:$C$732,"*"&amp;RIGHT($A89,3)&amp;"*",EUROSTAT_VBE_IND_2010!$D$7:$D$732,"3250*"))/1000</f>
        <v>0</v>
      </c>
      <c r="AG89" s="17">
        <f>(SUMIFS(EUROSTAT_VBE_IND_2010!AF$7:AF$732,EUROSTAT_VBE_IND_2010!$B$7:$B$732,$D89,EUROSTAT_VBE_IND_2010!$C$7:$C$732,"*"&amp;RIGHT($A89,3)&amp;"*",EUROSTAT_VBE_IND_2010!$D$7:$D$732,"3250*"))/1000</f>
        <v>0.044</v>
      </c>
      <c r="AH89" s="17">
        <f>(SUMIFS(EUROSTAT_VBE_IND_2010!AH$7:AH$732,EUROSTAT_VBE_IND_2010!$B$7:$B$732,$D89,EUROSTAT_VBE_IND_2010!$C$7:$C$732,"*"&amp;RIGHT($A89,3)&amp;"*",EUROSTAT_VBE_IND_2010!$D$7:$D$732,"3250*"))/1000</f>
        <v>0</v>
      </c>
      <c r="AI89" s="17">
        <f>(SUMIFS(EUROSTAT_VBE_IND_2010!AI$7:AI$732,EUROSTAT_VBE_IND_2010!$B$7:$B$732,$D89,EUROSTAT_VBE_IND_2010!$C$7:$C$732,"*"&amp;RIGHT($A89,3)&amp;"*",EUROSTAT_VBE_IND_2010!$D$7:$D$732,"3250*"))/1000</f>
        <v>0</v>
      </c>
      <c r="AJ89" s="17">
        <f>(SUMIFS(EUROSTAT_VBE_IND_2010!AJ$7:AJ$732,EUROSTAT_VBE_IND_2010!$B$7:$B$732,$D89,EUROSTAT_VBE_IND_2010!$C$7:$C$732,"*"&amp;RIGHT($A89,3)&amp;"*",EUROSTAT_VBE_IND_2010!$D$7:$D$732,"3250*"))/1000</f>
        <v>0</v>
      </c>
      <c r="AK89" s="17">
        <f>(SUMIFS(EUROSTAT_VBE_IND_2010!AK$7:AK$732,EUROSTAT_VBE_IND_2010!$B$7:$B$732,$D89,EUROSTAT_VBE_IND_2010!$C$7:$C$732,"*"&amp;RIGHT($A89,3)&amp;"*",EUROSTAT_VBE_IND_2010!$D$7:$D$732,"3250*"))/1000</f>
        <v>0</v>
      </c>
      <c r="AL89" s="198">
        <f>SUMIFS('IEA Bal_AL-IND'!$D$30:$D$329,'IEA Bal_AL-IND'!$A$30:$A$329,"*"&amp;RIGHT($B89,8),'IEA Bal_AL-IND'!$C$30:$C$329,'Aggregated Balance-IND_2010'!$E89)</f>
        <v>0</v>
      </c>
      <c r="AM89" s="198">
        <f>SUMIFS('IEA Bal_BA-IND'!$D$30:$D$329,'IEA Bal_BA-IND'!$A$30:$A$329,"*"&amp;RIGHT($B89,8),'IEA Bal_BA-IND'!$C$30:$C$329,'Aggregated Balance-IND_2010'!$E89)</f>
        <v>0</v>
      </c>
      <c r="AN89" s="198">
        <f>SUMIFS('IEA Bal_KS-IND'!$D$30:$D$329,'IEA Bal_KS-IND'!$A$30:$A$329,"*"&amp;RIGHT($B89,8),'IEA Bal_KS-IND'!$C$30:$C$329,'Aggregated Balance-IND_2010'!$E89)</f>
        <v>0</v>
      </c>
      <c r="AO89" s="17">
        <f>(SUMIFS(EUROSTAT_VBE_IND_2010!Y$7:Y$732,EUROSTAT_VBE_IND_2010!$B$7:$B$732,$D89,EUROSTAT_VBE_IND_2010!$C$7:$C$732,"*"&amp;RIGHT($A89,3)&amp;"*",EUROSTAT_VBE_IND_2010!$D$7:$D$732,"3250*"))/1000</f>
        <v>0</v>
      </c>
      <c r="AP89" s="17">
        <f>(SUMIFS(EUROSTAT_VBE_IND_2010!Z$7:Z$732,EUROSTAT_VBE_IND_2010!$B$7:$B$732,$D89,EUROSTAT_VBE_IND_2010!$C$7:$C$732,"*"&amp;RIGHT($A89,3)&amp;"*",EUROSTAT_VBE_IND_2010!$D$7:$D$732,"3250*"))/1000</f>
        <v>0</v>
      </c>
      <c r="AQ89" s="17">
        <f>(SUMIFS(EUROSTAT_VBE_IND_2010!AG$7:AG$732,EUROSTAT_VBE_IND_2010!$B$7:$B$732,$D89,EUROSTAT_VBE_IND_2010!$C$7:$C$732,"*"&amp;RIGHT($A89,3)&amp;"*",EUROSTAT_VBE_IND_2010!$D$7:$D$732,"3250*"))/1000</f>
        <v>0</v>
      </c>
    </row>
    <row r="90" spans="1:43">
      <c r="A90" t="str">
        <f>LEFT(EUROSTAT_VBE_IND_2010!C$37,8)</f>
        <v>B_101800</v>
      </c>
      <c r="B90" s="28" t="s">
        <v>296</v>
      </c>
      <c r="C90" t="s">
        <v>293</v>
      </c>
      <c r="D90" t="s">
        <v>126</v>
      </c>
      <c r="E90" t="s">
        <v>237</v>
      </c>
      <c r="F90" t="s">
        <v>257</v>
      </c>
      <c r="G90" s="17">
        <f>(SUMIFS(EUROSTAT_VBE_IND_2010!E$7:E$732,EUROSTAT_VBE_IND_2010!$B$7:$B$732,$D90,EUROSTAT_VBE_IND_2010!$C$7:$C$732,"*"&amp;RIGHT($A90,3)&amp;"*",EUROSTAT_VBE_IND_2010!$D$7:$D$732,"3270A*"))/1000+(SUMIFS(EUROSTAT_VBE_IND_2010!E$7:E$732,EUROSTAT_VBE_IND_2010!$B$7:$B$732,$D90,EUROSTAT_VBE_IND_2010!$C$7:$C$732,"*"&amp;RIGHT($A90,3)&amp;"*",EUROSTAT_VBE_IND_2010!$D$7:$D$732,"3285*"))/1000+(SUMIFS(EUROSTAT_VBE_IND_2010!E$7:E$732,EUROSTAT_VBE_IND_2010!$B$7:$B$732,$D90,EUROSTAT_VBE_IND_2010!$C$7:$C$732,"*"&amp;RIGHT($A90,3)&amp;"*",EUROSTAT_VBE_IND_2010!$D$7:$D$732,"3295*"))/1000+(SUMIFS(EUROSTAT_VBE_IND_2010!E$7:E$732,EUROSTAT_VBE_IND_2010!$B$7:$B$732,$D90,EUROSTAT_VBE_IND_2010!$C$7:$C$732,"*"&amp;RIGHT($A90,3)&amp;"*",EUROSTAT_VBE_IND_2010!$D$7:$D$732,"2410*"))/1000+(SUMIFS(EUROSTAT_VBE_IND_2010!E$7:E$732,EUROSTAT_VBE_IND_2010!$B$7:$B$732,$D90,EUROSTAT_VBE_IND_2010!$C$7:$C$732,"*"&amp;RIGHT($A90,3)&amp;"*",EUROSTAT_VBE_IND_2010!$D$7:$D$732,"3105*"))/1000</f>
        <v>17.523</v>
      </c>
      <c r="H90" s="17">
        <f>(SUMIFS(EUROSTAT_VBE_IND_2010!F$7:F$732,EUROSTAT_VBE_IND_2010!$B$7:$B$732,$D90,EUROSTAT_VBE_IND_2010!$C$7:$C$732,"*"&amp;RIGHT($A90,3)&amp;"*",EUROSTAT_VBE_IND_2010!$D$7:$D$732,"3270A*"))/1000+(SUMIFS(EUROSTAT_VBE_IND_2010!F$7:F$732,EUROSTAT_VBE_IND_2010!$B$7:$B$732,$D90,EUROSTAT_VBE_IND_2010!$C$7:$C$732,"*"&amp;RIGHT($A90,3)&amp;"*",EUROSTAT_VBE_IND_2010!$D$7:$D$732,"3285*"))/1000+(SUMIFS(EUROSTAT_VBE_IND_2010!F$7:F$732,EUROSTAT_VBE_IND_2010!$B$7:$B$732,$D90,EUROSTAT_VBE_IND_2010!$C$7:$C$732,"*"&amp;RIGHT($A90,3)&amp;"*",EUROSTAT_VBE_IND_2010!$D$7:$D$732,"3295*"))/1000+(SUMIFS(EUROSTAT_VBE_IND_2010!F$7:F$732,EUROSTAT_VBE_IND_2010!$B$7:$B$732,$D90,EUROSTAT_VBE_IND_2010!$C$7:$C$732,"*"&amp;RIGHT($A90,3)&amp;"*",EUROSTAT_VBE_IND_2010!$D$7:$D$732,"2410*"))/1000+(SUMIFS(EUROSTAT_VBE_IND_2010!F$7:F$732,EUROSTAT_VBE_IND_2010!$B$7:$B$732,$D90,EUROSTAT_VBE_IND_2010!$C$7:$C$732,"*"&amp;RIGHT($A90,3)&amp;"*",EUROSTAT_VBE_IND_2010!$D$7:$D$732,"3105*"))/1000</f>
        <v>14.376</v>
      </c>
      <c r="I90" s="17">
        <f>(SUMIFS(EUROSTAT_VBE_IND_2010!G$7:G$732,EUROSTAT_VBE_IND_2010!$B$7:$B$732,$D90,EUROSTAT_VBE_IND_2010!$C$7:$C$732,"*"&amp;RIGHT($A90,3)&amp;"*",EUROSTAT_VBE_IND_2010!$D$7:$D$732,"3270A*"))/1000+(SUMIFS(EUROSTAT_VBE_IND_2010!G$7:G$732,EUROSTAT_VBE_IND_2010!$B$7:$B$732,$D90,EUROSTAT_VBE_IND_2010!$C$7:$C$732,"*"&amp;RIGHT($A90,3)&amp;"*",EUROSTAT_VBE_IND_2010!$D$7:$D$732,"3285*"))/1000+(SUMIFS(EUROSTAT_VBE_IND_2010!G$7:G$732,EUROSTAT_VBE_IND_2010!$B$7:$B$732,$D90,EUROSTAT_VBE_IND_2010!$C$7:$C$732,"*"&amp;RIGHT($A90,3)&amp;"*",EUROSTAT_VBE_IND_2010!$D$7:$D$732,"3295*"))/1000+(SUMIFS(EUROSTAT_VBE_IND_2010!G$7:G$732,EUROSTAT_VBE_IND_2010!$B$7:$B$732,$D90,EUROSTAT_VBE_IND_2010!$C$7:$C$732,"*"&amp;RIGHT($A90,3)&amp;"*",EUROSTAT_VBE_IND_2010!$D$7:$D$732,"2410*"))/1000+(SUMIFS(EUROSTAT_VBE_IND_2010!G$7:G$732,EUROSTAT_VBE_IND_2010!$B$7:$B$732,$D90,EUROSTAT_VBE_IND_2010!$C$7:$C$732,"*"&amp;RIGHT($A90,3)&amp;"*",EUROSTAT_VBE_IND_2010!$D$7:$D$732,"3105*"))/1000</f>
        <v>11.473</v>
      </c>
      <c r="J90" s="198">
        <f>SUMIFS('IEA Bal_CH-IND'!$D$30:$D$329,'IEA Bal_CH-IND'!$A$30:$A$329,"*"&amp;RIGHT($B90,8),'IEA Bal_CH-IND'!$C$30:$C$329,'Aggregated Balance-IND_2010'!$E90)</f>
        <v>2.16001</v>
      </c>
      <c r="K90" s="17">
        <f>(SUMIFS(EUROSTAT_VBE_IND_2010!H$7:H$732,EUROSTAT_VBE_IND_2010!$B$7:$B$732,$D90,EUROSTAT_VBE_IND_2010!$C$7:$C$732,"*"&amp;RIGHT($A90,3)&amp;"*",EUROSTAT_VBE_IND_2010!$D$7:$D$732,"3270A*"))/1000+(SUMIFS(EUROSTAT_VBE_IND_2010!H$7:H$732,EUROSTAT_VBE_IND_2010!$B$7:$B$732,$D90,EUROSTAT_VBE_IND_2010!$C$7:$C$732,"*"&amp;RIGHT($A90,3)&amp;"*",EUROSTAT_VBE_IND_2010!$D$7:$D$732,"3285*"))/1000+(SUMIFS(EUROSTAT_VBE_IND_2010!H$7:H$732,EUROSTAT_VBE_IND_2010!$B$7:$B$732,$D90,EUROSTAT_VBE_IND_2010!$C$7:$C$732,"*"&amp;RIGHT($A90,3)&amp;"*",EUROSTAT_VBE_IND_2010!$D$7:$D$732,"3295*"))/1000+(SUMIFS(EUROSTAT_VBE_IND_2010!H$7:H$732,EUROSTAT_VBE_IND_2010!$B$7:$B$732,$D90,EUROSTAT_VBE_IND_2010!$C$7:$C$732,"*"&amp;RIGHT($A90,3)&amp;"*",EUROSTAT_VBE_IND_2010!$D$7:$D$732,"2410*"))/1000+(SUMIFS(EUROSTAT_VBE_IND_2010!H$7:H$732,EUROSTAT_VBE_IND_2010!$B$7:$B$732,$D90,EUROSTAT_VBE_IND_2010!$C$7:$C$732,"*"&amp;RIGHT($A90,3)&amp;"*",EUROSTAT_VBE_IND_2010!$D$7:$D$732,"3105*"))/1000</f>
        <v>5.512</v>
      </c>
      <c r="L90" s="17">
        <f>(SUMIFS(EUROSTAT_VBE_IND_2010!I$7:I$732,EUROSTAT_VBE_IND_2010!$B$7:$B$732,$D90,EUROSTAT_VBE_IND_2010!$C$7:$C$732,"*"&amp;RIGHT($A90,3)&amp;"*",EUROSTAT_VBE_IND_2010!$D$7:$D$732,"3270A*"))/1000+(SUMIFS(EUROSTAT_VBE_IND_2010!I$7:I$732,EUROSTAT_VBE_IND_2010!$B$7:$B$732,$D90,EUROSTAT_VBE_IND_2010!$C$7:$C$732,"*"&amp;RIGHT($A90,3)&amp;"*",EUROSTAT_VBE_IND_2010!$D$7:$D$732,"3285*"))/1000+(SUMIFS(EUROSTAT_VBE_IND_2010!I$7:I$732,EUROSTAT_VBE_IND_2010!$B$7:$B$732,$D90,EUROSTAT_VBE_IND_2010!$C$7:$C$732,"*"&amp;RIGHT($A90,3)&amp;"*",EUROSTAT_VBE_IND_2010!$D$7:$D$732,"3295*"))/1000+(SUMIFS(EUROSTAT_VBE_IND_2010!I$7:I$732,EUROSTAT_VBE_IND_2010!$B$7:$B$732,$D90,EUROSTAT_VBE_IND_2010!$C$7:$C$732,"*"&amp;RIGHT($A90,3)&amp;"*",EUROSTAT_VBE_IND_2010!$D$7:$D$732,"2410*"))/1000+(SUMIFS(EUROSTAT_VBE_IND_2010!I$7:I$732,EUROSTAT_VBE_IND_2010!$B$7:$B$732,$D90,EUROSTAT_VBE_IND_2010!$C$7:$C$732,"*"&amp;RIGHT($A90,3)&amp;"*",EUROSTAT_VBE_IND_2010!$D$7:$D$732,"3105*"))/1000</f>
        <v>12.225</v>
      </c>
      <c r="M90" s="17">
        <f>(SUMIFS(EUROSTAT_VBE_IND_2010!J$7:J$732,EUROSTAT_VBE_IND_2010!$B$7:$B$732,$D90,EUROSTAT_VBE_IND_2010!$C$7:$C$732,"*"&amp;RIGHT($A90,3)&amp;"*",EUROSTAT_VBE_IND_2010!$D$7:$D$732,"3270A*"))/1000+(SUMIFS(EUROSTAT_VBE_IND_2010!J$7:J$732,EUROSTAT_VBE_IND_2010!$B$7:$B$732,$D90,EUROSTAT_VBE_IND_2010!$C$7:$C$732,"*"&amp;RIGHT($A90,3)&amp;"*",EUROSTAT_VBE_IND_2010!$D$7:$D$732,"3285*"))/1000+(SUMIFS(EUROSTAT_VBE_IND_2010!J$7:J$732,EUROSTAT_VBE_IND_2010!$B$7:$B$732,$D90,EUROSTAT_VBE_IND_2010!$C$7:$C$732,"*"&amp;RIGHT($A90,3)&amp;"*",EUROSTAT_VBE_IND_2010!$D$7:$D$732,"3295*"))/1000+(SUMIFS(EUROSTAT_VBE_IND_2010!J$7:J$732,EUROSTAT_VBE_IND_2010!$B$7:$B$732,$D90,EUROSTAT_VBE_IND_2010!$C$7:$C$732,"*"&amp;RIGHT($A90,3)&amp;"*",EUROSTAT_VBE_IND_2010!$D$7:$D$732,"2410*"))/1000+(SUMIFS(EUROSTAT_VBE_IND_2010!J$7:J$732,EUROSTAT_VBE_IND_2010!$B$7:$B$732,$D90,EUROSTAT_VBE_IND_2010!$C$7:$C$732,"*"&amp;RIGHT($A90,3)&amp;"*",EUROSTAT_VBE_IND_2010!$D$7:$D$732,"3105*"))/1000</f>
        <v>80.186</v>
      </c>
      <c r="N90" s="17">
        <f>(SUMIFS(EUROSTAT_VBE_IND_2010!K$7:K$732,EUROSTAT_VBE_IND_2010!$B$7:$B$732,$D90,EUROSTAT_VBE_IND_2010!$C$7:$C$732,"*"&amp;RIGHT($A90,3)&amp;"*",EUROSTAT_VBE_IND_2010!$D$7:$D$732,"3270A*"))/1000+(SUMIFS(EUROSTAT_VBE_IND_2010!K$7:K$732,EUROSTAT_VBE_IND_2010!$B$7:$B$732,$D90,EUROSTAT_VBE_IND_2010!$C$7:$C$732,"*"&amp;RIGHT($A90,3)&amp;"*",EUROSTAT_VBE_IND_2010!$D$7:$D$732,"3285*"))/1000+(SUMIFS(EUROSTAT_VBE_IND_2010!K$7:K$732,EUROSTAT_VBE_IND_2010!$B$7:$B$732,$D90,EUROSTAT_VBE_IND_2010!$C$7:$C$732,"*"&amp;RIGHT($A90,3)&amp;"*",EUROSTAT_VBE_IND_2010!$D$7:$D$732,"3295*"))/1000+(SUMIFS(EUROSTAT_VBE_IND_2010!K$7:K$732,EUROSTAT_VBE_IND_2010!$B$7:$B$732,$D90,EUROSTAT_VBE_IND_2010!$C$7:$C$732,"*"&amp;RIGHT($A90,3)&amp;"*",EUROSTAT_VBE_IND_2010!$D$7:$D$732,"2410*"))/1000+(SUMIFS(EUROSTAT_VBE_IND_2010!K$7:K$732,EUROSTAT_VBE_IND_2010!$B$7:$B$732,$D90,EUROSTAT_VBE_IND_2010!$C$7:$C$732,"*"&amp;RIGHT($A90,3)&amp;"*",EUROSTAT_VBE_IND_2010!$D$7:$D$732,"3105*"))/1000</f>
        <v>9.959</v>
      </c>
      <c r="O90" s="17">
        <f>(SUMIFS(EUROSTAT_VBE_IND_2010!L$7:L$732,EUROSTAT_VBE_IND_2010!$B$7:$B$732,$D90,EUROSTAT_VBE_IND_2010!$C$7:$C$732,"*"&amp;RIGHT($A90,3)&amp;"*",EUROSTAT_VBE_IND_2010!$D$7:$D$732,"3270A*"))/1000+(SUMIFS(EUROSTAT_VBE_IND_2010!L$7:L$732,EUROSTAT_VBE_IND_2010!$B$7:$B$732,$D90,EUROSTAT_VBE_IND_2010!$C$7:$C$732,"*"&amp;RIGHT($A90,3)&amp;"*",EUROSTAT_VBE_IND_2010!$D$7:$D$732,"3285*"))/1000+(SUMIFS(EUROSTAT_VBE_IND_2010!L$7:L$732,EUROSTAT_VBE_IND_2010!$B$7:$B$732,$D90,EUROSTAT_VBE_IND_2010!$C$7:$C$732,"*"&amp;RIGHT($A90,3)&amp;"*",EUROSTAT_VBE_IND_2010!$D$7:$D$732,"3295*"))/1000+(SUMIFS(EUROSTAT_VBE_IND_2010!L$7:L$732,EUROSTAT_VBE_IND_2010!$B$7:$B$732,$D90,EUROSTAT_VBE_IND_2010!$C$7:$C$732,"*"&amp;RIGHT($A90,3)&amp;"*",EUROSTAT_VBE_IND_2010!$D$7:$D$732,"2410*"))/1000+(SUMIFS(EUROSTAT_VBE_IND_2010!L$7:L$732,EUROSTAT_VBE_IND_2010!$B$7:$B$732,$D90,EUROSTAT_VBE_IND_2010!$C$7:$C$732,"*"&amp;RIGHT($A90,3)&amp;"*",EUROSTAT_VBE_IND_2010!$D$7:$D$732,"3105*"))/1000</f>
        <v>2.356</v>
      </c>
      <c r="P90" s="17">
        <f>(SUMIFS(EUROSTAT_VBE_IND_2010!M$7:M$732,EUROSTAT_VBE_IND_2010!$B$7:$B$732,$D90,EUROSTAT_VBE_IND_2010!$C$7:$C$732,"*"&amp;RIGHT($A90,3)&amp;"*",EUROSTAT_VBE_IND_2010!$D$7:$D$732,"3270A*"))/1000+(SUMIFS(EUROSTAT_VBE_IND_2010!M$7:M$732,EUROSTAT_VBE_IND_2010!$B$7:$B$732,$D90,EUROSTAT_VBE_IND_2010!$C$7:$C$732,"*"&amp;RIGHT($A90,3)&amp;"*",EUROSTAT_VBE_IND_2010!$D$7:$D$732,"3285*"))/1000+(SUMIFS(EUROSTAT_VBE_IND_2010!M$7:M$732,EUROSTAT_VBE_IND_2010!$B$7:$B$732,$D90,EUROSTAT_VBE_IND_2010!$C$7:$C$732,"*"&amp;RIGHT($A90,3)&amp;"*",EUROSTAT_VBE_IND_2010!$D$7:$D$732,"3295*"))/1000+(SUMIFS(EUROSTAT_VBE_IND_2010!M$7:M$732,EUROSTAT_VBE_IND_2010!$B$7:$B$732,$D90,EUROSTAT_VBE_IND_2010!$C$7:$C$732,"*"&amp;RIGHT($A90,3)&amp;"*",EUROSTAT_VBE_IND_2010!$D$7:$D$732,"2410*"))/1000+(SUMIFS(EUROSTAT_VBE_IND_2010!M$7:M$732,EUROSTAT_VBE_IND_2010!$B$7:$B$732,$D90,EUROSTAT_VBE_IND_2010!$C$7:$C$732,"*"&amp;RIGHT($A90,3)&amp;"*",EUROSTAT_VBE_IND_2010!$D$7:$D$732,"3105*"))/1000</f>
        <v>36.048</v>
      </c>
      <c r="Q90" s="17">
        <f>(SUMIFS(EUROSTAT_VBE_IND_2010!N$7:N$732,EUROSTAT_VBE_IND_2010!$B$7:$B$732,$D90,EUROSTAT_VBE_IND_2010!$C$7:$C$732,"*"&amp;RIGHT($A90,3)&amp;"*",EUROSTAT_VBE_IND_2010!$D$7:$D$732,"3270A*"))/1000+(SUMIFS(EUROSTAT_VBE_IND_2010!N$7:N$732,EUROSTAT_VBE_IND_2010!$B$7:$B$732,$D90,EUROSTAT_VBE_IND_2010!$C$7:$C$732,"*"&amp;RIGHT($A90,3)&amp;"*",EUROSTAT_VBE_IND_2010!$D$7:$D$732,"3285*"))/1000+(SUMIFS(EUROSTAT_VBE_IND_2010!N$7:N$732,EUROSTAT_VBE_IND_2010!$B$7:$B$732,$D90,EUROSTAT_VBE_IND_2010!$C$7:$C$732,"*"&amp;RIGHT($A90,3)&amp;"*",EUROSTAT_VBE_IND_2010!$D$7:$D$732,"3295*"))/1000+(SUMIFS(EUROSTAT_VBE_IND_2010!N$7:N$732,EUROSTAT_VBE_IND_2010!$B$7:$B$732,$D90,EUROSTAT_VBE_IND_2010!$C$7:$C$732,"*"&amp;RIGHT($A90,3)&amp;"*",EUROSTAT_VBE_IND_2010!$D$7:$D$732,"2410*"))/1000+(SUMIFS(EUROSTAT_VBE_IND_2010!N$7:N$732,EUROSTAT_VBE_IND_2010!$B$7:$B$732,$D90,EUROSTAT_VBE_IND_2010!$C$7:$C$732,"*"&amp;RIGHT($A90,3)&amp;"*",EUROSTAT_VBE_IND_2010!$D$7:$D$732,"3105*"))/1000</f>
        <v>143.857</v>
      </c>
      <c r="R90" s="17">
        <f>(SUMIFS(EUROSTAT_VBE_IND_2010!O$7:O$732,EUROSTAT_VBE_IND_2010!$B$7:$B$732,$D90,EUROSTAT_VBE_IND_2010!$C$7:$C$732,"*"&amp;RIGHT($A90,3)&amp;"*",EUROSTAT_VBE_IND_2010!$D$7:$D$732,"3270A*"))/1000+(SUMIFS(EUROSTAT_VBE_IND_2010!O$7:O$732,EUROSTAT_VBE_IND_2010!$B$7:$B$732,$D90,EUROSTAT_VBE_IND_2010!$C$7:$C$732,"*"&amp;RIGHT($A90,3)&amp;"*",EUROSTAT_VBE_IND_2010!$D$7:$D$732,"3285*"))/1000+(SUMIFS(EUROSTAT_VBE_IND_2010!O$7:O$732,EUROSTAT_VBE_IND_2010!$B$7:$B$732,$D90,EUROSTAT_VBE_IND_2010!$C$7:$C$732,"*"&amp;RIGHT($A90,3)&amp;"*",EUROSTAT_VBE_IND_2010!$D$7:$D$732,"3295*"))/1000+(SUMIFS(EUROSTAT_VBE_IND_2010!O$7:O$732,EUROSTAT_VBE_IND_2010!$B$7:$B$732,$D90,EUROSTAT_VBE_IND_2010!$C$7:$C$732,"*"&amp;RIGHT($A90,3)&amp;"*",EUROSTAT_VBE_IND_2010!$D$7:$D$732,"2410*"))/1000+(SUMIFS(EUROSTAT_VBE_IND_2010!O$7:O$732,EUROSTAT_VBE_IND_2010!$B$7:$B$732,$D90,EUROSTAT_VBE_IND_2010!$C$7:$C$732,"*"&amp;RIGHT($A90,3)&amp;"*",EUROSTAT_VBE_IND_2010!$D$7:$D$732,"3105*"))/1000</f>
        <v>22.903</v>
      </c>
      <c r="S90" s="17">
        <f>(SUMIFS(EUROSTAT_VBE_IND_2010!P$7:P$732,EUROSTAT_VBE_IND_2010!$B$7:$B$732,$D90,EUROSTAT_VBE_IND_2010!$C$7:$C$732,"*"&amp;RIGHT($A90,3)&amp;"*",EUROSTAT_VBE_IND_2010!$D$7:$D$732,"3270A*"))/1000+(SUMIFS(EUROSTAT_VBE_IND_2010!P$7:P$732,EUROSTAT_VBE_IND_2010!$B$7:$B$732,$D90,EUROSTAT_VBE_IND_2010!$C$7:$C$732,"*"&amp;RIGHT($A90,3)&amp;"*",EUROSTAT_VBE_IND_2010!$D$7:$D$732,"3285*"))/1000+(SUMIFS(EUROSTAT_VBE_IND_2010!P$7:P$732,EUROSTAT_VBE_IND_2010!$B$7:$B$732,$D90,EUROSTAT_VBE_IND_2010!$C$7:$C$732,"*"&amp;RIGHT($A90,3)&amp;"*",EUROSTAT_VBE_IND_2010!$D$7:$D$732,"3295*"))/1000+(SUMIFS(EUROSTAT_VBE_IND_2010!P$7:P$732,EUROSTAT_VBE_IND_2010!$B$7:$B$732,$D90,EUROSTAT_VBE_IND_2010!$C$7:$C$732,"*"&amp;RIGHT($A90,3)&amp;"*",EUROSTAT_VBE_IND_2010!$D$7:$D$732,"2410*"))/1000+(SUMIFS(EUROSTAT_VBE_IND_2010!P$7:P$732,EUROSTAT_VBE_IND_2010!$B$7:$B$732,$D90,EUROSTAT_VBE_IND_2010!$C$7:$C$732,"*"&amp;RIGHT($A90,3)&amp;"*",EUROSTAT_VBE_IND_2010!$D$7:$D$732,"3105*"))/1000</f>
        <v>66.568</v>
      </c>
      <c r="T90" s="17">
        <f>(SUMIFS(EUROSTAT_VBE_IND_2010!Q$7:Q$732,EUROSTAT_VBE_IND_2010!$B$7:$B$732,$D90,EUROSTAT_VBE_IND_2010!$C$7:$C$732,"*"&amp;RIGHT($A90,3)&amp;"*",EUROSTAT_VBE_IND_2010!$D$7:$D$732,"3270A*"))/1000+(SUMIFS(EUROSTAT_VBE_IND_2010!Q$7:Q$732,EUROSTAT_VBE_IND_2010!$B$7:$B$732,$D90,EUROSTAT_VBE_IND_2010!$C$7:$C$732,"*"&amp;RIGHT($A90,3)&amp;"*",EUROSTAT_VBE_IND_2010!$D$7:$D$732,"3285*"))/1000+(SUMIFS(EUROSTAT_VBE_IND_2010!Q$7:Q$732,EUROSTAT_VBE_IND_2010!$B$7:$B$732,$D90,EUROSTAT_VBE_IND_2010!$C$7:$C$732,"*"&amp;RIGHT($A90,3)&amp;"*",EUROSTAT_VBE_IND_2010!$D$7:$D$732,"3295*"))/1000+(SUMIFS(EUROSTAT_VBE_IND_2010!Q$7:Q$732,EUROSTAT_VBE_IND_2010!$B$7:$B$732,$D90,EUROSTAT_VBE_IND_2010!$C$7:$C$732,"*"&amp;RIGHT($A90,3)&amp;"*",EUROSTAT_VBE_IND_2010!$D$7:$D$732,"2410*"))/1000+(SUMIFS(EUROSTAT_VBE_IND_2010!Q$7:Q$732,EUROSTAT_VBE_IND_2010!$B$7:$B$732,$D90,EUROSTAT_VBE_IND_2010!$C$7:$C$732,"*"&amp;RIGHT($A90,3)&amp;"*",EUROSTAT_VBE_IND_2010!$D$7:$D$732,"3105*"))/1000</f>
        <v>5.796</v>
      </c>
      <c r="U90" s="17">
        <f>(SUMIFS(EUROSTAT_VBE_IND_2010!R$7:R$732,EUROSTAT_VBE_IND_2010!$B$7:$B$732,$D90,EUROSTAT_VBE_IND_2010!$C$7:$C$732,"*"&amp;RIGHT($A90,3)&amp;"*",EUROSTAT_VBE_IND_2010!$D$7:$D$732,"3270A*"))/1000+(SUMIFS(EUROSTAT_VBE_IND_2010!R$7:R$732,EUROSTAT_VBE_IND_2010!$B$7:$B$732,$D90,EUROSTAT_VBE_IND_2010!$C$7:$C$732,"*"&amp;RIGHT($A90,3)&amp;"*",EUROSTAT_VBE_IND_2010!$D$7:$D$732,"3285*"))/1000+(SUMIFS(EUROSTAT_VBE_IND_2010!R$7:R$732,EUROSTAT_VBE_IND_2010!$B$7:$B$732,$D90,EUROSTAT_VBE_IND_2010!$C$7:$C$732,"*"&amp;RIGHT($A90,3)&amp;"*",EUROSTAT_VBE_IND_2010!$D$7:$D$732,"3295*"))/1000+(SUMIFS(EUROSTAT_VBE_IND_2010!R$7:R$732,EUROSTAT_VBE_IND_2010!$B$7:$B$732,$D90,EUROSTAT_VBE_IND_2010!$C$7:$C$732,"*"&amp;RIGHT($A90,3)&amp;"*",EUROSTAT_VBE_IND_2010!$D$7:$D$732,"2410*"))/1000+(SUMIFS(EUROSTAT_VBE_IND_2010!R$7:R$732,EUROSTAT_VBE_IND_2010!$B$7:$B$732,$D90,EUROSTAT_VBE_IND_2010!$C$7:$C$732,"*"&amp;RIGHT($A90,3)&amp;"*",EUROSTAT_VBE_IND_2010!$D$7:$D$732,"3105*"))/1000</f>
        <v>3.976</v>
      </c>
      <c r="V90" s="17">
        <f>(SUMIFS(EUROSTAT_VBE_IND_2010!S$7:S$732,EUROSTAT_VBE_IND_2010!$B$7:$B$732,$D90,EUROSTAT_VBE_IND_2010!$C$7:$C$732,"*"&amp;RIGHT($A90,3)&amp;"*",EUROSTAT_VBE_IND_2010!$D$7:$D$732,"3270A*"))/1000+(SUMIFS(EUROSTAT_VBE_IND_2010!S$7:S$732,EUROSTAT_VBE_IND_2010!$B$7:$B$732,$D90,EUROSTAT_VBE_IND_2010!$C$7:$C$732,"*"&amp;RIGHT($A90,3)&amp;"*",EUROSTAT_VBE_IND_2010!$D$7:$D$732,"3285*"))/1000+(SUMIFS(EUROSTAT_VBE_IND_2010!S$7:S$732,EUROSTAT_VBE_IND_2010!$B$7:$B$732,$D90,EUROSTAT_VBE_IND_2010!$C$7:$C$732,"*"&amp;RIGHT($A90,3)&amp;"*",EUROSTAT_VBE_IND_2010!$D$7:$D$732,"3295*"))/1000+(SUMIFS(EUROSTAT_VBE_IND_2010!S$7:S$732,EUROSTAT_VBE_IND_2010!$B$7:$B$732,$D90,EUROSTAT_VBE_IND_2010!$C$7:$C$732,"*"&amp;RIGHT($A90,3)&amp;"*",EUROSTAT_VBE_IND_2010!$D$7:$D$732,"2410*"))/1000+(SUMIFS(EUROSTAT_VBE_IND_2010!S$7:S$732,EUROSTAT_VBE_IND_2010!$B$7:$B$732,$D90,EUROSTAT_VBE_IND_2010!$C$7:$C$732,"*"&amp;RIGHT($A90,3)&amp;"*",EUROSTAT_VBE_IND_2010!$D$7:$D$732,"3105*"))/1000</f>
        <v>12.437</v>
      </c>
      <c r="W90" s="17">
        <f>(SUMIFS(EUROSTAT_VBE_IND_2010!T$7:T$732,EUROSTAT_VBE_IND_2010!$B$7:$B$732,$D90,EUROSTAT_VBE_IND_2010!$C$7:$C$732,"*"&amp;RIGHT($A90,3)&amp;"*",EUROSTAT_VBE_IND_2010!$D$7:$D$732,"3270A*"))/1000+(SUMIFS(EUROSTAT_VBE_IND_2010!T$7:T$732,EUROSTAT_VBE_IND_2010!$B$7:$B$732,$D90,EUROSTAT_VBE_IND_2010!$C$7:$C$732,"*"&amp;RIGHT($A90,3)&amp;"*",EUROSTAT_VBE_IND_2010!$D$7:$D$732,"3285*"))/1000+(SUMIFS(EUROSTAT_VBE_IND_2010!T$7:T$732,EUROSTAT_VBE_IND_2010!$B$7:$B$732,$D90,EUROSTAT_VBE_IND_2010!$C$7:$C$732,"*"&amp;RIGHT($A90,3)&amp;"*",EUROSTAT_VBE_IND_2010!$D$7:$D$732,"3295*"))/1000+(SUMIFS(EUROSTAT_VBE_IND_2010!T$7:T$732,EUROSTAT_VBE_IND_2010!$B$7:$B$732,$D90,EUROSTAT_VBE_IND_2010!$C$7:$C$732,"*"&amp;RIGHT($A90,3)&amp;"*",EUROSTAT_VBE_IND_2010!$D$7:$D$732,"2410*"))/1000+(SUMIFS(EUROSTAT_VBE_IND_2010!T$7:T$732,EUROSTAT_VBE_IND_2010!$B$7:$B$732,$D90,EUROSTAT_VBE_IND_2010!$C$7:$C$732,"*"&amp;RIGHT($A90,3)&amp;"*",EUROSTAT_VBE_IND_2010!$D$7:$D$732,"3105*"))/1000</f>
        <v>0.08</v>
      </c>
      <c r="X90" s="17">
        <f>(SUMIFS(EUROSTAT_VBE_IND_2010!U$7:U$732,EUROSTAT_VBE_IND_2010!$B$7:$B$732,$D90,EUROSTAT_VBE_IND_2010!$C$7:$C$732,"*"&amp;RIGHT($A90,3)&amp;"*",EUROSTAT_VBE_IND_2010!$D$7:$D$732,"3270A*"))/1000+(SUMIFS(EUROSTAT_VBE_IND_2010!U$7:U$732,EUROSTAT_VBE_IND_2010!$B$7:$B$732,$D90,EUROSTAT_VBE_IND_2010!$C$7:$C$732,"*"&amp;RIGHT($A90,3)&amp;"*",EUROSTAT_VBE_IND_2010!$D$7:$D$732,"3285*"))/1000+(SUMIFS(EUROSTAT_VBE_IND_2010!U$7:U$732,EUROSTAT_VBE_IND_2010!$B$7:$B$732,$D90,EUROSTAT_VBE_IND_2010!$C$7:$C$732,"*"&amp;RIGHT($A90,3)&amp;"*",EUROSTAT_VBE_IND_2010!$D$7:$D$732,"3295*"))/1000+(SUMIFS(EUROSTAT_VBE_IND_2010!U$7:U$732,EUROSTAT_VBE_IND_2010!$B$7:$B$732,$D90,EUROSTAT_VBE_IND_2010!$C$7:$C$732,"*"&amp;RIGHT($A90,3)&amp;"*",EUROSTAT_VBE_IND_2010!$D$7:$D$732,"2410*"))/1000+(SUMIFS(EUROSTAT_VBE_IND_2010!U$7:U$732,EUROSTAT_VBE_IND_2010!$B$7:$B$732,$D90,EUROSTAT_VBE_IND_2010!$C$7:$C$732,"*"&amp;RIGHT($A90,3)&amp;"*",EUROSTAT_VBE_IND_2010!$D$7:$D$732,"3105*"))/1000</f>
        <v>104.512</v>
      </c>
      <c r="Y90" s="17">
        <f>(SUMIFS(EUROSTAT_VBE_IND_2010!V$7:V$732,EUROSTAT_VBE_IND_2010!$B$7:$B$732,$D90,EUROSTAT_VBE_IND_2010!$C$7:$C$732,"*"&amp;RIGHT($A90,3)&amp;"*",EUROSTAT_VBE_IND_2010!$D$7:$D$732,"3270A*"))/1000+(SUMIFS(EUROSTAT_VBE_IND_2010!V$7:V$732,EUROSTAT_VBE_IND_2010!$B$7:$B$732,$D90,EUROSTAT_VBE_IND_2010!$C$7:$C$732,"*"&amp;RIGHT($A90,3)&amp;"*",EUROSTAT_VBE_IND_2010!$D$7:$D$732,"3285*"))/1000+(SUMIFS(EUROSTAT_VBE_IND_2010!V$7:V$732,EUROSTAT_VBE_IND_2010!$B$7:$B$732,$D90,EUROSTAT_VBE_IND_2010!$C$7:$C$732,"*"&amp;RIGHT($A90,3)&amp;"*",EUROSTAT_VBE_IND_2010!$D$7:$D$732,"3295*"))/1000+(SUMIFS(EUROSTAT_VBE_IND_2010!V$7:V$732,EUROSTAT_VBE_IND_2010!$B$7:$B$732,$D90,EUROSTAT_VBE_IND_2010!$C$7:$C$732,"*"&amp;RIGHT($A90,3)&amp;"*",EUROSTAT_VBE_IND_2010!$D$7:$D$732,"2410*"))/1000+(SUMIFS(EUROSTAT_VBE_IND_2010!V$7:V$732,EUROSTAT_VBE_IND_2010!$B$7:$B$732,$D90,EUROSTAT_VBE_IND_2010!$C$7:$C$732,"*"&amp;RIGHT($A90,3)&amp;"*",EUROSTAT_VBE_IND_2010!$D$7:$D$732,"3105*"))/1000</f>
        <v>0.498</v>
      </c>
      <c r="Z90" s="17">
        <f>(SUMIFS(EUROSTAT_VBE_IND_2010!W$7:W$732,EUROSTAT_VBE_IND_2010!$B$7:$B$732,$D90,EUROSTAT_VBE_IND_2010!$C$7:$C$732,"*"&amp;RIGHT($A90,3)&amp;"*",EUROSTAT_VBE_IND_2010!$D$7:$D$732,"3270A*"))/1000+(SUMIFS(EUROSTAT_VBE_IND_2010!W$7:W$732,EUROSTAT_VBE_IND_2010!$B$7:$B$732,$D90,EUROSTAT_VBE_IND_2010!$C$7:$C$732,"*"&amp;RIGHT($A90,3)&amp;"*",EUROSTAT_VBE_IND_2010!$D$7:$D$732,"3285*"))/1000+(SUMIFS(EUROSTAT_VBE_IND_2010!W$7:W$732,EUROSTAT_VBE_IND_2010!$B$7:$B$732,$D90,EUROSTAT_VBE_IND_2010!$C$7:$C$732,"*"&amp;RIGHT($A90,3)&amp;"*",EUROSTAT_VBE_IND_2010!$D$7:$D$732,"3295*"))/1000+(SUMIFS(EUROSTAT_VBE_IND_2010!W$7:W$732,EUROSTAT_VBE_IND_2010!$B$7:$B$732,$D90,EUROSTAT_VBE_IND_2010!$C$7:$C$732,"*"&amp;RIGHT($A90,3)&amp;"*",EUROSTAT_VBE_IND_2010!$D$7:$D$732,"2410*"))/1000+(SUMIFS(EUROSTAT_VBE_IND_2010!W$7:W$732,EUROSTAT_VBE_IND_2010!$B$7:$B$732,$D90,EUROSTAT_VBE_IND_2010!$C$7:$C$732,"*"&amp;RIGHT($A90,3)&amp;"*",EUROSTAT_VBE_IND_2010!$D$7:$D$732,"3105*"))/1000</f>
        <v>0.16</v>
      </c>
      <c r="AA90" s="17">
        <f>(SUMIFS(EUROSTAT_VBE_IND_2010!X$7:X$732,EUROSTAT_VBE_IND_2010!$B$7:$B$732,$D90,EUROSTAT_VBE_IND_2010!$C$7:$C$732,"*"&amp;RIGHT($A90,3)&amp;"*",EUROSTAT_VBE_IND_2010!$D$7:$D$732,"3270A*"))/1000+(SUMIFS(EUROSTAT_VBE_IND_2010!X$7:X$732,EUROSTAT_VBE_IND_2010!$B$7:$B$732,$D90,EUROSTAT_VBE_IND_2010!$C$7:$C$732,"*"&amp;RIGHT($A90,3)&amp;"*",EUROSTAT_VBE_IND_2010!$D$7:$D$732,"3285*"))/1000+(SUMIFS(EUROSTAT_VBE_IND_2010!X$7:X$732,EUROSTAT_VBE_IND_2010!$B$7:$B$732,$D90,EUROSTAT_VBE_IND_2010!$C$7:$C$732,"*"&amp;RIGHT($A90,3)&amp;"*",EUROSTAT_VBE_IND_2010!$D$7:$D$732,"3295*"))/1000+(SUMIFS(EUROSTAT_VBE_IND_2010!X$7:X$732,EUROSTAT_VBE_IND_2010!$B$7:$B$732,$D90,EUROSTAT_VBE_IND_2010!$C$7:$C$732,"*"&amp;RIGHT($A90,3)&amp;"*",EUROSTAT_VBE_IND_2010!$D$7:$D$732,"2410*"))/1000+(SUMIFS(EUROSTAT_VBE_IND_2010!X$7:X$732,EUROSTAT_VBE_IND_2010!$B$7:$B$732,$D90,EUROSTAT_VBE_IND_2010!$C$7:$C$732,"*"&amp;RIGHT($A90,3)&amp;"*",EUROSTAT_VBE_IND_2010!$D$7:$D$732,"3105*"))/1000</f>
        <v>2.038</v>
      </c>
      <c r="AB90" s="17">
        <f>(SUMIFS(EUROSTAT_VBE_IND_2010!AA$7:AA$732,EUROSTAT_VBE_IND_2010!$B$7:$B$732,$D90,EUROSTAT_VBE_IND_2010!$C$7:$C$732,"*"&amp;RIGHT($A90,3)&amp;"*",EUROSTAT_VBE_IND_2010!$D$7:$D$732,"3270A*"))/1000+(SUMIFS(EUROSTAT_VBE_IND_2010!AA$7:AA$732,EUROSTAT_VBE_IND_2010!$B$7:$B$732,$D90,EUROSTAT_VBE_IND_2010!$C$7:$C$732,"*"&amp;RIGHT($A90,3)&amp;"*",EUROSTAT_VBE_IND_2010!$D$7:$D$732,"3285*"))/1000+(SUMIFS(EUROSTAT_VBE_IND_2010!AA$7:AA$732,EUROSTAT_VBE_IND_2010!$B$7:$B$732,$D90,EUROSTAT_VBE_IND_2010!$C$7:$C$732,"*"&amp;RIGHT($A90,3)&amp;"*",EUROSTAT_VBE_IND_2010!$D$7:$D$732,"3295*"))/1000+(SUMIFS(EUROSTAT_VBE_IND_2010!AA$7:AA$732,EUROSTAT_VBE_IND_2010!$B$7:$B$732,$D90,EUROSTAT_VBE_IND_2010!$C$7:$C$732,"*"&amp;RIGHT($A90,3)&amp;"*",EUROSTAT_VBE_IND_2010!$D$7:$D$732,"2410*"))/1000+(SUMIFS(EUROSTAT_VBE_IND_2010!AA$7:AA$732,EUROSTAT_VBE_IND_2010!$B$7:$B$732,$D90,EUROSTAT_VBE_IND_2010!$C$7:$C$732,"*"&amp;RIGHT($A90,3)&amp;"*",EUROSTAT_VBE_IND_2010!$D$7:$D$732,"3105*"))/1000</f>
        <v>0.4</v>
      </c>
      <c r="AC90" s="17">
        <f>(SUMIFS(EUROSTAT_VBE_IND_2010!AB$7:AB$732,EUROSTAT_VBE_IND_2010!$B$7:$B$732,$D90,EUROSTAT_VBE_IND_2010!$C$7:$C$732,"*"&amp;RIGHT($A90,3)&amp;"*",EUROSTAT_VBE_IND_2010!$D$7:$D$732,"3270A*"))/1000+(SUMIFS(EUROSTAT_VBE_IND_2010!AB$7:AB$732,EUROSTAT_VBE_IND_2010!$B$7:$B$732,$D90,EUROSTAT_VBE_IND_2010!$C$7:$C$732,"*"&amp;RIGHT($A90,3)&amp;"*",EUROSTAT_VBE_IND_2010!$D$7:$D$732,"3285*"))/1000+(SUMIFS(EUROSTAT_VBE_IND_2010!AB$7:AB$732,EUROSTAT_VBE_IND_2010!$B$7:$B$732,$D90,EUROSTAT_VBE_IND_2010!$C$7:$C$732,"*"&amp;RIGHT($A90,3)&amp;"*",EUROSTAT_VBE_IND_2010!$D$7:$D$732,"3295*"))/1000+(SUMIFS(EUROSTAT_VBE_IND_2010!AB$7:AB$732,EUROSTAT_VBE_IND_2010!$B$7:$B$732,$D90,EUROSTAT_VBE_IND_2010!$C$7:$C$732,"*"&amp;RIGHT($A90,3)&amp;"*",EUROSTAT_VBE_IND_2010!$D$7:$D$732,"2410*"))/1000+(SUMIFS(EUROSTAT_VBE_IND_2010!AB$7:AB$732,EUROSTAT_VBE_IND_2010!$B$7:$B$732,$D90,EUROSTAT_VBE_IND_2010!$C$7:$C$732,"*"&amp;RIGHT($A90,3)&amp;"*",EUROSTAT_VBE_IND_2010!$D$7:$D$732,"3105*"))/1000</f>
        <v>3.2</v>
      </c>
      <c r="AD90" s="17">
        <f>(SUMIFS(EUROSTAT_VBE_IND_2010!AC$7:AC$732,EUROSTAT_VBE_IND_2010!$B$7:$B$732,$D90,EUROSTAT_VBE_IND_2010!$C$7:$C$732,"*"&amp;RIGHT($A90,3)&amp;"*",EUROSTAT_VBE_IND_2010!$D$7:$D$732,"3270A*"))/1000+(SUMIFS(EUROSTAT_VBE_IND_2010!AC$7:AC$732,EUROSTAT_VBE_IND_2010!$B$7:$B$732,$D90,EUROSTAT_VBE_IND_2010!$C$7:$C$732,"*"&amp;RIGHT($A90,3)&amp;"*",EUROSTAT_VBE_IND_2010!$D$7:$D$732,"3285*"))/1000+(SUMIFS(EUROSTAT_VBE_IND_2010!AC$7:AC$732,EUROSTAT_VBE_IND_2010!$B$7:$B$732,$D90,EUROSTAT_VBE_IND_2010!$C$7:$C$732,"*"&amp;RIGHT($A90,3)&amp;"*",EUROSTAT_VBE_IND_2010!$D$7:$D$732,"3295*"))/1000+(SUMIFS(EUROSTAT_VBE_IND_2010!AC$7:AC$732,EUROSTAT_VBE_IND_2010!$B$7:$B$732,$D90,EUROSTAT_VBE_IND_2010!$C$7:$C$732,"*"&amp;RIGHT($A90,3)&amp;"*",EUROSTAT_VBE_IND_2010!$D$7:$D$732,"2410*"))/1000+(SUMIFS(EUROSTAT_VBE_IND_2010!AC$7:AC$732,EUROSTAT_VBE_IND_2010!$B$7:$B$732,$D90,EUROSTAT_VBE_IND_2010!$C$7:$C$732,"*"&amp;RIGHT($A90,3)&amp;"*",EUROSTAT_VBE_IND_2010!$D$7:$D$732,"3105*"))/1000</f>
        <v>4.955</v>
      </c>
      <c r="AE90" s="17">
        <f>(SUMIFS(EUROSTAT_VBE_IND_2010!AD$7:AD$732,EUROSTAT_VBE_IND_2010!$B$7:$B$732,$D90,EUROSTAT_VBE_IND_2010!$C$7:$C$732,"*"&amp;RIGHT($A90,3)&amp;"*",EUROSTAT_VBE_IND_2010!$D$7:$D$732,"3270A*"))/1000+(SUMIFS(EUROSTAT_VBE_IND_2010!AD$7:AD$732,EUROSTAT_VBE_IND_2010!$B$7:$B$732,$D90,EUROSTAT_VBE_IND_2010!$C$7:$C$732,"*"&amp;RIGHT($A90,3)&amp;"*",EUROSTAT_VBE_IND_2010!$D$7:$D$732,"3285*"))/1000+(SUMIFS(EUROSTAT_VBE_IND_2010!AD$7:AD$732,EUROSTAT_VBE_IND_2010!$B$7:$B$732,$D90,EUROSTAT_VBE_IND_2010!$C$7:$C$732,"*"&amp;RIGHT($A90,3)&amp;"*",EUROSTAT_VBE_IND_2010!$D$7:$D$732,"3295*"))/1000+(SUMIFS(EUROSTAT_VBE_IND_2010!AD$7:AD$732,EUROSTAT_VBE_IND_2010!$B$7:$B$732,$D90,EUROSTAT_VBE_IND_2010!$C$7:$C$732,"*"&amp;RIGHT($A90,3)&amp;"*",EUROSTAT_VBE_IND_2010!$D$7:$D$732,"2410*"))/1000+(SUMIFS(EUROSTAT_VBE_IND_2010!AD$7:AD$732,EUROSTAT_VBE_IND_2010!$B$7:$B$732,$D90,EUROSTAT_VBE_IND_2010!$C$7:$C$732,"*"&amp;RIGHT($A90,3)&amp;"*",EUROSTAT_VBE_IND_2010!$D$7:$D$732,"3105*"))/1000</f>
        <v>8.872</v>
      </c>
      <c r="AF90" s="17">
        <f>(SUMIFS(EUROSTAT_VBE_IND_2010!AE$7:AE$732,EUROSTAT_VBE_IND_2010!$B$7:$B$732,$D90,EUROSTAT_VBE_IND_2010!$C$7:$C$732,"*"&amp;RIGHT($A90,3)&amp;"*",EUROSTAT_VBE_IND_2010!$D$7:$D$732,"3270A*"))/1000+(SUMIFS(EUROSTAT_VBE_IND_2010!AE$7:AE$732,EUROSTAT_VBE_IND_2010!$B$7:$B$732,$D90,EUROSTAT_VBE_IND_2010!$C$7:$C$732,"*"&amp;RIGHT($A90,3)&amp;"*",EUROSTAT_VBE_IND_2010!$D$7:$D$732,"3285*"))/1000+(SUMIFS(EUROSTAT_VBE_IND_2010!AE$7:AE$732,EUROSTAT_VBE_IND_2010!$B$7:$B$732,$D90,EUROSTAT_VBE_IND_2010!$C$7:$C$732,"*"&amp;RIGHT($A90,3)&amp;"*",EUROSTAT_VBE_IND_2010!$D$7:$D$732,"3295*"))/1000+(SUMIFS(EUROSTAT_VBE_IND_2010!AE$7:AE$732,EUROSTAT_VBE_IND_2010!$B$7:$B$732,$D90,EUROSTAT_VBE_IND_2010!$C$7:$C$732,"*"&amp;RIGHT($A90,3)&amp;"*",EUROSTAT_VBE_IND_2010!$D$7:$D$732,"2410*"))/1000+(SUMIFS(EUROSTAT_VBE_IND_2010!AE$7:AE$732,EUROSTAT_VBE_IND_2010!$B$7:$B$732,$D90,EUROSTAT_VBE_IND_2010!$C$7:$C$732,"*"&amp;RIGHT($A90,3)&amp;"*",EUROSTAT_VBE_IND_2010!$D$7:$D$732,"3105*"))/1000</f>
        <v>28.064</v>
      </c>
      <c r="AG90" s="17">
        <f>(SUMIFS(EUROSTAT_VBE_IND_2010!AF$7:AF$732,EUROSTAT_VBE_IND_2010!$B$7:$B$732,$D90,EUROSTAT_VBE_IND_2010!$C$7:$C$732,"*"&amp;RIGHT($A90,3)&amp;"*",EUROSTAT_VBE_IND_2010!$D$7:$D$732,"3270A*"))/1000+(SUMIFS(EUROSTAT_VBE_IND_2010!AF$7:AF$732,EUROSTAT_VBE_IND_2010!$B$7:$B$732,$D90,EUROSTAT_VBE_IND_2010!$C$7:$C$732,"*"&amp;RIGHT($A90,3)&amp;"*",EUROSTAT_VBE_IND_2010!$D$7:$D$732,"3285*"))/1000+(SUMIFS(EUROSTAT_VBE_IND_2010!AF$7:AF$732,EUROSTAT_VBE_IND_2010!$B$7:$B$732,$D90,EUROSTAT_VBE_IND_2010!$C$7:$C$732,"*"&amp;RIGHT($A90,3)&amp;"*",EUROSTAT_VBE_IND_2010!$D$7:$D$732,"3295*"))/1000+(SUMIFS(EUROSTAT_VBE_IND_2010!AF$7:AF$732,EUROSTAT_VBE_IND_2010!$B$7:$B$732,$D90,EUROSTAT_VBE_IND_2010!$C$7:$C$732,"*"&amp;RIGHT($A90,3)&amp;"*",EUROSTAT_VBE_IND_2010!$D$7:$D$732,"2410*"))/1000+(SUMIFS(EUROSTAT_VBE_IND_2010!AF$7:AF$732,EUROSTAT_VBE_IND_2010!$B$7:$B$732,$D90,EUROSTAT_VBE_IND_2010!$C$7:$C$732,"*"&amp;RIGHT($A90,3)&amp;"*",EUROSTAT_VBE_IND_2010!$D$7:$D$732,"3105*"))/1000</f>
        <v>3.968</v>
      </c>
      <c r="AH90" s="17">
        <f>(SUMIFS(EUROSTAT_VBE_IND_2010!AH$7:AH$732,EUROSTAT_VBE_IND_2010!$B$7:$B$732,$D90,EUROSTAT_VBE_IND_2010!$C$7:$C$732,"*"&amp;RIGHT($A90,3)&amp;"*",EUROSTAT_VBE_IND_2010!$D$7:$D$732,"3270A*"))/1000+(SUMIFS(EUROSTAT_VBE_IND_2010!AH$7:AH$732,EUROSTAT_VBE_IND_2010!$B$7:$B$732,$D90,EUROSTAT_VBE_IND_2010!$C$7:$C$732,"*"&amp;RIGHT($A90,3)&amp;"*",EUROSTAT_VBE_IND_2010!$D$7:$D$732,"3285*"))/1000+(SUMIFS(EUROSTAT_VBE_IND_2010!AH$7:AH$732,EUROSTAT_VBE_IND_2010!$B$7:$B$732,$D90,EUROSTAT_VBE_IND_2010!$C$7:$C$732,"*"&amp;RIGHT($A90,3)&amp;"*",EUROSTAT_VBE_IND_2010!$D$7:$D$732,"3295*"))/1000+(SUMIFS(EUROSTAT_VBE_IND_2010!AH$7:AH$732,EUROSTAT_VBE_IND_2010!$B$7:$B$732,$D90,EUROSTAT_VBE_IND_2010!$C$7:$C$732,"*"&amp;RIGHT($A90,3)&amp;"*",EUROSTAT_VBE_IND_2010!$D$7:$D$732,"2410*"))/1000+(SUMIFS(EUROSTAT_VBE_IND_2010!AH$7:AH$732,EUROSTAT_VBE_IND_2010!$B$7:$B$732,$D90,EUROSTAT_VBE_IND_2010!$C$7:$C$732,"*"&amp;RIGHT($A90,3)&amp;"*",EUROSTAT_VBE_IND_2010!$D$7:$D$732,"3105*"))/1000</f>
        <v>24</v>
      </c>
      <c r="AI90" s="17">
        <f>(SUMIFS(EUROSTAT_VBE_IND_2010!AI$7:AI$732,EUROSTAT_VBE_IND_2010!$B$7:$B$732,$D90,EUROSTAT_VBE_IND_2010!$C$7:$C$732,"*"&amp;RIGHT($A90,3)&amp;"*",EUROSTAT_VBE_IND_2010!$D$7:$D$732,"3270A*"))/1000+(SUMIFS(EUROSTAT_VBE_IND_2010!AI$7:AI$732,EUROSTAT_VBE_IND_2010!$B$7:$B$732,$D90,EUROSTAT_VBE_IND_2010!$C$7:$C$732,"*"&amp;RIGHT($A90,3)&amp;"*",EUROSTAT_VBE_IND_2010!$D$7:$D$732,"3285*"))/1000+(SUMIFS(EUROSTAT_VBE_IND_2010!AI$7:AI$732,EUROSTAT_VBE_IND_2010!$B$7:$B$732,$D90,EUROSTAT_VBE_IND_2010!$C$7:$C$732,"*"&amp;RIGHT($A90,3)&amp;"*",EUROSTAT_VBE_IND_2010!$D$7:$D$732,"3295*"))/1000+(SUMIFS(EUROSTAT_VBE_IND_2010!AI$7:AI$732,EUROSTAT_VBE_IND_2010!$B$7:$B$732,$D90,EUROSTAT_VBE_IND_2010!$C$7:$C$732,"*"&amp;RIGHT($A90,3)&amp;"*",EUROSTAT_VBE_IND_2010!$D$7:$D$732,"2410*"))/1000+(SUMIFS(EUROSTAT_VBE_IND_2010!AI$7:AI$732,EUROSTAT_VBE_IND_2010!$B$7:$B$732,$D90,EUROSTAT_VBE_IND_2010!$C$7:$C$732,"*"&amp;RIGHT($A90,3)&amp;"*",EUROSTAT_VBE_IND_2010!$D$7:$D$732,"3105*"))/1000</f>
        <v>1.336</v>
      </c>
      <c r="AJ90" s="17">
        <f>(SUMIFS(EUROSTAT_VBE_IND_2010!AJ$7:AJ$732,EUROSTAT_VBE_IND_2010!$B$7:$B$732,$D90,EUROSTAT_VBE_IND_2010!$C$7:$C$732,"*"&amp;RIGHT($A90,3)&amp;"*",EUROSTAT_VBE_IND_2010!$D$7:$D$732,"3270A*"))/1000+(SUMIFS(EUROSTAT_VBE_IND_2010!AJ$7:AJ$732,EUROSTAT_VBE_IND_2010!$B$7:$B$732,$D90,EUROSTAT_VBE_IND_2010!$C$7:$C$732,"*"&amp;RIGHT($A90,3)&amp;"*",EUROSTAT_VBE_IND_2010!$D$7:$D$732,"3285*"))/1000+(SUMIFS(EUROSTAT_VBE_IND_2010!AJ$7:AJ$732,EUROSTAT_VBE_IND_2010!$B$7:$B$732,$D90,EUROSTAT_VBE_IND_2010!$C$7:$C$732,"*"&amp;RIGHT($A90,3)&amp;"*",EUROSTAT_VBE_IND_2010!$D$7:$D$732,"3295*"))/1000+(SUMIFS(EUROSTAT_VBE_IND_2010!AJ$7:AJ$732,EUROSTAT_VBE_IND_2010!$B$7:$B$732,$D90,EUROSTAT_VBE_IND_2010!$C$7:$C$732,"*"&amp;RIGHT($A90,3)&amp;"*",EUROSTAT_VBE_IND_2010!$D$7:$D$732,"2410*"))/1000+(SUMIFS(EUROSTAT_VBE_IND_2010!AJ$7:AJ$732,EUROSTAT_VBE_IND_2010!$B$7:$B$732,$D90,EUROSTAT_VBE_IND_2010!$C$7:$C$732,"*"&amp;RIGHT($A90,3)&amp;"*",EUROSTAT_VBE_IND_2010!$D$7:$D$732,"3105*"))/1000</f>
        <v>3.404</v>
      </c>
      <c r="AK90" s="17">
        <f>(SUMIFS(EUROSTAT_VBE_IND_2010!AK$7:AK$732,EUROSTAT_VBE_IND_2010!$B$7:$B$732,$D90,EUROSTAT_VBE_IND_2010!$C$7:$C$732,"*"&amp;RIGHT($A90,3)&amp;"*",EUROSTAT_VBE_IND_2010!$D$7:$D$732,"3270A*"))/1000+(SUMIFS(EUROSTAT_VBE_IND_2010!AK$7:AK$732,EUROSTAT_VBE_IND_2010!$B$7:$B$732,$D90,EUROSTAT_VBE_IND_2010!$C$7:$C$732,"*"&amp;RIGHT($A90,3)&amp;"*",EUROSTAT_VBE_IND_2010!$D$7:$D$732,"3285*"))/1000+(SUMIFS(EUROSTAT_VBE_IND_2010!AK$7:AK$732,EUROSTAT_VBE_IND_2010!$B$7:$B$732,$D90,EUROSTAT_VBE_IND_2010!$C$7:$C$732,"*"&amp;RIGHT($A90,3)&amp;"*",EUROSTAT_VBE_IND_2010!$D$7:$D$732,"3295*"))/1000+(SUMIFS(EUROSTAT_VBE_IND_2010!AK$7:AK$732,EUROSTAT_VBE_IND_2010!$B$7:$B$732,$D90,EUROSTAT_VBE_IND_2010!$C$7:$C$732,"*"&amp;RIGHT($A90,3)&amp;"*",EUROSTAT_VBE_IND_2010!$D$7:$D$732,"2410*"))/1000+(SUMIFS(EUROSTAT_VBE_IND_2010!AK$7:AK$732,EUROSTAT_VBE_IND_2010!$B$7:$B$732,$D90,EUROSTAT_VBE_IND_2010!$C$7:$C$732,"*"&amp;RIGHT($A90,3)&amp;"*",EUROSTAT_VBE_IND_2010!$D$7:$D$732,"3105*"))/1000</f>
        <v>22.323</v>
      </c>
      <c r="AL90" s="198">
        <f>SUMIFS('IEA Bal_AL-IND'!$D$30:$D$329,'IEA Bal_AL-IND'!$A$30:$A$329,"*"&amp;RIGHT($B90,8),'IEA Bal_AL-IND'!$C$30:$C$329,'Aggregated Balance-IND_2010'!$E90)</f>
        <v>5.51996</v>
      </c>
      <c r="AM90" s="198">
        <f>SUMIFS('IEA Bal_BA-IND'!$D$30:$D$329,'IEA Bal_BA-IND'!$A$30:$A$329,"*"&amp;RIGHT($B90,8),'IEA Bal_BA-IND'!$C$30:$C$329,'Aggregated Balance-IND_2010'!$E90)</f>
        <v>0</v>
      </c>
      <c r="AN90" s="198">
        <f>SUMIFS('IEA Bal_KS-IND'!$D$30:$D$329,'IEA Bal_KS-IND'!$A$30:$A$329,"*"&amp;RIGHT($B90,8),'IEA Bal_KS-IND'!$C$30:$C$329,'Aggregated Balance-IND_2010'!$E90)</f>
        <v>3.26399</v>
      </c>
      <c r="AO90" s="17">
        <f>(SUMIFS(EUROSTAT_VBE_IND_2010!Y$7:Y$732,EUROSTAT_VBE_IND_2010!$B$7:$B$732,$D90,EUROSTAT_VBE_IND_2010!$C$7:$C$732,"*"&amp;RIGHT($A90,3)&amp;"*",EUROSTAT_VBE_IND_2010!$D$7:$D$732,"3270A*"))/1000+(SUMIFS(EUROSTAT_VBE_IND_2010!Y$7:Y$732,EUROSTAT_VBE_IND_2010!$B$7:$B$732,$D90,EUROSTAT_VBE_IND_2010!$C$7:$C$732,"*"&amp;RIGHT($A90,3)&amp;"*",EUROSTAT_VBE_IND_2010!$D$7:$D$732,"3285*"))/1000+(SUMIFS(EUROSTAT_VBE_IND_2010!Y$7:Y$732,EUROSTAT_VBE_IND_2010!$B$7:$B$732,$D90,EUROSTAT_VBE_IND_2010!$C$7:$C$732,"*"&amp;RIGHT($A90,3)&amp;"*",EUROSTAT_VBE_IND_2010!$D$7:$D$732,"3295*"))/1000+(SUMIFS(EUROSTAT_VBE_IND_2010!Y$7:Y$732,EUROSTAT_VBE_IND_2010!$B$7:$B$732,$D90,EUROSTAT_VBE_IND_2010!$C$7:$C$732,"*"&amp;RIGHT($A90,3)&amp;"*",EUROSTAT_VBE_IND_2010!$D$7:$D$732,"2410*"))/1000+(SUMIFS(EUROSTAT_VBE_IND_2010!Y$7:Y$732,EUROSTAT_VBE_IND_2010!$B$7:$B$732,$D90,EUROSTAT_VBE_IND_2010!$C$7:$C$732,"*"&amp;RIGHT($A90,3)&amp;"*",EUROSTAT_VBE_IND_2010!$D$7:$D$732,"3105*"))/1000</f>
        <v>0.339</v>
      </c>
      <c r="AP90" s="17">
        <f>(SUMIFS(EUROSTAT_VBE_IND_2010!Z$7:Z$732,EUROSTAT_VBE_IND_2010!$B$7:$B$732,$D90,EUROSTAT_VBE_IND_2010!$C$7:$C$732,"*"&amp;RIGHT($A90,3)&amp;"*",EUROSTAT_VBE_IND_2010!$D$7:$D$732,"3270A*"))/1000+(SUMIFS(EUROSTAT_VBE_IND_2010!Z$7:Z$732,EUROSTAT_VBE_IND_2010!$B$7:$B$732,$D90,EUROSTAT_VBE_IND_2010!$C$7:$C$732,"*"&amp;RIGHT($A90,3)&amp;"*",EUROSTAT_VBE_IND_2010!$D$7:$D$732,"3285*"))/1000+(SUMIFS(EUROSTAT_VBE_IND_2010!Z$7:Z$732,EUROSTAT_VBE_IND_2010!$B$7:$B$732,$D90,EUROSTAT_VBE_IND_2010!$C$7:$C$732,"*"&amp;RIGHT($A90,3)&amp;"*",EUROSTAT_VBE_IND_2010!$D$7:$D$732,"3295*"))/1000+(SUMIFS(EUROSTAT_VBE_IND_2010!Z$7:Z$732,EUROSTAT_VBE_IND_2010!$B$7:$B$732,$D90,EUROSTAT_VBE_IND_2010!$C$7:$C$732,"*"&amp;RIGHT($A90,3)&amp;"*",EUROSTAT_VBE_IND_2010!$D$7:$D$732,"2410*"))/1000+(SUMIFS(EUROSTAT_VBE_IND_2010!Z$7:Z$732,EUROSTAT_VBE_IND_2010!$B$7:$B$732,$D90,EUROSTAT_VBE_IND_2010!$C$7:$C$732,"*"&amp;RIGHT($A90,3)&amp;"*",EUROSTAT_VBE_IND_2010!$D$7:$D$732,"3105*"))/1000</f>
        <v>6.598</v>
      </c>
      <c r="AQ90" s="17">
        <f>(SUMIFS(EUROSTAT_VBE_IND_2010!AG$7:AG$732,EUROSTAT_VBE_IND_2010!$B$7:$B$732,$D90,EUROSTAT_VBE_IND_2010!$C$7:$C$732,"*"&amp;RIGHT($A90,3)&amp;"*",EUROSTAT_VBE_IND_2010!$D$7:$D$732,"3270A*"))/1000+(SUMIFS(EUROSTAT_VBE_IND_2010!AG$7:AG$732,EUROSTAT_VBE_IND_2010!$B$7:$B$732,$D90,EUROSTAT_VBE_IND_2010!$C$7:$C$732,"*"&amp;RIGHT($A90,3)&amp;"*",EUROSTAT_VBE_IND_2010!$D$7:$D$732,"3285*"))/1000+(SUMIFS(EUROSTAT_VBE_IND_2010!AG$7:AG$732,EUROSTAT_VBE_IND_2010!$B$7:$B$732,$D90,EUROSTAT_VBE_IND_2010!$C$7:$C$732,"*"&amp;RIGHT($A90,3)&amp;"*",EUROSTAT_VBE_IND_2010!$D$7:$D$732,"3295*"))/1000+(SUMIFS(EUROSTAT_VBE_IND_2010!AG$7:AG$732,EUROSTAT_VBE_IND_2010!$B$7:$B$732,$D90,EUROSTAT_VBE_IND_2010!$C$7:$C$732,"*"&amp;RIGHT($A90,3)&amp;"*",EUROSTAT_VBE_IND_2010!$D$7:$D$732,"2410*"))/1000+(SUMIFS(EUROSTAT_VBE_IND_2010!AG$7:AG$732,EUROSTAT_VBE_IND_2010!$B$7:$B$732,$D90,EUROSTAT_VBE_IND_2010!$C$7:$C$732,"*"&amp;RIGHT($A90,3)&amp;"*",EUROSTAT_VBE_IND_2010!$D$7:$D$732,"3105*"))/1000</f>
        <v>8.428</v>
      </c>
    </row>
    <row r="91" spans="1:43">
      <c r="A91" t="str">
        <f>LEFT(EUROSTAT_VBE_IND_2010!C$37,8)</f>
        <v>B_101800</v>
      </c>
      <c r="B91" s="28" t="s">
        <v>296</v>
      </c>
      <c r="C91" t="s">
        <v>293</v>
      </c>
      <c r="D91" t="s">
        <v>126</v>
      </c>
      <c r="E91" t="s">
        <v>238</v>
      </c>
      <c r="F91" t="s">
        <v>258</v>
      </c>
      <c r="G91" s="17">
        <f>(SUMIFS(EUROSTAT_VBE_IND_2010!E$7:E$732,EUROSTAT_VBE_IND_2010!$B$7:$B$732,$D91,EUROSTAT_VBE_IND_2010!$C$7:$C$732,"*"&amp;RIGHT($A91,3)&amp;"*",EUROSTAT_VBE_IND_2010!$D$7:$D$732,"328*"))/1000-(SUMIFS(EUROSTAT_VBE_IND_2010!E$7:E$732,EUROSTAT_VBE_IND_2010!$B$7:$B$732,$D91,EUROSTAT_VBE_IND_2010!$C$7:$C$732,"*"&amp;RIGHT($A91,3)&amp;"*",EUROSTAT_VBE_IND_2010!$D$7:$D$732,"3285*"))/1000</f>
        <v>0.22</v>
      </c>
      <c r="H91" s="17">
        <f>(SUMIFS(EUROSTAT_VBE_IND_2010!F$7:F$732,EUROSTAT_VBE_IND_2010!$B$7:$B$732,$D91,EUROSTAT_VBE_IND_2010!$C$7:$C$732,"*"&amp;RIGHT($A91,3)&amp;"*",EUROSTAT_VBE_IND_2010!$D$7:$D$732,"328*"))/1000-(SUMIFS(EUROSTAT_VBE_IND_2010!F$7:F$732,EUROSTAT_VBE_IND_2010!$B$7:$B$732,$D91,EUROSTAT_VBE_IND_2010!$C$7:$C$732,"*"&amp;RIGHT($A91,3)&amp;"*",EUROSTAT_VBE_IND_2010!$D$7:$D$732,"3285*"))/1000</f>
        <v>0</v>
      </c>
      <c r="I91" s="17">
        <f>(SUMIFS(EUROSTAT_VBE_IND_2010!G$7:G$732,EUROSTAT_VBE_IND_2010!$B$7:$B$732,$D91,EUROSTAT_VBE_IND_2010!$C$7:$C$732,"*"&amp;RIGHT($A91,3)&amp;"*",EUROSTAT_VBE_IND_2010!$D$7:$D$732,"328*"))/1000-(SUMIFS(EUROSTAT_VBE_IND_2010!G$7:G$732,EUROSTAT_VBE_IND_2010!$B$7:$B$732,$D91,EUROSTAT_VBE_IND_2010!$C$7:$C$732,"*"&amp;RIGHT($A91,3)&amp;"*",EUROSTAT_VBE_IND_2010!$D$7:$D$732,"3285*"))/1000</f>
        <v>0</v>
      </c>
      <c r="J91" s="198">
        <f>SUMIFS('IEA Bal_CH-IND'!$D$30:$D$329,'IEA Bal_CH-IND'!$A$30:$A$329,"*"&amp;RIGHT($B91,8),'IEA Bal_CH-IND'!$C$30:$C$329,'Aggregated Balance-IND_2010'!$E91)</f>
        <v>0</v>
      </c>
      <c r="K91" s="17">
        <f>(SUMIFS(EUROSTAT_VBE_IND_2010!H$7:H$732,EUROSTAT_VBE_IND_2010!$B$7:$B$732,$D91,EUROSTAT_VBE_IND_2010!$C$7:$C$732,"*"&amp;RIGHT($A91,3)&amp;"*",EUROSTAT_VBE_IND_2010!$D$7:$D$732,"328*"))/1000-(SUMIFS(EUROSTAT_VBE_IND_2010!H$7:H$732,EUROSTAT_VBE_IND_2010!$B$7:$B$732,$D91,EUROSTAT_VBE_IND_2010!$C$7:$C$732,"*"&amp;RIGHT($A91,3)&amp;"*",EUROSTAT_VBE_IND_2010!$D$7:$D$732,"3285*"))/1000</f>
        <v>0</v>
      </c>
      <c r="L91" s="17">
        <f>(SUMIFS(EUROSTAT_VBE_IND_2010!I$7:I$732,EUROSTAT_VBE_IND_2010!$B$7:$B$732,$D91,EUROSTAT_VBE_IND_2010!$C$7:$C$732,"*"&amp;RIGHT($A91,3)&amp;"*",EUROSTAT_VBE_IND_2010!$D$7:$D$732,"328*"))/1000-(SUMIFS(EUROSTAT_VBE_IND_2010!I$7:I$732,EUROSTAT_VBE_IND_2010!$B$7:$B$732,$D91,EUROSTAT_VBE_IND_2010!$C$7:$C$732,"*"&amp;RIGHT($A91,3)&amp;"*",EUROSTAT_VBE_IND_2010!$D$7:$D$732,"3285*"))/1000</f>
        <v>0</v>
      </c>
      <c r="M91" s="17">
        <f>(SUMIFS(EUROSTAT_VBE_IND_2010!J$7:J$732,EUROSTAT_VBE_IND_2010!$B$7:$B$732,$D91,EUROSTAT_VBE_IND_2010!$C$7:$C$732,"*"&amp;RIGHT($A91,3)&amp;"*",EUROSTAT_VBE_IND_2010!$D$7:$D$732,"328*"))/1000-(SUMIFS(EUROSTAT_VBE_IND_2010!J$7:J$732,EUROSTAT_VBE_IND_2010!$B$7:$B$732,$D91,EUROSTAT_VBE_IND_2010!$C$7:$C$732,"*"&amp;RIGHT($A91,3)&amp;"*",EUROSTAT_VBE_IND_2010!$D$7:$D$732,"3285*"))/1000</f>
        <v>0</v>
      </c>
      <c r="N91" s="17">
        <f>(SUMIFS(EUROSTAT_VBE_IND_2010!K$7:K$732,EUROSTAT_VBE_IND_2010!$B$7:$B$732,$D91,EUROSTAT_VBE_IND_2010!$C$7:$C$732,"*"&amp;RIGHT($A91,3)&amp;"*",EUROSTAT_VBE_IND_2010!$D$7:$D$732,"328*"))/1000-(SUMIFS(EUROSTAT_VBE_IND_2010!K$7:K$732,EUROSTAT_VBE_IND_2010!$B$7:$B$732,$D91,EUROSTAT_VBE_IND_2010!$C$7:$C$732,"*"&amp;RIGHT($A91,3)&amp;"*",EUROSTAT_VBE_IND_2010!$D$7:$D$732,"3285*"))/1000</f>
        <v>0</v>
      </c>
      <c r="O91" s="17">
        <f>(SUMIFS(EUROSTAT_VBE_IND_2010!L$7:L$732,EUROSTAT_VBE_IND_2010!$B$7:$B$732,$D91,EUROSTAT_VBE_IND_2010!$C$7:$C$732,"*"&amp;RIGHT($A91,3)&amp;"*",EUROSTAT_VBE_IND_2010!$D$7:$D$732,"328*"))/1000-(SUMIFS(EUROSTAT_VBE_IND_2010!L$7:L$732,EUROSTAT_VBE_IND_2010!$B$7:$B$732,$D91,EUROSTAT_VBE_IND_2010!$C$7:$C$732,"*"&amp;RIGHT($A91,3)&amp;"*",EUROSTAT_VBE_IND_2010!$D$7:$D$732,"3285*"))/1000</f>
        <v>0</v>
      </c>
      <c r="P91" s="17">
        <f>(SUMIFS(EUROSTAT_VBE_IND_2010!M$7:M$732,EUROSTAT_VBE_IND_2010!$B$7:$B$732,$D91,EUROSTAT_VBE_IND_2010!$C$7:$C$732,"*"&amp;RIGHT($A91,3)&amp;"*",EUROSTAT_VBE_IND_2010!$D$7:$D$732,"328*"))/1000-(SUMIFS(EUROSTAT_VBE_IND_2010!M$7:M$732,EUROSTAT_VBE_IND_2010!$B$7:$B$732,$D91,EUROSTAT_VBE_IND_2010!$C$7:$C$732,"*"&amp;RIGHT($A91,3)&amp;"*",EUROSTAT_VBE_IND_2010!$D$7:$D$732,"3285*"))/1000</f>
        <v>0</v>
      </c>
      <c r="Q91" s="17">
        <f>(SUMIFS(EUROSTAT_VBE_IND_2010!N$7:N$732,EUROSTAT_VBE_IND_2010!$B$7:$B$732,$D91,EUROSTAT_VBE_IND_2010!$C$7:$C$732,"*"&amp;RIGHT($A91,3)&amp;"*",EUROSTAT_VBE_IND_2010!$D$7:$D$732,"328*"))/1000-(SUMIFS(EUROSTAT_VBE_IND_2010!N$7:N$732,EUROSTAT_VBE_IND_2010!$B$7:$B$732,$D91,EUROSTAT_VBE_IND_2010!$C$7:$C$732,"*"&amp;RIGHT($A91,3)&amp;"*",EUROSTAT_VBE_IND_2010!$D$7:$D$732,"3285*"))/1000</f>
        <v>0</v>
      </c>
      <c r="R91" s="17">
        <f>(SUMIFS(EUROSTAT_VBE_IND_2010!O$7:O$732,EUROSTAT_VBE_IND_2010!$B$7:$B$732,$D91,EUROSTAT_VBE_IND_2010!$C$7:$C$732,"*"&amp;RIGHT($A91,3)&amp;"*",EUROSTAT_VBE_IND_2010!$D$7:$D$732,"328*"))/1000-(SUMIFS(EUROSTAT_VBE_IND_2010!O$7:O$732,EUROSTAT_VBE_IND_2010!$B$7:$B$732,$D91,EUROSTAT_VBE_IND_2010!$C$7:$C$732,"*"&amp;RIGHT($A91,3)&amp;"*",EUROSTAT_VBE_IND_2010!$D$7:$D$732,"3285*"))/1000</f>
        <v>0</v>
      </c>
      <c r="S91" s="17">
        <f>(SUMIFS(EUROSTAT_VBE_IND_2010!P$7:P$732,EUROSTAT_VBE_IND_2010!$B$7:$B$732,$D91,EUROSTAT_VBE_IND_2010!$C$7:$C$732,"*"&amp;RIGHT($A91,3)&amp;"*",EUROSTAT_VBE_IND_2010!$D$7:$D$732,"328*"))/1000-(SUMIFS(EUROSTAT_VBE_IND_2010!P$7:P$732,EUROSTAT_VBE_IND_2010!$B$7:$B$732,$D91,EUROSTAT_VBE_IND_2010!$C$7:$C$732,"*"&amp;RIGHT($A91,3)&amp;"*",EUROSTAT_VBE_IND_2010!$D$7:$D$732,"3285*"))/1000</f>
        <v>0</v>
      </c>
      <c r="T91" s="17">
        <f>(SUMIFS(EUROSTAT_VBE_IND_2010!Q$7:Q$732,EUROSTAT_VBE_IND_2010!$B$7:$B$732,$D91,EUROSTAT_VBE_IND_2010!$C$7:$C$732,"*"&amp;RIGHT($A91,3)&amp;"*",EUROSTAT_VBE_IND_2010!$D$7:$D$732,"328*"))/1000-(SUMIFS(EUROSTAT_VBE_IND_2010!Q$7:Q$732,EUROSTAT_VBE_IND_2010!$B$7:$B$732,$D91,EUROSTAT_VBE_IND_2010!$C$7:$C$732,"*"&amp;RIGHT($A91,3)&amp;"*",EUROSTAT_VBE_IND_2010!$D$7:$D$732,"3285*"))/1000</f>
        <v>0</v>
      </c>
      <c r="U91" s="17">
        <f>(SUMIFS(EUROSTAT_VBE_IND_2010!R$7:R$732,EUROSTAT_VBE_IND_2010!$B$7:$B$732,$D91,EUROSTAT_VBE_IND_2010!$C$7:$C$732,"*"&amp;RIGHT($A91,3)&amp;"*",EUROSTAT_VBE_IND_2010!$D$7:$D$732,"328*"))/1000-(SUMIFS(EUROSTAT_VBE_IND_2010!R$7:R$732,EUROSTAT_VBE_IND_2010!$B$7:$B$732,$D91,EUROSTAT_VBE_IND_2010!$C$7:$C$732,"*"&amp;RIGHT($A91,3)&amp;"*",EUROSTAT_VBE_IND_2010!$D$7:$D$732,"3285*"))/1000</f>
        <v>0</v>
      </c>
      <c r="V91" s="17">
        <f>(SUMIFS(EUROSTAT_VBE_IND_2010!S$7:S$732,EUROSTAT_VBE_IND_2010!$B$7:$B$732,$D91,EUROSTAT_VBE_IND_2010!$C$7:$C$732,"*"&amp;RIGHT($A91,3)&amp;"*",EUROSTAT_VBE_IND_2010!$D$7:$D$732,"328*"))/1000-(SUMIFS(EUROSTAT_VBE_IND_2010!S$7:S$732,EUROSTAT_VBE_IND_2010!$B$7:$B$732,$D91,EUROSTAT_VBE_IND_2010!$C$7:$C$732,"*"&amp;RIGHT($A91,3)&amp;"*",EUROSTAT_VBE_IND_2010!$D$7:$D$732,"3285*"))/1000</f>
        <v>0</v>
      </c>
      <c r="W91" s="17">
        <f>(SUMIFS(EUROSTAT_VBE_IND_2010!T$7:T$732,EUROSTAT_VBE_IND_2010!$B$7:$B$732,$D91,EUROSTAT_VBE_IND_2010!$C$7:$C$732,"*"&amp;RIGHT($A91,3)&amp;"*",EUROSTAT_VBE_IND_2010!$D$7:$D$732,"328*"))/1000-(SUMIFS(EUROSTAT_VBE_IND_2010!T$7:T$732,EUROSTAT_VBE_IND_2010!$B$7:$B$732,$D91,EUROSTAT_VBE_IND_2010!$C$7:$C$732,"*"&amp;RIGHT($A91,3)&amp;"*",EUROSTAT_VBE_IND_2010!$D$7:$D$732,"3285*"))/1000</f>
        <v>0</v>
      </c>
      <c r="X91" s="17">
        <f>(SUMIFS(EUROSTAT_VBE_IND_2010!U$7:U$732,EUROSTAT_VBE_IND_2010!$B$7:$B$732,$D91,EUROSTAT_VBE_IND_2010!$C$7:$C$732,"*"&amp;RIGHT($A91,3)&amp;"*",EUROSTAT_VBE_IND_2010!$D$7:$D$732,"328*"))/1000-(SUMIFS(EUROSTAT_VBE_IND_2010!U$7:U$732,EUROSTAT_VBE_IND_2010!$B$7:$B$732,$D91,EUROSTAT_VBE_IND_2010!$C$7:$C$732,"*"&amp;RIGHT($A91,3)&amp;"*",EUROSTAT_VBE_IND_2010!$D$7:$D$732,"3285*"))/1000</f>
        <v>0</v>
      </c>
      <c r="Y91" s="17">
        <f>(SUMIFS(EUROSTAT_VBE_IND_2010!V$7:V$732,EUROSTAT_VBE_IND_2010!$B$7:$B$732,$D91,EUROSTAT_VBE_IND_2010!$C$7:$C$732,"*"&amp;RIGHT($A91,3)&amp;"*",EUROSTAT_VBE_IND_2010!$D$7:$D$732,"328*"))/1000-(SUMIFS(EUROSTAT_VBE_IND_2010!V$7:V$732,EUROSTAT_VBE_IND_2010!$B$7:$B$732,$D91,EUROSTAT_VBE_IND_2010!$C$7:$C$732,"*"&amp;RIGHT($A91,3)&amp;"*",EUROSTAT_VBE_IND_2010!$D$7:$D$732,"3285*"))/1000</f>
        <v>0</v>
      </c>
      <c r="Z91" s="17">
        <f>(SUMIFS(EUROSTAT_VBE_IND_2010!W$7:W$732,EUROSTAT_VBE_IND_2010!$B$7:$B$732,$D91,EUROSTAT_VBE_IND_2010!$C$7:$C$732,"*"&amp;RIGHT($A91,3)&amp;"*",EUROSTAT_VBE_IND_2010!$D$7:$D$732,"328*"))/1000-(SUMIFS(EUROSTAT_VBE_IND_2010!W$7:W$732,EUROSTAT_VBE_IND_2010!$B$7:$B$732,$D91,EUROSTAT_VBE_IND_2010!$C$7:$C$732,"*"&amp;RIGHT($A91,3)&amp;"*",EUROSTAT_VBE_IND_2010!$D$7:$D$732,"3285*"))/1000</f>
        <v>0</v>
      </c>
      <c r="AA91" s="17">
        <f>(SUMIFS(EUROSTAT_VBE_IND_2010!X$7:X$732,EUROSTAT_VBE_IND_2010!$B$7:$B$732,$D91,EUROSTAT_VBE_IND_2010!$C$7:$C$732,"*"&amp;RIGHT($A91,3)&amp;"*",EUROSTAT_VBE_IND_2010!$D$7:$D$732,"328*"))/1000-(SUMIFS(EUROSTAT_VBE_IND_2010!X$7:X$732,EUROSTAT_VBE_IND_2010!$B$7:$B$732,$D91,EUROSTAT_VBE_IND_2010!$C$7:$C$732,"*"&amp;RIGHT($A91,3)&amp;"*",EUROSTAT_VBE_IND_2010!$D$7:$D$732,"3285*"))/1000</f>
        <v>0</v>
      </c>
      <c r="AB91" s="17">
        <f>(SUMIFS(EUROSTAT_VBE_IND_2010!AA$7:AA$732,EUROSTAT_VBE_IND_2010!$B$7:$B$732,$D91,EUROSTAT_VBE_IND_2010!$C$7:$C$732,"*"&amp;RIGHT($A91,3)&amp;"*",EUROSTAT_VBE_IND_2010!$D$7:$D$732,"328*"))/1000-(SUMIFS(EUROSTAT_VBE_IND_2010!AA$7:AA$732,EUROSTAT_VBE_IND_2010!$B$7:$B$732,$D91,EUROSTAT_VBE_IND_2010!$C$7:$C$732,"*"&amp;RIGHT($A91,3)&amp;"*",EUROSTAT_VBE_IND_2010!$D$7:$D$732,"3285*"))/1000</f>
        <v>0</v>
      </c>
      <c r="AC91" s="17">
        <f>(SUMIFS(EUROSTAT_VBE_IND_2010!AB$7:AB$732,EUROSTAT_VBE_IND_2010!$B$7:$B$732,$D91,EUROSTAT_VBE_IND_2010!$C$7:$C$732,"*"&amp;RIGHT($A91,3)&amp;"*",EUROSTAT_VBE_IND_2010!$D$7:$D$732,"328*"))/1000-(SUMIFS(EUROSTAT_VBE_IND_2010!AB$7:AB$732,EUROSTAT_VBE_IND_2010!$B$7:$B$732,$D91,EUROSTAT_VBE_IND_2010!$C$7:$C$732,"*"&amp;RIGHT($A91,3)&amp;"*",EUROSTAT_VBE_IND_2010!$D$7:$D$732,"3285*"))/1000</f>
        <v>0</v>
      </c>
      <c r="AD91" s="17">
        <f>(SUMIFS(EUROSTAT_VBE_IND_2010!AC$7:AC$732,EUROSTAT_VBE_IND_2010!$B$7:$B$732,$D91,EUROSTAT_VBE_IND_2010!$C$7:$C$732,"*"&amp;RIGHT($A91,3)&amp;"*",EUROSTAT_VBE_IND_2010!$D$7:$D$732,"328*"))/1000-(SUMIFS(EUROSTAT_VBE_IND_2010!AC$7:AC$732,EUROSTAT_VBE_IND_2010!$B$7:$B$732,$D91,EUROSTAT_VBE_IND_2010!$C$7:$C$732,"*"&amp;RIGHT($A91,3)&amp;"*",EUROSTAT_VBE_IND_2010!$D$7:$D$732,"3285*"))/1000</f>
        <v>0</v>
      </c>
      <c r="AE91" s="17">
        <f>(SUMIFS(EUROSTAT_VBE_IND_2010!AD$7:AD$732,EUROSTAT_VBE_IND_2010!$B$7:$B$732,$D91,EUROSTAT_VBE_IND_2010!$C$7:$C$732,"*"&amp;RIGHT($A91,3)&amp;"*",EUROSTAT_VBE_IND_2010!$D$7:$D$732,"328*"))/1000-(SUMIFS(EUROSTAT_VBE_IND_2010!AD$7:AD$732,EUROSTAT_VBE_IND_2010!$B$7:$B$732,$D91,EUROSTAT_VBE_IND_2010!$C$7:$C$732,"*"&amp;RIGHT($A91,3)&amp;"*",EUROSTAT_VBE_IND_2010!$D$7:$D$732,"3285*"))/1000</f>
        <v>0</v>
      </c>
      <c r="AF91" s="17">
        <f>(SUMIFS(EUROSTAT_VBE_IND_2010!AE$7:AE$732,EUROSTAT_VBE_IND_2010!$B$7:$B$732,$D91,EUROSTAT_VBE_IND_2010!$C$7:$C$732,"*"&amp;RIGHT($A91,3)&amp;"*",EUROSTAT_VBE_IND_2010!$D$7:$D$732,"328*"))/1000-(SUMIFS(EUROSTAT_VBE_IND_2010!AE$7:AE$732,EUROSTAT_VBE_IND_2010!$B$7:$B$732,$D91,EUROSTAT_VBE_IND_2010!$C$7:$C$732,"*"&amp;RIGHT($A91,3)&amp;"*",EUROSTAT_VBE_IND_2010!$D$7:$D$732,"3285*"))/1000</f>
        <v>0</v>
      </c>
      <c r="AG91" s="17">
        <f>(SUMIFS(EUROSTAT_VBE_IND_2010!AF$7:AF$732,EUROSTAT_VBE_IND_2010!$B$7:$B$732,$D91,EUROSTAT_VBE_IND_2010!$C$7:$C$732,"*"&amp;RIGHT($A91,3)&amp;"*",EUROSTAT_VBE_IND_2010!$D$7:$D$732,"328*"))/1000-(SUMIFS(EUROSTAT_VBE_IND_2010!AF$7:AF$732,EUROSTAT_VBE_IND_2010!$B$7:$B$732,$D91,EUROSTAT_VBE_IND_2010!$C$7:$C$732,"*"&amp;RIGHT($A91,3)&amp;"*",EUROSTAT_VBE_IND_2010!$D$7:$D$732,"3285*"))/1000</f>
        <v>0</v>
      </c>
      <c r="AH91" s="17">
        <f>(SUMIFS(EUROSTAT_VBE_IND_2010!AH$7:AH$732,EUROSTAT_VBE_IND_2010!$B$7:$B$732,$D91,EUROSTAT_VBE_IND_2010!$C$7:$C$732,"*"&amp;RIGHT($A91,3)&amp;"*",EUROSTAT_VBE_IND_2010!$D$7:$D$732,"328*"))/1000-(SUMIFS(EUROSTAT_VBE_IND_2010!AH$7:AH$732,EUROSTAT_VBE_IND_2010!$B$7:$B$732,$D91,EUROSTAT_VBE_IND_2010!$C$7:$C$732,"*"&amp;RIGHT($A91,3)&amp;"*",EUROSTAT_VBE_IND_2010!$D$7:$D$732,"3285*"))/1000</f>
        <v>0</v>
      </c>
      <c r="AI91" s="17">
        <f>(SUMIFS(EUROSTAT_VBE_IND_2010!AI$7:AI$732,EUROSTAT_VBE_IND_2010!$B$7:$B$732,$D91,EUROSTAT_VBE_IND_2010!$C$7:$C$732,"*"&amp;RIGHT($A91,3)&amp;"*",EUROSTAT_VBE_IND_2010!$D$7:$D$732,"328*"))/1000-(SUMIFS(EUROSTAT_VBE_IND_2010!AI$7:AI$732,EUROSTAT_VBE_IND_2010!$B$7:$B$732,$D91,EUROSTAT_VBE_IND_2010!$C$7:$C$732,"*"&amp;RIGHT($A91,3)&amp;"*",EUROSTAT_VBE_IND_2010!$D$7:$D$732,"3285*"))/1000</f>
        <v>0</v>
      </c>
      <c r="AJ91" s="17">
        <f>(SUMIFS(EUROSTAT_VBE_IND_2010!AJ$7:AJ$732,EUROSTAT_VBE_IND_2010!$B$7:$B$732,$D91,EUROSTAT_VBE_IND_2010!$C$7:$C$732,"*"&amp;RIGHT($A91,3)&amp;"*",EUROSTAT_VBE_IND_2010!$D$7:$D$732,"328*"))/1000-(SUMIFS(EUROSTAT_VBE_IND_2010!AJ$7:AJ$732,EUROSTAT_VBE_IND_2010!$B$7:$B$732,$D91,EUROSTAT_VBE_IND_2010!$C$7:$C$732,"*"&amp;RIGHT($A91,3)&amp;"*",EUROSTAT_VBE_IND_2010!$D$7:$D$732,"3285*"))/1000</f>
        <v>0</v>
      </c>
      <c r="AK91" s="17">
        <f>(SUMIFS(EUROSTAT_VBE_IND_2010!AK$7:AK$732,EUROSTAT_VBE_IND_2010!$B$7:$B$732,$D91,EUROSTAT_VBE_IND_2010!$C$7:$C$732,"*"&amp;RIGHT($A91,3)&amp;"*",EUROSTAT_VBE_IND_2010!$D$7:$D$732,"328*"))/1000-(SUMIFS(EUROSTAT_VBE_IND_2010!AK$7:AK$732,EUROSTAT_VBE_IND_2010!$B$7:$B$732,$D91,EUROSTAT_VBE_IND_2010!$C$7:$C$732,"*"&amp;RIGHT($A91,3)&amp;"*",EUROSTAT_VBE_IND_2010!$D$7:$D$732,"3285*"))/1000</f>
        <v>0</v>
      </c>
      <c r="AL91" s="198">
        <f>SUMIFS('IEA Bal_AL-IND'!$D$30:$D$329,'IEA Bal_AL-IND'!$A$30:$A$329,"*"&amp;RIGHT($B91,8),'IEA Bal_AL-IND'!$C$30:$C$329,'Aggregated Balance-IND_2010'!$E91)</f>
        <v>0</v>
      </c>
      <c r="AM91" s="198">
        <f>SUMIFS('IEA Bal_BA-IND'!$D$30:$D$329,'IEA Bal_BA-IND'!$A$30:$A$329,"*"&amp;RIGHT($B91,8),'IEA Bal_BA-IND'!$C$30:$C$329,'Aggregated Balance-IND_2010'!$E91)</f>
        <v>0</v>
      </c>
      <c r="AN91" s="198">
        <f>SUMIFS('IEA Bal_KS-IND'!$D$30:$D$329,'IEA Bal_KS-IND'!$A$30:$A$329,"*"&amp;RIGHT($B91,8),'IEA Bal_KS-IND'!$C$30:$C$329,'Aggregated Balance-IND_2010'!$E91)</f>
        <v>0</v>
      </c>
      <c r="AO91" s="17">
        <f>(SUMIFS(EUROSTAT_VBE_IND_2010!Y$7:Y$732,EUROSTAT_VBE_IND_2010!$B$7:$B$732,$D91,EUROSTAT_VBE_IND_2010!$C$7:$C$732,"*"&amp;RIGHT($A91,3)&amp;"*",EUROSTAT_VBE_IND_2010!$D$7:$D$732,"328*"))/1000-(SUMIFS(EUROSTAT_VBE_IND_2010!Y$7:Y$732,EUROSTAT_VBE_IND_2010!$B$7:$B$732,$D91,EUROSTAT_VBE_IND_2010!$C$7:$C$732,"*"&amp;RIGHT($A91,3)&amp;"*",EUROSTAT_VBE_IND_2010!$D$7:$D$732,"3285*"))/1000</f>
        <v>0</v>
      </c>
      <c r="AP91" s="17">
        <f>(SUMIFS(EUROSTAT_VBE_IND_2010!Z$7:Z$732,EUROSTAT_VBE_IND_2010!$B$7:$B$732,$D91,EUROSTAT_VBE_IND_2010!$C$7:$C$732,"*"&amp;RIGHT($A91,3)&amp;"*",EUROSTAT_VBE_IND_2010!$D$7:$D$732,"328*"))/1000-(SUMIFS(EUROSTAT_VBE_IND_2010!Z$7:Z$732,EUROSTAT_VBE_IND_2010!$B$7:$B$732,$D91,EUROSTAT_VBE_IND_2010!$C$7:$C$732,"*"&amp;RIGHT($A91,3)&amp;"*",EUROSTAT_VBE_IND_2010!$D$7:$D$732,"3285*"))/1000</f>
        <v>0</v>
      </c>
      <c r="AQ91" s="17">
        <f>(SUMIFS(EUROSTAT_VBE_IND_2010!AG$7:AG$732,EUROSTAT_VBE_IND_2010!$B$7:$B$732,$D91,EUROSTAT_VBE_IND_2010!$C$7:$C$732,"*"&amp;RIGHT($A91,3)&amp;"*",EUROSTAT_VBE_IND_2010!$D$7:$D$732,"328*"))/1000-(SUMIFS(EUROSTAT_VBE_IND_2010!AG$7:AG$732,EUROSTAT_VBE_IND_2010!$B$7:$B$732,$D91,EUROSTAT_VBE_IND_2010!$C$7:$C$732,"*"&amp;RIGHT($A91,3)&amp;"*",EUROSTAT_VBE_IND_2010!$D$7:$D$732,"3285*"))/1000</f>
        <v>0</v>
      </c>
    </row>
    <row r="92" spans="1:43">
      <c r="A92" t="str">
        <f>LEFT(EUROSTAT_VBE_IND_2010!C$37,8)</f>
        <v>B_101800</v>
      </c>
      <c r="B92" s="28" t="s">
        <v>296</v>
      </c>
      <c r="C92" t="s">
        <v>293</v>
      </c>
      <c r="D92" t="s">
        <v>126</v>
      </c>
      <c r="E92" t="s">
        <v>239</v>
      </c>
      <c r="F92" t="s">
        <v>259</v>
      </c>
      <c r="G92" s="17">
        <f>(SUMIFS(EUROSTAT_VBE_IND_2010!E$7:E$732,EUROSTAT_VBE_IND_2010!$B$7:$B$732,$D92,EUROSTAT_VBE_IND_2010!$C$7:$C$732,"*"&amp;RIGHT($A92,3)&amp;"*",EUROSTAT_VBE_IND_2010!$D$7:$D$732,"4100*"))/1000+(SUMIFS(EUROSTAT_VBE_IND_2010!E$7:E$732,EUROSTAT_VBE_IND_2010!$B$7:$B$732,$D92,EUROSTAT_VBE_IND_2010!$C$7:$C$732,"*"&amp;RIGHT($A92,3)&amp;"*",EUROSTAT_VBE_IND_2010!$D$7:$D$732,"4230*"))/1000+(SUMIFS(EUROSTAT_VBE_IND_2010!E$7:E$732,EUROSTAT_VBE_IND_2010!$B$7:$B$732,$D92,EUROSTAT_VBE_IND_2010!$C$7:$C$732,"*"&amp;RIGHT($A92,3)&amp;"*",EUROSTAT_VBE_IND_2010!$D$7:$D$732,"4240*"))/1000+(SUMIFS(EUROSTAT_VBE_IND_2010!E$7:E$732,EUROSTAT_VBE_IND_2010!$B$7:$B$732,$D92,EUROSTAT_VBE_IND_2010!$C$7:$C$732,"*"&amp;RIGHT($A92,3)&amp;"*",EUROSTAT_VBE_IND_2010!$D$7:$D$732,"3106*"))/1000</f>
        <v>105.707</v>
      </c>
      <c r="H92" s="17">
        <f>(SUMIFS(EUROSTAT_VBE_IND_2010!F$7:F$732,EUROSTAT_VBE_IND_2010!$B$7:$B$732,$D92,EUROSTAT_VBE_IND_2010!$C$7:$C$732,"*"&amp;RIGHT($A92,3)&amp;"*",EUROSTAT_VBE_IND_2010!$D$7:$D$732,"4100*"))/1000+(SUMIFS(EUROSTAT_VBE_IND_2010!F$7:F$732,EUROSTAT_VBE_IND_2010!$B$7:$B$732,$D92,EUROSTAT_VBE_IND_2010!$C$7:$C$732,"*"&amp;RIGHT($A92,3)&amp;"*",EUROSTAT_VBE_IND_2010!$D$7:$D$732,"4230*"))/1000+(SUMIFS(EUROSTAT_VBE_IND_2010!F$7:F$732,EUROSTAT_VBE_IND_2010!$B$7:$B$732,$D92,EUROSTAT_VBE_IND_2010!$C$7:$C$732,"*"&amp;RIGHT($A92,3)&amp;"*",EUROSTAT_VBE_IND_2010!$D$7:$D$732,"4240*"))/1000+(SUMIFS(EUROSTAT_VBE_IND_2010!F$7:F$732,EUROSTAT_VBE_IND_2010!$B$7:$B$732,$D92,EUROSTAT_VBE_IND_2010!$C$7:$C$732,"*"&amp;RIGHT($A92,3)&amp;"*",EUROSTAT_VBE_IND_2010!$D$7:$D$732,"3106*"))/1000</f>
        <v>193.652</v>
      </c>
      <c r="I92" s="17">
        <f>(SUMIFS(EUROSTAT_VBE_IND_2010!G$7:G$732,EUROSTAT_VBE_IND_2010!$B$7:$B$732,$D92,EUROSTAT_VBE_IND_2010!$C$7:$C$732,"*"&amp;RIGHT($A92,3)&amp;"*",EUROSTAT_VBE_IND_2010!$D$7:$D$732,"4100*"))/1000+(SUMIFS(EUROSTAT_VBE_IND_2010!G$7:G$732,EUROSTAT_VBE_IND_2010!$B$7:$B$732,$D92,EUROSTAT_VBE_IND_2010!$C$7:$C$732,"*"&amp;RIGHT($A92,3)&amp;"*",EUROSTAT_VBE_IND_2010!$D$7:$D$732,"4230*"))/1000+(SUMIFS(EUROSTAT_VBE_IND_2010!G$7:G$732,EUROSTAT_VBE_IND_2010!$B$7:$B$732,$D92,EUROSTAT_VBE_IND_2010!$C$7:$C$732,"*"&amp;RIGHT($A92,3)&amp;"*",EUROSTAT_VBE_IND_2010!$D$7:$D$732,"4240*"))/1000+(SUMIFS(EUROSTAT_VBE_IND_2010!G$7:G$732,EUROSTAT_VBE_IND_2010!$B$7:$B$732,$D92,EUROSTAT_VBE_IND_2010!$C$7:$C$732,"*"&amp;RIGHT($A92,3)&amp;"*",EUROSTAT_VBE_IND_2010!$D$7:$D$732,"3106*"))/1000</f>
        <v>29.2</v>
      </c>
      <c r="J92" s="198">
        <f>SUMIFS('IEA Bal_CH-IND'!$D$30:$D$329,'IEA Bal_CH-IND'!$A$30:$A$329,"*"&amp;RIGHT($B92,8),'IEA Bal_CH-IND'!$C$30:$C$329,'Aggregated Balance-IND_2010'!$E92)</f>
        <v>35.66224</v>
      </c>
      <c r="K92" s="17">
        <f>(SUMIFS(EUROSTAT_VBE_IND_2010!H$7:H$732,EUROSTAT_VBE_IND_2010!$B$7:$B$732,$D92,EUROSTAT_VBE_IND_2010!$C$7:$C$732,"*"&amp;RIGHT($A92,3)&amp;"*",EUROSTAT_VBE_IND_2010!$D$7:$D$732,"4100*"))/1000+(SUMIFS(EUROSTAT_VBE_IND_2010!H$7:H$732,EUROSTAT_VBE_IND_2010!$B$7:$B$732,$D92,EUROSTAT_VBE_IND_2010!$C$7:$C$732,"*"&amp;RIGHT($A92,3)&amp;"*",EUROSTAT_VBE_IND_2010!$D$7:$D$732,"4230*"))/1000+(SUMIFS(EUROSTAT_VBE_IND_2010!H$7:H$732,EUROSTAT_VBE_IND_2010!$B$7:$B$732,$D92,EUROSTAT_VBE_IND_2010!$C$7:$C$732,"*"&amp;RIGHT($A92,3)&amp;"*",EUROSTAT_VBE_IND_2010!$D$7:$D$732,"4240*"))/1000+(SUMIFS(EUROSTAT_VBE_IND_2010!H$7:H$732,EUROSTAT_VBE_IND_2010!$B$7:$B$732,$D92,EUROSTAT_VBE_IND_2010!$C$7:$C$732,"*"&amp;RIGHT($A92,3)&amp;"*",EUROSTAT_VBE_IND_2010!$D$7:$D$732,"3106*"))/1000</f>
        <v>0</v>
      </c>
      <c r="L92" s="17">
        <f>(SUMIFS(EUROSTAT_VBE_IND_2010!I$7:I$732,EUROSTAT_VBE_IND_2010!$B$7:$B$732,$D92,EUROSTAT_VBE_IND_2010!$C$7:$C$732,"*"&amp;RIGHT($A92,3)&amp;"*",EUROSTAT_VBE_IND_2010!$D$7:$D$732,"4100*"))/1000+(SUMIFS(EUROSTAT_VBE_IND_2010!I$7:I$732,EUROSTAT_VBE_IND_2010!$B$7:$B$732,$D92,EUROSTAT_VBE_IND_2010!$C$7:$C$732,"*"&amp;RIGHT($A92,3)&amp;"*",EUROSTAT_VBE_IND_2010!$D$7:$D$732,"4230*"))/1000+(SUMIFS(EUROSTAT_VBE_IND_2010!I$7:I$732,EUROSTAT_VBE_IND_2010!$B$7:$B$732,$D92,EUROSTAT_VBE_IND_2010!$C$7:$C$732,"*"&amp;RIGHT($A92,3)&amp;"*",EUROSTAT_VBE_IND_2010!$D$7:$D$732,"4240*"))/1000+(SUMIFS(EUROSTAT_VBE_IND_2010!I$7:I$732,EUROSTAT_VBE_IND_2010!$B$7:$B$732,$D92,EUROSTAT_VBE_IND_2010!$C$7:$C$732,"*"&amp;RIGHT($A92,3)&amp;"*",EUROSTAT_VBE_IND_2010!$D$7:$D$732,"3106*"))/1000</f>
        <v>97.209</v>
      </c>
      <c r="M92" s="17">
        <f>(SUMIFS(EUROSTAT_VBE_IND_2010!J$7:J$732,EUROSTAT_VBE_IND_2010!$B$7:$B$732,$D92,EUROSTAT_VBE_IND_2010!$C$7:$C$732,"*"&amp;RIGHT($A92,3)&amp;"*",EUROSTAT_VBE_IND_2010!$D$7:$D$732,"4100*"))/1000+(SUMIFS(EUROSTAT_VBE_IND_2010!J$7:J$732,EUROSTAT_VBE_IND_2010!$B$7:$B$732,$D92,EUROSTAT_VBE_IND_2010!$C$7:$C$732,"*"&amp;RIGHT($A92,3)&amp;"*",EUROSTAT_VBE_IND_2010!$D$7:$D$732,"4230*"))/1000+(SUMIFS(EUROSTAT_VBE_IND_2010!J$7:J$732,EUROSTAT_VBE_IND_2010!$B$7:$B$732,$D92,EUROSTAT_VBE_IND_2010!$C$7:$C$732,"*"&amp;RIGHT($A92,3)&amp;"*",EUROSTAT_VBE_IND_2010!$D$7:$D$732,"4240*"))/1000+(SUMIFS(EUROSTAT_VBE_IND_2010!J$7:J$732,EUROSTAT_VBE_IND_2010!$B$7:$B$732,$D92,EUROSTAT_VBE_IND_2010!$C$7:$C$732,"*"&amp;RIGHT($A92,3)&amp;"*",EUROSTAT_VBE_IND_2010!$D$7:$D$732,"3106*"))/1000</f>
        <v>830.103</v>
      </c>
      <c r="N92" s="17">
        <f>(SUMIFS(EUROSTAT_VBE_IND_2010!K$7:K$732,EUROSTAT_VBE_IND_2010!$B$7:$B$732,$D92,EUROSTAT_VBE_IND_2010!$C$7:$C$732,"*"&amp;RIGHT($A92,3)&amp;"*",EUROSTAT_VBE_IND_2010!$D$7:$D$732,"4100*"))/1000+(SUMIFS(EUROSTAT_VBE_IND_2010!K$7:K$732,EUROSTAT_VBE_IND_2010!$B$7:$B$732,$D92,EUROSTAT_VBE_IND_2010!$C$7:$C$732,"*"&amp;RIGHT($A92,3)&amp;"*",EUROSTAT_VBE_IND_2010!$D$7:$D$732,"4230*"))/1000+(SUMIFS(EUROSTAT_VBE_IND_2010!K$7:K$732,EUROSTAT_VBE_IND_2010!$B$7:$B$732,$D92,EUROSTAT_VBE_IND_2010!$C$7:$C$732,"*"&amp;RIGHT($A92,3)&amp;"*",EUROSTAT_VBE_IND_2010!$D$7:$D$732,"4240*"))/1000+(SUMIFS(EUROSTAT_VBE_IND_2010!K$7:K$732,EUROSTAT_VBE_IND_2010!$B$7:$B$732,$D92,EUROSTAT_VBE_IND_2010!$C$7:$C$732,"*"&amp;RIGHT($A92,3)&amp;"*",EUROSTAT_VBE_IND_2010!$D$7:$D$732,"3106*"))/1000</f>
        <v>29.939</v>
      </c>
      <c r="O92" s="17">
        <f>(SUMIFS(EUROSTAT_VBE_IND_2010!L$7:L$732,EUROSTAT_VBE_IND_2010!$B$7:$B$732,$D92,EUROSTAT_VBE_IND_2010!$C$7:$C$732,"*"&amp;RIGHT($A92,3)&amp;"*",EUROSTAT_VBE_IND_2010!$D$7:$D$732,"4100*"))/1000+(SUMIFS(EUROSTAT_VBE_IND_2010!L$7:L$732,EUROSTAT_VBE_IND_2010!$B$7:$B$732,$D92,EUROSTAT_VBE_IND_2010!$C$7:$C$732,"*"&amp;RIGHT($A92,3)&amp;"*",EUROSTAT_VBE_IND_2010!$D$7:$D$732,"4230*"))/1000+(SUMIFS(EUROSTAT_VBE_IND_2010!L$7:L$732,EUROSTAT_VBE_IND_2010!$B$7:$B$732,$D92,EUROSTAT_VBE_IND_2010!$C$7:$C$732,"*"&amp;RIGHT($A92,3)&amp;"*",EUROSTAT_VBE_IND_2010!$D$7:$D$732,"4240*"))/1000+(SUMIFS(EUROSTAT_VBE_IND_2010!L$7:L$732,EUROSTAT_VBE_IND_2010!$B$7:$B$732,$D92,EUROSTAT_VBE_IND_2010!$C$7:$C$732,"*"&amp;RIGHT($A92,3)&amp;"*",EUROSTAT_VBE_IND_2010!$D$7:$D$732,"3106*"))/1000</f>
        <v>4.783</v>
      </c>
      <c r="P92" s="17">
        <f>(SUMIFS(EUROSTAT_VBE_IND_2010!M$7:M$732,EUROSTAT_VBE_IND_2010!$B$7:$B$732,$D92,EUROSTAT_VBE_IND_2010!$C$7:$C$732,"*"&amp;RIGHT($A92,3)&amp;"*",EUROSTAT_VBE_IND_2010!$D$7:$D$732,"4100*"))/1000+(SUMIFS(EUROSTAT_VBE_IND_2010!M$7:M$732,EUROSTAT_VBE_IND_2010!$B$7:$B$732,$D92,EUROSTAT_VBE_IND_2010!$C$7:$C$732,"*"&amp;RIGHT($A92,3)&amp;"*",EUROSTAT_VBE_IND_2010!$D$7:$D$732,"4230*"))/1000+(SUMIFS(EUROSTAT_VBE_IND_2010!M$7:M$732,EUROSTAT_VBE_IND_2010!$B$7:$B$732,$D92,EUROSTAT_VBE_IND_2010!$C$7:$C$732,"*"&amp;RIGHT($A92,3)&amp;"*",EUROSTAT_VBE_IND_2010!$D$7:$D$732,"4240*"))/1000+(SUMIFS(EUROSTAT_VBE_IND_2010!M$7:M$732,EUROSTAT_VBE_IND_2010!$B$7:$B$732,$D92,EUROSTAT_VBE_IND_2010!$C$7:$C$732,"*"&amp;RIGHT($A92,3)&amp;"*",EUROSTAT_VBE_IND_2010!$D$7:$D$732,"3106*"))/1000</f>
        <v>15.639</v>
      </c>
      <c r="Q92" s="17">
        <f>(SUMIFS(EUROSTAT_VBE_IND_2010!N$7:N$732,EUROSTAT_VBE_IND_2010!$B$7:$B$732,$D92,EUROSTAT_VBE_IND_2010!$C$7:$C$732,"*"&amp;RIGHT($A92,3)&amp;"*",EUROSTAT_VBE_IND_2010!$D$7:$D$732,"4100*"))/1000+(SUMIFS(EUROSTAT_VBE_IND_2010!N$7:N$732,EUROSTAT_VBE_IND_2010!$B$7:$B$732,$D92,EUROSTAT_VBE_IND_2010!$C$7:$C$732,"*"&amp;RIGHT($A92,3)&amp;"*",EUROSTAT_VBE_IND_2010!$D$7:$D$732,"4230*"))/1000+(SUMIFS(EUROSTAT_VBE_IND_2010!N$7:N$732,EUROSTAT_VBE_IND_2010!$B$7:$B$732,$D92,EUROSTAT_VBE_IND_2010!$C$7:$C$732,"*"&amp;RIGHT($A92,3)&amp;"*",EUROSTAT_VBE_IND_2010!$D$7:$D$732,"4240*"))/1000+(SUMIFS(EUROSTAT_VBE_IND_2010!N$7:N$732,EUROSTAT_VBE_IND_2010!$B$7:$B$732,$D92,EUROSTAT_VBE_IND_2010!$C$7:$C$732,"*"&amp;RIGHT($A92,3)&amp;"*",EUROSTAT_VBE_IND_2010!$D$7:$D$732,"3106*"))/1000</f>
        <v>325.164</v>
      </c>
      <c r="R92" s="17">
        <f>(SUMIFS(EUROSTAT_VBE_IND_2010!O$7:O$732,EUROSTAT_VBE_IND_2010!$B$7:$B$732,$D92,EUROSTAT_VBE_IND_2010!$C$7:$C$732,"*"&amp;RIGHT($A92,3)&amp;"*",EUROSTAT_VBE_IND_2010!$D$7:$D$732,"4100*"))/1000+(SUMIFS(EUROSTAT_VBE_IND_2010!O$7:O$732,EUROSTAT_VBE_IND_2010!$B$7:$B$732,$D92,EUROSTAT_VBE_IND_2010!$C$7:$C$732,"*"&amp;RIGHT($A92,3)&amp;"*",EUROSTAT_VBE_IND_2010!$D$7:$D$732,"4230*"))/1000+(SUMIFS(EUROSTAT_VBE_IND_2010!O$7:O$732,EUROSTAT_VBE_IND_2010!$B$7:$B$732,$D92,EUROSTAT_VBE_IND_2010!$C$7:$C$732,"*"&amp;RIGHT($A92,3)&amp;"*",EUROSTAT_VBE_IND_2010!$D$7:$D$732,"4240*"))/1000+(SUMIFS(EUROSTAT_VBE_IND_2010!O$7:O$732,EUROSTAT_VBE_IND_2010!$B$7:$B$732,$D92,EUROSTAT_VBE_IND_2010!$C$7:$C$732,"*"&amp;RIGHT($A92,3)&amp;"*",EUROSTAT_VBE_IND_2010!$D$7:$D$732,"3106*"))/1000</f>
        <v>28.096</v>
      </c>
      <c r="S92" s="17">
        <f>(SUMIFS(EUROSTAT_VBE_IND_2010!P$7:P$732,EUROSTAT_VBE_IND_2010!$B$7:$B$732,$D92,EUROSTAT_VBE_IND_2010!$C$7:$C$732,"*"&amp;RIGHT($A92,3)&amp;"*",EUROSTAT_VBE_IND_2010!$D$7:$D$732,"4100*"))/1000+(SUMIFS(EUROSTAT_VBE_IND_2010!P$7:P$732,EUROSTAT_VBE_IND_2010!$B$7:$B$732,$D92,EUROSTAT_VBE_IND_2010!$C$7:$C$732,"*"&amp;RIGHT($A92,3)&amp;"*",EUROSTAT_VBE_IND_2010!$D$7:$D$732,"4230*"))/1000+(SUMIFS(EUROSTAT_VBE_IND_2010!P$7:P$732,EUROSTAT_VBE_IND_2010!$B$7:$B$732,$D92,EUROSTAT_VBE_IND_2010!$C$7:$C$732,"*"&amp;RIGHT($A92,3)&amp;"*",EUROSTAT_VBE_IND_2010!$D$7:$D$732,"4240*"))/1000+(SUMIFS(EUROSTAT_VBE_IND_2010!P$7:P$732,EUROSTAT_VBE_IND_2010!$B$7:$B$732,$D92,EUROSTAT_VBE_IND_2010!$C$7:$C$732,"*"&amp;RIGHT($A92,3)&amp;"*",EUROSTAT_VBE_IND_2010!$D$7:$D$732,"3106*"))/1000</f>
        <v>380.63</v>
      </c>
      <c r="T92" s="17">
        <f>(SUMIFS(EUROSTAT_VBE_IND_2010!Q$7:Q$732,EUROSTAT_VBE_IND_2010!$B$7:$B$732,$D92,EUROSTAT_VBE_IND_2010!$C$7:$C$732,"*"&amp;RIGHT($A92,3)&amp;"*",EUROSTAT_VBE_IND_2010!$D$7:$D$732,"4100*"))/1000+(SUMIFS(EUROSTAT_VBE_IND_2010!Q$7:Q$732,EUROSTAT_VBE_IND_2010!$B$7:$B$732,$D92,EUROSTAT_VBE_IND_2010!$C$7:$C$732,"*"&amp;RIGHT($A92,3)&amp;"*",EUROSTAT_VBE_IND_2010!$D$7:$D$732,"4230*"))/1000+(SUMIFS(EUROSTAT_VBE_IND_2010!Q$7:Q$732,EUROSTAT_VBE_IND_2010!$B$7:$B$732,$D92,EUROSTAT_VBE_IND_2010!$C$7:$C$732,"*"&amp;RIGHT($A92,3)&amp;"*",EUROSTAT_VBE_IND_2010!$D$7:$D$732,"4240*"))/1000+(SUMIFS(EUROSTAT_VBE_IND_2010!Q$7:Q$732,EUROSTAT_VBE_IND_2010!$B$7:$B$732,$D92,EUROSTAT_VBE_IND_2010!$C$7:$C$732,"*"&amp;RIGHT($A92,3)&amp;"*",EUROSTAT_VBE_IND_2010!$D$7:$D$732,"3106*"))/1000</f>
        <v>21.42</v>
      </c>
      <c r="U92" s="17">
        <f>(SUMIFS(EUROSTAT_VBE_IND_2010!R$7:R$732,EUROSTAT_VBE_IND_2010!$B$7:$B$732,$D92,EUROSTAT_VBE_IND_2010!$C$7:$C$732,"*"&amp;RIGHT($A92,3)&amp;"*",EUROSTAT_VBE_IND_2010!$D$7:$D$732,"4100*"))/1000+(SUMIFS(EUROSTAT_VBE_IND_2010!R$7:R$732,EUROSTAT_VBE_IND_2010!$B$7:$B$732,$D92,EUROSTAT_VBE_IND_2010!$C$7:$C$732,"*"&amp;RIGHT($A92,3)&amp;"*",EUROSTAT_VBE_IND_2010!$D$7:$D$732,"4230*"))/1000+(SUMIFS(EUROSTAT_VBE_IND_2010!R$7:R$732,EUROSTAT_VBE_IND_2010!$B$7:$B$732,$D92,EUROSTAT_VBE_IND_2010!$C$7:$C$732,"*"&amp;RIGHT($A92,3)&amp;"*",EUROSTAT_VBE_IND_2010!$D$7:$D$732,"4240*"))/1000+(SUMIFS(EUROSTAT_VBE_IND_2010!R$7:R$732,EUROSTAT_VBE_IND_2010!$B$7:$B$732,$D92,EUROSTAT_VBE_IND_2010!$C$7:$C$732,"*"&amp;RIGHT($A92,3)&amp;"*",EUROSTAT_VBE_IND_2010!$D$7:$D$732,"3106*"))/1000</f>
        <v>42.064</v>
      </c>
      <c r="V92" s="17">
        <f>(SUMIFS(EUROSTAT_VBE_IND_2010!S$7:S$732,EUROSTAT_VBE_IND_2010!$B$7:$B$732,$D92,EUROSTAT_VBE_IND_2010!$C$7:$C$732,"*"&amp;RIGHT($A92,3)&amp;"*",EUROSTAT_VBE_IND_2010!$D$7:$D$732,"4100*"))/1000+(SUMIFS(EUROSTAT_VBE_IND_2010!S$7:S$732,EUROSTAT_VBE_IND_2010!$B$7:$B$732,$D92,EUROSTAT_VBE_IND_2010!$C$7:$C$732,"*"&amp;RIGHT($A92,3)&amp;"*",EUROSTAT_VBE_IND_2010!$D$7:$D$732,"4230*"))/1000+(SUMIFS(EUROSTAT_VBE_IND_2010!S$7:S$732,EUROSTAT_VBE_IND_2010!$B$7:$B$732,$D92,EUROSTAT_VBE_IND_2010!$C$7:$C$732,"*"&amp;RIGHT($A92,3)&amp;"*",EUROSTAT_VBE_IND_2010!$D$7:$D$732,"4240*"))/1000+(SUMIFS(EUROSTAT_VBE_IND_2010!S$7:S$732,EUROSTAT_VBE_IND_2010!$B$7:$B$732,$D92,EUROSTAT_VBE_IND_2010!$C$7:$C$732,"*"&amp;RIGHT($A92,3)&amp;"*",EUROSTAT_VBE_IND_2010!$D$7:$D$732,"3106*"))/1000</f>
        <v>19.51</v>
      </c>
      <c r="W92" s="17">
        <f>(SUMIFS(EUROSTAT_VBE_IND_2010!T$7:T$732,EUROSTAT_VBE_IND_2010!$B$7:$B$732,$D92,EUROSTAT_VBE_IND_2010!$C$7:$C$732,"*"&amp;RIGHT($A92,3)&amp;"*",EUROSTAT_VBE_IND_2010!$D$7:$D$732,"4100*"))/1000+(SUMIFS(EUROSTAT_VBE_IND_2010!T$7:T$732,EUROSTAT_VBE_IND_2010!$B$7:$B$732,$D92,EUROSTAT_VBE_IND_2010!$C$7:$C$732,"*"&amp;RIGHT($A92,3)&amp;"*",EUROSTAT_VBE_IND_2010!$D$7:$D$732,"4230*"))/1000+(SUMIFS(EUROSTAT_VBE_IND_2010!T$7:T$732,EUROSTAT_VBE_IND_2010!$B$7:$B$732,$D92,EUROSTAT_VBE_IND_2010!$C$7:$C$732,"*"&amp;RIGHT($A92,3)&amp;"*",EUROSTAT_VBE_IND_2010!$D$7:$D$732,"4240*"))/1000+(SUMIFS(EUROSTAT_VBE_IND_2010!T$7:T$732,EUROSTAT_VBE_IND_2010!$B$7:$B$732,$D92,EUROSTAT_VBE_IND_2010!$C$7:$C$732,"*"&amp;RIGHT($A92,3)&amp;"*",EUROSTAT_VBE_IND_2010!$D$7:$D$732,"3106*"))/1000</f>
        <v>0</v>
      </c>
      <c r="X92" s="17">
        <f>(SUMIFS(EUROSTAT_VBE_IND_2010!U$7:U$732,EUROSTAT_VBE_IND_2010!$B$7:$B$732,$D92,EUROSTAT_VBE_IND_2010!$C$7:$C$732,"*"&amp;RIGHT($A92,3)&amp;"*",EUROSTAT_VBE_IND_2010!$D$7:$D$732,"4100*"))/1000+(SUMIFS(EUROSTAT_VBE_IND_2010!U$7:U$732,EUROSTAT_VBE_IND_2010!$B$7:$B$732,$D92,EUROSTAT_VBE_IND_2010!$C$7:$C$732,"*"&amp;RIGHT($A92,3)&amp;"*",EUROSTAT_VBE_IND_2010!$D$7:$D$732,"4230*"))/1000+(SUMIFS(EUROSTAT_VBE_IND_2010!U$7:U$732,EUROSTAT_VBE_IND_2010!$B$7:$B$732,$D92,EUROSTAT_VBE_IND_2010!$C$7:$C$732,"*"&amp;RIGHT($A92,3)&amp;"*",EUROSTAT_VBE_IND_2010!$D$7:$D$732,"4240*"))/1000+(SUMIFS(EUROSTAT_VBE_IND_2010!U$7:U$732,EUROSTAT_VBE_IND_2010!$B$7:$B$732,$D92,EUROSTAT_VBE_IND_2010!$C$7:$C$732,"*"&amp;RIGHT($A92,3)&amp;"*",EUROSTAT_VBE_IND_2010!$D$7:$D$732,"3106*"))/1000</f>
        <v>433.351</v>
      </c>
      <c r="Y92" s="17">
        <f>(SUMIFS(EUROSTAT_VBE_IND_2010!V$7:V$732,EUROSTAT_VBE_IND_2010!$B$7:$B$732,$D92,EUROSTAT_VBE_IND_2010!$C$7:$C$732,"*"&amp;RIGHT($A92,3)&amp;"*",EUROSTAT_VBE_IND_2010!$D$7:$D$732,"4100*"))/1000+(SUMIFS(EUROSTAT_VBE_IND_2010!V$7:V$732,EUROSTAT_VBE_IND_2010!$B$7:$B$732,$D92,EUROSTAT_VBE_IND_2010!$C$7:$C$732,"*"&amp;RIGHT($A92,3)&amp;"*",EUROSTAT_VBE_IND_2010!$D$7:$D$732,"4230*"))/1000+(SUMIFS(EUROSTAT_VBE_IND_2010!V$7:V$732,EUROSTAT_VBE_IND_2010!$B$7:$B$732,$D92,EUROSTAT_VBE_IND_2010!$C$7:$C$732,"*"&amp;RIGHT($A92,3)&amp;"*",EUROSTAT_VBE_IND_2010!$D$7:$D$732,"4240*"))/1000+(SUMIFS(EUROSTAT_VBE_IND_2010!V$7:V$732,EUROSTAT_VBE_IND_2010!$B$7:$B$732,$D92,EUROSTAT_VBE_IND_2010!$C$7:$C$732,"*"&amp;RIGHT($A92,3)&amp;"*",EUROSTAT_VBE_IND_2010!$D$7:$D$732,"3106*"))/1000</f>
        <v>11.989</v>
      </c>
      <c r="Z92" s="17">
        <f>(SUMIFS(EUROSTAT_VBE_IND_2010!W$7:W$732,EUROSTAT_VBE_IND_2010!$B$7:$B$732,$D92,EUROSTAT_VBE_IND_2010!$C$7:$C$732,"*"&amp;RIGHT($A92,3)&amp;"*",EUROSTAT_VBE_IND_2010!$D$7:$D$732,"4100*"))/1000+(SUMIFS(EUROSTAT_VBE_IND_2010!W$7:W$732,EUROSTAT_VBE_IND_2010!$B$7:$B$732,$D92,EUROSTAT_VBE_IND_2010!$C$7:$C$732,"*"&amp;RIGHT($A92,3)&amp;"*",EUROSTAT_VBE_IND_2010!$D$7:$D$732,"4230*"))/1000+(SUMIFS(EUROSTAT_VBE_IND_2010!W$7:W$732,EUROSTAT_VBE_IND_2010!$B$7:$B$732,$D92,EUROSTAT_VBE_IND_2010!$C$7:$C$732,"*"&amp;RIGHT($A92,3)&amp;"*",EUROSTAT_VBE_IND_2010!$D$7:$D$732,"4240*"))/1000+(SUMIFS(EUROSTAT_VBE_IND_2010!W$7:W$732,EUROSTAT_VBE_IND_2010!$B$7:$B$732,$D92,EUROSTAT_VBE_IND_2010!$C$7:$C$732,"*"&amp;RIGHT($A92,3)&amp;"*",EUROSTAT_VBE_IND_2010!$D$7:$D$732,"3106*"))/1000</f>
        <v>12.217</v>
      </c>
      <c r="AA92" s="17">
        <f>(SUMIFS(EUROSTAT_VBE_IND_2010!X$7:X$732,EUROSTAT_VBE_IND_2010!$B$7:$B$732,$D92,EUROSTAT_VBE_IND_2010!$C$7:$C$732,"*"&amp;RIGHT($A92,3)&amp;"*",EUROSTAT_VBE_IND_2010!$D$7:$D$732,"4100*"))/1000+(SUMIFS(EUROSTAT_VBE_IND_2010!X$7:X$732,EUROSTAT_VBE_IND_2010!$B$7:$B$732,$D92,EUROSTAT_VBE_IND_2010!$C$7:$C$732,"*"&amp;RIGHT($A92,3)&amp;"*",EUROSTAT_VBE_IND_2010!$D$7:$D$732,"4230*"))/1000+(SUMIFS(EUROSTAT_VBE_IND_2010!X$7:X$732,EUROSTAT_VBE_IND_2010!$B$7:$B$732,$D92,EUROSTAT_VBE_IND_2010!$C$7:$C$732,"*"&amp;RIGHT($A92,3)&amp;"*",EUROSTAT_VBE_IND_2010!$D$7:$D$732,"4240*"))/1000+(SUMIFS(EUROSTAT_VBE_IND_2010!X$7:X$732,EUROSTAT_VBE_IND_2010!$B$7:$B$732,$D92,EUROSTAT_VBE_IND_2010!$C$7:$C$732,"*"&amp;RIGHT($A92,3)&amp;"*",EUROSTAT_VBE_IND_2010!$D$7:$D$732,"3106*"))/1000</f>
        <v>10.15</v>
      </c>
      <c r="AB92" s="17">
        <f>(SUMIFS(EUROSTAT_VBE_IND_2010!AA$7:AA$732,EUROSTAT_VBE_IND_2010!$B$7:$B$732,$D92,EUROSTAT_VBE_IND_2010!$C$7:$C$732,"*"&amp;RIGHT($A92,3)&amp;"*",EUROSTAT_VBE_IND_2010!$D$7:$D$732,"4100*"))/1000+(SUMIFS(EUROSTAT_VBE_IND_2010!AA$7:AA$732,EUROSTAT_VBE_IND_2010!$B$7:$B$732,$D92,EUROSTAT_VBE_IND_2010!$C$7:$C$732,"*"&amp;RIGHT($A92,3)&amp;"*",EUROSTAT_VBE_IND_2010!$D$7:$D$732,"4230*"))/1000+(SUMIFS(EUROSTAT_VBE_IND_2010!AA$7:AA$732,EUROSTAT_VBE_IND_2010!$B$7:$B$732,$D92,EUROSTAT_VBE_IND_2010!$C$7:$C$732,"*"&amp;RIGHT($A92,3)&amp;"*",EUROSTAT_VBE_IND_2010!$D$7:$D$732,"4240*"))/1000+(SUMIFS(EUROSTAT_VBE_IND_2010!AA$7:AA$732,EUROSTAT_VBE_IND_2010!$B$7:$B$732,$D92,EUROSTAT_VBE_IND_2010!$C$7:$C$732,"*"&amp;RIGHT($A92,3)&amp;"*",EUROSTAT_VBE_IND_2010!$D$7:$D$732,"3106*"))/1000</f>
        <v>0</v>
      </c>
      <c r="AC92" s="17">
        <f>(SUMIFS(EUROSTAT_VBE_IND_2010!AB$7:AB$732,EUROSTAT_VBE_IND_2010!$B$7:$B$732,$D92,EUROSTAT_VBE_IND_2010!$C$7:$C$732,"*"&amp;RIGHT($A92,3)&amp;"*",EUROSTAT_VBE_IND_2010!$D$7:$D$732,"4100*"))/1000+(SUMIFS(EUROSTAT_VBE_IND_2010!AB$7:AB$732,EUROSTAT_VBE_IND_2010!$B$7:$B$732,$D92,EUROSTAT_VBE_IND_2010!$C$7:$C$732,"*"&amp;RIGHT($A92,3)&amp;"*",EUROSTAT_VBE_IND_2010!$D$7:$D$732,"4230*"))/1000+(SUMIFS(EUROSTAT_VBE_IND_2010!AB$7:AB$732,EUROSTAT_VBE_IND_2010!$B$7:$B$732,$D92,EUROSTAT_VBE_IND_2010!$C$7:$C$732,"*"&amp;RIGHT($A92,3)&amp;"*",EUROSTAT_VBE_IND_2010!$D$7:$D$732,"4240*"))/1000+(SUMIFS(EUROSTAT_VBE_IND_2010!AB$7:AB$732,EUROSTAT_VBE_IND_2010!$B$7:$B$732,$D92,EUROSTAT_VBE_IND_2010!$C$7:$C$732,"*"&amp;RIGHT($A92,3)&amp;"*",EUROSTAT_VBE_IND_2010!$D$7:$D$732,"3106*"))/1000</f>
        <v>308.051</v>
      </c>
      <c r="AD92" s="17">
        <f>(SUMIFS(EUROSTAT_VBE_IND_2010!AC$7:AC$732,EUROSTAT_VBE_IND_2010!$B$7:$B$732,$D92,EUROSTAT_VBE_IND_2010!$C$7:$C$732,"*"&amp;RIGHT($A92,3)&amp;"*",EUROSTAT_VBE_IND_2010!$D$7:$D$732,"4100*"))/1000+(SUMIFS(EUROSTAT_VBE_IND_2010!AC$7:AC$732,EUROSTAT_VBE_IND_2010!$B$7:$B$732,$D92,EUROSTAT_VBE_IND_2010!$C$7:$C$732,"*"&amp;RIGHT($A92,3)&amp;"*",EUROSTAT_VBE_IND_2010!$D$7:$D$732,"4230*"))/1000+(SUMIFS(EUROSTAT_VBE_IND_2010!AC$7:AC$732,EUROSTAT_VBE_IND_2010!$B$7:$B$732,$D92,EUROSTAT_VBE_IND_2010!$C$7:$C$732,"*"&amp;RIGHT($A92,3)&amp;"*",EUROSTAT_VBE_IND_2010!$D$7:$D$732,"4240*"))/1000+(SUMIFS(EUROSTAT_VBE_IND_2010!AC$7:AC$732,EUROSTAT_VBE_IND_2010!$B$7:$B$732,$D92,EUROSTAT_VBE_IND_2010!$C$7:$C$732,"*"&amp;RIGHT($A92,3)&amp;"*",EUROSTAT_VBE_IND_2010!$D$7:$D$732,"3106*"))/1000</f>
        <v>9.23</v>
      </c>
      <c r="AE92" s="17">
        <f>(SUMIFS(EUROSTAT_VBE_IND_2010!AD$7:AD$732,EUROSTAT_VBE_IND_2010!$B$7:$B$732,$D92,EUROSTAT_VBE_IND_2010!$C$7:$C$732,"*"&amp;RIGHT($A92,3)&amp;"*",EUROSTAT_VBE_IND_2010!$D$7:$D$732,"4100*"))/1000+(SUMIFS(EUROSTAT_VBE_IND_2010!AD$7:AD$732,EUROSTAT_VBE_IND_2010!$B$7:$B$732,$D92,EUROSTAT_VBE_IND_2010!$C$7:$C$732,"*"&amp;RIGHT($A92,3)&amp;"*",EUROSTAT_VBE_IND_2010!$D$7:$D$732,"4230*"))/1000+(SUMIFS(EUROSTAT_VBE_IND_2010!AD$7:AD$732,EUROSTAT_VBE_IND_2010!$B$7:$B$732,$D92,EUROSTAT_VBE_IND_2010!$C$7:$C$732,"*"&amp;RIGHT($A92,3)&amp;"*",EUROSTAT_VBE_IND_2010!$D$7:$D$732,"4240*"))/1000+(SUMIFS(EUROSTAT_VBE_IND_2010!AD$7:AD$732,EUROSTAT_VBE_IND_2010!$B$7:$B$732,$D92,EUROSTAT_VBE_IND_2010!$C$7:$C$732,"*"&amp;RIGHT($A92,3)&amp;"*",EUROSTAT_VBE_IND_2010!$D$7:$D$732,"3106*"))/1000</f>
        <v>130.963</v>
      </c>
      <c r="AF92" s="17">
        <f>(SUMIFS(EUROSTAT_VBE_IND_2010!AE$7:AE$732,EUROSTAT_VBE_IND_2010!$B$7:$B$732,$D92,EUROSTAT_VBE_IND_2010!$C$7:$C$732,"*"&amp;RIGHT($A92,3)&amp;"*",EUROSTAT_VBE_IND_2010!$D$7:$D$732,"4100*"))/1000+(SUMIFS(EUROSTAT_VBE_IND_2010!AE$7:AE$732,EUROSTAT_VBE_IND_2010!$B$7:$B$732,$D92,EUROSTAT_VBE_IND_2010!$C$7:$C$732,"*"&amp;RIGHT($A92,3)&amp;"*",EUROSTAT_VBE_IND_2010!$D$7:$D$732,"4230*"))/1000+(SUMIFS(EUROSTAT_VBE_IND_2010!AE$7:AE$732,EUROSTAT_VBE_IND_2010!$B$7:$B$732,$D92,EUROSTAT_VBE_IND_2010!$C$7:$C$732,"*"&amp;RIGHT($A92,3)&amp;"*",EUROSTAT_VBE_IND_2010!$D$7:$D$732,"4240*"))/1000+(SUMIFS(EUROSTAT_VBE_IND_2010!AE$7:AE$732,EUROSTAT_VBE_IND_2010!$B$7:$B$732,$D92,EUROSTAT_VBE_IND_2010!$C$7:$C$732,"*"&amp;RIGHT($A92,3)&amp;"*",EUROSTAT_VBE_IND_2010!$D$7:$D$732,"3106*"))/1000</f>
        <v>44.071</v>
      </c>
      <c r="AG92" s="17">
        <f>(SUMIFS(EUROSTAT_VBE_IND_2010!AF$7:AF$732,EUROSTAT_VBE_IND_2010!$B$7:$B$732,$D92,EUROSTAT_VBE_IND_2010!$C$7:$C$732,"*"&amp;RIGHT($A92,3)&amp;"*",EUROSTAT_VBE_IND_2010!$D$7:$D$732,"4100*"))/1000+(SUMIFS(EUROSTAT_VBE_IND_2010!AF$7:AF$732,EUROSTAT_VBE_IND_2010!$B$7:$B$732,$D92,EUROSTAT_VBE_IND_2010!$C$7:$C$732,"*"&amp;RIGHT($A92,3)&amp;"*",EUROSTAT_VBE_IND_2010!$D$7:$D$732,"4230*"))/1000+(SUMIFS(EUROSTAT_VBE_IND_2010!AF$7:AF$732,EUROSTAT_VBE_IND_2010!$B$7:$B$732,$D92,EUROSTAT_VBE_IND_2010!$C$7:$C$732,"*"&amp;RIGHT($A92,3)&amp;"*",EUROSTAT_VBE_IND_2010!$D$7:$D$732,"4240*"))/1000+(SUMIFS(EUROSTAT_VBE_IND_2010!AF$7:AF$732,EUROSTAT_VBE_IND_2010!$B$7:$B$732,$D92,EUROSTAT_VBE_IND_2010!$C$7:$C$732,"*"&amp;RIGHT($A92,3)&amp;"*",EUROSTAT_VBE_IND_2010!$D$7:$D$732,"3106*"))/1000</f>
        <v>116.928</v>
      </c>
      <c r="AH92" s="17">
        <f>(SUMIFS(EUROSTAT_VBE_IND_2010!AH$7:AH$732,EUROSTAT_VBE_IND_2010!$B$7:$B$732,$D92,EUROSTAT_VBE_IND_2010!$C$7:$C$732,"*"&amp;RIGHT($A92,3)&amp;"*",EUROSTAT_VBE_IND_2010!$D$7:$D$732,"4100*"))/1000+(SUMIFS(EUROSTAT_VBE_IND_2010!AH$7:AH$732,EUROSTAT_VBE_IND_2010!$B$7:$B$732,$D92,EUROSTAT_VBE_IND_2010!$C$7:$C$732,"*"&amp;RIGHT($A92,3)&amp;"*",EUROSTAT_VBE_IND_2010!$D$7:$D$732,"4230*"))/1000+(SUMIFS(EUROSTAT_VBE_IND_2010!AH$7:AH$732,EUROSTAT_VBE_IND_2010!$B$7:$B$732,$D92,EUROSTAT_VBE_IND_2010!$C$7:$C$732,"*"&amp;RIGHT($A92,3)&amp;"*",EUROSTAT_VBE_IND_2010!$D$7:$D$732,"4240*"))/1000+(SUMIFS(EUROSTAT_VBE_IND_2010!AH$7:AH$732,EUROSTAT_VBE_IND_2010!$B$7:$B$732,$D92,EUROSTAT_VBE_IND_2010!$C$7:$C$732,"*"&amp;RIGHT($A92,3)&amp;"*",EUROSTAT_VBE_IND_2010!$D$7:$D$732,"3106*"))/1000</f>
        <v>13.512</v>
      </c>
      <c r="AI92" s="17">
        <f>(SUMIFS(EUROSTAT_VBE_IND_2010!AI$7:AI$732,EUROSTAT_VBE_IND_2010!$B$7:$B$732,$D92,EUROSTAT_VBE_IND_2010!$C$7:$C$732,"*"&amp;RIGHT($A92,3)&amp;"*",EUROSTAT_VBE_IND_2010!$D$7:$D$732,"4100*"))/1000+(SUMIFS(EUROSTAT_VBE_IND_2010!AI$7:AI$732,EUROSTAT_VBE_IND_2010!$B$7:$B$732,$D92,EUROSTAT_VBE_IND_2010!$C$7:$C$732,"*"&amp;RIGHT($A92,3)&amp;"*",EUROSTAT_VBE_IND_2010!$D$7:$D$732,"4230*"))/1000+(SUMIFS(EUROSTAT_VBE_IND_2010!AI$7:AI$732,EUROSTAT_VBE_IND_2010!$B$7:$B$732,$D92,EUROSTAT_VBE_IND_2010!$C$7:$C$732,"*"&amp;RIGHT($A92,3)&amp;"*",EUROSTAT_VBE_IND_2010!$D$7:$D$732,"4240*"))/1000+(SUMIFS(EUROSTAT_VBE_IND_2010!AI$7:AI$732,EUROSTAT_VBE_IND_2010!$B$7:$B$732,$D92,EUROSTAT_VBE_IND_2010!$C$7:$C$732,"*"&amp;RIGHT($A92,3)&amp;"*",EUROSTAT_VBE_IND_2010!$D$7:$D$732,"3106*"))/1000</f>
        <v>20.223</v>
      </c>
      <c r="AJ92" s="17">
        <f>(SUMIFS(EUROSTAT_VBE_IND_2010!AJ$7:AJ$732,EUROSTAT_VBE_IND_2010!$B$7:$B$732,$D92,EUROSTAT_VBE_IND_2010!$C$7:$C$732,"*"&amp;RIGHT($A92,3)&amp;"*",EUROSTAT_VBE_IND_2010!$D$7:$D$732,"4100*"))/1000+(SUMIFS(EUROSTAT_VBE_IND_2010!AJ$7:AJ$732,EUROSTAT_VBE_IND_2010!$B$7:$B$732,$D92,EUROSTAT_VBE_IND_2010!$C$7:$C$732,"*"&amp;RIGHT($A92,3)&amp;"*",EUROSTAT_VBE_IND_2010!$D$7:$D$732,"4230*"))/1000+(SUMIFS(EUROSTAT_VBE_IND_2010!AJ$7:AJ$732,EUROSTAT_VBE_IND_2010!$B$7:$B$732,$D92,EUROSTAT_VBE_IND_2010!$C$7:$C$732,"*"&amp;RIGHT($A92,3)&amp;"*",EUROSTAT_VBE_IND_2010!$D$7:$D$732,"4240*"))/1000+(SUMIFS(EUROSTAT_VBE_IND_2010!AJ$7:AJ$732,EUROSTAT_VBE_IND_2010!$B$7:$B$732,$D92,EUROSTAT_VBE_IND_2010!$C$7:$C$732,"*"&amp;RIGHT($A92,3)&amp;"*",EUROSTAT_VBE_IND_2010!$D$7:$D$732,"3106*"))/1000</f>
        <v>38.439</v>
      </c>
      <c r="AK92" s="17">
        <f>(SUMIFS(EUROSTAT_VBE_IND_2010!AK$7:AK$732,EUROSTAT_VBE_IND_2010!$B$7:$B$732,$D92,EUROSTAT_VBE_IND_2010!$C$7:$C$732,"*"&amp;RIGHT($A92,3)&amp;"*",EUROSTAT_VBE_IND_2010!$D$7:$D$732,"4100*"))/1000+(SUMIFS(EUROSTAT_VBE_IND_2010!AK$7:AK$732,EUROSTAT_VBE_IND_2010!$B$7:$B$732,$D92,EUROSTAT_VBE_IND_2010!$C$7:$C$732,"*"&amp;RIGHT($A92,3)&amp;"*",EUROSTAT_VBE_IND_2010!$D$7:$D$732,"4230*"))/1000+(SUMIFS(EUROSTAT_VBE_IND_2010!AK$7:AK$732,EUROSTAT_VBE_IND_2010!$B$7:$B$732,$D92,EUROSTAT_VBE_IND_2010!$C$7:$C$732,"*"&amp;RIGHT($A92,3)&amp;"*",EUROSTAT_VBE_IND_2010!$D$7:$D$732,"4240*"))/1000+(SUMIFS(EUROSTAT_VBE_IND_2010!AK$7:AK$732,EUROSTAT_VBE_IND_2010!$B$7:$B$732,$D92,EUROSTAT_VBE_IND_2010!$C$7:$C$732,"*"&amp;RIGHT($A92,3)&amp;"*",EUROSTAT_VBE_IND_2010!$D$7:$D$732,"3106*"))/1000</f>
        <v>370.67</v>
      </c>
      <c r="AL92" s="198">
        <f>SUMIFS('IEA Bal_AL-IND'!$D$30:$D$329,'IEA Bal_AL-IND'!$A$30:$A$329,"*"&amp;RIGHT($B92,8),'IEA Bal_AL-IND'!$C$30:$C$329,'Aggregated Balance-IND_2010'!$E92)</f>
        <v>0.02968</v>
      </c>
      <c r="AM92" s="198">
        <f>SUMIFS('IEA Bal_BA-IND'!$D$30:$D$329,'IEA Bal_BA-IND'!$A$30:$A$329,"*"&amp;RIGHT($B92,8),'IEA Bal_BA-IND'!$C$30:$C$329,'Aggregated Balance-IND_2010'!$E92)</f>
        <v>3.01236</v>
      </c>
      <c r="AN92" s="198">
        <f>SUMIFS('IEA Bal_KS-IND'!$D$30:$D$329,'IEA Bal_KS-IND'!$A$30:$A$329,"*"&amp;RIGHT($B92,8),'IEA Bal_KS-IND'!$C$30:$C$329,'Aggregated Balance-IND_2010'!$E92)</f>
        <v>0</v>
      </c>
      <c r="AO92" s="17">
        <f>(SUMIFS(EUROSTAT_VBE_IND_2010!Y$7:Y$732,EUROSTAT_VBE_IND_2010!$B$7:$B$732,$D92,EUROSTAT_VBE_IND_2010!$C$7:$C$732,"*"&amp;RIGHT($A92,3)&amp;"*",EUROSTAT_VBE_IND_2010!$D$7:$D$732,"4100*"))/1000+(SUMIFS(EUROSTAT_VBE_IND_2010!Y$7:Y$732,EUROSTAT_VBE_IND_2010!$B$7:$B$732,$D92,EUROSTAT_VBE_IND_2010!$C$7:$C$732,"*"&amp;RIGHT($A92,3)&amp;"*",EUROSTAT_VBE_IND_2010!$D$7:$D$732,"4230*"))/1000+(SUMIFS(EUROSTAT_VBE_IND_2010!Y$7:Y$732,EUROSTAT_VBE_IND_2010!$B$7:$B$732,$D92,EUROSTAT_VBE_IND_2010!$C$7:$C$732,"*"&amp;RIGHT($A92,3)&amp;"*",EUROSTAT_VBE_IND_2010!$D$7:$D$732,"4240*"))/1000+(SUMIFS(EUROSTAT_VBE_IND_2010!Y$7:Y$732,EUROSTAT_VBE_IND_2010!$B$7:$B$732,$D92,EUROSTAT_VBE_IND_2010!$C$7:$C$732,"*"&amp;RIGHT($A92,3)&amp;"*",EUROSTAT_VBE_IND_2010!$D$7:$D$732,"3106*"))/1000</f>
        <v>0</v>
      </c>
      <c r="AP92" s="17">
        <f>(SUMIFS(EUROSTAT_VBE_IND_2010!Z$7:Z$732,EUROSTAT_VBE_IND_2010!$B$7:$B$732,$D92,EUROSTAT_VBE_IND_2010!$C$7:$C$732,"*"&amp;RIGHT($A92,3)&amp;"*",EUROSTAT_VBE_IND_2010!$D$7:$D$732,"4100*"))/1000+(SUMIFS(EUROSTAT_VBE_IND_2010!Z$7:Z$732,EUROSTAT_VBE_IND_2010!$B$7:$B$732,$D92,EUROSTAT_VBE_IND_2010!$C$7:$C$732,"*"&amp;RIGHT($A92,3)&amp;"*",EUROSTAT_VBE_IND_2010!$D$7:$D$732,"4230*"))/1000+(SUMIFS(EUROSTAT_VBE_IND_2010!Z$7:Z$732,EUROSTAT_VBE_IND_2010!$B$7:$B$732,$D92,EUROSTAT_VBE_IND_2010!$C$7:$C$732,"*"&amp;RIGHT($A92,3)&amp;"*",EUROSTAT_VBE_IND_2010!$D$7:$D$732,"4240*"))/1000+(SUMIFS(EUROSTAT_VBE_IND_2010!Z$7:Z$732,EUROSTAT_VBE_IND_2010!$B$7:$B$732,$D92,EUROSTAT_VBE_IND_2010!$C$7:$C$732,"*"&amp;RIGHT($A92,3)&amp;"*",EUROSTAT_VBE_IND_2010!$D$7:$D$732,"3106*"))/1000</f>
        <v>1.634</v>
      </c>
      <c r="AQ92" s="17">
        <f>(SUMIFS(EUROSTAT_VBE_IND_2010!AG$7:AG$732,EUROSTAT_VBE_IND_2010!$B$7:$B$732,$D92,EUROSTAT_VBE_IND_2010!$C$7:$C$732,"*"&amp;RIGHT($A92,3)&amp;"*",EUROSTAT_VBE_IND_2010!$D$7:$D$732,"4100*"))/1000+(SUMIFS(EUROSTAT_VBE_IND_2010!AG$7:AG$732,EUROSTAT_VBE_IND_2010!$B$7:$B$732,$D92,EUROSTAT_VBE_IND_2010!$C$7:$C$732,"*"&amp;RIGHT($A92,3)&amp;"*",EUROSTAT_VBE_IND_2010!$D$7:$D$732,"4230*"))/1000+(SUMIFS(EUROSTAT_VBE_IND_2010!AG$7:AG$732,EUROSTAT_VBE_IND_2010!$B$7:$B$732,$D92,EUROSTAT_VBE_IND_2010!$C$7:$C$732,"*"&amp;RIGHT($A92,3)&amp;"*",EUROSTAT_VBE_IND_2010!$D$7:$D$732,"4240*"))/1000+(SUMIFS(EUROSTAT_VBE_IND_2010!AG$7:AG$732,EUROSTAT_VBE_IND_2010!$B$7:$B$732,$D92,EUROSTAT_VBE_IND_2010!$C$7:$C$732,"*"&amp;RIGHT($A92,3)&amp;"*",EUROSTAT_VBE_IND_2010!$D$7:$D$732,"3106*"))/1000</f>
        <v>25.313</v>
      </c>
    </row>
    <row r="93" spans="1:43">
      <c r="A93" t="str">
        <f>LEFT(EUROSTAT_VBE_IND_2010!C$37,8)</f>
        <v>B_101800</v>
      </c>
      <c r="B93" s="28" t="s">
        <v>296</v>
      </c>
      <c r="C93" t="s">
        <v>293</v>
      </c>
      <c r="D93" t="s">
        <v>126</v>
      </c>
      <c r="E93" t="s">
        <v>240</v>
      </c>
      <c r="F93" t="s">
        <v>260</v>
      </c>
      <c r="G93" s="17">
        <f>(SUMIFS(EUROSTAT_VBE_IND_2010!E$7:E$732,EUROSTAT_VBE_IND_2010!$B$7:$B$732,$D93,EUROSTAT_VBE_IND_2010!$C$7:$C$732,"*"&amp;RIGHT($A93,3)&amp;"*",EUROSTAT_VBE_IND_2010!$D$7:$D$732,"421*"))/1000</f>
        <v>5.079</v>
      </c>
      <c r="H93" s="17">
        <f>(SUMIFS(EUROSTAT_VBE_IND_2010!F$7:F$732,EUROSTAT_VBE_IND_2010!$B$7:$B$732,$D93,EUROSTAT_VBE_IND_2010!$C$7:$C$732,"*"&amp;RIGHT($A93,3)&amp;"*",EUROSTAT_VBE_IND_2010!$D$7:$D$732,"421*"))/1000</f>
        <v>7.185</v>
      </c>
      <c r="I93" s="17">
        <f>(SUMIFS(EUROSTAT_VBE_IND_2010!G$7:G$732,EUROSTAT_VBE_IND_2010!$B$7:$B$732,$D93,EUROSTAT_VBE_IND_2010!$C$7:$C$732,"*"&amp;RIGHT($A93,3)&amp;"*",EUROSTAT_VBE_IND_2010!$D$7:$D$732,"421*"))/1000</f>
        <v>0</v>
      </c>
      <c r="J93" s="198">
        <f>SUMIFS('IEA Bal_CH-IND'!$D$30:$D$329,'IEA Bal_CH-IND'!$A$30:$A$329,"*"&amp;RIGHT($B93,8),'IEA Bal_CH-IND'!$C$30:$C$329,'Aggregated Balance-IND_2010'!$E93)</f>
        <v>0</v>
      </c>
      <c r="K93" s="17">
        <f>(SUMIFS(EUROSTAT_VBE_IND_2010!H$7:H$732,EUROSTAT_VBE_IND_2010!$B$7:$B$732,$D93,EUROSTAT_VBE_IND_2010!$C$7:$C$732,"*"&amp;RIGHT($A93,3)&amp;"*",EUROSTAT_VBE_IND_2010!$D$7:$D$732,"421*"))/1000</f>
        <v>0</v>
      </c>
      <c r="L93" s="17">
        <f>(SUMIFS(EUROSTAT_VBE_IND_2010!I$7:I$732,EUROSTAT_VBE_IND_2010!$B$7:$B$732,$D93,EUROSTAT_VBE_IND_2010!$C$7:$C$732,"*"&amp;RIGHT($A93,3)&amp;"*",EUROSTAT_VBE_IND_2010!$D$7:$D$732,"421*"))/1000</f>
        <v>5.444</v>
      </c>
      <c r="M93" s="17">
        <f>(SUMIFS(EUROSTAT_VBE_IND_2010!J$7:J$732,EUROSTAT_VBE_IND_2010!$B$7:$B$732,$D93,EUROSTAT_VBE_IND_2010!$C$7:$C$732,"*"&amp;RIGHT($A93,3)&amp;"*",EUROSTAT_VBE_IND_2010!$D$7:$D$732,"421*"))/1000</f>
        <v>28.602</v>
      </c>
      <c r="N93" s="17">
        <f>(SUMIFS(EUROSTAT_VBE_IND_2010!K$7:K$732,EUROSTAT_VBE_IND_2010!$B$7:$B$732,$D93,EUROSTAT_VBE_IND_2010!$C$7:$C$732,"*"&amp;RIGHT($A93,3)&amp;"*",EUROSTAT_VBE_IND_2010!$D$7:$D$732,"421*"))/1000</f>
        <v>0</v>
      </c>
      <c r="O93" s="17">
        <f>(SUMIFS(EUROSTAT_VBE_IND_2010!L$7:L$732,EUROSTAT_VBE_IND_2010!$B$7:$B$732,$D93,EUROSTAT_VBE_IND_2010!$C$7:$C$732,"*"&amp;RIGHT($A93,3)&amp;"*",EUROSTAT_VBE_IND_2010!$D$7:$D$732,"421*"))/1000</f>
        <v>0</v>
      </c>
      <c r="P93" s="17">
        <f>(SUMIFS(EUROSTAT_VBE_IND_2010!M$7:M$732,EUROSTAT_VBE_IND_2010!$B$7:$B$732,$D93,EUROSTAT_VBE_IND_2010!$C$7:$C$732,"*"&amp;RIGHT($A93,3)&amp;"*",EUROSTAT_VBE_IND_2010!$D$7:$D$732,"421*"))/1000</f>
        <v>0</v>
      </c>
      <c r="Q93" s="17">
        <f>(SUMIFS(EUROSTAT_VBE_IND_2010!N$7:N$732,EUROSTAT_VBE_IND_2010!$B$7:$B$732,$D93,EUROSTAT_VBE_IND_2010!$C$7:$C$732,"*"&amp;RIGHT($A93,3)&amp;"*",EUROSTAT_VBE_IND_2010!$D$7:$D$732,"421*"))/1000</f>
        <v>4.395</v>
      </c>
      <c r="R93" s="17">
        <f>(SUMIFS(EUROSTAT_VBE_IND_2010!O$7:O$732,EUROSTAT_VBE_IND_2010!$B$7:$B$732,$D93,EUROSTAT_VBE_IND_2010!$C$7:$C$732,"*"&amp;RIGHT($A93,3)&amp;"*",EUROSTAT_VBE_IND_2010!$D$7:$D$732,"421*"))/1000</f>
        <v>4.291</v>
      </c>
      <c r="S93" s="17">
        <f>(SUMIFS(EUROSTAT_VBE_IND_2010!P$7:P$732,EUROSTAT_VBE_IND_2010!$B$7:$B$732,$D93,EUROSTAT_VBE_IND_2010!$C$7:$C$732,"*"&amp;RIGHT($A93,3)&amp;"*",EUROSTAT_VBE_IND_2010!$D$7:$D$732,"421*"))/1000</f>
        <v>13.442</v>
      </c>
      <c r="T93" s="17">
        <f>(SUMIFS(EUROSTAT_VBE_IND_2010!Q$7:Q$732,EUROSTAT_VBE_IND_2010!$B$7:$B$732,$D93,EUROSTAT_VBE_IND_2010!$C$7:$C$732,"*"&amp;RIGHT($A93,3)&amp;"*",EUROSTAT_VBE_IND_2010!$D$7:$D$732,"421*"))/1000</f>
        <v>0</v>
      </c>
      <c r="U93" s="17">
        <f>(SUMIFS(EUROSTAT_VBE_IND_2010!R$7:R$732,EUROSTAT_VBE_IND_2010!$B$7:$B$732,$D93,EUROSTAT_VBE_IND_2010!$C$7:$C$732,"*"&amp;RIGHT($A93,3)&amp;"*",EUROSTAT_VBE_IND_2010!$D$7:$D$732,"421*"))/1000</f>
        <v>3.327</v>
      </c>
      <c r="V93" s="17">
        <f>(SUMIFS(EUROSTAT_VBE_IND_2010!S$7:S$732,EUROSTAT_VBE_IND_2010!$B$7:$B$732,$D93,EUROSTAT_VBE_IND_2010!$C$7:$C$732,"*"&amp;RIGHT($A93,3)&amp;"*",EUROSTAT_VBE_IND_2010!$D$7:$D$732,"421*"))/1000</f>
        <v>0</v>
      </c>
      <c r="W93" s="17">
        <f>(SUMIFS(EUROSTAT_VBE_IND_2010!T$7:T$732,EUROSTAT_VBE_IND_2010!$B$7:$B$732,$D93,EUROSTAT_VBE_IND_2010!$C$7:$C$732,"*"&amp;RIGHT($A93,3)&amp;"*",EUROSTAT_VBE_IND_2010!$D$7:$D$732,"421*"))/1000</f>
        <v>0</v>
      </c>
      <c r="X93" s="17">
        <f>(SUMIFS(EUROSTAT_VBE_IND_2010!U$7:U$732,EUROSTAT_VBE_IND_2010!$B$7:$B$732,$D93,EUROSTAT_VBE_IND_2010!$C$7:$C$732,"*"&amp;RIGHT($A93,3)&amp;"*",EUROSTAT_VBE_IND_2010!$D$7:$D$732,"421*"))/1000</f>
        <v>0</v>
      </c>
      <c r="Y93" s="17">
        <f>(SUMIFS(EUROSTAT_VBE_IND_2010!V$7:V$732,EUROSTAT_VBE_IND_2010!$B$7:$B$732,$D93,EUROSTAT_VBE_IND_2010!$C$7:$C$732,"*"&amp;RIGHT($A93,3)&amp;"*",EUROSTAT_VBE_IND_2010!$D$7:$D$732,"421*"))/1000</f>
        <v>0</v>
      </c>
      <c r="Z93" s="17">
        <f>(SUMIFS(EUROSTAT_VBE_IND_2010!W$7:W$732,EUROSTAT_VBE_IND_2010!$B$7:$B$732,$D93,EUROSTAT_VBE_IND_2010!$C$7:$C$732,"*"&amp;RIGHT($A93,3)&amp;"*",EUROSTAT_VBE_IND_2010!$D$7:$D$732,"421*"))/1000</f>
        <v>0</v>
      </c>
      <c r="AA93" s="17">
        <f>(SUMIFS(EUROSTAT_VBE_IND_2010!X$7:X$732,EUROSTAT_VBE_IND_2010!$B$7:$B$732,$D93,EUROSTAT_VBE_IND_2010!$C$7:$C$732,"*"&amp;RIGHT($A93,3)&amp;"*",EUROSTAT_VBE_IND_2010!$D$7:$D$732,"421*"))/1000</f>
        <v>0</v>
      </c>
      <c r="AB93" s="17">
        <f>(SUMIFS(EUROSTAT_VBE_IND_2010!AA$7:AA$732,EUROSTAT_VBE_IND_2010!$B$7:$B$732,$D93,EUROSTAT_VBE_IND_2010!$C$7:$C$732,"*"&amp;RIGHT($A93,3)&amp;"*",EUROSTAT_VBE_IND_2010!$D$7:$D$732,"421*"))/1000</f>
        <v>0</v>
      </c>
      <c r="AC93" s="17">
        <f>(SUMIFS(EUROSTAT_VBE_IND_2010!AB$7:AB$732,EUROSTAT_VBE_IND_2010!$B$7:$B$732,$D93,EUROSTAT_VBE_IND_2010!$C$7:$C$732,"*"&amp;RIGHT($A93,3)&amp;"*",EUROSTAT_VBE_IND_2010!$D$7:$D$732,"421*"))/1000</f>
        <v>8.171</v>
      </c>
      <c r="AD93" s="17">
        <f>(SUMIFS(EUROSTAT_VBE_IND_2010!AC$7:AC$732,EUROSTAT_VBE_IND_2010!$B$7:$B$732,$D93,EUROSTAT_VBE_IND_2010!$C$7:$C$732,"*"&amp;RIGHT($A93,3)&amp;"*",EUROSTAT_VBE_IND_2010!$D$7:$D$732,"421*"))/1000</f>
        <v>0</v>
      </c>
      <c r="AE93" s="17">
        <f>(SUMIFS(EUROSTAT_VBE_IND_2010!AD$7:AD$732,EUROSTAT_VBE_IND_2010!$B$7:$B$732,$D93,EUROSTAT_VBE_IND_2010!$C$7:$C$732,"*"&amp;RIGHT($A93,3)&amp;"*",EUROSTAT_VBE_IND_2010!$D$7:$D$732,"421*"))/1000</f>
        <v>10.749</v>
      </c>
      <c r="AF93" s="17">
        <f>(SUMIFS(EUROSTAT_VBE_IND_2010!AE$7:AE$732,EUROSTAT_VBE_IND_2010!$B$7:$B$732,$D93,EUROSTAT_VBE_IND_2010!$C$7:$C$732,"*"&amp;RIGHT($A93,3)&amp;"*",EUROSTAT_VBE_IND_2010!$D$7:$D$732,"421*"))/1000</f>
        <v>0</v>
      </c>
      <c r="AG93" s="17">
        <f>(SUMIFS(EUROSTAT_VBE_IND_2010!AF$7:AF$732,EUROSTAT_VBE_IND_2010!$B$7:$B$732,$D93,EUROSTAT_VBE_IND_2010!$C$7:$C$732,"*"&amp;RIGHT($A93,3)&amp;"*",EUROSTAT_VBE_IND_2010!$D$7:$D$732,"421*"))/1000</f>
        <v>0</v>
      </c>
      <c r="AH93" s="17">
        <f>(SUMIFS(EUROSTAT_VBE_IND_2010!AH$7:AH$732,EUROSTAT_VBE_IND_2010!$B$7:$B$732,$D93,EUROSTAT_VBE_IND_2010!$C$7:$C$732,"*"&amp;RIGHT($A93,3)&amp;"*",EUROSTAT_VBE_IND_2010!$D$7:$D$732,"421*"))/1000</f>
        <v>3.146</v>
      </c>
      <c r="AI93" s="17">
        <f>(SUMIFS(EUROSTAT_VBE_IND_2010!AI$7:AI$732,EUROSTAT_VBE_IND_2010!$B$7:$B$732,$D93,EUROSTAT_VBE_IND_2010!$C$7:$C$732,"*"&amp;RIGHT($A93,3)&amp;"*",EUROSTAT_VBE_IND_2010!$D$7:$D$732,"421*"))/1000</f>
        <v>0</v>
      </c>
      <c r="AJ93" s="17">
        <f>(SUMIFS(EUROSTAT_VBE_IND_2010!AJ$7:AJ$732,EUROSTAT_VBE_IND_2010!$B$7:$B$732,$D93,EUROSTAT_VBE_IND_2010!$C$7:$C$732,"*"&amp;RIGHT($A93,3)&amp;"*",EUROSTAT_VBE_IND_2010!$D$7:$D$732,"421*"))/1000</f>
        <v>9.274</v>
      </c>
      <c r="AK93" s="17">
        <f>(SUMIFS(EUROSTAT_VBE_IND_2010!AK$7:AK$732,EUROSTAT_VBE_IND_2010!$B$7:$B$732,$D93,EUROSTAT_VBE_IND_2010!$C$7:$C$732,"*"&amp;RIGHT($A93,3)&amp;"*",EUROSTAT_VBE_IND_2010!$D$7:$D$732,"421*"))/1000</f>
        <v>5.494</v>
      </c>
      <c r="AL93" s="198">
        <f>SUMIFS('IEA Bal_AL-IND'!$D$30:$D$329,'IEA Bal_AL-IND'!$A$30:$A$329,"*"&amp;RIGHT($B93,8),'IEA Bal_AL-IND'!$C$30:$C$329,'Aggregated Balance-IND_2010'!$E93)</f>
        <v>0</v>
      </c>
      <c r="AM93" s="198">
        <f>SUMIFS('IEA Bal_BA-IND'!$D$30:$D$329,'IEA Bal_BA-IND'!$A$30:$A$329,"*"&amp;RIGHT($B93,8),'IEA Bal_BA-IND'!$C$30:$C$329,'Aggregated Balance-IND_2010'!$E93)</f>
        <v>0</v>
      </c>
      <c r="AN93" s="198">
        <f>SUMIFS('IEA Bal_KS-IND'!$D$30:$D$329,'IEA Bal_KS-IND'!$A$30:$A$329,"*"&amp;RIGHT($B93,8),'IEA Bal_KS-IND'!$C$30:$C$329,'Aggregated Balance-IND_2010'!$E93)</f>
        <v>0</v>
      </c>
      <c r="AO93" s="17">
        <f>(SUMIFS(EUROSTAT_VBE_IND_2010!Y$7:Y$732,EUROSTAT_VBE_IND_2010!$B$7:$B$732,$D93,EUROSTAT_VBE_IND_2010!$C$7:$C$732,"*"&amp;RIGHT($A93,3)&amp;"*",EUROSTAT_VBE_IND_2010!$D$7:$D$732,"421*"))/1000</f>
        <v>0</v>
      </c>
      <c r="AP93" s="17">
        <f>(SUMIFS(EUROSTAT_VBE_IND_2010!Z$7:Z$732,EUROSTAT_VBE_IND_2010!$B$7:$B$732,$D93,EUROSTAT_VBE_IND_2010!$C$7:$C$732,"*"&amp;RIGHT($A93,3)&amp;"*",EUROSTAT_VBE_IND_2010!$D$7:$D$732,"421*"))/1000</f>
        <v>0</v>
      </c>
      <c r="AQ93" s="17">
        <f>(SUMIFS(EUROSTAT_VBE_IND_2010!AG$7:AG$732,EUROSTAT_VBE_IND_2010!$B$7:$B$732,$D93,EUROSTAT_VBE_IND_2010!$C$7:$C$732,"*"&amp;RIGHT($A93,3)&amp;"*",EUROSTAT_VBE_IND_2010!$D$7:$D$732,"421*"))/1000</f>
        <v>0</v>
      </c>
    </row>
    <row r="94" spans="1:43">
      <c r="A94" t="str">
        <f>LEFT(EUROSTAT_VBE_IND_2010!C$37,8)</f>
        <v>B_101800</v>
      </c>
      <c r="B94" s="28" t="s">
        <v>296</v>
      </c>
      <c r="C94" t="s">
        <v>293</v>
      </c>
      <c r="D94" t="s">
        <v>126</v>
      </c>
      <c r="E94" t="s">
        <v>241</v>
      </c>
      <c r="F94" t="s">
        <v>261</v>
      </c>
      <c r="G94" s="17">
        <f>(SUMIFS(EUROSTAT_VBE_IND_2010!E$7:E$732,EUROSTAT_VBE_IND_2010!$B$7:$B$732,$D94,EUROSTAT_VBE_IND_2010!$C$7:$C$732,"*"&amp;RIGHT($A94,3)&amp;"*",EUROSTAT_VBE_IND_2010!$D$7:$D$732,"422*"))/1000</f>
        <v>14.48</v>
      </c>
      <c r="H94" s="17">
        <f>(SUMIFS(EUROSTAT_VBE_IND_2010!F$7:F$732,EUROSTAT_VBE_IND_2010!$B$7:$B$732,$D94,EUROSTAT_VBE_IND_2010!$C$7:$C$732,"*"&amp;RIGHT($A94,3)&amp;"*",EUROSTAT_VBE_IND_2010!$D$7:$D$732,"422*"))/1000</f>
        <v>9.517</v>
      </c>
      <c r="I94" s="17">
        <f>(SUMIFS(EUROSTAT_VBE_IND_2010!G$7:G$732,EUROSTAT_VBE_IND_2010!$B$7:$B$732,$D94,EUROSTAT_VBE_IND_2010!$C$7:$C$732,"*"&amp;RIGHT($A94,3)&amp;"*",EUROSTAT_VBE_IND_2010!$D$7:$D$732,"422*"))/1000</f>
        <v>0</v>
      </c>
      <c r="J94" s="198">
        <f>SUMIFS('IEA Bal_CH-IND'!$D$30:$D$329,'IEA Bal_CH-IND'!$A$30:$A$329,"*"&amp;RIGHT($B94,8),'IEA Bal_CH-IND'!$C$30:$C$329,'Aggregated Balance-IND_2010'!$E94)</f>
        <v>0</v>
      </c>
      <c r="K94" s="17">
        <f>(SUMIFS(EUROSTAT_VBE_IND_2010!H$7:H$732,EUROSTAT_VBE_IND_2010!$B$7:$B$732,$D94,EUROSTAT_VBE_IND_2010!$C$7:$C$732,"*"&amp;RIGHT($A94,3)&amp;"*",EUROSTAT_VBE_IND_2010!$D$7:$D$732,"422*"))/1000</f>
        <v>0</v>
      </c>
      <c r="L94" s="17">
        <f>(SUMIFS(EUROSTAT_VBE_IND_2010!I$7:I$732,EUROSTAT_VBE_IND_2010!$B$7:$B$732,$D94,EUROSTAT_VBE_IND_2010!$C$7:$C$732,"*"&amp;RIGHT($A94,3)&amp;"*",EUROSTAT_VBE_IND_2010!$D$7:$D$732,"422*"))/1000</f>
        <v>10.481</v>
      </c>
      <c r="M94" s="17">
        <f>(SUMIFS(EUROSTAT_VBE_IND_2010!J$7:J$732,EUROSTAT_VBE_IND_2010!$B$7:$B$732,$D94,EUROSTAT_VBE_IND_2010!$C$7:$C$732,"*"&amp;RIGHT($A94,3)&amp;"*",EUROSTAT_VBE_IND_2010!$D$7:$D$732,"422*"))/1000</f>
        <v>65.32</v>
      </c>
      <c r="N94" s="17">
        <f>(SUMIFS(EUROSTAT_VBE_IND_2010!K$7:K$732,EUROSTAT_VBE_IND_2010!$B$7:$B$732,$D94,EUROSTAT_VBE_IND_2010!$C$7:$C$732,"*"&amp;RIGHT($A94,3)&amp;"*",EUROSTAT_VBE_IND_2010!$D$7:$D$732,"422*"))/1000</f>
        <v>0</v>
      </c>
      <c r="O94" s="17">
        <f>(SUMIFS(EUROSTAT_VBE_IND_2010!L$7:L$732,EUROSTAT_VBE_IND_2010!$B$7:$B$732,$D94,EUROSTAT_VBE_IND_2010!$C$7:$C$732,"*"&amp;RIGHT($A94,3)&amp;"*",EUROSTAT_VBE_IND_2010!$D$7:$D$732,"422*"))/1000</f>
        <v>0</v>
      </c>
      <c r="P94" s="17">
        <f>(SUMIFS(EUROSTAT_VBE_IND_2010!M$7:M$732,EUROSTAT_VBE_IND_2010!$B$7:$B$732,$D94,EUROSTAT_VBE_IND_2010!$C$7:$C$732,"*"&amp;RIGHT($A94,3)&amp;"*",EUROSTAT_VBE_IND_2010!$D$7:$D$732,"422*"))/1000</f>
        <v>0</v>
      </c>
      <c r="Q94" s="17">
        <f>(SUMIFS(EUROSTAT_VBE_IND_2010!N$7:N$732,EUROSTAT_VBE_IND_2010!$B$7:$B$732,$D94,EUROSTAT_VBE_IND_2010!$C$7:$C$732,"*"&amp;RIGHT($A94,3)&amp;"*",EUROSTAT_VBE_IND_2010!$D$7:$D$732,"422*"))/1000</f>
        <v>6.694</v>
      </c>
      <c r="R94" s="17">
        <f>(SUMIFS(EUROSTAT_VBE_IND_2010!O$7:O$732,EUROSTAT_VBE_IND_2010!$B$7:$B$732,$D94,EUROSTAT_VBE_IND_2010!$C$7:$C$732,"*"&amp;RIGHT($A94,3)&amp;"*",EUROSTAT_VBE_IND_2010!$D$7:$D$732,"422*"))/1000</f>
        <v>6.001</v>
      </c>
      <c r="S94" s="17">
        <f>(SUMIFS(EUROSTAT_VBE_IND_2010!P$7:P$732,EUROSTAT_VBE_IND_2010!$B$7:$B$732,$D94,EUROSTAT_VBE_IND_2010!$C$7:$C$732,"*"&amp;RIGHT($A94,3)&amp;"*",EUROSTAT_VBE_IND_2010!$D$7:$D$732,"422*"))/1000</f>
        <v>18.636</v>
      </c>
      <c r="T94" s="17">
        <f>(SUMIFS(EUROSTAT_VBE_IND_2010!Q$7:Q$732,EUROSTAT_VBE_IND_2010!$B$7:$B$732,$D94,EUROSTAT_VBE_IND_2010!$C$7:$C$732,"*"&amp;RIGHT($A94,3)&amp;"*",EUROSTAT_VBE_IND_2010!$D$7:$D$732,"422*"))/1000</f>
        <v>0</v>
      </c>
      <c r="U94" s="17">
        <f>(SUMIFS(EUROSTAT_VBE_IND_2010!R$7:R$732,EUROSTAT_VBE_IND_2010!$B$7:$B$732,$D94,EUROSTAT_VBE_IND_2010!$C$7:$C$732,"*"&amp;RIGHT($A94,3)&amp;"*",EUROSTAT_VBE_IND_2010!$D$7:$D$732,"422*"))/1000</f>
        <v>3.248</v>
      </c>
      <c r="V94" s="17">
        <f>(SUMIFS(EUROSTAT_VBE_IND_2010!S$7:S$732,EUROSTAT_VBE_IND_2010!$B$7:$B$732,$D94,EUROSTAT_VBE_IND_2010!$C$7:$C$732,"*"&amp;RIGHT($A94,3)&amp;"*",EUROSTAT_VBE_IND_2010!$D$7:$D$732,"422*"))/1000</f>
        <v>0</v>
      </c>
      <c r="W94" s="17">
        <f>(SUMIFS(EUROSTAT_VBE_IND_2010!T$7:T$732,EUROSTAT_VBE_IND_2010!$B$7:$B$732,$D94,EUROSTAT_VBE_IND_2010!$C$7:$C$732,"*"&amp;RIGHT($A94,3)&amp;"*",EUROSTAT_VBE_IND_2010!$D$7:$D$732,"422*"))/1000</f>
        <v>0</v>
      </c>
      <c r="X94" s="17">
        <f>(SUMIFS(EUROSTAT_VBE_IND_2010!U$7:U$732,EUROSTAT_VBE_IND_2010!$B$7:$B$732,$D94,EUROSTAT_VBE_IND_2010!$C$7:$C$732,"*"&amp;RIGHT($A94,3)&amp;"*",EUROSTAT_VBE_IND_2010!$D$7:$D$732,"422*"))/1000</f>
        <v>0</v>
      </c>
      <c r="Y94" s="17">
        <f>(SUMIFS(EUROSTAT_VBE_IND_2010!V$7:V$732,EUROSTAT_VBE_IND_2010!$B$7:$B$732,$D94,EUROSTAT_VBE_IND_2010!$C$7:$C$732,"*"&amp;RIGHT($A94,3)&amp;"*",EUROSTAT_VBE_IND_2010!$D$7:$D$732,"422*"))/1000</f>
        <v>0</v>
      </c>
      <c r="Z94" s="17">
        <f>(SUMIFS(EUROSTAT_VBE_IND_2010!W$7:W$732,EUROSTAT_VBE_IND_2010!$B$7:$B$732,$D94,EUROSTAT_VBE_IND_2010!$C$7:$C$732,"*"&amp;RIGHT($A94,3)&amp;"*",EUROSTAT_VBE_IND_2010!$D$7:$D$732,"422*"))/1000</f>
        <v>0</v>
      </c>
      <c r="AA94" s="17">
        <f>(SUMIFS(EUROSTAT_VBE_IND_2010!X$7:X$732,EUROSTAT_VBE_IND_2010!$B$7:$B$732,$D94,EUROSTAT_VBE_IND_2010!$C$7:$C$732,"*"&amp;RIGHT($A94,3)&amp;"*",EUROSTAT_VBE_IND_2010!$D$7:$D$732,"422*"))/1000</f>
        <v>0</v>
      </c>
      <c r="AB94" s="17">
        <f>(SUMIFS(EUROSTAT_VBE_IND_2010!AA$7:AA$732,EUROSTAT_VBE_IND_2010!$B$7:$B$732,$D94,EUROSTAT_VBE_IND_2010!$C$7:$C$732,"*"&amp;RIGHT($A94,3)&amp;"*",EUROSTAT_VBE_IND_2010!$D$7:$D$732,"422*"))/1000</f>
        <v>0</v>
      </c>
      <c r="AC94" s="17">
        <f>(SUMIFS(EUROSTAT_VBE_IND_2010!AB$7:AB$732,EUROSTAT_VBE_IND_2010!$B$7:$B$732,$D94,EUROSTAT_VBE_IND_2010!$C$7:$C$732,"*"&amp;RIGHT($A94,3)&amp;"*",EUROSTAT_VBE_IND_2010!$D$7:$D$732,"422*"))/1000</f>
        <v>11.274</v>
      </c>
      <c r="AD94" s="17">
        <f>(SUMIFS(EUROSTAT_VBE_IND_2010!AC$7:AC$732,EUROSTAT_VBE_IND_2010!$B$7:$B$732,$D94,EUROSTAT_VBE_IND_2010!$C$7:$C$732,"*"&amp;RIGHT($A94,3)&amp;"*",EUROSTAT_VBE_IND_2010!$D$7:$D$732,"422*"))/1000</f>
        <v>1.551</v>
      </c>
      <c r="AE94" s="17">
        <f>(SUMIFS(EUROSTAT_VBE_IND_2010!AD$7:AD$732,EUROSTAT_VBE_IND_2010!$B$7:$B$732,$D94,EUROSTAT_VBE_IND_2010!$C$7:$C$732,"*"&amp;RIGHT($A94,3)&amp;"*",EUROSTAT_VBE_IND_2010!$D$7:$D$732,"422*"))/1000</f>
        <v>12.229</v>
      </c>
      <c r="AF94" s="17">
        <f>(SUMIFS(EUROSTAT_VBE_IND_2010!AE$7:AE$732,EUROSTAT_VBE_IND_2010!$B$7:$B$732,$D94,EUROSTAT_VBE_IND_2010!$C$7:$C$732,"*"&amp;RIGHT($A94,3)&amp;"*",EUROSTAT_VBE_IND_2010!$D$7:$D$732,"422*"))/1000</f>
        <v>0</v>
      </c>
      <c r="AG94" s="17">
        <f>(SUMIFS(EUROSTAT_VBE_IND_2010!AF$7:AF$732,EUROSTAT_VBE_IND_2010!$B$7:$B$732,$D94,EUROSTAT_VBE_IND_2010!$C$7:$C$732,"*"&amp;RIGHT($A94,3)&amp;"*",EUROSTAT_VBE_IND_2010!$D$7:$D$732,"422*"))/1000</f>
        <v>7.2</v>
      </c>
      <c r="AH94" s="17">
        <f>(SUMIFS(EUROSTAT_VBE_IND_2010!AH$7:AH$732,EUROSTAT_VBE_IND_2010!$B$7:$B$732,$D94,EUROSTAT_VBE_IND_2010!$C$7:$C$732,"*"&amp;RIGHT($A94,3)&amp;"*",EUROSTAT_VBE_IND_2010!$D$7:$D$732,"422*"))/1000</f>
        <v>3.513</v>
      </c>
      <c r="AI94" s="17">
        <f>(SUMIFS(EUROSTAT_VBE_IND_2010!AI$7:AI$732,EUROSTAT_VBE_IND_2010!$B$7:$B$732,$D94,EUROSTAT_VBE_IND_2010!$C$7:$C$732,"*"&amp;RIGHT($A94,3)&amp;"*",EUROSTAT_VBE_IND_2010!$D$7:$D$732,"422*"))/1000</f>
        <v>0</v>
      </c>
      <c r="AJ94" s="17">
        <f>(SUMIFS(EUROSTAT_VBE_IND_2010!AJ$7:AJ$732,EUROSTAT_VBE_IND_2010!$B$7:$B$732,$D94,EUROSTAT_VBE_IND_2010!$C$7:$C$732,"*"&amp;RIGHT($A94,3)&amp;"*",EUROSTAT_VBE_IND_2010!$D$7:$D$732,"422*"))/1000</f>
        <v>15.754</v>
      </c>
      <c r="AK94" s="17">
        <f>(SUMIFS(EUROSTAT_VBE_IND_2010!AK$7:AK$732,EUROSTAT_VBE_IND_2010!$B$7:$B$732,$D94,EUROSTAT_VBE_IND_2010!$C$7:$C$732,"*"&amp;RIGHT($A94,3)&amp;"*",EUROSTAT_VBE_IND_2010!$D$7:$D$732,"422*"))/1000</f>
        <v>14.23</v>
      </c>
      <c r="AL94" s="198">
        <f>SUMIFS('IEA Bal_AL-IND'!$D$30:$D$329,'IEA Bal_AL-IND'!$A$30:$A$329,"*"&amp;RIGHT($B94,8),'IEA Bal_AL-IND'!$C$30:$C$329,'Aggregated Balance-IND_2010'!$E94)</f>
        <v>0</v>
      </c>
      <c r="AM94" s="198">
        <f>SUMIFS('IEA Bal_BA-IND'!$D$30:$D$329,'IEA Bal_BA-IND'!$A$30:$A$329,"*"&amp;RIGHT($B94,8),'IEA Bal_BA-IND'!$C$30:$C$329,'Aggregated Balance-IND_2010'!$E94)</f>
        <v>4.18521</v>
      </c>
      <c r="AN94" s="198">
        <f>SUMIFS('IEA Bal_KS-IND'!$D$30:$D$329,'IEA Bal_KS-IND'!$A$30:$A$329,"*"&amp;RIGHT($B94,8),'IEA Bal_KS-IND'!$C$30:$C$329,'Aggregated Balance-IND_2010'!$E94)</f>
        <v>0</v>
      </c>
      <c r="AO94" s="17">
        <f>(SUMIFS(EUROSTAT_VBE_IND_2010!Y$7:Y$732,EUROSTAT_VBE_IND_2010!$B$7:$B$732,$D94,EUROSTAT_VBE_IND_2010!$C$7:$C$732,"*"&amp;RIGHT($A94,3)&amp;"*",EUROSTAT_VBE_IND_2010!$D$7:$D$732,"422*"))/1000</f>
        <v>0</v>
      </c>
      <c r="AP94" s="17">
        <f>(SUMIFS(EUROSTAT_VBE_IND_2010!Z$7:Z$732,EUROSTAT_VBE_IND_2010!$B$7:$B$732,$D94,EUROSTAT_VBE_IND_2010!$C$7:$C$732,"*"&amp;RIGHT($A94,3)&amp;"*",EUROSTAT_VBE_IND_2010!$D$7:$D$732,"422*"))/1000</f>
        <v>0</v>
      </c>
      <c r="AQ94" s="17">
        <f>(SUMIFS(EUROSTAT_VBE_IND_2010!AG$7:AG$732,EUROSTAT_VBE_IND_2010!$B$7:$B$732,$D94,EUROSTAT_VBE_IND_2010!$C$7:$C$732,"*"&amp;RIGHT($A94,3)&amp;"*",EUROSTAT_VBE_IND_2010!$D$7:$D$732,"422*"))/1000</f>
        <v>3.106</v>
      </c>
    </row>
    <row r="95" spans="1:43">
      <c r="A95" t="str">
        <f>LEFT(EUROSTAT_VBE_IND_2010!C$37,8)</f>
        <v>B_101800</v>
      </c>
      <c r="B95" s="28" t="s">
        <v>296</v>
      </c>
      <c r="C95" t="s">
        <v>293</v>
      </c>
      <c r="D95" t="s">
        <v>126</v>
      </c>
      <c r="E95" t="s">
        <v>242</v>
      </c>
      <c r="F95" t="s">
        <v>262</v>
      </c>
      <c r="G95" s="17">
        <f>(SUMIFS(EUROSTAT_VBE_IND_2010!E$7:E$732,EUROSTAT_VBE_IND_2010!$B$7:$B$732,$D95,EUROSTAT_VBE_IND_2010!$C$7:$C$732,"*"&amp;RIGHT($A95,3)&amp;"*",EUROSTAT_VBE_IND_2010!$D$7:$D$732,"5532*"))/1000</f>
        <v>0</v>
      </c>
      <c r="H95" s="17">
        <f>(SUMIFS(EUROSTAT_VBE_IND_2010!F$7:F$732,EUROSTAT_VBE_IND_2010!$B$7:$B$732,$D95,EUROSTAT_VBE_IND_2010!$C$7:$C$732,"*"&amp;RIGHT($A95,3)&amp;"*",EUROSTAT_VBE_IND_2010!$D$7:$D$732,"5532*"))/1000</f>
        <v>0</v>
      </c>
      <c r="I95" s="17">
        <f>(SUMIFS(EUROSTAT_VBE_IND_2010!G$7:G$732,EUROSTAT_VBE_IND_2010!$B$7:$B$732,$D95,EUROSTAT_VBE_IND_2010!$C$7:$C$732,"*"&amp;RIGHT($A95,3)&amp;"*",EUROSTAT_VBE_IND_2010!$D$7:$D$732,"5532*"))/1000</f>
        <v>0</v>
      </c>
      <c r="J95" s="198">
        <f>SUMIFS('IEA Bal_CH-IND'!$D$30:$D$329,'IEA Bal_CH-IND'!$A$30:$A$329,"*"&amp;RIGHT($B95,8),'IEA Bal_CH-IND'!$C$30:$C$329,'Aggregated Balance-IND_2010'!$E95)</f>
        <v>0.04199</v>
      </c>
      <c r="K95" s="17">
        <f>(SUMIFS(EUROSTAT_VBE_IND_2010!H$7:H$732,EUROSTAT_VBE_IND_2010!$B$7:$B$732,$D95,EUROSTAT_VBE_IND_2010!$C$7:$C$732,"*"&amp;RIGHT($A95,3)&amp;"*",EUROSTAT_VBE_IND_2010!$D$7:$D$732,"5532*"))/1000</f>
        <v>0</v>
      </c>
      <c r="L95" s="17">
        <f>(SUMIFS(EUROSTAT_VBE_IND_2010!I$7:I$732,EUROSTAT_VBE_IND_2010!$B$7:$B$732,$D95,EUROSTAT_VBE_IND_2010!$C$7:$C$732,"*"&amp;RIGHT($A95,3)&amp;"*",EUROSTAT_VBE_IND_2010!$D$7:$D$732,"5532*"))/1000</f>
        <v>0</v>
      </c>
      <c r="M95" s="17">
        <f>(SUMIFS(EUROSTAT_VBE_IND_2010!J$7:J$732,EUROSTAT_VBE_IND_2010!$B$7:$B$732,$D95,EUROSTAT_VBE_IND_2010!$C$7:$C$732,"*"&amp;RIGHT($A95,3)&amp;"*",EUROSTAT_VBE_IND_2010!$D$7:$D$732,"5532*"))/1000</f>
        <v>0</v>
      </c>
      <c r="N95" s="17">
        <f>(SUMIFS(EUROSTAT_VBE_IND_2010!K$7:K$732,EUROSTAT_VBE_IND_2010!$B$7:$B$732,$D95,EUROSTAT_VBE_IND_2010!$C$7:$C$732,"*"&amp;RIGHT($A95,3)&amp;"*",EUROSTAT_VBE_IND_2010!$D$7:$D$732,"5532*"))/1000</f>
        <v>0</v>
      </c>
      <c r="O95" s="17">
        <f>(SUMIFS(EUROSTAT_VBE_IND_2010!L$7:L$732,EUROSTAT_VBE_IND_2010!$B$7:$B$732,$D95,EUROSTAT_VBE_IND_2010!$C$7:$C$732,"*"&amp;RIGHT($A95,3)&amp;"*",EUROSTAT_VBE_IND_2010!$D$7:$D$732,"5532*"))/1000</f>
        <v>0</v>
      </c>
      <c r="P95" s="17">
        <f>(SUMIFS(EUROSTAT_VBE_IND_2010!M$7:M$732,EUROSTAT_VBE_IND_2010!$B$7:$B$732,$D95,EUROSTAT_VBE_IND_2010!$C$7:$C$732,"*"&amp;RIGHT($A95,3)&amp;"*",EUROSTAT_VBE_IND_2010!$D$7:$D$732,"5532*"))/1000</f>
        <v>0</v>
      </c>
      <c r="Q95" s="17">
        <f>(SUMIFS(EUROSTAT_VBE_IND_2010!N$7:N$732,EUROSTAT_VBE_IND_2010!$B$7:$B$732,$D95,EUROSTAT_VBE_IND_2010!$C$7:$C$732,"*"&amp;RIGHT($A95,3)&amp;"*",EUROSTAT_VBE_IND_2010!$D$7:$D$732,"5532*"))/1000</f>
        <v>0.073</v>
      </c>
      <c r="R95" s="17">
        <f>(SUMIFS(EUROSTAT_VBE_IND_2010!O$7:O$732,EUROSTAT_VBE_IND_2010!$B$7:$B$732,$D95,EUROSTAT_VBE_IND_2010!$C$7:$C$732,"*"&amp;RIGHT($A95,3)&amp;"*",EUROSTAT_VBE_IND_2010!$D$7:$D$732,"5532*"))/1000</f>
        <v>0</v>
      </c>
      <c r="S95" s="17">
        <f>(SUMIFS(EUROSTAT_VBE_IND_2010!P$7:P$732,EUROSTAT_VBE_IND_2010!$B$7:$B$732,$D95,EUROSTAT_VBE_IND_2010!$C$7:$C$732,"*"&amp;RIGHT($A95,3)&amp;"*",EUROSTAT_VBE_IND_2010!$D$7:$D$732,"5532*"))/1000</f>
        <v>0</v>
      </c>
      <c r="T95" s="17">
        <f>(SUMIFS(EUROSTAT_VBE_IND_2010!Q$7:Q$732,EUROSTAT_VBE_IND_2010!$B$7:$B$732,$D95,EUROSTAT_VBE_IND_2010!$C$7:$C$732,"*"&amp;RIGHT($A95,3)&amp;"*",EUROSTAT_VBE_IND_2010!$D$7:$D$732,"5532*"))/1000</f>
        <v>0</v>
      </c>
      <c r="U95" s="17">
        <f>(SUMIFS(EUROSTAT_VBE_IND_2010!R$7:R$732,EUROSTAT_VBE_IND_2010!$B$7:$B$732,$D95,EUROSTAT_VBE_IND_2010!$C$7:$C$732,"*"&amp;RIGHT($A95,3)&amp;"*",EUROSTAT_VBE_IND_2010!$D$7:$D$732,"5532*"))/1000</f>
        <v>0</v>
      </c>
      <c r="V95" s="17">
        <f>(SUMIFS(EUROSTAT_VBE_IND_2010!S$7:S$732,EUROSTAT_VBE_IND_2010!$B$7:$B$732,$D95,EUROSTAT_VBE_IND_2010!$C$7:$C$732,"*"&amp;RIGHT($A95,3)&amp;"*",EUROSTAT_VBE_IND_2010!$D$7:$D$732,"5532*"))/1000</f>
        <v>0</v>
      </c>
      <c r="W95" s="17">
        <f>(SUMIFS(EUROSTAT_VBE_IND_2010!T$7:T$732,EUROSTAT_VBE_IND_2010!$B$7:$B$732,$D95,EUROSTAT_VBE_IND_2010!$C$7:$C$732,"*"&amp;RIGHT($A95,3)&amp;"*",EUROSTAT_VBE_IND_2010!$D$7:$D$732,"5532*"))/1000</f>
        <v>0</v>
      </c>
      <c r="X95" s="17">
        <f>(SUMIFS(EUROSTAT_VBE_IND_2010!U$7:U$732,EUROSTAT_VBE_IND_2010!$B$7:$B$732,$D95,EUROSTAT_VBE_IND_2010!$C$7:$C$732,"*"&amp;RIGHT($A95,3)&amp;"*",EUROSTAT_VBE_IND_2010!$D$7:$D$732,"5532*"))/1000</f>
        <v>0.281</v>
      </c>
      <c r="Y95" s="17">
        <f>(SUMIFS(EUROSTAT_VBE_IND_2010!V$7:V$732,EUROSTAT_VBE_IND_2010!$B$7:$B$732,$D95,EUROSTAT_VBE_IND_2010!$C$7:$C$732,"*"&amp;RIGHT($A95,3)&amp;"*",EUROSTAT_VBE_IND_2010!$D$7:$D$732,"5532*"))/1000</f>
        <v>0</v>
      </c>
      <c r="Z95" s="17">
        <f>(SUMIFS(EUROSTAT_VBE_IND_2010!W$7:W$732,EUROSTAT_VBE_IND_2010!$B$7:$B$732,$D95,EUROSTAT_VBE_IND_2010!$C$7:$C$732,"*"&amp;RIGHT($A95,3)&amp;"*",EUROSTAT_VBE_IND_2010!$D$7:$D$732,"5532*"))/1000</f>
        <v>0</v>
      </c>
      <c r="AA95" s="17">
        <f>(SUMIFS(EUROSTAT_VBE_IND_2010!X$7:X$732,EUROSTAT_VBE_IND_2010!$B$7:$B$732,$D95,EUROSTAT_VBE_IND_2010!$C$7:$C$732,"*"&amp;RIGHT($A95,3)&amp;"*",EUROSTAT_VBE_IND_2010!$D$7:$D$732,"5532*"))/1000</f>
        <v>0</v>
      </c>
      <c r="AB95" s="17">
        <f>(SUMIFS(EUROSTAT_VBE_IND_2010!AA$7:AA$732,EUROSTAT_VBE_IND_2010!$B$7:$B$732,$D95,EUROSTAT_VBE_IND_2010!$C$7:$C$732,"*"&amp;RIGHT($A95,3)&amp;"*",EUROSTAT_VBE_IND_2010!$D$7:$D$732,"5532*"))/1000</f>
        <v>0</v>
      </c>
      <c r="AC95" s="17">
        <f>(SUMIFS(EUROSTAT_VBE_IND_2010!AB$7:AB$732,EUROSTAT_VBE_IND_2010!$B$7:$B$732,$D95,EUROSTAT_VBE_IND_2010!$C$7:$C$732,"*"&amp;RIGHT($A95,3)&amp;"*",EUROSTAT_VBE_IND_2010!$D$7:$D$732,"5532*"))/1000</f>
        <v>0</v>
      </c>
      <c r="AD95" s="17">
        <f>(SUMIFS(EUROSTAT_VBE_IND_2010!AC$7:AC$732,EUROSTAT_VBE_IND_2010!$B$7:$B$732,$D95,EUROSTAT_VBE_IND_2010!$C$7:$C$732,"*"&amp;RIGHT($A95,3)&amp;"*",EUROSTAT_VBE_IND_2010!$D$7:$D$732,"5532*"))/1000</f>
        <v>0</v>
      </c>
      <c r="AE95" s="17">
        <f>(SUMIFS(EUROSTAT_VBE_IND_2010!AD$7:AD$732,EUROSTAT_VBE_IND_2010!$B$7:$B$732,$D95,EUROSTAT_VBE_IND_2010!$C$7:$C$732,"*"&amp;RIGHT($A95,3)&amp;"*",EUROSTAT_VBE_IND_2010!$D$7:$D$732,"5532*"))/1000</f>
        <v>0</v>
      </c>
      <c r="AF95" s="17">
        <f>(SUMIFS(EUROSTAT_VBE_IND_2010!AE$7:AE$732,EUROSTAT_VBE_IND_2010!$B$7:$B$732,$D95,EUROSTAT_VBE_IND_2010!$C$7:$C$732,"*"&amp;RIGHT($A95,3)&amp;"*",EUROSTAT_VBE_IND_2010!$D$7:$D$732,"5532*"))/1000</f>
        <v>0</v>
      </c>
      <c r="AG95" s="17">
        <f>(SUMIFS(EUROSTAT_VBE_IND_2010!AF$7:AF$732,EUROSTAT_VBE_IND_2010!$B$7:$B$732,$D95,EUROSTAT_VBE_IND_2010!$C$7:$C$732,"*"&amp;RIGHT($A95,3)&amp;"*",EUROSTAT_VBE_IND_2010!$D$7:$D$732,"5532*"))/1000</f>
        <v>0.001</v>
      </c>
      <c r="AH95" s="17">
        <f>(SUMIFS(EUROSTAT_VBE_IND_2010!AH$7:AH$732,EUROSTAT_VBE_IND_2010!$B$7:$B$732,$D95,EUROSTAT_VBE_IND_2010!$C$7:$C$732,"*"&amp;RIGHT($A95,3)&amp;"*",EUROSTAT_VBE_IND_2010!$D$7:$D$732,"5532*"))/1000</f>
        <v>0</v>
      </c>
      <c r="AI95" s="17">
        <f>(SUMIFS(EUROSTAT_VBE_IND_2010!AI$7:AI$732,EUROSTAT_VBE_IND_2010!$B$7:$B$732,$D95,EUROSTAT_VBE_IND_2010!$C$7:$C$732,"*"&amp;RIGHT($A95,3)&amp;"*",EUROSTAT_VBE_IND_2010!$D$7:$D$732,"5532*"))/1000</f>
        <v>0</v>
      </c>
      <c r="AJ95" s="17">
        <f>(SUMIFS(EUROSTAT_VBE_IND_2010!AJ$7:AJ$732,EUROSTAT_VBE_IND_2010!$B$7:$B$732,$D95,EUROSTAT_VBE_IND_2010!$C$7:$C$732,"*"&amp;RIGHT($A95,3)&amp;"*",EUROSTAT_VBE_IND_2010!$D$7:$D$732,"5532*"))/1000</f>
        <v>0</v>
      </c>
      <c r="AK95" s="17">
        <f>(SUMIFS(EUROSTAT_VBE_IND_2010!AK$7:AK$732,EUROSTAT_VBE_IND_2010!$B$7:$B$732,$D95,EUROSTAT_VBE_IND_2010!$C$7:$C$732,"*"&amp;RIGHT($A95,3)&amp;"*",EUROSTAT_VBE_IND_2010!$D$7:$D$732,"5532*"))/1000</f>
        <v>0</v>
      </c>
      <c r="AL95" s="198">
        <f>SUMIFS('IEA Bal_AL-IND'!$D$30:$D$329,'IEA Bal_AL-IND'!$A$30:$A$329,"*"&amp;RIGHT($B95,8),'IEA Bal_AL-IND'!$C$30:$C$329,'Aggregated Balance-IND_2010'!$E95)</f>
        <v>0</v>
      </c>
      <c r="AM95" s="198">
        <f>SUMIFS('IEA Bal_BA-IND'!$D$30:$D$329,'IEA Bal_BA-IND'!$A$30:$A$329,"*"&amp;RIGHT($B95,8),'IEA Bal_BA-IND'!$C$30:$C$329,'Aggregated Balance-IND_2010'!$E95)</f>
        <v>0</v>
      </c>
      <c r="AN95" s="198">
        <f>SUMIFS('IEA Bal_KS-IND'!$D$30:$D$329,'IEA Bal_KS-IND'!$A$30:$A$329,"*"&amp;RIGHT($B95,8),'IEA Bal_KS-IND'!$C$30:$C$329,'Aggregated Balance-IND_2010'!$E95)</f>
        <v>0</v>
      </c>
      <c r="AO95" s="17">
        <f>(SUMIFS(EUROSTAT_VBE_IND_2010!Y$7:Y$732,EUROSTAT_VBE_IND_2010!$B$7:$B$732,$D95,EUROSTAT_VBE_IND_2010!$C$7:$C$732,"*"&amp;RIGHT($A95,3)&amp;"*",EUROSTAT_VBE_IND_2010!$D$7:$D$732,"5532*"))/1000</f>
        <v>0</v>
      </c>
      <c r="AP95" s="17">
        <f>(SUMIFS(EUROSTAT_VBE_IND_2010!Z$7:Z$732,EUROSTAT_VBE_IND_2010!$B$7:$B$732,$D95,EUROSTAT_VBE_IND_2010!$C$7:$C$732,"*"&amp;RIGHT($A95,3)&amp;"*",EUROSTAT_VBE_IND_2010!$D$7:$D$732,"5532*"))/1000</f>
        <v>0</v>
      </c>
      <c r="AQ95" s="17">
        <f>(SUMIFS(EUROSTAT_VBE_IND_2010!AG$7:AG$732,EUROSTAT_VBE_IND_2010!$B$7:$B$732,$D95,EUROSTAT_VBE_IND_2010!$C$7:$C$732,"*"&amp;RIGHT($A95,3)&amp;"*",EUROSTAT_VBE_IND_2010!$D$7:$D$732,"5532*"))/1000</f>
        <v>0</v>
      </c>
    </row>
    <row r="96" spans="1:43">
      <c r="A96" t="str">
        <f>LEFT(EUROSTAT_VBE_IND_2010!C$37,8)</f>
        <v>B_101800</v>
      </c>
      <c r="B96" s="28" t="s">
        <v>296</v>
      </c>
      <c r="C96" t="s">
        <v>293</v>
      </c>
      <c r="D96" t="s">
        <v>126</v>
      </c>
      <c r="E96" t="s">
        <v>243</v>
      </c>
      <c r="F96" t="s">
        <v>263</v>
      </c>
      <c r="G96" s="17">
        <f>(SUMIFS(EUROSTAT_VBE_IND_2010!E$7:E$732,EUROSTAT_VBE_IND_2010!$B$7:$B$732,$D96,EUROSTAT_VBE_IND_2010!$C$7:$C$732,"*"&amp;RIGHT($A96,3)&amp;"*",EUROSTAT_VBE_IND_2010!$D$7:$D$732,"5550*"))/1000</f>
        <v>0</v>
      </c>
      <c r="H96" s="17">
        <f>(SUMIFS(EUROSTAT_VBE_IND_2010!F$7:F$732,EUROSTAT_VBE_IND_2010!$B$7:$B$732,$D96,EUROSTAT_VBE_IND_2010!$C$7:$C$732,"*"&amp;RIGHT($A96,3)&amp;"*",EUROSTAT_VBE_IND_2010!$D$7:$D$732,"5550*"))/1000</f>
        <v>0</v>
      </c>
      <c r="I96" s="17">
        <f>(SUMIFS(EUROSTAT_VBE_IND_2010!G$7:G$732,EUROSTAT_VBE_IND_2010!$B$7:$B$732,$D96,EUROSTAT_VBE_IND_2010!$C$7:$C$732,"*"&amp;RIGHT($A96,3)&amp;"*",EUROSTAT_VBE_IND_2010!$D$7:$D$732,"5550*"))/1000</f>
        <v>0</v>
      </c>
      <c r="J96" s="198">
        <f>SUMIFS('IEA Bal_CH-IND'!$D$30:$D$329,'IEA Bal_CH-IND'!$A$30:$A$329,"*"&amp;RIGHT($B96,8),'IEA Bal_CH-IND'!$C$30:$C$329,'Aggregated Balance-IND_2010'!$E96)</f>
        <v>0.78385</v>
      </c>
      <c r="K96" s="17">
        <f>(SUMIFS(EUROSTAT_VBE_IND_2010!H$7:H$732,EUROSTAT_VBE_IND_2010!$B$7:$B$732,$D96,EUROSTAT_VBE_IND_2010!$C$7:$C$732,"*"&amp;RIGHT($A96,3)&amp;"*",EUROSTAT_VBE_IND_2010!$D$7:$D$732,"5550*"))/1000</f>
        <v>0</v>
      </c>
      <c r="L96" s="17">
        <f>(SUMIFS(EUROSTAT_VBE_IND_2010!I$7:I$732,EUROSTAT_VBE_IND_2010!$B$7:$B$732,$D96,EUROSTAT_VBE_IND_2010!$C$7:$C$732,"*"&amp;RIGHT($A96,3)&amp;"*",EUROSTAT_VBE_IND_2010!$D$7:$D$732,"5550*"))/1000</f>
        <v>0</v>
      </c>
      <c r="M96" s="17">
        <f>(SUMIFS(EUROSTAT_VBE_IND_2010!J$7:J$732,EUROSTAT_VBE_IND_2010!$B$7:$B$732,$D96,EUROSTAT_VBE_IND_2010!$C$7:$C$732,"*"&amp;RIGHT($A96,3)&amp;"*",EUROSTAT_VBE_IND_2010!$D$7:$D$732,"5550*"))/1000</f>
        <v>0</v>
      </c>
      <c r="N96" s="17">
        <f>(SUMIFS(EUROSTAT_VBE_IND_2010!K$7:K$732,EUROSTAT_VBE_IND_2010!$B$7:$B$732,$D96,EUROSTAT_VBE_IND_2010!$C$7:$C$732,"*"&amp;RIGHT($A96,3)&amp;"*",EUROSTAT_VBE_IND_2010!$D$7:$D$732,"5550*"))/1000</f>
        <v>0</v>
      </c>
      <c r="O96" s="17">
        <f>(SUMIFS(EUROSTAT_VBE_IND_2010!L$7:L$732,EUROSTAT_VBE_IND_2010!$B$7:$B$732,$D96,EUROSTAT_VBE_IND_2010!$C$7:$C$732,"*"&amp;RIGHT($A96,3)&amp;"*",EUROSTAT_VBE_IND_2010!$D$7:$D$732,"5550*"))/1000</f>
        <v>0</v>
      </c>
      <c r="P96" s="17">
        <f>(SUMIFS(EUROSTAT_VBE_IND_2010!M$7:M$732,EUROSTAT_VBE_IND_2010!$B$7:$B$732,$D96,EUROSTAT_VBE_IND_2010!$C$7:$C$732,"*"&amp;RIGHT($A96,3)&amp;"*",EUROSTAT_VBE_IND_2010!$D$7:$D$732,"5550*"))/1000</f>
        <v>0</v>
      </c>
      <c r="Q96" s="17">
        <f>(SUMIFS(EUROSTAT_VBE_IND_2010!N$7:N$732,EUROSTAT_VBE_IND_2010!$B$7:$B$732,$D96,EUROSTAT_VBE_IND_2010!$C$7:$C$732,"*"&amp;RIGHT($A96,3)&amp;"*",EUROSTAT_VBE_IND_2010!$D$7:$D$732,"5550*"))/1000</f>
        <v>0.001</v>
      </c>
      <c r="R96" s="17">
        <f>(SUMIFS(EUROSTAT_VBE_IND_2010!O$7:O$732,EUROSTAT_VBE_IND_2010!$B$7:$B$732,$D96,EUROSTAT_VBE_IND_2010!$C$7:$C$732,"*"&amp;RIGHT($A96,3)&amp;"*",EUROSTAT_VBE_IND_2010!$D$7:$D$732,"5550*"))/1000</f>
        <v>0</v>
      </c>
      <c r="S96" s="17">
        <f>(SUMIFS(EUROSTAT_VBE_IND_2010!P$7:P$732,EUROSTAT_VBE_IND_2010!$B$7:$B$732,$D96,EUROSTAT_VBE_IND_2010!$C$7:$C$732,"*"&amp;RIGHT($A96,3)&amp;"*",EUROSTAT_VBE_IND_2010!$D$7:$D$732,"5550*"))/1000</f>
        <v>0</v>
      </c>
      <c r="T96" s="17">
        <f>(SUMIFS(EUROSTAT_VBE_IND_2010!Q$7:Q$732,EUROSTAT_VBE_IND_2010!$B$7:$B$732,$D96,EUROSTAT_VBE_IND_2010!$C$7:$C$732,"*"&amp;RIGHT($A96,3)&amp;"*",EUROSTAT_VBE_IND_2010!$D$7:$D$732,"5550*"))/1000</f>
        <v>0</v>
      </c>
      <c r="U96" s="17">
        <f>(SUMIFS(EUROSTAT_VBE_IND_2010!R$7:R$732,EUROSTAT_VBE_IND_2010!$B$7:$B$732,$D96,EUROSTAT_VBE_IND_2010!$C$7:$C$732,"*"&amp;RIGHT($A96,3)&amp;"*",EUROSTAT_VBE_IND_2010!$D$7:$D$732,"5550*"))/1000</f>
        <v>0.057</v>
      </c>
      <c r="V96" s="17">
        <f>(SUMIFS(EUROSTAT_VBE_IND_2010!S$7:S$732,EUROSTAT_VBE_IND_2010!$B$7:$B$732,$D96,EUROSTAT_VBE_IND_2010!$C$7:$C$732,"*"&amp;RIGHT($A96,3)&amp;"*",EUROSTAT_VBE_IND_2010!$D$7:$D$732,"5550*"))/1000</f>
        <v>0</v>
      </c>
      <c r="W96" s="17">
        <f>(SUMIFS(EUROSTAT_VBE_IND_2010!T$7:T$732,EUROSTAT_VBE_IND_2010!$B$7:$B$732,$D96,EUROSTAT_VBE_IND_2010!$C$7:$C$732,"*"&amp;RIGHT($A96,3)&amp;"*",EUROSTAT_VBE_IND_2010!$D$7:$D$732,"5550*"))/1000</f>
        <v>0.722</v>
      </c>
      <c r="X96" s="17">
        <f>(SUMIFS(EUROSTAT_VBE_IND_2010!U$7:U$732,EUROSTAT_VBE_IND_2010!$B$7:$B$732,$D96,EUROSTAT_VBE_IND_2010!$C$7:$C$732,"*"&amp;RIGHT($A96,3)&amp;"*",EUROSTAT_VBE_IND_2010!$D$7:$D$732,"5550*"))/1000</f>
        <v>0.107</v>
      </c>
      <c r="Y96" s="17">
        <f>(SUMIFS(EUROSTAT_VBE_IND_2010!V$7:V$732,EUROSTAT_VBE_IND_2010!$B$7:$B$732,$D96,EUROSTAT_VBE_IND_2010!$C$7:$C$732,"*"&amp;RIGHT($A96,3)&amp;"*",EUROSTAT_VBE_IND_2010!$D$7:$D$732,"5550*"))/1000</f>
        <v>0</v>
      </c>
      <c r="Z96" s="17">
        <f>(SUMIFS(EUROSTAT_VBE_IND_2010!W$7:W$732,EUROSTAT_VBE_IND_2010!$B$7:$B$732,$D96,EUROSTAT_VBE_IND_2010!$C$7:$C$732,"*"&amp;RIGHT($A96,3)&amp;"*",EUROSTAT_VBE_IND_2010!$D$7:$D$732,"5550*"))/1000</f>
        <v>0</v>
      </c>
      <c r="AA96" s="17">
        <f>(SUMIFS(EUROSTAT_VBE_IND_2010!X$7:X$732,EUROSTAT_VBE_IND_2010!$B$7:$B$732,$D96,EUROSTAT_VBE_IND_2010!$C$7:$C$732,"*"&amp;RIGHT($A96,3)&amp;"*",EUROSTAT_VBE_IND_2010!$D$7:$D$732,"5550*"))/1000</f>
        <v>0</v>
      </c>
      <c r="AB96" s="17">
        <f>(SUMIFS(EUROSTAT_VBE_IND_2010!AA$7:AA$732,EUROSTAT_VBE_IND_2010!$B$7:$B$732,$D96,EUROSTAT_VBE_IND_2010!$C$7:$C$732,"*"&amp;RIGHT($A96,3)&amp;"*",EUROSTAT_VBE_IND_2010!$D$7:$D$732,"5550*"))/1000</f>
        <v>0</v>
      </c>
      <c r="AC96" s="17">
        <f>(SUMIFS(EUROSTAT_VBE_IND_2010!AB$7:AB$732,EUROSTAT_VBE_IND_2010!$B$7:$B$732,$D96,EUROSTAT_VBE_IND_2010!$C$7:$C$732,"*"&amp;RIGHT($A96,3)&amp;"*",EUROSTAT_VBE_IND_2010!$D$7:$D$732,"5550*"))/1000</f>
        <v>0</v>
      </c>
      <c r="AD96" s="17">
        <f>(SUMIFS(EUROSTAT_VBE_IND_2010!AC$7:AC$732,EUROSTAT_VBE_IND_2010!$B$7:$B$732,$D96,EUROSTAT_VBE_IND_2010!$C$7:$C$732,"*"&amp;RIGHT($A96,3)&amp;"*",EUROSTAT_VBE_IND_2010!$D$7:$D$732,"5550*"))/1000</f>
        <v>0</v>
      </c>
      <c r="AE96" s="17">
        <f>(SUMIFS(EUROSTAT_VBE_IND_2010!AD$7:AD$732,EUROSTAT_VBE_IND_2010!$B$7:$B$732,$D96,EUROSTAT_VBE_IND_2010!$C$7:$C$732,"*"&amp;RIGHT($A96,3)&amp;"*",EUROSTAT_VBE_IND_2010!$D$7:$D$732,"5550*"))/1000</f>
        <v>0</v>
      </c>
      <c r="AF96" s="17">
        <f>(SUMIFS(EUROSTAT_VBE_IND_2010!AE$7:AE$732,EUROSTAT_VBE_IND_2010!$B$7:$B$732,$D96,EUROSTAT_VBE_IND_2010!$C$7:$C$732,"*"&amp;RIGHT($A96,3)&amp;"*",EUROSTAT_VBE_IND_2010!$D$7:$D$732,"5550*"))/1000</f>
        <v>0</v>
      </c>
      <c r="AG96" s="17">
        <f>(SUMIFS(EUROSTAT_VBE_IND_2010!AF$7:AF$732,EUROSTAT_VBE_IND_2010!$B$7:$B$732,$D96,EUROSTAT_VBE_IND_2010!$C$7:$C$732,"*"&amp;RIGHT($A96,3)&amp;"*",EUROSTAT_VBE_IND_2010!$D$7:$D$732,"5550*"))/1000</f>
        <v>0.11</v>
      </c>
      <c r="AH96" s="17">
        <f>(SUMIFS(EUROSTAT_VBE_IND_2010!AH$7:AH$732,EUROSTAT_VBE_IND_2010!$B$7:$B$732,$D96,EUROSTAT_VBE_IND_2010!$C$7:$C$732,"*"&amp;RIGHT($A96,3)&amp;"*",EUROSTAT_VBE_IND_2010!$D$7:$D$732,"5550*"))/1000</f>
        <v>0</v>
      </c>
      <c r="AI96" s="17">
        <f>(SUMIFS(EUROSTAT_VBE_IND_2010!AI$7:AI$732,EUROSTAT_VBE_IND_2010!$B$7:$B$732,$D96,EUROSTAT_VBE_IND_2010!$C$7:$C$732,"*"&amp;RIGHT($A96,3)&amp;"*",EUROSTAT_VBE_IND_2010!$D$7:$D$732,"5550*"))/1000</f>
        <v>0</v>
      </c>
      <c r="AJ96" s="17">
        <f>(SUMIFS(EUROSTAT_VBE_IND_2010!AJ$7:AJ$732,EUROSTAT_VBE_IND_2010!$B$7:$B$732,$D96,EUROSTAT_VBE_IND_2010!$C$7:$C$732,"*"&amp;RIGHT($A96,3)&amp;"*",EUROSTAT_VBE_IND_2010!$D$7:$D$732,"5550*"))/1000</f>
        <v>0</v>
      </c>
      <c r="AK96" s="17">
        <f>(SUMIFS(EUROSTAT_VBE_IND_2010!AK$7:AK$732,EUROSTAT_VBE_IND_2010!$B$7:$B$732,$D96,EUROSTAT_VBE_IND_2010!$C$7:$C$732,"*"&amp;RIGHT($A96,3)&amp;"*",EUROSTAT_VBE_IND_2010!$D$7:$D$732,"5550*"))/1000</f>
        <v>0</v>
      </c>
      <c r="AL96" s="198">
        <f>SUMIFS('IEA Bal_AL-IND'!$D$30:$D$329,'IEA Bal_AL-IND'!$A$30:$A$329,"*"&amp;RIGHT($B96,8),'IEA Bal_AL-IND'!$C$30:$C$329,'Aggregated Balance-IND_2010'!$E96)</f>
        <v>0</v>
      </c>
      <c r="AM96" s="198">
        <f>SUMIFS('IEA Bal_BA-IND'!$D$30:$D$329,'IEA Bal_BA-IND'!$A$30:$A$329,"*"&amp;RIGHT($B96,8),'IEA Bal_BA-IND'!$C$30:$C$329,'Aggregated Balance-IND_2010'!$E96)</f>
        <v>0</v>
      </c>
      <c r="AN96" s="198">
        <f>SUMIFS('IEA Bal_KS-IND'!$D$30:$D$329,'IEA Bal_KS-IND'!$A$30:$A$329,"*"&amp;RIGHT($B96,8),'IEA Bal_KS-IND'!$C$30:$C$329,'Aggregated Balance-IND_2010'!$E96)</f>
        <v>0</v>
      </c>
      <c r="AO96" s="17">
        <f>(SUMIFS(EUROSTAT_VBE_IND_2010!Y$7:Y$732,EUROSTAT_VBE_IND_2010!$B$7:$B$732,$D96,EUROSTAT_VBE_IND_2010!$C$7:$C$732,"*"&amp;RIGHT($A96,3)&amp;"*",EUROSTAT_VBE_IND_2010!$D$7:$D$732,"5550*"))/1000</f>
        <v>0</v>
      </c>
      <c r="AP96" s="17">
        <f>(SUMIFS(EUROSTAT_VBE_IND_2010!Z$7:Z$732,EUROSTAT_VBE_IND_2010!$B$7:$B$732,$D96,EUROSTAT_VBE_IND_2010!$C$7:$C$732,"*"&amp;RIGHT($A96,3)&amp;"*",EUROSTAT_VBE_IND_2010!$D$7:$D$732,"5550*"))/1000</f>
        <v>0</v>
      </c>
      <c r="AQ96" s="17">
        <f>(SUMIFS(EUROSTAT_VBE_IND_2010!AG$7:AG$732,EUROSTAT_VBE_IND_2010!$B$7:$B$732,$D96,EUROSTAT_VBE_IND_2010!$C$7:$C$732,"*"&amp;RIGHT($A96,3)&amp;"*",EUROSTAT_VBE_IND_2010!$D$7:$D$732,"5550*"))/1000</f>
        <v>0</v>
      </c>
    </row>
    <row r="97" spans="1:43">
      <c r="A97" t="str">
        <f>LEFT(EUROSTAT_VBE_IND_2010!C$37,8)</f>
        <v>B_101800</v>
      </c>
      <c r="B97" s="28" t="s">
        <v>296</v>
      </c>
      <c r="C97" t="s">
        <v>293</v>
      </c>
      <c r="D97" t="s">
        <v>126</v>
      </c>
      <c r="E97" t="s">
        <v>244</v>
      </c>
      <c r="F97" t="s">
        <v>264</v>
      </c>
      <c r="G97" s="17">
        <f>(SUMIFS(EUROSTAT_VBE_IND_2010!E$7:E$732,EUROSTAT_VBE_IND_2010!$B$7:$B$732,$D97,EUROSTAT_VBE_IND_2010!$C$7:$C$732,"*"&amp;RIGHT($A97,3)&amp;"*",EUROSTAT_VBE_IND_2010!$D$7:$D$732,"554*"))/1000-(SUMIFS(EUROSTAT_VBE_IND_2010!E$7:E$732,EUROSTAT_VBE_IND_2010!$B$7:$B$732,$D97,EUROSTAT_VBE_IND_2010!$C$7:$C$732,"*"&amp;RIGHT($A97,3)&amp;"*",EUROSTAT_VBE_IND_2010!$D$7:$D$732,"5543*"))/1000-(SUMIFS(EUROSTAT_VBE_IND_2010!E$7:E$732,EUROSTAT_VBE_IND_2010!$B$7:$B$732,$D97,EUROSTAT_VBE_IND_2010!$C$7:$C$732,"*"&amp;RIGHT($A97,3)&amp;"*",EUROSTAT_VBE_IND_2010!$D$7:$D$732,"5544*"))/1000</f>
        <v>53.312</v>
      </c>
      <c r="H97" s="17">
        <f>(SUMIFS(EUROSTAT_VBE_IND_2010!F$7:F$732,EUROSTAT_VBE_IND_2010!$B$7:$B$732,$D97,EUROSTAT_VBE_IND_2010!$C$7:$C$732,"*"&amp;RIGHT($A97,3)&amp;"*",EUROSTAT_VBE_IND_2010!$D$7:$D$732,"554*"))/1000-(SUMIFS(EUROSTAT_VBE_IND_2010!F$7:F$732,EUROSTAT_VBE_IND_2010!$B$7:$B$732,$D97,EUROSTAT_VBE_IND_2010!$C$7:$C$732,"*"&amp;RIGHT($A97,3)&amp;"*",EUROSTAT_VBE_IND_2010!$D$7:$D$732,"5543*"))/1000-(SUMIFS(EUROSTAT_VBE_IND_2010!F$7:F$732,EUROSTAT_VBE_IND_2010!$B$7:$B$732,$D97,EUROSTAT_VBE_IND_2010!$C$7:$C$732,"*"&amp;RIGHT($A97,3)&amp;"*",EUROSTAT_VBE_IND_2010!$D$7:$D$732,"5544*"))/1000</f>
        <v>25.341</v>
      </c>
      <c r="I97" s="17">
        <f>(SUMIFS(EUROSTAT_VBE_IND_2010!G$7:G$732,EUROSTAT_VBE_IND_2010!$B$7:$B$732,$D97,EUROSTAT_VBE_IND_2010!$C$7:$C$732,"*"&amp;RIGHT($A97,3)&amp;"*",EUROSTAT_VBE_IND_2010!$D$7:$D$732,"554*"))/1000-(SUMIFS(EUROSTAT_VBE_IND_2010!G$7:G$732,EUROSTAT_VBE_IND_2010!$B$7:$B$732,$D97,EUROSTAT_VBE_IND_2010!$C$7:$C$732,"*"&amp;RIGHT($A97,3)&amp;"*",EUROSTAT_VBE_IND_2010!$D$7:$D$732,"5543*"))/1000-(SUMIFS(EUROSTAT_VBE_IND_2010!G$7:G$732,EUROSTAT_VBE_IND_2010!$B$7:$B$732,$D97,EUROSTAT_VBE_IND_2010!$C$7:$C$732,"*"&amp;RIGHT($A97,3)&amp;"*",EUROSTAT_VBE_IND_2010!$D$7:$D$732,"5544*"))/1000</f>
        <v>6.542</v>
      </c>
      <c r="J97" s="198">
        <f>SUMIFS('IEA Bal_CH-IND'!$D$30:$D$329,'IEA Bal_CH-IND'!$A$30:$A$329,"*"&amp;RIGHT($B97,8),'IEA Bal_CH-IND'!$C$30:$C$329,'Aggregated Balance-IND_2010'!$E97)</f>
        <v>9.49918</v>
      </c>
      <c r="K97" s="17">
        <f>(SUMIFS(EUROSTAT_VBE_IND_2010!H$7:H$732,EUROSTAT_VBE_IND_2010!$B$7:$B$732,$D97,EUROSTAT_VBE_IND_2010!$C$7:$C$732,"*"&amp;RIGHT($A97,3)&amp;"*",EUROSTAT_VBE_IND_2010!$D$7:$D$732,"554*"))/1000-(SUMIFS(EUROSTAT_VBE_IND_2010!H$7:H$732,EUROSTAT_VBE_IND_2010!$B$7:$B$732,$D97,EUROSTAT_VBE_IND_2010!$C$7:$C$732,"*"&amp;RIGHT($A97,3)&amp;"*",EUROSTAT_VBE_IND_2010!$D$7:$D$732,"5543*"))/1000-(SUMIFS(EUROSTAT_VBE_IND_2010!H$7:H$732,EUROSTAT_VBE_IND_2010!$B$7:$B$732,$D97,EUROSTAT_VBE_IND_2010!$C$7:$C$732,"*"&amp;RIGHT($A97,3)&amp;"*",EUROSTAT_VBE_IND_2010!$D$7:$D$732,"5544*"))/1000</f>
        <v>0.347</v>
      </c>
      <c r="L97" s="17">
        <f>(SUMIFS(EUROSTAT_VBE_IND_2010!I$7:I$732,EUROSTAT_VBE_IND_2010!$B$7:$B$732,$D97,EUROSTAT_VBE_IND_2010!$C$7:$C$732,"*"&amp;RIGHT($A97,3)&amp;"*",EUROSTAT_VBE_IND_2010!$D$7:$D$732,"554*"))/1000-(SUMIFS(EUROSTAT_VBE_IND_2010!I$7:I$732,EUROSTAT_VBE_IND_2010!$B$7:$B$732,$D97,EUROSTAT_VBE_IND_2010!$C$7:$C$732,"*"&amp;RIGHT($A97,3)&amp;"*",EUROSTAT_VBE_IND_2010!$D$7:$D$732,"5543*"))/1000-(SUMIFS(EUROSTAT_VBE_IND_2010!I$7:I$732,EUROSTAT_VBE_IND_2010!$B$7:$B$732,$D97,EUROSTAT_VBE_IND_2010!$C$7:$C$732,"*"&amp;RIGHT($A97,3)&amp;"*",EUROSTAT_VBE_IND_2010!$D$7:$D$732,"5544*"))/1000</f>
        <v>17.054</v>
      </c>
      <c r="M97" s="17">
        <f>(SUMIFS(EUROSTAT_VBE_IND_2010!J$7:J$732,EUROSTAT_VBE_IND_2010!$B$7:$B$732,$D97,EUROSTAT_VBE_IND_2010!$C$7:$C$732,"*"&amp;RIGHT($A97,3)&amp;"*",EUROSTAT_VBE_IND_2010!$D$7:$D$732,"554*"))/1000-(SUMIFS(EUROSTAT_VBE_IND_2010!J$7:J$732,EUROSTAT_VBE_IND_2010!$B$7:$B$732,$D97,EUROSTAT_VBE_IND_2010!$C$7:$C$732,"*"&amp;RIGHT($A97,3)&amp;"*",EUROSTAT_VBE_IND_2010!$D$7:$D$732,"5543*"))/1000-(SUMIFS(EUROSTAT_VBE_IND_2010!J$7:J$732,EUROSTAT_VBE_IND_2010!$B$7:$B$732,$D97,EUROSTAT_VBE_IND_2010!$C$7:$C$732,"*"&amp;RIGHT($A97,3)&amp;"*",EUROSTAT_VBE_IND_2010!$D$7:$D$732,"5544*"))/1000</f>
        <v>86.874</v>
      </c>
      <c r="N97" s="17">
        <f>(SUMIFS(EUROSTAT_VBE_IND_2010!K$7:K$732,EUROSTAT_VBE_IND_2010!$B$7:$B$732,$D97,EUROSTAT_VBE_IND_2010!$C$7:$C$732,"*"&amp;RIGHT($A97,3)&amp;"*",EUROSTAT_VBE_IND_2010!$D$7:$D$732,"554*"))/1000-(SUMIFS(EUROSTAT_VBE_IND_2010!K$7:K$732,EUROSTAT_VBE_IND_2010!$B$7:$B$732,$D97,EUROSTAT_VBE_IND_2010!$C$7:$C$732,"*"&amp;RIGHT($A97,3)&amp;"*",EUROSTAT_VBE_IND_2010!$D$7:$D$732,"5543*"))/1000-(SUMIFS(EUROSTAT_VBE_IND_2010!K$7:K$732,EUROSTAT_VBE_IND_2010!$B$7:$B$732,$D97,EUROSTAT_VBE_IND_2010!$C$7:$C$732,"*"&amp;RIGHT($A97,3)&amp;"*",EUROSTAT_VBE_IND_2010!$D$7:$D$732,"5544*"))/1000</f>
        <v>6.745</v>
      </c>
      <c r="O97" s="17">
        <f>(SUMIFS(EUROSTAT_VBE_IND_2010!L$7:L$732,EUROSTAT_VBE_IND_2010!$B$7:$B$732,$D97,EUROSTAT_VBE_IND_2010!$C$7:$C$732,"*"&amp;RIGHT($A97,3)&amp;"*",EUROSTAT_VBE_IND_2010!$D$7:$D$732,"554*"))/1000-(SUMIFS(EUROSTAT_VBE_IND_2010!L$7:L$732,EUROSTAT_VBE_IND_2010!$B$7:$B$732,$D97,EUROSTAT_VBE_IND_2010!$C$7:$C$732,"*"&amp;RIGHT($A97,3)&amp;"*",EUROSTAT_VBE_IND_2010!$D$7:$D$732,"5543*"))/1000-(SUMIFS(EUROSTAT_VBE_IND_2010!L$7:L$732,EUROSTAT_VBE_IND_2010!$B$7:$B$732,$D97,EUROSTAT_VBE_IND_2010!$C$7:$C$732,"*"&amp;RIGHT($A97,3)&amp;"*",EUROSTAT_VBE_IND_2010!$D$7:$D$732,"5544*"))/1000</f>
        <v>4.37</v>
      </c>
      <c r="P97" s="17">
        <f>(SUMIFS(EUROSTAT_VBE_IND_2010!M$7:M$732,EUROSTAT_VBE_IND_2010!$B$7:$B$732,$D97,EUROSTAT_VBE_IND_2010!$C$7:$C$732,"*"&amp;RIGHT($A97,3)&amp;"*",EUROSTAT_VBE_IND_2010!$D$7:$D$732,"554*"))/1000-(SUMIFS(EUROSTAT_VBE_IND_2010!M$7:M$732,EUROSTAT_VBE_IND_2010!$B$7:$B$732,$D97,EUROSTAT_VBE_IND_2010!$C$7:$C$732,"*"&amp;RIGHT($A97,3)&amp;"*",EUROSTAT_VBE_IND_2010!$D$7:$D$732,"5543*"))/1000-(SUMIFS(EUROSTAT_VBE_IND_2010!M$7:M$732,EUROSTAT_VBE_IND_2010!$B$7:$B$732,$D97,EUROSTAT_VBE_IND_2010!$C$7:$C$732,"*"&amp;RIGHT($A97,3)&amp;"*",EUROSTAT_VBE_IND_2010!$D$7:$D$732,"5544*"))/1000</f>
        <v>10.275</v>
      </c>
      <c r="Q97" s="17">
        <f>(SUMIFS(EUROSTAT_VBE_IND_2010!N$7:N$732,EUROSTAT_VBE_IND_2010!$B$7:$B$732,$D97,EUROSTAT_VBE_IND_2010!$C$7:$C$732,"*"&amp;RIGHT($A97,3)&amp;"*",EUROSTAT_VBE_IND_2010!$D$7:$D$732,"554*"))/1000-(SUMIFS(EUROSTAT_VBE_IND_2010!N$7:N$732,EUROSTAT_VBE_IND_2010!$B$7:$B$732,$D97,EUROSTAT_VBE_IND_2010!$C$7:$C$732,"*"&amp;RIGHT($A97,3)&amp;"*",EUROSTAT_VBE_IND_2010!$D$7:$D$732,"5543*"))/1000-(SUMIFS(EUROSTAT_VBE_IND_2010!N$7:N$732,EUROSTAT_VBE_IND_2010!$B$7:$B$732,$D97,EUROSTAT_VBE_IND_2010!$C$7:$C$732,"*"&amp;RIGHT($A97,3)&amp;"*",EUROSTAT_VBE_IND_2010!$D$7:$D$732,"5544*"))/1000</f>
        <v>47.902</v>
      </c>
      <c r="R97" s="17">
        <f>(SUMIFS(EUROSTAT_VBE_IND_2010!O$7:O$732,EUROSTAT_VBE_IND_2010!$B$7:$B$732,$D97,EUROSTAT_VBE_IND_2010!$C$7:$C$732,"*"&amp;RIGHT($A97,3)&amp;"*",EUROSTAT_VBE_IND_2010!$D$7:$D$732,"554*"))/1000-(SUMIFS(EUROSTAT_VBE_IND_2010!O$7:O$732,EUROSTAT_VBE_IND_2010!$B$7:$B$732,$D97,EUROSTAT_VBE_IND_2010!$C$7:$C$732,"*"&amp;RIGHT($A97,3)&amp;"*",EUROSTAT_VBE_IND_2010!$D$7:$D$732,"5543*"))/1000-(SUMIFS(EUROSTAT_VBE_IND_2010!O$7:O$732,EUROSTAT_VBE_IND_2010!$B$7:$B$732,$D97,EUROSTAT_VBE_IND_2010!$C$7:$C$732,"*"&amp;RIGHT($A97,3)&amp;"*",EUROSTAT_VBE_IND_2010!$D$7:$D$732,"5544*"))/1000</f>
        <v>123.357</v>
      </c>
      <c r="S97" s="17">
        <f>(SUMIFS(EUROSTAT_VBE_IND_2010!P$7:P$732,EUROSTAT_VBE_IND_2010!$B$7:$B$732,$D97,EUROSTAT_VBE_IND_2010!$C$7:$C$732,"*"&amp;RIGHT($A97,3)&amp;"*",EUROSTAT_VBE_IND_2010!$D$7:$D$732,"554*"))/1000-(SUMIFS(EUROSTAT_VBE_IND_2010!P$7:P$732,EUROSTAT_VBE_IND_2010!$B$7:$B$732,$D97,EUROSTAT_VBE_IND_2010!$C$7:$C$732,"*"&amp;RIGHT($A97,3)&amp;"*",EUROSTAT_VBE_IND_2010!$D$7:$D$732,"5543*"))/1000-(SUMIFS(EUROSTAT_VBE_IND_2010!P$7:P$732,EUROSTAT_VBE_IND_2010!$B$7:$B$732,$D97,EUROSTAT_VBE_IND_2010!$C$7:$C$732,"*"&amp;RIGHT($A97,3)&amp;"*",EUROSTAT_VBE_IND_2010!$D$7:$D$732,"5544*"))/1000</f>
        <v>77.345</v>
      </c>
      <c r="T97" s="17">
        <f>(SUMIFS(EUROSTAT_VBE_IND_2010!Q$7:Q$732,EUROSTAT_VBE_IND_2010!$B$7:$B$732,$D97,EUROSTAT_VBE_IND_2010!$C$7:$C$732,"*"&amp;RIGHT($A97,3)&amp;"*",EUROSTAT_VBE_IND_2010!$D$7:$D$732,"554*"))/1000-(SUMIFS(EUROSTAT_VBE_IND_2010!Q$7:Q$732,EUROSTAT_VBE_IND_2010!$B$7:$B$732,$D97,EUROSTAT_VBE_IND_2010!$C$7:$C$732,"*"&amp;RIGHT($A97,3)&amp;"*",EUROSTAT_VBE_IND_2010!$D$7:$D$732,"5543*"))/1000-(SUMIFS(EUROSTAT_VBE_IND_2010!Q$7:Q$732,EUROSTAT_VBE_IND_2010!$B$7:$B$732,$D97,EUROSTAT_VBE_IND_2010!$C$7:$C$732,"*"&amp;RIGHT($A97,3)&amp;"*",EUROSTAT_VBE_IND_2010!$D$7:$D$732,"5544*"))/1000</f>
        <v>2.13</v>
      </c>
      <c r="U97" s="17">
        <f>(SUMIFS(EUROSTAT_VBE_IND_2010!R$7:R$732,EUROSTAT_VBE_IND_2010!$B$7:$B$732,$D97,EUROSTAT_VBE_IND_2010!$C$7:$C$732,"*"&amp;RIGHT($A97,3)&amp;"*",EUROSTAT_VBE_IND_2010!$D$7:$D$732,"554*"))/1000-(SUMIFS(EUROSTAT_VBE_IND_2010!R$7:R$732,EUROSTAT_VBE_IND_2010!$B$7:$B$732,$D97,EUROSTAT_VBE_IND_2010!$C$7:$C$732,"*"&amp;RIGHT($A97,3)&amp;"*",EUROSTAT_VBE_IND_2010!$D$7:$D$732,"5543*"))/1000-(SUMIFS(EUROSTAT_VBE_IND_2010!R$7:R$732,EUROSTAT_VBE_IND_2010!$B$7:$B$732,$D97,EUROSTAT_VBE_IND_2010!$C$7:$C$732,"*"&amp;RIGHT($A97,3)&amp;"*",EUROSTAT_VBE_IND_2010!$D$7:$D$732,"5544*"))/1000</f>
        <v>3.567</v>
      </c>
      <c r="V97" s="17">
        <f>(SUMIFS(EUROSTAT_VBE_IND_2010!S$7:S$732,EUROSTAT_VBE_IND_2010!$B$7:$B$732,$D97,EUROSTAT_VBE_IND_2010!$C$7:$C$732,"*"&amp;RIGHT($A97,3)&amp;"*",EUROSTAT_VBE_IND_2010!$D$7:$D$732,"554*"))/1000-(SUMIFS(EUROSTAT_VBE_IND_2010!S$7:S$732,EUROSTAT_VBE_IND_2010!$B$7:$B$732,$D97,EUROSTAT_VBE_IND_2010!$C$7:$C$732,"*"&amp;RIGHT($A97,3)&amp;"*",EUROSTAT_VBE_IND_2010!$D$7:$D$732,"5543*"))/1000-(SUMIFS(EUROSTAT_VBE_IND_2010!S$7:S$732,EUROSTAT_VBE_IND_2010!$B$7:$B$732,$D97,EUROSTAT_VBE_IND_2010!$C$7:$C$732,"*"&amp;RIGHT($A97,3)&amp;"*",EUROSTAT_VBE_IND_2010!$D$7:$D$732,"5544*"))/1000</f>
        <v>6.117</v>
      </c>
      <c r="W97" s="17">
        <f>(SUMIFS(EUROSTAT_VBE_IND_2010!T$7:T$732,EUROSTAT_VBE_IND_2010!$B$7:$B$732,$D97,EUROSTAT_VBE_IND_2010!$C$7:$C$732,"*"&amp;RIGHT($A97,3)&amp;"*",EUROSTAT_VBE_IND_2010!$D$7:$D$732,"554*"))/1000-(SUMIFS(EUROSTAT_VBE_IND_2010!T$7:T$732,EUROSTAT_VBE_IND_2010!$B$7:$B$732,$D97,EUROSTAT_VBE_IND_2010!$C$7:$C$732,"*"&amp;RIGHT($A97,3)&amp;"*",EUROSTAT_VBE_IND_2010!$D$7:$D$732,"5543*"))/1000-(SUMIFS(EUROSTAT_VBE_IND_2010!T$7:T$732,EUROSTAT_VBE_IND_2010!$B$7:$B$732,$D97,EUROSTAT_VBE_IND_2010!$C$7:$C$732,"*"&amp;RIGHT($A97,3)&amp;"*",EUROSTAT_VBE_IND_2010!$D$7:$D$732,"5544*"))/1000</f>
        <v>0</v>
      </c>
      <c r="X97" s="17">
        <f>(SUMIFS(EUROSTAT_VBE_IND_2010!U$7:U$732,EUROSTAT_VBE_IND_2010!$B$7:$B$732,$D97,EUROSTAT_VBE_IND_2010!$C$7:$C$732,"*"&amp;RIGHT($A97,3)&amp;"*",EUROSTAT_VBE_IND_2010!$D$7:$D$732,"554*"))/1000-(SUMIFS(EUROSTAT_VBE_IND_2010!U$7:U$732,EUROSTAT_VBE_IND_2010!$B$7:$B$732,$D97,EUROSTAT_VBE_IND_2010!$C$7:$C$732,"*"&amp;RIGHT($A97,3)&amp;"*",EUROSTAT_VBE_IND_2010!$D$7:$D$732,"5543*"))/1000-(SUMIFS(EUROSTAT_VBE_IND_2010!U$7:U$732,EUROSTAT_VBE_IND_2010!$B$7:$B$732,$D97,EUROSTAT_VBE_IND_2010!$C$7:$C$732,"*"&amp;RIGHT($A97,3)&amp;"*",EUROSTAT_VBE_IND_2010!$D$7:$D$732,"5544*"))/1000</f>
        <v>8.437</v>
      </c>
      <c r="Y97" s="17">
        <f>(SUMIFS(EUROSTAT_VBE_IND_2010!V$7:V$732,EUROSTAT_VBE_IND_2010!$B$7:$B$732,$D97,EUROSTAT_VBE_IND_2010!$C$7:$C$732,"*"&amp;RIGHT($A97,3)&amp;"*",EUROSTAT_VBE_IND_2010!$D$7:$D$732,"554*"))/1000-(SUMIFS(EUROSTAT_VBE_IND_2010!V$7:V$732,EUROSTAT_VBE_IND_2010!$B$7:$B$732,$D97,EUROSTAT_VBE_IND_2010!$C$7:$C$732,"*"&amp;RIGHT($A97,3)&amp;"*",EUROSTAT_VBE_IND_2010!$D$7:$D$732,"5543*"))/1000-(SUMIFS(EUROSTAT_VBE_IND_2010!V$7:V$732,EUROSTAT_VBE_IND_2010!$B$7:$B$732,$D97,EUROSTAT_VBE_IND_2010!$C$7:$C$732,"*"&amp;RIGHT($A97,3)&amp;"*",EUROSTAT_VBE_IND_2010!$D$7:$D$732,"5544*"))/1000</f>
        <v>3.178</v>
      </c>
      <c r="Z97" s="17">
        <f>(SUMIFS(EUROSTAT_VBE_IND_2010!W$7:W$732,EUROSTAT_VBE_IND_2010!$B$7:$B$732,$D97,EUROSTAT_VBE_IND_2010!$C$7:$C$732,"*"&amp;RIGHT($A97,3)&amp;"*",EUROSTAT_VBE_IND_2010!$D$7:$D$732,"554*"))/1000-(SUMIFS(EUROSTAT_VBE_IND_2010!W$7:W$732,EUROSTAT_VBE_IND_2010!$B$7:$B$732,$D97,EUROSTAT_VBE_IND_2010!$C$7:$C$732,"*"&amp;RIGHT($A97,3)&amp;"*",EUROSTAT_VBE_IND_2010!$D$7:$D$732,"5543*"))/1000-(SUMIFS(EUROSTAT_VBE_IND_2010!W$7:W$732,EUROSTAT_VBE_IND_2010!$B$7:$B$732,$D97,EUROSTAT_VBE_IND_2010!$C$7:$C$732,"*"&amp;RIGHT($A97,3)&amp;"*",EUROSTAT_VBE_IND_2010!$D$7:$D$732,"5544*"))/1000</f>
        <v>1.169</v>
      </c>
      <c r="AA97" s="17">
        <f>(SUMIFS(EUROSTAT_VBE_IND_2010!X$7:X$732,EUROSTAT_VBE_IND_2010!$B$7:$B$732,$D97,EUROSTAT_VBE_IND_2010!$C$7:$C$732,"*"&amp;RIGHT($A97,3)&amp;"*",EUROSTAT_VBE_IND_2010!$D$7:$D$732,"554*"))/1000-(SUMIFS(EUROSTAT_VBE_IND_2010!X$7:X$732,EUROSTAT_VBE_IND_2010!$B$7:$B$732,$D97,EUROSTAT_VBE_IND_2010!$C$7:$C$732,"*"&amp;RIGHT($A97,3)&amp;"*",EUROSTAT_VBE_IND_2010!$D$7:$D$732,"5543*"))/1000-(SUMIFS(EUROSTAT_VBE_IND_2010!X$7:X$732,EUROSTAT_VBE_IND_2010!$B$7:$B$732,$D97,EUROSTAT_VBE_IND_2010!$C$7:$C$732,"*"&amp;RIGHT($A97,3)&amp;"*",EUROSTAT_VBE_IND_2010!$D$7:$D$732,"5544*"))/1000</f>
        <v>9.468</v>
      </c>
      <c r="AB97" s="17">
        <f>(SUMIFS(EUROSTAT_VBE_IND_2010!AA$7:AA$732,EUROSTAT_VBE_IND_2010!$B$7:$B$732,$D97,EUROSTAT_VBE_IND_2010!$C$7:$C$732,"*"&amp;RIGHT($A97,3)&amp;"*",EUROSTAT_VBE_IND_2010!$D$7:$D$732,"554*"))/1000-(SUMIFS(EUROSTAT_VBE_IND_2010!AA$7:AA$732,EUROSTAT_VBE_IND_2010!$B$7:$B$732,$D97,EUROSTAT_VBE_IND_2010!$C$7:$C$732,"*"&amp;RIGHT($A97,3)&amp;"*",EUROSTAT_VBE_IND_2010!$D$7:$D$732,"5543*"))/1000-(SUMIFS(EUROSTAT_VBE_IND_2010!AA$7:AA$732,EUROSTAT_VBE_IND_2010!$B$7:$B$732,$D97,EUROSTAT_VBE_IND_2010!$C$7:$C$732,"*"&amp;RIGHT($A97,3)&amp;"*",EUROSTAT_VBE_IND_2010!$D$7:$D$732,"5544*"))/1000</f>
        <v>0</v>
      </c>
      <c r="AC97" s="17">
        <f>(SUMIFS(EUROSTAT_VBE_IND_2010!AB$7:AB$732,EUROSTAT_VBE_IND_2010!$B$7:$B$732,$D97,EUROSTAT_VBE_IND_2010!$C$7:$C$732,"*"&amp;RIGHT($A97,3)&amp;"*",EUROSTAT_VBE_IND_2010!$D$7:$D$732,"554*"))/1000-(SUMIFS(EUROSTAT_VBE_IND_2010!AB$7:AB$732,EUROSTAT_VBE_IND_2010!$B$7:$B$732,$D97,EUROSTAT_VBE_IND_2010!$C$7:$C$732,"*"&amp;RIGHT($A97,3)&amp;"*",EUROSTAT_VBE_IND_2010!$D$7:$D$732,"5543*"))/1000-(SUMIFS(EUROSTAT_VBE_IND_2010!AB$7:AB$732,EUROSTAT_VBE_IND_2010!$B$7:$B$732,$D97,EUROSTAT_VBE_IND_2010!$C$7:$C$732,"*"&amp;RIGHT($A97,3)&amp;"*",EUROSTAT_VBE_IND_2010!$D$7:$D$732,"5544*"))/1000</f>
        <v>4.283</v>
      </c>
      <c r="AD97" s="17">
        <f>(SUMIFS(EUROSTAT_VBE_IND_2010!AC$7:AC$732,EUROSTAT_VBE_IND_2010!$B$7:$B$732,$D97,EUROSTAT_VBE_IND_2010!$C$7:$C$732,"*"&amp;RIGHT($A97,3)&amp;"*",EUROSTAT_VBE_IND_2010!$D$7:$D$732,"554*"))/1000-(SUMIFS(EUROSTAT_VBE_IND_2010!AC$7:AC$732,EUROSTAT_VBE_IND_2010!$B$7:$B$732,$D97,EUROSTAT_VBE_IND_2010!$C$7:$C$732,"*"&amp;RIGHT($A97,3)&amp;"*",EUROSTAT_VBE_IND_2010!$D$7:$D$732,"5543*"))/1000-(SUMIFS(EUROSTAT_VBE_IND_2010!AC$7:AC$732,EUROSTAT_VBE_IND_2010!$B$7:$B$732,$D97,EUROSTAT_VBE_IND_2010!$C$7:$C$732,"*"&amp;RIGHT($A97,3)&amp;"*",EUROSTAT_VBE_IND_2010!$D$7:$D$732,"5544*"))/1000</f>
        <v>16.367</v>
      </c>
      <c r="AE97" s="17">
        <f>(SUMIFS(EUROSTAT_VBE_IND_2010!AD$7:AD$732,EUROSTAT_VBE_IND_2010!$B$7:$B$732,$D97,EUROSTAT_VBE_IND_2010!$C$7:$C$732,"*"&amp;RIGHT($A97,3)&amp;"*",EUROSTAT_VBE_IND_2010!$D$7:$D$732,"554*"))/1000-(SUMIFS(EUROSTAT_VBE_IND_2010!AD$7:AD$732,EUROSTAT_VBE_IND_2010!$B$7:$B$732,$D97,EUROSTAT_VBE_IND_2010!$C$7:$C$732,"*"&amp;RIGHT($A97,3)&amp;"*",EUROSTAT_VBE_IND_2010!$D$7:$D$732,"5543*"))/1000-(SUMIFS(EUROSTAT_VBE_IND_2010!AD$7:AD$732,EUROSTAT_VBE_IND_2010!$B$7:$B$732,$D97,EUROSTAT_VBE_IND_2010!$C$7:$C$732,"*"&amp;RIGHT($A97,3)&amp;"*",EUROSTAT_VBE_IND_2010!$D$7:$D$732,"5544*"))/1000</f>
        <v>37.525</v>
      </c>
      <c r="AF97" s="17">
        <f>(SUMIFS(EUROSTAT_VBE_IND_2010!AE$7:AE$732,EUROSTAT_VBE_IND_2010!$B$7:$B$732,$D97,EUROSTAT_VBE_IND_2010!$C$7:$C$732,"*"&amp;RIGHT($A97,3)&amp;"*",EUROSTAT_VBE_IND_2010!$D$7:$D$732,"554*"))/1000-(SUMIFS(EUROSTAT_VBE_IND_2010!AE$7:AE$732,EUROSTAT_VBE_IND_2010!$B$7:$B$732,$D97,EUROSTAT_VBE_IND_2010!$C$7:$C$732,"*"&amp;RIGHT($A97,3)&amp;"*",EUROSTAT_VBE_IND_2010!$D$7:$D$732,"5543*"))/1000-(SUMIFS(EUROSTAT_VBE_IND_2010!AE$7:AE$732,EUROSTAT_VBE_IND_2010!$B$7:$B$732,$D97,EUROSTAT_VBE_IND_2010!$C$7:$C$732,"*"&amp;RIGHT($A97,3)&amp;"*",EUROSTAT_VBE_IND_2010!$D$7:$D$732,"5544*"))/1000</f>
        <v>60.765</v>
      </c>
      <c r="AG97" s="17">
        <f>(SUMIFS(EUROSTAT_VBE_IND_2010!AF$7:AF$732,EUROSTAT_VBE_IND_2010!$B$7:$B$732,$D97,EUROSTAT_VBE_IND_2010!$C$7:$C$732,"*"&amp;RIGHT($A97,3)&amp;"*",EUROSTAT_VBE_IND_2010!$D$7:$D$732,"554*"))/1000-(SUMIFS(EUROSTAT_VBE_IND_2010!AF$7:AF$732,EUROSTAT_VBE_IND_2010!$B$7:$B$732,$D97,EUROSTAT_VBE_IND_2010!$C$7:$C$732,"*"&amp;RIGHT($A97,3)&amp;"*",EUROSTAT_VBE_IND_2010!$D$7:$D$732,"5543*"))/1000-(SUMIFS(EUROSTAT_VBE_IND_2010!AF$7:AF$732,EUROSTAT_VBE_IND_2010!$B$7:$B$732,$D97,EUROSTAT_VBE_IND_2010!$C$7:$C$732,"*"&amp;RIGHT($A97,3)&amp;"*",EUROSTAT_VBE_IND_2010!$D$7:$D$732,"5544*"))/1000</f>
        <v>10.551</v>
      </c>
      <c r="AH97" s="17">
        <f>(SUMIFS(EUROSTAT_VBE_IND_2010!AH$7:AH$732,EUROSTAT_VBE_IND_2010!$B$7:$B$732,$D97,EUROSTAT_VBE_IND_2010!$C$7:$C$732,"*"&amp;RIGHT($A97,3)&amp;"*",EUROSTAT_VBE_IND_2010!$D$7:$D$732,"554*"))/1000-(SUMIFS(EUROSTAT_VBE_IND_2010!AH$7:AH$732,EUROSTAT_VBE_IND_2010!$B$7:$B$732,$D97,EUROSTAT_VBE_IND_2010!$C$7:$C$732,"*"&amp;RIGHT($A97,3)&amp;"*",EUROSTAT_VBE_IND_2010!$D$7:$D$732,"5543*"))/1000-(SUMIFS(EUROSTAT_VBE_IND_2010!AH$7:AH$732,EUROSTAT_VBE_IND_2010!$B$7:$B$732,$D97,EUROSTAT_VBE_IND_2010!$C$7:$C$732,"*"&amp;RIGHT($A97,3)&amp;"*",EUROSTAT_VBE_IND_2010!$D$7:$D$732,"5544*"))/1000</f>
        <v>177.143</v>
      </c>
      <c r="AI97" s="17">
        <f>(SUMIFS(EUROSTAT_VBE_IND_2010!AI$7:AI$732,EUROSTAT_VBE_IND_2010!$B$7:$B$732,$D97,EUROSTAT_VBE_IND_2010!$C$7:$C$732,"*"&amp;RIGHT($A97,3)&amp;"*",EUROSTAT_VBE_IND_2010!$D$7:$D$732,"554*"))/1000-(SUMIFS(EUROSTAT_VBE_IND_2010!AI$7:AI$732,EUROSTAT_VBE_IND_2010!$B$7:$B$732,$D97,EUROSTAT_VBE_IND_2010!$C$7:$C$732,"*"&amp;RIGHT($A97,3)&amp;"*",EUROSTAT_VBE_IND_2010!$D$7:$D$732,"5543*"))/1000-(SUMIFS(EUROSTAT_VBE_IND_2010!AI$7:AI$732,EUROSTAT_VBE_IND_2010!$B$7:$B$732,$D97,EUROSTAT_VBE_IND_2010!$C$7:$C$732,"*"&amp;RIGHT($A97,3)&amp;"*",EUROSTAT_VBE_IND_2010!$D$7:$D$732,"5544*"))/1000</f>
        <v>2.842</v>
      </c>
      <c r="AJ97" s="17">
        <f>(SUMIFS(EUROSTAT_VBE_IND_2010!AJ$7:AJ$732,EUROSTAT_VBE_IND_2010!$B$7:$B$732,$D97,EUROSTAT_VBE_IND_2010!$C$7:$C$732,"*"&amp;RIGHT($A97,3)&amp;"*",EUROSTAT_VBE_IND_2010!$D$7:$D$732,"554*"))/1000-(SUMIFS(EUROSTAT_VBE_IND_2010!AJ$7:AJ$732,EUROSTAT_VBE_IND_2010!$B$7:$B$732,$D97,EUROSTAT_VBE_IND_2010!$C$7:$C$732,"*"&amp;RIGHT($A97,3)&amp;"*",EUROSTAT_VBE_IND_2010!$D$7:$D$732,"5543*"))/1000-(SUMIFS(EUROSTAT_VBE_IND_2010!AJ$7:AJ$732,EUROSTAT_VBE_IND_2010!$B$7:$B$732,$D97,EUROSTAT_VBE_IND_2010!$C$7:$C$732,"*"&amp;RIGHT($A97,3)&amp;"*",EUROSTAT_VBE_IND_2010!$D$7:$D$732,"5544*"))/1000</f>
        <v>15.738</v>
      </c>
      <c r="AK97" s="17">
        <f>(SUMIFS(EUROSTAT_VBE_IND_2010!AK$7:AK$732,EUROSTAT_VBE_IND_2010!$B$7:$B$732,$D97,EUROSTAT_VBE_IND_2010!$C$7:$C$732,"*"&amp;RIGHT($A97,3)&amp;"*",EUROSTAT_VBE_IND_2010!$D$7:$D$732,"554*"))/1000-(SUMIFS(EUROSTAT_VBE_IND_2010!AK$7:AK$732,EUROSTAT_VBE_IND_2010!$B$7:$B$732,$D97,EUROSTAT_VBE_IND_2010!$C$7:$C$732,"*"&amp;RIGHT($A97,3)&amp;"*",EUROSTAT_VBE_IND_2010!$D$7:$D$732,"5543*"))/1000-(SUMIFS(EUROSTAT_VBE_IND_2010!AK$7:AK$732,EUROSTAT_VBE_IND_2010!$B$7:$B$732,$D97,EUROSTAT_VBE_IND_2010!$C$7:$C$732,"*"&amp;RIGHT($A97,3)&amp;"*",EUROSTAT_VBE_IND_2010!$D$7:$D$732,"5544*"))/1000</f>
        <v>14.001</v>
      </c>
      <c r="AL97" s="198">
        <f>SUMIFS('IEA Bal_AL-IND'!$D$30:$D$329,'IEA Bal_AL-IND'!$A$30:$A$329,"*"&amp;RIGHT($B97,8),'IEA Bal_AL-IND'!$C$30:$C$329,'Aggregated Balance-IND_2010'!$E97)</f>
        <v>0.12598</v>
      </c>
      <c r="AM97" s="198">
        <f>SUMIFS('IEA Bal_BA-IND'!$D$30:$D$329,'IEA Bal_BA-IND'!$A$30:$A$329,"*"&amp;RIGHT($B97,8),'IEA Bal_BA-IND'!$C$30:$C$329,'Aggregated Balance-IND_2010'!$E97)</f>
        <v>0</v>
      </c>
      <c r="AN97" s="198">
        <f>SUMIFS('IEA Bal_KS-IND'!$D$30:$D$329,'IEA Bal_KS-IND'!$A$30:$A$329,"*"&amp;RIGHT($B97,8),'IEA Bal_KS-IND'!$C$30:$C$329,'Aggregated Balance-IND_2010'!$E97)</f>
        <v>0.44891</v>
      </c>
      <c r="AO97" s="17">
        <f>(SUMIFS(EUROSTAT_VBE_IND_2010!Y$7:Y$732,EUROSTAT_VBE_IND_2010!$B$7:$B$732,$D97,EUROSTAT_VBE_IND_2010!$C$7:$C$732,"*"&amp;RIGHT($A97,3)&amp;"*",EUROSTAT_VBE_IND_2010!$D$7:$D$732,"554*"))/1000-(SUMIFS(EUROSTAT_VBE_IND_2010!Y$7:Y$732,EUROSTAT_VBE_IND_2010!$B$7:$B$732,$D97,EUROSTAT_VBE_IND_2010!$C$7:$C$732,"*"&amp;RIGHT($A97,3)&amp;"*",EUROSTAT_VBE_IND_2010!$D$7:$D$732,"5543*"))/1000-(SUMIFS(EUROSTAT_VBE_IND_2010!Y$7:Y$732,EUROSTAT_VBE_IND_2010!$B$7:$B$732,$D97,EUROSTAT_VBE_IND_2010!$C$7:$C$732,"*"&amp;RIGHT($A97,3)&amp;"*",EUROSTAT_VBE_IND_2010!$D$7:$D$732,"5544*"))/1000</f>
        <v>0</v>
      </c>
      <c r="AP97" s="17">
        <f>(SUMIFS(EUROSTAT_VBE_IND_2010!Z$7:Z$732,EUROSTAT_VBE_IND_2010!$B$7:$B$732,$D97,EUROSTAT_VBE_IND_2010!$C$7:$C$732,"*"&amp;RIGHT($A97,3)&amp;"*",EUROSTAT_VBE_IND_2010!$D$7:$D$732,"554*"))/1000-(SUMIFS(EUROSTAT_VBE_IND_2010!Z$7:Z$732,EUROSTAT_VBE_IND_2010!$B$7:$B$732,$D97,EUROSTAT_VBE_IND_2010!$C$7:$C$732,"*"&amp;RIGHT($A97,3)&amp;"*",EUROSTAT_VBE_IND_2010!$D$7:$D$732,"5543*"))/1000-(SUMIFS(EUROSTAT_VBE_IND_2010!Z$7:Z$732,EUROSTAT_VBE_IND_2010!$B$7:$B$732,$D97,EUROSTAT_VBE_IND_2010!$C$7:$C$732,"*"&amp;RIGHT($A97,3)&amp;"*",EUROSTAT_VBE_IND_2010!$D$7:$D$732,"5544*"))/1000</f>
        <v>0.214</v>
      </c>
      <c r="AQ97" s="17">
        <f>(SUMIFS(EUROSTAT_VBE_IND_2010!AG$7:AG$732,EUROSTAT_VBE_IND_2010!$B$7:$B$732,$D97,EUROSTAT_VBE_IND_2010!$C$7:$C$732,"*"&amp;RIGHT($A97,3)&amp;"*",EUROSTAT_VBE_IND_2010!$D$7:$D$732,"554*"))/1000-(SUMIFS(EUROSTAT_VBE_IND_2010!AG$7:AG$732,EUROSTAT_VBE_IND_2010!$B$7:$B$732,$D97,EUROSTAT_VBE_IND_2010!$C$7:$C$732,"*"&amp;RIGHT($A97,3)&amp;"*",EUROSTAT_VBE_IND_2010!$D$7:$D$732,"5543*"))/1000-(SUMIFS(EUROSTAT_VBE_IND_2010!AG$7:AG$732,EUROSTAT_VBE_IND_2010!$B$7:$B$732,$D97,EUROSTAT_VBE_IND_2010!$C$7:$C$732,"*"&amp;RIGHT($A97,3)&amp;"*",EUROSTAT_VBE_IND_2010!$D$7:$D$732,"5544*"))/1000</f>
        <v>2.206</v>
      </c>
    </row>
    <row r="98" spans="1:43">
      <c r="A98" t="str">
        <f>LEFT(EUROSTAT_VBE_IND_2010!C$37,8)</f>
        <v>B_101800</v>
      </c>
      <c r="B98" s="28" t="s">
        <v>296</v>
      </c>
      <c r="C98" t="s">
        <v>293</v>
      </c>
      <c r="D98" t="s">
        <v>126</v>
      </c>
      <c r="E98" t="s">
        <v>245</v>
      </c>
      <c r="F98" t="s">
        <v>265</v>
      </c>
      <c r="G98" s="17">
        <f>(SUMIFS(EUROSTAT_VBE_IND_2010!E$7:E$732,EUROSTAT_VBE_IND_2010!$B$7:$B$732,$D98,EUROSTAT_VBE_IND_2010!$C$7:$C$732,"*"&amp;RIGHT($A98,3)&amp;"*",EUROSTAT_VBE_IND_2010!$D$7:$D$732,"5543*"))/1000</f>
        <v>0</v>
      </c>
      <c r="H98" s="17">
        <f>(SUMIFS(EUROSTAT_VBE_IND_2010!F$7:F$732,EUROSTAT_VBE_IND_2010!$B$7:$B$732,$D98,EUROSTAT_VBE_IND_2010!$C$7:$C$732,"*"&amp;RIGHT($A98,3)&amp;"*",EUROSTAT_VBE_IND_2010!$D$7:$D$732,"5543*"))/1000</f>
        <v>0</v>
      </c>
      <c r="I98" s="17">
        <f>(SUMIFS(EUROSTAT_VBE_IND_2010!G$7:G$732,EUROSTAT_VBE_IND_2010!$B$7:$B$732,$D98,EUROSTAT_VBE_IND_2010!$C$7:$C$732,"*"&amp;RIGHT($A98,3)&amp;"*",EUROSTAT_VBE_IND_2010!$D$7:$D$732,"5543*"))/1000</f>
        <v>0.42</v>
      </c>
      <c r="J98" s="198">
        <f>SUMIFS('IEA Bal_CH-IND'!$D$30:$D$329,'IEA Bal_CH-IND'!$A$30:$A$329,"*"&amp;RIGHT($B98,8),'IEA Bal_CH-IND'!$C$30:$C$329,'Aggregated Balance-IND_2010'!$E98)</f>
        <v>0</v>
      </c>
      <c r="K98" s="17">
        <f>(SUMIFS(EUROSTAT_VBE_IND_2010!H$7:H$732,EUROSTAT_VBE_IND_2010!$B$7:$B$732,$D98,EUROSTAT_VBE_IND_2010!$C$7:$C$732,"*"&amp;RIGHT($A98,3)&amp;"*",EUROSTAT_VBE_IND_2010!$D$7:$D$732,"5543*"))/1000</f>
        <v>0</v>
      </c>
      <c r="L98" s="17">
        <f>(SUMIFS(EUROSTAT_VBE_IND_2010!I$7:I$732,EUROSTAT_VBE_IND_2010!$B$7:$B$732,$D98,EUROSTAT_VBE_IND_2010!$C$7:$C$732,"*"&amp;RIGHT($A98,3)&amp;"*",EUROSTAT_VBE_IND_2010!$D$7:$D$732,"5543*"))/1000</f>
        <v>0</v>
      </c>
      <c r="M98" s="17">
        <f>(SUMIFS(EUROSTAT_VBE_IND_2010!J$7:J$732,EUROSTAT_VBE_IND_2010!$B$7:$B$732,$D98,EUROSTAT_VBE_IND_2010!$C$7:$C$732,"*"&amp;RIGHT($A98,3)&amp;"*",EUROSTAT_VBE_IND_2010!$D$7:$D$732,"5543*"))/1000</f>
        <v>7.224</v>
      </c>
      <c r="N98" s="17">
        <f>(SUMIFS(EUROSTAT_VBE_IND_2010!K$7:K$732,EUROSTAT_VBE_IND_2010!$B$7:$B$732,$D98,EUROSTAT_VBE_IND_2010!$C$7:$C$732,"*"&amp;RIGHT($A98,3)&amp;"*",EUROSTAT_VBE_IND_2010!$D$7:$D$732,"5543*"))/1000</f>
        <v>1.368</v>
      </c>
      <c r="O98" s="17">
        <f>(SUMIFS(EUROSTAT_VBE_IND_2010!L$7:L$732,EUROSTAT_VBE_IND_2010!$B$7:$B$732,$D98,EUROSTAT_VBE_IND_2010!$C$7:$C$732,"*"&amp;RIGHT($A98,3)&amp;"*",EUROSTAT_VBE_IND_2010!$D$7:$D$732,"5543*"))/1000</f>
        <v>0</v>
      </c>
      <c r="P98" s="17">
        <f>(SUMIFS(EUROSTAT_VBE_IND_2010!M$7:M$732,EUROSTAT_VBE_IND_2010!$B$7:$B$732,$D98,EUROSTAT_VBE_IND_2010!$C$7:$C$732,"*"&amp;RIGHT($A98,3)&amp;"*",EUROSTAT_VBE_IND_2010!$D$7:$D$732,"5543*"))/1000</f>
        <v>0</v>
      </c>
      <c r="Q98" s="17">
        <f>(SUMIFS(EUROSTAT_VBE_IND_2010!N$7:N$732,EUROSTAT_VBE_IND_2010!$B$7:$B$732,$D98,EUROSTAT_VBE_IND_2010!$C$7:$C$732,"*"&amp;RIGHT($A98,3)&amp;"*",EUROSTAT_VBE_IND_2010!$D$7:$D$732,"5543*"))/1000</f>
        <v>0</v>
      </c>
      <c r="R98" s="17">
        <f>(SUMIFS(EUROSTAT_VBE_IND_2010!O$7:O$732,EUROSTAT_VBE_IND_2010!$B$7:$B$732,$D98,EUROSTAT_VBE_IND_2010!$C$7:$C$732,"*"&amp;RIGHT($A98,3)&amp;"*",EUROSTAT_VBE_IND_2010!$D$7:$D$732,"5543*"))/1000</f>
        <v>2.521</v>
      </c>
      <c r="S98" s="17">
        <f>(SUMIFS(EUROSTAT_VBE_IND_2010!P$7:P$732,EUROSTAT_VBE_IND_2010!$B$7:$B$732,$D98,EUROSTAT_VBE_IND_2010!$C$7:$C$732,"*"&amp;RIGHT($A98,3)&amp;"*",EUROSTAT_VBE_IND_2010!$D$7:$D$732,"5543*"))/1000</f>
        <v>0</v>
      </c>
      <c r="T98" s="17">
        <f>(SUMIFS(EUROSTAT_VBE_IND_2010!Q$7:Q$732,EUROSTAT_VBE_IND_2010!$B$7:$B$732,$D98,EUROSTAT_VBE_IND_2010!$C$7:$C$732,"*"&amp;RIGHT($A98,3)&amp;"*",EUROSTAT_VBE_IND_2010!$D$7:$D$732,"5543*"))/1000</f>
        <v>0</v>
      </c>
      <c r="U98" s="17">
        <f>(SUMIFS(EUROSTAT_VBE_IND_2010!R$7:R$732,EUROSTAT_VBE_IND_2010!$B$7:$B$732,$D98,EUROSTAT_VBE_IND_2010!$C$7:$C$732,"*"&amp;RIGHT($A98,3)&amp;"*",EUROSTAT_VBE_IND_2010!$D$7:$D$732,"5543*"))/1000</f>
        <v>0</v>
      </c>
      <c r="V98" s="17">
        <f>(SUMIFS(EUROSTAT_VBE_IND_2010!S$7:S$732,EUROSTAT_VBE_IND_2010!$B$7:$B$732,$D98,EUROSTAT_VBE_IND_2010!$C$7:$C$732,"*"&amp;RIGHT($A98,3)&amp;"*",EUROSTAT_VBE_IND_2010!$D$7:$D$732,"5543*"))/1000</f>
        <v>0.625</v>
      </c>
      <c r="W98" s="17">
        <f>(SUMIFS(EUROSTAT_VBE_IND_2010!T$7:T$732,EUROSTAT_VBE_IND_2010!$B$7:$B$732,$D98,EUROSTAT_VBE_IND_2010!$C$7:$C$732,"*"&amp;RIGHT($A98,3)&amp;"*",EUROSTAT_VBE_IND_2010!$D$7:$D$732,"5543*"))/1000</f>
        <v>0</v>
      </c>
      <c r="X98" s="17">
        <f>(SUMIFS(EUROSTAT_VBE_IND_2010!U$7:U$732,EUROSTAT_VBE_IND_2010!$B$7:$B$732,$D98,EUROSTAT_VBE_IND_2010!$C$7:$C$732,"*"&amp;RIGHT($A98,3)&amp;"*",EUROSTAT_VBE_IND_2010!$D$7:$D$732,"5543*"))/1000</f>
        <v>0</v>
      </c>
      <c r="Y98" s="17">
        <f>(SUMIFS(EUROSTAT_VBE_IND_2010!V$7:V$732,EUROSTAT_VBE_IND_2010!$B$7:$B$732,$D98,EUROSTAT_VBE_IND_2010!$C$7:$C$732,"*"&amp;RIGHT($A98,3)&amp;"*",EUROSTAT_VBE_IND_2010!$D$7:$D$732,"5543*"))/1000</f>
        <v>0</v>
      </c>
      <c r="Z98" s="17">
        <f>(SUMIFS(EUROSTAT_VBE_IND_2010!W$7:W$732,EUROSTAT_VBE_IND_2010!$B$7:$B$732,$D98,EUROSTAT_VBE_IND_2010!$C$7:$C$732,"*"&amp;RIGHT($A98,3)&amp;"*",EUROSTAT_VBE_IND_2010!$D$7:$D$732,"5543*"))/1000</f>
        <v>0</v>
      </c>
      <c r="AA98" s="17">
        <f>(SUMIFS(EUROSTAT_VBE_IND_2010!X$7:X$732,EUROSTAT_VBE_IND_2010!$B$7:$B$732,$D98,EUROSTAT_VBE_IND_2010!$C$7:$C$732,"*"&amp;RIGHT($A98,3)&amp;"*",EUROSTAT_VBE_IND_2010!$D$7:$D$732,"5543*"))/1000</f>
        <v>1.076</v>
      </c>
      <c r="AB98" s="17">
        <f>(SUMIFS(EUROSTAT_VBE_IND_2010!AA$7:AA$732,EUROSTAT_VBE_IND_2010!$B$7:$B$732,$D98,EUROSTAT_VBE_IND_2010!$C$7:$C$732,"*"&amp;RIGHT($A98,3)&amp;"*",EUROSTAT_VBE_IND_2010!$D$7:$D$732,"5543*"))/1000</f>
        <v>0</v>
      </c>
      <c r="AC98" s="17">
        <f>(SUMIFS(EUROSTAT_VBE_IND_2010!AB$7:AB$732,EUROSTAT_VBE_IND_2010!$B$7:$B$732,$D98,EUROSTAT_VBE_IND_2010!$C$7:$C$732,"*"&amp;RIGHT($A98,3)&amp;"*",EUROSTAT_VBE_IND_2010!$D$7:$D$732,"5543*"))/1000</f>
        <v>0</v>
      </c>
      <c r="AD98" s="17">
        <f>(SUMIFS(EUROSTAT_VBE_IND_2010!AC$7:AC$732,EUROSTAT_VBE_IND_2010!$B$7:$B$732,$D98,EUROSTAT_VBE_IND_2010!$C$7:$C$732,"*"&amp;RIGHT($A98,3)&amp;"*",EUROSTAT_VBE_IND_2010!$D$7:$D$732,"5543*"))/1000</f>
        <v>1.818</v>
      </c>
      <c r="AE98" s="17">
        <f>(SUMIFS(EUROSTAT_VBE_IND_2010!AD$7:AD$732,EUROSTAT_VBE_IND_2010!$B$7:$B$732,$D98,EUROSTAT_VBE_IND_2010!$C$7:$C$732,"*"&amp;RIGHT($A98,3)&amp;"*",EUROSTAT_VBE_IND_2010!$D$7:$D$732,"5543*"))/1000</f>
        <v>4.635</v>
      </c>
      <c r="AF98" s="17">
        <f>(SUMIFS(EUROSTAT_VBE_IND_2010!AE$7:AE$732,EUROSTAT_VBE_IND_2010!$B$7:$B$732,$D98,EUROSTAT_VBE_IND_2010!$C$7:$C$732,"*"&amp;RIGHT($A98,3)&amp;"*",EUROSTAT_VBE_IND_2010!$D$7:$D$732,"5543*"))/1000</f>
        <v>0</v>
      </c>
      <c r="AG98" s="17">
        <f>(SUMIFS(EUROSTAT_VBE_IND_2010!AF$7:AF$732,EUROSTAT_VBE_IND_2010!$B$7:$B$732,$D98,EUROSTAT_VBE_IND_2010!$C$7:$C$732,"*"&amp;RIGHT($A98,3)&amp;"*",EUROSTAT_VBE_IND_2010!$D$7:$D$732,"5543*"))/1000</f>
        <v>0</v>
      </c>
      <c r="AH98" s="17">
        <f>(SUMIFS(EUROSTAT_VBE_IND_2010!AH$7:AH$732,EUROSTAT_VBE_IND_2010!$B$7:$B$732,$D98,EUROSTAT_VBE_IND_2010!$C$7:$C$732,"*"&amp;RIGHT($A98,3)&amp;"*",EUROSTAT_VBE_IND_2010!$D$7:$D$732,"5543*"))/1000</f>
        <v>0</v>
      </c>
      <c r="AI98" s="17">
        <f>(SUMIFS(EUROSTAT_VBE_IND_2010!AI$7:AI$732,EUROSTAT_VBE_IND_2010!$B$7:$B$732,$D98,EUROSTAT_VBE_IND_2010!$C$7:$C$732,"*"&amp;RIGHT($A98,3)&amp;"*",EUROSTAT_VBE_IND_2010!$D$7:$D$732,"5543*"))/1000</f>
        <v>0</v>
      </c>
      <c r="AJ98" s="17">
        <f>(SUMIFS(EUROSTAT_VBE_IND_2010!AJ$7:AJ$732,EUROSTAT_VBE_IND_2010!$B$7:$B$732,$D98,EUROSTAT_VBE_IND_2010!$C$7:$C$732,"*"&amp;RIGHT($A98,3)&amp;"*",EUROSTAT_VBE_IND_2010!$D$7:$D$732,"5543*"))/1000</f>
        <v>0</v>
      </c>
      <c r="AK98" s="17">
        <f>(SUMIFS(EUROSTAT_VBE_IND_2010!AK$7:AK$732,EUROSTAT_VBE_IND_2010!$B$7:$B$732,$D98,EUROSTAT_VBE_IND_2010!$C$7:$C$732,"*"&amp;RIGHT($A98,3)&amp;"*",EUROSTAT_VBE_IND_2010!$D$7:$D$732,"5543*"))/1000</f>
        <v>2.055</v>
      </c>
      <c r="AL98" s="198">
        <f>SUMIFS('IEA Bal_AL-IND'!$D$30:$D$329,'IEA Bal_AL-IND'!$A$30:$A$329,"*"&amp;RIGHT($B98,8),'IEA Bal_AL-IND'!$C$30:$C$329,'Aggregated Balance-IND_2010'!$E98)</f>
        <v>0</v>
      </c>
      <c r="AM98" s="198">
        <f>SUMIFS('IEA Bal_BA-IND'!$D$30:$D$329,'IEA Bal_BA-IND'!$A$30:$A$329,"*"&amp;RIGHT($B98,8),'IEA Bal_BA-IND'!$C$30:$C$329,'Aggregated Balance-IND_2010'!$E98)</f>
        <v>0</v>
      </c>
      <c r="AN98" s="198">
        <f>SUMIFS('IEA Bal_KS-IND'!$D$30:$D$329,'IEA Bal_KS-IND'!$A$30:$A$329,"*"&amp;RIGHT($B98,8),'IEA Bal_KS-IND'!$C$30:$C$329,'Aggregated Balance-IND_2010'!$E98)</f>
        <v>0</v>
      </c>
      <c r="AO98" s="17">
        <f>(SUMIFS(EUROSTAT_VBE_IND_2010!Y$7:Y$732,EUROSTAT_VBE_IND_2010!$B$7:$B$732,$D98,EUROSTAT_VBE_IND_2010!$C$7:$C$732,"*"&amp;RIGHT($A98,3)&amp;"*",EUROSTAT_VBE_IND_2010!$D$7:$D$732,"5543*"))/1000</f>
        <v>0</v>
      </c>
      <c r="AP98" s="17">
        <f>(SUMIFS(EUROSTAT_VBE_IND_2010!Z$7:Z$732,EUROSTAT_VBE_IND_2010!$B$7:$B$732,$D98,EUROSTAT_VBE_IND_2010!$C$7:$C$732,"*"&amp;RIGHT($A98,3)&amp;"*",EUROSTAT_VBE_IND_2010!$D$7:$D$732,"5543*"))/1000</f>
        <v>0</v>
      </c>
      <c r="AQ98" s="17">
        <f>(SUMIFS(EUROSTAT_VBE_IND_2010!AG$7:AG$732,EUROSTAT_VBE_IND_2010!$B$7:$B$732,$D98,EUROSTAT_VBE_IND_2010!$C$7:$C$732,"*"&amp;RIGHT($A98,3)&amp;"*",EUROSTAT_VBE_IND_2010!$D$7:$D$732,"5543*"))/1000</f>
        <v>0</v>
      </c>
    </row>
    <row r="99" spans="1:43">
      <c r="A99" t="str">
        <f>LEFT(EUROSTAT_VBE_IND_2010!C$37,8)</f>
        <v>B_101800</v>
      </c>
      <c r="B99" s="28" t="s">
        <v>296</v>
      </c>
      <c r="C99" t="s">
        <v>293</v>
      </c>
      <c r="D99" t="s">
        <v>126</v>
      </c>
      <c r="E99" t="s">
        <v>246</v>
      </c>
      <c r="F99" t="s">
        <v>266</v>
      </c>
      <c r="G99" s="17">
        <f>(SUMIFS(EUROSTAT_VBE_IND_2010!E$7:E$732,EUROSTAT_VBE_IND_2010!$B$7:$B$732,$D99,EUROSTAT_VBE_IND_2010!$C$7:$C$732,"*"&amp;RIGHT($A99,3)&amp;"*",EUROSTAT_VBE_IND_2010!$D$7:$D$732,"7100*"))/1000</f>
        <v>13.769</v>
      </c>
      <c r="H99" s="17">
        <f>(SUMIFS(EUROSTAT_VBE_IND_2010!F$7:F$732,EUROSTAT_VBE_IND_2010!$B$7:$B$732,$D99,EUROSTAT_VBE_IND_2010!$C$7:$C$732,"*"&amp;RIGHT($A99,3)&amp;"*",EUROSTAT_VBE_IND_2010!$D$7:$D$732,"7100*"))/1000</f>
        <v>5.717</v>
      </c>
      <c r="I99" s="17">
        <f>(SUMIFS(EUROSTAT_VBE_IND_2010!G$7:G$732,EUROSTAT_VBE_IND_2010!$B$7:$B$732,$D99,EUROSTAT_VBE_IND_2010!$C$7:$C$732,"*"&amp;RIGHT($A99,3)&amp;"*",EUROSTAT_VBE_IND_2010!$D$7:$D$732,"7100*"))/1000</f>
        <v>0.352</v>
      </c>
      <c r="J99" s="198">
        <f>SUMIFS('IEA Bal_CH-IND'!$D$30:$D$329,'IEA Bal_CH-IND'!$A$30:$A$329,"*"&amp;RIGHT($B99,8),'IEA Bal_CH-IND'!$C$30:$C$329,'Aggregated Balance-IND_2010'!$E99)</f>
        <v>8.73032</v>
      </c>
      <c r="K99" s="17">
        <f>(SUMIFS(EUROSTAT_VBE_IND_2010!H$7:H$732,EUROSTAT_VBE_IND_2010!$B$7:$B$732,$D99,EUROSTAT_VBE_IND_2010!$C$7:$C$732,"*"&amp;RIGHT($A99,3)&amp;"*",EUROSTAT_VBE_IND_2010!$D$7:$D$732,"7100*"))/1000</f>
        <v>0.299</v>
      </c>
      <c r="L99" s="17">
        <f>(SUMIFS(EUROSTAT_VBE_IND_2010!I$7:I$732,EUROSTAT_VBE_IND_2010!$B$7:$B$732,$D99,EUROSTAT_VBE_IND_2010!$C$7:$C$732,"*"&amp;RIGHT($A99,3)&amp;"*",EUROSTAT_VBE_IND_2010!$D$7:$D$732,"7100*"))/1000</f>
        <v>5.53</v>
      </c>
      <c r="M99" s="17">
        <f>(SUMIFS(EUROSTAT_VBE_IND_2010!J$7:J$732,EUROSTAT_VBE_IND_2010!$B$7:$B$732,$D99,EUROSTAT_VBE_IND_2010!$C$7:$C$732,"*"&amp;RIGHT($A99,3)&amp;"*",EUROSTAT_VBE_IND_2010!$D$7:$D$732,"7100*"))/1000</f>
        <v>35.428</v>
      </c>
      <c r="N99" s="17">
        <f>(SUMIFS(EUROSTAT_VBE_IND_2010!K$7:K$732,EUROSTAT_VBE_IND_2010!$B$7:$B$732,$D99,EUROSTAT_VBE_IND_2010!$C$7:$C$732,"*"&amp;RIGHT($A99,3)&amp;"*",EUROSTAT_VBE_IND_2010!$D$7:$D$732,"7100*"))/1000</f>
        <v>0</v>
      </c>
      <c r="O99" s="17">
        <f>(SUMIFS(EUROSTAT_VBE_IND_2010!L$7:L$732,EUROSTAT_VBE_IND_2010!$B$7:$B$732,$D99,EUROSTAT_VBE_IND_2010!$C$7:$C$732,"*"&amp;RIGHT($A99,3)&amp;"*",EUROSTAT_VBE_IND_2010!$D$7:$D$732,"7100*"))/1000</f>
        <v>0</v>
      </c>
      <c r="P99" s="17">
        <f>(SUMIFS(EUROSTAT_VBE_IND_2010!M$7:M$732,EUROSTAT_VBE_IND_2010!$B$7:$B$732,$D99,EUROSTAT_VBE_IND_2010!$C$7:$C$732,"*"&amp;RIGHT($A99,3)&amp;"*",EUROSTAT_VBE_IND_2010!$D$7:$D$732,"7100*"))/1000</f>
        <v>0</v>
      </c>
      <c r="Q99" s="17">
        <f>(SUMIFS(EUROSTAT_VBE_IND_2010!N$7:N$732,EUROSTAT_VBE_IND_2010!$B$7:$B$732,$D99,EUROSTAT_VBE_IND_2010!$C$7:$C$732,"*"&amp;RIGHT($A99,3)&amp;"*",EUROSTAT_VBE_IND_2010!$D$7:$D$732,"7100*"))/1000</f>
        <v>0</v>
      </c>
      <c r="R99" s="17">
        <f>(SUMIFS(EUROSTAT_VBE_IND_2010!O$7:O$732,EUROSTAT_VBE_IND_2010!$B$7:$B$732,$D99,EUROSTAT_VBE_IND_2010!$C$7:$C$732,"*"&amp;RIGHT($A99,3)&amp;"*",EUROSTAT_VBE_IND_2010!$D$7:$D$732,"7100*"))/1000</f>
        <v>0.366</v>
      </c>
      <c r="S99" s="17">
        <f>(SUMIFS(EUROSTAT_VBE_IND_2010!P$7:P$732,EUROSTAT_VBE_IND_2010!$B$7:$B$732,$D99,EUROSTAT_VBE_IND_2010!$C$7:$C$732,"*"&amp;RIGHT($A99,3)&amp;"*",EUROSTAT_VBE_IND_2010!$D$7:$D$732,"7100*"))/1000</f>
        <v>0</v>
      </c>
      <c r="T99" s="17">
        <f>(SUMIFS(EUROSTAT_VBE_IND_2010!Q$7:Q$732,EUROSTAT_VBE_IND_2010!$B$7:$B$732,$D99,EUROSTAT_VBE_IND_2010!$C$7:$C$732,"*"&amp;RIGHT($A99,3)&amp;"*",EUROSTAT_VBE_IND_2010!$D$7:$D$732,"7100*"))/1000</f>
        <v>0.319</v>
      </c>
      <c r="U99" s="17">
        <f>(SUMIFS(EUROSTAT_VBE_IND_2010!R$7:R$732,EUROSTAT_VBE_IND_2010!$B$7:$B$732,$D99,EUROSTAT_VBE_IND_2010!$C$7:$C$732,"*"&amp;RIGHT($A99,3)&amp;"*",EUROSTAT_VBE_IND_2010!$D$7:$D$732,"7100*"))/1000</f>
        <v>1.334</v>
      </c>
      <c r="V99" s="17">
        <f>(SUMIFS(EUROSTAT_VBE_IND_2010!S$7:S$732,EUROSTAT_VBE_IND_2010!$B$7:$B$732,$D99,EUROSTAT_VBE_IND_2010!$C$7:$C$732,"*"&amp;RIGHT($A99,3)&amp;"*",EUROSTAT_VBE_IND_2010!$D$7:$D$732,"7100*"))/1000</f>
        <v>0</v>
      </c>
      <c r="W99" s="17">
        <f>(SUMIFS(EUROSTAT_VBE_IND_2010!T$7:T$732,EUROSTAT_VBE_IND_2010!$B$7:$B$732,$D99,EUROSTAT_VBE_IND_2010!$C$7:$C$732,"*"&amp;RIGHT($A99,3)&amp;"*",EUROSTAT_VBE_IND_2010!$D$7:$D$732,"7100*"))/1000</f>
        <v>0</v>
      </c>
      <c r="X99" s="17">
        <f>(SUMIFS(EUROSTAT_VBE_IND_2010!U$7:U$732,EUROSTAT_VBE_IND_2010!$B$7:$B$732,$D99,EUROSTAT_VBE_IND_2010!$C$7:$C$732,"*"&amp;RIGHT($A99,3)&amp;"*",EUROSTAT_VBE_IND_2010!$D$7:$D$732,"7100*"))/1000</f>
        <v>9.362</v>
      </c>
      <c r="Y99" s="17">
        <f>(SUMIFS(EUROSTAT_VBE_IND_2010!V$7:V$732,EUROSTAT_VBE_IND_2010!$B$7:$B$732,$D99,EUROSTAT_VBE_IND_2010!$C$7:$C$732,"*"&amp;RIGHT($A99,3)&amp;"*",EUROSTAT_VBE_IND_2010!$D$7:$D$732,"7100*"))/1000</f>
        <v>0</v>
      </c>
      <c r="Z99" s="17">
        <f>(SUMIFS(EUROSTAT_VBE_IND_2010!W$7:W$732,EUROSTAT_VBE_IND_2010!$B$7:$B$732,$D99,EUROSTAT_VBE_IND_2010!$C$7:$C$732,"*"&amp;RIGHT($A99,3)&amp;"*",EUROSTAT_VBE_IND_2010!$D$7:$D$732,"7100*"))/1000</f>
        <v>0.597</v>
      </c>
      <c r="AA99" s="17">
        <f>(SUMIFS(EUROSTAT_VBE_IND_2010!X$7:X$732,EUROSTAT_VBE_IND_2010!$B$7:$B$732,$D99,EUROSTAT_VBE_IND_2010!$C$7:$C$732,"*"&amp;RIGHT($A99,3)&amp;"*",EUROSTAT_VBE_IND_2010!$D$7:$D$732,"7100*"))/1000</f>
        <v>0.105</v>
      </c>
      <c r="AB99" s="17">
        <f>(SUMIFS(EUROSTAT_VBE_IND_2010!AA$7:AA$732,EUROSTAT_VBE_IND_2010!$B$7:$B$732,$D99,EUROSTAT_VBE_IND_2010!$C$7:$C$732,"*"&amp;RIGHT($A99,3)&amp;"*",EUROSTAT_VBE_IND_2010!$D$7:$D$732,"7100*"))/1000</f>
        <v>0</v>
      </c>
      <c r="AC99" s="17">
        <f>(SUMIFS(EUROSTAT_VBE_IND_2010!AB$7:AB$732,EUROSTAT_VBE_IND_2010!$B$7:$B$732,$D99,EUROSTAT_VBE_IND_2010!$C$7:$C$732,"*"&amp;RIGHT($A99,3)&amp;"*",EUROSTAT_VBE_IND_2010!$D$7:$D$732,"7100*"))/1000</f>
        <v>0</v>
      </c>
      <c r="AD99" s="17">
        <f>(SUMIFS(EUROSTAT_VBE_IND_2010!AC$7:AC$732,EUROSTAT_VBE_IND_2010!$B$7:$B$732,$D99,EUROSTAT_VBE_IND_2010!$C$7:$C$732,"*"&amp;RIGHT($A99,3)&amp;"*",EUROSTAT_VBE_IND_2010!$D$7:$D$732,"7100*"))/1000</f>
        <v>0</v>
      </c>
      <c r="AE99" s="17">
        <f>(SUMIFS(EUROSTAT_VBE_IND_2010!AD$7:AD$732,EUROSTAT_VBE_IND_2010!$B$7:$B$732,$D99,EUROSTAT_VBE_IND_2010!$C$7:$C$732,"*"&amp;RIGHT($A99,3)&amp;"*",EUROSTAT_VBE_IND_2010!$D$7:$D$732,"7100*"))/1000</f>
        <v>18.834</v>
      </c>
      <c r="AF99" s="17">
        <f>(SUMIFS(EUROSTAT_VBE_IND_2010!AE$7:AE$732,EUROSTAT_VBE_IND_2010!$B$7:$B$732,$D99,EUROSTAT_VBE_IND_2010!$C$7:$C$732,"*"&amp;RIGHT($A99,3)&amp;"*",EUROSTAT_VBE_IND_2010!$D$7:$D$732,"7100*"))/1000</f>
        <v>2.268</v>
      </c>
      <c r="AG99" s="17">
        <f>(SUMIFS(EUROSTAT_VBE_IND_2010!AF$7:AF$732,EUROSTAT_VBE_IND_2010!$B$7:$B$732,$D99,EUROSTAT_VBE_IND_2010!$C$7:$C$732,"*"&amp;RIGHT($A99,3)&amp;"*",EUROSTAT_VBE_IND_2010!$D$7:$D$732,"7100*"))/1000</f>
        <v>1.284</v>
      </c>
      <c r="AH99" s="17">
        <f>(SUMIFS(EUROSTAT_VBE_IND_2010!AH$7:AH$732,EUROSTAT_VBE_IND_2010!$B$7:$B$732,$D99,EUROSTAT_VBE_IND_2010!$C$7:$C$732,"*"&amp;RIGHT($A99,3)&amp;"*",EUROSTAT_VBE_IND_2010!$D$7:$D$732,"7100*"))/1000</f>
        <v>0</v>
      </c>
      <c r="AI99" s="17">
        <f>(SUMIFS(EUROSTAT_VBE_IND_2010!AI$7:AI$732,EUROSTAT_VBE_IND_2010!$B$7:$B$732,$D99,EUROSTAT_VBE_IND_2010!$C$7:$C$732,"*"&amp;RIGHT($A99,3)&amp;"*",EUROSTAT_VBE_IND_2010!$D$7:$D$732,"7100*"))/1000</f>
        <v>0.954</v>
      </c>
      <c r="AJ99" s="17">
        <f>(SUMIFS(EUROSTAT_VBE_IND_2010!AJ$7:AJ$732,EUROSTAT_VBE_IND_2010!$B$7:$B$732,$D99,EUROSTAT_VBE_IND_2010!$C$7:$C$732,"*"&amp;RIGHT($A99,3)&amp;"*",EUROSTAT_VBE_IND_2010!$D$7:$D$732,"7100*"))/1000</f>
        <v>0.546</v>
      </c>
      <c r="AK99" s="17">
        <f>(SUMIFS(EUROSTAT_VBE_IND_2010!AK$7:AK$732,EUROSTAT_VBE_IND_2010!$B$7:$B$732,$D99,EUROSTAT_VBE_IND_2010!$C$7:$C$732,"*"&amp;RIGHT($A99,3)&amp;"*",EUROSTAT_VBE_IND_2010!$D$7:$D$732,"7100*"))/1000</f>
        <v>0</v>
      </c>
      <c r="AL99" s="198">
        <f>SUMIFS('IEA Bal_AL-IND'!$D$30:$D$329,'IEA Bal_AL-IND'!$A$30:$A$329,"*"&amp;RIGHT($B99,8),'IEA Bal_AL-IND'!$C$30:$C$329,'Aggregated Balance-IND_2010'!$E99)</f>
        <v>0</v>
      </c>
      <c r="AM99" s="198">
        <f>SUMIFS('IEA Bal_BA-IND'!$D$30:$D$329,'IEA Bal_BA-IND'!$A$30:$A$329,"*"&amp;RIGHT($B99,8),'IEA Bal_BA-IND'!$C$30:$C$329,'Aggregated Balance-IND_2010'!$E99)</f>
        <v>0</v>
      </c>
      <c r="AN99" s="198">
        <f>SUMIFS('IEA Bal_KS-IND'!$D$30:$D$329,'IEA Bal_KS-IND'!$A$30:$A$329,"*"&amp;RIGHT($B99,8),'IEA Bal_KS-IND'!$C$30:$C$329,'Aggregated Balance-IND_2010'!$E99)</f>
        <v>0</v>
      </c>
      <c r="AO99" s="17">
        <f>(SUMIFS(EUROSTAT_VBE_IND_2010!Y$7:Y$732,EUROSTAT_VBE_IND_2010!$B$7:$B$732,$D99,EUROSTAT_VBE_IND_2010!$C$7:$C$732,"*"&amp;RIGHT($A99,3)&amp;"*",EUROSTAT_VBE_IND_2010!$D$7:$D$732,"7100*"))/1000</f>
        <v>0</v>
      </c>
      <c r="AP99" s="17">
        <f>(SUMIFS(EUROSTAT_VBE_IND_2010!Z$7:Z$732,EUROSTAT_VBE_IND_2010!$B$7:$B$732,$D99,EUROSTAT_VBE_IND_2010!$C$7:$C$732,"*"&amp;RIGHT($A99,3)&amp;"*",EUROSTAT_VBE_IND_2010!$D$7:$D$732,"7100*"))/1000</f>
        <v>0</v>
      </c>
      <c r="AQ99" s="17">
        <f>(SUMIFS(EUROSTAT_VBE_IND_2010!AG$7:AG$732,EUROSTAT_VBE_IND_2010!$B$7:$B$732,$D99,EUROSTAT_VBE_IND_2010!$C$7:$C$732,"*"&amp;RIGHT($A99,3)&amp;"*",EUROSTAT_VBE_IND_2010!$D$7:$D$732,"7100*"))/1000</f>
        <v>0</v>
      </c>
    </row>
    <row r="100" spans="1:43">
      <c r="A100" t="str">
        <f>LEFT(EUROSTAT_VBE_IND_2010!C$37,8)</f>
        <v>B_101800</v>
      </c>
      <c r="B100" s="28" t="s">
        <v>296</v>
      </c>
      <c r="C100" t="s">
        <v>293</v>
      </c>
      <c r="D100" t="s">
        <v>126</v>
      </c>
      <c r="E100" t="s">
        <v>247</v>
      </c>
      <c r="F100" t="s">
        <v>267</v>
      </c>
      <c r="G100" s="17">
        <f>(SUMIFS(EUROSTAT_VBE_IND_2010!E$7:E$732,EUROSTAT_VBE_IND_2010!$B$7:$B$732,$D100,EUROSTAT_VBE_IND_2010!$C$7:$C$732,"*"&amp;RIGHT($A100,3)&amp;"*",EUROSTAT_VBE_IND_2010!$D$7:$D$732,"6000*"))/1000</f>
        <v>97.312</v>
      </c>
      <c r="H100" s="17">
        <f>(SUMIFS(EUROSTAT_VBE_IND_2010!F$7:F$732,EUROSTAT_VBE_IND_2010!$B$7:$B$732,$D100,EUROSTAT_VBE_IND_2010!$C$7:$C$732,"*"&amp;RIGHT($A100,3)&amp;"*",EUROSTAT_VBE_IND_2010!$D$7:$D$732,"6000*"))/1000</f>
        <v>137.293</v>
      </c>
      <c r="I100" s="17">
        <f>(SUMIFS(EUROSTAT_VBE_IND_2010!G$7:G$732,EUROSTAT_VBE_IND_2010!$B$7:$B$732,$D100,EUROSTAT_VBE_IND_2010!$C$7:$C$732,"*"&amp;RIGHT($A100,3)&amp;"*",EUROSTAT_VBE_IND_2010!$D$7:$D$732,"6000*"))/1000</f>
        <v>28.145</v>
      </c>
      <c r="J100" s="198">
        <f>SUMIFS('IEA Bal_CH-IND'!$D$30:$D$329,'IEA Bal_CH-IND'!$A$30:$A$329,"*"&amp;RIGHT($B100,8),'IEA Bal_CH-IND'!$C$30:$C$329,'Aggregated Balance-IND_2010'!$E100)</f>
        <v>69.37729</v>
      </c>
      <c r="K100" s="17">
        <f>(SUMIFS(EUROSTAT_VBE_IND_2010!H$7:H$732,EUROSTAT_VBE_IND_2010!$B$7:$B$732,$D100,EUROSTAT_VBE_IND_2010!$C$7:$C$732,"*"&amp;RIGHT($A100,3)&amp;"*",EUROSTAT_VBE_IND_2010!$D$7:$D$732,"6000*"))/1000</f>
        <v>2.084</v>
      </c>
      <c r="L100" s="17">
        <f>(SUMIFS(EUROSTAT_VBE_IND_2010!I$7:I$732,EUROSTAT_VBE_IND_2010!$B$7:$B$732,$D100,EUROSTAT_VBE_IND_2010!$C$7:$C$732,"*"&amp;RIGHT($A100,3)&amp;"*",EUROSTAT_VBE_IND_2010!$D$7:$D$732,"6000*"))/1000</f>
        <v>81.331</v>
      </c>
      <c r="M100" s="17">
        <f>(SUMIFS(EUROSTAT_VBE_IND_2010!J$7:J$732,EUROSTAT_VBE_IND_2010!$B$7:$B$732,$D100,EUROSTAT_VBE_IND_2010!$C$7:$C$732,"*"&amp;RIGHT($A100,3)&amp;"*",EUROSTAT_VBE_IND_2010!$D$7:$D$732,"6000*"))/1000</f>
        <v>808.308</v>
      </c>
      <c r="N100" s="17">
        <f>(SUMIFS(EUROSTAT_VBE_IND_2010!K$7:K$732,EUROSTAT_VBE_IND_2010!$B$7:$B$732,$D100,EUROSTAT_VBE_IND_2010!$C$7:$C$732,"*"&amp;RIGHT($A100,3)&amp;"*",EUROSTAT_VBE_IND_2010!$D$7:$D$732,"6000*"))/1000</f>
        <v>31.046</v>
      </c>
      <c r="O100" s="17">
        <f>(SUMIFS(EUROSTAT_VBE_IND_2010!L$7:L$732,EUROSTAT_VBE_IND_2010!$B$7:$B$732,$D100,EUROSTAT_VBE_IND_2010!$C$7:$C$732,"*"&amp;RIGHT($A100,3)&amp;"*",EUROSTAT_VBE_IND_2010!$D$7:$D$732,"6000*"))/1000</f>
        <v>7.542</v>
      </c>
      <c r="P100" s="17">
        <f>(SUMIFS(EUROSTAT_VBE_IND_2010!M$7:M$732,EUROSTAT_VBE_IND_2010!$B$7:$B$732,$D100,EUROSTAT_VBE_IND_2010!$C$7:$C$732,"*"&amp;RIGHT($A100,3)&amp;"*",EUROSTAT_VBE_IND_2010!$D$7:$D$732,"6000*"))/1000</f>
        <v>50.911</v>
      </c>
      <c r="Q100" s="17">
        <f>(SUMIFS(EUROSTAT_VBE_IND_2010!N$7:N$732,EUROSTAT_VBE_IND_2010!$B$7:$B$732,$D100,EUROSTAT_VBE_IND_2010!$C$7:$C$732,"*"&amp;RIGHT($A100,3)&amp;"*",EUROSTAT_VBE_IND_2010!$D$7:$D$732,"6000*"))/1000</f>
        <v>264.564</v>
      </c>
      <c r="R100" s="17">
        <f>(SUMIFS(EUROSTAT_VBE_IND_2010!O$7:O$732,EUROSTAT_VBE_IND_2010!$B$7:$B$732,$D100,EUROSTAT_VBE_IND_2010!$C$7:$C$732,"*"&amp;RIGHT($A100,3)&amp;"*",EUROSTAT_VBE_IND_2010!$D$7:$D$732,"6000*"))/1000</f>
        <v>145.296</v>
      </c>
      <c r="S100" s="17">
        <f>(SUMIFS(EUROSTAT_VBE_IND_2010!P$7:P$732,EUROSTAT_VBE_IND_2010!$B$7:$B$732,$D100,EUROSTAT_VBE_IND_2010!$C$7:$C$732,"*"&amp;RIGHT($A100,3)&amp;"*",EUROSTAT_VBE_IND_2010!$D$7:$D$732,"6000*"))/1000</f>
        <v>422.798</v>
      </c>
      <c r="T100" s="17">
        <f>(SUMIFS(EUROSTAT_VBE_IND_2010!Q$7:Q$732,EUROSTAT_VBE_IND_2010!$B$7:$B$732,$D100,EUROSTAT_VBE_IND_2010!$C$7:$C$732,"*"&amp;RIGHT($A100,3)&amp;"*",EUROSTAT_VBE_IND_2010!$D$7:$D$732,"6000*"))/1000</f>
        <v>12.978</v>
      </c>
      <c r="U100" s="17">
        <f>(SUMIFS(EUROSTAT_VBE_IND_2010!R$7:R$732,EUROSTAT_VBE_IND_2010!$B$7:$B$732,$D100,EUROSTAT_VBE_IND_2010!$C$7:$C$732,"*"&amp;RIGHT($A100,3)&amp;"*",EUROSTAT_VBE_IND_2010!$D$7:$D$732,"6000*"))/1000</f>
        <v>35.222</v>
      </c>
      <c r="V100" s="17">
        <f>(SUMIFS(EUROSTAT_VBE_IND_2010!S$7:S$732,EUROSTAT_VBE_IND_2010!$B$7:$B$732,$D100,EUROSTAT_VBE_IND_2010!$C$7:$C$732,"*"&amp;RIGHT($A100,3)&amp;"*",EUROSTAT_VBE_IND_2010!$D$7:$D$732,"6000*"))/1000</f>
        <v>32.774</v>
      </c>
      <c r="W100" s="17">
        <f>(SUMIFS(EUROSTAT_VBE_IND_2010!T$7:T$732,EUROSTAT_VBE_IND_2010!$B$7:$B$732,$D100,EUROSTAT_VBE_IND_2010!$C$7:$C$732,"*"&amp;RIGHT($A100,3)&amp;"*",EUROSTAT_VBE_IND_2010!$D$7:$D$732,"6000*"))/1000</f>
        <v>48.593</v>
      </c>
      <c r="X100" s="17">
        <f>(SUMIFS(EUROSTAT_VBE_IND_2010!U$7:U$732,EUROSTAT_VBE_IND_2010!$B$7:$B$732,$D100,EUROSTAT_VBE_IND_2010!$C$7:$C$732,"*"&amp;RIGHT($A100,3)&amp;"*",EUROSTAT_VBE_IND_2010!$D$7:$D$732,"6000*"))/1000</f>
        <v>460.325</v>
      </c>
      <c r="Y100" s="17">
        <f>(SUMIFS(EUROSTAT_VBE_IND_2010!V$7:V$732,EUROSTAT_VBE_IND_2010!$B$7:$B$732,$D100,EUROSTAT_VBE_IND_2010!$C$7:$C$732,"*"&amp;RIGHT($A100,3)&amp;"*",EUROSTAT_VBE_IND_2010!$D$7:$D$732,"6000*"))/1000</f>
        <v>9.554</v>
      </c>
      <c r="Z100" s="17">
        <f>(SUMIFS(EUROSTAT_VBE_IND_2010!W$7:W$732,EUROSTAT_VBE_IND_2010!$B$7:$B$732,$D100,EUROSTAT_VBE_IND_2010!$C$7:$C$732,"*"&amp;RIGHT($A100,3)&amp;"*",EUROSTAT_VBE_IND_2010!$D$7:$D$732,"6000*"))/1000</f>
        <v>13.079</v>
      </c>
      <c r="AA100" s="17">
        <f>(SUMIFS(EUROSTAT_VBE_IND_2010!X$7:X$732,EUROSTAT_VBE_IND_2010!$B$7:$B$732,$D100,EUROSTAT_VBE_IND_2010!$C$7:$C$732,"*"&amp;RIGHT($A100,3)&amp;"*",EUROSTAT_VBE_IND_2010!$D$7:$D$732,"6000*"))/1000</f>
        <v>5.724</v>
      </c>
      <c r="AB100" s="17">
        <f>(SUMIFS(EUROSTAT_VBE_IND_2010!AA$7:AA$732,EUROSTAT_VBE_IND_2010!$B$7:$B$732,$D100,EUROSTAT_VBE_IND_2010!$C$7:$C$732,"*"&amp;RIGHT($A100,3)&amp;"*",EUROSTAT_VBE_IND_2010!$D$7:$D$732,"6000*"))/1000</f>
        <v>1.681</v>
      </c>
      <c r="AC100" s="17">
        <f>(SUMIFS(EUROSTAT_VBE_IND_2010!AB$7:AB$732,EUROSTAT_VBE_IND_2010!$B$7:$B$732,$D100,EUROSTAT_VBE_IND_2010!$C$7:$C$732,"*"&amp;RIGHT($A100,3)&amp;"*",EUROSTAT_VBE_IND_2010!$D$7:$D$732,"6000*"))/1000</f>
        <v>140.648</v>
      </c>
      <c r="AD100" s="17">
        <f>(SUMIFS(EUROSTAT_VBE_IND_2010!AC$7:AC$732,EUROSTAT_VBE_IND_2010!$B$7:$B$732,$D100,EUROSTAT_VBE_IND_2010!$C$7:$C$732,"*"&amp;RIGHT($A100,3)&amp;"*",EUROSTAT_VBE_IND_2010!$D$7:$D$732,"6000*"))/1000</f>
        <v>160.358</v>
      </c>
      <c r="AE100" s="17">
        <f>(SUMIFS(EUROSTAT_VBE_IND_2010!AD$7:AD$732,EUROSTAT_VBE_IND_2010!$B$7:$B$732,$D100,EUROSTAT_VBE_IND_2010!$C$7:$C$732,"*"&amp;RIGHT($A100,3)&amp;"*",EUROSTAT_VBE_IND_2010!$D$7:$D$732,"6000*"))/1000</f>
        <v>150.588</v>
      </c>
      <c r="AF100" s="17">
        <f>(SUMIFS(EUROSTAT_VBE_IND_2010!AE$7:AE$732,EUROSTAT_VBE_IND_2010!$B$7:$B$732,$D100,EUROSTAT_VBE_IND_2010!$C$7:$C$732,"*"&amp;RIGHT($A100,3)&amp;"*",EUROSTAT_VBE_IND_2010!$D$7:$D$732,"6000*"))/1000</f>
        <v>62.885</v>
      </c>
      <c r="AG100" s="17">
        <f>(SUMIFS(EUROSTAT_VBE_IND_2010!AF$7:AF$732,EUROSTAT_VBE_IND_2010!$B$7:$B$732,$D100,EUROSTAT_VBE_IND_2010!$C$7:$C$732,"*"&amp;RIGHT($A100,3)&amp;"*",EUROSTAT_VBE_IND_2010!$D$7:$D$732,"6000*"))/1000</f>
        <v>73.372</v>
      </c>
      <c r="AH100" s="17">
        <f>(SUMIFS(EUROSTAT_VBE_IND_2010!AH$7:AH$732,EUROSTAT_VBE_IND_2010!$B$7:$B$732,$D100,EUROSTAT_VBE_IND_2010!$C$7:$C$732,"*"&amp;RIGHT($A100,3)&amp;"*",EUROSTAT_VBE_IND_2010!$D$7:$D$732,"6000*"))/1000</f>
        <v>195.79</v>
      </c>
      <c r="AI100" s="17">
        <f>(SUMIFS(EUROSTAT_VBE_IND_2010!AI$7:AI$732,EUROSTAT_VBE_IND_2010!$B$7:$B$732,$D100,EUROSTAT_VBE_IND_2010!$C$7:$C$732,"*"&amp;RIGHT($A100,3)&amp;"*",EUROSTAT_VBE_IND_2010!$D$7:$D$732,"6000*"))/1000</f>
        <v>19.753</v>
      </c>
      <c r="AJ100" s="17">
        <f>(SUMIFS(EUROSTAT_VBE_IND_2010!AJ$7:AJ$732,EUROSTAT_VBE_IND_2010!$B$7:$B$732,$D100,EUROSTAT_VBE_IND_2010!$C$7:$C$732,"*"&amp;RIGHT($A100,3)&amp;"*",EUROSTAT_VBE_IND_2010!$D$7:$D$732,"6000*"))/1000</f>
        <v>39.337</v>
      </c>
      <c r="AK100" s="17">
        <f>(SUMIFS(EUROSTAT_VBE_IND_2010!AK$7:AK$732,EUROSTAT_VBE_IND_2010!$B$7:$B$732,$D100,EUROSTAT_VBE_IND_2010!$C$7:$C$732,"*"&amp;RIGHT($A100,3)&amp;"*",EUROSTAT_VBE_IND_2010!$D$7:$D$732,"6000*"))/1000</f>
        <v>376.279</v>
      </c>
      <c r="AL100" s="198">
        <f>SUMIFS('IEA Bal_AL-IND'!$D$30:$D$329,'IEA Bal_AL-IND'!$A$30:$A$329,"*"&amp;RIGHT($B100,8),'IEA Bal_AL-IND'!$C$30:$C$329,'Aggregated Balance-IND_2010'!$E100)</f>
        <v>3.74107</v>
      </c>
      <c r="AM100" s="198">
        <f>SUMIFS('IEA Bal_BA-IND'!$D$30:$D$329,'IEA Bal_BA-IND'!$A$30:$A$329,"*"&amp;RIGHT($B100,8),'IEA Bal_BA-IND'!$C$30:$C$329,'Aggregated Balance-IND_2010'!$E100)</f>
        <v>13.75087</v>
      </c>
      <c r="AN100" s="198">
        <f>SUMIFS('IEA Bal_KS-IND'!$D$30:$D$329,'IEA Bal_KS-IND'!$A$30:$A$329,"*"&amp;RIGHT($B100,8),'IEA Bal_KS-IND'!$C$30:$C$329,'Aggregated Balance-IND_2010'!$E100)</f>
        <v>4.15155</v>
      </c>
      <c r="AO100" s="17">
        <f>(SUMIFS(EUROSTAT_VBE_IND_2010!Y$7:Y$732,EUROSTAT_VBE_IND_2010!$B$7:$B$732,$D100,EUROSTAT_VBE_IND_2010!$C$7:$C$732,"*"&amp;RIGHT($A100,3)&amp;"*",EUROSTAT_VBE_IND_2010!$D$7:$D$732,"6000*"))/1000</f>
        <v>6.671</v>
      </c>
      <c r="AP100" s="17">
        <f>(SUMIFS(EUROSTAT_VBE_IND_2010!Z$7:Z$732,EUROSTAT_VBE_IND_2010!$B$7:$B$732,$D100,EUROSTAT_VBE_IND_2010!$C$7:$C$732,"*"&amp;RIGHT($A100,3)&amp;"*",EUROSTAT_VBE_IND_2010!$D$7:$D$732,"6000*"))/1000</f>
        <v>7.236</v>
      </c>
      <c r="AQ100" s="17">
        <f>(SUMIFS(EUROSTAT_VBE_IND_2010!AG$7:AG$732,EUROSTAT_VBE_IND_2010!$B$7:$B$732,$D100,EUROSTAT_VBE_IND_2010!$C$7:$C$732,"*"&amp;RIGHT($A100,3)&amp;"*",EUROSTAT_VBE_IND_2010!$D$7:$D$732,"6000*"))/1000</f>
        <v>26.233</v>
      </c>
    </row>
    <row r="101" spans="1:43">
      <c r="A101" t="str">
        <f>LEFT(EUROSTAT_VBE_IND_2010!C$37,8)</f>
        <v>B_101800</v>
      </c>
      <c r="B101" s="28" t="s">
        <v>296</v>
      </c>
      <c r="C101" t="s">
        <v>293</v>
      </c>
      <c r="D101" t="s">
        <v>126</v>
      </c>
      <c r="E101" t="s">
        <v>248</v>
      </c>
      <c r="F101" t="s">
        <v>268</v>
      </c>
      <c r="G101" s="17">
        <f>(SUMIFS(EUROSTAT_VBE_IND_2010!E$7:E$732,EUROSTAT_VBE_IND_2010!$B$7:$B$732,$D101,EUROSTAT_VBE_IND_2010!$C$7:$C$732,"*"&amp;RIGHT($A101,3)&amp;"*",EUROSTAT_VBE_IND_2010!$D$7:$D$732,"5200*"))/1000</f>
        <v>10.407</v>
      </c>
      <c r="H101" s="17">
        <f>(SUMIFS(EUROSTAT_VBE_IND_2010!F$7:F$732,EUROSTAT_VBE_IND_2010!$B$7:$B$732,$D101,EUROSTAT_VBE_IND_2010!$C$7:$C$732,"*"&amp;RIGHT($A101,3)&amp;"*",EUROSTAT_VBE_IND_2010!$D$7:$D$732,"5200*"))/1000</f>
        <v>22.889</v>
      </c>
      <c r="I101" s="17">
        <f>(SUMIFS(EUROSTAT_VBE_IND_2010!G$7:G$732,EUROSTAT_VBE_IND_2010!$B$7:$B$732,$D101,EUROSTAT_VBE_IND_2010!$C$7:$C$732,"*"&amp;RIGHT($A101,3)&amp;"*",EUROSTAT_VBE_IND_2010!$D$7:$D$732,"5200*"))/1000</f>
        <v>20.165</v>
      </c>
      <c r="J101" s="198">
        <f>SUMIFS('IEA Bal_CH-IND'!$D$30:$D$329,'IEA Bal_CH-IND'!$A$30:$A$329,"*"&amp;RIGHT($B101,8),'IEA Bal_CH-IND'!$C$30:$C$329,'Aggregated Balance-IND_2010'!$E101)</f>
        <v>6.28878</v>
      </c>
      <c r="K101" s="17">
        <f>(SUMIFS(EUROSTAT_VBE_IND_2010!H$7:H$732,EUROSTAT_VBE_IND_2010!$B$7:$B$732,$D101,EUROSTAT_VBE_IND_2010!$C$7:$C$732,"*"&amp;RIGHT($A101,3)&amp;"*",EUROSTAT_VBE_IND_2010!$D$7:$D$732,"5200*"))/1000</f>
        <v>0</v>
      </c>
      <c r="L101" s="17">
        <f>(SUMIFS(EUROSTAT_VBE_IND_2010!I$7:I$732,EUROSTAT_VBE_IND_2010!$B$7:$B$732,$D101,EUROSTAT_VBE_IND_2010!$C$7:$C$732,"*"&amp;RIGHT($A101,3)&amp;"*",EUROSTAT_VBE_IND_2010!$D$7:$D$732,"5200*"))/1000</f>
        <v>25.184</v>
      </c>
      <c r="M101" s="17">
        <f>(SUMIFS(EUROSTAT_VBE_IND_2010!J$7:J$732,EUROSTAT_VBE_IND_2010!$B$7:$B$732,$D101,EUROSTAT_VBE_IND_2010!$C$7:$C$732,"*"&amp;RIGHT($A101,3)&amp;"*",EUROSTAT_VBE_IND_2010!$D$7:$D$732,"5200*"))/1000</f>
        <v>146.022</v>
      </c>
      <c r="N101" s="17">
        <f>(SUMIFS(EUROSTAT_VBE_IND_2010!K$7:K$732,EUROSTAT_VBE_IND_2010!$B$7:$B$732,$D101,EUROSTAT_VBE_IND_2010!$C$7:$C$732,"*"&amp;RIGHT($A101,3)&amp;"*",EUROSTAT_VBE_IND_2010!$D$7:$D$732,"5200*"))/1000</f>
        <v>4.852</v>
      </c>
      <c r="O101" s="17">
        <f>(SUMIFS(EUROSTAT_VBE_IND_2010!L$7:L$732,EUROSTAT_VBE_IND_2010!$B$7:$B$732,$D101,EUROSTAT_VBE_IND_2010!$C$7:$C$732,"*"&amp;RIGHT($A101,3)&amp;"*",EUROSTAT_VBE_IND_2010!$D$7:$D$732,"5200*"))/1000</f>
        <v>1.823</v>
      </c>
      <c r="P101" s="17">
        <f>(SUMIFS(EUROSTAT_VBE_IND_2010!M$7:M$732,EUROSTAT_VBE_IND_2010!$B$7:$B$732,$D101,EUROSTAT_VBE_IND_2010!$C$7:$C$732,"*"&amp;RIGHT($A101,3)&amp;"*",EUROSTAT_VBE_IND_2010!$D$7:$D$732,"5200*"))/1000</f>
        <v>0</v>
      </c>
      <c r="Q101" s="17">
        <f>(SUMIFS(EUROSTAT_VBE_IND_2010!N$7:N$732,EUROSTAT_VBE_IND_2010!$B$7:$B$732,$D101,EUROSTAT_VBE_IND_2010!$C$7:$C$732,"*"&amp;RIGHT($A101,3)&amp;"*",EUROSTAT_VBE_IND_2010!$D$7:$D$732,"5200*"))/1000</f>
        <v>0</v>
      </c>
      <c r="R101" s="17">
        <f>(SUMIFS(EUROSTAT_VBE_IND_2010!O$7:O$732,EUROSTAT_VBE_IND_2010!$B$7:$B$732,$D101,EUROSTAT_VBE_IND_2010!$C$7:$C$732,"*"&amp;RIGHT($A101,3)&amp;"*",EUROSTAT_VBE_IND_2010!$D$7:$D$732,"5200*"))/1000</f>
        <v>74.886</v>
      </c>
      <c r="S101" s="17">
        <f>(SUMIFS(EUROSTAT_VBE_IND_2010!P$7:P$732,EUROSTAT_VBE_IND_2010!$B$7:$B$732,$D101,EUROSTAT_VBE_IND_2010!$C$7:$C$732,"*"&amp;RIGHT($A101,3)&amp;"*",EUROSTAT_VBE_IND_2010!$D$7:$D$732,"5200*"))/1000</f>
        <v>0</v>
      </c>
      <c r="T101" s="17">
        <f>(SUMIFS(EUROSTAT_VBE_IND_2010!Q$7:Q$732,EUROSTAT_VBE_IND_2010!$B$7:$B$732,$D101,EUROSTAT_VBE_IND_2010!$C$7:$C$732,"*"&amp;RIGHT($A101,3)&amp;"*",EUROSTAT_VBE_IND_2010!$D$7:$D$732,"5200*"))/1000</f>
        <v>1.892</v>
      </c>
      <c r="U101" s="17">
        <f>(SUMIFS(EUROSTAT_VBE_IND_2010!R$7:R$732,EUROSTAT_VBE_IND_2010!$B$7:$B$732,$D101,EUROSTAT_VBE_IND_2010!$C$7:$C$732,"*"&amp;RIGHT($A101,3)&amp;"*",EUROSTAT_VBE_IND_2010!$D$7:$D$732,"5200*"))/1000</f>
        <v>12.583</v>
      </c>
      <c r="V101" s="17">
        <f>(SUMIFS(EUROSTAT_VBE_IND_2010!S$7:S$732,EUROSTAT_VBE_IND_2010!$B$7:$B$732,$D101,EUROSTAT_VBE_IND_2010!$C$7:$C$732,"*"&amp;RIGHT($A101,3)&amp;"*",EUROSTAT_VBE_IND_2010!$D$7:$D$732,"5200*"))/1000</f>
        <v>0</v>
      </c>
      <c r="W101" s="17">
        <f>(SUMIFS(EUROSTAT_VBE_IND_2010!T$7:T$732,EUROSTAT_VBE_IND_2010!$B$7:$B$732,$D101,EUROSTAT_VBE_IND_2010!$C$7:$C$732,"*"&amp;RIGHT($A101,3)&amp;"*",EUROSTAT_VBE_IND_2010!$D$7:$D$732,"5200*"))/1000</f>
        <v>0</v>
      </c>
      <c r="X101" s="17">
        <f>(SUMIFS(EUROSTAT_VBE_IND_2010!U$7:U$732,EUROSTAT_VBE_IND_2010!$B$7:$B$732,$D101,EUROSTAT_VBE_IND_2010!$C$7:$C$732,"*"&amp;RIGHT($A101,3)&amp;"*",EUROSTAT_VBE_IND_2010!$D$7:$D$732,"5200*"))/1000</f>
        <v>131.022</v>
      </c>
      <c r="Y101" s="17">
        <f>(SUMIFS(EUROSTAT_VBE_IND_2010!V$7:V$732,EUROSTAT_VBE_IND_2010!$B$7:$B$732,$D101,EUROSTAT_VBE_IND_2010!$C$7:$C$732,"*"&amp;RIGHT($A101,3)&amp;"*",EUROSTAT_VBE_IND_2010!$D$7:$D$732,"5200*"))/1000</f>
        <v>7.568</v>
      </c>
      <c r="Z101" s="17">
        <f>(SUMIFS(EUROSTAT_VBE_IND_2010!W$7:W$732,EUROSTAT_VBE_IND_2010!$B$7:$B$732,$D101,EUROSTAT_VBE_IND_2010!$C$7:$C$732,"*"&amp;RIGHT($A101,3)&amp;"*",EUROSTAT_VBE_IND_2010!$D$7:$D$732,"5200*"))/1000</f>
        <v>0.547</v>
      </c>
      <c r="AA101" s="17">
        <f>(SUMIFS(EUROSTAT_VBE_IND_2010!X$7:X$732,EUROSTAT_VBE_IND_2010!$B$7:$B$732,$D101,EUROSTAT_VBE_IND_2010!$C$7:$C$732,"*"&amp;RIGHT($A101,3)&amp;"*",EUROSTAT_VBE_IND_2010!$D$7:$D$732,"5200*"))/1000</f>
        <v>0.387</v>
      </c>
      <c r="AB101" s="17">
        <f>(SUMIFS(EUROSTAT_VBE_IND_2010!AA$7:AA$732,EUROSTAT_VBE_IND_2010!$B$7:$B$732,$D101,EUROSTAT_VBE_IND_2010!$C$7:$C$732,"*"&amp;RIGHT($A101,3)&amp;"*",EUROSTAT_VBE_IND_2010!$D$7:$D$732,"5200*"))/1000</f>
        <v>0</v>
      </c>
      <c r="AC101" s="17">
        <f>(SUMIFS(EUROSTAT_VBE_IND_2010!AB$7:AB$732,EUROSTAT_VBE_IND_2010!$B$7:$B$732,$D101,EUROSTAT_VBE_IND_2010!$C$7:$C$732,"*"&amp;RIGHT($A101,3)&amp;"*",EUROSTAT_VBE_IND_2010!$D$7:$D$732,"5200*"))/1000</f>
        <v>46.412</v>
      </c>
      <c r="AD101" s="17">
        <f>(SUMIFS(EUROSTAT_VBE_IND_2010!AC$7:AC$732,EUROSTAT_VBE_IND_2010!$B$7:$B$732,$D101,EUROSTAT_VBE_IND_2010!$C$7:$C$732,"*"&amp;RIGHT($A101,3)&amp;"*",EUROSTAT_VBE_IND_2010!$D$7:$D$732,"5200*"))/1000</f>
        <v>1.662</v>
      </c>
      <c r="AE101" s="17">
        <f>(SUMIFS(EUROSTAT_VBE_IND_2010!AD$7:AD$732,EUROSTAT_VBE_IND_2010!$B$7:$B$732,$D101,EUROSTAT_VBE_IND_2010!$C$7:$C$732,"*"&amp;RIGHT($A101,3)&amp;"*",EUROSTAT_VBE_IND_2010!$D$7:$D$732,"5200*"))/1000</f>
        <v>58.866</v>
      </c>
      <c r="AF101" s="17">
        <f>(SUMIFS(EUROSTAT_VBE_IND_2010!AE$7:AE$732,EUROSTAT_VBE_IND_2010!$B$7:$B$732,$D101,EUROSTAT_VBE_IND_2010!$C$7:$C$732,"*"&amp;RIGHT($A101,3)&amp;"*",EUROSTAT_VBE_IND_2010!$D$7:$D$732,"5200*"))/1000</f>
        <v>13.328</v>
      </c>
      <c r="AG101" s="17">
        <f>(SUMIFS(EUROSTAT_VBE_IND_2010!AF$7:AF$732,EUROSTAT_VBE_IND_2010!$B$7:$B$732,$D101,EUROSTAT_VBE_IND_2010!$C$7:$C$732,"*"&amp;RIGHT($A101,3)&amp;"*",EUROSTAT_VBE_IND_2010!$D$7:$D$732,"5200*"))/1000</f>
        <v>11.834</v>
      </c>
      <c r="AH101" s="17">
        <f>(SUMIFS(EUROSTAT_VBE_IND_2010!AH$7:AH$732,EUROSTAT_VBE_IND_2010!$B$7:$B$732,$D101,EUROSTAT_VBE_IND_2010!$C$7:$C$732,"*"&amp;RIGHT($A101,3)&amp;"*",EUROSTAT_VBE_IND_2010!$D$7:$D$732,"5200*"))/1000</f>
        <v>18.796</v>
      </c>
      <c r="AI101" s="17">
        <f>(SUMIFS(EUROSTAT_VBE_IND_2010!AI$7:AI$732,EUROSTAT_VBE_IND_2010!$B$7:$B$732,$D101,EUROSTAT_VBE_IND_2010!$C$7:$C$732,"*"&amp;RIGHT($A101,3)&amp;"*",EUROSTAT_VBE_IND_2010!$D$7:$D$732,"5200*"))/1000</f>
        <v>2.249</v>
      </c>
      <c r="AJ101" s="17">
        <f>(SUMIFS(EUROSTAT_VBE_IND_2010!AJ$7:AJ$732,EUROSTAT_VBE_IND_2010!$B$7:$B$732,$D101,EUROSTAT_VBE_IND_2010!$C$7:$C$732,"*"&amp;RIGHT($A101,3)&amp;"*",EUROSTAT_VBE_IND_2010!$D$7:$D$732,"5200*"))/1000</f>
        <v>4.459</v>
      </c>
      <c r="AK101" s="17">
        <f>(SUMIFS(EUROSTAT_VBE_IND_2010!AK$7:AK$732,EUROSTAT_VBE_IND_2010!$B$7:$B$732,$D101,EUROSTAT_VBE_IND_2010!$C$7:$C$732,"*"&amp;RIGHT($A101,3)&amp;"*",EUROSTAT_VBE_IND_2010!$D$7:$D$732,"5200*"))/1000</f>
        <v>34.422</v>
      </c>
      <c r="AL101" s="198">
        <f>SUMIFS('IEA Bal_AL-IND'!$D$30:$D$329,'IEA Bal_AL-IND'!$A$30:$A$329,"*"&amp;RIGHT($B101,8),'IEA Bal_AL-IND'!$C$30:$C$329,'Aggregated Balance-IND_2010'!$E101)</f>
        <v>0</v>
      </c>
      <c r="AM101" s="198">
        <f>SUMIFS('IEA Bal_BA-IND'!$D$30:$D$329,'IEA Bal_BA-IND'!$A$30:$A$329,"*"&amp;RIGHT($B101,8),'IEA Bal_BA-IND'!$C$30:$C$329,'Aggregated Balance-IND_2010'!$E101)</f>
        <v>0.03299</v>
      </c>
      <c r="AN101" s="198">
        <f>SUMIFS('IEA Bal_KS-IND'!$D$30:$D$329,'IEA Bal_KS-IND'!$A$30:$A$329,"*"&amp;RIGHT($B101,8),'IEA Bal_KS-IND'!$C$30:$C$329,'Aggregated Balance-IND_2010'!$E101)</f>
        <v>0</v>
      </c>
      <c r="AO101" s="17">
        <f>(SUMIFS(EUROSTAT_VBE_IND_2010!Y$7:Y$732,EUROSTAT_VBE_IND_2010!$B$7:$B$732,$D101,EUROSTAT_VBE_IND_2010!$C$7:$C$732,"*"&amp;RIGHT($A101,3)&amp;"*",EUROSTAT_VBE_IND_2010!$D$7:$D$732,"5200*"))/1000</f>
        <v>0</v>
      </c>
      <c r="AP101" s="17">
        <f>(SUMIFS(EUROSTAT_VBE_IND_2010!Z$7:Z$732,EUROSTAT_VBE_IND_2010!$B$7:$B$732,$D101,EUROSTAT_VBE_IND_2010!$C$7:$C$732,"*"&amp;RIGHT($A101,3)&amp;"*",EUROSTAT_VBE_IND_2010!$D$7:$D$732,"5200*"))/1000</f>
        <v>0.312</v>
      </c>
      <c r="AQ101" s="17">
        <f>(SUMIFS(EUROSTAT_VBE_IND_2010!AG$7:AG$732,EUROSTAT_VBE_IND_2010!$B$7:$B$732,$D101,EUROSTAT_VBE_IND_2010!$C$7:$C$732,"*"&amp;RIGHT($A101,3)&amp;"*",EUROSTAT_VBE_IND_2010!$D$7:$D$732,"5200*"))/1000</f>
        <v>14.473</v>
      </c>
    </row>
    <row r="102" spans="6:43">
      <c r="F102" s="241" t="s">
        <v>192</v>
      </c>
      <c r="G102" s="795">
        <f>SUM(G82:G101)</f>
        <v>382.956</v>
      </c>
      <c r="H102" s="795">
        <f t="shared" ref="H102:AL102" si="4">SUM(H82:H101)</f>
        <v>492.42</v>
      </c>
      <c r="I102" s="795">
        <f t="shared" si="4"/>
        <v>107.221</v>
      </c>
      <c r="J102" s="875">
        <f t="shared" si="4"/>
        <v>164.89449</v>
      </c>
      <c r="K102" s="795">
        <f t="shared" si="4"/>
        <v>9.77</v>
      </c>
      <c r="L102" s="795">
        <f t="shared" si="4"/>
        <v>361.006</v>
      </c>
      <c r="M102" s="795">
        <f t="shared" si="4"/>
        <v>2535.618</v>
      </c>
      <c r="N102" s="795">
        <f t="shared" si="4"/>
        <v>101.255</v>
      </c>
      <c r="O102" s="795">
        <f t="shared" si="4"/>
        <v>24.063</v>
      </c>
      <c r="P102" s="795">
        <f t="shared" si="4"/>
        <v>145.342</v>
      </c>
      <c r="Q102" s="795">
        <f t="shared" si="4"/>
        <v>898.009</v>
      </c>
      <c r="R102" s="795">
        <f t="shared" si="4"/>
        <v>478.872</v>
      </c>
      <c r="S102" s="795">
        <f t="shared" si="4"/>
        <v>1299.404</v>
      </c>
      <c r="T102" s="795">
        <f t="shared" si="4"/>
        <v>57.652</v>
      </c>
      <c r="U102" s="795">
        <f t="shared" si="4"/>
        <v>121.048</v>
      </c>
      <c r="V102" s="795">
        <f t="shared" si="4"/>
        <v>89.434</v>
      </c>
      <c r="W102" s="795">
        <f t="shared" si="4"/>
        <v>54.728</v>
      </c>
      <c r="X102" s="795">
        <f t="shared" si="4"/>
        <v>1310.607</v>
      </c>
      <c r="Y102" s="795">
        <f t="shared" si="4"/>
        <v>37.585</v>
      </c>
      <c r="Z102" s="795">
        <f t="shared" si="4"/>
        <v>30.95</v>
      </c>
      <c r="AA102" s="795">
        <f t="shared" si="4"/>
        <v>32.401</v>
      </c>
      <c r="AB102" s="795">
        <f t="shared" si="4"/>
        <v>2.124</v>
      </c>
      <c r="AC102" s="795">
        <f t="shared" si="4"/>
        <v>599.049</v>
      </c>
      <c r="AD102" s="795">
        <f t="shared" si="4"/>
        <v>256.376</v>
      </c>
      <c r="AE102" s="795">
        <f t="shared" si="4"/>
        <v>638.979</v>
      </c>
      <c r="AF102" s="795">
        <f t="shared" si="4"/>
        <v>228.266</v>
      </c>
      <c r="AG102" s="795">
        <f t="shared" si="4"/>
        <v>288.073</v>
      </c>
      <c r="AH102" s="795">
        <f t="shared" si="4"/>
        <v>510.991</v>
      </c>
      <c r="AI102" s="795">
        <f t="shared" si="4"/>
        <v>53.294</v>
      </c>
      <c r="AJ102" s="795">
        <f t="shared" si="4"/>
        <v>182.592</v>
      </c>
      <c r="AK102" s="795">
        <f t="shared" si="4"/>
        <v>1151.131</v>
      </c>
      <c r="AL102" s="875">
        <f t="shared" si="4"/>
        <v>14.52882</v>
      </c>
      <c r="AM102" s="875">
        <f t="shared" ref="AM102:AQ102" si="5">SUM(AM82:AM101)</f>
        <v>24.58275</v>
      </c>
      <c r="AN102" s="875">
        <f t="shared" si="5"/>
        <v>11.40096</v>
      </c>
      <c r="AO102" s="795">
        <f t="shared" si="5"/>
        <v>7.946</v>
      </c>
      <c r="AP102" s="795">
        <f t="shared" si="5"/>
        <v>22.756</v>
      </c>
      <c r="AQ102" s="795">
        <f t="shared" si="5"/>
        <v>108.951</v>
      </c>
    </row>
    <row r="103" spans="1:43">
      <c r="A103" t="str">
        <f>LEFT(EUROSTAT_VBE_IND_2010!C$37,8)</f>
        <v>B_101800</v>
      </c>
      <c r="B103" s="28" t="s">
        <v>296</v>
      </c>
      <c r="C103" t="s">
        <v>293</v>
      </c>
      <c r="D103" t="s">
        <v>126</v>
      </c>
      <c r="F103" s="241" t="s">
        <v>294</v>
      </c>
      <c r="G103" s="795">
        <f>(SUMIFS(EUROSTAT_VBE_IND_2010!E$7:E$732,EUROSTAT_VBE_IND_2010!$B$7:$B$732,$D101,EUROSTAT_VBE_IND_2010!$C$7:$C$732,"*"&amp;RIGHT($A101,3)&amp;"*",EUROSTAT_VBE_IND_2010!$D$7:$D$732,"*"))/1000</f>
        <v>382.956</v>
      </c>
      <c r="H103" s="795">
        <f>(SUMIFS(EUROSTAT_VBE_IND_2010!F$7:F$732,EUROSTAT_VBE_IND_2010!$B$7:$B$732,$D101,EUROSTAT_VBE_IND_2010!$C$7:$C$732,"*"&amp;RIGHT($A101,3)&amp;"*",EUROSTAT_VBE_IND_2010!$D$7:$D$732,"*"))/1000</f>
        <v>492.42</v>
      </c>
      <c r="I103" s="795">
        <f>(SUMIFS(EUROSTAT_VBE_IND_2010!G$7:G$732,EUROSTAT_VBE_IND_2010!$B$7:$B$732,$D101,EUROSTAT_VBE_IND_2010!$C$7:$C$732,"*"&amp;RIGHT($A101,3)&amp;"*",EUROSTAT_VBE_IND_2010!$D$7:$D$732,"*"))/1000</f>
        <v>107.221</v>
      </c>
      <c r="J103" s="875">
        <f>SUMIFS('IEA Bal_CH-IND'!$D$331:$D$345,'IEA Bal_CH-IND'!$A$331:$A$345,"*"&amp;RIGHT($B103,8))</f>
        <v>164.89449</v>
      </c>
      <c r="K103" s="795">
        <f>(SUMIFS(EUROSTAT_VBE_IND_2010!H$7:H$732,EUROSTAT_VBE_IND_2010!$B$7:$B$732,$D101,EUROSTAT_VBE_IND_2010!$C$7:$C$732,"*"&amp;RIGHT($A101,3)&amp;"*",EUROSTAT_VBE_IND_2010!$D$7:$D$732,"*"))/1000</f>
        <v>9.77</v>
      </c>
      <c r="L103" s="795">
        <f>(SUMIFS(EUROSTAT_VBE_IND_2010!I$7:I$732,EUROSTAT_VBE_IND_2010!$B$7:$B$732,$D101,EUROSTAT_VBE_IND_2010!$C$7:$C$732,"*"&amp;RIGHT($A101,3)&amp;"*",EUROSTAT_VBE_IND_2010!$D$7:$D$732,"*"))/1000</f>
        <v>361.006</v>
      </c>
      <c r="M103" s="795">
        <f>(SUMIFS(EUROSTAT_VBE_IND_2010!J$7:J$732,EUROSTAT_VBE_IND_2010!$B$7:$B$732,$D101,EUROSTAT_VBE_IND_2010!$C$7:$C$732,"*"&amp;RIGHT($A101,3)&amp;"*",EUROSTAT_VBE_IND_2010!$D$7:$D$732,"*"))/1000</f>
        <v>2535.618</v>
      </c>
      <c r="N103" s="795">
        <f>(SUMIFS(EUROSTAT_VBE_IND_2010!K$7:K$732,EUROSTAT_VBE_IND_2010!$B$7:$B$732,$D101,EUROSTAT_VBE_IND_2010!$C$7:$C$732,"*"&amp;RIGHT($A101,3)&amp;"*",EUROSTAT_VBE_IND_2010!$D$7:$D$732,"*"))/1000</f>
        <v>101.255</v>
      </c>
      <c r="O103" s="795">
        <f>(SUMIFS(EUROSTAT_VBE_IND_2010!L$7:L$732,EUROSTAT_VBE_IND_2010!$B$7:$B$732,$D101,EUROSTAT_VBE_IND_2010!$C$7:$C$732,"*"&amp;RIGHT($A101,3)&amp;"*",EUROSTAT_VBE_IND_2010!$D$7:$D$732,"*"))/1000</f>
        <v>24.063</v>
      </c>
      <c r="P103" s="795">
        <f>(SUMIFS(EUROSTAT_VBE_IND_2010!M$7:M$732,EUROSTAT_VBE_IND_2010!$B$7:$B$732,$D101,EUROSTAT_VBE_IND_2010!$C$7:$C$732,"*"&amp;RIGHT($A101,3)&amp;"*",EUROSTAT_VBE_IND_2010!$D$7:$D$732,"*"))/1000</f>
        <v>145.342</v>
      </c>
      <c r="Q103" s="795">
        <f>(SUMIFS(EUROSTAT_VBE_IND_2010!N$7:N$732,EUROSTAT_VBE_IND_2010!$B$7:$B$732,$D101,EUROSTAT_VBE_IND_2010!$C$7:$C$732,"*"&amp;RIGHT($A101,3)&amp;"*",EUROSTAT_VBE_IND_2010!$D$7:$D$732,"*"))/1000</f>
        <v>898.009</v>
      </c>
      <c r="R103" s="795">
        <f>(SUMIFS(EUROSTAT_VBE_IND_2010!O$7:O$732,EUROSTAT_VBE_IND_2010!$B$7:$B$732,$D101,EUROSTAT_VBE_IND_2010!$C$7:$C$732,"*"&amp;RIGHT($A101,3)&amp;"*",EUROSTAT_VBE_IND_2010!$D$7:$D$732,"*"))/1000</f>
        <v>478.872</v>
      </c>
      <c r="S103" s="795">
        <f>(SUMIFS(EUROSTAT_VBE_IND_2010!P$7:P$732,EUROSTAT_VBE_IND_2010!$B$7:$B$732,$D101,EUROSTAT_VBE_IND_2010!$C$7:$C$732,"*"&amp;RIGHT($A101,3)&amp;"*",EUROSTAT_VBE_IND_2010!$D$7:$D$732,"*"))/1000</f>
        <v>1299.404</v>
      </c>
      <c r="T103" s="795">
        <f>(SUMIFS(EUROSTAT_VBE_IND_2010!Q$7:Q$732,EUROSTAT_VBE_IND_2010!$B$7:$B$732,$D101,EUROSTAT_VBE_IND_2010!$C$7:$C$732,"*"&amp;RIGHT($A101,3)&amp;"*",EUROSTAT_VBE_IND_2010!$D$7:$D$732,"*"))/1000</f>
        <v>57.652</v>
      </c>
      <c r="U103" s="795">
        <f>(SUMIFS(EUROSTAT_VBE_IND_2010!R$7:R$732,EUROSTAT_VBE_IND_2010!$B$7:$B$732,$D101,EUROSTAT_VBE_IND_2010!$C$7:$C$732,"*"&amp;RIGHT($A101,3)&amp;"*",EUROSTAT_VBE_IND_2010!$D$7:$D$732,"*"))/1000</f>
        <v>121.048</v>
      </c>
      <c r="V103" s="795">
        <f>(SUMIFS(EUROSTAT_VBE_IND_2010!S$7:S$732,EUROSTAT_VBE_IND_2010!$B$7:$B$732,$D101,EUROSTAT_VBE_IND_2010!$C$7:$C$732,"*"&amp;RIGHT($A101,3)&amp;"*",EUROSTAT_VBE_IND_2010!$D$7:$D$732,"*"))/1000</f>
        <v>89.434</v>
      </c>
      <c r="W103" s="795">
        <f>(SUMIFS(EUROSTAT_VBE_IND_2010!T$7:T$732,EUROSTAT_VBE_IND_2010!$B$7:$B$732,$D101,EUROSTAT_VBE_IND_2010!$C$7:$C$732,"*"&amp;RIGHT($A101,3)&amp;"*",EUROSTAT_VBE_IND_2010!$D$7:$D$732,"*"))/1000</f>
        <v>54.728</v>
      </c>
      <c r="X103" s="795">
        <f>(SUMIFS(EUROSTAT_VBE_IND_2010!U$7:U$732,EUROSTAT_VBE_IND_2010!$B$7:$B$732,$D101,EUROSTAT_VBE_IND_2010!$C$7:$C$732,"*"&amp;RIGHT($A101,3)&amp;"*",EUROSTAT_VBE_IND_2010!$D$7:$D$732,"*"))/1000</f>
        <v>1310.607</v>
      </c>
      <c r="Y103" s="795">
        <f>(SUMIFS(EUROSTAT_VBE_IND_2010!V$7:V$732,EUROSTAT_VBE_IND_2010!$B$7:$B$732,$D101,EUROSTAT_VBE_IND_2010!$C$7:$C$732,"*"&amp;RIGHT($A101,3)&amp;"*",EUROSTAT_VBE_IND_2010!$D$7:$D$732,"*"))/1000</f>
        <v>37.585</v>
      </c>
      <c r="Z103" s="795">
        <f>(SUMIFS(EUROSTAT_VBE_IND_2010!W$7:W$732,EUROSTAT_VBE_IND_2010!$B$7:$B$732,$D101,EUROSTAT_VBE_IND_2010!$C$7:$C$732,"*"&amp;RIGHT($A101,3)&amp;"*",EUROSTAT_VBE_IND_2010!$D$7:$D$732,"*"))/1000</f>
        <v>30.95</v>
      </c>
      <c r="AA103" s="795">
        <f>(SUMIFS(EUROSTAT_VBE_IND_2010!X$7:X$732,EUROSTAT_VBE_IND_2010!$B$7:$B$732,$D101,EUROSTAT_VBE_IND_2010!$C$7:$C$732,"*"&amp;RIGHT($A101,3)&amp;"*",EUROSTAT_VBE_IND_2010!$D$7:$D$732,"*"))/1000</f>
        <v>32.401</v>
      </c>
      <c r="AB103" s="795">
        <f>(SUMIFS(EUROSTAT_VBE_IND_2010!AA$7:AA$732,EUROSTAT_VBE_IND_2010!$B$7:$B$732,$D101,EUROSTAT_VBE_IND_2010!$C$7:$C$732,"*"&amp;RIGHT($A101,3)&amp;"*",EUROSTAT_VBE_IND_2010!$D$7:$D$732,"*"))/1000</f>
        <v>2.124</v>
      </c>
      <c r="AC103" s="795">
        <f>(SUMIFS(EUROSTAT_VBE_IND_2010!AB$7:AB$732,EUROSTAT_VBE_IND_2010!$B$7:$B$732,$D101,EUROSTAT_VBE_IND_2010!$C$7:$C$732,"*"&amp;RIGHT($A101,3)&amp;"*",EUROSTAT_VBE_IND_2010!$D$7:$D$732,"*"))/1000</f>
        <v>599.049</v>
      </c>
      <c r="AD103" s="795">
        <f>(SUMIFS(EUROSTAT_VBE_IND_2010!AC$7:AC$732,EUROSTAT_VBE_IND_2010!$B$7:$B$732,$D101,EUROSTAT_VBE_IND_2010!$C$7:$C$732,"*"&amp;RIGHT($A101,3)&amp;"*",EUROSTAT_VBE_IND_2010!$D$7:$D$732,"*"))/1000</f>
        <v>256.376</v>
      </c>
      <c r="AE103" s="795">
        <f>(SUMIFS(EUROSTAT_VBE_IND_2010!AD$7:AD$732,EUROSTAT_VBE_IND_2010!$B$7:$B$732,$D101,EUROSTAT_VBE_IND_2010!$C$7:$C$732,"*"&amp;RIGHT($A101,3)&amp;"*",EUROSTAT_VBE_IND_2010!$D$7:$D$732,"*"))/1000</f>
        <v>638.979</v>
      </c>
      <c r="AF103" s="795">
        <f>(SUMIFS(EUROSTAT_VBE_IND_2010!AE$7:AE$732,EUROSTAT_VBE_IND_2010!$B$7:$B$732,$D101,EUROSTAT_VBE_IND_2010!$C$7:$C$732,"*"&amp;RIGHT($A101,3)&amp;"*",EUROSTAT_VBE_IND_2010!$D$7:$D$732,"*"))/1000</f>
        <v>228.266</v>
      </c>
      <c r="AG103" s="795">
        <f>(SUMIFS(EUROSTAT_VBE_IND_2010!AF$7:AF$732,EUROSTAT_VBE_IND_2010!$B$7:$B$732,$D101,EUROSTAT_VBE_IND_2010!$C$7:$C$732,"*"&amp;RIGHT($A101,3)&amp;"*",EUROSTAT_VBE_IND_2010!$D$7:$D$732,"*"))/1000</f>
        <v>288.073</v>
      </c>
      <c r="AH103" s="795">
        <f>(SUMIFS(EUROSTAT_VBE_IND_2010!AH$7:AH$732,EUROSTAT_VBE_IND_2010!$B$7:$B$732,$D101,EUROSTAT_VBE_IND_2010!$C$7:$C$732,"*"&amp;RIGHT($A101,3)&amp;"*",EUROSTAT_VBE_IND_2010!$D$7:$D$732,"*"))/1000</f>
        <v>510.991</v>
      </c>
      <c r="AI103" s="795">
        <f>(SUMIFS(EUROSTAT_VBE_IND_2010!AI$7:AI$732,EUROSTAT_VBE_IND_2010!$B$7:$B$732,$D101,EUROSTAT_VBE_IND_2010!$C$7:$C$732,"*"&amp;RIGHT($A101,3)&amp;"*",EUROSTAT_VBE_IND_2010!$D$7:$D$732,"*"))/1000</f>
        <v>53.294</v>
      </c>
      <c r="AJ103" s="795">
        <f>(SUMIFS(EUROSTAT_VBE_IND_2010!AJ$7:AJ$732,EUROSTAT_VBE_IND_2010!$B$7:$B$732,$D101,EUROSTAT_VBE_IND_2010!$C$7:$C$732,"*"&amp;RIGHT($A101,3)&amp;"*",EUROSTAT_VBE_IND_2010!$D$7:$D$732,"*"))/1000</f>
        <v>182.592</v>
      </c>
      <c r="AK103" s="795">
        <f>(SUMIFS(EUROSTAT_VBE_IND_2010!AK$7:AK$732,EUROSTAT_VBE_IND_2010!$B$7:$B$732,$D101,EUROSTAT_VBE_IND_2010!$C$7:$C$732,"*"&amp;RIGHT($A101,3)&amp;"*",EUROSTAT_VBE_IND_2010!$D$7:$D$732,"*"))/1000</f>
        <v>1151.131</v>
      </c>
      <c r="AL103" s="875">
        <f>SUMIFS('IEA Bal_AL-IND'!$D$331:$D$345,'IEA Bal_AL-IND'!$A$331:$A$345,"*"&amp;RIGHT($B103,8))</f>
        <v>14.52882</v>
      </c>
      <c r="AM103" s="875">
        <f>SUMIFS('IEA Bal_BA-IND'!$D$331:$D$345,'IEA Bal_BA-IND'!$A$331:$A$345,"*"&amp;RIGHT($B103,8))</f>
        <v>24.58275</v>
      </c>
      <c r="AN103" s="875">
        <f>SUMIFS('IEA Bal_KS-IND'!$D$331:$D$345,'IEA Bal_KS-IND'!$A$331:$A$345,"*"&amp;RIGHT($B103,8))</f>
        <v>11.40096</v>
      </c>
      <c r="AO103" s="795">
        <f>(SUMIFS(EUROSTAT_VBE_IND_2010!Y$7:Y$732,EUROSTAT_VBE_IND_2010!$B$7:$B$732,$D101,EUROSTAT_VBE_IND_2010!$C$7:$C$732,"*"&amp;RIGHT($A101,3)&amp;"*",EUROSTAT_VBE_IND_2010!$D$7:$D$732,"*"))/1000</f>
        <v>7.946</v>
      </c>
      <c r="AP103" s="795">
        <f>(SUMIFS(EUROSTAT_VBE_IND_2010!Z$7:Z$732,EUROSTAT_VBE_IND_2010!$B$7:$B$732,$D101,EUROSTAT_VBE_IND_2010!$C$7:$C$732,"*"&amp;RIGHT($A101,3)&amp;"*",EUROSTAT_VBE_IND_2010!$D$7:$D$732,"*"))/1000</f>
        <v>22.756</v>
      </c>
      <c r="AQ103" s="795">
        <f>(SUMIFS(EUROSTAT_VBE_IND_2010!AG$7:AG$732,EUROSTAT_VBE_IND_2010!$B$7:$B$732,$D101,EUROSTAT_VBE_IND_2010!$C$7:$C$732,"*"&amp;RIGHT($A101,3)&amp;"*",EUROSTAT_VBE_IND_2010!$D$7:$D$732,"*"))/1000</f>
        <v>108.951</v>
      </c>
    </row>
    <row r="104" spans="2:43">
      <c r="B104" s="28"/>
      <c r="F104" s="241"/>
      <c r="G104" s="795"/>
      <c r="H104" s="795"/>
      <c r="I104" s="795"/>
      <c r="K104" s="795"/>
      <c r="L104" s="795"/>
      <c r="M104" s="795"/>
      <c r="N104" s="795"/>
      <c r="O104" s="795"/>
      <c r="P104" s="795"/>
      <c r="Q104" s="795"/>
      <c r="R104" s="795"/>
      <c r="S104" s="795"/>
      <c r="T104" s="795"/>
      <c r="U104" s="795"/>
      <c r="V104" s="795"/>
      <c r="W104" s="795"/>
      <c r="X104" s="795"/>
      <c r="Y104" s="795"/>
      <c r="Z104" s="795"/>
      <c r="AA104" s="795"/>
      <c r="AB104" s="795"/>
      <c r="AC104" s="795"/>
      <c r="AD104" s="795"/>
      <c r="AE104" s="795"/>
      <c r="AF104" s="795"/>
      <c r="AG104" s="795"/>
      <c r="AH104" s="795"/>
      <c r="AI104" s="795"/>
      <c r="AJ104" s="795"/>
      <c r="AK104" s="795"/>
      <c r="AO104" s="795"/>
      <c r="AP104" s="795"/>
      <c r="AQ104" s="795"/>
    </row>
    <row r="105" spans="2:43">
      <c r="B105" s="28"/>
      <c r="F105" s="241"/>
      <c r="G105" s="795"/>
      <c r="H105" s="795"/>
      <c r="I105" s="795"/>
      <c r="K105" s="795"/>
      <c r="L105" s="795"/>
      <c r="M105" s="795"/>
      <c r="N105" s="795"/>
      <c r="O105" s="795"/>
      <c r="P105" s="795"/>
      <c r="Q105" s="795"/>
      <c r="R105" s="795"/>
      <c r="S105" s="795"/>
      <c r="T105" s="795"/>
      <c r="U105" s="795"/>
      <c r="V105" s="795"/>
      <c r="W105" s="795"/>
      <c r="X105" s="795"/>
      <c r="Y105" s="795"/>
      <c r="Z105" s="795"/>
      <c r="AA105" s="795"/>
      <c r="AB105" s="795"/>
      <c r="AC105" s="795"/>
      <c r="AD105" s="795"/>
      <c r="AE105" s="795"/>
      <c r="AF105" s="795"/>
      <c r="AG105" s="795"/>
      <c r="AH105" s="795"/>
      <c r="AI105" s="795"/>
      <c r="AJ105" s="795"/>
      <c r="AK105" s="795"/>
      <c r="AO105" s="795"/>
      <c r="AP105" s="795"/>
      <c r="AQ105" s="795"/>
    </row>
    <row r="106" spans="1:43">
      <c r="A106" s="19" t="s">
        <v>284</v>
      </c>
      <c r="B106" s="19" t="s">
        <v>285</v>
      </c>
      <c r="C106" t="s">
        <v>131</v>
      </c>
      <c r="D106" t="s">
        <v>286</v>
      </c>
      <c r="E106" t="s">
        <v>287</v>
      </c>
      <c r="F106" t="s">
        <v>288</v>
      </c>
      <c r="G106" t="str">
        <f>EUROSTAT_VBE_IND_2010!E$6</f>
        <v>AT</v>
      </c>
      <c r="H106" t="str">
        <f>EUROSTAT_VBE_IND_2010!F$6</f>
        <v>BE</v>
      </c>
      <c r="I106" t="str">
        <f>EUROSTAT_VBE_IND_2010!G$6</f>
        <v>BG</v>
      </c>
      <c r="J106" t="s">
        <v>289</v>
      </c>
      <c r="K106" t="str">
        <f>EUROSTAT_VBE_IND_2010!H$6</f>
        <v>CY</v>
      </c>
      <c r="L106" t="str">
        <f>EUROSTAT_VBE_IND_2010!I$6</f>
        <v>CZ</v>
      </c>
      <c r="M106" t="str">
        <f>EUROSTAT_VBE_IND_2010!J$6</f>
        <v>DE</v>
      </c>
      <c r="N106" t="str">
        <f>EUROSTAT_VBE_IND_2010!K$6</f>
        <v>DK</v>
      </c>
      <c r="O106" t="str">
        <f>EUROSTAT_VBE_IND_2010!L$6</f>
        <v>EE</v>
      </c>
      <c r="P106" t="str">
        <f>EUROSTAT_VBE_IND_2010!M$6</f>
        <v>EL</v>
      </c>
      <c r="Q106" t="str">
        <f>EUROSTAT_VBE_IND_2010!N$6</f>
        <v>ES</v>
      </c>
      <c r="R106" t="str">
        <f>EUROSTAT_VBE_IND_2010!O$6</f>
        <v>FI</v>
      </c>
      <c r="S106" t="str">
        <f>EUROSTAT_VBE_IND_2010!P$6</f>
        <v>FR</v>
      </c>
      <c r="T106" t="str">
        <f>EUROSTAT_VBE_IND_2010!Q$6</f>
        <v>HR</v>
      </c>
      <c r="U106" t="str">
        <f>EUROSTAT_VBE_IND_2010!R$6</f>
        <v>HU</v>
      </c>
      <c r="V106" t="str">
        <f>EUROSTAT_VBE_IND_2010!S$6</f>
        <v>IE</v>
      </c>
      <c r="W106" t="str">
        <f>EUROSTAT_VBE_IND_2010!T$6</f>
        <v>IS</v>
      </c>
      <c r="X106" t="str">
        <f>EUROSTAT_VBE_IND_2010!U$6</f>
        <v>IT</v>
      </c>
      <c r="Y106" t="str">
        <f>EUROSTAT_VBE_IND_2010!V$6</f>
        <v>LT</v>
      </c>
      <c r="Z106" t="str">
        <f>EUROSTAT_VBE_IND_2010!W$6</f>
        <v>LU</v>
      </c>
      <c r="AA106" t="str">
        <f>EUROSTAT_VBE_IND_2010!X$6</f>
        <v>LV</v>
      </c>
      <c r="AB106" t="str">
        <f>EUROSTAT_VBE_IND_2010!AA$6</f>
        <v>MT</v>
      </c>
      <c r="AC106" t="str">
        <f>EUROSTAT_VBE_IND_2010!AB$6</f>
        <v>NL</v>
      </c>
      <c r="AD106" t="str">
        <f>EUROSTAT_VBE_IND_2010!AC$6</f>
        <v>NO</v>
      </c>
      <c r="AE106" t="str">
        <f>EUROSTAT_VBE_IND_2010!AD$6</f>
        <v>PL</v>
      </c>
      <c r="AF106" t="str">
        <f>EUROSTAT_VBE_IND_2010!AE$6</f>
        <v>PT</v>
      </c>
      <c r="AG106" t="str">
        <f>EUROSTAT_VBE_IND_2010!AF$6</f>
        <v>RO</v>
      </c>
      <c r="AH106" t="str">
        <f>EUROSTAT_VBE_IND_2010!AH$6</f>
        <v>SE</v>
      </c>
      <c r="AI106" t="str">
        <f>EUROSTAT_VBE_IND_2010!AI$6</f>
        <v>SI</v>
      </c>
      <c r="AJ106" t="str">
        <f>EUROSTAT_VBE_IND_2010!AJ$6</f>
        <v>SK</v>
      </c>
      <c r="AK106" t="str">
        <f>EUROSTAT_VBE_IND_2010!AK$6</f>
        <v>UK</v>
      </c>
      <c r="AL106" t="s">
        <v>290</v>
      </c>
      <c r="AM106" t="s">
        <v>291</v>
      </c>
      <c r="AN106" t="s">
        <v>292</v>
      </c>
      <c r="AO106" t="str">
        <f>EUROSTAT_VBE_IND_2010!Y$6</f>
        <v>ME</v>
      </c>
      <c r="AP106" t="str">
        <f>EUROSTAT_VBE_IND_2010!Z$6</f>
        <v>MK</v>
      </c>
      <c r="AQ106" t="str">
        <f>EUROSTAT_VBE_IND_2010!AG$6</f>
        <v>RS</v>
      </c>
    </row>
    <row r="107" spans="1:43">
      <c r="A107" t="str">
        <f>LEFT(EUROSTAT_VBE_IND_2010!$C$88,8)</f>
        <v>B_101805</v>
      </c>
      <c r="B107" s="28" t="s">
        <v>297</v>
      </c>
      <c r="C107" t="s">
        <v>293</v>
      </c>
      <c r="D107" t="s">
        <v>126</v>
      </c>
      <c r="E107" t="s">
        <v>228</v>
      </c>
      <c r="F107" t="s">
        <v>229</v>
      </c>
      <c r="G107" s="17">
        <f>(SUMIFS(EUROSTAT_VBE_IND_2010!E$7:E$732,EUROSTAT_VBE_IND_2010!$B$7:$B$732,$D107,EUROSTAT_VBE_IND_2010!$C$7:$C$732,"*"&amp;RIGHT($A107,3)&amp;"*",EUROSTAT_VBE_IND_2010!$D$7:$D$732,"211*"))/1000</f>
        <v>0.055</v>
      </c>
      <c r="H107" s="17">
        <f>(SUMIFS(EUROSTAT_VBE_IND_2010!F$7:F$732,EUROSTAT_VBE_IND_2010!$B$7:$B$732,$D107,EUROSTAT_VBE_IND_2010!$C$7:$C$732,"*"&amp;RIGHT($A107,3)&amp;"*",EUROSTAT_VBE_IND_2010!$D$7:$D$732,"211*"))/1000</f>
        <v>25.375</v>
      </c>
      <c r="I107" s="17">
        <f>(SUMIFS(EUROSTAT_VBE_IND_2010!G$7:G$732,EUROSTAT_VBE_IND_2010!$B$7:$B$732,$D107,EUROSTAT_VBE_IND_2010!$C$7:$C$732,"*"&amp;RIGHT($A107,3)&amp;"*",EUROSTAT_VBE_IND_2010!$D$7:$D$732,"211*"))/1000</f>
        <v>0</v>
      </c>
      <c r="J107" s="198">
        <f>SUMIFS('IEA Bal_CH-IND'!$D$30:$D$329,'IEA Bal_CH-IND'!$A$30:$A$329,"*"&amp;RIGHT($B107,8),'IEA Bal_CH-IND'!$C$30:$C$329,'Aggregated Balance-IND_2010'!$E107)</f>
        <v>0.39339</v>
      </c>
      <c r="K107" s="17">
        <f>(SUMIFS(EUROSTAT_VBE_IND_2010!H$7:H$732,EUROSTAT_VBE_IND_2010!$B$7:$B$732,$D107,EUROSTAT_VBE_IND_2010!$C$7:$C$732,"*"&amp;RIGHT($A107,3)&amp;"*",EUROSTAT_VBE_IND_2010!$D$7:$D$732,"211*"))/1000</f>
        <v>0</v>
      </c>
      <c r="L107" s="17">
        <f>(SUMIFS(EUROSTAT_VBE_IND_2010!I$7:I$732,EUROSTAT_VBE_IND_2010!$B$7:$B$732,$D107,EUROSTAT_VBE_IND_2010!$C$7:$C$732,"*"&amp;RIGHT($A107,3)&amp;"*",EUROSTAT_VBE_IND_2010!$D$7:$D$732,"211*"))/1000</f>
        <v>6.8</v>
      </c>
      <c r="M107" s="17">
        <f>(SUMIFS(EUROSTAT_VBE_IND_2010!J$7:J$732,EUROSTAT_VBE_IND_2010!$B$7:$B$732,$D107,EUROSTAT_VBE_IND_2010!$C$7:$C$732,"*"&amp;RIGHT($A107,3)&amp;"*",EUROSTAT_VBE_IND_2010!$D$7:$D$732,"211*"))/1000</f>
        <v>128.646</v>
      </c>
      <c r="N107" s="17">
        <f>(SUMIFS(EUROSTAT_VBE_IND_2010!K$7:K$732,EUROSTAT_VBE_IND_2010!$B$7:$B$732,$D107,EUROSTAT_VBE_IND_2010!$C$7:$C$732,"*"&amp;RIGHT($A107,3)&amp;"*",EUROSTAT_VBE_IND_2010!$D$7:$D$732,"211*"))/1000</f>
        <v>0</v>
      </c>
      <c r="O107" s="17">
        <f>(SUMIFS(EUROSTAT_VBE_IND_2010!L$7:L$732,EUROSTAT_VBE_IND_2010!$B$7:$B$732,$D107,EUROSTAT_VBE_IND_2010!$C$7:$C$732,"*"&amp;RIGHT($A107,3)&amp;"*",EUROSTAT_VBE_IND_2010!$D$7:$D$732,"211*"))/1000</f>
        <v>0</v>
      </c>
      <c r="P107" s="17">
        <f>(SUMIFS(EUROSTAT_VBE_IND_2010!M$7:M$732,EUROSTAT_VBE_IND_2010!$B$7:$B$732,$D107,EUROSTAT_VBE_IND_2010!$C$7:$C$732,"*"&amp;RIGHT($A107,3)&amp;"*",EUROSTAT_VBE_IND_2010!$D$7:$D$732,"211*"))/1000</f>
        <v>0</v>
      </c>
      <c r="Q107" s="17">
        <f>(SUMIFS(EUROSTAT_VBE_IND_2010!N$7:N$732,EUROSTAT_VBE_IND_2010!$B$7:$B$732,$D107,EUROSTAT_VBE_IND_2010!$C$7:$C$732,"*"&amp;RIGHT($A107,3)&amp;"*",EUROSTAT_VBE_IND_2010!$D$7:$D$732,"211*"))/1000</f>
        <v>16.514</v>
      </c>
      <c r="R107" s="17">
        <f>(SUMIFS(EUROSTAT_VBE_IND_2010!O$7:O$732,EUROSTAT_VBE_IND_2010!$B$7:$B$732,$D107,EUROSTAT_VBE_IND_2010!$C$7:$C$732,"*"&amp;RIGHT($A107,3)&amp;"*",EUROSTAT_VBE_IND_2010!$D$7:$D$732,"211*"))/1000</f>
        <v>0</v>
      </c>
      <c r="S107" s="17">
        <f>(SUMIFS(EUROSTAT_VBE_IND_2010!P$7:P$732,EUROSTAT_VBE_IND_2010!$B$7:$B$732,$D107,EUROSTAT_VBE_IND_2010!$C$7:$C$732,"*"&amp;RIGHT($A107,3)&amp;"*",EUROSTAT_VBE_IND_2010!$D$7:$D$732,"211*"))/1000</f>
        <v>63.284</v>
      </c>
      <c r="T107" s="17">
        <f>(SUMIFS(EUROSTAT_VBE_IND_2010!Q$7:Q$732,EUROSTAT_VBE_IND_2010!$B$7:$B$732,$D107,EUROSTAT_VBE_IND_2010!$C$7:$C$732,"*"&amp;RIGHT($A107,3)&amp;"*",EUROSTAT_VBE_IND_2010!$D$7:$D$732,"211*"))/1000</f>
        <v>0</v>
      </c>
      <c r="U107" s="17">
        <f>(SUMIFS(EUROSTAT_VBE_IND_2010!R$7:R$732,EUROSTAT_VBE_IND_2010!$B$7:$B$732,$D107,EUROSTAT_VBE_IND_2010!$C$7:$C$732,"*"&amp;RIGHT($A107,3)&amp;"*",EUROSTAT_VBE_IND_2010!$D$7:$D$732,"211*"))/1000</f>
        <v>0</v>
      </c>
      <c r="V107" s="17">
        <f>(SUMIFS(EUROSTAT_VBE_IND_2010!S$7:S$732,EUROSTAT_VBE_IND_2010!$B$7:$B$732,$D107,EUROSTAT_VBE_IND_2010!$C$7:$C$732,"*"&amp;RIGHT($A107,3)&amp;"*",EUROSTAT_VBE_IND_2010!$D$7:$D$732,"211*"))/1000</f>
        <v>0</v>
      </c>
      <c r="W107" s="17">
        <f>(SUMIFS(EUROSTAT_VBE_IND_2010!T$7:T$732,EUROSTAT_VBE_IND_2010!$B$7:$B$732,$D107,EUROSTAT_VBE_IND_2010!$C$7:$C$732,"*"&amp;RIGHT($A107,3)&amp;"*",EUROSTAT_VBE_IND_2010!$D$7:$D$732,"211*"))/1000</f>
        <v>2.693</v>
      </c>
      <c r="X107" s="17">
        <f>(SUMIFS(EUROSTAT_VBE_IND_2010!U$7:U$732,EUROSTAT_VBE_IND_2010!$B$7:$B$732,$D107,EUROSTAT_VBE_IND_2010!$C$7:$C$732,"*"&amp;RIGHT($A107,3)&amp;"*",EUROSTAT_VBE_IND_2010!$D$7:$D$732,"211*"))/1000</f>
        <v>38.79</v>
      </c>
      <c r="Y107" s="17">
        <f>(SUMIFS(EUROSTAT_VBE_IND_2010!V$7:V$732,EUROSTAT_VBE_IND_2010!$B$7:$B$732,$D107,EUROSTAT_VBE_IND_2010!$C$7:$C$732,"*"&amp;RIGHT($A107,3)&amp;"*",EUROSTAT_VBE_IND_2010!$D$7:$D$732,"211*"))/1000</f>
        <v>0</v>
      </c>
      <c r="Z107" s="17">
        <f>(SUMIFS(EUROSTAT_VBE_IND_2010!W$7:W$732,EUROSTAT_VBE_IND_2010!$B$7:$B$732,$D107,EUROSTAT_VBE_IND_2010!$C$7:$C$732,"*"&amp;RIGHT($A107,3)&amp;"*",EUROSTAT_VBE_IND_2010!$D$7:$D$732,"211*"))/1000</f>
        <v>0.694</v>
      </c>
      <c r="AA107" s="17">
        <f>(SUMIFS(EUROSTAT_VBE_IND_2010!X$7:X$732,EUROSTAT_VBE_IND_2010!$B$7:$B$732,$D107,EUROSTAT_VBE_IND_2010!$C$7:$C$732,"*"&amp;RIGHT($A107,3)&amp;"*",EUROSTAT_VBE_IND_2010!$D$7:$D$732,"211*"))/1000</f>
        <v>0.026</v>
      </c>
      <c r="AB107" s="17">
        <f>(SUMIFS(EUROSTAT_VBE_IND_2010!AA$7:AA$732,EUROSTAT_VBE_IND_2010!$B$7:$B$732,$D107,EUROSTAT_VBE_IND_2010!$C$7:$C$732,"*"&amp;RIGHT($A107,3)&amp;"*",EUROSTAT_VBE_IND_2010!$D$7:$D$732,"211*"))/1000</f>
        <v>0</v>
      </c>
      <c r="AC107" s="17">
        <f>(SUMIFS(EUROSTAT_VBE_IND_2010!AB$7:AB$732,EUROSTAT_VBE_IND_2010!$B$7:$B$732,$D107,EUROSTAT_VBE_IND_2010!$C$7:$C$732,"*"&amp;RIGHT($A107,3)&amp;"*",EUROSTAT_VBE_IND_2010!$D$7:$D$732,"211*"))/1000</f>
        <v>29.187</v>
      </c>
      <c r="AD107" s="17">
        <f>(SUMIFS(EUROSTAT_VBE_IND_2010!AC$7:AC$732,EUROSTAT_VBE_IND_2010!$B$7:$B$732,$D107,EUROSTAT_VBE_IND_2010!$C$7:$C$732,"*"&amp;RIGHT($A107,3)&amp;"*",EUROSTAT_VBE_IND_2010!$D$7:$D$732,"211*"))/1000</f>
        <v>7.025</v>
      </c>
      <c r="AE107" s="17">
        <f>(SUMIFS(EUROSTAT_VBE_IND_2010!AD$7:AD$732,EUROSTAT_VBE_IND_2010!$B$7:$B$732,$D107,EUROSTAT_VBE_IND_2010!$C$7:$C$732,"*"&amp;RIGHT($A107,3)&amp;"*",EUROSTAT_VBE_IND_2010!$D$7:$D$732,"211*"))/1000</f>
        <v>4.003</v>
      </c>
      <c r="AF107" s="17">
        <f>(SUMIFS(EUROSTAT_VBE_IND_2010!AE$7:AE$732,EUROSTAT_VBE_IND_2010!$B$7:$B$732,$D107,EUROSTAT_VBE_IND_2010!$C$7:$C$732,"*"&amp;RIGHT($A107,3)&amp;"*",EUROSTAT_VBE_IND_2010!$D$7:$D$732,"211*"))/1000</f>
        <v>0.18</v>
      </c>
      <c r="AG107" s="17">
        <f>(SUMIFS(EUROSTAT_VBE_IND_2010!AF$7:AF$732,EUROSTAT_VBE_IND_2010!$B$7:$B$732,$D107,EUROSTAT_VBE_IND_2010!$C$7:$C$732,"*"&amp;RIGHT($A107,3)&amp;"*",EUROSTAT_VBE_IND_2010!$D$7:$D$732,"211*"))/1000</f>
        <v>5.781</v>
      </c>
      <c r="AH107" s="17">
        <f>(SUMIFS(EUROSTAT_VBE_IND_2010!AH$7:AH$732,EUROSTAT_VBE_IND_2010!$B$7:$B$732,$D107,EUROSTAT_VBE_IND_2010!$C$7:$C$732,"*"&amp;RIGHT($A107,3)&amp;"*",EUROSTAT_VBE_IND_2010!$D$7:$D$732,"211*"))/1000</f>
        <v>11.604</v>
      </c>
      <c r="AI107" s="17">
        <f>(SUMIFS(EUROSTAT_VBE_IND_2010!AI$7:AI$732,EUROSTAT_VBE_IND_2010!$B$7:$B$732,$D107,EUROSTAT_VBE_IND_2010!$C$7:$C$732,"*"&amp;RIGHT($A107,3)&amp;"*",EUROSTAT_VBE_IND_2010!$D$7:$D$732,"211*"))/1000</f>
        <v>0</v>
      </c>
      <c r="AJ107" s="17">
        <f>(SUMIFS(EUROSTAT_VBE_IND_2010!AJ$7:AJ$732,EUROSTAT_VBE_IND_2010!$B$7:$B$732,$D107,EUROSTAT_VBE_IND_2010!$C$7:$C$732,"*"&amp;RIGHT($A107,3)&amp;"*",EUROSTAT_VBE_IND_2010!$D$7:$D$732,"211*"))/1000</f>
        <v>19.123</v>
      </c>
      <c r="AK107" s="17">
        <f>(SUMIFS(EUROSTAT_VBE_IND_2010!AK$7:AK$732,EUROSTAT_VBE_IND_2010!$B$7:$B$732,$D107,EUROSTAT_VBE_IND_2010!$C$7:$C$732,"*"&amp;RIGHT($A107,3)&amp;"*",EUROSTAT_VBE_IND_2010!$D$7:$D$732,"211*"))/1000</f>
        <v>29.951</v>
      </c>
      <c r="AL107" s="198">
        <f>SUMIFS('IEA Bal_AL-IND'!$D$30:$D$329,'IEA Bal_AL-IND'!$A$30:$A$329,"*"&amp;RIGHT($B107,8),'IEA Bal_AL-IND'!$C$30:$C$329,'Aggregated Balance-IND_2010'!$E107)</f>
        <v>1.8252</v>
      </c>
      <c r="AM107" s="198">
        <f>SUMIFS('IEA Bal_BA-IND'!$D$30:$D$329,'IEA Bal_BA-IND'!$A$30:$A$329,"*"&amp;RIGHT($B107,8),'IEA Bal_BA-IND'!$C$30:$C$329,'Aggregated Balance-IND_2010'!$E107)</f>
        <v>2.76766</v>
      </c>
      <c r="AN107" s="198">
        <f>SUMIFS('IEA Bal_KS-IND'!$D$30:$D$329,'IEA Bal_KS-IND'!$A$30:$A$329,"*"&amp;RIGHT($B107,8),'IEA Bal_KS-IND'!$C$30:$C$329,'Aggregated Balance-IND_2010'!$E107)</f>
        <v>0.60581</v>
      </c>
      <c r="AO107" s="17">
        <f>(SUMIFS(EUROSTAT_VBE_IND_2010!Y$7:Y$732,EUROSTAT_VBE_IND_2010!$B$7:$B$732,$D107,EUROSTAT_VBE_IND_2010!$C$7:$C$732,"*"&amp;RIGHT($A107,3)&amp;"*",EUROSTAT_VBE_IND_2010!$D$7:$D$732,"211*"))/1000</f>
        <v>0.063</v>
      </c>
      <c r="AP107" s="17">
        <f>(SUMIFS(EUROSTAT_VBE_IND_2010!Z$7:Z$732,EUROSTAT_VBE_IND_2010!$B$7:$B$732,$D107,EUROSTAT_VBE_IND_2010!$C$7:$C$732,"*"&amp;RIGHT($A107,3)&amp;"*",EUROSTAT_VBE_IND_2010!$D$7:$D$732,"211*"))/1000</f>
        <v>3.775</v>
      </c>
      <c r="AQ107" s="17">
        <f>(SUMIFS(EUROSTAT_VBE_IND_2010!AG$7:AG$732,EUROSTAT_VBE_IND_2010!$B$7:$B$732,$D107,EUROSTAT_VBE_IND_2010!$C$7:$C$732,"*"&amp;RIGHT($A107,3)&amp;"*",EUROSTAT_VBE_IND_2010!$D$7:$D$732,"211*"))/1000</f>
        <v>0</v>
      </c>
    </row>
    <row r="108" spans="1:43">
      <c r="A108" t="str">
        <f>LEFT(EUROSTAT_VBE_IND_2010!$C$88,8)</f>
        <v>B_101805</v>
      </c>
      <c r="B108" s="28" t="s">
        <v>297</v>
      </c>
      <c r="C108" t="s">
        <v>293</v>
      </c>
      <c r="D108" t="s">
        <v>126</v>
      </c>
      <c r="E108" t="s">
        <v>230</v>
      </c>
      <c r="F108" t="s">
        <v>250</v>
      </c>
      <c r="G108" s="17">
        <f>(SUMIFS(EUROSTAT_VBE_IND_2010!E$7:E$732,EUROSTAT_VBE_IND_2010!$B$7:$B$732,$D108,EUROSTAT_VBE_IND_2010!$C$7:$C$732,"*"&amp;RIGHT($A108,3)&amp;"*",EUROSTAT_VBE_IND_2010!$D$7:$D$732,"2210*"))/1000+(SUMIFS(EUROSTAT_VBE_IND_2010!E$7:E$732,EUROSTAT_VBE_IND_2010!$B$7:$B$732,$D108,EUROSTAT_VBE_IND_2010!$C$7:$C$732,"*"&amp;RIGHT($A108,3)&amp;"*",EUROSTAT_VBE_IND_2010!$D$7:$D$732,"23*"))/1000+(SUMIFS(EUROSTAT_VBE_IND_2010!E$7:E$732,EUROSTAT_VBE_IND_2010!$B$7:$B$732,$D108,EUROSTAT_VBE_IND_2010!$C$7:$C$732,"*"&amp;RIGHT($A108,3)&amp;"*",EUROSTAT_VBE_IND_2010!$D$7:$D$732,"5544*"))/1000</f>
        <v>0</v>
      </c>
      <c r="H108" s="17">
        <f>(SUMIFS(EUROSTAT_VBE_IND_2010!F$7:F$732,EUROSTAT_VBE_IND_2010!$B$7:$B$732,$D108,EUROSTAT_VBE_IND_2010!$C$7:$C$732,"*"&amp;RIGHT($A108,3)&amp;"*",EUROSTAT_VBE_IND_2010!$D$7:$D$732,"2210*"))/1000+(SUMIFS(EUROSTAT_VBE_IND_2010!F$7:F$732,EUROSTAT_VBE_IND_2010!$B$7:$B$732,$D108,EUROSTAT_VBE_IND_2010!$C$7:$C$732,"*"&amp;RIGHT($A108,3)&amp;"*",EUROSTAT_VBE_IND_2010!$D$7:$D$732,"23*"))/1000+(SUMIFS(EUROSTAT_VBE_IND_2010!F$7:F$732,EUROSTAT_VBE_IND_2010!$B$7:$B$732,$D108,EUROSTAT_VBE_IND_2010!$C$7:$C$732,"*"&amp;RIGHT($A108,3)&amp;"*",EUROSTAT_VBE_IND_2010!$D$7:$D$732,"5544*"))/1000</f>
        <v>0</v>
      </c>
      <c r="I108" s="17">
        <f>(SUMIFS(EUROSTAT_VBE_IND_2010!G$7:G$732,EUROSTAT_VBE_IND_2010!$B$7:$B$732,$D108,EUROSTAT_VBE_IND_2010!$C$7:$C$732,"*"&amp;RIGHT($A108,3)&amp;"*",EUROSTAT_VBE_IND_2010!$D$7:$D$732,"2210*"))/1000+(SUMIFS(EUROSTAT_VBE_IND_2010!G$7:G$732,EUROSTAT_VBE_IND_2010!$B$7:$B$732,$D108,EUROSTAT_VBE_IND_2010!$C$7:$C$732,"*"&amp;RIGHT($A108,3)&amp;"*",EUROSTAT_VBE_IND_2010!$D$7:$D$732,"23*"))/1000+(SUMIFS(EUROSTAT_VBE_IND_2010!G$7:G$732,EUROSTAT_VBE_IND_2010!$B$7:$B$732,$D108,EUROSTAT_VBE_IND_2010!$C$7:$C$732,"*"&amp;RIGHT($A108,3)&amp;"*",EUROSTAT_VBE_IND_2010!$D$7:$D$732,"5544*"))/1000</f>
        <v>0</v>
      </c>
      <c r="J108" s="198">
        <f>SUMIFS('IEA Bal_CH-IND'!$D$30:$D$329,'IEA Bal_CH-IND'!$A$30:$A$329,"*"&amp;RIGHT($B108,8),'IEA Bal_CH-IND'!$C$30:$C$329,'Aggregated Balance-IND_2010'!$E108)</f>
        <v>0</v>
      </c>
      <c r="K108" s="17">
        <f>(SUMIFS(EUROSTAT_VBE_IND_2010!H$7:H$732,EUROSTAT_VBE_IND_2010!$B$7:$B$732,$D108,EUROSTAT_VBE_IND_2010!$C$7:$C$732,"*"&amp;RIGHT($A108,3)&amp;"*",EUROSTAT_VBE_IND_2010!$D$7:$D$732,"2210*"))/1000+(SUMIFS(EUROSTAT_VBE_IND_2010!H$7:H$732,EUROSTAT_VBE_IND_2010!$B$7:$B$732,$D108,EUROSTAT_VBE_IND_2010!$C$7:$C$732,"*"&amp;RIGHT($A108,3)&amp;"*",EUROSTAT_VBE_IND_2010!$D$7:$D$732,"23*"))/1000+(SUMIFS(EUROSTAT_VBE_IND_2010!H$7:H$732,EUROSTAT_VBE_IND_2010!$B$7:$B$732,$D108,EUROSTAT_VBE_IND_2010!$C$7:$C$732,"*"&amp;RIGHT($A108,3)&amp;"*",EUROSTAT_VBE_IND_2010!$D$7:$D$732,"5544*"))/1000</f>
        <v>0</v>
      </c>
      <c r="L108" s="17">
        <f>(SUMIFS(EUROSTAT_VBE_IND_2010!I$7:I$732,EUROSTAT_VBE_IND_2010!$B$7:$B$732,$D108,EUROSTAT_VBE_IND_2010!$C$7:$C$732,"*"&amp;RIGHT($A108,3)&amp;"*",EUROSTAT_VBE_IND_2010!$D$7:$D$732,"2210*"))/1000+(SUMIFS(EUROSTAT_VBE_IND_2010!I$7:I$732,EUROSTAT_VBE_IND_2010!$B$7:$B$732,$D108,EUROSTAT_VBE_IND_2010!$C$7:$C$732,"*"&amp;RIGHT($A108,3)&amp;"*",EUROSTAT_VBE_IND_2010!$D$7:$D$732,"23*"))/1000+(SUMIFS(EUROSTAT_VBE_IND_2010!I$7:I$732,EUROSTAT_VBE_IND_2010!$B$7:$B$732,$D108,EUROSTAT_VBE_IND_2010!$C$7:$C$732,"*"&amp;RIGHT($A108,3)&amp;"*",EUROSTAT_VBE_IND_2010!$D$7:$D$732,"5544*"))/1000</f>
        <v>0.798</v>
      </c>
      <c r="M108" s="17">
        <f>(SUMIFS(EUROSTAT_VBE_IND_2010!J$7:J$732,EUROSTAT_VBE_IND_2010!$B$7:$B$732,$D108,EUROSTAT_VBE_IND_2010!$C$7:$C$732,"*"&amp;RIGHT($A108,3)&amp;"*",EUROSTAT_VBE_IND_2010!$D$7:$D$732,"2210*"))/1000+(SUMIFS(EUROSTAT_VBE_IND_2010!J$7:J$732,EUROSTAT_VBE_IND_2010!$B$7:$B$732,$D108,EUROSTAT_VBE_IND_2010!$C$7:$C$732,"*"&amp;RIGHT($A108,3)&amp;"*",EUROSTAT_VBE_IND_2010!$D$7:$D$732,"23*"))/1000+(SUMIFS(EUROSTAT_VBE_IND_2010!J$7:J$732,EUROSTAT_VBE_IND_2010!$B$7:$B$732,$D108,EUROSTAT_VBE_IND_2010!$C$7:$C$732,"*"&amp;RIGHT($A108,3)&amp;"*",EUROSTAT_VBE_IND_2010!$D$7:$D$732,"5544*"))/1000</f>
        <v>0</v>
      </c>
      <c r="N108" s="17">
        <f>(SUMIFS(EUROSTAT_VBE_IND_2010!K$7:K$732,EUROSTAT_VBE_IND_2010!$B$7:$B$732,$D108,EUROSTAT_VBE_IND_2010!$C$7:$C$732,"*"&amp;RIGHT($A108,3)&amp;"*",EUROSTAT_VBE_IND_2010!$D$7:$D$732,"2210*"))/1000+(SUMIFS(EUROSTAT_VBE_IND_2010!K$7:K$732,EUROSTAT_VBE_IND_2010!$B$7:$B$732,$D108,EUROSTAT_VBE_IND_2010!$C$7:$C$732,"*"&amp;RIGHT($A108,3)&amp;"*",EUROSTAT_VBE_IND_2010!$D$7:$D$732,"23*"))/1000+(SUMIFS(EUROSTAT_VBE_IND_2010!K$7:K$732,EUROSTAT_VBE_IND_2010!$B$7:$B$732,$D108,EUROSTAT_VBE_IND_2010!$C$7:$C$732,"*"&amp;RIGHT($A108,3)&amp;"*",EUROSTAT_VBE_IND_2010!$D$7:$D$732,"5544*"))/1000</f>
        <v>0</v>
      </c>
      <c r="O108" s="17">
        <f>(SUMIFS(EUROSTAT_VBE_IND_2010!L$7:L$732,EUROSTAT_VBE_IND_2010!$B$7:$B$732,$D108,EUROSTAT_VBE_IND_2010!$C$7:$C$732,"*"&amp;RIGHT($A108,3)&amp;"*",EUROSTAT_VBE_IND_2010!$D$7:$D$732,"2210*"))/1000+(SUMIFS(EUROSTAT_VBE_IND_2010!L$7:L$732,EUROSTAT_VBE_IND_2010!$B$7:$B$732,$D108,EUROSTAT_VBE_IND_2010!$C$7:$C$732,"*"&amp;RIGHT($A108,3)&amp;"*",EUROSTAT_VBE_IND_2010!$D$7:$D$732,"23*"))/1000+(SUMIFS(EUROSTAT_VBE_IND_2010!L$7:L$732,EUROSTAT_VBE_IND_2010!$B$7:$B$732,$D108,EUROSTAT_VBE_IND_2010!$C$7:$C$732,"*"&amp;RIGHT($A108,3)&amp;"*",EUROSTAT_VBE_IND_2010!$D$7:$D$732,"5544*"))/1000</f>
        <v>0</v>
      </c>
      <c r="P108" s="17">
        <f>(SUMIFS(EUROSTAT_VBE_IND_2010!M$7:M$732,EUROSTAT_VBE_IND_2010!$B$7:$B$732,$D108,EUROSTAT_VBE_IND_2010!$C$7:$C$732,"*"&amp;RIGHT($A108,3)&amp;"*",EUROSTAT_VBE_IND_2010!$D$7:$D$732,"2210*"))/1000+(SUMIFS(EUROSTAT_VBE_IND_2010!M$7:M$732,EUROSTAT_VBE_IND_2010!$B$7:$B$732,$D108,EUROSTAT_VBE_IND_2010!$C$7:$C$732,"*"&amp;RIGHT($A108,3)&amp;"*",EUROSTAT_VBE_IND_2010!$D$7:$D$732,"23*"))/1000+(SUMIFS(EUROSTAT_VBE_IND_2010!M$7:M$732,EUROSTAT_VBE_IND_2010!$B$7:$B$732,$D108,EUROSTAT_VBE_IND_2010!$C$7:$C$732,"*"&amp;RIGHT($A108,3)&amp;"*",EUROSTAT_VBE_IND_2010!$D$7:$D$732,"5544*"))/1000</f>
        <v>0</v>
      </c>
      <c r="Q108" s="17">
        <f>(SUMIFS(EUROSTAT_VBE_IND_2010!N$7:N$732,EUROSTAT_VBE_IND_2010!$B$7:$B$732,$D108,EUROSTAT_VBE_IND_2010!$C$7:$C$732,"*"&amp;RIGHT($A108,3)&amp;"*",EUROSTAT_VBE_IND_2010!$D$7:$D$732,"2210*"))/1000+(SUMIFS(EUROSTAT_VBE_IND_2010!N$7:N$732,EUROSTAT_VBE_IND_2010!$B$7:$B$732,$D108,EUROSTAT_VBE_IND_2010!$C$7:$C$732,"*"&amp;RIGHT($A108,3)&amp;"*",EUROSTAT_VBE_IND_2010!$D$7:$D$732,"23*"))/1000+(SUMIFS(EUROSTAT_VBE_IND_2010!N$7:N$732,EUROSTAT_VBE_IND_2010!$B$7:$B$732,$D108,EUROSTAT_VBE_IND_2010!$C$7:$C$732,"*"&amp;RIGHT($A108,3)&amp;"*",EUROSTAT_VBE_IND_2010!$D$7:$D$732,"5544*"))/1000</f>
        <v>0</v>
      </c>
      <c r="R108" s="17">
        <f>(SUMIFS(EUROSTAT_VBE_IND_2010!O$7:O$732,EUROSTAT_VBE_IND_2010!$B$7:$B$732,$D108,EUROSTAT_VBE_IND_2010!$C$7:$C$732,"*"&amp;RIGHT($A108,3)&amp;"*",EUROSTAT_VBE_IND_2010!$D$7:$D$732,"2210*"))/1000+(SUMIFS(EUROSTAT_VBE_IND_2010!O$7:O$732,EUROSTAT_VBE_IND_2010!$B$7:$B$732,$D108,EUROSTAT_VBE_IND_2010!$C$7:$C$732,"*"&amp;RIGHT($A108,3)&amp;"*",EUROSTAT_VBE_IND_2010!$D$7:$D$732,"23*"))/1000+(SUMIFS(EUROSTAT_VBE_IND_2010!O$7:O$732,EUROSTAT_VBE_IND_2010!$B$7:$B$732,$D108,EUROSTAT_VBE_IND_2010!$C$7:$C$732,"*"&amp;RIGHT($A108,3)&amp;"*",EUROSTAT_VBE_IND_2010!$D$7:$D$732,"5544*"))/1000</f>
        <v>0</v>
      </c>
      <c r="S108" s="17">
        <f>(SUMIFS(EUROSTAT_VBE_IND_2010!P$7:P$732,EUROSTAT_VBE_IND_2010!$B$7:$B$732,$D108,EUROSTAT_VBE_IND_2010!$C$7:$C$732,"*"&amp;RIGHT($A108,3)&amp;"*",EUROSTAT_VBE_IND_2010!$D$7:$D$732,"2210*"))/1000+(SUMIFS(EUROSTAT_VBE_IND_2010!P$7:P$732,EUROSTAT_VBE_IND_2010!$B$7:$B$732,$D108,EUROSTAT_VBE_IND_2010!$C$7:$C$732,"*"&amp;RIGHT($A108,3)&amp;"*",EUROSTAT_VBE_IND_2010!$D$7:$D$732,"23*"))/1000+(SUMIFS(EUROSTAT_VBE_IND_2010!P$7:P$732,EUROSTAT_VBE_IND_2010!$B$7:$B$732,$D108,EUROSTAT_VBE_IND_2010!$C$7:$C$732,"*"&amp;RIGHT($A108,3)&amp;"*",EUROSTAT_VBE_IND_2010!$D$7:$D$732,"5544*"))/1000</f>
        <v>0</v>
      </c>
      <c r="T108" s="17">
        <f>(SUMIFS(EUROSTAT_VBE_IND_2010!Q$7:Q$732,EUROSTAT_VBE_IND_2010!$B$7:$B$732,$D108,EUROSTAT_VBE_IND_2010!$C$7:$C$732,"*"&amp;RIGHT($A108,3)&amp;"*",EUROSTAT_VBE_IND_2010!$D$7:$D$732,"2210*"))/1000+(SUMIFS(EUROSTAT_VBE_IND_2010!Q$7:Q$732,EUROSTAT_VBE_IND_2010!$B$7:$B$732,$D108,EUROSTAT_VBE_IND_2010!$C$7:$C$732,"*"&amp;RIGHT($A108,3)&amp;"*",EUROSTAT_VBE_IND_2010!$D$7:$D$732,"23*"))/1000+(SUMIFS(EUROSTAT_VBE_IND_2010!Q$7:Q$732,EUROSTAT_VBE_IND_2010!$B$7:$B$732,$D108,EUROSTAT_VBE_IND_2010!$C$7:$C$732,"*"&amp;RIGHT($A108,3)&amp;"*",EUROSTAT_VBE_IND_2010!$D$7:$D$732,"5544*"))/1000</f>
        <v>0</v>
      </c>
      <c r="U108" s="17">
        <f>(SUMIFS(EUROSTAT_VBE_IND_2010!R$7:R$732,EUROSTAT_VBE_IND_2010!$B$7:$B$732,$D108,EUROSTAT_VBE_IND_2010!$C$7:$C$732,"*"&amp;RIGHT($A108,3)&amp;"*",EUROSTAT_VBE_IND_2010!$D$7:$D$732,"2210*"))/1000+(SUMIFS(EUROSTAT_VBE_IND_2010!R$7:R$732,EUROSTAT_VBE_IND_2010!$B$7:$B$732,$D108,EUROSTAT_VBE_IND_2010!$C$7:$C$732,"*"&amp;RIGHT($A108,3)&amp;"*",EUROSTAT_VBE_IND_2010!$D$7:$D$732,"23*"))/1000+(SUMIFS(EUROSTAT_VBE_IND_2010!R$7:R$732,EUROSTAT_VBE_IND_2010!$B$7:$B$732,$D108,EUROSTAT_VBE_IND_2010!$C$7:$C$732,"*"&amp;RIGHT($A108,3)&amp;"*",EUROSTAT_VBE_IND_2010!$D$7:$D$732,"5544*"))/1000</f>
        <v>0</v>
      </c>
      <c r="V108" s="17">
        <f>(SUMIFS(EUROSTAT_VBE_IND_2010!S$7:S$732,EUROSTAT_VBE_IND_2010!$B$7:$B$732,$D108,EUROSTAT_VBE_IND_2010!$C$7:$C$732,"*"&amp;RIGHT($A108,3)&amp;"*",EUROSTAT_VBE_IND_2010!$D$7:$D$732,"2210*"))/1000+(SUMIFS(EUROSTAT_VBE_IND_2010!S$7:S$732,EUROSTAT_VBE_IND_2010!$B$7:$B$732,$D108,EUROSTAT_VBE_IND_2010!$C$7:$C$732,"*"&amp;RIGHT($A108,3)&amp;"*",EUROSTAT_VBE_IND_2010!$D$7:$D$732,"23*"))/1000+(SUMIFS(EUROSTAT_VBE_IND_2010!S$7:S$732,EUROSTAT_VBE_IND_2010!$B$7:$B$732,$D108,EUROSTAT_VBE_IND_2010!$C$7:$C$732,"*"&amp;RIGHT($A108,3)&amp;"*",EUROSTAT_VBE_IND_2010!$D$7:$D$732,"5544*"))/1000</f>
        <v>0</v>
      </c>
      <c r="W108" s="17">
        <f>(SUMIFS(EUROSTAT_VBE_IND_2010!T$7:T$732,EUROSTAT_VBE_IND_2010!$B$7:$B$732,$D108,EUROSTAT_VBE_IND_2010!$C$7:$C$732,"*"&amp;RIGHT($A108,3)&amp;"*",EUROSTAT_VBE_IND_2010!$D$7:$D$732,"2210*"))/1000+(SUMIFS(EUROSTAT_VBE_IND_2010!T$7:T$732,EUROSTAT_VBE_IND_2010!$B$7:$B$732,$D108,EUROSTAT_VBE_IND_2010!$C$7:$C$732,"*"&amp;RIGHT($A108,3)&amp;"*",EUROSTAT_VBE_IND_2010!$D$7:$D$732,"23*"))/1000+(SUMIFS(EUROSTAT_VBE_IND_2010!T$7:T$732,EUROSTAT_VBE_IND_2010!$B$7:$B$732,$D108,EUROSTAT_VBE_IND_2010!$C$7:$C$732,"*"&amp;RIGHT($A108,3)&amp;"*",EUROSTAT_VBE_IND_2010!$D$7:$D$732,"5544*"))/1000</f>
        <v>0</v>
      </c>
      <c r="X108" s="17">
        <f>(SUMIFS(EUROSTAT_VBE_IND_2010!U$7:U$732,EUROSTAT_VBE_IND_2010!$B$7:$B$732,$D108,EUROSTAT_VBE_IND_2010!$C$7:$C$732,"*"&amp;RIGHT($A108,3)&amp;"*",EUROSTAT_VBE_IND_2010!$D$7:$D$732,"2210*"))/1000+(SUMIFS(EUROSTAT_VBE_IND_2010!U$7:U$732,EUROSTAT_VBE_IND_2010!$B$7:$B$732,$D108,EUROSTAT_VBE_IND_2010!$C$7:$C$732,"*"&amp;RIGHT($A108,3)&amp;"*",EUROSTAT_VBE_IND_2010!$D$7:$D$732,"23*"))/1000+(SUMIFS(EUROSTAT_VBE_IND_2010!U$7:U$732,EUROSTAT_VBE_IND_2010!$B$7:$B$732,$D108,EUROSTAT_VBE_IND_2010!$C$7:$C$732,"*"&amp;RIGHT($A108,3)&amp;"*",EUROSTAT_VBE_IND_2010!$D$7:$D$732,"5544*"))/1000</f>
        <v>0</v>
      </c>
      <c r="Y108" s="17">
        <f>(SUMIFS(EUROSTAT_VBE_IND_2010!V$7:V$732,EUROSTAT_VBE_IND_2010!$B$7:$B$732,$D108,EUROSTAT_VBE_IND_2010!$C$7:$C$732,"*"&amp;RIGHT($A108,3)&amp;"*",EUROSTAT_VBE_IND_2010!$D$7:$D$732,"2210*"))/1000+(SUMIFS(EUROSTAT_VBE_IND_2010!V$7:V$732,EUROSTAT_VBE_IND_2010!$B$7:$B$732,$D108,EUROSTAT_VBE_IND_2010!$C$7:$C$732,"*"&amp;RIGHT($A108,3)&amp;"*",EUROSTAT_VBE_IND_2010!$D$7:$D$732,"23*"))/1000+(SUMIFS(EUROSTAT_VBE_IND_2010!V$7:V$732,EUROSTAT_VBE_IND_2010!$B$7:$B$732,$D108,EUROSTAT_VBE_IND_2010!$C$7:$C$732,"*"&amp;RIGHT($A108,3)&amp;"*",EUROSTAT_VBE_IND_2010!$D$7:$D$732,"5544*"))/1000</f>
        <v>0</v>
      </c>
      <c r="Z108" s="17">
        <f>(SUMIFS(EUROSTAT_VBE_IND_2010!W$7:W$732,EUROSTAT_VBE_IND_2010!$B$7:$B$732,$D108,EUROSTAT_VBE_IND_2010!$C$7:$C$732,"*"&amp;RIGHT($A108,3)&amp;"*",EUROSTAT_VBE_IND_2010!$D$7:$D$732,"2210*"))/1000+(SUMIFS(EUROSTAT_VBE_IND_2010!W$7:W$732,EUROSTAT_VBE_IND_2010!$B$7:$B$732,$D108,EUROSTAT_VBE_IND_2010!$C$7:$C$732,"*"&amp;RIGHT($A108,3)&amp;"*",EUROSTAT_VBE_IND_2010!$D$7:$D$732,"23*"))/1000+(SUMIFS(EUROSTAT_VBE_IND_2010!W$7:W$732,EUROSTAT_VBE_IND_2010!$B$7:$B$732,$D108,EUROSTAT_VBE_IND_2010!$C$7:$C$732,"*"&amp;RIGHT($A108,3)&amp;"*",EUROSTAT_VBE_IND_2010!$D$7:$D$732,"5544*"))/1000</f>
        <v>0</v>
      </c>
      <c r="AA108" s="17">
        <f>(SUMIFS(EUROSTAT_VBE_IND_2010!X$7:X$732,EUROSTAT_VBE_IND_2010!$B$7:$B$732,$D108,EUROSTAT_VBE_IND_2010!$C$7:$C$732,"*"&amp;RIGHT($A108,3)&amp;"*",EUROSTAT_VBE_IND_2010!$D$7:$D$732,"2210*"))/1000+(SUMIFS(EUROSTAT_VBE_IND_2010!X$7:X$732,EUROSTAT_VBE_IND_2010!$B$7:$B$732,$D108,EUROSTAT_VBE_IND_2010!$C$7:$C$732,"*"&amp;RIGHT($A108,3)&amp;"*",EUROSTAT_VBE_IND_2010!$D$7:$D$732,"23*"))/1000+(SUMIFS(EUROSTAT_VBE_IND_2010!X$7:X$732,EUROSTAT_VBE_IND_2010!$B$7:$B$732,$D108,EUROSTAT_VBE_IND_2010!$C$7:$C$732,"*"&amp;RIGHT($A108,3)&amp;"*",EUROSTAT_VBE_IND_2010!$D$7:$D$732,"5544*"))/1000</f>
        <v>0</v>
      </c>
      <c r="AB108" s="17">
        <f>(SUMIFS(EUROSTAT_VBE_IND_2010!AA$7:AA$732,EUROSTAT_VBE_IND_2010!$B$7:$B$732,$D108,EUROSTAT_VBE_IND_2010!$C$7:$C$732,"*"&amp;RIGHT($A108,3)&amp;"*",EUROSTAT_VBE_IND_2010!$D$7:$D$732,"2210*"))/1000+(SUMIFS(EUROSTAT_VBE_IND_2010!AA$7:AA$732,EUROSTAT_VBE_IND_2010!$B$7:$B$732,$D108,EUROSTAT_VBE_IND_2010!$C$7:$C$732,"*"&amp;RIGHT($A108,3)&amp;"*",EUROSTAT_VBE_IND_2010!$D$7:$D$732,"23*"))/1000+(SUMIFS(EUROSTAT_VBE_IND_2010!AA$7:AA$732,EUROSTAT_VBE_IND_2010!$B$7:$B$732,$D108,EUROSTAT_VBE_IND_2010!$C$7:$C$732,"*"&amp;RIGHT($A108,3)&amp;"*",EUROSTAT_VBE_IND_2010!$D$7:$D$732,"5544*"))/1000</f>
        <v>0</v>
      </c>
      <c r="AC108" s="17">
        <f>(SUMIFS(EUROSTAT_VBE_IND_2010!AB$7:AB$732,EUROSTAT_VBE_IND_2010!$B$7:$B$732,$D108,EUROSTAT_VBE_IND_2010!$C$7:$C$732,"*"&amp;RIGHT($A108,3)&amp;"*",EUROSTAT_VBE_IND_2010!$D$7:$D$732,"2210*"))/1000+(SUMIFS(EUROSTAT_VBE_IND_2010!AB$7:AB$732,EUROSTAT_VBE_IND_2010!$B$7:$B$732,$D108,EUROSTAT_VBE_IND_2010!$C$7:$C$732,"*"&amp;RIGHT($A108,3)&amp;"*",EUROSTAT_VBE_IND_2010!$D$7:$D$732,"23*"))/1000+(SUMIFS(EUROSTAT_VBE_IND_2010!AB$7:AB$732,EUROSTAT_VBE_IND_2010!$B$7:$B$732,$D108,EUROSTAT_VBE_IND_2010!$C$7:$C$732,"*"&amp;RIGHT($A108,3)&amp;"*",EUROSTAT_VBE_IND_2010!$D$7:$D$732,"5544*"))/1000</f>
        <v>0</v>
      </c>
      <c r="AD108" s="17">
        <f>(SUMIFS(EUROSTAT_VBE_IND_2010!AC$7:AC$732,EUROSTAT_VBE_IND_2010!$B$7:$B$732,$D108,EUROSTAT_VBE_IND_2010!$C$7:$C$732,"*"&amp;RIGHT($A108,3)&amp;"*",EUROSTAT_VBE_IND_2010!$D$7:$D$732,"2210*"))/1000+(SUMIFS(EUROSTAT_VBE_IND_2010!AC$7:AC$732,EUROSTAT_VBE_IND_2010!$B$7:$B$732,$D108,EUROSTAT_VBE_IND_2010!$C$7:$C$732,"*"&amp;RIGHT($A108,3)&amp;"*",EUROSTAT_VBE_IND_2010!$D$7:$D$732,"23*"))/1000+(SUMIFS(EUROSTAT_VBE_IND_2010!AC$7:AC$732,EUROSTAT_VBE_IND_2010!$B$7:$B$732,$D108,EUROSTAT_VBE_IND_2010!$C$7:$C$732,"*"&amp;RIGHT($A108,3)&amp;"*",EUROSTAT_VBE_IND_2010!$D$7:$D$732,"5544*"))/1000</f>
        <v>0</v>
      </c>
      <c r="AE108" s="17">
        <f>(SUMIFS(EUROSTAT_VBE_IND_2010!AD$7:AD$732,EUROSTAT_VBE_IND_2010!$B$7:$B$732,$D108,EUROSTAT_VBE_IND_2010!$C$7:$C$732,"*"&amp;RIGHT($A108,3)&amp;"*",EUROSTAT_VBE_IND_2010!$D$7:$D$732,"2210*"))/1000+(SUMIFS(EUROSTAT_VBE_IND_2010!AD$7:AD$732,EUROSTAT_VBE_IND_2010!$B$7:$B$732,$D108,EUROSTAT_VBE_IND_2010!$C$7:$C$732,"*"&amp;RIGHT($A108,3)&amp;"*",EUROSTAT_VBE_IND_2010!$D$7:$D$732,"23*"))/1000+(SUMIFS(EUROSTAT_VBE_IND_2010!AD$7:AD$732,EUROSTAT_VBE_IND_2010!$B$7:$B$732,$D108,EUROSTAT_VBE_IND_2010!$C$7:$C$732,"*"&amp;RIGHT($A108,3)&amp;"*",EUROSTAT_VBE_IND_2010!$D$7:$D$732,"5544*"))/1000</f>
        <v>0</v>
      </c>
      <c r="AF108" s="17">
        <f>(SUMIFS(EUROSTAT_VBE_IND_2010!AE$7:AE$732,EUROSTAT_VBE_IND_2010!$B$7:$B$732,$D108,EUROSTAT_VBE_IND_2010!$C$7:$C$732,"*"&amp;RIGHT($A108,3)&amp;"*",EUROSTAT_VBE_IND_2010!$D$7:$D$732,"2210*"))/1000+(SUMIFS(EUROSTAT_VBE_IND_2010!AE$7:AE$732,EUROSTAT_VBE_IND_2010!$B$7:$B$732,$D108,EUROSTAT_VBE_IND_2010!$C$7:$C$732,"*"&amp;RIGHT($A108,3)&amp;"*",EUROSTAT_VBE_IND_2010!$D$7:$D$732,"23*"))/1000+(SUMIFS(EUROSTAT_VBE_IND_2010!AE$7:AE$732,EUROSTAT_VBE_IND_2010!$B$7:$B$732,$D108,EUROSTAT_VBE_IND_2010!$C$7:$C$732,"*"&amp;RIGHT($A108,3)&amp;"*",EUROSTAT_VBE_IND_2010!$D$7:$D$732,"5544*"))/1000</f>
        <v>0</v>
      </c>
      <c r="AG108" s="17">
        <f>(SUMIFS(EUROSTAT_VBE_IND_2010!AF$7:AF$732,EUROSTAT_VBE_IND_2010!$B$7:$B$732,$D108,EUROSTAT_VBE_IND_2010!$C$7:$C$732,"*"&amp;RIGHT($A108,3)&amp;"*",EUROSTAT_VBE_IND_2010!$D$7:$D$732,"2210*"))/1000+(SUMIFS(EUROSTAT_VBE_IND_2010!AF$7:AF$732,EUROSTAT_VBE_IND_2010!$B$7:$B$732,$D108,EUROSTAT_VBE_IND_2010!$C$7:$C$732,"*"&amp;RIGHT($A108,3)&amp;"*",EUROSTAT_VBE_IND_2010!$D$7:$D$732,"23*"))/1000+(SUMIFS(EUROSTAT_VBE_IND_2010!AF$7:AF$732,EUROSTAT_VBE_IND_2010!$B$7:$B$732,$D108,EUROSTAT_VBE_IND_2010!$C$7:$C$732,"*"&amp;RIGHT($A108,3)&amp;"*",EUROSTAT_VBE_IND_2010!$D$7:$D$732,"5544*"))/1000</f>
        <v>0</v>
      </c>
      <c r="AH108" s="17">
        <f>(SUMIFS(EUROSTAT_VBE_IND_2010!AH$7:AH$732,EUROSTAT_VBE_IND_2010!$B$7:$B$732,$D108,EUROSTAT_VBE_IND_2010!$C$7:$C$732,"*"&amp;RIGHT($A108,3)&amp;"*",EUROSTAT_VBE_IND_2010!$D$7:$D$732,"2210*"))/1000+(SUMIFS(EUROSTAT_VBE_IND_2010!AH$7:AH$732,EUROSTAT_VBE_IND_2010!$B$7:$B$732,$D108,EUROSTAT_VBE_IND_2010!$C$7:$C$732,"*"&amp;RIGHT($A108,3)&amp;"*",EUROSTAT_VBE_IND_2010!$D$7:$D$732,"23*"))/1000+(SUMIFS(EUROSTAT_VBE_IND_2010!AH$7:AH$732,EUROSTAT_VBE_IND_2010!$B$7:$B$732,$D108,EUROSTAT_VBE_IND_2010!$C$7:$C$732,"*"&amp;RIGHT($A108,3)&amp;"*",EUROSTAT_VBE_IND_2010!$D$7:$D$732,"5544*"))/1000</f>
        <v>0</v>
      </c>
      <c r="AI108" s="17">
        <f>(SUMIFS(EUROSTAT_VBE_IND_2010!AI$7:AI$732,EUROSTAT_VBE_IND_2010!$B$7:$B$732,$D108,EUROSTAT_VBE_IND_2010!$C$7:$C$732,"*"&amp;RIGHT($A108,3)&amp;"*",EUROSTAT_VBE_IND_2010!$D$7:$D$732,"2210*"))/1000+(SUMIFS(EUROSTAT_VBE_IND_2010!AI$7:AI$732,EUROSTAT_VBE_IND_2010!$B$7:$B$732,$D108,EUROSTAT_VBE_IND_2010!$C$7:$C$732,"*"&amp;RIGHT($A108,3)&amp;"*",EUROSTAT_VBE_IND_2010!$D$7:$D$732,"23*"))/1000+(SUMIFS(EUROSTAT_VBE_IND_2010!AI$7:AI$732,EUROSTAT_VBE_IND_2010!$B$7:$B$732,$D108,EUROSTAT_VBE_IND_2010!$C$7:$C$732,"*"&amp;RIGHT($A108,3)&amp;"*",EUROSTAT_VBE_IND_2010!$D$7:$D$732,"5544*"))/1000</f>
        <v>0</v>
      </c>
      <c r="AJ108" s="17">
        <f>(SUMIFS(EUROSTAT_VBE_IND_2010!AJ$7:AJ$732,EUROSTAT_VBE_IND_2010!$B$7:$B$732,$D108,EUROSTAT_VBE_IND_2010!$C$7:$C$732,"*"&amp;RIGHT($A108,3)&amp;"*",EUROSTAT_VBE_IND_2010!$D$7:$D$732,"2210*"))/1000+(SUMIFS(EUROSTAT_VBE_IND_2010!AJ$7:AJ$732,EUROSTAT_VBE_IND_2010!$B$7:$B$732,$D108,EUROSTAT_VBE_IND_2010!$C$7:$C$732,"*"&amp;RIGHT($A108,3)&amp;"*",EUROSTAT_VBE_IND_2010!$D$7:$D$732,"23*"))/1000+(SUMIFS(EUROSTAT_VBE_IND_2010!AJ$7:AJ$732,EUROSTAT_VBE_IND_2010!$B$7:$B$732,$D108,EUROSTAT_VBE_IND_2010!$C$7:$C$732,"*"&amp;RIGHT($A108,3)&amp;"*",EUROSTAT_VBE_IND_2010!$D$7:$D$732,"5544*"))/1000</f>
        <v>0</v>
      </c>
      <c r="AK108" s="17">
        <f>(SUMIFS(EUROSTAT_VBE_IND_2010!AK$7:AK$732,EUROSTAT_VBE_IND_2010!$B$7:$B$732,$D108,EUROSTAT_VBE_IND_2010!$C$7:$C$732,"*"&amp;RIGHT($A108,3)&amp;"*",EUROSTAT_VBE_IND_2010!$D$7:$D$732,"2210*"))/1000+(SUMIFS(EUROSTAT_VBE_IND_2010!AK$7:AK$732,EUROSTAT_VBE_IND_2010!$B$7:$B$732,$D108,EUROSTAT_VBE_IND_2010!$C$7:$C$732,"*"&amp;RIGHT($A108,3)&amp;"*",EUROSTAT_VBE_IND_2010!$D$7:$D$732,"23*"))/1000+(SUMIFS(EUROSTAT_VBE_IND_2010!AK$7:AK$732,EUROSTAT_VBE_IND_2010!$B$7:$B$732,$D108,EUROSTAT_VBE_IND_2010!$C$7:$C$732,"*"&amp;RIGHT($A108,3)&amp;"*",EUROSTAT_VBE_IND_2010!$D$7:$D$732,"5544*"))/1000</f>
        <v>0</v>
      </c>
      <c r="AL108" s="198">
        <f>SUMIFS('IEA Bal_AL-IND'!$D$30:$D$329,'IEA Bal_AL-IND'!$A$30:$A$329,"*"&amp;RIGHT($B108,8),'IEA Bal_AL-IND'!$C$30:$C$329,'Aggregated Balance-IND_2010'!$E108)</f>
        <v>0</v>
      </c>
      <c r="AM108" s="198">
        <f>SUMIFS('IEA Bal_BA-IND'!$D$30:$D$329,'IEA Bal_BA-IND'!$A$30:$A$329,"*"&amp;RIGHT($B108,8),'IEA Bal_BA-IND'!$C$30:$C$329,'Aggregated Balance-IND_2010'!$E108)</f>
        <v>0</v>
      </c>
      <c r="AN108" s="198">
        <f>SUMIFS('IEA Bal_KS-IND'!$D$30:$D$329,'IEA Bal_KS-IND'!$A$30:$A$329,"*"&amp;RIGHT($B108,8),'IEA Bal_KS-IND'!$C$30:$C$329,'Aggregated Balance-IND_2010'!$E108)</f>
        <v>0</v>
      </c>
      <c r="AO108" s="17">
        <f>(SUMIFS(EUROSTAT_VBE_IND_2010!Y$7:Y$732,EUROSTAT_VBE_IND_2010!$B$7:$B$732,$D108,EUROSTAT_VBE_IND_2010!$C$7:$C$732,"*"&amp;RIGHT($A108,3)&amp;"*",EUROSTAT_VBE_IND_2010!$D$7:$D$732,"2210*"))/1000+(SUMIFS(EUROSTAT_VBE_IND_2010!Y$7:Y$732,EUROSTAT_VBE_IND_2010!$B$7:$B$732,$D108,EUROSTAT_VBE_IND_2010!$C$7:$C$732,"*"&amp;RIGHT($A108,3)&amp;"*",EUROSTAT_VBE_IND_2010!$D$7:$D$732,"23*"))/1000+(SUMIFS(EUROSTAT_VBE_IND_2010!Y$7:Y$732,EUROSTAT_VBE_IND_2010!$B$7:$B$732,$D108,EUROSTAT_VBE_IND_2010!$C$7:$C$732,"*"&amp;RIGHT($A108,3)&amp;"*",EUROSTAT_VBE_IND_2010!$D$7:$D$732,"5544*"))/1000</f>
        <v>0</v>
      </c>
      <c r="AP108" s="17">
        <f>(SUMIFS(EUROSTAT_VBE_IND_2010!Z$7:Z$732,EUROSTAT_VBE_IND_2010!$B$7:$B$732,$D108,EUROSTAT_VBE_IND_2010!$C$7:$C$732,"*"&amp;RIGHT($A108,3)&amp;"*",EUROSTAT_VBE_IND_2010!$D$7:$D$732,"2210*"))/1000+(SUMIFS(EUROSTAT_VBE_IND_2010!Z$7:Z$732,EUROSTAT_VBE_IND_2010!$B$7:$B$732,$D108,EUROSTAT_VBE_IND_2010!$C$7:$C$732,"*"&amp;RIGHT($A108,3)&amp;"*",EUROSTAT_VBE_IND_2010!$D$7:$D$732,"23*"))/1000+(SUMIFS(EUROSTAT_VBE_IND_2010!Z$7:Z$732,EUROSTAT_VBE_IND_2010!$B$7:$B$732,$D108,EUROSTAT_VBE_IND_2010!$C$7:$C$732,"*"&amp;RIGHT($A108,3)&amp;"*",EUROSTAT_VBE_IND_2010!$D$7:$D$732,"5544*"))/1000</f>
        <v>0</v>
      </c>
      <c r="AQ108" s="17">
        <f>(SUMIFS(EUROSTAT_VBE_IND_2010!AG$7:AG$732,EUROSTAT_VBE_IND_2010!$B$7:$B$732,$D108,EUROSTAT_VBE_IND_2010!$C$7:$C$732,"*"&amp;RIGHT($A108,3)&amp;"*",EUROSTAT_VBE_IND_2010!$D$7:$D$732,"2210*"))/1000+(SUMIFS(EUROSTAT_VBE_IND_2010!AG$7:AG$732,EUROSTAT_VBE_IND_2010!$B$7:$B$732,$D108,EUROSTAT_VBE_IND_2010!$C$7:$C$732,"*"&amp;RIGHT($A108,3)&amp;"*",EUROSTAT_VBE_IND_2010!$D$7:$D$732,"23*"))/1000+(SUMIFS(EUROSTAT_VBE_IND_2010!AG$7:AG$732,EUROSTAT_VBE_IND_2010!$B$7:$B$732,$D108,EUROSTAT_VBE_IND_2010!$C$7:$C$732,"*"&amp;RIGHT($A108,3)&amp;"*",EUROSTAT_VBE_IND_2010!$D$7:$D$732,"5544*"))/1000</f>
        <v>0</v>
      </c>
    </row>
    <row r="109" spans="1:43">
      <c r="A109" t="str">
        <f>LEFT(EUROSTAT_VBE_IND_2010!$C$88,8)</f>
        <v>B_101805</v>
      </c>
      <c r="B109" s="28" t="s">
        <v>297</v>
      </c>
      <c r="C109" t="s">
        <v>293</v>
      </c>
      <c r="D109" t="s">
        <v>126</v>
      </c>
      <c r="E109" t="s">
        <v>231</v>
      </c>
      <c r="F109" t="s">
        <v>251</v>
      </c>
      <c r="G109" s="17">
        <f>(SUMIFS(EUROSTAT_VBE_IND_2010!E$7:E$732,EUROSTAT_VBE_IND_2010!$B$7:$B$732,$D109,EUROSTAT_VBE_IND_2010!$C$7:$C$732,"*"&amp;RIGHT($A109,3)&amp;"*",EUROSTAT_VBE_IND_2010!$D$7:$D$732,"2230*"))/1000+(SUMIFS(EUROSTAT_VBE_IND_2010!E$7:E$732,EUROSTAT_VBE_IND_2010!$B$7:$B$732,$D109,EUROSTAT_VBE_IND_2010!$C$7:$C$732,"*"&amp;RIGHT($A108,3)&amp;"*",EUROSTAT_VBE_IND_2010!$D$7:$D$732,"2130*"))/1000</f>
        <v>1.885</v>
      </c>
      <c r="H109" s="17">
        <f>(SUMIFS(EUROSTAT_VBE_IND_2010!F$7:F$732,EUROSTAT_VBE_IND_2010!$B$7:$B$732,$D109,EUROSTAT_VBE_IND_2010!$C$7:$C$732,"*"&amp;RIGHT($A109,3)&amp;"*",EUROSTAT_VBE_IND_2010!$D$7:$D$732,"2230*"))/1000+(SUMIFS(EUROSTAT_VBE_IND_2010!F$7:F$732,EUROSTAT_VBE_IND_2010!$B$7:$B$732,$D109,EUROSTAT_VBE_IND_2010!$C$7:$C$732,"*"&amp;RIGHT($A108,3)&amp;"*",EUROSTAT_VBE_IND_2010!$D$7:$D$732,"2130*"))/1000</f>
        <v>0</v>
      </c>
      <c r="I109" s="17">
        <f>(SUMIFS(EUROSTAT_VBE_IND_2010!G$7:G$732,EUROSTAT_VBE_IND_2010!$B$7:$B$732,$D109,EUROSTAT_VBE_IND_2010!$C$7:$C$732,"*"&amp;RIGHT($A109,3)&amp;"*",EUROSTAT_VBE_IND_2010!$D$7:$D$732,"2230*"))/1000+(SUMIFS(EUROSTAT_VBE_IND_2010!G$7:G$732,EUROSTAT_VBE_IND_2010!$B$7:$B$732,$D109,EUROSTAT_VBE_IND_2010!$C$7:$C$732,"*"&amp;RIGHT($A108,3)&amp;"*",EUROSTAT_VBE_IND_2010!$D$7:$D$732,"2130*"))/1000</f>
        <v>0</v>
      </c>
      <c r="J109" s="198">
        <f>SUMIFS('IEA Bal_CH-IND'!$D$30:$D$329,'IEA Bal_CH-IND'!$A$30:$A$329,"*"&amp;RIGHT($B109,8),'IEA Bal_CH-IND'!$C$30:$C$329,'Aggregated Balance-IND_2010'!$E109)</f>
        <v>0</v>
      </c>
      <c r="K109" s="17">
        <f>(SUMIFS(EUROSTAT_VBE_IND_2010!H$7:H$732,EUROSTAT_VBE_IND_2010!$B$7:$B$732,$D109,EUROSTAT_VBE_IND_2010!$C$7:$C$732,"*"&amp;RIGHT($A109,3)&amp;"*",EUROSTAT_VBE_IND_2010!$D$7:$D$732,"2230*"))/1000+(SUMIFS(EUROSTAT_VBE_IND_2010!H$7:H$732,EUROSTAT_VBE_IND_2010!$B$7:$B$732,$D109,EUROSTAT_VBE_IND_2010!$C$7:$C$732,"*"&amp;RIGHT($A108,3)&amp;"*",EUROSTAT_VBE_IND_2010!$D$7:$D$732,"2130*"))/1000</f>
        <v>0</v>
      </c>
      <c r="L109" s="17">
        <f>(SUMIFS(EUROSTAT_VBE_IND_2010!I$7:I$732,EUROSTAT_VBE_IND_2010!$B$7:$B$732,$D109,EUROSTAT_VBE_IND_2010!$C$7:$C$732,"*"&amp;RIGHT($A109,3)&amp;"*",EUROSTAT_VBE_IND_2010!$D$7:$D$732,"2230*"))/1000+(SUMIFS(EUROSTAT_VBE_IND_2010!I$7:I$732,EUROSTAT_VBE_IND_2010!$B$7:$B$732,$D109,EUROSTAT_VBE_IND_2010!$C$7:$C$732,"*"&amp;RIGHT($A108,3)&amp;"*",EUROSTAT_VBE_IND_2010!$D$7:$D$732,"2130*"))/1000</f>
        <v>1.772</v>
      </c>
      <c r="M109" s="17">
        <f>(SUMIFS(EUROSTAT_VBE_IND_2010!J$7:J$732,EUROSTAT_VBE_IND_2010!$B$7:$B$732,$D109,EUROSTAT_VBE_IND_2010!$C$7:$C$732,"*"&amp;RIGHT($A109,3)&amp;"*",EUROSTAT_VBE_IND_2010!$D$7:$D$732,"2230*"))/1000+(SUMIFS(EUROSTAT_VBE_IND_2010!J$7:J$732,EUROSTAT_VBE_IND_2010!$B$7:$B$732,$D109,EUROSTAT_VBE_IND_2010!$C$7:$C$732,"*"&amp;RIGHT($A108,3)&amp;"*",EUROSTAT_VBE_IND_2010!$D$7:$D$732,"2130*"))/1000</f>
        <v>0.06</v>
      </c>
      <c r="N109" s="17">
        <f>(SUMIFS(EUROSTAT_VBE_IND_2010!K$7:K$732,EUROSTAT_VBE_IND_2010!$B$7:$B$732,$D109,EUROSTAT_VBE_IND_2010!$C$7:$C$732,"*"&amp;RIGHT($A109,3)&amp;"*",EUROSTAT_VBE_IND_2010!$D$7:$D$732,"2230*"))/1000+(SUMIFS(EUROSTAT_VBE_IND_2010!K$7:K$732,EUROSTAT_VBE_IND_2010!$B$7:$B$732,$D109,EUROSTAT_VBE_IND_2010!$C$7:$C$732,"*"&amp;RIGHT($A108,3)&amp;"*",EUROSTAT_VBE_IND_2010!$D$7:$D$732,"2130*"))/1000</f>
        <v>0</v>
      </c>
      <c r="O109" s="17">
        <f>(SUMIFS(EUROSTAT_VBE_IND_2010!L$7:L$732,EUROSTAT_VBE_IND_2010!$B$7:$B$732,$D109,EUROSTAT_VBE_IND_2010!$C$7:$C$732,"*"&amp;RIGHT($A109,3)&amp;"*",EUROSTAT_VBE_IND_2010!$D$7:$D$732,"2230*"))/1000+(SUMIFS(EUROSTAT_VBE_IND_2010!L$7:L$732,EUROSTAT_VBE_IND_2010!$B$7:$B$732,$D109,EUROSTAT_VBE_IND_2010!$C$7:$C$732,"*"&amp;RIGHT($A108,3)&amp;"*",EUROSTAT_VBE_IND_2010!$D$7:$D$732,"2130*"))/1000</f>
        <v>0</v>
      </c>
      <c r="P109" s="17">
        <f>(SUMIFS(EUROSTAT_VBE_IND_2010!M$7:M$732,EUROSTAT_VBE_IND_2010!$B$7:$B$732,$D109,EUROSTAT_VBE_IND_2010!$C$7:$C$732,"*"&amp;RIGHT($A109,3)&amp;"*",EUROSTAT_VBE_IND_2010!$D$7:$D$732,"2230*"))/1000+(SUMIFS(EUROSTAT_VBE_IND_2010!M$7:M$732,EUROSTAT_VBE_IND_2010!$B$7:$B$732,$D109,EUROSTAT_VBE_IND_2010!$C$7:$C$732,"*"&amp;RIGHT($A108,3)&amp;"*",EUROSTAT_VBE_IND_2010!$D$7:$D$732,"2130*"))/1000</f>
        <v>0</v>
      </c>
      <c r="Q109" s="17">
        <f>(SUMIFS(EUROSTAT_VBE_IND_2010!N$7:N$732,EUROSTAT_VBE_IND_2010!$B$7:$B$732,$D109,EUROSTAT_VBE_IND_2010!$C$7:$C$732,"*"&amp;RIGHT($A109,3)&amp;"*",EUROSTAT_VBE_IND_2010!$D$7:$D$732,"2230*"))/1000+(SUMIFS(EUROSTAT_VBE_IND_2010!N$7:N$732,EUROSTAT_VBE_IND_2010!$B$7:$B$732,$D109,EUROSTAT_VBE_IND_2010!$C$7:$C$732,"*"&amp;RIGHT($A108,3)&amp;"*",EUROSTAT_VBE_IND_2010!$D$7:$D$732,"2130*"))/1000</f>
        <v>0</v>
      </c>
      <c r="R109" s="17">
        <f>(SUMIFS(EUROSTAT_VBE_IND_2010!O$7:O$732,EUROSTAT_VBE_IND_2010!$B$7:$B$732,$D109,EUROSTAT_VBE_IND_2010!$C$7:$C$732,"*"&amp;RIGHT($A109,3)&amp;"*",EUROSTAT_VBE_IND_2010!$D$7:$D$732,"2230*"))/1000+(SUMIFS(EUROSTAT_VBE_IND_2010!O$7:O$732,EUROSTAT_VBE_IND_2010!$B$7:$B$732,$D109,EUROSTAT_VBE_IND_2010!$C$7:$C$732,"*"&amp;RIGHT($A108,3)&amp;"*",EUROSTAT_VBE_IND_2010!$D$7:$D$732,"2130*"))/1000</f>
        <v>0.075</v>
      </c>
      <c r="S109" s="17">
        <f>(SUMIFS(EUROSTAT_VBE_IND_2010!P$7:P$732,EUROSTAT_VBE_IND_2010!$B$7:$B$732,$D109,EUROSTAT_VBE_IND_2010!$C$7:$C$732,"*"&amp;RIGHT($A109,3)&amp;"*",EUROSTAT_VBE_IND_2010!$D$7:$D$732,"2230*"))/1000+(SUMIFS(EUROSTAT_VBE_IND_2010!P$7:P$732,EUROSTAT_VBE_IND_2010!$B$7:$B$732,$D109,EUROSTAT_VBE_IND_2010!$C$7:$C$732,"*"&amp;RIGHT($A108,3)&amp;"*",EUROSTAT_VBE_IND_2010!$D$7:$D$732,"2130*"))/1000</f>
        <v>0</v>
      </c>
      <c r="T109" s="17">
        <f>(SUMIFS(EUROSTAT_VBE_IND_2010!Q$7:Q$732,EUROSTAT_VBE_IND_2010!$B$7:$B$732,$D109,EUROSTAT_VBE_IND_2010!$C$7:$C$732,"*"&amp;RIGHT($A109,3)&amp;"*",EUROSTAT_VBE_IND_2010!$D$7:$D$732,"2230*"))/1000+(SUMIFS(EUROSTAT_VBE_IND_2010!Q$7:Q$732,EUROSTAT_VBE_IND_2010!$B$7:$B$732,$D109,EUROSTAT_VBE_IND_2010!$C$7:$C$732,"*"&amp;RIGHT($A108,3)&amp;"*",EUROSTAT_VBE_IND_2010!$D$7:$D$732,"2130*"))/1000</f>
        <v>0</v>
      </c>
      <c r="U109" s="17">
        <f>(SUMIFS(EUROSTAT_VBE_IND_2010!R$7:R$732,EUROSTAT_VBE_IND_2010!$B$7:$B$732,$D109,EUROSTAT_VBE_IND_2010!$C$7:$C$732,"*"&amp;RIGHT($A109,3)&amp;"*",EUROSTAT_VBE_IND_2010!$D$7:$D$732,"2230*"))/1000+(SUMIFS(EUROSTAT_VBE_IND_2010!R$7:R$732,EUROSTAT_VBE_IND_2010!$B$7:$B$732,$D109,EUROSTAT_VBE_IND_2010!$C$7:$C$732,"*"&amp;RIGHT($A108,3)&amp;"*",EUROSTAT_VBE_IND_2010!$D$7:$D$732,"2130*"))/1000</f>
        <v>0</v>
      </c>
      <c r="V109" s="17">
        <f>(SUMIFS(EUROSTAT_VBE_IND_2010!S$7:S$732,EUROSTAT_VBE_IND_2010!$B$7:$B$732,$D109,EUROSTAT_VBE_IND_2010!$C$7:$C$732,"*"&amp;RIGHT($A109,3)&amp;"*",EUROSTAT_VBE_IND_2010!$D$7:$D$732,"2230*"))/1000+(SUMIFS(EUROSTAT_VBE_IND_2010!S$7:S$732,EUROSTAT_VBE_IND_2010!$B$7:$B$732,$D109,EUROSTAT_VBE_IND_2010!$C$7:$C$732,"*"&amp;RIGHT($A108,3)&amp;"*",EUROSTAT_VBE_IND_2010!$D$7:$D$732,"2130*"))/1000</f>
        <v>0</v>
      </c>
      <c r="W109" s="17">
        <f>(SUMIFS(EUROSTAT_VBE_IND_2010!T$7:T$732,EUROSTAT_VBE_IND_2010!$B$7:$B$732,$D109,EUROSTAT_VBE_IND_2010!$C$7:$C$732,"*"&amp;RIGHT($A109,3)&amp;"*",EUROSTAT_VBE_IND_2010!$D$7:$D$732,"2230*"))/1000+(SUMIFS(EUROSTAT_VBE_IND_2010!T$7:T$732,EUROSTAT_VBE_IND_2010!$B$7:$B$732,$D109,EUROSTAT_VBE_IND_2010!$C$7:$C$732,"*"&amp;RIGHT($A108,3)&amp;"*",EUROSTAT_VBE_IND_2010!$D$7:$D$732,"2130*"))/1000</f>
        <v>0</v>
      </c>
      <c r="X109" s="17">
        <f>(SUMIFS(EUROSTAT_VBE_IND_2010!U$7:U$732,EUROSTAT_VBE_IND_2010!$B$7:$B$732,$D109,EUROSTAT_VBE_IND_2010!$C$7:$C$732,"*"&amp;RIGHT($A109,3)&amp;"*",EUROSTAT_VBE_IND_2010!$D$7:$D$732,"2230*"))/1000+(SUMIFS(EUROSTAT_VBE_IND_2010!U$7:U$732,EUROSTAT_VBE_IND_2010!$B$7:$B$732,$D109,EUROSTAT_VBE_IND_2010!$C$7:$C$732,"*"&amp;RIGHT($A108,3)&amp;"*",EUROSTAT_VBE_IND_2010!$D$7:$D$732,"2130*"))/1000</f>
        <v>0</v>
      </c>
      <c r="Y109" s="17">
        <f>(SUMIFS(EUROSTAT_VBE_IND_2010!V$7:V$732,EUROSTAT_VBE_IND_2010!$B$7:$B$732,$D109,EUROSTAT_VBE_IND_2010!$C$7:$C$732,"*"&amp;RIGHT($A109,3)&amp;"*",EUROSTAT_VBE_IND_2010!$D$7:$D$732,"2230*"))/1000+(SUMIFS(EUROSTAT_VBE_IND_2010!V$7:V$732,EUROSTAT_VBE_IND_2010!$B$7:$B$732,$D109,EUROSTAT_VBE_IND_2010!$C$7:$C$732,"*"&amp;RIGHT($A108,3)&amp;"*",EUROSTAT_VBE_IND_2010!$D$7:$D$732,"2130*"))/1000</f>
        <v>0</v>
      </c>
      <c r="Z109" s="17">
        <f>(SUMIFS(EUROSTAT_VBE_IND_2010!W$7:W$732,EUROSTAT_VBE_IND_2010!$B$7:$B$732,$D109,EUROSTAT_VBE_IND_2010!$C$7:$C$732,"*"&amp;RIGHT($A109,3)&amp;"*",EUROSTAT_VBE_IND_2010!$D$7:$D$732,"2230*"))/1000+(SUMIFS(EUROSTAT_VBE_IND_2010!W$7:W$732,EUROSTAT_VBE_IND_2010!$B$7:$B$732,$D109,EUROSTAT_VBE_IND_2010!$C$7:$C$732,"*"&amp;RIGHT($A108,3)&amp;"*",EUROSTAT_VBE_IND_2010!$D$7:$D$732,"2130*"))/1000</f>
        <v>0</v>
      </c>
      <c r="AA109" s="17">
        <f>(SUMIFS(EUROSTAT_VBE_IND_2010!X$7:X$732,EUROSTAT_VBE_IND_2010!$B$7:$B$732,$D109,EUROSTAT_VBE_IND_2010!$C$7:$C$732,"*"&amp;RIGHT($A109,3)&amp;"*",EUROSTAT_VBE_IND_2010!$D$7:$D$732,"2230*"))/1000+(SUMIFS(EUROSTAT_VBE_IND_2010!X$7:X$732,EUROSTAT_VBE_IND_2010!$B$7:$B$732,$D109,EUROSTAT_VBE_IND_2010!$C$7:$C$732,"*"&amp;RIGHT($A108,3)&amp;"*",EUROSTAT_VBE_IND_2010!$D$7:$D$732,"2130*"))/1000</f>
        <v>0</v>
      </c>
      <c r="AB109" s="17">
        <f>(SUMIFS(EUROSTAT_VBE_IND_2010!AA$7:AA$732,EUROSTAT_VBE_IND_2010!$B$7:$B$732,$D109,EUROSTAT_VBE_IND_2010!$C$7:$C$732,"*"&amp;RIGHT($A109,3)&amp;"*",EUROSTAT_VBE_IND_2010!$D$7:$D$732,"2230*"))/1000+(SUMIFS(EUROSTAT_VBE_IND_2010!AA$7:AA$732,EUROSTAT_VBE_IND_2010!$B$7:$B$732,$D109,EUROSTAT_VBE_IND_2010!$C$7:$C$732,"*"&amp;RIGHT($A108,3)&amp;"*",EUROSTAT_VBE_IND_2010!$D$7:$D$732,"2130*"))/1000</f>
        <v>0</v>
      </c>
      <c r="AC109" s="17">
        <f>(SUMIFS(EUROSTAT_VBE_IND_2010!AB$7:AB$732,EUROSTAT_VBE_IND_2010!$B$7:$B$732,$D109,EUROSTAT_VBE_IND_2010!$C$7:$C$732,"*"&amp;RIGHT($A109,3)&amp;"*",EUROSTAT_VBE_IND_2010!$D$7:$D$732,"2230*"))/1000+(SUMIFS(EUROSTAT_VBE_IND_2010!AB$7:AB$732,EUROSTAT_VBE_IND_2010!$B$7:$B$732,$D109,EUROSTAT_VBE_IND_2010!$C$7:$C$732,"*"&amp;RIGHT($A108,3)&amp;"*",EUROSTAT_VBE_IND_2010!$D$7:$D$732,"2130*"))/1000</f>
        <v>0</v>
      </c>
      <c r="AD109" s="17">
        <f>(SUMIFS(EUROSTAT_VBE_IND_2010!AC$7:AC$732,EUROSTAT_VBE_IND_2010!$B$7:$B$732,$D109,EUROSTAT_VBE_IND_2010!$C$7:$C$732,"*"&amp;RIGHT($A109,3)&amp;"*",EUROSTAT_VBE_IND_2010!$D$7:$D$732,"2230*"))/1000+(SUMIFS(EUROSTAT_VBE_IND_2010!AC$7:AC$732,EUROSTAT_VBE_IND_2010!$B$7:$B$732,$D109,EUROSTAT_VBE_IND_2010!$C$7:$C$732,"*"&amp;RIGHT($A108,3)&amp;"*",EUROSTAT_VBE_IND_2010!$D$7:$D$732,"2130*"))/1000</f>
        <v>0</v>
      </c>
      <c r="AE109" s="17">
        <f>(SUMIFS(EUROSTAT_VBE_IND_2010!AD$7:AD$732,EUROSTAT_VBE_IND_2010!$B$7:$B$732,$D109,EUROSTAT_VBE_IND_2010!$C$7:$C$732,"*"&amp;RIGHT($A109,3)&amp;"*",EUROSTAT_VBE_IND_2010!$D$7:$D$732,"2230*"))/1000+(SUMIFS(EUROSTAT_VBE_IND_2010!AD$7:AD$732,EUROSTAT_VBE_IND_2010!$B$7:$B$732,$D109,EUROSTAT_VBE_IND_2010!$C$7:$C$732,"*"&amp;RIGHT($A108,3)&amp;"*",EUROSTAT_VBE_IND_2010!$D$7:$D$732,"2130*"))/1000</f>
        <v>0</v>
      </c>
      <c r="AF109" s="17">
        <f>(SUMIFS(EUROSTAT_VBE_IND_2010!AE$7:AE$732,EUROSTAT_VBE_IND_2010!$B$7:$B$732,$D109,EUROSTAT_VBE_IND_2010!$C$7:$C$732,"*"&amp;RIGHT($A109,3)&amp;"*",EUROSTAT_VBE_IND_2010!$D$7:$D$732,"2230*"))/1000+(SUMIFS(EUROSTAT_VBE_IND_2010!AE$7:AE$732,EUROSTAT_VBE_IND_2010!$B$7:$B$732,$D109,EUROSTAT_VBE_IND_2010!$C$7:$C$732,"*"&amp;RIGHT($A108,3)&amp;"*",EUROSTAT_VBE_IND_2010!$D$7:$D$732,"2130*"))/1000</f>
        <v>0</v>
      </c>
      <c r="AG109" s="17">
        <f>(SUMIFS(EUROSTAT_VBE_IND_2010!AF$7:AF$732,EUROSTAT_VBE_IND_2010!$B$7:$B$732,$D109,EUROSTAT_VBE_IND_2010!$C$7:$C$732,"*"&amp;RIGHT($A109,3)&amp;"*",EUROSTAT_VBE_IND_2010!$D$7:$D$732,"2230*"))/1000+(SUMIFS(EUROSTAT_VBE_IND_2010!AF$7:AF$732,EUROSTAT_VBE_IND_2010!$B$7:$B$732,$D109,EUROSTAT_VBE_IND_2010!$C$7:$C$732,"*"&amp;RIGHT($A108,3)&amp;"*",EUROSTAT_VBE_IND_2010!$D$7:$D$732,"2130*"))/1000</f>
        <v>0</v>
      </c>
      <c r="AH109" s="17">
        <f>(SUMIFS(EUROSTAT_VBE_IND_2010!AH$7:AH$732,EUROSTAT_VBE_IND_2010!$B$7:$B$732,$D109,EUROSTAT_VBE_IND_2010!$C$7:$C$732,"*"&amp;RIGHT($A109,3)&amp;"*",EUROSTAT_VBE_IND_2010!$D$7:$D$732,"2230*"))/1000+(SUMIFS(EUROSTAT_VBE_IND_2010!AH$7:AH$732,EUROSTAT_VBE_IND_2010!$B$7:$B$732,$D109,EUROSTAT_VBE_IND_2010!$C$7:$C$732,"*"&amp;RIGHT($A108,3)&amp;"*",EUROSTAT_VBE_IND_2010!$D$7:$D$732,"2130*"))/1000</f>
        <v>0</v>
      </c>
      <c r="AI109" s="17">
        <f>(SUMIFS(EUROSTAT_VBE_IND_2010!AI$7:AI$732,EUROSTAT_VBE_IND_2010!$B$7:$B$732,$D109,EUROSTAT_VBE_IND_2010!$C$7:$C$732,"*"&amp;RIGHT($A109,3)&amp;"*",EUROSTAT_VBE_IND_2010!$D$7:$D$732,"2230*"))/1000+(SUMIFS(EUROSTAT_VBE_IND_2010!AI$7:AI$732,EUROSTAT_VBE_IND_2010!$B$7:$B$732,$D109,EUROSTAT_VBE_IND_2010!$C$7:$C$732,"*"&amp;RIGHT($A108,3)&amp;"*",EUROSTAT_VBE_IND_2010!$D$7:$D$732,"2130*"))/1000</f>
        <v>0</v>
      </c>
      <c r="AJ109" s="17">
        <f>(SUMIFS(EUROSTAT_VBE_IND_2010!AJ$7:AJ$732,EUROSTAT_VBE_IND_2010!$B$7:$B$732,$D109,EUROSTAT_VBE_IND_2010!$C$7:$C$732,"*"&amp;RIGHT($A109,3)&amp;"*",EUROSTAT_VBE_IND_2010!$D$7:$D$732,"2230*"))/1000+(SUMIFS(EUROSTAT_VBE_IND_2010!AJ$7:AJ$732,EUROSTAT_VBE_IND_2010!$B$7:$B$732,$D109,EUROSTAT_VBE_IND_2010!$C$7:$C$732,"*"&amp;RIGHT($A108,3)&amp;"*",EUROSTAT_VBE_IND_2010!$D$7:$D$732,"2130*"))/1000</f>
        <v>0</v>
      </c>
      <c r="AK109" s="17">
        <f>(SUMIFS(EUROSTAT_VBE_IND_2010!AK$7:AK$732,EUROSTAT_VBE_IND_2010!$B$7:$B$732,$D109,EUROSTAT_VBE_IND_2010!$C$7:$C$732,"*"&amp;RIGHT($A109,3)&amp;"*",EUROSTAT_VBE_IND_2010!$D$7:$D$732,"2230*"))/1000+(SUMIFS(EUROSTAT_VBE_IND_2010!AK$7:AK$732,EUROSTAT_VBE_IND_2010!$B$7:$B$732,$D109,EUROSTAT_VBE_IND_2010!$C$7:$C$732,"*"&amp;RIGHT($A108,3)&amp;"*",EUROSTAT_VBE_IND_2010!$D$7:$D$732,"2130*"))/1000</f>
        <v>0</v>
      </c>
      <c r="AL109" s="198">
        <f>SUMIFS('IEA Bal_AL-IND'!$D$30:$D$329,'IEA Bal_AL-IND'!$A$30:$A$329,"*"&amp;RIGHT($B109,8),'IEA Bal_AL-IND'!$C$30:$C$329,'Aggregated Balance-IND_2010'!$E109)</f>
        <v>0</v>
      </c>
      <c r="AM109" s="198">
        <f>SUMIFS('IEA Bal_BA-IND'!$D$30:$D$329,'IEA Bal_BA-IND'!$A$30:$A$329,"*"&amp;RIGHT($B109,8),'IEA Bal_BA-IND'!$C$30:$C$329,'Aggregated Balance-IND_2010'!$E109)</f>
        <v>0</v>
      </c>
      <c r="AN109" s="198">
        <f>SUMIFS('IEA Bal_KS-IND'!$D$30:$D$329,'IEA Bal_KS-IND'!$A$30:$A$329,"*"&amp;RIGHT($B109,8),'IEA Bal_KS-IND'!$C$30:$C$329,'Aggregated Balance-IND_2010'!$E109)</f>
        <v>0</v>
      </c>
      <c r="AO109" s="17">
        <f>(SUMIFS(EUROSTAT_VBE_IND_2010!Y$7:Y$732,EUROSTAT_VBE_IND_2010!$B$7:$B$732,$D109,EUROSTAT_VBE_IND_2010!$C$7:$C$732,"*"&amp;RIGHT($A109,3)&amp;"*",EUROSTAT_VBE_IND_2010!$D$7:$D$732,"2230*"))/1000+(SUMIFS(EUROSTAT_VBE_IND_2010!Y$7:Y$732,EUROSTAT_VBE_IND_2010!$B$7:$B$732,$D109,EUROSTAT_VBE_IND_2010!$C$7:$C$732,"*"&amp;RIGHT($A108,3)&amp;"*",EUROSTAT_VBE_IND_2010!$D$7:$D$732,"2130*"))/1000</f>
        <v>0</v>
      </c>
      <c r="AP109" s="17">
        <f>(SUMIFS(EUROSTAT_VBE_IND_2010!Z$7:Z$732,EUROSTAT_VBE_IND_2010!$B$7:$B$732,$D109,EUROSTAT_VBE_IND_2010!$C$7:$C$732,"*"&amp;RIGHT($A109,3)&amp;"*",EUROSTAT_VBE_IND_2010!$D$7:$D$732,"2230*"))/1000+(SUMIFS(EUROSTAT_VBE_IND_2010!Z$7:Z$732,EUROSTAT_VBE_IND_2010!$B$7:$B$732,$D109,EUROSTAT_VBE_IND_2010!$C$7:$C$732,"*"&amp;RIGHT($A108,3)&amp;"*",EUROSTAT_VBE_IND_2010!$D$7:$D$732,"2130*"))/1000</f>
        <v>0</v>
      </c>
      <c r="AQ109" s="17">
        <f>(SUMIFS(EUROSTAT_VBE_IND_2010!AG$7:AG$732,EUROSTAT_VBE_IND_2010!$B$7:$B$732,$D109,EUROSTAT_VBE_IND_2010!$C$7:$C$732,"*"&amp;RIGHT($A109,3)&amp;"*",EUROSTAT_VBE_IND_2010!$D$7:$D$732,"2230*"))/1000+(SUMIFS(EUROSTAT_VBE_IND_2010!AG$7:AG$732,EUROSTAT_VBE_IND_2010!$B$7:$B$732,$D109,EUROSTAT_VBE_IND_2010!$C$7:$C$732,"*"&amp;RIGHT($A108,3)&amp;"*",EUROSTAT_VBE_IND_2010!$D$7:$D$732,"2130*"))/1000</f>
        <v>0</v>
      </c>
    </row>
    <row r="110" spans="1:43">
      <c r="A110" t="str">
        <f>LEFT(EUROSTAT_VBE_IND_2010!$C$88,8)</f>
        <v>B_101805</v>
      </c>
      <c r="B110" s="28" t="s">
        <v>297</v>
      </c>
      <c r="C110" t="s">
        <v>293</v>
      </c>
      <c r="D110" t="s">
        <v>126</v>
      </c>
      <c r="E110" t="s">
        <v>232</v>
      </c>
      <c r="F110" t="s">
        <v>252</v>
      </c>
      <c r="G110" s="17">
        <f>(SUMIFS(EUROSTAT_VBE_IND_2010!E$7:E$732,EUROSTAT_VBE_IND_2010!$B$7:$B$732,$D110,EUROSTAT_VBE_IND_2010!$C$7:$C$732,"*"&amp;RIGHT($A110,3)&amp;"*",EUROSTAT_VBE_IND_2010!$D$7:$D$732,"212*"))/1000</f>
        <v>37.703</v>
      </c>
      <c r="H110" s="17">
        <f>(SUMIFS(EUROSTAT_VBE_IND_2010!F$7:F$732,EUROSTAT_VBE_IND_2010!$B$7:$B$732,$D110,EUROSTAT_VBE_IND_2010!$C$7:$C$732,"*"&amp;RIGHT($A108,3)&amp;"*",EUROSTAT_VBE_IND_2010!$D$7:$D$732,"212*"))/1000</f>
        <v>22.165</v>
      </c>
      <c r="I110" s="17">
        <f>(SUMIFS(EUROSTAT_VBE_IND_2010!G$7:G$732,EUROSTAT_VBE_IND_2010!$B$7:$B$732,$D110,EUROSTAT_VBE_IND_2010!$C$7:$C$732,"*"&amp;RIGHT($A108,3)&amp;"*",EUROSTAT_VBE_IND_2010!$D$7:$D$732,"212*"))/1000</f>
        <v>0</v>
      </c>
      <c r="J110" s="198">
        <f>SUMIFS('IEA Bal_CH-IND'!$D$30:$D$329,'IEA Bal_CH-IND'!$A$30:$A$329,"*"&amp;RIGHT($B110,8),'IEA Bal_CH-IND'!$C$30:$C$329,'Aggregated Balance-IND_2010'!$E110)</f>
        <v>0.05619</v>
      </c>
      <c r="K110" s="17">
        <f>(SUMIFS(EUROSTAT_VBE_IND_2010!H$7:H$732,EUROSTAT_VBE_IND_2010!$B$7:$B$732,$D110,EUROSTAT_VBE_IND_2010!$C$7:$C$732,"*"&amp;RIGHT($A108,3)&amp;"*",EUROSTAT_VBE_IND_2010!$D$7:$D$732,"212*"))/1000</f>
        <v>0</v>
      </c>
      <c r="L110" s="17">
        <f>(SUMIFS(EUROSTAT_VBE_IND_2010!I$7:I$732,EUROSTAT_VBE_IND_2010!$B$7:$B$732,$D110,EUROSTAT_VBE_IND_2010!$C$7:$C$732,"*"&amp;RIGHT($A108,3)&amp;"*",EUROSTAT_VBE_IND_2010!$D$7:$D$732,"212*"))/1000</f>
        <v>46.422</v>
      </c>
      <c r="M110" s="17">
        <f>(SUMIFS(EUROSTAT_VBE_IND_2010!J$7:J$732,EUROSTAT_VBE_IND_2010!$B$7:$B$732,$D110,EUROSTAT_VBE_IND_2010!$C$7:$C$732,"*"&amp;RIGHT($A108,3)&amp;"*",EUROSTAT_VBE_IND_2010!$D$7:$D$732,"212*"))/1000</f>
        <v>113.952</v>
      </c>
      <c r="N110" s="17">
        <f>(SUMIFS(EUROSTAT_VBE_IND_2010!K$7:K$732,EUROSTAT_VBE_IND_2010!$B$7:$B$732,$D110,EUROSTAT_VBE_IND_2010!$C$7:$C$732,"*"&amp;RIGHT($A108,3)&amp;"*",EUROSTAT_VBE_IND_2010!$D$7:$D$732,"212*"))/1000</f>
        <v>0</v>
      </c>
      <c r="O110" s="17">
        <f>(SUMIFS(EUROSTAT_VBE_IND_2010!L$7:L$732,EUROSTAT_VBE_IND_2010!$B$7:$B$732,$D110,EUROSTAT_VBE_IND_2010!$C$7:$C$732,"*"&amp;RIGHT($A108,3)&amp;"*",EUROSTAT_VBE_IND_2010!$D$7:$D$732,"212*"))/1000</f>
        <v>0</v>
      </c>
      <c r="P110" s="17">
        <f>(SUMIFS(EUROSTAT_VBE_IND_2010!M$7:M$732,EUROSTAT_VBE_IND_2010!$B$7:$B$732,$D110,EUROSTAT_VBE_IND_2010!$C$7:$C$732,"*"&amp;RIGHT($A108,3)&amp;"*",EUROSTAT_VBE_IND_2010!$D$7:$D$732,"212*"))/1000</f>
        <v>0</v>
      </c>
      <c r="Q110" s="17">
        <f>(SUMIFS(EUROSTAT_VBE_IND_2010!N$7:N$732,EUROSTAT_VBE_IND_2010!$B$7:$B$732,$D110,EUROSTAT_VBE_IND_2010!$C$7:$C$732,"*"&amp;RIGHT($A108,3)&amp;"*",EUROSTAT_VBE_IND_2010!$D$7:$D$732,"212*"))/1000</f>
        <v>17.303</v>
      </c>
      <c r="R110" s="17">
        <f>(SUMIFS(EUROSTAT_VBE_IND_2010!O$7:O$732,EUROSTAT_VBE_IND_2010!$B$7:$B$732,$D110,EUROSTAT_VBE_IND_2010!$C$7:$C$732,"*"&amp;RIGHT($A108,3)&amp;"*",EUROSTAT_VBE_IND_2010!$D$7:$D$732,"212*"))/1000</f>
        <v>20.741</v>
      </c>
      <c r="S110" s="17">
        <f>(SUMIFS(EUROSTAT_VBE_IND_2010!P$7:P$732,EUROSTAT_VBE_IND_2010!$B$7:$B$732,$D110,EUROSTAT_VBE_IND_2010!$C$7:$C$732,"*"&amp;RIGHT($A108,3)&amp;"*",EUROSTAT_VBE_IND_2010!$D$7:$D$732,"212*"))/1000</f>
        <v>62.782</v>
      </c>
      <c r="T110" s="17">
        <f>(SUMIFS(EUROSTAT_VBE_IND_2010!Q$7:Q$732,EUROSTAT_VBE_IND_2010!$B$7:$B$732,$D110,EUROSTAT_VBE_IND_2010!$C$7:$C$732,"*"&amp;RIGHT($A108,3)&amp;"*",EUROSTAT_VBE_IND_2010!$D$7:$D$732,"212*"))/1000</f>
        <v>0.114</v>
      </c>
      <c r="U110" s="17">
        <f>(SUMIFS(EUROSTAT_VBE_IND_2010!R$7:R$732,EUROSTAT_VBE_IND_2010!$B$7:$B$732,$D110,EUROSTAT_VBE_IND_2010!$C$7:$C$732,"*"&amp;RIGHT($A108,3)&amp;"*",EUROSTAT_VBE_IND_2010!$D$7:$D$732,"212*"))/1000</f>
        <v>11.745</v>
      </c>
      <c r="V110" s="17">
        <f>(SUMIFS(EUROSTAT_VBE_IND_2010!S$7:S$732,EUROSTAT_VBE_IND_2010!$B$7:$B$732,$D110,EUROSTAT_VBE_IND_2010!$C$7:$C$732,"*"&amp;RIGHT($A108,3)&amp;"*",EUROSTAT_VBE_IND_2010!$D$7:$D$732,"212*"))/1000</f>
        <v>0</v>
      </c>
      <c r="W110" s="17">
        <f>(SUMIFS(EUROSTAT_VBE_IND_2010!T$7:T$732,EUROSTAT_VBE_IND_2010!$B$7:$B$732,$D110,EUROSTAT_VBE_IND_2010!$C$7:$C$732,"*"&amp;RIGHT($A108,3)&amp;"*",EUROSTAT_VBE_IND_2010!$D$7:$D$732,"212*"))/1000</f>
        <v>0.855</v>
      </c>
      <c r="X110" s="17">
        <f>(SUMIFS(EUROSTAT_VBE_IND_2010!U$7:U$732,EUROSTAT_VBE_IND_2010!$B$7:$B$732,$D110,EUROSTAT_VBE_IND_2010!$C$7:$C$732,"*"&amp;RIGHT($A108,3)&amp;"*",EUROSTAT_VBE_IND_2010!$D$7:$D$732,"212*"))/1000</f>
        <v>79.445</v>
      </c>
      <c r="Y110" s="17">
        <f>(SUMIFS(EUROSTAT_VBE_IND_2010!V$7:V$732,EUROSTAT_VBE_IND_2010!$B$7:$B$732,$D110,EUROSTAT_VBE_IND_2010!$C$7:$C$732,"*"&amp;RIGHT($A108,3)&amp;"*",EUROSTAT_VBE_IND_2010!$D$7:$D$732,"212*"))/1000</f>
        <v>0.028</v>
      </c>
      <c r="Z110" s="17">
        <f>(SUMIFS(EUROSTAT_VBE_IND_2010!W$7:W$732,EUROSTAT_VBE_IND_2010!$B$7:$B$732,$D110,EUROSTAT_VBE_IND_2010!$C$7:$C$732,"*"&amp;RIGHT($A108,3)&amp;"*",EUROSTAT_VBE_IND_2010!$D$7:$D$732,"212*"))/1000</f>
        <v>0.028</v>
      </c>
      <c r="AA110" s="17">
        <f>(SUMIFS(EUROSTAT_VBE_IND_2010!X$7:X$732,EUROSTAT_VBE_IND_2010!$B$7:$B$732,$D110,EUROSTAT_VBE_IND_2010!$C$7:$C$732,"*"&amp;RIGHT($A108,3)&amp;"*",EUROSTAT_VBE_IND_2010!$D$7:$D$732,"212*"))/1000</f>
        <v>0.086</v>
      </c>
      <c r="AB110" s="17">
        <f>(SUMIFS(EUROSTAT_VBE_IND_2010!AA$7:AA$732,EUROSTAT_VBE_IND_2010!$B$7:$B$732,$D110,EUROSTAT_VBE_IND_2010!$C$7:$C$732,"*"&amp;RIGHT($A108,3)&amp;"*",EUROSTAT_VBE_IND_2010!$D$7:$D$732,"212*"))/1000</f>
        <v>0</v>
      </c>
      <c r="AC110" s="17">
        <f>(SUMIFS(EUROSTAT_VBE_IND_2010!AB$7:AB$732,EUROSTAT_VBE_IND_2010!$B$7:$B$732,$D110,EUROSTAT_VBE_IND_2010!$C$7:$C$732,"*"&amp;RIGHT($A108,3)&amp;"*",EUROSTAT_VBE_IND_2010!$D$7:$D$732,"212*"))/1000</f>
        <v>20.968</v>
      </c>
      <c r="AD110" s="17">
        <f>(SUMIFS(EUROSTAT_VBE_IND_2010!AC$7:AC$732,EUROSTAT_VBE_IND_2010!$B$7:$B$732,$D110,EUROSTAT_VBE_IND_2010!$C$7:$C$732,"*"&amp;RIGHT($A108,3)&amp;"*",EUROSTAT_VBE_IND_2010!$D$7:$D$732,"212*"))/1000</f>
        <v>5.835</v>
      </c>
      <c r="AE110" s="17">
        <f>(SUMIFS(EUROSTAT_VBE_IND_2010!AD$7:AD$732,EUROSTAT_VBE_IND_2010!$B$7:$B$732,$D110,EUROSTAT_VBE_IND_2010!$C$7:$C$732,"*"&amp;RIGHT($A108,3)&amp;"*",EUROSTAT_VBE_IND_2010!$D$7:$D$732,"212*"))/1000</f>
        <v>27.537</v>
      </c>
      <c r="AF110" s="17">
        <f>(SUMIFS(EUROSTAT_VBE_IND_2010!AE$7:AE$732,EUROSTAT_VBE_IND_2010!$B$7:$B$732,$D110,EUROSTAT_VBE_IND_2010!$C$7:$C$732,"*"&amp;RIGHT($A108,3)&amp;"*",EUROSTAT_VBE_IND_2010!$D$7:$D$732,"212*"))/1000</f>
        <v>0</v>
      </c>
      <c r="AG110" s="17">
        <f>(SUMIFS(EUROSTAT_VBE_IND_2010!AF$7:AF$732,EUROSTAT_VBE_IND_2010!$B$7:$B$732,$D110,EUROSTAT_VBE_IND_2010!$C$7:$C$732,"*"&amp;RIGHT($A108,3)&amp;"*",EUROSTAT_VBE_IND_2010!$D$7:$D$732,"212*"))/1000</f>
        <v>24.968</v>
      </c>
      <c r="AH110" s="17">
        <f>(SUMIFS(EUROSTAT_VBE_IND_2010!AH$7:AH$732,EUROSTAT_VBE_IND_2010!$B$7:$B$732,$D110,EUROSTAT_VBE_IND_2010!$C$7:$C$732,"*"&amp;RIGHT($A108,3)&amp;"*",EUROSTAT_VBE_IND_2010!$D$7:$D$732,"212*"))/1000</f>
        <v>26.287</v>
      </c>
      <c r="AI110" s="17">
        <f>(SUMIFS(EUROSTAT_VBE_IND_2010!AI$7:AI$732,EUROSTAT_VBE_IND_2010!$B$7:$B$732,$D110,EUROSTAT_VBE_IND_2010!$C$7:$C$732,"*"&amp;RIGHT($A108,3)&amp;"*",EUROSTAT_VBE_IND_2010!$D$7:$D$732,"212*"))/1000</f>
        <v>0.228</v>
      </c>
      <c r="AJ110" s="17">
        <f>(SUMIFS(EUROSTAT_VBE_IND_2010!AJ$7:AJ$732,EUROSTAT_VBE_IND_2010!$B$7:$B$732,$D110,EUROSTAT_VBE_IND_2010!$C$7:$C$732,"*"&amp;RIGHT($A108,3)&amp;"*",EUROSTAT_VBE_IND_2010!$D$7:$D$732,"212*"))/1000</f>
        <v>29.771</v>
      </c>
      <c r="AK110" s="17">
        <f>(SUMIFS(EUROSTAT_VBE_IND_2010!AK$7:AK$732,EUROSTAT_VBE_IND_2010!$B$7:$B$732,$D110,EUROSTAT_VBE_IND_2010!$C$7:$C$732,"*"&amp;RIGHT($A108,3)&amp;"*",EUROSTAT_VBE_IND_2010!$D$7:$D$732,"212*"))/1000</f>
        <v>54.732</v>
      </c>
      <c r="AL110" s="198">
        <f>SUMIFS('IEA Bal_AL-IND'!$D$30:$D$329,'IEA Bal_AL-IND'!$A$30:$A$329,"*"&amp;RIGHT($B110,8),'IEA Bal_AL-IND'!$C$30:$C$329,'Aggregated Balance-IND_2010'!$E110)</f>
        <v>4.0128075</v>
      </c>
      <c r="AM110" s="198">
        <f>SUMIFS('IEA Bal_BA-IND'!$D$30:$D$329,'IEA Bal_BA-IND'!$A$30:$A$329,"*"&amp;RIGHT($B110,8),'IEA Bal_BA-IND'!$C$30:$C$329,'Aggregated Balance-IND_2010'!$E110)</f>
        <v>6.07844646225</v>
      </c>
      <c r="AN110" s="198">
        <f>SUMIFS('IEA Bal_KS-IND'!$D$30:$D$329,'IEA Bal_KS-IND'!$A$30:$A$329,"*"&amp;RIGHT($B110,8),'IEA Bal_KS-IND'!$C$30:$C$329,'Aggregated Balance-IND_2010'!$E110)</f>
        <v>1.3376025</v>
      </c>
      <c r="AO110" s="17">
        <f>(SUMIFS(EUROSTAT_VBE_IND_2010!Y$7:Y$732,EUROSTAT_VBE_IND_2010!$B$7:$B$732,$D110,EUROSTAT_VBE_IND_2010!$C$7:$C$732,"*"&amp;RIGHT($A108,3)&amp;"*",EUROSTAT_VBE_IND_2010!$D$7:$D$732,"212*"))/1000</f>
        <v>0.02</v>
      </c>
      <c r="AP110" s="17">
        <f>(SUMIFS(EUROSTAT_VBE_IND_2010!Z$7:Z$732,EUROSTAT_VBE_IND_2010!$B$7:$B$732,$D110,EUROSTAT_VBE_IND_2010!$C$7:$C$732,"*"&amp;RIGHT($A108,3)&amp;"*",EUROSTAT_VBE_IND_2010!$D$7:$D$732,"212*"))/1000</f>
        <v>0.741</v>
      </c>
      <c r="AQ110" s="17">
        <f>(SUMIFS(EUROSTAT_VBE_IND_2010!AG$7:AG$732,EUROSTAT_VBE_IND_2010!$B$7:$B$732,$D110,EUROSTAT_VBE_IND_2010!$C$7:$C$732,"*"&amp;RIGHT($A108,3)&amp;"*",EUROSTAT_VBE_IND_2010!$D$7:$D$732,"212*"))/1000</f>
        <v>13.194</v>
      </c>
    </row>
    <row r="111" spans="1:43">
      <c r="A111" t="str">
        <f>LEFT(EUROSTAT_VBE_IND_2010!$C$88,8)</f>
        <v>B_101805</v>
      </c>
      <c r="B111" s="28" t="s">
        <v>297</v>
      </c>
      <c r="C111" t="s">
        <v>293</v>
      </c>
      <c r="D111" t="s">
        <v>126</v>
      </c>
      <c r="E111" t="s">
        <v>233</v>
      </c>
      <c r="F111" t="s">
        <v>253</v>
      </c>
      <c r="G111" s="17">
        <f>(SUMIFS(EUROSTAT_VBE_IND_2010!E$7:E$732,EUROSTAT_VBE_IND_2010!$B$7:$B$732,$D111,EUROSTAT_VBE_IND_2010!$C$7:$C$732,"*"&amp;RIGHT($A111,3)&amp;"*",EUROSTAT_VBE_IND_2010!$D$7:$D$732,"321*"))/1000</f>
        <v>0</v>
      </c>
      <c r="H111" s="17">
        <f>(SUMIFS(EUROSTAT_VBE_IND_2010!F$7:F$732,EUROSTAT_VBE_IND_2010!$B$7:$B$732,$D111,EUROSTAT_VBE_IND_2010!$C$7:$C$732,"*"&amp;RIGHT($A111,3)&amp;"*",EUROSTAT_VBE_IND_2010!$D$7:$D$732,"321*"))/1000</f>
        <v>0</v>
      </c>
      <c r="I111" s="17">
        <f>(SUMIFS(EUROSTAT_VBE_IND_2010!G$7:G$732,EUROSTAT_VBE_IND_2010!$B$7:$B$732,$D111,EUROSTAT_VBE_IND_2010!$C$7:$C$732,"*"&amp;RIGHT($A111,3)&amp;"*",EUROSTAT_VBE_IND_2010!$D$7:$D$732,"321*"))/1000</f>
        <v>0</v>
      </c>
      <c r="J111" s="198">
        <f>SUMIFS('IEA Bal_CH-IND'!$D$30:$D$329,'IEA Bal_CH-IND'!$A$30:$A$329,"*"&amp;RIGHT($B111,8),'IEA Bal_CH-IND'!$C$30:$C$329,'Aggregated Balance-IND_2010'!$E111)</f>
        <v>0</v>
      </c>
      <c r="K111" s="17">
        <f>(SUMIFS(EUROSTAT_VBE_IND_2010!H$7:H$732,EUROSTAT_VBE_IND_2010!$B$7:$B$732,$D111,EUROSTAT_VBE_IND_2010!$C$7:$C$732,"*"&amp;RIGHT($A111,3)&amp;"*",EUROSTAT_VBE_IND_2010!$D$7:$D$732,"321*"))/1000</f>
        <v>0</v>
      </c>
      <c r="L111" s="17">
        <f>(SUMIFS(EUROSTAT_VBE_IND_2010!I$7:I$732,EUROSTAT_VBE_IND_2010!$B$7:$B$732,$D111,EUROSTAT_VBE_IND_2010!$C$7:$C$732,"*"&amp;RIGHT($A111,3)&amp;"*",EUROSTAT_VBE_IND_2010!$D$7:$D$732,"321*"))/1000</f>
        <v>0</v>
      </c>
      <c r="M111" s="17">
        <f>(SUMIFS(EUROSTAT_VBE_IND_2010!J$7:J$732,EUROSTAT_VBE_IND_2010!$B$7:$B$732,$D111,EUROSTAT_VBE_IND_2010!$C$7:$C$732,"*"&amp;RIGHT($A111,3)&amp;"*",EUROSTAT_VBE_IND_2010!$D$7:$D$732,"321*"))/1000</f>
        <v>0</v>
      </c>
      <c r="N111" s="17">
        <f>(SUMIFS(EUROSTAT_VBE_IND_2010!K$7:K$732,EUROSTAT_VBE_IND_2010!$B$7:$B$732,$D111,EUROSTAT_VBE_IND_2010!$C$7:$C$732,"*"&amp;RIGHT($A111,3)&amp;"*",EUROSTAT_VBE_IND_2010!$D$7:$D$732,"321*"))/1000</f>
        <v>0</v>
      </c>
      <c r="O111" s="17">
        <f>(SUMIFS(EUROSTAT_VBE_IND_2010!L$7:L$732,EUROSTAT_VBE_IND_2010!$B$7:$B$732,$D111,EUROSTAT_VBE_IND_2010!$C$7:$C$732,"*"&amp;RIGHT($A111,3)&amp;"*",EUROSTAT_VBE_IND_2010!$D$7:$D$732,"321*"))/1000</f>
        <v>0</v>
      </c>
      <c r="P111" s="17">
        <f>(SUMIFS(EUROSTAT_VBE_IND_2010!M$7:M$732,EUROSTAT_VBE_IND_2010!$B$7:$B$732,$D111,EUROSTAT_VBE_IND_2010!$C$7:$C$732,"*"&amp;RIGHT($A111,3)&amp;"*",EUROSTAT_VBE_IND_2010!$D$7:$D$732,"321*"))/1000</f>
        <v>0</v>
      </c>
      <c r="Q111" s="17">
        <f>(SUMIFS(EUROSTAT_VBE_IND_2010!N$7:N$732,EUROSTAT_VBE_IND_2010!$B$7:$B$732,$D111,EUROSTAT_VBE_IND_2010!$C$7:$C$732,"*"&amp;RIGHT($A111,3)&amp;"*",EUROSTAT_VBE_IND_2010!$D$7:$D$732,"321*"))/1000</f>
        <v>0</v>
      </c>
      <c r="R111" s="17">
        <f>(SUMIFS(EUROSTAT_VBE_IND_2010!O$7:O$732,EUROSTAT_VBE_IND_2010!$B$7:$B$732,$D111,EUROSTAT_VBE_IND_2010!$C$7:$C$732,"*"&amp;RIGHT($A111,3)&amp;"*",EUROSTAT_VBE_IND_2010!$D$7:$D$732,"321*"))/1000</f>
        <v>0</v>
      </c>
      <c r="S111" s="17">
        <f>(SUMIFS(EUROSTAT_VBE_IND_2010!P$7:P$732,EUROSTAT_VBE_IND_2010!$B$7:$B$732,$D111,EUROSTAT_VBE_IND_2010!$C$7:$C$732,"*"&amp;RIGHT($A111,3)&amp;"*",EUROSTAT_VBE_IND_2010!$D$7:$D$732,"321*"))/1000</f>
        <v>0</v>
      </c>
      <c r="T111" s="17">
        <f>(SUMIFS(EUROSTAT_VBE_IND_2010!Q$7:Q$732,EUROSTAT_VBE_IND_2010!$B$7:$B$732,$D111,EUROSTAT_VBE_IND_2010!$C$7:$C$732,"*"&amp;RIGHT($A111,3)&amp;"*",EUROSTAT_VBE_IND_2010!$D$7:$D$732,"321*"))/1000</f>
        <v>0</v>
      </c>
      <c r="U111" s="17">
        <f>(SUMIFS(EUROSTAT_VBE_IND_2010!R$7:R$732,EUROSTAT_VBE_IND_2010!$B$7:$B$732,$D111,EUROSTAT_VBE_IND_2010!$C$7:$C$732,"*"&amp;RIGHT($A111,3)&amp;"*",EUROSTAT_VBE_IND_2010!$D$7:$D$732,"321*"))/1000</f>
        <v>0</v>
      </c>
      <c r="V111" s="17">
        <f>(SUMIFS(EUROSTAT_VBE_IND_2010!S$7:S$732,EUROSTAT_VBE_IND_2010!$B$7:$B$732,$D111,EUROSTAT_VBE_IND_2010!$C$7:$C$732,"*"&amp;RIGHT($A111,3)&amp;"*",EUROSTAT_VBE_IND_2010!$D$7:$D$732,"321*"))/1000</f>
        <v>0</v>
      </c>
      <c r="W111" s="17">
        <f>(SUMIFS(EUROSTAT_VBE_IND_2010!T$7:T$732,EUROSTAT_VBE_IND_2010!$B$7:$B$732,$D111,EUROSTAT_VBE_IND_2010!$C$7:$C$732,"*"&amp;RIGHT($A111,3)&amp;"*",EUROSTAT_VBE_IND_2010!$D$7:$D$732,"321*"))/1000</f>
        <v>0</v>
      </c>
      <c r="X111" s="17">
        <f>(SUMIFS(EUROSTAT_VBE_IND_2010!U$7:U$732,EUROSTAT_VBE_IND_2010!$B$7:$B$732,$D111,EUROSTAT_VBE_IND_2010!$C$7:$C$732,"*"&amp;RIGHT($A111,3)&amp;"*",EUROSTAT_VBE_IND_2010!$D$7:$D$732,"321*"))/1000</f>
        <v>0</v>
      </c>
      <c r="Y111" s="17">
        <f>(SUMIFS(EUROSTAT_VBE_IND_2010!V$7:V$732,EUROSTAT_VBE_IND_2010!$B$7:$B$732,$D111,EUROSTAT_VBE_IND_2010!$C$7:$C$732,"*"&amp;RIGHT($A111,3)&amp;"*",EUROSTAT_VBE_IND_2010!$D$7:$D$732,"321*"))/1000</f>
        <v>0</v>
      </c>
      <c r="Z111" s="17">
        <f>(SUMIFS(EUROSTAT_VBE_IND_2010!W$7:W$732,EUROSTAT_VBE_IND_2010!$B$7:$B$732,$D111,EUROSTAT_VBE_IND_2010!$C$7:$C$732,"*"&amp;RIGHT($A111,3)&amp;"*",EUROSTAT_VBE_IND_2010!$D$7:$D$732,"321*"))/1000</f>
        <v>0</v>
      </c>
      <c r="AA111" s="17">
        <f>(SUMIFS(EUROSTAT_VBE_IND_2010!X$7:X$732,EUROSTAT_VBE_IND_2010!$B$7:$B$732,$D111,EUROSTAT_VBE_IND_2010!$C$7:$C$732,"*"&amp;RIGHT($A111,3)&amp;"*",EUROSTAT_VBE_IND_2010!$D$7:$D$732,"321*"))/1000</f>
        <v>0</v>
      </c>
      <c r="AB111" s="17">
        <f>(SUMIFS(EUROSTAT_VBE_IND_2010!AA$7:AA$732,EUROSTAT_VBE_IND_2010!$B$7:$B$732,$D111,EUROSTAT_VBE_IND_2010!$C$7:$C$732,"*"&amp;RIGHT($A111,3)&amp;"*",EUROSTAT_VBE_IND_2010!$D$7:$D$732,"321*"))/1000</f>
        <v>0</v>
      </c>
      <c r="AC111" s="17">
        <f>(SUMIFS(EUROSTAT_VBE_IND_2010!AB$7:AB$732,EUROSTAT_VBE_IND_2010!$B$7:$B$732,$D111,EUROSTAT_VBE_IND_2010!$C$7:$C$732,"*"&amp;RIGHT($A111,3)&amp;"*",EUROSTAT_VBE_IND_2010!$D$7:$D$732,"321*"))/1000</f>
        <v>0</v>
      </c>
      <c r="AD111" s="17">
        <f>(SUMIFS(EUROSTAT_VBE_IND_2010!AC$7:AC$732,EUROSTAT_VBE_IND_2010!$B$7:$B$732,$D111,EUROSTAT_VBE_IND_2010!$C$7:$C$732,"*"&amp;RIGHT($A111,3)&amp;"*",EUROSTAT_VBE_IND_2010!$D$7:$D$732,"321*"))/1000</f>
        <v>0</v>
      </c>
      <c r="AE111" s="17">
        <f>(SUMIFS(EUROSTAT_VBE_IND_2010!AD$7:AD$732,EUROSTAT_VBE_IND_2010!$B$7:$B$732,$D111,EUROSTAT_VBE_IND_2010!$C$7:$C$732,"*"&amp;RIGHT($A111,3)&amp;"*",EUROSTAT_VBE_IND_2010!$D$7:$D$732,"321*"))/1000</f>
        <v>0</v>
      </c>
      <c r="AF111" s="17">
        <f>(SUMIFS(EUROSTAT_VBE_IND_2010!AE$7:AE$732,EUROSTAT_VBE_IND_2010!$B$7:$B$732,$D111,EUROSTAT_VBE_IND_2010!$C$7:$C$732,"*"&amp;RIGHT($A111,3)&amp;"*",EUROSTAT_VBE_IND_2010!$D$7:$D$732,"321*"))/1000</f>
        <v>0</v>
      </c>
      <c r="AG111" s="17">
        <f>(SUMIFS(EUROSTAT_VBE_IND_2010!AF$7:AF$732,EUROSTAT_VBE_IND_2010!$B$7:$B$732,$D111,EUROSTAT_VBE_IND_2010!$C$7:$C$732,"*"&amp;RIGHT($A111,3)&amp;"*",EUROSTAT_VBE_IND_2010!$D$7:$D$732,"321*"))/1000</f>
        <v>0</v>
      </c>
      <c r="AH111" s="17">
        <f>(SUMIFS(EUROSTAT_VBE_IND_2010!AH$7:AH$732,EUROSTAT_VBE_IND_2010!$B$7:$B$732,$D111,EUROSTAT_VBE_IND_2010!$C$7:$C$732,"*"&amp;RIGHT($A111,3)&amp;"*",EUROSTAT_VBE_IND_2010!$D$7:$D$732,"321*"))/1000</f>
        <v>0</v>
      </c>
      <c r="AI111" s="17">
        <f>(SUMIFS(EUROSTAT_VBE_IND_2010!AI$7:AI$732,EUROSTAT_VBE_IND_2010!$B$7:$B$732,$D111,EUROSTAT_VBE_IND_2010!$C$7:$C$732,"*"&amp;RIGHT($A111,3)&amp;"*",EUROSTAT_VBE_IND_2010!$D$7:$D$732,"321*"))/1000</f>
        <v>0</v>
      </c>
      <c r="AJ111" s="17">
        <f>(SUMIFS(EUROSTAT_VBE_IND_2010!AJ$7:AJ$732,EUROSTAT_VBE_IND_2010!$B$7:$B$732,$D111,EUROSTAT_VBE_IND_2010!$C$7:$C$732,"*"&amp;RIGHT($A111,3)&amp;"*",EUROSTAT_VBE_IND_2010!$D$7:$D$732,"321*"))/1000</f>
        <v>0</v>
      </c>
      <c r="AK111" s="17">
        <f>(SUMIFS(EUROSTAT_VBE_IND_2010!AK$7:AK$732,EUROSTAT_VBE_IND_2010!$B$7:$B$732,$D111,EUROSTAT_VBE_IND_2010!$C$7:$C$732,"*"&amp;RIGHT($A111,3)&amp;"*",EUROSTAT_VBE_IND_2010!$D$7:$D$732,"321*"))/1000</f>
        <v>0</v>
      </c>
      <c r="AL111" s="198">
        <f>SUMIFS('IEA Bal_AL-IND'!$D$30:$D$329,'IEA Bal_AL-IND'!$A$30:$A$329,"*"&amp;RIGHT($B111,8),'IEA Bal_AL-IND'!$C$30:$C$329,'Aggregated Balance-IND_2010'!$E111)</f>
        <v>0</v>
      </c>
      <c r="AM111" s="198">
        <f>SUMIFS('IEA Bal_BA-IND'!$D$30:$D$329,'IEA Bal_BA-IND'!$A$30:$A$329,"*"&amp;RIGHT($B111,8),'IEA Bal_BA-IND'!$C$30:$C$329,'Aggregated Balance-IND_2010'!$E111)</f>
        <v>0</v>
      </c>
      <c r="AN111" s="198">
        <f>SUMIFS('IEA Bal_KS-IND'!$D$30:$D$329,'IEA Bal_KS-IND'!$A$30:$A$329,"*"&amp;RIGHT($B111,8),'IEA Bal_KS-IND'!$C$30:$C$329,'Aggregated Balance-IND_2010'!$E111)</f>
        <v>0</v>
      </c>
      <c r="AO111" s="17">
        <f>(SUMIFS(EUROSTAT_VBE_IND_2010!Y$7:Y$732,EUROSTAT_VBE_IND_2010!$B$7:$B$732,$D111,EUROSTAT_VBE_IND_2010!$C$7:$C$732,"*"&amp;RIGHT($A111,3)&amp;"*",EUROSTAT_VBE_IND_2010!$D$7:$D$732,"321*"))/1000</f>
        <v>0</v>
      </c>
      <c r="AP111" s="17">
        <f>(SUMIFS(EUROSTAT_VBE_IND_2010!Z$7:Z$732,EUROSTAT_VBE_IND_2010!$B$7:$B$732,$D111,EUROSTAT_VBE_IND_2010!$C$7:$C$732,"*"&amp;RIGHT($A111,3)&amp;"*",EUROSTAT_VBE_IND_2010!$D$7:$D$732,"321*"))/1000</f>
        <v>0</v>
      </c>
      <c r="AQ111" s="17">
        <f>(SUMIFS(EUROSTAT_VBE_IND_2010!AG$7:AG$732,EUROSTAT_VBE_IND_2010!$B$7:$B$732,$D111,EUROSTAT_VBE_IND_2010!$C$7:$C$732,"*"&amp;RIGHT($A111,3)&amp;"*",EUROSTAT_VBE_IND_2010!$D$7:$D$732,"321*"))/1000</f>
        <v>0</v>
      </c>
    </row>
    <row r="112" spans="1:43">
      <c r="A112" t="str">
        <f>LEFT(EUROSTAT_VBE_IND_2010!$C$88,8)</f>
        <v>B_101805</v>
      </c>
      <c r="B112" s="28" t="s">
        <v>297</v>
      </c>
      <c r="C112" t="s">
        <v>293</v>
      </c>
      <c r="D112" t="s">
        <v>126</v>
      </c>
      <c r="E112" t="s">
        <v>234</v>
      </c>
      <c r="F112" t="s">
        <v>254</v>
      </c>
      <c r="G112" s="17">
        <f>(SUMIFS(EUROSTAT_VBE_IND_2010!E$7:E$732,EUROSTAT_VBE_IND_2010!$B$7:$B$732,$D112,EUROSTAT_VBE_IND_2010!$C$7:$C$732,"*"&amp;RIGHT($A112,3)&amp;"*",EUROSTAT_VBE_IND_2010!$D$7:$D$732,"3220*"))/1000</f>
        <v>0</v>
      </c>
      <c r="H112" s="17">
        <f>(SUMIFS(EUROSTAT_VBE_IND_2010!F$7:F$732,EUROSTAT_VBE_IND_2010!$B$7:$B$732,$D112,EUROSTAT_VBE_IND_2010!$C$7:$C$732,"*"&amp;RIGHT($A112,3)&amp;"*",EUROSTAT_VBE_IND_2010!$D$7:$D$732,"3220*"))/1000</f>
        <v>0</v>
      </c>
      <c r="I112" s="17">
        <f>(SUMIFS(EUROSTAT_VBE_IND_2010!G$7:G$732,EUROSTAT_VBE_IND_2010!$B$7:$B$732,$D112,EUROSTAT_VBE_IND_2010!$C$7:$C$732,"*"&amp;RIGHT($A112,3)&amp;"*",EUROSTAT_VBE_IND_2010!$D$7:$D$732,"3220*"))/1000</f>
        <v>0</v>
      </c>
      <c r="J112" s="198">
        <f>SUMIFS('IEA Bal_CH-IND'!$D$30:$D$329,'IEA Bal_CH-IND'!$A$30:$A$329,"*"&amp;RIGHT($B112,8),'IEA Bal_CH-IND'!$C$30:$C$329,'Aggregated Balance-IND_2010'!$E112)</f>
        <v>0</v>
      </c>
      <c r="K112" s="17">
        <f>(SUMIFS(EUROSTAT_VBE_IND_2010!H$7:H$732,EUROSTAT_VBE_IND_2010!$B$7:$B$732,$D112,EUROSTAT_VBE_IND_2010!$C$7:$C$732,"*"&amp;RIGHT($A112,3)&amp;"*",EUROSTAT_VBE_IND_2010!$D$7:$D$732,"3220*"))/1000</f>
        <v>0.046</v>
      </c>
      <c r="L112" s="17">
        <f>(SUMIFS(EUROSTAT_VBE_IND_2010!I$7:I$732,EUROSTAT_VBE_IND_2010!$B$7:$B$732,$D112,EUROSTAT_VBE_IND_2010!$C$7:$C$732,"*"&amp;RIGHT($A112,3)&amp;"*",EUROSTAT_VBE_IND_2010!$D$7:$D$732,"3220*"))/1000</f>
        <v>0</v>
      </c>
      <c r="M112" s="17">
        <f>(SUMIFS(EUROSTAT_VBE_IND_2010!J$7:J$732,EUROSTAT_VBE_IND_2010!$B$7:$B$732,$D112,EUROSTAT_VBE_IND_2010!$C$7:$C$732,"*"&amp;RIGHT($A112,3)&amp;"*",EUROSTAT_VBE_IND_2010!$D$7:$D$732,"3220*"))/1000</f>
        <v>2.624</v>
      </c>
      <c r="N112" s="17">
        <f>(SUMIFS(EUROSTAT_VBE_IND_2010!K$7:K$732,EUROSTAT_VBE_IND_2010!$B$7:$B$732,$D112,EUROSTAT_VBE_IND_2010!$C$7:$C$732,"*"&amp;RIGHT($A112,3)&amp;"*",EUROSTAT_VBE_IND_2010!$D$7:$D$732,"3220*"))/1000</f>
        <v>0.046</v>
      </c>
      <c r="O112" s="17">
        <f>(SUMIFS(EUROSTAT_VBE_IND_2010!L$7:L$732,EUROSTAT_VBE_IND_2010!$B$7:$B$732,$D112,EUROSTAT_VBE_IND_2010!$C$7:$C$732,"*"&amp;RIGHT($A112,3)&amp;"*",EUROSTAT_VBE_IND_2010!$D$7:$D$732,"3220*"))/1000</f>
        <v>0</v>
      </c>
      <c r="P112" s="17">
        <f>(SUMIFS(EUROSTAT_VBE_IND_2010!M$7:M$732,EUROSTAT_VBE_IND_2010!$B$7:$B$732,$D112,EUROSTAT_VBE_IND_2010!$C$7:$C$732,"*"&amp;RIGHT($A112,3)&amp;"*",EUROSTAT_VBE_IND_2010!$D$7:$D$732,"3220*"))/1000</f>
        <v>0</v>
      </c>
      <c r="Q112" s="17">
        <f>(SUMIFS(EUROSTAT_VBE_IND_2010!N$7:N$732,EUROSTAT_VBE_IND_2010!$B$7:$B$732,$D112,EUROSTAT_VBE_IND_2010!$C$7:$C$732,"*"&amp;RIGHT($A112,3)&amp;"*",EUROSTAT_VBE_IND_2010!$D$7:$D$732,"3220*"))/1000</f>
        <v>1.472</v>
      </c>
      <c r="R112" s="17">
        <f>(SUMIFS(EUROSTAT_VBE_IND_2010!O$7:O$732,EUROSTAT_VBE_IND_2010!$B$7:$B$732,$D112,EUROSTAT_VBE_IND_2010!$C$7:$C$732,"*"&amp;RIGHT($A112,3)&amp;"*",EUROSTAT_VBE_IND_2010!$D$7:$D$732,"3220*"))/1000</f>
        <v>4.158</v>
      </c>
      <c r="S112" s="17">
        <f>(SUMIFS(EUROSTAT_VBE_IND_2010!P$7:P$732,EUROSTAT_VBE_IND_2010!$B$7:$B$732,$D112,EUROSTAT_VBE_IND_2010!$C$7:$C$732,"*"&amp;RIGHT($A112,3)&amp;"*",EUROSTAT_VBE_IND_2010!$D$7:$D$732,"3220*"))/1000</f>
        <v>0.276</v>
      </c>
      <c r="T112" s="17">
        <f>(SUMIFS(EUROSTAT_VBE_IND_2010!Q$7:Q$732,EUROSTAT_VBE_IND_2010!$B$7:$B$732,$D112,EUROSTAT_VBE_IND_2010!$C$7:$C$732,"*"&amp;RIGHT($A112,3)&amp;"*",EUROSTAT_VBE_IND_2010!$D$7:$D$732,"3220*"))/1000</f>
        <v>0</v>
      </c>
      <c r="U112" s="17">
        <f>(SUMIFS(EUROSTAT_VBE_IND_2010!R$7:R$732,EUROSTAT_VBE_IND_2010!$B$7:$B$732,$D112,EUROSTAT_VBE_IND_2010!$C$7:$C$732,"*"&amp;RIGHT($A112,3)&amp;"*",EUROSTAT_VBE_IND_2010!$D$7:$D$732,"3220*"))/1000</f>
        <v>0</v>
      </c>
      <c r="V112" s="17">
        <f>(SUMIFS(EUROSTAT_VBE_IND_2010!S$7:S$732,EUROSTAT_VBE_IND_2010!$B$7:$B$732,$D112,EUROSTAT_VBE_IND_2010!$C$7:$C$732,"*"&amp;RIGHT($A112,3)&amp;"*",EUROSTAT_VBE_IND_2010!$D$7:$D$732,"3220*"))/1000</f>
        <v>0.047</v>
      </c>
      <c r="W112" s="17">
        <f>(SUMIFS(EUROSTAT_VBE_IND_2010!T$7:T$732,EUROSTAT_VBE_IND_2010!$B$7:$B$732,$D112,EUROSTAT_VBE_IND_2010!$C$7:$C$732,"*"&amp;RIGHT($A112,3)&amp;"*",EUROSTAT_VBE_IND_2010!$D$7:$D$732,"3220*"))/1000</f>
        <v>0</v>
      </c>
      <c r="X112" s="17">
        <f>(SUMIFS(EUROSTAT_VBE_IND_2010!U$7:U$732,EUROSTAT_VBE_IND_2010!$B$7:$B$732,$D112,EUROSTAT_VBE_IND_2010!$C$7:$C$732,"*"&amp;RIGHT($A112,3)&amp;"*",EUROSTAT_VBE_IND_2010!$D$7:$D$732,"3220*"))/1000</f>
        <v>1.012</v>
      </c>
      <c r="Y112" s="17">
        <f>(SUMIFS(EUROSTAT_VBE_IND_2010!V$7:V$732,EUROSTAT_VBE_IND_2010!$B$7:$B$732,$D112,EUROSTAT_VBE_IND_2010!$C$7:$C$732,"*"&amp;RIGHT($A112,3)&amp;"*",EUROSTAT_VBE_IND_2010!$D$7:$D$732,"3220*"))/1000</f>
        <v>0</v>
      </c>
      <c r="Z112" s="17">
        <f>(SUMIFS(EUROSTAT_VBE_IND_2010!W$7:W$732,EUROSTAT_VBE_IND_2010!$B$7:$B$732,$D112,EUROSTAT_VBE_IND_2010!$C$7:$C$732,"*"&amp;RIGHT($A112,3)&amp;"*",EUROSTAT_VBE_IND_2010!$D$7:$D$732,"3220*"))/1000</f>
        <v>0</v>
      </c>
      <c r="AA112" s="17">
        <f>(SUMIFS(EUROSTAT_VBE_IND_2010!X$7:X$732,EUROSTAT_VBE_IND_2010!$B$7:$B$732,$D112,EUROSTAT_VBE_IND_2010!$C$7:$C$732,"*"&amp;RIGHT($A112,3)&amp;"*",EUROSTAT_VBE_IND_2010!$D$7:$D$732,"3220*"))/1000</f>
        <v>0</v>
      </c>
      <c r="AB112" s="17">
        <f>(SUMIFS(EUROSTAT_VBE_IND_2010!AA$7:AA$732,EUROSTAT_VBE_IND_2010!$B$7:$B$732,$D112,EUROSTAT_VBE_IND_2010!$C$7:$C$732,"*"&amp;RIGHT($A112,3)&amp;"*",EUROSTAT_VBE_IND_2010!$D$7:$D$732,"3220*"))/1000</f>
        <v>0</v>
      </c>
      <c r="AC112" s="17">
        <f>(SUMIFS(EUROSTAT_VBE_IND_2010!AB$7:AB$732,EUROSTAT_VBE_IND_2010!$B$7:$B$732,$D112,EUROSTAT_VBE_IND_2010!$C$7:$C$732,"*"&amp;RIGHT($A112,3)&amp;"*",EUROSTAT_VBE_IND_2010!$D$7:$D$732,"3220*"))/1000</f>
        <v>0</v>
      </c>
      <c r="AD112" s="17">
        <f>(SUMIFS(EUROSTAT_VBE_IND_2010!AC$7:AC$732,EUROSTAT_VBE_IND_2010!$B$7:$B$732,$D112,EUROSTAT_VBE_IND_2010!$C$7:$C$732,"*"&amp;RIGHT($A112,3)&amp;"*",EUROSTAT_VBE_IND_2010!$D$7:$D$732,"3220*"))/1000</f>
        <v>0.138</v>
      </c>
      <c r="AE112" s="17">
        <f>(SUMIFS(EUROSTAT_VBE_IND_2010!AD$7:AD$732,EUROSTAT_VBE_IND_2010!$B$7:$B$732,$D112,EUROSTAT_VBE_IND_2010!$C$7:$C$732,"*"&amp;RIGHT($A112,3)&amp;"*",EUROSTAT_VBE_IND_2010!$D$7:$D$732,"3220*"))/1000</f>
        <v>0.046</v>
      </c>
      <c r="AF112" s="17">
        <f>(SUMIFS(EUROSTAT_VBE_IND_2010!AE$7:AE$732,EUROSTAT_VBE_IND_2010!$B$7:$B$732,$D112,EUROSTAT_VBE_IND_2010!$C$7:$C$732,"*"&amp;RIGHT($A112,3)&amp;"*",EUROSTAT_VBE_IND_2010!$D$7:$D$732,"3220*"))/1000</f>
        <v>0.046</v>
      </c>
      <c r="AG112" s="17">
        <f>(SUMIFS(EUROSTAT_VBE_IND_2010!AF$7:AF$732,EUROSTAT_VBE_IND_2010!$B$7:$B$732,$D112,EUROSTAT_VBE_IND_2010!$C$7:$C$732,"*"&amp;RIGHT($A112,3)&amp;"*",EUROSTAT_VBE_IND_2010!$D$7:$D$732,"3220*"))/1000</f>
        <v>0</v>
      </c>
      <c r="AH112" s="17">
        <f>(SUMIFS(EUROSTAT_VBE_IND_2010!AH$7:AH$732,EUROSTAT_VBE_IND_2010!$B$7:$B$732,$D112,EUROSTAT_VBE_IND_2010!$C$7:$C$732,"*"&amp;RIGHT($A112,3)&amp;"*",EUROSTAT_VBE_IND_2010!$D$7:$D$732,"3220*"))/1000</f>
        <v>6.716</v>
      </c>
      <c r="AI112" s="17">
        <f>(SUMIFS(EUROSTAT_VBE_IND_2010!AI$7:AI$732,EUROSTAT_VBE_IND_2010!$B$7:$B$732,$D112,EUROSTAT_VBE_IND_2010!$C$7:$C$732,"*"&amp;RIGHT($A112,3)&amp;"*",EUROSTAT_VBE_IND_2010!$D$7:$D$732,"3220*"))/1000</f>
        <v>0.092</v>
      </c>
      <c r="AJ112" s="17">
        <f>(SUMIFS(EUROSTAT_VBE_IND_2010!AJ$7:AJ$732,EUROSTAT_VBE_IND_2010!$B$7:$B$732,$D112,EUROSTAT_VBE_IND_2010!$C$7:$C$732,"*"&amp;RIGHT($A112,3)&amp;"*",EUROSTAT_VBE_IND_2010!$D$7:$D$732,"3220*"))/1000</f>
        <v>0</v>
      </c>
      <c r="AK112" s="17">
        <f>(SUMIFS(EUROSTAT_VBE_IND_2010!AK$7:AK$732,EUROSTAT_VBE_IND_2010!$B$7:$B$732,$D112,EUROSTAT_VBE_IND_2010!$C$7:$C$732,"*"&amp;RIGHT($A112,3)&amp;"*",EUROSTAT_VBE_IND_2010!$D$7:$D$732,"3220*"))/1000</f>
        <v>0</v>
      </c>
      <c r="AL112" s="198">
        <f>SUMIFS('IEA Bal_AL-IND'!$D$30:$D$329,'IEA Bal_AL-IND'!$A$30:$A$329,"*"&amp;RIGHT($B112,8),'IEA Bal_AL-IND'!$C$30:$C$329,'Aggregated Balance-IND_2010'!$E112)</f>
        <v>0</v>
      </c>
      <c r="AM112" s="198">
        <f>SUMIFS('IEA Bal_BA-IND'!$D$30:$D$329,'IEA Bal_BA-IND'!$A$30:$A$329,"*"&amp;RIGHT($B112,8),'IEA Bal_BA-IND'!$C$30:$C$329,'Aggregated Balance-IND_2010'!$E112)</f>
        <v>0</v>
      </c>
      <c r="AN112" s="198">
        <f>SUMIFS('IEA Bal_KS-IND'!$D$30:$D$329,'IEA Bal_KS-IND'!$A$30:$A$329,"*"&amp;RIGHT($B112,8),'IEA Bal_KS-IND'!$C$30:$C$329,'Aggregated Balance-IND_2010'!$E112)</f>
        <v>0</v>
      </c>
      <c r="AO112" s="17">
        <f>(SUMIFS(EUROSTAT_VBE_IND_2010!Y$7:Y$732,EUROSTAT_VBE_IND_2010!$B$7:$B$732,$D112,EUROSTAT_VBE_IND_2010!$C$7:$C$732,"*"&amp;RIGHT($A112,3)&amp;"*",EUROSTAT_VBE_IND_2010!$D$7:$D$732,"3220*"))/1000</f>
        <v>0.422</v>
      </c>
      <c r="AP112" s="17">
        <f>(SUMIFS(EUROSTAT_VBE_IND_2010!Z$7:Z$732,EUROSTAT_VBE_IND_2010!$B$7:$B$732,$D112,EUROSTAT_VBE_IND_2010!$C$7:$C$732,"*"&amp;RIGHT($A112,3)&amp;"*",EUROSTAT_VBE_IND_2010!$D$7:$D$732,"3220*"))/1000</f>
        <v>0</v>
      </c>
      <c r="AQ112" s="17">
        <f>(SUMIFS(EUROSTAT_VBE_IND_2010!AG$7:AG$732,EUROSTAT_VBE_IND_2010!$B$7:$B$732,$D112,EUROSTAT_VBE_IND_2010!$C$7:$C$732,"*"&amp;RIGHT($A112,3)&amp;"*",EUROSTAT_VBE_IND_2010!$D$7:$D$732,"3220*"))/1000</f>
        <v>0</v>
      </c>
    </row>
    <row r="113" spans="1:43">
      <c r="A113" t="str">
        <f>LEFT(EUROSTAT_VBE_IND_2010!$C$88,8)</f>
        <v>B_101805</v>
      </c>
      <c r="B113" s="28" t="s">
        <v>297</v>
      </c>
      <c r="C113" t="s">
        <v>293</v>
      </c>
      <c r="D113" t="s">
        <v>126</v>
      </c>
      <c r="E113" t="s">
        <v>235</v>
      </c>
      <c r="F113" t="s">
        <v>255</v>
      </c>
      <c r="G113" s="17">
        <f>(SUMIFS(EUROSTAT_VBE_IND_2010!E$7:E$732,EUROSTAT_VBE_IND_2010!$B$7:$B$732,$D113,EUROSTAT_VBE_IND_2010!$C$7:$C$732,"*"&amp;RIGHT($A113,3)&amp;"*",EUROSTAT_VBE_IND_2010!$D$7:$D$732,"323*"))/1000+(SUMIFS(EUROSTAT_VBE_IND_2010!E$7:E$732,EUROSTAT_VBE_IND_2010!$B$7:$B$732,$D113,EUROSTAT_VBE_IND_2010!$C$7:$C$732,"*"&amp;RIGHT($A113,3)&amp;"*",EUROSTAT_VBE_IND_2010!$D$7:$D$732,"324*"))/1000+(SUMIFS(EUROSTAT_VBE_IND_2010!E$7:E$732,EUROSTAT_VBE_IND_2010!$B$7:$B$732,$D113,EUROSTAT_VBE_IND_2010!$C$7:$C$732,"*"&amp;RIGHT($A113,3)&amp;"*",EUROSTAT_VBE_IND_2010!$D$7:$D$732,"3260*"))/1000</f>
        <v>0</v>
      </c>
      <c r="H113" s="17">
        <f>(SUMIFS(EUROSTAT_VBE_IND_2010!F$7:F$732,EUROSTAT_VBE_IND_2010!$B$7:$B$732,$D113,EUROSTAT_VBE_IND_2010!$C$7:$C$732,"*"&amp;RIGHT($A113,3)&amp;"*",EUROSTAT_VBE_IND_2010!$D$7:$D$732,"323*"))/1000+(SUMIFS(EUROSTAT_VBE_IND_2010!F$7:F$732,EUROSTAT_VBE_IND_2010!$B$7:$B$732,$D113,EUROSTAT_VBE_IND_2010!$C$7:$C$732,"*"&amp;RIGHT($A113,3)&amp;"*",EUROSTAT_VBE_IND_2010!$D$7:$D$732,"324*"))/1000+(SUMIFS(EUROSTAT_VBE_IND_2010!F$7:F$732,EUROSTAT_VBE_IND_2010!$B$7:$B$732,$D113,EUROSTAT_VBE_IND_2010!$C$7:$C$732,"*"&amp;RIGHT($A113,3)&amp;"*",EUROSTAT_VBE_IND_2010!$D$7:$D$732,"3260*"))/1000</f>
        <v>0.515</v>
      </c>
      <c r="I113" s="17">
        <f>(SUMIFS(EUROSTAT_VBE_IND_2010!G$7:G$732,EUROSTAT_VBE_IND_2010!$B$7:$B$732,$D113,EUROSTAT_VBE_IND_2010!$C$7:$C$732,"*"&amp;RIGHT($A113,3)&amp;"*",EUROSTAT_VBE_IND_2010!$D$7:$D$732,"323*"))/1000+(SUMIFS(EUROSTAT_VBE_IND_2010!G$7:G$732,EUROSTAT_VBE_IND_2010!$B$7:$B$732,$D113,EUROSTAT_VBE_IND_2010!$C$7:$C$732,"*"&amp;RIGHT($A113,3)&amp;"*",EUROSTAT_VBE_IND_2010!$D$7:$D$732,"324*"))/1000+(SUMIFS(EUROSTAT_VBE_IND_2010!G$7:G$732,EUROSTAT_VBE_IND_2010!$B$7:$B$732,$D113,EUROSTAT_VBE_IND_2010!$C$7:$C$732,"*"&amp;RIGHT($A113,3)&amp;"*",EUROSTAT_VBE_IND_2010!$D$7:$D$732,"3260*"))/1000</f>
        <v>0</v>
      </c>
      <c r="J113" s="198">
        <f>SUMIFS('IEA Bal_CH-IND'!$D$30:$D$329,'IEA Bal_CH-IND'!$A$30:$A$329,"*"&amp;RIGHT($B113,8),'IEA Bal_CH-IND'!$C$30:$C$329,'Aggregated Balance-IND_2010'!$E113)</f>
        <v>0.38339</v>
      </c>
      <c r="K113" s="17">
        <f>(SUMIFS(EUROSTAT_VBE_IND_2010!H$7:H$732,EUROSTAT_VBE_IND_2010!$B$7:$B$732,$D113,EUROSTAT_VBE_IND_2010!$C$7:$C$732,"*"&amp;RIGHT($A113,3)&amp;"*",EUROSTAT_VBE_IND_2010!$D$7:$D$732,"323*"))/1000+(SUMIFS(EUROSTAT_VBE_IND_2010!H$7:H$732,EUROSTAT_VBE_IND_2010!$B$7:$B$732,$D113,EUROSTAT_VBE_IND_2010!$C$7:$C$732,"*"&amp;RIGHT($A113,3)&amp;"*",EUROSTAT_VBE_IND_2010!$D$7:$D$732,"324*"))/1000+(SUMIFS(EUROSTAT_VBE_IND_2010!H$7:H$732,EUROSTAT_VBE_IND_2010!$B$7:$B$732,$D113,EUROSTAT_VBE_IND_2010!$C$7:$C$732,"*"&amp;RIGHT($A113,3)&amp;"*",EUROSTAT_VBE_IND_2010!$D$7:$D$732,"3260*"))/1000</f>
        <v>0</v>
      </c>
      <c r="L113" s="17">
        <f>(SUMIFS(EUROSTAT_VBE_IND_2010!I$7:I$732,EUROSTAT_VBE_IND_2010!$B$7:$B$732,$D113,EUROSTAT_VBE_IND_2010!$C$7:$C$732,"*"&amp;RIGHT($A113,3)&amp;"*",EUROSTAT_VBE_IND_2010!$D$7:$D$732,"323*"))/1000+(SUMIFS(EUROSTAT_VBE_IND_2010!I$7:I$732,EUROSTAT_VBE_IND_2010!$B$7:$B$732,$D113,EUROSTAT_VBE_IND_2010!$C$7:$C$732,"*"&amp;RIGHT($A113,3)&amp;"*",EUROSTAT_VBE_IND_2010!$D$7:$D$732,"324*"))/1000+(SUMIFS(EUROSTAT_VBE_IND_2010!I$7:I$732,EUROSTAT_VBE_IND_2010!$B$7:$B$732,$D113,EUROSTAT_VBE_IND_2010!$C$7:$C$732,"*"&amp;RIGHT($A113,3)&amp;"*",EUROSTAT_VBE_IND_2010!$D$7:$D$732,"3260*"))/1000</f>
        <v>0</v>
      </c>
      <c r="M113" s="17">
        <f>(SUMIFS(EUROSTAT_VBE_IND_2010!J$7:J$732,EUROSTAT_VBE_IND_2010!$B$7:$B$732,$D113,EUROSTAT_VBE_IND_2010!$C$7:$C$732,"*"&amp;RIGHT($A113,3)&amp;"*",EUROSTAT_VBE_IND_2010!$D$7:$D$732,"323*"))/1000+(SUMIFS(EUROSTAT_VBE_IND_2010!J$7:J$732,EUROSTAT_VBE_IND_2010!$B$7:$B$732,$D113,EUROSTAT_VBE_IND_2010!$C$7:$C$732,"*"&amp;RIGHT($A113,3)&amp;"*",EUROSTAT_VBE_IND_2010!$D$7:$D$732,"324*"))/1000+(SUMIFS(EUROSTAT_VBE_IND_2010!J$7:J$732,EUROSTAT_VBE_IND_2010!$B$7:$B$732,$D113,EUROSTAT_VBE_IND_2010!$C$7:$C$732,"*"&amp;RIGHT($A113,3)&amp;"*",EUROSTAT_VBE_IND_2010!$D$7:$D$732,"3260*"))/1000</f>
        <v>1.287</v>
      </c>
      <c r="N113" s="17">
        <f>(SUMIFS(EUROSTAT_VBE_IND_2010!K$7:K$732,EUROSTAT_VBE_IND_2010!$B$7:$B$732,$D113,EUROSTAT_VBE_IND_2010!$C$7:$C$732,"*"&amp;RIGHT($A113,3)&amp;"*",EUROSTAT_VBE_IND_2010!$D$7:$D$732,"323*"))/1000+(SUMIFS(EUROSTAT_VBE_IND_2010!K$7:K$732,EUROSTAT_VBE_IND_2010!$B$7:$B$732,$D113,EUROSTAT_VBE_IND_2010!$C$7:$C$732,"*"&amp;RIGHT($A113,3)&amp;"*",EUROSTAT_VBE_IND_2010!$D$7:$D$732,"324*"))/1000+(SUMIFS(EUROSTAT_VBE_IND_2010!K$7:K$732,EUROSTAT_VBE_IND_2010!$B$7:$B$732,$D113,EUROSTAT_VBE_IND_2010!$C$7:$C$732,"*"&amp;RIGHT($A113,3)&amp;"*",EUROSTAT_VBE_IND_2010!$D$7:$D$732,"3260*"))/1000</f>
        <v>0.04</v>
      </c>
      <c r="O113" s="17">
        <f>(SUMIFS(EUROSTAT_VBE_IND_2010!L$7:L$732,EUROSTAT_VBE_IND_2010!$B$7:$B$732,$D113,EUROSTAT_VBE_IND_2010!$C$7:$C$732,"*"&amp;RIGHT($A113,3)&amp;"*",EUROSTAT_VBE_IND_2010!$D$7:$D$732,"323*"))/1000+(SUMIFS(EUROSTAT_VBE_IND_2010!L$7:L$732,EUROSTAT_VBE_IND_2010!$B$7:$B$732,$D113,EUROSTAT_VBE_IND_2010!$C$7:$C$732,"*"&amp;RIGHT($A113,3)&amp;"*",EUROSTAT_VBE_IND_2010!$D$7:$D$732,"324*"))/1000+(SUMIFS(EUROSTAT_VBE_IND_2010!L$7:L$732,EUROSTAT_VBE_IND_2010!$B$7:$B$732,$D113,EUROSTAT_VBE_IND_2010!$C$7:$C$732,"*"&amp;RIGHT($A113,3)&amp;"*",EUROSTAT_VBE_IND_2010!$D$7:$D$732,"3260*"))/1000</f>
        <v>0</v>
      </c>
      <c r="P113" s="17">
        <f>(SUMIFS(EUROSTAT_VBE_IND_2010!M$7:M$732,EUROSTAT_VBE_IND_2010!$B$7:$B$732,$D113,EUROSTAT_VBE_IND_2010!$C$7:$C$732,"*"&amp;RIGHT($A113,3)&amp;"*",EUROSTAT_VBE_IND_2010!$D$7:$D$732,"323*"))/1000+(SUMIFS(EUROSTAT_VBE_IND_2010!M$7:M$732,EUROSTAT_VBE_IND_2010!$B$7:$B$732,$D113,EUROSTAT_VBE_IND_2010!$C$7:$C$732,"*"&amp;RIGHT($A113,3)&amp;"*",EUROSTAT_VBE_IND_2010!$D$7:$D$732,"324*"))/1000+(SUMIFS(EUROSTAT_VBE_IND_2010!M$7:M$732,EUROSTAT_VBE_IND_2010!$B$7:$B$732,$D113,EUROSTAT_VBE_IND_2010!$C$7:$C$732,"*"&amp;RIGHT($A113,3)&amp;"*",EUROSTAT_VBE_IND_2010!$D$7:$D$732,"3260*"))/1000</f>
        <v>0.043</v>
      </c>
      <c r="Q113" s="17">
        <f>(SUMIFS(EUROSTAT_VBE_IND_2010!N$7:N$732,EUROSTAT_VBE_IND_2010!$B$7:$B$732,$D113,EUROSTAT_VBE_IND_2010!$C$7:$C$732,"*"&amp;RIGHT($A113,3)&amp;"*",EUROSTAT_VBE_IND_2010!$D$7:$D$732,"323*"))/1000+(SUMIFS(EUROSTAT_VBE_IND_2010!N$7:N$732,EUROSTAT_VBE_IND_2010!$B$7:$B$732,$D113,EUROSTAT_VBE_IND_2010!$C$7:$C$732,"*"&amp;RIGHT($A113,3)&amp;"*",EUROSTAT_VBE_IND_2010!$D$7:$D$732,"324*"))/1000+(SUMIFS(EUROSTAT_VBE_IND_2010!N$7:N$732,EUROSTAT_VBE_IND_2010!$B$7:$B$732,$D113,EUROSTAT_VBE_IND_2010!$C$7:$C$732,"*"&amp;RIGHT($A113,3)&amp;"*",EUROSTAT_VBE_IND_2010!$D$7:$D$732,"3260*"))/1000</f>
        <v>2.231</v>
      </c>
      <c r="R113" s="17">
        <f>(SUMIFS(EUROSTAT_VBE_IND_2010!O$7:O$732,EUROSTAT_VBE_IND_2010!$B$7:$B$732,$D113,EUROSTAT_VBE_IND_2010!$C$7:$C$732,"*"&amp;RIGHT($A113,3)&amp;"*",EUROSTAT_VBE_IND_2010!$D$7:$D$732,"323*"))/1000+(SUMIFS(EUROSTAT_VBE_IND_2010!O$7:O$732,EUROSTAT_VBE_IND_2010!$B$7:$B$732,$D113,EUROSTAT_VBE_IND_2010!$C$7:$C$732,"*"&amp;RIGHT($A113,3)&amp;"*",EUROSTAT_VBE_IND_2010!$D$7:$D$732,"324*"))/1000+(SUMIFS(EUROSTAT_VBE_IND_2010!O$7:O$732,EUROSTAT_VBE_IND_2010!$B$7:$B$732,$D113,EUROSTAT_VBE_IND_2010!$C$7:$C$732,"*"&amp;RIGHT($A113,3)&amp;"*",EUROSTAT_VBE_IND_2010!$D$7:$D$732,"3260*"))/1000</f>
        <v>0.171</v>
      </c>
      <c r="S113" s="17">
        <f>(SUMIFS(EUROSTAT_VBE_IND_2010!P$7:P$732,EUROSTAT_VBE_IND_2010!$B$7:$B$732,$D113,EUROSTAT_VBE_IND_2010!$C$7:$C$732,"*"&amp;RIGHT($A113,3)&amp;"*",EUROSTAT_VBE_IND_2010!$D$7:$D$732,"323*"))/1000+(SUMIFS(EUROSTAT_VBE_IND_2010!P$7:P$732,EUROSTAT_VBE_IND_2010!$B$7:$B$732,$D113,EUROSTAT_VBE_IND_2010!$C$7:$C$732,"*"&amp;RIGHT($A113,3)&amp;"*",EUROSTAT_VBE_IND_2010!$D$7:$D$732,"324*"))/1000+(SUMIFS(EUROSTAT_VBE_IND_2010!P$7:P$732,EUROSTAT_VBE_IND_2010!$B$7:$B$732,$D113,EUROSTAT_VBE_IND_2010!$C$7:$C$732,"*"&amp;RIGHT($A113,3)&amp;"*",EUROSTAT_VBE_IND_2010!$D$7:$D$732,"3260*"))/1000</f>
        <v>0.257</v>
      </c>
      <c r="T113" s="17">
        <f>(SUMIFS(EUROSTAT_VBE_IND_2010!Q$7:Q$732,EUROSTAT_VBE_IND_2010!$B$7:$B$732,$D113,EUROSTAT_VBE_IND_2010!$C$7:$C$732,"*"&amp;RIGHT($A113,3)&amp;"*",EUROSTAT_VBE_IND_2010!$D$7:$D$732,"323*"))/1000+(SUMIFS(EUROSTAT_VBE_IND_2010!Q$7:Q$732,EUROSTAT_VBE_IND_2010!$B$7:$B$732,$D113,EUROSTAT_VBE_IND_2010!$C$7:$C$732,"*"&amp;RIGHT($A113,3)&amp;"*",EUROSTAT_VBE_IND_2010!$D$7:$D$732,"324*"))/1000+(SUMIFS(EUROSTAT_VBE_IND_2010!Q$7:Q$732,EUROSTAT_VBE_IND_2010!$B$7:$B$732,$D113,EUROSTAT_VBE_IND_2010!$C$7:$C$732,"*"&amp;RIGHT($A113,3)&amp;"*",EUROSTAT_VBE_IND_2010!$D$7:$D$732,"3260*"))/1000</f>
        <v>0</v>
      </c>
      <c r="U113" s="17">
        <f>(SUMIFS(EUROSTAT_VBE_IND_2010!R$7:R$732,EUROSTAT_VBE_IND_2010!$B$7:$B$732,$D113,EUROSTAT_VBE_IND_2010!$C$7:$C$732,"*"&amp;RIGHT($A113,3)&amp;"*",EUROSTAT_VBE_IND_2010!$D$7:$D$732,"323*"))/1000+(SUMIFS(EUROSTAT_VBE_IND_2010!R$7:R$732,EUROSTAT_VBE_IND_2010!$B$7:$B$732,$D113,EUROSTAT_VBE_IND_2010!$C$7:$C$732,"*"&amp;RIGHT($A113,3)&amp;"*",EUROSTAT_VBE_IND_2010!$D$7:$D$732,"324*"))/1000+(SUMIFS(EUROSTAT_VBE_IND_2010!R$7:R$732,EUROSTAT_VBE_IND_2010!$B$7:$B$732,$D113,EUROSTAT_VBE_IND_2010!$C$7:$C$732,"*"&amp;RIGHT($A113,3)&amp;"*",EUROSTAT_VBE_IND_2010!$D$7:$D$732,"3260*"))/1000</f>
        <v>0.084</v>
      </c>
      <c r="V113" s="17">
        <f>(SUMIFS(EUROSTAT_VBE_IND_2010!S$7:S$732,EUROSTAT_VBE_IND_2010!$B$7:$B$732,$D113,EUROSTAT_VBE_IND_2010!$C$7:$C$732,"*"&amp;RIGHT($A113,3)&amp;"*",EUROSTAT_VBE_IND_2010!$D$7:$D$732,"323*"))/1000+(SUMIFS(EUROSTAT_VBE_IND_2010!S$7:S$732,EUROSTAT_VBE_IND_2010!$B$7:$B$732,$D113,EUROSTAT_VBE_IND_2010!$C$7:$C$732,"*"&amp;RIGHT($A113,3)&amp;"*",EUROSTAT_VBE_IND_2010!$D$7:$D$732,"324*"))/1000+(SUMIFS(EUROSTAT_VBE_IND_2010!S$7:S$732,EUROSTAT_VBE_IND_2010!$B$7:$B$732,$D113,EUROSTAT_VBE_IND_2010!$C$7:$C$732,"*"&amp;RIGHT($A113,3)&amp;"*",EUROSTAT_VBE_IND_2010!$D$7:$D$732,"3260*"))/1000</f>
        <v>0</v>
      </c>
      <c r="W113" s="17">
        <f>(SUMIFS(EUROSTAT_VBE_IND_2010!T$7:T$732,EUROSTAT_VBE_IND_2010!$B$7:$B$732,$D113,EUROSTAT_VBE_IND_2010!$C$7:$C$732,"*"&amp;RIGHT($A113,3)&amp;"*",EUROSTAT_VBE_IND_2010!$D$7:$D$732,"323*"))/1000+(SUMIFS(EUROSTAT_VBE_IND_2010!T$7:T$732,EUROSTAT_VBE_IND_2010!$B$7:$B$732,$D113,EUROSTAT_VBE_IND_2010!$C$7:$C$732,"*"&amp;RIGHT($A113,3)&amp;"*",EUROSTAT_VBE_IND_2010!$D$7:$D$732,"324*"))/1000+(SUMIFS(EUROSTAT_VBE_IND_2010!T$7:T$732,EUROSTAT_VBE_IND_2010!$B$7:$B$732,$D113,EUROSTAT_VBE_IND_2010!$C$7:$C$732,"*"&amp;RIGHT($A113,3)&amp;"*",EUROSTAT_VBE_IND_2010!$D$7:$D$732,"3260*"))/1000</f>
        <v>0.043</v>
      </c>
      <c r="X113" s="17">
        <f>(SUMIFS(EUROSTAT_VBE_IND_2010!U$7:U$732,EUROSTAT_VBE_IND_2010!$B$7:$B$732,$D113,EUROSTAT_VBE_IND_2010!$C$7:$C$732,"*"&amp;RIGHT($A113,3)&amp;"*",EUROSTAT_VBE_IND_2010!$D$7:$D$732,"323*"))/1000+(SUMIFS(EUROSTAT_VBE_IND_2010!U$7:U$732,EUROSTAT_VBE_IND_2010!$B$7:$B$732,$D113,EUROSTAT_VBE_IND_2010!$C$7:$C$732,"*"&amp;RIGHT($A113,3)&amp;"*",EUROSTAT_VBE_IND_2010!$D$7:$D$732,"324*"))/1000+(SUMIFS(EUROSTAT_VBE_IND_2010!U$7:U$732,EUROSTAT_VBE_IND_2010!$B$7:$B$732,$D113,EUROSTAT_VBE_IND_2010!$C$7:$C$732,"*"&amp;RIGHT($A113,3)&amp;"*",EUROSTAT_VBE_IND_2010!$D$7:$D$732,"3260*"))/1000</f>
        <v>0.852</v>
      </c>
      <c r="Y113" s="17">
        <f>(SUMIFS(EUROSTAT_VBE_IND_2010!V$7:V$732,EUROSTAT_VBE_IND_2010!$B$7:$B$732,$D113,EUROSTAT_VBE_IND_2010!$C$7:$C$732,"*"&amp;RIGHT($A113,3)&amp;"*",EUROSTAT_VBE_IND_2010!$D$7:$D$732,"323*"))/1000+(SUMIFS(EUROSTAT_VBE_IND_2010!V$7:V$732,EUROSTAT_VBE_IND_2010!$B$7:$B$732,$D113,EUROSTAT_VBE_IND_2010!$C$7:$C$732,"*"&amp;RIGHT($A113,3)&amp;"*",EUROSTAT_VBE_IND_2010!$D$7:$D$732,"324*"))/1000+(SUMIFS(EUROSTAT_VBE_IND_2010!V$7:V$732,EUROSTAT_VBE_IND_2010!$B$7:$B$732,$D113,EUROSTAT_VBE_IND_2010!$C$7:$C$732,"*"&amp;RIGHT($A113,3)&amp;"*",EUROSTAT_VBE_IND_2010!$D$7:$D$732,"3260*"))/1000</f>
        <v>0</v>
      </c>
      <c r="Z113" s="17">
        <f>(SUMIFS(EUROSTAT_VBE_IND_2010!W$7:W$732,EUROSTAT_VBE_IND_2010!$B$7:$B$732,$D113,EUROSTAT_VBE_IND_2010!$C$7:$C$732,"*"&amp;RIGHT($A113,3)&amp;"*",EUROSTAT_VBE_IND_2010!$D$7:$D$732,"323*"))/1000+(SUMIFS(EUROSTAT_VBE_IND_2010!W$7:W$732,EUROSTAT_VBE_IND_2010!$B$7:$B$732,$D113,EUROSTAT_VBE_IND_2010!$C$7:$C$732,"*"&amp;RIGHT($A113,3)&amp;"*",EUROSTAT_VBE_IND_2010!$D$7:$D$732,"324*"))/1000+(SUMIFS(EUROSTAT_VBE_IND_2010!W$7:W$732,EUROSTAT_VBE_IND_2010!$B$7:$B$732,$D113,EUROSTAT_VBE_IND_2010!$C$7:$C$732,"*"&amp;RIGHT($A113,3)&amp;"*",EUROSTAT_VBE_IND_2010!$D$7:$D$732,"3260*"))/1000</f>
        <v>0.085</v>
      </c>
      <c r="AA113" s="17">
        <f>(SUMIFS(EUROSTAT_VBE_IND_2010!X$7:X$732,EUROSTAT_VBE_IND_2010!$B$7:$B$732,$D113,EUROSTAT_VBE_IND_2010!$C$7:$C$732,"*"&amp;RIGHT($A113,3)&amp;"*",EUROSTAT_VBE_IND_2010!$D$7:$D$732,"323*"))/1000+(SUMIFS(EUROSTAT_VBE_IND_2010!X$7:X$732,EUROSTAT_VBE_IND_2010!$B$7:$B$732,$D113,EUROSTAT_VBE_IND_2010!$C$7:$C$732,"*"&amp;RIGHT($A113,3)&amp;"*",EUROSTAT_VBE_IND_2010!$D$7:$D$732,"324*"))/1000+(SUMIFS(EUROSTAT_VBE_IND_2010!X$7:X$732,EUROSTAT_VBE_IND_2010!$B$7:$B$732,$D113,EUROSTAT_VBE_IND_2010!$C$7:$C$732,"*"&amp;RIGHT($A113,3)&amp;"*",EUROSTAT_VBE_IND_2010!$D$7:$D$732,"3260*"))/1000</f>
        <v>0</v>
      </c>
      <c r="AB113" s="17">
        <f>(SUMIFS(EUROSTAT_VBE_IND_2010!AA$7:AA$732,EUROSTAT_VBE_IND_2010!$B$7:$B$732,$D113,EUROSTAT_VBE_IND_2010!$C$7:$C$732,"*"&amp;RIGHT($A113,3)&amp;"*",EUROSTAT_VBE_IND_2010!$D$7:$D$732,"323*"))/1000+(SUMIFS(EUROSTAT_VBE_IND_2010!AA$7:AA$732,EUROSTAT_VBE_IND_2010!$B$7:$B$732,$D113,EUROSTAT_VBE_IND_2010!$C$7:$C$732,"*"&amp;RIGHT($A113,3)&amp;"*",EUROSTAT_VBE_IND_2010!$D$7:$D$732,"324*"))/1000+(SUMIFS(EUROSTAT_VBE_IND_2010!AA$7:AA$732,EUROSTAT_VBE_IND_2010!$B$7:$B$732,$D113,EUROSTAT_VBE_IND_2010!$C$7:$C$732,"*"&amp;RIGHT($A113,3)&amp;"*",EUROSTAT_VBE_IND_2010!$D$7:$D$732,"3260*"))/1000</f>
        <v>0</v>
      </c>
      <c r="AC113" s="17">
        <f>(SUMIFS(EUROSTAT_VBE_IND_2010!AB$7:AB$732,EUROSTAT_VBE_IND_2010!$B$7:$B$732,$D113,EUROSTAT_VBE_IND_2010!$C$7:$C$732,"*"&amp;RIGHT($A113,3)&amp;"*",EUROSTAT_VBE_IND_2010!$D$7:$D$732,"323*"))/1000+(SUMIFS(EUROSTAT_VBE_IND_2010!AB$7:AB$732,EUROSTAT_VBE_IND_2010!$B$7:$B$732,$D113,EUROSTAT_VBE_IND_2010!$C$7:$C$732,"*"&amp;RIGHT($A113,3)&amp;"*",EUROSTAT_VBE_IND_2010!$D$7:$D$732,"324*"))/1000+(SUMIFS(EUROSTAT_VBE_IND_2010!AB$7:AB$732,EUROSTAT_VBE_IND_2010!$B$7:$B$732,$D113,EUROSTAT_VBE_IND_2010!$C$7:$C$732,"*"&amp;RIGHT($A113,3)&amp;"*",EUROSTAT_VBE_IND_2010!$D$7:$D$732,"3260*"))/1000</f>
        <v>0.128</v>
      </c>
      <c r="AD113" s="17">
        <f>(SUMIFS(EUROSTAT_VBE_IND_2010!AC$7:AC$732,EUROSTAT_VBE_IND_2010!$B$7:$B$732,$D113,EUROSTAT_VBE_IND_2010!$C$7:$C$732,"*"&amp;RIGHT($A113,3)&amp;"*",EUROSTAT_VBE_IND_2010!$D$7:$D$732,"323*"))/1000+(SUMIFS(EUROSTAT_VBE_IND_2010!AC$7:AC$732,EUROSTAT_VBE_IND_2010!$B$7:$B$732,$D113,EUROSTAT_VBE_IND_2010!$C$7:$C$732,"*"&amp;RIGHT($A113,3)&amp;"*",EUROSTAT_VBE_IND_2010!$D$7:$D$732,"324*"))/1000+(SUMIFS(EUROSTAT_VBE_IND_2010!AC$7:AC$732,EUROSTAT_VBE_IND_2010!$B$7:$B$732,$D113,EUROSTAT_VBE_IND_2010!$C$7:$C$732,"*"&amp;RIGHT($A113,3)&amp;"*",EUROSTAT_VBE_IND_2010!$D$7:$D$732,"3260*"))/1000</f>
        <v>0.302</v>
      </c>
      <c r="AE113" s="17">
        <f>(SUMIFS(EUROSTAT_VBE_IND_2010!AD$7:AD$732,EUROSTAT_VBE_IND_2010!$B$7:$B$732,$D113,EUROSTAT_VBE_IND_2010!$C$7:$C$732,"*"&amp;RIGHT($A113,3)&amp;"*",EUROSTAT_VBE_IND_2010!$D$7:$D$732,"323*"))/1000+(SUMIFS(EUROSTAT_VBE_IND_2010!AD$7:AD$732,EUROSTAT_VBE_IND_2010!$B$7:$B$732,$D113,EUROSTAT_VBE_IND_2010!$C$7:$C$732,"*"&amp;RIGHT($A113,3)&amp;"*",EUROSTAT_VBE_IND_2010!$D$7:$D$732,"324*"))/1000+(SUMIFS(EUROSTAT_VBE_IND_2010!AD$7:AD$732,EUROSTAT_VBE_IND_2010!$B$7:$B$732,$D113,EUROSTAT_VBE_IND_2010!$C$7:$C$732,"*"&amp;RIGHT($A113,3)&amp;"*",EUROSTAT_VBE_IND_2010!$D$7:$D$732,"3260*"))/1000</f>
        <v>0.085</v>
      </c>
      <c r="AF113" s="17">
        <f>(SUMIFS(EUROSTAT_VBE_IND_2010!AE$7:AE$732,EUROSTAT_VBE_IND_2010!$B$7:$B$732,$D113,EUROSTAT_VBE_IND_2010!$C$7:$C$732,"*"&amp;RIGHT($A113,3)&amp;"*",EUROSTAT_VBE_IND_2010!$D$7:$D$732,"323*"))/1000+(SUMIFS(EUROSTAT_VBE_IND_2010!AE$7:AE$732,EUROSTAT_VBE_IND_2010!$B$7:$B$732,$D113,EUROSTAT_VBE_IND_2010!$C$7:$C$732,"*"&amp;RIGHT($A113,3)&amp;"*",EUROSTAT_VBE_IND_2010!$D$7:$D$732,"324*"))/1000+(SUMIFS(EUROSTAT_VBE_IND_2010!AE$7:AE$732,EUROSTAT_VBE_IND_2010!$B$7:$B$732,$D113,EUROSTAT_VBE_IND_2010!$C$7:$C$732,"*"&amp;RIGHT($A113,3)&amp;"*",EUROSTAT_VBE_IND_2010!$D$7:$D$732,"3260*"))/1000</f>
        <v>0.085</v>
      </c>
      <c r="AG113" s="17">
        <f>(SUMIFS(EUROSTAT_VBE_IND_2010!AF$7:AF$732,EUROSTAT_VBE_IND_2010!$B$7:$B$732,$D113,EUROSTAT_VBE_IND_2010!$C$7:$C$732,"*"&amp;RIGHT($A113,3)&amp;"*",EUROSTAT_VBE_IND_2010!$D$7:$D$732,"323*"))/1000+(SUMIFS(EUROSTAT_VBE_IND_2010!AF$7:AF$732,EUROSTAT_VBE_IND_2010!$B$7:$B$732,$D113,EUROSTAT_VBE_IND_2010!$C$7:$C$732,"*"&amp;RIGHT($A113,3)&amp;"*",EUROSTAT_VBE_IND_2010!$D$7:$D$732,"324*"))/1000+(SUMIFS(EUROSTAT_VBE_IND_2010!AF$7:AF$732,EUROSTAT_VBE_IND_2010!$B$7:$B$732,$D113,EUROSTAT_VBE_IND_2010!$C$7:$C$732,"*"&amp;RIGHT($A113,3)&amp;"*",EUROSTAT_VBE_IND_2010!$D$7:$D$732,"3260*"))/1000</f>
        <v>0.042</v>
      </c>
      <c r="AH113" s="17">
        <f>(SUMIFS(EUROSTAT_VBE_IND_2010!AH$7:AH$732,EUROSTAT_VBE_IND_2010!$B$7:$B$732,$D113,EUROSTAT_VBE_IND_2010!$C$7:$C$732,"*"&amp;RIGHT($A113,3)&amp;"*",EUROSTAT_VBE_IND_2010!$D$7:$D$732,"323*"))/1000+(SUMIFS(EUROSTAT_VBE_IND_2010!AH$7:AH$732,EUROSTAT_VBE_IND_2010!$B$7:$B$732,$D113,EUROSTAT_VBE_IND_2010!$C$7:$C$732,"*"&amp;RIGHT($A113,3)&amp;"*",EUROSTAT_VBE_IND_2010!$D$7:$D$732,"324*"))/1000+(SUMIFS(EUROSTAT_VBE_IND_2010!AH$7:AH$732,EUROSTAT_VBE_IND_2010!$B$7:$B$732,$D113,EUROSTAT_VBE_IND_2010!$C$7:$C$732,"*"&amp;RIGHT($A113,3)&amp;"*",EUROSTAT_VBE_IND_2010!$D$7:$D$732,"3260*"))/1000</f>
        <v>0.558</v>
      </c>
      <c r="AI113" s="17">
        <f>(SUMIFS(EUROSTAT_VBE_IND_2010!AI$7:AI$732,EUROSTAT_VBE_IND_2010!$B$7:$B$732,$D113,EUROSTAT_VBE_IND_2010!$C$7:$C$732,"*"&amp;RIGHT($A113,3)&amp;"*",EUROSTAT_VBE_IND_2010!$D$7:$D$732,"323*"))/1000+(SUMIFS(EUROSTAT_VBE_IND_2010!AI$7:AI$732,EUROSTAT_VBE_IND_2010!$B$7:$B$732,$D113,EUROSTAT_VBE_IND_2010!$C$7:$C$732,"*"&amp;RIGHT($A113,3)&amp;"*",EUROSTAT_VBE_IND_2010!$D$7:$D$732,"324*"))/1000+(SUMIFS(EUROSTAT_VBE_IND_2010!AI$7:AI$732,EUROSTAT_VBE_IND_2010!$B$7:$B$732,$D113,EUROSTAT_VBE_IND_2010!$C$7:$C$732,"*"&amp;RIGHT($A113,3)&amp;"*",EUROSTAT_VBE_IND_2010!$D$7:$D$732,"3260*"))/1000</f>
        <v>0.042</v>
      </c>
      <c r="AJ113" s="17">
        <f>(SUMIFS(EUROSTAT_VBE_IND_2010!AJ$7:AJ$732,EUROSTAT_VBE_IND_2010!$B$7:$B$732,$D113,EUROSTAT_VBE_IND_2010!$C$7:$C$732,"*"&amp;RIGHT($A113,3)&amp;"*",EUROSTAT_VBE_IND_2010!$D$7:$D$732,"323*"))/1000+(SUMIFS(EUROSTAT_VBE_IND_2010!AJ$7:AJ$732,EUROSTAT_VBE_IND_2010!$B$7:$B$732,$D113,EUROSTAT_VBE_IND_2010!$C$7:$C$732,"*"&amp;RIGHT($A113,3)&amp;"*",EUROSTAT_VBE_IND_2010!$D$7:$D$732,"324*"))/1000+(SUMIFS(EUROSTAT_VBE_IND_2010!AJ$7:AJ$732,EUROSTAT_VBE_IND_2010!$B$7:$B$732,$D113,EUROSTAT_VBE_IND_2010!$C$7:$C$732,"*"&amp;RIGHT($A113,3)&amp;"*",EUROSTAT_VBE_IND_2010!$D$7:$D$732,"3260*"))/1000</f>
        <v>0</v>
      </c>
      <c r="AK113" s="17">
        <f>(SUMIFS(EUROSTAT_VBE_IND_2010!AK$7:AK$732,EUROSTAT_VBE_IND_2010!$B$7:$B$732,$D113,EUROSTAT_VBE_IND_2010!$C$7:$C$732,"*"&amp;RIGHT($A113,3)&amp;"*",EUROSTAT_VBE_IND_2010!$D$7:$D$732,"323*"))/1000+(SUMIFS(EUROSTAT_VBE_IND_2010!AK$7:AK$732,EUROSTAT_VBE_IND_2010!$B$7:$B$732,$D113,EUROSTAT_VBE_IND_2010!$C$7:$C$732,"*"&amp;RIGHT($A113,3)&amp;"*",EUROSTAT_VBE_IND_2010!$D$7:$D$732,"324*"))/1000+(SUMIFS(EUROSTAT_VBE_IND_2010!AK$7:AK$732,EUROSTAT_VBE_IND_2010!$B$7:$B$732,$D113,EUROSTAT_VBE_IND_2010!$C$7:$C$732,"*"&amp;RIGHT($A113,3)&amp;"*",EUROSTAT_VBE_IND_2010!$D$7:$D$732,"3260*"))/1000</f>
        <v>0</v>
      </c>
      <c r="AL113" s="198">
        <f>SUMIFS('IEA Bal_AL-IND'!$D$30:$D$329,'IEA Bal_AL-IND'!$A$30:$A$329,"*"&amp;RIGHT($B113,8),'IEA Bal_AL-IND'!$C$30:$C$329,'Aggregated Balance-IND_2010'!$E113)</f>
        <v>0.12778</v>
      </c>
      <c r="AM113" s="198">
        <f>SUMIFS('IEA Bal_BA-IND'!$D$30:$D$329,'IEA Bal_BA-IND'!$A$30:$A$329,"*"&amp;RIGHT($B113,8),'IEA Bal_BA-IND'!$C$30:$C$329,'Aggregated Balance-IND_2010'!$E113)</f>
        <v>0</v>
      </c>
      <c r="AN113" s="198">
        <f>SUMIFS('IEA Bal_KS-IND'!$D$30:$D$329,'IEA Bal_KS-IND'!$A$30:$A$329,"*"&amp;RIGHT($B113,8),'IEA Bal_KS-IND'!$C$30:$C$329,'Aggregated Balance-IND_2010'!$E113)</f>
        <v>0</v>
      </c>
      <c r="AO113" s="17">
        <f>(SUMIFS(EUROSTAT_VBE_IND_2010!Y$7:Y$732,EUROSTAT_VBE_IND_2010!$B$7:$B$732,$D113,EUROSTAT_VBE_IND_2010!$C$7:$C$732,"*"&amp;RIGHT($A113,3)&amp;"*",EUROSTAT_VBE_IND_2010!$D$7:$D$732,"323*"))/1000+(SUMIFS(EUROSTAT_VBE_IND_2010!Y$7:Y$732,EUROSTAT_VBE_IND_2010!$B$7:$B$732,$D113,EUROSTAT_VBE_IND_2010!$C$7:$C$732,"*"&amp;RIGHT($A113,3)&amp;"*",EUROSTAT_VBE_IND_2010!$D$7:$D$732,"324*"))/1000+(SUMIFS(EUROSTAT_VBE_IND_2010!Y$7:Y$732,EUROSTAT_VBE_IND_2010!$B$7:$B$732,$D113,EUROSTAT_VBE_IND_2010!$C$7:$C$732,"*"&amp;RIGHT($A113,3)&amp;"*",EUROSTAT_VBE_IND_2010!$D$7:$D$732,"3260*"))/1000</f>
        <v>0</v>
      </c>
      <c r="AP113" s="17">
        <f>(SUMIFS(EUROSTAT_VBE_IND_2010!Z$7:Z$732,EUROSTAT_VBE_IND_2010!$B$7:$B$732,$D113,EUROSTAT_VBE_IND_2010!$C$7:$C$732,"*"&amp;RIGHT($A113,3)&amp;"*",EUROSTAT_VBE_IND_2010!$D$7:$D$732,"323*"))/1000+(SUMIFS(EUROSTAT_VBE_IND_2010!Z$7:Z$732,EUROSTAT_VBE_IND_2010!$B$7:$B$732,$D113,EUROSTAT_VBE_IND_2010!$C$7:$C$732,"*"&amp;RIGHT($A113,3)&amp;"*",EUROSTAT_VBE_IND_2010!$D$7:$D$732,"324*"))/1000+(SUMIFS(EUROSTAT_VBE_IND_2010!Z$7:Z$732,EUROSTAT_VBE_IND_2010!$B$7:$B$732,$D113,EUROSTAT_VBE_IND_2010!$C$7:$C$732,"*"&amp;RIGHT($A113,3)&amp;"*",EUROSTAT_VBE_IND_2010!$D$7:$D$732,"3260*"))/1000</f>
        <v>0.172</v>
      </c>
      <c r="AQ113" s="17">
        <f>(SUMIFS(EUROSTAT_VBE_IND_2010!AG$7:AG$732,EUROSTAT_VBE_IND_2010!$B$7:$B$732,$D113,EUROSTAT_VBE_IND_2010!$C$7:$C$732,"*"&amp;RIGHT($A113,3)&amp;"*",EUROSTAT_VBE_IND_2010!$D$7:$D$732,"323*"))/1000+(SUMIFS(EUROSTAT_VBE_IND_2010!AG$7:AG$732,EUROSTAT_VBE_IND_2010!$B$7:$B$732,$D113,EUROSTAT_VBE_IND_2010!$C$7:$C$732,"*"&amp;RIGHT($A113,3)&amp;"*",EUROSTAT_VBE_IND_2010!$D$7:$D$732,"324*"))/1000+(SUMIFS(EUROSTAT_VBE_IND_2010!AG$7:AG$732,EUROSTAT_VBE_IND_2010!$B$7:$B$732,$D113,EUROSTAT_VBE_IND_2010!$C$7:$C$732,"*"&amp;RIGHT($A113,3)&amp;"*",EUROSTAT_VBE_IND_2010!$D$7:$D$732,"3260*"))/1000</f>
        <v>0.045</v>
      </c>
    </row>
    <row r="114" spans="1:43">
      <c r="A114" t="str">
        <f>LEFT(EUROSTAT_VBE_IND_2010!$C$88,8)</f>
        <v>B_101805</v>
      </c>
      <c r="B114" s="28" t="s">
        <v>297</v>
      </c>
      <c r="C114" t="s">
        <v>293</v>
      </c>
      <c r="D114" t="s">
        <v>126</v>
      </c>
      <c r="E114" t="s">
        <v>236</v>
      </c>
      <c r="F114" t="s">
        <v>256</v>
      </c>
      <c r="G114" s="17">
        <f>(SUMIFS(EUROSTAT_VBE_IND_2010!E$7:E$732,EUROSTAT_VBE_IND_2010!$B$7:$B$732,$D114,EUROSTAT_VBE_IND_2010!$C$7:$C$732,"*"&amp;RIGHT($A114,3)&amp;"*",EUROSTAT_VBE_IND_2010!$D$7:$D$732,"3250*"))/1000</f>
        <v>0</v>
      </c>
      <c r="H114" s="17">
        <f>(SUMIFS(EUROSTAT_VBE_IND_2010!F$7:F$732,EUROSTAT_VBE_IND_2010!$B$7:$B$732,$D114,EUROSTAT_VBE_IND_2010!$C$7:$C$732,"*"&amp;RIGHT($A114,3)&amp;"*",EUROSTAT_VBE_IND_2010!$D$7:$D$732,"3250*"))/1000</f>
        <v>0</v>
      </c>
      <c r="I114" s="17">
        <f>(SUMIFS(EUROSTAT_VBE_IND_2010!G$7:G$732,EUROSTAT_VBE_IND_2010!$B$7:$B$732,$D114,EUROSTAT_VBE_IND_2010!$C$7:$C$732,"*"&amp;RIGHT($A114,3)&amp;"*",EUROSTAT_VBE_IND_2010!$D$7:$D$732,"3250*"))/1000</f>
        <v>0</v>
      </c>
      <c r="J114" s="198">
        <f>SUMIFS('IEA Bal_CH-IND'!$D$30:$D$329,'IEA Bal_CH-IND'!$A$30:$A$329,"*"&amp;RIGHT($B114,8),'IEA Bal_CH-IND'!$C$30:$C$329,'Aggregated Balance-IND_2010'!$E114)</f>
        <v>0</v>
      </c>
      <c r="K114" s="17">
        <f>(SUMIFS(EUROSTAT_VBE_IND_2010!H$7:H$732,EUROSTAT_VBE_IND_2010!$B$7:$B$732,$D114,EUROSTAT_VBE_IND_2010!$C$7:$C$732,"*"&amp;RIGHT($A114,3)&amp;"*",EUROSTAT_VBE_IND_2010!$D$7:$D$732,"3250*"))/1000</f>
        <v>0</v>
      </c>
      <c r="L114" s="17">
        <f>(SUMIFS(EUROSTAT_VBE_IND_2010!I$7:I$732,EUROSTAT_VBE_IND_2010!$B$7:$B$732,$D114,EUROSTAT_VBE_IND_2010!$C$7:$C$732,"*"&amp;RIGHT($A114,3)&amp;"*",EUROSTAT_VBE_IND_2010!$D$7:$D$732,"3250*"))/1000</f>
        <v>0</v>
      </c>
      <c r="M114" s="17">
        <f>(SUMIFS(EUROSTAT_VBE_IND_2010!J$7:J$732,EUROSTAT_VBE_IND_2010!$B$7:$B$732,$D114,EUROSTAT_VBE_IND_2010!$C$7:$C$732,"*"&amp;RIGHT($A114,3)&amp;"*",EUROSTAT_VBE_IND_2010!$D$7:$D$732,"3250*"))/1000</f>
        <v>0</v>
      </c>
      <c r="N114" s="17">
        <f>(SUMIFS(EUROSTAT_VBE_IND_2010!K$7:K$732,EUROSTAT_VBE_IND_2010!$B$7:$B$732,$D114,EUROSTAT_VBE_IND_2010!$C$7:$C$732,"*"&amp;RIGHT($A114,3)&amp;"*",EUROSTAT_VBE_IND_2010!$D$7:$D$732,"3250*"))/1000</f>
        <v>0</v>
      </c>
      <c r="O114" s="17">
        <f>(SUMIFS(EUROSTAT_VBE_IND_2010!L$7:L$732,EUROSTAT_VBE_IND_2010!$B$7:$B$732,$D114,EUROSTAT_VBE_IND_2010!$C$7:$C$732,"*"&amp;RIGHT($A114,3)&amp;"*",EUROSTAT_VBE_IND_2010!$D$7:$D$732,"3250*"))/1000</f>
        <v>0</v>
      </c>
      <c r="P114" s="17">
        <f>(SUMIFS(EUROSTAT_VBE_IND_2010!M$7:M$732,EUROSTAT_VBE_IND_2010!$B$7:$B$732,$D114,EUROSTAT_VBE_IND_2010!$C$7:$C$732,"*"&amp;RIGHT($A114,3)&amp;"*",EUROSTAT_VBE_IND_2010!$D$7:$D$732,"3250*"))/1000</f>
        <v>0</v>
      </c>
      <c r="Q114" s="17">
        <f>(SUMIFS(EUROSTAT_VBE_IND_2010!N$7:N$732,EUROSTAT_VBE_IND_2010!$B$7:$B$732,$D114,EUROSTAT_VBE_IND_2010!$C$7:$C$732,"*"&amp;RIGHT($A114,3)&amp;"*",EUROSTAT_VBE_IND_2010!$D$7:$D$732,"3250*"))/1000</f>
        <v>0</v>
      </c>
      <c r="R114" s="17">
        <f>(SUMIFS(EUROSTAT_VBE_IND_2010!O$7:O$732,EUROSTAT_VBE_IND_2010!$B$7:$B$732,$D114,EUROSTAT_VBE_IND_2010!$C$7:$C$732,"*"&amp;RIGHT($A114,3)&amp;"*",EUROSTAT_VBE_IND_2010!$D$7:$D$732,"3250*"))/1000</f>
        <v>0</v>
      </c>
      <c r="S114" s="17">
        <f>(SUMIFS(EUROSTAT_VBE_IND_2010!P$7:P$732,EUROSTAT_VBE_IND_2010!$B$7:$B$732,$D114,EUROSTAT_VBE_IND_2010!$C$7:$C$732,"*"&amp;RIGHT($A114,3)&amp;"*",EUROSTAT_VBE_IND_2010!$D$7:$D$732,"3250*"))/1000</f>
        <v>0</v>
      </c>
      <c r="T114" s="17">
        <f>(SUMIFS(EUROSTAT_VBE_IND_2010!Q$7:Q$732,EUROSTAT_VBE_IND_2010!$B$7:$B$732,$D114,EUROSTAT_VBE_IND_2010!$C$7:$C$732,"*"&amp;RIGHT($A114,3)&amp;"*",EUROSTAT_VBE_IND_2010!$D$7:$D$732,"3250*"))/1000</f>
        <v>0</v>
      </c>
      <c r="U114" s="17">
        <f>(SUMIFS(EUROSTAT_VBE_IND_2010!R$7:R$732,EUROSTAT_VBE_IND_2010!$B$7:$B$732,$D114,EUROSTAT_VBE_IND_2010!$C$7:$C$732,"*"&amp;RIGHT($A114,3)&amp;"*",EUROSTAT_VBE_IND_2010!$D$7:$D$732,"3250*"))/1000</f>
        <v>0</v>
      </c>
      <c r="V114" s="17">
        <f>(SUMIFS(EUROSTAT_VBE_IND_2010!S$7:S$732,EUROSTAT_VBE_IND_2010!$B$7:$B$732,$D114,EUROSTAT_VBE_IND_2010!$C$7:$C$732,"*"&amp;RIGHT($A114,3)&amp;"*",EUROSTAT_VBE_IND_2010!$D$7:$D$732,"3250*"))/1000</f>
        <v>0</v>
      </c>
      <c r="W114" s="17">
        <f>(SUMIFS(EUROSTAT_VBE_IND_2010!T$7:T$732,EUROSTAT_VBE_IND_2010!$B$7:$B$732,$D114,EUROSTAT_VBE_IND_2010!$C$7:$C$732,"*"&amp;RIGHT($A114,3)&amp;"*",EUROSTAT_VBE_IND_2010!$D$7:$D$732,"3250*"))/1000</f>
        <v>0</v>
      </c>
      <c r="X114" s="17">
        <f>(SUMIFS(EUROSTAT_VBE_IND_2010!U$7:U$732,EUROSTAT_VBE_IND_2010!$B$7:$B$732,$D114,EUROSTAT_VBE_IND_2010!$C$7:$C$732,"*"&amp;RIGHT($A114,3)&amp;"*",EUROSTAT_VBE_IND_2010!$D$7:$D$732,"3250*"))/1000</f>
        <v>0</v>
      </c>
      <c r="Y114" s="17">
        <f>(SUMIFS(EUROSTAT_VBE_IND_2010!V$7:V$732,EUROSTAT_VBE_IND_2010!$B$7:$B$732,$D114,EUROSTAT_VBE_IND_2010!$C$7:$C$732,"*"&amp;RIGHT($A114,3)&amp;"*",EUROSTAT_VBE_IND_2010!$D$7:$D$732,"3250*"))/1000</f>
        <v>0</v>
      </c>
      <c r="Z114" s="17">
        <f>(SUMIFS(EUROSTAT_VBE_IND_2010!W$7:W$732,EUROSTAT_VBE_IND_2010!$B$7:$B$732,$D114,EUROSTAT_VBE_IND_2010!$C$7:$C$732,"*"&amp;RIGHT($A114,3)&amp;"*",EUROSTAT_VBE_IND_2010!$D$7:$D$732,"3250*"))/1000</f>
        <v>0</v>
      </c>
      <c r="AA114" s="17">
        <f>(SUMIFS(EUROSTAT_VBE_IND_2010!X$7:X$732,EUROSTAT_VBE_IND_2010!$B$7:$B$732,$D114,EUROSTAT_VBE_IND_2010!$C$7:$C$732,"*"&amp;RIGHT($A114,3)&amp;"*",EUROSTAT_VBE_IND_2010!$D$7:$D$732,"3250*"))/1000</f>
        <v>0</v>
      </c>
      <c r="AB114" s="17">
        <f>(SUMIFS(EUROSTAT_VBE_IND_2010!AA$7:AA$732,EUROSTAT_VBE_IND_2010!$B$7:$B$732,$D114,EUROSTAT_VBE_IND_2010!$C$7:$C$732,"*"&amp;RIGHT($A114,3)&amp;"*",EUROSTAT_VBE_IND_2010!$D$7:$D$732,"3250*"))/1000</f>
        <v>0</v>
      </c>
      <c r="AC114" s="17">
        <f>(SUMIFS(EUROSTAT_VBE_IND_2010!AB$7:AB$732,EUROSTAT_VBE_IND_2010!$B$7:$B$732,$D114,EUROSTAT_VBE_IND_2010!$C$7:$C$732,"*"&amp;RIGHT($A114,3)&amp;"*",EUROSTAT_VBE_IND_2010!$D$7:$D$732,"3250*"))/1000</f>
        <v>0</v>
      </c>
      <c r="AD114" s="17">
        <f>(SUMIFS(EUROSTAT_VBE_IND_2010!AC$7:AC$732,EUROSTAT_VBE_IND_2010!$B$7:$B$732,$D114,EUROSTAT_VBE_IND_2010!$C$7:$C$732,"*"&amp;RIGHT($A114,3)&amp;"*",EUROSTAT_VBE_IND_2010!$D$7:$D$732,"3250*"))/1000</f>
        <v>0</v>
      </c>
      <c r="AE114" s="17">
        <f>(SUMIFS(EUROSTAT_VBE_IND_2010!AD$7:AD$732,EUROSTAT_VBE_IND_2010!$B$7:$B$732,$D114,EUROSTAT_VBE_IND_2010!$C$7:$C$732,"*"&amp;RIGHT($A114,3)&amp;"*",EUROSTAT_VBE_IND_2010!$D$7:$D$732,"3250*"))/1000</f>
        <v>0</v>
      </c>
      <c r="AF114" s="17">
        <f>(SUMIFS(EUROSTAT_VBE_IND_2010!AE$7:AE$732,EUROSTAT_VBE_IND_2010!$B$7:$B$732,$D114,EUROSTAT_VBE_IND_2010!$C$7:$C$732,"*"&amp;RIGHT($A114,3)&amp;"*",EUROSTAT_VBE_IND_2010!$D$7:$D$732,"3250*"))/1000</f>
        <v>0</v>
      </c>
      <c r="AG114" s="17">
        <f>(SUMIFS(EUROSTAT_VBE_IND_2010!AF$7:AF$732,EUROSTAT_VBE_IND_2010!$B$7:$B$732,$D114,EUROSTAT_VBE_IND_2010!$C$7:$C$732,"*"&amp;RIGHT($A114,3)&amp;"*",EUROSTAT_VBE_IND_2010!$D$7:$D$732,"3250*"))/1000</f>
        <v>0</v>
      </c>
      <c r="AH114" s="17">
        <f>(SUMIFS(EUROSTAT_VBE_IND_2010!AH$7:AH$732,EUROSTAT_VBE_IND_2010!$B$7:$B$732,$D114,EUROSTAT_VBE_IND_2010!$C$7:$C$732,"*"&amp;RIGHT($A114,3)&amp;"*",EUROSTAT_VBE_IND_2010!$D$7:$D$732,"3250*"))/1000</f>
        <v>0</v>
      </c>
      <c r="AI114" s="17">
        <f>(SUMIFS(EUROSTAT_VBE_IND_2010!AI$7:AI$732,EUROSTAT_VBE_IND_2010!$B$7:$B$732,$D114,EUROSTAT_VBE_IND_2010!$C$7:$C$732,"*"&amp;RIGHT($A114,3)&amp;"*",EUROSTAT_VBE_IND_2010!$D$7:$D$732,"3250*"))/1000</f>
        <v>0</v>
      </c>
      <c r="AJ114" s="17">
        <f>(SUMIFS(EUROSTAT_VBE_IND_2010!AJ$7:AJ$732,EUROSTAT_VBE_IND_2010!$B$7:$B$732,$D114,EUROSTAT_VBE_IND_2010!$C$7:$C$732,"*"&amp;RIGHT($A114,3)&amp;"*",EUROSTAT_VBE_IND_2010!$D$7:$D$732,"3250*"))/1000</f>
        <v>0</v>
      </c>
      <c r="AK114" s="17">
        <f>(SUMIFS(EUROSTAT_VBE_IND_2010!AK$7:AK$732,EUROSTAT_VBE_IND_2010!$B$7:$B$732,$D114,EUROSTAT_VBE_IND_2010!$C$7:$C$732,"*"&amp;RIGHT($A114,3)&amp;"*",EUROSTAT_VBE_IND_2010!$D$7:$D$732,"3250*"))/1000</f>
        <v>0</v>
      </c>
      <c r="AL114" s="198">
        <f>SUMIFS('IEA Bal_AL-IND'!$D$30:$D$329,'IEA Bal_AL-IND'!$A$30:$A$329,"*"&amp;RIGHT($B114,8),'IEA Bal_AL-IND'!$C$30:$C$329,'Aggregated Balance-IND_2010'!$E114)</f>
        <v>0</v>
      </c>
      <c r="AM114" s="198">
        <f>SUMIFS('IEA Bal_BA-IND'!$D$30:$D$329,'IEA Bal_BA-IND'!$A$30:$A$329,"*"&amp;RIGHT($B114,8),'IEA Bal_BA-IND'!$C$30:$C$329,'Aggregated Balance-IND_2010'!$E114)</f>
        <v>0</v>
      </c>
      <c r="AN114" s="198">
        <f>SUMIFS('IEA Bal_KS-IND'!$D$30:$D$329,'IEA Bal_KS-IND'!$A$30:$A$329,"*"&amp;RIGHT($B114,8),'IEA Bal_KS-IND'!$C$30:$C$329,'Aggregated Balance-IND_2010'!$E114)</f>
        <v>0</v>
      </c>
      <c r="AO114" s="17">
        <f>(SUMIFS(EUROSTAT_VBE_IND_2010!Y$7:Y$732,EUROSTAT_VBE_IND_2010!$B$7:$B$732,$D114,EUROSTAT_VBE_IND_2010!$C$7:$C$732,"*"&amp;RIGHT($A114,3)&amp;"*",EUROSTAT_VBE_IND_2010!$D$7:$D$732,"3250*"))/1000</f>
        <v>0</v>
      </c>
      <c r="AP114" s="17">
        <f>(SUMIFS(EUROSTAT_VBE_IND_2010!Z$7:Z$732,EUROSTAT_VBE_IND_2010!$B$7:$B$732,$D114,EUROSTAT_VBE_IND_2010!$C$7:$C$732,"*"&amp;RIGHT($A114,3)&amp;"*",EUROSTAT_VBE_IND_2010!$D$7:$D$732,"3250*"))/1000</f>
        <v>0</v>
      </c>
      <c r="AQ114" s="17">
        <f>(SUMIFS(EUROSTAT_VBE_IND_2010!AG$7:AG$732,EUROSTAT_VBE_IND_2010!$B$7:$B$732,$D114,EUROSTAT_VBE_IND_2010!$C$7:$C$732,"*"&amp;RIGHT($A114,3)&amp;"*",EUROSTAT_VBE_IND_2010!$D$7:$D$732,"3250*"))/1000</f>
        <v>0</v>
      </c>
    </row>
    <row r="115" spans="1:43">
      <c r="A115" t="str">
        <f>LEFT(EUROSTAT_VBE_IND_2010!$C$88,8)</f>
        <v>B_101805</v>
      </c>
      <c r="B115" s="28" t="s">
        <v>297</v>
      </c>
      <c r="C115" t="s">
        <v>293</v>
      </c>
      <c r="D115" t="s">
        <v>126</v>
      </c>
      <c r="E115" t="s">
        <v>237</v>
      </c>
      <c r="F115" t="s">
        <v>257</v>
      </c>
      <c r="G115" s="17">
        <f>(SUMIFS(EUROSTAT_VBE_IND_2010!E$7:E$732,EUROSTAT_VBE_IND_2010!$B$7:$B$732,$D115,EUROSTAT_VBE_IND_2010!$C$7:$C$732,"*"&amp;RIGHT($A115,3)&amp;"*",EUROSTAT_VBE_IND_2010!$D$7:$D$732,"3270A*"))/1000+(SUMIFS(EUROSTAT_VBE_IND_2010!E$7:E$732,EUROSTAT_VBE_IND_2010!$B$7:$B$732,$D115,EUROSTAT_VBE_IND_2010!$C$7:$C$732,"*"&amp;RIGHT($A115,3)&amp;"*",EUROSTAT_VBE_IND_2010!$D$7:$D$732,"3285*"))/1000+(SUMIFS(EUROSTAT_VBE_IND_2010!E$7:E$732,EUROSTAT_VBE_IND_2010!$B$7:$B$732,$D115,EUROSTAT_VBE_IND_2010!$C$7:$C$732,"*"&amp;RIGHT($A115,3)&amp;"*",EUROSTAT_VBE_IND_2010!$D$7:$D$732,"3295*"))/1000+(SUMIFS(EUROSTAT_VBE_IND_2010!E$7:E$732,EUROSTAT_VBE_IND_2010!$B$7:$B$732,$D115,EUROSTAT_VBE_IND_2010!$C$7:$C$732,"*"&amp;RIGHT($A115,3)&amp;"*",EUROSTAT_VBE_IND_2010!$D$7:$D$732,"2410*"))/1000+(SUMIFS(EUROSTAT_VBE_IND_2010!E$7:E$732,EUROSTAT_VBE_IND_2010!$B$7:$B$732,$D115,EUROSTAT_VBE_IND_2010!$C$7:$C$732,"*"&amp;RIGHT($A115,3)&amp;"*",EUROSTAT_VBE_IND_2010!$D$7:$D$732,"3105*"))/1000</f>
        <v>8.763</v>
      </c>
      <c r="H115" s="17">
        <f>(SUMIFS(EUROSTAT_VBE_IND_2010!F$7:F$732,EUROSTAT_VBE_IND_2010!$B$7:$B$732,$D115,EUROSTAT_VBE_IND_2010!$C$7:$C$732,"*"&amp;RIGHT($A115,3)&amp;"*",EUROSTAT_VBE_IND_2010!$D$7:$D$732,"3270A*"))/1000+(SUMIFS(EUROSTAT_VBE_IND_2010!F$7:F$732,EUROSTAT_VBE_IND_2010!$B$7:$B$732,$D115,EUROSTAT_VBE_IND_2010!$C$7:$C$732,"*"&amp;RIGHT($A115,3)&amp;"*",EUROSTAT_VBE_IND_2010!$D$7:$D$732,"3285*"))/1000+(SUMIFS(EUROSTAT_VBE_IND_2010!F$7:F$732,EUROSTAT_VBE_IND_2010!$B$7:$B$732,$D115,EUROSTAT_VBE_IND_2010!$C$7:$C$732,"*"&amp;RIGHT($A115,3)&amp;"*",EUROSTAT_VBE_IND_2010!$D$7:$D$732,"3295*"))/1000+(SUMIFS(EUROSTAT_VBE_IND_2010!F$7:F$732,EUROSTAT_VBE_IND_2010!$B$7:$B$732,$D115,EUROSTAT_VBE_IND_2010!$C$7:$C$732,"*"&amp;RIGHT($A115,3)&amp;"*",EUROSTAT_VBE_IND_2010!$D$7:$D$732,"2410*"))/1000+(SUMIFS(EUROSTAT_VBE_IND_2010!F$7:F$732,EUROSTAT_VBE_IND_2010!$B$7:$B$732,$D115,EUROSTAT_VBE_IND_2010!$C$7:$C$732,"*"&amp;RIGHT($A115,3)&amp;"*",EUROSTAT_VBE_IND_2010!$D$7:$D$732,"3105*"))/1000</f>
        <v>0</v>
      </c>
      <c r="I115" s="17">
        <f>(SUMIFS(EUROSTAT_VBE_IND_2010!G$7:G$732,EUROSTAT_VBE_IND_2010!$B$7:$B$732,$D115,EUROSTAT_VBE_IND_2010!$C$7:$C$732,"*"&amp;RIGHT($A115,3)&amp;"*",EUROSTAT_VBE_IND_2010!$D$7:$D$732,"3270A*"))/1000+(SUMIFS(EUROSTAT_VBE_IND_2010!G$7:G$732,EUROSTAT_VBE_IND_2010!$B$7:$B$732,$D115,EUROSTAT_VBE_IND_2010!$C$7:$C$732,"*"&amp;RIGHT($A115,3)&amp;"*",EUROSTAT_VBE_IND_2010!$D$7:$D$732,"3285*"))/1000+(SUMIFS(EUROSTAT_VBE_IND_2010!G$7:G$732,EUROSTAT_VBE_IND_2010!$B$7:$B$732,$D115,EUROSTAT_VBE_IND_2010!$C$7:$C$732,"*"&amp;RIGHT($A115,3)&amp;"*",EUROSTAT_VBE_IND_2010!$D$7:$D$732,"3295*"))/1000+(SUMIFS(EUROSTAT_VBE_IND_2010!G$7:G$732,EUROSTAT_VBE_IND_2010!$B$7:$B$732,$D115,EUROSTAT_VBE_IND_2010!$C$7:$C$732,"*"&amp;RIGHT($A115,3)&amp;"*",EUROSTAT_VBE_IND_2010!$D$7:$D$732,"2410*"))/1000+(SUMIFS(EUROSTAT_VBE_IND_2010!G$7:G$732,EUROSTAT_VBE_IND_2010!$B$7:$B$732,$D115,EUROSTAT_VBE_IND_2010!$C$7:$C$732,"*"&amp;RIGHT($A115,3)&amp;"*",EUROSTAT_VBE_IND_2010!$D$7:$D$732,"3105*"))/1000</f>
        <v>0</v>
      </c>
      <c r="J115" s="198">
        <f>SUMIFS('IEA Bal_CH-IND'!$D$30:$D$329,'IEA Bal_CH-IND'!$A$30:$A$329,"*"&amp;RIGHT($B115,8),'IEA Bal_CH-IND'!$C$30:$C$329,'Aggregated Balance-IND_2010'!$E115)</f>
        <v>0.03998</v>
      </c>
      <c r="K115" s="17">
        <f>(SUMIFS(EUROSTAT_VBE_IND_2010!H$7:H$732,EUROSTAT_VBE_IND_2010!$B$7:$B$732,$D115,EUROSTAT_VBE_IND_2010!$C$7:$C$732,"*"&amp;RIGHT($A115,3)&amp;"*",EUROSTAT_VBE_IND_2010!$D$7:$D$732,"3270A*"))/1000+(SUMIFS(EUROSTAT_VBE_IND_2010!H$7:H$732,EUROSTAT_VBE_IND_2010!$B$7:$B$732,$D115,EUROSTAT_VBE_IND_2010!$C$7:$C$732,"*"&amp;RIGHT($A115,3)&amp;"*",EUROSTAT_VBE_IND_2010!$D$7:$D$732,"3285*"))/1000+(SUMIFS(EUROSTAT_VBE_IND_2010!H$7:H$732,EUROSTAT_VBE_IND_2010!$B$7:$B$732,$D115,EUROSTAT_VBE_IND_2010!$C$7:$C$732,"*"&amp;RIGHT($A115,3)&amp;"*",EUROSTAT_VBE_IND_2010!$D$7:$D$732,"3295*"))/1000+(SUMIFS(EUROSTAT_VBE_IND_2010!H$7:H$732,EUROSTAT_VBE_IND_2010!$B$7:$B$732,$D115,EUROSTAT_VBE_IND_2010!$C$7:$C$732,"*"&amp;RIGHT($A115,3)&amp;"*",EUROSTAT_VBE_IND_2010!$D$7:$D$732,"2410*"))/1000+(SUMIFS(EUROSTAT_VBE_IND_2010!H$7:H$732,EUROSTAT_VBE_IND_2010!$B$7:$B$732,$D115,EUROSTAT_VBE_IND_2010!$C$7:$C$732,"*"&amp;RIGHT($A115,3)&amp;"*",EUROSTAT_VBE_IND_2010!$D$7:$D$732,"3105*"))/1000</f>
        <v>0</v>
      </c>
      <c r="L115" s="17">
        <f>(SUMIFS(EUROSTAT_VBE_IND_2010!I$7:I$732,EUROSTAT_VBE_IND_2010!$B$7:$B$732,$D115,EUROSTAT_VBE_IND_2010!$C$7:$C$732,"*"&amp;RIGHT($A115,3)&amp;"*",EUROSTAT_VBE_IND_2010!$D$7:$D$732,"3270A*"))/1000+(SUMIFS(EUROSTAT_VBE_IND_2010!I$7:I$732,EUROSTAT_VBE_IND_2010!$B$7:$B$732,$D115,EUROSTAT_VBE_IND_2010!$C$7:$C$732,"*"&amp;RIGHT($A115,3)&amp;"*",EUROSTAT_VBE_IND_2010!$D$7:$D$732,"3285*"))/1000+(SUMIFS(EUROSTAT_VBE_IND_2010!I$7:I$732,EUROSTAT_VBE_IND_2010!$B$7:$B$732,$D115,EUROSTAT_VBE_IND_2010!$C$7:$C$732,"*"&amp;RIGHT($A115,3)&amp;"*",EUROSTAT_VBE_IND_2010!$D$7:$D$732,"3295*"))/1000+(SUMIFS(EUROSTAT_VBE_IND_2010!I$7:I$732,EUROSTAT_VBE_IND_2010!$B$7:$B$732,$D115,EUROSTAT_VBE_IND_2010!$C$7:$C$732,"*"&amp;RIGHT($A115,3)&amp;"*",EUROSTAT_VBE_IND_2010!$D$7:$D$732,"2410*"))/1000+(SUMIFS(EUROSTAT_VBE_IND_2010!I$7:I$732,EUROSTAT_VBE_IND_2010!$B$7:$B$732,$D115,EUROSTAT_VBE_IND_2010!$C$7:$C$732,"*"&amp;RIGHT($A115,3)&amp;"*",EUROSTAT_VBE_IND_2010!$D$7:$D$732,"3105*"))/1000</f>
        <v>1.11</v>
      </c>
      <c r="M115" s="17">
        <f>(SUMIFS(EUROSTAT_VBE_IND_2010!J$7:J$732,EUROSTAT_VBE_IND_2010!$B$7:$B$732,$D115,EUROSTAT_VBE_IND_2010!$C$7:$C$732,"*"&amp;RIGHT($A115,3)&amp;"*",EUROSTAT_VBE_IND_2010!$D$7:$D$732,"3270A*"))/1000+(SUMIFS(EUROSTAT_VBE_IND_2010!J$7:J$732,EUROSTAT_VBE_IND_2010!$B$7:$B$732,$D115,EUROSTAT_VBE_IND_2010!$C$7:$C$732,"*"&amp;RIGHT($A115,3)&amp;"*",EUROSTAT_VBE_IND_2010!$D$7:$D$732,"3285*"))/1000+(SUMIFS(EUROSTAT_VBE_IND_2010!J$7:J$732,EUROSTAT_VBE_IND_2010!$B$7:$B$732,$D115,EUROSTAT_VBE_IND_2010!$C$7:$C$732,"*"&amp;RIGHT($A115,3)&amp;"*",EUROSTAT_VBE_IND_2010!$D$7:$D$732,"3295*"))/1000+(SUMIFS(EUROSTAT_VBE_IND_2010!J$7:J$732,EUROSTAT_VBE_IND_2010!$B$7:$B$732,$D115,EUROSTAT_VBE_IND_2010!$C$7:$C$732,"*"&amp;RIGHT($A115,3)&amp;"*",EUROSTAT_VBE_IND_2010!$D$7:$D$732,"2410*"))/1000+(SUMIFS(EUROSTAT_VBE_IND_2010!J$7:J$732,EUROSTAT_VBE_IND_2010!$B$7:$B$732,$D115,EUROSTAT_VBE_IND_2010!$C$7:$C$732,"*"&amp;RIGHT($A115,3)&amp;"*",EUROSTAT_VBE_IND_2010!$D$7:$D$732,"3105*"))/1000</f>
        <v>12.319</v>
      </c>
      <c r="N115" s="17">
        <f>(SUMIFS(EUROSTAT_VBE_IND_2010!K$7:K$732,EUROSTAT_VBE_IND_2010!$B$7:$B$732,$D115,EUROSTAT_VBE_IND_2010!$C$7:$C$732,"*"&amp;RIGHT($A115,3)&amp;"*",EUROSTAT_VBE_IND_2010!$D$7:$D$732,"3270A*"))/1000+(SUMIFS(EUROSTAT_VBE_IND_2010!K$7:K$732,EUROSTAT_VBE_IND_2010!$B$7:$B$732,$D115,EUROSTAT_VBE_IND_2010!$C$7:$C$732,"*"&amp;RIGHT($A115,3)&amp;"*",EUROSTAT_VBE_IND_2010!$D$7:$D$732,"3285*"))/1000+(SUMIFS(EUROSTAT_VBE_IND_2010!K$7:K$732,EUROSTAT_VBE_IND_2010!$B$7:$B$732,$D115,EUROSTAT_VBE_IND_2010!$C$7:$C$732,"*"&amp;RIGHT($A115,3)&amp;"*",EUROSTAT_VBE_IND_2010!$D$7:$D$732,"3295*"))/1000+(SUMIFS(EUROSTAT_VBE_IND_2010!K$7:K$732,EUROSTAT_VBE_IND_2010!$B$7:$B$732,$D115,EUROSTAT_VBE_IND_2010!$C$7:$C$732,"*"&amp;RIGHT($A115,3)&amp;"*",EUROSTAT_VBE_IND_2010!$D$7:$D$732,"2410*"))/1000+(SUMIFS(EUROSTAT_VBE_IND_2010!K$7:K$732,EUROSTAT_VBE_IND_2010!$B$7:$B$732,$D115,EUROSTAT_VBE_IND_2010!$C$7:$C$732,"*"&amp;RIGHT($A115,3)&amp;"*",EUROSTAT_VBE_IND_2010!$D$7:$D$732,"3105*"))/1000</f>
        <v>0.041</v>
      </c>
      <c r="O115" s="17">
        <f>(SUMIFS(EUROSTAT_VBE_IND_2010!L$7:L$732,EUROSTAT_VBE_IND_2010!$B$7:$B$732,$D115,EUROSTAT_VBE_IND_2010!$C$7:$C$732,"*"&amp;RIGHT($A115,3)&amp;"*",EUROSTAT_VBE_IND_2010!$D$7:$D$732,"3270A*"))/1000+(SUMIFS(EUROSTAT_VBE_IND_2010!L$7:L$732,EUROSTAT_VBE_IND_2010!$B$7:$B$732,$D115,EUROSTAT_VBE_IND_2010!$C$7:$C$732,"*"&amp;RIGHT($A115,3)&amp;"*",EUROSTAT_VBE_IND_2010!$D$7:$D$732,"3285*"))/1000+(SUMIFS(EUROSTAT_VBE_IND_2010!L$7:L$732,EUROSTAT_VBE_IND_2010!$B$7:$B$732,$D115,EUROSTAT_VBE_IND_2010!$C$7:$C$732,"*"&amp;RIGHT($A115,3)&amp;"*",EUROSTAT_VBE_IND_2010!$D$7:$D$732,"3295*"))/1000+(SUMIFS(EUROSTAT_VBE_IND_2010!L$7:L$732,EUROSTAT_VBE_IND_2010!$B$7:$B$732,$D115,EUROSTAT_VBE_IND_2010!$C$7:$C$732,"*"&amp;RIGHT($A115,3)&amp;"*",EUROSTAT_VBE_IND_2010!$D$7:$D$732,"2410*"))/1000+(SUMIFS(EUROSTAT_VBE_IND_2010!L$7:L$732,EUROSTAT_VBE_IND_2010!$B$7:$B$732,$D115,EUROSTAT_VBE_IND_2010!$C$7:$C$732,"*"&amp;RIGHT($A115,3)&amp;"*",EUROSTAT_VBE_IND_2010!$D$7:$D$732,"3105*"))/1000</f>
        <v>0</v>
      </c>
      <c r="P115" s="17">
        <f>(SUMIFS(EUROSTAT_VBE_IND_2010!M$7:M$732,EUROSTAT_VBE_IND_2010!$B$7:$B$732,$D115,EUROSTAT_VBE_IND_2010!$C$7:$C$732,"*"&amp;RIGHT($A115,3)&amp;"*",EUROSTAT_VBE_IND_2010!$D$7:$D$732,"3270A*"))/1000+(SUMIFS(EUROSTAT_VBE_IND_2010!M$7:M$732,EUROSTAT_VBE_IND_2010!$B$7:$B$732,$D115,EUROSTAT_VBE_IND_2010!$C$7:$C$732,"*"&amp;RIGHT($A115,3)&amp;"*",EUROSTAT_VBE_IND_2010!$D$7:$D$732,"3285*"))/1000+(SUMIFS(EUROSTAT_VBE_IND_2010!M$7:M$732,EUROSTAT_VBE_IND_2010!$B$7:$B$732,$D115,EUROSTAT_VBE_IND_2010!$C$7:$C$732,"*"&amp;RIGHT($A115,3)&amp;"*",EUROSTAT_VBE_IND_2010!$D$7:$D$732,"3295*"))/1000+(SUMIFS(EUROSTAT_VBE_IND_2010!M$7:M$732,EUROSTAT_VBE_IND_2010!$B$7:$B$732,$D115,EUROSTAT_VBE_IND_2010!$C$7:$C$732,"*"&amp;RIGHT($A115,3)&amp;"*",EUROSTAT_VBE_IND_2010!$D$7:$D$732,"2410*"))/1000+(SUMIFS(EUROSTAT_VBE_IND_2010!M$7:M$732,EUROSTAT_VBE_IND_2010!$B$7:$B$732,$D115,EUROSTAT_VBE_IND_2010!$C$7:$C$732,"*"&amp;RIGHT($A115,3)&amp;"*",EUROSTAT_VBE_IND_2010!$D$7:$D$732,"3105*"))/1000</f>
        <v>0.12</v>
      </c>
      <c r="Q115" s="17">
        <f>(SUMIFS(EUROSTAT_VBE_IND_2010!N$7:N$732,EUROSTAT_VBE_IND_2010!$B$7:$B$732,$D115,EUROSTAT_VBE_IND_2010!$C$7:$C$732,"*"&amp;RIGHT($A115,3)&amp;"*",EUROSTAT_VBE_IND_2010!$D$7:$D$732,"3270A*"))/1000+(SUMIFS(EUROSTAT_VBE_IND_2010!N$7:N$732,EUROSTAT_VBE_IND_2010!$B$7:$B$732,$D115,EUROSTAT_VBE_IND_2010!$C$7:$C$732,"*"&amp;RIGHT($A115,3)&amp;"*",EUROSTAT_VBE_IND_2010!$D$7:$D$732,"3285*"))/1000+(SUMIFS(EUROSTAT_VBE_IND_2010!N$7:N$732,EUROSTAT_VBE_IND_2010!$B$7:$B$732,$D115,EUROSTAT_VBE_IND_2010!$C$7:$C$732,"*"&amp;RIGHT($A115,3)&amp;"*",EUROSTAT_VBE_IND_2010!$D$7:$D$732,"3295*"))/1000+(SUMIFS(EUROSTAT_VBE_IND_2010!N$7:N$732,EUROSTAT_VBE_IND_2010!$B$7:$B$732,$D115,EUROSTAT_VBE_IND_2010!$C$7:$C$732,"*"&amp;RIGHT($A115,3)&amp;"*",EUROSTAT_VBE_IND_2010!$D$7:$D$732,"2410*"))/1000+(SUMIFS(EUROSTAT_VBE_IND_2010!N$7:N$732,EUROSTAT_VBE_IND_2010!$B$7:$B$732,$D115,EUROSTAT_VBE_IND_2010!$C$7:$C$732,"*"&amp;RIGHT($A115,3)&amp;"*",EUROSTAT_VBE_IND_2010!$D$7:$D$732,"3105*"))/1000</f>
        <v>14.024</v>
      </c>
      <c r="R115" s="17">
        <f>(SUMIFS(EUROSTAT_VBE_IND_2010!O$7:O$732,EUROSTAT_VBE_IND_2010!$B$7:$B$732,$D115,EUROSTAT_VBE_IND_2010!$C$7:$C$732,"*"&amp;RIGHT($A115,3)&amp;"*",EUROSTAT_VBE_IND_2010!$D$7:$D$732,"3270A*"))/1000+(SUMIFS(EUROSTAT_VBE_IND_2010!O$7:O$732,EUROSTAT_VBE_IND_2010!$B$7:$B$732,$D115,EUROSTAT_VBE_IND_2010!$C$7:$C$732,"*"&amp;RIGHT($A115,3)&amp;"*",EUROSTAT_VBE_IND_2010!$D$7:$D$732,"3285*"))/1000+(SUMIFS(EUROSTAT_VBE_IND_2010!O$7:O$732,EUROSTAT_VBE_IND_2010!$B$7:$B$732,$D115,EUROSTAT_VBE_IND_2010!$C$7:$C$732,"*"&amp;RIGHT($A115,3)&amp;"*",EUROSTAT_VBE_IND_2010!$D$7:$D$732,"3295*"))/1000+(SUMIFS(EUROSTAT_VBE_IND_2010!O$7:O$732,EUROSTAT_VBE_IND_2010!$B$7:$B$732,$D115,EUROSTAT_VBE_IND_2010!$C$7:$C$732,"*"&amp;RIGHT($A115,3)&amp;"*",EUROSTAT_VBE_IND_2010!$D$7:$D$732,"2410*"))/1000+(SUMIFS(EUROSTAT_VBE_IND_2010!O$7:O$732,EUROSTAT_VBE_IND_2010!$B$7:$B$732,$D115,EUROSTAT_VBE_IND_2010!$C$7:$C$732,"*"&amp;RIGHT($A115,3)&amp;"*",EUROSTAT_VBE_IND_2010!$D$7:$D$732,"3105*"))/1000</f>
        <v>10.234</v>
      </c>
      <c r="S115" s="17">
        <f>(SUMIFS(EUROSTAT_VBE_IND_2010!P$7:P$732,EUROSTAT_VBE_IND_2010!$B$7:$B$732,$D115,EUROSTAT_VBE_IND_2010!$C$7:$C$732,"*"&amp;RIGHT($A115,3)&amp;"*",EUROSTAT_VBE_IND_2010!$D$7:$D$732,"3270A*"))/1000+(SUMIFS(EUROSTAT_VBE_IND_2010!P$7:P$732,EUROSTAT_VBE_IND_2010!$B$7:$B$732,$D115,EUROSTAT_VBE_IND_2010!$C$7:$C$732,"*"&amp;RIGHT($A115,3)&amp;"*",EUROSTAT_VBE_IND_2010!$D$7:$D$732,"3285*"))/1000+(SUMIFS(EUROSTAT_VBE_IND_2010!P$7:P$732,EUROSTAT_VBE_IND_2010!$B$7:$B$732,$D115,EUROSTAT_VBE_IND_2010!$C$7:$C$732,"*"&amp;RIGHT($A115,3)&amp;"*",EUROSTAT_VBE_IND_2010!$D$7:$D$732,"3295*"))/1000+(SUMIFS(EUROSTAT_VBE_IND_2010!P$7:P$732,EUROSTAT_VBE_IND_2010!$B$7:$B$732,$D115,EUROSTAT_VBE_IND_2010!$C$7:$C$732,"*"&amp;RIGHT($A115,3)&amp;"*",EUROSTAT_VBE_IND_2010!$D$7:$D$732,"2410*"))/1000+(SUMIFS(EUROSTAT_VBE_IND_2010!P$7:P$732,EUROSTAT_VBE_IND_2010!$B$7:$B$732,$D115,EUROSTAT_VBE_IND_2010!$C$7:$C$732,"*"&amp;RIGHT($A115,3)&amp;"*",EUROSTAT_VBE_IND_2010!$D$7:$D$732,"3105*"))/1000</f>
        <v>0.456</v>
      </c>
      <c r="T115" s="17">
        <f>(SUMIFS(EUROSTAT_VBE_IND_2010!Q$7:Q$732,EUROSTAT_VBE_IND_2010!$B$7:$B$732,$D115,EUROSTAT_VBE_IND_2010!$C$7:$C$732,"*"&amp;RIGHT($A115,3)&amp;"*",EUROSTAT_VBE_IND_2010!$D$7:$D$732,"3270A*"))/1000+(SUMIFS(EUROSTAT_VBE_IND_2010!Q$7:Q$732,EUROSTAT_VBE_IND_2010!$B$7:$B$732,$D115,EUROSTAT_VBE_IND_2010!$C$7:$C$732,"*"&amp;RIGHT($A115,3)&amp;"*",EUROSTAT_VBE_IND_2010!$D$7:$D$732,"3285*"))/1000+(SUMIFS(EUROSTAT_VBE_IND_2010!Q$7:Q$732,EUROSTAT_VBE_IND_2010!$B$7:$B$732,$D115,EUROSTAT_VBE_IND_2010!$C$7:$C$732,"*"&amp;RIGHT($A115,3)&amp;"*",EUROSTAT_VBE_IND_2010!$D$7:$D$732,"3295*"))/1000+(SUMIFS(EUROSTAT_VBE_IND_2010!Q$7:Q$732,EUROSTAT_VBE_IND_2010!$B$7:$B$732,$D115,EUROSTAT_VBE_IND_2010!$C$7:$C$732,"*"&amp;RIGHT($A115,3)&amp;"*",EUROSTAT_VBE_IND_2010!$D$7:$D$732,"2410*"))/1000+(SUMIFS(EUROSTAT_VBE_IND_2010!Q$7:Q$732,EUROSTAT_VBE_IND_2010!$B$7:$B$732,$D115,EUROSTAT_VBE_IND_2010!$C$7:$C$732,"*"&amp;RIGHT($A115,3)&amp;"*",EUROSTAT_VBE_IND_2010!$D$7:$D$732,"3105*"))/1000</f>
        <v>0.031</v>
      </c>
      <c r="U115" s="17">
        <f>(SUMIFS(EUROSTAT_VBE_IND_2010!R$7:R$732,EUROSTAT_VBE_IND_2010!$B$7:$B$732,$D115,EUROSTAT_VBE_IND_2010!$C$7:$C$732,"*"&amp;RIGHT($A115,3)&amp;"*",EUROSTAT_VBE_IND_2010!$D$7:$D$732,"3270A*"))/1000+(SUMIFS(EUROSTAT_VBE_IND_2010!R$7:R$732,EUROSTAT_VBE_IND_2010!$B$7:$B$732,$D115,EUROSTAT_VBE_IND_2010!$C$7:$C$732,"*"&amp;RIGHT($A115,3)&amp;"*",EUROSTAT_VBE_IND_2010!$D$7:$D$732,"3285*"))/1000+(SUMIFS(EUROSTAT_VBE_IND_2010!R$7:R$732,EUROSTAT_VBE_IND_2010!$B$7:$B$732,$D115,EUROSTAT_VBE_IND_2010!$C$7:$C$732,"*"&amp;RIGHT($A115,3)&amp;"*",EUROSTAT_VBE_IND_2010!$D$7:$D$732,"3295*"))/1000+(SUMIFS(EUROSTAT_VBE_IND_2010!R$7:R$732,EUROSTAT_VBE_IND_2010!$B$7:$B$732,$D115,EUROSTAT_VBE_IND_2010!$C$7:$C$732,"*"&amp;RIGHT($A115,3)&amp;"*",EUROSTAT_VBE_IND_2010!$D$7:$D$732,"2410*"))/1000+(SUMIFS(EUROSTAT_VBE_IND_2010!R$7:R$732,EUROSTAT_VBE_IND_2010!$B$7:$B$732,$D115,EUROSTAT_VBE_IND_2010!$C$7:$C$732,"*"&amp;RIGHT($A115,3)&amp;"*",EUROSTAT_VBE_IND_2010!$D$7:$D$732,"3105*"))/1000</f>
        <v>0</v>
      </c>
      <c r="V115" s="17">
        <f>(SUMIFS(EUROSTAT_VBE_IND_2010!S$7:S$732,EUROSTAT_VBE_IND_2010!$B$7:$B$732,$D115,EUROSTAT_VBE_IND_2010!$C$7:$C$732,"*"&amp;RIGHT($A115,3)&amp;"*",EUROSTAT_VBE_IND_2010!$D$7:$D$732,"3270A*"))/1000+(SUMIFS(EUROSTAT_VBE_IND_2010!S$7:S$732,EUROSTAT_VBE_IND_2010!$B$7:$B$732,$D115,EUROSTAT_VBE_IND_2010!$C$7:$C$732,"*"&amp;RIGHT($A115,3)&amp;"*",EUROSTAT_VBE_IND_2010!$D$7:$D$732,"3285*"))/1000+(SUMIFS(EUROSTAT_VBE_IND_2010!S$7:S$732,EUROSTAT_VBE_IND_2010!$B$7:$B$732,$D115,EUROSTAT_VBE_IND_2010!$C$7:$C$732,"*"&amp;RIGHT($A115,3)&amp;"*",EUROSTAT_VBE_IND_2010!$D$7:$D$732,"3295*"))/1000+(SUMIFS(EUROSTAT_VBE_IND_2010!S$7:S$732,EUROSTAT_VBE_IND_2010!$B$7:$B$732,$D115,EUROSTAT_VBE_IND_2010!$C$7:$C$732,"*"&amp;RIGHT($A115,3)&amp;"*",EUROSTAT_VBE_IND_2010!$D$7:$D$732,"2410*"))/1000+(SUMIFS(EUROSTAT_VBE_IND_2010!S$7:S$732,EUROSTAT_VBE_IND_2010!$B$7:$B$732,$D115,EUROSTAT_VBE_IND_2010!$C$7:$C$732,"*"&amp;RIGHT($A115,3)&amp;"*",EUROSTAT_VBE_IND_2010!$D$7:$D$732,"3105*"))/1000</f>
        <v>0</v>
      </c>
      <c r="W115" s="17">
        <f>(SUMIFS(EUROSTAT_VBE_IND_2010!T$7:T$732,EUROSTAT_VBE_IND_2010!$B$7:$B$732,$D115,EUROSTAT_VBE_IND_2010!$C$7:$C$732,"*"&amp;RIGHT($A115,3)&amp;"*",EUROSTAT_VBE_IND_2010!$D$7:$D$732,"3270A*"))/1000+(SUMIFS(EUROSTAT_VBE_IND_2010!T$7:T$732,EUROSTAT_VBE_IND_2010!$B$7:$B$732,$D115,EUROSTAT_VBE_IND_2010!$C$7:$C$732,"*"&amp;RIGHT($A115,3)&amp;"*",EUROSTAT_VBE_IND_2010!$D$7:$D$732,"3285*"))/1000+(SUMIFS(EUROSTAT_VBE_IND_2010!T$7:T$732,EUROSTAT_VBE_IND_2010!$B$7:$B$732,$D115,EUROSTAT_VBE_IND_2010!$C$7:$C$732,"*"&amp;RIGHT($A115,3)&amp;"*",EUROSTAT_VBE_IND_2010!$D$7:$D$732,"3295*"))/1000+(SUMIFS(EUROSTAT_VBE_IND_2010!T$7:T$732,EUROSTAT_VBE_IND_2010!$B$7:$B$732,$D115,EUROSTAT_VBE_IND_2010!$C$7:$C$732,"*"&amp;RIGHT($A115,3)&amp;"*",EUROSTAT_VBE_IND_2010!$D$7:$D$732,"2410*"))/1000+(SUMIFS(EUROSTAT_VBE_IND_2010!T$7:T$732,EUROSTAT_VBE_IND_2010!$B$7:$B$732,$D115,EUROSTAT_VBE_IND_2010!$C$7:$C$732,"*"&amp;RIGHT($A115,3)&amp;"*",EUROSTAT_VBE_IND_2010!$D$7:$D$732,"3105*"))/1000</f>
        <v>0</v>
      </c>
      <c r="X115" s="17">
        <f>(SUMIFS(EUROSTAT_VBE_IND_2010!U$7:U$732,EUROSTAT_VBE_IND_2010!$B$7:$B$732,$D115,EUROSTAT_VBE_IND_2010!$C$7:$C$732,"*"&amp;RIGHT($A115,3)&amp;"*",EUROSTAT_VBE_IND_2010!$D$7:$D$732,"3270A*"))/1000+(SUMIFS(EUROSTAT_VBE_IND_2010!U$7:U$732,EUROSTAT_VBE_IND_2010!$B$7:$B$732,$D115,EUROSTAT_VBE_IND_2010!$C$7:$C$732,"*"&amp;RIGHT($A115,3)&amp;"*",EUROSTAT_VBE_IND_2010!$D$7:$D$732,"3285*"))/1000+(SUMIFS(EUROSTAT_VBE_IND_2010!U$7:U$732,EUROSTAT_VBE_IND_2010!$B$7:$B$732,$D115,EUROSTAT_VBE_IND_2010!$C$7:$C$732,"*"&amp;RIGHT($A115,3)&amp;"*",EUROSTAT_VBE_IND_2010!$D$7:$D$732,"3295*"))/1000+(SUMIFS(EUROSTAT_VBE_IND_2010!U$7:U$732,EUROSTAT_VBE_IND_2010!$B$7:$B$732,$D115,EUROSTAT_VBE_IND_2010!$C$7:$C$732,"*"&amp;RIGHT($A115,3)&amp;"*",EUROSTAT_VBE_IND_2010!$D$7:$D$732,"2410*"))/1000+(SUMIFS(EUROSTAT_VBE_IND_2010!U$7:U$732,EUROSTAT_VBE_IND_2010!$B$7:$B$732,$D115,EUROSTAT_VBE_IND_2010!$C$7:$C$732,"*"&amp;RIGHT($A115,3)&amp;"*",EUROSTAT_VBE_IND_2010!$D$7:$D$732,"3105*"))/1000</f>
        <v>1.032</v>
      </c>
      <c r="Y115" s="17">
        <f>(SUMIFS(EUROSTAT_VBE_IND_2010!V$7:V$732,EUROSTAT_VBE_IND_2010!$B$7:$B$732,$D115,EUROSTAT_VBE_IND_2010!$C$7:$C$732,"*"&amp;RIGHT($A115,3)&amp;"*",EUROSTAT_VBE_IND_2010!$D$7:$D$732,"3270A*"))/1000+(SUMIFS(EUROSTAT_VBE_IND_2010!V$7:V$732,EUROSTAT_VBE_IND_2010!$B$7:$B$732,$D115,EUROSTAT_VBE_IND_2010!$C$7:$C$732,"*"&amp;RIGHT($A115,3)&amp;"*",EUROSTAT_VBE_IND_2010!$D$7:$D$732,"3285*"))/1000+(SUMIFS(EUROSTAT_VBE_IND_2010!V$7:V$732,EUROSTAT_VBE_IND_2010!$B$7:$B$732,$D115,EUROSTAT_VBE_IND_2010!$C$7:$C$732,"*"&amp;RIGHT($A115,3)&amp;"*",EUROSTAT_VBE_IND_2010!$D$7:$D$732,"3295*"))/1000+(SUMIFS(EUROSTAT_VBE_IND_2010!V$7:V$732,EUROSTAT_VBE_IND_2010!$B$7:$B$732,$D115,EUROSTAT_VBE_IND_2010!$C$7:$C$732,"*"&amp;RIGHT($A115,3)&amp;"*",EUROSTAT_VBE_IND_2010!$D$7:$D$732,"2410*"))/1000+(SUMIFS(EUROSTAT_VBE_IND_2010!V$7:V$732,EUROSTAT_VBE_IND_2010!$B$7:$B$732,$D115,EUROSTAT_VBE_IND_2010!$C$7:$C$732,"*"&amp;RIGHT($A115,3)&amp;"*",EUROSTAT_VBE_IND_2010!$D$7:$D$732,"3105*"))/1000</f>
        <v>0</v>
      </c>
      <c r="Z115" s="17">
        <f>(SUMIFS(EUROSTAT_VBE_IND_2010!W$7:W$732,EUROSTAT_VBE_IND_2010!$B$7:$B$732,$D115,EUROSTAT_VBE_IND_2010!$C$7:$C$732,"*"&amp;RIGHT($A115,3)&amp;"*",EUROSTAT_VBE_IND_2010!$D$7:$D$732,"3270A*"))/1000+(SUMIFS(EUROSTAT_VBE_IND_2010!W$7:W$732,EUROSTAT_VBE_IND_2010!$B$7:$B$732,$D115,EUROSTAT_VBE_IND_2010!$C$7:$C$732,"*"&amp;RIGHT($A115,3)&amp;"*",EUROSTAT_VBE_IND_2010!$D$7:$D$732,"3285*"))/1000+(SUMIFS(EUROSTAT_VBE_IND_2010!W$7:W$732,EUROSTAT_VBE_IND_2010!$B$7:$B$732,$D115,EUROSTAT_VBE_IND_2010!$C$7:$C$732,"*"&amp;RIGHT($A115,3)&amp;"*",EUROSTAT_VBE_IND_2010!$D$7:$D$732,"3295*"))/1000+(SUMIFS(EUROSTAT_VBE_IND_2010!W$7:W$732,EUROSTAT_VBE_IND_2010!$B$7:$B$732,$D115,EUROSTAT_VBE_IND_2010!$C$7:$C$732,"*"&amp;RIGHT($A115,3)&amp;"*",EUROSTAT_VBE_IND_2010!$D$7:$D$732,"2410*"))/1000+(SUMIFS(EUROSTAT_VBE_IND_2010!W$7:W$732,EUROSTAT_VBE_IND_2010!$B$7:$B$732,$D115,EUROSTAT_VBE_IND_2010!$C$7:$C$732,"*"&amp;RIGHT($A115,3)&amp;"*",EUROSTAT_VBE_IND_2010!$D$7:$D$732,"3105*"))/1000</f>
        <v>0</v>
      </c>
      <c r="AA115" s="17">
        <f>(SUMIFS(EUROSTAT_VBE_IND_2010!X$7:X$732,EUROSTAT_VBE_IND_2010!$B$7:$B$732,$D115,EUROSTAT_VBE_IND_2010!$C$7:$C$732,"*"&amp;RIGHT($A115,3)&amp;"*",EUROSTAT_VBE_IND_2010!$D$7:$D$732,"3270A*"))/1000+(SUMIFS(EUROSTAT_VBE_IND_2010!X$7:X$732,EUROSTAT_VBE_IND_2010!$B$7:$B$732,$D115,EUROSTAT_VBE_IND_2010!$C$7:$C$732,"*"&amp;RIGHT($A115,3)&amp;"*",EUROSTAT_VBE_IND_2010!$D$7:$D$732,"3285*"))/1000+(SUMIFS(EUROSTAT_VBE_IND_2010!X$7:X$732,EUROSTAT_VBE_IND_2010!$B$7:$B$732,$D115,EUROSTAT_VBE_IND_2010!$C$7:$C$732,"*"&amp;RIGHT($A115,3)&amp;"*",EUROSTAT_VBE_IND_2010!$D$7:$D$732,"3295*"))/1000+(SUMIFS(EUROSTAT_VBE_IND_2010!X$7:X$732,EUROSTAT_VBE_IND_2010!$B$7:$B$732,$D115,EUROSTAT_VBE_IND_2010!$C$7:$C$732,"*"&amp;RIGHT($A115,3)&amp;"*",EUROSTAT_VBE_IND_2010!$D$7:$D$732,"2410*"))/1000+(SUMIFS(EUROSTAT_VBE_IND_2010!X$7:X$732,EUROSTAT_VBE_IND_2010!$B$7:$B$732,$D115,EUROSTAT_VBE_IND_2010!$C$7:$C$732,"*"&amp;RIGHT($A115,3)&amp;"*",EUROSTAT_VBE_IND_2010!$D$7:$D$732,"3105*"))/1000</f>
        <v>0.97</v>
      </c>
      <c r="AB115" s="17">
        <f>(SUMIFS(EUROSTAT_VBE_IND_2010!AA$7:AA$732,EUROSTAT_VBE_IND_2010!$B$7:$B$732,$D115,EUROSTAT_VBE_IND_2010!$C$7:$C$732,"*"&amp;RIGHT($A115,3)&amp;"*",EUROSTAT_VBE_IND_2010!$D$7:$D$732,"3270A*"))/1000+(SUMIFS(EUROSTAT_VBE_IND_2010!AA$7:AA$732,EUROSTAT_VBE_IND_2010!$B$7:$B$732,$D115,EUROSTAT_VBE_IND_2010!$C$7:$C$732,"*"&amp;RIGHT($A115,3)&amp;"*",EUROSTAT_VBE_IND_2010!$D$7:$D$732,"3285*"))/1000+(SUMIFS(EUROSTAT_VBE_IND_2010!AA$7:AA$732,EUROSTAT_VBE_IND_2010!$B$7:$B$732,$D115,EUROSTAT_VBE_IND_2010!$C$7:$C$732,"*"&amp;RIGHT($A115,3)&amp;"*",EUROSTAT_VBE_IND_2010!$D$7:$D$732,"3295*"))/1000+(SUMIFS(EUROSTAT_VBE_IND_2010!AA$7:AA$732,EUROSTAT_VBE_IND_2010!$B$7:$B$732,$D115,EUROSTAT_VBE_IND_2010!$C$7:$C$732,"*"&amp;RIGHT($A115,3)&amp;"*",EUROSTAT_VBE_IND_2010!$D$7:$D$732,"2410*"))/1000+(SUMIFS(EUROSTAT_VBE_IND_2010!AA$7:AA$732,EUROSTAT_VBE_IND_2010!$B$7:$B$732,$D115,EUROSTAT_VBE_IND_2010!$C$7:$C$732,"*"&amp;RIGHT($A115,3)&amp;"*",EUROSTAT_VBE_IND_2010!$D$7:$D$732,"3105*"))/1000</f>
        <v>0</v>
      </c>
      <c r="AC115" s="17">
        <f>(SUMIFS(EUROSTAT_VBE_IND_2010!AB$7:AB$732,EUROSTAT_VBE_IND_2010!$B$7:$B$732,$D115,EUROSTAT_VBE_IND_2010!$C$7:$C$732,"*"&amp;RIGHT($A115,3)&amp;"*",EUROSTAT_VBE_IND_2010!$D$7:$D$732,"3270A*"))/1000+(SUMIFS(EUROSTAT_VBE_IND_2010!AB$7:AB$732,EUROSTAT_VBE_IND_2010!$B$7:$B$732,$D115,EUROSTAT_VBE_IND_2010!$C$7:$C$732,"*"&amp;RIGHT($A115,3)&amp;"*",EUROSTAT_VBE_IND_2010!$D$7:$D$732,"3285*"))/1000+(SUMIFS(EUROSTAT_VBE_IND_2010!AB$7:AB$732,EUROSTAT_VBE_IND_2010!$B$7:$B$732,$D115,EUROSTAT_VBE_IND_2010!$C$7:$C$732,"*"&amp;RIGHT($A115,3)&amp;"*",EUROSTAT_VBE_IND_2010!$D$7:$D$732,"3295*"))/1000+(SUMIFS(EUROSTAT_VBE_IND_2010!AB$7:AB$732,EUROSTAT_VBE_IND_2010!$B$7:$B$732,$D115,EUROSTAT_VBE_IND_2010!$C$7:$C$732,"*"&amp;RIGHT($A115,3)&amp;"*",EUROSTAT_VBE_IND_2010!$D$7:$D$732,"2410*"))/1000+(SUMIFS(EUROSTAT_VBE_IND_2010!AB$7:AB$732,EUROSTAT_VBE_IND_2010!$B$7:$B$732,$D115,EUROSTAT_VBE_IND_2010!$C$7:$C$732,"*"&amp;RIGHT($A115,3)&amp;"*",EUROSTAT_VBE_IND_2010!$D$7:$D$732,"3105*"))/1000</f>
        <v>0</v>
      </c>
      <c r="AD115" s="17">
        <f>(SUMIFS(EUROSTAT_VBE_IND_2010!AC$7:AC$732,EUROSTAT_VBE_IND_2010!$B$7:$B$732,$D115,EUROSTAT_VBE_IND_2010!$C$7:$C$732,"*"&amp;RIGHT($A115,3)&amp;"*",EUROSTAT_VBE_IND_2010!$D$7:$D$732,"3270A*"))/1000+(SUMIFS(EUROSTAT_VBE_IND_2010!AC$7:AC$732,EUROSTAT_VBE_IND_2010!$B$7:$B$732,$D115,EUROSTAT_VBE_IND_2010!$C$7:$C$732,"*"&amp;RIGHT($A115,3)&amp;"*",EUROSTAT_VBE_IND_2010!$D$7:$D$732,"3285*"))/1000+(SUMIFS(EUROSTAT_VBE_IND_2010!AC$7:AC$732,EUROSTAT_VBE_IND_2010!$B$7:$B$732,$D115,EUROSTAT_VBE_IND_2010!$C$7:$C$732,"*"&amp;RIGHT($A115,3)&amp;"*",EUROSTAT_VBE_IND_2010!$D$7:$D$732,"3295*"))/1000+(SUMIFS(EUROSTAT_VBE_IND_2010!AC$7:AC$732,EUROSTAT_VBE_IND_2010!$B$7:$B$732,$D115,EUROSTAT_VBE_IND_2010!$C$7:$C$732,"*"&amp;RIGHT($A115,3)&amp;"*",EUROSTAT_VBE_IND_2010!$D$7:$D$732,"2410*"))/1000+(SUMIFS(EUROSTAT_VBE_IND_2010!AC$7:AC$732,EUROSTAT_VBE_IND_2010!$B$7:$B$732,$D115,EUROSTAT_VBE_IND_2010!$C$7:$C$732,"*"&amp;RIGHT($A115,3)&amp;"*",EUROSTAT_VBE_IND_2010!$D$7:$D$732,"3105*"))/1000</f>
        <v>0.035</v>
      </c>
      <c r="AE115" s="17">
        <f>(SUMIFS(EUROSTAT_VBE_IND_2010!AD$7:AD$732,EUROSTAT_VBE_IND_2010!$B$7:$B$732,$D115,EUROSTAT_VBE_IND_2010!$C$7:$C$732,"*"&amp;RIGHT($A115,3)&amp;"*",EUROSTAT_VBE_IND_2010!$D$7:$D$732,"3270A*"))/1000+(SUMIFS(EUROSTAT_VBE_IND_2010!AD$7:AD$732,EUROSTAT_VBE_IND_2010!$B$7:$B$732,$D115,EUROSTAT_VBE_IND_2010!$C$7:$C$732,"*"&amp;RIGHT($A115,3)&amp;"*",EUROSTAT_VBE_IND_2010!$D$7:$D$732,"3285*"))/1000+(SUMIFS(EUROSTAT_VBE_IND_2010!AD$7:AD$732,EUROSTAT_VBE_IND_2010!$B$7:$B$732,$D115,EUROSTAT_VBE_IND_2010!$C$7:$C$732,"*"&amp;RIGHT($A115,3)&amp;"*",EUROSTAT_VBE_IND_2010!$D$7:$D$732,"3295*"))/1000+(SUMIFS(EUROSTAT_VBE_IND_2010!AD$7:AD$732,EUROSTAT_VBE_IND_2010!$B$7:$B$732,$D115,EUROSTAT_VBE_IND_2010!$C$7:$C$732,"*"&amp;RIGHT($A115,3)&amp;"*",EUROSTAT_VBE_IND_2010!$D$7:$D$732,"2410*"))/1000+(SUMIFS(EUROSTAT_VBE_IND_2010!AD$7:AD$732,EUROSTAT_VBE_IND_2010!$B$7:$B$732,$D115,EUROSTAT_VBE_IND_2010!$C$7:$C$732,"*"&amp;RIGHT($A115,3)&amp;"*",EUROSTAT_VBE_IND_2010!$D$7:$D$732,"3105*"))/1000</f>
        <v>0</v>
      </c>
      <c r="AF115" s="17">
        <f>(SUMIFS(EUROSTAT_VBE_IND_2010!AE$7:AE$732,EUROSTAT_VBE_IND_2010!$B$7:$B$732,$D115,EUROSTAT_VBE_IND_2010!$C$7:$C$732,"*"&amp;RIGHT($A115,3)&amp;"*",EUROSTAT_VBE_IND_2010!$D$7:$D$732,"3270A*"))/1000+(SUMIFS(EUROSTAT_VBE_IND_2010!AE$7:AE$732,EUROSTAT_VBE_IND_2010!$B$7:$B$732,$D115,EUROSTAT_VBE_IND_2010!$C$7:$C$732,"*"&amp;RIGHT($A115,3)&amp;"*",EUROSTAT_VBE_IND_2010!$D$7:$D$732,"3285*"))/1000+(SUMIFS(EUROSTAT_VBE_IND_2010!AE$7:AE$732,EUROSTAT_VBE_IND_2010!$B$7:$B$732,$D115,EUROSTAT_VBE_IND_2010!$C$7:$C$732,"*"&amp;RIGHT($A115,3)&amp;"*",EUROSTAT_VBE_IND_2010!$D$7:$D$732,"3295*"))/1000+(SUMIFS(EUROSTAT_VBE_IND_2010!AE$7:AE$732,EUROSTAT_VBE_IND_2010!$B$7:$B$732,$D115,EUROSTAT_VBE_IND_2010!$C$7:$C$732,"*"&amp;RIGHT($A115,3)&amp;"*",EUROSTAT_VBE_IND_2010!$D$7:$D$732,"2410*"))/1000+(SUMIFS(EUROSTAT_VBE_IND_2010!AE$7:AE$732,EUROSTAT_VBE_IND_2010!$B$7:$B$732,$D115,EUROSTAT_VBE_IND_2010!$C$7:$C$732,"*"&amp;RIGHT($A115,3)&amp;"*",EUROSTAT_VBE_IND_2010!$D$7:$D$732,"3105*"))/1000</f>
        <v>0.04</v>
      </c>
      <c r="AG115" s="17">
        <f>(SUMIFS(EUROSTAT_VBE_IND_2010!AF$7:AF$732,EUROSTAT_VBE_IND_2010!$B$7:$B$732,$D115,EUROSTAT_VBE_IND_2010!$C$7:$C$732,"*"&amp;RIGHT($A115,3)&amp;"*",EUROSTAT_VBE_IND_2010!$D$7:$D$732,"3270A*"))/1000+(SUMIFS(EUROSTAT_VBE_IND_2010!AF$7:AF$732,EUROSTAT_VBE_IND_2010!$B$7:$B$732,$D115,EUROSTAT_VBE_IND_2010!$C$7:$C$732,"*"&amp;RIGHT($A115,3)&amp;"*",EUROSTAT_VBE_IND_2010!$D$7:$D$732,"3285*"))/1000+(SUMIFS(EUROSTAT_VBE_IND_2010!AF$7:AF$732,EUROSTAT_VBE_IND_2010!$B$7:$B$732,$D115,EUROSTAT_VBE_IND_2010!$C$7:$C$732,"*"&amp;RIGHT($A115,3)&amp;"*",EUROSTAT_VBE_IND_2010!$D$7:$D$732,"3295*"))/1000+(SUMIFS(EUROSTAT_VBE_IND_2010!AF$7:AF$732,EUROSTAT_VBE_IND_2010!$B$7:$B$732,$D115,EUROSTAT_VBE_IND_2010!$C$7:$C$732,"*"&amp;RIGHT($A115,3)&amp;"*",EUROSTAT_VBE_IND_2010!$D$7:$D$732,"2410*"))/1000+(SUMIFS(EUROSTAT_VBE_IND_2010!AF$7:AF$732,EUROSTAT_VBE_IND_2010!$B$7:$B$732,$D115,EUROSTAT_VBE_IND_2010!$C$7:$C$732,"*"&amp;RIGHT($A115,3)&amp;"*",EUROSTAT_VBE_IND_2010!$D$7:$D$732,"3105*"))/1000</f>
        <v>0.034</v>
      </c>
      <c r="AH115" s="17">
        <f>(SUMIFS(EUROSTAT_VBE_IND_2010!AH$7:AH$732,EUROSTAT_VBE_IND_2010!$B$7:$B$732,$D115,EUROSTAT_VBE_IND_2010!$C$7:$C$732,"*"&amp;RIGHT($A115,3)&amp;"*",EUROSTAT_VBE_IND_2010!$D$7:$D$732,"3270A*"))/1000+(SUMIFS(EUROSTAT_VBE_IND_2010!AH$7:AH$732,EUROSTAT_VBE_IND_2010!$B$7:$B$732,$D115,EUROSTAT_VBE_IND_2010!$C$7:$C$732,"*"&amp;RIGHT($A115,3)&amp;"*",EUROSTAT_VBE_IND_2010!$D$7:$D$732,"3285*"))/1000+(SUMIFS(EUROSTAT_VBE_IND_2010!AH$7:AH$732,EUROSTAT_VBE_IND_2010!$B$7:$B$732,$D115,EUROSTAT_VBE_IND_2010!$C$7:$C$732,"*"&amp;RIGHT($A115,3)&amp;"*",EUROSTAT_VBE_IND_2010!$D$7:$D$732,"3295*"))/1000+(SUMIFS(EUROSTAT_VBE_IND_2010!AH$7:AH$732,EUROSTAT_VBE_IND_2010!$B$7:$B$732,$D115,EUROSTAT_VBE_IND_2010!$C$7:$C$732,"*"&amp;RIGHT($A115,3)&amp;"*",EUROSTAT_VBE_IND_2010!$D$7:$D$732,"2410*"))/1000+(SUMIFS(EUROSTAT_VBE_IND_2010!AH$7:AH$732,EUROSTAT_VBE_IND_2010!$B$7:$B$732,$D115,EUROSTAT_VBE_IND_2010!$C$7:$C$732,"*"&amp;RIGHT($A115,3)&amp;"*",EUROSTAT_VBE_IND_2010!$D$7:$D$732,"3105*"))/1000</f>
        <v>4.24</v>
      </c>
      <c r="AI115" s="17">
        <f>(SUMIFS(EUROSTAT_VBE_IND_2010!AI$7:AI$732,EUROSTAT_VBE_IND_2010!$B$7:$B$732,$D115,EUROSTAT_VBE_IND_2010!$C$7:$C$732,"*"&amp;RIGHT($A115,3)&amp;"*",EUROSTAT_VBE_IND_2010!$D$7:$D$732,"3270A*"))/1000+(SUMIFS(EUROSTAT_VBE_IND_2010!AI$7:AI$732,EUROSTAT_VBE_IND_2010!$B$7:$B$732,$D115,EUROSTAT_VBE_IND_2010!$C$7:$C$732,"*"&amp;RIGHT($A115,3)&amp;"*",EUROSTAT_VBE_IND_2010!$D$7:$D$732,"3285*"))/1000+(SUMIFS(EUROSTAT_VBE_IND_2010!AI$7:AI$732,EUROSTAT_VBE_IND_2010!$B$7:$B$732,$D115,EUROSTAT_VBE_IND_2010!$C$7:$C$732,"*"&amp;RIGHT($A115,3)&amp;"*",EUROSTAT_VBE_IND_2010!$D$7:$D$732,"3295*"))/1000+(SUMIFS(EUROSTAT_VBE_IND_2010!AI$7:AI$732,EUROSTAT_VBE_IND_2010!$B$7:$B$732,$D115,EUROSTAT_VBE_IND_2010!$C$7:$C$732,"*"&amp;RIGHT($A115,3)&amp;"*",EUROSTAT_VBE_IND_2010!$D$7:$D$732,"2410*"))/1000+(SUMIFS(EUROSTAT_VBE_IND_2010!AI$7:AI$732,EUROSTAT_VBE_IND_2010!$B$7:$B$732,$D115,EUROSTAT_VBE_IND_2010!$C$7:$C$732,"*"&amp;RIGHT($A115,3)&amp;"*",EUROSTAT_VBE_IND_2010!$D$7:$D$732,"3105*"))/1000</f>
        <v>0</v>
      </c>
      <c r="AJ115" s="17">
        <f>(SUMIFS(EUROSTAT_VBE_IND_2010!AJ$7:AJ$732,EUROSTAT_VBE_IND_2010!$B$7:$B$732,$D115,EUROSTAT_VBE_IND_2010!$C$7:$C$732,"*"&amp;RIGHT($A115,3)&amp;"*",EUROSTAT_VBE_IND_2010!$D$7:$D$732,"3270A*"))/1000+(SUMIFS(EUROSTAT_VBE_IND_2010!AJ$7:AJ$732,EUROSTAT_VBE_IND_2010!$B$7:$B$732,$D115,EUROSTAT_VBE_IND_2010!$C$7:$C$732,"*"&amp;RIGHT($A115,3)&amp;"*",EUROSTAT_VBE_IND_2010!$D$7:$D$732,"3285*"))/1000+(SUMIFS(EUROSTAT_VBE_IND_2010!AJ$7:AJ$732,EUROSTAT_VBE_IND_2010!$B$7:$B$732,$D115,EUROSTAT_VBE_IND_2010!$C$7:$C$732,"*"&amp;RIGHT($A115,3)&amp;"*",EUROSTAT_VBE_IND_2010!$D$7:$D$732,"3295*"))/1000+(SUMIFS(EUROSTAT_VBE_IND_2010!AJ$7:AJ$732,EUROSTAT_VBE_IND_2010!$B$7:$B$732,$D115,EUROSTAT_VBE_IND_2010!$C$7:$C$732,"*"&amp;RIGHT($A115,3)&amp;"*",EUROSTAT_VBE_IND_2010!$D$7:$D$732,"2410*"))/1000+(SUMIFS(EUROSTAT_VBE_IND_2010!AJ$7:AJ$732,EUROSTAT_VBE_IND_2010!$B$7:$B$732,$D115,EUROSTAT_VBE_IND_2010!$C$7:$C$732,"*"&amp;RIGHT($A115,3)&amp;"*",EUROSTAT_VBE_IND_2010!$D$7:$D$732,"3105*"))/1000</f>
        <v>0</v>
      </c>
      <c r="AK115" s="17">
        <f>(SUMIFS(EUROSTAT_VBE_IND_2010!AK$7:AK$732,EUROSTAT_VBE_IND_2010!$B$7:$B$732,$D115,EUROSTAT_VBE_IND_2010!$C$7:$C$732,"*"&amp;RIGHT($A115,3)&amp;"*",EUROSTAT_VBE_IND_2010!$D$7:$D$732,"3270A*"))/1000+(SUMIFS(EUROSTAT_VBE_IND_2010!AK$7:AK$732,EUROSTAT_VBE_IND_2010!$B$7:$B$732,$D115,EUROSTAT_VBE_IND_2010!$C$7:$C$732,"*"&amp;RIGHT($A115,3)&amp;"*",EUROSTAT_VBE_IND_2010!$D$7:$D$732,"3285*"))/1000+(SUMIFS(EUROSTAT_VBE_IND_2010!AK$7:AK$732,EUROSTAT_VBE_IND_2010!$B$7:$B$732,$D115,EUROSTAT_VBE_IND_2010!$C$7:$C$732,"*"&amp;RIGHT($A115,3)&amp;"*",EUROSTAT_VBE_IND_2010!$D$7:$D$732,"3295*"))/1000+(SUMIFS(EUROSTAT_VBE_IND_2010!AK$7:AK$732,EUROSTAT_VBE_IND_2010!$B$7:$B$732,$D115,EUROSTAT_VBE_IND_2010!$C$7:$C$732,"*"&amp;RIGHT($A115,3)&amp;"*",EUROSTAT_VBE_IND_2010!$D$7:$D$732,"2410*"))/1000+(SUMIFS(EUROSTAT_VBE_IND_2010!AK$7:AK$732,EUROSTAT_VBE_IND_2010!$B$7:$B$732,$D115,EUROSTAT_VBE_IND_2010!$C$7:$C$732,"*"&amp;RIGHT($A115,3)&amp;"*",EUROSTAT_VBE_IND_2010!$D$7:$D$732,"3105*"))/1000</f>
        <v>0.163</v>
      </c>
      <c r="AL115" s="198">
        <f>SUMIFS('IEA Bal_AL-IND'!$D$30:$D$329,'IEA Bal_AL-IND'!$A$30:$A$329,"*"&amp;RIGHT($B115,8),'IEA Bal_AL-IND'!$C$30:$C$329,'Aggregated Balance-IND_2010'!$E115)</f>
        <v>0.48002</v>
      </c>
      <c r="AM115" s="198">
        <f>SUMIFS('IEA Bal_BA-IND'!$D$30:$D$329,'IEA Bal_BA-IND'!$A$30:$A$329,"*"&amp;RIGHT($B115,8),'IEA Bal_BA-IND'!$C$30:$C$329,'Aggregated Balance-IND_2010'!$E115)</f>
        <v>0.05316813</v>
      </c>
      <c r="AN115" s="198">
        <f>SUMIFS('IEA Bal_KS-IND'!$D$30:$D$329,'IEA Bal_KS-IND'!$A$30:$A$329,"*"&amp;RIGHT($B115,8),'IEA Bal_KS-IND'!$C$30:$C$329,'Aggregated Balance-IND_2010'!$E115)</f>
        <v>0.0117</v>
      </c>
      <c r="AO115" s="17">
        <f>(SUMIFS(EUROSTAT_VBE_IND_2010!Y$7:Y$732,EUROSTAT_VBE_IND_2010!$B$7:$B$732,$D115,EUROSTAT_VBE_IND_2010!$C$7:$C$732,"*"&amp;RIGHT($A115,3)&amp;"*",EUROSTAT_VBE_IND_2010!$D$7:$D$732,"3270A*"))/1000+(SUMIFS(EUROSTAT_VBE_IND_2010!Y$7:Y$732,EUROSTAT_VBE_IND_2010!$B$7:$B$732,$D115,EUROSTAT_VBE_IND_2010!$C$7:$C$732,"*"&amp;RIGHT($A115,3)&amp;"*",EUROSTAT_VBE_IND_2010!$D$7:$D$732,"3285*"))/1000+(SUMIFS(EUROSTAT_VBE_IND_2010!Y$7:Y$732,EUROSTAT_VBE_IND_2010!$B$7:$B$732,$D115,EUROSTAT_VBE_IND_2010!$C$7:$C$732,"*"&amp;RIGHT($A115,3)&amp;"*",EUROSTAT_VBE_IND_2010!$D$7:$D$732,"3295*"))/1000+(SUMIFS(EUROSTAT_VBE_IND_2010!Y$7:Y$732,EUROSTAT_VBE_IND_2010!$B$7:$B$732,$D115,EUROSTAT_VBE_IND_2010!$C$7:$C$732,"*"&amp;RIGHT($A115,3)&amp;"*",EUROSTAT_VBE_IND_2010!$D$7:$D$732,"2410*"))/1000+(SUMIFS(EUROSTAT_VBE_IND_2010!Y$7:Y$732,EUROSTAT_VBE_IND_2010!$B$7:$B$732,$D115,EUROSTAT_VBE_IND_2010!$C$7:$C$732,"*"&amp;RIGHT($A115,3)&amp;"*",EUROSTAT_VBE_IND_2010!$D$7:$D$732,"3105*"))/1000</f>
        <v>0.299</v>
      </c>
      <c r="AP115" s="17">
        <f>(SUMIFS(EUROSTAT_VBE_IND_2010!Z$7:Z$732,EUROSTAT_VBE_IND_2010!$B$7:$B$732,$D115,EUROSTAT_VBE_IND_2010!$C$7:$C$732,"*"&amp;RIGHT($A115,3)&amp;"*",EUROSTAT_VBE_IND_2010!$D$7:$D$732,"3270A*"))/1000+(SUMIFS(EUROSTAT_VBE_IND_2010!Z$7:Z$732,EUROSTAT_VBE_IND_2010!$B$7:$B$732,$D115,EUROSTAT_VBE_IND_2010!$C$7:$C$732,"*"&amp;RIGHT($A115,3)&amp;"*",EUROSTAT_VBE_IND_2010!$D$7:$D$732,"3285*"))/1000+(SUMIFS(EUROSTAT_VBE_IND_2010!Z$7:Z$732,EUROSTAT_VBE_IND_2010!$B$7:$B$732,$D115,EUROSTAT_VBE_IND_2010!$C$7:$C$732,"*"&amp;RIGHT($A115,3)&amp;"*",EUROSTAT_VBE_IND_2010!$D$7:$D$732,"3295*"))/1000+(SUMIFS(EUROSTAT_VBE_IND_2010!Z$7:Z$732,EUROSTAT_VBE_IND_2010!$B$7:$B$732,$D115,EUROSTAT_VBE_IND_2010!$C$7:$C$732,"*"&amp;RIGHT($A115,3)&amp;"*",EUROSTAT_VBE_IND_2010!$D$7:$D$732,"2410*"))/1000+(SUMIFS(EUROSTAT_VBE_IND_2010!Z$7:Z$732,EUROSTAT_VBE_IND_2010!$B$7:$B$732,$D115,EUROSTAT_VBE_IND_2010!$C$7:$C$732,"*"&amp;RIGHT($A115,3)&amp;"*",EUROSTAT_VBE_IND_2010!$D$7:$D$732,"3105*"))/1000</f>
        <v>3.095</v>
      </c>
      <c r="AQ115" s="17">
        <f>(SUMIFS(EUROSTAT_VBE_IND_2010!AG$7:AG$732,EUROSTAT_VBE_IND_2010!$B$7:$B$732,$D115,EUROSTAT_VBE_IND_2010!$C$7:$C$732,"*"&amp;RIGHT($A115,3)&amp;"*",EUROSTAT_VBE_IND_2010!$D$7:$D$732,"3270A*"))/1000+(SUMIFS(EUROSTAT_VBE_IND_2010!AG$7:AG$732,EUROSTAT_VBE_IND_2010!$B$7:$B$732,$D115,EUROSTAT_VBE_IND_2010!$C$7:$C$732,"*"&amp;RIGHT($A115,3)&amp;"*",EUROSTAT_VBE_IND_2010!$D$7:$D$732,"3285*"))/1000+(SUMIFS(EUROSTAT_VBE_IND_2010!AG$7:AG$732,EUROSTAT_VBE_IND_2010!$B$7:$B$732,$D115,EUROSTAT_VBE_IND_2010!$C$7:$C$732,"*"&amp;RIGHT($A115,3)&amp;"*",EUROSTAT_VBE_IND_2010!$D$7:$D$732,"3295*"))/1000+(SUMIFS(EUROSTAT_VBE_IND_2010!AG$7:AG$732,EUROSTAT_VBE_IND_2010!$B$7:$B$732,$D115,EUROSTAT_VBE_IND_2010!$C$7:$C$732,"*"&amp;RIGHT($A115,3)&amp;"*",EUROSTAT_VBE_IND_2010!$D$7:$D$732,"2410*"))/1000+(SUMIFS(EUROSTAT_VBE_IND_2010!AG$7:AG$732,EUROSTAT_VBE_IND_2010!$B$7:$B$732,$D115,EUROSTAT_VBE_IND_2010!$C$7:$C$732,"*"&amp;RIGHT($A115,3)&amp;"*",EUROSTAT_VBE_IND_2010!$D$7:$D$732,"3105*"))/1000</f>
        <v>0</v>
      </c>
    </row>
    <row r="116" spans="1:43">
      <c r="A116" t="str">
        <f>LEFT(EUROSTAT_VBE_IND_2010!$C$88,8)</f>
        <v>B_101805</v>
      </c>
      <c r="B116" s="28" t="s">
        <v>297</v>
      </c>
      <c r="C116" t="s">
        <v>293</v>
      </c>
      <c r="D116" t="s">
        <v>126</v>
      </c>
      <c r="E116" t="s">
        <v>238</v>
      </c>
      <c r="F116" t="s">
        <v>258</v>
      </c>
      <c r="G116" s="17">
        <f>(SUMIFS(EUROSTAT_VBE_IND_2010!E$7:E$732,EUROSTAT_VBE_IND_2010!$B$7:$B$732,$D116,EUROSTAT_VBE_IND_2010!$C$7:$C$732,"*"&amp;RIGHT($A116,3)&amp;"*",EUROSTAT_VBE_IND_2010!$D$7:$D$732,"328*"))/1000-(SUMIFS(EUROSTAT_VBE_IND_2010!E$7:E$732,EUROSTAT_VBE_IND_2010!$B$7:$B$732,$D116,EUROSTAT_VBE_IND_2010!$C$7:$C$732,"*"&amp;RIGHT($A116,3)&amp;"*",EUROSTAT_VBE_IND_2010!$D$7:$D$732,"3285*"))/1000</f>
        <v>0</v>
      </c>
      <c r="H116" s="17">
        <f>(SUMIFS(EUROSTAT_VBE_IND_2010!F$7:F$732,EUROSTAT_VBE_IND_2010!$B$7:$B$732,$D116,EUROSTAT_VBE_IND_2010!$C$7:$C$732,"*"&amp;RIGHT($A116,3)&amp;"*",EUROSTAT_VBE_IND_2010!$D$7:$D$732,"328*"))/1000-(SUMIFS(EUROSTAT_VBE_IND_2010!F$7:F$732,EUROSTAT_VBE_IND_2010!$B$7:$B$732,$D116,EUROSTAT_VBE_IND_2010!$C$7:$C$732,"*"&amp;RIGHT($A116,3)&amp;"*",EUROSTAT_VBE_IND_2010!$D$7:$D$732,"3285*"))/1000</f>
        <v>0</v>
      </c>
      <c r="I116" s="17">
        <f>(SUMIFS(EUROSTAT_VBE_IND_2010!G$7:G$732,EUROSTAT_VBE_IND_2010!$B$7:$B$732,$D116,EUROSTAT_VBE_IND_2010!$C$7:$C$732,"*"&amp;RIGHT($A116,3)&amp;"*",EUROSTAT_VBE_IND_2010!$D$7:$D$732,"328*"))/1000-(SUMIFS(EUROSTAT_VBE_IND_2010!G$7:G$732,EUROSTAT_VBE_IND_2010!$B$7:$B$732,$D116,EUROSTAT_VBE_IND_2010!$C$7:$C$732,"*"&amp;RIGHT($A116,3)&amp;"*",EUROSTAT_VBE_IND_2010!$D$7:$D$732,"3285*"))/1000</f>
        <v>0</v>
      </c>
      <c r="J116" s="198">
        <f>SUMIFS('IEA Bal_CH-IND'!$D$30:$D$329,'IEA Bal_CH-IND'!$A$30:$A$329,"*"&amp;RIGHT($B116,8),'IEA Bal_CH-IND'!$C$30:$C$329,'Aggregated Balance-IND_2010'!$E116)</f>
        <v>0</v>
      </c>
      <c r="K116" s="17">
        <f>(SUMIFS(EUROSTAT_VBE_IND_2010!H$7:H$732,EUROSTAT_VBE_IND_2010!$B$7:$B$732,$D116,EUROSTAT_VBE_IND_2010!$C$7:$C$732,"*"&amp;RIGHT($A116,3)&amp;"*",EUROSTAT_VBE_IND_2010!$D$7:$D$732,"328*"))/1000-(SUMIFS(EUROSTAT_VBE_IND_2010!H$7:H$732,EUROSTAT_VBE_IND_2010!$B$7:$B$732,$D116,EUROSTAT_VBE_IND_2010!$C$7:$C$732,"*"&amp;RIGHT($A116,3)&amp;"*",EUROSTAT_VBE_IND_2010!$D$7:$D$732,"3285*"))/1000</f>
        <v>0</v>
      </c>
      <c r="L116" s="17">
        <f>(SUMIFS(EUROSTAT_VBE_IND_2010!I$7:I$732,EUROSTAT_VBE_IND_2010!$B$7:$B$732,$D116,EUROSTAT_VBE_IND_2010!$C$7:$C$732,"*"&amp;RIGHT($A116,3)&amp;"*",EUROSTAT_VBE_IND_2010!$D$7:$D$732,"328*"))/1000-(SUMIFS(EUROSTAT_VBE_IND_2010!I$7:I$732,EUROSTAT_VBE_IND_2010!$B$7:$B$732,$D116,EUROSTAT_VBE_IND_2010!$C$7:$C$732,"*"&amp;RIGHT($A116,3)&amp;"*",EUROSTAT_VBE_IND_2010!$D$7:$D$732,"3285*"))/1000</f>
        <v>0</v>
      </c>
      <c r="M116" s="17">
        <f>(SUMIFS(EUROSTAT_VBE_IND_2010!J$7:J$732,EUROSTAT_VBE_IND_2010!$B$7:$B$732,$D116,EUROSTAT_VBE_IND_2010!$C$7:$C$732,"*"&amp;RIGHT($A116,3)&amp;"*",EUROSTAT_VBE_IND_2010!$D$7:$D$732,"328*"))/1000-(SUMIFS(EUROSTAT_VBE_IND_2010!J$7:J$732,EUROSTAT_VBE_IND_2010!$B$7:$B$732,$D116,EUROSTAT_VBE_IND_2010!$C$7:$C$732,"*"&amp;RIGHT($A116,3)&amp;"*",EUROSTAT_VBE_IND_2010!$D$7:$D$732,"3285*"))/1000</f>
        <v>0</v>
      </c>
      <c r="N116" s="17">
        <f>(SUMIFS(EUROSTAT_VBE_IND_2010!K$7:K$732,EUROSTAT_VBE_IND_2010!$B$7:$B$732,$D116,EUROSTAT_VBE_IND_2010!$C$7:$C$732,"*"&amp;RIGHT($A116,3)&amp;"*",EUROSTAT_VBE_IND_2010!$D$7:$D$732,"328*"))/1000-(SUMIFS(EUROSTAT_VBE_IND_2010!K$7:K$732,EUROSTAT_VBE_IND_2010!$B$7:$B$732,$D116,EUROSTAT_VBE_IND_2010!$C$7:$C$732,"*"&amp;RIGHT($A116,3)&amp;"*",EUROSTAT_VBE_IND_2010!$D$7:$D$732,"3285*"))/1000</f>
        <v>0</v>
      </c>
      <c r="O116" s="17">
        <f>(SUMIFS(EUROSTAT_VBE_IND_2010!L$7:L$732,EUROSTAT_VBE_IND_2010!$B$7:$B$732,$D116,EUROSTAT_VBE_IND_2010!$C$7:$C$732,"*"&amp;RIGHT($A116,3)&amp;"*",EUROSTAT_VBE_IND_2010!$D$7:$D$732,"328*"))/1000-(SUMIFS(EUROSTAT_VBE_IND_2010!L$7:L$732,EUROSTAT_VBE_IND_2010!$B$7:$B$732,$D116,EUROSTAT_VBE_IND_2010!$C$7:$C$732,"*"&amp;RIGHT($A116,3)&amp;"*",EUROSTAT_VBE_IND_2010!$D$7:$D$732,"3285*"))/1000</f>
        <v>0</v>
      </c>
      <c r="P116" s="17">
        <f>(SUMIFS(EUROSTAT_VBE_IND_2010!M$7:M$732,EUROSTAT_VBE_IND_2010!$B$7:$B$732,$D116,EUROSTAT_VBE_IND_2010!$C$7:$C$732,"*"&amp;RIGHT($A116,3)&amp;"*",EUROSTAT_VBE_IND_2010!$D$7:$D$732,"328*"))/1000-(SUMIFS(EUROSTAT_VBE_IND_2010!M$7:M$732,EUROSTAT_VBE_IND_2010!$B$7:$B$732,$D116,EUROSTAT_VBE_IND_2010!$C$7:$C$732,"*"&amp;RIGHT($A116,3)&amp;"*",EUROSTAT_VBE_IND_2010!$D$7:$D$732,"3285*"))/1000</f>
        <v>0</v>
      </c>
      <c r="Q116" s="17">
        <f>(SUMIFS(EUROSTAT_VBE_IND_2010!N$7:N$732,EUROSTAT_VBE_IND_2010!$B$7:$B$732,$D116,EUROSTAT_VBE_IND_2010!$C$7:$C$732,"*"&amp;RIGHT($A116,3)&amp;"*",EUROSTAT_VBE_IND_2010!$D$7:$D$732,"328*"))/1000-(SUMIFS(EUROSTAT_VBE_IND_2010!N$7:N$732,EUROSTAT_VBE_IND_2010!$B$7:$B$732,$D116,EUROSTAT_VBE_IND_2010!$C$7:$C$732,"*"&amp;RIGHT($A116,3)&amp;"*",EUROSTAT_VBE_IND_2010!$D$7:$D$732,"3285*"))/1000</f>
        <v>0</v>
      </c>
      <c r="R116" s="17">
        <f>(SUMIFS(EUROSTAT_VBE_IND_2010!O$7:O$732,EUROSTAT_VBE_IND_2010!$B$7:$B$732,$D116,EUROSTAT_VBE_IND_2010!$C$7:$C$732,"*"&amp;RIGHT($A116,3)&amp;"*",EUROSTAT_VBE_IND_2010!$D$7:$D$732,"328*"))/1000-(SUMIFS(EUROSTAT_VBE_IND_2010!O$7:O$732,EUROSTAT_VBE_IND_2010!$B$7:$B$732,$D116,EUROSTAT_VBE_IND_2010!$C$7:$C$732,"*"&amp;RIGHT($A116,3)&amp;"*",EUROSTAT_VBE_IND_2010!$D$7:$D$732,"3285*"))/1000</f>
        <v>0</v>
      </c>
      <c r="S116" s="17">
        <f>(SUMIFS(EUROSTAT_VBE_IND_2010!P$7:P$732,EUROSTAT_VBE_IND_2010!$B$7:$B$732,$D116,EUROSTAT_VBE_IND_2010!$C$7:$C$732,"*"&amp;RIGHT($A116,3)&amp;"*",EUROSTAT_VBE_IND_2010!$D$7:$D$732,"328*"))/1000-(SUMIFS(EUROSTAT_VBE_IND_2010!P$7:P$732,EUROSTAT_VBE_IND_2010!$B$7:$B$732,$D116,EUROSTAT_VBE_IND_2010!$C$7:$C$732,"*"&amp;RIGHT($A116,3)&amp;"*",EUROSTAT_VBE_IND_2010!$D$7:$D$732,"3285*"))/1000</f>
        <v>0</v>
      </c>
      <c r="T116" s="17">
        <f>(SUMIFS(EUROSTAT_VBE_IND_2010!Q$7:Q$732,EUROSTAT_VBE_IND_2010!$B$7:$B$732,$D116,EUROSTAT_VBE_IND_2010!$C$7:$C$732,"*"&amp;RIGHT($A116,3)&amp;"*",EUROSTAT_VBE_IND_2010!$D$7:$D$732,"328*"))/1000-(SUMIFS(EUROSTAT_VBE_IND_2010!Q$7:Q$732,EUROSTAT_VBE_IND_2010!$B$7:$B$732,$D116,EUROSTAT_VBE_IND_2010!$C$7:$C$732,"*"&amp;RIGHT($A116,3)&amp;"*",EUROSTAT_VBE_IND_2010!$D$7:$D$732,"3285*"))/1000</f>
        <v>0</v>
      </c>
      <c r="U116" s="17">
        <f>(SUMIFS(EUROSTAT_VBE_IND_2010!R$7:R$732,EUROSTAT_VBE_IND_2010!$B$7:$B$732,$D116,EUROSTAT_VBE_IND_2010!$C$7:$C$732,"*"&amp;RIGHT($A116,3)&amp;"*",EUROSTAT_VBE_IND_2010!$D$7:$D$732,"328*"))/1000-(SUMIFS(EUROSTAT_VBE_IND_2010!R$7:R$732,EUROSTAT_VBE_IND_2010!$B$7:$B$732,$D116,EUROSTAT_VBE_IND_2010!$C$7:$C$732,"*"&amp;RIGHT($A116,3)&amp;"*",EUROSTAT_VBE_IND_2010!$D$7:$D$732,"3285*"))/1000</f>
        <v>0</v>
      </c>
      <c r="V116" s="17">
        <f>(SUMIFS(EUROSTAT_VBE_IND_2010!S$7:S$732,EUROSTAT_VBE_IND_2010!$B$7:$B$732,$D116,EUROSTAT_VBE_IND_2010!$C$7:$C$732,"*"&amp;RIGHT($A116,3)&amp;"*",EUROSTAT_VBE_IND_2010!$D$7:$D$732,"328*"))/1000-(SUMIFS(EUROSTAT_VBE_IND_2010!S$7:S$732,EUROSTAT_VBE_IND_2010!$B$7:$B$732,$D116,EUROSTAT_VBE_IND_2010!$C$7:$C$732,"*"&amp;RIGHT($A116,3)&amp;"*",EUROSTAT_VBE_IND_2010!$D$7:$D$732,"3285*"))/1000</f>
        <v>0</v>
      </c>
      <c r="W116" s="17">
        <f>(SUMIFS(EUROSTAT_VBE_IND_2010!T$7:T$732,EUROSTAT_VBE_IND_2010!$B$7:$B$732,$D116,EUROSTAT_VBE_IND_2010!$C$7:$C$732,"*"&amp;RIGHT($A116,3)&amp;"*",EUROSTAT_VBE_IND_2010!$D$7:$D$732,"328*"))/1000-(SUMIFS(EUROSTAT_VBE_IND_2010!T$7:T$732,EUROSTAT_VBE_IND_2010!$B$7:$B$732,$D116,EUROSTAT_VBE_IND_2010!$C$7:$C$732,"*"&amp;RIGHT($A116,3)&amp;"*",EUROSTAT_VBE_IND_2010!$D$7:$D$732,"3285*"))/1000</f>
        <v>0</v>
      </c>
      <c r="X116" s="17">
        <f>(SUMIFS(EUROSTAT_VBE_IND_2010!U$7:U$732,EUROSTAT_VBE_IND_2010!$B$7:$B$732,$D116,EUROSTAT_VBE_IND_2010!$C$7:$C$732,"*"&amp;RIGHT($A116,3)&amp;"*",EUROSTAT_VBE_IND_2010!$D$7:$D$732,"328*"))/1000-(SUMIFS(EUROSTAT_VBE_IND_2010!U$7:U$732,EUROSTAT_VBE_IND_2010!$B$7:$B$732,$D116,EUROSTAT_VBE_IND_2010!$C$7:$C$732,"*"&amp;RIGHT($A116,3)&amp;"*",EUROSTAT_VBE_IND_2010!$D$7:$D$732,"3285*"))/1000</f>
        <v>0</v>
      </c>
      <c r="Y116" s="17">
        <f>(SUMIFS(EUROSTAT_VBE_IND_2010!V$7:V$732,EUROSTAT_VBE_IND_2010!$B$7:$B$732,$D116,EUROSTAT_VBE_IND_2010!$C$7:$C$732,"*"&amp;RIGHT($A116,3)&amp;"*",EUROSTAT_VBE_IND_2010!$D$7:$D$732,"328*"))/1000-(SUMIFS(EUROSTAT_VBE_IND_2010!V$7:V$732,EUROSTAT_VBE_IND_2010!$B$7:$B$732,$D116,EUROSTAT_VBE_IND_2010!$C$7:$C$732,"*"&amp;RIGHT($A116,3)&amp;"*",EUROSTAT_VBE_IND_2010!$D$7:$D$732,"3285*"))/1000</f>
        <v>0</v>
      </c>
      <c r="Z116" s="17">
        <f>(SUMIFS(EUROSTAT_VBE_IND_2010!W$7:W$732,EUROSTAT_VBE_IND_2010!$B$7:$B$732,$D116,EUROSTAT_VBE_IND_2010!$C$7:$C$732,"*"&amp;RIGHT($A116,3)&amp;"*",EUROSTAT_VBE_IND_2010!$D$7:$D$732,"328*"))/1000-(SUMIFS(EUROSTAT_VBE_IND_2010!W$7:W$732,EUROSTAT_VBE_IND_2010!$B$7:$B$732,$D116,EUROSTAT_VBE_IND_2010!$C$7:$C$732,"*"&amp;RIGHT($A116,3)&amp;"*",EUROSTAT_VBE_IND_2010!$D$7:$D$732,"3285*"))/1000</f>
        <v>0</v>
      </c>
      <c r="AA116" s="17">
        <f>(SUMIFS(EUROSTAT_VBE_IND_2010!X$7:X$732,EUROSTAT_VBE_IND_2010!$B$7:$B$732,$D116,EUROSTAT_VBE_IND_2010!$C$7:$C$732,"*"&amp;RIGHT($A116,3)&amp;"*",EUROSTAT_VBE_IND_2010!$D$7:$D$732,"328*"))/1000-(SUMIFS(EUROSTAT_VBE_IND_2010!X$7:X$732,EUROSTAT_VBE_IND_2010!$B$7:$B$732,$D116,EUROSTAT_VBE_IND_2010!$C$7:$C$732,"*"&amp;RIGHT($A116,3)&amp;"*",EUROSTAT_VBE_IND_2010!$D$7:$D$732,"3285*"))/1000</f>
        <v>0</v>
      </c>
      <c r="AB116" s="17">
        <f>(SUMIFS(EUROSTAT_VBE_IND_2010!AA$7:AA$732,EUROSTAT_VBE_IND_2010!$B$7:$B$732,$D116,EUROSTAT_VBE_IND_2010!$C$7:$C$732,"*"&amp;RIGHT($A116,3)&amp;"*",EUROSTAT_VBE_IND_2010!$D$7:$D$732,"328*"))/1000-(SUMIFS(EUROSTAT_VBE_IND_2010!AA$7:AA$732,EUROSTAT_VBE_IND_2010!$B$7:$B$732,$D116,EUROSTAT_VBE_IND_2010!$C$7:$C$732,"*"&amp;RIGHT($A116,3)&amp;"*",EUROSTAT_VBE_IND_2010!$D$7:$D$732,"3285*"))/1000</f>
        <v>0</v>
      </c>
      <c r="AC116" s="17">
        <f>(SUMIFS(EUROSTAT_VBE_IND_2010!AB$7:AB$732,EUROSTAT_VBE_IND_2010!$B$7:$B$732,$D116,EUROSTAT_VBE_IND_2010!$C$7:$C$732,"*"&amp;RIGHT($A116,3)&amp;"*",EUROSTAT_VBE_IND_2010!$D$7:$D$732,"328*"))/1000-(SUMIFS(EUROSTAT_VBE_IND_2010!AB$7:AB$732,EUROSTAT_VBE_IND_2010!$B$7:$B$732,$D116,EUROSTAT_VBE_IND_2010!$C$7:$C$732,"*"&amp;RIGHT($A116,3)&amp;"*",EUROSTAT_VBE_IND_2010!$D$7:$D$732,"3285*"))/1000</f>
        <v>0</v>
      </c>
      <c r="AD116" s="17">
        <f>(SUMIFS(EUROSTAT_VBE_IND_2010!AC$7:AC$732,EUROSTAT_VBE_IND_2010!$B$7:$B$732,$D116,EUROSTAT_VBE_IND_2010!$C$7:$C$732,"*"&amp;RIGHT($A116,3)&amp;"*",EUROSTAT_VBE_IND_2010!$D$7:$D$732,"328*"))/1000-(SUMIFS(EUROSTAT_VBE_IND_2010!AC$7:AC$732,EUROSTAT_VBE_IND_2010!$B$7:$B$732,$D116,EUROSTAT_VBE_IND_2010!$C$7:$C$732,"*"&amp;RIGHT($A116,3)&amp;"*",EUROSTAT_VBE_IND_2010!$D$7:$D$732,"3285*"))/1000</f>
        <v>0</v>
      </c>
      <c r="AE116" s="17">
        <f>(SUMIFS(EUROSTAT_VBE_IND_2010!AD$7:AD$732,EUROSTAT_VBE_IND_2010!$B$7:$B$732,$D116,EUROSTAT_VBE_IND_2010!$C$7:$C$732,"*"&amp;RIGHT($A116,3)&amp;"*",EUROSTAT_VBE_IND_2010!$D$7:$D$732,"328*"))/1000-(SUMIFS(EUROSTAT_VBE_IND_2010!AD$7:AD$732,EUROSTAT_VBE_IND_2010!$B$7:$B$732,$D116,EUROSTAT_VBE_IND_2010!$C$7:$C$732,"*"&amp;RIGHT($A116,3)&amp;"*",EUROSTAT_VBE_IND_2010!$D$7:$D$732,"3285*"))/1000</f>
        <v>0</v>
      </c>
      <c r="AF116" s="17">
        <f>(SUMIFS(EUROSTAT_VBE_IND_2010!AE$7:AE$732,EUROSTAT_VBE_IND_2010!$B$7:$B$732,$D116,EUROSTAT_VBE_IND_2010!$C$7:$C$732,"*"&amp;RIGHT($A116,3)&amp;"*",EUROSTAT_VBE_IND_2010!$D$7:$D$732,"328*"))/1000-(SUMIFS(EUROSTAT_VBE_IND_2010!AE$7:AE$732,EUROSTAT_VBE_IND_2010!$B$7:$B$732,$D116,EUROSTAT_VBE_IND_2010!$C$7:$C$732,"*"&amp;RIGHT($A116,3)&amp;"*",EUROSTAT_VBE_IND_2010!$D$7:$D$732,"3285*"))/1000</f>
        <v>0</v>
      </c>
      <c r="AG116" s="17">
        <f>(SUMIFS(EUROSTAT_VBE_IND_2010!AF$7:AF$732,EUROSTAT_VBE_IND_2010!$B$7:$B$732,$D116,EUROSTAT_VBE_IND_2010!$C$7:$C$732,"*"&amp;RIGHT($A116,3)&amp;"*",EUROSTAT_VBE_IND_2010!$D$7:$D$732,"328*"))/1000-(SUMIFS(EUROSTAT_VBE_IND_2010!AF$7:AF$732,EUROSTAT_VBE_IND_2010!$B$7:$B$732,$D116,EUROSTAT_VBE_IND_2010!$C$7:$C$732,"*"&amp;RIGHT($A116,3)&amp;"*",EUROSTAT_VBE_IND_2010!$D$7:$D$732,"3285*"))/1000</f>
        <v>0</v>
      </c>
      <c r="AH116" s="17">
        <f>(SUMIFS(EUROSTAT_VBE_IND_2010!AH$7:AH$732,EUROSTAT_VBE_IND_2010!$B$7:$B$732,$D116,EUROSTAT_VBE_IND_2010!$C$7:$C$732,"*"&amp;RIGHT($A116,3)&amp;"*",EUROSTAT_VBE_IND_2010!$D$7:$D$732,"328*"))/1000-(SUMIFS(EUROSTAT_VBE_IND_2010!AH$7:AH$732,EUROSTAT_VBE_IND_2010!$B$7:$B$732,$D116,EUROSTAT_VBE_IND_2010!$C$7:$C$732,"*"&amp;RIGHT($A116,3)&amp;"*",EUROSTAT_VBE_IND_2010!$D$7:$D$732,"3285*"))/1000</f>
        <v>0</v>
      </c>
      <c r="AI116" s="17">
        <f>(SUMIFS(EUROSTAT_VBE_IND_2010!AI$7:AI$732,EUROSTAT_VBE_IND_2010!$B$7:$B$732,$D116,EUROSTAT_VBE_IND_2010!$C$7:$C$732,"*"&amp;RIGHT($A116,3)&amp;"*",EUROSTAT_VBE_IND_2010!$D$7:$D$732,"328*"))/1000-(SUMIFS(EUROSTAT_VBE_IND_2010!AI$7:AI$732,EUROSTAT_VBE_IND_2010!$B$7:$B$732,$D116,EUROSTAT_VBE_IND_2010!$C$7:$C$732,"*"&amp;RIGHT($A116,3)&amp;"*",EUROSTAT_VBE_IND_2010!$D$7:$D$732,"3285*"))/1000</f>
        <v>0</v>
      </c>
      <c r="AJ116" s="17">
        <f>(SUMIFS(EUROSTAT_VBE_IND_2010!AJ$7:AJ$732,EUROSTAT_VBE_IND_2010!$B$7:$B$732,$D116,EUROSTAT_VBE_IND_2010!$C$7:$C$732,"*"&amp;RIGHT($A116,3)&amp;"*",EUROSTAT_VBE_IND_2010!$D$7:$D$732,"328*"))/1000-(SUMIFS(EUROSTAT_VBE_IND_2010!AJ$7:AJ$732,EUROSTAT_VBE_IND_2010!$B$7:$B$732,$D116,EUROSTAT_VBE_IND_2010!$C$7:$C$732,"*"&amp;RIGHT($A116,3)&amp;"*",EUROSTAT_VBE_IND_2010!$D$7:$D$732,"3285*"))/1000</f>
        <v>0</v>
      </c>
      <c r="AK116" s="17">
        <f>(SUMIFS(EUROSTAT_VBE_IND_2010!AK$7:AK$732,EUROSTAT_VBE_IND_2010!$B$7:$B$732,$D116,EUROSTAT_VBE_IND_2010!$C$7:$C$732,"*"&amp;RIGHT($A116,3)&amp;"*",EUROSTAT_VBE_IND_2010!$D$7:$D$732,"328*"))/1000-(SUMIFS(EUROSTAT_VBE_IND_2010!AK$7:AK$732,EUROSTAT_VBE_IND_2010!$B$7:$B$732,$D116,EUROSTAT_VBE_IND_2010!$C$7:$C$732,"*"&amp;RIGHT($A116,3)&amp;"*",EUROSTAT_VBE_IND_2010!$D$7:$D$732,"3285*"))/1000</f>
        <v>0</v>
      </c>
      <c r="AL116" s="198">
        <f>SUMIFS('IEA Bal_AL-IND'!$D$30:$D$329,'IEA Bal_AL-IND'!$A$30:$A$329,"*"&amp;RIGHT($B116,8),'IEA Bal_AL-IND'!$C$30:$C$329,'Aggregated Balance-IND_2010'!$E116)</f>
        <v>0</v>
      </c>
      <c r="AM116" s="198">
        <f>SUMIFS('IEA Bal_BA-IND'!$D$30:$D$329,'IEA Bal_BA-IND'!$A$30:$A$329,"*"&amp;RIGHT($B116,8),'IEA Bal_BA-IND'!$C$30:$C$329,'Aggregated Balance-IND_2010'!$E116)</f>
        <v>0</v>
      </c>
      <c r="AN116" s="198">
        <f>SUMIFS('IEA Bal_KS-IND'!$D$30:$D$329,'IEA Bal_KS-IND'!$A$30:$A$329,"*"&amp;RIGHT($B116,8),'IEA Bal_KS-IND'!$C$30:$C$329,'Aggregated Balance-IND_2010'!$E116)</f>
        <v>0</v>
      </c>
      <c r="AO116" s="17">
        <f>(SUMIFS(EUROSTAT_VBE_IND_2010!Y$7:Y$732,EUROSTAT_VBE_IND_2010!$B$7:$B$732,$D116,EUROSTAT_VBE_IND_2010!$C$7:$C$732,"*"&amp;RIGHT($A116,3)&amp;"*",EUROSTAT_VBE_IND_2010!$D$7:$D$732,"328*"))/1000-(SUMIFS(EUROSTAT_VBE_IND_2010!Y$7:Y$732,EUROSTAT_VBE_IND_2010!$B$7:$B$732,$D116,EUROSTAT_VBE_IND_2010!$C$7:$C$732,"*"&amp;RIGHT($A116,3)&amp;"*",EUROSTAT_VBE_IND_2010!$D$7:$D$732,"3285*"))/1000</f>
        <v>0</v>
      </c>
      <c r="AP116" s="17">
        <f>(SUMIFS(EUROSTAT_VBE_IND_2010!Z$7:Z$732,EUROSTAT_VBE_IND_2010!$B$7:$B$732,$D116,EUROSTAT_VBE_IND_2010!$C$7:$C$732,"*"&amp;RIGHT($A116,3)&amp;"*",EUROSTAT_VBE_IND_2010!$D$7:$D$732,"328*"))/1000-(SUMIFS(EUROSTAT_VBE_IND_2010!Z$7:Z$732,EUROSTAT_VBE_IND_2010!$B$7:$B$732,$D116,EUROSTAT_VBE_IND_2010!$C$7:$C$732,"*"&amp;RIGHT($A116,3)&amp;"*",EUROSTAT_VBE_IND_2010!$D$7:$D$732,"3285*"))/1000</f>
        <v>0</v>
      </c>
      <c r="AQ116" s="17">
        <f>(SUMIFS(EUROSTAT_VBE_IND_2010!AG$7:AG$732,EUROSTAT_VBE_IND_2010!$B$7:$B$732,$D116,EUROSTAT_VBE_IND_2010!$C$7:$C$732,"*"&amp;RIGHT($A116,3)&amp;"*",EUROSTAT_VBE_IND_2010!$D$7:$D$732,"328*"))/1000-(SUMIFS(EUROSTAT_VBE_IND_2010!AG$7:AG$732,EUROSTAT_VBE_IND_2010!$B$7:$B$732,$D116,EUROSTAT_VBE_IND_2010!$C$7:$C$732,"*"&amp;RIGHT($A116,3)&amp;"*",EUROSTAT_VBE_IND_2010!$D$7:$D$732,"3285*"))/1000</f>
        <v>0</v>
      </c>
    </row>
    <row r="117" spans="1:43">
      <c r="A117" t="str">
        <f>LEFT(EUROSTAT_VBE_IND_2010!$C$88,8)</f>
        <v>B_101805</v>
      </c>
      <c r="B117" s="28" t="s">
        <v>297</v>
      </c>
      <c r="C117" t="s">
        <v>293</v>
      </c>
      <c r="D117" t="s">
        <v>126</v>
      </c>
      <c r="E117" t="s">
        <v>239</v>
      </c>
      <c r="F117" t="s">
        <v>259</v>
      </c>
      <c r="G117" s="17">
        <f>(SUMIFS(EUROSTAT_VBE_IND_2010!E$7:E$732,EUROSTAT_VBE_IND_2010!$B$7:$B$732,$D117,EUROSTAT_VBE_IND_2010!$C$7:$C$732,"*"&amp;RIGHT($A117,3)&amp;"*",EUROSTAT_VBE_IND_2010!$D$7:$D$732,"4100*"))/1000+(SUMIFS(EUROSTAT_VBE_IND_2010!E$7:E$732,EUROSTAT_VBE_IND_2010!$B$7:$B$732,$D117,EUROSTAT_VBE_IND_2010!$C$7:$C$732,"*"&amp;RIGHT($A117,3)&amp;"*",EUROSTAT_VBE_IND_2010!$D$7:$D$732,"4230*"))/1000+(SUMIFS(EUROSTAT_VBE_IND_2010!E$7:E$732,EUROSTAT_VBE_IND_2010!$B$7:$B$732,$D117,EUROSTAT_VBE_IND_2010!$C$7:$C$732,"*"&amp;RIGHT($A117,3)&amp;"*",EUROSTAT_VBE_IND_2010!$D$7:$D$732,"4240*"))/1000+(SUMIFS(EUROSTAT_VBE_IND_2010!E$7:E$732,EUROSTAT_VBE_IND_2010!$B$7:$B$732,$D117,EUROSTAT_VBE_IND_2010!$C$7:$C$732,"*"&amp;RIGHT($A117,3)&amp;"*",EUROSTAT_VBE_IND_2010!$D$7:$D$732,"3106*"))/1000</f>
        <v>15.902</v>
      </c>
      <c r="H117" s="17">
        <f>(SUMIFS(EUROSTAT_VBE_IND_2010!F$7:F$732,EUROSTAT_VBE_IND_2010!$B$7:$B$732,$D117,EUROSTAT_VBE_IND_2010!$C$7:$C$732,"*"&amp;RIGHT($A117,3)&amp;"*",EUROSTAT_VBE_IND_2010!$D$7:$D$732,"4100*"))/1000+(SUMIFS(EUROSTAT_VBE_IND_2010!F$7:F$732,EUROSTAT_VBE_IND_2010!$B$7:$B$732,$D117,EUROSTAT_VBE_IND_2010!$C$7:$C$732,"*"&amp;RIGHT($A117,3)&amp;"*",EUROSTAT_VBE_IND_2010!$D$7:$D$732,"4230*"))/1000+(SUMIFS(EUROSTAT_VBE_IND_2010!F$7:F$732,EUROSTAT_VBE_IND_2010!$B$7:$B$732,$D117,EUROSTAT_VBE_IND_2010!$C$7:$C$732,"*"&amp;RIGHT($A117,3)&amp;"*",EUROSTAT_VBE_IND_2010!$D$7:$D$732,"4240*"))/1000+(SUMIFS(EUROSTAT_VBE_IND_2010!F$7:F$732,EUROSTAT_VBE_IND_2010!$B$7:$B$732,$D117,EUROSTAT_VBE_IND_2010!$C$7:$C$732,"*"&amp;RIGHT($A117,3)&amp;"*",EUROSTAT_VBE_IND_2010!$D$7:$D$732,"3106*"))/1000</f>
        <v>23.546</v>
      </c>
      <c r="I117" s="17">
        <f>(SUMIFS(EUROSTAT_VBE_IND_2010!G$7:G$732,EUROSTAT_VBE_IND_2010!$B$7:$B$732,$D117,EUROSTAT_VBE_IND_2010!$C$7:$C$732,"*"&amp;RIGHT($A117,3)&amp;"*",EUROSTAT_VBE_IND_2010!$D$7:$D$732,"4100*"))/1000+(SUMIFS(EUROSTAT_VBE_IND_2010!G$7:G$732,EUROSTAT_VBE_IND_2010!$B$7:$B$732,$D117,EUROSTAT_VBE_IND_2010!$C$7:$C$732,"*"&amp;RIGHT($A117,3)&amp;"*",EUROSTAT_VBE_IND_2010!$D$7:$D$732,"4230*"))/1000+(SUMIFS(EUROSTAT_VBE_IND_2010!G$7:G$732,EUROSTAT_VBE_IND_2010!$B$7:$B$732,$D117,EUROSTAT_VBE_IND_2010!$C$7:$C$732,"*"&amp;RIGHT($A117,3)&amp;"*",EUROSTAT_VBE_IND_2010!$D$7:$D$732,"4240*"))/1000+(SUMIFS(EUROSTAT_VBE_IND_2010!G$7:G$732,EUROSTAT_VBE_IND_2010!$B$7:$B$732,$D117,EUROSTAT_VBE_IND_2010!$C$7:$C$732,"*"&amp;RIGHT($A117,3)&amp;"*",EUROSTAT_VBE_IND_2010!$D$7:$D$732,"3106*"))/1000</f>
        <v>2.371</v>
      </c>
      <c r="J117" s="198">
        <f>SUMIFS('IEA Bal_CH-IND'!$D$30:$D$329,'IEA Bal_CH-IND'!$A$30:$A$329,"*"&amp;RIGHT($B117,8),'IEA Bal_CH-IND'!$C$30:$C$329,'Aggregated Balance-IND_2010'!$E117)</f>
        <v>2.90798</v>
      </c>
      <c r="K117" s="17">
        <f>(SUMIFS(EUROSTAT_VBE_IND_2010!H$7:H$732,EUROSTAT_VBE_IND_2010!$B$7:$B$732,$D117,EUROSTAT_VBE_IND_2010!$C$7:$C$732,"*"&amp;RIGHT($A117,3)&amp;"*",EUROSTAT_VBE_IND_2010!$D$7:$D$732,"4100*"))/1000+(SUMIFS(EUROSTAT_VBE_IND_2010!H$7:H$732,EUROSTAT_VBE_IND_2010!$B$7:$B$732,$D117,EUROSTAT_VBE_IND_2010!$C$7:$C$732,"*"&amp;RIGHT($A117,3)&amp;"*",EUROSTAT_VBE_IND_2010!$D$7:$D$732,"4230*"))/1000+(SUMIFS(EUROSTAT_VBE_IND_2010!H$7:H$732,EUROSTAT_VBE_IND_2010!$B$7:$B$732,$D117,EUROSTAT_VBE_IND_2010!$C$7:$C$732,"*"&amp;RIGHT($A117,3)&amp;"*",EUROSTAT_VBE_IND_2010!$D$7:$D$732,"4240*"))/1000+(SUMIFS(EUROSTAT_VBE_IND_2010!H$7:H$732,EUROSTAT_VBE_IND_2010!$B$7:$B$732,$D117,EUROSTAT_VBE_IND_2010!$C$7:$C$732,"*"&amp;RIGHT($A117,3)&amp;"*",EUROSTAT_VBE_IND_2010!$D$7:$D$732,"3106*"))/1000</f>
        <v>0</v>
      </c>
      <c r="L117" s="17">
        <f>(SUMIFS(EUROSTAT_VBE_IND_2010!I$7:I$732,EUROSTAT_VBE_IND_2010!$B$7:$B$732,$D117,EUROSTAT_VBE_IND_2010!$C$7:$C$732,"*"&amp;RIGHT($A117,3)&amp;"*",EUROSTAT_VBE_IND_2010!$D$7:$D$732,"4100*"))/1000+(SUMIFS(EUROSTAT_VBE_IND_2010!I$7:I$732,EUROSTAT_VBE_IND_2010!$B$7:$B$732,$D117,EUROSTAT_VBE_IND_2010!$C$7:$C$732,"*"&amp;RIGHT($A117,3)&amp;"*",EUROSTAT_VBE_IND_2010!$D$7:$D$732,"4230*"))/1000+(SUMIFS(EUROSTAT_VBE_IND_2010!I$7:I$732,EUROSTAT_VBE_IND_2010!$B$7:$B$732,$D117,EUROSTAT_VBE_IND_2010!$C$7:$C$732,"*"&amp;RIGHT($A117,3)&amp;"*",EUROSTAT_VBE_IND_2010!$D$7:$D$732,"4240*"))/1000+(SUMIFS(EUROSTAT_VBE_IND_2010!I$7:I$732,EUROSTAT_VBE_IND_2010!$B$7:$B$732,$D117,EUROSTAT_VBE_IND_2010!$C$7:$C$732,"*"&amp;RIGHT($A117,3)&amp;"*",EUROSTAT_VBE_IND_2010!$D$7:$D$732,"3106*"))/1000</f>
        <v>13.045</v>
      </c>
      <c r="M117" s="17">
        <f>(SUMIFS(EUROSTAT_VBE_IND_2010!J$7:J$732,EUROSTAT_VBE_IND_2010!$B$7:$B$732,$D117,EUROSTAT_VBE_IND_2010!$C$7:$C$732,"*"&amp;RIGHT($A117,3)&amp;"*",EUROSTAT_VBE_IND_2010!$D$7:$D$732,"4100*"))/1000+(SUMIFS(EUROSTAT_VBE_IND_2010!J$7:J$732,EUROSTAT_VBE_IND_2010!$B$7:$B$732,$D117,EUROSTAT_VBE_IND_2010!$C$7:$C$732,"*"&amp;RIGHT($A117,3)&amp;"*",EUROSTAT_VBE_IND_2010!$D$7:$D$732,"4230*"))/1000+(SUMIFS(EUROSTAT_VBE_IND_2010!J$7:J$732,EUROSTAT_VBE_IND_2010!$B$7:$B$732,$D117,EUROSTAT_VBE_IND_2010!$C$7:$C$732,"*"&amp;RIGHT($A117,3)&amp;"*",EUROSTAT_VBE_IND_2010!$D$7:$D$732,"4240*"))/1000+(SUMIFS(EUROSTAT_VBE_IND_2010!J$7:J$732,EUROSTAT_VBE_IND_2010!$B$7:$B$732,$D117,EUROSTAT_VBE_IND_2010!$C$7:$C$732,"*"&amp;RIGHT($A117,3)&amp;"*",EUROSTAT_VBE_IND_2010!$D$7:$D$732,"3106*"))/1000</f>
        <v>107.662</v>
      </c>
      <c r="N117" s="17">
        <f>(SUMIFS(EUROSTAT_VBE_IND_2010!K$7:K$732,EUROSTAT_VBE_IND_2010!$B$7:$B$732,$D117,EUROSTAT_VBE_IND_2010!$C$7:$C$732,"*"&amp;RIGHT($A117,3)&amp;"*",EUROSTAT_VBE_IND_2010!$D$7:$D$732,"4100*"))/1000+(SUMIFS(EUROSTAT_VBE_IND_2010!K$7:K$732,EUROSTAT_VBE_IND_2010!$B$7:$B$732,$D117,EUROSTAT_VBE_IND_2010!$C$7:$C$732,"*"&amp;RIGHT($A117,3)&amp;"*",EUROSTAT_VBE_IND_2010!$D$7:$D$732,"4230*"))/1000+(SUMIFS(EUROSTAT_VBE_IND_2010!K$7:K$732,EUROSTAT_VBE_IND_2010!$B$7:$B$732,$D117,EUROSTAT_VBE_IND_2010!$C$7:$C$732,"*"&amp;RIGHT($A117,3)&amp;"*",EUROSTAT_VBE_IND_2010!$D$7:$D$732,"4240*"))/1000+(SUMIFS(EUROSTAT_VBE_IND_2010!K$7:K$732,EUROSTAT_VBE_IND_2010!$B$7:$B$732,$D117,EUROSTAT_VBE_IND_2010!$C$7:$C$732,"*"&amp;RIGHT($A117,3)&amp;"*",EUROSTAT_VBE_IND_2010!$D$7:$D$732,"3106*"))/1000</f>
        <v>0.901</v>
      </c>
      <c r="O117" s="17">
        <f>(SUMIFS(EUROSTAT_VBE_IND_2010!L$7:L$732,EUROSTAT_VBE_IND_2010!$B$7:$B$732,$D117,EUROSTAT_VBE_IND_2010!$C$7:$C$732,"*"&amp;RIGHT($A117,3)&amp;"*",EUROSTAT_VBE_IND_2010!$D$7:$D$732,"4100*"))/1000+(SUMIFS(EUROSTAT_VBE_IND_2010!L$7:L$732,EUROSTAT_VBE_IND_2010!$B$7:$B$732,$D117,EUROSTAT_VBE_IND_2010!$C$7:$C$732,"*"&amp;RIGHT($A117,3)&amp;"*",EUROSTAT_VBE_IND_2010!$D$7:$D$732,"4230*"))/1000+(SUMIFS(EUROSTAT_VBE_IND_2010!L$7:L$732,EUROSTAT_VBE_IND_2010!$B$7:$B$732,$D117,EUROSTAT_VBE_IND_2010!$C$7:$C$732,"*"&amp;RIGHT($A117,3)&amp;"*",EUROSTAT_VBE_IND_2010!$D$7:$D$732,"4240*"))/1000+(SUMIFS(EUROSTAT_VBE_IND_2010!L$7:L$732,EUROSTAT_VBE_IND_2010!$B$7:$B$732,$D117,EUROSTAT_VBE_IND_2010!$C$7:$C$732,"*"&amp;RIGHT($A117,3)&amp;"*",EUROSTAT_VBE_IND_2010!$D$7:$D$732,"3106*"))/1000</f>
        <v>0.005</v>
      </c>
      <c r="P117" s="17">
        <f>(SUMIFS(EUROSTAT_VBE_IND_2010!M$7:M$732,EUROSTAT_VBE_IND_2010!$B$7:$B$732,$D117,EUROSTAT_VBE_IND_2010!$C$7:$C$732,"*"&amp;RIGHT($A117,3)&amp;"*",EUROSTAT_VBE_IND_2010!$D$7:$D$732,"4100*"))/1000+(SUMIFS(EUROSTAT_VBE_IND_2010!M$7:M$732,EUROSTAT_VBE_IND_2010!$B$7:$B$732,$D117,EUROSTAT_VBE_IND_2010!$C$7:$C$732,"*"&amp;RIGHT($A117,3)&amp;"*",EUROSTAT_VBE_IND_2010!$D$7:$D$732,"4230*"))/1000+(SUMIFS(EUROSTAT_VBE_IND_2010!M$7:M$732,EUROSTAT_VBE_IND_2010!$B$7:$B$732,$D117,EUROSTAT_VBE_IND_2010!$C$7:$C$732,"*"&amp;RIGHT($A117,3)&amp;"*",EUROSTAT_VBE_IND_2010!$D$7:$D$732,"4240*"))/1000+(SUMIFS(EUROSTAT_VBE_IND_2010!M$7:M$732,EUROSTAT_VBE_IND_2010!$B$7:$B$732,$D117,EUROSTAT_VBE_IND_2010!$C$7:$C$732,"*"&amp;RIGHT($A117,3)&amp;"*",EUROSTAT_VBE_IND_2010!$D$7:$D$732,"3106*"))/1000</f>
        <v>2.565</v>
      </c>
      <c r="Q117" s="17">
        <f>(SUMIFS(EUROSTAT_VBE_IND_2010!N$7:N$732,EUROSTAT_VBE_IND_2010!$B$7:$B$732,$D117,EUROSTAT_VBE_IND_2010!$C$7:$C$732,"*"&amp;RIGHT($A117,3)&amp;"*",EUROSTAT_VBE_IND_2010!$D$7:$D$732,"4100*"))/1000+(SUMIFS(EUROSTAT_VBE_IND_2010!N$7:N$732,EUROSTAT_VBE_IND_2010!$B$7:$B$732,$D117,EUROSTAT_VBE_IND_2010!$C$7:$C$732,"*"&amp;RIGHT($A117,3)&amp;"*",EUROSTAT_VBE_IND_2010!$D$7:$D$732,"4230*"))/1000+(SUMIFS(EUROSTAT_VBE_IND_2010!N$7:N$732,EUROSTAT_VBE_IND_2010!$B$7:$B$732,$D117,EUROSTAT_VBE_IND_2010!$C$7:$C$732,"*"&amp;RIGHT($A117,3)&amp;"*",EUROSTAT_VBE_IND_2010!$D$7:$D$732,"4240*"))/1000+(SUMIFS(EUROSTAT_VBE_IND_2010!N$7:N$732,EUROSTAT_VBE_IND_2010!$B$7:$B$732,$D117,EUROSTAT_VBE_IND_2010!$C$7:$C$732,"*"&amp;RIGHT($A117,3)&amp;"*",EUROSTAT_VBE_IND_2010!$D$7:$D$732,"3106*"))/1000</f>
        <v>11.273</v>
      </c>
      <c r="R117" s="17">
        <f>(SUMIFS(EUROSTAT_VBE_IND_2010!O$7:O$732,EUROSTAT_VBE_IND_2010!$B$7:$B$732,$D117,EUROSTAT_VBE_IND_2010!$C$7:$C$732,"*"&amp;RIGHT($A117,3)&amp;"*",EUROSTAT_VBE_IND_2010!$D$7:$D$732,"4100*"))/1000+(SUMIFS(EUROSTAT_VBE_IND_2010!O$7:O$732,EUROSTAT_VBE_IND_2010!$B$7:$B$732,$D117,EUROSTAT_VBE_IND_2010!$C$7:$C$732,"*"&amp;RIGHT($A117,3)&amp;"*",EUROSTAT_VBE_IND_2010!$D$7:$D$732,"4230*"))/1000+(SUMIFS(EUROSTAT_VBE_IND_2010!O$7:O$732,EUROSTAT_VBE_IND_2010!$B$7:$B$732,$D117,EUROSTAT_VBE_IND_2010!$C$7:$C$732,"*"&amp;RIGHT($A117,3)&amp;"*",EUROSTAT_VBE_IND_2010!$D$7:$D$732,"4240*"))/1000+(SUMIFS(EUROSTAT_VBE_IND_2010!O$7:O$732,EUROSTAT_VBE_IND_2010!$B$7:$B$732,$D117,EUROSTAT_VBE_IND_2010!$C$7:$C$732,"*"&amp;RIGHT($A117,3)&amp;"*",EUROSTAT_VBE_IND_2010!$D$7:$D$732,"3106*"))/1000</f>
        <v>2.084</v>
      </c>
      <c r="S117" s="17">
        <f>(SUMIFS(EUROSTAT_VBE_IND_2010!P$7:P$732,EUROSTAT_VBE_IND_2010!$B$7:$B$732,$D117,EUROSTAT_VBE_IND_2010!$C$7:$C$732,"*"&amp;RIGHT($A117,3)&amp;"*",EUROSTAT_VBE_IND_2010!$D$7:$D$732,"4100*"))/1000+(SUMIFS(EUROSTAT_VBE_IND_2010!P$7:P$732,EUROSTAT_VBE_IND_2010!$B$7:$B$732,$D117,EUROSTAT_VBE_IND_2010!$C$7:$C$732,"*"&amp;RIGHT($A117,3)&amp;"*",EUROSTAT_VBE_IND_2010!$D$7:$D$732,"4230*"))/1000+(SUMIFS(EUROSTAT_VBE_IND_2010!P$7:P$732,EUROSTAT_VBE_IND_2010!$B$7:$B$732,$D117,EUROSTAT_VBE_IND_2010!$C$7:$C$732,"*"&amp;RIGHT($A117,3)&amp;"*",EUROSTAT_VBE_IND_2010!$D$7:$D$732,"4240*"))/1000+(SUMIFS(EUROSTAT_VBE_IND_2010!P$7:P$732,EUROSTAT_VBE_IND_2010!$B$7:$B$732,$D117,EUROSTAT_VBE_IND_2010!$C$7:$C$732,"*"&amp;RIGHT($A117,3)&amp;"*",EUROSTAT_VBE_IND_2010!$D$7:$D$732,"3106*"))/1000</f>
        <v>32.539</v>
      </c>
      <c r="T117" s="17">
        <f>(SUMIFS(EUROSTAT_VBE_IND_2010!Q$7:Q$732,EUROSTAT_VBE_IND_2010!$B$7:$B$732,$D117,EUROSTAT_VBE_IND_2010!$C$7:$C$732,"*"&amp;RIGHT($A117,3)&amp;"*",EUROSTAT_VBE_IND_2010!$D$7:$D$732,"4100*"))/1000+(SUMIFS(EUROSTAT_VBE_IND_2010!Q$7:Q$732,EUROSTAT_VBE_IND_2010!$B$7:$B$732,$D117,EUROSTAT_VBE_IND_2010!$C$7:$C$732,"*"&amp;RIGHT($A117,3)&amp;"*",EUROSTAT_VBE_IND_2010!$D$7:$D$732,"4230*"))/1000+(SUMIFS(EUROSTAT_VBE_IND_2010!Q$7:Q$732,EUROSTAT_VBE_IND_2010!$B$7:$B$732,$D117,EUROSTAT_VBE_IND_2010!$C$7:$C$732,"*"&amp;RIGHT($A117,3)&amp;"*",EUROSTAT_VBE_IND_2010!$D$7:$D$732,"4240*"))/1000+(SUMIFS(EUROSTAT_VBE_IND_2010!Q$7:Q$732,EUROSTAT_VBE_IND_2010!$B$7:$B$732,$D117,EUROSTAT_VBE_IND_2010!$C$7:$C$732,"*"&amp;RIGHT($A117,3)&amp;"*",EUROSTAT_VBE_IND_2010!$D$7:$D$732,"3106*"))/1000</f>
        <v>0.788</v>
      </c>
      <c r="U117" s="17">
        <f>(SUMIFS(EUROSTAT_VBE_IND_2010!R$7:R$732,EUROSTAT_VBE_IND_2010!$B$7:$B$732,$D117,EUROSTAT_VBE_IND_2010!$C$7:$C$732,"*"&amp;RIGHT($A117,3)&amp;"*",EUROSTAT_VBE_IND_2010!$D$7:$D$732,"4100*"))/1000+(SUMIFS(EUROSTAT_VBE_IND_2010!R$7:R$732,EUROSTAT_VBE_IND_2010!$B$7:$B$732,$D117,EUROSTAT_VBE_IND_2010!$C$7:$C$732,"*"&amp;RIGHT($A117,3)&amp;"*",EUROSTAT_VBE_IND_2010!$D$7:$D$732,"4230*"))/1000+(SUMIFS(EUROSTAT_VBE_IND_2010!R$7:R$732,EUROSTAT_VBE_IND_2010!$B$7:$B$732,$D117,EUROSTAT_VBE_IND_2010!$C$7:$C$732,"*"&amp;RIGHT($A117,3)&amp;"*",EUROSTAT_VBE_IND_2010!$D$7:$D$732,"4240*"))/1000+(SUMIFS(EUROSTAT_VBE_IND_2010!R$7:R$732,EUROSTAT_VBE_IND_2010!$B$7:$B$732,$D117,EUROSTAT_VBE_IND_2010!$C$7:$C$732,"*"&amp;RIGHT($A117,3)&amp;"*",EUROSTAT_VBE_IND_2010!$D$7:$D$732,"3106*"))/1000</f>
        <v>3</v>
      </c>
      <c r="V117" s="17">
        <f>(SUMIFS(EUROSTAT_VBE_IND_2010!S$7:S$732,EUROSTAT_VBE_IND_2010!$B$7:$B$732,$D117,EUROSTAT_VBE_IND_2010!$C$7:$C$732,"*"&amp;RIGHT($A117,3)&amp;"*",EUROSTAT_VBE_IND_2010!$D$7:$D$732,"4100*"))/1000+(SUMIFS(EUROSTAT_VBE_IND_2010!S$7:S$732,EUROSTAT_VBE_IND_2010!$B$7:$B$732,$D117,EUROSTAT_VBE_IND_2010!$C$7:$C$732,"*"&amp;RIGHT($A117,3)&amp;"*",EUROSTAT_VBE_IND_2010!$D$7:$D$732,"4230*"))/1000+(SUMIFS(EUROSTAT_VBE_IND_2010!S$7:S$732,EUROSTAT_VBE_IND_2010!$B$7:$B$732,$D117,EUROSTAT_VBE_IND_2010!$C$7:$C$732,"*"&amp;RIGHT($A117,3)&amp;"*",EUROSTAT_VBE_IND_2010!$D$7:$D$732,"4240*"))/1000+(SUMIFS(EUROSTAT_VBE_IND_2010!S$7:S$732,EUROSTAT_VBE_IND_2010!$B$7:$B$732,$D117,EUROSTAT_VBE_IND_2010!$C$7:$C$732,"*"&amp;RIGHT($A117,3)&amp;"*",EUROSTAT_VBE_IND_2010!$D$7:$D$732,"3106*"))/1000</f>
        <v>0</v>
      </c>
      <c r="W117" s="17">
        <f>(SUMIFS(EUROSTAT_VBE_IND_2010!T$7:T$732,EUROSTAT_VBE_IND_2010!$B$7:$B$732,$D117,EUROSTAT_VBE_IND_2010!$C$7:$C$732,"*"&amp;RIGHT($A117,3)&amp;"*",EUROSTAT_VBE_IND_2010!$D$7:$D$732,"4100*"))/1000+(SUMIFS(EUROSTAT_VBE_IND_2010!T$7:T$732,EUROSTAT_VBE_IND_2010!$B$7:$B$732,$D117,EUROSTAT_VBE_IND_2010!$C$7:$C$732,"*"&amp;RIGHT($A117,3)&amp;"*",EUROSTAT_VBE_IND_2010!$D$7:$D$732,"4230*"))/1000+(SUMIFS(EUROSTAT_VBE_IND_2010!T$7:T$732,EUROSTAT_VBE_IND_2010!$B$7:$B$732,$D117,EUROSTAT_VBE_IND_2010!$C$7:$C$732,"*"&amp;RIGHT($A117,3)&amp;"*",EUROSTAT_VBE_IND_2010!$D$7:$D$732,"4240*"))/1000+(SUMIFS(EUROSTAT_VBE_IND_2010!T$7:T$732,EUROSTAT_VBE_IND_2010!$B$7:$B$732,$D117,EUROSTAT_VBE_IND_2010!$C$7:$C$732,"*"&amp;RIGHT($A117,3)&amp;"*",EUROSTAT_VBE_IND_2010!$D$7:$D$732,"3106*"))/1000</f>
        <v>0</v>
      </c>
      <c r="X117" s="17">
        <f>(SUMIFS(EUROSTAT_VBE_IND_2010!U$7:U$732,EUROSTAT_VBE_IND_2010!$B$7:$B$732,$D117,EUROSTAT_VBE_IND_2010!$C$7:$C$732,"*"&amp;RIGHT($A117,3)&amp;"*",EUROSTAT_VBE_IND_2010!$D$7:$D$732,"4100*"))/1000+(SUMIFS(EUROSTAT_VBE_IND_2010!U$7:U$732,EUROSTAT_VBE_IND_2010!$B$7:$B$732,$D117,EUROSTAT_VBE_IND_2010!$C$7:$C$732,"*"&amp;RIGHT($A117,3)&amp;"*",EUROSTAT_VBE_IND_2010!$D$7:$D$732,"4230*"))/1000+(SUMIFS(EUROSTAT_VBE_IND_2010!U$7:U$732,EUROSTAT_VBE_IND_2010!$B$7:$B$732,$D117,EUROSTAT_VBE_IND_2010!$C$7:$C$732,"*"&amp;RIGHT($A117,3)&amp;"*",EUROSTAT_VBE_IND_2010!$D$7:$D$732,"4240*"))/1000+(SUMIFS(EUROSTAT_VBE_IND_2010!U$7:U$732,EUROSTAT_VBE_IND_2010!$B$7:$B$732,$D117,EUROSTAT_VBE_IND_2010!$C$7:$C$732,"*"&amp;RIGHT($A117,3)&amp;"*",EUROSTAT_VBE_IND_2010!$D$7:$D$732,"3106*"))/1000</f>
        <v>58.51</v>
      </c>
      <c r="Y117" s="17">
        <f>(SUMIFS(EUROSTAT_VBE_IND_2010!V$7:V$732,EUROSTAT_VBE_IND_2010!$B$7:$B$732,$D117,EUROSTAT_VBE_IND_2010!$C$7:$C$732,"*"&amp;RIGHT($A117,3)&amp;"*",EUROSTAT_VBE_IND_2010!$D$7:$D$732,"4100*"))/1000+(SUMIFS(EUROSTAT_VBE_IND_2010!V$7:V$732,EUROSTAT_VBE_IND_2010!$B$7:$B$732,$D117,EUROSTAT_VBE_IND_2010!$C$7:$C$732,"*"&amp;RIGHT($A117,3)&amp;"*",EUROSTAT_VBE_IND_2010!$D$7:$D$732,"4230*"))/1000+(SUMIFS(EUROSTAT_VBE_IND_2010!V$7:V$732,EUROSTAT_VBE_IND_2010!$B$7:$B$732,$D117,EUROSTAT_VBE_IND_2010!$C$7:$C$732,"*"&amp;RIGHT($A117,3)&amp;"*",EUROSTAT_VBE_IND_2010!$D$7:$D$732,"4240*"))/1000+(SUMIFS(EUROSTAT_VBE_IND_2010!V$7:V$732,EUROSTAT_VBE_IND_2010!$B$7:$B$732,$D117,EUROSTAT_VBE_IND_2010!$C$7:$C$732,"*"&amp;RIGHT($A117,3)&amp;"*",EUROSTAT_VBE_IND_2010!$D$7:$D$732,"3106*"))/1000</f>
        <v>0.002</v>
      </c>
      <c r="Z117" s="17">
        <f>(SUMIFS(EUROSTAT_VBE_IND_2010!W$7:W$732,EUROSTAT_VBE_IND_2010!$B$7:$B$732,$D117,EUROSTAT_VBE_IND_2010!$C$7:$C$732,"*"&amp;RIGHT($A117,3)&amp;"*",EUROSTAT_VBE_IND_2010!$D$7:$D$732,"4100*"))/1000+(SUMIFS(EUROSTAT_VBE_IND_2010!W$7:W$732,EUROSTAT_VBE_IND_2010!$B$7:$B$732,$D117,EUROSTAT_VBE_IND_2010!$C$7:$C$732,"*"&amp;RIGHT($A117,3)&amp;"*",EUROSTAT_VBE_IND_2010!$D$7:$D$732,"4230*"))/1000+(SUMIFS(EUROSTAT_VBE_IND_2010!W$7:W$732,EUROSTAT_VBE_IND_2010!$B$7:$B$732,$D117,EUROSTAT_VBE_IND_2010!$C$7:$C$732,"*"&amp;RIGHT($A117,3)&amp;"*",EUROSTAT_VBE_IND_2010!$D$7:$D$732,"4240*"))/1000+(SUMIFS(EUROSTAT_VBE_IND_2010!W$7:W$732,EUROSTAT_VBE_IND_2010!$B$7:$B$732,$D117,EUROSTAT_VBE_IND_2010!$C$7:$C$732,"*"&amp;RIGHT($A117,3)&amp;"*",EUROSTAT_VBE_IND_2010!$D$7:$D$732,"3106*"))/1000</f>
        <v>8.684</v>
      </c>
      <c r="AA117" s="17">
        <f>(SUMIFS(EUROSTAT_VBE_IND_2010!X$7:X$732,EUROSTAT_VBE_IND_2010!$B$7:$B$732,$D117,EUROSTAT_VBE_IND_2010!$C$7:$C$732,"*"&amp;RIGHT($A117,3)&amp;"*",EUROSTAT_VBE_IND_2010!$D$7:$D$732,"4100*"))/1000+(SUMIFS(EUROSTAT_VBE_IND_2010!X$7:X$732,EUROSTAT_VBE_IND_2010!$B$7:$B$732,$D117,EUROSTAT_VBE_IND_2010!$C$7:$C$732,"*"&amp;RIGHT($A117,3)&amp;"*",EUROSTAT_VBE_IND_2010!$D$7:$D$732,"4230*"))/1000+(SUMIFS(EUROSTAT_VBE_IND_2010!X$7:X$732,EUROSTAT_VBE_IND_2010!$B$7:$B$732,$D117,EUROSTAT_VBE_IND_2010!$C$7:$C$732,"*"&amp;RIGHT($A117,3)&amp;"*",EUROSTAT_VBE_IND_2010!$D$7:$D$732,"4240*"))/1000+(SUMIFS(EUROSTAT_VBE_IND_2010!X$7:X$732,EUROSTAT_VBE_IND_2010!$B$7:$B$732,$D117,EUROSTAT_VBE_IND_2010!$C$7:$C$732,"*"&amp;RIGHT($A117,3)&amp;"*",EUROSTAT_VBE_IND_2010!$D$7:$D$732,"3106*"))/1000</f>
        <v>3.831</v>
      </c>
      <c r="AB117" s="17">
        <f>(SUMIFS(EUROSTAT_VBE_IND_2010!AA$7:AA$732,EUROSTAT_VBE_IND_2010!$B$7:$B$732,$D117,EUROSTAT_VBE_IND_2010!$C$7:$C$732,"*"&amp;RIGHT($A117,3)&amp;"*",EUROSTAT_VBE_IND_2010!$D$7:$D$732,"4100*"))/1000+(SUMIFS(EUROSTAT_VBE_IND_2010!AA$7:AA$732,EUROSTAT_VBE_IND_2010!$B$7:$B$732,$D117,EUROSTAT_VBE_IND_2010!$C$7:$C$732,"*"&amp;RIGHT($A117,3)&amp;"*",EUROSTAT_VBE_IND_2010!$D$7:$D$732,"4230*"))/1000+(SUMIFS(EUROSTAT_VBE_IND_2010!AA$7:AA$732,EUROSTAT_VBE_IND_2010!$B$7:$B$732,$D117,EUROSTAT_VBE_IND_2010!$C$7:$C$732,"*"&amp;RIGHT($A117,3)&amp;"*",EUROSTAT_VBE_IND_2010!$D$7:$D$732,"4240*"))/1000+(SUMIFS(EUROSTAT_VBE_IND_2010!AA$7:AA$732,EUROSTAT_VBE_IND_2010!$B$7:$B$732,$D117,EUROSTAT_VBE_IND_2010!$C$7:$C$732,"*"&amp;RIGHT($A117,3)&amp;"*",EUROSTAT_VBE_IND_2010!$D$7:$D$732,"3106*"))/1000</f>
        <v>0</v>
      </c>
      <c r="AC117" s="17">
        <f>(SUMIFS(EUROSTAT_VBE_IND_2010!AB$7:AB$732,EUROSTAT_VBE_IND_2010!$B$7:$B$732,$D117,EUROSTAT_VBE_IND_2010!$C$7:$C$732,"*"&amp;RIGHT($A117,3)&amp;"*",EUROSTAT_VBE_IND_2010!$D$7:$D$732,"4100*"))/1000+(SUMIFS(EUROSTAT_VBE_IND_2010!AB$7:AB$732,EUROSTAT_VBE_IND_2010!$B$7:$B$732,$D117,EUROSTAT_VBE_IND_2010!$C$7:$C$732,"*"&amp;RIGHT($A117,3)&amp;"*",EUROSTAT_VBE_IND_2010!$D$7:$D$732,"4230*"))/1000+(SUMIFS(EUROSTAT_VBE_IND_2010!AB$7:AB$732,EUROSTAT_VBE_IND_2010!$B$7:$B$732,$D117,EUROSTAT_VBE_IND_2010!$C$7:$C$732,"*"&amp;RIGHT($A117,3)&amp;"*",EUROSTAT_VBE_IND_2010!$D$7:$D$732,"4240*"))/1000+(SUMIFS(EUROSTAT_VBE_IND_2010!AB$7:AB$732,EUROSTAT_VBE_IND_2010!$B$7:$B$732,$D117,EUROSTAT_VBE_IND_2010!$C$7:$C$732,"*"&amp;RIGHT($A117,3)&amp;"*",EUROSTAT_VBE_IND_2010!$D$7:$D$732,"3106*"))/1000</f>
        <v>11.901</v>
      </c>
      <c r="AD117" s="17">
        <f>(SUMIFS(EUROSTAT_VBE_IND_2010!AC$7:AC$732,EUROSTAT_VBE_IND_2010!$B$7:$B$732,$D117,EUROSTAT_VBE_IND_2010!$C$7:$C$732,"*"&amp;RIGHT($A117,3)&amp;"*",EUROSTAT_VBE_IND_2010!$D$7:$D$732,"4100*"))/1000+(SUMIFS(EUROSTAT_VBE_IND_2010!AC$7:AC$732,EUROSTAT_VBE_IND_2010!$B$7:$B$732,$D117,EUROSTAT_VBE_IND_2010!$C$7:$C$732,"*"&amp;RIGHT($A117,3)&amp;"*",EUROSTAT_VBE_IND_2010!$D$7:$D$732,"4230*"))/1000+(SUMIFS(EUROSTAT_VBE_IND_2010!AC$7:AC$732,EUROSTAT_VBE_IND_2010!$B$7:$B$732,$D117,EUROSTAT_VBE_IND_2010!$C$7:$C$732,"*"&amp;RIGHT($A117,3)&amp;"*",EUROSTAT_VBE_IND_2010!$D$7:$D$732,"4240*"))/1000+(SUMIFS(EUROSTAT_VBE_IND_2010!AC$7:AC$732,EUROSTAT_VBE_IND_2010!$B$7:$B$732,$D117,EUROSTAT_VBE_IND_2010!$C$7:$C$732,"*"&amp;RIGHT($A117,3)&amp;"*",EUROSTAT_VBE_IND_2010!$D$7:$D$732,"3106*"))/1000</f>
        <v>0.051</v>
      </c>
      <c r="AE117" s="17">
        <f>(SUMIFS(EUROSTAT_VBE_IND_2010!AD$7:AD$732,EUROSTAT_VBE_IND_2010!$B$7:$B$732,$D117,EUROSTAT_VBE_IND_2010!$C$7:$C$732,"*"&amp;RIGHT($A117,3)&amp;"*",EUROSTAT_VBE_IND_2010!$D$7:$D$732,"4100*"))/1000+(SUMIFS(EUROSTAT_VBE_IND_2010!AD$7:AD$732,EUROSTAT_VBE_IND_2010!$B$7:$B$732,$D117,EUROSTAT_VBE_IND_2010!$C$7:$C$732,"*"&amp;RIGHT($A117,3)&amp;"*",EUROSTAT_VBE_IND_2010!$D$7:$D$732,"4230*"))/1000+(SUMIFS(EUROSTAT_VBE_IND_2010!AD$7:AD$732,EUROSTAT_VBE_IND_2010!$B$7:$B$732,$D117,EUROSTAT_VBE_IND_2010!$C$7:$C$732,"*"&amp;RIGHT($A117,3)&amp;"*",EUROSTAT_VBE_IND_2010!$D$7:$D$732,"4240*"))/1000+(SUMIFS(EUROSTAT_VBE_IND_2010!AD$7:AD$732,EUROSTAT_VBE_IND_2010!$B$7:$B$732,$D117,EUROSTAT_VBE_IND_2010!$C$7:$C$732,"*"&amp;RIGHT($A117,3)&amp;"*",EUROSTAT_VBE_IND_2010!$D$7:$D$732,"3106*"))/1000</f>
        <v>17.109</v>
      </c>
      <c r="AF117" s="17">
        <f>(SUMIFS(EUROSTAT_VBE_IND_2010!AE$7:AE$732,EUROSTAT_VBE_IND_2010!$B$7:$B$732,$D117,EUROSTAT_VBE_IND_2010!$C$7:$C$732,"*"&amp;RIGHT($A117,3)&amp;"*",EUROSTAT_VBE_IND_2010!$D$7:$D$732,"4100*"))/1000+(SUMIFS(EUROSTAT_VBE_IND_2010!AE$7:AE$732,EUROSTAT_VBE_IND_2010!$B$7:$B$732,$D117,EUROSTAT_VBE_IND_2010!$C$7:$C$732,"*"&amp;RIGHT($A117,3)&amp;"*",EUROSTAT_VBE_IND_2010!$D$7:$D$732,"4230*"))/1000+(SUMIFS(EUROSTAT_VBE_IND_2010!AE$7:AE$732,EUROSTAT_VBE_IND_2010!$B$7:$B$732,$D117,EUROSTAT_VBE_IND_2010!$C$7:$C$732,"*"&amp;RIGHT($A117,3)&amp;"*",EUROSTAT_VBE_IND_2010!$D$7:$D$732,"4240*"))/1000+(SUMIFS(EUROSTAT_VBE_IND_2010!AE$7:AE$732,EUROSTAT_VBE_IND_2010!$B$7:$B$732,$D117,EUROSTAT_VBE_IND_2010!$C$7:$C$732,"*"&amp;RIGHT($A117,3)&amp;"*",EUROSTAT_VBE_IND_2010!$D$7:$D$732,"3106*"))/1000</f>
        <v>1.704</v>
      </c>
      <c r="AG117" s="17">
        <f>(SUMIFS(EUROSTAT_VBE_IND_2010!AF$7:AF$732,EUROSTAT_VBE_IND_2010!$B$7:$B$732,$D117,EUROSTAT_VBE_IND_2010!$C$7:$C$732,"*"&amp;RIGHT($A117,3)&amp;"*",EUROSTAT_VBE_IND_2010!$D$7:$D$732,"4100*"))/1000+(SUMIFS(EUROSTAT_VBE_IND_2010!AF$7:AF$732,EUROSTAT_VBE_IND_2010!$B$7:$B$732,$D117,EUROSTAT_VBE_IND_2010!$C$7:$C$732,"*"&amp;RIGHT($A117,3)&amp;"*",EUROSTAT_VBE_IND_2010!$D$7:$D$732,"4230*"))/1000+(SUMIFS(EUROSTAT_VBE_IND_2010!AF$7:AF$732,EUROSTAT_VBE_IND_2010!$B$7:$B$732,$D117,EUROSTAT_VBE_IND_2010!$C$7:$C$732,"*"&amp;RIGHT($A117,3)&amp;"*",EUROSTAT_VBE_IND_2010!$D$7:$D$732,"4240*"))/1000+(SUMIFS(EUROSTAT_VBE_IND_2010!AF$7:AF$732,EUROSTAT_VBE_IND_2010!$B$7:$B$732,$D117,EUROSTAT_VBE_IND_2010!$C$7:$C$732,"*"&amp;RIGHT($A117,3)&amp;"*",EUROSTAT_VBE_IND_2010!$D$7:$D$732,"3106*"))/1000</f>
        <v>19.838</v>
      </c>
      <c r="AH117" s="17">
        <f>(SUMIFS(EUROSTAT_VBE_IND_2010!AH$7:AH$732,EUROSTAT_VBE_IND_2010!$B$7:$B$732,$D117,EUROSTAT_VBE_IND_2010!$C$7:$C$732,"*"&amp;RIGHT($A117,3)&amp;"*",EUROSTAT_VBE_IND_2010!$D$7:$D$732,"4100*"))/1000+(SUMIFS(EUROSTAT_VBE_IND_2010!AH$7:AH$732,EUROSTAT_VBE_IND_2010!$B$7:$B$732,$D117,EUROSTAT_VBE_IND_2010!$C$7:$C$732,"*"&amp;RIGHT($A117,3)&amp;"*",EUROSTAT_VBE_IND_2010!$D$7:$D$732,"4230*"))/1000+(SUMIFS(EUROSTAT_VBE_IND_2010!AH$7:AH$732,EUROSTAT_VBE_IND_2010!$B$7:$B$732,$D117,EUROSTAT_VBE_IND_2010!$C$7:$C$732,"*"&amp;RIGHT($A117,3)&amp;"*",EUROSTAT_VBE_IND_2010!$D$7:$D$732,"4240*"))/1000+(SUMIFS(EUROSTAT_VBE_IND_2010!AH$7:AH$732,EUROSTAT_VBE_IND_2010!$B$7:$B$732,$D117,EUROSTAT_VBE_IND_2010!$C$7:$C$732,"*"&amp;RIGHT($A117,3)&amp;"*",EUROSTAT_VBE_IND_2010!$D$7:$D$732,"3106*"))/1000</f>
        <v>1.166</v>
      </c>
      <c r="AI117" s="17">
        <f>(SUMIFS(EUROSTAT_VBE_IND_2010!AI$7:AI$732,EUROSTAT_VBE_IND_2010!$B$7:$B$732,$D117,EUROSTAT_VBE_IND_2010!$C$7:$C$732,"*"&amp;RIGHT($A117,3)&amp;"*",EUROSTAT_VBE_IND_2010!$D$7:$D$732,"4100*"))/1000+(SUMIFS(EUROSTAT_VBE_IND_2010!AI$7:AI$732,EUROSTAT_VBE_IND_2010!$B$7:$B$732,$D117,EUROSTAT_VBE_IND_2010!$C$7:$C$732,"*"&amp;RIGHT($A117,3)&amp;"*",EUROSTAT_VBE_IND_2010!$D$7:$D$732,"4230*"))/1000+(SUMIFS(EUROSTAT_VBE_IND_2010!AI$7:AI$732,EUROSTAT_VBE_IND_2010!$B$7:$B$732,$D117,EUROSTAT_VBE_IND_2010!$C$7:$C$732,"*"&amp;RIGHT($A117,3)&amp;"*",EUROSTAT_VBE_IND_2010!$D$7:$D$732,"4240*"))/1000+(SUMIFS(EUROSTAT_VBE_IND_2010!AI$7:AI$732,EUROSTAT_VBE_IND_2010!$B$7:$B$732,$D117,EUROSTAT_VBE_IND_2010!$C$7:$C$732,"*"&amp;RIGHT($A117,3)&amp;"*",EUROSTAT_VBE_IND_2010!$D$7:$D$732,"3106*"))/1000</f>
        <v>3.011</v>
      </c>
      <c r="AJ117" s="17">
        <f>(SUMIFS(EUROSTAT_VBE_IND_2010!AJ$7:AJ$732,EUROSTAT_VBE_IND_2010!$B$7:$B$732,$D117,EUROSTAT_VBE_IND_2010!$C$7:$C$732,"*"&amp;RIGHT($A117,3)&amp;"*",EUROSTAT_VBE_IND_2010!$D$7:$D$732,"4100*"))/1000+(SUMIFS(EUROSTAT_VBE_IND_2010!AJ$7:AJ$732,EUROSTAT_VBE_IND_2010!$B$7:$B$732,$D117,EUROSTAT_VBE_IND_2010!$C$7:$C$732,"*"&amp;RIGHT($A117,3)&amp;"*",EUROSTAT_VBE_IND_2010!$D$7:$D$732,"4230*"))/1000+(SUMIFS(EUROSTAT_VBE_IND_2010!AJ$7:AJ$732,EUROSTAT_VBE_IND_2010!$B$7:$B$732,$D117,EUROSTAT_VBE_IND_2010!$C$7:$C$732,"*"&amp;RIGHT($A117,3)&amp;"*",EUROSTAT_VBE_IND_2010!$D$7:$D$732,"4240*"))/1000+(SUMIFS(EUROSTAT_VBE_IND_2010!AJ$7:AJ$732,EUROSTAT_VBE_IND_2010!$B$7:$B$732,$D117,EUROSTAT_VBE_IND_2010!$C$7:$C$732,"*"&amp;RIGHT($A117,3)&amp;"*",EUROSTAT_VBE_IND_2010!$D$7:$D$732,"3106*"))/1000</f>
        <v>7.647</v>
      </c>
      <c r="AK117" s="17">
        <f>(SUMIFS(EUROSTAT_VBE_IND_2010!AK$7:AK$732,EUROSTAT_VBE_IND_2010!$B$7:$B$732,$D117,EUROSTAT_VBE_IND_2010!$C$7:$C$732,"*"&amp;RIGHT($A117,3)&amp;"*",EUROSTAT_VBE_IND_2010!$D$7:$D$732,"4100*"))/1000+(SUMIFS(EUROSTAT_VBE_IND_2010!AK$7:AK$732,EUROSTAT_VBE_IND_2010!$B$7:$B$732,$D117,EUROSTAT_VBE_IND_2010!$C$7:$C$732,"*"&amp;RIGHT($A117,3)&amp;"*",EUROSTAT_VBE_IND_2010!$D$7:$D$732,"4230*"))/1000+(SUMIFS(EUROSTAT_VBE_IND_2010!AK$7:AK$732,EUROSTAT_VBE_IND_2010!$B$7:$B$732,$D117,EUROSTAT_VBE_IND_2010!$C$7:$C$732,"*"&amp;RIGHT($A117,3)&amp;"*",EUROSTAT_VBE_IND_2010!$D$7:$D$732,"4240*"))/1000+(SUMIFS(EUROSTAT_VBE_IND_2010!AK$7:AK$732,EUROSTAT_VBE_IND_2010!$B$7:$B$732,$D117,EUROSTAT_VBE_IND_2010!$C$7:$C$732,"*"&amp;RIGHT($A117,3)&amp;"*",EUROSTAT_VBE_IND_2010!$D$7:$D$732,"3106*"))/1000</f>
        <v>18.878</v>
      </c>
      <c r="AL117" s="198">
        <f>SUMIFS('IEA Bal_AL-IND'!$D$30:$D$329,'IEA Bal_AL-IND'!$A$30:$A$329,"*"&amp;RIGHT($B117,8),'IEA Bal_AL-IND'!$C$30:$C$329,'Aggregated Balance-IND_2010'!$E117)</f>
        <v>0.078</v>
      </c>
      <c r="AM117" s="198">
        <f>SUMIFS('IEA Bal_BA-IND'!$D$30:$D$329,'IEA Bal_BA-IND'!$A$30:$A$329,"*"&amp;RIGHT($B117,8),'IEA Bal_BA-IND'!$C$30:$C$329,'Aggregated Balance-IND_2010'!$E117)</f>
        <v>1.07789</v>
      </c>
      <c r="AN117" s="198">
        <f>SUMIFS('IEA Bal_KS-IND'!$D$30:$D$329,'IEA Bal_KS-IND'!$A$30:$A$329,"*"&amp;RIGHT($B117,8),'IEA Bal_KS-IND'!$C$30:$C$329,'Aggregated Balance-IND_2010'!$E117)</f>
        <v>0.026</v>
      </c>
      <c r="AO117" s="17">
        <f>(SUMIFS(EUROSTAT_VBE_IND_2010!Y$7:Y$732,EUROSTAT_VBE_IND_2010!$B$7:$B$732,$D117,EUROSTAT_VBE_IND_2010!$C$7:$C$732,"*"&amp;RIGHT($A117,3)&amp;"*",EUROSTAT_VBE_IND_2010!$D$7:$D$732,"4100*"))/1000+(SUMIFS(EUROSTAT_VBE_IND_2010!Y$7:Y$732,EUROSTAT_VBE_IND_2010!$B$7:$B$732,$D117,EUROSTAT_VBE_IND_2010!$C$7:$C$732,"*"&amp;RIGHT($A117,3)&amp;"*",EUROSTAT_VBE_IND_2010!$D$7:$D$732,"4230*"))/1000+(SUMIFS(EUROSTAT_VBE_IND_2010!Y$7:Y$732,EUROSTAT_VBE_IND_2010!$B$7:$B$732,$D117,EUROSTAT_VBE_IND_2010!$C$7:$C$732,"*"&amp;RIGHT($A117,3)&amp;"*",EUROSTAT_VBE_IND_2010!$D$7:$D$732,"4240*"))/1000+(SUMIFS(EUROSTAT_VBE_IND_2010!Y$7:Y$732,EUROSTAT_VBE_IND_2010!$B$7:$B$732,$D117,EUROSTAT_VBE_IND_2010!$C$7:$C$732,"*"&amp;RIGHT($A117,3)&amp;"*",EUROSTAT_VBE_IND_2010!$D$7:$D$732,"3106*"))/1000</f>
        <v>0</v>
      </c>
      <c r="AP117" s="17">
        <f>(SUMIFS(EUROSTAT_VBE_IND_2010!Z$7:Z$732,EUROSTAT_VBE_IND_2010!$B$7:$B$732,$D117,EUROSTAT_VBE_IND_2010!$C$7:$C$732,"*"&amp;RIGHT($A117,3)&amp;"*",EUROSTAT_VBE_IND_2010!$D$7:$D$732,"4100*"))/1000+(SUMIFS(EUROSTAT_VBE_IND_2010!Z$7:Z$732,EUROSTAT_VBE_IND_2010!$B$7:$B$732,$D117,EUROSTAT_VBE_IND_2010!$C$7:$C$732,"*"&amp;RIGHT($A117,3)&amp;"*",EUROSTAT_VBE_IND_2010!$D$7:$D$732,"4230*"))/1000+(SUMIFS(EUROSTAT_VBE_IND_2010!Z$7:Z$732,EUROSTAT_VBE_IND_2010!$B$7:$B$732,$D117,EUROSTAT_VBE_IND_2010!$C$7:$C$732,"*"&amp;RIGHT($A117,3)&amp;"*",EUROSTAT_VBE_IND_2010!$D$7:$D$732,"4240*"))/1000+(SUMIFS(EUROSTAT_VBE_IND_2010!Z$7:Z$732,EUROSTAT_VBE_IND_2010!$B$7:$B$732,$D117,EUROSTAT_VBE_IND_2010!$C$7:$C$732,"*"&amp;RIGHT($A117,3)&amp;"*",EUROSTAT_VBE_IND_2010!$D$7:$D$732,"3106*"))/1000</f>
        <v>1.133</v>
      </c>
      <c r="AQ117" s="17">
        <f>(SUMIFS(EUROSTAT_VBE_IND_2010!AG$7:AG$732,EUROSTAT_VBE_IND_2010!$B$7:$B$732,$D117,EUROSTAT_VBE_IND_2010!$C$7:$C$732,"*"&amp;RIGHT($A117,3)&amp;"*",EUROSTAT_VBE_IND_2010!$D$7:$D$732,"4100*"))/1000+(SUMIFS(EUROSTAT_VBE_IND_2010!AG$7:AG$732,EUROSTAT_VBE_IND_2010!$B$7:$B$732,$D117,EUROSTAT_VBE_IND_2010!$C$7:$C$732,"*"&amp;RIGHT($A117,3)&amp;"*",EUROSTAT_VBE_IND_2010!$D$7:$D$732,"4230*"))/1000+(SUMIFS(EUROSTAT_VBE_IND_2010!AG$7:AG$732,EUROSTAT_VBE_IND_2010!$B$7:$B$732,$D117,EUROSTAT_VBE_IND_2010!$C$7:$C$732,"*"&amp;RIGHT($A117,3)&amp;"*",EUROSTAT_VBE_IND_2010!$D$7:$D$732,"4240*"))/1000+(SUMIFS(EUROSTAT_VBE_IND_2010!AG$7:AG$732,EUROSTAT_VBE_IND_2010!$B$7:$B$732,$D117,EUROSTAT_VBE_IND_2010!$C$7:$C$732,"*"&amp;RIGHT($A117,3)&amp;"*",EUROSTAT_VBE_IND_2010!$D$7:$D$732,"3106*"))/1000</f>
        <v>1.303</v>
      </c>
    </row>
    <row r="118" spans="1:43">
      <c r="A118" t="str">
        <f>LEFT(EUROSTAT_VBE_IND_2010!$C$88,8)</f>
        <v>B_101805</v>
      </c>
      <c r="B118" s="28" t="s">
        <v>297</v>
      </c>
      <c r="C118" t="s">
        <v>293</v>
      </c>
      <c r="D118" t="s">
        <v>126</v>
      </c>
      <c r="E118" t="s">
        <v>240</v>
      </c>
      <c r="F118" t="s">
        <v>260</v>
      </c>
      <c r="G118" s="17">
        <f>(SUMIFS(EUROSTAT_VBE_IND_2010!E$7:E$732,EUROSTAT_VBE_IND_2010!$B$7:$B$732,$D118,EUROSTAT_VBE_IND_2010!$C$7:$C$732,"*"&amp;RIGHT($A118,3)&amp;"*",EUROSTAT_VBE_IND_2010!$D$7:$D$732,"421*"))/1000</f>
        <v>5.079</v>
      </c>
      <c r="H118" s="17">
        <f>(SUMIFS(EUROSTAT_VBE_IND_2010!F$7:F$732,EUROSTAT_VBE_IND_2010!$B$7:$B$732,$D118,EUROSTAT_VBE_IND_2010!$C$7:$C$732,"*"&amp;RIGHT($A118,3)&amp;"*",EUROSTAT_VBE_IND_2010!$D$7:$D$732,"421*"))/1000</f>
        <v>7.185</v>
      </c>
      <c r="I118" s="17">
        <f>(SUMIFS(EUROSTAT_VBE_IND_2010!G$7:G$732,EUROSTAT_VBE_IND_2010!$B$7:$B$732,$D118,EUROSTAT_VBE_IND_2010!$C$7:$C$732,"*"&amp;RIGHT($A118,3)&amp;"*",EUROSTAT_VBE_IND_2010!$D$7:$D$732,"421*"))/1000</f>
        <v>0</v>
      </c>
      <c r="J118" s="198">
        <f>SUMIFS('IEA Bal_CH-IND'!$D$30:$D$329,'IEA Bal_CH-IND'!$A$30:$A$329,"*"&amp;RIGHT($B118,8),'IEA Bal_CH-IND'!$C$30:$C$329,'Aggregated Balance-IND_2010'!$E118)</f>
        <v>0</v>
      </c>
      <c r="K118" s="17">
        <f>(SUMIFS(EUROSTAT_VBE_IND_2010!H$7:H$732,EUROSTAT_VBE_IND_2010!$B$7:$B$732,$D118,EUROSTAT_VBE_IND_2010!$C$7:$C$732,"*"&amp;RIGHT($A118,3)&amp;"*",EUROSTAT_VBE_IND_2010!$D$7:$D$732,"421*"))/1000</f>
        <v>0</v>
      </c>
      <c r="L118" s="17">
        <f>(SUMIFS(EUROSTAT_VBE_IND_2010!I$7:I$732,EUROSTAT_VBE_IND_2010!$B$7:$B$732,$D118,EUROSTAT_VBE_IND_2010!$C$7:$C$732,"*"&amp;RIGHT($A118,3)&amp;"*",EUROSTAT_VBE_IND_2010!$D$7:$D$732,"421*"))/1000</f>
        <v>5.116</v>
      </c>
      <c r="M118" s="17">
        <f>(SUMIFS(EUROSTAT_VBE_IND_2010!J$7:J$732,EUROSTAT_VBE_IND_2010!$B$7:$B$732,$D118,EUROSTAT_VBE_IND_2010!$C$7:$C$732,"*"&amp;RIGHT($A118,3)&amp;"*",EUROSTAT_VBE_IND_2010!$D$7:$D$732,"421*"))/1000</f>
        <v>24.6</v>
      </c>
      <c r="N118" s="17">
        <f>(SUMIFS(EUROSTAT_VBE_IND_2010!K$7:K$732,EUROSTAT_VBE_IND_2010!$B$7:$B$732,$D118,EUROSTAT_VBE_IND_2010!$C$7:$C$732,"*"&amp;RIGHT($A118,3)&amp;"*",EUROSTAT_VBE_IND_2010!$D$7:$D$732,"421*"))/1000</f>
        <v>0</v>
      </c>
      <c r="O118" s="17">
        <f>(SUMIFS(EUROSTAT_VBE_IND_2010!L$7:L$732,EUROSTAT_VBE_IND_2010!$B$7:$B$732,$D118,EUROSTAT_VBE_IND_2010!$C$7:$C$732,"*"&amp;RIGHT($A118,3)&amp;"*",EUROSTAT_VBE_IND_2010!$D$7:$D$732,"421*"))/1000</f>
        <v>0</v>
      </c>
      <c r="P118" s="17">
        <f>(SUMIFS(EUROSTAT_VBE_IND_2010!M$7:M$732,EUROSTAT_VBE_IND_2010!$B$7:$B$732,$D118,EUROSTAT_VBE_IND_2010!$C$7:$C$732,"*"&amp;RIGHT($A118,3)&amp;"*",EUROSTAT_VBE_IND_2010!$D$7:$D$732,"421*"))/1000</f>
        <v>0</v>
      </c>
      <c r="Q118" s="17">
        <f>(SUMIFS(EUROSTAT_VBE_IND_2010!N$7:N$732,EUROSTAT_VBE_IND_2010!$B$7:$B$732,$D118,EUROSTAT_VBE_IND_2010!$C$7:$C$732,"*"&amp;RIGHT($A118,3)&amp;"*",EUROSTAT_VBE_IND_2010!$D$7:$D$732,"421*"))/1000</f>
        <v>4.395</v>
      </c>
      <c r="R118" s="17">
        <f>(SUMIFS(EUROSTAT_VBE_IND_2010!O$7:O$732,EUROSTAT_VBE_IND_2010!$B$7:$B$732,$D118,EUROSTAT_VBE_IND_2010!$C$7:$C$732,"*"&amp;RIGHT($A118,3)&amp;"*",EUROSTAT_VBE_IND_2010!$D$7:$D$732,"421*"))/1000</f>
        <v>3.574</v>
      </c>
      <c r="S118" s="17">
        <f>(SUMIFS(EUROSTAT_VBE_IND_2010!P$7:P$732,EUROSTAT_VBE_IND_2010!$B$7:$B$732,$D118,EUROSTAT_VBE_IND_2010!$C$7:$C$732,"*"&amp;RIGHT($A118,3)&amp;"*",EUROSTAT_VBE_IND_2010!$D$7:$D$732,"421*"))/1000</f>
        <v>13.442</v>
      </c>
      <c r="T118" s="17">
        <f>(SUMIFS(EUROSTAT_VBE_IND_2010!Q$7:Q$732,EUROSTAT_VBE_IND_2010!$B$7:$B$732,$D118,EUROSTAT_VBE_IND_2010!$C$7:$C$732,"*"&amp;RIGHT($A118,3)&amp;"*",EUROSTAT_VBE_IND_2010!$D$7:$D$732,"421*"))/1000</f>
        <v>0</v>
      </c>
      <c r="U118" s="17">
        <f>(SUMIFS(EUROSTAT_VBE_IND_2010!R$7:R$732,EUROSTAT_VBE_IND_2010!$B$7:$B$732,$D118,EUROSTAT_VBE_IND_2010!$C$7:$C$732,"*"&amp;RIGHT($A118,3)&amp;"*",EUROSTAT_VBE_IND_2010!$D$7:$D$732,"421*"))/1000</f>
        <v>3.327</v>
      </c>
      <c r="V118" s="17">
        <f>(SUMIFS(EUROSTAT_VBE_IND_2010!S$7:S$732,EUROSTAT_VBE_IND_2010!$B$7:$B$732,$D118,EUROSTAT_VBE_IND_2010!$C$7:$C$732,"*"&amp;RIGHT($A118,3)&amp;"*",EUROSTAT_VBE_IND_2010!$D$7:$D$732,"421*"))/1000</f>
        <v>0</v>
      </c>
      <c r="W118" s="17">
        <f>(SUMIFS(EUROSTAT_VBE_IND_2010!T$7:T$732,EUROSTAT_VBE_IND_2010!$B$7:$B$732,$D118,EUROSTAT_VBE_IND_2010!$C$7:$C$732,"*"&amp;RIGHT($A118,3)&amp;"*",EUROSTAT_VBE_IND_2010!$D$7:$D$732,"421*"))/1000</f>
        <v>0</v>
      </c>
      <c r="X118" s="17">
        <f>(SUMIFS(EUROSTAT_VBE_IND_2010!U$7:U$732,EUROSTAT_VBE_IND_2010!$B$7:$B$732,$D118,EUROSTAT_VBE_IND_2010!$C$7:$C$732,"*"&amp;RIGHT($A118,3)&amp;"*",EUROSTAT_VBE_IND_2010!$D$7:$D$732,"421*"))/1000</f>
        <v>0</v>
      </c>
      <c r="Y118" s="17">
        <f>(SUMIFS(EUROSTAT_VBE_IND_2010!V$7:V$732,EUROSTAT_VBE_IND_2010!$B$7:$B$732,$D118,EUROSTAT_VBE_IND_2010!$C$7:$C$732,"*"&amp;RIGHT($A118,3)&amp;"*",EUROSTAT_VBE_IND_2010!$D$7:$D$732,"421*"))/1000</f>
        <v>0</v>
      </c>
      <c r="Z118" s="17">
        <f>(SUMIFS(EUROSTAT_VBE_IND_2010!W$7:W$732,EUROSTAT_VBE_IND_2010!$B$7:$B$732,$D118,EUROSTAT_VBE_IND_2010!$C$7:$C$732,"*"&amp;RIGHT($A118,3)&amp;"*",EUROSTAT_VBE_IND_2010!$D$7:$D$732,"421*"))/1000</f>
        <v>0</v>
      </c>
      <c r="AA118" s="17">
        <f>(SUMIFS(EUROSTAT_VBE_IND_2010!X$7:X$732,EUROSTAT_VBE_IND_2010!$B$7:$B$732,$D118,EUROSTAT_VBE_IND_2010!$C$7:$C$732,"*"&amp;RIGHT($A118,3)&amp;"*",EUROSTAT_VBE_IND_2010!$D$7:$D$732,"421*"))/1000</f>
        <v>0</v>
      </c>
      <c r="AB118" s="17">
        <f>(SUMIFS(EUROSTAT_VBE_IND_2010!AA$7:AA$732,EUROSTAT_VBE_IND_2010!$B$7:$B$732,$D118,EUROSTAT_VBE_IND_2010!$C$7:$C$732,"*"&amp;RIGHT($A118,3)&amp;"*",EUROSTAT_VBE_IND_2010!$D$7:$D$732,"421*"))/1000</f>
        <v>0</v>
      </c>
      <c r="AC118" s="17">
        <f>(SUMIFS(EUROSTAT_VBE_IND_2010!AB$7:AB$732,EUROSTAT_VBE_IND_2010!$B$7:$B$732,$D118,EUROSTAT_VBE_IND_2010!$C$7:$C$732,"*"&amp;RIGHT($A118,3)&amp;"*",EUROSTAT_VBE_IND_2010!$D$7:$D$732,"421*"))/1000</f>
        <v>8.171</v>
      </c>
      <c r="AD118" s="17">
        <f>(SUMIFS(EUROSTAT_VBE_IND_2010!AC$7:AC$732,EUROSTAT_VBE_IND_2010!$B$7:$B$732,$D118,EUROSTAT_VBE_IND_2010!$C$7:$C$732,"*"&amp;RIGHT($A118,3)&amp;"*",EUROSTAT_VBE_IND_2010!$D$7:$D$732,"421*"))/1000</f>
        <v>0</v>
      </c>
      <c r="AE118" s="17">
        <f>(SUMIFS(EUROSTAT_VBE_IND_2010!AD$7:AD$732,EUROSTAT_VBE_IND_2010!$B$7:$B$732,$D118,EUROSTAT_VBE_IND_2010!$C$7:$C$732,"*"&amp;RIGHT($A118,3)&amp;"*",EUROSTAT_VBE_IND_2010!$D$7:$D$732,"421*"))/1000</f>
        <v>8.488</v>
      </c>
      <c r="AF118" s="17">
        <f>(SUMIFS(EUROSTAT_VBE_IND_2010!AE$7:AE$732,EUROSTAT_VBE_IND_2010!$B$7:$B$732,$D118,EUROSTAT_VBE_IND_2010!$C$7:$C$732,"*"&amp;RIGHT($A118,3)&amp;"*",EUROSTAT_VBE_IND_2010!$D$7:$D$732,"421*"))/1000</f>
        <v>0</v>
      </c>
      <c r="AG118" s="17">
        <f>(SUMIFS(EUROSTAT_VBE_IND_2010!AF$7:AF$732,EUROSTAT_VBE_IND_2010!$B$7:$B$732,$D118,EUROSTAT_VBE_IND_2010!$C$7:$C$732,"*"&amp;RIGHT($A118,3)&amp;"*",EUROSTAT_VBE_IND_2010!$D$7:$D$732,"421*"))/1000</f>
        <v>0</v>
      </c>
      <c r="AH118" s="17">
        <f>(SUMIFS(EUROSTAT_VBE_IND_2010!AH$7:AH$732,EUROSTAT_VBE_IND_2010!$B$7:$B$732,$D118,EUROSTAT_VBE_IND_2010!$C$7:$C$732,"*"&amp;RIGHT($A118,3)&amp;"*",EUROSTAT_VBE_IND_2010!$D$7:$D$732,"421*"))/1000</f>
        <v>2.782</v>
      </c>
      <c r="AI118" s="17">
        <f>(SUMIFS(EUROSTAT_VBE_IND_2010!AI$7:AI$732,EUROSTAT_VBE_IND_2010!$B$7:$B$732,$D118,EUROSTAT_VBE_IND_2010!$C$7:$C$732,"*"&amp;RIGHT($A118,3)&amp;"*",EUROSTAT_VBE_IND_2010!$D$7:$D$732,"421*"))/1000</f>
        <v>0</v>
      </c>
      <c r="AJ118" s="17">
        <f>(SUMIFS(EUROSTAT_VBE_IND_2010!AJ$7:AJ$732,EUROSTAT_VBE_IND_2010!$B$7:$B$732,$D118,EUROSTAT_VBE_IND_2010!$C$7:$C$732,"*"&amp;RIGHT($A118,3)&amp;"*",EUROSTAT_VBE_IND_2010!$D$7:$D$732,"421*"))/1000</f>
        <v>9.177</v>
      </c>
      <c r="AK118" s="17">
        <f>(SUMIFS(EUROSTAT_VBE_IND_2010!AK$7:AK$732,EUROSTAT_VBE_IND_2010!$B$7:$B$732,$D118,EUROSTAT_VBE_IND_2010!$C$7:$C$732,"*"&amp;RIGHT($A118,3)&amp;"*",EUROSTAT_VBE_IND_2010!$D$7:$D$732,"421*"))/1000</f>
        <v>4.853</v>
      </c>
      <c r="AL118" s="198">
        <f>SUMIFS('IEA Bal_AL-IND'!$D$30:$D$329,'IEA Bal_AL-IND'!$A$30:$A$329,"*"&amp;RIGHT($B118,8),'IEA Bal_AL-IND'!$C$30:$C$329,'Aggregated Balance-IND_2010'!$E118)</f>
        <v>0.236925</v>
      </c>
      <c r="AM118" s="198">
        <f>SUMIFS('IEA Bal_BA-IND'!$D$30:$D$329,'IEA Bal_BA-IND'!$A$30:$A$329,"*"&amp;RIGHT($B118,8),'IEA Bal_BA-IND'!$C$30:$C$329,'Aggregated Balance-IND_2010'!$E118)</f>
        <v>0</v>
      </c>
      <c r="AN118" s="198">
        <f>SUMIFS('IEA Bal_KS-IND'!$D$30:$D$329,'IEA Bal_KS-IND'!$A$30:$A$329,"*"&amp;RIGHT($B118,8),'IEA Bal_KS-IND'!$C$30:$C$329,'Aggregated Balance-IND_2010'!$E118)</f>
        <v>0</v>
      </c>
      <c r="AO118" s="17">
        <f>(SUMIFS(EUROSTAT_VBE_IND_2010!Y$7:Y$732,EUROSTAT_VBE_IND_2010!$B$7:$B$732,$D118,EUROSTAT_VBE_IND_2010!$C$7:$C$732,"*"&amp;RIGHT($A118,3)&amp;"*",EUROSTAT_VBE_IND_2010!$D$7:$D$732,"421*"))/1000</f>
        <v>0</v>
      </c>
      <c r="AP118" s="17">
        <f>(SUMIFS(EUROSTAT_VBE_IND_2010!Z$7:Z$732,EUROSTAT_VBE_IND_2010!$B$7:$B$732,$D118,EUROSTAT_VBE_IND_2010!$C$7:$C$732,"*"&amp;RIGHT($A118,3)&amp;"*",EUROSTAT_VBE_IND_2010!$D$7:$D$732,"421*"))/1000</f>
        <v>0</v>
      </c>
      <c r="AQ118" s="17">
        <f>(SUMIFS(EUROSTAT_VBE_IND_2010!AG$7:AG$732,EUROSTAT_VBE_IND_2010!$B$7:$B$732,$D118,EUROSTAT_VBE_IND_2010!$C$7:$C$732,"*"&amp;RIGHT($A118,3)&amp;"*",EUROSTAT_VBE_IND_2010!$D$7:$D$732,"421*"))/1000</f>
        <v>0</v>
      </c>
    </row>
    <row r="119" spans="1:43">
      <c r="A119" t="str">
        <f>LEFT(EUROSTAT_VBE_IND_2010!$C$88,8)</f>
        <v>B_101805</v>
      </c>
      <c r="B119" s="28" t="s">
        <v>297</v>
      </c>
      <c r="C119" t="s">
        <v>293</v>
      </c>
      <c r="D119" t="s">
        <v>126</v>
      </c>
      <c r="E119" t="s">
        <v>241</v>
      </c>
      <c r="F119" t="s">
        <v>261</v>
      </c>
      <c r="G119" s="17">
        <f>(SUMIFS(EUROSTAT_VBE_IND_2010!E$7:E$732,EUROSTAT_VBE_IND_2010!$B$7:$B$732,$D119,EUROSTAT_VBE_IND_2010!$C$7:$C$732,"*"&amp;RIGHT($A119,3)&amp;"*",EUROSTAT_VBE_IND_2010!$D$7:$D$732,"422*"))/1000</f>
        <v>14.48</v>
      </c>
      <c r="H119" s="17">
        <f>(SUMIFS(EUROSTAT_VBE_IND_2010!F$7:F$732,EUROSTAT_VBE_IND_2010!$B$7:$B$732,$D119,EUROSTAT_VBE_IND_2010!$C$7:$C$732,"*"&amp;RIGHT($A119,3)&amp;"*",EUROSTAT_VBE_IND_2010!$D$7:$D$732,"422*"))/1000</f>
        <v>9.517</v>
      </c>
      <c r="I119" s="17">
        <f>(SUMIFS(EUROSTAT_VBE_IND_2010!G$7:G$732,EUROSTAT_VBE_IND_2010!$B$7:$B$732,$D119,EUROSTAT_VBE_IND_2010!$C$7:$C$732,"*"&amp;RIGHT($A119,3)&amp;"*",EUROSTAT_VBE_IND_2010!$D$7:$D$732,"422*"))/1000</f>
        <v>0</v>
      </c>
      <c r="J119" s="198">
        <f>SUMIFS('IEA Bal_CH-IND'!$D$30:$D$329,'IEA Bal_CH-IND'!$A$30:$A$329,"*"&amp;RIGHT($B119,8),'IEA Bal_CH-IND'!$C$30:$C$329,'Aggregated Balance-IND_2010'!$E119)</f>
        <v>0</v>
      </c>
      <c r="K119" s="17">
        <f>(SUMIFS(EUROSTAT_VBE_IND_2010!H$7:H$732,EUROSTAT_VBE_IND_2010!$B$7:$B$732,$D119,EUROSTAT_VBE_IND_2010!$C$7:$C$732,"*"&amp;RIGHT($A119,3)&amp;"*",EUROSTAT_VBE_IND_2010!$D$7:$D$732,"422*"))/1000</f>
        <v>0</v>
      </c>
      <c r="L119" s="17">
        <f>(SUMIFS(EUROSTAT_VBE_IND_2010!I$7:I$732,EUROSTAT_VBE_IND_2010!$B$7:$B$732,$D119,EUROSTAT_VBE_IND_2010!$C$7:$C$732,"*"&amp;RIGHT($A119,3)&amp;"*",EUROSTAT_VBE_IND_2010!$D$7:$D$732,"422*"))/1000</f>
        <v>10.321</v>
      </c>
      <c r="M119" s="17">
        <f>(SUMIFS(EUROSTAT_VBE_IND_2010!J$7:J$732,EUROSTAT_VBE_IND_2010!$B$7:$B$732,$D119,EUROSTAT_VBE_IND_2010!$C$7:$C$732,"*"&amp;RIGHT($A119,3)&amp;"*",EUROSTAT_VBE_IND_2010!$D$7:$D$732,"422*"))/1000</f>
        <v>65.32</v>
      </c>
      <c r="N119" s="17">
        <f>(SUMIFS(EUROSTAT_VBE_IND_2010!K$7:K$732,EUROSTAT_VBE_IND_2010!$B$7:$B$732,$D119,EUROSTAT_VBE_IND_2010!$C$7:$C$732,"*"&amp;RIGHT($A119,3)&amp;"*",EUROSTAT_VBE_IND_2010!$D$7:$D$732,"422*"))/1000</f>
        <v>0</v>
      </c>
      <c r="O119" s="17">
        <f>(SUMIFS(EUROSTAT_VBE_IND_2010!L$7:L$732,EUROSTAT_VBE_IND_2010!$B$7:$B$732,$D119,EUROSTAT_VBE_IND_2010!$C$7:$C$732,"*"&amp;RIGHT($A119,3)&amp;"*",EUROSTAT_VBE_IND_2010!$D$7:$D$732,"422*"))/1000</f>
        <v>0</v>
      </c>
      <c r="P119" s="17">
        <f>(SUMIFS(EUROSTAT_VBE_IND_2010!M$7:M$732,EUROSTAT_VBE_IND_2010!$B$7:$B$732,$D119,EUROSTAT_VBE_IND_2010!$C$7:$C$732,"*"&amp;RIGHT($A119,3)&amp;"*",EUROSTAT_VBE_IND_2010!$D$7:$D$732,"422*"))/1000</f>
        <v>0</v>
      </c>
      <c r="Q119" s="17">
        <f>(SUMIFS(EUROSTAT_VBE_IND_2010!N$7:N$732,EUROSTAT_VBE_IND_2010!$B$7:$B$732,$D119,EUROSTAT_VBE_IND_2010!$C$7:$C$732,"*"&amp;RIGHT($A119,3)&amp;"*",EUROSTAT_VBE_IND_2010!$D$7:$D$732,"422*"))/1000</f>
        <v>6.694</v>
      </c>
      <c r="R119" s="17">
        <f>(SUMIFS(EUROSTAT_VBE_IND_2010!O$7:O$732,EUROSTAT_VBE_IND_2010!$B$7:$B$732,$D119,EUROSTAT_VBE_IND_2010!$C$7:$C$732,"*"&amp;RIGHT($A119,3)&amp;"*",EUROSTAT_VBE_IND_2010!$D$7:$D$732,"422*"))/1000</f>
        <v>6.001</v>
      </c>
      <c r="S119" s="17">
        <f>(SUMIFS(EUROSTAT_VBE_IND_2010!P$7:P$732,EUROSTAT_VBE_IND_2010!$B$7:$B$732,$D119,EUROSTAT_VBE_IND_2010!$C$7:$C$732,"*"&amp;RIGHT($A119,3)&amp;"*",EUROSTAT_VBE_IND_2010!$D$7:$D$732,"422*"))/1000</f>
        <v>18.636</v>
      </c>
      <c r="T119" s="17">
        <f>(SUMIFS(EUROSTAT_VBE_IND_2010!Q$7:Q$732,EUROSTAT_VBE_IND_2010!$B$7:$B$732,$D119,EUROSTAT_VBE_IND_2010!$C$7:$C$732,"*"&amp;RIGHT($A119,3)&amp;"*",EUROSTAT_VBE_IND_2010!$D$7:$D$732,"422*"))/1000</f>
        <v>0</v>
      </c>
      <c r="U119" s="17">
        <f>(SUMIFS(EUROSTAT_VBE_IND_2010!R$7:R$732,EUROSTAT_VBE_IND_2010!$B$7:$B$732,$D119,EUROSTAT_VBE_IND_2010!$C$7:$C$732,"*"&amp;RIGHT($A119,3)&amp;"*",EUROSTAT_VBE_IND_2010!$D$7:$D$732,"422*"))/1000</f>
        <v>3.248</v>
      </c>
      <c r="V119" s="17">
        <f>(SUMIFS(EUROSTAT_VBE_IND_2010!S$7:S$732,EUROSTAT_VBE_IND_2010!$B$7:$B$732,$D119,EUROSTAT_VBE_IND_2010!$C$7:$C$732,"*"&amp;RIGHT($A119,3)&amp;"*",EUROSTAT_VBE_IND_2010!$D$7:$D$732,"422*"))/1000</f>
        <v>0</v>
      </c>
      <c r="W119" s="17">
        <f>(SUMIFS(EUROSTAT_VBE_IND_2010!T$7:T$732,EUROSTAT_VBE_IND_2010!$B$7:$B$732,$D119,EUROSTAT_VBE_IND_2010!$C$7:$C$732,"*"&amp;RIGHT($A119,3)&amp;"*",EUROSTAT_VBE_IND_2010!$D$7:$D$732,"422*"))/1000</f>
        <v>0</v>
      </c>
      <c r="X119" s="17">
        <f>(SUMIFS(EUROSTAT_VBE_IND_2010!U$7:U$732,EUROSTAT_VBE_IND_2010!$B$7:$B$732,$D119,EUROSTAT_VBE_IND_2010!$C$7:$C$732,"*"&amp;RIGHT($A119,3)&amp;"*",EUROSTAT_VBE_IND_2010!$D$7:$D$732,"422*"))/1000</f>
        <v>0</v>
      </c>
      <c r="Y119" s="17">
        <f>(SUMIFS(EUROSTAT_VBE_IND_2010!V$7:V$732,EUROSTAT_VBE_IND_2010!$B$7:$B$732,$D119,EUROSTAT_VBE_IND_2010!$C$7:$C$732,"*"&amp;RIGHT($A119,3)&amp;"*",EUROSTAT_VBE_IND_2010!$D$7:$D$732,"422*"))/1000</f>
        <v>0</v>
      </c>
      <c r="Z119" s="17">
        <f>(SUMIFS(EUROSTAT_VBE_IND_2010!W$7:W$732,EUROSTAT_VBE_IND_2010!$B$7:$B$732,$D119,EUROSTAT_VBE_IND_2010!$C$7:$C$732,"*"&amp;RIGHT($A119,3)&amp;"*",EUROSTAT_VBE_IND_2010!$D$7:$D$732,"422*"))/1000</f>
        <v>0</v>
      </c>
      <c r="AA119" s="17">
        <f>(SUMIFS(EUROSTAT_VBE_IND_2010!X$7:X$732,EUROSTAT_VBE_IND_2010!$B$7:$B$732,$D119,EUROSTAT_VBE_IND_2010!$C$7:$C$732,"*"&amp;RIGHT($A119,3)&amp;"*",EUROSTAT_VBE_IND_2010!$D$7:$D$732,"422*"))/1000</f>
        <v>0</v>
      </c>
      <c r="AB119" s="17">
        <f>(SUMIFS(EUROSTAT_VBE_IND_2010!AA$7:AA$732,EUROSTAT_VBE_IND_2010!$B$7:$B$732,$D119,EUROSTAT_VBE_IND_2010!$C$7:$C$732,"*"&amp;RIGHT($A119,3)&amp;"*",EUROSTAT_VBE_IND_2010!$D$7:$D$732,"422*"))/1000</f>
        <v>0</v>
      </c>
      <c r="AC119" s="17">
        <f>(SUMIFS(EUROSTAT_VBE_IND_2010!AB$7:AB$732,EUROSTAT_VBE_IND_2010!$B$7:$B$732,$D119,EUROSTAT_VBE_IND_2010!$C$7:$C$732,"*"&amp;RIGHT($A119,3)&amp;"*",EUROSTAT_VBE_IND_2010!$D$7:$D$732,"422*"))/1000</f>
        <v>11.274</v>
      </c>
      <c r="AD119" s="17">
        <f>(SUMIFS(EUROSTAT_VBE_IND_2010!AC$7:AC$732,EUROSTAT_VBE_IND_2010!$B$7:$B$732,$D119,EUROSTAT_VBE_IND_2010!$C$7:$C$732,"*"&amp;RIGHT($A119,3)&amp;"*",EUROSTAT_VBE_IND_2010!$D$7:$D$732,"422*"))/1000</f>
        <v>0.696</v>
      </c>
      <c r="AE119" s="17">
        <f>(SUMIFS(EUROSTAT_VBE_IND_2010!AD$7:AD$732,EUROSTAT_VBE_IND_2010!$B$7:$B$732,$D119,EUROSTAT_VBE_IND_2010!$C$7:$C$732,"*"&amp;RIGHT($A119,3)&amp;"*",EUROSTAT_VBE_IND_2010!$D$7:$D$732,"422*"))/1000</f>
        <v>12.22</v>
      </c>
      <c r="AF119" s="17">
        <f>(SUMIFS(EUROSTAT_VBE_IND_2010!AE$7:AE$732,EUROSTAT_VBE_IND_2010!$B$7:$B$732,$D119,EUROSTAT_VBE_IND_2010!$C$7:$C$732,"*"&amp;RIGHT($A119,3)&amp;"*",EUROSTAT_VBE_IND_2010!$D$7:$D$732,"422*"))/1000</f>
        <v>0</v>
      </c>
      <c r="AG119" s="17">
        <f>(SUMIFS(EUROSTAT_VBE_IND_2010!AF$7:AF$732,EUROSTAT_VBE_IND_2010!$B$7:$B$732,$D119,EUROSTAT_VBE_IND_2010!$C$7:$C$732,"*"&amp;RIGHT($A119,3)&amp;"*",EUROSTAT_VBE_IND_2010!$D$7:$D$732,"422*"))/1000</f>
        <v>7.174</v>
      </c>
      <c r="AH119" s="17">
        <f>(SUMIFS(EUROSTAT_VBE_IND_2010!AH$7:AH$732,EUROSTAT_VBE_IND_2010!$B$7:$B$732,$D119,EUROSTAT_VBE_IND_2010!$C$7:$C$732,"*"&amp;RIGHT($A119,3)&amp;"*",EUROSTAT_VBE_IND_2010!$D$7:$D$732,"422*"))/1000</f>
        <v>3.513</v>
      </c>
      <c r="AI119" s="17">
        <f>(SUMIFS(EUROSTAT_VBE_IND_2010!AI$7:AI$732,EUROSTAT_VBE_IND_2010!$B$7:$B$732,$D119,EUROSTAT_VBE_IND_2010!$C$7:$C$732,"*"&amp;RIGHT($A119,3)&amp;"*",EUROSTAT_VBE_IND_2010!$D$7:$D$732,"422*"))/1000</f>
        <v>0</v>
      </c>
      <c r="AJ119" s="17">
        <f>(SUMIFS(EUROSTAT_VBE_IND_2010!AJ$7:AJ$732,EUROSTAT_VBE_IND_2010!$B$7:$B$732,$D119,EUROSTAT_VBE_IND_2010!$C$7:$C$732,"*"&amp;RIGHT($A119,3)&amp;"*",EUROSTAT_VBE_IND_2010!$D$7:$D$732,"422*"))/1000</f>
        <v>15.754</v>
      </c>
      <c r="AK119" s="17">
        <f>(SUMIFS(EUROSTAT_VBE_IND_2010!AK$7:AK$732,EUROSTAT_VBE_IND_2010!$B$7:$B$732,$D119,EUROSTAT_VBE_IND_2010!$C$7:$C$732,"*"&amp;RIGHT($A119,3)&amp;"*",EUROSTAT_VBE_IND_2010!$D$7:$D$732,"422*"))/1000</f>
        <v>14.23</v>
      </c>
      <c r="AL119" s="198">
        <f>SUMIFS('IEA Bal_AL-IND'!$D$30:$D$329,'IEA Bal_AL-IND'!$A$30:$A$329,"*"&amp;RIGHT($B119,8),'IEA Bal_AL-IND'!$C$30:$C$329,'Aggregated Balance-IND_2010'!$E119)</f>
        <v>0.33345</v>
      </c>
      <c r="AM119" s="198">
        <f>SUMIFS('IEA Bal_BA-IND'!$D$30:$D$329,'IEA Bal_BA-IND'!$A$30:$A$329,"*"&amp;RIGHT($B119,8),'IEA Bal_BA-IND'!$C$30:$C$329,'Aggregated Balance-IND_2010'!$E119)</f>
        <v>4.18521</v>
      </c>
      <c r="AN119" s="198">
        <f>SUMIFS('IEA Bal_KS-IND'!$D$30:$D$329,'IEA Bal_KS-IND'!$A$30:$A$329,"*"&amp;RIGHT($B119,8),'IEA Bal_KS-IND'!$C$30:$C$329,'Aggregated Balance-IND_2010'!$E119)</f>
        <v>0.11115</v>
      </c>
      <c r="AO119" s="17">
        <f>(SUMIFS(EUROSTAT_VBE_IND_2010!Y$7:Y$732,EUROSTAT_VBE_IND_2010!$B$7:$B$732,$D119,EUROSTAT_VBE_IND_2010!$C$7:$C$732,"*"&amp;RIGHT($A119,3)&amp;"*",EUROSTAT_VBE_IND_2010!$D$7:$D$732,"422*"))/1000</f>
        <v>0</v>
      </c>
      <c r="AP119" s="17">
        <f>(SUMIFS(EUROSTAT_VBE_IND_2010!Z$7:Z$732,EUROSTAT_VBE_IND_2010!$B$7:$B$732,$D119,EUROSTAT_VBE_IND_2010!$C$7:$C$732,"*"&amp;RIGHT($A119,3)&amp;"*",EUROSTAT_VBE_IND_2010!$D$7:$D$732,"422*"))/1000</f>
        <v>0</v>
      </c>
      <c r="AQ119" s="17">
        <f>(SUMIFS(EUROSTAT_VBE_IND_2010!AG$7:AG$732,EUROSTAT_VBE_IND_2010!$B$7:$B$732,$D119,EUROSTAT_VBE_IND_2010!$C$7:$C$732,"*"&amp;RIGHT($A119,3)&amp;"*",EUROSTAT_VBE_IND_2010!$D$7:$D$732,"422*"))/1000</f>
        <v>3.106</v>
      </c>
    </row>
    <row r="120" spans="1:43">
      <c r="A120" t="str">
        <f>LEFT(EUROSTAT_VBE_IND_2010!$C$88,8)</f>
        <v>B_101805</v>
      </c>
      <c r="B120" s="28" t="s">
        <v>297</v>
      </c>
      <c r="C120" t="s">
        <v>293</v>
      </c>
      <c r="D120" t="s">
        <v>126</v>
      </c>
      <c r="E120" t="s">
        <v>242</v>
      </c>
      <c r="F120" t="s">
        <v>262</v>
      </c>
      <c r="G120" s="17">
        <f>(SUMIFS(EUROSTAT_VBE_IND_2010!E$7:E$732,EUROSTAT_VBE_IND_2010!$B$7:$B$732,$D120,EUROSTAT_VBE_IND_2010!$C$7:$C$732,"*"&amp;RIGHT($A120,3)&amp;"*",EUROSTAT_VBE_IND_2010!$D$7:$D$732,"5532*"))/1000</f>
        <v>0</v>
      </c>
      <c r="H120" s="17">
        <f>(SUMIFS(EUROSTAT_VBE_IND_2010!F$7:F$732,EUROSTAT_VBE_IND_2010!$B$7:$B$732,$D120,EUROSTAT_VBE_IND_2010!$C$7:$C$732,"*"&amp;RIGHT($A120,3)&amp;"*",EUROSTAT_VBE_IND_2010!$D$7:$D$732,"5532*"))/1000</f>
        <v>0</v>
      </c>
      <c r="I120" s="17">
        <f>(SUMIFS(EUROSTAT_VBE_IND_2010!G$7:G$732,EUROSTAT_VBE_IND_2010!$B$7:$B$732,$D120,EUROSTAT_VBE_IND_2010!$C$7:$C$732,"*"&amp;RIGHT($A120,3)&amp;"*",EUROSTAT_VBE_IND_2010!$D$7:$D$732,"5532*"))/1000</f>
        <v>0</v>
      </c>
      <c r="J120" s="198">
        <f>SUMIFS('IEA Bal_CH-IND'!$D$30:$D$329,'IEA Bal_CH-IND'!$A$30:$A$329,"*"&amp;RIGHT($B120,8),'IEA Bal_CH-IND'!$C$30:$C$329,'Aggregated Balance-IND_2010'!$E120)</f>
        <v>0</v>
      </c>
      <c r="K120" s="17">
        <f>(SUMIFS(EUROSTAT_VBE_IND_2010!H$7:H$732,EUROSTAT_VBE_IND_2010!$B$7:$B$732,$D120,EUROSTAT_VBE_IND_2010!$C$7:$C$732,"*"&amp;RIGHT($A120,3)&amp;"*",EUROSTAT_VBE_IND_2010!$D$7:$D$732,"5532*"))/1000</f>
        <v>0</v>
      </c>
      <c r="L120" s="17">
        <f>(SUMIFS(EUROSTAT_VBE_IND_2010!I$7:I$732,EUROSTAT_VBE_IND_2010!$B$7:$B$732,$D120,EUROSTAT_VBE_IND_2010!$C$7:$C$732,"*"&amp;RIGHT($A120,3)&amp;"*",EUROSTAT_VBE_IND_2010!$D$7:$D$732,"5532*"))/1000</f>
        <v>0</v>
      </c>
      <c r="M120" s="17">
        <f>(SUMIFS(EUROSTAT_VBE_IND_2010!J$7:J$732,EUROSTAT_VBE_IND_2010!$B$7:$B$732,$D120,EUROSTAT_VBE_IND_2010!$C$7:$C$732,"*"&amp;RIGHT($A120,3)&amp;"*",EUROSTAT_VBE_IND_2010!$D$7:$D$732,"5532*"))/1000</f>
        <v>0</v>
      </c>
      <c r="N120" s="17">
        <f>(SUMIFS(EUROSTAT_VBE_IND_2010!K$7:K$732,EUROSTAT_VBE_IND_2010!$B$7:$B$732,$D120,EUROSTAT_VBE_IND_2010!$C$7:$C$732,"*"&amp;RIGHT($A120,3)&amp;"*",EUROSTAT_VBE_IND_2010!$D$7:$D$732,"5532*"))/1000</f>
        <v>0</v>
      </c>
      <c r="O120" s="17">
        <f>(SUMIFS(EUROSTAT_VBE_IND_2010!L$7:L$732,EUROSTAT_VBE_IND_2010!$B$7:$B$732,$D120,EUROSTAT_VBE_IND_2010!$C$7:$C$732,"*"&amp;RIGHT($A120,3)&amp;"*",EUROSTAT_VBE_IND_2010!$D$7:$D$732,"5532*"))/1000</f>
        <v>0</v>
      </c>
      <c r="P120" s="17">
        <f>(SUMIFS(EUROSTAT_VBE_IND_2010!M$7:M$732,EUROSTAT_VBE_IND_2010!$B$7:$B$732,$D120,EUROSTAT_VBE_IND_2010!$C$7:$C$732,"*"&amp;RIGHT($A120,3)&amp;"*",EUROSTAT_VBE_IND_2010!$D$7:$D$732,"5532*"))/1000</f>
        <v>0</v>
      </c>
      <c r="Q120" s="17">
        <f>(SUMIFS(EUROSTAT_VBE_IND_2010!N$7:N$732,EUROSTAT_VBE_IND_2010!$B$7:$B$732,$D120,EUROSTAT_VBE_IND_2010!$C$7:$C$732,"*"&amp;RIGHT($A120,3)&amp;"*",EUROSTAT_VBE_IND_2010!$D$7:$D$732,"5532*"))/1000</f>
        <v>0</v>
      </c>
      <c r="R120" s="17">
        <f>(SUMIFS(EUROSTAT_VBE_IND_2010!O$7:O$732,EUROSTAT_VBE_IND_2010!$B$7:$B$732,$D120,EUROSTAT_VBE_IND_2010!$C$7:$C$732,"*"&amp;RIGHT($A120,3)&amp;"*",EUROSTAT_VBE_IND_2010!$D$7:$D$732,"5532*"))/1000</f>
        <v>0</v>
      </c>
      <c r="S120" s="17">
        <f>(SUMIFS(EUROSTAT_VBE_IND_2010!P$7:P$732,EUROSTAT_VBE_IND_2010!$B$7:$B$732,$D120,EUROSTAT_VBE_IND_2010!$C$7:$C$732,"*"&amp;RIGHT($A120,3)&amp;"*",EUROSTAT_VBE_IND_2010!$D$7:$D$732,"5532*"))/1000</f>
        <v>0</v>
      </c>
      <c r="T120" s="17">
        <f>(SUMIFS(EUROSTAT_VBE_IND_2010!Q$7:Q$732,EUROSTAT_VBE_IND_2010!$B$7:$B$732,$D120,EUROSTAT_VBE_IND_2010!$C$7:$C$732,"*"&amp;RIGHT($A120,3)&amp;"*",EUROSTAT_VBE_IND_2010!$D$7:$D$732,"5532*"))/1000</f>
        <v>0</v>
      </c>
      <c r="U120" s="17">
        <f>(SUMIFS(EUROSTAT_VBE_IND_2010!R$7:R$732,EUROSTAT_VBE_IND_2010!$B$7:$B$732,$D120,EUROSTAT_VBE_IND_2010!$C$7:$C$732,"*"&amp;RIGHT($A120,3)&amp;"*",EUROSTAT_VBE_IND_2010!$D$7:$D$732,"5532*"))/1000</f>
        <v>0</v>
      </c>
      <c r="V120" s="17">
        <f>(SUMIFS(EUROSTAT_VBE_IND_2010!S$7:S$732,EUROSTAT_VBE_IND_2010!$B$7:$B$732,$D120,EUROSTAT_VBE_IND_2010!$C$7:$C$732,"*"&amp;RIGHT($A120,3)&amp;"*",EUROSTAT_VBE_IND_2010!$D$7:$D$732,"5532*"))/1000</f>
        <v>0</v>
      </c>
      <c r="W120" s="17">
        <f>(SUMIFS(EUROSTAT_VBE_IND_2010!T$7:T$732,EUROSTAT_VBE_IND_2010!$B$7:$B$732,$D120,EUROSTAT_VBE_IND_2010!$C$7:$C$732,"*"&amp;RIGHT($A120,3)&amp;"*",EUROSTAT_VBE_IND_2010!$D$7:$D$732,"5532*"))/1000</f>
        <v>0</v>
      </c>
      <c r="X120" s="17">
        <f>(SUMIFS(EUROSTAT_VBE_IND_2010!U$7:U$732,EUROSTAT_VBE_IND_2010!$B$7:$B$732,$D120,EUROSTAT_VBE_IND_2010!$C$7:$C$732,"*"&amp;RIGHT($A120,3)&amp;"*",EUROSTAT_VBE_IND_2010!$D$7:$D$732,"5532*"))/1000</f>
        <v>0</v>
      </c>
      <c r="Y120" s="17">
        <f>(SUMIFS(EUROSTAT_VBE_IND_2010!V$7:V$732,EUROSTAT_VBE_IND_2010!$B$7:$B$732,$D120,EUROSTAT_VBE_IND_2010!$C$7:$C$732,"*"&amp;RIGHT($A120,3)&amp;"*",EUROSTAT_VBE_IND_2010!$D$7:$D$732,"5532*"))/1000</f>
        <v>0</v>
      </c>
      <c r="Z120" s="17">
        <f>(SUMIFS(EUROSTAT_VBE_IND_2010!W$7:W$732,EUROSTAT_VBE_IND_2010!$B$7:$B$732,$D120,EUROSTAT_VBE_IND_2010!$C$7:$C$732,"*"&amp;RIGHT($A120,3)&amp;"*",EUROSTAT_VBE_IND_2010!$D$7:$D$732,"5532*"))/1000</f>
        <v>0</v>
      </c>
      <c r="AA120" s="17">
        <f>(SUMIFS(EUROSTAT_VBE_IND_2010!X$7:X$732,EUROSTAT_VBE_IND_2010!$B$7:$B$732,$D120,EUROSTAT_VBE_IND_2010!$C$7:$C$732,"*"&amp;RIGHT($A120,3)&amp;"*",EUROSTAT_VBE_IND_2010!$D$7:$D$732,"5532*"))/1000</f>
        <v>0</v>
      </c>
      <c r="AB120" s="17">
        <f>(SUMIFS(EUROSTAT_VBE_IND_2010!AA$7:AA$732,EUROSTAT_VBE_IND_2010!$B$7:$B$732,$D120,EUROSTAT_VBE_IND_2010!$C$7:$C$732,"*"&amp;RIGHT($A120,3)&amp;"*",EUROSTAT_VBE_IND_2010!$D$7:$D$732,"5532*"))/1000</f>
        <v>0</v>
      </c>
      <c r="AC120" s="17">
        <f>(SUMIFS(EUROSTAT_VBE_IND_2010!AB$7:AB$732,EUROSTAT_VBE_IND_2010!$B$7:$B$732,$D120,EUROSTAT_VBE_IND_2010!$C$7:$C$732,"*"&amp;RIGHT($A120,3)&amp;"*",EUROSTAT_VBE_IND_2010!$D$7:$D$732,"5532*"))/1000</f>
        <v>0</v>
      </c>
      <c r="AD120" s="17">
        <f>(SUMIFS(EUROSTAT_VBE_IND_2010!AC$7:AC$732,EUROSTAT_VBE_IND_2010!$B$7:$B$732,$D120,EUROSTAT_VBE_IND_2010!$C$7:$C$732,"*"&amp;RIGHT($A120,3)&amp;"*",EUROSTAT_VBE_IND_2010!$D$7:$D$732,"5532*"))/1000</f>
        <v>0</v>
      </c>
      <c r="AE120" s="17">
        <f>(SUMIFS(EUROSTAT_VBE_IND_2010!AD$7:AD$732,EUROSTAT_VBE_IND_2010!$B$7:$B$732,$D120,EUROSTAT_VBE_IND_2010!$C$7:$C$732,"*"&amp;RIGHT($A120,3)&amp;"*",EUROSTAT_VBE_IND_2010!$D$7:$D$732,"5532*"))/1000</f>
        <v>0</v>
      </c>
      <c r="AF120" s="17">
        <f>(SUMIFS(EUROSTAT_VBE_IND_2010!AE$7:AE$732,EUROSTAT_VBE_IND_2010!$B$7:$B$732,$D120,EUROSTAT_VBE_IND_2010!$C$7:$C$732,"*"&amp;RIGHT($A120,3)&amp;"*",EUROSTAT_VBE_IND_2010!$D$7:$D$732,"5532*"))/1000</f>
        <v>0</v>
      </c>
      <c r="AG120" s="17">
        <f>(SUMIFS(EUROSTAT_VBE_IND_2010!AF$7:AF$732,EUROSTAT_VBE_IND_2010!$B$7:$B$732,$D120,EUROSTAT_VBE_IND_2010!$C$7:$C$732,"*"&amp;RIGHT($A120,3)&amp;"*",EUROSTAT_VBE_IND_2010!$D$7:$D$732,"5532*"))/1000</f>
        <v>0</v>
      </c>
      <c r="AH120" s="17">
        <f>(SUMIFS(EUROSTAT_VBE_IND_2010!AH$7:AH$732,EUROSTAT_VBE_IND_2010!$B$7:$B$732,$D120,EUROSTAT_VBE_IND_2010!$C$7:$C$732,"*"&amp;RIGHT($A120,3)&amp;"*",EUROSTAT_VBE_IND_2010!$D$7:$D$732,"5532*"))/1000</f>
        <v>0</v>
      </c>
      <c r="AI120" s="17">
        <f>(SUMIFS(EUROSTAT_VBE_IND_2010!AI$7:AI$732,EUROSTAT_VBE_IND_2010!$B$7:$B$732,$D120,EUROSTAT_VBE_IND_2010!$C$7:$C$732,"*"&amp;RIGHT($A120,3)&amp;"*",EUROSTAT_VBE_IND_2010!$D$7:$D$732,"5532*"))/1000</f>
        <v>0</v>
      </c>
      <c r="AJ120" s="17">
        <f>(SUMIFS(EUROSTAT_VBE_IND_2010!AJ$7:AJ$732,EUROSTAT_VBE_IND_2010!$B$7:$B$732,$D120,EUROSTAT_VBE_IND_2010!$C$7:$C$732,"*"&amp;RIGHT($A120,3)&amp;"*",EUROSTAT_VBE_IND_2010!$D$7:$D$732,"5532*"))/1000</f>
        <v>0</v>
      </c>
      <c r="AK120" s="17">
        <f>(SUMIFS(EUROSTAT_VBE_IND_2010!AK$7:AK$732,EUROSTAT_VBE_IND_2010!$B$7:$B$732,$D120,EUROSTAT_VBE_IND_2010!$C$7:$C$732,"*"&amp;RIGHT($A120,3)&amp;"*",EUROSTAT_VBE_IND_2010!$D$7:$D$732,"5532*"))/1000</f>
        <v>0</v>
      </c>
      <c r="AL120" s="198">
        <f>SUMIFS('IEA Bal_AL-IND'!$D$30:$D$329,'IEA Bal_AL-IND'!$A$30:$A$329,"*"&amp;RIGHT($B120,8),'IEA Bal_AL-IND'!$C$30:$C$329,'Aggregated Balance-IND_2010'!$E120)</f>
        <v>0</v>
      </c>
      <c r="AM120" s="198">
        <f>SUMIFS('IEA Bal_BA-IND'!$D$30:$D$329,'IEA Bal_BA-IND'!$A$30:$A$329,"*"&amp;RIGHT($B120,8),'IEA Bal_BA-IND'!$C$30:$C$329,'Aggregated Balance-IND_2010'!$E120)</f>
        <v>0</v>
      </c>
      <c r="AN120" s="198">
        <f>SUMIFS('IEA Bal_KS-IND'!$D$30:$D$329,'IEA Bal_KS-IND'!$A$30:$A$329,"*"&amp;RIGHT($B120,8),'IEA Bal_KS-IND'!$C$30:$C$329,'Aggregated Balance-IND_2010'!$E120)</f>
        <v>0</v>
      </c>
      <c r="AO120" s="17">
        <f>(SUMIFS(EUROSTAT_VBE_IND_2010!Y$7:Y$732,EUROSTAT_VBE_IND_2010!$B$7:$B$732,$D120,EUROSTAT_VBE_IND_2010!$C$7:$C$732,"*"&amp;RIGHT($A120,3)&amp;"*",EUROSTAT_VBE_IND_2010!$D$7:$D$732,"5532*"))/1000</f>
        <v>0</v>
      </c>
      <c r="AP120" s="17">
        <f>(SUMIFS(EUROSTAT_VBE_IND_2010!Z$7:Z$732,EUROSTAT_VBE_IND_2010!$B$7:$B$732,$D120,EUROSTAT_VBE_IND_2010!$C$7:$C$732,"*"&amp;RIGHT($A120,3)&amp;"*",EUROSTAT_VBE_IND_2010!$D$7:$D$732,"5532*"))/1000</f>
        <v>0</v>
      </c>
      <c r="AQ120" s="17">
        <f>(SUMIFS(EUROSTAT_VBE_IND_2010!AG$7:AG$732,EUROSTAT_VBE_IND_2010!$B$7:$B$732,$D120,EUROSTAT_VBE_IND_2010!$C$7:$C$732,"*"&amp;RIGHT($A120,3)&amp;"*",EUROSTAT_VBE_IND_2010!$D$7:$D$732,"5532*"))/1000</f>
        <v>0</v>
      </c>
    </row>
    <row r="121" spans="1:43">
      <c r="A121" t="str">
        <f>LEFT(EUROSTAT_VBE_IND_2010!$C$88,8)</f>
        <v>B_101805</v>
      </c>
      <c r="B121" s="28" t="s">
        <v>297</v>
      </c>
      <c r="C121" t="s">
        <v>293</v>
      </c>
      <c r="D121" t="s">
        <v>126</v>
      </c>
      <c r="E121" t="s">
        <v>243</v>
      </c>
      <c r="F121" t="s">
        <v>263</v>
      </c>
      <c r="G121" s="17">
        <f>(SUMIFS(EUROSTAT_VBE_IND_2010!E$7:E$732,EUROSTAT_VBE_IND_2010!$B$7:$B$732,$D121,EUROSTAT_VBE_IND_2010!$C$7:$C$732,"*"&amp;RIGHT($A121,3)&amp;"*",EUROSTAT_VBE_IND_2010!$D$7:$D$732,"5550*"))/1000</f>
        <v>0</v>
      </c>
      <c r="H121" s="17">
        <f>(SUMIFS(EUROSTAT_VBE_IND_2010!F$7:F$732,EUROSTAT_VBE_IND_2010!$B$7:$B$732,$D121,EUROSTAT_VBE_IND_2010!$C$7:$C$732,"*"&amp;RIGHT($A121,3)&amp;"*",EUROSTAT_VBE_IND_2010!$D$7:$D$732,"5550*"))/1000</f>
        <v>0</v>
      </c>
      <c r="I121" s="17">
        <f>(SUMIFS(EUROSTAT_VBE_IND_2010!G$7:G$732,EUROSTAT_VBE_IND_2010!$B$7:$B$732,$D121,EUROSTAT_VBE_IND_2010!$C$7:$C$732,"*"&amp;RIGHT($A121,3)&amp;"*",EUROSTAT_VBE_IND_2010!$D$7:$D$732,"5550*"))/1000</f>
        <v>0</v>
      </c>
      <c r="J121" s="198">
        <f>SUMIFS('IEA Bal_CH-IND'!$D$30:$D$329,'IEA Bal_CH-IND'!$A$30:$A$329,"*"&amp;RIGHT($B121,8),'IEA Bal_CH-IND'!$C$30:$C$329,'Aggregated Balance-IND_2010'!$E121)</f>
        <v>0</v>
      </c>
      <c r="K121" s="17">
        <f>(SUMIFS(EUROSTAT_VBE_IND_2010!H$7:H$732,EUROSTAT_VBE_IND_2010!$B$7:$B$732,$D121,EUROSTAT_VBE_IND_2010!$C$7:$C$732,"*"&amp;RIGHT($A121,3)&amp;"*",EUROSTAT_VBE_IND_2010!$D$7:$D$732,"5550*"))/1000</f>
        <v>0</v>
      </c>
      <c r="L121" s="17">
        <f>(SUMIFS(EUROSTAT_VBE_IND_2010!I$7:I$732,EUROSTAT_VBE_IND_2010!$B$7:$B$732,$D121,EUROSTAT_VBE_IND_2010!$C$7:$C$732,"*"&amp;RIGHT($A121,3)&amp;"*",EUROSTAT_VBE_IND_2010!$D$7:$D$732,"5550*"))/1000</f>
        <v>0</v>
      </c>
      <c r="M121" s="17">
        <f>(SUMIFS(EUROSTAT_VBE_IND_2010!J$7:J$732,EUROSTAT_VBE_IND_2010!$B$7:$B$732,$D121,EUROSTAT_VBE_IND_2010!$C$7:$C$732,"*"&amp;RIGHT($A121,3)&amp;"*",EUROSTAT_VBE_IND_2010!$D$7:$D$732,"5550*"))/1000</f>
        <v>0</v>
      </c>
      <c r="N121" s="17">
        <f>(SUMIFS(EUROSTAT_VBE_IND_2010!K$7:K$732,EUROSTAT_VBE_IND_2010!$B$7:$B$732,$D121,EUROSTAT_VBE_IND_2010!$C$7:$C$732,"*"&amp;RIGHT($A121,3)&amp;"*",EUROSTAT_VBE_IND_2010!$D$7:$D$732,"5550*"))/1000</f>
        <v>0</v>
      </c>
      <c r="O121" s="17">
        <f>(SUMIFS(EUROSTAT_VBE_IND_2010!L$7:L$732,EUROSTAT_VBE_IND_2010!$B$7:$B$732,$D121,EUROSTAT_VBE_IND_2010!$C$7:$C$732,"*"&amp;RIGHT($A121,3)&amp;"*",EUROSTAT_VBE_IND_2010!$D$7:$D$732,"5550*"))/1000</f>
        <v>0</v>
      </c>
      <c r="P121" s="17">
        <f>(SUMIFS(EUROSTAT_VBE_IND_2010!M$7:M$732,EUROSTAT_VBE_IND_2010!$B$7:$B$732,$D121,EUROSTAT_VBE_IND_2010!$C$7:$C$732,"*"&amp;RIGHT($A121,3)&amp;"*",EUROSTAT_VBE_IND_2010!$D$7:$D$732,"5550*"))/1000</f>
        <v>0</v>
      </c>
      <c r="Q121" s="17">
        <f>(SUMIFS(EUROSTAT_VBE_IND_2010!N$7:N$732,EUROSTAT_VBE_IND_2010!$B$7:$B$732,$D121,EUROSTAT_VBE_IND_2010!$C$7:$C$732,"*"&amp;RIGHT($A121,3)&amp;"*",EUROSTAT_VBE_IND_2010!$D$7:$D$732,"5550*"))/1000</f>
        <v>0</v>
      </c>
      <c r="R121" s="17">
        <f>(SUMIFS(EUROSTAT_VBE_IND_2010!O$7:O$732,EUROSTAT_VBE_IND_2010!$B$7:$B$732,$D121,EUROSTAT_VBE_IND_2010!$C$7:$C$732,"*"&amp;RIGHT($A121,3)&amp;"*",EUROSTAT_VBE_IND_2010!$D$7:$D$732,"5550*"))/1000</f>
        <v>0</v>
      </c>
      <c r="S121" s="17">
        <f>(SUMIFS(EUROSTAT_VBE_IND_2010!P$7:P$732,EUROSTAT_VBE_IND_2010!$B$7:$B$732,$D121,EUROSTAT_VBE_IND_2010!$C$7:$C$732,"*"&amp;RIGHT($A121,3)&amp;"*",EUROSTAT_VBE_IND_2010!$D$7:$D$732,"5550*"))/1000</f>
        <v>0</v>
      </c>
      <c r="T121" s="17">
        <f>(SUMIFS(EUROSTAT_VBE_IND_2010!Q$7:Q$732,EUROSTAT_VBE_IND_2010!$B$7:$B$732,$D121,EUROSTAT_VBE_IND_2010!$C$7:$C$732,"*"&amp;RIGHT($A121,3)&amp;"*",EUROSTAT_VBE_IND_2010!$D$7:$D$732,"5550*"))/1000</f>
        <v>0</v>
      </c>
      <c r="U121" s="17">
        <f>(SUMIFS(EUROSTAT_VBE_IND_2010!R$7:R$732,EUROSTAT_VBE_IND_2010!$B$7:$B$732,$D121,EUROSTAT_VBE_IND_2010!$C$7:$C$732,"*"&amp;RIGHT($A121,3)&amp;"*",EUROSTAT_VBE_IND_2010!$D$7:$D$732,"5550*"))/1000</f>
        <v>0</v>
      </c>
      <c r="V121" s="17">
        <f>(SUMIFS(EUROSTAT_VBE_IND_2010!S$7:S$732,EUROSTAT_VBE_IND_2010!$B$7:$B$732,$D121,EUROSTAT_VBE_IND_2010!$C$7:$C$732,"*"&amp;RIGHT($A121,3)&amp;"*",EUROSTAT_VBE_IND_2010!$D$7:$D$732,"5550*"))/1000</f>
        <v>0</v>
      </c>
      <c r="W121" s="17">
        <f>(SUMIFS(EUROSTAT_VBE_IND_2010!T$7:T$732,EUROSTAT_VBE_IND_2010!$B$7:$B$732,$D121,EUROSTAT_VBE_IND_2010!$C$7:$C$732,"*"&amp;RIGHT($A121,3)&amp;"*",EUROSTAT_VBE_IND_2010!$D$7:$D$732,"5550*"))/1000</f>
        <v>0</v>
      </c>
      <c r="X121" s="17">
        <f>(SUMIFS(EUROSTAT_VBE_IND_2010!U$7:U$732,EUROSTAT_VBE_IND_2010!$B$7:$B$732,$D121,EUROSTAT_VBE_IND_2010!$C$7:$C$732,"*"&amp;RIGHT($A121,3)&amp;"*",EUROSTAT_VBE_IND_2010!$D$7:$D$732,"5550*"))/1000</f>
        <v>0</v>
      </c>
      <c r="Y121" s="17">
        <f>(SUMIFS(EUROSTAT_VBE_IND_2010!V$7:V$732,EUROSTAT_VBE_IND_2010!$B$7:$B$732,$D121,EUROSTAT_VBE_IND_2010!$C$7:$C$732,"*"&amp;RIGHT($A121,3)&amp;"*",EUROSTAT_VBE_IND_2010!$D$7:$D$732,"5550*"))/1000</f>
        <v>0</v>
      </c>
      <c r="Z121" s="17">
        <f>(SUMIFS(EUROSTAT_VBE_IND_2010!W$7:W$732,EUROSTAT_VBE_IND_2010!$B$7:$B$732,$D121,EUROSTAT_VBE_IND_2010!$C$7:$C$732,"*"&amp;RIGHT($A121,3)&amp;"*",EUROSTAT_VBE_IND_2010!$D$7:$D$732,"5550*"))/1000</f>
        <v>0</v>
      </c>
      <c r="AA121" s="17">
        <f>(SUMIFS(EUROSTAT_VBE_IND_2010!X$7:X$732,EUROSTAT_VBE_IND_2010!$B$7:$B$732,$D121,EUROSTAT_VBE_IND_2010!$C$7:$C$732,"*"&amp;RIGHT($A121,3)&amp;"*",EUROSTAT_VBE_IND_2010!$D$7:$D$732,"5550*"))/1000</f>
        <v>0</v>
      </c>
      <c r="AB121" s="17">
        <f>(SUMIFS(EUROSTAT_VBE_IND_2010!AA$7:AA$732,EUROSTAT_VBE_IND_2010!$B$7:$B$732,$D121,EUROSTAT_VBE_IND_2010!$C$7:$C$732,"*"&amp;RIGHT($A121,3)&amp;"*",EUROSTAT_VBE_IND_2010!$D$7:$D$732,"5550*"))/1000</f>
        <v>0</v>
      </c>
      <c r="AC121" s="17">
        <f>(SUMIFS(EUROSTAT_VBE_IND_2010!AB$7:AB$732,EUROSTAT_VBE_IND_2010!$B$7:$B$732,$D121,EUROSTAT_VBE_IND_2010!$C$7:$C$732,"*"&amp;RIGHT($A121,3)&amp;"*",EUROSTAT_VBE_IND_2010!$D$7:$D$732,"5550*"))/1000</f>
        <v>0</v>
      </c>
      <c r="AD121" s="17">
        <f>(SUMIFS(EUROSTAT_VBE_IND_2010!AC$7:AC$732,EUROSTAT_VBE_IND_2010!$B$7:$B$732,$D121,EUROSTAT_VBE_IND_2010!$C$7:$C$732,"*"&amp;RIGHT($A121,3)&amp;"*",EUROSTAT_VBE_IND_2010!$D$7:$D$732,"5550*"))/1000</f>
        <v>0</v>
      </c>
      <c r="AE121" s="17">
        <f>(SUMIFS(EUROSTAT_VBE_IND_2010!AD$7:AD$732,EUROSTAT_VBE_IND_2010!$B$7:$B$732,$D121,EUROSTAT_VBE_IND_2010!$C$7:$C$732,"*"&amp;RIGHT($A121,3)&amp;"*",EUROSTAT_VBE_IND_2010!$D$7:$D$732,"5550*"))/1000</f>
        <v>0</v>
      </c>
      <c r="AF121" s="17">
        <f>(SUMIFS(EUROSTAT_VBE_IND_2010!AE$7:AE$732,EUROSTAT_VBE_IND_2010!$B$7:$B$732,$D121,EUROSTAT_VBE_IND_2010!$C$7:$C$732,"*"&amp;RIGHT($A121,3)&amp;"*",EUROSTAT_VBE_IND_2010!$D$7:$D$732,"5550*"))/1000</f>
        <v>0</v>
      </c>
      <c r="AG121" s="17">
        <f>(SUMIFS(EUROSTAT_VBE_IND_2010!AF$7:AF$732,EUROSTAT_VBE_IND_2010!$B$7:$B$732,$D121,EUROSTAT_VBE_IND_2010!$C$7:$C$732,"*"&amp;RIGHT($A121,3)&amp;"*",EUROSTAT_VBE_IND_2010!$D$7:$D$732,"5550*"))/1000</f>
        <v>0</v>
      </c>
      <c r="AH121" s="17">
        <f>(SUMIFS(EUROSTAT_VBE_IND_2010!AH$7:AH$732,EUROSTAT_VBE_IND_2010!$B$7:$B$732,$D121,EUROSTAT_VBE_IND_2010!$C$7:$C$732,"*"&amp;RIGHT($A121,3)&amp;"*",EUROSTAT_VBE_IND_2010!$D$7:$D$732,"5550*"))/1000</f>
        <v>0</v>
      </c>
      <c r="AI121" s="17">
        <f>(SUMIFS(EUROSTAT_VBE_IND_2010!AI$7:AI$732,EUROSTAT_VBE_IND_2010!$B$7:$B$732,$D121,EUROSTAT_VBE_IND_2010!$C$7:$C$732,"*"&amp;RIGHT($A121,3)&amp;"*",EUROSTAT_VBE_IND_2010!$D$7:$D$732,"5550*"))/1000</f>
        <v>0</v>
      </c>
      <c r="AJ121" s="17">
        <f>(SUMIFS(EUROSTAT_VBE_IND_2010!AJ$7:AJ$732,EUROSTAT_VBE_IND_2010!$B$7:$B$732,$D121,EUROSTAT_VBE_IND_2010!$C$7:$C$732,"*"&amp;RIGHT($A121,3)&amp;"*",EUROSTAT_VBE_IND_2010!$D$7:$D$732,"5550*"))/1000</f>
        <v>0</v>
      </c>
      <c r="AK121" s="17">
        <f>(SUMIFS(EUROSTAT_VBE_IND_2010!AK$7:AK$732,EUROSTAT_VBE_IND_2010!$B$7:$B$732,$D121,EUROSTAT_VBE_IND_2010!$C$7:$C$732,"*"&amp;RIGHT($A121,3)&amp;"*",EUROSTAT_VBE_IND_2010!$D$7:$D$732,"5550*"))/1000</f>
        <v>0</v>
      </c>
      <c r="AL121" s="198">
        <f>SUMIFS('IEA Bal_AL-IND'!$D$30:$D$329,'IEA Bal_AL-IND'!$A$30:$A$329,"*"&amp;RIGHT($B121,8),'IEA Bal_AL-IND'!$C$30:$C$329,'Aggregated Balance-IND_2010'!$E121)</f>
        <v>0</v>
      </c>
      <c r="AM121" s="198">
        <f>SUMIFS('IEA Bal_BA-IND'!$D$30:$D$329,'IEA Bal_BA-IND'!$A$30:$A$329,"*"&amp;RIGHT($B121,8),'IEA Bal_BA-IND'!$C$30:$C$329,'Aggregated Balance-IND_2010'!$E121)</f>
        <v>0</v>
      </c>
      <c r="AN121" s="198">
        <f>SUMIFS('IEA Bal_KS-IND'!$D$30:$D$329,'IEA Bal_KS-IND'!$A$30:$A$329,"*"&amp;RIGHT($B121,8),'IEA Bal_KS-IND'!$C$30:$C$329,'Aggregated Balance-IND_2010'!$E121)</f>
        <v>0</v>
      </c>
      <c r="AO121" s="17">
        <f>(SUMIFS(EUROSTAT_VBE_IND_2010!Y$7:Y$732,EUROSTAT_VBE_IND_2010!$B$7:$B$732,$D121,EUROSTAT_VBE_IND_2010!$C$7:$C$732,"*"&amp;RIGHT($A121,3)&amp;"*",EUROSTAT_VBE_IND_2010!$D$7:$D$732,"5550*"))/1000</f>
        <v>0</v>
      </c>
      <c r="AP121" s="17">
        <f>(SUMIFS(EUROSTAT_VBE_IND_2010!Z$7:Z$732,EUROSTAT_VBE_IND_2010!$B$7:$B$732,$D121,EUROSTAT_VBE_IND_2010!$C$7:$C$732,"*"&amp;RIGHT($A121,3)&amp;"*",EUROSTAT_VBE_IND_2010!$D$7:$D$732,"5550*"))/1000</f>
        <v>0</v>
      </c>
      <c r="AQ121" s="17">
        <f>(SUMIFS(EUROSTAT_VBE_IND_2010!AG$7:AG$732,EUROSTAT_VBE_IND_2010!$B$7:$B$732,$D121,EUROSTAT_VBE_IND_2010!$C$7:$C$732,"*"&amp;RIGHT($A121,3)&amp;"*",EUROSTAT_VBE_IND_2010!$D$7:$D$732,"5550*"))/1000</f>
        <v>0</v>
      </c>
    </row>
    <row r="122" spans="1:43">
      <c r="A122" t="str">
        <f>LEFT(EUROSTAT_VBE_IND_2010!$C$88,8)</f>
        <v>B_101805</v>
      </c>
      <c r="B122" s="28" t="s">
        <v>297</v>
      </c>
      <c r="C122" t="s">
        <v>293</v>
      </c>
      <c r="D122" t="s">
        <v>126</v>
      </c>
      <c r="E122" t="s">
        <v>244</v>
      </c>
      <c r="F122" t="s">
        <v>264</v>
      </c>
      <c r="G122" s="17">
        <f>(SUMIFS(EUROSTAT_VBE_IND_2010!E$7:E$732,EUROSTAT_VBE_IND_2010!$B$7:$B$732,$D122,EUROSTAT_VBE_IND_2010!$C$7:$C$732,"*"&amp;RIGHT($A122,3)&amp;"*",EUROSTAT_VBE_IND_2010!$D$7:$D$732,"554*"))/1000-(SUMIFS(EUROSTAT_VBE_IND_2010!E$7:E$732,EUROSTAT_VBE_IND_2010!$B$7:$B$732,$D122,EUROSTAT_VBE_IND_2010!$C$7:$C$732,"*"&amp;RIGHT($A122,3)&amp;"*",EUROSTAT_VBE_IND_2010!$D$7:$D$732,"5543*"))/1000-(SUMIFS(EUROSTAT_VBE_IND_2010!E$7:E$732,EUROSTAT_VBE_IND_2010!$B$7:$B$732,$D122,EUROSTAT_VBE_IND_2010!$C$7:$C$732,"*"&amp;RIGHT($A122,3)&amp;"*",EUROSTAT_VBE_IND_2010!$D$7:$D$732,"5544*"))/1000</f>
        <v>0.002</v>
      </c>
      <c r="H122" s="17">
        <f>(SUMIFS(EUROSTAT_VBE_IND_2010!F$7:F$732,EUROSTAT_VBE_IND_2010!$B$7:$B$732,$D122,EUROSTAT_VBE_IND_2010!$C$7:$C$732,"*"&amp;RIGHT($A122,3)&amp;"*",EUROSTAT_VBE_IND_2010!$D$7:$D$732,"554*"))/1000-(SUMIFS(EUROSTAT_VBE_IND_2010!F$7:F$732,EUROSTAT_VBE_IND_2010!$B$7:$B$732,$D122,EUROSTAT_VBE_IND_2010!$C$7:$C$732,"*"&amp;RIGHT($A122,3)&amp;"*",EUROSTAT_VBE_IND_2010!$D$7:$D$732,"5543*"))/1000-(SUMIFS(EUROSTAT_VBE_IND_2010!F$7:F$732,EUROSTAT_VBE_IND_2010!$B$7:$B$732,$D122,EUROSTAT_VBE_IND_2010!$C$7:$C$732,"*"&amp;RIGHT($A122,3)&amp;"*",EUROSTAT_VBE_IND_2010!$D$7:$D$732,"5544*"))/1000</f>
        <v>0</v>
      </c>
      <c r="I122" s="17">
        <f>(SUMIFS(EUROSTAT_VBE_IND_2010!G$7:G$732,EUROSTAT_VBE_IND_2010!$B$7:$B$732,$D122,EUROSTAT_VBE_IND_2010!$C$7:$C$732,"*"&amp;RIGHT($A122,3)&amp;"*",EUROSTAT_VBE_IND_2010!$D$7:$D$732,"554*"))/1000-(SUMIFS(EUROSTAT_VBE_IND_2010!G$7:G$732,EUROSTAT_VBE_IND_2010!$B$7:$B$732,$D122,EUROSTAT_VBE_IND_2010!$C$7:$C$732,"*"&amp;RIGHT($A122,3)&amp;"*",EUROSTAT_VBE_IND_2010!$D$7:$D$732,"5543*"))/1000-(SUMIFS(EUROSTAT_VBE_IND_2010!G$7:G$732,EUROSTAT_VBE_IND_2010!$B$7:$B$732,$D122,EUROSTAT_VBE_IND_2010!$C$7:$C$732,"*"&amp;RIGHT($A122,3)&amp;"*",EUROSTAT_VBE_IND_2010!$D$7:$D$732,"5544*"))/1000</f>
        <v>0.002</v>
      </c>
      <c r="J122" s="198">
        <f>SUMIFS('IEA Bal_CH-IND'!$D$30:$D$329,'IEA Bal_CH-IND'!$A$30:$A$329,"*"&amp;RIGHT($B122,8),'IEA Bal_CH-IND'!$C$30:$C$329,'Aggregated Balance-IND_2010'!$E122)</f>
        <v>0.11899</v>
      </c>
      <c r="K122" s="17">
        <f>(SUMIFS(EUROSTAT_VBE_IND_2010!H$7:H$732,EUROSTAT_VBE_IND_2010!$B$7:$B$732,$D122,EUROSTAT_VBE_IND_2010!$C$7:$C$732,"*"&amp;RIGHT($A122,3)&amp;"*",EUROSTAT_VBE_IND_2010!$D$7:$D$732,"554*"))/1000-(SUMIFS(EUROSTAT_VBE_IND_2010!H$7:H$732,EUROSTAT_VBE_IND_2010!$B$7:$B$732,$D122,EUROSTAT_VBE_IND_2010!$C$7:$C$732,"*"&amp;RIGHT($A122,3)&amp;"*",EUROSTAT_VBE_IND_2010!$D$7:$D$732,"5543*"))/1000-(SUMIFS(EUROSTAT_VBE_IND_2010!H$7:H$732,EUROSTAT_VBE_IND_2010!$B$7:$B$732,$D122,EUROSTAT_VBE_IND_2010!$C$7:$C$732,"*"&amp;RIGHT($A122,3)&amp;"*",EUROSTAT_VBE_IND_2010!$D$7:$D$732,"5544*"))/1000</f>
        <v>0</v>
      </c>
      <c r="L122" s="17">
        <f>(SUMIFS(EUROSTAT_VBE_IND_2010!I$7:I$732,EUROSTAT_VBE_IND_2010!$B$7:$B$732,$D122,EUROSTAT_VBE_IND_2010!$C$7:$C$732,"*"&amp;RIGHT($A122,3)&amp;"*",EUROSTAT_VBE_IND_2010!$D$7:$D$732,"554*"))/1000-(SUMIFS(EUROSTAT_VBE_IND_2010!I$7:I$732,EUROSTAT_VBE_IND_2010!$B$7:$B$732,$D122,EUROSTAT_VBE_IND_2010!$C$7:$C$732,"*"&amp;RIGHT($A122,3)&amp;"*",EUROSTAT_VBE_IND_2010!$D$7:$D$732,"5543*"))/1000-(SUMIFS(EUROSTAT_VBE_IND_2010!I$7:I$732,EUROSTAT_VBE_IND_2010!$B$7:$B$732,$D122,EUROSTAT_VBE_IND_2010!$C$7:$C$732,"*"&amp;RIGHT($A122,3)&amp;"*",EUROSTAT_VBE_IND_2010!$D$7:$D$732,"5544*"))/1000</f>
        <v>0</v>
      </c>
      <c r="M122" s="17">
        <f>(SUMIFS(EUROSTAT_VBE_IND_2010!J$7:J$732,EUROSTAT_VBE_IND_2010!$B$7:$B$732,$D122,EUROSTAT_VBE_IND_2010!$C$7:$C$732,"*"&amp;RIGHT($A122,3)&amp;"*",EUROSTAT_VBE_IND_2010!$D$7:$D$732,"554*"))/1000-(SUMIFS(EUROSTAT_VBE_IND_2010!J$7:J$732,EUROSTAT_VBE_IND_2010!$B$7:$B$732,$D122,EUROSTAT_VBE_IND_2010!$C$7:$C$732,"*"&amp;RIGHT($A122,3)&amp;"*",EUROSTAT_VBE_IND_2010!$D$7:$D$732,"5543*"))/1000-(SUMIFS(EUROSTAT_VBE_IND_2010!J$7:J$732,EUROSTAT_VBE_IND_2010!$B$7:$B$732,$D122,EUROSTAT_VBE_IND_2010!$C$7:$C$732,"*"&amp;RIGHT($A122,3)&amp;"*",EUROSTAT_VBE_IND_2010!$D$7:$D$732,"5544*"))/1000</f>
        <v>0.125</v>
      </c>
      <c r="N122" s="17">
        <f>(SUMIFS(EUROSTAT_VBE_IND_2010!K$7:K$732,EUROSTAT_VBE_IND_2010!$B$7:$B$732,$D122,EUROSTAT_VBE_IND_2010!$C$7:$C$732,"*"&amp;RIGHT($A122,3)&amp;"*",EUROSTAT_VBE_IND_2010!$D$7:$D$732,"554*"))/1000-(SUMIFS(EUROSTAT_VBE_IND_2010!K$7:K$732,EUROSTAT_VBE_IND_2010!$B$7:$B$732,$D122,EUROSTAT_VBE_IND_2010!$C$7:$C$732,"*"&amp;RIGHT($A122,3)&amp;"*",EUROSTAT_VBE_IND_2010!$D$7:$D$732,"5543*"))/1000-(SUMIFS(EUROSTAT_VBE_IND_2010!K$7:K$732,EUROSTAT_VBE_IND_2010!$B$7:$B$732,$D122,EUROSTAT_VBE_IND_2010!$C$7:$C$732,"*"&amp;RIGHT($A122,3)&amp;"*",EUROSTAT_VBE_IND_2010!$D$7:$D$732,"5544*"))/1000</f>
        <v>0</v>
      </c>
      <c r="O122" s="17">
        <f>(SUMIFS(EUROSTAT_VBE_IND_2010!L$7:L$732,EUROSTAT_VBE_IND_2010!$B$7:$B$732,$D122,EUROSTAT_VBE_IND_2010!$C$7:$C$732,"*"&amp;RIGHT($A122,3)&amp;"*",EUROSTAT_VBE_IND_2010!$D$7:$D$732,"554*"))/1000-(SUMIFS(EUROSTAT_VBE_IND_2010!L$7:L$732,EUROSTAT_VBE_IND_2010!$B$7:$B$732,$D122,EUROSTAT_VBE_IND_2010!$C$7:$C$732,"*"&amp;RIGHT($A122,3)&amp;"*",EUROSTAT_VBE_IND_2010!$D$7:$D$732,"5543*"))/1000-(SUMIFS(EUROSTAT_VBE_IND_2010!L$7:L$732,EUROSTAT_VBE_IND_2010!$B$7:$B$732,$D122,EUROSTAT_VBE_IND_2010!$C$7:$C$732,"*"&amp;RIGHT($A122,3)&amp;"*",EUROSTAT_VBE_IND_2010!$D$7:$D$732,"5544*"))/1000</f>
        <v>0</v>
      </c>
      <c r="P122" s="17">
        <f>(SUMIFS(EUROSTAT_VBE_IND_2010!M$7:M$732,EUROSTAT_VBE_IND_2010!$B$7:$B$732,$D122,EUROSTAT_VBE_IND_2010!$C$7:$C$732,"*"&amp;RIGHT($A122,3)&amp;"*",EUROSTAT_VBE_IND_2010!$D$7:$D$732,"554*"))/1000-(SUMIFS(EUROSTAT_VBE_IND_2010!M$7:M$732,EUROSTAT_VBE_IND_2010!$B$7:$B$732,$D122,EUROSTAT_VBE_IND_2010!$C$7:$C$732,"*"&amp;RIGHT($A122,3)&amp;"*",EUROSTAT_VBE_IND_2010!$D$7:$D$732,"5543*"))/1000-(SUMIFS(EUROSTAT_VBE_IND_2010!M$7:M$732,EUROSTAT_VBE_IND_2010!$B$7:$B$732,$D122,EUROSTAT_VBE_IND_2010!$C$7:$C$732,"*"&amp;RIGHT($A122,3)&amp;"*",EUROSTAT_VBE_IND_2010!$D$7:$D$732,"5544*"))/1000</f>
        <v>0</v>
      </c>
      <c r="Q122" s="17">
        <f>(SUMIFS(EUROSTAT_VBE_IND_2010!N$7:N$732,EUROSTAT_VBE_IND_2010!$B$7:$B$732,$D122,EUROSTAT_VBE_IND_2010!$C$7:$C$732,"*"&amp;RIGHT($A122,3)&amp;"*",EUROSTAT_VBE_IND_2010!$D$7:$D$732,"554*"))/1000-(SUMIFS(EUROSTAT_VBE_IND_2010!N$7:N$732,EUROSTAT_VBE_IND_2010!$B$7:$B$732,$D122,EUROSTAT_VBE_IND_2010!$C$7:$C$732,"*"&amp;RIGHT($A122,3)&amp;"*",EUROSTAT_VBE_IND_2010!$D$7:$D$732,"5543*"))/1000-(SUMIFS(EUROSTAT_VBE_IND_2010!N$7:N$732,EUROSTAT_VBE_IND_2010!$B$7:$B$732,$D122,EUROSTAT_VBE_IND_2010!$C$7:$C$732,"*"&amp;RIGHT($A122,3)&amp;"*",EUROSTAT_VBE_IND_2010!$D$7:$D$732,"5544*"))/1000</f>
        <v>0</v>
      </c>
      <c r="R122" s="17">
        <f>(SUMIFS(EUROSTAT_VBE_IND_2010!O$7:O$732,EUROSTAT_VBE_IND_2010!$B$7:$B$732,$D122,EUROSTAT_VBE_IND_2010!$C$7:$C$732,"*"&amp;RIGHT($A122,3)&amp;"*",EUROSTAT_VBE_IND_2010!$D$7:$D$732,"554*"))/1000-(SUMIFS(EUROSTAT_VBE_IND_2010!O$7:O$732,EUROSTAT_VBE_IND_2010!$B$7:$B$732,$D122,EUROSTAT_VBE_IND_2010!$C$7:$C$732,"*"&amp;RIGHT($A122,3)&amp;"*",EUROSTAT_VBE_IND_2010!$D$7:$D$732,"5543*"))/1000-(SUMIFS(EUROSTAT_VBE_IND_2010!O$7:O$732,EUROSTAT_VBE_IND_2010!$B$7:$B$732,$D122,EUROSTAT_VBE_IND_2010!$C$7:$C$732,"*"&amp;RIGHT($A122,3)&amp;"*",EUROSTAT_VBE_IND_2010!$D$7:$D$732,"5544*"))/1000</f>
        <v>0.002</v>
      </c>
      <c r="S122" s="17">
        <f>(SUMIFS(EUROSTAT_VBE_IND_2010!P$7:P$732,EUROSTAT_VBE_IND_2010!$B$7:$B$732,$D122,EUROSTAT_VBE_IND_2010!$C$7:$C$732,"*"&amp;RIGHT($A122,3)&amp;"*",EUROSTAT_VBE_IND_2010!$D$7:$D$732,"554*"))/1000-(SUMIFS(EUROSTAT_VBE_IND_2010!P$7:P$732,EUROSTAT_VBE_IND_2010!$B$7:$B$732,$D122,EUROSTAT_VBE_IND_2010!$C$7:$C$732,"*"&amp;RIGHT($A122,3)&amp;"*",EUROSTAT_VBE_IND_2010!$D$7:$D$732,"5543*"))/1000-(SUMIFS(EUROSTAT_VBE_IND_2010!P$7:P$732,EUROSTAT_VBE_IND_2010!$B$7:$B$732,$D122,EUROSTAT_VBE_IND_2010!$C$7:$C$732,"*"&amp;RIGHT($A122,3)&amp;"*",EUROSTAT_VBE_IND_2010!$D$7:$D$732,"5544*"))/1000</f>
        <v>0</v>
      </c>
      <c r="T122" s="17">
        <f>(SUMIFS(EUROSTAT_VBE_IND_2010!Q$7:Q$732,EUROSTAT_VBE_IND_2010!$B$7:$B$732,$D122,EUROSTAT_VBE_IND_2010!$C$7:$C$732,"*"&amp;RIGHT($A122,3)&amp;"*",EUROSTAT_VBE_IND_2010!$D$7:$D$732,"554*"))/1000-(SUMIFS(EUROSTAT_VBE_IND_2010!Q$7:Q$732,EUROSTAT_VBE_IND_2010!$B$7:$B$732,$D122,EUROSTAT_VBE_IND_2010!$C$7:$C$732,"*"&amp;RIGHT($A122,3)&amp;"*",EUROSTAT_VBE_IND_2010!$D$7:$D$732,"5543*"))/1000-(SUMIFS(EUROSTAT_VBE_IND_2010!Q$7:Q$732,EUROSTAT_VBE_IND_2010!$B$7:$B$732,$D122,EUROSTAT_VBE_IND_2010!$C$7:$C$732,"*"&amp;RIGHT($A122,3)&amp;"*",EUROSTAT_VBE_IND_2010!$D$7:$D$732,"5544*"))/1000</f>
        <v>0</v>
      </c>
      <c r="U122" s="17">
        <f>(SUMIFS(EUROSTAT_VBE_IND_2010!R$7:R$732,EUROSTAT_VBE_IND_2010!$B$7:$B$732,$D122,EUROSTAT_VBE_IND_2010!$C$7:$C$732,"*"&amp;RIGHT($A122,3)&amp;"*",EUROSTAT_VBE_IND_2010!$D$7:$D$732,"554*"))/1000-(SUMIFS(EUROSTAT_VBE_IND_2010!R$7:R$732,EUROSTAT_VBE_IND_2010!$B$7:$B$732,$D122,EUROSTAT_VBE_IND_2010!$C$7:$C$732,"*"&amp;RIGHT($A122,3)&amp;"*",EUROSTAT_VBE_IND_2010!$D$7:$D$732,"5543*"))/1000-(SUMIFS(EUROSTAT_VBE_IND_2010!R$7:R$732,EUROSTAT_VBE_IND_2010!$B$7:$B$732,$D122,EUROSTAT_VBE_IND_2010!$C$7:$C$732,"*"&amp;RIGHT($A122,3)&amp;"*",EUROSTAT_VBE_IND_2010!$D$7:$D$732,"5544*"))/1000</f>
        <v>0</v>
      </c>
      <c r="V122" s="17">
        <f>(SUMIFS(EUROSTAT_VBE_IND_2010!S$7:S$732,EUROSTAT_VBE_IND_2010!$B$7:$B$732,$D122,EUROSTAT_VBE_IND_2010!$C$7:$C$732,"*"&amp;RIGHT($A122,3)&amp;"*",EUROSTAT_VBE_IND_2010!$D$7:$D$732,"554*"))/1000-(SUMIFS(EUROSTAT_VBE_IND_2010!S$7:S$732,EUROSTAT_VBE_IND_2010!$B$7:$B$732,$D122,EUROSTAT_VBE_IND_2010!$C$7:$C$732,"*"&amp;RIGHT($A122,3)&amp;"*",EUROSTAT_VBE_IND_2010!$D$7:$D$732,"5543*"))/1000-(SUMIFS(EUROSTAT_VBE_IND_2010!S$7:S$732,EUROSTAT_VBE_IND_2010!$B$7:$B$732,$D122,EUROSTAT_VBE_IND_2010!$C$7:$C$732,"*"&amp;RIGHT($A122,3)&amp;"*",EUROSTAT_VBE_IND_2010!$D$7:$D$732,"5544*"))/1000</f>
        <v>0</v>
      </c>
      <c r="W122" s="17">
        <f>(SUMIFS(EUROSTAT_VBE_IND_2010!T$7:T$732,EUROSTAT_VBE_IND_2010!$B$7:$B$732,$D122,EUROSTAT_VBE_IND_2010!$C$7:$C$732,"*"&amp;RIGHT($A122,3)&amp;"*",EUROSTAT_VBE_IND_2010!$D$7:$D$732,"554*"))/1000-(SUMIFS(EUROSTAT_VBE_IND_2010!T$7:T$732,EUROSTAT_VBE_IND_2010!$B$7:$B$732,$D122,EUROSTAT_VBE_IND_2010!$C$7:$C$732,"*"&amp;RIGHT($A122,3)&amp;"*",EUROSTAT_VBE_IND_2010!$D$7:$D$732,"5543*"))/1000-(SUMIFS(EUROSTAT_VBE_IND_2010!T$7:T$732,EUROSTAT_VBE_IND_2010!$B$7:$B$732,$D122,EUROSTAT_VBE_IND_2010!$C$7:$C$732,"*"&amp;RIGHT($A122,3)&amp;"*",EUROSTAT_VBE_IND_2010!$D$7:$D$732,"5544*"))/1000</f>
        <v>0</v>
      </c>
      <c r="X122" s="17">
        <f>(SUMIFS(EUROSTAT_VBE_IND_2010!U$7:U$732,EUROSTAT_VBE_IND_2010!$B$7:$B$732,$D122,EUROSTAT_VBE_IND_2010!$C$7:$C$732,"*"&amp;RIGHT($A122,3)&amp;"*",EUROSTAT_VBE_IND_2010!$D$7:$D$732,"554*"))/1000-(SUMIFS(EUROSTAT_VBE_IND_2010!U$7:U$732,EUROSTAT_VBE_IND_2010!$B$7:$B$732,$D122,EUROSTAT_VBE_IND_2010!$C$7:$C$732,"*"&amp;RIGHT($A122,3)&amp;"*",EUROSTAT_VBE_IND_2010!$D$7:$D$732,"5543*"))/1000-(SUMIFS(EUROSTAT_VBE_IND_2010!U$7:U$732,EUROSTAT_VBE_IND_2010!$B$7:$B$732,$D122,EUROSTAT_VBE_IND_2010!$C$7:$C$732,"*"&amp;RIGHT($A122,3)&amp;"*",EUROSTAT_VBE_IND_2010!$D$7:$D$732,"5544*"))/1000</f>
        <v>0</v>
      </c>
      <c r="Y122" s="17">
        <f>(SUMIFS(EUROSTAT_VBE_IND_2010!V$7:V$732,EUROSTAT_VBE_IND_2010!$B$7:$B$732,$D122,EUROSTAT_VBE_IND_2010!$C$7:$C$732,"*"&amp;RIGHT($A122,3)&amp;"*",EUROSTAT_VBE_IND_2010!$D$7:$D$732,"554*"))/1000-(SUMIFS(EUROSTAT_VBE_IND_2010!V$7:V$732,EUROSTAT_VBE_IND_2010!$B$7:$B$732,$D122,EUROSTAT_VBE_IND_2010!$C$7:$C$732,"*"&amp;RIGHT($A122,3)&amp;"*",EUROSTAT_VBE_IND_2010!$D$7:$D$732,"5543*"))/1000-(SUMIFS(EUROSTAT_VBE_IND_2010!V$7:V$732,EUROSTAT_VBE_IND_2010!$B$7:$B$732,$D122,EUROSTAT_VBE_IND_2010!$C$7:$C$732,"*"&amp;RIGHT($A122,3)&amp;"*",EUROSTAT_VBE_IND_2010!$D$7:$D$732,"5544*"))/1000</f>
        <v>0.001</v>
      </c>
      <c r="Z122" s="17">
        <f>(SUMIFS(EUROSTAT_VBE_IND_2010!W$7:W$732,EUROSTAT_VBE_IND_2010!$B$7:$B$732,$D122,EUROSTAT_VBE_IND_2010!$C$7:$C$732,"*"&amp;RIGHT($A122,3)&amp;"*",EUROSTAT_VBE_IND_2010!$D$7:$D$732,"554*"))/1000-(SUMIFS(EUROSTAT_VBE_IND_2010!W$7:W$732,EUROSTAT_VBE_IND_2010!$B$7:$B$732,$D122,EUROSTAT_VBE_IND_2010!$C$7:$C$732,"*"&amp;RIGHT($A122,3)&amp;"*",EUROSTAT_VBE_IND_2010!$D$7:$D$732,"5543*"))/1000-(SUMIFS(EUROSTAT_VBE_IND_2010!W$7:W$732,EUROSTAT_VBE_IND_2010!$B$7:$B$732,$D122,EUROSTAT_VBE_IND_2010!$C$7:$C$732,"*"&amp;RIGHT($A122,3)&amp;"*",EUROSTAT_VBE_IND_2010!$D$7:$D$732,"5544*"))/1000</f>
        <v>0</v>
      </c>
      <c r="AA122" s="17">
        <f>(SUMIFS(EUROSTAT_VBE_IND_2010!X$7:X$732,EUROSTAT_VBE_IND_2010!$B$7:$B$732,$D122,EUROSTAT_VBE_IND_2010!$C$7:$C$732,"*"&amp;RIGHT($A122,3)&amp;"*",EUROSTAT_VBE_IND_2010!$D$7:$D$732,"554*"))/1000-(SUMIFS(EUROSTAT_VBE_IND_2010!X$7:X$732,EUROSTAT_VBE_IND_2010!$B$7:$B$732,$D122,EUROSTAT_VBE_IND_2010!$C$7:$C$732,"*"&amp;RIGHT($A122,3)&amp;"*",EUROSTAT_VBE_IND_2010!$D$7:$D$732,"5543*"))/1000-(SUMIFS(EUROSTAT_VBE_IND_2010!X$7:X$732,EUROSTAT_VBE_IND_2010!$B$7:$B$732,$D122,EUROSTAT_VBE_IND_2010!$C$7:$C$732,"*"&amp;RIGHT($A122,3)&amp;"*",EUROSTAT_VBE_IND_2010!$D$7:$D$732,"5544*"))/1000</f>
        <v>0</v>
      </c>
      <c r="AB122" s="17">
        <f>(SUMIFS(EUROSTAT_VBE_IND_2010!AA$7:AA$732,EUROSTAT_VBE_IND_2010!$B$7:$B$732,$D122,EUROSTAT_VBE_IND_2010!$C$7:$C$732,"*"&amp;RIGHT($A122,3)&amp;"*",EUROSTAT_VBE_IND_2010!$D$7:$D$732,"554*"))/1000-(SUMIFS(EUROSTAT_VBE_IND_2010!AA$7:AA$732,EUROSTAT_VBE_IND_2010!$B$7:$B$732,$D122,EUROSTAT_VBE_IND_2010!$C$7:$C$732,"*"&amp;RIGHT($A122,3)&amp;"*",EUROSTAT_VBE_IND_2010!$D$7:$D$732,"5543*"))/1000-(SUMIFS(EUROSTAT_VBE_IND_2010!AA$7:AA$732,EUROSTAT_VBE_IND_2010!$B$7:$B$732,$D122,EUROSTAT_VBE_IND_2010!$C$7:$C$732,"*"&amp;RIGHT($A122,3)&amp;"*",EUROSTAT_VBE_IND_2010!$D$7:$D$732,"5544*"))/1000</f>
        <v>0</v>
      </c>
      <c r="AC122" s="17">
        <f>(SUMIFS(EUROSTAT_VBE_IND_2010!AB$7:AB$732,EUROSTAT_VBE_IND_2010!$B$7:$B$732,$D122,EUROSTAT_VBE_IND_2010!$C$7:$C$732,"*"&amp;RIGHT($A122,3)&amp;"*",EUROSTAT_VBE_IND_2010!$D$7:$D$732,"554*"))/1000-(SUMIFS(EUROSTAT_VBE_IND_2010!AB$7:AB$732,EUROSTAT_VBE_IND_2010!$B$7:$B$732,$D122,EUROSTAT_VBE_IND_2010!$C$7:$C$732,"*"&amp;RIGHT($A122,3)&amp;"*",EUROSTAT_VBE_IND_2010!$D$7:$D$732,"5543*"))/1000-(SUMIFS(EUROSTAT_VBE_IND_2010!AB$7:AB$732,EUROSTAT_VBE_IND_2010!$B$7:$B$732,$D122,EUROSTAT_VBE_IND_2010!$C$7:$C$732,"*"&amp;RIGHT($A122,3)&amp;"*",EUROSTAT_VBE_IND_2010!$D$7:$D$732,"5544*"))/1000</f>
        <v>0</v>
      </c>
      <c r="AD122" s="17">
        <f>(SUMIFS(EUROSTAT_VBE_IND_2010!AC$7:AC$732,EUROSTAT_VBE_IND_2010!$B$7:$B$732,$D122,EUROSTAT_VBE_IND_2010!$C$7:$C$732,"*"&amp;RIGHT($A122,3)&amp;"*",EUROSTAT_VBE_IND_2010!$D$7:$D$732,"554*"))/1000-(SUMIFS(EUROSTAT_VBE_IND_2010!AC$7:AC$732,EUROSTAT_VBE_IND_2010!$B$7:$B$732,$D122,EUROSTAT_VBE_IND_2010!$C$7:$C$732,"*"&amp;RIGHT($A122,3)&amp;"*",EUROSTAT_VBE_IND_2010!$D$7:$D$732,"5543*"))/1000-(SUMIFS(EUROSTAT_VBE_IND_2010!AC$7:AC$732,EUROSTAT_VBE_IND_2010!$B$7:$B$732,$D122,EUROSTAT_VBE_IND_2010!$C$7:$C$732,"*"&amp;RIGHT($A122,3)&amp;"*",EUROSTAT_VBE_IND_2010!$D$7:$D$732,"5544*"))/1000</f>
        <v>0.296</v>
      </c>
      <c r="AE122" s="17">
        <f>(SUMIFS(EUROSTAT_VBE_IND_2010!AD$7:AD$732,EUROSTAT_VBE_IND_2010!$B$7:$B$732,$D122,EUROSTAT_VBE_IND_2010!$C$7:$C$732,"*"&amp;RIGHT($A122,3)&amp;"*",EUROSTAT_VBE_IND_2010!$D$7:$D$732,"554*"))/1000-(SUMIFS(EUROSTAT_VBE_IND_2010!AD$7:AD$732,EUROSTAT_VBE_IND_2010!$B$7:$B$732,$D122,EUROSTAT_VBE_IND_2010!$C$7:$C$732,"*"&amp;RIGHT($A122,3)&amp;"*",EUROSTAT_VBE_IND_2010!$D$7:$D$732,"5543*"))/1000-(SUMIFS(EUROSTAT_VBE_IND_2010!AD$7:AD$732,EUROSTAT_VBE_IND_2010!$B$7:$B$732,$D122,EUROSTAT_VBE_IND_2010!$C$7:$C$732,"*"&amp;RIGHT($A122,3)&amp;"*",EUROSTAT_VBE_IND_2010!$D$7:$D$732,"5544*"))/1000</f>
        <v>0</v>
      </c>
      <c r="AF122" s="17">
        <f>(SUMIFS(EUROSTAT_VBE_IND_2010!AE$7:AE$732,EUROSTAT_VBE_IND_2010!$B$7:$B$732,$D122,EUROSTAT_VBE_IND_2010!$C$7:$C$732,"*"&amp;RIGHT($A122,3)&amp;"*",EUROSTAT_VBE_IND_2010!$D$7:$D$732,"554*"))/1000-(SUMIFS(EUROSTAT_VBE_IND_2010!AE$7:AE$732,EUROSTAT_VBE_IND_2010!$B$7:$B$732,$D122,EUROSTAT_VBE_IND_2010!$C$7:$C$732,"*"&amp;RIGHT($A122,3)&amp;"*",EUROSTAT_VBE_IND_2010!$D$7:$D$732,"5543*"))/1000-(SUMIFS(EUROSTAT_VBE_IND_2010!AE$7:AE$732,EUROSTAT_VBE_IND_2010!$B$7:$B$732,$D122,EUROSTAT_VBE_IND_2010!$C$7:$C$732,"*"&amp;RIGHT($A122,3)&amp;"*",EUROSTAT_VBE_IND_2010!$D$7:$D$732,"5544*"))/1000</f>
        <v>0</v>
      </c>
      <c r="AG122" s="17">
        <f>(SUMIFS(EUROSTAT_VBE_IND_2010!AF$7:AF$732,EUROSTAT_VBE_IND_2010!$B$7:$B$732,$D122,EUROSTAT_VBE_IND_2010!$C$7:$C$732,"*"&amp;RIGHT($A122,3)&amp;"*",EUROSTAT_VBE_IND_2010!$D$7:$D$732,"554*"))/1000-(SUMIFS(EUROSTAT_VBE_IND_2010!AF$7:AF$732,EUROSTAT_VBE_IND_2010!$B$7:$B$732,$D122,EUROSTAT_VBE_IND_2010!$C$7:$C$732,"*"&amp;RIGHT($A122,3)&amp;"*",EUROSTAT_VBE_IND_2010!$D$7:$D$732,"5543*"))/1000-(SUMIFS(EUROSTAT_VBE_IND_2010!AF$7:AF$732,EUROSTAT_VBE_IND_2010!$B$7:$B$732,$D122,EUROSTAT_VBE_IND_2010!$C$7:$C$732,"*"&amp;RIGHT($A122,3)&amp;"*",EUROSTAT_VBE_IND_2010!$D$7:$D$732,"5544*"))/1000</f>
        <v>0</v>
      </c>
      <c r="AH122" s="17">
        <f>(SUMIFS(EUROSTAT_VBE_IND_2010!AH$7:AH$732,EUROSTAT_VBE_IND_2010!$B$7:$B$732,$D122,EUROSTAT_VBE_IND_2010!$C$7:$C$732,"*"&amp;RIGHT($A122,3)&amp;"*",EUROSTAT_VBE_IND_2010!$D$7:$D$732,"554*"))/1000-(SUMIFS(EUROSTAT_VBE_IND_2010!AH$7:AH$732,EUROSTAT_VBE_IND_2010!$B$7:$B$732,$D122,EUROSTAT_VBE_IND_2010!$C$7:$C$732,"*"&amp;RIGHT($A122,3)&amp;"*",EUROSTAT_VBE_IND_2010!$D$7:$D$732,"5543*"))/1000-(SUMIFS(EUROSTAT_VBE_IND_2010!AH$7:AH$732,EUROSTAT_VBE_IND_2010!$B$7:$B$732,$D122,EUROSTAT_VBE_IND_2010!$C$7:$C$732,"*"&amp;RIGHT($A122,3)&amp;"*",EUROSTAT_VBE_IND_2010!$D$7:$D$732,"5544*"))/1000</f>
        <v>0</v>
      </c>
      <c r="AI122" s="17">
        <f>(SUMIFS(EUROSTAT_VBE_IND_2010!AI$7:AI$732,EUROSTAT_VBE_IND_2010!$B$7:$B$732,$D122,EUROSTAT_VBE_IND_2010!$C$7:$C$732,"*"&amp;RIGHT($A122,3)&amp;"*",EUROSTAT_VBE_IND_2010!$D$7:$D$732,"554*"))/1000-(SUMIFS(EUROSTAT_VBE_IND_2010!AI$7:AI$732,EUROSTAT_VBE_IND_2010!$B$7:$B$732,$D122,EUROSTAT_VBE_IND_2010!$C$7:$C$732,"*"&amp;RIGHT($A122,3)&amp;"*",EUROSTAT_VBE_IND_2010!$D$7:$D$732,"5543*"))/1000-(SUMIFS(EUROSTAT_VBE_IND_2010!AI$7:AI$732,EUROSTAT_VBE_IND_2010!$B$7:$B$732,$D122,EUROSTAT_VBE_IND_2010!$C$7:$C$732,"*"&amp;RIGHT($A122,3)&amp;"*",EUROSTAT_VBE_IND_2010!$D$7:$D$732,"5544*"))/1000</f>
        <v>0</v>
      </c>
      <c r="AJ122" s="17">
        <f>(SUMIFS(EUROSTAT_VBE_IND_2010!AJ$7:AJ$732,EUROSTAT_VBE_IND_2010!$B$7:$B$732,$D122,EUROSTAT_VBE_IND_2010!$C$7:$C$732,"*"&amp;RIGHT($A122,3)&amp;"*",EUROSTAT_VBE_IND_2010!$D$7:$D$732,"554*"))/1000-(SUMIFS(EUROSTAT_VBE_IND_2010!AJ$7:AJ$732,EUROSTAT_VBE_IND_2010!$B$7:$B$732,$D122,EUROSTAT_VBE_IND_2010!$C$7:$C$732,"*"&amp;RIGHT($A122,3)&amp;"*",EUROSTAT_VBE_IND_2010!$D$7:$D$732,"5543*"))/1000-(SUMIFS(EUROSTAT_VBE_IND_2010!AJ$7:AJ$732,EUROSTAT_VBE_IND_2010!$B$7:$B$732,$D122,EUROSTAT_VBE_IND_2010!$C$7:$C$732,"*"&amp;RIGHT($A122,3)&amp;"*",EUROSTAT_VBE_IND_2010!$D$7:$D$732,"5544*"))/1000</f>
        <v>0.112</v>
      </c>
      <c r="AK122" s="17">
        <f>(SUMIFS(EUROSTAT_VBE_IND_2010!AK$7:AK$732,EUROSTAT_VBE_IND_2010!$B$7:$B$732,$D122,EUROSTAT_VBE_IND_2010!$C$7:$C$732,"*"&amp;RIGHT($A122,3)&amp;"*",EUROSTAT_VBE_IND_2010!$D$7:$D$732,"554*"))/1000-(SUMIFS(EUROSTAT_VBE_IND_2010!AK$7:AK$732,EUROSTAT_VBE_IND_2010!$B$7:$B$732,$D122,EUROSTAT_VBE_IND_2010!$C$7:$C$732,"*"&amp;RIGHT($A122,3)&amp;"*",EUROSTAT_VBE_IND_2010!$D$7:$D$732,"5543*"))/1000-(SUMIFS(EUROSTAT_VBE_IND_2010!AK$7:AK$732,EUROSTAT_VBE_IND_2010!$B$7:$B$732,$D122,EUROSTAT_VBE_IND_2010!$C$7:$C$732,"*"&amp;RIGHT($A122,3)&amp;"*",EUROSTAT_VBE_IND_2010!$D$7:$D$732,"5544*"))/1000</f>
        <v>0</v>
      </c>
      <c r="AL122" s="198">
        <f>SUMIFS('IEA Bal_AL-IND'!$D$30:$D$329,'IEA Bal_AL-IND'!$A$30:$A$329,"*"&amp;RIGHT($B122,8),'IEA Bal_AL-IND'!$C$30:$C$329,'Aggregated Balance-IND_2010'!$E122)</f>
        <v>0</v>
      </c>
      <c r="AM122" s="198">
        <f>SUMIFS('IEA Bal_BA-IND'!$D$30:$D$329,'IEA Bal_BA-IND'!$A$30:$A$329,"*"&amp;RIGHT($B122,8),'IEA Bal_BA-IND'!$C$30:$C$329,'Aggregated Balance-IND_2010'!$E122)</f>
        <v>0</v>
      </c>
      <c r="AN122" s="198">
        <f>SUMIFS('IEA Bal_KS-IND'!$D$30:$D$329,'IEA Bal_KS-IND'!$A$30:$A$329,"*"&amp;RIGHT($B122,8),'IEA Bal_KS-IND'!$C$30:$C$329,'Aggregated Balance-IND_2010'!$E122)</f>
        <v>0.00201</v>
      </c>
      <c r="AO122" s="17">
        <f>(SUMIFS(EUROSTAT_VBE_IND_2010!Y$7:Y$732,EUROSTAT_VBE_IND_2010!$B$7:$B$732,$D122,EUROSTAT_VBE_IND_2010!$C$7:$C$732,"*"&amp;RIGHT($A122,3)&amp;"*",EUROSTAT_VBE_IND_2010!$D$7:$D$732,"554*"))/1000-(SUMIFS(EUROSTAT_VBE_IND_2010!Y$7:Y$732,EUROSTAT_VBE_IND_2010!$B$7:$B$732,$D122,EUROSTAT_VBE_IND_2010!$C$7:$C$732,"*"&amp;RIGHT($A122,3)&amp;"*",EUROSTAT_VBE_IND_2010!$D$7:$D$732,"5543*"))/1000-(SUMIFS(EUROSTAT_VBE_IND_2010!Y$7:Y$732,EUROSTAT_VBE_IND_2010!$B$7:$B$732,$D122,EUROSTAT_VBE_IND_2010!$C$7:$C$732,"*"&amp;RIGHT($A122,3)&amp;"*",EUROSTAT_VBE_IND_2010!$D$7:$D$732,"5544*"))/1000</f>
        <v>0</v>
      </c>
      <c r="AP122" s="17">
        <f>(SUMIFS(EUROSTAT_VBE_IND_2010!Z$7:Z$732,EUROSTAT_VBE_IND_2010!$B$7:$B$732,$D122,EUROSTAT_VBE_IND_2010!$C$7:$C$732,"*"&amp;RIGHT($A122,3)&amp;"*",EUROSTAT_VBE_IND_2010!$D$7:$D$732,"554*"))/1000-(SUMIFS(EUROSTAT_VBE_IND_2010!Z$7:Z$732,EUROSTAT_VBE_IND_2010!$B$7:$B$732,$D122,EUROSTAT_VBE_IND_2010!$C$7:$C$732,"*"&amp;RIGHT($A122,3)&amp;"*",EUROSTAT_VBE_IND_2010!$D$7:$D$732,"5543*"))/1000-(SUMIFS(EUROSTAT_VBE_IND_2010!Z$7:Z$732,EUROSTAT_VBE_IND_2010!$B$7:$B$732,$D122,EUROSTAT_VBE_IND_2010!$C$7:$C$732,"*"&amp;RIGHT($A122,3)&amp;"*",EUROSTAT_VBE_IND_2010!$D$7:$D$732,"5544*"))/1000</f>
        <v>0.084</v>
      </c>
      <c r="AQ122" s="17">
        <f>(SUMIFS(EUROSTAT_VBE_IND_2010!AG$7:AG$732,EUROSTAT_VBE_IND_2010!$B$7:$B$732,$D122,EUROSTAT_VBE_IND_2010!$C$7:$C$732,"*"&amp;RIGHT($A122,3)&amp;"*",EUROSTAT_VBE_IND_2010!$D$7:$D$732,"554*"))/1000-(SUMIFS(EUROSTAT_VBE_IND_2010!AG$7:AG$732,EUROSTAT_VBE_IND_2010!$B$7:$B$732,$D122,EUROSTAT_VBE_IND_2010!$C$7:$C$732,"*"&amp;RIGHT($A122,3)&amp;"*",EUROSTAT_VBE_IND_2010!$D$7:$D$732,"5543*"))/1000-(SUMIFS(EUROSTAT_VBE_IND_2010!AG$7:AG$732,EUROSTAT_VBE_IND_2010!$B$7:$B$732,$D122,EUROSTAT_VBE_IND_2010!$C$7:$C$732,"*"&amp;RIGHT($A122,3)&amp;"*",EUROSTAT_VBE_IND_2010!$D$7:$D$732,"5544*"))/1000</f>
        <v>0</v>
      </c>
    </row>
    <row r="123" spans="1:43">
      <c r="A123" t="str">
        <f>LEFT(EUROSTAT_VBE_IND_2010!$C$88,8)</f>
        <v>B_101805</v>
      </c>
      <c r="B123" s="28" t="s">
        <v>297</v>
      </c>
      <c r="C123" t="s">
        <v>293</v>
      </c>
      <c r="D123" t="s">
        <v>126</v>
      </c>
      <c r="E123" t="s">
        <v>245</v>
      </c>
      <c r="F123" t="s">
        <v>265</v>
      </c>
      <c r="G123" s="17">
        <f>(SUMIFS(EUROSTAT_VBE_IND_2010!E$7:E$732,EUROSTAT_VBE_IND_2010!$B$7:$B$732,$D123,EUROSTAT_VBE_IND_2010!$C$7:$C$732,"*"&amp;RIGHT($A123,3)&amp;"*",EUROSTAT_VBE_IND_2010!$D$7:$D$732,"5543*"))/1000</f>
        <v>0</v>
      </c>
      <c r="H123" s="17">
        <f>(SUMIFS(EUROSTAT_VBE_IND_2010!F$7:F$732,EUROSTAT_VBE_IND_2010!$B$7:$B$732,$D123,EUROSTAT_VBE_IND_2010!$C$7:$C$732,"*"&amp;RIGHT($A123,3)&amp;"*",EUROSTAT_VBE_IND_2010!$D$7:$D$732,"5543*"))/1000</f>
        <v>0</v>
      </c>
      <c r="I123" s="17">
        <f>(SUMIFS(EUROSTAT_VBE_IND_2010!G$7:G$732,EUROSTAT_VBE_IND_2010!$B$7:$B$732,$D123,EUROSTAT_VBE_IND_2010!$C$7:$C$732,"*"&amp;RIGHT($A123,3)&amp;"*",EUROSTAT_VBE_IND_2010!$D$7:$D$732,"5543*"))/1000</f>
        <v>0</v>
      </c>
      <c r="J123" s="198">
        <f>SUMIFS('IEA Bal_CH-IND'!$D$30:$D$329,'IEA Bal_CH-IND'!$A$30:$A$329,"*"&amp;RIGHT($B123,8),'IEA Bal_CH-IND'!$C$30:$C$329,'Aggregated Balance-IND_2010'!$E123)</f>
        <v>0</v>
      </c>
      <c r="K123" s="17">
        <f>(SUMIFS(EUROSTAT_VBE_IND_2010!H$7:H$732,EUROSTAT_VBE_IND_2010!$B$7:$B$732,$D123,EUROSTAT_VBE_IND_2010!$C$7:$C$732,"*"&amp;RIGHT($A123,3)&amp;"*",EUROSTAT_VBE_IND_2010!$D$7:$D$732,"5543*"))/1000</f>
        <v>0</v>
      </c>
      <c r="L123" s="17">
        <f>(SUMIFS(EUROSTAT_VBE_IND_2010!I$7:I$732,EUROSTAT_VBE_IND_2010!$B$7:$B$732,$D123,EUROSTAT_VBE_IND_2010!$C$7:$C$732,"*"&amp;RIGHT($A123,3)&amp;"*",EUROSTAT_VBE_IND_2010!$D$7:$D$732,"5543*"))/1000</f>
        <v>0</v>
      </c>
      <c r="M123" s="17">
        <f>(SUMIFS(EUROSTAT_VBE_IND_2010!J$7:J$732,EUROSTAT_VBE_IND_2010!$B$7:$B$732,$D123,EUROSTAT_VBE_IND_2010!$C$7:$C$732,"*"&amp;RIGHT($A123,3)&amp;"*",EUROSTAT_VBE_IND_2010!$D$7:$D$732,"5543*"))/1000</f>
        <v>0</v>
      </c>
      <c r="N123" s="17">
        <f>(SUMIFS(EUROSTAT_VBE_IND_2010!K$7:K$732,EUROSTAT_VBE_IND_2010!$B$7:$B$732,$D123,EUROSTAT_VBE_IND_2010!$C$7:$C$732,"*"&amp;RIGHT($A123,3)&amp;"*",EUROSTAT_VBE_IND_2010!$D$7:$D$732,"5543*"))/1000</f>
        <v>0</v>
      </c>
      <c r="O123" s="17">
        <f>(SUMIFS(EUROSTAT_VBE_IND_2010!L$7:L$732,EUROSTAT_VBE_IND_2010!$B$7:$B$732,$D123,EUROSTAT_VBE_IND_2010!$C$7:$C$732,"*"&amp;RIGHT($A123,3)&amp;"*",EUROSTAT_VBE_IND_2010!$D$7:$D$732,"5543*"))/1000</f>
        <v>0</v>
      </c>
      <c r="P123" s="17">
        <f>(SUMIFS(EUROSTAT_VBE_IND_2010!M$7:M$732,EUROSTAT_VBE_IND_2010!$B$7:$B$732,$D123,EUROSTAT_VBE_IND_2010!$C$7:$C$732,"*"&amp;RIGHT($A123,3)&amp;"*",EUROSTAT_VBE_IND_2010!$D$7:$D$732,"5543*"))/1000</f>
        <v>0</v>
      </c>
      <c r="Q123" s="17">
        <f>(SUMIFS(EUROSTAT_VBE_IND_2010!N$7:N$732,EUROSTAT_VBE_IND_2010!$B$7:$B$732,$D123,EUROSTAT_VBE_IND_2010!$C$7:$C$732,"*"&amp;RIGHT($A123,3)&amp;"*",EUROSTAT_VBE_IND_2010!$D$7:$D$732,"5543*"))/1000</f>
        <v>0</v>
      </c>
      <c r="R123" s="17">
        <f>(SUMIFS(EUROSTAT_VBE_IND_2010!O$7:O$732,EUROSTAT_VBE_IND_2010!$B$7:$B$732,$D123,EUROSTAT_VBE_IND_2010!$C$7:$C$732,"*"&amp;RIGHT($A123,3)&amp;"*",EUROSTAT_VBE_IND_2010!$D$7:$D$732,"5543*"))/1000</f>
        <v>0</v>
      </c>
      <c r="S123" s="17">
        <f>(SUMIFS(EUROSTAT_VBE_IND_2010!P$7:P$732,EUROSTAT_VBE_IND_2010!$B$7:$B$732,$D123,EUROSTAT_VBE_IND_2010!$C$7:$C$732,"*"&amp;RIGHT($A123,3)&amp;"*",EUROSTAT_VBE_IND_2010!$D$7:$D$732,"5543*"))/1000</f>
        <v>0</v>
      </c>
      <c r="T123" s="17">
        <f>(SUMIFS(EUROSTAT_VBE_IND_2010!Q$7:Q$732,EUROSTAT_VBE_IND_2010!$B$7:$B$732,$D123,EUROSTAT_VBE_IND_2010!$C$7:$C$732,"*"&amp;RIGHT($A123,3)&amp;"*",EUROSTAT_VBE_IND_2010!$D$7:$D$732,"5543*"))/1000</f>
        <v>0</v>
      </c>
      <c r="U123" s="17">
        <f>(SUMIFS(EUROSTAT_VBE_IND_2010!R$7:R$732,EUROSTAT_VBE_IND_2010!$B$7:$B$732,$D123,EUROSTAT_VBE_IND_2010!$C$7:$C$732,"*"&amp;RIGHT($A123,3)&amp;"*",EUROSTAT_VBE_IND_2010!$D$7:$D$732,"5543*"))/1000</f>
        <v>0</v>
      </c>
      <c r="V123" s="17">
        <f>(SUMIFS(EUROSTAT_VBE_IND_2010!S$7:S$732,EUROSTAT_VBE_IND_2010!$B$7:$B$732,$D123,EUROSTAT_VBE_IND_2010!$C$7:$C$732,"*"&amp;RIGHT($A123,3)&amp;"*",EUROSTAT_VBE_IND_2010!$D$7:$D$732,"5543*"))/1000</f>
        <v>0</v>
      </c>
      <c r="W123" s="17">
        <f>(SUMIFS(EUROSTAT_VBE_IND_2010!T$7:T$732,EUROSTAT_VBE_IND_2010!$B$7:$B$732,$D123,EUROSTAT_VBE_IND_2010!$C$7:$C$732,"*"&amp;RIGHT($A123,3)&amp;"*",EUROSTAT_VBE_IND_2010!$D$7:$D$732,"5543*"))/1000</f>
        <v>0</v>
      </c>
      <c r="X123" s="17">
        <f>(SUMIFS(EUROSTAT_VBE_IND_2010!U$7:U$732,EUROSTAT_VBE_IND_2010!$B$7:$B$732,$D123,EUROSTAT_VBE_IND_2010!$C$7:$C$732,"*"&amp;RIGHT($A123,3)&amp;"*",EUROSTAT_VBE_IND_2010!$D$7:$D$732,"5543*"))/1000</f>
        <v>0</v>
      </c>
      <c r="Y123" s="17">
        <f>(SUMIFS(EUROSTAT_VBE_IND_2010!V$7:V$732,EUROSTAT_VBE_IND_2010!$B$7:$B$732,$D123,EUROSTAT_VBE_IND_2010!$C$7:$C$732,"*"&amp;RIGHT($A123,3)&amp;"*",EUROSTAT_VBE_IND_2010!$D$7:$D$732,"5543*"))/1000</f>
        <v>0</v>
      </c>
      <c r="Z123" s="17">
        <f>(SUMIFS(EUROSTAT_VBE_IND_2010!W$7:W$732,EUROSTAT_VBE_IND_2010!$B$7:$B$732,$D123,EUROSTAT_VBE_IND_2010!$C$7:$C$732,"*"&amp;RIGHT($A123,3)&amp;"*",EUROSTAT_VBE_IND_2010!$D$7:$D$732,"5543*"))/1000</f>
        <v>0</v>
      </c>
      <c r="AA123" s="17">
        <f>(SUMIFS(EUROSTAT_VBE_IND_2010!X$7:X$732,EUROSTAT_VBE_IND_2010!$B$7:$B$732,$D123,EUROSTAT_VBE_IND_2010!$C$7:$C$732,"*"&amp;RIGHT($A123,3)&amp;"*",EUROSTAT_VBE_IND_2010!$D$7:$D$732,"5543*"))/1000</f>
        <v>0</v>
      </c>
      <c r="AB123" s="17">
        <f>(SUMIFS(EUROSTAT_VBE_IND_2010!AA$7:AA$732,EUROSTAT_VBE_IND_2010!$B$7:$B$732,$D123,EUROSTAT_VBE_IND_2010!$C$7:$C$732,"*"&amp;RIGHT($A123,3)&amp;"*",EUROSTAT_VBE_IND_2010!$D$7:$D$732,"5543*"))/1000</f>
        <v>0</v>
      </c>
      <c r="AC123" s="17">
        <f>(SUMIFS(EUROSTAT_VBE_IND_2010!AB$7:AB$732,EUROSTAT_VBE_IND_2010!$B$7:$B$732,$D123,EUROSTAT_VBE_IND_2010!$C$7:$C$732,"*"&amp;RIGHT($A123,3)&amp;"*",EUROSTAT_VBE_IND_2010!$D$7:$D$732,"5543*"))/1000</f>
        <v>0</v>
      </c>
      <c r="AD123" s="17">
        <f>(SUMIFS(EUROSTAT_VBE_IND_2010!AC$7:AC$732,EUROSTAT_VBE_IND_2010!$B$7:$B$732,$D123,EUROSTAT_VBE_IND_2010!$C$7:$C$732,"*"&amp;RIGHT($A123,3)&amp;"*",EUROSTAT_VBE_IND_2010!$D$7:$D$732,"5543*"))/1000</f>
        <v>0</v>
      </c>
      <c r="AE123" s="17">
        <f>(SUMIFS(EUROSTAT_VBE_IND_2010!AD$7:AD$732,EUROSTAT_VBE_IND_2010!$B$7:$B$732,$D123,EUROSTAT_VBE_IND_2010!$C$7:$C$732,"*"&amp;RIGHT($A123,3)&amp;"*",EUROSTAT_VBE_IND_2010!$D$7:$D$732,"5543*"))/1000</f>
        <v>0</v>
      </c>
      <c r="AF123" s="17">
        <f>(SUMIFS(EUROSTAT_VBE_IND_2010!AE$7:AE$732,EUROSTAT_VBE_IND_2010!$B$7:$B$732,$D123,EUROSTAT_VBE_IND_2010!$C$7:$C$732,"*"&amp;RIGHT($A123,3)&amp;"*",EUROSTAT_VBE_IND_2010!$D$7:$D$732,"5543*"))/1000</f>
        <v>0</v>
      </c>
      <c r="AG123" s="17">
        <f>(SUMIFS(EUROSTAT_VBE_IND_2010!AF$7:AF$732,EUROSTAT_VBE_IND_2010!$B$7:$B$732,$D123,EUROSTAT_VBE_IND_2010!$C$7:$C$732,"*"&amp;RIGHT($A123,3)&amp;"*",EUROSTAT_VBE_IND_2010!$D$7:$D$732,"5543*"))/1000</f>
        <v>0</v>
      </c>
      <c r="AH123" s="17">
        <f>(SUMIFS(EUROSTAT_VBE_IND_2010!AH$7:AH$732,EUROSTAT_VBE_IND_2010!$B$7:$B$732,$D123,EUROSTAT_VBE_IND_2010!$C$7:$C$732,"*"&amp;RIGHT($A123,3)&amp;"*",EUROSTAT_VBE_IND_2010!$D$7:$D$732,"5543*"))/1000</f>
        <v>0</v>
      </c>
      <c r="AI123" s="17">
        <f>(SUMIFS(EUROSTAT_VBE_IND_2010!AI$7:AI$732,EUROSTAT_VBE_IND_2010!$B$7:$B$732,$D123,EUROSTAT_VBE_IND_2010!$C$7:$C$732,"*"&amp;RIGHT($A123,3)&amp;"*",EUROSTAT_VBE_IND_2010!$D$7:$D$732,"5543*"))/1000</f>
        <v>0</v>
      </c>
      <c r="AJ123" s="17">
        <f>(SUMIFS(EUROSTAT_VBE_IND_2010!AJ$7:AJ$732,EUROSTAT_VBE_IND_2010!$B$7:$B$732,$D123,EUROSTAT_VBE_IND_2010!$C$7:$C$732,"*"&amp;RIGHT($A123,3)&amp;"*",EUROSTAT_VBE_IND_2010!$D$7:$D$732,"5543*"))/1000</f>
        <v>0</v>
      </c>
      <c r="AK123" s="17">
        <f>(SUMIFS(EUROSTAT_VBE_IND_2010!AK$7:AK$732,EUROSTAT_VBE_IND_2010!$B$7:$B$732,$D123,EUROSTAT_VBE_IND_2010!$C$7:$C$732,"*"&amp;RIGHT($A123,3)&amp;"*",EUROSTAT_VBE_IND_2010!$D$7:$D$732,"5543*"))/1000</f>
        <v>0</v>
      </c>
      <c r="AL123" s="198">
        <f>SUMIFS('IEA Bal_AL-IND'!$D$30:$D$329,'IEA Bal_AL-IND'!$A$30:$A$329,"*"&amp;RIGHT($B123,8),'IEA Bal_AL-IND'!$C$30:$C$329,'Aggregated Balance-IND_2010'!$E123)</f>
        <v>0</v>
      </c>
      <c r="AM123" s="198">
        <f>SUMIFS('IEA Bal_BA-IND'!$D$30:$D$329,'IEA Bal_BA-IND'!$A$30:$A$329,"*"&amp;RIGHT($B123,8),'IEA Bal_BA-IND'!$C$30:$C$329,'Aggregated Balance-IND_2010'!$E123)</f>
        <v>0</v>
      </c>
      <c r="AN123" s="198">
        <f>SUMIFS('IEA Bal_KS-IND'!$D$30:$D$329,'IEA Bal_KS-IND'!$A$30:$A$329,"*"&amp;RIGHT($B123,8),'IEA Bal_KS-IND'!$C$30:$C$329,'Aggregated Balance-IND_2010'!$E123)</f>
        <v>0</v>
      </c>
      <c r="AO123" s="17">
        <f>(SUMIFS(EUROSTAT_VBE_IND_2010!Y$7:Y$732,EUROSTAT_VBE_IND_2010!$B$7:$B$732,$D123,EUROSTAT_VBE_IND_2010!$C$7:$C$732,"*"&amp;RIGHT($A123,3)&amp;"*",EUROSTAT_VBE_IND_2010!$D$7:$D$732,"5543*"))/1000</f>
        <v>0</v>
      </c>
      <c r="AP123" s="17">
        <f>(SUMIFS(EUROSTAT_VBE_IND_2010!Z$7:Z$732,EUROSTAT_VBE_IND_2010!$B$7:$B$732,$D123,EUROSTAT_VBE_IND_2010!$C$7:$C$732,"*"&amp;RIGHT($A123,3)&amp;"*",EUROSTAT_VBE_IND_2010!$D$7:$D$732,"5543*"))/1000</f>
        <v>0</v>
      </c>
      <c r="AQ123" s="17">
        <f>(SUMIFS(EUROSTAT_VBE_IND_2010!AG$7:AG$732,EUROSTAT_VBE_IND_2010!$B$7:$B$732,$D123,EUROSTAT_VBE_IND_2010!$C$7:$C$732,"*"&amp;RIGHT($A123,3)&amp;"*",EUROSTAT_VBE_IND_2010!$D$7:$D$732,"5543*"))/1000</f>
        <v>0</v>
      </c>
    </row>
    <row r="124" spans="1:43">
      <c r="A124" t="str">
        <f>LEFT(EUROSTAT_VBE_IND_2010!$C$88,8)</f>
        <v>B_101805</v>
      </c>
      <c r="B124" s="28" t="s">
        <v>297</v>
      </c>
      <c r="C124" t="s">
        <v>293</v>
      </c>
      <c r="D124" t="s">
        <v>126</v>
      </c>
      <c r="E124" t="s">
        <v>246</v>
      </c>
      <c r="F124" t="s">
        <v>266</v>
      </c>
      <c r="G124" s="17">
        <f>(SUMIFS(EUROSTAT_VBE_IND_2010!E$7:E$732,EUROSTAT_VBE_IND_2010!$B$7:$B$732,$D124,EUROSTAT_VBE_IND_2010!$C$7:$C$732,"*"&amp;RIGHT($A124,3)&amp;"*",EUROSTAT_VBE_IND_2010!$D$7:$D$732,"7100*"))/1000</f>
        <v>1.309</v>
      </c>
      <c r="H124" s="17">
        <f>(SUMIFS(EUROSTAT_VBE_IND_2010!F$7:F$732,EUROSTAT_VBE_IND_2010!$B$7:$B$732,$D124,EUROSTAT_VBE_IND_2010!$C$7:$C$732,"*"&amp;RIGHT($A124,3)&amp;"*",EUROSTAT_VBE_IND_2010!$D$7:$D$732,"7100*"))/1000</f>
        <v>0</v>
      </c>
      <c r="I124" s="17">
        <f>(SUMIFS(EUROSTAT_VBE_IND_2010!G$7:G$732,EUROSTAT_VBE_IND_2010!$B$7:$B$732,$D124,EUROSTAT_VBE_IND_2010!$C$7:$C$732,"*"&amp;RIGHT($A124,3)&amp;"*",EUROSTAT_VBE_IND_2010!$D$7:$D$732,"7100*"))/1000</f>
        <v>0</v>
      </c>
      <c r="J124" s="198">
        <f>SUMIFS('IEA Bal_CH-IND'!$D$30:$D$329,'IEA Bal_CH-IND'!$A$30:$A$329,"*"&amp;RIGHT($B124,8),'IEA Bal_CH-IND'!$C$30:$C$329,'Aggregated Balance-IND_2010'!$E124)</f>
        <v>0</v>
      </c>
      <c r="K124" s="17">
        <f>(SUMIFS(EUROSTAT_VBE_IND_2010!H$7:H$732,EUROSTAT_VBE_IND_2010!$B$7:$B$732,$D124,EUROSTAT_VBE_IND_2010!$C$7:$C$732,"*"&amp;RIGHT($A124,3)&amp;"*",EUROSTAT_VBE_IND_2010!$D$7:$D$732,"7100*"))/1000</f>
        <v>0</v>
      </c>
      <c r="L124" s="17">
        <f>(SUMIFS(EUROSTAT_VBE_IND_2010!I$7:I$732,EUROSTAT_VBE_IND_2010!$B$7:$B$732,$D124,EUROSTAT_VBE_IND_2010!$C$7:$C$732,"*"&amp;RIGHT($A124,3)&amp;"*",EUROSTAT_VBE_IND_2010!$D$7:$D$732,"7100*"))/1000</f>
        <v>0.009</v>
      </c>
      <c r="M124" s="17">
        <f>(SUMIFS(EUROSTAT_VBE_IND_2010!J$7:J$732,EUROSTAT_VBE_IND_2010!$B$7:$B$732,$D124,EUROSTAT_VBE_IND_2010!$C$7:$C$732,"*"&amp;RIGHT($A124,3)&amp;"*",EUROSTAT_VBE_IND_2010!$D$7:$D$732,"7100*"))/1000</f>
        <v>0</v>
      </c>
      <c r="N124" s="17">
        <f>(SUMIFS(EUROSTAT_VBE_IND_2010!K$7:K$732,EUROSTAT_VBE_IND_2010!$B$7:$B$732,$D124,EUROSTAT_VBE_IND_2010!$C$7:$C$732,"*"&amp;RIGHT($A124,3)&amp;"*",EUROSTAT_VBE_IND_2010!$D$7:$D$732,"7100*"))/1000</f>
        <v>0</v>
      </c>
      <c r="O124" s="17">
        <f>(SUMIFS(EUROSTAT_VBE_IND_2010!L$7:L$732,EUROSTAT_VBE_IND_2010!$B$7:$B$732,$D124,EUROSTAT_VBE_IND_2010!$C$7:$C$732,"*"&amp;RIGHT($A124,3)&amp;"*",EUROSTAT_VBE_IND_2010!$D$7:$D$732,"7100*"))/1000</f>
        <v>0</v>
      </c>
      <c r="P124" s="17">
        <f>(SUMIFS(EUROSTAT_VBE_IND_2010!M$7:M$732,EUROSTAT_VBE_IND_2010!$B$7:$B$732,$D124,EUROSTAT_VBE_IND_2010!$C$7:$C$732,"*"&amp;RIGHT($A124,3)&amp;"*",EUROSTAT_VBE_IND_2010!$D$7:$D$732,"7100*"))/1000</f>
        <v>0</v>
      </c>
      <c r="Q124" s="17">
        <f>(SUMIFS(EUROSTAT_VBE_IND_2010!N$7:N$732,EUROSTAT_VBE_IND_2010!$B$7:$B$732,$D124,EUROSTAT_VBE_IND_2010!$C$7:$C$732,"*"&amp;RIGHT($A124,3)&amp;"*",EUROSTAT_VBE_IND_2010!$D$7:$D$732,"7100*"))/1000</f>
        <v>0</v>
      </c>
      <c r="R124" s="17">
        <f>(SUMIFS(EUROSTAT_VBE_IND_2010!O$7:O$732,EUROSTAT_VBE_IND_2010!$B$7:$B$732,$D124,EUROSTAT_VBE_IND_2010!$C$7:$C$732,"*"&amp;RIGHT($A124,3)&amp;"*",EUROSTAT_VBE_IND_2010!$D$7:$D$732,"7100*"))/1000</f>
        <v>0</v>
      </c>
      <c r="S124" s="17">
        <f>(SUMIFS(EUROSTAT_VBE_IND_2010!P$7:P$732,EUROSTAT_VBE_IND_2010!$B$7:$B$732,$D124,EUROSTAT_VBE_IND_2010!$C$7:$C$732,"*"&amp;RIGHT($A124,3)&amp;"*",EUROSTAT_VBE_IND_2010!$D$7:$D$732,"7100*"))/1000</f>
        <v>0</v>
      </c>
      <c r="T124" s="17">
        <f>(SUMIFS(EUROSTAT_VBE_IND_2010!Q$7:Q$732,EUROSTAT_VBE_IND_2010!$B$7:$B$732,$D124,EUROSTAT_VBE_IND_2010!$C$7:$C$732,"*"&amp;RIGHT($A124,3)&amp;"*",EUROSTAT_VBE_IND_2010!$D$7:$D$732,"7100*"))/1000</f>
        <v>0</v>
      </c>
      <c r="U124" s="17">
        <f>(SUMIFS(EUROSTAT_VBE_IND_2010!R$7:R$732,EUROSTAT_VBE_IND_2010!$B$7:$B$732,$D124,EUROSTAT_VBE_IND_2010!$C$7:$C$732,"*"&amp;RIGHT($A124,3)&amp;"*",EUROSTAT_VBE_IND_2010!$D$7:$D$732,"7100*"))/1000</f>
        <v>0</v>
      </c>
      <c r="V124" s="17">
        <f>(SUMIFS(EUROSTAT_VBE_IND_2010!S$7:S$732,EUROSTAT_VBE_IND_2010!$B$7:$B$732,$D124,EUROSTAT_VBE_IND_2010!$C$7:$C$732,"*"&amp;RIGHT($A124,3)&amp;"*",EUROSTAT_VBE_IND_2010!$D$7:$D$732,"7100*"))/1000</f>
        <v>0</v>
      </c>
      <c r="W124" s="17">
        <f>(SUMIFS(EUROSTAT_VBE_IND_2010!T$7:T$732,EUROSTAT_VBE_IND_2010!$B$7:$B$732,$D124,EUROSTAT_VBE_IND_2010!$C$7:$C$732,"*"&amp;RIGHT($A124,3)&amp;"*",EUROSTAT_VBE_IND_2010!$D$7:$D$732,"7100*"))/1000</f>
        <v>0</v>
      </c>
      <c r="X124" s="17">
        <f>(SUMIFS(EUROSTAT_VBE_IND_2010!U$7:U$732,EUROSTAT_VBE_IND_2010!$B$7:$B$732,$D124,EUROSTAT_VBE_IND_2010!$C$7:$C$732,"*"&amp;RIGHT($A124,3)&amp;"*",EUROSTAT_VBE_IND_2010!$D$7:$D$732,"7100*"))/1000</f>
        <v>0</v>
      </c>
      <c r="Y124" s="17">
        <f>(SUMIFS(EUROSTAT_VBE_IND_2010!V$7:V$732,EUROSTAT_VBE_IND_2010!$B$7:$B$732,$D124,EUROSTAT_VBE_IND_2010!$C$7:$C$732,"*"&amp;RIGHT($A124,3)&amp;"*",EUROSTAT_VBE_IND_2010!$D$7:$D$732,"7100*"))/1000</f>
        <v>0</v>
      </c>
      <c r="Z124" s="17">
        <f>(SUMIFS(EUROSTAT_VBE_IND_2010!W$7:W$732,EUROSTAT_VBE_IND_2010!$B$7:$B$732,$D124,EUROSTAT_VBE_IND_2010!$C$7:$C$732,"*"&amp;RIGHT($A124,3)&amp;"*",EUROSTAT_VBE_IND_2010!$D$7:$D$732,"7100*"))/1000</f>
        <v>0</v>
      </c>
      <c r="AA124" s="17">
        <f>(SUMIFS(EUROSTAT_VBE_IND_2010!X$7:X$732,EUROSTAT_VBE_IND_2010!$B$7:$B$732,$D124,EUROSTAT_VBE_IND_2010!$C$7:$C$732,"*"&amp;RIGHT($A124,3)&amp;"*",EUROSTAT_VBE_IND_2010!$D$7:$D$732,"7100*"))/1000</f>
        <v>0</v>
      </c>
      <c r="AB124" s="17">
        <f>(SUMIFS(EUROSTAT_VBE_IND_2010!AA$7:AA$732,EUROSTAT_VBE_IND_2010!$B$7:$B$732,$D124,EUROSTAT_VBE_IND_2010!$C$7:$C$732,"*"&amp;RIGHT($A124,3)&amp;"*",EUROSTAT_VBE_IND_2010!$D$7:$D$732,"7100*"))/1000</f>
        <v>0</v>
      </c>
      <c r="AC124" s="17">
        <f>(SUMIFS(EUROSTAT_VBE_IND_2010!AB$7:AB$732,EUROSTAT_VBE_IND_2010!$B$7:$B$732,$D124,EUROSTAT_VBE_IND_2010!$C$7:$C$732,"*"&amp;RIGHT($A124,3)&amp;"*",EUROSTAT_VBE_IND_2010!$D$7:$D$732,"7100*"))/1000</f>
        <v>0</v>
      </c>
      <c r="AD124" s="17">
        <f>(SUMIFS(EUROSTAT_VBE_IND_2010!AC$7:AC$732,EUROSTAT_VBE_IND_2010!$B$7:$B$732,$D124,EUROSTAT_VBE_IND_2010!$C$7:$C$732,"*"&amp;RIGHT($A124,3)&amp;"*",EUROSTAT_VBE_IND_2010!$D$7:$D$732,"7100*"))/1000</f>
        <v>0</v>
      </c>
      <c r="AE124" s="17">
        <f>(SUMIFS(EUROSTAT_VBE_IND_2010!AD$7:AD$732,EUROSTAT_VBE_IND_2010!$B$7:$B$732,$D124,EUROSTAT_VBE_IND_2010!$C$7:$C$732,"*"&amp;RIGHT($A124,3)&amp;"*",EUROSTAT_VBE_IND_2010!$D$7:$D$732,"7100*"))/1000</f>
        <v>0</v>
      </c>
      <c r="AF124" s="17">
        <f>(SUMIFS(EUROSTAT_VBE_IND_2010!AE$7:AE$732,EUROSTAT_VBE_IND_2010!$B$7:$B$732,$D124,EUROSTAT_VBE_IND_2010!$C$7:$C$732,"*"&amp;RIGHT($A124,3)&amp;"*",EUROSTAT_VBE_IND_2010!$D$7:$D$732,"7100*"))/1000</f>
        <v>0</v>
      </c>
      <c r="AG124" s="17">
        <f>(SUMIFS(EUROSTAT_VBE_IND_2010!AF$7:AF$732,EUROSTAT_VBE_IND_2010!$B$7:$B$732,$D124,EUROSTAT_VBE_IND_2010!$C$7:$C$732,"*"&amp;RIGHT($A124,3)&amp;"*",EUROSTAT_VBE_IND_2010!$D$7:$D$732,"7100*"))/1000</f>
        <v>0.105</v>
      </c>
      <c r="AH124" s="17">
        <f>(SUMIFS(EUROSTAT_VBE_IND_2010!AH$7:AH$732,EUROSTAT_VBE_IND_2010!$B$7:$B$732,$D124,EUROSTAT_VBE_IND_2010!$C$7:$C$732,"*"&amp;RIGHT($A124,3)&amp;"*",EUROSTAT_VBE_IND_2010!$D$7:$D$732,"7100*"))/1000</f>
        <v>0</v>
      </c>
      <c r="AI124" s="17">
        <f>(SUMIFS(EUROSTAT_VBE_IND_2010!AI$7:AI$732,EUROSTAT_VBE_IND_2010!$B$7:$B$732,$D124,EUROSTAT_VBE_IND_2010!$C$7:$C$732,"*"&amp;RIGHT($A124,3)&amp;"*",EUROSTAT_VBE_IND_2010!$D$7:$D$732,"7100*"))/1000</f>
        <v>0</v>
      </c>
      <c r="AJ124" s="17">
        <f>(SUMIFS(EUROSTAT_VBE_IND_2010!AJ$7:AJ$732,EUROSTAT_VBE_IND_2010!$B$7:$B$732,$D124,EUROSTAT_VBE_IND_2010!$C$7:$C$732,"*"&amp;RIGHT($A124,3)&amp;"*",EUROSTAT_VBE_IND_2010!$D$7:$D$732,"7100*"))/1000</f>
        <v>0</v>
      </c>
      <c r="AK124" s="17">
        <f>(SUMIFS(EUROSTAT_VBE_IND_2010!AK$7:AK$732,EUROSTAT_VBE_IND_2010!$B$7:$B$732,$D124,EUROSTAT_VBE_IND_2010!$C$7:$C$732,"*"&amp;RIGHT($A124,3)&amp;"*",EUROSTAT_VBE_IND_2010!$D$7:$D$732,"7100*"))/1000</f>
        <v>0</v>
      </c>
      <c r="AL124" s="198">
        <f>SUMIFS('IEA Bal_AL-IND'!$D$30:$D$329,'IEA Bal_AL-IND'!$A$30:$A$329,"*"&amp;RIGHT($B124,8),'IEA Bal_AL-IND'!$C$30:$C$329,'Aggregated Balance-IND_2010'!$E124)</f>
        <v>0</v>
      </c>
      <c r="AM124" s="198">
        <f>SUMIFS('IEA Bal_BA-IND'!$D$30:$D$329,'IEA Bal_BA-IND'!$A$30:$A$329,"*"&amp;RIGHT($B124,8),'IEA Bal_BA-IND'!$C$30:$C$329,'Aggregated Balance-IND_2010'!$E124)</f>
        <v>0</v>
      </c>
      <c r="AN124" s="198">
        <f>SUMIFS('IEA Bal_KS-IND'!$D$30:$D$329,'IEA Bal_KS-IND'!$A$30:$A$329,"*"&amp;RIGHT($B124,8),'IEA Bal_KS-IND'!$C$30:$C$329,'Aggregated Balance-IND_2010'!$E124)</f>
        <v>0</v>
      </c>
      <c r="AO124" s="17">
        <f>(SUMIFS(EUROSTAT_VBE_IND_2010!Y$7:Y$732,EUROSTAT_VBE_IND_2010!$B$7:$B$732,$D124,EUROSTAT_VBE_IND_2010!$C$7:$C$732,"*"&amp;RIGHT($A124,3)&amp;"*",EUROSTAT_VBE_IND_2010!$D$7:$D$732,"7100*"))/1000</f>
        <v>0</v>
      </c>
      <c r="AP124" s="17">
        <f>(SUMIFS(EUROSTAT_VBE_IND_2010!Z$7:Z$732,EUROSTAT_VBE_IND_2010!$B$7:$B$732,$D124,EUROSTAT_VBE_IND_2010!$C$7:$C$732,"*"&amp;RIGHT($A124,3)&amp;"*",EUROSTAT_VBE_IND_2010!$D$7:$D$732,"7100*"))/1000</f>
        <v>0</v>
      </c>
      <c r="AQ124" s="17">
        <f>(SUMIFS(EUROSTAT_VBE_IND_2010!AG$7:AG$732,EUROSTAT_VBE_IND_2010!$B$7:$B$732,$D124,EUROSTAT_VBE_IND_2010!$C$7:$C$732,"*"&amp;RIGHT($A124,3)&amp;"*",EUROSTAT_VBE_IND_2010!$D$7:$D$732,"7100*"))/1000</f>
        <v>0</v>
      </c>
    </row>
    <row r="125" spans="1:43">
      <c r="A125" t="str">
        <f>LEFT(EUROSTAT_VBE_IND_2010!$C$88,8)</f>
        <v>B_101805</v>
      </c>
      <c r="B125" s="28" t="s">
        <v>297</v>
      </c>
      <c r="C125" t="s">
        <v>293</v>
      </c>
      <c r="D125" t="s">
        <v>126</v>
      </c>
      <c r="E125" t="s">
        <v>247</v>
      </c>
      <c r="F125" t="s">
        <v>267</v>
      </c>
      <c r="G125" s="17">
        <f>(SUMIFS(EUROSTAT_VBE_IND_2010!E$7:E$732,EUROSTAT_VBE_IND_2010!$B$7:$B$732,$D125,EUROSTAT_VBE_IND_2010!$C$7:$C$732,"*"&amp;RIGHT($A125,3)&amp;"*",EUROSTAT_VBE_IND_2010!$D$7:$D$732,"6000*"))/1000</f>
        <v>13.003</v>
      </c>
      <c r="H125" s="17">
        <f>(SUMIFS(EUROSTAT_VBE_IND_2010!F$7:F$732,EUROSTAT_VBE_IND_2010!$B$7:$B$732,$D125,EUROSTAT_VBE_IND_2010!$C$7:$C$732,"*"&amp;RIGHT($A125,3)&amp;"*",EUROSTAT_VBE_IND_2010!$D$7:$D$732,"6000*"))/1000</f>
        <v>21.55</v>
      </c>
      <c r="I125" s="17">
        <f>(SUMIFS(EUROSTAT_VBE_IND_2010!G$7:G$732,EUROSTAT_VBE_IND_2010!$B$7:$B$732,$D125,EUROSTAT_VBE_IND_2010!$C$7:$C$732,"*"&amp;RIGHT($A125,3)&amp;"*",EUROSTAT_VBE_IND_2010!$D$7:$D$732,"6000*"))/1000</f>
        <v>3.017</v>
      </c>
      <c r="J125" s="198">
        <f>SUMIFS('IEA Bal_CH-IND'!$D$30:$D$329,'IEA Bal_CH-IND'!$A$30:$A$329,"*"&amp;RIGHT($B125,8),'IEA Bal_CH-IND'!$C$30:$C$329,'Aggregated Balance-IND_2010'!$E125)</f>
        <v>5.19574</v>
      </c>
      <c r="K125" s="17">
        <f>(SUMIFS(EUROSTAT_VBE_IND_2010!H$7:H$732,EUROSTAT_VBE_IND_2010!$B$7:$B$732,$D125,EUROSTAT_VBE_IND_2010!$C$7:$C$732,"*"&amp;RIGHT($A125,3)&amp;"*",EUROSTAT_VBE_IND_2010!$D$7:$D$732,"6000*"))/1000</f>
        <v>0.007</v>
      </c>
      <c r="L125" s="17">
        <f>(SUMIFS(EUROSTAT_VBE_IND_2010!I$7:I$732,EUROSTAT_VBE_IND_2010!$B$7:$B$732,$D125,EUROSTAT_VBE_IND_2010!$C$7:$C$732,"*"&amp;RIGHT($A125,3)&amp;"*",EUROSTAT_VBE_IND_2010!$D$7:$D$732,"6000*"))/1000</f>
        <v>11.056</v>
      </c>
      <c r="M125" s="17">
        <f>(SUMIFS(EUROSTAT_VBE_IND_2010!J$7:J$732,EUROSTAT_VBE_IND_2010!$B$7:$B$732,$D125,EUROSTAT_VBE_IND_2010!$C$7:$C$732,"*"&amp;RIGHT($A125,3)&amp;"*",EUROSTAT_VBE_IND_2010!$D$7:$D$732,"6000*"))/1000</f>
        <v>97.535</v>
      </c>
      <c r="N125" s="17">
        <f>(SUMIFS(EUROSTAT_VBE_IND_2010!K$7:K$732,EUROSTAT_VBE_IND_2010!$B$7:$B$732,$D125,EUROSTAT_VBE_IND_2010!$C$7:$C$732,"*"&amp;RIGHT($A125,3)&amp;"*",EUROSTAT_VBE_IND_2010!$D$7:$D$732,"6000*"))/1000</f>
        <v>0.864</v>
      </c>
      <c r="O125" s="17">
        <f>(SUMIFS(EUROSTAT_VBE_IND_2010!L$7:L$732,EUROSTAT_VBE_IND_2010!$B$7:$B$732,$D125,EUROSTAT_VBE_IND_2010!$C$7:$C$732,"*"&amp;RIGHT($A125,3)&amp;"*",EUROSTAT_VBE_IND_2010!$D$7:$D$732,"6000*"))/1000</f>
        <v>0.011</v>
      </c>
      <c r="P125" s="17">
        <f>(SUMIFS(EUROSTAT_VBE_IND_2010!M$7:M$732,EUROSTAT_VBE_IND_2010!$B$7:$B$732,$D125,EUROSTAT_VBE_IND_2010!$C$7:$C$732,"*"&amp;RIGHT($A125,3)&amp;"*",EUROSTAT_VBE_IND_2010!$D$7:$D$732,"6000*"))/1000</f>
        <v>4.687</v>
      </c>
      <c r="Q125" s="17">
        <f>(SUMIFS(EUROSTAT_VBE_IND_2010!N$7:N$732,EUROSTAT_VBE_IND_2010!$B$7:$B$732,$D125,EUROSTAT_VBE_IND_2010!$C$7:$C$732,"*"&amp;RIGHT($A125,3)&amp;"*",EUROSTAT_VBE_IND_2010!$D$7:$D$732,"6000*"))/1000</f>
        <v>51.545</v>
      </c>
      <c r="R125" s="17">
        <f>(SUMIFS(EUROSTAT_VBE_IND_2010!O$7:O$732,EUROSTAT_VBE_IND_2010!$B$7:$B$732,$D125,EUROSTAT_VBE_IND_2010!$C$7:$C$732,"*"&amp;RIGHT($A125,3)&amp;"*",EUROSTAT_VBE_IND_2010!$D$7:$D$732,"6000*"))/1000</f>
        <v>11.794</v>
      </c>
      <c r="S125" s="17">
        <f>(SUMIFS(EUROSTAT_VBE_IND_2010!P$7:P$732,EUROSTAT_VBE_IND_2010!$B$7:$B$732,$D125,EUROSTAT_VBE_IND_2010!$C$7:$C$732,"*"&amp;RIGHT($A125,3)&amp;"*",EUROSTAT_VBE_IND_2010!$D$7:$D$732,"6000*"))/1000</f>
        <v>36.781</v>
      </c>
      <c r="T125" s="17">
        <f>(SUMIFS(EUROSTAT_VBE_IND_2010!Q$7:Q$732,EUROSTAT_VBE_IND_2010!$B$7:$B$732,$D125,EUROSTAT_VBE_IND_2010!$C$7:$C$732,"*"&amp;RIGHT($A125,3)&amp;"*",EUROSTAT_VBE_IND_2010!$D$7:$D$732,"6000*"))/1000</f>
        <v>0.652</v>
      </c>
      <c r="U125" s="17">
        <f>(SUMIFS(EUROSTAT_VBE_IND_2010!R$7:R$732,EUROSTAT_VBE_IND_2010!$B$7:$B$732,$D125,EUROSTAT_VBE_IND_2010!$C$7:$C$732,"*"&amp;RIGHT($A125,3)&amp;"*",EUROSTAT_VBE_IND_2010!$D$7:$D$732,"6000*"))/1000</f>
        <v>1.861</v>
      </c>
      <c r="V125" s="17">
        <f>(SUMIFS(EUROSTAT_VBE_IND_2010!S$7:S$732,EUROSTAT_VBE_IND_2010!$B$7:$B$732,$D125,EUROSTAT_VBE_IND_2010!$C$7:$C$732,"*"&amp;RIGHT($A125,3)&amp;"*",EUROSTAT_VBE_IND_2010!$D$7:$D$732,"6000*"))/1000</f>
        <v>0</v>
      </c>
      <c r="W125" s="17">
        <f>(SUMIFS(EUROSTAT_VBE_IND_2010!T$7:T$732,EUROSTAT_VBE_IND_2010!$B$7:$B$732,$D125,EUROSTAT_VBE_IND_2010!$C$7:$C$732,"*"&amp;RIGHT($A125,3)&amp;"*",EUROSTAT_VBE_IND_2010!$D$7:$D$732,"6000*"))/1000</f>
        <v>3.359</v>
      </c>
      <c r="X125" s="17">
        <f>(SUMIFS(EUROSTAT_VBE_IND_2010!U$7:U$732,EUROSTAT_VBE_IND_2010!$B$7:$B$732,$D125,EUROSTAT_VBE_IND_2010!$C$7:$C$732,"*"&amp;RIGHT($A125,3)&amp;"*",EUROSTAT_VBE_IND_2010!$D$7:$D$732,"6000*"))/1000</f>
        <v>67.23</v>
      </c>
      <c r="Y125" s="17">
        <f>(SUMIFS(EUROSTAT_VBE_IND_2010!V$7:V$732,EUROSTAT_VBE_IND_2010!$B$7:$B$732,$D125,EUROSTAT_VBE_IND_2010!$C$7:$C$732,"*"&amp;RIGHT($A125,3)&amp;"*",EUROSTAT_VBE_IND_2010!$D$7:$D$732,"6000*"))/1000</f>
        <v>0.068</v>
      </c>
      <c r="Z125" s="17">
        <f>(SUMIFS(EUROSTAT_VBE_IND_2010!W$7:W$732,EUROSTAT_VBE_IND_2010!$B$7:$B$732,$D125,EUROSTAT_VBE_IND_2010!$C$7:$C$732,"*"&amp;RIGHT($A125,3)&amp;"*",EUROSTAT_VBE_IND_2010!$D$7:$D$732,"6000*"))/1000</f>
        <v>8.338</v>
      </c>
      <c r="AA125" s="17">
        <f>(SUMIFS(EUROSTAT_VBE_IND_2010!X$7:X$732,EUROSTAT_VBE_IND_2010!$B$7:$B$732,$D125,EUROSTAT_VBE_IND_2010!$C$7:$C$732,"*"&amp;RIGHT($A125,3)&amp;"*",EUROSTAT_VBE_IND_2010!$D$7:$D$732,"6000*"))/1000</f>
        <v>0.533</v>
      </c>
      <c r="AB125" s="17">
        <f>(SUMIFS(EUROSTAT_VBE_IND_2010!AA$7:AA$732,EUROSTAT_VBE_IND_2010!$B$7:$B$732,$D125,EUROSTAT_VBE_IND_2010!$C$7:$C$732,"*"&amp;RIGHT($A125,3)&amp;"*",EUROSTAT_VBE_IND_2010!$D$7:$D$732,"6000*"))/1000</f>
        <v>0</v>
      </c>
      <c r="AC125" s="17">
        <f>(SUMIFS(EUROSTAT_VBE_IND_2010!AB$7:AB$732,EUROSTAT_VBE_IND_2010!$B$7:$B$732,$D125,EUROSTAT_VBE_IND_2010!$C$7:$C$732,"*"&amp;RIGHT($A125,3)&amp;"*",EUROSTAT_VBE_IND_2010!$D$7:$D$732,"6000*"))/1000</f>
        <v>9.515</v>
      </c>
      <c r="AD125" s="17">
        <f>(SUMIFS(EUROSTAT_VBE_IND_2010!AC$7:AC$732,EUROSTAT_VBE_IND_2010!$B$7:$B$732,$D125,EUROSTAT_VBE_IND_2010!$C$7:$C$732,"*"&amp;RIGHT($A125,3)&amp;"*",EUROSTAT_VBE_IND_2010!$D$7:$D$732,"6000*"))/1000</f>
        <v>16.841</v>
      </c>
      <c r="AE125" s="17">
        <f>(SUMIFS(EUROSTAT_VBE_IND_2010!AD$7:AD$732,EUROSTAT_VBE_IND_2010!$B$7:$B$732,$D125,EUROSTAT_VBE_IND_2010!$C$7:$C$732,"*"&amp;RIGHT($A125,3)&amp;"*",EUROSTAT_VBE_IND_2010!$D$7:$D$732,"6000*"))/1000</f>
        <v>21.204</v>
      </c>
      <c r="AF125" s="17">
        <f>(SUMIFS(EUROSTAT_VBE_IND_2010!AE$7:AE$732,EUROSTAT_VBE_IND_2010!$B$7:$B$732,$D125,EUROSTAT_VBE_IND_2010!$C$7:$C$732,"*"&amp;RIGHT($A125,3)&amp;"*",EUROSTAT_VBE_IND_2010!$D$7:$D$732,"6000*"))/1000</f>
        <v>3.971</v>
      </c>
      <c r="AG125" s="17">
        <f>(SUMIFS(EUROSTAT_VBE_IND_2010!AF$7:AF$732,EUROSTAT_VBE_IND_2010!$B$7:$B$732,$D125,EUROSTAT_VBE_IND_2010!$C$7:$C$732,"*"&amp;RIGHT($A125,3)&amp;"*",EUROSTAT_VBE_IND_2010!$D$7:$D$732,"6000*"))/1000</f>
        <v>24.131</v>
      </c>
      <c r="AH125" s="17">
        <f>(SUMIFS(EUROSTAT_VBE_IND_2010!AH$7:AH$732,EUROSTAT_VBE_IND_2010!$B$7:$B$732,$D125,EUROSTAT_VBE_IND_2010!$C$7:$C$732,"*"&amp;RIGHT($A125,3)&amp;"*",EUROSTAT_VBE_IND_2010!$D$7:$D$732,"6000*"))/1000</f>
        <v>9.133</v>
      </c>
      <c r="AI125" s="17">
        <f>(SUMIFS(EUROSTAT_VBE_IND_2010!AI$7:AI$732,EUROSTAT_VBE_IND_2010!$B$7:$B$732,$D125,EUROSTAT_VBE_IND_2010!$C$7:$C$732,"*"&amp;RIGHT($A125,3)&amp;"*",EUROSTAT_VBE_IND_2010!$D$7:$D$732,"6000*"))/1000</f>
        <v>2.657</v>
      </c>
      <c r="AJ125" s="17">
        <f>(SUMIFS(EUROSTAT_VBE_IND_2010!AJ$7:AJ$732,EUROSTAT_VBE_IND_2010!$B$7:$B$732,$D125,EUROSTAT_VBE_IND_2010!$C$7:$C$732,"*"&amp;RIGHT($A125,3)&amp;"*",EUROSTAT_VBE_IND_2010!$D$7:$D$732,"6000*"))/1000</f>
        <v>8.456</v>
      </c>
      <c r="AK125" s="17">
        <f>(SUMIFS(EUROSTAT_VBE_IND_2010!AK$7:AK$732,EUROSTAT_VBE_IND_2010!$B$7:$B$732,$D125,EUROSTAT_VBE_IND_2010!$C$7:$C$732,"*"&amp;RIGHT($A125,3)&amp;"*",EUROSTAT_VBE_IND_2010!$D$7:$D$732,"6000*"))/1000</f>
        <v>13.831</v>
      </c>
      <c r="AL125" s="198">
        <f>SUMIFS('IEA Bal_AL-IND'!$D$30:$D$329,'IEA Bal_AL-IND'!$A$30:$A$329,"*"&amp;RIGHT($B125,8),'IEA Bal_AL-IND'!$C$30:$C$329,'Aggregated Balance-IND_2010'!$E125)</f>
        <v>0.49329</v>
      </c>
      <c r="AM125" s="198">
        <f>SUMIFS('IEA Bal_BA-IND'!$D$30:$D$329,'IEA Bal_BA-IND'!$A$30:$A$329,"*"&amp;RIGHT($B125,8),'IEA Bal_BA-IND'!$C$30:$C$329,'Aggregated Balance-IND_2010'!$E125)</f>
        <v>2.14239</v>
      </c>
      <c r="AN125" s="198">
        <f>SUMIFS('IEA Bal_KS-IND'!$D$30:$D$329,'IEA Bal_KS-IND'!$A$30:$A$329,"*"&amp;RIGHT($B125,8),'IEA Bal_KS-IND'!$C$30:$C$329,'Aggregated Balance-IND_2010'!$E125)</f>
        <v>1.6887</v>
      </c>
      <c r="AO125" s="17">
        <f>(SUMIFS(EUROSTAT_VBE_IND_2010!Y$7:Y$732,EUROSTAT_VBE_IND_2010!$B$7:$B$732,$D125,EUROSTAT_VBE_IND_2010!$C$7:$C$732,"*"&amp;RIGHT($A125,3)&amp;"*",EUROSTAT_VBE_IND_2010!$D$7:$D$732,"6000*"))/1000</f>
        <v>0.295</v>
      </c>
      <c r="AP125" s="17">
        <f>(SUMIFS(EUROSTAT_VBE_IND_2010!Z$7:Z$732,EUROSTAT_VBE_IND_2010!$B$7:$B$732,$D125,EUROSTAT_VBE_IND_2010!$C$7:$C$732,"*"&amp;RIGHT($A125,3)&amp;"*",EUROSTAT_VBE_IND_2010!$D$7:$D$732,"6000*"))/1000</f>
        <v>4.673</v>
      </c>
      <c r="AQ125" s="17">
        <f>(SUMIFS(EUROSTAT_VBE_IND_2010!AG$7:AG$732,EUROSTAT_VBE_IND_2010!$B$7:$B$732,$D125,EUROSTAT_VBE_IND_2010!$C$7:$C$732,"*"&amp;RIGHT($A125,3)&amp;"*",EUROSTAT_VBE_IND_2010!$D$7:$D$732,"6000*"))/1000</f>
        <v>2.657</v>
      </c>
    </row>
    <row r="126" spans="1:43">
      <c r="A126" t="str">
        <f>LEFT(EUROSTAT_VBE_IND_2010!$C$88,8)</f>
        <v>B_101805</v>
      </c>
      <c r="B126" s="28" t="s">
        <v>297</v>
      </c>
      <c r="C126" t="s">
        <v>293</v>
      </c>
      <c r="D126" t="s">
        <v>126</v>
      </c>
      <c r="E126" t="s">
        <v>248</v>
      </c>
      <c r="F126" t="s">
        <v>268</v>
      </c>
      <c r="G126" s="17">
        <f>(SUMIFS(EUROSTAT_VBE_IND_2010!E$7:E$732,EUROSTAT_VBE_IND_2010!$B$7:$B$732,$D126,EUROSTAT_VBE_IND_2010!$C$7:$C$732,"*"&amp;RIGHT($A126,3)&amp;"*",EUROSTAT_VBE_IND_2010!$D$7:$D$732,"5200*"))/1000</f>
        <v>0.623</v>
      </c>
      <c r="H126" s="17">
        <f>(SUMIFS(EUROSTAT_VBE_IND_2010!F$7:F$732,EUROSTAT_VBE_IND_2010!$B$7:$B$732,$D126,EUROSTAT_VBE_IND_2010!$C$7:$C$732,"*"&amp;RIGHT($A126,3)&amp;"*",EUROSTAT_VBE_IND_2010!$D$7:$D$732,"5200*"))/1000</f>
        <v>0</v>
      </c>
      <c r="I126" s="17">
        <f>(SUMIFS(EUROSTAT_VBE_IND_2010!G$7:G$732,EUROSTAT_VBE_IND_2010!$B$7:$B$732,$D126,EUROSTAT_VBE_IND_2010!$C$7:$C$732,"*"&amp;RIGHT($A126,3)&amp;"*",EUROSTAT_VBE_IND_2010!$D$7:$D$732,"5200*"))/1000</f>
        <v>0</v>
      </c>
      <c r="J126" s="198">
        <f>SUMIFS('IEA Bal_CH-IND'!$D$30:$D$329,'IEA Bal_CH-IND'!$A$30:$A$329,"*"&amp;RIGHT($B126,8),'IEA Bal_CH-IND'!$C$30:$C$329,'Aggregated Balance-IND_2010'!$E126)</f>
        <v>0</v>
      </c>
      <c r="K126" s="17">
        <f>(SUMIFS(EUROSTAT_VBE_IND_2010!H$7:H$732,EUROSTAT_VBE_IND_2010!$B$7:$B$732,$D126,EUROSTAT_VBE_IND_2010!$C$7:$C$732,"*"&amp;RIGHT($A126,3)&amp;"*",EUROSTAT_VBE_IND_2010!$D$7:$D$732,"5200*"))/1000</f>
        <v>0</v>
      </c>
      <c r="L126" s="17">
        <f>(SUMIFS(EUROSTAT_VBE_IND_2010!I$7:I$732,EUROSTAT_VBE_IND_2010!$B$7:$B$732,$D126,EUROSTAT_VBE_IND_2010!$C$7:$C$732,"*"&amp;RIGHT($A126,3)&amp;"*",EUROSTAT_VBE_IND_2010!$D$7:$D$732,"5200*"))/1000</f>
        <v>3.107</v>
      </c>
      <c r="M126" s="17">
        <f>(SUMIFS(EUROSTAT_VBE_IND_2010!J$7:J$732,EUROSTAT_VBE_IND_2010!$B$7:$B$732,$D126,EUROSTAT_VBE_IND_2010!$C$7:$C$732,"*"&amp;RIGHT($A126,3)&amp;"*",EUROSTAT_VBE_IND_2010!$D$7:$D$732,"5200*"))/1000</f>
        <v>1.774</v>
      </c>
      <c r="N126" s="17">
        <f>(SUMIFS(EUROSTAT_VBE_IND_2010!K$7:K$732,EUROSTAT_VBE_IND_2010!$B$7:$B$732,$D126,EUROSTAT_VBE_IND_2010!$C$7:$C$732,"*"&amp;RIGHT($A126,3)&amp;"*",EUROSTAT_VBE_IND_2010!$D$7:$D$732,"5200*"))/1000</f>
        <v>0.141</v>
      </c>
      <c r="O126" s="17">
        <f>(SUMIFS(EUROSTAT_VBE_IND_2010!L$7:L$732,EUROSTAT_VBE_IND_2010!$B$7:$B$732,$D126,EUROSTAT_VBE_IND_2010!$C$7:$C$732,"*"&amp;RIGHT($A126,3)&amp;"*",EUROSTAT_VBE_IND_2010!$D$7:$D$732,"5200*"))/1000</f>
        <v>0.001</v>
      </c>
      <c r="P126" s="17">
        <f>(SUMIFS(EUROSTAT_VBE_IND_2010!M$7:M$732,EUROSTAT_VBE_IND_2010!$B$7:$B$732,$D126,EUROSTAT_VBE_IND_2010!$C$7:$C$732,"*"&amp;RIGHT($A126,3)&amp;"*",EUROSTAT_VBE_IND_2010!$D$7:$D$732,"5200*"))/1000</f>
        <v>0</v>
      </c>
      <c r="Q126" s="17">
        <f>(SUMIFS(EUROSTAT_VBE_IND_2010!N$7:N$732,EUROSTAT_VBE_IND_2010!$B$7:$B$732,$D126,EUROSTAT_VBE_IND_2010!$C$7:$C$732,"*"&amp;RIGHT($A126,3)&amp;"*",EUROSTAT_VBE_IND_2010!$D$7:$D$732,"5200*"))/1000</f>
        <v>0</v>
      </c>
      <c r="R126" s="17">
        <f>(SUMIFS(EUROSTAT_VBE_IND_2010!O$7:O$732,EUROSTAT_VBE_IND_2010!$B$7:$B$732,$D126,EUROSTAT_VBE_IND_2010!$C$7:$C$732,"*"&amp;RIGHT($A126,3)&amp;"*",EUROSTAT_VBE_IND_2010!$D$7:$D$732,"5200*"))/1000</f>
        <v>2.781</v>
      </c>
      <c r="S126" s="17">
        <f>(SUMIFS(EUROSTAT_VBE_IND_2010!P$7:P$732,EUROSTAT_VBE_IND_2010!$B$7:$B$732,$D126,EUROSTAT_VBE_IND_2010!$C$7:$C$732,"*"&amp;RIGHT($A126,3)&amp;"*",EUROSTAT_VBE_IND_2010!$D$7:$D$732,"5200*"))/1000</f>
        <v>0</v>
      </c>
      <c r="T126" s="17">
        <f>(SUMIFS(EUROSTAT_VBE_IND_2010!Q$7:Q$732,EUROSTAT_VBE_IND_2010!$B$7:$B$732,$D126,EUROSTAT_VBE_IND_2010!$C$7:$C$732,"*"&amp;RIGHT($A126,3)&amp;"*",EUROSTAT_VBE_IND_2010!$D$7:$D$732,"5200*"))/1000</f>
        <v>0.001</v>
      </c>
      <c r="U126" s="17">
        <f>(SUMIFS(EUROSTAT_VBE_IND_2010!R$7:R$732,EUROSTAT_VBE_IND_2010!$B$7:$B$732,$D126,EUROSTAT_VBE_IND_2010!$C$7:$C$732,"*"&amp;RIGHT($A126,3)&amp;"*",EUROSTAT_VBE_IND_2010!$D$7:$D$732,"5200*"))/1000</f>
        <v>0.737</v>
      </c>
      <c r="V126" s="17">
        <f>(SUMIFS(EUROSTAT_VBE_IND_2010!S$7:S$732,EUROSTAT_VBE_IND_2010!$B$7:$B$732,$D126,EUROSTAT_VBE_IND_2010!$C$7:$C$732,"*"&amp;RIGHT($A126,3)&amp;"*",EUROSTAT_VBE_IND_2010!$D$7:$D$732,"5200*"))/1000</f>
        <v>0</v>
      </c>
      <c r="W126" s="17">
        <f>(SUMIFS(EUROSTAT_VBE_IND_2010!T$7:T$732,EUROSTAT_VBE_IND_2010!$B$7:$B$732,$D126,EUROSTAT_VBE_IND_2010!$C$7:$C$732,"*"&amp;RIGHT($A126,3)&amp;"*",EUROSTAT_VBE_IND_2010!$D$7:$D$732,"5200*"))/1000</f>
        <v>0</v>
      </c>
      <c r="X126" s="17">
        <f>(SUMIFS(EUROSTAT_VBE_IND_2010!U$7:U$732,EUROSTAT_VBE_IND_2010!$B$7:$B$732,$D126,EUROSTAT_VBE_IND_2010!$C$7:$C$732,"*"&amp;RIGHT($A126,3)&amp;"*",EUROSTAT_VBE_IND_2010!$D$7:$D$732,"5200*"))/1000</f>
        <v>1.592</v>
      </c>
      <c r="Y126" s="17">
        <f>(SUMIFS(EUROSTAT_VBE_IND_2010!V$7:V$732,EUROSTAT_VBE_IND_2010!$B$7:$B$732,$D126,EUROSTAT_VBE_IND_2010!$C$7:$C$732,"*"&amp;RIGHT($A126,3)&amp;"*",EUROSTAT_VBE_IND_2010!$D$7:$D$732,"5200*"))/1000</f>
        <v>0.003</v>
      </c>
      <c r="Z126" s="17">
        <f>(SUMIFS(EUROSTAT_VBE_IND_2010!W$7:W$732,EUROSTAT_VBE_IND_2010!$B$7:$B$732,$D126,EUROSTAT_VBE_IND_2010!$C$7:$C$732,"*"&amp;RIGHT($A126,3)&amp;"*",EUROSTAT_VBE_IND_2010!$D$7:$D$732,"5200*"))/1000</f>
        <v>0</v>
      </c>
      <c r="AA126" s="17">
        <f>(SUMIFS(EUROSTAT_VBE_IND_2010!X$7:X$732,EUROSTAT_VBE_IND_2010!$B$7:$B$732,$D126,EUROSTAT_VBE_IND_2010!$C$7:$C$732,"*"&amp;RIGHT($A126,3)&amp;"*",EUROSTAT_VBE_IND_2010!$D$7:$D$732,"5200*"))/1000</f>
        <v>0</v>
      </c>
      <c r="AB126" s="17">
        <f>(SUMIFS(EUROSTAT_VBE_IND_2010!AA$7:AA$732,EUROSTAT_VBE_IND_2010!$B$7:$B$732,$D126,EUROSTAT_VBE_IND_2010!$C$7:$C$732,"*"&amp;RIGHT($A126,3)&amp;"*",EUROSTAT_VBE_IND_2010!$D$7:$D$732,"5200*"))/1000</f>
        <v>0</v>
      </c>
      <c r="AC126" s="17">
        <f>(SUMIFS(EUROSTAT_VBE_IND_2010!AB$7:AB$732,EUROSTAT_VBE_IND_2010!$B$7:$B$732,$D126,EUROSTAT_VBE_IND_2010!$C$7:$C$732,"*"&amp;RIGHT($A126,3)&amp;"*",EUROSTAT_VBE_IND_2010!$D$7:$D$732,"5200*"))/1000</f>
        <v>0.018</v>
      </c>
      <c r="AD126" s="17">
        <f>(SUMIFS(EUROSTAT_VBE_IND_2010!AC$7:AC$732,EUROSTAT_VBE_IND_2010!$B$7:$B$732,$D126,EUROSTAT_VBE_IND_2010!$C$7:$C$732,"*"&amp;RIGHT($A126,3)&amp;"*",EUROSTAT_VBE_IND_2010!$D$7:$D$732,"5200*"))/1000</f>
        <v>0.009</v>
      </c>
      <c r="AE126" s="17">
        <f>(SUMIFS(EUROSTAT_VBE_IND_2010!AD$7:AD$732,EUROSTAT_VBE_IND_2010!$B$7:$B$732,$D126,EUROSTAT_VBE_IND_2010!$C$7:$C$732,"*"&amp;RIGHT($A126,3)&amp;"*",EUROSTAT_VBE_IND_2010!$D$7:$D$732,"5200*"))/1000</f>
        <v>5.909</v>
      </c>
      <c r="AF126" s="17">
        <f>(SUMIFS(EUROSTAT_VBE_IND_2010!AE$7:AE$732,EUROSTAT_VBE_IND_2010!$B$7:$B$732,$D126,EUROSTAT_VBE_IND_2010!$C$7:$C$732,"*"&amp;RIGHT($A126,3)&amp;"*",EUROSTAT_VBE_IND_2010!$D$7:$D$732,"5200*"))/1000</f>
        <v>0</v>
      </c>
      <c r="AG126" s="17">
        <f>(SUMIFS(EUROSTAT_VBE_IND_2010!AF$7:AF$732,EUROSTAT_VBE_IND_2010!$B$7:$B$732,$D126,EUROSTAT_VBE_IND_2010!$C$7:$C$732,"*"&amp;RIGHT($A126,3)&amp;"*",EUROSTAT_VBE_IND_2010!$D$7:$D$732,"5200*"))/1000</f>
        <v>0.443</v>
      </c>
      <c r="AH126" s="17">
        <f>(SUMIFS(EUROSTAT_VBE_IND_2010!AH$7:AH$732,EUROSTAT_VBE_IND_2010!$B$7:$B$732,$D126,EUROSTAT_VBE_IND_2010!$C$7:$C$732,"*"&amp;RIGHT($A126,3)&amp;"*",EUROSTAT_VBE_IND_2010!$D$7:$D$732,"5200*"))/1000</f>
        <v>0</v>
      </c>
      <c r="AI126" s="17">
        <f>(SUMIFS(EUROSTAT_VBE_IND_2010!AI$7:AI$732,EUROSTAT_VBE_IND_2010!$B$7:$B$732,$D126,EUROSTAT_VBE_IND_2010!$C$7:$C$732,"*"&amp;RIGHT($A126,3)&amp;"*",EUROSTAT_VBE_IND_2010!$D$7:$D$732,"5200*"))/1000</f>
        <v>0.148</v>
      </c>
      <c r="AJ126" s="17">
        <f>(SUMIFS(EUROSTAT_VBE_IND_2010!AJ$7:AJ$732,EUROSTAT_VBE_IND_2010!$B$7:$B$732,$D126,EUROSTAT_VBE_IND_2010!$C$7:$C$732,"*"&amp;RIGHT($A126,3)&amp;"*",EUROSTAT_VBE_IND_2010!$D$7:$D$732,"5200*"))/1000</f>
        <v>0</v>
      </c>
      <c r="AK126" s="17">
        <f>(SUMIFS(EUROSTAT_VBE_IND_2010!AK$7:AK$732,EUROSTAT_VBE_IND_2010!$B$7:$B$732,$D126,EUROSTAT_VBE_IND_2010!$C$7:$C$732,"*"&amp;RIGHT($A126,3)&amp;"*",EUROSTAT_VBE_IND_2010!$D$7:$D$732,"5200*"))/1000</f>
        <v>0</v>
      </c>
      <c r="AL126" s="198">
        <f>SUMIFS('IEA Bal_AL-IND'!$D$30:$D$329,'IEA Bal_AL-IND'!$A$30:$A$329,"*"&amp;RIGHT($B126,8),'IEA Bal_AL-IND'!$C$30:$C$329,'Aggregated Balance-IND_2010'!$E126)</f>
        <v>0</v>
      </c>
      <c r="AM126" s="198">
        <f>SUMIFS('IEA Bal_BA-IND'!$D$30:$D$329,'IEA Bal_BA-IND'!$A$30:$A$329,"*"&amp;RIGHT($B126,8),'IEA Bal_BA-IND'!$C$30:$C$329,'Aggregated Balance-IND_2010'!$E126)</f>
        <v>0</v>
      </c>
      <c r="AN126" s="198">
        <f>SUMIFS('IEA Bal_KS-IND'!$D$30:$D$329,'IEA Bal_KS-IND'!$A$30:$A$329,"*"&amp;RIGHT($B126,8),'IEA Bal_KS-IND'!$C$30:$C$329,'Aggregated Balance-IND_2010'!$E126)</f>
        <v>0</v>
      </c>
      <c r="AO126" s="17">
        <f>(SUMIFS(EUROSTAT_VBE_IND_2010!Y$7:Y$732,EUROSTAT_VBE_IND_2010!$B$7:$B$732,$D126,EUROSTAT_VBE_IND_2010!$C$7:$C$732,"*"&amp;RIGHT($A126,3)&amp;"*",EUROSTAT_VBE_IND_2010!$D$7:$D$732,"5200*"))/1000</f>
        <v>0</v>
      </c>
      <c r="AP126" s="17">
        <f>(SUMIFS(EUROSTAT_VBE_IND_2010!Z$7:Z$732,EUROSTAT_VBE_IND_2010!$B$7:$B$732,$D126,EUROSTAT_VBE_IND_2010!$C$7:$C$732,"*"&amp;RIGHT($A126,3)&amp;"*",EUROSTAT_VBE_IND_2010!$D$7:$D$732,"5200*"))/1000</f>
        <v>0.184</v>
      </c>
      <c r="AQ126" s="17">
        <f>(SUMIFS(EUROSTAT_VBE_IND_2010!AG$7:AG$732,EUROSTAT_VBE_IND_2010!$B$7:$B$732,$D126,EUROSTAT_VBE_IND_2010!$C$7:$C$732,"*"&amp;RIGHT($A126,3)&amp;"*",EUROSTAT_VBE_IND_2010!$D$7:$D$732,"5200*"))/1000</f>
        <v>1.002</v>
      </c>
    </row>
    <row r="127" spans="6:43">
      <c r="F127" s="241" t="s">
        <v>192</v>
      </c>
      <c r="G127" s="795">
        <f>SUM(G107:G126)</f>
        <v>98.804</v>
      </c>
      <c r="H127" s="795">
        <f t="shared" ref="H127:AL127" si="6">SUM(H107:H126)</f>
        <v>109.853</v>
      </c>
      <c r="I127" s="795">
        <f t="shared" si="6"/>
        <v>5.39</v>
      </c>
      <c r="J127" s="875">
        <f t="shared" si="6"/>
        <v>9.09566</v>
      </c>
      <c r="K127" s="795">
        <f t="shared" si="6"/>
        <v>0.053</v>
      </c>
      <c r="L127" s="795">
        <f t="shared" si="6"/>
        <v>99.556</v>
      </c>
      <c r="M127" s="795">
        <f t="shared" si="6"/>
        <v>555.904</v>
      </c>
      <c r="N127" s="795">
        <f t="shared" si="6"/>
        <v>2.033</v>
      </c>
      <c r="O127" s="795">
        <f t="shared" si="6"/>
        <v>0.017</v>
      </c>
      <c r="P127" s="795">
        <f t="shared" si="6"/>
        <v>7.415</v>
      </c>
      <c r="Q127" s="795">
        <f t="shared" si="6"/>
        <v>125.451</v>
      </c>
      <c r="R127" s="795">
        <f t="shared" si="6"/>
        <v>61.615</v>
      </c>
      <c r="S127" s="795">
        <f t="shared" si="6"/>
        <v>228.453</v>
      </c>
      <c r="T127" s="795">
        <f t="shared" si="6"/>
        <v>1.586</v>
      </c>
      <c r="U127" s="795">
        <f t="shared" si="6"/>
        <v>24.002</v>
      </c>
      <c r="V127" s="795">
        <f t="shared" si="6"/>
        <v>0.047</v>
      </c>
      <c r="W127" s="795">
        <f t="shared" si="6"/>
        <v>6.95</v>
      </c>
      <c r="X127" s="795">
        <f t="shared" si="6"/>
        <v>248.463</v>
      </c>
      <c r="Y127" s="795">
        <f t="shared" si="6"/>
        <v>0.102</v>
      </c>
      <c r="Z127" s="795">
        <f t="shared" si="6"/>
        <v>17.829</v>
      </c>
      <c r="AA127" s="795">
        <f t="shared" si="6"/>
        <v>5.446</v>
      </c>
      <c r="AB127" s="795">
        <f t="shared" si="6"/>
        <v>0</v>
      </c>
      <c r="AC127" s="795">
        <f t="shared" si="6"/>
        <v>91.162</v>
      </c>
      <c r="AD127" s="795">
        <f t="shared" si="6"/>
        <v>31.228</v>
      </c>
      <c r="AE127" s="795">
        <f t="shared" si="6"/>
        <v>96.601</v>
      </c>
      <c r="AF127" s="795">
        <f t="shared" si="6"/>
        <v>6.026</v>
      </c>
      <c r="AG127" s="795">
        <f t="shared" si="6"/>
        <v>82.516</v>
      </c>
      <c r="AH127" s="795">
        <f t="shared" si="6"/>
        <v>65.999</v>
      </c>
      <c r="AI127" s="795">
        <f t="shared" si="6"/>
        <v>6.178</v>
      </c>
      <c r="AJ127" s="795">
        <f t="shared" si="6"/>
        <v>90.04</v>
      </c>
      <c r="AK127" s="795">
        <f t="shared" si="6"/>
        <v>136.638</v>
      </c>
      <c r="AL127" s="875">
        <f t="shared" si="6"/>
        <v>7.5874725</v>
      </c>
      <c r="AM127" s="875">
        <f t="shared" ref="AM127:AQ127" si="7">SUM(AM107:AM126)</f>
        <v>16.30476459225</v>
      </c>
      <c r="AN127" s="875">
        <f t="shared" si="7"/>
        <v>3.7829725</v>
      </c>
      <c r="AO127" s="795">
        <f t="shared" si="7"/>
        <v>1.099</v>
      </c>
      <c r="AP127" s="795">
        <f t="shared" si="7"/>
        <v>13.857</v>
      </c>
      <c r="AQ127" s="795">
        <f t="shared" si="7"/>
        <v>21.307</v>
      </c>
    </row>
    <row r="128" spans="1:43">
      <c r="A128" t="str">
        <f>LEFT(EUROSTAT_VBE_IND_2010!$C$88,8)</f>
        <v>B_101805</v>
      </c>
      <c r="B128" s="28" t="s">
        <v>297</v>
      </c>
      <c r="C128" t="s">
        <v>293</v>
      </c>
      <c r="D128" t="s">
        <v>126</v>
      </c>
      <c r="F128" s="241" t="s">
        <v>294</v>
      </c>
      <c r="G128" s="795">
        <f>(SUMIFS(EUROSTAT_VBE_IND_2010!E$7:E$732,EUROSTAT_VBE_IND_2010!$B$7:$B$732,$D126,EUROSTAT_VBE_IND_2010!$C$7:$C$732,"*"&amp;RIGHT($A126,3)&amp;"*",EUROSTAT_VBE_IND_2010!$D$7:$D$732,"*"))/1000</f>
        <v>98.804</v>
      </c>
      <c r="H128" s="795">
        <f>(SUMIFS(EUROSTAT_VBE_IND_2010!F$7:F$732,EUROSTAT_VBE_IND_2010!$B$7:$B$732,$D126,EUROSTAT_VBE_IND_2010!$C$7:$C$732,"*"&amp;RIGHT($A126,3)&amp;"*",EUROSTAT_VBE_IND_2010!$D$7:$D$732,"*"))/1000</f>
        <v>109.853</v>
      </c>
      <c r="I128" s="795">
        <f>(SUMIFS(EUROSTAT_VBE_IND_2010!G$7:G$732,EUROSTAT_VBE_IND_2010!$B$7:$B$732,$D126,EUROSTAT_VBE_IND_2010!$C$7:$C$732,"*"&amp;RIGHT($A126,3)&amp;"*",EUROSTAT_VBE_IND_2010!$D$7:$D$732,"*"))/1000</f>
        <v>5.39</v>
      </c>
      <c r="J128" s="875">
        <f>SUMIFS('IEA Bal_CH-IND'!$D$331:$D$345,'IEA Bal_CH-IND'!$A$331:$A$345,"*"&amp;RIGHT($B128,8))</f>
        <v>9.09566</v>
      </c>
      <c r="K128" s="795">
        <f>(SUMIFS(EUROSTAT_VBE_IND_2010!H$7:H$732,EUROSTAT_VBE_IND_2010!$B$7:$B$732,$D126,EUROSTAT_VBE_IND_2010!$C$7:$C$732,"*"&amp;RIGHT($A126,3)&amp;"*",EUROSTAT_VBE_IND_2010!$D$7:$D$732,"*"))/1000</f>
        <v>0.053</v>
      </c>
      <c r="L128" s="795">
        <f>(SUMIFS(EUROSTAT_VBE_IND_2010!I$7:I$732,EUROSTAT_VBE_IND_2010!$B$7:$B$732,$D126,EUROSTAT_VBE_IND_2010!$C$7:$C$732,"*"&amp;RIGHT($A126,3)&amp;"*",EUROSTAT_VBE_IND_2010!$D$7:$D$732,"*"))/1000</f>
        <v>99.556</v>
      </c>
      <c r="M128" s="795">
        <f>(SUMIFS(EUROSTAT_VBE_IND_2010!J$7:J$732,EUROSTAT_VBE_IND_2010!$B$7:$B$732,$D126,EUROSTAT_VBE_IND_2010!$C$7:$C$732,"*"&amp;RIGHT($A126,3)&amp;"*",EUROSTAT_VBE_IND_2010!$D$7:$D$732,"*"))/1000</f>
        <v>555.904</v>
      </c>
      <c r="N128" s="795">
        <f>(SUMIFS(EUROSTAT_VBE_IND_2010!K$7:K$732,EUROSTAT_VBE_IND_2010!$B$7:$B$732,$D126,EUROSTAT_VBE_IND_2010!$C$7:$C$732,"*"&amp;RIGHT($A126,3)&amp;"*",EUROSTAT_VBE_IND_2010!$D$7:$D$732,"*"))/1000</f>
        <v>2.033</v>
      </c>
      <c r="O128" s="795">
        <f>(SUMIFS(EUROSTAT_VBE_IND_2010!L$7:L$732,EUROSTAT_VBE_IND_2010!$B$7:$B$732,$D126,EUROSTAT_VBE_IND_2010!$C$7:$C$732,"*"&amp;RIGHT($A126,3)&amp;"*",EUROSTAT_VBE_IND_2010!$D$7:$D$732,"*"))/1000</f>
        <v>0.017</v>
      </c>
      <c r="P128" s="795">
        <f>(SUMIFS(EUROSTAT_VBE_IND_2010!M$7:M$732,EUROSTAT_VBE_IND_2010!$B$7:$B$732,$D126,EUROSTAT_VBE_IND_2010!$C$7:$C$732,"*"&amp;RIGHT($A126,3)&amp;"*",EUROSTAT_VBE_IND_2010!$D$7:$D$732,"*"))/1000</f>
        <v>7.415</v>
      </c>
      <c r="Q128" s="795">
        <f>(SUMIFS(EUROSTAT_VBE_IND_2010!N$7:N$732,EUROSTAT_VBE_IND_2010!$B$7:$B$732,$D126,EUROSTAT_VBE_IND_2010!$C$7:$C$732,"*"&amp;RIGHT($A126,3)&amp;"*",EUROSTAT_VBE_IND_2010!$D$7:$D$732,"*"))/1000</f>
        <v>125.451</v>
      </c>
      <c r="R128" s="795">
        <f>(SUMIFS(EUROSTAT_VBE_IND_2010!O$7:O$732,EUROSTAT_VBE_IND_2010!$B$7:$B$732,$D126,EUROSTAT_VBE_IND_2010!$C$7:$C$732,"*"&amp;RIGHT($A126,3)&amp;"*",EUROSTAT_VBE_IND_2010!$D$7:$D$732,"*"))/1000</f>
        <v>61.615</v>
      </c>
      <c r="S128" s="795">
        <f>(SUMIFS(EUROSTAT_VBE_IND_2010!P$7:P$732,EUROSTAT_VBE_IND_2010!$B$7:$B$732,$D126,EUROSTAT_VBE_IND_2010!$C$7:$C$732,"*"&amp;RIGHT($A126,3)&amp;"*",EUROSTAT_VBE_IND_2010!$D$7:$D$732,"*"))/1000</f>
        <v>228.453</v>
      </c>
      <c r="T128" s="795">
        <f>(SUMIFS(EUROSTAT_VBE_IND_2010!Q$7:Q$732,EUROSTAT_VBE_IND_2010!$B$7:$B$732,$D126,EUROSTAT_VBE_IND_2010!$C$7:$C$732,"*"&amp;RIGHT($A126,3)&amp;"*",EUROSTAT_VBE_IND_2010!$D$7:$D$732,"*"))/1000</f>
        <v>1.586</v>
      </c>
      <c r="U128" s="795">
        <f>(SUMIFS(EUROSTAT_VBE_IND_2010!R$7:R$732,EUROSTAT_VBE_IND_2010!$B$7:$B$732,$D126,EUROSTAT_VBE_IND_2010!$C$7:$C$732,"*"&amp;RIGHT($A126,3)&amp;"*",EUROSTAT_VBE_IND_2010!$D$7:$D$732,"*"))/1000</f>
        <v>24.002</v>
      </c>
      <c r="V128" s="795">
        <f>(SUMIFS(EUROSTAT_VBE_IND_2010!S$7:S$732,EUROSTAT_VBE_IND_2010!$B$7:$B$732,$D126,EUROSTAT_VBE_IND_2010!$C$7:$C$732,"*"&amp;RIGHT($A126,3)&amp;"*",EUROSTAT_VBE_IND_2010!$D$7:$D$732,"*"))/1000</f>
        <v>0.047</v>
      </c>
      <c r="W128" s="795">
        <f>(SUMIFS(EUROSTAT_VBE_IND_2010!T$7:T$732,EUROSTAT_VBE_IND_2010!$B$7:$B$732,$D126,EUROSTAT_VBE_IND_2010!$C$7:$C$732,"*"&amp;RIGHT($A126,3)&amp;"*",EUROSTAT_VBE_IND_2010!$D$7:$D$732,"*"))/1000</f>
        <v>6.95</v>
      </c>
      <c r="X128" s="795">
        <f>(SUMIFS(EUROSTAT_VBE_IND_2010!U$7:U$732,EUROSTAT_VBE_IND_2010!$B$7:$B$732,$D126,EUROSTAT_VBE_IND_2010!$C$7:$C$732,"*"&amp;RIGHT($A126,3)&amp;"*",EUROSTAT_VBE_IND_2010!$D$7:$D$732,"*"))/1000</f>
        <v>248.463</v>
      </c>
      <c r="Y128" s="795">
        <f>(SUMIFS(EUROSTAT_VBE_IND_2010!V$7:V$732,EUROSTAT_VBE_IND_2010!$B$7:$B$732,$D126,EUROSTAT_VBE_IND_2010!$C$7:$C$732,"*"&amp;RIGHT($A126,3)&amp;"*",EUROSTAT_VBE_IND_2010!$D$7:$D$732,"*"))/1000</f>
        <v>0.102</v>
      </c>
      <c r="Z128" s="795">
        <f>(SUMIFS(EUROSTAT_VBE_IND_2010!W$7:W$732,EUROSTAT_VBE_IND_2010!$B$7:$B$732,$D126,EUROSTAT_VBE_IND_2010!$C$7:$C$732,"*"&amp;RIGHT($A126,3)&amp;"*",EUROSTAT_VBE_IND_2010!$D$7:$D$732,"*"))/1000</f>
        <v>17.829</v>
      </c>
      <c r="AA128" s="795">
        <f>(SUMIFS(EUROSTAT_VBE_IND_2010!X$7:X$732,EUROSTAT_VBE_IND_2010!$B$7:$B$732,$D126,EUROSTAT_VBE_IND_2010!$C$7:$C$732,"*"&amp;RIGHT($A126,3)&amp;"*",EUROSTAT_VBE_IND_2010!$D$7:$D$732,"*"))/1000</f>
        <v>5.446</v>
      </c>
      <c r="AB128" s="795">
        <f>(SUMIFS(EUROSTAT_VBE_IND_2010!AA$7:AA$732,EUROSTAT_VBE_IND_2010!$B$7:$B$732,$D126,EUROSTAT_VBE_IND_2010!$C$7:$C$732,"*"&amp;RIGHT($A126,3)&amp;"*",EUROSTAT_VBE_IND_2010!$D$7:$D$732,"*"))/1000</f>
        <v>0</v>
      </c>
      <c r="AC128" s="795">
        <f>(SUMIFS(EUROSTAT_VBE_IND_2010!AB$7:AB$732,EUROSTAT_VBE_IND_2010!$B$7:$B$732,$D126,EUROSTAT_VBE_IND_2010!$C$7:$C$732,"*"&amp;RIGHT($A126,3)&amp;"*",EUROSTAT_VBE_IND_2010!$D$7:$D$732,"*"))/1000</f>
        <v>91.162</v>
      </c>
      <c r="AD128" s="795">
        <f>(SUMIFS(EUROSTAT_VBE_IND_2010!AC$7:AC$732,EUROSTAT_VBE_IND_2010!$B$7:$B$732,$D126,EUROSTAT_VBE_IND_2010!$C$7:$C$732,"*"&amp;RIGHT($A126,3)&amp;"*",EUROSTAT_VBE_IND_2010!$D$7:$D$732,"*"))/1000</f>
        <v>31.228</v>
      </c>
      <c r="AE128" s="795">
        <f>(SUMIFS(EUROSTAT_VBE_IND_2010!AD$7:AD$732,EUROSTAT_VBE_IND_2010!$B$7:$B$732,$D126,EUROSTAT_VBE_IND_2010!$C$7:$C$732,"*"&amp;RIGHT($A126,3)&amp;"*",EUROSTAT_VBE_IND_2010!$D$7:$D$732,"*"))/1000</f>
        <v>96.601</v>
      </c>
      <c r="AF128" s="795">
        <f>(SUMIFS(EUROSTAT_VBE_IND_2010!AE$7:AE$732,EUROSTAT_VBE_IND_2010!$B$7:$B$732,$D126,EUROSTAT_VBE_IND_2010!$C$7:$C$732,"*"&amp;RIGHT($A126,3)&amp;"*",EUROSTAT_VBE_IND_2010!$D$7:$D$732,"*"))/1000</f>
        <v>6.026</v>
      </c>
      <c r="AG128" s="795">
        <f>(SUMIFS(EUROSTAT_VBE_IND_2010!AF$7:AF$732,EUROSTAT_VBE_IND_2010!$B$7:$B$732,$D126,EUROSTAT_VBE_IND_2010!$C$7:$C$732,"*"&amp;RIGHT($A126,3)&amp;"*",EUROSTAT_VBE_IND_2010!$D$7:$D$732,"*"))/1000</f>
        <v>82.516</v>
      </c>
      <c r="AH128" s="795">
        <f>(SUMIFS(EUROSTAT_VBE_IND_2010!AH$7:AH$732,EUROSTAT_VBE_IND_2010!$B$7:$B$732,$D126,EUROSTAT_VBE_IND_2010!$C$7:$C$732,"*"&amp;RIGHT($A126,3)&amp;"*",EUROSTAT_VBE_IND_2010!$D$7:$D$732,"*"))/1000</f>
        <v>65.999</v>
      </c>
      <c r="AI128" s="795">
        <f>(SUMIFS(EUROSTAT_VBE_IND_2010!AI$7:AI$732,EUROSTAT_VBE_IND_2010!$B$7:$B$732,$D126,EUROSTAT_VBE_IND_2010!$C$7:$C$732,"*"&amp;RIGHT($A126,3)&amp;"*",EUROSTAT_VBE_IND_2010!$D$7:$D$732,"*"))/1000</f>
        <v>6.178</v>
      </c>
      <c r="AJ128" s="795">
        <f>(SUMIFS(EUROSTAT_VBE_IND_2010!AJ$7:AJ$732,EUROSTAT_VBE_IND_2010!$B$7:$B$732,$D126,EUROSTAT_VBE_IND_2010!$C$7:$C$732,"*"&amp;RIGHT($A126,3)&amp;"*",EUROSTAT_VBE_IND_2010!$D$7:$D$732,"*"))/1000</f>
        <v>90.04</v>
      </c>
      <c r="AK128" s="795">
        <f>(SUMIFS(EUROSTAT_VBE_IND_2010!AK$7:AK$732,EUROSTAT_VBE_IND_2010!$B$7:$B$732,$D126,EUROSTAT_VBE_IND_2010!$C$7:$C$732,"*"&amp;RIGHT($A126,3)&amp;"*",EUROSTAT_VBE_IND_2010!$D$7:$D$732,"*"))/1000</f>
        <v>136.638</v>
      </c>
      <c r="AL128" s="875">
        <f>SUMIFS('IEA Bal_AL-IND'!$D$331:$D$345,'IEA Bal_AL-IND'!$A$331:$A$345,"*"&amp;RIGHT($B128,8))</f>
        <v>7.5874725</v>
      </c>
      <c r="AM128" s="875">
        <f>SUMIFS('IEA Bal_BA-IND'!$D$331:$D$345,'IEA Bal_BA-IND'!$A$331:$A$345,"*"&amp;RIGHT($B128,8))</f>
        <v>16.30476459225</v>
      </c>
      <c r="AN128" s="875">
        <f>SUMIFS('IEA Bal_KS-IND'!$D$331:$D$345,'IEA Bal_KS-IND'!$A$331:$A$345,"*"&amp;RIGHT($B128,8))</f>
        <v>3.7829725</v>
      </c>
      <c r="AO128" s="795">
        <f>(SUMIFS(EUROSTAT_VBE_IND_2010!Y$7:Y$732,EUROSTAT_VBE_IND_2010!$B$7:$B$732,$D126,EUROSTAT_VBE_IND_2010!$C$7:$C$732,"*"&amp;RIGHT($A126,3)&amp;"*",EUROSTAT_VBE_IND_2010!$D$7:$D$732,"*"))/1000</f>
        <v>1.099</v>
      </c>
      <c r="AP128" s="795">
        <f>(SUMIFS(EUROSTAT_VBE_IND_2010!Z$7:Z$732,EUROSTAT_VBE_IND_2010!$B$7:$B$732,$D126,EUROSTAT_VBE_IND_2010!$C$7:$C$732,"*"&amp;RIGHT($A126,3)&amp;"*",EUROSTAT_VBE_IND_2010!$D$7:$D$732,"*"))/1000</f>
        <v>13.857</v>
      </c>
      <c r="AQ128" s="795">
        <f>(SUMIFS(EUROSTAT_VBE_IND_2010!AG$7:AG$732,EUROSTAT_VBE_IND_2010!$B$7:$B$732,$D126,EUROSTAT_VBE_IND_2010!$C$7:$C$732,"*"&amp;RIGHT($A126,3)&amp;"*",EUROSTAT_VBE_IND_2010!$D$7:$D$732,"*"))/1000</f>
        <v>21.307</v>
      </c>
    </row>
    <row r="129" spans="2:43">
      <c r="B129" s="28"/>
      <c r="F129" s="241"/>
      <c r="G129" s="795"/>
      <c r="H129" s="795"/>
      <c r="I129" s="795"/>
      <c r="K129" s="795"/>
      <c r="L129" s="795"/>
      <c r="M129" s="795"/>
      <c r="N129" s="795"/>
      <c r="O129" s="795"/>
      <c r="P129" s="795"/>
      <c r="Q129" s="795"/>
      <c r="R129" s="795"/>
      <c r="S129" s="795"/>
      <c r="T129" s="795"/>
      <c r="U129" s="795"/>
      <c r="V129" s="795"/>
      <c r="W129" s="795"/>
      <c r="X129" s="795"/>
      <c r="Y129" s="795"/>
      <c r="Z129" s="795"/>
      <c r="AA129" s="795"/>
      <c r="AB129" s="795"/>
      <c r="AC129" s="795"/>
      <c r="AD129" s="795"/>
      <c r="AE129" s="795"/>
      <c r="AF129" s="795"/>
      <c r="AG129" s="795"/>
      <c r="AH129" s="795"/>
      <c r="AI129" s="795"/>
      <c r="AJ129" s="795"/>
      <c r="AK129" s="795"/>
      <c r="AO129" s="795"/>
      <c r="AP129" s="795"/>
      <c r="AQ129" s="795"/>
    </row>
    <row r="130" spans="2:43">
      <c r="B130" s="28"/>
      <c r="F130" s="241"/>
      <c r="G130" s="795"/>
      <c r="H130" s="795"/>
      <c r="I130" s="795"/>
      <c r="K130" s="795"/>
      <c r="L130" s="795"/>
      <c r="M130" s="795"/>
      <c r="N130" s="795"/>
      <c r="O130" s="795"/>
      <c r="P130" s="795"/>
      <c r="Q130" s="795"/>
      <c r="R130" s="795"/>
      <c r="S130" s="795"/>
      <c r="T130" s="795"/>
      <c r="U130" s="795"/>
      <c r="V130" s="795"/>
      <c r="W130" s="795"/>
      <c r="X130" s="795"/>
      <c r="Y130" s="795"/>
      <c r="Z130" s="795"/>
      <c r="AA130" s="795"/>
      <c r="AB130" s="795"/>
      <c r="AC130" s="795"/>
      <c r="AD130" s="795"/>
      <c r="AE130" s="795"/>
      <c r="AF130" s="795"/>
      <c r="AG130" s="795"/>
      <c r="AH130" s="795"/>
      <c r="AI130" s="795"/>
      <c r="AJ130" s="795"/>
      <c r="AK130" s="795"/>
      <c r="AO130" s="795"/>
      <c r="AP130" s="795"/>
      <c r="AQ130" s="795"/>
    </row>
    <row r="131" spans="1:43">
      <c r="A131" s="19" t="s">
        <v>284</v>
      </c>
      <c r="B131" s="19" t="s">
        <v>285</v>
      </c>
      <c r="C131" t="s">
        <v>131</v>
      </c>
      <c r="D131" t="s">
        <v>286</v>
      </c>
      <c r="E131" t="s">
        <v>287</v>
      </c>
      <c r="F131" t="s">
        <v>288</v>
      </c>
      <c r="G131" t="str">
        <f>EUROSTAT_VBE_IND_2010!E$6</f>
        <v>AT</v>
      </c>
      <c r="H131" t="str">
        <f>EUROSTAT_VBE_IND_2010!F$6</f>
        <v>BE</v>
      </c>
      <c r="I131" t="str">
        <f>EUROSTAT_VBE_IND_2010!G$6</f>
        <v>BG</v>
      </c>
      <c r="J131" t="s">
        <v>289</v>
      </c>
      <c r="K131" t="str">
        <f>EUROSTAT_VBE_IND_2010!H$6</f>
        <v>CY</v>
      </c>
      <c r="L131" t="str">
        <f>EUROSTAT_VBE_IND_2010!I$6</f>
        <v>CZ</v>
      </c>
      <c r="M131" t="str">
        <f>EUROSTAT_VBE_IND_2010!J$6</f>
        <v>DE</v>
      </c>
      <c r="N131" t="str">
        <f>EUROSTAT_VBE_IND_2010!K$6</f>
        <v>DK</v>
      </c>
      <c r="O131" t="str">
        <f>EUROSTAT_VBE_IND_2010!L$6</f>
        <v>EE</v>
      </c>
      <c r="P131" t="str">
        <f>EUROSTAT_VBE_IND_2010!M$6</f>
        <v>EL</v>
      </c>
      <c r="Q131" t="str">
        <f>EUROSTAT_VBE_IND_2010!N$6</f>
        <v>ES</v>
      </c>
      <c r="R131" t="str">
        <f>EUROSTAT_VBE_IND_2010!O$6</f>
        <v>FI</v>
      </c>
      <c r="S131" t="str">
        <f>EUROSTAT_VBE_IND_2010!P$6</f>
        <v>FR</v>
      </c>
      <c r="T131" t="str">
        <f>EUROSTAT_VBE_IND_2010!Q$6</f>
        <v>HR</v>
      </c>
      <c r="U131" t="str">
        <f>EUROSTAT_VBE_IND_2010!R$6</f>
        <v>HU</v>
      </c>
      <c r="V131" t="str">
        <f>EUROSTAT_VBE_IND_2010!S$6</f>
        <v>IE</v>
      </c>
      <c r="W131" t="str">
        <f>EUROSTAT_VBE_IND_2010!T$6</f>
        <v>IS</v>
      </c>
      <c r="X131" t="str">
        <f>EUROSTAT_VBE_IND_2010!U$6</f>
        <v>IT</v>
      </c>
      <c r="Y131" t="str">
        <f>EUROSTAT_VBE_IND_2010!V$6</f>
        <v>LT</v>
      </c>
      <c r="Z131" t="str">
        <f>EUROSTAT_VBE_IND_2010!W$6</f>
        <v>LU</v>
      </c>
      <c r="AA131" t="str">
        <f>EUROSTAT_VBE_IND_2010!X$6</f>
        <v>LV</v>
      </c>
      <c r="AB131" t="str">
        <f>EUROSTAT_VBE_IND_2010!AA$6</f>
        <v>MT</v>
      </c>
      <c r="AC131" t="str">
        <f>EUROSTAT_VBE_IND_2010!AB$6</f>
        <v>NL</v>
      </c>
      <c r="AD131" t="str">
        <f>EUROSTAT_VBE_IND_2010!AC$6</f>
        <v>NO</v>
      </c>
      <c r="AE131" t="str">
        <f>EUROSTAT_VBE_IND_2010!AD$6</f>
        <v>PL</v>
      </c>
      <c r="AF131" t="str">
        <f>EUROSTAT_VBE_IND_2010!AE$6</f>
        <v>PT</v>
      </c>
      <c r="AG131" t="str">
        <f>EUROSTAT_VBE_IND_2010!AF$6</f>
        <v>RO</v>
      </c>
      <c r="AH131" t="str">
        <f>EUROSTAT_VBE_IND_2010!AH$6</f>
        <v>SE</v>
      </c>
      <c r="AI131" t="str">
        <f>EUROSTAT_VBE_IND_2010!AI$6</f>
        <v>SI</v>
      </c>
      <c r="AJ131" t="str">
        <f>EUROSTAT_VBE_IND_2010!AJ$6</f>
        <v>SK</v>
      </c>
      <c r="AK131" t="str">
        <f>EUROSTAT_VBE_IND_2010!AK$6</f>
        <v>UK</v>
      </c>
      <c r="AL131" t="s">
        <v>290</v>
      </c>
      <c r="AM131" t="s">
        <v>291</v>
      </c>
      <c r="AN131" t="s">
        <v>292</v>
      </c>
      <c r="AO131" t="str">
        <f>EUROSTAT_VBE_IND_2010!Y$6</f>
        <v>ME</v>
      </c>
      <c r="AP131" t="str">
        <f>EUROSTAT_VBE_IND_2010!Z$6</f>
        <v>MK</v>
      </c>
      <c r="AQ131" t="str">
        <f>EUROSTAT_VBE_IND_2010!AG$6</f>
        <v>RS</v>
      </c>
    </row>
    <row r="132" spans="1:43">
      <c r="A132" t="str">
        <f>LEFT(EUROSTAT_VBE_IND_2010!$C$139,8)</f>
        <v>B_101810</v>
      </c>
      <c r="B132" s="28" t="s">
        <v>298</v>
      </c>
      <c r="C132" t="s">
        <v>293</v>
      </c>
      <c r="D132" t="s">
        <v>126</v>
      </c>
      <c r="E132" t="s">
        <v>228</v>
      </c>
      <c r="F132" t="s">
        <v>229</v>
      </c>
      <c r="G132" s="185">
        <f>(SUMIFS(EUROSTAT_VBE_IND_2010!E$7:E$732,EUROSTAT_VBE_IND_2010!$B$7:$B$732,$D132,EUROSTAT_VBE_IND_2010!$C$7:$C$732,"*"&amp;RIGHT($A132,3)&amp;"*",EUROSTAT_VBE_IND_2010!$D$7:$D$732,"211*"))/1000</f>
        <v>0</v>
      </c>
      <c r="H132" s="185">
        <f>(SUMIFS(EUROSTAT_VBE_IND_2010!F$7:F$732,EUROSTAT_VBE_IND_2010!$B$7:$B$732,$D132,EUROSTAT_VBE_IND_2010!$C$7:$C$732,"*"&amp;RIGHT($A132,3)&amp;"*",EUROSTAT_VBE_IND_2010!$D$7:$D$732,"211*"))/1000</f>
        <v>0</v>
      </c>
      <c r="I132" s="185">
        <f>(SUMIFS(EUROSTAT_VBE_IND_2010!G$7:G$732,EUROSTAT_VBE_IND_2010!$B$7:$B$732,$D132,EUROSTAT_VBE_IND_2010!$C$7:$C$732,"*"&amp;RIGHT($A132,3)&amp;"*",EUROSTAT_VBE_IND_2010!$D$7:$D$732,"211*"))/1000</f>
        <v>0</v>
      </c>
      <c r="J132" s="219">
        <f>SUMIFS('IEA Bal_CH-IND'!$D$30:$D$329,'IEA Bal_CH-IND'!$A$30:$A$329,"*"&amp;RIGHT($B132,8),'IEA Bal_CH-IND'!$C$30:$C$329,'Aggregated Balance-IND_2010'!$E132)</f>
        <v>0</v>
      </c>
      <c r="K132" s="185">
        <f>(SUMIFS(EUROSTAT_VBE_IND_2010!H$7:H$732,EUROSTAT_VBE_IND_2010!$B$7:$B$732,$D132,EUROSTAT_VBE_IND_2010!$C$7:$C$732,"*"&amp;RIGHT($A132,3)&amp;"*",EUROSTAT_VBE_IND_2010!$D$7:$D$732,"211*"))/1000</f>
        <v>0</v>
      </c>
      <c r="L132" s="185">
        <f>(SUMIFS(EUROSTAT_VBE_IND_2010!I$7:I$732,EUROSTAT_VBE_IND_2010!$B$7:$B$732,$D132,EUROSTAT_VBE_IND_2010!$C$7:$C$732,"*"&amp;RIGHT($A132,3)&amp;"*",EUROSTAT_VBE_IND_2010!$D$7:$D$732,"211*"))/1000</f>
        <v>0</v>
      </c>
      <c r="M132" s="185">
        <f>(SUMIFS(EUROSTAT_VBE_IND_2010!J$7:J$732,EUROSTAT_VBE_IND_2010!$B$7:$B$732,$D132,EUROSTAT_VBE_IND_2010!$C$7:$C$732,"*"&amp;RIGHT($A132,3)&amp;"*",EUROSTAT_VBE_IND_2010!$D$7:$D$732,"211*"))/1000</f>
        <v>0.427</v>
      </c>
      <c r="N132" s="185">
        <f>(SUMIFS(EUROSTAT_VBE_IND_2010!K$7:K$732,EUROSTAT_VBE_IND_2010!$B$7:$B$732,$D132,EUROSTAT_VBE_IND_2010!$C$7:$C$732,"*"&amp;RIGHT($A132,3)&amp;"*",EUROSTAT_VBE_IND_2010!$D$7:$D$732,"211*"))/1000</f>
        <v>0</v>
      </c>
      <c r="O132" s="185">
        <f>(SUMIFS(EUROSTAT_VBE_IND_2010!L$7:L$732,EUROSTAT_VBE_IND_2010!$B$7:$B$732,$D132,EUROSTAT_VBE_IND_2010!$C$7:$C$732,"*"&amp;RIGHT($A132,3)&amp;"*",EUROSTAT_VBE_IND_2010!$D$7:$D$732,"211*"))/1000</f>
        <v>0.027</v>
      </c>
      <c r="P132" s="185">
        <f>(SUMIFS(EUROSTAT_VBE_IND_2010!M$7:M$732,EUROSTAT_VBE_IND_2010!$B$7:$B$732,$D132,EUROSTAT_VBE_IND_2010!$C$7:$C$732,"*"&amp;RIGHT($A132,3)&amp;"*",EUROSTAT_VBE_IND_2010!$D$7:$D$732,"211*"))/1000</f>
        <v>4.896</v>
      </c>
      <c r="Q132" s="185">
        <f>(SUMIFS(EUROSTAT_VBE_IND_2010!N$7:N$732,EUROSTAT_VBE_IND_2010!$B$7:$B$732,$D132,EUROSTAT_VBE_IND_2010!$C$7:$C$732,"*"&amp;RIGHT($A132,3)&amp;"*",EUROSTAT_VBE_IND_2010!$D$7:$D$732,"211*"))/1000</f>
        <v>0</v>
      </c>
      <c r="R132" s="185">
        <f>(SUMIFS(EUROSTAT_VBE_IND_2010!O$7:O$732,EUROSTAT_VBE_IND_2010!$B$7:$B$732,$D132,EUROSTAT_VBE_IND_2010!$C$7:$C$732,"*"&amp;RIGHT($A132,3)&amp;"*",EUROSTAT_VBE_IND_2010!$D$7:$D$732,"211*"))/1000</f>
        <v>0</v>
      </c>
      <c r="S132" s="185">
        <f>(SUMIFS(EUROSTAT_VBE_IND_2010!P$7:P$732,EUROSTAT_VBE_IND_2010!$B$7:$B$732,$D132,EUROSTAT_VBE_IND_2010!$C$7:$C$732,"*"&amp;RIGHT($A132,3)&amp;"*",EUROSTAT_VBE_IND_2010!$D$7:$D$732,"211*"))/1000</f>
        <v>0.052</v>
      </c>
      <c r="T132" s="185">
        <f>(SUMIFS(EUROSTAT_VBE_IND_2010!Q$7:Q$732,EUROSTAT_VBE_IND_2010!$B$7:$B$732,$D132,EUROSTAT_VBE_IND_2010!$C$7:$C$732,"*"&amp;RIGHT($A132,3)&amp;"*",EUROSTAT_VBE_IND_2010!$D$7:$D$732,"211*"))/1000</f>
        <v>0</v>
      </c>
      <c r="U132" s="185">
        <f>(SUMIFS(EUROSTAT_VBE_IND_2010!R$7:R$732,EUROSTAT_VBE_IND_2010!$B$7:$B$732,$D132,EUROSTAT_VBE_IND_2010!$C$7:$C$732,"*"&amp;RIGHT($A132,3)&amp;"*",EUROSTAT_VBE_IND_2010!$D$7:$D$732,"211*"))/1000</f>
        <v>0</v>
      </c>
      <c r="V132" s="185">
        <f>(SUMIFS(EUROSTAT_VBE_IND_2010!S$7:S$732,EUROSTAT_VBE_IND_2010!$B$7:$B$732,$D132,EUROSTAT_VBE_IND_2010!$C$7:$C$732,"*"&amp;RIGHT($A132,3)&amp;"*",EUROSTAT_VBE_IND_2010!$D$7:$D$732,"211*"))/1000</f>
        <v>0</v>
      </c>
      <c r="W132" s="185">
        <f>(SUMIFS(EUROSTAT_VBE_IND_2010!T$7:T$732,EUROSTAT_VBE_IND_2010!$B$7:$B$732,$D132,EUROSTAT_VBE_IND_2010!$C$7:$C$732,"*"&amp;RIGHT($A132,3)&amp;"*",EUROSTAT_VBE_IND_2010!$D$7:$D$732,"211*"))/1000</f>
        <v>0</v>
      </c>
      <c r="X132" s="185">
        <f>(SUMIFS(EUROSTAT_VBE_IND_2010!U$7:U$732,EUROSTAT_VBE_IND_2010!$B$7:$B$732,$D132,EUROSTAT_VBE_IND_2010!$C$7:$C$732,"*"&amp;RIGHT($A132,3)&amp;"*",EUROSTAT_VBE_IND_2010!$D$7:$D$732,"211*"))/1000</f>
        <v>0.16</v>
      </c>
      <c r="Y132" s="185">
        <f>(SUMIFS(EUROSTAT_VBE_IND_2010!V$7:V$732,EUROSTAT_VBE_IND_2010!$B$7:$B$732,$D132,EUROSTAT_VBE_IND_2010!$C$7:$C$732,"*"&amp;RIGHT($A132,3)&amp;"*",EUROSTAT_VBE_IND_2010!$D$7:$D$732,"211*"))/1000</f>
        <v>0</v>
      </c>
      <c r="Z132" s="185">
        <f>(SUMIFS(EUROSTAT_VBE_IND_2010!W$7:W$732,EUROSTAT_VBE_IND_2010!$B$7:$B$732,$D132,EUROSTAT_VBE_IND_2010!$C$7:$C$732,"*"&amp;RIGHT($A132,3)&amp;"*",EUROSTAT_VBE_IND_2010!$D$7:$D$732,"211*"))/1000</f>
        <v>0</v>
      </c>
      <c r="AA132" s="185">
        <f>(SUMIFS(EUROSTAT_VBE_IND_2010!X$7:X$732,EUROSTAT_VBE_IND_2010!$B$7:$B$732,$D132,EUROSTAT_VBE_IND_2010!$C$7:$C$732,"*"&amp;RIGHT($A132,3)&amp;"*",EUROSTAT_VBE_IND_2010!$D$7:$D$732,"211*"))/1000</f>
        <v>0</v>
      </c>
      <c r="AB132" s="185">
        <f>(SUMIFS(EUROSTAT_VBE_IND_2010!AA$7:AA$732,EUROSTAT_VBE_IND_2010!$B$7:$B$732,$D132,EUROSTAT_VBE_IND_2010!$C$7:$C$732,"*"&amp;RIGHT($A132,3)&amp;"*",EUROSTAT_VBE_IND_2010!$D$7:$D$732,"211*"))/1000</f>
        <v>0</v>
      </c>
      <c r="AC132" s="185">
        <f>(SUMIFS(EUROSTAT_VBE_IND_2010!AB$7:AB$732,EUROSTAT_VBE_IND_2010!$B$7:$B$732,$D132,EUROSTAT_VBE_IND_2010!$C$7:$C$732,"*"&amp;RIGHT($A132,3)&amp;"*",EUROSTAT_VBE_IND_2010!$D$7:$D$732,"211*"))/1000</f>
        <v>0</v>
      </c>
      <c r="AD132" s="185">
        <f>(SUMIFS(EUROSTAT_VBE_IND_2010!AC$7:AC$732,EUROSTAT_VBE_IND_2010!$B$7:$B$732,$D132,EUROSTAT_VBE_IND_2010!$C$7:$C$732,"*"&amp;RIGHT($A132,3)&amp;"*",EUROSTAT_VBE_IND_2010!$D$7:$D$732,"211*"))/1000</f>
        <v>0</v>
      </c>
      <c r="AE132" s="185">
        <f>(SUMIFS(EUROSTAT_VBE_IND_2010!AD$7:AD$732,EUROSTAT_VBE_IND_2010!$B$7:$B$732,$D132,EUROSTAT_VBE_IND_2010!$C$7:$C$732,"*"&amp;RIGHT($A132,3)&amp;"*",EUROSTAT_VBE_IND_2010!$D$7:$D$732,"211*"))/1000</f>
        <v>0</v>
      </c>
      <c r="AF132" s="185">
        <f>(SUMIFS(EUROSTAT_VBE_IND_2010!AE$7:AE$732,EUROSTAT_VBE_IND_2010!$B$7:$B$732,$D132,EUROSTAT_VBE_IND_2010!$C$7:$C$732,"*"&amp;RIGHT($A132,3)&amp;"*",EUROSTAT_VBE_IND_2010!$D$7:$D$732,"211*"))/1000</f>
        <v>0</v>
      </c>
      <c r="AG132" s="185">
        <f>(SUMIFS(EUROSTAT_VBE_IND_2010!AF$7:AF$732,EUROSTAT_VBE_IND_2010!$B$7:$B$732,$D132,EUROSTAT_VBE_IND_2010!$C$7:$C$732,"*"&amp;RIGHT($A132,3)&amp;"*",EUROSTAT_VBE_IND_2010!$D$7:$D$732,"211*"))/1000</f>
        <v>0</v>
      </c>
      <c r="AH132" s="185">
        <f>(SUMIFS(EUROSTAT_VBE_IND_2010!AH$7:AH$732,EUROSTAT_VBE_IND_2010!$B$7:$B$732,$D132,EUROSTAT_VBE_IND_2010!$C$7:$C$732,"*"&amp;RIGHT($A132,3)&amp;"*",EUROSTAT_VBE_IND_2010!$D$7:$D$732,"211*"))/1000</f>
        <v>1.37</v>
      </c>
      <c r="AI132" s="185">
        <f>(SUMIFS(EUROSTAT_VBE_IND_2010!AI$7:AI$732,EUROSTAT_VBE_IND_2010!$B$7:$B$732,$D132,EUROSTAT_VBE_IND_2010!$C$7:$C$732,"*"&amp;RIGHT($A132,3)&amp;"*",EUROSTAT_VBE_IND_2010!$D$7:$D$732,"211*"))/1000</f>
        <v>0.051</v>
      </c>
      <c r="AJ132" s="185">
        <f>(SUMIFS(EUROSTAT_VBE_IND_2010!AJ$7:AJ$732,EUROSTAT_VBE_IND_2010!$B$7:$B$732,$D132,EUROSTAT_VBE_IND_2010!$C$7:$C$732,"*"&amp;RIGHT($A132,3)&amp;"*",EUROSTAT_VBE_IND_2010!$D$7:$D$732,"211*"))/1000</f>
        <v>0</v>
      </c>
      <c r="AK132" s="185">
        <f>(SUMIFS(EUROSTAT_VBE_IND_2010!AK$7:AK$732,EUROSTAT_VBE_IND_2010!$B$7:$B$732,$D132,EUROSTAT_VBE_IND_2010!$C$7:$C$732,"*"&amp;RIGHT($A132,3)&amp;"*",EUROSTAT_VBE_IND_2010!$D$7:$D$732,"211*"))/1000</f>
        <v>0.631</v>
      </c>
      <c r="AL132" s="219">
        <f>SUMIFS('IEA Bal_AL-IND'!$D$30:$D$329,'IEA Bal_AL-IND'!$A$30:$A$329,"*"&amp;RIGHT($B132,8),'IEA Bal_AL-IND'!$C$30:$C$329,'Aggregated Balance-IND_2010'!$E132)</f>
        <v>0</v>
      </c>
      <c r="AM132" s="219">
        <f>SUMIFS('IEA Bal_BA-IND'!$D$30:$D$329,'IEA Bal_BA-IND'!$A$30:$A$329,"*"&amp;RIGHT($B132,8),'IEA Bal_BA-IND'!$C$30:$C$329,'Aggregated Balance-IND_2010'!$E132)</f>
        <v>0.018</v>
      </c>
      <c r="AN132" s="219">
        <f>SUMIFS('IEA Bal_KS-IND'!$D$30:$D$329,'IEA Bal_KS-IND'!$A$30:$A$329,"*"&amp;RIGHT($B132,8),'IEA Bal_KS-IND'!$C$30:$C$329,'Aggregated Balance-IND_2010'!$E132)</f>
        <v>0.27001</v>
      </c>
      <c r="AO132" s="185">
        <f>(SUMIFS(EUROSTAT_VBE_IND_2010!Y$7:Y$732,EUROSTAT_VBE_IND_2010!$B$7:$B$732,$D132,EUROSTAT_VBE_IND_2010!$C$7:$C$732,"*"&amp;RIGHT($A132,3)&amp;"*",EUROSTAT_VBE_IND_2010!$D$7:$D$732,"211*"))/1000</f>
        <v>0</v>
      </c>
      <c r="AP132" s="185">
        <f>(SUMIFS(EUROSTAT_VBE_IND_2010!Z$7:Z$732,EUROSTAT_VBE_IND_2010!$B$7:$B$732,$D132,EUROSTAT_VBE_IND_2010!$C$7:$C$732,"*"&amp;RIGHT($A132,3)&amp;"*",EUROSTAT_VBE_IND_2010!$D$7:$D$732,"211*"))/1000</f>
        <v>0</v>
      </c>
      <c r="AQ132" s="185">
        <f>(SUMIFS(EUROSTAT_VBE_IND_2010!AG$7:AG$732,EUROSTAT_VBE_IND_2010!$B$7:$B$732,$D132,EUROSTAT_VBE_IND_2010!$C$7:$C$732,"*"&amp;RIGHT($A132,3)&amp;"*",EUROSTAT_VBE_IND_2010!$D$7:$D$732,"211*"))/1000</f>
        <v>0</v>
      </c>
    </row>
    <row r="133" spans="1:43">
      <c r="A133" t="str">
        <f>LEFT(EUROSTAT_VBE_IND_2010!$C$139,8)</f>
        <v>B_101810</v>
      </c>
      <c r="B133" s="28" t="s">
        <v>298</v>
      </c>
      <c r="C133" t="s">
        <v>293</v>
      </c>
      <c r="D133" t="s">
        <v>126</v>
      </c>
      <c r="E133" t="s">
        <v>230</v>
      </c>
      <c r="F133" t="s">
        <v>250</v>
      </c>
      <c r="G133" s="185">
        <f>(SUMIFS(EUROSTAT_VBE_IND_2010!E$7:E$732,EUROSTAT_VBE_IND_2010!$B$7:$B$732,$D133,EUROSTAT_VBE_IND_2010!$C$7:$C$732,"*"&amp;RIGHT($A133,3)&amp;"*",EUROSTAT_VBE_IND_2010!$D$7:$D$732,"2210*"))/1000+(SUMIFS(EUROSTAT_VBE_IND_2010!E$7:E$732,EUROSTAT_VBE_IND_2010!$B$7:$B$732,$D133,EUROSTAT_VBE_IND_2010!$C$7:$C$732,"*"&amp;RIGHT($A133,3)&amp;"*",EUROSTAT_VBE_IND_2010!$D$7:$D$732,"23*"))/1000+(SUMIFS(EUROSTAT_VBE_IND_2010!E$7:E$732,EUROSTAT_VBE_IND_2010!$B$7:$B$732,$D133,EUROSTAT_VBE_IND_2010!$C$7:$C$732,"*"&amp;RIGHT($A133,3)&amp;"*",EUROSTAT_VBE_IND_2010!$D$7:$D$732,"5544*"))/1000</f>
        <v>0</v>
      </c>
      <c r="H133" s="185">
        <f>(SUMIFS(EUROSTAT_VBE_IND_2010!F$7:F$732,EUROSTAT_VBE_IND_2010!$B$7:$B$732,$D133,EUROSTAT_VBE_IND_2010!$C$7:$C$732,"*"&amp;RIGHT($A133,3)&amp;"*",EUROSTAT_VBE_IND_2010!$D$7:$D$732,"2210*"))/1000+(SUMIFS(EUROSTAT_VBE_IND_2010!F$7:F$732,EUROSTAT_VBE_IND_2010!$B$7:$B$732,$D133,EUROSTAT_VBE_IND_2010!$C$7:$C$732,"*"&amp;RIGHT($A133,3)&amp;"*",EUROSTAT_VBE_IND_2010!$D$7:$D$732,"23*"))/1000+(SUMIFS(EUROSTAT_VBE_IND_2010!F$7:F$732,EUROSTAT_VBE_IND_2010!$B$7:$B$732,$D133,EUROSTAT_VBE_IND_2010!$C$7:$C$732,"*"&amp;RIGHT($A133,3)&amp;"*",EUROSTAT_VBE_IND_2010!$D$7:$D$732,"5544*"))/1000</f>
        <v>0</v>
      </c>
      <c r="I133" s="185">
        <f>(SUMIFS(EUROSTAT_VBE_IND_2010!G$7:G$732,EUROSTAT_VBE_IND_2010!$B$7:$B$732,$D133,EUROSTAT_VBE_IND_2010!$C$7:$C$732,"*"&amp;RIGHT($A133,3)&amp;"*",EUROSTAT_VBE_IND_2010!$D$7:$D$732,"2210*"))/1000+(SUMIFS(EUROSTAT_VBE_IND_2010!G$7:G$732,EUROSTAT_VBE_IND_2010!$B$7:$B$732,$D133,EUROSTAT_VBE_IND_2010!$C$7:$C$732,"*"&amp;RIGHT($A133,3)&amp;"*",EUROSTAT_VBE_IND_2010!$D$7:$D$732,"23*"))/1000+(SUMIFS(EUROSTAT_VBE_IND_2010!G$7:G$732,EUROSTAT_VBE_IND_2010!$B$7:$B$732,$D133,EUROSTAT_VBE_IND_2010!$C$7:$C$732,"*"&amp;RIGHT($A133,3)&amp;"*",EUROSTAT_VBE_IND_2010!$D$7:$D$732,"5544*"))/1000</f>
        <v>0</v>
      </c>
      <c r="J133" s="219">
        <f>SUMIFS('IEA Bal_CH-IND'!$D$30:$D$329,'IEA Bal_CH-IND'!$A$30:$A$329,"*"&amp;RIGHT($B133,8),'IEA Bal_CH-IND'!$C$30:$C$329,'Aggregated Balance-IND_2010'!$E133)</f>
        <v>0</v>
      </c>
      <c r="K133" s="185">
        <f>(SUMIFS(EUROSTAT_VBE_IND_2010!H$7:H$732,EUROSTAT_VBE_IND_2010!$B$7:$B$732,$D133,EUROSTAT_VBE_IND_2010!$C$7:$C$732,"*"&amp;RIGHT($A133,3)&amp;"*",EUROSTAT_VBE_IND_2010!$D$7:$D$732,"2210*"))/1000+(SUMIFS(EUROSTAT_VBE_IND_2010!H$7:H$732,EUROSTAT_VBE_IND_2010!$B$7:$B$732,$D133,EUROSTAT_VBE_IND_2010!$C$7:$C$732,"*"&amp;RIGHT($A133,3)&amp;"*",EUROSTAT_VBE_IND_2010!$D$7:$D$732,"23*"))/1000+(SUMIFS(EUROSTAT_VBE_IND_2010!H$7:H$732,EUROSTAT_VBE_IND_2010!$B$7:$B$732,$D133,EUROSTAT_VBE_IND_2010!$C$7:$C$732,"*"&amp;RIGHT($A133,3)&amp;"*",EUROSTAT_VBE_IND_2010!$D$7:$D$732,"5544*"))/1000</f>
        <v>0</v>
      </c>
      <c r="L133" s="185">
        <f>(SUMIFS(EUROSTAT_VBE_IND_2010!I$7:I$732,EUROSTAT_VBE_IND_2010!$B$7:$B$732,$D133,EUROSTAT_VBE_IND_2010!$C$7:$C$732,"*"&amp;RIGHT($A133,3)&amp;"*",EUROSTAT_VBE_IND_2010!$D$7:$D$732,"2210*"))/1000+(SUMIFS(EUROSTAT_VBE_IND_2010!I$7:I$732,EUROSTAT_VBE_IND_2010!$B$7:$B$732,$D133,EUROSTAT_VBE_IND_2010!$C$7:$C$732,"*"&amp;RIGHT($A133,3)&amp;"*",EUROSTAT_VBE_IND_2010!$D$7:$D$732,"23*"))/1000+(SUMIFS(EUROSTAT_VBE_IND_2010!I$7:I$732,EUROSTAT_VBE_IND_2010!$B$7:$B$732,$D133,EUROSTAT_VBE_IND_2010!$C$7:$C$732,"*"&amp;RIGHT($A133,3)&amp;"*",EUROSTAT_VBE_IND_2010!$D$7:$D$732,"5544*"))/1000</f>
        <v>0</v>
      </c>
      <c r="M133" s="185">
        <f>(SUMIFS(EUROSTAT_VBE_IND_2010!J$7:J$732,EUROSTAT_VBE_IND_2010!$B$7:$B$732,$D133,EUROSTAT_VBE_IND_2010!$C$7:$C$732,"*"&amp;RIGHT($A133,3)&amp;"*",EUROSTAT_VBE_IND_2010!$D$7:$D$732,"2210*"))/1000+(SUMIFS(EUROSTAT_VBE_IND_2010!J$7:J$732,EUROSTAT_VBE_IND_2010!$B$7:$B$732,$D133,EUROSTAT_VBE_IND_2010!$C$7:$C$732,"*"&amp;RIGHT($A133,3)&amp;"*",EUROSTAT_VBE_IND_2010!$D$7:$D$732,"23*"))/1000+(SUMIFS(EUROSTAT_VBE_IND_2010!J$7:J$732,EUROSTAT_VBE_IND_2010!$B$7:$B$732,$D133,EUROSTAT_VBE_IND_2010!$C$7:$C$732,"*"&amp;RIGHT($A133,3)&amp;"*",EUROSTAT_VBE_IND_2010!$D$7:$D$732,"5544*"))/1000</f>
        <v>0</v>
      </c>
      <c r="N133" s="185">
        <f>(SUMIFS(EUROSTAT_VBE_IND_2010!K$7:K$732,EUROSTAT_VBE_IND_2010!$B$7:$B$732,$D133,EUROSTAT_VBE_IND_2010!$C$7:$C$732,"*"&amp;RIGHT($A133,3)&amp;"*",EUROSTAT_VBE_IND_2010!$D$7:$D$732,"2210*"))/1000+(SUMIFS(EUROSTAT_VBE_IND_2010!K$7:K$732,EUROSTAT_VBE_IND_2010!$B$7:$B$732,$D133,EUROSTAT_VBE_IND_2010!$C$7:$C$732,"*"&amp;RIGHT($A133,3)&amp;"*",EUROSTAT_VBE_IND_2010!$D$7:$D$732,"23*"))/1000+(SUMIFS(EUROSTAT_VBE_IND_2010!K$7:K$732,EUROSTAT_VBE_IND_2010!$B$7:$B$732,$D133,EUROSTAT_VBE_IND_2010!$C$7:$C$732,"*"&amp;RIGHT($A133,3)&amp;"*",EUROSTAT_VBE_IND_2010!$D$7:$D$732,"5544*"))/1000</f>
        <v>0</v>
      </c>
      <c r="O133" s="185">
        <f>(SUMIFS(EUROSTAT_VBE_IND_2010!L$7:L$732,EUROSTAT_VBE_IND_2010!$B$7:$B$732,$D133,EUROSTAT_VBE_IND_2010!$C$7:$C$732,"*"&amp;RIGHT($A133,3)&amp;"*",EUROSTAT_VBE_IND_2010!$D$7:$D$732,"2210*"))/1000+(SUMIFS(EUROSTAT_VBE_IND_2010!L$7:L$732,EUROSTAT_VBE_IND_2010!$B$7:$B$732,$D133,EUROSTAT_VBE_IND_2010!$C$7:$C$732,"*"&amp;RIGHT($A133,3)&amp;"*",EUROSTAT_VBE_IND_2010!$D$7:$D$732,"23*"))/1000+(SUMIFS(EUROSTAT_VBE_IND_2010!L$7:L$732,EUROSTAT_VBE_IND_2010!$B$7:$B$732,$D133,EUROSTAT_VBE_IND_2010!$C$7:$C$732,"*"&amp;RIGHT($A133,3)&amp;"*",EUROSTAT_VBE_IND_2010!$D$7:$D$732,"5544*"))/1000</f>
        <v>0</v>
      </c>
      <c r="P133" s="185">
        <f>(SUMIFS(EUROSTAT_VBE_IND_2010!M$7:M$732,EUROSTAT_VBE_IND_2010!$B$7:$B$732,$D133,EUROSTAT_VBE_IND_2010!$C$7:$C$732,"*"&amp;RIGHT($A133,3)&amp;"*",EUROSTAT_VBE_IND_2010!$D$7:$D$732,"2210*"))/1000+(SUMIFS(EUROSTAT_VBE_IND_2010!M$7:M$732,EUROSTAT_VBE_IND_2010!$B$7:$B$732,$D133,EUROSTAT_VBE_IND_2010!$C$7:$C$732,"*"&amp;RIGHT($A133,3)&amp;"*",EUROSTAT_VBE_IND_2010!$D$7:$D$732,"23*"))/1000+(SUMIFS(EUROSTAT_VBE_IND_2010!M$7:M$732,EUROSTAT_VBE_IND_2010!$B$7:$B$732,$D133,EUROSTAT_VBE_IND_2010!$C$7:$C$732,"*"&amp;RIGHT($A133,3)&amp;"*",EUROSTAT_VBE_IND_2010!$D$7:$D$732,"5544*"))/1000</f>
        <v>0.187</v>
      </c>
      <c r="Q133" s="185">
        <f>(SUMIFS(EUROSTAT_VBE_IND_2010!N$7:N$732,EUROSTAT_VBE_IND_2010!$B$7:$B$732,$D133,EUROSTAT_VBE_IND_2010!$C$7:$C$732,"*"&amp;RIGHT($A133,3)&amp;"*",EUROSTAT_VBE_IND_2010!$D$7:$D$732,"2210*"))/1000+(SUMIFS(EUROSTAT_VBE_IND_2010!N$7:N$732,EUROSTAT_VBE_IND_2010!$B$7:$B$732,$D133,EUROSTAT_VBE_IND_2010!$C$7:$C$732,"*"&amp;RIGHT($A133,3)&amp;"*",EUROSTAT_VBE_IND_2010!$D$7:$D$732,"23*"))/1000+(SUMIFS(EUROSTAT_VBE_IND_2010!N$7:N$732,EUROSTAT_VBE_IND_2010!$B$7:$B$732,$D133,EUROSTAT_VBE_IND_2010!$C$7:$C$732,"*"&amp;RIGHT($A133,3)&amp;"*",EUROSTAT_VBE_IND_2010!$D$7:$D$732,"5544*"))/1000</f>
        <v>0</v>
      </c>
      <c r="R133" s="185">
        <f>(SUMIFS(EUROSTAT_VBE_IND_2010!O$7:O$732,EUROSTAT_VBE_IND_2010!$B$7:$B$732,$D133,EUROSTAT_VBE_IND_2010!$C$7:$C$732,"*"&amp;RIGHT($A133,3)&amp;"*",EUROSTAT_VBE_IND_2010!$D$7:$D$732,"2210*"))/1000+(SUMIFS(EUROSTAT_VBE_IND_2010!O$7:O$732,EUROSTAT_VBE_IND_2010!$B$7:$B$732,$D133,EUROSTAT_VBE_IND_2010!$C$7:$C$732,"*"&amp;RIGHT($A133,3)&amp;"*",EUROSTAT_VBE_IND_2010!$D$7:$D$732,"23*"))/1000+(SUMIFS(EUROSTAT_VBE_IND_2010!O$7:O$732,EUROSTAT_VBE_IND_2010!$B$7:$B$732,$D133,EUROSTAT_VBE_IND_2010!$C$7:$C$732,"*"&amp;RIGHT($A133,3)&amp;"*",EUROSTAT_VBE_IND_2010!$D$7:$D$732,"5544*"))/1000</f>
        <v>0</v>
      </c>
      <c r="S133" s="185">
        <f>(SUMIFS(EUROSTAT_VBE_IND_2010!P$7:P$732,EUROSTAT_VBE_IND_2010!$B$7:$B$732,$D133,EUROSTAT_VBE_IND_2010!$C$7:$C$732,"*"&amp;RIGHT($A133,3)&amp;"*",EUROSTAT_VBE_IND_2010!$D$7:$D$732,"2210*"))/1000+(SUMIFS(EUROSTAT_VBE_IND_2010!P$7:P$732,EUROSTAT_VBE_IND_2010!$B$7:$B$732,$D133,EUROSTAT_VBE_IND_2010!$C$7:$C$732,"*"&amp;RIGHT($A133,3)&amp;"*",EUROSTAT_VBE_IND_2010!$D$7:$D$732,"23*"))/1000+(SUMIFS(EUROSTAT_VBE_IND_2010!P$7:P$732,EUROSTAT_VBE_IND_2010!$B$7:$B$732,$D133,EUROSTAT_VBE_IND_2010!$C$7:$C$732,"*"&amp;RIGHT($A133,3)&amp;"*",EUROSTAT_VBE_IND_2010!$D$7:$D$732,"5544*"))/1000</f>
        <v>0</v>
      </c>
      <c r="T133" s="185">
        <f>(SUMIFS(EUROSTAT_VBE_IND_2010!Q$7:Q$732,EUROSTAT_VBE_IND_2010!$B$7:$B$732,$D133,EUROSTAT_VBE_IND_2010!$C$7:$C$732,"*"&amp;RIGHT($A133,3)&amp;"*",EUROSTAT_VBE_IND_2010!$D$7:$D$732,"2210*"))/1000+(SUMIFS(EUROSTAT_VBE_IND_2010!Q$7:Q$732,EUROSTAT_VBE_IND_2010!$B$7:$B$732,$D133,EUROSTAT_VBE_IND_2010!$C$7:$C$732,"*"&amp;RIGHT($A133,3)&amp;"*",EUROSTAT_VBE_IND_2010!$D$7:$D$732,"23*"))/1000+(SUMIFS(EUROSTAT_VBE_IND_2010!Q$7:Q$732,EUROSTAT_VBE_IND_2010!$B$7:$B$732,$D133,EUROSTAT_VBE_IND_2010!$C$7:$C$732,"*"&amp;RIGHT($A133,3)&amp;"*",EUROSTAT_VBE_IND_2010!$D$7:$D$732,"5544*"))/1000</f>
        <v>0</v>
      </c>
      <c r="U133" s="185">
        <f>(SUMIFS(EUROSTAT_VBE_IND_2010!R$7:R$732,EUROSTAT_VBE_IND_2010!$B$7:$B$732,$D133,EUROSTAT_VBE_IND_2010!$C$7:$C$732,"*"&amp;RIGHT($A133,3)&amp;"*",EUROSTAT_VBE_IND_2010!$D$7:$D$732,"2210*"))/1000+(SUMIFS(EUROSTAT_VBE_IND_2010!R$7:R$732,EUROSTAT_VBE_IND_2010!$B$7:$B$732,$D133,EUROSTAT_VBE_IND_2010!$C$7:$C$732,"*"&amp;RIGHT($A133,3)&amp;"*",EUROSTAT_VBE_IND_2010!$D$7:$D$732,"23*"))/1000+(SUMIFS(EUROSTAT_VBE_IND_2010!R$7:R$732,EUROSTAT_VBE_IND_2010!$B$7:$B$732,$D133,EUROSTAT_VBE_IND_2010!$C$7:$C$732,"*"&amp;RIGHT($A133,3)&amp;"*",EUROSTAT_VBE_IND_2010!$D$7:$D$732,"5544*"))/1000</f>
        <v>0</v>
      </c>
      <c r="V133" s="185">
        <f>(SUMIFS(EUROSTAT_VBE_IND_2010!S$7:S$732,EUROSTAT_VBE_IND_2010!$B$7:$B$732,$D133,EUROSTAT_VBE_IND_2010!$C$7:$C$732,"*"&amp;RIGHT($A133,3)&amp;"*",EUROSTAT_VBE_IND_2010!$D$7:$D$732,"2210*"))/1000+(SUMIFS(EUROSTAT_VBE_IND_2010!S$7:S$732,EUROSTAT_VBE_IND_2010!$B$7:$B$732,$D133,EUROSTAT_VBE_IND_2010!$C$7:$C$732,"*"&amp;RIGHT($A133,3)&amp;"*",EUROSTAT_VBE_IND_2010!$D$7:$D$732,"23*"))/1000+(SUMIFS(EUROSTAT_VBE_IND_2010!S$7:S$732,EUROSTAT_VBE_IND_2010!$B$7:$B$732,$D133,EUROSTAT_VBE_IND_2010!$C$7:$C$732,"*"&amp;RIGHT($A133,3)&amp;"*",EUROSTAT_VBE_IND_2010!$D$7:$D$732,"5544*"))/1000</f>
        <v>0</v>
      </c>
      <c r="W133" s="185">
        <f>(SUMIFS(EUROSTAT_VBE_IND_2010!T$7:T$732,EUROSTAT_VBE_IND_2010!$B$7:$B$732,$D133,EUROSTAT_VBE_IND_2010!$C$7:$C$732,"*"&amp;RIGHT($A133,3)&amp;"*",EUROSTAT_VBE_IND_2010!$D$7:$D$732,"2210*"))/1000+(SUMIFS(EUROSTAT_VBE_IND_2010!T$7:T$732,EUROSTAT_VBE_IND_2010!$B$7:$B$732,$D133,EUROSTAT_VBE_IND_2010!$C$7:$C$732,"*"&amp;RIGHT($A133,3)&amp;"*",EUROSTAT_VBE_IND_2010!$D$7:$D$732,"23*"))/1000+(SUMIFS(EUROSTAT_VBE_IND_2010!T$7:T$732,EUROSTAT_VBE_IND_2010!$B$7:$B$732,$D133,EUROSTAT_VBE_IND_2010!$C$7:$C$732,"*"&amp;RIGHT($A133,3)&amp;"*",EUROSTAT_VBE_IND_2010!$D$7:$D$732,"5544*"))/1000</f>
        <v>0</v>
      </c>
      <c r="X133" s="185">
        <f>(SUMIFS(EUROSTAT_VBE_IND_2010!U$7:U$732,EUROSTAT_VBE_IND_2010!$B$7:$B$732,$D133,EUROSTAT_VBE_IND_2010!$C$7:$C$732,"*"&amp;RIGHT($A133,3)&amp;"*",EUROSTAT_VBE_IND_2010!$D$7:$D$732,"2210*"))/1000+(SUMIFS(EUROSTAT_VBE_IND_2010!U$7:U$732,EUROSTAT_VBE_IND_2010!$B$7:$B$732,$D133,EUROSTAT_VBE_IND_2010!$C$7:$C$732,"*"&amp;RIGHT($A133,3)&amp;"*",EUROSTAT_VBE_IND_2010!$D$7:$D$732,"23*"))/1000+(SUMIFS(EUROSTAT_VBE_IND_2010!U$7:U$732,EUROSTAT_VBE_IND_2010!$B$7:$B$732,$D133,EUROSTAT_VBE_IND_2010!$C$7:$C$732,"*"&amp;RIGHT($A133,3)&amp;"*",EUROSTAT_VBE_IND_2010!$D$7:$D$732,"5544*"))/1000</f>
        <v>0</v>
      </c>
      <c r="Y133" s="185">
        <f>(SUMIFS(EUROSTAT_VBE_IND_2010!V$7:V$732,EUROSTAT_VBE_IND_2010!$B$7:$B$732,$D133,EUROSTAT_VBE_IND_2010!$C$7:$C$732,"*"&amp;RIGHT($A133,3)&amp;"*",EUROSTAT_VBE_IND_2010!$D$7:$D$732,"2210*"))/1000+(SUMIFS(EUROSTAT_VBE_IND_2010!V$7:V$732,EUROSTAT_VBE_IND_2010!$B$7:$B$732,$D133,EUROSTAT_VBE_IND_2010!$C$7:$C$732,"*"&amp;RIGHT($A133,3)&amp;"*",EUROSTAT_VBE_IND_2010!$D$7:$D$732,"23*"))/1000+(SUMIFS(EUROSTAT_VBE_IND_2010!V$7:V$732,EUROSTAT_VBE_IND_2010!$B$7:$B$732,$D133,EUROSTAT_VBE_IND_2010!$C$7:$C$732,"*"&amp;RIGHT($A133,3)&amp;"*",EUROSTAT_VBE_IND_2010!$D$7:$D$732,"5544*"))/1000</f>
        <v>0</v>
      </c>
      <c r="Z133" s="185">
        <f>(SUMIFS(EUROSTAT_VBE_IND_2010!W$7:W$732,EUROSTAT_VBE_IND_2010!$B$7:$B$732,$D133,EUROSTAT_VBE_IND_2010!$C$7:$C$732,"*"&amp;RIGHT($A133,3)&amp;"*",EUROSTAT_VBE_IND_2010!$D$7:$D$732,"2210*"))/1000+(SUMIFS(EUROSTAT_VBE_IND_2010!W$7:W$732,EUROSTAT_VBE_IND_2010!$B$7:$B$732,$D133,EUROSTAT_VBE_IND_2010!$C$7:$C$732,"*"&amp;RIGHT($A133,3)&amp;"*",EUROSTAT_VBE_IND_2010!$D$7:$D$732,"23*"))/1000+(SUMIFS(EUROSTAT_VBE_IND_2010!W$7:W$732,EUROSTAT_VBE_IND_2010!$B$7:$B$732,$D133,EUROSTAT_VBE_IND_2010!$C$7:$C$732,"*"&amp;RIGHT($A133,3)&amp;"*",EUROSTAT_VBE_IND_2010!$D$7:$D$732,"5544*"))/1000</f>
        <v>0</v>
      </c>
      <c r="AA133" s="185">
        <f>(SUMIFS(EUROSTAT_VBE_IND_2010!X$7:X$732,EUROSTAT_VBE_IND_2010!$B$7:$B$732,$D133,EUROSTAT_VBE_IND_2010!$C$7:$C$732,"*"&amp;RIGHT($A133,3)&amp;"*",EUROSTAT_VBE_IND_2010!$D$7:$D$732,"2210*"))/1000+(SUMIFS(EUROSTAT_VBE_IND_2010!X$7:X$732,EUROSTAT_VBE_IND_2010!$B$7:$B$732,$D133,EUROSTAT_VBE_IND_2010!$C$7:$C$732,"*"&amp;RIGHT($A133,3)&amp;"*",EUROSTAT_VBE_IND_2010!$D$7:$D$732,"23*"))/1000+(SUMIFS(EUROSTAT_VBE_IND_2010!X$7:X$732,EUROSTAT_VBE_IND_2010!$B$7:$B$732,$D133,EUROSTAT_VBE_IND_2010!$C$7:$C$732,"*"&amp;RIGHT($A133,3)&amp;"*",EUROSTAT_VBE_IND_2010!$D$7:$D$732,"5544*"))/1000</f>
        <v>0</v>
      </c>
      <c r="AB133" s="185">
        <f>(SUMIFS(EUROSTAT_VBE_IND_2010!AA$7:AA$732,EUROSTAT_VBE_IND_2010!$B$7:$B$732,$D133,EUROSTAT_VBE_IND_2010!$C$7:$C$732,"*"&amp;RIGHT($A133,3)&amp;"*",EUROSTAT_VBE_IND_2010!$D$7:$D$732,"2210*"))/1000+(SUMIFS(EUROSTAT_VBE_IND_2010!AA$7:AA$732,EUROSTAT_VBE_IND_2010!$B$7:$B$732,$D133,EUROSTAT_VBE_IND_2010!$C$7:$C$732,"*"&amp;RIGHT($A133,3)&amp;"*",EUROSTAT_VBE_IND_2010!$D$7:$D$732,"23*"))/1000+(SUMIFS(EUROSTAT_VBE_IND_2010!AA$7:AA$732,EUROSTAT_VBE_IND_2010!$B$7:$B$732,$D133,EUROSTAT_VBE_IND_2010!$C$7:$C$732,"*"&amp;RIGHT($A133,3)&amp;"*",EUROSTAT_VBE_IND_2010!$D$7:$D$732,"5544*"))/1000</f>
        <v>0</v>
      </c>
      <c r="AC133" s="185">
        <f>(SUMIFS(EUROSTAT_VBE_IND_2010!AB$7:AB$732,EUROSTAT_VBE_IND_2010!$B$7:$B$732,$D133,EUROSTAT_VBE_IND_2010!$C$7:$C$732,"*"&amp;RIGHT($A133,3)&amp;"*",EUROSTAT_VBE_IND_2010!$D$7:$D$732,"2210*"))/1000+(SUMIFS(EUROSTAT_VBE_IND_2010!AB$7:AB$732,EUROSTAT_VBE_IND_2010!$B$7:$B$732,$D133,EUROSTAT_VBE_IND_2010!$C$7:$C$732,"*"&amp;RIGHT($A133,3)&amp;"*",EUROSTAT_VBE_IND_2010!$D$7:$D$732,"23*"))/1000+(SUMIFS(EUROSTAT_VBE_IND_2010!AB$7:AB$732,EUROSTAT_VBE_IND_2010!$B$7:$B$732,$D133,EUROSTAT_VBE_IND_2010!$C$7:$C$732,"*"&amp;RIGHT($A133,3)&amp;"*",EUROSTAT_VBE_IND_2010!$D$7:$D$732,"5544*"))/1000</f>
        <v>0</v>
      </c>
      <c r="AD133" s="185">
        <f>(SUMIFS(EUROSTAT_VBE_IND_2010!AC$7:AC$732,EUROSTAT_VBE_IND_2010!$B$7:$B$732,$D133,EUROSTAT_VBE_IND_2010!$C$7:$C$732,"*"&amp;RIGHT($A133,3)&amp;"*",EUROSTAT_VBE_IND_2010!$D$7:$D$732,"2210*"))/1000+(SUMIFS(EUROSTAT_VBE_IND_2010!AC$7:AC$732,EUROSTAT_VBE_IND_2010!$B$7:$B$732,$D133,EUROSTAT_VBE_IND_2010!$C$7:$C$732,"*"&amp;RIGHT($A133,3)&amp;"*",EUROSTAT_VBE_IND_2010!$D$7:$D$732,"23*"))/1000+(SUMIFS(EUROSTAT_VBE_IND_2010!AC$7:AC$732,EUROSTAT_VBE_IND_2010!$B$7:$B$732,$D133,EUROSTAT_VBE_IND_2010!$C$7:$C$732,"*"&amp;RIGHT($A133,3)&amp;"*",EUROSTAT_VBE_IND_2010!$D$7:$D$732,"5544*"))/1000</f>
        <v>0</v>
      </c>
      <c r="AE133" s="185">
        <f>(SUMIFS(EUROSTAT_VBE_IND_2010!AD$7:AD$732,EUROSTAT_VBE_IND_2010!$B$7:$B$732,$D133,EUROSTAT_VBE_IND_2010!$C$7:$C$732,"*"&amp;RIGHT($A133,3)&amp;"*",EUROSTAT_VBE_IND_2010!$D$7:$D$732,"2210*"))/1000+(SUMIFS(EUROSTAT_VBE_IND_2010!AD$7:AD$732,EUROSTAT_VBE_IND_2010!$B$7:$B$732,$D133,EUROSTAT_VBE_IND_2010!$C$7:$C$732,"*"&amp;RIGHT($A133,3)&amp;"*",EUROSTAT_VBE_IND_2010!$D$7:$D$732,"23*"))/1000+(SUMIFS(EUROSTAT_VBE_IND_2010!AD$7:AD$732,EUROSTAT_VBE_IND_2010!$B$7:$B$732,$D133,EUROSTAT_VBE_IND_2010!$C$7:$C$732,"*"&amp;RIGHT($A133,3)&amp;"*",EUROSTAT_VBE_IND_2010!$D$7:$D$732,"5544*"))/1000</f>
        <v>0</v>
      </c>
      <c r="AF133" s="185">
        <f>(SUMIFS(EUROSTAT_VBE_IND_2010!AE$7:AE$732,EUROSTAT_VBE_IND_2010!$B$7:$B$732,$D133,EUROSTAT_VBE_IND_2010!$C$7:$C$732,"*"&amp;RIGHT($A133,3)&amp;"*",EUROSTAT_VBE_IND_2010!$D$7:$D$732,"2210*"))/1000+(SUMIFS(EUROSTAT_VBE_IND_2010!AE$7:AE$732,EUROSTAT_VBE_IND_2010!$B$7:$B$732,$D133,EUROSTAT_VBE_IND_2010!$C$7:$C$732,"*"&amp;RIGHT($A133,3)&amp;"*",EUROSTAT_VBE_IND_2010!$D$7:$D$732,"23*"))/1000+(SUMIFS(EUROSTAT_VBE_IND_2010!AE$7:AE$732,EUROSTAT_VBE_IND_2010!$B$7:$B$732,$D133,EUROSTAT_VBE_IND_2010!$C$7:$C$732,"*"&amp;RIGHT($A133,3)&amp;"*",EUROSTAT_VBE_IND_2010!$D$7:$D$732,"5544*"))/1000</f>
        <v>0</v>
      </c>
      <c r="AG133" s="185">
        <f>(SUMIFS(EUROSTAT_VBE_IND_2010!AF$7:AF$732,EUROSTAT_VBE_IND_2010!$B$7:$B$732,$D133,EUROSTAT_VBE_IND_2010!$C$7:$C$732,"*"&amp;RIGHT($A133,3)&amp;"*",EUROSTAT_VBE_IND_2010!$D$7:$D$732,"2210*"))/1000+(SUMIFS(EUROSTAT_VBE_IND_2010!AF$7:AF$732,EUROSTAT_VBE_IND_2010!$B$7:$B$732,$D133,EUROSTAT_VBE_IND_2010!$C$7:$C$732,"*"&amp;RIGHT($A133,3)&amp;"*",EUROSTAT_VBE_IND_2010!$D$7:$D$732,"23*"))/1000+(SUMIFS(EUROSTAT_VBE_IND_2010!AF$7:AF$732,EUROSTAT_VBE_IND_2010!$B$7:$B$732,$D133,EUROSTAT_VBE_IND_2010!$C$7:$C$732,"*"&amp;RIGHT($A133,3)&amp;"*",EUROSTAT_VBE_IND_2010!$D$7:$D$732,"5544*"))/1000</f>
        <v>0</v>
      </c>
      <c r="AH133" s="185">
        <f>(SUMIFS(EUROSTAT_VBE_IND_2010!AH$7:AH$732,EUROSTAT_VBE_IND_2010!$B$7:$B$732,$D133,EUROSTAT_VBE_IND_2010!$C$7:$C$732,"*"&amp;RIGHT($A133,3)&amp;"*",EUROSTAT_VBE_IND_2010!$D$7:$D$732,"2210*"))/1000+(SUMIFS(EUROSTAT_VBE_IND_2010!AH$7:AH$732,EUROSTAT_VBE_IND_2010!$B$7:$B$732,$D133,EUROSTAT_VBE_IND_2010!$C$7:$C$732,"*"&amp;RIGHT($A133,3)&amp;"*",EUROSTAT_VBE_IND_2010!$D$7:$D$732,"23*"))/1000+(SUMIFS(EUROSTAT_VBE_IND_2010!AH$7:AH$732,EUROSTAT_VBE_IND_2010!$B$7:$B$732,$D133,EUROSTAT_VBE_IND_2010!$C$7:$C$732,"*"&amp;RIGHT($A133,3)&amp;"*",EUROSTAT_VBE_IND_2010!$D$7:$D$732,"5544*"))/1000</f>
        <v>0</v>
      </c>
      <c r="AI133" s="185">
        <f>(SUMIFS(EUROSTAT_VBE_IND_2010!AI$7:AI$732,EUROSTAT_VBE_IND_2010!$B$7:$B$732,$D133,EUROSTAT_VBE_IND_2010!$C$7:$C$732,"*"&amp;RIGHT($A133,3)&amp;"*",EUROSTAT_VBE_IND_2010!$D$7:$D$732,"2210*"))/1000+(SUMIFS(EUROSTAT_VBE_IND_2010!AI$7:AI$732,EUROSTAT_VBE_IND_2010!$B$7:$B$732,$D133,EUROSTAT_VBE_IND_2010!$C$7:$C$732,"*"&amp;RIGHT($A133,3)&amp;"*",EUROSTAT_VBE_IND_2010!$D$7:$D$732,"23*"))/1000+(SUMIFS(EUROSTAT_VBE_IND_2010!AI$7:AI$732,EUROSTAT_VBE_IND_2010!$B$7:$B$732,$D133,EUROSTAT_VBE_IND_2010!$C$7:$C$732,"*"&amp;RIGHT($A133,3)&amp;"*",EUROSTAT_VBE_IND_2010!$D$7:$D$732,"5544*"))/1000</f>
        <v>0</v>
      </c>
      <c r="AJ133" s="185">
        <f>(SUMIFS(EUROSTAT_VBE_IND_2010!AJ$7:AJ$732,EUROSTAT_VBE_IND_2010!$B$7:$B$732,$D133,EUROSTAT_VBE_IND_2010!$C$7:$C$732,"*"&amp;RIGHT($A133,3)&amp;"*",EUROSTAT_VBE_IND_2010!$D$7:$D$732,"2210*"))/1000+(SUMIFS(EUROSTAT_VBE_IND_2010!AJ$7:AJ$732,EUROSTAT_VBE_IND_2010!$B$7:$B$732,$D133,EUROSTAT_VBE_IND_2010!$C$7:$C$732,"*"&amp;RIGHT($A133,3)&amp;"*",EUROSTAT_VBE_IND_2010!$D$7:$D$732,"23*"))/1000+(SUMIFS(EUROSTAT_VBE_IND_2010!AJ$7:AJ$732,EUROSTAT_VBE_IND_2010!$B$7:$B$732,$D133,EUROSTAT_VBE_IND_2010!$C$7:$C$732,"*"&amp;RIGHT($A133,3)&amp;"*",EUROSTAT_VBE_IND_2010!$D$7:$D$732,"5544*"))/1000</f>
        <v>0</v>
      </c>
      <c r="AK133" s="185">
        <f>(SUMIFS(EUROSTAT_VBE_IND_2010!AK$7:AK$732,EUROSTAT_VBE_IND_2010!$B$7:$B$732,$D133,EUROSTAT_VBE_IND_2010!$C$7:$C$732,"*"&amp;RIGHT($A133,3)&amp;"*",EUROSTAT_VBE_IND_2010!$D$7:$D$732,"2210*"))/1000+(SUMIFS(EUROSTAT_VBE_IND_2010!AK$7:AK$732,EUROSTAT_VBE_IND_2010!$B$7:$B$732,$D133,EUROSTAT_VBE_IND_2010!$C$7:$C$732,"*"&amp;RIGHT($A133,3)&amp;"*",EUROSTAT_VBE_IND_2010!$D$7:$D$732,"23*"))/1000+(SUMIFS(EUROSTAT_VBE_IND_2010!AK$7:AK$732,EUROSTAT_VBE_IND_2010!$B$7:$B$732,$D133,EUROSTAT_VBE_IND_2010!$C$7:$C$732,"*"&amp;RIGHT($A133,3)&amp;"*",EUROSTAT_VBE_IND_2010!$D$7:$D$732,"5544*"))/1000</f>
        <v>0</v>
      </c>
      <c r="AL133" s="219">
        <f>SUMIFS('IEA Bal_AL-IND'!$D$30:$D$329,'IEA Bal_AL-IND'!$A$30:$A$329,"*"&amp;RIGHT($B133,8),'IEA Bal_AL-IND'!$C$30:$C$329,'Aggregated Balance-IND_2010'!$E133)</f>
        <v>0</v>
      </c>
      <c r="AM133" s="219">
        <f>SUMIFS('IEA Bal_BA-IND'!$D$30:$D$329,'IEA Bal_BA-IND'!$A$30:$A$329,"*"&amp;RIGHT($B133,8),'IEA Bal_BA-IND'!$C$30:$C$329,'Aggregated Balance-IND_2010'!$E133)</f>
        <v>0</v>
      </c>
      <c r="AN133" s="219">
        <f>SUMIFS('IEA Bal_KS-IND'!$D$30:$D$329,'IEA Bal_KS-IND'!$A$30:$A$329,"*"&amp;RIGHT($B133,8),'IEA Bal_KS-IND'!$C$30:$C$329,'Aggregated Balance-IND_2010'!$E133)</f>
        <v>0</v>
      </c>
      <c r="AO133" s="185">
        <f>(SUMIFS(EUROSTAT_VBE_IND_2010!Y$7:Y$732,EUROSTAT_VBE_IND_2010!$B$7:$B$732,$D133,EUROSTAT_VBE_IND_2010!$C$7:$C$732,"*"&amp;RIGHT($A133,3)&amp;"*",EUROSTAT_VBE_IND_2010!$D$7:$D$732,"2210*"))/1000+(SUMIFS(EUROSTAT_VBE_IND_2010!Y$7:Y$732,EUROSTAT_VBE_IND_2010!$B$7:$B$732,$D133,EUROSTAT_VBE_IND_2010!$C$7:$C$732,"*"&amp;RIGHT($A133,3)&amp;"*",EUROSTAT_VBE_IND_2010!$D$7:$D$732,"23*"))/1000+(SUMIFS(EUROSTAT_VBE_IND_2010!Y$7:Y$732,EUROSTAT_VBE_IND_2010!$B$7:$B$732,$D133,EUROSTAT_VBE_IND_2010!$C$7:$C$732,"*"&amp;RIGHT($A133,3)&amp;"*",EUROSTAT_VBE_IND_2010!$D$7:$D$732,"5544*"))/1000</f>
        <v>0</v>
      </c>
      <c r="AP133" s="185">
        <f>(SUMIFS(EUROSTAT_VBE_IND_2010!Z$7:Z$732,EUROSTAT_VBE_IND_2010!$B$7:$B$732,$D133,EUROSTAT_VBE_IND_2010!$C$7:$C$732,"*"&amp;RIGHT($A133,3)&amp;"*",EUROSTAT_VBE_IND_2010!$D$7:$D$732,"2210*"))/1000+(SUMIFS(EUROSTAT_VBE_IND_2010!Z$7:Z$732,EUROSTAT_VBE_IND_2010!$B$7:$B$732,$D133,EUROSTAT_VBE_IND_2010!$C$7:$C$732,"*"&amp;RIGHT($A133,3)&amp;"*",EUROSTAT_VBE_IND_2010!$D$7:$D$732,"23*"))/1000+(SUMIFS(EUROSTAT_VBE_IND_2010!Z$7:Z$732,EUROSTAT_VBE_IND_2010!$B$7:$B$732,$D133,EUROSTAT_VBE_IND_2010!$C$7:$C$732,"*"&amp;RIGHT($A133,3)&amp;"*",EUROSTAT_VBE_IND_2010!$D$7:$D$732,"5544*"))/1000</f>
        <v>0</v>
      </c>
      <c r="AQ133" s="185">
        <f>(SUMIFS(EUROSTAT_VBE_IND_2010!AG$7:AG$732,EUROSTAT_VBE_IND_2010!$B$7:$B$732,$D133,EUROSTAT_VBE_IND_2010!$C$7:$C$732,"*"&amp;RIGHT($A133,3)&amp;"*",EUROSTAT_VBE_IND_2010!$D$7:$D$732,"2210*"))/1000+(SUMIFS(EUROSTAT_VBE_IND_2010!AG$7:AG$732,EUROSTAT_VBE_IND_2010!$B$7:$B$732,$D133,EUROSTAT_VBE_IND_2010!$C$7:$C$732,"*"&amp;RIGHT($A133,3)&amp;"*",EUROSTAT_VBE_IND_2010!$D$7:$D$732,"23*"))/1000+(SUMIFS(EUROSTAT_VBE_IND_2010!AG$7:AG$732,EUROSTAT_VBE_IND_2010!$B$7:$B$732,$D133,EUROSTAT_VBE_IND_2010!$C$7:$C$732,"*"&amp;RIGHT($A133,3)&amp;"*",EUROSTAT_VBE_IND_2010!$D$7:$D$732,"5544*"))/1000</f>
        <v>0</v>
      </c>
    </row>
    <row r="134" spans="1:43">
      <c r="A134" t="str">
        <f>LEFT(EUROSTAT_VBE_IND_2010!$C$139,8)</f>
        <v>B_101810</v>
      </c>
      <c r="B134" s="28" t="s">
        <v>298</v>
      </c>
      <c r="C134" t="s">
        <v>293</v>
      </c>
      <c r="D134" t="s">
        <v>126</v>
      </c>
      <c r="E134" t="s">
        <v>231</v>
      </c>
      <c r="F134" t="s">
        <v>251</v>
      </c>
      <c r="G134" s="185">
        <f>(SUMIFS(EUROSTAT_VBE_IND_2010!E$7:E$732,EUROSTAT_VBE_IND_2010!$B$7:$B$732,$D134,EUROSTAT_VBE_IND_2010!$C$7:$C$732,"*"&amp;RIGHT($A134,3)&amp;"*",EUROSTAT_VBE_IND_2010!$D$7:$D$732,"2230*"))/1000+(SUMIFS(EUROSTAT_VBE_IND_2010!E$7:E$732,EUROSTAT_VBE_IND_2010!$B$7:$B$732,$D134,EUROSTAT_VBE_IND_2010!$C$7:$C$732,"*"&amp;RIGHT($A133,3)&amp;"*",EUROSTAT_VBE_IND_2010!$D$7:$D$732,"2130*"))/1000</f>
        <v>0</v>
      </c>
      <c r="H134" s="185">
        <f>(SUMIFS(EUROSTAT_VBE_IND_2010!F$7:F$732,EUROSTAT_VBE_IND_2010!$B$7:$B$732,$D134,EUROSTAT_VBE_IND_2010!$C$7:$C$732,"*"&amp;RIGHT($A134,3)&amp;"*",EUROSTAT_VBE_IND_2010!$D$7:$D$732,"2230*"))/1000+(SUMIFS(EUROSTAT_VBE_IND_2010!F$7:F$732,EUROSTAT_VBE_IND_2010!$B$7:$B$732,$D134,EUROSTAT_VBE_IND_2010!$C$7:$C$732,"*"&amp;RIGHT($A133,3)&amp;"*",EUROSTAT_VBE_IND_2010!$D$7:$D$732,"2130*"))/1000</f>
        <v>0</v>
      </c>
      <c r="I134" s="185">
        <f>(SUMIFS(EUROSTAT_VBE_IND_2010!G$7:G$732,EUROSTAT_VBE_IND_2010!$B$7:$B$732,$D134,EUROSTAT_VBE_IND_2010!$C$7:$C$732,"*"&amp;RIGHT($A134,3)&amp;"*",EUROSTAT_VBE_IND_2010!$D$7:$D$732,"2230*"))/1000+(SUMIFS(EUROSTAT_VBE_IND_2010!G$7:G$732,EUROSTAT_VBE_IND_2010!$B$7:$B$732,$D134,EUROSTAT_VBE_IND_2010!$C$7:$C$732,"*"&amp;RIGHT($A133,3)&amp;"*",EUROSTAT_VBE_IND_2010!$D$7:$D$732,"2130*"))/1000</f>
        <v>0</v>
      </c>
      <c r="J134" s="219">
        <f>SUMIFS('IEA Bal_CH-IND'!$D$30:$D$329,'IEA Bal_CH-IND'!$A$30:$A$329,"*"&amp;RIGHT($B134,8),'IEA Bal_CH-IND'!$C$30:$C$329,'Aggregated Balance-IND_2010'!$E134)</f>
        <v>0</v>
      </c>
      <c r="K134" s="185">
        <f>(SUMIFS(EUROSTAT_VBE_IND_2010!H$7:H$732,EUROSTAT_VBE_IND_2010!$B$7:$B$732,$D134,EUROSTAT_VBE_IND_2010!$C$7:$C$732,"*"&amp;RIGHT($A134,3)&amp;"*",EUROSTAT_VBE_IND_2010!$D$7:$D$732,"2230*"))/1000+(SUMIFS(EUROSTAT_VBE_IND_2010!H$7:H$732,EUROSTAT_VBE_IND_2010!$B$7:$B$732,$D134,EUROSTAT_VBE_IND_2010!$C$7:$C$732,"*"&amp;RIGHT($A133,3)&amp;"*",EUROSTAT_VBE_IND_2010!$D$7:$D$732,"2130*"))/1000</f>
        <v>0</v>
      </c>
      <c r="L134" s="185">
        <f>(SUMIFS(EUROSTAT_VBE_IND_2010!I$7:I$732,EUROSTAT_VBE_IND_2010!$B$7:$B$732,$D134,EUROSTAT_VBE_IND_2010!$C$7:$C$732,"*"&amp;RIGHT($A134,3)&amp;"*",EUROSTAT_VBE_IND_2010!$D$7:$D$732,"2230*"))/1000+(SUMIFS(EUROSTAT_VBE_IND_2010!I$7:I$732,EUROSTAT_VBE_IND_2010!$B$7:$B$732,$D134,EUROSTAT_VBE_IND_2010!$C$7:$C$732,"*"&amp;RIGHT($A133,3)&amp;"*",EUROSTAT_VBE_IND_2010!$D$7:$D$732,"2130*"))/1000</f>
        <v>0</v>
      </c>
      <c r="M134" s="185">
        <f>(SUMIFS(EUROSTAT_VBE_IND_2010!J$7:J$732,EUROSTAT_VBE_IND_2010!$B$7:$B$732,$D134,EUROSTAT_VBE_IND_2010!$C$7:$C$732,"*"&amp;RIGHT($A134,3)&amp;"*",EUROSTAT_VBE_IND_2010!$D$7:$D$732,"2230*"))/1000+(SUMIFS(EUROSTAT_VBE_IND_2010!J$7:J$732,EUROSTAT_VBE_IND_2010!$B$7:$B$732,$D134,EUROSTAT_VBE_IND_2010!$C$7:$C$732,"*"&amp;RIGHT($A133,3)&amp;"*",EUROSTAT_VBE_IND_2010!$D$7:$D$732,"2130*"))/1000</f>
        <v>0.26</v>
      </c>
      <c r="N134" s="185">
        <f>(SUMIFS(EUROSTAT_VBE_IND_2010!K$7:K$732,EUROSTAT_VBE_IND_2010!$B$7:$B$732,$D134,EUROSTAT_VBE_IND_2010!$C$7:$C$732,"*"&amp;RIGHT($A134,3)&amp;"*",EUROSTAT_VBE_IND_2010!$D$7:$D$732,"2230*"))/1000+(SUMIFS(EUROSTAT_VBE_IND_2010!K$7:K$732,EUROSTAT_VBE_IND_2010!$B$7:$B$732,$D134,EUROSTAT_VBE_IND_2010!$C$7:$C$732,"*"&amp;RIGHT($A133,3)&amp;"*",EUROSTAT_VBE_IND_2010!$D$7:$D$732,"2130*"))/1000</f>
        <v>0</v>
      </c>
      <c r="O134" s="185">
        <f>(SUMIFS(EUROSTAT_VBE_IND_2010!L$7:L$732,EUROSTAT_VBE_IND_2010!$B$7:$B$732,$D134,EUROSTAT_VBE_IND_2010!$C$7:$C$732,"*"&amp;RIGHT($A134,3)&amp;"*",EUROSTAT_VBE_IND_2010!$D$7:$D$732,"2230*"))/1000+(SUMIFS(EUROSTAT_VBE_IND_2010!L$7:L$732,EUROSTAT_VBE_IND_2010!$B$7:$B$732,$D134,EUROSTAT_VBE_IND_2010!$C$7:$C$732,"*"&amp;RIGHT($A133,3)&amp;"*",EUROSTAT_VBE_IND_2010!$D$7:$D$732,"2130*"))/1000</f>
        <v>0</v>
      </c>
      <c r="P134" s="185">
        <f>(SUMIFS(EUROSTAT_VBE_IND_2010!M$7:M$732,EUROSTAT_VBE_IND_2010!$B$7:$B$732,$D134,EUROSTAT_VBE_IND_2010!$C$7:$C$732,"*"&amp;RIGHT($A134,3)&amp;"*",EUROSTAT_VBE_IND_2010!$D$7:$D$732,"2230*"))/1000+(SUMIFS(EUROSTAT_VBE_IND_2010!M$7:M$732,EUROSTAT_VBE_IND_2010!$B$7:$B$732,$D134,EUROSTAT_VBE_IND_2010!$C$7:$C$732,"*"&amp;RIGHT($A133,3)&amp;"*",EUROSTAT_VBE_IND_2010!$D$7:$D$732,"2130*"))/1000</f>
        <v>0</v>
      </c>
      <c r="Q134" s="185">
        <f>(SUMIFS(EUROSTAT_VBE_IND_2010!N$7:N$732,EUROSTAT_VBE_IND_2010!$B$7:$B$732,$D134,EUROSTAT_VBE_IND_2010!$C$7:$C$732,"*"&amp;RIGHT($A134,3)&amp;"*",EUROSTAT_VBE_IND_2010!$D$7:$D$732,"2230*"))/1000+(SUMIFS(EUROSTAT_VBE_IND_2010!N$7:N$732,EUROSTAT_VBE_IND_2010!$B$7:$B$732,$D134,EUROSTAT_VBE_IND_2010!$C$7:$C$732,"*"&amp;RIGHT($A133,3)&amp;"*",EUROSTAT_VBE_IND_2010!$D$7:$D$732,"2130*"))/1000</f>
        <v>0</v>
      </c>
      <c r="R134" s="185">
        <f>(SUMIFS(EUROSTAT_VBE_IND_2010!O$7:O$732,EUROSTAT_VBE_IND_2010!$B$7:$B$732,$D134,EUROSTAT_VBE_IND_2010!$C$7:$C$732,"*"&amp;RIGHT($A134,3)&amp;"*",EUROSTAT_VBE_IND_2010!$D$7:$D$732,"2230*"))/1000+(SUMIFS(EUROSTAT_VBE_IND_2010!O$7:O$732,EUROSTAT_VBE_IND_2010!$B$7:$B$732,$D134,EUROSTAT_VBE_IND_2010!$C$7:$C$732,"*"&amp;RIGHT($A133,3)&amp;"*",EUROSTAT_VBE_IND_2010!$D$7:$D$732,"2130*"))/1000</f>
        <v>0</v>
      </c>
      <c r="S134" s="185">
        <f>(SUMIFS(EUROSTAT_VBE_IND_2010!P$7:P$732,EUROSTAT_VBE_IND_2010!$B$7:$B$732,$D134,EUROSTAT_VBE_IND_2010!$C$7:$C$732,"*"&amp;RIGHT($A134,3)&amp;"*",EUROSTAT_VBE_IND_2010!$D$7:$D$732,"2230*"))/1000+(SUMIFS(EUROSTAT_VBE_IND_2010!P$7:P$732,EUROSTAT_VBE_IND_2010!$B$7:$B$732,$D134,EUROSTAT_VBE_IND_2010!$C$7:$C$732,"*"&amp;RIGHT($A133,3)&amp;"*",EUROSTAT_VBE_IND_2010!$D$7:$D$732,"2130*"))/1000</f>
        <v>0</v>
      </c>
      <c r="T134" s="185">
        <f>(SUMIFS(EUROSTAT_VBE_IND_2010!Q$7:Q$732,EUROSTAT_VBE_IND_2010!$B$7:$B$732,$D134,EUROSTAT_VBE_IND_2010!$C$7:$C$732,"*"&amp;RIGHT($A134,3)&amp;"*",EUROSTAT_VBE_IND_2010!$D$7:$D$732,"2230*"))/1000+(SUMIFS(EUROSTAT_VBE_IND_2010!Q$7:Q$732,EUROSTAT_VBE_IND_2010!$B$7:$B$732,$D134,EUROSTAT_VBE_IND_2010!$C$7:$C$732,"*"&amp;RIGHT($A133,3)&amp;"*",EUROSTAT_VBE_IND_2010!$D$7:$D$732,"2130*"))/1000</f>
        <v>0</v>
      </c>
      <c r="U134" s="185">
        <f>(SUMIFS(EUROSTAT_VBE_IND_2010!R$7:R$732,EUROSTAT_VBE_IND_2010!$B$7:$B$732,$D134,EUROSTAT_VBE_IND_2010!$C$7:$C$732,"*"&amp;RIGHT($A134,3)&amp;"*",EUROSTAT_VBE_IND_2010!$D$7:$D$732,"2230*"))/1000+(SUMIFS(EUROSTAT_VBE_IND_2010!R$7:R$732,EUROSTAT_VBE_IND_2010!$B$7:$B$732,$D134,EUROSTAT_VBE_IND_2010!$C$7:$C$732,"*"&amp;RIGHT($A133,3)&amp;"*",EUROSTAT_VBE_IND_2010!$D$7:$D$732,"2130*"))/1000</f>
        <v>0</v>
      </c>
      <c r="V134" s="185">
        <f>(SUMIFS(EUROSTAT_VBE_IND_2010!S$7:S$732,EUROSTAT_VBE_IND_2010!$B$7:$B$732,$D134,EUROSTAT_VBE_IND_2010!$C$7:$C$732,"*"&amp;RIGHT($A134,3)&amp;"*",EUROSTAT_VBE_IND_2010!$D$7:$D$732,"2230*"))/1000+(SUMIFS(EUROSTAT_VBE_IND_2010!S$7:S$732,EUROSTAT_VBE_IND_2010!$B$7:$B$732,$D134,EUROSTAT_VBE_IND_2010!$C$7:$C$732,"*"&amp;RIGHT($A133,3)&amp;"*",EUROSTAT_VBE_IND_2010!$D$7:$D$732,"2130*"))/1000</f>
        <v>0</v>
      </c>
      <c r="W134" s="185">
        <f>(SUMIFS(EUROSTAT_VBE_IND_2010!T$7:T$732,EUROSTAT_VBE_IND_2010!$B$7:$B$732,$D134,EUROSTAT_VBE_IND_2010!$C$7:$C$732,"*"&amp;RIGHT($A134,3)&amp;"*",EUROSTAT_VBE_IND_2010!$D$7:$D$732,"2230*"))/1000+(SUMIFS(EUROSTAT_VBE_IND_2010!T$7:T$732,EUROSTAT_VBE_IND_2010!$B$7:$B$732,$D134,EUROSTAT_VBE_IND_2010!$C$7:$C$732,"*"&amp;RIGHT($A133,3)&amp;"*",EUROSTAT_VBE_IND_2010!$D$7:$D$732,"2130*"))/1000</f>
        <v>0</v>
      </c>
      <c r="X134" s="185">
        <f>(SUMIFS(EUROSTAT_VBE_IND_2010!U$7:U$732,EUROSTAT_VBE_IND_2010!$B$7:$B$732,$D134,EUROSTAT_VBE_IND_2010!$C$7:$C$732,"*"&amp;RIGHT($A134,3)&amp;"*",EUROSTAT_VBE_IND_2010!$D$7:$D$732,"2230*"))/1000+(SUMIFS(EUROSTAT_VBE_IND_2010!U$7:U$732,EUROSTAT_VBE_IND_2010!$B$7:$B$732,$D134,EUROSTAT_VBE_IND_2010!$C$7:$C$732,"*"&amp;RIGHT($A133,3)&amp;"*",EUROSTAT_VBE_IND_2010!$D$7:$D$732,"2130*"))/1000</f>
        <v>0</v>
      </c>
      <c r="Y134" s="185">
        <f>(SUMIFS(EUROSTAT_VBE_IND_2010!V$7:V$732,EUROSTAT_VBE_IND_2010!$B$7:$B$732,$D134,EUROSTAT_VBE_IND_2010!$C$7:$C$732,"*"&amp;RIGHT($A134,3)&amp;"*",EUROSTAT_VBE_IND_2010!$D$7:$D$732,"2230*"))/1000+(SUMIFS(EUROSTAT_VBE_IND_2010!V$7:V$732,EUROSTAT_VBE_IND_2010!$B$7:$B$732,$D134,EUROSTAT_VBE_IND_2010!$C$7:$C$732,"*"&amp;RIGHT($A133,3)&amp;"*",EUROSTAT_VBE_IND_2010!$D$7:$D$732,"2130*"))/1000</f>
        <v>0</v>
      </c>
      <c r="Z134" s="185">
        <f>(SUMIFS(EUROSTAT_VBE_IND_2010!W$7:W$732,EUROSTAT_VBE_IND_2010!$B$7:$B$732,$D134,EUROSTAT_VBE_IND_2010!$C$7:$C$732,"*"&amp;RIGHT($A134,3)&amp;"*",EUROSTAT_VBE_IND_2010!$D$7:$D$732,"2230*"))/1000+(SUMIFS(EUROSTAT_VBE_IND_2010!W$7:W$732,EUROSTAT_VBE_IND_2010!$B$7:$B$732,$D134,EUROSTAT_VBE_IND_2010!$C$7:$C$732,"*"&amp;RIGHT($A133,3)&amp;"*",EUROSTAT_VBE_IND_2010!$D$7:$D$732,"2130*"))/1000</f>
        <v>0</v>
      </c>
      <c r="AA134" s="185">
        <f>(SUMIFS(EUROSTAT_VBE_IND_2010!X$7:X$732,EUROSTAT_VBE_IND_2010!$B$7:$B$732,$D134,EUROSTAT_VBE_IND_2010!$C$7:$C$732,"*"&amp;RIGHT($A134,3)&amp;"*",EUROSTAT_VBE_IND_2010!$D$7:$D$732,"2230*"))/1000+(SUMIFS(EUROSTAT_VBE_IND_2010!X$7:X$732,EUROSTAT_VBE_IND_2010!$B$7:$B$732,$D134,EUROSTAT_VBE_IND_2010!$C$7:$C$732,"*"&amp;RIGHT($A133,3)&amp;"*",EUROSTAT_VBE_IND_2010!$D$7:$D$732,"2130*"))/1000</f>
        <v>0</v>
      </c>
      <c r="AB134" s="185">
        <f>(SUMIFS(EUROSTAT_VBE_IND_2010!AA$7:AA$732,EUROSTAT_VBE_IND_2010!$B$7:$B$732,$D134,EUROSTAT_VBE_IND_2010!$C$7:$C$732,"*"&amp;RIGHT($A134,3)&amp;"*",EUROSTAT_VBE_IND_2010!$D$7:$D$732,"2230*"))/1000+(SUMIFS(EUROSTAT_VBE_IND_2010!AA$7:AA$732,EUROSTAT_VBE_IND_2010!$B$7:$B$732,$D134,EUROSTAT_VBE_IND_2010!$C$7:$C$732,"*"&amp;RIGHT($A133,3)&amp;"*",EUROSTAT_VBE_IND_2010!$D$7:$D$732,"2130*"))/1000</f>
        <v>0</v>
      </c>
      <c r="AC134" s="185">
        <f>(SUMIFS(EUROSTAT_VBE_IND_2010!AB$7:AB$732,EUROSTAT_VBE_IND_2010!$B$7:$B$732,$D134,EUROSTAT_VBE_IND_2010!$C$7:$C$732,"*"&amp;RIGHT($A134,3)&amp;"*",EUROSTAT_VBE_IND_2010!$D$7:$D$732,"2230*"))/1000+(SUMIFS(EUROSTAT_VBE_IND_2010!AB$7:AB$732,EUROSTAT_VBE_IND_2010!$B$7:$B$732,$D134,EUROSTAT_VBE_IND_2010!$C$7:$C$732,"*"&amp;RIGHT($A133,3)&amp;"*",EUROSTAT_VBE_IND_2010!$D$7:$D$732,"2130*"))/1000</f>
        <v>0</v>
      </c>
      <c r="AD134" s="185">
        <f>(SUMIFS(EUROSTAT_VBE_IND_2010!AC$7:AC$732,EUROSTAT_VBE_IND_2010!$B$7:$B$732,$D134,EUROSTAT_VBE_IND_2010!$C$7:$C$732,"*"&amp;RIGHT($A134,3)&amp;"*",EUROSTAT_VBE_IND_2010!$D$7:$D$732,"2230*"))/1000+(SUMIFS(EUROSTAT_VBE_IND_2010!AC$7:AC$732,EUROSTAT_VBE_IND_2010!$B$7:$B$732,$D134,EUROSTAT_VBE_IND_2010!$C$7:$C$732,"*"&amp;RIGHT($A133,3)&amp;"*",EUROSTAT_VBE_IND_2010!$D$7:$D$732,"2130*"))/1000</f>
        <v>0</v>
      </c>
      <c r="AE134" s="185">
        <f>(SUMIFS(EUROSTAT_VBE_IND_2010!AD$7:AD$732,EUROSTAT_VBE_IND_2010!$B$7:$B$732,$D134,EUROSTAT_VBE_IND_2010!$C$7:$C$732,"*"&amp;RIGHT($A134,3)&amp;"*",EUROSTAT_VBE_IND_2010!$D$7:$D$732,"2230*"))/1000+(SUMIFS(EUROSTAT_VBE_IND_2010!AD$7:AD$732,EUROSTAT_VBE_IND_2010!$B$7:$B$732,$D134,EUROSTAT_VBE_IND_2010!$C$7:$C$732,"*"&amp;RIGHT($A133,3)&amp;"*",EUROSTAT_VBE_IND_2010!$D$7:$D$732,"2130*"))/1000</f>
        <v>0</v>
      </c>
      <c r="AF134" s="185">
        <f>(SUMIFS(EUROSTAT_VBE_IND_2010!AE$7:AE$732,EUROSTAT_VBE_IND_2010!$B$7:$B$732,$D134,EUROSTAT_VBE_IND_2010!$C$7:$C$732,"*"&amp;RIGHT($A134,3)&amp;"*",EUROSTAT_VBE_IND_2010!$D$7:$D$732,"2230*"))/1000+(SUMIFS(EUROSTAT_VBE_IND_2010!AE$7:AE$732,EUROSTAT_VBE_IND_2010!$B$7:$B$732,$D134,EUROSTAT_VBE_IND_2010!$C$7:$C$732,"*"&amp;RIGHT($A133,3)&amp;"*",EUROSTAT_VBE_IND_2010!$D$7:$D$732,"2130*"))/1000</f>
        <v>0</v>
      </c>
      <c r="AG134" s="185">
        <f>(SUMIFS(EUROSTAT_VBE_IND_2010!AF$7:AF$732,EUROSTAT_VBE_IND_2010!$B$7:$B$732,$D134,EUROSTAT_VBE_IND_2010!$C$7:$C$732,"*"&amp;RIGHT($A134,3)&amp;"*",EUROSTAT_VBE_IND_2010!$D$7:$D$732,"2230*"))/1000+(SUMIFS(EUROSTAT_VBE_IND_2010!AF$7:AF$732,EUROSTAT_VBE_IND_2010!$B$7:$B$732,$D134,EUROSTAT_VBE_IND_2010!$C$7:$C$732,"*"&amp;RIGHT($A133,3)&amp;"*",EUROSTAT_VBE_IND_2010!$D$7:$D$732,"2130*"))/1000</f>
        <v>0</v>
      </c>
      <c r="AH134" s="185">
        <f>(SUMIFS(EUROSTAT_VBE_IND_2010!AH$7:AH$732,EUROSTAT_VBE_IND_2010!$B$7:$B$732,$D134,EUROSTAT_VBE_IND_2010!$C$7:$C$732,"*"&amp;RIGHT($A134,3)&amp;"*",EUROSTAT_VBE_IND_2010!$D$7:$D$732,"2230*"))/1000+(SUMIFS(EUROSTAT_VBE_IND_2010!AH$7:AH$732,EUROSTAT_VBE_IND_2010!$B$7:$B$732,$D134,EUROSTAT_VBE_IND_2010!$C$7:$C$732,"*"&amp;RIGHT($A133,3)&amp;"*",EUROSTAT_VBE_IND_2010!$D$7:$D$732,"2130*"))/1000</f>
        <v>0</v>
      </c>
      <c r="AI134" s="185">
        <f>(SUMIFS(EUROSTAT_VBE_IND_2010!AI$7:AI$732,EUROSTAT_VBE_IND_2010!$B$7:$B$732,$D134,EUROSTAT_VBE_IND_2010!$C$7:$C$732,"*"&amp;RIGHT($A134,3)&amp;"*",EUROSTAT_VBE_IND_2010!$D$7:$D$732,"2230*"))/1000+(SUMIFS(EUROSTAT_VBE_IND_2010!AI$7:AI$732,EUROSTAT_VBE_IND_2010!$B$7:$B$732,$D134,EUROSTAT_VBE_IND_2010!$C$7:$C$732,"*"&amp;RIGHT($A133,3)&amp;"*",EUROSTAT_VBE_IND_2010!$D$7:$D$732,"2130*"))/1000</f>
        <v>0</v>
      </c>
      <c r="AJ134" s="185">
        <f>(SUMIFS(EUROSTAT_VBE_IND_2010!AJ$7:AJ$732,EUROSTAT_VBE_IND_2010!$B$7:$B$732,$D134,EUROSTAT_VBE_IND_2010!$C$7:$C$732,"*"&amp;RIGHT($A134,3)&amp;"*",EUROSTAT_VBE_IND_2010!$D$7:$D$732,"2230*"))/1000+(SUMIFS(EUROSTAT_VBE_IND_2010!AJ$7:AJ$732,EUROSTAT_VBE_IND_2010!$B$7:$B$732,$D134,EUROSTAT_VBE_IND_2010!$C$7:$C$732,"*"&amp;RIGHT($A133,3)&amp;"*",EUROSTAT_VBE_IND_2010!$D$7:$D$732,"2130*"))/1000</f>
        <v>0</v>
      </c>
      <c r="AK134" s="185">
        <f>(SUMIFS(EUROSTAT_VBE_IND_2010!AK$7:AK$732,EUROSTAT_VBE_IND_2010!$B$7:$B$732,$D134,EUROSTAT_VBE_IND_2010!$C$7:$C$732,"*"&amp;RIGHT($A134,3)&amp;"*",EUROSTAT_VBE_IND_2010!$D$7:$D$732,"2230*"))/1000+(SUMIFS(EUROSTAT_VBE_IND_2010!AK$7:AK$732,EUROSTAT_VBE_IND_2010!$B$7:$B$732,$D134,EUROSTAT_VBE_IND_2010!$C$7:$C$732,"*"&amp;RIGHT($A133,3)&amp;"*",EUROSTAT_VBE_IND_2010!$D$7:$D$732,"2130*"))/1000</f>
        <v>0</v>
      </c>
      <c r="AL134" s="219">
        <f>SUMIFS('IEA Bal_AL-IND'!$D$30:$D$329,'IEA Bal_AL-IND'!$A$30:$A$329,"*"&amp;RIGHT($B134,8),'IEA Bal_AL-IND'!$C$30:$C$329,'Aggregated Balance-IND_2010'!$E134)</f>
        <v>0</v>
      </c>
      <c r="AM134" s="219">
        <f>SUMIFS('IEA Bal_BA-IND'!$D$30:$D$329,'IEA Bal_BA-IND'!$A$30:$A$329,"*"&amp;RIGHT($B134,8),'IEA Bal_BA-IND'!$C$30:$C$329,'Aggregated Balance-IND_2010'!$E134)</f>
        <v>0</v>
      </c>
      <c r="AN134" s="219">
        <f>SUMIFS('IEA Bal_KS-IND'!$D$30:$D$329,'IEA Bal_KS-IND'!$A$30:$A$329,"*"&amp;RIGHT($B134,8),'IEA Bal_KS-IND'!$C$30:$C$329,'Aggregated Balance-IND_2010'!$E134)</f>
        <v>0</v>
      </c>
      <c r="AO134" s="185">
        <f>(SUMIFS(EUROSTAT_VBE_IND_2010!Y$7:Y$732,EUROSTAT_VBE_IND_2010!$B$7:$B$732,$D134,EUROSTAT_VBE_IND_2010!$C$7:$C$732,"*"&amp;RIGHT($A134,3)&amp;"*",EUROSTAT_VBE_IND_2010!$D$7:$D$732,"2230*"))/1000+(SUMIFS(EUROSTAT_VBE_IND_2010!Y$7:Y$732,EUROSTAT_VBE_IND_2010!$B$7:$B$732,$D134,EUROSTAT_VBE_IND_2010!$C$7:$C$732,"*"&amp;RIGHT($A133,3)&amp;"*",EUROSTAT_VBE_IND_2010!$D$7:$D$732,"2130*"))/1000</f>
        <v>0</v>
      </c>
      <c r="AP134" s="185">
        <f>(SUMIFS(EUROSTAT_VBE_IND_2010!Z$7:Z$732,EUROSTAT_VBE_IND_2010!$B$7:$B$732,$D134,EUROSTAT_VBE_IND_2010!$C$7:$C$732,"*"&amp;RIGHT($A134,3)&amp;"*",EUROSTAT_VBE_IND_2010!$D$7:$D$732,"2230*"))/1000+(SUMIFS(EUROSTAT_VBE_IND_2010!Z$7:Z$732,EUROSTAT_VBE_IND_2010!$B$7:$B$732,$D134,EUROSTAT_VBE_IND_2010!$C$7:$C$732,"*"&amp;RIGHT($A133,3)&amp;"*",EUROSTAT_VBE_IND_2010!$D$7:$D$732,"2130*"))/1000</f>
        <v>0</v>
      </c>
      <c r="AQ134" s="185">
        <f>(SUMIFS(EUROSTAT_VBE_IND_2010!AG$7:AG$732,EUROSTAT_VBE_IND_2010!$B$7:$B$732,$D134,EUROSTAT_VBE_IND_2010!$C$7:$C$732,"*"&amp;RIGHT($A134,3)&amp;"*",EUROSTAT_VBE_IND_2010!$D$7:$D$732,"2230*"))/1000+(SUMIFS(EUROSTAT_VBE_IND_2010!AG$7:AG$732,EUROSTAT_VBE_IND_2010!$B$7:$B$732,$D134,EUROSTAT_VBE_IND_2010!$C$7:$C$732,"*"&amp;RIGHT($A133,3)&amp;"*",EUROSTAT_VBE_IND_2010!$D$7:$D$732,"2130*"))/1000</f>
        <v>0</v>
      </c>
    </row>
    <row r="135" spans="1:43">
      <c r="A135" t="str">
        <f>LEFT(EUROSTAT_VBE_IND_2010!$C$139,8)</f>
        <v>B_101810</v>
      </c>
      <c r="B135" s="28" t="s">
        <v>298</v>
      </c>
      <c r="C135" t="s">
        <v>293</v>
      </c>
      <c r="D135" t="s">
        <v>126</v>
      </c>
      <c r="E135" t="s">
        <v>232</v>
      </c>
      <c r="F135" t="s">
        <v>252</v>
      </c>
      <c r="G135" s="185">
        <f>(SUMIFS(EUROSTAT_VBE_IND_2010!E$7:E$732,EUROSTAT_VBE_IND_2010!$B$7:$B$732,$D135,EUROSTAT_VBE_IND_2010!$C$7:$C$732,"*"&amp;RIGHT($A135,3)&amp;"*",EUROSTAT_VBE_IND_2010!$D$7:$D$732,"212*"))/1000</f>
        <v>0.114</v>
      </c>
      <c r="H135" s="185">
        <f>(SUMIFS(EUROSTAT_VBE_IND_2010!F$7:F$732,EUROSTAT_VBE_IND_2010!$B$7:$B$732,$D135,EUROSTAT_VBE_IND_2010!$C$7:$C$732,"*"&amp;RIGHT($A133,3)&amp;"*",EUROSTAT_VBE_IND_2010!$D$7:$D$732,"212*"))/1000</f>
        <v>0.171</v>
      </c>
      <c r="I135" s="185">
        <f>(SUMIFS(EUROSTAT_VBE_IND_2010!G$7:G$732,EUROSTAT_VBE_IND_2010!$B$7:$B$732,$D135,EUROSTAT_VBE_IND_2010!$C$7:$C$732,"*"&amp;RIGHT($A133,3)&amp;"*",EUROSTAT_VBE_IND_2010!$D$7:$D$732,"212*"))/1000</f>
        <v>0</v>
      </c>
      <c r="J135" s="219">
        <f>SUMIFS('IEA Bal_CH-IND'!$D$30:$D$329,'IEA Bal_CH-IND'!$A$30:$A$329,"*"&amp;RIGHT($B135,8),'IEA Bal_CH-IND'!$C$30:$C$329,'Aggregated Balance-IND_2010'!$E135)</f>
        <v>0</v>
      </c>
      <c r="K135" s="185">
        <f>(SUMIFS(EUROSTAT_VBE_IND_2010!H$7:H$732,EUROSTAT_VBE_IND_2010!$B$7:$B$732,$D135,EUROSTAT_VBE_IND_2010!$C$7:$C$732,"*"&amp;RIGHT($A133,3)&amp;"*",EUROSTAT_VBE_IND_2010!$D$7:$D$732,"212*"))/1000</f>
        <v>0</v>
      </c>
      <c r="L135" s="185">
        <f>(SUMIFS(EUROSTAT_VBE_IND_2010!I$7:I$732,EUROSTAT_VBE_IND_2010!$B$7:$B$732,$D135,EUROSTAT_VBE_IND_2010!$C$7:$C$732,"*"&amp;RIGHT($A133,3)&amp;"*",EUROSTAT_VBE_IND_2010!$D$7:$D$732,"212*"))/1000</f>
        <v>0.171</v>
      </c>
      <c r="M135" s="185">
        <f>(SUMIFS(EUROSTAT_VBE_IND_2010!J$7:J$732,EUROSTAT_VBE_IND_2010!$B$7:$B$732,$D135,EUROSTAT_VBE_IND_2010!$C$7:$C$732,"*"&amp;RIGHT($A133,3)&amp;"*",EUROSTAT_VBE_IND_2010!$D$7:$D$732,"212*"))/1000</f>
        <v>0.342</v>
      </c>
      <c r="N135" s="185">
        <f>(SUMIFS(EUROSTAT_VBE_IND_2010!K$7:K$732,EUROSTAT_VBE_IND_2010!$B$7:$B$732,$D135,EUROSTAT_VBE_IND_2010!$C$7:$C$732,"*"&amp;RIGHT($A133,3)&amp;"*",EUROSTAT_VBE_IND_2010!$D$7:$D$732,"212*"))/1000</f>
        <v>0</v>
      </c>
      <c r="O135" s="185">
        <f>(SUMIFS(EUROSTAT_VBE_IND_2010!L$7:L$732,EUROSTAT_VBE_IND_2010!$B$7:$B$732,$D135,EUROSTAT_VBE_IND_2010!$C$7:$C$732,"*"&amp;RIGHT($A133,3)&amp;"*",EUROSTAT_VBE_IND_2010!$D$7:$D$732,"212*"))/1000</f>
        <v>0</v>
      </c>
      <c r="P135" s="185">
        <f>(SUMIFS(EUROSTAT_VBE_IND_2010!M$7:M$732,EUROSTAT_VBE_IND_2010!$B$7:$B$732,$D135,EUROSTAT_VBE_IND_2010!$C$7:$C$732,"*"&amp;RIGHT($A133,3)&amp;"*",EUROSTAT_VBE_IND_2010!$D$7:$D$732,"212*"))/1000</f>
        <v>0.028</v>
      </c>
      <c r="Q135" s="185">
        <f>(SUMIFS(EUROSTAT_VBE_IND_2010!N$7:N$732,EUROSTAT_VBE_IND_2010!$B$7:$B$732,$D135,EUROSTAT_VBE_IND_2010!$C$7:$C$732,"*"&amp;RIGHT($A133,3)&amp;"*",EUROSTAT_VBE_IND_2010!$D$7:$D$732,"212*"))/1000</f>
        <v>1.995</v>
      </c>
      <c r="R135" s="185">
        <f>(SUMIFS(EUROSTAT_VBE_IND_2010!O$7:O$732,EUROSTAT_VBE_IND_2010!$B$7:$B$732,$D135,EUROSTAT_VBE_IND_2010!$C$7:$C$732,"*"&amp;RIGHT($A133,3)&amp;"*",EUROSTAT_VBE_IND_2010!$D$7:$D$732,"212*"))/1000</f>
        <v>0.256</v>
      </c>
      <c r="S135" s="185">
        <f>(SUMIFS(EUROSTAT_VBE_IND_2010!P$7:P$732,EUROSTAT_VBE_IND_2010!$B$7:$B$732,$D135,EUROSTAT_VBE_IND_2010!$C$7:$C$732,"*"&amp;RIGHT($A133,3)&amp;"*",EUROSTAT_VBE_IND_2010!$D$7:$D$732,"212*"))/1000</f>
        <v>0</v>
      </c>
      <c r="T135" s="185">
        <f>(SUMIFS(EUROSTAT_VBE_IND_2010!Q$7:Q$732,EUROSTAT_VBE_IND_2010!$B$7:$B$732,$D135,EUROSTAT_VBE_IND_2010!$C$7:$C$732,"*"&amp;RIGHT($A133,3)&amp;"*",EUROSTAT_VBE_IND_2010!$D$7:$D$732,"212*"))/1000</f>
        <v>0</v>
      </c>
      <c r="U135" s="185">
        <f>(SUMIFS(EUROSTAT_VBE_IND_2010!R$7:R$732,EUROSTAT_VBE_IND_2010!$B$7:$B$732,$D135,EUROSTAT_VBE_IND_2010!$C$7:$C$732,"*"&amp;RIGHT($A133,3)&amp;"*",EUROSTAT_VBE_IND_2010!$D$7:$D$732,"212*"))/1000</f>
        <v>0</v>
      </c>
      <c r="V135" s="185">
        <f>(SUMIFS(EUROSTAT_VBE_IND_2010!S$7:S$732,EUROSTAT_VBE_IND_2010!$B$7:$B$732,$D135,EUROSTAT_VBE_IND_2010!$C$7:$C$732,"*"&amp;RIGHT($A133,3)&amp;"*",EUROSTAT_VBE_IND_2010!$D$7:$D$732,"212*"))/1000</f>
        <v>0</v>
      </c>
      <c r="W135" s="185">
        <f>(SUMIFS(EUROSTAT_VBE_IND_2010!T$7:T$732,EUROSTAT_VBE_IND_2010!$B$7:$B$732,$D135,EUROSTAT_VBE_IND_2010!$C$7:$C$732,"*"&amp;RIGHT($A133,3)&amp;"*",EUROSTAT_VBE_IND_2010!$D$7:$D$732,"212*"))/1000</f>
        <v>0</v>
      </c>
      <c r="X135" s="185">
        <f>(SUMIFS(EUROSTAT_VBE_IND_2010!U$7:U$732,EUROSTAT_VBE_IND_2010!$B$7:$B$732,$D135,EUROSTAT_VBE_IND_2010!$C$7:$C$732,"*"&amp;RIGHT($A133,3)&amp;"*",EUROSTAT_VBE_IND_2010!$D$7:$D$732,"212*"))/1000</f>
        <v>0.342</v>
      </c>
      <c r="Y135" s="185">
        <f>(SUMIFS(EUROSTAT_VBE_IND_2010!V$7:V$732,EUROSTAT_VBE_IND_2010!$B$7:$B$732,$D135,EUROSTAT_VBE_IND_2010!$C$7:$C$732,"*"&amp;RIGHT($A133,3)&amp;"*",EUROSTAT_VBE_IND_2010!$D$7:$D$732,"212*"))/1000</f>
        <v>0</v>
      </c>
      <c r="Z135" s="185">
        <f>(SUMIFS(EUROSTAT_VBE_IND_2010!W$7:W$732,EUROSTAT_VBE_IND_2010!$B$7:$B$732,$D135,EUROSTAT_VBE_IND_2010!$C$7:$C$732,"*"&amp;RIGHT($A133,3)&amp;"*",EUROSTAT_VBE_IND_2010!$D$7:$D$732,"212*"))/1000</f>
        <v>0</v>
      </c>
      <c r="AA135" s="185">
        <f>(SUMIFS(EUROSTAT_VBE_IND_2010!X$7:X$732,EUROSTAT_VBE_IND_2010!$B$7:$B$732,$D135,EUROSTAT_VBE_IND_2010!$C$7:$C$732,"*"&amp;RIGHT($A133,3)&amp;"*",EUROSTAT_VBE_IND_2010!$D$7:$D$732,"212*"))/1000</f>
        <v>0</v>
      </c>
      <c r="AB135" s="185">
        <f>(SUMIFS(EUROSTAT_VBE_IND_2010!AA$7:AA$732,EUROSTAT_VBE_IND_2010!$B$7:$B$732,$D135,EUROSTAT_VBE_IND_2010!$C$7:$C$732,"*"&amp;RIGHT($A133,3)&amp;"*",EUROSTAT_VBE_IND_2010!$D$7:$D$732,"212*"))/1000</f>
        <v>0</v>
      </c>
      <c r="AC135" s="185">
        <f>(SUMIFS(EUROSTAT_VBE_IND_2010!AB$7:AB$732,EUROSTAT_VBE_IND_2010!$B$7:$B$732,$D135,EUROSTAT_VBE_IND_2010!$C$7:$C$732,"*"&amp;RIGHT($A133,3)&amp;"*",EUROSTAT_VBE_IND_2010!$D$7:$D$732,"212*"))/1000</f>
        <v>0</v>
      </c>
      <c r="AD135" s="185">
        <f>(SUMIFS(EUROSTAT_VBE_IND_2010!AC$7:AC$732,EUROSTAT_VBE_IND_2010!$B$7:$B$732,$D135,EUROSTAT_VBE_IND_2010!$C$7:$C$732,"*"&amp;RIGHT($A133,3)&amp;"*",EUROSTAT_VBE_IND_2010!$D$7:$D$732,"212*"))/1000</f>
        <v>0</v>
      </c>
      <c r="AE135" s="185">
        <f>(SUMIFS(EUROSTAT_VBE_IND_2010!AD$7:AD$732,EUROSTAT_VBE_IND_2010!$B$7:$B$732,$D135,EUROSTAT_VBE_IND_2010!$C$7:$C$732,"*"&amp;RIGHT($A133,3)&amp;"*",EUROSTAT_VBE_IND_2010!$D$7:$D$732,"212*"))/1000</f>
        <v>6.042</v>
      </c>
      <c r="AF135" s="185">
        <f>(SUMIFS(EUROSTAT_VBE_IND_2010!AE$7:AE$732,EUROSTAT_VBE_IND_2010!$B$7:$B$732,$D135,EUROSTAT_VBE_IND_2010!$C$7:$C$732,"*"&amp;RIGHT($A133,3)&amp;"*",EUROSTAT_VBE_IND_2010!$D$7:$D$732,"212*"))/1000</f>
        <v>0</v>
      </c>
      <c r="AG135" s="185">
        <f>(SUMIFS(EUROSTAT_VBE_IND_2010!AF$7:AF$732,EUROSTAT_VBE_IND_2010!$B$7:$B$732,$D135,EUROSTAT_VBE_IND_2010!$C$7:$C$732,"*"&amp;RIGHT($A133,3)&amp;"*",EUROSTAT_VBE_IND_2010!$D$7:$D$732,"212*"))/1000</f>
        <v>0</v>
      </c>
      <c r="AH135" s="185">
        <f>(SUMIFS(EUROSTAT_VBE_IND_2010!AH$7:AH$732,EUROSTAT_VBE_IND_2010!$B$7:$B$732,$D135,EUROSTAT_VBE_IND_2010!$C$7:$C$732,"*"&amp;RIGHT($A133,3)&amp;"*",EUROSTAT_VBE_IND_2010!$D$7:$D$732,"212*"))/1000</f>
        <v>0</v>
      </c>
      <c r="AI135" s="185">
        <f>(SUMIFS(EUROSTAT_VBE_IND_2010!AI$7:AI$732,EUROSTAT_VBE_IND_2010!$B$7:$B$732,$D135,EUROSTAT_VBE_IND_2010!$C$7:$C$732,"*"&amp;RIGHT($A133,3)&amp;"*",EUROSTAT_VBE_IND_2010!$D$7:$D$732,"212*"))/1000</f>
        <v>0</v>
      </c>
      <c r="AJ135" s="185">
        <f>(SUMIFS(EUROSTAT_VBE_IND_2010!AJ$7:AJ$732,EUROSTAT_VBE_IND_2010!$B$7:$B$732,$D135,EUROSTAT_VBE_IND_2010!$C$7:$C$732,"*"&amp;RIGHT($A133,3)&amp;"*",EUROSTAT_VBE_IND_2010!$D$7:$D$732,"212*"))/1000</f>
        <v>0.114</v>
      </c>
      <c r="AK135" s="185">
        <f>(SUMIFS(EUROSTAT_VBE_IND_2010!AK$7:AK$732,EUROSTAT_VBE_IND_2010!$B$7:$B$732,$D135,EUROSTAT_VBE_IND_2010!$C$7:$C$732,"*"&amp;RIGHT($A133,3)&amp;"*",EUROSTAT_VBE_IND_2010!$D$7:$D$732,"212*"))/1000</f>
        <v>0</v>
      </c>
      <c r="AL135" s="219">
        <f>SUMIFS('IEA Bal_AL-IND'!$D$30:$D$329,'IEA Bal_AL-IND'!$A$30:$A$329,"*"&amp;RIGHT($B135,8),'IEA Bal_AL-IND'!$C$30:$C$329,'Aggregated Balance-IND_2010'!$E135)</f>
        <v>0</v>
      </c>
      <c r="AM135" s="219">
        <f>SUMIFS('IEA Bal_BA-IND'!$D$30:$D$329,'IEA Bal_BA-IND'!$A$30:$A$329,"*"&amp;RIGHT($B135,8),'IEA Bal_BA-IND'!$C$30:$C$329,'Aggregated Balance-IND_2010'!$E135)</f>
        <v>0</v>
      </c>
      <c r="AN135" s="219">
        <f>SUMIFS('IEA Bal_KS-IND'!$D$30:$D$329,'IEA Bal_KS-IND'!$A$30:$A$329,"*"&amp;RIGHT($B135,8),'IEA Bal_KS-IND'!$C$30:$C$329,'Aggregated Balance-IND_2010'!$E135)</f>
        <v>0</v>
      </c>
      <c r="AO135" s="185">
        <f>(SUMIFS(EUROSTAT_VBE_IND_2010!Y$7:Y$732,EUROSTAT_VBE_IND_2010!$B$7:$B$732,$D135,EUROSTAT_VBE_IND_2010!$C$7:$C$732,"*"&amp;RIGHT($A133,3)&amp;"*",EUROSTAT_VBE_IND_2010!$D$7:$D$732,"212*"))/1000</f>
        <v>0</v>
      </c>
      <c r="AP135" s="185">
        <f>(SUMIFS(EUROSTAT_VBE_IND_2010!Z$7:Z$732,EUROSTAT_VBE_IND_2010!$B$7:$B$732,$D135,EUROSTAT_VBE_IND_2010!$C$7:$C$732,"*"&amp;RIGHT($A133,3)&amp;"*",EUROSTAT_VBE_IND_2010!$D$7:$D$732,"212*"))/1000</f>
        <v>0</v>
      </c>
      <c r="AQ135" s="185">
        <f>(SUMIFS(EUROSTAT_VBE_IND_2010!AG$7:AG$732,EUROSTAT_VBE_IND_2010!$B$7:$B$732,$D135,EUROSTAT_VBE_IND_2010!$C$7:$C$732,"*"&amp;RIGHT($A133,3)&amp;"*",EUROSTAT_VBE_IND_2010!$D$7:$D$732,"212*"))/1000</f>
        <v>0</v>
      </c>
    </row>
    <row r="136" spans="1:43">
      <c r="A136" t="str">
        <f>LEFT(EUROSTAT_VBE_IND_2010!$C$139,8)</f>
        <v>B_101810</v>
      </c>
      <c r="B136" s="28" t="s">
        <v>298</v>
      </c>
      <c r="C136" t="s">
        <v>293</v>
      </c>
      <c r="D136" t="s">
        <v>126</v>
      </c>
      <c r="E136" t="s">
        <v>233</v>
      </c>
      <c r="F136" t="s">
        <v>253</v>
      </c>
      <c r="G136" s="185">
        <f>(SUMIFS(EUROSTAT_VBE_IND_2010!E$7:E$732,EUROSTAT_VBE_IND_2010!$B$7:$B$732,$D136,EUROSTAT_VBE_IND_2010!$C$7:$C$732,"*"&amp;RIGHT($A136,3)&amp;"*",EUROSTAT_VBE_IND_2010!$D$7:$D$732,"321*"))/1000</f>
        <v>0</v>
      </c>
      <c r="H136" s="185">
        <f>(SUMIFS(EUROSTAT_VBE_IND_2010!F$7:F$732,EUROSTAT_VBE_IND_2010!$B$7:$B$732,$D136,EUROSTAT_VBE_IND_2010!$C$7:$C$732,"*"&amp;RIGHT($A136,3)&amp;"*",EUROSTAT_VBE_IND_2010!$D$7:$D$732,"321*"))/1000</f>
        <v>0</v>
      </c>
      <c r="I136" s="185">
        <f>(SUMIFS(EUROSTAT_VBE_IND_2010!G$7:G$732,EUROSTAT_VBE_IND_2010!$B$7:$B$732,$D136,EUROSTAT_VBE_IND_2010!$C$7:$C$732,"*"&amp;RIGHT($A136,3)&amp;"*",EUROSTAT_VBE_IND_2010!$D$7:$D$732,"321*"))/1000</f>
        <v>0</v>
      </c>
      <c r="J136" s="219">
        <f>SUMIFS('IEA Bal_CH-IND'!$D$30:$D$329,'IEA Bal_CH-IND'!$A$30:$A$329,"*"&amp;RIGHT($B136,8),'IEA Bal_CH-IND'!$C$30:$C$329,'Aggregated Balance-IND_2010'!$E136)</f>
        <v>0</v>
      </c>
      <c r="K136" s="185">
        <f>(SUMIFS(EUROSTAT_VBE_IND_2010!H$7:H$732,EUROSTAT_VBE_IND_2010!$B$7:$B$732,$D136,EUROSTAT_VBE_IND_2010!$C$7:$C$732,"*"&amp;RIGHT($A136,3)&amp;"*",EUROSTAT_VBE_IND_2010!$D$7:$D$732,"321*"))/1000</f>
        <v>0</v>
      </c>
      <c r="L136" s="185">
        <f>(SUMIFS(EUROSTAT_VBE_IND_2010!I$7:I$732,EUROSTAT_VBE_IND_2010!$B$7:$B$732,$D136,EUROSTAT_VBE_IND_2010!$C$7:$C$732,"*"&amp;RIGHT($A136,3)&amp;"*",EUROSTAT_VBE_IND_2010!$D$7:$D$732,"321*"))/1000</f>
        <v>0</v>
      </c>
      <c r="M136" s="185">
        <f>(SUMIFS(EUROSTAT_VBE_IND_2010!J$7:J$732,EUROSTAT_VBE_IND_2010!$B$7:$B$732,$D136,EUROSTAT_VBE_IND_2010!$C$7:$C$732,"*"&amp;RIGHT($A136,3)&amp;"*",EUROSTAT_VBE_IND_2010!$D$7:$D$732,"321*"))/1000</f>
        <v>0</v>
      </c>
      <c r="N136" s="185">
        <f>(SUMIFS(EUROSTAT_VBE_IND_2010!K$7:K$732,EUROSTAT_VBE_IND_2010!$B$7:$B$732,$D136,EUROSTAT_VBE_IND_2010!$C$7:$C$732,"*"&amp;RIGHT($A136,3)&amp;"*",EUROSTAT_VBE_IND_2010!$D$7:$D$732,"321*"))/1000</f>
        <v>0</v>
      </c>
      <c r="O136" s="185">
        <f>(SUMIFS(EUROSTAT_VBE_IND_2010!L$7:L$732,EUROSTAT_VBE_IND_2010!$B$7:$B$732,$D136,EUROSTAT_VBE_IND_2010!$C$7:$C$732,"*"&amp;RIGHT($A136,3)&amp;"*",EUROSTAT_VBE_IND_2010!$D$7:$D$732,"321*"))/1000</f>
        <v>0</v>
      </c>
      <c r="P136" s="185">
        <f>(SUMIFS(EUROSTAT_VBE_IND_2010!M$7:M$732,EUROSTAT_VBE_IND_2010!$B$7:$B$732,$D136,EUROSTAT_VBE_IND_2010!$C$7:$C$732,"*"&amp;RIGHT($A136,3)&amp;"*",EUROSTAT_VBE_IND_2010!$D$7:$D$732,"321*"))/1000</f>
        <v>0</v>
      </c>
      <c r="Q136" s="185">
        <f>(SUMIFS(EUROSTAT_VBE_IND_2010!N$7:N$732,EUROSTAT_VBE_IND_2010!$B$7:$B$732,$D136,EUROSTAT_VBE_IND_2010!$C$7:$C$732,"*"&amp;RIGHT($A136,3)&amp;"*",EUROSTAT_VBE_IND_2010!$D$7:$D$732,"321*"))/1000</f>
        <v>0</v>
      </c>
      <c r="R136" s="185">
        <f>(SUMIFS(EUROSTAT_VBE_IND_2010!O$7:O$732,EUROSTAT_VBE_IND_2010!$B$7:$B$732,$D136,EUROSTAT_VBE_IND_2010!$C$7:$C$732,"*"&amp;RIGHT($A136,3)&amp;"*",EUROSTAT_VBE_IND_2010!$D$7:$D$732,"321*"))/1000</f>
        <v>0</v>
      </c>
      <c r="S136" s="185">
        <f>(SUMIFS(EUROSTAT_VBE_IND_2010!P$7:P$732,EUROSTAT_VBE_IND_2010!$B$7:$B$732,$D136,EUROSTAT_VBE_IND_2010!$C$7:$C$732,"*"&amp;RIGHT($A136,3)&amp;"*",EUROSTAT_VBE_IND_2010!$D$7:$D$732,"321*"))/1000</f>
        <v>0</v>
      </c>
      <c r="T136" s="185">
        <f>(SUMIFS(EUROSTAT_VBE_IND_2010!Q$7:Q$732,EUROSTAT_VBE_IND_2010!$B$7:$B$732,$D136,EUROSTAT_VBE_IND_2010!$C$7:$C$732,"*"&amp;RIGHT($A136,3)&amp;"*",EUROSTAT_VBE_IND_2010!$D$7:$D$732,"321*"))/1000</f>
        <v>0</v>
      </c>
      <c r="U136" s="185">
        <f>(SUMIFS(EUROSTAT_VBE_IND_2010!R$7:R$732,EUROSTAT_VBE_IND_2010!$B$7:$B$732,$D136,EUROSTAT_VBE_IND_2010!$C$7:$C$732,"*"&amp;RIGHT($A136,3)&amp;"*",EUROSTAT_VBE_IND_2010!$D$7:$D$732,"321*"))/1000</f>
        <v>0</v>
      </c>
      <c r="V136" s="185">
        <f>(SUMIFS(EUROSTAT_VBE_IND_2010!S$7:S$732,EUROSTAT_VBE_IND_2010!$B$7:$B$732,$D136,EUROSTAT_VBE_IND_2010!$C$7:$C$732,"*"&amp;RIGHT($A136,3)&amp;"*",EUROSTAT_VBE_IND_2010!$D$7:$D$732,"321*"))/1000</f>
        <v>0</v>
      </c>
      <c r="W136" s="185">
        <f>(SUMIFS(EUROSTAT_VBE_IND_2010!T$7:T$732,EUROSTAT_VBE_IND_2010!$B$7:$B$732,$D136,EUROSTAT_VBE_IND_2010!$C$7:$C$732,"*"&amp;RIGHT($A136,3)&amp;"*",EUROSTAT_VBE_IND_2010!$D$7:$D$732,"321*"))/1000</f>
        <v>0</v>
      </c>
      <c r="X136" s="185">
        <f>(SUMIFS(EUROSTAT_VBE_IND_2010!U$7:U$732,EUROSTAT_VBE_IND_2010!$B$7:$B$732,$D136,EUROSTAT_VBE_IND_2010!$C$7:$C$732,"*"&amp;RIGHT($A136,3)&amp;"*",EUROSTAT_VBE_IND_2010!$D$7:$D$732,"321*"))/1000</f>
        <v>0</v>
      </c>
      <c r="Y136" s="185">
        <f>(SUMIFS(EUROSTAT_VBE_IND_2010!V$7:V$732,EUROSTAT_VBE_IND_2010!$B$7:$B$732,$D136,EUROSTAT_VBE_IND_2010!$C$7:$C$732,"*"&amp;RIGHT($A136,3)&amp;"*",EUROSTAT_VBE_IND_2010!$D$7:$D$732,"321*"))/1000</f>
        <v>0</v>
      </c>
      <c r="Z136" s="185">
        <f>(SUMIFS(EUROSTAT_VBE_IND_2010!W$7:W$732,EUROSTAT_VBE_IND_2010!$B$7:$B$732,$D136,EUROSTAT_VBE_IND_2010!$C$7:$C$732,"*"&amp;RIGHT($A136,3)&amp;"*",EUROSTAT_VBE_IND_2010!$D$7:$D$732,"321*"))/1000</f>
        <v>0</v>
      </c>
      <c r="AA136" s="185">
        <f>(SUMIFS(EUROSTAT_VBE_IND_2010!X$7:X$732,EUROSTAT_VBE_IND_2010!$B$7:$B$732,$D136,EUROSTAT_VBE_IND_2010!$C$7:$C$732,"*"&amp;RIGHT($A136,3)&amp;"*",EUROSTAT_VBE_IND_2010!$D$7:$D$732,"321*"))/1000</f>
        <v>0</v>
      </c>
      <c r="AB136" s="185">
        <f>(SUMIFS(EUROSTAT_VBE_IND_2010!AA$7:AA$732,EUROSTAT_VBE_IND_2010!$B$7:$B$732,$D136,EUROSTAT_VBE_IND_2010!$C$7:$C$732,"*"&amp;RIGHT($A136,3)&amp;"*",EUROSTAT_VBE_IND_2010!$D$7:$D$732,"321*"))/1000</f>
        <v>0</v>
      </c>
      <c r="AC136" s="185">
        <f>(SUMIFS(EUROSTAT_VBE_IND_2010!AB$7:AB$732,EUROSTAT_VBE_IND_2010!$B$7:$B$732,$D136,EUROSTAT_VBE_IND_2010!$C$7:$C$732,"*"&amp;RIGHT($A136,3)&amp;"*",EUROSTAT_VBE_IND_2010!$D$7:$D$732,"321*"))/1000</f>
        <v>0</v>
      </c>
      <c r="AD136" s="185">
        <f>(SUMIFS(EUROSTAT_VBE_IND_2010!AC$7:AC$732,EUROSTAT_VBE_IND_2010!$B$7:$B$732,$D136,EUROSTAT_VBE_IND_2010!$C$7:$C$732,"*"&amp;RIGHT($A136,3)&amp;"*",EUROSTAT_VBE_IND_2010!$D$7:$D$732,"321*"))/1000</f>
        <v>0</v>
      </c>
      <c r="AE136" s="185">
        <f>(SUMIFS(EUROSTAT_VBE_IND_2010!AD$7:AD$732,EUROSTAT_VBE_IND_2010!$B$7:$B$732,$D136,EUROSTAT_VBE_IND_2010!$C$7:$C$732,"*"&amp;RIGHT($A136,3)&amp;"*",EUROSTAT_VBE_IND_2010!$D$7:$D$732,"321*"))/1000</f>
        <v>0</v>
      </c>
      <c r="AF136" s="185">
        <f>(SUMIFS(EUROSTAT_VBE_IND_2010!AE$7:AE$732,EUROSTAT_VBE_IND_2010!$B$7:$B$732,$D136,EUROSTAT_VBE_IND_2010!$C$7:$C$732,"*"&amp;RIGHT($A136,3)&amp;"*",EUROSTAT_VBE_IND_2010!$D$7:$D$732,"321*"))/1000</f>
        <v>0</v>
      </c>
      <c r="AG136" s="185">
        <f>(SUMIFS(EUROSTAT_VBE_IND_2010!AF$7:AF$732,EUROSTAT_VBE_IND_2010!$B$7:$B$732,$D136,EUROSTAT_VBE_IND_2010!$C$7:$C$732,"*"&amp;RIGHT($A136,3)&amp;"*",EUROSTAT_VBE_IND_2010!$D$7:$D$732,"321*"))/1000</f>
        <v>0</v>
      </c>
      <c r="AH136" s="185">
        <f>(SUMIFS(EUROSTAT_VBE_IND_2010!AH$7:AH$732,EUROSTAT_VBE_IND_2010!$B$7:$B$732,$D136,EUROSTAT_VBE_IND_2010!$C$7:$C$732,"*"&amp;RIGHT($A136,3)&amp;"*",EUROSTAT_VBE_IND_2010!$D$7:$D$732,"321*"))/1000</f>
        <v>0</v>
      </c>
      <c r="AI136" s="185">
        <f>(SUMIFS(EUROSTAT_VBE_IND_2010!AI$7:AI$732,EUROSTAT_VBE_IND_2010!$B$7:$B$732,$D136,EUROSTAT_VBE_IND_2010!$C$7:$C$732,"*"&amp;RIGHT($A136,3)&amp;"*",EUROSTAT_VBE_IND_2010!$D$7:$D$732,"321*"))/1000</f>
        <v>0</v>
      </c>
      <c r="AJ136" s="185">
        <f>(SUMIFS(EUROSTAT_VBE_IND_2010!AJ$7:AJ$732,EUROSTAT_VBE_IND_2010!$B$7:$B$732,$D136,EUROSTAT_VBE_IND_2010!$C$7:$C$732,"*"&amp;RIGHT($A136,3)&amp;"*",EUROSTAT_VBE_IND_2010!$D$7:$D$732,"321*"))/1000</f>
        <v>0</v>
      </c>
      <c r="AK136" s="185">
        <f>(SUMIFS(EUROSTAT_VBE_IND_2010!AK$7:AK$732,EUROSTAT_VBE_IND_2010!$B$7:$B$732,$D136,EUROSTAT_VBE_IND_2010!$C$7:$C$732,"*"&amp;RIGHT($A136,3)&amp;"*",EUROSTAT_VBE_IND_2010!$D$7:$D$732,"321*"))/1000</f>
        <v>0</v>
      </c>
      <c r="AL136" s="219">
        <f>SUMIFS('IEA Bal_AL-IND'!$D$30:$D$329,'IEA Bal_AL-IND'!$A$30:$A$329,"*"&amp;RIGHT($B136,8),'IEA Bal_AL-IND'!$C$30:$C$329,'Aggregated Balance-IND_2010'!$E136)</f>
        <v>0</v>
      </c>
      <c r="AM136" s="219">
        <f>SUMIFS('IEA Bal_BA-IND'!$D$30:$D$329,'IEA Bal_BA-IND'!$A$30:$A$329,"*"&amp;RIGHT($B136,8),'IEA Bal_BA-IND'!$C$30:$C$329,'Aggregated Balance-IND_2010'!$E136)</f>
        <v>0</v>
      </c>
      <c r="AN136" s="219">
        <f>SUMIFS('IEA Bal_KS-IND'!$D$30:$D$329,'IEA Bal_KS-IND'!$A$30:$A$329,"*"&amp;RIGHT($B136,8),'IEA Bal_KS-IND'!$C$30:$C$329,'Aggregated Balance-IND_2010'!$E136)</f>
        <v>0</v>
      </c>
      <c r="AO136" s="185">
        <f>(SUMIFS(EUROSTAT_VBE_IND_2010!Y$7:Y$732,EUROSTAT_VBE_IND_2010!$B$7:$B$732,$D136,EUROSTAT_VBE_IND_2010!$C$7:$C$732,"*"&amp;RIGHT($A136,3)&amp;"*",EUROSTAT_VBE_IND_2010!$D$7:$D$732,"321*"))/1000</f>
        <v>0</v>
      </c>
      <c r="AP136" s="185">
        <f>(SUMIFS(EUROSTAT_VBE_IND_2010!Z$7:Z$732,EUROSTAT_VBE_IND_2010!$B$7:$B$732,$D136,EUROSTAT_VBE_IND_2010!$C$7:$C$732,"*"&amp;RIGHT($A136,3)&amp;"*",EUROSTAT_VBE_IND_2010!$D$7:$D$732,"321*"))/1000</f>
        <v>0</v>
      </c>
      <c r="AQ136" s="185">
        <f>(SUMIFS(EUROSTAT_VBE_IND_2010!AG$7:AG$732,EUROSTAT_VBE_IND_2010!$B$7:$B$732,$D136,EUROSTAT_VBE_IND_2010!$C$7:$C$732,"*"&amp;RIGHT($A136,3)&amp;"*",EUROSTAT_VBE_IND_2010!$D$7:$D$732,"321*"))/1000</f>
        <v>0</v>
      </c>
    </row>
    <row r="137" spans="1:43">
      <c r="A137" t="str">
        <f>LEFT(EUROSTAT_VBE_IND_2010!$C$139,8)</f>
        <v>B_101810</v>
      </c>
      <c r="B137" s="28" t="s">
        <v>298</v>
      </c>
      <c r="C137" t="s">
        <v>293</v>
      </c>
      <c r="D137" t="s">
        <v>126</v>
      </c>
      <c r="E137" t="s">
        <v>234</v>
      </c>
      <c r="F137" t="s">
        <v>254</v>
      </c>
      <c r="G137" s="185">
        <f>(SUMIFS(EUROSTAT_VBE_IND_2010!E$7:E$732,EUROSTAT_VBE_IND_2010!$B$7:$B$732,$D137,EUROSTAT_VBE_IND_2010!$C$7:$C$732,"*"&amp;RIGHT($A137,3)&amp;"*",EUROSTAT_VBE_IND_2010!$D$7:$D$732,"3220*"))/1000</f>
        <v>0.046</v>
      </c>
      <c r="H137" s="185">
        <f>(SUMIFS(EUROSTAT_VBE_IND_2010!F$7:F$732,EUROSTAT_VBE_IND_2010!$B$7:$B$732,$D137,EUROSTAT_VBE_IND_2010!$C$7:$C$732,"*"&amp;RIGHT($A137,3)&amp;"*",EUROSTAT_VBE_IND_2010!$D$7:$D$732,"3220*"))/1000</f>
        <v>0</v>
      </c>
      <c r="I137" s="185">
        <f>(SUMIFS(EUROSTAT_VBE_IND_2010!G$7:G$732,EUROSTAT_VBE_IND_2010!$B$7:$B$732,$D137,EUROSTAT_VBE_IND_2010!$C$7:$C$732,"*"&amp;RIGHT($A137,3)&amp;"*",EUROSTAT_VBE_IND_2010!$D$7:$D$732,"3220*"))/1000</f>
        <v>0.138</v>
      </c>
      <c r="J137" s="219">
        <f>SUMIFS('IEA Bal_CH-IND'!$D$30:$D$329,'IEA Bal_CH-IND'!$A$30:$A$329,"*"&amp;RIGHT($B137,8),'IEA Bal_CH-IND'!$C$30:$C$329,'Aggregated Balance-IND_2010'!$E137)</f>
        <v>0</v>
      </c>
      <c r="K137" s="185">
        <f>(SUMIFS(EUROSTAT_VBE_IND_2010!H$7:H$732,EUROSTAT_VBE_IND_2010!$B$7:$B$732,$D137,EUROSTAT_VBE_IND_2010!$C$7:$C$732,"*"&amp;RIGHT($A137,3)&amp;"*",EUROSTAT_VBE_IND_2010!$D$7:$D$732,"3220*"))/1000</f>
        <v>0</v>
      </c>
      <c r="L137" s="185">
        <f>(SUMIFS(EUROSTAT_VBE_IND_2010!I$7:I$732,EUROSTAT_VBE_IND_2010!$B$7:$B$732,$D137,EUROSTAT_VBE_IND_2010!$C$7:$C$732,"*"&amp;RIGHT($A137,3)&amp;"*",EUROSTAT_VBE_IND_2010!$D$7:$D$732,"3220*"))/1000</f>
        <v>0</v>
      </c>
      <c r="M137" s="185">
        <f>(SUMIFS(EUROSTAT_VBE_IND_2010!J$7:J$732,EUROSTAT_VBE_IND_2010!$B$7:$B$732,$D137,EUROSTAT_VBE_IND_2010!$C$7:$C$732,"*"&amp;RIGHT($A137,3)&amp;"*",EUROSTAT_VBE_IND_2010!$D$7:$D$732,"3220*"))/1000</f>
        <v>0.184</v>
      </c>
      <c r="N137" s="185">
        <f>(SUMIFS(EUROSTAT_VBE_IND_2010!K$7:K$732,EUROSTAT_VBE_IND_2010!$B$7:$B$732,$D137,EUROSTAT_VBE_IND_2010!$C$7:$C$732,"*"&amp;RIGHT($A137,3)&amp;"*",EUROSTAT_VBE_IND_2010!$D$7:$D$732,"3220*"))/1000</f>
        <v>0</v>
      </c>
      <c r="O137" s="185">
        <f>(SUMIFS(EUROSTAT_VBE_IND_2010!L$7:L$732,EUROSTAT_VBE_IND_2010!$B$7:$B$732,$D137,EUROSTAT_VBE_IND_2010!$C$7:$C$732,"*"&amp;RIGHT($A137,3)&amp;"*",EUROSTAT_VBE_IND_2010!$D$7:$D$732,"3220*"))/1000</f>
        <v>0</v>
      </c>
      <c r="P137" s="185">
        <f>(SUMIFS(EUROSTAT_VBE_IND_2010!M$7:M$732,EUROSTAT_VBE_IND_2010!$B$7:$B$732,$D137,EUROSTAT_VBE_IND_2010!$C$7:$C$732,"*"&amp;RIGHT($A137,3)&amp;"*",EUROSTAT_VBE_IND_2010!$D$7:$D$732,"3220*"))/1000</f>
        <v>1.15</v>
      </c>
      <c r="Q137" s="185">
        <f>(SUMIFS(EUROSTAT_VBE_IND_2010!N$7:N$732,EUROSTAT_VBE_IND_2010!$B$7:$B$732,$D137,EUROSTAT_VBE_IND_2010!$C$7:$C$732,"*"&amp;RIGHT($A137,3)&amp;"*",EUROSTAT_VBE_IND_2010!$D$7:$D$732,"3220*"))/1000</f>
        <v>0.46</v>
      </c>
      <c r="R137" s="185">
        <f>(SUMIFS(EUROSTAT_VBE_IND_2010!O$7:O$732,EUROSTAT_VBE_IND_2010!$B$7:$B$732,$D137,EUROSTAT_VBE_IND_2010!$C$7:$C$732,"*"&amp;RIGHT($A137,3)&amp;"*",EUROSTAT_VBE_IND_2010!$D$7:$D$732,"3220*"))/1000</f>
        <v>0.462</v>
      </c>
      <c r="S137" s="185">
        <f>(SUMIFS(EUROSTAT_VBE_IND_2010!P$7:P$732,EUROSTAT_VBE_IND_2010!$B$7:$B$732,$D137,EUROSTAT_VBE_IND_2010!$C$7:$C$732,"*"&amp;RIGHT($A137,3)&amp;"*",EUROSTAT_VBE_IND_2010!$D$7:$D$732,"3220*"))/1000</f>
        <v>0.414</v>
      </c>
      <c r="T137" s="185">
        <f>(SUMIFS(EUROSTAT_VBE_IND_2010!Q$7:Q$732,EUROSTAT_VBE_IND_2010!$B$7:$B$732,$D137,EUROSTAT_VBE_IND_2010!$C$7:$C$732,"*"&amp;RIGHT($A137,3)&amp;"*",EUROSTAT_VBE_IND_2010!$D$7:$D$732,"3220*"))/1000</f>
        <v>0.141</v>
      </c>
      <c r="U137" s="185">
        <f>(SUMIFS(EUROSTAT_VBE_IND_2010!R$7:R$732,EUROSTAT_VBE_IND_2010!$B$7:$B$732,$D137,EUROSTAT_VBE_IND_2010!$C$7:$C$732,"*"&amp;RIGHT($A137,3)&amp;"*",EUROSTAT_VBE_IND_2010!$D$7:$D$732,"3220*"))/1000</f>
        <v>0</v>
      </c>
      <c r="V137" s="185">
        <f>(SUMIFS(EUROSTAT_VBE_IND_2010!S$7:S$732,EUROSTAT_VBE_IND_2010!$B$7:$B$732,$D137,EUROSTAT_VBE_IND_2010!$C$7:$C$732,"*"&amp;RIGHT($A137,3)&amp;"*",EUROSTAT_VBE_IND_2010!$D$7:$D$732,"3220*"))/1000</f>
        <v>0.047</v>
      </c>
      <c r="W137" s="185">
        <f>(SUMIFS(EUROSTAT_VBE_IND_2010!T$7:T$732,EUROSTAT_VBE_IND_2010!$B$7:$B$732,$D137,EUROSTAT_VBE_IND_2010!$C$7:$C$732,"*"&amp;RIGHT($A137,3)&amp;"*",EUROSTAT_VBE_IND_2010!$D$7:$D$732,"3220*"))/1000</f>
        <v>0.046</v>
      </c>
      <c r="X137" s="185">
        <f>(SUMIFS(EUROSTAT_VBE_IND_2010!U$7:U$732,EUROSTAT_VBE_IND_2010!$B$7:$B$732,$D137,EUROSTAT_VBE_IND_2010!$C$7:$C$732,"*"&amp;RIGHT($A137,3)&amp;"*",EUROSTAT_VBE_IND_2010!$D$7:$D$732,"3220*"))/1000</f>
        <v>0.92</v>
      </c>
      <c r="Y137" s="185">
        <f>(SUMIFS(EUROSTAT_VBE_IND_2010!V$7:V$732,EUROSTAT_VBE_IND_2010!$B$7:$B$732,$D137,EUROSTAT_VBE_IND_2010!$C$7:$C$732,"*"&amp;RIGHT($A137,3)&amp;"*",EUROSTAT_VBE_IND_2010!$D$7:$D$732,"3220*"))/1000</f>
        <v>0</v>
      </c>
      <c r="Z137" s="185">
        <f>(SUMIFS(EUROSTAT_VBE_IND_2010!W$7:W$732,EUROSTAT_VBE_IND_2010!$B$7:$B$732,$D137,EUROSTAT_VBE_IND_2010!$C$7:$C$732,"*"&amp;RIGHT($A137,3)&amp;"*",EUROSTAT_VBE_IND_2010!$D$7:$D$732,"3220*"))/1000</f>
        <v>0</v>
      </c>
      <c r="AA137" s="185">
        <f>(SUMIFS(EUROSTAT_VBE_IND_2010!X$7:X$732,EUROSTAT_VBE_IND_2010!$B$7:$B$732,$D137,EUROSTAT_VBE_IND_2010!$C$7:$C$732,"*"&amp;RIGHT($A137,3)&amp;"*",EUROSTAT_VBE_IND_2010!$D$7:$D$732,"3220*"))/1000</f>
        <v>0</v>
      </c>
      <c r="AB137" s="185">
        <f>(SUMIFS(EUROSTAT_VBE_IND_2010!AA$7:AA$732,EUROSTAT_VBE_IND_2010!$B$7:$B$732,$D137,EUROSTAT_VBE_IND_2010!$C$7:$C$732,"*"&amp;RIGHT($A137,3)&amp;"*",EUROSTAT_VBE_IND_2010!$D$7:$D$732,"3220*"))/1000</f>
        <v>0</v>
      </c>
      <c r="AC137" s="185">
        <f>(SUMIFS(EUROSTAT_VBE_IND_2010!AB$7:AB$732,EUROSTAT_VBE_IND_2010!$B$7:$B$732,$D137,EUROSTAT_VBE_IND_2010!$C$7:$C$732,"*"&amp;RIGHT($A137,3)&amp;"*",EUROSTAT_VBE_IND_2010!$D$7:$D$732,"3220*"))/1000</f>
        <v>0</v>
      </c>
      <c r="AD137" s="185">
        <f>(SUMIFS(EUROSTAT_VBE_IND_2010!AC$7:AC$732,EUROSTAT_VBE_IND_2010!$B$7:$B$732,$D137,EUROSTAT_VBE_IND_2010!$C$7:$C$732,"*"&amp;RIGHT($A137,3)&amp;"*",EUROSTAT_VBE_IND_2010!$D$7:$D$732,"3220*"))/1000</f>
        <v>1.521</v>
      </c>
      <c r="AE137" s="185">
        <f>(SUMIFS(EUROSTAT_VBE_IND_2010!AD$7:AD$732,EUROSTAT_VBE_IND_2010!$B$7:$B$732,$D137,EUROSTAT_VBE_IND_2010!$C$7:$C$732,"*"&amp;RIGHT($A137,3)&amp;"*",EUROSTAT_VBE_IND_2010!$D$7:$D$732,"3220*"))/1000</f>
        <v>0.046</v>
      </c>
      <c r="AF137" s="185">
        <f>(SUMIFS(EUROSTAT_VBE_IND_2010!AE$7:AE$732,EUROSTAT_VBE_IND_2010!$B$7:$B$732,$D137,EUROSTAT_VBE_IND_2010!$C$7:$C$732,"*"&amp;RIGHT($A137,3)&amp;"*",EUROSTAT_VBE_IND_2010!$D$7:$D$732,"3220*"))/1000</f>
        <v>0.046</v>
      </c>
      <c r="AG137" s="185">
        <f>(SUMIFS(EUROSTAT_VBE_IND_2010!AF$7:AF$732,EUROSTAT_VBE_IND_2010!$B$7:$B$732,$D137,EUROSTAT_VBE_IND_2010!$C$7:$C$732,"*"&amp;RIGHT($A137,3)&amp;"*",EUROSTAT_VBE_IND_2010!$D$7:$D$732,"3220*"))/1000</f>
        <v>0</v>
      </c>
      <c r="AH137" s="185">
        <f>(SUMIFS(EUROSTAT_VBE_IND_2010!AH$7:AH$732,EUROSTAT_VBE_IND_2010!$B$7:$B$732,$D137,EUROSTAT_VBE_IND_2010!$C$7:$C$732,"*"&amp;RIGHT($A137,3)&amp;"*",EUROSTAT_VBE_IND_2010!$D$7:$D$732,"3220*"))/1000</f>
        <v>0.69</v>
      </c>
      <c r="AI137" s="185">
        <f>(SUMIFS(EUROSTAT_VBE_IND_2010!AI$7:AI$732,EUROSTAT_VBE_IND_2010!$B$7:$B$732,$D137,EUROSTAT_VBE_IND_2010!$C$7:$C$732,"*"&amp;RIGHT($A137,3)&amp;"*",EUROSTAT_VBE_IND_2010!$D$7:$D$732,"3220*"))/1000</f>
        <v>0.276</v>
      </c>
      <c r="AJ137" s="185">
        <f>(SUMIFS(EUROSTAT_VBE_IND_2010!AJ$7:AJ$732,EUROSTAT_VBE_IND_2010!$B$7:$B$732,$D137,EUROSTAT_VBE_IND_2010!$C$7:$C$732,"*"&amp;RIGHT($A137,3)&amp;"*",EUROSTAT_VBE_IND_2010!$D$7:$D$732,"3220*"))/1000</f>
        <v>0</v>
      </c>
      <c r="AK137" s="185">
        <f>(SUMIFS(EUROSTAT_VBE_IND_2010!AK$7:AK$732,EUROSTAT_VBE_IND_2010!$B$7:$B$732,$D137,EUROSTAT_VBE_IND_2010!$C$7:$C$732,"*"&amp;RIGHT($A137,3)&amp;"*",EUROSTAT_VBE_IND_2010!$D$7:$D$732,"3220*"))/1000</f>
        <v>0</v>
      </c>
      <c r="AL137" s="219">
        <f>SUMIFS('IEA Bal_AL-IND'!$D$30:$D$329,'IEA Bal_AL-IND'!$A$30:$A$329,"*"&amp;RIGHT($B137,8),'IEA Bal_AL-IND'!$C$30:$C$329,'Aggregated Balance-IND_2010'!$E137)</f>
        <v>0</v>
      </c>
      <c r="AM137" s="219">
        <f>SUMIFS('IEA Bal_BA-IND'!$D$30:$D$329,'IEA Bal_BA-IND'!$A$30:$A$329,"*"&amp;RIGHT($B137,8),'IEA Bal_BA-IND'!$C$30:$C$329,'Aggregated Balance-IND_2010'!$E137)</f>
        <v>0</v>
      </c>
      <c r="AN137" s="219">
        <f>SUMIFS('IEA Bal_KS-IND'!$D$30:$D$329,'IEA Bal_KS-IND'!$A$30:$A$329,"*"&amp;RIGHT($B137,8),'IEA Bal_KS-IND'!$C$30:$C$329,'Aggregated Balance-IND_2010'!$E137)</f>
        <v>0</v>
      </c>
      <c r="AO137" s="185">
        <f>(SUMIFS(EUROSTAT_VBE_IND_2010!Y$7:Y$732,EUROSTAT_VBE_IND_2010!$B$7:$B$732,$D137,EUROSTAT_VBE_IND_2010!$C$7:$C$732,"*"&amp;RIGHT($A137,3)&amp;"*",EUROSTAT_VBE_IND_2010!$D$7:$D$732,"3220*"))/1000</f>
        <v>0</v>
      </c>
      <c r="AP137" s="185">
        <f>(SUMIFS(EUROSTAT_VBE_IND_2010!Z$7:Z$732,EUROSTAT_VBE_IND_2010!$B$7:$B$732,$D137,EUROSTAT_VBE_IND_2010!$C$7:$C$732,"*"&amp;RIGHT($A137,3)&amp;"*",EUROSTAT_VBE_IND_2010!$D$7:$D$732,"3220*"))/1000</f>
        <v>0.047</v>
      </c>
      <c r="AQ137" s="185">
        <f>(SUMIFS(EUROSTAT_VBE_IND_2010!AG$7:AG$732,EUROSTAT_VBE_IND_2010!$B$7:$B$732,$D137,EUROSTAT_VBE_IND_2010!$C$7:$C$732,"*"&amp;RIGHT($A137,3)&amp;"*",EUROSTAT_VBE_IND_2010!$D$7:$D$732,"3220*"))/1000</f>
        <v>0</v>
      </c>
    </row>
    <row r="138" spans="1:43">
      <c r="A138" t="str">
        <f>LEFT(EUROSTAT_VBE_IND_2010!$C$139,8)</f>
        <v>B_101810</v>
      </c>
      <c r="B138" s="28" t="s">
        <v>298</v>
      </c>
      <c r="C138" t="s">
        <v>293</v>
      </c>
      <c r="D138" t="s">
        <v>126</v>
      </c>
      <c r="E138" t="s">
        <v>235</v>
      </c>
      <c r="F138" t="s">
        <v>255</v>
      </c>
      <c r="G138" s="185">
        <f>(SUMIFS(EUROSTAT_VBE_IND_2010!E$7:E$732,EUROSTAT_VBE_IND_2010!$B$7:$B$732,$D138,EUROSTAT_VBE_IND_2010!$C$7:$C$732,"*"&amp;RIGHT($A138,3)&amp;"*",EUROSTAT_VBE_IND_2010!$D$7:$D$732,"323*"))/1000+(SUMIFS(EUROSTAT_VBE_IND_2010!E$7:E$732,EUROSTAT_VBE_IND_2010!$B$7:$B$732,$D138,EUROSTAT_VBE_IND_2010!$C$7:$C$732,"*"&amp;RIGHT($A138,3)&amp;"*",EUROSTAT_VBE_IND_2010!$D$7:$D$732,"324*"))/1000+(SUMIFS(EUROSTAT_VBE_IND_2010!E$7:E$732,EUROSTAT_VBE_IND_2010!$B$7:$B$732,$D138,EUROSTAT_VBE_IND_2010!$C$7:$C$732,"*"&amp;RIGHT($A138,3)&amp;"*",EUROSTAT_VBE_IND_2010!$D$7:$D$732,"3260*"))/1000</f>
        <v>0</v>
      </c>
      <c r="H138" s="185">
        <f>(SUMIFS(EUROSTAT_VBE_IND_2010!F$7:F$732,EUROSTAT_VBE_IND_2010!$B$7:$B$732,$D138,EUROSTAT_VBE_IND_2010!$C$7:$C$732,"*"&amp;RIGHT($A138,3)&amp;"*",EUROSTAT_VBE_IND_2010!$D$7:$D$732,"323*"))/1000+(SUMIFS(EUROSTAT_VBE_IND_2010!F$7:F$732,EUROSTAT_VBE_IND_2010!$B$7:$B$732,$D138,EUROSTAT_VBE_IND_2010!$C$7:$C$732,"*"&amp;RIGHT($A138,3)&amp;"*",EUROSTAT_VBE_IND_2010!$D$7:$D$732,"324*"))/1000+(SUMIFS(EUROSTAT_VBE_IND_2010!F$7:F$732,EUROSTAT_VBE_IND_2010!$B$7:$B$732,$D138,EUROSTAT_VBE_IND_2010!$C$7:$C$732,"*"&amp;RIGHT($A138,3)&amp;"*",EUROSTAT_VBE_IND_2010!$D$7:$D$732,"3260*"))/1000</f>
        <v>0.043</v>
      </c>
      <c r="I138" s="185">
        <f>(SUMIFS(EUROSTAT_VBE_IND_2010!G$7:G$732,EUROSTAT_VBE_IND_2010!$B$7:$B$732,$D138,EUROSTAT_VBE_IND_2010!$C$7:$C$732,"*"&amp;RIGHT($A138,3)&amp;"*",EUROSTAT_VBE_IND_2010!$D$7:$D$732,"323*"))/1000+(SUMIFS(EUROSTAT_VBE_IND_2010!G$7:G$732,EUROSTAT_VBE_IND_2010!$B$7:$B$732,$D138,EUROSTAT_VBE_IND_2010!$C$7:$C$732,"*"&amp;RIGHT($A138,3)&amp;"*",EUROSTAT_VBE_IND_2010!$D$7:$D$732,"324*"))/1000+(SUMIFS(EUROSTAT_VBE_IND_2010!G$7:G$732,EUROSTAT_VBE_IND_2010!$B$7:$B$732,$D138,EUROSTAT_VBE_IND_2010!$C$7:$C$732,"*"&amp;RIGHT($A138,3)&amp;"*",EUROSTAT_VBE_IND_2010!$D$7:$D$732,"3260*"))/1000</f>
        <v>0.042</v>
      </c>
      <c r="J138" s="219">
        <f>SUMIFS('IEA Bal_CH-IND'!$D$30:$D$329,'IEA Bal_CH-IND'!$A$30:$A$329,"*"&amp;RIGHT($B138,8),'IEA Bal_CH-IND'!$C$30:$C$329,'Aggregated Balance-IND_2010'!$E138)</f>
        <v>0.12778</v>
      </c>
      <c r="K138" s="185">
        <f>(SUMIFS(EUROSTAT_VBE_IND_2010!H$7:H$732,EUROSTAT_VBE_IND_2010!$B$7:$B$732,$D138,EUROSTAT_VBE_IND_2010!$C$7:$C$732,"*"&amp;RIGHT($A138,3)&amp;"*",EUROSTAT_VBE_IND_2010!$D$7:$D$732,"323*"))/1000+(SUMIFS(EUROSTAT_VBE_IND_2010!H$7:H$732,EUROSTAT_VBE_IND_2010!$B$7:$B$732,$D138,EUROSTAT_VBE_IND_2010!$C$7:$C$732,"*"&amp;RIGHT($A138,3)&amp;"*",EUROSTAT_VBE_IND_2010!$D$7:$D$732,"324*"))/1000+(SUMIFS(EUROSTAT_VBE_IND_2010!H$7:H$732,EUROSTAT_VBE_IND_2010!$B$7:$B$732,$D138,EUROSTAT_VBE_IND_2010!$C$7:$C$732,"*"&amp;RIGHT($A138,3)&amp;"*",EUROSTAT_VBE_IND_2010!$D$7:$D$732,"3260*"))/1000</f>
        <v>0</v>
      </c>
      <c r="L138" s="185">
        <f>(SUMIFS(EUROSTAT_VBE_IND_2010!I$7:I$732,EUROSTAT_VBE_IND_2010!$B$7:$B$732,$D138,EUROSTAT_VBE_IND_2010!$C$7:$C$732,"*"&amp;RIGHT($A138,3)&amp;"*",EUROSTAT_VBE_IND_2010!$D$7:$D$732,"323*"))/1000+(SUMIFS(EUROSTAT_VBE_IND_2010!I$7:I$732,EUROSTAT_VBE_IND_2010!$B$7:$B$732,$D138,EUROSTAT_VBE_IND_2010!$C$7:$C$732,"*"&amp;RIGHT($A138,3)&amp;"*",EUROSTAT_VBE_IND_2010!$D$7:$D$732,"324*"))/1000+(SUMIFS(EUROSTAT_VBE_IND_2010!I$7:I$732,EUROSTAT_VBE_IND_2010!$B$7:$B$732,$D138,EUROSTAT_VBE_IND_2010!$C$7:$C$732,"*"&amp;RIGHT($A138,3)&amp;"*",EUROSTAT_VBE_IND_2010!$D$7:$D$732,"3260*"))/1000</f>
        <v>0</v>
      </c>
      <c r="M138" s="185">
        <f>(SUMIFS(EUROSTAT_VBE_IND_2010!J$7:J$732,EUROSTAT_VBE_IND_2010!$B$7:$B$732,$D138,EUROSTAT_VBE_IND_2010!$C$7:$C$732,"*"&amp;RIGHT($A138,3)&amp;"*",EUROSTAT_VBE_IND_2010!$D$7:$D$732,"323*"))/1000+(SUMIFS(EUROSTAT_VBE_IND_2010!J$7:J$732,EUROSTAT_VBE_IND_2010!$B$7:$B$732,$D138,EUROSTAT_VBE_IND_2010!$C$7:$C$732,"*"&amp;RIGHT($A138,3)&amp;"*",EUROSTAT_VBE_IND_2010!$D$7:$D$732,"324*"))/1000+(SUMIFS(EUROSTAT_VBE_IND_2010!J$7:J$732,EUROSTAT_VBE_IND_2010!$B$7:$B$732,$D138,EUROSTAT_VBE_IND_2010!$C$7:$C$732,"*"&amp;RIGHT($A138,3)&amp;"*",EUROSTAT_VBE_IND_2010!$D$7:$D$732,"3260*"))/1000</f>
        <v>1.373</v>
      </c>
      <c r="N138" s="185">
        <f>(SUMIFS(EUROSTAT_VBE_IND_2010!K$7:K$732,EUROSTAT_VBE_IND_2010!$B$7:$B$732,$D138,EUROSTAT_VBE_IND_2010!$C$7:$C$732,"*"&amp;RIGHT($A138,3)&amp;"*",EUROSTAT_VBE_IND_2010!$D$7:$D$732,"323*"))/1000+(SUMIFS(EUROSTAT_VBE_IND_2010!K$7:K$732,EUROSTAT_VBE_IND_2010!$B$7:$B$732,$D138,EUROSTAT_VBE_IND_2010!$C$7:$C$732,"*"&amp;RIGHT($A138,3)&amp;"*",EUROSTAT_VBE_IND_2010!$D$7:$D$732,"324*"))/1000+(SUMIFS(EUROSTAT_VBE_IND_2010!K$7:K$732,EUROSTAT_VBE_IND_2010!$B$7:$B$732,$D138,EUROSTAT_VBE_IND_2010!$C$7:$C$732,"*"&amp;RIGHT($A138,3)&amp;"*",EUROSTAT_VBE_IND_2010!$D$7:$D$732,"3260*"))/1000</f>
        <v>0</v>
      </c>
      <c r="O138" s="185">
        <f>(SUMIFS(EUROSTAT_VBE_IND_2010!L$7:L$732,EUROSTAT_VBE_IND_2010!$B$7:$B$732,$D138,EUROSTAT_VBE_IND_2010!$C$7:$C$732,"*"&amp;RIGHT($A138,3)&amp;"*",EUROSTAT_VBE_IND_2010!$D$7:$D$732,"323*"))/1000+(SUMIFS(EUROSTAT_VBE_IND_2010!L$7:L$732,EUROSTAT_VBE_IND_2010!$B$7:$B$732,$D138,EUROSTAT_VBE_IND_2010!$C$7:$C$732,"*"&amp;RIGHT($A138,3)&amp;"*",EUROSTAT_VBE_IND_2010!$D$7:$D$732,"324*"))/1000+(SUMIFS(EUROSTAT_VBE_IND_2010!L$7:L$732,EUROSTAT_VBE_IND_2010!$B$7:$B$732,$D138,EUROSTAT_VBE_IND_2010!$C$7:$C$732,"*"&amp;RIGHT($A138,3)&amp;"*",EUROSTAT_VBE_IND_2010!$D$7:$D$732,"3260*"))/1000</f>
        <v>0</v>
      </c>
      <c r="P138" s="185">
        <f>(SUMIFS(EUROSTAT_VBE_IND_2010!M$7:M$732,EUROSTAT_VBE_IND_2010!$B$7:$B$732,$D138,EUROSTAT_VBE_IND_2010!$C$7:$C$732,"*"&amp;RIGHT($A138,3)&amp;"*",EUROSTAT_VBE_IND_2010!$D$7:$D$732,"323*"))/1000+(SUMIFS(EUROSTAT_VBE_IND_2010!M$7:M$732,EUROSTAT_VBE_IND_2010!$B$7:$B$732,$D138,EUROSTAT_VBE_IND_2010!$C$7:$C$732,"*"&amp;RIGHT($A138,3)&amp;"*",EUROSTAT_VBE_IND_2010!$D$7:$D$732,"324*"))/1000+(SUMIFS(EUROSTAT_VBE_IND_2010!M$7:M$732,EUROSTAT_VBE_IND_2010!$B$7:$B$732,$D138,EUROSTAT_VBE_IND_2010!$C$7:$C$732,"*"&amp;RIGHT($A138,3)&amp;"*",EUROSTAT_VBE_IND_2010!$D$7:$D$732,"3260*"))/1000</f>
        <v>0.085</v>
      </c>
      <c r="Q138" s="185">
        <f>(SUMIFS(EUROSTAT_VBE_IND_2010!N$7:N$732,EUROSTAT_VBE_IND_2010!$B$7:$B$732,$D138,EUROSTAT_VBE_IND_2010!$C$7:$C$732,"*"&amp;RIGHT($A138,3)&amp;"*",EUROSTAT_VBE_IND_2010!$D$7:$D$732,"323*"))/1000+(SUMIFS(EUROSTAT_VBE_IND_2010!N$7:N$732,EUROSTAT_VBE_IND_2010!$B$7:$B$732,$D138,EUROSTAT_VBE_IND_2010!$C$7:$C$732,"*"&amp;RIGHT($A138,3)&amp;"*",EUROSTAT_VBE_IND_2010!$D$7:$D$732,"324*"))/1000+(SUMIFS(EUROSTAT_VBE_IND_2010!N$7:N$732,EUROSTAT_VBE_IND_2010!$B$7:$B$732,$D138,EUROSTAT_VBE_IND_2010!$C$7:$C$732,"*"&amp;RIGHT($A138,3)&amp;"*",EUROSTAT_VBE_IND_2010!$D$7:$D$732,"3260*"))/1000</f>
        <v>2.488</v>
      </c>
      <c r="R138" s="185">
        <f>(SUMIFS(EUROSTAT_VBE_IND_2010!O$7:O$732,EUROSTAT_VBE_IND_2010!$B$7:$B$732,$D138,EUROSTAT_VBE_IND_2010!$C$7:$C$732,"*"&amp;RIGHT($A138,3)&amp;"*",EUROSTAT_VBE_IND_2010!$D$7:$D$732,"323*"))/1000+(SUMIFS(EUROSTAT_VBE_IND_2010!O$7:O$732,EUROSTAT_VBE_IND_2010!$B$7:$B$732,$D138,EUROSTAT_VBE_IND_2010!$C$7:$C$732,"*"&amp;RIGHT($A138,3)&amp;"*",EUROSTAT_VBE_IND_2010!$D$7:$D$732,"324*"))/1000+(SUMIFS(EUROSTAT_VBE_IND_2010!O$7:O$732,EUROSTAT_VBE_IND_2010!$B$7:$B$732,$D138,EUROSTAT_VBE_IND_2010!$C$7:$C$732,"*"&amp;RIGHT($A138,3)&amp;"*",EUROSTAT_VBE_IND_2010!$D$7:$D$732,"3260*"))/1000</f>
        <v>0.342</v>
      </c>
      <c r="S138" s="185">
        <f>(SUMIFS(EUROSTAT_VBE_IND_2010!P$7:P$732,EUROSTAT_VBE_IND_2010!$B$7:$B$732,$D138,EUROSTAT_VBE_IND_2010!$C$7:$C$732,"*"&amp;RIGHT($A138,3)&amp;"*",EUROSTAT_VBE_IND_2010!$D$7:$D$732,"323*"))/1000+(SUMIFS(EUROSTAT_VBE_IND_2010!P$7:P$732,EUROSTAT_VBE_IND_2010!$B$7:$B$732,$D138,EUROSTAT_VBE_IND_2010!$C$7:$C$732,"*"&amp;RIGHT($A138,3)&amp;"*",EUROSTAT_VBE_IND_2010!$D$7:$D$732,"324*"))/1000+(SUMIFS(EUROSTAT_VBE_IND_2010!P$7:P$732,EUROSTAT_VBE_IND_2010!$B$7:$B$732,$D138,EUROSTAT_VBE_IND_2010!$C$7:$C$732,"*"&amp;RIGHT($A138,3)&amp;"*",EUROSTAT_VBE_IND_2010!$D$7:$D$732,"3260*"))/1000</f>
        <v>0.257</v>
      </c>
      <c r="T138" s="185">
        <f>(SUMIFS(EUROSTAT_VBE_IND_2010!Q$7:Q$732,EUROSTAT_VBE_IND_2010!$B$7:$B$732,$D138,EUROSTAT_VBE_IND_2010!$C$7:$C$732,"*"&amp;RIGHT($A138,3)&amp;"*",EUROSTAT_VBE_IND_2010!$D$7:$D$732,"323*"))/1000+(SUMIFS(EUROSTAT_VBE_IND_2010!Q$7:Q$732,EUROSTAT_VBE_IND_2010!$B$7:$B$732,$D138,EUROSTAT_VBE_IND_2010!$C$7:$C$732,"*"&amp;RIGHT($A138,3)&amp;"*",EUROSTAT_VBE_IND_2010!$D$7:$D$732,"324*"))/1000+(SUMIFS(EUROSTAT_VBE_IND_2010!Q$7:Q$732,EUROSTAT_VBE_IND_2010!$B$7:$B$732,$D138,EUROSTAT_VBE_IND_2010!$C$7:$C$732,"*"&amp;RIGHT($A138,3)&amp;"*",EUROSTAT_VBE_IND_2010!$D$7:$D$732,"3260*"))/1000</f>
        <v>0</v>
      </c>
      <c r="U138" s="185">
        <f>(SUMIFS(EUROSTAT_VBE_IND_2010!R$7:R$732,EUROSTAT_VBE_IND_2010!$B$7:$B$732,$D138,EUROSTAT_VBE_IND_2010!$C$7:$C$732,"*"&amp;RIGHT($A138,3)&amp;"*",EUROSTAT_VBE_IND_2010!$D$7:$D$732,"323*"))/1000+(SUMIFS(EUROSTAT_VBE_IND_2010!R$7:R$732,EUROSTAT_VBE_IND_2010!$B$7:$B$732,$D138,EUROSTAT_VBE_IND_2010!$C$7:$C$732,"*"&amp;RIGHT($A138,3)&amp;"*",EUROSTAT_VBE_IND_2010!$D$7:$D$732,"324*"))/1000+(SUMIFS(EUROSTAT_VBE_IND_2010!R$7:R$732,EUROSTAT_VBE_IND_2010!$B$7:$B$732,$D138,EUROSTAT_VBE_IND_2010!$C$7:$C$732,"*"&amp;RIGHT($A138,3)&amp;"*",EUROSTAT_VBE_IND_2010!$D$7:$D$732,"3260*"))/1000</f>
        <v>0</v>
      </c>
      <c r="V138" s="185">
        <f>(SUMIFS(EUROSTAT_VBE_IND_2010!S$7:S$732,EUROSTAT_VBE_IND_2010!$B$7:$B$732,$D138,EUROSTAT_VBE_IND_2010!$C$7:$C$732,"*"&amp;RIGHT($A138,3)&amp;"*",EUROSTAT_VBE_IND_2010!$D$7:$D$732,"323*"))/1000+(SUMIFS(EUROSTAT_VBE_IND_2010!S$7:S$732,EUROSTAT_VBE_IND_2010!$B$7:$B$732,$D138,EUROSTAT_VBE_IND_2010!$C$7:$C$732,"*"&amp;RIGHT($A138,3)&amp;"*",EUROSTAT_VBE_IND_2010!$D$7:$D$732,"324*"))/1000+(SUMIFS(EUROSTAT_VBE_IND_2010!S$7:S$732,EUROSTAT_VBE_IND_2010!$B$7:$B$732,$D138,EUROSTAT_VBE_IND_2010!$C$7:$C$732,"*"&amp;RIGHT($A138,3)&amp;"*",EUROSTAT_VBE_IND_2010!$D$7:$D$732,"3260*"))/1000</f>
        <v>0</v>
      </c>
      <c r="W138" s="185">
        <f>(SUMIFS(EUROSTAT_VBE_IND_2010!T$7:T$732,EUROSTAT_VBE_IND_2010!$B$7:$B$732,$D138,EUROSTAT_VBE_IND_2010!$C$7:$C$732,"*"&amp;RIGHT($A138,3)&amp;"*",EUROSTAT_VBE_IND_2010!$D$7:$D$732,"323*"))/1000+(SUMIFS(EUROSTAT_VBE_IND_2010!T$7:T$732,EUROSTAT_VBE_IND_2010!$B$7:$B$732,$D138,EUROSTAT_VBE_IND_2010!$C$7:$C$732,"*"&amp;RIGHT($A138,3)&amp;"*",EUROSTAT_VBE_IND_2010!$D$7:$D$732,"324*"))/1000+(SUMIFS(EUROSTAT_VBE_IND_2010!T$7:T$732,EUROSTAT_VBE_IND_2010!$B$7:$B$732,$D138,EUROSTAT_VBE_IND_2010!$C$7:$C$732,"*"&amp;RIGHT($A138,3)&amp;"*",EUROSTAT_VBE_IND_2010!$D$7:$D$732,"3260*"))/1000</f>
        <v>0</v>
      </c>
      <c r="X138" s="185">
        <f>(SUMIFS(EUROSTAT_VBE_IND_2010!U$7:U$732,EUROSTAT_VBE_IND_2010!$B$7:$B$732,$D138,EUROSTAT_VBE_IND_2010!$C$7:$C$732,"*"&amp;RIGHT($A138,3)&amp;"*",EUROSTAT_VBE_IND_2010!$D$7:$D$732,"323*"))/1000+(SUMIFS(EUROSTAT_VBE_IND_2010!U$7:U$732,EUROSTAT_VBE_IND_2010!$B$7:$B$732,$D138,EUROSTAT_VBE_IND_2010!$C$7:$C$732,"*"&amp;RIGHT($A138,3)&amp;"*",EUROSTAT_VBE_IND_2010!$D$7:$D$732,"324*"))/1000+(SUMIFS(EUROSTAT_VBE_IND_2010!U$7:U$732,EUROSTAT_VBE_IND_2010!$B$7:$B$732,$D138,EUROSTAT_VBE_IND_2010!$C$7:$C$732,"*"&amp;RIGHT($A138,3)&amp;"*",EUROSTAT_VBE_IND_2010!$D$7:$D$732,"3260*"))/1000</f>
        <v>0.298</v>
      </c>
      <c r="Y138" s="185">
        <f>(SUMIFS(EUROSTAT_VBE_IND_2010!V$7:V$732,EUROSTAT_VBE_IND_2010!$B$7:$B$732,$D138,EUROSTAT_VBE_IND_2010!$C$7:$C$732,"*"&amp;RIGHT($A138,3)&amp;"*",EUROSTAT_VBE_IND_2010!$D$7:$D$732,"323*"))/1000+(SUMIFS(EUROSTAT_VBE_IND_2010!V$7:V$732,EUROSTAT_VBE_IND_2010!$B$7:$B$732,$D138,EUROSTAT_VBE_IND_2010!$C$7:$C$732,"*"&amp;RIGHT($A138,3)&amp;"*",EUROSTAT_VBE_IND_2010!$D$7:$D$732,"324*"))/1000+(SUMIFS(EUROSTAT_VBE_IND_2010!V$7:V$732,EUROSTAT_VBE_IND_2010!$B$7:$B$732,$D138,EUROSTAT_VBE_IND_2010!$C$7:$C$732,"*"&amp;RIGHT($A138,3)&amp;"*",EUROSTAT_VBE_IND_2010!$D$7:$D$732,"3260*"))/1000</f>
        <v>0</v>
      </c>
      <c r="Z138" s="185">
        <f>(SUMIFS(EUROSTAT_VBE_IND_2010!W$7:W$732,EUROSTAT_VBE_IND_2010!$B$7:$B$732,$D138,EUROSTAT_VBE_IND_2010!$C$7:$C$732,"*"&amp;RIGHT($A138,3)&amp;"*",EUROSTAT_VBE_IND_2010!$D$7:$D$732,"323*"))/1000+(SUMIFS(EUROSTAT_VBE_IND_2010!W$7:W$732,EUROSTAT_VBE_IND_2010!$B$7:$B$732,$D138,EUROSTAT_VBE_IND_2010!$C$7:$C$732,"*"&amp;RIGHT($A138,3)&amp;"*",EUROSTAT_VBE_IND_2010!$D$7:$D$732,"324*"))/1000+(SUMIFS(EUROSTAT_VBE_IND_2010!W$7:W$732,EUROSTAT_VBE_IND_2010!$B$7:$B$732,$D138,EUROSTAT_VBE_IND_2010!$C$7:$C$732,"*"&amp;RIGHT($A138,3)&amp;"*",EUROSTAT_VBE_IND_2010!$D$7:$D$732,"3260*"))/1000</f>
        <v>0</v>
      </c>
      <c r="AA138" s="185">
        <f>(SUMIFS(EUROSTAT_VBE_IND_2010!X$7:X$732,EUROSTAT_VBE_IND_2010!$B$7:$B$732,$D138,EUROSTAT_VBE_IND_2010!$C$7:$C$732,"*"&amp;RIGHT($A138,3)&amp;"*",EUROSTAT_VBE_IND_2010!$D$7:$D$732,"323*"))/1000+(SUMIFS(EUROSTAT_VBE_IND_2010!X$7:X$732,EUROSTAT_VBE_IND_2010!$B$7:$B$732,$D138,EUROSTAT_VBE_IND_2010!$C$7:$C$732,"*"&amp;RIGHT($A138,3)&amp;"*",EUROSTAT_VBE_IND_2010!$D$7:$D$732,"324*"))/1000+(SUMIFS(EUROSTAT_VBE_IND_2010!X$7:X$732,EUROSTAT_VBE_IND_2010!$B$7:$B$732,$D138,EUROSTAT_VBE_IND_2010!$C$7:$C$732,"*"&amp;RIGHT($A138,3)&amp;"*",EUROSTAT_VBE_IND_2010!$D$7:$D$732,"3260*"))/1000</f>
        <v>0</v>
      </c>
      <c r="AB138" s="185">
        <f>(SUMIFS(EUROSTAT_VBE_IND_2010!AA$7:AA$732,EUROSTAT_VBE_IND_2010!$B$7:$B$732,$D138,EUROSTAT_VBE_IND_2010!$C$7:$C$732,"*"&amp;RIGHT($A138,3)&amp;"*",EUROSTAT_VBE_IND_2010!$D$7:$D$732,"323*"))/1000+(SUMIFS(EUROSTAT_VBE_IND_2010!AA$7:AA$732,EUROSTAT_VBE_IND_2010!$B$7:$B$732,$D138,EUROSTAT_VBE_IND_2010!$C$7:$C$732,"*"&amp;RIGHT($A138,3)&amp;"*",EUROSTAT_VBE_IND_2010!$D$7:$D$732,"324*"))/1000+(SUMIFS(EUROSTAT_VBE_IND_2010!AA$7:AA$732,EUROSTAT_VBE_IND_2010!$B$7:$B$732,$D138,EUROSTAT_VBE_IND_2010!$C$7:$C$732,"*"&amp;RIGHT($A138,3)&amp;"*",EUROSTAT_VBE_IND_2010!$D$7:$D$732,"3260*"))/1000</f>
        <v>0</v>
      </c>
      <c r="AC138" s="185">
        <f>(SUMIFS(EUROSTAT_VBE_IND_2010!AB$7:AB$732,EUROSTAT_VBE_IND_2010!$B$7:$B$732,$D138,EUROSTAT_VBE_IND_2010!$C$7:$C$732,"*"&amp;RIGHT($A138,3)&amp;"*",EUROSTAT_VBE_IND_2010!$D$7:$D$732,"323*"))/1000+(SUMIFS(EUROSTAT_VBE_IND_2010!AB$7:AB$732,EUROSTAT_VBE_IND_2010!$B$7:$B$732,$D138,EUROSTAT_VBE_IND_2010!$C$7:$C$732,"*"&amp;RIGHT($A138,3)&amp;"*",EUROSTAT_VBE_IND_2010!$D$7:$D$732,"324*"))/1000+(SUMIFS(EUROSTAT_VBE_IND_2010!AB$7:AB$732,EUROSTAT_VBE_IND_2010!$B$7:$B$732,$D138,EUROSTAT_VBE_IND_2010!$C$7:$C$732,"*"&amp;RIGHT($A138,3)&amp;"*",EUROSTAT_VBE_IND_2010!$D$7:$D$732,"3260*"))/1000</f>
        <v>0</v>
      </c>
      <c r="AD138" s="185">
        <f>(SUMIFS(EUROSTAT_VBE_IND_2010!AC$7:AC$732,EUROSTAT_VBE_IND_2010!$B$7:$B$732,$D138,EUROSTAT_VBE_IND_2010!$C$7:$C$732,"*"&amp;RIGHT($A138,3)&amp;"*",EUROSTAT_VBE_IND_2010!$D$7:$D$732,"323*"))/1000+(SUMIFS(EUROSTAT_VBE_IND_2010!AC$7:AC$732,EUROSTAT_VBE_IND_2010!$B$7:$B$732,$D138,EUROSTAT_VBE_IND_2010!$C$7:$C$732,"*"&amp;RIGHT($A138,3)&amp;"*",EUROSTAT_VBE_IND_2010!$D$7:$D$732,"324*"))/1000+(SUMIFS(EUROSTAT_VBE_IND_2010!AC$7:AC$732,EUROSTAT_VBE_IND_2010!$B$7:$B$732,$D138,EUROSTAT_VBE_IND_2010!$C$7:$C$732,"*"&amp;RIGHT($A138,3)&amp;"*",EUROSTAT_VBE_IND_2010!$D$7:$D$732,"3260*"))/1000</f>
        <v>0.472</v>
      </c>
      <c r="AE138" s="185">
        <f>(SUMIFS(EUROSTAT_VBE_IND_2010!AD$7:AD$732,EUROSTAT_VBE_IND_2010!$B$7:$B$732,$D138,EUROSTAT_VBE_IND_2010!$C$7:$C$732,"*"&amp;RIGHT($A138,3)&amp;"*",EUROSTAT_VBE_IND_2010!$D$7:$D$732,"323*"))/1000+(SUMIFS(EUROSTAT_VBE_IND_2010!AD$7:AD$732,EUROSTAT_VBE_IND_2010!$B$7:$B$732,$D138,EUROSTAT_VBE_IND_2010!$C$7:$C$732,"*"&amp;RIGHT($A138,3)&amp;"*",EUROSTAT_VBE_IND_2010!$D$7:$D$732,"324*"))/1000+(SUMIFS(EUROSTAT_VBE_IND_2010!AD$7:AD$732,EUROSTAT_VBE_IND_2010!$B$7:$B$732,$D138,EUROSTAT_VBE_IND_2010!$C$7:$C$732,"*"&amp;RIGHT($A138,3)&amp;"*",EUROSTAT_VBE_IND_2010!$D$7:$D$732,"3260*"))/1000</f>
        <v>0.214</v>
      </c>
      <c r="AF138" s="185">
        <f>(SUMIFS(EUROSTAT_VBE_IND_2010!AE$7:AE$732,EUROSTAT_VBE_IND_2010!$B$7:$B$732,$D138,EUROSTAT_VBE_IND_2010!$C$7:$C$732,"*"&amp;RIGHT($A138,3)&amp;"*",EUROSTAT_VBE_IND_2010!$D$7:$D$732,"323*"))/1000+(SUMIFS(EUROSTAT_VBE_IND_2010!AE$7:AE$732,EUROSTAT_VBE_IND_2010!$B$7:$B$732,$D138,EUROSTAT_VBE_IND_2010!$C$7:$C$732,"*"&amp;RIGHT($A138,3)&amp;"*",EUROSTAT_VBE_IND_2010!$D$7:$D$732,"324*"))/1000+(SUMIFS(EUROSTAT_VBE_IND_2010!AE$7:AE$732,EUROSTAT_VBE_IND_2010!$B$7:$B$732,$D138,EUROSTAT_VBE_IND_2010!$C$7:$C$732,"*"&amp;RIGHT($A138,3)&amp;"*",EUROSTAT_VBE_IND_2010!$D$7:$D$732,"3260*"))/1000</f>
        <v>0</v>
      </c>
      <c r="AG138" s="185">
        <f>(SUMIFS(EUROSTAT_VBE_IND_2010!AF$7:AF$732,EUROSTAT_VBE_IND_2010!$B$7:$B$732,$D138,EUROSTAT_VBE_IND_2010!$C$7:$C$732,"*"&amp;RIGHT($A138,3)&amp;"*",EUROSTAT_VBE_IND_2010!$D$7:$D$732,"323*"))/1000+(SUMIFS(EUROSTAT_VBE_IND_2010!AF$7:AF$732,EUROSTAT_VBE_IND_2010!$B$7:$B$732,$D138,EUROSTAT_VBE_IND_2010!$C$7:$C$732,"*"&amp;RIGHT($A138,3)&amp;"*",EUROSTAT_VBE_IND_2010!$D$7:$D$732,"324*"))/1000+(SUMIFS(EUROSTAT_VBE_IND_2010!AF$7:AF$732,EUROSTAT_VBE_IND_2010!$B$7:$B$732,$D138,EUROSTAT_VBE_IND_2010!$C$7:$C$732,"*"&amp;RIGHT($A138,3)&amp;"*",EUROSTAT_VBE_IND_2010!$D$7:$D$732,"3260*"))/1000</f>
        <v>0</v>
      </c>
      <c r="AH138" s="185">
        <f>(SUMIFS(EUROSTAT_VBE_IND_2010!AH$7:AH$732,EUROSTAT_VBE_IND_2010!$B$7:$B$732,$D138,EUROSTAT_VBE_IND_2010!$C$7:$C$732,"*"&amp;RIGHT($A138,3)&amp;"*",EUROSTAT_VBE_IND_2010!$D$7:$D$732,"323*"))/1000+(SUMIFS(EUROSTAT_VBE_IND_2010!AH$7:AH$732,EUROSTAT_VBE_IND_2010!$B$7:$B$732,$D138,EUROSTAT_VBE_IND_2010!$C$7:$C$732,"*"&amp;RIGHT($A138,3)&amp;"*",EUROSTAT_VBE_IND_2010!$D$7:$D$732,"324*"))/1000+(SUMIFS(EUROSTAT_VBE_IND_2010!AH$7:AH$732,EUROSTAT_VBE_IND_2010!$B$7:$B$732,$D138,EUROSTAT_VBE_IND_2010!$C$7:$C$732,"*"&amp;RIGHT($A138,3)&amp;"*",EUROSTAT_VBE_IND_2010!$D$7:$D$732,"3260*"))/1000</f>
        <v>0.214</v>
      </c>
      <c r="AI138" s="185">
        <f>(SUMIFS(EUROSTAT_VBE_IND_2010!AI$7:AI$732,EUROSTAT_VBE_IND_2010!$B$7:$B$732,$D138,EUROSTAT_VBE_IND_2010!$C$7:$C$732,"*"&amp;RIGHT($A138,3)&amp;"*",EUROSTAT_VBE_IND_2010!$D$7:$D$732,"323*"))/1000+(SUMIFS(EUROSTAT_VBE_IND_2010!AI$7:AI$732,EUROSTAT_VBE_IND_2010!$B$7:$B$732,$D138,EUROSTAT_VBE_IND_2010!$C$7:$C$732,"*"&amp;RIGHT($A138,3)&amp;"*",EUROSTAT_VBE_IND_2010!$D$7:$D$732,"324*"))/1000+(SUMIFS(EUROSTAT_VBE_IND_2010!AI$7:AI$732,EUROSTAT_VBE_IND_2010!$B$7:$B$732,$D138,EUROSTAT_VBE_IND_2010!$C$7:$C$732,"*"&amp;RIGHT($A138,3)&amp;"*",EUROSTAT_VBE_IND_2010!$D$7:$D$732,"3260*"))/1000</f>
        <v>0.043</v>
      </c>
      <c r="AJ138" s="185">
        <f>(SUMIFS(EUROSTAT_VBE_IND_2010!AJ$7:AJ$732,EUROSTAT_VBE_IND_2010!$B$7:$B$732,$D138,EUROSTAT_VBE_IND_2010!$C$7:$C$732,"*"&amp;RIGHT($A138,3)&amp;"*",EUROSTAT_VBE_IND_2010!$D$7:$D$732,"323*"))/1000+(SUMIFS(EUROSTAT_VBE_IND_2010!AJ$7:AJ$732,EUROSTAT_VBE_IND_2010!$B$7:$B$732,$D138,EUROSTAT_VBE_IND_2010!$C$7:$C$732,"*"&amp;RIGHT($A138,3)&amp;"*",EUROSTAT_VBE_IND_2010!$D$7:$D$732,"324*"))/1000+(SUMIFS(EUROSTAT_VBE_IND_2010!AJ$7:AJ$732,EUROSTAT_VBE_IND_2010!$B$7:$B$732,$D138,EUROSTAT_VBE_IND_2010!$C$7:$C$732,"*"&amp;RIGHT($A138,3)&amp;"*",EUROSTAT_VBE_IND_2010!$D$7:$D$732,"3260*"))/1000</f>
        <v>0</v>
      </c>
      <c r="AK138" s="185">
        <f>(SUMIFS(EUROSTAT_VBE_IND_2010!AK$7:AK$732,EUROSTAT_VBE_IND_2010!$B$7:$B$732,$D138,EUROSTAT_VBE_IND_2010!$C$7:$C$732,"*"&amp;RIGHT($A138,3)&amp;"*",EUROSTAT_VBE_IND_2010!$D$7:$D$732,"323*"))/1000+(SUMIFS(EUROSTAT_VBE_IND_2010!AK$7:AK$732,EUROSTAT_VBE_IND_2010!$B$7:$B$732,$D138,EUROSTAT_VBE_IND_2010!$C$7:$C$732,"*"&amp;RIGHT($A138,3)&amp;"*",EUROSTAT_VBE_IND_2010!$D$7:$D$732,"324*"))/1000+(SUMIFS(EUROSTAT_VBE_IND_2010!AK$7:AK$732,EUROSTAT_VBE_IND_2010!$B$7:$B$732,$D138,EUROSTAT_VBE_IND_2010!$C$7:$C$732,"*"&amp;RIGHT($A138,3)&amp;"*",EUROSTAT_VBE_IND_2010!$D$7:$D$732,"3260*"))/1000</f>
        <v>0</v>
      </c>
      <c r="AL138" s="219">
        <f>SUMIFS('IEA Bal_AL-IND'!$D$30:$D$329,'IEA Bal_AL-IND'!$A$30:$A$329,"*"&amp;RIGHT($B138,8),'IEA Bal_AL-IND'!$C$30:$C$329,'Aggregated Balance-IND_2010'!$E138)</f>
        <v>0</v>
      </c>
      <c r="AM138" s="219">
        <f>SUMIFS('IEA Bal_BA-IND'!$D$30:$D$329,'IEA Bal_BA-IND'!$A$30:$A$329,"*"&amp;RIGHT($B138,8),'IEA Bal_BA-IND'!$C$30:$C$329,'Aggregated Balance-IND_2010'!$E138)</f>
        <v>0</v>
      </c>
      <c r="AN138" s="219">
        <f>SUMIFS('IEA Bal_KS-IND'!$D$30:$D$329,'IEA Bal_KS-IND'!$A$30:$A$329,"*"&amp;RIGHT($B138,8),'IEA Bal_KS-IND'!$C$30:$C$329,'Aggregated Balance-IND_2010'!$E138)</f>
        <v>0.29818</v>
      </c>
      <c r="AO138" s="185">
        <f>(SUMIFS(EUROSTAT_VBE_IND_2010!Y$7:Y$732,EUROSTAT_VBE_IND_2010!$B$7:$B$732,$D138,EUROSTAT_VBE_IND_2010!$C$7:$C$732,"*"&amp;RIGHT($A138,3)&amp;"*",EUROSTAT_VBE_IND_2010!$D$7:$D$732,"323*"))/1000+(SUMIFS(EUROSTAT_VBE_IND_2010!Y$7:Y$732,EUROSTAT_VBE_IND_2010!$B$7:$B$732,$D138,EUROSTAT_VBE_IND_2010!$C$7:$C$732,"*"&amp;RIGHT($A138,3)&amp;"*",EUROSTAT_VBE_IND_2010!$D$7:$D$732,"324*"))/1000+(SUMIFS(EUROSTAT_VBE_IND_2010!Y$7:Y$732,EUROSTAT_VBE_IND_2010!$B$7:$B$732,$D138,EUROSTAT_VBE_IND_2010!$C$7:$C$732,"*"&amp;RIGHT($A138,3)&amp;"*",EUROSTAT_VBE_IND_2010!$D$7:$D$732,"3260*"))/1000</f>
        <v>0</v>
      </c>
      <c r="AP138" s="185">
        <f>(SUMIFS(EUROSTAT_VBE_IND_2010!Z$7:Z$732,EUROSTAT_VBE_IND_2010!$B$7:$B$732,$D138,EUROSTAT_VBE_IND_2010!$C$7:$C$732,"*"&amp;RIGHT($A138,3)&amp;"*",EUROSTAT_VBE_IND_2010!$D$7:$D$732,"323*"))/1000+(SUMIFS(EUROSTAT_VBE_IND_2010!Z$7:Z$732,EUROSTAT_VBE_IND_2010!$B$7:$B$732,$D138,EUROSTAT_VBE_IND_2010!$C$7:$C$732,"*"&amp;RIGHT($A138,3)&amp;"*",EUROSTAT_VBE_IND_2010!$D$7:$D$732,"324*"))/1000+(SUMIFS(EUROSTAT_VBE_IND_2010!Z$7:Z$732,EUROSTAT_VBE_IND_2010!$B$7:$B$732,$D138,EUROSTAT_VBE_IND_2010!$C$7:$C$732,"*"&amp;RIGHT($A138,3)&amp;"*",EUROSTAT_VBE_IND_2010!$D$7:$D$732,"3260*"))/1000</f>
        <v>0</v>
      </c>
      <c r="AQ138" s="185">
        <f>(SUMIFS(EUROSTAT_VBE_IND_2010!AG$7:AG$732,EUROSTAT_VBE_IND_2010!$B$7:$B$732,$D138,EUROSTAT_VBE_IND_2010!$C$7:$C$732,"*"&amp;RIGHT($A138,3)&amp;"*",EUROSTAT_VBE_IND_2010!$D$7:$D$732,"323*"))/1000+(SUMIFS(EUROSTAT_VBE_IND_2010!AG$7:AG$732,EUROSTAT_VBE_IND_2010!$B$7:$B$732,$D138,EUROSTAT_VBE_IND_2010!$C$7:$C$732,"*"&amp;RIGHT($A138,3)&amp;"*",EUROSTAT_VBE_IND_2010!$D$7:$D$732,"324*"))/1000+(SUMIFS(EUROSTAT_VBE_IND_2010!AG$7:AG$732,EUROSTAT_VBE_IND_2010!$B$7:$B$732,$D138,EUROSTAT_VBE_IND_2010!$C$7:$C$732,"*"&amp;RIGHT($A138,3)&amp;"*",EUROSTAT_VBE_IND_2010!$D$7:$D$732,"3260*"))/1000</f>
        <v>0</v>
      </c>
    </row>
    <row r="139" spans="1:43">
      <c r="A139" t="str">
        <f>LEFT(EUROSTAT_VBE_IND_2010!$C$139,8)</f>
        <v>B_101810</v>
      </c>
      <c r="B139" s="28" t="s">
        <v>298</v>
      </c>
      <c r="C139" t="s">
        <v>293</v>
      </c>
      <c r="D139" t="s">
        <v>126</v>
      </c>
      <c r="E139" t="s">
        <v>236</v>
      </c>
      <c r="F139" t="s">
        <v>256</v>
      </c>
      <c r="G139" s="185">
        <f>(SUMIFS(EUROSTAT_VBE_IND_2010!E$7:E$732,EUROSTAT_VBE_IND_2010!$B$7:$B$732,$D139,EUROSTAT_VBE_IND_2010!$C$7:$C$732,"*"&amp;RIGHT($A139,3)&amp;"*",EUROSTAT_VBE_IND_2010!$D$7:$D$732,"3250*"))/1000</f>
        <v>0</v>
      </c>
      <c r="H139" s="185">
        <f>(SUMIFS(EUROSTAT_VBE_IND_2010!F$7:F$732,EUROSTAT_VBE_IND_2010!$B$7:$B$732,$D139,EUROSTAT_VBE_IND_2010!$C$7:$C$732,"*"&amp;RIGHT($A139,3)&amp;"*",EUROSTAT_VBE_IND_2010!$D$7:$D$732,"3250*"))/1000</f>
        <v>0</v>
      </c>
      <c r="I139" s="185">
        <f>(SUMIFS(EUROSTAT_VBE_IND_2010!G$7:G$732,EUROSTAT_VBE_IND_2010!$B$7:$B$732,$D139,EUROSTAT_VBE_IND_2010!$C$7:$C$732,"*"&amp;RIGHT($A139,3)&amp;"*",EUROSTAT_VBE_IND_2010!$D$7:$D$732,"3250*"))/1000</f>
        <v>0</v>
      </c>
      <c r="J139" s="219">
        <f>SUMIFS('IEA Bal_CH-IND'!$D$30:$D$329,'IEA Bal_CH-IND'!$A$30:$A$329,"*"&amp;RIGHT($B139,8),'IEA Bal_CH-IND'!$C$30:$C$329,'Aggregated Balance-IND_2010'!$E139)</f>
        <v>0</v>
      </c>
      <c r="K139" s="185">
        <f>(SUMIFS(EUROSTAT_VBE_IND_2010!H$7:H$732,EUROSTAT_VBE_IND_2010!$B$7:$B$732,$D139,EUROSTAT_VBE_IND_2010!$C$7:$C$732,"*"&amp;RIGHT($A139,3)&amp;"*",EUROSTAT_VBE_IND_2010!$D$7:$D$732,"3250*"))/1000</f>
        <v>0</v>
      </c>
      <c r="L139" s="185">
        <f>(SUMIFS(EUROSTAT_VBE_IND_2010!I$7:I$732,EUROSTAT_VBE_IND_2010!$B$7:$B$732,$D139,EUROSTAT_VBE_IND_2010!$C$7:$C$732,"*"&amp;RIGHT($A139,3)&amp;"*",EUROSTAT_VBE_IND_2010!$D$7:$D$732,"3250*"))/1000</f>
        <v>0</v>
      </c>
      <c r="M139" s="185">
        <f>(SUMIFS(EUROSTAT_VBE_IND_2010!J$7:J$732,EUROSTAT_VBE_IND_2010!$B$7:$B$732,$D139,EUROSTAT_VBE_IND_2010!$C$7:$C$732,"*"&amp;RIGHT($A139,3)&amp;"*",EUROSTAT_VBE_IND_2010!$D$7:$D$732,"3250*"))/1000</f>
        <v>0</v>
      </c>
      <c r="N139" s="185">
        <f>(SUMIFS(EUROSTAT_VBE_IND_2010!K$7:K$732,EUROSTAT_VBE_IND_2010!$B$7:$B$732,$D139,EUROSTAT_VBE_IND_2010!$C$7:$C$732,"*"&amp;RIGHT($A139,3)&amp;"*",EUROSTAT_VBE_IND_2010!$D$7:$D$732,"3250*"))/1000</f>
        <v>0</v>
      </c>
      <c r="O139" s="185">
        <f>(SUMIFS(EUROSTAT_VBE_IND_2010!L$7:L$732,EUROSTAT_VBE_IND_2010!$B$7:$B$732,$D139,EUROSTAT_VBE_IND_2010!$C$7:$C$732,"*"&amp;RIGHT($A139,3)&amp;"*",EUROSTAT_VBE_IND_2010!$D$7:$D$732,"3250*"))/1000</f>
        <v>0</v>
      </c>
      <c r="P139" s="185">
        <f>(SUMIFS(EUROSTAT_VBE_IND_2010!M$7:M$732,EUROSTAT_VBE_IND_2010!$B$7:$B$732,$D139,EUROSTAT_VBE_IND_2010!$C$7:$C$732,"*"&amp;RIGHT($A139,3)&amp;"*",EUROSTAT_VBE_IND_2010!$D$7:$D$732,"3250*"))/1000</f>
        <v>0</v>
      </c>
      <c r="Q139" s="185">
        <f>(SUMIFS(EUROSTAT_VBE_IND_2010!N$7:N$732,EUROSTAT_VBE_IND_2010!$B$7:$B$732,$D139,EUROSTAT_VBE_IND_2010!$C$7:$C$732,"*"&amp;RIGHT($A139,3)&amp;"*",EUROSTAT_VBE_IND_2010!$D$7:$D$732,"3250*"))/1000</f>
        <v>0</v>
      </c>
      <c r="R139" s="185">
        <f>(SUMIFS(EUROSTAT_VBE_IND_2010!O$7:O$732,EUROSTAT_VBE_IND_2010!$B$7:$B$732,$D139,EUROSTAT_VBE_IND_2010!$C$7:$C$732,"*"&amp;RIGHT($A139,3)&amp;"*",EUROSTAT_VBE_IND_2010!$D$7:$D$732,"3250*"))/1000</f>
        <v>0</v>
      </c>
      <c r="S139" s="185">
        <f>(SUMIFS(EUROSTAT_VBE_IND_2010!P$7:P$732,EUROSTAT_VBE_IND_2010!$B$7:$B$732,$D139,EUROSTAT_VBE_IND_2010!$C$7:$C$732,"*"&amp;RIGHT($A139,3)&amp;"*",EUROSTAT_VBE_IND_2010!$D$7:$D$732,"3250*"))/1000</f>
        <v>0</v>
      </c>
      <c r="T139" s="185">
        <f>(SUMIFS(EUROSTAT_VBE_IND_2010!Q$7:Q$732,EUROSTAT_VBE_IND_2010!$B$7:$B$732,$D139,EUROSTAT_VBE_IND_2010!$C$7:$C$732,"*"&amp;RIGHT($A139,3)&amp;"*",EUROSTAT_VBE_IND_2010!$D$7:$D$732,"3250*"))/1000</f>
        <v>0</v>
      </c>
      <c r="U139" s="185">
        <f>(SUMIFS(EUROSTAT_VBE_IND_2010!R$7:R$732,EUROSTAT_VBE_IND_2010!$B$7:$B$732,$D139,EUROSTAT_VBE_IND_2010!$C$7:$C$732,"*"&amp;RIGHT($A139,3)&amp;"*",EUROSTAT_VBE_IND_2010!$D$7:$D$732,"3250*"))/1000</f>
        <v>0</v>
      </c>
      <c r="V139" s="185">
        <f>(SUMIFS(EUROSTAT_VBE_IND_2010!S$7:S$732,EUROSTAT_VBE_IND_2010!$B$7:$B$732,$D139,EUROSTAT_VBE_IND_2010!$C$7:$C$732,"*"&amp;RIGHT($A139,3)&amp;"*",EUROSTAT_VBE_IND_2010!$D$7:$D$732,"3250*"))/1000</f>
        <v>0</v>
      </c>
      <c r="W139" s="185">
        <f>(SUMIFS(EUROSTAT_VBE_IND_2010!T$7:T$732,EUROSTAT_VBE_IND_2010!$B$7:$B$732,$D139,EUROSTAT_VBE_IND_2010!$C$7:$C$732,"*"&amp;RIGHT($A139,3)&amp;"*",EUROSTAT_VBE_IND_2010!$D$7:$D$732,"3250*"))/1000</f>
        <v>0</v>
      </c>
      <c r="X139" s="185">
        <f>(SUMIFS(EUROSTAT_VBE_IND_2010!U$7:U$732,EUROSTAT_VBE_IND_2010!$B$7:$B$732,$D139,EUROSTAT_VBE_IND_2010!$C$7:$C$732,"*"&amp;RIGHT($A139,3)&amp;"*",EUROSTAT_VBE_IND_2010!$D$7:$D$732,"3250*"))/1000</f>
        <v>0</v>
      </c>
      <c r="Y139" s="185">
        <f>(SUMIFS(EUROSTAT_VBE_IND_2010!V$7:V$732,EUROSTAT_VBE_IND_2010!$B$7:$B$732,$D139,EUROSTAT_VBE_IND_2010!$C$7:$C$732,"*"&amp;RIGHT($A139,3)&amp;"*",EUROSTAT_VBE_IND_2010!$D$7:$D$732,"3250*"))/1000</f>
        <v>0</v>
      </c>
      <c r="Z139" s="185">
        <f>(SUMIFS(EUROSTAT_VBE_IND_2010!W$7:W$732,EUROSTAT_VBE_IND_2010!$B$7:$B$732,$D139,EUROSTAT_VBE_IND_2010!$C$7:$C$732,"*"&amp;RIGHT($A139,3)&amp;"*",EUROSTAT_VBE_IND_2010!$D$7:$D$732,"3250*"))/1000</f>
        <v>0</v>
      </c>
      <c r="AA139" s="185">
        <f>(SUMIFS(EUROSTAT_VBE_IND_2010!X$7:X$732,EUROSTAT_VBE_IND_2010!$B$7:$B$732,$D139,EUROSTAT_VBE_IND_2010!$C$7:$C$732,"*"&amp;RIGHT($A139,3)&amp;"*",EUROSTAT_VBE_IND_2010!$D$7:$D$732,"3250*"))/1000</f>
        <v>0</v>
      </c>
      <c r="AB139" s="185">
        <f>(SUMIFS(EUROSTAT_VBE_IND_2010!AA$7:AA$732,EUROSTAT_VBE_IND_2010!$B$7:$B$732,$D139,EUROSTAT_VBE_IND_2010!$C$7:$C$732,"*"&amp;RIGHT($A139,3)&amp;"*",EUROSTAT_VBE_IND_2010!$D$7:$D$732,"3250*"))/1000</f>
        <v>0</v>
      </c>
      <c r="AC139" s="185">
        <f>(SUMIFS(EUROSTAT_VBE_IND_2010!AB$7:AB$732,EUROSTAT_VBE_IND_2010!$B$7:$B$732,$D139,EUROSTAT_VBE_IND_2010!$C$7:$C$732,"*"&amp;RIGHT($A139,3)&amp;"*",EUROSTAT_VBE_IND_2010!$D$7:$D$732,"3250*"))/1000</f>
        <v>0</v>
      </c>
      <c r="AD139" s="185">
        <f>(SUMIFS(EUROSTAT_VBE_IND_2010!AC$7:AC$732,EUROSTAT_VBE_IND_2010!$B$7:$B$732,$D139,EUROSTAT_VBE_IND_2010!$C$7:$C$732,"*"&amp;RIGHT($A139,3)&amp;"*",EUROSTAT_VBE_IND_2010!$D$7:$D$732,"3250*"))/1000</f>
        <v>0</v>
      </c>
      <c r="AE139" s="185">
        <f>(SUMIFS(EUROSTAT_VBE_IND_2010!AD$7:AD$732,EUROSTAT_VBE_IND_2010!$B$7:$B$732,$D139,EUROSTAT_VBE_IND_2010!$C$7:$C$732,"*"&amp;RIGHT($A139,3)&amp;"*",EUROSTAT_VBE_IND_2010!$D$7:$D$732,"3250*"))/1000</f>
        <v>0</v>
      </c>
      <c r="AF139" s="185">
        <f>(SUMIFS(EUROSTAT_VBE_IND_2010!AE$7:AE$732,EUROSTAT_VBE_IND_2010!$B$7:$B$732,$D139,EUROSTAT_VBE_IND_2010!$C$7:$C$732,"*"&amp;RIGHT($A139,3)&amp;"*",EUROSTAT_VBE_IND_2010!$D$7:$D$732,"3250*"))/1000</f>
        <v>0</v>
      </c>
      <c r="AG139" s="185">
        <f>(SUMIFS(EUROSTAT_VBE_IND_2010!AF$7:AF$732,EUROSTAT_VBE_IND_2010!$B$7:$B$732,$D139,EUROSTAT_VBE_IND_2010!$C$7:$C$732,"*"&amp;RIGHT($A139,3)&amp;"*",EUROSTAT_VBE_IND_2010!$D$7:$D$732,"3250*"))/1000</f>
        <v>0</v>
      </c>
      <c r="AH139" s="185">
        <f>(SUMIFS(EUROSTAT_VBE_IND_2010!AH$7:AH$732,EUROSTAT_VBE_IND_2010!$B$7:$B$732,$D139,EUROSTAT_VBE_IND_2010!$C$7:$C$732,"*"&amp;RIGHT($A139,3)&amp;"*",EUROSTAT_VBE_IND_2010!$D$7:$D$732,"3250*"))/1000</f>
        <v>0</v>
      </c>
      <c r="AI139" s="185">
        <f>(SUMIFS(EUROSTAT_VBE_IND_2010!AI$7:AI$732,EUROSTAT_VBE_IND_2010!$B$7:$B$732,$D139,EUROSTAT_VBE_IND_2010!$C$7:$C$732,"*"&amp;RIGHT($A139,3)&amp;"*",EUROSTAT_VBE_IND_2010!$D$7:$D$732,"3250*"))/1000</f>
        <v>0</v>
      </c>
      <c r="AJ139" s="185">
        <f>(SUMIFS(EUROSTAT_VBE_IND_2010!AJ$7:AJ$732,EUROSTAT_VBE_IND_2010!$B$7:$B$732,$D139,EUROSTAT_VBE_IND_2010!$C$7:$C$732,"*"&amp;RIGHT($A139,3)&amp;"*",EUROSTAT_VBE_IND_2010!$D$7:$D$732,"3250*"))/1000</f>
        <v>0</v>
      </c>
      <c r="AK139" s="185">
        <f>(SUMIFS(EUROSTAT_VBE_IND_2010!AK$7:AK$732,EUROSTAT_VBE_IND_2010!$B$7:$B$732,$D139,EUROSTAT_VBE_IND_2010!$C$7:$C$732,"*"&amp;RIGHT($A139,3)&amp;"*",EUROSTAT_VBE_IND_2010!$D$7:$D$732,"3250*"))/1000</f>
        <v>0</v>
      </c>
      <c r="AL139" s="219">
        <f>SUMIFS('IEA Bal_AL-IND'!$D$30:$D$329,'IEA Bal_AL-IND'!$A$30:$A$329,"*"&amp;RIGHT($B139,8),'IEA Bal_AL-IND'!$C$30:$C$329,'Aggregated Balance-IND_2010'!$E139)</f>
        <v>0</v>
      </c>
      <c r="AM139" s="219">
        <f>SUMIFS('IEA Bal_BA-IND'!$D$30:$D$329,'IEA Bal_BA-IND'!$A$30:$A$329,"*"&amp;RIGHT($B139,8),'IEA Bal_BA-IND'!$C$30:$C$329,'Aggregated Balance-IND_2010'!$E139)</f>
        <v>0</v>
      </c>
      <c r="AN139" s="219">
        <f>SUMIFS('IEA Bal_KS-IND'!$D$30:$D$329,'IEA Bal_KS-IND'!$A$30:$A$329,"*"&amp;RIGHT($B139,8),'IEA Bal_KS-IND'!$C$30:$C$329,'Aggregated Balance-IND_2010'!$E139)</f>
        <v>0</v>
      </c>
      <c r="AO139" s="185">
        <f>(SUMIFS(EUROSTAT_VBE_IND_2010!Y$7:Y$732,EUROSTAT_VBE_IND_2010!$B$7:$B$732,$D139,EUROSTAT_VBE_IND_2010!$C$7:$C$732,"*"&amp;RIGHT($A139,3)&amp;"*",EUROSTAT_VBE_IND_2010!$D$7:$D$732,"3250*"))/1000</f>
        <v>0</v>
      </c>
      <c r="AP139" s="185">
        <f>(SUMIFS(EUROSTAT_VBE_IND_2010!Z$7:Z$732,EUROSTAT_VBE_IND_2010!$B$7:$B$732,$D139,EUROSTAT_VBE_IND_2010!$C$7:$C$732,"*"&amp;RIGHT($A139,3)&amp;"*",EUROSTAT_VBE_IND_2010!$D$7:$D$732,"3250*"))/1000</f>
        <v>0</v>
      </c>
      <c r="AQ139" s="185">
        <f>(SUMIFS(EUROSTAT_VBE_IND_2010!AG$7:AG$732,EUROSTAT_VBE_IND_2010!$B$7:$B$732,$D139,EUROSTAT_VBE_IND_2010!$C$7:$C$732,"*"&amp;RIGHT($A139,3)&amp;"*",EUROSTAT_VBE_IND_2010!$D$7:$D$732,"3250*"))/1000</f>
        <v>0</v>
      </c>
    </row>
    <row r="140" spans="1:43">
      <c r="A140" t="str">
        <f>LEFT(EUROSTAT_VBE_IND_2010!$C$139,8)</f>
        <v>B_101810</v>
      </c>
      <c r="B140" s="28" t="s">
        <v>298</v>
      </c>
      <c r="C140" t="s">
        <v>293</v>
      </c>
      <c r="D140" t="s">
        <v>126</v>
      </c>
      <c r="E140" t="s">
        <v>237</v>
      </c>
      <c r="F140" t="s">
        <v>257</v>
      </c>
      <c r="G140" s="185">
        <f>(SUMIFS(EUROSTAT_VBE_IND_2010!E$7:E$732,EUROSTAT_VBE_IND_2010!$B$7:$B$732,$D140,EUROSTAT_VBE_IND_2010!$C$7:$C$732,"*"&amp;RIGHT($A140,3)&amp;"*",EUROSTAT_VBE_IND_2010!$D$7:$D$732,"3270A*"))/1000+(SUMIFS(EUROSTAT_VBE_IND_2010!E$7:E$732,EUROSTAT_VBE_IND_2010!$B$7:$B$732,$D140,EUROSTAT_VBE_IND_2010!$C$7:$C$732,"*"&amp;RIGHT($A140,3)&amp;"*",EUROSTAT_VBE_IND_2010!$D$7:$D$732,"3285*"))/1000+(SUMIFS(EUROSTAT_VBE_IND_2010!E$7:E$732,EUROSTAT_VBE_IND_2010!$B$7:$B$732,$D140,EUROSTAT_VBE_IND_2010!$C$7:$C$732,"*"&amp;RIGHT($A140,3)&amp;"*",EUROSTAT_VBE_IND_2010!$D$7:$D$732,"3295*"))/1000+(SUMIFS(EUROSTAT_VBE_IND_2010!E$7:E$732,EUROSTAT_VBE_IND_2010!$B$7:$B$732,$D140,EUROSTAT_VBE_IND_2010!$C$7:$C$732,"*"&amp;RIGHT($A140,3)&amp;"*",EUROSTAT_VBE_IND_2010!$D$7:$D$732,"2410*"))/1000+(SUMIFS(EUROSTAT_VBE_IND_2010!E$7:E$732,EUROSTAT_VBE_IND_2010!$B$7:$B$732,$D140,EUROSTAT_VBE_IND_2010!$C$7:$C$732,"*"&amp;RIGHT($A140,3)&amp;"*",EUROSTAT_VBE_IND_2010!$D$7:$D$732,"3105*"))/1000</f>
        <v>0.2</v>
      </c>
      <c r="H140" s="185">
        <f>(SUMIFS(EUROSTAT_VBE_IND_2010!F$7:F$732,EUROSTAT_VBE_IND_2010!$B$7:$B$732,$D140,EUROSTAT_VBE_IND_2010!$C$7:$C$732,"*"&amp;RIGHT($A140,3)&amp;"*",EUROSTAT_VBE_IND_2010!$D$7:$D$732,"3270A*"))/1000+(SUMIFS(EUROSTAT_VBE_IND_2010!F$7:F$732,EUROSTAT_VBE_IND_2010!$B$7:$B$732,$D140,EUROSTAT_VBE_IND_2010!$C$7:$C$732,"*"&amp;RIGHT($A140,3)&amp;"*",EUROSTAT_VBE_IND_2010!$D$7:$D$732,"3285*"))/1000+(SUMIFS(EUROSTAT_VBE_IND_2010!F$7:F$732,EUROSTAT_VBE_IND_2010!$B$7:$B$732,$D140,EUROSTAT_VBE_IND_2010!$C$7:$C$732,"*"&amp;RIGHT($A140,3)&amp;"*",EUROSTAT_VBE_IND_2010!$D$7:$D$732,"3295*"))/1000+(SUMIFS(EUROSTAT_VBE_IND_2010!F$7:F$732,EUROSTAT_VBE_IND_2010!$B$7:$B$732,$D140,EUROSTAT_VBE_IND_2010!$C$7:$C$732,"*"&amp;RIGHT($A140,3)&amp;"*",EUROSTAT_VBE_IND_2010!$D$7:$D$732,"2410*"))/1000+(SUMIFS(EUROSTAT_VBE_IND_2010!F$7:F$732,EUROSTAT_VBE_IND_2010!$B$7:$B$732,$D140,EUROSTAT_VBE_IND_2010!$C$7:$C$732,"*"&amp;RIGHT($A140,3)&amp;"*",EUROSTAT_VBE_IND_2010!$D$7:$D$732,"3105*"))/1000</f>
        <v>0</v>
      </c>
      <c r="I140" s="185">
        <f>(SUMIFS(EUROSTAT_VBE_IND_2010!G$7:G$732,EUROSTAT_VBE_IND_2010!$B$7:$B$732,$D140,EUROSTAT_VBE_IND_2010!$C$7:$C$732,"*"&amp;RIGHT($A140,3)&amp;"*",EUROSTAT_VBE_IND_2010!$D$7:$D$732,"3270A*"))/1000+(SUMIFS(EUROSTAT_VBE_IND_2010!G$7:G$732,EUROSTAT_VBE_IND_2010!$B$7:$B$732,$D140,EUROSTAT_VBE_IND_2010!$C$7:$C$732,"*"&amp;RIGHT($A140,3)&amp;"*",EUROSTAT_VBE_IND_2010!$D$7:$D$732,"3285*"))/1000+(SUMIFS(EUROSTAT_VBE_IND_2010!G$7:G$732,EUROSTAT_VBE_IND_2010!$B$7:$B$732,$D140,EUROSTAT_VBE_IND_2010!$C$7:$C$732,"*"&amp;RIGHT($A140,3)&amp;"*",EUROSTAT_VBE_IND_2010!$D$7:$D$732,"3295*"))/1000+(SUMIFS(EUROSTAT_VBE_IND_2010!G$7:G$732,EUROSTAT_VBE_IND_2010!$B$7:$B$732,$D140,EUROSTAT_VBE_IND_2010!$C$7:$C$732,"*"&amp;RIGHT($A140,3)&amp;"*",EUROSTAT_VBE_IND_2010!$D$7:$D$732,"2410*"))/1000+(SUMIFS(EUROSTAT_VBE_IND_2010!G$7:G$732,EUROSTAT_VBE_IND_2010!$B$7:$B$732,$D140,EUROSTAT_VBE_IND_2010!$C$7:$C$732,"*"&amp;RIGHT($A140,3)&amp;"*",EUROSTAT_VBE_IND_2010!$D$7:$D$732,"3105*"))/1000</f>
        <v>1.16</v>
      </c>
      <c r="J140" s="219">
        <f>SUMIFS('IEA Bal_CH-IND'!$D$30:$D$329,'IEA Bal_CH-IND'!$A$30:$A$329,"*"&amp;RIGHT($B140,8),'IEA Bal_CH-IND'!$C$30:$C$329,'Aggregated Balance-IND_2010'!$E140)</f>
        <v>0</v>
      </c>
      <c r="K140" s="185">
        <f>(SUMIFS(EUROSTAT_VBE_IND_2010!H$7:H$732,EUROSTAT_VBE_IND_2010!$B$7:$B$732,$D140,EUROSTAT_VBE_IND_2010!$C$7:$C$732,"*"&amp;RIGHT($A140,3)&amp;"*",EUROSTAT_VBE_IND_2010!$D$7:$D$732,"3270A*"))/1000+(SUMIFS(EUROSTAT_VBE_IND_2010!H$7:H$732,EUROSTAT_VBE_IND_2010!$B$7:$B$732,$D140,EUROSTAT_VBE_IND_2010!$C$7:$C$732,"*"&amp;RIGHT($A140,3)&amp;"*",EUROSTAT_VBE_IND_2010!$D$7:$D$732,"3285*"))/1000+(SUMIFS(EUROSTAT_VBE_IND_2010!H$7:H$732,EUROSTAT_VBE_IND_2010!$B$7:$B$732,$D140,EUROSTAT_VBE_IND_2010!$C$7:$C$732,"*"&amp;RIGHT($A140,3)&amp;"*",EUROSTAT_VBE_IND_2010!$D$7:$D$732,"3295*"))/1000+(SUMIFS(EUROSTAT_VBE_IND_2010!H$7:H$732,EUROSTAT_VBE_IND_2010!$B$7:$B$732,$D140,EUROSTAT_VBE_IND_2010!$C$7:$C$732,"*"&amp;RIGHT($A140,3)&amp;"*",EUROSTAT_VBE_IND_2010!$D$7:$D$732,"2410*"))/1000+(SUMIFS(EUROSTAT_VBE_IND_2010!H$7:H$732,EUROSTAT_VBE_IND_2010!$B$7:$B$732,$D140,EUROSTAT_VBE_IND_2010!$C$7:$C$732,"*"&amp;RIGHT($A140,3)&amp;"*",EUROSTAT_VBE_IND_2010!$D$7:$D$732,"3105*"))/1000</f>
        <v>0</v>
      </c>
      <c r="L140" s="185">
        <f>(SUMIFS(EUROSTAT_VBE_IND_2010!I$7:I$732,EUROSTAT_VBE_IND_2010!$B$7:$B$732,$D140,EUROSTAT_VBE_IND_2010!$C$7:$C$732,"*"&amp;RIGHT($A140,3)&amp;"*",EUROSTAT_VBE_IND_2010!$D$7:$D$732,"3270A*"))/1000+(SUMIFS(EUROSTAT_VBE_IND_2010!I$7:I$732,EUROSTAT_VBE_IND_2010!$B$7:$B$732,$D140,EUROSTAT_VBE_IND_2010!$C$7:$C$732,"*"&amp;RIGHT($A140,3)&amp;"*",EUROSTAT_VBE_IND_2010!$D$7:$D$732,"3285*"))/1000+(SUMIFS(EUROSTAT_VBE_IND_2010!I$7:I$732,EUROSTAT_VBE_IND_2010!$B$7:$B$732,$D140,EUROSTAT_VBE_IND_2010!$C$7:$C$732,"*"&amp;RIGHT($A140,3)&amp;"*",EUROSTAT_VBE_IND_2010!$D$7:$D$732,"3295*"))/1000+(SUMIFS(EUROSTAT_VBE_IND_2010!I$7:I$732,EUROSTAT_VBE_IND_2010!$B$7:$B$732,$D140,EUROSTAT_VBE_IND_2010!$C$7:$C$732,"*"&amp;RIGHT($A140,3)&amp;"*",EUROSTAT_VBE_IND_2010!$D$7:$D$732,"2410*"))/1000+(SUMIFS(EUROSTAT_VBE_IND_2010!I$7:I$732,EUROSTAT_VBE_IND_2010!$B$7:$B$732,$D140,EUROSTAT_VBE_IND_2010!$C$7:$C$732,"*"&amp;RIGHT($A140,3)&amp;"*",EUROSTAT_VBE_IND_2010!$D$7:$D$732,"3105*"))/1000</f>
        <v>0</v>
      </c>
      <c r="M140" s="185">
        <f>(SUMIFS(EUROSTAT_VBE_IND_2010!J$7:J$732,EUROSTAT_VBE_IND_2010!$B$7:$B$732,$D140,EUROSTAT_VBE_IND_2010!$C$7:$C$732,"*"&amp;RIGHT($A140,3)&amp;"*",EUROSTAT_VBE_IND_2010!$D$7:$D$732,"3270A*"))/1000+(SUMIFS(EUROSTAT_VBE_IND_2010!J$7:J$732,EUROSTAT_VBE_IND_2010!$B$7:$B$732,$D140,EUROSTAT_VBE_IND_2010!$C$7:$C$732,"*"&amp;RIGHT($A140,3)&amp;"*",EUROSTAT_VBE_IND_2010!$D$7:$D$732,"3285*"))/1000+(SUMIFS(EUROSTAT_VBE_IND_2010!J$7:J$732,EUROSTAT_VBE_IND_2010!$B$7:$B$732,$D140,EUROSTAT_VBE_IND_2010!$C$7:$C$732,"*"&amp;RIGHT($A140,3)&amp;"*",EUROSTAT_VBE_IND_2010!$D$7:$D$732,"3295*"))/1000+(SUMIFS(EUROSTAT_VBE_IND_2010!J$7:J$732,EUROSTAT_VBE_IND_2010!$B$7:$B$732,$D140,EUROSTAT_VBE_IND_2010!$C$7:$C$732,"*"&amp;RIGHT($A140,3)&amp;"*",EUROSTAT_VBE_IND_2010!$D$7:$D$732,"2410*"))/1000+(SUMIFS(EUROSTAT_VBE_IND_2010!J$7:J$732,EUROSTAT_VBE_IND_2010!$B$7:$B$732,$D140,EUROSTAT_VBE_IND_2010!$C$7:$C$732,"*"&amp;RIGHT($A140,3)&amp;"*",EUROSTAT_VBE_IND_2010!$D$7:$D$732,"3105*"))/1000</f>
        <v>2.625</v>
      </c>
      <c r="N140" s="185">
        <f>(SUMIFS(EUROSTAT_VBE_IND_2010!K$7:K$732,EUROSTAT_VBE_IND_2010!$B$7:$B$732,$D140,EUROSTAT_VBE_IND_2010!$C$7:$C$732,"*"&amp;RIGHT($A140,3)&amp;"*",EUROSTAT_VBE_IND_2010!$D$7:$D$732,"3270A*"))/1000+(SUMIFS(EUROSTAT_VBE_IND_2010!K$7:K$732,EUROSTAT_VBE_IND_2010!$B$7:$B$732,$D140,EUROSTAT_VBE_IND_2010!$C$7:$C$732,"*"&amp;RIGHT($A140,3)&amp;"*",EUROSTAT_VBE_IND_2010!$D$7:$D$732,"3285*"))/1000+(SUMIFS(EUROSTAT_VBE_IND_2010!K$7:K$732,EUROSTAT_VBE_IND_2010!$B$7:$B$732,$D140,EUROSTAT_VBE_IND_2010!$C$7:$C$732,"*"&amp;RIGHT($A140,3)&amp;"*",EUROSTAT_VBE_IND_2010!$D$7:$D$732,"3295*"))/1000+(SUMIFS(EUROSTAT_VBE_IND_2010!K$7:K$732,EUROSTAT_VBE_IND_2010!$B$7:$B$732,$D140,EUROSTAT_VBE_IND_2010!$C$7:$C$732,"*"&amp;RIGHT($A140,3)&amp;"*",EUROSTAT_VBE_IND_2010!$D$7:$D$732,"2410*"))/1000+(SUMIFS(EUROSTAT_VBE_IND_2010!K$7:K$732,EUROSTAT_VBE_IND_2010!$B$7:$B$732,$D140,EUROSTAT_VBE_IND_2010!$C$7:$C$732,"*"&amp;RIGHT($A140,3)&amp;"*",EUROSTAT_VBE_IND_2010!$D$7:$D$732,"3105*"))/1000</f>
        <v>0</v>
      </c>
      <c r="O140" s="185">
        <f>(SUMIFS(EUROSTAT_VBE_IND_2010!L$7:L$732,EUROSTAT_VBE_IND_2010!$B$7:$B$732,$D140,EUROSTAT_VBE_IND_2010!$C$7:$C$732,"*"&amp;RIGHT($A140,3)&amp;"*",EUROSTAT_VBE_IND_2010!$D$7:$D$732,"3270A*"))/1000+(SUMIFS(EUROSTAT_VBE_IND_2010!L$7:L$732,EUROSTAT_VBE_IND_2010!$B$7:$B$732,$D140,EUROSTAT_VBE_IND_2010!$C$7:$C$732,"*"&amp;RIGHT($A140,3)&amp;"*",EUROSTAT_VBE_IND_2010!$D$7:$D$732,"3285*"))/1000+(SUMIFS(EUROSTAT_VBE_IND_2010!L$7:L$732,EUROSTAT_VBE_IND_2010!$B$7:$B$732,$D140,EUROSTAT_VBE_IND_2010!$C$7:$C$732,"*"&amp;RIGHT($A140,3)&amp;"*",EUROSTAT_VBE_IND_2010!$D$7:$D$732,"3295*"))/1000+(SUMIFS(EUROSTAT_VBE_IND_2010!L$7:L$732,EUROSTAT_VBE_IND_2010!$B$7:$B$732,$D140,EUROSTAT_VBE_IND_2010!$C$7:$C$732,"*"&amp;RIGHT($A140,3)&amp;"*",EUROSTAT_VBE_IND_2010!$D$7:$D$732,"2410*"))/1000+(SUMIFS(EUROSTAT_VBE_IND_2010!L$7:L$732,EUROSTAT_VBE_IND_2010!$B$7:$B$732,$D140,EUROSTAT_VBE_IND_2010!$C$7:$C$732,"*"&amp;RIGHT($A140,3)&amp;"*",EUROSTAT_VBE_IND_2010!$D$7:$D$732,"3105*"))/1000</f>
        <v>0</v>
      </c>
      <c r="P140" s="185">
        <f>(SUMIFS(EUROSTAT_VBE_IND_2010!M$7:M$732,EUROSTAT_VBE_IND_2010!$B$7:$B$732,$D140,EUROSTAT_VBE_IND_2010!$C$7:$C$732,"*"&amp;RIGHT($A140,3)&amp;"*",EUROSTAT_VBE_IND_2010!$D$7:$D$732,"3270A*"))/1000+(SUMIFS(EUROSTAT_VBE_IND_2010!M$7:M$732,EUROSTAT_VBE_IND_2010!$B$7:$B$732,$D140,EUROSTAT_VBE_IND_2010!$C$7:$C$732,"*"&amp;RIGHT($A140,3)&amp;"*",EUROSTAT_VBE_IND_2010!$D$7:$D$732,"3285*"))/1000+(SUMIFS(EUROSTAT_VBE_IND_2010!M$7:M$732,EUROSTAT_VBE_IND_2010!$B$7:$B$732,$D140,EUROSTAT_VBE_IND_2010!$C$7:$C$732,"*"&amp;RIGHT($A140,3)&amp;"*",EUROSTAT_VBE_IND_2010!$D$7:$D$732,"3295*"))/1000+(SUMIFS(EUROSTAT_VBE_IND_2010!M$7:M$732,EUROSTAT_VBE_IND_2010!$B$7:$B$732,$D140,EUROSTAT_VBE_IND_2010!$C$7:$C$732,"*"&amp;RIGHT($A140,3)&amp;"*",EUROSTAT_VBE_IND_2010!$D$7:$D$732,"2410*"))/1000+(SUMIFS(EUROSTAT_VBE_IND_2010!M$7:M$732,EUROSTAT_VBE_IND_2010!$B$7:$B$732,$D140,EUROSTAT_VBE_IND_2010!$C$7:$C$732,"*"&amp;RIGHT($A140,3)&amp;"*",EUROSTAT_VBE_IND_2010!$D$7:$D$732,"3105*"))/1000</f>
        <v>3.56</v>
      </c>
      <c r="Q140" s="185">
        <f>(SUMIFS(EUROSTAT_VBE_IND_2010!N$7:N$732,EUROSTAT_VBE_IND_2010!$B$7:$B$732,$D140,EUROSTAT_VBE_IND_2010!$C$7:$C$732,"*"&amp;RIGHT($A140,3)&amp;"*",EUROSTAT_VBE_IND_2010!$D$7:$D$732,"3270A*"))/1000+(SUMIFS(EUROSTAT_VBE_IND_2010!N$7:N$732,EUROSTAT_VBE_IND_2010!$B$7:$B$732,$D140,EUROSTAT_VBE_IND_2010!$C$7:$C$732,"*"&amp;RIGHT($A140,3)&amp;"*",EUROSTAT_VBE_IND_2010!$D$7:$D$732,"3285*"))/1000+(SUMIFS(EUROSTAT_VBE_IND_2010!N$7:N$732,EUROSTAT_VBE_IND_2010!$B$7:$B$732,$D140,EUROSTAT_VBE_IND_2010!$C$7:$C$732,"*"&amp;RIGHT($A140,3)&amp;"*",EUROSTAT_VBE_IND_2010!$D$7:$D$732,"3295*"))/1000+(SUMIFS(EUROSTAT_VBE_IND_2010!N$7:N$732,EUROSTAT_VBE_IND_2010!$B$7:$B$732,$D140,EUROSTAT_VBE_IND_2010!$C$7:$C$732,"*"&amp;RIGHT($A140,3)&amp;"*",EUROSTAT_VBE_IND_2010!$D$7:$D$732,"2410*"))/1000+(SUMIFS(EUROSTAT_VBE_IND_2010!N$7:N$732,EUROSTAT_VBE_IND_2010!$B$7:$B$732,$D140,EUROSTAT_VBE_IND_2010!$C$7:$C$732,"*"&amp;RIGHT($A140,3)&amp;"*",EUROSTAT_VBE_IND_2010!$D$7:$D$732,"3105*"))/1000</f>
        <v>1.44</v>
      </c>
      <c r="R140" s="185">
        <f>(SUMIFS(EUROSTAT_VBE_IND_2010!O$7:O$732,EUROSTAT_VBE_IND_2010!$B$7:$B$732,$D140,EUROSTAT_VBE_IND_2010!$C$7:$C$732,"*"&amp;RIGHT($A140,3)&amp;"*",EUROSTAT_VBE_IND_2010!$D$7:$D$732,"3270A*"))/1000+(SUMIFS(EUROSTAT_VBE_IND_2010!O$7:O$732,EUROSTAT_VBE_IND_2010!$B$7:$B$732,$D140,EUROSTAT_VBE_IND_2010!$C$7:$C$732,"*"&amp;RIGHT($A140,3)&amp;"*",EUROSTAT_VBE_IND_2010!$D$7:$D$732,"3285*"))/1000+(SUMIFS(EUROSTAT_VBE_IND_2010!O$7:O$732,EUROSTAT_VBE_IND_2010!$B$7:$B$732,$D140,EUROSTAT_VBE_IND_2010!$C$7:$C$732,"*"&amp;RIGHT($A140,3)&amp;"*",EUROSTAT_VBE_IND_2010!$D$7:$D$732,"3295*"))/1000+(SUMIFS(EUROSTAT_VBE_IND_2010!O$7:O$732,EUROSTAT_VBE_IND_2010!$B$7:$B$732,$D140,EUROSTAT_VBE_IND_2010!$C$7:$C$732,"*"&amp;RIGHT($A140,3)&amp;"*",EUROSTAT_VBE_IND_2010!$D$7:$D$732,"2410*"))/1000+(SUMIFS(EUROSTAT_VBE_IND_2010!O$7:O$732,EUROSTAT_VBE_IND_2010!$B$7:$B$732,$D140,EUROSTAT_VBE_IND_2010!$C$7:$C$732,"*"&amp;RIGHT($A140,3)&amp;"*",EUROSTAT_VBE_IND_2010!$D$7:$D$732,"3105*"))/1000</f>
        <v>0.56</v>
      </c>
      <c r="S140" s="185">
        <f>(SUMIFS(EUROSTAT_VBE_IND_2010!P$7:P$732,EUROSTAT_VBE_IND_2010!$B$7:$B$732,$D140,EUROSTAT_VBE_IND_2010!$C$7:$C$732,"*"&amp;RIGHT($A140,3)&amp;"*",EUROSTAT_VBE_IND_2010!$D$7:$D$732,"3270A*"))/1000+(SUMIFS(EUROSTAT_VBE_IND_2010!P$7:P$732,EUROSTAT_VBE_IND_2010!$B$7:$B$732,$D140,EUROSTAT_VBE_IND_2010!$C$7:$C$732,"*"&amp;RIGHT($A140,3)&amp;"*",EUROSTAT_VBE_IND_2010!$D$7:$D$732,"3285*"))/1000+(SUMIFS(EUROSTAT_VBE_IND_2010!P$7:P$732,EUROSTAT_VBE_IND_2010!$B$7:$B$732,$D140,EUROSTAT_VBE_IND_2010!$C$7:$C$732,"*"&amp;RIGHT($A140,3)&amp;"*",EUROSTAT_VBE_IND_2010!$D$7:$D$732,"3295*"))/1000+(SUMIFS(EUROSTAT_VBE_IND_2010!P$7:P$732,EUROSTAT_VBE_IND_2010!$B$7:$B$732,$D140,EUROSTAT_VBE_IND_2010!$C$7:$C$732,"*"&amp;RIGHT($A140,3)&amp;"*",EUROSTAT_VBE_IND_2010!$D$7:$D$732,"2410*"))/1000+(SUMIFS(EUROSTAT_VBE_IND_2010!P$7:P$732,EUROSTAT_VBE_IND_2010!$B$7:$B$732,$D140,EUROSTAT_VBE_IND_2010!$C$7:$C$732,"*"&amp;RIGHT($A140,3)&amp;"*",EUROSTAT_VBE_IND_2010!$D$7:$D$732,"3105*"))/1000</f>
        <v>0.48</v>
      </c>
      <c r="T140" s="185">
        <f>(SUMIFS(EUROSTAT_VBE_IND_2010!Q$7:Q$732,EUROSTAT_VBE_IND_2010!$B$7:$B$732,$D140,EUROSTAT_VBE_IND_2010!$C$7:$C$732,"*"&amp;RIGHT($A140,3)&amp;"*",EUROSTAT_VBE_IND_2010!$D$7:$D$732,"3270A*"))/1000+(SUMIFS(EUROSTAT_VBE_IND_2010!Q$7:Q$732,EUROSTAT_VBE_IND_2010!$B$7:$B$732,$D140,EUROSTAT_VBE_IND_2010!$C$7:$C$732,"*"&amp;RIGHT($A140,3)&amp;"*",EUROSTAT_VBE_IND_2010!$D$7:$D$732,"3285*"))/1000+(SUMIFS(EUROSTAT_VBE_IND_2010!Q$7:Q$732,EUROSTAT_VBE_IND_2010!$B$7:$B$732,$D140,EUROSTAT_VBE_IND_2010!$C$7:$C$732,"*"&amp;RIGHT($A140,3)&amp;"*",EUROSTAT_VBE_IND_2010!$D$7:$D$732,"3295*"))/1000+(SUMIFS(EUROSTAT_VBE_IND_2010!Q$7:Q$732,EUROSTAT_VBE_IND_2010!$B$7:$B$732,$D140,EUROSTAT_VBE_IND_2010!$C$7:$C$732,"*"&amp;RIGHT($A140,3)&amp;"*",EUROSTAT_VBE_IND_2010!$D$7:$D$732,"2410*"))/1000+(SUMIFS(EUROSTAT_VBE_IND_2010!Q$7:Q$732,EUROSTAT_VBE_IND_2010!$B$7:$B$732,$D140,EUROSTAT_VBE_IND_2010!$C$7:$C$732,"*"&amp;RIGHT($A140,3)&amp;"*",EUROSTAT_VBE_IND_2010!$D$7:$D$732,"3105*"))/1000</f>
        <v>0.04</v>
      </c>
      <c r="U140" s="185">
        <f>(SUMIFS(EUROSTAT_VBE_IND_2010!R$7:R$732,EUROSTAT_VBE_IND_2010!$B$7:$B$732,$D140,EUROSTAT_VBE_IND_2010!$C$7:$C$732,"*"&amp;RIGHT($A140,3)&amp;"*",EUROSTAT_VBE_IND_2010!$D$7:$D$732,"3270A*"))/1000+(SUMIFS(EUROSTAT_VBE_IND_2010!R$7:R$732,EUROSTAT_VBE_IND_2010!$B$7:$B$732,$D140,EUROSTAT_VBE_IND_2010!$C$7:$C$732,"*"&amp;RIGHT($A140,3)&amp;"*",EUROSTAT_VBE_IND_2010!$D$7:$D$732,"3285*"))/1000+(SUMIFS(EUROSTAT_VBE_IND_2010!R$7:R$732,EUROSTAT_VBE_IND_2010!$B$7:$B$732,$D140,EUROSTAT_VBE_IND_2010!$C$7:$C$732,"*"&amp;RIGHT($A140,3)&amp;"*",EUROSTAT_VBE_IND_2010!$D$7:$D$732,"3295*"))/1000+(SUMIFS(EUROSTAT_VBE_IND_2010!R$7:R$732,EUROSTAT_VBE_IND_2010!$B$7:$B$732,$D140,EUROSTAT_VBE_IND_2010!$C$7:$C$732,"*"&amp;RIGHT($A140,3)&amp;"*",EUROSTAT_VBE_IND_2010!$D$7:$D$732,"2410*"))/1000+(SUMIFS(EUROSTAT_VBE_IND_2010!R$7:R$732,EUROSTAT_VBE_IND_2010!$B$7:$B$732,$D140,EUROSTAT_VBE_IND_2010!$C$7:$C$732,"*"&amp;RIGHT($A140,3)&amp;"*",EUROSTAT_VBE_IND_2010!$D$7:$D$732,"3105*"))/1000</f>
        <v>0</v>
      </c>
      <c r="V140" s="185">
        <f>(SUMIFS(EUROSTAT_VBE_IND_2010!S$7:S$732,EUROSTAT_VBE_IND_2010!$B$7:$B$732,$D140,EUROSTAT_VBE_IND_2010!$C$7:$C$732,"*"&amp;RIGHT($A140,3)&amp;"*",EUROSTAT_VBE_IND_2010!$D$7:$D$732,"3270A*"))/1000+(SUMIFS(EUROSTAT_VBE_IND_2010!S$7:S$732,EUROSTAT_VBE_IND_2010!$B$7:$B$732,$D140,EUROSTAT_VBE_IND_2010!$C$7:$C$732,"*"&amp;RIGHT($A140,3)&amp;"*",EUROSTAT_VBE_IND_2010!$D$7:$D$732,"3285*"))/1000+(SUMIFS(EUROSTAT_VBE_IND_2010!S$7:S$732,EUROSTAT_VBE_IND_2010!$B$7:$B$732,$D140,EUROSTAT_VBE_IND_2010!$C$7:$C$732,"*"&amp;RIGHT($A140,3)&amp;"*",EUROSTAT_VBE_IND_2010!$D$7:$D$732,"3295*"))/1000+(SUMIFS(EUROSTAT_VBE_IND_2010!S$7:S$732,EUROSTAT_VBE_IND_2010!$B$7:$B$732,$D140,EUROSTAT_VBE_IND_2010!$C$7:$C$732,"*"&amp;RIGHT($A140,3)&amp;"*",EUROSTAT_VBE_IND_2010!$D$7:$D$732,"2410*"))/1000+(SUMIFS(EUROSTAT_VBE_IND_2010!S$7:S$732,EUROSTAT_VBE_IND_2010!$B$7:$B$732,$D140,EUROSTAT_VBE_IND_2010!$C$7:$C$732,"*"&amp;RIGHT($A140,3)&amp;"*",EUROSTAT_VBE_IND_2010!$D$7:$D$732,"3105*"))/1000</f>
        <v>7.6</v>
      </c>
      <c r="W140" s="185">
        <f>(SUMIFS(EUROSTAT_VBE_IND_2010!T$7:T$732,EUROSTAT_VBE_IND_2010!$B$7:$B$732,$D140,EUROSTAT_VBE_IND_2010!$C$7:$C$732,"*"&amp;RIGHT($A140,3)&amp;"*",EUROSTAT_VBE_IND_2010!$D$7:$D$732,"3270A*"))/1000+(SUMIFS(EUROSTAT_VBE_IND_2010!T$7:T$732,EUROSTAT_VBE_IND_2010!$B$7:$B$732,$D140,EUROSTAT_VBE_IND_2010!$C$7:$C$732,"*"&amp;RIGHT($A140,3)&amp;"*",EUROSTAT_VBE_IND_2010!$D$7:$D$732,"3285*"))/1000+(SUMIFS(EUROSTAT_VBE_IND_2010!T$7:T$732,EUROSTAT_VBE_IND_2010!$B$7:$B$732,$D140,EUROSTAT_VBE_IND_2010!$C$7:$C$732,"*"&amp;RIGHT($A140,3)&amp;"*",EUROSTAT_VBE_IND_2010!$D$7:$D$732,"3295*"))/1000+(SUMIFS(EUROSTAT_VBE_IND_2010!T$7:T$732,EUROSTAT_VBE_IND_2010!$B$7:$B$732,$D140,EUROSTAT_VBE_IND_2010!$C$7:$C$732,"*"&amp;RIGHT($A140,3)&amp;"*",EUROSTAT_VBE_IND_2010!$D$7:$D$732,"2410*"))/1000+(SUMIFS(EUROSTAT_VBE_IND_2010!T$7:T$732,EUROSTAT_VBE_IND_2010!$B$7:$B$732,$D140,EUROSTAT_VBE_IND_2010!$C$7:$C$732,"*"&amp;RIGHT($A140,3)&amp;"*",EUROSTAT_VBE_IND_2010!$D$7:$D$732,"3105*"))/1000</f>
        <v>0</v>
      </c>
      <c r="X140" s="185">
        <f>(SUMIFS(EUROSTAT_VBE_IND_2010!U$7:U$732,EUROSTAT_VBE_IND_2010!$B$7:$B$732,$D140,EUROSTAT_VBE_IND_2010!$C$7:$C$732,"*"&amp;RIGHT($A140,3)&amp;"*",EUROSTAT_VBE_IND_2010!$D$7:$D$732,"3270A*"))/1000+(SUMIFS(EUROSTAT_VBE_IND_2010!U$7:U$732,EUROSTAT_VBE_IND_2010!$B$7:$B$732,$D140,EUROSTAT_VBE_IND_2010!$C$7:$C$732,"*"&amp;RIGHT($A140,3)&amp;"*",EUROSTAT_VBE_IND_2010!$D$7:$D$732,"3285*"))/1000+(SUMIFS(EUROSTAT_VBE_IND_2010!U$7:U$732,EUROSTAT_VBE_IND_2010!$B$7:$B$732,$D140,EUROSTAT_VBE_IND_2010!$C$7:$C$732,"*"&amp;RIGHT($A140,3)&amp;"*",EUROSTAT_VBE_IND_2010!$D$7:$D$732,"3295*"))/1000+(SUMIFS(EUROSTAT_VBE_IND_2010!U$7:U$732,EUROSTAT_VBE_IND_2010!$B$7:$B$732,$D140,EUROSTAT_VBE_IND_2010!$C$7:$C$732,"*"&amp;RIGHT($A140,3)&amp;"*",EUROSTAT_VBE_IND_2010!$D$7:$D$732,"2410*"))/1000+(SUMIFS(EUROSTAT_VBE_IND_2010!U$7:U$732,EUROSTAT_VBE_IND_2010!$B$7:$B$732,$D140,EUROSTAT_VBE_IND_2010!$C$7:$C$732,"*"&amp;RIGHT($A140,3)&amp;"*",EUROSTAT_VBE_IND_2010!$D$7:$D$732,"3105*"))/1000</f>
        <v>0</v>
      </c>
      <c r="Y140" s="185">
        <f>(SUMIFS(EUROSTAT_VBE_IND_2010!V$7:V$732,EUROSTAT_VBE_IND_2010!$B$7:$B$732,$D140,EUROSTAT_VBE_IND_2010!$C$7:$C$732,"*"&amp;RIGHT($A140,3)&amp;"*",EUROSTAT_VBE_IND_2010!$D$7:$D$732,"3270A*"))/1000+(SUMIFS(EUROSTAT_VBE_IND_2010!V$7:V$732,EUROSTAT_VBE_IND_2010!$B$7:$B$732,$D140,EUROSTAT_VBE_IND_2010!$C$7:$C$732,"*"&amp;RIGHT($A140,3)&amp;"*",EUROSTAT_VBE_IND_2010!$D$7:$D$732,"3285*"))/1000+(SUMIFS(EUROSTAT_VBE_IND_2010!V$7:V$732,EUROSTAT_VBE_IND_2010!$B$7:$B$732,$D140,EUROSTAT_VBE_IND_2010!$C$7:$C$732,"*"&amp;RIGHT($A140,3)&amp;"*",EUROSTAT_VBE_IND_2010!$D$7:$D$732,"3295*"))/1000+(SUMIFS(EUROSTAT_VBE_IND_2010!V$7:V$732,EUROSTAT_VBE_IND_2010!$B$7:$B$732,$D140,EUROSTAT_VBE_IND_2010!$C$7:$C$732,"*"&amp;RIGHT($A140,3)&amp;"*",EUROSTAT_VBE_IND_2010!$D$7:$D$732,"2410*"))/1000+(SUMIFS(EUROSTAT_VBE_IND_2010!V$7:V$732,EUROSTAT_VBE_IND_2010!$B$7:$B$732,$D140,EUROSTAT_VBE_IND_2010!$C$7:$C$732,"*"&amp;RIGHT($A140,3)&amp;"*",EUROSTAT_VBE_IND_2010!$D$7:$D$732,"3105*"))/1000</f>
        <v>0</v>
      </c>
      <c r="Z140" s="185">
        <f>(SUMIFS(EUROSTAT_VBE_IND_2010!W$7:W$732,EUROSTAT_VBE_IND_2010!$B$7:$B$732,$D140,EUROSTAT_VBE_IND_2010!$C$7:$C$732,"*"&amp;RIGHT($A140,3)&amp;"*",EUROSTAT_VBE_IND_2010!$D$7:$D$732,"3270A*"))/1000+(SUMIFS(EUROSTAT_VBE_IND_2010!W$7:W$732,EUROSTAT_VBE_IND_2010!$B$7:$B$732,$D140,EUROSTAT_VBE_IND_2010!$C$7:$C$732,"*"&amp;RIGHT($A140,3)&amp;"*",EUROSTAT_VBE_IND_2010!$D$7:$D$732,"3285*"))/1000+(SUMIFS(EUROSTAT_VBE_IND_2010!W$7:W$732,EUROSTAT_VBE_IND_2010!$B$7:$B$732,$D140,EUROSTAT_VBE_IND_2010!$C$7:$C$732,"*"&amp;RIGHT($A140,3)&amp;"*",EUROSTAT_VBE_IND_2010!$D$7:$D$732,"3295*"))/1000+(SUMIFS(EUROSTAT_VBE_IND_2010!W$7:W$732,EUROSTAT_VBE_IND_2010!$B$7:$B$732,$D140,EUROSTAT_VBE_IND_2010!$C$7:$C$732,"*"&amp;RIGHT($A140,3)&amp;"*",EUROSTAT_VBE_IND_2010!$D$7:$D$732,"2410*"))/1000+(SUMIFS(EUROSTAT_VBE_IND_2010!W$7:W$732,EUROSTAT_VBE_IND_2010!$B$7:$B$732,$D140,EUROSTAT_VBE_IND_2010!$C$7:$C$732,"*"&amp;RIGHT($A140,3)&amp;"*",EUROSTAT_VBE_IND_2010!$D$7:$D$732,"3105*"))/1000</f>
        <v>0</v>
      </c>
      <c r="AA140" s="185">
        <f>(SUMIFS(EUROSTAT_VBE_IND_2010!X$7:X$732,EUROSTAT_VBE_IND_2010!$B$7:$B$732,$D140,EUROSTAT_VBE_IND_2010!$C$7:$C$732,"*"&amp;RIGHT($A140,3)&amp;"*",EUROSTAT_VBE_IND_2010!$D$7:$D$732,"3270A*"))/1000+(SUMIFS(EUROSTAT_VBE_IND_2010!X$7:X$732,EUROSTAT_VBE_IND_2010!$B$7:$B$732,$D140,EUROSTAT_VBE_IND_2010!$C$7:$C$732,"*"&amp;RIGHT($A140,3)&amp;"*",EUROSTAT_VBE_IND_2010!$D$7:$D$732,"3285*"))/1000+(SUMIFS(EUROSTAT_VBE_IND_2010!X$7:X$732,EUROSTAT_VBE_IND_2010!$B$7:$B$732,$D140,EUROSTAT_VBE_IND_2010!$C$7:$C$732,"*"&amp;RIGHT($A140,3)&amp;"*",EUROSTAT_VBE_IND_2010!$D$7:$D$732,"3295*"))/1000+(SUMIFS(EUROSTAT_VBE_IND_2010!X$7:X$732,EUROSTAT_VBE_IND_2010!$B$7:$B$732,$D140,EUROSTAT_VBE_IND_2010!$C$7:$C$732,"*"&amp;RIGHT($A140,3)&amp;"*",EUROSTAT_VBE_IND_2010!$D$7:$D$732,"2410*"))/1000+(SUMIFS(EUROSTAT_VBE_IND_2010!X$7:X$732,EUROSTAT_VBE_IND_2010!$B$7:$B$732,$D140,EUROSTAT_VBE_IND_2010!$C$7:$C$732,"*"&amp;RIGHT($A140,3)&amp;"*",EUROSTAT_VBE_IND_2010!$D$7:$D$732,"3105*"))/1000</f>
        <v>0</v>
      </c>
      <c r="AB140" s="185">
        <f>(SUMIFS(EUROSTAT_VBE_IND_2010!AA$7:AA$732,EUROSTAT_VBE_IND_2010!$B$7:$B$732,$D140,EUROSTAT_VBE_IND_2010!$C$7:$C$732,"*"&amp;RIGHT($A140,3)&amp;"*",EUROSTAT_VBE_IND_2010!$D$7:$D$732,"3270A*"))/1000+(SUMIFS(EUROSTAT_VBE_IND_2010!AA$7:AA$732,EUROSTAT_VBE_IND_2010!$B$7:$B$732,$D140,EUROSTAT_VBE_IND_2010!$C$7:$C$732,"*"&amp;RIGHT($A140,3)&amp;"*",EUROSTAT_VBE_IND_2010!$D$7:$D$732,"3285*"))/1000+(SUMIFS(EUROSTAT_VBE_IND_2010!AA$7:AA$732,EUROSTAT_VBE_IND_2010!$B$7:$B$732,$D140,EUROSTAT_VBE_IND_2010!$C$7:$C$732,"*"&amp;RIGHT($A140,3)&amp;"*",EUROSTAT_VBE_IND_2010!$D$7:$D$732,"3295*"))/1000+(SUMIFS(EUROSTAT_VBE_IND_2010!AA$7:AA$732,EUROSTAT_VBE_IND_2010!$B$7:$B$732,$D140,EUROSTAT_VBE_IND_2010!$C$7:$C$732,"*"&amp;RIGHT($A140,3)&amp;"*",EUROSTAT_VBE_IND_2010!$D$7:$D$732,"2410*"))/1000+(SUMIFS(EUROSTAT_VBE_IND_2010!AA$7:AA$732,EUROSTAT_VBE_IND_2010!$B$7:$B$732,$D140,EUROSTAT_VBE_IND_2010!$C$7:$C$732,"*"&amp;RIGHT($A140,3)&amp;"*",EUROSTAT_VBE_IND_2010!$D$7:$D$732,"3105*"))/1000</f>
        <v>0</v>
      </c>
      <c r="AC140" s="185">
        <f>(SUMIFS(EUROSTAT_VBE_IND_2010!AB$7:AB$732,EUROSTAT_VBE_IND_2010!$B$7:$B$732,$D140,EUROSTAT_VBE_IND_2010!$C$7:$C$732,"*"&amp;RIGHT($A140,3)&amp;"*",EUROSTAT_VBE_IND_2010!$D$7:$D$732,"3270A*"))/1000+(SUMIFS(EUROSTAT_VBE_IND_2010!AB$7:AB$732,EUROSTAT_VBE_IND_2010!$B$7:$B$732,$D140,EUROSTAT_VBE_IND_2010!$C$7:$C$732,"*"&amp;RIGHT($A140,3)&amp;"*",EUROSTAT_VBE_IND_2010!$D$7:$D$732,"3285*"))/1000+(SUMIFS(EUROSTAT_VBE_IND_2010!AB$7:AB$732,EUROSTAT_VBE_IND_2010!$B$7:$B$732,$D140,EUROSTAT_VBE_IND_2010!$C$7:$C$732,"*"&amp;RIGHT($A140,3)&amp;"*",EUROSTAT_VBE_IND_2010!$D$7:$D$732,"3295*"))/1000+(SUMIFS(EUROSTAT_VBE_IND_2010!AB$7:AB$732,EUROSTAT_VBE_IND_2010!$B$7:$B$732,$D140,EUROSTAT_VBE_IND_2010!$C$7:$C$732,"*"&amp;RIGHT($A140,3)&amp;"*",EUROSTAT_VBE_IND_2010!$D$7:$D$732,"2410*"))/1000+(SUMIFS(EUROSTAT_VBE_IND_2010!AB$7:AB$732,EUROSTAT_VBE_IND_2010!$B$7:$B$732,$D140,EUROSTAT_VBE_IND_2010!$C$7:$C$732,"*"&amp;RIGHT($A140,3)&amp;"*",EUROSTAT_VBE_IND_2010!$D$7:$D$732,"3105*"))/1000</f>
        <v>0</v>
      </c>
      <c r="AD140" s="185">
        <f>(SUMIFS(EUROSTAT_VBE_IND_2010!AC$7:AC$732,EUROSTAT_VBE_IND_2010!$B$7:$B$732,$D140,EUROSTAT_VBE_IND_2010!$C$7:$C$732,"*"&amp;RIGHT($A140,3)&amp;"*",EUROSTAT_VBE_IND_2010!$D$7:$D$732,"3270A*"))/1000+(SUMIFS(EUROSTAT_VBE_IND_2010!AC$7:AC$732,EUROSTAT_VBE_IND_2010!$B$7:$B$732,$D140,EUROSTAT_VBE_IND_2010!$C$7:$C$732,"*"&amp;RIGHT($A140,3)&amp;"*",EUROSTAT_VBE_IND_2010!$D$7:$D$732,"3285*"))/1000+(SUMIFS(EUROSTAT_VBE_IND_2010!AC$7:AC$732,EUROSTAT_VBE_IND_2010!$B$7:$B$732,$D140,EUROSTAT_VBE_IND_2010!$C$7:$C$732,"*"&amp;RIGHT($A140,3)&amp;"*",EUROSTAT_VBE_IND_2010!$D$7:$D$732,"3295*"))/1000+(SUMIFS(EUROSTAT_VBE_IND_2010!AC$7:AC$732,EUROSTAT_VBE_IND_2010!$B$7:$B$732,$D140,EUROSTAT_VBE_IND_2010!$C$7:$C$732,"*"&amp;RIGHT($A140,3)&amp;"*",EUROSTAT_VBE_IND_2010!$D$7:$D$732,"2410*"))/1000+(SUMIFS(EUROSTAT_VBE_IND_2010!AC$7:AC$732,EUROSTAT_VBE_IND_2010!$B$7:$B$732,$D140,EUROSTAT_VBE_IND_2010!$C$7:$C$732,"*"&amp;RIGHT($A140,3)&amp;"*",EUROSTAT_VBE_IND_2010!$D$7:$D$732,"3105*"))/1000</f>
        <v>0.07</v>
      </c>
      <c r="AE140" s="185">
        <f>(SUMIFS(EUROSTAT_VBE_IND_2010!AD$7:AD$732,EUROSTAT_VBE_IND_2010!$B$7:$B$732,$D140,EUROSTAT_VBE_IND_2010!$C$7:$C$732,"*"&amp;RIGHT($A140,3)&amp;"*",EUROSTAT_VBE_IND_2010!$D$7:$D$732,"3270A*"))/1000+(SUMIFS(EUROSTAT_VBE_IND_2010!AD$7:AD$732,EUROSTAT_VBE_IND_2010!$B$7:$B$732,$D140,EUROSTAT_VBE_IND_2010!$C$7:$C$732,"*"&amp;RIGHT($A140,3)&amp;"*",EUROSTAT_VBE_IND_2010!$D$7:$D$732,"3285*"))/1000+(SUMIFS(EUROSTAT_VBE_IND_2010!AD$7:AD$732,EUROSTAT_VBE_IND_2010!$B$7:$B$732,$D140,EUROSTAT_VBE_IND_2010!$C$7:$C$732,"*"&amp;RIGHT($A140,3)&amp;"*",EUROSTAT_VBE_IND_2010!$D$7:$D$732,"3295*"))/1000+(SUMIFS(EUROSTAT_VBE_IND_2010!AD$7:AD$732,EUROSTAT_VBE_IND_2010!$B$7:$B$732,$D140,EUROSTAT_VBE_IND_2010!$C$7:$C$732,"*"&amp;RIGHT($A140,3)&amp;"*",EUROSTAT_VBE_IND_2010!$D$7:$D$732,"2410*"))/1000+(SUMIFS(EUROSTAT_VBE_IND_2010!AD$7:AD$732,EUROSTAT_VBE_IND_2010!$B$7:$B$732,$D140,EUROSTAT_VBE_IND_2010!$C$7:$C$732,"*"&amp;RIGHT($A140,3)&amp;"*",EUROSTAT_VBE_IND_2010!$D$7:$D$732,"3105*"))/1000</f>
        <v>0.12</v>
      </c>
      <c r="AF140" s="185">
        <f>(SUMIFS(EUROSTAT_VBE_IND_2010!AE$7:AE$732,EUROSTAT_VBE_IND_2010!$B$7:$B$732,$D140,EUROSTAT_VBE_IND_2010!$C$7:$C$732,"*"&amp;RIGHT($A140,3)&amp;"*",EUROSTAT_VBE_IND_2010!$D$7:$D$732,"3270A*"))/1000+(SUMIFS(EUROSTAT_VBE_IND_2010!AE$7:AE$732,EUROSTAT_VBE_IND_2010!$B$7:$B$732,$D140,EUROSTAT_VBE_IND_2010!$C$7:$C$732,"*"&amp;RIGHT($A140,3)&amp;"*",EUROSTAT_VBE_IND_2010!$D$7:$D$732,"3285*"))/1000+(SUMIFS(EUROSTAT_VBE_IND_2010!AE$7:AE$732,EUROSTAT_VBE_IND_2010!$B$7:$B$732,$D140,EUROSTAT_VBE_IND_2010!$C$7:$C$732,"*"&amp;RIGHT($A140,3)&amp;"*",EUROSTAT_VBE_IND_2010!$D$7:$D$732,"3295*"))/1000+(SUMIFS(EUROSTAT_VBE_IND_2010!AE$7:AE$732,EUROSTAT_VBE_IND_2010!$B$7:$B$732,$D140,EUROSTAT_VBE_IND_2010!$C$7:$C$732,"*"&amp;RIGHT($A140,3)&amp;"*",EUROSTAT_VBE_IND_2010!$D$7:$D$732,"2410*"))/1000+(SUMIFS(EUROSTAT_VBE_IND_2010!AE$7:AE$732,EUROSTAT_VBE_IND_2010!$B$7:$B$732,$D140,EUROSTAT_VBE_IND_2010!$C$7:$C$732,"*"&amp;RIGHT($A140,3)&amp;"*",EUROSTAT_VBE_IND_2010!$D$7:$D$732,"3105*"))/1000</f>
        <v>0</v>
      </c>
      <c r="AG140" s="185">
        <f>(SUMIFS(EUROSTAT_VBE_IND_2010!AF$7:AF$732,EUROSTAT_VBE_IND_2010!$B$7:$B$732,$D140,EUROSTAT_VBE_IND_2010!$C$7:$C$732,"*"&amp;RIGHT($A140,3)&amp;"*",EUROSTAT_VBE_IND_2010!$D$7:$D$732,"3270A*"))/1000+(SUMIFS(EUROSTAT_VBE_IND_2010!AF$7:AF$732,EUROSTAT_VBE_IND_2010!$B$7:$B$732,$D140,EUROSTAT_VBE_IND_2010!$C$7:$C$732,"*"&amp;RIGHT($A140,3)&amp;"*",EUROSTAT_VBE_IND_2010!$D$7:$D$732,"3285*"))/1000+(SUMIFS(EUROSTAT_VBE_IND_2010!AF$7:AF$732,EUROSTAT_VBE_IND_2010!$B$7:$B$732,$D140,EUROSTAT_VBE_IND_2010!$C$7:$C$732,"*"&amp;RIGHT($A140,3)&amp;"*",EUROSTAT_VBE_IND_2010!$D$7:$D$732,"3295*"))/1000+(SUMIFS(EUROSTAT_VBE_IND_2010!AF$7:AF$732,EUROSTAT_VBE_IND_2010!$B$7:$B$732,$D140,EUROSTAT_VBE_IND_2010!$C$7:$C$732,"*"&amp;RIGHT($A140,3)&amp;"*",EUROSTAT_VBE_IND_2010!$D$7:$D$732,"2410*"))/1000+(SUMIFS(EUROSTAT_VBE_IND_2010!AF$7:AF$732,EUROSTAT_VBE_IND_2010!$B$7:$B$732,$D140,EUROSTAT_VBE_IND_2010!$C$7:$C$732,"*"&amp;RIGHT($A140,3)&amp;"*",EUROSTAT_VBE_IND_2010!$D$7:$D$732,"3105*"))/1000</f>
        <v>0</v>
      </c>
      <c r="AH140" s="185">
        <f>(SUMIFS(EUROSTAT_VBE_IND_2010!AH$7:AH$732,EUROSTAT_VBE_IND_2010!$B$7:$B$732,$D140,EUROSTAT_VBE_IND_2010!$C$7:$C$732,"*"&amp;RIGHT($A140,3)&amp;"*",EUROSTAT_VBE_IND_2010!$D$7:$D$732,"3270A*"))/1000+(SUMIFS(EUROSTAT_VBE_IND_2010!AH$7:AH$732,EUROSTAT_VBE_IND_2010!$B$7:$B$732,$D140,EUROSTAT_VBE_IND_2010!$C$7:$C$732,"*"&amp;RIGHT($A140,3)&amp;"*",EUROSTAT_VBE_IND_2010!$D$7:$D$732,"3285*"))/1000+(SUMIFS(EUROSTAT_VBE_IND_2010!AH$7:AH$732,EUROSTAT_VBE_IND_2010!$B$7:$B$732,$D140,EUROSTAT_VBE_IND_2010!$C$7:$C$732,"*"&amp;RIGHT($A140,3)&amp;"*",EUROSTAT_VBE_IND_2010!$D$7:$D$732,"3295*"))/1000+(SUMIFS(EUROSTAT_VBE_IND_2010!AH$7:AH$732,EUROSTAT_VBE_IND_2010!$B$7:$B$732,$D140,EUROSTAT_VBE_IND_2010!$C$7:$C$732,"*"&amp;RIGHT($A140,3)&amp;"*",EUROSTAT_VBE_IND_2010!$D$7:$D$732,"2410*"))/1000+(SUMIFS(EUROSTAT_VBE_IND_2010!AH$7:AH$732,EUROSTAT_VBE_IND_2010!$B$7:$B$732,$D140,EUROSTAT_VBE_IND_2010!$C$7:$C$732,"*"&amp;RIGHT($A140,3)&amp;"*",EUROSTAT_VBE_IND_2010!$D$7:$D$732,"3105*"))/1000</f>
        <v>0.24</v>
      </c>
      <c r="AI140" s="185">
        <f>(SUMIFS(EUROSTAT_VBE_IND_2010!AI$7:AI$732,EUROSTAT_VBE_IND_2010!$B$7:$B$732,$D140,EUROSTAT_VBE_IND_2010!$C$7:$C$732,"*"&amp;RIGHT($A140,3)&amp;"*",EUROSTAT_VBE_IND_2010!$D$7:$D$732,"3270A*"))/1000+(SUMIFS(EUROSTAT_VBE_IND_2010!AI$7:AI$732,EUROSTAT_VBE_IND_2010!$B$7:$B$732,$D140,EUROSTAT_VBE_IND_2010!$C$7:$C$732,"*"&amp;RIGHT($A140,3)&amp;"*",EUROSTAT_VBE_IND_2010!$D$7:$D$732,"3285*"))/1000+(SUMIFS(EUROSTAT_VBE_IND_2010!AI$7:AI$732,EUROSTAT_VBE_IND_2010!$B$7:$B$732,$D140,EUROSTAT_VBE_IND_2010!$C$7:$C$732,"*"&amp;RIGHT($A140,3)&amp;"*",EUROSTAT_VBE_IND_2010!$D$7:$D$732,"3295*"))/1000+(SUMIFS(EUROSTAT_VBE_IND_2010!AI$7:AI$732,EUROSTAT_VBE_IND_2010!$B$7:$B$732,$D140,EUROSTAT_VBE_IND_2010!$C$7:$C$732,"*"&amp;RIGHT($A140,3)&amp;"*",EUROSTAT_VBE_IND_2010!$D$7:$D$732,"2410*"))/1000+(SUMIFS(EUROSTAT_VBE_IND_2010!AI$7:AI$732,EUROSTAT_VBE_IND_2010!$B$7:$B$732,$D140,EUROSTAT_VBE_IND_2010!$C$7:$C$732,"*"&amp;RIGHT($A140,3)&amp;"*",EUROSTAT_VBE_IND_2010!$D$7:$D$732,"3105*"))/1000</f>
        <v>0.08</v>
      </c>
      <c r="AJ140" s="185">
        <f>(SUMIFS(EUROSTAT_VBE_IND_2010!AJ$7:AJ$732,EUROSTAT_VBE_IND_2010!$B$7:$B$732,$D140,EUROSTAT_VBE_IND_2010!$C$7:$C$732,"*"&amp;RIGHT($A140,3)&amp;"*",EUROSTAT_VBE_IND_2010!$D$7:$D$732,"3270A*"))/1000+(SUMIFS(EUROSTAT_VBE_IND_2010!AJ$7:AJ$732,EUROSTAT_VBE_IND_2010!$B$7:$B$732,$D140,EUROSTAT_VBE_IND_2010!$C$7:$C$732,"*"&amp;RIGHT($A140,3)&amp;"*",EUROSTAT_VBE_IND_2010!$D$7:$D$732,"3285*"))/1000+(SUMIFS(EUROSTAT_VBE_IND_2010!AJ$7:AJ$732,EUROSTAT_VBE_IND_2010!$B$7:$B$732,$D140,EUROSTAT_VBE_IND_2010!$C$7:$C$732,"*"&amp;RIGHT($A140,3)&amp;"*",EUROSTAT_VBE_IND_2010!$D$7:$D$732,"3295*"))/1000+(SUMIFS(EUROSTAT_VBE_IND_2010!AJ$7:AJ$732,EUROSTAT_VBE_IND_2010!$B$7:$B$732,$D140,EUROSTAT_VBE_IND_2010!$C$7:$C$732,"*"&amp;RIGHT($A140,3)&amp;"*",EUROSTAT_VBE_IND_2010!$D$7:$D$732,"2410*"))/1000+(SUMIFS(EUROSTAT_VBE_IND_2010!AJ$7:AJ$732,EUROSTAT_VBE_IND_2010!$B$7:$B$732,$D140,EUROSTAT_VBE_IND_2010!$C$7:$C$732,"*"&amp;RIGHT($A140,3)&amp;"*",EUROSTAT_VBE_IND_2010!$D$7:$D$732,"3105*"))/1000</f>
        <v>0</v>
      </c>
      <c r="AK140" s="185">
        <f>(SUMIFS(EUROSTAT_VBE_IND_2010!AK$7:AK$732,EUROSTAT_VBE_IND_2010!$B$7:$B$732,$D140,EUROSTAT_VBE_IND_2010!$C$7:$C$732,"*"&amp;RIGHT($A140,3)&amp;"*",EUROSTAT_VBE_IND_2010!$D$7:$D$732,"3270A*"))/1000+(SUMIFS(EUROSTAT_VBE_IND_2010!AK$7:AK$732,EUROSTAT_VBE_IND_2010!$B$7:$B$732,$D140,EUROSTAT_VBE_IND_2010!$C$7:$C$732,"*"&amp;RIGHT($A140,3)&amp;"*",EUROSTAT_VBE_IND_2010!$D$7:$D$732,"3285*"))/1000+(SUMIFS(EUROSTAT_VBE_IND_2010!AK$7:AK$732,EUROSTAT_VBE_IND_2010!$B$7:$B$732,$D140,EUROSTAT_VBE_IND_2010!$C$7:$C$732,"*"&amp;RIGHT($A140,3)&amp;"*",EUROSTAT_VBE_IND_2010!$D$7:$D$732,"3295*"))/1000+(SUMIFS(EUROSTAT_VBE_IND_2010!AK$7:AK$732,EUROSTAT_VBE_IND_2010!$B$7:$B$732,$D140,EUROSTAT_VBE_IND_2010!$C$7:$C$732,"*"&amp;RIGHT($A140,3)&amp;"*",EUROSTAT_VBE_IND_2010!$D$7:$D$732,"2410*"))/1000+(SUMIFS(EUROSTAT_VBE_IND_2010!AK$7:AK$732,EUROSTAT_VBE_IND_2010!$B$7:$B$732,$D140,EUROSTAT_VBE_IND_2010!$C$7:$C$732,"*"&amp;RIGHT($A140,3)&amp;"*",EUROSTAT_VBE_IND_2010!$D$7:$D$732,"3105*"))/1000</f>
        <v>0</v>
      </c>
      <c r="AL140" s="219">
        <f>SUMIFS('IEA Bal_AL-IND'!$D$30:$D$329,'IEA Bal_AL-IND'!$A$30:$A$329,"*"&amp;RIGHT($B140,8),'IEA Bal_AL-IND'!$C$30:$C$329,'Aggregated Balance-IND_2010'!$E140)</f>
        <v>0</v>
      </c>
      <c r="AM140" s="219">
        <f>SUMIFS('IEA Bal_BA-IND'!$D$30:$D$329,'IEA Bal_BA-IND'!$A$30:$A$329,"*"&amp;RIGHT($B140,8),'IEA Bal_BA-IND'!$C$30:$C$329,'Aggregated Balance-IND_2010'!$E140)</f>
        <v>0</v>
      </c>
      <c r="AN140" s="219">
        <f>SUMIFS('IEA Bal_KS-IND'!$D$30:$D$329,'IEA Bal_KS-IND'!$A$30:$A$329,"*"&amp;RIGHT($B140,8),'IEA Bal_KS-IND'!$C$30:$C$329,'Aggregated Balance-IND_2010'!$E140)</f>
        <v>1.96001</v>
      </c>
      <c r="AO140" s="185">
        <f>(SUMIFS(EUROSTAT_VBE_IND_2010!Y$7:Y$732,EUROSTAT_VBE_IND_2010!$B$7:$B$732,$D140,EUROSTAT_VBE_IND_2010!$C$7:$C$732,"*"&amp;RIGHT($A140,3)&amp;"*",EUROSTAT_VBE_IND_2010!$D$7:$D$732,"3270A*"))/1000+(SUMIFS(EUROSTAT_VBE_IND_2010!Y$7:Y$732,EUROSTAT_VBE_IND_2010!$B$7:$B$732,$D140,EUROSTAT_VBE_IND_2010!$C$7:$C$732,"*"&amp;RIGHT($A140,3)&amp;"*",EUROSTAT_VBE_IND_2010!$D$7:$D$732,"3285*"))/1000+(SUMIFS(EUROSTAT_VBE_IND_2010!Y$7:Y$732,EUROSTAT_VBE_IND_2010!$B$7:$B$732,$D140,EUROSTAT_VBE_IND_2010!$C$7:$C$732,"*"&amp;RIGHT($A140,3)&amp;"*",EUROSTAT_VBE_IND_2010!$D$7:$D$732,"3295*"))/1000+(SUMIFS(EUROSTAT_VBE_IND_2010!Y$7:Y$732,EUROSTAT_VBE_IND_2010!$B$7:$B$732,$D140,EUROSTAT_VBE_IND_2010!$C$7:$C$732,"*"&amp;RIGHT($A140,3)&amp;"*",EUROSTAT_VBE_IND_2010!$D$7:$D$732,"2410*"))/1000+(SUMIFS(EUROSTAT_VBE_IND_2010!Y$7:Y$732,EUROSTAT_VBE_IND_2010!$B$7:$B$732,$D140,EUROSTAT_VBE_IND_2010!$C$7:$C$732,"*"&amp;RIGHT($A140,3)&amp;"*",EUROSTAT_VBE_IND_2010!$D$7:$D$732,"3105*"))/1000</f>
        <v>0.04</v>
      </c>
      <c r="AP140" s="185">
        <f>(SUMIFS(EUROSTAT_VBE_IND_2010!Z$7:Z$732,EUROSTAT_VBE_IND_2010!$B$7:$B$732,$D140,EUROSTAT_VBE_IND_2010!$C$7:$C$732,"*"&amp;RIGHT($A140,3)&amp;"*",EUROSTAT_VBE_IND_2010!$D$7:$D$732,"3270A*"))/1000+(SUMIFS(EUROSTAT_VBE_IND_2010!Z$7:Z$732,EUROSTAT_VBE_IND_2010!$B$7:$B$732,$D140,EUROSTAT_VBE_IND_2010!$C$7:$C$732,"*"&amp;RIGHT($A140,3)&amp;"*",EUROSTAT_VBE_IND_2010!$D$7:$D$732,"3285*"))/1000+(SUMIFS(EUROSTAT_VBE_IND_2010!Z$7:Z$732,EUROSTAT_VBE_IND_2010!$B$7:$B$732,$D140,EUROSTAT_VBE_IND_2010!$C$7:$C$732,"*"&amp;RIGHT($A140,3)&amp;"*",EUROSTAT_VBE_IND_2010!$D$7:$D$732,"3295*"))/1000+(SUMIFS(EUROSTAT_VBE_IND_2010!Z$7:Z$732,EUROSTAT_VBE_IND_2010!$B$7:$B$732,$D140,EUROSTAT_VBE_IND_2010!$C$7:$C$732,"*"&amp;RIGHT($A140,3)&amp;"*",EUROSTAT_VBE_IND_2010!$D$7:$D$732,"2410*"))/1000+(SUMIFS(EUROSTAT_VBE_IND_2010!Z$7:Z$732,EUROSTAT_VBE_IND_2010!$B$7:$B$732,$D140,EUROSTAT_VBE_IND_2010!$C$7:$C$732,"*"&amp;RIGHT($A140,3)&amp;"*",EUROSTAT_VBE_IND_2010!$D$7:$D$732,"3105*"))/1000</f>
        <v>0</v>
      </c>
      <c r="AQ140" s="185">
        <f>(SUMIFS(EUROSTAT_VBE_IND_2010!AG$7:AG$732,EUROSTAT_VBE_IND_2010!$B$7:$B$732,$D140,EUROSTAT_VBE_IND_2010!$C$7:$C$732,"*"&amp;RIGHT($A140,3)&amp;"*",EUROSTAT_VBE_IND_2010!$D$7:$D$732,"3270A*"))/1000+(SUMIFS(EUROSTAT_VBE_IND_2010!AG$7:AG$732,EUROSTAT_VBE_IND_2010!$B$7:$B$732,$D140,EUROSTAT_VBE_IND_2010!$C$7:$C$732,"*"&amp;RIGHT($A140,3)&amp;"*",EUROSTAT_VBE_IND_2010!$D$7:$D$732,"3285*"))/1000+(SUMIFS(EUROSTAT_VBE_IND_2010!AG$7:AG$732,EUROSTAT_VBE_IND_2010!$B$7:$B$732,$D140,EUROSTAT_VBE_IND_2010!$C$7:$C$732,"*"&amp;RIGHT($A140,3)&amp;"*",EUROSTAT_VBE_IND_2010!$D$7:$D$732,"3295*"))/1000+(SUMIFS(EUROSTAT_VBE_IND_2010!AG$7:AG$732,EUROSTAT_VBE_IND_2010!$B$7:$B$732,$D140,EUROSTAT_VBE_IND_2010!$C$7:$C$732,"*"&amp;RIGHT($A140,3)&amp;"*",EUROSTAT_VBE_IND_2010!$D$7:$D$732,"2410*"))/1000+(SUMIFS(EUROSTAT_VBE_IND_2010!AG$7:AG$732,EUROSTAT_VBE_IND_2010!$B$7:$B$732,$D140,EUROSTAT_VBE_IND_2010!$C$7:$C$732,"*"&amp;RIGHT($A140,3)&amp;"*",EUROSTAT_VBE_IND_2010!$D$7:$D$732,"3105*"))/1000</f>
        <v>0.04</v>
      </c>
    </row>
    <row r="141" spans="1:43">
      <c r="A141" t="str">
        <f>LEFT(EUROSTAT_VBE_IND_2010!$C$139,8)</f>
        <v>B_101810</v>
      </c>
      <c r="B141" s="28" t="s">
        <v>298</v>
      </c>
      <c r="C141" t="s">
        <v>293</v>
      </c>
      <c r="D141" t="s">
        <v>126</v>
      </c>
      <c r="E141" t="s">
        <v>238</v>
      </c>
      <c r="F141" t="s">
        <v>258</v>
      </c>
      <c r="G141" s="185">
        <f>(SUMIFS(EUROSTAT_VBE_IND_2010!E$7:E$732,EUROSTAT_VBE_IND_2010!$B$7:$B$732,$D141,EUROSTAT_VBE_IND_2010!$C$7:$C$732,"*"&amp;RIGHT($A141,3)&amp;"*",EUROSTAT_VBE_IND_2010!$D$7:$D$732,"328*"))/1000-(SUMIFS(EUROSTAT_VBE_IND_2010!E$7:E$732,EUROSTAT_VBE_IND_2010!$B$7:$B$732,$D141,EUROSTAT_VBE_IND_2010!$C$7:$C$732,"*"&amp;RIGHT($A141,3)&amp;"*",EUROSTAT_VBE_IND_2010!$D$7:$D$732,"3285*"))/1000</f>
        <v>0</v>
      </c>
      <c r="H141" s="185">
        <f>(SUMIFS(EUROSTAT_VBE_IND_2010!F$7:F$732,EUROSTAT_VBE_IND_2010!$B$7:$B$732,$D141,EUROSTAT_VBE_IND_2010!$C$7:$C$732,"*"&amp;RIGHT($A141,3)&amp;"*",EUROSTAT_VBE_IND_2010!$D$7:$D$732,"328*"))/1000-(SUMIFS(EUROSTAT_VBE_IND_2010!F$7:F$732,EUROSTAT_VBE_IND_2010!$B$7:$B$732,$D141,EUROSTAT_VBE_IND_2010!$C$7:$C$732,"*"&amp;RIGHT($A141,3)&amp;"*",EUROSTAT_VBE_IND_2010!$D$7:$D$732,"3285*"))/1000</f>
        <v>0</v>
      </c>
      <c r="I141" s="185">
        <f>(SUMIFS(EUROSTAT_VBE_IND_2010!G$7:G$732,EUROSTAT_VBE_IND_2010!$B$7:$B$732,$D141,EUROSTAT_VBE_IND_2010!$C$7:$C$732,"*"&amp;RIGHT($A141,3)&amp;"*",EUROSTAT_VBE_IND_2010!$D$7:$D$732,"328*"))/1000-(SUMIFS(EUROSTAT_VBE_IND_2010!G$7:G$732,EUROSTAT_VBE_IND_2010!$B$7:$B$732,$D141,EUROSTAT_VBE_IND_2010!$C$7:$C$732,"*"&amp;RIGHT($A141,3)&amp;"*",EUROSTAT_VBE_IND_2010!$D$7:$D$732,"3285*"))/1000</f>
        <v>0</v>
      </c>
      <c r="J141" s="219">
        <f>SUMIFS('IEA Bal_CH-IND'!$D$30:$D$329,'IEA Bal_CH-IND'!$A$30:$A$329,"*"&amp;RIGHT($B141,8),'IEA Bal_CH-IND'!$C$30:$C$329,'Aggregated Balance-IND_2010'!$E141)</f>
        <v>0</v>
      </c>
      <c r="K141" s="185">
        <f>(SUMIFS(EUROSTAT_VBE_IND_2010!H$7:H$732,EUROSTAT_VBE_IND_2010!$B$7:$B$732,$D141,EUROSTAT_VBE_IND_2010!$C$7:$C$732,"*"&amp;RIGHT($A141,3)&amp;"*",EUROSTAT_VBE_IND_2010!$D$7:$D$732,"328*"))/1000-(SUMIFS(EUROSTAT_VBE_IND_2010!H$7:H$732,EUROSTAT_VBE_IND_2010!$B$7:$B$732,$D141,EUROSTAT_VBE_IND_2010!$C$7:$C$732,"*"&amp;RIGHT($A141,3)&amp;"*",EUROSTAT_VBE_IND_2010!$D$7:$D$732,"3285*"))/1000</f>
        <v>0</v>
      </c>
      <c r="L141" s="185">
        <f>(SUMIFS(EUROSTAT_VBE_IND_2010!I$7:I$732,EUROSTAT_VBE_IND_2010!$B$7:$B$732,$D141,EUROSTAT_VBE_IND_2010!$C$7:$C$732,"*"&amp;RIGHT($A141,3)&amp;"*",EUROSTAT_VBE_IND_2010!$D$7:$D$732,"328*"))/1000-(SUMIFS(EUROSTAT_VBE_IND_2010!I$7:I$732,EUROSTAT_VBE_IND_2010!$B$7:$B$732,$D141,EUROSTAT_VBE_IND_2010!$C$7:$C$732,"*"&amp;RIGHT($A141,3)&amp;"*",EUROSTAT_VBE_IND_2010!$D$7:$D$732,"3285*"))/1000</f>
        <v>0</v>
      </c>
      <c r="M141" s="185">
        <f>(SUMIFS(EUROSTAT_VBE_IND_2010!J$7:J$732,EUROSTAT_VBE_IND_2010!$B$7:$B$732,$D141,EUROSTAT_VBE_IND_2010!$C$7:$C$732,"*"&amp;RIGHT($A141,3)&amp;"*",EUROSTAT_VBE_IND_2010!$D$7:$D$732,"328*"))/1000-(SUMIFS(EUROSTAT_VBE_IND_2010!J$7:J$732,EUROSTAT_VBE_IND_2010!$B$7:$B$732,$D141,EUROSTAT_VBE_IND_2010!$C$7:$C$732,"*"&amp;RIGHT($A141,3)&amp;"*",EUROSTAT_VBE_IND_2010!$D$7:$D$732,"3285*"))/1000</f>
        <v>0</v>
      </c>
      <c r="N141" s="185">
        <f>(SUMIFS(EUROSTAT_VBE_IND_2010!K$7:K$732,EUROSTAT_VBE_IND_2010!$B$7:$B$732,$D141,EUROSTAT_VBE_IND_2010!$C$7:$C$732,"*"&amp;RIGHT($A141,3)&amp;"*",EUROSTAT_VBE_IND_2010!$D$7:$D$732,"328*"))/1000-(SUMIFS(EUROSTAT_VBE_IND_2010!K$7:K$732,EUROSTAT_VBE_IND_2010!$B$7:$B$732,$D141,EUROSTAT_VBE_IND_2010!$C$7:$C$732,"*"&amp;RIGHT($A141,3)&amp;"*",EUROSTAT_VBE_IND_2010!$D$7:$D$732,"3285*"))/1000</f>
        <v>0</v>
      </c>
      <c r="O141" s="185">
        <f>(SUMIFS(EUROSTAT_VBE_IND_2010!L$7:L$732,EUROSTAT_VBE_IND_2010!$B$7:$B$732,$D141,EUROSTAT_VBE_IND_2010!$C$7:$C$732,"*"&amp;RIGHT($A141,3)&amp;"*",EUROSTAT_VBE_IND_2010!$D$7:$D$732,"328*"))/1000-(SUMIFS(EUROSTAT_VBE_IND_2010!L$7:L$732,EUROSTAT_VBE_IND_2010!$B$7:$B$732,$D141,EUROSTAT_VBE_IND_2010!$C$7:$C$732,"*"&amp;RIGHT($A141,3)&amp;"*",EUROSTAT_VBE_IND_2010!$D$7:$D$732,"3285*"))/1000</f>
        <v>0</v>
      </c>
      <c r="P141" s="185">
        <f>(SUMIFS(EUROSTAT_VBE_IND_2010!M$7:M$732,EUROSTAT_VBE_IND_2010!$B$7:$B$732,$D141,EUROSTAT_VBE_IND_2010!$C$7:$C$732,"*"&amp;RIGHT($A141,3)&amp;"*",EUROSTAT_VBE_IND_2010!$D$7:$D$732,"328*"))/1000-(SUMIFS(EUROSTAT_VBE_IND_2010!M$7:M$732,EUROSTAT_VBE_IND_2010!$B$7:$B$732,$D141,EUROSTAT_VBE_IND_2010!$C$7:$C$732,"*"&amp;RIGHT($A141,3)&amp;"*",EUROSTAT_VBE_IND_2010!$D$7:$D$732,"3285*"))/1000</f>
        <v>0</v>
      </c>
      <c r="Q141" s="185">
        <f>(SUMIFS(EUROSTAT_VBE_IND_2010!N$7:N$732,EUROSTAT_VBE_IND_2010!$B$7:$B$732,$D141,EUROSTAT_VBE_IND_2010!$C$7:$C$732,"*"&amp;RIGHT($A141,3)&amp;"*",EUROSTAT_VBE_IND_2010!$D$7:$D$732,"328*"))/1000-(SUMIFS(EUROSTAT_VBE_IND_2010!N$7:N$732,EUROSTAT_VBE_IND_2010!$B$7:$B$732,$D141,EUROSTAT_VBE_IND_2010!$C$7:$C$732,"*"&amp;RIGHT($A141,3)&amp;"*",EUROSTAT_VBE_IND_2010!$D$7:$D$732,"3285*"))/1000</f>
        <v>0</v>
      </c>
      <c r="R141" s="185">
        <f>(SUMIFS(EUROSTAT_VBE_IND_2010!O$7:O$732,EUROSTAT_VBE_IND_2010!$B$7:$B$732,$D141,EUROSTAT_VBE_IND_2010!$C$7:$C$732,"*"&amp;RIGHT($A141,3)&amp;"*",EUROSTAT_VBE_IND_2010!$D$7:$D$732,"328*"))/1000-(SUMIFS(EUROSTAT_VBE_IND_2010!O$7:O$732,EUROSTAT_VBE_IND_2010!$B$7:$B$732,$D141,EUROSTAT_VBE_IND_2010!$C$7:$C$732,"*"&amp;RIGHT($A141,3)&amp;"*",EUROSTAT_VBE_IND_2010!$D$7:$D$732,"3285*"))/1000</f>
        <v>0</v>
      </c>
      <c r="S141" s="185">
        <f>(SUMIFS(EUROSTAT_VBE_IND_2010!P$7:P$732,EUROSTAT_VBE_IND_2010!$B$7:$B$732,$D141,EUROSTAT_VBE_IND_2010!$C$7:$C$732,"*"&amp;RIGHT($A141,3)&amp;"*",EUROSTAT_VBE_IND_2010!$D$7:$D$732,"328*"))/1000-(SUMIFS(EUROSTAT_VBE_IND_2010!P$7:P$732,EUROSTAT_VBE_IND_2010!$B$7:$B$732,$D141,EUROSTAT_VBE_IND_2010!$C$7:$C$732,"*"&amp;RIGHT($A141,3)&amp;"*",EUROSTAT_VBE_IND_2010!$D$7:$D$732,"3285*"))/1000</f>
        <v>0</v>
      </c>
      <c r="T141" s="185">
        <f>(SUMIFS(EUROSTAT_VBE_IND_2010!Q$7:Q$732,EUROSTAT_VBE_IND_2010!$B$7:$B$732,$D141,EUROSTAT_VBE_IND_2010!$C$7:$C$732,"*"&amp;RIGHT($A141,3)&amp;"*",EUROSTAT_VBE_IND_2010!$D$7:$D$732,"328*"))/1000-(SUMIFS(EUROSTAT_VBE_IND_2010!Q$7:Q$732,EUROSTAT_VBE_IND_2010!$B$7:$B$732,$D141,EUROSTAT_VBE_IND_2010!$C$7:$C$732,"*"&amp;RIGHT($A141,3)&amp;"*",EUROSTAT_VBE_IND_2010!$D$7:$D$732,"3285*"))/1000</f>
        <v>0</v>
      </c>
      <c r="U141" s="185">
        <f>(SUMIFS(EUROSTAT_VBE_IND_2010!R$7:R$732,EUROSTAT_VBE_IND_2010!$B$7:$B$732,$D141,EUROSTAT_VBE_IND_2010!$C$7:$C$732,"*"&amp;RIGHT($A141,3)&amp;"*",EUROSTAT_VBE_IND_2010!$D$7:$D$732,"328*"))/1000-(SUMIFS(EUROSTAT_VBE_IND_2010!R$7:R$732,EUROSTAT_VBE_IND_2010!$B$7:$B$732,$D141,EUROSTAT_VBE_IND_2010!$C$7:$C$732,"*"&amp;RIGHT($A141,3)&amp;"*",EUROSTAT_VBE_IND_2010!$D$7:$D$732,"3285*"))/1000</f>
        <v>0</v>
      </c>
      <c r="V141" s="185">
        <f>(SUMIFS(EUROSTAT_VBE_IND_2010!S$7:S$732,EUROSTAT_VBE_IND_2010!$B$7:$B$732,$D141,EUROSTAT_VBE_IND_2010!$C$7:$C$732,"*"&amp;RIGHT($A141,3)&amp;"*",EUROSTAT_VBE_IND_2010!$D$7:$D$732,"328*"))/1000-(SUMIFS(EUROSTAT_VBE_IND_2010!S$7:S$732,EUROSTAT_VBE_IND_2010!$B$7:$B$732,$D141,EUROSTAT_VBE_IND_2010!$C$7:$C$732,"*"&amp;RIGHT($A141,3)&amp;"*",EUROSTAT_VBE_IND_2010!$D$7:$D$732,"3285*"))/1000</f>
        <v>0</v>
      </c>
      <c r="W141" s="185">
        <f>(SUMIFS(EUROSTAT_VBE_IND_2010!T$7:T$732,EUROSTAT_VBE_IND_2010!$B$7:$B$732,$D141,EUROSTAT_VBE_IND_2010!$C$7:$C$732,"*"&amp;RIGHT($A141,3)&amp;"*",EUROSTAT_VBE_IND_2010!$D$7:$D$732,"328*"))/1000-(SUMIFS(EUROSTAT_VBE_IND_2010!T$7:T$732,EUROSTAT_VBE_IND_2010!$B$7:$B$732,$D141,EUROSTAT_VBE_IND_2010!$C$7:$C$732,"*"&amp;RIGHT($A141,3)&amp;"*",EUROSTAT_VBE_IND_2010!$D$7:$D$732,"3285*"))/1000</f>
        <v>0</v>
      </c>
      <c r="X141" s="185">
        <f>(SUMIFS(EUROSTAT_VBE_IND_2010!U$7:U$732,EUROSTAT_VBE_IND_2010!$B$7:$B$732,$D141,EUROSTAT_VBE_IND_2010!$C$7:$C$732,"*"&amp;RIGHT($A141,3)&amp;"*",EUROSTAT_VBE_IND_2010!$D$7:$D$732,"328*"))/1000-(SUMIFS(EUROSTAT_VBE_IND_2010!U$7:U$732,EUROSTAT_VBE_IND_2010!$B$7:$B$732,$D141,EUROSTAT_VBE_IND_2010!$C$7:$C$732,"*"&amp;RIGHT($A141,3)&amp;"*",EUROSTAT_VBE_IND_2010!$D$7:$D$732,"3285*"))/1000</f>
        <v>0</v>
      </c>
      <c r="Y141" s="185">
        <f>(SUMIFS(EUROSTAT_VBE_IND_2010!V$7:V$732,EUROSTAT_VBE_IND_2010!$B$7:$B$732,$D141,EUROSTAT_VBE_IND_2010!$C$7:$C$732,"*"&amp;RIGHT($A141,3)&amp;"*",EUROSTAT_VBE_IND_2010!$D$7:$D$732,"328*"))/1000-(SUMIFS(EUROSTAT_VBE_IND_2010!V$7:V$732,EUROSTAT_VBE_IND_2010!$B$7:$B$732,$D141,EUROSTAT_VBE_IND_2010!$C$7:$C$732,"*"&amp;RIGHT($A141,3)&amp;"*",EUROSTAT_VBE_IND_2010!$D$7:$D$732,"3285*"))/1000</f>
        <v>0</v>
      </c>
      <c r="Z141" s="185">
        <f>(SUMIFS(EUROSTAT_VBE_IND_2010!W$7:W$732,EUROSTAT_VBE_IND_2010!$B$7:$B$732,$D141,EUROSTAT_VBE_IND_2010!$C$7:$C$732,"*"&amp;RIGHT($A141,3)&amp;"*",EUROSTAT_VBE_IND_2010!$D$7:$D$732,"328*"))/1000-(SUMIFS(EUROSTAT_VBE_IND_2010!W$7:W$732,EUROSTAT_VBE_IND_2010!$B$7:$B$732,$D141,EUROSTAT_VBE_IND_2010!$C$7:$C$732,"*"&amp;RIGHT($A141,3)&amp;"*",EUROSTAT_VBE_IND_2010!$D$7:$D$732,"3285*"))/1000</f>
        <v>0</v>
      </c>
      <c r="AA141" s="185">
        <f>(SUMIFS(EUROSTAT_VBE_IND_2010!X$7:X$732,EUROSTAT_VBE_IND_2010!$B$7:$B$732,$D141,EUROSTAT_VBE_IND_2010!$C$7:$C$732,"*"&amp;RIGHT($A141,3)&amp;"*",EUROSTAT_VBE_IND_2010!$D$7:$D$732,"328*"))/1000-(SUMIFS(EUROSTAT_VBE_IND_2010!X$7:X$732,EUROSTAT_VBE_IND_2010!$B$7:$B$732,$D141,EUROSTAT_VBE_IND_2010!$C$7:$C$732,"*"&amp;RIGHT($A141,3)&amp;"*",EUROSTAT_VBE_IND_2010!$D$7:$D$732,"3285*"))/1000</f>
        <v>0</v>
      </c>
      <c r="AB141" s="185">
        <f>(SUMIFS(EUROSTAT_VBE_IND_2010!AA$7:AA$732,EUROSTAT_VBE_IND_2010!$B$7:$B$732,$D141,EUROSTAT_VBE_IND_2010!$C$7:$C$732,"*"&amp;RIGHT($A141,3)&amp;"*",EUROSTAT_VBE_IND_2010!$D$7:$D$732,"328*"))/1000-(SUMIFS(EUROSTAT_VBE_IND_2010!AA$7:AA$732,EUROSTAT_VBE_IND_2010!$B$7:$B$732,$D141,EUROSTAT_VBE_IND_2010!$C$7:$C$732,"*"&amp;RIGHT($A141,3)&amp;"*",EUROSTAT_VBE_IND_2010!$D$7:$D$732,"3285*"))/1000</f>
        <v>0</v>
      </c>
      <c r="AC141" s="185">
        <f>(SUMIFS(EUROSTAT_VBE_IND_2010!AB$7:AB$732,EUROSTAT_VBE_IND_2010!$B$7:$B$732,$D141,EUROSTAT_VBE_IND_2010!$C$7:$C$732,"*"&amp;RIGHT($A141,3)&amp;"*",EUROSTAT_VBE_IND_2010!$D$7:$D$732,"328*"))/1000-(SUMIFS(EUROSTAT_VBE_IND_2010!AB$7:AB$732,EUROSTAT_VBE_IND_2010!$B$7:$B$732,$D141,EUROSTAT_VBE_IND_2010!$C$7:$C$732,"*"&amp;RIGHT($A141,3)&amp;"*",EUROSTAT_VBE_IND_2010!$D$7:$D$732,"3285*"))/1000</f>
        <v>0</v>
      </c>
      <c r="AD141" s="185">
        <f>(SUMIFS(EUROSTAT_VBE_IND_2010!AC$7:AC$732,EUROSTAT_VBE_IND_2010!$B$7:$B$732,$D141,EUROSTAT_VBE_IND_2010!$C$7:$C$732,"*"&amp;RIGHT($A141,3)&amp;"*",EUROSTAT_VBE_IND_2010!$D$7:$D$732,"328*"))/1000-(SUMIFS(EUROSTAT_VBE_IND_2010!AC$7:AC$732,EUROSTAT_VBE_IND_2010!$B$7:$B$732,$D141,EUROSTAT_VBE_IND_2010!$C$7:$C$732,"*"&amp;RIGHT($A141,3)&amp;"*",EUROSTAT_VBE_IND_2010!$D$7:$D$732,"3285*"))/1000</f>
        <v>0</v>
      </c>
      <c r="AE141" s="185">
        <f>(SUMIFS(EUROSTAT_VBE_IND_2010!AD$7:AD$732,EUROSTAT_VBE_IND_2010!$B$7:$B$732,$D141,EUROSTAT_VBE_IND_2010!$C$7:$C$732,"*"&amp;RIGHT($A141,3)&amp;"*",EUROSTAT_VBE_IND_2010!$D$7:$D$732,"328*"))/1000-(SUMIFS(EUROSTAT_VBE_IND_2010!AD$7:AD$732,EUROSTAT_VBE_IND_2010!$B$7:$B$732,$D141,EUROSTAT_VBE_IND_2010!$C$7:$C$732,"*"&amp;RIGHT($A141,3)&amp;"*",EUROSTAT_VBE_IND_2010!$D$7:$D$732,"3285*"))/1000</f>
        <v>0</v>
      </c>
      <c r="AF141" s="185">
        <f>(SUMIFS(EUROSTAT_VBE_IND_2010!AE$7:AE$732,EUROSTAT_VBE_IND_2010!$B$7:$B$732,$D141,EUROSTAT_VBE_IND_2010!$C$7:$C$732,"*"&amp;RIGHT($A141,3)&amp;"*",EUROSTAT_VBE_IND_2010!$D$7:$D$732,"328*"))/1000-(SUMIFS(EUROSTAT_VBE_IND_2010!AE$7:AE$732,EUROSTAT_VBE_IND_2010!$B$7:$B$732,$D141,EUROSTAT_VBE_IND_2010!$C$7:$C$732,"*"&amp;RIGHT($A141,3)&amp;"*",EUROSTAT_VBE_IND_2010!$D$7:$D$732,"3285*"))/1000</f>
        <v>0</v>
      </c>
      <c r="AG141" s="185">
        <f>(SUMIFS(EUROSTAT_VBE_IND_2010!AF$7:AF$732,EUROSTAT_VBE_IND_2010!$B$7:$B$732,$D141,EUROSTAT_VBE_IND_2010!$C$7:$C$732,"*"&amp;RIGHT($A141,3)&amp;"*",EUROSTAT_VBE_IND_2010!$D$7:$D$732,"328*"))/1000-(SUMIFS(EUROSTAT_VBE_IND_2010!AF$7:AF$732,EUROSTAT_VBE_IND_2010!$B$7:$B$732,$D141,EUROSTAT_VBE_IND_2010!$C$7:$C$732,"*"&amp;RIGHT($A141,3)&amp;"*",EUROSTAT_VBE_IND_2010!$D$7:$D$732,"3285*"))/1000</f>
        <v>0</v>
      </c>
      <c r="AH141" s="185">
        <f>(SUMIFS(EUROSTAT_VBE_IND_2010!AH$7:AH$732,EUROSTAT_VBE_IND_2010!$B$7:$B$732,$D141,EUROSTAT_VBE_IND_2010!$C$7:$C$732,"*"&amp;RIGHT($A141,3)&amp;"*",EUROSTAT_VBE_IND_2010!$D$7:$D$732,"328*"))/1000-(SUMIFS(EUROSTAT_VBE_IND_2010!AH$7:AH$732,EUROSTAT_VBE_IND_2010!$B$7:$B$732,$D141,EUROSTAT_VBE_IND_2010!$C$7:$C$732,"*"&amp;RIGHT($A141,3)&amp;"*",EUROSTAT_VBE_IND_2010!$D$7:$D$732,"3285*"))/1000</f>
        <v>0</v>
      </c>
      <c r="AI141" s="185">
        <f>(SUMIFS(EUROSTAT_VBE_IND_2010!AI$7:AI$732,EUROSTAT_VBE_IND_2010!$B$7:$B$732,$D141,EUROSTAT_VBE_IND_2010!$C$7:$C$732,"*"&amp;RIGHT($A141,3)&amp;"*",EUROSTAT_VBE_IND_2010!$D$7:$D$732,"328*"))/1000-(SUMIFS(EUROSTAT_VBE_IND_2010!AI$7:AI$732,EUROSTAT_VBE_IND_2010!$B$7:$B$732,$D141,EUROSTAT_VBE_IND_2010!$C$7:$C$732,"*"&amp;RIGHT($A141,3)&amp;"*",EUROSTAT_VBE_IND_2010!$D$7:$D$732,"3285*"))/1000</f>
        <v>0</v>
      </c>
      <c r="AJ141" s="185">
        <f>(SUMIFS(EUROSTAT_VBE_IND_2010!AJ$7:AJ$732,EUROSTAT_VBE_IND_2010!$B$7:$B$732,$D141,EUROSTAT_VBE_IND_2010!$C$7:$C$732,"*"&amp;RIGHT($A141,3)&amp;"*",EUROSTAT_VBE_IND_2010!$D$7:$D$732,"328*"))/1000-(SUMIFS(EUROSTAT_VBE_IND_2010!AJ$7:AJ$732,EUROSTAT_VBE_IND_2010!$B$7:$B$732,$D141,EUROSTAT_VBE_IND_2010!$C$7:$C$732,"*"&amp;RIGHT($A141,3)&amp;"*",EUROSTAT_VBE_IND_2010!$D$7:$D$732,"3285*"))/1000</f>
        <v>0</v>
      </c>
      <c r="AK141" s="185">
        <f>(SUMIFS(EUROSTAT_VBE_IND_2010!AK$7:AK$732,EUROSTAT_VBE_IND_2010!$B$7:$B$732,$D141,EUROSTAT_VBE_IND_2010!$C$7:$C$732,"*"&amp;RIGHT($A141,3)&amp;"*",EUROSTAT_VBE_IND_2010!$D$7:$D$732,"328*"))/1000-(SUMIFS(EUROSTAT_VBE_IND_2010!AK$7:AK$732,EUROSTAT_VBE_IND_2010!$B$7:$B$732,$D141,EUROSTAT_VBE_IND_2010!$C$7:$C$732,"*"&amp;RIGHT($A141,3)&amp;"*",EUROSTAT_VBE_IND_2010!$D$7:$D$732,"3285*"))/1000</f>
        <v>0</v>
      </c>
      <c r="AL141" s="219">
        <f>SUMIFS('IEA Bal_AL-IND'!$D$30:$D$329,'IEA Bal_AL-IND'!$A$30:$A$329,"*"&amp;RIGHT($B141,8),'IEA Bal_AL-IND'!$C$30:$C$329,'Aggregated Balance-IND_2010'!$E141)</f>
        <v>0</v>
      </c>
      <c r="AM141" s="219">
        <f>SUMIFS('IEA Bal_BA-IND'!$D$30:$D$329,'IEA Bal_BA-IND'!$A$30:$A$329,"*"&amp;RIGHT($B141,8),'IEA Bal_BA-IND'!$C$30:$C$329,'Aggregated Balance-IND_2010'!$E141)</f>
        <v>0</v>
      </c>
      <c r="AN141" s="219">
        <f>SUMIFS('IEA Bal_KS-IND'!$D$30:$D$329,'IEA Bal_KS-IND'!$A$30:$A$329,"*"&amp;RIGHT($B141,8),'IEA Bal_KS-IND'!$C$30:$C$329,'Aggregated Balance-IND_2010'!$E141)</f>
        <v>0</v>
      </c>
      <c r="AO141" s="185">
        <f>(SUMIFS(EUROSTAT_VBE_IND_2010!Y$7:Y$732,EUROSTAT_VBE_IND_2010!$B$7:$B$732,$D141,EUROSTAT_VBE_IND_2010!$C$7:$C$732,"*"&amp;RIGHT($A141,3)&amp;"*",EUROSTAT_VBE_IND_2010!$D$7:$D$732,"328*"))/1000-(SUMIFS(EUROSTAT_VBE_IND_2010!Y$7:Y$732,EUROSTAT_VBE_IND_2010!$B$7:$B$732,$D141,EUROSTAT_VBE_IND_2010!$C$7:$C$732,"*"&amp;RIGHT($A141,3)&amp;"*",EUROSTAT_VBE_IND_2010!$D$7:$D$732,"3285*"))/1000</f>
        <v>0</v>
      </c>
      <c r="AP141" s="185">
        <f>(SUMIFS(EUROSTAT_VBE_IND_2010!Z$7:Z$732,EUROSTAT_VBE_IND_2010!$B$7:$B$732,$D141,EUROSTAT_VBE_IND_2010!$C$7:$C$732,"*"&amp;RIGHT($A141,3)&amp;"*",EUROSTAT_VBE_IND_2010!$D$7:$D$732,"328*"))/1000-(SUMIFS(EUROSTAT_VBE_IND_2010!Z$7:Z$732,EUROSTAT_VBE_IND_2010!$B$7:$B$732,$D141,EUROSTAT_VBE_IND_2010!$C$7:$C$732,"*"&amp;RIGHT($A141,3)&amp;"*",EUROSTAT_VBE_IND_2010!$D$7:$D$732,"3285*"))/1000</f>
        <v>0</v>
      </c>
      <c r="AQ141" s="185">
        <f>(SUMIFS(EUROSTAT_VBE_IND_2010!AG$7:AG$732,EUROSTAT_VBE_IND_2010!$B$7:$B$732,$D141,EUROSTAT_VBE_IND_2010!$C$7:$C$732,"*"&amp;RIGHT($A141,3)&amp;"*",EUROSTAT_VBE_IND_2010!$D$7:$D$732,"328*"))/1000-(SUMIFS(EUROSTAT_VBE_IND_2010!AG$7:AG$732,EUROSTAT_VBE_IND_2010!$B$7:$B$732,$D141,EUROSTAT_VBE_IND_2010!$C$7:$C$732,"*"&amp;RIGHT($A141,3)&amp;"*",EUROSTAT_VBE_IND_2010!$D$7:$D$732,"3285*"))/1000</f>
        <v>0</v>
      </c>
    </row>
    <row r="142" spans="1:43">
      <c r="A142" t="str">
        <f>LEFT(EUROSTAT_VBE_IND_2010!$C$139,8)</f>
        <v>B_101810</v>
      </c>
      <c r="B142" s="28" t="s">
        <v>298</v>
      </c>
      <c r="C142" t="s">
        <v>293</v>
      </c>
      <c r="D142" t="s">
        <v>126</v>
      </c>
      <c r="E142" t="s">
        <v>239</v>
      </c>
      <c r="F142" t="s">
        <v>259</v>
      </c>
      <c r="G142" s="185">
        <f>(SUMIFS(EUROSTAT_VBE_IND_2010!E$7:E$732,EUROSTAT_VBE_IND_2010!$B$7:$B$732,$D142,EUROSTAT_VBE_IND_2010!$C$7:$C$732,"*"&amp;RIGHT($A142,3)&amp;"*",EUROSTAT_VBE_IND_2010!$D$7:$D$732,"4100*"))/1000+(SUMIFS(EUROSTAT_VBE_IND_2010!E$7:E$732,EUROSTAT_VBE_IND_2010!$B$7:$B$732,$D142,EUROSTAT_VBE_IND_2010!$C$7:$C$732,"*"&amp;RIGHT($A142,3)&amp;"*",EUROSTAT_VBE_IND_2010!$D$7:$D$732,"4230*"))/1000+(SUMIFS(EUROSTAT_VBE_IND_2010!E$7:E$732,EUROSTAT_VBE_IND_2010!$B$7:$B$732,$D142,EUROSTAT_VBE_IND_2010!$C$7:$C$732,"*"&amp;RIGHT($A142,3)&amp;"*",EUROSTAT_VBE_IND_2010!$D$7:$D$732,"4240*"))/1000+(SUMIFS(EUROSTAT_VBE_IND_2010!E$7:E$732,EUROSTAT_VBE_IND_2010!$B$7:$B$732,$D142,EUROSTAT_VBE_IND_2010!$C$7:$C$732,"*"&amp;RIGHT($A142,3)&amp;"*",EUROSTAT_VBE_IND_2010!$D$7:$D$732,"3106*"))/1000</f>
        <v>3.773</v>
      </c>
      <c r="H142" s="185">
        <f>(SUMIFS(EUROSTAT_VBE_IND_2010!F$7:F$732,EUROSTAT_VBE_IND_2010!$B$7:$B$732,$D142,EUROSTAT_VBE_IND_2010!$C$7:$C$732,"*"&amp;RIGHT($A142,3)&amp;"*",EUROSTAT_VBE_IND_2010!$D$7:$D$732,"4100*"))/1000+(SUMIFS(EUROSTAT_VBE_IND_2010!F$7:F$732,EUROSTAT_VBE_IND_2010!$B$7:$B$732,$D142,EUROSTAT_VBE_IND_2010!$C$7:$C$732,"*"&amp;RIGHT($A142,3)&amp;"*",EUROSTAT_VBE_IND_2010!$D$7:$D$732,"4230*"))/1000+(SUMIFS(EUROSTAT_VBE_IND_2010!F$7:F$732,EUROSTAT_VBE_IND_2010!$B$7:$B$732,$D142,EUROSTAT_VBE_IND_2010!$C$7:$C$732,"*"&amp;RIGHT($A142,3)&amp;"*",EUROSTAT_VBE_IND_2010!$D$7:$D$732,"4240*"))/1000+(SUMIFS(EUROSTAT_VBE_IND_2010!F$7:F$732,EUROSTAT_VBE_IND_2010!$B$7:$B$732,$D142,EUROSTAT_VBE_IND_2010!$C$7:$C$732,"*"&amp;RIGHT($A142,3)&amp;"*",EUROSTAT_VBE_IND_2010!$D$7:$D$732,"3106*"))/1000</f>
        <v>4.585</v>
      </c>
      <c r="I142" s="185">
        <f>(SUMIFS(EUROSTAT_VBE_IND_2010!G$7:G$732,EUROSTAT_VBE_IND_2010!$B$7:$B$732,$D142,EUROSTAT_VBE_IND_2010!$C$7:$C$732,"*"&amp;RIGHT($A142,3)&amp;"*",EUROSTAT_VBE_IND_2010!$D$7:$D$732,"4100*"))/1000+(SUMIFS(EUROSTAT_VBE_IND_2010!G$7:G$732,EUROSTAT_VBE_IND_2010!$B$7:$B$732,$D142,EUROSTAT_VBE_IND_2010!$C$7:$C$732,"*"&amp;RIGHT($A142,3)&amp;"*",EUROSTAT_VBE_IND_2010!$D$7:$D$732,"4230*"))/1000+(SUMIFS(EUROSTAT_VBE_IND_2010!G$7:G$732,EUROSTAT_VBE_IND_2010!$B$7:$B$732,$D142,EUROSTAT_VBE_IND_2010!$C$7:$C$732,"*"&amp;RIGHT($A142,3)&amp;"*",EUROSTAT_VBE_IND_2010!$D$7:$D$732,"4240*"))/1000+(SUMIFS(EUROSTAT_VBE_IND_2010!G$7:G$732,EUROSTAT_VBE_IND_2010!$B$7:$B$732,$D142,EUROSTAT_VBE_IND_2010!$C$7:$C$732,"*"&amp;RIGHT($A142,3)&amp;"*",EUROSTAT_VBE_IND_2010!$D$7:$D$732,"3106*"))/1000</f>
        <v>0.798</v>
      </c>
      <c r="J142" s="219">
        <f>SUMIFS('IEA Bal_CH-IND'!$D$30:$D$329,'IEA Bal_CH-IND'!$A$30:$A$329,"*"&amp;RIGHT($B142,8),'IEA Bal_CH-IND'!$C$30:$C$329,'Aggregated Balance-IND_2010'!$E142)</f>
        <v>1.02212</v>
      </c>
      <c r="K142" s="185">
        <f>(SUMIFS(EUROSTAT_VBE_IND_2010!H$7:H$732,EUROSTAT_VBE_IND_2010!$B$7:$B$732,$D142,EUROSTAT_VBE_IND_2010!$C$7:$C$732,"*"&amp;RIGHT($A142,3)&amp;"*",EUROSTAT_VBE_IND_2010!$D$7:$D$732,"4100*"))/1000+(SUMIFS(EUROSTAT_VBE_IND_2010!H$7:H$732,EUROSTAT_VBE_IND_2010!$B$7:$B$732,$D142,EUROSTAT_VBE_IND_2010!$C$7:$C$732,"*"&amp;RIGHT($A142,3)&amp;"*",EUROSTAT_VBE_IND_2010!$D$7:$D$732,"4230*"))/1000+(SUMIFS(EUROSTAT_VBE_IND_2010!H$7:H$732,EUROSTAT_VBE_IND_2010!$B$7:$B$732,$D142,EUROSTAT_VBE_IND_2010!$C$7:$C$732,"*"&amp;RIGHT($A142,3)&amp;"*",EUROSTAT_VBE_IND_2010!$D$7:$D$732,"4240*"))/1000+(SUMIFS(EUROSTAT_VBE_IND_2010!H$7:H$732,EUROSTAT_VBE_IND_2010!$B$7:$B$732,$D142,EUROSTAT_VBE_IND_2010!$C$7:$C$732,"*"&amp;RIGHT($A142,3)&amp;"*",EUROSTAT_VBE_IND_2010!$D$7:$D$732,"3106*"))/1000</f>
        <v>0</v>
      </c>
      <c r="L142" s="185">
        <f>(SUMIFS(EUROSTAT_VBE_IND_2010!I$7:I$732,EUROSTAT_VBE_IND_2010!$B$7:$B$732,$D142,EUROSTAT_VBE_IND_2010!$C$7:$C$732,"*"&amp;RIGHT($A142,3)&amp;"*",EUROSTAT_VBE_IND_2010!$D$7:$D$732,"4100*"))/1000+(SUMIFS(EUROSTAT_VBE_IND_2010!I$7:I$732,EUROSTAT_VBE_IND_2010!$B$7:$B$732,$D142,EUROSTAT_VBE_IND_2010!$C$7:$C$732,"*"&amp;RIGHT($A142,3)&amp;"*",EUROSTAT_VBE_IND_2010!$D$7:$D$732,"4230*"))/1000+(SUMIFS(EUROSTAT_VBE_IND_2010!I$7:I$732,EUROSTAT_VBE_IND_2010!$B$7:$B$732,$D142,EUROSTAT_VBE_IND_2010!$C$7:$C$732,"*"&amp;RIGHT($A142,3)&amp;"*",EUROSTAT_VBE_IND_2010!$D$7:$D$732,"4240*"))/1000+(SUMIFS(EUROSTAT_VBE_IND_2010!I$7:I$732,EUROSTAT_VBE_IND_2010!$B$7:$B$732,$D142,EUROSTAT_VBE_IND_2010!$C$7:$C$732,"*"&amp;RIGHT($A142,3)&amp;"*",EUROSTAT_VBE_IND_2010!$D$7:$D$732,"3106*"))/1000</f>
        <v>1.692</v>
      </c>
      <c r="M142" s="185">
        <f>(SUMIFS(EUROSTAT_VBE_IND_2010!J$7:J$732,EUROSTAT_VBE_IND_2010!$B$7:$B$732,$D142,EUROSTAT_VBE_IND_2010!$C$7:$C$732,"*"&amp;RIGHT($A142,3)&amp;"*",EUROSTAT_VBE_IND_2010!$D$7:$D$732,"4100*"))/1000+(SUMIFS(EUROSTAT_VBE_IND_2010!J$7:J$732,EUROSTAT_VBE_IND_2010!$B$7:$B$732,$D142,EUROSTAT_VBE_IND_2010!$C$7:$C$732,"*"&amp;RIGHT($A142,3)&amp;"*",EUROSTAT_VBE_IND_2010!$D$7:$D$732,"4230*"))/1000+(SUMIFS(EUROSTAT_VBE_IND_2010!J$7:J$732,EUROSTAT_VBE_IND_2010!$B$7:$B$732,$D142,EUROSTAT_VBE_IND_2010!$C$7:$C$732,"*"&amp;RIGHT($A142,3)&amp;"*",EUROSTAT_VBE_IND_2010!$D$7:$D$732,"4240*"))/1000+(SUMIFS(EUROSTAT_VBE_IND_2010!J$7:J$732,EUROSTAT_VBE_IND_2010!$B$7:$B$732,$D142,EUROSTAT_VBE_IND_2010!$C$7:$C$732,"*"&amp;RIGHT($A142,3)&amp;"*",EUROSTAT_VBE_IND_2010!$D$7:$D$732,"3106*"))/1000</f>
        <v>32.19</v>
      </c>
      <c r="N142" s="185">
        <f>(SUMIFS(EUROSTAT_VBE_IND_2010!K$7:K$732,EUROSTAT_VBE_IND_2010!$B$7:$B$732,$D142,EUROSTAT_VBE_IND_2010!$C$7:$C$732,"*"&amp;RIGHT($A142,3)&amp;"*",EUROSTAT_VBE_IND_2010!$D$7:$D$732,"4100*"))/1000+(SUMIFS(EUROSTAT_VBE_IND_2010!K$7:K$732,EUROSTAT_VBE_IND_2010!$B$7:$B$732,$D142,EUROSTAT_VBE_IND_2010!$C$7:$C$732,"*"&amp;RIGHT($A142,3)&amp;"*",EUROSTAT_VBE_IND_2010!$D$7:$D$732,"4230*"))/1000+(SUMIFS(EUROSTAT_VBE_IND_2010!K$7:K$732,EUROSTAT_VBE_IND_2010!$B$7:$B$732,$D142,EUROSTAT_VBE_IND_2010!$C$7:$C$732,"*"&amp;RIGHT($A142,3)&amp;"*",EUROSTAT_VBE_IND_2010!$D$7:$D$732,"4240*"))/1000+(SUMIFS(EUROSTAT_VBE_IND_2010!K$7:K$732,EUROSTAT_VBE_IND_2010!$B$7:$B$732,$D142,EUROSTAT_VBE_IND_2010!$C$7:$C$732,"*"&amp;RIGHT($A142,3)&amp;"*",EUROSTAT_VBE_IND_2010!$D$7:$D$732,"3106*"))/1000</f>
        <v>0</v>
      </c>
      <c r="O142" s="185">
        <f>(SUMIFS(EUROSTAT_VBE_IND_2010!L$7:L$732,EUROSTAT_VBE_IND_2010!$B$7:$B$732,$D142,EUROSTAT_VBE_IND_2010!$C$7:$C$732,"*"&amp;RIGHT($A142,3)&amp;"*",EUROSTAT_VBE_IND_2010!$D$7:$D$732,"4100*"))/1000+(SUMIFS(EUROSTAT_VBE_IND_2010!L$7:L$732,EUROSTAT_VBE_IND_2010!$B$7:$B$732,$D142,EUROSTAT_VBE_IND_2010!$C$7:$C$732,"*"&amp;RIGHT($A142,3)&amp;"*",EUROSTAT_VBE_IND_2010!$D$7:$D$732,"4230*"))/1000+(SUMIFS(EUROSTAT_VBE_IND_2010!L$7:L$732,EUROSTAT_VBE_IND_2010!$B$7:$B$732,$D142,EUROSTAT_VBE_IND_2010!$C$7:$C$732,"*"&amp;RIGHT($A142,3)&amp;"*",EUROSTAT_VBE_IND_2010!$D$7:$D$732,"4240*"))/1000+(SUMIFS(EUROSTAT_VBE_IND_2010!L$7:L$732,EUROSTAT_VBE_IND_2010!$B$7:$B$732,$D142,EUROSTAT_VBE_IND_2010!$C$7:$C$732,"*"&amp;RIGHT($A142,3)&amp;"*",EUROSTAT_VBE_IND_2010!$D$7:$D$732,"3106*"))/1000</f>
        <v>0.054</v>
      </c>
      <c r="P142" s="185">
        <f>(SUMIFS(EUROSTAT_VBE_IND_2010!M$7:M$732,EUROSTAT_VBE_IND_2010!$B$7:$B$732,$D142,EUROSTAT_VBE_IND_2010!$C$7:$C$732,"*"&amp;RIGHT($A142,3)&amp;"*",EUROSTAT_VBE_IND_2010!$D$7:$D$732,"4100*"))/1000+(SUMIFS(EUROSTAT_VBE_IND_2010!M$7:M$732,EUROSTAT_VBE_IND_2010!$B$7:$B$732,$D142,EUROSTAT_VBE_IND_2010!$C$7:$C$732,"*"&amp;RIGHT($A142,3)&amp;"*",EUROSTAT_VBE_IND_2010!$D$7:$D$732,"4230*"))/1000+(SUMIFS(EUROSTAT_VBE_IND_2010!M$7:M$732,EUROSTAT_VBE_IND_2010!$B$7:$B$732,$D142,EUROSTAT_VBE_IND_2010!$C$7:$C$732,"*"&amp;RIGHT($A142,3)&amp;"*",EUROSTAT_VBE_IND_2010!$D$7:$D$732,"4240*"))/1000+(SUMIFS(EUROSTAT_VBE_IND_2010!M$7:M$732,EUROSTAT_VBE_IND_2010!$B$7:$B$732,$D142,EUROSTAT_VBE_IND_2010!$C$7:$C$732,"*"&amp;RIGHT($A142,3)&amp;"*",EUROSTAT_VBE_IND_2010!$D$7:$D$732,"3106*"))/1000</f>
        <v>2.676</v>
      </c>
      <c r="Q142" s="185">
        <f>(SUMIFS(EUROSTAT_VBE_IND_2010!N$7:N$732,EUROSTAT_VBE_IND_2010!$B$7:$B$732,$D142,EUROSTAT_VBE_IND_2010!$C$7:$C$732,"*"&amp;RIGHT($A142,3)&amp;"*",EUROSTAT_VBE_IND_2010!$D$7:$D$732,"4100*"))/1000+(SUMIFS(EUROSTAT_VBE_IND_2010!N$7:N$732,EUROSTAT_VBE_IND_2010!$B$7:$B$732,$D142,EUROSTAT_VBE_IND_2010!$C$7:$C$732,"*"&amp;RIGHT($A142,3)&amp;"*",EUROSTAT_VBE_IND_2010!$D$7:$D$732,"4230*"))/1000+(SUMIFS(EUROSTAT_VBE_IND_2010!N$7:N$732,EUROSTAT_VBE_IND_2010!$B$7:$B$732,$D142,EUROSTAT_VBE_IND_2010!$C$7:$C$732,"*"&amp;RIGHT($A142,3)&amp;"*",EUROSTAT_VBE_IND_2010!$D$7:$D$732,"4240*"))/1000+(SUMIFS(EUROSTAT_VBE_IND_2010!N$7:N$732,EUROSTAT_VBE_IND_2010!$B$7:$B$732,$D142,EUROSTAT_VBE_IND_2010!$C$7:$C$732,"*"&amp;RIGHT($A142,3)&amp;"*",EUROSTAT_VBE_IND_2010!$D$7:$D$732,"3106*"))/1000</f>
        <v>14.568</v>
      </c>
      <c r="R142" s="185">
        <f>(SUMIFS(EUROSTAT_VBE_IND_2010!O$7:O$732,EUROSTAT_VBE_IND_2010!$B$7:$B$732,$D142,EUROSTAT_VBE_IND_2010!$C$7:$C$732,"*"&amp;RIGHT($A142,3)&amp;"*",EUROSTAT_VBE_IND_2010!$D$7:$D$732,"4100*"))/1000+(SUMIFS(EUROSTAT_VBE_IND_2010!O$7:O$732,EUROSTAT_VBE_IND_2010!$B$7:$B$732,$D142,EUROSTAT_VBE_IND_2010!$C$7:$C$732,"*"&amp;RIGHT($A142,3)&amp;"*",EUROSTAT_VBE_IND_2010!$D$7:$D$732,"4230*"))/1000+(SUMIFS(EUROSTAT_VBE_IND_2010!O$7:O$732,EUROSTAT_VBE_IND_2010!$B$7:$B$732,$D142,EUROSTAT_VBE_IND_2010!$C$7:$C$732,"*"&amp;RIGHT($A142,3)&amp;"*",EUROSTAT_VBE_IND_2010!$D$7:$D$732,"4240*"))/1000+(SUMIFS(EUROSTAT_VBE_IND_2010!O$7:O$732,EUROSTAT_VBE_IND_2010!$B$7:$B$732,$D142,EUROSTAT_VBE_IND_2010!$C$7:$C$732,"*"&amp;RIGHT($A142,3)&amp;"*",EUROSTAT_VBE_IND_2010!$D$7:$D$732,"3106*"))/1000</f>
        <v>0.056</v>
      </c>
      <c r="S142" s="185">
        <f>(SUMIFS(EUROSTAT_VBE_IND_2010!P$7:P$732,EUROSTAT_VBE_IND_2010!$B$7:$B$732,$D142,EUROSTAT_VBE_IND_2010!$C$7:$C$732,"*"&amp;RIGHT($A142,3)&amp;"*",EUROSTAT_VBE_IND_2010!$D$7:$D$732,"4100*"))/1000+(SUMIFS(EUROSTAT_VBE_IND_2010!P$7:P$732,EUROSTAT_VBE_IND_2010!$B$7:$B$732,$D142,EUROSTAT_VBE_IND_2010!$C$7:$C$732,"*"&amp;RIGHT($A142,3)&amp;"*",EUROSTAT_VBE_IND_2010!$D$7:$D$732,"4230*"))/1000+(SUMIFS(EUROSTAT_VBE_IND_2010!P$7:P$732,EUROSTAT_VBE_IND_2010!$B$7:$B$732,$D142,EUROSTAT_VBE_IND_2010!$C$7:$C$732,"*"&amp;RIGHT($A142,3)&amp;"*",EUROSTAT_VBE_IND_2010!$D$7:$D$732,"4240*"))/1000+(SUMIFS(EUROSTAT_VBE_IND_2010!P$7:P$732,EUROSTAT_VBE_IND_2010!$B$7:$B$732,$D142,EUROSTAT_VBE_IND_2010!$C$7:$C$732,"*"&amp;RIGHT($A142,3)&amp;"*",EUROSTAT_VBE_IND_2010!$D$7:$D$732,"3106*"))/1000</f>
        <v>8.827</v>
      </c>
      <c r="T142" s="185">
        <f>(SUMIFS(EUROSTAT_VBE_IND_2010!Q$7:Q$732,EUROSTAT_VBE_IND_2010!$B$7:$B$732,$D142,EUROSTAT_VBE_IND_2010!$C$7:$C$732,"*"&amp;RIGHT($A142,3)&amp;"*",EUROSTAT_VBE_IND_2010!$D$7:$D$732,"4100*"))/1000+(SUMIFS(EUROSTAT_VBE_IND_2010!Q$7:Q$732,EUROSTAT_VBE_IND_2010!$B$7:$B$732,$D142,EUROSTAT_VBE_IND_2010!$C$7:$C$732,"*"&amp;RIGHT($A142,3)&amp;"*",EUROSTAT_VBE_IND_2010!$D$7:$D$732,"4230*"))/1000+(SUMIFS(EUROSTAT_VBE_IND_2010!Q$7:Q$732,EUROSTAT_VBE_IND_2010!$B$7:$B$732,$D142,EUROSTAT_VBE_IND_2010!$C$7:$C$732,"*"&amp;RIGHT($A142,3)&amp;"*",EUROSTAT_VBE_IND_2010!$D$7:$D$732,"4240*"))/1000+(SUMIFS(EUROSTAT_VBE_IND_2010!Q$7:Q$732,EUROSTAT_VBE_IND_2010!$B$7:$B$732,$D142,EUROSTAT_VBE_IND_2010!$C$7:$C$732,"*"&amp;RIGHT($A142,3)&amp;"*",EUROSTAT_VBE_IND_2010!$D$7:$D$732,"3106*"))/1000</f>
        <v>0.014</v>
      </c>
      <c r="U142" s="185">
        <f>(SUMIFS(EUROSTAT_VBE_IND_2010!R$7:R$732,EUROSTAT_VBE_IND_2010!$B$7:$B$732,$D142,EUROSTAT_VBE_IND_2010!$C$7:$C$732,"*"&amp;RIGHT($A142,3)&amp;"*",EUROSTAT_VBE_IND_2010!$D$7:$D$732,"4100*"))/1000+(SUMIFS(EUROSTAT_VBE_IND_2010!R$7:R$732,EUROSTAT_VBE_IND_2010!$B$7:$B$732,$D142,EUROSTAT_VBE_IND_2010!$C$7:$C$732,"*"&amp;RIGHT($A142,3)&amp;"*",EUROSTAT_VBE_IND_2010!$D$7:$D$732,"4230*"))/1000+(SUMIFS(EUROSTAT_VBE_IND_2010!R$7:R$732,EUROSTAT_VBE_IND_2010!$B$7:$B$732,$D142,EUROSTAT_VBE_IND_2010!$C$7:$C$732,"*"&amp;RIGHT($A142,3)&amp;"*",EUROSTAT_VBE_IND_2010!$D$7:$D$732,"4240*"))/1000+(SUMIFS(EUROSTAT_VBE_IND_2010!R$7:R$732,EUROSTAT_VBE_IND_2010!$B$7:$B$732,$D142,EUROSTAT_VBE_IND_2010!$C$7:$C$732,"*"&amp;RIGHT($A142,3)&amp;"*",EUROSTAT_VBE_IND_2010!$D$7:$D$732,"3106*"))/1000</f>
        <v>3.375</v>
      </c>
      <c r="V142" s="185">
        <f>(SUMIFS(EUROSTAT_VBE_IND_2010!S$7:S$732,EUROSTAT_VBE_IND_2010!$B$7:$B$732,$D142,EUROSTAT_VBE_IND_2010!$C$7:$C$732,"*"&amp;RIGHT($A142,3)&amp;"*",EUROSTAT_VBE_IND_2010!$D$7:$D$732,"4100*"))/1000+(SUMIFS(EUROSTAT_VBE_IND_2010!S$7:S$732,EUROSTAT_VBE_IND_2010!$B$7:$B$732,$D142,EUROSTAT_VBE_IND_2010!$C$7:$C$732,"*"&amp;RIGHT($A142,3)&amp;"*",EUROSTAT_VBE_IND_2010!$D$7:$D$732,"4230*"))/1000+(SUMIFS(EUROSTAT_VBE_IND_2010!S$7:S$732,EUROSTAT_VBE_IND_2010!$B$7:$B$732,$D142,EUROSTAT_VBE_IND_2010!$C$7:$C$732,"*"&amp;RIGHT($A142,3)&amp;"*",EUROSTAT_VBE_IND_2010!$D$7:$D$732,"4240*"))/1000+(SUMIFS(EUROSTAT_VBE_IND_2010!S$7:S$732,EUROSTAT_VBE_IND_2010!$B$7:$B$732,$D142,EUROSTAT_VBE_IND_2010!$C$7:$C$732,"*"&amp;RIGHT($A142,3)&amp;"*",EUROSTAT_VBE_IND_2010!$D$7:$D$732,"3106*"))/1000</f>
        <v>7.414</v>
      </c>
      <c r="W142" s="185">
        <f>(SUMIFS(EUROSTAT_VBE_IND_2010!T$7:T$732,EUROSTAT_VBE_IND_2010!$B$7:$B$732,$D142,EUROSTAT_VBE_IND_2010!$C$7:$C$732,"*"&amp;RIGHT($A142,3)&amp;"*",EUROSTAT_VBE_IND_2010!$D$7:$D$732,"4100*"))/1000+(SUMIFS(EUROSTAT_VBE_IND_2010!T$7:T$732,EUROSTAT_VBE_IND_2010!$B$7:$B$732,$D142,EUROSTAT_VBE_IND_2010!$C$7:$C$732,"*"&amp;RIGHT($A142,3)&amp;"*",EUROSTAT_VBE_IND_2010!$D$7:$D$732,"4230*"))/1000+(SUMIFS(EUROSTAT_VBE_IND_2010!T$7:T$732,EUROSTAT_VBE_IND_2010!$B$7:$B$732,$D142,EUROSTAT_VBE_IND_2010!$C$7:$C$732,"*"&amp;RIGHT($A142,3)&amp;"*",EUROSTAT_VBE_IND_2010!$D$7:$D$732,"4240*"))/1000+(SUMIFS(EUROSTAT_VBE_IND_2010!T$7:T$732,EUROSTAT_VBE_IND_2010!$B$7:$B$732,$D142,EUROSTAT_VBE_IND_2010!$C$7:$C$732,"*"&amp;RIGHT($A142,3)&amp;"*",EUROSTAT_VBE_IND_2010!$D$7:$D$732,"3106*"))/1000</f>
        <v>0</v>
      </c>
      <c r="X142" s="185">
        <f>(SUMIFS(EUROSTAT_VBE_IND_2010!U$7:U$732,EUROSTAT_VBE_IND_2010!$B$7:$B$732,$D142,EUROSTAT_VBE_IND_2010!$C$7:$C$732,"*"&amp;RIGHT($A142,3)&amp;"*",EUROSTAT_VBE_IND_2010!$D$7:$D$732,"4100*"))/1000+(SUMIFS(EUROSTAT_VBE_IND_2010!U$7:U$732,EUROSTAT_VBE_IND_2010!$B$7:$B$732,$D142,EUROSTAT_VBE_IND_2010!$C$7:$C$732,"*"&amp;RIGHT($A142,3)&amp;"*",EUROSTAT_VBE_IND_2010!$D$7:$D$732,"4230*"))/1000+(SUMIFS(EUROSTAT_VBE_IND_2010!U$7:U$732,EUROSTAT_VBE_IND_2010!$B$7:$B$732,$D142,EUROSTAT_VBE_IND_2010!$C$7:$C$732,"*"&amp;RIGHT($A142,3)&amp;"*",EUROSTAT_VBE_IND_2010!$D$7:$D$732,"4240*"))/1000+(SUMIFS(EUROSTAT_VBE_IND_2010!U$7:U$732,EUROSTAT_VBE_IND_2010!$B$7:$B$732,$D142,EUROSTAT_VBE_IND_2010!$C$7:$C$732,"*"&amp;RIGHT($A142,3)&amp;"*",EUROSTAT_VBE_IND_2010!$D$7:$D$732,"3106*"))/1000</f>
        <v>17.116</v>
      </c>
      <c r="Y142" s="185">
        <f>(SUMIFS(EUROSTAT_VBE_IND_2010!V$7:V$732,EUROSTAT_VBE_IND_2010!$B$7:$B$732,$D142,EUROSTAT_VBE_IND_2010!$C$7:$C$732,"*"&amp;RIGHT($A142,3)&amp;"*",EUROSTAT_VBE_IND_2010!$D$7:$D$732,"4100*"))/1000+(SUMIFS(EUROSTAT_VBE_IND_2010!V$7:V$732,EUROSTAT_VBE_IND_2010!$B$7:$B$732,$D142,EUROSTAT_VBE_IND_2010!$C$7:$C$732,"*"&amp;RIGHT($A142,3)&amp;"*",EUROSTAT_VBE_IND_2010!$D$7:$D$732,"4230*"))/1000+(SUMIFS(EUROSTAT_VBE_IND_2010!V$7:V$732,EUROSTAT_VBE_IND_2010!$B$7:$B$732,$D142,EUROSTAT_VBE_IND_2010!$C$7:$C$732,"*"&amp;RIGHT($A142,3)&amp;"*",EUROSTAT_VBE_IND_2010!$D$7:$D$732,"4240*"))/1000+(SUMIFS(EUROSTAT_VBE_IND_2010!V$7:V$732,EUROSTAT_VBE_IND_2010!$B$7:$B$732,$D142,EUROSTAT_VBE_IND_2010!$C$7:$C$732,"*"&amp;RIGHT($A142,3)&amp;"*",EUROSTAT_VBE_IND_2010!$D$7:$D$732,"3106*"))/1000</f>
        <v>0.032</v>
      </c>
      <c r="Z142" s="185">
        <f>(SUMIFS(EUROSTAT_VBE_IND_2010!W$7:W$732,EUROSTAT_VBE_IND_2010!$B$7:$B$732,$D142,EUROSTAT_VBE_IND_2010!$C$7:$C$732,"*"&amp;RIGHT($A142,3)&amp;"*",EUROSTAT_VBE_IND_2010!$D$7:$D$732,"4100*"))/1000+(SUMIFS(EUROSTAT_VBE_IND_2010!W$7:W$732,EUROSTAT_VBE_IND_2010!$B$7:$B$732,$D142,EUROSTAT_VBE_IND_2010!$C$7:$C$732,"*"&amp;RIGHT($A142,3)&amp;"*",EUROSTAT_VBE_IND_2010!$D$7:$D$732,"4230*"))/1000+(SUMIFS(EUROSTAT_VBE_IND_2010!W$7:W$732,EUROSTAT_VBE_IND_2010!$B$7:$B$732,$D142,EUROSTAT_VBE_IND_2010!$C$7:$C$732,"*"&amp;RIGHT($A142,3)&amp;"*",EUROSTAT_VBE_IND_2010!$D$7:$D$732,"4240*"))/1000+(SUMIFS(EUROSTAT_VBE_IND_2010!W$7:W$732,EUROSTAT_VBE_IND_2010!$B$7:$B$732,$D142,EUROSTAT_VBE_IND_2010!$C$7:$C$732,"*"&amp;RIGHT($A142,3)&amp;"*",EUROSTAT_VBE_IND_2010!$D$7:$D$732,"3106*"))/1000</f>
        <v>0</v>
      </c>
      <c r="AA142" s="185">
        <f>(SUMIFS(EUROSTAT_VBE_IND_2010!X$7:X$732,EUROSTAT_VBE_IND_2010!$B$7:$B$732,$D142,EUROSTAT_VBE_IND_2010!$C$7:$C$732,"*"&amp;RIGHT($A142,3)&amp;"*",EUROSTAT_VBE_IND_2010!$D$7:$D$732,"4100*"))/1000+(SUMIFS(EUROSTAT_VBE_IND_2010!X$7:X$732,EUROSTAT_VBE_IND_2010!$B$7:$B$732,$D142,EUROSTAT_VBE_IND_2010!$C$7:$C$732,"*"&amp;RIGHT($A142,3)&amp;"*",EUROSTAT_VBE_IND_2010!$D$7:$D$732,"4230*"))/1000+(SUMIFS(EUROSTAT_VBE_IND_2010!X$7:X$732,EUROSTAT_VBE_IND_2010!$B$7:$B$732,$D142,EUROSTAT_VBE_IND_2010!$C$7:$C$732,"*"&amp;RIGHT($A142,3)&amp;"*",EUROSTAT_VBE_IND_2010!$D$7:$D$732,"4240*"))/1000+(SUMIFS(EUROSTAT_VBE_IND_2010!X$7:X$732,EUROSTAT_VBE_IND_2010!$B$7:$B$732,$D142,EUROSTAT_VBE_IND_2010!$C$7:$C$732,"*"&amp;RIGHT($A142,3)&amp;"*",EUROSTAT_VBE_IND_2010!$D$7:$D$732,"3106*"))/1000</f>
        <v>0.134</v>
      </c>
      <c r="AB142" s="185">
        <f>(SUMIFS(EUROSTAT_VBE_IND_2010!AA$7:AA$732,EUROSTAT_VBE_IND_2010!$B$7:$B$732,$D142,EUROSTAT_VBE_IND_2010!$C$7:$C$732,"*"&amp;RIGHT($A142,3)&amp;"*",EUROSTAT_VBE_IND_2010!$D$7:$D$732,"4100*"))/1000+(SUMIFS(EUROSTAT_VBE_IND_2010!AA$7:AA$732,EUROSTAT_VBE_IND_2010!$B$7:$B$732,$D142,EUROSTAT_VBE_IND_2010!$C$7:$C$732,"*"&amp;RIGHT($A142,3)&amp;"*",EUROSTAT_VBE_IND_2010!$D$7:$D$732,"4230*"))/1000+(SUMIFS(EUROSTAT_VBE_IND_2010!AA$7:AA$732,EUROSTAT_VBE_IND_2010!$B$7:$B$732,$D142,EUROSTAT_VBE_IND_2010!$C$7:$C$732,"*"&amp;RIGHT($A142,3)&amp;"*",EUROSTAT_VBE_IND_2010!$D$7:$D$732,"4240*"))/1000+(SUMIFS(EUROSTAT_VBE_IND_2010!AA$7:AA$732,EUROSTAT_VBE_IND_2010!$B$7:$B$732,$D142,EUROSTAT_VBE_IND_2010!$C$7:$C$732,"*"&amp;RIGHT($A142,3)&amp;"*",EUROSTAT_VBE_IND_2010!$D$7:$D$732,"3106*"))/1000</f>
        <v>0</v>
      </c>
      <c r="AC142" s="185">
        <f>(SUMIFS(EUROSTAT_VBE_IND_2010!AB$7:AB$732,EUROSTAT_VBE_IND_2010!$B$7:$B$732,$D142,EUROSTAT_VBE_IND_2010!$C$7:$C$732,"*"&amp;RIGHT($A142,3)&amp;"*",EUROSTAT_VBE_IND_2010!$D$7:$D$732,"4100*"))/1000+(SUMIFS(EUROSTAT_VBE_IND_2010!AB$7:AB$732,EUROSTAT_VBE_IND_2010!$B$7:$B$732,$D142,EUROSTAT_VBE_IND_2010!$C$7:$C$732,"*"&amp;RIGHT($A142,3)&amp;"*",EUROSTAT_VBE_IND_2010!$D$7:$D$732,"4230*"))/1000+(SUMIFS(EUROSTAT_VBE_IND_2010!AB$7:AB$732,EUROSTAT_VBE_IND_2010!$B$7:$B$732,$D142,EUROSTAT_VBE_IND_2010!$C$7:$C$732,"*"&amp;RIGHT($A142,3)&amp;"*",EUROSTAT_VBE_IND_2010!$D$7:$D$732,"4240*"))/1000+(SUMIFS(EUROSTAT_VBE_IND_2010!AB$7:AB$732,EUROSTAT_VBE_IND_2010!$B$7:$B$732,$D142,EUROSTAT_VBE_IND_2010!$C$7:$C$732,"*"&amp;RIGHT($A142,3)&amp;"*",EUROSTAT_VBE_IND_2010!$D$7:$D$732,"3106*"))/1000</f>
        <v>3.604</v>
      </c>
      <c r="AD142" s="185">
        <f>(SUMIFS(EUROSTAT_VBE_IND_2010!AC$7:AC$732,EUROSTAT_VBE_IND_2010!$B$7:$B$732,$D142,EUROSTAT_VBE_IND_2010!$C$7:$C$732,"*"&amp;RIGHT($A142,3)&amp;"*",EUROSTAT_VBE_IND_2010!$D$7:$D$732,"4100*"))/1000+(SUMIFS(EUROSTAT_VBE_IND_2010!AC$7:AC$732,EUROSTAT_VBE_IND_2010!$B$7:$B$732,$D142,EUROSTAT_VBE_IND_2010!$C$7:$C$732,"*"&amp;RIGHT($A142,3)&amp;"*",EUROSTAT_VBE_IND_2010!$D$7:$D$732,"4230*"))/1000+(SUMIFS(EUROSTAT_VBE_IND_2010!AC$7:AC$732,EUROSTAT_VBE_IND_2010!$B$7:$B$732,$D142,EUROSTAT_VBE_IND_2010!$C$7:$C$732,"*"&amp;RIGHT($A142,3)&amp;"*",EUROSTAT_VBE_IND_2010!$D$7:$D$732,"4240*"))/1000+(SUMIFS(EUROSTAT_VBE_IND_2010!AC$7:AC$732,EUROSTAT_VBE_IND_2010!$B$7:$B$732,$D142,EUROSTAT_VBE_IND_2010!$C$7:$C$732,"*"&amp;RIGHT($A142,3)&amp;"*",EUROSTAT_VBE_IND_2010!$D$7:$D$732,"3106*"))/1000</f>
        <v>3.128</v>
      </c>
      <c r="AE142" s="185">
        <f>(SUMIFS(EUROSTAT_VBE_IND_2010!AD$7:AD$732,EUROSTAT_VBE_IND_2010!$B$7:$B$732,$D142,EUROSTAT_VBE_IND_2010!$C$7:$C$732,"*"&amp;RIGHT($A142,3)&amp;"*",EUROSTAT_VBE_IND_2010!$D$7:$D$732,"4100*"))/1000+(SUMIFS(EUROSTAT_VBE_IND_2010!AD$7:AD$732,EUROSTAT_VBE_IND_2010!$B$7:$B$732,$D142,EUROSTAT_VBE_IND_2010!$C$7:$C$732,"*"&amp;RIGHT($A142,3)&amp;"*",EUROSTAT_VBE_IND_2010!$D$7:$D$732,"4230*"))/1000+(SUMIFS(EUROSTAT_VBE_IND_2010!AD$7:AD$732,EUROSTAT_VBE_IND_2010!$B$7:$B$732,$D142,EUROSTAT_VBE_IND_2010!$C$7:$C$732,"*"&amp;RIGHT($A142,3)&amp;"*",EUROSTAT_VBE_IND_2010!$D$7:$D$732,"4240*"))/1000+(SUMIFS(EUROSTAT_VBE_IND_2010!AD$7:AD$732,EUROSTAT_VBE_IND_2010!$B$7:$B$732,$D142,EUROSTAT_VBE_IND_2010!$C$7:$C$732,"*"&amp;RIGHT($A142,3)&amp;"*",EUROSTAT_VBE_IND_2010!$D$7:$D$732,"3106*"))/1000</f>
        <v>7.042</v>
      </c>
      <c r="AF142" s="185">
        <f>(SUMIFS(EUROSTAT_VBE_IND_2010!AE$7:AE$732,EUROSTAT_VBE_IND_2010!$B$7:$B$732,$D142,EUROSTAT_VBE_IND_2010!$C$7:$C$732,"*"&amp;RIGHT($A142,3)&amp;"*",EUROSTAT_VBE_IND_2010!$D$7:$D$732,"4100*"))/1000+(SUMIFS(EUROSTAT_VBE_IND_2010!AE$7:AE$732,EUROSTAT_VBE_IND_2010!$B$7:$B$732,$D142,EUROSTAT_VBE_IND_2010!$C$7:$C$732,"*"&amp;RIGHT($A142,3)&amp;"*",EUROSTAT_VBE_IND_2010!$D$7:$D$732,"4230*"))/1000+(SUMIFS(EUROSTAT_VBE_IND_2010!AE$7:AE$732,EUROSTAT_VBE_IND_2010!$B$7:$B$732,$D142,EUROSTAT_VBE_IND_2010!$C$7:$C$732,"*"&amp;RIGHT($A142,3)&amp;"*",EUROSTAT_VBE_IND_2010!$D$7:$D$732,"4240*"))/1000+(SUMIFS(EUROSTAT_VBE_IND_2010!AE$7:AE$732,EUROSTAT_VBE_IND_2010!$B$7:$B$732,$D142,EUROSTAT_VBE_IND_2010!$C$7:$C$732,"*"&amp;RIGHT($A142,3)&amp;"*",EUROSTAT_VBE_IND_2010!$D$7:$D$732,"3106*"))/1000</f>
        <v>0.268</v>
      </c>
      <c r="AG142" s="185">
        <f>(SUMIFS(EUROSTAT_VBE_IND_2010!AF$7:AF$732,EUROSTAT_VBE_IND_2010!$B$7:$B$732,$D142,EUROSTAT_VBE_IND_2010!$C$7:$C$732,"*"&amp;RIGHT($A142,3)&amp;"*",EUROSTAT_VBE_IND_2010!$D$7:$D$732,"4100*"))/1000+(SUMIFS(EUROSTAT_VBE_IND_2010!AF$7:AF$732,EUROSTAT_VBE_IND_2010!$B$7:$B$732,$D142,EUROSTAT_VBE_IND_2010!$C$7:$C$732,"*"&amp;RIGHT($A142,3)&amp;"*",EUROSTAT_VBE_IND_2010!$D$7:$D$732,"4230*"))/1000+(SUMIFS(EUROSTAT_VBE_IND_2010!AF$7:AF$732,EUROSTAT_VBE_IND_2010!$B$7:$B$732,$D142,EUROSTAT_VBE_IND_2010!$C$7:$C$732,"*"&amp;RIGHT($A142,3)&amp;"*",EUROSTAT_VBE_IND_2010!$D$7:$D$732,"4240*"))/1000+(SUMIFS(EUROSTAT_VBE_IND_2010!AF$7:AF$732,EUROSTAT_VBE_IND_2010!$B$7:$B$732,$D142,EUROSTAT_VBE_IND_2010!$C$7:$C$732,"*"&amp;RIGHT($A142,3)&amp;"*",EUROSTAT_VBE_IND_2010!$D$7:$D$732,"3106*"))/1000</f>
        <v>0</v>
      </c>
      <c r="AH142" s="185">
        <f>(SUMIFS(EUROSTAT_VBE_IND_2010!AH$7:AH$732,EUROSTAT_VBE_IND_2010!$B$7:$B$732,$D142,EUROSTAT_VBE_IND_2010!$C$7:$C$732,"*"&amp;RIGHT($A142,3)&amp;"*",EUROSTAT_VBE_IND_2010!$D$7:$D$732,"4100*"))/1000+(SUMIFS(EUROSTAT_VBE_IND_2010!AH$7:AH$732,EUROSTAT_VBE_IND_2010!$B$7:$B$732,$D142,EUROSTAT_VBE_IND_2010!$C$7:$C$732,"*"&amp;RIGHT($A142,3)&amp;"*",EUROSTAT_VBE_IND_2010!$D$7:$D$732,"4230*"))/1000+(SUMIFS(EUROSTAT_VBE_IND_2010!AH$7:AH$732,EUROSTAT_VBE_IND_2010!$B$7:$B$732,$D142,EUROSTAT_VBE_IND_2010!$C$7:$C$732,"*"&amp;RIGHT($A142,3)&amp;"*",EUROSTAT_VBE_IND_2010!$D$7:$D$732,"4240*"))/1000+(SUMIFS(EUROSTAT_VBE_IND_2010!AH$7:AH$732,EUROSTAT_VBE_IND_2010!$B$7:$B$732,$D142,EUROSTAT_VBE_IND_2010!$C$7:$C$732,"*"&amp;RIGHT($A142,3)&amp;"*",EUROSTAT_VBE_IND_2010!$D$7:$D$732,"3106*"))/1000</f>
        <v>0.317</v>
      </c>
      <c r="AI142" s="185">
        <f>(SUMIFS(EUROSTAT_VBE_IND_2010!AI$7:AI$732,EUROSTAT_VBE_IND_2010!$B$7:$B$732,$D142,EUROSTAT_VBE_IND_2010!$C$7:$C$732,"*"&amp;RIGHT($A142,3)&amp;"*",EUROSTAT_VBE_IND_2010!$D$7:$D$732,"4100*"))/1000+(SUMIFS(EUROSTAT_VBE_IND_2010!AI$7:AI$732,EUROSTAT_VBE_IND_2010!$B$7:$B$732,$D142,EUROSTAT_VBE_IND_2010!$C$7:$C$732,"*"&amp;RIGHT($A142,3)&amp;"*",EUROSTAT_VBE_IND_2010!$D$7:$D$732,"4230*"))/1000+(SUMIFS(EUROSTAT_VBE_IND_2010!AI$7:AI$732,EUROSTAT_VBE_IND_2010!$B$7:$B$732,$D142,EUROSTAT_VBE_IND_2010!$C$7:$C$732,"*"&amp;RIGHT($A142,3)&amp;"*",EUROSTAT_VBE_IND_2010!$D$7:$D$732,"4240*"))/1000+(SUMIFS(EUROSTAT_VBE_IND_2010!AI$7:AI$732,EUROSTAT_VBE_IND_2010!$B$7:$B$732,$D142,EUROSTAT_VBE_IND_2010!$C$7:$C$732,"*"&amp;RIGHT($A142,3)&amp;"*",EUROSTAT_VBE_IND_2010!$D$7:$D$732,"3106*"))/1000</f>
        <v>0.939</v>
      </c>
      <c r="AJ142" s="185">
        <f>(SUMIFS(EUROSTAT_VBE_IND_2010!AJ$7:AJ$732,EUROSTAT_VBE_IND_2010!$B$7:$B$732,$D142,EUROSTAT_VBE_IND_2010!$C$7:$C$732,"*"&amp;RIGHT($A142,3)&amp;"*",EUROSTAT_VBE_IND_2010!$D$7:$D$732,"4100*"))/1000+(SUMIFS(EUROSTAT_VBE_IND_2010!AJ$7:AJ$732,EUROSTAT_VBE_IND_2010!$B$7:$B$732,$D142,EUROSTAT_VBE_IND_2010!$C$7:$C$732,"*"&amp;RIGHT($A142,3)&amp;"*",EUROSTAT_VBE_IND_2010!$D$7:$D$732,"4230*"))/1000+(SUMIFS(EUROSTAT_VBE_IND_2010!AJ$7:AJ$732,EUROSTAT_VBE_IND_2010!$B$7:$B$732,$D142,EUROSTAT_VBE_IND_2010!$C$7:$C$732,"*"&amp;RIGHT($A142,3)&amp;"*",EUROSTAT_VBE_IND_2010!$D$7:$D$732,"4240*"))/1000+(SUMIFS(EUROSTAT_VBE_IND_2010!AJ$7:AJ$732,EUROSTAT_VBE_IND_2010!$B$7:$B$732,$D142,EUROSTAT_VBE_IND_2010!$C$7:$C$732,"*"&amp;RIGHT($A142,3)&amp;"*",EUROSTAT_VBE_IND_2010!$D$7:$D$732,"3106*"))/1000</f>
        <v>1.34</v>
      </c>
      <c r="AK142" s="185">
        <f>(SUMIFS(EUROSTAT_VBE_IND_2010!AK$7:AK$732,EUROSTAT_VBE_IND_2010!$B$7:$B$732,$D142,EUROSTAT_VBE_IND_2010!$C$7:$C$732,"*"&amp;RIGHT($A142,3)&amp;"*",EUROSTAT_VBE_IND_2010!$D$7:$D$732,"4100*"))/1000+(SUMIFS(EUROSTAT_VBE_IND_2010!AK$7:AK$732,EUROSTAT_VBE_IND_2010!$B$7:$B$732,$D142,EUROSTAT_VBE_IND_2010!$C$7:$C$732,"*"&amp;RIGHT($A142,3)&amp;"*",EUROSTAT_VBE_IND_2010!$D$7:$D$732,"4230*"))/1000+(SUMIFS(EUROSTAT_VBE_IND_2010!AK$7:AK$732,EUROSTAT_VBE_IND_2010!$B$7:$B$732,$D142,EUROSTAT_VBE_IND_2010!$C$7:$C$732,"*"&amp;RIGHT($A142,3)&amp;"*",EUROSTAT_VBE_IND_2010!$D$7:$D$732,"4240*"))/1000+(SUMIFS(EUROSTAT_VBE_IND_2010!AK$7:AK$732,EUROSTAT_VBE_IND_2010!$B$7:$B$732,$D142,EUROSTAT_VBE_IND_2010!$C$7:$C$732,"*"&amp;RIGHT($A142,3)&amp;"*",EUROSTAT_VBE_IND_2010!$D$7:$D$732,"3106*"))/1000</f>
        <v>8.564</v>
      </c>
      <c r="AL142" s="219">
        <f>SUMIFS('IEA Bal_AL-IND'!$D$30:$D$329,'IEA Bal_AL-IND'!$A$30:$A$329,"*"&amp;RIGHT($B142,8),'IEA Bal_AL-IND'!$C$30:$C$329,'Aggregated Balance-IND_2010'!$E142)</f>
        <v>0</v>
      </c>
      <c r="AM142" s="219">
        <f>SUMIFS('IEA Bal_BA-IND'!$D$30:$D$329,'IEA Bal_BA-IND'!$A$30:$A$329,"*"&amp;RIGHT($B142,8),'IEA Bal_BA-IND'!$C$30:$C$329,'Aggregated Balance-IND_2010'!$E142)</f>
        <v>1.08689</v>
      </c>
      <c r="AN142" s="219">
        <f>SUMIFS('IEA Bal_KS-IND'!$D$30:$D$329,'IEA Bal_KS-IND'!$A$30:$A$329,"*"&amp;RIGHT($B142,8),'IEA Bal_KS-IND'!$C$30:$C$329,'Aggregated Balance-IND_2010'!$E142)</f>
        <v>0</v>
      </c>
      <c r="AO142" s="185">
        <f>(SUMIFS(EUROSTAT_VBE_IND_2010!Y$7:Y$732,EUROSTAT_VBE_IND_2010!$B$7:$B$732,$D142,EUROSTAT_VBE_IND_2010!$C$7:$C$732,"*"&amp;RIGHT($A142,3)&amp;"*",EUROSTAT_VBE_IND_2010!$D$7:$D$732,"4100*"))/1000+(SUMIFS(EUROSTAT_VBE_IND_2010!Y$7:Y$732,EUROSTAT_VBE_IND_2010!$B$7:$B$732,$D142,EUROSTAT_VBE_IND_2010!$C$7:$C$732,"*"&amp;RIGHT($A142,3)&amp;"*",EUROSTAT_VBE_IND_2010!$D$7:$D$732,"4230*"))/1000+(SUMIFS(EUROSTAT_VBE_IND_2010!Y$7:Y$732,EUROSTAT_VBE_IND_2010!$B$7:$B$732,$D142,EUROSTAT_VBE_IND_2010!$C$7:$C$732,"*"&amp;RIGHT($A142,3)&amp;"*",EUROSTAT_VBE_IND_2010!$D$7:$D$732,"4240*"))/1000+(SUMIFS(EUROSTAT_VBE_IND_2010!Y$7:Y$732,EUROSTAT_VBE_IND_2010!$B$7:$B$732,$D142,EUROSTAT_VBE_IND_2010!$C$7:$C$732,"*"&amp;RIGHT($A142,3)&amp;"*",EUROSTAT_VBE_IND_2010!$D$7:$D$732,"3106*"))/1000</f>
        <v>0</v>
      </c>
      <c r="AP142" s="185">
        <f>(SUMIFS(EUROSTAT_VBE_IND_2010!Z$7:Z$732,EUROSTAT_VBE_IND_2010!$B$7:$B$732,$D142,EUROSTAT_VBE_IND_2010!$C$7:$C$732,"*"&amp;RIGHT($A142,3)&amp;"*",EUROSTAT_VBE_IND_2010!$D$7:$D$732,"4100*"))/1000+(SUMIFS(EUROSTAT_VBE_IND_2010!Z$7:Z$732,EUROSTAT_VBE_IND_2010!$B$7:$B$732,$D142,EUROSTAT_VBE_IND_2010!$C$7:$C$732,"*"&amp;RIGHT($A142,3)&amp;"*",EUROSTAT_VBE_IND_2010!$D$7:$D$732,"4230*"))/1000+(SUMIFS(EUROSTAT_VBE_IND_2010!Z$7:Z$732,EUROSTAT_VBE_IND_2010!$B$7:$B$732,$D142,EUROSTAT_VBE_IND_2010!$C$7:$C$732,"*"&amp;RIGHT($A142,3)&amp;"*",EUROSTAT_VBE_IND_2010!$D$7:$D$732,"4240*"))/1000+(SUMIFS(EUROSTAT_VBE_IND_2010!Z$7:Z$732,EUROSTAT_VBE_IND_2010!$B$7:$B$732,$D142,EUROSTAT_VBE_IND_2010!$C$7:$C$732,"*"&amp;RIGHT($A142,3)&amp;"*",EUROSTAT_VBE_IND_2010!$D$7:$D$732,"3106*"))/1000</f>
        <v>0</v>
      </c>
      <c r="AQ142" s="185">
        <f>(SUMIFS(EUROSTAT_VBE_IND_2010!AG$7:AG$732,EUROSTAT_VBE_IND_2010!$B$7:$B$732,$D142,EUROSTAT_VBE_IND_2010!$C$7:$C$732,"*"&amp;RIGHT($A142,3)&amp;"*",EUROSTAT_VBE_IND_2010!$D$7:$D$732,"4100*"))/1000+(SUMIFS(EUROSTAT_VBE_IND_2010!AG$7:AG$732,EUROSTAT_VBE_IND_2010!$B$7:$B$732,$D142,EUROSTAT_VBE_IND_2010!$C$7:$C$732,"*"&amp;RIGHT($A142,3)&amp;"*",EUROSTAT_VBE_IND_2010!$D$7:$D$732,"4230*"))/1000+(SUMIFS(EUROSTAT_VBE_IND_2010!AG$7:AG$732,EUROSTAT_VBE_IND_2010!$B$7:$B$732,$D142,EUROSTAT_VBE_IND_2010!$C$7:$C$732,"*"&amp;RIGHT($A142,3)&amp;"*",EUROSTAT_VBE_IND_2010!$D$7:$D$732,"4240*"))/1000+(SUMIFS(EUROSTAT_VBE_IND_2010!AG$7:AG$732,EUROSTAT_VBE_IND_2010!$B$7:$B$732,$D142,EUROSTAT_VBE_IND_2010!$C$7:$C$732,"*"&amp;RIGHT($A142,3)&amp;"*",EUROSTAT_VBE_IND_2010!$D$7:$D$732,"3106*"))/1000</f>
        <v>2.255</v>
      </c>
    </row>
    <row r="143" spans="1:43">
      <c r="A143" t="str">
        <f>LEFT(EUROSTAT_VBE_IND_2010!$C$139,8)</f>
        <v>B_101810</v>
      </c>
      <c r="B143" s="28" t="s">
        <v>298</v>
      </c>
      <c r="C143" t="s">
        <v>293</v>
      </c>
      <c r="D143" t="s">
        <v>126</v>
      </c>
      <c r="E143" t="s">
        <v>240</v>
      </c>
      <c r="F143" t="s">
        <v>260</v>
      </c>
      <c r="G143" s="185">
        <f>(SUMIFS(EUROSTAT_VBE_IND_2010!E$7:E$732,EUROSTAT_VBE_IND_2010!$B$7:$B$732,$D143,EUROSTAT_VBE_IND_2010!$C$7:$C$732,"*"&amp;RIGHT($A143,3)&amp;"*",EUROSTAT_VBE_IND_2010!$D$7:$D$732,"421*"))/1000</f>
        <v>0</v>
      </c>
      <c r="H143" s="185">
        <f>(SUMIFS(EUROSTAT_VBE_IND_2010!F$7:F$732,EUROSTAT_VBE_IND_2010!$B$7:$B$732,$D143,EUROSTAT_VBE_IND_2010!$C$7:$C$732,"*"&amp;RIGHT($A143,3)&amp;"*",EUROSTAT_VBE_IND_2010!$D$7:$D$732,"421*"))/1000</f>
        <v>0</v>
      </c>
      <c r="I143" s="185">
        <f>(SUMIFS(EUROSTAT_VBE_IND_2010!G$7:G$732,EUROSTAT_VBE_IND_2010!$B$7:$B$732,$D143,EUROSTAT_VBE_IND_2010!$C$7:$C$732,"*"&amp;RIGHT($A143,3)&amp;"*",EUROSTAT_VBE_IND_2010!$D$7:$D$732,"421*"))/1000</f>
        <v>0</v>
      </c>
      <c r="J143" s="219">
        <f>SUMIFS('IEA Bal_CH-IND'!$D$30:$D$329,'IEA Bal_CH-IND'!$A$30:$A$329,"*"&amp;RIGHT($B143,8),'IEA Bal_CH-IND'!$C$30:$C$329,'Aggregated Balance-IND_2010'!$E143)</f>
        <v>0</v>
      </c>
      <c r="K143" s="185">
        <f>(SUMIFS(EUROSTAT_VBE_IND_2010!H$7:H$732,EUROSTAT_VBE_IND_2010!$B$7:$B$732,$D143,EUROSTAT_VBE_IND_2010!$C$7:$C$732,"*"&amp;RIGHT($A143,3)&amp;"*",EUROSTAT_VBE_IND_2010!$D$7:$D$732,"421*"))/1000</f>
        <v>0</v>
      </c>
      <c r="L143" s="185">
        <f>(SUMIFS(EUROSTAT_VBE_IND_2010!I$7:I$732,EUROSTAT_VBE_IND_2010!$B$7:$B$732,$D143,EUROSTAT_VBE_IND_2010!$C$7:$C$732,"*"&amp;RIGHT($A143,3)&amp;"*",EUROSTAT_VBE_IND_2010!$D$7:$D$732,"421*"))/1000</f>
        <v>0</v>
      </c>
      <c r="M143" s="185">
        <f>(SUMIFS(EUROSTAT_VBE_IND_2010!J$7:J$732,EUROSTAT_VBE_IND_2010!$B$7:$B$732,$D143,EUROSTAT_VBE_IND_2010!$C$7:$C$732,"*"&amp;RIGHT($A143,3)&amp;"*",EUROSTAT_VBE_IND_2010!$D$7:$D$732,"421*"))/1000</f>
        <v>0</v>
      </c>
      <c r="N143" s="185">
        <f>(SUMIFS(EUROSTAT_VBE_IND_2010!K$7:K$732,EUROSTAT_VBE_IND_2010!$B$7:$B$732,$D143,EUROSTAT_VBE_IND_2010!$C$7:$C$732,"*"&amp;RIGHT($A143,3)&amp;"*",EUROSTAT_VBE_IND_2010!$D$7:$D$732,"421*"))/1000</f>
        <v>0</v>
      </c>
      <c r="O143" s="185">
        <f>(SUMIFS(EUROSTAT_VBE_IND_2010!L$7:L$732,EUROSTAT_VBE_IND_2010!$B$7:$B$732,$D143,EUROSTAT_VBE_IND_2010!$C$7:$C$732,"*"&amp;RIGHT($A143,3)&amp;"*",EUROSTAT_VBE_IND_2010!$D$7:$D$732,"421*"))/1000</f>
        <v>0</v>
      </c>
      <c r="P143" s="185">
        <f>(SUMIFS(EUROSTAT_VBE_IND_2010!M$7:M$732,EUROSTAT_VBE_IND_2010!$B$7:$B$732,$D143,EUROSTAT_VBE_IND_2010!$C$7:$C$732,"*"&amp;RIGHT($A143,3)&amp;"*",EUROSTAT_VBE_IND_2010!$D$7:$D$732,"421*"))/1000</f>
        <v>0</v>
      </c>
      <c r="Q143" s="185">
        <f>(SUMIFS(EUROSTAT_VBE_IND_2010!N$7:N$732,EUROSTAT_VBE_IND_2010!$B$7:$B$732,$D143,EUROSTAT_VBE_IND_2010!$C$7:$C$732,"*"&amp;RIGHT($A143,3)&amp;"*",EUROSTAT_VBE_IND_2010!$D$7:$D$732,"421*"))/1000</f>
        <v>0</v>
      </c>
      <c r="R143" s="185">
        <f>(SUMIFS(EUROSTAT_VBE_IND_2010!O$7:O$732,EUROSTAT_VBE_IND_2010!$B$7:$B$732,$D143,EUROSTAT_VBE_IND_2010!$C$7:$C$732,"*"&amp;RIGHT($A143,3)&amp;"*",EUROSTAT_VBE_IND_2010!$D$7:$D$732,"421*"))/1000</f>
        <v>0</v>
      </c>
      <c r="S143" s="185">
        <f>(SUMIFS(EUROSTAT_VBE_IND_2010!P$7:P$732,EUROSTAT_VBE_IND_2010!$B$7:$B$732,$D143,EUROSTAT_VBE_IND_2010!$C$7:$C$732,"*"&amp;RIGHT($A143,3)&amp;"*",EUROSTAT_VBE_IND_2010!$D$7:$D$732,"421*"))/1000</f>
        <v>0</v>
      </c>
      <c r="T143" s="185">
        <f>(SUMIFS(EUROSTAT_VBE_IND_2010!Q$7:Q$732,EUROSTAT_VBE_IND_2010!$B$7:$B$732,$D143,EUROSTAT_VBE_IND_2010!$C$7:$C$732,"*"&amp;RIGHT($A143,3)&amp;"*",EUROSTAT_VBE_IND_2010!$D$7:$D$732,"421*"))/1000</f>
        <v>0</v>
      </c>
      <c r="U143" s="185">
        <f>(SUMIFS(EUROSTAT_VBE_IND_2010!R$7:R$732,EUROSTAT_VBE_IND_2010!$B$7:$B$732,$D143,EUROSTAT_VBE_IND_2010!$C$7:$C$732,"*"&amp;RIGHT($A143,3)&amp;"*",EUROSTAT_VBE_IND_2010!$D$7:$D$732,"421*"))/1000</f>
        <v>0</v>
      </c>
      <c r="V143" s="185">
        <f>(SUMIFS(EUROSTAT_VBE_IND_2010!S$7:S$732,EUROSTAT_VBE_IND_2010!$B$7:$B$732,$D143,EUROSTAT_VBE_IND_2010!$C$7:$C$732,"*"&amp;RIGHT($A143,3)&amp;"*",EUROSTAT_VBE_IND_2010!$D$7:$D$732,"421*"))/1000</f>
        <v>0</v>
      </c>
      <c r="W143" s="185">
        <f>(SUMIFS(EUROSTAT_VBE_IND_2010!T$7:T$732,EUROSTAT_VBE_IND_2010!$B$7:$B$732,$D143,EUROSTAT_VBE_IND_2010!$C$7:$C$732,"*"&amp;RIGHT($A143,3)&amp;"*",EUROSTAT_VBE_IND_2010!$D$7:$D$732,"421*"))/1000</f>
        <v>0</v>
      </c>
      <c r="X143" s="185">
        <f>(SUMIFS(EUROSTAT_VBE_IND_2010!U$7:U$732,EUROSTAT_VBE_IND_2010!$B$7:$B$732,$D143,EUROSTAT_VBE_IND_2010!$C$7:$C$732,"*"&amp;RIGHT($A143,3)&amp;"*",EUROSTAT_VBE_IND_2010!$D$7:$D$732,"421*"))/1000</f>
        <v>0</v>
      </c>
      <c r="Y143" s="185">
        <f>(SUMIFS(EUROSTAT_VBE_IND_2010!V$7:V$732,EUROSTAT_VBE_IND_2010!$B$7:$B$732,$D143,EUROSTAT_VBE_IND_2010!$C$7:$C$732,"*"&amp;RIGHT($A143,3)&amp;"*",EUROSTAT_VBE_IND_2010!$D$7:$D$732,"421*"))/1000</f>
        <v>0</v>
      </c>
      <c r="Z143" s="185">
        <f>(SUMIFS(EUROSTAT_VBE_IND_2010!W$7:W$732,EUROSTAT_VBE_IND_2010!$B$7:$B$732,$D143,EUROSTAT_VBE_IND_2010!$C$7:$C$732,"*"&amp;RIGHT($A143,3)&amp;"*",EUROSTAT_VBE_IND_2010!$D$7:$D$732,"421*"))/1000</f>
        <v>0</v>
      </c>
      <c r="AA143" s="185">
        <f>(SUMIFS(EUROSTAT_VBE_IND_2010!X$7:X$732,EUROSTAT_VBE_IND_2010!$B$7:$B$732,$D143,EUROSTAT_VBE_IND_2010!$C$7:$C$732,"*"&amp;RIGHT($A143,3)&amp;"*",EUROSTAT_VBE_IND_2010!$D$7:$D$732,"421*"))/1000</f>
        <v>0</v>
      </c>
      <c r="AB143" s="185">
        <f>(SUMIFS(EUROSTAT_VBE_IND_2010!AA$7:AA$732,EUROSTAT_VBE_IND_2010!$B$7:$B$732,$D143,EUROSTAT_VBE_IND_2010!$C$7:$C$732,"*"&amp;RIGHT($A143,3)&amp;"*",EUROSTAT_VBE_IND_2010!$D$7:$D$732,"421*"))/1000</f>
        <v>0</v>
      </c>
      <c r="AC143" s="185">
        <f>(SUMIFS(EUROSTAT_VBE_IND_2010!AB$7:AB$732,EUROSTAT_VBE_IND_2010!$B$7:$B$732,$D143,EUROSTAT_VBE_IND_2010!$C$7:$C$732,"*"&amp;RIGHT($A143,3)&amp;"*",EUROSTAT_VBE_IND_2010!$D$7:$D$732,"421*"))/1000</f>
        <v>0</v>
      </c>
      <c r="AD143" s="185">
        <f>(SUMIFS(EUROSTAT_VBE_IND_2010!AC$7:AC$732,EUROSTAT_VBE_IND_2010!$B$7:$B$732,$D143,EUROSTAT_VBE_IND_2010!$C$7:$C$732,"*"&amp;RIGHT($A143,3)&amp;"*",EUROSTAT_VBE_IND_2010!$D$7:$D$732,"421*"))/1000</f>
        <v>0</v>
      </c>
      <c r="AE143" s="185">
        <f>(SUMIFS(EUROSTAT_VBE_IND_2010!AD$7:AD$732,EUROSTAT_VBE_IND_2010!$B$7:$B$732,$D143,EUROSTAT_VBE_IND_2010!$C$7:$C$732,"*"&amp;RIGHT($A143,3)&amp;"*",EUROSTAT_VBE_IND_2010!$D$7:$D$732,"421*"))/1000</f>
        <v>0</v>
      </c>
      <c r="AF143" s="185">
        <f>(SUMIFS(EUROSTAT_VBE_IND_2010!AE$7:AE$732,EUROSTAT_VBE_IND_2010!$B$7:$B$732,$D143,EUROSTAT_VBE_IND_2010!$C$7:$C$732,"*"&amp;RIGHT($A143,3)&amp;"*",EUROSTAT_VBE_IND_2010!$D$7:$D$732,"421*"))/1000</f>
        <v>0</v>
      </c>
      <c r="AG143" s="185">
        <f>(SUMIFS(EUROSTAT_VBE_IND_2010!AF$7:AF$732,EUROSTAT_VBE_IND_2010!$B$7:$B$732,$D143,EUROSTAT_VBE_IND_2010!$C$7:$C$732,"*"&amp;RIGHT($A143,3)&amp;"*",EUROSTAT_VBE_IND_2010!$D$7:$D$732,"421*"))/1000</f>
        <v>0</v>
      </c>
      <c r="AH143" s="185">
        <f>(SUMIFS(EUROSTAT_VBE_IND_2010!AH$7:AH$732,EUROSTAT_VBE_IND_2010!$B$7:$B$732,$D143,EUROSTAT_VBE_IND_2010!$C$7:$C$732,"*"&amp;RIGHT($A143,3)&amp;"*",EUROSTAT_VBE_IND_2010!$D$7:$D$732,"421*"))/1000</f>
        <v>0</v>
      </c>
      <c r="AI143" s="185">
        <f>(SUMIFS(EUROSTAT_VBE_IND_2010!AI$7:AI$732,EUROSTAT_VBE_IND_2010!$B$7:$B$732,$D143,EUROSTAT_VBE_IND_2010!$C$7:$C$732,"*"&amp;RIGHT($A143,3)&amp;"*",EUROSTAT_VBE_IND_2010!$D$7:$D$732,"421*"))/1000</f>
        <v>0</v>
      </c>
      <c r="AJ143" s="185">
        <f>(SUMIFS(EUROSTAT_VBE_IND_2010!AJ$7:AJ$732,EUROSTAT_VBE_IND_2010!$B$7:$B$732,$D143,EUROSTAT_VBE_IND_2010!$C$7:$C$732,"*"&amp;RIGHT($A143,3)&amp;"*",EUROSTAT_VBE_IND_2010!$D$7:$D$732,"421*"))/1000</f>
        <v>0</v>
      </c>
      <c r="AK143" s="185">
        <f>(SUMIFS(EUROSTAT_VBE_IND_2010!AK$7:AK$732,EUROSTAT_VBE_IND_2010!$B$7:$B$732,$D143,EUROSTAT_VBE_IND_2010!$C$7:$C$732,"*"&amp;RIGHT($A143,3)&amp;"*",EUROSTAT_VBE_IND_2010!$D$7:$D$732,"421*"))/1000</f>
        <v>0</v>
      </c>
      <c r="AL143" s="219">
        <f>SUMIFS('IEA Bal_AL-IND'!$D$30:$D$329,'IEA Bal_AL-IND'!$A$30:$A$329,"*"&amp;RIGHT($B143,8),'IEA Bal_AL-IND'!$C$30:$C$329,'Aggregated Balance-IND_2010'!$E143)</f>
        <v>0</v>
      </c>
      <c r="AM143" s="219">
        <f>SUMIFS('IEA Bal_BA-IND'!$D$30:$D$329,'IEA Bal_BA-IND'!$A$30:$A$329,"*"&amp;RIGHT($B143,8),'IEA Bal_BA-IND'!$C$30:$C$329,'Aggregated Balance-IND_2010'!$E143)</f>
        <v>0</v>
      </c>
      <c r="AN143" s="219">
        <f>SUMIFS('IEA Bal_KS-IND'!$D$30:$D$329,'IEA Bal_KS-IND'!$A$30:$A$329,"*"&amp;RIGHT($B143,8),'IEA Bal_KS-IND'!$C$30:$C$329,'Aggregated Balance-IND_2010'!$E143)</f>
        <v>0</v>
      </c>
      <c r="AO143" s="185">
        <f>(SUMIFS(EUROSTAT_VBE_IND_2010!Y$7:Y$732,EUROSTAT_VBE_IND_2010!$B$7:$B$732,$D143,EUROSTAT_VBE_IND_2010!$C$7:$C$732,"*"&amp;RIGHT($A143,3)&amp;"*",EUROSTAT_VBE_IND_2010!$D$7:$D$732,"421*"))/1000</f>
        <v>0</v>
      </c>
      <c r="AP143" s="185">
        <f>(SUMIFS(EUROSTAT_VBE_IND_2010!Z$7:Z$732,EUROSTAT_VBE_IND_2010!$B$7:$B$732,$D143,EUROSTAT_VBE_IND_2010!$C$7:$C$732,"*"&amp;RIGHT($A143,3)&amp;"*",EUROSTAT_VBE_IND_2010!$D$7:$D$732,"421*"))/1000</f>
        <v>0</v>
      </c>
      <c r="AQ143" s="185">
        <f>(SUMIFS(EUROSTAT_VBE_IND_2010!AG$7:AG$732,EUROSTAT_VBE_IND_2010!$B$7:$B$732,$D143,EUROSTAT_VBE_IND_2010!$C$7:$C$732,"*"&amp;RIGHT($A143,3)&amp;"*",EUROSTAT_VBE_IND_2010!$D$7:$D$732,"421*"))/1000</f>
        <v>0</v>
      </c>
    </row>
    <row r="144" spans="1:43">
      <c r="A144" t="str">
        <f>LEFT(EUROSTAT_VBE_IND_2010!$C$139,8)</f>
        <v>B_101810</v>
      </c>
      <c r="B144" s="28" t="s">
        <v>298</v>
      </c>
      <c r="C144" t="s">
        <v>293</v>
      </c>
      <c r="D144" t="s">
        <v>126</v>
      </c>
      <c r="E144" t="s">
        <v>241</v>
      </c>
      <c r="F144" t="s">
        <v>261</v>
      </c>
      <c r="G144" s="185">
        <f>(SUMIFS(EUROSTAT_VBE_IND_2010!E$7:E$732,EUROSTAT_VBE_IND_2010!$B$7:$B$732,$D144,EUROSTAT_VBE_IND_2010!$C$7:$C$732,"*"&amp;RIGHT($A144,3)&amp;"*",EUROSTAT_VBE_IND_2010!$D$7:$D$732,"422*"))/1000</f>
        <v>0</v>
      </c>
      <c r="H144" s="185">
        <f>(SUMIFS(EUROSTAT_VBE_IND_2010!F$7:F$732,EUROSTAT_VBE_IND_2010!$B$7:$B$732,$D144,EUROSTAT_VBE_IND_2010!$C$7:$C$732,"*"&amp;RIGHT($A144,3)&amp;"*",EUROSTAT_VBE_IND_2010!$D$7:$D$732,"422*"))/1000</f>
        <v>0</v>
      </c>
      <c r="I144" s="185">
        <f>(SUMIFS(EUROSTAT_VBE_IND_2010!G$7:G$732,EUROSTAT_VBE_IND_2010!$B$7:$B$732,$D144,EUROSTAT_VBE_IND_2010!$C$7:$C$732,"*"&amp;RIGHT($A144,3)&amp;"*",EUROSTAT_VBE_IND_2010!$D$7:$D$732,"422*"))/1000</f>
        <v>0</v>
      </c>
      <c r="J144" s="219">
        <f>SUMIFS('IEA Bal_CH-IND'!$D$30:$D$329,'IEA Bal_CH-IND'!$A$30:$A$329,"*"&amp;RIGHT($B144,8),'IEA Bal_CH-IND'!$C$30:$C$329,'Aggregated Balance-IND_2010'!$E144)</f>
        <v>0</v>
      </c>
      <c r="K144" s="185">
        <f>(SUMIFS(EUROSTAT_VBE_IND_2010!H$7:H$732,EUROSTAT_VBE_IND_2010!$B$7:$B$732,$D144,EUROSTAT_VBE_IND_2010!$C$7:$C$732,"*"&amp;RIGHT($A144,3)&amp;"*",EUROSTAT_VBE_IND_2010!$D$7:$D$732,"422*"))/1000</f>
        <v>0</v>
      </c>
      <c r="L144" s="185">
        <f>(SUMIFS(EUROSTAT_VBE_IND_2010!I$7:I$732,EUROSTAT_VBE_IND_2010!$B$7:$B$732,$D144,EUROSTAT_VBE_IND_2010!$C$7:$C$732,"*"&amp;RIGHT($A144,3)&amp;"*",EUROSTAT_VBE_IND_2010!$D$7:$D$732,"422*"))/1000</f>
        <v>0</v>
      </c>
      <c r="M144" s="185">
        <f>(SUMIFS(EUROSTAT_VBE_IND_2010!J$7:J$732,EUROSTAT_VBE_IND_2010!$B$7:$B$732,$D144,EUROSTAT_VBE_IND_2010!$C$7:$C$732,"*"&amp;RIGHT($A144,3)&amp;"*",EUROSTAT_VBE_IND_2010!$D$7:$D$732,"422*"))/1000</f>
        <v>0</v>
      </c>
      <c r="N144" s="185">
        <f>(SUMIFS(EUROSTAT_VBE_IND_2010!K$7:K$732,EUROSTAT_VBE_IND_2010!$B$7:$B$732,$D144,EUROSTAT_VBE_IND_2010!$C$7:$C$732,"*"&amp;RIGHT($A144,3)&amp;"*",EUROSTAT_VBE_IND_2010!$D$7:$D$732,"422*"))/1000</f>
        <v>0</v>
      </c>
      <c r="O144" s="185">
        <f>(SUMIFS(EUROSTAT_VBE_IND_2010!L$7:L$732,EUROSTAT_VBE_IND_2010!$B$7:$B$732,$D144,EUROSTAT_VBE_IND_2010!$C$7:$C$732,"*"&amp;RIGHT($A144,3)&amp;"*",EUROSTAT_VBE_IND_2010!$D$7:$D$732,"422*"))/1000</f>
        <v>0</v>
      </c>
      <c r="P144" s="185">
        <f>(SUMIFS(EUROSTAT_VBE_IND_2010!M$7:M$732,EUROSTAT_VBE_IND_2010!$B$7:$B$732,$D144,EUROSTAT_VBE_IND_2010!$C$7:$C$732,"*"&amp;RIGHT($A144,3)&amp;"*",EUROSTAT_VBE_IND_2010!$D$7:$D$732,"422*"))/1000</f>
        <v>0</v>
      </c>
      <c r="Q144" s="185">
        <f>(SUMIFS(EUROSTAT_VBE_IND_2010!N$7:N$732,EUROSTAT_VBE_IND_2010!$B$7:$B$732,$D144,EUROSTAT_VBE_IND_2010!$C$7:$C$732,"*"&amp;RIGHT($A144,3)&amp;"*",EUROSTAT_VBE_IND_2010!$D$7:$D$732,"422*"))/1000</f>
        <v>0</v>
      </c>
      <c r="R144" s="185">
        <f>(SUMIFS(EUROSTAT_VBE_IND_2010!O$7:O$732,EUROSTAT_VBE_IND_2010!$B$7:$B$732,$D144,EUROSTAT_VBE_IND_2010!$C$7:$C$732,"*"&amp;RIGHT($A144,3)&amp;"*",EUROSTAT_VBE_IND_2010!$D$7:$D$732,"422*"))/1000</f>
        <v>0</v>
      </c>
      <c r="S144" s="185">
        <f>(SUMIFS(EUROSTAT_VBE_IND_2010!P$7:P$732,EUROSTAT_VBE_IND_2010!$B$7:$B$732,$D144,EUROSTAT_VBE_IND_2010!$C$7:$C$732,"*"&amp;RIGHT($A144,3)&amp;"*",EUROSTAT_VBE_IND_2010!$D$7:$D$732,"422*"))/1000</f>
        <v>0</v>
      </c>
      <c r="T144" s="185">
        <f>(SUMIFS(EUROSTAT_VBE_IND_2010!Q$7:Q$732,EUROSTAT_VBE_IND_2010!$B$7:$B$732,$D144,EUROSTAT_VBE_IND_2010!$C$7:$C$732,"*"&amp;RIGHT($A144,3)&amp;"*",EUROSTAT_VBE_IND_2010!$D$7:$D$732,"422*"))/1000</f>
        <v>0</v>
      </c>
      <c r="U144" s="185">
        <f>(SUMIFS(EUROSTAT_VBE_IND_2010!R$7:R$732,EUROSTAT_VBE_IND_2010!$B$7:$B$732,$D144,EUROSTAT_VBE_IND_2010!$C$7:$C$732,"*"&amp;RIGHT($A144,3)&amp;"*",EUROSTAT_VBE_IND_2010!$D$7:$D$732,"422*"))/1000</f>
        <v>0</v>
      </c>
      <c r="V144" s="185">
        <f>(SUMIFS(EUROSTAT_VBE_IND_2010!S$7:S$732,EUROSTAT_VBE_IND_2010!$B$7:$B$732,$D144,EUROSTAT_VBE_IND_2010!$C$7:$C$732,"*"&amp;RIGHT($A144,3)&amp;"*",EUROSTAT_VBE_IND_2010!$D$7:$D$732,"422*"))/1000</f>
        <v>0</v>
      </c>
      <c r="W144" s="185">
        <f>(SUMIFS(EUROSTAT_VBE_IND_2010!T$7:T$732,EUROSTAT_VBE_IND_2010!$B$7:$B$732,$D144,EUROSTAT_VBE_IND_2010!$C$7:$C$732,"*"&amp;RIGHT($A144,3)&amp;"*",EUROSTAT_VBE_IND_2010!$D$7:$D$732,"422*"))/1000</f>
        <v>0</v>
      </c>
      <c r="X144" s="185">
        <f>(SUMIFS(EUROSTAT_VBE_IND_2010!U$7:U$732,EUROSTAT_VBE_IND_2010!$B$7:$B$732,$D144,EUROSTAT_VBE_IND_2010!$C$7:$C$732,"*"&amp;RIGHT($A144,3)&amp;"*",EUROSTAT_VBE_IND_2010!$D$7:$D$732,"422*"))/1000</f>
        <v>0</v>
      </c>
      <c r="Y144" s="185">
        <f>(SUMIFS(EUROSTAT_VBE_IND_2010!V$7:V$732,EUROSTAT_VBE_IND_2010!$B$7:$B$732,$D144,EUROSTAT_VBE_IND_2010!$C$7:$C$732,"*"&amp;RIGHT($A144,3)&amp;"*",EUROSTAT_VBE_IND_2010!$D$7:$D$732,"422*"))/1000</f>
        <v>0</v>
      </c>
      <c r="Z144" s="185">
        <f>(SUMIFS(EUROSTAT_VBE_IND_2010!W$7:W$732,EUROSTAT_VBE_IND_2010!$B$7:$B$732,$D144,EUROSTAT_VBE_IND_2010!$C$7:$C$732,"*"&amp;RIGHT($A144,3)&amp;"*",EUROSTAT_VBE_IND_2010!$D$7:$D$732,"422*"))/1000</f>
        <v>0</v>
      </c>
      <c r="AA144" s="185">
        <f>(SUMIFS(EUROSTAT_VBE_IND_2010!X$7:X$732,EUROSTAT_VBE_IND_2010!$B$7:$B$732,$D144,EUROSTAT_VBE_IND_2010!$C$7:$C$732,"*"&amp;RIGHT($A144,3)&amp;"*",EUROSTAT_VBE_IND_2010!$D$7:$D$732,"422*"))/1000</f>
        <v>0</v>
      </c>
      <c r="AB144" s="185">
        <f>(SUMIFS(EUROSTAT_VBE_IND_2010!AA$7:AA$732,EUROSTAT_VBE_IND_2010!$B$7:$B$732,$D144,EUROSTAT_VBE_IND_2010!$C$7:$C$732,"*"&amp;RIGHT($A144,3)&amp;"*",EUROSTAT_VBE_IND_2010!$D$7:$D$732,"422*"))/1000</f>
        <v>0</v>
      </c>
      <c r="AC144" s="185">
        <f>(SUMIFS(EUROSTAT_VBE_IND_2010!AB$7:AB$732,EUROSTAT_VBE_IND_2010!$B$7:$B$732,$D144,EUROSTAT_VBE_IND_2010!$C$7:$C$732,"*"&amp;RIGHT($A144,3)&amp;"*",EUROSTAT_VBE_IND_2010!$D$7:$D$732,"422*"))/1000</f>
        <v>0</v>
      </c>
      <c r="AD144" s="185">
        <f>(SUMIFS(EUROSTAT_VBE_IND_2010!AC$7:AC$732,EUROSTAT_VBE_IND_2010!$B$7:$B$732,$D144,EUROSTAT_VBE_IND_2010!$C$7:$C$732,"*"&amp;RIGHT($A144,3)&amp;"*",EUROSTAT_VBE_IND_2010!$D$7:$D$732,"422*"))/1000</f>
        <v>0</v>
      </c>
      <c r="AE144" s="185">
        <f>(SUMIFS(EUROSTAT_VBE_IND_2010!AD$7:AD$732,EUROSTAT_VBE_IND_2010!$B$7:$B$732,$D144,EUROSTAT_VBE_IND_2010!$C$7:$C$732,"*"&amp;RIGHT($A144,3)&amp;"*",EUROSTAT_VBE_IND_2010!$D$7:$D$732,"422*"))/1000</f>
        <v>0</v>
      </c>
      <c r="AF144" s="185">
        <f>(SUMIFS(EUROSTAT_VBE_IND_2010!AE$7:AE$732,EUROSTAT_VBE_IND_2010!$B$7:$B$732,$D144,EUROSTAT_VBE_IND_2010!$C$7:$C$732,"*"&amp;RIGHT($A144,3)&amp;"*",EUROSTAT_VBE_IND_2010!$D$7:$D$732,"422*"))/1000</f>
        <v>0</v>
      </c>
      <c r="AG144" s="185">
        <f>(SUMIFS(EUROSTAT_VBE_IND_2010!AF$7:AF$732,EUROSTAT_VBE_IND_2010!$B$7:$B$732,$D144,EUROSTAT_VBE_IND_2010!$C$7:$C$732,"*"&amp;RIGHT($A144,3)&amp;"*",EUROSTAT_VBE_IND_2010!$D$7:$D$732,"422*"))/1000</f>
        <v>0</v>
      </c>
      <c r="AH144" s="185">
        <f>(SUMIFS(EUROSTAT_VBE_IND_2010!AH$7:AH$732,EUROSTAT_VBE_IND_2010!$B$7:$B$732,$D144,EUROSTAT_VBE_IND_2010!$C$7:$C$732,"*"&amp;RIGHT($A144,3)&amp;"*",EUROSTAT_VBE_IND_2010!$D$7:$D$732,"422*"))/1000</f>
        <v>0</v>
      </c>
      <c r="AI144" s="185">
        <f>(SUMIFS(EUROSTAT_VBE_IND_2010!AI$7:AI$732,EUROSTAT_VBE_IND_2010!$B$7:$B$732,$D144,EUROSTAT_VBE_IND_2010!$C$7:$C$732,"*"&amp;RIGHT($A144,3)&amp;"*",EUROSTAT_VBE_IND_2010!$D$7:$D$732,"422*"))/1000</f>
        <v>0</v>
      </c>
      <c r="AJ144" s="185">
        <f>(SUMIFS(EUROSTAT_VBE_IND_2010!AJ$7:AJ$732,EUROSTAT_VBE_IND_2010!$B$7:$B$732,$D144,EUROSTAT_VBE_IND_2010!$C$7:$C$732,"*"&amp;RIGHT($A144,3)&amp;"*",EUROSTAT_VBE_IND_2010!$D$7:$D$732,"422*"))/1000</f>
        <v>0</v>
      </c>
      <c r="AK144" s="185">
        <f>(SUMIFS(EUROSTAT_VBE_IND_2010!AK$7:AK$732,EUROSTAT_VBE_IND_2010!$B$7:$B$732,$D144,EUROSTAT_VBE_IND_2010!$C$7:$C$732,"*"&amp;RIGHT($A144,3)&amp;"*",EUROSTAT_VBE_IND_2010!$D$7:$D$732,"422*"))/1000</f>
        <v>0</v>
      </c>
      <c r="AL144" s="219">
        <f>SUMIFS('IEA Bal_AL-IND'!$D$30:$D$329,'IEA Bal_AL-IND'!$A$30:$A$329,"*"&amp;RIGHT($B144,8),'IEA Bal_AL-IND'!$C$30:$C$329,'Aggregated Balance-IND_2010'!$E144)</f>
        <v>0</v>
      </c>
      <c r="AM144" s="219">
        <f>SUMIFS('IEA Bal_BA-IND'!$D$30:$D$329,'IEA Bal_BA-IND'!$A$30:$A$329,"*"&amp;RIGHT($B144,8),'IEA Bal_BA-IND'!$C$30:$C$329,'Aggregated Balance-IND_2010'!$E144)</f>
        <v>0</v>
      </c>
      <c r="AN144" s="219">
        <f>SUMIFS('IEA Bal_KS-IND'!$D$30:$D$329,'IEA Bal_KS-IND'!$A$30:$A$329,"*"&amp;RIGHT($B144,8),'IEA Bal_KS-IND'!$C$30:$C$329,'Aggregated Balance-IND_2010'!$E144)</f>
        <v>0</v>
      </c>
      <c r="AO144" s="185">
        <f>(SUMIFS(EUROSTAT_VBE_IND_2010!Y$7:Y$732,EUROSTAT_VBE_IND_2010!$B$7:$B$732,$D144,EUROSTAT_VBE_IND_2010!$C$7:$C$732,"*"&amp;RIGHT($A144,3)&amp;"*",EUROSTAT_VBE_IND_2010!$D$7:$D$732,"422*"))/1000</f>
        <v>0</v>
      </c>
      <c r="AP144" s="185">
        <f>(SUMIFS(EUROSTAT_VBE_IND_2010!Z$7:Z$732,EUROSTAT_VBE_IND_2010!$B$7:$B$732,$D144,EUROSTAT_VBE_IND_2010!$C$7:$C$732,"*"&amp;RIGHT($A144,3)&amp;"*",EUROSTAT_VBE_IND_2010!$D$7:$D$732,"422*"))/1000</f>
        <v>0</v>
      </c>
      <c r="AQ144" s="185">
        <f>(SUMIFS(EUROSTAT_VBE_IND_2010!AG$7:AG$732,EUROSTAT_VBE_IND_2010!$B$7:$B$732,$D144,EUROSTAT_VBE_IND_2010!$C$7:$C$732,"*"&amp;RIGHT($A144,3)&amp;"*",EUROSTAT_VBE_IND_2010!$D$7:$D$732,"422*"))/1000</f>
        <v>0</v>
      </c>
    </row>
    <row r="145" spans="1:43">
      <c r="A145" t="str">
        <f>LEFT(EUROSTAT_VBE_IND_2010!$C$139,8)</f>
        <v>B_101810</v>
      </c>
      <c r="B145" s="28" t="s">
        <v>298</v>
      </c>
      <c r="C145" t="s">
        <v>293</v>
      </c>
      <c r="D145" t="s">
        <v>126</v>
      </c>
      <c r="E145" t="s">
        <v>242</v>
      </c>
      <c r="F145" t="s">
        <v>262</v>
      </c>
      <c r="G145" s="185">
        <f>(SUMIFS(EUROSTAT_VBE_IND_2010!E$7:E$732,EUROSTAT_VBE_IND_2010!$B$7:$B$732,$D145,EUROSTAT_VBE_IND_2010!$C$7:$C$732,"*"&amp;RIGHT($A145,3)&amp;"*",EUROSTAT_VBE_IND_2010!$D$7:$D$732,"5532*"))/1000</f>
        <v>0</v>
      </c>
      <c r="H145" s="185">
        <f>(SUMIFS(EUROSTAT_VBE_IND_2010!F$7:F$732,EUROSTAT_VBE_IND_2010!$B$7:$B$732,$D145,EUROSTAT_VBE_IND_2010!$C$7:$C$732,"*"&amp;RIGHT($A145,3)&amp;"*",EUROSTAT_VBE_IND_2010!$D$7:$D$732,"5532*"))/1000</f>
        <v>0</v>
      </c>
      <c r="I145" s="185">
        <f>(SUMIFS(EUROSTAT_VBE_IND_2010!G$7:G$732,EUROSTAT_VBE_IND_2010!$B$7:$B$732,$D145,EUROSTAT_VBE_IND_2010!$C$7:$C$732,"*"&amp;RIGHT($A145,3)&amp;"*",EUROSTAT_VBE_IND_2010!$D$7:$D$732,"5532*"))/1000</f>
        <v>0</v>
      </c>
      <c r="J145" s="219">
        <f>SUMIFS('IEA Bal_CH-IND'!$D$30:$D$329,'IEA Bal_CH-IND'!$A$30:$A$329,"*"&amp;RIGHT($B145,8),'IEA Bal_CH-IND'!$C$30:$C$329,'Aggregated Balance-IND_2010'!$E145)</f>
        <v>0</v>
      </c>
      <c r="K145" s="185">
        <f>(SUMIFS(EUROSTAT_VBE_IND_2010!H$7:H$732,EUROSTAT_VBE_IND_2010!$B$7:$B$732,$D145,EUROSTAT_VBE_IND_2010!$C$7:$C$732,"*"&amp;RIGHT($A145,3)&amp;"*",EUROSTAT_VBE_IND_2010!$D$7:$D$732,"5532*"))/1000</f>
        <v>0</v>
      </c>
      <c r="L145" s="185">
        <f>(SUMIFS(EUROSTAT_VBE_IND_2010!I$7:I$732,EUROSTAT_VBE_IND_2010!$B$7:$B$732,$D145,EUROSTAT_VBE_IND_2010!$C$7:$C$732,"*"&amp;RIGHT($A145,3)&amp;"*",EUROSTAT_VBE_IND_2010!$D$7:$D$732,"5532*"))/1000</f>
        <v>0</v>
      </c>
      <c r="M145" s="185">
        <f>(SUMIFS(EUROSTAT_VBE_IND_2010!J$7:J$732,EUROSTAT_VBE_IND_2010!$B$7:$B$732,$D145,EUROSTAT_VBE_IND_2010!$C$7:$C$732,"*"&amp;RIGHT($A145,3)&amp;"*",EUROSTAT_VBE_IND_2010!$D$7:$D$732,"5532*"))/1000</f>
        <v>0</v>
      </c>
      <c r="N145" s="185">
        <f>(SUMIFS(EUROSTAT_VBE_IND_2010!K$7:K$732,EUROSTAT_VBE_IND_2010!$B$7:$B$732,$D145,EUROSTAT_VBE_IND_2010!$C$7:$C$732,"*"&amp;RIGHT($A145,3)&amp;"*",EUROSTAT_VBE_IND_2010!$D$7:$D$732,"5532*"))/1000</f>
        <v>0</v>
      </c>
      <c r="O145" s="185">
        <f>(SUMIFS(EUROSTAT_VBE_IND_2010!L$7:L$732,EUROSTAT_VBE_IND_2010!$B$7:$B$732,$D145,EUROSTAT_VBE_IND_2010!$C$7:$C$732,"*"&amp;RIGHT($A145,3)&amp;"*",EUROSTAT_VBE_IND_2010!$D$7:$D$732,"5532*"))/1000</f>
        <v>0</v>
      </c>
      <c r="P145" s="185">
        <f>(SUMIFS(EUROSTAT_VBE_IND_2010!M$7:M$732,EUROSTAT_VBE_IND_2010!$B$7:$B$732,$D145,EUROSTAT_VBE_IND_2010!$C$7:$C$732,"*"&amp;RIGHT($A145,3)&amp;"*",EUROSTAT_VBE_IND_2010!$D$7:$D$732,"5532*"))/1000</f>
        <v>0</v>
      </c>
      <c r="Q145" s="185">
        <f>(SUMIFS(EUROSTAT_VBE_IND_2010!N$7:N$732,EUROSTAT_VBE_IND_2010!$B$7:$B$732,$D145,EUROSTAT_VBE_IND_2010!$C$7:$C$732,"*"&amp;RIGHT($A145,3)&amp;"*",EUROSTAT_VBE_IND_2010!$D$7:$D$732,"5532*"))/1000</f>
        <v>0.01</v>
      </c>
      <c r="R145" s="185">
        <f>(SUMIFS(EUROSTAT_VBE_IND_2010!O$7:O$732,EUROSTAT_VBE_IND_2010!$B$7:$B$732,$D145,EUROSTAT_VBE_IND_2010!$C$7:$C$732,"*"&amp;RIGHT($A145,3)&amp;"*",EUROSTAT_VBE_IND_2010!$D$7:$D$732,"5532*"))/1000</f>
        <v>0</v>
      </c>
      <c r="S145" s="185">
        <f>(SUMIFS(EUROSTAT_VBE_IND_2010!P$7:P$732,EUROSTAT_VBE_IND_2010!$B$7:$B$732,$D145,EUROSTAT_VBE_IND_2010!$C$7:$C$732,"*"&amp;RIGHT($A145,3)&amp;"*",EUROSTAT_VBE_IND_2010!$D$7:$D$732,"5532*"))/1000</f>
        <v>0</v>
      </c>
      <c r="T145" s="185">
        <f>(SUMIFS(EUROSTAT_VBE_IND_2010!Q$7:Q$732,EUROSTAT_VBE_IND_2010!$B$7:$B$732,$D145,EUROSTAT_VBE_IND_2010!$C$7:$C$732,"*"&amp;RIGHT($A145,3)&amp;"*",EUROSTAT_VBE_IND_2010!$D$7:$D$732,"5532*"))/1000</f>
        <v>0</v>
      </c>
      <c r="U145" s="185">
        <f>(SUMIFS(EUROSTAT_VBE_IND_2010!R$7:R$732,EUROSTAT_VBE_IND_2010!$B$7:$B$732,$D145,EUROSTAT_VBE_IND_2010!$C$7:$C$732,"*"&amp;RIGHT($A145,3)&amp;"*",EUROSTAT_VBE_IND_2010!$D$7:$D$732,"5532*"))/1000</f>
        <v>0</v>
      </c>
      <c r="V145" s="185">
        <f>(SUMIFS(EUROSTAT_VBE_IND_2010!S$7:S$732,EUROSTAT_VBE_IND_2010!$B$7:$B$732,$D145,EUROSTAT_VBE_IND_2010!$C$7:$C$732,"*"&amp;RIGHT($A145,3)&amp;"*",EUROSTAT_VBE_IND_2010!$D$7:$D$732,"5532*"))/1000</f>
        <v>0</v>
      </c>
      <c r="W145" s="185">
        <f>(SUMIFS(EUROSTAT_VBE_IND_2010!T$7:T$732,EUROSTAT_VBE_IND_2010!$B$7:$B$732,$D145,EUROSTAT_VBE_IND_2010!$C$7:$C$732,"*"&amp;RIGHT($A145,3)&amp;"*",EUROSTAT_VBE_IND_2010!$D$7:$D$732,"5532*"))/1000</f>
        <v>0</v>
      </c>
      <c r="X145" s="185">
        <f>(SUMIFS(EUROSTAT_VBE_IND_2010!U$7:U$732,EUROSTAT_VBE_IND_2010!$B$7:$B$732,$D145,EUROSTAT_VBE_IND_2010!$C$7:$C$732,"*"&amp;RIGHT($A145,3)&amp;"*",EUROSTAT_VBE_IND_2010!$D$7:$D$732,"5532*"))/1000</f>
        <v>0</v>
      </c>
      <c r="Y145" s="185">
        <f>(SUMIFS(EUROSTAT_VBE_IND_2010!V$7:V$732,EUROSTAT_VBE_IND_2010!$B$7:$B$732,$D145,EUROSTAT_VBE_IND_2010!$C$7:$C$732,"*"&amp;RIGHT($A145,3)&amp;"*",EUROSTAT_VBE_IND_2010!$D$7:$D$732,"5532*"))/1000</f>
        <v>0</v>
      </c>
      <c r="Z145" s="185">
        <f>(SUMIFS(EUROSTAT_VBE_IND_2010!W$7:W$732,EUROSTAT_VBE_IND_2010!$B$7:$B$732,$D145,EUROSTAT_VBE_IND_2010!$C$7:$C$732,"*"&amp;RIGHT($A145,3)&amp;"*",EUROSTAT_VBE_IND_2010!$D$7:$D$732,"5532*"))/1000</f>
        <v>0</v>
      </c>
      <c r="AA145" s="185">
        <f>(SUMIFS(EUROSTAT_VBE_IND_2010!X$7:X$732,EUROSTAT_VBE_IND_2010!$B$7:$B$732,$D145,EUROSTAT_VBE_IND_2010!$C$7:$C$732,"*"&amp;RIGHT($A145,3)&amp;"*",EUROSTAT_VBE_IND_2010!$D$7:$D$732,"5532*"))/1000</f>
        <v>0</v>
      </c>
      <c r="AB145" s="185">
        <f>(SUMIFS(EUROSTAT_VBE_IND_2010!AA$7:AA$732,EUROSTAT_VBE_IND_2010!$B$7:$B$732,$D145,EUROSTAT_VBE_IND_2010!$C$7:$C$732,"*"&amp;RIGHT($A145,3)&amp;"*",EUROSTAT_VBE_IND_2010!$D$7:$D$732,"5532*"))/1000</f>
        <v>0</v>
      </c>
      <c r="AC145" s="185">
        <f>(SUMIFS(EUROSTAT_VBE_IND_2010!AB$7:AB$732,EUROSTAT_VBE_IND_2010!$B$7:$B$732,$D145,EUROSTAT_VBE_IND_2010!$C$7:$C$732,"*"&amp;RIGHT($A145,3)&amp;"*",EUROSTAT_VBE_IND_2010!$D$7:$D$732,"5532*"))/1000</f>
        <v>0</v>
      </c>
      <c r="AD145" s="185">
        <f>(SUMIFS(EUROSTAT_VBE_IND_2010!AC$7:AC$732,EUROSTAT_VBE_IND_2010!$B$7:$B$732,$D145,EUROSTAT_VBE_IND_2010!$C$7:$C$732,"*"&amp;RIGHT($A145,3)&amp;"*",EUROSTAT_VBE_IND_2010!$D$7:$D$732,"5532*"))/1000</f>
        <v>0</v>
      </c>
      <c r="AE145" s="185">
        <f>(SUMIFS(EUROSTAT_VBE_IND_2010!AD$7:AD$732,EUROSTAT_VBE_IND_2010!$B$7:$B$732,$D145,EUROSTAT_VBE_IND_2010!$C$7:$C$732,"*"&amp;RIGHT($A145,3)&amp;"*",EUROSTAT_VBE_IND_2010!$D$7:$D$732,"5532*"))/1000</f>
        <v>0</v>
      </c>
      <c r="AF145" s="185">
        <f>(SUMIFS(EUROSTAT_VBE_IND_2010!AE$7:AE$732,EUROSTAT_VBE_IND_2010!$B$7:$B$732,$D145,EUROSTAT_VBE_IND_2010!$C$7:$C$732,"*"&amp;RIGHT($A145,3)&amp;"*",EUROSTAT_VBE_IND_2010!$D$7:$D$732,"5532*"))/1000</f>
        <v>0</v>
      </c>
      <c r="AG145" s="185">
        <f>(SUMIFS(EUROSTAT_VBE_IND_2010!AF$7:AF$732,EUROSTAT_VBE_IND_2010!$B$7:$B$732,$D145,EUROSTAT_VBE_IND_2010!$C$7:$C$732,"*"&amp;RIGHT($A145,3)&amp;"*",EUROSTAT_VBE_IND_2010!$D$7:$D$732,"5532*"))/1000</f>
        <v>0</v>
      </c>
      <c r="AH145" s="185">
        <f>(SUMIFS(EUROSTAT_VBE_IND_2010!AH$7:AH$732,EUROSTAT_VBE_IND_2010!$B$7:$B$732,$D145,EUROSTAT_VBE_IND_2010!$C$7:$C$732,"*"&amp;RIGHT($A145,3)&amp;"*",EUROSTAT_VBE_IND_2010!$D$7:$D$732,"5532*"))/1000</f>
        <v>0</v>
      </c>
      <c r="AI145" s="185">
        <f>(SUMIFS(EUROSTAT_VBE_IND_2010!AI$7:AI$732,EUROSTAT_VBE_IND_2010!$B$7:$B$732,$D145,EUROSTAT_VBE_IND_2010!$C$7:$C$732,"*"&amp;RIGHT($A145,3)&amp;"*",EUROSTAT_VBE_IND_2010!$D$7:$D$732,"5532*"))/1000</f>
        <v>0</v>
      </c>
      <c r="AJ145" s="185">
        <f>(SUMIFS(EUROSTAT_VBE_IND_2010!AJ$7:AJ$732,EUROSTAT_VBE_IND_2010!$B$7:$B$732,$D145,EUROSTAT_VBE_IND_2010!$C$7:$C$732,"*"&amp;RIGHT($A145,3)&amp;"*",EUROSTAT_VBE_IND_2010!$D$7:$D$732,"5532*"))/1000</f>
        <v>0</v>
      </c>
      <c r="AK145" s="185">
        <f>(SUMIFS(EUROSTAT_VBE_IND_2010!AK$7:AK$732,EUROSTAT_VBE_IND_2010!$B$7:$B$732,$D145,EUROSTAT_VBE_IND_2010!$C$7:$C$732,"*"&amp;RIGHT($A145,3)&amp;"*",EUROSTAT_VBE_IND_2010!$D$7:$D$732,"5532*"))/1000</f>
        <v>0</v>
      </c>
      <c r="AL145" s="219">
        <f>SUMIFS('IEA Bal_AL-IND'!$D$30:$D$329,'IEA Bal_AL-IND'!$A$30:$A$329,"*"&amp;RIGHT($B145,8),'IEA Bal_AL-IND'!$C$30:$C$329,'Aggregated Balance-IND_2010'!$E145)</f>
        <v>0</v>
      </c>
      <c r="AM145" s="219">
        <f>SUMIFS('IEA Bal_BA-IND'!$D$30:$D$329,'IEA Bal_BA-IND'!$A$30:$A$329,"*"&amp;RIGHT($B145,8),'IEA Bal_BA-IND'!$C$30:$C$329,'Aggregated Balance-IND_2010'!$E145)</f>
        <v>0</v>
      </c>
      <c r="AN145" s="219">
        <f>SUMIFS('IEA Bal_KS-IND'!$D$30:$D$329,'IEA Bal_KS-IND'!$A$30:$A$329,"*"&amp;RIGHT($B145,8),'IEA Bal_KS-IND'!$C$30:$C$329,'Aggregated Balance-IND_2010'!$E145)</f>
        <v>0</v>
      </c>
      <c r="AO145" s="185">
        <f>(SUMIFS(EUROSTAT_VBE_IND_2010!Y$7:Y$732,EUROSTAT_VBE_IND_2010!$B$7:$B$732,$D145,EUROSTAT_VBE_IND_2010!$C$7:$C$732,"*"&amp;RIGHT($A145,3)&amp;"*",EUROSTAT_VBE_IND_2010!$D$7:$D$732,"5532*"))/1000</f>
        <v>0</v>
      </c>
      <c r="AP145" s="185">
        <f>(SUMIFS(EUROSTAT_VBE_IND_2010!Z$7:Z$732,EUROSTAT_VBE_IND_2010!$B$7:$B$732,$D145,EUROSTAT_VBE_IND_2010!$C$7:$C$732,"*"&amp;RIGHT($A145,3)&amp;"*",EUROSTAT_VBE_IND_2010!$D$7:$D$732,"5532*"))/1000</f>
        <v>0</v>
      </c>
      <c r="AQ145" s="185">
        <f>(SUMIFS(EUROSTAT_VBE_IND_2010!AG$7:AG$732,EUROSTAT_VBE_IND_2010!$B$7:$B$732,$D145,EUROSTAT_VBE_IND_2010!$C$7:$C$732,"*"&amp;RIGHT($A145,3)&amp;"*",EUROSTAT_VBE_IND_2010!$D$7:$D$732,"5532*"))/1000</f>
        <v>0</v>
      </c>
    </row>
    <row r="146" spans="1:43">
      <c r="A146" t="str">
        <f>LEFT(EUROSTAT_VBE_IND_2010!$C$139,8)</f>
        <v>B_101810</v>
      </c>
      <c r="B146" s="28" t="s">
        <v>298</v>
      </c>
      <c r="C146" t="s">
        <v>293</v>
      </c>
      <c r="D146" t="s">
        <v>126</v>
      </c>
      <c r="E146" t="s">
        <v>243</v>
      </c>
      <c r="F146" t="s">
        <v>263</v>
      </c>
      <c r="G146" s="185">
        <f>(SUMIFS(EUROSTAT_VBE_IND_2010!E$7:E$732,EUROSTAT_VBE_IND_2010!$B$7:$B$732,$D146,EUROSTAT_VBE_IND_2010!$C$7:$C$732,"*"&amp;RIGHT($A146,3)&amp;"*",EUROSTAT_VBE_IND_2010!$D$7:$D$732,"5550*"))/1000</f>
        <v>0</v>
      </c>
      <c r="H146" s="185">
        <f>(SUMIFS(EUROSTAT_VBE_IND_2010!F$7:F$732,EUROSTAT_VBE_IND_2010!$B$7:$B$732,$D146,EUROSTAT_VBE_IND_2010!$C$7:$C$732,"*"&amp;RIGHT($A146,3)&amp;"*",EUROSTAT_VBE_IND_2010!$D$7:$D$732,"5550*"))/1000</f>
        <v>0</v>
      </c>
      <c r="I146" s="185">
        <f>(SUMIFS(EUROSTAT_VBE_IND_2010!G$7:G$732,EUROSTAT_VBE_IND_2010!$B$7:$B$732,$D146,EUROSTAT_VBE_IND_2010!$C$7:$C$732,"*"&amp;RIGHT($A146,3)&amp;"*",EUROSTAT_VBE_IND_2010!$D$7:$D$732,"5550*"))/1000</f>
        <v>0</v>
      </c>
      <c r="J146" s="219">
        <f>SUMIFS('IEA Bal_CH-IND'!$D$30:$D$329,'IEA Bal_CH-IND'!$A$30:$A$329,"*"&amp;RIGHT($B146,8),'IEA Bal_CH-IND'!$C$30:$C$329,'Aggregated Balance-IND_2010'!$E146)</f>
        <v>0</v>
      </c>
      <c r="K146" s="185">
        <f>(SUMIFS(EUROSTAT_VBE_IND_2010!H$7:H$732,EUROSTAT_VBE_IND_2010!$B$7:$B$732,$D146,EUROSTAT_VBE_IND_2010!$C$7:$C$732,"*"&amp;RIGHT($A146,3)&amp;"*",EUROSTAT_VBE_IND_2010!$D$7:$D$732,"5550*"))/1000</f>
        <v>0</v>
      </c>
      <c r="L146" s="185">
        <f>(SUMIFS(EUROSTAT_VBE_IND_2010!I$7:I$732,EUROSTAT_VBE_IND_2010!$B$7:$B$732,$D146,EUROSTAT_VBE_IND_2010!$C$7:$C$732,"*"&amp;RIGHT($A146,3)&amp;"*",EUROSTAT_VBE_IND_2010!$D$7:$D$732,"5550*"))/1000</f>
        <v>0</v>
      </c>
      <c r="M146" s="185">
        <f>(SUMIFS(EUROSTAT_VBE_IND_2010!J$7:J$732,EUROSTAT_VBE_IND_2010!$B$7:$B$732,$D146,EUROSTAT_VBE_IND_2010!$C$7:$C$732,"*"&amp;RIGHT($A146,3)&amp;"*",EUROSTAT_VBE_IND_2010!$D$7:$D$732,"5550*"))/1000</f>
        <v>0</v>
      </c>
      <c r="N146" s="185">
        <f>(SUMIFS(EUROSTAT_VBE_IND_2010!K$7:K$732,EUROSTAT_VBE_IND_2010!$B$7:$B$732,$D146,EUROSTAT_VBE_IND_2010!$C$7:$C$732,"*"&amp;RIGHT($A146,3)&amp;"*",EUROSTAT_VBE_IND_2010!$D$7:$D$732,"5550*"))/1000</f>
        <v>0</v>
      </c>
      <c r="O146" s="185">
        <f>(SUMIFS(EUROSTAT_VBE_IND_2010!L$7:L$732,EUROSTAT_VBE_IND_2010!$B$7:$B$732,$D146,EUROSTAT_VBE_IND_2010!$C$7:$C$732,"*"&amp;RIGHT($A146,3)&amp;"*",EUROSTAT_VBE_IND_2010!$D$7:$D$732,"5550*"))/1000</f>
        <v>0</v>
      </c>
      <c r="P146" s="185">
        <f>(SUMIFS(EUROSTAT_VBE_IND_2010!M$7:M$732,EUROSTAT_VBE_IND_2010!$B$7:$B$732,$D146,EUROSTAT_VBE_IND_2010!$C$7:$C$732,"*"&amp;RIGHT($A146,3)&amp;"*",EUROSTAT_VBE_IND_2010!$D$7:$D$732,"5550*"))/1000</f>
        <v>0</v>
      </c>
      <c r="Q146" s="185">
        <f>(SUMIFS(EUROSTAT_VBE_IND_2010!N$7:N$732,EUROSTAT_VBE_IND_2010!$B$7:$B$732,$D146,EUROSTAT_VBE_IND_2010!$C$7:$C$732,"*"&amp;RIGHT($A146,3)&amp;"*",EUROSTAT_VBE_IND_2010!$D$7:$D$732,"5550*"))/1000</f>
        <v>0</v>
      </c>
      <c r="R146" s="185">
        <f>(SUMIFS(EUROSTAT_VBE_IND_2010!O$7:O$732,EUROSTAT_VBE_IND_2010!$B$7:$B$732,$D146,EUROSTAT_VBE_IND_2010!$C$7:$C$732,"*"&amp;RIGHT($A146,3)&amp;"*",EUROSTAT_VBE_IND_2010!$D$7:$D$732,"5550*"))/1000</f>
        <v>0</v>
      </c>
      <c r="S146" s="185">
        <f>(SUMIFS(EUROSTAT_VBE_IND_2010!P$7:P$732,EUROSTAT_VBE_IND_2010!$B$7:$B$732,$D146,EUROSTAT_VBE_IND_2010!$C$7:$C$732,"*"&amp;RIGHT($A146,3)&amp;"*",EUROSTAT_VBE_IND_2010!$D$7:$D$732,"5550*"))/1000</f>
        <v>0</v>
      </c>
      <c r="T146" s="185">
        <f>(SUMIFS(EUROSTAT_VBE_IND_2010!Q$7:Q$732,EUROSTAT_VBE_IND_2010!$B$7:$B$732,$D146,EUROSTAT_VBE_IND_2010!$C$7:$C$732,"*"&amp;RIGHT($A146,3)&amp;"*",EUROSTAT_VBE_IND_2010!$D$7:$D$732,"5550*"))/1000</f>
        <v>0</v>
      </c>
      <c r="U146" s="185">
        <f>(SUMIFS(EUROSTAT_VBE_IND_2010!R$7:R$732,EUROSTAT_VBE_IND_2010!$B$7:$B$732,$D146,EUROSTAT_VBE_IND_2010!$C$7:$C$732,"*"&amp;RIGHT($A146,3)&amp;"*",EUROSTAT_VBE_IND_2010!$D$7:$D$732,"5550*"))/1000</f>
        <v>0</v>
      </c>
      <c r="V146" s="185">
        <f>(SUMIFS(EUROSTAT_VBE_IND_2010!S$7:S$732,EUROSTAT_VBE_IND_2010!$B$7:$B$732,$D146,EUROSTAT_VBE_IND_2010!$C$7:$C$732,"*"&amp;RIGHT($A146,3)&amp;"*",EUROSTAT_VBE_IND_2010!$D$7:$D$732,"5550*"))/1000</f>
        <v>0</v>
      </c>
      <c r="W146" s="185">
        <f>(SUMIFS(EUROSTAT_VBE_IND_2010!T$7:T$732,EUROSTAT_VBE_IND_2010!$B$7:$B$732,$D146,EUROSTAT_VBE_IND_2010!$C$7:$C$732,"*"&amp;RIGHT($A146,3)&amp;"*",EUROSTAT_VBE_IND_2010!$D$7:$D$732,"5550*"))/1000</f>
        <v>0</v>
      </c>
      <c r="X146" s="185">
        <f>(SUMIFS(EUROSTAT_VBE_IND_2010!U$7:U$732,EUROSTAT_VBE_IND_2010!$B$7:$B$732,$D146,EUROSTAT_VBE_IND_2010!$C$7:$C$732,"*"&amp;RIGHT($A146,3)&amp;"*",EUROSTAT_VBE_IND_2010!$D$7:$D$732,"5550*"))/1000</f>
        <v>0</v>
      </c>
      <c r="Y146" s="185">
        <f>(SUMIFS(EUROSTAT_VBE_IND_2010!V$7:V$732,EUROSTAT_VBE_IND_2010!$B$7:$B$732,$D146,EUROSTAT_VBE_IND_2010!$C$7:$C$732,"*"&amp;RIGHT($A146,3)&amp;"*",EUROSTAT_VBE_IND_2010!$D$7:$D$732,"5550*"))/1000</f>
        <v>0</v>
      </c>
      <c r="Z146" s="185">
        <f>(SUMIFS(EUROSTAT_VBE_IND_2010!W$7:W$732,EUROSTAT_VBE_IND_2010!$B$7:$B$732,$D146,EUROSTAT_VBE_IND_2010!$C$7:$C$732,"*"&amp;RIGHT($A146,3)&amp;"*",EUROSTAT_VBE_IND_2010!$D$7:$D$732,"5550*"))/1000</f>
        <v>0</v>
      </c>
      <c r="AA146" s="185">
        <f>(SUMIFS(EUROSTAT_VBE_IND_2010!X$7:X$732,EUROSTAT_VBE_IND_2010!$B$7:$B$732,$D146,EUROSTAT_VBE_IND_2010!$C$7:$C$732,"*"&amp;RIGHT($A146,3)&amp;"*",EUROSTAT_VBE_IND_2010!$D$7:$D$732,"5550*"))/1000</f>
        <v>0</v>
      </c>
      <c r="AB146" s="185">
        <f>(SUMIFS(EUROSTAT_VBE_IND_2010!AA$7:AA$732,EUROSTAT_VBE_IND_2010!$B$7:$B$732,$D146,EUROSTAT_VBE_IND_2010!$C$7:$C$732,"*"&amp;RIGHT($A146,3)&amp;"*",EUROSTAT_VBE_IND_2010!$D$7:$D$732,"5550*"))/1000</f>
        <v>0</v>
      </c>
      <c r="AC146" s="185">
        <f>(SUMIFS(EUROSTAT_VBE_IND_2010!AB$7:AB$732,EUROSTAT_VBE_IND_2010!$B$7:$B$732,$D146,EUROSTAT_VBE_IND_2010!$C$7:$C$732,"*"&amp;RIGHT($A146,3)&amp;"*",EUROSTAT_VBE_IND_2010!$D$7:$D$732,"5550*"))/1000</f>
        <v>0</v>
      </c>
      <c r="AD146" s="185">
        <f>(SUMIFS(EUROSTAT_VBE_IND_2010!AC$7:AC$732,EUROSTAT_VBE_IND_2010!$B$7:$B$732,$D146,EUROSTAT_VBE_IND_2010!$C$7:$C$732,"*"&amp;RIGHT($A146,3)&amp;"*",EUROSTAT_VBE_IND_2010!$D$7:$D$732,"5550*"))/1000</f>
        <v>0</v>
      </c>
      <c r="AE146" s="185">
        <f>(SUMIFS(EUROSTAT_VBE_IND_2010!AD$7:AD$732,EUROSTAT_VBE_IND_2010!$B$7:$B$732,$D146,EUROSTAT_VBE_IND_2010!$C$7:$C$732,"*"&amp;RIGHT($A146,3)&amp;"*",EUROSTAT_VBE_IND_2010!$D$7:$D$732,"5550*"))/1000</f>
        <v>0</v>
      </c>
      <c r="AF146" s="185">
        <f>(SUMIFS(EUROSTAT_VBE_IND_2010!AE$7:AE$732,EUROSTAT_VBE_IND_2010!$B$7:$B$732,$D146,EUROSTAT_VBE_IND_2010!$C$7:$C$732,"*"&amp;RIGHT($A146,3)&amp;"*",EUROSTAT_VBE_IND_2010!$D$7:$D$732,"5550*"))/1000</f>
        <v>0</v>
      </c>
      <c r="AG146" s="185">
        <f>(SUMIFS(EUROSTAT_VBE_IND_2010!AF$7:AF$732,EUROSTAT_VBE_IND_2010!$B$7:$B$732,$D146,EUROSTAT_VBE_IND_2010!$C$7:$C$732,"*"&amp;RIGHT($A146,3)&amp;"*",EUROSTAT_VBE_IND_2010!$D$7:$D$732,"5550*"))/1000</f>
        <v>0</v>
      </c>
      <c r="AH146" s="185">
        <f>(SUMIFS(EUROSTAT_VBE_IND_2010!AH$7:AH$732,EUROSTAT_VBE_IND_2010!$B$7:$B$732,$D146,EUROSTAT_VBE_IND_2010!$C$7:$C$732,"*"&amp;RIGHT($A146,3)&amp;"*",EUROSTAT_VBE_IND_2010!$D$7:$D$732,"5550*"))/1000</f>
        <v>0</v>
      </c>
      <c r="AI146" s="185">
        <f>(SUMIFS(EUROSTAT_VBE_IND_2010!AI$7:AI$732,EUROSTAT_VBE_IND_2010!$B$7:$B$732,$D146,EUROSTAT_VBE_IND_2010!$C$7:$C$732,"*"&amp;RIGHT($A146,3)&amp;"*",EUROSTAT_VBE_IND_2010!$D$7:$D$732,"5550*"))/1000</f>
        <v>0</v>
      </c>
      <c r="AJ146" s="185">
        <f>(SUMIFS(EUROSTAT_VBE_IND_2010!AJ$7:AJ$732,EUROSTAT_VBE_IND_2010!$B$7:$B$732,$D146,EUROSTAT_VBE_IND_2010!$C$7:$C$732,"*"&amp;RIGHT($A146,3)&amp;"*",EUROSTAT_VBE_IND_2010!$D$7:$D$732,"5550*"))/1000</f>
        <v>0</v>
      </c>
      <c r="AK146" s="185">
        <f>(SUMIFS(EUROSTAT_VBE_IND_2010!AK$7:AK$732,EUROSTAT_VBE_IND_2010!$B$7:$B$732,$D146,EUROSTAT_VBE_IND_2010!$C$7:$C$732,"*"&amp;RIGHT($A146,3)&amp;"*",EUROSTAT_VBE_IND_2010!$D$7:$D$732,"5550*"))/1000</f>
        <v>0</v>
      </c>
      <c r="AL146" s="219">
        <f>SUMIFS('IEA Bal_AL-IND'!$D$30:$D$329,'IEA Bal_AL-IND'!$A$30:$A$329,"*"&amp;RIGHT($B146,8),'IEA Bal_AL-IND'!$C$30:$C$329,'Aggregated Balance-IND_2010'!$E146)</f>
        <v>0</v>
      </c>
      <c r="AM146" s="219">
        <f>SUMIFS('IEA Bal_BA-IND'!$D$30:$D$329,'IEA Bal_BA-IND'!$A$30:$A$329,"*"&amp;RIGHT($B146,8),'IEA Bal_BA-IND'!$C$30:$C$329,'Aggregated Balance-IND_2010'!$E146)</f>
        <v>0</v>
      </c>
      <c r="AN146" s="219">
        <f>SUMIFS('IEA Bal_KS-IND'!$D$30:$D$329,'IEA Bal_KS-IND'!$A$30:$A$329,"*"&amp;RIGHT($B146,8),'IEA Bal_KS-IND'!$C$30:$C$329,'Aggregated Balance-IND_2010'!$E146)</f>
        <v>0</v>
      </c>
      <c r="AO146" s="185">
        <f>(SUMIFS(EUROSTAT_VBE_IND_2010!Y$7:Y$732,EUROSTAT_VBE_IND_2010!$B$7:$B$732,$D146,EUROSTAT_VBE_IND_2010!$C$7:$C$732,"*"&amp;RIGHT($A146,3)&amp;"*",EUROSTAT_VBE_IND_2010!$D$7:$D$732,"5550*"))/1000</f>
        <v>0</v>
      </c>
      <c r="AP146" s="185">
        <f>(SUMIFS(EUROSTAT_VBE_IND_2010!Z$7:Z$732,EUROSTAT_VBE_IND_2010!$B$7:$B$732,$D146,EUROSTAT_VBE_IND_2010!$C$7:$C$732,"*"&amp;RIGHT($A146,3)&amp;"*",EUROSTAT_VBE_IND_2010!$D$7:$D$732,"5550*"))/1000</f>
        <v>0</v>
      </c>
      <c r="AQ146" s="185">
        <f>(SUMIFS(EUROSTAT_VBE_IND_2010!AG$7:AG$732,EUROSTAT_VBE_IND_2010!$B$7:$B$732,$D146,EUROSTAT_VBE_IND_2010!$C$7:$C$732,"*"&amp;RIGHT($A146,3)&amp;"*",EUROSTAT_VBE_IND_2010!$D$7:$D$732,"5550*"))/1000</f>
        <v>0</v>
      </c>
    </row>
    <row r="147" spans="1:43">
      <c r="A147" t="str">
        <f>LEFT(EUROSTAT_VBE_IND_2010!$C$139,8)</f>
        <v>B_101810</v>
      </c>
      <c r="B147" s="28" t="s">
        <v>298</v>
      </c>
      <c r="C147" t="s">
        <v>293</v>
      </c>
      <c r="D147" t="s">
        <v>126</v>
      </c>
      <c r="E147" t="s">
        <v>244</v>
      </c>
      <c r="F147" t="s">
        <v>264</v>
      </c>
      <c r="G147" s="185">
        <f>(SUMIFS(EUROSTAT_VBE_IND_2010!E$7:E$732,EUROSTAT_VBE_IND_2010!$B$7:$B$732,$D147,EUROSTAT_VBE_IND_2010!$C$7:$C$732,"*"&amp;RIGHT($A147,3)&amp;"*",EUROSTAT_VBE_IND_2010!$D$7:$D$732,"554*"))/1000-(SUMIFS(EUROSTAT_VBE_IND_2010!E$7:E$732,EUROSTAT_VBE_IND_2010!$B$7:$B$732,$D147,EUROSTAT_VBE_IND_2010!$C$7:$C$732,"*"&amp;RIGHT($A147,3)&amp;"*",EUROSTAT_VBE_IND_2010!$D$7:$D$732,"5543*"))/1000-(SUMIFS(EUROSTAT_VBE_IND_2010!E$7:E$732,EUROSTAT_VBE_IND_2010!$B$7:$B$732,$D147,EUROSTAT_VBE_IND_2010!$C$7:$C$732,"*"&amp;RIGHT($A147,3)&amp;"*",EUROSTAT_VBE_IND_2010!$D$7:$D$732,"5544*"))/1000</f>
        <v>0</v>
      </c>
      <c r="H147" s="185">
        <f>(SUMIFS(EUROSTAT_VBE_IND_2010!F$7:F$732,EUROSTAT_VBE_IND_2010!$B$7:$B$732,$D147,EUROSTAT_VBE_IND_2010!$C$7:$C$732,"*"&amp;RIGHT($A147,3)&amp;"*",EUROSTAT_VBE_IND_2010!$D$7:$D$732,"554*"))/1000-(SUMIFS(EUROSTAT_VBE_IND_2010!F$7:F$732,EUROSTAT_VBE_IND_2010!$B$7:$B$732,$D147,EUROSTAT_VBE_IND_2010!$C$7:$C$732,"*"&amp;RIGHT($A147,3)&amp;"*",EUROSTAT_VBE_IND_2010!$D$7:$D$732,"5543*"))/1000-(SUMIFS(EUROSTAT_VBE_IND_2010!F$7:F$732,EUROSTAT_VBE_IND_2010!$B$7:$B$732,$D147,EUROSTAT_VBE_IND_2010!$C$7:$C$732,"*"&amp;RIGHT($A147,3)&amp;"*",EUROSTAT_VBE_IND_2010!$D$7:$D$732,"5544*"))/1000</f>
        <v>0</v>
      </c>
      <c r="I147" s="185">
        <f>(SUMIFS(EUROSTAT_VBE_IND_2010!G$7:G$732,EUROSTAT_VBE_IND_2010!$B$7:$B$732,$D147,EUROSTAT_VBE_IND_2010!$C$7:$C$732,"*"&amp;RIGHT($A147,3)&amp;"*",EUROSTAT_VBE_IND_2010!$D$7:$D$732,"554*"))/1000-(SUMIFS(EUROSTAT_VBE_IND_2010!G$7:G$732,EUROSTAT_VBE_IND_2010!$B$7:$B$732,$D147,EUROSTAT_VBE_IND_2010!$C$7:$C$732,"*"&amp;RIGHT($A147,3)&amp;"*",EUROSTAT_VBE_IND_2010!$D$7:$D$732,"5543*"))/1000-(SUMIFS(EUROSTAT_VBE_IND_2010!G$7:G$732,EUROSTAT_VBE_IND_2010!$B$7:$B$732,$D147,EUROSTAT_VBE_IND_2010!$C$7:$C$732,"*"&amp;RIGHT($A147,3)&amp;"*",EUROSTAT_VBE_IND_2010!$D$7:$D$732,"5544*"))/1000</f>
        <v>0.001</v>
      </c>
      <c r="J147" s="219">
        <f>SUMIFS('IEA Bal_CH-IND'!$D$30:$D$329,'IEA Bal_CH-IND'!$A$30:$A$329,"*"&amp;RIGHT($B147,8),'IEA Bal_CH-IND'!$C$30:$C$329,'Aggregated Balance-IND_2010'!$E147)</f>
        <v>0</v>
      </c>
      <c r="K147" s="185">
        <f>(SUMIFS(EUROSTAT_VBE_IND_2010!H$7:H$732,EUROSTAT_VBE_IND_2010!$B$7:$B$732,$D147,EUROSTAT_VBE_IND_2010!$C$7:$C$732,"*"&amp;RIGHT($A147,3)&amp;"*",EUROSTAT_VBE_IND_2010!$D$7:$D$732,"554*"))/1000-(SUMIFS(EUROSTAT_VBE_IND_2010!H$7:H$732,EUROSTAT_VBE_IND_2010!$B$7:$B$732,$D147,EUROSTAT_VBE_IND_2010!$C$7:$C$732,"*"&amp;RIGHT($A147,3)&amp;"*",EUROSTAT_VBE_IND_2010!$D$7:$D$732,"5543*"))/1000-(SUMIFS(EUROSTAT_VBE_IND_2010!H$7:H$732,EUROSTAT_VBE_IND_2010!$B$7:$B$732,$D147,EUROSTAT_VBE_IND_2010!$C$7:$C$732,"*"&amp;RIGHT($A147,3)&amp;"*",EUROSTAT_VBE_IND_2010!$D$7:$D$732,"5544*"))/1000</f>
        <v>0</v>
      </c>
      <c r="L147" s="185">
        <f>(SUMIFS(EUROSTAT_VBE_IND_2010!I$7:I$732,EUROSTAT_VBE_IND_2010!$B$7:$B$732,$D147,EUROSTAT_VBE_IND_2010!$C$7:$C$732,"*"&amp;RIGHT($A147,3)&amp;"*",EUROSTAT_VBE_IND_2010!$D$7:$D$732,"554*"))/1000-(SUMIFS(EUROSTAT_VBE_IND_2010!I$7:I$732,EUROSTAT_VBE_IND_2010!$B$7:$B$732,$D147,EUROSTAT_VBE_IND_2010!$C$7:$C$732,"*"&amp;RIGHT($A147,3)&amp;"*",EUROSTAT_VBE_IND_2010!$D$7:$D$732,"5543*"))/1000-(SUMIFS(EUROSTAT_VBE_IND_2010!I$7:I$732,EUROSTAT_VBE_IND_2010!$B$7:$B$732,$D147,EUROSTAT_VBE_IND_2010!$C$7:$C$732,"*"&amp;RIGHT($A147,3)&amp;"*",EUROSTAT_VBE_IND_2010!$D$7:$D$732,"5544*"))/1000</f>
        <v>0</v>
      </c>
      <c r="M147" s="185">
        <f>(SUMIFS(EUROSTAT_VBE_IND_2010!J$7:J$732,EUROSTAT_VBE_IND_2010!$B$7:$B$732,$D147,EUROSTAT_VBE_IND_2010!$C$7:$C$732,"*"&amp;RIGHT($A147,3)&amp;"*",EUROSTAT_VBE_IND_2010!$D$7:$D$732,"554*"))/1000-(SUMIFS(EUROSTAT_VBE_IND_2010!J$7:J$732,EUROSTAT_VBE_IND_2010!$B$7:$B$732,$D147,EUROSTAT_VBE_IND_2010!$C$7:$C$732,"*"&amp;RIGHT($A147,3)&amp;"*",EUROSTAT_VBE_IND_2010!$D$7:$D$732,"5543*"))/1000-(SUMIFS(EUROSTAT_VBE_IND_2010!J$7:J$732,EUROSTAT_VBE_IND_2010!$B$7:$B$732,$D147,EUROSTAT_VBE_IND_2010!$C$7:$C$732,"*"&amp;RIGHT($A147,3)&amp;"*",EUROSTAT_VBE_IND_2010!$D$7:$D$732,"5544*"))/1000</f>
        <v>0.017</v>
      </c>
      <c r="N147" s="185">
        <f>(SUMIFS(EUROSTAT_VBE_IND_2010!K$7:K$732,EUROSTAT_VBE_IND_2010!$B$7:$B$732,$D147,EUROSTAT_VBE_IND_2010!$C$7:$C$732,"*"&amp;RIGHT($A147,3)&amp;"*",EUROSTAT_VBE_IND_2010!$D$7:$D$732,"554*"))/1000-(SUMIFS(EUROSTAT_VBE_IND_2010!K$7:K$732,EUROSTAT_VBE_IND_2010!$B$7:$B$732,$D147,EUROSTAT_VBE_IND_2010!$C$7:$C$732,"*"&amp;RIGHT($A147,3)&amp;"*",EUROSTAT_VBE_IND_2010!$D$7:$D$732,"5543*"))/1000-(SUMIFS(EUROSTAT_VBE_IND_2010!K$7:K$732,EUROSTAT_VBE_IND_2010!$B$7:$B$732,$D147,EUROSTAT_VBE_IND_2010!$C$7:$C$732,"*"&amp;RIGHT($A147,3)&amp;"*",EUROSTAT_VBE_IND_2010!$D$7:$D$732,"5544*"))/1000</f>
        <v>0</v>
      </c>
      <c r="O147" s="185">
        <f>(SUMIFS(EUROSTAT_VBE_IND_2010!L$7:L$732,EUROSTAT_VBE_IND_2010!$B$7:$B$732,$D147,EUROSTAT_VBE_IND_2010!$C$7:$C$732,"*"&amp;RIGHT($A147,3)&amp;"*",EUROSTAT_VBE_IND_2010!$D$7:$D$732,"554*"))/1000-(SUMIFS(EUROSTAT_VBE_IND_2010!L$7:L$732,EUROSTAT_VBE_IND_2010!$B$7:$B$732,$D147,EUROSTAT_VBE_IND_2010!$C$7:$C$732,"*"&amp;RIGHT($A147,3)&amp;"*",EUROSTAT_VBE_IND_2010!$D$7:$D$732,"5543*"))/1000-(SUMIFS(EUROSTAT_VBE_IND_2010!L$7:L$732,EUROSTAT_VBE_IND_2010!$B$7:$B$732,$D147,EUROSTAT_VBE_IND_2010!$C$7:$C$732,"*"&amp;RIGHT($A147,3)&amp;"*",EUROSTAT_VBE_IND_2010!$D$7:$D$732,"5544*"))/1000</f>
        <v>0</v>
      </c>
      <c r="P147" s="185">
        <f>(SUMIFS(EUROSTAT_VBE_IND_2010!M$7:M$732,EUROSTAT_VBE_IND_2010!$B$7:$B$732,$D147,EUROSTAT_VBE_IND_2010!$C$7:$C$732,"*"&amp;RIGHT($A147,3)&amp;"*",EUROSTAT_VBE_IND_2010!$D$7:$D$732,"554*"))/1000-(SUMIFS(EUROSTAT_VBE_IND_2010!M$7:M$732,EUROSTAT_VBE_IND_2010!$B$7:$B$732,$D147,EUROSTAT_VBE_IND_2010!$C$7:$C$732,"*"&amp;RIGHT($A147,3)&amp;"*",EUROSTAT_VBE_IND_2010!$D$7:$D$732,"5543*"))/1000-(SUMIFS(EUROSTAT_VBE_IND_2010!M$7:M$732,EUROSTAT_VBE_IND_2010!$B$7:$B$732,$D147,EUROSTAT_VBE_IND_2010!$C$7:$C$732,"*"&amp;RIGHT($A147,3)&amp;"*",EUROSTAT_VBE_IND_2010!$D$7:$D$732,"5544*"))/1000</f>
        <v>0</v>
      </c>
      <c r="Q147" s="185">
        <f>(SUMIFS(EUROSTAT_VBE_IND_2010!N$7:N$732,EUROSTAT_VBE_IND_2010!$B$7:$B$732,$D147,EUROSTAT_VBE_IND_2010!$C$7:$C$732,"*"&amp;RIGHT($A147,3)&amp;"*",EUROSTAT_VBE_IND_2010!$D$7:$D$732,"554*"))/1000-(SUMIFS(EUROSTAT_VBE_IND_2010!N$7:N$732,EUROSTAT_VBE_IND_2010!$B$7:$B$732,$D147,EUROSTAT_VBE_IND_2010!$C$7:$C$732,"*"&amp;RIGHT($A147,3)&amp;"*",EUROSTAT_VBE_IND_2010!$D$7:$D$732,"5543*"))/1000-(SUMIFS(EUROSTAT_VBE_IND_2010!N$7:N$732,EUROSTAT_VBE_IND_2010!$B$7:$B$732,$D147,EUROSTAT_VBE_IND_2010!$C$7:$C$732,"*"&amp;RIGHT($A147,3)&amp;"*",EUROSTAT_VBE_IND_2010!$D$7:$D$732,"5544*"))/1000</f>
        <v>0.001</v>
      </c>
      <c r="R147" s="185">
        <f>(SUMIFS(EUROSTAT_VBE_IND_2010!O$7:O$732,EUROSTAT_VBE_IND_2010!$B$7:$B$732,$D147,EUROSTAT_VBE_IND_2010!$C$7:$C$732,"*"&amp;RIGHT($A147,3)&amp;"*",EUROSTAT_VBE_IND_2010!$D$7:$D$732,"554*"))/1000-(SUMIFS(EUROSTAT_VBE_IND_2010!O$7:O$732,EUROSTAT_VBE_IND_2010!$B$7:$B$732,$D147,EUROSTAT_VBE_IND_2010!$C$7:$C$732,"*"&amp;RIGHT($A147,3)&amp;"*",EUROSTAT_VBE_IND_2010!$D$7:$D$732,"5543*"))/1000-(SUMIFS(EUROSTAT_VBE_IND_2010!O$7:O$732,EUROSTAT_VBE_IND_2010!$B$7:$B$732,$D147,EUROSTAT_VBE_IND_2010!$C$7:$C$732,"*"&amp;RIGHT($A147,3)&amp;"*",EUROSTAT_VBE_IND_2010!$D$7:$D$732,"5544*"))/1000</f>
        <v>0</v>
      </c>
      <c r="S147" s="185">
        <f>(SUMIFS(EUROSTAT_VBE_IND_2010!P$7:P$732,EUROSTAT_VBE_IND_2010!$B$7:$B$732,$D147,EUROSTAT_VBE_IND_2010!$C$7:$C$732,"*"&amp;RIGHT($A147,3)&amp;"*",EUROSTAT_VBE_IND_2010!$D$7:$D$732,"554*"))/1000-(SUMIFS(EUROSTAT_VBE_IND_2010!P$7:P$732,EUROSTAT_VBE_IND_2010!$B$7:$B$732,$D147,EUROSTAT_VBE_IND_2010!$C$7:$C$732,"*"&amp;RIGHT($A147,3)&amp;"*",EUROSTAT_VBE_IND_2010!$D$7:$D$732,"5543*"))/1000-(SUMIFS(EUROSTAT_VBE_IND_2010!P$7:P$732,EUROSTAT_VBE_IND_2010!$B$7:$B$732,$D147,EUROSTAT_VBE_IND_2010!$C$7:$C$732,"*"&amp;RIGHT($A147,3)&amp;"*",EUROSTAT_VBE_IND_2010!$D$7:$D$732,"5544*"))/1000</f>
        <v>0</v>
      </c>
      <c r="T147" s="185">
        <f>(SUMIFS(EUROSTAT_VBE_IND_2010!Q$7:Q$732,EUROSTAT_VBE_IND_2010!$B$7:$B$732,$D147,EUROSTAT_VBE_IND_2010!$C$7:$C$732,"*"&amp;RIGHT($A147,3)&amp;"*",EUROSTAT_VBE_IND_2010!$D$7:$D$732,"554*"))/1000-(SUMIFS(EUROSTAT_VBE_IND_2010!Q$7:Q$732,EUROSTAT_VBE_IND_2010!$B$7:$B$732,$D147,EUROSTAT_VBE_IND_2010!$C$7:$C$732,"*"&amp;RIGHT($A147,3)&amp;"*",EUROSTAT_VBE_IND_2010!$D$7:$D$732,"5543*"))/1000-(SUMIFS(EUROSTAT_VBE_IND_2010!Q$7:Q$732,EUROSTAT_VBE_IND_2010!$B$7:$B$732,$D147,EUROSTAT_VBE_IND_2010!$C$7:$C$732,"*"&amp;RIGHT($A147,3)&amp;"*",EUROSTAT_VBE_IND_2010!$D$7:$D$732,"5544*"))/1000</f>
        <v>0.005</v>
      </c>
      <c r="U147" s="185">
        <f>(SUMIFS(EUROSTAT_VBE_IND_2010!R$7:R$732,EUROSTAT_VBE_IND_2010!$B$7:$B$732,$D147,EUROSTAT_VBE_IND_2010!$C$7:$C$732,"*"&amp;RIGHT($A147,3)&amp;"*",EUROSTAT_VBE_IND_2010!$D$7:$D$732,"554*"))/1000-(SUMIFS(EUROSTAT_VBE_IND_2010!R$7:R$732,EUROSTAT_VBE_IND_2010!$B$7:$B$732,$D147,EUROSTAT_VBE_IND_2010!$C$7:$C$732,"*"&amp;RIGHT($A147,3)&amp;"*",EUROSTAT_VBE_IND_2010!$D$7:$D$732,"5543*"))/1000-(SUMIFS(EUROSTAT_VBE_IND_2010!R$7:R$732,EUROSTAT_VBE_IND_2010!$B$7:$B$732,$D147,EUROSTAT_VBE_IND_2010!$C$7:$C$732,"*"&amp;RIGHT($A147,3)&amp;"*",EUROSTAT_VBE_IND_2010!$D$7:$D$732,"5544*"))/1000</f>
        <v>0</v>
      </c>
      <c r="V147" s="185">
        <f>(SUMIFS(EUROSTAT_VBE_IND_2010!S$7:S$732,EUROSTAT_VBE_IND_2010!$B$7:$B$732,$D147,EUROSTAT_VBE_IND_2010!$C$7:$C$732,"*"&amp;RIGHT($A147,3)&amp;"*",EUROSTAT_VBE_IND_2010!$D$7:$D$732,"554*"))/1000-(SUMIFS(EUROSTAT_VBE_IND_2010!S$7:S$732,EUROSTAT_VBE_IND_2010!$B$7:$B$732,$D147,EUROSTAT_VBE_IND_2010!$C$7:$C$732,"*"&amp;RIGHT($A147,3)&amp;"*",EUROSTAT_VBE_IND_2010!$D$7:$D$732,"5543*"))/1000-(SUMIFS(EUROSTAT_VBE_IND_2010!S$7:S$732,EUROSTAT_VBE_IND_2010!$B$7:$B$732,$D147,EUROSTAT_VBE_IND_2010!$C$7:$C$732,"*"&amp;RIGHT($A147,3)&amp;"*",EUROSTAT_VBE_IND_2010!$D$7:$D$732,"5544*"))/1000</f>
        <v>0</v>
      </c>
      <c r="W147" s="185">
        <f>(SUMIFS(EUROSTAT_VBE_IND_2010!T$7:T$732,EUROSTAT_VBE_IND_2010!$B$7:$B$732,$D147,EUROSTAT_VBE_IND_2010!$C$7:$C$732,"*"&amp;RIGHT($A147,3)&amp;"*",EUROSTAT_VBE_IND_2010!$D$7:$D$732,"554*"))/1000-(SUMIFS(EUROSTAT_VBE_IND_2010!T$7:T$732,EUROSTAT_VBE_IND_2010!$B$7:$B$732,$D147,EUROSTAT_VBE_IND_2010!$C$7:$C$732,"*"&amp;RIGHT($A147,3)&amp;"*",EUROSTAT_VBE_IND_2010!$D$7:$D$732,"5543*"))/1000-(SUMIFS(EUROSTAT_VBE_IND_2010!T$7:T$732,EUROSTAT_VBE_IND_2010!$B$7:$B$732,$D147,EUROSTAT_VBE_IND_2010!$C$7:$C$732,"*"&amp;RIGHT($A147,3)&amp;"*",EUROSTAT_VBE_IND_2010!$D$7:$D$732,"5544*"))/1000</f>
        <v>0</v>
      </c>
      <c r="X147" s="185">
        <f>(SUMIFS(EUROSTAT_VBE_IND_2010!U$7:U$732,EUROSTAT_VBE_IND_2010!$B$7:$B$732,$D147,EUROSTAT_VBE_IND_2010!$C$7:$C$732,"*"&amp;RIGHT($A147,3)&amp;"*",EUROSTAT_VBE_IND_2010!$D$7:$D$732,"554*"))/1000-(SUMIFS(EUROSTAT_VBE_IND_2010!U$7:U$732,EUROSTAT_VBE_IND_2010!$B$7:$B$732,$D147,EUROSTAT_VBE_IND_2010!$C$7:$C$732,"*"&amp;RIGHT($A147,3)&amp;"*",EUROSTAT_VBE_IND_2010!$D$7:$D$732,"5543*"))/1000-(SUMIFS(EUROSTAT_VBE_IND_2010!U$7:U$732,EUROSTAT_VBE_IND_2010!$B$7:$B$732,$D147,EUROSTAT_VBE_IND_2010!$C$7:$C$732,"*"&amp;RIGHT($A147,3)&amp;"*",EUROSTAT_VBE_IND_2010!$D$7:$D$732,"5544*"))/1000</f>
        <v>0</v>
      </c>
      <c r="Y147" s="185">
        <f>(SUMIFS(EUROSTAT_VBE_IND_2010!V$7:V$732,EUROSTAT_VBE_IND_2010!$B$7:$B$732,$D147,EUROSTAT_VBE_IND_2010!$C$7:$C$732,"*"&amp;RIGHT($A147,3)&amp;"*",EUROSTAT_VBE_IND_2010!$D$7:$D$732,"554*"))/1000-(SUMIFS(EUROSTAT_VBE_IND_2010!V$7:V$732,EUROSTAT_VBE_IND_2010!$B$7:$B$732,$D147,EUROSTAT_VBE_IND_2010!$C$7:$C$732,"*"&amp;RIGHT($A147,3)&amp;"*",EUROSTAT_VBE_IND_2010!$D$7:$D$732,"5543*"))/1000-(SUMIFS(EUROSTAT_VBE_IND_2010!V$7:V$732,EUROSTAT_VBE_IND_2010!$B$7:$B$732,$D147,EUROSTAT_VBE_IND_2010!$C$7:$C$732,"*"&amp;RIGHT($A147,3)&amp;"*",EUROSTAT_VBE_IND_2010!$D$7:$D$732,"5544*"))/1000</f>
        <v>0</v>
      </c>
      <c r="Z147" s="185">
        <f>(SUMIFS(EUROSTAT_VBE_IND_2010!W$7:W$732,EUROSTAT_VBE_IND_2010!$B$7:$B$732,$D147,EUROSTAT_VBE_IND_2010!$C$7:$C$732,"*"&amp;RIGHT($A147,3)&amp;"*",EUROSTAT_VBE_IND_2010!$D$7:$D$732,"554*"))/1000-(SUMIFS(EUROSTAT_VBE_IND_2010!W$7:W$732,EUROSTAT_VBE_IND_2010!$B$7:$B$732,$D147,EUROSTAT_VBE_IND_2010!$C$7:$C$732,"*"&amp;RIGHT($A147,3)&amp;"*",EUROSTAT_VBE_IND_2010!$D$7:$D$732,"5543*"))/1000-(SUMIFS(EUROSTAT_VBE_IND_2010!W$7:W$732,EUROSTAT_VBE_IND_2010!$B$7:$B$732,$D147,EUROSTAT_VBE_IND_2010!$C$7:$C$732,"*"&amp;RIGHT($A147,3)&amp;"*",EUROSTAT_VBE_IND_2010!$D$7:$D$732,"5544*"))/1000</f>
        <v>0</v>
      </c>
      <c r="AA147" s="185">
        <f>(SUMIFS(EUROSTAT_VBE_IND_2010!X$7:X$732,EUROSTAT_VBE_IND_2010!$B$7:$B$732,$D147,EUROSTAT_VBE_IND_2010!$C$7:$C$732,"*"&amp;RIGHT($A147,3)&amp;"*",EUROSTAT_VBE_IND_2010!$D$7:$D$732,"554*"))/1000-(SUMIFS(EUROSTAT_VBE_IND_2010!X$7:X$732,EUROSTAT_VBE_IND_2010!$B$7:$B$732,$D147,EUROSTAT_VBE_IND_2010!$C$7:$C$732,"*"&amp;RIGHT($A147,3)&amp;"*",EUROSTAT_VBE_IND_2010!$D$7:$D$732,"5543*"))/1000-(SUMIFS(EUROSTAT_VBE_IND_2010!X$7:X$732,EUROSTAT_VBE_IND_2010!$B$7:$B$732,$D147,EUROSTAT_VBE_IND_2010!$C$7:$C$732,"*"&amp;RIGHT($A147,3)&amp;"*",EUROSTAT_VBE_IND_2010!$D$7:$D$732,"5544*"))/1000</f>
        <v>0</v>
      </c>
      <c r="AB147" s="185">
        <f>(SUMIFS(EUROSTAT_VBE_IND_2010!AA$7:AA$732,EUROSTAT_VBE_IND_2010!$B$7:$B$732,$D147,EUROSTAT_VBE_IND_2010!$C$7:$C$732,"*"&amp;RIGHT($A147,3)&amp;"*",EUROSTAT_VBE_IND_2010!$D$7:$D$732,"554*"))/1000-(SUMIFS(EUROSTAT_VBE_IND_2010!AA$7:AA$732,EUROSTAT_VBE_IND_2010!$B$7:$B$732,$D147,EUROSTAT_VBE_IND_2010!$C$7:$C$732,"*"&amp;RIGHT($A147,3)&amp;"*",EUROSTAT_VBE_IND_2010!$D$7:$D$732,"5543*"))/1000-(SUMIFS(EUROSTAT_VBE_IND_2010!AA$7:AA$732,EUROSTAT_VBE_IND_2010!$B$7:$B$732,$D147,EUROSTAT_VBE_IND_2010!$C$7:$C$732,"*"&amp;RIGHT($A147,3)&amp;"*",EUROSTAT_VBE_IND_2010!$D$7:$D$732,"5544*"))/1000</f>
        <v>0</v>
      </c>
      <c r="AC147" s="185">
        <f>(SUMIFS(EUROSTAT_VBE_IND_2010!AB$7:AB$732,EUROSTAT_VBE_IND_2010!$B$7:$B$732,$D147,EUROSTAT_VBE_IND_2010!$C$7:$C$732,"*"&amp;RIGHT($A147,3)&amp;"*",EUROSTAT_VBE_IND_2010!$D$7:$D$732,"554*"))/1000-(SUMIFS(EUROSTAT_VBE_IND_2010!AB$7:AB$732,EUROSTAT_VBE_IND_2010!$B$7:$B$732,$D147,EUROSTAT_VBE_IND_2010!$C$7:$C$732,"*"&amp;RIGHT($A147,3)&amp;"*",EUROSTAT_VBE_IND_2010!$D$7:$D$732,"5543*"))/1000-(SUMIFS(EUROSTAT_VBE_IND_2010!AB$7:AB$732,EUROSTAT_VBE_IND_2010!$B$7:$B$732,$D147,EUROSTAT_VBE_IND_2010!$C$7:$C$732,"*"&amp;RIGHT($A147,3)&amp;"*",EUROSTAT_VBE_IND_2010!$D$7:$D$732,"5544*"))/1000</f>
        <v>0</v>
      </c>
      <c r="AD147" s="185">
        <f>(SUMIFS(EUROSTAT_VBE_IND_2010!AC$7:AC$732,EUROSTAT_VBE_IND_2010!$B$7:$B$732,$D147,EUROSTAT_VBE_IND_2010!$C$7:$C$732,"*"&amp;RIGHT($A147,3)&amp;"*",EUROSTAT_VBE_IND_2010!$D$7:$D$732,"554*"))/1000-(SUMIFS(EUROSTAT_VBE_IND_2010!AC$7:AC$732,EUROSTAT_VBE_IND_2010!$B$7:$B$732,$D147,EUROSTAT_VBE_IND_2010!$C$7:$C$732,"*"&amp;RIGHT($A147,3)&amp;"*",EUROSTAT_VBE_IND_2010!$D$7:$D$732,"5543*"))/1000-(SUMIFS(EUROSTAT_VBE_IND_2010!AC$7:AC$732,EUROSTAT_VBE_IND_2010!$B$7:$B$732,$D147,EUROSTAT_VBE_IND_2010!$C$7:$C$732,"*"&amp;RIGHT($A147,3)&amp;"*",EUROSTAT_VBE_IND_2010!$D$7:$D$732,"5544*"))/1000</f>
        <v>0.006</v>
      </c>
      <c r="AE147" s="185">
        <f>(SUMIFS(EUROSTAT_VBE_IND_2010!AD$7:AD$732,EUROSTAT_VBE_IND_2010!$B$7:$B$732,$D147,EUROSTAT_VBE_IND_2010!$C$7:$C$732,"*"&amp;RIGHT($A147,3)&amp;"*",EUROSTAT_VBE_IND_2010!$D$7:$D$732,"554*"))/1000-(SUMIFS(EUROSTAT_VBE_IND_2010!AD$7:AD$732,EUROSTAT_VBE_IND_2010!$B$7:$B$732,$D147,EUROSTAT_VBE_IND_2010!$C$7:$C$732,"*"&amp;RIGHT($A147,3)&amp;"*",EUROSTAT_VBE_IND_2010!$D$7:$D$732,"5543*"))/1000-(SUMIFS(EUROSTAT_VBE_IND_2010!AD$7:AD$732,EUROSTAT_VBE_IND_2010!$B$7:$B$732,$D147,EUROSTAT_VBE_IND_2010!$C$7:$C$732,"*"&amp;RIGHT($A147,3)&amp;"*",EUROSTAT_VBE_IND_2010!$D$7:$D$732,"5544*"))/1000</f>
        <v>0</v>
      </c>
      <c r="AF147" s="185">
        <f>(SUMIFS(EUROSTAT_VBE_IND_2010!AE$7:AE$732,EUROSTAT_VBE_IND_2010!$B$7:$B$732,$D147,EUROSTAT_VBE_IND_2010!$C$7:$C$732,"*"&amp;RIGHT($A147,3)&amp;"*",EUROSTAT_VBE_IND_2010!$D$7:$D$732,"554*"))/1000-(SUMIFS(EUROSTAT_VBE_IND_2010!AE$7:AE$732,EUROSTAT_VBE_IND_2010!$B$7:$B$732,$D147,EUROSTAT_VBE_IND_2010!$C$7:$C$732,"*"&amp;RIGHT($A147,3)&amp;"*",EUROSTAT_VBE_IND_2010!$D$7:$D$732,"5543*"))/1000-(SUMIFS(EUROSTAT_VBE_IND_2010!AE$7:AE$732,EUROSTAT_VBE_IND_2010!$B$7:$B$732,$D147,EUROSTAT_VBE_IND_2010!$C$7:$C$732,"*"&amp;RIGHT($A147,3)&amp;"*",EUROSTAT_VBE_IND_2010!$D$7:$D$732,"5544*"))/1000</f>
        <v>0.277</v>
      </c>
      <c r="AG147" s="185">
        <f>(SUMIFS(EUROSTAT_VBE_IND_2010!AF$7:AF$732,EUROSTAT_VBE_IND_2010!$B$7:$B$732,$D147,EUROSTAT_VBE_IND_2010!$C$7:$C$732,"*"&amp;RIGHT($A147,3)&amp;"*",EUROSTAT_VBE_IND_2010!$D$7:$D$732,"554*"))/1000-(SUMIFS(EUROSTAT_VBE_IND_2010!AF$7:AF$732,EUROSTAT_VBE_IND_2010!$B$7:$B$732,$D147,EUROSTAT_VBE_IND_2010!$C$7:$C$732,"*"&amp;RIGHT($A147,3)&amp;"*",EUROSTAT_VBE_IND_2010!$D$7:$D$732,"5543*"))/1000-(SUMIFS(EUROSTAT_VBE_IND_2010!AF$7:AF$732,EUROSTAT_VBE_IND_2010!$B$7:$B$732,$D147,EUROSTAT_VBE_IND_2010!$C$7:$C$732,"*"&amp;RIGHT($A147,3)&amp;"*",EUROSTAT_VBE_IND_2010!$D$7:$D$732,"5544*"))/1000</f>
        <v>0</v>
      </c>
      <c r="AH147" s="185">
        <f>(SUMIFS(EUROSTAT_VBE_IND_2010!AH$7:AH$732,EUROSTAT_VBE_IND_2010!$B$7:$B$732,$D147,EUROSTAT_VBE_IND_2010!$C$7:$C$732,"*"&amp;RIGHT($A147,3)&amp;"*",EUROSTAT_VBE_IND_2010!$D$7:$D$732,"554*"))/1000-(SUMIFS(EUROSTAT_VBE_IND_2010!AH$7:AH$732,EUROSTAT_VBE_IND_2010!$B$7:$B$732,$D147,EUROSTAT_VBE_IND_2010!$C$7:$C$732,"*"&amp;RIGHT($A147,3)&amp;"*",EUROSTAT_VBE_IND_2010!$D$7:$D$732,"5543*"))/1000-(SUMIFS(EUROSTAT_VBE_IND_2010!AH$7:AH$732,EUROSTAT_VBE_IND_2010!$B$7:$B$732,$D147,EUROSTAT_VBE_IND_2010!$C$7:$C$732,"*"&amp;RIGHT($A147,3)&amp;"*",EUROSTAT_VBE_IND_2010!$D$7:$D$732,"5544*"))/1000</f>
        <v>0</v>
      </c>
      <c r="AI147" s="185">
        <f>(SUMIFS(EUROSTAT_VBE_IND_2010!AI$7:AI$732,EUROSTAT_VBE_IND_2010!$B$7:$B$732,$D147,EUROSTAT_VBE_IND_2010!$C$7:$C$732,"*"&amp;RIGHT($A147,3)&amp;"*",EUROSTAT_VBE_IND_2010!$D$7:$D$732,"554*"))/1000-(SUMIFS(EUROSTAT_VBE_IND_2010!AI$7:AI$732,EUROSTAT_VBE_IND_2010!$B$7:$B$732,$D147,EUROSTAT_VBE_IND_2010!$C$7:$C$732,"*"&amp;RIGHT($A147,3)&amp;"*",EUROSTAT_VBE_IND_2010!$D$7:$D$732,"5543*"))/1000-(SUMIFS(EUROSTAT_VBE_IND_2010!AI$7:AI$732,EUROSTAT_VBE_IND_2010!$B$7:$B$732,$D147,EUROSTAT_VBE_IND_2010!$C$7:$C$732,"*"&amp;RIGHT($A147,3)&amp;"*",EUROSTAT_VBE_IND_2010!$D$7:$D$732,"5544*"))/1000</f>
        <v>0</v>
      </c>
      <c r="AJ147" s="185">
        <f>(SUMIFS(EUROSTAT_VBE_IND_2010!AJ$7:AJ$732,EUROSTAT_VBE_IND_2010!$B$7:$B$732,$D147,EUROSTAT_VBE_IND_2010!$C$7:$C$732,"*"&amp;RIGHT($A147,3)&amp;"*",EUROSTAT_VBE_IND_2010!$D$7:$D$732,"554*"))/1000-(SUMIFS(EUROSTAT_VBE_IND_2010!AJ$7:AJ$732,EUROSTAT_VBE_IND_2010!$B$7:$B$732,$D147,EUROSTAT_VBE_IND_2010!$C$7:$C$732,"*"&amp;RIGHT($A147,3)&amp;"*",EUROSTAT_VBE_IND_2010!$D$7:$D$732,"5543*"))/1000-(SUMIFS(EUROSTAT_VBE_IND_2010!AJ$7:AJ$732,EUROSTAT_VBE_IND_2010!$B$7:$B$732,$D147,EUROSTAT_VBE_IND_2010!$C$7:$C$732,"*"&amp;RIGHT($A147,3)&amp;"*",EUROSTAT_VBE_IND_2010!$D$7:$D$732,"5544*"))/1000</f>
        <v>0</v>
      </c>
      <c r="AK147" s="185">
        <f>(SUMIFS(EUROSTAT_VBE_IND_2010!AK$7:AK$732,EUROSTAT_VBE_IND_2010!$B$7:$B$732,$D147,EUROSTAT_VBE_IND_2010!$C$7:$C$732,"*"&amp;RIGHT($A147,3)&amp;"*",EUROSTAT_VBE_IND_2010!$D$7:$D$732,"554*"))/1000-(SUMIFS(EUROSTAT_VBE_IND_2010!AK$7:AK$732,EUROSTAT_VBE_IND_2010!$B$7:$B$732,$D147,EUROSTAT_VBE_IND_2010!$C$7:$C$732,"*"&amp;RIGHT($A147,3)&amp;"*",EUROSTAT_VBE_IND_2010!$D$7:$D$732,"5543*"))/1000-(SUMIFS(EUROSTAT_VBE_IND_2010!AK$7:AK$732,EUROSTAT_VBE_IND_2010!$B$7:$B$732,$D147,EUROSTAT_VBE_IND_2010!$C$7:$C$732,"*"&amp;RIGHT($A147,3)&amp;"*",EUROSTAT_VBE_IND_2010!$D$7:$D$732,"5544*"))/1000</f>
        <v>0</v>
      </c>
      <c r="AL147" s="219">
        <f>SUMIFS('IEA Bal_AL-IND'!$D$30:$D$329,'IEA Bal_AL-IND'!$A$30:$A$329,"*"&amp;RIGHT($B147,8),'IEA Bal_AL-IND'!$C$30:$C$329,'Aggregated Balance-IND_2010'!$E147)</f>
        <v>0</v>
      </c>
      <c r="AM147" s="219">
        <f>SUMIFS('IEA Bal_BA-IND'!$D$30:$D$329,'IEA Bal_BA-IND'!$A$30:$A$329,"*"&amp;RIGHT($B147,8),'IEA Bal_BA-IND'!$C$30:$C$329,'Aggregated Balance-IND_2010'!$E147)</f>
        <v>0</v>
      </c>
      <c r="AN147" s="219">
        <f>SUMIFS('IEA Bal_KS-IND'!$D$30:$D$329,'IEA Bal_KS-IND'!$A$30:$A$329,"*"&amp;RIGHT($B147,8),'IEA Bal_KS-IND'!$C$30:$C$329,'Aggregated Balance-IND_2010'!$E147)</f>
        <v>0</v>
      </c>
      <c r="AO147" s="185">
        <f>(SUMIFS(EUROSTAT_VBE_IND_2010!Y$7:Y$732,EUROSTAT_VBE_IND_2010!$B$7:$B$732,$D147,EUROSTAT_VBE_IND_2010!$C$7:$C$732,"*"&amp;RIGHT($A147,3)&amp;"*",EUROSTAT_VBE_IND_2010!$D$7:$D$732,"554*"))/1000-(SUMIFS(EUROSTAT_VBE_IND_2010!Y$7:Y$732,EUROSTAT_VBE_IND_2010!$B$7:$B$732,$D147,EUROSTAT_VBE_IND_2010!$C$7:$C$732,"*"&amp;RIGHT($A147,3)&amp;"*",EUROSTAT_VBE_IND_2010!$D$7:$D$732,"5543*"))/1000-(SUMIFS(EUROSTAT_VBE_IND_2010!Y$7:Y$732,EUROSTAT_VBE_IND_2010!$B$7:$B$732,$D147,EUROSTAT_VBE_IND_2010!$C$7:$C$732,"*"&amp;RIGHT($A147,3)&amp;"*",EUROSTAT_VBE_IND_2010!$D$7:$D$732,"5544*"))/1000</f>
        <v>0</v>
      </c>
      <c r="AP147" s="185">
        <f>(SUMIFS(EUROSTAT_VBE_IND_2010!Z$7:Z$732,EUROSTAT_VBE_IND_2010!$B$7:$B$732,$D147,EUROSTAT_VBE_IND_2010!$C$7:$C$732,"*"&amp;RIGHT($A147,3)&amp;"*",EUROSTAT_VBE_IND_2010!$D$7:$D$732,"554*"))/1000-(SUMIFS(EUROSTAT_VBE_IND_2010!Z$7:Z$732,EUROSTAT_VBE_IND_2010!$B$7:$B$732,$D147,EUROSTAT_VBE_IND_2010!$C$7:$C$732,"*"&amp;RIGHT($A147,3)&amp;"*",EUROSTAT_VBE_IND_2010!$D$7:$D$732,"5543*"))/1000-(SUMIFS(EUROSTAT_VBE_IND_2010!Z$7:Z$732,EUROSTAT_VBE_IND_2010!$B$7:$B$732,$D147,EUROSTAT_VBE_IND_2010!$C$7:$C$732,"*"&amp;RIGHT($A147,3)&amp;"*",EUROSTAT_VBE_IND_2010!$D$7:$D$732,"5544*"))/1000</f>
        <v>0</v>
      </c>
      <c r="AQ147" s="185">
        <f>(SUMIFS(EUROSTAT_VBE_IND_2010!AG$7:AG$732,EUROSTAT_VBE_IND_2010!$B$7:$B$732,$D147,EUROSTAT_VBE_IND_2010!$C$7:$C$732,"*"&amp;RIGHT($A147,3)&amp;"*",EUROSTAT_VBE_IND_2010!$D$7:$D$732,"554*"))/1000-(SUMIFS(EUROSTAT_VBE_IND_2010!AG$7:AG$732,EUROSTAT_VBE_IND_2010!$B$7:$B$732,$D147,EUROSTAT_VBE_IND_2010!$C$7:$C$732,"*"&amp;RIGHT($A147,3)&amp;"*",EUROSTAT_VBE_IND_2010!$D$7:$D$732,"5543*"))/1000-(SUMIFS(EUROSTAT_VBE_IND_2010!AG$7:AG$732,EUROSTAT_VBE_IND_2010!$B$7:$B$732,$D147,EUROSTAT_VBE_IND_2010!$C$7:$C$732,"*"&amp;RIGHT($A147,3)&amp;"*",EUROSTAT_VBE_IND_2010!$D$7:$D$732,"5544*"))/1000</f>
        <v>0</v>
      </c>
    </row>
    <row r="148" spans="1:43">
      <c r="A148" t="str">
        <f>LEFT(EUROSTAT_VBE_IND_2010!$C$139,8)</f>
        <v>B_101810</v>
      </c>
      <c r="B148" s="28" t="s">
        <v>298</v>
      </c>
      <c r="C148" t="s">
        <v>293</v>
      </c>
      <c r="D148" t="s">
        <v>126</v>
      </c>
      <c r="E148" t="s">
        <v>245</v>
      </c>
      <c r="F148" t="s">
        <v>265</v>
      </c>
      <c r="G148" s="185">
        <f>(SUMIFS(EUROSTAT_VBE_IND_2010!E$7:E$732,EUROSTAT_VBE_IND_2010!$B$7:$B$732,$D148,EUROSTAT_VBE_IND_2010!$C$7:$C$732,"*"&amp;RIGHT($A148,3)&amp;"*",EUROSTAT_VBE_IND_2010!$D$7:$D$732,"5543*"))/1000</f>
        <v>0</v>
      </c>
      <c r="H148" s="185">
        <f>(SUMIFS(EUROSTAT_VBE_IND_2010!F$7:F$732,EUROSTAT_VBE_IND_2010!$B$7:$B$732,$D148,EUROSTAT_VBE_IND_2010!$C$7:$C$732,"*"&amp;RIGHT($A148,3)&amp;"*",EUROSTAT_VBE_IND_2010!$D$7:$D$732,"5543*"))/1000</f>
        <v>0</v>
      </c>
      <c r="I148" s="185">
        <f>(SUMIFS(EUROSTAT_VBE_IND_2010!G$7:G$732,EUROSTAT_VBE_IND_2010!$B$7:$B$732,$D148,EUROSTAT_VBE_IND_2010!$C$7:$C$732,"*"&amp;RIGHT($A148,3)&amp;"*",EUROSTAT_VBE_IND_2010!$D$7:$D$732,"5543*"))/1000</f>
        <v>0</v>
      </c>
      <c r="J148" s="219">
        <f>SUMIFS('IEA Bal_CH-IND'!$D$30:$D$329,'IEA Bal_CH-IND'!$A$30:$A$329,"*"&amp;RIGHT($B148,8),'IEA Bal_CH-IND'!$C$30:$C$329,'Aggregated Balance-IND_2010'!$E148)</f>
        <v>0</v>
      </c>
      <c r="K148" s="185">
        <f>(SUMIFS(EUROSTAT_VBE_IND_2010!H$7:H$732,EUROSTAT_VBE_IND_2010!$B$7:$B$732,$D148,EUROSTAT_VBE_IND_2010!$C$7:$C$732,"*"&amp;RIGHT($A148,3)&amp;"*",EUROSTAT_VBE_IND_2010!$D$7:$D$732,"5543*"))/1000</f>
        <v>0</v>
      </c>
      <c r="L148" s="185">
        <f>(SUMIFS(EUROSTAT_VBE_IND_2010!I$7:I$732,EUROSTAT_VBE_IND_2010!$B$7:$B$732,$D148,EUROSTAT_VBE_IND_2010!$C$7:$C$732,"*"&amp;RIGHT($A148,3)&amp;"*",EUROSTAT_VBE_IND_2010!$D$7:$D$732,"5543*"))/1000</f>
        <v>0</v>
      </c>
      <c r="M148" s="185">
        <f>(SUMIFS(EUROSTAT_VBE_IND_2010!J$7:J$732,EUROSTAT_VBE_IND_2010!$B$7:$B$732,$D148,EUROSTAT_VBE_IND_2010!$C$7:$C$732,"*"&amp;RIGHT($A148,3)&amp;"*",EUROSTAT_VBE_IND_2010!$D$7:$D$732,"5543*"))/1000</f>
        <v>0</v>
      </c>
      <c r="N148" s="185">
        <f>(SUMIFS(EUROSTAT_VBE_IND_2010!K$7:K$732,EUROSTAT_VBE_IND_2010!$B$7:$B$732,$D148,EUROSTAT_VBE_IND_2010!$C$7:$C$732,"*"&amp;RIGHT($A148,3)&amp;"*",EUROSTAT_VBE_IND_2010!$D$7:$D$732,"5543*"))/1000</f>
        <v>0</v>
      </c>
      <c r="O148" s="185">
        <f>(SUMIFS(EUROSTAT_VBE_IND_2010!L$7:L$732,EUROSTAT_VBE_IND_2010!$B$7:$B$732,$D148,EUROSTAT_VBE_IND_2010!$C$7:$C$732,"*"&amp;RIGHT($A148,3)&amp;"*",EUROSTAT_VBE_IND_2010!$D$7:$D$732,"5543*"))/1000</f>
        <v>0</v>
      </c>
      <c r="P148" s="185">
        <f>(SUMIFS(EUROSTAT_VBE_IND_2010!M$7:M$732,EUROSTAT_VBE_IND_2010!$B$7:$B$732,$D148,EUROSTAT_VBE_IND_2010!$C$7:$C$732,"*"&amp;RIGHT($A148,3)&amp;"*",EUROSTAT_VBE_IND_2010!$D$7:$D$732,"5543*"))/1000</f>
        <v>0</v>
      </c>
      <c r="Q148" s="185">
        <f>(SUMIFS(EUROSTAT_VBE_IND_2010!N$7:N$732,EUROSTAT_VBE_IND_2010!$B$7:$B$732,$D148,EUROSTAT_VBE_IND_2010!$C$7:$C$732,"*"&amp;RIGHT($A148,3)&amp;"*",EUROSTAT_VBE_IND_2010!$D$7:$D$732,"5543*"))/1000</f>
        <v>0</v>
      </c>
      <c r="R148" s="185">
        <f>(SUMIFS(EUROSTAT_VBE_IND_2010!O$7:O$732,EUROSTAT_VBE_IND_2010!$B$7:$B$732,$D148,EUROSTAT_VBE_IND_2010!$C$7:$C$732,"*"&amp;RIGHT($A148,3)&amp;"*",EUROSTAT_VBE_IND_2010!$D$7:$D$732,"5543*"))/1000</f>
        <v>0.4</v>
      </c>
      <c r="S148" s="185">
        <f>(SUMIFS(EUROSTAT_VBE_IND_2010!P$7:P$732,EUROSTAT_VBE_IND_2010!$B$7:$B$732,$D148,EUROSTAT_VBE_IND_2010!$C$7:$C$732,"*"&amp;RIGHT($A148,3)&amp;"*",EUROSTAT_VBE_IND_2010!$D$7:$D$732,"5543*"))/1000</f>
        <v>0</v>
      </c>
      <c r="T148" s="185">
        <f>(SUMIFS(EUROSTAT_VBE_IND_2010!Q$7:Q$732,EUROSTAT_VBE_IND_2010!$B$7:$B$732,$D148,EUROSTAT_VBE_IND_2010!$C$7:$C$732,"*"&amp;RIGHT($A148,3)&amp;"*",EUROSTAT_VBE_IND_2010!$D$7:$D$732,"5543*"))/1000</f>
        <v>0</v>
      </c>
      <c r="U148" s="185">
        <f>(SUMIFS(EUROSTAT_VBE_IND_2010!R$7:R$732,EUROSTAT_VBE_IND_2010!$B$7:$B$732,$D148,EUROSTAT_VBE_IND_2010!$C$7:$C$732,"*"&amp;RIGHT($A148,3)&amp;"*",EUROSTAT_VBE_IND_2010!$D$7:$D$732,"5543*"))/1000</f>
        <v>0</v>
      </c>
      <c r="V148" s="185">
        <f>(SUMIFS(EUROSTAT_VBE_IND_2010!S$7:S$732,EUROSTAT_VBE_IND_2010!$B$7:$B$732,$D148,EUROSTAT_VBE_IND_2010!$C$7:$C$732,"*"&amp;RIGHT($A148,3)&amp;"*",EUROSTAT_VBE_IND_2010!$D$7:$D$732,"5543*"))/1000</f>
        <v>0</v>
      </c>
      <c r="W148" s="185">
        <f>(SUMIFS(EUROSTAT_VBE_IND_2010!T$7:T$732,EUROSTAT_VBE_IND_2010!$B$7:$B$732,$D148,EUROSTAT_VBE_IND_2010!$C$7:$C$732,"*"&amp;RIGHT($A148,3)&amp;"*",EUROSTAT_VBE_IND_2010!$D$7:$D$732,"5543*"))/1000</f>
        <v>0</v>
      </c>
      <c r="X148" s="185">
        <f>(SUMIFS(EUROSTAT_VBE_IND_2010!U$7:U$732,EUROSTAT_VBE_IND_2010!$B$7:$B$732,$D148,EUROSTAT_VBE_IND_2010!$C$7:$C$732,"*"&amp;RIGHT($A148,3)&amp;"*",EUROSTAT_VBE_IND_2010!$D$7:$D$732,"5543*"))/1000</f>
        <v>0</v>
      </c>
      <c r="Y148" s="185">
        <f>(SUMIFS(EUROSTAT_VBE_IND_2010!V$7:V$732,EUROSTAT_VBE_IND_2010!$B$7:$B$732,$D148,EUROSTAT_VBE_IND_2010!$C$7:$C$732,"*"&amp;RIGHT($A148,3)&amp;"*",EUROSTAT_VBE_IND_2010!$D$7:$D$732,"5543*"))/1000</f>
        <v>0</v>
      </c>
      <c r="Z148" s="185">
        <f>(SUMIFS(EUROSTAT_VBE_IND_2010!W$7:W$732,EUROSTAT_VBE_IND_2010!$B$7:$B$732,$D148,EUROSTAT_VBE_IND_2010!$C$7:$C$732,"*"&amp;RIGHT($A148,3)&amp;"*",EUROSTAT_VBE_IND_2010!$D$7:$D$732,"5543*"))/1000</f>
        <v>0</v>
      </c>
      <c r="AA148" s="185">
        <f>(SUMIFS(EUROSTAT_VBE_IND_2010!X$7:X$732,EUROSTAT_VBE_IND_2010!$B$7:$B$732,$D148,EUROSTAT_VBE_IND_2010!$C$7:$C$732,"*"&amp;RIGHT($A148,3)&amp;"*",EUROSTAT_VBE_IND_2010!$D$7:$D$732,"5543*"))/1000</f>
        <v>0</v>
      </c>
      <c r="AB148" s="185">
        <f>(SUMIFS(EUROSTAT_VBE_IND_2010!AA$7:AA$732,EUROSTAT_VBE_IND_2010!$B$7:$B$732,$D148,EUROSTAT_VBE_IND_2010!$C$7:$C$732,"*"&amp;RIGHT($A148,3)&amp;"*",EUROSTAT_VBE_IND_2010!$D$7:$D$732,"5543*"))/1000</f>
        <v>0</v>
      </c>
      <c r="AC148" s="185">
        <f>(SUMIFS(EUROSTAT_VBE_IND_2010!AB$7:AB$732,EUROSTAT_VBE_IND_2010!$B$7:$B$732,$D148,EUROSTAT_VBE_IND_2010!$C$7:$C$732,"*"&amp;RIGHT($A148,3)&amp;"*",EUROSTAT_VBE_IND_2010!$D$7:$D$732,"5543*"))/1000</f>
        <v>0</v>
      </c>
      <c r="AD148" s="185">
        <f>(SUMIFS(EUROSTAT_VBE_IND_2010!AC$7:AC$732,EUROSTAT_VBE_IND_2010!$B$7:$B$732,$D148,EUROSTAT_VBE_IND_2010!$C$7:$C$732,"*"&amp;RIGHT($A148,3)&amp;"*",EUROSTAT_VBE_IND_2010!$D$7:$D$732,"5543*"))/1000</f>
        <v>0</v>
      </c>
      <c r="AE148" s="185">
        <f>(SUMIFS(EUROSTAT_VBE_IND_2010!AD$7:AD$732,EUROSTAT_VBE_IND_2010!$B$7:$B$732,$D148,EUROSTAT_VBE_IND_2010!$C$7:$C$732,"*"&amp;RIGHT($A148,3)&amp;"*",EUROSTAT_VBE_IND_2010!$D$7:$D$732,"5543*"))/1000</f>
        <v>0</v>
      </c>
      <c r="AF148" s="185">
        <f>(SUMIFS(EUROSTAT_VBE_IND_2010!AE$7:AE$732,EUROSTAT_VBE_IND_2010!$B$7:$B$732,$D148,EUROSTAT_VBE_IND_2010!$C$7:$C$732,"*"&amp;RIGHT($A148,3)&amp;"*",EUROSTAT_VBE_IND_2010!$D$7:$D$732,"5543*"))/1000</f>
        <v>0</v>
      </c>
      <c r="AG148" s="185">
        <f>(SUMIFS(EUROSTAT_VBE_IND_2010!AF$7:AF$732,EUROSTAT_VBE_IND_2010!$B$7:$B$732,$D148,EUROSTAT_VBE_IND_2010!$C$7:$C$732,"*"&amp;RIGHT($A148,3)&amp;"*",EUROSTAT_VBE_IND_2010!$D$7:$D$732,"5543*"))/1000</f>
        <v>0</v>
      </c>
      <c r="AH148" s="185">
        <f>(SUMIFS(EUROSTAT_VBE_IND_2010!AH$7:AH$732,EUROSTAT_VBE_IND_2010!$B$7:$B$732,$D148,EUROSTAT_VBE_IND_2010!$C$7:$C$732,"*"&amp;RIGHT($A148,3)&amp;"*",EUROSTAT_VBE_IND_2010!$D$7:$D$732,"5543*"))/1000</f>
        <v>0</v>
      </c>
      <c r="AI148" s="185">
        <f>(SUMIFS(EUROSTAT_VBE_IND_2010!AI$7:AI$732,EUROSTAT_VBE_IND_2010!$B$7:$B$732,$D148,EUROSTAT_VBE_IND_2010!$C$7:$C$732,"*"&amp;RIGHT($A148,3)&amp;"*",EUROSTAT_VBE_IND_2010!$D$7:$D$732,"5543*"))/1000</f>
        <v>0</v>
      </c>
      <c r="AJ148" s="185">
        <f>(SUMIFS(EUROSTAT_VBE_IND_2010!AJ$7:AJ$732,EUROSTAT_VBE_IND_2010!$B$7:$B$732,$D148,EUROSTAT_VBE_IND_2010!$C$7:$C$732,"*"&amp;RIGHT($A148,3)&amp;"*",EUROSTAT_VBE_IND_2010!$D$7:$D$732,"5543*"))/1000</f>
        <v>0</v>
      </c>
      <c r="AK148" s="185">
        <f>(SUMIFS(EUROSTAT_VBE_IND_2010!AK$7:AK$732,EUROSTAT_VBE_IND_2010!$B$7:$B$732,$D148,EUROSTAT_VBE_IND_2010!$C$7:$C$732,"*"&amp;RIGHT($A148,3)&amp;"*",EUROSTAT_VBE_IND_2010!$D$7:$D$732,"5543*"))/1000</f>
        <v>0</v>
      </c>
      <c r="AL148" s="219">
        <f>SUMIFS('IEA Bal_AL-IND'!$D$30:$D$329,'IEA Bal_AL-IND'!$A$30:$A$329,"*"&amp;RIGHT($B148,8),'IEA Bal_AL-IND'!$C$30:$C$329,'Aggregated Balance-IND_2010'!$E148)</f>
        <v>0</v>
      </c>
      <c r="AM148" s="219">
        <f>SUMIFS('IEA Bal_BA-IND'!$D$30:$D$329,'IEA Bal_BA-IND'!$A$30:$A$329,"*"&amp;RIGHT($B148,8),'IEA Bal_BA-IND'!$C$30:$C$329,'Aggregated Balance-IND_2010'!$E148)</f>
        <v>0</v>
      </c>
      <c r="AN148" s="219">
        <f>SUMIFS('IEA Bal_KS-IND'!$D$30:$D$329,'IEA Bal_KS-IND'!$A$30:$A$329,"*"&amp;RIGHT($B148,8),'IEA Bal_KS-IND'!$C$30:$C$329,'Aggregated Balance-IND_2010'!$E148)</f>
        <v>0</v>
      </c>
      <c r="AO148" s="185">
        <f>(SUMIFS(EUROSTAT_VBE_IND_2010!Y$7:Y$732,EUROSTAT_VBE_IND_2010!$B$7:$B$732,$D148,EUROSTAT_VBE_IND_2010!$C$7:$C$732,"*"&amp;RIGHT($A148,3)&amp;"*",EUROSTAT_VBE_IND_2010!$D$7:$D$732,"5543*"))/1000</f>
        <v>0</v>
      </c>
      <c r="AP148" s="185">
        <f>(SUMIFS(EUROSTAT_VBE_IND_2010!Z$7:Z$732,EUROSTAT_VBE_IND_2010!$B$7:$B$732,$D148,EUROSTAT_VBE_IND_2010!$C$7:$C$732,"*"&amp;RIGHT($A148,3)&amp;"*",EUROSTAT_VBE_IND_2010!$D$7:$D$732,"5543*"))/1000</f>
        <v>0</v>
      </c>
      <c r="AQ148" s="185">
        <f>(SUMIFS(EUROSTAT_VBE_IND_2010!AG$7:AG$732,EUROSTAT_VBE_IND_2010!$B$7:$B$732,$D148,EUROSTAT_VBE_IND_2010!$C$7:$C$732,"*"&amp;RIGHT($A148,3)&amp;"*",EUROSTAT_VBE_IND_2010!$D$7:$D$732,"5543*"))/1000</f>
        <v>0</v>
      </c>
    </row>
    <row r="149" spans="1:43">
      <c r="A149" t="str">
        <f>LEFT(EUROSTAT_VBE_IND_2010!$C$139,8)</f>
        <v>B_101810</v>
      </c>
      <c r="B149" s="28" t="s">
        <v>298</v>
      </c>
      <c r="C149" t="s">
        <v>293</v>
      </c>
      <c r="D149" t="s">
        <v>126</v>
      </c>
      <c r="E149" t="s">
        <v>246</v>
      </c>
      <c r="F149" t="s">
        <v>266</v>
      </c>
      <c r="G149" s="185">
        <f>(SUMIFS(EUROSTAT_VBE_IND_2010!E$7:E$732,EUROSTAT_VBE_IND_2010!$B$7:$B$732,$D149,EUROSTAT_VBE_IND_2010!$C$7:$C$732,"*"&amp;RIGHT($A149,3)&amp;"*",EUROSTAT_VBE_IND_2010!$D$7:$D$732,"7100*"))/1000</f>
        <v>0</v>
      </c>
      <c r="H149" s="185">
        <f>(SUMIFS(EUROSTAT_VBE_IND_2010!F$7:F$732,EUROSTAT_VBE_IND_2010!$B$7:$B$732,$D149,EUROSTAT_VBE_IND_2010!$C$7:$C$732,"*"&amp;RIGHT($A149,3)&amp;"*",EUROSTAT_VBE_IND_2010!$D$7:$D$732,"7100*"))/1000</f>
        <v>0</v>
      </c>
      <c r="I149" s="185">
        <f>(SUMIFS(EUROSTAT_VBE_IND_2010!G$7:G$732,EUROSTAT_VBE_IND_2010!$B$7:$B$732,$D149,EUROSTAT_VBE_IND_2010!$C$7:$C$732,"*"&amp;RIGHT($A149,3)&amp;"*",EUROSTAT_VBE_IND_2010!$D$7:$D$732,"7100*"))/1000</f>
        <v>0</v>
      </c>
      <c r="J149" s="219">
        <f>SUMIFS('IEA Bal_CH-IND'!$D$30:$D$329,'IEA Bal_CH-IND'!$A$30:$A$329,"*"&amp;RIGHT($B149,8),'IEA Bal_CH-IND'!$C$30:$C$329,'Aggregated Balance-IND_2010'!$E149)</f>
        <v>0</v>
      </c>
      <c r="K149" s="185">
        <f>(SUMIFS(EUROSTAT_VBE_IND_2010!H$7:H$732,EUROSTAT_VBE_IND_2010!$B$7:$B$732,$D149,EUROSTAT_VBE_IND_2010!$C$7:$C$732,"*"&amp;RIGHT($A149,3)&amp;"*",EUROSTAT_VBE_IND_2010!$D$7:$D$732,"7100*"))/1000</f>
        <v>0</v>
      </c>
      <c r="L149" s="185">
        <f>(SUMIFS(EUROSTAT_VBE_IND_2010!I$7:I$732,EUROSTAT_VBE_IND_2010!$B$7:$B$732,$D149,EUROSTAT_VBE_IND_2010!$C$7:$C$732,"*"&amp;RIGHT($A149,3)&amp;"*",EUROSTAT_VBE_IND_2010!$D$7:$D$732,"7100*"))/1000</f>
        <v>0</v>
      </c>
      <c r="M149" s="185">
        <f>(SUMIFS(EUROSTAT_VBE_IND_2010!J$7:J$732,EUROSTAT_VBE_IND_2010!$B$7:$B$732,$D149,EUROSTAT_VBE_IND_2010!$C$7:$C$732,"*"&amp;RIGHT($A149,3)&amp;"*",EUROSTAT_VBE_IND_2010!$D$7:$D$732,"7100*"))/1000</f>
        <v>0.312</v>
      </c>
      <c r="N149" s="185">
        <f>(SUMIFS(EUROSTAT_VBE_IND_2010!K$7:K$732,EUROSTAT_VBE_IND_2010!$B$7:$B$732,$D149,EUROSTAT_VBE_IND_2010!$C$7:$C$732,"*"&amp;RIGHT($A149,3)&amp;"*",EUROSTAT_VBE_IND_2010!$D$7:$D$732,"7100*"))/1000</f>
        <v>0</v>
      </c>
      <c r="O149" s="185">
        <f>(SUMIFS(EUROSTAT_VBE_IND_2010!L$7:L$732,EUROSTAT_VBE_IND_2010!$B$7:$B$732,$D149,EUROSTAT_VBE_IND_2010!$C$7:$C$732,"*"&amp;RIGHT($A149,3)&amp;"*",EUROSTAT_VBE_IND_2010!$D$7:$D$732,"7100*"))/1000</f>
        <v>0</v>
      </c>
      <c r="P149" s="185">
        <f>(SUMIFS(EUROSTAT_VBE_IND_2010!M$7:M$732,EUROSTAT_VBE_IND_2010!$B$7:$B$732,$D149,EUROSTAT_VBE_IND_2010!$C$7:$C$732,"*"&amp;RIGHT($A149,3)&amp;"*",EUROSTAT_VBE_IND_2010!$D$7:$D$732,"7100*"))/1000</f>
        <v>0</v>
      </c>
      <c r="Q149" s="185">
        <f>(SUMIFS(EUROSTAT_VBE_IND_2010!N$7:N$732,EUROSTAT_VBE_IND_2010!$B$7:$B$732,$D149,EUROSTAT_VBE_IND_2010!$C$7:$C$732,"*"&amp;RIGHT($A149,3)&amp;"*",EUROSTAT_VBE_IND_2010!$D$7:$D$732,"7100*"))/1000</f>
        <v>0</v>
      </c>
      <c r="R149" s="185">
        <f>(SUMIFS(EUROSTAT_VBE_IND_2010!O$7:O$732,EUROSTAT_VBE_IND_2010!$B$7:$B$732,$D149,EUROSTAT_VBE_IND_2010!$C$7:$C$732,"*"&amp;RIGHT($A149,3)&amp;"*",EUROSTAT_VBE_IND_2010!$D$7:$D$732,"7100*"))/1000</f>
        <v>0</v>
      </c>
      <c r="S149" s="185">
        <f>(SUMIFS(EUROSTAT_VBE_IND_2010!P$7:P$732,EUROSTAT_VBE_IND_2010!$B$7:$B$732,$D149,EUROSTAT_VBE_IND_2010!$C$7:$C$732,"*"&amp;RIGHT($A149,3)&amp;"*",EUROSTAT_VBE_IND_2010!$D$7:$D$732,"7100*"))/1000</f>
        <v>0</v>
      </c>
      <c r="T149" s="185">
        <f>(SUMIFS(EUROSTAT_VBE_IND_2010!Q$7:Q$732,EUROSTAT_VBE_IND_2010!$B$7:$B$732,$D149,EUROSTAT_VBE_IND_2010!$C$7:$C$732,"*"&amp;RIGHT($A149,3)&amp;"*",EUROSTAT_VBE_IND_2010!$D$7:$D$732,"7100*"))/1000</f>
        <v>0</v>
      </c>
      <c r="U149" s="185">
        <f>(SUMIFS(EUROSTAT_VBE_IND_2010!R$7:R$732,EUROSTAT_VBE_IND_2010!$B$7:$B$732,$D149,EUROSTAT_VBE_IND_2010!$C$7:$C$732,"*"&amp;RIGHT($A149,3)&amp;"*",EUROSTAT_VBE_IND_2010!$D$7:$D$732,"7100*"))/1000</f>
        <v>0</v>
      </c>
      <c r="V149" s="185">
        <f>(SUMIFS(EUROSTAT_VBE_IND_2010!S$7:S$732,EUROSTAT_VBE_IND_2010!$B$7:$B$732,$D149,EUROSTAT_VBE_IND_2010!$C$7:$C$732,"*"&amp;RIGHT($A149,3)&amp;"*",EUROSTAT_VBE_IND_2010!$D$7:$D$732,"7100*"))/1000</f>
        <v>0</v>
      </c>
      <c r="W149" s="185">
        <f>(SUMIFS(EUROSTAT_VBE_IND_2010!T$7:T$732,EUROSTAT_VBE_IND_2010!$B$7:$B$732,$D149,EUROSTAT_VBE_IND_2010!$C$7:$C$732,"*"&amp;RIGHT($A149,3)&amp;"*",EUROSTAT_VBE_IND_2010!$D$7:$D$732,"7100*"))/1000</f>
        <v>0</v>
      </c>
      <c r="X149" s="185">
        <f>(SUMIFS(EUROSTAT_VBE_IND_2010!U$7:U$732,EUROSTAT_VBE_IND_2010!$B$7:$B$732,$D149,EUROSTAT_VBE_IND_2010!$C$7:$C$732,"*"&amp;RIGHT($A149,3)&amp;"*",EUROSTAT_VBE_IND_2010!$D$7:$D$732,"7100*"))/1000</f>
        <v>0</v>
      </c>
      <c r="Y149" s="185">
        <f>(SUMIFS(EUROSTAT_VBE_IND_2010!V$7:V$732,EUROSTAT_VBE_IND_2010!$B$7:$B$732,$D149,EUROSTAT_VBE_IND_2010!$C$7:$C$732,"*"&amp;RIGHT($A149,3)&amp;"*",EUROSTAT_VBE_IND_2010!$D$7:$D$732,"7100*"))/1000</f>
        <v>0</v>
      </c>
      <c r="Z149" s="185">
        <f>(SUMIFS(EUROSTAT_VBE_IND_2010!W$7:W$732,EUROSTAT_VBE_IND_2010!$B$7:$B$732,$D149,EUROSTAT_VBE_IND_2010!$C$7:$C$732,"*"&amp;RIGHT($A149,3)&amp;"*",EUROSTAT_VBE_IND_2010!$D$7:$D$732,"7100*"))/1000</f>
        <v>0</v>
      </c>
      <c r="AA149" s="185">
        <f>(SUMIFS(EUROSTAT_VBE_IND_2010!X$7:X$732,EUROSTAT_VBE_IND_2010!$B$7:$B$732,$D149,EUROSTAT_VBE_IND_2010!$C$7:$C$732,"*"&amp;RIGHT($A149,3)&amp;"*",EUROSTAT_VBE_IND_2010!$D$7:$D$732,"7100*"))/1000</f>
        <v>0</v>
      </c>
      <c r="AB149" s="185">
        <f>(SUMIFS(EUROSTAT_VBE_IND_2010!AA$7:AA$732,EUROSTAT_VBE_IND_2010!$B$7:$B$732,$D149,EUROSTAT_VBE_IND_2010!$C$7:$C$732,"*"&amp;RIGHT($A149,3)&amp;"*",EUROSTAT_VBE_IND_2010!$D$7:$D$732,"7100*"))/1000</f>
        <v>0</v>
      </c>
      <c r="AC149" s="185">
        <f>(SUMIFS(EUROSTAT_VBE_IND_2010!AB$7:AB$732,EUROSTAT_VBE_IND_2010!$B$7:$B$732,$D149,EUROSTAT_VBE_IND_2010!$C$7:$C$732,"*"&amp;RIGHT($A149,3)&amp;"*",EUROSTAT_VBE_IND_2010!$D$7:$D$732,"7100*"))/1000</f>
        <v>0</v>
      </c>
      <c r="AD149" s="185">
        <f>(SUMIFS(EUROSTAT_VBE_IND_2010!AC$7:AC$732,EUROSTAT_VBE_IND_2010!$B$7:$B$732,$D149,EUROSTAT_VBE_IND_2010!$C$7:$C$732,"*"&amp;RIGHT($A149,3)&amp;"*",EUROSTAT_VBE_IND_2010!$D$7:$D$732,"7100*"))/1000</f>
        <v>0</v>
      </c>
      <c r="AE149" s="185">
        <f>(SUMIFS(EUROSTAT_VBE_IND_2010!AD$7:AD$732,EUROSTAT_VBE_IND_2010!$B$7:$B$732,$D149,EUROSTAT_VBE_IND_2010!$C$7:$C$732,"*"&amp;RIGHT($A149,3)&amp;"*",EUROSTAT_VBE_IND_2010!$D$7:$D$732,"7100*"))/1000</f>
        <v>0</v>
      </c>
      <c r="AF149" s="185">
        <f>(SUMIFS(EUROSTAT_VBE_IND_2010!AE$7:AE$732,EUROSTAT_VBE_IND_2010!$B$7:$B$732,$D149,EUROSTAT_VBE_IND_2010!$C$7:$C$732,"*"&amp;RIGHT($A149,3)&amp;"*",EUROSTAT_VBE_IND_2010!$D$7:$D$732,"7100*"))/1000</f>
        <v>0</v>
      </c>
      <c r="AG149" s="185">
        <f>(SUMIFS(EUROSTAT_VBE_IND_2010!AF$7:AF$732,EUROSTAT_VBE_IND_2010!$B$7:$B$732,$D149,EUROSTAT_VBE_IND_2010!$C$7:$C$732,"*"&amp;RIGHT($A149,3)&amp;"*",EUROSTAT_VBE_IND_2010!$D$7:$D$732,"7100*"))/1000</f>
        <v>0</v>
      </c>
      <c r="AH149" s="185">
        <f>(SUMIFS(EUROSTAT_VBE_IND_2010!AH$7:AH$732,EUROSTAT_VBE_IND_2010!$B$7:$B$732,$D149,EUROSTAT_VBE_IND_2010!$C$7:$C$732,"*"&amp;RIGHT($A149,3)&amp;"*",EUROSTAT_VBE_IND_2010!$D$7:$D$732,"7100*"))/1000</f>
        <v>0</v>
      </c>
      <c r="AI149" s="185">
        <f>(SUMIFS(EUROSTAT_VBE_IND_2010!AI$7:AI$732,EUROSTAT_VBE_IND_2010!$B$7:$B$732,$D149,EUROSTAT_VBE_IND_2010!$C$7:$C$732,"*"&amp;RIGHT($A149,3)&amp;"*",EUROSTAT_VBE_IND_2010!$D$7:$D$732,"7100*"))/1000</f>
        <v>0</v>
      </c>
      <c r="AJ149" s="185">
        <f>(SUMIFS(EUROSTAT_VBE_IND_2010!AJ$7:AJ$732,EUROSTAT_VBE_IND_2010!$B$7:$B$732,$D149,EUROSTAT_VBE_IND_2010!$C$7:$C$732,"*"&amp;RIGHT($A149,3)&amp;"*",EUROSTAT_VBE_IND_2010!$D$7:$D$732,"7100*"))/1000</f>
        <v>0</v>
      </c>
      <c r="AK149" s="185">
        <f>(SUMIFS(EUROSTAT_VBE_IND_2010!AK$7:AK$732,EUROSTAT_VBE_IND_2010!$B$7:$B$732,$D149,EUROSTAT_VBE_IND_2010!$C$7:$C$732,"*"&amp;RIGHT($A149,3)&amp;"*",EUROSTAT_VBE_IND_2010!$D$7:$D$732,"7100*"))/1000</f>
        <v>0</v>
      </c>
      <c r="AL149" s="219">
        <f>SUMIFS('IEA Bal_AL-IND'!$D$30:$D$329,'IEA Bal_AL-IND'!$A$30:$A$329,"*"&amp;RIGHT($B149,8),'IEA Bal_AL-IND'!$C$30:$C$329,'Aggregated Balance-IND_2010'!$E149)</f>
        <v>0</v>
      </c>
      <c r="AM149" s="219">
        <f>SUMIFS('IEA Bal_BA-IND'!$D$30:$D$329,'IEA Bal_BA-IND'!$A$30:$A$329,"*"&amp;RIGHT($B149,8),'IEA Bal_BA-IND'!$C$30:$C$329,'Aggregated Balance-IND_2010'!$E149)</f>
        <v>0</v>
      </c>
      <c r="AN149" s="219">
        <f>SUMIFS('IEA Bal_KS-IND'!$D$30:$D$329,'IEA Bal_KS-IND'!$A$30:$A$329,"*"&amp;RIGHT($B149,8),'IEA Bal_KS-IND'!$C$30:$C$329,'Aggregated Balance-IND_2010'!$E149)</f>
        <v>0</v>
      </c>
      <c r="AO149" s="185">
        <f>(SUMIFS(EUROSTAT_VBE_IND_2010!Y$7:Y$732,EUROSTAT_VBE_IND_2010!$B$7:$B$732,$D149,EUROSTAT_VBE_IND_2010!$C$7:$C$732,"*"&amp;RIGHT($A149,3)&amp;"*",EUROSTAT_VBE_IND_2010!$D$7:$D$732,"7100*"))/1000</f>
        <v>0</v>
      </c>
      <c r="AP149" s="185">
        <f>(SUMIFS(EUROSTAT_VBE_IND_2010!Z$7:Z$732,EUROSTAT_VBE_IND_2010!$B$7:$B$732,$D149,EUROSTAT_VBE_IND_2010!$C$7:$C$732,"*"&amp;RIGHT($A149,3)&amp;"*",EUROSTAT_VBE_IND_2010!$D$7:$D$732,"7100*"))/1000</f>
        <v>0</v>
      </c>
      <c r="AQ149" s="185">
        <f>(SUMIFS(EUROSTAT_VBE_IND_2010!AG$7:AG$732,EUROSTAT_VBE_IND_2010!$B$7:$B$732,$D149,EUROSTAT_VBE_IND_2010!$C$7:$C$732,"*"&amp;RIGHT($A149,3)&amp;"*",EUROSTAT_VBE_IND_2010!$D$7:$D$732,"7100*"))/1000</f>
        <v>0</v>
      </c>
    </row>
    <row r="150" spans="1:43">
      <c r="A150" t="str">
        <f>LEFT(EUROSTAT_VBE_IND_2010!$C$139,8)</f>
        <v>B_101810</v>
      </c>
      <c r="B150" s="28" t="s">
        <v>298</v>
      </c>
      <c r="C150" t="s">
        <v>293</v>
      </c>
      <c r="D150" t="s">
        <v>126</v>
      </c>
      <c r="E150" t="s">
        <v>247</v>
      </c>
      <c r="F150" t="s">
        <v>267</v>
      </c>
      <c r="G150" s="185">
        <f>(SUMIFS(EUROSTAT_VBE_IND_2010!E$7:E$732,EUROSTAT_VBE_IND_2010!$B$7:$B$732,$D150,EUROSTAT_VBE_IND_2010!$C$7:$C$732,"*"&amp;RIGHT($A150,3)&amp;"*",EUROSTAT_VBE_IND_2010!$D$7:$D$732,"6000*"))/1000</f>
        <v>3.067</v>
      </c>
      <c r="H150" s="185">
        <f>(SUMIFS(EUROSTAT_VBE_IND_2010!F$7:F$732,EUROSTAT_VBE_IND_2010!$B$7:$B$732,$D150,EUROSTAT_VBE_IND_2010!$C$7:$C$732,"*"&amp;RIGHT($A150,3)&amp;"*",EUROSTAT_VBE_IND_2010!$D$7:$D$732,"6000*"))/1000</f>
        <v>6.39</v>
      </c>
      <c r="I150" s="185">
        <f>(SUMIFS(EUROSTAT_VBE_IND_2010!G$7:G$732,EUROSTAT_VBE_IND_2010!$B$7:$B$732,$D150,EUROSTAT_VBE_IND_2010!$C$7:$C$732,"*"&amp;RIGHT($A150,3)&amp;"*",EUROSTAT_VBE_IND_2010!$D$7:$D$732,"6000*"))/1000</f>
        <v>3.301</v>
      </c>
      <c r="J150" s="219">
        <f>SUMIFS('IEA Bal_CH-IND'!$D$30:$D$329,'IEA Bal_CH-IND'!$A$30:$A$329,"*"&amp;RIGHT($B150,8),'IEA Bal_CH-IND'!$C$30:$C$329,'Aggregated Balance-IND_2010'!$E150)</f>
        <v>1.25663</v>
      </c>
      <c r="K150" s="185">
        <f>(SUMIFS(EUROSTAT_VBE_IND_2010!H$7:H$732,EUROSTAT_VBE_IND_2010!$B$7:$B$732,$D150,EUROSTAT_VBE_IND_2010!$C$7:$C$732,"*"&amp;RIGHT($A150,3)&amp;"*",EUROSTAT_VBE_IND_2010!$D$7:$D$732,"6000*"))/1000</f>
        <v>0</v>
      </c>
      <c r="L150" s="185">
        <f>(SUMIFS(EUROSTAT_VBE_IND_2010!I$7:I$732,EUROSTAT_VBE_IND_2010!$B$7:$B$732,$D150,EUROSTAT_VBE_IND_2010!$C$7:$C$732,"*"&amp;RIGHT($A150,3)&amp;"*",EUROSTAT_VBE_IND_2010!$D$7:$D$732,"6000*"))/1000</f>
        <v>0.684</v>
      </c>
      <c r="M150" s="185">
        <f>(SUMIFS(EUROSTAT_VBE_IND_2010!J$7:J$732,EUROSTAT_VBE_IND_2010!$B$7:$B$732,$D150,EUROSTAT_VBE_IND_2010!$C$7:$C$732,"*"&amp;RIGHT($A150,3)&amp;"*",EUROSTAT_VBE_IND_2010!$D$7:$D$732,"6000*"))/1000</f>
        <v>49.122</v>
      </c>
      <c r="N150" s="185">
        <f>(SUMIFS(EUROSTAT_VBE_IND_2010!K$7:K$732,EUROSTAT_VBE_IND_2010!$B$7:$B$732,$D150,EUROSTAT_VBE_IND_2010!$C$7:$C$732,"*"&amp;RIGHT($A150,3)&amp;"*",EUROSTAT_VBE_IND_2010!$D$7:$D$732,"6000*"))/1000</f>
        <v>0</v>
      </c>
      <c r="O150" s="185">
        <f>(SUMIFS(EUROSTAT_VBE_IND_2010!L$7:L$732,EUROSTAT_VBE_IND_2010!$B$7:$B$732,$D150,EUROSTAT_VBE_IND_2010!$C$7:$C$732,"*"&amp;RIGHT($A150,3)&amp;"*",EUROSTAT_VBE_IND_2010!$D$7:$D$732,"6000*"))/1000</f>
        <v>0.036</v>
      </c>
      <c r="P150" s="185">
        <f>(SUMIFS(EUROSTAT_VBE_IND_2010!M$7:M$732,EUROSTAT_VBE_IND_2010!$B$7:$B$732,$D150,EUROSTAT_VBE_IND_2010!$C$7:$C$732,"*"&amp;RIGHT($A150,3)&amp;"*",EUROSTAT_VBE_IND_2010!$D$7:$D$732,"6000*"))/1000</f>
        <v>19.426</v>
      </c>
      <c r="Q150" s="185">
        <f>(SUMIFS(EUROSTAT_VBE_IND_2010!N$7:N$732,EUROSTAT_VBE_IND_2010!$B$7:$B$732,$D150,EUROSTAT_VBE_IND_2010!$C$7:$C$732,"*"&amp;RIGHT($A150,3)&amp;"*",EUROSTAT_VBE_IND_2010!$D$7:$D$732,"6000*"))/1000</f>
        <v>31.144</v>
      </c>
      <c r="R150" s="185">
        <f>(SUMIFS(EUROSTAT_VBE_IND_2010!O$7:O$732,EUROSTAT_VBE_IND_2010!$B$7:$B$732,$D150,EUROSTAT_VBE_IND_2010!$C$7:$C$732,"*"&amp;RIGHT($A150,3)&amp;"*",EUROSTAT_VBE_IND_2010!$D$7:$D$732,"6000*"))/1000</f>
        <v>6.869</v>
      </c>
      <c r="S150" s="185">
        <f>(SUMIFS(EUROSTAT_VBE_IND_2010!P$7:P$732,EUROSTAT_VBE_IND_2010!$B$7:$B$732,$D150,EUROSTAT_VBE_IND_2010!$C$7:$C$732,"*"&amp;RIGHT($A150,3)&amp;"*",EUROSTAT_VBE_IND_2010!$D$7:$D$732,"6000*"))/1000</f>
        <v>26.885</v>
      </c>
      <c r="T150" s="185">
        <f>(SUMIFS(EUROSTAT_VBE_IND_2010!Q$7:Q$732,EUROSTAT_VBE_IND_2010!$B$7:$B$732,$D150,EUROSTAT_VBE_IND_2010!$C$7:$C$732,"*"&amp;RIGHT($A150,3)&amp;"*",EUROSTAT_VBE_IND_2010!$D$7:$D$732,"6000*"))/1000</f>
        <v>0.256</v>
      </c>
      <c r="U150" s="185">
        <f>(SUMIFS(EUROSTAT_VBE_IND_2010!R$7:R$732,EUROSTAT_VBE_IND_2010!$B$7:$B$732,$D150,EUROSTAT_VBE_IND_2010!$C$7:$C$732,"*"&amp;RIGHT($A150,3)&amp;"*",EUROSTAT_VBE_IND_2010!$D$7:$D$732,"6000*"))/1000</f>
        <v>1.552</v>
      </c>
      <c r="V150" s="185">
        <f>(SUMIFS(EUROSTAT_VBE_IND_2010!S$7:S$732,EUROSTAT_VBE_IND_2010!$B$7:$B$732,$D150,EUROSTAT_VBE_IND_2010!$C$7:$C$732,"*"&amp;RIGHT($A150,3)&amp;"*",EUROSTAT_VBE_IND_2010!$D$7:$D$732,"6000*"))/1000</f>
        <v>2.624</v>
      </c>
      <c r="W150" s="185">
        <f>(SUMIFS(EUROSTAT_VBE_IND_2010!T$7:T$732,EUROSTAT_VBE_IND_2010!$B$7:$B$732,$D150,EUROSTAT_VBE_IND_2010!$C$7:$C$732,"*"&amp;RIGHT($A150,3)&amp;"*",EUROSTAT_VBE_IND_2010!$D$7:$D$732,"6000*"))/1000</f>
        <v>43.276</v>
      </c>
      <c r="X150" s="185">
        <f>(SUMIFS(EUROSTAT_VBE_IND_2010!U$7:U$732,EUROSTAT_VBE_IND_2010!$B$7:$B$732,$D150,EUROSTAT_VBE_IND_2010!$C$7:$C$732,"*"&amp;RIGHT($A150,3)&amp;"*",EUROSTAT_VBE_IND_2010!$D$7:$D$732,"6000*"))/1000</f>
        <v>16.463</v>
      </c>
      <c r="Y150" s="185">
        <f>(SUMIFS(EUROSTAT_VBE_IND_2010!V$7:V$732,EUROSTAT_VBE_IND_2010!$B$7:$B$732,$D150,EUROSTAT_VBE_IND_2010!$C$7:$C$732,"*"&amp;RIGHT($A150,3)&amp;"*",EUROSTAT_VBE_IND_2010!$D$7:$D$732,"6000*"))/1000</f>
        <v>0</v>
      </c>
      <c r="Z150" s="185">
        <f>(SUMIFS(EUROSTAT_VBE_IND_2010!W$7:W$732,EUROSTAT_VBE_IND_2010!$B$7:$B$732,$D150,EUROSTAT_VBE_IND_2010!$C$7:$C$732,"*"&amp;RIGHT($A150,3)&amp;"*",EUROSTAT_VBE_IND_2010!$D$7:$D$732,"6000*"))/1000</f>
        <v>0</v>
      </c>
      <c r="AA150" s="185">
        <f>(SUMIFS(EUROSTAT_VBE_IND_2010!X$7:X$732,EUROSTAT_VBE_IND_2010!$B$7:$B$732,$D150,EUROSTAT_VBE_IND_2010!$C$7:$C$732,"*"&amp;RIGHT($A150,3)&amp;"*",EUROSTAT_VBE_IND_2010!$D$7:$D$732,"6000*"))/1000</f>
        <v>0.004</v>
      </c>
      <c r="AB150" s="185">
        <f>(SUMIFS(EUROSTAT_VBE_IND_2010!AA$7:AA$732,EUROSTAT_VBE_IND_2010!$B$7:$B$732,$D150,EUROSTAT_VBE_IND_2010!$C$7:$C$732,"*"&amp;RIGHT($A150,3)&amp;"*",EUROSTAT_VBE_IND_2010!$D$7:$D$732,"6000*"))/1000</f>
        <v>0</v>
      </c>
      <c r="AC150" s="185">
        <f>(SUMIFS(EUROSTAT_VBE_IND_2010!AB$7:AB$732,EUROSTAT_VBE_IND_2010!$B$7:$B$732,$D150,EUROSTAT_VBE_IND_2010!$C$7:$C$732,"*"&amp;RIGHT($A150,3)&amp;"*",EUROSTAT_VBE_IND_2010!$D$7:$D$732,"6000*"))/1000</f>
        <v>17.197</v>
      </c>
      <c r="AD150" s="185">
        <f>(SUMIFS(EUROSTAT_VBE_IND_2010!AC$7:AC$732,EUROSTAT_VBE_IND_2010!$B$7:$B$732,$D150,EUROSTAT_VBE_IND_2010!$C$7:$C$732,"*"&amp;RIGHT($A150,3)&amp;"*",EUROSTAT_VBE_IND_2010!$D$7:$D$732,"6000*"))/1000</f>
        <v>67.23</v>
      </c>
      <c r="AE150" s="185">
        <f>(SUMIFS(EUROSTAT_VBE_IND_2010!AD$7:AD$732,EUROSTAT_VBE_IND_2010!$B$7:$B$732,$D150,EUROSTAT_VBE_IND_2010!$C$7:$C$732,"*"&amp;RIGHT($A150,3)&amp;"*",EUROSTAT_VBE_IND_2010!$D$7:$D$732,"6000*"))/1000</f>
        <v>6.167</v>
      </c>
      <c r="AF150" s="185">
        <f>(SUMIFS(EUROSTAT_VBE_IND_2010!AE$7:AE$732,EUROSTAT_VBE_IND_2010!$B$7:$B$732,$D150,EUROSTAT_VBE_IND_2010!$C$7:$C$732,"*"&amp;RIGHT($A150,3)&amp;"*",EUROSTAT_VBE_IND_2010!$D$7:$D$732,"6000*"))/1000</f>
        <v>0.49</v>
      </c>
      <c r="AG150" s="185">
        <f>(SUMIFS(EUROSTAT_VBE_IND_2010!AF$7:AF$732,EUROSTAT_VBE_IND_2010!$B$7:$B$732,$D150,EUROSTAT_VBE_IND_2010!$C$7:$C$732,"*"&amp;RIGHT($A150,3)&amp;"*",EUROSTAT_VBE_IND_2010!$D$7:$D$732,"6000*"))/1000</f>
        <v>0</v>
      </c>
      <c r="AH150" s="185">
        <f>(SUMIFS(EUROSTAT_VBE_IND_2010!AH$7:AH$732,EUROSTAT_VBE_IND_2010!$B$7:$B$732,$D150,EUROSTAT_VBE_IND_2010!$C$7:$C$732,"*"&amp;RIGHT($A150,3)&amp;"*",EUROSTAT_VBE_IND_2010!$D$7:$D$732,"6000*"))/1000</f>
        <v>8.622</v>
      </c>
      <c r="AI150" s="185">
        <f>(SUMIFS(EUROSTAT_VBE_IND_2010!AI$7:AI$732,EUROSTAT_VBE_IND_2010!$B$7:$B$732,$D150,EUROSTAT_VBE_IND_2010!$C$7:$C$732,"*"&amp;RIGHT($A150,3)&amp;"*",EUROSTAT_VBE_IND_2010!$D$7:$D$732,"6000*"))/1000</f>
        <v>2.545</v>
      </c>
      <c r="AJ150" s="185">
        <f>(SUMIFS(EUROSTAT_VBE_IND_2010!AJ$7:AJ$732,EUROSTAT_VBE_IND_2010!$B$7:$B$732,$D150,EUROSTAT_VBE_IND_2010!$C$7:$C$732,"*"&amp;RIGHT($A150,3)&amp;"*",EUROSTAT_VBE_IND_2010!$D$7:$D$732,"6000*"))/1000</f>
        <v>8.838</v>
      </c>
      <c r="AK150" s="185">
        <f>(SUMIFS(EUROSTAT_VBE_IND_2010!AK$7:AK$732,EUROSTAT_VBE_IND_2010!$B$7:$B$732,$D150,EUROSTAT_VBE_IND_2010!$C$7:$C$732,"*"&amp;RIGHT($A150,3)&amp;"*",EUROSTAT_VBE_IND_2010!$D$7:$D$732,"6000*"))/1000</f>
        <v>24.214</v>
      </c>
      <c r="AL150" s="219">
        <f>SUMIFS('IEA Bal_AL-IND'!$D$30:$D$329,'IEA Bal_AL-IND'!$A$30:$A$329,"*"&amp;RIGHT($B150,8),'IEA Bal_AL-IND'!$C$30:$C$329,'Aggregated Balance-IND_2010'!$E150)</f>
        <v>0.18363</v>
      </c>
      <c r="AM150" s="219">
        <f>SUMIFS('IEA Bal_BA-IND'!$D$30:$D$329,'IEA Bal_BA-IND'!$A$30:$A$329,"*"&amp;RIGHT($B150,8),'IEA Bal_BA-IND'!$C$30:$C$329,'Aggregated Balance-IND_2010'!$E150)</f>
        <v>6.78362</v>
      </c>
      <c r="AN150" s="219">
        <f>SUMIFS('IEA Bal_KS-IND'!$D$30:$D$329,'IEA Bal_KS-IND'!$A$30:$A$329,"*"&amp;RIGHT($B150,8),'IEA Bal_KS-IND'!$C$30:$C$329,'Aggregated Balance-IND_2010'!$E150)</f>
        <v>0.05401</v>
      </c>
      <c r="AO150" s="185">
        <f>(SUMIFS(EUROSTAT_VBE_IND_2010!Y$7:Y$732,EUROSTAT_VBE_IND_2010!$B$7:$B$732,$D150,EUROSTAT_VBE_IND_2010!$C$7:$C$732,"*"&amp;RIGHT($A150,3)&amp;"*",EUROSTAT_VBE_IND_2010!$D$7:$D$732,"6000*"))/1000</f>
        <v>4.468</v>
      </c>
      <c r="AP150" s="185">
        <f>(SUMIFS(EUROSTAT_VBE_IND_2010!Z$7:Z$732,EUROSTAT_VBE_IND_2010!$B$7:$B$732,$D150,EUROSTAT_VBE_IND_2010!$C$7:$C$732,"*"&amp;RIGHT($A150,3)&amp;"*",EUROSTAT_VBE_IND_2010!$D$7:$D$732,"6000*"))/1000</f>
        <v>0.029</v>
      </c>
      <c r="AQ150" s="185">
        <f>(SUMIFS(EUROSTAT_VBE_IND_2010!AG$7:AG$732,EUROSTAT_VBE_IND_2010!$B$7:$B$732,$D150,EUROSTAT_VBE_IND_2010!$C$7:$C$732,"*"&amp;RIGHT($A150,3)&amp;"*",EUROSTAT_VBE_IND_2010!$D$7:$D$732,"6000*"))/1000</f>
        <v>0.922</v>
      </c>
    </row>
    <row r="151" spans="1:43">
      <c r="A151" t="str">
        <f>LEFT(EUROSTAT_VBE_IND_2010!$C$139,8)</f>
        <v>B_101810</v>
      </c>
      <c r="B151" s="28" t="s">
        <v>298</v>
      </c>
      <c r="C151" t="s">
        <v>293</v>
      </c>
      <c r="D151" t="s">
        <v>126</v>
      </c>
      <c r="E151" t="s">
        <v>248</v>
      </c>
      <c r="F151" t="s">
        <v>268</v>
      </c>
      <c r="G151" s="185">
        <f>(SUMIFS(EUROSTAT_VBE_IND_2010!E$7:E$732,EUROSTAT_VBE_IND_2010!$B$7:$B$732,$D151,EUROSTAT_VBE_IND_2010!$C$7:$C$732,"*"&amp;RIGHT($A151,3)&amp;"*",EUROSTAT_VBE_IND_2010!$D$7:$D$732,"5200*"))/1000</f>
        <v>0.086</v>
      </c>
      <c r="H151" s="185">
        <f>(SUMIFS(EUROSTAT_VBE_IND_2010!F$7:F$732,EUROSTAT_VBE_IND_2010!$B$7:$B$732,$D151,EUROSTAT_VBE_IND_2010!$C$7:$C$732,"*"&amp;RIGHT($A151,3)&amp;"*",EUROSTAT_VBE_IND_2010!$D$7:$D$732,"5200*"))/1000</f>
        <v>0</v>
      </c>
      <c r="I151" s="185">
        <f>(SUMIFS(EUROSTAT_VBE_IND_2010!G$7:G$732,EUROSTAT_VBE_IND_2010!$B$7:$B$732,$D151,EUROSTAT_VBE_IND_2010!$C$7:$C$732,"*"&amp;RIGHT($A151,3)&amp;"*",EUROSTAT_VBE_IND_2010!$D$7:$D$732,"5200*"))/1000</f>
        <v>0.435</v>
      </c>
      <c r="J151" s="219">
        <f>SUMIFS('IEA Bal_CH-IND'!$D$30:$D$329,'IEA Bal_CH-IND'!$A$30:$A$329,"*"&amp;RIGHT($B151,8),'IEA Bal_CH-IND'!$C$30:$C$329,'Aggregated Balance-IND_2010'!$E151)</f>
        <v>0.01499</v>
      </c>
      <c r="K151" s="185">
        <f>(SUMIFS(EUROSTAT_VBE_IND_2010!H$7:H$732,EUROSTAT_VBE_IND_2010!$B$7:$B$732,$D151,EUROSTAT_VBE_IND_2010!$C$7:$C$732,"*"&amp;RIGHT($A151,3)&amp;"*",EUROSTAT_VBE_IND_2010!$D$7:$D$732,"5200*"))/1000</f>
        <v>0</v>
      </c>
      <c r="L151" s="185">
        <f>(SUMIFS(EUROSTAT_VBE_IND_2010!I$7:I$732,EUROSTAT_VBE_IND_2010!$B$7:$B$732,$D151,EUROSTAT_VBE_IND_2010!$C$7:$C$732,"*"&amp;RIGHT($A151,3)&amp;"*",EUROSTAT_VBE_IND_2010!$D$7:$D$732,"5200*"))/1000</f>
        <v>0.072</v>
      </c>
      <c r="M151" s="185">
        <f>(SUMIFS(EUROSTAT_VBE_IND_2010!J$7:J$732,EUROSTAT_VBE_IND_2010!$B$7:$B$732,$D151,EUROSTAT_VBE_IND_2010!$C$7:$C$732,"*"&amp;RIGHT($A151,3)&amp;"*",EUROSTAT_VBE_IND_2010!$D$7:$D$732,"5200*"))/1000</f>
        <v>2.571</v>
      </c>
      <c r="N151" s="185">
        <f>(SUMIFS(EUROSTAT_VBE_IND_2010!K$7:K$732,EUROSTAT_VBE_IND_2010!$B$7:$B$732,$D151,EUROSTAT_VBE_IND_2010!$C$7:$C$732,"*"&amp;RIGHT($A151,3)&amp;"*",EUROSTAT_VBE_IND_2010!$D$7:$D$732,"5200*"))/1000</f>
        <v>0</v>
      </c>
      <c r="O151" s="185">
        <f>(SUMIFS(EUROSTAT_VBE_IND_2010!L$7:L$732,EUROSTAT_VBE_IND_2010!$B$7:$B$732,$D151,EUROSTAT_VBE_IND_2010!$C$7:$C$732,"*"&amp;RIGHT($A151,3)&amp;"*",EUROSTAT_VBE_IND_2010!$D$7:$D$732,"5200*"))/1000</f>
        <v>0.004</v>
      </c>
      <c r="P151" s="185">
        <f>(SUMIFS(EUROSTAT_VBE_IND_2010!M$7:M$732,EUROSTAT_VBE_IND_2010!$B$7:$B$732,$D151,EUROSTAT_VBE_IND_2010!$C$7:$C$732,"*"&amp;RIGHT($A151,3)&amp;"*",EUROSTAT_VBE_IND_2010!$D$7:$D$732,"5200*"))/1000</f>
        <v>0</v>
      </c>
      <c r="Q151" s="185">
        <f>(SUMIFS(EUROSTAT_VBE_IND_2010!N$7:N$732,EUROSTAT_VBE_IND_2010!$B$7:$B$732,$D151,EUROSTAT_VBE_IND_2010!$C$7:$C$732,"*"&amp;RIGHT($A151,3)&amp;"*",EUROSTAT_VBE_IND_2010!$D$7:$D$732,"5200*"))/1000</f>
        <v>0</v>
      </c>
      <c r="R151" s="185">
        <f>(SUMIFS(EUROSTAT_VBE_IND_2010!O$7:O$732,EUROSTAT_VBE_IND_2010!$B$7:$B$732,$D151,EUROSTAT_VBE_IND_2010!$C$7:$C$732,"*"&amp;RIGHT($A151,3)&amp;"*",EUROSTAT_VBE_IND_2010!$D$7:$D$732,"5200*"))/1000</f>
        <v>3.157</v>
      </c>
      <c r="S151" s="185">
        <f>(SUMIFS(EUROSTAT_VBE_IND_2010!P$7:P$732,EUROSTAT_VBE_IND_2010!$B$7:$B$732,$D151,EUROSTAT_VBE_IND_2010!$C$7:$C$732,"*"&amp;RIGHT($A151,3)&amp;"*",EUROSTAT_VBE_IND_2010!$D$7:$D$732,"5200*"))/1000</f>
        <v>0</v>
      </c>
      <c r="T151" s="185">
        <f>(SUMIFS(EUROSTAT_VBE_IND_2010!Q$7:Q$732,EUROSTAT_VBE_IND_2010!$B$7:$B$732,$D151,EUROSTAT_VBE_IND_2010!$C$7:$C$732,"*"&amp;RIGHT($A151,3)&amp;"*",EUROSTAT_VBE_IND_2010!$D$7:$D$732,"5200*"))/1000</f>
        <v>0</v>
      </c>
      <c r="U151" s="185">
        <f>(SUMIFS(EUROSTAT_VBE_IND_2010!R$7:R$732,EUROSTAT_VBE_IND_2010!$B$7:$B$732,$D151,EUROSTAT_VBE_IND_2010!$C$7:$C$732,"*"&amp;RIGHT($A151,3)&amp;"*",EUROSTAT_VBE_IND_2010!$D$7:$D$732,"5200*"))/1000</f>
        <v>2.076</v>
      </c>
      <c r="V151" s="185">
        <f>(SUMIFS(EUROSTAT_VBE_IND_2010!S$7:S$732,EUROSTAT_VBE_IND_2010!$B$7:$B$732,$D151,EUROSTAT_VBE_IND_2010!$C$7:$C$732,"*"&amp;RIGHT($A151,3)&amp;"*",EUROSTAT_VBE_IND_2010!$D$7:$D$732,"5200*"))/1000</f>
        <v>0</v>
      </c>
      <c r="W151" s="185">
        <f>(SUMIFS(EUROSTAT_VBE_IND_2010!T$7:T$732,EUROSTAT_VBE_IND_2010!$B$7:$B$732,$D151,EUROSTAT_VBE_IND_2010!$C$7:$C$732,"*"&amp;RIGHT($A151,3)&amp;"*",EUROSTAT_VBE_IND_2010!$D$7:$D$732,"5200*"))/1000</f>
        <v>0</v>
      </c>
      <c r="X151" s="185">
        <f>(SUMIFS(EUROSTAT_VBE_IND_2010!U$7:U$732,EUROSTAT_VBE_IND_2010!$B$7:$B$732,$D151,EUROSTAT_VBE_IND_2010!$C$7:$C$732,"*"&amp;RIGHT($A151,3)&amp;"*",EUROSTAT_VBE_IND_2010!$D$7:$D$732,"5200*"))/1000</f>
        <v>0.013</v>
      </c>
      <c r="Y151" s="185">
        <f>(SUMIFS(EUROSTAT_VBE_IND_2010!V$7:V$732,EUROSTAT_VBE_IND_2010!$B$7:$B$732,$D151,EUROSTAT_VBE_IND_2010!$C$7:$C$732,"*"&amp;RIGHT($A151,3)&amp;"*",EUROSTAT_VBE_IND_2010!$D$7:$D$732,"5200*"))/1000</f>
        <v>0</v>
      </c>
      <c r="Z151" s="185">
        <f>(SUMIFS(EUROSTAT_VBE_IND_2010!W$7:W$732,EUROSTAT_VBE_IND_2010!$B$7:$B$732,$D151,EUROSTAT_VBE_IND_2010!$C$7:$C$732,"*"&amp;RIGHT($A151,3)&amp;"*",EUROSTAT_VBE_IND_2010!$D$7:$D$732,"5200*"))/1000</f>
        <v>0</v>
      </c>
      <c r="AA151" s="185">
        <f>(SUMIFS(EUROSTAT_VBE_IND_2010!X$7:X$732,EUROSTAT_VBE_IND_2010!$B$7:$B$732,$D151,EUROSTAT_VBE_IND_2010!$C$7:$C$732,"*"&amp;RIGHT($A151,3)&amp;"*",EUROSTAT_VBE_IND_2010!$D$7:$D$732,"5200*"))/1000</f>
        <v>0</v>
      </c>
      <c r="AB151" s="185">
        <f>(SUMIFS(EUROSTAT_VBE_IND_2010!AA$7:AA$732,EUROSTAT_VBE_IND_2010!$B$7:$B$732,$D151,EUROSTAT_VBE_IND_2010!$C$7:$C$732,"*"&amp;RIGHT($A151,3)&amp;"*",EUROSTAT_VBE_IND_2010!$D$7:$D$732,"5200*"))/1000</f>
        <v>0</v>
      </c>
      <c r="AC151" s="185">
        <f>(SUMIFS(EUROSTAT_VBE_IND_2010!AB$7:AB$732,EUROSTAT_VBE_IND_2010!$B$7:$B$732,$D151,EUROSTAT_VBE_IND_2010!$C$7:$C$732,"*"&amp;RIGHT($A151,3)&amp;"*",EUROSTAT_VBE_IND_2010!$D$7:$D$732,"5200*"))/1000</f>
        <v>1.311</v>
      </c>
      <c r="AD151" s="185">
        <f>(SUMIFS(EUROSTAT_VBE_IND_2010!AC$7:AC$732,EUROSTAT_VBE_IND_2010!$B$7:$B$732,$D151,EUROSTAT_VBE_IND_2010!$C$7:$C$732,"*"&amp;RIGHT($A151,3)&amp;"*",EUROSTAT_VBE_IND_2010!$D$7:$D$732,"5200*"))/1000</f>
        <v>0.042</v>
      </c>
      <c r="AE151" s="185">
        <f>(SUMIFS(EUROSTAT_VBE_IND_2010!AD$7:AD$732,EUROSTAT_VBE_IND_2010!$B$7:$B$732,$D151,EUROSTAT_VBE_IND_2010!$C$7:$C$732,"*"&amp;RIGHT($A151,3)&amp;"*",EUROSTAT_VBE_IND_2010!$D$7:$D$732,"5200*"))/1000</f>
        <v>2.516</v>
      </c>
      <c r="AF151" s="185">
        <f>(SUMIFS(EUROSTAT_VBE_IND_2010!AE$7:AE$732,EUROSTAT_VBE_IND_2010!$B$7:$B$732,$D151,EUROSTAT_VBE_IND_2010!$C$7:$C$732,"*"&amp;RIGHT($A151,3)&amp;"*",EUROSTAT_VBE_IND_2010!$D$7:$D$732,"5200*"))/1000</f>
        <v>0</v>
      </c>
      <c r="AG151" s="185">
        <f>(SUMIFS(EUROSTAT_VBE_IND_2010!AF$7:AF$732,EUROSTAT_VBE_IND_2010!$B$7:$B$732,$D151,EUROSTAT_VBE_IND_2010!$C$7:$C$732,"*"&amp;RIGHT($A151,3)&amp;"*",EUROSTAT_VBE_IND_2010!$D$7:$D$732,"5200*"))/1000</f>
        <v>0</v>
      </c>
      <c r="AH151" s="185">
        <f>(SUMIFS(EUROSTAT_VBE_IND_2010!AH$7:AH$732,EUROSTAT_VBE_IND_2010!$B$7:$B$732,$D151,EUROSTAT_VBE_IND_2010!$C$7:$C$732,"*"&amp;RIGHT($A151,3)&amp;"*",EUROSTAT_VBE_IND_2010!$D$7:$D$732,"5200*"))/1000</f>
        <v>0</v>
      </c>
      <c r="AI151" s="185">
        <f>(SUMIFS(EUROSTAT_VBE_IND_2010!AI$7:AI$732,EUROSTAT_VBE_IND_2010!$B$7:$B$732,$D151,EUROSTAT_VBE_IND_2010!$C$7:$C$732,"*"&amp;RIGHT($A151,3)&amp;"*",EUROSTAT_VBE_IND_2010!$D$7:$D$732,"5200*"))/1000</f>
        <v>0.012</v>
      </c>
      <c r="AJ151" s="185">
        <f>(SUMIFS(EUROSTAT_VBE_IND_2010!AJ$7:AJ$732,EUROSTAT_VBE_IND_2010!$B$7:$B$732,$D151,EUROSTAT_VBE_IND_2010!$C$7:$C$732,"*"&amp;RIGHT($A151,3)&amp;"*",EUROSTAT_VBE_IND_2010!$D$7:$D$732,"5200*"))/1000</f>
        <v>0</v>
      </c>
      <c r="AK151" s="185">
        <f>(SUMIFS(EUROSTAT_VBE_IND_2010!AK$7:AK$732,EUROSTAT_VBE_IND_2010!$B$7:$B$732,$D151,EUROSTAT_VBE_IND_2010!$C$7:$C$732,"*"&amp;RIGHT($A151,3)&amp;"*",EUROSTAT_VBE_IND_2010!$D$7:$D$732,"5200*"))/1000</f>
        <v>0</v>
      </c>
      <c r="AL151" s="219">
        <f>SUMIFS('IEA Bal_AL-IND'!$D$30:$D$329,'IEA Bal_AL-IND'!$A$30:$A$329,"*"&amp;RIGHT($B151,8),'IEA Bal_AL-IND'!$C$30:$C$329,'Aggregated Balance-IND_2010'!$E151)</f>
        <v>0</v>
      </c>
      <c r="AM151" s="198">
        <f>SUMIFS('IEA Bal_BA-IND'!$D$30:$D$329,'IEA Bal_BA-IND'!$A$30:$A$329,"*"&amp;RIGHT($B151,8),'IEA Bal_BA-IND'!$C$30:$C$329,'Aggregated Balance-IND_2010'!$E151)</f>
        <v>0</v>
      </c>
      <c r="AN151" s="219">
        <f>SUMIFS('IEA Bal_KS-IND'!$D$30:$D$329,'IEA Bal_KS-IND'!$A$30:$A$329,"*"&amp;RIGHT($B151,8),'IEA Bal_KS-IND'!$C$30:$C$329,'Aggregated Balance-IND_2010'!$E151)</f>
        <v>0</v>
      </c>
      <c r="AO151" s="185">
        <f>(SUMIFS(EUROSTAT_VBE_IND_2010!Y$7:Y$732,EUROSTAT_VBE_IND_2010!$B$7:$B$732,$D151,EUROSTAT_VBE_IND_2010!$C$7:$C$732,"*"&amp;RIGHT($A151,3)&amp;"*",EUROSTAT_VBE_IND_2010!$D$7:$D$732,"5200*"))/1000</f>
        <v>0</v>
      </c>
      <c r="AP151" s="185">
        <f>(SUMIFS(EUROSTAT_VBE_IND_2010!Z$7:Z$732,EUROSTAT_VBE_IND_2010!$B$7:$B$732,$D151,EUROSTAT_VBE_IND_2010!$C$7:$C$732,"*"&amp;RIGHT($A151,3)&amp;"*",EUROSTAT_VBE_IND_2010!$D$7:$D$732,"5200*"))/1000</f>
        <v>0</v>
      </c>
      <c r="AQ151" s="185">
        <f>(SUMIFS(EUROSTAT_VBE_IND_2010!AG$7:AG$732,EUROSTAT_VBE_IND_2010!$B$7:$B$732,$D151,EUROSTAT_VBE_IND_2010!$C$7:$C$732,"*"&amp;RIGHT($A151,3)&amp;"*",EUROSTAT_VBE_IND_2010!$D$7:$D$732,"5200*"))/1000</f>
        <v>0.23</v>
      </c>
    </row>
    <row r="152" spans="6:43">
      <c r="F152" s="241" t="s">
        <v>192</v>
      </c>
      <c r="G152" s="795">
        <f>SUM(G132:G151)</f>
        <v>7.286</v>
      </c>
      <c r="H152" s="795">
        <f t="shared" ref="H152:AL152" si="8">SUM(H132:H151)</f>
        <v>11.189</v>
      </c>
      <c r="I152" s="795">
        <f t="shared" si="8"/>
        <v>5.875</v>
      </c>
      <c r="J152" s="875">
        <f t="shared" si="8"/>
        <v>2.42152</v>
      </c>
      <c r="K152" s="795">
        <f t="shared" si="8"/>
        <v>0</v>
      </c>
      <c r="L152" s="795">
        <f t="shared" si="8"/>
        <v>2.619</v>
      </c>
      <c r="M152" s="795">
        <f t="shared" si="8"/>
        <v>89.423</v>
      </c>
      <c r="N152" s="795">
        <f t="shared" si="8"/>
        <v>0</v>
      </c>
      <c r="O152" s="795">
        <f t="shared" si="8"/>
        <v>0.121</v>
      </c>
      <c r="P152" s="795">
        <f t="shared" si="8"/>
        <v>32.008</v>
      </c>
      <c r="Q152" s="795">
        <f t="shared" si="8"/>
        <v>52.106</v>
      </c>
      <c r="R152" s="795">
        <f t="shared" si="8"/>
        <v>12.102</v>
      </c>
      <c r="S152" s="795">
        <f t="shared" si="8"/>
        <v>36.915</v>
      </c>
      <c r="T152" s="795">
        <f t="shared" si="8"/>
        <v>0.456</v>
      </c>
      <c r="U152" s="795">
        <f t="shared" si="8"/>
        <v>7.003</v>
      </c>
      <c r="V152" s="795">
        <f t="shared" si="8"/>
        <v>17.685</v>
      </c>
      <c r="W152" s="795">
        <f t="shared" si="8"/>
        <v>43.322</v>
      </c>
      <c r="X152" s="795">
        <f t="shared" si="8"/>
        <v>35.312</v>
      </c>
      <c r="Y152" s="795">
        <f t="shared" si="8"/>
        <v>0.032</v>
      </c>
      <c r="Z152" s="795">
        <f t="shared" si="8"/>
        <v>0</v>
      </c>
      <c r="AA152" s="795">
        <f t="shared" si="8"/>
        <v>0.138</v>
      </c>
      <c r="AB152" s="795">
        <f t="shared" si="8"/>
        <v>0</v>
      </c>
      <c r="AC152" s="795">
        <f t="shared" si="8"/>
        <v>22.112</v>
      </c>
      <c r="AD152" s="795">
        <f t="shared" si="8"/>
        <v>72.469</v>
      </c>
      <c r="AE152" s="795">
        <f t="shared" si="8"/>
        <v>22.147</v>
      </c>
      <c r="AF152" s="795">
        <f t="shared" si="8"/>
        <v>1.081</v>
      </c>
      <c r="AG152" s="795">
        <f t="shared" si="8"/>
        <v>0</v>
      </c>
      <c r="AH152" s="795">
        <f t="shared" si="8"/>
        <v>11.453</v>
      </c>
      <c r="AI152" s="795">
        <f t="shared" si="8"/>
        <v>3.946</v>
      </c>
      <c r="AJ152" s="795">
        <f t="shared" si="8"/>
        <v>10.292</v>
      </c>
      <c r="AK152" s="795">
        <f t="shared" si="8"/>
        <v>33.409</v>
      </c>
      <c r="AL152" s="875">
        <f t="shared" si="8"/>
        <v>0.18363</v>
      </c>
      <c r="AM152" s="875">
        <f t="shared" ref="AM152:AQ152" si="9">SUM(AM132:AM151)</f>
        <v>7.88851</v>
      </c>
      <c r="AN152" s="875">
        <f t="shared" si="9"/>
        <v>2.58221</v>
      </c>
      <c r="AO152" s="795">
        <f t="shared" si="9"/>
        <v>4.508</v>
      </c>
      <c r="AP152" s="795">
        <f t="shared" si="9"/>
        <v>0.076</v>
      </c>
      <c r="AQ152" s="795">
        <f t="shared" si="9"/>
        <v>3.447</v>
      </c>
    </row>
    <row r="153" spans="1:43">
      <c r="A153" t="str">
        <f>LEFT(EUROSTAT_VBE_IND_2010!$C$139,8)</f>
        <v>B_101810</v>
      </c>
      <c r="B153" s="28" t="s">
        <v>298</v>
      </c>
      <c r="C153" t="s">
        <v>293</v>
      </c>
      <c r="D153" t="s">
        <v>126</v>
      </c>
      <c r="F153" s="241" t="s">
        <v>294</v>
      </c>
      <c r="G153" s="795">
        <f>(SUMIFS(EUROSTAT_VBE_IND_2010!E$7:E$732,EUROSTAT_VBE_IND_2010!$B$7:$B$732,$D151,EUROSTAT_VBE_IND_2010!$C$7:$C$732,"*"&amp;RIGHT($A151,3)&amp;"*",EUROSTAT_VBE_IND_2010!$D$7:$D$732,"*"))/1000</f>
        <v>7.286</v>
      </c>
      <c r="H153" s="795">
        <f>(SUMIFS(EUROSTAT_VBE_IND_2010!F$7:F$732,EUROSTAT_VBE_IND_2010!$B$7:$B$732,$D151,EUROSTAT_VBE_IND_2010!$C$7:$C$732,"*"&amp;RIGHT($A151,3)&amp;"*",EUROSTAT_VBE_IND_2010!$D$7:$D$732,"*"))/1000</f>
        <v>11.189</v>
      </c>
      <c r="I153" s="795">
        <f>(SUMIFS(EUROSTAT_VBE_IND_2010!G$7:G$732,EUROSTAT_VBE_IND_2010!$B$7:$B$732,$D151,EUROSTAT_VBE_IND_2010!$C$7:$C$732,"*"&amp;RIGHT($A151,3)&amp;"*",EUROSTAT_VBE_IND_2010!$D$7:$D$732,"*"))/1000</f>
        <v>5.875</v>
      </c>
      <c r="J153" s="875">
        <f>SUMIFS('IEA Bal_CH-IND'!$D$331:$D$345,'IEA Bal_CH-IND'!$A$331:$A$345,"*"&amp;RIGHT($B153,8))</f>
        <v>2.42152</v>
      </c>
      <c r="K153" s="795">
        <f>(SUMIFS(EUROSTAT_VBE_IND_2010!H$7:H$732,EUROSTAT_VBE_IND_2010!$B$7:$B$732,$D151,EUROSTAT_VBE_IND_2010!$C$7:$C$732,"*"&amp;RIGHT($A151,3)&amp;"*",EUROSTAT_VBE_IND_2010!$D$7:$D$732,"*"))/1000</f>
        <v>0</v>
      </c>
      <c r="L153" s="795">
        <f>(SUMIFS(EUROSTAT_VBE_IND_2010!I$7:I$732,EUROSTAT_VBE_IND_2010!$B$7:$B$732,$D151,EUROSTAT_VBE_IND_2010!$C$7:$C$732,"*"&amp;RIGHT($A151,3)&amp;"*",EUROSTAT_VBE_IND_2010!$D$7:$D$732,"*"))/1000</f>
        <v>2.619</v>
      </c>
      <c r="M153" s="795">
        <f>(SUMIFS(EUROSTAT_VBE_IND_2010!J$7:J$732,EUROSTAT_VBE_IND_2010!$B$7:$B$732,$D151,EUROSTAT_VBE_IND_2010!$C$7:$C$732,"*"&amp;RIGHT($A151,3)&amp;"*",EUROSTAT_VBE_IND_2010!$D$7:$D$732,"*"))/1000</f>
        <v>89.423</v>
      </c>
      <c r="N153" s="795">
        <f>(SUMIFS(EUROSTAT_VBE_IND_2010!K$7:K$732,EUROSTAT_VBE_IND_2010!$B$7:$B$732,$D151,EUROSTAT_VBE_IND_2010!$C$7:$C$732,"*"&amp;RIGHT($A151,3)&amp;"*",EUROSTAT_VBE_IND_2010!$D$7:$D$732,"*"))/1000</f>
        <v>0</v>
      </c>
      <c r="O153" s="795">
        <f>(SUMIFS(EUROSTAT_VBE_IND_2010!L$7:L$732,EUROSTAT_VBE_IND_2010!$B$7:$B$732,$D151,EUROSTAT_VBE_IND_2010!$C$7:$C$732,"*"&amp;RIGHT($A151,3)&amp;"*",EUROSTAT_VBE_IND_2010!$D$7:$D$732,"*"))/1000</f>
        <v>0.121</v>
      </c>
      <c r="P153" s="795">
        <f>(SUMIFS(EUROSTAT_VBE_IND_2010!M$7:M$732,EUROSTAT_VBE_IND_2010!$B$7:$B$732,$D151,EUROSTAT_VBE_IND_2010!$C$7:$C$732,"*"&amp;RIGHT($A151,3)&amp;"*",EUROSTAT_VBE_IND_2010!$D$7:$D$732,"*"))/1000</f>
        <v>32.008</v>
      </c>
      <c r="Q153" s="795">
        <f>(SUMIFS(EUROSTAT_VBE_IND_2010!N$7:N$732,EUROSTAT_VBE_IND_2010!$B$7:$B$732,$D151,EUROSTAT_VBE_IND_2010!$C$7:$C$732,"*"&amp;RIGHT($A151,3)&amp;"*",EUROSTAT_VBE_IND_2010!$D$7:$D$732,"*"))/1000</f>
        <v>52.106</v>
      </c>
      <c r="R153" s="795">
        <f>(SUMIFS(EUROSTAT_VBE_IND_2010!O$7:O$732,EUROSTAT_VBE_IND_2010!$B$7:$B$732,$D151,EUROSTAT_VBE_IND_2010!$C$7:$C$732,"*"&amp;RIGHT($A151,3)&amp;"*",EUROSTAT_VBE_IND_2010!$D$7:$D$732,"*"))/1000</f>
        <v>12.102</v>
      </c>
      <c r="S153" s="795">
        <f>(SUMIFS(EUROSTAT_VBE_IND_2010!P$7:P$732,EUROSTAT_VBE_IND_2010!$B$7:$B$732,$D151,EUROSTAT_VBE_IND_2010!$C$7:$C$732,"*"&amp;RIGHT($A151,3)&amp;"*",EUROSTAT_VBE_IND_2010!$D$7:$D$732,"*"))/1000</f>
        <v>36.915</v>
      </c>
      <c r="T153" s="795">
        <f>(SUMIFS(EUROSTAT_VBE_IND_2010!Q$7:Q$732,EUROSTAT_VBE_IND_2010!$B$7:$B$732,$D151,EUROSTAT_VBE_IND_2010!$C$7:$C$732,"*"&amp;RIGHT($A151,3)&amp;"*",EUROSTAT_VBE_IND_2010!$D$7:$D$732,"*"))/1000</f>
        <v>0.456</v>
      </c>
      <c r="U153" s="795">
        <f>(SUMIFS(EUROSTAT_VBE_IND_2010!R$7:R$732,EUROSTAT_VBE_IND_2010!$B$7:$B$732,$D151,EUROSTAT_VBE_IND_2010!$C$7:$C$732,"*"&amp;RIGHT($A151,3)&amp;"*",EUROSTAT_VBE_IND_2010!$D$7:$D$732,"*"))/1000</f>
        <v>7.003</v>
      </c>
      <c r="V153" s="795">
        <f>(SUMIFS(EUROSTAT_VBE_IND_2010!S$7:S$732,EUROSTAT_VBE_IND_2010!$B$7:$B$732,$D151,EUROSTAT_VBE_IND_2010!$C$7:$C$732,"*"&amp;RIGHT($A151,3)&amp;"*",EUROSTAT_VBE_IND_2010!$D$7:$D$732,"*"))/1000</f>
        <v>17.685</v>
      </c>
      <c r="W153" s="795">
        <f>(SUMIFS(EUROSTAT_VBE_IND_2010!T$7:T$732,EUROSTAT_VBE_IND_2010!$B$7:$B$732,$D151,EUROSTAT_VBE_IND_2010!$C$7:$C$732,"*"&amp;RIGHT($A151,3)&amp;"*",EUROSTAT_VBE_IND_2010!$D$7:$D$732,"*"))/1000</f>
        <v>43.322</v>
      </c>
      <c r="X153" s="795">
        <f>(SUMIFS(EUROSTAT_VBE_IND_2010!U$7:U$732,EUROSTAT_VBE_IND_2010!$B$7:$B$732,$D151,EUROSTAT_VBE_IND_2010!$C$7:$C$732,"*"&amp;RIGHT($A151,3)&amp;"*",EUROSTAT_VBE_IND_2010!$D$7:$D$732,"*"))/1000</f>
        <v>35.312</v>
      </c>
      <c r="Y153" s="795">
        <f>(SUMIFS(EUROSTAT_VBE_IND_2010!V$7:V$732,EUROSTAT_VBE_IND_2010!$B$7:$B$732,$D151,EUROSTAT_VBE_IND_2010!$C$7:$C$732,"*"&amp;RIGHT($A151,3)&amp;"*",EUROSTAT_VBE_IND_2010!$D$7:$D$732,"*"))/1000</f>
        <v>0.032</v>
      </c>
      <c r="Z153" s="795">
        <f>(SUMIFS(EUROSTAT_VBE_IND_2010!W$7:W$732,EUROSTAT_VBE_IND_2010!$B$7:$B$732,$D151,EUROSTAT_VBE_IND_2010!$C$7:$C$732,"*"&amp;RIGHT($A151,3)&amp;"*",EUROSTAT_VBE_IND_2010!$D$7:$D$732,"*"))/1000</f>
        <v>0</v>
      </c>
      <c r="AA153" s="795">
        <f>(SUMIFS(EUROSTAT_VBE_IND_2010!X$7:X$732,EUROSTAT_VBE_IND_2010!$B$7:$B$732,$D151,EUROSTAT_VBE_IND_2010!$C$7:$C$732,"*"&amp;RIGHT($A151,3)&amp;"*",EUROSTAT_VBE_IND_2010!$D$7:$D$732,"*"))/1000</f>
        <v>0.138</v>
      </c>
      <c r="AB153" s="795">
        <f>(SUMIFS(EUROSTAT_VBE_IND_2010!AA$7:AA$732,EUROSTAT_VBE_IND_2010!$B$7:$B$732,$D151,EUROSTAT_VBE_IND_2010!$C$7:$C$732,"*"&amp;RIGHT($A151,3)&amp;"*",EUROSTAT_VBE_IND_2010!$D$7:$D$732,"*"))/1000</f>
        <v>0</v>
      </c>
      <c r="AC153" s="795">
        <f>(SUMIFS(EUROSTAT_VBE_IND_2010!AB$7:AB$732,EUROSTAT_VBE_IND_2010!$B$7:$B$732,$D151,EUROSTAT_VBE_IND_2010!$C$7:$C$732,"*"&amp;RIGHT($A151,3)&amp;"*",EUROSTAT_VBE_IND_2010!$D$7:$D$732,"*"))/1000</f>
        <v>22.112</v>
      </c>
      <c r="AD153" s="795">
        <f>(SUMIFS(EUROSTAT_VBE_IND_2010!AC$7:AC$732,EUROSTAT_VBE_IND_2010!$B$7:$B$732,$D151,EUROSTAT_VBE_IND_2010!$C$7:$C$732,"*"&amp;RIGHT($A151,3)&amp;"*",EUROSTAT_VBE_IND_2010!$D$7:$D$732,"*"))/1000</f>
        <v>72.469</v>
      </c>
      <c r="AE153" s="795">
        <f>(SUMIFS(EUROSTAT_VBE_IND_2010!AD$7:AD$732,EUROSTAT_VBE_IND_2010!$B$7:$B$732,$D151,EUROSTAT_VBE_IND_2010!$C$7:$C$732,"*"&amp;RIGHT($A151,3)&amp;"*",EUROSTAT_VBE_IND_2010!$D$7:$D$732,"*"))/1000</f>
        <v>22.147</v>
      </c>
      <c r="AF153" s="795">
        <f>(SUMIFS(EUROSTAT_VBE_IND_2010!AE$7:AE$732,EUROSTAT_VBE_IND_2010!$B$7:$B$732,$D151,EUROSTAT_VBE_IND_2010!$C$7:$C$732,"*"&amp;RIGHT($A151,3)&amp;"*",EUROSTAT_VBE_IND_2010!$D$7:$D$732,"*"))/1000</f>
        <v>1.081</v>
      </c>
      <c r="AG153" s="795">
        <f>(SUMIFS(EUROSTAT_VBE_IND_2010!AF$7:AF$732,EUROSTAT_VBE_IND_2010!$B$7:$B$732,$D151,EUROSTAT_VBE_IND_2010!$C$7:$C$732,"*"&amp;RIGHT($A151,3)&amp;"*",EUROSTAT_VBE_IND_2010!$D$7:$D$732,"*"))/1000</f>
        <v>0</v>
      </c>
      <c r="AH153" s="795">
        <f>(SUMIFS(EUROSTAT_VBE_IND_2010!AH$7:AH$732,EUROSTAT_VBE_IND_2010!$B$7:$B$732,$D151,EUROSTAT_VBE_IND_2010!$C$7:$C$732,"*"&amp;RIGHT($A151,3)&amp;"*",EUROSTAT_VBE_IND_2010!$D$7:$D$732,"*"))/1000</f>
        <v>11.453</v>
      </c>
      <c r="AI153" s="795">
        <f>(SUMIFS(EUROSTAT_VBE_IND_2010!AI$7:AI$732,EUROSTAT_VBE_IND_2010!$B$7:$B$732,$D151,EUROSTAT_VBE_IND_2010!$C$7:$C$732,"*"&amp;RIGHT($A151,3)&amp;"*",EUROSTAT_VBE_IND_2010!$D$7:$D$732,"*"))/1000</f>
        <v>3.946</v>
      </c>
      <c r="AJ153" s="795">
        <f>(SUMIFS(EUROSTAT_VBE_IND_2010!AJ$7:AJ$732,EUROSTAT_VBE_IND_2010!$B$7:$B$732,$D151,EUROSTAT_VBE_IND_2010!$C$7:$C$732,"*"&amp;RIGHT($A151,3)&amp;"*",EUROSTAT_VBE_IND_2010!$D$7:$D$732,"*"))/1000</f>
        <v>10.292</v>
      </c>
      <c r="AK153" s="795">
        <f>(SUMIFS(EUROSTAT_VBE_IND_2010!AK$7:AK$732,EUROSTAT_VBE_IND_2010!$B$7:$B$732,$D151,EUROSTAT_VBE_IND_2010!$C$7:$C$732,"*"&amp;RIGHT($A151,3)&amp;"*",EUROSTAT_VBE_IND_2010!$D$7:$D$732,"*"))/1000</f>
        <v>33.409</v>
      </c>
      <c r="AL153" s="875">
        <f>SUMIFS('IEA Bal_AL-IND'!$D$331:$D$345,'IEA Bal_AL-IND'!$A$331:$A$345,"*"&amp;RIGHT($B153,8))</f>
        <v>0.18363</v>
      </c>
      <c r="AM153" s="875">
        <f>SUMIFS('IEA Bal_BA-IND'!$D$331:$D$345,'IEA Bal_BA-IND'!$A$331:$A$345,"*"&amp;RIGHT($B153,8))</f>
        <v>7.88851</v>
      </c>
      <c r="AN153" s="875">
        <f>SUMIFS('IEA Bal_KS-IND'!$D$331:$D$345,'IEA Bal_KS-IND'!$A$331:$A$345,"*"&amp;RIGHT($B153,8))</f>
        <v>2.58221</v>
      </c>
      <c r="AO153" s="795">
        <f>(SUMIFS(EUROSTAT_VBE_IND_2010!Y$7:Y$732,EUROSTAT_VBE_IND_2010!$B$7:$B$732,$D151,EUROSTAT_VBE_IND_2010!$C$7:$C$732,"*"&amp;RIGHT($A151,3)&amp;"*",EUROSTAT_VBE_IND_2010!$D$7:$D$732,"*"))/1000</f>
        <v>4.508</v>
      </c>
      <c r="AP153" s="795">
        <f>(SUMIFS(EUROSTAT_VBE_IND_2010!Z$7:Z$732,EUROSTAT_VBE_IND_2010!$B$7:$B$732,$D151,EUROSTAT_VBE_IND_2010!$C$7:$C$732,"*"&amp;RIGHT($A151,3)&amp;"*",EUROSTAT_VBE_IND_2010!$D$7:$D$732,"*"))/1000</f>
        <v>0.076</v>
      </c>
      <c r="AQ153" s="795">
        <f>(SUMIFS(EUROSTAT_VBE_IND_2010!AG$7:AG$732,EUROSTAT_VBE_IND_2010!$B$7:$B$732,$D151,EUROSTAT_VBE_IND_2010!$C$7:$C$732,"*"&amp;RIGHT($A151,3)&amp;"*",EUROSTAT_VBE_IND_2010!$D$7:$D$732,"*"))/1000</f>
        <v>3.447</v>
      </c>
    </row>
    <row r="154" spans="2:43">
      <c r="B154" s="28"/>
      <c r="F154" s="241"/>
      <c r="G154" s="795"/>
      <c r="H154" s="795"/>
      <c r="I154" s="795"/>
      <c r="K154" s="795"/>
      <c r="L154" s="795"/>
      <c r="M154" s="795"/>
      <c r="N154" s="795"/>
      <c r="O154" s="795"/>
      <c r="P154" s="795"/>
      <c r="Q154" s="795"/>
      <c r="R154" s="795"/>
      <c r="S154" s="795"/>
      <c r="T154" s="795"/>
      <c r="U154" s="795"/>
      <c r="V154" s="795"/>
      <c r="W154" s="795"/>
      <c r="X154" s="795"/>
      <c r="Y154" s="795"/>
      <c r="Z154" s="795"/>
      <c r="AA154" s="795"/>
      <c r="AB154" s="795"/>
      <c r="AC154" s="795"/>
      <c r="AD154" s="795"/>
      <c r="AE154" s="795"/>
      <c r="AF154" s="795"/>
      <c r="AG154" s="795"/>
      <c r="AH154" s="795"/>
      <c r="AI154" s="795"/>
      <c r="AJ154" s="795"/>
      <c r="AK154" s="795"/>
      <c r="AO154" s="795"/>
      <c r="AP154" s="795"/>
      <c r="AQ154" s="795"/>
    </row>
    <row r="155" spans="2:43">
      <c r="B155" s="28"/>
      <c r="F155" s="241"/>
      <c r="G155" s="795"/>
      <c r="H155" s="795"/>
      <c r="I155" s="795"/>
      <c r="K155" s="795"/>
      <c r="L155" s="795"/>
      <c r="M155" s="795"/>
      <c r="N155" s="795"/>
      <c r="O155" s="795"/>
      <c r="P155" s="795"/>
      <c r="Q155" s="795"/>
      <c r="R155" s="795"/>
      <c r="S155" s="795"/>
      <c r="T155" s="795"/>
      <c r="U155" s="795"/>
      <c r="V155" s="795"/>
      <c r="W155" s="795"/>
      <c r="X155" s="795"/>
      <c r="Y155" s="795"/>
      <c r="Z155" s="795"/>
      <c r="AA155" s="795"/>
      <c r="AB155" s="795"/>
      <c r="AC155" s="795"/>
      <c r="AD155" s="795"/>
      <c r="AE155" s="795"/>
      <c r="AF155" s="795"/>
      <c r="AG155" s="795"/>
      <c r="AH155" s="795"/>
      <c r="AI155" s="795"/>
      <c r="AJ155" s="795"/>
      <c r="AK155" s="795"/>
      <c r="AO155" s="795"/>
      <c r="AP155" s="795"/>
      <c r="AQ155" s="795"/>
    </row>
    <row r="156" spans="1:43">
      <c r="A156" s="19" t="s">
        <v>284</v>
      </c>
      <c r="B156" s="19" t="s">
        <v>285</v>
      </c>
      <c r="C156" t="s">
        <v>131</v>
      </c>
      <c r="D156" t="s">
        <v>286</v>
      </c>
      <c r="E156" t="s">
        <v>287</v>
      </c>
      <c r="F156" t="s">
        <v>288</v>
      </c>
      <c r="G156" t="str">
        <f>EUROSTAT_VBE_IND_2010!E$6</f>
        <v>AT</v>
      </c>
      <c r="H156" t="str">
        <f>EUROSTAT_VBE_IND_2010!F$6</f>
        <v>BE</v>
      </c>
      <c r="I156" t="str">
        <f>EUROSTAT_VBE_IND_2010!G$6</f>
        <v>BG</v>
      </c>
      <c r="J156" t="s">
        <v>289</v>
      </c>
      <c r="K156" t="str">
        <f>EUROSTAT_VBE_IND_2010!H$6</f>
        <v>CY</v>
      </c>
      <c r="L156" t="str">
        <f>EUROSTAT_VBE_IND_2010!I$6</f>
        <v>CZ</v>
      </c>
      <c r="M156" t="str">
        <f>EUROSTAT_VBE_IND_2010!J$6</f>
        <v>DE</v>
      </c>
      <c r="N156" t="str">
        <f>EUROSTAT_VBE_IND_2010!K$6</f>
        <v>DK</v>
      </c>
      <c r="O156" t="str">
        <f>EUROSTAT_VBE_IND_2010!L$6</f>
        <v>EE</v>
      </c>
      <c r="P156" t="str">
        <f>EUROSTAT_VBE_IND_2010!M$6</f>
        <v>EL</v>
      </c>
      <c r="Q156" t="str">
        <f>EUROSTAT_VBE_IND_2010!N$6</f>
        <v>ES</v>
      </c>
      <c r="R156" t="str">
        <f>EUROSTAT_VBE_IND_2010!O$6</f>
        <v>FI</v>
      </c>
      <c r="S156" t="str">
        <f>EUROSTAT_VBE_IND_2010!P$6</f>
        <v>FR</v>
      </c>
      <c r="T156" t="str">
        <f>EUROSTAT_VBE_IND_2010!Q$6</f>
        <v>HR</v>
      </c>
      <c r="U156" t="str">
        <f>EUROSTAT_VBE_IND_2010!R$6</f>
        <v>HU</v>
      </c>
      <c r="V156" t="str">
        <f>EUROSTAT_VBE_IND_2010!S$6</f>
        <v>IE</v>
      </c>
      <c r="W156" t="str">
        <f>EUROSTAT_VBE_IND_2010!T$6</f>
        <v>IS</v>
      </c>
      <c r="X156" t="str">
        <f>EUROSTAT_VBE_IND_2010!U$6</f>
        <v>IT</v>
      </c>
      <c r="Y156" t="str">
        <f>EUROSTAT_VBE_IND_2010!V$6</f>
        <v>LT</v>
      </c>
      <c r="Z156" t="str">
        <f>EUROSTAT_VBE_IND_2010!W$6</f>
        <v>LU</v>
      </c>
      <c r="AA156" t="str">
        <f>EUROSTAT_VBE_IND_2010!X$6</f>
        <v>LV</v>
      </c>
      <c r="AB156" t="str">
        <f>EUROSTAT_VBE_IND_2010!AA$6</f>
        <v>MT</v>
      </c>
      <c r="AC156" t="str">
        <f>EUROSTAT_VBE_IND_2010!AB$6</f>
        <v>NL</v>
      </c>
      <c r="AD156" t="str">
        <f>EUROSTAT_VBE_IND_2010!AC$6</f>
        <v>NO</v>
      </c>
      <c r="AE156" t="str">
        <f>EUROSTAT_VBE_IND_2010!AD$6</f>
        <v>PL</v>
      </c>
      <c r="AF156" t="str">
        <f>EUROSTAT_VBE_IND_2010!AE$6</f>
        <v>PT</v>
      </c>
      <c r="AG156" t="str">
        <f>EUROSTAT_VBE_IND_2010!AF$6</f>
        <v>RO</v>
      </c>
      <c r="AH156" t="str">
        <f>EUROSTAT_VBE_IND_2010!AH$6</f>
        <v>SE</v>
      </c>
      <c r="AI156" t="str">
        <f>EUROSTAT_VBE_IND_2010!AI$6</f>
        <v>SI</v>
      </c>
      <c r="AJ156" t="str">
        <f>EUROSTAT_VBE_IND_2010!AJ$6</f>
        <v>SK</v>
      </c>
      <c r="AK156" t="str">
        <f>EUROSTAT_VBE_IND_2010!AK$6</f>
        <v>UK</v>
      </c>
      <c r="AL156" t="s">
        <v>290</v>
      </c>
      <c r="AM156" t="s">
        <v>291</v>
      </c>
      <c r="AN156" t="s">
        <v>292</v>
      </c>
      <c r="AO156" t="str">
        <f>EUROSTAT_VBE_IND_2010!Y$6</f>
        <v>ME</v>
      </c>
      <c r="AP156" t="str">
        <f>EUROSTAT_VBE_IND_2010!Z$6</f>
        <v>MK</v>
      </c>
      <c r="AQ156" t="str">
        <f>EUROSTAT_VBE_IND_2010!AG$6</f>
        <v>RS</v>
      </c>
    </row>
    <row r="157" spans="1:43">
      <c r="A157" t="str">
        <f>LEFT(EUROSTAT_VBE_IND_2010!$C$190,8)</f>
        <v>B_101815</v>
      </c>
      <c r="B157" s="28" t="s">
        <v>299</v>
      </c>
      <c r="C157" t="s">
        <v>293</v>
      </c>
      <c r="D157" t="s">
        <v>126</v>
      </c>
      <c r="E157" t="s">
        <v>228</v>
      </c>
      <c r="F157" t="s">
        <v>229</v>
      </c>
      <c r="G157" s="17">
        <f>(SUMIFS(EUROSTAT_VBE_IND_2010!E$7:E$732,EUROSTAT_VBE_IND_2010!$B$7:$B$732,$D157,EUROSTAT_VBE_IND_2010!$C$7:$C$732,"*"&amp;RIGHT($A157,3)&amp;"*",EUROSTAT_VBE_IND_2010!$D$7:$D$732,"211*"))/1000</f>
        <v>0.546</v>
      </c>
      <c r="H157" s="17">
        <f>(SUMIFS(EUROSTAT_VBE_IND_2010!F$7:F$732,EUROSTAT_VBE_IND_2010!$B$7:$B$732,$D157,EUROSTAT_VBE_IND_2010!$C$7:$C$732,"*"&amp;RIGHT($A157,3)&amp;"*",EUROSTAT_VBE_IND_2010!$D$7:$D$732,"211*"))/1000</f>
        <v>0</v>
      </c>
      <c r="I157" s="17">
        <f>(SUMIFS(EUROSTAT_VBE_IND_2010!G$7:G$732,EUROSTAT_VBE_IND_2010!$B$7:$B$732,$D157,EUROSTAT_VBE_IND_2010!$C$7:$C$732,"*"&amp;RIGHT($A157,3)&amp;"*",EUROSTAT_VBE_IND_2010!$D$7:$D$732,"211*"))/1000</f>
        <v>3.222</v>
      </c>
      <c r="J157" s="198">
        <f>SUMIFS('IEA Bal_CH-IND'!$D$30:$D$329,'IEA Bal_CH-IND'!$A$30:$A$329,"*"&amp;RIGHT($B157,8),'IEA Bal_CH-IND'!$C$30:$C$329,'Aggregated Balance-IND_2010'!$E157)</f>
        <v>0</v>
      </c>
      <c r="K157" s="17">
        <f>(SUMIFS(EUROSTAT_VBE_IND_2010!H$7:H$732,EUROSTAT_VBE_IND_2010!$B$7:$B$732,$D157,EUROSTAT_VBE_IND_2010!$C$7:$C$732,"*"&amp;RIGHT($A157,3)&amp;"*",EUROSTAT_VBE_IND_2010!$D$7:$D$732,"211*"))/1000</f>
        <v>0</v>
      </c>
      <c r="L157" s="17">
        <f>(SUMIFS(EUROSTAT_VBE_IND_2010!I$7:I$732,EUROSTAT_VBE_IND_2010!$B$7:$B$732,$D157,EUROSTAT_VBE_IND_2010!$C$7:$C$732,"*"&amp;RIGHT($A157,3)&amp;"*",EUROSTAT_VBE_IND_2010!$D$7:$D$732,"211*"))/1000</f>
        <v>4.058</v>
      </c>
      <c r="M157" s="17">
        <f>(SUMIFS(EUROSTAT_VBE_IND_2010!J$7:J$732,EUROSTAT_VBE_IND_2010!$B$7:$B$732,$D157,EUROSTAT_VBE_IND_2010!$C$7:$C$732,"*"&amp;RIGHT($A157,3)&amp;"*",EUROSTAT_VBE_IND_2010!$D$7:$D$732,"211*"))/1000</f>
        <v>12.752</v>
      </c>
      <c r="N157" s="17">
        <f>(SUMIFS(EUROSTAT_VBE_IND_2010!K$7:K$732,EUROSTAT_VBE_IND_2010!$B$7:$B$732,$D157,EUROSTAT_VBE_IND_2010!$C$7:$C$732,"*"&amp;RIGHT($A157,3)&amp;"*",EUROSTAT_VBE_IND_2010!$D$7:$D$732,"211*"))/1000</f>
        <v>0.026</v>
      </c>
      <c r="O157" s="17">
        <f>(SUMIFS(EUROSTAT_VBE_IND_2010!L$7:L$732,EUROSTAT_VBE_IND_2010!$B$7:$B$732,$D157,EUROSTAT_VBE_IND_2010!$C$7:$C$732,"*"&amp;RIGHT($A157,3)&amp;"*",EUROSTAT_VBE_IND_2010!$D$7:$D$732,"211*"))/1000</f>
        <v>0</v>
      </c>
      <c r="P157" s="17">
        <f>(SUMIFS(EUROSTAT_VBE_IND_2010!M$7:M$732,EUROSTAT_VBE_IND_2010!$B$7:$B$732,$D157,EUROSTAT_VBE_IND_2010!$C$7:$C$732,"*"&amp;RIGHT($A157,3)&amp;"*",EUROSTAT_VBE_IND_2010!$D$7:$D$732,"211*"))/1000</f>
        <v>0</v>
      </c>
      <c r="Q157" s="17">
        <f>(SUMIFS(EUROSTAT_VBE_IND_2010!N$7:N$732,EUROSTAT_VBE_IND_2010!$B$7:$B$732,$D157,EUROSTAT_VBE_IND_2010!$C$7:$C$732,"*"&amp;RIGHT($A157,3)&amp;"*",EUROSTAT_VBE_IND_2010!$D$7:$D$732,"211*"))/1000</f>
        <v>5.384</v>
      </c>
      <c r="R157" s="17">
        <f>(SUMIFS(EUROSTAT_VBE_IND_2010!O$7:O$732,EUROSTAT_VBE_IND_2010!$B$7:$B$732,$D157,EUROSTAT_VBE_IND_2010!$C$7:$C$732,"*"&amp;RIGHT($A157,3)&amp;"*",EUROSTAT_VBE_IND_2010!$D$7:$D$732,"211*"))/1000</f>
        <v>0</v>
      </c>
      <c r="S157" s="17">
        <f>(SUMIFS(EUROSTAT_VBE_IND_2010!P$7:P$732,EUROSTAT_VBE_IND_2010!$B$7:$B$732,$D157,EUROSTAT_VBE_IND_2010!$C$7:$C$732,"*"&amp;RIGHT($A157,3)&amp;"*",EUROSTAT_VBE_IND_2010!$D$7:$D$732,"211*"))/1000</f>
        <v>11.362</v>
      </c>
      <c r="T157" s="17">
        <f>(SUMIFS(EUROSTAT_VBE_IND_2010!Q$7:Q$732,EUROSTAT_VBE_IND_2010!$B$7:$B$732,$D157,EUROSTAT_VBE_IND_2010!$C$7:$C$732,"*"&amp;RIGHT($A157,3)&amp;"*",EUROSTAT_VBE_IND_2010!$D$7:$D$732,"211*"))/1000</f>
        <v>0.025</v>
      </c>
      <c r="U157" s="17">
        <f>(SUMIFS(EUROSTAT_VBE_IND_2010!R$7:R$732,EUROSTAT_VBE_IND_2010!$B$7:$B$732,$D157,EUROSTAT_VBE_IND_2010!$C$7:$C$732,"*"&amp;RIGHT($A157,3)&amp;"*",EUROSTAT_VBE_IND_2010!$D$7:$D$732,"211*"))/1000</f>
        <v>0</v>
      </c>
      <c r="V157" s="17">
        <f>(SUMIFS(EUROSTAT_VBE_IND_2010!S$7:S$732,EUROSTAT_VBE_IND_2010!$B$7:$B$732,$D157,EUROSTAT_VBE_IND_2010!$C$7:$C$732,"*"&amp;RIGHT($A157,3)&amp;"*",EUROSTAT_VBE_IND_2010!$D$7:$D$732,"211*"))/1000</f>
        <v>0</v>
      </c>
      <c r="W157" s="17">
        <f>(SUMIFS(EUROSTAT_VBE_IND_2010!T$7:T$732,EUROSTAT_VBE_IND_2010!$B$7:$B$732,$D157,EUROSTAT_VBE_IND_2010!$C$7:$C$732,"*"&amp;RIGHT($A157,3)&amp;"*",EUROSTAT_VBE_IND_2010!$D$7:$D$732,"211*"))/1000</f>
        <v>0</v>
      </c>
      <c r="X157" s="17">
        <f>(SUMIFS(EUROSTAT_VBE_IND_2010!U$7:U$732,EUROSTAT_VBE_IND_2010!$B$7:$B$732,$D157,EUROSTAT_VBE_IND_2010!$C$7:$C$732,"*"&amp;RIGHT($A157,3)&amp;"*",EUROSTAT_VBE_IND_2010!$D$7:$D$732,"211*"))/1000</f>
        <v>0.053</v>
      </c>
      <c r="Y157" s="17">
        <f>(SUMIFS(EUROSTAT_VBE_IND_2010!V$7:V$732,EUROSTAT_VBE_IND_2010!$B$7:$B$732,$D157,EUROSTAT_VBE_IND_2010!$C$7:$C$732,"*"&amp;RIGHT($A157,3)&amp;"*",EUROSTAT_VBE_IND_2010!$D$7:$D$732,"211*"))/1000</f>
        <v>0.023</v>
      </c>
      <c r="Z157" s="17">
        <f>(SUMIFS(EUROSTAT_VBE_IND_2010!W$7:W$732,EUROSTAT_VBE_IND_2010!$B$7:$B$732,$D157,EUROSTAT_VBE_IND_2010!$C$7:$C$732,"*"&amp;RIGHT($A157,3)&amp;"*",EUROSTAT_VBE_IND_2010!$D$7:$D$732,"211*"))/1000</f>
        <v>0</v>
      </c>
      <c r="AA157" s="17">
        <f>(SUMIFS(EUROSTAT_VBE_IND_2010!X$7:X$732,EUROSTAT_VBE_IND_2010!$B$7:$B$732,$D157,EUROSTAT_VBE_IND_2010!$C$7:$C$732,"*"&amp;RIGHT($A157,3)&amp;"*",EUROSTAT_VBE_IND_2010!$D$7:$D$732,"211*"))/1000</f>
        <v>0</v>
      </c>
      <c r="AB157" s="17">
        <f>(SUMIFS(EUROSTAT_VBE_IND_2010!AA$7:AA$732,EUROSTAT_VBE_IND_2010!$B$7:$B$732,$D157,EUROSTAT_VBE_IND_2010!$C$7:$C$732,"*"&amp;RIGHT($A157,3)&amp;"*",EUROSTAT_VBE_IND_2010!$D$7:$D$732,"211*"))/1000</f>
        <v>0</v>
      </c>
      <c r="AC157" s="17">
        <f>(SUMIFS(EUROSTAT_VBE_IND_2010!AB$7:AB$732,EUROSTAT_VBE_IND_2010!$B$7:$B$732,$D157,EUROSTAT_VBE_IND_2010!$C$7:$C$732,"*"&amp;RIGHT($A157,3)&amp;"*",EUROSTAT_VBE_IND_2010!$D$7:$D$732,"211*"))/1000</f>
        <v>0</v>
      </c>
      <c r="AD157" s="17">
        <f>(SUMIFS(EUROSTAT_VBE_IND_2010!AC$7:AC$732,EUROSTAT_VBE_IND_2010!$B$7:$B$732,$D157,EUROSTAT_VBE_IND_2010!$C$7:$C$732,"*"&amp;RIGHT($A157,3)&amp;"*",EUROSTAT_VBE_IND_2010!$D$7:$D$732,"211*"))/1000</f>
        <v>5.873</v>
      </c>
      <c r="AE157" s="17">
        <f>(SUMIFS(EUROSTAT_VBE_IND_2010!AD$7:AD$732,EUROSTAT_VBE_IND_2010!$B$7:$B$732,$D157,EUROSTAT_VBE_IND_2010!$C$7:$C$732,"*"&amp;RIGHT($A157,3)&amp;"*",EUROSTAT_VBE_IND_2010!$D$7:$D$732,"211*"))/1000</f>
        <v>49.706</v>
      </c>
      <c r="AF157" s="17">
        <f>(SUMIFS(EUROSTAT_VBE_IND_2010!AE$7:AE$732,EUROSTAT_VBE_IND_2010!$B$7:$B$732,$D157,EUROSTAT_VBE_IND_2010!$C$7:$C$732,"*"&amp;RIGHT($A157,3)&amp;"*",EUROSTAT_VBE_IND_2010!$D$7:$D$732,"211*"))/1000</f>
        <v>0.42</v>
      </c>
      <c r="AG157" s="17">
        <f>(SUMIFS(EUROSTAT_VBE_IND_2010!AF$7:AF$732,EUROSTAT_VBE_IND_2010!$B$7:$B$732,$D157,EUROSTAT_VBE_IND_2010!$C$7:$C$732,"*"&amp;RIGHT($A157,3)&amp;"*",EUROSTAT_VBE_IND_2010!$D$7:$D$732,"211*"))/1000</f>
        <v>1.558</v>
      </c>
      <c r="AH157" s="17">
        <f>(SUMIFS(EUROSTAT_VBE_IND_2010!AH$7:AH$732,EUROSTAT_VBE_IND_2010!$B$7:$B$732,$D157,EUROSTAT_VBE_IND_2010!$C$7:$C$732,"*"&amp;RIGHT($A157,3)&amp;"*",EUROSTAT_VBE_IND_2010!$D$7:$D$732,"211*"))/1000</f>
        <v>0</v>
      </c>
      <c r="AI157" s="17">
        <f>(SUMIFS(EUROSTAT_VBE_IND_2010!AI$7:AI$732,EUROSTAT_VBE_IND_2010!$B$7:$B$732,$D157,EUROSTAT_VBE_IND_2010!$C$7:$C$732,"*"&amp;RIGHT($A157,3)&amp;"*",EUROSTAT_VBE_IND_2010!$D$7:$D$732,"211*"))/1000</f>
        <v>0</v>
      </c>
      <c r="AJ157" s="17">
        <f>(SUMIFS(EUROSTAT_VBE_IND_2010!AJ$7:AJ$732,EUROSTAT_VBE_IND_2010!$B$7:$B$732,$D157,EUROSTAT_VBE_IND_2010!$C$7:$C$732,"*"&amp;RIGHT($A157,3)&amp;"*",EUROSTAT_VBE_IND_2010!$D$7:$D$732,"211*"))/1000</f>
        <v>0</v>
      </c>
      <c r="AK157" s="17">
        <f>(SUMIFS(EUROSTAT_VBE_IND_2010!AK$7:AK$732,EUROSTAT_VBE_IND_2010!$B$7:$B$732,$D157,EUROSTAT_VBE_IND_2010!$C$7:$C$732,"*"&amp;RIGHT($A157,3)&amp;"*",EUROSTAT_VBE_IND_2010!$D$7:$D$732,"211*"))/1000</f>
        <v>2.078</v>
      </c>
      <c r="AL157" s="198">
        <f>SUMIFS('IEA Bal_AL-IND'!$D$30:$D$329,'IEA Bal_AL-IND'!$A$30:$A$329,"*"&amp;RIGHT($B157,8),'IEA Bal_AL-IND'!$C$30:$C$329,'Aggregated Balance-IND_2010'!$E157)</f>
        <v>0</v>
      </c>
      <c r="AM157" s="198">
        <f>SUMIFS('IEA Bal_BA-IND'!$D$30:$D$329,'IEA Bal_BA-IND'!$A$30:$A$329,"*"&amp;RIGHT($B157,8),'IEA Bal_BA-IND'!$C$30:$C$329,'Aggregated Balance-IND_2010'!$E157)</f>
        <v>0</v>
      </c>
      <c r="AN157" s="198">
        <f>SUMIFS('IEA Bal_KS-IND'!$D$30:$D$329,'IEA Bal_KS-IND'!$A$30:$A$329,"*"&amp;RIGHT($B157,8),'IEA Bal_KS-IND'!$C$30:$C$329,'Aggregated Balance-IND_2010'!$E157)</f>
        <v>0</v>
      </c>
      <c r="AO157" s="17">
        <f>(SUMIFS(EUROSTAT_VBE_IND_2010!Y$7:Y$732,EUROSTAT_VBE_IND_2010!$B$7:$B$732,$D157,EUROSTAT_VBE_IND_2010!$C$7:$C$732,"*"&amp;RIGHT($A157,3)&amp;"*",EUROSTAT_VBE_IND_2010!$D$7:$D$732,"211*"))/1000</f>
        <v>0</v>
      </c>
      <c r="AP157" s="17">
        <f>(SUMIFS(EUROSTAT_VBE_IND_2010!Z$7:Z$732,EUROSTAT_VBE_IND_2010!$B$7:$B$732,$D157,EUROSTAT_VBE_IND_2010!$C$7:$C$732,"*"&amp;RIGHT($A157,3)&amp;"*",EUROSTAT_VBE_IND_2010!$D$7:$D$732,"211*"))/1000</f>
        <v>0</v>
      </c>
      <c r="AQ157" s="17">
        <f>(SUMIFS(EUROSTAT_VBE_IND_2010!AG$7:AG$732,EUROSTAT_VBE_IND_2010!$B$7:$B$732,$D157,EUROSTAT_VBE_IND_2010!$C$7:$C$732,"*"&amp;RIGHT($A157,3)&amp;"*",EUROSTAT_VBE_IND_2010!$D$7:$D$732,"211*"))/1000</f>
        <v>0</v>
      </c>
    </row>
    <row r="158" spans="1:43">
      <c r="A158" t="str">
        <f>LEFT(EUROSTAT_VBE_IND_2010!$C$190,8)</f>
        <v>B_101815</v>
      </c>
      <c r="B158" s="28" t="s">
        <v>299</v>
      </c>
      <c r="C158" t="s">
        <v>293</v>
      </c>
      <c r="D158" t="s">
        <v>126</v>
      </c>
      <c r="E158" t="s">
        <v>230</v>
      </c>
      <c r="F158" t="s">
        <v>250</v>
      </c>
      <c r="G158" s="17">
        <f>(SUMIFS(EUROSTAT_VBE_IND_2010!E$7:E$732,EUROSTAT_VBE_IND_2010!$B$7:$B$732,$D158,EUROSTAT_VBE_IND_2010!$C$7:$C$732,"*"&amp;RIGHT($A158,3)&amp;"*",EUROSTAT_VBE_IND_2010!$D$7:$D$732,"2210*"))/1000+(SUMIFS(EUROSTAT_VBE_IND_2010!E$7:E$732,EUROSTAT_VBE_IND_2010!$B$7:$B$732,$D158,EUROSTAT_VBE_IND_2010!$C$7:$C$732,"*"&amp;RIGHT($A158,3)&amp;"*",EUROSTAT_VBE_IND_2010!$D$7:$D$732,"23*"))/1000+(SUMIFS(EUROSTAT_VBE_IND_2010!E$7:E$732,EUROSTAT_VBE_IND_2010!$B$7:$B$732,$D158,EUROSTAT_VBE_IND_2010!$C$7:$C$732,"*"&amp;RIGHT($A158,3)&amp;"*",EUROSTAT_VBE_IND_2010!$D$7:$D$732,"5544*"))/1000</f>
        <v>0</v>
      </c>
      <c r="H158" s="17">
        <f>(SUMIFS(EUROSTAT_VBE_IND_2010!F$7:F$732,EUROSTAT_VBE_IND_2010!$B$7:$B$732,$D158,EUROSTAT_VBE_IND_2010!$C$7:$C$732,"*"&amp;RIGHT($A158,3)&amp;"*",EUROSTAT_VBE_IND_2010!$D$7:$D$732,"2210*"))/1000+(SUMIFS(EUROSTAT_VBE_IND_2010!F$7:F$732,EUROSTAT_VBE_IND_2010!$B$7:$B$732,$D158,EUROSTAT_VBE_IND_2010!$C$7:$C$732,"*"&amp;RIGHT($A158,3)&amp;"*",EUROSTAT_VBE_IND_2010!$D$7:$D$732,"23*"))/1000+(SUMIFS(EUROSTAT_VBE_IND_2010!F$7:F$732,EUROSTAT_VBE_IND_2010!$B$7:$B$732,$D158,EUROSTAT_VBE_IND_2010!$C$7:$C$732,"*"&amp;RIGHT($A158,3)&amp;"*",EUROSTAT_VBE_IND_2010!$D$7:$D$732,"5544*"))/1000</f>
        <v>0</v>
      </c>
      <c r="I158" s="17">
        <f>(SUMIFS(EUROSTAT_VBE_IND_2010!G$7:G$732,EUROSTAT_VBE_IND_2010!$B$7:$B$732,$D158,EUROSTAT_VBE_IND_2010!$C$7:$C$732,"*"&amp;RIGHT($A158,3)&amp;"*",EUROSTAT_VBE_IND_2010!$D$7:$D$732,"2210*"))/1000+(SUMIFS(EUROSTAT_VBE_IND_2010!G$7:G$732,EUROSTAT_VBE_IND_2010!$B$7:$B$732,$D158,EUROSTAT_VBE_IND_2010!$C$7:$C$732,"*"&amp;RIGHT($A158,3)&amp;"*",EUROSTAT_VBE_IND_2010!$D$7:$D$732,"23*"))/1000+(SUMIFS(EUROSTAT_VBE_IND_2010!G$7:G$732,EUROSTAT_VBE_IND_2010!$B$7:$B$732,$D158,EUROSTAT_VBE_IND_2010!$C$7:$C$732,"*"&amp;RIGHT($A158,3)&amp;"*",EUROSTAT_VBE_IND_2010!$D$7:$D$732,"5544*"))/1000</f>
        <v>0</v>
      </c>
      <c r="J158" s="198">
        <f>SUMIFS('IEA Bal_CH-IND'!$D$30:$D$329,'IEA Bal_CH-IND'!$A$30:$A$329,"*"&amp;RIGHT($B158,8),'IEA Bal_CH-IND'!$C$30:$C$329,'Aggregated Balance-IND_2010'!$E158)</f>
        <v>0</v>
      </c>
      <c r="K158" s="17">
        <f>(SUMIFS(EUROSTAT_VBE_IND_2010!H$7:H$732,EUROSTAT_VBE_IND_2010!$B$7:$B$732,$D158,EUROSTAT_VBE_IND_2010!$C$7:$C$732,"*"&amp;RIGHT($A158,3)&amp;"*",EUROSTAT_VBE_IND_2010!$D$7:$D$732,"2210*"))/1000+(SUMIFS(EUROSTAT_VBE_IND_2010!H$7:H$732,EUROSTAT_VBE_IND_2010!$B$7:$B$732,$D158,EUROSTAT_VBE_IND_2010!$C$7:$C$732,"*"&amp;RIGHT($A158,3)&amp;"*",EUROSTAT_VBE_IND_2010!$D$7:$D$732,"23*"))/1000+(SUMIFS(EUROSTAT_VBE_IND_2010!H$7:H$732,EUROSTAT_VBE_IND_2010!$B$7:$B$732,$D158,EUROSTAT_VBE_IND_2010!$C$7:$C$732,"*"&amp;RIGHT($A158,3)&amp;"*",EUROSTAT_VBE_IND_2010!$D$7:$D$732,"5544*"))/1000</f>
        <v>0</v>
      </c>
      <c r="L158" s="17">
        <f>(SUMIFS(EUROSTAT_VBE_IND_2010!I$7:I$732,EUROSTAT_VBE_IND_2010!$B$7:$B$732,$D158,EUROSTAT_VBE_IND_2010!$C$7:$C$732,"*"&amp;RIGHT($A158,3)&amp;"*",EUROSTAT_VBE_IND_2010!$D$7:$D$732,"2210*"))/1000+(SUMIFS(EUROSTAT_VBE_IND_2010!I$7:I$732,EUROSTAT_VBE_IND_2010!$B$7:$B$732,$D158,EUROSTAT_VBE_IND_2010!$C$7:$C$732,"*"&amp;RIGHT($A158,3)&amp;"*",EUROSTAT_VBE_IND_2010!$D$7:$D$732,"23*"))/1000+(SUMIFS(EUROSTAT_VBE_IND_2010!I$7:I$732,EUROSTAT_VBE_IND_2010!$B$7:$B$732,$D158,EUROSTAT_VBE_IND_2010!$C$7:$C$732,"*"&amp;RIGHT($A158,3)&amp;"*",EUROSTAT_VBE_IND_2010!$D$7:$D$732,"5544*"))/1000</f>
        <v>29.622</v>
      </c>
      <c r="M158" s="17">
        <f>(SUMIFS(EUROSTAT_VBE_IND_2010!J$7:J$732,EUROSTAT_VBE_IND_2010!$B$7:$B$732,$D158,EUROSTAT_VBE_IND_2010!$C$7:$C$732,"*"&amp;RIGHT($A158,3)&amp;"*",EUROSTAT_VBE_IND_2010!$D$7:$D$732,"2210*"))/1000+(SUMIFS(EUROSTAT_VBE_IND_2010!J$7:J$732,EUROSTAT_VBE_IND_2010!$B$7:$B$732,$D158,EUROSTAT_VBE_IND_2010!$C$7:$C$732,"*"&amp;RIGHT($A158,3)&amp;"*",EUROSTAT_VBE_IND_2010!$D$7:$D$732,"23*"))/1000+(SUMIFS(EUROSTAT_VBE_IND_2010!J$7:J$732,EUROSTAT_VBE_IND_2010!$B$7:$B$732,$D158,EUROSTAT_VBE_IND_2010!$C$7:$C$732,"*"&amp;RIGHT($A158,3)&amp;"*",EUROSTAT_VBE_IND_2010!$D$7:$D$732,"5544*"))/1000</f>
        <v>4.166</v>
      </c>
      <c r="N158" s="17">
        <f>(SUMIFS(EUROSTAT_VBE_IND_2010!K$7:K$732,EUROSTAT_VBE_IND_2010!$B$7:$B$732,$D158,EUROSTAT_VBE_IND_2010!$C$7:$C$732,"*"&amp;RIGHT($A158,3)&amp;"*",EUROSTAT_VBE_IND_2010!$D$7:$D$732,"2210*"))/1000+(SUMIFS(EUROSTAT_VBE_IND_2010!K$7:K$732,EUROSTAT_VBE_IND_2010!$B$7:$B$732,$D158,EUROSTAT_VBE_IND_2010!$C$7:$C$732,"*"&amp;RIGHT($A158,3)&amp;"*",EUROSTAT_VBE_IND_2010!$D$7:$D$732,"23*"))/1000+(SUMIFS(EUROSTAT_VBE_IND_2010!K$7:K$732,EUROSTAT_VBE_IND_2010!$B$7:$B$732,$D158,EUROSTAT_VBE_IND_2010!$C$7:$C$732,"*"&amp;RIGHT($A158,3)&amp;"*",EUROSTAT_VBE_IND_2010!$D$7:$D$732,"5544*"))/1000</f>
        <v>0</v>
      </c>
      <c r="O158" s="17">
        <f>(SUMIFS(EUROSTAT_VBE_IND_2010!L$7:L$732,EUROSTAT_VBE_IND_2010!$B$7:$B$732,$D158,EUROSTAT_VBE_IND_2010!$C$7:$C$732,"*"&amp;RIGHT($A158,3)&amp;"*",EUROSTAT_VBE_IND_2010!$D$7:$D$732,"2210*"))/1000+(SUMIFS(EUROSTAT_VBE_IND_2010!L$7:L$732,EUROSTAT_VBE_IND_2010!$B$7:$B$732,$D158,EUROSTAT_VBE_IND_2010!$C$7:$C$732,"*"&amp;RIGHT($A158,3)&amp;"*",EUROSTAT_VBE_IND_2010!$D$7:$D$732,"23*"))/1000+(SUMIFS(EUROSTAT_VBE_IND_2010!L$7:L$732,EUROSTAT_VBE_IND_2010!$B$7:$B$732,$D158,EUROSTAT_VBE_IND_2010!$C$7:$C$732,"*"&amp;RIGHT($A158,3)&amp;"*",EUROSTAT_VBE_IND_2010!$D$7:$D$732,"5544*"))/1000</f>
        <v>0</v>
      </c>
      <c r="P158" s="17">
        <f>(SUMIFS(EUROSTAT_VBE_IND_2010!M$7:M$732,EUROSTAT_VBE_IND_2010!$B$7:$B$732,$D158,EUROSTAT_VBE_IND_2010!$C$7:$C$732,"*"&amp;RIGHT($A158,3)&amp;"*",EUROSTAT_VBE_IND_2010!$D$7:$D$732,"2210*"))/1000+(SUMIFS(EUROSTAT_VBE_IND_2010!M$7:M$732,EUROSTAT_VBE_IND_2010!$B$7:$B$732,$D158,EUROSTAT_VBE_IND_2010!$C$7:$C$732,"*"&amp;RIGHT($A158,3)&amp;"*",EUROSTAT_VBE_IND_2010!$D$7:$D$732,"23*"))/1000+(SUMIFS(EUROSTAT_VBE_IND_2010!M$7:M$732,EUROSTAT_VBE_IND_2010!$B$7:$B$732,$D158,EUROSTAT_VBE_IND_2010!$C$7:$C$732,"*"&amp;RIGHT($A158,3)&amp;"*",EUROSTAT_VBE_IND_2010!$D$7:$D$732,"5544*"))/1000</f>
        <v>0</v>
      </c>
      <c r="Q158" s="17">
        <f>(SUMIFS(EUROSTAT_VBE_IND_2010!N$7:N$732,EUROSTAT_VBE_IND_2010!$B$7:$B$732,$D158,EUROSTAT_VBE_IND_2010!$C$7:$C$732,"*"&amp;RIGHT($A158,3)&amp;"*",EUROSTAT_VBE_IND_2010!$D$7:$D$732,"2210*"))/1000+(SUMIFS(EUROSTAT_VBE_IND_2010!N$7:N$732,EUROSTAT_VBE_IND_2010!$B$7:$B$732,$D158,EUROSTAT_VBE_IND_2010!$C$7:$C$732,"*"&amp;RIGHT($A158,3)&amp;"*",EUROSTAT_VBE_IND_2010!$D$7:$D$732,"23*"))/1000+(SUMIFS(EUROSTAT_VBE_IND_2010!N$7:N$732,EUROSTAT_VBE_IND_2010!$B$7:$B$732,$D158,EUROSTAT_VBE_IND_2010!$C$7:$C$732,"*"&amp;RIGHT($A158,3)&amp;"*",EUROSTAT_VBE_IND_2010!$D$7:$D$732,"5544*"))/1000</f>
        <v>0</v>
      </c>
      <c r="R158" s="17">
        <f>(SUMIFS(EUROSTAT_VBE_IND_2010!O$7:O$732,EUROSTAT_VBE_IND_2010!$B$7:$B$732,$D158,EUROSTAT_VBE_IND_2010!$C$7:$C$732,"*"&amp;RIGHT($A158,3)&amp;"*",EUROSTAT_VBE_IND_2010!$D$7:$D$732,"2210*"))/1000+(SUMIFS(EUROSTAT_VBE_IND_2010!O$7:O$732,EUROSTAT_VBE_IND_2010!$B$7:$B$732,$D158,EUROSTAT_VBE_IND_2010!$C$7:$C$732,"*"&amp;RIGHT($A158,3)&amp;"*",EUROSTAT_VBE_IND_2010!$D$7:$D$732,"23*"))/1000+(SUMIFS(EUROSTAT_VBE_IND_2010!O$7:O$732,EUROSTAT_VBE_IND_2010!$B$7:$B$732,$D158,EUROSTAT_VBE_IND_2010!$C$7:$C$732,"*"&amp;RIGHT($A158,3)&amp;"*",EUROSTAT_VBE_IND_2010!$D$7:$D$732,"5544*"))/1000</f>
        <v>0</v>
      </c>
      <c r="S158" s="17">
        <f>(SUMIFS(EUROSTAT_VBE_IND_2010!P$7:P$732,EUROSTAT_VBE_IND_2010!$B$7:$B$732,$D158,EUROSTAT_VBE_IND_2010!$C$7:$C$732,"*"&amp;RIGHT($A158,3)&amp;"*",EUROSTAT_VBE_IND_2010!$D$7:$D$732,"2210*"))/1000+(SUMIFS(EUROSTAT_VBE_IND_2010!P$7:P$732,EUROSTAT_VBE_IND_2010!$B$7:$B$732,$D158,EUROSTAT_VBE_IND_2010!$C$7:$C$732,"*"&amp;RIGHT($A158,3)&amp;"*",EUROSTAT_VBE_IND_2010!$D$7:$D$732,"23*"))/1000+(SUMIFS(EUROSTAT_VBE_IND_2010!P$7:P$732,EUROSTAT_VBE_IND_2010!$B$7:$B$732,$D158,EUROSTAT_VBE_IND_2010!$C$7:$C$732,"*"&amp;RIGHT($A158,3)&amp;"*",EUROSTAT_VBE_IND_2010!$D$7:$D$732,"5544*"))/1000</f>
        <v>0</v>
      </c>
      <c r="T158" s="17">
        <f>(SUMIFS(EUROSTAT_VBE_IND_2010!Q$7:Q$732,EUROSTAT_VBE_IND_2010!$B$7:$B$732,$D158,EUROSTAT_VBE_IND_2010!$C$7:$C$732,"*"&amp;RIGHT($A158,3)&amp;"*",EUROSTAT_VBE_IND_2010!$D$7:$D$732,"2210*"))/1000+(SUMIFS(EUROSTAT_VBE_IND_2010!Q$7:Q$732,EUROSTAT_VBE_IND_2010!$B$7:$B$732,$D158,EUROSTAT_VBE_IND_2010!$C$7:$C$732,"*"&amp;RIGHT($A158,3)&amp;"*",EUROSTAT_VBE_IND_2010!$D$7:$D$732,"23*"))/1000+(SUMIFS(EUROSTAT_VBE_IND_2010!Q$7:Q$732,EUROSTAT_VBE_IND_2010!$B$7:$B$732,$D158,EUROSTAT_VBE_IND_2010!$C$7:$C$732,"*"&amp;RIGHT($A158,3)&amp;"*",EUROSTAT_VBE_IND_2010!$D$7:$D$732,"5544*"))/1000</f>
        <v>0</v>
      </c>
      <c r="U158" s="17">
        <f>(SUMIFS(EUROSTAT_VBE_IND_2010!R$7:R$732,EUROSTAT_VBE_IND_2010!$B$7:$B$732,$D158,EUROSTAT_VBE_IND_2010!$C$7:$C$732,"*"&amp;RIGHT($A158,3)&amp;"*",EUROSTAT_VBE_IND_2010!$D$7:$D$732,"2210*"))/1000+(SUMIFS(EUROSTAT_VBE_IND_2010!R$7:R$732,EUROSTAT_VBE_IND_2010!$B$7:$B$732,$D158,EUROSTAT_VBE_IND_2010!$C$7:$C$732,"*"&amp;RIGHT($A158,3)&amp;"*",EUROSTAT_VBE_IND_2010!$D$7:$D$732,"23*"))/1000+(SUMIFS(EUROSTAT_VBE_IND_2010!R$7:R$732,EUROSTAT_VBE_IND_2010!$B$7:$B$732,$D158,EUROSTAT_VBE_IND_2010!$C$7:$C$732,"*"&amp;RIGHT($A158,3)&amp;"*",EUROSTAT_VBE_IND_2010!$D$7:$D$732,"5544*"))/1000</f>
        <v>0</v>
      </c>
      <c r="V158" s="17">
        <f>(SUMIFS(EUROSTAT_VBE_IND_2010!S$7:S$732,EUROSTAT_VBE_IND_2010!$B$7:$B$732,$D158,EUROSTAT_VBE_IND_2010!$C$7:$C$732,"*"&amp;RIGHT($A158,3)&amp;"*",EUROSTAT_VBE_IND_2010!$D$7:$D$732,"2210*"))/1000+(SUMIFS(EUROSTAT_VBE_IND_2010!S$7:S$732,EUROSTAT_VBE_IND_2010!$B$7:$B$732,$D158,EUROSTAT_VBE_IND_2010!$C$7:$C$732,"*"&amp;RIGHT($A158,3)&amp;"*",EUROSTAT_VBE_IND_2010!$D$7:$D$732,"23*"))/1000+(SUMIFS(EUROSTAT_VBE_IND_2010!S$7:S$732,EUROSTAT_VBE_IND_2010!$B$7:$B$732,$D158,EUROSTAT_VBE_IND_2010!$C$7:$C$732,"*"&amp;RIGHT($A158,3)&amp;"*",EUROSTAT_VBE_IND_2010!$D$7:$D$732,"5544*"))/1000</f>
        <v>0</v>
      </c>
      <c r="W158" s="17">
        <f>(SUMIFS(EUROSTAT_VBE_IND_2010!T$7:T$732,EUROSTAT_VBE_IND_2010!$B$7:$B$732,$D158,EUROSTAT_VBE_IND_2010!$C$7:$C$732,"*"&amp;RIGHT($A158,3)&amp;"*",EUROSTAT_VBE_IND_2010!$D$7:$D$732,"2210*"))/1000+(SUMIFS(EUROSTAT_VBE_IND_2010!T$7:T$732,EUROSTAT_VBE_IND_2010!$B$7:$B$732,$D158,EUROSTAT_VBE_IND_2010!$C$7:$C$732,"*"&amp;RIGHT($A158,3)&amp;"*",EUROSTAT_VBE_IND_2010!$D$7:$D$732,"23*"))/1000+(SUMIFS(EUROSTAT_VBE_IND_2010!T$7:T$732,EUROSTAT_VBE_IND_2010!$B$7:$B$732,$D158,EUROSTAT_VBE_IND_2010!$C$7:$C$732,"*"&amp;RIGHT($A158,3)&amp;"*",EUROSTAT_VBE_IND_2010!$D$7:$D$732,"5544*"))/1000</f>
        <v>0</v>
      </c>
      <c r="X158" s="17">
        <f>(SUMIFS(EUROSTAT_VBE_IND_2010!U$7:U$732,EUROSTAT_VBE_IND_2010!$B$7:$B$732,$D158,EUROSTAT_VBE_IND_2010!$C$7:$C$732,"*"&amp;RIGHT($A158,3)&amp;"*",EUROSTAT_VBE_IND_2010!$D$7:$D$732,"2210*"))/1000+(SUMIFS(EUROSTAT_VBE_IND_2010!U$7:U$732,EUROSTAT_VBE_IND_2010!$B$7:$B$732,$D158,EUROSTAT_VBE_IND_2010!$C$7:$C$732,"*"&amp;RIGHT($A158,3)&amp;"*",EUROSTAT_VBE_IND_2010!$D$7:$D$732,"23*"))/1000+(SUMIFS(EUROSTAT_VBE_IND_2010!U$7:U$732,EUROSTAT_VBE_IND_2010!$B$7:$B$732,$D158,EUROSTAT_VBE_IND_2010!$C$7:$C$732,"*"&amp;RIGHT($A158,3)&amp;"*",EUROSTAT_VBE_IND_2010!$D$7:$D$732,"5544*"))/1000</f>
        <v>0</v>
      </c>
      <c r="Y158" s="17">
        <f>(SUMIFS(EUROSTAT_VBE_IND_2010!V$7:V$732,EUROSTAT_VBE_IND_2010!$B$7:$B$732,$D158,EUROSTAT_VBE_IND_2010!$C$7:$C$732,"*"&amp;RIGHT($A158,3)&amp;"*",EUROSTAT_VBE_IND_2010!$D$7:$D$732,"2210*"))/1000+(SUMIFS(EUROSTAT_VBE_IND_2010!V$7:V$732,EUROSTAT_VBE_IND_2010!$B$7:$B$732,$D158,EUROSTAT_VBE_IND_2010!$C$7:$C$732,"*"&amp;RIGHT($A158,3)&amp;"*",EUROSTAT_VBE_IND_2010!$D$7:$D$732,"23*"))/1000+(SUMIFS(EUROSTAT_VBE_IND_2010!V$7:V$732,EUROSTAT_VBE_IND_2010!$B$7:$B$732,$D158,EUROSTAT_VBE_IND_2010!$C$7:$C$732,"*"&amp;RIGHT($A158,3)&amp;"*",EUROSTAT_VBE_IND_2010!$D$7:$D$732,"5544*"))/1000</f>
        <v>0</v>
      </c>
      <c r="Z158" s="17">
        <f>(SUMIFS(EUROSTAT_VBE_IND_2010!W$7:W$732,EUROSTAT_VBE_IND_2010!$B$7:$B$732,$D158,EUROSTAT_VBE_IND_2010!$C$7:$C$732,"*"&amp;RIGHT($A158,3)&amp;"*",EUROSTAT_VBE_IND_2010!$D$7:$D$732,"2210*"))/1000+(SUMIFS(EUROSTAT_VBE_IND_2010!W$7:W$732,EUROSTAT_VBE_IND_2010!$B$7:$B$732,$D158,EUROSTAT_VBE_IND_2010!$C$7:$C$732,"*"&amp;RIGHT($A158,3)&amp;"*",EUROSTAT_VBE_IND_2010!$D$7:$D$732,"23*"))/1000+(SUMIFS(EUROSTAT_VBE_IND_2010!W$7:W$732,EUROSTAT_VBE_IND_2010!$B$7:$B$732,$D158,EUROSTAT_VBE_IND_2010!$C$7:$C$732,"*"&amp;RIGHT($A158,3)&amp;"*",EUROSTAT_VBE_IND_2010!$D$7:$D$732,"5544*"))/1000</f>
        <v>0</v>
      </c>
      <c r="AA158" s="17">
        <f>(SUMIFS(EUROSTAT_VBE_IND_2010!X$7:X$732,EUROSTAT_VBE_IND_2010!$B$7:$B$732,$D158,EUROSTAT_VBE_IND_2010!$C$7:$C$732,"*"&amp;RIGHT($A158,3)&amp;"*",EUROSTAT_VBE_IND_2010!$D$7:$D$732,"2210*"))/1000+(SUMIFS(EUROSTAT_VBE_IND_2010!X$7:X$732,EUROSTAT_VBE_IND_2010!$B$7:$B$732,$D158,EUROSTAT_VBE_IND_2010!$C$7:$C$732,"*"&amp;RIGHT($A158,3)&amp;"*",EUROSTAT_VBE_IND_2010!$D$7:$D$732,"23*"))/1000+(SUMIFS(EUROSTAT_VBE_IND_2010!X$7:X$732,EUROSTAT_VBE_IND_2010!$B$7:$B$732,$D158,EUROSTAT_VBE_IND_2010!$C$7:$C$732,"*"&amp;RIGHT($A158,3)&amp;"*",EUROSTAT_VBE_IND_2010!$D$7:$D$732,"5544*"))/1000</f>
        <v>0</v>
      </c>
      <c r="AB158" s="17">
        <f>(SUMIFS(EUROSTAT_VBE_IND_2010!AA$7:AA$732,EUROSTAT_VBE_IND_2010!$B$7:$B$732,$D158,EUROSTAT_VBE_IND_2010!$C$7:$C$732,"*"&amp;RIGHT($A158,3)&amp;"*",EUROSTAT_VBE_IND_2010!$D$7:$D$732,"2210*"))/1000+(SUMIFS(EUROSTAT_VBE_IND_2010!AA$7:AA$732,EUROSTAT_VBE_IND_2010!$B$7:$B$732,$D158,EUROSTAT_VBE_IND_2010!$C$7:$C$732,"*"&amp;RIGHT($A158,3)&amp;"*",EUROSTAT_VBE_IND_2010!$D$7:$D$732,"23*"))/1000+(SUMIFS(EUROSTAT_VBE_IND_2010!AA$7:AA$732,EUROSTAT_VBE_IND_2010!$B$7:$B$732,$D158,EUROSTAT_VBE_IND_2010!$C$7:$C$732,"*"&amp;RIGHT($A158,3)&amp;"*",EUROSTAT_VBE_IND_2010!$D$7:$D$732,"5544*"))/1000</f>
        <v>0</v>
      </c>
      <c r="AC158" s="17">
        <f>(SUMIFS(EUROSTAT_VBE_IND_2010!AB$7:AB$732,EUROSTAT_VBE_IND_2010!$B$7:$B$732,$D158,EUROSTAT_VBE_IND_2010!$C$7:$C$732,"*"&amp;RIGHT($A158,3)&amp;"*",EUROSTAT_VBE_IND_2010!$D$7:$D$732,"2210*"))/1000+(SUMIFS(EUROSTAT_VBE_IND_2010!AB$7:AB$732,EUROSTAT_VBE_IND_2010!$B$7:$B$732,$D158,EUROSTAT_VBE_IND_2010!$C$7:$C$732,"*"&amp;RIGHT($A158,3)&amp;"*",EUROSTAT_VBE_IND_2010!$D$7:$D$732,"23*"))/1000+(SUMIFS(EUROSTAT_VBE_IND_2010!AB$7:AB$732,EUROSTAT_VBE_IND_2010!$B$7:$B$732,$D158,EUROSTAT_VBE_IND_2010!$C$7:$C$732,"*"&amp;RIGHT($A158,3)&amp;"*",EUROSTAT_VBE_IND_2010!$D$7:$D$732,"5544*"))/1000</f>
        <v>0</v>
      </c>
      <c r="AD158" s="17">
        <f>(SUMIFS(EUROSTAT_VBE_IND_2010!AC$7:AC$732,EUROSTAT_VBE_IND_2010!$B$7:$B$732,$D158,EUROSTAT_VBE_IND_2010!$C$7:$C$732,"*"&amp;RIGHT($A158,3)&amp;"*",EUROSTAT_VBE_IND_2010!$D$7:$D$732,"2210*"))/1000+(SUMIFS(EUROSTAT_VBE_IND_2010!AC$7:AC$732,EUROSTAT_VBE_IND_2010!$B$7:$B$732,$D158,EUROSTAT_VBE_IND_2010!$C$7:$C$732,"*"&amp;RIGHT($A158,3)&amp;"*",EUROSTAT_VBE_IND_2010!$D$7:$D$732,"23*"))/1000+(SUMIFS(EUROSTAT_VBE_IND_2010!AC$7:AC$732,EUROSTAT_VBE_IND_2010!$B$7:$B$732,$D158,EUROSTAT_VBE_IND_2010!$C$7:$C$732,"*"&amp;RIGHT($A158,3)&amp;"*",EUROSTAT_VBE_IND_2010!$D$7:$D$732,"5544*"))/1000</f>
        <v>0</v>
      </c>
      <c r="AE158" s="17">
        <f>(SUMIFS(EUROSTAT_VBE_IND_2010!AD$7:AD$732,EUROSTAT_VBE_IND_2010!$B$7:$B$732,$D158,EUROSTAT_VBE_IND_2010!$C$7:$C$732,"*"&amp;RIGHT($A158,3)&amp;"*",EUROSTAT_VBE_IND_2010!$D$7:$D$732,"2210*"))/1000+(SUMIFS(EUROSTAT_VBE_IND_2010!AD$7:AD$732,EUROSTAT_VBE_IND_2010!$B$7:$B$732,$D158,EUROSTAT_VBE_IND_2010!$C$7:$C$732,"*"&amp;RIGHT($A158,3)&amp;"*",EUROSTAT_VBE_IND_2010!$D$7:$D$732,"23*"))/1000+(SUMIFS(EUROSTAT_VBE_IND_2010!AD$7:AD$732,EUROSTAT_VBE_IND_2010!$B$7:$B$732,$D158,EUROSTAT_VBE_IND_2010!$C$7:$C$732,"*"&amp;RIGHT($A158,3)&amp;"*",EUROSTAT_VBE_IND_2010!$D$7:$D$732,"5544*"))/1000</f>
        <v>0</v>
      </c>
      <c r="AF158" s="17">
        <f>(SUMIFS(EUROSTAT_VBE_IND_2010!AE$7:AE$732,EUROSTAT_VBE_IND_2010!$B$7:$B$732,$D158,EUROSTAT_VBE_IND_2010!$C$7:$C$732,"*"&amp;RIGHT($A158,3)&amp;"*",EUROSTAT_VBE_IND_2010!$D$7:$D$732,"2210*"))/1000+(SUMIFS(EUROSTAT_VBE_IND_2010!AE$7:AE$732,EUROSTAT_VBE_IND_2010!$B$7:$B$732,$D158,EUROSTAT_VBE_IND_2010!$C$7:$C$732,"*"&amp;RIGHT($A158,3)&amp;"*",EUROSTAT_VBE_IND_2010!$D$7:$D$732,"23*"))/1000+(SUMIFS(EUROSTAT_VBE_IND_2010!AE$7:AE$732,EUROSTAT_VBE_IND_2010!$B$7:$B$732,$D158,EUROSTAT_VBE_IND_2010!$C$7:$C$732,"*"&amp;RIGHT($A158,3)&amp;"*",EUROSTAT_VBE_IND_2010!$D$7:$D$732,"5544*"))/1000</f>
        <v>0</v>
      </c>
      <c r="AG158" s="17">
        <f>(SUMIFS(EUROSTAT_VBE_IND_2010!AF$7:AF$732,EUROSTAT_VBE_IND_2010!$B$7:$B$732,$D158,EUROSTAT_VBE_IND_2010!$C$7:$C$732,"*"&amp;RIGHT($A158,3)&amp;"*",EUROSTAT_VBE_IND_2010!$D$7:$D$732,"2210*"))/1000+(SUMIFS(EUROSTAT_VBE_IND_2010!AF$7:AF$732,EUROSTAT_VBE_IND_2010!$B$7:$B$732,$D158,EUROSTAT_VBE_IND_2010!$C$7:$C$732,"*"&amp;RIGHT($A158,3)&amp;"*",EUROSTAT_VBE_IND_2010!$D$7:$D$732,"23*"))/1000+(SUMIFS(EUROSTAT_VBE_IND_2010!AF$7:AF$732,EUROSTAT_VBE_IND_2010!$B$7:$B$732,$D158,EUROSTAT_VBE_IND_2010!$C$7:$C$732,"*"&amp;RIGHT($A158,3)&amp;"*",EUROSTAT_VBE_IND_2010!$D$7:$D$732,"5544*"))/1000</f>
        <v>3.781</v>
      </c>
      <c r="AH158" s="17">
        <f>(SUMIFS(EUROSTAT_VBE_IND_2010!AH$7:AH$732,EUROSTAT_VBE_IND_2010!$B$7:$B$732,$D158,EUROSTAT_VBE_IND_2010!$C$7:$C$732,"*"&amp;RIGHT($A158,3)&amp;"*",EUROSTAT_VBE_IND_2010!$D$7:$D$732,"2210*"))/1000+(SUMIFS(EUROSTAT_VBE_IND_2010!AH$7:AH$732,EUROSTAT_VBE_IND_2010!$B$7:$B$732,$D158,EUROSTAT_VBE_IND_2010!$C$7:$C$732,"*"&amp;RIGHT($A158,3)&amp;"*",EUROSTAT_VBE_IND_2010!$D$7:$D$732,"23*"))/1000+(SUMIFS(EUROSTAT_VBE_IND_2010!AH$7:AH$732,EUROSTAT_VBE_IND_2010!$B$7:$B$732,$D158,EUROSTAT_VBE_IND_2010!$C$7:$C$732,"*"&amp;RIGHT($A158,3)&amp;"*",EUROSTAT_VBE_IND_2010!$D$7:$D$732,"5544*"))/1000</f>
        <v>0.259</v>
      </c>
      <c r="AI158" s="17">
        <f>(SUMIFS(EUROSTAT_VBE_IND_2010!AI$7:AI$732,EUROSTAT_VBE_IND_2010!$B$7:$B$732,$D158,EUROSTAT_VBE_IND_2010!$C$7:$C$732,"*"&amp;RIGHT($A158,3)&amp;"*",EUROSTAT_VBE_IND_2010!$D$7:$D$732,"2210*"))/1000+(SUMIFS(EUROSTAT_VBE_IND_2010!AI$7:AI$732,EUROSTAT_VBE_IND_2010!$B$7:$B$732,$D158,EUROSTAT_VBE_IND_2010!$C$7:$C$732,"*"&amp;RIGHT($A158,3)&amp;"*",EUROSTAT_VBE_IND_2010!$D$7:$D$732,"23*"))/1000+(SUMIFS(EUROSTAT_VBE_IND_2010!AI$7:AI$732,EUROSTAT_VBE_IND_2010!$B$7:$B$732,$D158,EUROSTAT_VBE_IND_2010!$C$7:$C$732,"*"&amp;RIGHT($A158,3)&amp;"*",EUROSTAT_VBE_IND_2010!$D$7:$D$732,"5544*"))/1000</f>
        <v>0</v>
      </c>
      <c r="AJ158" s="17">
        <f>(SUMIFS(EUROSTAT_VBE_IND_2010!AJ$7:AJ$732,EUROSTAT_VBE_IND_2010!$B$7:$B$732,$D158,EUROSTAT_VBE_IND_2010!$C$7:$C$732,"*"&amp;RIGHT($A158,3)&amp;"*",EUROSTAT_VBE_IND_2010!$D$7:$D$732,"2210*"))/1000+(SUMIFS(EUROSTAT_VBE_IND_2010!AJ$7:AJ$732,EUROSTAT_VBE_IND_2010!$B$7:$B$732,$D158,EUROSTAT_VBE_IND_2010!$C$7:$C$732,"*"&amp;RIGHT($A158,3)&amp;"*",EUROSTAT_VBE_IND_2010!$D$7:$D$732,"23*"))/1000+(SUMIFS(EUROSTAT_VBE_IND_2010!AJ$7:AJ$732,EUROSTAT_VBE_IND_2010!$B$7:$B$732,$D158,EUROSTAT_VBE_IND_2010!$C$7:$C$732,"*"&amp;RIGHT($A158,3)&amp;"*",EUROSTAT_VBE_IND_2010!$D$7:$D$732,"5544*"))/1000</f>
        <v>0</v>
      </c>
      <c r="AK158" s="17">
        <f>(SUMIFS(EUROSTAT_VBE_IND_2010!AK$7:AK$732,EUROSTAT_VBE_IND_2010!$B$7:$B$732,$D158,EUROSTAT_VBE_IND_2010!$C$7:$C$732,"*"&amp;RIGHT($A158,3)&amp;"*",EUROSTAT_VBE_IND_2010!$D$7:$D$732,"2210*"))/1000+(SUMIFS(EUROSTAT_VBE_IND_2010!AK$7:AK$732,EUROSTAT_VBE_IND_2010!$B$7:$B$732,$D158,EUROSTAT_VBE_IND_2010!$C$7:$C$732,"*"&amp;RIGHT($A158,3)&amp;"*",EUROSTAT_VBE_IND_2010!$D$7:$D$732,"23*"))/1000+(SUMIFS(EUROSTAT_VBE_IND_2010!AK$7:AK$732,EUROSTAT_VBE_IND_2010!$B$7:$B$732,$D158,EUROSTAT_VBE_IND_2010!$C$7:$C$732,"*"&amp;RIGHT($A158,3)&amp;"*",EUROSTAT_VBE_IND_2010!$D$7:$D$732,"5544*"))/1000</f>
        <v>0</v>
      </c>
      <c r="AL158" s="198">
        <f>SUMIFS('IEA Bal_AL-IND'!$D$30:$D$329,'IEA Bal_AL-IND'!$A$30:$A$329,"*"&amp;RIGHT($B158,8),'IEA Bal_AL-IND'!$C$30:$C$329,'Aggregated Balance-IND_2010'!$E158)</f>
        <v>0</v>
      </c>
      <c r="AM158" s="198">
        <f>SUMIFS('IEA Bal_BA-IND'!$D$30:$D$329,'IEA Bal_BA-IND'!$A$30:$A$329,"*"&amp;RIGHT($B158,8),'IEA Bal_BA-IND'!$C$30:$C$329,'Aggregated Balance-IND_2010'!$E158)</f>
        <v>0</v>
      </c>
      <c r="AN158" s="198">
        <f>SUMIFS('IEA Bal_KS-IND'!$D$30:$D$329,'IEA Bal_KS-IND'!$A$30:$A$329,"*"&amp;RIGHT($B158,8),'IEA Bal_KS-IND'!$C$30:$C$329,'Aggregated Balance-IND_2010'!$E158)</f>
        <v>0</v>
      </c>
      <c r="AO158" s="17">
        <f>(SUMIFS(EUROSTAT_VBE_IND_2010!Y$7:Y$732,EUROSTAT_VBE_IND_2010!$B$7:$B$732,$D158,EUROSTAT_VBE_IND_2010!$C$7:$C$732,"*"&amp;RIGHT($A158,3)&amp;"*",EUROSTAT_VBE_IND_2010!$D$7:$D$732,"2210*"))/1000+(SUMIFS(EUROSTAT_VBE_IND_2010!Y$7:Y$732,EUROSTAT_VBE_IND_2010!$B$7:$B$732,$D158,EUROSTAT_VBE_IND_2010!$C$7:$C$732,"*"&amp;RIGHT($A158,3)&amp;"*",EUROSTAT_VBE_IND_2010!$D$7:$D$732,"23*"))/1000+(SUMIFS(EUROSTAT_VBE_IND_2010!Y$7:Y$732,EUROSTAT_VBE_IND_2010!$B$7:$B$732,$D158,EUROSTAT_VBE_IND_2010!$C$7:$C$732,"*"&amp;RIGHT($A158,3)&amp;"*",EUROSTAT_VBE_IND_2010!$D$7:$D$732,"5544*"))/1000</f>
        <v>0</v>
      </c>
      <c r="AP158" s="17">
        <f>(SUMIFS(EUROSTAT_VBE_IND_2010!Z$7:Z$732,EUROSTAT_VBE_IND_2010!$B$7:$B$732,$D158,EUROSTAT_VBE_IND_2010!$C$7:$C$732,"*"&amp;RIGHT($A158,3)&amp;"*",EUROSTAT_VBE_IND_2010!$D$7:$D$732,"2210*"))/1000+(SUMIFS(EUROSTAT_VBE_IND_2010!Z$7:Z$732,EUROSTAT_VBE_IND_2010!$B$7:$B$732,$D158,EUROSTAT_VBE_IND_2010!$C$7:$C$732,"*"&amp;RIGHT($A158,3)&amp;"*",EUROSTAT_VBE_IND_2010!$D$7:$D$732,"23*"))/1000+(SUMIFS(EUROSTAT_VBE_IND_2010!Z$7:Z$732,EUROSTAT_VBE_IND_2010!$B$7:$B$732,$D158,EUROSTAT_VBE_IND_2010!$C$7:$C$732,"*"&amp;RIGHT($A158,3)&amp;"*",EUROSTAT_VBE_IND_2010!$D$7:$D$732,"5544*"))/1000</f>
        <v>0</v>
      </c>
      <c r="AQ158" s="17">
        <f>(SUMIFS(EUROSTAT_VBE_IND_2010!AG$7:AG$732,EUROSTAT_VBE_IND_2010!$B$7:$B$732,$D158,EUROSTAT_VBE_IND_2010!$C$7:$C$732,"*"&amp;RIGHT($A158,3)&amp;"*",EUROSTAT_VBE_IND_2010!$D$7:$D$732,"2210*"))/1000+(SUMIFS(EUROSTAT_VBE_IND_2010!AG$7:AG$732,EUROSTAT_VBE_IND_2010!$B$7:$B$732,$D158,EUROSTAT_VBE_IND_2010!$C$7:$C$732,"*"&amp;RIGHT($A158,3)&amp;"*",EUROSTAT_VBE_IND_2010!$D$7:$D$732,"23*"))/1000+(SUMIFS(EUROSTAT_VBE_IND_2010!AG$7:AG$732,EUROSTAT_VBE_IND_2010!$B$7:$B$732,$D158,EUROSTAT_VBE_IND_2010!$C$7:$C$732,"*"&amp;RIGHT($A158,3)&amp;"*",EUROSTAT_VBE_IND_2010!$D$7:$D$732,"5544*"))/1000</f>
        <v>0.037</v>
      </c>
    </row>
    <row r="159" spans="1:43">
      <c r="A159" t="str">
        <f>LEFT(EUROSTAT_VBE_IND_2010!$C$190,8)</f>
        <v>B_101815</v>
      </c>
      <c r="B159" s="28" t="s">
        <v>299</v>
      </c>
      <c r="C159" t="s">
        <v>293</v>
      </c>
      <c r="D159" t="s">
        <v>126</v>
      </c>
      <c r="E159" t="s">
        <v>231</v>
      </c>
      <c r="F159" t="s">
        <v>251</v>
      </c>
      <c r="G159" s="17">
        <f>(SUMIFS(EUROSTAT_VBE_IND_2010!E$7:E$732,EUROSTAT_VBE_IND_2010!$B$7:$B$732,$D159,EUROSTAT_VBE_IND_2010!$C$7:$C$732,"*"&amp;RIGHT($A159,3)&amp;"*",EUROSTAT_VBE_IND_2010!$D$7:$D$732,"2230*"))/1000+(SUMIFS(EUROSTAT_VBE_IND_2010!E$7:E$732,EUROSTAT_VBE_IND_2010!$B$7:$B$732,$D159,EUROSTAT_VBE_IND_2010!$C$7:$C$732,"*"&amp;RIGHT($A158,3)&amp;"*",EUROSTAT_VBE_IND_2010!$D$7:$D$732,"2130*"))/1000</f>
        <v>0</v>
      </c>
      <c r="H159" s="17">
        <f>(SUMIFS(EUROSTAT_VBE_IND_2010!F$7:F$732,EUROSTAT_VBE_IND_2010!$B$7:$B$732,$D159,EUROSTAT_VBE_IND_2010!$C$7:$C$732,"*"&amp;RIGHT($A159,3)&amp;"*",EUROSTAT_VBE_IND_2010!$D$7:$D$732,"2230*"))/1000+(SUMIFS(EUROSTAT_VBE_IND_2010!F$7:F$732,EUROSTAT_VBE_IND_2010!$B$7:$B$732,$D159,EUROSTAT_VBE_IND_2010!$C$7:$C$732,"*"&amp;RIGHT($A158,3)&amp;"*",EUROSTAT_VBE_IND_2010!$D$7:$D$732,"2130*"))/1000</f>
        <v>2.639</v>
      </c>
      <c r="I159" s="17">
        <f>(SUMIFS(EUROSTAT_VBE_IND_2010!G$7:G$732,EUROSTAT_VBE_IND_2010!$B$7:$B$732,$D159,EUROSTAT_VBE_IND_2010!$C$7:$C$732,"*"&amp;RIGHT($A159,3)&amp;"*",EUROSTAT_VBE_IND_2010!$D$7:$D$732,"2230*"))/1000+(SUMIFS(EUROSTAT_VBE_IND_2010!G$7:G$732,EUROSTAT_VBE_IND_2010!$B$7:$B$732,$D159,EUROSTAT_VBE_IND_2010!$C$7:$C$732,"*"&amp;RIGHT($A158,3)&amp;"*",EUROSTAT_VBE_IND_2010!$D$7:$D$732,"2130*"))/1000</f>
        <v>0</v>
      </c>
      <c r="J159" s="198">
        <f>SUMIFS('IEA Bal_CH-IND'!$D$30:$D$329,'IEA Bal_CH-IND'!$A$30:$A$329,"*"&amp;RIGHT($B159,8),'IEA Bal_CH-IND'!$C$30:$C$329,'Aggregated Balance-IND_2010'!$E159)</f>
        <v>0</v>
      </c>
      <c r="K159" s="17">
        <f>(SUMIFS(EUROSTAT_VBE_IND_2010!H$7:H$732,EUROSTAT_VBE_IND_2010!$B$7:$B$732,$D159,EUROSTAT_VBE_IND_2010!$C$7:$C$732,"*"&amp;RIGHT($A159,3)&amp;"*",EUROSTAT_VBE_IND_2010!$D$7:$D$732,"2230*"))/1000+(SUMIFS(EUROSTAT_VBE_IND_2010!H$7:H$732,EUROSTAT_VBE_IND_2010!$B$7:$B$732,$D159,EUROSTAT_VBE_IND_2010!$C$7:$C$732,"*"&amp;RIGHT($A158,3)&amp;"*",EUROSTAT_VBE_IND_2010!$D$7:$D$732,"2130*"))/1000</f>
        <v>0</v>
      </c>
      <c r="L159" s="17">
        <f>(SUMIFS(EUROSTAT_VBE_IND_2010!I$7:I$732,EUROSTAT_VBE_IND_2010!$B$7:$B$732,$D159,EUROSTAT_VBE_IND_2010!$C$7:$C$732,"*"&amp;RIGHT($A159,3)&amp;"*",EUROSTAT_VBE_IND_2010!$D$7:$D$732,"2230*"))/1000+(SUMIFS(EUROSTAT_VBE_IND_2010!I$7:I$732,EUROSTAT_VBE_IND_2010!$B$7:$B$732,$D159,EUROSTAT_VBE_IND_2010!$C$7:$C$732,"*"&amp;RIGHT($A158,3)&amp;"*",EUROSTAT_VBE_IND_2010!$D$7:$D$732,"2130*"))/1000</f>
        <v>0.49</v>
      </c>
      <c r="M159" s="17">
        <f>(SUMIFS(EUROSTAT_VBE_IND_2010!J$7:J$732,EUROSTAT_VBE_IND_2010!$B$7:$B$732,$D159,EUROSTAT_VBE_IND_2010!$C$7:$C$732,"*"&amp;RIGHT($A159,3)&amp;"*",EUROSTAT_VBE_IND_2010!$D$7:$D$732,"2230*"))/1000+(SUMIFS(EUROSTAT_VBE_IND_2010!J$7:J$732,EUROSTAT_VBE_IND_2010!$B$7:$B$732,$D159,EUROSTAT_VBE_IND_2010!$C$7:$C$732,"*"&amp;RIGHT($A158,3)&amp;"*",EUROSTAT_VBE_IND_2010!$D$7:$D$732,"2130*"))/1000</f>
        <v>4.44</v>
      </c>
      <c r="N159" s="17">
        <f>(SUMIFS(EUROSTAT_VBE_IND_2010!K$7:K$732,EUROSTAT_VBE_IND_2010!$B$7:$B$732,$D159,EUROSTAT_VBE_IND_2010!$C$7:$C$732,"*"&amp;RIGHT($A159,3)&amp;"*",EUROSTAT_VBE_IND_2010!$D$7:$D$732,"2230*"))/1000+(SUMIFS(EUROSTAT_VBE_IND_2010!K$7:K$732,EUROSTAT_VBE_IND_2010!$B$7:$B$732,$D159,EUROSTAT_VBE_IND_2010!$C$7:$C$732,"*"&amp;RIGHT($A158,3)&amp;"*",EUROSTAT_VBE_IND_2010!$D$7:$D$732,"2130*"))/1000</f>
        <v>0</v>
      </c>
      <c r="O159" s="17">
        <f>(SUMIFS(EUROSTAT_VBE_IND_2010!L$7:L$732,EUROSTAT_VBE_IND_2010!$B$7:$B$732,$D159,EUROSTAT_VBE_IND_2010!$C$7:$C$732,"*"&amp;RIGHT($A159,3)&amp;"*",EUROSTAT_VBE_IND_2010!$D$7:$D$732,"2230*"))/1000+(SUMIFS(EUROSTAT_VBE_IND_2010!L$7:L$732,EUROSTAT_VBE_IND_2010!$B$7:$B$732,$D159,EUROSTAT_VBE_IND_2010!$C$7:$C$732,"*"&amp;RIGHT($A158,3)&amp;"*",EUROSTAT_VBE_IND_2010!$D$7:$D$732,"2130*"))/1000</f>
        <v>0</v>
      </c>
      <c r="P159" s="17">
        <f>(SUMIFS(EUROSTAT_VBE_IND_2010!M$7:M$732,EUROSTAT_VBE_IND_2010!$B$7:$B$732,$D159,EUROSTAT_VBE_IND_2010!$C$7:$C$732,"*"&amp;RIGHT($A159,3)&amp;"*",EUROSTAT_VBE_IND_2010!$D$7:$D$732,"2230*"))/1000+(SUMIFS(EUROSTAT_VBE_IND_2010!M$7:M$732,EUROSTAT_VBE_IND_2010!$B$7:$B$732,$D159,EUROSTAT_VBE_IND_2010!$C$7:$C$732,"*"&amp;RIGHT($A158,3)&amp;"*",EUROSTAT_VBE_IND_2010!$D$7:$D$732,"2130*"))/1000</f>
        <v>0</v>
      </c>
      <c r="Q159" s="17">
        <f>(SUMIFS(EUROSTAT_VBE_IND_2010!N$7:N$732,EUROSTAT_VBE_IND_2010!$B$7:$B$732,$D159,EUROSTAT_VBE_IND_2010!$C$7:$C$732,"*"&amp;RIGHT($A159,3)&amp;"*",EUROSTAT_VBE_IND_2010!$D$7:$D$732,"2230*"))/1000+(SUMIFS(EUROSTAT_VBE_IND_2010!N$7:N$732,EUROSTAT_VBE_IND_2010!$B$7:$B$732,$D159,EUROSTAT_VBE_IND_2010!$C$7:$C$732,"*"&amp;RIGHT($A158,3)&amp;"*",EUROSTAT_VBE_IND_2010!$D$7:$D$732,"2130*"))/1000</f>
        <v>0</v>
      </c>
      <c r="R159" s="17">
        <f>(SUMIFS(EUROSTAT_VBE_IND_2010!O$7:O$732,EUROSTAT_VBE_IND_2010!$B$7:$B$732,$D159,EUROSTAT_VBE_IND_2010!$C$7:$C$732,"*"&amp;RIGHT($A159,3)&amp;"*",EUROSTAT_VBE_IND_2010!$D$7:$D$732,"2230*"))/1000+(SUMIFS(EUROSTAT_VBE_IND_2010!O$7:O$732,EUROSTAT_VBE_IND_2010!$B$7:$B$732,$D159,EUROSTAT_VBE_IND_2010!$C$7:$C$732,"*"&amp;RIGHT($A158,3)&amp;"*",EUROSTAT_VBE_IND_2010!$D$7:$D$732,"2130*"))/1000</f>
        <v>0</v>
      </c>
      <c r="S159" s="17">
        <f>(SUMIFS(EUROSTAT_VBE_IND_2010!P$7:P$732,EUROSTAT_VBE_IND_2010!$B$7:$B$732,$D159,EUROSTAT_VBE_IND_2010!$C$7:$C$732,"*"&amp;RIGHT($A159,3)&amp;"*",EUROSTAT_VBE_IND_2010!$D$7:$D$732,"2230*"))/1000+(SUMIFS(EUROSTAT_VBE_IND_2010!P$7:P$732,EUROSTAT_VBE_IND_2010!$B$7:$B$732,$D159,EUROSTAT_VBE_IND_2010!$C$7:$C$732,"*"&amp;RIGHT($A158,3)&amp;"*",EUROSTAT_VBE_IND_2010!$D$7:$D$732,"2130*"))/1000</f>
        <v>0</v>
      </c>
      <c r="T159" s="17">
        <f>(SUMIFS(EUROSTAT_VBE_IND_2010!Q$7:Q$732,EUROSTAT_VBE_IND_2010!$B$7:$B$732,$D159,EUROSTAT_VBE_IND_2010!$C$7:$C$732,"*"&amp;RIGHT($A159,3)&amp;"*",EUROSTAT_VBE_IND_2010!$D$7:$D$732,"2230*"))/1000+(SUMIFS(EUROSTAT_VBE_IND_2010!Q$7:Q$732,EUROSTAT_VBE_IND_2010!$B$7:$B$732,$D159,EUROSTAT_VBE_IND_2010!$C$7:$C$732,"*"&amp;RIGHT($A158,3)&amp;"*",EUROSTAT_VBE_IND_2010!$D$7:$D$732,"2130*"))/1000</f>
        <v>0</v>
      </c>
      <c r="U159" s="17">
        <f>(SUMIFS(EUROSTAT_VBE_IND_2010!R$7:R$732,EUROSTAT_VBE_IND_2010!$B$7:$B$732,$D159,EUROSTAT_VBE_IND_2010!$C$7:$C$732,"*"&amp;RIGHT($A159,3)&amp;"*",EUROSTAT_VBE_IND_2010!$D$7:$D$732,"2230*"))/1000+(SUMIFS(EUROSTAT_VBE_IND_2010!R$7:R$732,EUROSTAT_VBE_IND_2010!$B$7:$B$732,$D159,EUROSTAT_VBE_IND_2010!$C$7:$C$732,"*"&amp;RIGHT($A158,3)&amp;"*",EUROSTAT_VBE_IND_2010!$D$7:$D$732,"2130*"))/1000</f>
        <v>0.038</v>
      </c>
      <c r="V159" s="17">
        <f>(SUMIFS(EUROSTAT_VBE_IND_2010!S$7:S$732,EUROSTAT_VBE_IND_2010!$B$7:$B$732,$D159,EUROSTAT_VBE_IND_2010!$C$7:$C$732,"*"&amp;RIGHT($A159,3)&amp;"*",EUROSTAT_VBE_IND_2010!$D$7:$D$732,"2230*"))/1000+(SUMIFS(EUROSTAT_VBE_IND_2010!S$7:S$732,EUROSTAT_VBE_IND_2010!$B$7:$B$732,$D159,EUROSTAT_VBE_IND_2010!$C$7:$C$732,"*"&amp;RIGHT($A158,3)&amp;"*",EUROSTAT_VBE_IND_2010!$D$7:$D$732,"2130*"))/1000</f>
        <v>0</v>
      </c>
      <c r="W159" s="17">
        <f>(SUMIFS(EUROSTAT_VBE_IND_2010!T$7:T$732,EUROSTAT_VBE_IND_2010!$B$7:$B$732,$D159,EUROSTAT_VBE_IND_2010!$C$7:$C$732,"*"&amp;RIGHT($A159,3)&amp;"*",EUROSTAT_VBE_IND_2010!$D$7:$D$732,"2230*"))/1000+(SUMIFS(EUROSTAT_VBE_IND_2010!T$7:T$732,EUROSTAT_VBE_IND_2010!$B$7:$B$732,$D159,EUROSTAT_VBE_IND_2010!$C$7:$C$732,"*"&amp;RIGHT($A158,3)&amp;"*",EUROSTAT_VBE_IND_2010!$D$7:$D$732,"2130*"))/1000</f>
        <v>0</v>
      </c>
      <c r="X159" s="17">
        <f>(SUMIFS(EUROSTAT_VBE_IND_2010!U$7:U$732,EUROSTAT_VBE_IND_2010!$B$7:$B$732,$D159,EUROSTAT_VBE_IND_2010!$C$7:$C$732,"*"&amp;RIGHT($A159,3)&amp;"*",EUROSTAT_VBE_IND_2010!$D$7:$D$732,"2230*"))/1000+(SUMIFS(EUROSTAT_VBE_IND_2010!U$7:U$732,EUROSTAT_VBE_IND_2010!$B$7:$B$732,$D159,EUROSTAT_VBE_IND_2010!$C$7:$C$732,"*"&amp;RIGHT($A158,3)&amp;"*",EUROSTAT_VBE_IND_2010!$D$7:$D$732,"2130*"))/1000</f>
        <v>0</v>
      </c>
      <c r="Y159" s="17">
        <f>(SUMIFS(EUROSTAT_VBE_IND_2010!V$7:V$732,EUROSTAT_VBE_IND_2010!$B$7:$B$732,$D159,EUROSTAT_VBE_IND_2010!$C$7:$C$732,"*"&amp;RIGHT($A159,3)&amp;"*",EUROSTAT_VBE_IND_2010!$D$7:$D$732,"2230*"))/1000+(SUMIFS(EUROSTAT_VBE_IND_2010!V$7:V$732,EUROSTAT_VBE_IND_2010!$B$7:$B$732,$D159,EUROSTAT_VBE_IND_2010!$C$7:$C$732,"*"&amp;RIGHT($A158,3)&amp;"*",EUROSTAT_VBE_IND_2010!$D$7:$D$732,"2130*"))/1000</f>
        <v>0</v>
      </c>
      <c r="Z159" s="17">
        <f>(SUMIFS(EUROSTAT_VBE_IND_2010!W$7:W$732,EUROSTAT_VBE_IND_2010!$B$7:$B$732,$D159,EUROSTAT_VBE_IND_2010!$C$7:$C$732,"*"&amp;RIGHT($A159,3)&amp;"*",EUROSTAT_VBE_IND_2010!$D$7:$D$732,"2230*"))/1000+(SUMIFS(EUROSTAT_VBE_IND_2010!W$7:W$732,EUROSTAT_VBE_IND_2010!$B$7:$B$732,$D159,EUROSTAT_VBE_IND_2010!$C$7:$C$732,"*"&amp;RIGHT($A158,3)&amp;"*",EUROSTAT_VBE_IND_2010!$D$7:$D$732,"2130*"))/1000</f>
        <v>0</v>
      </c>
      <c r="AA159" s="17">
        <f>(SUMIFS(EUROSTAT_VBE_IND_2010!X$7:X$732,EUROSTAT_VBE_IND_2010!$B$7:$B$732,$D159,EUROSTAT_VBE_IND_2010!$C$7:$C$732,"*"&amp;RIGHT($A159,3)&amp;"*",EUROSTAT_VBE_IND_2010!$D$7:$D$732,"2230*"))/1000+(SUMIFS(EUROSTAT_VBE_IND_2010!X$7:X$732,EUROSTAT_VBE_IND_2010!$B$7:$B$732,$D159,EUROSTAT_VBE_IND_2010!$C$7:$C$732,"*"&amp;RIGHT($A158,3)&amp;"*",EUROSTAT_VBE_IND_2010!$D$7:$D$732,"2130*"))/1000</f>
        <v>0</v>
      </c>
      <c r="AB159" s="17">
        <f>(SUMIFS(EUROSTAT_VBE_IND_2010!AA$7:AA$732,EUROSTAT_VBE_IND_2010!$B$7:$B$732,$D159,EUROSTAT_VBE_IND_2010!$C$7:$C$732,"*"&amp;RIGHT($A159,3)&amp;"*",EUROSTAT_VBE_IND_2010!$D$7:$D$732,"2230*"))/1000+(SUMIFS(EUROSTAT_VBE_IND_2010!AA$7:AA$732,EUROSTAT_VBE_IND_2010!$B$7:$B$732,$D159,EUROSTAT_VBE_IND_2010!$C$7:$C$732,"*"&amp;RIGHT($A158,3)&amp;"*",EUROSTAT_VBE_IND_2010!$D$7:$D$732,"2130*"))/1000</f>
        <v>0</v>
      </c>
      <c r="AC159" s="17">
        <f>(SUMIFS(EUROSTAT_VBE_IND_2010!AB$7:AB$732,EUROSTAT_VBE_IND_2010!$B$7:$B$732,$D159,EUROSTAT_VBE_IND_2010!$C$7:$C$732,"*"&amp;RIGHT($A159,3)&amp;"*",EUROSTAT_VBE_IND_2010!$D$7:$D$732,"2230*"))/1000+(SUMIFS(EUROSTAT_VBE_IND_2010!AB$7:AB$732,EUROSTAT_VBE_IND_2010!$B$7:$B$732,$D159,EUROSTAT_VBE_IND_2010!$C$7:$C$732,"*"&amp;RIGHT($A158,3)&amp;"*",EUROSTAT_VBE_IND_2010!$D$7:$D$732,"2130*"))/1000</f>
        <v>0</v>
      </c>
      <c r="AD159" s="17">
        <f>(SUMIFS(EUROSTAT_VBE_IND_2010!AC$7:AC$732,EUROSTAT_VBE_IND_2010!$B$7:$B$732,$D159,EUROSTAT_VBE_IND_2010!$C$7:$C$732,"*"&amp;RIGHT($A159,3)&amp;"*",EUROSTAT_VBE_IND_2010!$D$7:$D$732,"2230*"))/1000+(SUMIFS(EUROSTAT_VBE_IND_2010!AC$7:AC$732,EUROSTAT_VBE_IND_2010!$B$7:$B$732,$D159,EUROSTAT_VBE_IND_2010!$C$7:$C$732,"*"&amp;RIGHT($A158,3)&amp;"*",EUROSTAT_VBE_IND_2010!$D$7:$D$732,"2130*"))/1000</f>
        <v>0</v>
      </c>
      <c r="AE159" s="17">
        <f>(SUMIFS(EUROSTAT_VBE_IND_2010!AD$7:AD$732,EUROSTAT_VBE_IND_2010!$B$7:$B$732,$D159,EUROSTAT_VBE_IND_2010!$C$7:$C$732,"*"&amp;RIGHT($A159,3)&amp;"*",EUROSTAT_VBE_IND_2010!$D$7:$D$732,"2230*"))/1000+(SUMIFS(EUROSTAT_VBE_IND_2010!AD$7:AD$732,EUROSTAT_VBE_IND_2010!$B$7:$B$732,$D159,EUROSTAT_VBE_IND_2010!$C$7:$C$732,"*"&amp;RIGHT($A158,3)&amp;"*",EUROSTAT_VBE_IND_2010!$D$7:$D$732,"2130*"))/1000</f>
        <v>0</v>
      </c>
      <c r="AF159" s="17">
        <f>(SUMIFS(EUROSTAT_VBE_IND_2010!AE$7:AE$732,EUROSTAT_VBE_IND_2010!$B$7:$B$732,$D159,EUROSTAT_VBE_IND_2010!$C$7:$C$732,"*"&amp;RIGHT($A159,3)&amp;"*",EUROSTAT_VBE_IND_2010!$D$7:$D$732,"2230*"))/1000+(SUMIFS(EUROSTAT_VBE_IND_2010!AE$7:AE$732,EUROSTAT_VBE_IND_2010!$B$7:$B$732,$D159,EUROSTAT_VBE_IND_2010!$C$7:$C$732,"*"&amp;RIGHT($A158,3)&amp;"*",EUROSTAT_VBE_IND_2010!$D$7:$D$732,"2130*"))/1000</f>
        <v>0</v>
      </c>
      <c r="AG159" s="17">
        <f>(SUMIFS(EUROSTAT_VBE_IND_2010!AF$7:AF$732,EUROSTAT_VBE_IND_2010!$B$7:$B$732,$D159,EUROSTAT_VBE_IND_2010!$C$7:$C$732,"*"&amp;RIGHT($A159,3)&amp;"*",EUROSTAT_VBE_IND_2010!$D$7:$D$732,"2230*"))/1000+(SUMIFS(EUROSTAT_VBE_IND_2010!AF$7:AF$732,EUROSTAT_VBE_IND_2010!$B$7:$B$732,$D159,EUROSTAT_VBE_IND_2010!$C$7:$C$732,"*"&amp;RIGHT($A158,3)&amp;"*",EUROSTAT_VBE_IND_2010!$D$7:$D$732,"2130*"))/1000</f>
        <v>0</v>
      </c>
      <c r="AH159" s="17">
        <f>(SUMIFS(EUROSTAT_VBE_IND_2010!AH$7:AH$732,EUROSTAT_VBE_IND_2010!$B$7:$B$732,$D159,EUROSTAT_VBE_IND_2010!$C$7:$C$732,"*"&amp;RIGHT($A159,3)&amp;"*",EUROSTAT_VBE_IND_2010!$D$7:$D$732,"2230*"))/1000+(SUMIFS(EUROSTAT_VBE_IND_2010!AH$7:AH$732,EUROSTAT_VBE_IND_2010!$B$7:$B$732,$D159,EUROSTAT_VBE_IND_2010!$C$7:$C$732,"*"&amp;RIGHT($A158,3)&amp;"*",EUROSTAT_VBE_IND_2010!$D$7:$D$732,"2130*"))/1000</f>
        <v>0</v>
      </c>
      <c r="AI159" s="17">
        <f>(SUMIFS(EUROSTAT_VBE_IND_2010!AI$7:AI$732,EUROSTAT_VBE_IND_2010!$B$7:$B$732,$D159,EUROSTAT_VBE_IND_2010!$C$7:$C$732,"*"&amp;RIGHT($A159,3)&amp;"*",EUROSTAT_VBE_IND_2010!$D$7:$D$732,"2230*"))/1000+(SUMIFS(EUROSTAT_VBE_IND_2010!AI$7:AI$732,EUROSTAT_VBE_IND_2010!$B$7:$B$732,$D159,EUROSTAT_VBE_IND_2010!$C$7:$C$732,"*"&amp;RIGHT($A158,3)&amp;"*",EUROSTAT_VBE_IND_2010!$D$7:$D$732,"2130*"))/1000</f>
        <v>0</v>
      </c>
      <c r="AJ159" s="17">
        <f>(SUMIFS(EUROSTAT_VBE_IND_2010!AJ$7:AJ$732,EUROSTAT_VBE_IND_2010!$B$7:$B$732,$D159,EUROSTAT_VBE_IND_2010!$C$7:$C$732,"*"&amp;RIGHT($A159,3)&amp;"*",EUROSTAT_VBE_IND_2010!$D$7:$D$732,"2230*"))/1000+(SUMIFS(EUROSTAT_VBE_IND_2010!AJ$7:AJ$732,EUROSTAT_VBE_IND_2010!$B$7:$B$732,$D159,EUROSTAT_VBE_IND_2010!$C$7:$C$732,"*"&amp;RIGHT($A158,3)&amp;"*",EUROSTAT_VBE_IND_2010!$D$7:$D$732,"2130*"))/1000</f>
        <v>0</v>
      </c>
      <c r="AK159" s="17">
        <f>(SUMIFS(EUROSTAT_VBE_IND_2010!AK$7:AK$732,EUROSTAT_VBE_IND_2010!$B$7:$B$732,$D159,EUROSTAT_VBE_IND_2010!$C$7:$C$732,"*"&amp;RIGHT($A159,3)&amp;"*",EUROSTAT_VBE_IND_2010!$D$7:$D$732,"2230*"))/1000+(SUMIFS(EUROSTAT_VBE_IND_2010!AK$7:AK$732,EUROSTAT_VBE_IND_2010!$B$7:$B$732,$D159,EUROSTAT_VBE_IND_2010!$C$7:$C$732,"*"&amp;RIGHT($A158,3)&amp;"*",EUROSTAT_VBE_IND_2010!$D$7:$D$732,"2130*"))/1000</f>
        <v>0</v>
      </c>
      <c r="AL159" s="198">
        <f>SUMIFS('IEA Bal_AL-IND'!$D$30:$D$329,'IEA Bal_AL-IND'!$A$30:$A$329,"*"&amp;RIGHT($B159,8),'IEA Bal_AL-IND'!$C$30:$C$329,'Aggregated Balance-IND_2010'!$E159)</f>
        <v>0</v>
      </c>
      <c r="AM159" s="198">
        <f>SUMIFS('IEA Bal_BA-IND'!$D$30:$D$329,'IEA Bal_BA-IND'!$A$30:$A$329,"*"&amp;RIGHT($B159,8),'IEA Bal_BA-IND'!$C$30:$C$329,'Aggregated Balance-IND_2010'!$E159)</f>
        <v>0</v>
      </c>
      <c r="AN159" s="198">
        <f>SUMIFS('IEA Bal_KS-IND'!$D$30:$D$329,'IEA Bal_KS-IND'!$A$30:$A$329,"*"&amp;RIGHT($B159,8),'IEA Bal_KS-IND'!$C$30:$C$329,'Aggregated Balance-IND_2010'!$E159)</f>
        <v>0</v>
      </c>
      <c r="AO159" s="17">
        <f>(SUMIFS(EUROSTAT_VBE_IND_2010!Y$7:Y$732,EUROSTAT_VBE_IND_2010!$B$7:$B$732,$D159,EUROSTAT_VBE_IND_2010!$C$7:$C$732,"*"&amp;RIGHT($A159,3)&amp;"*",EUROSTAT_VBE_IND_2010!$D$7:$D$732,"2230*"))/1000+(SUMIFS(EUROSTAT_VBE_IND_2010!Y$7:Y$732,EUROSTAT_VBE_IND_2010!$B$7:$B$732,$D159,EUROSTAT_VBE_IND_2010!$C$7:$C$732,"*"&amp;RIGHT($A158,3)&amp;"*",EUROSTAT_VBE_IND_2010!$D$7:$D$732,"2130*"))/1000</f>
        <v>0</v>
      </c>
      <c r="AP159" s="17">
        <f>(SUMIFS(EUROSTAT_VBE_IND_2010!Z$7:Z$732,EUROSTAT_VBE_IND_2010!$B$7:$B$732,$D159,EUROSTAT_VBE_IND_2010!$C$7:$C$732,"*"&amp;RIGHT($A159,3)&amp;"*",EUROSTAT_VBE_IND_2010!$D$7:$D$732,"2230*"))/1000+(SUMIFS(EUROSTAT_VBE_IND_2010!Z$7:Z$732,EUROSTAT_VBE_IND_2010!$B$7:$B$732,$D159,EUROSTAT_VBE_IND_2010!$C$7:$C$732,"*"&amp;RIGHT($A158,3)&amp;"*",EUROSTAT_VBE_IND_2010!$D$7:$D$732,"2130*"))/1000</f>
        <v>0</v>
      </c>
      <c r="AQ159" s="17">
        <f>(SUMIFS(EUROSTAT_VBE_IND_2010!AG$7:AG$732,EUROSTAT_VBE_IND_2010!$B$7:$B$732,$D159,EUROSTAT_VBE_IND_2010!$C$7:$C$732,"*"&amp;RIGHT($A159,3)&amp;"*",EUROSTAT_VBE_IND_2010!$D$7:$D$732,"2230*"))/1000+(SUMIFS(EUROSTAT_VBE_IND_2010!AG$7:AG$732,EUROSTAT_VBE_IND_2010!$B$7:$B$732,$D159,EUROSTAT_VBE_IND_2010!$C$7:$C$732,"*"&amp;RIGHT($A158,3)&amp;"*",EUROSTAT_VBE_IND_2010!$D$7:$D$732,"2130*"))/1000</f>
        <v>0.88</v>
      </c>
    </row>
    <row r="160" spans="1:43">
      <c r="A160" t="str">
        <f>LEFT(EUROSTAT_VBE_IND_2010!$C$190,8)</f>
        <v>B_101815</v>
      </c>
      <c r="B160" s="28" t="s">
        <v>299</v>
      </c>
      <c r="C160" t="s">
        <v>293</v>
      </c>
      <c r="D160" t="s">
        <v>126</v>
      </c>
      <c r="E160" t="s">
        <v>232</v>
      </c>
      <c r="F160" t="s">
        <v>252</v>
      </c>
      <c r="G160" s="17">
        <f>(SUMIFS(EUROSTAT_VBE_IND_2010!E$7:E$732,EUROSTAT_VBE_IND_2010!$B$7:$B$732,$D160,EUROSTAT_VBE_IND_2010!$C$7:$C$732,"*"&amp;RIGHT($A160,3)&amp;"*",EUROSTAT_VBE_IND_2010!$D$7:$D$732,"212*"))/1000</f>
        <v>0</v>
      </c>
      <c r="H160" s="17">
        <f>(SUMIFS(EUROSTAT_VBE_IND_2010!F$7:F$732,EUROSTAT_VBE_IND_2010!$B$7:$B$732,$D160,EUROSTAT_VBE_IND_2010!$C$7:$C$732,"*"&amp;RIGHT($A158,3)&amp;"*",EUROSTAT_VBE_IND_2010!$D$7:$D$732,"212*"))/1000</f>
        <v>0</v>
      </c>
      <c r="I160" s="17">
        <f>(SUMIFS(EUROSTAT_VBE_IND_2010!G$7:G$732,EUROSTAT_VBE_IND_2010!$B$7:$B$732,$D160,EUROSTAT_VBE_IND_2010!$C$7:$C$732,"*"&amp;RIGHT($A158,3)&amp;"*",EUROSTAT_VBE_IND_2010!$D$7:$D$732,"212*"))/1000</f>
        <v>0</v>
      </c>
      <c r="J160" s="198">
        <f>SUMIFS('IEA Bal_CH-IND'!$D$30:$D$329,'IEA Bal_CH-IND'!$A$30:$A$329,"*"&amp;RIGHT($B160,8),'IEA Bal_CH-IND'!$C$30:$C$329,'Aggregated Balance-IND_2010'!$E160)</f>
        <v>0</v>
      </c>
      <c r="K160" s="17">
        <f>(SUMIFS(EUROSTAT_VBE_IND_2010!H$7:H$732,EUROSTAT_VBE_IND_2010!$B$7:$B$732,$D160,EUROSTAT_VBE_IND_2010!$C$7:$C$732,"*"&amp;RIGHT($A158,3)&amp;"*",EUROSTAT_VBE_IND_2010!$D$7:$D$732,"212*"))/1000</f>
        <v>0</v>
      </c>
      <c r="L160" s="17">
        <f>(SUMIFS(EUROSTAT_VBE_IND_2010!I$7:I$732,EUROSTAT_VBE_IND_2010!$B$7:$B$732,$D160,EUROSTAT_VBE_IND_2010!$C$7:$C$732,"*"&amp;RIGHT($A158,3)&amp;"*",EUROSTAT_VBE_IND_2010!$D$7:$D$732,"212*"))/1000</f>
        <v>0</v>
      </c>
      <c r="M160" s="17">
        <f>(SUMIFS(EUROSTAT_VBE_IND_2010!J$7:J$732,EUROSTAT_VBE_IND_2010!$B$7:$B$732,$D160,EUROSTAT_VBE_IND_2010!$C$7:$C$732,"*"&amp;RIGHT($A158,3)&amp;"*",EUROSTAT_VBE_IND_2010!$D$7:$D$732,"212*"))/1000</f>
        <v>0</v>
      </c>
      <c r="N160" s="17">
        <f>(SUMIFS(EUROSTAT_VBE_IND_2010!K$7:K$732,EUROSTAT_VBE_IND_2010!$B$7:$B$732,$D160,EUROSTAT_VBE_IND_2010!$C$7:$C$732,"*"&amp;RIGHT($A158,3)&amp;"*",EUROSTAT_VBE_IND_2010!$D$7:$D$732,"212*"))/1000</f>
        <v>0</v>
      </c>
      <c r="O160" s="17">
        <f>(SUMIFS(EUROSTAT_VBE_IND_2010!L$7:L$732,EUROSTAT_VBE_IND_2010!$B$7:$B$732,$D160,EUROSTAT_VBE_IND_2010!$C$7:$C$732,"*"&amp;RIGHT($A158,3)&amp;"*",EUROSTAT_VBE_IND_2010!$D$7:$D$732,"212*"))/1000</f>
        <v>0</v>
      </c>
      <c r="P160" s="17">
        <f>(SUMIFS(EUROSTAT_VBE_IND_2010!M$7:M$732,EUROSTAT_VBE_IND_2010!$B$7:$B$732,$D160,EUROSTAT_VBE_IND_2010!$C$7:$C$732,"*"&amp;RIGHT($A158,3)&amp;"*",EUROSTAT_VBE_IND_2010!$D$7:$D$732,"212*"))/1000</f>
        <v>0</v>
      </c>
      <c r="Q160" s="17">
        <f>(SUMIFS(EUROSTAT_VBE_IND_2010!N$7:N$732,EUROSTAT_VBE_IND_2010!$B$7:$B$732,$D160,EUROSTAT_VBE_IND_2010!$C$7:$C$732,"*"&amp;RIGHT($A158,3)&amp;"*",EUROSTAT_VBE_IND_2010!$D$7:$D$732,"212*"))/1000</f>
        <v>0.285</v>
      </c>
      <c r="R160" s="17">
        <f>(SUMIFS(EUROSTAT_VBE_IND_2010!O$7:O$732,EUROSTAT_VBE_IND_2010!$B$7:$B$732,$D160,EUROSTAT_VBE_IND_2010!$C$7:$C$732,"*"&amp;RIGHT($A158,3)&amp;"*",EUROSTAT_VBE_IND_2010!$D$7:$D$732,"212*"))/1000</f>
        <v>0</v>
      </c>
      <c r="S160" s="17">
        <f>(SUMIFS(EUROSTAT_VBE_IND_2010!P$7:P$732,EUROSTAT_VBE_IND_2010!$B$7:$B$732,$D160,EUROSTAT_VBE_IND_2010!$C$7:$C$732,"*"&amp;RIGHT($A158,3)&amp;"*",EUROSTAT_VBE_IND_2010!$D$7:$D$732,"212*"))/1000</f>
        <v>0.57</v>
      </c>
      <c r="T160" s="17">
        <f>(SUMIFS(EUROSTAT_VBE_IND_2010!Q$7:Q$732,EUROSTAT_VBE_IND_2010!$B$7:$B$732,$D160,EUROSTAT_VBE_IND_2010!$C$7:$C$732,"*"&amp;RIGHT($A158,3)&amp;"*",EUROSTAT_VBE_IND_2010!$D$7:$D$732,"212*"))/1000</f>
        <v>0</v>
      </c>
      <c r="U160" s="17">
        <f>(SUMIFS(EUROSTAT_VBE_IND_2010!R$7:R$732,EUROSTAT_VBE_IND_2010!$B$7:$B$732,$D160,EUROSTAT_VBE_IND_2010!$C$7:$C$732,"*"&amp;RIGHT($A158,3)&amp;"*",EUROSTAT_VBE_IND_2010!$D$7:$D$732,"212*"))/1000</f>
        <v>0</v>
      </c>
      <c r="V160" s="17">
        <f>(SUMIFS(EUROSTAT_VBE_IND_2010!S$7:S$732,EUROSTAT_VBE_IND_2010!$B$7:$B$732,$D160,EUROSTAT_VBE_IND_2010!$C$7:$C$732,"*"&amp;RIGHT($A158,3)&amp;"*",EUROSTAT_VBE_IND_2010!$D$7:$D$732,"212*"))/1000</f>
        <v>0</v>
      </c>
      <c r="W160" s="17">
        <f>(SUMIFS(EUROSTAT_VBE_IND_2010!T$7:T$732,EUROSTAT_VBE_IND_2010!$B$7:$B$732,$D160,EUROSTAT_VBE_IND_2010!$C$7:$C$732,"*"&amp;RIGHT($A158,3)&amp;"*",EUROSTAT_VBE_IND_2010!$D$7:$D$732,"212*"))/1000</f>
        <v>0</v>
      </c>
      <c r="X160" s="17">
        <f>(SUMIFS(EUROSTAT_VBE_IND_2010!U$7:U$732,EUROSTAT_VBE_IND_2010!$B$7:$B$732,$D160,EUROSTAT_VBE_IND_2010!$C$7:$C$732,"*"&amp;RIGHT($A158,3)&amp;"*",EUROSTAT_VBE_IND_2010!$D$7:$D$732,"212*"))/1000</f>
        <v>0.086</v>
      </c>
      <c r="Y160" s="17">
        <f>(SUMIFS(EUROSTAT_VBE_IND_2010!V$7:V$732,EUROSTAT_VBE_IND_2010!$B$7:$B$732,$D160,EUROSTAT_VBE_IND_2010!$C$7:$C$732,"*"&amp;RIGHT($A158,3)&amp;"*",EUROSTAT_VBE_IND_2010!$D$7:$D$732,"212*"))/1000</f>
        <v>0</v>
      </c>
      <c r="Z160" s="17">
        <f>(SUMIFS(EUROSTAT_VBE_IND_2010!W$7:W$732,EUROSTAT_VBE_IND_2010!$B$7:$B$732,$D160,EUROSTAT_VBE_IND_2010!$C$7:$C$732,"*"&amp;RIGHT($A158,3)&amp;"*",EUROSTAT_VBE_IND_2010!$D$7:$D$732,"212*"))/1000</f>
        <v>0</v>
      </c>
      <c r="AA160" s="17">
        <f>(SUMIFS(EUROSTAT_VBE_IND_2010!X$7:X$732,EUROSTAT_VBE_IND_2010!$B$7:$B$732,$D160,EUROSTAT_VBE_IND_2010!$C$7:$C$732,"*"&amp;RIGHT($A158,3)&amp;"*",EUROSTAT_VBE_IND_2010!$D$7:$D$732,"212*"))/1000</f>
        <v>0</v>
      </c>
      <c r="AB160" s="17">
        <f>(SUMIFS(EUROSTAT_VBE_IND_2010!AA$7:AA$732,EUROSTAT_VBE_IND_2010!$B$7:$B$732,$D160,EUROSTAT_VBE_IND_2010!$C$7:$C$732,"*"&amp;RIGHT($A158,3)&amp;"*",EUROSTAT_VBE_IND_2010!$D$7:$D$732,"212*"))/1000</f>
        <v>0</v>
      </c>
      <c r="AC160" s="17">
        <f>(SUMIFS(EUROSTAT_VBE_IND_2010!AB$7:AB$732,EUROSTAT_VBE_IND_2010!$B$7:$B$732,$D160,EUROSTAT_VBE_IND_2010!$C$7:$C$732,"*"&amp;RIGHT($A158,3)&amp;"*",EUROSTAT_VBE_IND_2010!$D$7:$D$732,"212*"))/1000</f>
        <v>0</v>
      </c>
      <c r="AD160" s="17">
        <f>(SUMIFS(EUROSTAT_VBE_IND_2010!AC$7:AC$732,EUROSTAT_VBE_IND_2010!$B$7:$B$732,$D160,EUROSTAT_VBE_IND_2010!$C$7:$C$732,"*"&amp;RIGHT($A158,3)&amp;"*",EUROSTAT_VBE_IND_2010!$D$7:$D$732,"212*"))/1000</f>
        <v>2.308</v>
      </c>
      <c r="AE160" s="17">
        <f>(SUMIFS(EUROSTAT_VBE_IND_2010!AD$7:AD$732,EUROSTAT_VBE_IND_2010!$B$7:$B$732,$D160,EUROSTAT_VBE_IND_2010!$C$7:$C$732,"*"&amp;RIGHT($A158,3)&amp;"*",EUROSTAT_VBE_IND_2010!$D$7:$D$732,"212*"))/1000</f>
        <v>0.826</v>
      </c>
      <c r="AF160" s="17">
        <f>(SUMIFS(EUROSTAT_VBE_IND_2010!AE$7:AE$732,EUROSTAT_VBE_IND_2010!$B$7:$B$732,$D160,EUROSTAT_VBE_IND_2010!$C$7:$C$732,"*"&amp;RIGHT($A158,3)&amp;"*",EUROSTAT_VBE_IND_2010!$D$7:$D$732,"212*"))/1000</f>
        <v>0.086</v>
      </c>
      <c r="AG160" s="17">
        <f>(SUMIFS(EUROSTAT_VBE_IND_2010!AF$7:AF$732,EUROSTAT_VBE_IND_2010!$B$7:$B$732,$D160,EUROSTAT_VBE_IND_2010!$C$7:$C$732,"*"&amp;RIGHT($A158,3)&amp;"*",EUROSTAT_VBE_IND_2010!$D$7:$D$732,"212*"))/1000</f>
        <v>0</v>
      </c>
      <c r="AH160" s="17">
        <f>(SUMIFS(EUROSTAT_VBE_IND_2010!AH$7:AH$732,EUROSTAT_VBE_IND_2010!$B$7:$B$732,$D160,EUROSTAT_VBE_IND_2010!$C$7:$C$732,"*"&amp;RIGHT($A158,3)&amp;"*",EUROSTAT_VBE_IND_2010!$D$7:$D$732,"212*"))/1000</f>
        <v>0</v>
      </c>
      <c r="AI160" s="17">
        <f>(SUMIFS(EUROSTAT_VBE_IND_2010!AI$7:AI$732,EUROSTAT_VBE_IND_2010!$B$7:$B$732,$D160,EUROSTAT_VBE_IND_2010!$C$7:$C$732,"*"&amp;RIGHT($A158,3)&amp;"*",EUROSTAT_VBE_IND_2010!$D$7:$D$732,"212*"))/1000</f>
        <v>0</v>
      </c>
      <c r="AJ160" s="17">
        <f>(SUMIFS(EUROSTAT_VBE_IND_2010!AJ$7:AJ$732,EUROSTAT_VBE_IND_2010!$B$7:$B$732,$D160,EUROSTAT_VBE_IND_2010!$C$7:$C$732,"*"&amp;RIGHT($A158,3)&amp;"*",EUROSTAT_VBE_IND_2010!$D$7:$D$732,"212*"))/1000</f>
        <v>0.028</v>
      </c>
      <c r="AK160" s="17">
        <f>(SUMIFS(EUROSTAT_VBE_IND_2010!AK$7:AK$732,EUROSTAT_VBE_IND_2010!$B$7:$B$732,$D160,EUROSTAT_VBE_IND_2010!$C$7:$C$732,"*"&amp;RIGHT($A158,3)&amp;"*",EUROSTAT_VBE_IND_2010!$D$7:$D$732,"212*"))/1000</f>
        <v>0</v>
      </c>
      <c r="AL160" s="198">
        <f>SUMIFS('IEA Bal_AL-IND'!$D$30:$D$329,'IEA Bal_AL-IND'!$A$30:$A$329,"*"&amp;RIGHT($B160,8),'IEA Bal_AL-IND'!$C$30:$C$329,'Aggregated Balance-IND_2010'!$E160)</f>
        <v>0</v>
      </c>
      <c r="AM160" s="198">
        <f>SUMIFS('IEA Bal_BA-IND'!$D$30:$D$329,'IEA Bal_BA-IND'!$A$30:$A$329,"*"&amp;RIGHT($B160,8),'IEA Bal_BA-IND'!$C$30:$C$329,'Aggregated Balance-IND_2010'!$E160)</f>
        <v>0</v>
      </c>
      <c r="AN160" s="198">
        <f>SUMIFS('IEA Bal_KS-IND'!$D$30:$D$329,'IEA Bal_KS-IND'!$A$30:$A$329,"*"&amp;RIGHT($B160,8),'IEA Bal_KS-IND'!$C$30:$C$329,'Aggregated Balance-IND_2010'!$E160)</f>
        <v>0</v>
      </c>
      <c r="AO160" s="17">
        <f>(SUMIFS(EUROSTAT_VBE_IND_2010!Y$7:Y$732,EUROSTAT_VBE_IND_2010!$B$7:$B$732,$D160,EUROSTAT_VBE_IND_2010!$C$7:$C$732,"*"&amp;RIGHT($A158,3)&amp;"*",EUROSTAT_VBE_IND_2010!$D$7:$D$732,"212*"))/1000</f>
        <v>0</v>
      </c>
      <c r="AP160" s="17">
        <f>(SUMIFS(EUROSTAT_VBE_IND_2010!Z$7:Z$732,EUROSTAT_VBE_IND_2010!$B$7:$B$732,$D160,EUROSTAT_VBE_IND_2010!$C$7:$C$732,"*"&amp;RIGHT($A158,3)&amp;"*",EUROSTAT_VBE_IND_2010!$D$7:$D$732,"212*"))/1000</f>
        <v>0</v>
      </c>
      <c r="AQ160" s="17">
        <f>(SUMIFS(EUROSTAT_VBE_IND_2010!AG$7:AG$732,EUROSTAT_VBE_IND_2010!$B$7:$B$732,$D160,EUROSTAT_VBE_IND_2010!$C$7:$C$732,"*"&amp;RIGHT($A158,3)&amp;"*",EUROSTAT_VBE_IND_2010!$D$7:$D$732,"212*"))/1000</f>
        <v>0</v>
      </c>
    </row>
    <row r="161" spans="1:43">
      <c r="A161" t="str">
        <f>LEFT(EUROSTAT_VBE_IND_2010!$C$190,8)</f>
        <v>B_101815</v>
      </c>
      <c r="B161" s="28" t="s">
        <v>299</v>
      </c>
      <c r="C161" t="s">
        <v>293</v>
      </c>
      <c r="D161" t="s">
        <v>126</v>
      </c>
      <c r="E161" t="s">
        <v>233</v>
      </c>
      <c r="F161" t="s">
        <v>253</v>
      </c>
      <c r="G161" s="17">
        <f>(SUMIFS(EUROSTAT_VBE_IND_2010!E$7:E$732,EUROSTAT_VBE_IND_2010!$B$7:$B$732,$D161,EUROSTAT_VBE_IND_2010!$C$7:$C$732,"*"&amp;RIGHT($A161,3)&amp;"*",EUROSTAT_VBE_IND_2010!$D$7:$D$732,"321*"))/1000</f>
        <v>0.123</v>
      </c>
      <c r="H161" s="17">
        <f>(SUMIFS(EUROSTAT_VBE_IND_2010!F$7:F$732,EUROSTAT_VBE_IND_2010!$B$7:$B$732,$D161,EUROSTAT_VBE_IND_2010!$C$7:$C$732,"*"&amp;RIGHT($A161,3)&amp;"*",EUROSTAT_VBE_IND_2010!$D$7:$D$732,"321*"))/1000</f>
        <v>0</v>
      </c>
      <c r="I161" s="17">
        <f>(SUMIFS(EUROSTAT_VBE_IND_2010!G$7:G$732,EUROSTAT_VBE_IND_2010!$B$7:$B$732,$D161,EUROSTAT_VBE_IND_2010!$C$7:$C$732,"*"&amp;RIGHT($A161,3)&amp;"*",EUROSTAT_VBE_IND_2010!$D$7:$D$732,"321*"))/1000</f>
        <v>0.15</v>
      </c>
      <c r="J161" s="198">
        <f>SUMIFS('IEA Bal_CH-IND'!$D$30:$D$329,'IEA Bal_CH-IND'!$A$30:$A$329,"*"&amp;RIGHT($B161,8),'IEA Bal_CH-IND'!$C$30:$C$329,'Aggregated Balance-IND_2010'!$E161)</f>
        <v>0</v>
      </c>
      <c r="K161" s="17">
        <f>(SUMIFS(EUROSTAT_VBE_IND_2010!H$7:H$732,EUROSTAT_VBE_IND_2010!$B$7:$B$732,$D161,EUROSTAT_VBE_IND_2010!$C$7:$C$732,"*"&amp;RIGHT($A161,3)&amp;"*",EUROSTAT_VBE_IND_2010!$D$7:$D$732,"321*"))/1000</f>
        <v>0</v>
      </c>
      <c r="L161" s="17">
        <f>(SUMIFS(EUROSTAT_VBE_IND_2010!I$7:I$732,EUROSTAT_VBE_IND_2010!$B$7:$B$732,$D161,EUROSTAT_VBE_IND_2010!$C$7:$C$732,"*"&amp;RIGHT($A161,3)&amp;"*",EUROSTAT_VBE_IND_2010!$D$7:$D$732,"321*"))/1000</f>
        <v>0</v>
      </c>
      <c r="M161" s="17">
        <f>(SUMIFS(EUROSTAT_VBE_IND_2010!J$7:J$732,EUROSTAT_VBE_IND_2010!$B$7:$B$732,$D161,EUROSTAT_VBE_IND_2010!$C$7:$C$732,"*"&amp;RIGHT($A161,3)&amp;"*",EUROSTAT_VBE_IND_2010!$D$7:$D$732,"321*"))/1000</f>
        <v>13.159</v>
      </c>
      <c r="N161" s="17">
        <f>(SUMIFS(EUROSTAT_VBE_IND_2010!K$7:K$732,EUROSTAT_VBE_IND_2010!$B$7:$B$732,$D161,EUROSTAT_VBE_IND_2010!$C$7:$C$732,"*"&amp;RIGHT($A161,3)&amp;"*",EUROSTAT_VBE_IND_2010!$D$7:$D$732,"321*"))/1000</f>
        <v>0</v>
      </c>
      <c r="O161" s="17">
        <f>(SUMIFS(EUROSTAT_VBE_IND_2010!L$7:L$732,EUROSTAT_VBE_IND_2010!$B$7:$B$732,$D161,EUROSTAT_VBE_IND_2010!$C$7:$C$732,"*"&amp;RIGHT($A161,3)&amp;"*",EUROSTAT_VBE_IND_2010!$D$7:$D$732,"321*"))/1000</f>
        <v>0</v>
      </c>
      <c r="P161" s="17">
        <f>(SUMIFS(EUROSTAT_VBE_IND_2010!M$7:M$732,EUROSTAT_VBE_IND_2010!$B$7:$B$732,$D161,EUROSTAT_VBE_IND_2010!$C$7:$C$732,"*"&amp;RIGHT($A161,3)&amp;"*",EUROSTAT_VBE_IND_2010!$D$7:$D$732,"321*"))/1000</f>
        <v>0</v>
      </c>
      <c r="Q161" s="17">
        <f>(SUMIFS(EUROSTAT_VBE_IND_2010!N$7:N$732,EUROSTAT_VBE_IND_2010!$B$7:$B$732,$D161,EUROSTAT_VBE_IND_2010!$C$7:$C$732,"*"&amp;RIGHT($A161,3)&amp;"*",EUROSTAT_VBE_IND_2010!$D$7:$D$732,"321*"))/1000</f>
        <v>0</v>
      </c>
      <c r="R161" s="17">
        <f>(SUMIFS(EUROSTAT_VBE_IND_2010!O$7:O$732,EUROSTAT_VBE_IND_2010!$B$7:$B$732,$D161,EUROSTAT_VBE_IND_2010!$C$7:$C$732,"*"&amp;RIGHT($A161,3)&amp;"*",EUROSTAT_VBE_IND_2010!$D$7:$D$732,"321*"))/1000</f>
        <v>9.02</v>
      </c>
      <c r="S161" s="17">
        <f>(SUMIFS(EUROSTAT_VBE_IND_2010!P$7:P$732,EUROSTAT_VBE_IND_2010!$B$7:$B$732,$D161,EUROSTAT_VBE_IND_2010!$C$7:$C$732,"*"&amp;RIGHT($A161,3)&amp;"*",EUROSTAT_VBE_IND_2010!$D$7:$D$732,"321*"))/1000</f>
        <v>1.089</v>
      </c>
      <c r="T161" s="17">
        <f>(SUMIFS(EUROSTAT_VBE_IND_2010!Q$7:Q$732,EUROSTAT_VBE_IND_2010!$B$7:$B$732,$D161,EUROSTAT_VBE_IND_2010!$C$7:$C$732,"*"&amp;RIGHT($A161,3)&amp;"*",EUROSTAT_VBE_IND_2010!$D$7:$D$732,"321*"))/1000</f>
        <v>0</v>
      </c>
      <c r="U161" s="17">
        <f>(SUMIFS(EUROSTAT_VBE_IND_2010!R$7:R$732,EUROSTAT_VBE_IND_2010!$B$7:$B$732,$D161,EUROSTAT_VBE_IND_2010!$C$7:$C$732,"*"&amp;RIGHT($A161,3)&amp;"*",EUROSTAT_VBE_IND_2010!$D$7:$D$732,"321*"))/1000</f>
        <v>0</v>
      </c>
      <c r="V161" s="17">
        <f>(SUMIFS(EUROSTAT_VBE_IND_2010!S$7:S$732,EUROSTAT_VBE_IND_2010!$B$7:$B$732,$D161,EUROSTAT_VBE_IND_2010!$C$7:$C$732,"*"&amp;RIGHT($A161,3)&amp;"*",EUROSTAT_VBE_IND_2010!$D$7:$D$732,"321*"))/1000</f>
        <v>0</v>
      </c>
      <c r="W161" s="17">
        <f>(SUMIFS(EUROSTAT_VBE_IND_2010!T$7:T$732,EUROSTAT_VBE_IND_2010!$B$7:$B$732,$D161,EUROSTAT_VBE_IND_2010!$C$7:$C$732,"*"&amp;RIGHT($A161,3)&amp;"*",EUROSTAT_VBE_IND_2010!$D$7:$D$732,"321*"))/1000</f>
        <v>0</v>
      </c>
      <c r="X161" s="17">
        <f>(SUMIFS(EUROSTAT_VBE_IND_2010!U$7:U$732,EUROSTAT_VBE_IND_2010!$B$7:$B$732,$D161,EUROSTAT_VBE_IND_2010!$C$7:$C$732,"*"&amp;RIGHT($A161,3)&amp;"*",EUROSTAT_VBE_IND_2010!$D$7:$D$732,"321*"))/1000</f>
        <v>0</v>
      </c>
      <c r="Y161" s="17">
        <f>(SUMIFS(EUROSTAT_VBE_IND_2010!V$7:V$732,EUROSTAT_VBE_IND_2010!$B$7:$B$732,$D161,EUROSTAT_VBE_IND_2010!$C$7:$C$732,"*"&amp;RIGHT($A161,3)&amp;"*",EUROSTAT_VBE_IND_2010!$D$7:$D$732,"321*"))/1000</f>
        <v>0</v>
      </c>
      <c r="Z161" s="17">
        <f>(SUMIFS(EUROSTAT_VBE_IND_2010!W$7:W$732,EUROSTAT_VBE_IND_2010!$B$7:$B$732,$D161,EUROSTAT_VBE_IND_2010!$C$7:$C$732,"*"&amp;RIGHT($A161,3)&amp;"*",EUROSTAT_VBE_IND_2010!$D$7:$D$732,"321*"))/1000</f>
        <v>0</v>
      </c>
      <c r="AA161" s="17">
        <f>(SUMIFS(EUROSTAT_VBE_IND_2010!X$7:X$732,EUROSTAT_VBE_IND_2010!$B$7:$B$732,$D161,EUROSTAT_VBE_IND_2010!$C$7:$C$732,"*"&amp;RIGHT($A161,3)&amp;"*",EUROSTAT_VBE_IND_2010!$D$7:$D$732,"321*"))/1000</f>
        <v>0</v>
      </c>
      <c r="AB161" s="17">
        <f>(SUMIFS(EUROSTAT_VBE_IND_2010!AA$7:AA$732,EUROSTAT_VBE_IND_2010!$B$7:$B$732,$D161,EUROSTAT_VBE_IND_2010!$C$7:$C$732,"*"&amp;RIGHT($A161,3)&amp;"*",EUROSTAT_VBE_IND_2010!$D$7:$D$732,"321*"))/1000</f>
        <v>0</v>
      </c>
      <c r="AC161" s="17">
        <f>(SUMIFS(EUROSTAT_VBE_IND_2010!AB$7:AB$732,EUROSTAT_VBE_IND_2010!$B$7:$B$732,$D161,EUROSTAT_VBE_IND_2010!$C$7:$C$732,"*"&amp;RIGHT($A161,3)&amp;"*",EUROSTAT_VBE_IND_2010!$D$7:$D$732,"321*"))/1000</f>
        <v>7.231</v>
      </c>
      <c r="AD161" s="17">
        <f>(SUMIFS(EUROSTAT_VBE_IND_2010!AC$7:AC$732,EUROSTAT_VBE_IND_2010!$B$7:$B$732,$D161,EUROSTAT_VBE_IND_2010!$C$7:$C$732,"*"&amp;RIGHT($A161,3)&amp;"*",EUROSTAT_VBE_IND_2010!$D$7:$D$732,"321*"))/1000</f>
        <v>11.11</v>
      </c>
      <c r="AE161" s="17">
        <f>(SUMIFS(EUROSTAT_VBE_IND_2010!AD$7:AD$732,EUROSTAT_VBE_IND_2010!$B$7:$B$732,$D161,EUROSTAT_VBE_IND_2010!$C$7:$C$732,"*"&amp;RIGHT($A161,3)&amp;"*",EUROSTAT_VBE_IND_2010!$D$7:$D$732,"321*"))/1000</f>
        <v>17.176</v>
      </c>
      <c r="AF161" s="17">
        <f>(SUMIFS(EUROSTAT_VBE_IND_2010!AE$7:AE$732,EUROSTAT_VBE_IND_2010!$B$7:$B$732,$D161,EUROSTAT_VBE_IND_2010!$C$7:$C$732,"*"&amp;RIGHT($A161,3)&amp;"*",EUROSTAT_VBE_IND_2010!$D$7:$D$732,"321*"))/1000</f>
        <v>0</v>
      </c>
      <c r="AG161" s="17">
        <f>(SUMIFS(EUROSTAT_VBE_IND_2010!AF$7:AF$732,EUROSTAT_VBE_IND_2010!$B$7:$B$732,$D161,EUROSTAT_VBE_IND_2010!$C$7:$C$732,"*"&amp;RIGHT($A161,3)&amp;"*",EUROSTAT_VBE_IND_2010!$D$7:$D$732,"321*"))/1000</f>
        <v>6.21</v>
      </c>
      <c r="AH161" s="17">
        <f>(SUMIFS(EUROSTAT_VBE_IND_2010!AH$7:AH$732,EUROSTAT_VBE_IND_2010!$B$7:$B$732,$D161,EUROSTAT_VBE_IND_2010!$C$7:$C$732,"*"&amp;RIGHT($A161,3)&amp;"*",EUROSTAT_VBE_IND_2010!$D$7:$D$732,"321*"))/1000</f>
        <v>0</v>
      </c>
      <c r="AI161" s="17">
        <f>(SUMIFS(EUROSTAT_VBE_IND_2010!AI$7:AI$732,EUROSTAT_VBE_IND_2010!$B$7:$B$732,$D161,EUROSTAT_VBE_IND_2010!$C$7:$C$732,"*"&amp;RIGHT($A161,3)&amp;"*",EUROSTAT_VBE_IND_2010!$D$7:$D$732,"321*"))/1000</f>
        <v>0</v>
      </c>
      <c r="AJ161" s="17">
        <f>(SUMIFS(EUROSTAT_VBE_IND_2010!AJ$7:AJ$732,EUROSTAT_VBE_IND_2010!$B$7:$B$732,$D161,EUROSTAT_VBE_IND_2010!$C$7:$C$732,"*"&amp;RIGHT($A161,3)&amp;"*",EUROSTAT_VBE_IND_2010!$D$7:$D$732,"321*"))/1000</f>
        <v>0.14</v>
      </c>
      <c r="AK161" s="17">
        <f>(SUMIFS(EUROSTAT_VBE_IND_2010!AK$7:AK$732,EUROSTAT_VBE_IND_2010!$B$7:$B$732,$D161,EUROSTAT_VBE_IND_2010!$C$7:$C$732,"*"&amp;RIGHT($A161,3)&amp;"*",EUROSTAT_VBE_IND_2010!$D$7:$D$732,"321*"))/1000</f>
        <v>0</v>
      </c>
      <c r="AL161" s="198">
        <f>SUMIFS('IEA Bal_AL-IND'!$D$30:$D$329,'IEA Bal_AL-IND'!$A$30:$A$329,"*"&amp;RIGHT($B161,8),'IEA Bal_AL-IND'!$C$30:$C$329,'Aggregated Balance-IND_2010'!$E161)</f>
        <v>0</v>
      </c>
      <c r="AM161" s="198">
        <f>SUMIFS('IEA Bal_BA-IND'!$D$30:$D$329,'IEA Bal_BA-IND'!$A$30:$A$329,"*"&amp;RIGHT($B161,8),'IEA Bal_BA-IND'!$C$30:$C$329,'Aggregated Balance-IND_2010'!$E161)</f>
        <v>0</v>
      </c>
      <c r="AN161" s="198">
        <f>SUMIFS('IEA Bal_KS-IND'!$D$30:$D$329,'IEA Bal_KS-IND'!$A$30:$A$329,"*"&amp;RIGHT($B161,8),'IEA Bal_KS-IND'!$C$30:$C$329,'Aggregated Balance-IND_2010'!$E161)</f>
        <v>0</v>
      </c>
      <c r="AO161" s="17">
        <f>(SUMIFS(EUROSTAT_VBE_IND_2010!Y$7:Y$732,EUROSTAT_VBE_IND_2010!$B$7:$B$732,$D161,EUROSTAT_VBE_IND_2010!$C$7:$C$732,"*"&amp;RIGHT($A161,3)&amp;"*",EUROSTAT_VBE_IND_2010!$D$7:$D$732,"321*"))/1000</f>
        <v>0</v>
      </c>
      <c r="AP161" s="17">
        <f>(SUMIFS(EUROSTAT_VBE_IND_2010!Z$7:Z$732,EUROSTAT_VBE_IND_2010!$B$7:$B$732,$D161,EUROSTAT_VBE_IND_2010!$C$7:$C$732,"*"&amp;RIGHT($A161,3)&amp;"*",EUROSTAT_VBE_IND_2010!$D$7:$D$732,"321*"))/1000</f>
        <v>0</v>
      </c>
      <c r="AQ161" s="17">
        <f>(SUMIFS(EUROSTAT_VBE_IND_2010!AG$7:AG$732,EUROSTAT_VBE_IND_2010!$B$7:$B$732,$D161,EUROSTAT_VBE_IND_2010!$C$7:$C$732,"*"&amp;RIGHT($A161,3)&amp;"*",EUROSTAT_VBE_IND_2010!$D$7:$D$732,"321*"))/1000</f>
        <v>0</v>
      </c>
    </row>
    <row r="162" spans="1:43">
      <c r="A162" t="str">
        <f>LEFT(EUROSTAT_VBE_IND_2010!$C$190,8)</f>
        <v>B_101815</v>
      </c>
      <c r="B162" s="28" t="s">
        <v>299</v>
      </c>
      <c r="C162" t="s">
        <v>293</v>
      </c>
      <c r="D162" t="s">
        <v>126</v>
      </c>
      <c r="E162" t="s">
        <v>234</v>
      </c>
      <c r="F162" t="s">
        <v>254</v>
      </c>
      <c r="G162" s="17">
        <f>(SUMIFS(EUROSTAT_VBE_IND_2010!E$7:E$732,EUROSTAT_VBE_IND_2010!$B$7:$B$732,$D162,EUROSTAT_VBE_IND_2010!$C$7:$C$732,"*"&amp;RIGHT($A162,3)&amp;"*",EUROSTAT_VBE_IND_2010!$D$7:$D$732,"3220*"))/1000</f>
        <v>0</v>
      </c>
      <c r="H162" s="17">
        <f>(SUMIFS(EUROSTAT_VBE_IND_2010!F$7:F$732,EUROSTAT_VBE_IND_2010!$B$7:$B$732,$D162,EUROSTAT_VBE_IND_2010!$C$7:$C$732,"*"&amp;RIGHT($A162,3)&amp;"*",EUROSTAT_VBE_IND_2010!$D$7:$D$732,"3220*"))/1000</f>
        <v>0</v>
      </c>
      <c r="I162" s="17">
        <f>(SUMIFS(EUROSTAT_VBE_IND_2010!G$7:G$732,EUROSTAT_VBE_IND_2010!$B$7:$B$732,$D162,EUROSTAT_VBE_IND_2010!$C$7:$C$732,"*"&amp;RIGHT($A162,3)&amp;"*",EUROSTAT_VBE_IND_2010!$D$7:$D$732,"3220*"))/1000</f>
        <v>0</v>
      </c>
      <c r="J162" s="198">
        <f>SUMIFS('IEA Bal_CH-IND'!$D$30:$D$329,'IEA Bal_CH-IND'!$A$30:$A$329,"*"&amp;RIGHT($B162,8),'IEA Bal_CH-IND'!$C$30:$C$329,'Aggregated Balance-IND_2010'!$E162)</f>
        <v>0</v>
      </c>
      <c r="K162" s="17">
        <f>(SUMIFS(EUROSTAT_VBE_IND_2010!H$7:H$732,EUROSTAT_VBE_IND_2010!$B$7:$B$732,$D162,EUROSTAT_VBE_IND_2010!$C$7:$C$732,"*"&amp;RIGHT($A162,3)&amp;"*",EUROSTAT_VBE_IND_2010!$D$7:$D$732,"3220*"))/1000</f>
        <v>0</v>
      </c>
      <c r="L162" s="17">
        <f>(SUMIFS(EUROSTAT_VBE_IND_2010!I$7:I$732,EUROSTAT_VBE_IND_2010!$B$7:$B$732,$D162,EUROSTAT_VBE_IND_2010!$C$7:$C$732,"*"&amp;RIGHT($A162,3)&amp;"*",EUROSTAT_VBE_IND_2010!$D$7:$D$732,"3220*"))/1000</f>
        <v>0</v>
      </c>
      <c r="M162" s="17">
        <f>(SUMIFS(EUROSTAT_VBE_IND_2010!J$7:J$732,EUROSTAT_VBE_IND_2010!$B$7:$B$732,$D162,EUROSTAT_VBE_IND_2010!$C$7:$C$732,"*"&amp;RIGHT($A162,3)&amp;"*",EUROSTAT_VBE_IND_2010!$D$7:$D$732,"3220*"))/1000</f>
        <v>0</v>
      </c>
      <c r="N162" s="17">
        <f>(SUMIFS(EUROSTAT_VBE_IND_2010!K$7:K$732,EUROSTAT_VBE_IND_2010!$B$7:$B$732,$D162,EUROSTAT_VBE_IND_2010!$C$7:$C$732,"*"&amp;RIGHT($A162,3)&amp;"*",EUROSTAT_VBE_IND_2010!$D$7:$D$732,"3220*"))/1000</f>
        <v>0</v>
      </c>
      <c r="O162" s="17">
        <f>(SUMIFS(EUROSTAT_VBE_IND_2010!L$7:L$732,EUROSTAT_VBE_IND_2010!$B$7:$B$732,$D162,EUROSTAT_VBE_IND_2010!$C$7:$C$732,"*"&amp;RIGHT($A162,3)&amp;"*",EUROSTAT_VBE_IND_2010!$D$7:$D$732,"3220*"))/1000</f>
        <v>0.09</v>
      </c>
      <c r="P162" s="17">
        <f>(SUMIFS(EUROSTAT_VBE_IND_2010!M$7:M$732,EUROSTAT_VBE_IND_2010!$B$7:$B$732,$D162,EUROSTAT_VBE_IND_2010!$C$7:$C$732,"*"&amp;RIGHT($A162,3)&amp;"*",EUROSTAT_VBE_IND_2010!$D$7:$D$732,"3220*"))/1000</f>
        <v>1.702</v>
      </c>
      <c r="Q162" s="17">
        <f>(SUMIFS(EUROSTAT_VBE_IND_2010!N$7:N$732,EUROSTAT_VBE_IND_2010!$B$7:$B$732,$D162,EUROSTAT_VBE_IND_2010!$C$7:$C$732,"*"&amp;RIGHT($A162,3)&amp;"*",EUROSTAT_VBE_IND_2010!$D$7:$D$732,"3220*"))/1000</f>
        <v>8.326</v>
      </c>
      <c r="R162" s="17">
        <f>(SUMIFS(EUROSTAT_VBE_IND_2010!O$7:O$732,EUROSTAT_VBE_IND_2010!$B$7:$B$732,$D162,EUROSTAT_VBE_IND_2010!$C$7:$C$732,"*"&amp;RIGHT($A162,3)&amp;"*",EUROSTAT_VBE_IND_2010!$D$7:$D$732,"3220*"))/1000</f>
        <v>1.294</v>
      </c>
      <c r="S162" s="17">
        <f>(SUMIFS(EUROSTAT_VBE_IND_2010!P$7:P$732,EUROSTAT_VBE_IND_2010!$B$7:$B$732,$D162,EUROSTAT_VBE_IND_2010!$C$7:$C$732,"*"&amp;RIGHT($A162,3)&amp;"*",EUROSTAT_VBE_IND_2010!$D$7:$D$732,"3220*"))/1000</f>
        <v>23.184</v>
      </c>
      <c r="T162" s="17">
        <f>(SUMIFS(EUROSTAT_VBE_IND_2010!Q$7:Q$732,EUROSTAT_VBE_IND_2010!$B$7:$B$732,$D162,EUROSTAT_VBE_IND_2010!$C$7:$C$732,"*"&amp;RIGHT($A162,3)&amp;"*",EUROSTAT_VBE_IND_2010!$D$7:$D$732,"3220*"))/1000</f>
        <v>0</v>
      </c>
      <c r="U162" s="17">
        <f>(SUMIFS(EUROSTAT_VBE_IND_2010!R$7:R$732,EUROSTAT_VBE_IND_2010!$B$7:$B$732,$D162,EUROSTAT_VBE_IND_2010!$C$7:$C$732,"*"&amp;RIGHT($A162,3)&amp;"*",EUROSTAT_VBE_IND_2010!$D$7:$D$732,"3220*"))/1000</f>
        <v>0</v>
      </c>
      <c r="V162" s="17">
        <f>(SUMIFS(EUROSTAT_VBE_IND_2010!S$7:S$732,EUROSTAT_VBE_IND_2010!$B$7:$B$732,$D162,EUROSTAT_VBE_IND_2010!$C$7:$C$732,"*"&amp;RIGHT($A162,3)&amp;"*",EUROSTAT_VBE_IND_2010!$D$7:$D$732,"3220*"))/1000</f>
        <v>0.189</v>
      </c>
      <c r="W162" s="17">
        <f>(SUMIFS(EUROSTAT_VBE_IND_2010!T$7:T$732,EUROSTAT_VBE_IND_2010!$B$7:$B$732,$D162,EUROSTAT_VBE_IND_2010!$C$7:$C$732,"*"&amp;RIGHT($A162,3)&amp;"*",EUROSTAT_VBE_IND_2010!$D$7:$D$732,"3220*"))/1000</f>
        <v>0</v>
      </c>
      <c r="X162" s="17">
        <f>(SUMIFS(EUROSTAT_VBE_IND_2010!U$7:U$732,EUROSTAT_VBE_IND_2010!$B$7:$B$732,$D162,EUROSTAT_VBE_IND_2010!$C$7:$C$732,"*"&amp;RIGHT($A162,3)&amp;"*",EUROSTAT_VBE_IND_2010!$D$7:$D$732,"3220*"))/1000</f>
        <v>0</v>
      </c>
      <c r="Y162" s="17">
        <f>(SUMIFS(EUROSTAT_VBE_IND_2010!V$7:V$732,EUROSTAT_VBE_IND_2010!$B$7:$B$732,$D162,EUROSTAT_VBE_IND_2010!$C$7:$C$732,"*"&amp;RIGHT($A162,3)&amp;"*",EUROSTAT_VBE_IND_2010!$D$7:$D$732,"3220*"))/1000</f>
        <v>0</v>
      </c>
      <c r="Z162" s="17">
        <f>(SUMIFS(EUROSTAT_VBE_IND_2010!W$7:W$732,EUROSTAT_VBE_IND_2010!$B$7:$B$732,$D162,EUROSTAT_VBE_IND_2010!$C$7:$C$732,"*"&amp;RIGHT($A162,3)&amp;"*",EUROSTAT_VBE_IND_2010!$D$7:$D$732,"3220*"))/1000</f>
        <v>0</v>
      </c>
      <c r="AA162" s="17">
        <f>(SUMIFS(EUROSTAT_VBE_IND_2010!X$7:X$732,EUROSTAT_VBE_IND_2010!$B$7:$B$732,$D162,EUROSTAT_VBE_IND_2010!$C$7:$C$732,"*"&amp;RIGHT($A162,3)&amp;"*",EUROSTAT_VBE_IND_2010!$D$7:$D$732,"3220*"))/1000</f>
        <v>0</v>
      </c>
      <c r="AB162" s="17">
        <f>(SUMIFS(EUROSTAT_VBE_IND_2010!AA$7:AA$732,EUROSTAT_VBE_IND_2010!$B$7:$B$732,$D162,EUROSTAT_VBE_IND_2010!$C$7:$C$732,"*"&amp;RIGHT($A162,3)&amp;"*",EUROSTAT_VBE_IND_2010!$D$7:$D$732,"3220*"))/1000</f>
        <v>0</v>
      </c>
      <c r="AC162" s="17">
        <f>(SUMIFS(EUROSTAT_VBE_IND_2010!AB$7:AB$732,EUROSTAT_VBE_IND_2010!$B$7:$B$732,$D162,EUROSTAT_VBE_IND_2010!$C$7:$C$732,"*"&amp;RIGHT($A162,3)&amp;"*",EUROSTAT_VBE_IND_2010!$D$7:$D$732,"3220*"))/1000</f>
        <v>0</v>
      </c>
      <c r="AD162" s="17">
        <f>(SUMIFS(EUROSTAT_VBE_IND_2010!AC$7:AC$732,EUROSTAT_VBE_IND_2010!$B$7:$B$732,$D162,EUROSTAT_VBE_IND_2010!$C$7:$C$732,"*"&amp;RIGHT($A162,3)&amp;"*",EUROSTAT_VBE_IND_2010!$D$7:$D$732,"3220*"))/1000</f>
        <v>2.628</v>
      </c>
      <c r="AE162" s="17">
        <f>(SUMIFS(EUROSTAT_VBE_IND_2010!AD$7:AD$732,EUROSTAT_VBE_IND_2010!$B$7:$B$732,$D162,EUROSTAT_VBE_IND_2010!$C$7:$C$732,"*"&amp;RIGHT($A162,3)&amp;"*",EUROSTAT_VBE_IND_2010!$D$7:$D$732,"3220*"))/1000</f>
        <v>0.138</v>
      </c>
      <c r="AF162" s="17">
        <f>(SUMIFS(EUROSTAT_VBE_IND_2010!AE$7:AE$732,EUROSTAT_VBE_IND_2010!$B$7:$B$732,$D162,EUROSTAT_VBE_IND_2010!$C$7:$C$732,"*"&amp;RIGHT($A162,3)&amp;"*",EUROSTAT_VBE_IND_2010!$D$7:$D$732,"3220*"))/1000</f>
        <v>0.046</v>
      </c>
      <c r="AG162" s="17">
        <f>(SUMIFS(EUROSTAT_VBE_IND_2010!AF$7:AF$732,EUROSTAT_VBE_IND_2010!$B$7:$B$732,$D162,EUROSTAT_VBE_IND_2010!$C$7:$C$732,"*"&amp;RIGHT($A162,3)&amp;"*",EUROSTAT_VBE_IND_2010!$D$7:$D$732,"3220*"))/1000</f>
        <v>3.947</v>
      </c>
      <c r="AH162" s="17">
        <f>(SUMIFS(EUROSTAT_VBE_IND_2010!AH$7:AH$732,EUROSTAT_VBE_IND_2010!$B$7:$B$732,$D162,EUROSTAT_VBE_IND_2010!$C$7:$C$732,"*"&amp;RIGHT($A162,3)&amp;"*",EUROSTAT_VBE_IND_2010!$D$7:$D$732,"3220*"))/1000</f>
        <v>0</v>
      </c>
      <c r="AI162" s="17">
        <f>(SUMIFS(EUROSTAT_VBE_IND_2010!AI$7:AI$732,EUROSTAT_VBE_IND_2010!$B$7:$B$732,$D162,EUROSTAT_VBE_IND_2010!$C$7:$C$732,"*"&amp;RIGHT($A162,3)&amp;"*",EUROSTAT_VBE_IND_2010!$D$7:$D$732,"3220*"))/1000</f>
        <v>0.046</v>
      </c>
      <c r="AJ162" s="17">
        <f>(SUMIFS(EUROSTAT_VBE_IND_2010!AJ$7:AJ$732,EUROSTAT_VBE_IND_2010!$B$7:$B$732,$D162,EUROSTAT_VBE_IND_2010!$C$7:$C$732,"*"&amp;RIGHT($A162,3)&amp;"*",EUROSTAT_VBE_IND_2010!$D$7:$D$732,"3220*"))/1000</f>
        <v>0</v>
      </c>
      <c r="AK162" s="17">
        <f>(SUMIFS(EUROSTAT_VBE_IND_2010!AK$7:AK$732,EUROSTAT_VBE_IND_2010!$B$7:$B$732,$D162,EUROSTAT_VBE_IND_2010!$C$7:$C$732,"*"&amp;RIGHT($A162,3)&amp;"*",EUROSTAT_VBE_IND_2010!$D$7:$D$732,"3220*"))/1000</f>
        <v>0</v>
      </c>
      <c r="AL162" s="198">
        <f>SUMIFS('IEA Bal_AL-IND'!$D$30:$D$329,'IEA Bal_AL-IND'!$A$30:$A$329,"*"&amp;RIGHT($B162,8),'IEA Bal_AL-IND'!$C$30:$C$329,'Aggregated Balance-IND_2010'!$E162)</f>
        <v>0</v>
      </c>
      <c r="AM162" s="198">
        <f>SUMIFS('IEA Bal_BA-IND'!$D$30:$D$329,'IEA Bal_BA-IND'!$A$30:$A$329,"*"&amp;RIGHT($B162,8),'IEA Bal_BA-IND'!$C$30:$C$329,'Aggregated Balance-IND_2010'!$E162)</f>
        <v>0</v>
      </c>
      <c r="AN162" s="198">
        <f>SUMIFS('IEA Bal_KS-IND'!$D$30:$D$329,'IEA Bal_KS-IND'!$A$30:$A$329,"*"&amp;RIGHT($B162,8),'IEA Bal_KS-IND'!$C$30:$C$329,'Aggregated Balance-IND_2010'!$E162)</f>
        <v>0.04601</v>
      </c>
      <c r="AO162" s="17">
        <f>(SUMIFS(EUROSTAT_VBE_IND_2010!Y$7:Y$732,EUROSTAT_VBE_IND_2010!$B$7:$B$732,$D162,EUROSTAT_VBE_IND_2010!$C$7:$C$732,"*"&amp;RIGHT($A162,3)&amp;"*",EUROSTAT_VBE_IND_2010!$D$7:$D$732,"3220*"))/1000</f>
        <v>0.422</v>
      </c>
      <c r="AP162" s="17">
        <f>(SUMIFS(EUROSTAT_VBE_IND_2010!Z$7:Z$732,EUROSTAT_VBE_IND_2010!$B$7:$B$732,$D162,EUROSTAT_VBE_IND_2010!$C$7:$C$732,"*"&amp;RIGHT($A162,3)&amp;"*",EUROSTAT_VBE_IND_2010!$D$7:$D$732,"3220*"))/1000</f>
        <v>0</v>
      </c>
      <c r="AQ162" s="17">
        <f>(SUMIFS(EUROSTAT_VBE_IND_2010!AG$7:AG$732,EUROSTAT_VBE_IND_2010!$B$7:$B$732,$D162,EUROSTAT_VBE_IND_2010!$C$7:$C$732,"*"&amp;RIGHT($A162,3)&amp;"*",EUROSTAT_VBE_IND_2010!$D$7:$D$732,"3220*"))/1000</f>
        <v>0</v>
      </c>
    </row>
    <row r="163" spans="1:43">
      <c r="A163" t="str">
        <f>LEFT(EUROSTAT_VBE_IND_2010!$C$190,8)</f>
        <v>B_101815</v>
      </c>
      <c r="B163" s="28" t="s">
        <v>299</v>
      </c>
      <c r="C163" t="s">
        <v>293</v>
      </c>
      <c r="D163" t="s">
        <v>126</v>
      </c>
      <c r="E163" t="s">
        <v>235</v>
      </c>
      <c r="F163" t="s">
        <v>255</v>
      </c>
      <c r="G163" s="17">
        <f>(SUMIFS(EUROSTAT_VBE_IND_2010!E$7:E$732,EUROSTAT_VBE_IND_2010!$B$7:$B$732,$D163,EUROSTAT_VBE_IND_2010!$C$7:$C$732,"*"&amp;RIGHT($A163,3)&amp;"*",EUROSTAT_VBE_IND_2010!$D$7:$D$732,"323*"))/1000+(SUMIFS(EUROSTAT_VBE_IND_2010!E$7:E$732,EUROSTAT_VBE_IND_2010!$B$7:$B$732,$D163,EUROSTAT_VBE_IND_2010!$C$7:$C$732,"*"&amp;RIGHT($A163,3)&amp;"*",EUROSTAT_VBE_IND_2010!$D$7:$D$732,"324*"))/1000+(SUMIFS(EUROSTAT_VBE_IND_2010!E$7:E$732,EUROSTAT_VBE_IND_2010!$B$7:$B$732,$D163,EUROSTAT_VBE_IND_2010!$C$7:$C$732,"*"&amp;RIGHT($A163,3)&amp;"*",EUROSTAT_VBE_IND_2010!$D$7:$D$732,"3260*"))/1000</f>
        <v>0.043</v>
      </c>
      <c r="H163" s="17">
        <f>(SUMIFS(EUROSTAT_VBE_IND_2010!F$7:F$732,EUROSTAT_VBE_IND_2010!$B$7:$B$732,$D163,EUROSTAT_VBE_IND_2010!$C$7:$C$732,"*"&amp;RIGHT($A163,3)&amp;"*",EUROSTAT_VBE_IND_2010!$D$7:$D$732,"323*"))/1000+(SUMIFS(EUROSTAT_VBE_IND_2010!F$7:F$732,EUROSTAT_VBE_IND_2010!$B$7:$B$732,$D163,EUROSTAT_VBE_IND_2010!$C$7:$C$732,"*"&amp;RIGHT($A163,3)&amp;"*",EUROSTAT_VBE_IND_2010!$D$7:$D$732,"324*"))/1000+(SUMIFS(EUROSTAT_VBE_IND_2010!F$7:F$732,EUROSTAT_VBE_IND_2010!$B$7:$B$732,$D163,EUROSTAT_VBE_IND_2010!$C$7:$C$732,"*"&amp;RIGHT($A163,3)&amp;"*",EUROSTAT_VBE_IND_2010!$D$7:$D$732,"3260*"))/1000</f>
        <v>0.343</v>
      </c>
      <c r="I163" s="17">
        <f>(SUMIFS(EUROSTAT_VBE_IND_2010!G$7:G$732,EUROSTAT_VBE_IND_2010!$B$7:$B$732,$D163,EUROSTAT_VBE_IND_2010!$C$7:$C$732,"*"&amp;RIGHT($A163,3)&amp;"*",EUROSTAT_VBE_IND_2010!$D$7:$D$732,"323*"))/1000+(SUMIFS(EUROSTAT_VBE_IND_2010!G$7:G$732,EUROSTAT_VBE_IND_2010!$B$7:$B$732,$D163,EUROSTAT_VBE_IND_2010!$C$7:$C$732,"*"&amp;RIGHT($A163,3)&amp;"*",EUROSTAT_VBE_IND_2010!$D$7:$D$732,"324*"))/1000+(SUMIFS(EUROSTAT_VBE_IND_2010!G$7:G$732,EUROSTAT_VBE_IND_2010!$B$7:$B$732,$D163,EUROSTAT_VBE_IND_2010!$C$7:$C$732,"*"&amp;RIGHT($A163,3)&amp;"*",EUROSTAT_VBE_IND_2010!$D$7:$D$732,"3260*"))/1000</f>
        <v>0.042</v>
      </c>
      <c r="J163" s="198">
        <f>SUMIFS('IEA Bal_CH-IND'!$D$30:$D$329,'IEA Bal_CH-IND'!$A$30:$A$329,"*"&amp;RIGHT($B163,8),'IEA Bal_CH-IND'!$C$30:$C$329,'Aggregated Balance-IND_2010'!$E163)</f>
        <v>2.59858</v>
      </c>
      <c r="K163" s="17">
        <f>(SUMIFS(EUROSTAT_VBE_IND_2010!H$7:H$732,EUROSTAT_VBE_IND_2010!$B$7:$B$732,$D163,EUROSTAT_VBE_IND_2010!$C$7:$C$732,"*"&amp;RIGHT($A163,3)&amp;"*",EUROSTAT_VBE_IND_2010!$D$7:$D$732,"323*"))/1000+(SUMIFS(EUROSTAT_VBE_IND_2010!H$7:H$732,EUROSTAT_VBE_IND_2010!$B$7:$B$732,$D163,EUROSTAT_VBE_IND_2010!$C$7:$C$732,"*"&amp;RIGHT($A163,3)&amp;"*",EUROSTAT_VBE_IND_2010!$D$7:$D$732,"324*"))/1000+(SUMIFS(EUROSTAT_VBE_IND_2010!H$7:H$732,EUROSTAT_VBE_IND_2010!$B$7:$B$732,$D163,EUROSTAT_VBE_IND_2010!$C$7:$C$732,"*"&amp;RIGHT($A163,3)&amp;"*",EUROSTAT_VBE_IND_2010!$D$7:$D$732,"3260*"))/1000</f>
        <v>0</v>
      </c>
      <c r="L163" s="17">
        <f>(SUMIFS(EUROSTAT_VBE_IND_2010!I$7:I$732,EUROSTAT_VBE_IND_2010!$B$7:$B$732,$D163,EUROSTAT_VBE_IND_2010!$C$7:$C$732,"*"&amp;RIGHT($A163,3)&amp;"*",EUROSTAT_VBE_IND_2010!$D$7:$D$732,"323*"))/1000+(SUMIFS(EUROSTAT_VBE_IND_2010!I$7:I$732,EUROSTAT_VBE_IND_2010!$B$7:$B$732,$D163,EUROSTAT_VBE_IND_2010!$C$7:$C$732,"*"&amp;RIGHT($A163,3)&amp;"*",EUROSTAT_VBE_IND_2010!$D$7:$D$732,"324*"))/1000+(SUMIFS(EUROSTAT_VBE_IND_2010!I$7:I$732,EUROSTAT_VBE_IND_2010!$B$7:$B$732,$D163,EUROSTAT_VBE_IND_2010!$C$7:$C$732,"*"&amp;RIGHT($A163,3)&amp;"*",EUROSTAT_VBE_IND_2010!$D$7:$D$732,"3260*"))/1000</f>
        <v>0</v>
      </c>
      <c r="M163" s="17">
        <f>(SUMIFS(EUROSTAT_VBE_IND_2010!J$7:J$732,EUROSTAT_VBE_IND_2010!$B$7:$B$732,$D163,EUROSTAT_VBE_IND_2010!$C$7:$C$732,"*"&amp;RIGHT($A163,3)&amp;"*",EUROSTAT_VBE_IND_2010!$D$7:$D$732,"323*"))/1000+(SUMIFS(EUROSTAT_VBE_IND_2010!J$7:J$732,EUROSTAT_VBE_IND_2010!$B$7:$B$732,$D163,EUROSTAT_VBE_IND_2010!$C$7:$C$732,"*"&amp;RIGHT($A163,3)&amp;"*",EUROSTAT_VBE_IND_2010!$D$7:$D$732,"324*"))/1000+(SUMIFS(EUROSTAT_VBE_IND_2010!J$7:J$732,EUROSTAT_VBE_IND_2010!$B$7:$B$732,$D163,EUROSTAT_VBE_IND_2010!$C$7:$C$732,"*"&amp;RIGHT($A163,3)&amp;"*",EUROSTAT_VBE_IND_2010!$D$7:$D$732,"3260*"))/1000</f>
        <v>2.917</v>
      </c>
      <c r="N163" s="17">
        <f>(SUMIFS(EUROSTAT_VBE_IND_2010!K$7:K$732,EUROSTAT_VBE_IND_2010!$B$7:$B$732,$D163,EUROSTAT_VBE_IND_2010!$C$7:$C$732,"*"&amp;RIGHT($A163,3)&amp;"*",EUROSTAT_VBE_IND_2010!$D$7:$D$732,"323*"))/1000+(SUMIFS(EUROSTAT_VBE_IND_2010!K$7:K$732,EUROSTAT_VBE_IND_2010!$B$7:$B$732,$D163,EUROSTAT_VBE_IND_2010!$C$7:$C$732,"*"&amp;RIGHT($A163,3)&amp;"*",EUROSTAT_VBE_IND_2010!$D$7:$D$732,"324*"))/1000+(SUMIFS(EUROSTAT_VBE_IND_2010!K$7:K$732,EUROSTAT_VBE_IND_2010!$B$7:$B$732,$D163,EUROSTAT_VBE_IND_2010!$C$7:$C$732,"*"&amp;RIGHT($A163,3)&amp;"*",EUROSTAT_VBE_IND_2010!$D$7:$D$732,"3260*"))/1000</f>
        <v>0.343</v>
      </c>
      <c r="O163" s="17">
        <f>(SUMIFS(EUROSTAT_VBE_IND_2010!L$7:L$732,EUROSTAT_VBE_IND_2010!$B$7:$B$732,$D163,EUROSTAT_VBE_IND_2010!$C$7:$C$732,"*"&amp;RIGHT($A163,3)&amp;"*",EUROSTAT_VBE_IND_2010!$D$7:$D$732,"323*"))/1000+(SUMIFS(EUROSTAT_VBE_IND_2010!L$7:L$732,EUROSTAT_VBE_IND_2010!$B$7:$B$732,$D163,EUROSTAT_VBE_IND_2010!$C$7:$C$732,"*"&amp;RIGHT($A163,3)&amp;"*",EUROSTAT_VBE_IND_2010!$D$7:$D$732,"324*"))/1000+(SUMIFS(EUROSTAT_VBE_IND_2010!L$7:L$732,EUROSTAT_VBE_IND_2010!$B$7:$B$732,$D163,EUROSTAT_VBE_IND_2010!$C$7:$C$732,"*"&amp;RIGHT($A163,3)&amp;"*",EUROSTAT_VBE_IND_2010!$D$7:$D$732,"3260*"))/1000</f>
        <v>0.042</v>
      </c>
      <c r="P163" s="17">
        <f>(SUMIFS(EUROSTAT_VBE_IND_2010!M$7:M$732,EUROSTAT_VBE_IND_2010!$B$7:$B$732,$D163,EUROSTAT_VBE_IND_2010!$C$7:$C$732,"*"&amp;RIGHT($A163,3)&amp;"*",EUROSTAT_VBE_IND_2010!$D$7:$D$732,"323*"))/1000+(SUMIFS(EUROSTAT_VBE_IND_2010!M$7:M$732,EUROSTAT_VBE_IND_2010!$B$7:$B$732,$D163,EUROSTAT_VBE_IND_2010!$C$7:$C$732,"*"&amp;RIGHT($A163,3)&amp;"*",EUROSTAT_VBE_IND_2010!$D$7:$D$732,"324*"))/1000+(SUMIFS(EUROSTAT_VBE_IND_2010!M$7:M$732,EUROSTAT_VBE_IND_2010!$B$7:$B$732,$D163,EUROSTAT_VBE_IND_2010!$C$7:$C$732,"*"&amp;RIGHT($A163,3)&amp;"*",EUROSTAT_VBE_IND_2010!$D$7:$D$732,"3260*"))/1000</f>
        <v>0.341</v>
      </c>
      <c r="Q163" s="17">
        <f>(SUMIFS(EUROSTAT_VBE_IND_2010!N$7:N$732,EUROSTAT_VBE_IND_2010!$B$7:$B$732,$D163,EUROSTAT_VBE_IND_2010!$C$7:$C$732,"*"&amp;RIGHT($A163,3)&amp;"*",EUROSTAT_VBE_IND_2010!$D$7:$D$732,"323*"))/1000+(SUMIFS(EUROSTAT_VBE_IND_2010!N$7:N$732,EUROSTAT_VBE_IND_2010!$B$7:$B$732,$D163,EUROSTAT_VBE_IND_2010!$C$7:$C$732,"*"&amp;RIGHT($A163,3)&amp;"*",EUROSTAT_VBE_IND_2010!$D$7:$D$732,"324*"))/1000+(SUMIFS(EUROSTAT_VBE_IND_2010!N$7:N$732,EUROSTAT_VBE_IND_2010!$B$7:$B$732,$D163,EUROSTAT_VBE_IND_2010!$C$7:$C$732,"*"&amp;RIGHT($A163,3)&amp;"*",EUROSTAT_VBE_IND_2010!$D$7:$D$732,"3260*"))/1000</f>
        <v>4.547</v>
      </c>
      <c r="R163" s="17">
        <f>(SUMIFS(EUROSTAT_VBE_IND_2010!O$7:O$732,EUROSTAT_VBE_IND_2010!$B$7:$B$732,$D163,EUROSTAT_VBE_IND_2010!$C$7:$C$732,"*"&amp;RIGHT($A163,3)&amp;"*",EUROSTAT_VBE_IND_2010!$D$7:$D$732,"323*"))/1000+(SUMIFS(EUROSTAT_VBE_IND_2010!O$7:O$732,EUROSTAT_VBE_IND_2010!$B$7:$B$732,$D163,EUROSTAT_VBE_IND_2010!$C$7:$C$732,"*"&amp;RIGHT($A163,3)&amp;"*",EUROSTAT_VBE_IND_2010!$D$7:$D$732,"324*"))/1000+(SUMIFS(EUROSTAT_VBE_IND_2010!O$7:O$732,EUROSTAT_VBE_IND_2010!$B$7:$B$732,$D163,EUROSTAT_VBE_IND_2010!$C$7:$C$732,"*"&amp;RIGHT($A163,3)&amp;"*",EUROSTAT_VBE_IND_2010!$D$7:$D$732,"3260*"))/1000</f>
        <v>0.171</v>
      </c>
      <c r="S163" s="17">
        <f>(SUMIFS(EUROSTAT_VBE_IND_2010!P$7:P$732,EUROSTAT_VBE_IND_2010!$B$7:$B$732,$D163,EUROSTAT_VBE_IND_2010!$C$7:$C$732,"*"&amp;RIGHT($A163,3)&amp;"*",EUROSTAT_VBE_IND_2010!$D$7:$D$732,"323*"))/1000+(SUMIFS(EUROSTAT_VBE_IND_2010!P$7:P$732,EUROSTAT_VBE_IND_2010!$B$7:$B$732,$D163,EUROSTAT_VBE_IND_2010!$C$7:$C$732,"*"&amp;RIGHT($A163,3)&amp;"*",EUROSTAT_VBE_IND_2010!$D$7:$D$732,"324*"))/1000+(SUMIFS(EUROSTAT_VBE_IND_2010!P$7:P$732,EUROSTAT_VBE_IND_2010!$B$7:$B$732,$D163,EUROSTAT_VBE_IND_2010!$C$7:$C$732,"*"&amp;RIGHT($A163,3)&amp;"*",EUROSTAT_VBE_IND_2010!$D$7:$D$732,"3260*"))/1000</f>
        <v>0</v>
      </c>
      <c r="T163" s="17">
        <f>(SUMIFS(EUROSTAT_VBE_IND_2010!Q$7:Q$732,EUROSTAT_VBE_IND_2010!$B$7:$B$732,$D163,EUROSTAT_VBE_IND_2010!$C$7:$C$732,"*"&amp;RIGHT($A163,3)&amp;"*",EUROSTAT_VBE_IND_2010!$D$7:$D$732,"323*"))/1000+(SUMIFS(EUROSTAT_VBE_IND_2010!Q$7:Q$732,EUROSTAT_VBE_IND_2010!$B$7:$B$732,$D163,EUROSTAT_VBE_IND_2010!$C$7:$C$732,"*"&amp;RIGHT($A163,3)&amp;"*",EUROSTAT_VBE_IND_2010!$D$7:$D$732,"324*"))/1000+(SUMIFS(EUROSTAT_VBE_IND_2010!Q$7:Q$732,EUROSTAT_VBE_IND_2010!$B$7:$B$732,$D163,EUROSTAT_VBE_IND_2010!$C$7:$C$732,"*"&amp;RIGHT($A163,3)&amp;"*",EUROSTAT_VBE_IND_2010!$D$7:$D$732,"3260*"))/1000</f>
        <v>0.043</v>
      </c>
      <c r="U163" s="17">
        <f>(SUMIFS(EUROSTAT_VBE_IND_2010!R$7:R$732,EUROSTAT_VBE_IND_2010!$B$7:$B$732,$D163,EUROSTAT_VBE_IND_2010!$C$7:$C$732,"*"&amp;RIGHT($A163,3)&amp;"*",EUROSTAT_VBE_IND_2010!$D$7:$D$732,"323*"))/1000+(SUMIFS(EUROSTAT_VBE_IND_2010!R$7:R$732,EUROSTAT_VBE_IND_2010!$B$7:$B$732,$D163,EUROSTAT_VBE_IND_2010!$C$7:$C$732,"*"&amp;RIGHT($A163,3)&amp;"*",EUROSTAT_VBE_IND_2010!$D$7:$D$732,"324*"))/1000+(SUMIFS(EUROSTAT_VBE_IND_2010!R$7:R$732,EUROSTAT_VBE_IND_2010!$B$7:$B$732,$D163,EUROSTAT_VBE_IND_2010!$C$7:$C$732,"*"&amp;RIGHT($A163,3)&amp;"*",EUROSTAT_VBE_IND_2010!$D$7:$D$732,"3260*"))/1000</f>
        <v>0</v>
      </c>
      <c r="V163" s="17">
        <f>(SUMIFS(EUROSTAT_VBE_IND_2010!S$7:S$732,EUROSTAT_VBE_IND_2010!$B$7:$B$732,$D163,EUROSTAT_VBE_IND_2010!$C$7:$C$732,"*"&amp;RIGHT($A163,3)&amp;"*",EUROSTAT_VBE_IND_2010!$D$7:$D$732,"323*"))/1000+(SUMIFS(EUROSTAT_VBE_IND_2010!S$7:S$732,EUROSTAT_VBE_IND_2010!$B$7:$B$732,$D163,EUROSTAT_VBE_IND_2010!$C$7:$C$732,"*"&amp;RIGHT($A163,3)&amp;"*",EUROSTAT_VBE_IND_2010!$D$7:$D$732,"324*"))/1000+(SUMIFS(EUROSTAT_VBE_IND_2010!S$7:S$732,EUROSTAT_VBE_IND_2010!$B$7:$B$732,$D163,EUROSTAT_VBE_IND_2010!$C$7:$C$732,"*"&amp;RIGHT($A163,3)&amp;"*",EUROSTAT_VBE_IND_2010!$D$7:$D$732,"3260*"))/1000</f>
        <v>3.304</v>
      </c>
      <c r="W163" s="17">
        <f>(SUMIFS(EUROSTAT_VBE_IND_2010!T$7:T$732,EUROSTAT_VBE_IND_2010!$B$7:$B$732,$D163,EUROSTAT_VBE_IND_2010!$C$7:$C$732,"*"&amp;RIGHT($A163,3)&amp;"*",EUROSTAT_VBE_IND_2010!$D$7:$D$732,"323*"))/1000+(SUMIFS(EUROSTAT_VBE_IND_2010!T$7:T$732,EUROSTAT_VBE_IND_2010!$B$7:$B$732,$D163,EUROSTAT_VBE_IND_2010!$C$7:$C$732,"*"&amp;RIGHT($A163,3)&amp;"*",EUROSTAT_VBE_IND_2010!$D$7:$D$732,"324*"))/1000+(SUMIFS(EUROSTAT_VBE_IND_2010!T$7:T$732,EUROSTAT_VBE_IND_2010!$B$7:$B$732,$D163,EUROSTAT_VBE_IND_2010!$C$7:$C$732,"*"&amp;RIGHT($A163,3)&amp;"*",EUROSTAT_VBE_IND_2010!$D$7:$D$732,"3260*"))/1000</f>
        <v>0</v>
      </c>
      <c r="X163" s="17">
        <f>(SUMIFS(EUROSTAT_VBE_IND_2010!U$7:U$732,EUROSTAT_VBE_IND_2010!$B$7:$B$732,$D163,EUROSTAT_VBE_IND_2010!$C$7:$C$732,"*"&amp;RIGHT($A163,3)&amp;"*",EUROSTAT_VBE_IND_2010!$D$7:$D$732,"323*"))/1000+(SUMIFS(EUROSTAT_VBE_IND_2010!U$7:U$732,EUROSTAT_VBE_IND_2010!$B$7:$B$732,$D163,EUROSTAT_VBE_IND_2010!$C$7:$C$732,"*"&amp;RIGHT($A163,3)&amp;"*",EUROSTAT_VBE_IND_2010!$D$7:$D$732,"324*"))/1000+(SUMIFS(EUROSTAT_VBE_IND_2010!U$7:U$732,EUROSTAT_VBE_IND_2010!$B$7:$B$732,$D163,EUROSTAT_VBE_IND_2010!$C$7:$C$732,"*"&amp;RIGHT($A163,3)&amp;"*",EUROSTAT_VBE_IND_2010!$D$7:$D$732,"3260*"))/1000</f>
        <v>6.028</v>
      </c>
      <c r="Y163" s="17">
        <f>(SUMIFS(EUROSTAT_VBE_IND_2010!V$7:V$732,EUROSTAT_VBE_IND_2010!$B$7:$B$732,$D163,EUROSTAT_VBE_IND_2010!$C$7:$C$732,"*"&amp;RIGHT($A163,3)&amp;"*",EUROSTAT_VBE_IND_2010!$D$7:$D$732,"323*"))/1000+(SUMIFS(EUROSTAT_VBE_IND_2010!V$7:V$732,EUROSTAT_VBE_IND_2010!$B$7:$B$732,$D163,EUROSTAT_VBE_IND_2010!$C$7:$C$732,"*"&amp;RIGHT($A163,3)&amp;"*",EUROSTAT_VBE_IND_2010!$D$7:$D$732,"324*"))/1000+(SUMIFS(EUROSTAT_VBE_IND_2010!V$7:V$732,EUROSTAT_VBE_IND_2010!$B$7:$B$732,$D163,EUROSTAT_VBE_IND_2010!$C$7:$C$732,"*"&amp;RIGHT($A163,3)&amp;"*",EUROSTAT_VBE_IND_2010!$D$7:$D$732,"3260*"))/1000</f>
        <v>0</v>
      </c>
      <c r="Z163" s="17">
        <f>(SUMIFS(EUROSTAT_VBE_IND_2010!W$7:W$732,EUROSTAT_VBE_IND_2010!$B$7:$B$732,$D163,EUROSTAT_VBE_IND_2010!$C$7:$C$732,"*"&amp;RIGHT($A163,3)&amp;"*",EUROSTAT_VBE_IND_2010!$D$7:$D$732,"323*"))/1000+(SUMIFS(EUROSTAT_VBE_IND_2010!W$7:W$732,EUROSTAT_VBE_IND_2010!$B$7:$B$732,$D163,EUROSTAT_VBE_IND_2010!$C$7:$C$732,"*"&amp;RIGHT($A163,3)&amp;"*",EUROSTAT_VBE_IND_2010!$D$7:$D$732,"324*"))/1000+(SUMIFS(EUROSTAT_VBE_IND_2010!W$7:W$732,EUROSTAT_VBE_IND_2010!$B$7:$B$732,$D163,EUROSTAT_VBE_IND_2010!$C$7:$C$732,"*"&amp;RIGHT($A163,3)&amp;"*",EUROSTAT_VBE_IND_2010!$D$7:$D$732,"3260*"))/1000</f>
        <v>0.085</v>
      </c>
      <c r="AA163" s="17">
        <f>(SUMIFS(EUROSTAT_VBE_IND_2010!X$7:X$732,EUROSTAT_VBE_IND_2010!$B$7:$B$732,$D163,EUROSTAT_VBE_IND_2010!$C$7:$C$732,"*"&amp;RIGHT($A163,3)&amp;"*",EUROSTAT_VBE_IND_2010!$D$7:$D$732,"323*"))/1000+(SUMIFS(EUROSTAT_VBE_IND_2010!X$7:X$732,EUROSTAT_VBE_IND_2010!$B$7:$B$732,$D163,EUROSTAT_VBE_IND_2010!$C$7:$C$732,"*"&amp;RIGHT($A163,3)&amp;"*",EUROSTAT_VBE_IND_2010!$D$7:$D$732,"324*"))/1000+(SUMIFS(EUROSTAT_VBE_IND_2010!X$7:X$732,EUROSTAT_VBE_IND_2010!$B$7:$B$732,$D163,EUROSTAT_VBE_IND_2010!$C$7:$C$732,"*"&amp;RIGHT($A163,3)&amp;"*",EUROSTAT_VBE_IND_2010!$D$7:$D$732,"3260*"))/1000</f>
        <v>0.085</v>
      </c>
      <c r="AB163" s="17">
        <f>(SUMIFS(EUROSTAT_VBE_IND_2010!AA$7:AA$732,EUROSTAT_VBE_IND_2010!$B$7:$B$732,$D163,EUROSTAT_VBE_IND_2010!$C$7:$C$732,"*"&amp;RIGHT($A163,3)&amp;"*",EUROSTAT_VBE_IND_2010!$D$7:$D$732,"323*"))/1000+(SUMIFS(EUROSTAT_VBE_IND_2010!AA$7:AA$732,EUROSTAT_VBE_IND_2010!$B$7:$B$732,$D163,EUROSTAT_VBE_IND_2010!$C$7:$C$732,"*"&amp;RIGHT($A163,3)&amp;"*",EUROSTAT_VBE_IND_2010!$D$7:$D$732,"324*"))/1000+(SUMIFS(EUROSTAT_VBE_IND_2010!AA$7:AA$732,EUROSTAT_VBE_IND_2010!$B$7:$B$732,$D163,EUROSTAT_VBE_IND_2010!$C$7:$C$732,"*"&amp;RIGHT($A163,3)&amp;"*",EUROSTAT_VBE_IND_2010!$D$7:$D$732,"3260*"))/1000</f>
        <v>0</v>
      </c>
      <c r="AC163" s="17">
        <f>(SUMIFS(EUROSTAT_VBE_IND_2010!AB$7:AB$732,EUROSTAT_VBE_IND_2010!$B$7:$B$732,$D163,EUROSTAT_VBE_IND_2010!$C$7:$C$732,"*"&amp;RIGHT($A163,3)&amp;"*",EUROSTAT_VBE_IND_2010!$D$7:$D$732,"323*"))/1000+(SUMIFS(EUROSTAT_VBE_IND_2010!AB$7:AB$732,EUROSTAT_VBE_IND_2010!$B$7:$B$732,$D163,EUROSTAT_VBE_IND_2010!$C$7:$C$732,"*"&amp;RIGHT($A163,3)&amp;"*",EUROSTAT_VBE_IND_2010!$D$7:$D$732,"324*"))/1000+(SUMIFS(EUROSTAT_VBE_IND_2010!AB$7:AB$732,EUROSTAT_VBE_IND_2010!$B$7:$B$732,$D163,EUROSTAT_VBE_IND_2010!$C$7:$C$732,"*"&amp;RIGHT($A163,3)&amp;"*",EUROSTAT_VBE_IND_2010!$D$7:$D$732,"3260*"))/1000</f>
        <v>0.043</v>
      </c>
      <c r="AD163" s="17">
        <f>(SUMIFS(EUROSTAT_VBE_IND_2010!AC$7:AC$732,EUROSTAT_VBE_IND_2010!$B$7:$B$732,$D163,EUROSTAT_VBE_IND_2010!$C$7:$C$732,"*"&amp;RIGHT($A163,3)&amp;"*",EUROSTAT_VBE_IND_2010!$D$7:$D$732,"323*"))/1000+(SUMIFS(EUROSTAT_VBE_IND_2010!AC$7:AC$732,EUROSTAT_VBE_IND_2010!$B$7:$B$732,$D163,EUROSTAT_VBE_IND_2010!$C$7:$C$732,"*"&amp;RIGHT($A163,3)&amp;"*",EUROSTAT_VBE_IND_2010!$D$7:$D$732,"324*"))/1000+(SUMIFS(EUROSTAT_VBE_IND_2010!AC$7:AC$732,EUROSTAT_VBE_IND_2010!$B$7:$B$732,$D163,EUROSTAT_VBE_IND_2010!$C$7:$C$732,"*"&amp;RIGHT($A163,3)&amp;"*",EUROSTAT_VBE_IND_2010!$D$7:$D$732,"3260*"))/1000</f>
        <v>1.973</v>
      </c>
      <c r="AE163" s="17">
        <f>(SUMIFS(EUROSTAT_VBE_IND_2010!AD$7:AD$732,EUROSTAT_VBE_IND_2010!$B$7:$B$732,$D163,EUROSTAT_VBE_IND_2010!$C$7:$C$732,"*"&amp;RIGHT($A163,3)&amp;"*",EUROSTAT_VBE_IND_2010!$D$7:$D$732,"323*"))/1000+(SUMIFS(EUROSTAT_VBE_IND_2010!AD$7:AD$732,EUROSTAT_VBE_IND_2010!$B$7:$B$732,$D163,EUROSTAT_VBE_IND_2010!$C$7:$C$732,"*"&amp;RIGHT($A163,3)&amp;"*",EUROSTAT_VBE_IND_2010!$D$7:$D$732,"324*"))/1000+(SUMIFS(EUROSTAT_VBE_IND_2010!AD$7:AD$732,EUROSTAT_VBE_IND_2010!$B$7:$B$732,$D163,EUROSTAT_VBE_IND_2010!$C$7:$C$732,"*"&amp;RIGHT($A163,3)&amp;"*",EUROSTAT_VBE_IND_2010!$D$7:$D$732,"3260*"))/1000</f>
        <v>4.161</v>
      </c>
      <c r="AF163" s="17">
        <f>(SUMIFS(EUROSTAT_VBE_IND_2010!AE$7:AE$732,EUROSTAT_VBE_IND_2010!$B$7:$B$732,$D163,EUROSTAT_VBE_IND_2010!$C$7:$C$732,"*"&amp;RIGHT($A163,3)&amp;"*",EUROSTAT_VBE_IND_2010!$D$7:$D$732,"323*"))/1000+(SUMIFS(EUROSTAT_VBE_IND_2010!AE$7:AE$732,EUROSTAT_VBE_IND_2010!$B$7:$B$732,$D163,EUROSTAT_VBE_IND_2010!$C$7:$C$732,"*"&amp;RIGHT($A163,3)&amp;"*",EUROSTAT_VBE_IND_2010!$D$7:$D$732,"324*"))/1000+(SUMIFS(EUROSTAT_VBE_IND_2010!AE$7:AE$732,EUROSTAT_VBE_IND_2010!$B$7:$B$732,$D163,EUROSTAT_VBE_IND_2010!$C$7:$C$732,"*"&amp;RIGHT($A163,3)&amp;"*",EUROSTAT_VBE_IND_2010!$D$7:$D$732,"3260*"))/1000</f>
        <v>0.085</v>
      </c>
      <c r="AG163" s="17">
        <f>(SUMIFS(EUROSTAT_VBE_IND_2010!AF$7:AF$732,EUROSTAT_VBE_IND_2010!$B$7:$B$732,$D163,EUROSTAT_VBE_IND_2010!$C$7:$C$732,"*"&amp;RIGHT($A163,3)&amp;"*",EUROSTAT_VBE_IND_2010!$D$7:$D$732,"323*"))/1000+(SUMIFS(EUROSTAT_VBE_IND_2010!AF$7:AF$732,EUROSTAT_VBE_IND_2010!$B$7:$B$732,$D163,EUROSTAT_VBE_IND_2010!$C$7:$C$732,"*"&amp;RIGHT($A163,3)&amp;"*",EUROSTAT_VBE_IND_2010!$D$7:$D$732,"324*"))/1000+(SUMIFS(EUROSTAT_VBE_IND_2010!AF$7:AF$732,EUROSTAT_VBE_IND_2010!$B$7:$B$732,$D163,EUROSTAT_VBE_IND_2010!$C$7:$C$732,"*"&amp;RIGHT($A163,3)&amp;"*",EUROSTAT_VBE_IND_2010!$D$7:$D$732,"3260*"))/1000</f>
        <v>0.304</v>
      </c>
      <c r="AH163" s="17">
        <f>(SUMIFS(EUROSTAT_VBE_IND_2010!AH$7:AH$732,EUROSTAT_VBE_IND_2010!$B$7:$B$732,$D163,EUROSTAT_VBE_IND_2010!$C$7:$C$732,"*"&amp;RIGHT($A163,3)&amp;"*",EUROSTAT_VBE_IND_2010!$D$7:$D$732,"323*"))/1000+(SUMIFS(EUROSTAT_VBE_IND_2010!AH$7:AH$732,EUROSTAT_VBE_IND_2010!$B$7:$B$732,$D163,EUROSTAT_VBE_IND_2010!$C$7:$C$732,"*"&amp;RIGHT($A163,3)&amp;"*",EUROSTAT_VBE_IND_2010!$D$7:$D$732,"324*"))/1000+(SUMIFS(EUROSTAT_VBE_IND_2010!AH$7:AH$732,EUROSTAT_VBE_IND_2010!$B$7:$B$732,$D163,EUROSTAT_VBE_IND_2010!$C$7:$C$732,"*"&amp;RIGHT($A163,3)&amp;"*",EUROSTAT_VBE_IND_2010!$D$7:$D$732,"3260*"))/1000</f>
        <v>1.201</v>
      </c>
      <c r="AI163" s="17">
        <f>(SUMIFS(EUROSTAT_VBE_IND_2010!AI$7:AI$732,EUROSTAT_VBE_IND_2010!$B$7:$B$732,$D163,EUROSTAT_VBE_IND_2010!$C$7:$C$732,"*"&amp;RIGHT($A163,3)&amp;"*",EUROSTAT_VBE_IND_2010!$D$7:$D$732,"323*"))/1000+(SUMIFS(EUROSTAT_VBE_IND_2010!AI$7:AI$732,EUROSTAT_VBE_IND_2010!$B$7:$B$732,$D163,EUROSTAT_VBE_IND_2010!$C$7:$C$732,"*"&amp;RIGHT($A163,3)&amp;"*",EUROSTAT_VBE_IND_2010!$D$7:$D$732,"324*"))/1000+(SUMIFS(EUROSTAT_VBE_IND_2010!AI$7:AI$732,EUROSTAT_VBE_IND_2010!$B$7:$B$732,$D163,EUROSTAT_VBE_IND_2010!$C$7:$C$732,"*"&amp;RIGHT($A163,3)&amp;"*",EUROSTAT_VBE_IND_2010!$D$7:$D$732,"3260*"))/1000</f>
        <v>0.17</v>
      </c>
      <c r="AJ163" s="17">
        <f>(SUMIFS(EUROSTAT_VBE_IND_2010!AJ$7:AJ$732,EUROSTAT_VBE_IND_2010!$B$7:$B$732,$D163,EUROSTAT_VBE_IND_2010!$C$7:$C$732,"*"&amp;RIGHT($A163,3)&amp;"*",EUROSTAT_VBE_IND_2010!$D$7:$D$732,"323*"))/1000+(SUMIFS(EUROSTAT_VBE_IND_2010!AJ$7:AJ$732,EUROSTAT_VBE_IND_2010!$B$7:$B$732,$D163,EUROSTAT_VBE_IND_2010!$C$7:$C$732,"*"&amp;RIGHT($A163,3)&amp;"*",EUROSTAT_VBE_IND_2010!$D$7:$D$732,"324*"))/1000+(SUMIFS(EUROSTAT_VBE_IND_2010!AJ$7:AJ$732,EUROSTAT_VBE_IND_2010!$B$7:$B$732,$D163,EUROSTAT_VBE_IND_2010!$C$7:$C$732,"*"&amp;RIGHT($A163,3)&amp;"*",EUROSTAT_VBE_IND_2010!$D$7:$D$732,"3260*"))/1000</f>
        <v>0</v>
      </c>
      <c r="AK163" s="17">
        <f>(SUMIFS(EUROSTAT_VBE_IND_2010!AK$7:AK$732,EUROSTAT_VBE_IND_2010!$B$7:$B$732,$D163,EUROSTAT_VBE_IND_2010!$C$7:$C$732,"*"&amp;RIGHT($A163,3)&amp;"*",EUROSTAT_VBE_IND_2010!$D$7:$D$732,"323*"))/1000+(SUMIFS(EUROSTAT_VBE_IND_2010!AK$7:AK$732,EUROSTAT_VBE_IND_2010!$B$7:$B$732,$D163,EUROSTAT_VBE_IND_2010!$C$7:$C$732,"*"&amp;RIGHT($A163,3)&amp;"*",EUROSTAT_VBE_IND_2010!$D$7:$D$732,"324*"))/1000+(SUMIFS(EUROSTAT_VBE_IND_2010!AK$7:AK$732,EUROSTAT_VBE_IND_2010!$B$7:$B$732,$D163,EUROSTAT_VBE_IND_2010!$C$7:$C$732,"*"&amp;RIGHT($A163,3)&amp;"*",EUROSTAT_VBE_IND_2010!$D$7:$D$732,"3260*"))/1000</f>
        <v>6.808</v>
      </c>
      <c r="AL163" s="198">
        <f>SUMIFS('IEA Bal_AL-IND'!$D$30:$D$329,'IEA Bal_AL-IND'!$A$30:$A$329,"*"&amp;RIGHT($B163,8),'IEA Bal_AL-IND'!$C$30:$C$329,'Aggregated Balance-IND_2010'!$E163)</f>
        <v>0.04258</v>
      </c>
      <c r="AM163" s="198">
        <f>SUMIFS('IEA Bal_BA-IND'!$D$30:$D$329,'IEA Bal_BA-IND'!$A$30:$A$329,"*"&amp;RIGHT($B163,8),'IEA Bal_BA-IND'!$C$30:$C$329,'Aggregated Balance-IND_2010'!$E163)</f>
        <v>0</v>
      </c>
      <c r="AN163" s="198">
        <f>SUMIFS('IEA Bal_KS-IND'!$D$30:$D$329,'IEA Bal_KS-IND'!$A$30:$A$329,"*"&amp;RIGHT($B163,8),'IEA Bal_KS-IND'!$C$30:$C$329,'Aggregated Balance-IND_2010'!$E163)</f>
        <v>0</v>
      </c>
      <c r="AO163" s="17">
        <f>(SUMIFS(EUROSTAT_VBE_IND_2010!Y$7:Y$732,EUROSTAT_VBE_IND_2010!$B$7:$B$732,$D163,EUROSTAT_VBE_IND_2010!$C$7:$C$732,"*"&amp;RIGHT($A163,3)&amp;"*",EUROSTAT_VBE_IND_2010!$D$7:$D$732,"323*"))/1000+(SUMIFS(EUROSTAT_VBE_IND_2010!Y$7:Y$732,EUROSTAT_VBE_IND_2010!$B$7:$B$732,$D163,EUROSTAT_VBE_IND_2010!$C$7:$C$732,"*"&amp;RIGHT($A163,3)&amp;"*",EUROSTAT_VBE_IND_2010!$D$7:$D$732,"324*"))/1000+(SUMIFS(EUROSTAT_VBE_IND_2010!Y$7:Y$732,EUROSTAT_VBE_IND_2010!$B$7:$B$732,$D163,EUROSTAT_VBE_IND_2010!$C$7:$C$732,"*"&amp;RIGHT($A163,3)&amp;"*",EUROSTAT_VBE_IND_2010!$D$7:$D$732,"3260*"))/1000</f>
        <v>0</v>
      </c>
      <c r="AP163" s="17">
        <f>(SUMIFS(EUROSTAT_VBE_IND_2010!Z$7:Z$732,EUROSTAT_VBE_IND_2010!$B$7:$B$732,$D163,EUROSTAT_VBE_IND_2010!$C$7:$C$732,"*"&amp;RIGHT($A163,3)&amp;"*",EUROSTAT_VBE_IND_2010!$D$7:$D$732,"323*"))/1000+(SUMIFS(EUROSTAT_VBE_IND_2010!Z$7:Z$732,EUROSTAT_VBE_IND_2010!$B$7:$B$732,$D163,EUROSTAT_VBE_IND_2010!$C$7:$C$732,"*"&amp;RIGHT($A163,3)&amp;"*",EUROSTAT_VBE_IND_2010!$D$7:$D$732,"324*"))/1000+(SUMIFS(EUROSTAT_VBE_IND_2010!Z$7:Z$732,EUROSTAT_VBE_IND_2010!$B$7:$B$732,$D163,EUROSTAT_VBE_IND_2010!$C$7:$C$732,"*"&amp;RIGHT($A163,3)&amp;"*",EUROSTAT_VBE_IND_2010!$D$7:$D$732,"3260*"))/1000</f>
        <v>0.043</v>
      </c>
      <c r="AQ163" s="17">
        <f>(SUMIFS(EUROSTAT_VBE_IND_2010!AG$7:AG$732,EUROSTAT_VBE_IND_2010!$B$7:$B$732,$D163,EUROSTAT_VBE_IND_2010!$C$7:$C$732,"*"&amp;RIGHT($A163,3)&amp;"*",EUROSTAT_VBE_IND_2010!$D$7:$D$732,"323*"))/1000+(SUMIFS(EUROSTAT_VBE_IND_2010!AG$7:AG$732,EUROSTAT_VBE_IND_2010!$B$7:$B$732,$D163,EUROSTAT_VBE_IND_2010!$C$7:$C$732,"*"&amp;RIGHT($A163,3)&amp;"*",EUROSTAT_VBE_IND_2010!$D$7:$D$732,"324*"))/1000+(SUMIFS(EUROSTAT_VBE_IND_2010!AG$7:AG$732,EUROSTAT_VBE_IND_2010!$B$7:$B$732,$D163,EUROSTAT_VBE_IND_2010!$C$7:$C$732,"*"&amp;RIGHT($A163,3)&amp;"*",EUROSTAT_VBE_IND_2010!$D$7:$D$732,"3260*"))/1000</f>
        <v>0</v>
      </c>
    </row>
    <row r="164" spans="1:43">
      <c r="A164" t="str">
        <f>LEFT(EUROSTAT_VBE_IND_2010!$C$190,8)</f>
        <v>B_101815</v>
      </c>
      <c r="B164" s="28" t="s">
        <v>299</v>
      </c>
      <c r="C164" t="s">
        <v>293</v>
      </c>
      <c r="D164" t="s">
        <v>126</v>
      </c>
      <c r="E164" t="s">
        <v>236</v>
      </c>
      <c r="F164" t="s">
        <v>256</v>
      </c>
      <c r="G164" s="17">
        <f>(SUMIFS(EUROSTAT_VBE_IND_2010!E$7:E$732,EUROSTAT_VBE_IND_2010!$B$7:$B$732,$D164,EUROSTAT_VBE_IND_2010!$C$7:$C$732,"*"&amp;RIGHT($A164,3)&amp;"*",EUROSTAT_VBE_IND_2010!$D$7:$D$732,"3250*"))/1000</f>
        <v>0</v>
      </c>
      <c r="H164" s="17">
        <f>(SUMIFS(EUROSTAT_VBE_IND_2010!F$7:F$732,EUROSTAT_VBE_IND_2010!$B$7:$B$732,$D164,EUROSTAT_VBE_IND_2010!$C$7:$C$732,"*"&amp;RIGHT($A164,3)&amp;"*",EUROSTAT_VBE_IND_2010!$D$7:$D$732,"3250*"))/1000</f>
        <v>0</v>
      </c>
      <c r="I164" s="17">
        <f>(SUMIFS(EUROSTAT_VBE_IND_2010!G$7:G$732,EUROSTAT_VBE_IND_2010!$B$7:$B$732,$D164,EUROSTAT_VBE_IND_2010!$C$7:$C$732,"*"&amp;RIGHT($A164,3)&amp;"*",EUROSTAT_VBE_IND_2010!$D$7:$D$732,"3250*"))/1000</f>
        <v>0</v>
      </c>
      <c r="J164" s="198">
        <f>SUMIFS('IEA Bal_CH-IND'!$D$30:$D$329,'IEA Bal_CH-IND'!$A$30:$A$329,"*"&amp;RIGHT($B164,8),'IEA Bal_CH-IND'!$C$30:$C$329,'Aggregated Balance-IND_2010'!$E164)</f>
        <v>0</v>
      </c>
      <c r="K164" s="17">
        <f>(SUMIFS(EUROSTAT_VBE_IND_2010!H$7:H$732,EUROSTAT_VBE_IND_2010!$B$7:$B$732,$D164,EUROSTAT_VBE_IND_2010!$C$7:$C$732,"*"&amp;RIGHT($A164,3)&amp;"*",EUROSTAT_VBE_IND_2010!$D$7:$D$732,"3250*"))/1000</f>
        <v>0</v>
      </c>
      <c r="L164" s="17">
        <f>(SUMIFS(EUROSTAT_VBE_IND_2010!I$7:I$732,EUROSTAT_VBE_IND_2010!$B$7:$B$732,$D164,EUROSTAT_VBE_IND_2010!$C$7:$C$732,"*"&amp;RIGHT($A164,3)&amp;"*",EUROSTAT_VBE_IND_2010!$D$7:$D$732,"3250*"))/1000</f>
        <v>0</v>
      </c>
      <c r="M164" s="17">
        <f>(SUMIFS(EUROSTAT_VBE_IND_2010!J$7:J$732,EUROSTAT_VBE_IND_2010!$B$7:$B$732,$D164,EUROSTAT_VBE_IND_2010!$C$7:$C$732,"*"&amp;RIGHT($A164,3)&amp;"*",EUROSTAT_VBE_IND_2010!$D$7:$D$732,"3250*"))/1000</f>
        <v>0</v>
      </c>
      <c r="N164" s="17">
        <f>(SUMIFS(EUROSTAT_VBE_IND_2010!K$7:K$732,EUROSTAT_VBE_IND_2010!$B$7:$B$732,$D164,EUROSTAT_VBE_IND_2010!$C$7:$C$732,"*"&amp;RIGHT($A164,3)&amp;"*",EUROSTAT_VBE_IND_2010!$D$7:$D$732,"3250*"))/1000</f>
        <v>0</v>
      </c>
      <c r="O164" s="17">
        <f>(SUMIFS(EUROSTAT_VBE_IND_2010!L$7:L$732,EUROSTAT_VBE_IND_2010!$B$7:$B$732,$D164,EUROSTAT_VBE_IND_2010!$C$7:$C$732,"*"&amp;RIGHT($A164,3)&amp;"*",EUROSTAT_VBE_IND_2010!$D$7:$D$732,"3250*"))/1000</f>
        <v>0</v>
      </c>
      <c r="P164" s="17">
        <f>(SUMIFS(EUROSTAT_VBE_IND_2010!M$7:M$732,EUROSTAT_VBE_IND_2010!$B$7:$B$732,$D164,EUROSTAT_VBE_IND_2010!$C$7:$C$732,"*"&amp;RIGHT($A164,3)&amp;"*",EUROSTAT_VBE_IND_2010!$D$7:$D$732,"3250*"))/1000</f>
        <v>0</v>
      </c>
      <c r="Q164" s="17">
        <f>(SUMIFS(EUROSTAT_VBE_IND_2010!N$7:N$732,EUROSTAT_VBE_IND_2010!$B$7:$B$732,$D164,EUROSTAT_VBE_IND_2010!$C$7:$C$732,"*"&amp;RIGHT($A164,3)&amp;"*",EUROSTAT_VBE_IND_2010!$D$7:$D$732,"3250*"))/1000</f>
        <v>0</v>
      </c>
      <c r="R164" s="17">
        <f>(SUMIFS(EUROSTAT_VBE_IND_2010!O$7:O$732,EUROSTAT_VBE_IND_2010!$B$7:$B$732,$D164,EUROSTAT_VBE_IND_2010!$C$7:$C$732,"*"&amp;RIGHT($A164,3)&amp;"*",EUROSTAT_VBE_IND_2010!$D$7:$D$732,"3250*"))/1000</f>
        <v>0</v>
      </c>
      <c r="S164" s="17">
        <f>(SUMIFS(EUROSTAT_VBE_IND_2010!P$7:P$732,EUROSTAT_VBE_IND_2010!$B$7:$B$732,$D164,EUROSTAT_VBE_IND_2010!$C$7:$C$732,"*"&amp;RIGHT($A164,3)&amp;"*",EUROSTAT_VBE_IND_2010!$D$7:$D$732,"3250*"))/1000</f>
        <v>70.312</v>
      </c>
      <c r="T164" s="17">
        <f>(SUMIFS(EUROSTAT_VBE_IND_2010!Q$7:Q$732,EUROSTAT_VBE_IND_2010!$B$7:$B$732,$D164,EUROSTAT_VBE_IND_2010!$C$7:$C$732,"*"&amp;RIGHT($A164,3)&amp;"*",EUROSTAT_VBE_IND_2010!$D$7:$D$732,"3250*"))/1000</f>
        <v>0</v>
      </c>
      <c r="U164" s="17">
        <f>(SUMIFS(EUROSTAT_VBE_IND_2010!R$7:R$732,EUROSTAT_VBE_IND_2010!$B$7:$B$732,$D164,EUROSTAT_VBE_IND_2010!$C$7:$C$732,"*"&amp;RIGHT($A164,3)&amp;"*",EUROSTAT_VBE_IND_2010!$D$7:$D$732,"3250*"))/1000</f>
        <v>0</v>
      </c>
      <c r="V164" s="17">
        <f>(SUMIFS(EUROSTAT_VBE_IND_2010!S$7:S$732,EUROSTAT_VBE_IND_2010!$B$7:$B$732,$D164,EUROSTAT_VBE_IND_2010!$C$7:$C$732,"*"&amp;RIGHT($A164,3)&amp;"*",EUROSTAT_VBE_IND_2010!$D$7:$D$732,"3250*"))/1000</f>
        <v>0</v>
      </c>
      <c r="W164" s="17">
        <f>(SUMIFS(EUROSTAT_VBE_IND_2010!T$7:T$732,EUROSTAT_VBE_IND_2010!$B$7:$B$732,$D164,EUROSTAT_VBE_IND_2010!$C$7:$C$732,"*"&amp;RIGHT($A164,3)&amp;"*",EUROSTAT_VBE_IND_2010!$D$7:$D$732,"3250*"))/1000</f>
        <v>0</v>
      </c>
      <c r="X164" s="17">
        <f>(SUMIFS(EUROSTAT_VBE_IND_2010!U$7:U$732,EUROSTAT_VBE_IND_2010!$B$7:$B$732,$D164,EUROSTAT_VBE_IND_2010!$C$7:$C$732,"*"&amp;RIGHT($A164,3)&amp;"*",EUROSTAT_VBE_IND_2010!$D$7:$D$732,"3250*"))/1000</f>
        <v>0</v>
      </c>
      <c r="Y164" s="17">
        <f>(SUMIFS(EUROSTAT_VBE_IND_2010!V$7:V$732,EUROSTAT_VBE_IND_2010!$B$7:$B$732,$D164,EUROSTAT_VBE_IND_2010!$C$7:$C$732,"*"&amp;RIGHT($A164,3)&amp;"*",EUROSTAT_VBE_IND_2010!$D$7:$D$732,"3250*"))/1000</f>
        <v>0</v>
      </c>
      <c r="Z164" s="17">
        <f>(SUMIFS(EUROSTAT_VBE_IND_2010!W$7:W$732,EUROSTAT_VBE_IND_2010!$B$7:$B$732,$D164,EUROSTAT_VBE_IND_2010!$C$7:$C$732,"*"&amp;RIGHT($A164,3)&amp;"*",EUROSTAT_VBE_IND_2010!$D$7:$D$732,"3250*"))/1000</f>
        <v>0</v>
      </c>
      <c r="AA164" s="17">
        <f>(SUMIFS(EUROSTAT_VBE_IND_2010!X$7:X$732,EUROSTAT_VBE_IND_2010!$B$7:$B$732,$D164,EUROSTAT_VBE_IND_2010!$C$7:$C$732,"*"&amp;RIGHT($A164,3)&amp;"*",EUROSTAT_VBE_IND_2010!$D$7:$D$732,"3250*"))/1000</f>
        <v>0</v>
      </c>
      <c r="AB164" s="17">
        <f>(SUMIFS(EUROSTAT_VBE_IND_2010!AA$7:AA$732,EUROSTAT_VBE_IND_2010!$B$7:$B$732,$D164,EUROSTAT_VBE_IND_2010!$C$7:$C$732,"*"&amp;RIGHT($A164,3)&amp;"*",EUROSTAT_VBE_IND_2010!$D$7:$D$732,"3250*"))/1000</f>
        <v>0</v>
      </c>
      <c r="AC164" s="17">
        <f>(SUMIFS(EUROSTAT_VBE_IND_2010!AB$7:AB$732,EUROSTAT_VBE_IND_2010!$B$7:$B$732,$D164,EUROSTAT_VBE_IND_2010!$C$7:$C$732,"*"&amp;RIGHT($A164,3)&amp;"*",EUROSTAT_VBE_IND_2010!$D$7:$D$732,"3250*"))/1000</f>
        <v>0</v>
      </c>
      <c r="AD164" s="17">
        <f>(SUMIFS(EUROSTAT_VBE_IND_2010!AC$7:AC$732,EUROSTAT_VBE_IND_2010!$B$7:$B$732,$D164,EUROSTAT_VBE_IND_2010!$C$7:$C$732,"*"&amp;RIGHT($A164,3)&amp;"*",EUROSTAT_VBE_IND_2010!$D$7:$D$732,"3250*"))/1000</f>
        <v>0</v>
      </c>
      <c r="AE164" s="17">
        <f>(SUMIFS(EUROSTAT_VBE_IND_2010!AD$7:AD$732,EUROSTAT_VBE_IND_2010!$B$7:$B$732,$D164,EUROSTAT_VBE_IND_2010!$C$7:$C$732,"*"&amp;RIGHT($A164,3)&amp;"*",EUROSTAT_VBE_IND_2010!$D$7:$D$732,"3250*"))/1000</f>
        <v>0</v>
      </c>
      <c r="AF164" s="17">
        <f>(SUMIFS(EUROSTAT_VBE_IND_2010!AE$7:AE$732,EUROSTAT_VBE_IND_2010!$B$7:$B$732,$D164,EUROSTAT_VBE_IND_2010!$C$7:$C$732,"*"&amp;RIGHT($A164,3)&amp;"*",EUROSTAT_VBE_IND_2010!$D$7:$D$732,"3250*"))/1000</f>
        <v>0</v>
      </c>
      <c r="AG164" s="17">
        <f>(SUMIFS(EUROSTAT_VBE_IND_2010!AF$7:AF$732,EUROSTAT_VBE_IND_2010!$B$7:$B$732,$D164,EUROSTAT_VBE_IND_2010!$C$7:$C$732,"*"&amp;RIGHT($A164,3)&amp;"*",EUROSTAT_VBE_IND_2010!$D$7:$D$732,"3250*"))/1000</f>
        <v>0</v>
      </c>
      <c r="AH164" s="17">
        <f>(SUMIFS(EUROSTAT_VBE_IND_2010!AH$7:AH$732,EUROSTAT_VBE_IND_2010!$B$7:$B$732,$D164,EUROSTAT_VBE_IND_2010!$C$7:$C$732,"*"&amp;RIGHT($A164,3)&amp;"*",EUROSTAT_VBE_IND_2010!$D$7:$D$732,"3250*"))/1000</f>
        <v>0</v>
      </c>
      <c r="AI164" s="17">
        <f>(SUMIFS(EUROSTAT_VBE_IND_2010!AI$7:AI$732,EUROSTAT_VBE_IND_2010!$B$7:$B$732,$D164,EUROSTAT_VBE_IND_2010!$C$7:$C$732,"*"&amp;RIGHT($A164,3)&amp;"*",EUROSTAT_VBE_IND_2010!$D$7:$D$732,"3250*"))/1000</f>
        <v>0</v>
      </c>
      <c r="AJ164" s="17">
        <f>(SUMIFS(EUROSTAT_VBE_IND_2010!AJ$7:AJ$732,EUROSTAT_VBE_IND_2010!$B$7:$B$732,$D164,EUROSTAT_VBE_IND_2010!$C$7:$C$732,"*"&amp;RIGHT($A164,3)&amp;"*",EUROSTAT_VBE_IND_2010!$D$7:$D$732,"3250*"))/1000</f>
        <v>0</v>
      </c>
      <c r="AK164" s="17">
        <f>(SUMIFS(EUROSTAT_VBE_IND_2010!AK$7:AK$732,EUROSTAT_VBE_IND_2010!$B$7:$B$732,$D164,EUROSTAT_VBE_IND_2010!$C$7:$C$732,"*"&amp;RIGHT($A164,3)&amp;"*",EUROSTAT_VBE_IND_2010!$D$7:$D$732,"3250*"))/1000</f>
        <v>0</v>
      </c>
      <c r="AL164" s="198">
        <f>SUMIFS('IEA Bal_AL-IND'!$D$30:$D$329,'IEA Bal_AL-IND'!$A$30:$A$329,"*"&amp;RIGHT($B164,8),'IEA Bal_AL-IND'!$C$30:$C$329,'Aggregated Balance-IND_2010'!$E164)</f>
        <v>0</v>
      </c>
      <c r="AM164" s="198">
        <f>SUMIFS('IEA Bal_BA-IND'!$D$30:$D$329,'IEA Bal_BA-IND'!$A$30:$A$329,"*"&amp;RIGHT($B164,8),'IEA Bal_BA-IND'!$C$30:$C$329,'Aggregated Balance-IND_2010'!$E164)</f>
        <v>0</v>
      </c>
      <c r="AN164" s="198">
        <f>SUMIFS('IEA Bal_KS-IND'!$D$30:$D$329,'IEA Bal_KS-IND'!$A$30:$A$329,"*"&amp;RIGHT($B164,8),'IEA Bal_KS-IND'!$C$30:$C$329,'Aggregated Balance-IND_2010'!$E164)</f>
        <v>0</v>
      </c>
      <c r="AO164" s="17">
        <f>(SUMIFS(EUROSTAT_VBE_IND_2010!Y$7:Y$732,EUROSTAT_VBE_IND_2010!$B$7:$B$732,$D164,EUROSTAT_VBE_IND_2010!$C$7:$C$732,"*"&amp;RIGHT($A164,3)&amp;"*",EUROSTAT_VBE_IND_2010!$D$7:$D$732,"3250*"))/1000</f>
        <v>0</v>
      </c>
      <c r="AP164" s="17">
        <f>(SUMIFS(EUROSTAT_VBE_IND_2010!Z$7:Z$732,EUROSTAT_VBE_IND_2010!$B$7:$B$732,$D164,EUROSTAT_VBE_IND_2010!$C$7:$C$732,"*"&amp;RIGHT($A164,3)&amp;"*",EUROSTAT_VBE_IND_2010!$D$7:$D$732,"3250*"))/1000</f>
        <v>0</v>
      </c>
      <c r="AQ164" s="17">
        <f>(SUMIFS(EUROSTAT_VBE_IND_2010!AG$7:AG$732,EUROSTAT_VBE_IND_2010!$B$7:$B$732,$D164,EUROSTAT_VBE_IND_2010!$C$7:$C$732,"*"&amp;RIGHT($A164,3)&amp;"*",EUROSTAT_VBE_IND_2010!$D$7:$D$732,"3250*"))/1000</f>
        <v>0</v>
      </c>
    </row>
    <row r="165" spans="1:43">
      <c r="A165" t="str">
        <f>LEFT(EUROSTAT_VBE_IND_2010!$C$190,8)</f>
        <v>B_101815</v>
      </c>
      <c r="B165" s="28" t="s">
        <v>299</v>
      </c>
      <c r="C165" t="s">
        <v>293</v>
      </c>
      <c r="D165" t="s">
        <v>126</v>
      </c>
      <c r="E165" t="s">
        <v>237</v>
      </c>
      <c r="F165" t="s">
        <v>257</v>
      </c>
      <c r="G165" s="17">
        <f>(SUMIFS(EUROSTAT_VBE_IND_2010!E$7:E$732,EUROSTAT_VBE_IND_2010!$B$7:$B$732,$D165,EUROSTAT_VBE_IND_2010!$C$7:$C$732,"*"&amp;RIGHT($A165,3)&amp;"*",EUROSTAT_VBE_IND_2010!$D$7:$D$732,"3270A*"))/1000+(SUMIFS(EUROSTAT_VBE_IND_2010!E$7:E$732,EUROSTAT_VBE_IND_2010!$B$7:$B$732,$D165,EUROSTAT_VBE_IND_2010!$C$7:$C$732,"*"&amp;RIGHT($A165,3)&amp;"*",EUROSTAT_VBE_IND_2010!$D$7:$D$732,"3285*"))/1000+(SUMIFS(EUROSTAT_VBE_IND_2010!E$7:E$732,EUROSTAT_VBE_IND_2010!$B$7:$B$732,$D165,EUROSTAT_VBE_IND_2010!$C$7:$C$732,"*"&amp;RIGHT($A165,3)&amp;"*",EUROSTAT_VBE_IND_2010!$D$7:$D$732,"3295*"))/1000+(SUMIFS(EUROSTAT_VBE_IND_2010!E$7:E$732,EUROSTAT_VBE_IND_2010!$B$7:$B$732,$D165,EUROSTAT_VBE_IND_2010!$C$7:$C$732,"*"&amp;RIGHT($A165,3)&amp;"*",EUROSTAT_VBE_IND_2010!$D$7:$D$732,"2410*"))/1000+(SUMIFS(EUROSTAT_VBE_IND_2010!E$7:E$732,EUROSTAT_VBE_IND_2010!$B$7:$B$732,$D165,EUROSTAT_VBE_IND_2010!$C$7:$C$732,"*"&amp;RIGHT($A165,3)&amp;"*",EUROSTAT_VBE_IND_2010!$D$7:$D$732,"3105*"))/1000</f>
        <v>1.2</v>
      </c>
      <c r="H165" s="17">
        <f>(SUMIFS(EUROSTAT_VBE_IND_2010!F$7:F$732,EUROSTAT_VBE_IND_2010!$B$7:$B$732,$D165,EUROSTAT_VBE_IND_2010!$C$7:$C$732,"*"&amp;RIGHT($A165,3)&amp;"*",EUROSTAT_VBE_IND_2010!$D$7:$D$732,"3270A*"))/1000+(SUMIFS(EUROSTAT_VBE_IND_2010!F$7:F$732,EUROSTAT_VBE_IND_2010!$B$7:$B$732,$D165,EUROSTAT_VBE_IND_2010!$C$7:$C$732,"*"&amp;RIGHT($A165,3)&amp;"*",EUROSTAT_VBE_IND_2010!$D$7:$D$732,"3285*"))/1000+(SUMIFS(EUROSTAT_VBE_IND_2010!F$7:F$732,EUROSTAT_VBE_IND_2010!$B$7:$B$732,$D165,EUROSTAT_VBE_IND_2010!$C$7:$C$732,"*"&amp;RIGHT($A165,3)&amp;"*",EUROSTAT_VBE_IND_2010!$D$7:$D$732,"3295*"))/1000+(SUMIFS(EUROSTAT_VBE_IND_2010!F$7:F$732,EUROSTAT_VBE_IND_2010!$B$7:$B$732,$D165,EUROSTAT_VBE_IND_2010!$C$7:$C$732,"*"&amp;RIGHT($A165,3)&amp;"*",EUROSTAT_VBE_IND_2010!$D$7:$D$732,"2410*"))/1000+(SUMIFS(EUROSTAT_VBE_IND_2010!F$7:F$732,EUROSTAT_VBE_IND_2010!$B$7:$B$732,$D165,EUROSTAT_VBE_IND_2010!$C$7:$C$732,"*"&amp;RIGHT($A165,3)&amp;"*",EUROSTAT_VBE_IND_2010!$D$7:$D$732,"3105*"))/1000</f>
        <v>0</v>
      </c>
      <c r="I165" s="17">
        <f>(SUMIFS(EUROSTAT_VBE_IND_2010!G$7:G$732,EUROSTAT_VBE_IND_2010!$B$7:$B$732,$D165,EUROSTAT_VBE_IND_2010!$C$7:$C$732,"*"&amp;RIGHT($A165,3)&amp;"*",EUROSTAT_VBE_IND_2010!$D$7:$D$732,"3270A*"))/1000+(SUMIFS(EUROSTAT_VBE_IND_2010!G$7:G$732,EUROSTAT_VBE_IND_2010!$B$7:$B$732,$D165,EUROSTAT_VBE_IND_2010!$C$7:$C$732,"*"&amp;RIGHT($A165,3)&amp;"*",EUROSTAT_VBE_IND_2010!$D$7:$D$732,"3285*"))/1000+(SUMIFS(EUROSTAT_VBE_IND_2010!G$7:G$732,EUROSTAT_VBE_IND_2010!$B$7:$B$732,$D165,EUROSTAT_VBE_IND_2010!$C$7:$C$732,"*"&amp;RIGHT($A165,3)&amp;"*",EUROSTAT_VBE_IND_2010!$D$7:$D$732,"3295*"))/1000+(SUMIFS(EUROSTAT_VBE_IND_2010!G$7:G$732,EUROSTAT_VBE_IND_2010!$B$7:$B$732,$D165,EUROSTAT_VBE_IND_2010!$C$7:$C$732,"*"&amp;RIGHT($A165,3)&amp;"*",EUROSTAT_VBE_IND_2010!$D$7:$D$732,"2410*"))/1000+(SUMIFS(EUROSTAT_VBE_IND_2010!G$7:G$732,EUROSTAT_VBE_IND_2010!$B$7:$B$732,$D165,EUROSTAT_VBE_IND_2010!$C$7:$C$732,"*"&amp;RIGHT($A165,3)&amp;"*",EUROSTAT_VBE_IND_2010!$D$7:$D$732,"3105*"))/1000</f>
        <v>0.16</v>
      </c>
      <c r="J165" s="198">
        <f>SUMIFS('IEA Bal_CH-IND'!$D$30:$D$329,'IEA Bal_CH-IND'!$A$30:$A$329,"*"&amp;RIGHT($B165,8),'IEA Bal_CH-IND'!$C$30:$C$329,'Aggregated Balance-IND_2010'!$E165)</f>
        <v>0.08001</v>
      </c>
      <c r="K165" s="17">
        <f>(SUMIFS(EUROSTAT_VBE_IND_2010!H$7:H$732,EUROSTAT_VBE_IND_2010!$B$7:$B$732,$D165,EUROSTAT_VBE_IND_2010!$C$7:$C$732,"*"&amp;RIGHT($A165,3)&amp;"*",EUROSTAT_VBE_IND_2010!$D$7:$D$732,"3270A*"))/1000+(SUMIFS(EUROSTAT_VBE_IND_2010!H$7:H$732,EUROSTAT_VBE_IND_2010!$B$7:$B$732,$D165,EUROSTAT_VBE_IND_2010!$C$7:$C$732,"*"&amp;RIGHT($A165,3)&amp;"*",EUROSTAT_VBE_IND_2010!$D$7:$D$732,"3285*"))/1000+(SUMIFS(EUROSTAT_VBE_IND_2010!H$7:H$732,EUROSTAT_VBE_IND_2010!$B$7:$B$732,$D165,EUROSTAT_VBE_IND_2010!$C$7:$C$732,"*"&amp;RIGHT($A165,3)&amp;"*",EUROSTAT_VBE_IND_2010!$D$7:$D$732,"3295*"))/1000+(SUMIFS(EUROSTAT_VBE_IND_2010!H$7:H$732,EUROSTAT_VBE_IND_2010!$B$7:$B$732,$D165,EUROSTAT_VBE_IND_2010!$C$7:$C$732,"*"&amp;RIGHT($A165,3)&amp;"*",EUROSTAT_VBE_IND_2010!$D$7:$D$732,"2410*"))/1000+(SUMIFS(EUROSTAT_VBE_IND_2010!H$7:H$732,EUROSTAT_VBE_IND_2010!$B$7:$B$732,$D165,EUROSTAT_VBE_IND_2010!$C$7:$C$732,"*"&amp;RIGHT($A165,3)&amp;"*",EUROSTAT_VBE_IND_2010!$D$7:$D$732,"3105*"))/1000</f>
        <v>0</v>
      </c>
      <c r="L165" s="17">
        <f>(SUMIFS(EUROSTAT_VBE_IND_2010!I$7:I$732,EUROSTAT_VBE_IND_2010!$B$7:$B$732,$D165,EUROSTAT_VBE_IND_2010!$C$7:$C$732,"*"&amp;RIGHT($A165,3)&amp;"*",EUROSTAT_VBE_IND_2010!$D$7:$D$732,"3270A*"))/1000+(SUMIFS(EUROSTAT_VBE_IND_2010!I$7:I$732,EUROSTAT_VBE_IND_2010!$B$7:$B$732,$D165,EUROSTAT_VBE_IND_2010!$C$7:$C$732,"*"&amp;RIGHT($A165,3)&amp;"*",EUROSTAT_VBE_IND_2010!$D$7:$D$732,"3285*"))/1000+(SUMIFS(EUROSTAT_VBE_IND_2010!I$7:I$732,EUROSTAT_VBE_IND_2010!$B$7:$B$732,$D165,EUROSTAT_VBE_IND_2010!$C$7:$C$732,"*"&amp;RIGHT($A165,3)&amp;"*",EUROSTAT_VBE_IND_2010!$D$7:$D$732,"3295*"))/1000+(SUMIFS(EUROSTAT_VBE_IND_2010!I$7:I$732,EUROSTAT_VBE_IND_2010!$B$7:$B$732,$D165,EUROSTAT_VBE_IND_2010!$C$7:$C$732,"*"&amp;RIGHT($A165,3)&amp;"*",EUROSTAT_VBE_IND_2010!$D$7:$D$732,"2410*"))/1000+(SUMIFS(EUROSTAT_VBE_IND_2010!I$7:I$732,EUROSTAT_VBE_IND_2010!$B$7:$B$732,$D165,EUROSTAT_VBE_IND_2010!$C$7:$C$732,"*"&amp;RIGHT($A165,3)&amp;"*",EUROSTAT_VBE_IND_2010!$D$7:$D$732,"3105*"))/1000</f>
        <v>1.28</v>
      </c>
      <c r="M165" s="17">
        <f>(SUMIFS(EUROSTAT_VBE_IND_2010!J$7:J$732,EUROSTAT_VBE_IND_2010!$B$7:$B$732,$D165,EUROSTAT_VBE_IND_2010!$C$7:$C$732,"*"&amp;RIGHT($A165,3)&amp;"*",EUROSTAT_VBE_IND_2010!$D$7:$D$732,"3270A*"))/1000+(SUMIFS(EUROSTAT_VBE_IND_2010!J$7:J$732,EUROSTAT_VBE_IND_2010!$B$7:$B$732,$D165,EUROSTAT_VBE_IND_2010!$C$7:$C$732,"*"&amp;RIGHT($A165,3)&amp;"*",EUROSTAT_VBE_IND_2010!$D$7:$D$732,"3285*"))/1000+(SUMIFS(EUROSTAT_VBE_IND_2010!J$7:J$732,EUROSTAT_VBE_IND_2010!$B$7:$B$732,$D165,EUROSTAT_VBE_IND_2010!$C$7:$C$732,"*"&amp;RIGHT($A165,3)&amp;"*",EUROSTAT_VBE_IND_2010!$D$7:$D$732,"3295*"))/1000+(SUMIFS(EUROSTAT_VBE_IND_2010!J$7:J$732,EUROSTAT_VBE_IND_2010!$B$7:$B$732,$D165,EUROSTAT_VBE_IND_2010!$C$7:$C$732,"*"&amp;RIGHT($A165,3)&amp;"*",EUROSTAT_VBE_IND_2010!$D$7:$D$732,"2410*"))/1000+(SUMIFS(EUROSTAT_VBE_IND_2010!J$7:J$732,EUROSTAT_VBE_IND_2010!$B$7:$B$732,$D165,EUROSTAT_VBE_IND_2010!$C$7:$C$732,"*"&amp;RIGHT($A165,3)&amp;"*",EUROSTAT_VBE_IND_2010!$D$7:$D$732,"3105*"))/1000</f>
        <v>45.56</v>
      </c>
      <c r="N165" s="17">
        <f>(SUMIFS(EUROSTAT_VBE_IND_2010!K$7:K$732,EUROSTAT_VBE_IND_2010!$B$7:$B$732,$D165,EUROSTAT_VBE_IND_2010!$C$7:$C$732,"*"&amp;RIGHT($A165,3)&amp;"*",EUROSTAT_VBE_IND_2010!$D$7:$D$732,"3270A*"))/1000+(SUMIFS(EUROSTAT_VBE_IND_2010!K$7:K$732,EUROSTAT_VBE_IND_2010!$B$7:$B$732,$D165,EUROSTAT_VBE_IND_2010!$C$7:$C$732,"*"&amp;RIGHT($A165,3)&amp;"*",EUROSTAT_VBE_IND_2010!$D$7:$D$732,"3285*"))/1000+(SUMIFS(EUROSTAT_VBE_IND_2010!K$7:K$732,EUROSTAT_VBE_IND_2010!$B$7:$B$732,$D165,EUROSTAT_VBE_IND_2010!$C$7:$C$732,"*"&amp;RIGHT($A165,3)&amp;"*",EUROSTAT_VBE_IND_2010!$D$7:$D$732,"3295*"))/1000+(SUMIFS(EUROSTAT_VBE_IND_2010!K$7:K$732,EUROSTAT_VBE_IND_2010!$B$7:$B$732,$D165,EUROSTAT_VBE_IND_2010!$C$7:$C$732,"*"&amp;RIGHT($A165,3)&amp;"*",EUROSTAT_VBE_IND_2010!$D$7:$D$732,"2410*"))/1000+(SUMIFS(EUROSTAT_VBE_IND_2010!K$7:K$732,EUROSTAT_VBE_IND_2010!$B$7:$B$732,$D165,EUROSTAT_VBE_IND_2010!$C$7:$C$732,"*"&amp;RIGHT($A165,3)&amp;"*",EUROSTAT_VBE_IND_2010!$D$7:$D$732,"3105*"))/1000</f>
        <v>0.32</v>
      </c>
      <c r="O165" s="17">
        <f>(SUMIFS(EUROSTAT_VBE_IND_2010!L$7:L$732,EUROSTAT_VBE_IND_2010!$B$7:$B$732,$D165,EUROSTAT_VBE_IND_2010!$C$7:$C$732,"*"&amp;RIGHT($A165,3)&amp;"*",EUROSTAT_VBE_IND_2010!$D$7:$D$732,"3270A*"))/1000+(SUMIFS(EUROSTAT_VBE_IND_2010!L$7:L$732,EUROSTAT_VBE_IND_2010!$B$7:$B$732,$D165,EUROSTAT_VBE_IND_2010!$C$7:$C$732,"*"&amp;RIGHT($A165,3)&amp;"*",EUROSTAT_VBE_IND_2010!$D$7:$D$732,"3285*"))/1000+(SUMIFS(EUROSTAT_VBE_IND_2010!L$7:L$732,EUROSTAT_VBE_IND_2010!$B$7:$B$732,$D165,EUROSTAT_VBE_IND_2010!$C$7:$C$732,"*"&amp;RIGHT($A165,3)&amp;"*",EUROSTAT_VBE_IND_2010!$D$7:$D$732,"3295*"))/1000+(SUMIFS(EUROSTAT_VBE_IND_2010!L$7:L$732,EUROSTAT_VBE_IND_2010!$B$7:$B$732,$D165,EUROSTAT_VBE_IND_2010!$C$7:$C$732,"*"&amp;RIGHT($A165,3)&amp;"*",EUROSTAT_VBE_IND_2010!$D$7:$D$732,"2410*"))/1000+(SUMIFS(EUROSTAT_VBE_IND_2010!L$7:L$732,EUROSTAT_VBE_IND_2010!$B$7:$B$732,$D165,EUROSTAT_VBE_IND_2010!$C$7:$C$732,"*"&amp;RIGHT($A165,3)&amp;"*",EUROSTAT_VBE_IND_2010!$D$7:$D$732,"3105*"))/1000</f>
        <v>0</v>
      </c>
      <c r="P165" s="17">
        <f>(SUMIFS(EUROSTAT_VBE_IND_2010!M$7:M$732,EUROSTAT_VBE_IND_2010!$B$7:$B$732,$D165,EUROSTAT_VBE_IND_2010!$C$7:$C$732,"*"&amp;RIGHT($A165,3)&amp;"*",EUROSTAT_VBE_IND_2010!$D$7:$D$732,"3270A*"))/1000+(SUMIFS(EUROSTAT_VBE_IND_2010!M$7:M$732,EUROSTAT_VBE_IND_2010!$B$7:$B$732,$D165,EUROSTAT_VBE_IND_2010!$C$7:$C$732,"*"&amp;RIGHT($A165,3)&amp;"*",EUROSTAT_VBE_IND_2010!$D$7:$D$732,"3285*"))/1000+(SUMIFS(EUROSTAT_VBE_IND_2010!M$7:M$732,EUROSTAT_VBE_IND_2010!$B$7:$B$732,$D165,EUROSTAT_VBE_IND_2010!$C$7:$C$732,"*"&amp;RIGHT($A165,3)&amp;"*",EUROSTAT_VBE_IND_2010!$D$7:$D$732,"3295*"))/1000+(SUMIFS(EUROSTAT_VBE_IND_2010!M$7:M$732,EUROSTAT_VBE_IND_2010!$B$7:$B$732,$D165,EUROSTAT_VBE_IND_2010!$C$7:$C$732,"*"&amp;RIGHT($A165,3)&amp;"*",EUROSTAT_VBE_IND_2010!$D$7:$D$732,"2410*"))/1000+(SUMIFS(EUROSTAT_VBE_IND_2010!M$7:M$732,EUROSTAT_VBE_IND_2010!$B$7:$B$732,$D165,EUROSTAT_VBE_IND_2010!$C$7:$C$732,"*"&amp;RIGHT($A165,3)&amp;"*",EUROSTAT_VBE_IND_2010!$D$7:$D$732,"3105*"))/1000</f>
        <v>2.32</v>
      </c>
      <c r="Q165" s="17">
        <f>(SUMIFS(EUROSTAT_VBE_IND_2010!N$7:N$732,EUROSTAT_VBE_IND_2010!$B$7:$B$732,$D165,EUROSTAT_VBE_IND_2010!$C$7:$C$732,"*"&amp;RIGHT($A165,3)&amp;"*",EUROSTAT_VBE_IND_2010!$D$7:$D$732,"3270A*"))/1000+(SUMIFS(EUROSTAT_VBE_IND_2010!N$7:N$732,EUROSTAT_VBE_IND_2010!$B$7:$B$732,$D165,EUROSTAT_VBE_IND_2010!$C$7:$C$732,"*"&amp;RIGHT($A165,3)&amp;"*",EUROSTAT_VBE_IND_2010!$D$7:$D$732,"3285*"))/1000+(SUMIFS(EUROSTAT_VBE_IND_2010!N$7:N$732,EUROSTAT_VBE_IND_2010!$B$7:$B$732,$D165,EUROSTAT_VBE_IND_2010!$C$7:$C$732,"*"&amp;RIGHT($A165,3)&amp;"*",EUROSTAT_VBE_IND_2010!$D$7:$D$732,"3295*"))/1000+(SUMIFS(EUROSTAT_VBE_IND_2010!N$7:N$732,EUROSTAT_VBE_IND_2010!$B$7:$B$732,$D165,EUROSTAT_VBE_IND_2010!$C$7:$C$732,"*"&amp;RIGHT($A165,3)&amp;"*",EUROSTAT_VBE_IND_2010!$D$7:$D$732,"2410*"))/1000+(SUMIFS(EUROSTAT_VBE_IND_2010!N$7:N$732,EUROSTAT_VBE_IND_2010!$B$7:$B$732,$D165,EUROSTAT_VBE_IND_2010!$C$7:$C$732,"*"&amp;RIGHT($A165,3)&amp;"*",EUROSTAT_VBE_IND_2010!$D$7:$D$732,"3105*"))/1000</f>
        <v>9.297</v>
      </c>
      <c r="R165" s="17">
        <f>(SUMIFS(EUROSTAT_VBE_IND_2010!O$7:O$732,EUROSTAT_VBE_IND_2010!$B$7:$B$732,$D165,EUROSTAT_VBE_IND_2010!$C$7:$C$732,"*"&amp;RIGHT($A165,3)&amp;"*",EUROSTAT_VBE_IND_2010!$D$7:$D$732,"3270A*"))/1000+(SUMIFS(EUROSTAT_VBE_IND_2010!O$7:O$732,EUROSTAT_VBE_IND_2010!$B$7:$B$732,$D165,EUROSTAT_VBE_IND_2010!$C$7:$C$732,"*"&amp;RIGHT($A165,3)&amp;"*",EUROSTAT_VBE_IND_2010!$D$7:$D$732,"3285*"))/1000+(SUMIFS(EUROSTAT_VBE_IND_2010!O$7:O$732,EUROSTAT_VBE_IND_2010!$B$7:$B$732,$D165,EUROSTAT_VBE_IND_2010!$C$7:$C$732,"*"&amp;RIGHT($A165,3)&amp;"*",EUROSTAT_VBE_IND_2010!$D$7:$D$732,"3295*"))/1000+(SUMIFS(EUROSTAT_VBE_IND_2010!O$7:O$732,EUROSTAT_VBE_IND_2010!$B$7:$B$732,$D165,EUROSTAT_VBE_IND_2010!$C$7:$C$732,"*"&amp;RIGHT($A165,3)&amp;"*",EUROSTAT_VBE_IND_2010!$D$7:$D$732,"2410*"))/1000+(SUMIFS(EUROSTAT_VBE_IND_2010!O$7:O$732,EUROSTAT_VBE_IND_2010!$B$7:$B$732,$D165,EUROSTAT_VBE_IND_2010!$C$7:$C$732,"*"&amp;RIGHT($A165,3)&amp;"*",EUROSTAT_VBE_IND_2010!$D$7:$D$732,"3105*"))/1000</f>
        <v>1.82</v>
      </c>
      <c r="S165" s="17">
        <f>(SUMIFS(EUROSTAT_VBE_IND_2010!P$7:P$732,EUROSTAT_VBE_IND_2010!$B$7:$B$732,$D165,EUROSTAT_VBE_IND_2010!$C$7:$C$732,"*"&amp;RIGHT($A165,3)&amp;"*",EUROSTAT_VBE_IND_2010!$D$7:$D$732,"3270A*"))/1000+(SUMIFS(EUROSTAT_VBE_IND_2010!P$7:P$732,EUROSTAT_VBE_IND_2010!$B$7:$B$732,$D165,EUROSTAT_VBE_IND_2010!$C$7:$C$732,"*"&amp;RIGHT($A165,3)&amp;"*",EUROSTAT_VBE_IND_2010!$D$7:$D$732,"3285*"))/1000+(SUMIFS(EUROSTAT_VBE_IND_2010!P$7:P$732,EUROSTAT_VBE_IND_2010!$B$7:$B$732,$D165,EUROSTAT_VBE_IND_2010!$C$7:$C$732,"*"&amp;RIGHT($A165,3)&amp;"*",EUROSTAT_VBE_IND_2010!$D$7:$D$732,"3295*"))/1000+(SUMIFS(EUROSTAT_VBE_IND_2010!P$7:P$732,EUROSTAT_VBE_IND_2010!$B$7:$B$732,$D165,EUROSTAT_VBE_IND_2010!$C$7:$C$732,"*"&amp;RIGHT($A165,3)&amp;"*",EUROSTAT_VBE_IND_2010!$D$7:$D$732,"2410*"))/1000+(SUMIFS(EUROSTAT_VBE_IND_2010!P$7:P$732,EUROSTAT_VBE_IND_2010!$B$7:$B$732,$D165,EUROSTAT_VBE_IND_2010!$C$7:$C$732,"*"&amp;RIGHT($A165,3)&amp;"*",EUROSTAT_VBE_IND_2010!$D$7:$D$732,"3105*"))/1000</f>
        <v>10.44</v>
      </c>
      <c r="T165" s="17">
        <f>(SUMIFS(EUROSTAT_VBE_IND_2010!Q$7:Q$732,EUROSTAT_VBE_IND_2010!$B$7:$B$732,$D165,EUROSTAT_VBE_IND_2010!$C$7:$C$732,"*"&amp;RIGHT($A165,3)&amp;"*",EUROSTAT_VBE_IND_2010!$D$7:$D$732,"3270A*"))/1000+(SUMIFS(EUROSTAT_VBE_IND_2010!Q$7:Q$732,EUROSTAT_VBE_IND_2010!$B$7:$B$732,$D165,EUROSTAT_VBE_IND_2010!$C$7:$C$732,"*"&amp;RIGHT($A165,3)&amp;"*",EUROSTAT_VBE_IND_2010!$D$7:$D$732,"3285*"))/1000+(SUMIFS(EUROSTAT_VBE_IND_2010!Q$7:Q$732,EUROSTAT_VBE_IND_2010!$B$7:$B$732,$D165,EUROSTAT_VBE_IND_2010!$C$7:$C$732,"*"&amp;RIGHT($A165,3)&amp;"*",EUROSTAT_VBE_IND_2010!$D$7:$D$732,"3295*"))/1000+(SUMIFS(EUROSTAT_VBE_IND_2010!Q$7:Q$732,EUROSTAT_VBE_IND_2010!$B$7:$B$732,$D165,EUROSTAT_VBE_IND_2010!$C$7:$C$732,"*"&amp;RIGHT($A165,3)&amp;"*",EUROSTAT_VBE_IND_2010!$D$7:$D$732,"2410*"))/1000+(SUMIFS(EUROSTAT_VBE_IND_2010!Q$7:Q$732,EUROSTAT_VBE_IND_2010!$B$7:$B$732,$D165,EUROSTAT_VBE_IND_2010!$C$7:$C$732,"*"&amp;RIGHT($A165,3)&amp;"*",EUROSTAT_VBE_IND_2010!$D$7:$D$732,"3105*"))/1000</f>
        <v>0.12</v>
      </c>
      <c r="U165" s="17">
        <f>(SUMIFS(EUROSTAT_VBE_IND_2010!R$7:R$732,EUROSTAT_VBE_IND_2010!$B$7:$B$732,$D165,EUROSTAT_VBE_IND_2010!$C$7:$C$732,"*"&amp;RIGHT($A165,3)&amp;"*",EUROSTAT_VBE_IND_2010!$D$7:$D$732,"3270A*"))/1000+(SUMIFS(EUROSTAT_VBE_IND_2010!R$7:R$732,EUROSTAT_VBE_IND_2010!$B$7:$B$732,$D165,EUROSTAT_VBE_IND_2010!$C$7:$C$732,"*"&amp;RIGHT($A165,3)&amp;"*",EUROSTAT_VBE_IND_2010!$D$7:$D$732,"3285*"))/1000+(SUMIFS(EUROSTAT_VBE_IND_2010!R$7:R$732,EUROSTAT_VBE_IND_2010!$B$7:$B$732,$D165,EUROSTAT_VBE_IND_2010!$C$7:$C$732,"*"&amp;RIGHT($A165,3)&amp;"*",EUROSTAT_VBE_IND_2010!$D$7:$D$732,"3295*"))/1000+(SUMIFS(EUROSTAT_VBE_IND_2010!R$7:R$732,EUROSTAT_VBE_IND_2010!$B$7:$B$732,$D165,EUROSTAT_VBE_IND_2010!$C$7:$C$732,"*"&amp;RIGHT($A165,3)&amp;"*",EUROSTAT_VBE_IND_2010!$D$7:$D$732,"2410*"))/1000+(SUMIFS(EUROSTAT_VBE_IND_2010!R$7:R$732,EUROSTAT_VBE_IND_2010!$B$7:$B$732,$D165,EUROSTAT_VBE_IND_2010!$C$7:$C$732,"*"&amp;RIGHT($A165,3)&amp;"*",EUROSTAT_VBE_IND_2010!$D$7:$D$732,"3105*"))/1000</f>
        <v>0.04</v>
      </c>
      <c r="V165" s="17">
        <f>(SUMIFS(EUROSTAT_VBE_IND_2010!S$7:S$732,EUROSTAT_VBE_IND_2010!$B$7:$B$732,$D165,EUROSTAT_VBE_IND_2010!$C$7:$C$732,"*"&amp;RIGHT($A165,3)&amp;"*",EUROSTAT_VBE_IND_2010!$D$7:$D$732,"3270A*"))/1000+(SUMIFS(EUROSTAT_VBE_IND_2010!S$7:S$732,EUROSTAT_VBE_IND_2010!$B$7:$B$732,$D165,EUROSTAT_VBE_IND_2010!$C$7:$C$732,"*"&amp;RIGHT($A165,3)&amp;"*",EUROSTAT_VBE_IND_2010!$D$7:$D$732,"3285*"))/1000+(SUMIFS(EUROSTAT_VBE_IND_2010!S$7:S$732,EUROSTAT_VBE_IND_2010!$B$7:$B$732,$D165,EUROSTAT_VBE_IND_2010!$C$7:$C$732,"*"&amp;RIGHT($A165,3)&amp;"*",EUROSTAT_VBE_IND_2010!$D$7:$D$732,"3295*"))/1000+(SUMIFS(EUROSTAT_VBE_IND_2010!S$7:S$732,EUROSTAT_VBE_IND_2010!$B$7:$B$732,$D165,EUROSTAT_VBE_IND_2010!$C$7:$C$732,"*"&amp;RIGHT($A165,3)&amp;"*",EUROSTAT_VBE_IND_2010!$D$7:$D$732,"2410*"))/1000+(SUMIFS(EUROSTAT_VBE_IND_2010!S$7:S$732,EUROSTAT_VBE_IND_2010!$B$7:$B$732,$D165,EUROSTAT_VBE_IND_2010!$C$7:$C$732,"*"&amp;RIGHT($A165,3)&amp;"*",EUROSTAT_VBE_IND_2010!$D$7:$D$732,"3105*"))/1000</f>
        <v>0.4</v>
      </c>
      <c r="W165" s="17">
        <f>(SUMIFS(EUROSTAT_VBE_IND_2010!T$7:T$732,EUROSTAT_VBE_IND_2010!$B$7:$B$732,$D165,EUROSTAT_VBE_IND_2010!$C$7:$C$732,"*"&amp;RIGHT($A165,3)&amp;"*",EUROSTAT_VBE_IND_2010!$D$7:$D$732,"3270A*"))/1000+(SUMIFS(EUROSTAT_VBE_IND_2010!T$7:T$732,EUROSTAT_VBE_IND_2010!$B$7:$B$732,$D165,EUROSTAT_VBE_IND_2010!$C$7:$C$732,"*"&amp;RIGHT($A165,3)&amp;"*",EUROSTAT_VBE_IND_2010!$D$7:$D$732,"3285*"))/1000+(SUMIFS(EUROSTAT_VBE_IND_2010!T$7:T$732,EUROSTAT_VBE_IND_2010!$B$7:$B$732,$D165,EUROSTAT_VBE_IND_2010!$C$7:$C$732,"*"&amp;RIGHT($A165,3)&amp;"*",EUROSTAT_VBE_IND_2010!$D$7:$D$732,"3295*"))/1000+(SUMIFS(EUROSTAT_VBE_IND_2010!T$7:T$732,EUROSTAT_VBE_IND_2010!$B$7:$B$732,$D165,EUROSTAT_VBE_IND_2010!$C$7:$C$732,"*"&amp;RIGHT($A165,3)&amp;"*",EUROSTAT_VBE_IND_2010!$D$7:$D$732,"2410*"))/1000+(SUMIFS(EUROSTAT_VBE_IND_2010!T$7:T$732,EUROSTAT_VBE_IND_2010!$B$7:$B$732,$D165,EUROSTAT_VBE_IND_2010!$C$7:$C$732,"*"&amp;RIGHT($A165,3)&amp;"*",EUROSTAT_VBE_IND_2010!$D$7:$D$732,"3105*"))/1000</f>
        <v>0</v>
      </c>
      <c r="X165" s="17">
        <f>(SUMIFS(EUROSTAT_VBE_IND_2010!U$7:U$732,EUROSTAT_VBE_IND_2010!$B$7:$B$732,$D165,EUROSTAT_VBE_IND_2010!$C$7:$C$732,"*"&amp;RIGHT($A165,3)&amp;"*",EUROSTAT_VBE_IND_2010!$D$7:$D$732,"3270A*"))/1000+(SUMIFS(EUROSTAT_VBE_IND_2010!U$7:U$732,EUROSTAT_VBE_IND_2010!$B$7:$B$732,$D165,EUROSTAT_VBE_IND_2010!$C$7:$C$732,"*"&amp;RIGHT($A165,3)&amp;"*",EUROSTAT_VBE_IND_2010!$D$7:$D$732,"3285*"))/1000+(SUMIFS(EUROSTAT_VBE_IND_2010!U$7:U$732,EUROSTAT_VBE_IND_2010!$B$7:$B$732,$D165,EUROSTAT_VBE_IND_2010!$C$7:$C$732,"*"&amp;RIGHT($A165,3)&amp;"*",EUROSTAT_VBE_IND_2010!$D$7:$D$732,"3295*"))/1000+(SUMIFS(EUROSTAT_VBE_IND_2010!U$7:U$732,EUROSTAT_VBE_IND_2010!$B$7:$B$732,$D165,EUROSTAT_VBE_IND_2010!$C$7:$C$732,"*"&amp;RIGHT($A165,3)&amp;"*",EUROSTAT_VBE_IND_2010!$D$7:$D$732,"2410*"))/1000+(SUMIFS(EUROSTAT_VBE_IND_2010!U$7:U$732,EUROSTAT_VBE_IND_2010!$B$7:$B$732,$D165,EUROSTAT_VBE_IND_2010!$C$7:$C$732,"*"&amp;RIGHT($A165,3)&amp;"*",EUROSTAT_VBE_IND_2010!$D$7:$D$732,"3105*"))/1000</f>
        <v>2.248</v>
      </c>
      <c r="Y165" s="17">
        <f>(SUMIFS(EUROSTAT_VBE_IND_2010!V$7:V$732,EUROSTAT_VBE_IND_2010!$B$7:$B$732,$D165,EUROSTAT_VBE_IND_2010!$C$7:$C$732,"*"&amp;RIGHT($A165,3)&amp;"*",EUROSTAT_VBE_IND_2010!$D$7:$D$732,"3270A*"))/1000+(SUMIFS(EUROSTAT_VBE_IND_2010!V$7:V$732,EUROSTAT_VBE_IND_2010!$B$7:$B$732,$D165,EUROSTAT_VBE_IND_2010!$C$7:$C$732,"*"&amp;RIGHT($A165,3)&amp;"*",EUROSTAT_VBE_IND_2010!$D$7:$D$732,"3285*"))/1000+(SUMIFS(EUROSTAT_VBE_IND_2010!V$7:V$732,EUROSTAT_VBE_IND_2010!$B$7:$B$732,$D165,EUROSTAT_VBE_IND_2010!$C$7:$C$732,"*"&amp;RIGHT($A165,3)&amp;"*",EUROSTAT_VBE_IND_2010!$D$7:$D$732,"3295*"))/1000+(SUMIFS(EUROSTAT_VBE_IND_2010!V$7:V$732,EUROSTAT_VBE_IND_2010!$B$7:$B$732,$D165,EUROSTAT_VBE_IND_2010!$C$7:$C$732,"*"&amp;RIGHT($A165,3)&amp;"*",EUROSTAT_VBE_IND_2010!$D$7:$D$732,"2410*"))/1000+(SUMIFS(EUROSTAT_VBE_IND_2010!V$7:V$732,EUROSTAT_VBE_IND_2010!$B$7:$B$732,$D165,EUROSTAT_VBE_IND_2010!$C$7:$C$732,"*"&amp;RIGHT($A165,3)&amp;"*",EUROSTAT_VBE_IND_2010!$D$7:$D$732,"3105*"))/1000</f>
        <v>0.04</v>
      </c>
      <c r="Z165" s="17">
        <f>(SUMIFS(EUROSTAT_VBE_IND_2010!W$7:W$732,EUROSTAT_VBE_IND_2010!$B$7:$B$732,$D165,EUROSTAT_VBE_IND_2010!$C$7:$C$732,"*"&amp;RIGHT($A165,3)&amp;"*",EUROSTAT_VBE_IND_2010!$D$7:$D$732,"3270A*"))/1000+(SUMIFS(EUROSTAT_VBE_IND_2010!W$7:W$732,EUROSTAT_VBE_IND_2010!$B$7:$B$732,$D165,EUROSTAT_VBE_IND_2010!$C$7:$C$732,"*"&amp;RIGHT($A165,3)&amp;"*",EUROSTAT_VBE_IND_2010!$D$7:$D$732,"3285*"))/1000+(SUMIFS(EUROSTAT_VBE_IND_2010!W$7:W$732,EUROSTAT_VBE_IND_2010!$B$7:$B$732,$D165,EUROSTAT_VBE_IND_2010!$C$7:$C$732,"*"&amp;RIGHT($A165,3)&amp;"*",EUROSTAT_VBE_IND_2010!$D$7:$D$732,"3295*"))/1000+(SUMIFS(EUROSTAT_VBE_IND_2010!W$7:W$732,EUROSTAT_VBE_IND_2010!$B$7:$B$732,$D165,EUROSTAT_VBE_IND_2010!$C$7:$C$732,"*"&amp;RIGHT($A165,3)&amp;"*",EUROSTAT_VBE_IND_2010!$D$7:$D$732,"2410*"))/1000+(SUMIFS(EUROSTAT_VBE_IND_2010!W$7:W$732,EUROSTAT_VBE_IND_2010!$B$7:$B$732,$D165,EUROSTAT_VBE_IND_2010!$C$7:$C$732,"*"&amp;RIGHT($A165,3)&amp;"*",EUROSTAT_VBE_IND_2010!$D$7:$D$732,"3105*"))/1000</f>
        <v>0</v>
      </c>
      <c r="AA165" s="17">
        <f>(SUMIFS(EUROSTAT_VBE_IND_2010!X$7:X$732,EUROSTAT_VBE_IND_2010!$B$7:$B$732,$D165,EUROSTAT_VBE_IND_2010!$C$7:$C$732,"*"&amp;RIGHT($A165,3)&amp;"*",EUROSTAT_VBE_IND_2010!$D$7:$D$732,"3270A*"))/1000+(SUMIFS(EUROSTAT_VBE_IND_2010!X$7:X$732,EUROSTAT_VBE_IND_2010!$B$7:$B$732,$D165,EUROSTAT_VBE_IND_2010!$C$7:$C$732,"*"&amp;RIGHT($A165,3)&amp;"*",EUROSTAT_VBE_IND_2010!$D$7:$D$732,"3285*"))/1000+(SUMIFS(EUROSTAT_VBE_IND_2010!X$7:X$732,EUROSTAT_VBE_IND_2010!$B$7:$B$732,$D165,EUROSTAT_VBE_IND_2010!$C$7:$C$732,"*"&amp;RIGHT($A165,3)&amp;"*",EUROSTAT_VBE_IND_2010!$D$7:$D$732,"3295*"))/1000+(SUMIFS(EUROSTAT_VBE_IND_2010!X$7:X$732,EUROSTAT_VBE_IND_2010!$B$7:$B$732,$D165,EUROSTAT_VBE_IND_2010!$C$7:$C$732,"*"&amp;RIGHT($A165,3)&amp;"*",EUROSTAT_VBE_IND_2010!$D$7:$D$732,"2410*"))/1000+(SUMIFS(EUROSTAT_VBE_IND_2010!X$7:X$732,EUROSTAT_VBE_IND_2010!$B$7:$B$732,$D165,EUROSTAT_VBE_IND_2010!$C$7:$C$732,"*"&amp;RIGHT($A165,3)&amp;"*",EUROSTAT_VBE_IND_2010!$D$7:$D$732,"3105*"))/1000</f>
        <v>0</v>
      </c>
      <c r="AB165" s="17">
        <f>(SUMIFS(EUROSTAT_VBE_IND_2010!AA$7:AA$732,EUROSTAT_VBE_IND_2010!$B$7:$B$732,$D165,EUROSTAT_VBE_IND_2010!$C$7:$C$732,"*"&amp;RIGHT($A165,3)&amp;"*",EUROSTAT_VBE_IND_2010!$D$7:$D$732,"3270A*"))/1000+(SUMIFS(EUROSTAT_VBE_IND_2010!AA$7:AA$732,EUROSTAT_VBE_IND_2010!$B$7:$B$732,$D165,EUROSTAT_VBE_IND_2010!$C$7:$C$732,"*"&amp;RIGHT($A165,3)&amp;"*",EUROSTAT_VBE_IND_2010!$D$7:$D$732,"3285*"))/1000+(SUMIFS(EUROSTAT_VBE_IND_2010!AA$7:AA$732,EUROSTAT_VBE_IND_2010!$B$7:$B$732,$D165,EUROSTAT_VBE_IND_2010!$C$7:$C$732,"*"&amp;RIGHT($A165,3)&amp;"*",EUROSTAT_VBE_IND_2010!$D$7:$D$732,"3295*"))/1000+(SUMIFS(EUROSTAT_VBE_IND_2010!AA$7:AA$732,EUROSTAT_VBE_IND_2010!$B$7:$B$732,$D165,EUROSTAT_VBE_IND_2010!$C$7:$C$732,"*"&amp;RIGHT($A165,3)&amp;"*",EUROSTAT_VBE_IND_2010!$D$7:$D$732,"2410*"))/1000+(SUMIFS(EUROSTAT_VBE_IND_2010!AA$7:AA$732,EUROSTAT_VBE_IND_2010!$B$7:$B$732,$D165,EUROSTAT_VBE_IND_2010!$C$7:$C$732,"*"&amp;RIGHT($A165,3)&amp;"*",EUROSTAT_VBE_IND_2010!$D$7:$D$732,"3105*"))/1000</f>
        <v>0</v>
      </c>
      <c r="AC165" s="17">
        <f>(SUMIFS(EUROSTAT_VBE_IND_2010!AB$7:AB$732,EUROSTAT_VBE_IND_2010!$B$7:$B$732,$D165,EUROSTAT_VBE_IND_2010!$C$7:$C$732,"*"&amp;RIGHT($A165,3)&amp;"*",EUROSTAT_VBE_IND_2010!$D$7:$D$732,"3270A*"))/1000+(SUMIFS(EUROSTAT_VBE_IND_2010!AB$7:AB$732,EUROSTAT_VBE_IND_2010!$B$7:$B$732,$D165,EUROSTAT_VBE_IND_2010!$C$7:$C$732,"*"&amp;RIGHT($A165,3)&amp;"*",EUROSTAT_VBE_IND_2010!$D$7:$D$732,"3285*"))/1000+(SUMIFS(EUROSTAT_VBE_IND_2010!AB$7:AB$732,EUROSTAT_VBE_IND_2010!$B$7:$B$732,$D165,EUROSTAT_VBE_IND_2010!$C$7:$C$732,"*"&amp;RIGHT($A165,3)&amp;"*",EUROSTAT_VBE_IND_2010!$D$7:$D$732,"3295*"))/1000+(SUMIFS(EUROSTAT_VBE_IND_2010!AB$7:AB$732,EUROSTAT_VBE_IND_2010!$B$7:$B$732,$D165,EUROSTAT_VBE_IND_2010!$C$7:$C$732,"*"&amp;RIGHT($A165,3)&amp;"*",EUROSTAT_VBE_IND_2010!$D$7:$D$732,"2410*"))/1000+(SUMIFS(EUROSTAT_VBE_IND_2010!AB$7:AB$732,EUROSTAT_VBE_IND_2010!$B$7:$B$732,$D165,EUROSTAT_VBE_IND_2010!$C$7:$C$732,"*"&amp;RIGHT($A165,3)&amp;"*",EUROSTAT_VBE_IND_2010!$D$7:$D$732,"3105*"))/1000</f>
        <v>2.52</v>
      </c>
      <c r="AD165" s="17">
        <f>(SUMIFS(EUROSTAT_VBE_IND_2010!AC$7:AC$732,EUROSTAT_VBE_IND_2010!$B$7:$B$732,$D165,EUROSTAT_VBE_IND_2010!$C$7:$C$732,"*"&amp;RIGHT($A165,3)&amp;"*",EUROSTAT_VBE_IND_2010!$D$7:$D$732,"3270A*"))/1000+(SUMIFS(EUROSTAT_VBE_IND_2010!AC$7:AC$732,EUROSTAT_VBE_IND_2010!$B$7:$B$732,$D165,EUROSTAT_VBE_IND_2010!$C$7:$C$732,"*"&amp;RIGHT($A165,3)&amp;"*",EUROSTAT_VBE_IND_2010!$D$7:$D$732,"3285*"))/1000+(SUMIFS(EUROSTAT_VBE_IND_2010!AC$7:AC$732,EUROSTAT_VBE_IND_2010!$B$7:$B$732,$D165,EUROSTAT_VBE_IND_2010!$C$7:$C$732,"*"&amp;RIGHT($A165,3)&amp;"*",EUROSTAT_VBE_IND_2010!$D$7:$D$732,"3295*"))/1000+(SUMIFS(EUROSTAT_VBE_IND_2010!AC$7:AC$732,EUROSTAT_VBE_IND_2010!$B$7:$B$732,$D165,EUROSTAT_VBE_IND_2010!$C$7:$C$732,"*"&amp;RIGHT($A165,3)&amp;"*",EUROSTAT_VBE_IND_2010!$D$7:$D$732,"2410*"))/1000+(SUMIFS(EUROSTAT_VBE_IND_2010!AC$7:AC$732,EUROSTAT_VBE_IND_2010!$B$7:$B$732,$D165,EUROSTAT_VBE_IND_2010!$C$7:$C$732,"*"&amp;RIGHT($A165,3)&amp;"*",EUROSTAT_VBE_IND_2010!$D$7:$D$732,"3105*"))/1000</f>
        <v>0.92</v>
      </c>
      <c r="AE165" s="17">
        <f>(SUMIFS(EUROSTAT_VBE_IND_2010!AD$7:AD$732,EUROSTAT_VBE_IND_2010!$B$7:$B$732,$D165,EUROSTAT_VBE_IND_2010!$C$7:$C$732,"*"&amp;RIGHT($A165,3)&amp;"*",EUROSTAT_VBE_IND_2010!$D$7:$D$732,"3270A*"))/1000+(SUMIFS(EUROSTAT_VBE_IND_2010!AD$7:AD$732,EUROSTAT_VBE_IND_2010!$B$7:$B$732,$D165,EUROSTAT_VBE_IND_2010!$C$7:$C$732,"*"&amp;RIGHT($A165,3)&amp;"*",EUROSTAT_VBE_IND_2010!$D$7:$D$732,"3285*"))/1000+(SUMIFS(EUROSTAT_VBE_IND_2010!AD$7:AD$732,EUROSTAT_VBE_IND_2010!$B$7:$B$732,$D165,EUROSTAT_VBE_IND_2010!$C$7:$C$732,"*"&amp;RIGHT($A165,3)&amp;"*",EUROSTAT_VBE_IND_2010!$D$7:$D$732,"3295*"))/1000+(SUMIFS(EUROSTAT_VBE_IND_2010!AD$7:AD$732,EUROSTAT_VBE_IND_2010!$B$7:$B$732,$D165,EUROSTAT_VBE_IND_2010!$C$7:$C$732,"*"&amp;RIGHT($A165,3)&amp;"*",EUROSTAT_VBE_IND_2010!$D$7:$D$732,"2410*"))/1000+(SUMIFS(EUROSTAT_VBE_IND_2010!AD$7:AD$732,EUROSTAT_VBE_IND_2010!$B$7:$B$732,$D165,EUROSTAT_VBE_IND_2010!$C$7:$C$732,"*"&amp;RIGHT($A165,3)&amp;"*",EUROSTAT_VBE_IND_2010!$D$7:$D$732,"3105*"))/1000</f>
        <v>0.64</v>
      </c>
      <c r="AF165" s="17">
        <f>(SUMIFS(EUROSTAT_VBE_IND_2010!AE$7:AE$732,EUROSTAT_VBE_IND_2010!$B$7:$B$732,$D165,EUROSTAT_VBE_IND_2010!$C$7:$C$732,"*"&amp;RIGHT($A165,3)&amp;"*",EUROSTAT_VBE_IND_2010!$D$7:$D$732,"3270A*"))/1000+(SUMIFS(EUROSTAT_VBE_IND_2010!AE$7:AE$732,EUROSTAT_VBE_IND_2010!$B$7:$B$732,$D165,EUROSTAT_VBE_IND_2010!$C$7:$C$732,"*"&amp;RIGHT($A165,3)&amp;"*",EUROSTAT_VBE_IND_2010!$D$7:$D$732,"3285*"))/1000+(SUMIFS(EUROSTAT_VBE_IND_2010!AE$7:AE$732,EUROSTAT_VBE_IND_2010!$B$7:$B$732,$D165,EUROSTAT_VBE_IND_2010!$C$7:$C$732,"*"&amp;RIGHT($A165,3)&amp;"*",EUROSTAT_VBE_IND_2010!$D$7:$D$732,"3295*"))/1000+(SUMIFS(EUROSTAT_VBE_IND_2010!AE$7:AE$732,EUROSTAT_VBE_IND_2010!$B$7:$B$732,$D165,EUROSTAT_VBE_IND_2010!$C$7:$C$732,"*"&amp;RIGHT($A165,3)&amp;"*",EUROSTAT_VBE_IND_2010!$D$7:$D$732,"2410*"))/1000+(SUMIFS(EUROSTAT_VBE_IND_2010!AE$7:AE$732,EUROSTAT_VBE_IND_2010!$B$7:$B$732,$D165,EUROSTAT_VBE_IND_2010!$C$7:$C$732,"*"&amp;RIGHT($A165,3)&amp;"*",EUROSTAT_VBE_IND_2010!$D$7:$D$732,"3105*"))/1000</f>
        <v>2</v>
      </c>
      <c r="AG165" s="17">
        <f>(SUMIFS(EUROSTAT_VBE_IND_2010!AF$7:AF$732,EUROSTAT_VBE_IND_2010!$B$7:$B$732,$D165,EUROSTAT_VBE_IND_2010!$C$7:$C$732,"*"&amp;RIGHT($A165,3)&amp;"*",EUROSTAT_VBE_IND_2010!$D$7:$D$732,"3270A*"))/1000+(SUMIFS(EUROSTAT_VBE_IND_2010!AF$7:AF$732,EUROSTAT_VBE_IND_2010!$B$7:$B$732,$D165,EUROSTAT_VBE_IND_2010!$C$7:$C$732,"*"&amp;RIGHT($A165,3)&amp;"*",EUROSTAT_VBE_IND_2010!$D$7:$D$732,"3285*"))/1000+(SUMIFS(EUROSTAT_VBE_IND_2010!AF$7:AF$732,EUROSTAT_VBE_IND_2010!$B$7:$B$732,$D165,EUROSTAT_VBE_IND_2010!$C$7:$C$732,"*"&amp;RIGHT($A165,3)&amp;"*",EUROSTAT_VBE_IND_2010!$D$7:$D$732,"3295*"))/1000+(SUMIFS(EUROSTAT_VBE_IND_2010!AF$7:AF$732,EUROSTAT_VBE_IND_2010!$B$7:$B$732,$D165,EUROSTAT_VBE_IND_2010!$C$7:$C$732,"*"&amp;RIGHT($A165,3)&amp;"*",EUROSTAT_VBE_IND_2010!$D$7:$D$732,"2410*"))/1000+(SUMIFS(EUROSTAT_VBE_IND_2010!AF$7:AF$732,EUROSTAT_VBE_IND_2010!$B$7:$B$732,$D165,EUROSTAT_VBE_IND_2010!$C$7:$C$732,"*"&amp;RIGHT($A165,3)&amp;"*",EUROSTAT_VBE_IND_2010!$D$7:$D$732,"3105*"))/1000</f>
        <v>0.369</v>
      </c>
      <c r="AH165" s="17">
        <f>(SUMIFS(EUROSTAT_VBE_IND_2010!AH$7:AH$732,EUROSTAT_VBE_IND_2010!$B$7:$B$732,$D165,EUROSTAT_VBE_IND_2010!$C$7:$C$732,"*"&amp;RIGHT($A165,3)&amp;"*",EUROSTAT_VBE_IND_2010!$D$7:$D$732,"3270A*"))/1000+(SUMIFS(EUROSTAT_VBE_IND_2010!AH$7:AH$732,EUROSTAT_VBE_IND_2010!$B$7:$B$732,$D165,EUROSTAT_VBE_IND_2010!$C$7:$C$732,"*"&amp;RIGHT($A165,3)&amp;"*",EUROSTAT_VBE_IND_2010!$D$7:$D$732,"3285*"))/1000+(SUMIFS(EUROSTAT_VBE_IND_2010!AH$7:AH$732,EUROSTAT_VBE_IND_2010!$B$7:$B$732,$D165,EUROSTAT_VBE_IND_2010!$C$7:$C$732,"*"&amp;RIGHT($A165,3)&amp;"*",EUROSTAT_VBE_IND_2010!$D$7:$D$732,"3295*"))/1000+(SUMIFS(EUROSTAT_VBE_IND_2010!AH$7:AH$732,EUROSTAT_VBE_IND_2010!$B$7:$B$732,$D165,EUROSTAT_VBE_IND_2010!$C$7:$C$732,"*"&amp;RIGHT($A165,3)&amp;"*",EUROSTAT_VBE_IND_2010!$D$7:$D$732,"2410*"))/1000+(SUMIFS(EUROSTAT_VBE_IND_2010!AH$7:AH$732,EUROSTAT_VBE_IND_2010!$B$7:$B$732,$D165,EUROSTAT_VBE_IND_2010!$C$7:$C$732,"*"&amp;RIGHT($A165,3)&amp;"*",EUROSTAT_VBE_IND_2010!$D$7:$D$732,"3105*"))/1000</f>
        <v>0.68</v>
      </c>
      <c r="AI165" s="17">
        <f>(SUMIFS(EUROSTAT_VBE_IND_2010!AI$7:AI$732,EUROSTAT_VBE_IND_2010!$B$7:$B$732,$D165,EUROSTAT_VBE_IND_2010!$C$7:$C$732,"*"&amp;RIGHT($A165,3)&amp;"*",EUROSTAT_VBE_IND_2010!$D$7:$D$732,"3270A*"))/1000+(SUMIFS(EUROSTAT_VBE_IND_2010!AI$7:AI$732,EUROSTAT_VBE_IND_2010!$B$7:$B$732,$D165,EUROSTAT_VBE_IND_2010!$C$7:$C$732,"*"&amp;RIGHT($A165,3)&amp;"*",EUROSTAT_VBE_IND_2010!$D$7:$D$732,"3285*"))/1000+(SUMIFS(EUROSTAT_VBE_IND_2010!AI$7:AI$732,EUROSTAT_VBE_IND_2010!$B$7:$B$732,$D165,EUROSTAT_VBE_IND_2010!$C$7:$C$732,"*"&amp;RIGHT($A165,3)&amp;"*",EUROSTAT_VBE_IND_2010!$D$7:$D$732,"3295*"))/1000+(SUMIFS(EUROSTAT_VBE_IND_2010!AI$7:AI$732,EUROSTAT_VBE_IND_2010!$B$7:$B$732,$D165,EUROSTAT_VBE_IND_2010!$C$7:$C$732,"*"&amp;RIGHT($A165,3)&amp;"*",EUROSTAT_VBE_IND_2010!$D$7:$D$732,"2410*"))/1000+(SUMIFS(EUROSTAT_VBE_IND_2010!AI$7:AI$732,EUROSTAT_VBE_IND_2010!$B$7:$B$732,$D165,EUROSTAT_VBE_IND_2010!$C$7:$C$732,"*"&amp;RIGHT($A165,3)&amp;"*",EUROSTAT_VBE_IND_2010!$D$7:$D$732,"3105*"))/1000</f>
        <v>0.12</v>
      </c>
      <c r="AJ165" s="17">
        <f>(SUMIFS(EUROSTAT_VBE_IND_2010!AJ$7:AJ$732,EUROSTAT_VBE_IND_2010!$B$7:$B$732,$D165,EUROSTAT_VBE_IND_2010!$C$7:$C$732,"*"&amp;RIGHT($A165,3)&amp;"*",EUROSTAT_VBE_IND_2010!$D$7:$D$732,"3270A*"))/1000+(SUMIFS(EUROSTAT_VBE_IND_2010!AJ$7:AJ$732,EUROSTAT_VBE_IND_2010!$B$7:$B$732,$D165,EUROSTAT_VBE_IND_2010!$C$7:$C$732,"*"&amp;RIGHT($A165,3)&amp;"*",EUROSTAT_VBE_IND_2010!$D$7:$D$732,"3285*"))/1000+(SUMIFS(EUROSTAT_VBE_IND_2010!AJ$7:AJ$732,EUROSTAT_VBE_IND_2010!$B$7:$B$732,$D165,EUROSTAT_VBE_IND_2010!$C$7:$C$732,"*"&amp;RIGHT($A165,3)&amp;"*",EUROSTAT_VBE_IND_2010!$D$7:$D$732,"3295*"))/1000+(SUMIFS(EUROSTAT_VBE_IND_2010!AJ$7:AJ$732,EUROSTAT_VBE_IND_2010!$B$7:$B$732,$D165,EUROSTAT_VBE_IND_2010!$C$7:$C$732,"*"&amp;RIGHT($A165,3)&amp;"*",EUROSTAT_VBE_IND_2010!$D$7:$D$732,"2410*"))/1000+(SUMIFS(EUROSTAT_VBE_IND_2010!AJ$7:AJ$732,EUROSTAT_VBE_IND_2010!$B$7:$B$732,$D165,EUROSTAT_VBE_IND_2010!$C$7:$C$732,"*"&amp;RIGHT($A165,3)&amp;"*",EUROSTAT_VBE_IND_2010!$D$7:$D$732,"3105*"))/1000</f>
        <v>2.45</v>
      </c>
      <c r="AK165" s="17">
        <f>(SUMIFS(EUROSTAT_VBE_IND_2010!AK$7:AK$732,EUROSTAT_VBE_IND_2010!$B$7:$B$732,$D165,EUROSTAT_VBE_IND_2010!$C$7:$C$732,"*"&amp;RIGHT($A165,3)&amp;"*",EUROSTAT_VBE_IND_2010!$D$7:$D$732,"3270A*"))/1000+(SUMIFS(EUROSTAT_VBE_IND_2010!AK$7:AK$732,EUROSTAT_VBE_IND_2010!$B$7:$B$732,$D165,EUROSTAT_VBE_IND_2010!$C$7:$C$732,"*"&amp;RIGHT($A165,3)&amp;"*",EUROSTAT_VBE_IND_2010!$D$7:$D$732,"3285*"))/1000+(SUMIFS(EUROSTAT_VBE_IND_2010!AK$7:AK$732,EUROSTAT_VBE_IND_2010!$B$7:$B$732,$D165,EUROSTAT_VBE_IND_2010!$C$7:$C$732,"*"&amp;RIGHT($A165,3)&amp;"*",EUROSTAT_VBE_IND_2010!$D$7:$D$732,"3295*"))/1000+(SUMIFS(EUROSTAT_VBE_IND_2010!AK$7:AK$732,EUROSTAT_VBE_IND_2010!$B$7:$B$732,$D165,EUROSTAT_VBE_IND_2010!$C$7:$C$732,"*"&amp;RIGHT($A165,3)&amp;"*",EUROSTAT_VBE_IND_2010!$D$7:$D$732,"2410*"))/1000+(SUMIFS(EUROSTAT_VBE_IND_2010!AK$7:AK$732,EUROSTAT_VBE_IND_2010!$B$7:$B$732,$D165,EUROSTAT_VBE_IND_2010!$C$7:$C$732,"*"&amp;RIGHT($A165,3)&amp;"*",EUROSTAT_VBE_IND_2010!$D$7:$D$732,"3105*"))/1000</f>
        <v>5.32</v>
      </c>
      <c r="AL165" s="198">
        <f>SUMIFS('IEA Bal_AL-IND'!$D$30:$D$329,'IEA Bal_AL-IND'!$A$30:$A$329,"*"&amp;RIGHT($B165,8),'IEA Bal_AL-IND'!$C$30:$C$329,'Aggregated Balance-IND_2010'!$E165)</f>
        <v>0.40001</v>
      </c>
      <c r="AM165" s="198">
        <f>SUMIFS('IEA Bal_BA-IND'!$D$30:$D$329,'IEA Bal_BA-IND'!$A$30:$A$329,"*"&amp;RIGHT($B165,8),'IEA Bal_BA-IND'!$C$30:$C$329,'Aggregated Balance-IND_2010'!$E165)</f>
        <v>0</v>
      </c>
      <c r="AN165" s="198">
        <f>SUMIFS('IEA Bal_KS-IND'!$D$30:$D$329,'IEA Bal_KS-IND'!$A$30:$A$329,"*"&amp;RIGHT($B165,8),'IEA Bal_KS-IND'!$C$30:$C$329,'Aggregated Balance-IND_2010'!$E165)</f>
        <v>0</v>
      </c>
      <c r="AO165" s="17">
        <f>(SUMIFS(EUROSTAT_VBE_IND_2010!Y$7:Y$732,EUROSTAT_VBE_IND_2010!$B$7:$B$732,$D165,EUROSTAT_VBE_IND_2010!$C$7:$C$732,"*"&amp;RIGHT($A165,3)&amp;"*",EUROSTAT_VBE_IND_2010!$D$7:$D$732,"3270A*"))/1000+(SUMIFS(EUROSTAT_VBE_IND_2010!Y$7:Y$732,EUROSTAT_VBE_IND_2010!$B$7:$B$732,$D165,EUROSTAT_VBE_IND_2010!$C$7:$C$732,"*"&amp;RIGHT($A165,3)&amp;"*",EUROSTAT_VBE_IND_2010!$D$7:$D$732,"3285*"))/1000+(SUMIFS(EUROSTAT_VBE_IND_2010!Y$7:Y$732,EUROSTAT_VBE_IND_2010!$B$7:$B$732,$D165,EUROSTAT_VBE_IND_2010!$C$7:$C$732,"*"&amp;RIGHT($A165,3)&amp;"*",EUROSTAT_VBE_IND_2010!$D$7:$D$732,"3295*"))/1000+(SUMIFS(EUROSTAT_VBE_IND_2010!Y$7:Y$732,EUROSTAT_VBE_IND_2010!$B$7:$B$732,$D165,EUROSTAT_VBE_IND_2010!$C$7:$C$732,"*"&amp;RIGHT($A165,3)&amp;"*",EUROSTAT_VBE_IND_2010!$D$7:$D$732,"2410*"))/1000+(SUMIFS(EUROSTAT_VBE_IND_2010!Y$7:Y$732,EUROSTAT_VBE_IND_2010!$B$7:$B$732,$D165,EUROSTAT_VBE_IND_2010!$C$7:$C$732,"*"&amp;RIGHT($A165,3)&amp;"*",EUROSTAT_VBE_IND_2010!$D$7:$D$732,"3105*"))/1000</f>
        <v>0</v>
      </c>
      <c r="AP165" s="17">
        <f>(SUMIFS(EUROSTAT_VBE_IND_2010!Z$7:Z$732,EUROSTAT_VBE_IND_2010!$B$7:$B$732,$D165,EUROSTAT_VBE_IND_2010!$C$7:$C$732,"*"&amp;RIGHT($A165,3)&amp;"*",EUROSTAT_VBE_IND_2010!$D$7:$D$732,"3270A*"))/1000+(SUMIFS(EUROSTAT_VBE_IND_2010!Z$7:Z$732,EUROSTAT_VBE_IND_2010!$B$7:$B$732,$D165,EUROSTAT_VBE_IND_2010!$C$7:$C$732,"*"&amp;RIGHT($A165,3)&amp;"*",EUROSTAT_VBE_IND_2010!$D$7:$D$732,"3285*"))/1000+(SUMIFS(EUROSTAT_VBE_IND_2010!Z$7:Z$732,EUROSTAT_VBE_IND_2010!$B$7:$B$732,$D165,EUROSTAT_VBE_IND_2010!$C$7:$C$732,"*"&amp;RIGHT($A165,3)&amp;"*",EUROSTAT_VBE_IND_2010!$D$7:$D$732,"3295*"))/1000+(SUMIFS(EUROSTAT_VBE_IND_2010!Z$7:Z$732,EUROSTAT_VBE_IND_2010!$B$7:$B$732,$D165,EUROSTAT_VBE_IND_2010!$C$7:$C$732,"*"&amp;RIGHT($A165,3)&amp;"*",EUROSTAT_VBE_IND_2010!$D$7:$D$732,"2410*"))/1000+(SUMIFS(EUROSTAT_VBE_IND_2010!Z$7:Z$732,EUROSTAT_VBE_IND_2010!$B$7:$B$732,$D165,EUROSTAT_VBE_IND_2010!$C$7:$C$732,"*"&amp;RIGHT($A165,3)&amp;"*",EUROSTAT_VBE_IND_2010!$D$7:$D$732,"3105*"))/1000</f>
        <v>0.08</v>
      </c>
      <c r="AQ165" s="17">
        <f>(SUMIFS(EUROSTAT_VBE_IND_2010!AG$7:AG$732,EUROSTAT_VBE_IND_2010!$B$7:$B$732,$D165,EUROSTAT_VBE_IND_2010!$C$7:$C$732,"*"&amp;RIGHT($A165,3)&amp;"*",EUROSTAT_VBE_IND_2010!$D$7:$D$732,"3270A*"))/1000+(SUMIFS(EUROSTAT_VBE_IND_2010!AG$7:AG$732,EUROSTAT_VBE_IND_2010!$B$7:$B$732,$D165,EUROSTAT_VBE_IND_2010!$C$7:$C$732,"*"&amp;RIGHT($A165,3)&amp;"*",EUROSTAT_VBE_IND_2010!$D$7:$D$732,"3285*"))/1000+(SUMIFS(EUROSTAT_VBE_IND_2010!AG$7:AG$732,EUROSTAT_VBE_IND_2010!$B$7:$B$732,$D165,EUROSTAT_VBE_IND_2010!$C$7:$C$732,"*"&amp;RIGHT($A165,3)&amp;"*",EUROSTAT_VBE_IND_2010!$D$7:$D$732,"3295*"))/1000+(SUMIFS(EUROSTAT_VBE_IND_2010!AG$7:AG$732,EUROSTAT_VBE_IND_2010!$B$7:$B$732,$D165,EUROSTAT_VBE_IND_2010!$C$7:$C$732,"*"&amp;RIGHT($A165,3)&amp;"*",EUROSTAT_VBE_IND_2010!$D$7:$D$732,"2410*"))/1000+(SUMIFS(EUROSTAT_VBE_IND_2010!AG$7:AG$732,EUROSTAT_VBE_IND_2010!$B$7:$B$732,$D165,EUROSTAT_VBE_IND_2010!$C$7:$C$732,"*"&amp;RIGHT($A165,3)&amp;"*",EUROSTAT_VBE_IND_2010!$D$7:$D$732,"3105*"))/1000</f>
        <v>0.802</v>
      </c>
    </row>
    <row r="166" spans="1:43">
      <c r="A166" t="str">
        <f>LEFT(EUROSTAT_VBE_IND_2010!$C$190,8)</f>
        <v>B_101815</v>
      </c>
      <c r="B166" s="28" t="s">
        <v>299</v>
      </c>
      <c r="C166" t="s">
        <v>293</v>
      </c>
      <c r="D166" t="s">
        <v>126</v>
      </c>
      <c r="E166" t="s">
        <v>238</v>
      </c>
      <c r="F166" t="s">
        <v>258</v>
      </c>
      <c r="G166" s="17">
        <f>(SUMIFS(EUROSTAT_VBE_IND_2010!E$7:E$732,EUROSTAT_VBE_IND_2010!$B$7:$B$732,$D166,EUROSTAT_VBE_IND_2010!$C$7:$C$732,"*"&amp;RIGHT($A166,3)&amp;"*",EUROSTAT_VBE_IND_2010!$D$7:$D$732,"328*"))/1000-(SUMIFS(EUROSTAT_VBE_IND_2010!E$7:E$732,EUROSTAT_VBE_IND_2010!$B$7:$B$732,$D166,EUROSTAT_VBE_IND_2010!$C$7:$C$732,"*"&amp;RIGHT($A166,3)&amp;"*",EUROSTAT_VBE_IND_2010!$D$7:$D$732,"3285*"))/1000</f>
        <v>0</v>
      </c>
      <c r="H166" s="17">
        <f>(SUMIFS(EUROSTAT_VBE_IND_2010!F$7:F$732,EUROSTAT_VBE_IND_2010!$B$7:$B$732,$D166,EUROSTAT_VBE_IND_2010!$C$7:$C$732,"*"&amp;RIGHT($A166,3)&amp;"*",EUROSTAT_VBE_IND_2010!$D$7:$D$732,"328*"))/1000-(SUMIFS(EUROSTAT_VBE_IND_2010!F$7:F$732,EUROSTAT_VBE_IND_2010!$B$7:$B$732,$D166,EUROSTAT_VBE_IND_2010!$C$7:$C$732,"*"&amp;RIGHT($A166,3)&amp;"*",EUROSTAT_VBE_IND_2010!$D$7:$D$732,"3285*"))/1000</f>
        <v>0</v>
      </c>
      <c r="I166" s="17">
        <f>(SUMIFS(EUROSTAT_VBE_IND_2010!G$7:G$732,EUROSTAT_VBE_IND_2010!$B$7:$B$732,$D166,EUROSTAT_VBE_IND_2010!$C$7:$C$732,"*"&amp;RIGHT($A166,3)&amp;"*",EUROSTAT_VBE_IND_2010!$D$7:$D$732,"328*"))/1000-(SUMIFS(EUROSTAT_VBE_IND_2010!G$7:G$732,EUROSTAT_VBE_IND_2010!$B$7:$B$732,$D166,EUROSTAT_VBE_IND_2010!$C$7:$C$732,"*"&amp;RIGHT($A166,3)&amp;"*",EUROSTAT_VBE_IND_2010!$D$7:$D$732,"3285*"))/1000</f>
        <v>0</v>
      </c>
      <c r="J166" s="198">
        <f>SUMIFS('IEA Bal_CH-IND'!$D$30:$D$329,'IEA Bal_CH-IND'!$A$30:$A$329,"*"&amp;RIGHT($B166,8),'IEA Bal_CH-IND'!$C$30:$C$329,'Aggregated Balance-IND_2010'!$E166)</f>
        <v>0</v>
      </c>
      <c r="K166" s="17">
        <f>(SUMIFS(EUROSTAT_VBE_IND_2010!H$7:H$732,EUROSTAT_VBE_IND_2010!$B$7:$B$732,$D166,EUROSTAT_VBE_IND_2010!$C$7:$C$732,"*"&amp;RIGHT($A166,3)&amp;"*",EUROSTAT_VBE_IND_2010!$D$7:$D$732,"328*"))/1000-(SUMIFS(EUROSTAT_VBE_IND_2010!H$7:H$732,EUROSTAT_VBE_IND_2010!$B$7:$B$732,$D166,EUROSTAT_VBE_IND_2010!$C$7:$C$732,"*"&amp;RIGHT($A166,3)&amp;"*",EUROSTAT_VBE_IND_2010!$D$7:$D$732,"3285*"))/1000</f>
        <v>0</v>
      </c>
      <c r="L166" s="17">
        <f>(SUMIFS(EUROSTAT_VBE_IND_2010!I$7:I$732,EUROSTAT_VBE_IND_2010!$B$7:$B$732,$D166,EUROSTAT_VBE_IND_2010!$C$7:$C$732,"*"&amp;RIGHT($A166,3)&amp;"*",EUROSTAT_VBE_IND_2010!$D$7:$D$732,"328*"))/1000-(SUMIFS(EUROSTAT_VBE_IND_2010!I$7:I$732,EUROSTAT_VBE_IND_2010!$B$7:$B$732,$D166,EUROSTAT_VBE_IND_2010!$C$7:$C$732,"*"&amp;RIGHT($A166,3)&amp;"*",EUROSTAT_VBE_IND_2010!$D$7:$D$732,"3285*"))/1000</f>
        <v>0</v>
      </c>
      <c r="M166" s="17">
        <f>(SUMIFS(EUROSTAT_VBE_IND_2010!J$7:J$732,EUROSTAT_VBE_IND_2010!$B$7:$B$732,$D166,EUROSTAT_VBE_IND_2010!$C$7:$C$732,"*"&amp;RIGHT($A166,3)&amp;"*",EUROSTAT_VBE_IND_2010!$D$7:$D$732,"328*"))/1000-(SUMIFS(EUROSTAT_VBE_IND_2010!J$7:J$732,EUROSTAT_VBE_IND_2010!$B$7:$B$732,$D166,EUROSTAT_VBE_IND_2010!$C$7:$C$732,"*"&amp;RIGHT($A166,3)&amp;"*",EUROSTAT_VBE_IND_2010!$D$7:$D$732,"3285*"))/1000</f>
        <v>0</v>
      </c>
      <c r="N166" s="17">
        <f>(SUMIFS(EUROSTAT_VBE_IND_2010!K$7:K$732,EUROSTAT_VBE_IND_2010!$B$7:$B$732,$D166,EUROSTAT_VBE_IND_2010!$C$7:$C$732,"*"&amp;RIGHT($A166,3)&amp;"*",EUROSTAT_VBE_IND_2010!$D$7:$D$732,"328*"))/1000-(SUMIFS(EUROSTAT_VBE_IND_2010!K$7:K$732,EUROSTAT_VBE_IND_2010!$B$7:$B$732,$D166,EUROSTAT_VBE_IND_2010!$C$7:$C$732,"*"&amp;RIGHT($A166,3)&amp;"*",EUROSTAT_VBE_IND_2010!$D$7:$D$732,"3285*"))/1000</f>
        <v>0</v>
      </c>
      <c r="O166" s="17">
        <f>(SUMIFS(EUROSTAT_VBE_IND_2010!L$7:L$732,EUROSTAT_VBE_IND_2010!$B$7:$B$732,$D166,EUROSTAT_VBE_IND_2010!$C$7:$C$732,"*"&amp;RIGHT($A166,3)&amp;"*",EUROSTAT_VBE_IND_2010!$D$7:$D$732,"328*"))/1000-(SUMIFS(EUROSTAT_VBE_IND_2010!L$7:L$732,EUROSTAT_VBE_IND_2010!$B$7:$B$732,$D166,EUROSTAT_VBE_IND_2010!$C$7:$C$732,"*"&amp;RIGHT($A166,3)&amp;"*",EUROSTAT_VBE_IND_2010!$D$7:$D$732,"3285*"))/1000</f>
        <v>0</v>
      </c>
      <c r="P166" s="17">
        <f>(SUMIFS(EUROSTAT_VBE_IND_2010!M$7:M$732,EUROSTAT_VBE_IND_2010!$B$7:$B$732,$D166,EUROSTAT_VBE_IND_2010!$C$7:$C$732,"*"&amp;RIGHT($A166,3)&amp;"*",EUROSTAT_VBE_IND_2010!$D$7:$D$732,"328*"))/1000-(SUMIFS(EUROSTAT_VBE_IND_2010!M$7:M$732,EUROSTAT_VBE_IND_2010!$B$7:$B$732,$D166,EUROSTAT_VBE_IND_2010!$C$7:$C$732,"*"&amp;RIGHT($A166,3)&amp;"*",EUROSTAT_VBE_IND_2010!$D$7:$D$732,"3285*"))/1000</f>
        <v>0</v>
      </c>
      <c r="Q166" s="17">
        <f>(SUMIFS(EUROSTAT_VBE_IND_2010!N$7:N$732,EUROSTAT_VBE_IND_2010!$B$7:$B$732,$D166,EUROSTAT_VBE_IND_2010!$C$7:$C$732,"*"&amp;RIGHT($A166,3)&amp;"*",EUROSTAT_VBE_IND_2010!$D$7:$D$732,"328*"))/1000-(SUMIFS(EUROSTAT_VBE_IND_2010!N$7:N$732,EUROSTAT_VBE_IND_2010!$B$7:$B$732,$D166,EUROSTAT_VBE_IND_2010!$C$7:$C$732,"*"&amp;RIGHT($A166,3)&amp;"*",EUROSTAT_VBE_IND_2010!$D$7:$D$732,"3285*"))/1000</f>
        <v>0</v>
      </c>
      <c r="R166" s="17">
        <f>(SUMIFS(EUROSTAT_VBE_IND_2010!O$7:O$732,EUROSTAT_VBE_IND_2010!$B$7:$B$732,$D166,EUROSTAT_VBE_IND_2010!$C$7:$C$732,"*"&amp;RIGHT($A166,3)&amp;"*",EUROSTAT_VBE_IND_2010!$D$7:$D$732,"328*"))/1000-(SUMIFS(EUROSTAT_VBE_IND_2010!O$7:O$732,EUROSTAT_VBE_IND_2010!$B$7:$B$732,$D166,EUROSTAT_VBE_IND_2010!$C$7:$C$732,"*"&amp;RIGHT($A166,3)&amp;"*",EUROSTAT_VBE_IND_2010!$D$7:$D$732,"3285*"))/1000</f>
        <v>0</v>
      </c>
      <c r="S166" s="17">
        <f>(SUMIFS(EUROSTAT_VBE_IND_2010!P$7:P$732,EUROSTAT_VBE_IND_2010!$B$7:$B$732,$D166,EUROSTAT_VBE_IND_2010!$C$7:$C$732,"*"&amp;RIGHT($A166,3)&amp;"*",EUROSTAT_VBE_IND_2010!$D$7:$D$732,"328*"))/1000-(SUMIFS(EUROSTAT_VBE_IND_2010!P$7:P$732,EUROSTAT_VBE_IND_2010!$B$7:$B$732,$D166,EUROSTAT_VBE_IND_2010!$C$7:$C$732,"*"&amp;RIGHT($A166,3)&amp;"*",EUROSTAT_VBE_IND_2010!$D$7:$D$732,"3285*"))/1000</f>
        <v>0</v>
      </c>
      <c r="T166" s="17">
        <f>(SUMIFS(EUROSTAT_VBE_IND_2010!Q$7:Q$732,EUROSTAT_VBE_IND_2010!$B$7:$B$732,$D166,EUROSTAT_VBE_IND_2010!$C$7:$C$732,"*"&amp;RIGHT($A166,3)&amp;"*",EUROSTAT_VBE_IND_2010!$D$7:$D$732,"328*"))/1000-(SUMIFS(EUROSTAT_VBE_IND_2010!Q$7:Q$732,EUROSTAT_VBE_IND_2010!$B$7:$B$732,$D166,EUROSTAT_VBE_IND_2010!$C$7:$C$732,"*"&amp;RIGHT($A166,3)&amp;"*",EUROSTAT_VBE_IND_2010!$D$7:$D$732,"3285*"))/1000</f>
        <v>0</v>
      </c>
      <c r="U166" s="17">
        <f>(SUMIFS(EUROSTAT_VBE_IND_2010!R$7:R$732,EUROSTAT_VBE_IND_2010!$B$7:$B$732,$D166,EUROSTAT_VBE_IND_2010!$C$7:$C$732,"*"&amp;RIGHT($A166,3)&amp;"*",EUROSTAT_VBE_IND_2010!$D$7:$D$732,"328*"))/1000-(SUMIFS(EUROSTAT_VBE_IND_2010!R$7:R$732,EUROSTAT_VBE_IND_2010!$B$7:$B$732,$D166,EUROSTAT_VBE_IND_2010!$C$7:$C$732,"*"&amp;RIGHT($A166,3)&amp;"*",EUROSTAT_VBE_IND_2010!$D$7:$D$732,"3285*"))/1000</f>
        <v>0</v>
      </c>
      <c r="V166" s="17">
        <f>(SUMIFS(EUROSTAT_VBE_IND_2010!S$7:S$732,EUROSTAT_VBE_IND_2010!$B$7:$B$732,$D166,EUROSTAT_VBE_IND_2010!$C$7:$C$732,"*"&amp;RIGHT($A166,3)&amp;"*",EUROSTAT_VBE_IND_2010!$D$7:$D$732,"328*"))/1000-(SUMIFS(EUROSTAT_VBE_IND_2010!S$7:S$732,EUROSTAT_VBE_IND_2010!$B$7:$B$732,$D166,EUROSTAT_VBE_IND_2010!$C$7:$C$732,"*"&amp;RIGHT($A166,3)&amp;"*",EUROSTAT_VBE_IND_2010!$D$7:$D$732,"3285*"))/1000</f>
        <v>0</v>
      </c>
      <c r="W166" s="17">
        <f>(SUMIFS(EUROSTAT_VBE_IND_2010!T$7:T$732,EUROSTAT_VBE_IND_2010!$B$7:$B$732,$D166,EUROSTAT_VBE_IND_2010!$C$7:$C$732,"*"&amp;RIGHT($A166,3)&amp;"*",EUROSTAT_VBE_IND_2010!$D$7:$D$732,"328*"))/1000-(SUMIFS(EUROSTAT_VBE_IND_2010!T$7:T$732,EUROSTAT_VBE_IND_2010!$B$7:$B$732,$D166,EUROSTAT_VBE_IND_2010!$C$7:$C$732,"*"&amp;RIGHT($A166,3)&amp;"*",EUROSTAT_VBE_IND_2010!$D$7:$D$732,"3285*"))/1000</f>
        <v>0</v>
      </c>
      <c r="X166" s="17">
        <f>(SUMIFS(EUROSTAT_VBE_IND_2010!U$7:U$732,EUROSTAT_VBE_IND_2010!$B$7:$B$732,$D166,EUROSTAT_VBE_IND_2010!$C$7:$C$732,"*"&amp;RIGHT($A166,3)&amp;"*",EUROSTAT_VBE_IND_2010!$D$7:$D$732,"328*"))/1000-(SUMIFS(EUROSTAT_VBE_IND_2010!U$7:U$732,EUROSTAT_VBE_IND_2010!$B$7:$B$732,$D166,EUROSTAT_VBE_IND_2010!$C$7:$C$732,"*"&amp;RIGHT($A166,3)&amp;"*",EUROSTAT_VBE_IND_2010!$D$7:$D$732,"3285*"))/1000</f>
        <v>0</v>
      </c>
      <c r="Y166" s="17">
        <f>(SUMIFS(EUROSTAT_VBE_IND_2010!V$7:V$732,EUROSTAT_VBE_IND_2010!$B$7:$B$732,$D166,EUROSTAT_VBE_IND_2010!$C$7:$C$732,"*"&amp;RIGHT($A166,3)&amp;"*",EUROSTAT_VBE_IND_2010!$D$7:$D$732,"328*"))/1000-(SUMIFS(EUROSTAT_VBE_IND_2010!V$7:V$732,EUROSTAT_VBE_IND_2010!$B$7:$B$732,$D166,EUROSTAT_VBE_IND_2010!$C$7:$C$732,"*"&amp;RIGHT($A166,3)&amp;"*",EUROSTAT_VBE_IND_2010!$D$7:$D$732,"3285*"))/1000</f>
        <v>0</v>
      </c>
      <c r="Z166" s="17">
        <f>(SUMIFS(EUROSTAT_VBE_IND_2010!W$7:W$732,EUROSTAT_VBE_IND_2010!$B$7:$B$732,$D166,EUROSTAT_VBE_IND_2010!$C$7:$C$732,"*"&amp;RIGHT($A166,3)&amp;"*",EUROSTAT_VBE_IND_2010!$D$7:$D$732,"328*"))/1000-(SUMIFS(EUROSTAT_VBE_IND_2010!W$7:W$732,EUROSTAT_VBE_IND_2010!$B$7:$B$732,$D166,EUROSTAT_VBE_IND_2010!$C$7:$C$732,"*"&amp;RIGHT($A166,3)&amp;"*",EUROSTAT_VBE_IND_2010!$D$7:$D$732,"3285*"))/1000</f>
        <v>0</v>
      </c>
      <c r="AA166" s="17">
        <f>(SUMIFS(EUROSTAT_VBE_IND_2010!X$7:X$732,EUROSTAT_VBE_IND_2010!$B$7:$B$732,$D166,EUROSTAT_VBE_IND_2010!$C$7:$C$732,"*"&amp;RIGHT($A166,3)&amp;"*",EUROSTAT_VBE_IND_2010!$D$7:$D$732,"328*"))/1000-(SUMIFS(EUROSTAT_VBE_IND_2010!X$7:X$732,EUROSTAT_VBE_IND_2010!$B$7:$B$732,$D166,EUROSTAT_VBE_IND_2010!$C$7:$C$732,"*"&amp;RIGHT($A166,3)&amp;"*",EUROSTAT_VBE_IND_2010!$D$7:$D$732,"3285*"))/1000</f>
        <v>0</v>
      </c>
      <c r="AB166" s="17">
        <f>(SUMIFS(EUROSTAT_VBE_IND_2010!AA$7:AA$732,EUROSTAT_VBE_IND_2010!$B$7:$B$732,$D166,EUROSTAT_VBE_IND_2010!$C$7:$C$732,"*"&amp;RIGHT($A166,3)&amp;"*",EUROSTAT_VBE_IND_2010!$D$7:$D$732,"328*"))/1000-(SUMIFS(EUROSTAT_VBE_IND_2010!AA$7:AA$732,EUROSTAT_VBE_IND_2010!$B$7:$B$732,$D166,EUROSTAT_VBE_IND_2010!$C$7:$C$732,"*"&amp;RIGHT($A166,3)&amp;"*",EUROSTAT_VBE_IND_2010!$D$7:$D$732,"3285*"))/1000</f>
        <v>0</v>
      </c>
      <c r="AC166" s="17">
        <f>(SUMIFS(EUROSTAT_VBE_IND_2010!AB$7:AB$732,EUROSTAT_VBE_IND_2010!$B$7:$B$732,$D166,EUROSTAT_VBE_IND_2010!$C$7:$C$732,"*"&amp;RIGHT($A166,3)&amp;"*",EUROSTAT_VBE_IND_2010!$D$7:$D$732,"328*"))/1000-(SUMIFS(EUROSTAT_VBE_IND_2010!AB$7:AB$732,EUROSTAT_VBE_IND_2010!$B$7:$B$732,$D166,EUROSTAT_VBE_IND_2010!$C$7:$C$732,"*"&amp;RIGHT($A166,3)&amp;"*",EUROSTAT_VBE_IND_2010!$D$7:$D$732,"3285*"))/1000</f>
        <v>0</v>
      </c>
      <c r="AD166" s="17">
        <f>(SUMIFS(EUROSTAT_VBE_IND_2010!AC$7:AC$732,EUROSTAT_VBE_IND_2010!$B$7:$B$732,$D166,EUROSTAT_VBE_IND_2010!$C$7:$C$732,"*"&amp;RIGHT($A166,3)&amp;"*",EUROSTAT_VBE_IND_2010!$D$7:$D$732,"328*"))/1000-(SUMIFS(EUROSTAT_VBE_IND_2010!AC$7:AC$732,EUROSTAT_VBE_IND_2010!$B$7:$B$732,$D166,EUROSTAT_VBE_IND_2010!$C$7:$C$732,"*"&amp;RIGHT($A166,3)&amp;"*",EUROSTAT_VBE_IND_2010!$D$7:$D$732,"3285*"))/1000</f>
        <v>0</v>
      </c>
      <c r="AE166" s="17">
        <f>(SUMIFS(EUROSTAT_VBE_IND_2010!AD$7:AD$732,EUROSTAT_VBE_IND_2010!$B$7:$B$732,$D166,EUROSTAT_VBE_IND_2010!$C$7:$C$732,"*"&amp;RIGHT($A166,3)&amp;"*",EUROSTAT_VBE_IND_2010!$D$7:$D$732,"328*"))/1000-(SUMIFS(EUROSTAT_VBE_IND_2010!AD$7:AD$732,EUROSTAT_VBE_IND_2010!$B$7:$B$732,$D166,EUROSTAT_VBE_IND_2010!$C$7:$C$732,"*"&amp;RIGHT($A166,3)&amp;"*",EUROSTAT_VBE_IND_2010!$D$7:$D$732,"3285*"))/1000</f>
        <v>0</v>
      </c>
      <c r="AF166" s="17">
        <f>(SUMIFS(EUROSTAT_VBE_IND_2010!AE$7:AE$732,EUROSTAT_VBE_IND_2010!$B$7:$B$732,$D166,EUROSTAT_VBE_IND_2010!$C$7:$C$732,"*"&amp;RIGHT($A166,3)&amp;"*",EUROSTAT_VBE_IND_2010!$D$7:$D$732,"328*"))/1000-(SUMIFS(EUROSTAT_VBE_IND_2010!AE$7:AE$732,EUROSTAT_VBE_IND_2010!$B$7:$B$732,$D166,EUROSTAT_VBE_IND_2010!$C$7:$C$732,"*"&amp;RIGHT($A166,3)&amp;"*",EUROSTAT_VBE_IND_2010!$D$7:$D$732,"3285*"))/1000</f>
        <v>0</v>
      </c>
      <c r="AG166" s="17">
        <f>(SUMIFS(EUROSTAT_VBE_IND_2010!AF$7:AF$732,EUROSTAT_VBE_IND_2010!$B$7:$B$732,$D166,EUROSTAT_VBE_IND_2010!$C$7:$C$732,"*"&amp;RIGHT($A166,3)&amp;"*",EUROSTAT_VBE_IND_2010!$D$7:$D$732,"328*"))/1000-(SUMIFS(EUROSTAT_VBE_IND_2010!AF$7:AF$732,EUROSTAT_VBE_IND_2010!$B$7:$B$732,$D166,EUROSTAT_VBE_IND_2010!$C$7:$C$732,"*"&amp;RIGHT($A166,3)&amp;"*",EUROSTAT_VBE_IND_2010!$D$7:$D$732,"3285*"))/1000</f>
        <v>0</v>
      </c>
      <c r="AH166" s="17">
        <f>(SUMIFS(EUROSTAT_VBE_IND_2010!AH$7:AH$732,EUROSTAT_VBE_IND_2010!$B$7:$B$732,$D166,EUROSTAT_VBE_IND_2010!$C$7:$C$732,"*"&amp;RIGHT($A166,3)&amp;"*",EUROSTAT_VBE_IND_2010!$D$7:$D$732,"328*"))/1000-(SUMIFS(EUROSTAT_VBE_IND_2010!AH$7:AH$732,EUROSTAT_VBE_IND_2010!$B$7:$B$732,$D166,EUROSTAT_VBE_IND_2010!$C$7:$C$732,"*"&amp;RIGHT($A166,3)&amp;"*",EUROSTAT_VBE_IND_2010!$D$7:$D$732,"3285*"))/1000</f>
        <v>0</v>
      </c>
      <c r="AI166" s="17">
        <f>(SUMIFS(EUROSTAT_VBE_IND_2010!AI$7:AI$732,EUROSTAT_VBE_IND_2010!$B$7:$B$732,$D166,EUROSTAT_VBE_IND_2010!$C$7:$C$732,"*"&amp;RIGHT($A166,3)&amp;"*",EUROSTAT_VBE_IND_2010!$D$7:$D$732,"328*"))/1000-(SUMIFS(EUROSTAT_VBE_IND_2010!AI$7:AI$732,EUROSTAT_VBE_IND_2010!$B$7:$B$732,$D166,EUROSTAT_VBE_IND_2010!$C$7:$C$732,"*"&amp;RIGHT($A166,3)&amp;"*",EUROSTAT_VBE_IND_2010!$D$7:$D$732,"3285*"))/1000</f>
        <v>0</v>
      </c>
      <c r="AJ166" s="17">
        <f>(SUMIFS(EUROSTAT_VBE_IND_2010!AJ$7:AJ$732,EUROSTAT_VBE_IND_2010!$B$7:$B$732,$D166,EUROSTAT_VBE_IND_2010!$C$7:$C$732,"*"&amp;RIGHT($A166,3)&amp;"*",EUROSTAT_VBE_IND_2010!$D$7:$D$732,"328*"))/1000-(SUMIFS(EUROSTAT_VBE_IND_2010!AJ$7:AJ$732,EUROSTAT_VBE_IND_2010!$B$7:$B$732,$D166,EUROSTAT_VBE_IND_2010!$C$7:$C$732,"*"&amp;RIGHT($A166,3)&amp;"*",EUROSTAT_VBE_IND_2010!$D$7:$D$732,"3285*"))/1000</f>
        <v>0</v>
      </c>
      <c r="AK166" s="17">
        <f>(SUMIFS(EUROSTAT_VBE_IND_2010!AK$7:AK$732,EUROSTAT_VBE_IND_2010!$B$7:$B$732,$D166,EUROSTAT_VBE_IND_2010!$C$7:$C$732,"*"&amp;RIGHT($A166,3)&amp;"*",EUROSTAT_VBE_IND_2010!$D$7:$D$732,"328*"))/1000-(SUMIFS(EUROSTAT_VBE_IND_2010!AK$7:AK$732,EUROSTAT_VBE_IND_2010!$B$7:$B$732,$D166,EUROSTAT_VBE_IND_2010!$C$7:$C$732,"*"&amp;RIGHT($A166,3)&amp;"*",EUROSTAT_VBE_IND_2010!$D$7:$D$732,"3285*"))/1000</f>
        <v>0</v>
      </c>
      <c r="AL166" s="198">
        <f>SUMIFS('IEA Bal_AL-IND'!$D$30:$D$329,'IEA Bal_AL-IND'!$A$30:$A$329,"*"&amp;RIGHT($B166,8),'IEA Bal_AL-IND'!$C$30:$C$329,'Aggregated Balance-IND_2010'!$E166)</f>
        <v>0</v>
      </c>
      <c r="AM166" s="198">
        <f>SUMIFS('IEA Bal_BA-IND'!$D$30:$D$329,'IEA Bal_BA-IND'!$A$30:$A$329,"*"&amp;RIGHT($B166,8),'IEA Bal_BA-IND'!$C$30:$C$329,'Aggregated Balance-IND_2010'!$E166)</f>
        <v>0</v>
      </c>
      <c r="AN166" s="198">
        <f>SUMIFS('IEA Bal_KS-IND'!$D$30:$D$329,'IEA Bal_KS-IND'!$A$30:$A$329,"*"&amp;RIGHT($B166,8),'IEA Bal_KS-IND'!$C$30:$C$329,'Aggregated Balance-IND_2010'!$E166)</f>
        <v>0</v>
      </c>
      <c r="AO166" s="17">
        <f>(SUMIFS(EUROSTAT_VBE_IND_2010!Y$7:Y$732,EUROSTAT_VBE_IND_2010!$B$7:$B$732,$D166,EUROSTAT_VBE_IND_2010!$C$7:$C$732,"*"&amp;RIGHT($A166,3)&amp;"*",EUROSTAT_VBE_IND_2010!$D$7:$D$732,"328*"))/1000-(SUMIFS(EUROSTAT_VBE_IND_2010!Y$7:Y$732,EUROSTAT_VBE_IND_2010!$B$7:$B$732,$D166,EUROSTAT_VBE_IND_2010!$C$7:$C$732,"*"&amp;RIGHT($A166,3)&amp;"*",EUROSTAT_VBE_IND_2010!$D$7:$D$732,"3285*"))/1000</f>
        <v>0</v>
      </c>
      <c r="AP166" s="17">
        <f>(SUMIFS(EUROSTAT_VBE_IND_2010!Z$7:Z$732,EUROSTAT_VBE_IND_2010!$B$7:$B$732,$D166,EUROSTAT_VBE_IND_2010!$C$7:$C$732,"*"&amp;RIGHT($A166,3)&amp;"*",EUROSTAT_VBE_IND_2010!$D$7:$D$732,"328*"))/1000-(SUMIFS(EUROSTAT_VBE_IND_2010!Z$7:Z$732,EUROSTAT_VBE_IND_2010!$B$7:$B$732,$D166,EUROSTAT_VBE_IND_2010!$C$7:$C$732,"*"&amp;RIGHT($A166,3)&amp;"*",EUROSTAT_VBE_IND_2010!$D$7:$D$732,"3285*"))/1000</f>
        <v>0</v>
      </c>
      <c r="AQ166" s="17">
        <f>(SUMIFS(EUROSTAT_VBE_IND_2010!AG$7:AG$732,EUROSTAT_VBE_IND_2010!$B$7:$B$732,$D166,EUROSTAT_VBE_IND_2010!$C$7:$C$732,"*"&amp;RIGHT($A166,3)&amp;"*",EUROSTAT_VBE_IND_2010!$D$7:$D$732,"328*"))/1000-(SUMIFS(EUROSTAT_VBE_IND_2010!AG$7:AG$732,EUROSTAT_VBE_IND_2010!$B$7:$B$732,$D166,EUROSTAT_VBE_IND_2010!$C$7:$C$732,"*"&amp;RIGHT($A166,3)&amp;"*",EUROSTAT_VBE_IND_2010!$D$7:$D$732,"3285*"))/1000</f>
        <v>0</v>
      </c>
    </row>
    <row r="167" spans="1:43">
      <c r="A167" t="str">
        <f>LEFT(EUROSTAT_VBE_IND_2010!$C$190,8)</f>
        <v>B_101815</v>
      </c>
      <c r="B167" s="28" t="s">
        <v>299</v>
      </c>
      <c r="C167" t="s">
        <v>293</v>
      </c>
      <c r="D167" t="s">
        <v>126</v>
      </c>
      <c r="E167" t="s">
        <v>239</v>
      </c>
      <c r="F167" t="s">
        <v>259</v>
      </c>
      <c r="G167" s="17">
        <f>(SUMIFS(EUROSTAT_VBE_IND_2010!E$7:E$732,EUROSTAT_VBE_IND_2010!$B$7:$B$732,$D167,EUROSTAT_VBE_IND_2010!$C$7:$C$732,"*"&amp;RIGHT($A167,3)&amp;"*",EUROSTAT_VBE_IND_2010!$D$7:$D$732,"4100*"))/1000+(SUMIFS(EUROSTAT_VBE_IND_2010!E$7:E$732,EUROSTAT_VBE_IND_2010!$B$7:$B$732,$D167,EUROSTAT_VBE_IND_2010!$C$7:$C$732,"*"&amp;RIGHT($A167,3)&amp;"*",EUROSTAT_VBE_IND_2010!$D$7:$D$732,"4230*"))/1000+(SUMIFS(EUROSTAT_VBE_IND_2010!E$7:E$732,EUROSTAT_VBE_IND_2010!$B$7:$B$732,$D167,EUROSTAT_VBE_IND_2010!$C$7:$C$732,"*"&amp;RIGHT($A167,3)&amp;"*",EUROSTAT_VBE_IND_2010!$D$7:$D$732,"4240*"))/1000+(SUMIFS(EUROSTAT_VBE_IND_2010!E$7:E$732,EUROSTAT_VBE_IND_2010!$B$7:$B$732,$D167,EUROSTAT_VBE_IND_2010!$C$7:$C$732,"*"&amp;RIGHT($A167,3)&amp;"*",EUROSTAT_VBE_IND_2010!$D$7:$D$732,"3106*"))/1000</f>
        <v>13.753</v>
      </c>
      <c r="H167" s="17">
        <f>(SUMIFS(EUROSTAT_VBE_IND_2010!F$7:F$732,EUROSTAT_VBE_IND_2010!$B$7:$B$732,$D167,EUROSTAT_VBE_IND_2010!$C$7:$C$732,"*"&amp;RIGHT($A167,3)&amp;"*",EUROSTAT_VBE_IND_2010!$D$7:$D$732,"4100*"))/1000+(SUMIFS(EUROSTAT_VBE_IND_2010!F$7:F$732,EUROSTAT_VBE_IND_2010!$B$7:$B$732,$D167,EUROSTAT_VBE_IND_2010!$C$7:$C$732,"*"&amp;RIGHT($A167,3)&amp;"*",EUROSTAT_VBE_IND_2010!$D$7:$D$732,"4230*"))/1000+(SUMIFS(EUROSTAT_VBE_IND_2010!F$7:F$732,EUROSTAT_VBE_IND_2010!$B$7:$B$732,$D167,EUROSTAT_VBE_IND_2010!$C$7:$C$732,"*"&amp;RIGHT($A167,3)&amp;"*",EUROSTAT_VBE_IND_2010!$D$7:$D$732,"4240*"))/1000+(SUMIFS(EUROSTAT_VBE_IND_2010!F$7:F$732,EUROSTAT_VBE_IND_2010!$B$7:$B$732,$D167,EUROSTAT_VBE_IND_2010!$C$7:$C$732,"*"&amp;RIGHT($A167,3)&amp;"*",EUROSTAT_VBE_IND_2010!$D$7:$D$732,"3106*"))/1000</f>
        <v>101.659</v>
      </c>
      <c r="I167" s="17">
        <f>(SUMIFS(EUROSTAT_VBE_IND_2010!G$7:G$732,EUROSTAT_VBE_IND_2010!$B$7:$B$732,$D167,EUROSTAT_VBE_IND_2010!$C$7:$C$732,"*"&amp;RIGHT($A167,3)&amp;"*",EUROSTAT_VBE_IND_2010!$D$7:$D$732,"4100*"))/1000+(SUMIFS(EUROSTAT_VBE_IND_2010!G$7:G$732,EUROSTAT_VBE_IND_2010!$B$7:$B$732,$D167,EUROSTAT_VBE_IND_2010!$C$7:$C$732,"*"&amp;RIGHT($A167,3)&amp;"*",EUROSTAT_VBE_IND_2010!$D$7:$D$732,"4230*"))/1000+(SUMIFS(EUROSTAT_VBE_IND_2010!G$7:G$732,EUROSTAT_VBE_IND_2010!$B$7:$B$732,$D167,EUROSTAT_VBE_IND_2010!$C$7:$C$732,"*"&amp;RIGHT($A167,3)&amp;"*",EUROSTAT_VBE_IND_2010!$D$7:$D$732,"4240*"))/1000+(SUMIFS(EUROSTAT_VBE_IND_2010!G$7:G$732,EUROSTAT_VBE_IND_2010!$B$7:$B$732,$D167,EUROSTAT_VBE_IND_2010!$C$7:$C$732,"*"&amp;RIGHT($A167,3)&amp;"*",EUROSTAT_VBE_IND_2010!$D$7:$D$732,"3106*"))/1000</f>
        <v>8.562</v>
      </c>
      <c r="J167" s="198">
        <f>SUMIFS('IEA Bal_CH-IND'!$D$30:$D$329,'IEA Bal_CH-IND'!$A$30:$A$329,"*"&amp;RIGHT($B167,8),'IEA Bal_CH-IND'!$C$30:$C$329,'Aggregated Balance-IND_2010'!$E167)</f>
        <v>8.96595</v>
      </c>
      <c r="K167" s="17">
        <f>(SUMIFS(EUROSTAT_VBE_IND_2010!H$7:H$732,EUROSTAT_VBE_IND_2010!$B$7:$B$732,$D167,EUROSTAT_VBE_IND_2010!$C$7:$C$732,"*"&amp;RIGHT($A167,3)&amp;"*",EUROSTAT_VBE_IND_2010!$D$7:$D$732,"4100*"))/1000+(SUMIFS(EUROSTAT_VBE_IND_2010!H$7:H$732,EUROSTAT_VBE_IND_2010!$B$7:$B$732,$D167,EUROSTAT_VBE_IND_2010!$C$7:$C$732,"*"&amp;RIGHT($A167,3)&amp;"*",EUROSTAT_VBE_IND_2010!$D$7:$D$732,"4230*"))/1000+(SUMIFS(EUROSTAT_VBE_IND_2010!H$7:H$732,EUROSTAT_VBE_IND_2010!$B$7:$B$732,$D167,EUROSTAT_VBE_IND_2010!$C$7:$C$732,"*"&amp;RIGHT($A167,3)&amp;"*",EUROSTAT_VBE_IND_2010!$D$7:$D$732,"4240*"))/1000+(SUMIFS(EUROSTAT_VBE_IND_2010!H$7:H$732,EUROSTAT_VBE_IND_2010!$B$7:$B$732,$D167,EUROSTAT_VBE_IND_2010!$C$7:$C$732,"*"&amp;RIGHT($A167,3)&amp;"*",EUROSTAT_VBE_IND_2010!$D$7:$D$732,"3106*"))/1000</f>
        <v>0</v>
      </c>
      <c r="L167" s="17">
        <f>(SUMIFS(EUROSTAT_VBE_IND_2010!I$7:I$732,EUROSTAT_VBE_IND_2010!$B$7:$B$732,$D167,EUROSTAT_VBE_IND_2010!$C$7:$C$732,"*"&amp;RIGHT($A167,3)&amp;"*",EUROSTAT_VBE_IND_2010!$D$7:$D$732,"4100*"))/1000+(SUMIFS(EUROSTAT_VBE_IND_2010!I$7:I$732,EUROSTAT_VBE_IND_2010!$B$7:$B$732,$D167,EUROSTAT_VBE_IND_2010!$C$7:$C$732,"*"&amp;RIGHT($A167,3)&amp;"*",EUROSTAT_VBE_IND_2010!$D$7:$D$732,"4230*"))/1000+(SUMIFS(EUROSTAT_VBE_IND_2010!I$7:I$732,EUROSTAT_VBE_IND_2010!$B$7:$B$732,$D167,EUROSTAT_VBE_IND_2010!$C$7:$C$732,"*"&amp;RIGHT($A167,3)&amp;"*",EUROSTAT_VBE_IND_2010!$D$7:$D$732,"4240*"))/1000+(SUMIFS(EUROSTAT_VBE_IND_2010!I$7:I$732,EUROSTAT_VBE_IND_2010!$B$7:$B$732,$D167,EUROSTAT_VBE_IND_2010!$C$7:$C$732,"*"&amp;RIGHT($A167,3)&amp;"*",EUROSTAT_VBE_IND_2010!$D$7:$D$732,"3106*"))/1000</f>
        <v>10.408</v>
      </c>
      <c r="M167" s="17">
        <f>(SUMIFS(EUROSTAT_VBE_IND_2010!J$7:J$732,EUROSTAT_VBE_IND_2010!$B$7:$B$732,$D167,EUROSTAT_VBE_IND_2010!$C$7:$C$732,"*"&amp;RIGHT($A167,3)&amp;"*",EUROSTAT_VBE_IND_2010!$D$7:$D$732,"4100*"))/1000+(SUMIFS(EUROSTAT_VBE_IND_2010!J$7:J$732,EUROSTAT_VBE_IND_2010!$B$7:$B$732,$D167,EUROSTAT_VBE_IND_2010!$C$7:$C$732,"*"&amp;RIGHT($A167,3)&amp;"*",EUROSTAT_VBE_IND_2010!$D$7:$D$732,"4230*"))/1000+(SUMIFS(EUROSTAT_VBE_IND_2010!J$7:J$732,EUROSTAT_VBE_IND_2010!$B$7:$B$732,$D167,EUROSTAT_VBE_IND_2010!$C$7:$C$732,"*"&amp;RIGHT($A167,3)&amp;"*",EUROSTAT_VBE_IND_2010!$D$7:$D$732,"4240*"))/1000+(SUMIFS(EUROSTAT_VBE_IND_2010!J$7:J$732,EUROSTAT_VBE_IND_2010!$B$7:$B$732,$D167,EUROSTAT_VBE_IND_2010!$C$7:$C$732,"*"&amp;RIGHT($A167,3)&amp;"*",EUROSTAT_VBE_IND_2010!$D$7:$D$732,"3106*"))/1000</f>
        <v>224.123</v>
      </c>
      <c r="N167" s="17">
        <f>(SUMIFS(EUROSTAT_VBE_IND_2010!K$7:K$732,EUROSTAT_VBE_IND_2010!$B$7:$B$732,$D167,EUROSTAT_VBE_IND_2010!$C$7:$C$732,"*"&amp;RIGHT($A167,3)&amp;"*",EUROSTAT_VBE_IND_2010!$D$7:$D$732,"4100*"))/1000+(SUMIFS(EUROSTAT_VBE_IND_2010!K$7:K$732,EUROSTAT_VBE_IND_2010!$B$7:$B$732,$D167,EUROSTAT_VBE_IND_2010!$C$7:$C$732,"*"&amp;RIGHT($A167,3)&amp;"*",EUROSTAT_VBE_IND_2010!$D$7:$D$732,"4230*"))/1000+(SUMIFS(EUROSTAT_VBE_IND_2010!K$7:K$732,EUROSTAT_VBE_IND_2010!$B$7:$B$732,$D167,EUROSTAT_VBE_IND_2010!$C$7:$C$732,"*"&amp;RIGHT($A167,3)&amp;"*",EUROSTAT_VBE_IND_2010!$D$7:$D$732,"4240*"))/1000+(SUMIFS(EUROSTAT_VBE_IND_2010!K$7:K$732,EUROSTAT_VBE_IND_2010!$B$7:$B$732,$D167,EUROSTAT_VBE_IND_2010!$C$7:$C$732,"*"&amp;RIGHT($A167,3)&amp;"*",EUROSTAT_VBE_IND_2010!$D$7:$D$732,"3106*"))/1000</f>
        <v>5.064</v>
      </c>
      <c r="O167" s="17">
        <f>(SUMIFS(EUROSTAT_VBE_IND_2010!L$7:L$732,EUROSTAT_VBE_IND_2010!$B$7:$B$732,$D167,EUROSTAT_VBE_IND_2010!$C$7:$C$732,"*"&amp;RIGHT($A167,3)&amp;"*",EUROSTAT_VBE_IND_2010!$D$7:$D$732,"4100*"))/1000+(SUMIFS(EUROSTAT_VBE_IND_2010!L$7:L$732,EUROSTAT_VBE_IND_2010!$B$7:$B$732,$D167,EUROSTAT_VBE_IND_2010!$C$7:$C$732,"*"&amp;RIGHT($A167,3)&amp;"*",EUROSTAT_VBE_IND_2010!$D$7:$D$732,"4230*"))/1000+(SUMIFS(EUROSTAT_VBE_IND_2010!L$7:L$732,EUROSTAT_VBE_IND_2010!$B$7:$B$732,$D167,EUROSTAT_VBE_IND_2010!$C$7:$C$732,"*"&amp;RIGHT($A167,3)&amp;"*",EUROSTAT_VBE_IND_2010!$D$7:$D$732,"4240*"))/1000+(SUMIFS(EUROSTAT_VBE_IND_2010!L$7:L$732,EUROSTAT_VBE_IND_2010!$B$7:$B$732,$D167,EUROSTAT_VBE_IND_2010!$C$7:$C$732,"*"&amp;RIGHT($A167,3)&amp;"*",EUROSTAT_VBE_IND_2010!$D$7:$D$732,"3106*"))/1000</f>
        <v>0.405</v>
      </c>
      <c r="P167" s="17">
        <f>(SUMIFS(EUROSTAT_VBE_IND_2010!M$7:M$732,EUROSTAT_VBE_IND_2010!$B$7:$B$732,$D167,EUROSTAT_VBE_IND_2010!$C$7:$C$732,"*"&amp;RIGHT($A167,3)&amp;"*",EUROSTAT_VBE_IND_2010!$D$7:$D$732,"4100*"))/1000+(SUMIFS(EUROSTAT_VBE_IND_2010!M$7:M$732,EUROSTAT_VBE_IND_2010!$B$7:$B$732,$D167,EUROSTAT_VBE_IND_2010!$C$7:$C$732,"*"&amp;RIGHT($A167,3)&amp;"*",EUROSTAT_VBE_IND_2010!$D$7:$D$732,"4230*"))/1000+(SUMIFS(EUROSTAT_VBE_IND_2010!M$7:M$732,EUROSTAT_VBE_IND_2010!$B$7:$B$732,$D167,EUROSTAT_VBE_IND_2010!$C$7:$C$732,"*"&amp;RIGHT($A167,3)&amp;"*",EUROSTAT_VBE_IND_2010!$D$7:$D$732,"4240*"))/1000+(SUMIFS(EUROSTAT_VBE_IND_2010!M$7:M$732,EUROSTAT_VBE_IND_2010!$B$7:$B$732,$D167,EUROSTAT_VBE_IND_2010!$C$7:$C$732,"*"&amp;RIGHT($A167,3)&amp;"*",EUROSTAT_VBE_IND_2010!$D$7:$D$732,"3106*"))/1000</f>
        <v>1.874</v>
      </c>
      <c r="Q167" s="17">
        <f>(SUMIFS(EUROSTAT_VBE_IND_2010!N$7:N$732,EUROSTAT_VBE_IND_2010!$B$7:$B$732,$D167,EUROSTAT_VBE_IND_2010!$C$7:$C$732,"*"&amp;RIGHT($A167,3)&amp;"*",EUROSTAT_VBE_IND_2010!$D$7:$D$732,"4100*"))/1000+(SUMIFS(EUROSTAT_VBE_IND_2010!N$7:N$732,EUROSTAT_VBE_IND_2010!$B$7:$B$732,$D167,EUROSTAT_VBE_IND_2010!$C$7:$C$732,"*"&amp;RIGHT($A167,3)&amp;"*",EUROSTAT_VBE_IND_2010!$D$7:$D$732,"4230*"))/1000+(SUMIFS(EUROSTAT_VBE_IND_2010!N$7:N$732,EUROSTAT_VBE_IND_2010!$B$7:$B$732,$D167,EUROSTAT_VBE_IND_2010!$C$7:$C$732,"*"&amp;RIGHT($A167,3)&amp;"*",EUROSTAT_VBE_IND_2010!$D$7:$D$732,"4240*"))/1000+(SUMIFS(EUROSTAT_VBE_IND_2010!N$7:N$732,EUROSTAT_VBE_IND_2010!$B$7:$B$732,$D167,EUROSTAT_VBE_IND_2010!$C$7:$C$732,"*"&amp;RIGHT($A167,3)&amp;"*",EUROSTAT_VBE_IND_2010!$D$7:$D$732,"3106*"))/1000</f>
        <v>74.025</v>
      </c>
      <c r="R167" s="17">
        <f>(SUMIFS(EUROSTAT_VBE_IND_2010!O$7:O$732,EUROSTAT_VBE_IND_2010!$B$7:$B$732,$D167,EUROSTAT_VBE_IND_2010!$C$7:$C$732,"*"&amp;RIGHT($A167,3)&amp;"*",EUROSTAT_VBE_IND_2010!$D$7:$D$732,"4100*"))/1000+(SUMIFS(EUROSTAT_VBE_IND_2010!O$7:O$732,EUROSTAT_VBE_IND_2010!$B$7:$B$732,$D167,EUROSTAT_VBE_IND_2010!$C$7:$C$732,"*"&amp;RIGHT($A167,3)&amp;"*",EUROSTAT_VBE_IND_2010!$D$7:$D$732,"4230*"))/1000+(SUMIFS(EUROSTAT_VBE_IND_2010!O$7:O$732,EUROSTAT_VBE_IND_2010!$B$7:$B$732,$D167,EUROSTAT_VBE_IND_2010!$C$7:$C$732,"*"&amp;RIGHT($A167,3)&amp;"*",EUROSTAT_VBE_IND_2010!$D$7:$D$732,"4240*"))/1000+(SUMIFS(EUROSTAT_VBE_IND_2010!O$7:O$732,EUROSTAT_VBE_IND_2010!$B$7:$B$732,$D167,EUROSTAT_VBE_IND_2010!$C$7:$C$732,"*"&amp;RIGHT($A167,3)&amp;"*",EUROSTAT_VBE_IND_2010!$D$7:$D$732,"3106*"))/1000</f>
        <v>0.737</v>
      </c>
      <c r="S167" s="17">
        <f>(SUMIFS(EUROSTAT_VBE_IND_2010!P$7:P$732,EUROSTAT_VBE_IND_2010!$B$7:$B$732,$D167,EUROSTAT_VBE_IND_2010!$C$7:$C$732,"*"&amp;RIGHT($A167,3)&amp;"*",EUROSTAT_VBE_IND_2010!$D$7:$D$732,"4100*"))/1000+(SUMIFS(EUROSTAT_VBE_IND_2010!P$7:P$732,EUROSTAT_VBE_IND_2010!$B$7:$B$732,$D167,EUROSTAT_VBE_IND_2010!$C$7:$C$732,"*"&amp;RIGHT($A167,3)&amp;"*",EUROSTAT_VBE_IND_2010!$D$7:$D$732,"4230*"))/1000+(SUMIFS(EUROSTAT_VBE_IND_2010!P$7:P$732,EUROSTAT_VBE_IND_2010!$B$7:$B$732,$D167,EUROSTAT_VBE_IND_2010!$C$7:$C$732,"*"&amp;RIGHT($A167,3)&amp;"*",EUROSTAT_VBE_IND_2010!$D$7:$D$732,"4240*"))/1000+(SUMIFS(EUROSTAT_VBE_IND_2010!P$7:P$732,EUROSTAT_VBE_IND_2010!$B$7:$B$732,$D167,EUROSTAT_VBE_IND_2010!$C$7:$C$732,"*"&amp;RIGHT($A167,3)&amp;"*",EUROSTAT_VBE_IND_2010!$D$7:$D$732,"3106*"))/1000</f>
        <v>32.846</v>
      </c>
      <c r="T167" s="17">
        <f>(SUMIFS(EUROSTAT_VBE_IND_2010!Q$7:Q$732,EUROSTAT_VBE_IND_2010!$B$7:$B$732,$D167,EUROSTAT_VBE_IND_2010!$C$7:$C$732,"*"&amp;RIGHT($A167,3)&amp;"*",EUROSTAT_VBE_IND_2010!$D$7:$D$732,"4100*"))/1000+(SUMIFS(EUROSTAT_VBE_IND_2010!Q$7:Q$732,EUROSTAT_VBE_IND_2010!$B$7:$B$732,$D167,EUROSTAT_VBE_IND_2010!$C$7:$C$732,"*"&amp;RIGHT($A167,3)&amp;"*",EUROSTAT_VBE_IND_2010!$D$7:$D$732,"4230*"))/1000+(SUMIFS(EUROSTAT_VBE_IND_2010!Q$7:Q$732,EUROSTAT_VBE_IND_2010!$B$7:$B$732,$D167,EUROSTAT_VBE_IND_2010!$C$7:$C$732,"*"&amp;RIGHT($A167,3)&amp;"*",EUROSTAT_VBE_IND_2010!$D$7:$D$732,"4240*"))/1000+(SUMIFS(EUROSTAT_VBE_IND_2010!Q$7:Q$732,EUROSTAT_VBE_IND_2010!$B$7:$B$732,$D167,EUROSTAT_VBE_IND_2010!$C$7:$C$732,"*"&amp;RIGHT($A167,3)&amp;"*",EUROSTAT_VBE_IND_2010!$D$7:$D$732,"3106*"))/1000</f>
        <v>6.749</v>
      </c>
      <c r="U167" s="17">
        <f>(SUMIFS(EUROSTAT_VBE_IND_2010!R$7:R$732,EUROSTAT_VBE_IND_2010!$B$7:$B$732,$D167,EUROSTAT_VBE_IND_2010!$C$7:$C$732,"*"&amp;RIGHT($A167,3)&amp;"*",EUROSTAT_VBE_IND_2010!$D$7:$D$732,"4100*"))/1000+(SUMIFS(EUROSTAT_VBE_IND_2010!R$7:R$732,EUROSTAT_VBE_IND_2010!$B$7:$B$732,$D167,EUROSTAT_VBE_IND_2010!$C$7:$C$732,"*"&amp;RIGHT($A167,3)&amp;"*",EUROSTAT_VBE_IND_2010!$D$7:$D$732,"4230*"))/1000+(SUMIFS(EUROSTAT_VBE_IND_2010!R$7:R$732,EUROSTAT_VBE_IND_2010!$B$7:$B$732,$D167,EUROSTAT_VBE_IND_2010!$C$7:$C$732,"*"&amp;RIGHT($A167,3)&amp;"*",EUROSTAT_VBE_IND_2010!$D$7:$D$732,"4240*"))/1000+(SUMIFS(EUROSTAT_VBE_IND_2010!R$7:R$732,EUROSTAT_VBE_IND_2010!$B$7:$B$732,$D167,EUROSTAT_VBE_IND_2010!$C$7:$C$732,"*"&amp;RIGHT($A167,3)&amp;"*",EUROSTAT_VBE_IND_2010!$D$7:$D$732,"3106*"))/1000</f>
        <v>6.538</v>
      </c>
      <c r="V167" s="17">
        <f>(SUMIFS(EUROSTAT_VBE_IND_2010!S$7:S$732,EUROSTAT_VBE_IND_2010!$B$7:$B$732,$D167,EUROSTAT_VBE_IND_2010!$C$7:$C$732,"*"&amp;RIGHT($A167,3)&amp;"*",EUROSTAT_VBE_IND_2010!$D$7:$D$732,"4100*"))/1000+(SUMIFS(EUROSTAT_VBE_IND_2010!S$7:S$732,EUROSTAT_VBE_IND_2010!$B$7:$B$732,$D167,EUROSTAT_VBE_IND_2010!$C$7:$C$732,"*"&amp;RIGHT($A167,3)&amp;"*",EUROSTAT_VBE_IND_2010!$D$7:$D$732,"4230*"))/1000+(SUMIFS(EUROSTAT_VBE_IND_2010!S$7:S$732,EUROSTAT_VBE_IND_2010!$B$7:$B$732,$D167,EUROSTAT_VBE_IND_2010!$C$7:$C$732,"*"&amp;RIGHT($A167,3)&amp;"*",EUROSTAT_VBE_IND_2010!$D$7:$D$732,"4240*"))/1000+(SUMIFS(EUROSTAT_VBE_IND_2010!S$7:S$732,EUROSTAT_VBE_IND_2010!$B$7:$B$732,$D167,EUROSTAT_VBE_IND_2010!$C$7:$C$732,"*"&amp;RIGHT($A167,3)&amp;"*",EUROSTAT_VBE_IND_2010!$D$7:$D$732,"3106*"))/1000</f>
        <v>2.261</v>
      </c>
      <c r="W167" s="17">
        <f>(SUMIFS(EUROSTAT_VBE_IND_2010!T$7:T$732,EUROSTAT_VBE_IND_2010!$B$7:$B$732,$D167,EUROSTAT_VBE_IND_2010!$C$7:$C$732,"*"&amp;RIGHT($A167,3)&amp;"*",EUROSTAT_VBE_IND_2010!$D$7:$D$732,"4100*"))/1000+(SUMIFS(EUROSTAT_VBE_IND_2010!T$7:T$732,EUROSTAT_VBE_IND_2010!$B$7:$B$732,$D167,EUROSTAT_VBE_IND_2010!$C$7:$C$732,"*"&amp;RIGHT($A167,3)&amp;"*",EUROSTAT_VBE_IND_2010!$D$7:$D$732,"4230*"))/1000+(SUMIFS(EUROSTAT_VBE_IND_2010!T$7:T$732,EUROSTAT_VBE_IND_2010!$B$7:$B$732,$D167,EUROSTAT_VBE_IND_2010!$C$7:$C$732,"*"&amp;RIGHT($A167,3)&amp;"*",EUROSTAT_VBE_IND_2010!$D$7:$D$732,"4240*"))/1000+(SUMIFS(EUROSTAT_VBE_IND_2010!T$7:T$732,EUROSTAT_VBE_IND_2010!$B$7:$B$732,$D167,EUROSTAT_VBE_IND_2010!$C$7:$C$732,"*"&amp;RIGHT($A167,3)&amp;"*",EUROSTAT_VBE_IND_2010!$D$7:$D$732,"3106*"))/1000</f>
        <v>0</v>
      </c>
      <c r="X167" s="17">
        <f>(SUMIFS(EUROSTAT_VBE_IND_2010!U$7:U$732,EUROSTAT_VBE_IND_2010!$B$7:$B$732,$D167,EUROSTAT_VBE_IND_2010!$C$7:$C$732,"*"&amp;RIGHT($A167,3)&amp;"*",EUROSTAT_VBE_IND_2010!$D$7:$D$732,"4100*"))/1000+(SUMIFS(EUROSTAT_VBE_IND_2010!U$7:U$732,EUROSTAT_VBE_IND_2010!$B$7:$B$732,$D167,EUROSTAT_VBE_IND_2010!$C$7:$C$732,"*"&amp;RIGHT($A167,3)&amp;"*",EUROSTAT_VBE_IND_2010!$D$7:$D$732,"4230*"))/1000+(SUMIFS(EUROSTAT_VBE_IND_2010!U$7:U$732,EUROSTAT_VBE_IND_2010!$B$7:$B$732,$D167,EUROSTAT_VBE_IND_2010!$C$7:$C$732,"*"&amp;RIGHT($A167,3)&amp;"*",EUROSTAT_VBE_IND_2010!$D$7:$D$732,"4240*"))/1000+(SUMIFS(EUROSTAT_VBE_IND_2010!U$7:U$732,EUROSTAT_VBE_IND_2010!$B$7:$B$732,$D167,EUROSTAT_VBE_IND_2010!$C$7:$C$732,"*"&amp;RIGHT($A167,3)&amp;"*",EUROSTAT_VBE_IND_2010!$D$7:$D$732,"3106*"))/1000</f>
        <v>66.069</v>
      </c>
      <c r="Y167" s="17">
        <f>(SUMIFS(EUROSTAT_VBE_IND_2010!V$7:V$732,EUROSTAT_VBE_IND_2010!$B$7:$B$732,$D167,EUROSTAT_VBE_IND_2010!$C$7:$C$732,"*"&amp;RIGHT($A167,3)&amp;"*",EUROSTAT_VBE_IND_2010!$D$7:$D$732,"4100*"))/1000+(SUMIFS(EUROSTAT_VBE_IND_2010!V$7:V$732,EUROSTAT_VBE_IND_2010!$B$7:$B$732,$D167,EUROSTAT_VBE_IND_2010!$C$7:$C$732,"*"&amp;RIGHT($A167,3)&amp;"*",EUROSTAT_VBE_IND_2010!$D$7:$D$732,"4230*"))/1000+(SUMIFS(EUROSTAT_VBE_IND_2010!V$7:V$732,EUROSTAT_VBE_IND_2010!$B$7:$B$732,$D167,EUROSTAT_VBE_IND_2010!$C$7:$C$732,"*"&amp;RIGHT($A167,3)&amp;"*",EUROSTAT_VBE_IND_2010!$D$7:$D$732,"4240*"))/1000+(SUMIFS(EUROSTAT_VBE_IND_2010!V$7:V$732,EUROSTAT_VBE_IND_2010!$B$7:$B$732,$D167,EUROSTAT_VBE_IND_2010!$C$7:$C$732,"*"&amp;RIGHT($A167,3)&amp;"*",EUROSTAT_VBE_IND_2010!$D$7:$D$732,"3106*"))/1000</f>
        <v>3.316</v>
      </c>
      <c r="Z167" s="17">
        <f>(SUMIFS(EUROSTAT_VBE_IND_2010!W$7:W$732,EUROSTAT_VBE_IND_2010!$B$7:$B$732,$D167,EUROSTAT_VBE_IND_2010!$C$7:$C$732,"*"&amp;RIGHT($A167,3)&amp;"*",EUROSTAT_VBE_IND_2010!$D$7:$D$732,"4100*"))/1000+(SUMIFS(EUROSTAT_VBE_IND_2010!W$7:W$732,EUROSTAT_VBE_IND_2010!$B$7:$B$732,$D167,EUROSTAT_VBE_IND_2010!$C$7:$C$732,"*"&amp;RIGHT($A167,3)&amp;"*",EUROSTAT_VBE_IND_2010!$D$7:$D$732,"4230*"))/1000+(SUMIFS(EUROSTAT_VBE_IND_2010!W$7:W$732,EUROSTAT_VBE_IND_2010!$B$7:$B$732,$D167,EUROSTAT_VBE_IND_2010!$C$7:$C$732,"*"&amp;RIGHT($A167,3)&amp;"*",EUROSTAT_VBE_IND_2010!$D$7:$D$732,"4240*"))/1000+(SUMIFS(EUROSTAT_VBE_IND_2010!W$7:W$732,EUROSTAT_VBE_IND_2010!$B$7:$B$732,$D167,EUROSTAT_VBE_IND_2010!$C$7:$C$732,"*"&amp;RIGHT($A167,3)&amp;"*",EUROSTAT_VBE_IND_2010!$D$7:$D$732,"3106*"))/1000</f>
        <v>0.599</v>
      </c>
      <c r="AA167" s="17">
        <f>(SUMIFS(EUROSTAT_VBE_IND_2010!X$7:X$732,EUROSTAT_VBE_IND_2010!$B$7:$B$732,$D167,EUROSTAT_VBE_IND_2010!$C$7:$C$732,"*"&amp;RIGHT($A167,3)&amp;"*",EUROSTAT_VBE_IND_2010!$D$7:$D$732,"4100*"))/1000+(SUMIFS(EUROSTAT_VBE_IND_2010!X$7:X$732,EUROSTAT_VBE_IND_2010!$B$7:$B$732,$D167,EUROSTAT_VBE_IND_2010!$C$7:$C$732,"*"&amp;RIGHT($A167,3)&amp;"*",EUROSTAT_VBE_IND_2010!$D$7:$D$732,"4230*"))/1000+(SUMIFS(EUROSTAT_VBE_IND_2010!X$7:X$732,EUROSTAT_VBE_IND_2010!$B$7:$B$732,$D167,EUROSTAT_VBE_IND_2010!$C$7:$C$732,"*"&amp;RIGHT($A167,3)&amp;"*",EUROSTAT_VBE_IND_2010!$D$7:$D$732,"4240*"))/1000+(SUMIFS(EUROSTAT_VBE_IND_2010!X$7:X$732,EUROSTAT_VBE_IND_2010!$B$7:$B$732,$D167,EUROSTAT_VBE_IND_2010!$C$7:$C$732,"*"&amp;RIGHT($A167,3)&amp;"*",EUROSTAT_VBE_IND_2010!$D$7:$D$732,"3106*"))/1000</f>
        <v>0.572</v>
      </c>
      <c r="AB167" s="17">
        <f>(SUMIFS(EUROSTAT_VBE_IND_2010!AA$7:AA$732,EUROSTAT_VBE_IND_2010!$B$7:$B$732,$D167,EUROSTAT_VBE_IND_2010!$C$7:$C$732,"*"&amp;RIGHT($A167,3)&amp;"*",EUROSTAT_VBE_IND_2010!$D$7:$D$732,"4100*"))/1000+(SUMIFS(EUROSTAT_VBE_IND_2010!AA$7:AA$732,EUROSTAT_VBE_IND_2010!$B$7:$B$732,$D167,EUROSTAT_VBE_IND_2010!$C$7:$C$732,"*"&amp;RIGHT($A167,3)&amp;"*",EUROSTAT_VBE_IND_2010!$D$7:$D$732,"4230*"))/1000+(SUMIFS(EUROSTAT_VBE_IND_2010!AA$7:AA$732,EUROSTAT_VBE_IND_2010!$B$7:$B$732,$D167,EUROSTAT_VBE_IND_2010!$C$7:$C$732,"*"&amp;RIGHT($A167,3)&amp;"*",EUROSTAT_VBE_IND_2010!$D$7:$D$732,"4240*"))/1000+(SUMIFS(EUROSTAT_VBE_IND_2010!AA$7:AA$732,EUROSTAT_VBE_IND_2010!$B$7:$B$732,$D167,EUROSTAT_VBE_IND_2010!$C$7:$C$732,"*"&amp;RIGHT($A167,3)&amp;"*",EUROSTAT_VBE_IND_2010!$D$7:$D$732,"3106*"))/1000</f>
        <v>0</v>
      </c>
      <c r="AC167" s="17">
        <f>(SUMIFS(EUROSTAT_VBE_IND_2010!AB$7:AB$732,EUROSTAT_VBE_IND_2010!$B$7:$B$732,$D167,EUROSTAT_VBE_IND_2010!$C$7:$C$732,"*"&amp;RIGHT($A167,3)&amp;"*",EUROSTAT_VBE_IND_2010!$D$7:$D$732,"4100*"))/1000+(SUMIFS(EUROSTAT_VBE_IND_2010!AB$7:AB$732,EUROSTAT_VBE_IND_2010!$B$7:$B$732,$D167,EUROSTAT_VBE_IND_2010!$C$7:$C$732,"*"&amp;RIGHT($A167,3)&amp;"*",EUROSTAT_VBE_IND_2010!$D$7:$D$732,"4230*"))/1000+(SUMIFS(EUROSTAT_VBE_IND_2010!AB$7:AB$732,EUROSTAT_VBE_IND_2010!$B$7:$B$732,$D167,EUROSTAT_VBE_IND_2010!$C$7:$C$732,"*"&amp;RIGHT($A167,3)&amp;"*",EUROSTAT_VBE_IND_2010!$D$7:$D$732,"4240*"))/1000+(SUMIFS(EUROSTAT_VBE_IND_2010!AB$7:AB$732,EUROSTAT_VBE_IND_2010!$B$7:$B$732,$D167,EUROSTAT_VBE_IND_2010!$C$7:$C$732,"*"&amp;RIGHT($A167,3)&amp;"*",EUROSTAT_VBE_IND_2010!$D$7:$D$732,"3106*"))/1000</f>
        <v>169.81</v>
      </c>
      <c r="AD167" s="17">
        <f>(SUMIFS(EUROSTAT_VBE_IND_2010!AC$7:AC$732,EUROSTAT_VBE_IND_2010!$B$7:$B$732,$D167,EUROSTAT_VBE_IND_2010!$C$7:$C$732,"*"&amp;RIGHT($A167,3)&amp;"*",EUROSTAT_VBE_IND_2010!$D$7:$D$732,"4100*"))/1000+(SUMIFS(EUROSTAT_VBE_IND_2010!AC$7:AC$732,EUROSTAT_VBE_IND_2010!$B$7:$B$732,$D167,EUROSTAT_VBE_IND_2010!$C$7:$C$732,"*"&amp;RIGHT($A167,3)&amp;"*",EUROSTAT_VBE_IND_2010!$D$7:$D$732,"4230*"))/1000+(SUMIFS(EUROSTAT_VBE_IND_2010!AC$7:AC$732,EUROSTAT_VBE_IND_2010!$B$7:$B$732,$D167,EUROSTAT_VBE_IND_2010!$C$7:$C$732,"*"&amp;RIGHT($A167,3)&amp;"*",EUROSTAT_VBE_IND_2010!$D$7:$D$732,"4240*"))/1000+(SUMIFS(EUROSTAT_VBE_IND_2010!AC$7:AC$732,EUROSTAT_VBE_IND_2010!$B$7:$B$732,$D167,EUROSTAT_VBE_IND_2010!$C$7:$C$732,"*"&amp;RIGHT($A167,3)&amp;"*",EUROSTAT_VBE_IND_2010!$D$7:$D$732,"3106*"))/1000</f>
        <v>3.642</v>
      </c>
      <c r="AE167" s="17">
        <f>(SUMIFS(EUROSTAT_VBE_IND_2010!AD$7:AD$732,EUROSTAT_VBE_IND_2010!$B$7:$B$732,$D167,EUROSTAT_VBE_IND_2010!$C$7:$C$732,"*"&amp;RIGHT($A167,3)&amp;"*",EUROSTAT_VBE_IND_2010!$D$7:$D$732,"4100*"))/1000+(SUMIFS(EUROSTAT_VBE_IND_2010!AD$7:AD$732,EUROSTAT_VBE_IND_2010!$B$7:$B$732,$D167,EUROSTAT_VBE_IND_2010!$C$7:$C$732,"*"&amp;RIGHT($A167,3)&amp;"*",EUROSTAT_VBE_IND_2010!$D$7:$D$732,"4230*"))/1000+(SUMIFS(EUROSTAT_VBE_IND_2010!AD$7:AD$732,EUROSTAT_VBE_IND_2010!$B$7:$B$732,$D167,EUROSTAT_VBE_IND_2010!$C$7:$C$732,"*"&amp;RIGHT($A167,3)&amp;"*",EUROSTAT_VBE_IND_2010!$D$7:$D$732,"4240*"))/1000+(SUMIFS(EUROSTAT_VBE_IND_2010!AD$7:AD$732,EUROSTAT_VBE_IND_2010!$B$7:$B$732,$D167,EUROSTAT_VBE_IND_2010!$C$7:$C$732,"*"&amp;RIGHT($A167,3)&amp;"*",EUROSTAT_VBE_IND_2010!$D$7:$D$732,"3106*"))/1000</f>
        <v>12.043</v>
      </c>
      <c r="AF167" s="17">
        <f>(SUMIFS(EUROSTAT_VBE_IND_2010!AE$7:AE$732,EUROSTAT_VBE_IND_2010!$B$7:$B$732,$D167,EUROSTAT_VBE_IND_2010!$C$7:$C$732,"*"&amp;RIGHT($A167,3)&amp;"*",EUROSTAT_VBE_IND_2010!$D$7:$D$732,"4100*"))/1000+(SUMIFS(EUROSTAT_VBE_IND_2010!AE$7:AE$732,EUROSTAT_VBE_IND_2010!$B$7:$B$732,$D167,EUROSTAT_VBE_IND_2010!$C$7:$C$732,"*"&amp;RIGHT($A167,3)&amp;"*",EUROSTAT_VBE_IND_2010!$D$7:$D$732,"4230*"))/1000+(SUMIFS(EUROSTAT_VBE_IND_2010!AE$7:AE$732,EUROSTAT_VBE_IND_2010!$B$7:$B$732,$D167,EUROSTAT_VBE_IND_2010!$C$7:$C$732,"*"&amp;RIGHT($A167,3)&amp;"*",EUROSTAT_VBE_IND_2010!$D$7:$D$732,"4240*"))/1000+(SUMIFS(EUROSTAT_VBE_IND_2010!AE$7:AE$732,EUROSTAT_VBE_IND_2010!$B$7:$B$732,$D167,EUROSTAT_VBE_IND_2010!$C$7:$C$732,"*"&amp;RIGHT($A167,3)&amp;"*",EUROSTAT_VBE_IND_2010!$D$7:$D$732,"3106*"))/1000</f>
        <v>6.113</v>
      </c>
      <c r="AG167" s="17">
        <f>(SUMIFS(EUROSTAT_VBE_IND_2010!AF$7:AF$732,EUROSTAT_VBE_IND_2010!$B$7:$B$732,$D167,EUROSTAT_VBE_IND_2010!$C$7:$C$732,"*"&amp;RIGHT($A167,3)&amp;"*",EUROSTAT_VBE_IND_2010!$D$7:$D$732,"4100*"))/1000+(SUMIFS(EUROSTAT_VBE_IND_2010!AF$7:AF$732,EUROSTAT_VBE_IND_2010!$B$7:$B$732,$D167,EUROSTAT_VBE_IND_2010!$C$7:$C$732,"*"&amp;RIGHT($A167,3)&amp;"*",EUROSTAT_VBE_IND_2010!$D$7:$D$732,"4230*"))/1000+(SUMIFS(EUROSTAT_VBE_IND_2010!AF$7:AF$732,EUROSTAT_VBE_IND_2010!$B$7:$B$732,$D167,EUROSTAT_VBE_IND_2010!$C$7:$C$732,"*"&amp;RIGHT($A167,3)&amp;"*",EUROSTAT_VBE_IND_2010!$D$7:$D$732,"4240*"))/1000+(SUMIFS(EUROSTAT_VBE_IND_2010!AF$7:AF$732,EUROSTAT_VBE_IND_2010!$B$7:$B$732,$D167,EUROSTAT_VBE_IND_2010!$C$7:$C$732,"*"&amp;RIGHT($A167,3)&amp;"*",EUROSTAT_VBE_IND_2010!$D$7:$D$732,"3106*"))/1000</f>
        <v>48.004</v>
      </c>
      <c r="AH167" s="17">
        <f>(SUMIFS(EUROSTAT_VBE_IND_2010!AH$7:AH$732,EUROSTAT_VBE_IND_2010!$B$7:$B$732,$D167,EUROSTAT_VBE_IND_2010!$C$7:$C$732,"*"&amp;RIGHT($A167,3)&amp;"*",EUROSTAT_VBE_IND_2010!$D$7:$D$732,"4100*"))/1000+(SUMIFS(EUROSTAT_VBE_IND_2010!AH$7:AH$732,EUROSTAT_VBE_IND_2010!$B$7:$B$732,$D167,EUROSTAT_VBE_IND_2010!$C$7:$C$732,"*"&amp;RIGHT($A167,3)&amp;"*",EUROSTAT_VBE_IND_2010!$D$7:$D$732,"4230*"))/1000+(SUMIFS(EUROSTAT_VBE_IND_2010!AH$7:AH$732,EUROSTAT_VBE_IND_2010!$B$7:$B$732,$D167,EUROSTAT_VBE_IND_2010!$C$7:$C$732,"*"&amp;RIGHT($A167,3)&amp;"*",EUROSTAT_VBE_IND_2010!$D$7:$D$732,"4240*"))/1000+(SUMIFS(EUROSTAT_VBE_IND_2010!AH$7:AH$732,EUROSTAT_VBE_IND_2010!$B$7:$B$732,$D167,EUROSTAT_VBE_IND_2010!$C$7:$C$732,"*"&amp;RIGHT($A167,3)&amp;"*",EUROSTAT_VBE_IND_2010!$D$7:$D$732,"3106*"))/1000</f>
        <v>3.617</v>
      </c>
      <c r="AI167" s="17">
        <f>(SUMIFS(EUROSTAT_VBE_IND_2010!AI$7:AI$732,EUROSTAT_VBE_IND_2010!$B$7:$B$732,$D167,EUROSTAT_VBE_IND_2010!$C$7:$C$732,"*"&amp;RIGHT($A167,3)&amp;"*",EUROSTAT_VBE_IND_2010!$D$7:$D$732,"4100*"))/1000+(SUMIFS(EUROSTAT_VBE_IND_2010!AI$7:AI$732,EUROSTAT_VBE_IND_2010!$B$7:$B$732,$D167,EUROSTAT_VBE_IND_2010!$C$7:$C$732,"*"&amp;RIGHT($A167,3)&amp;"*",EUROSTAT_VBE_IND_2010!$D$7:$D$732,"4230*"))/1000+(SUMIFS(EUROSTAT_VBE_IND_2010!AI$7:AI$732,EUROSTAT_VBE_IND_2010!$B$7:$B$732,$D167,EUROSTAT_VBE_IND_2010!$C$7:$C$732,"*"&amp;RIGHT($A167,3)&amp;"*",EUROSTAT_VBE_IND_2010!$D$7:$D$732,"4240*"))/1000+(SUMIFS(EUROSTAT_VBE_IND_2010!AI$7:AI$732,EUROSTAT_VBE_IND_2010!$B$7:$B$732,$D167,EUROSTAT_VBE_IND_2010!$C$7:$C$732,"*"&amp;RIGHT($A167,3)&amp;"*",EUROSTAT_VBE_IND_2010!$D$7:$D$732,"3106*"))/1000</f>
        <v>2.678</v>
      </c>
      <c r="AJ167" s="17">
        <f>(SUMIFS(EUROSTAT_VBE_IND_2010!AJ$7:AJ$732,EUROSTAT_VBE_IND_2010!$B$7:$B$732,$D167,EUROSTAT_VBE_IND_2010!$C$7:$C$732,"*"&amp;RIGHT($A167,3)&amp;"*",EUROSTAT_VBE_IND_2010!$D$7:$D$732,"4100*"))/1000+(SUMIFS(EUROSTAT_VBE_IND_2010!AJ$7:AJ$732,EUROSTAT_VBE_IND_2010!$B$7:$B$732,$D167,EUROSTAT_VBE_IND_2010!$C$7:$C$732,"*"&amp;RIGHT($A167,3)&amp;"*",EUROSTAT_VBE_IND_2010!$D$7:$D$732,"4230*"))/1000+(SUMIFS(EUROSTAT_VBE_IND_2010!AJ$7:AJ$732,EUROSTAT_VBE_IND_2010!$B$7:$B$732,$D167,EUROSTAT_VBE_IND_2010!$C$7:$C$732,"*"&amp;RIGHT($A167,3)&amp;"*",EUROSTAT_VBE_IND_2010!$D$7:$D$732,"4240*"))/1000+(SUMIFS(EUROSTAT_VBE_IND_2010!AJ$7:AJ$732,EUROSTAT_VBE_IND_2010!$B$7:$B$732,$D167,EUROSTAT_VBE_IND_2010!$C$7:$C$732,"*"&amp;RIGHT($A167,3)&amp;"*",EUROSTAT_VBE_IND_2010!$D$7:$D$732,"3106*"))/1000</f>
        <v>5.121</v>
      </c>
      <c r="AK167" s="17">
        <f>(SUMIFS(EUROSTAT_VBE_IND_2010!AK$7:AK$732,EUROSTAT_VBE_IND_2010!$B$7:$B$732,$D167,EUROSTAT_VBE_IND_2010!$C$7:$C$732,"*"&amp;RIGHT($A167,3)&amp;"*",EUROSTAT_VBE_IND_2010!$D$7:$D$732,"4100*"))/1000+(SUMIFS(EUROSTAT_VBE_IND_2010!AK$7:AK$732,EUROSTAT_VBE_IND_2010!$B$7:$B$732,$D167,EUROSTAT_VBE_IND_2010!$C$7:$C$732,"*"&amp;RIGHT($A167,3)&amp;"*",EUROSTAT_VBE_IND_2010!$D$7:$D$732,"4230*"))/1000+(SUMIFS(EUROSTAT_VBE_IND_2010!AK$7:AK$732,EUROSTAT_VBE_IND_2010!$B$7:$B$732,$D167,EUROSTAT_VBE_IND_2010!$C$7:$C$732,"*"&amp;RIGHT($A167,3)&amp;"*",EUROSTAT_VBE_IND_2010!$D$7:$D$732,"4240*"))/1000+(SUMIFS(EUROSTAT_VBE_IND_2010!AK$7:AK$732,EUROSTAT_VBE_IND_2010!$B$7:$B$732,$D167,EUROSTAT_VBE_IND_2010!$C$7:$C$732,"*"&amp;RIGHT($A167,3)&amp;"*",EUROSTAT_VBE_IND_2010!$D$7:$D$732,"3106*"))/1000</f>
        <v>70.107</v>
      </c>
      <c r="AL167" s="198">
        <f>SUMIFS('IEA Bal_AL-IND'!$D$30:$D$329,'IEA Bal_AL-IND'!$A$30:$A$329,"*"&amp;RIGHT($B167,8),'IEA Bal_AL-IND'!$C$30:$C$329,'Aggregated Balance-IND_2010'!$E167)</f>
        <v>0</v>
      </c>
      <c r="AM167" s="198">
        <f>SUMIFS('IEA Bal_BA-IND'!$D$30:$D$329,'IEA Bal_BA-IND'!$A$30:$A$329,"*"&amp;RIGHT($B167,8),'IEA Bal_BA-IND'!$C$30:$C$329,'Aggregated Balance-IND_2010'!$E167)</f>
        <v>0.06929</v>
      </c>
      <c r="AN167" s="198">
        <f>SUMIFS('IEA Bal_KS-IND'!$D$30:$D$329,'IEA Bal_KS-IND'!$A$30:$A$329,"*"&amp;RIGHT($B167,8),'IEA Bal_KS-IND'!$C$30:$C$329,'Aggregated Balance-IND_2010'!$E167)</f>
        <v>0</v>
      </c>
      <c r="AO167" s="17">
        <f>(SUMIFS(EUROSTAT_VBE_IND_2010!Y$7:Y$732,EUROSTAT_VBE_IND_2010!$B$7:$B$732,$D167,EUROSTAT_VBE_IND_2010!$C$7:$C$732,"*"&amp;RIGHT($A167,3)&amp;"*",EUROSTAT_VBE_IND_2010!$D$7:$D$732,"4100*"))/1000+(SUMIFS(EUROSTAT_VBE_IND_2010!Y$7:Y$732,EUROSTAT_VBE_IND_2010!$B$7:$B$732,$D167,EUROSTAT_VBE_IND_2010!$C$7:$C$732,"*"&amp;RIGHT($A167,3)&amp;"*",EUROSTAT_VBE_IND_2010!$D$7:$D$732,"4230*"))/1000+(SUMIFS(EUROSTAT_VBE_IND_2010!Y$7:Y$732,EUROSTAT_VBE_IND_2010!$B$7:$B$732,$D167,EUROSTAT_VBE_IND_2010!$C$7:$C$732,"*"&amp;RIGHT($A167,3)&amp;"*",EUROSTAT_VBE_IND_2010!$D$7:$D$732,"4240*"))/1000+(SUMIFS(EUROSTAT_VBE_IND_2010!Y$7:Y$732,EUROSTAT_VBE_IND_2010!$B$7:$B$732,$D167,EUROSTAT_VBE_IND_2010!$C$7:$C$732,"*"&amp;RIGHT($A167,3)&amp;"*",EUROSTAT_VBE_IND_2010!$D$7:$D$732,"3106*"))/1000</f>
        <v>0</v>
      </c>
      <c r="AP167" s="17">
        <f>(SUMIFS(EUROSTAT_VBE_IND_2010!Z$7:Z$732,EUROSTAT_VBE_IND_2010!$B$7:$B$732,$D167,EUROSTAT_VBE_IND_2010!$C$7:$C$732,"*"&amp;RIGHT($A167,3)&amp;"*",EUROSTAT_VBE_IND_2010!$D$7:$D$732,"4100*"))/1000+(SUMIFS(EUROSTAT_VBE_IND_2010!Z$7:Z$732,EUROSTAT_VBE_IND_2010!$B$7:$B$732,$D167,EUROSTAT_VBE_IND_2010!$C$7:$C$732,"*"&amp;RIGHT($A167,3)&amp;"*",EUROSTAT_VBE_IND_2010!$D$7:$D$732,"4230*"))/1000+(SUMIFS(EUROSTAT_VBE_IND_2010!Z$7:Z$732,EUROSTAT_VBE_IND_2010!$B$7:$B$732,$D167,EUROSTAT_VBE_IND_2010!$C$7:$C$732,"*"&amp;RIGHT($A167,3)&amp;"*",EUROSTAT_VBE_IND_2010!$D$7:$D$732,"4240*"))/1000+(SUMIFS(EUROSTAT_VBE_IND_2010!Z$7:Z$732,EUROSTAT_VBE_IND_2010!$B$7:$B$732,$D167,EUROSTAT_VBE_IND_2010!$C$7:$C$732,"*"&amp;RIGHT($A167,3)&amp;"*",EUROSTAT_VBE_IND_2010!$D$7:$D$732,"3106*"))/1000</f>
        <v>0.046</v>
      </c>
      <c r="AQ167" s="17">
        <f>(SUMIFS(EUROSTAT_VBE_IND_2010!AG$7:AG$732,EUROSTAT_VBE_IND_2010!$B$7:$B$732,$D167,EUROSTAT_VBE_IND_2010!$C$7:$C$732,"*"&amp;RIGHT($A167,3)&amp;"*",EUROSTAT_VBE_IND_2010!$D$7:$D$732,"4100*"))/1000+(SUMIFS(EUROSTAT_VBE_IND_2010!AG$7:AG$732,EUROSTAT_VBE_IND_2010!$B$7:$B$732,$D167,EUROSTAT_VBE_IND_2010!$C$7:$C$732,"*"&amp;RIGHT($A167,3)&amp;"*",EUROSTAT_VBE_IND_2010!$D$7:$D$732,"4230*"))/1000+(SUMIFS(EUROSTAT_VBE_IND_2010!AG$7:AG$732,EUROSTAT_VBE_IND_2010!$B$7:$B$732,$D167,EUROSTAT_VBE_IND_2010!$C$7:$C$732,"*"&amp;RIGHT($A167,3)&amp;"*",EUROSTAT_VBE_IND_2010!$D$7:$D$732,"4240*"))/1000+(SUMIFS(EUROSTAT_VBE_IND_2010!AG$7:AG$732,EUROSTAT_VBE_IND_2010!$B$7:$B$732,$D167,EUROSTAT_VBE_IND_2010!$C$7:$C$732,"*"&amp;RIGHT($A167,3)&amp;"*",EUROSTAT_VBE_IND_2010!$D$7:$D$732,"3106*"))/1000</f>
        <v>0.95</v>
      </c>
    </row>
    <row r="168" spans="1:43">
      <c r="A168" t="str">
        <f>LEFT(EUROSTAT_VBE_IND_2010!$C$190,8)</f>
        <v>B_101815</v>
      </c>
      <c r="B168" s="28" t="s">
        <v>299</v>
      </c>
      <c r="C168" t="s">
        <v>293</v>
      </c>
      <c r="D168" t="s">
        <v>126</v>
      </c>
      <c r="E168" t="s">
        <v>240</v>
      </c>
      <c r="F168" t="s">
        <v>260</v>
      </c>
      <c r="G168" s="17">
        <f>(SUMIFS(EUROSTAT_VBE_IND_2010!E$7:E$732,EUROSTAT_VBE_IND_2010!$B$7:$B$732,$D168,EUROSTAT_VBE_IND_2010!$C$7:$C$732,"*"&amp;RIGHT($A168,3)&amp;"*",EUROSTAT_VBE_IND_2010!$D$7:$D$732,"421*"))/1000</f>
        <v>0</v>
      </c>
      <c r="H168" s="17">
        <f>(SUMIFS(EUROSTAT_VBE_IND_2010!F$7:F$732,EUROSTAT_VBE_IND_2010!$B$7:$B$732,$D168,EUROSTAT_VBE_IND_2010!$C$7:$C$732,"*"&amp;RIGHT($A168,3)&amp;"*",EUROSTAT_VBE_IND_2010!$D$7:$D$732,"421*"))/1000</f>
        <v>0</v>
      </c>
      <c r="I168" s="17">
        <f>(SUMIFS(EUROSTAT_VBE_IND_2010!G$7:G$732,EUROSTAT_VBE_IND_2010!$B$7:$B$732,$D168,EUROSTAT_VBE_IND_2010!$C$7:$C$732,"*"&amp;RIGHT($A168,3)&amp;"*",EUROSTAT_VBE_IND_2010!$D$7:$D$732,"421*"))/1000</f>
        <v>0</v>
      </c>
      <c r="J168" s="198">
        <f>SUMIFS('IEA Bal_CH-IND'!$D$30:$D$329,'IEA Bal_CH-IND'!$A$30:$A$329,"*"&amp;RIGHT($B168,8),'IEA Bal_CH-IND'!$C$30:$C$329,'Aggregated Balance-IND_2010'!$E168)</f>
        <v>0</v>
      </c>
      <c r="K168" s="17">
        <f>(SUMIFS(EUROSTAT_VBE_IND_2010!H$7:H$732,EUROSTAT_VBE_IND_2010!$B$7:$B$732,$D168,EUROSTAT_VBE_IND_2010!$C$7:$C$732,"*"&amp;RIGHT($A168,3)&amp;"*",EUROSTAT_VBE_IND_2010!$D$7:$D$732,"421*"))/1000</f>
        <v>0</v>
      </c>
      <c r="L168" s="17">
        <f>(SUMIFS(EUROSTAT_VBE_IND_2010!I$7:I$732,EUROSTAT_VBE_IND_2010!$B$7:$B$732,$D168,EUROSTAT_VBE_IND_2010!$C$7:$C$732,"*"&amp;RIGHT($A168,3)&amp;"*",EUROSTAT_VBE_IND_2010!$D$7:$D$732,"421*"))/1000</f>
        <v>0</v>
      </c>
      <c r="M168" s="17">
        <f>(SUMIFS(EUROSTAT_VBE_IND_2010!J$7:J$732,EUROSTAT_VBE_IND_2010!$B$7:$B$732,$D168,EUROSTAT_VBE_IND_2010!$C$7:$C$732,"*"&amp;RIGHT($A168,3)&amp;"*",EUROSTAT_VBE_IND_2010!$D$7:$D$732,"421*"))/1000</f>
        <v>3.54</v>
      </c>
      <c r="N168" s="17">
        <f>(SUMIFS(EUROSTAT_VBE_IND_2010!K$7:K$732,EUROSTAT_VBE_IND_2010!$B$7:$B$732,$D168,EUROSTAT_VBE_IND_2010!$C$7:$C$732,"*"&amp;RIGHT($A168,3)&amp;"*",EUROSTAT_VBE_IND_2010!$D$7:$D$732,"421*"))/1000</f>
        <v>0</v>
      </c>
      <c r="O168" s="17">
        <f>(SUMIFS(EUROSTAT_VBE_IND_2010!L$7:L$732,EUROSTAT_VBE_IND_2010!$B$7:$B$732,$D168,EUROSTAT_VBE_IND_2010!$C$7:$C$732,"*"&amp;RIGHT($A168,3)&amp;"*",EUROSTAT_VBE_IND_2010!$D$7:$D$732,"421*"))/1000</f>
        <v>0</v>
      </c>
      <c r="P168" s="17">
        <f>(SUMIFS(EUROSTAT_VBE_IND_2010!M$7:M$732,EUROSTAT_VBE_IND_2010!$B$7:$B$732,$D168,EUROSTAT_VBE_IND_2010!$C$7:$C$732,"*"&amp;RIGHT($A168,3)&amp;"*",EUROSTAT_VBE_IND_2010!$D$7:$D$732,"421*"))/1000</f>
        <v>0</v>
      </c>
      <c r="Q168" s="17">
        <f>(SUMIFS(EUROSTAT_VBE_IND_2010!N$7:N$732,EUROSTAT_VBE_IND_2010!$B$7:$B$732,$D168,EUROSTAT_VBE_IND_2010!$C$7:$C$732,"*"&amp;RIGHT($A168,3)&amp;"*",EUROSTAT_VBE_IND_2010!$D$7:$D$732,"421*"))/1000</f>
        <v>0</v>
      </c>
      <c r="R168" s="17">
        <f>(SUMIFS(EUROSTAT_VBE_IND_2010!O$7:O$732,EUROSTAT_VBE_IND_2010!$B$7:$B$732,$D168,EUROSTAT_VBE_IND_2010!$C$7:$C$732,"*"&amp;RIGHT($A168,3)&amp;"*",EUROSTAT_VBE_IND_2010!$D$7:$D$732,"421*"))/1000</f>
        <v>0</v>
      </c>
      <c r="S168" s="17">
        <f>(SUMIFS(EUROSTAT_VBE_IND_2010!P$7:P$732,EUROSTAT_VBE_IND_2010!$B$7:$B$732,$D168,EUROSTAT_VBE_IND_2010!$C$7:$C$732,"*"&amp;RIGHT($A168,3)&amp;"*",EUROSTAT_VBE_IND_2010!$D$7:$D$732,"421*"))/1000</f>
        <v>0</v>
      </c>
      <c r="T168" s="17">
        <f>(SUMIFS(EUROSTAT_VBE_IND_2010!Q$7:Q$732,EUROSTAT_VBE_IND_2010!$B$7:$B$732,$D168,EUROSTAT_VBE_IND_2010!$C$7:$C$732,"*"&amp;RIGHT($A168,3)&amp;"*",EUROSTAT_VBE_IND_2010!$D$7:$D$732,"421*"))/1000</f>
        <v>0</v>
      </c>
      <c r="U168" s="17">
        <f>(SUMIFS(EUROSTAT_VBE_IND_2010!R$7:R$732,EUROSTAT_VBE_IND_2010!$B$7:$B$732,$D168,EUROSTAT_VBE_IND_2010!$C$7:$C$732,"*"&amp;RIGHT($A168,3)&amp;"*",EUROSTAT_VBE_IND_2010!$D$7:$D$732,"421*"))/1000</f>
        <v>0</v>
      </c>
      <c r="V168" s="17">
        <f>(SUMIFS(EUROSTAT_VBE_IND_2010!S$7:S$732,EUROSTAT_VBE_IND_2010!$B$7:$B$732,$D168,EUROSTAT_VBE_IND_2010!$C$7:$C$732,"*"&amp;RIGHT($A168,3)&amp;"*",EUROSTAT_VBE_IND_2010!$D$7:$D$732,"421*"))/1000</f>
        <v>0</v>
      </c>
      <c r="W168" s="17">
        <f>(SUMIFS(EUROSTAT_VBE_IND_2010!T$7:T$732,EUROSTAT_VBE_IND_2010!$B$7:$B$732,$D168,EUROSTAT_VBE_IND_2010!$C$7:$C$732,"*"&amp;RIGHT($A168,3)&amp;"*",EUROSTAT_VBE_IND_2010!$D$7:$D$732,"421*"))/1000</f>
        <v>0</v>
      </c>
      <c r="X168" s="17">
        <f>(SUMIFS(EUROSTAT_VBE_IND_2010!U$7:U$732,EUROSTAT_VBE_IND_2010!$B$7:$B$732,$D168,EUROSTAT_VBE_IND_2010!$C$7:$C$732,"*"&amp;RIGHT($A168,3)&amp;"*",EUROSTAT_VBE_IND_2010!$D$7:$D$732,"421*"))/1000</f>
        <v>0</v>
      </c>
      <c r="Y168" s="17">
        <f>(SUMIFS(EUROSTAT_VBE_IND_2010!V$7:V$732,EUROSTAT_VBE_IND_2010!$B$7:$B$732,$D168,EUROSTAT_VBE_IND_2010!$C$7:$C$732,"*"&amp;RIGHT($A168,3)&amp;"*",EUROSTAT_VBE_IND_2010!$D$7:$D$732,"421*"))/1000</f>
        <v>0</v>
      </c>
      <c r="Z168" s="17">
        <f>(SUMIFS(EUROSTAT_VBE_IND_2010!W$7:W$732,EUROSTAT_VBE_IND_2010!$B$7:$B$732,$D168,EUROSTAT_VBE_IND_2010!$C$7:$C$732,"*"&amp;RIGHT($A168,3)&amp;"*",EUROSTAT_VBE_IND_2010!$D$7:$D$732,"421*"))/1000</f>
        <v>0</v>
      </c>
      <c r="AA168" s="17">
        <f>(SUMIFS(EUROSTAT_VBE_IND_2010!X$7:X$732,EUROSTAT_VBE_IND_2010!$B$7:$B$732,$D168,EUROSTAT_VBE_IND_2010!$C$7:$C$732,"*"&amp;RIGHT($A168,3)&amp;"*",EUROSTAT_VBE_IND_2010!$D$7:$D$732,"421*"))/1000</f>
        <v>0</v>
      </c>
      <c r="AB168" s="17">
        <f>(SUMIFS(EUROSTAT_VBE_IND_2010!AA$7:AA$732,EUROSTAT_VBE_IND_2010!$B$7:$B$732,$D168,EUROSTAT_VBE_IND_2010!$C$7:$C$732,"*"&amp;RIGHT($A168,3)&amp;"*",EUROSTAT_VBE_IND_2010!$D$7:$D$732,"421*"))/1000</f>
        <v>0</v>
      </c>
      <c r="AC168" s="17">
        <f>(SUMIFS(EUROSTAT_VBE_IND_2010!AB$7:AB$732,EUROSTAT_VBE_IND_2010!$B$7:$B$732,$D168,EUROSTAT_VBE_IND_2010!$C$7:$C$732,"*"&amp;RIGHT($A168,3)&amp;"*",EUROSTAT_VBE_IND_2010!$D$7:$D$732,"421*"))/1000</f>
        <v>0</v>
      </c>
      <c r="AD168" s="17">
        <f>(SUMIFS(EUROSTAT_VBE_IND_2010!AC$7:AC$732,EUROSTAT_VBE_IND_2010!$B$7:$B$732,$D168,EUROSTAT_VBE_IND_2010!$C$7:$C$732,"*"&amp;RIGHT($A168,3)&amp;"*",EUROSTAT_VBE_IND_2010!$D$7:$D$732,"421*"))/1000</f>
        <v>0</v>
      </c>
      <c r="AE168" s="17">
        <f>(SUMIFS(EUROSTAT_VBE_IND_2010!AD$7:AD$732,EUROSTAT_VBE_IND_2010!$B$7:$B$732,$D168,EUROSTAT_VBE_IND_2010!$C$7:$C$732,"*"&amp;RIGHT($A168,3)&amp;"*",EUROSTAT_VBE_IND_2010!$D$7:$D$732,"421*"))/1000</f>
        <v>0.627</v>
      </c>
      <c r="AF168" s="17">
        <f>(SUMIFS(EUROSTAT_VBE_IND_2010!AE$7:AE$732,EUROSTAT_VBE_IND_2010!$B$7:$B$732,$D168,EUROSTAT_VBE_IND_2010!$C$7:$C$732,"*"&amp;RIGHT($A168,3)&amp;"*",EUROSTAT_VBE_IND_2010!$D$7:$D$732,"421*"))/1000</f>
        <v>0</v>
      </c>
      <c r="AG168" s="17">
        <f>(SUMIFS(EUROSTAT_VBE_IND_2010!AF$7:AF$732,EUROSTAT_VBE_IND_2010!$B$7:$B$732,$D168,EUROSTAT_VBE_IND_2010!$C$7:$C$732,"*"&amp;RIGHT($A168,3)&amp;"*",EUROSTAT_VBE_IND_2010!$D$7:$D$732,"421*"))/1000</f>
        <v>0</v>
      </c>
      <c r="AH168" s="17">
        <f>(SUMIFS(EUROSTAT_VBE_IND_2010!AH$7:AH$732,EUROSTAT_VBE_IND_2010!$B$7:$B$732,$D168,EUROSTAT_VBE_IND_2010!$C$7:$C$732,"*"&amp;RIGHT($A168,3)&amp;"*",EUROSTAT_VBE_IND_2010!$D$7:$D$732,"421*"))/1000</f>
        <v>0</v>
      </c>
      <c r="AI168" s="17">
        <f>(SUMIFS(EUROSTAT_VBE_IND_2010!AI$7:AI$732,EUROSTAT_VBE_IND_2010!$B$7:$B$732,$D168,EUROSTAT_VBE_IND_2010!$C$7:$C$732,"*"&amp;RIGHT($A168,3)&amp;"*",EUROSTAT_VBE_IND_2010!$D$7:$D$732,"421*"))/1000</f>
        <v>0</v>
      </c>
      <c r="AJ168" s="17">
        <f>(SUMIFS(EUROSTAT_VBE_IND_2010!AJ$7:AJ$732,EUROSTAT_VBE_IND_2010!$B$7:$B$732,$D168,EUROSTAT_VBE_IND_2010!$C$7:$C$732,"*"&amp;RIGHT($A168,3)&amp;"*",EUROSTAT_VBE_IND_2010!$D$7:$D$732,"421*"))/1000</f>
        <v>0</v>
      </c>
      <c r="AK168" s="17">
        <f>(SUMIFS(EUROSTAT_VBE_IND_2010!AK$7:AK$732,EUROSTAT_VBE_IND_2010!$B$7:$B$732,$D168,EUROSTAT_VBE_IND_2010!$C$7:$C$732,"*"&amp;RIGHT($A168,3)&amp;"*",EUROSTAT_VBE_IND_2010!$D$7:$D$732,"421*"))/1000</f>
        <v>0</v>
      </c>
      <c r="AL168" s="198">
        <f>SUMIFS('IEA Bal_AL-IND'!$D$30:$D$329,'IEA Bal_AL-IND'!$A$30:$A$329,"*"&amp;RIGHT($B168,8),'IEA Bal_AL-IND'!$C$30:$C$329,'Aggregated Balance-IND_2010'!$E168)</f>
        <v>0</v>
      </c>
      <c r="AM168" s="198">
        <f>SUMIFS('IEA Bal_BA-IND'!$D$30:$D$329,'IEA Bal_BA-IND'!$A$30:$A$329,"*"&amp;RIGHT($B168,8),'IEA Bal_BA-IND'!$C$30:$C$329,'Aggregated Balance-IND_2010'!$E168)</f>
        <v>0</v>
      </c>
      <c r="AN168" s="198">
        <f>SUMIFS('IEA Bal_KS-IND'!$D$30:$D$329,'IEA Bal_KS-IND'!$A$30:$A$329,"*"&amp;RIGHT($B168,8),'IEA Bal_KS-IND'!$C$30:$C$329,'Aggregated Balance-IND_2010'!$E168)</f>
        <v>0</v>
      </c>
      <c r="AO168" s="17">
        <f>(SUMIFS(EUROSTAT_VBE_IND_2010!Y$7:Y$732,EUROSTAT_VBE_IND_2010!$B$7:$B$732,$D168,EUROSTAT_VBE_IND_2010!$C$7:$C$732,"*"&amp;RIGHT($A168,3)&amp;"*",EUROSTAT_VBE_IND_2010!$D$7:$D$732,"421*"))/1000</f>
        <v>0</v>
      </c>
      <c r="AP168" s="17">
        <f>(SUMIFS(EUROSTAT_VBE_IND_2010!Z$7:Z$732,EUROSTAT_VBE_IND_2010!$B$7:$B$732,$D168,EUROSTAT_VBE_IND_2010!$C$7:$C$732,"*"&amp;RIGHT($A168,3)&amp;"*",EUROSTAT_VBE_IND_2010!$D$7:$D$732,"421*"))/1000</f>
        <v>0</v>
      </c>
      <c r="AQ168" s="17">
        <f>(SUMIFS(EUROSTAT_VBE_IND_2010!AG$7:AG$732,EUROSTAT_VBE_IND_2010!$B$7:$B$732,$D168,EUROSTAT_VBE_IND_2010!$C$7:$C$732,"*"&amp;RIGHT($A168,3)&amp;"*",EUROSTAT_VBE_IND_2010!$D$7:$D$732,"421*"))/1000</f>
        <v>0</v>
      </c>
    </row>
    <row r="169" spans="1:43">
      <c r="A169" t="str">
        <f>LEFT(EUROSTAT_VBE_IND_2010!$C$190,8)</f>
        <v>B_101815</v>
      </c>
      <c r="B169" s="28" t="s">
        <v>299</v>
      </c>
      <c r="C169" t="s">
        <v>293</v>
      </c>
      <c r="D169" t="s">
        <v>126</v>
      </c>
      <c r="E169" t="s">
        <v>241</v>
      </c>
      <c r="F169" t="s">
        <v>261</v>
      </c>
      <c r="G169" s="17">
        <f>(SUMIFS(EUROSTAT_VBE_IND_2010!E$7:E$732,EUROSTAT_VBE_IND_2010!$B$7:$B$732,$D169,EUROSTAT_VBE_IND_2010!$C$7:$C$732,"*"&amp;RIGHT($A169,3)&amp;"*",EUROSTAT_VBE_IND_2010!$D$7:$D$732,"422*"))/1000</f>
        <v>0</v>
      </c>
      <c r="H169" s="17">
        <f>(SUMIFS(EUROSTAT_VBE_IND_2010!F$7:F$732,EUROSTAT_VBE_IND_2010!$B$7:$B$732,$D169,EUROSTAT_VBE_IND_2010!$C$7:$C$732,"*"&amp;RIGHT($A169,3)&amp;"*",EUROSTAT_VBE_IND_2010!$D$7:$D$732,"422*"))/1000</f>
        <v>0</v>
      </c>
      <c r="I169" s="17">
        <f>(SUMIFS(EUROSTAT_VBE_IND_2010!G$7:G$732,EUROSTAT_VBE_IND_2010!$B$7:$B$732,$D169,EUROSTAT_VBE_IND_2010!$C$7:$C$732,"*"&amp;RIGHT($A169,3)&amp;"*",EUROSTAT_VBE_IND_2010!$D$7:$D$732,"422*"))/1000</f>
        <v>0</v>
      </c>
      <c r="J169" s="198">
        <f>SUMIFS('IEA Bal_CH-IND'!$D$30:$D$329,'IEA Bal_CH-IND'!$A$30:$A$329,"*"&amp;RIGHT($B169,8),'IEA Bal_CH-IND'!$C$30:$C$329,'Aggregated Balance-IND_2010'!$E169)</f>
        <v>0</v>
      </c>
      <c r="K169" s="17">
        <f>(SUMIFS(EUROSTAT_VBE_IND_2010!H$7:H$732,EUROSTAT_VBE_IND_2010!$B$7:$B$732,$D169,EUROSTAT_VBE_IND_2010!$C$7:$C$732,"*"&amp;RIGHT($A169,3)&amp;"*",EUROSTAT_VBE_IND_2010!$D$7:$D$732,"422*"))/1000</f>
        <v>0</v>
      </c>
      <c r="L169" s="17">
        <f>(SUMIFS(EUROSTAT_VBE_IND_2010!I$7:I$732,EUROSTAT_VBE_IND_2010!$B$7:$B$732,$D169,EUROSTAT_VBE_IND_2010!$C$7:$C$732,"*"&amp;RIGHT($A169,3)&amp;"*",EUROSTAT_VBE_IND_2010!$D$7:$D$732,"422*"))/1000</f>
        <v>0</v>
      </c>
      <c r="M169" s="17">
        <f>(SUMIFS(EUROSTAT_VBE_IND_2010!J$7:J$732,EUROSTAT_VBE_IND_2010!$B$7:$B$732,$D169,EUROSTAT_VBE_IND_2010!$C$7:$C$732,"*"&amp;RIGHT($A169,3)&amp;"*",EUROSTAT_VBE_IND_2010!$D$7:$D$732,"422*"))/1000</f>
        <v>0</v>
      </c>
      <c r="N169" s="17">
        <f>(SUMIFS(EUROSTAT_VBE_IND_2010!K$7:K$732,EUROSTAT_VBE_IND_2010!$B$7:$B$732,$D169,EUROSTAT_VBE_IND_2010!$C$7:$C$732,"*"&amp;RIGHT($A169,3)&amp;"*",EUROSTAT_VBE_IND_2010!$D$7:$D$732,"422*"))/1000</f>
        <v>0</v>
      </c>
      <c r="O169" s="17">
        <f>(SUMIFS(EUROSTAT_VBE_IND_2010!L$7:L$732,EUROSTAT_VBE_IND_2010!$B$7:$B$732,$D169,EUROSTAT_VBE_IND_2010!$C$7:$C$732,"*"&amp;RIGHT($A169,3)&amp;"*",EUROSTAT_VBE_IND_2010!$D$7:$D$732,"422*"))/1000</f>
        <v>0</v>
      </c>
      <c r="P169" s="17">
        <f>(SUMIFS(EUROSTAT_VBE_IND_2010!M$7:M$732,EUROSTAT_VBE_IND_2010!$B$7:$B$732,$D169,EUROSTAT_VBE_IND_2010!$C$7:$C$732,"*"&amp;RIGHT($A169,3)&amp;"*",EUROSTAT_VBE_IND_2010!$D$7:$D$732,"422*"))/1000</f>
        <v>0</v>
      </c>
      <c r="Q169" s="17">
        <f>(SUMIFS(EUROSTAT_VBE_IND_2010!N$7:N$732,EUROSTAT_VBE_IND_2010!$B$7:$B$732,$D169,EUROSTAT_VBE_IND_2010!$C$7:$C$732,"*"&amp;RIGHT($A169,3)&amp;"*",EUROSTAT_VBE_IND_2010!$D$7:$D$732,"422*"))/1000</f>
        <v>0</v>
      </c>
      <c r="R169" s="17">
        <f>(SUMIFS(EUROSTAT_VBE_IND_2010!O$7:O$732,EUROSTAT_VBE_IND_2010!$B$7:$B$732,$D169,EUROSTAT_VBE_IND_2010!$C$7:$C$732,"*"&amp;RIGHT($A169,3)&amp;"*",EUROSTAT_VBE_IND_2010!$D$7:$D$732,"422*"))/1000</f>
        <v>0</v>
      </c>
      <c r="S169" s="17">
        <f>(SUMIFS(EUROSTAT_VBE_IND_2010!P$7:P$732,EUROSTAT_VBE_IND_2010!$B$7:$B$732,$D169,EUROSTAT_VBE_IND_2010!$C$7:$C$732,"*"&amp;RIGHT($A169,3)&amp;"*",EUROSTAT_VBE_IND_2010!$D$7:$D$732,"422*"))/1000</f>
        <v>0</v>
      </c>
      <c r="T169" s="17">
        <f>(SUMIFS(EUROSTAT_VBE_IND_2010!Q$7:Q$732,EUROSTAT_VBE_IND_2010!$B$7:$B$732,$D169,EUROSTAT_VBE_IND_2010!$C$7:$C$732,"*"&amp;RIGHT($A169,3)&amp;"*",EUROSTAT_VBE_IND_2010!$D$7:$D$732,"422*"))/1000</f>
        <v>0</v>
      </c>
      <c r="U169" s="17">
        <f>(SUMIFS(EUROSTAT_VBE_IND_2010!R$7:R$732,EUROSTAT_VBE_IND_2010!$B$7:$B$732,$D169,EUROSTAT_VBE_IND_2010!$C$7:$C$732,"*"&amp;RIGHT($A169,3)&amp;"*",EUROSTAT_VBE_IND_2010!$D$7:$D$732,"422*"))/1000</f>
        <v>0</v>
      </c>
      <c r="V169" s="17">
        <f>(SUMIFS(EUROSTAT_VBE_IND_2010!S$7:S$732,EUROSTAT_VBE_IND_2010!$B$7:$B$732,$D169,EUROSTAT_VBE_IND_2010!$C$7:$C$732,"*"&amp;RIGHT($A169,3)&amp;"*",EUROSTAT_VBE_IND_2010!$D$7:$D$732,"422*"))/1000</f>
        <v>0</v>
      </c>
      <c r="W169" s="17">
        <f>(SUMIFS(EUROSTAT_VBE_IND_2010!T$7:T$732,EUROSTAT_VBE_IND_2010!$B$7:$B$732,$D169,EUROSTAT_VBE_IND_2010!$C$7:$C$732,"*"&amp;RIGHT($A169,3)&amp;"*",EUROSTAT_VBE_IND_2010!$D$7:$D$732,"422*"))/1000</f>
        <v>0</v>
      </c>
      <c r="X169" s="17">
        <f>(SUMIFS(EUROSTAT_VBE_IND_2010!U$7:U$732,EUROSTAT_VBE_IND_2010!$B$7:$B$732,$D169,EUROSTAT_VBE_IND_2010!$C$7:$C$732,"*"&amp;RIGHT($A169,3)&amp;"*",EUROSTAT_VBE_IND_2010!$D$7:$D$732,"422*"))/1000</f>
        <v>0</v>
      </c>
      <c r="Y169" s="17">
        <f>(SUMIFS(EUROSTAT_VBE_IND_2010!V$7:V$732,EUROSTAT_VBE_IND_2010!$B$7:$B$732,$D169,EUROSTAT_VBE_IND_2010!$C$7:$C$732,"*"&amp;RIGHT($A169,3)&amp;"*",EUROSTAT_VBE_IND_2010!$D$7:$D$732,"422*"))/1000</f>
        <v>0</v>
      </c>
      <c r="Z169" s="17">
        <f>(SUMIFS(EUROSTAT_VBE_IND_2010!W$7:W$732,EUROSTAT_VBE_IND_2010!$B$7:$B$732,$D169,EUROSTAT_VBE_IND_2010!$C$7:$C$732,"*"&amp;RIGHT($A169,3)&amp;"*",EUROSTAT_VBE_IND_2010!$D$7:$D$732,"422*"))/1000</f>
        <v>0</v>
      </c>
      <c r="AA169" s="17">
        <f>(SUMIFS(EUROSTAT_VBE_IND_2010!X$7:X$732,EUROSTAT_VBE_IND_2010!$B$7:$B$732,$D169,EUROSTAT_VBE_IND_2010!$C$7:$C$732,"*"&amp;RIGHT($A169,3)&amp;"*",EUROSTAT_VBE_IND_2010!$D$7:$D$732,"422*"))/1000</f>
        <v>0</v>
      </c>
      <c r="AB169" s="17">
        <f>(SUMIFS(EUROSTAT_VBE_IND_2010!AA$7:AA$732,EUROSTAT_VBE_IND_2010!$B$7:$B$732,$D169,EUROSTAT_VBE_IND_2010!$C$7:$C$732,"*"&amp;RIGHT($A169,3)&amp;"*",EUROSTAT_VBE_IND_2010!$D$7:$D$732,"422*"))/1000</f>
        <v>0</v>
      </c>
      <c r="AC169" s="17">
        <f>(SUMIFS(EUROSTAT_VBE_IND_2010!AB$7:AB$732,EUROSTAT_VBE_IND_2010!$B$7:$B$732,$D169,EUROSTAT_VBE_IND_2010!$C$7:$C$732,"*"&amp;RIGHT($A169,3)&amp;"*",EUROSTAT_VBE_IND_2010!$D$7:$D$732,"422*"))/1000</f>
        <v>0</v>
      </c>
      <c r="AD169" s="17">
        <f>(SUMIFS(EUROSTAT_VBE_IND_2010!AC$7:AC$732,EUROSTAT_VBE_IND_2010!$B$7:$B$732,$D169,EUROSTAT_VBE_IND_2010!$C$7:$C$732,"*"&amp;RIGHT($A169,3)&amp;"*",EUROSTAT_VBE_IND_2010!$D$7:$D$732,"422*"))/1000</f>
        <v>0.669</v>
      </c>
      <c r="AE169" s="17">
        <f>(SUMIFS(EUROSTAT_VBE_IND_2010!AD$7:AD$732,EUROSTAT_VBE_IND_2010!$B$7:$B$732,$D169,EUROSTAT_VBE_IND_2010!$C$7:$C$732,"*"&amp;RIGHT($A169,3)&amp;"*",EUROSTAT_VBE_IND_2010!$D$7:$D$732,"422*"))/1000</f>
        <v>0</v>
      </c>
      <c r="AF169" s="17">
        <f>(SUMIFS(EUROSTAT_VBE_IND_2010!AE$7:AE$732,EUROSTAT_VBE_IND_2010!$B$7:$B$732,$D169,EUROSTAT_VBE_IND_2010!$C$7:$C$732,"*"&amp;RIGHT($A169,3)&amp;"*",EUROSTAT_VBE_IND_2010!$D$7:$D$732,"422*"))/1000</f>
        <v>0</v>
      </c>
      <c r="AG169" s="17">
        <f>(SUMIFS(EUROSTAT_VBE_IND_2010!AF$7:AF$732,EUROSTAT_VBE_IND_2010!$B$7:$B$732,$D169,EUROSTAT_VBE_IND_2010!$C$7:$C$732,"*"&amp;RIGHT($A169,3)&amp;"*",EUROSTAT_VBE_IND_2010!$D$7:$D$732,"422*"))/1000</f>
        <v>0</v>
      </c>
      <c r="AH169" s="17">
        <f>(SUMIFS(EUROSTAT_VBE_IND_2010!AH$7:AH$732,EUROSTAT_VBE_IND_2010!$B$7:$B$732,$D169,EUROSTAT_VBE_IND_2010!$C$7:$C$732,"*"&amp;RIGHT($A169,3)&amp;"*",EUROSTAT_VBE_IND_2010!$D$7:$D$732,"422*"))/1000</f>
        <v>0</v>
      </c>
      <c r="AI169" s="17">
        <f>(SUMIFS(EUROSTAT_VBE_IND_2010!AI$7:AI$732,EUROSTAT_VBE_IND_2010!$B$7:$B$732,$D169,EUROSTAT_VBE_IND_2010!$C$7:$C$732,"*"&amp;RIGHT($A169,3)&amp;"*",EUROSTAT_VBE_IND_2010!$D$7:$D$732,"422*"))/1000</f>
        <v>0</v>
      </c>
      <c r="AJ169" s="17">
        <f>(SUMIFS(EUROSTAT_VBE_IND_2010!AJ$7:AJ$732,EUROSTAT_VBE_IND_2010!$B$7:$B$732,$D169,EUROSTAT_VBE_IND_2010!$C$7:$C$732,"*"&amp;RIGHT($A169,3)&amp;"*",EUROSTAT_VBE_IND_2010!$D$7:$D$732,"422*"))/1000</f>
        <v>0</v>
      </c>
      <c r="AK169" s="17">
        <f>(SUMIFS(EUROSTAT_VBE_IND_2010!AK$7:AK$732,EUROSTAT_VBE_IND_2010!$B$7:$B$732,$D169,EUROSTAT_VBE_IND_2010!$C$7:$C$732,"*"&amp;RIGHT($A169,3)&amp;"*",EUROSTAT_VBE_IND_2010!$D$7:$D$732,"422*"))/1000</f>
        <v>0</v>
      </c>
      <c r="AL169" s="198">
        <f>SUMIFS('IEA Bal_AL-IND'!$D$30:$D$329,'IEA Bal_AL-IND'!$A$30:$A$329,"*"&amp;RIGHT($B169,8),'IEA Bal_AL-IND'!$C$30:$C$329,'Aggregated Balance-IND_2010'!$E169)</f>
        <v>0</v>
      </c>
      <c r="AM169" s="198">
        <f>SUMIFS('IEA Bal_BA-IND'!$D$30:$D$329,'IEA Bal_BA-IND'!$A$30:$A$329,"*"&amp;RIGHT($B169,8),'IEA Bal_BA-IND'!$C$30:$C$329,'Aggregated Balance-IND_2010'!$E169)</f>
        <v>0</v>
      </c>
      <c r="AN169" s="198">
        <f>SUMIFS('IEA Bal_KS-IND'!$D$30:$D$329,'IEA Bal_KS-IND'!$A$30:$A$329,"*"&amp;RIGHT($B169,8),'IEA Bal_KS-IND'!$C$30:$C$329,'Aggregated Balance-IND_2010'!$E169)</f>
        <v>0</v>
      </c>
      <c r="AO169" s="17">
        <f>(SUMIFS(EUROSTAT_VBE_IND_2010!Y$7:Y$732,EUROSTAT_VBE_IND_2010!$B$7:$B$732,$D169,EUROSTAT_VBE_IND_2010!$C$7:$C$732,"*"&amp;RIGHT($A169,3)&amp;"*",EUROSTAT_VBE_IND_2010!$D$7:$D$732,"422*"))/1000</f>
        <v>0</v>
      </c>
      <c r="AP169" s="17">
        <f>(SUMIFS(EUROSTAT_VBE_IND_2010!Z$7:Z$732,EUROSTAT_VBE_IND_2010!$B$7:$B$732,$D169,EUROSTAT_VBE_IND_2010!$C$7:$C$732,"*"&amp;RIGHT($A169,3)&amp;"*",EUROSTAT_VBE_IND_2010!$D$7:$D$732,"422*"))/1000</f>
        <v>0</v>
      </c>
      <c r="AQ169" s="17">
        <f>(SUMIFS(EUROSTAT_VBE_IND_2010!AG$7:AG$732,EUROSTAT_VBE_IND_2010!$B$7:$B$732,$D169,EUROSTAT_VBE_IND_2010!$C$7:$C$732,"*"&amp;RIGHT($A169,3)&amp;"*",EUROSTAT_VBE_IND_2010!$D$7:$D$732,"422*"))/1000</f>
        <v>0</v>
      </c>
    </row>
    <row r="170" spans="1:43">
      <c r="A170" t="str">
        <f>LEFT(EUROSTAT_VBE_IND_2010!$C$190,8)</f>
        <v>B_101815</v>
      </c>
      <c r="B170" s="28" t="s">
        <v>299</v>
      </c>
      <c r="C170" t="s">
        <v>293</v>
      </c>
      <c r="D170" t="s">
        <v>126</v>
      </c>
      <c r="E170" t="s">
        <v>242</v>
      </c>
      <c r="F170" t="s">
        <v>262</v>
      </c>
      <c r="G170" s="17">
        <f>(SUMIFS(EUROSTAT_VBE_IND_2010!E$7:E$732,EUROSTAT_VBE_IND_2010!$B$7:$B$732,$D170,EUROSTAT_VBE_IND_2010!$C$7:$C$732,"*"&amp;RIGHT($A170,3)&amp;"*",EUROSTAT_VBE_IND_2010!$D$7:$D$732,"5532*"))/1000</f>
        <v>0</v>
      </c>
      <c r="H170" s="17">
        <f>(SUMIFS(EUROSTAT_VBE_IND_2010!F$7:F$732,EUROSTAT_VBE_IND_2010!$B$7:$B$732,$D170,EUROSTAT_VBE_IND_2010!$C$7:$C$732,"*"&amp;RIGHT($A170,3)&amp;"*",EUROSTAT_VBE_IND_2010!$D$7:$D$732,"5532*"))/1000</f>
        <v>0</v>
      </c>
      <c r="I170" s="17">
        <f>(SUMIFS(EUROSTAT_VBE_IND_2010!G$7:G$732,EUROSTAT_VBE_IND_2010!$B$7:$B$732,$D170,EUROSTAT_VBE_IND_2010!$C$7:$C$732,"*"&amp;RIGHT($A170,3)&amp;"*",EUROSTAT_VBE_IND_2010!$D$7:$D$732,"5532*"))/1000</f>
        <v>0</v>
      </c>
      <c r="J170" s="198">
        <f>SUMIFS('IEA Bal_CH-IND'!$D$30:$D$329,'IEA Bal_CH-IND'!$A$30:$A$329,"*"&amp;RIGHT($B170,8),'IEA Bal_CH-IND'!$C$30:$C$329,'Aggregated Balance-IND_2010'!$E170)</f>
        <v>0</v>
      </c>
      <c r="K170" s="17">
        <f>(SUMIFS(EUROSTAT_VBE_IND_2010!H$7:H$732,EUROSTAT_VBE_IND_2010!$B$7:$B$732,$D170,EUROSTAT_VBE_IND_2010!$C$7:$C$732,"*"&amp;RIGHT($A170,3)&amp;"*",EUROSTAT_VBE_IND_2010!$D$7:$D$732,"5532*"))/1000</f>
        <v>0</v>
      </c>
      <c r="L170" s="17">
        <f>(SUMIFS(EUROSTAT_VBE_IND_2010!I$7:I$732,EUROSTAT_VBE_IND_2010!$B$7:$B$732,$D170,EUROSTAT_VBE_IND_2010!$C$7:$C$732,"*"&amp;RIGHT($A170,3)&amp;"*",EUROSTAT_VBE_IND_2010!$D$7:$D$732,"5532*"))/1000</f>
        <v>0</v>
      </c>
      <c r="M170" s="17">
        <f>(SUMIFS(EUROSTAT_VBE_IND_2010!J$7:J$732,EUROSTAT_VBE_IND_2010!$B$7:$B$732,$D170,EUROSTAT_VBE_IND_2010!$C$7:$C$732,"*"&amp;RIGHT($A170,3)&amp;"*",EUROSTAT_VBE_IND_2010!$D$7:$D$732,"5532*"))/1000</f>
        <v>0</v>
      </c>
      <c r="N170" s="17">
        <f>(SUMIFS(EUROSTAT_VBE_IND_2010!K$7:K$732,EUROSTAT_VBE_IND_2010!$B$7:$B$732,$D170,EUROSTAT_VBE_IND_2010!$C$7:$C$732,"*"&amp;RIGHT($A170,3)&amp;"*",EUROSTAT_VBE_IND_2010!$D$7:$D$732,"5532*"))/1000</f>
        <v>0</v>
      </c>
      <c r="O170" s="17">
        <f>(SUMIFS(EUROSTAT_VBE_IND_2010!L$7:L$732,EUROSTAT_VBE_IND_2010!$B$7:$B$732,$D170,EUROSTAT_VBE_IND_2010!$C$7:$C$732,"*"&amp;RIGHT($A170,3)&amp;"*",EUROSTAT_VBE_IND_2010!$D$7:$D$732,"5532*"))/1000</f>
        <v>0</v>
      </c>
      <c r="P170" s="17">
        <f>(SUMIFS(EUROSTAT_VBE_IND_2010!M$7:M$732,EUROSTAT_VBE_IND_2010!$B$7:$B$732,$D170,EUROSTAT_VBE_IND_2010!$C$7:$C$732,"*"&amp;RIGHT($A170,3)&amp;"*",EUROSTAT_VBE_IND_2010!$D$7:$D$732,"5532*"))/1000</f>
        <v>0</v>
      </c>
      <c r="Q170" s="17">
        <f>(SUMIFS(EUROSTAT_VBE_IND_2010!N$7:N$732,EUROSTAT_VBE_IND_2010!$B$7:$B$732,$D170,EUROSTAT_VBE_IND_2010!$C$7:$C$732,"*"&amp;RIGHT($A170,3)&amp;"*",EUROSTAT_VBE_IND_2010!$D$7:$D$732,"5532*"))/1000</f>
        <v>0.006</v>
      </c>
      <c r="R170" s="17">
        <f>(SUMIFS(EUROSTAT_VBE_IND_2010!O$7:O$732,EUROSTAT_VBE_IND_2010!$B$7:$B$732,$D170,EUROSTAT_VBE_IND_2010!$C$7:$C$732,"*"&amp;RIGHT($A170,3)&amp;"*",EUROSTAT_VBE_IND_2010!$D$7:$D$732,"5532*"))/1000</f>
        <v>0</v>
      </c>
      <c r="S170" s="17">
        <f>(SUMIFS(EUROSTAT_VBE_IND_2010!P$7:P$732,EUROSTAT_VBE_IND_2010!$B$7:$B$732,$D170,EUROSTAT_VBE_IND_2010!$C$7:$C$732,"*"&amp;RIGHT($A170,3)&amp;"*",EUROSTAT_VBE_IND_2010!$D$7:$D$732,"5532*"))/1000</f>
        <v>0</v>
      </c>
      <c r="T170" s="17">
        <f>(SUMIFS(EUROSTAT_VBE_IND_2010!Q$7:Q$732,EUROSTAT_VBE_IND_2010!$B$7:$B$732,$D170,EUROSTAT_VBE_IND_2010!$C$7:$C$732,"*"&amp;RIGHT($A170,3)&amp;"*",EUROSTAT_VBE_IND_2010!$D$7:$D$732,"5532*"))/1000</f>
        <v>0</v>
      </c>
      <c r="U170" s="17">
        <f>(SUMIFS(EUROSTAT_VBE_IND_2010!R$7:R$732,EUROSTAT_VBE_IND_2010!$B$7:$B$732,$D170,EUROSTAT_VBE_IND_2010!$C$7:$C$732,"*"&amp;RIGHT($A170,3)&amp;"*",EUROSTAT_VBE_IND_2010!$D$7:$D$732,"5532*"))/1000</f>
        <v>0</v>
      </c>
      <c r="V170" s="17">
        <f>(SUMIFS(EUROSTAT_VBE_IND_2010!S$7:S$732,EUROSTAT_VBE_IND_2010!$B$7:$B$732,$D170,EUROSTAT_VBE_IND_2010!$C$7:$C$732,"*"&amp;RIGHT($A170,3)&amp;"*",EUROSTAT_VBE_IND_2010!$D$7:$D$732,"5532*"))/1000</f>
        <v>0</v>
      </c>
      <c r="W170" s="17">
        <f>(SUMIFS(EUROSTAT_VBE_IND_2010!T$7:T$732,EUROSTAT_VBE_IND_2010!$B$7:$B$732,$D170,EUROSTAT_VBE_IND_2010!$C$7:$C$732,"*"&amp;RIGHT($A170,3)&amp;"*",EUROSTAT_VBE_IND_2010!$D$7:$D$732,"5532*"))/1000</f>
        <v>0</v>
      </c>
      <c r="X170" s="17">
        <f>(SUMIFS(EUROSTAT_VBE_IND_2010!U$7:U$732,EUROSTAT_VBE_IND_2010!$B$7:$B$732,$D170,EUROSTAT_VBE_IND_2010!$C$7:$C$732,"*"&amp;RIGHT($A170,3)&amp;"*",EUROSTAT_VBE_IND_2010!$D$7:$D$732,"5532*"))/1000</f>
        <v>0</v>
      </c>
      <c r="Y170" s="17">
        <f>(SUMIFS(EUROSTAT_VBE_IND_2010!V$7:V$732,EUROSTAT_VBE_IND_2010!$B$7:$B$732,$D170,EUROSTAT_VBE_IND_2010!$C$7:$C$732,"*"&amp;RIGHT($A170,3)&amp;"*",EUROSTAT_VBE_IND_2010!$D$7:$D$732,"5532*"))/1000</f>
        <v>0</v>
      </c>
      <c r="Z170" s="17">
        <f>(SUMIFS(EUROSTAT_VBE_IND_2010!W$7:W$732,EUROSTAT_VBE_IND_2010!$B$7:$B$732,$D170,EUROSTAT_VBE_IND_2010!$C$7:$C$732,"*"&amp;RIGHT($A170,3)&amp;"*",EUROSTAT_VBE_IND_2010!$D$7:$D$732,"5532*"))/1000</f>
        <v>0</v>
      </c>
      <c r="AA170" s="17">
        <f>(SUMIFS(EUROSTAT_VBE_IND_2010!X$7:X$732,EUROSTAT_VBE_IND_2010!$B$7:$B$732,$D170,EUROSTAT_VBE_IND_2010!$C$7:$C$732,"*"&amp;RIGHT($A170,3)&amp;"*",EUROSTAT_VBE_IND_2010!$D$7:$D$732,"5532*"))/1000</f>
        <v>0</v>
      </c>
      <c r="AB170" s="17">
        <f>(SUMIFS(EUROSTAT_VBE_IND_2010!AA$7:AA$732,EUROSTAT_VBE_IND_2010!$B$7:$B$732,$D170,EUROSTAT_VBE_IND_2010!$C$7:$C$732,"*"&amp;RIGHT($A170,3)&amp;"*",EUROSTAT_VBE_IND_2010!$D$7:$D$732,"5532*"))/1000</f>
        <v>0</v>
      </c>
      <c r="AC170" s="17">
        <f>(SUMIFS(EUROSTAT_VBE_IND_2010!AB$7:AB$732,EUROSTAT_VBE_IND_2010!$B$7:$B$732,$D170,EUROSTAT_VBE_IND_2010!$C$7:$C$732,"*"&amp;RIGHT($A170,3)&amp;"*",EUROSTAT_VBE_IND_2010!$D$7:$D$732,"5532*"))/1000</f>
        <v>0</v>
      </c>
      <c r="AD170" s="17">
        <f>(SUMIFS(EUROSTAT_VBE_IND_2010!AC$7:AC$732,EUROSTAT_VBE_IND_2010!$B$7:$B$732,$D170,EUROSTAT_VBE_IND_2010!$C$7:$C$732,"*"&amp;RIGHT($A170,3)&amp;"*",EUROSTAT_VBE_IND_2010!$D$7:$D$732,"5532*"))/1000</f>
        <v>0</v>
      </c>
      <c r="AE170" s="17">
        <f>(SUMIFS(EUROSTAT_VBE_IND_2010!AD$7:AD$732,EUROSTAT_VBE_IND_2010!$B$7:$B$732,$D170,EUROSTAT_VBE_IND_2010!$C$7:$C$732,"*"&amp;RIGHT($A170,3)&amp;"*",EUROSTAT_VBE_IND_2010!$D$7:$D$732,"5532*"))/1000</f>
        <v>0</v>
      </c>
      <c r="AF170" s="17">
        <f>(SUMIFS(EUROSTAT_VBE_IND_2010!AE$7:AE$732,EUROSTAT_VBE_IND_2010!$B$7:$B$732,$D170,EUROSTAT_VBE_IND_2010!$C$7:$C$732,"*"&amp;RIGHT($A170,3)&amp;"*",EUROSTAT_VBE_IND_2010!$D$7:$D$732,"5532*"))/1000</f>
        <v>0</v>
      </c>
      <c r="AG170" s="17">
        <f>(SUMIFS(EUROSTAT_VBE_IND_2010!AF$7:AF$732,EUROSTAT_VBE_IND_2010!$B$7:$B$732,$D170,EUROSTAT_VBE_IND_2010!$C$7:$C$732,"*"&amp;RIGHT($A170,3)&amp;"*",EUROSTAT_VBE_IND_2010!$D$7:$D$732,"5532*"))/1000</f>
        <v>0</v>
      </c>
      <c r="AH170" s="17">
        <f>(SUMIFS(EUROSTAT_VBE_IND_2010!AH$7:AH$732,EUROSTAT_VBE_IND_2010!$B$7:$B$732,$D170,EUROSTAT_VBE_IND_2010!$C$7:$C$732,"*"&amp;RIGHT($A170,3)&amp;"*",EUROSTAT_VBE_IND_2010!$D$7:$D$732,"5532*"))/1000</f>
        <v>0</v>
      </c>
      <c r="AI170" s="17">
        <f>(SUMIFS(EUROSTAT_VBE_IND_2010!AI$7:AI$732,EUROSTAT_VBE_IND_2010!$B$7:$B$732,$D170,EUROSTAT_VBE_IND_2010!$C$7:$C$732,"*"&amp;RIGHT($A170,3)&amp;"*",EUROSTAT_VBE_IND_2010!$D$7:$D$732,"5532*"))/1000</f>
        <v>0</v>
      </c>
      <c r="AJ170" s="17">
        <f>(SUMIFS(EUROSTAT_VBE_IND_2010!AJ$7:AJ$732,EUROSTAT_VBE_IND_2010!$B$7:$B$732,$D170,EUROSTAT_VBE_IND_2010!$C$7:$C$732,"*"&amp;RIGHT($A170,3)&amp;"*",EUROSTAT_VBE_IND_2010!$D$7:$D$732,"5532*"))/1000</f>
        <v>0</v>
      </c>
      <c r="AK170" s="17">
        <f>(SUMIFS(EUROSTAT_VBE_IND_2010!AK$7:AK$732,EUROSTAT_VBE_IND_2010!$B$7:$B$732,$D170,EUROSTAT_VBE_IND_2010!$C$7:$C$732,"*"&amp;RIGHT($A170,3)&amp;"*",EUROSTAT_VBE_IND_2010!$D$7:$D$732,"5532*"))/1000</f>
        <v>0</v>
      </c>
      <c r="AL170" s="198">
        <f>SUMIFS('IEA Bal_AL-IND'!$D$30:$D$329,'IEA Bal_AL-IND'!$A$30:$A$329,"*"&amp;RIGHT($B170,8),'IEA Bal_AL-IND'!$C$30:$C$329,'Aggregated Balance-IND_2010'!$E170)</f>
        <v>0</v>
      </c>
      <c r="AM170" s="198">
        <f>SUMIFS('IEA Bal_BA-IND'!$D$30:$D$329,'IEA Bal_BA-IND'!$A$30:$A$329,"*"&amp;RIGHT($B170,8),'IEA Bal_BA-IND'!$C$30:$C$329,'Aggregated Balance-IND_2010'!$E170)</f>
        <v>0</v>
      </c>
      <c r="AN170" s="198">
        <f>SUMIFS('IEA Bal_KS-IND'!$D$30:$D$329,'IEA Bal_KS-IND'!$A$30:$A$329,"*"&amp;RIGHT($B170,8),'IEA Bal_KS-IND'!$C$30:$C$329,'Aggregated Balance-IND_2010'!$E170)</f>
        <v>0</v>
      </c>
      <c r="AO170" s="17">
        <f>(SUMIFS(EUROSTAT_VBE_IND_2010!Y$7:Y$732,EUROSTAT_VBE_IND_2010!$B$7:$B$732,$D170,EUROSTAT_VBE_IND_2010!$C$7:$C$732,"*"&amp;RIGHT($A170,3)&amp;"*",EUROSTAT_VBE_IND_2010!$D$7:$D$732,"5532*"))/1000</f>
        <v>0</v>
      </c>
      <c r="AP170" s="17">
        <f>(SUMIFS(EUROSTAT_VBE_IND_2010!Z$7:Z$732,EUROSTAT_VBE_IND_2010!$B$7:$B$732,$D170,EUROSTAT_VBE_IND_2010!$C$7:$C$732,"*"&amp;RIGHT($A170,3)&amp;"*",EUROSTAT_VBE_IND_2010!$D$7:$D$732,"5532*"))/1000</f>
        <v>0</v>
      </c>
      <c r="AQ170" s="17">
        <f>(SUMIFS(EUROSTAT_VBE_IND_2010!AG$7:AG$732,EUROSTAT_VBE_IND_2010!$B$7:$B$732,$D170,EUROSTAT_VBE_IND_2010!$C$7:$C$732,"*"&amp;RIGHT($A170,3)&amp;"*",EUROSTAT_VBE_IND_2010!$D$7:$D$732,"5532*"))/1000</f>
        <v>0</v>
      </c>
    </row>
    <row r="171" spans="1:43">
      <c r="A171" t="str">
        <f>LEFT(EUROSTAT_VBE_IND_2010!$C$190,8)</f>
        <v>B_101815</v>
      </c>
      <c r="B171" s="28" t="s">
        <v>299</v>
      </c>
      <c r="C171" t="s">
        <v>293</v>
      </c>
      <c r="D171" t="s">
        <v>126</v>
      </c>
      <c r="E171" t="s">
        <v>243</v>
      </c>
      <c r="F171" t="s">
        <v>263</v>
      </c>
      <c r="G171" s="17">
        <f>(SUMIFS(EUROSTAT_VBE_IND_2010!E$7:E$732,EUROSTAT_VBE_IND_2010!$B$7:$B$732,$D171,EUROSTAT_VBE_IND_2010!$C$7:$C$732,"*"&amp;RIGHT($A171,3)&amp;"*",EUROSTAT_VBE_IND_2010!$D$7:$D$732,"5550*"))/1000</f>
        <v>0</v>
      </c>
      <c r="H171" s="17">
        <f>(SUMIFS(EUROSTAT_VBE_IND_2010!F$7:F$732,EUROSTAT_VBE_IND_2010!$B$7:$B$732,$D171,EUROSTAT_VBE_IND_2010!$C$7:$C$732,"*"&amp;RIGHT($A171,3)&amp;"*",EUROSTAT_VBE_IND_2010!$D$7:$D$732,"5550*"))/1000</f>
        <v>0</v>
      </c>
      <c r="I171" s="17">
        <f>(SUMIFS(EUROSTAT_VBE_IND_2010!G$7:G$732,EUROSTAT_VBE_IND_2010!$B$7:$B$732,$D171,EUROSTAT_VBE_IND_2010!$C$7:$C$732,"*"&amp;RIGHT($A171,3)&amp;"*",EUROSTAT_VBE_IND_2010!$D$7:$D$732,"5550*"))/1000</f>
        <v>0</v>
      </c>
      <c r="J171" s="198">
        <f>SUMIFS('IEA Bal_CH-IND'!$D$30:$D$329,'IEA Bal_CH-IND'!$A$30:$A$329,"*"&amp;RIGHT($B171,8),'IEA Bal_CH-IND'!$C$30:$C$329,'Aggregated Balance-IND_2010'!$E171)</f>
        <v>0</v>
      </c>
      <c r="K171" s="17">
        <f>(SUMIFS(EUROSTAT_VBE_IND_2010!H$7:H$732,EUROSTAT_VBE_IND_2010!$B$7:$B$732,$D171,EUROSTAT_VBE_IND_2010!$C$7:$C$732,"*"&amp;RIGHT($A171,3)&amp;"*",EUROSTAT_VBE_IND_2010!$D$7:$D$732,"5550*"))/1000</f>
        <v>0</v>
      </c>
      <c r="L171" s="17">
        <f>(SUMIFS(EUROSTAT_VBE_IND_2010!I$7:I$732,EUROSTAT_VBE_IND_2010!$B$7:$B$732,$D171,EUROSTAT_VBE_IND_2010!$C$7:$C$732,"*"&amp;RIGHT($A171,3)&amp;"*",EUROSTAT_VBE_IND_2010!$D$7:$D$732,"5550*"))/1000</f>
        <v>0</v>
      </c>
      <c r="M171" s="17">
        <f>(SUMIFS(EUROSTAT_VBE_IND_2010!J$7:J$732,EUROSTAT_VBE_IND_2010!$B$7:$B$732,$D171,EUROSTAT_VBE_IND_2010!$C$7:$C$732,"*"&amp;RIGHT($A171,3)&amp;"*",EUROSTAT_VBE_IND_2010!$D$7:$D$732,"5550*"))/1000</f>
        <v>0</v>
      </c>
      <c r="N171" s="17">
        <f>(SUMIFS(EUROSTAT_VBE_IND_2010!K$7:K$732,EUROSTAT_VBE_IND_2010!$B$7:$B$732,$D171,EUROSTAT_VBE_IND_2010!$C$7:$C$732,"*"&amp;RIGHT($A171,3)&amp;"*",EUROSTAT_VBE_IND_2010!$D$7:$D$732,"5550*"))/1000</f>
        <v>0</v>
      </c>
      <c r="O171" s="17">
        <f>(SUMIFS(EUROSTAT_VBE_IND_2010!L$7:L$732,EUROSTAT_VBE_IND_2010!$B$7:$B$732,$D171,EUROSTAT_VBE_IND_2010!$C$7:$C$732,"*"&amp;RIGHT($A171,3)&amp;"*",EUROSTAT_VBE_IND_2010!$D$7:$D$732,"5550*"))/1000</f>
        <v>0</v>
      </c>
      <c r="P171" s="17">
        <f>(SUMIFS(EUROSTAT_VBE_IND_2010!M$7:M$732,EUROSTAT_VBE_IND_2010!$B$7:$B$732,$D171,EUROSTAT_VBE_IND_2010!$C$7:$C$732,"*"&amp;RIGHT($A171,3)&amp;"*",EUROSTAT_VBE_IND_2010!$D$7:$D$732,"5550*"))/1000</f>
        <v>0</v>
      </c>
      <c r="Q171" s="17">
        <f>(SUMIFS(EUROSTAT_VBE_IND_2010!N$7:N$732,EUROSTAT_VBE_IND_2010!$B$7:$B$732,$D171,EUROSTAT_VBE_IND_2010!$C$7:$C$732,"*"&amp;RIGHT($A171,3)&amp;"*",EUROSTAT_VBE_IND_2010!$D$7:$D$732,"5550*"))/1000</f>
        <v>0</v>
      </c>
      <c r="R171" s="17">
        <f>(SUMIFS(EUROSTAT_VBE_IND_2010!O$7:O$732,EUROSTAT_VBE_IND_2010!$B$7:$B$732,$D171,EUROSTAT_VBE_IND_2010!$C$7:$C$732,"*"&amp;RIGHT($A171,3)&amp;"*",EUROSTAT_VBE_IND_2010!$D$7:$D$732,"5550*"))/1000</f>
        <v>0</v>
      </c>
      <c r="S171" s="17">
        <f>(SUMIFS(EUROSTAT_VBE_IND_2010!P$7:P$732,EUROSTAT_VBE_IND_2010!$B$7:$B$732,$D171,EUROSTAT_VBE_IND_2010!$C$7:$C$732,"*"&amp;RIGHT($A171,3)&amp;"*",EUROSTAT_VBE_IND_2010!$D$7:$D$732,"5550*"))/1000</f>
        <v>0</v>
      </c>
      <c r="T171" s="17">
        <f>(SUMIFS(EUROSTAT_VBE_IND_2010!Q$7:Q$732,EUROSTAT_VBE_IND_2010!$B$7:$B$732,$D171,EUROSTAT_VBE_IND_2010!$C$7:$C$732,"*"&amp;RIGHT($A171,3)&amp;"*",EUROSTAT_VBE_IND_2010!$D$7:$D$732,"5550*"))/1000</f>
        <v>0</v>
      </c>
      <c r="U171" s="17">
        <f>(SUMIFS(EUROSTAT_VBE_IND_2010!R$7:R$732,EUROSTAT_VBE_IND_2010!$B$7:$B$732,$D171,EUROSTAT_VBE_IND_2010!$C$7:$C$732,"*"&amp;RIGHT($A171,3)&amp;"*",EUROSTAT_VBE_IND_2010!$D$7:$D$732,"5550*"))/1000</f>
        <v>0</v>
      </c>
      <c r="V171" s="17">
        <f>(SUMIFS(EUROSTAT_VBE_IND_2010!S$7:S$732,EUROSTAT_VBE_IND_2010!$B$7:$B$732,$D171,EUROSTAT_VBE_IND_2010!$C$7:$C$732,"*"&amp;RIGHT($A171,3)&amp;"*",EUROSTAT_VBE_IND_2010!$D$7:$D$732,"5550*"))/1000</f>
        <v>0</v>
      </c>
      <c r="W171" s="17">
        <f>(SUMIFS(EUROSTAT_VBE_IND_2010!T$7:T$732,EUROSTAT_VBE_IND_2010!$B$7:$B$732,$D171,EUROSTAT_VBE_IND_2010!$C$7:$C$732,"*"&amp;RIGHT($A171,3)&amp;"*",EUROSTAT_VBE_IND_2010!$D$7:$D$732,"5550*"))/1000</f>
        <v>0</v>
      </c>
      <c r="X171" s="17">
        <f>(SUMIFS(EUROSTAT_VBE_IND_2010!U$7:U$732,EUROSTAT_VBE_IND_2010!$B$7:$B$732,$D171,EUROSTAT_VBE_IND_2010!$C$7:$C$732,"*"&amp;RIGHT($A171,3)&amp;"*",EUROSTAT_VBE_IND_2010!$D$7:$D$732,"5550*"))/1000</f>
        <v>0</v>
      </c>
      <c r="Y171" s="17">
        <f>(SUMIFS(EUROSTAT_VBE_IND_2010!V$7:V$732,EUROSTAT_VBE_IND_2010!$B$7:$B$732,$D171,EUROSTAT_VBE_IND_2010!$C$7:$C$732,"*"&amp;RIGHT($A171,3)&amp;"*",EUROSTAT_VBE_IND_2010!$D$7:$D$732,"5550*"))/1000</f>
        <v>0</v>
      </c>
      <c r="Z171" s="17">
        <f>(SUMIFS(EUROSTAT_VBE_IND_2010!W$7:W$732,EUROSTAT_VBE_IND_2010!$B$7:$B$732,$D171,EUROSTAT_VBE_IND_2010!$C$7:$C$732,"*"&amp;RIGHT($A171,3)&amp;"*",EUROSTAT_VBE_IND_2010!$D$7:$D$732,"5550*"))/1000</f>
        <v>0</v>
      </c>
      <c r="AA171" s="17">
        <f>(SUMIFS(EUROSTAT_VBE_IND_2010!X$7:X$732,EUROSTAT_VBE_IND_2010!$B$7:$B$732,$D171,EUROSTAT_VBE_IND_2010!$C$7:$C$732,"*"&amp;RIGHT($A171,3)&amp;"*",EUROSTAT_VBE_IND_2010!$D$7:$D$732,"5550*"))/1000</f>
        <v>0</v>
      </c>
      <c r="AB171" s="17">
        <f>(SUMIFS(EUROSTAT_VBE_IND_2010!AA$7:AA$732,EUROSTAT_VBE_IND_2010!$B$7:$B$732,$D171,EUROSTAT_VBE_IND_2010!$C$7:$C$732,"*"&amp;RIGHT($A171,3)&amp;"*",EUROSTAT_VBE_IND_2010!$D$7:$D$732,"5550*"))/1000</f>
        <v>0</v>
      </c>
      <c r="AC171" s="17">
        <f>(SUMIFS(EUROSTAT_VBE_IND_2010!AB$7:AB$732,EUROSTAT_VBE_IND_2010!$B$7:$B$732,$D171,EUROSTAT_VBE_IND_2010!$C$7:$C$732,"*"&amp;RIGHT($A171,3)&amp;"*",EUROSTAT_VBE_IND_2010!$D$7:$D$732,"5550*"))/1000</f>
        <v>0</v>
      </c>
      <c r="AD171" s="17">
        <f>(SUMIFS(EUROSTAT_VBE_IND_2010!AC$7:AC$732,EUROSTAT_VBE_IND_2010!$B$7:$B$732,$D171,EUROSTAT_VBE_IND_2010!$C$7:$C$732,"*"&amp;RIGHT($A171,3)&amp;"*",EUROSTAT_VBE_IND_2010!$D$7:$D$732,"5550*"))/1000</f>
        <v>0</v>
      </c>
      <c r="AE171" s="17">
        <f>(SUMIFS(EUROSTAT_VBE_IND_2010!AD$7:AD$732,EUROSTAT_VBE_IND_2010!$B$7:$B$732,$D171,EUROSTAT_VBE_IND_2010!$C$7:$C$732,"*"&amp;RIGHT($A171,3)&amp;"*",EUROSTAT_VBE_IND_2010!$D$7:$D$732,"5550*"))/1000</f>
        <v>0</v>
      </c>
      <c r="AF171" s="17">
        <f>(SUMIFS(EUROSTAT_VBE_IND_2010!AE$7:AE$732,EUROSTAT_VBE_IND_2010!$B$7:$B$732,$D171,EUROSTAT_VBE_IND_2010!$C$7:$C$732,"*"&amp;RIGHT($A171,3)&amp;"*",EUROSTAT_VBE_IND_2010!$D$7:$D$732,"5550*"))/1000</f>
        <v>0</v>
      </c>
      <c r="AG171" s="17">
        <f>(SUMIFS(EUROSTAT_VBE_IND_2010!AF$7:AF$732,EUROSTAT_VBE_IND_2010!$B$7:$B$732,$D171,EUROSTAT_VBE_IND_2010!$C$7:$C$732,"*"&amp;RIGHT($A171,3)&amp;"*",EUROSTAT_VBE_IND_2010!$D$7:$D$732,"5550*"))/1000</f>
        <v>0</v>
      </c>
      <c r="AH171" s="17">
        <f>(SUMIFS(EUROSTAT_VBE_IND_2010!AH$7:AH$732,EUROSTAT_VBE_IND_2010!$B$7:$B$732,$D171,EUROSTAT_VBE_IND_2010!$C$7:$C$732,"*"&amp;RIGHT($A171,3)&amp;"*",EUROSTAT_VBE_IND_2010!$D$7:$D$732,"5550*"))/1000</f>
        <v>0</v>
      </c>
      <c r="AI171" s="17">
        <f>(SUMIFS(EUROSTAT_VBE_IND_2010!AI$7:AI$732,EUROSTAT_VBE_IND_2010!$B$7:$B$732,$D171,EUROSTAT_VBE_IND_2010!$C$7:$C$732,"*"&amp;RIGHT($A171,3)&amp;"*",EUROSTAT_VBE_IND_2010!$D$7:$D$732,"5550*"))/1000</f>
        <v>0</v>
      </c>
      <c r="AJ171" s="17">
        <f>(SUMIFS(EUROSTAT_VBE_IND_2010!AJ$7:AJ$732,EUROSTAT_VBE_IND_2010!$B$7:$B$732,$D171,EUROSTAT_VBE_IND_2010!$C$7:$C$732,"*"&amp;RIGHT($A171,3)&amp;"*",EUROSTAT_VBE_IND_2010!$D$7:$D$732,"5550*"))/1000</f>
        <v>0</v>
      </c>
      <c r="AK171" s="17">
        <f>(SUMIFS(EUROSTAT_VBE_IND_2010!AK$7:AK$732,EUROSTAT_VBE_IND_2010!$B$7:$B$732,$D171,EUROSTAT_VBE_IND_2010!$C$7:$C$732,"*"&amp;RIGHT($A171,3)&amp;"*",EUROSTAT_VBE_IND_2010!$D$7:$D$732,"5550*"))/1000</f>
        <v>0</v>
      </c>
      <c r="AL171" s="198">
        <f>SUMIFS('IEA Bal_AL-IND'!$D$30:$D$329,'IEA Bal_AL-IND'!$A$30:$A$329,"*"&amp;RIGHT($B171,8),'IEA Bal_AL-IND'!$C$30:$C$329,'Aggregated Balance-IND_2010'!$E171)</f>
        <v>0</v>
      </c>
      <c r="AM171" s="198">
        <f>SUMIFS('IEA Bal_BA-IND'!$D$30:$D$329,'IEA Bal_BA-IND'!$A$30:$A$329,"*"&amp;RIGHT($B171,8),'IEA Bal_BA-IND'!$C$30:$C$329,'Aggregated Balance-IND_2010'!$E171)</f>
        <v>0</v>
      </c>
      <c r="AN171" s="198">
        <f>SUMIFS('IEA Bal_KS-IND'!$D$30:$D$329,'IEA Bal_KS-IND'!$A$30:$A$329,"*"&amp;RIGHT($B171,8),'IEA Bal_KS-IND'!$C$30:$C$329,'Aggregated Balance-IND_2010'!$E171)</f>
        <v>0</v>
      </c>
      <c r="AO171" s="17">
        <f>(SUMIFS(EUROSTAT_VBE_IND_2010!Y$7:Y$732,EUROSTAT_VBE_IND_2010!$B$7:$B$732,$D171,EUROSTAT_VBE_IND_2010!$C$7:$C$732,"*"&amp;RIGHT($A171,3)&amp;"*",EUROSTAT_VBE_IND_2010!$D$7:$D$732,"5550*"))/1000</f>
        <v>0</v>
      </c>
      <c r="AP171" s="17">
        <f>(SUMIFS(EUROSTAT_VBE_IND_2010!Z$7:Z$732,EUROSTAT_VBE_IND_2010!$B$7:$B$732,$D171,EUROSTAT_VBE_IND_2010!$C$7:$C$732,"*"&amp;RIGHT($A171,3)&amp;"*",EUROSTAT_VBE_IND_2010!$D$7:$D$732,"5550*"))/1000</f>
        <v>0</v>
      </c>
      <c r="AQ171" s="17">
        <f>(SUMIFS(EUROSTAT_VBE_IND_2010!AG$7:AG$732,EUROSTAT_VBE_IND_2010!$B$7:$B$732,$D171,EUROSTAT_VBE_IND_2010!$C$7:$C$732,"*"&amp;RIGHT($A171,3)&amp;"*",EUROSTAT_VBE_IND_2010!$D$7:$D$732,"5550*"))/1000</f>
        <v>0</v>
      </c>
    </row>
    <row r="172" spans="1:43">
      <c r="A172" t="str">
        <f>LEFT(EUROSTAT_VBE_IND_2010!$C$190,8)</f>
        <v>B_101815</v>
      </c>
      <c r="B172" s="28" t="s">
        <v>299</v>
      </c>
      <c r="C172" t="s">
        <v>293</v>
      </c>
      <c r="D172" t="s">
        <v>126</v>
      </c>
      <c r="E172" t="s">
        <v>244</v>
      </c>
      <c r="F172" t="s">
        <v>264</v>
      </c>
      <c r="G172" s="17">
        <f>(SUMIFS(EUROSTAT_VBE_IND_2010!E$7:E$732,EUROSTAT_VBE_IND_2010!$B$7:$B$732,$D172,EUROSTAT_VBE_IND_2010!$C$7:$C$732,"*"&amp;RIGHT($A172,3)&amp;"*",EUROSTAT_VBE_IND_2010!$D$7:$D$732,"554*"))/1000-(SUMIFS(EUROSTAT_VBE_IND_2010!E$7:E$732,EUROSTAT_VBE_IND_2010!$B$7:$B$732,$D172,EUROSTAT_VBE_IND_2010!$C$7:$C$732,"*"&amp;RIGHT($A172,3)&amp;"*",EUROSTAT_VBE_IND_2010!$D$7:$D$732,"5543*"))/1000-(SUMIFS(EUROSTAT_VBE_IND_2010!E$7:E$732,EUROSTAT_VBE_IND_2010!$B$7:$B$732,$D172,EUROSTAT_VBE_IND_2010!$C$7:$C$732,"*"&amp;RIGHT($A172,3)&amp;"*",EUROSTAT_VBE_IND_2010!$D$7:$D$732,"5544*"))/1000</f>
        <v>2.399</v>
      </c>
      <c r="H172" s="17">
        <f>(SUMIFS(EUROSTAT_VBE_IND_2010!F$7:F$732,EUROSTAT_VBE_IND_2010!$B$7:$B$732,$D172,EUROSTAT_VBE_IND_2010!$C$7:$C$732,"*"&amp;RIGHT($A172,3)&amp;"*",EUROSTAT_VBE_IND_2010!$D$7:$D$732,"554*"))/1000-(SUMIFS(EUROSTAT_VBE_IND_2010!F$7:F$732,EUROSTAT_VBE_IND_2010!$B$7:$B$732,$D172,EUROSTAT_VBE_IND_2010!$C$7:$C$732,"*"&amp;RIGHT($A172,3)&amp;"*",EUROSTAT_VBE_IND_2010!$D$7:$D$732,"5543*"))/1000-(SUMIFS(EUROSTAT_VBE_IND_2010!F$7:F$732,EUROSTAT_VBE_IND_2010!$B$7:$B$732,$D172,EUROSTAT_VBE_IND_2010!$C$7:$C$732,"*"&amp;RIGHT($A172,3)&amp;"*",EUROSTAT_VBE_IND_2010!$D$7:$D$732,"5544*"))/1000</f>
        <v>0.648</v>
      </c>
      <c r="I172" s="17">
        <f>(SUMIFS(EUROSTAT_VBE_IND_2010!G$7:G$732,EUROSTAT_VBE_IND_2010!$B$7:$B$732,$D172,EUROSTAT_VBE_IND_2010!$C$7:$C$732,"*"&amp;RIGHT($A172,3)&amp;"*",EUROSTAT_VBE_IND_2010!$D$7:$D$732,"554*"))/1000-(SUMIFS(EUROSTAT_VBE_IND_2010!G$7:G$732,EUROSTAT_VBE_IND_2010!$B$7:$B$732,$D172,EUROSTAT_VBE_IND_2010!$C$7:$C$732,"*"&amp;RIGHT($A172,3)&amp;"*",EUROSTAT_VBE_IND_2010!$D$7:$D$732,"5543*"))/1000-(SUMIFS(EUROSTAT_VBE_IND_2010!G$7:G$732,EUROSTAT_VBE_IND_2010!$B$7:$B$732,$D172,EUROSTAT_VBE_IND_2010!$C$7:$C$732,"*"&amp;RIGHT($A172,3)&amp;"*",EUROSTAT_VBE_IND_2010!$D$7:$D$732,"5544*"))/1000</f>
        <v>0.002</v>
      </c>
      <c r="J172" s="198">
        <f>SUMIFS('IEA Bal_CH-IND'!$D$30:$D$329,'IEA Bal_CH-IND'!$A$30:$A$329,"*"&amp;RIGHT($B172,8),'IEA Bal_CH-IND'!$C$30:$C$329,'Aggregated Balance-IND_2010'!$E172)</f>
        <v>0</v>
      </c>
      <c r="K172" s="17">
        <f>(SUMIFS(EUROSTAT_VBE_IND_2010!H$7:H$732,EUROSTAT_VBE_IND_2010!$B$7:$B$732,$D172,EUROSTAT_VBE_IND_2010!$C$7:$C$732,"*"&amp;RIGHT($A172,3)&amp;"*",EUROSTAT_VBE_IND_2010!$D$7:$D$732,"554*"))/1000-(SUMIFS(EUROSTAT_VBE_IND_2010!H$7:H$732,EUROSTAT_VBE_IND_2010!$B$7:$B$732,$D172,EUROSTAT_VBE_IND_2010!$C$7:$C$732,"*"&amp;RIGHT($A172,3)&amp;"*",EUROSTAT_VBE_IND_2010!$D$7:$D$732,"5543*"))/1000-(SUMIFS(EUROSTAT_VBE_IND_2010!H$7:H$732,EUROSTAT_VBE_IND_2010!$B$7:$B$732,$D172,EUROSTAT_VBE_IND_2010!$C$7:$C$732,"*"&amp;RIGHT($A172,3)&amp;"*",EUROSTAT_VBE_IND_2010!$D$7:$D$732,"5544*"))/1000</f>
        <v>0</v>
      </c>
      <c r="L172" s="17">
        <f>(SUMIFS(EUROSTAT_VBE_IND_2010!I$7:I$732,EUROSTAT_VBE_IND_2010!$B$7:$B$732,$D172,EUROSTAT_VBE_IND_2010!$C$7:$C$732,"*"&amp;RIGHT($A172,3)&amp;"*",EUROSTAT_VBE_IND_2010!$D$7:$D$732,"554*"))/1000-(SUMIFS(EUROSTAT_VBE_IND_2010!I$7:I$732,EUROSTAT_VBE_IND_2010!$B$7:$B$732,$D172,EUROSTAT_VBE_IND_2010!$C$7:$C$732,"*"&amp;RIGHT($A172,3)&amp;"*",EUROSTAT_VBE_IND_2010!$D$7:$D$732,"5543*"))/1000-(SUMIFS(EUROSTAT_VBE_IND_2010!I$7:I$732,EUROSTAT_VBE_IND_2010!$B$7:$B$732,$D172,EUROSTAT_VBE_IND_2010!$C$7:$C$732,"*"&amp;RIGHT($A172,3)&amp;"*",EUROSTAT_VBE_IND_2010!$D$7:$D$732,"5544*"))/1000</f>
        <v>0</v>
      </c>
      <c r="M172" s="17">
        <f>(SUMIFS(EUROSTAT_VBE_IND_2010!J$7:J$732,EUROSTAT_VBE_IND_2010!$B$7:$B$732,$D172,EUROSTAT_VBE_IND_2010!$C$7:$C$732,"*"&amp;RIGHT($A172,3)&amp;"*",EUROSTAT_VBE_IND_2010!$D$7:$D$732,"554*"))/1000-(SUMIFS(EUROSTAT_VBE_IND_2010!J$7:J$732,EUROSTAT_VBE_IND_2010!$B$7:$B$732,$D172,EUROSTAT_VBE_IND_2010!$C$7:$C$732,"*"&amp;RIGHT($A172,3)&amp;"*",EUROSTAT_VBE_IND_2010!$D$7:$D$732,"5543*"))/1000-(SUMIFS(EUROSTAT_VBE_IND_2010!J$7:J$732,EUROSTAT_VBE_IND_2010!$B$7:$B$732,$D172,EUROSTAT_VBE_IND_2010!$C$7:$C$732,"*"&amp;RIGHT($A172,3)&amp;"*",EUROSTAT_VBE_IND_2010!$D$7:$D$732,"5544*"))/1000</f>
        <v>6.129</v>
      </c>
      <c r="N172" s="17">
        <f>(SUMIFS(EUROSTAT_VBE_IND_2010!K$7:K$732,EUROSTAT_VBE_IND_2010!$B$7:$B$732,$D172,EUROSTAT_VBE_IND_2010!$C$7:$C$732,"*"&amp;RIGHT($A172,3)&amp;"*",EUROSTAT_VBE_IND_2010!$D$7:$D$732,"554*"))/1000-(SUMIFS(EUROSTAT_VBE_IND_2010!K$7:K$732,EUROSTAT_VBE_IND_2010!$B$7:$B$732,$D172,EUROSTAT_VBE_IND_2010!$C$7:$C$732,"*"&amp;RIGHT($A172,3)&amp;"*",EUROSTAT_VBE_IND_2010!$D$7:$D$732,"5543*"))/1000-(SUMIFS(EUROSTAT_VBE_IND_2010!K$7:K$732,EUROSTAT_VBE_IND_2010!$B$7:$B$732,$D172,EUROSTAT_VBE_IND_2010!$C$7:$C$732,"*"&amp;RIGHT($A172,3)&amp;"*",EUROSTAT_VBE_IND_2010!$D$7:$D$732,"5544*"))/1000</f>
        <v>0</v>
      </c>
      <c r="O172" s="17">
        <f>(SUMIFS(EUROSTAT_VBE_IND_2010!L$7:L$732,EUROSTAT_VBE_IND_2010!$B$7:$B$732,$D172,EUROSTAT_VBE_IND_2010!$C$7:$C$732,"*"&amp;RIGHT($A172,3)&amp;"*",EUROSTAT_VBE_IND_2010!$D$7:$D$732,"554*"))/1000-(SUMIFS(EUROSTAT_VBE_IND_2010!L$7:L$732,EUROSTAT_VBE_IND_2010!$B$7:$B$732,$D172,EUROSTAT_VBE_IND_2010!$C$7:$C$732,"*"&amp;RIGHT($A172,3)&amp;"*",EUROSTAT_VBE_IND_2010!$D$7:$D$732,"5543*"))/1000-(SUMIFS(EUROSTAT_VBE_IND_2010!L$7:L$732,EUROSTAT_VBE_IND_2010!$B$7:$B$732,$D172,EUROSTAT_VBE_IND_2010!$C$7:$C$732,"*"&amp;RIGHT($A172,3)&amp;"*",EUROSTAT_VBE_IND_2010!$D$7:$D$732,"5544*"))/1000</f>
        <v>0.009</v>
      </c>
      <c r="P172" s="17">
        <f>(SUMIFS(EUROSTAT_VBE_IND_2010!M$7:M$732,EUROSTAT_VBE_IND_2010!$B$7:$B$732,$D172,EUROSTAT_VBE_IND_2010!$C$7:$C$732,"*"&amp;RIGHT($A172,3)&amp;"*",EUROSTAT_VBE_IND_2010!$D$7:$D$732,"554*"))/1000-(SUMIFS(EUROSTAT_VBE_IND_2010!M$7:M$732,EUROSTAT_VBE_IND_2010!$B$7:$B$732,$D172,EUROSTAT_VBE_IND_2010!$C$7:$C$732,"*"&amp;RIGHT($A172,3)&amp;"*",EUROSTAT_VBE_IND_2010!$D$7:$D$732,"5543*"))/1000-(SUMIFS(EUROSTAT_VBE_IND_2010!M$7:M$732,EUROSTAT_VBE_IND_2010!$B$7:$B$732,$D172,EUROSTAT_VBE_IND_2010!$C$7:$C$732,"*"&amp;RIGHT($A172,3)&amp;"*",EUROSTAT_VBE_IND_2010!$D$7:$D$732,"5544*"))/1000</f>
        <v>0</v>
      </c>
      <c r="Q172" s="17">
        <f>(SUMIFS(EUROSTAT_VBE_IND_2010!N$7:N$732,EUROSTAT_VBE_IND_2010!$B$7:$B$732,$D172,EUROSTAT_VBE_IND_2010!$C$7:$C$732,"*"&amp;RIGHT($A172,3)&amp;"*",EUROSTAT_VBE_IND_2010!$D$7:$D$732,"554*"))/1000-(SUMIFS(EUROSTAT_VBE_IND_2010!N$7:N$732,EUROSTAT_VBE_IND_2010!$B$7:$B$732,$D172,EUROSTAT_VBE_IND_2010!$C$7:$C$732,"*"&amp;RIGHT($A172,3)&amp;"*",EUROSTAT_VBE_IND_2010!$D$7:$D$732,"5543*"))/1000-(SUMIFS(EUROSTAT_VBE_IND_2010!N$7:N$732,EUROSTAT_VBE_IND_2010!$B$7:$B$732,$D172,EUROSTAT_VBE_IND_2010!$C$7:$C$732,"*"&amp;RIGHT($A172,3)&amp;"*",EUROSTAT_VBE_IND_2010!$D$7:$D$732,"5544*"))/1000</f>
        <v>0.205</v>
      </c>
      <c r="R172" s="17">
        <f>(SUMIFS(EUROSTAT_VBE_IND_2010!O$7:O$732,EUROSTAT_VBE_IND_2010!$B$7:$B$732,$D172,EUROSTAT_VBE_IND_2010!$C$7:$C$732,"*"&amp;RIGHT($A172,3)&amp;"*",EUROSTAT_VBE_IND_2010!$D$7:$D$732,"554*"))/1000-(SUMIFS(EUROSTAT_VBE_IND_2010!O$7:O$732,EUROSTAT_VBE_IND_2010!$B$7:$B$732,$D172,EUROSTAT_VBE_IND_2010!$C$7:$C$732,"*"&amp;RIGHT($A172,3)&amp;"*",EUROSTAT_VBE_IND_2010!$D$7:$D$732,"5543*"))/1000-(SUMIFS(EUROSTAT_VBE_IND_2010!O$7:O$732,EUROSTAT_VBE_IND_2010!$B$7:$B$732,$D172,EUROSTAT_VBE_IND_2010!$C$7:$C$732,"*"&amp;RIGHT($A172,3)&amp;"*",EUROSTAT_VBE_IND_2010!$D$7:$D$732,"5544*"))/1000</f>
        <v>0.541</v>
      </c>
      <c r="S172" s="17">
        <f>(SUMIFS(EUROSTAT_VBE_IND_2010!P$7:P$732,EUROSTAT_VBE_IND_2010!$B$7:$B$732,$D172,EUROSTAT_VBE_IND_2010!$C$7:$C$732,"*"&amp;RIGHT($A172,3)&amp;"*",EUROSTAT_VBE_IND_2010!$D$7:$D$732,"554*"))/1000-(SUMIFS(EUROSTAT_VBE_IND_2010!P$7:P$732,EUROSTAT_VBE_IND_2010!$B$7:$B$732,$D172,EUROSTAT_VBE_IND_2010!$C$7:$C$732,"*"&amp;RIGHT($A172,3)&amp;"*",EUROSTAT_VBE_IND_2010!$D$7:$D$732,"5543*"))/1000-(SUMIFS(EUROSTAT_VBE_IND_2010!P$7:P$732,EUROSTAT_VBE_IND_2010!$B$7:$B$732,$D172,EUROSTAT_VBE_IND_2010!$C$7:$C$732,"*"&amp;RIGHT($A172,3)&amp;"*",EUROSTAT_VBE_IND_2010!$D$7:$D$732,"5544*"))/1000</f>
        <v>0</v>
      </c>
      <c r="T172" s="17">
        <f>(SUMIFS(EUROSTAT_VBE_IND_2010!Q$7:Q$732,EUROSTAT_VBE_IND_2010!$B$7:$B$732,$D172,EUROSTAT_VBE_IND_2010!$C$7:$C$732,"*"&amp;RIGHT($A172,3)&amp;"*",EUROSTAT_VBE_IND_2010!$D$7:$D$732,"554*"))/1000-(SUMIFS(EUROSTAT_VBE_IND_2010!Q$7:Q$732,EUROSTAT_VBE_IND_2010!$B$7:$B$732,$D172,EUROSTAT_VBE_IND_2010!$C$7:$C$732,"*"&amp;RIGHT($A172,3)&amp;"*",EUROSTAT_VBE_IND_2010!$D$7:$D$732,"5543*"))/1000-(SUMIFS(EUROSTAT_VBE_IND_2010!Q$7:Q$732,EUROSTAT_VBE_IND_2010!$B$7:$B$732,$D172,EUROSTAT_VBE_IND_2010!$C$7:$C$732,"*"&amp;RIGHT($A172,3)&amp;"*",EUROSTAT_VBE_IND_2010!$D$7:$D$732,"5544*"))/1000</f>
        <v>0.001</v>
      </c>
      <c r="U172" s="17">
        <f>(SUMIFS(EUROSTAT_VBE_IND_2010!R$7:R$732,EUROSTAT_VBE_IND_2010!$B$7:$B$732,$D172,EUROSTAT_VBE_IND_2010!$C$7:$C$732,"*"&amp;RIGHT($A172,3)&amp;"*",EUROSTAT_VBE_IND_2010!$D$7:$D$732,"554*"))/1000-(SUMIFS(EUROSTAT_VBE_IND_2010!R$7:R$732,EUROSTAT_VBE_IND_2010!$B$7:$B$732,$D172,EUROSTAT_VBE_IND_2010!$C$7:$C$732,"*"&amp;RIGHT($A172,3)&amp;"*",EUROSTAT_VBE_IND_2010!$D$7:$D$732,"5543*"))/1000-(SUMIFS(EUROSTAT_VBE_IND_2010!R$7:R$732,EUROSTAT_VBE_IND_2010!$B$7:$B$732,$D172,EUROSTAT_VBE_IND_2010!$C$7:$C$732,"*"&amp;RIGHT($A172,3)&amp;"*",EUROSTAT_VBE_IND_2010!$D$7:$D$732,"5544*"))/1000</f>
        <v>0</v>
      </c>
      <c r="V172" s="17">
        <f>(SUMIFS(EUROSTAT_VBE_IND_2010!S$7:S$732,EUROSTAT_VBE_IND_2010!$B$7:$B$732,$D172,EUROSTAT_VBE_IND_2010!$C$7:$C$732,"*"&amp;RIGHT($A172,3)&amp;"*",EUROSTAT_VBE_IND_2010!$D$7:$D$732,"554*"))/1000-(SUMIFS(EUROSTAT_VBE_IND_2010!S$7:S$732,EUROSTAT_VBE_IND_2010!$B$7:$B$732,$D172,EUROSTAT_VBE_IND_2010!$C$7:$C$732,"*"&amp;RIGHT($A172,3)&amp;"*",EUROSTAT_VBE_IND_2010!$D$7:$D$732,"5543*"))/1000-(SUMIFS(EUROSTAT_VBE_IND_2010!S$7:S$732,EUROSTAT_VBE_IND_2010!$B$7:$B$732,$D172,EUROSTAT_VBE_IND_2010!$C$7:$C$732,"*"&amp;RIGHT($A172,3)&amp;"*",EUROSTAT_VBE_IND_2010!$D$7:$D$732,"5544*"))/1000</f>
        <v>0.019</v>
      </c>
      <c r="W172" s="17">
        <f>(SUMIFS(EUROSTAT_VBE_IND_2010!T$7:T$732,EUROSTAT_VBE_IND_2010!$B$7:$B$732,$D172,EUROSTAT_VBE_IND_2010!$C$7:$C$732,"*"&amp;RIGHT($A172,3)&amp;"*",EUROSTAT_VBE_IND_2010!$D$7:$D$732,"554*"))/1000-(SUMIFS(EUROSTAT_VBE_IND_2010!T$7:T$732,EUROSTAT_VBE_IND_2010!$B$7:$B$732,$D172,EUROSTAT_VBE_IND_2010!$C$7:$C$732,"*"&amp;RIGHT($A172,3)&amp;"*",EUROSTAT_VBE_IND_2010!$D$7:$D$732,"5543*"))/1000-(SUMIFS(EUROSTAT_VBE_IND_2010!T$7:T$732,EUROSTAT_VBE_IND_2010!$B$7:$B$732,$D172,EUROSTAT_VBE_IND_2010!$C$7:$C$732,"*"&amp;RIGHT($A172,3)&amp;"*",EUROSTAT_VBE_IND_2010!$D$7:$D$732,"5544*"))/1000</f>
        <v>0</v>
      </c>
      <c r="X172" s="17">
        <f>(SUMIFS(EUROSTAT_VBE_IND_2010!U$7:U$732,EUROSTAT_VBE_IND_2010!$B$7:$B$732,$D172,EUROSTAT_VBE_IND_2010!$C$7:$C$732,"*"&amp;RIGHT($A172,3)&amp;"*",EUROSTAT_VBE_IND_2010!$D$7:$D$732,"554*"))/1000-(SUMIFS(EUROSTAT_VBE_IND_2010!U$7:U$732,EUROSTAT_VBE_IND_2010!$B$7:$B$732,$D172,EUROSTAT_VBE_IND_2010!$C$7:$C$732,"*"&amp;RIGHT($A172,3)&amp;"*",EUROSTAT_VBE_IND_2010!$D$7:$D$732,"5543*"))/1000-(SUMIFS(EUROSTAT_VBE_IND_2010!U$7:U$732,EUROSTAT_VBE_IND_2010!$B$7:$B$732,$D172,EUROSTAT_VBE_IND_2010!$C$7:$C$732,"*"&amp;RIGHT($A172,3)&amp;"*",EUROSTAT_VBE_IND_2010!$D$7:$D$732,"5544*"))/1000</f>
        <v>0</v>
      </c>
      <c r="Y172" s="17">
        <f>(SUMIFS(EUROSTAT_VBE_IND_2010!V$7:V$732,EUROSTAT_VBE_IND_2010!$B$7:$B$732,$D172,EUROSTAT_VBE_IND_2010!$C$7:$C$732,"*"&amp;RIGHT($A172,3)&amp;"*",EUROSTAT_VBE_IND_2010!$D$7:$D$732,"554*"))/1000-(SUMIFS(EUROSTAT_VBE_IND_2010!V$7:V$732,EUROSTAT_VBE_IND_2010!$B$7:$B$732,$D172,EUROSTAT_VBE_IND_2010!$C$7:$C$732,"*"&amp;RIGHT($A172,3)&amp;"*",EUROSTAT_VBE_IND_2010!$D$7:$D$732,"5543*"))/1000-(SUMIFS(EUROSTAT_VBE_IND_2010!V$7:V$732,EUROSTAT_VBE_IND_2010!$B$7:$B$732,$D172,EUROSTAT_VBE_IND_2010!$C$7:$C$732,"*"&amp;RIGHT($A172,3)&amp;"*",EUROSTAT_VBE_IND_2010!$D$7:$D$732,"5544*"))/1000</f>
        <v>0.094</v>
      </c>
      <c r="Z172" s="17">
        <f>(SUMIFS(EUROSTAT_VBE_IND_2010!W$7:W$732,EUROSTAT_VBE_IND_2010!$B$7:$B$732,$D172,EUROSTAT_VBE_IND_2010!$C$7:$C$732,"*"&amp;RIGHT($A172,3)&amp;"*",EUROSTAT_VBE_IND_2010!$D$7:$D$732,"554*"))/1000-(SUMIFS(EUROSTAT_VBE_IND_2010!W$7:W$732,EUROSTAT_VBE_IND_2010!$B$7:$B$732,$D172,EUROSTAT_VBE_IND_2010!$C$7:$C$732,"*"&amp;RIGHT($A172,3)&amp;"*",EUROSTAT_VBE_IND_2010!$D$7:$D$732,"5543*"))/1000-(SUMIFS(EUROSTAT_VBE_IND_2010!W$7:W$732,EUROSTAT_VBE_IND_2010!$B$7:$B$732,$D172,EUROSTAT_VBE_IND_2010!$C$7:$C$732,"*"&amp;RIGHT($A172,3)&amp;"*",EUROSTAT_VBE_IND_2010!$D$7:$D$732,"5544*"))/1000</f>
        <v>0</v>
      </c>
      <c r="AA172" s="17">
        <f>(SUMIFS(EUROSTAT_VBE_IND_2010!X$7:X$732,EUROSTAT_VBE_IND_2010!$B$7:$B$732,$D172,EUROSTAT_VBE_IND_2010!$C$7:$C$732,"*"&amp;RIGHT($A172,3)&amp;"*",EUROSTAT_VBE_IND_2010!$D$7:$D$732,"554*"))/1000-(SUMIFS(EUROSTAT_VBE_IND_2010!X$7:X$732,EUROSTAT_VBE_IND_2010!$B$7:$B$732,$D172,EUROSTAT_VBE_IND_2010!$C$7:$C$732,"*"&amp;RIGHT($A172,3)&amp;"*",EUROSTAT_VBE_IND_2010!$D$7:$D$732,"5543*"))/1000-(SUMIFS(EUROSTAT_VBE_IND_2010!X$7:X$732,EUROSTAT_VBE_IND_2010!$B$7:$B$732,$D172,EUROSTAT_VBE_IND_2010!$C$7:$C$732,"*"&amp;RIGHT($A172,3)&amp;"*",EUROSTAT_VBE_IND_2010!$D$7:$D$732,"5544*"))/1000</f>
        <v>0.188</v>
      </c>
      <c r="AB172" s="17">
        <f>(SUMIFS(EUROSTAT_VBE_IND_2010!AA$7:AA$732,EUROSTAT_VBE_IND_2010!$B$7:$B$732,$D172,EUROSTAT_VBE_IND_2010!$C$7:$C$732,"*"&amp;RIGHT($A172,3)&amp;"*",EUROSTAT_VBE_IND_2010!$D$7:$D$732,"554*"))/1000-(SUMIFS(EUROSTAT_VBE_IND_2010!AA$7:AA$732,EUROSTAT_VBE_IND_2010!$B$7:$B$732,$D172,EUROSTAT_VBE_IND_2010!$C$7:$C$732,"*"&amp;RIGHT($A172,3)&amp;"*",EUROSTAT_VBE_IND_2010!$D$7:$D$732,"5543*"))/1000-(SUMIFS(EUROSTAT_VBE_IND_2010!AA$7:AA$732,EUROSTAT_VBE_IND_2010!$B$7:$B$732,$D172,EUROSTAT_VBE_IND_2010!$C$7:$C$732,"*"&amp;RIGHT($A172,3)&amp;"*",EUROSTAT_VBE_IND_2010!$D$7:$D$732,"5544*"))/1000</f>
        <v>0</v>
      </c>
      <c r="AC172" s="17">
        <f>(SUMIFS(EUROSTAT_VBE_IND_2010!AB$7:AB$732,EUROSTAT_VBE_IND_2010!$B$7:$B$732,$D172,EUROSTAT_VBE_IND_2010!$C$7:$C$732,"*"&amp;RIGHT($A172,3)&amp;"*",EUROSTAT_VBE_IND_2010!$D$7:$D$732,"554*"))/1000-(SUMIFS(EUROSTAT_VBE_IND_2010!AB$7:AB$732,EUROSTAT_VBE_IND_2010!$B$7:$B$732,$D172,EUROSTAT_VBE_IND_2010!$C$7:$C$732,"*"&amp;RIGHT($A172,3)&amp;"*",EUROSTAT_VBE_IND_2010!$D$7:$D$732,"5543*"))/1000-(SUMIFS(EUROSTAT_VBE_IND_2010!AB$7:AB$732,EUROSTAT_VBE_IND_2010!$B$7:$B$732,$D172,EUROSTAT_VBE_IND_2010!$C$7:$C$732,"*"&amp;RIGHT($A172,3)&amp;"*",EUROSTAT_VBE_IND_2010!$D$7:$D$732,"5544*"))/1000</f>
        <v>0.068</v>
      </c>
      <c r="AD172" s="17">
        <f>(SUMIFS(EUROSTAT_VBE_IND_2010!AC$7:AC$732,EUROSTAT_VBE_IND_2010!$B$7:$B$732,$D172,EUROSTAT_VBE_IND_2010!$C$7:$C$732,"*"&amp;RIGHT($A172,3)&amp;"*",EUROSTAT_VBE_IND_2010!$D$7:$D$732,"554*"))/1000-(SUMIFS(EUROSTAT_VBE_IND_2010!AC$7:AC$732,EUROSTAT_VBE_IND_2010!$B$7:$B$732,$D172,EUROSTAT_VBE_IND_2010!$C$7:$C$732,"*"&amp;RIGHT($A172,3)&amp;"*",EUROSTAT_VBE_IND_2010!$D$7:$D$732,"5543*"))/1000-(SUMIFS(EUROSTAT_VBE_IND_2010!AC$7:AC$732,EUROSTAT_VBE_IND_2010!$B$7:$B$732,$D172,EUROSTAT_VBE_IND_2010!$C$7:$C$732,"*"&amp;RIGHT($A172,3)&amp;"*",EUROSTAT_VBE_IND_2010!$D$7:$D$732,"5544*"))/1000</f>
        <v>0.88</v>
      </c>
      <c r="AE172" s="17">
        <f>(SUMIFS(EUROSTAT_VBE_IND_2010!AD$7:AD$732,EUROSTAT_VBE_IND_2010!$B$7:$B$732,$D172,EUROSTAT_VBE_IND_2010!$C$7:$C$732,"*"&amp;RIGHT($A172,3)&amp;"*",EUROSTAT_VBE_IND_2010!$D$7:$D$732,"554*"))/1000-(SUMIFS(EUROSTAT_VBE_IND_2010!AD$7:AD$732,EUROSTAT_VBE_IND_2010!$B$7:$B$732,$D172,EUROSTAT_VBE_IND_2010!$C$7:$C$732,"*"&amp;RIGHT($A172,3)&amp;"*",EUROSTAT_VBE_IND_2010!$D$7:$D$732,"5543*"))/1000-(SUMIFS(EUROSTAT_VBE_IND_2010!AD$7:AD$732,EUROSTAT_VBE_IND_2010!$B$7:$B$732,$D172,EUROSTAT_VBE_IND_2010!$C$7:$C$732,"*"&amp;RIGHT($A172,3)&amp;"*",EUROSTAT_VBE_IND_2010!$D$7:$D$732,"5544*"))/1000</f>
        <v>0.058</v>
      </c>
      <c r="AF172" s="17">
        <f>(SUMIFS(EUROSTAT_VBE_IND_2010!AE$7:AE$732,EUROSTAT_VBE_IND_2010!$B$7:$B$732,$D172,EUROSTAT_VBE_IND_2010!$C$7:$C$732,"*"&amp;RIGHT($A172,3)&amp;"*",EUROSTAT_VBE_IND_2010!$D$7:$D$732,"554*"))/1000-(SUMIFS(EUROSTAT_VBE_IND_2010!AE$7:AE$732,EUROSTAT_VBE_IND_2010!$B$7:$B$732,$D172,EUROSTAT_VBE_IND_2010!$C$7:$C$732,"*"&amp;RIGHT($A172,3)&amp;"*",EUROSTAT_VBE_IND_2010!$D$7:$D$732,"5543*"))/1000-(SUMIFS(EUROSTAT_VBE_IND_2010!AE$7:AE$732,EUROSTAT_VBE_IND_2010!$B$7:$B$732,$D172,EUROSTAT_VBE_IND_2010!$C$7:$C$732,"*"&amp;RIGHT($A172,3)&amp;"*",EUROSTAT_VBE_IND_2010!$D$7:$D$732,"5544*"))/1000</f>
        <v>1.79</v>
      </c>
      <c r="AG172" s="17">
        <f>(SUMIFS(EUROSTAT_VBE_IND_2010!AF$7:AF$732,EUROSTAT_VBE_IND_2010!$B$7:$B$732,$D172,EUROSTAT_VBE_IND_2010!$C$7:$C$732,"*"&amp;RIGHT($A172,3)&amp;"*",EUROSTAT_VBE_IND_2010!$D$7:$D$732,"554*"))/1000-(SUMIFS(EUROSTAT_VBE_IND_2010!AF$7:AF$732,EUROSTAT_VBE_IND_2010!$B$7:$B$732,$D172,EUROSTAT_VBE_IND_2010!$C$7:$C$732,"*"&amp;RIGHT($A172,3)&amp;"*",EUROSTAT_VBE_IND_2010!$D$7:$D$732,"5543*"))/1000-(SUMIFS(EUROSTAT_VBE_IND_2010!AF$7:AF$732,EUROSTAT_VBE_IND_2010!$B$7:$B$732,$D172,EUROSTAT_VBE_IND_2010!$C$7:$C$732,"*"&amp;RIGHT($A172,3)&amp;"*",EUROSTAT_VBE_IND_2010!$D$7:$D$732,"5544*"))/1000</f>
        <v>0.105</v>
      </c>
      <c r="AH172" s="17">
        <f>(SUMIFS(EUROSTAT_VBE_IND_2010!AH$7:AH$732,EUROSTAT_VBE_IND_2010!$B$7:$B$732,$D172,EUROSTAT_VBE_IND_2010!$C$7:$C$732,"*"&amp;RIGHT($A172,3)&amp;"*",EUROSTAT_VBE_IND_2010!$D$7:$D$732,"554*"))/1000-(SUMIFS(EUROSTAT_VBE_IND_2010!AH$7:AH$732,EUROSTAT_VBE_IND_2010!$B$7:$B$732,$D172,EUROSTAT_VBE_IND_2010!$C$7:$C$732,"*"&amp;RIGHT($A172,3)&amp;"*",EUROSTAT_VBE_IND_2010!$D$7:$D$732,"5543*"))/1000-(SUMIFS(EUROSTAT_VBE_IND_2010!AH$7:AH$732,EUROSTAT_VBE_IND_2010!$B$7:$B$732,$D172,EUROSTAT_VBE_IND_2010!$C$7:$C$732,"*"&amp;RIGHT($A172,3)&amp;"*",EUROSTAT_VBE_IND_2010!$D$7:$D$732,"5544*"))/1000</f>
        <v>0.335</v>
      </c>
      <c r="AI172" s="17">
        <f>(SUMIFS(EUROSTAT_VBE_IND_2010!AI$7:AI$732,EUROSTAT_VBE_IND_2010!$B$7:$B$732,$D172,EUROSTAT_VBE_IND_2010!$C$7:$C$732,"*"&amp;RIGHT($A172,3)&amp;"*",EUROSTAT_VBE_IND_2010!$D$7:$D$732,"554*"))/1000-(SUMIFS(EUROSTAT_VBE_IND_2010!AI$7:AI$732,EUROSTAT_VBE_IND_2010!$B$7:$B$732,$D172,EUROSTAT_VBE_IND_2010!$C$7:$C$732,"*"&amp;RIGHT($A172,3)&amp;"*",EUROSTAT_VBE_IND_2010!$D$7:$D$732,"5543*"))/1000-(SUMIFS(EUROSTAT_VBE_IND_2010!AI$7:AI$732,EUROSTAT_VBE_IND_2010!$B$7:$B$732,$D172,EUROSTAT_VBE_IND_2010!$C$7:$C$732,"*"&amp;RIGHT($A172,3)&amp;"*",EUROSTAT_VBE_IND_2010!$D$7:$D$732,"5544*"))/1000</f>
        <v>0.473</v>
      </c>
      <c r="AJ172" s="17">
        <f>(SUMIFS(EUROSTAT_VBE_IND_2010!AJ$7:AJ$732,EUROSTAT_VBE_IND_2010!$B$7:$B$732,$D172,EUROSTAT_VBE_IND_2010!$C$7:$C$732,"*"&amp;RIGHT($A172,3)&amp;"*",EUROSTAT_VBE_IND_2010!$D$7:$D$732,"554*"))/1000-(SUMIFS(EUROSTAT_VBE_IND_2010!AJ$7:AJ$732,EUROSTAT_VBE_IND_2010!$B$7:$B$732,$D172,EUROSTAT_VBE_IND_2010!$C$7:$C$732,"*"&amp;RIGHT($A172,3)&amp;"*",EUROSTAT_VBE_IND_2010!$D$7:$D$732,"5543*"))/1000-(SUMIFS(EUROSTAT_VBE_IND_2010!AJ$7:AJ$732,EUROSTAT_VBE_IND_2010!$B$7:$B$732,$D172,EUROSTAT_VBE_IND_2010!$C$7:$C$732,"*"&amp;RIGHT($A172,3)&amp;"*",EUROSTAT_VBE_IND_2010!$D$7:$D$732,"5544*"))/1000</f>
        <v>0.015</v>
      </c>
      <c r="AK172" s="17">
        <f>(SUMIFS(EUROSTAT_VBE_IND_2010!AK$7:AK$732,EUROSTAT_VBE_IND_2010!$B$7:$B$732,$D172,EUROSTAT_VBE_IND_2010!$C$7:$C$732,"*"&amp;RIGHT($A172,3)&amp;"*",EUROSTAT_VBE_IND_2010!$D$7:$D$732,"554*"))/1000-(SUMIFS(EUROSTAT_VBE_IND_2010!AK$7:AK$732,EUROSTAT_VBE_IND_2010!$B$7:$B$732,$D172,EUROSTAT_VBE_IND_2010!$C$7:$C$732,"*"&amp;RIGHT($A172,3)&amp;"*",EUROSTAT_VBE_IND_2010!$D$7:$D$732,"5543*"))/1000-(SUMIFS(EUROSTAT_VBE_IND_2010!AK$7:AK$732,EUROSTAT_VBE_IND_2010!$B$7:$B$732,$D172,EUROSTAT_VBE_IND_2010!$C$7:$C$732,"*"&amp;RIGHT($A172,3)&amp;"*",EUROSTAT_VBE_IND_2010!$D$7:$D$732,"5544*"))/1000</f>
        <v>0</v>
      </c>
      <c r="AL172" s="198">
        <f>SUMIFS('IEA Bal_AL-IND'!$D$30:$D$329,'IEA Bal_AL-IND'!$A$30:$A$329,"*"&amp;RIGHT($B172,8),'IEA Bal_AL-IND'!$C$30:$C$329,'Aggregated Balance-IND_2010'!$E172)</f>
        <v>0</v>
      </c>
      <c r="AM172" s="198">
        <f>SUMIFS('IEA Bal_BA-IND'!$D$30:$D$329,'IEA Bal_BA-IND'!$A$30:$A$329,"*"&amp;RIGHT($B172,8),'IEA Bal_BA-IND'!$C$30:$C$329,'Aggregated Balance-IND_2010'!$E172)</f>
        <v>0</v>
      </c>
      <c r="AN172" s="198">
        <f>SUMIFS('IEA Bal_KS-IND'!$D$30:$D$329,'IEA Bal_KS-IND'!$A$30:$A$329,"*"&amp;RIGHT($B172,8),'IEA Bal_KS-IND'!$C$30:$C$329,'Aggregated Balance-IND_2010'!$E172)</f>
        <v>0.001</v>
      </c>
      <c r="AO172" s="17">
        <f>(SUMIFS(EUROSTAT_VBE_IND_2010!Y$7:Y$732,EUROSTAT_VBE_IND_2010!$B$7:$B$732,$D172,EUROSTAT_VBE_IND_2010!$C$7:$C$732,"*"&amp;RIGHT($A172,3)&amp;"*",EUROSTAT_VBE_IND_2010!$D$7:$D$732,"554*"))/1000-(SUMIFS(EUROSTAT_VBE_IND_2010!Y$7:Y$732,EUROSTAT_VBE_IND_2010!$B$7:$B$732,$D172,EUROSTAT_VBE_IND_2010!$C$7:$C$732,"*"&amp;RIGHT($A172,3)&amp;"*",EUROSTAT_VBE_IND_2010!$D$7:$D$732,"5543*"))/1000-(SUMIFS(EUROSTAT_VBE_IND_2010!Y$7:Y$732,EUROSTAT_VBE_IND_2010!$B$7:$B$732,$D172,EUROSTAT_VBE_IND_2010!$C$7:$C$732,"*"&amp;RIGHT($A172,3)&amp;"*",EUROSTAT_VBE_IND_2010!$D$7:$D$732,"5544*"))/1000</f>
        <v>0</v>
      </c>
      <c r="AP172" s="17">
        <f>(SUMIFS(EUROSTAT_VBE_IND_2010!Z$7:Z$732,EUROSTAT_VBE_IND_2010!$B$7:$B$732,$D172,EUROSTAT_VBE_IND_2010!$C$7:$C$732,"*"&amp;RIGHT($A172,3)&amp;"*",EUROSTAT_VBE_IND_2010!$D$7:$D$732,"554*"))/1000-(SUMIFS(EUROSTAT_VBE_IND_2010!Z$7:Z$732,EUROSTAT_VBE_IND_2010!$B$7:$B$732,$D172,EUROSTAT_VBE_IND_2010!$C$7:$C$732,"*"&amp;RIGHT($A172,3)&amp;"*",EUROSTAT_VBE_IND_2010!$D$7:$D$732,"5543*"))/1000-(SUMIFS(EUROSTAT_VBE_IND_2010!Z$7:Z$732,EUROSTAT_VBE_IND_2010!$B$7:$B$732,$D172,EUROSTAT_VBE_IND_2010!$C$7:$C$732,"*"&amp;RIGHT($A172,3)&amp;"*",EUROSTAT_VBE_IND_2010!$D$7:$D$732,"5544*"))/1000</f>
        <v>0</v>
      </c>
      <c r="AQ172" s="17">
        <f>(SUMIFS(EUROSTAT_VBE_IND_2010!AG$7:AG$732,EUROSTAT_VBE_IND_2010!$B$7:$B$732,$D172,EUROSTAT_VBE_IND_2010!$C$7:$C$732,"*"&amp;RIGHT($A172,3)&amp;"*",EUROSTAT_VBE_IND_2010!$D$7:$D$732,"554*"))/1000-(SUMIFS(EUROSTAT_VBE_IND_2010!AG$7:AG$732,EUROSTAT_VBE_IND_2010!$B$7:$B$732,$D172,EUROSTAT_VBE_IND_2010!$C$7:$C$732,"*"&amp;RIGHT($A172,3)&amp;"*",EUROSTAT_VBE_IND_2010!$D$7:$D$732,"5543*"))/1000-(SUMIFS(EUROSTAT_VBE_IND_2010!AG$7:AG$732,EUROSTAT_VBE_IND_2010!$B$7:$B$732,$D172,EUROSTAT_VBE_IND_2010!$C$7:$C$732,"*"&amp;RIGHT($A172,3)&amp;"*",EUROSTAT_VBE_IND_2010!$D$7:$D$732,"5544*"))/1000</f>
        <v>0.005</v>
      </c>
    </row>
    <row r="173" spans="1:43">
      <c r="A173" t="str">
        <f>LEFT(EUROSTAT_VBE_IND_2010!$C$190,8)</f>
        <v>B_101815</v>
      </c>
      <c r="B173" s="28" t="s">
        <v>299</v>
      </c>
      <c r="C173" t="s">
        <v>293</v>
      </c>
      <c r="D173" t="s">
        <v>126</v>
      </c>
      <c r="E173" t="s">
        <v>245</v>
      </c>
      <c r="F173" t="s">
        <v>265</v>
      </c>
      <c r="G173" s="17">
        <f>(SUMIFS(EUROSTAT_VBE_IND_2010!E$7:E$732,EUROSTAT_VBE_IND_2010!$B$7:$B$732,$D173,EUROSTAT_VBE_IND_2010!$C$7:$C$732,"*"&amp;RIGHT($A173,3)&amp;"*",EUROSTAT_VBE_IND_2010!$D$7:$D$732,"5543*"))/1000</f>
        <v>0</v>
      </c>
      <c r="H173" s="17">
        <f>(SUMIFS(EUROSTAT_VBE_IND_2010!F$7:F$732,EUROSTAT_VBE_IND_2010!$B$7:$B$732,$D173,EUROSTAT_VBE_IND_2010!$C$7:$C$732,"*"&amp;RIGHT($A173,3)&amp;"*",EUROSTAT_VBE_IND_2010!$D$7:$D$732,"5543*"))/1000</f>
        <v>0</v>
      </c>
      <c r="I173" s="17">
        <f>(SUMIFS(EUROSTAT_VBE_IND_2010!G$7:G$732,EUROSTAT_VBE_IND_2010!$B$7:$B$732,$D173,EUROSTAT_VBE_IND_2010!$C$7:$C$732,"*"&amp;RIGHT($A173,3)&amp;"*",EUROSTAT_VBE_IND_2010!$D$7:$D$732,"5543*"))/1000</f>
        <v>0</v>
      </c>
      <c r="J173" s="198">
        <f>SUMIFS('IEA Bal_CH-IND'!$D$30:$D$329,'IEA Bal_CH-IND'!$A$30:$A$329,"*"&amp;RIGHT($B173,8),'IEA Bal_CH-IND'!$C$30:$C$329,'Aggregated Balance-IND_2010'!$E173)</f>
        <v>0</v>
      </c>
      <c r="K173" s="17">
        <f>(SUMIFS(EUROSTAT_VBE_IND_2010!H$7:H$732,EUROSTAT_VBE_IND_2010!$B$7:$B$732,$D173,EUROSTAT_VBE_IND_2010!$C$7:$C$732,"*"&amp;RIGHT($A173,3)&amp;"*",EUROSTAT_VBE_IND_2010!$D$7:$D$732,"5543*"))/1000</f>
        <v>0</v>
      </c>
      <c r="L173" s="17">
        <f>(SUMIFS(EUROSTAT_VBE_IND_2010!I$7:I$732,EUROSTAT_VBE_IND_2010!$B$7:$B$732,$D173,EUROSTAT_VBE_IND_2010!$C$7:$C$732,"*"&amp;RIGHT($A173,3)&amp;"*",EUROSTAT_VBE_IND_2010!$D$7:$D$732,"5543*"))/1000</f>
        <v>0</v>
      </c>
      <c r="M173" s="17">
        <f>(SUMIFS(EUROSTAT_VBE_IND_2010!J$7:J$732,EUROSTAT_VBE_IND_2010!$B$7:$B$732,$D173,EUROSTAT_VBE_IND_2010!$C$7:$C$732,"*"&amp;RIGHT($A173,3)&amp;"*",EUROSTAT_VBE_IND_2010!$D$7:$D$732,"5543*"))/1000</f>
        <v>1.768</v>
      </c>
      <c r="N173" s="17">
        <f>(SUMIFS(EUROSTAT_VBE_IND_2010!K$7:K$732,EUROSTAT_VBE_IND_2010!$B$7:$B$732,$D173,EUROSTAT_VBE_IND_2010!$C$7:$C$732,"*"&amp;RIGHT($A173,3)&amp;"*",EUROSTAT_VBE_IND_2010!$D$7:$D$732,"5543*"))/1000</f>
        <v>0</v>
      </c>
      <c r="O173" s="17">
        <f>(SUMIFS(EUROSTAT_VBE_IND_2010!L$7:L$732,EUROSTAT_VBE_IND_2010!$B$7:$B$732,$D173,EUROSTAT_VBE_IND_2010!$C$7:$C$732,"*"&amp;RIGHT($A173,3)&amp;"*",EUROSTAT_VBE_IND_2010!$D$7:$D$732,"5543*"))/1000</f>
        <v>0</v>
      </c>
      <c r="P173" s="17">
        <f>(SUMIFS(EUROSTAT_VBE_IND_2010!M$7:M$732,EUROSTAT_VBE_IND_2010!$B$7:$B$732,$D173,EUROSTAT_VBE_IND_2010!$C$7:$C$732,"*"&amp;RIGHT($A173,3)&amp;"*",EUROSTAT_VBE_IND_2010!$D$7:$D$732,"5543*"))/1000</f>
        <v>0</v>
      </c>
      <c r="Q173" s="17">
        <f>(SUMIFS(EUROSTAT_VBE_IND_2010!N$7:N$732,EUROSTAT_VBE_IND_2010!$B$7:$B$732,$D173,EUROSTAT_VBE_IND_2010!$C$7:$C$732,"*"&amp;RIGHT($A173,3)&amp;"*",EUROSTAT_VBE_IND_2010!$D$7:$D$732,"5543*"))/1000</f>
        <v>0</v>
      </c>
      <c r="R173" s="17">
        <f>(SUMIFS(EUROSTAT_VBE_IND_2010!O$7:O$732,EUROSTAT_VBE_IND_2010!$B$7:$B$732,$D173,EUROSTAT_VBE_IND_2010!$C$7:$C$732,"*"&amp;RIGHT($A173,3)&amp;"*",EUROSTAT_VBE_IND_2010!$D$7:$D$732,"5543*"))/1000</f>
        <v>0</v>
      </c>
      <c r="S173" s="17">
        <f>(SUMIFS(EUROSTAT_VBE_IND_2010!P$7:P$732,EUROSTAT_VBE_IND_2010!$B$7:$B$732,$D173,EUROSTAT_VBE_IND_2010!$C$7:$C$732,"*"&amp;RIGHT($A173,3)&amp;"*",EUROSTAT_VBE_IND_2010!$D$7:$D$732,"5543*"))/1000</f>
        <v>0</v>
      </c>
      <c r="T173" s="17">
        <f>(SUMIFS(EUROSTAT_VBE_IND_2010!Q$7:Q$732,EUROSTAT_VBE_IND_2010!$B$7:$B$732,$D173,EUROSTAT_VBE_IND_2010!$C$7:$C$732,"*"&amp;RIGHT($A173,3)&amp;"*",EUROSTAT_VBE_IND_2010!$D$7:$D$732,"5543*"))/1000</f>
        <v>0</v>
      </c>
      <c r="U173" s="17">
        <f>(SUMIFS(EUROSTAT_VBE_IND_2010!R$7:R$732,EUROSTAT_VBE_IND_2010!$B$7:$B$732,$D173,EUROSTAT_VBE_IND_2010!$C$7:$C$732,"*"&amp;RIGHT($A173,3)&amp;"*",EUROSTAT_VBE_IND_2010!$D$7:$D$732,"5543*"))/1000</f>
        <v>0</v>
      </c>
      <c r="V173" s="17">
        <f>(SUMIFS(EUROSTAT_VBE_IND_2010!S$7:S$732,EUROSTAT_VBE_IND_2010!$B$7:$B$732,$D173,EUROSTAT_VBE_IND_2010!$C$7:$C$732,"*"&amp;RIGHT($A173,3)&amp;"*",EUROSTAT_VBE_IND_2010!$D$7:$D$732,"5543*"))/1000</f>
        <v>0</v>
      </c>
      <c r="W173" s="17">
        <f>(SUMIFS(EUROSTAT_VBE_IND_2010!T$7:T$732,EUROSTAT_VBE_IND_2010!$B$7:$B$732,$D173,EUROSTAT_VBE_IND_2010!$C$7:$C$732,"*"&amp;RIGHT($A173,3)&amp;"*",EUROSTAT_VBE_IND_2010!$D$7:$D$732,"5543*"))/1000</f>
        <v>0</v>
      </c>
      <c r="X173" s="17">
        <f>(SUMIFS(EUROSTAT_VBE_IND_2010!U$7:U$732,EUROSTAT_VBE_IND_2010!$B$7:$B$732,$D173,EUROSTAT_VBE_IND_2010!$C$7:$C$732,"*"&amp;RIGHT($A173,3)&amp;"*",EUROSTAT_VBE_IND_2010!$D$7:$D$732,"5543*"))/1000</f>
        <v>0</v>
      </c>
      <c r="Y173" s="17">
        <f>(SUMIFS(EUROSTAT_VBE_IND_2010!V$7:V$732,EUROSTAT_VBE_IND_2010!$B$7:$B$732,$D173,EUROSTAT_VBE_IND_2010!$C$7:$C$732,"*"&amp;RIGHT($A173,3)&amp;"*",EUROSTAT_VBE_IND_2010!$D$7:$D$732,"5543*"))/1000</f>
        <v>0</v>
      </c>
      <c r="Z173" s="17">
        <f>(SUMIFS(EUROSTAT_VBE_IND_2010!W$7:W$732,EUROSTAT_VBE_IND_2010!$B$7:$B$732,$D173,EUROSTAT_VBE_IND_2010!$C$7:$C$732,"*"&amp;RIGHT($A173,3)&amp;"*",EUROSTAT_VBE_IND_2010!$D$7:$D$732,"5543*"))/1000</f>
        <v>0</v>
      </c>
      <c r="AA173" s="17">
        <f>(SUMIFS(EUROSTAT_VBE_IND_2010!X$7:X$732,EUROSTAT_VBE_IND_2010!$B$7:$B$732,$D173,EUROSTAT_VBE_IND_2010!$C$7:$C$732,"*"&amp;RIGHT($A173,3)&amp;"*",EUROSTAT_VBE_IND_2010!$D$7:$D$732,"5543*"))/1000</f>
        <v>0</v>
      </c>
      <c r="AB173" s="17">
        <f>(SUMIFS(EUROSTAT_VBE_IND_2010!AA$7:AA$732,EUROSTAT_VBE_IND_2010!$B$7:$B$732,$D173,EUROSTAT_VBE_IND_2010!$C$7:$C$732,"*"&amp;RIGHT($A173,3)&amp;"*",EUROSTAT_VBE_IND_2010!$D$7:$D$732,"5543*"))/1000</f>
        <v>0</v>
      </c>
      <c r="AC173" s="17">
        <f>(SUMIFS(EUROSTAT_VBE_IND_2010!AB$7:AB$732,EUROSTAT_VBE_IND_2010!$B$7:$B$732,$D173,EUROSTAT_VBE_IND_2010!$C$7:$C$732,"*"&amp;RIGHT($A173,3)&amp;"*",EUROSTAT_VBE_IND_2010!$D$7:$D$732,"5543*"))/1000</f>
        <v>0</v>
      </c>
      <c r="AD173" s="17">
        <f>(SUMIFS(EUROSTAT_VBE_IND_2010!AC$7:AC$732,EUROSTAT_VBE_IND_2010!$B$7:$B$732,$D173,EUROSTAT_VBE_IND_2010!$C$7:$C$732,"*"&amp;RIGHT($A173,3)&amp;"*",EUROSTAT_VBE_IND_2010!$D$7:$D$732,"5543*"))/1000</f>
        <v>0.248</v>
      </c>
      <c r="AE173" s="17">
        <f>(SUMIFS(EUROSTAT_VBE_IND_2010!AD$7:AD$732,EUROSTAT_VBE_IND_2010!$B$7:$B$732,$D173,EUROSTAT_VBE_IND_2010!$C$7:$C$732,"*"&amp;RIGHT($A173,3)&amp;"*",EUROSTAT_VBE_IND_2010!$D$7:$D$732,"5543*"))/1000</f>
        <v>0</v>
      </c>
      <c r="AF173" s="17">
        <f>(SUMIFS(EUROSTAT_VBE_IND_2010!AE$7:AE$732,EUROSTAT_VBE_IND_2010!$B$7:$B$732,$D173,EUROSTAT_VBE_IND_2010!$C$7:$C$732,"*"&amp;RIGHT($A173,3)&amp;"*",EUROSTAT_VBE_IND_2010!$D$7:$D$732,"5543*"))/1000</f>
        <v>0</v>
      </c>
      <c r="AG173" s="17">
        <f>(SUMIFS(EUROSTAT_VBE_IND_2010!AF$7:AF$732,EUROSTAT_VBE_IND_2010!$B$7:$B$732,$D173,EUROSTAT_VBE_IND_2010!$C$7:$C$732,"*"&amp;RIGHT($A173,3)&amp;"*",EUROSTAT_VBE_IND_2010!$D$7:$D$732,"5543*"))/1000</f>
        <v>0</v>
      </c>
      <c r="AH173" s="17">
        <f>(SUMIFS(EUROSTAT_VBE_IND_2010!AH$7:AH$732,EUROSTAT_VBE_IND_2010!$B$7:$B$732,$D173,EUROSTAT_VBE_IND_2010!$C$7:$C$732,"*"&amp;RIGHT($A173,3)&amp;"*",EUROSTAT_VBE_IND_2010!$D$7:$D$732,"5543*"))/1000</f>
        <v>0</v>
      </c>
      <c r="AI173" s="17">
        <f>(SUMIFS(EUROSTAT_VBE_IND_2010!AI$7:AI$732,EUROSTAT_VBE_IND_2010!$B$7:$B$732,$D173,EUROSTAT_VBE_IND_2010!$C$7:$C$732,"*"&amp;RIGHT($A173,3)&amp;"*",EUROSTAT_VBE_IND_2010!$D$7:$D$732,"5543*"))/1000</f>
        <v>0</v>
      </c>
      <c r="AJ173" s="17">
        <f>(SUMIFS(EUROSTAT_VBE_IND_2010!AJ$7:AJ$732,EUROSTAT_VBE_IND_2010!$B$7:$B$732,$D173,EUROSTAT_VBE_IND_2010!$C$7:$C$732,"*"&amp;RIGHT($A173,3)&amp;"*",EUROSTAT_VBE_IND_2010!$D$7:$D$732,"5543*"))/1000</f>
        <v>0</v>
      </c>
      <c r="AK173" s="17">
        <f>(SUMIFS(EUROSTAT_VBE_IND_2010!AK$7:AK$732,EUROSTAT_VBE_IND_2010!$B$7:$B$732,$D173,EUROSTAT_VBE_IND_2010!$C$7:$C$732,"*"&amp;RIGHT($A173,3)&amp;"*",EUROSTAT_VBE_IND_2010!$D$7:$D$732,"5543*"))/1000</f>
        <v>0</v>
      </c>
      <c r="AL173" s="198">
        <f>SUMIFS('IEA Bal_AL-IND'!$D$30:$D$329,'IEA Bal_AL-IND'!$A$30:$A$329,"*"&amp;RIGHT($B173,8),'IEA Bal_AL-IND'!$C$30:$C$329,'Aggregated Balance-IND_2010'!$E173)</f>
        <v>0</v>
      </c>
      <c r="AM173" s="198">
        <f>SUMIFS('IEA Bal_BA-IND'!$D$30:$D$329,'IEA Bal_BA-IND'!$A$30:$A$329,"*"&amp;RIGHT($B173,8),'IEA Bal_BA-IND'!$C$30:$C$329,'Aggregated Balance-IND_2010'!$E173)</f>
        <v>0</v>
      </c>
      <c r="AN173" s="198">
        <f>SUMIFS('IEA Bal_KS-IND'!$D$30:$D$329,'IEA Bal_KS-IND'!$A$30:$A$329,"*"&amp;RIGHT($B173,8),'IEA Bal_KS-IND'!$C$30:$C$329,'Aggregated Balance-IND_2010'!$E173)</f>
        <v>0</v>
      </c>
      <c r="AO173" s="17">
        <f>(SUMIFS(EUROSTAT_VBE_IND_2010!Y$7:Y$732,EUROSTAT_VBE_IND_2010!$B$7:$B$732,$D173,EUROSTAT_VBE_IND_2010!$C$7:$C$732,"*"&amp;RIGHT($A173,3)&amp;"*",EUROSTAT_VBE_IND_2010!$D$7:$D$732,"5543*"))/1000</f>
        <v>0</v>
      </c>
      <c r="AP173" s="17">
        <f>(SUMIFS(EUROSTAT_VBE_IND_2010!Z$7:Z$732,EUROSTAT_VBE_IND_2010!$B$7:$B$732,$D173,EUROSTAT_VBE_IND_2010!$C$7:$C$732,"*"&amp;RIGHT($A173,3)&amp;"*",EUROSTAT_VBE_IND_2010!$D$7:$D$732,"5543*"))/1000</f>
        <v>0</v>
      </c>
      <c r="AQ173" s="17">
        <f>(SUMIFS(EUROSTAT_VBE_IND_2010!AG$7:AG$732,EUROSTAT_VBE_IND_2010!$B$7:$B$732,$D173,EUROSTAT_VBE_IND_2010!$C$7:$C$732,"*"&amp;RIGHT($A173,3)&amp;"*",EUROSTAT_VBE_IND_2010!$D$7:$D$732,"5543*"))/1000</f>
        <v>0</v>
      </c>
    </row>
    <row r="174" spans="1:43">
      <c r="A174" t="str">
        <f>LEFT(EUROSTAT_VBE_IND_2010!$C$190,8)</f>
        <v>B_101815</v>
      </c>
      <c r="B174" s="28" t="s">
        <v>299</v>
      </c>
      <c r="C174" t="s">
        <v>293</v>
      </c>
      <c r="D174" t="s">
        <v>126</v>
      </c>
      <c r="E174" t="s">
        <v>246</v>
      </c>
      <c r="F174" t="s">
        <v>266</v>
      </c>
      <c r="G174" s="17">
        <f>(SUMIFS(EUROSTAT_VBE_IND_2010!E$7:E$732,EUROSTAT_VBE_IND_2010!$B$7:$B$732,$D174,EUROSTAT_VBE_IND_2010!$C$7:$C$732,"*"&amp;RIGHT($A174,3)&amp;"*",EUROSTAT_VBE_IND_2010!$D$7:$D$732,"7100*"))/1000</f>
        <v>5.089</v>
      </c>
      <c r="H174" s="17">
        <f>(SUMIFS(EUROSTAT_VBE_IND_2010!F$7:F$732,EUROSTAT_VBE_IND_2010!$B$7:$B$732,$D174,EUROSTAT_VBE_IND_2010!$C$7:$C$732,"*"&amp;RIGHT($A174,3)&amp;"*",EUROSTAT_VBE_IND_2010!$D$7:$D$732,"7100*"))/1000</f>
        <v>0</v>
      </c>
      <c r="I174" s="17">
        <f>(SUMIFS(EUROSTAT_VBE_IND_2010!G$7:G$732,EUROSTAT_VBE_IND_2010!$B$7:$B$732,$D174,EUROSTAT_VBE_IND_2010!$C$7:$C$732,"*"&amp;RIGHT($A174,3)&amp;"*",EUROSTAT_VBE_IND_2010!$D$7:$D$732,"7100*"))/1000</f>
        <v>0</v>
      </c>
      <c r="J174" s="198">
        <f>SUMIFS('IEA Bal_CH-IND'!$D$30:$D$329,'IEA Bal_CH-IND'!$A$30:$A$329,"*"&amp;RIGHT($B174,8),'IEA Bal_CH-IND'!$C$30:$C$329,'Aggregated Balance-IND_2010'!$E174)</f>
        <v>3.25436</v>
      </c>
      <c r="K174" s="17">
        <f>(SUMIFS(EUROSTAT_VBE_IND_2010!H$7:H$732,EUROSTAT_VBE_IND_2010!$B$7:$B$732,$D174,EUROSTAT_VBE_IND_2010!$C$7:$C$732,"*"&amp;RIGHT($A174,3)&amp;"*",EUROSTAT_VBE_IND_2010!$D$7:$D$732,"7100*"))/1000</f>
        <v>0</v>
      </c>
      <c r="L174" s="17">
        <f>(SUMIFS(EUROSTAT_VBE_IND_2010!I$7:I$732,EUROSTAT_VBE_IND_2010!$B$7:$B$732,$D174,EUROSTAT_VBE_IND_2010!$C$7:$C$732,"*"&amp;RIGHT($A174,3)&amp;"*",EUROSTAT_VBE_IND_2010!$D$7:$D$732,"7100*"))/1000</f>
        <v>0.114</v>
      </c>
      <c r="M174" s="17">
        <f>(SUMIFS(EUROSTAT_VBE_IND_2010!J$7:J$732,EUROSTAT_VBE_IND_2010!$B$7:$B$732,$D174,EUROSTAT_VBE_IND_2010!$C$7:$C$732,"*"&amp;RIGHT($A174,3)&amp;"*",EUROSTAT_VBE_IND_2010!$D$7:$D$732,"7100*"))/1000</f>
        <v>4.777</v>
      </c>
      <c r="N174" s="17">
        <f>(SUMIFS(EUROSTAT_VBE_IND_2010!K$7:K$732,EUROSTAT_VBE_IND_2010!$B$7:$B$732,$D174,EUROSTAT_VBE_IND_2010!$C$7:$C$732,"*"&amp;RIGHT($A174,3)&amp;"*",EUROSTAT_VBE_IND_2010!$D$7:$D$732,"7100*"))/1000</f>
        <v>0</v>
      </c>
      <c r="O174" s="17">
        <f>(SUMIFS(EUROSTAT_VBE_IND_2010!L$7:L$732,EUROSTAT_VBE_IND_2010!$B$7:$B$732,$D174,EUROSTAT_VBE_IND_2010!$C$7:$C$732,"*"&amp;RIGHT($A174,3)&amp;"*",EUROSTAT_VBE_IND_2010!$D$7:$D$732,"7100*"))/1000</f>
        <v>0</v>
      </c>
      <c r="P174" s="17">
        <f>(SUMIFS(EUROSTAT_VBE_IND_2010!M$7:M$732,EUROSTAT_VBE_IND_2010!$B$7:$B$732,$D174,EUROSTAT_VBE_IND_2010!$C$7:$C$732,"*"&amp;RIGHT($A174,3)&amp;"*",EUROSTAT_VBE_IND_2010!$D$7:$D$732,"7100*"))/1000</f>
        <v>0</v>
      </c>
      <c r="Q174" s="17">
        <f>(SUMIFS(EUROSTAT_VBE_IND_2010!N$7:N$732,EUROSTAT_VBE_IND_2010!$B$7:$B$732,$D174,EUROSTAT_VBE_IND_2010!$C$7:$C$732,"*"&amp;RIGHT($A174,3)&amp;"*",EUROSTAT_VBE_IND_2010!$D$7:$D$732,"7100*"))/1000</f>
        <v>0</v>
      </c>
      <c r="R174" s="17">
        <f>(SUMIFS(EUROSTAT_VBE_IND_2010!O$7:O$732,EUROSTAT_VBE_IND_2010!$B$7:$B$732,$D174,EUROSTAT_VBE_IND_2010!$C$7:$C$732,"*"&amp;RIGHT($A174,3)&amp;"*",EUROSTAT_VBE_IND_2010!$D$7:$D$732,"7100*"))/1000</f>
        <v>0.082</v>
      </c>
      <c r="S174" s="17">
        <f>(SUMIFS(EUROSTAT_VBE_IND_2010!P$7:P$732,EUROSTAT_VBE_IND_2010!$B$7:$B$732,$D174,EUROSTAT_VBE_IND_2010!$C$7:$C$732,"*"&amp;RIGHT($A174,3)&amp;"*",EUROSTAT_VBE_IND_2010!$D$7:$D$732,"7100*"))/1000</f>
        <v>0</v>
      </c>
      <c r="T174" s="17">
        <f>(SUMIFS(EUROSTAT_VBE_IND_2010!Q$7:Q$732,EUROSTAT_VBE_IND_2010!$B$7:$B$732,$D174,EUROSTAT_VBE_IND_2010!$C$7:$C$732,"*"&amp;RIGHT($A174,3)&amp;"*",EUROSTAT_VBE_IND_2010!$D$7:$D$732,"7100*"))/1000</f>
        <v>0</v>
      </c>
      <c r="U174" s="17">
        <f>(SUMIFS(EUROSTAT_VBE_IND_2010!R$7:R$732,EUROSTAT_VBE_IND_2010!$B$7:$B$732,$D174,EUROSTAT_VBE_IND_2010!$C$7:$C$732,"*"&amp;RIGHT($A174,3)&amp;"*",EUROSTAT_VBE_IND_2010!$D$7:$D$732,"7100*"))/1000</f>
        <v>0.012</v>
      </c>
      <c r="V174" s="17">
        <f>(SUMIFS(EUROSTAT_VBE_IND_2010!S$7:S$732,EUROSTAT_VBE_IND_2010!$B$7:$B$732,$D174,EUROSTAT_VBE_IND_2010!$C$7:$C$732,"*"&amp;RIGHT($A174,3)&amp;"*",EUROSTAT_VBE_IND_2010!$D$7:$D$732,"7100*"))/1000</f>
        <v>0</v>
      </c>
      <c r="W174" s="17">
        <f>(SUMIFS(EUROSTAT_VBE_IND_2010!T$7:T$732,EUROSTAT_VBE_IND_2010!$B$7:$B$732,$D174,EUROSTAT_VBE_IND_2010!$C$7:$C$732,"*"&amp;RIGHT($A174,3)&amp;"*",EUROSTAT_VBE_IND_2010!$D$7:$D$732,"7100*"))/1000</f>
        <v>0</v>
      </c>
      <c r="X174" s="17">
        <f>(SUMIFS(EUROSTAT_VBE_IND_2010!U$7:U$732,EUROSTAT_VBE_IND_2010!$B$7:$B$732,$D174,EUROSTAT_VBE_IND_2010!$C$7:$C$732,"*"&amp;RIGHT($A174,3)&amp;"*",EUROSTAT_VBE_IND_2010!$D$7:$D$732,"7100*"))/1000</f>
        <v>0</v>
      </c>
      <c r="Y174" s="17">
        <f>(SUMIFS(EUROSTAT_VBE_IND_2010!V$7:V$732,EUROSTAT_VBE_IND_2010!$B$7:$B$732,$D174,EUROSTAT_VBE_IND_2010!$C$7:$C$732,"*"&amp;RIGHT($A174,3)&amp;"*",EUROSTAT_VBE_IND_2010!$D$7:$D$732,"7100*"))/1000</f>
        <v>0</v>
      </c>
      <c r="Z174" s="17">
        <f>(SUMIFS(EUROSTAT_VBE_IND_2010!W$7:W$732,EUROSTAT_VBE_IND_2010!$B$7:$B$732,$D174,EUROSTAT_VBE_IND_2010!$C$7:$C$732,"*"&amp;RIGHT($A174,3)&amp;"*",EUROSTAT_VBE_IND_2010!$D$7:$D$732,"7100*"))/1000</f>
        <v>0</v>
      </c>
      <c r="AA174" s="17">
        <f>(SUMIFS(EUROSTAT_VBE_IND_2010!X$7:X$732,EUROSTAT_VBE_IND_2010!$B$7:$B$732,$D174,EUROSTAT_VBE_IND_2010!$C$7:$C$732,"*"&amp;RIGHT($A174,3)&amp;"*",EUROSTAT_VBE_IND_2010!$D$7:$D$732,"7100*"))/1000</f>
        <v>0</v>
      </c>
      <c r="AB174" s="17">
        <f>(SUMIFS(EUROSTAT_VBE_IND_2010!AA$7:AA$732,EUROSTAT_VBE_IND_2010!$B$7:$B$732,$D174,EUROSTAT_VBE_IND_2010!$C$7:$C$732,"*"&amp;RIGHT($A174,3)&amp;"*",EUROSTAT_VBE_IND_2010!$D$7:$D$732,"7100*"))/1000</f>
        <v>0</v>
      </c>
      <c r="AC174" s="17">
        <f>(SUMIFS(EUROSTAT_VBE_IND_2010!AB$7:AB$732,EUROSTAT_VBE_IND_2010!$B$7:$B$732,$D174,EUROSTAT_VBE_IND_2010!$C$7:$C$732,"*"&amp;RIGHT($A174,3)&amp;"*",EUROSTAT_VBE_IND_2010!$D$7:$D$732,"7100*"))/1000</f>
        <v>0</v>
      </c>
      <c r="AD174" s="17">
        <f>(SUMIFS(EUROSTAT_VBE_IND_2010!AC$7:AC$732,EUROSTAT_VBE_IND_2010!$B$7:$B$732,$D174,EUROSTAT_VBE_IND_2010!$C$7:$C$732,"*"&amp;RIGHT($A174,3)&amp;"*",EUROSTAT_VBE_IND_2010!$D$7:$D$732,"7100*"))/1000</f>
        <v>0</v>
      </c>
      <c r="AE174" s="17">
        <f>(SUMIFS(EUROSTAT_VBE_IND_2010!AD$7:AD$732,EUROSTAT_VBE_IND_2010!$B$7:$B$732,$D174,EUROSTAT_VBE_IND_2010!$C$7:$C$732,"*"&amp;RIGHT($A174,3)&amp;"*",EUROSTAT_VBE_IND_2010!$D$7:$D$732,"7100*"))/1000</f>
        <v>8.137</v>
      </c>
      <c r="AF174" s="17">
        <f>(SUMIFS(EUROSTAT_VBE_IND_2010!AE$7:AE$732,EUROSTAT_VBE_IND_2010!$B$7:$B$732,$D174,EUROSTAT_VBE_IND_2010!$C$7:$C$732,"*"&amp;RIGHT($A174,3)&amp;"*",EUROSTAT_VBE_IND_2010!$D$7:$D$732,"7100*"))/1000</f>
        <v>0.001</v>
      </c>
      <c r="AG174" s="17">
        <f>(SUMIFS(EUROSTAT_VBE_IND_2010!AF$7:AF$732,EUROSTAT_VBE_IND_2010!$B$7:$B$732,$D174,EUROSTAT_VBE_IND_2010!$C$7:$C$732,"*"&amp;RIGHT($A174,3)&amp;"*",EUROSTAT_VBE_IND_2010!$D$7:$D$732,"7100*"))/1000</f>
        <v>0.77</v>
      </c>
      <c r="AH174" s="17">
        <f>(SUMIFS(EUROSTAT_VBE_IND_2010!AH$7:AH$732,EUROSTAT_VBE_IND_2010!$B$7:$B$732,$D174,EUROSTAT_VBE_IND_2010!$C$7:$C$732,"*"&amp;RIGHT($A174,3)&amp;"*",EUROSTAT_VBE_IND_2010!$D$7:$D$732,"7100*"))/1000</f>
        <v>0</v>
      </c>
      <c r="AI174" s="17">
        <f>(SUMIFS(EUROSTAT_VBE_IND_2010!AI$7:AI$732,EUROSTAT_VBE_IND_2010!$B$7:$B$732,$D174,EUROSTAT_VBE_IND_2010!$C$7:$C$732,"*"&amp;RIGHT($A174,3)&amp;"*",EUROSTAT_VBE_IND_2010!$D$7:$D$732,"7100*"))/1000</f>
        <v>0.169</v>
      </c>
      <c r="AJ174" s="17">
        <f>(SUMIFS(EUROSTAT_VBE_IND_2010!AJ$7:AJ$732,EUROSTAT_VBE_IND_2010!$B$7:$B$732,$D174,EUROSTAT_VBE_IND_2010!$C$7:$C$732,"*"&amp;RIGHT($A174,3)&amp;"*",EUROSTAT_VBE_IND_2010!$D$7:$D$732,"7100*"))/1000</f>
        <v>0.495</v>
      </c>
      <c r="AK174" s="17">
        <f>(SUMIFS(EUROSTAT_VBE_IND_2010!AK$7:AK$732,EUROSTAT_VBE_IND_2010!$B$7:$B$732,$D174,EUROSTAT_VBE_IND_2010!$C$7:$C$732,"*"&amp;RIGHT($A174,3)&amp;"*",EUROSTAT_VBE_IND_2010!$D$7:$D$732,"7100*"))/1000</f>
        <v>0</v>
      </c>
      <c r="AL174" s="198">
        <f>SUMIFS('IEA Bal_AL-IND'!$D$30:$D$329,'IEA Bal_AL-IND'!$A$30:$A$329,"*"&amp;RIGHT($B174,8),'IEA Bal_AL-IND'!$C$30:$C$329,'Aggregated Balance-IND_2010'!$E174)</f>
        <v>0</v>
      </c>
      <c r="AM174" s="198">
        <f>SUMIFS('IEA Bal_BA-IND'!$D$30:$D$329,'IEA Bal_BA-IND'!$A$30:$A$329,"*"&amp;RIGHT($B174,8),'IEA Bal_BA-IND'!$C$30:$C$329,'Aggregated Balance-IND_2010'!$E174)</f>
        <v>0</v>
      </c>
      <c r="AN174" s="198">
        <f>SUMIFS('IEA Bal_KS-IND'!$D$30:$D$329,'IEA Bal_KS-IND'!$A$30:$A$329,"*"&amp;RIGHT($B174,8),'IEA Bal_KS-IND'!$C$30:$C$329,'Aggregated Balance-IND_2010'!$E174)</f>
        <v>0</v>
      </c>
      <c r="AO174" s="17">
        <f>(SUMIFS(EUROSTAT_VBE_IND_2010!Y$7:Y$732,EUROSTAT_VBE_IND_2010!$B$7:$B$732,$D174,EUROSTAT_VBE_IND_2010!$C$7:$C$732,"*"&amp;RIGHT($A174,3)&amp;"*",EUROSTAT_VBE_IND_2010!$D$7:$D$732,"7100*"))/1000</f>
        <v>0</v>
      </c>
      <c r="AP174" s="17">
        <f>(SUMIFS(EUROSTAT_VBE_IND_2010!Z$7:Z$732,EUROSTAT_VBE_IND_2010!$B$7:$B$732,$D174,EUROSTAT_VBE_IND_2010!$C$7:$C$732,"*"&amp;RIGHT($A174,3)&amp;"*",EUROSTAT_VBE_IND_2010!$D$7:$D$732,"7100*"))/1000</f>
        <v>0</v>
      </c>
      <c r="AQ174" s="17">
        <f>(SUMIFS(EUROSTAT_VBE_IND_2010!AG$7:AG$732,EUROSTAT_VBE_IND_2010!$B$7:$B$732,$D174,EUROSTAT_VBE_IND_2010!$C$7:$C$732,"*"&amp;RIGHT($A174,3)&amp;"*",EUROSTAT_VBE_IND_2010!$D$7:$D$732,"7100*"))/1000</f>
        <v>0</v>
      </c>
    </row>
    <row r="175" spans="1:43">
      <c r="A175" t="str">
        <f>LEFT(EUROSTAT_VBE_IND_2010!$C$190,8)</f>
        <v>B_101815</v>
      </c>
      <c r="B175" s="28" t="s">
        <v>299</v>
      </c>
      <c r="C175" t="s">
        <v>293</v>
      </c>
      <c r="D175" t="s">
        <v>126</v>
      </c>
      <c r="E175" t="s">
        <v>247</v>
      </c>
      <c r="F175" t="s">
        <v>267</v>
      </c>
      <c r="G175" s="17">
        <f>(SUMIFS(EUROSTAT_VBE_IND_2010!E$7:E$732,EUROSTAT_VBE_IND_2010!$B$7:$B$732,$D175,EUROSTAT_VBE_IND_2010!$C$7:$C$732,"*"&amp;RIGHT($A175,3)&amp;"*",EUROSTAT_VBE_IND_2010!$D$7:$D$732,"6000*"))/1000</f>
        <v>15.167</v>
      </c>
      <c r="H175" s="17">
        <f>(SUMIFS(EUROSTAT_VBE_IND_2010!F$7:F$732,EUROSTAT_VBE_IND_2010!$B$7:$B$732,$D175,EUROSTAT_VBE_IND_2010!$C$7:$C$732,"*"&amp;RIGHT($A175,3)&amp;"*",EUROSTAT_VBE_IND_2010!$D$7:$D$732,"6000*"))/1000</f>
        <v>48.6</v>
      </c>
      <c r="I175" s="17">
        <f>(SUMIFS(EUROSTAT_VBE_IND_2010!G$7:G$732,EUROSTAT_VBE_IND_2010!$B$7:$B$732,$D175,EUROSTAT_VBE_IND_2010!$C$7:$C$732,"*"&amp;RIGHT($A175,3)&amp;"*",EUROSTAT_VBE_IND_2010!$D$7:$D$732,"6000*"))/1000</f>
        <v>3.38</v>
      </c>
      <c r="J175" s="198">
        <f>SUMIFS('IEA Bal_CH-IND'!$D$30:$D$329,'IEA Bal_CH-IND'!$A$30:$A$329,"*"&amp;RIGHT($B175,8),'IEA Bal_CH-IND'!$C$30:$C$329,'Aggregated Balance-IND_2010'!$E175)</f>
        <v>13.15677</v>
      </c>
      <c r="K175" s="17">
        <f>(SUMIFS(EUROSTAT_VBE_IND_2010!H$7:H$732,EUROSTAT_VBE_IND_2010!$B$7:$B$732,$D175,EUROSTAT_VBE_IND_2010!$C$7:$C$732,"*"&amp;RIGHT($A175,3)&amp;"*",EUROSTAT_VBE_IND_2010!$D$7:$D$732,"6000*"))/1000</f>
        <v>0.108</v>
      </c>
      <c r="L175" s="17">
        <f>(SUMIFS(EUROSTAT_VBE_IND_2010!I$7:I$732,EUROSTAT_VBE_IND_2010!$B$7:$B$732,$D175,EUROSTAT_VBE_IND_2010!$C$7:$C$732,"*"&amp;RIGHT($A175,3)&amp;"*",EUROSTAT_VBE_IND_2010!$D$7:$D$732,"6000*"))/1000</f>
        <v>12.884</v>
      </c>
      <c r="M175" s="17">
        <f>(SUMIFS(EUROSTAT_VBE_IND_2010!J$7:J$732,EUROSTAT_VBE_IND_2010!$B$7:$B$732,$D175,EUROSTAT_VBE_IND_2010!$C$7:$C$732,"*"&amp;RIGHT($A175,3)&amp;"*",EUROSTAT_VBE_IND_2010!$D$7:$D$732,"6000*"))/1000</f>
        <v>188.413</v>
      </c>
      <c r="N175" s="17">
        <f>(SUMIFS(EUROSTAT_VBE_IND_2010!K$7:K$732,EUROSTAT_VBE_IND_2010!$B$7:$B$732,$D175,EUROSTAT_VBE_IND_2010!$C$7:$C$732,"*"&amp;RIGHT($A175,3)&amp;"*",EUROSTAT_VBE_IND_2010!$D$7:$D$732,"6000*"))/1000</f>
        <v>4.536</v>
      </c>
      <c r="O175" s="17">
        <f>(SUMIFS(EUROSTAT_VBE_IND_2010!L$7:L$732,EUROSTAT_VBE_IND_2010!$B$7:$B$732,$D175,EUROSTAT_VBE_IND_2010!$C$7:$C$732,"*"&amp;RIGHT($A175,3)&amp;"*",EUROSTAT_VBE_IND_2010!$D$7:$D$732,"6000*"))/1000</f>
        <v>0.907</v>
      </c>
      <c r="P175" s="17">
        <f>(SUMIFS(EUROSTAT_VBE_IND_2010!M$7:M$732,EUROSTAT_VBE_IND_2010!$B$7:$B$732,$D175,EUROSTAT_VBE_IND_2010!$C$7:$C$732,"*"&amp;RIGHT($A175,3)&amp;"*",EUROSTAT_VBE_IND_2010!$D$7:$D$732,"6000*"))/1000</f>
        <v>1.897</v>
      </c>
      <c r="Q175" s="17">
        <f>(SUMIFS(EUROSTAT_VBE_IND_2010!N$7:N$732,EUROSTAT_VBE_IND_2010!$B$7:$B$732,$D175,EUROSTAT_VBE_IND_2010!$C$7:$C$732,"*"&amp;RIGHT($A175,3)&amp;"*",EUROSTAT_VBE_IND_2010!$D$7:$D$732,"6000*"))/1000</f>
        <v>31.097</v>
      </c>
      <c r="R175" s="17">
        <f>(SUMIFS(EUROSTAT_VBE_IND_2010!O$7:O$732,EUROSTAT_VBE_IND_2010!$B$7:$B$732,$D175,EUROSTAT_VBE_IND_2010!$C$7:$C$732,"*"&amp;RIGHT($A175,3)&amp;"*",EUROSTAT_VBE_IND_2010!$D$7:$D$732,"6000*"))/1000</f>
        <v>16.542</v>
      </c>
      <c r="S175" s="17">
        <f>(SUMIFS(EUROSTAT_VBE_IND_2010!P$7:P$732,EUROSTAT_VBE_IND_2010!$B$7:$B$732,$D175,EUROSTAT_VBE_IND_2010!$C$7:$C$732,"*"&amp;RIGHT($A175,3)&amp;"*",EUROSTAT_VBE_IND_2010!$D$7:$D$732,"6000*"))/1000</f>
        <v>99.504</v>
      </c>
      <c r="T175" s="17">
        <f>(SUMIFS(EUROSTAT_VBE_IND_2010!Q$7:Q$732,EUROSTAT_VBE_IND_2010!$B$7:$B$732,$D175,EUROSTAT_VBE_IND_2010!$C$7:$C$732,"*"&amp;RIGHT($A175,3)&amp;"*",EUROSTAT_VBE_IND_2010!$D$7:$D$732,"6000*"))/1000</f>
        <v>1.714</v>
      </c>
      <c r="U175" s="17">
        <f>(SUMIFS(EUROSTAT_VBE_IND_2010!R$7:R$732,EUROSTAT_VBE_IND_2010!$B$7:$B$732,$D175,EUROSTAT_VBE_IND_2010!$C$7:$C$732,"*"&amp;RIGHT($A175,3)&amp;"*",EUROSTAT_VBE_IND_2010!$D$7:$D$732,"6000*"))/1000</f>
        <v>8.334</v>
      </c>
      <c r="V175" s="17">
        <f>(SUMIFS(EUROSTAT_VBE_IND_2010!S$7:S$732,EUROSTAT_VBE_IND_2010!$B$7:$B$732,$D175,EUROSTAT_VBE_IND_2010!$C$7:$C$732,"*"&amp;RIGHT($A175,3)&amp;"*",EUROSTAT_VBE_IND_2010!$D$7:$D$732,"6000*"))/1000</f>
        <v>5.951</v>
      </c>
      <c r="W175" s="17">
        <f>(SUMIFS(EUROSTAT_VBE_IND_2010!T$7:T$732,EUROSTAT_VBE_IND_2010!$B$7:$B$732,$D175,EUROSTAT_VBE_IND_2010!$C$7:$C$732,"*"&amp;RIGHT($A175,3)&amp;"*",EUROSTAT_VBE_IND_2010!$D$7:$D$732,"6000*"))/1000</f>
        <v>0.155</v>
      </c>
      <c r="X175" s="17">
        <f>(SUMIFS(EUROSTAT_VBE_IND_2010!U$7:U$732,EUROSTAT_VBE_IND_2010!$B$7:$B$732,$D175,EUROSTAT_VBE_IND_2010!$C$7:$C$732,"*"&amp;RIGHT($A175,3)&amp;"*",EUROSTAT_VBE_IND_2010!$D$7:$D$732,"6000*"))/1000</f>
        <v>55.948</v>
      </c>
      <c r="Y175" s="17">
        <f>(SUMIFS(EUROSTAT_VBE_IND_2010!V$7:V$732,EUROSTAT_VBE_IND_2010!$B$7:$B$732,$D175,EUROSTAT_VBE_IND_2010!$C$7:$C$732,"*"&amp;RIGHT($A175,3)&amp;"*",EUROSTAT_VBE_IND_2010!$D$7:$D$732,"6000*"))/1000</f>
        <v>2.448</v>
      </c>
      <c r="Z175" s="17">
        <f>(SUMIFS(EUROSTAT_VBE_IND_2010!W$7:W$732,EUROSTAT_VBE_IND_2010!$B$7:$B$732,$D175,EUROSTAT_VBE_IND_2010!$C$7:$C$732,"*"&amp;RIGHT($A175,3)&amp;"*",EUROSTAT_VBE_IND_2010!$D$7:$D$732,"6000*"))/1000</f>
        <v>1.264</v>
      </c>
      <c r="AA175" s="17">
        <f>(SUMIFS(EUROSTAT_VBE_IND_2010!X$7:X$732,EUROSTAT_VBE_IND_2010!$B$7:$B$732,$D175,EUROSTAT_VBE_IND_2010!$C$7:$C$732,"*"&amp;RIGHT($A175,3)&amp;"*",EUROSTAT_VBE_IND_2010!$D$7:$D$732,"6000*"))/1000</f>
        <v>0.227</v>
      </c>
      <c r="AB175" s="17">
        <f>(SUMIFS(EUROSTAT_VBE_IND_2010!AA$7:AA$732,EUROSTAT_VBE_IND_2010!$B$7:$B$732,$D175,EUROSTAT_VBE_IND_2010!$C$7:$C$732,"*"&amp;RIGHT($A175,3)&amp;"*",EUROSTAT_VBE_IND_2010!$D$7:$D$732,"6000*"))/1000</f>
        <v>0</v>
      </c>
      <c r="AC175" s="17">
        <f>(SUMIFS(EUROSTAT_VBE_IND_2010!AB$7:AB$732,EUROSTAT_VBE_IND_2010!$B$7:$B$732,$D175,EUROSTAT_VBE_IND_2010!$C$7:$C$732,"*"&amp;RIGHT($A175,3)&amp;"*",EUROSTAT_VBE_IND_2010!$D$7:$D$732,"6000*"))/1000</f>
        <v>48.402</v>
      </c>
      <c r="AD175" s="17">
        <f>(SUMIFS(EUROSTAT_VBE_IND_2010!AC$7:AC$732,EUROSTAT_VBE_IND_2010!$B$7:$B$732,$D175,EUROSTAT_VBE_IND_2010!$C$7:$C$732,"*"&amp;RIGHT($A175,3)&amp;"*",EUROSTAT_VBE_IND_2010!$D$7:$D$732,"6000*"))/1000</f>
        <v>28.12</v>
      </c>
      <c r="AE175" s="17">
        <f>(SUMIFS(EUROSTAT_VBE_IND_2010!AD$7:AD$732,EUROSTAT_VBE_IND_2010!$B$7:$B$732,$D175,EUROSTAT_VBE_IND_2010!$C$7:$C$732,"*"&amp;RIGHT($A175,3)&amp;"*",EUROSTAT_VBE_IND_2010!$D$7:$D$732,"6000*"))/1000</f>
        <v>27.241</v>
      </c>
      <c r="AF175" s="17">
        <f>(SUMIFS(EUROSTAT_VBE_IND_2010!AE$7:AE$732,EUROSTAT_VBE_IND_2010!$B$7:$B$732,$D175,EUROSTAT_VBE_IND_2010!$C$7:$C$732,"*"&amp;RIGHT($A175,3)&amp;"*",EUROSTAT_VBE_IND_2010!$D$7:$D$732,"6000*"))/1000</f>
        <v>8.968</v>
      </c>
      <c r="AG175" s="17">
        <f>(SUMIFS(EUROSTAT_VBE_IND_2010!AF$7:AF$732,EUROSTAT_VBE_IND_2010!$B$7:$B$732,$D175,EUROSTAT_VBE_IND_2010!$C$7:$C$732,"*"&amp;RIGHT($A175,3)&amp;"*",EUROSTAT_VBE_IND_2010!$D$7:$D$732,"6000*"))/1000</f>
        <v>12.485</v>
      </c>
      <c r="AH175" s="17">
        <f>(SUMIFS(EUROSTAT_VBE_IND_2010!AH$7:AH$732,EUROSTAT_VBE_IND_2010!$B$7:$B$732,$D175,EUROSTAT_VBE_IND_2010!$C$7:$C$732,"*"&amp;RIGHT($A175,3)&amp;"*",EUROSTAT_VBE_IND_2010!$D$7:$D$732,"6000*"))/1000</f>
        <v>17.69</v>
      </c>
      <c r="AI175" s="17">
        <f>(SUMIFS(EUROSTAT_VBE_IND_2010!AI$7:AI$732,EUROSTAT_VBE_IND_2010!$B$7:$B$732,$D175,EUROSTAT_VBE_IND_2010!$C$7:$C$732,"*"&amp;RIGHT($A175,3)&amp;"*",EUROSTAT_VBE_IND_2010!$D$7:$D$732,"6000*"))/1000</f>
        <v>2.383</v>
      </c>
      <c r="AJ175" s="17">
        <f>(SUMIFS(EUROSTAT_VBE_IND_2010!AJ$7:AJ$732,EUROSTAT_VBE_IND_2010!$B$7:$B$732,$D175,EUROSTAT_VBE_IND_2010!$C$7:$C$732,"*"&amp;RIGHT($A175,3)&amp;"*",EUROSTAT_VBE_IND_2010!$D$7:$D$732,"6000*"))/1000</f>
        <v>2.894</v>
      </c>
      <c r="AK175" s="17">
        <f>(SUMIFS(EUROSTAT_VBE_IND_2010!AK$7:AK$732,EUROSTAT_VBE_IND_2010!$B$7:$B$732,$D175,EUROSTAT_VBE_IND_2010!$C$7:$C$732,"*"&amp;RIGHT($A175,3)&amp;"*",EUROSTAT_VBE_IND_2010!$D$7:$D$732,"6000*"))/1000</f>
        <v>66.434</v>
      </c>
      <c r="AL175" s="198">
        <f>SUMIFS('IEA Bal_AL-IND'!$D$30:$D$329,'IEA Bal_AL-IND'!$A$30:$A$329,"*"&amp;RIGHT($B175,8),'IEA Bal_AL-IND'!$C$30:$C$329,'Aggregated Balance-IND_2010'!$E175)</f>
        <v>0.29525</v>
      </c>
      <c r="AM175" s="198">
        <f>SUMIFS('IEA Bal_BA-IND'!$D$30:$D$329,'IEA Bal_BA-IND'!$A$30:$A$329,"*"&amp;RIGHT($B175,8),'IEA Bal_BA-IND'!$C$30:$C$329,'Aggregated Balance-IND_2010'!$E175)</f>
        <v>0.29165</v>
      </c>
      <c r="AN175" s="198">
        <f>SUMIFS('IEA Bal_KS-IND'!$D$30:$D$329,'IEA Bal_KS-IND'!$A$30:$A$329,"*"&amp;RIGHT($B175,8),'IEA Bal_KS-IND'!$C$30:$C$329,'Aggregated Balance-IND_2010'!$E175)</f>
        <v>0.0108</v>
      </c>
      <c r="AO175" s="17">
        <f>(SUMIFS(EUROSTAT_VBE_IND_2010!Y$7:Y$732,EUROSTAT_VBE_IND_2010!$B$7:$B$732,$D175,EUROSTAT_VBE_IND_2010!$C$7:$C$732,"*"&amp;RIGHT($A175,3)&amp;"*",EUROSTAT_VBE_IND_2010!$D$7:$D$732,"6000*"))/1000</f>
        <v>0.004</v>
      </c>
      <c r="AP175" s="17">
        <f>(SUMIFS(EUROSTAT_VBE_IND_2010!Z$7:Z$732,EUROSTAT_VBE_IND_2010!$B$7:$B$732,$D175,EUROSTAT_VBE_IND_2010!$C$7:$C$732,"*"&amp;RIGHT($A175,3)&amp;"*",EUROSTAT_VBE_IND_2010!$D$7:$D$732,"6000*"))/1000</f>
        <v>0.23</v>
      </c>
      <c r="AQ175" s="17">
        <f>(SUMIFS(EUROSTAT_VBE_IND_2010!AG$7:AG$732,EUROSTAT_VBE_IND_2010!$B$7:$B$732,$D175,EUROSTAT_VBE_IND_2010!$C$7:$C$732,"*"&amp;RIGHT($A175,3)&amp;"*",EUROSTAT_VBE_IND_2010!$D$7:$D$732,"6000*"))/1000</f>
        <v>3.326</v>
      </c>
    </row>
    <row r="176" spans="1:43">
      <c r="A176" t="str">
        <f>LEFT(EUROSTAT_VBE_IND_2010!$C$190,8)</f>
        <v>B_101815</v>
      </c>
      <c r="B176" s="28" t="s">
        <v>299</v>
      </c>
      <c r="C176" t="s">
        <v>293</v>
      </c>
      <c r="D176" t="s">
        <v>126</v>
      </c>
      <c r="E176" t="s">
        <v>248</v>
      </c>
      <c r="F176" t="s">
        <v>268</v>
      </c>
      <c r="G176" s="17">
        <f>(SUMIFS(EUROSTAT_VBE_IND_2010!E$7:E$732,EUROSTAT_VBE_IND_2010!$B$7:$B$732,$D176,EUROSTAT_VBE_IND_2010!$C$7:$C$732,"*"&amp;RIGHT($A176,3)&amp;"*",EUROSTAT_VBE_IND_2010!$D$7:$D$732,"5200*"))/1000</f>
        <v>2.699</v>
      </c>
      <c r="H176" s="17">
        <f>(SUMIFS(EUROSTAT_VBE_IND_2010!F$7:F$732,EUROSTAT_VBE_IND_2010!$B$7:$B$732,$D176,EUROSTAT_VBE_IND_2010!$C$7:$C$732,"*"&amp;RIGHT($A176,3)&amp;"*",EUROSTAT_VBE_IND_2010!$D$7:$D$732,"5200*"))/1000</f>
        <v>19.717</v>
      </c>
      <c r="I176" s="17">
        <f>(SUMIFS(EUROSTAT_VBE_IND_2010!G$7:G$732,EUROSTAT_VBE_IND_2010!$B$7:$B$732,$D176,EUROSTAT_VBE_IND_2010!$C$7:$C$732,"*"&amp;RIGHT($A176,3)&amp;"*",EUROSTAT_VBE_IND_2010!$D$7:$D$732,"5200*"))/1000</f>
        <v>14.752</v>
      </c>
      <c r="J176" s="198">
        <f>SUMIFS('IEA Bal_CH-IND'!$D$30:$D$329,'IEA Bal_CH-IND'!$A$30:$A$329,"*"&amp;RIGHT($B176,8),'IEA Bal_CH-IND'!$C$30:$C$329,'Aggregated Balance-IND_2010'!$E176)</f>
        <v>2.1346</v>
      </c>
      <c r="K176" s="17">
        <f>(SUMIFS(EUROSTAT_VBE_IND_2010!H$7:H$732,EUROSTAT_VBE_IND_2010!$B$7:$B$732,$D176,EUROSTAT_VBE_IND_2010!$C$7:$C$732,"*"&amp;RIGHT($A176,3)&amp;"*",EUROSTAT_VBE_IND_2010!$D$7:$D$732,"5200*"))/1000</f>
        <v>0</v>
      </c>
      <c r="L176" s="17">
        <f>(SUMIFS(EUROSTAT_VBE_IND_2010!I$7:I$732,EUROSTAT_VBE_IND_2010!$B$7:$B$732,$D176,EUROSTAT_VBE_IND_2010!$C$7:$C$732,"*"&amp;RIGHT($A176,3)&amp;"*",EUROSTAT_VBE_IND_2010!$D$7:$D$732,"5200*"))/1000</f>
        <v>9.217</v>
      </c>
      <c r="M176" s="17">
        <f>(SUMIFS(EUROSTAT_VBE_IND_2010!J$7:J$732,EUROSTAT_VBE_IND_2010!$B$7:$B$732,$D176,EUROSTAT_VBE_IND_2010!$C$7:$C$732,"*"&amp;RIGHT($A176,3)&amp;"*",EUROSTAT_VBE_IND_2010!$D$7:$D$732,"5200*"))/1000</f>
        <v>75.475</v>
      </c>
      <c r="N176" s="17">
        <f>(SUMIFS(EUROSTAT_VBE_IND_2010!K$7:K$732,EUROSTAT_VBE_IND_2010!$B$7:$B$732,$D176,EUROSTAT_VBE_IND_2010!$C$7:$C$732,"*"&amp;RIGHT($A176,3)&amp;"*",EUROSTAT_VBE_IND_2010!$D$7:$D$732,"5200*"))/1000</f>
        <v>0.742</v>
      </c>
      <c r="O176" s="17">
        <f>(SUMIFS(EUROSTAT_VBE_IND_2010!L$7:L$732,EUROSTAT_VBE_IND_2010!$B$7:$B$732,$D176,EUROSTAT_VBE_IND_2010!$C$7:$C$732,"*"&amp;RIGHT($A176,3)&amp;"*",EUROSTAT_VBE_IND_2010!$D$7:$D$732,"5200*"))/1000</f>
        <v>0.633</v>
      </c>
      <c r="P176" s="17">
        <f>(SUMIFS(EUROSTAT_VBE_IND_2010!M$7:M$732,EUROSTAT_VBE_IND_2010!$B$7:$B$732,$D176,EUROSTAT_VBE_IND_2010!$C$7:$C$732,"*"&amp;RIGHT($A176,3)&amp;"*",EUROSTAT_VBE_IND_2010!$D$7:$D$732,"5200*"))/1000</f>
        <v>0</v>
      </c>
      <c r="Q176" s="17">
        <f>(SUMIFS(EUROSTAT_VBE_IND_2010!N$7:N$732,EUROSTAT_VBE_IND_2010!$B$7:$B$732,$D176,EUROSTAT_VBE_IND_2010!$C$7:$C$732,"*"&amp;RIGHT($A176,3)&amp;"*",EUROSTAT_VBE_IND_2010!$D$7:$D$732,"5200*"))/1000</f>
        <v>0</v>
      </c>
      <c r="R176" s="17">
        <f>(SUMIFS(EUROSTAT_VBE_IND_2010!O$7:O$732,EUROSTAT_VBE_IND_2010!$B$7:$B$732,$D176,EUROSTAT_VBE_IND_2010!$C$7:$C$732,"*"&amp;RIGHT($A176,3)&amp;"*",EUROSTAT_VBE_IND_2010!$D$7:$D$732,"5200*"))/1000</f>
        <v>11.653</v>
      </c>
      <c r="S176" s="17">
        <f>(SUMIFS(EUROSTAT_VBE_IND_2010!P$7:P$732,EUROSTAT_VBE_IND_2010!$B$7:$B$732,$D176,EUROSTAT_VBE_IND_2010!$C$7:$C$732,"*"&amp;RIGHT($A176,3)&amp;"*",EUROSTAT_VBE_IND_2010!$D$7:$D$732,"5200*"))/1000</f>
        <v>0</v>
      </c>
      <c r="T176" s="17">
        <f>(SUMIFS(EUROSTAT_VBE_IND_2010!Q$7:Q$732,EUROSTAT_VBE_IND_2010!$B$7:$B$732,$D176,EUROSTAT_VBE_IND_2010!$C$7:$C$732,"*"&amp;RIGHT($A176,3)&amp;"*",EUROSTAT_VBE_IND_2010!$D$7:$D$732,"5200*"))/1000</f>
        <v>0.546</v>
      </c>
      <c r="U176" s="17">
        <f>(SUMIFS(EUROSTAT_VBE_IND_2010!R$7:R$732,EUROSTAT_VBE_IND_2010!$B$7:$B$732,$D176,EUROSTAT_VBE_IND_2010!$C$7:$C$732,"*"&amp;RIGHT($A176,3)&amp;"*",EUROSTAT_VBE_IND_2010!$D$7:$D$732,"5200*"))/1000</f>
        <v>6.429</v>
      </c>
      <c r="V176" s="17">
        <f>(SUMIFS(EUROSTAT_VBE_IND_2010!S$7:S$732,EUROSTAT_VBE_IND_2010!$B$7:$B$732,$D176,EUROSTAT_VBE_IND_2010!$C$7:$C$732,"*"&amp;RIGHT($A176,3)&amp;"*",EUROSTAT_VBE_IND_2010!$D$7:$D$732,"5200*"))/1000</f>
        <v>0</v>
      </c>
      <c r="W176" s="17">
        <f>(SUMIFS(EUROSTAT_VBE_IND_2010!T$7:T$732,EUROSTAT_VBE_IND_2010!$B$7:$B$732,$D176,EUROSTAT_VBE_IND_2010!$C$7:$C$732,"*"&amp;RIGHT($A176,3)&amp;"*",EUROSTAT_VBE_IND_2010!$D$7:$D$732,"5200*"))/1000</f>
        <v>0</v>
      </c>
      <c r="X176" s="17">
        <f>(SUMIFS(EUROSTAT_VBE_IND_2010!U$7:U$732,EUROSTAT_VBE_IND_2010!$B$7:$B$732,$D176,EUROSTAT_VBE_IND_2010!$C$7:$C$732,"*"&amp;RIGHT($A176,3)&amp;"*",EUROSTAT_VBE_IND_2010!$D$7:$D$732,"5200*"))/1000</f>
        <v>43.891</v>
      </c>
      <c r="Y176" s="17">
        <f>(SUMIFS(EUROSTAT_VBE_IND_2010!V$7:V$732,EUROSTAT_VBE_IND_2010!$B$7:$B$732,$D176,EUROSTAT_VBE_IND_2010!$C$7:$C$732,"*"&amp;RIGHT($A176,3)&amp;"*",EUROSTAT_VBE_IND_2010!$D$7:$D$732,"5200*"))/1000</f>
        <v>6.526</v>
      </c>
      <c r="Z176" s="17">
        <f>(SUMIFS(EUROSTAT_VBE_IND_2010!W$7:W$732,EUROSTAT_VBE_IND_2010!$B$7:$B$732,$D176,EUROSTAT_VBE_IND_2010!$C$7:$C$732,"*"&amp;RIGHT($A176,3)&amp;"*",EUROSTAT_VBE_IND_2010!$D$7:$D$732,"5200*"))/1000</f>
        <v>0.203</v>
      </c>
      <c r="AA176" s="17">
        <f>(SUMIFS(EUROSTAT_VBE_IND_2010!X$7:X$732,EUROSTAT_VBE_IND_2010!$B$7:$B$732,$D176,EUROSTAT_VBE_IND_2010!$C$7:$C$732,"*"&amp;RIGHT($A176,3)&amp;"*",EUROSTAT_VBE_IND_2010!$D$7:$D$732,"5200*"))/1000</f>
        <v>0.09</v>
      </c>
      <c r="AB176" s="17">
        <f>(SUMIFS(EUROSTAT_VBE_IND_2010!AA$7:AA$732,EUROSTAT_VBE_IND_2010!$B$7:$B$732,$D176,EUROSTAT_VBE_IND_2010!$C$7:$C$732,"*"&amp;RIGHT($A176,3)&amp;"*",EUROSTAT_VBE_IND_2010!$D$7:$D$732,"5200*"))/1000</f>
        <v>0</v>
      </c>
      <c r="AC176" s="17">
        <f>(SUMIFS(EUROSTAT_VBE_IND_2010!AB$7:AB$732,EUROSTAT_VBE_IND_2010!$B$7:$B$732,$D176,EUROSTAT_VBE_IND_2010!$C$7:$C$732,"*"&amp;RIGHT($A176,3)&amp;"*",EUROSTAT_VBE_IND_2010!$D$7:$D$732,"5200*"))/1000</f>
        <v>29.229</v>
      </c>
      <c r="AD176" s="17">
        <f>(SUMIFS(EUROSTAT_VBE_IND_2010!AC$7:AC$732,EUROSTAT_VBE_IND_2010!$B$7:$B$732,$D176,EUROSTAT_VBE_IND_2010!$C$7:$C$732,"*"&amp;RIGHT($A176,3)&amp;"*",EUROSTAT_VBE_IND_2010!$D$7:$D$732,"5200*"))/1000</f>
        <v>0.518</v>
      </c>
      <c r="AE176" s="17">
        <f>(SUMIFS(EUROSTAT_VBE_IND_2010!AD$7:AD$732,EUROSTAT_VBE_IND_2010!$B$7:$B$732,$D176,EUROSTAT_VBE_IND_2010!$C$7:$C$732,"*"&amp;RIGHT($A176,3)&amp;"*",EUROSTAT_VBE_IND_2010!$D$7:$D$732,"5200*"))/1000</f>
        <v>30.042</v>
      </c>
      <c r="AF176" s="17">
        <f>(SUMIFS(EUROSTAT_VBE_IND_2010!AE$7:AE$732,EUROSTAT_VBE_IND_2010!$B$7:$B$732,$D176,EUROSTAT_VBE_IND_2010!$C$7:$C$732,"*"&amp;RIGHT($A176,3)&amp;"*",EUROSTAT_VBE_IND_2010!$D$7:$D$732,"5200*"))/1000</f>
        <v>4.763</v>
      </c>
      <c r="AG176" s="17">
        <f>(SUMIFS(EUROSTAT_VBE_IND_2010!AF$7:AF$732,EUROSTAT_VBE_IND_2010!$B$7:$B$732,$D176,EUROSTAT_VBE_IND_2010!$C$7:$C$732,"*"&amp;RIGHT($A176,3)&amp;"*",EUROSTAT_VBE_IND_2010!$D$7:$D$732,"5200*"))/1000</f>
        <v>7.4</v>
      </c>
      <c r="AH176" s="17">
        <f>(SUMIFS(EUROSTAT_VBE_IND_2010!AH$7:AH$732,EUROSTAT_VBE_IND_2010!$B$7:$B$732,$D176,EUROSTAT_VBE_IND_2010!$C$7:$C$732,"*"&amp;RIGHT($A176,3)&amp;"*",EUROSTAT_VBE_IND_2010!$D$7:$D$732,"5200*"))/1000</f>
        <v>0</v>
      </c>
      <c r="AI176" s="17">
        <f>(SUMIFS(EUROSTAT_VBE_IND_2010!AI$7:AI$732,EUROSTAT_VBE_IND_2010!$B$7:$B$732,$D176,EUROSTAT_VBE_IND_2010!$C$7:$C$732,"*"&amp;RIGHT($A176,3)&amp;"*",EUROSTAT_VBE_IND_2010!$D$7:$D$732,"5200*"))/1000</f>
        <v>1.032</v>
      </c>
      <c r="AJ176" s="17">
        <f>(SUMIFS(EUROSTAT_VBE_IND_2010!AJ$7:AJ$732,EUROSTAT_VBE_IND_2010!$B$7:$B$732,$D176,EUROSTAT_VBE_IND_2010!$C$7:$C$732,"*"&amp;RIGHT($A176,3)&amp;"*",EUROSTAT_VBE_IND_2010!$D$7:$D$732,"5200*"))/1000</f>
        <v>2.864</v>
      </c>
      <c r="AK176" s="17">
        <f>(SUMIFS(EUROSTAT_VBE_IND_2010!AK$7:AK$732,EUROSTAT_VBE_IND_2010!$B$7:$B$732,$D176,EUROSTAT_VBE_IND_2010!$C$7:$C$732,"*"&amp;RIGHT($A176,3)&amp;"*",EUROSTAT_VBE_IND_2010!$D$7:$D$732,"5200*"))/1000</f>
        <v>17.368</v>
      </c>
      <c r="AL176" s="198">
        <f>SUMIFS('IEA Bal_AL-IND'!$D$30:$D$329,'IEA Bal_AL-IND'!$A$30:$A$329,"*"&amp;RIGHT($B176,8),'IEA Bal_AL-IND'!$C$30:$C$329,'Aggregated Balance-IND_2010'!$E176)</f>
        <v>0</v>
      </c>
      <c r="AM176" s="198">
        <f>SUMIFS('IEA Bal_BA-IND'!$D$30:$D$329,'IEA Bal_BA-IND'!$A$30:$A$329,"*"&amp;RIGHT($B176,8),'IEA Bal_BA-IND'!$C$30:$C$329,'Aggregated Balance-IND_2010'!$E176)</f>
        <v>0</v>
      </c>
      <c r="AN176" s="198">
        <f>SUMIFS('IEA Bal_KS-IND'!$D$30:$D$329,'IEA Bal_KS-IND'!$A$30:$A$329,"*"&amp;RIGHT($B176,8),'IEA Bal_KS-IND'!$C$30:$C$329,'Aggregated Balance-IND_2010'!$E176)</f>
        <v>0</v>
      </c>
      <c r="AO176" s="17">
        <f>(SUMIFS(EUROSTAT_VBE_IND_2010!Y$7:Y$732,EUROSTAT_VBE_IND_2010!$B$7:$B$732,$D176,EUROSTAT_VBE_IND_2010!$C$7:$C$732,"*"&amp;RIGHT($A176,3)&amp;"*",EUROSTAT_VBE_IND_2010!$D$7:$D$732,"5200*"))/1000</f>
        <v>0</v>
      </c>
      <c r="AP176" s="17">
        <f>(SUMIFS(EUROSTAT_VBE_IND_2010!Z$7:Z$732,EUROSTAT_VBE_IND_2010!$B$7:$B$732,$D176,EUROSTAT_VBE_IND_2010!$C$7:$C$732,"*"&amp;RIGHT($A176,3)&amp;"*",EUROSTAT_VBE_IND_2010!$D$7:$D$732,"5200*"))/1000</f>
        <v>0.013</v>
      </c>
      <c r="AQ176" s="17">
        <f>(SUMIFS(EUROSTAT_VBE_IND_2010!AG$7:AG$732,EUROSTAT_VBE_IND_2010!$B$7:$B$732,$D176,EUROSTAT_VBE_IND_2010!$C$7:$C$732,"*"&amp;RIGHT($A176,3)&amp;"*",EUROSTAT_VBE_IND_2010!$D$7:$D$732,"5200*"))/1000</f>
        <v>7.996</v>
      </c>
    </row>
    <row r="177" spans="6:43">
      <c r="F177" s="241" t="s">
        <v>192</v>
      </c>
      <c r="G177" s="795">
        <f>SUM(G157:G176)</f>
        <v>41.019</v>
      </c>
      <c r="H177" s="795">
        <f t="shared" ref="H177:AL177" si="10">SUM(H157:H176)</f>
        <v>173.606</v>
      </c>
      <c r="I177" s="795">
        <f t="shared" si="10"/>
        <v>30.27</v>
      </c>
      <c r="J177" s="875">
        <f t="shared" si="10"/>
        <v>30.19027</v>
      </c>
      <c r="K177" s="795">
        <f t="shared" si="10"/>
        <v>0.108</v>
      </c>
      <c r="L177" s="795">
        <f t="shared" si="10"/>
        <v>68.073</v>
      </c>
      <c r="M177" s="795">
        <f t="shared" si="10"/>
        <v>587.219</v>
      </c>
      <c r="N177" s="795">
        <f t="shared" si="10"/>
        <v>11.031</v>
      </c>
      <c r="O177" s="795">
        <f t="shared" si="10"/>
        <v>2.086</v>
      </c>
      <c r="P177" s="795">
        <f t="shared" si="10"/>
        <v>8.134</v>
      </c>
      <c r="Q177" s="795">
        <f t="shared" si="10"/>
        <v>133.172</v>
      </c>
      <c r="R177" s="795">
        <f t="shared" si="10"/>
        <v>41.86</v>
      </c>
      <c r="S177" s="795">
        <f t="shared" si="10"/>
        <v>249.307</v>
      </c>
      <c r="T177" s="795">
        <f t="shared" si="10"/>
        <v>9.198</v>
      </c>
      <c r="U177" s="795">
        <f t="shared" si="10"/>
        <v>21.391</v>
      </c>
      <c r="V177" s="795">
        <f t="shared" si="10"/>
        <v>12.124</v>
      </c>
      <c r="W177" s="795">
        <f t="shared" si="10"/>
        <v>0.155</v>
      </c>
      <c r="X177" s="795">
        <f t="shared" si="10"/>
        <v>174.323</v>
      </c>
      <c r="Y177" s="795">
        <f t="shared" si="10"/>
        <v>12.447</v>
      </c>
      <c r="Z177" s="795">
        <f t="shared" si="10"/>
        <v>2.151</v>
      </c>
      <c r="AA177" s="795">
        <f t="shared" si="10"/>
        <v>1.162</v>
      </c>
      <c r="AB177" s="795">
        <f t="shared" si="10"/>
        <v>0</v>
      </c>
      <c r="AC177" s="795">
        <f t="shared" si="10"/>
        <v>257.303</v>
      </c>
      <c r="AD177" s="795">
        <f t="shared" si="10"/>
        <v>58.889</v>
      </c>
      <c r="AE177" s="795">
        <f t="shared" si="10"/>
        <v>150.795</v>
      </c>
      <c r="AF177" s="795">
        <f t="shared" si="10"/>
        <v>24.272</v>
      </c>
      <c r="AG177" s="795">
        <f t="shared" si="10"/>
        <v>84.933</v>
      </c>
      <c r="AH177" s="795">
        <f t="shared" si="10"/>
        <v>23.782</v>
      </c>
      <c r="AI177" s="795">
        <f t="shared" si="10"/>
        <v>7.071</v>
      </c>
      <c r="AJ177" s="795">
        <f t="shared" si="10"/>
        <v>14.007</v>
      </c>
      <c r="AK177" s="795">
        <f t="shared" si="10"/>
        <v>168.115</v>
      </c>
      <c r="AL177" s="875">
        <f t="shared" si="10"/>
        <v>0.73784</v>
      </c>
      <c r="AM177" s="875">
        <f t="shared" ref="AM177:AQ177" si="11">SUM(AM157:AM176)</f>
        <v>0.36094</v>
      </c>
      <c r="AN177" s="875">
        <f t="shared" si="11"/>
        <v>0.05781</v>
      </c>
      <c r="AO177" s="795">
        <f t="shared" si="11"/>
        <v>0.426</v>
      </c>
      <c r="AP177" s="795">
        <f t="shared" si="11"/>
        <v>0.412</v>
      </c>
      <c r="AQ177" s="795">
        <f t="shared" si="11"/>
        <v>13.996</v>
      </c>
    </row>
    <row r="178" spans="1:43">
      <c r="A178" t="str">
        <f>LEFT(EUROSTAT_VBE_IND_2010!$C$190,8)</f>
        <v>B_101815</v>
      </c>
      <c r="B178" s="28" t="s">
        <v>299</v>
      </c>
      <c r="C178" t="s">
        <v>293</v>
      </c>
      <c r="D178" t="s">
        <v>126</v>
      </c>
      <c r="F178" s="241" t="s">
        <v>294</v>
      </c>
      <c r="G178" s="795">
        <f>(SUMIFS(EUROSTAT_VBE_IND_2010!E$7:E$732,EUROSTAT_VBE_IND_2010!$B$7:$B$732,$D176,EUROSTAT_VBE_IND_2010!$C$7:$C$732,"*"&amp;RIGHT($A176,3)&amp;"*",EUROSTAT_VBE_IND_2010!$D$7:$D$732,"*"))/1000</f>
        <v>41.019</v>
      </c>
      <c r="H178" s="795">
        <f>(SUMIFS(EUROSTAT_VBE_IND_2010!F$7:F$732,EUROSTAT_VBE_IND_2010!$B$7:$B$732,$D176,EUROSTAT_VBE_IND_2010!$C$7:$C$732,"*"&amp;RIGHT($A176,3)&amp;"*",EUROSTAT_VBE_IND_2010!$D$7:$D$732,"*"))/1000</f>
        <v>173.606</v>
      </c>
      <c r="I178" s="795">
        <f>(SUMIFS(EUROSTAT_VBE_IND_2010!G$7:G$732,EUROSTAT_VBE_IND_2010!$B$7:$B$732,$D176,EUROSTAT_VBE_IND_2010!$C$7:$C$732,"*"&amp;RIGHT($A176,3)&amp;"*",EUROSTAT_VBE_IND_2010!$D$7:$D$732,"*"))/1000</f>
        <v>30.27</v>
      </c>
      <c r="J178" s="875">
        <f>SUMIFS('IEA Bal_CH-IND'!$D$331:$D$345,'IEA Bal_CH-IND'!$A$331:$A$345,"*"&amp;RIGHT($B178,8))</f>
        <v>30.19027</v>
      </c>
      <c r="K178" s="795">
        <f>(SUMIFS(EUROSTAT_VBE_IND_2010!H$7:H$732,EUROSTAT_VBE_IND_2010!$B$7:$B$732,$D176,EUROSTAT_VBE_IND_2010!$C$7:$C$732,"*"&amp;RIGHT($A176,3)&amp;"*",EUROSTAT_VBE_IND_2010!$D$7:$D$732,"*"))/1000</f>
        <v>0.108</v>
      </c>
      <c r="L178" s="795">
        <f>(SUMIFS(EUROSTAT_VBE_IND_2010!I$7:I$732,EUROSTAT_VBE_IND_2010!$B$7:$B$732,$D176,EUROSTAT_VBE_IND_2010!$C$7:$C$732,"*"&amp;RIGHT($A176,3)&amp;"*",EUROSTAT_VBE_IND_2010!$D$7:$D$732,"*"))/1000</f>
        <v>68.073</v>
      </c>
      <c r="M178" s="795">
        <f>(SUMIFS(EUROSTAT_VBE_IND_2010!J$7:J$732,EUROSTAT_VBE_IND_2010!$B$7:$B$732,$D176,EUROSTAT_VBE_IND_2010!$C$7:$C$732,"*"&amp;RIGHT($A176,3)&amp;"*",EUROSTAT_VBE_IND_2010!$D$7:$D$732,"*"))/1000</f>
        <v>587.219</v>
      </c>
      <c r="N178" s="795">
        <f>(SUMIFS(EUROSTAT_VBE_IND_2010!K$7:K$732,EUROSTAT_VBE_IND_2010!$B$7:$B$732,$D176,EUROSTAT_VBE_IND_2010!$C$7:$C$732,"*"&amp;RIGHT($A176,3)&amp;"*",EUROSTAT_VBE_IND_2010!$D$7:$D$732,"*"))/1000</f>
        <v>11.031</v>
      </c>
      <c r="O178" s="795">
        <f>(SUMIFS(EUROSTAT_VBE_IND_2010!L$7:L$732,EUROSTAT_VBE_IND_2010!$B$7:$B$732,$D176,EUROSTAT_VBE_IND_2010!$C$7:$C$732,"*"&amp;RIGHT($A176,3)&amp;"*",EUROSTAT_VBE_IND_2010!$D$7:$D$732,"*"))/1000</f>
        <v>2.086</v>
      </c>
      <c r="P178" s="795">
        <f>(SUMIFS(EUROSTAT_VBE_IND_2010!M$7:M$732,EUROSTAT_VBE_IND_2010!$B$7:$B$732,$D176,EUROSTAT_VBE_IND_2010!$C$7:$C$732,"*"&amp;RIGHT($A176,3)&amp;"*",EUROSTAT_VBE_IND_2010!$D$7:$D$732,"*"))/1000</f>
        <v>8.134</v>
      </c>
      <c r="Q178" s="795">
        <f>(SUMIFS(EUROSTAT_VBE_IND_2010!N$7:N$732,EUROSTAT_VBE_IND_2010!$B$7:$B$732,$D176,EUROSTAT_VBE_IND_2010!$C$7:$C$732,"*"&amp;RIGHT($A176,3)&amp;"*",EUROSTAT_VBE_IND_2010!$D$7:$D$732,"*"))/1000</f>
        <v>133.172</v>
      </c>
      <c r="R178" s="795">
        <f>(SUMIFS(EUROSTAT_VBE_IND_2010!O$7:O$732,EUROSTAT_VBE_IND_2010!$B$7:$B$732,$D176,EUROSTAT_VBE_IND_2010!$C$7:$C$732,"*"&amp;RIGHT($A176,3)&amp;"*",EUROSTAT_VBE_IND_2010!$D$7:$D$732,"*"))/1000</f>
        <v>41.86</v>
      </c>
      <c r="S178" s="795">
        <f>(SUMIFS(EUROSTAT_VBE_IND_2010!P$7:P$732,EUROSTAT_VBE_IND_2010!$B$7:$B$732,$D176,EUROSTAT_VBE_IND_2010!$C$7:$C$732,"*"&amp;RIGHT($A176,3)&amp;"*",EUROSTAT_VBE_IND_2010!$D$7:$D$732,"*"))/1000</f>
        <v>249.307</v>
      </c>
      <c r="T178" s="795">
        <f>(SUMIFS(EUROSTAT_VBE_IND_2010!Q$7:Q$732,EUROSTAT_VBE_IND_2010!$B$7:$B$732,$D176,EUROSTAT_VBE_IND_2010!$C$7:$C$732,"*"&amp;RIGHT($A176,3)&amp;"*",EUROSTAT_VBE_IND_2010!$D$7:$D$732,"*"))/1000</f>
        <v>9.198</v>
      </c>
      <c r="U178" s="795">
        <f>(SUMIFS(EUROSTAT_VBE_IND_2010!R$7:R$732,EUROSTAT_VBE_IND_2010!$B$7:$B$732,$D176,EUROSTAT_VBE_IND_2010!$C$7:$C$732,"*"&amp;RIGHT($A176,3)&amp;"*",EUROSTAT_VBE_IND_2010!$D$7:$D$732,"*"))/1000</f>
        <v>21.391</v>
      </c>
      <c r="V178" s="795">
        <f>(SUMIFS(EUROSTAT_VBE_IND_2010!S$7:S$732,EUROSTAT_VBE_IND_2010!$B$7:$B$732,$D176,EUROSTAT_VBE_IND_2010!$C$7:$C$732,"*"&amp;RIGHT($A176,3)&amp;"*",EUROSTAT_VBE_IND_2010!$D$7:$D$732,"*"))/1000</f>
        <v>12.124</v>
      </c>
      <c r="W178" s="795">
        <f>(SUMIFS(EUROSTAT_VBE_IND_2010!T$7:T$732,EUROSTAT_VBE_IND_2010!$B$7:$B$732,$D176,EUROSTAT_VBE_IND_2010!$C$7:$C$732,"*"&amp;RIGHT($A176,3)&amp;"*",EUROSTAT_VBE_IND_2010!$D$7:$D$732,"*"))/1000</f>
        <v>0.155</v>
      </c>
      <c r="X178" s="795">
        <f>(SUMIFS(EUROSTAT_VBE_IND_2010!U$7:U$732,EUROSTAT_VBE_IND_2010!$B$7:$B$732,$D176,EUROSTAT_VBE_IND_2010!$C$7:$C$732,"*"&amp;RIGHT($A176,3)&amp;"*",EUROSTAT_VBE_IND_2010!$D$7:$D$732,"*"))/1000</f>
        <v>174.323</v>
      </c>
      <c r="Y178" s="795">
        <f>(SUMIFS(EUROSTAT_VBE_IND_2010!V$7:V$732,EUROSTAT_VBE_IND_2010!$B$7:$B$732,$D176,EUROSTAT_VBE_IND_2010!$C$7:$C$732,"*"&amp;RIGHT($A176,3)&amp;"*",EUROSTAT_VBE_IND_2010!$D$7:$D$732,"*"))/1000</f>
        <v>12.447</v>
      </c>
      <c r="Z178" s="795">
        <f>(SUMIFS(EUROSTAT_VBE_IND_2010!W$7:W$732,EUROSTAT_VBE_IND_2010!$B$7:$B$732,$D176,EUROSTAT_VBE_IND_2010!$C$7:$C$732,"*"&amp;RIGHT($A176,3)&amp;"*",EUROSTAT_VBE_IND_2010!$D$7:$D$732,"*"))/1000</f>
        <v>2.151</v>
      </c>
      <c r="AA178" s="795">
        <f>(SUMIFS(EUROSTAT_VBE_IND_2010!X$7:X$732,EUROSTAT_VBE_IND_2010!$B$7:$B$732,$D176,EUROSTAT_VBE_IND_2010!$C$7:$C$732,"*"&amp;RIGHT($A176,3)&amp;"*",EUROSTAT_VBE_IND_2010!$D$7:$D$732,"*"))/1000</f>
        <v>1.162</v>
      </c>
      <c r="AB178" s="795">
        <f>(SUMIFS(EUROSTAT_VBE_IND_2010!AA$7:AA$732,EUROSTAT_VBE_IND_2010!$B$7:$B$732,$D176,EUROSTAT_VBE_IND_2010!$C$7:$C$732,"*"&amp;RIGHT($A176,3)&amp;"*",EUROSTAT_VBE_IND_2010!$D$7:$D$732,"*"))/1000</f>
        <v>0</v>
      </c>
      <c r="AC178" s="795">
        <f>(SUMIFS(EUROSTAT_VBE_IND_2010!AB$7:AB$732,EUROSTAT_VBE_IND_2010!$B$7:$B$732,$D176,EUROSTAT_VBE_IND_2010!$C$7:$C$732,"*"&amp;RIGHT($A176,3)&amp;"*",EUROSTAT_VBE_IND_2010!$D$7:$D$732,"*"))/1000</f>
        <v>257.303</v>
      </c>
      <c r="AD178" s="795">
        <f>(SUMIFS(EUROSTAT_VBE_IND_2010!AC$7:AC$732,EUROSTAT_VBE_IND_2010!$B$7:$B$732,$D176,EUROSTAT_VBE_IND_2010!$C$7:$C$732,"*"&amp;RIGHT($A176,3)&amp;"*",EUROSTAT_VBE_IND_2010!$D$7:$D$732,"*"))/1000</f>
        <v>58.889</v>
      </c>
      <c r="AE178" s="795">
        <f>(SUMIFS(EUROSTAT_VBE_IND_2010!AD$7:AD$732,EUROSTAT_VBE_IND_2010!$B$7:$B$732,$D176,EUROSTAT_VBE_IND_2010!$C$7:$C$732,"*"&amp;RIGHT($A176,3)&amp;"*",EUROSTAT_VBE_IND_2010!$D$7:$D$732,"*"))/1000</f>
        <v>150.795</v>
      </c>
      <c r="AF178" s="795">
        <f>(SUMIFS(EUROSTAT_VBE_IND_2010!AE$7:AE$732,EUROSTAT_VBE_IND_2010!$B$7:$B$732,$D176,EUROSTAT_VBE_IND_2010!$C$7:$C$732,"*"&amp;RIGHT($A176,3)&amp;"*",EUROSTAT_VBE_IND_2010!$D$7:$D$732,"*"))/1000</f>
        <v>24.272</v>
      </c>
      <c r="AG178" s="795">
        <f>(SUMIFS(EUROSTAT_VBE_IND_2010!AF$7:AF$732,EUROSTAT_VBE_IND_2010!$B$7:$B$732,$D176,EUROSTAT_VBE_IND_2010!$C$7:$C$732,"*"&amp;RIGHT($A176,3)&amp;"*",EUROSTAT_VBE_IND_2010!$D$7:$D$732,"*"))/1000</f>
        <v>84.933</v>
      </c>
      <c r="AH178" s="795">
        <f>(SUMIFS(EUROSTAT_VBE_IND_2010!AH$7:AH$732,EUROSTAT_VBE_IND_2010!$B$7:$B$732,$D176,EUROSTAT_VBE_IND_2010!$C$7:$C$732,"*"&amp;RIGHT($A176,3)&amp;"*",EUROSTAT_VBE_IND_2010!$D$7:$D$732,"*"))/1000</f>
        <v>23.782</v>
      </c>
      <c r="AI178" s="795">
        <f>(SUMIFS(EUROSTAT_VBE_IND_2010!AI$7:AI$732,EUROSTAT_VBE_IND_2010!$B$7:$B$732,$D176,EUROSTAT_VBE_IND_2010!$C$7:$C$732,"*"&amp;RIGHT($A176,3)&amp;"*",EUROSTAT_VBE_IND_2010!$D$7:$D$732,"*"))/1000</f>
        <v>7.071</v>
      </c>
      <c r="AJ178" s="795">
        <f>(SUMIFS(EUROSTAT_VBE_IND_2010!AJ$7:AJ$732,EUROSTAT_VBE_IND_2010!$B$7:$B$732,$D176,EUROSTAT_VBE_IND_2010!$C$7:$C$732,"*"&amp;RIGHT($A176,3)&amp;"*",EUROSTAT_VBE_IND_2010!$D$7:$D$732,"*"))/1000</f>
        <v>14.007</v>
      </c>
      <c r="AK178" s="795">
        <f>(SUMIFS(EUROSTAT_VBE_IND_2010!AK$7:AK$732,EUROSTAT_VBE_IND_2010!$B$7:$B$732,$D176,EUROSTAT_VBE_IND_2010!$C$7:$C$732,"*"&amp;RIGHT($A176,3)&amp;"*",EUROSTAT_VBE_IND_2010!$D$7:$D$732,"*"))/1000</f>
        <v>168.115</v>
      </c>
      <c r="AL178" s="875">
        <f>SUMIFS('IEA Bal_AL-IND'!$D$331:$D$345,'IEA Bal_AL-IND'!$A$331:$A$345,"*"&amp;RIGHT($B178,8))</f>
        <v>0.73784</v>
      </c>
      <c r="AM178" s="875">
        <f>SUMIFS('IEA Bal_BA-IND'!$D$331:$D$345,'IEA Bal_BA-IND'!$A$331:$A$345,"*"&amp;RIGHT($B178,8))</f>
        <v>0.36094</v>
      </c>
      <c r="AN178" s="875">
        <f>SUMIFS('IEA Bal_KS-IND'!$D$331:$D$345,'IEA Bal_KS-IND'!$A$331:$A$345,"*"&amp;RIGHT($B178,8))</f>
        <v>0.05781</v>
      </c>
      <c r="AO178" s="795">
        <f>(SUMIFS(EUROSTAT_VBE_IND_2010!Y$7:Y$732,EUROSTAT_VBE_IND_2010!$B$7:$B$732,$D176,EUROSTAT_VBE_IND_2010!$C$7:$C$732,"*"&amp;RIGHT($A176,3)&amp;"*",EUROSTAT_VBE_IND_2010!$D$7:$D$732,"*"))/1000</f>
        <v>0.426</v>
      </c>
      <c r="AP178" s="795">
        <f>(SUMIFS(EUROSTAT_VBE_IND_2010!Z$7:Z$732,EUROSTAT_VBE_IND_2010!$B$7:$B$732,$D176,EUROSTAT_VBE_IND_2010!$C$7:$C$732,"*"&amp;RIGHT($A176,3)&amp;"*",EUROSTAT_VBE_IND_2010!$D$7:$D$732,"*"))/1000</f>
        <v>0.412</v>
      </c>
      <c r="AQ178" s="795">
        <f>(SUMIFS(EUROSTAT_VBE_IND_2010!AG$7:AG$732,EUROSTAT_VBE_IND_2010!$B$7:$B$732,$D176,EUROSTAT_VBE_IND_2010!$C$7:$C$732,"*"&amp;RIGHT($A176,3)&amp;"*",EUROSTAT_VBE_IND_2010!$D$7:$D$732,"*"))/1000</f>
        <v>13.996</v>
      </c>
    </row>
    <row r="181" spans="1:43">
      <c r="A181" s="19" t="s">
        <v>284</v>
      </c>
      <c r="B181" s="19" t="s">
        <v>285</v>
      </c>
      <c r="C181" t="s">
        <v>131</v>
      </c>
      <c r="D181" t="s">
        <v>286</v>
      </c>
      <c r="E181" t="s">
        <v>287</v>
      </c>
      <c r="F181" t="s">
        <v>288</v>
      </c>
      <c r="G181" t="str">
        <f>EUROSTAT_VBE_IND_2010!E$6</f>
        <v>AT</v>
      </c>
      <c r="H181" t="str">
        <f>EUROSTAT_VBE_IND_2010!F$6</f>
        <v>BE</v>
      </c>
      <c r="I181" t="str">
        <f>EUROSTAT_VBE_IND_2010!G$6</f>
        <v>BG</v>
      </c>
      <c r="J181" t="s">
        <v>289</v>
      </c>
      <c r="K181" t="str">
        <f>EUROSTAT_VBE_IND_2010!H$6</f>
        <v>CY</v>
      </c>
      <c r="L181" t="str">
        <f>EUROSTAT_VBE_IND_2010!I$6</f>
        <v>CZ</v>
      </c>
      <c r="M181" t="str">
        <f>EUROSTAT_VBE_IND_2010!J$6</f>
        <v>DE</v>
      </c>
      <c r="N181" t="str">
        <f>EUROSTAT_VBE_IND_2010!K$6</f>
        <v>DK</v>
      </c>
      <c r="O181" t="str">
        <f>EUROSTAT_VBE_IND_2010!L$6</f>
        <v>EE</v>
      </c>
      <c r="P181" t="str">
        <f>EUROSTAT_VBE_IND_2010!M$6</f>
        <v>EL</v>
      </c>
      <c r="Q181" t="str">
        <f>EUROSTAT_VBE_IND_2010!N$6</f>
        <v>ES</v>
      </c>
      <c r="R181" t="str">
        <f>EUROSTAT_VBE_IND_2010!O$6</f>
        <v>FI</v>
      </c>
      <c r="S181" t="str">
        <f>EUROSTAT_VBE_IND_2010!P$6</f>
        <v>FR</v>
      </c>
      <c r="T181" t="str">
        <f>EUROSTAT_VBE_IND_2010!Q$6</f>
        <v>HR</v>
      </c>
      <c r="U181" t="str">
        <f>EUROSTAT_VBE_IND_2010!R$6</f>
        <v>HU</v>
      </c>
      <c r="V181" t="str">
        <f>EUROSTAT_VBE_IND_2010!S$6</f>
        <v>IE</v>
      </c>
      <c r="W181" t="str">
        <f>EUROSTAT_VBE_IND_2010!T$6</f>
        <v>IS</v>
      </c>
      <c r="X181" t="str">
        <f>EUROSTAT_VBE_IND_2010!U$6</f>
        <v>IT</v>
      </c>
      <c r="Y181" t="str">
        <f>EUROSTAT_VBE_IND_2010!V$6</f>
        <v>LT</v>
      </c>
      <c r="Z181" t="str">
        <f>EUROSTAT_VBE_IND_2010!W$6</f>
        <v>LU</v>
      </c>
      <c r="AA181" t="str">
        <f>EUROSTAT_VBE_IND_2010!X$6</f>
        <v>LV</v>
      </c>
      <c r="AB181" t="str">
        <f>EUROSTAT_VBE_IND_2010!AA$6</f>
        <v>MT</v>
      </c>
      <c r="AC181" t="str">
        <f>EUROSTAT_VBE_IND_2010!AB$6</f>
        <v>NL</v>
      </c>
      <c r="AD181" t="str">
        <f>EUROSTAT_VBE_IND_2010!AC$6</f>
        <v>NO</v>
      </c>
      <c r="AE181" t="str">
        <f>EUROSTAT_VBE_IND_2010!AD$6</f>
        <v>PL</v>
      </c>
      <c r="AF181" t="str">
        <f>EUROSTAT_VBE_IND_2010!AE$6</f>
        <v>PT</v>
      </c>
      <c r="AG181" t="str">
        <f>EUROSTAT_VBE_IND_2010!AF$6</f>
        <v>RO</v>
      </c>
      <c r="AH181" t="str">
        <f>EUROSTAT_VBE_IND_2010!AH$6</f>
        <v>SE</v>
      </c>
      <c r="AI181" t="str">
        <f>EUROSTAT_VBE_IND_2010!AI$6</f>
        <v>SI</v>
      </c>
      <c r="AJ181" t="str">
        <f>EUROSTAT_VBE_IND_2010!AJ$6</f>
        <v>SK</v>
      </c>
      <c r="AK181" t="str">
        <f>EUROSTAT_VBE_IND_2010!AK$6</f>
        <v>UK</v>
      </c>
      <c r="AL181" t="s">
        <v>290</v>
      </c>
      <c r="AM181" t="s">
        <v>291</v>
      </c>
      <c r="AN181" t="s">
        <v>292</v>
      </c>
      <c r="AO181" t="str">
        <f>EUROSTAT_VBE_IND_2010!Y$6</f>
        <v>ME</v>
      </c>
      <c r="AP181" t="str">
        <f>EUROSTAT_VBE_IND_2010!Z$6</f>
        <v>MK</v>
      </c>
      <c r="AQ181" t="str">
        <f>EUROSTAT_VBE_IND_2010!AG$6</f>
        <v>RS</v>
      </c>
    </row>
    <row r="182" spans="1:43">
      <c r="A182" t="str">
        <f>LEFT(EUROSTAT_VBE_IND_2010!$C$241,8)</f>
        <v>B_101820</v>
      </c>
      <c r="B182" s="28" t="s">
        <v>300</v>
      </c>
      <c r="C182" t="s">
        <v>293</v>
      </c>
      <c r="D182" t="s">
        <v>126</v>
      </c>
      <c r="E182" t="s">
        <v>228</v>
      </c>
      <c r="F182" t="s">
        <v>229</v>
      </c>
      <c r="G182" s="17">
        <f>(SUMIFS(EUROSTAT_VBE_IND_2010!E$7:E$732,EUROSTAT_VBE_IND_2010!$B$7:$B$732,$D182,EUROSTAT_VBE_IND_2010!$C$7:$C$732,"*"&amp;RIGHT($A182,3)&amp;"*",EUROSTAT_VBE_IND_2010!$D$7:$D$732,"211*"))/1000</f>
        <v>3.038</v>
      </c>
      <c r="H182" s="17">
        <f>(SUMIFS(EUROSTAT_VBE_IND_2010!F$7:F$732,EUROSTAT_VBE_IND_2010!$B$7:$B$732,$D182,EUROSTAT_VBE_IND_2010!$C$7:$C$732,"*"&amp;RIGHT($A182,3)&amp;"*",EUROSTAT_VBE_IND_2010!$D$7:$D$732,"211*"))/1000</f>
        <v>6.019</v>
      </c>
      <c r="I182" s="17">
        <f>(SUMIFS(EUROSTAT_VBE_IND_2010!G$7:G$732,EUROSTAT_VBE_IND_2010!$B$7:$B$732,$D182,EUROSTAT_VBE_IND_2010!$C$7:$C$732,"*"&amp;RIGHT($A182,3)&amp;"*",EUROSTAT_VBE_IND_2010!$D$7:$D$732,"211*"))/1000</f>
        <v>4.93</v>
      </c>
      <c r="J182" s="198">
        <f>SUMIFS('IEA Bal_CH-IND'!$D$30:$D$329,'IEA Bal_CH-IND'!$A$30:$A$329,"*"&amp;RIGHT($B182,8),'IEA Bal_CH-IND'!$C$30:$C$329,'Aggregated Balance-IND_2010'!$E182)</f>
        <v>3.82158</v>
      </c>
      <c r="K182" s="17">
        <f>(SUMIFS(EUROSTAT_VBE_IND_2010!H$7:H$732,EUROSTAT_VBE_IND_2010!$B$7:$B$732,$D182,EUROSTAT_VBE_IND_2010!$C$7:$C$732,"*"&amp;RIGHT($A182,3)&amp;"*",EUROSTAT_VBE_IND_2010!$D$7:$D$732,"211*"))/1000</f>
        <v>0.697</v>
      </c>
      <c r="L182" s="17">
        <f>(SUMIFS(EUROSTAT_VBE_IND_2010!I$7:I$732,EUROSTAT_VBE_IND_2010!$B$7:$B$732,$D182,EUROSTAT_VBE_IND_2010!$C$7:$C$732,"*"&amp;RIGHT($A182,3)&amp;"*",EUROSTAT_VBE_IND_2010!$D$7:$D$732,"211*"))/1000</f>
        <v>4.244</v>
      </c>
      <c r="M182" s="17">
        <f>(SUMIFS(EUROSTAT_VBE_IND_2010!J$7:J$732,EUROSTAT_VBE_IND_2010!$B$7:$B$732,$D182,EUROSTAT_VBE_IND_2010!$C$7:$C$732,"*"&amp;RIGHT($A182,3)&amp;"*",EUROSTAT_VBE_IND_2010!$D$7:$D$732,"211*"))/1000</f>
        <v>12.512</v>
      </c>
      <c r="N182" s="17">
        <f>(SUMIFS(EUROSTAT_VBE_IND_2010!K$7:K$732,EUROSTAT_VBE_IND_2010!$B$7:$B$732,$D182,EUROSTAT_VBE_IND_2010!$C$7:$C$732,"*"&amp;RIGHT($A182,3)&amp;"*",EUROSTAT_VBE_IND_2010!$D$7:$D$732,"211*"))/1000</f>
        <v>1.828</v>
      </c>
      <c r="O182" s="17">
        <f>(SUMIFS(EUROSTAT_VBE_IND_2010!L$7:L$732,EUROSTAT_VBE_IND_2010!$B$7:$B$732,$D182,EUROSTAT_VBE_IND_2010!$C$7:$C$732,"*"&amp;RIGHT($A182,3)&amp;"*",EUROSTAT_VBE_IND_2010!$D$7:$D$732,"211*"))/1000</f>
        <v>1.222</v>
      </c>
      <c r="P182" s="17">
        <f>(SUMIFS(EUROSTAT_VBE_IND_2010!M$7:M$732,EUROSTAT_VBE_IND_2010!$B$7:$B$732,$D182,EUROSTAT_VBE_IND_2010!$C$7:$C$732,"*"&amp;RIGHT($A182,3)&amp;"*",EUROSTAT_VBE_IND_2010!$D$7:$D$732,"211*"))/1000</f>
        <v>7.156</v>
      </c>
      <c r="Q182" s="17">
        <f>(SUMIFS(EUROSTAT_VBE_IND_2010!N$7:N$732,EUROSTAT_VBE_IND_2010!$B$7:$B$732,$D182,EUROSTAT_VBE_IND_2010!$C$7:$C$732,"*"&amp;RIGHT($A182,3)&amp;"*",EUROSTAT_VBE_IND_2010!$D$7:$D$732,"211*"))/1000</f>
        <v>0.946</v>
      </c>
      <c r="R182" s="17">
        <f>(SUMIFS(EUROSTAT_VBE_IND_2010!O$7:O$732,EUROSTAT_VBE_IND_2010!$B$7:$B$732,$D182,EUROSTAT_VBE_IND_2010!$C$7:$C$732,"*"&amp;RIGHT($A182,3)&amp;"*",EUROSTAT_VBE_IND_2010!$D$7:$D$732,"211*"))/1000</f>
        <v>2.836</v>
      </c>
      <c r="S182" s="17">
        <f>(SUMIFS(EUROSTAT_VBE_IND_2010!P$7:P$732,EUROSTAT_VBE_IND_2010!$B$7:$B$732,$D182,EUROSTAT_VBE_IND_2010!$C$7:$C$732,"*"&amp;RIGHT($A182,3)&amp;"*",EUROSTAT_VBE_IND_2010!$D$7:$D$732,"211*"))/1000</f>
        <v>14.638</v>
      </c>
      <c r="T182" s="17">
        <f>(SUMIFS(EUROSTAT_VBE_IND_2010!Q$7:Q$732,EUROSTAT_VBE_IND_2010!$B$7:$B$732,$D182,EUROSTAT_VBE_IND_2010!$C$7:$C$732,"*"&amp;RIGHT($A182,3)&amp;"*",EUROSTAT_VBE_IND_2010!$D$7:$D$732,"211*"))/1000</f>
        <v>4.656</v>
      </c>
      <c r="U182" s="17">
        <f>(SUMIFS(EUROSTAT_VBE_IND_2010!R$7:R$732,EUROSTAT_VBE_IND_2010!$B$7:$B$732,$D182,EUROSTAT_VBE_IND_2010!$C$7:$C$732,"*"&amp;RIGHT($A182,3)&amp;"*",EUROSTAT_VBE_IND_2010!$D$7:$D$732,"211*"))/1000</f>
        <v>1.432</v>
      </c>
      <c r="V182" s="17">
        <f>(SUMIFS(EUROSTAT_VBE_IND_2010!S$7:S$732,EUROSTAT_VBE_IND_2010!$B$7:$B$732,$D182,EUROSTAT_VBE_IND_2010!$C$7:$C$732,"*"&amp;RIGHT($A182,3)&amp;"*",EUROSTAT_VBE_IND_2010!$D$7:$D$732,"211*"))/1000</f>
        <v>3.869</v>
      </c>
      <c r="W182" s="17">
        <f>(SUMIFS(EUROSTAT_VBE_IND_2010!T$7:T$732,EUROSTAT_VBE_IND_2010!$B$7:$B$732,$D182,EUROSTAT_VBE_IND_2010!$C$7:$C$732,"*"&amp;RIGHT($A182,3)&amp;"*",EUROSTAT_VBE_IND_2010!$D$7:$D$732,"211*"))/1000</f>
        <v>0.28</v>
      </c>
      <c r="X182" s="17">
        <f>(SUMIFS(EUROSTAT_VBE_IND_2010!U$7:U$732,EUROSTAT_VBE_IND_2010!$B$7:$B$732,$D182,EUROSTAT_VBE_IND_2010!$C$7:$C$732,"*"&amp;RIGHT($A182,3)&amp;"*",EUROSTAT_VBE_IND_2010!$D$7:$D$732,"211*"))/1000</f>
        <v>2.606</v>
      </c>
      <c r="Y182" s="17">
        <f>(SUMIFS(EUROSTAT_VBE_IND_2010!V$7:V$732,EUROSTAT_VBE_IND_2010!$B$7:$B$732,$D182,EUROSTAT_VBE_IND_2010!$C$7:$C$732,"*"&amp;RIGHT($A182,3)&amp;"*",EUROSTAT_VBE_IND_2010!$D$7:$D$732,"211*"))/1000</f>
        <v>3.021</v>
      </c>
      <c r="Z182" s="17">
        <f>(SUMIFS(EUROSTAT_VBE_IND_2010!W$7:W$732,EUROSTAT_VBE_IND_2010!$B$7:$B$732,$D182,EUROSTAT_VBE_IND_2010!$C$7:$C$732,"*"&amp;RIGHT($A182,3)&amp;"*",EUROSTAT_VBE_IND_2010!$D$7:$D$732,"211*"))/1000</f>
        <v>1.854</v>
      </c>
      <c r="AA182" s="17">
        <f>(SUMIFS(EUROSTAT_VBE_IND_2010!X$7:X$732,EUROSTAT_VBE_IND_2010!$B$7:$B$732,$D182,EUROSTAT_VBE_IND_2010!$C$7:$C$732,"*"&amp;RIGHT($A182,3)&amp;"*",EUROSTAT_VBE_IND_2010!$D$7:$D$732,"211*"))/1000</f>
        <v>1.757</v>
      </c>
      <c r="AB182" s="17">
        <f>(SUMIFS(EUROSTAT_VBE_IND_2010!AA$7:AA$732,EUROSTAT_VBE_IND_2010!$B$7:$B$732,$D182,EUROSTAT_VBE_IND_2010!$C$7:$C$732,"*"&amp;RIGHT($A182,3)&amp;"*",EUROSTAT_VBE_IND_2010!$D$7:$D$732,"211*"))/1000</f>
        <v>0</v>
      </c>
      <c r="AC182" s="17">
        <f>(SUMIFS(EUROSTAT_VBE_IND_2010!AB$7:AB$732,EUROSTAT_VBE_IND_2010!$B$7:$B$732,$D182,EUROSTAT_VBE_IND_2010!$C$7:$C$732,"*"&amp;RIGHT($A182,3)&amp;"*",EUROSTAT_VBE_IND_2010!$D$7:$D$732,"211*"))/1000</f>
        <v>0.029</v>
      </c>
      <c r="AD182" s="17">
        <f>(SUMIFS(EUROSTAT_VBE_IND_2010!AC$7:AC$732,EUROSTAT_VBE_IND_2010!$B$7:$B$732,$D182,EUROSTAT_VBE_IND_2010!$C$7:$C$732,"*"&amp;RIGHT($A182,3)&amp;"*",EUROSTAT_VBE_IND_2010!$D$7:$D$732,"211*"))/1000</f>
        <v>3.288</v>
      </c>
      <c r="AE182" s="17">
        <f>(SUMIFS(EUROSTAT_VBE_IND_2010!AD$7:AD$732,EUROSTAT_VBE_IND_2010!$B$7:$B$732,$D182,EUROSTAT_VBE_IND_2010!$C$7:$C$732,"*"&amp;RIGHT($A182,3)&amp;"*",EUROSTAT_VBE_IND_2010!$D$7:$D$732,"211*"))/1000</f>
        <v>28.048</v>
      </c>
      <c r="AF182" s="17">
        <f>(SUMIFS(EUROSTAT_VBE_IND_2010!AE$7:AE$732,EUROSTAT_VBE_IND_2010!$B$7:$B$732,$D182,EUROSTAT_VBE_IND_2010!$C$7:$C$732,"*"&amp;RIGHT($A182,3)&amp;"*",EUROSTAT_VBE_IND_2010!$D$7:$D$732,"211*"))/1000</f>
        <v>1.412</v>
      </c>
      <c r="AG182" s="17">
        <f>(SUMIFS(EUROSTAT_VBE_IND_2010!AF$7:AF$732,EUROSTAT_VBE_IND_2010!$B$7:$B$732,$D182,EUROSTAT_VBE_IND_2010!$C$7:$C$732,"*"&amp;RIGHT($A182,3)&amp;"*",EUROSTAT_VBE_IND_2010!$D$7:$D$732,"211*"))/1000</f>
        <v>0.179</v>
      </c>
      <c r="AH182" s="17">
        <f>(SUMIFS(EUROSTAT_VBE_IND_2010!AH$7:AH$732,EUROSTAT_VBE_IND_2010!$B$7:$B$732,$D182,EUROSTAT_VBE_IND_2010!$C$7:$C$732,"*"&amp;RIGHT($A182,3)&amp;"*",EUROSTAT_VBE_IND_2010!$D$7:$D$732,"211*"))/1000</f>
        <v>6.097</v>
      </c>
      <c r="AI182" s="17">
        <f>(SUMIFS(EUROSTAT_VBE_IND_2010!AI$7:AI$732,EUROSTAT_VBE_IND_2010!$B$7:$B$732,$D182,EUROSTAT_VBE_IND_2010!$C$7:$C$732,"*"&amp;RIGHT($A182,3)&amp;"*",EUROSTAT_VBE_IND_2010!$D$7:$D$732,"211*"))/1000</f>
        <v>0.329</v>
      </c>
      <c r="AJ182" s="17">
        <f>(SUMIFS(EUROSTAT_VBE_IND_2010!AJ$7:AJ$732,EUROSTAT_VBE_IND_2010!$B$7:$B$732,$D182,EUROSTAT_VBE_IND_2010!$C$7:$C$732,"*"&amp;RIGHT($A182,3)&amp;"*",EUROSTAT_VBE_IND_2010!$D$7:$D$732,"211*"))/1000</f>
        <v>4.122</v>
      </c>
      <c r="AK182" s="17">
        <f>(SUMIFS(EUROSTAT_VBE_IND_2010!AK$7:AK$732,EUROSTAT_VBE_IND_2010!$B$7:$B$732,$D182,EUROSTAT_VBE_IND_2010!$C$7:$C$732,"*"&amp;RIGHT($A182,3)&amp;"*",EUROSTAT_VBE_IND_2010!$D$7:$D$732,"211*"))/1000</f>
        <v>27.96</v>
      </c>
      <c r="AL182" s="198">
        <f>SUMIFS('IEA Bal_AL-IND'!$D$30:$D$329,'IEA Bal_AL-IND'!$A$30:$A$329,"*"&amp;RIGHT($B182,8),'IEA Bal_AL-IND'!$C$30:$C$329,'Aggregated Balance-IND_2010'!$E182)</f>
        <v>4.54473</v>
      </c>
      <c r="AM182" s="198">
        <f>SUMIFS('IEA Bal_BA-IND'!$D$30:$D$329,'IEA Bal_BA-IND'!$A$30:$A$329,"*"&amp;RIGHT($B182,8),'IEA Bal_BA-IND'!$C$30:$C$329,'Aggregated Balance-IND_2010'!$E182)</f>
        <v>1.15196</v>
      </c>
      <c r="AN182" s="198">
        <f>SUMIFS('IEA Bal_KS-IND'!$D$30:$D$329,'IEA Bal_KS-IND'!$A$30:$A$329,"*"&amp;RIGHT($B182,8),'IEA Bal_KS-IND'!$C$30:$C$329,'Aggregated Balance-IND_2010'!$E182)</f>
        <v>0</v>
      </c>
      <c r="AO182" s="17">
        <f>(SUMIFS(EUROSTAT_VBE_IND_2010!Y$7:Y$732,EUROSTAT_VBE_IND_2010!$B$7:$B$732,$D182,EUROSTAT_VBE_IND_2010!$C$7:$C$732,"*"&amp;RIGHT($A182,3)&amp;"*",EUROSTAT_VBE_IND_2010!$D$7:$D$732,"211*"))/1000</f>
        <v>0</v>
      </c>
      <c r="AP182" s="17">
        <f>(SUMIFS(EUROSTAT_VBE_IND_2010!Z$7:Z$732,EUROSTAT_VBE_IND_2010!$B$7:$B$732,$D182,EUROSTAT_VBE_IND_2010!$C$7:$C$732,"*"&amp;RIGHT($A182,3)&amp;"*",EUROSTAT_VBE_IND_2010!$D$7:$D$732,"211*"))/1000</f>
        <v>0</v>
      </c>
      <c r="AQ182" s="17">
        <f>(SUMIFS(EUROSTAT_VBE_IND_2010!AG$7:AG$732,EUROSTAT_VBE_IND_2010!$B$7:$B$732,$D182,EUROSTAT_VBE_IND_2010!$C$7:$C$732,"*"&amp;RIGHT($A182,3)&amp;"*",EUROSTAT_VBE_IND_2010!$D$7:$D$732,"211*"))/1000</f>
        <v>2.326</v>
      </c>
    </row>
    <row r="183" spans="1:43">
      <c r="A183" t="str">
        <f>LEFT(EUROSTAT_VBE_IND_2010!$C$241,8)</f>
        <v>B_101820</v>
      </c>
      <c r="B183" s="28" t="s">
        <v>300</v>
      </c>
      <c r="C183" t="s">
        <v>293</v>
      </c>
      <c r="D183" t="s">
        <v>126</v>
      </c>
      <c r="E183" t="s">
        <v>230</v>
      </c>
      <c r="F183" t="s">
        <v>250</v>
      </c>
      <c r="G183" s="17">
        <f>(SUMIFS(EUROSTAT_VBE_IND_2010!E$7:E$732,EUROSTAT_VBE_IND_2010!$B$7:$B$732,$D183,EUROSTAT_VBE_IND_2010!$C$7:$C$732,"*"&amp;RIGHT($A183,3)&amp;"*",EUROSTAT_VBE_IND_2010!$D$7:$D$732,"2210*"))/1000+(SUMIFS(EUROSTAT_VBE_IND_2010!E$7:E$732,EUROSTAT_VBE_IND_2010!$B$7:$B$732,$D183,EUROSTAT_VBE_IND_2010!$C$7:$C$732,"*"&amp;RIGHT($A183,3)&amp;"*",EUROSTAT_VBE_IND_2010!$D$7:$D$732,"23*"))/1000+(SUMIFS(EUROSTAT_VBE_IND_2010!E$7:E$732,EUROSTAT_VBE_IND_2010!$B$7:$B$732,$D183,EUROSTAT_VBE_IND_2010!$C$7:$C$732,"*"&amp;RIGHT($A183,3)&amp;"*",EUROSTAT_VBE_IND_2010!$D$7:$D$732,"5544*"))/1000</f>
        <v>0.246</v>
      </c>
      <c r="H183" s="17">
        <f>(SUMIFS(EUROSTAT_VBE_IND_2010!F$7:F$732,EUROSTAT_VBE_IND_2010!$B$7:$B$732,$D183,EUROSTAT_VBE_IND_2010!$C$7:$C$732,"*"&amp;RIGHT($A183,3)&amp;"*",EUROSTAT_VBE_IND_2010!$D$7:$D$732,"2210*"))/1000+(SUMIFS(EUROSTAT_VBE_IND_2010!F$7:F$732,EUROSTAT_VBE_IND_2010!$B$7:$B$732,$D183,EUROSTAT_VBE_IND_2010!$C$7:$C$732,"*"&amp;RIGHT($A183,3)&amp;"*",EUROSTAT_VBE_IND_2010!$D$7:$D$732,"23*"))/1000+(SUMIFS(EUROSTAT_VBE_IND_2010!F$7:F$732,EUROSTAT_VBE_IND_2010!$B$7:$B$732,$D183,EUROSTAT_VBE_IND_2010!$C$7:$C$732,"*"&amp;RIGHT($A183,3)&amp;"*",EUROSTAT_VBE_IND_2010!$D$7:$D$732,"5544*"))/1000</f>
        <v>0</v>
      </c>
      <c r="I183" s="17">
        <f>(SUMIFS(EUROSTAT_VBE_IND_2010!G$7:G$732,EUROSTAT_VBE_IND_2010!$B$7:$B$732,$D183,EUROSTAT_VBE_IND_2010!$C$7:$C$732,"*"&amp;RIGHT($A183,3)&amp;"*",EUROSTAT_VBE_IND_2010!$D$7:$D$732,"2210*"))/1000+(SUMIFS(EUROSTAT_VBE_IND_2010!G$7:G$732,EUROSTAT_VBE_IND_2010!$B$7:$B$732,$D183,EUROSTAT_VBE_IND_2010!$C$7:$C$732,"*"&amp;RIGHT($A183,3)&amp;"*",EUROSTAT_VBE_IND_2010!$D$7:$D$732,"23*"))/1000+(SUMIFS(EUROSTAT_VBE_IND_2010!G$7:G$732,EUROSTAT_VBE_IND_2010!$B$7:$B$732,$D183,EUROSTAT_VBE_IND_2010!$C$7:$C$732,"*"&amp;RIGHT($A183,3)&amp;"*",EUROSTAT_VBE_IND_2010!$D$7:$D$732,"5544*"))/1000</f>
        <v>0.119</v>
      </c>
      <c r="J183" s="198">
        <f>SUMIFS('IEA Bal_CH-IND'!$D$30:$D$329,'IEA Bal_CH-IND'!$A$30:$A$329,"*"&amp;RIGHT($B183,8),'IEA Bal_CH-IND'!$C$30:$C$329,'Aggregated Balance-IND_2010'!$E183)</f>
        <v>1.2462</v>
      </c>
      <c r="K183" s="17">
        <f>(SUMIFS(EUROSTAT_VBE_IND_2010!H$7:H$732,EUROSTAT_VBE_IND_2010!$B$7:$B$732,$D183,EUROSTAT_VBE_IND_2010!$C$7:$C$732,"*"&amp;RIGHT($A183,3)&amp;"*",EUROSTAT_VBE_IND_2010!$D$7:$D$732,"2210*"))/1000+(SUMIFS(EUROSTAT_VBE_IND_2010!H$7:H$732,EUROSTAT_VBE_IND_2010!$B$7:$B$732,$D183,EUROSTAT_VBE_IND_2010!$C$7:$C$732,"*"&amp;RIGHT($A183,3)&amp;"*",EUROSTAT_VBE_IND_2010!$D$7:$D$732,"23*"))/1000+(SUMIFS(EUROSTAT_VBE_IND_2010!H$7:H$732,EUROSTAT_VBE_IND_2010!$B$7:$B$732,$D183,EUROSTAT_VBE_IND_2010!$C$7:$C$732,"*"&amp;RIGHT($A183,3)&amp;"*",EUROSTAT_VBE_IND_2010!$D$7:$D$732,"5544*"))/1000</f>
        <v>0</v>
      </c>
      <c r="L183" s="17">
        <f>(SUMIFS(EUROSTAT_VBE_IND_2010!I$7:I$732,EUROSTAT_VBE_IND_2010!$B$7:$B$732,$D183,EUROSTAT_VBE_IND_2010!$C$7:$C$732,"*"&amp;RIGHT($A183,3)&amp;"*",EUROSTAT_VBE_IND_2010!$D$7:$D$732,"2210*"))/1000+(SUMIFS(EUROSTAT_VBE_IND_2010!I$7:I$732,EUROSTAT_VBE_IND_2010!$B$7:$B$732,$D183,EUROSTAT_VBE_IND_2010!$C$7:$C$732,"*"&amp;RIGHT($A183,3)&amp;"*",EUROSTAT_VBE_IND_2010!$D$7:$D$732,"23*"))/1000+(SUMIFS(EUROSTAT_VBE_IND_2010!I$7:I$732,EUROSTAT_VBE_IND_2010!$B$7:$B$732,$D183,EUROSTAT_VBE_IND_2010!$C$7:$C$732,"*"&amp;RIGHT($A183,3)&amp;"*",EUROSTAT_VBE_IND_2010!$D$7:$D$732,"5544*"))/1000</f>
        <v>0.507</v>
      </c>
      <c r="M183" s="17">
        <f>(SUMIFS(EUROSTAT_VBE_IND_2010!J$7:J$732,EUROSTAT_VBE_IND_2010!$B$7:$B$732,$D183,EUROSTAT_VBE_IND_2010!$C$7:$C$732,"*"&amp;RIGHT($A183,3)&amp;"*",EUROSTAT_VBE_IND_2010!$D$7:$D$732,"2210*"))/1000+(SUMIFS(EUROSTAT_VBE_IND_2010!J$7:J$732,EUROSTAT_VBE_IND_2010!$B$7:$B$732,$D183,EUROSTAT_VBE_IND_2010!$C$7:$C$732,"*"&amp;RIGHT($A183,3)&amp;"*",EUROSTAT_VBE_IND_2010!$D$7:$D$732,"23*"))/1000+(SUMIFS(EUROSTAT_VBE_IND_2010!J$7:J$732,EUROSTAT_VBE_IND_2010!$B$7:$B$732,$D183,EUROSTAT_VBE_IND_2010!$C$7:$C$732,"*"&amp;RIGHT($A183,3)&amp;"*",EUROSTAT_VBE_IND_2010!$D$7:$D$732,"5544*"))/1000</f>
        <v>0.217</v>
      </c>
      <c r="N183" s="17">
        <f>(SUMIFS(EUROSTAT_VBE_IND_2010!K$7:K$732,EUROSTAT_VBE_IND_2010!$B$7:$B$732,$D183,EUROSTAT_VBE_IND_2010!$C$7:$C$732,"*"&amp;RIGHT($A183,3)&amp;"*",EUROSTAT_VBE_IND_2010!$D$7:$D$732,"2210*"))/1000+(SUMIFS(EUROSTAT_VBE_IND_2010!K$7:K$732,EUROSTAT_VBE_IND_2010!$B$7:$B$732,$D183,EUROSTAT_VBE_IND_2010!$C$7:$C$732,"*"&amp;RIGHT($A183,3)&amp;"*",EUROSTAT_VBE_IND_2010!$D$7:$D$732,"23*"))/1000+(SUMIFS(EUROSTAT_VBE_IND_2010!K$7:K$732,EUROSTAT_VBE_IND_2010!$B$7:$B$732,$D183,EUROSTAT_VBE_IND_2010!$C$7:$C$732,"*"&amp;RIGHT($A183,3)&amp;"*",EUROSTAT_VBE_IND_2010!$D$7:$D$732,"5544*"))/1000</f>
        <v>0</v>
      </c>
      <c r="O183" s="17">
        <f>(SUMIFS(EUROSTAT_VBE_IND_2010!L$7:L$732,EUROSTAT_VBE_IND_2010!$B$7:$B$732,$D183,EUROSTAT_VBE_IND_2010!$C$7:$C$732,"*"&amp;RIGHT($A183,3)&amp;"*",EUROSTAT_VBE_IND_2010!$D$7:$D$732,"2210*"))/1000+(SUMIFS(EUROSTAT_VBE_IND_2010!L$7:L$732,EUROSTAT_VBE_IND_2010!$B$7:$B$732,$D183,EUROSTAT_VBE_IND_2010!$C$7:$C$732,"*"&amp;RIGHT($A183,3)&amp;"*",EUROSTAT_VBE_IND_2010!$D$7:$D$732,"23*"))/1000+(SUMIFS(EUROSTAT_VBE_IND_2010!L$7:L$732,EUROSTAT_VBE_IND_2010!$B$7:$B$732,$D183,EUROSTAT_VBE_IND_2010!$C$7:$C$732,"*"&amp;RIGHT($A183,3)&amp;"*",EUROSTAT_VBE_IND_2010!$D$7:$D$732,"5544*"))/1000</f>
        <v>0</v>
      </c>
      <c r="P183" s="17">
        <f>(SUMIFS(EUROSTAT_VBE_IND_2010!M$7:M$732,EUROSTAT_VBE_IND_2010!$B$7:$B$732,$D183,EUROSTAT_VBE_IND_2010!$C$7:$C$732,"*"&amp;RIGHT($A183,3)&amp;"*",EUROSTAT_VBE_IND_2010!$D$7:$D$732,"2210*"))/1000+(SUMIFS(EUROSTAT_VBE_IND_2010!M$7:M$732,EUROSTAT_VBE_IND_2010!$B$7:$B$732,$D183,EUROSTAT_VBE_IND_2010!$C$7:$C$732,"*"&amp;RIGHT($A183,3)&amp;"*",EUROSTAT_VBE_IND_2010!$D$7:$D$732,"23*"))/1000+(SUMIFS(EUROSTAT_VBE_IND_2010!M$7:M$732,EUROSTAT_VBE_IND_2010!$B$7:$B$732,$D183,EUROSTAT_VBE_IND_2010!$C$7:$C$732,"*"&amp;RIGHT($A183,3)&amp;"*",EUROSTAT_VBE_IND_2010!$D$7:$D$732,"5544*"))/1000</f>
        <v>0</v>
      </c>
      <c r="Q183" s="17">
        <f>(SUMIFS(EUROSTAT_VBE_IND_2010!N$7:N$732,EUROSTAT_VBE_IND_2010!$B$7:$B$732,$D183,EUROSTAT_VBE_IND_2010!$C$7:$C$732,"*"&amp;RIGHT($A183,3)&amp;"*",EUROSTAT_VBE_IND_2010!$D$7:$D$732,"2210*"))/1000+(SUMIFS(EUROSTAT_VBE_IND_2010!N$7:N$732,EUROSTAT_VBE_IND_2010!$B$7:$B$732,$D183,EUROSTAT_VBE_IND_2010!$C$7:$C$732,"*"&amp;RIGHT($A183,3)&amp;"*",EUROSTAT_VBE_IND_2010!$D$7:$D$732,"23*"))/1000+(SUMIFS(EUROSTAT_VBE_IND_2010!N$7:N$732,EUROSTAT_VBE_IND_2010!$B$7:$B$732,$D183,EUROSTAT_VBE_IND_2010!$C$7:$C$732,"*"&amp;RIGHT($A183,3)&amp;"*",EUROSTAT_VBE_IND_2010!$D$7:$D$732,"5544*"))/1000</f>
        <v>0</v>
      </c>
      <c r="R183" s="17">
        <f>(SUMIFS(EUROSTAT_VBE_IND_2010!O$7:O$732,EUROSTAT_VBE_IND_2010!$B$7:$B$732,$D183,EUROSTAT_VBE_IND_2010!$C$7:$C$732,"*"&amp;RIGHT($A183,3)&amp;"*",EUROSTAT_VBE_IND_2010!$D$7:$D$732,"2210*"))/1000+(SUMIFS(EUROSTAT_VBE_IND_2010!O$7:O$732,EUROSTAT_VBE_IND_2010!$B$7:$B$732,$D183,EUROSTAT_VBE_IND_2010!$C$7:$C$732,"*"&amp;RIGHT($A183,3)&amp;"*",EUROSTAT_VBE_IND_2010!$D$7:$D$732,"23*"))/1000+(SUMIFS(EUROSTAT_VBE_IND_2010!O$7:O$732,EUROSTAT_VBE_IND_2010!$B$7:$B$732,$D183,EUROSTAT_VBE_IND_2010!$C$7:$C$732,"*"&amp;RIGHT($A183,3)&amp;"*",EUROSTAT_VBE_IND_2010!$D$7:$D$732,"5544*"))/1000</f>
        <v>0.01</v>
      </c>
      <c r="S183" s="17">
        <f>(SUMIFS(EUROSTAT_VBE_IND_2010!P$7:P$732,EUROSTAT_VBE_IND_2010!$B$7:$B$732,$D183,EUROSTAT_VBE_IND_2010!$C$7:$C$732,"*"&amp;RIGHT($A183,3)&amp;"*",EUROSTAT_VBE_IND_2010!$D$7:$D$732,"2210*"))/1000+(SUMIFS(EUROSTAT_VBE_IND_2010!P$7:P$732,EUROSTAT_VBE_IND_2010!$B$7:$B$732,$D183,EUROSTAT_VBE_IND_2010!$C$7:$C$732,"*"&amp;RIGHT($A183,3)&amp;"*",EUROSTAT_VBE_IND_2010!$D$7:$D$732,"23*"))/1000+(SUMIFS(EUROSTAT_VBE_IND_2010!P$7:P$732,EUROSTAT_VBE_IND_2010!$B$7:$B$732,$D183,EUROSTAT_VBE_IND_2010!$C$7:$C$732,"*"&amp;RIGHT($A183,3)&amp;"*",EUROSTAT_VBE_IND_2010!$D$7:$D$732,"5544*"))/1000</f>
        <v>0</v>
      </c>
      <c r="T183" s="17">
        <f>(SUMIFS(EUROSTAT_VBE_IND_2010!Q$7:Q$732,EUROSTAT_VBE_IND_2010!$B$7:$B$732,$D183,EUROSTAT_VBE_IND_2010!$C$7:$C$732,"*"&amp;RIGHT($A183,3)&amp;"*",EUROSTAT_VBE_IND_2010!$D$7:$D$732,"2210*"))/1000+(SUMIFS(EUROSTAT_VBE_IND_2010!Q$7:Q$732,EUROSTAT_VBE_IND_2010!$B$7:$B$732,$D183,EUROSTAT_VBE_IND_2010!$C$7:$C$732,"*"&amp;RIGHT($A183,3)&amp;"*",EUROSTAT_VBE_IND_2010!$D$7:$D$732,"23*"))/1000+(SUMIFS(EUROSTAT_VBE_IND_2010!Q$7:Q$732,EUROSTAT_VBE_IND_2010!$B$7:$B$732,$D183,EUROSTAT_VBE_IND_2010!$C$7:$C$732,"*"&amp;RIGHT($A183,3)&amp;"*",EUROSTAT_VBE_IND_2010!$D$7:$D$732,"5544*"))/1000</f>
        <v>0.017</v>
      </c>
      <c r="U183" s="17">
        <f>(SUMIFS(EUROSTAT_VBE_IND_2010!R$7:R$732,EUROSTAT_VBE_IND_2010!$B$7:$B$732,$D183,EUROSTAT_VBE_IND_2010!$C$7:$C$732,"*"&amp;RIGHT($A183,3)&amp;"*",EUROSTAT_VBE_IND_2010!$D$7:$D$732,"2210*"))/1000+(SUMIFS(EUROSTAT_VBE_IND_2010!R$7:R$732,EUROSTAT_VBE_IND_2010!$B$7:$B$732,$D183,EUROSTAT_VBE_IND_2010!$C$7:$C$732,"*"&amp;RIGHT($A183,3)&amp;"*",EUROSTAT_VBE_IND_2010!$D$7:$D$732,"23*"))/1000+(SUMIFS(EUROSTAT_VBE_IND_2010!R$7:R$732,EUROSTAT_VBE_IND_2010!$B$7:$B$732,$D183,EUROSTAT_VBE_IND_2010!$C$7:$C$732,"*"&amp;RIGHT($A183,3)&amp;"*",EUROSTAT_VBE_IND_2010!$D$7:$D$732,"5544*"))/1000</f>
        <v>0.063</v>
      </c>
      <c r="V183" s="17">
        <f>(SUMIFS(EUROSTAT_VBE_IND_2010!S$7:S$732,EUROSTAT_VBE_IND_2010!$B$7:$B$732,$D183,EUROSTAT_VBE_IND_2010!$C$7:$C$732,"*"&amp;RIGHT($A183,3)&amp;"*",EUROSTAT_VBE_IND_2010!$D$7:$D$732,"2210*"))/1000+(SUMIFS(EUROSTAT_VBE_IND_2010!S$7:S$732,EUROSTAT_VBE_IND_2010!$B$7:$B$732,$D183,EUROSTAT_VBE_IND_2010!$C$7:$C$732,"*"&amp;RIGHT($A183,3)&amp;"*",EUROSTAT_VBE_IND_2010!$D$7:$D$732,"23*"))/1000+(SUMIFS(EUROSTAT_VBE_IND_2010!S$7:S$732,EUROSTAT_VBE_IND_2010!$B$7:$B$732,$D183,EUROSTAT_VBE_IND_2010!$C$7:$C$732,"*"&amp;RIGHT($A183,3)&amp;"*",EUROSTAT_VBE_IND_2010!$D$7:$D$732,"5544*"))/1000</f>
        <v>0</v>
      </c>
      <c r="W183" s="17">
        <f>(SUMIFS(EUROSTAT_VBE_IND_2010!T$7:T$732,EUROSTAT_VBE_IND_2010!$B$7:$B$732,$D183,EUROSTAT_VBE_IND_2010!$C$7:$C$732,"*"&amp;RIGHT($A183,3)&amp;"*",EUROSTAT_VBE_IND_2010!$D$7:$D$732,"2210*"))/1000+(SUMIFS(EUROSTAT_VBE_IND_2010!T$7:T$732,EUROSTAT_VBE_IND_2010!$B$7:$B$732,$D183,EUROSTAT_VBE_IND_2010!$C$7:$C$732,"*"&amp;RIGHT($A183,3)&amp;"*",EUROSTAT_VBE_IND_2010!$D$7:$D$732,"23*"))/1000+(SUMIFS(EUROSTAT_VBE_IND_2010!T$7:T$732,EUROSTAT_VBE_IND_2010!$B$7:$B$732,$D183,EUROSTAT_VBE_IND_2010!$C$7:$C$732,"*"&amp;RIGHT($A183,3)&amp;"*",EUROSTAT_VBE_IND_2010!$D$7:$D$732,"5544*"))/1000</f>
        <v>0</v>
      </c>
      <c r="X183" s="17">
        <f>(SUMIFS(EUROSTAT_VBE_IND_2010!U$7:U$732,EUROSTAT_VBE_IND_2010!$B$7:$B$732,$D183,EUROSTAT_VBE_IND_2010!$C$7:$C$732,"*"&amp;RIGHT($A183,3)&amp;"*",EUROSTAT_VBE_IND_2010!$D$7:$D$732,"2210*"))/1000+(SUMIFS(EUROSTAT_VBE_IND_2010!U$7:U$732,EUROSTAT_VBE_IND_2010!$B$7:$B$732,$D183,EUROSTAT_VBE_IND_2010!$C$7:$C$732,"*"&amp;RIGHT($A183,3)&amp;"*",EUROSTAT_VBE_IND_2010!$D$7:$D$732,"23*"))/1000+(SUMIFS(EUROSTAT_VBE_IND_2010!U$7:U$732,EUROSTAT_VBE_IND_2010!$B$7:$B$732,$D183,EUROSTAT_VBE_IND_2010!$C$7:$C$732,"*"&amp;RIGHT($A183,3)&amp;"*",EUROSTAT_VBE_IND_2010!$D$7:$D$732,"5544*"))/1000</f>
        <v>0.063</v>
      </c>
      <c r="Y183" s="17">
        <f>(SUMIFS(EUROSTAT_VBE_IND_2010!V$7:V$732,EUROSTAT_VBE_IND_2010!$B$7:$B$732,$D183,EUROSTAT_VBE_IND_2010!$C$7:$C$732,"*"&amp;RIGHT($A183,3)&amp;"*",EUROSTAT_VBE_IND_2010!$D$7:$D$732,"2210*"))/1000+(SUMIFS(EUROSTAT_VBE_IND_2010!V$7:V$732,EUROSTAT_VBE_IND_2010!$B$7:$B$732,$D183,EUROSTAT_VBE_IND_2010!$C$7:$C$732,"*"&amp;RIGHT($A183,3)&amp;"*",EUROSTAT_VBE_IND_2010!$D$7:$D$732,"23*"))/1000+(SUMIFS(EUROSTAT_VBE_IND_2010!V$7:V$732,EUROSTAT_VBE_IND_2010!$B$7:$B$732,$D183,EUROSTAT_VBE_IND_2010!$C$7:$C$732,"*"&amp;RIGHT($A183,3)&amp;"*",EUROSTAT_VBE_IND_2010!$D$7:$D$732,"5544*"))/1000</f>
        <v>0.012</v>
      </c>
      <c r="Z183" s="17">
        <f>(SUMIFS(EUROSTAT_VBE_IND_2010!W$7:W$732,EUROSTAT_VBE_IND_2010!$B$7:$B$732,$D183,EUROSTAT_VBE_IND_2010!$C$7:$C$732,"*"&amp;RIGHT($A183,3)&amp;"*",EUROSTAT_VBE_IND_2010!$D$7:$D$732,"2210*"))/1000+(SUMIFS(EUROSTAT_VBE_IND_2010!W$7:W$732,EUROSTAT_VBE_IND_2010!$B$7:$B$732,$D183,EUROSTAT_VBE_IND_2010!$C$7:$C$732,"*"&amp;RIGHT($A183,3)&amp;"*",EUROSTAT_VBE_IND_2010!$D$7:$D$732,"23*"))/1000+(SUMIFS(EUROSTAT_VBE_IND_2010!W$7:W$732,EUROSTAT_VBE_IND_2010!$B$7:$B$732,$D183,EUROSTAT_VBE_IND_2010!$C$7:$C$732,"*"&amp;RIGHT($A183,3)&amp;"*",EUROSTAT_VBE_IND_2010!$D$7:$D$732,"5544*"))/1000</f>
        <v>0</v>
      </c>
      <c r="AA183" s="17">
        <f>(SUMIFS(EUROSTAT_VBE_IND_2010!X$7:X$732,EUROSTAT_VBE_IND_2010!$B$7:$B$732,$D183,EUROSTAT_VBE_IND_2010!$C$7:$C$732,"*"&amp;RIGHT($A183,3)&amp;"*",EUROSTAT_VBE_IND_2010!$D$7:$D$732,"2210*"))/1000+(SUMIFS(EUROSTAT_VBE_IND_2010!X$7:X$732,EUROSTAT_VBE_IND_2010!$B$7:$B$732,$D183,EUROSTAT_VBE_IND_2010!$C$7:$C$732,"*"&amp;RIGHT($A183,3)&amp;"*",EUROSTAT_VBE_IND_2010!$D$7:$D$732,"23*"))/1000+(SUMIFS(EUROSTAT_VBE_IND_2010!X$7:X$732,EUROSTAT_VBE_IND_2010!$B$7:$B$732,$D183,EUROSTAT_VBE_IND_2010!$C$7:$C$732,"*"&amp;RIGHT($A183,3)&amp;"*",EUROSTAT_VBE_IND_2010!$D$7:$D$732,"5544*"))/1000</f>
        <v>0</v>
      </c>
      <c r="AB183" s="17">
        <f>(SUMIFS(EUROSTAT_VBE_IND_2010!AA$7:AA$732,EUROSTAT_VBE_IND_2010!$B$7:$B$732,$D183,EUROSTAT_VBE_IND_2010!$C$7:$C$732,"*"&amp;RIGHT($A183,3)&amp;"*",EUROSTAT_VBE_IND_2010!$D$7:$D$732,"2210*"))/1000+(SUMIFS(EUROSTAT_VBE_IND_2010!AA$7:AA$732,EUROSTAT_VBE_IND_2010!$B$7:$B$732,$D183,EUROSTAT_VBE_IND_2010!$C$7:$C$732,"*"&amp;RIGHT($A183,3)&amp;"*",EUROSTAT_VBE_IND_2010!$D$7:$D$732,"23*"))/1000+(SUMIFS(EUROSTAT_VBE_IND_2010!AA$7:AA$732,EUROSTAT_VBE_IND_2010!$B$7:$B$732,$D183,EUROSTAT_VBE_IND_2010!$C$7:$C$732,"*"&amp;RIGHT($A183,3)&amp;"*",EUROSTAT_VBE_IND_2010!$D$7:$D$732,"5544*"))/1000</f>
        <v>0</v>
      </c>
      <c r="AC183" s="17">
        <f>(SUMIFS(EUROSTAT_VBE_IND_2010!AB$7:AB$732,EUROSTAT_VBE_IND_2010!$B$7:$B$732,$D183,EUROSTAT_VBE_IND_2010!$C$7:$C$732,"*"&amp;RIGHT($A183,3)&amp;"*",EUROSTAT_VBE_IND_2010!$D$7:$D$732,"2210*"))/1000+(SUMIFS(EUROSTAT_VBE_IND_2010!AB$7:AB$732,EUROSTAT_VBE_IND_2010!$B$7:$B$732,$D183,EUROSTAT_VBE_IND_2010!$C$7:$C$732,"*"&amp;RIGHT($A183,3)&amp;"*",EUROSTAT_VBE_IND_2010!$D$7:$D$732,"23*"))/1000+(SUMIFS(EUROSTAT_VBE_IND_2010!AB$7:AB$732,EUROSTAT_VBE_IND_2010!$B$7:$B$732,$D183,EUROSTAT_VBE_IND_2010!$C$7:$C$732,"*"&amp;RIGHT($A183,3)&amp;"*",EUROSTAT_VBE_IND_2010!$D$7:$D$732,"5544*"))/1000</f>
        <v>0.38</v>
      </c>
      <c r="AD183" s="17">
        <f>(SUMIFS(EUROSTAT_VBE_IND_2010!AC$7:AC$732,EUROSTAT_VBE_IND_2010!$B$7:$B$732,$D183,EUROSTAT_VBE_IND_2010!$C$7:$C$732,"*"&amp;RIGHT($A183,3)&amp;"*",EUROSTAT_VBE_IND_2010!$D$7:$D$732,"2210*"))/1000+(SUMIFS(EUROSTAT_VBE_IND_2010!AC$7:AC$732,EUROSTAT_VBE_IND_2010!$B$7:$B$732,$D183,EUROSTAT_VBE_IND_2010!$C$7:$C$732,"*"&amp;RIGHT($A183,3)&amp;"*",EUROSTAT_VBE_IND_2010!$D$7:$D$732,"23*"))/1000+(SUMIFS(EUROSTAT_VBE_IND_2010!AC$7:AC$732,EUROSTAT_VBE_IND_2010!$B$7:$B$732,$D183,EUROSTAT_VBE_IND_2010!$C$7:$C$732,"*"&amp;RIGHT($A183,3)&amp;"*",EUROSTAT_VBE_IND_2010!$D$7:$D$732,"5544*"))/1000</f>
        <v>0</v>
      </c>
      <c r="AE183" s="17">
        <f>(SUMIFS(EUROSTAT_VBE_IND_2010!AD$7:AD$732,EUROSTAT_VBE_IND_2010!$B$7:$B$732,$D183,EUROSTAT_VBE_IND_2010!$C$7:$C$732,"*"&amp;RIGHT($A183,3)&amp;"*",EUROSTAT_VBE_IND_2010!$D$7:$D$732,"2210*"))/1000+(SUMIFS(EUROSTAT_VBE_IND_2010!AD$7:AD$732,EUROSTAT_VBE_IND_2010!$B$7:$B$732,$D183,EUROSTAT_VBE_IND_2010!$C$7:$C$732,"*"&amp;RIGHT($A183,3)&amp;"*",EUROSTAT_VBE_IND_2010!$D$7:$D$732,"23*"))/1000+(SUMIFS(EUROSTAT_VBE_IND_2010!AD$7:AD$732,EUROSTAT_VBE_IND_2010!$B$7:$B$732,$D183,EUROSTAT_VBE_IND_2010!$C$7:$C$732,"*"&amp;RIGHT($A183,3)&amp;"*",EUROSTAT_VBE_IND_2010!$D$7:$D$732,"5544*"))/1000</f>
        <v>0.224</v>
      </c>
      <c r="AF183" s="17">
        <f>(SUMIFS(EUROSTAT_VBE_IND_2010!AE$7:AE$732,EUROSTAT_VBE_IND_2010!$B$7:$B$732,$D183,EUROSTAT_VBE_IND_2010!$C$7:$C$732,"*"&amp;RIGHT($A183,3)&amp;"*",EUROSTAT_VBE_IND_2010!$D$7:$D$732,"2210*"))/1000+(SUMIFS(EUROSTAT_VBE_IND_2010!AE$7:AE$732,EUROSTAT_VBE_IND_2010!$B$7:$B$732,$D183,EUROSTAT_VBE_IND_2010!$C$7:$C$732,"*"&amp;RIGHT($A183,3)&amp;"*",EUROSTAT_VBE_IND_2010!$D$7:$D$732,"23*"))/1000+(SUMIFS(EUROSTAT_VBE_IND_2010!AE$7:AE$732,EUROSTAT_VBE_IND_2010!$B$7:$B$732,$D183,EUROSTAT_VBE_IND_2010!$C$7:$C$732,"*"&amp;RIGHT($A183,3)&amp;"*",EUROSTAT_VBE_IND_2010!$D$7:$D$732,"5544*"))/1000</f>
        <v>0</v>
      </c>
      <c r="AG183" s="17">
        <f>(SUMIFS(EUROSTAT_VBE_IND_2010!AF$7:AF$732,EUROSTAT_VBE_IND_2010!$B$7:$B$732,$D183,EUROSTAT_VBE_IND_2010!$C$7:$C$732,"*"&amp;RIGHT($A183,3)&amp;"*",EUROSTAT_VBE_IND_2010!$D$7:$D$732,"2210*"))/1000+(SUMIFS(EUROSTAT_VBE_IND_2010!AF$7:AF$732,EUROSTAT_VBE_IND_2010!$B$7:$B$732,$D183,EUROSTAT_VBE_IND_2010!$C$7:$C$732,"*"&amp;RIGHT($A183,3)&amp;"*",EUROSTAT_VBE_IND_2010!$D$7:$D$732,"23*"))/1000+(SUMIFS(EUROSTAT_VBE_IND_2010!AF$7:AF$732,EUROSTAT_VBE_IND_2010!$B$7:$B$732,$D183,EUROSTAT_VBE_IND_2010!$C$7:$C$732,"*"&amp;RIGHT($A183,3)&amp;"*",EUROSTAT_VBE_IND_2010!$D$7:$D$732,"5544*"))/1000</f>
        <v>2.153</v>
      </c>
      <c r="AH183" s="17">
        <f>(SUMIFS(EUROSTAT_VBE_IND_2010!AH$7:AH$732,EUROSTAT_VBE_IND_2010!$B$7:$B$732,$D183,EUROSTAT_VBE_IND_2010!$C$7:$C$732,"*"&amp;RIGHT($A183,3)&amp;"*",EUROSTAT_VBE_IND_2010!$D$7:$D$732,"2210*"))/1000+(SUMIFS(EUROSTAT_VBE_IND_2010!AH$7:AH$732,EUROSTAT_VBE_IND_2010!$B$7:$B$732,$D183,EUROSTAT_VBE_IND_2010!$C$7:$C$732,"*"&amp;RIGHT($A183,3)&amp;"*",EUROSTAT_VBE_IND_2010!$D$7:$D$732,"23*"))/1000+(SUMIFS(EUROSTAT_VBE_IND_2010!AH$7:AH$732,EUROSTAT_VBE_IND_2010!$B$7:$B$732,$D183,EUROSTAT_VBE_IND_2010!$C$7:$C$732,"*"&amp;RIGHT($A183,3)&amp;"*",EUROSTAT_VBE_IND_2010!$D$7:$D$732,"5544*"))/1000</f>
        <v>0</v>
      </c>
      <c r="AI183" s="17">
        <f>(SUMIFS(EUROSTAT_VBE_IND_2010!AI$7:AI$732,EUROSTAT_VBE_IND_2010!$B$7:$B$732,$D183,EUROSTAT_VBE_IND_2010!$C$7:$C$732,"*"&amp;RIGHT($A183,3)&amp;"*",EUROSTAT_VBE_IND_2010!$D$7:$D$732,"2210*"))/1000+(SUMIFS(EUROSTAT_VBE_IND_2010!AI$7:AI$732,EUROSTAT_VBE_IND_2010!$B$7:$B$732,$D183,EUROSTAT_VBE_IND_2010!$C$7:$C$732,"*"&amp;RIGHT($A183,3)&amp;"*",EUROSTAT_VBE_IND_2010!$D$7:$D$732,"23*"))/1000+(SUMIFS(EUROSTAT_VBE_IND_2010!AI$7:AI$732,EUROSTAT_VBE_IND_2010!$B$7:$B$732,$D183,EUROSTAT_VBE_IND_2010!$C$7:$C$732,"*"&amp;RIGHT($A183,3)&amp;"*",EUROSTAT_VBE_IND_2010!$D$7:$D$732,"5544*"))/1000</f>
        <v>0</v>
      </c>
      <c r="AJ183" s="17">
        <f>(SUMIFS(EUROSTAT_VBE_IND_2010!AJ$7:AJ$732,EUROSTAT_VBE_IND_2010!$B$7:$B$732,$D183,EUROSTAT_VBE_IND_2010!$C$7:$C$732,"*"&amp;RIGHT($A183,3)&amp;"*",EUROSTAT_VBE_IND_2010!$D$7:$D$732,"2210*"))/1000+(SUMIFS(EUROSTAT_VBE_IND_2010!AJ$7:AJ$732,EUROSTAT_VBE_IND_2010!$B$7:$B$732,$D183,EUROSTAT_VBE_IND_2010!$C$7:$C$732,"*"&amp;RIGHT($A183,3)&amp;"*",EUROSTAT_VBE_IND_2010!$D$7:$D$732,"23*"))/1000+(SUMIFS(EUROSTAT_VBE_IND_2010!AJ$7:AJ$732,EUROSTAT_VBE_IND_2010!$B$7:$B$732,$D183,EUROSTAT_VBE_IND_2010!$C$7:$C$732,"*"&amp;RIGHT($A183,3)&amp;"*",EUROSTAT_VBE_IND_2010!$D$7:$D$732,"5544*"))/1000</f>
        <v>0.078</v>
      </c>
      <c r="AK183" s="17">
        <f>(SUMIFS(EUROSTAT_VBE_IND_2010!AK$7:AK$732,EUROSTAT_VBE_IND_2010!$B$7:$B$732,$D183,EUROSTAT_VBE_IND_2010!$C$7:$C$732,"*"&amp;RIGHT($A183,3)&amp;"*",EUROSTAT_VBE_IND_2010!$D$7:$D$732,"2210*"))/1000+(SUMIFS(EUROSTAT_VBE_IND_2010!AK$7:AK$732,EUROSTAT_VBE_IND_2010!$B$7:$B$732,$D183,EUROSTAT_VBE_IND_2010!$C$7:$C$732,"*"&amp;RIGHT($A183,3)&amp;"*",EUROSTAT_VBE_IND_2010!$D$7:$D$732,"23*"))/1000+(SUMIFS(EUROSTAT_VBE_IND_2010!AK$7:AK$732,EUROSTAT_VBE_IND_2010!$B$7:$B$732,$D183,EUROSTAT_VBE_IND_2010!$C$7:$C$732,"*"&amp;RIGHT($A183,3)&amp;"*",EUROSTAT_VBE_IND_2010!$D$7:$D$732,"5544*"))/1000</f>
        <v>0</v>
      </c>
      <c r="AL183" s="198">
        <f>SUMIFS('IEA Bal_AL-IND'!$D$30:$D$329,'IEA Bal_AL-IND'!$A$30:$A$329,"*"&amp;RIGHT($B183,8),'IEA Bal_AL-IND'!$C$30:$C$329,'Aggregated Balance-IND_2010'!$E183)</f>
        <v>0</v>
      </c>
      <c r="AM183" s="198">
        <f>SUMIFS('IEA Bal_BA-IND'!$D$30:$D$329,'IEA Bal_BA-IND'!$A$30:$A$329,"*"&amp;RIGHT($B183,8),'IEA Bal_BA-IND'!$C$30:$C$329,'Aggregated Balance-IND_2010'!$E183)</f>
        <v>0.16898</v>
      </c>
      <c r="AN183" s="198">
        <f>SUMIFS('IEA Bal_KS-IND'!$D$30:$D$329,'IEA Bal_KS-IND'!$A$30:$A$329,"*"&amp;RIGHT($B183,8),'IEA Bal_KS-IND'!$C$30:$C$329,'Aggregated Balance-IND_2010'!$E183)</f>
        <v>0</v>
      </c>
      <c r="AO183" s="17">
        <f>(SUMIFS(EUROSTAT_VBE_IND_2010!Y$7:Y$732,EUROSTAT_VBE_IND_2010!$B$7:$B$732,$D183,EUROSTAT_VBE_IND_2010!$C$7:$C$732,"*"&amp;RIGHT($A183,3)&amp;"*",EUROSTAT_VBE_IND_2010!$D$7:$D$732,"2210*"))/1000+(SUMIFS(EUROSTAT_VBE_IND_2010!Y$7:Y$732,EUROSTAT_VBE_IND_2010!$B$7:$B$732,$D183,EUROSTAT_VBE_IND_2010!$C$7:$C$732,"*"&amp;RIGHT($A183,3)&amp;"*",EUROSTAT_VBE_IND_2010!$D$7:$D$732,"23*"))/1000+(SUMIFS(EUROSTAT_VBE_IND_2010!Y$7:Y$732,EUROSTAT_VBE_IND_2010!$B$7:$B$732,$D183,EUROSTAT_VBE_IND_2010!$C$7:$C$732,"*"&amp;RIGHT($A183,3)&amp;"*",EUROSTAT_VBE_IND_2010!$D$7:$D$732,"5544*"))/1000</f>
        <v>0</v>
      </c>
      <c r="AP183" s="17">
        <f>(SUMIFS(EUROSTAT_VBE_IND_2010!Z$7:Z$732,EUROSTAT_VBE_IND_2010!$B$7:$B$732,$D183,EUROSTAT_VBE_IND_2010!$C$7:$C$732,"*"&amp;RIGHT($A183,3)&amp;"*",EUROSTAT_VBE_IND_2010!$D$7:$D$732,"2210*"))/1000+(SUMIFS(EUROSTAT_VBE_IND_2010!Z$7:Z$732,EUROSTAT_VBE_IND_2010!$B$7:$B$732,$D183,EUROSTAT_VBE_IND_2010!$C$7:$C$732,"*"&amp;RIGHT($A183,3)&amp;"*",EUROSTAT_VBE_IND_2010!$D$7:$D$732,"23*"))/1000+(SUMIFS(EUROSTAT_VBE_IND_2010!Z$7:Z$732,EUROSTAT_VBE_IND_2010!$B$7:$B$732,$D183,EUROSTAT_VBE_IND_2010!$C$7:$C$732,"*"&amp;RIGHT($A183,3)&amp;"*",EUROSTAT_VBE_IND_2010!$D$7:$D$732,"5544*"))/1000</f>
        <v>0</v>
      </c>
      <c r="AQ183" s="17">
        <f>(SUMIFS(EUROSTAT_VBE_IND_2010!AG$7:AG$732,EUROSTAT_VBE_IND_2010!$B$7:$B$732,$D183,EUROSTAT_VBE_IND_2010!$C$7:$C$732,"*"&amp;RIGHT($A183,3)&amp;"*",EUROSTAT_VBE_IND_2010!$D$7:$D$732,"2210*"))/1000+(SUMIFS(EUROSTAT_VBE_IND_2010!AG$7:AG$732,EUROSTAT_VBE_IND_2010!$B$7:$B$732,$D183,EUROSTAT_VBE_IND_2010!$C$7:$C$732,"*"&amp;RIGHT($A183,3)&amp;"*",EUROSTAT_VBE_IND_2010!$D$7:$D$732,"23*"))/1000+(SUMIFS(EUROSTAT_VBE_IND_2010!AG$7:AG$732,EUROSTAT_VBE_IND_2010!$B$7:$B$732,$D183,EUROSTAT_VBE_IND_2010!$C$7:$C$732,"*"&amp;RIGHT($A183,3)&amp;"*",EUROSTAT_VBE_IND_2010!$D$7:$D$732,"5544*"))/1000</f>
        <v>1.781</v>
      </c>
    </row>
    <row r="184" spans="1:43">
      <c r="A184" t="str">
        <f>LEFT(EUROSTAT_VBE_IND_2010!$C$241,8)</f>
        <v>B_101820</v>
      </c>
      <c r="B184" s="28" t="s">
        <v>300</v>
      </c>
      <c r="C184" t="s">
        <v>293</v>
      </c>
      <c r="D184" t="s">
        <v>126</v>
      </c>
      <c r="E184" t="s">
        <v>231</v>
      </c>
      <c r="F184" t="s">
        <v>251</v>
      </c>
      <c r="G184" s="17">
        <f>(SUMIFS(EUROSTAT_VBE_IND_2010!E$7:E$732,EUROSTAT_VBE_IND_2010!$B$7:$B$732,$D184,EUROSTAT_VBE_IND_2010!$C$7:$C$732,"*"&amp;RIGHT($A184,3)&amp;"*",EUROSTAT_VBE_IND_2010!$D$7:$D$732,"2230*"))/1000+(SUMIFS(EUROSTAT_VBE_IND_2010!E$7:E$732,EUROSTAT_VBE_IND_2010!$B$7:$B$732,$D184,EUROSTAT_VBE_IND_2010!$C$7:$C$732,"*"&amp;RIGHT($A183,3)&amp;"*",EUROSTAT_VBE_IND_2010!$D$7:$D$732,"2130*"))/1000</f>
        <v>0</v>
      </c>
      <c r="H184" s="17">
        <f>(SUMIFS(EUROSTAT_VBE_IND_2010!F$7:F$732,EUROSTAT_VBE_IND_2010!$B$7:$B$732,$D184,EUROSTAT_VBE_IND_2010!$C$7:$C$732,"*"&amp;RIGHT($A184,3)&amp;"*",EUROSTAT_VBE_IND_2010!$D$7:$D$732,"2230*"))/1000+(SUMIFS(EUROSTAT_VBE_IND_2010!F$7:F$732,EUROSTAT_VBE_IND_2010!$B$7:$B$732,$D184,EUROSTAT_VBE_IND_2010!$C$7:$C$732,"*"&amp;RIGHT($A183,3)&amp;"*",EUROSTAT_VBE_IND_2010!$D$7:$D$732,"2130*"))/1000</f>
        <v>4.86</v>
      </c>
      <c r="I184" s="17">
        <f>(SUMIFS(EUROSTAT_VBE_IND_2010!G$7:G$732,EUROSTAT_VBE_IND_2010!$B$7:$B$732,$D184,EUROSTAT_VBE_IND_2010!$C$7:$C$732,"*"&amp;RIGHT($A184,3)&amp;"*",EUROSTAT_VBE_IND_2010!$D$7:$D$732,"2230*"))/1000+(SUMIFS(EUROSTAT_VBE_IND_2010!G$7:G$732,EUROSTAT_VBE_IND_2010!$B$7:$B$732,$D184,EUROSTAT_VBE_IND_2010!$C$7:$C$732,"*"&amp;RIGHT($A183,3)&amp;"*",EUROSTAT_VBE_IND_2010!$D$7:$D$732,"2130*"))/1000</f>
        <v>0</v>
      </c>
      <c r="J184" s="198">
        <f>SUMIFS('IEA Bal_CH-IND'!$D$30:$D$329,'IEA Bal_CH-IND'!$A$30:$A$329,"*"&amp;RIGHT($B184,8),'IEA Bal_CH-IND'!$C$30:$C$329,'Aggregated Balance-IND_2010'!$E184)</f>
        <v>0</v>
      </c>
      <c r="K184" s="17">
        <f>(SUMIFS(EUROSTAT_VBE_IND_2010!H$7:H$732,EUROSTAT_VBE_IND_2010!$B$7:$B$732,$D184,EUROSTAT_VBE_IND_2010!$C$7:$C$732,"*"&amp;RIGHT($A184,3)&amp;"*",EUROSTAT_VBE_IND_2010!$D$7:$D$732,"2230*"))/1000+(SUMIFS(EUROSTAT_VBE_IND_2010!H$7:H$732,EUROSTAT_VBE_IND_2010!$B$7:$B$732,$D184,EUROSTAT_VBE_IND_2010!$C$7:$C$732,"*"&amp;RIGHT($A183,3)&amp;"*",EUROSTAT_VBE_IND_2010!$D$7:$D$732,"2130*"))/1000</f>
        <v>0</v>
      </c>
      <c r="L184" s="17">
        <f>(SUMIFS(EUROSTAT_VBE_IND_2010!I$7:I$732,EUROSTAT_VBE_IND_2010!$B$7:$B$732,$D184,EUROSTAT_VBE_IND_2010!$C$7:$C$732,"*"&amp;RIGHT($A184,3)&amp;"*",EUROSTAT_VBE_IND_2010!$D$7:$D$732,"2230*"))/1000+(SUMIFS(EUROSTAT_VBE_IND_2010!I$7:I$732,EUROSTAT_VBE_IND_2010!$B$7:$B$732,$D184,EUROSTAT_VBE_IND_2010!$C$7:$C$732,"*"&amp;RIGHT($A183,3)&amp;"*",EUROSTAT_VBE_IND_2010!$D$7:$D$732,"2130*"))/1000</f>
        <v>0.171</v>
      </c>
      <c r="M184" s="17">
        <f>(SUMIFS(EUROSTAT_VBE_IND_2010!J$7:J$732,EUROSTAT_VBE_IND_2010!$B$7:$B$732,$D184,EUROSTAT_VBE_IND_2010!$C$7:$C$732,"*"&amp;RIGHT($A184,3)&amp;"*",EUROSTAT_VBE_IND_2010!$D$7:$D$732,"2230*"))/1000+(SUMIFS(EUROSTAT_VBE_IND_2010!J$7:J$732,EUROSTAT_VBE_IND_2010!$B$7:$B$732,$D184,EUROSTAT_VBE_IND_2010!$C$7:$C$732,"*"&amp;RIGHT($A183,3)&amp;"*",EUROSTAT_VBE_IND_2010!$D$7:$D$732,"2130*"))/1000</f>
        <v>38.54</v>
      </c>
      <c r="N184" s="17">
        <f>(SUMIFS(EUROSTAT_VBE_IND_2010!K$7:K$732,EUROSTAT_VBE_IND_2010!$B$7:$B$732,$D184,EUROSTAT_VBE_IND_2010!$C$7:$C$732,"*"&amp;RIGHT($A184,3)&amp;"*",EUROSTAT_VBE_IND_2010!$D$7:$D$732,"2230*"))/1000+(SUMIFS(EUROSTAT_VBE_IND_2010!K$7:K$732,EUROSTAT_VBE_IND_2010!$B$7:$B$732,$D184,EUROSTAT_VBE_IND_2010!$C$7:$C$732,"*"&amp;RIGHT($A183,3)&amp;"*",EUROSTAT_VBE_IND_2010!$D$7:$D$732,"2130*"))/1000</f>
        <v>0</v>
      </c>
      <c r="O184" s="17">
        <f>(SUMIFS(EUROSTAT_VBE_IND_2010!L$7:L$732,EUROSTAT_VBE_IND_2010!$B$7:$B$732,$D184,EUROSTAT_VBE_IND_2010!$C$7:$C$732,"*"&amp;RIGHT($A184,3)&amp;"*",EUROSTAT_VBE_IND_2010!$D$7:$D$732,"2230*"))/1000+(SUMIFS(EUROSTAT_VBE_IND_2010!L$7:L$732,EUROSTAT_VBE_IND_2010!$B$7:$B$732,$D184,EUROSTAT_VBE_IND_2010!$C$7:$C$732,"*"&amp;RIGHT($A183,3)&amp;"*",EUROSTAT_VBE_IND_2010!$D$7:$D$732,"2130*"))/1000</f>
        <v>0</v>
      </c>
      <c r="P184" s="17">
        <f>(SUMIFS(EUROSTAT_VBE_IND_2010!M$7:M$732,EUROSTAT_VBE_IND_2010!$B$7:$B$732,$D184,EUROSTAT_VBE_IND_2010!$C$7:$C$732,"*"&amp;RIGHT($A184,3)&amp;"*",EUROSTAT_VBE_IND_2010!$D$7:$D$732,"2230*"))/1000+(SUMIFS(EUROSTAT_VBE_IND_2010!M$7:M$732,EUROSTAT_VBE_IND_2010!$B$7:$B$732,$D184,EUROSTAT_VBE_IND_2010!$C$7:$C$732,"*"&amp;RIGHT($A183,3)&amp;"*",EUROSTAT_VBE_IND_2010!$D$7:$D$732,"2130*"))/1000</f>
        <v>0</v>
      </c>
      <c r="Q184" s="17">
        <f>(SUMIFS(EUROSTAT_VBE_IND_2010!N$7:N$732,EUROSTAT_VBE_IND_2010!$B$7:$B$732,$D184,EUROSTAT_VBE_IND_2010!$C$7:$C$732,"*"&amp;RIGHT($A184,3)&amp;"*",EUROSTAT_VBE_IND_2010!$D$7:$D$732,"2230*"))/1000+(SUMIFS(EUROSTAT_VBE_IND_2010!N$7:N$732,EUROSTAT_VBE_IND_2010!$B$7:$B$732,$D184,EUROSTAT_VBE_IND_2010!$C$7:$C$732,"*"&amp;RIGHT($A183,3)&amp;"*",EUROSTAT_VBE_IND_2010!$D$7:$D$732,"2130*"))/1000</f>
        <v>0</v>
      </c>
      <c r="R184" s="17">
        <f>(SUMIFS(EUROSTAT_VBE_IND_2010!O$7:O$732,EUROSTAT_VBE_IND_2010!$B$7:$B$732,$D184,EUROSTAT_VBE_IND_2010!$C$7:$C$732,"*"&amp;RIGHT($A184,3)&amp;"*",EUROSTAT_VBE_IND_2010!$D$7:$D$732,"2230*"))/1000+(SUMIFS(EUROSTAT_VBE_IND_2010!O$7:O$732,EUROSTAT_VBE_IND_2010!$B$7:$B$732,$D184,EUROSTAT_VBE_IND_2010!$C$7:$C$732,"*"&amp;RIGHT($A183,3)&amp;"*",EUROSTAT_VBE_IND_2010!$D$7:$D$732,"2130*"))/1000</f>
        <v>0</v>
      </c>
      <c r="S184" s="17">
        <f>(SUMIFS(EUROSTAT_VBE_IND_2010!P$7:P$732,EUROSTAT_VBE_IND_2010!$B$7:$B$732,$D184,EUROSTAT_VBE_IND_2010!$C$7:$C$732,"*"&amp;RIGHT($A184,3)&amp;"*",EUROSTAT_VBE_IND_2010!$D$7:$D$732,"2230*"))/1000+(SUMIFS(EUROSTAT_VBE_IND_2010!P$7:P$732,EUROSTAT_VBE_IND_2010!$B$7:$B$732,$D184,EUROSTAT_VBE_IND_2010!$C$7:$C$732,"*"&amp;RIGHT($A183,3)&amp;"*",EUROSTAT_VBE_IND_2010!$D$7:$D$732,"2130*"))/1000</f>
        <v>0</v>
      </c>
      <c r="T184" s="17">
        <f>(SUMIFS(EUROSTAT_VBE_IND_2010!Q$7:Q$732,EUROSTAT_VBE_IND_2010!$B$7:$B$732,$D184,EUROSTAT_VBE_IND_2010!$C$7:$C$732,"*"&amp;RIGHT($A184,3)&amp;"*",EUROSTAT_VBE_IND_2010!$D$7:$D$732,"2230*"))/1000+(SUMIFS(EUROSTAT_VBE_IND_2010!Q$7:Q$732,EUROSTAT_VBE_IND_2010!$B$7:$B$732,$D184,EUROSTAT_VBE_IND_2010!$C$7:$C$732,"*"&amp;RIGHT($A183,3)&amp;"*",EUROSTAT_VBE_IND_2010!$D$7:$D$732,"2130*"))/1000</f>
        <v>0</v>
      </c>
      <c r="U184" s="17">
        <f>(SUMIFS(EUROSTAT_VBE_IND_2010!R$7:R$732,EUROSTAT_VBE_IND_2010!$B$7:$B$732,$D184,EUROSTAT_VBE_IND_2010!$C$7:$C$732,"*"&amp;RIGHT($A184,3)&amp;"*",EUROSTAT_VBE_IND_2010!$D$7:$D$732,"2230*"))/1000+(SUMIFS(EUROSTAT_VBE_IND_2010!R$7:R$732,EUROSTAT_VBE_IND_2010!$B$7:$B$732,$D184,EUROSTAT_VBE_IND_2010!$C$7:$C$732,"*"&amp;RIGHT($A183,3)&amp;"*",EUROSTAT_VBE_IND_2010!$D$7:$D$732,"2130*"))/1000</f>
        <v>0</v>
      </c>
      <c r="V184" s="17">
        <f>(SUMIFS(EUROSTAT_VBE_IND_2010!S$7:S$732,EUROSTAT_VBE_IND_2010!$B$7:$B$732,$D184,EUROSTAT_VBE_IND_2010!$C$7:$C$732,"*"&amp;RIGHT($A184,3)&amp;"*",EUROSTAT_VBE_IND_2010!$D$7:$D$732,"2230*"))/1000+(SUMIFS(EUROSTAT_VBE_IND_2010!S$7:S$732,EUROSTAT_VBE_IND_2010!$B$7:$B$732,$D184,EUROSTAT_VBE_IND_2010!$C$7:$C$732,"*"&amp;RIGHT($A183,3)&amp;"*",EUROSTAT_VBE_IND_2010!$D$7:$D$732,"2130*"))/1000</f>
        <v>0</v>
      </c>
      <c r="W184" s="17">
        <f>(SUMIFS(EUROSTAT_VBE_IND_2010!T$7:T$732,EUROSTAT_VBE_IND_2010!$B$7:$B$732,$D184,EUROSTAT_VBE_IND_2010!$C$7:$C$732,"*"&amp;RIGHT($A184,3)&amp;"*",EUROSTAT_VBE_IND_2010!$D$7:$D$732,"2230*"))/1000+(SUMIFS(EUROSTAT_VBE_IND_2010!T$7:T$732,EUROSTAT_VBE_IND_2010!$B$7:$B$732,$D184,EUROSTAT_VBE_IND_2010!$C$7:$C$732,"*"&amp;RIGHT($A183,3)&amp;"*",EUROSTAT_VBE_IND_2010!$D$7:$D$732,"2130*"))/1000</f>
        <v>0</v>
      </c>
      <c r="X184" s="17">
        <f>(SUMIFS(EUROSTAT_VBE_IND_2010!U$7:U$732,EUROSTAT_VBE_IND_2010!$B$7:$B$732,$D184,EUROSTAT_VBE_IND_2010!$C$7:$C$732,"*"&amp;RIGHT($A184,3)&amp;"*",EUROSTAT_VBE_IND_2010!$D$7:$D$732,"2230*"))/1000+(SUMIFS(EUROSTAT_VBE_IND_2010!U$7:U$732,EUROSTAT_VBE_IND_2010!$B$7:$B$732,$D184,EUROSTAT_VBE_IND_2010!$C$7:$C$732,"*"&amp;RIGHT($A183,3)&amp;"*",EUROSTAT_VBE_IND_2010!$D$7:$D$732,"2130*"))/1000</f>
        <v>0</v>
      </c>
      <c r="Y184" s="17">
        <f>(SUMIFS(EUROSTAT_VBE_IND_2010!V$7:V$732,EUROSTAT_VBE_IND_2010!$B$7:$B$732,$D184,EUROSTAT_VBE_IND_2010!$C$7:$C$732,"*"&amp;RIGHT($A184,3)&amp;"*",EUROSTAT_VBE_IND_2010!$D$7:$D$732,"2230*"))/1000+(SUMIFS(EUROSTAT_VBE_IND_2010!V$7:V$732,EUROSTAT_VBE_IND_2010!$B$7:$B$732,$D184,EUROSTAT_VBE_IND_2010!$C$7:$C$732,"*"&amp;RIGHT($A183,3)&amp;"*",EUROSTAT_VBE_IND_2010!$D$7:$D$732,"2130*"))/1000</f>
        <v>0</v>
      </c>
      <c r="Z184" s="17">
        <f>(SUMIFS(EUROSTAT_VBE_IND_2010!W$7:W$732,EUROSTAT_VBE_IND_2010!$B$7:$B$732,$D184,EUROSTAT_VBE_IND_2010!$C$7:$C$732,"*"&amp;RIGHT($A184,3)&amp;"*",EUROSTAT_VBE_IND_2010!$D$7:$D$732,"2230*"))/1000+(SUMIFS(EUROSTAT_VBE_IND_2010!W$7:W$732,EUROSTAT_VBE_IND_2010!$B$7:$B$732,$D184,EUROSTAT_VBE_IND_2010!$C$7:$C$732,"*"&amp;RIGHT($A183,3)&amp;"*",EUROSTAT_VBE_IND_2010!$D$7:$D$732,"2130*"))/1000</f>
        <v>0</v>
      </c>
      <c r="AA184" s="17">
        <f>(SUMIFS(EUROSTAT_VBE_IND_2010!X$7:X$732,EUROSTAT_VBE_IND_2010!$B$7:$B$732,$D184,EUROSTAT_VBE_IND_2010!$C$7:$C$732,"*"&amp;RIGHT($A184,3)&amp;"*",EUROSTAT_VBE_IND_2010!$D$7:$D$732,"2230*"))/1000+(SUMIFS(EUROSTAT_VBE_IND_2010!X$7:X$732,EUROSTAT_VBE_IND_2010!$B$7:$B$732,$D184,EUROSTAT_VBE_IND_2010!$C$7:$C$732,"*"&amp;RIGHT($A183,3)&amp;"*",EUROSTAT_VBE_IND_2010!$D$7:$D$732,"2130*"))/1000</f>
        <v>0</v>
      </c>
      <c r="AB184" s="17">
        <f>(SUMIFS(EUROSTAT_VBE_IND_2010!AA$7:AA$732,EUROSTAT_VBE_IND_2010!$B$7:$B$732,$D184,EUROSTAT_VBE_IND_2010!$C$7:$C$732,"*"&amp;RIGHT($A184,3)&amp;"*",EUROSTAT_VBE_IND_2010!$D$7:$D$732,"2230*"))/1000+(SUMIFS(EUROSTAT_VBE_IND_2010!AA$7:AA$732,EUROSTAT_VBE_IND_2010!$B$7:$B$732,$D184,EUROSTAT_VBE_IND_2010!$C$7:$C$732,"*"&amp;RIGHT($A183,3)&amp;"*",EUROSTAT_VBE_IND_2010!$D$7:$D$732,"2130*"))/1000</f>
        <v>0</v>
      </c>
      <c r="AC184" s="17">
        <f>(SUMIFS(EUROSTAT_VBE_IND_2010!AB$7:AB$732,EUROSTAT_VBE_IND_2010!$B$7:$B$732,$D184,EUROSTAT_VBE_IND_2010!$C$7:$C$732,"*"&amp;RIGHT($A184,3)&amp;"*",EUROSTAT_VBE_IND_2010!$D$7:$D$732,"2230*"))/1000+(SUMIFS(EUROSTAT_VBE_IND_2010!AB$7:AB$732,EUROSTAT_VBE_IND_2010!$B$7:$B$732,$D184,EUROSTAT_VBE_IND_2010!$C$7:$C$732,"*"&amp;RIGHT($A183,3)&amp;"*",EUROSTAT_VBE_IND_2010!$D$7:$D$732,"2130*"))/1000</f>
        <v>0</v>
      </c>
      <c r="AD184" s="17">
        <f>(SUMIFS(EUROSTAT_VBE_IND_2010!AC$7:AC$732,EUROSTAT_VBE_IND_2010!$B$7:$B$732,$D184,EUROSTAT_VBE_IND_2010!$C$7:$C$732,"*"&amp;RIGHT($A184,3)&amp;"*",EUROSTAT_VBE_IND_2010!$D$7:$D$732,"2230*"))/1000+(SUMIFS(EUROSTAT_VBE_IND_2010!AC$7:AC$732,EUROSTAT_VBE_IND_2010!$B$7:$B$732,$D184,EUROSTAT_VBE_IND_2010!$C$7:$C$732,"*"&amp;RIGHT($A183,3)&amp;"*",EUROSTAT_VBE_IND_2010!$D$7:$D$732,"2130*"))/1000</f>
        <v>0</v>
      </c>
      <c r="AE184" s="17">
        <f>(SUMIFS(EUROSTAT_VBE_IND_2010!AD$7:AD$732,EUROSTAT_VBE_IND_2010!$B$7:$B$732,$D184,EUROSTAT_VBE_IND_2010!$C$7:$C$732,"*"&amp;RIGHT($A184,3)&amp;"*",EUROSTAT_VBE_IND_2010!$D$7:$D$732,"2230*"))/1000+(SUMIFS(EUROSTAT_VBE_IND_2010!AD$7:AD$732,EUROSTAT_VBE_IND_2010!$B$7:$B$732,$D184,EUROSTAT_VBE_IND_2010!$C$7:$C$732,"*"&amp;RIGHT($A183,3)&amp;"*",EUROSTAT_VBE_IND_2010!$D$7:$D$732,"2130*"))/1000</f>
        <v>0</v>
      </c>
      <c r="AF184" s="17">
        <f>(SUMIFS(EUROSTAT_VBE_IND_2010!AE$7:AE$732,EUROSTAT_VBE_IND_2010!$B$7:$B$732,$D184,EUROSTAT_VBE_IND_2010!$C$7:$C$732,"*"&amp;RIGHT($A184,3)&amp;"*",EUROSTAT_VBE_IND_2010!$D$7:$D$732,"2230*"))/1000+(SUMIFS(EUROSTAT_VBE_IND_2010!AE$7:AE$732,EUROSTAT_VBE_IND_2010!$B$7:$B$732,$D184,EUROSTAT_VBE_IND_2010!$C$7:$C$732,"*"&amp;RIGHT($A183,3)&amp;"*",EUROSTAT_VBE_IND_2010!$D$7:$D$732,"2130*"))/1000</f>
        <v>0</v>
      </c>
      <c r="AG184" s="17">
        <f>(SUMIFS(EUROSTAT_VBE_IND_2010!AF$7:AF$732,EUROSTAT_VBE_IND_2010!$B$7:$B$732,$D184,EUROSTAT_VBE_IND_2010!$C$7:$C$732,"*"&amp;RIGHT($A184,3)&amp;"*",EUROSTAT_VBE_IND_2010!$D$7:$D$732,"2230*"))/1000+(SUMIFS(EUROSTAT_VBE_IND_2010!AF$7:AF$732,EUROSTAT_VBE_IND_2010!$B$7:$B$732,$D184,EUROSTAT_VBE_IND_2010!$C$7:$C$732,"*"&amp;RIGHT($A183,3)&amp;"*",EUROSTAT_VBE_IND_2010!$D$7:$D$732,"2130*"))/1000</f>
        <v>0</v>
      </c>
      <c r="AH184" s="17">
        <f>(SUMIFS(EUROSTAT_VBE_IND_2010!AH$7:AH$732,EUROSTAT_VBE_IND_2010!$B$7:$B$732,$D184,EUROSTAT_VBE_IND_2010!$C$7:$C$732,"*"&amp;RIGHT($A184,3)&amp;"*",EUROSTAT_VBE_IND_2010!$D$7:$D$732,"2230*"))/1000+(SUMIFS(EUROSTAT_VBE_IND_2010!AH$7:AH$732,EUROSTAT_VBE_IND_2010!$B$7:$B$732,$D184,EUROSTAT_VBE_IND_2010!$C$7:$C$732,"*"&amp;RIGHT($A183,3)&amp;"*",EUROSTAT_VBE_IND_2010!$D$7:$D$732,"2130*"))/1000</f>
        <v>0</v>
      </c>
      <c r="AI184" s="17">
        <f>(SUMIFS(EUROSTAT_VBE_IND_2010!AI$7:AI$732,EUROSTAT_VBE_IND_2010!$B$7:$B$732,$D184,EUROSTAT_VBE_IND_2010!$C$7:$C$732,"*"&amp;RIGHT($A184,3)&amp;"*",EUROSTAT_VBE_IND_2010!$D$7:$D$732,"2230*"))/1000+(SUMIFS(EUROSTAT_VBE_IND_2010!AI$7:AI$732,EUROSTAT_VBE_IND_2010!$B$7:$B$732,$D184,EUROSTAT_VBE_IND_2010!$C$7:$C$732,"*"&amp;RIGHT($A183,3)&amp;"*",EUROSTAT_VBE_IND_2010!$D$7:$D$732,"2130*"))/1000</f>
        <v>0</v>
      </c>
      <c r="AJ184" s="17">
        <f>(SUMIFS(EUROSTAT_VBE_IND_2010!AJ$7:AJ$732,EUROSTAT_VBE_IND_2010!$B$7:$B$732,$D184,EUROSTAT_VBE_IND_2010!$C$7:$C$732,"*"&amp;RIGHT($A184,3)&amp;"*",EUROSTAT_VBE_IND_2010!$D$7:$D$732,"2230*"))/1000+(SUMIFS(EUROSTAT_VBE_IND_2010!AJ$7:AJ$732,EUROSTAT_VBE_IND_2010!$B$7:$B$732,$D184,EUROSTAT_VBE_IND_2010!$C$7:$C$732,"*"&amp;RIGHT($A183,3)&amp;"*",EUROSTAT_VBE_IND_2010!$D$7:$D$732,"2130*"))/1000</f>
        <v>0</v>
      </c>
      <c r="AK184" s="17">
        <f>(SUMIFS(EUROSTAT_VBE_IND_2010!AK$7:AK$732,EUROSTAT_VBE_IND_2010!$B$7:$B$732,$D184,EUROSTAT_VBE_IND_2010!$C$7:$C$732,"*"&amp;RIGHT($A184,3)&amp;"*",EUROSTAT_VBE_IND_2010!$D$7:$D$732,"2230*"))/1000+(SUMIFS(EUROSTAT_VBE_IND_2010!AK$7:AK$732,EUROSTAT_VBE_IND_2010!$B$7:$B$732,$D184,EUROSTAT_VBE_IND_2010!$C$7:$C$732,"*"&amp;RIGHT($A183,3)&amp;"*",EUROSTAT_VBE_IND_2010!$D$7:$D$732,"2130*"))/1000</f>
        <v>0</v>
      </c>
      <c r="AL184" s="198">
        <f>SUMIFS('IEA Bal_AL-IND'!$D$30:$D$329,'IEA Bal_AL-IND'!$A$30:$A$329,"*"&amp;RIGHT($B184,8),'IEA Bal_AL-IND'!$C$30:$C$329,'Aggregated Balance-IND_2010'!$E184)</f>
        <v>0</v>
      </c>
      <c r="AM184" s="198">
        <f>SUMIFS('IEA Bal_BA-IND'!$D$30:$D$329,'IEA Bal_BA-IND'!$A$30:$A$329,"*"&amp;RIGHT($B184,8),'IEA Bal_BA-IND'!$C$30:$C$329,'Aggregated Balance-IND_2010'!$E184)</f>
        <v>0</v>
      </c>
      <c r="AN184" s="198">
        <f>SUMIFS('IEA Bal_KS-IND'!$D$30:$D$329,'IEA Bal_KS-IND'!$A$30:$A$329,"*"&amp;RIGHT($B184,8),'IEA Bal_KS-IND'!$C$30:$C$329,'Aggregated Balance-IND_2010'!$E184)</f>
        <v>0</v>
      </c>
      <c r="AO184" s="17">
        <f>(SUMIFS(EUROSTAT_VBE_IND_2010!Y$7:Y$732,EUROSTAT_VBE_IND_2010!$B$7:$B$732,$D184,EUROSTAT_VBE_IND_2010!$C$7:$C$732,"*"&amp;RIGHT($A184,3)&amp;"*",EUROSTAT_VBE_IND_2010!$D$7:$D$732,"2230*"))/1000+(SUMIFS(EUROSTAT_VBE_IND_2010!Y$7:Y$732,EUROSTAT_VBE_IND_2010!$B$7:$B$732,$D184,EUROSTAT_VBE_IND_2010!$C$7:$C$732,"*"&amp;RIGHT($A183,3)&amp;"*",EUROSTAT_VBE_IND_2010!$D$7:$D$732,"2130*"))/1000</f>
        <v>0</v>
      </c>
      <c r="AP184" s="17">
        <f>(SUMIFS(EUROSTAT_VBE_IND_2010!Z$7:Z$732,EUROSTAT_VBE_IND_2010!$B$7:$B$732,$D184,EUROSTAT_VBE_IND_2010!$C$7:$C$732,"*"&amp;RIGHT($A184,3)&amp;"*",EUROSTAT_VBE_IND_2010!$D$7:$D$732,"2230*"))/1000+(SUMIFS(EUROSTAT_VBE_IND_2010!Z$7:Z$732,EUROSTAT_VBE_IND_2010!$B$7:$B$732,$D184,EUROSTAT_VBE_IND_2010!$C$7:$C$732,"*"&amp;RIGHT($A183,3)&amp;"*",EUROSTAT_VBE_IND_2010!$D$7:$D$732,"2130*"))/1000</f>
        <v>0</v>
      </c>
      <c r="AQ184" s="17">
        <f>(SUMIFS(EUROSTAT_VBE_IND_2010!AG$7:AG$732,EUROSTAT_VBE_IND_2010!$B$7:$B$732,$D184,EUROSTAT_VBE_IND_2010!$C$7:$C$732,"*"&amp;RIGHT($A184,3)&amp;"*",EUROSTAT_VBE_IND_2010!$D$7:$D$732,"2230*"))/1000+(SUMIFS(EUROSTAT_VBE_IND_2010!AG$7:AG$732,EUROSTAT_VBE_IND_2010!$B$7:$B$732,$D184,EUROSTAT_VBE_IND_2010!$C$7:$C$732,"*"&amp;RIGHT($A183,3)&amp;"*",EUROSTAT_VBE_IND_2010!$D$7:$D$732,"2130*"))/1000</f>
        <v>0.42</v>
      </c>
    </row>
    <row r="185" spans="1:43">
      <c r="A185" t="str">
        <f>LEFT(EUROSTAT_VBE_IND_2010!$C$241,8)</f>
        <v>B_101820</v>
      </c>
      <c r="B185" s="28" t="s">
        <v>300</v>
      </c>
      <c r="C185" t="s">
        <v>293</v>
      </c>
      <c r="D185" t="s">
        <v>126</v>
      </c>
      <c r="E185" t="s">
        <v>232</v>
      </c>
      <c r="F185" t="s">
        <v>252</v>
      </c>
      <c r="G185" s="17">
        <f>(SUMIFS(EUROSTAT_VBE_IND_2010!E$7:E$732,EUROSTAT_VBE_IND_2010!$B$7:$B$732,$D185,EUROSTAT_VBE_IND_2010!$C$7:$C$732,"*"&amp;RIGHT($A185,3)&amp;"*",EUROSTAT_VBE_IND_2010!$D$7:$D$732,"212*"))/1000</f>
        <v>0</v>
      </c>
      <c r="H185" s="17">
        <f>(SUMIFS(EUROSTAT_VBE_IND_2010!F$7:F$732,EUROSTAT_VBE_IND_2010!$B$7:$B$732,$D185,EUROSTAT_VBE_IND_2010!$C$7:$C$732,"*"&amp;RIGHT($A183,3)&amp;"*",EUROSTAT_VBE_IND_2010!$D$7:$D$732,"212*"))/1000</f>
        <v>0.456</v>
      </c>
      <c r="I185" s="17">
        <f>(SUMIFS(EUROSTAT_VBE_IND_2010!G$7:G$732,EUROSTAT_VBE_IND_2010!$B$7:$B$732,$D185,EUROSTAT_VBE_IND_2010!$C$7:$C$732,"*"&amp;RIGHT($A183,3)&amp;"*",EUROSTAT_VBE_IND_2010!$D$7:$D$732,"212*"))/1000</f>
        <v>0</v>
      </c>
      <c r="J185" s="198">
        <f>SUMIFS('IEA Bal_CH-IND'!$D$30:$D$329,'IEA Bal_CH-IND'!$A$30:$A$329,"*"&amp;RIGHT($B185,8),'IEA Bal_CH-IND'!$C$30:$C$329,'Aggregated Balance-IND_2010'!$E185)</f>
        <v>0.44962</v>
      </c>
      <c r="K185" s="17">
        <f>(SUMIFS(EUROSTAT_VBE_IND_2010!H$7:H$732,EUROSTAT_VBE_IND_2010!$B$7:$B$732,$D185,EUROSTAT_VBE_IND_2010!$C$7:$C$732,"*"&amp;RIGHT($A183,3)&amp;"*",EUROSTAT_VBE_IND_2010!$D$7:$D$732,"212*"))/1000</f>
        <v>0</v>
      </c>
      <c r="L185" s="17">
        <f>(SUMIFS(EUROSTAT_VBE_IND_2010!I$7:I$732,EUROSTAT_VBE_IND_2010!$B$7:$B$732,$D185,EUROSTAT_VBE_IND_2010!$C$7:$C$732,"*"&amp;RIGHT($A183,3)&amp;"*",EUROSTAT_VBE_IND_2010!$D$7:$D$732,"212*"))/1000</f>
        <v>0.798</v>
      </c>
      <c r="M185" s="17">
        <f>(SUMIFS(EUROSTAT_VBE_IND_2010!J$7:J$732,EUROSTAT_VBE_IND_2010!$B$7:$B$732,$D185,EUROSTAT_VBE_IND_2010!$C$7:$C$732,"*"&amp;RIGHT($A183,3)&amp;"*",EUROSTAT_VBE_IND_2010!$D$7:$D$732,"212*"))/1000</f>
        <v>3.334</v>
      </c>
      <c r="N185" s="17">
        <f>(SUMIFS(EUROSTAT_VBE_IND_2010!K$7:K$732,EUROSTAT_VBE_IND_2010!$B$7:$B$732,$D185,EUROSTAT_VBE_IND_2010!$C$7:$C$732,"*"&amp;RIGHT($A183,3)&amp;"*",EUROSTAT_VBE_IND_2010!$D$7:$D$732,"212*"))/1000</f>
        <v>0.57</v>
      </c>
      <c r="O185" s="17">
        <f>(SUMIFS(EUROSTAT_VBE_IND_2010!L$7:L$732,EUROSTAT_VBE_IND_2010!$B$7:$B$732,$D185,EUROSTAT_VBE_IND_2010!$C$7:$C$732,"*"&amp;RIGHT($A183,3)&amp;"*",EUROSTAT_VBE_IND_2010!$D$7:$D$732,"212*"))/1000</f>
        <v>0</v>
      </c>
      <c r="P185" s="17">
        <f>(SUMIFS(EUROSTAT_VBE_IND_2010!M$7:M$732,EUROSTAT_VBE_IND_2010!$B$7:$B$732,$D185,EUROSTAT_VBE_IND_2010!$C$7:$C$732,"*"&amp;RIGHT($A183,3)&amp;"*",EUROSTAT_VBE_IND_2010!$D$7:$D$732,"212*"))/1000</f>
        <v>0</v>
      </c>
      <c r="Q185" s="17">
        <f>(SUMIFS(EUROSTAT_VBE_IND_2010!N$7:N$732,EUROSTAT_VBE_IND_2010!$B$7:$B$732,$D185,EUROSTAT_VBE_IND_2010!$C$7:$C$732,"*"&amp;RIGHT($A183,3)&amp;"*",EUROSTAT_VBE_IND_2010!$D$7:$D$732,"212*"))/1000</f>
        <v>0</v>
      </c>
      <c r="R185" s="17">
        <f>(SUMIFS(EUROSTAT_VBE_IND_2010!O$7:O$732,EUROSTAT_VBE_IND_2010!$B$7:$B$732,$D185,EUROSTAT_VBE_IND_2010!$C$7:$C$732,"*"&amp;RIGHT($A183,3)&amp;"*",EUROSTAT_VBE_IND_2010!$D$7:$D$732,"212*"))/1000</f>
        <v>0.399</v>
      </c>
      <c r="S185" s="17">
        <f>(SUMIFS(EUROSTAT_VBE_IND_2010!P$7:P$732,EUROSTAT_VBE_IND_2010!$B$7:$B$732,$D185,EUROSTAT_VBE_IND_2010!$C$7:$C$732,"*"&amp;RIGHT($A183,3)&amp;"*",EUROSTAT_VBE_IND_2010!$D$7:$D$732,"212*"))/1000</f>
        <v>2.736</v>
      </c>
      <c r="T185" s="17">
        <f>(SUMIFS(EUROSTAT_VBE_IND_2010!Q$7:Q$732,EUROSTAT_VBE_IND_2010!$B$7:$B$732,$D185,EUROSTAT_VBE_IND_2010!$C$7:$C$732,"*"&amp;RIGHT($A183,3)&amp;"*",EUROSTAT_VBE_IND_2010!$D$7:$D$732,"212*"))/1000</f>
        <v>0.484</v>
      </c>
      <c r="U185" s="17">
        <f>(SUMIFS(EUROSTAT_VBE_IND_2010!R$7:R$732,EUROSTAT_VBE_IND_2010!$B$7:$B$732,$D185,EUROSTAT_VBE_IND_2010!$C$7:$C$732,"*"&amp;RIGHT($A183,3)&amp;"*",EUROSTAT_VBE_IND_2010!$D$7:$D$732,"212*"))/1000</f>
        <v>0.171</v>
      </c>
      <c r="V185" s="17">
        <f>(SUMIFS(EUROSTAT_VBE_IND_2010!S$7:S$732,EUROSTAT_VBE_IND_2010!$B$7:$B$732,$D185,EUROSTAT_VBE_IND_2010!$C$7:$C$732,"*"&amp;RIGHT($A183,3)&amp;"*",EUROSTAT_VBE_IND_2010!$D$7:$D$732,"212*"))/1000</f>
        <v>0</v>
      </c>
      <c r="W185" s="17">
        <f>(SUMIFS(EUROSTAT_VBE_IND_2010!T$7:T$732,EUROSTAT_VBE_IND_2010!$B$7:$B$732,$D185,EUROSTAT_VBE_IND_2010!$C$7:$C$732,"*"&amp;RIGHT($A183,3)&amp;"*",EUROSTAT_VBE_IND_2010!$D$7:$D$732,"212*"))/1000</f>
        <v>0</v>
      </c>
      <c r="X185" s="17">
        <f>(SUMIFS(EUROSTAT_VBE_IND_2010!U$7:U$732,EUROSTAT_VBE_IND_2010!$B$7:$B$732,$D185,EUROSTAT_VBE_IND_2010!$C$7:$C$732,"*"&amp;RIGHT($A183,3)&amp;"*",EUROSTAT_VBE_IND_2010!$D$7:$D$732,"212*"))/1000</f>
        <v>0.086</v>
      </c>
      <c r="Y185" s="17">
        <f>(SUMIFS(EUROSTAT_VBE_IND_2010!V$7:V$732,EUROSTAT_VBE_IND_2010!$B$7:$B$732,$D185,EUROSTAT_VBE_IND_2010!$C$7:$C$732,"*"&amp;RIGHT($A183,3)&amp;"*",EUROSTAT_VBE_IND_2010!$D$7:$D$732,"212*"))/1000</f>
        <v>0.37</v>
      </c>
      <c r="Z185" s="17">
        <f>(SUMIFS(EUROSTAT_VBE_IND_2010!W$7:W$732,EUROSTAT_VBE_IND_2010!$B$7:$B$732,$D185,EUROSTAT_VBE_IND_2010!$C$7:$C$732,"*"&amp;RIGHT($A183,3)&amp;"*",EUROSTAT_VBE_IND_2010!$D$7:$D$732,"212*"))/1000</f>
        <v>0</v>
      </c>
      <c r="AA185" s="17">
        <f>(SUMIFS(EUROSTAT_VBE_IND_2010!X$7:X$732,EUROSTAT_VBE_IND_2010!$B$7:$B$732,$D185,EUROSTAT_VBE_IND_2010!$C$7:$C$732,"*"&amp;RIGHT($A183,3)&amp;"*",EUROSTAT_VBE_IND_2010!$D$7:$D$732,"212*"))/1000</f>
        <v>0</v>
      </c>
      <c r="AB185" s="17">
        <f>(SUMIFS(EUROSTAT_VBE_IND_2010!AA$7:AA$732,EUROSTAT_VBE_IND_2010!$B$7:$B$732,$D185,EUROSTAT_VBE_IND_2010!$C$7:$C$732,"*"&amp;RIGHT($A183,3)&amp;"*",EUROSTAT_VBE_IND_2010!$D$7:$D$732,"212*"))/1000</f>
        <v>0</v>
      </c>
      <c r="AC185" s="17">
        <f>(SUMIFS(EUROSTAT_VBE_IND_2010!AB$7:AB$732,EUROSTAT_VBE_IND_2010!$B$7:$B$732,$D185,EUROSTAT_VBE_IND_2010!$C$7:$C$732,"*"&amp;RIGHT($A183,3)&amp;"*",EUROSTAT_VBE_IND_2010!$D$7:$D$732,"212*"))/1000</f>
        <v>1.112</v>
      </c>
      <c r="AD185" s="17">
        <f>(SUMIFS(EUROSTAT_VBE_IND_2010!AC$7:AC$732,EUROSTAT_VBE_IND_2010!$B$7:$B$732,$D185,EUROSTAT_VBE_IND_2010!$C$7:$C$732,"*"&amp;RIGHT($A183,3)&amp;"*",EUROSTAT_VBE_IND_2010!$D$7:$D$732,"212*"))/1000</f>
        <v>0.456</v>
      </c>
      <c r="AE185" s="17">
        <f>(SUMIFS(EUROSTAT_VBE_IND_2010!AD$7:AD$732,EUROSTAT_VBE_IND_2010!$B$7:$B$732,$D185,EUROSTAT_VBE_IND_2010!$C$7:$C$732,"*"&amp;RIGHT($A183,3)&amp;"*",EUROSTAT_VBE_IND_2010!$D$7:$D$732,"212*"))/1000</f>
        <v>2.536</v>
      </c>
      <c r="AF185" s="17">
        <f>(SUMIFS(EUROSTAT_VBE_IND_2010!AE$7:AE$732,EUROSTAT_VBE_IND_2010!$B$7:$B$732,$D185,EUROSTAT_VBE_IND_2010!$C$7:$C$732,"*"&amp;RIGHT($A183,3)&amp;"*",EUROSTAT_VBE_IND_2010!$D$7:$D$732,"212*"))/1000</f>
        <v>0</v>
      </c>
      <c r="AG185" s="17">
        <f>(SUMIFS(EUROSTAT_VBE_IND_2010!AF$7:AF$732,EUROSTAT_VBE_IND_2010!$B$7:$B$732,$D185,EUROSTAT_VBE_IND_2010!$C$7:$C$732,"*"&amp;RIGHT($A183,3)&amp;"*",EUROSTAT_VBE_IND_2010!$D$7:$D$732,"212*"))/1000</f>
        <v>0.057</v>
      </c>
      <c r="AH185" s="17">
        <f>(SUMIFS(EUROSTAT_VBE_IND_2010!AH$7:AH$732,EUROSTAT_VBE_IND_2010!$B$7:$B$732,$D185,EUROSTAT_VBE_IND_2010!$C$7:$C$732,"*"&amp;RIGHT($A183,3)&amp;"*",EUROSTAT_VBE_IND_2010!$D$7:$D$732,"212*"))/1000</f>
        <v>0.598</v>
      </c>
      <c r="AI185" s="17">
        <f>(SUMIFS(EUROSTAT_VBE_IND_2010!AI$7:AI$732,EUROSTAT_VBE_IND_2010!$B$7:$B$732,$D185,EUROSTAT_VBE_IND_2010!$C$7:$C$732,"*"&amp;RIGHT($A183,3)&amp;"*",EUROSTAT_VBE_IND_2010!$D$7:$D$732,"212*"))/1000</f>
        <v>0.513</v>
      </c>
      <c r="AJ185" s="17">
        <f>(SUMIFS(EUROSTAT_VBE_IND_2010!AJ$7:AJ$732,EUROSTAT_VBE_IND_2010!$B$7:$B$732,$D185,EUROSTAT_VBE_IND_2010!$C$7:$C$732,"*"&amp;RIGHT($A183,3)&amp;"*",EUROSTAT_VBE_IND_2010!$D$7:$D$732,"212*"))/1000</f>
        <v>0.94</v>
      </c>
      <c r="AK185" s="17">
        <f>(SUMIFS(EUROSTAT_VBE_IND_2010!AK$7:AK$732,EUROSTAT_VBE_IND_2010!$B$7:$B$732,$D185,EUROSTAT_VBE_IND_2010!$C$7:$C$732,"*"&amp;RIGHT($A183,3)&amp;"*",EUROSTAT_VBE_IND_2010!$D$7:$D$732,"212*"))/1000</f>
        <v>0</v>
      </c>
      <c r="AL185" s="198">
        <f>SUMIFS('IEA Bal_AL-IND'!$D$30:$D$329,'IEA Bal_AL-IND'!$A$30:$A$329,"*"&amp;RIGHT($B185,8),'IEA Bal_AL-IND'!$C$30:$C$329,'Aggregated Balance-IND_2010'!$E185)</f>
        <v>0</v>
      </c>
      <c r="AM185" s="198">
        <f>SUMIFS('IEA Bal_BA-IND'!$D$30:$D$329,'IEA Bal_BA-IND'!$A$30:$A$329,"*"&amp;RIGHT($B185,8),'IEA Bal_BA-IND'!$C$30:$C$329,'Aggregated Balance-IND_2010'!$E185)</f>
        <v>0.3766</v>
      </c>
      <c r="AN185" s="198">
        <f>SUMIFS('IEA Bal_KS-IND'!$D$30:$D$329,'IEA Bal_KS-IND'!$A$30:$A$329,"*"&amp;RIGHT($B185,8),'IEA Bal_KS-IND'!$C$30:$C$329,'Aggregated Balance-IND_2010'!$E185)</f>
        <v>0</v>
      </c>
      <c r="AO185" s="17">
        <f>(SUMIFS(EUROSTAT_VBE_IND_2010!Y$7:Y$732,EUROSTAT_VBE_IND_2010!$B$7:$B$732,$D185,EUROSTAT_VBE_IND_2010!$C$7:$C$732,"*"&amp;RIGHT($A183,3)&amp;"*",EUROSTAT_VBE_IND_2010!$D$7:$D$732,"212*"))/1000</f>
        <v>0</v>
      </c>
      <c r="AP185" s="17">
        <f>(SUMIFS(EUROSTAT_VBE_IND_2010!Z$7:Z$732,EUROSTAT_VBE_IND_2010!$B$7:$B$732,$D185,EUROSTAT_VBE_IND_2010!$C$7:$C$732,"*"&amp;RIGHT($A183,3)&amp;"*",EUROSTAT_VBE_IND_2010!$D$7:$D$732,"212*"))/1000</f>
        <v>0</v>
      </c>
      <c r="AQ185" s="17">
        <f>(SUMIFS(EUROSTAT_VBE_IND_2010!AG$7:AG$732,EUROSTAT_VBE_IND_2010!$B$7:$B$732,$D185,EUROSTAT_VBE_IND_2010!$C$7:$C$732,"*"&amp;RIGHT($A183,3)&amp;"*",EUROSTAT_VBE_IND_2010!$D$7:$D$732,"212*"))/1000</f>
        <v>0.028</v>
      </c>
    </row>
    <row r="186" spans="1:43">
      <c r="A186" t="str">
        <f>LEFT(EUROSTAT_VBE_IND_2010!$C$241,8)</f>
        <v>B_101820</v>
      </c>
      <c r="B186" s="28" t="s">
        <v>300</v>
      </c>
      <c r="C186" t="s">
        <v>293</v>
      </c>
      <c r="D186" t="s">
        <v>126</v>
      </c>
      <c r="E186" t="s">
        <v>233</v>
      </c>
      <c r="F186" t="s">
        <v>253</v>
      </c>
      <c r="G186" s="17">
        <f>(SUMIFS(EUROSTAT_VBE_IND_2010!E$7:E$732,EUROSTAT_VBE_IND_2010!$B$7:$B$732,$D186,EUROSTAT_VBE_IND_2010!$C$7:$C$732,"*"&amp;RIGHT($A186,3)&amp;"*",EUROSTAT_VBE_IND_2010!$D$7:$D$732,"321*"))/1000</f>
        <v>0</v>
      </c>
      <c r="H186" s="17">
        <f>(SUMIFS(EUROSTAT_VBE_IND_2010!F$7:F$732,EUROSTAT_VBE_IND_2010!$B$7:$B$732,$D186,EUROSTAT_VBE_IND_2010!$C$7:$C$732,"*"&amp;RIGHT($A186,3)&amp;"*",EUROSTAT_VBE_IND_2010!$D$7:$D$732,"321*"))/1000</f>
        <v>0</v>
      </c>
      <c r="I186" s="17">
        <f>(SUMIFS(EUROSTAT_VBE_IND_2010!G$7:G$732,EUROSTAT_VBE_IND_2010!$B$7:$B$732,$D186,EUROSTAT_VBE_IND_2010!$C$7:$C$732,"*"&amp;RIGHT($A186,3)&amp;"*",EUROSTAT_VBE_IND_2010!$D$7:$D$732,"321*"))/1000</f>
        <v>0</v>
      </c>
      <c r="J186" s="198">
        <f>SUMIFS('IEA Bal_CH-IND'!$D$30:$D$329,'IEA Bal_CH-IND'!$A$30:$A$329,"*"&amp;RIGHT($B186,8),'IEA Bal_CH-IND'!$C$30:$C$329,'Aggregated Balance-IND_2010'!$E186)</f>
        <v>0</v>
      </c>
      <c r="K186" s="17">
        <f>(SUMIFS(EUROSTAT_VBE_IND_2010!H$7:H$732,EUROSTAT_VBE_IND_2010!$B$7:$B$732,$D186,EUROSTAT_VBE_IND_2010!$C$7:$C$732,"*"&amp;RIGHT($A186,3)&amp;"*",EUROSTAT_VBE_IND_2010!$D$7:$D$732,"321*"))/1000</f>
        <v>0</v>
      </c>
      <c r="L186" s="17">
        <f>(SUMIFS(EUROSTAT_VBE_IND_2010!I$7:I$732,EUROSTAT_VBE_IND_2010!$B$7:$B$732,$D186,EUROSTAT_VBE_IND_2010!$C$7:$C$732,"*"&amp;RIGHT($A186,3)&amp;"*",EUROSTAT_VBE_IND_2010!$D$7:$D$732,"321*"))/1000</f>
        <v>0</v>
      </c>
      <c r="M186" s="17">
        <f>(SUMIFS(EUROSTAT_VBE_IND_2010!J$7:J$732,EUROSTAT_VBE_IND_2010!$B$7:$B$732,$D186,EUROSTAT_VBE_IND_2010!$C$7:$C$732,"*"&amp;RIGHT($A186,3)&amp;"*",EUROSTAT_VBE_IND_2010!$D$7:$D$732,"321*"))/1000</f>
        <v>0</v>
      </c>
      <c r="N186" s="17">
        <f>(SUMIFS(EUROSTAT_VBE_IND_2010!K$7:K$732,EUROSTAT_VBE_IND_2010!$B$7:$B$732,$D186,EUROSTAT_VBE_IND_2010!$C$7:$C$732,"*"&amp;RIGHT($A186,3)&amp;"*",EUROSTAT_VBE_IND_2010!$D$7:$D$732,"321*"))/1000</f>
        <v>0</v>
      </c>
      <c r="O186" s="17">
        <f>(SUMIFS(EUROSTAT_VBE_IND_2010!L$7:L$732,EUROSTAT_VBE_IND_2010!$B$7:$B$732,$D186,EUROSTAT_VBE_IND_2010!$C$7:$C$732,"*"&amp;RIGHT($A186,3)&amp;"*",EUROSTAT_VBE_IND_2010!$D$7:$D$732,"321*"))/1000</f>
        <v>0</v>
      </c>
      <c r="P186" s="17">
        <f>(SUMIFS(EUROSTAT_VBE_IND_2010!M$7:M$732,EUROSTAT_VBE_IND_2010!$B$7:$B$732,$D186,EUROSTAT_VBE_IND_2010!$C$7:$C$732,"*"&amp;RIGHT($A186,3)&amp;"*",EUROSTAT_VBE_IND_2010!$D$7:$D$732,"321*"))/1000</f>
        <v>0</v>
      </c>
      <c r="Q186" s="17">
        <f>(SUMIFS(EUROSTAT_VBE_IND_2010!N$7:N$732,EUROSTAT_VBE_IND_2010!$B$7:$B$732,$D186,EUROSTAT_VBE_IND_2010!$C$7:$C$732,"*"&amp;RIGHT($A186,3)&amp;"*",EUROSTAT_VBE_IND_2010!$D$7:$D$732,"321*"))/1000</f>
        <v>0</v>
      </c>
      <c r="R186" s="17">
        <f>(SUMIFS(EUROSTAT_VBE_IND_2010!O$7:O$732,EUROSTAT_VBE_IND_2010!$B$7:$B$732,$D186,EUROSTAT_VBE_IND_2010!$C$7:$C$732,"*"&amp;RIGHT($A186,3)&amp;"*",EUROSTAT_VBE_IND_2010!$D$7:$D$732,"321*"))/1000</f>
        <v>0</v>
      </c>
      <c r="S186" s="17">
        <f>(SUMIFS(EUROSTAT_VBE_IND_2010!P$7:P$732,EUROSTAT_VBE_IND_2010!$B$7:$B$732,$D186,EUROSTAT_VBE_IND_2010!$C$7:$C$732,"*"&amp;RIGHT($A186,3)&amp;"*",EUROSTAT_VBE_IND_2010!$D$7:$D$732,"321*"))/1000</f>
        <v>0</v>
      </c>
      <c r="T186" s="17">
        <f>(SUMIFS(EUROSTAT_VBE_IND_2010!Q$7:Q$732,EUROSTAT_VBE_IND_2010!$B$7:$B$732,$D186,EUROSTAT_VBE_IND_2010!$C$7:$C$732,"*"&amp;RIGHT($A186,3)&amp;"*",EUROSTAT_VBE_IND_2010!$D$7:$D$732,"321*"))/1000</f>
        <v>0</v>
      </c>
      <c r="U186" s="17">
        <f>(SUMIFS(EUROSTAT_VBE_IND_2010!R$7:R$732,EUROSTAT_VBE_IND_2010!$B$7:$B$732,$D186,EUROSTAT_VBE_IND_2010!$C$7:$C$732,"*"&amp;RIGHT($A186,3)&amp;"*",EUROSTAT_VBE_IND_2010!$D$7:$D$732,"321*"))/1000</f>
        <v>0</v>
      </c>
      <c r="V186" s="17">
        <f>(SUMIFS(EUROSTAT_VBE_IND_2010!S$7:S$732,EUROSTAT_VBE_IND_2010!$B$7:$B$732,$D186,EUROSTAT_VBE_IND_2010!$C$7:$C$732,"*"&amp;RIGHT($A186,3)&amp;"*",EUROSTAT_VBE_IND_2010!$D$7:$D$732,"321*"))/1000</f>
        <v>0</v>
      </c>
      <c r="W186" s="17">
        <f>(SUMIFS(EUROSTAT_VBE_IND_2010!T$7:T$732,EUROSTAT_VBE_IND_2010!$B$7:$B$732,$D186,EUROSTAT_VBE_IND_2010!$C$7:$C$732,"*"&amp;RIGHT($A186,3)&amp;"*",EUROSTAT_VBE_IND_2010!$D$7:$D$732,"321*"))/1000</f>
        <v>0</v>
      </c>
      <c r="X186" s="17">
        <f>(SUMIFS(EUROSTAT_VBE_IND_2010!U$7:U$732,EUROSTAT_VBE_IND_2010!$B$7:$B$732,$D186,EUROSTAT_VBE_IND_2010!$C$7:$C$732,"*"&amp;RIGHT($A186,3)&amp;"*",EUROSTAT_VBE_IND_2010!$D$7:$D$732,"321*"))/1000</f>
        <v>0</v>
      </c>
      <c r="Y186" s="17">
        <f>(SUMIFS(EUROSTAT_VBE_IND_2010!V$7:V$732,EUROSTAT_VBE_IND_2010!$B$7:$B$732,$D186,EUROSTAT_VBE_IND_2010!$C$7:$C$732,"*"&amp;RIGHT($A186,3)&amp;"*",EUROSTAT_VBE_IND_2010!$D$7:$D$732,"321*"))/1000</f>
        <v>0</v>
      </c>
      <c r="Z186" s="17">
        <f>(SUMIFS(EUROSTAT_VBE_IND_2010!W$7:W$732,EUROSTAT_VBE_IND_2010!$B$7:$B$732,$D186,EUROSTAT_VBE_IND_2010!$C$7:$C$732,"*"&amp;RIGHT($A186,3)&amp;"*",EUROSTAT_VBE_IND_2010!$D$7:$D$732,"321*"))/1000</f>
        <v>0</v>
      </c>
      <c r="AA186" s="17">
        <f>(SUMIFS(EUROSTAT_VBE_IND_2010!X$7:X$732,EUROSTAT_VBE_IND_2010!$B$7:$B$732,$D186,EUROSTAT_VBE_IND_2010!$C$7:$C$732,"*"&amp;RIGHT($A186,3)&amp;"*",EUROSTAT_VBE_IND_2010!$D$7:$D$732,"321*"))/1000</f>
        <v>0</v>
      </c>
      <c r="AB186" s="17">
        <f>(SUMIFS(EUROSTAT_VBE_IND_2010!AA$7:AA$732,EUROSTAT_VBE_IND_2010!$B$7:$B$732,$D186,EUROSTAT_VBE_IND_2010!$C$7:$C$732,"*"&amp;RIGHT($A186,3)&amp;"*",EUROSTAT_VBE_IND_2010!$D$7:$D$732,"321*"))/1000</f>
        <v>0</v>
      </c>
      <c r="AC186" s="17">
        <f>(SUMIFS(EUROSTAT_VBE_IND_2010!AB$7:AB$732,EUROSTAT_VBE_IND_2010!$B$7:$B$732,$D186,EUROSTAT_VBE_IND_2010!$C$7:$C$732,"*"&amp;RIGHT($A186,3)&amp;"*",EUROSTAT_VBE_IND_2010!$D$7:$D$732,"321*"))/1000</f>
        <v>0</v>
      </c>
      <c r="AD186" s="17">
        <f>(SUMIFS(EUROSTAT_VBE_IND_2010!AC$7:AC$732,EUROSTAT_VBE_IND_2010!$B$7:$B$732,$D186,EUROSTAT_VBE_IND_2010!$C$7:$C$732,"*"&amp;RIGHT($A186,3)&amp;"*",EUROSTAT_VBE_IND_2010!$D$7:$D$732,"321*"))/1000</f>
        <v>0</v>
      </c>
      <c r="AE186" s="17">
        <f>(SUMIFS(EUROSTAT_VBE_IND_2010!AD$7:AD$732,EUROSTAT_VBE_IND_2010!$B$7:$B$732,$D186,EUROSTAT_VBE_IND_2010!$C$7:$C$732,"*"&amp;RIGHT($A186,3)&amp;"*",EUROSTAT_VBE_IND_2010!$D$7:$D$732,"321*"))/1000</f>
        <v>0</v>
      </c>
      <c r="AF186" s="17">
        <f>(SUMIFS(EUROSTAT_VBE_IND_2010!AE$7:AE$732,EUROSTAT_VBE_IND_2010!$B$7:$B$732,$D186,EUROSTAT_VBE_IND_2010!$C$7:$C$732,"*"&amp;RIGHT($A186,3)&amp;"*",EUROSTAT_VBE_IND_2010!$D$7:$D$732,"321*"))/1000</f>
        <v>0</v>
      </c>
      <c r="AG186" s="17">
        <f>(SUMIFS(EUROSTAT_VBE_IND_2010!AF$7:AF$732,EUROSTAT_VBE_IND_2010!$B$7:$B$732,$D186,EUROSTAT_VBE_IND_2010!$C$7:$C$732,"*"&amp;RIGHT($A186,3)&amp;"*",EUROSTAT_VBE_IND_2010!$D$7:$D$732,"321*"))/1000</f>
        <v>0</v>
      </c>
      <c r="AH186" s="17">
        <f>(SUMIFS(EUROSTAT_VBE_IND_2010!AH$7:AH$732,EUROSTAT_VBE_IND_2010!$B$7:$B$732,$D186,EUROSTAT_VBE_IND_2010!$C$7:$C$732,"*"&amp;RIGHT($A186,3)&amp;"*",EUROSTAT_VBE_IND_2010!$D$7:$D$732,"321*"))/1000</f>
        <v>0</v>
      </c>
      <c r="AI186" s="17">
        <f>(SUMIFS(EUROSTAT_VBE_IND_2010!AI$7:AI$732,EUROSTAT_VBE_IND_2010!$B$7:$B$732,$D186,EUROSTAT_VBE_IND_2010!$C$7:$C$732,"*"&amp;RIGHT($A186,3)&amp;"*",EUROSTAT_VBE_IND_2010!$D$7:$D$732,"321*"))/1000</f>
        <v>0</v>
      </c>
      <c r="AJ186" s="17">
        <f>(SUMIFS(EUROSTAT_VBE_IND_2010!AJ$7:AJ$732,EUROSTAT_VBE_IND_2010!$B$7:$B$732,$D186,EUROSTAT_VBE_IND_2010!$C$7:$C$732,"*"&amp;RIGHT($A186,3)&amp;"*",EUROSTAT_VBE_IND_2010!$D$7:$D$732,"321*"))/1000</f>
        <v>0</v>
      </c>
      <c r="AK186" s="17">
        <f>(SUMIFS(EUROSTAT_VBE_IND_2010!AK$7:AK$732,EUROSTAT_VBE_IND_2010!$B$7:$B$732,$D186,EUROSTAT_VBE_IND_2010!$C$7:$C$732,"*"&amp;RIGHT($A186,3)&amp;"*",EUROSTAT_VBE_IND_2010!$D$7:$D$732,"321*"))/1000</f>
        <v>0</v>
      </c>
      <c r="AL186" s="198">
        <f>SUMIFS('IEA Bal_AL-IND'!$D$30:$D$329,'IEA Bal_AL-IND'!$A$30:$A$329,"*"&amp;RIGHT($B186,8),'IEA Bal_AL-IND'!$C$30:$C$329,'Aggregated Balance-IND_2010'!$E186)</f>
        <v>0</v>
      </c>
      <c r="AM186" s="198">
        <f>SUMIFS('IEA Bal_BA-IND'!$D$30:$D$329,'IEA Bal_BA-IND'!$A$30:$A$329,"*"&amp;RIGHT($B186,8),'IEA Bal_BA-IND'!$C$30:$C$329,'Aggregated Balance-IND_2010'!$E186)</f>
        <v>0</v>
      </c>
      <c r="AN186" s="198">
        <f>SUMIFS('IEA Bal_KS-IND'!$D$30:$D$329,'IEA Bal_KS-IND'!$A$30:$A$329,"*"&amp;RIGHT($B186,8),'IEA Bal_KS-IND'!$C$30:$C$329,'Aggregated Balance-IND_2010'!$E186)</f>
        <v>0</v>
      </c>
      <c r="AO186" s="17">
        <f>(SUMIFS(EUROSTAT_VBE_IND_2010!Y$7:Y$732,EUROSTAT_VBE_IND_2010!$B$7:$B$732,$D186,EUROSTAT_VBE_IND_2010!$C$7:$C$732,"*"&amp;RIGHT($A186,3)&amp;"*",EUROSTAT_VBE_IND_2010!$D$7:$D$732,"321*"))/1000</f>
        <v>0</v>
      </c>
      <c r="AP186" s="17">
        <f>(SUMIFS(EUROSTAT_VBE_IND_2010!Z$7:Z$732,EUROSTAT_VBE_IND_2010!$B$7:$B$732,$D186,EUROSTAT_VBE_IND_2010!$C$7:$C$732,"*"&amp;RIGHT($A186,3)&amp;"*",EUROSTAT_VBE_IND_2010!$D$7:$D$732,"321*"))/1000</f>
        <v>0</v>
      </c>
      <c r="AQ186" s="17">
        <f>(SUMIFS(EUROSTAT_VBE_IND_2010!AG$7:AG$732,EUROSTAT_VBE_IND_2010!$B$7:$B$732,$D186,EUROSTAT_VBE_IND_2010!$C$7:$C$732,"*"&amp;RIGHT($A186,3)&amp;"*",EUROSTAT_VBE_IND_2010!$D$7:$D$732,"321*"))/1000</f>
        <v>0</v>
      </c>
    </row>
    <row r="187" spans="1:43">
      <c r="A187" t="str">
        <f>LEFT(EUROSTAT_VBE_IND_2010!$C$241,8)</f>
        <v>B_101820</v>
      </c>
      <c r="B187" s="28" t="s">
        <v>300</v>
      </c>
      <c r="C187" t="s">
        <v>293</v>
      </c>
      <c r="D187" t="s">
        <v>126</v>
      </c>
      <c r="E187" t="s">
        <v>234</v>
      </c>
      <c r="F187" t="s">
        <v>254</v>
      </c>
      <c r="G187" s="17">
        <f>(SUMIFS(EUROSTAT_VBE_IND_2010!E$7:E$732,EUROSTAT_VBE_IND_2010!$B$7:$B$732,$D187,EUROSTAT_VBE_IND_2010!$C$7:$C$732,"*"&amp;RIGHT($A187,3)&amp;"*",EUROSTAT_VBE_IND_2010!$D$7:$D$732,"3220*"))/1000</f>
        <v>0.414</v>
      </c>
      <c r="H187" s="17">
        <f>(SUMIFS(EUROSTAT_VBE_IND_2010!F$7:F$732,EUROSTAT_VBE_IND_2010!$B$7:$B$732,$D187,EUROSTAT_VBE_IND_2010!$C$7:$C$732,"*"&amp;RIGHT($A187,3)&amp;"*",EUROSTAT_VBE_IND_2010!$D$7:$D$732,"3220*"))/1000</f>
        <v>0</v>
      </c>
      <c r="I187" s="17">
        <f>(SUMIFS(EUROSTAT_VBE_IND_2010!G$7:G$732,EUROSTAT_VBE_IND_2010!$B$7:$B$732,$D187,EUROSTAT_VBE_IND_2010!$C$7:$C$732,"*"&amp;RIGHT($A187,3)&amp;"*",EUROSTAT_VBE_IND_2010!$D$7:$D$732,"3220*"))/1000</f>
        <v>0.046</v>
      </c>
      <c r="J187" s="198">
        <f>SUMIFS('IEA Bal_CH-IND'!$D$30:$D$329,'IEA Bal_CH-IND'!$A$30:$A$329,"*"&amp;RIGHT($B187,8),'IEA Bal_CH-IND'!$C$30:$C$329,'Aggregated Balance-IND_2010'!$E187)</f>
        <v>0</v>
      </c>
      <c r="K187" s="17">
        <f>(SUMIFS(EUROSTAT_VBE_IND_2010!H$7:H$732,EUROSTAT_VBE_IND_2010!$B$7:$B$732,$D187,EUROSTAT_VBE_IND_2010!$C$7:$C$732,"*"&amp;RIGHT($A187,3)&amp;"*",EUROSTAT_VBE_IND_2010!$D$7:$D$732,"3220*"))/1000</f>
        <v>0.046</v>
      </c>
      <c r="L187" s="17">
        <f>(SUMIFS(EUROSTAT_VBE_IND_2010!I$7:I$732,EUROSTAT_VBE_IND_2010!$B$7:$B$732,$D187,EUROSTAT_VBE_IND_2010!$C$7:$C$732,"*"&amp;RIGHT($A187,3)&amp;"*",EUROSTAT_VBE_IND_2010!$D$7:$D$732,"3220*"))/1000</f>
        <v>0.044</v>
      </c>
      <c r="M187" s="17">
        <f>(SUMIFS(EUROSTAT_VBE_IND_2010!J$7:J$732,EUROSTAT_VBE_IND_2010!$B$7:$B$732,$D187,EUROSTAT_VBE_IND_2010!$C$7:$C$732,"*"&amp;RIGHT($A187,3)&amp;"*",EUROSTAT_VBE_IND_2010!$D$7:$D$732,"3220*"))/1000</f>
        <v>1.243</v>
      </c>
      <c r="N187" s="17">
        <f>(SUMIFS(EUROSTAT_VBE_IND_2010!K$7:K$732,EUROSTAT_VBE_IND_2010!$B$7:$B$732,$D187,EUROSTAT_VBE_IND_2010!$C$7:$C$732,"*"&amp;RIGHT($A187,3)&amp;"*",EUROSTAT_VBE_IND_2010!$D$7:$D$732,"3220*"))/1000</f>
        <v>0.184</v>
      </c>
      <c r="O187" s="17">
        <f>(SUMIFS(EUROSTAT_VBE_IND_2010!L$7:L$732,EUROSTAT_VBE_IND_2010!$B$7:$B$732,$D187,EUROSTAT_VBE_IND_2010!$C$7:$C$732,"*"&amp;RIGHT($A187,3)&amp;"*",EUROSTAT_VBE_IND_2010!$D$7:$D$732,"3220*"))/1000</f>
        <v>0</v>
      </c>
      <c r="P187" s="17">
        <f>(SUMIFS(EUROSTAT_VBE_IND_2010!M$7:M$732,EUROSTAT_VBE_IND_2010!$B$7:$B$732,$D187,EUROSTAT_VBE_IND_2010!$C$7:$C$732,"*"&amp;RIGHT($A187,3)&amp;"*",EUROSTAT_VBE_IND_2010!$D$7:$D$732,"3220*"))/1000</f>
        <v>0.368</v>
      </c>
      <c r="Q187" s="17">
        <f>(SUMIFS(EUROSTAT_VBE_IND_2010!N$7:N$732,EUROSTAT_VBE_IND_2010!$B$7:$B$732,$D187,EUROSTAT_VBE_IND_2010!$C$7:$C$732,"*"&amp;RIGHT($A187,3)&amp;"*",EUROSTAT_VBE_IND_2010!$D$7:$D$732,"3220*"))/1000</f>
        <v>0.966</v>
      </c>
      <c r="R187" s="17">
        <f>(SUMIFS(EUROSTAT_VBE_IND_2010!O$7:O$732,EUROSTAT_VBE_IND_2010!$B$7:$B$732,$D187,EUROSTAT_VBE_IND_2010!$C$7:$C$732,"*"&amp;RIGHT($A187,3)&amp;"*",EUROSTAT_VBE_IND_2010!$D$7:$D$732,"3220*"))/1000</f>
        <v>0.647</v>
      </c>
      <c r="S187" s="17">
        <f>(SUMIFS(EUROSTAT_VBE_IND_2010!P$7:P$732,EUROSTAT_VBE_IND_2010!$B$7:$B$732,$D187,EUROSTAT_VBE_IND_2010!$C$7:$C$732,"*"&amp;RIGHT($A187,3)&amp;"*",EUROSTAT_VBE_IND_2010!$D$7:$D$732,"3220*"))/1000</f>
        <v>1.104</v>
      </c>
      <c r="T187" s="17">
        <f>(SUMIFS(EUROSTAT_VBE_IND_2010!Q$7:Q$732,EUROSTAT_VBE_IND_2010!$B$7:$B$732,$D187,EUROSTAT_VBE_IND_2010!$C$7:$C$732,"*"&amp;RIGHT($A187,3)&amp;"*",EUROSTAT_VBE_IND_2010!$D$7:$D$732,"3220*"))/1000</f>
        <v>0.188</v>
      </c>
      <c r="U187" s="17">
        <f>(SUMIFS(EUROSTAT_VBE_IND_2010!R$7:R$732,EUROSTAT_VBE_IND_2010!$B$7:$B$732,$D187,EUROSTAT_VBE_IND_2010!$C$7:$C$732,"*"&amp;RIGHT($A187,3)&amp;"*",EUROSTAT_VBE_IND_2010!$D$7:$D$732,"3220*"))/1000</f>
        <v>0.282</v>
      </c>
      <c r="V187" s="17">
        <f>(SUMIFS(EUROSTAT_VBE_IND_2010!S$7:S$732,EUROSTAT_VBE_IND_2010!$B$7:$B$732,$D187,EUROSTAT_VBE_IND_2010!$C$7:$C$732,"*"&amp;RIGHT($A187,3)&amp;"*",EUROSTAT_VBE_IND_2010!$D$7:$D$732,"3220*"))/1000</f>
        <v>0.047</v>
      </c>
      <c r="W187" s="17">
        <f>(SUMIFS(EUROSTAT_VBE_IND_2010!T$7:T$732,EUROSTAT_VBE_IND_2010!$B$7:$B$732,$D187,EUROSTAT_VBE_IND_2010!$C$7:$C$732,"*"&amp;RIGHT($A187,3)&amp;"*",EUROSTAT_VBE_IND_2010!$D$7:$D$732,"3220*"))/1000</f>
        <v>0</v>
      </c>
      <c r="X187" s="17">
        <f>(SUMIFS(EUROSTAT_VBE_IND_2010!U$7:U$732,EUROSTAT_VBE_IND_2010!$B$7:$B$732,$D187,EUROSTAT_VBE_IND_2010!$C$7:$C$732,"*"&amp;RIGHT($A187,3)&amp;"*",EUROSTAT_VBE_IND_2010!$D$7:$D$732,"3220*"))/1000</f>
        <v>5.75</v>
      </c>
      <c r="Y187" s="17">
        <f>(SUMIFS(EUROSTAT_VBE_IND_2010!V$7:V$732,EUROSTAT_VBE_IND_2010!$B$7:$B$732,$D187,EUROSTAT_VBE_IND_2010!$C$7:$C$732,"*"&amp;RIGHT($A187,3)&amp;"*",EUROSTAT_VBE_IND_2010!$D$7:$D$732,"3220*"))/1000</f>
        <v>0</v>
      </c>
      <c r="Z187" s="17">
        <f>(SUMIFS(EUROSTAT_VBE_IND_2010!W$7:W$732,EUROSTAT_VBE_IND_2010!$B$7:$B$732,$D187,EUROSTAT_VBE_IND_2010!$C$7:$C$732,"*"&amp;RIGHT($A187,3)&amp;"*",EUROSTAT_VBE_IND_2010!$D$7:$D$732,"3220*"))/1000</f>
        <v>0</v>
      </c>
      <c r="AA187" s="17">
        <f>(SUMIFS(EUROSTAT_VBE_IND_2010!X$7:X$732,EUROSTAT_VBE_IND_2010!$B$7:$B$732,$D187,EUROSTAT_VBE_IND_2010!$C$7:$C$732,"*"&amp;RIGHT($A187,3)&amp;"*",EUROSTAT_VBE_IND_2010!$D$7:$D$732,"3220*"))/1000</f>
        <v>0</v>
      </c>
      <c r="AB187" s="17">
        <f>(SUMIFS(EUROSTAT_VBE_IND_2010!AA$7:AA$732,EUROSTAT_VBE_IND_2010!$B$7:$B$732,$D187,EUROSTAT_VBE_IND_2010!$C$7:$C$732,"*"&amp;RIGHT($A187,3)&amp;"*",EUROSTAT_VBE_IND_2010!$D$7:$D$732,"3220*"))/1000</f>
        <v>0</v>
      </c>
      <c r="AC187" s="17">
        <f>(SUMIFS(EUROSTAT_VBE_IND_2010!AB$7:AB$732,EUROSTAT_VBE_IND_2010!$B$7:$B$732,$D187,EUROSTAT_VBE_IND_2010!$C$7:$C$732,"*"&amp;RIGHT($A187,3)&amp;"*",EUROSTAT_VBE_IND_2010!$D$7:$D$732,"3220*"))/1000</f>
        <v>0.09</v>
      </c>
      <c r="AD187" s="17">
        <f>(SUMIFS(EUROSTAT_VBE_IND_2010!AC$7:AC$732,EUROSTAT_VBE_IND_2010!$B$7:$B$732,$D187,EUROSTAT_VBE_IND_2010!$C$7:$C$732,"*"&amp;RIGHT($A187,3)&amp;"*",EUROSTAT_VBE_IND_2010!$D$7:$D$732,"3220*"))/1000</f>
        <v>1.199</v>
      </c>
      <c r="AE187" s="17">
        <f>(SUMIFS(EUROSTAT_VBE_IND_2010!AD$7:AD$732,EUROSTAT_VBE_IND_2010!$B$7:$B$732,$D187,EUROSTAT_VBE_IND_2010!$C$7:$C$732,"*"&amp;RIGHT($A187,3)&amp;"*",EUROSTAT_VBE_IND_2010!$D$7:$D$732,"3220*"))/1000</f>
        <v>0.414</v>
      </c>
      <c r="AF187" s="17">
        <f>(SUMIFS(EUROSTAT_VBE_IND_2010!AE$7:AE$732,EUROSTAT_VBE_IND_2010!$B$7:$B$732,$D187,EUROSTAT_VBE_IND_2010!$C$7:$C$732,"*"&amp;RIGHT($A187,3)&amp;"*",EUROSTAT_VBE_IND_2010!$D$7:$D$732,"3220*"))/1000</f>
        <v>0.276</v>
      </c>
      <c r="AG187" s="17">
        <f>(SUMIFS(EUROSTAT_VBE_IND_2010!AF$7:AF$732,EUROSTAT_VBE_IND_2010!$B$7:$B$732,$D187,EUROSTAT_VBE_IND_2010!$C$7:$C$732,"*"&amp;RIGHT($A187,3)&amp;"*",EUROSTAT_VBE_IND_2010!$D$7:$D$732,"3220*"))/1000</f>
        <v>0</v>
      </c>
      <c r="AH187" s="17">
        <f>(SUMIFS(EUROSTAT_VBE_IND_2010!AH$7:AH$732,EUROSTAT_VBE_IND_2010!$B$7:$B$732,$D187,EUROSTAT_VBE_IND_2010!$C$7:$C$732,"*"&amp;RIGHT($A187,3)&amp;"*",EUROSTAT_VBE_IND_2010!$D$7:$D$732,"3220*"))/1000</f>
        <v>0.874</v>
      </c>
      <c r="AI187" s="17">
        <f>(SUMIFS(EUROSTAT_VBE_IND_2010!AI$7:AI$732,EUROSTAT_VBE_IND_2010!$B$7:$B$732,$D187,EUROSTAT_VBE_IND_2010!$C$7:$C$732,"*"&amp;RIGHT($A187,3)&amp;"*",EUROSTAT_VBE_IND_2010!$D$7:$D$732,"3220*"))/1000</f>
        <v>0.046</v>
      </c>
      <c r="AJ187" s="17">
        <f>(SUMIFS(EUROSTAT_VBE_IND_2010!AJ$7:AJ$732,EUROSTAT_VBE_IND_2010!$B$7:$B$732,$D187,EUROSTAT_VBE_IND_2010!$C$7:$C$732,"*"&amp;RIGHT($A187,3)&amp;"*",EUROSTAT_VBE_IND_2010!$D$7:$D$732,"3220*"))/1000</f>
        <v>0</v>
      </c>
      <c r="AK187" s="17">
        <f>(SUMIFS(EUROSTAT_VBE_IND_2010!AK$7:AK$732,EUROSTAT_VBE_IND_2010!$B$7:$B$732,$D187,EUROSTAT_VBE_IND_2010!$C$7:$C$732,"*"&amp;RIGHT($A187,3)&amp;"*",EUROSTAT_VBE_IND_2010!$D$7:$D$732,"3220*"))/1000</f>
        <v>0</v>
      </c>
      <c r="AL187" s="198">
        <f>SUMIFS('IEA Bal_AL-IND'!$D$30:$D$329,'IEA Bal_AL-IND'!$A$30:$A$329,"*"&amp;RIGHT($B187,8),'IEA Bal_AL-IND'!$C$30:$C$329,'Aggregated Balance-IND_2010'!$E187)</f>
        <v>0</v>
      </c>
      <c r="AM187" s="198">
        <f>SUMIFS('IEA Bal_BA-IND'!$D$30:$D$329,'IEA Bal_BA-IND'!$A$30:$A$329,"*"&amp;RIGHT($B187,8),'IEA Bal_BA-IND'!$C$30:$C$329,'Aggregated Balance-IND_2010'!$E187)</f>
        <v>0</v>
      </c>
      <c r="AN187" s="198">
        <f>SUMIFS('IEA Bal_KS-IND'!$D$30:$D$329,'IEA Bal_KS-IND'!$A$30:$A$329,"*"&amp;RIGHT($B187,8),'IEA Bal_KS-IND'!$C$30:$C$329,'Aggregated Balance-IND_2010'!$E187)</f>
        <v>0.32201</v>
      </c>
      <c r="AO187" s="17">
        <f>(SUMIFS(EUROSTAT_VBE_IND_2010!Y$7:Y$732,EUROSTAT_VBE_IND_2010!$B$7:$B$732,$D187,EUROSTAT_VBE_IND_2010!$C$7:$C$732,"*"&amp;RIGHT($A187,3)&amp;"*",EUROSTAT_VBE_IND_2010!$D$7:$D$732,"3220*"))/1000</f>
        <v>0</v>
      </c>
      <c r="AP187" s="17">
        <f>(SUMIFS(EUROSTAT_VBE_IND_2010!Z$7:Z$732,EUROSTAT_VBE_IND_2010!$B$7:$B$732,$D187,EUROSTAT_VBE_IND_2010!$C$7:$C$732,"*"&amp;RIGHT($A187,3)&amp;"*",EUROSTAT_VBE_IND_2010!$D$7:$D$732,"3220*"))/1000</f>
        <v>0.14</v>
      </c>
      <c r="AQ187" s="17">
        <f>(SUMIFS(EUROSTAT_VBE_IND_2010!AG$7:AG$732,EUROSTAT_VBE_IND_2010!$B$7:$B$732,$D187,EUROSTAT_VBE_IND_2010!$C$7:$C$732,"*"&amp;RIGHT($A187,3)&amp;"*",EUROSTAT_VBE_IND_2010!$D$7:$D$732,"3220*"))/1000</f>
        <v>0</v>
      </c>
    </row>
    <row r="188" spans="1:43">
      <c r="A188" t="str">
        <f>LEFT(EUROSTAT_VBE_IND_2010!$C$241,8)</f>
        <v>B_101820</v>
      </c>
      <c r="B188" s="28" t="s">
        <v>300</v>
      </c>
      <c r="C188" t="s">
        <v>293</v>
      </c>
      <c r="D188" t="s">
        <v>126</v>
      </c>
      <c r="E188" t="s">
        <v>235</v>
      </c>
      <c r="F188" t="s">
        <v>255</v>
      </c>
      <c r="G188" s="17">
        <f>(SUMIFS(EUROSTAT_VBE_IND_2010!E$7:E$732,EUROSTAT_VBE_IND_2010!$B$7:$B$732,$D188,EUROSTAT_VBE_IND_2010!$C$7:$C$732,"*"&amp;RIGHT($A188,3)&amp;"*",EUROSTAT_VBE_IND_2010!$D$7:$D$732,"323*"))/1000+(SUMIFS(EUROSTAT_VBE_IND_2010!E$7:E$732,EUROSTAT_VBE_IND_2010!$B$7:$B$732,$D188,EUROSTAT_VBE_IND_2010!$C$7:$C$732,"*"&amp;RIGHT($A188,3)&amp;"*",EUROSTAT_VBE_IND_2010!$D$7:$D$732,"324*"))/1000+(SUMIFS(EUROSTAT_VBE_IND_2010!E$7:E$732,EUROSTAT_VBE_IND_2010!$B$7:$B$732,$D188,EUROSTAT_VBE_IND_2010!$C$7:$C$732,"*"&amp;RIGHT($A188,3)&amp;"*",EUROSTAT_VBE_IND_2010!$D$7:$D$732,"3260*"))/1000</f>
        <v>0.3</v>
      </c>
      <c r="H188" s="17">
        <f>(SUMIFS(EUROSTAT_VBE_IND_2010!F$7:F$732,EUROSTAT_VBE_IND_2010!$B$7:$B$732,$D188,EUROSTAT_VBE_IND_2010!$C$7:$C$732,"*"&amp;RIGHT($A188,3)&amp;"*",EUROSTAT_VBE_IND_2010!$D$7:$D$732,"323*"))/1000+(SUMIFS(EUROSTAT_VBE_IND_2010!F$7:F$732,EUROSTAT_VBE_IND_2010!$B$7:$B$732,$D188,EUROSTAT_VBE_IND_2010!$C$7:$C$732,"*"&amp;RIGHT($A188,3)&amp;"*",EUROSTAT_VBE_IND_2010!$D$7:$D$732,"324*"))/1000+(SUMIFS(EUROSTAT_VBE_IND_2010!F$7:F$732,EUROSTAT_VBE_IND_2010!$B$7:$B$732,$D188,EUROSTAT_VBE_IND_2010!$C$7:$C$732,"*"&amp;RIGHT($A188,3)&amp;"*",EUROSTAT_VBE_IND_2010!$D$7:$D$732,"3260*"))/1000</f>
        <v>0.172</v>
      </c>
      <c r="I188" s="17">
        <f>(SUMIFS(EUROSTAT_VBE_IND_2010!G$7:G$732,EUROSTAT_VBE_IND_2010!$B$7:$B$732,$D188,EUROSTAT_VBE_IND_2010!$C$7:$C$732,"*"&amp;RIGHT($A188,3)&amp;"*",EUROSTAT_VBE_IND_2010!$D$7:$D$732,"323*"))/1000+(SUMIFS(EUROSTAT_VBE_IND_2010!G$7:G$732,EUROSTAT_VBE_IND_2010!$B$7:$B$732,$D188,EUROSTAT_VBE_IND_2010!$C$7:$C$732,"*"&amp;RIGHT($A188,3)&amp;"*",EUROSTAT_VBE_IND_2010!$D$7:$D$732,"324*"))/1000+(SUMIFS(EUROSTAT_VBE_IND_2010!G$7:G$732,EUROSTAT_VBE_IND_2010!$B$7:$B$732,$D188,EUROSTAT_VBE_IND_2010!$C$7:$C$732,"*"&amp;RIGHT($A188,3)&amp;"*",EUROSTAT_VBE_IND_2010!$D$7:$D$732,"3260*"))/1000</f>
        <v>0.042</v>
      </c>
      <c r="J188" s="198">
        <f>SUMIFS('IEA Bal_CH-IND'!$D$30:$D$329,'IEA Bal_CH-IND'!$A$30:$A$329,"*"&amp;RIGHT($B188,8),'IEA Bal_CH-IND'!$C$30:$C$329,'Aggregated Balance-IND_2010'!$E188)</f>
        <v>2.21519</v>
      </c>
      <c r="K188" s="17">
        <f>(SUMIFS(EUROSTAT_VBE_IND_2010!H$7:H$732,EUROSTAT_VBE_IND_2010!$B$7:$B$732,$D188,EUROSTAT_VBE_IND_2010!$C$7:$C$732,"*"&amp;RIGHT($A188,3)&amp;"*",EUROSTAT_VBE_IND_2010!$D$7:$D$732,"323*"))/1000+(SUMIFS(EUROSTAT_VBE_IND_2010!H$7:H$732,EUROSTAT_VBE_IND_2010!$B$7:$B$732,$D188,EUROSTAT_VBE_IND_2010!$C$7:$C$732,"*"&amp;RIGHT($A188,3)&amp;"*",EUROSTAT_VBE_IND_2010!$D$7:$D$732,"324*"))/1000+(SUMIFS(EUROSTAT_VBE_IND_2010!H$7:H$732,EUROSTAT_VBE_IND_2010!$B$7:$B$732,$D188,EUROSTAT_VBE_IND_2010!$C$7:$C$732,"*"&amp;RIGHT($A188,3)&amp;"*",EUROSTAT_VBE_IND_2010!$D$7:$D$732,"3260*"))/1000</f>
        <v>0</v>
      </c>
      <c r="L188" s="17">
        <f>(SUMIFS(EUROSTAT_VBE_IND_2010!I$7:I$732,EUROSTAT_VBE_IND_2010!$B$7:$B$732,$D188,EUROSTAT_VBE_IND_2010!$C$7:$C$732,"*"&amp;RIGHT($A188,3)&amp;"*",EUROSTAT_VBE_IND_2010!$D$7:$D$732,"323*"))/1000+(SUMIFS(EUROSTAT_VBE_IND_2010!I$7:I$732,EUROSTAT_VBE_IND_2010!$B$7:$B$732,$D188,EUROSTAT_VBE_IND_2010!$C$7:$C$732,"*"&amp;RIGHT($A188,3)&amp;"*",EUROSTAT_VBE_IND_2010!$D$7:$D$732,"324*"))/1000+(SUMIFS(EUROSTAT_VBE_IND_2010!I$7:I$732,EUROSTAT_VBE_IND_2010!$B$7:$B$732,$D188,EUROSTAT_VBE_IND_2010!$C$7:$C$732,"*"&amp;RIGHT($A188,3)&amp;"*",EUROSTAT_VBE_IND_2010!$D$7:$D$732,"3260*"))/1000</f>
        <v>0.043</v>
      </c>
      <c r="M188" s="17">
        <f>(SUMIFS(EUROSTAT_VBE_IND_2010!J$7:J$732,EUROSTAT_VBE_IND_2010!$B$7:$B$732,$D188,EUROSTAT_VBE_IND_2010!$C$7:$C$732,"*"&amp;RIGHT($A188,3)&amp;"*",EUROSTAT_VBE_IND_2010!$D$7:$D$732,"323*"))/1000+(SUMIFS(EUROSTAT_VBE_IND_2010!J$7:J$732,EUROSTAT_VBE_IND_2010!$B$7:$B$732,$D188,EUROSTAT_VBE_IND_2010!$C$7:$C$732,"*"&amp;RIGHT($A188,3)&amp;"*",EUROSTAT_VBE_IND_2010!$D$7:$D$732,"324*"))/1000+(SUMIFS(EUROSTAT_VBE_IND_2010!J$7:J$732,EUROSTAT_VBE_IND_2010!$B$7:$B$732,$D188,EUROSTAT_VBE_IND_2010!$C$7:$C$732,"*"&amp;RIGHT($A188,3)&amp;"*",EUROSTAT_VBE_IND_2010!$D$7:$D$732,"3260*"))/1000</f>
        <v>12.397</v>
      </c>
      <c r="N188" s="17">
        <f>(SUMIFS(EUROSTAT_VBE_IND_2010!K$7:K$732,EUROSTAT_VBE_IND_2010!$B$7:$B$732,$D188,EUROSTAT_VBE_IND_2010!$C$7:$C$732,"*"&amp;RIGHT($A188,3)&amp;"*",EUROSTAT_VBE_IND_2010!$D$7:$D$732,"323*"))/1000+(SUMIFS(EUROSTAT_VBE_IND_2010!K$7:K$732,EUROSTAT_VBE_IND_2010!$B$7:$B$732,$D188,EUROSTAT_VBE_IND_2010!$C$7:$C$732,"*"&amp;RIGHT($A188,3)&amp;"*",EUROSTAT_VBE_IND_2010!$D$7:$D$732,"324*"))/1000+(SUMIFS(EUROSTAT_VBE_IND_2010!K$7:K$732,EUROSTAT_VBE_IND_2010!$B$7:$B$732,$D188,EUROSTAT_VBE_IND_2010!$C$7:$C$732,"*"&amp;RIGHT($A188,3)&amp;"*",EUROSTAT_VBE_IND_2010!$D$7:$D$732,"3260*"))/1000</f>
        <v>0.515</v>
      </c>
      <c r="O188" s="17">
        <f>(SUMIFS(EUROSTAT_VBE_IND_2010!L$7:L$732,EUROSTAT_VBE_IND_2010!$B$7:$B$732,$D188,EUROSTAT_VBE_IND_2010!$C$7:$C$732,"*"&amp;RIGHT($A188,3)&amp;"*",EUROSTAT_VBE_IND_2010!$D$7:$D$732,"323*"))/1000+(SUMIFS(EUROSTAT_VBE_IND_2010!L$7:L$732,EUROSTAT_VBE_IND_2010!$B$7:$B$732,$D188,EUROSTAT_VBE_IND_2010!$C$7:$C$732,"*"&amp;RIGHT($A188,3)&amp;"*",EUROSTAT_VBE_IND_2010!$D$7:$D$732,"324*"))/1000+(SUMIFS(EUROSTAT_VBE_IND_2010!L$7:L$732,EUROSTAT_VBE_IND_2010!$B$7:$B$732,$D188,EUROSTAT_VBE_IND_2010!$C$7:$C$732,"*"&amp;RIGHT($A188,3)&amp;"*",EUROSTAT_VBE_IND_2010!$D$7:$D$732,"3260*"))/1000</f>
        <v>0.085</v>
      </c>
      <c r="P188" s="17">
        <f>(SUMIFS(EUROSTAT_VBE_IND_2010!M$7:M$732,EUROSTAT_VBE_IND_2010!$B$7:$B$732,$D188,EUROSTAT_VBE_IND_2010!$C$7:$C$732,"*"&amp;RIGHT($A188,3)&amp;"*",EUROSTAT_VBE_IND_2010!$D$7:$D$732,"323*"))/1000+(SUMIFS(EUROSTAT_VBE_IND_2010!M$7:M$732,EUROSTAT_VBE_IND_2010!$B$7:$B$732,$D188,EUROSTAT_VBE_IND_2010!$C$7:$C$732,"*"&amp;RIGHT($A188,3)&amp;"*",EUROSTAT_VBE_IND_2010!$D$7:$D$732,"324*"))/1000+(SUMIFS(EUROSTAT_VBE_IND_2010!M$7:M$732,EUROSTAT_VBE_IND_2010!$B$7:$B$732,$D188,EUROSTAT_VBE_IND_2010!$C$7:$C$732,"*"&amp;RIGHT($A188,3)&amp;"*",EUROSTAT_VBE_IND_2010!$D$7:$D$732,"3260*"))/1000</f>
        <v>0.128</v>
      </c>
      <c r="Q188" s="17">
        <f>(SUMIFS(EUROSTAT_VBE_IND_2010!N$7:N$732,EUROSTAT_VBE_IND_2010!$B$7:$B$732,$D188,EUROSTAT_VBE_IND_2010!$C$7:$C$732,"*"&amp;RIGHT($A188,3)&amp;"*",EUROSTAT_VBE_IND_2010!$D$7:$D$732,"323*"))/1000+(SUMIFS(EUROSTAT_VBE_IND_2010!N$7:N$732,EUROSTAT_VBE_IND_2010!$B$7:$B$732,$D188,EUROSTAT_VBE_IND_2010!$C$7:$C$732,"*"&amp;RIGHT($A188,3)&amp;"*",EUROSTAT_VBE_IND_2010!$D$7:$D$732,"324*"))/1000+(SUMIFS(EUROSTAT_VBE_IND_2010!N$7:N$732,EUROSTAT_VBE_IND_2010!$B$7:$B$732,$D188,EUROSTAT_VBE_IND_2010!$C$7:$C$732,"*"&amp;RIGHT($A188,3)&amp;"*",EUROSTAT_VBE_IND_2010!$D$7:$D$732,"3260*"))/1000</f>
        <v>6.006</v>
      </c>
      <c r="R188" s="17">
        <f>(SUMIFS(EUROSTAT_VBE_IND_2010!O$7:O$732,EUROSTAT_VBE_IND_2010!$B$7:$B$732,$D188,EUROSTAT_VBE_IND_2010!$C$7:$C$732,"*"&amp;RIGHT($A188,3)&amp;"*",EUROSTAT_VBE_IND_2010!$D$7:$D$732,"323*"))/1000+(SUMIFS(EUROSTAT_VBE_IND_2010!O$7:O$732,EUROSTAT_VBE_IND_2010!$B$7:$B$732,$D188,EUROSTAT_VBE_IND_2010!$C$7:$C$732,"*"&amp;RIGHT($A188,3)&amp;"*",EUROSTAT_VBE_IND_2010!$D$7:$D$732,"324*"))/1000+(SUMIFS(EUROSTAT_VBE_IND_2010!O$7:O$732,EUROSTAT_VBE_IND_2010!$B$7:$B$732,$D188,EUROSTAT_VBE_IND_2010!$C$7:$C$732,"*"&amp;RIGHT($A188,3)&amp;"*",EUROSTAT_VBE_IND_2010!$D$7:$D$732,"3260*"))/1000</f>
        <v>0.428</v>
      </c>
      <c r="S188" s="17">
        <f>(SUMIFS(EUROSTAT_VBE_IND_2010!P$7:P$732,EUROSTAT_VBE_IND_2010!$B$7:$B$732,$D188,EUROSTAT_VBE_IND_2010!$C$7:$C$732,"*"&amp;RIGHT($A188,3)&amp;"*",EUROSTAT_VBE_IND_2010!$D$7:$D$732,"323*"))/1000+(SUMIFS(EUROSTAT_VBE_IND_2010!P$7:P$732,EUROSTAT_VBE_IND_2010!$B$7:$B$732,$D188,EUROSTAT_VBE_IND_2010!$C$7:$C$732,"*"&amp;RIGHT($A188,3)&amp;"*",EUROSTAT_VBE_IND_2010!$D$7:$D$732,"324*"))/1000+(SUMIFS(EUROSTAT_VBE_IND_2010!P$7:P$732,EUROSTAT_VBE_IND_2010!$B$7:$B$732,$D188,EUROSTAT_VBE_IND_2010!$C$7:$C$732,"*"&amp;RIGHT($A188,3)&amp;"*",EUROSTAT_VBE_IND_2010!$D$7:$D$732,"3260*"))/1000</f>
        <v>1.544</v>
      </c>
      <c r="T188" s="17">
        <f>(SUMIFS(EUROSTAT_VBE_IND_2010!Q$7:Q$732,EUROSTAT_VBE_IND_2010!$B$7:$B$732,$D188,EUROSTAT_VBE_IND_2010!$C$7:$C$732,"*"&amp;RIGHT($A188,3)&amp;"*",EUROSTAT_VBE_IND_2010!$D$7:$D$732,"323*"))/1000+(SUMIFS(EUROSTAT_VBE_IND_2010!Q$7:Q$732,EUROSTAT_VBE_IND_2010!$B$7:$B$732,$D188,EUROSTAT_VBE_IND_2010!$C$7:$C$732,"*"&amp;RIGHT($A188,3)&amp;"*",EUROSTAT_VBE_IND_2010!$D$7:$D$732,"324*"))/1000+(SUMIFS(EUROSTAT_VBE_IND_2010!Q$7:Q$732,EUROSTAT_VBE_IND_2010!$B$7:$B$732,$D188,EUROSTAT_VBE_IND_2010!$C$7:$C$732,"*"&amp;RIGHT($A188,3)&amp;"*",EUROSTAT_VBE_IND_2010!$D$7:$D$732,"3260*"))/1000</f>
        <v>0.043</v>
      </c>
      <c r="U188" s="17">
        <f>(SUMIFS(EUROSTAT_VBE_IND_2010!R$7:R$732,EUROSTAT_VBE_IND_2010!$B$7:$B$732,$D188,EUROSTAT_VBE_IND_2010!$C$7:$C$732,"*"&amp;RIGHT($A188,3)&amp;"*",EUROSTAT_VBE_IND_2010!$D$7:$D$732,"323*"))/1000+(SUMIFS(EUROSTAT_VBE_IND_2010!R$7:R$732,EUROSTAT_VBE_IND_2010!$B$7:$B$732,$D188,EUROSTAT_VBE_IND_2010!$C$7:$C$732,"*"&amp;RIGHT($A188,3)&amp;"*",EUROSTAT_VBE_IND_2010!$D$7:$D$732,"324*"))/1000+(SUMIFS(EUROSTAT_VBE_IND_2010!R$7:R$732,EUROSTAT_VBE_IND_2010!$B$7:$B$732,$D188,EUROSTAT_VBE_IND_2010!$C$7:$C$732,"*"&amp;RIGHT($A188,3)&amp;"*",EUROSTAT_VBE_IND_2010!$D$7:$D$732,"3260*"))/1000</f>
        <v>0.126</v>
      </c>
      <c r="V188" s="17">
        <f>(SUMIFS(EUROSTAT_VBE_IND_2010!S$7:S$732,EUROSTAT_VBE_IND_2010!$B$7:$B$732,$D188,EUROSTAT_VBE_IND_2010!$C$7:$C$732,"*"&amp;RIGHT($A188,3)&amp;"*",EUROSTAT_VBE_IND_2010!$D$7:$D$732,"323*"))/1000+(SUMIFS(EUROSTAT_VBE_IND_2010!S$7:S$732,EUROSTAT_VBE_IND_2010!$B$7:$B$732,$D188,EUROSTAT_VBE_IND_2010!$C$7:$C$732,"*"&amp;RIGHT($A188,3)&amp;"*",EUROSTAT_VBE_IND_2010!$D$7:$D$732,"324*"))/1000+(SUMIFS(EUROSTAT_VBE_IND_2010!S$7:S$732,EUROSTAT_VBE_IND_2010!$B$7:$B$732,$D188,EUROSTAT_VBE_IND_2010!$C$7:$C$732,"*"&amp;RIGHT($A188,3)&amp;"*",EUROSTAT_VBE_IND_2010!$D$7:$D$732,"3260*"))/1000</f>
        <v>1.216</v>
      </c>
      <c r="W188" s="17">
        <f>(SUMIFS(EUROSTAT_VBE_IND_2010!T$7:T$732,EUROSTAT_VBE_IND_2010!$B$7:$B$732,$D188,EUROSTAT_VBE_IND_2010!$C$7:$C$732,"*"&amp;RIGHT($A188,3)&amp;"*",EUROSTAT_VBE_IND_2010!$D$7:$D$732,"323*"))/1000+(SUMIFS(EUROSTAT_VBE_IND_2010!T$7:T$732,EUROSTAT_VBE_IND_2010!$B$7:$B$732,$D188,EUROSTAT_VBE_IND_2010!$C$7:$C$732,"*"&amp;RIGHT($A188,3)&amp;"*",EUROSTAT_VBE_IND_2010!$D$7:$D$732,"324*"))/1000+(SUMIFS(EUROSTAT_VBE_IND_2010!T$7:T$732,EUROSTAT_VBE_IND_2010!$B$7:$B$732,$D188,EUROSTAT_VBE_IND_2010!$C$7:$C$732,"*"&amp;RIGHT($A188,3)&amp;"*",EUROSTAT_VBE_IND_2010!$D$7:$D$732,"3260*"))/1000</f>
        <v>0</v>
      </c>
      <c r="X188" s="17">
        <f>(SUMIFS(EUROSTAT_VBE_IND_2010!U$7:U$732,EUROSTAT_VBE_IND_2010!$B$7:$B$732,$D188,EUROSTAT_VBE_IND_2010!$C$7:$C$732,"*"&amp;RIGHT($A188,3)&amp;"*",EUROSTAT_VBE_IND_2010!$D$7:$D$732,"323*"))/1000+(SUMIFS(EUROSTAT_VBE_IND_2010!U$7:U$732,EUROSTAT_VBE_IND_2010!$B$7:$B$732,$D188,EUROSTAT_VBE_IND_2010!$C$7:$C$732,"*"&amp;RIGHT($A188,3)&amp;"*",EUROSTAT_VBE_IND_2010!$D$7:$D$732,"324*"))/1000+(SUMIFS(EUROSTAT_VBE_IND_2010!U$7:U$732,EUROSTAT_VBE_IND_2010!$B$7:$B$732,$D188,EUROSTAT_VBE_IND_2010!$C$7:$C$732,"*"&amp;RIGHT($A188,3)&amp;"*",EUROSTAT_VBE_IND_2010!$D$7:$D$732,"3260*"))/1000</f>
        <v>2.939</v>
      </c>
      <c r="Y188" s="17">
        <f>(SUMIFS(EUROSTAT_VBE_IND_2010!V$7:V$732,EUROSTAT_VBE_IND_2010!$B$7:$B$732,$D188,EUROSTAT_VBE_IND_2010!$C$7:$C$732,"*"&amp;RIGHT($A188,3)&amp;"*",EUROSTAT_VBE_IND_2010!$D$7:$D$732,"323*"))/1000+(SUMIFS(EUROSTAT_VBE_IND_2010!V$7:V$732,EUROSTAT_VBE_IND_2010!$B$7:$B$732,$D188,EUROSTAT_VBE_IND_2010!$C$7:$C$732,"*"&amp;RIGHT($A188,3)&amp;"*",EUROSTAT_VBE_IND_2010!$D$7:$D$732,"324*"))/1000+(SUMIFS(EUROSTAT_VBE_IND_2010!V$7:V$732,EUROSTAT_VBE_IND_2010!$B$7:$B$732,$D188,EUROSTAT_VBE_IND_2010!$C$7:$C$732,"*"&amp;RIGHT($A188,3)&amp;"*",EUROSTAT_VBE_IND_2010!$D$7:$D$732,"3260*"))/1000</f>
        <v>0.086</v>
      </c>
      <c r="Z188" s="17">
        <f>(SUMIFS(EUROSTAT_VBE_IND_2010!W$7:W$732,EUROSTAT_VBE_IND_2010!$B$7:$B$732,$D188,EUROSTAT_VBE_IND_2010!$C$7:$C$732,"*"&amp;RIGHT($A188,3)&amp;"*",EUROSTAT_VBE_IND_2010!$D$7:$D$732,"323*"))/1000+(SUMIFS(EUROSTAT_VBE_IND_2010!W$7:W$732,EUROSTAT_VBE_IND_2010!$B$7:$B$732,$D188,EUROSTAT_VBE_IND_2010!$C$7:$C$732,"*"&amp;RIGHT($A188,3)&amp;"*",EUROSTAT_VBE_IND_2010!$D$7:$D$732,"324*"))/1000+(SUMIFS(EUROSTAT_VBE_IND_2010!W$7:W$732,EUROSTAT_VBE_IND_2010!$B$7:$B$732,$D188,EUROSTAT_VBE_IND_2010!$C$7:$C$732,"*"&amp;RIGHT($A188,3)&amp;"*",EUROSTAT_VBE_IND_2010!$D$7:$D$732,"3260*"))/1000</f>
        <v>0</v>
      </c>
      <c r="AA188" s="17">
        <f>(SUMIFS(EUROSTAT_VBE_IND_2010!X$7:X$732,EUROSTAT_VBE_IND_2010!$B$7:$B$732,$D188,EUROSTAT_VBE_IND_2010!$C$7:$C$732,"*"&amp;RIGHT($A188,3)&amp;"*",EUROSTAT_VBE_IND_2010!$D$7:$D$732,"323*"))/1000+(SUMIFS(EUROSTAT_VBE_IND_2010!X$7:X$732,EUROSTAT_VBE_IND_2010!$B$7:$B$732,$D188,EUROSTAT_VBE_IND_2010!$C$7:$C$732,"*"&amp;RIGHT($A188,3)&amp;"*",EUROSTAT_VBE_IND_2010!$D$7:$D$732,"324*"))/1000+(SUMIFS(EUROSTAT_VBE_IND_2010!X$7:X$732,EUROSTAT_VBE_IND_2010!$B$7:$B$732,$D188,EUROSTAT_VBE_IND_2010!$C$7:$C$732,"*"&amp;RIGHT($A188,3)&amp;"*",EUROSTAT_VBE_IND_2010!$D$7:$D$732,"3260*"))/1000</f>
        <v>0.255</v>
      </c>
      <c r="AB188" s="17">
        <f>(SUMIFS(EUROSTAT_VBE_IND_2010!AA$7:AA$732,EUROSTAT_VBE_IND_2010!$B$7:$B$732,$D188,EUROSTAT_VBE_IND_2010!$C$7:$C$732,"*"&amp;RIGHT($A188,3)&amp;"*",EUROSTAT_VBE_IND_2010!$D$7:$D$732,"323*"))/1000+(SUMIFS(EUROSTAT_VBE_IND_2010!AA$7:AA$732,EUROSTAT_VBE_IND_2010!$B$7:$B$732,$D188,EUROSTAT_VBE_IND_2010!$C$7:$C$732,"*"&amp;RIGHT($A188,3)&amp;"*",EUROSTAT_VBE_IND_2010!$D$7:$D$732,"324*"))/1000+(SUMIFS(EUROSTAT_VBE_IND_2010!AA$7:AA$732,EUROSTAT_VBE_IND_2010!$B$7:$B$732,$D188,EUROSTAT_VBE_IND_2010!$C$7:$C$732,"*"&amp;RIGHT($A188,3)&amp;"*",EUROSTAT_VBE_IND_2010!$D$7:$D$732,"3260*"))/1000</f>
        <v>0</v>
      </c>
      <c r="AC188" s="17">
        <f>(SUMIFS(EUROSTAT_VBE_IND_2010!AB$7:AB$732,EUROSTAT_VBE_IND_2010!$B$7:$B$732,$D188,EUROSTAT_VBE_IND_2010!$C$7:$C$732,"*"&amp;RIGHT($A188,3)&amp;"*",EUROSTAT_VBE_IND_2010!$D$7:$D$732,"323*"))/1000+(SUMIFS(EUROSTAT_VBE_IND_2010!AB$7:AB$732,EUROSTAT_VBE_IND_2010!$B$7:$B$732,$D188,EUROSTAT_VBE_IND_2010!$C$7:$C$732,"*"&amp;RIGHT($A188,3)&amp;"*",EUROSTAT_VBE_IND_2010!$D$7:$D$732,"324*"))/1000+(SUMIFS(EUROSTAT_VBE_IND_2010!AB$7:AB$732,EUROSTAT_VBE_IND_2010!$B$7:$B$732,$D188,EUROSTAT_VBE_IND_2010!$C$7:$C$732,"*"&amp;RIGHT($A188,3)&amp;"*",EUROSTAT_VBE_IND_2010!$D$7:$D$732,"3260*"))/1000</f>
        <v>0.172</v>
      </c>
      <c r="AD188" s="17">
        <f>(SUMIFS(EUROSTAT_VBE_IND_2010!AC$7:AC$732,EUROSTAT_VBE_IND_2010!$B$7:$B$732,$D188,EUROSTAT_VBE_IND_2010!$C$7:$C$732,"*"&amp;RIGHT($A188,3)&amp;"*",EUROSTAT_VBE_IND_2010!$D$7:$D$732,"323*"))/1000+(SUMIFS(EUROSTAT_VBE_IND_2010!AC$7:AC$732,EUROSTAT_VBE_IND_2010!$B$7:$B$732,$D188,EUROSTAT_VBE_IND_2010!$C$7:$C$732,"*"&amp;RIGHT($A188,3)&amp;"*",EUROSTAT_VBE_IND_2010!$D$7:$D$732,"324*"))/1000+(SUMIFS(EUROSTAT_VBE_IND_2010!AC$7:AC$732,EUROSTAT_VBE_IND_2010!$B$7:$B$732,$D188,EUROSTAT_VBE_IND_2010!$C$7:$C$732,"*"&amp;RIGHT($A188,3)&amp;"*",EUROSTAT_VBE_IND_2010!$D$7:$D$732,"3260*"))/1000</f>
        <v>1.03</v>
      </c>
      <c r="AE188" s="17">
        <f>(SUMIFS(EUROSTAT_VBE_IND_2010!AD$7:AD$732,EUROSTAT_VBE_IND_2010!$B$7:$B$732,$D188,EUROSTAT_VBE_IND_2010!$C$7:$C$732,"*"&amp;RIGHT($A188,3)&amp;"*",EUROSTAT_VBE_IND_2010!$D$7:$D$732,"323*"))/1000+(SUMIFS(EUROSTAT_VBE_IND_2010!AD$7:AD$732,EUROSTAT_VBE_IND_2010!$B$7:$B$732,$D188,EUROSTAT_VBE_IND_2010!$C$7:$C$732,"*"&amp;RIGHT($A188,3)&amp;"*",EUROSTAT_VBE_IND_2010!$D$7:$D$732,"324*"))/1000+(SUMIFS(EUROSTAT_VBE_IND_2010!AD$7:AD$732,EUROSTAT_VBE_IND_2010!$B$7:$B$732,$D188,EUROSTAT_VBE_IND_2010!$C$7:$C$732,"*"&amp;RIGHT($A188,3)&amp;"*",EUROSTAT_VBE_IND_2010!$D$7:$D$732,"3260*"))/1000</f>
        <v>1.973</v>
      </c>
      <c r="AF188" s="17">
        <f>(SUMIFS(EUROSTAT_VBE_IND_2010!AE$7:AE$732,EUROSTAT_VBE_IND_2010!$B$7:$B$732,$D188,EUROSTAT_VBE_IND_2010!$C$7:$C$732,"*"&amp;RIGHT($A188,3)&amp;"*",EUROSTAT_VBE_IND_2010!$D$7:$D$732,"323*"))/1000+(SUMIFS(EUROSTAT_VBE_IND_2010!AE$7:AE$732,EUROSTAT_VBE_IND_2010!$B$7:$B$732,$D188,EUROSTAT_VBE_IND_2010!$C$7:$C$732,"*"&amp;RIGHT($A188,3)&amp;"*",EUROSTAT_VBE_IND_2010!$D$7:$D$732,"324*"))/1000+(SUMIFS(EUROSTAT_VBE_IND_2010!AE$7:AE$732,EUROSTAT_VBE_IND_2010!$B$7:$B$732,$D188,EUROSTAT_VBE_IND_2010!$C$7:$C$732,"*"&amp;RIGHT($A188,3)&amp;"*",EUROSTAT_VBE_IND_2010!$D$7:$D$732,"3260*"))/1000</f>
        <v>1.108</v>
      </c>
      <c r="AG188" s="17">
        <f>(SUMIFS(EUROSTAT_VBE_IND_2010!AF$7:AF$732,EUROSTAT_VBE_IND_2010!$B$7:$B$732,$D188,EUROSTAT_VBE_IND_2010!$C$7:$C$732,"*"&amp;RIGHT($A188,3)&amp;"*",EUROSTAT_VBE_IND_2010!$D$7:$D$732,"323*"))/1000+(SUMIFS(EUROSTAT_VBE_IND_2010!AF$7:AF$732,EUROSTAT_VBE_IND_2010!$B$7:$B$732,$D188,EUROSTAT_VBE_IND_2010!$C$7:$C$732,"*"&amp;RIGHT($A188,3)&amp;"*",EUROSTAT_VBE_IND_2010!$D$7:$D$732,"324*"))/1000+(SUMIFS(EUROSTAT_VBE_IND_2010!AF$7:AF$732,EUROSTAT_VBE_IND_2010!$B$7:$B$732,$D188,EUROSTAT_VBE_IND_2010!$C$7:$C$732,"*"&amp;RIGHT($A188,3)&amp;"*",EUROSTAT_VBE_IND_2010!$D$7:$D$732,"3260*"))/1000</f>
        <v>0.301</v>
      </c>
      <c r="AH188" s="17">
        <f>(SUMIFS(EUROSTAT_VBE_IND_2010!AH$7:AH$732,EUROSTAT_VBE_IND_2010!$B$7:$B$732,$D188,EUROSTAT_VBE_IND_2010!$C$7:$C$732,"*"&amp;RIGHT($A188,3)&amp;"*",EUROSTAT_VBE_IND_2010!$D$7:$D$732,"323*"))/1000+(SUMIFS(EUROSTAT_VBE_IND_2010!AH$7:AH$732,EUROSTAT_VBE_IND_2010!$B$7:$B$732,$D188,EUROSTAT_VBE_IND_2010!$C$7:$C$732,"*"&amp;RIGHT($A188,3)&amp;"*",EUROSTAT_VBE_IND_2010!$D$7:$D$732,"324*"))/1000+(SUMIFS(EUROSTAT_VBE_IND_2010!AH$7:AH$732,EUROSTAT_VBE_IND_2010!$B$7:$B$732,$D188,EUROSTAT_VBE_IND_2010!$C$7:$C$732,"*"&amp;RIGHT($A188,3)&amp;"*",EUROSTAT_VBE_IND_2010!$D$7:$D$732,"3260*"))/1000</f>
        <v>0.944</v>
      </c>
      <c r="AI188" s="17">
        <f>(SUMIFS(EUROSTAT_VBE_IND_2010!AI$7:AI$732,EUROSTAT_VBE_IND_2010!$B$7:$B$732,$D188,EUROSTAT_VBE_IND_2010!$C$7:$C$732,"*"&amp;RIGHT($A188,3)&amp;"*",EUROSTAT_VBE_IND_2010!$D$7:$D$732,"323*"))/1000+(SUMIFS(EUROSTAT_VBE_IND_2010!AI$7:AI$732,EUROSTAT_VBE_IND_2010!$B$7:$B$732,$D188,EUROSTAT_VBE_IND_2010!$C$7:$C$732,"*"&amp;RIGHT($A188,3)&amp;"*",EUROSTAT_VBE_IND_2010!$D$7:$D$732,"324*"))/1000+(SUMIFS(EUROSTAT_VBE_IND_2010!AI$7:AI$732,EUROSTAT_VBE_IND_2010!$B$7:$B$732,$D188,EUROSTAT_VBE_IND_2010!$C$7:$C$732,"*"&amp;RIGHT($A188,3)&amp;"*",EUROSTAT_VBE_IND_2010!$D$7:$D$732,"3260*"))/1000</f>
        <v>0.17</v>
      </c>
      <c r="AJ188" s="17">
        <f>(SUMIFS(EUROSTAT_VBE_IND_2010!AJ$7:AJ$732,EUROSTAT_VBE_IND_2010!$B$7:$B$732,$D188,EUROSTAT_VBE_IND_2010!$C$7:$C$732,"*"&amp;RIGHT($A188,3)&amp;"*",EUROSTAT_VBE_IND_2010!$D$7:$D$732,"323*"))/1000+(SUMIFS(EUROSTAT_VBE_IND_2010!AJ$7:AJ$732,EUROSTAT_VBE_IND_2010!$B$7:$B$732,$D188,EUROSTAT_VBE_IND_2010!$C$7:$C$732,"*"&amp;RIGHT($A188,3)&amp;"*",EUROSTAT_VBE_IND_2010!$D$7:$D$732,"324*"))/1000+(SUMIFS(EUROSTAT_VBE_IND_2010!AJ$7:AJ$732,EUROSTAT_VBE_IND_2010!$B$7:$B$732,$D188,EUROSTAT_VBE_IND_2010!$C$7:$C$732,"*"&amp;RIGHT($A188,3)&amp;"*",EUROSTAT_VBE_IND_2010!$D$7:$D$732,"3260*"))/1000</f>
        <v>0.043</v>
      </c>
      <c r="AK188" s="17">
        <f>(SUMIFS(EUROSTAT_VBE_IND_2010!AK$7:AK$732,EUROSTAT_VBE_IND_2010!$B$7:$B$732,$D188,EUROSTAT_VBE_IND_2010!$C$7:$C$732,"*"&amp;RIGHT($A188,3)&amp;"*",EUROSTAT_VBE_IND_2010!$D$7:$D$732,"323*"))/1000+(SUMIFS(EUROSTAT_VBE_IND_2010!AK$7:AK$732,EUROSTAT_VBE_IND_2010!$B$7:$B$732,$D188,EUROSTAT_VBE_IND_2010!$C$7:$C$732,"*"&amp;RIGHT($A188,3)&amp;"*",EUROSTAT_VBE_IND_2010!$D$7:$D$732,"324*"))/1000+(SUMIFS(EUROSTAT_VBE_IND_2010!AK$7:AK$732,EUROSTAT_VBE_IND_2010!$B$7:$B$732,$D188,EUROSTAT_VBE_IND_2010!$C$7:$C$732,"*"&amp;RIGHT($A188,3)&amp;"*",EUROSTAT_VBE_IND_2010!$D$7:$D$732,"3260*"))/1000</f>
        <v>9.828</v>
      </c>
      <c r="AL188" s="198">
        <f>SUMIFS('IEA Bal_AL-IND'!$D$30:$D$329,'IEA Bal_AL-IND'!$A$30:$A$329,"*"&amp;RIGHT($B188,8),'IEA Bal_AL-IND'!$C$30:$C$329,'Aggregated Balance-IND_2010'!$E188)</f>
        <v>0.04258</v>
      </c>
      <c r="AM188" s="198">
        <f>SUMIFS('IEA Bal_BA-IND'!$D$30:$D$329,'IEA Bal_BA-IND'!$A$30:$A$329,"*"&amp;RIGHT($B188,8),'IEA Bal_BA-IND'!$C$30:$C$329,'Aggregated Balance-IND_2010'!$E188)</f>
        <v>0</v>
      </c>
      <c r="AN188" s="198">
        <f>SUMIFS('IEA Bal_KS-IND'!$D$30:$D$329,'IEA Bal_KS-IND'!$A$30:$A$329,"*"&amp;RIGHT($B188,8),'IEA Bal_KS-IND'!$C$30:$C$329,'Aggregated Balance-IND_2010'!$E188)</f>
        <v>0.51259</v>
      </c>
      <c r="AO188" s="17">
        <f>(SUMIFS(EUROSTAT_VBE_IND_2010!Y$7:Y$732,EUROSTAT_VBE_IND_2010!$B$7:$B$732,$D188,EUROSTAT_VBE_IND_2010!$C$7:$C$732,"*"&amp;RIGHT($A188,3)&amp;"*",EUROSTAT_VBE_IND_2010!$D$7:$D$732,"323*"))/1000+(SUMIFS(EUROSTAT_VBE_IND_2010!Y$7:Y$732,EUROSTAT_VBE_IND_2010!$B$7:$B$732,$D188,EUROSTAT_VBE_IND_2010!$C$7:$C$732,"*"&amp;RIGHT($A188,3)&amp;"*",EUROSTAT_VBE_IND_2010!$D$7:$D$732,"324*"))/1000+(SUMIFS(EUROSTAT_VBE_IND_2010!Y$7:Y$732,EUROSTAT_VBE_IND_2010!$B$7:$B$732,$D188,EUROSTAT_VBE_IND_2010!$C$7:$C$732,"*"&amp;RIGHT($A188,3)&amp;"*",EUROSTAT_VBE_IND_2010!$D$7:$D$732,"3260*"))/1000</f>
        <v>0</v>
      </c>
      <c r="AP188" s="17">
        <f>(SUMIFS(EUROSTAT_VBE_IND_2010!Z$7:Z$732,EUROSTAT_VBE_IND_2010!$B$7:$B$732,$D188,EUROSTAT_VBE_IND_2010!$C$7:$C$732,"*"&amp;RIGHT($A188,3)&amp;"*",EUROSTAT_VBE_IND_2010!$D$7:$D$732,"323*"))/1000+(SUMIFS(EUROSTAT_VBE_IND_2010!Z$7:Z$732,EUROSTAT_VBE_IND_2010!$B$7:$B$732,$D188,EUROSTAT_VBE_IND_2010!$C$7:$C$732,"*"&amp;RIGHT($A188,3)&amp;"*",EUROSTAT_VBE_IND_2010!$D$7:$D$732,"324*"))/1000+(SUMIFS(EUROSTAT_VBE_IND_2010!Z$7:Z$732,EUROSTAT_VBE_IND_2010!$B$7:$B$732,$D188,EUROSTAT_VBE_IND_2010!$C$7:$C$732,"*"&amp;RIGHT($A188,3)&amp;"*",EUROSTAT_VBE_IND_2010!$D$7:$D$732,"3260*"))/1000</f>
        <v>0.129</v>
      </c>
      <c r="AQ188" s="17">
        <f>(SUMIFS(EUROSTAT_VBE_IND_2010!AG$7:AG$732,EUROSTAT_VBE_IND_2010!$B$7:$B$732,$D188,EUROSTAT_VBE_IND_2010!$C$7:$C$732,"*"&amp;RIGHT($A188,3)&amp;"*",EUROSTAT_VBE_IND_2010!$D$7:$D$732,"323*"))/1000+(SUMIFS(EUROSTAT_VBE_IND_2010!AG$7:AG$732,EUROSTAT_VBE_IND_2010!$B$7:$B$732,$D188,EUROSTAT_VBE_IND_2010!$C$7:$C$732,"*"&amp;RIGHT($A188,3)&amp;"*",EUROSTAT_VBE_IND_2010!$D$7:$D$732,"324*"))/1000+(SUMIFS(EUROSTAT_VBE_IND_2010!AG$7:AG$732,EUROSTAT_VBE_IND_2010!$B$7:$B$732,$D188,EUROSTAT_VBE_IND_2010!$C$7:$C$732,"*"&amp;RIGHT($A188,3)&amp;"*",EUROSTAT_VBE_IND_2010!$D$7:$D$732,"3260*"))/1000</f>
        <v>0</v>
      </c>
    </row>
    <row r="189" spans="1:43">
      <c r="A189" t="str">
        <f>LEFT(EUROSTAT_VBE_IND_2010!$C$241,8)</f>
        <v>B_101820</v>
      </c>
      <c r="B189" s="28" t="s">
        <v>300</v>
      </c>
      <c r="C189" t="s">
        <v>293</v>
      </c>
      <c r="D189" t="s">
        <v>126</v>
      </c>
      <c r="E189" t="s">
        <v>236</v>
      </c>
      <c r="F189" t="s">
        <v>256</v>
      </c>
      <c r="G189" s="17">
        <f>(SUMIFS(EUROSTAT_VBE_IND_2010!E$7:E$732,EUROSTAT_VBE_IND_2010!$B$7:$B$732,$D189,EUROSTAT_VBE_IND_2010!$C$7:$C$732,"*"&amp;RIGHT($A189,3)&amp;"*",EUROSTAT_VBE_IND_2010!$D$7:$D$732,"3250*"))/1000</f>
        <v>0</v>
      </c>
      <c r="H189" s="17">
        <f>(SUMIFS(EUROSTAT_VBE_IND_2010!F$7:F$732,EUROSTAT_VBE_IND_2010!$B$7:$B$732,$D189,EUROSTAT_VBE_IND_2010!$C$7:$C$732,"*"&amp;RIGHT($A189,3)&amp;"*",EUROSTAT_VBE_IND_2010!$D$7:$D$732,"3250*"))/1000</f>
        <v>0</v>
      </c>
      <c r="I189" s="17">
        <f>(SUMIFS(EUROSTAT_VBE_IND_2010!G$7:G$732,EUROSTAT_VBE_IND_2010!$B$7:$B$732,$D189,EUROSTAT_VBE_IND_2010!$C$7:$C$732,"*"&amp;RIGHT($A189,3)&amp;"*",EUROSTAT_VBE_IND_2010!$D$7:$D$732,"3250*"))/1000</f>
        <v>0</v>
      </c>
      <c r="J189" s="198">
        <f>SUMIFS('IEA Bal_CH-IND'!$D$30:$D$329,'IEA Bal_CH-IND'!$A$30:$A$329,"*"&amp;RIGHT($B189,8),'IEA Bal_CH-IND'!$C$30:$C$329,'Aggregated Balance-IND_2010'!$E189)</f>
        <v>0</v>
      </c>
      <c r="K189" s="17">
        <f>(SUMIFS(EUROSTAT_VBE_IND_2010!H$7:H$732,EUROSTAT_VBE_IND_2010!$B$7:$B$732,$D189,EUROSTAT_VBE_IND_2010!$C$7:$C$732,"*"&amp;RIGHT($A189,3)&amp;"*",EUROSTAT_VBE_IND_2010!$D$7:$D$732,"3250*"))/1000</f>
        <v>0</v>
      </c>
      <c r="L189" s="17">
        <f>(SUMIFS(EUROSTAT_VBE_IND_2010!I$7:I$732,EUROSTAT_VBE_IND_2010!$B$7:$B$732,$D189,EUROSTAT_VBE_IND_2010!$C$7:$C$732,"*"&amp;RIGHT($A189,3)&amp;"*",EUROSTAT_VBE_IND_2010!$D$7:$D$732,"3250*"))/1000</f>
        <v>0</v>
      </c>
      <c r="M189" s="17">
        <f>(SUMIFS(EUROSTAT_VBE_IND_2010!J$7:J$732,EUROSTAT_VBE_IND_2010!$B$7:$B$732,$D189,EUROSTAT_VBE_IND_2010!$C$7:$C$732,"*"&amp;RIGHT($A189,3)&amp;"*",EUROSTAT_VBE_IND_2010!$D$7:$D$732,"3250*"))/1000</f>
        <v>0</v>
      </c>
      <c r="N189" s="17">
        <f>(SUMIFS(EUROSTAT_VBE_IND_2010!K$7:K$732,EUROSTAT_VBE_IND_2010!$B$7:$B$732,$D189,EUROSTAT_VBE_IND_2010!$C$7:$C$732,"*"&amp;RIGHT($A189,3)&amp;"*",EUROSTAT_VBE_IND_2010!$D$7:$D$732,"3250*"))/1000</f>
        <v>0</v>
      </c>
      <c r="O189" s="17">
        <f>(SUMIFS(EUROSTAT_VBE_IND_2010!L$7:L$732,EUROSTAT_VBE_IND_2010!$B$7:$B$732,$D189,EUROSTAT_VBE_IND_2010!$C$7:$C$732,"*"&amp;RIGHT($A189,3)&amp;"*",EUROSTAT_VBE_IND_2010!$D$7:$D$732,"3250*"))/1000</f>
        <v>0</v>
      </c>
      <c r="P189" s="17">
        <f>(SUMIFS(EUROSTAT_VBE_IND_2010!M$7:M$732,EUROSTAT_VBE_IND_2010!$B$7:$B$732,$D189,EUROSTAT_VBE_IND_2010!$C$7:$C$732,"*"&amp;RIGHT($A189,3)&amp;"*",EUROSTAT_VBE_IND_2010!$D$7:$D$732,"3250*"))/1000</f>
        <v>0</v>
      </c>
      <c r="Q189" s="17">
        <f>(SUMIFS(EUROSTAT_VBE_IND_2010!N$7:N$732,EUROSTAT_VBE_IND_2010!$B$7:$B$732,$D189,EUROSTAT_VBE_IND_2010!$C$7:$C$732,"*"&amp;RIGHT($A189,3)&amp;"*",EUROSTAT_VBE_IND_2010!$D$7:$D$732,"3250*"))/1000</f>
        <v>0</v>
      </c>
      <c r="R189" s="17">
        <f>(SUMIFS(EUROSTAT_VBE_IND_2010!O$7:O$732,EUROSTAT_VBE_IND_2010!$B$7:$B$732,$D189,EUROSTAT_VBE_IND_2010!$C$7:$C$732,"*"&amp;RIGHT($A189,3)&amp;"*",EUROSTAT_VBE_IND_2010!$D$7:$D$732,"3250*"))/1000</f>
        <v>0</v>
      </c>
      <c r="S189" s="17">
        <f>(SUMIFS(EUROSTAT_VBE_IND_2010!P$7:P$732,EUROSTAT_VBE_IND_2010!$B$7:$B$732,$D189,EUROSTAT_VBE_IND_2010!$C$7:$C$732,"*"&amp;RIGHT($A189,3)&amp;"*",EUROSTAT_VBE_IND_2010!$D$7:$D$732,"3250*"))/1000</f>
        <v>0</v>
      </c>
      <c r="T189" s="17">
        <f>(SUMIFS(EUROSTAT_VBE_IND_2010!Q$7:Q$732,EUROSTAT_VBE_IND_2010!$B$7:$B$732,$D189,EUROSTAT_VBE_IND_2010!$C$7:$C$732,"*"&amp;RIGHT($A189,3)&amp;"*",EUROSTAT_VBE_IND_2010!$D$7:$D$732,"3250*"))/1000</f>
        <v>0</v>
      </c>
      <c r="U189" s="17">
        <f>(SUMIFS(EUROSTAT_VBE_IND_2010!R$7:R$732,EUROSTAT_VBE_IND_2010!$B$7:$B$732,$D189,EUROSTAT_VBE_IND_2010!$C$7:$C$732,"*"&amp;RIGHT($A189,3)&amp;"*",EUROSTAT_VBE_IND_2010!$D$7:$D$732,"3250*"))/1000</f>
        <v>0</v>
      </c>
      <c r="V189" s="17">
        <f>(SUMIFS(EUROSTAT_VBE_IND_2010!S$7:S$732,EUROSTAT_VBE_IND_2010!$B$7:$B$732,$D189,EUROSTAT_VBE_IND_2010!$C$7:$C$732,"*"&amp;RIGHT($A189,3)&amp;"*",EUROSTAT_VBE_IND_2010!$D$7:$D$732,"3250*"))/1000</f>
        <v>0</v>
      </c>
      <c r="W189" s="17">
        <f>(SUMIFS(EUROSTAT_VBE_IND_2010!T$7:T$732,EUROSTAT_VBE_IND_2010!$B$7:$B$732,$D189,EUROSTAT_VBE_IND_2010!$C$7:$C$732,"*"&amp;RIGHT($A189,3)&amp;"*",EUROSTAT_VBE_IND_2010!$D$7:$D$732,"3250*"))/1000</f>
        <v>0</v>
      </c>
      <c r="X189" s="17">
        <f>(SUMIFS(EUROSTAT_VBE_IND_2010!U$7:U$732,EUROSTAT_VBE_IND_2010!$B$7:$B$732,$D189,EUROSTAT_VBE_IND_2010!$C$7:$C$732,"*"&amp;RIGHT($A189,3)&amp;"*",EUROSTAT_VBE_IND_2010!$D$7:$D$732,"3250*"))/1000</f>
        <v>0</v>
      </c>
      <c r="Y189" s="17">
        <f>(SUMIFS(EUROSTAT_VBE_IND_2010!V$7:V$732,EUROSTAT_VBE_IND_2010!$B$7:$B$732,$D189,EUROSTAT_VBE_IND_2010!$C$7:$C$732,"*"&amp;RIGHT($A189,3)&amp;"*",EUROSTAT_VBE_IND_2010!$D$7:$D$732,"3250*"))/1000</f>
        <v>0</v>
      </c>
      <c r="Z189" s="17">
        <f>(SUMIFS(EUROSTAT_VBE_IND_2010!W$7:W$732,EUROSTAT_VBE_IND_2010!$B$7:$B$732,$D189,EUROSTAT_VBE_IND_2010!$C$7:$C$732,"*"&amp;RIGHT($A189,3)&amp;"*",EUROSTAT_VBE_IND_2010!$D$7:$D$732,"3250*"))/1000</f>
        <v>0</v>
      </c>
      <c r="AA189" s="17">
        <f>(SUMIFS(EUROSTAT_VBE_IND_2010!X$7:X$732,EUROSTAT_VBE_IND_2010!$B$7:$B$732,$D189,EUROSTAT_VBE_IND_2010!$C$7:$C$732,"*"&amp;RIGHT($A189,3)&amp;"*",EUROSTAT_VBE_IND_2010!$D$7:$D$732,"3250*"))/1000</f>
        <v>0</v>
      </c>
      <c r="AB189" s="17">
        <f>(SUMIFS(EUROSTAT_VBE_IND_2010!AA$7:AA$732,EUROSTAT_VBE_IND_2010!$B$7:$B$732,$D189,EUROSTAT_VBE_IND_2010!$C$7:$C$732,"*"&amp;RIGHT($A189,3)&amp;"*",EUROSTAT_VBE_IND_2010!$D$7:$D$732,"3250*"))/1000</f>
        <v>0</v>
      </c>
      <c r="AC189" s="17">
        <f>(SUMIFS(EUROSTAT_VBE_IND_2010!AB$7:AB$732,EUROSTAT_VBE_IND_2010!$B$7:$B$732,$D189,EUROSTAT_VBE_IND_2010!$C$7:$C$732,"*"&amp;RIGHT($A189,3)&amp;"*",EUROSTAT_VBE_IND_2010!$D$7:$D$732,"3250*"))/1000</f>
        <v>0</v>
      </c>
      <c r="AD189" s="17">
        <f>(SUMIFS(EUROSTAT_VBE_IND_2010!AC$7:AC$732,EUROSTAT_VBE_IND_2010!$B$7:$B$732,$D189,EUROSTAT_VBE_IND_2010!$C$7:$C$732,"*"&amp;RIGHT($A189,3)&amp;"*",EUROSTAT_VBE_IND_2010!$D$7:$D$732,"3250*"))/1000</f>
        <v>0</v>
      </c>
      <c r="AE189" s="17">
        <f>(SUMIFS(EUROSTAT_VBE_IND_2010!AD$7:AD$732,EUROSTAT_VBE_IND_2010!$B$7:$B$732,$D189,EUROSTAT_VBE_IND_2010!$C$7:$C$732,"*"&amp;RIGHT($A189,3)&amp;"*",EUROSTAT_VBE_IND_2010!$D$7:$D$732,"3250*"))/1000</f>
        <v>0</v>
      </c>
      <c r="AF189" s="17">
        <f>(SUMIFS(EUROSTAT_VBE_IND_2010!AE$7:AE$732,EUROSTAT_VBE_IND_2010!$B$7:$B$732,$D189,EUROSTAT_VBE_IND_2010!$C$7:$C$732,"*"&amp;RIGHT($A189,3)&amp;"*",EUROSTAT_VBE_IND_2010!$D$7:$D$732,"3250*"))/1000</f>
        <v>0</v>
      </c>
      <c r="AG189" s="17">
        <f>(SUMIFS(EUROSTAT_VBE_IND_2010!AF$7:AF$732,EUROSTAT_VBE_IND_2010!$B$7:$B$732,$D189,EUROSTAT_VBE_IND_2010!$C$7:$C$732,"*"&amp;RIGHT($A189,3)&amp;"*",EUROSTAT_VBE_IND_2010!$D$7:$D$732,"3250*"))/1000</f>
        <v>0</v>
      </c>
      <c r="AH189" s="17">
        <f>(SUMIFS(EUROSTAT_VBE_IND_2010!AH$7:AH$732,EUROSTAT_VBE_IND_2010!$B$7:$B$732,$D189,EUROSTAT_VBE_IND_2010!$C$7:$C$732,"*"&amp;RIGHT($A189,3)&amp;"*",EUROSTAT_VBE_IND_2010!$D$7:$D$732,"3250*"))/1000</f>
        <v>0</v>
      </c>
      <c r="AI189" s="17">
        <f>(SUMIFS(EUROSTAT_VBE_IND_2010!AI$7:AI$732,EUROSTAT_VBE_IND_2010!$B$7:$B$732,$D189,EUROSTAT_VBE_IND_2010!$C$7:$C$732,"*"&amp;RIGHT($A189,3)&amp;"*",EUROSTAT_VBE_IND_2010!$D$7:$D$732,"3250*"))/1000</f>
        <v>0</v>
      </c>
      <c r="AJ189" s="17">
        <f>(SUMIFS(EUROSTAT_VBE_IND_2010!AJ$7:AJ$732,EUROSTAT_VBE_IND_2010!$B$7:$B$732,$D189,EUROSTAT_VBE_IND_2010!$C$7:$C$732,"*"&amp;RIGHT($A189,3)&amp;"*",EUROSTAT_VBE_IND_2010!$D$7:$D$732,"3250*"))/1000</f>
        <v>0</v>
      </c>
      <c r="AK189" s="17">
        <f>(SUMIFS(EUROSTAT_VBE_IND_2010!AK$7:AK$732,EUROSTAT_VBE_IND_2010!$B$7:$B$732,$D189,EUROSTAT_VBE_IND_2010!$C$7:$C$732,"*"&amp;RIGHT($A189,3)&amp;"*",EUROSTAT_VBE_IND_2010!$D$7:$D$732,"3250*"))/1000</f>
        <v>0</v>
      </c>
      <c r="AL189" s="198">
        <f>SUMIFS('IEA Bal_AL-IND'!$D$30:$D$329,'IEA Bal_AL-IND'!$A$30:$A$329,"*"&amp;RIGHT($B189,8),'IEA Bal_AL-IND'!$C$30:$C$329,'Aggregated Balance-IND_2010'!$E189)</f>
        <v>0</v>
      </c>
      <c r="AM189" s="198">
        <f>SUMIFS('IEA Bal_BA-IND'!$D$30:$D$329,'IEA Bal_BA-IND'!$A$30:$A$329,"*"&amp;RIGHT($B189,8),'IEA Bal_BA-IND'!$C$30:$C$329,'Aggregated Balance-IND_2010'!$E189)</f>
        <v>0</v>
      </c>
      <c r="AN189" s="198">
        <f>SUMIFS('IEA Bal_KS-IND'!$D$30:$D$329,'IEA Bal_KS-IND'!$A$30:$A$329,"*"&amp;RIGHT($B189,8),'IEA Bal_KS-IND'!$C$30:$C$329,'Aggregated Balance-IND_2010'!$E189)</f>
        <v>0</v>
      </c>
      <c r="AO189" s="17">
        <f>(SUMIFS(EUROSTAT_VBE_IND_2010!Y$7:Y$732,EUROSTAT_VBE_IND_2010!$B$7:$B$732,$D189,EUROSTAT_VBE_IND_2010!$C$7:$C$732,"*"&amp;RIGHT($A189,3)&amp;"*",EUROSTAT_VBE_IND_2010!$D$7:$D$732,"3250*"))/1000</f>
        <v>0</v>
      </c>
      <c r="AP189" s="17">
        <f>(SUMIFS(EUROSTAT_VBE_IND_2010!Z$7:Z$732,EUROSTAT_VBE_IND_2010!$B$7:$B$732,$D189,EUROSTAT_VBE_IND_2010!$C$7:$C$732,"*"&amp;RIGHT($A189,3)&amp;"*",EUROSTAT_VBE_IND_2010!$D$7:$D$732,"3250*"))/1000</f>
        <v>0</v>
      </c>
      <c r="AQ189" s="17">
        <f>(SUMIFS(EUROSTAT_VBE_IND_2010!AG$7:AG$732,EUROSTAT_VBE_IND_2010!$B$7:$B$732,$D189,EUROSTAT_VBE_IND_2010!$C$7:$C$732,"*"&amp;RIGHT($A189,3)&amp;"*",EUROSTAT_VBE_IND_2010!$D$7:$D$732,"3250*"))/1000</f>
        <v>0</v>
      </c>
    </row>
    <row r="190" spans="1:43">
      <c r="A190" t="str">
        <f>LEFT(EUROSTAT_VBE_IND_2010!$C$241,8)</f>
        <v>B_101820</v>
      </c>
      <c r="B190" s="28" t="s">
        <v>300</v>
      </c>
      <c r="C190" t="s">
        <v>293</v>
      </c>
      <c r="D190" t="s">
        <v>126</v>
      </c>
      <c r="E190" t="s">
        <v>237</v>
      </c>
      <c r="F190" t="s">
        <v>257</v>
      </c>
      <c r="G190" s="17">
        <f>(SUMIFS(EUROSTAT_VBE_IND_2010!E$7:E$732,EUROSTAT_VBE_IND_2010!$B$7:$B$732,$D190,EUROSTAT_VBE_IND_2010!$C$7:$C$732,"*"&amp;RIGHT($A190,3)&amp;"*",EUROSTAT_VBE_IND_2010!$D$7:$D$732,"3270A*"))/1000+(SUMIFS(EUROSTAT_VBE_IND_2010!E$7:E$732,EUROSTAT_VBE_IND_2010!$B$7:$B$732,$D190,EUROSTAT_VBE_IND_2010!$C$7:$C$732,"*"&amp;RIGHT($A190,3)&amp;"*",EUROSTAT_VBE_IND_2010!$D$7:$D$732,"3285*"))/1000+(SUMIFS(EUROSTAT_VBE_IND_2010!E$7:E$732,EUROSTAT_VBE_IND_2010!$B$7:$B$732,$D190,EUROSTAT_VBE_IND_2010!$C$7:$C$732,"*"&amp;RIGHT($A190,3)&amp;"*",EUROSTAT_VBE_IND_2010!$D$7:$D$732,"3295*"))/1000+(SUMIFS(EUROSTAT_VBE_IND_2010!E$7:E$732,EUROSTAT_VBE_IND_2010!$B$7:$B$732,$D190,EUROSTAT_VBE_IND_2010!$C$7:$C$732,"*"&amp;RIGHT($A190,3)&amp;"*",EUROSTAT_VBE_IND_2010!$D$7:$D$732,"2410*"))/1000+(SUMIFS(EUROSTAT_VBE_IND_2010!E$7:E$732,EUROSTAT_VBE_IND_2010!$B$7:$B$732,$D190,EUROSTAT_VBE_IND_2010!$C$7:$C$732,"*"&amp;RIGHT($A190,3)&amp;"*",EUROSTAT_VBE_IND_2010!$D$7:$D$732,"3105*"))/1000</f>
        <v>3.2</v>
      </c>
      <c r="H190" s="17">
        <f>(SUMIFS(EUROSTAT_VBE_IND_2010!F$7:F$732,EUROSTAT_VBE_IND_2010!$B$7:$B$732,$D190,EUROSTAT_VBE_IND_2010!$C$7:$C$732,"*"&amp;RIGHT($A190,3)&amp;"*",EUROSTAT_VBE_IND_2010!$D$7:$D$732,"3270A*"))/1000+(SUMIFS(EUROSTAT_VBE_IND_2010!F$7:F$732,EUROSTAT_VBE_IND_2010!$B$7:$B$732,$D190,EUROSTAT_VBE_IND_2010!$C$7:$C$732,"*"&amp;RIGHT($A190,3)&amp;"*",EUROSTAT_VBE_IND_2010!$D$7:$D$732,"3285*"))/1000+(SUMIFS(EUROSTAT_VBE_IND_2010!F$7:F$732,EUROSTAT_VBE_IND_2010!$B$7:$B$732,$D190,EUROSTAT_VBE_IND_2010!$C$7:$C$732,"*"&amp;RIGHT($A190,3)&amp;"*",EUROSTAT_VBE_IND_2010!$D$7:$D$732,"3295*"))/1000+(SUMIFS(EUROSTAT_VBE_IND_2010!F$7:F$732,EUROSTAT_VBE_IND_2010!$B$7:$B$732,$D190,EUROSTAT_VBE_IND_2010!$C$7:$C$732,"*"&amp;RIGHT($A190,3)&amp;"*",EUROSTAT_VBE_IND_2010!$D$7:$D$732,"2410*"))/1000+(SUMIFS(EUROSTAT_VBE_IND_2010!F$7:F$732,EUROSTAT_VBE_IND_2010!$B$7:$B$732,$D190,EUROSTAT_VBE_IND_2010!$C$7:$C$732,"*"&amp;RIGHT($A190,3)&amp;"*",EUROSTAT_VBE_IND_2010!$D$7:$D$732,"3105*"))/1000</f>
        <v>6.656</v>
      </c>
      <c r="I190" s="17">
        <f>(SUMIFS(EUROSTAT_VBE_IND_2010!G$7:G$732,EUROSTAT_VBE_IND_2010!$B$7:$B$732,$D190,EUROSTAT_VBE_IND_2010!$C$7:$C$732,"*"&amp;RIGHT($A190,3)&amp;"*",EUROSTAT_VBE_IND_2010!$D$7:$D$732,"3270A*"))/1000+(SUMIFS(EUROSTAT_VBE_IND_2010!G$7:G$732,EUROSTAT_VBE_IND_2010!$B$7:$B$732,$D190,EUROSTAT_VBE_IND_2010!$C$7:$C$732,"*"&amp;RIGHT($A190,3)&amp;"*",EUROSTAT_VBE_IND_2010!$D$7:$D$732,"3285*"))/1000+(SUMIFS(EUROSTAT_VBE_IND_2010!G$7:G$732,EUROSTAT_VBE_IND_2010!$B$7:$B$732,$D190,EUROSTAT_VBE_IND_2010!$C$7:$C$732,"*"&amp;RIGHT($A190,3)&amp;"*",EUROSTAT_VBE_IND_2010!$D$7:$D$732,"3295*"))/1000+(SUMIFS(EUROSTAT_VBE_IND_2010!G$7:G$732,EUROSTAT_VBE_IND_2010!$B$7:$B$732,$D190,EUROSTAT_VBE_IND_2010!$C$7:$C$732,"*"&amp;RIGHT($A190,3)&amp;"*",EUROSTAT_VBE_IND_2010!$D$7:$D$732,"2410*"))/1000+(SUMIFS(EUROSTAT_VBE_IND_2010!G$7:G$732,EUROSTAT_VBE_IND_2010!$B$7:$B$732,$D190,EUROSTAT_VBE_IND_2010!$C$7:$C$732,"*"&amp;RIGHT($A190,3)&amp;"*",EUROSTAT_VBE_IND_2010!$D$7:$D$732,"3105*"))/1000</f>
        <v>8.273</v>
      </c>
      <c r="J190" s="198">
        <f>SUMIFS('IEA Bal_CH-IND'!$D$30:$D$329,'IEA Bal_CH-IND'!$A$30:$A$329,"*"&amp;RIGHT($B190,8),'IEA Bal_CH-IND'!$C$30:$C$329,'Aggregated Balance-IND_2010'!$E190)</f>
        <v>1.64001</v>
      </c>
      <c r="K190" s="17">
        <f>(SUMIFS(EUROSTAT_VBE_IND_2010!H$7:H$732,EUROSTAT_VBE_IND_2010!$B$7:$B$732,$D190,EUROSTAT_VBE_IND_2010!$C$7:$C$732,"*"&amp;RIGHT($A190,3)&amp;"*",EUROSTAT_VBE_IND_2010!$D$7:$D$732,"3270A*"))/1000+(SUMIFS(EUROSTAT_VBE_IND_2010!H$7:H$732,EUROSTAT_VBE_IND_2010!$B$7:$B$732,$D190,EUROSTAT_VBE_IND_2010!$C$7:$C$732,"*"&amp;RIGHT($A190,3)&amp;"*",EUROSTAT_VBE_IND_2010!$D$7:$D$732,"3285*"))/1000+(SUMIFS(EUROSTAT_VBE_IND_2010!H$7:H$732,EUROSTAT_VBE_IND_2010!$B$7:$B$732,$D190,EUROSTAT_VBE_IND_2010!$C$7:$C$732,"*"&amp;RIGHT($A190,3)&amp;"*",EUROSTAT_VBE_IND_2010!$D$7:$D$732,"3295*"))/1000+(SUMIFS(EUROSTAT_VBE_IND_2010!H$7:H$732,EUROSTAT_VBE_IND_2010!$B$7:$B$732,$D190,EUROSTAT_VBE_IND_2010!$C$7:$C$732,"*"&amp;RIGHT($A190,3)&amp;"*",EUROSTAT_VBE_IND_2010!$D$7:$D$732,"2410*"))/1000+(SUMIFS(EUROSTAT_VBE_IND_2010!H$7:H$732,EUROSTAT_VBE_IND_2010!$B$7:$B$732,$D190,EUROSTAT_VBE_IND_2010!$C$7:$C$732,"*"&amp;RIGHT($A190,3)&amp;"*",EUROSTAT_VBE_IND_2010!$D$7:$D$732,"3105*"))/1000</f>
        <v>4.712</v>
      </c>
      <c r="L190" s="17">
        <f>(SUMIFS(EUROSTAT_VBE_IND_2010!I$7:I$732,EUROSTAT_VBE_IND_2010!$B$7:$B$732,$D190,EUROSTAT_VBE_IND_2010!$C$7:$C$732,"*"&amp;RIGHT($A190,3)&amp;"*",EUROSTAT_VBE_IND_2010!$D$7:$D$732,"3270A*"))/1000+(SUMIFS(EUROSTAT_VBE_IND_2010!I$7:I$732,EUROSTAT_VBE_IND_2010!$B$7:$B$732,$D190,EUROSTAT_VBE_IND_2010!$C$7:$C$732,"*"&amp;RIGHT($A190,3)&amp;"*",EUROSTAT_VBE_IND_2010!$D$7:$D$732,"3285*"))/1000+(SUMIFS(EUROSTAT_VBE_IND_2010!I$7:I$732,EUROSTAT_VBE_IND_2010!$B$7:$B$732,$D190,EUROSTAT_VBE_IND_2010!$C$7:$C$732,"*"&amp;RIGHT($A190,3)&amp;"*",EUROSTAT_VBE_IND_2010!$D$7:$D$732,"3295*"))/1000+(SUMIFS(EUROSTAT_VBE_IND_2010!I$7:I$732,EUROSTAT_VBE_IND_2010!$B$7:$B$732,$D190,EUROSTAT_VBE_IND_2010!$C$7:$C$732,"*"&amp;RIGHT($A190,3)&amp;"*",EUROSTAT_VBE_IND_2010!$D$7:$D$732,"2410*"))/1000+(SUMIFS(EUROSTAT_VBE_IND_2010!I$7:I$732,EUROSTAT_VBE_IND_2010!$B$7:$B$732,$D190,EUROSTAT_VBE_IND_2010!$C$7:$C$732,"*"&amp;RIGHT($A190,3)&amp;"*",EUROSTAT_VBE_IND_2010!$D$7:$D$732,"3105*"))/1000</f>
        <v>1.157</v>
      </c>
      <c r="M190" s="17">
        <f>(SUMIFS(EUROSTAT_VBE_IND_2010!J$7:J$732,EUROSTAT_VBE_IND_2010!$B$7:$B$732,$D190,EUROSTAT_VBE_IND_2010!$C$7:$C$732,"*"&amp;RIGHT($A190,3)&amp;"*",EUROSTAT_VBE_IND_2010!$D$7:$D$732,"3270A*"))/1000+(SUMIFS(EUROSTAT_VBE_IND_2010!J$7:J$732,EUROSTAT_VBE_IND_2010!$B$7:$B$732,$D190,EUROSTAT_VBE_IND_2010!$C$7:$C$732,"*"&amp;RIGHT($A190,3)&amp;"*",EUROSTAT_VBE_IND_2010!$D$7:$D$732,"3285*"))/1000+(SUMIFS(EUROSTAT_VBE_IND_2010!J$7:J$732,EUROSTAT_VBE_IND_2010!$B$7:$B$732,$D190,EUROSTAT_VBE_IND_2010!$C$7:$C$732,"*"&amp;RIGHT($A190,3)&amp;"*",EUROSTAT_VBE_IND_2010!$D$7:$D$732,"3295*"))/1000+(SUMIFS(EUROSTAT_VBE_IND_2010!J$7:J$732,EUROSTAT_VBE_IND_2010!$B$7:$B$732,$D190,EUROSTAT_VBE_IND_2010!$C$7:$C$732,"*"&amp;RIGHT($A190,3)&amp;"*",EUROSTAT_VBE_IND_2010!$D$7:$D$732,"2410*"))/1000+(SUMIFS(EUROSTAT_VBE_IND_2010!J$7:J$732,EUROSTAT_VBE_IND_2010!$B$7:$B$732,$D190,EUROSTAT_VBE_IND_2010!$C$7:$C$732,"*"&amp;RIGHT($A190,3)&amp;"*",EUROSTAT_VBE_IND_2010!$D$7:$D$732,"3105*"))/1000</f>
        <v>14.925</v>
      </c>
      <c r="N190" s="17">
        <f>(SUMIFS(EUROSTAT_VBE_IND_2010!K$7:K$732,EUROSTAT_VBE_IND_2010!$B$7:$B$732,$D190,EUROSTAT_VBE_IND_2010!$C$7:$C$732,"*"&amp;RIGHT($A190,3)&amp;"*",EUROSTAT_VBE_IND_2010!$D$7:$D$732,"3270A*"))/1000+(SUMIFS(EUROSTAT_VBE_IND_2010!K$7:K$732,EUROSTAT_VBE_IND_2010!$B$7:$B$732,$D190,EUROSTAT_VBE_IND_2010!$C$7:$C$732,"*"&amp;RIGHT($A190,3)&amp;"*",EUROSTAT_VBE_IND_2010!$D$7:$D$732,"3285*"))/1000+(SUMIFS(EUROSTAT_VBE_IND_2010!K$7:K$732,EUROSTAT_VBE_IND_2010!$B$7:$B$732,$D190,EUROSTAT_VBE_IND_2010!$C$7:$C$732,"*"&amp;RIGHT($A190,3)&amp;"*",EUROSTAT_VBE_IND_2010!$D$7:$D$732,"3295*"))/1000+(SUMIFS(EUROSTAT_VBE_IND_2010!K$7:K$732,EUROSTAT_VBE_IND_2010!$B$7:$B$732,$D190,EUROSTAT_VBE_IND_2010!$C$7:$C$732,"*"&amp;RIGHT($A190,3)&amp;"*",EUROSTAT_VBE_IND_2010!$D$7:$D$732,"2410*"))/1000+(SUMIFS(EUROSTAT_VBE_IND_2010!K$7:K$732,EUROSTAT_VBE_IND_2010!$B$7:$B$732,$D190,EUROSTAT_VBE_IND_2010!$C$7:$C$732,"*"&amp;RIGHT($A190,3)&amp;"*",EUROSTAT_VBE_IND_2010!$D$7:$D$732,"3105*"))/1000</f>
        <v>5.438</v>
      </c>
      <c r="O190" s="17">
        <f>(SUMIFS(EUROSTAT_VBE_IND_2010!L$7:L$732,EUROSTAT_VBE_IND_2010!$B$7:$B$732,$D190,EUROSTAT_VBE_IND_2010!$C$7:$C$732,"*"&amp;RIGHT($A190,3)&amp;"*",EUROSTAT_VBE_IND_2010!$D$7:$D$732,"3270A*"))/1000+(SUMIFS(EUROSTAT_VBE_IND_2010!L$7:L$732,EUROSTAT_VBE_IND_2010!$B$7:$B$732,$D190,EUROSTAT_VBE_IND_2010!$C$7:$C$732,"*"&amp;RIGHT($A190,3)&amp;"*",EUROSTAT_VBE_IND_2010!$D$7:$D$732,"3285*"))/1000+(SUMIFS(EUROSTAT_VBE_IND_2010!L$7:L$732,EUROSTAT_VBE_IND_2010!$B$7:$B$732,$D190,EUROSTAT_VBE_IND_2010!$C$7:$C$732,"*"&amp;RIGHT($A190,3)&amp;"*",EUROSTAT_VBE_IND_2010!$D$7:$D$732,"3295*"))/1000+(SUMIFS(EUROSTAT_VBE_IND_2010!L$7:L$732,EUROSTAT_VBE_IND_2010!$B$7:$B$732,$D190,EUROSTAT_VBE_IND_2010!$C$7:$C$732,"*"&amp;RIGHT($A190,3)&amp;"*",EUROSTAT_VBE_IND_2010!$D$7:$D$732,"2410*"))/1000+(SUMIFS(EUROSTAT_VBE_IND_2010!L$7:L$732,EUROSTAT_VBE_IND_2010!$B$7:$B$732,$D190,EUROSTAT_VBE_IND_2010!$C$7:$C$732,"*"&amp;RIGHT($A190,3)&amp;"*",EUROSTAT_VBE_IND_2010!$D$7:$D$732,"3105*"))/1000</f>
        <v>1.756</v>
      </c>
      <c r="P190" s="17">
        <f>(SUMIFS(EUROSTAT_VBE_IND_2010!M$7:M$732,EUROSTAT_VBE_IND_2010!$B$7:$B$732,$D190,EUROSTAT_VBE_IND_2010!$C$7:$C$732,"*"&amp;RIGHT($A190,3)&amp;"*",EUROSTAT_VBE_IND_2010!$D$7:$D$732,"3270A*"))/1000+(SUMIFS(EUROSTAT_VBE_IND_2010!M$7:M$732,EUROSTAT_VBE_IND_2010!$B$7:$B$732,$D190,EUROSTAT_VBE_IND_2010!$C$7:$C$732,"*"&amp;RIGHT($A190,3)&amp;"*",EUROSTAT_VBE_IND_2010!$D$7:$D$732,"3285*"))/1000+(SUMIFS(EUROSTAT_VBE_IND_2010!M$7:M$732,EUROSTAT_VBE_IND_2010!$B$7:$B$732,$D190,EUROSTAT_VBE_IND_2010!$C$7:$C$732,"*"&amp;RIGHT($A190,3)&amp;"*",EUROSTAT_VBE_IND_2010!$D$7:$D$732,"3295*"))/1000+(SUMIFS(EUROSTAT_VBE_IND_2010!M$7:M$732,EUROSTAT_VBE_IND_2010!$B$7:$B$732,$D190,EUROSTAT_VBE_IND_2010!$C$7:$C$732,"*"&amp;RIGHT($A190,3)&amp;"*",EUROSTAT_VBE_IND_2010!$D$7:$D$732,"2410*"))/1000+(SUMIFS(EUROSTAT_VBE_IND_2010!M$7:M$732,EUROSTAT_VBE_IND_2010!$B$7:$B$732,$D190,EUROSTAT_VBE_IND_2010!$C$7:$C$732,"*"&amp;RIGHT($A190,3)&amp;"*",EUROSTAT_VBE_IND_2010!$D$7:$D$732,"3105*"))/1000</f>
        <v>24.168</v>
      </c>
      <c r="Q190" s="17">
        <f>(SUMIFS(EUROSTAT_VBE_IND_2010!N$7:N$732,EUROSTAT_VBE_IND_2010!$B$7:$B$732,$D190,EUROSTAT_VBE_IND_2010!$C$7:$C$732,"*"&amp;RIGHT($A190,3)&amp;"*",EUROSTAT_VBE_IND_2010!$D$7:$D$732,"3270A*"))/1000+(SUMIFS(EUROSTAT_VBE_IND_2010!N$7:N$732,EUROSTAT_VBE_IND_2010!$B$7:$B$732,$D190,EUROSTAT_VBE_IND_2010!$C$7:$C$732,"*"&amp;RIGHT($A190,3)&amp;"*",EUROSTAT_VBE_IND_2010!$D$7:$D$732,"3285*"))/1000+(SUMIFS(EUROSTAT_VBE_IND_2010!N$7:N$732,EUROSTAT_VBE_IND_2010!$B$7:$B$732,$D190,EUROSTAT_VBE_IND_2010!$C$7:$C$732,"*"&amp;RIGHT($A190,3)&amp;"*",EUROSTAT_VBE_IND_2010!$D$7:$D$732,"3295*"))/1000+(SUMIFS(EUROSTAT_VBE_IND_2010!N$7:N$732,EUROSTAT_VBE_IND_2010!$B$7:$B$732,$D190,EUROSTAT_VBE_IND_2010!$C$7:$C$732,"*"&amp;RIGHT($A190,3)&amp;"*",EUROSTAT_VBE_IND_2010!$D$7:$D$732,"2410*"))/1000+(SUMIFS(EUROSTAT_VBE_IND_2010!N$7:N$732,EUROSTAT_VBE_IND_2010!$B$7:$B$732,$D190,EUROSTAT_VBE_IND_2010!$C$7:$C$732,"*"&amp;RIGHT($A190,3)&amp;"*",EUROSTAT_VBE_IND_2010!$D$7:$D$732,"3105*"))/1000</f>
        <v>94.456</v>
      </c>
      <c r="R190" s="17">
        <f>(SUMIFS(EUROSTAT_VBE_IND_2010!O$7:O$732,EUROSTAT_VBE_IND_2010!$B$7:$B$732,$D190,EUROSTAT_VBE_IND_2010!$C$7:$C$732,"*"&amp;RIGHT($A190,3)&amp;"*",EUROSTAT_VBE_IND_2010!$D$7:$D$732,"3270A*"))/1000+(SUMIFS(EUROSTAT_VBE_IND_2010!O$7:O$732,EUROSTAT_VBE_IND_2010!$B$7:$B$732,$D190,EUROSTAT_VBE_IND_2010!$C$7:$C$732,"*"&amp;RIGHT($A190,3)&amp;"*",EUROSTAT_VBE_IND_2010!$D$7:$D$732,"3285*"))/1000+(SUMIFS(EUROSTAT_VBE_IND_2010!O$7:O$732,EUROSTAT_VBE_IND_2010!$B$7:$B$732,$D190,EUROSTAT_VBE_IND_2010!$C$7:$C$732,"*"&amp;RIGHT($A190,3)&amp;"*",EUROSTAT_VBE_IND_2010!$D$7:$D$732,"3295*"))/1000+(SUMIFS(EUROSTAT_VBE_IND_2010!O$7:O$732,EUROSTAT_VBE_IND_2010!$B$7:$B$732,$D190,EUROSTAT_VBE_IND_2010!$C$7:$C$732,"*"&amp;RIGHT($A190,3)&amp;"*",EUROSTAT_VBE_IND_2010!$D$7:$D$732,"2410*"))/1000+(SUMIFS(EUROSTAT_VBE_IND_2010!O$7:O$732,EUROSTAT_VBE_IND_2010!$B$7:$B$732,$D190,EUROSTAT_VBE_IND_2010!$C$7:$C$732,"*"&amp;RIGHT($A190,3)&amp;"*",EUROSTAT_VBE_IND_2010!$D$7:$D$732,"3105*"))/1000</f>
        <v>2.129</v>
      </c>
      <c r="S190" s="17">
        <f>(SUMIFS(EUROSTAT_VBE_IND_2010!P$7:P$732,EUROSTAT_VBE_IND_2010!$B$7:$B$732,$D190,EUROSTAT_VBE_IND_2010!$C$7:$C$732,"*"&amp;RIGHT($A190,3)&amp;"*",EUROSTAT_VBE_IND_2010!$D$7:$D$732,"3270A*"))/1000+(SUMIFS(EUROSTAT_VBE_IND_2010!P$7:P$732,EUROSTAT_VBE_IND_2010!$B$7:$B$732,$D190,EUROSTAT_VBE_IND_2010!$C$7:$C$732,"*"&amp;RIGHT($A190,3)&amp;"*",EUROSTAT_VBE_IND_2010!$D$7:$D$732,"3285*"))/1000+(SUMIFS(EUROSTAT_VBE_IND_2010!P$7:P$732,EUROSTAT_VBE_IND_2010!$B$7:$B$732,$D190,EUROSTAT_VBE_IND_2010!$C$7:$C$732,"*"&amp;RIGHT($A190,3)&amp;"*",EUROSTAT_VBE_IND_2010!$D$7:$D$732,"3295*"))/1000+(SUMIFS(EUROSTAT_VBE_IND_2010!P$7:P$732,EUROSTAT_VBE_IND_2010!$B$7:$B$732,$D190,EUROSTAT_VBE_IND_2010!$C$7:$C$732,"*"&amp;RIGHT($A190,3)&amp;"*",EUROSTAT_VBE_IND_2010!$D$7:$D$732,"2410*"))/1000+(SUMIFS(EUROSTAT_VBE_IND_2010!P$7:P$732,EUROSTAT_VBE_IND_2010!$B$7:$B$732,$D190,EUROSTAT_VBE_IND_2010!$C$7:$C$732,"*"&amp;RIGHT($A190,3)&amp;"*",EUROSTAT_VBE_IND_2010!$D$7:$D$732,"3105*"))/1000</f>
        <v>35.304</v>
      </c>
      <c r="T190" s="17">
        <f>(SUMIFS(EUROSTAT_VBE_IND_2010!Q$7:Q$732,EUROSTAT_VBE_IND_2010!$B$7:$B$732,$D190,EUROSTAT_VBE_IND_2010!$C$7:$C$732,"*"&amp;RIGHT($A190,3)&amp;"*",EUROSTAT_VBE_IND_2010!$D$7:$D$732,"3270A*"))/1000+(SUMIFS(EUROSTAT_VBE_IND_2010!Q$7:Q$732,EUROSTAT_VBE_IND_2010!$B$7:$B$732,$D190,EUROSTAT_VBE_IND_2010!$C$7:$C$732,"*"&amp;RIGHT($A190,3)&amp;"*",EUROSTAT_VBE_IND_2010!$D$7:$D$732,"3285*"))/1000+(SUMIFS(EUROSTAT_VBE_IND_2010!Q$7:Q$732,EUROSTAT_VBE_IND_2010!$B$7:$B$732,$D190,EUROSTAT_VBE_IND_2010!$C$7:$C$732,"*"&amp;RIGHT($A190,3)&amp;"*",EUROSTAT_VBE_IND_2010!$D$7:$D$732,"3295*"))/1000+(SUMIFS(EUROSTAT_VBE_IND_2010!Q$7:Q$732,EUROSTAT_VBE_IND_2010!$B$7:$B$732,$D190,EUROSTAT_VBE_IND_2010!$C$7:$C$732,"*"&amp;RIGHT($A190,3)&amp;"*",EUROSTAT_VBE_IND_2010!$D$7:$D$732,"2410*"))/1000+(SUMIFS(EUROSTAT_VBE_IND_2010!Q$7:Q$732,EUROSTAT_VBE_IND_2010!$B$7:$B$732,$D190,EUROSTAT_VBE_IND_2010!$C$7:$C$732,"*"&amp;RIGHT($A190,3)&amp;"*",EUROSTAT_VBE_IND_2010!$D$7:$D$732,"3105*"))/1000</f>
        <v>3.845</v>
      </c>
      <c r="U190" s="17">
        <f>(SUMIFS(EUROSTAT_VBE_IND_2010!R$7:R$732,EUROSTAT_VBE_IND_2010!$B$7:$B$732,$D190,EUROSTAT_VBE_IND_2010!$C$7:$C$732,"*"&amp;RIGHT($A190,3)&amp;"*",EUROSTAT_VBE_IND_2010!$D$7:$D$732,"3270A*"))/1000+(SUMIFS(EUROSTAT_VBE_IND_2010!R$7:R$732,EUROSTAT_VBE_IND_2010!$B$7:$B$732,$D190,EUROSTAT_VBE_IND_2010!$C$7:$C$732,"*"&amp;RIGHT($A190,3)&amp;"*",EUROSTAT_VBE_IND_2010!$D$7:$D$732,"3285*"))/1000+(SUMIFS(EUROSTAT_VBE_IND_2010!R$7:R$732,EUROSTAT_VBE_IND_2010!$B$7:$B$732,$D190,EUROSTAT_VBE_IND_2010!$C$7:$C$732,"*"&amp;RIGHT($A190,3)&amp;"*",EUROSTAT_VBE_IND_2010!$D$7:$D$732,"3295*"))/1000+(SUMIFS(EUROSTAT_VBE_IND_2010!R$7:R$732,EUROSTAT_VBE_IND_2010!$B$7:$B$732,$D190,EUROSTAT_VBE_IND_2010!$C$7:$C$732,"*"&amp;RIGHT($A190,3)&amp;"*",EUROSTAT_VBE_IND_2010!$D$7:$D$732,"2410*"))/1000+(SUMIFS(EUROSTAT_VBE_IND_2010!R$7:R$732,EUROSTAT_VBE_IND_2010!$B$7:$B$732,$D190,EUROSTAT_VBE_IND_2010!$C$7:$C$732,"*"&amp;RIGHT($A190,3)&amp;"*",EUROSTAT_VBE_IND_2010!$D$7:$D$732,"3105*"))/1000</f>
        <v>3.696</v>
      </c>
      <c r="V190" s="17">
        <f>(SUMIFS(EUROSTAT_VBE_IND_2010!S$7:S$732,EUROSTAT_VBE_IND_2010!$B$7:$B$732,$D190,EUROSTAT_VBE_IND_2010!$C$7:$C$732,"*"&amp;RIGHT($A190,3)&amp;"*",EUROSTAT_VBE_IND_2010!$D$7:$D$732,"3270A*"))/1000+(SUMIFS(EUROSTAT_VBE_IND_2010!S$7:S$732,EUROSTAT_VBE_IND_2010!$B$7:$B$732,$D190,EUROSTAT_VBE_IND_2010!$C$7:$C$732,"*"&amp;RIGHT($A190,3)&amp;"*",EUROSTAT_VBE_IND_2010!$D$7:$D$732,"3285*"))/1000+(SUMIFS(EUROSTAT_VBE_IND_2010!S$7:S$732,EUROSTAT_VBE_IND_2010!$B$7:$B$732,$D190,EUROSTAT_VBE_IND_2010!$C$7:$C$732,"*"&amp;RIGHT($A190,3)&amp;"*",EUROSTAT_VBE_IND_2010!$D$7:$D$732,"3295*"))/1000+(SUMIFS(EUROSTAT_VBE_IND_2010!S$7:S$732,EUROSTAT_VBE_IND_2010!$B$7:$B$732,$D190,EUROSTAT_VBE_IND_2010!$C$7:$C$732,"*"&amp;RIGHT($A190,3)&amp;"*",EUROSTAT_VBE_IND_2010!$D$7:$D$732,"2410*"))/1000+(SUMIFS(EUROSTAT_VBE_IND_2010!S$7:S$732,EUROSTAT_VBE_IND_2010!$B$7:$B$732,$D190,EUROSTAT_VBE_IND_2010!$C$7:$C$732,"*"&amp;RIGHT($A190,3)&amp;"*",EUROSTAT_VBE_IND_2010!$D$7:$D$732,"3105*"))/1000</f>
        <v>2.317</v>
      </c>
      <c r="W190" s="17">
        <f>(SUMIFS(EUROSTAT_VBE_IND_2010!T$7:T$732,EUROSTAT_VBE_IND_2010!$B$7:$B$732,$D190,EUROSTAT_VBE_IND_2010!$C$7:$C$732,"*"&amp;RIGHT($A190,3)&amp;"*",EUROSTAT_VBE_IND_2010!$D$7:$D$732,"3270A*"))/1000+(SUMIFS(EUROSTAT_VBE_IND_2010!T$7:T$732,EUROSTAT_VBE_IND_2010!$B$7:$B$732,$D190,EUROSTAT_VBE_IND_2010!$C$7:$C$732,"*"&amp;RIGHT($A190,3)&amp;"*",EUROSTAT_VBE_IND_2010!$D$7:$D$732,"3285*"))/1000+(SUMIFS(EUROSTAT_VBE_IND_2010!T$7:T$732,EUROSTAT_VBE_IND_2010!$B$7:$B$732,$D190,EUROSTAT_VBE_IND_2010!$C$7:$C$732,"*"&amp;RIGHT($A190,3)&amp;"*",EUROSTAT_VBE_IND_2010!$D$7:$D$732,"3295*"))/1000+(SUMIFS(EUROSTAT_VBE_IND_2010!T$7:T$732,EUROSTAT_VBE_IND_2010!$B$7:$B$732,$D190,EUROSTAT_VBE_IND_2010!$C$7:$C$732,"*"&amp;RIGHT($A190,3)&amp;"*",EUROSTAT_VBE_IND_2010!$D$7:$D$732,"2410*"))/1000+(SUMIFS(EUROSTAT_VBE_IND_2010!T$7:T$732,EUROSTAT_VBE_IND_2010!$B$7:$B$732,$D190,EUROSTAT_VBE_IND_2010!$C$7:$C$732,"*"&amp;RIGHT($A190,3)&amp;"*",EUROSTAT_VBE_IND_2010!$D$7:$D$732,"3105*"))/1000</f>
        <v>0</v>
      </c>
      <c r="X190" s="17">
        <f>(SUMIFS(EUROSTAT_VBE_IND_2010!U$7:U$732,EUROSTAT_VBE_IND_2010!$B$7:$B$732,$D190,EUROSTAT_VBE_IND_2010!$C$7:$C$732,"*"&amp;RIGHT($A190,3)&amp;"*",EUROSTAT_VBE_IND_2010!$D$7:$D$732,"3270A*"))/1000+(SUMIFS(EUROSTAT_VBE_IND_2010!U$7:U$732,EUROSTAT_VBE_IND_2010!$B$7:$B$732,$D190,EUROSTAT_VBE_IND_2010!$C$7:$C$732,"*"&amp;RIGHT($A190,3)&amp;"*",EUROSTAT_VBE_IND_2010!$D$7:$D$732,"3285*"))/1000+(SUMIFS(EUROSTAT_VBE_IND_2010!U$7:U$732,EUROSTAT_VBE_IND_2010!$B$7:$B$732,$D190,EUROSTAT_VBE_IND_2010!$C$7:$C$732,"*"&amp;RIGHT($A190,3)&amp;"*",EUROSTAT_VBE_IND_2010!$D$7:$D$732,"3295*"))/1000+(SUMIFS(EUROSTAT_VBE_IND_2010!U$7:U$732,EUROSTAT_VBE_IND_2010!$B$7:$B$732,$D190,EUROSTAT_VBE_IND_2010!$C$7:$C$732,"*"&amp;RIGHT($A190,3)&amp;"*",EUROSTAT_VBE_IND_2010!$D$7:$D$732,"2410*"))/1000+(SUMIFS(EUROSTAT_VBE_IND_2010!U$7:U$732,EUROSTAT_VBE_IND_2010!$B$7:$B$732,$D190,EUROSTAT_VBE_IND_2010!$C$7:$C$732,"*"&amp;RIGHT($A190,3)&amp;"*",EUROSTAT_VBE_IND_2010!$D$7:$D$732,"3105*"))/1000</f>
        <v>84.512</v>
      </c>
      <c r="Y190" s="17">
        <f>(SUMIFS(EUROSTAT_VBE_IND_2010!V$7:V$732,EUROSTAT_VBE_IND_2010!$B$7:$B$732,$D190,EUROSTAT_VBE_IND_2010!$C$7:$C$732,"*"&amp;RIGHT($A190,3)&amp;"*",EUROSTAT_VBE_IND_2010!$D$7:$D$732,"3270A*"))/1000+(SUMIFS(EUROSTAT_VBE_IND_2010!V$7:V$732,EUROSTAT_VBE_IND_2010!$B$7:$B$732,$D190,EUROSTAT_VBE_IND_2010!$C$7:$C$732,"*"&amp;RIGHT($A190,3)&amp;"*",EUROSTAT_VBE_IND_2010!$D$7:$D$732,"3285*"))/1000+(SUMIFS(EUROSTAT_VBE_IND_2010!V$7:V$732,EUROSTAT_VBE_IND_2010!$B$7:$B$732,$D190,EUROSTAT_VBE_IND_2010!$C$7:$C$732,"*"&amp;RIGHT($A190,3)&amp;"*",EUROSTAT_VBE_IND_2010!$D$7:$D$732,"3295*"))/1000+(SUMIFS(EUROSTAT_VBE_IND_2010!V$7:V$732,EUROSTAT_VBE_IND_2010!$B$7:$B$732,$D190,EUROSTAT_VBE_IND_2010!$C$7:$C$732,"*"&amp;RIGHT($A190,3)&amp;"*",EUROSTAT_VBE_IND_2010!$D$7:$D$732,"2410*"))/1000+(SUMIFS(EUROSTAT_VBE_IND_2010!V$7:V$732,EUROSTAT_VBE_IND_2010!$B$7:$B$732,$D190,EUROSTAT_VBE_IND_2010!$C$7:$C$732,"*"&amp;RIGHT($A190,3)&amp;"*",EUROSTAT_VBE_IND_2010!$D$7:$D$732,"3105*"))/1000</f>
        <v>0.098</v>
      </c>
      <c r="Z190" s="17">
        <f>(SUMIFS(EUROSTAT_VBE_IND_2010!W$7:W$732,EUROSTAT_VBE_IND_2010!$B$7:$B$732,$D190,EUROSTAT_VBE_IND_2010!$C$7:$C$732,"*"&amp;RIGHT($A190,3)&amp;"*",EUROSTAT_VBE_IND_2010!$D$7:$D$732,"3270A*"))/1000+(SUMIFS(EUROSTAT_VBE_IND_2010!W$7:W$732,EUROSTAT_VBE_IND_2010!$B$7:$B$732,$D190,EUROSTAT_VBE_IND_2010!$C$7:$C$732,"*"&amp;RIGHT($A190,3)&amp;"*",EUROSTAT_VBE_IND_2010!$D$7:$D$732,"3285*"))/1000+(SUMIFS(EUROSTAT_VBE_IND_2010!W$7:W$732,EUROSTAT_VBE_IND_2010!$B$7:$B$732,$D190,EUROSTAT_VBE_IND_2010!$C$7:$C$732,"*"&amp;RIGHT($A190,3)&amp;"*",EUROSTAT_VBE_IND_2010!$D$7:$D$732,"3295*"))/1000+(SUMIFS(EUROSTAT_VBE_IND_2010!W$7:W$732,EUROSTAT_VBE_IND_2010!$B$7:$B$732,$D190,EUROSTAT_VBE_IND_2010!$C$7:$C$732,"*"&amp;RIGHT($A190,3)&amp;"*",EUROSTAT_VBE_IND_2010!$D$7:$D$732,"2410*"))/1000+(SUMIFS(EUROSTAT_VBE_IND_2010!W$7:W$732,EUROSTAT_VBE_IND_2010!$B$7:$B$732,$D190,EUROSTAT_VBE_IND_2010!$C$7:$C$732,"*"&amp;RIGHT($A190,3)&amp;"*",EUROSTAT_VBE_IND_2010!$D$7:$D$732,"3105*"))/1000</f>
        <v>0</v>
      </c>
      <c r="AA190" s="17">
        <f>(SUMIFS(EUROSTAT_VBE_IND_2010!X$7:X$732,EUROSTAT_VBE_IND_2010!$B$7:$B$732,$D190,EUROSTAT_VBE_IND_2010!$C$7:$C$732,"*"&amp;RIGHT($A190,3)&amp;"*",EUROSTAT_VBE_IND_2010!$D$7:$D$732,"3270A*"))/1000+(SUMIFS(EUROSTAT_VBE_IND_2010!X$7:X$732,EUROSTAT_VBE_IND_2010!$B$7:$B$732,$D190,EUROSTAT_VBE_IND_2010!$C$7:$C$732,"*"&amp;RIGHT($A190,3)&amp;"*",EUROSTAT_VBE_IND_2010!$D$7:$D$732,"3285*"))/1000+(SUMIFS(EUROSTAT_VBE_IND_2010!X$7:X$732,EUROSTAT_VBE_IND_2010!$B$7:$B$732,$D190,EUROSTAT_VBE_IND_2010!$C$7:$C$732,"*"&amp;RIGHT($A190,3)&amp;"*",EUROSTAT_VBE_IND_2010!$D$7:$D$732,"3295*"))/1000+(SUMIFS(EUROSTAT_VBE_IND_2010!X$7:X$732,EUROSTAT_VBE_IND_2010!$B$7:$B$732,$D190,EUROSTAT_VBE_IND_2010!$C$7:$C$732,"*"&amp;RIGHT($A190,3)&amp;"*",EUROSTAT_VBE_IND_2010!$D$7:$D$732,"2410*"))/1000+(SUMIFS(EUROSTAT_VBE_IND_2010!X$7:X$732,EUROSTAT_VBE_IND_2010!$B$7:$B$732,$D190,EUROSTAT_VBE_IND_2010!$C$7:$C$732,"*"&amp;RIGHT($A190,3)&amp;"*",EUROSTAT_VBE_IND_2010!$D$7:$D$732,"3105*"))/1000</f>
        <v>0.627</v>
      </c>
      <c r="AB190" s="17">
        <f>(SUMIFS(EUROSTAT_VBE_IND_2010!AA$7:AA$732,EUROSTAT_VBE_IND_2010!$B$7:$B$732,$D190,EUROSTAT_VBE_IND_2010!$C$7:$C$732,"*"&amp;RIGHT($A190,3)&amp;"*",EUROSTAT_VBE_IND_2010!$D$7:$D$732,"3270A*"))/1000+(SUMIFS(EUROSTAT_VBE_IND_2010!AA$7:AA$732,EUROSTAT_VBE_IND_2010!$B$7:$B$732,$D190,EUROSTAT_VBE_IND_2010!$C$7:$C$732,"*"&amp;RIGHT($A190,3)&amp;"*",EUROSTAT_VBE_IND_2010!$D$7:$D$732,"3285*"))/1000+(SUMIFS(EUROSTAT_VBE_IND_2010!AA$7:AA$732,EUROSTAT_VBE_IND_2010!$B$7:$B$732,$D190,EUROSTAT_VBE_IND_2010!$C$7:$C$732,"*"&amp;RIGHT($A190,3)&amp;"*",EUROSTAT_VBE_IND_2010!$D$7:$D$732,"3295*"))/1000+(SUMIFS(EUROSTAT_VBE_IND_2010!AA$7:AA$732,EUROSTAT_VBE_IND_2010!$B$7:$B$732,$D190,EUROSTAT_VBE_IND_2010!$C$7:$C$732,"*"&amp;RIGHT($A190,3)&amp;"*",EUROSTAT_VBE_IND_2010!$D$7:$D$732,"2410*"))/1000+(SUMIFS(EUROSTAT_VBE_IND_2010!AA$7:AA$732,EUROSTAT_VBE_IND_2010!$B$7:$B$732,$D190,EUROSTAT_VBE_IND_2010!$C$7:$C$732,"*"&amp;RIGHT($A190,3)&amp;"*",EUROSTAT_VBE_IND_2010!$D$7:$D$732,"3105*"))/1000</f>
        <v>0</v>
      </c>
      <c r="AC190" s="17">
        <f>(SUMIFS(EUROSTAT_VBE_IND_2010!AB$7:AB$732,EUROSTAT_VBE_IND_2010!$B$7:$B$732,$D190,EUROSTAT_VBE_IND_2010!$C$7:$C$732,"*"&amp;RIGHT($A190,3)&amp;"*",EUROSTAT_VBE_IND_2010!$D$7:$D$732,"3270A*"))/1000+(SUMIFS(EUROSTAT_VBE_IND_2010!AB$7:AB$732,EUROSTAT_VBE_IND_2010!$B$7:$B$732,$D190,EUROSTAT_VBE_IND_2010!$C$7:$C$732,"*"&amp;RIGHT($A190,3)&amp;"*",EUROSTAT_VBE_IND_2010!$D$7:$D$732,"3285*"))/1000+(SUMIFS(EUROSTAT_VBE_IND_2010!AB$7:AB$732,EUROSTAT_VBE_IND_2010!$B$7:$B$732,$D190,EUROSTAT_VBE_IND_2010!$C$7:$C$732,"*"&amp;RIGHT($A190,3)&amp;"*",EUROSTAT_VBE_IND_2010!$D$7:$D$732,"3295*"))/1000+(SUMIFS(EUROSTAT_VBE_IND_2010!AB$7:AB$732,EUROSTAT_VBE_IND_2010!$B$7:$B$732,$D190,EUROSTAT_VBE_IND_2010!$C$7:$C$732,"*"&amp;RIGHT($A190,3)&amp;"*",EUROSTAT_VBE_IND_2010!$D$7:$D$732,"2410*"))/1000+(SUMIFS(EUROSTAT_VBE_IND_2010!AB$7:AB$732,EUROSTAT_VBE_IND_2010!$B$7:$B$732,$D190,EUROSTAT_VBE_IND_2010!$C$7:$C$732,"*"&amp;RIGHT($A190,3)&amp;"*",EUROSTAT_VBE_IND_2010!$D$7:$D$732,"3105*"))/1000</f>
        <v>0.68</v>
      </c>
      <c r="AD190" s="17">
        <f>(SUMIFS(EUROSTAT_VBE_IND_2010!AC$7:AC$732,EUROSTAT_VBE_IND_2010!$B$7:$B$732,$D190,EUROSTAT_VBE_IND_2010!$C$7:$C$732,"*"&amp;RIGHT($A190,3)&amp;"*",EUROSTAT_VBE_IND_2010!$D$7:$D$732,"3270A*"))/1000+(SUMIFS(EUROSTAT_VBE_IND_2010!AC$7:AC$732,EUROSTAT_VBE_IND_2010!$B$7:$B$732,$D190,EUROSTAT_VBE_IND_2010!$C$7:$C$732,"*"&amp;RIGHT($A190,3)&amp;"*",EUROSTAT_VBE_IND_2010!$D$7:$D$732,"3285*"))/1000+(SUMIFS(EUROSTAT_VBE_IND_2010!AC$7:AC$732,EUROSTAT_VBE_IND_2010!$B$7:$B$732,$D190,EUROSTAT_VBE_IND_2010!$C$7:$C$732,"*"&amp;RIGHT($A190,3)&amp;"*",EUROSTAT_VBE_IND_2010!$D$7:$D$732,"3295*"))/1000+(SUMIFS(EUROSTAT_VBE_IND_2010!AC$7:AC$732,EUROSTAT_VBE_IND_2010!$B$7:$B$732,$D190,EUROSTAT_VBE_IND_2010!$C$7:$C$732,"*"&amp;RIGHT($A190,3)&amp;"*",EUROSTAT_VBE_IND_2010!$D$7:$D$732,"2410*"))/1000+(SUMIFS(EUROSTAT_VBE_IND_2010!AC$7:AC$732,EUROSTAT_VBE_IND_2010!$B$7:$B$732,$D190,EUROSTAT_VBE_IND_2010!$C$7:$C$732,"*"&amp;RIGHT($A190,3)&amp;"*",EUROSTAT_VBE_IND_2010!$D$7:$D$732,"3105*"))/1000</f>
        <v>0.42</v>
      </c>
      <c r="AE190" s="17">
        <f>(SUMIFS(EUROSTAT_VBE_IND_2010!AD$7:AD$732,EUROSTAT_VBE_IND_2010!$B$7:$B$732,$D190,EUROSTAT_VBE_IND_2010!$C$7:$C$732,"*"&amp;RIGHT($A190,3)&amp;"*",EUROSTAT_VBE_IND_2010!$D$7:$D$732,"3270A*"))/1000+(SUMIFS(EUROSTAT_VBE_IND_2010!AD$7:AD$732,EUROSTAT_VBE_IND_2010!$B$7:$B$732,$D190,EUROSTAT_VBE_IND_2010!$C$7:$C$732,"*"&amp;RIGHT($A190,3)&amp;"*",EUROSTAT_VBE_IND_2010!$D$7:$D$732,"3285*"))/1000+(SUMIFS(EUROSTAT_VBE_IND_2010!AD$7:AD$732,EUROSTAT_VBE_IND_2010!$B$7:$B$732,$D190,EUROSTAT_VBE_IND_2010!$C$7:$C$732,"*"&amp;RIGHT($A190,3)&amp;"*",EUROSTAT_VBE_IND_2010!$D$7:$D$732,"3295*"))/1000+(SUMIFS(EUROSTAT_VBE_IND_2010!AD$7:AD$732,EUROSTAT_VBE_IND_2010!$B$7:$B$732,$D190,EUROSTAT_VBE_IND_2010!$C$7:$C$732,"*"&amp;RIGHT($A190,3)&amp;"*",EUROSTAT_VBE_IND_2010!$D$7:$D$732,"2410*"))/1000+(SUMIFS(EUROSTAT_VBE_IND_2010!AD$7:AD$732,EUROSTAT_VBE_IND_2010!$B$7:$B$732,$D190,EUROSTAT_VBE_IND_2010!$C$7:$C$732,"*"&amp;RIGHT($A190,3)&amp;"*",EUROSTAT_VBE_IND_2010!$D$7:$D$732,"3105*"))/1000</f>
        <v>3.632</v>
      </c>
      <c r="AF190" s="17">
        <f>(SUMIFS(EUROSTAT_VBE_IND_2010!AE$7:AE$732,EUROSTAT_VBE_IND_2010!$B$7:$B$732,$D190,EUROSTAT_VBE_IND_2010!$C$7:$C$732,"*"&amp;RIGHT($A190,3)&amp;"*",EUROSTAT_VBE_IND_2010!$D$7:$D$732,"3270A*"))/1000+(SUMIFS(EUROSTAT_VBE_IND_2010!AE$7:AE$732,EUROSTAT_VBE_IND_2010!$B$7:$B$732,$D190,EUROSTAT_VBE_IND_2010!$C$7:$C$732,"*"&amp;RIGHT($A190,3)&amp;"*",EUROSTAT_VBE_IND_2010!$D$7:$D$732,"3285*"))/1000+(SUMIFS(EUROSTAT_VBE_IND_2010!AE$7:AE$732,EUROSTAT_VBE_IND_2010!$B$7:$B$732,$D190,EUROSTAT_VBE_IND_2010!$C$7:$C$732,"*"&amp;RIGHT($A190,3)&amp;"*",EUROSTAT_VBE_IND_2010!$D$7:$D$732,"3295*"))/1000+(SUMIFS(EUROSTAT_VBE_IND_2010!AE$7:AE$732,EUROSTAT_VBE_IND_2010!$B$7:$B$732,$D190,EUROSTAT_VBE_IND_2010!$C$7:$C$732,"*"&amp;RIGHT($A190,3)&amp;"*",EUROSTAT_VBE_IND_2010!$D$7:$D$732,"2410*"))/1000+(SUMIFS(EUROSTAT_VBE_IND_2010!AE$7:AE$732,EUROSTAT_VBE_IND_2010!$B$7:$B$732,$D190,EUROSTAT_VBE_IND_2010!$C$7:$C$732,"*"&amp;RIGHT($A190,3)&amp;"*",EUROSTAT_VBE_IND_2010!$D$7:$D$732,"3105*"))/1000</f>
        <v>18.744</v>
      </c>
      <c r="AG190" s="17">
        <f>(SUMIFS(EUROSTAT_VBE_IND_2010!AF$7:AF$732,EUROSTAT_VBE_IND_2010!$B$7:$B$732,$D190,EUROSTAT_VBE_IND_2010!$C$7:$C$732,"*"&amp;RIGHT($A190,3)&amp;"*",EUROSTAT_VBE_IND_2010!$D$7:$D$732,"3270A*"))/1000+(SUMIFS(EUROSTAT_VBE_IND_2010!AF$7:AF$732,EUROSTAT_VBE_IND_2010!$B$7:$B$732,$D190,EUROSTAT_VBE_IND_2010!$C$7:$C$732,"*"&amp;RIGHT($A190,3)&amp;"*",EUROSTAT_VBE_IND_2010!$D$7:$D$732,"3285*"))/1000+(SUMIFS(EUROSTAT_VBE_IND_2010!AF$7:AF$732,EUROSTAT_VBE_IND_2010!$B$7:$B$732,$D190,EUROSTAT_VBE_IND_2010!$C$7:$C$732,"*"&amp;RIGHT($A190,3)&amp;"*",EUROSTAT_VBE_IND_2010!$D$7:$D$732,"3295*"))/1000+(SUMIFS(EUROSTAT_VBE_IND_2010!AF$7:AF$732,EUROSTAT_VBE_IND_2010!$B$7:$B$732,$D190,EUROSTAT_VBE_IND_2010!$C$7:$C$732,"*"&amp;RIGHT($A190,3)&amp;"*",EUROSTAT_VBE_IND_2010!$D$7:$D$732,"2410*"))/1000+(SUMIFS(EUROSTAT_VBE_IND_2010!AF$7:AF$732,EUROSTAT_VBE_IND_2010!$B$7:$B$732,$D190,EUROSTAT_VBE_IND_2010!$C$7:$C$732,"*"&amp;RIGHT($A190,3)&amp;"*",EUROSTAT_VBE_IND_2010!$D$7:$D$732,"3105*"))/1000</f>
        <v>2.636</v>
      </c>
      <c r="AH190" s="17">
        <f>(SUMIFS(EUROSTAT_VBE_IND_2010!AH$7:AH$732,EUROSTAT_VBE_IND_2010!$B$7:$B$732,$D190,EUROSTAT_VBE_IND_2010!$C$7:$C$732,"*"&amp;RIGHT($A190,3)&amp;"*",EUROSTAT_VBE_IND_2010!$D$7:$D$732,"3270A*"))/1000+(SUMIFS(EUROSTAT_VBE_IND_2010!AH$7:AH$732,EUROSTAT_VBE_IND_2010!$B$7:$B$732,$D190,EUROSTAT_VBE_IND_2010!$C$7:$C$732,"*"&amp;RIGHT($A190,3)&amp;"*",EUROSTAT_VBE_IND_2010!$D$7:$D$732,"3285*"))/1000+(SUMIFS(EUROSTAT_VBE_IND_2010!AH$7:AH$732,EUROSTAT_VBE_IND_2010!$B$7:$B$732,$D190,EUROSTAT_VBE_IND_2010!$C$7:$C$732,"*"&amp;RIGHT($A190,3)&amp;"*",EUROSTAT_VBE_IND_2010!$D$7:$D$732,"3295*"))/1000+(SUMIFS(EUROSTAT_VBE_IND_2010!AH$7:AH$732,EUROSTAT_VBE_IND_2010!$B$7:$B$732,$D190,EUROSTAT_VBE_IND_2010!$C$7:$C$732,"*"&amp;RIGHT($A190,3)&amp;"*",EUROSTAT_VBE_IND_2010!$D$7:$D$732,"2410*"))/1000+(SUMIFS(EUROSTAT_VBE_IND_2010!AH$7:AH$732,EUROSTAT_VBE_IND_2010!$B$7:$B$732,$D190,EUROSTAT_VBE_IND_2010!$C$7:$C$732,"*"&amp;RIGHT($A190,3)&amp;"*",EUROSTAT_VBE_IND_2010!$D$7:$D$732,"3105*"))/1000</f>
        <v>3.32</v>
      </c>
      <c r="AI190" s="17">
        <f>(SUMIFS(EUROSTAT_VBE_IND_2010!AI$7:AI$732,EUROSTAT_VBE_IND_2010!$B$7:$B$732,$D190,EUROSTAT_VBE_IND_2010!$C$7:$C$732,"*"&amp;RIGHT($A190,3)&amp;"*",EUROSTAT_VBE_IND_2010!$D$7:$D$732,"3270A*"))/1000+(SUMIFS(EUROSTAT_VBE_IND_2010!AI$7:AI$732,EUROSTAT_VBE_IND_2010!$B$7:$B$732,$D190,EUROSTAT_VBE_IND_2010!$C$7:$C$732,"*"&amp;RIGHT($A190,3)&amp;"*",EUROSTAT_VBE_IND_2010!$D$7:$D$732,"3285*"))/1000+(SUMIFS(EUROSTAT_VBE_IND_2010!AI$7:AI$732,EUROSTAT_VBE_IND_2010!$B$7:$B$732,$D190,EUROSTAT_VBE_IND_2010!$C$7:$C$732,"*"&amp;RIGHT($A190,3)&amp;"*",EUROSTAT_VBE_IND_2010!$D$7:$D$732,"3295*"))/1000+(SUMIFS(EUROSTAT_VBE_IND_2010!AI$7:AI$732,EUROSTAT_VBE_IND_2010!$B$7:$B$732,$D190,EUROSTAT_VBE_IND_2010!$C$7:$C$732,"*"&amp;RIGHT($A190,3)&amp;"*",EUROSTAT_VBE_IND_2010!$D$7:$D$732,"2410*"))/1000+(SUMIFS(EUROSTAT_VBE_IND_2010!AI$7:AI$732,EUROSTAT_VBE_IND_2010!$B$7:$B$732,$D190,EUROSTAT_VBE_IND_2010!$C$7:$C$732,"*"&amp;RIGHT($A190,3)&amp;"*",EUROSTAT_VBE_IND_2010!$D$7:$D$732,"3105*"))/1000</f>
        <v>1.016</v>
      </c>
      <c r="AJ190" s="17">
        <f>(SUMIFS(EUROSTAT_VBE_IND_2010!AJ$7:AJ$732,EUROSTAT_VBE_IND_2010!$B$7:$B$732,$D190,EUROSTAT_VBE_IND_2010!$C$7:$C$732,"*"&amp;RIGHT($A190,3)&amp;"*",EUROSTAT_VBE_IND_2010!$D$7:$D$732,"3270A*"))/1000+(SUMIFS(EUROSTAT_VBE_IND_2010!AJ$7:AJ$732,EUROSTAT_VBE_IND_2010!$B$7:$B$732,$D190,EUROSTAT_VBE_IND_2010!$C$7:$C$732,"*"&amp;RIGHT($A190,3)&amp;"*",EUROSTAT_VBE_IND_2010!$D$7:$D$732,"3285*"))/1000+(SUMIFS(EUROSTAT_VBE_IND_2010!AJ$7:AJ$732,EUROSTAT_VBE_IND_2010!$B$7:$B$732,$D190,EUROSTAT_VBE_IND_2010!$C$7:$C$732,"*"&amp;RIGHT($A190,3)&amp;"*",EUROSTAT_VBE_IND_2010!$D$7:$D$732,"3295*"))/1000+(SUMIFS(EUROSTAT_VBE_IND_2010!AJ$7:AJ$732,EUROSTAT_VBE_IND_2010!$B$7:$B$732,$D190,EUROSTAT_VBE_IND_2010!$C$7:$C$732,"*"&amp;RIGHT($A190,3)&amp;"*",EUROSTAT_VBE_IND_2010!$D$7:$D$732,"2410*"))/1000+(SUMIFS(EUROSTAT_VBE_IND_2010!AJ$7:AJ$732,EUROSTAT_VBE_IND_2010!$B$7:$B$732,$D190,EUROSTAT_VBE_IND_2010!$C$7:$C$732,"*"&amp;RIGHT($A190,3)&amp;"*",EUROSTAT_VBE_IND_2010!$D$7:$D$732,"3105*"))/1000</f>
        <v>0.954</v>
      </c>
      <c r="AK190" s="17">
        <f>(SUMIFS(EUROSTAT_VBE_IND_2010!AK$7:AK$732,EUROSTAT_VBE_IND_2010!$B$7:$B$732,$D190,EUROSTAT_VBE_IND_2010!$C$7:$C$732,"*"&amp;RIGHT($A190,3)&amp;"*",EUROSTAT_VBE_IND_2010!$D$7:$D$732,"3270A*"))/1000+(SUMIFS(EUROSTAT_VBE_IND_2010!AK$7:AK$732,EUROSTAT_VBE_IND_2010!$B$7:$B$732,$D190,EUROSTAT_VBE_IND_2010!$C$7:$C$732,"*"&amp;RIGHT($A190,3)&amp;"*",EUROSTAT_VBE_IND_2010!$D$7:$D$732,"3285*"))/1000+(SUMIFS(EUROSTAT_VBE_IND_2010!AK$7:AK$732,EUROSTAT_VBE_IND_2010!$B$7:$B$732,$D190,EUROSTAT_VBE_IND_2010!$C$7:$C$732,"*"&amp;RIGHT($A190,3)&amp;"*",EUROSTAT_VBE_IND_2010!$D$7:$D$732,"3295*"))/1000+(SUMIFS(EUROSTAT_VBE_IND_2010!AK$7:AK$732,EUROSTAT_VBE_IND_2010!$B$7:$B$732,$D190,EUROSTAT_VBE_IND_2010!$C$7:$C$732,"*"&amp;RIGHT($A190,3)&amp;"*",EUROSTAT_VBE_IND_2010!$D$7:$D$732,"2410*"))/1000+(SUMIFS(EUROSTAT_VBE_IND_2010!AK$7:AK$732,EUROSTAT_VBE_IND_2010!$B$7:$B$732,$D190,EUROSTAT_VBE_IND_2010!$C$7:$C$732,"*"&amp;RIGHT($A190,3)&amp;"*",EUROSTAT_VBE_IND_2010!$D$7:$D$732,"3105*"))/1000</f>
        <v>1.44</v>
      </c>
      <c r="AL190" s="198">
        <f>SUMIFS('IEA Bal_AL-IND'!$D$30:$D$329,'IEA Bal_AL-IND'!$A$30:$A$329,"*"&amp;RIGHT($B190,8),'IEA Bal_AL-IND'!$C$30:$C$329,'Aggregated Balance-IND_2010'!$E190)</f>
        <v>3.648</v>
      </c>
      <c r="AM190" s="198">
        <f>SUMIFS('IEA Bal_BA-IND'!$D$30:$D$329,'IEA Bal_BA-IND'!$A$30:$A$329,"*"&amp;RIGHT($B190,8),'IEA Bal_BA-IND'!$C$30:$C$329,'Aggregated Balance-IND_2010'!$E190)</f>
        <v>0</v>
      </c>
      <c r="AN190" s="198">
        <f>SUMIFS('IEA Bal_KS-IND'!$D$30:$D$329,'IEA Bal_KS-IND'!$A$30:$A$329,"*"&amp;RIGHT($B190,8),'IEA Bal_KS-IND'!$C$30:$C$329,'Aggregated Balance-IND_2010'!$E190)</f>
        <v>0.16002</v>
      </c>
      <c r="AO190" s="17">
        <f>(SUMIFS(EUROSTAT_VBE_IND_2010!Y$7:Y$732,EUROSTAT_VBE_IND_2010!$B$7:$B$732,$D190,EUROSTAT_VBE_IND_2010!$C$7:$C$732,"*"&amp;RIGHT($A190,3)&amp;"*",EUROSTAT_VBE_IND_2010!$D$7:$D$732,"3270A*"))/1000+(SUMIFS(EUROSTAT_VBE_IND_2010!Y$7:Y$732,EUROSTAT_VBE_IND_2010!$B$7:$B$732,$D190,EUROSTAT_VBE_IND_2010!$C$7:$C$732,"*"&amp;RIGHT($A190,3)&amp;"*",EUROSTAT_VBE_IND_2010!$D$7:$D$732,"3285*"))/1000+(SUMIFS(EUROSTAT_VBE_IND_2010!Y$7:Y$732,EUROSTAT_VBE_IND_2010!$B$7:$B$732,$D190,EUROSTAT_VBE_IND_2010!$C$7:$C$732,"*"&amp;RIGHT($A190,3)&amp;"*",EUROSTAT_VBE_IND_2010!$D$7:$D$732,"3295*"))/1000+(SUMIFS(EUROSTAT_VBE_IND_2010!Y$7:Y$732,EUROSTAT_VBE_IND_2010!$B$7:$B$732,$D190,EUROSTAT_VBE_IND_2010!$C$7:$C$732,"*"&amp;RIGHT($A190,3)&amp;"*",EUROSTAT_VBE_IND_2010!$D$7:$D$732,"2410*"))/1000+(SUMIFS(EUROSTAT_VBE_IND_2010!Y$7:Y$732,EUROSTAT_VBE_IND_2010!$B$7:$B$732,$D190,EUROSTAT_VBE_IND_2010!$C$7:$C$732,"*"&amp;RIGHT($A190,3)&amp;"*",EUROSTAT_VBE_IND_2010!$D$7:$D$732,"3105*"))/1000</f>
        <v>0</v>
      </c>
      <c r="AP190" s="17">
        <f>(SUMIFS(EUROSTAT_VBE_IND_2010!Z$7:Z$732,EUROSTAT_VBE_IND_2010!$B$7:$B$732,$D190,EUROSTAT_VBE_IND_2010!$C$7:$C$732,"*"&amp;RIGHT($A190,3)&amp;"*",EUROSTAT_VBE_IND_2010!$D$7:$D$732,"3270A*"))/1000+(SUMIFS(EUROSTAT_VBE_IND_2010!Z$7:Z$732,EUROSTAT_VBE_IND_2010!$B$7:$B$732,$D190,EUROSTAT_VBE_IND_2010!$C$7:$C$732,"*"&amp;RIGHT($A190,3)&amp;"*",EUROSTAT_VBE_IND_2010!$D$7:$D$732,"3285*"))/1000+(SUMIFS(EUROSTAT_VBE_IND_2010!Z$7:Z$732,EUROSTAT_VBE_IND_2010!$B$7:$B$732,$D190,EUROSTAT_VBE_IND_2010!$C$7:$C$732,"*"&amp;RIGHT($A190,3)&amp;"*",EUROSTAT_VBE_IND_2010!$D$7:$D$732,"3295*"))/1000+(SUMIFS(EUROSTAT_VBE_IND_2010!Z$7:Z$732,EUROSTAT_VBE_IND_2010!$B$7:$B$732,$D190,EUROSTAT_VBE_IND_2010!$C$7:$C$732,"*"&amp;RIGHT($A190,3)&amp;"*",EUROSTAT_VBE_IND_2010!$D$7:$D$732,"2410*"))/1000+(SUMIFS(EUROSTAT_VBE_IND_2010!Z$7:Z$732,EUROSTAT_VBE_IND_2010!$B$7:$B$732,$D190,EUROSTAT_VBE_IND_2010!$C$7:$C$732,"*"&amp;RIGHT($A190,3)&amp;"*",EUROSTAT_VBE_IND_2010!$D$7:$D$732,"3105*"))/1000</f>
        <v>2.743</v>
      </c>
      <c r="AQ190" s="17">
        <f>(SUMIFS(EUROSTAT_VBE_IND_2010!AG$7:AG$732,EUROSTAT_VBE_IND_2010!$B$7:$B$732,$D190,EUROSTAT_VBE_IND_2010!$C$7:$C$732,"*"&amp;RIGHT($A190,3)&amp;"*",EUROSTAT_VBE_IND_2010!$D$7:$D$732,"3270A*"))/1000+(SUMIFS(EUROSTAT_VBE_IND_2010!AG$7:AG$732,EUROSTAT_VBE_IND_2010!$B$7:$B$732,$D190,EUROSTAT_VBE_IND_2010!$C$7:$C$732,"*"&amp;RIGHT($A190,3)&amp;"*",EUROSTAT_VBE_IND_2010!$D$7:$D$732,"3285*"))/1000+(SUMIFS(EUROSTAT_VBE_IND_2010!AG$7:AG$732,EUROSTAT_VBE_IND_2010!$B$7:$B$732,$D190,EUROSTAT_VBE_IND_2010!$C$7:$C$732,"*"&amp;RIGHT($A190,3)&amp;"*",EUROSTAT_VBE_IND_2010!$D$7:$D$732,"3295*"))/1000+(SUMIFS(EUROSTAT_VBE_IND_2010!AG$7:AG$732,EUROSTAT_VBE_IND_2010!$B$7:$B$732,$D190,EUROSTAT_VBE_IND_2010!$C$7:$C$732,"*"&amp;RIGHT($A190,3)&amp;"*",EUROSTAT_VBE_IND_2010!$D$7:$D$732,"2410*"))/1000+(SUMIFS(EUROSTAT_VBE_IND_2010!AG$7:AG$732,EUROSTAT_VBE_IND_2010!$B$7:$B$732,$D190,EUROSTAT_VBE_IND_2010!$C$7:$C$732,"*"&amp;RIGHT($A190,3)&amp;"*",EUROSTAT_VBE_IND_2010!$D$7:$D$732,"3105*"))/1000</f>
        <v>4.026</v>
      </c>
    </row>
    <row r="191" spans="1:43">
      <c r="A191" t="str">
        <f>LEFT(EUROSTAT_VBE_IND_2010!$C$241,8)</f>
        <v>B_101820</v>
      </c>
      <c r="B191" s="28" t="s">
        <v>300</v>
      </c>
      <c r="C191" t="s">
        <v>293</v>
      </c>
      <c r="D191" t="s">
        <v>126</v>
      </c>
      <c r="E191" t="s">
        <v>238</v>
      </c>
      <c r="F191" t="s">
        <v>258</v>
      </c>
      <c r="G191" s="17">
        <f>(SUMIFS(EUROSTAT_VBE_IND_2010!E$7:E$732,EUROSTAT_VBE_IND_2010!$B$7:$B$732,$D191,EUROSTAT_VBE_IND_2010!$C$7:$C$732,"*"&amp;RIGHT($A191,3)&amp;"*",EUROSTAT_VBE_IND_2010!$D$7:$D$732,"328*"))/1000-(SUMIFS(EUROSTAT_VBE_IND_2010!E$7:E$732,EUROSTAT_VBE_IND_2010!$B$7:$B$732,$D191,EUROSTAT_VBE_IND_2010!$C$7:$C$732,"*"&amp;RIGHT($A191,3)&amp;"*",EUROSTAT_VBE_IND_2010!$D$7:$D$732,"3285*"))/1000</f>
        <v>0</v>
      </c>
      <c r="H191" s="17">
        <f>(SUMIFS(EUROSTAT_VBE_IND_2010!F$7:F$732,EUROSTAT_VBE_IND_2010!$B$7:$B$732,$D191,EUROSTAT_VBE_IND_2010!$C$7:$C$732,"*"&amp;RIGHT($A191,3)&amp;"*",EUROSTAT_VBE_IND_2010!$D$7:$D$732,"328*"))/1000-(SUMIFS(EUROSTAT_VBE_IND_2010!F$7:F$732,EUROSTAT_VBE_IND_2010!$B$7:$B$732,$D191,EUROSTAT_VBE_IND_2010!$C$7:$C$732,"*"&amp;RIGHT($A191,3)&amp;"*",EUROSTAT_VBE_IND_2010!$D$7:$D$732,"3285*"))/1000</f>
        <v>0</v>
      </c>
      <c r="I191" s="17">
        <f>(SUMIFS(EUROSTAT_VBE_IND_2010!G$7:G$732,EUROSTAT_VBE_IND_2010!$B$7:$B$732,$D191,EUROSTAT_VBE_IND_2010!$C$7:$C$732,"*"&amp;RIGHT($A191,3)&amp;"*",EUROSTAT_VBE_IND_2010!$D$7:$D$732,"328*"))/1000-(SUMIFS(EUROSTAT_VBE_IND_2010!G$7:G$732,EUROSTAT_VBE_IND_2010!$B$7:$B$732,$D191,EUROSTAT_VBE_IND_2010!$C$7:$C$732,"*"&amp;RIGHT($A191,3)&amp;"*",EUROSTAT_VBE_IND_2010!$D$7:$D$732,"3285*"))/1000</f>
        <v>0</v>
      </c>
      <c r="J191" s="198">
        <f>SUMIFS('IEA Bal_CH-IND'!$D$30:$D$329,'IEA Bal_CH-IND'!$A$30:$A$329,"*"&amp;RIGHT($B191,8),'IEA Bal_CH-IND'!$C$30:$C$329,'Aggregated Balance-IND_2010'!$E191)</f>
        <v>0</v>
      </c>
      <c r="K191" s="17">
        <f>(SUMIFS(EUROSTAT_VBE_IND_2010!H$7:H$732,EUROSTAT_VBE_IND_2010!$B$7:$B$732,$D191,EUROSTAT_VBE_IND_2010!$C$7:$C$732,"*"&amp;RIGHT($A191,3)&amp;"*",EUROSTAT_VBE_IND_2010!$D$7:$D$732,"328*"))/1000-(SUMIFS(EUROSTAT_VBE_IND_2010!H$7:H$732,EUROSTAT_VBE_IND_2010!$B$7:$B$732,$D191,EUROSTAT_VBE_IND_2010!$C$7:$C$732,"*"&amp;RIGHT($A191,3)&amp;"*",EUROSTAT_VBE_IND_2010!$D$7:$D$732,"3285*"))/1000</f>
        <v>0</v>
      </c>
      <c r="L191" s="17">
        <f>(SUMIFS(EUROSTAT_VBE_IND_2010!I$7:I$732,EUROSTAT_VBE_IND_2010!$B$7:$B$732,$D191,EUROSTAT_VBE_IND_2010!$C$7:$C$732,"*"&amp;RIGHT($A191,3)&amp;"*",EUROSTAT_VBE_IND_2010!$D$7:$D$732,"328*"))/1000-(SUMIFS(EUROSTAT_VBE_IND_2010!I$7:I$732,EUROSTAT_VBE_IND_2010!$B$7:$B$732,$D191,EUROSTAT_VBE_IND_2010!$C$7:$C$732,"*"&amp;RIGHT($A191,3)&amp;"*",EUROSTAT_VBE_IND_2010!$D$7:$D$732,"3285*"))/1000</f>
        <v>0</v>
      </c>
      <c r="M191" s="17">
        <f>(SUMIFS(EUROSTAT_VBE_IND_2010!J$7:J$732,EUROSTAT_VBE_IND_2010!$B$7:$B$732,$D191,EUROSTAT_VBE_IND_2010!$C$7:$C$732,"*"&amp;RIGHT($A191,3)&amp;"*",EUROSTAT_VBE_IND_2010!$D$7:$D$732,"328*"))/1000-(SUMIFS(EUROSTAT_VBE_IND_2010!J$7:J$732,EUROSTAT_VBE_IND_2010!$B$7:$B$732,$D191,EUROSTAT_VBE_IND_2010!$C$7:$C$732,"*"&amp;RIGHT($A191,3)&amp;"*",EUROSTAT_VBE_IND_2010!$D$7:$D$732,"3285*"))/1000</f>
        <v>0</v>
      </c>
      <c r="N191" s="17">
        <f>(SUMIFS(EUROSTAT_VBE_IND_2010!K$7:K$732,EUROSTAT_VBE_IND_2010!$B$7:$B$732,$D191,EUROSTAT_VBE_IND_2010!$C$7:$C$732,"*"&amp;RIGHT($A191,3)&amp;"*",EUROSTAT_VBE_IND_2010!$D$7:$D$732,"328*"))/1000-(SUMIFS(EUROSTAT_VBE_IND_2010!K$7:K$732,EUROSTAT_VBE_IND_2010!$B$7:$B$732,$D191,EUROSTAT_VBE_IND_2010!$C$7:$C$732,"*"&amp;RIGHT($A191,3)&amp;"*",EUROSTAT_VBE_IND_2010!$D$7:$D$732,"3285*"))/1000</f>
        <v>0</v>
      </c>
      <c r="O191" s="17">
        <f>(SUMIFS(EUROSTAT_VBE_IND_2010!L$7:L$732,EUROSTAT_VBE_IND_2010!$B$7:$B$732,$D191,EUROSTAT_VBE_IND_2010!$C$7:$C$732,"*"&amp;RIGHT($A191,3)&amp;"*",EUROSTAT_VBE_IND_2010!$D$7:$D$732,"328*"))/1000-(SUMIFS(EUROSTAT_VBE_IND_2010!L$7:L$732,EUROSTAT_VBE_IND_2010!$B$7:$B$732,$D191,EUROSTAT_VBE_IND_2010!$C$7:$C$732,"*"&amp;RIGHT($A191,3)&amp;"*",EUROSTAT_VBE_IND_2010!$D$7:$D$732,"3285*"))/1000</f>
        <v>0</v>
      </c>
      <c r="P191" s="17">
        <f>(SUMIFS(EUROSTAT_VBE_IND_2010!M$7:M$732,EUROSTAT_VBE_IND_2010!$B$7:$B$732,$D191,EUROSTAT_VBE_IND_2010!$C$7:$C$732,"*"&amp;RIGHT($A191,3)&amp;"*",EUROSTAT_VBE_IND_2010!$D$7:$D$732,"328*"))/1000-(SUMIFS(EUROSTAT_VBE_IND_2010!M$7:M$732,EUROSTAT_VBE_IND_2010!$B$7:$B$732,$D191,EUROSTAT_VBE_IND_2010!$C$7:$C$732,"*"&amp;RIGHT($A191,3)&amp;"*",EUROSTAT_VBE_IND_2010!$D$7:$D$732,"3285*"))/1000</f>
        <v>0</v>
      </c>
      <c r="Q191" s="17">
        <f>(SUMIFS(EUROSTAT_VBE_IND_2010!N$7:N$732,EUROSTAT_VBE_IND_2010!$B$7:$B$732,$D191,EUROSTAT_VBE_IND_2010!$C$7:$C$732,"*"&amp;RIGHT($A191,3)&amp;"*",EUROSTAT_VBE_IND_2010!$D$7:$D$732,"328*"))/1000-(SUMIFS(EUROSTAT_VBE_IND_2010!N$7:N$732,EUROSTAT_VBE_IND_2010!$B$7:$B$732,$D191,EUROSTAT_VBE_IND_2010!$C$7:$C$732,"*"&amp;RIGHT($A191,3)&amp;"*",EUROSTAT_VBE_IND_2010!$D$7:$D$732,"3285*"))/1000</f>
        <v>0</v>
      </c>
      <c r="R191" s="17">
        <f>(SUMIFS(EUROSTAT_VBE_IND_2010!O$7:O$732,EUROSTAT_VBE_IND_2010!$B$7:$B$732,$D191,EUROSTAT_VBE_IND_2010!$C$7:$C$732,"*"&amp;RIGHT($A191,3)&amp;"*",EUROSTAT_VBE_IND_2010!$D$7:$D$732,"328*"))/1000-(SUMIFS(EUROSTAT_VBE_IND_2010!O$7:O$732,EUROSTAT_VBE_IND_2010!$B$7:$B$732,$D191,EUROSTAT_VBE_IND_2010!$C$7:$C$732,"*"&amp;RIGHT($A191,3)&amp;"*",EUROSTAT_VBE_IND_2010!$D$7:$D$732,"3285*"))/1000</f>
        <v>0</v>
      </c>
      <c r="S191" s="17">
        <f>(SUMIFS(EUROSTAT_VBE_IND_2010!P$7:P$732,EUROSTAT_VBE_IND_2010!$B$7:$B$732,$D191,EUROSTAT_VBE_IND_2010!$C$7:$C$732,"*"&amp;RIGHT($A191,3)&amp;"*",EUROSTAT_VBE_IND_2010!$D$7:$D$732,"328*"))/1000-(SUMIFS(EUROSTAT_VBE_IND_2010!P$7:P$732,EUROSTAT_VBE_IND_2010!$B$7:$B$732,$D191,EUROSTAT_VBE_IND_2010!$C$7:$C$732,"*"&amp;RIGHT($A191,3)&amp;"*",EUROSTAT_VBE_IND_2010!$D$7:$D$732,"3285*"))/1000</f>
        <v>0</v>
      </c>
      <c r="T191" s="17">
        <f>(SUMIFS(EUROSTAT_VBE_IND_2010!Q$7:Q$732,EUROSTAT_VBE_IND_2010!$B$7:$B$732,$D191,EUROSTAT_VBE_IND_2010!$C$7:$C$732,"*"&amp;RIGHT($A191,3)&amp;"*",EUROSTAT_VBE_IND_2010!$D$7:$D$732,"328*"))/1000-(SUMIFS(EUROSTAT_VBE_IND_2010!Q$7:Q$732,EUROSTAT_VBE_IND_2010!$B$7:$B$732,$D191,EUROSTAT_VBE_IND_2010!$C$7:$C$732,"*"&amp;RIGHT($A191,3)&amp;"*",EUROSTAT_VBE_IND_2010!$D$7:$D$732,"3285*"))/1000</f>
        <v>0</v>
      </c>
      <c r="U191" s="17">
        <f>(SUMIFS(EUROSTAT_VBE_IND_2010!R$7:R$732,EUROSTAT_VBE_IND_2010!$B$7:$B$732,$D191,EUROSTAT_VBE_IND_2010!$C$7:$C$732,"*"&amp;RIGHT($A191,3)&amp;"*",EUROSTAT_VBE_IND_2010!$D$7:$D$732,"328*"))/1000-(SUMIFS(EUROSTAT_VBE_IND_2010!R$7:R$732,EUROSTAT_VBE_IND_2010!$B$7:$B$732,$D191,EUROSTAT_VBE_IND_2010!$C$7:$C$732,"*"&amp;RIGHT($A191,3)&amp;"*",EUROSTAT_VBE_IND_2010!$D$7:$D$732,"3285*"))/1000</f>
        <v>0</v>
      </c>
      <c r="V191" s="17">
        <f>(SUMIFS(EUROSTAT_VBE_IND_2010!S$7:S$732,EUROSTAT_VBE_IND_2010!$B$7:$B$732,$D191,EUROSTAT_VBE_IND_2010!$C$7:$C$732,"*"&amp;RIGHT($A191,3)&amp;"*",EUROSTAT_VBE_IND_2010!$D$7:$D$732,"328*"))/1000-(SUMIFS(EUROSTAT_VBE_IND_2010!S$7:S$732,EUROSTAT_VBE_IND_2010!$B$7:$B$732,$D191,EUROSTAT_VBE_IND_2010!$C$7:$C$732,"*"&amp;RIGHT($A191,3)&amp;"*",EUROSTAT_VBE_IND_2010!$D$7:$D$732,"3285*"))/1000</f>
        <v>0</v>
      </c>
      <c r="W191" s="17">
        <f>(SUMIFS(EUROSTAT_VBE_IND_2010!T$7:T$732,EUROSTAT_VBE_IND_2010!$B$7:$B$732,$D191,EUROSTAT_VBE_IND_2010!$C$7:$C$732,"*"&amp;RIGHT($A191,3)&amp;"*",EUROSTAT_VBE_IND_2010!$D$7:$D$732,"328*"))/1000-(SUMIFS(EUROSTAT_VBE_IND_2010!T$7:T$732,EUROSTAT_VBE_IND_2010!$B$7:$B$732,$D191,EUROSTAT_VBE_IND_2010!$C$7:$C$732,"*"&amp;RIGHT($A191,3)&amp;"*",EUROSTAT_VBE_IND_2010!$D$7:$D$732,"3285*"))/1000</f>
        <v>0</v>
      </c>
      <c r="X191" s="17">
        <f>(SUMIFS(EUROSTAT_VBE_IND_2010!U$7:U$732,EUROSTAT_VBE_IND_2010!$B$7:$B$732,$D191,EUROSTAT_VBE_IND_2010!$C$7:$C$732,"*"&amp;RIGHT($A191,3)&amp;"*",EUROSTAT_VBE_IND_2010!$D$7:$D$732,"328*"))/1000-(SUMIFS(EUROSTAT_VBE_IND_2010!U$7:U$732,EUROSTAT_VBE_IND_2010!$B$7:$B$732,$D191,EUROSTAT_VBE_IND_2010!$C$7:$C$732,"*"&amp;RIGHT($A191,3)&amp;"*",EUROSTAT_VBE_IND_2010!$D$7:$D$732,"3285*"))/1000</f>
        <v>0</v>
      </c>
      <c r="Y191" s="17">
        <f>(SUMIFS(EUROSTAT_VBE_IND_2010!V$7:V$732,EUROSTAT_VBE_IND_2010!$B$7:$B$732,$D191,EUROSTAT_VBE_IND_2010!$C$7:$C$732,"*"&amp;RIGHT($A191,3)&amp;"*",EUROSTAT_VBE_IND_2010!$D$7:$D$732,"328*"))/1000-(SUMIFS(EUROSTAT_VBE_IND_2010!V$7:V$732,EUROSTAT_VBE_IND_2010!$B$7:$B$732,$D191,EUROSTAT_VBE_IND_2010!$C$7:$C$732,"*"&amp;RIGHT($A191,3)&amp;"*",EUROSTAT_VBE_IND_2010!$D$7:$D$732,"3285*"))/1000</f>
        <v>0</v>
      </c>
      <c r="Z191" s="17">
        <f>(SUMIFS(EUROSTAT_VBE_IND_2010!W$7:W$732,EUROSTAT_VBE_IND_2010!$B$7:$B$732,$D191,EUROSTAT_VBE_IND_2010!$C$7:$C$732,"*"&amp;RIGHT($A191,3)&amp;"*",EUROSTAT_VBE_IND_2010!$D$7:$D$732,"328*"))/1000-(SUMIFS(EUROSTAT_VBE_IND_2010!W$7:W$732,EUROSTAT_VBE_IND_2010!$B$7:$B$732,$D191,EUROSTAT_VBE_IND_2010!$C$7:$C$732,"*"&amp;RIGHT($A191,3)&amp;"*",EUROSTAT_VBE_IND_2010!$D$7:$D$732,"3285*"))/1000</f>
        <v>0</v>
      </c>
      <c r="AA191" s="17">
        <f>(SUMIFS(EUROSTAT_VBE_IND_2010!X$7:X$732,EUROSTAT_VBE_IND_2010!$B$7:$B$732,$D191,EUROSTAT_VBE_IND_2010!$C$7:$C$732,"*"&amp;RIGHT($A191,3)&amp;"*",EUROSTAT_VBE_IND_2010!$D$7:$D$732,"328*"))/1000-(SUMIFS(EUROSTAT_VBE_IND_2010!X$7:X$732,EUROSTAT_VBE_IND_2010!$B$7:$B$732,$D191,EUROSTAT_VBE_IND_2010!$C$7:$C$732,"*"&amp;RIGHT($A191,3)&amp;"*",EUROSTAT_VBE_IND_2010!$D$7:$D$732,"3285*"))/1000</f>
        <v>0</v>
      </c>
      <c r="AB191" s="17">
        <f>(SUMIFS(EUROSTAT_VBE_IND_2010!AA$7:AA$732,EUROSTAT_VBE_IND_2010!$B$7:$B$732,$D191,EUROSTAT_VBE_IND_2010!$C$7:$C$732,"*"&amp;RIGHT($A191,3)&amp;"*",EUROSTAT_VBE_IND_2010!$D$7:$D$732,"328*"))/1000-(SUMIFS(EUROSTAT_VBE_IND_2010!AA$7:AA$732,EUROSTAT_VBE_IND_2010!$B$7:$B$732,$D191,EUROSTAT_VBE_IND_2010!$C$7:$C$732,"*"&amp;RIGHT($A191,3)&amp;"*",EUROSTAT_VBE_IND_2010!$D$7:$D$732,"3285*"))/1000</f>
        <v>0</v>
      </c>
      <c r="AC191" s="17">
        <f>(SUMIFS(EUROSTAT_VBE_IND_2010!AB$7:AB$732,EUROSTAT_VBE_IND_2010!$B$7:$B$732,$D191,EUROSTAT_VBE_IND_2010!$C$7:$C$732,"*"&amp;RIGHT($A191,3)&amp;"*",EUROSTAT_VBE_IND_2010!$D$7:$D$732,"328*"))/1000-(SUMIFS(EUROSTAT_VBE_IND_2010!AB$7:AB$732,EUROSTAT_VBE_IND_2010!$B$7:$B$732,$D191,EUROSTAT_VBE_IND_2010!$C$7:$C$732,"*"&amp;RIGHT($A191,3)&amp;"*",EUROSTAT_VBE_IND_2010!$D$7:$D$732,"3285*"))/1000</f>
        <v>0</v>
      </c>
      <c r="AD191" s="17">
        <f>(SUMIFS(EUROSTAT_VBE_IND_2010!AC$7:AC$732,EUROSTAT_VBE_IND_2010!$B$7:$B$732,$D191,EUROSTAT_VBE_IND_2010!$C$7:$C$732,"*"&amp;RIGHT($A191,3)&amp;"*",EUROSTAT_VBE_IND_2010!$D$7:$D$732,"328*"))/1000-(SUMIFS(EUROSTAT_VBE_IND_2010!AC$7:AC$732,EUROSTAT_VBE_IND_2010!$B$7:$B$732,$D191,EUROSTAT_VBE_IND_2010!$C$7:$C$732,"*"&amp;RIGHT($A191,3)&amp;"*",EUROSTAT_VBE_IND_2010!$D$7:$D$732,"3285*"))/1000</f>
        <v>0</v>
      </c>
      <c r="AE191" s="17">
        <f>(SUMIFS(EUROSTAT_VBE_IND_2010!AD$7:AD$732,EUROSTAT_VBE_IND_2010!$B$7:$B$732,$D191,EUROSTAT_VBE_IND_2010!$C$7:$C$732,"*"&amp;RIGHT($A191,3)&amp;"*",EUROSTAT_VBE_IND_2010!$D$7:$D$732,"328*"))/1000-(SUMIFS(EUROSTAT_VBE_IND_2010!AD$7:AD$732,EUROSTAT_VBE_IND_2010!$B$7:$B$732,$D191,EUROSTAT_VBE_IND_2010!$C$7:$C$732,"*"&amp;RIGHT($A191,3)&amp;"*",EUROSTAT_VBE_IND_2010!$D$7:$D$732,"3285*"))/1000</f>
        <v>0</v>
      </c>
      <c r="AF191" s="17">
        <f>(SUMIFS(EUROSTAT_VBE_IND_2010!AE$7:AE$732,EUROSTAT_VBE_IND_2010!$B$7:$B$732,$D191,EUROSTAT_VBE_IND_2010!$C$7:$C$732,"*"&amp;RIGHT($A191,3)&amp;"*",EUROSTAT_VBE_IND_2010!$D$7:$D$732,"328*"))/1000-(SUMIFS(EUROSTAT_VBE_IND_2010!AE$7:AE$732,EUROSTAT_VBE_IND_2010!$B$7:$B$732,$D191,EUROSTAT_VBE_IND_2010!$C$7:$C$732,"*"&amp;RIGHT($A191,3)&amp;"*",EUROSTAT_VBE_IND_2010!$D$7:$D$732,"3285*"))/1000</f>
        <v>0</v>
      </c>
      <c r="AG191" s="17">
        <f>(SUMIFS(EUROSTAT_VBE_IND_2010!AF$7:AF$732,EUROSTAT_VBE_IND_2010!$B$7:$B$732,$D191,EUROSTAT_VBE_IND_2010!$C$7:$C$732,"*"&amp;RIGHT($A191,3)&amp;"*",EUROSTAT_VBE_IND_2010!$D$7:$D$732,"328*"))/1000-(SUMIFS(EUROSTAT_VBE_IND_2010!AF$7:AF$732,EUROSTAT_VBE_IND_2010!$B$7:$B$732,$D191,EUROSTAT_VBE_IND_2010!$C$7:$C$732,"*"&amp;RIGHT($A191,3)&amp;"*",EUROSTAT_VBE_IND_2010!$D$7:$D$732,"3285*"))/1000</f>
        <v>0</v>
      </c>
      <c r="AH191" s="17">
        <f>(SUMIFS(EUROSTAT_VBE_IND_2010!AH$7:AH$732,EUROSTAT_VBE_IND_2010!$B$7:$B$732,$D191,EUROSTAT_VBE_IND_2010!$C$7:$C$732,"*"&amp;RIGHT($A191,3)&amp;"*",EUROSTAT_VBE_IND_2010!$D$7:$D$732,"328*"))/1000-(SUMIFS(EUROSTAT_VBE_IND_2010!AH$7:AH$732,EUROSTAT_VBE_IND_2010!$B$7:$B$732,$D191,EUROSTAT_VBE_IND_2010!$C$7:$C$732,"*"&amp;RIGHT($A191,3)&amp;"*",EUROSTAT_VBE_IND_2010!$D$7:$D$732,"3285*"))/1000</f>
        <v>0</v>
      </c>
      <c r="AI191" s="17">
        <f>(SUMIFS(EUROSTAT_VBE_IND_2010!AI$7:AI$732,EUROSTAT_VBE_IND_2010!$B$7:$B$732,$D191,EUROSTAT_VBE_IND_2010!$C$7:$C$732,"*"&amp;RIGHT($A191,3)&amp;"*",EUROSTAT_VBE_IND_2010!$D$7:$D$732,"328*"))/1000-(SUMIFS(EUROSTAT_VBE_IND_2010!AI$7:AI$732,EUROSTAT_VBE_IND_2010!$B$7:$B$732,$D191,EUROSTAT_VBE_IND_2010!$C$7:$C$732,"*"&amp;RIGHT($A191,3)&amp;"*",EUROSTAT_VBE_IND_2010!$D$7:$D$732,"3285*"))/1000</f>
        <v>0</v>
      </c>
      <c r="AJ191" s="17">
        <f>(SUMIFS(EUROSTAT_VBE_IND_2010!AJ$7:AJ$732,EUROSTAT_VBE_IND_2010!$B$7:$B$732,$D191,EUROSTAT_VBE_IND_2010!$C$7:$C$732,"*"&amp;RIGHT($A191,3)&amp;"*",EUROSTAT_VBE_IND_2010!$D$7:$D$732,"328*"))/1000-(SUMIFS(EUROSTAT_VBE_IND_2010!AJ$7:AJ$732,EUROSTAT_VBE_IND_2010!$B$7:$B$732,$D191,EUROSTAT_VBE_IND_2010!$C$7:$C$732,"*"&amp;RIGHT($A191,3)&amp;"*",EUROSTAT_VBE_IND_2010!$D$7:$D$732,"3285*"))/1000</f>
        <v>0</v>
      </c>
      <c r="AK191" s="17">
        <f>(SUMIFS(EUROSTAT_VBE_IND_2010!AK$7:AK$732,EUROSTAT_VBE_IND_2010!$B$7:$B$732,$D191,EUROSTAT_VBE_IND_2010!$C$7:$C$732,"*"&amp;RIGHT($A191,3)&amp;"*",EUROSTAT_VBE_IND_2010!$D$7:$D$732,"328*"))/1000-(SUMIFS(EUROSTAT_VBE_IND_2010!AK$7:AK$732,EUROSTAT_VBE_IND_2010!$B$7:$B$732,$D191,EUROSTAT_VBE_IND_2010!$C$7:$C$732,"*"&amp;RIGHT($A191,3)&amp;"*",EUROSTAT_VBE_IND_2010!$D$7:$D$732,"3285*"))/1000</f>
        <v>0</v>
      </c>
      <c r="AL191" s="198">
        <f>SUMIFS('IEA Bal_AL-IND'!$D$30:$D$329,'IEA Bal_AL-IND'!$A$30:$A$329,"*"&amp;RIGHT($B191,8),'IEA Bal_AL-IND'!$C$30:$C$329,'Aggregated Balance-IND_2010'!$E191)</f>
        <v>0</v>
      </c>
      <c r="AM191" s="198">
        <f>SUMIFS('IEA Bal_BA-IND'!$D$30:$D$329,'IEA Bal_BA-IND'!$A$30:$A$329,"*"&amp;RIGHT($B191,8),'IEA Bal_BA-IND'!$C$30:$C$329,'Aggregated Balance-IND_2010'!$E191)</f>
        <v>0</v>
      </c>
      <c r="AN191" s="198">
        <f>SUMIFS('IEA Bal_KS-IND'!$D$30:$D$329,'IEA Bal_KS-IND'!$A$30:$A$329,"*"&amp;RIGHT($B191,8),'IEA Bal_KS-IND'!$C$30:$C$329,'Aggregated Balance-IND_2010'!$E191)</f>
        <v>0</v>
      </c>
      <c r="AO191" s="17">
        <f>(SUMIFS(EUROSTAT_VBE_IND_2010!Y$7:Y$732,EUROSTAT_VBE_IND_2010!$B$7:$B$732,$D191,EUROSTAT_VBE_IND_2010!$C$7:$C$732,"*"&amp;RIGHT($A191,3)&amp;"*",EUROSTAT_VBE_IND_2010!$D$7:$D$732,"328*"))/1000-(SUMIFS(EUROSTAT_VBE_IND_2010!Y$7:Y$732,EUROSTAT_VBE_IND_2010!$B$7:$B$732,$D191,EUROSTAT_VBE_IND_2010!$C$7:$C$732,"*"&amp;RIGHT($A191,3)&amp;"*",EUROSTAT_VBE_IND_2010!$D$7:$D$732,"3285*"))/1000</f>
        <v>0</v>
      </c>
      <c r="AP191" s="17">
        <f>(SUMIFS(EUROSTAT_VBE_IND_2010!Z$7:Z$732,EUROSTAT_VBE_IND_2010!$B$7:$B$732,$D191,EUROSTAT_VBE_IND_2010!$C$7:$C$732,"*"&amp;RIGHT($A191,3)&amp;"*",EUROSTAT_VBE_IND_2010!$D$7:$D$732,"328*"))/1000-(SUMIFS(EUROSTAT_VBE_IND_2010!Z$7:Z$732,EUROSTAT_VBE_IND_2010!$B$7:$B$732,$D191,EUROSTAT_VBE_IND_2010!$C$7:$C$732,"*"&amp;RIGHT($A191,3)&amp;"*",EUROSTAT_VBE_IND_2010!$D$7:$D$732,"3285*"))/1000</f>
        <v>0</v>
      </c>
      <c r="AQ191" s="17">
        <f>(SUMIFS(EUROSTAT_VBE_IND_2010!AG$7:AG$732,EUROSTAT_VBE_IND_2010!$B$7:$B$732,$D191,EUROSTAT_VBE_IND_2010!$C$7:$C$732,"*"&amp;RIGHT($A191,3)&amp;"*",EUROSTAT_VBE_IND_2010!$D$7:$D$732,"328*"))/1000-(SUMIFS(EUROSTAT_VBE_IND_2010!AG$7:AG$732,EUROSTAT_VBE_IND_2010!$B$7:$B$732,$D191,EUROSTAT_VBE_IND_2010!$C$7:$C$732,"*"&amp;RIGHT($A191,3)&amp;"*",EUROSTAT_VBE_IND_2010!$D$7:$D$732,"3285*"))/1000</f>
        <v>0</v>
      </c>
    </row>
    <row r="192" spans="1:43">
      <c r="A192" t="str">
        <f>LEFT(EUROSTAT_VBE_IND_2010!$C$241,8)</f>
        <v>B_101820</v>
      </c>
      <c r="B192" s="28" t="s">
        <v>300</v>
      </c>
      <c r="C192" t="s">
        <v>293</v>
      </c>
      <c r="D192" t="s">
        <v>126</v>
      </c>
      <c r="E192" t="s">
        <v>239</v>
      </c>
      <c r="F192" t="s">
        <v>259</v>
      </c>
      <c r="G192" s="17">
        <f>(SUMIFS(EUROSTAT_VBE_IND_2010!E$7:E$732,EUROSTAT_VBE_IND_2010!$B$7:$B$732,$D192,EUROSTAT_VBE_IND_2010!$C$7:$C$732,"*"&amp;RIGHT($A192,3)&amp;"*",EUROSTAT_VBE_IND_2010!$D$7:$D$732,"4100*"))/1000+(SUMIFS(EUROSTAT_VBE_IND_2010!E$7:E$732,EUROSTAT_VBE_IND_2010!$B$7:$B$732,$D192,EUROSTAT_VBE_IND_2010!$C$7:$C$732,"*"&amp;RIGHT($A192,3)&amp;"*",EUROSTAT_VBE_IND_2010!$D$7:$D$732,"4230*"))/1000+(SUMIFS(EUROSTAT_VBE_IND_2010!E$7:E$732,EUROSTAT_VBE_IND_2010!$B$7:$B$732,$D192,EUROSTAT_VBE_IND_2010!$C$7:$C$732,"*"&amp;RIGHT($A192,3)&amp;"*",EUROSTAT_VBE_IND_2010!$D$7:$D$732,"4240*"))/1000+(SUMIFS(EUROSTAT_VBE_IND_2010!E$7:E$732,EUROSTAT_VBE_IND_2010!$B$7:$B$732,$D192,EUROSTAT_VBE_IND_2010!$C$7:$C$732,"*"&amp;RIGHT($A192,3)&amp;"*",EUROSTAT_VBE_IND_2010!$D$7:$D$732,"3106*"))/1000</f>
        <v>13.495</v>
      </c>
      <c r="H192" s="17">
        <f>(SUMIFS(EUROSTAT_VBE_IND_2010!F$7:F$732,EUROSTAT_VBE_IND_2010!$B$7:$B$732,$D192,EUROSTAT_VBE_IND_2010!$C$7:$C$732,"*"&amp;RIGHT($A192,3)&amp;"*",EUROSTAT_VBE_IND_2010!$D$7:$D$732,"4100*"))/1000+(SUMIFS(EUROSTAT_VBE_IND_2010!F$7:F$732,EUROSTAT_VBE_IND_2010!$B$7:$B$732,$D192,EUROSTAT_VBE_IND_2010!$C$7:$C$732,"*"&amp;RIGHT($A192,3)&amp;"*",EUROSTAT_VBE_IND_2010!$D$7:$D$732,"4230*"))/1000+(SUMIFS(EUROSTAT_VBE_IND_2010!F$7:F$732,EUROSTAT_VBE_IND_2010!$B$7:$B$732,$D192,EUROSTAT_VBE_IND_2010!$C$7:$C$732,"*"&amp;RIGHT($A192,3)&amp;"*",EUROSTAT_VBE_IND_2010!$D$7:$D$732,"4240*"))/1000+(SUMIFS(EUROSTAT_VBE_IND_2010!F$7:F$732,EUROSTAT_VBE_IND_2010!$B$7:$B$732,$D192,EUROSTAT_VBE_IND_2010!$C$7:$C$732,"*"&amp;RIGHT($A192,3)&amp;"*",EUROSTAT_VBE_IND_2010!$D$7:$D$732,"3106*"))/1000</f>
        <v>8.281</v>
      </c>
      <c r="I192" s="17">
        <f>(SUMIFS(EUROSTAT_VBE_IND_2010!G$7:G$732,EUROSTAT_VBE_IND_2010!$B$7:$B$732,$D192,EUROSTAT_VBE_IND_2010!$C$7:$C$732,"*"&amp;RIGHT($A192,3)&amp;"*",EUROSTAT_VBE_IND_2010!$D$7:$D$732,"4100*"))/1000+(SUMIFS(EUROSTAT_VBE_IND_2010!G$7:G$732,EUROSTAT_VBE_IND_2010!$B$7:$B$732,$D192,EUROSTAT_VBE_IND_2010!$C$7:$C$732,"*"&amp;RIGHT($A192,3)&amp;"*",EUROSTAT_VBE_IND_2010!$D$7:$D$732,"4230*"))/1000+(SUMIFS(EUROSTAT_VBE_IND_2010!G$7:G$732,EUROSTAT_VBE_IND_2010!$B$7:$B$732,$D192,EUROSTAT_VBE_IND_2010!$C$7:$C$732,"*"&amp;RIGHT($A192,3)&amp;"*",EUROSTAT_VBE_IND_2010!$D$7:$D$732,"4240*"))/1000+(SUMIFS(EUROSTAT_VBE_IND_2010!G$7:G$732,EUROSTAT_VBE_IND_2010!$B$7:$B$732,$D192,EUROSTAT_VBE_IND_2010!$C$7:$C$732,"*"&amp;RIGHT($A192,3)&amp;"*",EUROSTAT_VBE_IND_2010!$D$7:$D$732,"3106*"))/1000</f>
        <v>8.404</v>
      </c>
      <c r="J192" s="198">
        <f>SUMIFS('IEA Bal_CH-IND'!$D$30:$D$329,'IEA Bal_CH-IND'!$A$30:$A$329,"*"&amp;RIGHT($B192,8),'IEA Bal_CH-IND'!$C$30:$C$329,'Aggregated Balance-IND_2010'!$E192)</f>
        <v>2.26916</v>
      </c>
      <c r="K192" s="17">
        <f>(SUMIFS(EUROSTAT_VBE_IND_2010!H$7:H$732,EUROSTAT_VBE_IND_2010!$B$7:$B$732,$D192,EUROSTAT_VBE_IND_2010!$C$7:$C$732,"*"&amp;RIGHT($A192,3)&amp;"*",EUROSTAT_VBE_IND_2010!$D$7:$D$732,"4100*"))/1000+(SUMIFS(EUROSTAT_VBE_IND_2010!H$7:H$732,EUROSTAT_VBE_IND_2010!$B$7:$B$732,$D192,EUROSTAT_VBE_IND_2010!$C$7:$C$732,"*"&amp;RIGHT($A192,3)&amp;"*",EUROSTAT_VBE_IND_2010!$D$7:$D$732,"4230*"))/1000+(SUMIFS(EUROSTAT_VBE_IND_2010!H$7:H$732,EUROSTAT_VBE_IND_2010!$B$7:$B$732,$D192,EUROSTAT_VBE_IND_2010!$C$7:$C$732,"*"&amp;RIGHT($A192,3)&amp;"*",EUROSTAT_VBE_IND_2010!$D$7:$D$732,"4240*"))/1000+(SUMIFS(EUROSTAT_VBE_IND_2010!H$7:H$732,EUROSTAT_VBE_IND_2010!$B$7:$B$732,$D192,EUROSTAT_VBE_IND_2010!$C$7:$C$732,"*"&amp;RIGHT($A192,3)&amp;"*",EUROSTAT_VBE_IND_2010!$D$7:$D$732,"3106*"))/1000</f>
        <v>0</v>
      </c>
      <c r="L192" s="17">
        <f>(SUMIFS(EUROSTAT_VBE_IND_2010!I$7:I$732,EUROSTAT_VBE_IND_2010!$B$7:$B$732,$D192,EUROSTAT_VBE_IND_2010!$C$7:$C$732,"*"&amp;RIGHT($A192,3)&amp;"*",EUROSTAT_VBE_IND_2010!$D$7:$D$732,"4100*"))/1000+(SUMIFS(EUROSTAT_VBE_IND_2010!I$7:I$732,EUROSTAT_VBE_IND_2010!$B$7:$B$732,$D192,EUROSTAT_VBE_IND_2010!$C$7:$C$732,"*"&amp;RIGHT($A192,3)&amp;"*",EUROSTAT_VBE_IND_2010!$D$7:$D$732,"4230*"))/1000+(SUMIFS(EUROSTAT_VBE_IND_2010!I$7:I$732,EUROSTAT_VBE_IND_2010!$B$7:$B$732,$D192,EUROSTAT_VBE_IND_2010!$C$7:$C$732,"*"&amp;RIGHT($A192,3)&amp;"*",EUROSTAT_VBE_IND_2010!$D$7:$D$732,"4240*"))/1000+(SUMIFS(EUROSTAT_VBE_IND_2010!I$7:I$732,EUROSTAT_VBE_IND_2010!$B$7:$B$732,$D192,EUROSTAT_VBE_IND_2010!$C$7:$C$732,"*"&amp;RIGHT($A192,3)&amp;"*",EUROSTAT_VBE_IND_2010!$D$7:$D$732,"3106*"))/1000</f>
        <v>22.37</v>
      </c>
      <c r="M192" s="17">
        <f>(SUMIFS(EUROSTAT_VBE_IND_2010!J$7:J$732,EUROSTAT_VBE_IND_2010!$B$7:$B$732,$D192,EUROSTAT_VBE_IND_2010!$C$7:$C$732,"*"&amp;RIGHT($A192,3)&amp;"*",EUROSTAT_VBE_IND_2010!$D$7:$D$732,"4100*"))/1000+(SUMIFS(EUROSTAT_VBE_IND_2010!J$7:J$732,EUROSTAT_VBE_IND_2010!$B$7:$B$732,$D192,EUROSTAT_VBE_IND_2010!$C$7:$C$732,"*"&amp;RIGHT($A192,3)&amp;"*",EUROSTAT_VBE_IND_2010!$D$7:$D$732,"4230*"))/1000+(SUMIFS(EUROSTAT_VBE_IND_2010!J$7:J$732,EUROSTAT_VBE_IND_2010!$B$7:$B$732,$D192,EUROSTAT_VBE_IND_2010!$C$7:$C$732,"*"&amp;RIGHT($A192,3)&amp;"*",EUROSTAT_VBE_IND_2010!$D$7:$D$732,"4240*"))/1000+(SUMIFS(EUROSTAT_VBE_IND_2010!J$7:J$732,EUROSTAT_VBE_IND_2010!$B$7:$B$732,$D192,EUROSTAT_VBE_IND_2010!$C$7:$C$732,"*"&amp;RIGHT($A192,3)&amp;"*",EUROSTAT_VBE_IND_2010!$D$7:$D$732,"3106*"))/1000</f>
        <v>102.503</v>
      </c>
      <c r="N192" s="17">
        <f>(SUMIFS(EUROSTAT_VBE_IND_2010!K$7:K$732,EUROSTAT_VBE_IND_2010!$B$7:$B$732,$D192,EUROSTAT_VBE_IND_2010!$C$7:$C$732,"*"&amp;RIGHT($A192,3)&amp;"*",EUROSTAT_VBE_IND_2010!$D$7:$D$732,"4100*"))/1000+(SUMIFS(EUROSTAT_VBE_IND_2010!K$7:K$732,EUROSTAT_VBE_IND_2010!$B$7:$B$732,$D192,EUROSTAT_VBE_IND_2010!$C$7:$C$732,"*"&amp;RIGHT($A192,3)&amp;"*",EUROSTAT_VBE_IND_2010!$D$7:$D$732,"4230*"))/1000+(SUMIFS(EUROSTAT_VBE_IND_2010!K$7:K$732,EUROSTAT_VBE_IND_2010!$B$7:$B$732,$D192,EUROSTAT_VBE_IND_2010!$C$7:$C$732,"*"&amp;RIGHT($A192,3)&amp;"*",EUROSTAT_VBE_IND_2010!$D$7:$D$732,"4240*"))/1000+(SUMIFS(EUROSTAT_VBE_IND_2010!K$7:K$732,EUROSTAT_VBE_IND_2010!$B$7:$B$732,$D192,EUROSTAT_VBE_IND_2010!$C$7:$C$732,"*"&amp;RIGHT($A192,3)&amp;"*",EUROSTAT_VBE_IND_2010!$D$7:$D$732,"3106*"))/1000</f>
        <v>3.156</v>
      </c>
      <c r="O192" s="17">
        <f>(SUMIFS(EUROSTAT_VBE_IND_2010!L$7:L$732,EUROSTAT_VBE_IND_2010!$B$7:$B$732,$D192,EUROSTAT_VBE_IND_2010!$C$7:$C$732,"*"&amp;RIGHT($A192,3)&amp;"*",EUROSTAT_VBE_IND_2010!$D$7:$D$732,"4100*"))/1000+(SUMIFS(EUROSTAT_VBE_IND_2010!L$7:L$732,EUROSTAT_VBE_IND_2010!$B$7:$B$732,$D192,EUROSTAT_VBE_IND_2010!$C$7:$C$732,"*"&amp;RIGHT($A192,3)&amp;"*",EUROSTAT_VBE_IND_2010!$D$7:$D$732,"4230*"))/1000+(SUMIFS(EUROSTAT_VBE_IND_2010!L$7:L$732,EUROSTAT_VBE_IND_2010!$B$7:$B$732,$D192,EUROSTAT_VBE_IND_2010!$C$7:$C$732,"*"&amp;RIGHT($A192,3)&amp;"*",EUROSTAT_VBE_IND_2010!$D$7:$D$732,"4240*"))/1000+(SUMIFS(EUROSTAT_VBE_IND_2010!L$7:L$732,EUROSTAT_VBE_IND_2010!$B$7:$B$732,$D192,EUROSTAT_VBE_IND_2010!$C$7:$C$732,"*"&amp;RIGHT($A192,3)&amp;"*",EUROSTAT_VBE_IND_2010!$D$7:$D$732,"3106*"))/1000</f>
        <v>0.756</v>
      </c>
      <c r="P192" s="17">
        <f>(SUMIFS(EUROSTAT_VBE_IND_2010!M$7:M$732,EUROSTAT_VBE_IND_2010!$B$7:$B$732,$D192,EUROSTAT_VBE_IND_2010!$C$7:$C$732,"*"&amp;RIGHT($A192,3)&amp;"*",EUROSTAT_VBE_IND_2010!$D$7:$D$732,"4100*"))/1000+(SUMIFS(EUROSTAT_VBE_IND_2010!M$7:M$732,EUROSTAT_VBE_IND_2010!$B$7:$B$732,$D192,EUROSTAT_VBE_IND_2010!$C$7:$C$732,"*"&amp;RIGHT($A192,3)&amp;"*",EUROSTAT_VBE_IND_2010!$D$7:$D$732,"4230*"))/1000+(SUMIFS(EUROSTAT_VBE_IND_2010!M$7:M$732,EUROSTAT_VBE_IND_2010!$B$7:$B$732,$D192,EUROSTAT_VBE_IND_2010!$C$7:$C$732,"*"&amp;RIGHT($A192,3)&amp;"*",EUROSTAT_VBE_IND_2010!$D$7:$D$732,"4240*"))/1000+(SUMIFS(EUROSTAT_VBE_IND_2010!M$7:M$732,EUROSTAT_VBE_IND_2010!$B$7:$B$732,$D192,EUROSTAT_VBE_IND_2010!$C$7:$C$732,"*"&amp;RIGHT($A192,3)&amp;"*",EUROSTAT_VBE_IND_2010!$D$7:$D$732,"3106*"))/1000</f>
        <v>2.52</v>
      </c>
      <c r="Q192" s="17">
        <f>(SUMIFS(EUROSTAT_VBE_IND_2010!N$7:N$732,EUROSTAT_VBE_IND_2010!$B$7:$B$732,$D192,EUROSTAT_VBE_IND_2010!$C$7:$C$732,"*"&amp;RIGHT($A192,3)&amp;"*",EUROSTAT_VBE_IND_2010!$D$7:$D$732,"4100*"))/1000+(SUMIFS(EUROSTAT_VBE_IND_2010!N$7:N$732,EUROSTAT_VBE_IND_2010!$B$7:$B$732,$D192,EUROSTAT_VBE_IND_2010!$C$7:$C$732,"*"&amp;RIGHT($A192,3)&amp;"*",EUROSTAT_VBE_IND_2010!$D$7:$D$732,"4230*"))/1000+(SUMIFS(EUROSTAT_VBE_IND_2010!N$7:N$732,EUROSTAT_VBE_IND_2010!$B$7:$B$732,$D192,EUROSTAT_VBE_IND_2010!$C$7:$C$732,"*"&amp;RIGHT($A192,3)&amp;"*",EUROSTAT_VBE_IND_2010!$D$7:$D$732,"4240*"))/1000+(SUMIFS(EUROSTAT_VBE_IND_2010!N$7:N$732,EUROSTAT_VBE_IND_2010!$B$7:$B$732,$D192,EUROSTAT_VBE_IND_2010!$C$7:$C$732,"*"&amp;RIGHT($A192,3)&amp;"*",EUROSTAT_VBE_IND_2010!$D$7:$D$732,"3106*"))/1000</f>
        <v>53.676</v>
      </c>
      <c r="R192" s="17">
        <f>(SUMIFS(EUROSTAT_VBE_IND_2010!O$7:O$732,EUROSTAT_VBE_IND_2010!$B$7:$B$732,$D192,EUROSTAT_VBE_IND_2010!$C$7:$C$732,"*"&amp;RIGHT($A192,3)&amp;"*",EUROSTAT_VBE_IND_2010!$D$7:$D$732,"4100*"))/1000+(SUMIFS(EUROSTAT_VBE_IND_2010!O$7:O$732,EUROSTAT_VBE_IND_2010!$B$7:$B$732,$D192,EUROSTAT_VBE_IND_2010!$C$7:$C$732,"*"&amp;RIGHT($A192,3)&amp;"*",EUROSTAT_VBE_IND_2010!$D$7:$D$732,"4230*"))/1000+(SUMIFS(EUROSTAT_VBE_IND_2010!O$7:O$732,EUROSTAT_VBE_IND_2010!$B$7:$B$732,$D192,EUROSTAT_VBE_IND_2010!$C$7:$C$732,"*"&amp;RIGHT($A192,3)&amp;"*",EUROSTAT_VBE_IND_2010!$D$7:$D$732,"4240*"))/1000+(SUMIFS(EUROSTAT_VBE_IND_2010!O$7:O$732,EUROSTAT_VBE_IND_2010!$B$7:$B$732,$D192,EUROSTAT_VBE_IND_2010!$C$7:$C$732,"*"&amp;RIGHT($A192,3)&amp;"*",EUROSTAT_VBE_IND_2010!$D$7:$D$732,"3106*"))/1000</f>
        <v>1.645</v>
      </c>
      <c r="S192" s="17">
        <f>(SUMIFS(EUROSTAT_VBE_IND_2010!P$7:P$732,EUROSTAT_VBE_IND_2010!$B$7:$B$732,$D192,EUROSTAT_VBE_IND_2010!$C$7:$C$732,"*"&amp;RIGHT($A192,3)&amp;"*",EUROSTAT_VBE_IND_2010!$D$7:$D$732,"4100*"))/1000+(SUMIFS(EUROSTAT_VBE_IND_2010!P$7:P$732,EUROSTAT_VBE_IND_2010!$B$7:$B$732,$D192,EUROSTAT_VBE_IND_2010!$C$7:$C$732,"*"&amp;RIGHT($A192,3)&amp;"*",EUROSTAT_VBE_IND_2010!$D$7:$D$732,"4230*"))/1000+(SUMIFS(EUROSTAT_VBE_IND_2010!P$7:P$732,EUROSTAT_VBE_IND_2010!$B$7:$B$732,$D192,EUROSTAT_VBE_IND_2010!$C$7:$C$732,"*"&amp;RIGHT($A192,3)&amp;"*",EUROSTAT_VBE_IND_2010!$D$7:$D$732,"4240*"))/1000+(SUMIFS(EUROSTAT_VBE_IND_2010!P$7:P$732,EUROSTAT_VBE_IND_2010!$B$7:$B$732,$D192,EUROSTAT_VBE_IND_2010!$C$7:$C$732,"*"&amp;RIGHT($A192,3)&amp;"*",EUROSTAT_VBE_IND_2010!$D$7:$D$732,"3106*"))/1000</f>
        <v>62.661</v>
      </c>
      <c r="T192" s="17">
        <f>(SUMIFS(EUROSTAT_VBE_IND_2010!Q$7:Q$732,EUROSTAT_VBE_IND_2010!$B$7:$B$732,$D192,EUROSTAT_VBE_IND_2010!$C$7:$C$732,"*"&amp;RIGHT($A192,3)&amp;"*",EUROSTAT_VBE_IND_2010!$D$7:$D$732,"4100*"))/1000+(SUMIFS(EUROSTAT_VBE_IND_2010!Q$7:Q$732,EUROSTAT_VBE_IND_2010!$B$7:$B$732,$D192,EUROSTAT_VBE_IND_2010!$C$7:$C$732,"*"&amp;RIGHT($A192,3)&amp;"*",EUROSTAT_VBE_IND_2010!$D$7:$D$732,"4230*"))/1000+(SUMIFS(EUROSTAT_VBE_IND_2010!Q$7:Q$732,EUROSTAT_VBE_IND_2010!$B$7:$B$732,$D192,EUROSTAT_VBE_IND_2010!$C$7:$C$732,"*"&amp;RIGHT($A192,3)&amp;"*",EUROSTAT_VBE_IND_2010!$D$7:$D$732,"4240*"))/1000+(SUMIFS(EUROSTAT_VBE_IND_2010!Q$7:Q$732,EUROSTAT_VBE_IND_2010!$B$7:$B$732,$D192,EUROSTAT_VBE_IND_2010!$C$7:$C$732,"*"&amp;RIGHT($A192,3)&amp;"*",EUROSTAT_VBE_IND_2010!$D$7:$D$732,"3106*"))/1000</f>
        <v>4.495</v>
      </c>
      <c r="U192" s="17">
        <f>(SUMIFS(EUROSTAT_VBE_IND_2010!R$7:R$732,EUROSTAT_VBE_IND_2010!$B$7:$B$732,$D192,EUROSTAT_VBE_IND_2010!$C$7:$C$732,"*"&amp;RIGHT($A192,3)&amp;"*",EUROSTAT_VBE_IND_2010!$D$7:$D$732,"4100*"))/1000+(SUMIFS(EUROSTAT_VBE_IND_2010!R$7:R$732,EUROSTAT_VBE_IND_2010!$B$7:$B$732,$D192,EUROSTAT_VBE_IND_2010!$C$7:$C$732,"*"&amp;RIGHT($A192,3)&amp;"*",EUROSTAT_VBE_IND_2010!$D$7:$D$732,"4230*"))/1000+(SUMIFS(EUROSTAT_VBE_IND_2010!R$7:R$732,EUROSTAT_VBE_IND_2010!$B$7:$B$732,$D192,EUROSTAT_VBE_IND_2010!$C$7:$C$732,"*"&amp;RIGHT($A192,3)&amp;"*",EUROSTAT_VBE_IND_2010!$D$7:$D$732,"4240*"))/1000+(SUMIFS(EUROSTAT_VBE_IND_2010!R$7:R$732,EUROSTAT_VBE_IND_2010!$B$7:$B$732,$D192,EUROSTAT_VBE_IND_2010!$C$7:$C$732,"*"&amp;RIGHT($A192,3)&amp;"*",EUROSTAT_VBE_IND_2010!$D$7:$D$732,"3106*"))/1000</f>
        <v>6.379</v>
      </c>
      <c r="V192" s="17">
        <f>(SUMIFS(EUROSTAT_VBE_IND_2010!S$7:S$732,EUROSTAT_VBE_IND_2010!$B$7:$B$732,$D192,EUROSTAT_VBE_IND_2010!$C$7:$C$732,"*"&amp;RIGHT($A192,3)&amp;"*",EUROSTAT_VBE_IND_2010!$D$7:$D$732,"4100*"))/1000+(SUMIFS(EUROSTAT_VBE_IND_2010!S$7:S$732,EUROSTAT_VBE_IND_2010!$B$7:$B$732,$D192,EUROSTAT_VBE_IND_2010!$C$7:$C$732,"*"&amp;RIGHT($A192,3)&amp;"*",EUROSTAT_VBE_IND_2010!$D$7:$D$732,"4230*"))/1000+(SUMIFS(EUROSTAT_VBE_IND_2010!S$7:S$732,EUROSTAT_VBE_IND_2010!$B$7:$B$732,$D192,EUROSTAT_VBE_IND_2010!$C$7:$C$732,"*"&amp;RIGHT($A192,3)&amp;"*",EUROSTAT_VBE_IND_2010!$D$7:$D$732,"4240*"))/1000+(SUMIFS(EUROSTAT_VBE_IND_2010!S$7:S$732,EUROSTAT_VBE_IND_2010!$B$7:$B$732,$D192,EUROSTAT_VBE_IND_2010!$C$7:$C$732,"*"&amp;RIGHT($A192,3)&amp;"*",EUROSTAT_VBE_IND_2010!$D$7:$D$732,"3106*"))/1000</f>
        <v>0.59</v>
      </c>
      <c r="W192" s="17">
        <f>(SUMIFS(EUROSTAT_VBE_IND_2010!T$7:T$732,EUROSTAT_VBE_IND_2010!$B$7:$B$732,$D192,EUROSTAT_VBE_IND_2010!$C$7:$C$732,"*"&amp;RIGHT($A192,3)&amp;"*",EUROSTAT_VBE_IND_2010!$D$7:$D$732,"4100*"))/1000+(SUMIFS(EUROSTAT_VBE_IND_2010!T$7:T$732,EUROSTAT_VBE_IND_2010!$B$7:$B$732,$D192,EUROSTAT_VBE_IND_2010!$C$7:$C$732,"*"&amp;RIGHT($A192,3)&amp;"*",EUROSTAT_VBE_IND_2010!$D$7:$D$732,"4230*"))/1000+(SUMIFS(EUROSTAT_VBE_IND_2010!T$7:T$732,EUROSTAT_VBE_IND_2010!$B$7:$B$732,$D192,EUROSTAT_VBE_IND_2010!$C$7:$C$732,"*"&amp;RIGHT($A192,3)&amp;"*",EUROSTAT_VBE_IND_2010!$D$7:$D$732,"4240*"))/1000+(SUMIFS(EUROSTAT_VBE_IND_2010!T$7:T$732,EUROSTAT_VBE_IND_2010!$B$7:$B$732,$D192,EUROSTAT_VBE_IND_2010!$C$7:$C$732,"*"&amp;RIGHT($A192,3)&amp;"*",EUROSTAT_VBE_IND_2010!$D$7:$D$732,"3106*"))/1000</f>
        <v>0</v>
      </c>
      <c r="X192" s="17">
        <f>(SUMIFS(EUROSTAT_VBE_IND_2010!U$7:U$732,EUROSTAT_VBE_IND_2010!$B$7:$B$732,$D192,EUROSTAT_VBE_IND_2010!$C$7:$C$732,"*"&amp;RIGHT($A192,3)&amp;"*",EUROSTAT_VBE_IND_2010!$D$7:$D$732,"4100*"))/1000+(SUMIFS(EUROSTAT_VBE_IND_2010!U$7:U$732,EUROSTAT_VBE_IND_2010!$B$7:$B$732,$D192,EUROSTAT_VBE_IND_2010!$C$7:$C$732,"*"&amp;RIGHT($A192,3)&amp;"*",EUROSTAT_VBE_IND_2010!$D$7:$D$732,"4230*"))/1000+(SUMIFS(EUROSTAT_VBE_IND_2010!U$7:U$732,EUROSTAT_VBE_IND_2010!$B$7:$B$732,$D192,EUROSTAT_VBE_IND_2010!$C$7:$C$732,"*"&amp;RIGHT($A192,3)&amp;"*",EUROSTAT_VBE_IND_2010!$D$7:$D$732,"4240*"))/1000+(SUMIFS(EUROSTAT_VBE_IND_2010!U$7:U$732,EUROSTAT_VBE_IND_2010!$B$7:$B$732,$D192,EUROSTAT_VBE_IND_2010!$C$7:$C$732,"*"&amp;RIGHT($A192,3)&amp;"*",EUROSTAT_VBE_IND_2010!$D$7:$D$732,"3106*"))/1000</f>
        <v>98.329</v>
      </c>
      <c r="Y192" s="17">
        <f>(SUMIFS(EUROSTAT_VBE_IND_2010!V$7:V$732,EUROSTAT_VBE_IND_2010!$B$7:$B$732,$D192,EUROSTAT_VBE_IND_2010!$C$7:$C$732,"*"&amp;RIGHT($A192,3)&amp;"*",EUROSTAT_VBE_IND_2010!$D$7:$D$732,"4100*"))/1000+(SUMIFS(EUROSTAT_VBE_IND_2010!V$7:V$732,EUROSTAT_VBE_IND_2010!$B$7:$B$732,$D192,EUROSTAT_VBE_IND_2010!$C$7:$C$732,"*"&amp;RIGHT($A192,3)&amp;"*",EUROSTAT_VBE_IND_2010!$D$7:$D$732,"4230*"))/1000+(SUMIFS(EUROSTAT_VBE_IND_2010!V$7:V$732,EUROSTAT_VBE_IND_2010!$B$7:$B$732,$D192,EUROSTAT_VBE_IND_2010!$C$7:$C$732,"*"&amp;RIGHT($A192,3)&amp;"*",EUROSTAT_VBE_IND_2010!$D$7:$D$732,"4240*"))/1000+(SUMIFS(EUROSTAT_VBE_IND_2010!V$7:V$732,EUROSTAT_VBE_IND_2010!$B$7:$B$732,$D192,EUROSTAT_VBE_IND_2010!$C$7:$C$732,"*"&amp;RIGHT($A192,3)&amp;"*",EUROSTAT_VBE_IND_2010!$D$7:$D$732,"3106*"))/1000</f>
        <v>0.904</v>
      </c>
      <c r="Z192" s="17">
        <f>(SUMIFS(EUROSTAT_VBE_IND_2010!W$7:W$732,EUROSTAT_VBE_IND_2010!$B$7:$B$732,$D192,EUROSTAT_VBE_IND_2010!$C$7:$C$732,"*"&amp;RIGHT($A192,3)&amp;"*",EUROSTAT_VBE_IND_2010!$D$7:$D$732,"4100*"))/1000+(SUMIFS(EUROSTAT_VBE_IND_2010!W$7:W$732,EUROSTAT_VBE_IND_2010!$B$7:$B$732,$D192,EUROSTAT_VBE_IND_2010!$C$7:$C$732,"*"&amp;RIGHT($A192,3)&amp;"*",EUROSTAT_VBE_IND_2010!$D$7:$D$732,"4230*"))/1000+(SUMIFS(EUROSTAT_VBE_IND_2010!W$7:W$732,EUROSTAT_VBE_IND_2010!$B$7:$B$732,$D192,EUROSTAT_VBE_IND_2010!$C$7:$C$732,"*"&amp;RIGHT($A192,3)&amp;"*",EUROSTAT_VBE_IND_2010!$D$7:$D$732,"4240*"))/1000+(SUMIFS(EUROSTAT_VBE_IND_2010!W$7:W$732,EUROSTAT_VBE_IND_2010!$B$7:$B$732,$D192,EUROSTAT_VBE_IND_2010!$C$7:$C$732,"*"&amp;RIGHT($A192,3)&amp;"*",EUROSTAT_VBE_IND_2010!$D$7:$D$732,"3106*"))/1000</f>
        <v>1.415</v>
      </c>
      <c r="AA192" s="17">
        <f>(SUMIFS(EUROSTAT_VBE_IND_2010!X$7:X$732,EUROSTAT_VBE_IND_2010!$B$7:$B$732,$D192,EUROSTAT_VBE_IND_2010!$C$7:$C$732,"*"&amp;RIGHT($A192,3)&amp;"*",EUROSTAT_VBE_IND_2010!$D$7:$D$732,"4100*"))/1000+(SUMIFS(EUROSTAT_VBE_IND_2010!X$7:X$732,EUROSTAT_VBE_IND_2010!$B$7:$B$732,$D192,EUROSTAT_VBE_IND_2010!$C$7:$C$732,"*"&amp;RIGHT($A192,3)&amp;"*",EUROSTAT_VBE_IND_2010!$D$7:$D$732,"4230*"))/1000+(SUMIFS(EUROSTAT_VBE_IND_2010!X$7:X$732,EUROSTAT_VBE_IND_2010!$B$7:$B$732,$D192,EUROSTAT_VBE_IND_2010!$C$7:$C$732,"*"&amp;RIGHT($A192,3)&amp;"*",EUROSTAT_VBE_IND_2010!$D$7:$D$732,"4240*"))/1000+(SUMIFS(EUROSTAT_VBE_IND_2010!X$7:X$732,EUROSTAT_VBE_IND_2010!$B$7:$B$732,$D192,EUROSTAT_VBE_IND_2010!$C$7:$C$732,"*"&amp;RIGHT($A192,3)&amp;"*",EUROSTAT_VBE_IND_2010!$D$7:$D$732,"3106*"))/1000</f>
        <v>1.008</v>
      </c>
      <c r="AB192" s="17">
        <f>(SUMIFS(EUROSTAT_VBE_IND_2010!AA$7:AA$732,EUROSTAT_VBE_IND_2010!$B$7:$B$732,$D192,EUROSTAT_VBE_IND_2010!$C$7:$C$732,"*"&amp;RIGHT($A192,3)&amp;"*",EUROSTAT_VBE_IND_2010!$D$7:$D$732,"4100*"))/1000+(SUMIFS(EUROSTAT_VBE_IND_2010!AA$7:AA$732,EUROSTAT_VBE_IND_2010!$B$7:$B$732,$D192,EUROSTAT_VBE_IND_2010!$C$7:$C$732,"*"&amp;RIGHT($A192,3)&amp;"*",EUROSTAT_VBE_IND_2010!$D$7:$D$732,"4230*"))/1000+(SUMIFS(EUROSTAT_VBE_IND_2010!AA$7:AA$732,EUROSTAT_VBE_IND_2010!$B$7:$B$732,$D192,EUROSTAT_VBE_IND_2010!$C$7:$C$732,"*"&amp;RIGHT($A192,3)&amp;"*",EUROSTAT_VBE_IND_2010!$D$7:$D$732,"4240*"))/1000+(SUMIFS(EUROSTAT_VBE_IND_2010!AA$7:AA$732,EUROSTAT_VBE_IND_2010!$B$7:$B$732,$D192,EUROSTAT_VBE_IND_2010!$C$7:$C$732,"*"&amp;RIGHT($A192,3)&amp;"*",EUROSTAT_VBE_IND_2010!$D$7:$D$732,"3106*"))/1000</f>
        <v>0</v>
      </c>
      <c r="AC192" s="17">
        <f>(SUMIFS(EUROSTAT_VBE_IND_2010!AB$7:AB$732,EUROSTAT_VBE_IND_2010!$B$7:$B$732,$D192,EUROSTAT_VBE_IND_2010!$C$7:$C$732,"*"&amp;RIGHT($A192,3)&amp;"*",EUROSTAT_VBE_IND_2010!$D$7:$D$732,"4100*"))/1000+(SUMIFS(EUROSTAT_VBE_IND_2010!AB$7:AB$732,EUROSTAT_VBE_IND_2010!$B$7:$B$732,$D192,EUROSTAT_VBE_IND_2010!$C$7:$C$732,"*"&amp;RIGHT($A192,3)&amp;"*",EUROSTAT_VBE_IND_2010!$D$7:$D$732,"4230*"))/1000+(SUMIFS(EUROSTAT_VBE_IND_2010!AB$7:AB$732,EUROSTAT_VBE_IND_2010!$B$7:$B$732,$D192,EUROSTAT_VBE_IND_2010!$C$7:$C$732,"*"&amp;RIGHT($A192,3)&amp;"*",EUROSTAT_VBE_IND_2010!$D$7:$D$732,"4240*"))/1000+(SUMIFS(EUROSTAT_VBE_IND_2010!AB$7:AB$732,EUROSTAT_VBE_IND_2010!$B$7:$B$732,$D192,EUROSTAT_VBE_IND_2010!$C$7:$C$732,"*"&amp;RIGHT($A192,3)&amp;"*",EUROSTAT_VBE_IND_2010!$D$7:$D$732,"3106*"))/1000</f>
        <v>22.465</v>
      </c>
      <c r="AD192" s="17">
        <f>(SUMIFS(EUROSTAT_VBE_IND_2010!AC$7:AC$732,EUROSTAT_VBE_IND_2010!$B$7:$B$732,$D192,EUROSTAT_VBE_IND_2010!$C$7:$C$732,"*"&amp;RIGHT($A192,3)&amp;"*",EUROSTAT_VBE_IND_2010!$D$7:$D$732,"4100*"))/1000+(SUMIFS(EUROSTAT_VBE_IND_2010!AC$7:AC$732,EUROSTAT_VBE_IND_2010!$B$7:$B$732,$D192,EUROSTAT_VBE_IND_2010!$C$7:$C$732,"*"&amp;RIGHT($A192,3)&amp;"*",EUROSTAT_VBE_IND_2010!$D$7:$D$732,"4230*"))/1000+(SUMIFS(EUROSTAT_VBE_IND_2010!AC$7:AC$732,EUROSTAT_VBE_IND_2010!$B$7:$B$732,$D192,EUROSTAT_VBE_IND_2010!$C$7:$C$732,"*"&amp;RIGHT($A192,3)&amp;"*",EUROSTAT_VBE_IND_2010!$D$7:$D$732,"4240*"))/1000+(SUMIFS(EUROSTAT_VBE_IND_2010!AC$7:AC$732,EUROSTAT_VBE_IND_2010!$B$7:$B$732,$D192,EUROSTAT_VBE_IND_2010!$C$7:$C$732,"*"&amp;RIGHT($A192,3)&amp;"*",EUROSTAT_VBE_IND_2010!$D$7:$D$732,"3106*"))/1000</f>
        <v>0.112</v>
      </c>
      <c r="AE192" s="17">
        <f>(SUMIFS(EUROSTAT_VBE_IND_2010!AD$7:AD$732,EUROSTAT_VBE_IND_2010!$B$7:$B$732,$D192,EUROSTAT_VBE_IND_2010!$C$7:$C$732,"*"&amp;RIGHT($A192,3)&amp;"*",EUROSTAT_VBE_IND_2010!$D$7:$D$732,"4100*"))/1000+(SUMIFS(EUROSTAT_VBE_IND_2010!AD$7:AD$732,EUROSTAT_VBE_IND_2010!$B$7:$B$732,$D192,EUROSTAT_VBE_IND_2010!$C$7:$C$732,"*"&amp;RIGHT($A192,3)&amp;"*",EUROSTAT_VBE_IND_2010!$D$7:$D$732,"4230*"))/1000+(SUMIFS(EUROSTAT_VBE_IND_2010!AD$7:AD$732,EUROSTAT_VBE_IND_2010!$B$7:$B$732,$D192,EUROSTAT_VBE_IND_2010!$C$7:$C$732,"*"&amp;RIGHT($A192,3)&amp;"*",EUROSTAT_VBE_IND_2010!$D$7:$D$732,"4240*"))/1000+(SUMIFS(EUROSTAT_VBE_IND_2010!AD$7:AD$732,EUROSTAT_VBE_IND_2010!$B$7:$B$732,$D192,EUROSTAT_VBE_IND_2010!$C$7:$C$732,"*"&amp;RIGHT($A192,3)&amp;"*",EUROSTAT_VBE_IND_2010!$D$7:$D$732,"3106*"))/1000</f>
        <v>42.894</v>
      </c>
      <c r="AF192" s="17">
        <f>(SUMIFS(EUROSTAT_VBE_IND_2010!AE$7:AE$732,EUROSTAT_VBE_IND_2010!$B$7:$B$732,$D192,EUROSTAT_VBE_IND_2010!$C$7:$C$732,"*"&amp;RIGHT($A192,3)&amp;"*",EUROSTAT_VBE_IND_2010!$D$7:$D$732,"4100*"))/1000+(SUMIFS(EUROSTAT_VBE_IND_2010!AE$7:AE$732,EUROSTAT_VBE_IND_2010!$B$7:$B$732,$D192,EUROSTAT_VBE_IND_2010!$C$7:$C$732,"*"&amp;RIGHT($A192,3)&amp;"*",EUROSTAT_VBE_IND_2010!$D$7:$D$732,"4230*"))/1000+(SUMIFS(EUROSTAT_VBE_IND_2010!AE$7:AE$732,EUROSTAT_VBE_IND_2010!$B$7:$B$732,$D192,EUROSTAT_VBE_IND_2010!$C$7:$C$732,"*"&amp;RIGHT($A192,3)&amp;"*",EUROSTAT_VBE_IND_2010!$D$7:$D$732,"4240*"))/1000+(SUMIFS(EUROSTAT_VBE_IND_2010!AE$7:AE$732,EUROSTAT_VBE_IND_2010!$B$7:$B$732,$D192,EUROSTAT_VBE_IND_2010!$C$7:$C$732,"*"&amp;RIGHT($A192,3)&amp;"*",EUROSTAT_VBE_IND_2010!$D$7:$D$732,"3106*"))/1000</f>
        <v>19.191</v>
      </c>
      <c r="AG192" s="17">
        <f>(SUMIFS(EUROSTAT_VBE_IND_2010!AF$7:AF$732,EUROSTAT_VBE_IND_2010!$B$7:$B$732,$D192,EUROSTAT_VBE_IND_2010!$C$7:$C$732,"*"&amp;RIGHT($A192,3)&amp;"*",EUROSTAT_VBE_IND_2010!$D$7:$D$732,"4100*"))/1000+(SUMIFS(EUROSTAT_VBE_IND_2010!AF$7:AF$732,EUROSTAT_VBE_IND_2010!$B$7:$B$732,$D192,EUROSTAT_VBE_IND_2010!$C$7:$C$732,"*"&amp;RIGHT($A192,3)&amp;"*",EUROSTAT_VBE_IND_2010!$D$7:$D$732,"4230*"))/1000+(SUMIFS(EUROSTAT_VBE_IND_2010!AF$7:AF$732,EUROSTAT_VBE_IND_2010!$B$7:$B$732,$D192,EUROSTAT_VBE_IND_2010!$C$7:$C$732,"*"&amp;RIGHT($A192,3)&amp;"*",EUROSTAT_VBE_IND_2010!$D$7:$D$732,"4240*"))/1000+(SUMIFS(EUROSTAT_VBE_IND_2010!AF$7:AF$732,EUROSTAT_VBE_IND_2010!$B$7:$B$732,$D192,EUROSTAT_VBE_IND_2010!$C$7:$C$732,"*"&amp;RIGHT($A192,3)&amp;"*",EUROSTAT_VBE_IND_2010!$D$7:$D$732,"3106*"))/1000</f>
        <v>10.446</v>
      </c>
      <c r="AH192" s="17">
        <f>(SUMIFS(EUROSTAT_VBE_IND_2010!AH$7:AH$732,EUROSTAT_VBE_IND_2010!$B$7:$B$732,$D192,EUROSTAT_VBE_IND_2010!$C$7:$C$732,"*"&amp;RIGHT($A192,3)&amp;"*",EUROSTAT_VBE_IND_2010!$D$7:$D$732,"4100*"))/1000+(SUMIFS(EUROSTAT_VBE_IND_2010!AH$7:AH$732,EUROSTAT_VBE_IND_2010!$B$7:$B$732,$D192,EUROSTAT_VBE_IND_2010!$C$7:$C$732,"*"&amp;RIGHT($A192,3)&amp;"*",EUROSTAT_VBE_IND_2010!$D$7:$D$732,"4230*"))/1000+(SUMIFS(EUROSTAT_VBE_IND_2010!AH$7:AH$732,EUROSTAT_VBE_IND_2010!$B$7:$B$732,$D192,EUROSTAT_VBE_IND_2010!$C$7:$C$732,"*"&amp;RIGHT($A192,3)&amp;"*",EUROSTAT_VBE_IND_2010!$D$7:$D$732,"4240*"))/1000+(SUMIFS(EUROSTAT_VBE_IND_2010!AH$7:AH$732,EUROSTAT_VBE_IND_2010!$B$7:$B$732,$D192,EUROSTAT_VBE_IND_2010!$C$7:$C$732,"*"&amp;RIGHT($A192,3)&amp;"*",EUROSTAT_VBE_IND_2010!$D$7:$D$732,"3106*"))/1000</f>
        <v>2.316</v>
      </c>
      <c r="AI192" s="17">
        <f>(SUMIFS(EUROSTAT_VBE_IND_2010!AI$7:AI$732,EUROSTAT_VBE_IND_2010!$B$7:$B$732,$D192,EUROSTAT_VBE_IND_2010!$C$7:$C$732,"*"&amp;RIGHT($A192,3)&amp;"*",EUROSTAT_VBE_IND_2010!$D$7:$D$732,"4100*"))/1000+(SUMIFS(EUROSTAT_VBE_IND_2010!AI$7:AI$732,EUROSTAT_VBE_IND_2010!$B$7:$B$732,$D192,EUROSTAT_VBE_IND_2010!$C$7:$C$732,"*"&amp;RIGHT($A192,3)&amp;"*",EUROSTAT_VBE_IND_2010!$D$7:$D$732,"4230*"))/1000+(SUMIFS(EUROSTAT_VBE_IND_2010!AI$7:AI$732,EUROSTAT_VBE_IND_2010!$B$7:$B$732,$D192,EUROSTAT_VBE_IND_2010!$C$7:$C$732,"*"&amp;RIGHT($A192,3)&amp;"*",EUROSTAT_VBE_IND_2010!$D$7:$D$732,"4240*"))/1000+(SUMIFS(EUROSTAT_VBE_IND_2010!AI$7:AI$732,EUROSTAT_VBE_IND_2010!$B$7:$B$732,$D192,EUROSTAT_VBE_IND_2010!$C$7:$C$732,"*"&amp;RIGHT($A192,3)&amp;"*",EUROSTAT_VBE_IND_2010!$D$7:$D$732,"3106*"))/1000</f>
        <v>3.882</v>
      </c>
      <c r="AJ192" s="17">
        <f>(SUMIFS(EUROSTAT_VBE_IND_2010!AJ$7:AJ$732,EUROSTAT_VBE_IND_2010!$B$7:$B$732,$D192,EUROSTAT_VBE_IND_2010!$C$7:$C$732,"*"&amp;RIGHT($A192,3)&amp;"*",EUROSTAT_VBE_IND_2010!$D$7:$D$732,"4100*"))/1000+(SUMIFS(EUROSTAT_VBE_IND_2010!AJ$7:AJ$732,EUROSTAT_VBE_IND_2010!$B$7:$B$732,$D192,EUROSTAT_VBE_IND_2010!$C$7:$C$732,"*"&amp;RIGHT($A192,3)&amp;"*",EUROSTAT_VBE_IND_2010!$D$7:$D$732,"4230*"))/1000+(SUMIFS(EUROSTAT_VBE_IND_2010!AJ$7:AJ$732,EUROSTAT_VBE_IND_2010!$B$7:$B$732,$D192,EUROSTAT_VBE_IND_2010!$C$7:$C$732,"*"&amp;RIGHT($A192,3)&amp;"*",EUROSTAT_VBE_IND_2010!$D$7:$D$732,"4240*"))/1000+(SUMIFS(EUROSTAT_VBE_IND_2010!AJ$7:AJ$732,EUROSTAT_VBE_IND_2010!$B$7:$B$732,$D192,EUROSTAT_VBE_IND_2010!$C$7:$C$732,"*"&amp;RIGHT($A192,3)&amp;"*",EUROSTAT_VBE_IND_2010!$D$7:$D$732,"3106*"))/1000</f>
        <v>6.873</v>
      </c>
      <c r="AK192" s="17">
        <f>(SUMIFS(EUROSTAT_VBE_IND_2010!AK$7:AK$732,EUROSTAT_VBE_IND_2010!$B$7:$B$732,$D192,EUROSTAT_VBE_IND_2010!$C$7:$C$732,"*"&amp;RIGHT($A192,3)&amp;"*",EUROSTAT_VBE_IND_2010!$D$7:$D$732,"4100*"))/1000+(SUMIFS(EUROSTAT_VBE_IND_2010!AK$7:AK$732,EUROSTAT_VBE_IND_2010!$B$7:$B$732,$D192,EUROSTAT_VBE_IND_2010!$C$7:$C$732,"*"&amp;RIGHT($A192,3)&amp;"*",EUROSTAT_VBE_IND_2010!$D$7:$D$732,"4230*"))/1000+(SUMIFS(EUROSTAT_VBE_IND_2010!AK$7:AK$732,EUROSTAT_VBE_IND_2010!$B$7:$B$732,$D192,EUROSTAT_VBE_IND_2010!$C$7:$C$732,"*"&amp;RIGHT($A192,3)&amp;"*",EUROSTAT_VBE_IND_2010!$D$7:$D$732,"4240*"))/1000+(SUMIFS(EUROSTAT_VBE_IND_2010!AK$7:AK$732,EUROSTAT_VBE_IND_2010!$B$7:$B$732,$D192,EUROSTAT_VBE_IND_2010!$C$7:$C$732,"*"&amp;RIGHT($A192,3)&amp;"*",EUROSTAT_VBE_IND_2010!$D$7:$D$732,"3106*"))/1000</f>
        <v>50.035</v>
      </c>
      <c r="AL192" s="198">
        <f>SUMIFS('IEA Bal_AL-IND'!$D$30:$D$329,'IEA Bal_AL-IND'!$A$30:$A$329,"*"&amp;RIGHT($B192,8),'IEA Bal_AL-IND'!$C$30:$C$329,'Aggregated Balance-IND_2010'!$E192)</f>
        <v>0</v>
      </c>
      <c r="AM192" s="198">
        <f>SUMIFS('IEA Bal_BA-IND'!$D$30:$D$329,'IEA Bal_BA-IND'!$A$30:$A$329,"*"&amp;RIGHT($B192,8),'IEA Bal_BA-IND'!$C$30:$C$329,'Aggregated Balance-IND_2010'!$E192)</f>
        <v>0.3995</v>
      </c>
      <c r="AN192" s="198">
        <f>SUMIFS('IEA Bal_KS-IND'!$D$30:$D$329,'IEA Bal_KS-IND'!$A$30:$A$329,"*"&amp;RIGHT($B192,8),'IEA Bal_KS-IND'!$C$30:$C$329,'Aggregated Balance-IND_2010'!$E192)</f>
        <v>0</v>
      </c>
      <c r="AO192" s="17">
        <f>(SUMIFS(EUROSTAT_VBE_IND_2010!Y$7:Y$732,EUROSTAT_VBE_IND_2010!$B$7:$B$732,$D192,EUROSTAT_VBE_IND_2010!$C$7:$C$732,"*"&amp;RIGHT($A192,3)&amp;"*",EUROSTAT_VBE_IND_2010!$D$7:$D$732,"4100*"))/1000+(SUMIFS(EUROSTAT_VBE_IND_2010!Y$7:Y$732,EUROSTAT_VBE_IND_2010!$B$7:$B$732,$D192,EUROSTAT_VBE_IND_2010!$C$7:$C$732,"*"&amp;RIGHT($A192,3)&amp;"*",EUROSTAT_VBE_IND_2010!$D$7:$D$732,"4230*"))/1000+(SUMIFS(EUROSTAT_VBE_IND_2010!Y$7:Y$732,EUROSTAT_VBE_IND_2010!$B$7:$B$732,$D192,EUROSTAT_VBE_IND_2010!$C$7:$C$732,"*"&amp;RIGHT($A192,3)&amp;"*",EUROSTAT_VBE_IND_2010!$D$7:$D$732,"4240*"))/1000+(SUMIFS(EUROSTAT_VBE_IND_2010!Y$7:Y$732,EUROSTAT_VBE_IND_2010!$B$7:$B$732,$D192,EUROSTAT_VBE_IND_2010!$C$7:$C$732,"*"&amp;RIGHT($A192,3)&amp;"*",EUROSTAT_VBE_IND_2010!$D$7:$D$732,"3106*"))/1000</f>
        <v>0</v>
      </c>
      <c r="AP192" s="17">
        <f>(SUMIFS(EUROSTAT_VBE_IND_2010!Z$7:Z$732,EUROSTAT_VBE_IND_2010!$B$7:$B$732,$D192,EUROSTAT_VBE_IND_2010!$C$7:$C$732,"*"&amp;RIGHT($A192,3)&amp;"*",EUROSTAT_VBE_IND_2010!$D$7:$D$732,"4100*"))/1000+(SUMIFS(EUROSTAT_VBE_IND_2010!Z$7:Z$732,EUROSTAT_VBE_IND_2010!$B$7:$B$732,$D192,EUROSTAT_VBE_IND_2010!$C$7:$C$732,"*"&amp;RIGHT($A192,3)&amp;"*",EUROSTAT_VBE_IND_2010!$D$7:$D$732,"4230*"))/1000+(SUMIFS(EUROSTAT_VBE_IND_2010!Z$7:Z$732,EUROSTAT_VBE_IND_2010!$B$7:$B$732,$D192,EUROSTAT_VBE_IND_2010!$C$7:$C$732,"*"&amp;RIGHT($A192,3)&amp;"*",EUROSTAT_VBE_IND_2010!$D$7:$D$732,"4240*"))/1000+(SUMIFS(EUROSTAT_VBE_IND_2010!Z$7:Z$732,EUROSTAT_VBE_IND_2010!$B$7:$B$732,$D192,EUROSTAT_VBE_IND_2010!$C$7:$C$732,"*"&amp;RIGHT($A192,3)&amp;"*",EUROSTAT_VBE_IND_2010!$D$7:$D$732,"3106*"))/1000</f>
        <v>0.058</v>
      </c>
      <c r="AQ192" s="17">
        <f>(SUMIFS(EUROSTAT_VBE_IND_2010!AG$7:AG$732,EUROSTAT_VBE_IND_2010!$B$7:$B$732,$D192,EUROSTAT_VBE_IND_2010!$C$7:$C$732,"*"&amp;RIGHT($A192,3)&amp;"*",EUROSTAT_VBE_IND_2010!$D$7:$D$732,"4100*"))/1000+(SUMIFS(EUROSTAT_VBE_IND_2010!AG$7:AG$732,EUROSTAT_VBE_IND_2010!$B$7:$B$732,$D192,EUROSTAT_VBE_IND_2010!$C$7:$C$732,"*"&amp;RIGHT($A192,3)&amp;"*",EUROSTAT_VBE_IND_2010!$D$7:$D$732,"4230*"))/1000+(SUMIFS(EUROSTAT_VBE_IND_2010!AG$7:AG$732,EUROSTAT_VBE_IND_2010!$B$7:$B$732,$D192,EUROSTAT_VBE_IND_2010!$C$7:$C$732,"*"&amp;RIGHT($A192,3)&amp;"*",EUROSTAT_VBE_IND_2010!$D$7:$D$732,"4240*"))/1000+(SUMIFS(EUROSTAT_VBE_IND_2010!AG$7:AG$732,EUROSTAT_VBE_IND_2010!$B$7:$B$732,$D192,EUROSTAT_VBE_IND_2010!$C$7:$C$732,"*"&amp;RIGHT($A192,3)&amp;"*",EUROSTAT_VBE_IND_2010!$D$7:$D$732,"3106*"))/1000</f>
        <v>12.761</v>
      </c>
    </row>
    <row r="193" spans="1:43">
      <c r="A193" t="str">
        <f>LEFT(EUROSTAT_VBE_IND_2010!$C$241,8)</f>
        <v>B_101820</v>
      </c>
      <c r="B193" s="28" t="s">
        <v>300</v>
      </c>
      <c r="C193" t="s">
        <v>293</v>
      </c>
      <c r="D193" t="s">
        <v>126</v>
      </c>
      <c r="E193" t="s">
        <v>240</v>
      </c>
      <c r="F193" t="s">
        <v>260</v>
      </c>
      <c r="G193" s="17">
        <f>(SUMIFS(EUROSTAT_VBE_IND_2010!E$7:E$732,EUROSTAT_VBE_IND_2010!$B$7:$B$732,$D193,EUROSTAT_VBE_IND_2010!$C$7:$C$732,"*"&amp;RIGHT($A193,3)&amp;"*",EUROSTAT_VBE_IND_2010!$D$7:$D$732,"421*"))/1000</f>
        <v>0</v>
      </c>
      <c r="H193" s="17">
        <f>(SUMIFS(EUROSTAT_VBE_IND_2010!F$7:F$732,EUROSTAT_VBE_IND_2010!$B$7:$B$732,$D193,EUROSTAT_VBE_IND_2010!$C$7:$C$732,"*"&amp;RIGHT($A193,3)&amp;"*",EUROSTAT_VBE_IND_2010!$D$7:$D$732,"421*"))/1000</f>
        <v>0</v>
      </c>
      <c r="I193" s="17">
        <f>(SUMIFS(EUROSTAT_VBE_IND_2010!G$7:G$732,EUROSTAT_VBE_IND_2010!$B$7:$B$732,$D193,EUROSTAT_VBE_IND_2010!$C$7:$C$732,"*"&amp;RIGHT($A193,3)&amp;"*",EUROSTAT_VBE_IND_2010!$D$7:$D$732,"421*"))/1000</f>
        <v>0</v>
      </c>
      <c r="J193" s="198">
        <f>SUMIFS('IEA Bal_CH-IND'!$D$30:$D$329,'IEA Bal_CH-IND'!$A$30:$A$329,"*"&amp;RIGHT($B193,8),'IEA Bal_CH-IND'!$C$30:$C$329,'Aggregated Balance-IND_2010'!$E193)</f>
        <v>0</v>
      </c>
      <c r="K193" s="17">
        <f>(SUMIFS(EUROSTAT_VBE_IND_2010!H$7:H$732,EUROSTAT_VBE_IND_2010!$B$7:$B$732,$D193,EUROSTAT_VBE_IND_2010!$C$7:$C$732,"*"&amp;RIGHT($A193,3)&amp;"*",EUROSTAT_VBE_IND_2010!$D$7:$D$732,"421*"))/1000</f>
        <v>0</v>
      </c>
      <c r="L193" s="17">
        <f>(SUMIFS(EUROSTAT_VBE_IND_2010!I$7:I$732,EUROSTAT_VBE_IND_2010!$B$7:$B$732,$D193,EUROSTAT_VBE_IND_2010!$C$7:$C$732,"*"&amp;RIGHT($A193,3)&amp;"*",EUROSTAT_VBE_IND_2010!$D$7:$D$732,"421*"))/1000</f>
        <v>0.043</v>
      </c>
      <c r="M193" s="17">
        <f>(SUMIFS(EUROSTAT_VBE_IND_2010!J$7:J$732,EUROSTAT_VBE_IND_2010!$B$7:$B$732,$D193,EUROSTAT_VBE_IND_2010!$C$7:$C$732,"*"&amp;RIGHT($A193,3)&amp;"*",EUROSTAT_VBE_IND_2010!$D$7:$D$732,"421*"))/1000</f>
        <v>0.107</v>
      </c>
      <c r="N193" s="17">
        <f>(SUMIFS(EUROSTAT_VBE_IND_2010!K$7:K$732,EUROSTAT_VBE_IND_2010!$B$7:$B$732,$D193,EUROSTAT_VBE_IND_2010!$C$7:$C$732,"*"&amp;RIGHT($A193,3)&amp;"*",EUROSTAT_VBE_IND_2010!$D$7:$D$732,"421*"))/1000</f>
        <v>0</v>
      </c>
      <c r="O193" s="17">
        <f>(SUMIFS(EUROSTAT_VBE_IND_2010!L$7:L$732,EUROSTAT_VBE_IND_2010!$B$7:$B$732,$D193,EUROSTAT_VBE_IND_2010!$C$7:$C$732,"*"&amp;RIGHT($A193,3)&amp;"*",EUROSTAT_VBE_IND_2010!$D$7:$D$732,"421*"))/1000</f>
        <v>0</v>
      </c>
      <c r="P193" s="17">
        <f>(SUMIFS(EUROSTAT_VBE_IND_2010!M$7:M$732,EUROSTAT_VBE_IND_2010!$B$7:$B$732,$D193,EUROSTAT_VBE_IND_2010!$C$7:$C$732,"*"&amp;RIGHT($A193,3)&amp;"*",EUROSTAT_VBE_IND_2010!$D$7:$D$732,"421*"))/1000</f>
        <v>0</v>
      </c>
      <c r="Q193" s="17">
        <f>(SUMIFS(EUROSTAT_VBE_IND_2010!N$7:N$732,EUROSTAT_VBE_IND_2010!$B$7:$B$732,$D193,EUROSTAT_VBE_IND_2010!$C$7:$C$732,"*"&amp;RIGHT($A193,3)&amp;"*",EUROSTAT_VBE_IND_2010!$D$7:$D$732,"421*"))/1000</f>
        <v>0</v>
      </c>
      <c r="R193" s="17">
        <f>(SUMIFS(EUROSTAT_VBE_IND_2010!O$7:O$732,EUROSTAT_VBE_IND_2010!$B$7:$B$732,$D193,EUROSTAT_VBE_IND_2010!$C$7:$C$732,"*"&amp;RIGHT($A193,3)&amp;"*",EUROSTAT_VBE_IND_2010!$D$7:$D$732,"421*"))/1000</f>
        <v>0.717</v>
      </c>
      <c r="S193" s="17">
        <f>(SUMIFS(EUROSTAT_VBE_IND_2010!P$7:P$732,EUROSTAT_VBE_IND_2010!$B$7:$B$732,$D193,EUROSTAT_VBE_IND_2010!$C$7:$C$732,"*"&amp;RIGHT($A193,3)&amp;"*",EUROSTAT_VBE_IND_2010!$D$7:$D$732,"421*"))/1000</f>
        <v>0</v>
      </c>
      <c r="T193" s="17">
        <f>(SUMIFS(EUROSTAT_VBE_IND_2010!Q$7:Q$732,EUROSTAT_VBE_IND_2010!$B$7:$B$732,$D193,EUROSTAT_VBE_IND_2010!$C$7:$C$732,"*"&amp;RIGHT($A193,3)&amp;"*",EUROSTAT_VBE_IND_2010!$D$7:$D$732,"421*"))/1000</f>
        <v>0</v>
      </c>
      <c r="U193" s="17">
        <f>(SUMIFS(EUROSTAT_VBE_IND_2010!R$7:R$732,EUROSTAT_VBE_IND_2010!$B$7:$B$732,$D193,EUROSTAT_VBE_IND_2010!$C$7:$C$732,"*"&amp;RIGHT($A193,3)&amp;"*",EUROSTAT_VBE_IND_2010!$D$7:$D$732,"421*"))/1000</f>
        <v>0</v>
      </c>
      <c r="V193" s="17">
        <f>(SUMIFS(EUROSTAT_VBE_IND_2010!S$7:S$732,EUROSTAT_VBE_IND_2010!$B$7:$B$732,$D193,EUROSTAT_VBE_IND_2010!$C$7:$C$732,"*"&amp;RIGHT($A193,3)&amp;"*",EUROSTAT_VBE_IND_2010!$D$7:$D$732,"421*"))/1000</f>
        <v>0</v>
      </c>
      <c r="W193" s="17">
        <f>(SUMIFS(EUROSTAT_VBE_IND_2010!T$7:T$732,EUROSTAT_VBE_IND_2010!$B$7:$B$732,$D193,EUROSTAT_VBE_IND_2010!$C$7:$C$732,"*"&amp;RIGHT($A193,3)&amp;"*",EUROSTAT_VBE_IND_2010!$D$7:$D$732,"421*"))/1000</f>
        <v>0</v>
      </c>
      <c r="X193" s="17">
        <f>(SUMIFS(EUROSTAT_VBE_IND_2010!U$7:U$732,EUROSTAT_VBE_IND_2010!$B$7:$B$732,$D193,EUROSTAT_VBE_IND_2010!$C$7:$C$732,"*"&amp;RIGHT($A193,3)&amp;"*",EUROSTAT_VBE_IND_2010!$D$7:$D$732,"421*"))/1000</f>
        <v>0</v>
      </c>
      <c r="Y193" s="17">
        <f>(SUMIFS(EUROSTAT_VBE_IND_2010!V$7:V$732,EUROSTAT_VBE_IND_2010!$B$7:$B$732,$D193,EUROSTAT_VBE_IND_2010!$C$7:$C$732,"*"&amp;RIGHT($A193,3)&amp;"*",EUROSTAT_VBE_IND_2010!$D$7:$D$732,"421*"))/1000</f>
        <v>0</v>
      </c>
      <c r="Z193" s="17">
        <f>(SUMIFS(EUROSTAT_VBE_IND_2010!W$7:W$732,EUROSTAT_VBE_IND_2010!$B$7:$B$732,$D193,EUROSTAT_VBE_IND_2010!$C$7:$C$732,"*"&amp;RIGHT($A193,3)&amp;"*",EUROSTAT_VBE_IND_2010!$D$7:$D$732,"421*"))/1000</f>
        <v>0</v>
      </c>
      <c r="AA193" s="17">
        <f>(SUMIFS(EUROSTAT_VBE_IND_2010!X$7:X$732,EUROSTAT_VBE_IND_2010!$B$7:$B$732,$D193,EUROSTAT_VBE_IND_2010!$C$7:$C$732,"*"&amp;RIGHT($A193,3)&amp;"*",EUROSTAT_VBE_IND_2010!$D$7:$D$732,"421*"))/1000</f>
        <v>0</v>
      </c>
      <c r="AB193" s="17">
        <f>(SUMIFS(EUROSTAT_VBE_IND_2010!AA$7:AA$732,EUROSTAT_VBE_IND_2010!$B$7:$B$732,$D193,EUROSTAT_VBE_IND_2010!$C$7:$C$732,"*"&amp;RIGHT($A193,3)&amp;"*",EUROSTAT_VBE_IND_2010!$D$7:$D$732,"421*"))/1000</f>
        <v>0</v>
      </c>
      <c r="AC193" s="17">
        <f>(SUMIFS(EUROSTAT_VBE_IND_2010!AB$7:AB$732,EUROSTAT_VBE_IND_2010!$B$7:$B$732,$D193,EUROSTAT_VBE_IND_2010!$C$7:$C$732,"*"&amp;RIGHT($A193,3)&amp;"*",EUROSTAT_VBE_IND_2010!$D$7:$D$732,"421*"))/1000</f>
        <v>0</v>
      </c>
      <c r="AD193" s="17">
        <f>(SUMIFS(EUROSTAT_VBE_IND_2010!AC$7:AC$732,EUROSTAT_VBE_IND_2010!$B$7:$B$732,$D193,EUROSTAT_VBE_IND_2010!$C$7:$C$732,"*"&amp;RIGHT($A193,3)&amp;"*",EUROSTAT_VBE_IND_2010!$D$7:$D$732,"421*"))/1000</f>
        <v>0</v>
      </c>
      <c r="AE193" s="17">
        <f>(SUMIFS(EUROSTAT_VBE_IND_2010!AD$7:AD$732,EUROSTAT_VBE_IND_2010!$B$7:$B$732,$D193,EUROSTAT_VBE_IND_2010!$C$7:$C$732,"*"&amp;RIGHT($A193,3)&amp;"*",EUROSTAT_VBE_IND_2010!$D$7:$D$732,"421*"))/1000</f>
        <v>1.614</v>
      </c>
      <c r="AF193" s="17">
        <f>(SUMIFS(EUROSTAT_VBE_IND_2010!AE$7:AE$732,EUROSTAT_VBE_IND_2010!$B$7:$B$732,$D193,EUROSTAT_VBE_IND_2010!$C$7:$C$732,"*"&amp;RIGHT($A193,3)&amp;"*",EUROSTAT_VBE_IND_2010!$D$7:$D$732,"421*"))/1000</f>
        <v>0</v>
      </c>
      <c r="AG193" s="17">
        <f>(SUMIFS(EUROSTAT_VBE_IND_2010!AF$7:AF$732,EUROSTAT_VBE_IND_2010!$B$7:$B$732,$D193,EUROSTAT_VBE_IND_2010!$C$7:$C$732,"*"&amp;RIGHT($A193,3)&amp;"*",EUROSTAT_VBE_IND_2010!$D$7:$D$732,"421*"))/1000</f>
        <v>0</v>
      </c>
      <c r="AH193" s="17">
        <f>(SUMIFS(EUROSTAT_VBE_IND_2010!AH$7:AH$732,EUROSTAT_VBE_IND_2010!$B$7:$B$732,$D193,EUROSTAT_VBE_IND_2010!$C$7:$C$732,"*"&amp;RIGHT($A193,3)&amp;"*",EUROSTAT_VBE_IND_2010!$D$7:$D$732,"421*"))/1000</f>
        <v>0</v>
      </c>
      <c r="AI193" s="17">
        <f>(SUMIFS(EUROSTAT_VBE_IND_2010!AI$7:AI$732,EUROSTAT_VBE_IND_2010!$B$7:$B$732,$D193,EUROSTAT_VBE_IND_2010!$C$7:$C$732,"*"&amp;RIGHT($A193,3)&amp;"*",EUROSTAT_VBE_IND_2010!$D$7:$D$732,"421*"))/1000</f>
        <v>0</v>
      </c>
      <c r="AJ193" s="17">
        <f>(SUMIFS(EUROSTAT_VBE_IND_2010!AJ$7:AJ$732,EUROSTAT_VBE_IND_2010!$B$7:$B$732,$D193,EUROSTAT_VBE_IND_2010!$C$7:$C$732,"*"&amp;RIGHT($A193,3)&amp;"*",EUROSTAT_VBE_IND_2010!$D$7:$D$732,"421*"))/1000</f>
        <v>0</v>
      </c>
      <c r="AK193" s="17">
        <f>(SUMIFS(EUROSTAT_VBE_IND_2010!AK$7:AK$732,EUROSTAT_VBE_IND_2010!$B$7:$B$732,$D193,EUROSTAT_VBE_IND_2010!$C$7:$C$732,"*"&amp;RIGHT($A193,3)&amp;"*",EUROSTAT_VBE_IND_2010!$D$7:$D$732,"421*"))/1000</f>
        <v>0</v>
      </c>
      <c r="AL193" s="198">
        <f>SUMIFS('IEA Bal_AL-IND'!$D$30:$D$329,'IEA Bal_AL-IND'!$A$30:$A$329,"*"&amp;RIGHT($B193,8),'IEA Bal_AL-IND'!$C$30:$C$329,'Aggregated Balance-IND_2010'!$E193)</f>
        <v>0</v>
      </c>
      <c r="AM193" s="198">
        <f>SUMIFS('IEA Bal_BA-IND'!$D$30:$D$329,'IEA Bal_BA-IND'!$A$30:$A$329,"*"&amp;RIGHT($B193,8),'IEA Bal_BA-IND'!$C$30:$C$329,'Aggregated Balance-IND_2010'!$E193)</f>
        <v>0</v>
      </c>
      <c r="AN193" s="198">
        <f>SUMIFS('IEA Bal_KS-IND'!$D$30:$D$329,'IEA Bal_KS-IND'!$A$30:$A$329,"*"&amp;RIGHT($B193,8),'IEA Bal_KS-IND'!$C$30:$C$329,'Aggregated Balance-IND_2010'!$E193)</f>
        <v>0</v>
      </c>
      <c r="AO193" s="17">
        <f>(SUMIFS(EUROSTAT_VBE_IND_2010!Y$7:Y$732,EUROSTAT_VBE_IND_2010!$B$7:$B$732,$D193,EUROSTAT_VBE_IND_2010!$C$7:$C$732,"*"&amp;RIGHT($A193,3)&amp;"*",EUROSTAT_VBE_IND_2010!$D$7:$D$732,"421*"))/1000</f>
        <v>0</v>
      </c>
      <c r="AP193" s="17">
        <f>(SUMIFS(EUROSTAT_VBE_IND_2010!Z$7:Z$732,EUROSTAT_VBE_IND_2010!$B$7:$B$732,$D193,EUROSTAT_VBE_IND_2010!$C$7:$C$732,"*"&amp;RIGHT($A193,3)&amp;"*",EUROSTAT_VBE_IND_2010!$D$7:$D$732,"421*"))/1000</f>
        <v>0</v>
      </c>
      <c r="AQ193" s="17">
        <f>(SUMIFS(EUROSTAT_VBE_IND_2010!AG$7:AG$732,EUROSTAT_VBE_IND_2010!$B$7:$B$732,$D193,EUROSTAT_VBE_IND_2010!$C$7:$C$732,"*"&amp;RIGHT($A193,3)&amp;"*",EUROSTAT_VBE_IND_2010!$D$7:$D$732,"421*"))/1000</f>
        <v>0</v>
      </c>
    </row>
    <row r="194" spans="1:43">
      <c r="A194" t="str">
        <f>LEFT(EUROSTAT_VBE_IND_2010!$C$241,8)</f>
        <v>B_101820</v>
      </c>
      <c r="B194" s="28" t="s">
        <v>300</v>
      </c>
      <c r="C194" t="s">
        <v>293</v>
      </c>
      <c r="D194" t="s">
        <v>126</v>
      </c>
      <c r="E194" t="s">
        <v>241</v>
      </c>
      <c r="F194" t="s">
        <v>261</v>
      </c>
      <c r="G194" s="17">
        <f>(SUMIFS(EUROSTAT_VBE_IND_2010!E$7:E$732,EUROSTAT_VBE_IND_2010!$B$7:$B$732,$D194,EUROSTAT_VBE_IND_2010!$C$7:$C$732,"*"&amp;RIGHT($A194,3)&amp;"*",EUROSTAT_VBE_IND_2010!$D$7:$D$732,"422*"))/1000</f>
        <v>0</v>
      </c>
      <c r="H194" s="17">
        <f>(SUMIFS(EUROSTAT_VBE_IND_2010!F$7:F$732,EUROSTAT_VBE_IND_2010!$B$7:$B$732,$D194,EUROSTAT_VBE_IND_2010!$C$7:$C$732,"*"&amp;RIGHT($A194,3)&amp;"*",EUROSTAT_VBE_IND_2010!$D$7:$D$732,"422*"))/1000</f>
        <v>0</v>
      </c>
      <c r="I194" s="17">
        <f>(SUMIFS(EUROSTAT_VBE_IND_2010!G$7:G$732,EUROSTAT_VBE_IND_2010!$B$7:$B$732,$D194,EUROSTAT_VBE_IND_2010!$C$7:$C$732,"*"&amp;RIGHT($A194,3)&amp;"*",EUROSTAT_VBE_IND_2010!$D$7:$D$732,"422*"))/1000</f>
        <v>0</v>
      </c>
      <c r="J194" s="198">
        <f>SUMIFS('IEA Bal_CH-IND'!$D$30:$D$329,'IEA Bal_CH-IND'!$A$30:$A$329,"*"&amp;RIGHT($B194,8),'IEA Bal_CH-IND'!$C$30:$C$329,'Aggregated Balance-IND_2010'!$E194)</f>
        <v>0</v>
      </c>
      <c r="K194" s="17">
        <f>(SUMIFS(EUROSTAT_VBE_IND_2010!H$7:H$732,EUROSTAT_VBE_IND_2010!$B$7:$B$732,$D194,EUROSTAT_VBE_IND_2010!$C$7:$C$732,"*"&amp;RIGHT($A194,3)&amp;"*",EUROSTAT_VBE_IND_2010!$D$7:$D$732,"422*"))/1000</f>
        <v>0</v>
      </c>
      <c r="L194" s="17">
        <f>(SUMIFS(EUROSTAT_VBE_IND_2010!I$7:I$732,EUROSTAT_VBE_IND_2010!$B$7:$B$732,$D194,EUROSTAT_VBE_IND_2010!$C$7:$C$732,"*"&amp;RIGHT($A194,3)&amp;"*",EUROSTAT_VBE_IND_2010!$D$7:$D$732,"422*"))/1000</f>
        <v>0.004</v>
      </c>
      <c r="M194" s="17">
        <f>(SUMIFS(EUROSTAT_VBE_IND_2010!J$7:J$732,EUROSTAT_VBE_IND_2010!$B$7:$B$732,$D194,EUROSTAT_VBE_IND_2010!$C$7:$C$732,"*"&amp;RIGHT($A194,3)&amp;"*",EUROSTAT_VBE_IND_2010!$D$7:$D$732,"422*"))/1000</f>
        <v>0</v>
      </c>
      <c r="N194" s="17">
        <f>(SUMIFS(EUROSTAT_VBE_IND_2010!K$7:K$732,EUROSTAT_VBE_IND_2010!$B$7:$B$732,$D194,EUROSTAT_VBE_IND_2010!$C$7:$C$732,"*"&amp;RIGHT($A194,3)&amp;"*",EUROSTAT_VBE_IND_2010!$D$7:$D$732,"422*"))/1000</f>
        <v>0</v>
      </c>
      <c r="O194" s="17">
        <f>(SUMIFS(EUROSTAT_VBE_IND_2010!L$7:L$732,EUROSTAT_VBE_IND_2010!$B$7:$B$732,$D194,EUROSTAT_VBE_IND_2010!$C$7:$C$732,"*"&amp;RIGHT($A194,3)&amp;"*",EUROSTAT_VBE_IND_2010!$D$7:$D$732,"422*"))/1000</f>
        <v>0</v>
      </c>
      <c r="P194" s="17">
        <f>(SUMIFS(EUROSTAT_VBE_IND_2010!M$7:M$732,EUROSTAT_VBE_IND_2010!$B$7:$B$732,$D194,EUROSTAT_VBE_IND_2010!$C$7:$C$732,"*"&amp;RIGHT($A194,3)&amp;"*",EUROSTAT_VBE_IND_2010!$D$7:$D$732,"422*"))/1000</f>
        <v>0</v>
      </c>
      <c r="Q194" s="17">
        <f>(SUMIFS(EUROSTAT_VBE_IND_2010!N$7:N$732,EUROSTAT_VBE_IND_2010!$B$7:$B$732,$D194,EUROSTAT_VBE_IND_2010!$C$7:$C$732,"*"&amp;RIGHT($A194,3)&amp;"*",EUROSTAT_VBE_IND_2010!$D$7:$D$732,"422*"))/1000</f>
        <v>0</v>
      </c>
      <c r="R194" s="17">
        <f>(SUMIFS(EUROSTAT_VBE_IND_2010!O$7:O$732,EUROSTAT_VBE_IND_2010!$B$7:$B$732,$D194,EUROSTAT_VBE_IND_2010!$C$7:$C$732,"*"&amp;RIGHT($A194,3)&amp;"*",EUROSTAT_VBE_IND_2010!$D$7:$D$732,"422*"))/1000</f>
        <v>0</v>
      </c>
      <c r="S194" s="17">
        <f>(SUMIFS(EUROSTAT_VBE_IND_2010!P$7:P$732,EUROSTAT_VBE_IND_2010!$B$7:$B$732,$D194,EUROSTAT_VBE_IND_2010!$C$7:$C$732,"*"&amp;RIGHT($A194,3)&amp;"*",EUROSTAT_VBE_IND_2010!$D$7:$D$732,"422*"))/1000</f>
        <v>0</v>
      </c>
      <c r="T194" s="17">
        <f>(SUMIFS(EUROSTAT_VBE_IND_2010!Q$7:Q$732,EUROSTAT_VBE_IND_2010!$B$7:$B$732,$D194,EUROSTAT_VBE_IND_2010!$C$7:$C$732,"*"&amp;RIGHT($A194,3)&amp;"*",EUROSTAT_VBE_IND_2010!$D$7:$D$732,"422*"))/1000</f>
        <v>0</v>
      </c>
      <c r="U194" s="17">
        <f>(SUMIFS(EUROSTAT_VBE_IND_2010!R$7:R$732,EUROSTAT_VBE_IND_2010!$B$7:$B$732,$D194,EUROSTAT_VBE_IND_2010!$C$7:$C$732,"*"&amp;RIGHT($A194,3)&amp;"*",EUROSTAT_VBE_IND_2010!$D$7:$D$732,"422*"))/1000</f>
        <v>0</v>
      </c>
      <c r="V194" s="17">
        <f>(SUMIFS(EUROSTAT_VBE_IND_2010!S$7:S$732,EUROSTAT_VBE_IND_2010!$B$7:$B$732,$D194,EUROSTAT_VBE_IND_2010!$C$7:$C$732,"*"&amp;RIGHT($A194,3)&amp;"*",EUROSTAT_VBE_IND_2010!$D$7:$D$732,"422*"))/1000</f>
        <v>0</v>
      </c>
      <c r="W194" s="17">
        <f>(SUMIFS(EUROSTAT_VBE_IND_2010!T$7:T$732,EUROSTAT_VBE_IND_2010!$B$7:$B$732,$D194,EUROSTAT_VBE_IND_2010!$C$7:$C$732,"*"&amp;RIGHT($A194,3)&amp;"*",EUROSTAT_VBE_IND_2010!$D$7:$D$732,"422*"))/1000</f>
        <v>0</v>
      </c>
      <c r="X194" s="17">
        <f>(SUMIFS(EUROSTAT_VBE_IND_2010!U$7:U$732,EUROSTAT_VBE_IND_2010!$B$7:$B$732,$D194,EUROSTAT_VBE_IND_2010!$C$7:$C$732,"*"&amp;RIGHT($A194,3)&amp;"*",EUROSTAT_VBE_IND_2010!$D$7:$D$732,"422*"))/1000</f>
        <v>0</v>
      </c>
      <c r="Y194" s="17">
        <f>(SUMIFS(EUROSTAT_VBE_IND_2010!V$7:V$732,EUROSTAT_VBE_IND_2010!$B$7:$B$732,$D194,EUROSTAT_VBE_IND_2010!$C$7:$C$732,"*"&amp;RIGHT($A194,3)&amp;"*",EUROSTAT_VBE_IND_2010!$D$7:$D$732,"422*"))/1000</f>
        <v>0</v>
      </c>
      <c r="Z194" s="17">
        <f>(SUMIFS(EUROSTAT_VBE_IND_2010!W$7:W$732,EUROSTAT_VBE_IND_2010!$B$7:$B$732,$D194,EUROSTAT_VBE_IND_2010!$C$7:$C$732,"*"&amp;RIGHT($A194,3)&amp;"*",EUROSTAT_VBE_IND_2010!$D$7:$D$732,"422*"))/1000</f>
        <v>0</v>
      </c>
      <c r="AA194" s="17">
        <f>(SUMIFS(EUROSTAT_VBE_IND_2010!X$7:X$732,EUROSTAT_VBE_IND_2010!$B$7:$B$732,$D194,EUROSTAT_VBE_IND_2010!$C$7:$C$732,"*"&amp;RIGHT($A194,3)&amp;"*",EUROSTAT_VBE_IND_2010!$D$7:$D$732,"422*"))/1000</f>
        <v>0</v>
      </c>
      <c r="AB194" s="17">
        <f>(SUMIFS(EUROSTAT_VBE_IND_2010!AA$7:AA$732,EUROSTAT_VBE_IND_2010!$B$7:$B$732,$D194,EUROSTAT_VBE_IND_2010!$C$7:$C$732,"*"&amp;RIGHT($A194,3)&amp;"*",EUROSTAT_VBE_IND_2010!$D$7:$D$732,"422*"))/1000</f>
        <v>0</v>
      </c>
      <c r="AC194" s="17">
        <f>(SUMIFS(EUROSTAT_VBE_IND_2010!AB$7:AB$732,EUROSTAT_VBE_IND_2010!$B$7:$B$732,$D194,EUROSTAT_VBE_IND_2010!$C$7:$C$732,"*"&amp;RIGHT($A194,3)&amp;"*",EUROSTAT_VBE_IND_2010!$D$7:$D$732,"422*"))/1000</f>
        <v>0</v>
      </c>
      <c r="AD194" s="17">
        <f>(SUMIFS(EUROSTAT_VBE_IND_2010!AC$7:AC$732,EUROSTAT_VBE_IND_2010!$B$7:$B$732,$D194,EUROSTAT_VBE_IND_2010!$C$7:$C$732,"*"&amp;RIGHT($A194,3)&amp;"*",EUROSTAT_VBE_IND_2010!$D$7:$D$732,"422*"))/1000</f>
        <v>0.186</v>
      </c>
      <c r="AE194" s="17">
        <f>(SUMIFS(EUROSTAT_VBE_IND_2010!AD$7:AD$732,EUROSTAT_VBE_IND_2010!$B$7:$B$732,$D194,EUROSTAT_VBE_IND_2010!$C$7:$C$732,"*"&amp;RIGHT($A194,3)&amp;"*",EUROSTAT_VBE_IND_2010!$D$7:$D$732,"422*"))/1000</f>
        <v>0</v>
      </c>
      <c r="AF194" s="17">
        <f>(SUMIFS(EUROSTAT_VBE_IND_2010!AE$7:AE$732,EUROSTAT_VBE_IND_2010!$B$7:$B$732,$D194,EUROSTAT_VBE_IND_2010!$C$7:$C$732,"*"&amp;RIGHT($A194,3)&amp;"*",EUROSTAT_VBE_IND_2010!$D$7:$D$732,"422*"))/1000</f>
        <v>0</v>
      </c>
      <c r="AG194" s="17">
        <f>(SUMIFS(EUROSTAT_VBE_IND_2010!AF$7:AF$732,EUROSTAT_VBE_IND_2010!$B$7:$B$732,$D194,EUROSTAT_VBE_IND_2010!$C$7:$C$732,"*"&amp;RIGHT($A194,3)&amp;"*",EUROSTAT_VBE_IND_2010!$D$7:$D$732,"422*"))/1000</f>
        <v>0</v>
      </c>
      <c r="AH194" s="17">
        <f>(SUMIFS(EUROSTAT_VBE_IND_2010!AH$7:AH$732,EUROSTAT_VBE_IND_2010!$B$7:$B$732,$D194,EUROSTAT_VBE_IND_2010!$C$7:$C$732,"*"&amp;RIGHT($A194,3)&amp;"*",EUROSTAT_VBE_IND_2010!$D$7:$D$732,"422*"))/1000</f>
        <v>0</v>
      </c>
      <c r="AI194" s="17">
        <f>(SUMIFS(EUROSTAT_VBE_IND_2010!AI$7:AI$732,EUROSTAT_VBE_IND_2010!$B$7:$B$732,$D194,EUROSTAT_VBE_IND_2010!$C$7:$C$732,"*"&amp;RIGHT($A194,3)&amp;"*",EUROSTAT_VBE_IND_2010!$D$7:$D$732,"422*"))/1000</f>
        <v>0</v>
      </c>
      <c r="AJ194" s="17">
        <f>(SUMIFS(EUROSTAT_VBE_IND_2010!AJ$7:AJ$732,EUROSTAT_VBE_IND_2010!$B$7:$B$732,$D194,EUROSTAT_VBE_IND_2010!$C$7:$C$732,"*"&amp;RIGHT($A194,3)&amp;"*",EUROSTAT_VBE_IND_2010!$D$7:$D$732,"422*"))/1000</f>
        <v>0</v>
      </c>
      <c r="AK194" s="17">
        <f>(SUMIFS(EUROSTAT_VBE_IND_2010!AK$7:AK$732,EUROSTAT_VBE_IND_2010!$B$7:$B$732,$D194,EUROSTAT_VBE_IND_2010!$C$7:$C$732,"*"&amp;RIGHT($A194,3)&amp;"*",EUROSTAT_VBE_IND_2010!$D$7:$D$732,"422*"))/1000</f>
        <v>0</v>
      </c>
      <c r="AL194" s="198">
        <f>SUMIFS('IEA Bal_AL-IND'!$D$30:$D$329,'IEA Bal_AL-IND'!$A$30:$A$329,"*"&amp;RIGHT($B194,8),'IEA Bal_AL-IND'!$C$30:$C$329,'Aggregated Balance-IND_2010'!$E194)</f>
        <v>0</v>
      </c>
      <c r="AM194" s="198">
        <f>SUMIFS('IEA Bal_BA-IND'!$D$30:$D$329,'IEA Bal_BA-IND'!$A$30:$A$329,"*"&amp;RIGHT($B194,8),'IEA Bal_BA-IND'!$C$30:$C$329,'Aggregated Balance-IND_2010'!$E194)</f>
        <v>0</v>
      </c>
      <c r="AN194" s="198">
        <f>SUMIFS('IEA Bal_KS-IND'!$D$30:$D$329,'IEA Bal_KS-IND'!$A$30:$A$329,"*"&amp;RIGHT($B194,8),'IEA Bal_KS-IND'!$C$30:$C$329,'Aggregated Balance-IND_2010'!$E194)</f>
        <v>0</v>
      </c>
      <c r="AO194" s="17">
        <f>(SUMIFS(EUROSTAT_VBE_IND_2010!Y$7:Y$732,EUROSTAT_VBE_IND_2010!$B$7:$B$732,$D194,EUROSTAT_VBE_IND_2010!$C$7:$C$732,"*"&amp;RIGHT($A194,3)&amp;"*",EUROSTAT_VBE_IND_2010!$D$7:$D$732,"422*"))/1000</f>
        <v>0</v>
      </c>
      <c r="AP194" s="17">
        <f>(SUMIFS(EUROSTAT_VBE_IND_2010!Z$7:Z$732,EUROSTAT_VBE_IND_2010!$B$7:$B$732,$D194,EUROSTAT_VBE_IND_2010!$C$7:$C$732,"*"&amp;RIGHT($A194,3)&amp;"*",EUROSTAT_VBE_IND_2010!$D$7:$D$732,"422*"))/1000</f>
        <v>0</v>
      </c>
      <c r="AQ194" s="17">
        <f>(SUMIFS(EUROSTAT_VBE_IND_2010!AG$7:AG$732,EUROSTAT_VBE_IND_2010!$B$7:$B$732,$D194,EUROSTAT_VBE_IND_2010!$C$7:$C$732,"*"&amp;RIGHT($A194,3)&amp;"*",EUROSTAT_VBE_IND_2010!$D$7:$D$732,"422*"))/1000</f>
        <v>0</v>
      </c>
    </row>
    <row r="195" spans="1:43">
      <c r="A195" t="str">
        <f>LEFT(EUROSTAT_VBE_IND_2010!$C$241,8)</f>
        <v>B_101820</v>
      </c>
      <c r="B195" s="28" t="s">
        <v>300</v>
      </c>
      <c r="C195" t="s">
        <v>293</v>
      </c>
      <c r="D195" t="s">
        <v>126</v>
      </c>
      <c r="E195" t="s">
        <v>242</v>
      </c>
      <c r="F195" t="s">
        <v>262</v>
      </c>
      <c r="G195" s="17">
        <f>(SUMIFS(EUROSTAT_VBE_IND_2010!E$7:E$732,EUROSTAT_VBE_IND_2010!$B$7:$B$732,$D195,EUROSTAT_VBE_IND_2010!$C$7:$C$732,"*"&amp;RIGHT($A195,3)&amp;"*",EUROSTAT_VBE_IND_2010!$D$7:$D$732,"5532*"))/1000</f>
        <v>0</v>
      </c>
      <c r="H195" s="17">
        <f>(SUMIFS(EUROSTAT_VBE_IND_2010!F$7:F$732,EUROSTAT_VBE_IND_2010!$B$7:$B$732,$D195,EUROSTAT_VBE_IND_2010!$C$7:$C$732,"*"&amp;RIGHT($A195,3)&amp;"*",EUROSTAT_VBE_IND_2010!$D$7:$D$732,"5532*"))/1000</f>
        <v>0</v>
      </c>
      <c r="I195" s="17">
        <f>(SUMIFS(EUROSTAT_VBE_IND_2010!G$7:G$732,EUROSTAT_VBE_IND_2010!$B$7:$B$732,$D195,EUROSTAT_VBE_IND_2010!$C$7:$C$732,"*"&amp;RIGHT($A195,3)&amp;"*",EUROSTAT_VBE_IND_2010!$D$7:$D$732,"5532*"))/1000</f>
        <v>0</v>
      </c>
      <c r="J195" s="198">
        <f>SUMIFS('IEA Bal_CH-IND'!$D$30:$D$329,'IEA Bal_CH-IND'!$A$30:$A$329,"*"&amp;RIGHT($B195,8),'IEA Bal_CH-IND'!$C$30:$C$329,'Aggregated Balance-IND_2010'!$E195)</f>
        <v>0</v>
      </c>
      <c r="K195" s="17">
        <f>(SUMIFS(EUROSTAT_VBE_IND_2010!H$7:H$732,EUROSTAT_VBE_IND_2010!$B$7:$B$732,$D195,EUROSTAT_VBE_IND_2010!$C$7:$C$732,"*"&amp;RIGHT($A195,3)&amp;"*",EUROSTAT_VBE_IND_2010!$D$7:$D$732,"5532*"))/1000</f>
        <v>0</v>
      </c>
      <c r="L195" s="17">
        <f>(SUMIFS(EUROSTAT_VBE_IND_2010!I$7:I$732,EUROSTAT_VBE_IND_2010!$B$7:$B$732,$D195,EUROSTAT_VBE_IND_2010!$C$7:$C$732,"*"&amp;RIGHT($A195,3)&amp;"*",EUROSTAT_VBE_IND_2010!$D$7:$D$732,"5532*"))/1000</f>
        <v>0</v>
      </c>
      <c r="M195" s="17">
        <f>(SUMIFS(EUROSTAT_VBE_IND_2010!J$7:J$732,EUROSTAT_VBE_IND_2010!$B$7:$B$732,$D195,EUROSTAT_VBE_IND_2010!$C$7:$C$732,"*"&amp;RIGHT($A195,3)&amp;"*",EUROSTAT_VBE_IND_2010!$D$7:$D$732,"5532*"))/1000</f>
        <v>0</v>
      </c>
      <c r="N195" s="17">
        <f>(SUMIFS(EUROSTAT_VBE_IND_2010!K$7:K$732,EUROSTAT_VBE_IND_2010!$B$7:$B$732,$D195,EUROSTAT_VBE_IND_2010!$C$7:$C$732,"*"&amp;RIGHT($A195,3)&amp;"*",EUROSTAT_VBE_IND_2010!$D$7:$D$732,"5532*"))/1000</f>
        <v>0</v>
      </c>
      <c r="O195" s="17">
        <f>(SUMIFS(EUROSTAT_VBE_IND_2010!L$7:L$732,EUROSTAT_VBE_IND_2010!$B$7:$B$732,$D195,EUROSTAT_VBE_IND_2010!$C$7:$C$732,"*"&amp;RIGHT($A195,3)&amp;"*",EUROSTAT_VBE_IND_2010!$D$7:$D$732,"5532*"))/1000</f>
        <v>0</v>
      </c>
      <c r="P195" s="17">
        <f>(SUMIFS(EUROSTAT_VBE_IND_2010!M$7:M$732,EUROSTAT_VBE_IND_2010!$B$7:$B$732,$D195,EUROSTAT_VBE_IND_2010!$C$7:$C$732,"*"&amp;RIGHT($A195,3)&amp;"*",EUROSTAT_VBE_IND_2010!$D$7:$D$732,"5532*"))/1000</f>
        <v>0</v>
      </c>
      <c r="Q195" s="17">
        <f>(SUMIFS(EUROSTAT_VBE_IND_2010!N$7:N$732,EUROSTAT_VBE_IND_2010!$B$7:$B$732,$D195,EUROSTAT_VBE_IND_2010!$C$7:$C$732,"*"&amp;RIGHT($A195,3)&amp;"*",EUROSTAT_VBE_IND_2010!$D$7:$D$732,"5532*"))/1000</f>
        <v>0.002</v>
      </c>
      <c r="R195" s="17">
        <f>(SUMIFS(EUROSTAT_VBE_IND_2010!O$7:O$732,EUROSTAT_VBE_IND_2010!$B$7:$B$732,$D195,EUROSTAT_VBE_IND_2010!$C$7:$C$732,"*"&amp;RIGHT($A195,3)&amp;"*",EUROSTAT_VBE_IND_2010!$D$7:$D$732,"5532*"))/1000</f>
        <v>0</v>
      </c>
      <c r="S195" s="17">
        <f>(SUMIFS(EUROSTAT_VBE_IND_2010!P$7:P$732,EUROSTAT_VBE_IND_2010!$B$7:$B$732,$D195,EUROSTAT_VBE_IND_2010!$C$7:$C$732,"*"&amp;RIGHT($A195,3)&amp;"*",EUROSTAT_VBE_IND_2010!$D$7:$D$732,"5532*"))/1000</f>
        <v>0</v>
      </c>
      <c r="T195" s="17">
        <f>(SUMIFS(EUROSTAT_VBE_IND_2010!Q$7:Q$732,EUROSTAT_VBE_IND_2010!$B$7:$B$732,$D195,EUROSTAT_VBE_IND_2010!$C$7:$C$732,"*"&amp;RIGHT($A195,3)&amp;"*",EUROSTAT_VBE_IND_2010!$D$7:$D$732,"5532*"))/1000</f>
        <v>0</v>
      </c>
      <c r="U195" s="17">
        <f>(SUMIFS(EUROSTAT_VBE_IND_2010!R$7:R$732,EUROSTAT_VBE_IND_2010!$B$7:$B$732,$D195,EUROSTAT_VBE_IND_2010!$C$7:$C$732,"*"&amp;RIGHT($A195,3)&amp;"*",EUROSTAT_VBE_IND_2010!$D$7:$D$732,"5532*"))/1000</f>
        <v>0</v>
      </c>
      <c r="V195" s="17">
        <f>(SUMIFS(EUROSTAT_VBE_IND_2010!S$7:S$732,EUROSTAT_VBE_IND_2010!$B$7:$B$732,$D195,EUROSTAT_VBE_IND_2010!$C$7:$C$732,"*"&amp;RIGHT($A195,3)&amp;"*",EUROSTAT_VBE_IND_2010!$D$7:$D$732,"5532*"))/1000</f>
        <v>0</v>
      </c>
      <c r="W195" s="17">
        <f>(SUMIFS(EUROSTAT_VBE_IND_2010!T$7:T$732,EUROSTAT_VBE_IND_2010!$B$7:$B$732,$D195,EUROSTAT_VBE_IND_2010!$C$7:$C$732,"*"&amp;RIGHT($A195,3)&amp;"*",EUROSTAT_VBE_IND_2010!$D$7:$D$732,"5532*"))/1000</f>
        <v>0</v>
      </c>
      <c r="X195" s="17">
        <f>(SUMIFS(EUROSTAT_VBE_IND_2010!U$7:U$732,EUROSTAT_VBE_IND_2010!$B$7:$B$732,$D195,EUROSTAT_VBE_IND_2010!$C$7:$C$732,"*"&amp;RIGHT($A195,3)&amp;"*",EUROSTAT_VBE_IND_2010!$D$7:$D$732,"5532*"))/1000</f>
        <v>0</v>
      </c>
      <c r="Y195" s="17">
        <f>(SUMIFS(EUROSTAT_VBE_IND_2010!V$7:V$732,EUROSTAT_VBE_IND_2010!$B$7:$B$732,$D195,EUROSTAT_VBE_IND_2010!$C$7:$C$732,"*"&amp;RIGHT($A195,3)&amp;"*",EUROSTAT_VBE_IND_2010!$D$7:$D$732,"5532*"))/1000</f>
        <v>0</v>
      </c>
      <c r="Z195" s="17">
        <f>(SUMIFS(EUROSTAT_VBE_IND_2010!W$7:W$732,EUROSTAT_VBE_IND_2010!$B$7:$B$732,$D195,EUROSTAT_VBE_IND_2010!$C$7:$C$732,"*"&amp;RIGHT($A195,3)&amp;"*",EUROSTAT_VBE_IND_2010!$D$7:$D$732,"5532*"))/1000</f>
        <v>0</v>
      </c>
      <c r="AA195" s="17">
        <f>(SUMIFS(EUROSTAT_VBE_IND_2010!X$7:X$732,EUROSTAT_VBE_IND_2010!$B$7:$B$732,$D195,EUROSTAT_VBE_IND_2010!$C$7:$C$732,"*"&amp;RIGHT($A195,3)&amp;"*",EUROSTAT_VBE_IND_2010!$D$7:$D$732,"5532*"))/1000</f>
        <v>0</v>
      </c>
      <c r="AB195" s="17">
        <f>(SUMIFS(EUROSTAT_VBE_IND_2010!AA$7:AA$732,EUROSTAT_VBE_IND_2010!$B$7:$B$732,$D195,EUROSTAT_VBE_IND_2010!$C$7:$C$732,"*"&amp;RIGHT($A195,3)&amp;"*",EUROSTAT_VBE_IND_2010!$D$7:$D$732,"5532*"))/1000</f>
        <v>0</v>
      </c>
      <c r="AC195" s="17">
        <f>(SUMIFS(EUROSTAT_VBE_IND_2010!AB$7:AB$732,EUROSTAT_VBE_IND_2010!$B$7:$B$732,$D195,EUROSTAT_VBE_IND_2010!$C$7:$C$732,"*"&amp;RIGHT($A195,3)&amp;"*",EUROSTAT_VBE_IND_2010!$D$7:$D$732,"5532*"))/1000</f>
        <v>0</v>
      </c>
      <c r="AD195" s="17">
        <f>(SUMIFS(EUROSTAT_VBE_IND_2010!AC$7:AC$732,EUROSTAT_VBE_IND_2010!$B$7:$B$732,$D195,EUROSTAT_VBE_IND_2010!$C$7:$C$732,"*"&amp;RIGHT($A195,3)&amp;"*",EUROSTAT_VBE_IND_2010!$D$7:$D$732,"5532*"))/1000</f>
        <v>0</v>
      </c>
      <c r="AE195" s="17">
        <f>(SUMIFS(EUROSTAT_VBE_IND_2010!AD$7:AD$732,EUROSTAT_VBE_IND_2010!$B$7:$B$732,$D195,EUROSTAT_VBE_IND_2010!$C$7:$C$732,"*"&amp;RIGHT($A195,3)&amp;"*",EUROSTAT_VBE_IND_2010!$D$7:$D$732,"5532*"))/1000</f>
        <v>0</v>
      </c>
      <c r="AF195" s="17">
        <f>(SUMIFS(EUROSTAT_VBE_IND_2010!AE$7:AE$732,EUROSTAT_VBE_IND_2010!$B$7:$B$732,$D195,EUROSTAT_VBE_IND_2010!$C$7:$C$732,"*"&amp;RIGHT($A195,3)&amp;"*",EUROSTAT_VBE_IND_2010!$D$7:$D$732,"5532*"))/1000</f>
        <v>0</v>
      </c>
      <c r="AG195" s="17">
        <f>(SUMIFS(EUROSTAT_VBE_IND_2010!AF$7:AF$732,EUROSTAT_VBE_IND_2010!$B$7:$B$732,$D195,EUROSTAT_VBE_IND_2010!$C$7:$C$732,"*"&amp;RIGHT($A195,3)&amp;"*",EUROSTAT_VBE_IND_2010!$D$7:$D$732,"5532*"))/1000</f>
        <v>0</v>
      </c>
      <c r="AH195" s="17">
        <f>(SUMIFS(EUROSTAT_VBE_IND_2010!AH$7:AH$732,EUROSTAT_VBE_IND_2010!$B$7:$B$732,$D195,EUROSTAT_VBE_IND_2010!$C$7:$C$732,"*"&amp;RIGHT($A195,3)&amp;"*",EUROSTAT_VBE_IND_2010!$D$7:$D$732,"5532*"))/1000</f>
        <v>0</v>
      </c>
      <c r="AI195" s="17">
        <f>(SUMIFS(EUROSTAT_VBE_IND_2010!AI$7:AI$732,EUROSTAT_VBE_IND_2010!$B$7:$B$732,$D195,EUROSTAT_VBE_IND_2010!$C$7:$C$732,"*"&amp;RIGHT($A195,3)&amp;"*",EUROSTAT_VBE_IND_2010!$D$7:$D$732,"5532*"))/1000</f>
        <v>0</v>
      </c>
      <c r="AJ195" s="17">
        <f>(SUMIFS(EUROSTAT_VBE_IND_2010!AJ$7:AJ$732,EUROSTAT_VBE_IND_2010!$B$7:$B$732,$D195,EUROSTAT_VBE_IND_2010!$C$7:$C$732,"*"&amp;RIGHT($A195,3)&amp;"*",EUROSTAT_VBE_IND_2010!$D$7:$D$732,"5532*"))/1000</f>
        <v>0</v>
      </c>
      <c r="AK195" s="17">
        <f>(SUMIFS(EUROSTAT_VBE_IND_2010!AK$7:AK$732,EUROSTAT_VBE_IND_2010!$B$7:$B$732,$D195,EUROSTAT_VBE_IND_2010!$C$7:$C$732,"*"&amp;RIGHT($A195,3)&amp;"*",EUROSTAT_VBE_IND_2010!$D$7:$D$732,"5532*"))/1000</f>
        <v>0</v>
      </c>
      <c r="AL195" s="198">
        <f>SUMIFS('IEA Bal_AL-IND'!$D$30:$D$329,'IEA Bal_AL-IND'!$A$30:$A$329,"*"&amp;RIGHT($B195,8),'IEA Bal_AL-IND'!$C$30:$C$329,'Aggregated Balance-IND_2010'!$E195)</f>
        <v>0</v>
      </c>
      <c r="AM195" s="198">
        <f>SUMIFS('IEA Bal_BA-IND'!$D$30:$D$329,'IEA Bal_BA-IND'!$A$30:$A$329,"*"&amp;RIGHT($B195,8),'IEA Bal_BA-IND'!$C$30:$C$329,'Aggregated Balance-IND_2010'!$E195)</f>
        <v>0</v>
      </c>
      <c r="AN195" s="198">
        <f>SUMIFS('IEA Bal_KS-IND'!$D$30:$D$329,'IEA Bal_KS-IND'!$A$30:$A$329,"*"&amp;RIGHT($B195,8),'IEA Bal_KS-IND'!$C$30:$C$329,'Aggregated Balance-IND_2010'!$E195)</f>
        <v>0</v>
      </c>
      <c r="AO195" s="17">
        <f>(SUMIFS(EUROSTAT_VBE_IND_2010!Y$7:Y$732,EUROSTAT_VBE_IND_2010!$B$7:$B$732,$D195,EUROSTAT_VBE_IND_2010!$C$7:$C$732,"*"&amp;RIGHT($A195,3)&amp;"*",EUROSTAT_VBE_IND_2010!$D$7:$D$732,"5532*"))/1000</f>
        <v>0</v>
      </c>
      <c r="AP195" s="17">
        <f>(SUMIFS(EUROSTAT_VBE_IND_2010!Z$7:Z$732,EUROSTAT_VBE_IND_2010!$B$7:$B$732,$D195,EUROSTAT_VBE_IND_2010!$C$7:$C$732,"*"&amp;RIGHT($A195,3)&amp;"*",EUROSTAT_VBE_IND_2010!$D$7:$D$732,"5532*"))/1000</f>
        <v>0</v>
      </c>
      <c r="AQ195" s="17">
        <f>(SUMIFS(EUROSTAT_VBE_IND_2010!AG$7:AG$732,EUROSTAT_VBE_IND_2010!$B$7:$B$732,$D195,EUROSTAT_VBE_IND_2010!$C$7:$C$732,"*"&amp;RIGHT($A195,3)&amp;"*",EUROSTAT_VBE_IND_2010!$D$7:$D$732,"5532*"))/1000</f>
        <v>0</v>
      </c>
    </row>
    <row r="196" spans="1:43">
      <c r="A196" t="str">
        <f>LEFT(EUROSTAT_VBE_IND_2010!$C$241,8)</f>
        <v>B_101820</v>
      </c>
      <c r="B196" s="28" t="s">
        <v>300</v>
      </c>
      <c r="C196" t="s">
        <v>293</v>
      </c>
      <c r="D196" t="s">
        <v>126</v>
      </c>
      <c r="E196" t="s">
        <v>243</v>
      </c>
      <c r="F196" t="s">
        <v>263</v>
      </c>
      <c r="G196" s="17">
        <f>(SUMIFS(EUROSTAT_VBE_IND_2010!E$7:E$732,EUROSTAT_VBE_IND_2010!$B$7:$B$732,$D196,EUROSTAT_VBE_IND_2010!$C$7:$C$732,"*"&amp;RIGHT($A196,3)&amp;"*",EUROSTAT_VBE_IND_2010!$D$7:$D$732,"5550*"))/1000</f>
        <v>0</v>
      </c>
      <c r="H196" s="17">
        <f>(SUMIFS(EUROSTAT_VBE_IND_2010!F$7:F$732,EUROSTAT_VBE_IND_2010!$B$7:$B$732,$D196,EUROSTAT_VBE_IND_2010!$C$7:$C$732,"*"&amp;RIGHT($A196,3)&amp;"*",EUROSTAT_VBE_IND_2010!$D$7:$D$732,"5550*"))/1000</f>
        <v>0</v>
      </c>
      <c r="I196" s="17">
        <f>(SUMIFS(EUROSTAT_VBE_IND_2010!G$7:G$732,EUROSTAT_VBE_IND_2010!$B$7:$B$732,$D196,EUROSTAT_VBE_IND_2010!$C$7:$C$732,"*"&amp;RIGHT($A196,3)&amp;"*",EUROSTAT_VBE_IND_2010!$D$7:$D$732,"5550*"))/1000</f>
        <v>0</v>
      </c>
      <c r="J196" s="198">
        <f>SUMIFS('IEA Bal_CH-IND'!$D$30:$D$329,'IEA Bal_CH-IND'!$A$30:$A$329,"*"&amp;RIGHT($B196,8),'IEA Bal_CH-IND'!$C$30:$C$329,'Aggregated Balance-IND_2010'!$E196)</f>
        <v>0</v>
      </c>
      <c r="K196" s="17">
        <f>(SUMIFS(EUROSTAT_VBE_IND_2010!H$7:H$732,EUROSTAT_VBE_IND_2010!$B$7:$B$732,$D196,EUROSTAT_VBE_IND_2010!$C$7:$C$732,"*"&amp;RIGHT($A196,3)&amp;"*",EUROSTAT_VBE_IND_2010!$D$7:$D$732,"5550*"))/1000</f>
        <v>0</v>
      </c>
      <c r="L196" s="17">
        <f>(SUMIFS(EUROSTAT_VBE_IND_2010!I$7:I$732,EUROSTAT_VBE_IND_2010!$B$7:$B$732,$D196,EUROSTAT_VBE_IND_2010!$C$7:$C$732,"*"&amp;RIGHT($A196,3)&amp;"*",EUROSTAT_VBE_IND_2010!$D$7:$D$732,"5550*"))/1000</f>
        <v>0</v>
      </c>
      <c r="M196" s="17">
        <f>(SUMIFS(EUROSTAT_VBE_IND_2010!J$7:J$732,EUROSTAT_VBE_IND_2010!$B$7:$B$732,$D196,EUROSTAT_VBE_IND_2010!$C$7:$C$732,"*"&amp;RIGHT($A196,3)&amp;"*",EUROSTAT_VBE_IND_2010!$D$7:$D$732,"5550*"))/1000</f>
        <v>0</v>
      </c>
      <c r="N196" s="17">
        <f>(SUMIFS(EUROSTAT_VBE_IND_2010!K$7:K$732,EUROSTAT_VBE_IND_2010!$B$7:$B$732,$D196,EUROSTAT_VBE_IND_2010!$C$7:$C$732,"*"&amp;RIGHT($A196,3)&amp;"*",EUROSTAT_VBE_IND_2010!$D$7:$D$732,"5550*"))/1000</f>
        <v>0</v>
      </c>
      <c r="O196" s="17">
        <f>(SUMIFS(EUROSTAT_VBE_IND_2010!L$7:L$732,EUROSTAT_VBE_IND_2010!$B$7:$B$732,$D196,EUROSTAT_VBE_IND_2010!$C$7:$C$732,"*"&amp;RIGHT($A196,3)&amp;"*",EUROSTAT_VBE_IND_2010!$D$7:$D$732,"5550*"))/1000</f>
        <v>0</v>
      </c>
      <c r="P196" s="17">
        <f>(SUMIFS(EUROSTAT_VBE_IND_2010!M$7:M$732,EUROSTAT_VBE_IND_2010!$B$7:$B$732,$D196,EUROSTAT_VBE_IND_2010!$C$7:$C$732,"*"&amp;RIGHT($A196,3)&amp;"*",EUROSTAT_VBE_IND_2010!$D$7:$D$732,"5550*"))/1000</f>
        <v>0</v>
      </c>
      <c r="Q196" s="17">
        <f>(SUMIFS(EUROSTAT_VBE_IND_2010!N$7:N$732,EUROSTAT_VBE_IND_2010!$B$7:$B$732,$D196,EUROSTAT_VBE_IND_2010!$C$7:$C$732,"*"&amp;RIGHT($A196,3)&amp;"*",EUROSTAT_VBE_IND_2010!$D$7:$D$732,"5550*"))/1000</f>
        <v>0</v>
      </c>
      <c r="R196" s="17">
        <f>(SUMIFS(EUROSTAT_VBE_IND_2010!O$7:O$732,EUROSTAT_VBE_IND_2010!$B$7:$B$732,$D196,EUROSTAT_VBE_IND_2010!$C$7:$C$732,"*"&amp;RIGHT($A196,3)&amp;"*",EUROSTAT_VBE_IND_2010!$D$7:$D$732,"5550*"))/1000</f>
        <v>0</v>
      </c>
      <c r="S196" s="17">
        <f>(SUMIFS(EUROSTAT_VBE_IND_2010!P$7:P$732,EUROSTAT_VBE_IND_2010!$B$7:$B$732,$D196,EUROSTAT_VBE_IND_2010!$C$7:$C$732,"*"&amp;RIGHT($A196,3)&amp;"*",EUROSTAT_VBE_IND_2010!$D$7:$D$732,"5550*"))/1000</f>
        <v>0</v>
      </c>
      <c r="T196" s="17">
        <f>(SUMIFS(EUROSTAT_VBE_IND_2010!Q$7:Q$732,EUROSTAT_VBE_IND_2010!$B$7:$B$732,$D196,EUROSTAT_VBE_IND_2010!$C$7:$C$732,"*"&amp;RIGHT($A196,3)&amp;"*",EUROSTAT_VBE_IND_2010!$D$7:$D$732,"5550*"))/1000</f>
        <v>0</v>
      </c>
      <c r="U196" s="17">
        <f>(SUMIFS(EUROSTAT_VBE_IND_2010!R$7:R$732,EUROSTAT_VBE_IND_2010!$B$7:$B$732,$D196,EUROSTAT_VBE_IND_2010!$C$7:$C$732,"*"&amp;RIGHT($A196,3)&amp;"*",EUROSTAT_VBE_IND_2010!$D$7:$D$732,"5550*"))/1000</f>
        <v>0.016</v>
      </c>
      <c r="V196" s="17">
        <f>(SUMIFS(EUROSTAT_VBE_IND_2010!S$7:S$732,EUROSTAT_VBE_IND_2010!$B$7:$B$732,$D196,EUROSTAT_VBE_IND_2010!$C$7:$C$732,"*"&amp;RIGHT($A196,3)&amp;"*",EUROSTAT_VBE_IND_2010!$D$7:$D$732,"5550*"))/1000</f>
        <v>0</v>
      </c>
      <c r="W196" s="17">
        <f>(SUMIFS(EUROSTAT_VBE_IND_2010!T$7:T$732,EUROSTAT_VBE_IND_2010!$B$7:$B$732,$D196,EUROSTAT_VBE_IND_2010!$C$7:$C$732,"*"&amp;RIGHT($A196,3)&amp;"*",EUROSTAT_VBE_IND_2010!$D$7:$D$732,"5550*"))/1000</f>
        <v>0</v>
      </c>
      <c r="X196" s="17">
        <f>(SUMIFS(EUROSTAT_VBE_IND_2010!U$7:U$732,EUROSTAT_VBE_IND_2010!$B$7:$B$732,$D196,EUROSTAT_VBE_IND_2010!$C$7:$C$732,"*"&amp;RIGHT($A196,3)&amp;"*",EUROSTAT_VBE_IND_2010!$D$7:$D$732,"5550*"))/1000</f>
        <v>0</v>
      </c>
      <c r="Y196" s="17">
        <f>(SUMIFS(EUROSTAT_VBE_IND_2010!V$7:V$732,EUROSTAT_VBE_IND_2010!$B$7:$B$732,$D196,EUROSTAT_VBE_IND_2010!$C$7:$C$732,"*"&amp;RIGHT($A196,3)&amp;"*",EUROSTAT_VBE_IND_2010!$D$7:$D$732,"5550*"))/1000</f>
        <v>0</v>
      </c>
      <c r="Z196" s="17">
        <f>(SUMIFS(EUROSTAT_VBE_IND_2010!W$7:W$732,EUROSTAT_VBE_IND_2010!$B$7:$B$732,$D196,EUROSTAT_VBE_IND_2010!$C$7:$C$732,"*"&amp;RIGHT($A196,3)&amp;"*",EUROSTAT_VBE_IND_2010!$D$7:$D$732,"5550*"))/1000</f>
        <v>0</v>
      </c>
      <c r="AA196" s="17">
        <f>(SUMIFS(EUROSTAT_VBE_IND_2010!X$7:X$732,EUROSTAT_VBE_IND_2010!$B$7:$B$732,$D196,EUROSTAT_VBE_IND_2010!$C$7:$C$732,"*"&amp;RIGHT($A196,3)&amp;"*",EUROSTAT_VBE_IND_2010!$D$7:$D$732,"5550*"))/1000</f>
        <v>0</v>
      </c>
      <c r="AB196" s="17">
        <f>(SUMIFS(EUROSTAT_VBE_IND_2010!AA$7:AA$732,EUROSTAT_VBE_IND_2010!$B$7:$B$732,$D196,EUROSTAT_VBE_IND_2010!$C$7:$C$732,"*"&amp;RIGHT($A196,3)&amp;"*",EUROSTAT_VBE_IND_2010!$D$7:$D$732,"5550*"))/1000</f>
        <v>0</v>
      </c>
      <c r="AC196" s="17">
        <f>(SUMIFS(EUROSTAT_VBE_IND_2010!AB$7:AB$732,EUROSTAT_VBE_IND_2010!$B$7:$B$732,$D196,EUROSTAT_VBE_IND_2010!$C$7:$C$732,"*"&amp;RIGHT($A196,3)&amp;"*",EUROSTAT_VBE_IND_2010!$D$7:$D$732,"5550*"))/1000</f>
        <v>0</v>
      </c>
      <c r="AD196" s="17">
        <f>(SUMIFS(EUROSTAT_VBE_IND_2010!AC$7:AC$732,EUROSTAT_VBE_IND_2010!$B$7:$B$732,$D196,EUROSTAT_VBE_IND_2010!$C$7:$C$732,"*"&amp;RIGHT($A196,3)&amp;"*",EUROSTAT_VBE_IND_2010!$D$7:$D$732,"5550*"))/1000</f>
        <v>0</v>
      </c>
      <c r="AE196" s="17">
        <f>(SUMIFS(EUROSTAT_VBE_IND_2010!AD$7:AD$732,EUROSTAT_VBE_IND_2010!$B$7:$B$732,$D196,EUROSTAT_VBE_IND_2010!$C$7:$C$732,"*"&amp;RIGHT($A196,3)&amp;"*",EUROSTAT_VBE_IND_2010!$D$7:$D$732,"5550*"))/1000</f>
        <v>0</v>
      </c>
      <c r="AF196" s="17">
        <f>(SUMIFS(EUROSTAT_VBE_IND_2010!AE$7:AE$732,EUROSTAT_VBE_IND_2010!$B$7:$B$732,$D196,EUROSTAT_VBE_IND_2010!$C$7:$C$732,"*"&amp;RIGHT($A196,3)&amp;"*",EUROSTAT_VBE_IND_2010!$D$7:$D$732,"5550*"))/1000</f>
        <v>0</v>
      </c>
      <c r="AG196" s="17">
        <f>(SUMIFS(EUROSTAT_VBE_IND_2010!AF$7:AF$732,EUROSTAT_VBE_IND_2010!$B$7:$B$732,$D196,EUROSTAT_VBE_IND_2010!$C$7:$C$732,"*"&amp;RIGHT($A196,3)&amp;"*",EUROSTAT_VBE_IND_2010!$D$7:$D$732,"5550*"))/1000</f>
        <v>0</v>
      </c>
      <c r="AH196" s="17">
        <f>(SUMIFS(EUROSTAT_VBE_IND_2010!AH$7:AH$732,EUROSTAT_VBE_IND_2010!$B$7:$B$732,$D196,EUROSTAT_VBE_IND_2010!$C$7:$C$732,"*"&amp;RIGHT($A196,3)&amp;"*",EUROSTAT_VBE_IND_2010!$D$7:$D$732,"5550*"))/1000</f>
        <v>0</v>
      </c>
      <c r="AI196" s="17">
        <f>(SUMIFS(EUROSTAT_VBE_IND_2010!AI$7:AI$732,EUROSTAT_VBE_IND_2010!$B$7:$B$732,$D196,EUROSTAT_VBE_IND_2010!$C$7:$C$732,"*"&amp;RIGHT($A196,3)&amp;"*",EUROSTAT_VBE_IND_2010!$D$7:$D$732,"5550*"))/1000</f>
        <v>0</v>
      </c>
      <c r="AJ196" s="17">
        <f>(SUMIFS(EUROSTAT_VBE_IND_2010!AJ$7:AJ$732,EUROSTAT_VBE_IND_2010!$B$7:$B$732,$D196,EUROSTAT_VBE_IND_2010!$C$7:$C$732,"*"&amp;RIGHT($A196,3)&amp;"*",EUROSTAT_VBE_IND_2010!$D$7:$D$732,"5550*"))/1000</f>
        <v>0</v>
      </c>
      <c r="AK196" s="17">
        <f>(SUMIFS(EUROSTAT_VBE_IND_2010!AK$7:AK$732,EUROSTAT_VBE_IND_2010!$B$7:$B$732,$D196,EUROSTAT_VBE_IND_2010!$C$7:$C$732,"*"&amp;RIGHT($A196,3)&amp;"*",EUROSTAT_VBE_IND_2010!$D$7:$D$732,"5550*"))/1000</f>
        <v>0</v>
      </c>
      <c r="AL196" s="198">
        <f>SUMIFS('IEA Bal_AL-IND'!$D$30:$D$329,'IEA Bal_AL-IND'!$A$30:$A$329,"*"&amp;RIGHT($B196,8),'IEA Bal_AL-IND'!$C$30:$C$329,'Aggregated Balance-IND_2010'!$E196)</f>
        <v>0</v>
      </c>
      <c r="AM196" s="198">
        <f>SUMIFS('IEA Bal_BA-IND'!$D$30:$D$329,'IEA Bal_BA-IND'!$A$30:$A$329,"*"&amp;RIGHT($B196,8),'IEA Bal_BA-IND'!$C$30:$C$329,'Aggregated Balance-IND_2010'!$E196)</f>
        <v>0</v>
      </c>
      <c r="AN196" s="198">
        <f>SUMIFS('IEA Bal_KS-IND'!$D$30:$D$329,'IEA Bal_KS-IND'!$A$30:$A$329,"*"&amp;RIGHT($B196,8),'IEA Bal_KS-IND'!$C$30:$C$329,'Aggregated Balance-IND_2010'!$E196)</f>
        <v>0</v>
      </c>
      <c r="AO196" s="17">
        <f>(SUMIFS(EUROSTAT_VBE_IND_2010!Y$7:Y$732,EUROSTAT_VBE_IND_2010!$B$7:$B$732,$D196,EUROSTAT_VBE_IND_2010!$C$7:$C$732,"*"&amp;RIGHT($A196,3)&amp;"*",EUROSTAT_VBE_IND_2010!$D$7:$D$732,"5550*"))/1000</f>
        <v>0</v>
      </c>
      <c r="AP196" s="17">
        <f>(SUMIFS(EUROSTAT_VBE_IND_2010!Z$7:Z$732,EUROSTAT_VBE_IND_2010!$B$7:$B$732,$D196,EUROSTAT_VBE_IND_2010!$C$7:$C$732,"*"&amp;RIGHT($A196,3)&amp;"*",EUROSTAT_VBE_IND_2010!$D$7:$D$732,"5550*"))/1000</f>
        <v>0</v>
      </c>
      <c r="AQ196" s="17">
        <f>(SUMIFS(EUROSTAT_VBE_IND_2010!AG$7:AG$732,EUROSTAT_VBE_IND_2010!$B$7:$B$732,$D196,EUROSTAT_VBE_IND_2010!$C$7:$C$732,"*"&amp;RIGHT($A196,3)&amp;"*",EUROSTAT_VBE_IND_2010!$D$7:$D$732,"5550*"))/1000</f>
        <v>0</v>
      </c>
    </row>
    <row r="197" spans="1:43">
      <c r="A197" t="str">
        <f>LEFT(EUROSTAT_VBE_IND_2010!$C$241,8)</f>
        <v>B_101820</v>
      </c>
      <c r="B197" s="28" t="s">
        <v>300</v>
      </c>
      <c r="C197" t="s">
        <v>293</v>
      </c>
      <c r="D197" t="s">
        <v>126</v>
      </c>
      <c r="E197" t="s">
        <v>244</v>
      </c>
      <c r="F197" t="s">
        <v>264</v>
      </c>
      <c r="G197" s="17">
        <f>(SUMIFS(EUROSTAT_VBE_IND_2010!E$7:E$732,EUROSTAT_VBE_IND_2010!$B$7:$B$732,$D197,EUROSTAT_VBE_IND_2010!$C$7:$C$732,"*"&amp;RIGHT($A197,3)&amp;"*",EUROSTAT_VBE_IND_2010!$D$7:$D$732,"554*"))/1000-(SUMIFS(EUROSTAT_VBE_IND_2010!E$7:E$732,EUROSTAT_VBE_IND_2010!$B$7:$B$732,$D197,EUROSTAT_VBE_IND_2010!$C$7:$C$732,"*"&amp;RIGHT($A197,3)&amp;"*",EUROSTAT_VBE_IND_2010!$D$7:$D$732,"5543*"))/1000-(SUMIFS(EUROSTAT_VBE_IND_2010!E$7:E$732,EUROSTAT_VBE_IND_2010!$B$7:$B$732,$D197,EUROSTAT_VBE_IND_2010!$C$7:$C$732,"*"&amp;RIGHT($A197,3)&amp;"*",EUROSTAT_VBE_IND_2010!$D$7:$D$732,"5544*"))/1000</f>
        <v>3.401</v>
      </c>
      <c r="H197" s="17">
        <f>(SUMIFS(EUROSTAT_VBE_IND_2010!F$7:F$732,EUROSTAT_VBE_IND_2010!$B$7:$B$732,$D197,EUROSTAT_VBE_IND_2010!$C$7:$C$732,"*"&amp;RIGHT($A197,3)&amp;"*",EUROSTAT_VBE_IND_2010!$D$7:$D$732,"554*"))/1000-(SUMIFS(EUROSTAT_VBE_IND_2010!F$7:F$732,EUROSTAT_VBE_IND_2010!$B$7:$B$732,$D197,EUROSTAT_VBE_IND_2010!$C$7:$C$732,"*"&amp;RIGHT($A197,3)&amp;"*",EUROSTAT_VBE_IND_2010!$D$7:$D$732,"5543*"))/1000-(SUMIFS(EUROSTAT_VBE_IND_2010!F$7:F$732,EUROSTAT_VBE_IND_2010!$B$7:$B$732,$D197,EUROSTAT_VBE_IND_2010!$C$7:$C$732,"*"&amp;RIGHT($A197,3)&amp;"*",EUROSTAT_VBE_IND_2010!$D$7:$D$732,"5544*"))/1000</f>
        <v>4.153</v>
      </c>
      <c r="I197" s="17">
        <f>(SUMIFS(EUROSTAT_VBE_IND_2010!G$7:G$732,EUROSTAT_VBE_IND_2010!$B$7:$B$732,$D197,EUROSTAT_VBE_IND_2010!$C$7:$C$732,"*"&amp;RIGHT($A197,3)&amp;"*",EUROSTAT_VBE_IND_2010!$D$7:$D$732,"554*"))/1000-(SUMIFS(EUROSTAT_VBE_IND_2010!G$7:G$732,EUROSTAT_VBE_IND_2010!$B$7:$B$732,$D197,EUROSTAT_VBE_IND_2010!$C$7:$C$732,"*"&amp;RIGHT($A197,3)&amp;"*",EUROSTAT_VBE_IND_2010!$D$7:$D$732,"5543*"))/1000-(SUMIFS(EUROSTAT_VBE_IND_2010!G$7:G$732,EUROSTAT_VBE_IND_2010!$B$7:$B$732,$D197,EUROSTAT_VBE_IND_2010!$C$7:$C$732,"*"&amp;RIGHT($A197,3)&amp;"*",EUROSTAT_VBE_IND_2010!$D$7:$D$732,"5544*"))/1000</f>
        <v>0.083</v>
      </c>
      <c r="J197" s="198">
        <f>SUMIFS('IEA Bal_CH-IND'!$D$30:$D$329,'IEA Bal_CH-IND'!$A$30:$A$329,"*"&amp;RIGHT($B197,8),'IEA Bal_CH-IND'!$C$30:$C$329,'Aggregated Balance-IND_2010'!$E197)</f>
        <v>0</v>
      </c>
      <c r="K197" s="17">
        <f>(SUMIFS(EUROSTAT_VBE_IND_2010!H$7:H$732,EUROSTAT_VBE_IND_2010!$B$7:$B$732,$D197,EUROSTAT_VBE_IND_2010!$C$7:$C$732,"*"&amp;RIGHT($A197,3)&amp;"*",EUROSTAT_VBE_IND_2010!$D$7:$D$732,"554*"))/1000-(SUMIFS(EUROSTAT_VBE_IND_2010!H$7:H$732,EUROSTAT_VBE_IND_2010!$B$7:$B$732,$D197,EUROSTAT_VBE_IND_2010!$C$7:$C$732,"*"&amp;RIGHT($A197,3)&amp;"*",EUROSTAT_VBE_IND_2010!$D$7:$D$732,"5543*"))/1000-(SUMIFS(EUROSTAT_VBE_IND_2010!H$7:H$732,EUROSTAT_VBE_IND_2010!$B$7:$B$732,$D197,EUROSTAT_VBE_IND_2010!$C$7:$C$732,"*"&amp;RIGHT($A197,3)&amp;"*",EUROSTAT_VBE_IND_2010!$D$7:$D$732,"5544*"))/1000</f>
        <v>0.347</v>
      </c>
      <c r="L197" s="17">
        <f>(SUMIFS(EUROSTAT_VBE_IND_2010!I$7:I$732,EUROSTAT_VBE_IND_2010!$B$7:$B$732,$D197,EUROSTAT_VBE_IND_2010!$C$7:$C$732,"*"&amp;RIGHT($A197,3)&amp;"*",EUROSTAT_VBE_IND_2010!$D$7:$D$732,"554*"))/1000-(SUMIFS(EUROSTAT_VBE_IND_2010!I$7:I$732,EUROSTAT_VBE_IND_2010!$B$7:$B$732,$D197,EUROSTAT_VBE_IND_2010!$C$7:$C$732,"*"&amp;RIGHT($A197,3)&amp;"*",EUROSTAT_VBE_IND_2010!$D$7:$D$732,"5543*"))/1000-(SUMIFS(EUROSTAT_VBE_IND_2010!I$7:I$732,EUROSTAT_VBE_IND_2010!$B$7:$B$732,$D197,EUROSTAT_VBE_IND_2010!$C$7:$C$732,"*"&amp;RIGHT($A197,3)&amp;"*",EUROSTAT_VBE_IND_2010!$D$7:$D$732,"5544*"))/1000</f>
        <v>0.037</v>
      </c>
      <c r="M197" s="17">
        <f>(SUMIFS(EUROSTAT_VBE_IND_2010!J$7:J$732,EUROSTAT_VBE_IND_2010!$B$7:$B$732,$D197,EUROSTAT_VBE_IND_2010!$C$7:$C$732,"*"&amp;RIGHT($A197,3)&amp;"*",EUROSTAT_VBE_IND_2010!$D$7:$D$732,"554*"))/1000-(SUMIFS(EUROSTAT_VBE_IND_2010!J$7:J$732,EUROSTAT_VBE_IND_2010!$B$7:$B$732,$D197,EUROSTAT_VBE_IND_2010!$C$7:$C$732,"*"&amp;RIGHT($A197,3)&amp;"*",EUROSTAT_VBE_IND_2010!$D$7:$D$732,"5543*"))/1000-(SUMIFS(EUROSTAT_VBE_IND_2010!J$7:J$732,EUROSTAT_VBE_IND_2010!$B$7:$B$732,$D197,EUROSTAT_VBE_IND_2010!$C$7:$C$732,"*"&amp;RIGHT($A197,3)&amp;"*",EUROSTAT_VBE_IND_2010!$D$7:$D$732,"5544*"))/1000</f>
        <v>5.954</v>
      </c>
      <c r="N197" s="17">
        <f>(SUMIFS(EUROSTAT_VBE_IND_2010!K$7:K$732,EUROSTAT_VBE_IND_2010!$B$7:$B$732,$D197,EUROSTAT_VBE_IND_2010!$C$7:$C$732,"*"&amp;RIGHT($A197,3)&amp;"*",EUROSTAT_VBE_IND_2010!$D$7:$D$732,"554*"))/1000-(SUMIFS(EUROSTAT_VBE_IND_2010!K$7:K$732,EUROSTAT_VBE_IND_2010!$B$7:$B$732,$D197,EUROSTAT_VBE_IND_2010!$C$7:$C$732,"*"&amp;RIGHT($A197,3)&amp;"*",EUROSTAT_VBE_IND_2010!$D$7:$D$732,"5543*"))/1000-(SUMIFS(EUROSTAT_VBE_IND_2010!K$7:K$732,EUROSTAT_VBE_IND_2010!$B$7:$B$732,$D197,EUROSTAT_VBE_IND_2010!$C$7:$C$732,"*"&amp;RIGHT($A197,3)&amp;"*",EUROSTAT_VBE_IND_2010!$D$7:$D$732,"5544*"))/1000</f>
        <v>0.00100000000000011</v>
      </c>
      <c r="O197" s="17">
        <f>(SUMIFS(EUROSTAT_VBE_IND_2010!L$7:L$732,EUROSTAT_VBE_IND_2010!$B$7:$B$732,$D197,EUROSTAT_VBE_IND_2010!$C$7:$C$732,"*"&amp;RIGHT($A197,3)&amp;"*",EUROSTAT_VBE_IND_2010!$D$7:$D$732,"554*"))/1000-(SUMIFS(EUROSTAT_VBE_IND_2010!L$7:L$732,EUROSTAT_VBE_IND_2010!$B$7:$B$732,$D197,EUROSTAT_VBE_IND_2010!$C$7:$C$732,"*"&amp;RIGHT($A197,3)&amp;"*",EUROSTAT_VBE_IND_2010!$D$7:$D$732,"5543*"))/1000-(SUMIFS(EUROSTAT_VBE_IND_2010!L$7:L$732,EUROSTAT_VBE_IND_2010!$B$7:$B$732,$D197,EUROSTAT_VBE_IND_2010!$C$7:$C$732,"*"&amp;RIGHT($A197,3)&amp;"*",EUROSTAT_VBE_IND_2010!$D$7:$D$732,"5544*"))/1000</f>
        <v>0.01</v>
      </c>
      <c r="P197" s="17">
        <f>(SUMIFS(EUROSTAT_VBE_IND_2010!M$7:M$732,EUROSTAT_VBE_IND_2010!$B$7:$B$732,$D197,EUROSTAT_VBE_IND_2010!$C$7:$C$732,"*"&amp;RIGHT($A197,3)&amp;"*",EUROSTAT_VBE_IND_2010!$D$7:$D$732,"554*"))/1000-(SUMIFS(EUROSTAT_VBE_IND_2010!M$7:M$732,EUROSTAT_VBE_IND_2010!$B$7:$B$732,$D197,EUROSTAT_VBE_IND_2010!$C$7:$C$732,"*"&amp;RIGHT($A197,3)&amp;"*",EUROSTAT_VBE_IND_2010!$D$7:$D$732,"5543*"))/1000-(SUMIFS(EUROSTAT_VBE_IND_2010!M$7:M$732,EUROSTAT_VBE_IND_2010!$B$7:$B$732,$D197,EUROSTAT_VBE_IND_2010!$C$7:$C$732,"*"&amp;RIGHT($A197,3)&amp;"*",EUROSTAT_VBE_IND_2010!$D$7:$D$732,"5544*"))/1000</f>
        <v>0.063</v>
      </c>
      <c r="Q197" s="17">
        <f>(SUMIFS(EUROSTAT_VBE_IND_2010!N$7:N$732,EUROSTAT_VBE_IND_2010!$B$7:$B$732,$D197,EUROSTAT_VBE_IND_2010!$C$7:$C$732,"*"&amp;RIGHT($A197,3)&amp;"*",EUROSTAT_VBE_IND_2010!$D$7:$D$732,"554*"))/1000-(SUMIFS(EUROSTAT_VBE_IND_2010!N$7:N$732,EUROSTAT_VBE_IND_2010!$B$7:$B$732,$D197,EUROSTAT_VBE_IND_2010!$C$7:$C$732,"*"&amp;RIGHT($A197,3)&amp;"*",EUROSTAT_VBE_IND_2010!$D$7:$D$732,"5543*"))/1000-(SUMIFS(EUROSTAT_VBE_IND_2010!N$7:N$732,EUROSTAT_VBE_IND_2010!$B$7:$B$732,$D197,EUROSTAT_VBE_IND_2010!$C$7:$C$732,"*"&amp;RIGHT($A197,3)&amp;"*",EUROSTAT_VBE_IND_2010!$D$7:$D$732,"5544*"))/1000</f>
        <v>6.308</v>
      </c>
      <c r="R197" s="17">
        <f>(SUMIFS(EUROSTAT_VBE_IND_2010!O$7:O$732,EUROSTAT_VBE_IND_2010!$B$7:$B$732,$D197,EUROSTAT_VBE_IND_2010!$C$7:$C$732,"*"&amp;RIGHT($A197,3)&amp;"*",EUROSTAT_VBE_IND_2010!$D$7:$D$732,"554*"))/1000-(SUMIFS(EUROSTAT_VBE_IND_2010!O$7:O$732,EUROSTAT_VBE_IND_2010!$B$7:$B$732,$D197,EUROSTAT_VBE_IND_2010!$C$7:$C$732,"*"&amp;RIGHT($A197,3)&amp;"*",EUROSTAT_VBE_IND_2010!$D$7:$D$732,"5543*"))/1000-(SUMIFS(EUROSTAT_VBE_IND_2010!O$7:O$732,EUROSTAT_VBE_IND_2010!$B$7:$B$732,$D197,EUROSTAT_VBE_IND_2010!$C$7:$C$732,"*"&amp;RIGHT($A197,3)&amp;"*",EUROSTAT_VBE_IND_2010!$D$7:$D$732,"5544*"))/1000</f>
        <v>0.063</v>
      </c>
      <c r="S197" s="17">
        <f>(SUMIFS(EUROSTAT_VBE_IND_2010!P$7:P$732,EUROSTAT_VBE_IND_2010!$B$7:$B$732,$D197,EUROSTAT_VBE_IND_2010!$C$7:$C$732,"*"&amp;RIGHT($A197,3)&amp;"*",EUROSTAT_VBE_IND_2010!$D$7:$D$732,"554*"))/1000-(SUMIFS(EUROSTAT_VBE_IND_2010!P$7:P$732,EUROSTAT_VBE_IND_2010!$B$7:$B$732,$D197,EUROSTAT_VBE_IND_2010!$C$7:$C$732,"*"&amp;RIGHT($A197,3)&amp;"*",EUROSTAT_VBE_IND_2010!$D$7:$D$732,"5543*"))/1000-(SUMIFS(EUROSTAT_VBE_IND_2010!P$7:P$732,EUROSTAT_VBE_IND_2010!$B$7:$B$732,$D197,EUROSTAT_VBE_IND_2010!$C$7:$C$732,"*"&amp;RIGHT($A197,3)&amp;"*",EUROSTAT_VBE_IND_2010!$D$7:$D$732,"5544*"))/1000</f>
        <v>16.645</v>
      </c>
      <c r="T197" s="17">
        <f>(SUMIFS(EUROSTAT_VBE_IND_2010!Q$7:Q$732,EUROSTAT_VBE_IND_2010!$B$7:$B$732,$D197,EUROSTAT_VBE_IND_2010!$C$7:$C$732,"*"&amp;RIGHT($A197,3)&amp;"*",EUROSTAT_VBE_IND_2010!$D$7:$D$732,"554*"))/1000-(SUMIFS(EUROSTAT_VBE_IND_2010!Q$7:Q$732,EUROSTAT_VBE_IND_2010!$B$7:$B$732,$D197,EUROSTAT_VBE_IND_2010!$C$7:$C$732,"*"&amp;RIGHT($A197,3)&amp;"*",EUROSTAT_VBE_IND_2010!$D$7:$D$732,"5543*"))/1000-(SUMIFS(EUROSTAT_VBE_IND_2010!Q$7:Q$732,EUROSTAT_VBE_IND_2010!$B$7:$B$732,$D197,EUROSTAT_VBE_IND_2010!$C$7:$C$732,"*"&amp;RIGHT($A197,3)&amp;"*",EUROSTAT_VBE_IND_2010!$D$7:$D$732,"5544*"))/1000</f>
        <v>0.054</v>
      </c>
      <c r="U197" s="17">
        <f>(SUMIFS(EUROSTAT_VBE_IND_2010!R$7:R$732,EUROSTAT_VBE_IND_2010!$B$7:$B$732,$D197,EUROSTAT_VBE_IND_2010!$C$7:$C$732,"*"&amp;RIGHT($A197,3)&amp;"*",EUROSTAT_VBE_IND_2010!$D$7:$D$732,"554*"))/1000-(SUMIFS(EUROSTAT_VBE_IND_2010!R$7:R$732,EUROSTAT_VBE_IND_2010!$B$7:$B$732,$D197,EUROSTAT_VBE_IND_2010!$C$7:$C$732,"*"&amp;RIGHT($A197,3)&amp;"*",EUROSTAT_VBE_IND_2010!$D$7:$D$732,"5543*"))/1000-(SUMIFS(EUROSTAT_VBE_IND_2010!R$7:R$732,EUROSTAT_VBE_IND_2010!$B$7:$B$732,$D197,EUROSTAT_VBE_IND_2010!$C$7:$C$732,"*"&amp;RIGHT($A197,3)&amp;"*",EUROSTAT_VBE_IND_2010!$D$7:$D$732,"5544*"))/1000</f>
        <v>1.565</v>
      </c>
      <c r="V197" s="17">
        <f>(SUMIFS(EUROSTAT_VBE_IND_2010!S$7:S$732,EUROSTAT_VBE_IND_2010!$B$7:$B$732,$D197,EUROSTAT_VBE_IND_2010!$C$7:$C$732,"*"&amp;RIGHT($A197,3)&amp;"*",EUROSTAT_VBE_IND_2010!$D$7:$D$732,"554*"))/1000-(SUMIFS(EUROSTAT_VBE_IND_2010!S$7:S$732,EUROSTAT_VBE_IND_2010!$B$7:$B$732,$D197,EUROSTAT_VBE_IND_2010!$C$7:$C$732,"*"&amp;RIGHT($A197,3)&amp;"*",EUROSTAT_VBE_IND_2010!$D$7:$D$732,"5543*"))/1000-(SUMIFS(EUROSTAT_VBE_IND_2010!S$7:S$732,EUROSTAT_VBE_IND_2010!$B$7:$B$732,$D197,EUROSTAT_VBE_IND_2010!$C$7:$C$732,"*"&amp;RIGHT($A197,3)&amp;"*",EUROSTAT_VBE_IND_2010!$D$7:$D$732,"5544*"))/1000</f>
        <v>0.226</v>
      </c>
      <c r="W197" s="17">
        <f>(SUMIFS(EUROSTAT_VBE_IND_2010!T$7:T$732,EUROSTAT_VBE_IND_2010!$B$7:$B$732,$D197,EUROSTAT_VBE_IND_2010!$C$7:$C$732,"*"&amp;RIGHT($A197,3)&amp;"*",EUROSTAT_VBE_IND_2010!$D$7:$D$732,"554*"))/1000-(SUMIFS(EUROSTAT_VBE_IND_2010!T$7:T$732,EUROSTAT_VBE_IND_2010!$B$7:$B$732,$D197,EUROSTAT_VBE_IND_2010!$C$7:$C$732,"*"&amp;RIGHT($A197,3)&amp;"*",EUROSTAT_VBE_IND_2010!$D$7:$D$732,"5543*"))/1000-(SUMIFS(EUROSTAT_VBE_IND_2010!T$7:T$732,EUROSTAT_VBE_IND_2010!$B$7:$B$732,$D197,EUROSTAT_VBE_IND_2010!$C$7:$C$732,"*"&amp;RIGHT($A197,3)&amp;"*",EUROSTAT_VBE_IND_2010!$D$7:$D$732,"5544*"))/1000</f>
        <v>0</v>
      </c>
      <c r="X197" s="17">
        <f>(SUMIFS(EUROSTAT_VBE_IND_2010!U$7:U$732,EUROSTAT_VBE_IND_2010!$B$7:$B$732,$D197,EUROSTAT_VBE_IND_2010!$C$7:$C$732,"*"&amp;RIGHT($A197,3)&amp;"*",EUROSTAT_VBE_IND_2010!$D$7:$D$732,"554*"))/1000-(SUMIFS(EUROSTAT_VBE_IND_2010!U$7:U$732,EUROSTAT_VBE_IND_2010!$B$7:$B$732,$D197,EUROSTAT_VBE_IND_2010!$C$7:$C$732,"*"&amp;RIGHT($A197,3)&amp;"*",EUROSTAT_VBE_IND_2010!$D$7:$D$732,"5543*"))/1000-(SUMIFS(EUROSTAT_VBE_IND_2010!U$7:U$732,EUROSTAT_VBE_IND_2010!$B$7:$B$732,$D197,EUROSTAT_VBE_IND_2010!$C$7:$C$732,"*"&amp;RIGHT($A197,3)&amp;"*",EUROSTAT_VBE_IND_2010!$D$7:$D$732,"5544*"))/1000</f>
        <v>2.913</v>
      </c>
      <c r="Y197" s="17">
        <f>(SUMIFS(EUROSTAT_VBE_IND_2010!V$7:V$732,EUROSTAT_VBE_IND_2010!$B$7:$B$732,$D197,EUROSTAT_VBE_IND_2010!$C$7:$C$732,"*"&amp;RIGHT($A197,3)&amp;"*",EUROSTAT_VBE_IND_2010!$D$7:$D$732,"554*"))/1000-(SUMIFS(EUROSTAT_VBE_IND_2010!V$7:V$732,EUROSTAT_VBE_IND_2010!$B$7:$B$732,$D197,EUROSTAT_VBE_IND_2010!$C$7:$C$732,"*"&amp;RIGHT($A197,3)&amp;"*",EUROSTAT_VBE_IND_2010!$D$7:$D$732,"5543*"))/1000-(SUMIFS(EUROSTAT_VBE_IND_2010!V$7:V$732,EUROSTAT_VBE_IND_2010!$B$7:$B$732,$D197,EUROSTAT_VBE_IND_2010!$C$7:$C$732,"*"&amp;RIGHT($A197,3)&amp;"*",EUROSTAT_VBE_IND_2010!$D$7:$D$732,"5544*"))/1000</f>
        <v>0.345</v>
      </c>
      <c r="Z197" s="17">
        <f>(SUMIFS(EUROSTAT_VBE_IND_2010!W$7:W$732,EUROSTAT_VBE_IND_2010!$B$7:$B$732,$D197,EUROSTAT_VBE_IND_2010!$C$7:$C$732,"*"&amp;RIGHT($A197,3)&amp;"*",EUROSTAT_VBE_IND_2010!$D$7:$D$732,"554*"))/1000-(SUMIFS(EUROSTAT_VBE_IND_2010!W$7:W$732,EUROSTAT_VBE_IND_2010!$B$7:$B$732,$D197,EUROSTAT_VBE_IND_2010!$C$7:$C$732,"*"&amp;RIGHT($A197,3)&amp;"*",EUROSTAT_VBE_IND_2010!$D$7:$D$732,"5543*"))/1000-(SUMIFS(EUROSTAT_VBE_IND_2010!W$7:W$732,EUROSTAT_VBE_IND_2010!$B$7:$B$732,$D197,EUROSTAT_VBE_IND_2010!$C$7:$C$732,"*"&amp;RIGHT($A197,3)&amp;"*",EUROSTAT_VBE_IND_2010!$D$7:$D$732,"5544*"))/1000</f>
        <v>0.306</v>
      </c>
      <c r="AA197" s="17">
        <f>(SUMIFS(EUROSTAT_VBE_IND_2010!X$7:X$732,EUROSTAT_VBE_IND_2010!$B$7:$B$732,$D197,EUROSTAT_VBE_IND_2010!$C$7:$C$732,"*"&amp;RIGHT($A197,3)&amp;"*",EUROSTAT_VBE_IND_2010!$D$7:$D$732,"554*"))/1000-(SUMIFS(EUROSTAT_VBE_IND_2010!X$7:X$732,EUROSTAT_VBE_IND_2010!$B$7:$B$732,$D197,EUROSTAT_VBE_IND_2010!$C$7:$C$732,"*"&amp;RIGHT($A197,3)&amp;"*",EUROSTAT_VBE_IND_2010!$D$7:$D$732,"5543*"))/1000-(SUMIFS(EUROSTAT_VBE_IND_2010!X$7:X$732,EUROSTAT_VBE_IND_2010!$B$7:$B$732,$D197,EUROSTAT_VBE_IND_2010!$C$7:$C$732,"*"&amp;RIGHT($A197,3)&amp;"*",EUROSTAT_VBE_IND_2010!$D$7:$D$732,"5544*"))/1000</f>
        <v>0.01</v>
      </c>
      <c r="AB197" s="17">
        <f>(SUMIFS(EUROSTAT_VBE_IND_2010!AA$7:AA$732,EUROSTAT_VBE_IND_2010!$B$7:$B$732,$D197,EUROSTAT_VBE_IND_2010!$C$7:$C$732,"*"&amp;RIGHT($A197,3)&amp;"*",EUROSTAT_VBE_IND_2010!$D$7:$D$732,"554*"))/1000-(SUMIFS(EUROSTAT_VBE_IND_2010!AA$7:AA$732,EUROSTAT_VBE_IND_2010!$B$7:$B$732,$D197,EUROSTAT_VBE_IND_2010!$C$7:$C$732,"*"&amp;RIGHT($A197,3)&amp;"*",EUROSTAT_VBE_IND_2010!$D$7:$D$732,"5543*"))/1000-(SUMIFS(EUROSTAT_VBE_IND_2010!AA$7:AA$732,EUROSTAT_VBE_IND_2010!$B$7:$B$732,$D197,EUROSTAT_VBE_IND_2010!$C$7:$C$732,"*"&amp;RIGHT($A197,3)&amp;"*",EUROSTAT_VBE_IND_2010!$D$7:$D$732,"5544*"))/1000</f>
        <v>0</v>
      </c>
      <c r="AC197" s="17">
        <f>(SUMIFS(EUROSTAT_VBE_IND_2010!AB$7:AB$732,EUROSTAT_VBE_IND_2010!$B$7:$B$732,$D197,EUROSTAT_VBE_IND_2010!$C$7:$C$732,"*"&amp;RIGHT($A197,3)&amp;"*",EUROSTAT_VBE_IND_2010!$D$7:$D$732,"554*"))/1000-(SUMIFS(EUROSTAT_VBE_IND_2010!AB$7:AB$732,EUROSTAT_VBE_IND_2010!$B$7:$B$732,$D197,EUROSTAT_VBE_IND_2010!$C$7:$C$732,"*"&amp;RIGHT($A197,3)&amp;"*",EUROSTAT_VBE_IND_2010!$D$7:$D$732,"5543*"))/1000-(SUMIFS(EUROSTAT_VBE_IND_2010!AB$7:AB$732,EUROSTAT_VBE_IND_2010!$B$7:$B$732,$D197,EUROSTAT_VBE_IND_2010!$C$7:$C$732,"*"&amp;RIGHT($A197,3)&amp;"*",EUROSTAT_VBE_IND_2010!$D$7:$D$732,"5544*"))/1000</f>
        <v>0</v>
      </c>
      <c r="AD197" s="17">
        <f>(SUMIFS(EUROSTAT_VBE_IND_2010!AC$7:AC$732,EUROSTAT_VBE_IND_2010!$B$7:$B$732,$D197,EUROSTAT_VBE_IND_2010!$C$7:$C$732,"*"&amp;RIGHT($A197,3)&amp;"*",EUROSTAT_VBE_IND_2010!$D$7:$D$732,"554*"))/1000-(SUMIFS(EUROSTAT_VBE_IND_2010!AC$7:AC$732,EUROSTAT_VBE_IND_2010!$B$7:$B$732,$D197,EUROSTAT_VBE_IND_2010!$C$7:$C$732,"*"&amp;RIGHT($A197,3)&amp;"*",EUROSTAT_VBE_IND_2010!$D$7:$D$732,"5543*"))/1000-(SUMIFS(EUROSTAT_VBE_IND_2010!AC$7:AC$732,EUROSTAT_VBE_IND_2010!$B$7:$B$732,$D197,EUROSTAT_VBE_IND_2010!$C$7:$C$732,"*"&amp;RIGHT($A197,3)&amp;"*",EUROSTAT_VBE_IND_2010!$D$7:$D$732,"5544*"))/1000</f>
        <v>0.151</v>
      </c>
      <c r="AE197" s="17">
        <f>(SUMIFS(EUROSTAT_VBE_IND_2010!AD$7:AD$732,EUROSTAT_VBE_IND_2010!$B$7:$B$732,$D197,EUROSTAT_VBE_IND_2010!$C$7:$C$732,"*"&amp;RIGHT($A197,3)&amp;"*",EUROSTAT_VBE_IND_2010!$D$7:$D$732,"554*"))/1000-(SUMIFS(EUROSTAT_VBE_IND_2010!AD$7:AD$732,EUROSTAT_VBE_IND_2010!$B$7:$B$732,$D197,EUROSTAT_VBE_IND_2010!$C$7:$C$732,"*"&amp;RIGHT($A197,3)&amp;"*",EUROSTAT_VBE_IND_2010!$D$7:$D$732,"5543*"))/1000-(SUMIFS(EUROSTAT_VBE_IND_2010!AD$7:AD$732,EUROSTAT_VBE_IND_2010!$B$7:$B$732,$D197,EUROSTAT_VBE_IND_2010!$C$7:$C$732,"*"&amp;RIGHT($A197,3)&amp;"*",EUROSTAT_VBE_IND_2010!$D$7:$D$732,"5544*"))/1000</f>
        <v>0.299</v>
      </c>
      <c r="AF197" s="17">
        <f>(SUMIFS(EUROSTAT_VBE_IND_2010!AE$7:AE$732,EUROSTAT_VBE_IND_2010!$B$7:$B$732,$D197,EUROSTAT_VBE_IND_2010!$C$7:$C$732,"*"&amp;RIGHT($A197,3)&amp;"*",EUROSTAT_VBE_IND_2010!$D$7:$D$732,"554*"))/1000-(SUMIFS(EUROSTAT_VBE_IND_2010!AE$7:AE$732,EUROSTAT_VBE_IND_2010!$B$7:$B$732,$D197,EUROSTAT_VBE_IND_2010!$C$7:$C$732,"*"&amp;RIGHT($A197,3)&amp;"*",EUROSTAT_VBE_IND_2010!$D$7:$D$732,"5543*"))/1000-(SUMIFS(EUROSTAT_VBE_IND_2010!AE$7:AE$732,EUROSTAT_VBE_IND_2010!$B$7:$B$732,$D197,EUROSTAT_VBE_IND_2010!$C$7:$C$732,"*"&amp;RIGHT($A197,3)&amp;"*",EUROSTAT_VBE_IND_2010!$D$7:$D$732,"5544*"))/1000</f>
        <v>15.872</v>
      </c>
      <c r="AG197" s="17">
        <f>(SUMIFS(EUROSTAT_VBE_IND_2010!AF$7:AF$732,EUROSTAT_VBE_IND_2010!$B$7:$B$732,$D197,EUROSTAT_VBE_IND_2010!$C$7:$C$732,"*"&amp;RIGHT($A197,3)&amp;"*",EUROSTAT_VBE_IND_2010!$D$7:$D$732,"554*"))/1000-(SUMIFS(EUROSTAT_VBE_IND_2010!AF$7:AF$732,EUROSTAT_VBE_IND_2010!$B$7:$B$732,$D197,EUROSTAT_VBE_IND_2010!$C$7:$C$732,"*"&amp;RIGHT($A197,3)&amp;"*",EUROSTAT_VBE_IND_2010!$D$7:$D$732,"5543*"))/1000-(SUMIFS(EUROSTAT_VBE_IND_2010!AF$7:AF$732,EUROSTAT_VBE_IND_2010!$B$7:$B$732,$D197,EUROSTAT_VBE_IND_2010!$C$7:$C$732,"*"&amp;RIGHT($A197,3)&amp;"*",EUROSTAT_VBE_IND_2010!$D$7:$D$732,"5544*"))/1000</f>
        <v>2</v>
      </c>
      <c r="AH197" s="17">
        <f>(SUMIFS(EUROSTAT_VBE_IND_2010!AH$7:AH$732,EUROSTAT_VBE_IND_2010!$B$7:$B$732,$D197,EUROSTAT_VBE_IND_2010!$C$7:$C$732,"*"&amp;RIGHT($A197,3)&amp;"*",EUROSTAT_VBE_IND_2010!$D$7:$D$732,"554*"))/1000-(SUMIFS(EUROSTAT_VBE_IND_2010!AH$7:AH$732,EUROSTAT_VBE_IND_2010!$B$7:$B$732,$D197,EUROSTAT_VBE_IND_2010!$C$7:$C$732,"*"&amp;RIGHT($A197,3)&amp;"*",EUROSTAT_VBE_IND_2010!$D$7:$D$732,"5543*"))/1000-(SUMIFS(EUROSTAT_VBE_IND_2010!AH$7:AH$732,EUROSTAT_VBE_IND_2010!$B$7:$B$732,$D197,EUROSTAT_VBE_IND_2010!$C$7:$C$732,"*"&amp;RIGHT($A197,3)&amp;"*",EUROSTAT_VBE_IND_2010!$D$7:$D$732,"5544*"))/1000</f>
        <v>0</v>
      </c>
      <c r="AI197" s="17">
        <f>(SUMIFS(EUROSTAT_VBE_IND_2010!AI$7:AI$732,EUROSTAT_VBE_IND_2010!$B$7:$B$732,$D197,EUROSTAT_VBE_IND_2010!$C$7:$C$732,"*"&amp;RIGHT($A197,3)&amp;"*",EUROSTAT_VBE_IND_2010!$D$7:$D$732,"554*"))/1000-(SUMIFS(EUROSTAT_VBE_IND_2010!AI$7:AI$732,EUROSTAT_VBE_IND_2010!$B$7:$B$732,$D197,EUROSTAT_VBE_IND_2010!$C$7:$C$732,"*"&amp;RIGHT($A197,3)&amp;"*",EUROSTAT_VBE_IND_2010!$D$7:$D$732,"5543*"))/1000-(SUMIFS(EUROSTAT_VBE_IND_2010!AI$7:AI$732,EUROSTAT_VBE_IND_2010!$B$7:$B$732,$D197,EUROSTAT_VBE_IND_2010!$C$7:$C$732,"*"&amp;RIGHT($A197,3)&amp;"*",EUROSTAT_VBE_IND_2010!$D$7:$D$732,"5544*"))/1000</f>
        <v>0.042</v>
      </c>
      <c r="AJ197" s="17">
        <f>(SUMIFS(EUROSTAT_VBE_IND_2010!AJ$7:AJ$732,EUROSTAT_VBE_IND_2010!$B$7:$B$732,$D197,EUROSTAT_VBE_IND_2010!$C$7:$C$732,"*"&amp;RIGHT($A197,3)&amp;"*",EUROSTAT_VBE_IND_2010!$D$7:$D$732,"554*"))/1000-(SUMIFS(EUROSTAT_VBE_IND_2010!AJ$7:AJ$732,EUROSTAT_VBE_IND_2010!$B$7:$B$732,$D197,EUROSTAT_VBE_IND_2010!$C$7:$C$732,"*"&amp;RIGHT($A197,3)&amp;"*",EUROSTAT_VBE_IND_2010!$D$7:$D$732,"5543*"))/1000-(SUMIFS(EUROSTAT_VBE_IND_2010!AJ$7:AJ$732,EUROSTAT_VBE_IND_2010!$B$7:$B$732,$D197,EUROSTAT_VBE_IND_2010!$C$7:$C$732,"*"&amp;RIGHT($A197,3)&amp;"*",EUROSTAT_VBE_IND_2010!$D$7:$D$732,"5544*"))/1000</f>
        <v>0</v>
      </c>
      <c r="AK197" s="17">
        <f>(SUMIFS(EUROSTAT_VBE_IND_2010!AK$7:AK$732,EUROSTAT_VBE_IND_2010!$B$7:$B$732,$D197,EUROSTAT_VBE_IND_2010!$C$7:$C$732,"*"&amp;RIGHT($A197,3)&amp;"*",EUROSTAT_VBE_IND_2010!$D$7:$D$732,"554*"))/1000-(SUMIFS(EUROSTAT_VBE_IND_2010!AK$7:AK$732,EUROSTAT_VBE_IND_2010!$B$7:$B$732,$D197,EUROSTAT_VBE_IND_2010!$C$7:$C$732,"*"&amp;RIGHT($A197,3)&amp;"*",EUROSTAT_VBE_IND_2010!$D$7:$D$732,"5543*"))/1000-(SUMIFS(EUROSTAT_VBE_IND_2010!AK$7:AK$732,EUROSTAT_VBE_IND_2010!$B$7:$B$732,$D197,EUROSTAT_VBE_IND_2010!$C$7:$C$732,"*"&amp;RIGHT($A197,3)&amp;"*",EUROSTAT_VBE_IND_2010!$D$7:$D$732,"5544*"))/1000</f>
        <v>0</v>
      </c>
      <c r="AL197" s="198">
        <f>SUMIFS('IEA Bal_AL-IND'!$D$30:$D$329,'IEA Bal_AL-IND'!$A$30:$A$329,"*"&amp;RIGHT($B197,8),'IEA Bal_AL-IND'!$C$30:$C$329,'Aggregated Balance-IND_2010'!$E197)</f>
        <v>0</v>
      </c>
      <c r="AM197" s="198">
        <f>SUMIFS('IEA Bal_BA-IND'!$D$30:$D$329,'IEA Bal_BA-IND'!$A$30:$A$329,"*"&amp;RIGHT($B197,8),'IEA Bal_BA-IND'!$C$30:$C$329,'Aggregated Balance-IND_2010'!$E197)</f>
        <v>0</v>
      </c>
      <c r="AN197" s="198">
        <f>SUMIFS('IEA Bal_KS-IND'!$D$30:$D$329,'IEA Bal_KS-IND'!$A$30:$A$329,"*"&amp;RIGHT($B197,8),'IEA Bal_KS-IND'!$C$30:$C$329,'Aggregated Balance-IND_2010'!$E197)</f>
        <v>0.01101</v>
      </c>
      <c r="AO197" s="17">
        <f>(SUMIFS(EUROSTAT_VBE_IND_2010!Y$7:Y$732,EUROSTAT_VBE_IND_2010!$B$7:$B$732,$D197,EUROSTAT_VBE_IND_2010!$C$7:$C$732,"*"&amp;RIGHT($A197,3)&amp;"*",EUROSTAT_VBE_IND_2010!$D$7:$D$732,"554*"))/1000-(SUMIFS(EUROSTAT_VBE_IND_2010!Y$7:Y$732,EUROSTAT_VBE_IND_2010!$B$7:$B$732,$D197,EUROSTAT_VBE_IND_2010!$C$7:$C$732,"*"&amp;RIGHT($A197,3)&amp;"*",EUROSTAT_VBE_IND_2010!$D$7:$D$732,"5543*"))/1000-(SUMIFS(EUROSTAT_VBE_IND_2010!Y$7:Y$732,EUROSTAT_VBE_IND_2010!$B$7:$B$732,$D197,EUROSTAT_VBE_IND_2010!$C$7:$C$732,"*"&amp;RIGHT($A197,3)&amp;"*",EUROSTAT_VBE_IND_2010!$D$7:$D$732,"5544*"))/1000</f>
        <v>0</v>
      </c>
      <c r="AP197" s="17">
        <f>(SUMIFS(EUROSTAT_VBE_IND_2010!Z$7:Z$732,EUROSTAT_VBE_IND_2010!$B$7:$B$732,$D197,EUROSTAT_VBE_IND_2010!$C$7:$C$732,"*"&amp;RIGHT($A197,3)&amp;"*",EUROSTAT_VBE_IND_2010!$D$7:$D$732,"554*"))/1000-(SUMIFS(EUROSTAT_VBE_IND_2010!Z$7:Z$732,EUROSTAT_VBE_IND_2010!$B$7:$B$732,$D197,EUROSTAT_VBE_IND_2010!$C$7:$C$732,"*"&amp;RIGHT($A197,3)&amp;"*",EUROSTAT_VBE_IND_2010!$D$7:$D$732,"5543*"))/1000-(SUMIFS(EUROSTAT_VBE_IND_2010!Z$7:Z$732,EUROSTAT_VBE_IND_2010!$B$7:$B$732,$D197,EUROSTAT_VBE_IND_2010!$C$7:$C$732,"*"&amp;RIGHT($A197,3)&amp;"*",EUROSTAT_VBE_IND_2010!$D$7:$D$732,"5544*"))/1000</f>
        <v>0.001</v>
      </c>
      <c r="AQ197" s="17">
        <f>(SUMIFS(EUROSTAT_VBE_IND_2010!AG$7:AG$732,EUROSTAT_VBE_IND_2010!$B$7:$B$732,$D197,EUROSTAT_VBE_IND_2010!$C$7:$C$732,"*"&amp;RIGHT($A197,3)&amp;"*",EUROSTAT_VBE_IND_2010!$D$7:$D$732,"554*"))/1000-(SUMIFS(EUROSTAT_VBE_IND_2010!AG$7:AG$732,EUROSTAT_VBE_IND_2010!$B$7:$B$732,$D197,EUROSTAT_VBE_IND_2010!$C$7:$C$732,"*"&amp;RIGHT($A197,3)&amp;"*",EUROSTAT_VBE_IND_2010!$D$7:$D$732,"5543*"))/1000-(SUMIFS(EUROSTAT_VBE_IND_2010!AG$7:AG$732,EUROSTAT_VBE_IND_2010!$B$7:$B$732,$D197,EUROSTAT_VBE_IND_2010!$C$7:$C$732,"*"&amp;RIGHT($A197,3)&amp;"*",EUROSTAT_VBE_IND_2010!$D$7:$D$732,"5544*"))/1000</f>
        <v>0.09</v>
      </c>
    </row>
    <row r="198" spans="1:43">
      <c r="A198" t="str">
        <f>LEFT(EUROSTAT_VBE_IND_2010!$C$241,8)</f>
        <v>B_101820</v>
      </c>
      <c r="B198" s="28" t="s">
        <v>300</v>
      </c>
      <c r="C198" t="s">
        <v>293</v>
      </c>
      <c r="D198" t="s">
        <v>126</v>
      </c>
      <c r="E198" t="s">
        <v>245</v>
      </c>
      <c r="F198" t="s">
        <v>265</v>
      </c>
      <c r="G198" s="17">
        <f>(SUMIFS(EUROSTAT_VBE_IND_2010!E$7:E$732,EUROSTAT_VBE_IND_2010!$B$7:$B$732,$D198,EUROSTAT_VBE_IND_2010!$C$7:$C$732,"*"&amp;RIGHT($A198,3)&amp;"*",EUROSTAT_VBE_IND_2010!$D$7:$D$732,"5543*"))/1000</f>
        <v>0</v>
      </c>
      <c r="H198" s="17">
        <f>(SUMIFS(EUROSTAT_VBE_IND_2010!F$7:F$732,EUROSTAT_VBE_IND_2010!$B$7:$B$732,$D198,EUROSTAT_VBE_IND_2010!$C$7:$C$732,"*"&amp;RIGHT($A198,3)&amp;"*",EUROSTAT_VBE_IND_2010!$D$7:$D$732,"5543*"))/1000</f>
        <v>0</v>
      </c>
      <c r="I198" s="17">
        <f>(SUMIFS(EUROSTAT_VBE_IND_2010!G$7:G$732,EUROSTAT_VBE_IND_2010!$B$7:$B$732,$D198,EUROSTAT_VBE_IND_2010!$C$7:$C$732,"*"&amp;RIGHT($A198,3)&amp;"*",EUROSTAT_VBE_IND_2010!$D$7:$D$732,"5543*"))/1000</f>
        <v>0.42</v>
      </c>
      <c r="J198" s="198">
        <f>SUMIFS('IEA Bal_CH-IND'!$D$30:$D$329,'IEA Bal_CH-IND'!$A$30:$A$329,"*"&amp;RIGHT($B198,8),'IEA Bal_CH-IND'!$C$30:$C$329,'Aggregated Balance-IND_2010'!$E198)</f>
        <v>0</v>
      </c>
      <c r="K198" s="17">
        <f>(SUMIFS(EUROSTAT_VBE_IND_2010!H$7:H$732,EUROSTAT_VBE_IND_2010!$B$7:$B$732,$D198,EUROSTAT_VBE_IND_2010!$C$7:$C$732,"*"&amp;RIGHT($A198,3)&amp;"*",EUROSTAT_VBE_IND_2010!$D$7:$D$732,"5543*"))/1000</f>
        <v>0</v>
      </c>
      <c r="L198" s="17">
        <f>(SUMIFS(EUROSTAT_VBE_IND_2010!I$7:I$732,EUROSTAT_VBE_IND_2010!$B$7:$B$732,$D198,EUROSTAT_VBE_IND_2010!$C$7:$C$732,"*"&amp;RIGHT($A198,3)&amp;"*",EUROSTAT_VBE_IND_2010!$D$7:$D$732,"5543*"))/1000</f>
        <v>0</v>
      </c>
      <c r="M198" s="17">
        <f>(SUMIFS(EUROSTAT_VBE_IND_2010!J$7:J$732,EUROSTAT_VBE_IND_2010!$B$7:$B$732,$D198,EUROSTAT_VBE_IND_2010!$C$7:$C$732,"*"&amp;RIGHT($A198,3)&amp;"*",EUROSTAT_VBE_IND_2010!$D$7:$D$732,"5543*"))/1000</f>
        <v>4.472</v>
      </c>
      <c r="N198" s="17">
        <f>(SUMIFS(EUROSTAT_VBE_IND_2010!K$7:K$732,EUROSTAT_VBE_IND_2010!$B$7:$B$732,$D198,EUROSTAT_VBE_IND_2010!$C$7:$C$732,"*"&amp;RIGHT($A198,3)&amp;"*",EUROSTAT_VBE_IND_2010!$D$7:$D$732,"5543*"))/1000</f>
        <v>1.043</v>
      </c>
      <c r="O198" s="17">
        <f>(SUMIFS(EUROSTAT_VBE_IND_2010!L$7:L$732,EUROSTAT_VBE_IND_2010!$B$7:$B$732,$D198,EUROSTAT_VBE_IND_2010!$C$7:$C$732,"*"&amp;RIGHT($A198,3)&amp;"*",EUROSTAT_VBE_IND_2010!$D$7:$D$732,"5543*"))/1000</f>
        <v>0</v>
      </c>
      <c r="P198" s="17">
        <f>(SUMIFS(EUROSTAT_VBE_IND_2010!M$7:M$732,EUROSTAT_VBE_IND_2010!$B$7:$B$732,$D198,EUROSTAT_VBE_IND_2010!$C$7:$C$732,"*"&amp;RIGHT($A198,3)&amp;"*",EUROSTAT_VBE_IND_2010!$D$7:$D$732,"5543*"))/1000</f>
        <v>0</v>
      </c>
      <c r="Q198" s="17">
        <f>(SUMIFS(EUROSTAT_VBE_IND_2010!N$7:N$732,EUROSTAT_VBE_IND_2010!$B$7:$B$732,$D198,EUROSTAT_VBE_IND_2010!$C$7:$C$732,"*"&amp;RIGHT($A198,3)&amp;"*",EUROSTAT_VBE_IND_2010!$D$7:$D$732,"5543*"))/1000</f>
        <v>0</v>
      </c>
      <c r="R198" s="17">
        <f>(SUMIFS(EUROSTAT_VBE_IND_2010!O$7:O$732,EUROSTAT_VBE_IND_2010!$B$7:$B$732,$D198,EUROSTAT_VBE_IND_2010!$C$7:$C$732,"*"&amp;RIGHT($A198,3)&amp;"*",EUROSTAT_VBE_IND_2010!$D$7:$D$732,"5543*"))/1000</f>
        <v>0</v>
      </c>
      <c r="S198" s="17">
        <f>(SUMIFS(EUROSTAT_VBE_IND_2010!P$7:P$732,EUROSTAT_VBE_IND_2010!$B$7:$B$732,$D198,EUROSTAT_VBE_IND_2010!$C$7:$C$732,"*"&amp;RIGHT($A198,3)&amp;"*",EUROSTAT_VBE_IND_2010!$D$7:$D$732,"5543*"))/1000</f>
        <v>0</v>
      </c>
      <c r="T198" s="17">
        <f>(SUMIFS(EUROSTAT_VBE_IND_2010!Q$7:Q$732,EUROSTAT_VBE_IND_2010!$B$7:$B$732,$D198,EUROSTAT_VBE_IND_2010!$C$7:$C$732,"*"&amp;RIGHT($A198,3)&amp;"*",EUROSTAT_VBE_IND_2010!$D$7:$D$732,"5543*"))/1000</f>
        <v>0</v>
      </c>
      <c r="U198" s="17">
        <f>(SUMIFS(EUROSTAT_VBE_IND_2010!R$7:R$732,EUROSTAT_VBE_IND_2010!$B$7:$B$732,$D198,EUROSTAT_VBE_IND_2010!$C$7:$C$732,"*"&amp;RIGHT($A198,3)&amp;"*",EUROSTAT_VBE_IND_2010!$D$7:$D$732,"5543*"))/1000</f>
        <v>0</v>
      </c>
      <c r="V198" s="17">
        <f>(SUMIFS(EUROSTAT_VBE_IND_2010!S$7:S$732,EUROSTAT_VBE_IND_2010!$B$7:$B$732,$D198,EUROSTAT_VBE_IND_2010!$C$7:$C$732,"*"&amp;RIGHT($A198,3)&amp;"*",EUROSTAT_VBE_IND_2010!$D$7:$D$732,"5543*"))/1000</f>
        <v>0.625</v>
      </c>
      <c r="W198" s="17">
        <f>(SUMIFS(EUROSTAT_VBE_IND_2010!T$7:T$732,EUROSTAT_VBE_IND_2010!$B$7:$B$732,$D198,EUROSTAT_VBE_IND_2010!$C$7:$C$732,"*"&amp;RIGHT($A198,3)&amp;"*",EUROSTAT_VBE_IND_2010!$D$7:$D$732,"5543*"))/1000</f>
        <v>0</v>
      </c>
      <c r="X198" s="17">
        <f>(SUMIFS(EUROSTAT_VBE_IND_2010!U$7:U$732,EUROSTAT_VBE_IND_2010!$B$7:$B$732,$D198,EUROSTAT_VBE_IND_2010!$C$7:$C$732,"*"&amp;RIGHT($A198,3)&amp;"*",EUROSTAT_VBE_IND_2010!$D$7:$D$732,"5543*"))/1000</f>
        <v>0</v>
      </c>
      <c r="Y198" s="17">
        <f>(SUMIFS(EUROSTAT_VBE_IND_2010!V$7:V$732,EUROSTAT_VBE_IND_2010!$B$7:$B$732,$D198,EUROSTAT_VBE_IND_2010!$C$7:$C$732,"*"&amp;RIGHT($A198,3)&amp;"*",EUROSTAT_VBE_IND_2010!$D$7:$D$732,"5543*"))/1000</f>
        <v>0</v>
      </c>
      <c r="Z198" s="17">
        <f>(SUMIFS(EUROSTAT_VBE_IND_2010!W$7:W$732,EUROSTAT_VBE_IND_2010!$B$7:$B$732,$D198,EUROSTAT_VBE_IND_2010!$C$7:$C$732,"*"&amp;RIGHT($A198,3)&amp;"*",EUROSTAT_VBE_IND_2010!$D$7:$D$732,"5543*"))/1000</f>
        <v>0</v>
      </c>
      <c r="AA198" s="17">
        <f>(SUMIFS(EUROSTAT_VBE_IND_2010!X$7:X$732,EUROSTAT_VBE_IND_2010!$B$7:$B$732,$D198,EUROSTAT_VBE_IND_2010!$C$7:$C$732,"*"&amp;RIGHT($A198,3)&amp;"*",EUROSTAT_VBE_IND_2010!$D$7:$D$732,"5543*"))/1000</f>
        <v>1.076</v>
      </c>
      <c r="AB198" s="17">
        <f>(SUMIFS(EUROSTAT_VBE_IND_2010!AA$7:AA$732,EUROSTAT_VBE_IND_2010!$B$7:$B$732,$D198,EUROSTAT_VBE_IND_2010!$C$7:$C$732,"*"&amp;RIGHT($A198,3)&amp;"*",EUROSTAT_VBE_IND_2010!$D$7:$D$732,"5543*"))/1000</f>
        <v>0</v>
      </c>
      <c r="AC198" s="17">
        <f>(SUMIFS(EUROSTAT_VBE_IND_2010!AB$7:AB$732,EUROSTAT_VBE_IND_2010!$B$7:$B$732,$D198,EUROSTAT_VBE_IND_2010!$C$7:$C$732,"*"&amp;RIGHT($A198,3)&amp;"*",EUROSTAT_VBE_IND_2010!$D$7:$D$732,"5543*"))/1000</f>
        <v>0</v>
      </c>
      <c r="AD198" s="17">
        <f>(SUMIFS(EUROSTAT_VBE_IND_2010!AC$7:AC$732,EUROSTAT_VBE_IND_2010!$B$7:$B$732,$D198,EUROSTAT_VBE_IND_2010!$C$7:$C$732,"*"&amp;RIGHT($A198,3)&amp;"*",EUROSTAT_VBE_IND_2010!$D$7:$D$732,"5543*"))/1000</f>
        <v>1.346</v>
      </c>
      <c r="AE198" s="17">
        <f>(SUMIFS(EUROSTAT_VBE_IND_2010!AD$7:AD$732,EUROSTAT_VBE_IND_2010!$B$7:$B$732,$D198,EUROSTAT_VBE_IND_2010!$C$7:$C$732,"*"&amp;RIGHT($A198,3)&amp;"*",EUROSTAT_VBE_IND_2010!$D$7:$D$732,"5543*"))/1000</f>
        <v>4.635</v>
      </c>
      <c r="AF198" s="17">
        <f>(SUMIFS(EUROSTAT_VBE_IND_2010!AE$7:AE$732,EUROSTAT_VBE_IND_2010!$B$7:$B$732,$D198,EUROSTAT_VBE_IND_2010!$C$7:$C$732,"*"&amp;RIGHT($A198,3)&amp;"*",EUROSTAT_VBE_IND_2010!$D$7:$D$732,"5543*"))/1000</f>
        <v>0</v>
      </c>
      <c r="AG198" s="17">
        <f>(SUMIFS(EUROSTAT_VBE_IND_2010!AF$7:AF$732,EUROSTAT_VBE_IND_2010!$B$7:$B$732,$D198,EUROSTAT_VBE_IND_2010!$C$7:$C$732,"*"&amp;RIGHT($A198,3)&amp;"*",EUROSTAT_VBE_IND_2010!$D$7:$D$732,"5543*"))/1000</f>
        <v>0</v>
      </c>
      <c r="AH198" s="17">
        <f>(SUMIFS(EUROSTAT_VBE_IND_2010!AH$7:AH$732,EUROSTAT_VBE_IND_2010!$B$7:$B$732,$D198,EUROSTAT_VBE_IND_2010!$C$7:$C$732,"*"&amp;RIGHT($A198,3)&amp;"*",EUROSTAT_VBE_IND_2010!$D$7:$D$732,"5543*"))/1000</f>
        <v>0</v>
      </c>
      <c r="AI198" s="17">
        <f>(SUMIFS(EUROSTAT_VBE_IND_2010!AI$7:AI$732,EUROSTAT_VBE_IND_2010!$B$7:$B$732,$D198,EUROSTAT_VBE_IND_2010!$C$7:$C$732,"*"&amp;RIGHT($A198,3)&amp;"*",EUROSTAT_VBE_IND_2010!$D$7:$D$732,"5543*"))/1000</f>
        <v>0</v>
      </c>
      <c r="AJ198" s="17">
        <f>(SUMIFS(EUROSTAT_VBE_IND_2010!AJ$7:AJ$732,EUROSTAT_VBE_IND_2010!$B$7:$B$732,$D198,EUROSTAT_VBE_IND_2010!$C$7:$C$732,"*"&amp;RIGHT($A198,3)&amp;"*",EUROSTAT_VBE_IND_2010!$D$7:$D$732,"5543*"))/1000</f>
        <v>0</v>
      </c>
      <c r="AK198" s="17">
        <f>(SUMIFS(EUROSTAT_VBE_IND_2010!AK$7:AK$732,EUROSTAT_VBE_IND_2010!$B$7:$B$732,$D198,EUROSTAT_VBE_IND_2010!$C$7:$C$732,"*"&amp;RIGHT($A198,3)&amp;"*",EUROSTAT_VBE_IND_2010!$D$7:$D$732,"5543*"))/1000</f>
        <v>0</v>
      </c>
      <c r="AL198" s="198">
        <f>SUMIFS('IEA Bal_AL-IND'!$D$30:$D$329,'IEA Bal_AL-IND'!$A$30:$A$329,"*"&amp;RIGHT($B198,8),'IEA Bal_AL-IND'!$C$30:$C$329,'Aggregated Balance-IND_2010'!$E198)</f>
        <v>0</v>
      </c>
      <c r="AM198" s="198">
        <f>SUMIFS('IEA Bal_BA-IND'!$D$30:$D$329,'IEA Bal_BA-IND'!$A$30:$A$329,"*"&amp;RIGHT($B198,8),'IEA Bal_BA-IND'!$C$30:$C$329,'Aggregated Balance-IND_2010'!$E198)</f>
        <v>0</v>
      </c>
      <c r="AN198" s="198">
        <f>SUMIFS('IEA Bal_KS-IND'!$D$30:$D$329,'IEA Bal_KS-IND'!$A$30:$A$329,"*"&amp;RIGHT($B198,8),'IEA Bal_KS-IND'!$C$30:$C$329,'Aggregated Balance-IND_2010'!$E198)</f>
        <v>0</v>
      </c>
      <c r="AO198" s="17">
        <f>(SUMIFS(EUROSTAT_VBE_IND_2010!Y$7:Y$732,EUROSTAT_VBE_IND_2010!$B$7:$B$732,$D198,EUROSTAT_VBE_IND_2010!$C$7:$C$732,"*"&amp;RIGHT($A198,3)&amp;"*",EUROSTAT_VBE_IND_2010!$D$7:$D$732,"5543*"))/1000</f>
        <v>0</v>
      </c>
      <c r="AP198" s="17">
        <f>(SUMIFS(EUROSTAT_VBE_IND_2010!Z$7:Z$732,EUROSTAT_VBE_IND_2010!$B$7:$B$732,$D198,EUROSTAT_VBE_IND_2010!$C$7:$C$732,"*"&amp;RIGHT($A198,3)&amp;"*",EUROSTAT_VBE_IND_2010!$D$7:$D$732,"5543*"))/1000</f>
        <v>0</v>
      </c>
      <c r="AQ198" s="17">
        <f>(SUMIFS(EUROSTAT_VBE_IND_2010!AG$7:AG$732,EUROSTAT_VBE_IND_2010!$B$7:$B$732,$D198,EUROSTAT_VBE_IND_2010!$C$7:$C$732,"*"&amp;RIGHT($A198,3)&amp;"*",EUROSTAT_VBE_IND_2010!$D$7:$D$732,"5543*"))/1000</f>
        <v>0</v>
      </c>
    </row>
    <row r="199" spans="1:43">
      <c r="A199" t="str">
        <f>LEFT(EUROSTAT_VBE_IND_2010!$C$241,8)</f>
        <v>B_101820</v>
      </c>
      <c r="B199" s="28" t="s">
        <v>300</v>
      </c>
      <c r="C199" t="s">
        <v>293</v>
      </c>
      <c r="D199" t="s">
        <v>126</v>
      </c>
      <c r="E199" t="s">
        <v>246</v>
      </c>
      <c r="F199" t="s">
        <v>266</v>
      </c>
      <c r="G199" s="17">
        <f>(SUMIFS(EUROSTAT_VBE_IND_2010!E$7:E$732,EUROSTAT_VBE_IND_2010!$B$7:$B$732,$D199,EUROSTAT_VBE_IND_2010!$C$7:$C$732,"*"&amp;RIGHT($A199,3)&amp;"*",EUROSTAT_VBE_IND_2010!$D$7:$D$732,"7100*"))/1000</f>
        <v>6.546</v>
      </c>
      <c r="H199" s="17">
        <f>(SUMIFS(EUROSTAT_VBE_IND_2010!F$7:F$732,EUROSTAT_VBE_IND_2010!$B$7:$B$732,$D199,EUROSTAT_VBE_IND_2010!$C$7:$C$732,"*"&amp;RIGHT($A199,3)&amp;"*",EUROSTAT_VBE_IND_2010!$D$7:$D$732,"7100*"))/1000</f>
        <v>4.767</v>
      </c>
      <c r="I199" s="17">
        <f>(SUMIFS(EUROSTAT_VBE_IND_2010!G$7:G$732,EUROSTAT_VBE_IND_2010!$B$7:$B$732,$D199,EUROSTAT_VBE_IND_2010!$C$7:$C$732,"*"&amp;RIGHT($A199,3)&amp;"*",EUROSTAT_VBE_IND_2010!$D$7:$D$732,"7100*"))/1000</f>
        <v>0.352</v>
      </c>
      <c r="J199" s="198">
        <f>SUMIFS('IEA Bal_CH-IND'!$D$30:$D$329,'IEA Bal_CH-IND'!$A$30:$A$329,"*"&amp;RIGHT($B199,8),'IEA Bal_CH-IND'!$C$30:$C$329,'Aggregated Balance-IND_2010'!$E199)</f>
        <v>4.32517</v>
      </c>
      <c r="K199" s="17">
        <f>(SUMIFS(EUROSTAT_VBE_IND_2010!H$7:H$732,EUROSTAT_VBE_IND_2010!$B$7:$B$732,$D199,EUROSTAT_VBE_IND_2010!$C$7:$C$732,"*"&amp;RIGHT($A199,3)&amp;"*",EUROSTAT_VBE_IND_2010!$D$7:$D$732,"7100*"))/1000</f>
        <v>0.299</v>
      </c>
      <c r="L199" s="17">
        <f>(SUMIFS(EUROSTAT_VBE_IND_2010!I$7:I$732,EUROSTAT_VBE_IND_2010!$B$7:$B$732,$D199,EUROSTAT_VBE_IND_2010!$C$7:$C$732,"*"&amp;RIGHT($A199,3)&amp;"*",EUROSTAT_VBE_IND_2010!$D$7:$D$732,"7100*"))/1000</f>
        <v>5.401</v>
      </c>
      <c r="M199" s="17">
        <f>(SUMIFS(EUROSTAT_VBE_IND_2010!J$7:J$732,EUROSTAT_VBE_IND_2010!$B$7:$B$732,$D199,EUROSTAT_VBE_IND_2010!$C$7:$C$732,"*"&amp;RIGHT($A199,3)&amp;"*",EUROSTAT_VBE_IND_2010!$D$7:$D$732,"7100*"))/1000</f>
        <v>28.792</v>
      </c>
      <c r="N199" s="17">
        <f>(SUMIFS(EUROSTAT_VBE_IND_2010!K$7:K$732,EUROSTAT_VBE_IND_2010!$B$7:$B$732,$D199,EUROSTAT_VBE_IND_2010!$C$7:$C$732,"*"&amp;RIGHT($A199,3)&amp;"*",EUROSTAT_VBE_IND_2010!$D$7:$D$732,"7100*"))/1000</f>
        <v>0</v>
      </c>
      <c r="O199" s="17">
        <f>(SUMIFS(EUROSTAT_VBE_IND_2010!L$7:L$732,EUROSTAT_VBE_IND_2010!$B$7:$B$732,$D199,EUROSTAT_VBE_IND_2010!$C$7:$C$732,"*"&amp;RIGHT($A199,3)&amp;"*",EUROSTAT_VBE_IND_2010!$D$7:$D$732,"7100*"))/1000</f>
        <v>0</v>
      </c>
      <c r="P199" s="17">
        <f>(SUMIFS(EUROSTAT_VBE_IND_2010!M$7:M$732,EUROSTAT_VBE_IND_2010!$B$7:$B$732,$D199,EUROSTAT_VBE_IND_2010!$C$7:$C$732,"*"&amp;RIGHT($A199,3)&amp;"*",EUROSTAT_VBE_IND_2010!$D$7:$D$732,"7100*"))/1000</f>
        <v>0</v>
      </c>
      <c r="Q199" s="17">
        <f>(SUMIFS(EUROSTAT_VBE_IND_2010!N$7:N$732,EUROSTAT_VBE_IND_2010!$B$7:$B$732,$D199,EUROSTAT_VBE_IND_2010!$C$7:$C$732,"*"&amp;RIGHT($A199,3)&amp;"*",EUROSTAT_VBE_IND_2010!$D$7:$D$732,"7100*"))/1000</f>
        <v>0</v>
      </c>
      <c r="R199" s="17">
        <f>(SUMIFS(EUROSTAT_VBE_IND_2010!O$7:O$732,EUROSTAT_VBE_IND_2010!$B$7:$B$732,$D199,EUROSTAT_VBE_IND_2010!$C$7:$C$732,"*"&amp;RIGHT($A199,3)&amp;"*",EUROSTAT_VBE_IND_2010!$D$7:$D$732,"7100*"))/1000</f>
        <v>0.059</v>
      </c>
      <c r="S199" s="17">
        <f>(SUMIFS(EUROSTAT_VBE_IND_2010!P$7:P$732,EUROSTAT_VBE_IND_2010!$B$7:$B$732,$D199,EUROSTAT_VBE_IND_2010!$C$7:$C$732,"*"&amp;RIGHT($A199,3)&amp;"*",EUROSTAT_VBE_IND_2010!$D$7:$D$732,"7100*"))/1000</f>
        <v>0</v>
      </c>
      <c r="T199" s="17">
        <f>(SUMIFS(EUROSTAT_VBE_IND_2010!Q$7:Q$732,EUROSTAT_VBE_IND_2010!$B$7:$B$732,$D199,EUROSTAT_VBE_IND_2010!$C$7:$C$732,"*"&amp;RIGHT($A199,3)&amp;"*",EUROSTAT_VBE_IND_2010!$D$7:$D$732,"7100*"))/1000</f>
        <v>0.319</v>
      </c>
      <c r="U199" s="17">
        <f>(SUMIFS(EUROSTAT_VBE_IND_2010!R$7:R$732,EUROSTAT_VBE_IND_2010!$B$7:$B$732,$D199,EUROSTAT_VBE_IND_2010!$C$7:$C$732,"*"&amp;RIGHT($A199,3)&amp;"*",EUROSTAT_VBE_IND_2010!$D$7:$D$732,"7100*"))/1000</f>
        <v>1.322</v>
      </c>
      <c r="V199" s="17">
        <f>(SUMIFS(EUROSTAT_VBE_IND_2010!S$7:S$732,EUROSTAT_VBE_IND_2010!$B$7:$B$732,$D199,EUROSTAT_VBE_IND_2010!$C$7:$C$732,"*"&amp;RIGHT($A199,3)&amp;"*",EUROSTAT_VBE_IND_2010!$D$7:$D$732,"7100*"))/1000</f>
        <v>0</v>
      </c>
      <c r="W199" s="17">
        <f>(SUMIFS(EUROSTAT_VBE_IND_2010!T$7:T$732,EUROSTAT_VBE_IND_2010!$B$7:$B$732,$D199,EUROSTAT_VBE_IND_2010!$C$7:$C$732,"*"&amp;RIGHT($A199,3)&amp;"*",EUROSTAT_VBE_IND_2010!$D$7:$D$732,"7100*"))/1000</f>
        <v>0</v>
      </c>
      <c r="X199" s="17">
        <f>(SUMIFS(EUROSTAT_VBE_IND_2010!U$7:U$732,EUROSTAT_VBE_IND_2010!$B$7:$B$732,$D199,EUROSTAT_VBE_IND_2010!$C$7:$C$732,"*"&amp;RIGHT($A199,3)&amp;"*",EUROSTAT_VBE_IND_2010!$D$7:$D$732,"7100*"))/1000</f>
        <v>3.952</v>
      </c>
      <c r="Y199" s="17">
        <f>(SUMIFS(EUROSTAT_VBE_IND_2010!V$7:V$732,EUROSTAT_VBE_IND_2010!$B$7:$B$732,$D199,EUROSTAT_VBE_IND_2010!$C$7:$C$732,"*"&amp;RIGHT($A199,3)&amp;"*",EUROSTAT_VBE_IND_2010!$D$7:$D$732,"7100*"))/1000</f>
        <v>0</v>
      </c>
      <c r="Z199" s="17">
        <f>(SUMIFS(EUROSTAT_VBE_IND_2010!W$7:W$732,EUROSTAT_VBE_IND_2010!$B$7:$B$732,$D199,EUROSTAT_VBE_IND_2010!$C$7:$C$732,"*"&amp;RIGHT($A199,3)&amp;"*",EUROSTAT_VBE_IND_2010!$D$7:$D$732,"7100*"))/1000</f>
        <v>0.597</v>
      </c>
      <c r="AA199" s="17">
        <f>(SUMIFS(EUROSTAT_VBE_IND_2010!X$7:X$732,EUROSTAT_VBE_IND_2010!$B$7:$B$732,$D199,EUROSTAT_VBE_IND_2010!$C$7:$C$732,"*"&amp;RIGHT($A199,3)&amp;"*",EUROSTAT_VBE_IND_2010!$D$7:$D$732,"7100*"))/1000</f>
        <v>0.105</v>
      </c>
      <c r="AB199" s="17">
        <f>(SUMIFS(EUROSTAT_VBE_IND_2010!AA$7:AA$732,EUROSTAT_VBE_IND_2010!$B$7:$B$732,$D199,EUROSTAT_VBE_IND_2010!$C$7:$C$732,"*"&amp;RIGHT($A199,3)&amp;"*",EUROSTAT_VBE_IND_2010!$D$7:$D$732,"7100*"))/1000</f>
        <v>0</v>
      </c>
      <c r="AC199" s="17">
        <f>(SUMIFS(EUROSTAT_VBE_IND_2010!AB$7:AB$732,EUROSTAT_VBE_IND_2010!$B$7:$B$732,$D199,EUROSTAT_VBE_IND_2010!$C$7:$C$732,"*"&amp;RIGHT($A199,3)&amp;"*",EUROSTAT_VBE_IND_2010!$D$7:$D$732,"7100*"))/1000</f>
        <v>0</v>
      </c>
      <c r="AD199" s="17">
        <f>(SUMIFS(EUROSTAT_VBE_IND_2010!AC$7:AC$732,EUROSTAT_VBE_IND_2010!$B$7:$B$732,$D199,EUROSTAT_VBE_IND_2010!$C$7:$C$732,"*"&amp;RIGHT($A199,3)&amp;"*",EUROSTAT_VBE_IND_2010!$D$7:$D$732,"7100*"))/1000</f>
        <v>0</v>
      </c>
      <c r="AE199" s="17">
        <f>(SUMIFS(EUROSTAT_VBE_IND_2010!AD$7:AD$732,EUROSTAT_VBE_IND_2010!$B$7:$B$732,$D199,EUROSTAT_VBE_IND_2010!$C$7:$C$732,"*"&amp;RIGHT($A199,3)&amp;"*",EUROSTAT_VBE_IND_2010!$D$7:$D$732,"7100*"))/1000</f>
        <v>10.469</v>
      </c>
      <c r="AF199" s="17">
        <f>(SUMIFS(EUROSTAT_VBE_IND_2010!AE$7:AE$732,EUROSTAT_VBE_IND_2010!$B$7:$B$732,$D199,EUROSTAT_VBE_IND_2010!$C$7:$C$732,"*"&amp;RIGHT($A199,3)&amp;"*",EUROSTAT_VBE_IND_2010!$D$7:$D$732,"7100*"))/1000</f>
        <v>2.267</v>
      </c>
      <c r="AG199" s="17">
        <f>(SUMIFS(EUROSTAT_VBE_IND_2010!AF$7:AF$732,EUROSTAT_VBE_IND_2010!$B$7:$B$732,$D199,EUROSTAT_VBE_IND_2010!$C$7:$C$732,"*"&amp;RIGHT($A199,3)&amp;"*",EUROSTAT_VBE_IND_2010!$D$7:$D$732,"7100*"))/1000</f>
        <v>0</v>
      </c>
      <c r="AH199" s="17">
        <f>(SUMIFS(EUROSTAT_VBE_IND_2010!AH$7:AH$732,EUROSTAT_VBE_IND_2010!$B$7:$B$732,$D199,EUROSTAT_VBE_IND_2010!$C$7:$C$732,"*"&amp;RIGHT($A199,3)&amp;"*",EUROSTAT_VBE_IND_2010!$D$7:$D$732,"7100*"))/1000</f>
        <v>0</v>
      </c>
      <c r="AI199" s="17">
        <f>(SUMIFS(EUROSTAT_VBE_IND_2010!AI$7:AI$732,EUROSTAT_VBE_IND_2010!$B$7:$B$732,$D199,EUROSTAT_VBE_IND_2010!$C$7:$C$732,"*"&amp;RIGHT($A199,3)&amp;"*",EUROSTAT_VBE_IND_2010!$D$7:$D$732,"7100*"))/1000</f>
        <v>0.785</v>
      </c>
      <c r="AJ199" s="17">
        <f>(SUMIFS(EUROSTAT_VBE_IND_2010!AJ$7:AJ$732,EUROSTAT_VBE_IND_2010!$B$7:$B$732,$D199,EUROSTAT_VBE_IND_2010!$C$7:$C$732,"*"&amp;RIGHT($A199,3)&amp;"*",EUROSTAT_VBE_IND_2010!$D$7:$D$732,"7100*"))/1000</f>
        <v>0.044</v>
      </c>
      <c r="AK199" s="17">
        <f>(SUMIFS(EUROSTAT_VBE_IND_2010!AK$7:AK$732,EUROSTAT_VBE_IND_2010!$B$7:$B$732,$D199,EUROSTAT_VBE_IND_2010!$C$7:$C$732,"*"&amp;RIGHT($A199,3)&amp;"*",EUROSTAT_VBE_IND_2010!$D$7:$D$732,"7100*"))/1000</f>
        <v>0</v>
      </c>
      <c r="AL199" s="198">
        <f>SUMIFS('IEA Bal_AL-IND'!$D$30:$D$329,'IEA Bal_AL-IND'!$A$30:$A$329,"*"&amp;RIGHT($B199,8),'IEA Bal_AL-IND'!$C$30:$C$329,'Aggregated Balance-IND_2010'!$E199)</f>
        <v>0</v>
      </c>
      <c r="AM199" s="198">
        <f>SUMIFS('IEA Bal_BA-IND'!$D$30:$D$329,'IEA Bal_BA-IND'!$A$30:$A$329,"*"&amp;RIGHT($B199,8),'IEA Bal_BA-IND'!$C$30:$C$329,'Aggregated Balance-IND_2010'!$E199)</f>
        <v>0</v>
      </c>
      <c r="AN199" s="198">
        <f>SUMIFS('IEA Bal_KS-IND'!$D$30:$D$329,'IEA Bal_KS-IND'!$A$30:$A$329,"*"&amp;RIGHT($B199,8),'IEA Bal_KS-IND'!$C$30:$C$329,'Aggregated Balance-IND_2010'!$E199)</f>
        <v>0</v>
      </c>
      <c r="AO199" s="17">
        <f>(SUMIFS(EUROSTAT_VBE_IND_2010!Y$7:Y$732,EUROSTAT_VBE_IND_2010!$B$7:$B$732,$D199,EUROSTAT_VBE_IND_2010!$C$7:$C$732,"*"&amp;RIGHT($A199,3)&amp;"*",EUROSTAT_VBE_IND_2010!$D$7:$D$732,"7100*"))/1000</f>
        <v>0</v>
      </c>
      <c r="AP199" s="17">
        <f>(SUMIFS(EUROSTAT_VBE_IND_2010!Z$7:Z$732,EUROSTAT_VBE_IND_2010!$B$7:$B$732,$D199,EUROSTAT_VBE_IND_2010!$C$7:$C$732,"*"&amp;RIGHT($A199,3)&amp;"*",EUROSTAT_VBE_IND_2010!$D$7:$D$732,"7100*"))/1000</f>
        <v>0</v>
      </c>
      <c r="AQ199" s="17">
        <f>(SUMIFS(EUROSTAT_VBE_IND_2010!AG$7:AG$732,EUROSTAT_VBE_IND_2010!$B$7:$B$732,$D199,EUROSTAT_VBE_IND_2010!$C$7:$C$732,"*"&amp;RIGHT($A199,3)&amp;"*",EUROSTAT_VBE_IND_2010!$D$7:$D$732,"7100*"))/1000</f>
        <v>0</v>
      </c>
    </row>
    <row r="200" spans="1:43">
      <c r="A200" t="str">
        <f>LEFT(EUROSTAT_VBE_IND_2010!$C$241,8)</f>
        <v>B_101820</v>
      </c>
      <c r="B200" s="28" t="s">
        <v>300</v>
      </c>
      <c r="C200" t="s">
        <v>293</v>
      </c>
      <c r="D200" t="s">
        <v>126</v>
      </c>
      <c r="E200" t="s">
        <v>247</v>
      </c>
      <c r="F200" t="s">
        <v>267</v>
      </c>
      <c r="G200" s="17">
        <f>(SUMIFS(EUROSTAT_VBE_IND_2010!E$7:E$732,EUROSTAT_VBE_IND_2010!$B$7:$B$732,$D200,EUROSTAT_VBE_IND_2010!$C$7:$C$732,"*"&amp;RIGHT($A200,3)&amp;"*",EUROSTAT_VBE_IND_2010!$D$7:$D$732,"6000*"))/1000</f>
        <v>6.786</v>
      </c>
      <c r="H200" s="17">
        <f>(SUMIFS(EUROSTAT_VBE_IND_2010!F$7:F$732,EUROSTAT_VBE_IND_2010!$B$7:$B$732,$D200,EUROSTAT_VBE_IND_2010!$C$7:$C$732,"*"&amp;RIGHT($A200,3)&amp;"*",EUROSTAT_VBE_IND_2010!$D$7:$D$732,"6000*"))/1000</f>
        <v>3.812</v>
      </c>
      <c r="I200" s="17">
        <f>(SUMIFS(EUROSTAT_VBE_IND_2010!G$7:G$732,EUROSTAT_VBE_IND_2010!$B$7:$B$732,$D200,EUROSTAT_VBE_IND_2010!$C$7:$C$732,"*"&amp;RIGHT($A200,3)&amp;"*",EUROSTAT_VBE_IND_2010!$D$7:$D$732,"6000*"))/1000</f>
        <v>2.718</v>
      </c>
      <c r="J200" s="198">
        <f>SUMIFS('IEA Bal_CH-IND'!$D$30:$D$329,'IEA Bal_CH-IND'!$A$30:$A$329,"*"&amp;RIGHT($B200,8),'IEA Bal_CH-IND'!$C$30:$C$329,'Aggregated Balance-IND_2010'!$E200)</f>
        <v>4.54402</v>
      </c>
      <c r="K200" s="17">
        <f>(SUMIFS(EUROSTAT_VBE_IND_2010!H$7:H$732,EUROSTAT_VBE_IND_2010!$B$7:$B$732,$D200,EUROSTAT_VBE_IND_2010!$C$7:$C$732,"*"&amp;RIGHT($A200,3)&amp;"*",EUROSTAT_VBE_IND_2010!$D$7:$D$732,"6000*"))/1000</f>
        <v>0.662</v>
      </c>
      <c r="L200" s="17">
        <f>(SUMIFS(EUROSTAT_VBE_IND_2010!I$7:I$732,EUROSTAT_VBE_IND_2010!$B$7:$B$732,$D200,EUROSTAT_VBE_IND_2010!$C$7:$C$732,"*"&amp;RIGHT($A200,3)&amp;"*",EUROSTAT_VBE_IND_2010!$D$7:$D$732,"6000*"))/1000</f>
        <v>7.438</v>
      </c>
      <c r="M200" s="17">
        <f>(SUMIFS(EUROSTAT_VBE_IND_2010!J$7:J$732,EUROSTAT_VBE_IND_2010!$B$7:$B$732,$D200,EUROSTAT_VBE_IND_2010!$C$7:$C$732,"*"&amp;RIGHT($A200,3)&amp;"*",EUROSTAT_VBE_IND_2010!$D$7:$D$732,"6000*"))/1000</f>
        <v>44.042</v>
      </c>
      <c r="N200" s="17">
        <f>(SUMIFS(EUROSTAT_VBE_IND_2010!K$7:K$732,EUROSTAT_VBE_IND_2010!$B$7:$B$732,$D200,EUROSTAT_VBE_IND_2010!$C$7:$C$732,"*"&amp;RIGHT($A200,3)&amp;"*",EUROSTAT_VBE_IND_2010!$D$7:$D$732,"6000*"))/1000</f>
        <v>2.347</v>
      </c>
      <c r="O200" s="17">
        <f>(SUMIFS(EUROSTAT_VBE_IND_2010!L$7:L$732,EUROSTAT_VBE_IND_2010!$B$7:$B$732,$D200,EUROSTAT_VBE_IND_2010!$C$7:$C$732,"*"&amp;RIGHT($A200,3)&amp;"*",EUROSTAT_VBE_IND_2010!$D$7:$D$732,"6000*"))/1000</f>
        <v>0.756</v>
      </c>
      <c r="P200" s="17">
        <f>(SUMIFS(EUROSTAT_VBE_IND_2010!M$7:M$732,EUROSTAT_VBE_IND_2010!$B$7:$B$732,$D200,EUROSTAT_VBE_IND_2010!$C$7:$C$732,"*"&amp;RIGHT($A200,3)&amp;"*",EUROSTAT_VBE_IND_2010!$D$7:$D$732,"6000*"))/1000</f>
        <v>6.163</v>
      </c>
      <c r="Q200" s="17">
        <f>(SUMIFS(EUROSTAT_VBE_IND_2010!N$7:N$732,EUROSTAT_VBE_IND_2010!$B$7:$B$732,$D200,EUROSTAT_VBE_IND_2010!$C$7:$C$732,"*"&amp;RIGHT($A200,3)&amp;"*",EUROSTAT_VBE_IND_2010!$D$7:$D$732,"6000*"))/1000</f>
        <v>27.716</v>
      </c>
      <c r="R200" s="17">
        <f>(SUMIFS(EUROSTAT_VBE_IND_2010!O$7:O$732,EUROSTAT_VBE_IND_2010!$B$7:$B$732,$D200,EUROSTAT_VBE_IND_2010!$C$7:$C$732,"*"&amp;RIGHT($A200,3)&amp;"*",EUROSTAT_VBE_IND_2010!$D$7:$D$732,"6000*"))/1000</f>
        <v>2.808</v>
      </c>
      <c r="S200" s="17">
        <f>(SUMIFS(EUROSTAT_VBE_IND_2010!P$7:P$732,EUROSTAT_VBE_IND_2010!$B$7:$B$732,$D200,EUROSTAT_VBE_IND_2010!$C$7:$C$732,"*"&amp;RIGHT($A200,3)&amp;"*",EUROSTAT_VBE_IND_2010!$D$7:$D$732,"6000*"))/1000</f>
        <v>33.026</v>
      </c>
      <c r="T200" s="17">
        <f>(SUMIFS(EUROSTAT_VBE_IND_2010!Q$7:Q$732,EUROSTAT_VBE_IND_2010!$B$7:$B$732,$D200,EUROSTAT_VBE_IND_2010!$C$7:$C$732,"*"&amp;RIGHT($A200,3)&amp;"*",EUROSTAT_VBE_IND_2010!$D$7:$D$732,"6000*"))/1000</f>
        <v>2.25</v>
      </c>
      <c r="U200" s="17">
        <f>(SUMIFS(EUROSTAT_VBE_IND_2010!R$7:R$732,EUROSTAT_VBE_IND_2010!$B$7:$B$732,$D200,EUROSTAT_VBE_IND_2010!$C$7:$C$732,"*"&amp;RIGHT($A200,3)&amp;"*",EUROSTAT_VBE_IND_2010!$D$7:$D$732,"6000*"))/1000</f>
        <v>3.355</v>
      </c>
      <c r="V200" s="17">
        <f>(SUMIFS(EUROSTAT_VBE_IND_2010!S$7:S$732,EUROSTAT_VBE_IND_2010!$B$7:$B$732,$D200,EUROSTAT_VBE_IND_2010!$C$7:$C$732,"*"&amp;RIGHT($A200,3)&amp;"*",EUROSTAT_VBE_IND_2010!$D$7:$D$732,"6000*"))/1000</f>
        <v>2.084</v>
      </c>
      <c r="W200" s="17">
        <f>(SUMIFS(EUROSTAT_VBE_IND_2010!T$7:T$732,EUROSTAT_VBE_IND_2010!$B$7:$B$732,$D200,EUROSTAT_VBE_IND_2010!$C$7:$C$732,"*"&amp;RIGHT($A200,3)&amp;"*",EUROSTAT_VBE_IND_2010!$D$7:$D$732,"6000*"))/1000</f>
        <v>0.083</v>
      </c>
      <c r="X200" s="17">
        <f>(SUMIFS(EUROSTAT_VBE_IND_2010!U$7:U$732,EUROSTAT_VBE_IND_2010!$B$7:$B$732,$D200,EUROSTAT_VBE_IND_2010!$C$7:$C$732,"*"&amp;RIGHT($A200,3)&amp;"*",EUROSTAT_VBE_IND_2010!$D$7:$D$732,"6000*"))/1000</f>
        <v>42.732</v>
      </c>
      <c r="Y200" s="17">
        <f>(SUMIFS(EUROSTAT_VBE_IND_2010!V$7:V$732,EUROSTAT_VBE_IND_2010!$B$7:$B$732,$D200,EUROSTAT_VBE_IND_2010!$C$7:$C$732,"*"&amp;RIGHT($A200,3)&amp;"*",EUROSTAT_VBE_IND_2010!$D$7:$D$732,"6000*"))/1000</f>
        <v>0.666</v>
      </c>
      <c r="Z200" s="17">
        <f>(SUMIFS(EUROSTAT_VBE_IND_2010!W$7:W$732,EUROSTAT_VBE_IND_2010!$B$7:$B$732,$D200,EUROSTAT_VBE_IND_2010!$C$7:$C$732,"*"&amp;RIGHT($A200,3)&amp;"*",EUROSTAT_VBE_IND_2010!$D$7:$D$732,"6000*"))/1000</f>
        <v>0.454</v>
      </c>
      <c r="AA200" s="17">
        <f>(SUMIFS(EUROSTAT_VBE_IND_2010!X$7:X$732,EUROSTAT_VBE_IND_2010!$B$7:$B$732,$D200,EUROSTAT_VBE_IND_2010!$C$7:$C$732,"*"&amp;RIGHT($A200,3)&amp;"*",EUROSTAT_VBE_IND_2010!$D$7:$D$732,"6000*"))/1000</f>
        <v>0.799</v>
      </c>
      <c r="AB200" s="17">
        <f>(SUMIFS(EUROSTAT_VBE_IND_2010!AA$7:AA$732,EUROSTAT_VBE_IND_2010!$B$7:$B$732,$D200,EUROSTAT_VBE_IND_2010!$C$7:$C$732,"*"&amp;RIGHT($A200,3)&amp;"*",EUROSTAT_VBE_IND_2010!$D$7:$D$732,"6000*"))/1000</f>
        <v>0</v>
      </c>
      <c r="AC200" s="17">
        <f>(SUMIFS(EUROSTAT_VBE_IND_2010!AB$7:AB$732,EUROSTAT_VBE_IND_2010!$B$7:$B$732,$D200,EUROSTAT_VBE_IND_2010!$C$7:$C$732,"*"&amp;RIGHT($A200,3)&amp;"*",EUROSTAT_VBE_IND_2010!$D$7:$D$732,"6000*"))/1000</f>
        <v>5.249</v>
      </c>
      <c r="AD200" s="17">
        <f>(SUMIFS(EUROSTAT_VBE_IND_2010!AC$7:AC$732,EUROSTAT_VBE_IND_2010!$B$7:$B$732,$D200,EUROSTAT_VBE_IND_2010!$C$7:$C$732,"*"&amp;RIGHT($A200,3)&amp;"*",EUROSTAT_VBE_IND_2010!$D$7:$D$732,"6000*"))/1000</f>
        <v>3.085</v>
      </c>
      <c r="AE200" s="17">
        <f>(SUMIFS(EUROSTAT_VBE_IND_2010!AD$7:AD$732,EUROSTAT_VBE_IND_2010!$B$7:$B$732,$D200,EUROSTAT_VBE_IND_2010!$C$7:$C$732,"*"&amp;RIGHT($A200,3)&amp;"*",EUROSTAT_VBE_IND_2010!$D$7:$D$732,"6000*"))/1000</f>
        <v>15.793</v>
      </c>
      <c r="AF200" s="17">
        <f>(SUMIFS(EUROSTAT_VBE_IND_2010!AE$7:AE$732,EUROSTAT_VBE_IND_2010!$B$7:$B$732,$D200,EUROSTAT_VBE_IND_2010!$C$7:$C$732,"*"&amp;RIGHT($A200,3)&amp;"*",EUROSTAT_VBE_IND_2010!$D$7:$D$732,"6000*"))/1000</f>
        <v>7.898</v>
      </c>
      <c r="AG200" s="17">
        <f>(SUMIFS(EUROSTAT_VBE_IND_2010!AF$7:AF$732,EUROSTAT_VBE_IND_2010!$B$7:$B$732,$D200,EUROSTAT_VBE_IND_2010!$C$7:$C$732,"*"&amp;RIGHT($A200,3)&amp;"*",EUROSTAT_VBE_IND_2010!$D$7:$D$732,"6000*"))/1000</f>
        <v>6.89</v>
      </c>
      <c r="AH200" s="17">
        <f>(SUMIFS(EUROSTAT_VBE_IND_2010!AH$7:AH$732,EUROSTAT_VBE_IND_2010!$B$7:$B$732,$D200,EUROSTAT_VBE_IND_2010!$C$7:$C$732,"*"&amp;RIGHT($A200,3)&amp;"*",EUROSTAT_VBE_IND_2010!$D$7:$D$732,"6000*"))/1000</f>
        <v>3.776</v>
      </c>
      <c r="AI200" s="17">
        <f>(SUMIFS(EUROSTAT_VBE_IND_2010!AI$7:AI$732,EUROSTAT_VBE_IND_2010!$B$7:$B$732,$D200,EUROSTAT_VBE_IND_2010!$C$7:$C$732,"*"&amp;RIGHT($A200,3)&amp;"*",EUROSTAT_VBE_IND_2010!$D$7:$D$732,"6000*"))/1000</f>
        <v>1.472</v>
      </c>
      <c r="AJ200" s="17">
        <f>(SUMIFS(EUROSTAT_VBE_IND_2010!AJ$7:AJ$732,EUROSTAT_VBE_IND_2010!$B$7:$B$732,$D200,EUROSTAT_VBE_IND_2010!$C$7:$C$732,"*"&amp;RIGHT($A200,3)&amp;"*",EUROSTAT_VBE_IND_2010!$D$7:$D$732,"6000*"))/1000</f>
        <v>2.416</v>
      </c>
      <c r="AK200" s="17">
        <f>(SUMIFS(EUROSTAT_VBE_IND_2010!AK$7:AK$732,EUROSTAT_VBE_IND_2010!$B$7:$B$732,$D200,EUROSTAT_VBE_IND_2010!$C$7:$C$732,"*"&amp;RIGHT($A200,3)&amp;"*",EUROSTAT_VBE_IND_2010!$D$7:$D$732,"6000*"))/1000</f>
        <v>26.158</v>
      </c>
      <c r="AL200" s="198">
        <f>SUMIFS('IEA Bal_AL-IND'!$D$30:$D$329,'IEA Bal_AL-IND'!$A$30:$A$329,"*"&amp;RIGHT($B200,8),'IEA Bal_AL-IND'!$C$30:$C$329,'Aggregated Balance-IND_2010'!$E200)</f>
        <v>0.5797</v>
      </c>
      <c r="AM200" s="198">
        <f>SUMIFS('IEA Bal_BA-IND'!$D$30:$D$329,'IEA Bal_BA-IND'!$A$30:$A$329,"*"&amp;RIGHT($B200,8),'IEA Bal_BA-IND'!$C$30:$C$329,'Aggregated Balance-IND_2010'!$E200)</f>
        <v>0.65172</v>
      </c>
      <c r="AN200" s="198">
        <f>SUMIFS('IEA Bal_KS-IND'!$D$30:$D$329,'IEA Bal_KS-IND'!$A$30:$A$329,"*"&amp;RIGHT($B200,8),'IEA Bal_KS-IND'!$C$30:$C$329,'Aggregated Balance-IND_2010'!$E200)</f>
        <v>0.20164</v>
      </c>
      <c r="AO200" s="17">
        <f>(SUMIFS(EUROSTAT_VBE_IND_2010!Y$7:Y$732,EUROSTAT_VBE_IND_2010!$B$7:$B$732,$D200,EUROSTAT_VBE_IND_2010!$C$7:$C$732,"*"&amp;RIGHT($A200,3)&amp;"*",EUROSTAT_VBE_IND_2010!$D$7:$D$732,"6000*"))/1000</f>
        <v>0</v>
      </c>
      <c r="AP200" s="17">
        <f>(SUMIFS(EUROSTAT_VBE_IND_2010!Z$7:Z$732,EUROSTAT_VBE_IND_2010!$B$7:$B$732,$D200,EUROSTAT_VBE_IND_2010!$C$7:$C$732,"*"&amp;RIGHT($A200,3)&amp;"*",EUROSTAT_VBE_IND_2010!$D$7:$D$732,"6000*"))/1000</f>
        <v>0.49</v>
      </c>
      <c r="AQ200" s="17">
        <f>(SUMIFS(EUROSTAT_VBE_IND_2010!AG$7:AG$732,EUROSTAT_VBE_IND_2010!$B$7:$B$732,$D200,EUROSTAT_VBE_IND_2010!$C$7:$C$732,"*"&amp;RIGHT($A200,3)&amp;"*",EUROSTAT_VBE_IND_2010!$D$7:$D$732,"6000*"))/1000</f>
        <v>1.926</v>
      </c>
    </row>
    <row r="201" spans="1:43">
      <c r="A201" t="str">
        <f>LEFT(EUROSTAT_VBE_IND_2010!$C$241,8)</f>
        <v>B_101820</v>
      </c>
      <c r="B201" s="28" t="s">
        <v>300</v>
      </c>
      <c r="C201" t="s">
        <v>293</v>
      </c>
      <c r="D201" t="s">
        <v>126</v>
      </c>
      <c r="E201" t="s">
        <v>248</v>
      </c>
      <c r="F201" t="s">
        <v>268</v>
      </c>
      <c r="G201" s="17">
        <f>(SUMIFS(EUROSTAT_VBE_IND_2010!E$7:E$732,EUROSTAT_VBE_IND_2010!$B$7:$B$732,$D201,EUROSTAT_VBE_IND_2010!$C$7:$C$732,"*"&amp;RIGHT($A201,3)&amp;"*",EUROSTAT_VBE_IND_2010!$D$7:$D$732,"5200*"))/1000</f>
        <v>0.024</v>
      </c>
      <c r="H201" s="17">
        <f>(SUMIFS(EUROSTAT_VBE_IND_2010!F$7:F$732,EUROSTAT_VBE_IND_2010!$B$7:$B$732,$D201,EUROSTAT_VBE_IND_2010!$C$7:$C$732,"*"&amp;RIGHT($A201,3)&amp;"*",EUROSTAT_VBE_IND_2010!$D$7:$D$732,"5200*"))/1000</f>
        <v>0</v>
      </c>
      <c r="I201" s="17">
        <f>(SUMIFS(EUROSTAT_VBE_IND_2010!G$7:G$732,EUROSTAT_VBE_IND_2010!$B$7:$B$732,$D201,EUROSTAT_VBE_IND_2010!$C$7:$C$732,"*"&amp;RIGHT($A201,3)&amp;"*",EUROSTAT_VBE_IND_2010!$D$7:$D$732,"5200*"))/1000</f>
        <v>0.005</v>
      </c>
      <c r="J201" s="198">
        <f>SUMIFS('IEA Bal_CH-IND'!$D$30:$D$329,'IEA Bal_CH-IND'!$A$30:$A$329,"*"&amp;RIGHT($B201,8),'IEA Bal_CH-IND'!$C$30:$C$329,'Aggregated Balance-IND_2010'!$E201)</f>
        <v>0</v>
      </c>
      <c r="K201" s="17">
        <f>(SUMIFS(EUROSTAT_VBE_IND_2010!H$7:H$732,EUROSTAT_VBE_IND_2010!$B$7:$B$732,$D201,EUROSTAT_VBE_IND_2010!$C$7:$C$732,"*"&amp;RIGHT($A201,3)&amp;"*",EUROSTAT_VBE_IND_2010!$D$7:$D$732,"5200*"))/1000</f>
        <v>0</v>
      </c>
      <c r="L201" s="17">
        <f>(SUMIFS(EUROSTAT_VBE_IND_2010!I$7:I$732,EUROSTAT_VBE_IND_2010!$B$7:$B$732,$D201,EUROSTAT_VBE_IND_2010!$C$7:$C$732,"*"&amp;RIGHT($A201,3)&amp;"*",EUROSTAT_VBE_IND_2010!$D$7:$D$732,"5200*"))/1000</f>
        <v>0.764</v>
      </c>
      <c r="M201" s="17">
        <f>(SUMIFS(EUROSTAT_VBE_IND_2010!J$7:J$732,EUROSTAT_VBE_IND_2010!$B$7:$B$732,$D201,EUROSTAT_VBE_IND_2010!$C$7:$C$732,"*"&amp;RIGHT($A201,3)&amp;"*",EUROSTAT_VBE_IND_2010!$D$7:$D$732,"5200*"))/1000</f>
        <v>0.608</v>
      </c>
      <c r="N201" s="17">
        <f>(SUMIFS(EUROSTAT_VBE_IND_2010!K$7:K$732,EUROSTAT_VBE_IND_2010!$B$7:$B$732,$D201,EUROSTAT_VBE_IND_2010!$C$7:$C$732,"*"&amp;RIGHT($A201,3)&amp;"*",EUROSTAT_VBE_IND_2010!$D$7:$D$732,"5200*"))/1000</f>
        <v>0.384</v>
      </c>
      <c r="O201" s="17">
        <f>(SUMIFS(EUROSTAT_VBE_IND_2010!L$7:L$732,EUROSTAT_VBE_IND_2010!$B$7:$B$732,$D201,EUROSTAT_VBE_IND_2010!$C$7:$C$732,"*"&amp;RIGHT($A201,3)&amp;"*",EUROSTAT_VBE_IND_2010!$D$7:$D$732,"5200*"))/1000</f>
        <v>0.044</v>
      </c>
      <c r="P201" s="17">
        <f>(SUMIFS(EUROSTAT_VBE_IND_2010!M$7:M$732,EUROSTAT_VBE_IND_2010!$B$7:$B$732,$D201,EUROSTAT_VBE_IND_2010!$C$7:$C$732,"*"&amp;RIGHT($A201,3)&amp;"*",EUROSTAT_VBE_IND_2010!$D$7:$D$732,"5200*"))/1000</f>
        <v>0</v>
      </c>
      <c r="Q201" s="17">
        <f>(SUMIFS(EUROSTAT_VBE_IND_2010!N$7:N$732,EUROSTAT_VBE_IND_2010!$B$7:$B$732,$D201,EUROSTAT_VBE_IND_2010!$C$7:$C$732,"*"&amp;RIGHT($A201,3)&amp;"*",EUROSTAT_VBE_IND_2010!$D$7:$D$732,"5200*"))/1000</f>
        <v>0</v>
      </c>
      <c r="R201" s="17">
        <f>(SUMIFS(EUROSTAT_VBE_IND_2010!O$7:O$732,EUROSTAT_VBE_IND_2010!$B$7:$B$732,$D201,EUROSTAT_VBE_IND_2010!$C$7:$C$732,"*"&amp;RIGHT($A201,3)&amp;"*",EUROSTAT_VBE_IND_2010!$D$7:$D$732,"5200*"))/1000</f>
        <v>0.645</v>
      </c>
      <c r="S201" s="17">
        <f>(SUMIFS(EUROSTAT_VBE_IND_2010!P$7:P$732,EUROSTAT_VBE_IND_2010!$B$7:$B$732,$D201,EUROSTAT_VBE_IND_2010!$C$7:$C$732,"*"&amp;RIGHT($A201,3)&amp;"*",EUROSTAT_VBE_IND_2010!$D$7:$D$732,"5200*"))/1000</f>
        <v>0</v>
      </c>
      <c r="T201" s="17">
        <f>(SUMIFS(EUROSTAT_VBE_IND_2010!Q$7:Q$732,EUROSTAT_VBE_IND_2010!$B$7:$B$732,$D201,EUROSTAT_VBE_IND_2010!$C$7:$C$732,"*"&amp;RIGHT($A201,3)&amp;"*",EUROSTAT_VBE_IND_2010!$D$7:$D$732,"5200*"))/1000</f>
        <v>0</v>
      </c>
      <c r="U201" s="17">
        <f>(SUMIFS(EUROSTAT_VBE_IND_2010!R$7:R$732,EUROSTAT_VBE_IND_2010!$B$7:$B$732,$D201,EUROSTAT_VBE_IND_2010!$C$7:$C$732,"*"&amp;RIGHT($A201,3)&amp;"*",EUROSTAT_VBE_IND_2010!$D$7:$D$732,"5200*"))/1000</f>
        <v>0.173</v>
      </c>
      <c r="V201" s="17">
        <f>(SUMIFS(EUROSTAT_VBE_IND_2010!S$7:S$732,EUROSTAT_VBE_IND_2010!$B$7:$B$732,$D201,EUROSTAT_VBE_IND_2010!$C$7:$C$732,"*"&amp;RIGHT($A201,3)&amp;"*",EUROSTAT_VBE_IND_2010!$D$7:$D$732,"5200*"))/1000</f>
        <v>0</v>
      </c>
      <c r="W201" s="17">
        <f>(SUMIFS(EUROSTAT_VBE_IND_2010!T$7:T$732,EUROSTAT_VBE_IND_2010!$B$7:$B$732,$D201,EUROSTAT_VBE_IND_2010!$C$7:$C$732,"*"&amp;RIGHT($A201,3)&amp;"*",EUROSTAT_VBE_IND_2010!$D$7:$D$732,"5200*"))/1000</f>
        <v>0</v>
      </c>
      <c r="X201" s="17">
        <f>(SUMIFS(EUROSTAT_VBE_IND_2010!U$7:U$732,EUROSTAT_VBE_IND_2010!$B$7:$B$732,$D201,EUROSTAT_VBE_IND_2010!$C$7:$C$732,"*"&amp;RIGHT($A201,3)&amp;"*",EUROSTAT_VBE_IND_2010!$D$7:$D$732,"5200*"))/1000</f>
        <v>3.264</v>
      </c>
      <c r="Y201" s="17">
        <f>(SUMIFS(EUROSTAT_VBE_IND_2010!V$7:V$732,EUROSTAT_VBE_IND_2010!$B$7:$B$732,$D201,EUROSTAT_VBE_IND_2010!$C$7:$C$732,"*"&amp;RIGHT($A201,3)&amp;"*",EUROSTAT_VBE_IND_2010!$D$7:$D$732,"5200*"))/1000</f>
        <v>0.017</v>
      </c>
      <c r="Z201" s="17">
        <f>(SUMIFS(EUROSTAT_VBE_IND_2010!W$7:W$732,EUROSTAT_VBE_IND_2010!$B$7:$B$732,$D201,EUROSTAT_VBE_IND_2010!$C$7:$C$732,"*"&amp;RIGHT($A201,3)&amp;"*",EUROSTAT_VBE_IND_2010!$D$7:$D$732,"5200*"))/1000</f>
        <v>0</v>
      </c>
      <c r="AA201" s="17">
        <f>(SUMIFS(EUROSTAT_VBE_IND_2010!X$7:X$732,EUROSTAT_VBE_IND_2010!$B$7:$B$732,$D201,EUROSTAT_VBE_IND_2010!$C$7:$C$732,"*"&amp;RIGHT($A201,3)&amp;"*",EUROSTAT_VBE_IND_2010!$D$7:$D$732,"5200*"))/1000</f>
        <v>0</v>
      </c>
      <c r="AB201" s="17">
        <f>(SUMIFS(EUROSTAT_VBE_IND_2010!AA$7:AA$732,EUROSTAT_VBE_IND_2010!$B$7:$B$732,$D201,EUROSTAT_VBE_IND_2010!$C$7:$C$732,"*"&amp;RIGHT($A201,3)&amp;"*",EUROSTAT_VBE_IND_2010!$D$7:$D$732,"5200*"))/1000</f>
        <v>0</v>
      </c>
      <c r="AC201" s="17">
        <f>(SUMIFS(EUROSTAT_VBE_IND_2010!AB$7:AB$732,EUROSTAT_VBE_IND_2010!$B$7:$B$732,$D201,EUROSTAT_VBE_IND_2010!$C$7:$C$732,"*"&amp;RIGHT($A201,3)&amp;"*",EUROSTAT_VBE_IND_2010!$D$7:$D$732,"5200*"))/1000</f>
        <v>0.003</v>
      </c>
      <c r="AD201" s="17">
        <f>(SUMIFS(EUROSTAT_VBE_IND_2010!AC$7:AC$732,EUROSTAT_VBE_IND_2010!$B$7:$B$732,$D201,EUROSTAT_VBE_IND_2010!$C$7:$C$732,"*"&amp;RIGHT($A201,3)&amp;"*",EUROSTAT_VBE_IND_2010!$D$7:$D$732,"5200*"))/1000</f>
        <v>0.009</v>
      </c>
      <c r="AE201" s="17">
        <f>(SUMIFS(EUROSTAT_VBE_IND_2010!AD$7:AD$732,EUROSTAT_VBE_IND_2010!$B$7:$B$732,$D201,EUROSTAT_VBE_IND_2010!$C$7:$C$732,"*"&amp;RIGHT($A201,3)&amp;"*",EUROSTAT_VBE_IND_2010!$D$7:$D$732,"5200*"))/1000</f>
        <v>1.568</v>
      </c>
      <c r="AF201" s="17">
        <f>(SUMIFS(EUROSTAT_VBE_IND_2010!AE$7:AE$732,EUROSTAT_VBE_IND_2010!$B$7:$B$732,$D201,EUROSTAT_VBE_IND_2010!$C$7:$C$732,"*"&amp;RIGHT($A201,3)&amp;"*",EUROSTAT_VBE_IND_2010!$D$7:$D$732,"5200*"))/1000</f>
        <v>0.4</v>
      </c>
      <c r="AG201" s="17">
        <f>(SUMIFS(EUROSTAT_VBE_IND_2010!AF$7:AF$732,EUROSTAT_VBE_IND_2010!$B$7:$B$732,$D201,EUROSTAT_VBE_IND_2010!$C$7:$C$732,"*"&amp;RIGHT($A201,3)&amp;"*",EUROSTAT_VBE_IND_2010!$D$7:$D$732,"5200*"))/1000</f>
        <v>0.277</v>
      </c>
      <c r="AH201" s="17">
        <f>(SUMIFS(EUROSTAT_VBE_IND_2010!AH$7:AH$732,EUROSTAT_VBE_IND_2010!$B$7:$B$732,$D201,EUROSTAT_VBE_IND_2010!$C$7:$C$732,"*"&amp;RIGHT($A201,3)&amp;"*",EUROSTAT_VBE_IND_2010!$D$7:$D$732,"5200*"))/1000</f>
        <v>0</v>
      </c>
      <c r="AI201" s="17">
        <f>(SUMIFS(EUROSTAT_VBE_IND_2010!AI$7:AI$732,EUROSTAT_VBE_IND_2010!$B$7:$B$732,$D201,EUROSTAT_VBE_IND_2010!$C$7:$C$732,"*"&amp;RIGHT($A201,3)&amp;"*",EUROSTAT_VBE_IND_2010!$D$7:$D$732,"5200*"))/1000</f>
        <v>0.033</v>
      </c>
      <c r="AJ201" s="17">
        <f>(SUMIFS(EUROSTAT_VBE_IND_2010!AJ$7:AJ$732,EUROSTAT_VBE_IND_2010!$B$7:$B$732,$D201,EUROSTAT_VBE_IND_2010!$C$7:$C$732,"*"&amp;RIGHT($A201,3)&amp;"*",EUROSTAT_VBE_IND_2010!$D$7:$D$732,"5200*"))/1000</f>
        <v>0.275</v>
      </c>
      <c r="AK201" s="17">
        <f>(SUMIFS(EUROSTAT_VBE_IND_2010!AK$7:AK$732,EUROSTAT_VBE_IND_2010!$B$7:$B$732,$D201,EUROSTAT_VBE_IND_2010!$C$7:$C$732,"*"&amp;RIGHT($A201,3)&amp;"*",EUROSTAT_VBE_IND_2010!$D$7:$D$732,"5200*"))/1000</f>
        <v>0</v>
      </c>
      <c r="AL201" s="198">
        <f>SUMIFS('IEA Bal_AL-IND'!$D$30:$D$329,'IEA Bal_AL-IND'!$A$30:$A$329,"*"&amp;RIGHT($B201,8),'IEA Bal_AL-IND'!$C$30:$C$329,'Aggregated Balance-IND_2010'!$E201)</f>
        <v>0</v>
      </c>
      <c r="AM201" s="198">
        <f>SUMIFS('IEA Bal_BA-IND'!$D$30:$D$329,'IEA Bal_BA-IND'!$A$30:$A$329,"*"&amp;RIGHT($B201,8),'IEA Bal_BA-IND'!$C$30:$C$329,'Aggregated Balance-IND_2010'!$E201)</f>
        <v>0</v>
      </c>
      <c r="AN201" s="198">
        <f>SUMIFS('IEA Bal_KS-IND'!$D$30:$D$329,'IEA Bal_KS-IND'!$A$30:$A$329,"*"&amp;RIGHT($B201,8),'IEA Bal_KS-IND'!$C$30:$C$329,'Aggregated Balance-IND_2010'!$E201)</f>
        <v>0</v>
      </c>
      <c r="AO201" s="17">
        <f>(SUMIFS(EUROSTAT_VBE_IND_2010!Y$7:Y$732,EUROSTAT_VBE_IND_2010!$B$7:$B$732,$D201,EUROSTAT_VBE_IND_2010!$C$7:$C$732,"*"&amp;RIGHT($A201,3)&amp;"*",EUROSTAT_VBE_IND_2010!$D$7:$D$732,"5200*"))/1000</f>
        <v>0</v>
      </c>
      <c r="AP201" s="17">
        <f>(SUMIFS(EUROSTAT_VBE_IND_2010!Z$7:Z$732,EUROSTAT_VBE_IND_2010!$B$7:$B$732,$D201,EUROSTAT_VBE_IND_2010!$C$7:$C$732,"*"&amp;RIGHT($A201,3)&amp;"*",EUROSTAT_VBE_IND_2010!$D$7:$D$732,"5200*"))/1000</f>
        <v>0</v>
      </c>
      <c r="AQ201" s="17">
        <f>(SUMIFS(EUROSTAT_VBE_IND_2010!AG$7:AG$732,EUROSTAT_VBE_IND_2010!$B$7:$B$732,$D201,EUROSTAT_VBE_IND_2010!$C$7:$C$732,"*"&amp;RIGHT($A201,3)&amp;"*",EUROSTAT_VBE_IND_2010!$D$7:$D$732,"5200*"))/1000</f>
        <v>0.133</v>
      </c>
    </row>
    <row r="202" spans="6:43">
      <c r="F202" s="241" t="s">
        <v>192</v>
      </c>
      <c r="G202" s="795">
        <f>SUM(G182:G201)</f>
        <v>37.45</v>
      </c>
      <c r="H202" s="795">
        <f t="shared" ref="H202:AL202" si="12">SUM(H182:H201)</f>
        <v>39.176</v>
      </c>
      <c r="I202" s="795">
        <f t="shared" si="12"/>
        <v>25.392</v>
      </c>
      <c r="J202" s="875">
        <f t="shared" si="12"/>
        <v>20.51095</v>
      </c>
      <c r="K202" s="795">
        <f t="shared" si="12"/>
        <v>6.763</v>
      </c>
      <c r="L202" s="795">
        <f t="shared" si="12"/>
        <v>43.021</v>
      </c>
      <c r="M202" s="795">
        <f t="shared" si="12"/>
        <v>269.646</v>
      </c>
      <c r="N202" s="795">
        <f t="shared" si="12"/>
        <v>15.466</v>
      </c>
      <c r="O202" s="795">
        <f t="shared" si="12"/>
        <v>4.629</v>
      </c>
      <c r="P202" s="795">
        <f t="shared" si="12"/>
        <v>40.566</v>
      </c>
      <c r="Q202" s="795">
        <f t="shared" si="12"/>
        <v>190.076</v>
      </c>
      <c r="R202" s="795">
        <f t="shared" si="12"/>
        <v>12.386</v>
      </c>
      <c r="S202" s="795">
        <f t="shared" si="12"/>
        <v>167.658</v>
      </c>
      <c r="T202" s="795">
        <f t="shared" si="12"/>
        <v>16.351</v>
      </c>
      <c r="U202" s="795">
        <f t="shared" si="12"/>
        <v>18.58</v>
      </c>
      <c r="V202" s="795">
        <f t="shared" si="12"/>
        <v>10.974</v>
      </c>
      <c r="W202" s="795">
        <f t="shared" si="12"/>
        <v>0.363</v>
      </c>
      <c r="X202" s="795">
        <f t="shared" si="12"/>
        <v>247.146</v>
      </c>
      <c r="Y202" s="795">
        <f t="shared" si="12"/>
        <v>5.519</v>
      </c>
      <c r="Z202" s="795">
        <f t="shared" si="12"/>
        <v>4.626</v>
      </c>
      <c r="AA202" s="795">
        <f t="shared" si="12"/>
        <v>5.637</v>
      </c>
      <c r="AB202" s="795">
        <f t="shared" si="12"/>
        <v>0</v>
      </c>
      <c r="AC202" s="795">
        <f t="shared" si="12"/>
        <v>30.18</v>
      </c>
      <c r="AD202" s="795">
        <f t="shared" si="12"/>
        <v>11.282</v>
      </c>
      <c r="AE202" s="795">
        <f t="shared" si="12"/>
        <v>114.099</v>
      </c>
      <c r="AF202" s="795">
        <f t="shared" si="12"/>
        <v>67.168</v>
      </c>
      <c r="AG202" s="795">
        <f t="shared" si="12"/>
        <v>24.939</v>
      </c>
      <c r="AH202" s="795">
        <f t="shared" si="12"/>
        <v>17.925</v>
      </c>
      <c r="AI202" s="795">
        <f t="shared" si="12"/>
        <v>8.288</v>
      </c>
      <c r="AJ202" s="795">
        <f t="shared" si="12"/>
        <v>15.745</v>
      </c>
      <c r="AK202" s="795">
        <f t="shared" si="12"/>
        <v>115.421</v>
      </c>
      <c r="AL202" s="875">
        <f t="shared" si="12"/>
        <v>8.81501</v>
      </c>
      <c r="AM202" s="875">
        <f t="shared" ref="AM202:AQ202" si="13">SUM(AM182:AM201)</f>
        <v>2.74876</v>
      </c>
      <c r="AN202" s="875">
        <f t="shared" si="13"/>
        <v>1.20727</v>
      </c>
      <c r="AO202" s="795">
        <f t="shared" si="13"/>
        <v>0</v>
      </c>
      <c r="AP202" s="795">
        <f t="shared" si="13"/>
        <v>3.561</v>
      </c>
      <c r="AQ202" s="795">
        <f t="shared" si="13"/>
        <v>23.491</v>
      </c>
    </row>
    <row r="203" spans="1:43">
      <c r="A203" t="str">
        <f>LEFT(EUROSTAT_VBE_IND_2010!$C$241,8)</f>
        <v>B_101820</v>
      </c>
      <c r="B203" s="28" t="s">
        <v>300</v>
      </c>
      <c r="C203" t="s">
        <v>293</v>
      </c>
      <c r="D203" t="s">
        <v>126</v>
      </c>
      <c r="F203" s="241" t="s">
        <v>294</v>
      </c>
      <c r="G203" s="795">
        <f>(SUMIFS(EUROSTAT_VBE_IND_2010!E$7:E$732,EUROSTAT_VBE_IND_2010!$B$7:$B$732,$D201,EUROSTAT_VBE_IND_2010!$C$7:$C$732,"*"&amp;RIGHT($A201,3)&amp;"*",EUROSTAT_VBE_IND_2010!$D$7:$D$732,"*"))/1000</f>
        <v>37.45</v>
      </c>
      <c r="H203" s="795">
        <f>(SUMIFS(EUROSTAT_VBE_IND_2010!F$7:F$732,EUROSTAT_VBE_IND_2010!$B$7:$B$732,$D201,EUROSTAT_VBE_IND_2010!$C$7:$C$732,"*"&amp;RIGHT($A201,3)&amp;"*",EUROSTAT_VBE_IND_2010!$D$7:$D$732,"*"))/1000</f>
        <v>39.176</v>
      </c>
      <c r="I203" s="795">
        <f>(SUMIFS(EUROSTAT_VBE_IND_2010!G$7:G$732,EUROSTAT_VBE_IND_2010!$B$7:$B$732,$D201,EUROSTAT_VBE_IND_2010!$C$7:$C$732,"*"&amp;RIGHT($A201,3)&amp;"*",EUROSTAT_VBE_IND_2010!$D$7:$D$732,"*"))/1000</f>
        <v>25.392</v>
      </c>
      <c r="J203" s="875">
        <f>SUMIFS('IEA Bal_CH-IND'!$D$331:$D$345,'IEA Bal_CH-IND'!$A$331:$A$345,"*"&amp;RIGHT($B203,8))</f>
        <v>20.51095</v>
      </c>
      <c r="K203" s="795">
        <f>(SUMIFS(EUROSTAT_VBE_IND_2010!H$7:H$732,EUROSTAT_VBE_IND_2010!$B$7:$B$732,$D201,EUROSTAT_VBE_IND_2010!$C$7:$C$732,"*"&amp;RIGHT($A201,3)&amp;"*",EUROSTAT_VBE_IND_2010!$D$7:$D$732,"*"))/1000</f>
        <v>6.763</v>
      </c>
      <c r="L203" s="795">
        <f>(SUMIFS(EUROSTAT_VBE_IND_2010!I$7:I$732,EUROSTAT_VBE_IND_2010!$B$7:$B$732,$D201,EUROSTAT_VBE_IND_2010!$C$7:$C$732,"*"&amp;RIGHT($A201,3)&amp;"*",EUROSTAT_VBE_IND_2010!$D$7:$D$732,"*"))/1000</f>
        <v>43.021</v>
      </c>
      <c r="M203" s="795">
        <f>(SUMIFS(EUROSTAT_VBE_IND_2010!J$7:J$732,EUROSTAT_VBE_IND_2010!$B$7:$B$732,$D201,EUROSTAT_VBE_IND_2010!$C$7:$C$732,"*"&amp;RIGHT($A201,3)&amp;"*",EUROSTAT_VBE_IND_2010!$D$7:$D$732,"*"))/1000</f>
        <v>269.646</v>
      </c>
      <c r="N203" s="795">
        <f>(SUMIFS(EUROSTAT_VBE_IND_2010!K$7:K$732,EUROSTAT_VBE_IND_2010!$B$7:$B$732,$D201,EUROSTAT_VBE_IND_2010!$C$7:$C$732,"*"&amp;RIGHT($A201,3)&amp;"*",EUROSTAT_VBE_IND_2010!$D$7:$D$732,"*"))/1000</f>
        <v>15.466</v>
      </c>
      <c r="O203" s="795">
        <f>(SUMIFS(EUROSTAT_VBE_IND_2010!L$7:L$732,EUROSTAT_VBE_IND_2010!$B$7:$B$732,$D201,EUROSTAT_VBE_IND_2010!$C$7:$C$732,"*"&amp;RIGHT($A201,3)&amp;"*",EUROSTAT_VBE_IND_2010!$D$7:$D$732,"*"))/1000</f>
        <v>4.629</v>
      </c>
      <c r="P203" s="795">
        <f>(SUMIFS(EUROSTAT_VBE_IND_2010!M$7:M$732,EUROSTAT_VBE_IND_2010!$B$7:$B$732,$D201,EUROSTAT_VBE_IND_2010!$C$7:$C$732,"*"&amp;RIGHT($A201,3)&amp;"*",EUROSTAT_VBE_IND_2010!$D$7:$D$732,"*"))/1000</f>
        <v>40.566</v>
      </c>
      <c r="Q203" s="795">
        <f>(SUMIFS(EUROSTAT_VBE_IND_2010!N$7:N$732,EUROSTAT_VBE_IND_2010!$B$7:$B$732,$D201,EUROSTAT_VBE_IND_2010!$C$7:$C$732,"*"&amp;RIGHT($A201,3)&amp;"*",EUROSTAT_VBE_IND_2010!$D$7:$D$732,"*"))/1000</f>
        <v>190.076</v>
      </c>
      <c r="R203" s="795">
        <f>(SUMIFS(EUROSTAT_VBE_IND_2010!O$7:O$732,EUROSTAT_VBE_IND_2010!$B$7:$B$732,$D201,EUROSTAT_VBE_IND_2010!$C$7:$C$732,"*"&amp;RIGHT($A201,3)&amp;"*",EUROSTAT_VBE_IND_2010!$D$7:$D$732,"*"))/1000</f>
        <v>12.386</v>
      </c>
      <c r="S203" s="795">
        <f>(SUMIFS(EUROSTAT_VBE_IND_2010!P$7:P$732,EUROSTAT_VBE_IND_2010!$B$7:$B$732,$D201,EUROSTAT_VBE_IND_2010!$C$7:$C$732,"*"&amp;RIGHT($A201,3)&amp;"*",EUROSTAT_VBE_IND_2010!$D$7:$D$732,"*"))/1000</f>
        <v>167.658</v>
      </c>
      <c r="T203" s="795">
        <f>(SUMIFS(EUROSTAT_VBE_IND_2010!Q$7:Q$732,EUROSTAT_VBE_IND_2010!$B$7:$B$732,$D201,EUROSTAT_VBE_IND_2010!$C$7:$C$732,"*"&amp;RIGHT($A201,3)&amp;"*",EUROSTAT_VBE_IND_2010!$D$7:$D$732,"*"))/1000</f>
        <v>16.351</v>
      </c>
      <c r="U203" s="795">
        <f>(SUMIFS(EUROSTAT_VBE_IND_2010!R$7:R$732,EUROSTAT_VBE_IND_2010!$B$7:$B$732,$D201,EUROSTAT_VBE_IND_2010!$C$7:$C$732,"*"&amp;RIGHT($A201,3)&amp;"*",EUROSTAT_VBE_IND_2010!$D$7:$D$732,"*"))/1000</f>
        <v>18.58</v>
      </c>
      <c r="V203" s="795">
        <f>(SUMIFS(EUROSTAT_VBE_IND_2010!S$7:S$732,EUROSTAT_VBE_IND_2010!$B$7:$B$732,$D201,EUROSTAT_VBE_IND_2010!$C$7:$C$732,"*"&amp;RIGHT($A201,3)&amp;"*",EUROSTAT_VBE_IND_2010!$D$7:$D$732,"*"))/1000</f>
        <v>10.974</v>
      </c>
      <c r="W203" s="795">
        <f>(SUMIFS(EUROSTAT_VBE_IND_2010!T$7:T$732,EUROSTAT_VBE_IND_2010!$B$7:$B$732,$D201,EUROSTAT_VBE_IND_2010!$C$7:$C$732,"*"&amp;RIGHT($A201,3)&amp;"*",EUROSTAT_VBE_IND_2010!$D$7:$D$732,"*"))/1000</f>
        <v>0.363</v>
      </c>
      <c r="X203" s="795">
        <f>(SUMIFS(EUROSTAT_VBE_IND_2010!U$7:U$732,EUROSTAT_VBE_IND_2010!$B$7:$B$732,$D201,EUROSTAT_VBE_IND_2010!$C$7:$C$732,"*"&amp;RIGHT($A201,3)&amp;"*",EUROSTAT_VBE_IND_2010!$D$7:$D$732,"*"))/1000</f>
        <v>247.146</v>
      </c>
      <c r="Y203" s="795">
        <f>(SUMIFS(EUROSTAT_VBE_IND_2010!V$7:V$732,EUROSTAT_VBE_IND_2010!$B$7:$B$732,$D201,EUROSTAT_VBE_IND_2010!$C$7:$C$732,"*"&amp;RIGHT($A201,3)&amp;"*",EUROSTAT_VBE_IND_2010!$D$7:$D$732,"*"))/1000</f>
        <v>5.519</v>
      </c>
      <c r="Z203" s="795">
        <f>(SUMIFS(EUROSTAT_VBE_IND_2010!W$7:W$732,EUROSTAT_VBE_IND_2010!$B$7:$B$732,$D201,EUROSTAT_VBE_IND_2010!$C$7:$C$732,"*"&amp;RIGHT($A201,3)&amp;"*",EUROSTAT_VBE_IND_2010!$D$7:$D$732,"*"))/1000</f>
        <v>4.626</v>
      </c>
      <c r="AA203" s="795">
        <f>(SUMIFS(EUROSTAT_VBE_IND_2010!X$7:X$732,EUROSTAT_VBE_IND_2010!$B$7:$B$732,$D201,EUROSTAT_VBE_IND_2010!$C$7:$C$732,"*"&amp;RIGHT($A201,3)&amp;"*",EUROSTAT_VBE_IND_2010!$D$7:$D$732,"*"))/1000</f>
        <v>5.637</v>
      </c>
      <c r="AB203" s="795">
        <f>(SUMIFS(EUROSTAT_VBE_IND_2010!AA$7:AA$732,EUROSTAT_VBE_IND_2010!$B$7:$B$732,$D201,EUROSTAT_VBE_IND_2010!$C$7:$C$732,"*"&amp;RIGHT($A201,3)&amp;"*",EUROSTAT_VBE_IND_2010!$D$7:$D$732,"*"))/1000</f>
        <v>0</v>
      </c>
      <c r="AC203" s="795">
        <f>(SUMIFS(EUROSTAT_VBE_IND_2010!AB$7:AB$732,EUROSTAT_VBE_IND_2010!$B$7:$B$732,$D201,EUROSTAT_VBE_IND_2010!$C$7:$C$732,"*"&amp;RIGHT($A201,3)&amp;"*",EUROSTAT_VBE_IND_2010!$D$7:$D$732,"*"))/1000</f>
        <v>30.18</v>
      </c>
      <c r="AD203" s="795">
        <f>(SUMIFS(EUROSTAT_VBE_IND_2010!AC$7:AC$732,EUROSTAT_VBE_IND_2010!$B$7:$B$732,$D201,EUROSTAT_VBE_IND_2010!$C$7:$C$732,"*"&amp;RIGHT($A201,3)&amp;"*",EUROSTAT_VBE_IND_2010!$D$7:$D$732,"*"))/1000</f>
        <v>11.282</v>
      </c>
      <c r="AE203" s="795">
        <f>(SUMIFS(EUROSTAT_VBE_IND_2010!AD$7:AD$732,EUROSTAT_VBE_IND_2010!$B$7:$B$732,$D201,EUROSTAT_VBE_IND_2010!$C$7:$C$732,"*"&amp;RIGHT($A201,3)&amp;"*",EUROSTAT_VBE_IND_2010!$D$7:$D$732,"*"))/1000</f>
        <v>114.099</v>
      </c>
      <c r="AF203" s="795">
        <f>(SUMIFS(EUROSTAT_VBE_IND_2010!AE$7:AE$732,EUROSTAT_VBE_IND_2010!$B$7:$B$732,$D201,EUROSTAT_VBE_IND_2010!$C$7:$C$732,"*"&amp;RIGHT($A201,3)&amp;"*",EUROSTAT_VBE_IND_2010!$D$7:$D$732,"*"))/1000</f>
        <v>67.168</v>
      </c>
      <c r="AG203" s="795">
        <f>(SUMIFS(EUROSTAT_VBE_IND_2010!AF$7:AF$732,EUROSTAT_VBE_IND_2010!$B$7:$B$732,$D201,EUROSTAT_VBE_IND_2010!$C$7:$C$732,"*"&amp;RIGHT($A201,3)&amp;"*",EUROSTAT_VBE_IND_2010!$D$7:$D$732,"*"))/1000</f>
        <v>24.939</v>
      </c>
      <c r="AH203" s="795">
        <f>(SUMIFS(EUROSTAT_VBE_IND_2010!AH$7:AH$732,EUROSTAT_VBE_IND_2010!$B$7:$B$732,$D201,EUROSTAT_VBE_IND_2010!$C$7:$C$732,"*"&amp;RIGHT($A201,3)&amp;"*",EUROSTAT_VBE_IND_2010!$D$7:$D$732,"*"))/1000</f>
        <v>17.925</v>
      </c>
      <c r="AI203" s="795">
        <f>(SUMIFS(EUROSTAT_VBE_IND_2010!AI$7:AI$732,EUROSTAT_VBE_IND_2010!$B$7:$B$732,$D201,EUROSTAT_VBE_IND_2010!$C$7:$C$732,"*"&amp;RIGHT($A201,3)&amp;"*",EUROSTAT_VBE_IND_2010!$D$7:$D$732,"*"))/1000</f>
        <v>8.288</v>
      </c>
      <c r="AJ203" s="795">
        <f>(SUMIFS(EUROSTAT_VBE_IND_2010!AJ$7:AJ$732,EUROSTAT_VBE_IND_2010!$B$7:$B$732,$D201,EUROSTAT_VBE_IND_2010!$C$7:$C$732,"*"&amp;RIGHT($A201,3)&amp;"*",EUROSTAT_VBE_IND_2010!$D$7:$D$732,"*"))/1000</f>
        <v>15.745</v>
      </c>
      <c r="AK203" s="795">
        <f>(SUMIFS(EUROSTAT_VBE_IND_2010!AK$7:AK$732,EUROSTAT_VBE_IND_2010!$B$7:$B$732,$D201,EUROSTAT_VBE_IND_2010!$C$7:$C$732,"*"&amp;RIGHT($A201,3)&amp;"*",EUROSTAT_VBE_IND_2010!$D$7:$D$732,"*"))/1000</f>
        <v>115.421</v>
      </c>
      <c r="AL203" s="875">
        <f>SUMIFS('IEA Bal_AL-IND'!$D$331:$D$345,'IEA Bal_AL-IND'!$A$331:$A$345,"*"&amp;RIGHT($B203,8))</f>
        <v>8.81501</v>
      </c>
      <c r="AM203" s="875">
        <f>SUMIFS('IEA Bal_BA-IND'!$D$331:$D$345,'IEA Bal_BA-IND'!$A$331:$A$345,"*"&amp;RIGHT($B203,8))</f>
        <v>2.74876</v>
      </c>
      <c r="AN203" s="875">
        <f>SUMIFS('IEA Bal_KS-IND'!$D$331:$D$345,'IEA Bal_KS-IND'!$A$331:$A$345,"*"&amp;RIGHT($B203,8))</f>
        <v>1.20727</v>
      </c>
      <c r="AO203" s="795">
        <f>(SUMIFS(EUROSTAT_VBE_IND_2010!Y$7:Y$732,EUROSTAT_VBE_IND_2010!$B$7:$B$732,$D201,EUROSTAT_VBE_IND_2010!$C$7:$C$732,"*"&amp;RIGHT($A201,3)&amp;"*",EUROSTAT_VBE_IND_2010!$D$7:$D$732,"*"))/1000</f>
        <v>0</v>
      </c>
      <c r="AP203" s="795">
        <f>(SUMIFS(EUROSTAT_VBE_IND_2010!Z$7:Z$732,EUROSTAT_VBE_IND_2010!$B$7:$B$732,$D201,EUROSTAT_VBE_IND_2010!$C$7:$C$732,"*"&amp;RIGHT($A201,3)&amp;"*",EUROSTAT_VBE_IND_2010!$D$7:$D$732,"*"))/1000</f>
        <v>3.561</v>
      </c>
      <c r="AQ203" s="795">
        <f>(SUMIFS(EUROSTAT_VBE_IND_2010!AG$7:AG$732,EUROSTAT_VBE_IND_2010!$B$7:$B$732,$D201,EUROSTAT_VBE_IND_2010!$C$7:$C$732,"*"&amp;RIGHT($A201,3)&amp;"*",EUROSTAT_VBE_IND_2010!$D$7:$D$732,"*"))/1000</f>
        <v>23.491</v>
      </c>
    </row>
    <row r="204" spans="2:43">
      <c r="B204" s="28"/>
      <c r="F204" s="241"/>
      <c r="G204" s="795"/>
      <c r="H204" s="795"/>
      <c r="I204" s="795"/>
      <c r="K204" s="795"/>
      <c r="L204" s="795"/>
      <c r="M204" s="795"/>
      <c r="N204" s="795"/>
      <c r="O204" s="795"/>
      <c r="P204" s="795"/>
      <c r="Q204" s="795"/>
      <c r="R204" s="795"/>
      <c r="S204" s="795"/>
      <c r="T204" s="795"/>
      <c r="U204" s="795"/>
      <c r="V204" s="795"/>
      <c r="W204" s="795"/>
      <c r="X204" s="795"/>
      <c r="Y204" s="795"/>
      <c r="Z204" s="795"/>
      <c r="AA204" s="795"/>
      <c r="AB204" s="795"/>
      <c r="AC204" s="795"/>
      <c r="AD204" s="795"/>
      <c r="AE204" s="795"/>
      <c r="AF204" s="795"/>
      <c r="AG204" s="795"/>
      <c r="AH204" s="795"/>
      <c r="AI204" s="795"/>
      <c r="AJ204" s="795"/>
      <c r="AK204" s="795"/>
      <c r="AO204" s="795"/>
      <c r="AP204" s="795"/>
      <c r="AQ204" s="795"/>
    </row>
    <row r="205" spans="2:43">
      <c r="B205" s="28"/>
      <c r="F205" s="241"/>
      <c r="G205" s="795"/>
      <c r="H205" s="795"/>
      <c r="I205" s="795"/>
      <c r="K205" s="795"/>
      <c r="L205" s="795"/>
      <c r="M205" s="795"/>
      <c r="N205" s="795"/>
      <c r="O205" s="795"/>
      <c r="P205" s="795"/>
      <c r="Q205" s="795"/>
      <c r="R205" s="795"/>
      <c r="S205" s="795"/>
      <c r="T205" s="795"/>
      <c r="U205" s="795"/>
      <c r="V205" s="795"/>
      <c r="W205" s="795"/>
      <c r="X205" s="795"/>
      <c r="Y205" s="795"/>
      <c r="Z205" s="795"/>
      <c r="AA205" s="795"/>
      <c r="AB205" s="795"/>
      <c r="AC205" s="795"/>
      <c r="AD205" s="795"/>
      <c r="AE205" s="795"/>
      <c r="AF205" s="795"/>
      <c r="AG205" s="795"/>
      <c r="AH205" s="795"/>
      <c r="AI205" s="795"/>
      <c r="AJ205" s="795"/>
      <c r="AK205" s="795"/>
      <c r="AO205" s="795"/>
      <c r="AP205" s="795"/>
      <c r="AQ205" s="795"/>
    </row>
    <row r="206" spans="1:43">
      <c r="A206" s="876" t="s">
        <v>284</v>
      </c>
      <c r="B206" s="876" t="s">
        <v>285</v>
      </c>
      <c r="C206" t="s">
        <v>131</v>
      </c>
      <c r="D206" t="s">
        <v>286</v>
      </c>
      <c r="E206" t="s">
        <v>287</v>
      </c>
      <c r="F206" t="s">
        <v>288</v>
      </c>
      <c r="G206" t="str">
        <f>EUROSTAT_VBE_IND_2010!E$6</f>
        <v>AT</v>
      </c>
      <c r="H206" t="str">
        <f>EUROSTAT_VBE_IND_2010!F$6</f>
        <v>BE</v>
      </c>
      <c r="I206" t="str">
        <f>EUROSTAT_VBE_IND_2010!G$6</f>
        <v>BG</v>
      </c>
      <c r="J206" t="s">
        <v>289</v>
      </c>
      <c r="K206" t="str">
        <f>EUROSTAT_VBE_IND_2010!H$6</f>
        <v>CY</v>
      </c>
      <c r="L206" t="str">
        <f>EUROSTAT_VBE_IND_2010!I$6</f>
        <v>CZ</v>
      </c>
      <c r="M206" t="str">
        <f>EUROSTAT_VBE_IND_2010!J$6</f>
        <v>DE</v>
      </c>
      <c r="N206" t="str">
        <f>EUROSTAT_VBE_IND_2010!K$6</f>
        <v>DK</v>
      </c>
      <c r="O206" t="str">
        <f>EUROSTAT_VBE_IND_2010!L$6</f>
        <v>EE</v>
      </c>
      <c r="P206" t="str">
        <f>EUROSTAT_VBE_IND_2010!M$6</f>
        <v>EL</v>
      </c>
      <c r="Q206" t="str">
        <f>EUROSTAT_VBE_IND_2010!N$6</f>
        <v>ES</v>
      </c>
      <c r="R206" t="str">
        <f>EUROSTAT_VBE_IND_2010!O$6</f>
        <v>FI</v>
      </c>
      <c r="S206" t="str">
        <f>EUROSTAT_VBE_IND_2010!P$6</f>
        <v>FR</v>
      </c>
      <c r="T206" t="str">
        <f>EUROSTAT_VBE_IND_2010!Q$6</f>
        <v>HR</v>
      </c>
      <c r="U206" t="str">
        <f>EUROSTAT_VBE_IND_2010!R$6</f>
        <v>HU</v>
      </c>
      <c r="V206" t="str">
        <f>EUROSTAT_VBE_IND_2010!S$6</f>
        <v>IE</v>
      </c>
      <c r="W206" t="str">
        <f>EUROSTAT_VBE_IND_2010!T$6</f>
        <v>IS</v>
      </c>
      <c r="X206" t="str">
        <f>EUROSTAT_VBE_IND_2010!U$6</f>
        <v>IT</v>
      </c>
      <c r="Y206" t="str">
        <f>EUROSTAT_VBE_IND_2010!V$6</f>
        <v>LT</v>
      </c>
      <c r="Z206" t="str">
        <f>EUROSTAT_VBE_IND_2010!W$6</f>
        <v>LU</v>
      </c>
      <c r="AA206" t="str">
        <f>EUROSTAT_VBE_IND_2010!X$6</f>
        <v>LV</v>
      </c>
      <c r="AB206" t="str">
        <f>EUROSTAT_VBE_IND_2010!AA$6</f>
        <v>MT</v>
      </c>
      <c r="AC206" t="str">
        <f>EUROSTAT_VBE_IND_2010!AB$6</f>
        <v>NL</v>
      </c>
      <c r="AD206" t="str">
        <f>EUROSTAT_VBE_IND_2010!AC$6</f>
        <v>NO</v>
      </c>
      <c r="AE206" t="str">
        <f>EUROSTAT_VBE_IND_2010!AD$6</f>
        <v>PL</v>
      </c>
      <c r="AF206" t="str">
        <f>EUROSTAT_VBE_IND_2010!AE$6</f>
        <v>PT</v>
      </c>
      <c r="AG206" t="str">
        <f>EUROSTAT_VBE_IND_2010!AF$6</f>
        <v>RO</v>
      </c>
      <c r="AH206" t="str">
        <f>EUROSTAT_VBE_IND_2010!AH$6</f>
        <v>SE</v>
      </c>
      <c r="AI206" t="str">
        <f>EUROSTAT_VBE_IND_2010!AI$6</f>
        <v>SI</v>
      </c>
      <c r="AJ206" t="str">
        <f>EUROSTAT_VBE_IND_2010!AJ$6</f>
        <v>SK</v>
      </c>
      <c r="AK206" t="str">
        <f>EUROSTAT_VBE_IND_2010!AK$6</f>
        <v>UK</v>
      </c>
      <c r="AL206" t="s">
        <v>290</v>
      </c>
      <c r="AM206" t="s">
        <v>291</v>
      </c>
      <c r="AN206" t="s">
        <v>292</v>
      </c>
      <c r="AO206" t="str">
        <f>EUROSTAT_VBE_IND_2010!Y$6</f>
        <v>ME</v>
      </c>
      <c r="AP206" t="str">
        <f>EUROSTAT_VBE_IND_2010!Z$6</f>
        <v>MK</v>
      </c>
      <c r="AQ206" t="str">
        <f>EUROSTAT_VBE_IND_2010!AG$6</f>
        <v>RS</v>
      </c>
    </row>
    <row r="207" spans="1:43">
      <c r="A207" t="str">
        <f>LEFT(EUROSTAT_VBE_IND_2010!$C$292,8)</f>
        <v>B_101825</v>
      </c>
      <c r="B207" s="28" t="s">
        <v>301</v>
      </c>
      <c r="C207" t="s">
        <v>293</v>
      </c>
      <c r="D207" t="s">
        <v>126</v>
      </c>
      <c r="E207" t="s">
        <v>228</v>
      </c>
      <c r="F207" t="s">
        <v>229</v>
      </c>
      <c r="G207" s="17">
        <f>(SUMIFS(EUROSTAT_VBE_IND_2010!E$7:E$732,EUROSTAT_VBE_IND_2010!$B$7:$B$732,$D207,EUROSTAT_VBE_IND_2010!$C$7:$C$732,"*"&amp;RIGHT($A207,3)&amp;"*",EUROSTAT_VBE_IND_2010!$D$7:$D$732,"211*"))/1000</f>
        <v>0</v>
      </c>
      <c r="H207" s="17">
        <f>(SUMIFS(EUROSTAT_VBE_IND_2010!F$7:F$732,EUROSTAT_VBE_IND_2010!$B$7:$B$732,$D207,EUROSTAT_VBE_IND_2010!$C$7:$C$732,"*"&amp;RIGHT($A207,3)&amp;"*",EUROSTAT_VBE_IND_2010!$D$7:$D$732,"211*"))/1000</f>
        <v>0</v>
      </c>
      <c r="I207" s="17">
        <f>(SUMIFS(EUROSTAT_VBE_IND_2010!G$7:G$732,EUROSTAT_VBE_IND_2010!$B$7:$B$732,$D207,EUROSTAT_VBE_IND_2010!$C$7:$C$732,"*"&amp;RIGHT($A207,3)&amp;"*",EUROSTAT_VBE_IND_2010!$D$7:$D$732,"211*"))/1000</f>
        <v>0</v>
      </c>
      <c r="J207" s="198">
        <f>SUMIFS('IEA Bal_CH-IND'!$D$30:$D$329,'IEA Bal_CH-IND'!$A$30:$A$329,"*"&amp;RIGHT($B207,8),'IEA Bal_CH-IND'!$C$30:$C$329,'Aggregated Balance-IND_2010'!$E207)</f>
        <v>0</v>
      </c>
      <c r="K207" s="17">
        <f>(SUMIFS(EUROSTAT_VBE_IND_2010!H$7:H$732,EUROSTAT_VBE_IND_2010!$B$7:$B$732,$D207,EUROSTAT_VBE_IND_2010!$C$7:$C$732,"*"&amp;RIGHT($A207,3)&amp;"*",EUROSTAT_VBE_IND_2010!$D$7:$D$732,"211*"))/1000</f>
        <v>0</v>
      </c>
      <c r="L207" s="17">
        <f>(SUMIFS(EUROSTAT_VBE_IND_2010!I$7:I$732,EUROSTAT_VBE_IND_2010!$B$7:$B$732,$D207,EUROSTAT_VBE_IND_2010!$C$7:$C$732,"*"&amp;RIGHT($A207,3)&amp;"*",EUROSTAT_VBE_IND_2010!$D$7:$D$732,"211*"))/1000</f>
        <v>0.046</v>
      </c>
      <c r="M207" s="17">
        <f>(SUMIFS(EUROSTAT_VBE_IND_2010!J$7:J$732,EUROSTAT_VBE_IND_2010!$B$7:$B$732,$D207,EUROSTAT_VBE_IND_2010!$C$7:$C$732,"*"&amp;RIGHT($A207,3)&amp;"*",EUROSTAT_VBE_IND_2010!$D$7:$D$732,"211*"))/1000</f>
        <v>0.053</v>
      </c>
      <c r="N207" s="17">
        <f>(SUMIFS(EUROSTAT_VBE_IND_2010!K$7:K$732,EUROSTAT_VBE_IND_2010!$B$7:$B$732,$D207,EUROSTAT_VBE_IND_2010!$C$7:$C$732,"*"&amp;RIGHT($A207,3)&amp;"*",EUROSTAT_VBE_IND_2010!$D$7:$D$732,"211*"))/1000</f>
        <v>0.106</v>
      </c>
      <c r="O207" s="17">
        <f>(SUMIFS(EUROSTAT_VBE_IND_2010!L$7:L$732,EUROSTAT_VBE_IND_2010!$B$7:$B$732,$D207,EUROSTAT_VBE_IND_2010!$C$7:$C$732,"*"&amp;RIGHT($A207,3)&amp;"*",EUROSTAT_VBE_IND_2010!$D$7:$D$732,"211*"))/1000</f>
        <v>0</v>
      </c>
      <c r="P207" s="17">
        <f>(SUMIFS(EUROSTAT_VBE_IND_2010!M$7:M$732,EUROSTAT_VBE_IND_2010!$B$7:$B$732,$D207,EUROSTAT_VBE_IND_2010!$C$7:$C$732,"*"&amp;RIGHT($A207,3)&amp;"*",EUROSTAT_VBE_IND_2010!$D$7:$D$732,"211*"))/1000</f>
        <v>0</v>
      </c>
      <c r="Q207" s="17">
        <f>(SUMIFS(EUROSTAT_VBE_IND_2010!N$7:N$732,EUROSTAT_VBE_IND_2010!$B$7:$B$732,$D207,EUROSTAT_VBE_IND_2010!$C$7:$C$732,"*"&amp;RIGHT($A207,3)&amp;"*",EUROSTAT_VBE_IND_2010!$D$7:$D$732,"211*"))/1000</f>
        <v>0</v>
      </c>
      <c r="R207" s="17">
        <f>(SUMIFS(EUROSTAT_VBE_IND_2010!O$7:O$732,EUROSTAT_VBE_IND_2010!$B$7:$B$732,$D207,EUROSTAT_VBE_IND_2010!$C$7:$C$732,"*"&amp;RIGHT($A207,3)&amp;"*",EUROSTAT_VBE_IND_2010!$D$7:$D$732,"211*"))/1000</f>
        <v>0</v>
      </c>
      <c r="S207" s="17">
        <f>(SUMIFS(EUROSTAT_VBE_IND_2010!P$7:P$732,EUROSTAT_VBE_IND_2010!$B$7:$B$732,$D207,EUROSTAT_VBE_IND_2010!$C$7:$C$732,"*"&amp;RIGHT($A207,3)&amp;"*",EUROSTAT_VBE_IND_2010!$D$7:$D$732,"211*"))/1000</f>
        <v>0</v>
      </c>
      <c r="T207" s="17">
        <f>(SUMIFS(EUROSTAT_VBE_IND_2010!Q$7:Q$732,EUROSTAT_VBE_IND_2010!$B$7:$B$732,$D207,EUROSTAT_VBE_IND_2010!$C$7:$C$732,"*"&amp;RIGHT($A207,3)&amp;"*",EUROSTAT_VBE_IND_2010!$D$7:$D$732,"211*"))/1000</f>
        <v>0</v>
      </c>
      <c r="U207" s="17">
        <f>(SUMIFS(EUROSTAT_VBE_IND_2010!R$7:R$732,EUROSTAT_VBE_IND_2010!$B$7:$B$732,$D207,EUROSTAT_VBE_IND_2010!$C$7:$C$732,"*"&amp;RIGHT($A207,3)&amp;"*",EUROSTAT_VBE_IND_2010!$D$7:$D$732,"211*"))/1000</f>
        <v>0</v>
      </c>
      <c r="V207" s="17">
        <f>(SUMIFS(EUROSTAT_VBE_IND_2010!S$7:S$732,EUROSTAT_VBE_IND_2010!$B$7:$B$732,$D207,EUROSTAT_VBE_IND_2010!$C$7:$C$732,"*"&amp;RIGHT($A207,3)&amp;"*",EUROSTAT_VBE_IND_2010!$D$7:$D$732,"211*"))/1000</f>
        <v>0</v>
      </c>
      <c r="W207" s="17">
        <f>(SUMIFS(EUROSTAT_VBE_IND_2010!T$7:T$732,EUROSTAT_VBE_IND_2010!$B$7:$B$732,$D207,EUROSTAT_VBE_IND_2010!$C$7:$C$732,"*"&amp;RIGHT($A207,3)&amp;"*",EUROSTAT_VBE_IND_2010!$D$7:$D$732,"211*"))/1000</f>
        <v>0</v>
      </c>
      <c r="X207" s="17">
        <f>(SUMIFS(EUROSTAT_VBE_IND_2010!U$7:U$732,EUROSTAT_VBE_IND_2010!$B$7:$B$732,$D207,EUROSTAT_VBE_IND_2010!$C$7:$C$732,"*"&amp;RIGHT($A207,3)&amp;"*",EUROSTAT_VBE_IND_2010!$D$7:$D$732,"211*"))/1000</f>
        <v>0</v>
      </c>
      <c r="Y207" s="17">
        <f>(SUMIFS(EUROSTAT_VBE_IND_2010!V$7:V$732,EUROSTAT_VBE_IND_2010!$B$7:$B$732,$D207,EUROSTAT_VBE_IND_2010!$C$7:$C$732,"*"&amp;RIGHT($A207,3)&amp;"*",EUROSTAT_VBE_IND_2010!$D$7:$D$732,"211*"))/1000</f>
        <v>0</v>
      </c>
      <c r="Z207" s="17">
        <f>(SUMIFS(EUROSTAT_VBE_IND_2010!W$7:W$732,EUROSTAT_VBE_IND_2010!$B$7:$B$732,$D207,EUROSTAT_VBE_IND_2010!$C$7:$C$732,"*"&amp;RIGHT($A207,3)&amp;"*",EUROSTAT_VBE_IND_2010!$D$7:$D$732,"211*"))/1000</f>
        <v>0</v>
      </c>
      <c r="AA207" s="17">
        <f>(SUMIFS(EUROSTAT_VBE_IND_2010!X$7:X$732,EUROSTAT_VBE_IND_2010!$B$7:$B$732,$D207,EUROSTAT_VBE_IND_2010!$C$7:$C$732,"*"&amp;RIGHT($A207,3)&amp;"*",EUROSTAT_VBE_IND_2010!$D$7:$D$732,"211*"))/1000</f>
        <v>0</v>
      </c>
      <c r="AB207" s="17">
        <f>(SUMIFS(EUROSTAT_VBE_IND_2010!AA$7:AA$732,EUROSTAT_VBE_IND_2010!$B$7:$B$732,$D207,EUROSTAT_VBE_IND_2010!$C$7:$C$732,"*"&amp;RIGHT($A207,3)&amp;"*",EUROSTAT_VBE_IND_2010!$D$7:$D$732,"211*"))/1000</f>
        <v>0</v>
      </c>
      <c r="AC207" s="17">
        <f>(SUMIFS(EUROSTAT_VBE_IND_2010!AB$7:AB$732,EUROSTAT_VBE_IND_2010!$B$7:$B$732,$D207,EUROSTAT_VBE_IND_2010!$C$7:$C$732,"*"&amp;RIGHT($A207,3)&amp;"*",EUROSTAT_VBE_IND_2010!$D$7:$D$732,"211*"))/1000</f>
        <v>0</v>
      </c>
      <c r="AD207" s="17">
        <f>(SUMIFS(EUROSTAT_VBE_IND_2010!AC$7:AC$732,EUROSTAT_VBE_IND_2010!$B$7:$B$732,$D207,EUROSTAT_VBE_IND_2010!$C$7:$C$732,"*"&amp;RIGHT($A207,3)&amp;"*",EUROSTAT_VBE_IND_2010!$D$7:$D$732,"211*"))/1000</f>
        <v>0</v>
      </c>
      <c r="AE207" s="17">
        <f>(SUMIFS(EUROSTAT_VBE_IND_2010!AD$7:AD$732,EUROSTAT_VBE_IND_2010!$B$7:$B$732,$D207,EUROSTAT_VBE_IND_2010!$C$7:$C$732,"*"&amp;RIGHT($A207,3)&amp;"*",EUROSTAT_VBE_IND_2010!$D$7:$D$732,"211*"))/1000</f>
        <v>0.502</v>
      </c>
      <c r="AF207" s="17">
        <f>(SUMIFS(EUROSTAT_VBE_IND_2010!AE$7:AE$732,EUROSTAT_VBE_IND_2010!$B$7:$B$732,$D207,EUROSTAT_VBE_IND_2010!$C$7:$C$732,"*"&amp;RIGHT($A207,3)&amp;"*",EUROSTAT_VBE_IND_2010!$D$7:$D$732,"211*"))/1000</f>
        <v>0</v>
      </c>
      <c r="AG207" s="17">
        <f>(SUMIFS(EUROSTAT_VBE_IND_2010!AF$7:AF$732,EUROSTAT_VBE_IND_2010!$B$7:$B$732,$D207,EUROSTAT_VBE_IND_2010!$C$7:$C$732,"*"&amp;RIGHT($A207,3)&amp;"*",EUROSTAT_VBE_IND_2010!$D$7:$D$732,"211*"))/1000</f>
        <v>0</v>
      </c>
      <c r="AH207" s="17">
        <f>(SUMIFS(EUROSTAT_VBE_IND_2010!AH$7:AH$732,EUROSTAT_VBE_IND_2010!$B$7:$B$732,$D207,EUROSTAT_VBE_IND_2010!$C$7:$C$732,"*"&amp;RIGHT($A207,3)&amp;"*",EUROSTAT_VBE_IND_2010!$D$7:$D$732,"211*"))/1000</f>
        <v>3.331</v>
      </c>
      <c r="AI207" s="17">
        <f>(SUMIFS(EUROSTAT_VBE_IND_2010!AI$7:AI$732,EUROSTAT_VBE_IND_2010!$B$7:$B$732,$D207,EUROSTAT_VBE_IND_2010!$C$7:$C$732,"*"&amp;RIGHT($A207,3)&amp;"*",EUROSTAT_VBE_IND_2010!$D$7:$D$732,"211*"))/1000</f>
        <v>0</v>
      </c>
      <c r="AJ207" s="17">
        <f>(SUMIFS(EUROSTAT_VBE_IND_2010!AJ$7:AJ$732,EUROSTAT_VBE_IND_2010!$B$7:$B$732,$D207,EUROSTAT_VBE_IND_2010!$C$7:$C$732,"*"&amp;RIGHT($A207,3)&amp;"*",EUROSTAT_VBE_IND_2010!$D$7:$D$732,"211*"))/1000</f>
        <v>0</v>
      </c>
      <c r="AK207" s="17">
        <f>(SUMIFS(EUROSTAT_VBE_IND_2010!AK$7:AK$732,EUROSTAT_VBE_IND_2010!$B$7:$B$732,$D207,EUROSTAT_VBE_IND_2010!$C$7:$C$732,"*"&amp;RIGHT($A207,3)&amp;"*",EUROSTAT_VBE_IND_2010!$D$7:$D$732,"211*"))/1000</f>
        <v>0</v>
      </c>
      <c r="AL207" s="198">
        <f>SUMIFS('IEA Bal_AL-IND'!$D$30:$D$329,'IEA Bal_AL-IND'!$A$30:$A$329,"*"&amp;RIGHT($B207,8),'IEA Bal_AL-IND'!$C$30:$C$329,'Aggregated Balance-IND_2010'!$E207)</f>
        <v>0</v>
      </c>
      <c r="AM207" s="198">
        <f>SUMIFS('IEA Bal_BA-IND'!$D$30:$D$329,'IEA Bal_BA-IND'!$A$30:$A$329,"*"&amp;RIGHT($B207,8),'IEA Bal_BA-IND'!$C$30:$C$329,'Aggregated Balance-IND_2010'!$E207)</f>
        <v>0.05401</v>
      </c>
      <c r="AN207" s="198">
        <f>SUMIFS('IEA Bal_KS-IND'!$D$30:$D$329,'IEA Bal_KS-IND'!$A$30:$A$329,"*"&amp;RIGHT($B207,8),'IEA Bal_KS-IND'!$C$30:$C$329,'Aggregated Balance-IND_2010'!$E207)</f>
        <v>0</v>
      </c>
      <c r="AO207" s="17">
        <f>(SUMIFS(EUROSTAT_VBE_IND_2010!Y$7:Y$732,EUROSTAT_VBE_IND_2010!$B$7:$B$732,$D207,EUROSTAT_VBE_IND_2010!$C$7:$C$732,"*"&amp;RIGHT($A207,3)&amp;"*",EUROSTAT_VBE_IND_2010!$D$7:$D$732,"211*"))/1000</f>
        <v>0</v>
      </c>
      <c r="AP207" s="17">
        <f>(SUMIFS(EUROSTAT_VBE_IND_2010!Z$7:Z$732,EUROSTAT_VBE_IND_2010!$B$7:$B$732,$D207,EUROSTAT_VBE_IND_2010!$C$7:$C$732,"*"&amp;RIGHT($A207,3)&amp;"*",EUROSTAT_VBE_IND_2010!$D$7:$D$732,"211*"))/1000</f>
        <v>0</v>
      </c>
      <c r="AQ207" s="17">
        <f>(SUMIFS(EUROSTAT_VBE_IND_2010!AG$7:AG$732,EUROSTAT_VBE_IND_2010!$B$7:$B$732,$D207,EUROSTAT_VBE_IND_2010!$C$7:$C$732,"*"&amp;RIGHT($A207,3)&amp;"*",EUROSTAT_VBE_IND_2010!$D$7:$D$732,"211*"))/1000</f>
        <v>0</v>
      </c>
    </row>
    <row r="208" spans="1:43">
      <c r="A208" t="str">
        <f>LEFT(EUROSTAT_VBE_IND_2010!$C$292,8)</f>
        <v>B_101825</v>
      </c>
      <c r="B208" s="28" t="s">
        <v>301</v>
      </c>
      <c r="C208" t="s">
        <v>293</v>
      </c>
      <c r="D208" t="s">
        <v>126</v>
      </c>
      <c r="E208" t="s">
        <v>230</v>
      </c>
      <c r="F208" t="s">
        <v>250</v>
      </c>
      <c r="G208" s="17">
        <f>(SUMIFS(EUROSTAT_VBE_IND_2010!E$7:E$732,EUROSTAT_VBE_IND_2010!$B$7:$B$732,$D208,EUROSTAT_VBE_IND_2010!$C$7:$C$732,"*"&amp;RIGHT($A208,3)&amp;"*",EUROSTAT_VBE_IND_2010!$D$7:$D$732,"2210*"))/1000+(SUMIFS(EUROSTAT_VBE_IND_2010!E$7:E$732,EUROSTAT_VBE_IND_2010!$B$7:$B$732,$D208,EUROSTAT_VBE_IND_2010!$C$7:$C$732,"*"&amp;RIGHT($A208,3)&amp;"*",EUROSTAT_VBE_IND_2010!$D$7:$D$732,"23*"))/1000+(SUMIFS(EUROSTAT_VBE_IND_2010!E$7:E$732,EUROSTAT_VBE_IND_2010!$B$7:$B$732,$D208,EUROSTAT_VBE_IND_2010!$C$7:$C$732,"*"&amp;RIGHT($A208,3)&amp;"*",EUROSTAT_VBE_IND_2010!$D$7:$D$732,"5544*"))/1000</f>
        <v>0</v>
      </c>
      <c r="H208" s="17">
        <f>(SUMIFS(EUROSTAT_VBE_IND_2010!F$7:F$732,EUROSTAT_VBE_IND_2010!$B$7:$B$732,$D208,EUROSTAT_VBE_IND_2010!$C$7:$C$732,"*"&amp;RIGHT($A208,3)&amp;"*",EUROSTAT_VBE_IND_2010!$D$7:$D$732,"2210*"))/1000+(SUMIFS(EUROSTAT_VBE_IND_2010!F$7:F$732,EUROSTAT_VBE_IND_2010!$B$7:$B$732,$D208,EUROSTAT_VBE_IND_2010!$C$7:$C$732,"*"&amp;RIGHT($A208,3)&amp;"*",EUROSTAT_VBE_IND_2010!$D$7:$D$732,"23*"))/1000+(SUMIFS(EUROSTAT_VBE_IND_2010!F$7:F$732,EUROSTAT_VBE_IND_2010!$B$7:$B$732,$D208,EUROSTAT_VBE_IND_2010!$C$7:$C$732,"*"&amp;RIGHT($A208,3)&amp;"*",EUROSTAT_VBE_IND_2010!$D$7:$D$732,"5544*"))/1000</f>
        <v>0</v>
      </c>
      <c r="I208" s="17">
        <f>(SUMIFS(EUROSTAT_VBE_IND_2010!G$7:G$732,EUROSTAT_VBE_IND_2010!$B$7:$B$732,$D208,EUROSTAT_VBE_IND_2010!$C$7:$C$732,"*"&amp;RIGHT($A208,3)&amp;"*",EUROSTAT_VBE_IND_2010!$D$7:$D$732,"2210*"))/1000+(SUMIFS(EUROSTAT_VBE_IND_2010!G$7:G$732,EUROSTAT_VBE_IND_2010!$B$7:$B$732,$D208,EUROSTAT_VBE_IND_2010!$C$7:$C$732,"*"&amp;RIGHT($A208,3)&amp;"*",EUROSTAT_VBE_IND_2010!$D$7:$D$732,"23*"))/1000+(SUMIFS(EUROSTAT_VBE_IND_2010!G$7:G$732,EUROSTAT_VBE_IND_2010!$B$7:$B$732,$D208,EUROSTAT_VBE_IND_2010!$C$7:$C$732,"*"&amp;RIGHT($A208,3)&amp;"*",EUROSTAT_VBE_IND_2010!$D$7:$D$732,"5544*"))/1000</f>
        <v>0</v>
      </c>
      <c r="J208" s="198">
        <f>SUMIFS('IEA Bal_CH-IND'!$D$30:$D$329,'IEA Bal_CH-IND'!$A$30:$A$329,"*"&amp;RIGHT($B208,8),'IEA Bal_CH-IND'!$C$30:$C$329,'Aggregated Balance-IND_2010'!$E208)</f>
        <v>0</v>
      </c>
      <c r="K208" s="17">
        <f>(SUMIFS(EUROSTAT_VBE_IND_2010!H$7:H$732,EUROSTAT_VBE_IND_2010!$B$7:$B$732,$D208,EUROSTAT_VBE_IND_2010!$C$7:$C$732,"*"&amp;RIGHT($A208,3)&amp;"*",EUROSTAT_VBE_IND_2010!$D$7:$D$732,"2210*"))/1000+(SUMIFS(EUROSTAT_VBE_IND_2010!H$7:H$732,EUROSTAT_VBE_IND_2010!$B$7:$B$732,$D208,EUROSTAT_VBE_IND_2010!$C$7:$C$732,"*"&amp;RIGHT($A208,3)&amp;"*",EUROSTAT_VBE_IND_2010!$D$7:$D$732,"23*"))/1000+(SUMIFS(EUROSTAT_VBE_IND_2010!H$7:H$732,EUROSTAT_VBE_IND_2010!$B$7:$B$732,$D208,EUROSTAT_VBE_IND_2010!$C$7:$C$732,"*"&amp;RIGHT($A208,3)&amp;"*",EUROSTAT_VBE_IND_2010!$D$7:$D$732,"5544*"))/1000</f>
        <v>0</v>
      </c>
      <c r="L208" s="17">
        <f>(SUMIFS(EUROSTAT_VBE_IND_2010!I$7:I$732,EUROSTAT_VBE_IND_2010!$B$7:$B$732,$D208,EUROSTAT_VBE_IND_2010!$C$7:$C$732,"*"&amp;RIGHT($A208,3)&amp;"*",EUROSTAT_VBE_IND_2010!$D$7:$D$732,"2210*"))/1000+(SUMIFS(EUROSTAT_VBE_IND_2010!I$7:I$732,EUROSTAT_VBE_IND_2010!$B$7:$B$732,$D208,EUROSTAT_VBE_IND_2010!$C$7:$C$732,"*"&amp;RIGHT($A208,3)&amp;"*",EUROSTAT_VBE_IND_2010!$D$7:$D$732,"23*"))/1000+(SUMIFS(EUROSTAT_VBE_IND_2010!I$7:I$732,EUROSTAT_VBE_IND_2010!$B$7:$B$732,$D208,EUROSTAT_VBE_IND_2010!$C$7:$C$732,"*"&amp;RIGHT($A208,3)&amp;"*",EUROSTAT_VBE_IND_2010!$D$7:$D$732,"5544*"))/1000</f>
        <v>0.076</v>
      </c>
      <c r="M208" s="17">
        <f>(SUMIFS(EUROSTAT_VBE_IND_2010!J$7:J$732,EUROSTAT_VBE_IND_2010!$B$7:$B$732,$D208,EUROSTAT_VBE_IND_2010!$C$7:$C$732,"*"&amp;RIGHT($A208,3)&amp;"*",EUROSTAT_VBE_IND_2010!$D$7:$D$732,"2210*"))/1000+(SUMIFS(EUROSTAT_VBE_IND_2010!J$7:J$732,EUROSTAT_VBE_IND_2010!$B$7:$B$732,$D208,EUROSTAT_VBE_IND_2010!$C$7:$C$732,"*"&amp;RIGHT($A208,3)&amp;"*",EUROSTAT_VBE_IND_2010!$D$7:$D$732,"23*"))/1000+(SUMIFS(EUROSTAT_VBE_IND_2010!J$7:J$732,EUROSTAT_VBE_IND_2010!$B$7:$B$732,$D208,EUROSTAT_VBE_IND_2010!$C$7:$C$732,"*"&amp;RIGHT($A208,3)&amp;"*",EUROSTAT_VBE_IND_2010!$D$7:$D$732,"5544*"))/1000</f>
        <v>0</v>
      </c>
      <c r="N208" s="17">
        <f>(SUMIFS(EUROSTAT_VBE_IND_2010!K$7:K$732,EUROSTAT_VBE_IND_2010!$B$7:$B$732,$D208,EUROSTAT_VBE_IND_2010!$C$7:$C$732,"*"&amp;RIGHT($A208,3)&amp;"*",EUROSTAT_VBE_IND_2010!$D$7:$D$732,"2210*"))/1000+(SUMIFS(EUROSTAT_VBE_IND_2010!K$7:K$732,EUROSTAT_VBE_IND_2010!$B$7:$B$732,$D208,EUROSTAT_VBE_IND_2010!$C$7:$C$732,"*"&amp;RIGHT($A208,3)&amp;"*",EUROSTAT_VBE_IND_2010!$D$7:$D$732,"23*"))/1000+(SUMIFS(EUROSTAT_VBE_IND_2010!K$7:K$732,EUROSTAT_VBE_IND_2010!$B$7:$B$732,$D208,EUROSTAT_VBE_IND_2010!$C$7:$C$732,"*"&amp;RIGHT($A208,3)&amp;"*",EUROSTAT_VBE_IND_2010!$D$7:$D$732,"5544*"))/1000</f>
        <v>0</v>
      </c>
      <c r="O208" s="17">
        <f>(SUMIFS(EUROSTAT_VBE_IND_2010!L$7:L$732,EUROSTAT_VBE_IND_2010!$B$7:$B$732,$D208,EUROSTAT_VBE_IND_2010!$C$7:$C$732,"*"&amp;RIGHT($A208,3)&amp;"*",EUROSTAT_VBE_IND_2010!$D$7:$D$732,"2210*"))/1000+(SUMIFS(EUROSTAT_VBE_IND_2010!L$7:L$732,EUROSTAT_VBE_IND_2010!$B$7:$B$732,$D208,EUROSTAT_VBE_IND_2010!$C$7:$C$732,"*"&amp;RIGHT($A208,3)&amp;"*",EUROSTAT_VBE_IND_2010!$D$7:$D$732,"23*"))/1000+(SUMIFS(EUROSTAT_VBE_IND_2010!L$7:L$732,EUROSTAT_VBE_IND_2010!$B$7:$B$732,$D208,EUROSTAT_VBE_IND_2010!$C$7:$C$732,"*"&amp;RIGHT($A208,3)&amp;"*",EUROSTAT_VBE_IND_2010!$D$7:$D$732,"5544*"))/1000</f>
        <v>0</v>
      </c>
      <c r="P208" s="17">
        <f>(SUMIFS(EUROSTAT_VBE_IND_2010!M$7:M$732,EUROSTAT_VBE_IND_2010!$B$7:$B$732,$D208,EUROSTAT_VBE_IND_2010!$C$7:$C$732,"*"&amp;RIGHT($A208,3)&amp;"*",EUROSTAT_VBE_IND_2010!$D$7:$D$732,"2210*"))/1000+(SUMIFS(EUROSTAT_VBE_IND_2010!M$7:M$732,EUROSTAT_VBE_IND_2010!$B$7:$B$732,$D208,EUROSTAT_VBE_IND_2010!$C$7:$C$732,"*"&amp;RIGHT($A208,3)&amp;"*",EUROSTAT_VBE_IND_2010!$D$7:$D$732,"23*"))/1000+(SUMIFS(EUROSTAT_VBE_IND_2010!M$7:M$732,EUROSTAT_VBE_IND_2010!$B$7:$B$732,$D208,EUROSTAT_VBE_IND_2010!$C$7:$C$732,"*"&amp;RIGHT($A208,3)&amp;"*",EUROSTAT_VBE_IND_2010!$D$7:$D$732,"5544*"))/1000</f>
        <v>0</v>
      </c>
      <c r="Q208" s="17">
        <f>(SUMIFS(EUROSTAT_VBE_IND_2010!N$7:N$732,EUROSTAT_VBE_IND_2010!$B$7:$B$732,$D208,EUROSTAT_VBE_IND_2010!$C$7:$C$732,"*"&amp;RIGHT($A208,3)&amp;"*",EUROSTAT_VBE_IND_2010!$D$7:$D$732,"2210*"))/1000+(SUMIFS(EUROSTAT_VBE_IND_2010!N$7:N$732,EUROSTAT_VBE_IND_2010!$B$7:$B$732,$D208,EUROSTAT_VBE_IND_2010!$C$7:$C$732,"*"&amp;RIGHT($A208,3)&amp;"*",EUROSTAT_VBE_IND_2010!$D$7:$D$732,"23*"))/1000+(SUMIFS(EUROSTAT_VBE_IND_2010!N$7:N$732,EUROSTAT_VBE_IND_2010!$B$7:$B$732,$D208,EUROSTAT_VBE_IND_2010!$C$7:$C$732,"*"&amp;RIGHT($A208,3)&amp;"*",EUROSTAT_VBE_IND_2010!$D$7:$D$732,"5544*"))/1000</f>
        <v>0</v>
      </c>
      <c r="R208" s="17">
        <f>(SUMIFS(EUROSTAT_VBE_IND_2010!O$7:O$732,EUROSTAT_VBE_IND_2010!$B$7:$B$732,$D208,EUROSTAT_VBE_IND_2010!$C$7:$C$732,"*"&amp;RIGHT($A208,3)&amp;"*",EUROSTAT_VBE_IND_2010!$D$7:$D$732,"2210*"))/1000+(SUMIFS(EUROSTAT_VBE_IND_2010!O$7:O$732,EUROSTAT_VBE_IND_2010!$B$7:$B$732,$D208,EUROSTAT_VBE_IND_2010!$C$7:$C$732,"*"&amp;RIGHT($A208,3)&amp;"*",EUROSTAT_VBE_IND_2010!$D$7:$D$732,"23*"))/1000+(SUMIFS(EUROSTAT_VBE_IND_2010!O$7:O$732,EUROSTAT_VBE_IND_2010!$B$7:$B$732,$D208,EUROSTAT_VBE_IND_2010!$C$7:$C$732,"*"&amp;RIGHT($A208,3)&amp;"*",EUROSTAT_VBE_IND_2010!$D$7:$D$732,"5544*"))/1000</f>
        <v>0</v>
      </c>
      <c r="S208" s="17">
        <f>(SUMIFS(EUROSTAT_VBE_IND_2010!P$7:P$732,EUROSTAT_VBE_IND_2010!$B$7:$B$732,$D208,EUROSTAT_VBE_IND_2010!$C$7:$C$732,"*"&amp;RIGHT($A208,3)&amp;"*",EUROSTAT_VBE_IND_2010!$D$7:$D$732,"2210*"))/1000+(SUMIFS(EUROSTAT_VBE_IND_2010!P$7:P$732,EUROSTAT_VBE_IND_2010!$B$7:$B$732,$D208,EUROSTAT_VBE_IND_2010!$C$7:$C$732,"*"&amp;RIGHT($A208,3)&amp;"*",EUROSTAT_VBE_IND_2010!$D$7:$D$732,"23*"))/1000+(SUMIFS(EUROSTAT_VBE_IND_2010!P$7:P$732,EUROSTAT_VBE_IND_2010!$B$7:$B$732,$D208,EUROSTAT_VBE_IND_2010!$C$7:$C$732,"*"&amp;RIGHT($A208,3)&amp;"*",EUROSTAT_VBE_IND_2010!$D$7:$D$732,"5544*"))/1000</f>
        <v>0</v>
      </c>
      <c r="T208" s="17">
        <f>(SUMIFS(EUROSTAT_VBE_IND_2010!Q$7:Q$732,EUROSTAT_VBE_IND_2010!$B$7:$B$732,$D208,EUROSTAT_VBE_IND_2010!$C$7:$C$732,"*"&amp;RIGHT($A208,3)&amp;"*",EUROSTAT_VBE_IND_2010!$D$7:$D$732,"2210*"))/1000+(SUMIFS(EUROSTAT_VBE_IND_2010!Q$7:Q$732,EUROSTAT_VBE_IND_2010!$B$7:$B$732,$D208,EUROSTAT_VBE_IND_2010!$C$7:$C$732,"*"&amp;RIGHT($A208,3)&amp;"*",EUROSTAT_VBE_IND_2010!$D$7:$D$732,"23*"))/1000+(SUMIFS(EUROSTAT_VBE_IND_2010!Q$7:Q$732,EUROSTAT_VBE_IND_2010!$B$7:$B$732,$D208,EUROSTAT_VBE_IND_2010!$C$7:$C$732,"*"&amp;RIGHT($A208,3)&amp;"*",EUROSTAT_VBE_IND_2010!$D$7:$D$732,"5544*"))/1000</f>
        <v>0</v>
      </c>
      <c r="U208" s="17">
        <f>(SUMIFS(EUROSTAT_VBE_IND_2010!R$7:R$732,EUROSTAT_VBE_IND_2010!$B$7:$B$732,$D208,EUROSTAT_VBE_IND_2010!$C$7:$C$732,"*"&amp;RIGHT($A208,3)&amp;"*",EUROSTAT_VBE_IND_2010!$D$7:$D$732,"2210*"))/1000+(SUMIFS(EUROSTAT_VBE_IND_2010!R$7:R$732,EUROSTAT_VBE_IND_2010!$B$7:$B$732,$D208,EUROSTAT_VBE_IND_2010!$C$7:$C$732,"*"&amp;RIGHT($A208,3)&amp;"*",EUROSTAT_VBE_IND_2010!$D$7:$D$732,"23*"))/1000+(SUMIFS(EUROSTAT_VBE_IND_2010!R$7:R$732,EUROSTAT_VBE_IND_2010!$B$7:$B$732,$D208,EUROSTAT_VBE_IND_2010!$C$7:$C$732,"*"&amp;RIGHT($A208,3)&amp;"*",EUROSTAT_VBE_IND_2010!$D$7:$D$732,"5544*"))/1000</f>
        <v>0</v>
      </c>
      <c r="V208" s="17">
        <f>(SUMIFS(EUROSTAT_VBE_IND_2010!S$7:S$732,EUROSTAT_VBE_IND_2010!$B$7:$B$732,$D208,EUROSTAT_VBE_IND_2010!$C$7:$C$732,"*"&amp;RIGHT($A208,3)&amp;"*",EUROSTAT_VBE_IND_2010!$D$7:$D$732,"2210*"))/1000+(SUMIFS(EUROSTAT_VBE_IND_2010!S$7:S$732,EUROSTAT_VBE_IND_2010!$B$7:$B$732,$D208,EUROSTAT_VBE_IND_2010!$C$7:$C$732,"*"&amp;RIGHT($A208,3)&amp;"*",EUROSTAT_VBE_IND_2010!$D$7:$D$732,"23*"))/1000+(SUMIFS(EUROSTAT_VBE_IND_2010!S$7:S$732,EUROSTAT_VBE_IND_2010!$B$7:$B$732,$D208,EUROSTAT_VBE_IND_2010!$C$7:$C$732,"*"&amp;RIGHT($A208,3)&amp;"*",EUROSTAT_VBE_IND_2010!$D$7:$D$732,"5544*"))/1000</f>
        <v>0</v>
      </c>
      <c r="W208" s="17">
        <f>(SUMIFS(EUROSTAT_VBE_IND_2010!T$7:T$732,EUROSTAT_VBE_IND_2010!$B$7:$B$732,$D208,EUROSTAT_VBE_IND_2010!$C$7:$C$732,"*"&amp;RIGHT($A208,3)&amp;"*",EUROSTAT_VBE_IND_2010!$D$7:$D$732,"2210*"))/1000+(SUMIFS(EUROSTAT_VBE_IND_2010!T$7:T$732,EUROSTAT_VBE_IND_2010!$B$7:$B$732,$D208,EUROSTAT_VBE_IND_2010!$C$7:$C$732,"*"&amp;RIGHT($A208,3)&amp;"*",EUROSTAT_VBE_IND_2010!$D$7:$D$732,"23*"))/1000+(SUMIFS(EUROSTAT_VBE_IND_2010!T$7:T$732,EUROSTAT_VBE_IND_2010!$B$7:$B$732,$D208,EUROSTAT_VBE_IND_2010!$C$7:$C$732,"*"&amp;RIGHT($A208,3)&amp;"*",EUROSTAT_VBE_IND_2010!$D$7:$D$732,"5544*"))/1000</f>
        <v>0</v>
      </c>
      <c r="X208" s="17">
        <f>(SUMIFS(EUROSTAT_VBE_IND_2010!U$7:U$732,EUROSTAT_VBE_IND_2010!$B$7:$B$732,$D208,EUROSTAT_VBE_IND_2010!$C$7:$C$732,"*"&amp;RIGHT($A208,3)&amp;"*",EUROSTAT_VBE_IND_2010!$D$7:$D$732,"2210*"))/1000+(SUMIFS(EUROSTAT_VBE_IND_2010!U$7:U$732,EUROSTAT_VBE_IND_2010!$B$7:$B$732,$D208,EUROSTAT_VBE_IND_2010!$C$7:$C$732,"*"&amp;RIGHT($A208,3)&amp;"*",EUROSTAT_VBE_IND_2010!$D$7:$D$732,"23*"))/1000+(SUMIFS(EUROSTAT_VBE_IND_2010!U$7:U$732,EUROSTAT_VBE_IND_2010!$B$7:$B$732,$D208,EUROSTAT_VBE_IND_2010!$C$7:$C$732,"*"&amp;RIGHT($A208,3)&amp;"*",EUROSTAT_VBE_IND_2010!$D$7:$D$732,"5544*"))/1000</f>
        <v>0</v>
      </c>
      <c r="Y208" s="17">
        <f>(SUMIFS(EUROSTAT_VBE_IND_2010!V$7:V$732,EUROSTAT_VBE_IND_2010!$B$7:$B$732,$D208,EUROSTAT_VBE_IND_2010!$C$7:$C$732,"*"&amp;RIGHT($A208,3)&amp;"*",EUROSTAT_VBE_IND_2010!$D$7:$D$732,"2210*"))/1000+(SUMIFS(EUROSTAT_VBE_IND_2010!V$7:V$732,EUROSTAT_VBE_IND_2010!$B$7:$B$732,$D208,EUROSTAT_VBE_IND_2010!$C$7:$C$732,"*"&amp;RIGHT($A208,3)&amp;"*",EUROSTAT_VBE_IND_2010!$D$7:$D$732,"23*"))/1000+(SUMIFS(EUROSTAT_VBE_IND_2010!V$7:V$732,EUROSTAT_VBE_IND_2010!$B$7:$B$732,$D208,EUROSTAT_VBE_IND_2010!$C$7:$C$732,"*"&amp;RIGHT($A208,3)&amp;"*",EUROSTAT_VBE_IND_2010!$D$7:$D$732,"5544*"))/1000</f>
        <v>0</v>
      </c>
      <c r="Z208" s="17">
        <f>(SUMIFS(EUROSTAT_VBE_IND_2010!W$7:W$732,EUROSTAT_VBE_IND_2010!$B$7:$B$732,$D208,EUROSTAT_VBE_IND_2010!$C$7:$C$732,"*"&amp;RIGHT($A208,3)&amp;"*",EUROSTAT_VBE_IND_2010!$D$7:$D$732,"2210*"))/1000+(SUMIFS(EUROSTAT_VBE_IND_2010!W$7:W$732,EUROSTAT_VBE_IND_2010!$B$7:$B$732,$D208,EUROSTAT_VBE_IND_2010!$C$7:$C$732,"*"&amp;RIGHT($A208,3)&amp;"*",EUROSTAT_VBE_IND_2010!$D$7:$D$732,"23*"))/1000+(SUMIFS(EUROSTAT_VBE_IND_2010!W$7:W$732,EUROSTAT_VBE_IND_2010!$B$7:$B$732,$D208,EUROSTAT_VBE_IND_2010!$C$7:$C$732,"*"&amp;RIGHT($A208,3)&amp;"*",EUROSTAT_VBE_IND_2010!$D$7:$D$732,"5544*"))/1000</f>
        <v>0</v>
      </c>
      <c r="AA208" s="17">
        <f>(SUMIFS(EUROSTAT_VBE_IND_2010!X$7:X$732,EUROSTAT_VBE_IND_2010!$B$7:$B$732,$D208,EUROSTAT_VBE_IND_2010!$C$7:$C$732,"*"&amp;RIGHT($A208,3)&amp;"*",EUROSTAT_VBE_IND_2010!$D$7:$D$732,"2210*"))/1000+(SUMIFS(EUROSTAT_VBE_IND_2010!X$7:X$732,EUROSTAT_VBE_IND_2010!$B$7:$B$732,$D208,EUROSTAT_VBE_IND_2010!$C$7:$C$732,"*"&amp;RIGHT($A208,3)&amp;"*",EUROSTAT_VBE_IND_2010!$D$7:$D$732,"23*"))/1000+(SUMIFS(EUROSTAT_VBE_IND_2010!X$7:X$732,EUROSTAT_VBE_IND_2010!$B$7:$B$732,$D208,EUROSTAT_VBE_IND_2010!$C$7:$C$732,"*"&amp;RIGHT($A208,3)&amp;"*",EUROSTAT_VBE_IND_2010!$D$7:$D$732,"5544*"))/1000</f>
        <v>0</v>
      </c>
      <c r="AB208" s="17">
        <f>(SUMIFS(EUROSTAT_VBE_IND_2010!AA$7:AA$732,EUROSTAT_VBE_IND_2010!$B$7:$B$732,$D208,EUROSTAT_VBE_IND_2010!$C$7:$C$732,"*"&amp;RIGHT($A208,3)&amp;"*",EUROSTAT_VBE_IND_2010!$D$7:$D$732,"2210*"))/1000+(SUMIFS(EUROSTAT_VBE_IND_2010!AA$7:AA$732,EUROSTAT_VBE_IND_2010!$B$7:$B$732,$D208,EUROSTAT_VBE_IND_2010!$C$7:$C$732,"*"&amp;RIGHT($A208,3)&amp;"*",EUROSTAT_VBE_IND_2010!$D$7:$D$732,"23*"))/1000+(SUMIFS(EUROSTAT_VBE_IND_2010!AA$7:AA$732,EUROSTAT_VBE_IND_2010!$B$7:$B$732,$D208,EUROSTAT_VBE_IND_2010!$C$7:$C$732,"*"&amp;RIGHT($A208,3)&amp;"*",EUROSTAT_VBE_IND_2010!$D$7:$D$732,"5544*"))/1000</f>
        <v>0</v>
      </c>
      <c r="AC208" s="17">
        <f>(SUMIFS(EUROSTAT_VBE_IND_2010!AB$7:AB$732,EUROSTAT_VBE_IND_2010!$B$7:$B$732,$D208,EUROSTAT_VBE_IND_2010!$C$7:$C$732,"*"&amp;RIGHT($A208,3)&amp;"*",EUROSTAT_VBE_IND_2010!$D$7:$D$732,"2210*"))/1000+(SUMIFS(EUROSTAT_VBE_IND_2010!AB$7:AB$732,EUROSTAT_VBE_IND_2010!$B$7:$B$732,$D208,EUROSTAT_VBE_IND_2010!$C$7:$C$732,"*"&amp;RIGHT($A208,3)&amp;"*",EUROSTAT_VBE_IND_2010!$D$7:$D$732,"23*"))/1000+(SUMIFS(EUROSTAT_VBE_IND_2010!AB$7:AB$732,EUROSTAT_VBE_IND_2010!$B$7:$B$732,$D208,EUROSTAT_VBE_IND_2010!$C$7:$C$732,"*"&amp;RIGHT($A208,3)&amp;"*",EUROSTAT_VBE_IND_2010!$D$7:$D$732,"5544*"))/1000</f>
        <v>0.16</v>
      </c>
      <c r="AD208" s="17">
        <f>(SUMIFS(EUROSTAT_VBE_IND_2010!AC$7:AC$732,EUROSTAT_VBE_IND_2010!$B$7:$B$732,$D208,EUROSTAT_VBE_IND_2010!$C$7:$C$732,"*"&amp;RIGHT($A208,3)&amp;"*",EUROSTAT_VBE_IND_2010!$D$7:$D$732,"2210*"))/1000+(SUMIFS(EUROSTAT_VBE_IND_2010!AC$7:AC$732,EUROSTAT_VBE_IND_2010!$B$7:$B$732,$D208,EUROSTAT_VBE_IND_2010!$C$7:$C$732,"*"&amp;RIGHT($A208,3)&amp;"*",EUROSTAT_VBE_IND_2010!$D$7:$D$732,"23*"))/1000+(SUMIFS(EUROSTAT_VBE_IND_2010!AC$7:AC$732,EUROSTAT_VBE_IND_2010!$B$7:$B$732,$D208,EUROSTAT_VBE_IND_2010!$C$7:$C$732,"*"&amp;RIGHT($A208,3)&amp;"*",EUROSTAT_VBE_IND_2010!$D$7:$D$732,"5544*"))/1000</f>
        <v>0</v>
      </c>
      <c r="AE208" s="17">
        <f>(SUMIFS(EUROSTAT_VBE_IND_2010!AD$7:AD$732,EUROSTAT_VBE_IND_2010!$B$7:$B$732,$D208,EUROSTAT_VBE_IND_2010!$C$7:$C$732,"*"&amp;RIGHT($A208,3)&amp;"*",EUROSTAT_VBE_IND_2010!$D$7:$D$732,"2210*"))/1000+(SUMIFS(EUROSTAT_VBE_IND_2010!AD$7:AD$732,EUROSTAT_VBE_IND_2010!$B$7:$B$732,$D208,EUROSTAT_VBE_IND_2010!$C$7:$C$732,"*"&amp;RIGHT($A208,3)&amp;"*",EUROSTAT_VBE_IND_2010!$D$7:$D$732,"23*"))/1000+(SUMIFS(EUROSTAT_VBE_IND_2010!AD$7:AD$732,EUROSTAT_VBE_IND_2010!$B$7:$B$732,$D208,EUROSTAT_VBE_IND_2010!$C$7:$C$732,"*"&amp;RIGHT($A208,3)&amp;"*",EUROSTAT_VBE_IND_2010!$D$7:$D$732,"5544*"))/1000</f>
        <v>0</v>
      </c>
      <c r="AF208" s="17">
        <f>(SUMIFS(EUROSTAT_VBE_IND_2010!AE$7:AE$732,EUROSTAT_VBE_IND_2010!$B$7:$B$732,$D208,EUROSTAT_VBE_IND_2010!$C$7:$C$732,"*"&amp;RIGHT($A208,3)&amp;"*",EUROSTAT_VBE_IND_2010!$D$7:$D$732,"2210*"))/1000+(SUMIFS(EUROSTAT_VBE_IND_2010!AE$7:AE$732,EUROSTAT_VBE_IND_2010!$B$7:$B$732,$D208,EUROSTAT_VBE_IND_2010!$C$7:$C$732,"*"&amp;RIGHT($A208,3)&amp;"*",EUROSTAT_VBE_IND_2010!$D$7:$D$732,"23*"))/1000+(SUMIFS(EUROSTAT_VBE_IND_2010!AE$7:AE$732,EUROSTAT_VBE_IND_2010!$B$7:$B$732,$D208,EUROSTAT_VBE_IND_2010!$C$7:$C$732,"*"&amp;RIGHT($A208,3)&amp;"*",EUROSTAT_VBE_IND_2010!$D$7:$D$732,"5544*"))/1000</f>
        <v>0</v>
      </c>
      <c r="AG208" s="17">
        <f>(SUMIFS(EUROSTAT_VBE_IND_2010!AF$7:AF$732,EUROSTAT_VBE_IND_2010!$B$7:$B$732,$D208,EUROSTAT_VBE_IND_2010!$C$7:$C$732,"*"&amp;RIGHT($A208,3)&amp;"*",EUROSTAT_VBE_IND_2010!$D$7:$D$732,"2210*"))/1000+(SUMIFS(EUROSTAT_VBE_IND_2010!AF$7:AF$732,EUROSTAT_VBE_IND_2010!$B$7:$B$732,$D208,EUROSTAT_VBE_IND_2010!$C$7:$C$732,"*"&amp;RIGHT($A208,3)&amp;"*",EUROSTAT_VBE_IND_2010!$D$7:$D$732,"23*"))/1000+(SUMIFS(EUROSTAT_VBE_IND_2010!AF$7:AF$732,EUROSTAT_VBE_IND_2010!$B$7:$B$732,$D208,EUROSTAT_VBE_IND_2010!$C$7:$C$732,"*"&amp;RIGHT($A208,3)&amp;"*",EUROSTAT_VBE_IND_2010!$D$7:$D$732,"5544*"))/1000</f>
        <v>0</v>
      </c>
      <c r="AH208" s="17">
        <f>(SUMIFS(EUROSTAT_VBE_IND_2010!AH$7:AH$732,EUROSTAT_VBE_IND_2010!$B$7:$B$732,$D208,EUROSTAT_VBE_IND_2010!$C$7:$C$732,"*"&amp;RIGHT($A208,3)&amp;"*",EUROSTAT_VBE_IND_2010!$D$7:$D$732,"2210*"))/1000+(SUMIFS(EUROSTAT_VBE_IND_2010!AH$7:AH$732,EUROSTAT_VBE_IND_2010!$B$7:$B$732,$D208,EUROSTAT_VBE_IND_2010!$C$7:$C$732,"*"&amp;RIGHT($A208,3)&amp;"*",EUROSTAT_VBE_IND_2010!$D$7:$D$732,"23*"))/1000+(SUMIFS(EUROSTAT_VBE_IND_2010!AH$7:AH$732,EUROSTAT_VBE_IND_2010!$B$7:$B$732,$D208,EUROSTAT_VBE_IND_2010!$C$7:$C$732,"*"&amp;RIGHT($A208,3)&amp;"*",EUROSTAT_VBE_IND_2010!$D$7:$D$732,"5544*"))/1000</f>
        <v>0</v>
      </c>
      <c r="AI208" s="17">
        <f>(SUMIFS(EUROSTAT_VBE_IND_2010!AI$7:AI$732,EUROSTAT_VBE_IND_2010!$B$7:$B$732,$D208,EUROSTAT_VBE_IND_2010!$C$7:$C$732,"*"&amp;RIGHT($A208,3)&amp;"*",EUROSTAT_VBE_IND_2010!$D$7:$D$732,"2210*"))/1000+(SUMIFS(EUROSTAT_VBE_IND_2010!AI$7:AI$732,EUROSTAT_VBE_IND_2010!$B$7:$B$732,$D208,EUROSTAT_VBE_IND_2010!$C$7:$C$732,"*"&amp;RIGHT($A208,3)&amp;"*",EUROSTAT_VBE_IND_2010!$D$7:$D$732,"23*"))/1000+(SUMIFS(EUROSTAT_VBE_IND_2010!AI$7:AI$732,EUROSTAT_VBE_IND_2010!$B$7:$B$732,$D208,EUROSTAT_VBE_IND_2010!$C$7:$C$732,"*"&amp;RIGHT($A208,3)&amp;"*",EUROSTAT_VBE_IND_2010!$D$7:$D$732,"5544*"))/1000</f>
        <v>0</v>
      </c>
      <c r="AJ208" s="17">
        <f>(SUMIFS(EUROSTAT_VBE_IND_2010!AJ$7:AJ$732,EUROSTAT_VBE_IND_2010!$B$7:$B$732,$D208,EUROSTAT_VBE_IND_2010!$C$7:$C$732,"*"&amp;RIGHT($A208,3)&amp;"*",EUROSTAT_VBE_IND_2010!$D$7:$D$732,"2210*"))/1000+(SUMIFS(EUROSTAT_VBE_IND_2010!AJ$7:AJ$732,EUROSTAT_VBE_IND_2010!$B$7:$B$732,$D208,EUROSTAT_VBE_IND_2010!$C$7:$C$732,"*"&amp;RIGHT($A208,3)&amp;"*",EUROSTAT_VBE_IND_2010!$D$7:$D$732,"23*"))/1000+(SUMIFS(EUROSTAT_VBE_IND_2010!AJ$7:AJ$732,EUROSTAT_VBE_IND_2010!$B$7:$B$732,$D208,EUROSTAT_VBE_IND_2010!$C$7:$C$732,"*"&amp;RIGHT($A208,3)&amp;"*",EUROSTAT_VBE_IND_2010!$D$7:$D$732,"5544*"))/1000</f>
        <v>0</v>
      </c>
      <c r="AK208" s="17">
        <f>(SUMIFS(EUROSTAT_VBE_IND_2010!AK$7:AK$732,EUROSTAT_VBE_IND_2010!$B$7:$B$732,$D208,EUROSTAT_VBE_IND_2010!$C$7:$C$732,"*"&amp;RIGHT($A208,3)&amp;"*",EUROSTAT_VBE_IND_2010!$D$7:$D$732,"2210*"))/1000+(SUMIFS(EUROSTAT_VBE_IND_2010!AK$7:AK$732,EUROSTAT_VBE_IND_2010!$B$7:$B$732,$D208,EUROSTAT_VBE_IND_2010!$C$7:$C$732,"*"&amp;RIGHT($A208,3)&amp;"*",EUROSTAT_VBE_IND_2010!$D$7:$D$732,"23*"))/1000+(SUMIFS(EUROSTAT_VBE_IND_2010!AK$7:AK$732,EUROSTAT_VBE_IND_2010!$B$7:$B$732,$D208,EUROSTAT_VBE_IND_2010!$C$7:$C$732,"*"&amp;RIGHT($A208,3)&amp;"*",EUROSTAT_VBE_IND_2010!$D$7:$D$732,"5544*"))/1000</f>
        <v>0</v>
      </c>
      <c r="AL208" s="198">
        <f>SUMIFS('IEA Bal_AL-IND'!$D$30:$D$329,'IEA Bal_AL-IND'!$A$30:$A$329,"*"&amp;RIGHT($B208,8),'IEA Bal_AL-IND'!$C$30:$C$329,'Aggregated Balance-IND_2010'!$E208)</f>
        <v>0</v>
      </c>
      <c r="AM208" s="198">
        <f>SUMIFS('IEA Bal_BA-IND'!$D$30:$D$329,'IEA Bal_BA-IND'!$A$30:$A$329,"*"&amp;RIGHT($B208,8),'IEA Bal_BA-IND'!$C$30:$C$329,'Aggregated Balance-IND_2010'!$E208)</f>
        <v>0</v>
      </c>
      <c r="AN208" s="198">
        <f>SUMIFS('IEA Bal_KS-IND'!$D$30:$D$329,'IEA Bal_KS-IND'!$A$30:$A$329,"*"&amp;RIGHT($B208,8),'IEA Bal_KS-IND'!$C$30:$C$329,'Aggregated Balance-IND_2010'!$E208)</f>
        <v>0</v>
      </c>
      <c r="AO208" s="17">
        <f>(SUMIFS(EUROSTAT_VBE_IND_2010!Y$7:Y$732,EUROSTAT_VBE_IND_2010!$B$7:$B$732,$D208,EUROSTAT_VBE_IND_2010!$C$7:$C$732,"*"&amp;RIGHT($A208,3)&amp;"*",EUROSTAT_VBE_IND_2010!$D$7:$D$732,"2210*"))/1000+(SUMIFS(EUROSTAT_VBE_IND_2010!Y$7:Y$732,EUROSTAT_VBE_IND_2010!$B$7:$B$732,$D208,EUROSTAT_VBE_IND_2010!$C$7:$C$732,"*"&amp;RIGHT($A208,3)&amp;"*",EUROSTAT_VBE_IND_2010!$D$7:$D$732,"23*"))/1000+(SUMIFS(EUROSTAT_VBE_IND_2010!Y$7:Y$732,EUROSTAT_VBE_IND_2010!$B$7:$B$732,$D208,EUROSTAT_VBE_IND_2010!$C$7:$C$732,"*"&amp;RIGHT($A208,3)&amp;"*",EUROSTAT_VBE_IND_2010!$D$7:$D$732,"5544*"))/1000</f>
        <v>0</v>
      </c>
      <c r="AP208" s="17">
        <f>(SUMIFS(EUROSTAT_VBE_IND_2010!Z$7:Z$732,EUROSTAT_VBE_IND_2010!$B$7:$B$732,$D208,EUROSTAT_VBE_IND_2010!$C$7:$C$732,"*"&amp;RIGHT($A208,3)&amp;"*",EUROSTAT_VBE_IND_2010!$D$7:$D$732,"2210*"))/1000+(SUMIFS(EUROSTAT_VBE_IND_2010!Z$7:Z$732,EUROSTAT_VBE_IND_2010!$B$7:$B$732,$D208,EUROSTAT_VBE_IND_2010!$C$7:$C$732,"*"&amp;RIGHT($A208,3)&amp;"*",EUROSTAT_VBE_IND_2010!$D$7:$D$732,"23*"))/1000+(SUMIFS(EUROSTAT_VBE_IND_2010!Z$7:Z$732,EUROSTAT_VBE_IND_2010!$B$7:$B$732,$D208,EUROSTAT_VBE_IND_2010!$C$7:$C$732,"*"&amp;RIGHT($A208,3)&amp;"*",EUROSTAT_VBE_IND_2010!$D$7:$D$732,"5544*"))/1000</f>
        <v>0</v>
      </c>
      <c r="AQ208" s="17">
        <f>(SUMIFS(EUROSTAT_VBE_IND_2010!AG$7:AG$732,EUROSTAT_VBE_IND_2010!$B$7:$B$732,$D208,EUROSTAT_VBE_IND_2010!$C$7:$C$732,"*"&amp;RIGHT($A208,3)&amp;"*",EUROSTAT_VBE_IND_2010!$D$7:$D$732,"2210*"))/1000+(SUMIFS(EUROSTAT_VBE_IND_2010!AG$7:AG$732,EUROSTAT_VBE_IND_2010!$B$7:$B$732,$D208,EUROSTAT_VBE_IND_2010!$C$7:$C$732,"*"&amp;RIGHT($A208,3)&amp;"*",EUROSTAT_VBE_IND_2010!$D$7:$D$732,"23*"))/1000+(SUMIFS(EUROSTAT_VBE_IND_2010!AG$7:AG$732,EUROSTAT_VBE_IND_2010!$B$7:$B$732,$D208,EUROSTAT_VBE_IND_2010!$C$7:$C$732,"*"&amp;RIGHT($A208,3)&amp;"*",EUROSTAT_VBE_IND_2010!$D$7:$D$732,"5544*"))/1000</f>
        <v>0.148</v>
      </c>
    </row>
    <row r="209" spans="1:43">
      <c r="A209" t="str">
        <f>LEFT(EUROSTAT_VBE_IND_2010!$C$292,8)</f>
        <v>B_101825</v>
      </c>
      <c r="B209" s="28" t="s">
        <v>301</v>
      </c>
      <c r="C209" t="s">
        <v>293</v>
      </c>
      <c r="D209" t="s">
        <v>126</v>
      </c>
      <c r="E209" t="s">
        <v>231</v>
      </c>
      <c r="F209" t="s">
        <v>251</v>
      </c>
      <c r="G209" s="17">
        <f>(SUMIFS(EUROSTAT_VBE_IND_2010!E$7:E$732,EUROSTAT_VBE_IND_2010!$B$7:$B$732,$D209,EUROSTAT_VBE_IND_2010!$C$7:$C$732,"*"&amp;RIGHT($A209,3)&amp;"*",EUROSTAT_VBE_IND_2010!$D$7:$D$732,"2230*"))/1000+(SUMIFS(EUROSTAT_VBE_IND_2010!E$7:E$732,EUROSTAT_VBE_IND_2010!$B$7:$B$732,$D209,EUROSTAT_VBE_IND_2010!$C$7:$C$732,"*"&amp;RIGHT($A208,3)&amp;"*",EUROSTAT_VBE_IND_2010!$D$7:$D$732,"2130*"))/1000</f>
        <v>0</v>
      </c>
      <c r="H209" s="17">
        <f>(SUMIFS(EUROSTAT_VBE_IND_2010!F$7:F$732,EUROSTAT_VBE_IND_2010!$B$7:$B$732,$D209,EUROSTAT_VBE_IND_2010!$C$7:$C$732,"*"&amp;RIGHT($A209,3)&amp;"*",EUROSTAT_VBE_IND_2010!$D$7:$D$732,"2230*"))/1000+(SUMIFS(EUROSTAT_VBE_IND_2010!F$7:F$732,EUROSTAT_VBE_IND_2010!$B$7:$B$732,$D209,EUROSTAT_VBE_IND_2010!$C$7:$C$732,"*"&amp;RIGHT($A208,3)&amp;"*",EUROSTAT_VBE_IND_2010!$D$7:$D$732,"2130*"))/1000</f>
        <v>0</v>
      </c>
      <c r="I209" s="17">
        <f>(SUMIFS(EUROSTAT_VBE_IND_2010!G$7:G$732,EUROSTAT_VBE_IND_2010!$B$7:$B$732,$D209,EUROSTAT_VBE_IND_2010!$C$7:$C$732,"*"&amp;RIGHT($A209,3)&amp;"*",EUROSTAT_VBE_IND_2010!$D$7:$D$732,"2230*"))/1000+(SUMIFS(EUROSTAT_VBE_IND_2010!G$7:G$732,EUROSTAT_VBE_IND_2010!$B$7:$B$732,$D209,EUROSTAT_VBE_IND_2010!$C$7:$C$732,"*"&amp;RIGHT($A208,3)&amp;"*",EUROSTAT_VBE_IND_2010!$D$7:$D$732,"2130*"))/1000</f>
        <v>0</v>
      </c>
      <c r="J209" s="198">
        <f>SUMIFS('IEA Bal_CH-IND'!$D$30:$D$329,'IEA Bal_CH-IND'!$A$30:$A$329,"*"&amp;RIGHT($B209,8),'IEA Bal_CH-IND'!$C$30:$C$329,'Aggregated Balance-IND_2010'!$E209)</f>
        <v>0</v>
      </c>
      <c r="K209" s="17">
        <f>(SUMIFS(EUROSTAT_VBE_IND_2010!H$7:H$732,EUROSTAT_VBE_IND_2010!$B$7:$B$732,$D209,EUROSTAT_VBE_IND_2010!$C$7:$C$732,"*"&amp;RIGHT($A209,3)&amp;"*",EUROSTAT_VBE_IND_2010!$D$7:$D$732,"2230*"))/1000+(SUMIFS(EUROSTAT_VBE_IND_2010!H$7:H$732,EUROSTAT_VBE_IND_2010!$B$7:$B$732,$D209,EUROSTAT_VBE_IND_2010!$C$7:$C$732,"*"&amp;RIGHT($A208,3)&amp;"*",EUROSTAT_VBE_IND_2010!$D$7:$D$732,"2130*"))/1000</f>
        <v>0</v>
      </c>
      <c r="L209" s="17">
        <f>(SUMIFS(EUROSTAT_VBE_IND_2010!I$7:I$732,EUROSTAT_VBE_IND_2010!$B$7:$B$732,$D209,EUROSTAT_VBE_IND_2010!$C$7:$C$732,"*"&amp;RIGHT($A209,3)&amp;"*",EUROSTAT_VBE_IND_2010!$D$7:$D$732,"2230*"))/1000+(SUMIFS(EUROSTAT_VBE_IND_2010!I$7:I$732,EUROSTAT_VBE_IND_2010!$B$7:$B$732,$D209,EUROSTAT_VBE_IND_2010!$C$7:$C$732,"*"&amp;RIGHT($A208,3)&amp;"*",EUROSTAT_VBE_IND_2010!$D$7:$D$732,"2130*"))/1000</f>
        <v>0</v>
      </c>
      <c r="M209" s="17">
        <f>(SUMIFS(EUROSTAT_VBE_IND_2010!J$7:J$732,EUROSTAT_VBE_IND_2010!$B$7:$B$732,$D209,EUROSTAT_VBE_IND_2010!$C$7:$C$732,"*"&amp;RIGHT($A209,3)&amp;"*",EUROSTAT_VBE_IND_2010!$D$7:$D$732,"2230*"))/1000+(SUMIFS(EUROSTAT_VBE_IND_2010!J$7:J$732,EUROSTAT_VBE_IND_2010!$B$7:$B$732,$D209,EUROSTAT_VBE_IND_2010!$C$7:$C$732,"*"&amp;RIGHT($A208,3)&amp;"*",EUROSTAT_VBE_IND_2010!$D$7:$D$732,"2130*"))/1000</f>
        <v>2.04</v>
      </c>
      <c r="N209" s="17">
        <f>(SUMIFS(EUROSTAT_VBE_IND_2010!K$7:K$732,EUROSTAT_VBE_IND_2010!$B$7:$B$732,$D209,EUROSTAT_VBE_IND_2010!$C$7:$C$732,"*"&amp;RIGHT($A209,3)&amp;"*",EUROSTAT_VBE_IND_2010!$D$7:$D$732,"2230*"))/1000+(SUMIFS(EUROSTAT_VBE_IND_2010!K$7:K$732,EUROSTAT_VBE_IND_2010!$B$7:$B$732,$D209,EUROSTAT_VBE_IND_2010!$C$7:$C$732,"*"&amp;RIGHT($A208,3)&amp;"*",EUROSTAT_VBE_IND_2010!$D$7:$D$732,"2130*"))/1000</f>
        <v>0</v>
      </c>
      <c r="O209" s="17">
        <f>(SUMIFS(EUROSTAT_VBE_IND_2010!L$7:L$732,EUROSTAT_VBE_IND_2010!$B$7:$B$732,$D209,EUROSTAT_VBE_IND_2010!$C$7:$C$732,"*"&amp;RIGHT($A209,3)&amp;"*",EUROSTAT_VBE_IND_2010!$D$7:$D$732,"2230*"))/1000+(SUMIFS(EUROSTAT_VBE_IND_2010!L$7:L$732,EUROSTAT_VBE_IND_2010!$B$7:$B$732,$D209,EUROSTAT_VBE_IND_2010!$C$7:$C$732,"*"&amp;RIGHT($A208,3)&amp;"*",EUROSTAT_VBE_IND_2010!$D$7:$D$732,"2130*"))/1000</f>
        <v>0</v>
      </c>
      <c r="P209" s="17">
        <f>(SUMIFS(EUROSTAT_VBE_IND_2010!M$7:M$732,EUROSTAT_VBE_IND_2010!$B$7:$B$732,$D209,EUROSTAT_VBE_IND_2010!$C$7:$C$732,"*"&amp;RIGHT($A209,3)&amp;"*",EUROSTAT_VBE_IND_2010!$D$7:$D$732,"2230*"))/1000+(SUMIFS(EUROSTAT_VBE_IND_2010!M$7:M$732,EUROSTAT_VBE_IND_2010!$B$7:$B$732,$D209,EUROSTAT_VBE_IND_2010!$C$7:$C$732,"*"&amp;RIGHT($A208,3)&amp;"*",EUROSTAT_VBE_IND_2010!$D$7:$D$732,"2130*"))/1000</f>
        <v>0</v>
      </c>
      <c r="Q209" s="17">
        <f>(SUMIFS(EUROSTAT_VBE_IND_2010!N$7:N$732,EUROSTAT_VBE_IND_2010!$B$7:$B$732,$D209,EUROSTAT_VBE_IND_2010!$C$7:$C$732,"*"&amp;RIGHT($A209,3)&amp;"*",EUROSTAT_VBE_IND_2010!$D$7:$D$732,"2230*"))/1000+(SUMIFS(EUROSTAT_VBE_IND_2010!N$7:N$732,EUROSTAT_VBE_IND_2010!$B$7:$B$732,$D209,EUROSTAT_VBE_IND_2010!$C$7:$C$732,"*"&amp;RIGHT($A208,3)&amp;"*",EUROSTAT_VBE_IND_2010!$D$7:$D$732,"2130*"))/1000</f>
        <v>0</v>
      </c>
      <c r="R209" s="17">
        <f>(SUMIFS(EUROSTAT_VBE_IND_2010!O$7:O$732,EUROSTAT_VBE_IND_2010!$B$7:$B$732,$D209,EUROSTAT_VBE_IND_2010!$C$7:$C$732,"*"&amp;RIGHT($A209,3)&amp;"*",EUROSTAT_VBE_IND_2010!$D$7:$D$732,"2230*"))/1000+(SUMIFS(EUROSTAT_VBE_IND_2010!O$7:O$732,EUROSTAT_VBE_IND_2010!$B$7:$B$732,$D209,EUROSTAT_VBE_IND_2010!$C$7:$C$732,"*"&amp;RIGHT($A208,3)&amp;"*",EUROSTAT_VBE_IND_2010!$D$7:$D$732,"2130*"))/1000</f>
        <v>0</v>
      </c>
      <c r="S209" s="17">
        <f>(SUMIFS(EUROSTAT_VBE_IND_2010!P$7:P$732,EUROSTAT_VBE_IND_2010!$B$7:$B$732,$D209,EUROSTAT_VBE_IND_2010!$C$7:$C$732,"*"&amp;RIGHT($A209,3)&amp;"*",EUROSTAT_VBE_IND_2010!$D$7:$D$732,"2230*"))/1000+(SUMIFS(EUROSTAT_VBE_IND_2010!P$7:P$732,EUROSTAT_VBE_IND_2010!$B$7:$B$732,$D209,EUROSTAT_VBE_IND_2010!$C$7:$C$732,"*"&amp;RIGHT($A208,3)&amp;"*",EUROSTAT_VBE_IND_2010!$D$7:$D$732,"2130*"))/1000</f>
        <v>0</v>
      </c>
      <c r="T209" s="17">
        <f>(SUMIFS(EUROSTAT_VBE_IND_2010!Q$7:Q$732,EUROSTAT_VBE_IND_2010!$B$7:$B$732,$D209,EUROSTAT_VBE_IND_2010!$C$7:$C$732,"*"&amp;RIGHT($A209,3)&amp;"*",EUROSTAT_VBE_IND_2010!$D$7:$D$732,"2230*"))/1000+(SUMIFS(EUROSTAT_VBE_IND_2010!Q$7:Q$732,EUROSTAT_VBE_IND_2010!$B$7:$B$732,$D209,EUROSTAT_VBE_IND_2010!$C$7:$C$732,"*"&amp;RIGHT($A208,3)&amp;"*",EUROSTAT_VBE_IND_2010!$D$7:$D$732,"2130*"))/1000</f>
        <v>0</v>
      </c>
      <c r="U209" s="17">
        <f>(SUMIFS(EUROSTAT_VBE_IND_2010!R$7:R$732,EUROSTAT_VBE_IND_2010!$B$7:$B$732,$D209,EUROSTAT_VBE_IND_2010!$C$7:$C$732,"*"&amp;RIGHT($A209,3)&amp;"*",EUROSTAT_VBE_IND_2010!$D$7:$D$732,"2230*"))/1000+(SUMIFS(EUROSTAT_VBE_IND_2010!R$7:R$732,EUROSTAT_VBE_IND_2010!$B$7:$B$732,$D209,EUROSTAT_VBE_IND_2010!$C$7:$C$732,"*"&amp;RIGHT($A208,3)&amp;"*",EUROSTAT_VBE_IND_2010!$D$7:$D$732,"2130*"))/1000</f>
        <v>0</v>
      </c>
      <c r="V209" s="17">
        <f>(SUMIFS(EUROSTAT_VBE_IND_2010!S$7:S$732,EUROSTAT_VBE_IND_2010!$B$7:$B$732,$D209,EUROSTAT_VBE_IND_2010!$C$7:$C$732,"*"&amp;RIGHT($A209,3)&amp;"*",EUROSTAT_VBE_IND_2010!$D$7:$D$732,"2230*"))/1000+(SUMIFS(EUROSTAT_VBE_IND_2010!S$7:S$732,EUROSTAT_VBE_IND_2010!$B$7:$B$732,$D209,EUROSTAT_VBE_IND_2010!$C$7:$C$732,"*"&amp;RIGHT($A208,3)&amp;"*",EUROSTAT_VBE_IND_2010!$D$7:$D$732,"2130*"))/1000</f>
        <v>0</v>
      </c>
      <c r="W209" s="17">
        <f>(SUMIFS(EUROSTAT_VBE_IND_2010!T$7:T$732,EUROSTAT_VBE_IND_2010!$B$7:$B$732,$D209,EUROSTAT_VBE_IND_2010!$C$7:$C$732,"*"&amp;RIGHT($A209,3)&amp;"*",EUROSTAT_VBE_IND_2010!$D$7:$D$732,"2230*"))/1000+(SUMIFS(EUROSTAT_VBE_IND_2010!T$7:T$732,EUROSTAT_VBE_IND_2010!$B$7:$B$732,$D209,EUROSTAT_VBE_IND_2010!$C$7:$C$732,"*"&amp;RIGHT($A208,3)&amp;"*",EUROSTAT_VBE_IND_2010!$D$7:$D$732,"2130*"))/1000</f>
        <v>0</v>
      </c>
      <c r="X209" s="17">
        <f>(SUMIFS(EUROSTAT_VBE_IND_2010!U$7:U$732,EUROSTAT_VBE_IND_2010!$B$7:$B$732,$D209,EUROSTAT_VBE_IND_2010!$C$7:$C$732,"*"&amp;RIGHT($A209,3)&amp;"*",EUROSTAT_VBE_IND_2010!$D$7:$D$732,"2230*"))/1000+(SUMIFS(EUROSTAT_VBE_IND_2010!U$7:U$732,EUROSTAT_VBE_IND_2010!$B$7:$B$732,$D209,EUROSTAT_VBE_IND_2010!$C$7:$C$732,"*"&amp;RIGHT($A208,3)&amp;"*",EUROSTAT_VBE_IND_2010!$D$7:$D$732,"2130*"))/1000</f>
        <v>0</v>
      </c>
      <c r="Y209" s="17">
        <f>(SUMIFS(EUROSTAT_VBE_IND_2010!V$7:V$732,EUROSTAT_VBE_IND_2010!$B$7:$B$732,$D209,EUROSTAT_VBE_IND_2010!$C$7:$C$732,"*"&amp;RIGHT($A209,3)&amp;"*",EUROSTAT_VBE_IND_2010!$D$7:$D$732,"2230*"))/1000+(SUMIFS(EUROSTAT_VBE_IND_2010!V$7:V$732,EUROSTAT_VBE_IND_2010!$B$7:$B$732,$D209,EUROSTAT_VBE_IND_2010!$C$7:$C$732,"*"&amp;RIGHT($A208,3)&amp;"*",EUROSTAT_VBE_IND_2010!$D$7:$D$732,"2130*"))/1000</f>
        <v>0</v>
      </c>
      <c r="Z209" s="17">
        <f>(SUMIFS(EUROSTAT_VBE_IND_2010!W$7:W$732,EUROSTAT_VBE_IND_2010!$B$7:$B$732,$D209,EUROSTAT_VBE_IND_2010!$C$7:$C$732,"*"&amp;RIGHT($A209,3)&amp;"*",EUROSTAT_VBE_IND_2010!$D$7:$D$732,"2230*"))/1000+(SUMIFS(EUROSTAT_VBE_IND_2010!W$7:W$732,EUROSTAT_VBE_IND_2010!$B$7:$B$732,$D209,EUROSTAT_VBE_IND_2010!$C$7:$C$732,"*"&amp;RIGHT($A208,3)&amp;"*",EUROSTAT_VBE_IND_2010!$D$7:$D$732,"2130*"))/1000</f>
        <v>0</v>
      </c>
      <c r="AA209" s="17">
        <f>(SUMIFS(EUROSTAT_VBE_IND_2010!X$7:X$732,EUROSTAT_VBE_IND_2010!$B$7:$B$732,$D209,EUROSTAT_VBE_IND_2010!$C$7:$C$732,"*"&amp;RIGHT($A209,3)&amp;"*",EUROSTAT_VBE_IND_2010!$D$7:$D$732,"2230*"))/1000+(SUMIFS(EUROSTAT_VBE_IND_2010!X$7:X$732,EUROSTAT_VBE_IND_2010!$B$7:$B$732,$D209,EUROSTAT_VBE_IND_2010!$C$7:$C$732,"*"&amp;RIGHT($A208,3)&amp;"*",EUROSTAT_VBE_IND_2010!$D$7:$D$732,"2130*"))/1000</f>
        <v>0</v>
      </c>
      <c r="AB209" s="17">
        <f>(SUMIFS(EUROSTAT_VBE_IND_2010!AA$7:AA$732,EUROSTAT_VBE_IND_2010!$B$7:$B$732,$D209,EUROSTAT_VBE_IND_2010!$C$7:$C$732,"*"&amp;RIGHT($A209,3)&amp;"*",EUROSTAT_VBE_IND_2010!$D$7:$D$732,"2230*"))/1000+(SUMIFS(EUROSTAT_VBE_IND_2010!AA$7:AA$732,EUROSTAT_VBE_IND_2010!$B$7:$B$732,$D209,EUROSTAT_VBE_IND_2010!$C$7:$C$732,"*"&amp;RIGHT($A208,3)&amp;"*",EUROSTAT_VBE_IND_2010!$D$7:$D$732,"2130*"))/1000</f>
        <v>0</v>
      </c>
      <c r="AC209" s="17">
        <f>(SUMIFS(EUROSTAT_VBE_IND_2010!AB$7:AB$732,EUROSTAT_VBE_IND_2010!$B$7:$B$732,$D209,EUROSTAT_VBE_IND_2010!$C$7:$C$732,"*"&amp;RIGHT($A209,3)&amp;"*",EUROSTAT_VBE_IND_2010!$D$7:$D$732,"2230*"))/1000+(SUMIFS(EUROSTAT_VBE_IND_2010!AB$7:AB$732,EUROSTAT_VBE_IND_2010!$B$7:$B$732,$D209,EUROSTAT_VBE_IND_2010!$C$7:$C$732,"*"&amp;RIGHT($A208,3)&amp;"*",EUROSTAT_VBE_IND_2010!$D$7:$D$732,"2130*"))/1000</f>
        <v>0</v>
      </c>
      <c r="AD209" s="17">
        <f>(SUMIFS(EUROSTAT_VBE_IND_2010!AC$7:AC$732,EUROSTAT_VBE_IND_2010!$B$7:$B$732,$D209,EUROSTAT_VBE_IND_2010!$C$7:$C$732,"*"&amp;RIGHT($A209,3)&amp;"*",EUROSTAT_VBE_IND_2010!$D$7:$D$732,"2230*"))/1000+(SUMIFS(EUROSTAT_VBE_IND_2010!AC$7:AC$732,EUROSTAT_VBE_IND_2010!$B$7:$B$732,$D209,EUROSTAT_VBE_IND_2010!$C$7:$C$732,"*"&amp;RIGHT($A208,3)&amp;"*",EUROSTAT_VBE_IND_2010!$D$7:$D$732,"2130*"))/1000</f>
        <v>0</v>
      </c>
      <c r="AE209" s="17">
        <f>(SUMIFS(EUROSTAT_VBE_IND_2010!AD$7:AD$732,EUROSTAT_VBE_IND_2010!$B$7:$B$732,$D209,EUROSTAT_VBE_IND_2010!$C$7:$C$732,"*"&amp;RIGHT($A209,3)&amp;"*",EUROSTAT_VBE_IND_2010!$D$7:$D$732,"2230*"))/1000+(SUMIFS(EUROSTAT_VBE_IND_2010!AD$7:AD$732,EUROSTAT_VBE_IND_2010!$B$7:$B$732,$D209,EUROSTAT_VBE_IND_2010!$C$7:$C$732,"*"&amp;RIGHT($A208,3)&amp;"*",EUROSTAT_VBE_IND_2010!$D$7:$D$732,"2130*"))/1000</f>
        <v>0</v>
      </c>
      <c r="AF209" s="17">
        <f>(SUMIFS(EUROSTAT_VBE_IND_2010!AE$7:AE$732,EUROSTAT_VBE_IND_2010!$B$7:$B$732,$D209,EUROSTAT_VBE_IND_2010!$C$7:$C$732,"*"&amp;RIGHT($A209,3)&amp;"*",EUROSTAT_VBE_IND_2010!$D$7:$D$732,"2230*"))/1000+(SUMIFS(EUROSTAT_VBE_IND_2010!AE$7:AE$732,EUROSTAT_VBE_IND_2010!$B$7:$B$732,$D209,EUROSTAT_VBE_IND_2010!$C$7:$C$732,"*"&amp;RIGHT($A208,3)&amp;"*",EUROSTAT_VBE_IND_2010!$D$7:$D$732,"2130*"))/1000</f>
        <v>0</v>
      </c>
      <c r="AG209" s="17">
        <f>(SUMIFS(EUROSTAT_VBE_IND_2010!AF$7:AF$732,EUROSTAT_VBE_IND_2010!$B$7:$B$732,$D209,EUROSTAT_VBE_IND_2010!$C$7:$C$732,"*"&amp;RIGHT($A209,3)&amp;"*",EUROSTAT_VBE_IND_2010!$D$7:$D$732,"2230*"))/1000+(SUMIFS(EUROSTAT_VBE_IND_2010!AF$7:AF$732,EUROSTAT_VBE_IND_2010!$B$7:$B$732,$D209,EUROSTAT_VBE_IND_2010!$C$7:$C$732,"*"&amp;RIGHT($A208,3)&amp;"*",EUROSTAT_VBE_IND_2010!$D$7:$D$732,"2130*"))/1000</f>
        <v>0</v>
      </c>
      <c r="AH209" s="17">
        <f>(SUMIFS(EUROSTAT_VBE_IND_2010!AH$7:AH$732,EUROSTAT_VBE_IND_2010!$B$7:$B$732,$D209,EUROSTAT_VBE_IND_2010!$C$7:$C$732,"*"&amp;RIGHT($A209,3)&amp;"*",EUROSTAT_VBE_IND_2010!$D$7:$D$732,"2230*"))/1000+(SUMIFS(EUROSTAT_VBE_IND_2010!AH$7:AH$732,EUROSTAT_VBE_IND_2010!$B$7:$B$732,$D209,EUROSTAT_VBE_IND_2010!$C$7:$C$732,"*"&amp;RIGHT($A208,3)&amp;"*",EUROSTAT_VBE_IND_2010!$D$7:$D$732,"2130*"))/1000</f>
        <v>0</v>
      </c>
      <c r="AI209" s="17">
        <f>(SUMIFS(EUROSTAT_VBE_IND_2010!AI$7:AI$732,EUROSTAT_VBE_IND_2010!$B$7:$B$732,$D209,EUROSTAT_VBE_IND_2010!$C$7:$C$732,"*"&amp;RIGHT($A209,3)&amp;"*",EUROSTAT_VBE_IND_2010!$D$7:$D$732,"2230*"))/1000+(SUMIFS(EUROSTAT_VBE_IND_2010!AI$7:AI$732,EUROSTAT_VBE_IND_2010!$B$7:$B$732,$D209,EUROSTAT_VBE_IND_2010!$C$7:$C$732,"*"&amp;RIGHT($A208,3)&amp;"*",EUROSTAT_VBE_IND_2010!$D$7:$D$732,"2130*"))/1000</f>
        <v>0</v>
      </c>
      <c r="AJ209" s="17">
        <f>(SUMIFS(EUROSTAT_VBE_IND_2010!AJ$7:AJ$732,EUROSTAT_VBE_IND_2010!$B$7:$B$732,$D209,EUROSTAT_VBE_IND_2010!$C$7:$C$732,"*"&amp;RIGHT($A209,3)&amp;"*",EUROSTAT_VBE_IND_2010!$D$7:$D$732,"2230*"))/1000+(SUMIFS(EUROSTAT_VBE_IND_2010!AJ$7:AJ$732,EUROSTAT_VBE_IND_2010!$B$7:$B$732,$D209,EUROSTAT_VBE_IND_2010!$C$7:$C$732,"*"&amp;RIGHT($A208,3)&amp;"*",EUROSTAT_VBE_IND_2010!$D$7:$D$732,"2130*"))/1000</f>
        <v>0</v>
      </c>
      <c r="AK209" s="17">
        <f>(SUMIFS(EUROSTAT_VBE_IND_2010!AK$7:AK$732,EUROSTAT_VBE_IND_2010!$B$7:$B$732,$D209,EUROSTAT_VBE_IND_2010!$C$7:$C$732,"*"&amp;RIGHT($A209,3)&amp;"*",EUROSTAT_VBE_IND_2010!$D$7:$D$732,"2230*"))/1000+(SUMIFS(EUROSTAT_VBE_IND_2010!AK$7:AK$732,EUROSTAT_VBE_IND_2010!$B$7:$B$732,$D209,EUROSTAT_VBE_IND_2010!$C$7:$C$732,"*"&amp;RIGHT($A208,3)&amp;"*",EUROSTAT_VBE_IND_2010!$D$7:$D$732,"2130*"))/1000</f>
        <v>0</v>
      </c>
      <c r="AL209" s="198">
        <f>SUMIFS('IEA Bal_AL-IND'!$D$30:$D$329,'IEA Bal_AL-IND'!$A$30:$A$329,"*"&amp;RIGHT($B209,8),'IEA Bal_AL-IND'!$C$30:$C$329,'Aggregated Balance-IND_2010'!$E209)</f>
        <v>0</v>
      </c>
      <c r="AM209" s="198">
        <f>SUMIFS('IEA Bal_BA-IND'!$D$30:$D$329,'IEA Bal_BA-IND'!$A$30:$A$329,"*"&amp;RIGHT($B209,8),'IEA Bal_BA-IND'!$C$30:$C$329,'Aggregated Balance-IND_2010'!$E209)</f>
        <v>0</v>
      </c>
      <c r="AN209" s="198">
        <f>SUMIFS('IEA Bal_KS-IND'!$D$30:$D$329,'IEA Bal_KS-IND'!$A$30:$A$329,"*"&amp;RIGHT($B209,8),'IEA Bal_KS-IND'!$C$30:$C$329,'Aggregated Balance-IND_2010'!$E209)</f>
        <v>0</v>
      </c>
      <c r="AO209" s="17">
        <f>(SUMIFS(EUROSTAT_VBE_IND_2010!Y$7:Y$732,EUROSTAT_VBE_IND_2010!$B$7:$B$732,$D209,EUROSTAT_VBE_IND_2010!$C$7:$C$732,"*"&amp;RIGHT($A209,3)&amp;"*",EUROSTAT_VBE_IND_2010!$D$7:$D$732,"2230*"))/1000+(SUMIFS(EUROSTAT_VBE_IND_2010!Y$7:Y$732,EUROSTAT_VBE_IND_2010!$B$7:$B$732,$D209,EUROSTAT_VBE_IND_2010!$C$7:$C$732,"*"&amp;RIGHT($A208,3)&amp;"*",EUROSTAT_VBE_IND_2010!$D$7:$D$732,"2130*"))/1000</f>
        <v>0</v>
      </c>
      <c r="AP209" s="17">
        <f>(SUMIFS(EUROSTAT_VBE_IND_2010!Z$7:Z$732,EUROSTAT_VBE_IND_2010!$B$7:$B$732,$D209,EUROSTAT_VBE_IND_2010!$C$7:$C$732,"*"&amp;RIGHT($A209,3)&amp;"*",EUROSTAT_VBE_IND_2010!$D$7:$D$732,"2230*"))/1000+(SUMIFS(EUROSTAT_VBE_IND_2010!Z$7:Z$732,EUROSTAT_VBE_IND_2010!$B$7:$B$732,$D209,EUROSTAT_VBE_IND_2010!$C$7:$C$732,"*"&amp;RIGHT($A208,3)&amp;"*",EUROSTAT_VBE_IND_2010!$D$7:$D$732,"2130*"))/1000</f>
        <v>0</v>
      </c>
      <c r="AQ209" s="17">
        <f>(SUMIFS(EUROSTAT_VBE_IND_2010!AG$7:AG$732,EUROSTAT_VBE_IND_2010!$B$7:$B$732,$D209,EUROSTAT_VBE_IND_2010!$C$7:$C$732,"*"&amp;RIGHT($A209,3)&amp;"*",EUROSTAT_VBE_IND_2010!$D$7:$D$732,"2230*"))/1000+(SUMIFS(EUROSTAT_VBE_IND_2010!AG$7:AG$732,EUROSTAT_VBE_IND_2010!$B$7:$B$732,$D209,EUROSTAT_VBE_IND_2010!$C$7:$C$732,"*"&amp;RIGHT($A208,3)&amp;"*",EUROSTAT_VBE_IND_2010!$D$7:$D$732,"2130*"))/1000</f>
        <v>0</v>
      </c>
    </row>
    <row r="210" spans="1:43">
      <c r="A210" t="str">
        <f>LEFT(EUROSTAT_VBE_IND_2010!$C$292,8)</f>
        <v>B_101825</v>
      </c>
      <c r="B210" s="28" t="s">
        <v>301</v>
      </c>
      <c r="C210" t="s">
        <v>293</v>
      </c>
      <c r="D210" t="s">
        <v>126</v>
      </c>
      <c r="E210" t="s">
        <v>232</v>
      </c>
      <c r="F210" t="s">
        <v>252</v>
      </c>
      <c r="G210" s="17">
        <f>(SUMIFS(EUROSTAT_VBE_IND_2010!E$7:E$732,EUROSTAT_VBE_IND_2010!$B$7:$B$732,$D210,EUROSTAT_VBE_IND_2010!$C$7:$C$732,"*"&amp;RIGHT($A210,3)&amp;"*",EUROSTAT_VBE_IND_2010!$D$7:$D$732,"212*"))/1000</f>
        <v>0</v>
      </c>
      <c r="H210" s="17">
        <f>(SUMIFS(EUROSTAT_VBE_IND_2010!F$7:F$732,EUROSTAT_VBE_IND_2010!$B$7:$B$732,$D210,EUROSTAT_VBE_IND_2010!$C$7:$C$732,"*"&amp;RIGHT($A208,3)&amp;"*",EUROSTAT_VBE_IND_2010!$D$7:$D$732,"212*"))/1000</f>
        <v>0</v>
      </c>
      <c r="I210" s="17">
        <f>(SUMIFS(EUROSTAT_VBE_IND_2010!G$7:G$732,EUROSTAT_VBE_IND_2010!$B$7:$B$732,$D210,EUROSTAT_VBE_IND_2010!$C$7:$C$732,"*"&amp;RIGHT($A208,3)&amp;"*",EUROSTAT_VBE_IND_2010!$D$7:$D$732,"212*"))/1000</f>
        <v>0</v>
      </c>
      <c r="J210" s="198">
        <f>SUMIFS('IEA Bal_CH-IND'!$D$30:$D$329,'IEA Bal_CH-IND'!$A$30:$A$329,"*"&amp;RIGHT($B210,8),'IEA Bal_CH-IND'!$C$30:$C$329,'Aggregated Balance-IND_2010'!$E210)</f>
        <v>0</v>
      </c>
      <c r="K210" s="17">
        <f>(SUMIFS(EUROSTAT_VBE_IND_2010!H$7:H$732,EUROSTAT_VBE_IND_2010!$B$7:$B$732,$D210,EUROSTAT_VBE_IND_2010!$C$7:$C$732,"*"&amp;RIGHT($A208,3)&amp;"*",EUROSTAT_VBE_IND_2010!$D$7:$D$732,"212*"))/1000</f>
        <v>0</v>
      </c>
      <c r="L210" s="17">
        <f>(SUMIFS(EUROSTAT_VBE_IND_2010!I$7:I$732,EUROSTAT_VBE_IND_2010!$B$7:$B$732,$D210,EUROSTAT_VBE_IND_2010!$C$7:$C$732,"*"&amp;RIGHT($A208,3)&amp;"*",EUROSTAT_VBE_IND_2010!$D$7:$D$732,"212*"))/1000</f>
        <v>0</v>
      </c>
      <c r="M210" s="17">
        <f>(SUMIFS(EUROSTAT_VBE_IND_2010!J$7:J$732,EUROSTAT_VBE_IND_2010!$B$7:$B$732,$D210,EUROSTAT_VBE_IND_2010!$C$7:$C$732,"*"&amp;RIGHT($A208,3)&amp;"*",EUROSTAT_VBE_IND_2010!$D$7:$D$732,"212*"))/1000</f>
        <v>0.057</v>
      </c>
      <c r="N210" s="17">
        <f>(SUMIFS(EUROSTAT_VBE_IND_2010!K$7:K$732,EUROSTAT_VBE_IND_2010!$B$7:$B$732,$D210,EUROSTAT_VBE_IND_2010!$C$7:$C$732,"*"&amp;RIGHT($A208,3)&amp;"*",EUROSTAT_VBE_IND_2010!$D$7:$D$732,"212*"))/1000</f>
        <v>0</v>
      </c>
      <c r="O210" s="17">
        <f>(SUMIFS(EUROSTAT_VBE_IND_2010!L$7:L$732,EUROSTAT_VBE_IND_2010!$B$7:$B$732,$D210,EUROSTAT_VBE_IND_2010!$C$7:$C$732,"*"&amp;RIGHT($A208,3)&amp;"*",EUROSTAT_VBE_IND_2010!$D$7:$D$732,"212*"))/1000</f>
        <v>0</v>
      </c>
      <c r="P210" s="17">
        <f>(SUMIFS(EUROSTAT_VBE_IND_2010!M$7:M$732,EUROSTAT_VBE_IND_2010!$B$7:$B$732,$D210,EUROSTAT_VBE_IND_2010!$C$7:$C$732,"*"&amp;RIGHT($A208,3)&amp;"*",EUROSTAT_VBE_IND_2010!$D$7:$D$732,"212*"))/1000</f>
        <v>0</v>
      </c>
      <c r="Q210" s="17">
        <f>(SUMIFS(EUROSTAT_VBE_IND_2010!N$7:N$732,EUROSTAT_VBE_IND_2010!$B$7:$B$732,$D210,EUROSTAT_VBE_IND_2010!$C$7:$C$732,"*"&amp;RIGHT($A208,3)&amp;"*",EUROSTAT_VBE_IND_2010!$D$7:$D$732,"212*"))/1000</f>
        <v>0</v>
      </c>
      <c r="R210" s="17">
        <f>(SUMIFS(EUROSTAT_VBE_IND_2010!O$7:O$732,EUROSTAT_VBE_IND_2010!$B$7:$B$732,$D210,EUROSTAT_VBE_IND_2010!$C$7:$C$732,"*"&amp;RIGHT($A208,3)&amp;"*",EUROSTAT_VBE_IND_2010!$D$7:$D$732,"212*"))/1000</f>
        <v>0</v>
      </c>
      <c r="S210" s="17">
        <f>(SUMIFS(EUROSTAT_VBE_IND_2010!P$7:P$732,EUROSTAT_VBE_IND_2010!$B$7:$B$732,$D210,EUROSTAT_VBE_IND_2010!$C$7:$C$732,"*"&amp;RIGHT($A208,3)&amp;"*",EUROSTAT_VBE_IND_2010!$D$7:$D$732,"212*"))/1000</f>
        <v>0</v>
      </c>
      <c r="T210" s="17">
        <f>(SUMIFS(EUROSTAT_VBE_IND_2010!Q$7:Q$732,EUROSTAT_VBE_IND_2010!$B$7:$B$732,$D210,EUROSTAT_VBE_IND_2010!$C$7:$C$732,"*"&amp;RIGHT($A208,3)&amp;"*",EUROSTAT_VBE_IND_2010!$D$7:$D$732,"212*"))/1000</f>
        <v>0</v>
      </c>
      <c r="U210" s="17">
        <f>(SUMIFS(EUROSTAT_VBE_IND_2010!R$7:R$732,EUROSTAT_VBE_IND_2010!$B$7:$B$732,$D210,EUROSTAT_VBE_IND_2010!$C$7:$C$732,"*"&amp;RIGHT($A208,3)&amp;"*",EUROSTAT_VBE_IND_2010!$D$7:$D$732,"212*"))/1000</f>
        <v>0</v>
      </c>
      <c r="V210" s="17">
        <f>(SUMIFS(EUROSTAT_VBE_IND_2010!S$7:S$732,EUROSTAT_VBE_IND_2010!$B$7:$B$732,$D210,EUROSTAT_VBE_IND_2010!$C$7:$C$732,"*"&amp;RIGHT($A208,3)&amp;"*",EUROSTAT_VBE_IND_2010!$D$7:$D$732,"212*"))/1000</f>
        <v>0</v>
      </c>
      <c r="W210" s="17">
        <f>(SUMIFS(EUROSTAT_VBE_IND_2010!T$7:T$732,EUROSTAT_VBE_IND_2010!$B$7:$B$732,$D210,EUROSTAT_VBE_IND_2010!$C$7:$C$732,"*"&amp;RIGHT($A208,3)&amp;"*",EUROSTAT_VBE_IND_2010!$D$7:$D$732,"212*"))/1000</f>
        <v>0</v>
      </c>
      <c r="X210" s="17">
        <f>(SUMIFS(EUROSTAT_VBE_IND_2010!U$7:U$732,EUROSTAT_VBE_IND_2010!$B$7:$B$732,$D210,EUROSTAT_VBE_IND_2010!$C$7:$C$732,"*"&amp;RIGHT($A208,3)&amp;"*",EUROSTAT_VBE_IND_2010!$D$7:$D$732,"212*"))/1000</f>
        <v>0</v>
      </c>
      <c r="Y210" s="17">
        <f>(SUMIFS(EUROSTAT_VBE_IND_2010!V$7:V$732,EUROSTAT_VBE_IND_2010!$B$7:$B$732,$D210,EUROSTAT_VBE_IND_2010!$C$7:$C$732,"*"&amp;RIGHT($A208,3)&amp;"*",EUROSTAT_VBE_IND_2010!$D$7:$D$732,"212*"))/1000</f>
        <v>0</v>
      </c>
      <c r="Z210" s="17">
        <f>(SUMIFS(EUROSTAT_VBE_IND_2010!W$7:W$732,EUROSTAT_VBE_IND_2010!$B$7:$B$732,$D210,EUROSTAT_VBE_IND_2010!$C$7:$C$732,"*"&amp;RIGHT($A208,3)&amp;"*",EUROSTAT_VBE_IND_2010!$D$7:$D$732,"212*"))/1000</f>
        <v>0</v>
      </c>
      <c r="AA210" s="17">
        <f>(SUMIFS(EUROSTAT_VBE_IND_2010!X$7:X$732,EUROSTAT_VBE_IND_2010!$B$7:$B$732,$D210,EUROSTAT_VBE_IND_2010!$C$7:$C$732,"*"&amp;RIGHT($A208,3)&amp;"*",EUROSTAT_VBE_IND_2010!$D$7:$D$732,"212*"))/1000</f>
        <v>0</v>
      </c>
      <c r="AB210" s="17">
        <f>(SUMIFS(EUROSTAT_VBE_IND_2010!AA$7:AA$732,EUROSTAT_VBE_IND_2010!$B$7:$B$732,$D210,EUROSTAT_VBE_IND_2010!$C$7:$C$732,"*"&amp;RIGHT($A208,3)&amp;"*",EUROSTAT_VBE_IND_2010!$D$7:$D$732,"212*"))/1000</f>
        <v>0</v>
      </c>
      <c r="AC210" s="17">
        <f>(SUMIFS(EUROSTAT_VBE_IND_2010!AB$7:AB$732,EUROSTAT_VBE_IND_2010!$B$7:$B$732,$D210,EUROSTAT_VBE_IND_2010!$C$7:$C$732,"*"&amp;RIGHT($A208,3)&amp;"*",EUROSTAT_VBE_IND_2010!$D$7:$D$732,"212*"))/1000</f>
        <v>0</v>
      </c>
      <c r="AD210" s="17">
        <f>(SUMIFS(EUROSTAT_VBE_IND_2010!AC$7:AC$732,EUROSTAT_VBE_IND_2010!$B$7:$B$732,$D210,EUROSTAT_VBE_IND_2010!$C$7:$C$732,"*"&amp;RIGHT($A208,3)&amp;"*",EUROSTAT_VBE_IND_2010!$D$7:$D$732,"212*"))/1000</f>
        <v>0</v>
      </c>
      <c r="AE210" s="17">
        <f>(SUMIFS(EUROSTAT_VBE_IND_2010!AD$7:AD$732,EUROSTAT_VBE_IND_2010!$B$7:$B$732,$D210,EUROSTAT_VBE_IND_2010!$C$7:$C$732,"*"&amp;RIGHT($A208,3)&amp;"*",EUROSTAT_VBE_IND_2010!$D$7:$D$732,"212*"))/1000</f>
        <v>0.028</v>
      </c>
      <c r="AF210" s="17">
        <f>(SUMIFS(EUROSTAT_VBE_IND_2010!AE$7:AE$732,EUROSTAT_VBE_IND_2010!$B$7:$B$732,$D210,EUROSTAT_VBE_IND_2010!$C$7:$C$732,"*"&amp;RIGHT($A208,3)&amp;"*",EUROSTAT_VBE_IND_2010!$D$7:$D$732,"212*"))/1000</f>
        <v>0</v>
      </c>
      <c r="AG210" s="17">
        <f>(SUMIFS(EUROSTAT_VBE_IND_2010!AF$7:AF$732,EUROSTAT_VBE_IND_2010!$B$7:$B$732,$D210,EUROSTAT_VBE_IND_2010!$C$7:$C$732,"*"&amp;RIGHT($A208,3)&amp;"*",EUROSTAT_VBE_IND_2010!$D$7:$D$732,"212*"))/1000</f>
        <v>0</v>
      </c>
      <c r="AH210" s="17">
        <f>(SUMIFS(EUROSTAT_VBE_IND_2010!AH$7:AH$732,EUROSTAT_VBE_IND_2010!$B$7:$B$732,$D210,EUROSTAT_VBE_IND_2010!$C$7:$C$732,"*"&amp;RIGHT($A208,3)&amp;"*",EUROSTAT_VBE_IND_2010!$D$7:$D$732,"212*"))/1000</f>
        <v>0</v>
      </c>
      <c r="AI210" s="17">
        <f>(SUMIFS(EUROSTAT_VBE_IND_2010!AI$7:AI$732,EUROSTAT_VBE_IND_2010!$B$7:$B$732,$D210,EUROSTAT_VBE_IND_2010!$C$7:$C$732,"*"&amp;RIGHT($A208,3)&amp;"*",EUROSTAT_VBE_IND_2010!$D$7:$D$732,"212*"))/1000</f>
        <v>0</v>
      </c>
      <c r="AJ210" s="17">
        <f>(SUMIFS(EUROSTAT_VBE_IND_2010!AJ$7:AJ$732,EUROSTAT_VBE_IND_2010!$B$7:$B$732,$D210,EUROSTAT_VBE_IND_2010!$C$7:$C$732,"*"&amp;RIGHT($A208,3)&amp;"*",EUROSTAT_VBE_IND_2010!$D$7:$D$732,"212*"))/1000</f>
        <v>0</v>
      </c>
      <c r="AK210" s="17">
        <f>(SUMIFS(EUROSTAT_VBE_IND_2010!AK$7:AK$732,EUROSTAT_VBE_IND_2010!$B$7:$B$732,$D210,EUROSTAT_VBE_IND_2010!$C$7:$C$732,"*"&amp;RIGHT($A208,3)&amp;"*",EUROSTAT_VBE_IND_2010!$D$7:$D$732,"212*"))/1000</f>
        <v>0</v>
      </c>
      <c r="AL210" s="198">
        <f>SUMIFS('IEA Bal_AL-IND'!$D$30:$D$329,'IEA Bal_AL-IND'!$A$30:$A$329,"*"&amp;RIGHT($B210,8),'IEA Bal_AL-IND'!$C$30:$C$329,'Aggregated Balance-IND_2010'!$E210)</f>
        <v>0</v>
      </c>
      <c r="AM210" s="198">
        <f>SUMIFS('IEA Bal_BA-IND'!$D$30:$D$329,'IEA Bal_BA-IND'!$A$30:$A$329,"*"&amp;RIGHT($B210,8),'IEA Bal_BA-IND'!$C$30:$C$329,'Aggregated Balance-IND_2010'!$E210)</f>
        <v>0</v>
      </c>
      <c r="AN210" s="198">
        <f>SUMIFS('IEA Bal_KS-IND'!$D$30:$D$329,'IEA Bal_KS-IND'!$A$30:$A$329,"*"&amp;RIGHT($B210,8),'IEA Bal_KS-IND'!$C$30:$C$329,'Aggregated Balance-IND_2010'!$E210)</f>
        <v>0</v>
      </c>
      <c r="AO210" s="17">
        <f>(SUMIFS(EUROSTAT_VBE_IND_2010!Y$7:Y$732,EUROSTAT_VBE_IND_2010!$B$7:$B$732,$D210,EUROSTAT_VBE_IND_2010!$C$7:$C$732,"*"&amp;RIGHT($A208,3)&amp;"*",EUROSTAT_VBE_IND_2010!$D$7:$D$732,"212*"))/1000</f>
        <v>0</v>
      </c>
      <c r="AP210" s="17">
        <f>(SUMIFS(EUROSTAT_VBE_IND_2010!Z$7:Z$732,EUROSTAT_VBE_IND_2010!$B$7:$B$732,$D210,EUROSTAT_VBE_IND_2010!$C$7:$C$732,"*"&amp;RIGHT($A208,3)&amp;"*",EUROSTAT_VBE_IND_2010!$D$7:$D$732,"212*"))/1000</f>
        <v>0</v>
      </c>
      <c r="AQ210" s="17">
        <f>(SUMIFS(EUROSTAT_VBE_IND_2010!AG$7:AG$732,EUROSTAT_VBE_IND_2010!$B$7:$B$732,$D210,EUROSTAT_VBE_IND_2010!$C$7:$C$732,"*"&amp;RIGHT($A208,3)&amp;"*",EUROSTAT_VBE_IND_2010!$D$7:$D$732,"212*"))/1000</f>
        <v>0</v>
      </c>
    </row>
    <row r="211" spans="1:43">
      <c r="A211" t="str">
        <f>LEFT(EUROSTAT_VBE_IND_2010!$C$292,8)</f>
        <v>B_101825</v>
      </c>
      <c r="B211" s="28" t="s">
        <v>301</v>
      </c>
      <c r="C211" t="s">
        <v>293</v>
      </c>
      <c r="D211" t="s">
        <v>126</v>
      </c>
      <c r="E211" t="s">
        <v>233</v>
      </c>
      <c r="F211" t="s">
        <v>253</v>
      </c>
      <c r="G211" s="17">
        <f>(SUMIFS(EUROSTAT_VBE_IND_2010!E$7:E$732,EUROSTAT_VBE_IND_2010!$B$7:$B$732,$D211,EUROSTAT_VBE_IND_2010!$C$7:$C$732,"*"&amp;RIGHT($A211,3)&amp;"*",EUROSTAT_VBE_IND_2010!$D$7:$D$732,"321*"))/1000</f>
        <v>0</v>
      </c>
      <c r="H211" s="17">
        <f>(SUMIFS(EUROSTAT_VBE_IND_2010!F$7:F$732,EUROSTAT_VBE_IND_2010!$B$7:$B$732,$D211,EUROSTAT_VBE_IND_2010!$C$7:$C$732,"*"&amp;RIGHT($A211,3)&amp;"*",EUROSTAT_VBE_IND_2010!$D$7:$D$732,"321*"))/1000</f>
        <v>0</v>
      </c>
      <c r="I211" s="17">
        <f>(SUMIFS(EUROSTAT_VBE_IND_2010!G$7:G$732,EUROSTAT_VBE_IND_2010!$B$7:$B$732,$D211,EUROSTAT_VBE_IND_2010!$C$7:$C$732,"*"&amp;RIGHT($A211,3)&amp;"*",EUROSTAT_VBE_IND_2010!$D$7:$D$732,"321*"))/1000</f>
        <v>0</v>
      </c>
      <c r="J211" s="198">
        <f>SUMIFS('IEA Bal_CH-IND'!$D$30:$D$329,'IEA Bal_CH-IND'!$A$30:$A$329,"*"&amp;RIGHT($B211,8),'IEA Bal_CH-IND'!$C$30:$C$329,'Aggregated Balance-IND_2010'!$E211)</f>
        <v>0</v>
      </c>
      <c r="K211" s="17">
        <f>(SUMIFS(EUROSTAT_VBE_IND_2010!H$7:H$732,EUROSTAT_VBE_IND_2010!$B$7:$B$732,$D211,EUROSTAT_VBE_IND_2010!$C$7:$C$732,"*"&amp;RIGHT($A211,3)&amp;"*",EUROSTAT_VBE_IND_2010!$D$7:$D$732,"321*"))/1000</f>
        <v>0</v>
      </c>
      <c r="L211" s="17">
        <f>(SUMIFS(EUROSTAT_VBE_IND_2010!I$7:I$732,EUROSTAT_VBE_IND_2010!$B$7:$B$732,$D211,EUROSTAT_VBE_IND_2010!$C$7:$C$732,"*"&amp;RIGHT($A211,3)&amp;"*",EUROSTAT_VBE_IND_2010!$D$7:$D$732,"321*"))/1000</f>
        <v>0</v>
      </c>
      <c r="M211" s="17">
        <f>(SUMIFS(EUROSTAT_VBE_IND_2010!J$7:J$732,EUROSTAT_VBE_IND_2010!$B$7:$B$732,$D211,EUROSTAT_VBE_IND_2010!$C$7:$C$732,"*"&amp;RIGHT($A211,3)&amp;"*",EUROSTAT_VBE_IND_2010!$D$7:$D$732,"321*"))/1000</f>
        <v>0</v>
      </c>
      <c r="N211" s="17">
        <f>(SUMIFS(EUROSTAT_VBE_IND_2010!K$7:K$732,EUROSTAT_VBE_IND_2010!$B$7:$B$732,$D211,EUROSTAT_VBE_IND_2010!$C$7:$C$732,"*"&amp;RIGHT($A211,3)&amp;"*",EUROSTAT_VBE_IND_2010!$D$7:$D$732,"321*"))/1000</f>
        <v>0</v>
      </c>
      <c r="O211" s="17">
        <f>(SUMIFS(EUROSTAT_VBE_IND_2010!L$7:L$732,EUROSTAT_VBE_IND_2010!$B$7:$B$732,$D211,EUROSTAT_VBE_IND_2010!$C$7:$C$732,"*"&amp;RIGHT($A211,3)&amp;"*",EUROSTAT_VBE_IND_2010!$D$7:$D$732,"321*"))/1000</f>
        <v>0</v>
      </c>
      <c r="P211" s="17">
        <f>(SUMIFS(EUROSTAT_VBE_IND_2010!M$7:M$732,EUROSTAT_VBE_IND_2010!$B$7:$B$732,$D211,EUROSTAT_VBE_IND_2010!$C$7:$C$732,"*"&amp;RIGHT($A211,3)&amp;"*",EUROSTAT_VBE_IND_2010!$D$7:$D$732,"321*"))/1000</f>
        <v>0</v>
      </c>
      <c r="Q211" s="17">
        <f>(SUMIFS(EUROSTAT_VBE_IND_2010!N$7:N$732,EUROSTAT_VBE_IND_2010!$B$7:$B$732,$D211,EUROSTAT_VBE_IND_2010!$C$7:$C$732,"*"&amp;RIGHT($A211,3)&amp;"*",EUROSTAT_VBE_IND_2010!$D$7:$D$732,"321*"))/1000</f>
        <v>0</v>
      </c>
      <c r="R211" s="17">
        <f>(SUMIFS(EUROSTAT_VBE_IND_2010!O$7:O$732,EUROSTAT_VBE_IND_2010!$B$7:$B$732,$D211,EUROSTAT_VBE_IND_2010!$C$7:$C$732,"*"&amp;RIGHT($A211,3)&amp;"*",EUROSTAT_VBE_IND_2010!$D$7:$D$732,"321*"))/1000</f>
        <v>0</v>
      </c>
      <c r="S211" s="17">
        <f>(SUMIFS(EUROSTAT_VBE_IND_2010!P$7:P$732,EUROSTAT_VBE_IND_2010!$B$7:$B$732,$D211,EUROSTAT_VBE_IND_2010!$C$7:$C$732,"*"&amp;RIGHT($A211,3)&amp;"*",EUROSTAT_VBE_IND_2010!$D$7:$D$732,"321*"))/1000</f>
        <v>0</v>
      </c>
      <c r="T211" s="17">
        <f>(SUMIFS(EUROSTAT_VBE_IND_2010!Q$7:Q$732,EUROSTAT_VBE_IND_2010!$B$7:$B$732,$D211,EUROSTAT_VBE_IND_2010!$C$7:$C$732,"*"&amp;RIGHT($A211,3)&amp;"*",EUROSTAT_VBE_IND_2010!$D$7:$D$732,"321*"))/1000</f>
        <v>0</v>
      </c>
      <c r="U211" s="17">
        <f>(SUMIFS(EUROSTAT_VBE_IND_2010!R$7:R$732,EUROSTAT_VBE_IND_2010!$B$7:$B$732,$D211,EUROSTAT_VBE_IND_2010!$C$7:$C$732,"*"&amp;RIGHT($A211,3)&amp;"*",EUROSTAT_VBE_IND_2010!$D$7:$D$732,"321*"))/1000</f>
        <v>0</v>
      </c>
      <c r="V211" s="17">
        <f>(SUMIFS(EUROSTAT_VBE_IND_2010!S$7:S$732,EUROSTAT_VBE_IND_2010!$B$7:$B$732,$D211,EUROSTAT_VBE_IND_2010!$C$7:$C$732,"*"&amp;RIGHT($A211,3)&amp;"*",EUROSTAT_VBE_IND_2010!$D$7:$D$732,"321*"))/1000</f>
        <v>0</v>
      </c>
      <c r="W211" s="17">
        <f>(SUMIFS(EUROSTAT_VBE_IND_2010!T$7:T$732,EUROSTAT_VBE_IND_2010!$B$7:$B$732,$D211,EUROSTAT_VBE_IND_2010!$C$7:$C$732,"*"&amp;RIGHT($A211,3)&amp;"*",EUROSTAT_VBE_IND_2010!$D$7:$D$732,"321*"))/1000</f>
        <v>0</v>
      </c>
      <c r="X211" s="17">
        <f>(SUMIFS(EUROSTAT_VBE_IND_2010!U$7:U$732,EUROSTAT_VBE_IND_2010!$B$7:$B$732,$D211,EUROSTAT_VBE_IND_2010!$C$7:$C$732,"*"&amp;RIGHT($A211,3)&amp;"*",EUROSTAT_VBE_IND_2010!$D$7:$D$732,"321*"))/1000</f>
        <v>0</v>
      </c>
      <c r="Y211" s="17">
        <f>(SUMIFS(EUROSTAT_VBE_IND_2010!V$7:V$732,EUROSTAT_VBE_IND_2010!$B$7:$B$732,$D211,EUROSTAT_VBE_IND_2010!$C$7:$C$732,"*"&amp;RIGHT($A211,3)&amp;"*",EUROSTAT_VBE_IND_2010!$D$7:$D$732,"321*"))/1000</f>
        <v>0</v>
      </c>
      <c r="Z211" s="17">
        <f>(SUMIFS(EUROSTAT_VBE_IND_2010!W$7:W$732,EUROSTAT_VBE_IND_2010!$B$7:$B$732,$D211,EUROSTAT_VBE_IND_2010!$C$7:$C$732,"*"&amp;RIGHT($A211,3)&amp;"*",EUROSTAT_VBE_IND_2010!$D$7:$D$732,"321*"))/1000</f>
        <v>0</v>
      </c>
      <c r="AA211" s="17">
        <f>(SUMIFS(EUROSTAT_VBE_IND_2010!X$7:X$732,EUROSTAT_VBE_IND_2010!$B$7:$B$732,$D211,EUROSTAT_VBE_IND_2010!$C$7:$C$732,"*"&amp;RIGHT($A211,3)&amp;"*",EUROSTAT_VBE_IND_2010!$D$7:$D$732,"321*"))/1000</f>
        <v>0</v>
      </c>
      <c r="AB211" s="17">
        <f>(SUMIFS(EUROSTAT_VBE_IND_2010!AA$7:AA$732,EUROSTAT_VBE_IND_2010!$B$7:$B$732,$D211,EUROSTAT_VBE_IND_2010!$C$7:$C$732,"*"&amp;RIGHT($A211,3)&amp;"*",EUROSTAT_VBE_IND_2010!$D$7:$D$732,"321*"))/1000</f>
        <v>0</v>
      </c>
      <c r="AC211" s="17">
        <f>(SUMIFS(EUROSTAT_VBE_IND_2010!AB$7:AB$732,EUROSTAT_VBE_IND_2010!$B$7:$B$732,$D211,EUROSTAT_VBE_IND_2010!$C$7:$C$732,"*"&amp;RIGHT($A211,3)&amp;"*",EUROSTAT_VBE_IND_2010!$D$7:$D$732,"321*"))/1000</f>
        <v>0</v>
      </c>
      <c r="AD211" s="17">
        <f>(SUMIFS(EUROSTAT_VBE_IND_2010!AC$7:AC$732,EUROSTAT_VBE_IND_2010!$B$7:$B$732,$D211,EUROSTAT_VBE_IND_2010!$C$7:$C$732,"*"&amp;RIGHT($A211,3)&amp;"*",EUROSTAT_VBE_IND_2010!$D$7:$D$732,"321*"))/1000</f>
        <v>0</v>
      </c>
      <c r="AE211" s="17">
        <f>(SUMIFS(EUROSTAT_VBE_IND_2010!AD$7:AD$732,EUROSTAT_VBE_IND_2010!$B$7:$B$732,$D211,EUROSTAT_VBE_IND_2010!$C$7:$C$732,"*"&amp;RIGHT($A211,3)&amp;"*",EUROSTAT_VBE_IND_2010!$D$7:$D$732,"321*"))/1000</f>
        <v>0</v>
      </c>
      <c r="AF211" s="17">
        <f>(SUMIFS(EUROSTAT_VBE_IND_2010!AE$7:AE$732,EUROSTAT_VBE_IND_2010!$B$7:$B$732,$D211,EUROSTAT_VBE_IND_2010!$C$7:$C$732,"*"&amp;RIGHT($A211,3)&amp;"*",EUROSTAT_VBE_IND_2010!$D$7:$D$732,"321*"))/1000</f>
        <v>0</v>
      </c>
      <c r="AG211" s="17">
        <f>(SUMIFS(EUROSTAT_VBE_IND_2010!AF$7:AF$732,EUROSTAT_VBE_IND_2010!$B$7:$B$732,$D211,EUROSTAT_VBE_IND_2010!$C$7:$C$732,"*"&amp;RIGHT($A211,3)&amp;"*",EUROSTAT_VBE_IND_2010!$D$7:$D$732,"321*"))/1000</f>
        <v>0</v>
      </c>
      <c r="AH211" s="17">
        <f>(SUMIFS(EUROSTAT_VBE_IND_2010!AH$7:AH$732,EUROSTAT_VBE_IND_2010!$B$7:$B$732,$D211,EUROSTAT_VBE_IND_2010!$C$7:$C$732,"*"&amp;RIGHT($A211,3)&amp;"*",EUROSTAT_VBE_IND_2010!$D$7:$D$732,"321*"))/1000</f>
        <v>0</v>
      </c>
      <c r="AI211" s="17">
        <f>(SUMIFS(EUROSTAT_VBE_IND_2010!AI$7:AI$732,EUROSTAT_VBE_IND_2010!$B$7:$B$732,$D211,EUROSTAT_VBE_IND_2010!$C$7:$C$732,"*"&amp;RIGHT($A211,3)&amp;"*",EUROSTAT_VBE_IND_2010!$D$7:$D$732,"321*"))/1000</f>
        <v>0</v>
      </c>
      <c r="AJ211" s="17">
        <f>(SUMIFS(EUROSTAT_VBE_IND_2010!AJ$7:AJ$732,EUROSTAT_VBE_IND_2010!$B$7:$B$732,$D211,EUROSTAT_VBE_IND_2010!$C$7:$C$732,"*"&amp;RIGHT($A211,3)&amp;"*",EUROSTAT_VBE_IND_2010!$D$7:$D$732,"321*"))/1000</f>
        <v>0</v>
      </c>
      <c r="AK211" s="17">
        <f>(SUMIFS(EUROSTAT_VBE_IND_2010!AK$7:AK$732,EUROSTAT_VBE_IND_2010!$B$7:$B$732,$D211,EUROSTAT_VBE_IND_2010!$C$7:$C$732,"*"&amp;RIGHT($A211,3)&amp;"*",EUROSTAT_VBE_IND_2010!$D$7:$D$732,"321*"))/1000</f>
        <v>0</v>
      </c>
      <c r="AL211" s="198">
        <f>SUMIFS('IEA Bal_AL-IND'!$D$30:$D$329,'IEA Bal_AL-IND'!$A$30:$A$329,"*"&amp;RIGHT($B211,8),'IEA Bal_AL-IND'!$C$30:$C$329,'Aggregated Balance-IND_2010'!$E211)</f>
        <v>0</v>
      </c>
      <c r="AM211" s="198">
        <f>SUMIFS('IEA Bal_BA-IND'!$D$30:$D$329,'IEA Bal_BA-IND'!$A$30:$A$329,"*"&amp;RIGHT($B211,8),'IEA Bal_BA-IND'!$C$30:$C$329,'Aggregated Balance-IND_2010'!$E211)</f>
        <v>0</v>
      </c>
      <c r="AN211" s="198">
        <f>SUMIFS('IEA Bal_KS-IND'!$D$30:$D$329,'IEA Bal_KS-IND'!$A$30:$A$329,"*"&amp;RIGHT($B211,8),'IEA Bal_KS-IND'!$C$30:$C$329,'Aggregated Balance-IND_2010'!$E211)</f>
        <v>0</v>
      </c>
      <c r="AO211" s="17">
        <f>(SUMIFS(EUROSTAT_VBE_IND_2010!Y$7:Y$732,EUROSTAT_VBE_IND_2010!$B$7:$B$732,$D211,EUROSTAT_VBE_IND_2010!$C$7:$C$732,"*"&amp;RIGHT($A211,3)&amp;"*",EUROSTAT_VBE_IND_2010!$D$7:$D$732,"321*"))/1000</f>
        <v>0</v>
      </c>
      <c r="AP211" s="17">
        <f>(SUMIFS(EUROSTAT_VBE_IND_2010!Z$7:Z$732,EUROSTAT_VBE_IND_2010!$B$7:$B$732,$D211,EUROSTAT_VBE_IND_2010!$C$7:$C$732,"*"&amp;RIGHT($A211,3)&amp;"*",EUROSTAT_VBE_IND_2010!$D$7:$D$732,"321*"))/1000</f>
        <v>0</v>
      </c>
      <c r="AQ211" s="17">
        <f>(SUMIFS(EUROSTAT_VBE_IND_2010!AG$7:AG$732,EUROSTAT_VBE_IND_2010!$B$7:$B$732,$D211,EUROSTAT_VBE_IND_2010!$C$7:$C$732,"*"&amp;RIGHT($A211,3)&amp;"*",EUROSTAT_VBE_IND_2010!$D$7:$D$732,"321*"))/1000</f>
        <v>0</v>
      </c>
    </row>
    <row r="212" spans="1:43">
      <c r="A212" t="str">
        <f>LEFT(EUROSTAT_VBE_IND_2010!$C$292,8)</f>
        <v>B_101825</v>
      </c>
      <c r="B212" s="28" t="s">
        <v>301</v>
      </c>
      <c r="C212" t="s">
        <v>293</v>
      </c>
      <c r="D212" t="s">
        <v>126</v>
      </c>
      <c r="E212" t="s">
        <v>234</v>
      </c>
      <c r="F212" t="s">
        <v>254</v>
      </c>
      <c r="G212" s="17">
        <f>(SUMIFS(EUROSTAT_VBE_IND_2010!E$7:E$732,EUROSTAT_VBE_IND_2010!$B$7:$B$732,$D212,EUROSTAT_VBE_IND_2010!$C$7:$C$732,"*"&amp;RIGHT($A212,3)&amp;"*",EUROSTAT_VBE_IND_2010!$D$7:$D$732,"3220*"))/1000</f>
        <v>0</v>
      </c>
      <c r="H212" s="17">
        <f>(SUMIFS(EUROSTAT_VBE_IND_2010!F$7:F$732,EUROSTAT_VBE_IND_2010!$B$7:$B$732,$D212,EUROSTAT_VBE_IND_2010!$C$7:$C$732,"*"&amp;RIGHT($A212,3)&amp;"*",EUROSTAT_VBE_IND_2010!$D$7:$D$732,"3220*"))/1000</f>
        <v>0</v>
      </c>
      <c r="I212" s="17">
        <f>(SUMIFS(EUROSTAT_VBE_IND_2010!G$7:G$732,EUROSTAT_VBE_IND_2010!$B$7:$B$732,$D212,EUROSTAT_VBE_IND_2010!$C$7:$C$732,"*"&amp;RIGHT($A212,3)&amp;"*",EUROSTAT_VBE_IND_2010!$D$7:$D$732,"3220*"))/1000</f>
        <v>0</v>
      </c>
      <c r="J212" s="198">
        <f>SUMIFS('IEA Bal_CH-IND'!$D$30:$D$329,'IEA Bal_CH-IND'!$A$30:$A$329,"*"&amp;RIGHT($B212,8),'IEA Bal_CH-IND'!$C$30:$C$329,'Aggregated Balance-IND_2010'!$E212)</f>
        <v>0</v>
      </c>
      <c r="K212" s="17">
        <f>(SUMIFS(EUROSTAT_VBE_IND_2010!H$7:H$732,EUROSTAT_VBE_IND_2010!$B$7:$B$732,$D212,EUROSTAT_VBE_IND_2010!$C$7:$C$732,"*"&amp;RIGHT($A212,3)&amp;"*",EUROSTAT_VBE_IND_2010!$D$7:$D$732,"3220*"))/1000</f>
        <v>0</v>
      </c>
      <c r="L212" s="17">
        <f>(SUMIFS(EUROSTAT_VBE_IND_2010!I$7:I$732,EUROSTAT_VBE_IND_2010!$B$7:$B$732,$D212,EUROSTAT_VBE_IND_2010!$C$7:$C$732,"*"&amp;RIGHT($A212,3)&amp;"*",EUROSTAT_VBE_IND_2010!$D$7:$D$732,"3220*"))/1000</f>
        <v>0</v>
      </c>
      <c r="M212" s="17">
        <f>(SUMIFS(EUROSTAT_VBE_IND_2010!J$7:J$732,EUROSTAT_VBE_IND_2010!$B$7:$B$732,$D212,EUROSTAT_VBE_IND_2010!$C$7:$C$732,"*"&amp;RIGHT($A212,3)&amp;"*",EUROSTAT_VBE_IND_2010!$D$7:$D$732,"3220*"))/1000</f>
        <v>0</v>
      </c>
      <c r="N212" s="17">
        <f>(SUMIFS(EUROSTAT_VBE_IND_2010!K$7:K$732,EUROSTAT_VBE_IND_2010!$B$7:$B$732,$D212,EUROSTAT_VBE_IND_2010!$C$7:$C$732,"*"&amp;RIGHT($A212,3)&amp;"*",EUROSTAT_VBE_IND_2010!$D$7:$D$732,"3220*"))/1000</f>
        <v>0</v>
      </c>
      <c r="O212" s="17">
        <f>(SUMIFS(EUROSTAT_VBE_IND_2010!L$7:L$732,EUROSTAT_VBE_IND_2010!$B$7:$B$732,$D212,EUROSTAT_VBE_IND_2010!$C$7:$C$732,"*"&amp;RIGHT($A212,3)&amp;"*",EUROSTAT_VBE_IND_2010!$D$7:$D$732,"3220*"))/1000</f>
        <v>0</v>
      </c>
      <c r="P212" s="17">
        <f>(SUMIFS(EUROSTAT_VBE_IND_2010!M$7:M$732,EUROSTAT_VBE_IND_2010!$B$7:$B$732,$D212,EUROSTAT_VBE_IND_2010!$C$7:$C$732,"*"&amp;RIGHT($A212,3)&amp;"*",EUROSTAT_VBE_IND_2010!$D$7:$D$732,"3220*"))/1000</f>
        <v>0</v>
      </c>
      <c r="Q212" s="17">
        <f>(SUMIFS(EUROSTAT_VBE_IND_2010!N$7:N$732,EUROSTAT_VBE_IND_2010!$B$7:$B$732,$D212,EUROSTAT_VBE_IND_2010!$C$7:$C$732,"*"&amp;RIGHT($A212,3)&amp;"*",EUROSTAT_VBE_IND_2010!$D$7:$D$732,"3220*"))/1000</f>
        <v>0</v>
      </c>
      <c r="R212" s="17">
        <f>(SUMIFS(EUROSTAT_VBE_IND_2010!O$7:O$732,EUROSTAT_VBE_IND_2010!$B$7:$B$732,$D212,EUROSTAT_VBE_IND_2010!$C$7:$C$732,"*"&amp;RIGHT($A212,3)&amp;"*",EUROSTAT_VBE_IND_2010!$D$7:$D$732,"3220*"))/1000</f>
        <v>0</v>
      </c>
      <c r="S212" s="17">
        <f>(SUMIFS(EUROSTAT_VBE_IND_2010!P$7:P$732,EUROSTAT_VBE_IND_2010!$B$7:$B$732,$D212,EUROSTAT_VBE_IND_2010!$C$7:$C$732,"*"&amp;RIGHT($A212,3)&amp;"*",EUROSTAT_VBE_IND_2010!$D$7:$D$732,"3220*"))/1000</f>
        <v>0</v>
      </c>
      <c r="T212" s="17">
        <f>(SUMIFS(EUROSTAT_VBE_IND_2010!Q$7:Q$732,EUROSTAT_VBE_IND_2010!$B$7:$B$732,$D212,EUROSTAT_VBE_IND_2010!$C$7:$C$732,"*"&amp;RIGHT($A212,3)&amp;"*",EUROSTAT_VBE_IND_2010!$D$7:$D$732,"3220*"))/1000</f>
        <v>0</v>
      </c>
      <c r="U212" s="17">
        <f>(SUMIFS(EUROSTAT_VBE_IND_2010!R$7:R$732,EUROSTAT_VBE_IND_2010!$B$7:$B$732,$D212,EUROSTAT_VBE_IND_2010!$C$7:$C$732,"*"&amp;RIGHT($A212,3)&amp;"*",EUROSTAT_VBE_IND_2010!$D$7:$D$732,"3220*"))/1000</f>
        <v>0</v>
      </c>
      <c r="V212" s="17">
        <f>(SUMIFS(EUROSTAT_VBE_IND_2010!S$7:S$732,EUROSTAT_VBE_IND_2010!$B$7:$B$732,$D212,EUROSTAT_VBE_IND_2010!$C$7:$C$732,"*"&amp;RIGHT($A212,3)&amp;"*",EUROSTAT_VBE_IND_2010!$D$7:$D$732,"3220*"))/1000</f>
        <v>0</v>
      </c>
      <c r="W212" s="17">
        <f>(SUMIFS(EUROSTAT_VBE_IND_2010!T$7:T$732,EUROSTAT_VBE_IND_2010!$B$7:$B$732,$D212,EUROSTAT_VBE_IND_2010!$C$7:$C$732,"*"&amp;RIGHT($A212,3)&amp;"*",EUROSTAT_VBE_IND_2010!$D$7:$D$732,"3220*"))/1000</f>
        <v>0</v>
      </c>
      <c r="X212" s="17">
        <f>(SUMIFS(EUROSTAT_VBE_IND_2010!U$7:U$732,EUROSTAT_VBE_IND_2010!$B$7:$B$732,$D212,EUROSTAT_VBE_IND_2010!$C$7:$C$732,"*"&amp;RIGHT($A212,3)&amp;"*",EUROSTAT_VBE_IND_2010!$D$7:$D$732,"3220*"))/1000</f>
        <v>0</v>
      </c>
      <c r="Y212" s="17">
        <f>(SUMIFS(EUROSTAT_VBE_IND_2010!V$7:V$732,EUROSTAT_VBE_IND_2010!$B$7:$B$732,$D212,EUROSTAT_VBE_IND_2010!$C$7:$C$732,"*"&amp;RIGHT($A212,3)&amp;"*",EUROSTAT_VBE_IND_2010!$D$7:$D$732,"3220*"))/1000</f>
        <v>0</v>
      </c>
      <c r="Z212" s="17">
        <f>(SUMIFS(EUROSTAT_VBE_IND_2010!W$7:W$732,EUROSTAT_VBE_IND_2010!$B$7:$B$732,$D212,EUROSTAT_VBE_IND_2010!$C$7:$C$732,"*"&amp;RIGHT($A212,3)&amp;"*",EUROSTAT_VBE_IND_2010!$D$7:$D$732,"3220*"))/1000</f>
        <v>0</v>
      </c>
      <c r="AA212" s="17">
        <f>(SUMIFS(EUROSTAT_VBE_IND_2010!X$7:X$732,EUROSTAT_VBE_IND_2010!$B$7:$B$732,$D212,EUROSTAT_VBE_IND_2010!$C$7:$C$732,"*"&amp;RIGHT($A212,3)&amp;"*",EUROSTAT_VBE_IND_2010!$D$7:$D$732,"3220*"))/1000</f>
        <v>0</v>
      </c>
      <c r="AB212" s="17">
        <f>(SUMIFS(EUROSTAT_VBE_IND_2010!AA$7:AA$732,EUROSTAT_VBE_IND_2010!$B$7:$B$732,$D212,EUROSTAT_VBE_IND_2010!$C$7:$C$732,"*"&amp;RIGHT($A212,3)&amp;"*",EUROSTAT_VBE_IND_2010!$D$7:$D$732,"3220*"))/1000</f>
        <v>0</v>
      </c>
      <c r="AC212" s="17">
        <f>(SUMIFS(EUROSTAT_VBE_IND_2010!AB$7:AB$732,EUROSTAT_VBE_IND_2010!$B$7:$B$732,$D212,EUROSTAT_VBE_IND_2010!$C$7:$C$732,"*"&amp;RIGHT($A212,3)&amp;"*",EUROSTAT_VBE_IND_2010!$D$7:$D$732,"3220*"))/1000</f>
        <v>0</v>
      </c>
      <c r="AD212" s="17">
        <f>(SUMIFS(EUROSTAT_VBE_IND_2010!AC$7:AC$732,EUROSTAT_VBE_IND_2010!$B$7:$B$732,$D212,EUROSTAT_VBE_IND_2010!$C$7:$C$732,"*"&amp;RIGHT($A212,3)&amp;"*",EUROSTAT_VBE_IND_2010!$D$7:$D$732,"3220*"))/1000</f>
        <v>0</v>
      </c>
      <c r="AE212" s="17">
        <f>(SUMIFS(EUROSTAT_VBE_IND_2010!AD$7:AD$732,EUROSTAT_VBE_IND_2010!$B$7:$B$732,$D212,EUROSTAT_VBE_IND_2010!$C$7:$C$732,"*"&amp;RIGHT($A212,3)&amp;"*",EUROSTAT_VBE_IND_2010!$D$7:$D$732,"3220*"))/1000</f>
        <v>0</v>
      </c>
      <c r="AF212" s="17">
        <f>(SUMIFS(EUROSTAT_VBE_IND_2010!AE$7:AE$732,EUROSTAT_VBE_IND_2010!$B$7:$B$732,$D212,EUROSTAT_VBE_IND_2010!$C$7:$C$732,"*"&amp;RIGHT($A212,3)&amp;"*",EUROSTAT_VBE_IND_2010!$D$7:$D$732,"3220*"))/1000</f>
        <v>0</v>
      </c>
      <c r="AG212" s="17">
        <f>(SUMIFS(EUROSTAT_VBE_IND_2010!AF$7:AF$732,EUROSTAT_VBE_IND_2010!$B$7:$B$732,$D212,EUROSTAT_VBE_IND_2010!$C$7:$C$732,"*"&amp;RIGHT($A212,3)&amp;"*",EUROSTAT_VBE_IND_2010!$D$7:$D$732,"3220*"))/1000</f>
        <v>0</v>
      </c>
      <c r="AH212" s="17">
        <f>(SUMIFS(EUROSTAT_VBE_IND_2010!AH$7:AH$732,EUROSTAT_VBE_IND_2010!$B$7:$B$732,$D212,EUROSTAT_VBE_IND_2010!$C$7:$C$732,"*"&amp;RIGHT($A212,3)&amp;"*",EUROSTAT_VBE_IND_2010!$D$7:$D$732,"3220*"))/1000</f>
        <v>0</v>
      </c>
      <c r="AI212" s="17">
        <f>(SUMIFS(EUROSTAT_VBE_IND_2010!AI$7:AI$732,EUROSTAT_VBE_IND_2010!$B$7:$B$732,$D212,EUROSTAT_VBE_IND_2010!$C$7:$C$732,"*"&amp;RIGHT($A212,3)&amp;"*",EUROSTAT_VBE_IND_2010!$D$7:$D$732,"3220*"))/1000</f>
        <v>0</v>
      </c>
      <c r="AJ212" s="17">
        <f>(SUMIFS(EUROSTAT_VBE_IND_2010!AJ$7:AJ$732,EUROSTAT_VBE_IND_2010!$B$7:$B$732,$D212,EUROSTAT_VBE_IND_2010!$C$7:$C$732,"*"&amp;RIGHT($A212,3)&amp;"*",EUROSTAT_VBE_IND_2010!$D$7:$D$732,"3220*"))/1000</f>
        <v>0</v>
      </c>
      <c r="AK212" s="17">
        <f>(SUMIFS(EUROSTAT_VBE_IND_2010!AK$7:AK$732,EUROSTAT_VBE_IND_2010!$B$7:$B$732,$D212,EUROSTAT_VBE_IND_2010!$C$7:$C$732,"*"&amp;RIGHT($A212,3)&amp;"*",EUROSTAT_VBE_IND_2010!$D$7:$D$732,"3220*"))/1000</f>
        <v>0</v>
      </c>
      <c r="AL212" s="198">
        <f>SUMIFS('IEA Bal_AL-IND'!$D$30:$D$329,'IEA Bal_AL-IND'!$A$30:$A$329,"*"&amp;RIGHT($B212,8),'IEA Bal_AL-IND'!$C$30:$C$329,'Aggregated Balance-IND_2010'!$E212)</f>
        <v>0</v>
      </c>
      <c r="AM212" s="198">
        <f>SUMIFS('IEA Bal_BA-IND'!$D$30:$D$329,'IEA Bal_BA-IND'!$A$30:$A$329,"*"&amp;RIGHT($B212,8),'IEA Bal_BA-IND'!$C$30:$C$329,'Aggregated Balance-IND_2010'!$E212)</f>
        <v>0</v>
      </c>
      <c r="AN212" s="198">
        <f>SUMIFS('IEA Bal_KS-IND'!$D$30:$D$329,'IEA Bal_KS-IND'!$A$30:$A$329,"*"&amp;RIGHT($B212,8),'IEA Bal_KS-IND'!$C$30:$C$329,'Aggregated Balance-IND_2010'!$E212)</f>
        <v>0</v>
      </c>
      <c r="AO212" s="17">
        <f>(SUMIFS(EUROSTAT_VBE_IND_2010!Y$7:Y$732,EUROSTAT_VBE_IND_2010!$B$7:$B$732,$D212,EUROSTAT_VBE_IND_2010!$C$7:$C$732,"*"&amp;RIGHT($A212,3)&amp;"*",EUROSTAT_VBE_IND_2010!$D$7:$D$732,"3220*"))/1000</f>
        <v>0</v>
      </c>
      <c r="AP212" s="17">
        <f>(SUMIFS(EUROSTAT_VBE_IND_2010!Z$7:Z$732,EUROSTAT_VBE_IND_2010!$B$7:$B$732,$D212,EUROSTAT_VBE_IND_2010!$C$7:$C$732,"*"&amp;RIGHT($A212,3)&amp;"*",EUROSTAT_VBE_IND_2010!$D$7:$D$732,"3220*"))/1000</f>
        <v>0</v>
      </c>
      <c r="AQ212" s="17">
        <f>(SUMIFS(EUROSTAT_VBE_IND_2010!AG$7:AG$732,EUROSTAT_VBE_IND_2010!$B$7:$B$732,$D212,EUROSTAT_VBE_IND_2010!$C$7:$C$732,"*"&amp;RIGHT($A212,3)&amp;"*",EUROSTAT_VBE_IND_2010!$D$7:$D$732,"3220*"))/1000</f>
        <v>0</v>
      </c>
    </row>
    <row r="213" spans="1:43">
      <c r="A213" t="str">
        <f>LEFT(EUROSTAT_VBE_IND_2010!$C$292,8)</f>
        <v>B_101825</v>
      </c>
      <c r="B213" s="28" t="s">
        <v>301</v>
      </c>
      <c r="C213" t="s">
        <v>293</v>
      </c>
      <c r="D213" t="s">
        <v>126</v>
      </c>
      <c r="E213" t="s">
        <v>235</v>
      </c>
      <c r="F213" t="s">
        <v>255</v>
      </c>
      <c r="G213" s="17">
        <f>(SUMIFS(EUROSTAT_VBE_IND_2010!E$7:E$732,EUROSTAT_VBE_IND_2010!$B$7:$B$732,$D213,EUROSTAT_VBE_IND_2010!$C$7:$C$732,"*"&amp;RIGHT($A213,3)&amp;"*",EUROSTAT_VBE_IND_2010!$D$7:$D$732,"323*"))/1000+(SUMIFS(EUROSTAT_VBE_IND_2010!E$7:E$732,EUROSTAT_VBE_IND_2010!$B$7:$B$732,$D213,EUROSTAT_VBE_IND_2010!$C$7:$C$732,"*"&amp;RIGHT($A213,3)&amp;"*",EUROSTAT_VBE_IND_2010!$D$7:$D$732,"324*"))/1000+(SUMIFS(EUROSTAT_VBE_IND_2010!E$7:E$732,EUROSTAT_VBE_IND_2010!$B$7:$B$732,$D213,EUROSTAT_VBE_IND_2010!$C$7:$C$732,"*"&amp;RIGHT($A213,3)&amp;"*",EUROSTAT_VBE_IND_2010!$D$7:$D$732,"3260*"))/1000</f>
        <v>0</v>
      </c>
      <c r="H213" s="17">
        <f>(SUMIFS(EUROSTAT_VBE_IND_2010!F$7:F$732,EUROSTAT_VBE_IND_2010!$B$7:$B$732,$D213,EUROSTAT_VBE_IND_2010!$C$7:$C$732,"*"&amp;RIGHT($A213,3)&amp;"*",EUROSTAT_VBE_IND_2010!$D$7:$D$732,"323*"))/1000+(SUMIFS(EUROSTAT_VBE_IND_2010!F$7:F$732,EUROSTAT_VBE_IND_2010!$B$7:$B$732,$D213,EUROSTAT_VBE_IND_2010!$C$7:$C$732,"*"&amp;RIGHT($A213,3)&amp;"*",EUROSTAT_VBE_IND_2010!$D$7:$D$732,"324*"))/1000+(SUMIFS(EUROSTAT_VBE_IND_2010!F$7:F$732,EUROSTAT_VBE_IND_2010!$B$7:$B$732,$D213,EUROSTAT_VBE_IND_2010!$C$7:$C$732,"*"&amp;RIGHT($A213,3)&amp;"*",EUROSTAT_VBE_IND_2010!$D$7:$D$732,"3260*"))/1000</f>
        <v>0</v>
      </c>
      <c r="I213" s="17">
        <f>(SUMIFS(EUROSTAT_VBE_IND_2010!G$7:G$732,EUROSTAT_VBE_IND_2010!$B$7:$B$732,$D213,EUROSTAT_VBE_IND_2010!$C$7:$C$732,"*"&amp;RIGHT($A213,3)&amp;"*",EUROSTAT_VBE_IND_2010!$D$7:$D$732,"323*"))/1000+(SUMIFS(EUROSTAT_VBE_IND_2010!G$7:G$732,EUROSTAT_VBE_IND_2010!$B$7:$B$732,$D213,EUROSTAT_VBE_IND_2010!$C$7:$C$732,"*"&amp;RIGHT($A213,3)&amp;"*",EUROSTAT_VBE_IND_2010!$D$7:$D$732,"324*"))/1000+(SUMIFS(EUROSTAT_VBE_IND_2010!G$7:G$732,EUROSTAT_VBE_IND_2010!$B$7:$B$732,$D213,EUROSTAT_VBE_IND_2010!$C$7:$C$732,"*"&amp;RIGHT($A213,3)&amp;"*",EUROSTAT_VBE_IND_2010!$D$7:$D$732,"3260*"))/1000</f>
        <v>0</v>
      </c>
      <c r="J213" s="198">
        <f>SUMIFS('IEA Bal_CH-IND'!$D$30:$D$329,'IEA Bal_CH-IND'!$A$30:$A$329,"*"&amp;RIGHT($B213,8),'IEA Bal_CH-IND'!$C$30:$C$329,'Aggregated Balance-IND_2010'!$E213)</f>
        <v>0</v>
      </c>
      <c r="K213" s="17">
        <f>(SUMIFS(EUROSTAT_VBE_IND_2010!H$7:H$732,EUROSTAT_VBE_IND_2010!$B$7:$B$732,$D213,EUROSTAT_VBE_IND_2010!$C$7:$C$732,"*"&amp;RIGHT($A213,3)&amp;"*",EUROSTAT_VBE_IND_2010!$D$7:$D$732,"323*"))/1000+(SUMIFS(EUROSTAT_VBE_IND_2010!H$7:H$732,EUROSTAT_VBE_IND_2010!$B$7:$B$732,$D213,EUROSTAT_VBE_IND_2010!$C$7:$C$732,"*"&amp;RIGHT($A213,3)&amp;"*",EUROSTAT_VBE_IND_2010!$D$7:$D$732,"324*"))/1000+(SUMIFS(EUROSTAT_VBE_IND_2010!H$7:H$732,EUROSTAT_VBE_IND_2010!$B$7:$B$732,$D213,EUROSTAT_VBE_IND_2010!$C$7:$C$732,"*"&amp;RIGHT($A213,3)&amp;"*",EUROSTAT_VBE_IND_2010!$D$7:$D$732,"3260*"))/1000</f>
        <v>0</v>
      </c>
      <c r="L213" s="17">
        <f>(SUMIFS(EUROSTAT_VBE_IND_2010!I$7:I$732,EUROSTAT_VBE_IND_2010!$B$7:$B$732,$D213,EUROSTAT_VBE_IND_2010!$C$7:$C$732,"*"&amp;RIGHT($A213,3)&amp;"*",EUROSTAT_VBE_IND_2010!$D$7:$D$732,"323*"))/1000+(SUMIFS(EUROSTAT_VBE_IND_2010!I$7:I$732,EUROSTAT_VBE_IND_2010!$B$7:$B$732,$D213,EUROSTAT_VBE_IND_2010!$C$7:$C$732,"*"&amp;RIGHT($A213,3)&amp;"*",EUROSTAT_VBE_IND_2010!$D$7:$D$732,"324*"))/1000+(SUMIFS(EUROSTAT_VBE_IND_2010!I$7:I$732,EUROSTAT_VBE_IND_2010!$B$7:$B$732,$D213,EUROSTAT_VBE_IND_2010!$C$7:$C$732,"*"&amp;RIGHT($A213,3)&amp;"*",EUROSTAT_VBE_IND_2010!$D$7:$D$732,"3260*"))/1000</f>
        <v>0</v>
      </c>
      <c r="M213" s="17">
        <f>(SUMIFS(EUROSTAT_VBE_IND_2010!J$7:J$732,EUROSTAT_VBE_IND_2010!$B$7:$B$732,$D213,EUROSTAT_VBE_IND_2010!$C$7:$C$732,"*"&amp;RIGHT($A213,3)&amp;"*",EUROSTAT_VBE_IND_2010!$D$7:$D$732,"323*"))/1000+(SUMIFS(EUROSTAT_VBE_IND_2010!J$7:J$732,EUROSTAT_VBE_IND_2010!$B$7:$B$732,$D213,EUROSTAT_VBE_IND_2010!$C$7:$C$732,"*"&amp;RIGHT($A213,3)&amp;"*",EUROSTAT_VBE_IND_2010!$D$7:$D$732,"324*"))/1000+(SUMIFS(EUROSTAT_VBE_IND_2010!J$7:J$732,EUROSTAT_VBE_IND_2010!$B$7:$B$732,$D213,EUROSTAT_VBE_IND_2010!$C$7:$C$732,"*"&amp;RIGHT($A213,3)&amp;"*",EUROSTAT_VBE_IND_2010!$D$7:$D$732,"3260*"))/1000</f>
        <v>0</v>
      </c>
      <c r="N213" s="17">
        <f>(SUMIFS(EUROSTAT_VBE_IND_2010!K$7:K$732,EUROSTAT_VBE_IND_2010!$B$7:$B$732,$D213,EUROSTAT_VBE_IND_2010!$C$7:$C$732,"*"&amp;RIGHT($A213,3)&amp;"*",EUROSTAT_VBE_IND_2010!$D$7:$D$732,"323*"))/1000+(SUMIFS(EUROSTAT_VBE_IND_2010!K$7:K$732,EUROSTAT_VBE_IND_2010!$B$7:$B$732,$D213,EUROSTAT_VBE_IND_2010!$C$7:$C$732,"*"&amp;RIGHT($A213,3)&amp;"*",EUROSTAT_VBE_IND_2010!$D$7:$D$732,"324*"))/1000+(SUMIFS(EUROSTAT_VBE_IND_2010!K$7:K$732,EUROSTAT_VBE_IND_2010!$B$7:$B$732,$D213,EUROSTAT_VBE_IND_2010!$C$7:$C$732,"*"&amp;RIGHT($A213,3)&amp;"*",EUROSTAT_VBE_IND_2010!$D$7:$D$732,"3260*"))/1000</f>
        <v>0</v>
      </c>
      <c r="O213" s="17">
        <f>(SUMIFS(EUROSTAT_VBE_IND_2010!L$7:L$732,EUROSTAT_VBE_IND_2010!$B$7:$B$732,$D213,EUROSTAT_VBE_IND_2010!$C$7:$C$732,"*"&amp;RIGHT($A213,3)&amp;"*",EUROSTAT_VBE_IND_2010!$D$7:$D$732,"323*"))/1000+(SUMIFS(EUROSTAT_VBE_IND_2010!L$7:L$732,EUROSTAT_VBE_IND_2010!$B$7:$B$732,$D213,EUROSTAT_VBE_IND_2010!$C$7:$C$732,"*"&amp;RIGHT($A213,3)&amp;"*",EUROSTAT_VBE_IND_2010!$D$7:$D$732,"324*"))/1000+(SUMIFS(EUROSTAT_VBE_IND_2010!L$7:L$732,EUROSTAT_VBE_IND_2010!$B$7:$B$732,$D213,EUROSTAT_VBE_IND_2010!$C$7:$C$732,"*"&amp;RIGHT($A213,3)&amp;"*",EUROSTAT_VBE_IND_2010!$D$7:$D$732,"3260*"))/1000</f>
        <v>0</v>
      </c>
      <c r="P213" s="17">
        <f>(SUMIFS(EUROSTAT_VBE_IND_2010!M$7:M$732,EUROSTAT_VBE_IND_2010!$B$7:$B$732,$D213,EUROSTAT_VBE_IND_2010!$C$7:$C$732,"*"&amp;RIGHT($A213,3)&amp;"*",EUROSTAT_VBE_IND_2010!$D$7:$D$732,"323*"))/1000+(SUMIFS(EUROSTAT_VBE_IND_2010!M$7:M$732,EUROSTAT_VBE_IND_2010!$B$7:$B$732,$D213,EUROSTAT_VBE_IND_2010!$C$7:$C$732,"*"&amp;RIGHT($A213,3)&amp;"*",EUROSTAT_VBE_IND_2010!$D$7:$D$732,"324*"))/1000+(SUMIFS(EUROSTAT_VBE_IND_2010!M$7:M$732,EUROSTAT_VBE_IND_2010!$B$7:$B$732,$D213,EUROSTAT_VBE_IND_2010!$C$7:$C$732,"*"&amp;RIGHT($A213,3)&amp;"*",EUROSTAT_VBE_IND_2010!$D$7:$D$732,"3260*"))/1000</f>
        <v>0</v>
      </c>
      <c r="Q213" s="17">
        <f>(SUMIFS(EUROSTAT_VBE_IND_2010!N$7:N$732,EUROSTAT_VBE_IND_2010!$B$7:$B$732,$D213,EUROSTAT_VBE_IND_2010!$C$7:$C$732,"*"&amp;RIGHT($A213,3)&amp;"*",EUROSTAT_VBE_IND_2010!$D$7:$D$732,"323*"))/1000+(SUMIFS(EUROSTAT_VBE_IND_2010!N$7:N$732,EUROSTAT_VBE_IND_2010!$B$7:$B$732,$D213,EUROSTAT_VBE_IND_2010!$C$7:$C$732,"*"&amp;RIGHT($A213,3)&amp;"*",EUROSTAT_VBE_IND_2010!$D$7:$D$732,"324*"))/1000+(SUMIFS(EUROSTAT_VBE_IND_2010!N$7:N$732,EUROSTAT_VBE_IND_2010!$B$7:$B$732,$D213,EUROSTAT_VBE_IND_2010!$C$7:$C$732,"*"&amp;RIGHT($A213,3)&amp;"*",EUROSTAT_VBE_IND_2010!$D$7:$D$732,"3260*"))/1000</f>
        <v>0</v>
      </c>
      <c r="R213" s="17">
        <f>(SUMIFS(EUROSTAT_VBE_IND_2010!O$7:O$732,EUROSTAT_VBE_IND_2010!$B$7:$B$732,$D213,EUROSTAT_VBE_IND_2010!$C$7:$C$732,"*"&amp;RIGHT($A213,3)&amp;"*",EUROSTAT_VBE_IND_2010!$D$7:$D$732,"323*"))/1000+(SUMIFS(EUROSTAT_VBE_IND_2010!O$7:O$732,EUROSTAT_VBE_IND_2010!$B$7:$B$732,$D213,EUROSTAT_VBE_IND_2010!$C$7:$C$732,"*"&amp;RIGHT($A213,3)&amp;"*",EUROSTAT_VBE_IND_2010!$D$7:$D$732,"324*"))/1000+(SUMIFS(EUROSTAT_VBE_IND_2010!O$7:O$732,EUROSTAT_VBE_IND_2010!$B$7:$B$732,$D213,EUROSTAT_VBE_IND_2010!$C$7:$C$732,"*"&amp;RIGHT($A213,3)&amp;"*",EUROSTAT_VBE_IND_2010!$D$7:$D$732,"3260*"))/1000</f>
        <v>0</v>
      </c>
      <c r="S213" s="17">
        <f>(SUMIFS(EUROSTAT_VBE_IND_2010!P$7:P$732,EUROSTAT_VBE_IND_2010!$B$7:$B$732,$D213,EUROSTAT_VBE_IND_2010!$C$7:$C$732,"*"&amp;RIGHT($A213,3)&amp;"*",EUROSTAT_VBE_IND_2010!$D$7:$D$732,"323*"))/1000+(SUMIFS(EUROSTAT_VBE_IND_2010!P$7:P$732,EUROSTAT_VBE_IND_2010!$B$7:$B$732,$D213,EUROSTAT_VBE_IND_2010!$C$7:$C$732,"*"&amp;RIGHT($A213,3)&amp;"*",EUROSTAT_VBE_IND_2010!$D$7:$D$732,"324*"))/1000+(SUMIFS(EUROSTAT_VBE_IND_2010!P$7:P$732,EUROSTAT_VBE_IND_2010!$B$7:$B$732,$D213,EUROSTAT_VBE_IND_2010!$C$7:$C$732,"*"&amp;RIGHT($A213,3)&amp;"*",EUROSTAT_VBE_IND_2010!$D$7:$D$732,"3260*"))/1000</f>
        <v>0</v>
      </c>
      <c r="T213" s="17">
        <f>(SUMIFS(EUROSTAT_VBE_IND_2010!Q$7:Q$732,EUROSTAT_VBE_IND_2010!$B$7:$B$732,$D213,EUROSTAT_VBE_IND_2010!$C$7:$C$732,"*"&amp;RIGHT($A213,3)&amp;"*",EUROSTAT_VBE_IND_2010!$D$7:$D$732,"323*"))/1000+(SUMIFS(EUROSTAT_VBE_IND_2010!Q$7:Q$732,EUROSTAT_VBE_IND_2010!$B$7:$B$732,$D213,EUROSTAT_VBE_IND_2010!$C$7:$C$732,"*"&amp;RIGHT($A213,3)&amp;"*",EUROSTAT_VBE_IND_2010!$D$7:$D$732,"324*"))/1000+(SUMIFS(EUROSTAT_VBE_IND_2010!Q$7:Q$732,EUROSTAT_VBE_IND_2010!$B$7:$B$732,$D213,EUROSTAT_VBE_IND_2010!$C$7:$C$732,"*"&amp;RIGHT($A213,3)&amp;"*",EUROSTAT_VBE_IND_2010!$D$7:$D$732,"3260*"))/1000</f>
        <v>0</v>
      </c>
      <c r="U213" s="17">
        <f>(SUMIFS(EUROSTAT_VBE_IND_2010!R$7:R$732,EUROSTAT_VBE_IND_2010!$B$7:$B$732,$D213,EUROSTAT_VBE_IND_2010!$C$7:$C$732,"*"&amp;RIGHT($A213,3)&amp;"*",EUROSTAT_VBE_IND_2010!$D$7:$D$732,"323*"))/1000+(SUMIFS(EUROSTAT_VBE_IND_2010!R$7:R$732,EUROSTAT_VBE_IND_2010!$B$7:$B$732,$D213,EUROSTAT_VBE_IND_2010!$C$7:$C$732,"*"&amp;RIGHT($A213,3)&amp;"*",EUROSTAT_VBE_IND_2010!$D$7:$D$732,"324*"))/1000+(SUMIFS(EUROSTAT_VBE_IND_2010!R$7:R$732,EUROSTAT_VBE_IND_2010!$B$7:$B$732,$D213,EUROSTAT_VBE_IND_2010!$C$7:$C$732,"*"&amp;RIGHT($A213,3)&amp;"*",EUROSTAT_VBE_IND_2010!$D$7:$D$732,"3260*"))/1000</f>
        <v>0</v>
      </c>
      <c r="V213" s="17">
        <f>(SUMIFS(EUROSTAT_VBE_IND_2010!S$7:S$732,EUROSTAT_VBE_IND_2010!$B$7:$B$732,$D213,EUROSTAT_VBE_IND_2010!$C$7:$C$732,"*"&amp;RIGHT($A213,3)&amp;"*",EUROSTAT_VBE_IND_2010!$D$7:$D$732,"323*"))/1000+(SUMIFS(EUROSTAT_VBE_IND_2010!S$7:S$732,EUROSTAT_VBE_IND_2010!$B$7:$B$732,$D213,EUROSTAT_VBE_IND_2010!$C$7:$C$732,"*"&amp;RIGHT($A213,3)&amp;"*",EUROSTAT_VBE_IND_2010!$D$7:$D$732,"324*"))/1000+(SUMIFS(EUROSTAT_VBE_IND_2010!S$7:S$732,EUROSTAT_VBE_IND_2010!$B$7:$B$732,$D213,EUROSTAT_VBE_IND_2010!$C$7:$C$732,"*"&amp;RIGHT($A213,3)&amp;"*",EUROSTAT_VBE_IND_2010!$D$7:$D$732,"3260*"))/1000</f>
        <v>0</v>
      </c>
      <c r="W213" s="17">
        <f>(SUMIFS(EUROSTAT_VBE_IND_2010!T$7:T$732,EUROSTAT_VBE_IND_2010!$B$7:$B$732,$D213,EUROSTAT_VBE_IND_2010!$C$7:$C$732,"*"&amp;RIGHT($A213,3)&amp;"*",EUROSTAT_VBE_IND_2010!$D$7:$D$732,"323*"))/1000+(SUMIFS(EUROSTAT_VBE_IND_2010!T$7:T$732,EUROSTAT_VBE_IND_2010!$B$7:$B$732,$D213,EUROSTAT_VBE_IND_2010!$C$7:$C$732,"*"&amp;RIGHT($A213,3)&amp;"*",EUROSTAT_VBE_IND_2010!$D$7:$D$732,"324*"))/1000+(SUMIFS(EUROSTAT_VBE_IND_2010!T$7:T$732,EUROSTAT_VBE_IND_2010!$B$7:$B$732,$D213,EUROSTAT_VBE_IND_2010!$C$7:$C$732,"*"&amp;RIGHT($A213,3)&amp;"*",EUROSTAT_VBE_IND_2010!$D$7:$D$732,"3260*"))/1000</f>
        <v>0</v>
      </c>
      <c r="X213" s="17">
        <f>(SUMIFS(EUROSTAT_VBE_IND_2010!U$7:U$732,EUROSTAT_VBE_IND_2010!$B$7:$B$732,$D213,EUROSTAT_VBE_IND_2010!$C$7:$C$732,"*"&amp;RIGHT($A213,3)&amp;"*",EUROSTAT_VBE_IND_2010!$D$7:$D$732,"323*"))/1000+(SUMIFS(EUROSTAT_VBE_IND_2010!U$7:U$732,EUROSTAT_VBE_IND_2010!$B$7:$B$732,$D213,EUROSTAT_VBE_IND_2010!$C$7:$C$732,"*"&amp;RIGHT($A213,3)&amp;"*",EUROSTAT_VBE_IND_2010!$D$7:$D$732,"324*"))/1000+(SUMIFS(EUROSTAT_VBE_IND_2010!U$7:U$732,EUROSTAT_VBE_IND_2010!$B$7:$B$732,$D213,EUROSTAT_VBE_IND_2010!$C$7:$C$732,"*"&amp;RIGHT($A213,3)&amp;"*",EUROSTAT_VBE_IND_2010!$D$7:$D$732,"3260*"))/1000</f>
        <v>0</v>
      </c>
      <c r="Y213" s="17">
        <f>(SUMIFS(EUROSTAT_VBE_IND_2010!V$7:V$732,EUROSTAT_VBE_IND_2010!$B$7:$B$732,$D213,EUROSTAT_VBE_IND_2010!$C$7:$C$732,"*"&amp;RIGHT($A213,3)&amp;"*",EUROSTAT_VBE_IND_2010!$D$7:$D$732,"323*"))/1000+(SUMIFS(EUROSTAT_VBE_IND_2010!V$7:V$732,EUROSTAT_VBE_IND_2010!$B$7:$B$732,$D213,EUROSTAT_VBE_IND_2010!$C$7:$C$732,"*"&amp;RIGHT($A213,3)&amp;"*",EUROSTAT_VBE_IND_2010!$D$7:$D$732,"324*"))/1000+(SUMIFS(EUROSTAT_VBE_IND_2010!V$7:V$732,EUROSTAT_VBE_IND_2010!$B$7:$B$732,$D213,EUROSTAT_VBE_IND_2010!$C$7:$C$732,"*"&amp;RIGHT($A213,3)&amp;"*",EUROSTAT_VBE_IND_2010!$D$7:$D$732,"3260*"))/1000</f>
        <v>0</v>
      </c>
      <c r="Z213" s="17">
        <f>(SUMIFS(EUROSTAT_VBE_IND_2010!W$7:W$732,EUROSTAT_VBE_IND_2010!$B$7:$B$732,$D213,EUROSTAT_VBE_IND_2010!$C$7:$C$732,"*"&amp;RIGHT($A213,3)&amp;"*",EUROSTAT_VBE_IND_2010!$D$7:$D$732,"323*"))/1000+(SUMIFS(EUROSTAT_VBE_IND_2010!W$7:W$732,EUROSTAT_VBE_IND_2010!$B$7:$B$732,$D213,EUROSTAT_VBE_IND_2010!$C$7:$C$732,"*"&amp;RIGHT($A213,3)&amp;"*",EUROSTAT_VBE_IND_2010!$D$7:$D$732,"324*"))/1000+(SUMIFS(EUROSTAT_VBE_IND_2010!W$7:W$732,EUROSTAT_VBE_IND_2010!$B$7:$B$732,$D213,EUROSTAT_VBE_IND_2010!$C$7:$C$732,"*"&amp;RIGHT($A213,3)&amp;"*",EUROSTAT_VBE_IND_2010!$D$7:$D$732,"3260*"))/1000</f>
        <v>0</v>
      </c>
      <c r="AA213" s="17">
        <f>(SUMIFS(EUROSTAT_VBE_IND_2010!X$7:X$732,EUROSTAT_VBE_IND_2010!$B$7:$B$732,$D213,EUROSTAT_VBE_IND_2010!$C$7:$C$732,"*"&amp;RIGHT($A213,3)&amp;"*",EUROSTAT_VBE_IND_2010!$D$7:$D$732,"323*"))/1000+(SUMIFS(EUROSTAT_VBE_IND_2010!X$7:X$732,EUROSTAT_VBE_IND_2010!$B$7:$B$732,$D213,EUROSTAT_VBE_IND_2010!$C$7:$C$732,"*"&amp;RIGHT($A213,3)&amp;"*",EUROSTAT_VBE_IND_2010!$D$7:$D$732,"324*"))/1000+(SUMIFS(EUROSTAT_VBE_IND_2010!X$7:X$732,EUROSTAT_VBE_IND_2010!$B$7:$B$732,$D213,EUROSTAT_VBE_IND_2010!$C$7:$C$732,"*"&amp;RIGHT($A213,3)&amp;"*",EUROSTAT_VBE_IND_2010!$D$7:$D$732,"3260*"))/1000</f>
        <v>0</v>
      </c>
      <c r="AB213" s="17">
        <f>(SUMIFS(EUROSTAT_VBE_IND_2010!AA$7:AA$732,EUROSTAT_VBE_IND_2010!$B$7:$B$732,$D213,EUROSTAT_VBE_IND_2010!$C$7:$C$732,"*"&amp;RIGHT($A213,3)&amp;"*",EUROSTAT_VBE_IND_2010!$D$7:$D$732,"323*"))/1000+(SUMIFS(EUROSTAT_VBE_IND_2010!AA$7:AA$732,EUROSTAT_VBE_IND_2010!$B$7:$B$732,$D213,EUROSTAT_VBE_IND_2010!$C$7:$C$732,"*"&amp;RIGHT($A213,3)&amp;"*",EUROSTAT_VBE_IND_2010!$D$7:$D$732,"324*"))/1000+(SUMIFS(EUROSTAT_VBE_IND_2010!AA$7:AA$732,EUROSTAT_VBE_IND_2010!$B$7:$B$732,$D213,EUROSTAT_VBE_IND_2010!$C$7:$C$732,"*"&amp;RIGHT($A213,3)&amp;"*",EUROSTAT_VBE_IND_2010!$D$7:$D$732,"3260*"))/1000</f>
        <v>0</v>
      </c>
      <c r="AC213" s="17">
        <f>(SUMIFS(EUROSTAT_VBE_IND_2010!AB$7:AB$732,EUROSTAT_VBE_IND_2010!$B$7:$B$732,$D213,EUROSTAT_VBE_IND_2010!$C$7:$C$732,"*"&amp;RIGHT($A213,3)&amp;"*",EUROSTAT_VBE_IND_2010!$D$7:$D$732,"323*"))/1000+(SUMIFS(EUROSTAT_VBE_IND_2010!AB$7:AB$732,EUROSTAT_VBE_IND_2010!$B$7:$B$732,$D213,EUROSTAT_VBE_IND_2010!$C$7:$C$732,"*"&amp;RIGHT($A213,3)&amp;"*",EUROSTAT_VBE_IND_2010!$D$7:$D$732,"324*"))/1000+(SUMIFS(EUROSTAT_VBE_IND_2010!AB$7:AB$732,EUROSTAT_VBE_IND_2010!$B$7:$B$732,$D213,EUROSTAT_VBE_IND_2010!$C$7:$C$732,"*"&amp;RIGHT($A213,3)&amp;"*",EUROSTAT_VBE_IND_2010!$D$7:$D$732,"3260*"))/1000</f>
        <v>0</v>
      </c>
      <c r="AD213" s="17">
        <f>(SUMIFS(EUROSTAT_VBE_IND_2010!AC$7:AC$732,EUROSTAT_VBE_IND_2010!$B$7:$B$732,$D213,EUROSTAT_VBE_IND_2010!$C$7:$C$732,"*"&amp;RIGHT($A213,3)&amp;"*",EUROSTAT_VBE_IND_2010!$D$7:$D$732,"323*"))/1000+(SUMIFS(EUROSTAT_VBE_IND_2010!AC$7:AC$732,EUROSTAT_VBE_IND_2010!$B$7:$B$732,$D213,EUROSTAT_VBE_IND_2010!$C$7:$C$732,"*"&amp;RIGHT($A213,3)&amp;"*",EUROSTAT_VBE_IND_2010!$D$7:$D$732,"324*"))/1000+(SUMIFS(EUROSTAT_VBE_IND_2010!AC$7:AC$732,EUROSTAT_VBE_IND_2010!$B$7:$B$732,$D213,EUROSTAT_VBE_IND_2010!$C$7:$C$732,"*"&amp;RIGHT($A213,3)&amp;"*",EUROSTAT_VBE_IND_2010!$D$7:$D$732,"3260*"))/1000</f>
        <v>0</v>
      </c>
      <c r="AE213" s="17">
        <f>(SUMIFS(EUROSTAT_VBE_IND_2010!AD$7:AD$732,EUROSTAT_VBE_IND_2010!$B$7:$B$732,$D213,EUROSTAT_VBE_IND_2010!$C$7:$C$732,"*"&amp;RIGHT($A213,3)&amp;"*",EUROSTAT_VBE_IND_2010!$D$7:$D$732,"323*"))/1000+(SUMIFS(EUROSTAT_VBE_IND_2010!AD$7:AD$732,EUROSTAT_VBE_IND_2010!$B$7:$B$732,$D213,EUROSTAT_VBE_IND_2010!$C$7:$C$732,"*"&amp;RIGHT($A213,3)&amp;"*",EUROSTAT_VBE_IND_2010!$D$7:$D$732,"324*"))/1000+(SUMIFS(EUROSTAT_VBE_IND_2010!AD$7:AD$732,EUROSTAT_VBE_IND_2010!$B$7:$B$732,$D213,EUROSTAT_VBE_IND_2010!$C$7:$C$732,"*"&amp;RIGHT($A213,3)&amp;"*",EUROSTAT_VBE_IND_2010!$D$7:$D$732,"3260*"))/1000</f>
        <v>0</v>
      </c>
      <c r="AF213" s="17">
        <f>(SUMIFS(EUROSTAT_VBE_IND_2010!AE$7:AE$732,EUROSTAT_VBE_IND_2010!$B$7:$B$732,$D213,EUROSTAT_VBE_IND_2010!$C$7:$C$732,"*"&amp;RIGHT($A213,3)&amp;"*",EUROSTAT_VBE_IND_2010!$D$7:$D$732,"323*"))/1000+(SUMIFS(EUROSTAT_VBE_IND_2010!AE$7:AE$732,EUROSTAT_VBE_IND_2010!$B$7:$B$732,$D213,EUROSTAT_VBE_IND_2010!$C$7:$C$732,"*"&amp;RIGHT($A213,3)&amp;"*",EUROSTAT_VBE_IND_2010!$D$7:$D$732,"324*"))/1000+(SUMIFS(EUROSTAT_VBE_IND_2010!AE$7:AE$732,EUROSTAT_VBE_IND_2010!$B$7:$B$732,$D213,EUROSTAT_VBE_IND_2010!$C$7:$C$732,"*"&amp;RIGHT($A213,3)&amp;"*",EUROSTAT_VBE_IND_2010!$D$7:$D$732,"3260*"))/1000</f>
        <v>0</v>
      </c>
      <c r="AG213" s="17">
        <f>(SUMIFS(EUROSTAT_VBE_IND_2010!AF$7:AF$732,EUROSTAT_VBE_IND_2010!$B$7:$B$732,$D213,EUROSTAT_VBE_IND_2010!$C$7:$C$732,"*"&amp;RIGHT($A213,3)&amp;"*",EUROSTAT_VBE_IND_2010!$D$7:$D$732,"323*"))/1000+(SUMIFS(EUROSTAT_VBE_IND_2010!AF$7:AF$732,EUROSTAT_VBE_IND_2010!$B$7:$B$732,$D213,EUROSTAT_VBE_IND_2010!$C$7:$C$732,"*"&amp;RIGHT($A213,3)&amp;"*",EUROSTAT_VBE_IND_2010!$D$7:$D$732,"324*"))/1000+(SUMIFS(EUROSTAT_VBE_IND_2010!AF$7:AF$732,EUROSTAT_VBE_IND_2010!$B$7:$B$732,$D213,EUROSTAT_VBE_IND_2010!$C$7:$C$732,"*"&amp;RIGHT($A213,3)&amp;"*",EUROSTAT_VBE_IND_2010!$D$7:$D$732,"3260*"))/1000</f>
        <v>0</v>
      </c>
      <c r="AH213" s="17">
        <f>(SUMIFS(EUROSTAT_VBE_IND_2010!AH$7:AH$732,EUROSTAT_VBE_IND_2010!$B$7:$B$732,$D213,EUROSTAT_VBE_IND_2010!$C$7:$C$732,"*"&amp;RIGHT($A213,3)&amp;"*",EUROSTAT_VBE_IND_2010!$D$7:$D$732,"323*"))/1000+(SUMIFS(EUROSTAT_VBE_IND_2010!AH$7:AH$732,EUROSTAT_VBE_IND_2010!$B$7:$B$732,$D213,EUROSTAT_VBE_IND_2010!$C$7:$C$732,"*"&amp;RIGHT($A213,3)&amp;"*",EUROSTAT_VBE_IND_2010!$D$7:$D$732,"324*"))/1000+(SUMIFS(EUROSTAT_VBE_IND_2010!AH$7:AH$732,EUROSTAT_VBE_IND_2010!$B$7:$B$732,$D213,EUROSTAT_VBE_IND_2010!$C$7:$C$732,"*"&amp;RIGHT($A213,3)&amp;"*",EUROSTAT_VBE_IND_2010!$D$7:$D$732,"3260*"))/1000</f>
        <v>0</v>
      </c>
      <c r="AI213" s="17">
        <f>(SUMIFS(EUROSTAT_VBE_IND_2010!AI$7:AI$732,EUROSTAT_VBE_IND_2010!$B$7:$B$732,$D213,EUROSTAT_VBE_IND_2010!$C$7:$C$732,"*"&amp;RIGHT($A213,3)&amp;"*",EUROSTAT_VBE_IND_2010!$D$7:$D$732,"323*"))/1000+(SUMIFS(EUROSTAT_VBE_IND_2010!AI$7:AI$732,EUROSTAT_VBE_IND_2010!$B$7:$B$732,$D213,EUROSTAT_VBE_IND_2010!$C$7:$C$732,"*"&amp;RIGHT($A213,3)&amp;"*",EUROSTAT_VBE_IND_2010!$D$7:$D$732,"324*"))/1000+(SUMIFS(EUROSTAT_VBE_IND_2010!AI$7:AI$732,EUROSTAT_VBE_IND_2010!$B$7:$B$732,$D213,EUROSTAT_VBE_IND_2010!$C$7:$C$732,"*"&amp;RIGHT($A213,3)&amp;"*",EUROSTAT_VBE_IND_2010!$D$7:$D$732,"3260*"))/1000</f>
        <v>0</v>
      </c>
      <c r="AJ213" s="17">
        <f>(SUMIFS(EUROSTAT_VBE_IND_2010!AJ$7:AJ$732,EUROSTAT_VBE_IND_2010!$B$7:$B$732,$D213,EUROSTAT_VBE_IND_2010!$C$7:$C$732,"*"&amp;RIGHT($A213,3)&amp;"*",EUROSTAT_VBE_IND_2010!$D$7:$D$732,"323*"))/1000+(SUMIFS(EUROSTAT_VBE_IND_2010!AJ$7:AJ$732,EUROSTAT_VBE_IND_2010!$B$7:$B$732,$D213,EUROSTAT_VBE_IND_2010!$C$7:$C$732,"*"&amp;RIGHT($A213,3)&amp;"*",EUROSTAT_VBE_IND_2010!$D$7:$D$732,"324*"))/1000+(SUMIFS(EUROSTAT_VBE_IND_2010!AJ$7:AJ$732,EUROSTAT_VBE_IND_2010!$B$7:$B$732,$D213,EUROSTAT_VBE_IND_2010!$C$7:$C$732,"*"&amp;RIGHT($A213,3)&amp;"*",EUROSTAT_VBE_IND_2010!$D$7:$D$732,"3260*"))/1000</f>
        <v>0</v>
      </c>
      <c r="AK213" s="17">
        <f>(SUMIFS(EUROSTAT_VBE_IND_2010!AK$7:AK$732,EUROSTAT_VBE_IND_2010!$B$7:$B$732,$D213,EUROSTAT_VBE_IND_2010!$C$7:$C$732,"*"&amp;RIGHT($A213,3)&amp;"*",EUROSTAT_VBE_IND_2010!$D$7:$D$732,"323*"))/1000+(SUMIFS(EUROSTAT_VBE_IND_2010!AK$7:AK$732,EUROSTAT_VBE_IND_2010!$B$7:$B$732,$D213,EUROSTAT_VBE_IND_2010!$C$7:$C$732,"*"&amp;RIGHT($A213,3)&amp;"*",EUROSTAT_VBE_IND_2010!$D$7:$D$732,"324*"))/1000+(SUMIFS(EUROSTAT_VBE_IND_2010!AK$7:AK$732,EUROSTAT_VBE_IND_2010!$B$7:$B$732,$D213,EUROSTAT_VBE_IND_2010!$C$7:$C$732,"*"&amp;RIGHT($A213,3)&amp;"*",EUROSTAT_VBE_IND_2010!$D$7:$D$732,"3260*"))/1000</f>
        <v>0</v>
      </c>
      <c r="AL213" s="198">
        <f>SUMIFS('IEA Bal_AL-IND'!$D$30:$D$329,'IEA Bal_AL-IND'!$A$30:$A$329,"*"&amp;RIGHT($B213,8),'IEA Bal_AL-IND'!$C$30:$C$329,'Aggregated Balance-IND_2010'!$E213)</f>
        <v>0</v>
      </c>
      <c r="AM213" s="198">
        <f>SUMIFS('IEA Bal_BA-IND'!$D$30:$D$329,'IEA Bal_BA-IND'!$A$30:$A$329,"*"&amp;RIGHT($B213,8),'IEA Bal_BA-IND'!$C$30:$C$329,'Aggregated Balance-IND_2010'!$E213)</f>
        <v>0</v>
      </c>
      <c r="AN213" s="198">
        <f>SUMIFS('IEA Bal_KS-IND'!$D$30:$D$329,'IEA Bal_KS-IND'!$A$30:$A$329,"*"&amp;RIGHT($B213,8),'IEA Bal_KS-IND'!$C$30:$C$329,'Aggregated Balance-IND_2010'!$E213)</f>
        <v>0</v>
      </c>
      <c r="AO213" s="17">
        <f>(SUMIFS(EUROSTAT_VBE_IND_2010!Y$7:Y$732,EUROSTAT_VBE_IND_2010!$B$7:$B$732,$D213,EUROSTAT_VBE_IND_2010!$C$7:$C$732,"*"&amp;RIGHT($A213,3)&amp;"*",EUROSTAT_VBE_IND_2010!$D$7:$D$732,"323*"))/1000+(SUMIFS(EUROSTAT_VBE_IND_2010!Y$7:Y$732,EUROSTAT_VBE_IND_2010!$B$7:$B$732,$D213,EUROSTAT_VBE_IND_2010!$C$7:$C$732,"*"&amp;RIGHT($A213,3)&amp;"*",EUROSTAT_VBE_IND_2010!$D$7:$D$732,"324*"))/1000+(SUMIFS(EUROSTAT_VBE_IND_2010!Y$7:Y$732,EUROSTAT_VBE_IND_2010!$B$7:$B$732,$D213,EUROSTAT_VBE_IND_2010!$C$7:$C$732,"*"&amp;RIGHT($A213,3)&amp;"*",EUROSTAT_VBE_IND_2010!$D$7:$D$732,"3260*"))/1000</f>
        <v>0</v>
      </c>
      <c r="AP213" s="17">
        <f>(SUMIFS(EUROSTAT_VBE_IND_2010!Z$7:Z$732,EUROSTAT_VBE_IND_2010!$B$7:$B$732,$D213,EUROSTAT_VBE_IND_2010!$C$7:$C$732,"*"&amp;RIGHT($A213,3)&amp;"*",EUROSTAT_VBE_IND_2010!$D$7:$D$732,"323*"))/1000+(SUMIFS(EUROSTAT_VBE_IND_2010!Z$7:Z$732,EUROSTAT_VBE_IND_2010!$B$7:$B$732,$D213,EUROSTAT_VBE_IND_2010!$C$7:$C$732,"*"&amp;RIGHT($A213,3)&amp;"*",EUROSTAT_VBE_IND_2010!$D$7:$D$732,"324*"))/1000+(SUMIFS(EUROSTAT_VBE_IND_2010!Z$7:Z$732,EUROSTAT_VBE_IND_2010!$B$7:$B$732,$D213,EUROSTAT_VBE_IND_2010!$C$7:$C$732,"*"&amp;RIGHT($A213,3)&amp;"*",EUROSTAT_VBE_IND_2010!$D$7:$D$732,"3260*"))/1000</f>
        <v>0</v>
      </c>
      <c r="AQ213" s="17">
        <f>(SUMIFS(EUROSTAT_VBE_IND_2010!AG$7:AG$732,EUROSTAT_VBE_IND_2010!$B$7:$B$732,$D213,EUROSTAT_VBE_IND_2010!$C$7:$C$732,"*"&amp;RIGHT($A213,3)&amp;"*",EUROSTAT_VBE_IND_2010!$D$7:$D$732,"323*"))/1000+(SUMIFS(EUROSTAT_VBE_IND_2010!AG$7:AG$732,EUROSTAT_VBE_IND_2010!$B$7:$B$732,$D213,EUROSTAT_VBE_IND_2010!$C$7:$C$732,"*"&amp;RIGHT($A213,3)&amp;"*",EUROSTAT_VBE_IND_2010!$D$7:$D$732,"324*"))/1000+(SUMIFS(EUROSTAT_VBE_IND_2010!AG$7:AG$732,EUROSTAT_VBE_IND_2010!$B$7:$B$732,$D213,EUROSTAT_VBE_IND_2010!$C$7:$C$732,"*"&amp;RIGHT($A213,3)&amp;"*",EUROSTAT_VBE_IND_2010!$D$7:$D$732,"3260*"))/1000</f>
        <v>0</v>
      </c>
    </row>
    <row r="214" spans="1:43">
      <c r="A214" t="str">
        <f>LEFT(EUROSTAT_VBE_IND_2010!$C$292,8)</f>
        <v>B_101825</v>
      </c>
      <c r="B214" s="28" t="s">
        <v>301</v>
      </c>
      <c r="C214" t="s">
        <v>293</v>
      </c>
      <c r="D214" t="s">
        <v>126</v>
      </c>
      <c r="E214" t="s">
        <v>236</v>
      </c>
      <c r="F214" t="s">
        <v>256</v>
      </c>
      <c r="G214" s="17">
        <f>(SUMIFS(EUROSTAT_VBE_IND_2010!E$7:E$732,EUROSTAT_VBE_IND_2010!$B$7:$B$732,$D214,EUROSTAT_VBE_IND_2010!$C$7:$C$732,"*"&amp;RIGHT($A214,3)&amp;"*",EUROSTAT_VBE_IND_2010!$D$7:$D$732,"3250*"))/1000</f>
        <v>0</v>
      </c>
      <c r="H214" s="17">
        <f>(SUMIFS(EUROSTAT_VBE_IND_2010!F$7:F$732,EUROSTAT_VBE_IND_2010!$B$7:$B$732,$D214,EUROSTAT_VBE_IND_2010!$C$7:$C$732,"*"&amp;RIGHT($A214,3)&amp;"*",EUROSTAT_VBE_IND_2010!$D$7:$D$732,"3250*"))/1000</f>
        <v>0</v>
      </c>
      <c r="I214" s="17">
        <f>(SUMIFS(EUROSTAT_VBE_IND_2010!G$7:G$732,EUROSTAT_VBE_IND_2010!$B$7:$B$732,$D214,EUROSTAT_VBE_IND_2010!$C$7:$C$732,"*"&amp;RIGHT($A214,3)&amp;"*",EUROSTAT_VBE_IND_2010!$D$7:$D$732,"3250*"))/1000</f>
        <v>0</v>
      </c>
      <c r="J214" s="198">
        <f>SUMIFS('IEA Bal_CH-IND'!$D$30:$D$329,'IEA Bal_CH-IND'!$A$30:$A$329,"*"&amp;RIGHT($B214,8),'IEA Bal_CH-IND'!$C$30:$C$329,'Aggregated Balance-IND_2010'!$E214)</f>
        <v>0</v>
      </c>
      <c r="K214" s="17">
        <f>(SUMIFS(EUROSTAT_VBE_IND_2010!H$7:H$732,EUROSTAT_VBE_IND_2010!$B$7:$B$732,$D214,EUROSTAT_VBE_IND_2010!$C$7:$C$732,"*"&amp;RIGHT($A214,3)&amp;"*",EUROSTAT_VBE_IND_2010!$D$7:$D$732,"3250*"))/1000</f>
        <v>0</v>
      </c>
      <c r="L214" s="17">
        <f>(SUMIFS(EUROSTAT_VBE_IND_2010!I$7:I$732,EUROSTAT_VBE_IND_2010!$B$7:$B$732,$D214,EUROSTAT_VBE_IND_2010!$C$7:$C$732,"*"&amp;RIGHT($A214,3)&amp;"*",EUROSTAT_VBE_IND_2010!$D$7:$D$732,"3250*"))/1000</f>
        <v>0</v>
      </c>
      <c r="M214" s="17">
        <f>(SUMIFS(EUROSTAT_VBE_IND_2010!J$7:J$732,EUROSTAT_VBE_IND_2010!$B$7:$B$732,$D214,EUROSTAT_VBE_IND_2010!$C$7:$C$732,"*"&amp;RIGHT($A214,3)&amp;"*",EUROSTAT_VBE_IND_2010!$D$7:$D$732,"3250*"))/1000</f>
        <v>0</v>
      </c>
      <c r="N214" s="17">
        <f>(SUMIFS(EUROSTAT_VBE_IND_2010!K$7:K$732,EUROSTAT_VBE_IND_2010!$B$7:$B$732,$D214,EUROSTAT_VBE_IND_2010!$C$7:$C$732,"*"&amp;RIGHT($A214,3)&amp;"*",EUROSTAT_VBE_IND_2010!$D$7:$D$732,"3250*"))/1000</f>
        <v>0</v>
      </c>
      <c r="O214" s="17">
        <f>(SUMIFS(EUROSTAT_VBE_IND_2010!L$7:L$732,EUROSTAT_VBE_IND_2010!$B$7:$B$732,$D214,EUROSTAT_VBE_IND_2010!$C$7:$C$732,"*"&amp;RIGHT($A214,3)&amp;"*",EUROSTAT_VBE_IND_2010!$D$7:$D$732,"3250*"))/1000</f>
        <v>0</v>
      </c>
      <c r="P214" s="17">
        <f>(SUMIFS(EUROSTAT_VBE_IND_2010!M$7:M$732,EUROSTAT_VBE_IND_2010!$B$7:$B$732,$D214,EUROSTAT_VBE_IND_2010!$C$7:$C$732,"*"&amp;RIGHT($A214,3)&amp;"*",EUROSTAT_VBE_IND_2010!$D$7:$D$732,"3250*"))/1000</f>
        <v>0</v>
      </c>
      <c r="Q214" s="17">
        <f>(SUMIFS(EUROSTAT_VBE_IND_2010!N$7:N$732,EUROSTAT_VBE_IND_2010!$B$7:$B$732,$D214,EUROSTAT_VBE_IND_2010!$C$7:$C$732,"*"&amp;RIGHT($A214,3)&amp;"*",EUROSTAT_VBE_IND_2010!$D$7:$D$732,"3250*"))/1000</f>
        <v>0</v>
      </c>
      <c r="R214" s="17">
        <f>(SUMIFS(EUROSTAT_VBE_IND_2010!O$7:O$732,EUROSTAT_VBE_IND_2010!$B$7:$B$732,$D214,EUROSTAT_VBE_IND_2010!$C$7:$C$732,"*"&amp;RIGHT($A214,3)&amp;"*",EUROSTAT_VBE_IND_2010!$D$7:$D$732,"3250*"))/1000</f>
        <v>0</v>
      </c>
      <c r="S214" s="17">
        <f>(SUMIFS(EUROSTAT_VBE_IND_2010!P$7:P$732,EUROSTAT_VBE_IND_2010!$B$7:$B$732,$D214,EUROSTAT_VBE_IND_2010!$C$7:$C$732,"*"&amp;RIGHT($A214,3)&amp;"*",EUROSTAT_VBE_IND_2010!$D$7:$D$732,"3250*"))/1000</f>
        <v>0</v>
      </c>
      <c r="T214" s="17">
        <f>(SUMIFS(EUROSTAT_VBE_IND_2010!Q$7:Q$732,EUROSTAT_VBE_IND_2010!$B$7:$B$732,$D214,EUROSTAT_VBE_IND_2010!$C$7:$C$732,"*"&amp;RIGHT($A214,3)&amp;"*",EUROSTAT_VBE_IND_2010!$D$7:$D$732,"3250*"))/1000</f>
        <v>0</v>
      </c>
      <c r="U214" s="17">
        <f>(SUMIFS(EUROSTAT_VBE_IND_2010!R$7:R$732,EUROSTAT_VBE_IND_2010!$B$7:$B$732,$D214,EUROSTAT_VBE_IND_2010!$C$7:$C$732,"*"&amp;RIGHT($A214,3)&amp;"*",EUROSTAT_VBE_IND_2010!$D$7:$D$732,"3250*"))/1000</f>
        <v>0</v>
      </c>
      <c r="V214" s="17">
        <f>(SUMIFS(EUROSTAT_VBE_IND_2010!S$7:S$732,EUROSTAT_VBE_IND_2010!$B$7:$B$732,$D214,EUROSTAT_VBE_IND_2010!$C$7:$C$732,"*"&amp;RIGHT($A214,3)&amp;"*",EUROSTAT_VBE_IND_2010!$D$7:$D$732,"3250*"))/1000</f>
        <v>0</v>
      </c>
      <c r="W214" s="17">
        <f>(SUMIFS(EUROSTAT_VBE_IND_2010!T$7:T$732,EUROSTAT_VBE_IND_2010!$B$7:$B$732,$D214,EUROSTAT_VBE_IND_2010!$C$7:$C$732,"*"&amp;RIGHT($A214,3)&amp;"*",EUROSTAT_VBE_IND_2010!$D$7:$D$732,"3250*"))/1000</f>
        <v>0</v>
      </c>
      <c r="X214" s="17">
        <f>(SUMIFS(EUROSTAT_VBE_IND_2010!U$7:U$732,EUROSTAT_VBE_IND_2010!$B$7:$B$732,$D214,EUROSTAT_VBE_IND_2010!$C$7:$C$732,"*"&amp;RIGHT($A214,3)&amp;"*",EUROSTAT_VBE_IND_2010!$D$7:$D$732,"3250*"))/1000</f>
        <v>0</v>
      </c>
      <c r="Y214" s="17">
        <f>(SUMIFS(EUROSTAT_VBE_IND_2010!V$7:V$732,EUROSTAT_VBE_IND_2010!$B$7:$B$732,$D214,EUROSTAT_VBE_IND_2010!$C$7:$C$732,"*"&amp;RIGHT($A214,3)&amp;"*",EUROSTAT_VBE_IND_2010!$D$7:$D$732,"3250*"))/1000</f>
        <v>0</v>
      </c>
      <c r="Z214" s="17">
        <f>(SUMIFS(EUROSTAT_VBE_IND_2010!W$7:W$732,EUROSTAT_VBE_IND_2010!$B$7:$B$732,$D214,EUROSTAT_VBE_IND_2010!$C$7:$C$732,"*"&amp;RIGHT($A214,3)&amp;"*",EUROSTAT_VBE_IND_2010!$D$7:$D$732,"3250*"))/1000</f>
        <v>0</v>
      </c>
      <c r="AA214" s="17">
        <f>(SUMIFS(EUROSTAT_VBE_IND_2010!X$7:X$732,EUROSTAT_VBE_IND_2010!$B$7:$B$732,$D214,EUROSTAT_VBE_IND_2010!$C$7:$C$732,"*"&amp;RIGHT($A214,3)&amp;"*",EUROSTAT_VBE_IND_2010!$D$7:$D$732,"3250*"))/1000</f>
        <v>0</v>
      </c>
      <c r="AB214" s="17">
        <f>(SUMIFS(EUROSTAT_VBE_IND_2010!AA$7:AA$732,EUROSTAT_VBE_IND_2010!$B$7:$B$732,$D214,EUROSTAT_VBE_IND_2010!$C$7:$C$732,"*"&amp;RIGHT($A214,3)&amp;"*",EUROSTAT_VBE_IND_2010!$D$7:$D$732,"3250*"))/1000</f>
        <v>0</v>
      </c>
      <c r="AC214" s="17">
        <f>(SUMIFS(EUROSTAT_VBE_IND_2010!AB$7:AB$732,EUROSTAT_VBE_IND_2010!$B$7:$B$732,$D214,EUROSTAT_VBE_IND_2010!$C$7:$C$732,"*"&amp;RIGHT($A214,3)&amp;"*",EUROSTAT_VBE_IND_2010!$D$7:$D$732,"3250*"))/1000</f>
        <v>0</v>
      </c>
      <c r="AD214" s="17">
        <f>(SUMIFS(EUROSTAT_VBE_IND_2010!AC$7:AC$732,EUROSTAT_VBE_IND_2010!$B$7:$B$732,$D214,EUROSTAT_VBE_IND_2010!$C$7:$C$732,"*"&amp;RIGHT($A214,3)&amp;"*",EUROSTAT_VBE_IND_2010!$D$7:$D$732,"3250*"))/1000</f>
        <v>0</v>
      </c>
      <c r="AE214" s="17">
        <f>(SUMIFS(EUROSTAT_VBE_IND_2010!AD$7:AD$732,EUROSTAT_VBE_IND_2010!$B$7:$B$732,$D214,EUROSTAT_VBE_IND_2010!$C$7:$C$732,"*"&amp;RIGHT($A214,3)&amp;"*",EUROSTAT_VBE_IND_2010!$D$7:$D$732,"3250*"))/1000</f>
        <v>0</v>
      </c>
      <c r="AF214" s="17">
        <f>(SUMIFS(EUROSTAT_VBE_IND_2010!AE$7:AE$732,EUROSTAT_VBE_IND_2010!$B$7:$B$732,$D214,EUROSTAT_VBE_IND_2010!$C$7:$C$732,"*"&amp;RIGHT($A214,3)&amp;"*",EUROSTAT_VBE_IND_2010!$D$7:$D$732,"3250*"))/1000</f>
        <v>0</v>
      </c>
      <c r="AG214" s="17">
        <f>(SUMIFS(EUROSTAT_VBE_IND_2010!AF$7:AF$732,EUROSTAT_VBE_IND_2010!$B$7:$B$732,$D214,EUROSTAT_VBE_IND_2010!$C$7:$C$732,"*"&amp;RIGHT($A214,3)&amp;"*",EUROSTAT_VBE_IND_2010!$D$7:$D$732,"3250*"))/1000</f>
        <v>0</v>
      </c>
      <c r="AH214" s="17">
        <f>(SUMIFS(EUROSTAT_VBE_IND_2010!AH$7:AH$732,EUROSTAT_VBE_IND_2010!$B$7:$B$732,$D214,EUROSTAT_VBE_IND_2010!$C$7:$C$732,"*"&amp;RIGHT($A214,3)&amp;"*",EUROSTAT_VBE_IND_2010!$D$7:$D$732,"3250*"))/1000</f>
        <v>0</v>
      </c>
      <c r="AI214" s="17">
        <f>(SUMIFS(EUROSTAT_VBE_IND_2010!AI$7:AI$732,EUROSTAT_VBE_IND_2010!$B$7:$B$732,$D214,EUROSTAT_VBE_IND_2010!$C$7:$C$732,"*"&amp;RIGHT($A214,3)&amp;"*",EUROSTAT_VBE_IND_2010!$D$7:$D$732,"3250*"))/1000</f>
        <v>0</v>
      </c>
      <c r="AJ214" s="17">
        <f>(SUMIFS(EUROSTAT_VBE_IND_2010!AJ$7:AJ$732,EUROSTAT_VBE_IND_2010!$B$7:$B$732,$D214,EUROSTAT_VBE_IND_2010!$C$7:$C$732,"*"&amp;RIGHT($A214,3)&amp;"*",EUROSTAT_VBE_IND_2010!$D$7:$D$732,"3250*"))/1000</f>
        <v>0</v>
      </c>
      <c r="AK214" s="17">
        <f>(SUMIFS(EUROSTAT_VBE_IND_2010!AK$7:AK$732,EUROSTAT_VBE_IND_2010!$B$7:$B$732,$D214,EUROSTAT_VBE_IND_2010!$C$7:$C$732,"*"&amp;RIGHT($A214,3)&amp;"*",EUROSTAT_VBE_IND_2010!$D$7:$D$732,"3250*"))/1000</f>
        <v>0</v>
      </c>
      <c r="AL214" s="198">
        <f>SUMIFS('IEA Bal_AL-IND'!$D$30:$D$329,'IEA Bal_AL-IND'!$A$30:$A$329,"*"&amp;RIGHT($B214,8),'IEA Bal_AL-IND'!$C$30:$C$329,'Aggregated Balance-IND_2010'!$E214)</f>
        <v>0</v>
      </c>
      <c r="AM214" s="198">
        <f>SUMIFS('IEA Bal_BA-IND'!$D$30:$D$329,'IEA Bal_BA-IND'!$A$30:$A$329,"*"&amp;RIGHT($B214,8),'IEA Bal_BA-IND'!$C$30:$C$329,'Aggregated Balance-IND_2010'!$E214)</f>
        <v>0</v>
      </c>
      <c r="AN214" s="198">
        <f>SUMIFS('IEA Bal_KS-IND'!$D$30:$D$329,'IEA Bal_KS-IND'!$A$30:$A$329,"*"&amp;RIGHT($B214,8),'IEA Bal_KS-IND'!$C$30:$C$329,'Aggregated Balance-IND_2010'!$E214)</f>
        <v>0</v>
      </c>
      <c r="AO214" s="17">
        <f>(SUMIFS(EUROSTAT_VBE_IND_2010!Y$7:Y$732,EUROSTAT_VBE_IND_2010!$B$7:$B$732,$D214,EUROSTAT_VBE_IND_2010!$C$7:$C$732,"*"&amp;RIGHT($A214,3)&amp;"*",EUROSTAT_VBE_IND_2010!$D$7:$D$732,"3250*"))/1000</f>
        <v>0</v>
      </c>
      <c r="AP214" s="17">
        <f>(SUMIFS(EUROSTAT_VBE_IND_2010!Z$7:Z$732,EUROSTAT_VBE_IND_2010!$B$7:$B$732,$D214,EUROSTAT_VBE_IND_2010!$C$7:$C$732,"*"&amp;RIGHT($A214,3)&amp;"*",EUROSTAT_VBE_IND_2010!$D$7:$D$732,"3250*"))/1000</f>
        <v>0</v>
      </c>
      <c r="AQ214" s="17">
        <f>(SUMIFS(EUROSTAT_VBE_IND_2010!AG$7:AG$732,EUROSTAT_VBE_IND_2010!$B$7:$B$732,$D214,EUROSTAT_VBE_IND_2010!$C$7:$C$732,"*"&amp;RIGHT($A214,3)&amp;"*",EUROSTAT_VBE_IND_2010!$D$7:$D$732,"3250*"))/1000</f>
        <v>0</v>
      </c>
    </row>
    <row r="215" spans="1:43">
      <c r="A215" t="str">
        <f>LEFT(EUROSTAT_VBE_IND_2010!$C$292,8)</f>
        <v>B_101825</v>
      </c>
      <c r="B215" s="28" t="s">
        <v>301</v>
      </c>
      <c r="C215" t="s">
        <v>293</v>
      </c>
      <c r="D215" t="s">
        <v>126</v>
      </c>
      <c r="E215" t="s">
        <v>237</v>
      </c>
      <c r="F215" t="s">
        <v>257</v>
      </c>
      <c r="G215" s="17">
        <f>(SUMIFS(EUROSTAT_VBE_IND_2010!E$7:E$732,EUROSTAT_VBE_IND_2010!$B$7:$B$732,$D215,EUROSTAT_VBE_IND_2010!$C$7:$C$732,"*"&amp;RIGHT($A215,3)&amp;"*",EUROSTAT_VBE_IND_2010!$D$7:$D$732,"3270A*"))/1000+(SUMIFS(EUROSTAT_VBE_IND_2010!E$7:E$732,EUROSTAT_VBE_IND_2010!$B$7:$B$732,$D215,EUROSTAT_VBE_IND_2010!$C$7:$C$732,"*"&amp;RIGHT($A215,3)&amp;"*",EUROSTAT_VBE_IND_2010!$D$7:$D$732,"3285*"))/1000+(SUMIFS(EUROSTAT_VBE_IND_2010!E$7:E$732,EUROSTAT_VBE_IND_2010!$B$7:$B$732,$D215,EUROSTAT_VBE_IND_2010!$C$7:$C$732,"*"&amp;RIGHT($A215,3)&amp;"*",EUROSTAT_VBE_IND_2010!$D$7:$D$732,"3295*"))/1000+(SUMIFS(EUROSTAT_VBE_IND_2010!E$7:E$732,EUROSTAT_VBE_IND_2010!$B$7:$B$732,$D215,EUROSTAT_VBE_IND_2010!$C$7:$C$732,"*"&amp;RIGHT($A215,3)&amp;"*",EUROSTAT_VBE_IND_2010!$D$7:$D$732,"2410*"))/1000+(SUMIFS(EUROSTAT_VBE_IND_2010!E$7:E$732,EUROSTAT_VBE_IND_2010!$B$7:$B$732,$D215,EUROSTAT_VBE_IND_2010!$C$7:$C$732,"*"&amp;RIGHT($A215,3)&amp;"*",EUROSTAT_VBE_IND_2010!$D$7:$D$732,"3105*"))/1000</f>
        <v>0</v>
      </c>
      <c r="H215" s="17">
        <f>(SUMIFS(EUROSTAT_VBE_IND_2010!F$7:F$732,EUROSTAT_VBE_IND_2010!$B$7:$B$732,$D215,EUROSTAT_VBE_IND_2010!$C$7:$C$732,"*"&amp;RIGHT($A215,3)&amp;"*",EUROSTAT_VBE_IND_2010!$D$7:$D$732,"3270A*"))/1000+(SUMIFS(EUROSTAT_VBE_IND_2010!F$7:F$732,EUROSTAT_VBE_IND_2010!$B$7:$B$732,$D215,EUROSTAT_VBE_IND_2010!$C$7:$C$732,"*"&amp;RIGHT($A215,3)&amp;"*",EUROSTAT_VBE_IND_2010!$D$7:$D$732,"3285*"))/1000+(SUMIFS(EUROSTAT_VBE_IND_2010!F$7:F$732,EUROSTAT_VBE_IND_2010!$B$7:$B$732,$D215,EUROSTAT_VBE_IND_2010!$C$7:$C$732,"*"&amp;RIGHT($A215,3)&amp;"*",EUROSTAT_VBE_IND_2010!$D$7:$D$732,"3295*"))/1000+(SUMIFS(EUROSTAT_VBE_IND_2010!F$7:F$732,EUROSTAT_VBE_IND_2010!$B$7:$B$732,$D215,EUROSTAT_VBE_IND_2010!$C$7:$C$732,"*"&amp;RIGHT($A215,3)&amp;"*",EUROSTAT_VBE_IND_2010!$D$7:$D$732,"2410*"))/1000+(SUMIFS(EUROSTAT_VBE_IND_2010!F$7:F$732,EUROSTAT_VBE_IND_2010!$B$7:$B$732,$D215,EUROSTAT_VBE_IND_2010!$C$7:$C$732,"*"&amp;RIGHT($A215,3)&amp;"*",EUROSTAT_VBE_IND_2010!$D$7:$D$732,"3105*"))/1000</f>
        <v>0</v>
      </c>
      <c r="I215" s="17">
        <f>(SUMIFS(EUROSTAT_VBE_IND_2010!G$7:G$732,EUROSTAT_VBE_IND_2010!$B$7:$B$732,$D215,EUROSTAT_VBE_IND_2010!$C$7:$C$732,"*"&amp;RIGHT($A215,3)&amp;"*",EUROSTAT_VBE_IND_2010!$D$7:$D$732,"3270A*"))/1000+(SUMIFS(EUROSTAT_VBE_IND_2010!G$7:G$732,EUROSTAT_VBE_IND_2010!$B$7:$B$732,$D215,EUROSTAT_VBE_IND_2010!$C$7:$C$732,"*"&amp;RIGHT($A215,3)&amp;"*",EUROSTAT_VBE_IND_2010!$D$7:$D$732,"3285*"))/1000+(SUMIFS(EUROSTAT_VBE_IND_2010!G$7:G$732,EUROSTAT_VBE_IND_2010!$B$7:$B$732,$D215,EUROSTAT_VBE_IND_2010!$C$7:$C$732,"*"&amp;RIGHT($A215,3)&amp;"*",EUROSTAT_VBE_IND_2010!$D$7:$D$732,"3295*"))/1000+(SUMIFS(EUROSTAT_VBE_IND_2010!G$7:G$732,EUROSTAT_VBE_IND_2010!$B$7:$B$732,$D215,EUROSTAT_VBE_IND_2010!$C$7:$C$732,"*"&amp;RIGHT($A215,3)&amp;"*",EUROSTAT_VBE_IND_2010!$D$7:$D$732,"2410*"))/1000+(SUMIFS(EUROSTAT_VBE_IND_2010!G$7:G$732,EUROSTAT_VBE_IND_2010!$B$7:$B$732,$D215,EUROSTAT_VBE_IND_2010!$C$7:$C$732,"*"&amp;RIGHT($A215,3)&amp;"*",EUROSTAT_VBE_IND_2010!$D$7:$D$732,"3105*"))/1000</f>
        <v>0</v>
      </c>
      <c r="J215" s="198">
        <f>SUMIFS('IEA Bal_CH-IND'!$D$30:$D$329,'IEA Bal_CH-IND'!$A$30:$A$329,"*"&amp;RIGHT($B215,8),'IEA Bal_CH-IND'!$C$30:$C$329,'Aggregated Balance-IND_2010'!$E215)</f>
        <v>0</v>
      </c>
      <c r="K215" s="17">
        <f>(SUMIFS(EUROSTAT_VBE_IND_2010!H$7:H$732,EUROSTAT_VBE_IND_2010!$B$7:$B$732,$D215,EUROSTAT_VBE_IND_2010!$C$7:$C$732,"*"&amp;RIGHT($A215,3)&amp;"*",EUROSTAT_VBE_IND_2010!$D$7:$D$732,"3270A*"))/1000+(SUMIFS(EUROSTAT_VBE_IND_2010!H$7:H$732,EUROSTAT_VBE_IND_2010!$B$7:$B$732,$D215,EUROSTAT_VBE_IND_2010!$C$7:$C$732,"*"&amp;RIGHT($A215,3)&amp;"*",EUROSTAT_VBE_IND_2010!$D$7:$D$732,"3285*"))/1000+(SUMIFS(EUROSTAT_VBE_IND_2010!H$7:H$732,EUROSTAT_VBE_IND_2010!$B$7:$B$732,$D215,EUROSTAT_VBE_IND_2010!$C$7:$C$732,"*"&amp;RIGHT($A215,3)&amp;"*",EUROSTAT_VBE_IND_2010!$D$7:$D$732,"3295*"))/1000+(SUMIFS(EUROSTAT_VBE_IND_2010!H$7:H$732,EUROSTAT_VBE_IND_2010!$B$7:$B$732,$D215,EUROSTAT_VBE_IND_2010!$C$7:$C$732,"*"&amp;RIGHT($A215,3)&amp;"*",EUROSTAT_VBE_IND_2010!$D$7:$D$732,"2410*"))/1000+(SUMIFS(EUROSTAT_VBE_IND_2010!H$7:H$732,EUROSTAT_VBE_IND_2010!$B$7:$B$732,$D215,EUROSTAT_VBE_IND_2010!$C$7:$C$732,"*"&amp;RIGHT($A215,3)&amp;"*",EUROSTAT_VBE_IND_2010!$D$7:$D$732,"3105*"))/1000</f>
        <v>0</v>
      </c>
      <c r="L215" s="17">
        <f>(SUMIFS(EUROSTAT_VBE_IND_2010!I$7:I$732,EUROSTAT_VBE_IND_2010!$B$7:$B$732,$D215,EUROSTAT_VBE_IND_2010!$C$7:$C$732,"*"&amp;RIGHT($A215,3)&amp;"*",EUROSTAT_VBE_IND_2010!$D$7:$D$732,"3270A*"))/1000+(SUMIFS(EUROSTAT_VBE_IND_2010!I$7:I$732,EUROSTAT_VBE_IND_2010!$B$7:$B$732,$D215,EUROSTAT_VBE_IND_2010!$C$7:$C$732,"*"&amp;RIGHT($A215,3)&amp;"*",EUROSTAT_VBE_IND_2010!$D$7:$D$732,"3285*"))/1000+(SUMIFS(EUROSTAT_VBE_IND_2010!I$7:I$732,EUROSTAT_VBE_IND_2010!$B$7:$B$732,$D215,EUROSTAT_VBE_IND_2010!$C$7:$C$732,"*"&amp;RIGHT($A215,3)&amp;"*",EUROSTAT_VBE_IND_2010!$D$7:$D$732,"3295*"))/1000+(SUMIFS(EUROSTAT_VBE_IND_2010!I$7:I$732,EUROSTAT_VBE_IND_2010!$B$7:$B$732,$D215,EUROSTAT_VBE_IND_2010!$C$7:$C$732,"*"&amp;RIGHT($A215,3)&amp;"*",EUROSTAT_VBE_IND_2010!$D$7:$D$732,"2410*"))/1000+(SUMIFS(EUROSTAT_VBE_IND_2010!I$7:I$732,EUROSTAT_VBE_IND_2010!$B$7:$B$732,$D215,EUROSTAT_VBE_IND_2010!$C$7:$C$732,"*"&amp;RIGHT($A215,3)&amp;"*",EUROSTAT_VBE_IND_2010!$D$7:$D$732,"3105*"))/1000</f>
        <v>0</v>
      </c>
      <c r="M215" s="17">
        <f>(SUMIFS(EUROSTAT_VBE_IND_2010!J$7:J$732,EUROSTAT_VBE_IND_2010!$B$7:$B$732,$D215,EUROSTAT_VBE_IND_2010!$C$7:$C$732,"*"&amp;RIGHT($A215,3)&amp;"*",EUROSTAT_VBE_IND_2010!$D$7:$D$732,"3270A*"))/1000+(SUMIFS(EUROSTAT_VBE_IND_2010!J$7:J$732,EUROSTAT_VBE_IND_2010!$B$7:$B$732,$D215,EUROSTAT_VBE_IND_2010!$C$7:$C$732,"*"&amp;RIGHT($A215,3)&amp;"*",EUROSTAT_VBE_IND_2010!$D$7:$D$732,"3285*"))/1000+(SUMIFS(EUROSTAT_VBE_IND_2010!J$7:J$732,EUROSTAT_VBE_IND_2010!$B$7:$B$732,$D215,EUROSTAT_VBE_IND_2010!$C$7:$C$732,"*"&amp;RIGHT($A215,3)&amp;"*",EUROSTAT_VBE_IND_2010!$D$7:$D$732,"3295*"))/1000+(SUMIFS(EUROSTAT_VBE_IND_2010!J$7:J$732,EUROSTAT_VBE_IND_2010!$B$7:$B$732,$D215,EUROSTAT_VBE_IND_2010!$C$7:$C$732,"*"&amp;RIGHT($A215,3)&amp;"*",EUROSTAT_VBE_IND_2010!$D$7:$D$732,"2410*"))/1000+(SUMIFS(EUROSTAT_VBE_IND_2010!J$7:J$732,EUROSTAT_VBE_IND_2010!$B$7:$B$732,$D215,EUROSTAT_VBE_IND_2010!$C$7:$C$732,"*"&amp;RIGHT($A215,3)&amp;"*",EUROSTAT_VBE_IND_2010!$D$7:$D$732,"3105*"))/1000</f>
        <v>0</v>
      </c>
      <c r="N215" s="17">
        <f>(SUMIFS(EUROSTAT_VBE_IND_2010!K$7:K$732,EUROSTAT_VBE_IND_2010!$B$7:$B$732,$D215,EUROSTAT_VBE_IND_2010!$C$7:$C$732,"*"&amp;RIGHT($A215,3)&amp;"*",EUROSTAT_VBE_IND_2010!$D$7:$D$732,"3270A*"))/1000+(SUMIFS(EUROSTAT_VBE_IND_2010!K$7:K$732,EUROSTAT_VBE_IND_2010!$B$7:$B$732,$D215,EUROSTAT_VBE_IND_2010!$C$7:$C$732,"*"&amp;RIGHT($A215,3)&amp;"*",EUROSTAT_VBE_IND_2010!$D$7:$D$732,"3285*"))/1000+(SUMIFS(EUROSTAT_VBE_IND_2010!K$7:K$732,EUROSTAT_VBE_IND_2010!$B$7:$B$732,$D215,EUROSTAT_VBE_IND_2010!$C$7:$C$732,"*"&amp;RIGHT($A215,3)&amp;"*",EUROSTAT_VBE_IND_2010!$D$7:$D$732,"3295*"))/1000+(SUMIFS(EUROSTAT_VBE_IND_2010!K$7:K$732,EUROSTAT_VBE_IND_2010!$B$7:$B$732,$D215,EUROSTAT_VBE_IND_2010!$C$7:$C$732,"*"&amp;RIGHT($A215,3)&amp;"*",EUROSTAT_VBE_IND_2010!$D$7:$D$732,"2410*"))/1000+(SUMIFS(EUROSTAT_VBE_IND_2010!K$7:K$732,EUROSTAT_VBE_IND_2010!$B$7:$B$732,$D215,EUROSTAT_VBE_IND_2010!$C$7:$C$732,"*"&amp;RIGHT($A215,3)&amp;"*",EUROSTAT_VBE_IND_2010!$D$7:$D$732,"3105*"))/1000</f>
        <v>0</v>
      </c>
      <c r="O215" s="17">
        <f>(SUMIFS(EUROSTAT_VBE_IND_2010!L$7:L$732,EUROSTAT_VBE_IND_2010!$B$7:$B$732,$D215,EUROSTAT_VBE_IND_2010!$C$7:$C$732,"*"&amp;RIGHT($A215,3)&amp;"*",EUROSTAT_VBE_IND_2010!$D$7:$D$732,"3270A*"))/1000+(SUMIFS(EUROSTAT_VBE_IND_2010!L$7:L$732,EUROSTAT_VBE_IND_2010!$B$7:$B$732,$D215,EUROSTAT_VBE_IND_2010!$C$7:$C$732,"*"&amp;RIGHT($A215,3)&amp;"*",EUROSTAT_VBE_IND_2010!$D$7:$D$732,"3285*"))/1000+(SUMIFS(EUROSTAT_VBE_IND_2010!L$7:L$732,EUROSTAT_VBE_IND_2010!$B$7:$B$732,$D215,EUROSTAT_VBE_IND_2010!$C$7:$C$732,"*"&amp;RIGHT($A215,3)&amp;"*",EUROSTAT_VBE_IND_2010!$D$7:$D$732,"3295*"))/1000+(SUMIFS(EUROSTAT_VBE_IND_2010!L$7:L$732,EUROSTAT_VBE_IND_2010!$B$7:$B$732,$D215,EUROSTAT_VBE_IND_2010!$C$7:$C$732,"*"&amp;RIGHT($A215,3)&amp;"*",EUROSTAT_VBE_IND_2010!$D$7:$D$732,"2410*"))/1000+(SUMIFS(EUROSTAT_VBE_IND_2010!L$7:L$732,EUROSTAT_VBE_IND_2010!$B$7:$B$732,$D215,EUROSTAT_VBE_IND_2010!$C$7:$C$732,"*"&amp;RIGHT($A215,3)&amp;"*",EUROSTAT_VBE_IND_2010!$D$7:$D$732,"3105*"))/1000</f>
        <v>0</v>
      </c>
      <c r="P215" s="17">
        <f>(SUMIFS(EUROSTAT_VBE_IND_2010!M$7:M$732,EUROSTAT_VBE_IND_2010!$B$7:$B$732,$D215,EUROSTAT_VBE_IND_2010!$C$7:$C$732,"*"&amp;RIGHT($A215,3)&amp;"*",EUROSTAT_VBE_IND_2010!$D$7:$D$732,"3270A*"))/1000+(SUMIFS(EUROSTAT_VBE_IND_2010!M$7:M$732,EUROSTAT_VBE_IND_2010!$B$7:$B$732,$D215,EUROSTAT_VBE_IND_2010!$C$7:$C$732,"*"&amp;RIGHT($A215,3)&amp;"*",EUROSTAT_VBE_IND_2010!$D$7:$D$732,"3285*"))/1000+(SUMIFS(EUROSTAT_VBE_IND_2010!M$7:M$732,EUROSTAT_VBE_IND_2010!$B$7:$B$732,$D215,EUROSTAT_VBE_IND_2010!$C$7:$C$732,"*"&amp;RIGHT($A215,3)&amp;"*",EUROSTAT_VBE_IND_2010!$D$7:$D$732,"3295*"))/1000+(SUMIFS(EUROSTAT_VBE_IND_2010!M$7:M$732,EUROSTAT_VBE_IND_2010!$B$7:$B$732,$D215,EUROSTAT_VBE_IND_2010!$C$7:$C$732,"*"&amp;RIGHT($A215,3)&amp;"*",EUROSTAT_VBE_IND_2010!$D$7:$D$732,"2410*"))/1000+(SUMIFS(EUROSTAT_VBE_IND_2010!M$7:M$732,EUROSTAT_VBE_IND_2010!$B$7:$B$732,$D215,EUROSTAT_VBE_IND_2010!$C$7:$C$732,"*"&amp;RIGHT($A215,3)&amp;"*",EUROSTAT_VBE_IND_2010!$D$7:$D$732,"3105*"))/1000</f>
        <v>0</v>
      </c>
      <c r="Q215" s="17">
        <f>(SUMIFS(EUROSTAT_VBE_IND_2010!N$7:N$732,EUROSTAT_VBE_IND_2010!$B$7:$B$732,$D215,EUROSTAT_VBE_IND_2010!$C$7:$C$732,"*"&amp;RIGHT($A215,3)&amp;"*",EUROSTAT_VBE_IND_2010!$D$7:$D$732,"3270A*"))/1000+(SUMIFS(EUROSTAT_VBE_IND_2010!N$7:N$732,EUROSTAT_VBE_IND_2010!$B$7:$B$732,$D215,EUROSTAT_VBE_IND_2010!$C$7:$C$732,"*"&amp;RIGHT($A215,3)&amp;"*",EUROSTAT_VBE_IND_2010!$D$7:$D$732,"3285*"))/1000+(SUMIFS(EUROSTAT_VBE_IND_2010!N$7:N$732,EUROSTAT_VBE_IND_2010!$B$7:$B$732,$D215,EUROSTAT_VBE_IND_2010!$C$7:$C$732,"*"&amp;RIGHT($A215,3)&amp;"*",EUROSTAT_VBE_IND_2010!$D$7:$D$732,"3295*"))/1000+(SUMIFS(EUROSTAT_VBE_IND_2010!N$7:N$732,EUROSTAT_VBE_IND_2010!$B$7:$B$732,$D215,EUROSTAT_VBE_IND_2010!$C$7:$C$732,"*"&amp;RIGHT($A215,3)&amp;"*",EUROSTAT_VBE_IND_2010!$D$7:$D$732,"2410*"))/1000+(SUMIFS(EUROSTAT_VBE_IND_2010!N$7:N$732,EUROSTAT_VBE_IND_2010!$B$7:$B$732,$D215,EUROSTAT_VBE_IND_2010!$C$7:$C$732,"*"&amp;RIGHT($A215,3)&amp;"*",EUROSTAT_VBE_IND_2010!$D$7:$D$732,"3105*"))/1000</f>
        <v>0</v>
      </c>
      <c r="R215" s="17">
        <f>(SUMIFS(EUROSTAT_VBE_IND_2010!O$7:O$732,EUROSTAT_VBE_IND_2010!$B$7:$B$732,$D215,EUROSTAT_VBE_IND_2010!$C$7:$C$732,"*"&amp;RIGHT($A215,3)&amp;"*",EUROSTAT_VBE_IND_2010!$D$7:$D$732,"3270A*"))/1000+(SUMIFS(EUROSTAT_VBE_IND_2010!O$7:O$732,EUROSTAT_VBE_IND_2010!$B$7:$B$732,$D215,EUROSTAT_VBE_IND_2010!$C$7:$C$732,"*"&amp;RIGHT($A215,3)&amp;"*",EUROSTAT_VBE_IND_2010!$D$7:$D$732,"3285*"))/1000+(SUMIFS(EUROSTAT_VBE_IND_2010!O$7:O$732,EUROSTAT_VBE_IND_2010!$B$7:$B$732,$D215,EUROSTAT_VBE_IND_2010!$C$7:$C$732,"*"&amp;RIGHT($A215,3)&amp;"*",EUROSTAT_VBE_IND_2010!$D$7:$D$732,"3295*"))/1000+(SUMIFS(EUROSTAT_VBE_IND_2010!O$7:O$732,EUROSTAT_VBE_IND_2010!$B$7:$B$732,$D215,EUROSTAT_VBE_IND_2010!$C$7:$C$732,"*"&amp;RIGHT($A215,3)&amp;"*",EUROSTAT_VBE_IND_2010!$D$7:$D$732,"2410*"))/1000+(SUMIFS(EUROSTAT_VBE_IND_2010!O$7:O$732,EUROSTAT_VBE_IND_2010!$B$7:$B$732,$D215,EUROSTAT_VBE_IND_2010!$C$7:$C$732,"*"&amp;RIGHT($A215,3)&amp;"*",EUROSTAT_VBE_IND_2010!$D$7:$D$732,"3105*"))/1000</f>
        <v>0</v>
      </c>
      <c r="S215" s="17">
        <f>(SUMIFS(EUROSTAT_VBE_IND_2010!P$7:P$732,EUROSTAT_VBE_IND_2010!$B$7:$B$732,$D215,EUROSTAT_VBE_IND_2010!$C$7:$C$732,"*"&amp;RIGHT($A215,3)&amp;"*",EUROSTAT_VBE_IND_2010!$D$7:$D$732,"3270A*"))/1000+(SUMIFS(EUROSTAT_VBE_IND_2010!P$7:P$732,EUROSTAT_VBE_IND_2010!$B$7:$B$732,$D215,EUROSTAT_VBE_IND_2010!$C$7:$C$732,"*"&amp;RIGHT($A215,3)&amp;"*",EUROSTAT_VBE_IND_2010!$D$7:$D$732,"3285*"))/1000+(SUMIFS(EUROSTAT_VBE_IND_2010!P$7:P$732,EUROSTAT_VBE_IND_2010!$B$7:$B$732,$D215,EUROSTAT_VBE_IND_2010!$C$7:$C$732,"*"&amp;RIGHT($A215,3)&amp;"*",EUROSTAT_VBE_IND_2010!$D$7:$D$732,"3295*"))/1000+(SUMIFS(EUROSTAT_VBE_IND_2010!P$7:P$732,EUROSTAT_VBE_IND_2010!$B$7:$B$732,$D215,EUROSTAT_VBE_IND_2010!$C$7:$C$732,"*"&amp;RIGHT($A215,3)&amp;"*",EUROSTAT_VBE_IND_2010!$D$7:$D$732,"2410*"))/1000+(SUMIFS(EUROSTAT_VBE_IND_2010!P$7:P$732,EUROSTAT_VBE_IND_2010!$B$7:$B$732,$D215,EUROSTAT_VBE_IND_2010!$C$7:$C$732,"*"&amp;RIGHT($A215,3)&amp;"*",EUROSTAT_VBE_IND_2010!$D$7:$D$732,"3105*"))/1000</f>
        <v>0</v>
      </c>
      <c r="T215" s="17">
        <f>(SUMIFS(EUROSTAT_VBE_IND_2010!Q$7:Q$732,EUROSTAT_VBE_IND_2010!$B$7:$B$732,$D215,EUROSTAT_VBE_IND_2010!$C$7:$C$732,"*"&amp;RIGHT($A215,3)&amp;"*",EUROSTAT_VBE_IND_2010!$D$7:$D$732,"3270A*"))/1000+(SUMIFS(EUROSTAT_VBE_IND_2010!Q$7:Q$732,EUROSTAT_VBE_IND_2010!$B$7:$B$732,$D215,EUROSTAT_VBE_IND_2010!$C$7:$C$732,"*"&amp;RIGHT($A215,3)&amp;"*",EUROSTAT_VBE_IND_2010!$D$7:$D$732,"3285*"))/1000+(SUMIFS(EUROSTAT_VBE_IND_2010!Q$7:Q$732,EUROSTAT_VBE_IND_2010!$B$7:$B$732,$D215,EUROSTAT_VBE_IND_2010!$C$7:$C$732,"*"&amp;RIGHT($A215,3)&amp;"*",EUROSTAT_VBE_IND_2010!$D$7:$D$732,"3295*"))/1000+(SUMIFS(EUROSTAT_VBE_IND_2010!Q$7:Q$732,EUROSTAT_VBE_IND_2010!$B$7:$B$732,$D215,EUROSTAT_VBE_IND_2010!$C$7:$C$732,"*"&amp;RIGHT($A215,3)&amp;"*",EUROSTAT_VBE_IND_2010!$D$7:$D$732,"2410*"))/1000+(SUMIFS(EUROSTAT_VBE_IND_2010!Q$7:Q$732,EUROSTAT_VBE_IND_2010!$B$7:$B$732,$D215,EUROSTAT_VBE_IND_2010!$C$7:$C$732,"*"&amp;RIGHT($A215,3)&amp;"*",EUROSTAT_VBE_IND_2010!$D$7:$D$732,"3105*"))/1000</f>
        <v>0</v>
      </c>
      <c r="U215" s="17">
        <f>(SUMIFS(EUROSTAT_VBE_IND_2010!R$7:R$732,EUROSTAT_VBE_IND_2010!$B$7:$B$732,$D215,EUROSTAT_VBE_IND_2010!$C$7:$C$732,"*"&amp;RIGHT($A215,3)&amp;"*",EUROSTAT_VBE_IND_2010!$D$7:$D$732,"3270A*"))/1000+(SUMIFS(EUROSTAT_VBE_IND_2010!R$7:R$732,EUROSTAT_VBE_IND_2010!$B$7:$B$732,$D215,EUROSTAT_VBE_IND_2010!$C$7:$C$732,"*"&amp;RIGHT($A215,3)&amp;"*",EUROSTAT_VBE_IND_2010!$D$7:$D$732,"3285*"))/1000+(SUMIFS(EUROSTAT_VBE_IND_2010!R$7:R$732,EUROSTAT_VBE_IND_2010!$B$7:$B$732,$D215,EUROSTAT_VBE_IND_2010!$C$7:$C$732,"*"&amp;RIGHT($A215,3)&amp;"*",EUROSTAT_VBE_IND_2010!$D$7:$D$732,"3295*"))/1000+(SUMIFS(EUROSTAT_VBE_IND_2010!R$7:R$732,EUROSTAT_VBE_IND_2010!$B$7:$B$732,$D215,EUROSTAT_VBE_IND_2010!$C$7:$C$732,"*"&amp;RIGHT($A215,3)&amp;"*",EUROSTAT_VBE_IND_2010!$D$7:$D$732,"2410*"))/1000+(SUMIFS(EUROSTAT_VBE_IND_2010!R$7:R$732,EUROSTAT_VBE_IND_2010!$B$7:$B$732,$D215,EUROSTAT_VBE_IND_2010!$C$7:$C$732,"*"&amp;RIGHT($A215,3)&amp;"*",EUROSTAT_VBE_IND_2010!$D$7:$D$732,"3105*"))/1000</f>
        <v>0</v>
      </c>
      <c r="V215" s="17">
        <f>(SUMIFS(EUROSTAT_VBE_IND_2010!S$7:S$732,EUROSTAT_VBE_IND_2010!$B$7:$B$732,$D215,EUROSTAT_VBE_IND_2010!$C$7:$C$732,"*"&amp;RIGHT($A215,3)&amp;"*",EUROSTAT_VBE_IND_2010!$D$7:$D$732,"3270A*"))/1000+(SUMIFS(EUROSTAT_VBE_IND_2010!S$7:S$732,EUROSTAT_VBE_IND_2010!$B$7:$B$732,$D215,EUROSTAT_VBE_IND_2010!$C$7:$C$732,"*"&amp;RIGHT($A215,3)&amp;"*",EUROSTAT_VBE_IND_2010!$D$7:$D$732,"3285*"))/1000+(SUMIFS(EUROSTAT_VBE_IND_2010!S$7:S$732,EUROSTAT_VBE_IND_2010!$B$7:$B$732,$D215,EUROSTAT_VBE_IND_2010!$C$7:$C$732,"*"&amp;RIGHT($A215,3)&amp;"*",EUROSTAT_VBE_IND_2010!$D$7:$D$732,"3295*"))/1000+(SUMIFS(EUROSTAT_VBE_IND_2010!S$7:S$732,EUROSTAT_VBE_IND_2010!$B$7:$B$732,$D215,EUROSTAT_VBE_IND_2010!$C$7:$C$732,"*"&amp;RIGHT($A215,3)&amp;"*",EUROSTAT_VBE_IND_2010!$D$7:$D$732,"2410*"))/1000+(SUMIFS(EUROSTAT_VBE_IND_2010!S$7:S$732,EUROSTAT_VBE_IND_2010!$B$7:$B$732,$D215,EUROSTAT_VBE_IND_2010!$C$7:$C$732,"*"&amp;RIGHT($A215,3)&amp;"*",EUROSTAT_VBE_IND_2010!$D$7:$D$732,"3105*"))/1000</f>
        <v>0</v>
      </c>
      <c r="W215" s="17">
        <f>(SUMIFS(EUROSTAT_VBE_IND_2010!T$7:T$732,EUROSTAT_VBE_IND_2010!$B$7:$B$732,$D215,EUROSTAT_VBE_IND_2010!$C$7:$C$732,"*"&amp;RIGHT($A215,3)&amp;"*",EUROSTAT_VBE_IND_2010!$D$7:$D$732,"3270A*"))/1000+(SUMIFS(EUROSTAT_VBE_IND_2010!T$7:T$732,EUROSTAT_VBE_IND_2010!$B$7:$B$732,$D215,EUROSTAT_VBE_IND_2010!$C$7:$C$732,"*"&amp;RIGHT($A215,3)&amp;"*",EUROSTAT_VBE_IND_2010!$D$7:$D$732,"3285*"))/1000+(SUMIFS(EUROSTAT_VBE_IND_2010!T$7:T$732,EUROSTAT_VBE_IND_2010!$B$7:$B$732,$D215,EUROSTAT_VBE_IND_2010!$C$7:$C$732,"*"&amp;RIGHT($A215,3)&amp;"*",EUROSTAT_VBE_IND_2010!$D$7:$D$732,"3295*"))/1000+(SUMIFS(EUROSTAT_VBE_IND_2010!T$7:T$732,EUROSTAT_VBE_IND_2010!$B$7:$B$732,$D215,EUROSTAT_VBE_IND_2010!$C$7:$C$732,"*"&amp;RIGHT($A215,3)&amp;"*",EUROSTAT_VBE_IND_2010!$D$7:$D$732,"2410*"))/1000+(SUMIFS(EUROSTAT_VBE_IND_2010!T$7:T$732,EUROSTAT_VBE_IND_2010!$B$7:$B$732,$D215,EUROSTAT_VBE_IND_2010!$C$7:$C$732,"*"&amp;RIGHT($A215,3)&amp;"*",EUROSTAT_VBE_IND_2010!$D$7:$D$732,"3105*"))/1000</f>
        <v>0</v>
      </c>
      <c r="X215" s="17">
        <f>(SUMIFS(EUROSTAT_VBE_IND_2010!U$7:U$732,EUROSTAT_VBE_IND_2010!$B$7:$B$732,$D215,EUROSTAT_VBE_IND_2010!$C$7:$C$732,"*"&amp;RIGHT($A215,3)&amp;"*",EUROSTAT_VBE_IND_2010!$D$7:$D$732,"3270A*"))/1000+(SUMIFS(EUROSTAT_VBE_IND_2010!U$7:U$732,EUROSTAT_VBE_IND_2010!$B$7:$B$732,$D215,EUROSTAT_VBE_IND_2010!$C$7:$C$732,"*"&amp;RIGHT($A215,3)&amp;"*",EUROSTAT_VBE_IND_2010!$D$7:$D$732,"3285*"))/1000+(SUMIFS(EUROSTAT_VBE_IND_2010!U$7:U$732,EUROSTAT_VBE_IND_2010!$B$7:$B$732,$D215,EUROSTAT_VBE_IND_2010!$C$7:$C$732,"*"&amp;RIGHT($A215,3)&amp;"*",EUROSTAT_VBE_IND_2010!$D$7:$D$732,"3295*"))/1000+(SUMIFS(EUROSTAT_VBE_IND_2010!U$7:U$732,EUROSTAT_VBE_IND_2010!$B$7:$B$732,$D215,EUROSTAT_VBE_IND_2010!$C$7:$C$732,"*"&amp;RIGHT($A215,3)&amp;"*",EUROSTAT_VBE_IND_2010!$D$7:$D$732,"2410*"))/1000+(SUMIFS(EUROSTAT_VBE_IND_2010!U$7:U$732,EUROSTAT_VBE_IND_2010!$B$7:$B$732,$D215,EUROSTAT_VBE_IND_2010!$C$7:$C$732,"*"&amp;RIGHT($A215,3)&amp;"*",EUROSTAT_VBE_IND_2010!$D$7:$D$732,"3105*"))/1000</f>
        <v>0</v>
      </c>
      <c r="Y215" s="17">
        <f>(SUMIFS(EUROSTAT_VBE_IND_2010!V$7:V$732,EUROSTAT_VBE_IND_2010!$B$7:$B$732,$D215,EUROSTAT_VBE_IND_2010!$C$7:$C$732,"*"&amp;RIGHT($A215,3)&amp;"*",EUROSTAT_VBE_IND_2010!$D$7:$D$732,"3270A*"))/1000+(SUMIFS(EUROSTAT_VBE_IND_2010!V$7:V$732,EUROSTAT_VBE_IND_2010!$B$7:$B$732,$D215,EUROSTAT_VBE_IND_2010!$C$7:$C$732,"*"&amp;RIGHT($A215,3)&amp;"*",EUROSTAT_VBE_IND_2010!$D$7:$D$732,"3285*"))/1000+(SUMIFS(EUROSTAT_VBE_IND_2010!V$7:V$732,EUROSTAT_VBE_IND_2010!$B$7:$B$732,$D215,EUROSTAT_VBE_IND_2010!$C$7:$C$732,"*"&amp;RIGHT($A215,3)&amp;"*",EUROSTAT_VBE_IND_2010!$D$7:$D$732,"3295*"))/1000+(SUMIFS(EUROSTAT_VBE_IND_2010!V$7:V$732,EUROSTAT_VBE_IND_2010!$B$7:$B$732,$D215,EUROSTAT_VBE_IND_2010!$C$7:$C$732,"*"&amp;RIGHT($A215,3)&amp;"*",EUROSTAT_VBE_IND_2010!$D$7:$D$732,"2410*"))/1000+(SUMIFS(EUROSTAT_VBE_IND_2010!V$7:V$732,EUROSTAT_VBE_IND_2010!$B$7:$B$732,$D215,EUROSTAT_VBE_IND_2010!$C$7:$C$732,"*"&amp;RIGHT($A215,3)&amp;"*",EUROSTAT_VBE_IND_2010!$D$7:$D$732,"3105*"))/1000</f>
        <v>0</v>
      </c>
      <c r="Z215" s="17">
        <f>(SUMIFS(EUROSTAT_VBE_IND_2010!W$7:W$732,EUROSTAT_VBE_IND_2010!$B$7:$B$732,$D215,EUROSTAT_VBE_IND_2010!$C$7:$C$732,"*"&amp;RIGHT($A215,3)&amp;"*",EUROSTAT_VBE_IND_2010!$D$7:$D$732,"3270A*"))/1000+(SUMIFS(EUROSTAT_VBE_IND_2010!W$7:W$732,EUROSTAT_VBE_IND_2010!$B$7:$B$732,$D215,EUROSTAT_VBE_IND_2010!$C$7:$C$732,"*"&amp;RIGHT($A215,3)&amp;"*",EUROSTAT_VBE_IND_2010!$D$7:$D$732,"3285*"))/1000+(SUMIFS(EUROSTAT_VBE_IND_2010!W$7:W$732,EUROSTAT_VBE_IND_2010!$B$7:$B$732,$D215,EUROSTAT_VBE_IND_2010!$C$7:$C$732,"*"&amp;RIGHT($A215,3)&amp;"*",EUROSTAT_VBE_IND_2010!$D$7:$D$732,"3295*"))/1000+(SUMIFS(EUROSTAT_VBE_IND_2010!W$7:W$732,EUROSTAT_VBE_IND_2010!$B$7:$B$732,$D215,EUROSTAT_VBE_IND_2010!$C$7:$C$732,"*"&amp;RIGHT($A215,3)&amp;"*",EUROSTAT_VBE_IND_2010!$D$7:$D$732,"2410*"))/1000+(SUMIFS(EUROSTAT_VBE_IND_2010!W$7:W$732,EUROSTAT_VBE_IND_2010!$B$7:$B$732,$D215,EUROSTAT_VBE_IND_2010!$C$7:$C$732,"*"&amp;RIGHT($A215,3)&amp;"*",EUROSTAT_VBE_IND_2010!$D$7:$D$732,"3105*"))/1000</f>
        <v>0</v>
      </c>
      <c r="AA215" s="17">
        <f>(SUMIFS(EUROSTAT_VBE_IND_2010!X$7:X$732,EUROSTAT_VBE_IND_2010!$B$7:$B$732,$D215,EUROSTAT_VBE_IND_2010!$C$7:$C$732,"*"&amp;RIGHT($A215,3)&amp;"*",EUROSTAT_VBE_IND_2010!$D$7:$D$732,"3270A*"))/1000+(SUMIFS(EUROSTAT_VBE_IND_2010!X$7:X$732,EUROSTAT_VBE_IND_2010!$B$7:$B$732,$D215,EUROSTAT_VBE_IND_2010!$C$7:$C$732,"*"&amp;RIGHT($A215,3)&amp;"*",EUROSTAT_VBE_IND_2010!$D$7:$D$732,"3285*"))/1000+(SUMIFS(EUROSTAT_VBE_IND_2010!X$7:X$732,EUROSTAT_VBE_IND_2010!$B$7:$B$732,$D215,EUROSTAT_VBE_IND_2010!$C$7:$C$732,"*"&amp;RIGHT($A215,3)&amp;"*",EUROSTAT_VBE_IND_2010!$D$7:$D$732,"3295*"))/1000+(SUMIFS(EUROSTAT_VBE_IND_2010!X$7:X$732,EUROSTAT_VBE_IND_2010!$B$7:$B$732,$D215,EUROSTAT_VBE_IND_2010!$C$7:$C$732,"*"&amp;RIGHT($A215,3)&amp;"*",EUROSTAT_VBE_IND_2010!$D$7:$D$732,"2410*"))/1000+(SUMIFS(EUROSTAT_VBE_IND_2010!X$7:X$732,EUROSTAT_VBE_IND_2010!$B$7:$B$732,$D215,EUROSTAT_VBE_IND_2010!$C$7:$C$732,"*"&amp;RIGHT($A215,3)&amp;"*",EUROSTAT_VBE_IND_2010!$D$7:$D$732,"3105*"))/1000</f>
        <v>0</v>
      </c>
      <c r="AB215" s="17">
        <f>(SUMIFS(EUROSTAT_VBE_IND_2010!AA$7:AA$732,EUROSTAT_VBE_IND_2010!$B$7:$B$732,$D215,EUROSTAT_VBE_IND_2010!$C$7:$C$732,"*"&amp;RIGHT($A215,3)&amp;"*",EUROSTAT_VBE_IND_2010!$D$7:$D$732,"3270A*"))/1000+(SUMIFS(EUROSTAT_VBE_IND_2010!AA$7:AA$732,EUROSTAT_VBE_IND_2010!$B$7:$B$732,$D215,EUROSTAT_VBE_IND_2010!$C$7:$C$732,"*"&amp;RIGHT($A215,3)&amp;"*",EUROSTAT_VBE_IND_2010!$D$7:$D$732,"3285*"))/1000+(SUMIFS(EUROSTAT_VBE_IND_2010!AA$7:AA$732,EUROSTAT_VBE_IND_2010!$B$7:$B$732,$D215,EUROSTAT_VBE_IND_2010!$C$7:$C$732,"*"&amp;RIGHT($A215,3)&amp;"*",EUROSTAT_VBE_IND_2010!$D$7:$D$732,"3295*"))/1000+(SUMIFS(EUROSTAT_VBE_IND_2010!AA$7:AA$732,EUROSTAT_VBE_IND_2010!$B$7:$B$732,$D215,EUROSTAT_VBE_IND_2010!$C$7:$C$732,"*"&amp;RIGHT($A215,3)&amp;"*",EUROSTAT_VBE_IND_2010!$D$7:$D$732,"2410*"))/1000+(SUMIFS(EUROSTAT_VBE_IND_2010!AA$7:AA$732,EUROSTAT_VBE_IND_2010!$B$7:$B$732,$D215,EUROSTAT_VBE_IND_2010!$C$7:$C$732,"*"&amp;RIGHT($A215,3)&amp;"*",EUROSTAT_VBE_IND_2010!$D$7:$D$732,"3105*"))/1000</f>
        <v>0</v>
      </c>
      <c r="AC215" s="17">
        <f>(SUMIFS(EUROSTAT_VBE_IND_2010!AB$7:AB$732,EUROSTAT_VBE_IND_2010!$B$7:$B$732,$D215,EUROSTAT_VBE_IND_2010!$C$7:$C$732,"*"&amp;RIGHT($A215,3)&amp;"*",EUROSTAT_VBE_IND_2010!$D$7:$D$732,"3270A*"))/1000+(SUMIFS(EUROSTAT_VBE_IND_2010!AB$7:AB$732,EUROSTAT_VBE_IND_2010!$B$7:$B$732,$D215,EUROSTAT_VBE_IND_2010!$C$7:$C$732,"*"&amp;RIGHT($A215,3)&amp;"*",EUROSTAT_VBE_IND_2010!$D$7:$D$732,"3285*"))/1000+(SUMIFS(EUROSTAT_VBE_IND_2010!AB$7:AB$732,EUROSTAT_VBE_IND_2010!$B$7:$B$732,$D215,EUROSTAT_VBE_IND_2010!$C$7:$C$732,"*"&amp;RIGHT($A215,3)&amp;"*",EUROSTAT_VBE_IND_2010!$D$7:$D$732,"3295*"))/1000+(SUMIFS(EUROSTAT_VBE_IND_2010!AB$7:AB$732,EUROSTAT_VBE_IND_2010!$B$7:$B$732,$D215,EUROSTAT_VBE_IND_2010!$C$7:$C$732,"*"&amp;RIGHT($A215,3)&amp;"*",EUROSTAT_VBE_IND_2010!$D$7:$D$732,"2410*"))/1000+(SUMIFS(EUROSTAT_VBE_IND_2010!AB$7:AB$732,EUROSTAT_VBE_IND_2010!$B$7:$B$732,$D215,EUROSTAT_VBE_IND_2010!$C$7:$C$732,"*"&amp;RIGHT($A215,3)&amp;"*",EUROSTAT_VBE_IND_2010!$D$7:$D$732,"3105*"))/1000</f>
        <v>0</v>
      </c>
      <c r="AD215" s="17">
        <f>(SUMIFS(EUROSTAT_VBE_IND_2010!AC$7:AC$732,EUROSTAT_VBE_IND_2010!$B$7:$B$732,$D215,EUROSTAT_VBE_IND_2010!$C$7:$C$732,"*"&amp;RIGHT($A215,3)&amp;"*",EUROSTAT_VBE_IND_2010!$D$7:$D$732,"3270A*"))/1000+(SUMIFS(EUROSTAT_VBE_IND_2010!AC$7:AC$732,EUROSTAT_VBE_IND_2010!$B$7:$B$732,$D215,EUROSTAT_VBE_IND_2010!$C$7:$C$732,"*"&amp;RIGHT($A215,3)&amp;"*",EUROSTAT_VBE_IND_2010!$D$7:$D$732,"3285*"))/1000+(SUMIFS(EUROSTAT_VBE_IND_2010!AC$7:AC$732,EUROSTAT_VBE_IND_2010!$B$7:$B$732,$D215,EUROSTAT_VBE_IND_2010!$C$7:$C$732,"*"&amp;RIGHT($A215,3)&amp;"*",EUROSTAT_VBE_IND_2010!$D$7:$D$732,"3295*"))/1000+(SUMIFS(EUROSTAT_VBE_IND_2010!AC$7:AC$732,EUROSTAT_VBE_IND_2010!$B$7:$B$732,$D215,EUROSTAT_VBE_IND_2010!$C$7:$C$732,"*"&amp;RIGHT($A215,3)&amp;"*",EUROSTAT_VBE_IND_2010!$D$7:$D$732,"2410*"))/1000+(SUMIFS(EUROSTAT_VBE_IND_2010!AC$7:AC$732,EUROSTAT_VBE_IND_2010!$B$7:$B$732,$D215,EUROSTAT_VBE_IND_2010!$C$7:$C$732,"*"&amp;RIGHT($A215,3)&amp;"*",EUROSTAT_VBE_IND_2010!$D$7:$D$732,"3105*"))/1000</f>
        <v>0</v>
      </c>
      <c r="AE215" s="17">
        <f>(SUMIFS(EUROSTAT_VBE_IND_2010!AD$7:AD$732,EUROSTAT_VBE_IND_2010!$B$7:$B$732,$D215,EUROSTAT_VBE_IND_2010!$C$7:$C$732,"*"&amp;RIGHT($A215,3)&amp;"*",EUROSTAT_VBE_IND_2010!$D$7:$D$732,"3270A*"))/1000+(SUMIFS(EUROSTAT_VBE_IND_2010!AD$7:AD$732,EUROSTAT_VBE_IND_2010!$B$7:$B$732,$D215,EUROSTAT_VBE_IND_2010!$C$7:$C$732,"*"&amp;RIGHT($A215,3)&amp;"*",EUROSTAT_VBE_IND_2010!$D$7:$D$732,"3285*"))/1000+(SUMIFS(EUROSTAT_VBE_IND_2010!AD$7:AD$732,EUROSTAT_VBE_IND_2010!$B$7:$B$732,$D215,EUROSTAT_VBE_IND_2010!$C$7:$C$732,"*"&amp;RIGHT($A215,3)&amp;"*",EUROSTAT_VBE_IND_2010!$D$7:$D$732,"3295*"))/1000+(SUMIFS(EUROSTAT_VBE_IND_2010!AD$7:AD$732,EUROSTAT_VBE_IND_2010!$B$7:$B$732,$D215,EUROSTAT_VBE_IND_2010!$C$7:$C$732,"*"&amp;RIGHT($A215,3)&amp;"*",EUROSTAT_VBE_IND_2010!$D$7:$D$732,"2410*"))/1000+(SUMIFS(EUROSTAT_VBE_IND_2010!AD$7:AD$732,EUROSTAT_VBE_IND_2010!$B$7:$B$732,$D215,EUROSTAT_VBE_IND_2010!$C$7:$C$732,"*"&amp;RIGHT($A215,3)&amp;"*",EUROSTAT_VBE_IND_2010!$D$7:$D$732,"3105*"))/1000</f>
        <v>0</v>
      </c>
      <c r="AF215" s="17">
        <f>(SUMIFS(EUROSTAT_VBE_IND_2010!AE$7:AE$732,EUROSTAT_VBE_IND_2010!$B$7:$B$732,$D215,EUROSTAT_VBE_IND_2010!$C$7:$C$732,"*"&amp;RIGHT($A215,3)&amp;"*",EUROSTAT_VBE_IND_2010!$D$7:$D$732,"3270A*"))/1000+(SUMIFS(EUROSTAT_VBE_IND_2010!AE$7:AE$732,EUROSTAT_VBE_IND_2010!$B$7:$B$732,$D215,EUROSTAT_VBE_IND_2010!$C$7:$C$732,"*"&amp;RIGHT($A215,3)&amp;"*",EUROSTAT_VBE_IND_2010!$D$7:$D$732,"3285*"))/1000+(SUMIFS(EUROSTAT_VBE_IND_2010!AE$7:AE$732,EUROSTAT_VBE_IND_2010!$B$7:$B$732,$D215,EUROSTAT_VBE_IND_2010!$C$7:$C$732,"*"&amp;RIGHT($A215,3)&amp;"*",EUROSTAT_VBE_IND_2010!$D$7:$D$732,"3295*"))/1000+(SUMIFS(EUROSTAT_VBE_IND_2010!AE$7:AE$732,EUROSTAT_VBE_IND_2010!$B$7:$B$732,$D215,EUROSTAT_VBE_IND_2010!$C$7:$C$732,"*"&amp;RIGHT($A215,3)&amp;"*",EUROSTAT_VBE_IND_2010!$D$7:$D$732,"2410*"))/1000+(SUMIFS(EUROSTAT_VBE_IND_2010!AE$7:AE$732,EUROSTAT_VBE_IND_2010!$B$7:$B$732,$D215,EUROSTAT_VBE_IND_2010!$C$7:$C$732,"*"&amp;RIGHT($A215,3)&amp;"*",EUROSTAT_VBE_IND_2010!$D$7:$D$732,"3105*"))/1000</f>
        <v>0</v>
      </c>
      <c r="AG215" s="17">
        <f>(SUMIFS(EUROSTAT_VBE_IND_2010!AF$7:AF$732,EUROSTAT_VBE_IND_2010!$B$7:$B$732,$D215,EUROSTAT_VBE_IND_2010!$C$7:$C$732,"*"&amp;RIGHT($A215,3)&amp;"*",EUROSTAT_VBE_IND_2010!$D$7:$D$732,"3270A*"))/1000+(SUMIFS(EUROSTAT_VBE_IND_2010!AF$7:AF$732,EUROSTAT_VBE_IND_2010!$B$7:$B$732,$D215,EUROSTAT_VBE_IND_2010!$C$7:$C$732,"*"&amp;RIGHT($A215,3)&amp;"*",EUROSTAT_VBE_IND_2010!$D$7:$D$732,"3285*"))/1000+(SUMIFS(EUROSTAT_VBE_IND_2010!AF$7:AF$732,EUROSTAT_VBE_IND_2010!$B$7:$B$732,$D215,EUROSTAT_VBE_IND_2010!$C$7:$C$732,"*"&amp;RIGHT($A215,3)&amp;"*",EUROSTAT_VBE_IND_2010!$D$7:$D$732,"3295*"))/1000+(SUMIFS(EUROSTAT_VBE_IND_2010!AF$7:AF$732,EUROSTAT_VBE_IND_2010!$B$7:$B$732,$D215,EUROSTAT_VBE_IND_2010!$C$7:$C$732,"*"&amp;RIGHT($A215,3)&amp;"*",EUROSTAT_VBE_IND_2010!$D$7:$D$732,"2410*"))/1000+(SUMIFS(EUROSTAT_VBE_IND_2010!AF$7:AF$732,EUROSTAT_VBE_IND_2010!$B$7:$B$732,$D215,EUROSTAT_VBE_IND_2010!$C$7:$C$732,"*"&amp;RIGHT($A215,3)&amp;"*",EUROSTAT_VBE_IND_2010!$D$7:$D$732,"3105*"))/1000</f>
        <v>0</v>
      </c>
      <c r="AH215" s="17">
        <f>(SUMIFS(EUROSTAT_VBE_IND_2010!AH$7:AH$732,EUROSTAT_VBE_IND_2010!$B$7:$B$732,$D215,EUROSTAT_VBE_IND_2010!$C$7:$C$732,"*"&amp;RIGHT($A215,3)&amp;"*",EUROSTAT_VBE_IND_2010!$D$7:$D$732,"3270A*"))/1000+(SUMIFS(EUROSTAT_VBE_IND_2010!AH$7:AH$732,EUROSTAT_VBE_IND_2010!$B$7:$B$732,$D215,EUROSTAT_VBE_IND_2010!$C$7:$C$732,"*"&amp;RIGHT($A215,3)&amp;"*",EUROSTAT_VBE_IND_2010!$D$7:$D$732,"3285*"))/1000+(SUMIFS(EUROSTAT_VBE_IND_2010!AH$7:AH$732,EUROSTAT_VBE_IND_2010!$B$7:$B$732,$D215,EUROSTAT_VBE_IND_2010!$C$7:$C$732,"*"&amp;RIGHT($A215,3)&amp;"*",EUROSTAT_VBE_IND_2010!$D$7:$D$732,"3295*"))/1000+(SUMIFS(EUROSTAT_VBE_IND_2010!AH$7:AH$732,EUROSTAT_VBE_IND_2010!$B$7:$B$732,$D215,EUROSTAT_VBE_IND_2010!$C$7:$C$732,"*"&amp;RIGHT($A215,3)&amp;"*",EUROSTAT_VBE_IND_2010!$D$7:$D$732,"2410*"))/1000+(SUMIFS(EUROSTAT_VBE_IND_2010!AH$7:AH$732,EUROSTAT_VBE_IND_2010!$B$7:$B$732,$D215,EUROSTAT_VBE_IND_2010!$C$7:$C$732,"*"&amp;RIGHT($A215,3)&amp;"*",EUROSTAT_VBE_IND_2010!$D$7:$D$732,"3105*"))/1000</f>
        <v>0</v>
      </c>
      <c r="AI215" s="17">
        <f>(SUMIFS(EUROSTAT_VBE_IND_2010!AI$7:AI$732,EUROSTAT_VBE_IND_2010!$B$7:$B$732,$D215,EUROSTAT_VBE_IND_2010!$C$7:$C$732,"*"&amp;RIGHT($A215,3)&amp;"*",EUROSTAT_VBE_IND_2010!$D$7:$D$732,"3270A*"))/1000+(SUMIFS(EUROSTAT_VBE_IND_2010!AI$7:AI$732,EUROSTAT_VBE_IND_2010!$B$7:$B$732,$D215,EUROSTAT_VBE_IND_2010!$C$7:$C$732,"*"&amp;RIGHT($A215,3)&amp;"*",EUROSTAT_VBE_IND_2010!$D$7:$D$732,"3285*"))/1000+(SUMIFS(EUROSTAT_VBE_IND_2010!AI$7:AI$732,EUROSTAT_VBE_IND_2010!$B$7:$B$732,$D215,EUROSTAT_VBE_IND_2010!$C$7:$C$732,"*"&amp;RIGHT($A215,3)&amp;"*",EUROSTAT_VBE_IND_2010!$D$7:$D$732,"3295*"))/1000+(SUMIFS(EUROSTAT_VBE_IND_2010!AI$7:AI$732,EUROSTAT_VBE_IND_2010!$B$7:$B$732,$D215,EUROSTAT_VBE_IND_2010!$C$7:$C$732,"*"&amp;RIGHT($A215,3)&amp;"*",EUROSTAT_VBE_IND_2010!$D$7:$D$732,"2410*"))/1000+(SUMIFS(EUROSTAT_VBE_IND_2010!AI$7:AI$732,EUROSTAT_VBE_IND_2010!$B$7:$B$732,$D215,EUROSTAT_VBE_IND_2010!$C$7:$C$732,"*"&amp;RIGHT($A215,3)&amp;"*",EUROSTAT_VBE_IND_2010!$D$7:$D$732,"3105*"))/1000</f>
        <v>0</v>
      </c>
      <c r="AJ215" s="17">
        <f>(SUMIFS(EUROSTAT_VBE_IND_2010!AJ$7:AJ$732,EUROSTAT_VBE_IND_2010!$B$7:$B$732,$D215,EUROSTAT_VBE_IND_2010!$C$7:$C$732,"*"&amp;RIGHT($A215,3)&amp;"*",EUROSTAT_VBE_IND_2010!$D$7:$D$732,"3270A*"))/1000+(SUMIFS(EUROSTAT_VBE_IND_2010!AJ$7:AJ$732,EUROSTAT_VBE_IND_2010!$B$7:$B$732,$D215,EUROSTAT_VBE_IND_2010!$C$7:$C$732,"*"&amp;RIGHT($A215,3)&amp;"*",EUROSTAT_VBE_IND_2010!$D$7:$D$732,"3285*"))/1000+(SUMIFS(EUROSTAT_VBE_IND_2010!AJ$7:AJ$732,EUROSTAT_VBE_IND_2010!$B$7:$B$732,$D215,EUROSTAT_VBE_IND_2010!$C$7:$C$732,"*"&amp;RIGHT($A215,3)&amp;"*",EUROSTAT_VBE_IND_2010!$D$7:$D$732,"3295*"))/1000+(SUMIFS(EUROSTAT_VBE_IND_2010!AJ$7:AJ$732,EUROSTAT_VBE_IND_2010!$B$7:$B$732,$D215,EUROSTAT_VBE_IND_2010!$C$7:$C$732,"*"&amp;RIGHT($A215,3)&amp;"*",EUROSTAT_VBE_IND_2010!$D$7:$D$732,"2410*"))/1000+(SUMIFS(EUROSTAT_VBE_IND_2010!AJ$7:AJ$732,EUROSTAT_VBE_IND_2010!$B$7:$B$732,$D215,EUROSTAT_VBE_IND_2010!$C$7:$C$732,"*"&amp;RIGHT($A215,3)&amp;"*",EUROSTAT_VBE_IND_2010!$D$7:$D$732,"3105*"))/1000</f>
        <v>0</v>
      </c>
      <c r="AK215" s="17">
        <f>(SUMIFS(EUROSTAT_VBE_IND_2010!AK$7:AK$732,EUROSTAT_VBE_IND_2010!$B$7:$B$732,$D215,EUROSTAT_VBE_IND_2010!$C$7:$C$732,"*"&amp;RIGHT($A215,3)&amp;"*",EUROSTAT_VBE_IND_2010!$D$7:$D$732,"3270A*"))/1000+(SUMIFS(EUROSTAT_VBE_IND_2010!AK$7:AK$732,EUROSTAT_VBE_IND_2010!$B$7:$B$732,$D215,EUROSTAT_VBE_IND_2010!$C$7:$C$732,"*"&amp;RIGHT($A215,3)&amp;"*",EUROSTAT_VBE_IND_2010!$D$7:$D$732,"3285*"))/1000+(SUMIFS(EUROSTAT_VBE_IND_2010!AK$7:AK$732,EUROSTAT_VBE_IND_2010!$B$7:$B$732,$D215,EUROSTAT_VBE_IND_2010!$C$7:$C$732,"*"&amp;RIGHT($A215,3)&amp;"*",EUROSTAT_VBE_IND_2010!$D$7:$D$732,"3295*"))/1000+(SUMIFS(EUROSTAT_VBE_IND_2010!AK$7:AK$732,EUROSTAT_VBE_IND_2010!$B$7:$B$732,$D215,EUROSTAT_VBE_IND_2010!$C$7:$C$732,"*"&amp;RIGHT($A215,3)&amp;"*",EUROSTAT_VBE_IND_2010!$D$7:$D$732,"2410*"))/1000+(SUMIFS(EUROSTAT_VBE_IND_2010!AK$7:AK$732,EUROSTAT_VBE_IND_2010!$B$7:$B$732,$D215,EUROSTAT_VBE_IND_2010!$C$7:$C$732,"*"&amp;RIGHT($A215,3)&amp;"*",EUROSTAT_VBE_IND_2010!$D$7:$D$732,"3105*"))/1000</f>
        <v>0</v>
      </c>
      <c r="AL215" s="198">
        <f>SUMIFS('IEA Bal_AL-IND'!$D$30:$D$329,'IEA Bal_AL-IND'!$A$30:$A$329,"*"&amp;RIGHT($B215,8),'IEA Bal_AL-IND'!$C$30:$C$329,'Aggregated Balance-IND_2010'!$E215)</f>
        <v>0</v>
      </c>
      <c r="AM215" s="198">
        <f>SUMIFS('IEA Bal_BA-IND'!$D$30:$D$329,'IEA Bal_BA-IND'!$A$30:$A$329,"*"&amp;RIGHT($B215,8),'IEA Bal_BA-IND'!$C$30:$C$329,'Aggregated Balance-IND_2010'!$E215)</f>
        <v>0</v>
      </c>
      <c r="AN215" s="198">
        <f>SUMIFS('IEA Bal_KS-IND'!$D$30:$D$329,'IEA Bal_KS-IND'!$A$30:$A$329,"*"&amp;RIGHT($B215,8),'IEA Bal_KS-IND'!$C$30:$C$329,'Aggregated Balance-IND_2010'!$E215)</f>
        <v>0</v>
      </c>
      <c r="AO215" s="17">
        <f>(SUMIFS(EUROSTAT_VBE_IND_2010!Y$7:Y$732,EUROSTAT_VBE_IND_2010!$B$7:$B$732,$D215,EUROSTAT_VBE_IND_2010!$C$7:$C$732,"*"&amp;RIGHT($A215,3)&amp;"*",EUROSTAT_VBE_IND_2010!$D$7:$D$732,"3270A*"))/1000+(SUMIFS(EUROSTAT_VBE_IND_2010!Y$7:Y$732,EUROSTAT_VBE_IND_2010!$B$7:$B$732,$D215,EUROSTAT_VBE_IND_2010!$C$7:$C$732,"*"&amp;RIGHT($A215,3)&amp;"*",EUROSTAT_VBE_IND_2010!$D$7:$D$732,"3285*"))/1000+(SUMIFS(EUROSTAT_VBE_IND_2010!Y$7:Y$732,EUROSTAT_VBE_IND_2010!$B$7:$B$732,$D215,EUROSTAT_VBE_IND_2010!$C$7:$C$732,"*"&amp;RIGHT($A215,3)&amp;"*",EUROSTAT_VBE_IND_2010!$D$7:$D$732,"3295*"))/1000+(SUMIFS(EUROSTAT_VBE_IND_2010!Y$7:Y$732,EUROSTAT_VBE_IND_2010!$B$7:$B$732,$D215,EUROSTAT_VBE_IND_2010!$C$7:$C$732,"*"&amp;RIGHT($A215,3)&amp;"*",EUROSTAT_VBE_IND_2010!$D$7:$D$732,"2410*"))/1000+(SUMIFS(EUROSTAT_VBE_IND_2010!Y$7:Y$732,EUROSTAT_VBE_IND_2010!$B$7:$B$732,$D215,EUROSTAT_VBE_IND_2010!$C$7:$C$732,"*"&amp;RIGHT($A215,3)&amp;"*",EUROSTAT_VBE_IND_2010!$D$7:$D$732,"3105*"))/1000</f>
        <v>0</v>
      </c>
      <c r="AP215" s="17">
        <f>(SUMIFS(EUROSTAT_VBE_IND_2010!Z$7:Z$732,EUROSTAT_VBE_IND_2010!$B$7:$B$732,$D215,EUROSTAT_VBE_IND_2010!$C$7:$C$732,"*"&amp;RIGHT($A215,3)&amp;"*",EUROSTAT_VBE_IND_2010!$D$7:$D$732,"3270A*"))/1000+(SUMIFS(EUROSTAT_VBE_IND_2010!Z$7:Z$732,EUROSTAT_VBE_IND_2010!$B$7:$B$732,$D215,EUROSTAT_VBE_IND_2010!$C$7:$C$732,"*"&amp;RIGHT($A215,3)&amp;"*",EUROSTAT_VBE_IND_2010!$D$7:$D$732,"3285*"))/1000+(SUMIFS(EUROSTAT_VBE_IND_2010!Z$7:Z$732,EUROSTAT_VBE_IND_2010!$B$7:$B$732,$D215,EUROSTAT_VBE_IND_2010!$C$7:$C$732,"*"&amp;RIGHT($A215,3)&amp;"*",EUROSTAT_VBE_IND_2010!$D$7:$D$732,"3295*"))/1000+(SUMIFS(EUROSTAT_VBE_IND_2010!Z$7:Z$732,EUROSTAT_VBE_IND_2010!$B$7:$B$732,$D215,EUROSTAT_VBE_IND_2010!$C$7:$C$732,"*"&amp;RIGHT($A215,3)&amp;"*",EUROSTAT_VBE_IND_2010!$D$7:$D$732,"2410*"))/1000+(SUMIFS(EUROSTAT_VBE_IND_2010!Z$7:Z$732,EUROSTAT_VBE_IND_2010!$B$7:$B$732,$D215,EUROSTAT_VBE_IND_2010!$C$7:$C$732,"*"&amp;RIGHT($A215,3)&amp;"*",EUROSTAT_VBE_IND_2010!$D$7:$D$732,"3105*"))/1000</f>
        <v>0</v>
      </c>
      <c r="AQ215" s="17">
        <f>(SUMIFS(EUROSTAT_VBE_IND_2010!AG$7:AG$732,EUROSTAT_VBE_IND_2010!$B$7:$B$732,$D215,EUROSTAT_VBE_IND_2010!$C$7:$C$732,"*"&amp;RIGHT($A215,3)&amp;"*",EUROSTAT_VBE_IND_2010!$D$7:$D$732,"3270A*"))/1000+(SUMIFS(EUROSTAT_VBE_IND_2010!AG$7:AG$732,EUROSTAT_VBE_IND_2010!$B$7:$B$732,$D215,EUROSTAT_VBE_IND_2010!$C$7:$C$732,"*"&amp;RIGHT($A215,3)&amp;"*",EUROSTAT_VBE_IND_2010!$D$7:$D$732,"3285*"))/1000+(SUMIFS(EUROSTAT_VBE_IND_2010!AG$7:AG$732,EUROSTAT_VBE_IND_2010!$B$7:$B$732,$D215,EUROSTAT_VBE_IND_2010!$C$7:$C$732,"*"&amp;RIGHT($A215,3)&amp;"*",EUROSTAT_VBE_IND_2010!$D$7:$D$732,"3295*"))/1000+(SUMIFS(EUROSTAT_VBE_IND_2010!AG$7:AG$732,EUROSTAT_VBE_IND_2010!$B$7:$B$732,$D215,EUROSTAT_VBE_IND_2010!$C$7:$C$732,"*"&amp;RIGHT($A215,3)&amp;"*",EUROSTAT_VBE_IND_2010!$D$7:$D$732,"2410*"))/1000+(SUMIFS(EUROSTAT_VBE_IND_2010!AG$7:AG$732,EUROSTAT_VBE_IND_2010!$B$7:$B$732,$D215,EUROSTAT_VBE_IND_2010!$C$7:$C$732,"*"&amp;RIGHT($A215,3)&amp;"*",EUROSTAT_VBE_IND_2010!$D$7:$D$732,"3105*"))/1000</f>
        <v>0</v>
      </c>
    </row>
    <row r="216" spans="1:43">
      <c r="A216" t="str">
        <f>LEFT(EUROSTAT_VBE_IND_2010!$C$292,8)</f>
        <v>B_101825</v>
      </c>
      <c r="B216" s="28" t="s">
        <v>301</v>
      </c>
      <c r="C216" t="s">
        <v>293</v>
      </c>
      <c r="D216" t="s">
        <v>126</v>
      </c>
      <c r="E216" t="s">
        <v>238</v>
      </c>
      <c r="F216" t="s">
        <v>258</v>
      </c>
      <c r="G216" s="17">
        <f>(SUMIFS(EUROSTAT_VBE_IND_2010!E$7:E$732,EUROSTAT_VBE_IND_2010!$B$7:$B$732,$D216,EUROSTAT_VBE_IND_2010!$C$7:$C$732,"*"&amp;RIGHT($A216,3)&amp;"*",EUROSTAT_VBE_IND_2010!$D$7:$D$732,"328*"))/1000-(SUMIFS(EUROSTAT_VBE_IND_2010!E$7:E$732,EUROSTAT_VBE_IND_2010!$B$7:$B$732,$D216,EUROSTAT_VBE_IND_2010!$C$7:$C$732,"*"&amp;RIGHT($A216,3)&amp;"*",EUROSTAT_VBE_IND_2010!$D$7:$D$732,"3285*"))/1000</f>
        <v>0</v>
      </c>
      <c r="H216" s="17">
        <f>(SUMIFS(EUROSTAT_VBE_IND_2010!F$7:F$732,EUROSTAT_VBE_IND_2010!$B$7:$B$732,$D216,EUROSTAT_VBE_IND_2010!$C$7:$C$732,"*"&amp;RIGHT($A216,3)&amp;"*",EUROSTAT_VBE_IND_2010!$D$7:$D$732,"328*"))/1000-(SUMIFS(EUROSTAT_VBE_IND_2010!F$7:F$732,EUROSTAT_VBE_IND_2010!$B$7:$B$732,$D216,EUROSTAT_VBE_IND_2010!$C$7:$C$732,"*"&amp;RIGHT($A216,3)&amp;"*",EUROSTAT_VBE_IND_2010!$D$7:$D$732,"3285*"))/1000</f>
        <v>0</v>
      </c>
      <c r="I216" s="17">
        <f>(SUMIFS(EUROSTAT_VBE_IND_2010!G$7:G$732,EUROSTAT_VBE_IND_2010!$B$7:$B$732,$D216,EUROSTAT_VBE_IND_2010!$C$7:$C$732,"*"&amp;RIGHT($A216,3)&amp;"*",EUROSTAT_VBE_IND_2010!$D$7:$D$732,"328*"))/1000-(SUMIFS(EUROSTAT_VBE_IND_2010!G$7:G$732,EUROSTAT_VBE_IND_2010!$B$7:$B$732,$D216,EUROSTAT_VBE_IND_2010!$C$7:$C$732,"*"&amp;RIGHT($A216,3)&amp;"*",EUROSTAT_VBE_IND_2010!$D$7:$D$732,"3285*"))/1000</f>
        <v>0</v>
      </c>
      <c r="J216" s="198">
        <f>SUMIFS('IEA Bal_CH-IND'!$D$30:$D$329,'IEA Bal_CH-IND'!$A$30:$A$329,"*"&amp;RIGHT($B216,8),'IEA Bal_CH-IND'!$C$30:$C$329,'Aggregated Balance-IND_2010'!$E216)</f>
        <v>0</v>
      </c>
      <c r="K216" s="17">
        <f>(SUMIFS(EUROSTAT_VBE_IND_2010!H$7:H$732,EUROSTAT_VBE_IND_2010!$B$7:$B$732,$D216,EUROSTAT_VBE_IND_2010!$C$7:$C$732,"*"&amp;RIGHT($A216,3)&amp;"*",EUROSTAT_VBE_IND_2010!$D$7:$D$732,"328*"))/1000-(SUMIFS(EUROSTAT_VBE_IND_2010!H$7:H$732,EUROSTAT_VBE_IND_2010!$B$7:$B$732,$D216,EUROSTAT_VBE_IND_2010!$C$7:$C$732,"*"&amp;RIGHT($A216,3)&amp;"*",EUROSTAT_VBE_IND_2010!$D$7:$D$732,"3285*"))/1000</f>
        <v>0</v>
      </c>
      <c r="L216" s="17">
        <f>(SUMIFS(EUROSTAT_VBE_IND_2010!I$7:I$732,EUROSTAT_VBE_IND_2010!$B$7:$B$732,$D216,EUROSTAT_VBE_IND_2010!$C$7:$C$732,"*"&amp;RIGHT($A216,3)&amp;"*",EUROSTAT_VBE_IND_2010!$D$7:$D$732,"328*"))/1000-(SUMIFS(EUROSTAT_VBE_IND_2010!I$7:I$732,EUROSTAT_VBE_IND_2010!$B$7:$B$732,$D216,EUROSTAT_VBE_IND_2010!$C$7:$C$732,"*"&amp;RIGHT($A216,3)&amp;"*",EUROSTAT_VBE_IND_2010!$D$7:$D$732,"3285*"))/1000</f>
        <v>0</v>
      </c>
      <c r="M216" s="17">
        <f>(SUMIFS(EUROSTAT_VBE_IND_2010!J$7:J$732,EUROSTAT_VBE_IND_2010!$B$7:$B$732,$D216,EUROSTAT_VBE_IND_2010!$C$7:$C$732,"*"&amp;RIGHT($A216,3)&amp;"*",EUROSTAT_VBE_IND_2010!$D$7:$D$732,"328*"))/1000-(SUMIFS(EUROSTAT_VBE_IND_2010!J$7:J$732,EUROSTAT_VBE_IND_2010!$B$7:$B$732,$D216,EUROSTAT_VBE_IND_2010!$C$7:$C$732,"*"&amp;RIGHT($A216,3)&amp;"*",EUROSTAT_VBE_IND_2010!$D$7:$D$732,"3285*"))/1000</f>
        <v>0</v>
      </c>
      <c r="N216" s="17">
        <f>(SUMIFS(EUROSTAT_VBE_IND_2010!K$7:K$732,EUROSTAT_VBE_IND_2010!$B$7:$B$732,$D216,EUROSTAT_VBE_IND_2010!$C$7:$C$732,"*"&amp;RIGHT($A216,3)&amp;"*",EUROSTAT_VBE_IND_2010!$D$7:$D$732,"328*"))/1000-(SUMIFS(EUROSTAT_VBE_IND_2010!K$7:K$732,EUROSTAT_VBE_IND_2010!$B$7:$B$732,$D216,EUROSTAT_VBE_IND_2010!$C$7:$C$732,"*"&amp;RIGHT($A216,3)&amp;"*",EUROSTAT_VBE_IND_2010!$D$7:$D$732,"3285*"))/1000</f>
        <v>0</v>
      </c>
      <c r="O216" s="17">
        <f>(SUMIFS(EUROSTAT_VBE_IND_2010!L$7:L$732,EUROSTAT_VBE_IND_2010!$B$7:$B$732,$D216,EUROSTAT_VBE_IND_2010!$C$7:$C$732,"*"&amp;RIGHT($A216,3)&amp;"*",EUROSTAT_VBE_IND_2010!$D$7:$D$732,"328*"))/1000-(SUMIFS(EUROSTAT_VBE_IND_2010!L$7:L$732,EUROSTAT_VBE_IND_2010!$B$7:$B$732,$D216,EUROSTAT_VBE_IND_2010!$C$7:$C$732,"*"&amp;RIGHT($A216,3)&amp;"*",EUROSTAT_VBE_IND_2010!$D$7:$D$732,"3285*"))/1000</f>
        <v>0</v>
      </c>
      <c r="P216" s="17">
        <f>(SUMIFS(EUROSTAT_VBE_IND_2010!M$7:M$732,EUROSTAT_VBE_IND_2010!$B$7:$B$732,$D216,EUROSTAT_VBE_IND_2010!$C$7:$C$732,"*"&amp;RIGHT($A216,3)&amp;"*",EUROSTAT_VBE_IND_2010!$D$7:$D$732,"328*"))/1000-(SUMIFS(EUROSTAT_VBE_IND_2010!M$7:M$732,EUROSTAT_VBE_IND_2010!$B$7:$B$732,$D216,EUROSTAT_VBE_IND_2010!$C$7:$C$732,"*"&amp;RIGHT($A216,3)&amp;"*",EUROSTAT_VBE_IND_2010!$D$7:$D$732,"3285*"))/1000</f>
        <v>0</v>
      </c>
      <c r="Q216" s="17">
        <f>(SUMIFS(EUROSTAT_VBE_IND_2010!N$7:N$732,EUROSTAT_VBE_IND_2010!$B$7:$B$732,$D216,EUROSTAT_VBE_IND_2010!$C$7:$C$732,"*"&amp;RIGHT($A216,3)&amp;"*",EUROSTAT_VBE_IND_2010!$D$7:$D$732,"328*"))/1000-(SUMIFS(EUROSTAT_VBE_IND_2010!N$7:N$732,EUROSTAT_VBE_IND_2010!$B$7:$B$732,$D216,EUROSTAT_VBE_IND_2010!$C$7:$C$732,"*"&amp;RIGHT($A216,3)&amp;"*",EUROSTAT_VBE_IND_2010!$D$7:$D$732,"3285*"))/1000</f>
        <v>0</v>
      </c>
      <c r="R216" s="17">
        <f>(SUMIFS(EUROSTAT_VBE_IND_2010!O$7:O$732,EUROSTAT_VBE_IND_2010!$B$7:$B$732,$D216,EUROSTAT_VBE_IND_2010!$C$7:$C$732,"*"&amp;RIGHT($A216,3)&amp;"*",EUROSTAT_VBE_IND_2010!$D$7:$D$732,"328*"))/1000-(SUMIFS(EUROSTAT_VBE_IND_2010!O$7:O$732,EUROSTAT_VBE_IND_2010!$B$7:$B$732,$D216,EUROSTAT_VBE_IND_2010!$C$7:$C$732,"*"&amp;RIGHT($A216,3)&amp;"*",EUROSTAT_VBE_IND_2010!$D$7:$D$732,"3285*"))/1000</f>
        <v>0</v>
      </c>
      <c r="S216" s="17">
        <f>(SUMIFS(EUROSTAT_VBE_IND_2010!P$7:P$732,EUROSTAT_VBE_IND_2010!$B$7:$B$732,$D216,EUROSTAT_VBE_IND_2010!$C$7:$C$732,"*"&amp;RIGHT($A216,3)&amp;"*",EUROSTAT_VBE_IND_2010!$D$7:$D$732,"328*"))/1000-(SUMIFS(EUROSTAT_VBE_IND_2010!P$7:P$732,EUROSTAT_VBE_IND_2010!$B$7:$B$732,$D216,EUROSTAT_VBE_IND_2010!$C$7:$C$732,"*"&amp;RIGHT($A216,3)&amp;"*",EUROSTAT_VBE_IND_2010!$D$7:$D$732,"3285*"))/1000</f>
        <v>0</v>
      </c>
      <c r="T216" s="17">
        <f>(SUMIFS(EUROSTAT_VBE_IND_2010!Q$7:Q$732,EUROSTAT_VBE_IND_2010!$B$7:$B$732,$D216,EUROSTAT_VBE_IND_2010!$C$7:$C$732,"*"&amp;RIGHT($A216,3)&amp;"*",EUROSTAT_VBE_IND_2010!$D$7:$D$732,"328*"))/1000-(SUMIFS(EUROSTAT_VBE_IND_2010!Q$7:Q$732,EUROSTAT_VBE_IND_2010!$B$7:$B$732,$D216,EUROSTAT_VBE_IND_2010!$C$7:$C$732,"*"&amp;RIGHT($A216,3)&amp;"*",EUROSTAT_VBE_IND_2010!$D$7:$D$732,"3285*"))/1000</f>
        <v>0</v>
      </c>
      <c r="U216" s="17">
        <f>(SUMIFS(EUROSTAT_VBE_IND_2010!R$7:R$732,EUROSTAT_VBE_IND_2010!$B$7:$B$732,$D216,EUROSTAT_VBE_IND_2010!$C$7:$C$732,"*"&amp;RIGHT($A216,3)&amp;"*",EUROSTAT_VBE_IND_2010!$D$7:$D$732,"328*"))/1000-(SUMIFS(EUROSTAT_VBE_IND_2010!R$7:R$732,EUROSTAT_VBE_IND_2010!$B$7:$B$732,$D216,EUROSTAT_VBE_IND_2010!$C$7:$C$732,"*"&amp;RIGHT($A216,3)&amp;"*",EUROSTAT_VBE_IND_2010!$D$7:$D$732,"3285*"))/1000</f>
        <v>0</v>
      </c>
      <c r="V216" s="17">
        <f>(SUMIFS(EUROSTAT_VBE_IND_2010!S$7:S$732,EUROSTAT_VBE_IND_2010!$B$7:$B$732,$D216,EUROSTAT_VBE_IND_2010!$C$7:$C$732,"*"&amp;RIGHT($A216,3)&amp;"*",EUROSTAT_VBE_IND_2010!$D$7:$D$732,"328*"))/1000-(SUMIFS(EUROSTAT_VBE_IND_2010!S$7:S$732,EUROSTAT_VBE_IND_2010!$B$7:$B$732,$D216,EUROSTAT_VBE_IND_2010!$C$7:$C$732,"*"&amp;RIGHT($A216,3)&amp;"*",EUROSTAT_VBE_IND_2010!$D$7:$D$732,"3285*"))/1000</f>
        <v>0</v>
      </c>
      <c r="W216" s="17">
        <f>(SUMIFS(EUROSTAT_VBE_IND_2010!T$7:T$732,EUROSTAT_VBE_IND_2010!$B$7:$B$732,$D216,EUROSTAT_VBE_IND_2010!$C$7:$C$732,"*"&amp;RIGHT($A216,3)&amp;"*",EUROSTAT_VBE_IND_2010!$D$7:$D$732,"328*"))/1000-(SUMIFS(EUROSTAT_VBE_IND_2010!T$7:T$732,EUROSTAT_VBE_IND_2010!$B$7:$B$732,$D216,EUROSTAT_VBE_IND_2010!$C$7:$C$732,"*"&amp;RIGHT($A216,3)&amp;"*",EUROSTAT_VBE_IND_2010!$D$7:$D$732,"3285*"))/1000</f>
        <v>0</v>
      </c>
      <c r="X216" s="17">
        <f>(SUMIFS(EUROSTAT_VBE_IND_2010!U$7:U$732,EUROSTAT_VBE_IND_2010!$B$7:$B$732,$D216,EUROSTAT_VBE_IND_2010!$C$7:$C$732,"*"&amp;RIGHT($A216,3)&amp;"*",EUROSTAT_VBE_IND_2010!$D$7:$D$732,"328*"))/1000-(SUMIFS(EUROSTAT_VBE_IND_2010!U$7:U$732,EUROSTAT_VBE_IND_2010!$B$7:$B$732,$D216,EUROSTAT_VBE_IND_2010!$C$7:$C$732,"*"&amp;RIGHT($A216,3)&amp;"*",EUROSTAT_VBE_IND_2010!$D$7:$D$732,"3285*"))/1000</f>
        <v>0</v>
      </c>
      <c r="Y216" s="17">
        <f>(SUMIFS(EUROSTAT_VBE_IND_2010!V$7:V$732,EUROSTAT_VBE_IND_2010!$B$7:$B$732,$D216,EUROSTAT_VBE_IND_2010!$C$7:$C$732,"*"&amp;RIGHT($A216,3)&amp;"*",EUROSTAT_VBE_IND_2010!$D$7:$D$732,"328*"))/1000-(SUMIFS(EUROSTAT_VBE_IND_2010!V$7:V$732,EUROSTAT_VBE_IND_2010!$B$7:$B$732,$D216,EUROSTAT_VBE_IND_2010!$C$7:$C$732,"*"&amp;RIGHT($A216,3)&amp;"*",EUROSTAT_VBE_IND_2010!$D$7:$D$732,"3285*"))/1000</f>
        <v>0</v>
      </c>
      <c r="Z216" s="17">
        <f>(SUMIFS(EUROSTAT_VBE_IND_2010!W$7:W$732,EUROSTAT_VBE_IND_2010!$B$7:$B$732,$D216,EUROSTAT_VBE_IND_2010!$C$7:$C$732,"*"&amp;RIGHT($A216,3)&amp;"*",EUROSTAT_VBE_IND_2010!$D$7:$D$732,"328*"))/1000-(SUMIFS(EUROSTAT_VBE_IND_2010!W$7:W$732,EUROSTAT_VBE_IND_2010!$B$7:$B$732,$D216,EUROSTAT_VBE_IND_2010!$C$7:$C$732,"*"&amp;RIGHT($A216,3)&amp;"*",EUROSTAT_VBE_IND_2010!$D$7:$D$732,"3285*"))/1000</f>
        <v>0</v>
      </c>
      <c r="AA216" s="17">
        <f>(SUMIFS(EUROSTAT_VBE_IND_2010!X$7:X$732,EUROSTAT_VBE_IND_2010!$B$7:$B$732,$D216,EUROSTAT_VBE_IND_2010!$C$7:$C$732,"*"&amp;RIGHT($A216,3)&amp;"*",EUROSTAT_VBE_IND_2010!$D$7:$D$732,"328*"))/1000-(SUMIFS(EUROSTAT_VBE_IND_2010!X$7:X$732,EUROSTAT_VBE_IND_2010!$B$7:$B$732,$D216,EUROSTAT_VBE_IND_2010!$C$7:$C$732,"*"&amp;RIGHT($A216,3)&amp;"*",EUROSTAT_VBE_IND_2010!$D$7:$D$732,"3285*"))/1000</f>
        <v>0</v>
      </c>
      <c r="AB216" s="17">
        <f>(SUMIFS(EUROSTAT_VBE_IND_2010!AA$7:AA$732,EUROSTAT_VBE_IND_2010!$B$7:$B$732,$D216,EUROSTAT_VBE_IND_2010!$C$7:$C$732,"*"&amp;RIGHT($A216,3)&amp;"*",EUROSTAT_VBE_IND_2010!$D$7:$D$732,"328*"))/1000-(SUMIFS(EUROSTAT_VBE_IND_2010!AA$7:AA$732,EUROSTAT_VBE_IND_2010!$B$7:$B$732,$D216,EUROSTAT_VBE_IND_2010!$C$7:$C$732,"*"&amp;RIGHT($A216,3)&amp;"*",EUROSTAT_VBE_IND_2010!$D$7:$D$732,"3285*"))/1000</f>
        <v>0</v>
      </c>
      <c r="AC216" s="17">
        <f>(SUMIFS(EUROSTAT_VBE_IND_2010!AB$7:AB$732,EUROSTAT_VBE_IND_2010!$B$7:$B$732,$D216,EUROSTAT_VBE_IND_2010!$C$7:$C$732,"*"&amp;RIGHT($A216,3)&amp;"*",EUROSTAT_VBE_IND_2010!$D$7:$D$732,"328*"))/1000-(SUMIFS(EUROSTAT_VBE_IND_2010!AB$7:AB$732,EUROSTAT_VBE_IND_2010!$B$7:$B$732,$D216,EUROSTAT_VBE_IND_2010!$C$7:$C$732,"*"&amp;RIGHT($A216,3)&amp;"*",EUROSTAT_VBE_IND_2010!$D$7:$D$732,"3285*"))/1000</f>
        <v>0</v>
      </c>
      <c r="AD216" s="17">
        <f>(SUMIFS(EUROSTAT_VBE_IND_2010!AC$7:AC$732,EUROSTAT_VBE_IND_2010!$B$7:$B$732,$D216,EUROSTAT_VBE_IND_2010!$C$7:$C$732,"*"&amp;RIGHT($A216,3)&amp;"*",EUROSTAT_VBE_IND_2010!$D$7:$D$732,"328*"))/1000-(SUMIFS(EUROSTAT_VBE_IND_2010!AC$7:AC$732,EUROSTAT_VBE_IND_2010!$B$7:$B$732,$D216,EUROSTAT_VBE_IND_2010!$C$7:$C$732,"*"&amp;RIGHT($A216,3)&amp;"*",EUROSTAT_VBE_IND_2010!$D$7:$D$732,"3285*"))/1000</f>
        <v>0</v>
      </c>
      <c r="AE216" s="17">
        <f>(SUMIFS(EUROSTAT_VBE_IND_2010!AD$7:AD$732,EUROSTAT_VBE_IND_2010!$B$7:$B$732,$D216,EUROSTAT_VBE_IND_2010!$C$7:$C$732,"*"&amp;RIGHT($A216,3)&amp;"*",EUROSTAT_VBE_IND_2010!$D$7:$D$732,"328*"))/1000-(SUMIFS(EUROSTAT_VBE_IND_2010!AD$7:AD$732,EUROSTAT_VBE_IND_2010!$B$7:$B$732,$D216,EUROSTAT_VBE_IND_2010!$C$7:$C$732,"*"&amp;RIGHT($A216,3)&amp;"*",EUROSTAT_VBE_IND_2010!$D$7:$D$732,"3285*"))/1000</f>
        <v>0</v>
      </c>
      <c r="AF216" s="17">
        <f>(SUMIFS(EUROSTAT_VBE_IND_2010!AE$7:AE$732,EUROSTAT_VBE_IND_2010!$B$7:$B$732,$D216,EUROSTAT_VBE_IND_2010!$C$7:$C$732,"*"&amp;RIGHT($A216,3)&amp;"*",EUROSTAT_VBE_IND_2010!$D$7:$D$732,"328*"))/1000-(SUMIFS(EUROSTAT_VBE_IND_2010!AE$7:AE$732,EUROSTAT_VBE_IND_2010!$B$7:$B$732,$D216,EUROSTAT_VBE_IND_2010!$C$7:$C$732,"*"&amp;RIGHT($A216,3)&amp;"*",EUROSTAT_VBE_IND_2010!$D$7:$D$732,"3285*"))/1000</f>
        <v>0</v>
      </c>
      <c r="AG216" s="17">
        <f>(SUMIFS(EUROSTAT_VBE_IND_2010!AF$7:AF$732,EUROSTAT_VBE_IND_2010!$B$7:$B$732,$D216,EUROSTAT_VBE_IND_2010!$C$7:$C$732,"*"&amp;RIGHT($A216,3)&amp;"*",EUROSTAT_VBE_IND_2010!$D$7:$D$732,"328*"))/1000-(SUMIFS(EUROSTAT_VBE_IND_2010!AF$7:AF$732,EUROSTAT_VBE_IND_2010!$B$7:$B$732,$D216,EUROSTAT_VBE_IND_2010!$C$7:$C$732,"*"&amp;RIGHT($A216,3)&amp;"*",EUROSTAT_VBE_IND_2010!$D$7:$D$732,"3285*"))/1000</f>
        <v>0</v>
      </c>
      <c r="AH216" s="17">
        <f>(SUMIFS(EUROSTAT_VBE_IND_2010!AH$7:AH$732,EUROSTAT_VBE_IND_2010!$B$7:$B$732,$D216,EUROSTAT_VBE_IND_2010!$C$7:$C$732,"*"&amp;RIGHT($A216,3)&amp;"*",EUROSTAT_VBE_IND_2010!$D$7:$D$732,"328*"))/1000-(SUMIFS(EUROSTAT_VBE_IND_2010!AH$7:AH$732,EUROSTAT_VBE_IND_2010!$B$7:$B$732,$D216,EUROSTAT_VBE_IND_2010!$C$7:$C$732,"*"&amp;RIGHT($A216,3)&amp;"*",EUROSTAT_VBE_IND_2010!$D$7:$D$732,"3285*"))/1000</f>
        <v>0</v>
      </c>
      <c r="AI216" s="17">
        <f>(SUMIFS(EUROSTAT_VBE_IND_2010!AI$7:AI$732,EUROSTAT_VBE_IND_2010!$B$7:$B$732,$D216,EUROSTAT_VBE_IND_2010!$C$7:$C$732,"*"&amp;RIGHT($A216,3)&amp;"*",EUROSTAT_VBE_IND_2010!$D$7:$D$732,"328*"))/1000-(SUMIFS(EUROSTAT_VBE_IND_2010!AI$7:AI$732,EUROSTAT_VBE_IND_2010!$B$7:$B$732,$D216,EUROSTAT_VBE_IND_2010!$C$7:$C$732,"*"&amp;RIGHT($A216,3)&amp;"*",EUROSTAT_VBE_IND_2010!$D$7:$D$732,"3285*"))/1000</f>
        <v>0</v>
      </c>
      <c r="AJ216" s="17">
        <f>(SUMIFS(EUROSTAT_VBE_IND_2010!AJ$7:AJ$732,EUROSTAT_VBE_IND_2010!$B$7:$B$732,$D216,EUROSTAT_VBE_IND_2010!$C$7:$C$732,"*"&amp;RIGHT($A216,3)&amp;"*",EUROSTAT_VBE_IND_2010!$D$7:$D$732,"328*"))/1000-(SUMIFS(EUROSTAT_VBE_IND_2010!AJ$7:AJ$732,EUROSTAT_VBE_IND_2010!$B$7:$B$732,$D216,EUROSTAT_VBE_IND_2010!$C$7:$C$732,"*"&amp;RIGHT($A216,3)&amp;"*",EUROSTAT_VBE_IND_2010!$D$7:$D$732,"3285*"))/1000</f>
        <v>0</v>
      </c>
      <c r="AK216" s="17">
        <f>(SUMIFS(EUROSTAT_VBE_IND_2010!AK$7:AK$732,EUROSTAT_VBE_IND_2010!$B$7:$B$732,$D216,EUROSTAT_VBE_IND_2010!$C$7:$C$732,"*"&amp;RIGHT($A216,3)&amp;"*",EUROSTAT_VBE_IND_2010!$D$7:$D$732,"328*"))/1000-(SUMIFS(EUROSTAT_VBE_IND_2010!AK$7:AK$732,EUROSTAT_VBE_IND_2010!$B$7:$B$732,$D216,EUROSTAT_VBE_IND_2010!$C$7:$C$732,"*"&amp;RIGHT($A216,3)&amp;"*",EUROSTAT_VBE_IND_2010!$D$7:$D$732,"3285*"))/1000</f>
        <v>0</v>
      </c>
      <c r="AL216" s="198">
        <f>SUMIFS('IEA Bal_AL-IND'!$D$30:$D$329,'IEA Bal_AL-IND'!$A$30:$A$329,"*"&amp;RIGHT($B216,8),'IEA Bal_AL-IND'!$C$30:$C$329,'Aggregated Balance-IND_2010'!$E216)</f>
        <v>0</v>
      </c>
      <c r="AM216" s="198">
        <f>SUMIFS('IEA Bal_BA-IND'!$D$30:$D$329,'IEA Bal_BA-IND'!$A$30:$A$329,"*"&amp;RIGHT($B216,8),'IEA Bal_BA-IND'!$C$30:$C$329,'Aggregated Balance-IND_2010'!$E216)</f>
        <v>0</v>
      </c>
      <c r="AN216" s="198">
        <f>SUMIFS('IEA Bal_KS-IND'!$D$30:$D$329,'IEA Bal_KS-IND'!$A$30:$A$329,"*"&amp;RIGHT($B216,8),'IEA Bal_KS-IND'!$C$30:$C$329,'Aggregated Balance-IND_2010'!$E216)</f>
        <v>0</v>
      </c>
      <c r="AO216" s="17">
        <f>(SUMIFS(EUROSTAT_VBE_IND_2010!Y$7:Y$732,EUROSTAT_VBE_IND_2010!$B$7:$B$732,$D216,EUROSTAT_VBE_IND_2010!$C$7:$C$732,"*"&amp;RIGHT($A216,3)&amp;"*",EUROSTAT_VBE_IND_2010!$D$7:$D$732,"328*"))/1000-(SUMIFS(EUROSTAT_VBE_IND_2010!Y$7:Y$732,EUROSTAT_VBE_IND_2010!$B$7:$B$732,$D216,EUROSTAT_VBE_IND_2010!$C$7:$C$732,"*"&amp;RIGHT($A216,3)&amp;"*",EUROSTAT_VBE_IND_2010!$D$7:$D$732,"3285*"))/1000</f>
        <v>0</v>
      </c>
      <c r="AP216" s="17">
        <f>(SUMIFS(EUROSTAT_VBE_IND_2010!Z$7:Z$732,EUROSTAT_VBE_IND_2010!$B$7:$B$732,$D216,EUROSTAT_VBE_IND_2010!$C$7:$C$732,"*"&amp;RIGHT($A216,3)&amp;"*",EUROSTAT_VBE_IND_2010!$D$7:$D$732,"328*"))/1000-(SUMIFS(EUROSTAT_VBE_IND_2010!Z$7:Z$732,EUROSTAT_VBE_IND_2010!$B$7:$B$732,$D216,EUROSTAT_VBE_IND_2010!$C$7:$C$732,"*"&amp;RIGHT($A216,3)&amp;"*",EUROSTAT_VBE_IND_2010!$D$7:$D$732,"3285*"))/1000</f>
        <v>0</v>
      </c>
      <c r="AQ216" s="17">
        <f>(SUMIFS(EUROSTAT_VBE_IND_2010!AG$7:AG$732,EUROSTAT_VBE_IND_2010!$B$7:$B$732,$D216,EUROSTAT_VBE_IND_2010!$C$7:$C$732,"*"&amp;RIGHT($A216,3)&amp;"*",EUROSTAT_VBE_IND_2010!$D$7:$D$732,"328*"))/1000-(SUMIFS(EUROSTAT_VBE_IND_2010!AG$7:AG$732,EUROSTAT_VBE_IND_2010!$B$7:$B$732,$D216,EUROSTAT_VBE_IND_2010!$C$7:$C$732,"*"&amp;RIGHT($A216,3)&amp;"*",EUROSTAT_VBE_IND_2010!$D$7:$D$732,"3285*"))/1000</f>
        <v>0</v>
      </c>
    </row>
    <row r="217" spans="1:43">
      <c r="A217" t="str">
        <f>LEFT(EUROSTAT_VBE_IND_2010!$C$292,8)</f>
        <v>B_101825</v>
      </c>
      <c r="B217" s="28" t="s">
        <v>301</v>
      </c>
      <c r="C217" t="s">
        <v>293</v>
      </c>
      <c r="D217" t="s">
        <v>126</v>
      </c>
      <c r="E217" t="s">
        <v>239</v>
      </c>
      <c r="F217" t="s">
        <v>259</v>
      </c>
      <c r="G217" s="17">
        <f>(SUMIFS(EUROSTAT_VBE_IND_2010!E$7:E$732,EUROSTAT_VBE_IND_2010!$B$7:$B$732,$D217,EUROSTAT_VBE_IND_2010!$C$7:$C$732,"*"&amp;RIGHT($A217,3)&amp;"*",EUROSTAT_VBE_IND_2010!$D$7:$D$732,"4100*"))/1000+(SUMIFS(EUROSTAT_VBE_IND_2010!E$7:E$732,EUROSTAT_VBE_IND_2010!$B$7:$B$732,$D217,EUROSTAT_VBE_IND_2010!$C$7:$C$732,"*"&amp;RIGHT($A217,3)&amp;"*",EUROSTAT_VBE_IND_2010!$D$7:$D$732,"4230*"))/1000+(SUMIFS(EUROSTAT_VBE_IND_2010!E$7:E$732,EUROSTAT_VBE_IND_2010!$B$7:$B$732,$D217,EUROSTAT_VBE_IND_2010!$C$7:$C$732,"*"&amp;RIGHT($A217,3)&amp;"*",EUROSTAT_VBE_IND_2010!$D$7:$D$732,"4240*"))/1000+(SUMIFS(EUROSTAT_VBE_IND_2010!E$7:E$732,EUROSTAT_VBE_IND_2010!$B$7:$B$732,$D217,EUROSTAT_VBE_IND_2010!$C$7:$C$732,"*"&amp;RIGHT($A217,3)&amp;"*",EUROSTAT_VBE_IND_2010!$D$7:$D$732,"3106*"))/1000</f>
        <v>2.031</v>
      </c>
      <c r="H217" s="17">
        <f>(SUMIFS(EUROSTAT_VBE_IND_2010!F$7:F$732,EUROSTAT_VBE_IND_2010!$B$7:$B$732,$D217,EUROSTAT_VBE_IND_2010!$C$7:$C$732,"*"&amp;RIGHT($A217,3)&amp;"*",EUROSTAT_VBE_IND_2010!$D$7:$D$732,"4100*"))/1000+(SUMIFS(EUROSTAT_VBE_IND_2010!F$7:F$732,EUROSTAT_VBE_IND_2010!$B$7:$B$732,$D217,EUROSTAT_VBE_IND_2010!$C$7:$C$732,"*"&amp;RIGHT($A217,3)&amp;"*",EUROSTAT_VBE_IND_2010!$D$7:$D$732,"4230*"))/1000+(SUMIFS(EUROSTAT_VBE_IND_2010!F$7:F$732,EUROSTAT_VBE_IND_2010!$B$7:$B$732,$D217,EUROSTAT_VBE_IND_2010!$C$7:$C$732,"*"&amp;RIGHT($A217,3)&amp;"*",EUROSTAT_VBE_IND_2010!$D$7:$D$732,"4240*"))/1000+(SUMIFS(EUROSTAT_VBE_IND_2010!F$7:F$732,EUROSTAT_VBE_IND_2010!$B$7:$B$732,$D217,EUROSTAT_VBE_IND_2010!$C$7:$C$732,"*"&amp;RIGHT($A217,3)&amp;"*",EUROSTAT_VBE_IND_2010!$D$7:$D$732,"3106*"))/1000</f>
        <v>4.677</v>
      </c>
      <c r="I217" s="17">
        <f>(SUMIFS(EUROSTAT_VBE_IND_2010!G$7:G$732,EUROSTAT_VBE_IND_2010!$B$7:$B$732,$D217,EUROSTAT_VBE_IND_2010!$C$7:$C$732,"*"&amp;RIGHT($A217,3)&amp;"*",EUROSTAT_VBE_IND_2010!$D$7:$D$732,"4100*"))/1000+(SUMIFS(EUROSTAT_VBE_IND_2010!G$7:G$732,EUROSTAT_VBE_IND_2010!$B$7:$B$732,$D217,EUROSTAT_VBE_IND_2010!$C$7:$C$732,"*"&amp;RIGHT($A217,3)&amp;"*",EUROSTAT_VBE_IND_2010!$D$7:$D$732,"4230*"))/1000+(SUMIFS(EUROSTAT_VBE_IND_2010!G$7:G$732,EUROSTAT_VBE_IND_2010!$B$7:$B$732,$D217,EUROSTAT_VBE_IND_2010!$C$7:$C$732,"*"&amp;RIGHT($A217,3)&amp;"*",EUROSTAT_VBE_IND_2010!$D$7:$D$732,"4240*"))/1000+(SUMIFS(EUROSTAT_VBE_IND_2010!G$7:G$732,EUROSTAT_VBE_IND_2010!$B$7:$B$732,$D217,EUROSTAT_VBE_IND_2010!$C$7:$C$732,"*"&amp;RIGHT($A217,3)&amp;"*",EUROSTAT_VBE_IND_2010!$D$7:$D$732,"3106*"))/1000</f>
        <v>0.013</v>
      </c>
      <c r="J217" s="198">
        <f>SUMIFS('IEA Bal_CH-IND'!$D$30:$D$329,'IEA Bal_CH-IND'!$A$30:$A$329,"*"&amp;RIGHT($B217,8),'IEA Bal_CH-IND'!$C$30:$C$329,'Aggregated Balance-IND_2010'!$E217)</f>
        <v>0</v>
      </c>
      <c r="K217" s="17">
        <f>(SUMIFS(EUROSTAT_VBE_IND_2010!H$7:H$732,EUROSTAT_VBE_IND_2010!$B$7:$B$732,$D217,EUROSTAT_VBE_IND_2010!$C$7:$C$732,"*"&amp;RIGHT($A217,3)&amp;"*",EUROSTAT_VBE_IND_2010!$D$7:$D$732,"4100*"))/1000+(SUMIFS(EUROSTAT_VBE_IND_2010!H$7:H$732,EUROSTAT_VBE_IND_2010!$B$7:$B$732,$D217,EUROSTAT_VBE_IND_2010!$C$7:$C$732,"*"&amp;RIGHT($A217,3)&amp;"*",EUROSTAT_VBE_IND_2010!$D$7:$D$732,"4230*"))/1000+(SUMIFS(EUROSTAT_VBE_IND_2010!H$7:H$732,EUROSTAT_VBE_IND_2010!$B$7:$B$732,$D217,EUROSTAT_VBE_IND_2010!$C$7:$C$732,"*"&amp;RIGHT($A217,3)&amp;"*",EUROSTAT_VBE_IND_2010!$D$7:$D$732,"4240*"))/1000+(SUMIFS(EUROSTAT_VBE_IND_2010!H$7:H$732,EUROSTAT_VBE_IND_2010!$B$7:$B$732,$D217,EUROSTAT_VBE_IND_2010!$C$7:$C$732,"*"&amp;RIGHT($A217,3)&amp;"*",EUROSTAT_VBE_IND_2010!$D$7:$D$732,"3106*"))/1000</f>
        <v>0</v>
      </c>
      <c r="L217" s="17">
        <f>(SUMIFS(EUROSTAT_VBE_IND_2010!I$7:I$732,EUROSTAT_VBE_IND_2010!$B$7:$B$732,$D217,EUROSTAT_VBE_IND_2010!$C$7:$C$732,"*"&amp;RIGHT($A217,3)&amp;"*",EUROSTAT_VBE_IND_2010!$D$7:$D$732,"4100*"))/1000+(SUMIFS(EUROSTAT_VBE_IND_2010!I$7:I$732,EUROSTAT_VBE_IND_2010!$B$7:$B$732,$D217,EUROSTAT_VBE_IND_2010!$C$7:$C$732,"*"&amp;RIGHT($A217,3)&amp;"*",EUROSTAT_VBE_IND_2010!$D$7:$D$732,"4230*"))/1000+(SUMIFS(EUROSTAT_VBE_IND_2010!I$7:I$732,EUROSTAT_VBE_IND_2010!$B$7:$B$732,$D217,EUROSTAT_VBE_IND_2010!$C$7:$C$732,"*"&amp;RIGHT($A217,3)&amp;"*",EUROSTAT_VBE_IND_2010!$D$7:$D$732,"4240*"))/1000+(SUMIFS(EUROSTAT_VBE_IND_2010!I$7:I$732,EUROSTAT_VBE_IND_2010!$B$7:$B$732,$D217,EUROSTAT_VBE_IND_2010!$C$7:$C$732,"*"&amp;RIGHT($A217,3)&amp;"*",EUROSTAT_VBE_IND_2010!$D$7:$D$732,"3106*"))/1000</f>
        <v>2.318</v>
      </c>
      <c r="M217" s="17">
        <f>(SUMIFS(EUROSTAT_VBE_IND_2010!J$7:J$732,EUROSTAT_VBE_IND_2010!$B$7:$B$732,$D217,EUROSTAT_VBE_IND_2010!$C$7:$C$732,"*"&amp;RIGHT($A217,3)&amp;"*",EUROSTAT_VBE_IND_2010!$D$7:$D$732,"4100*"))/1000+(SUMIFS(EUROSTAT_VBE_IND_2010!J$7:J$732,EUROSTAT_VBE_IND_2010!$B$7:$B$732,$D217,EUROSTAT_VBE_IND_2010!$C$7:$C$732,"*"&amp;RIGHT($A217,3)&amp;"*",EUROSTAT_VBE_IND_2010!$D$7:$D$732,"4230*"))/1000+(SUMIFS(EUROSTAT_VBE_IND_2010!J$7:J$732,EUROSTAT_VBE_IND_2010!$B$7:$B$732,$D217,EUROSTAT_VBE_IND_2010!$C$7:$C$732,"*"&amp;RIGHT($A217,3)&amp;"*",EUROSTAT_VBE_IND_2010!$D$7:$D$732,"4240*"))/1000+(SUMIFS(EUROSTAT_VBE_IND_2010!J$7:J$732,EUROSTAT_VBE_IND_2010!$B$7:$B$732,$D217,EUROSTAT_VBE_IND_2010!$C$7:$C$732,"*"&amp;RIGHT($A217,3)&amp;"*",EUROSTAT_VBE_IND_2010!$D$7:$D$732,"3106*"))/1000</f>
        <v>6.125</v>
      </c>
      <c r="N217" s="17">
        <f>(SUMIFS(EUROSTAT_VBE_IND_2010!K$7:K$732,EUROSTAT_VBE_IND_2010!$B$7:$B$732,$D217,EUROSTAT_VBE_IND_2010!$C$7:$C$732,"*"&amp;RIGHT($A217,3)&amp;"*",EUROSTAT_VBE_IND_2010!$D$7:$D$732,"4100*"))/1000+(SUMIFS(EUROSTAT_VBE_IND_2010!K$7:K$732,EUROSTAT_VBE_IND_2010!$B$7:$B$732,$D217,EUROSTAT_VBE_IND_2010!$C$7:$C$732,"*"&amp;RIGHT($A217,3)&amp;"*",EUROSTAT_VBE_IND_2010!$D$7:$D$732,"4230*"))/1000+(SUMIFS(EUROSTAT_VBE_IND_2010!K$7:K$732,EUROSTAT_VBE_IND_2010!$B$7:$B$732,$D217,EUROSTAT_VBE_IND_2010!$C$7:$C$732,"*"&amp;RIGHT($A217,3)&amp;"*",EUROSTAT_VBE_IND_2010!$D$7:$D$732,"4240*"))/1000+(SUMIFS(EUROSTAT_VBE_IND_2010!K$7:K$732,EUROSTAT_VBE_IND_2010!$B$7:$B$732,$D217,EUROSTAT_VBE_IND_2010!$C$7:$C$732,"*"&amp;RIGHT($A217,3)&amp;"*",EUROSTAT_VBE_IND_2010!$D$7:$D$732,"3106*"))/1000</f>
        <v>1.444</v>
      </c>
      <c r="O217" s="17">
        <f>(SUMIFS(EUROSTAT_VBE_IND_2010!L$7:L$732,EUROSTAT_VBE_IND_2010!$B$7:$B$732,$D217,EUROSTAT_VBE_IND_2010!$C$7:$C$732,"*"&amp;RIGHT($A217,3)&amp;"*",EUROSTAT_VBE_IND_2010!$D$7:$D$732,"4100*"))/1000+(SUMIFS(EUROSTAT_VBE_IND_2010!L$7:L$732,EUROSTAT_VBE_IND_2010!$B$7:$B$732,$D217,EUROSTAT_VBE_IND_2010!$C$7:$C$732,"*"&amp;RIGHT($A217,3)&amp;"*",EUROSTAT_VBE_IND_2010!$D$7:$D$732,"4230*"))/1000+(SUMIFS(EUROSTAT_VBE_IND_2010!L$7:L$732,EUROSTAT_VBE_IND_2010!$B$7:$B$732,$D217,EUROSTAT_VBE_IND_2010!$C$7:$C$732,"*"&amp;RIGHT($A217,3)&amp;"*",EUROSTAT_VBE_IND_2010!$D$7:$D$732,"4240*"))/1000+(SUMIFS(EUROSTAT_VBE_IND_2010!L$7:L$732,EUROSTAT_VBE_IND_2010!$B$7:$B$732,$D217,EUROSTAT_VBE_IND_2010!$C$7:$C$732,"*"&amp;RIGHT($A217,3)&amp;"*",EUROSTAT_VBE_IND_2010!$D$7:$D$732,"3106*"))/1000</f>
        <v>0.148</v>
      </c>
      <c r="P217" s="17">
        <f>(SUMIFS(EUROSTAT_VBE_IND_2010!M$7:M$732,EUROSTAT_VBE_IND_2010!$B$7:$B$732,$D217,EUROSTAT_VBE_IND_2010!$C$7:$C$732,"*"&amp;RIGHT($A217,3)&amp;"*",EUROSTAT_VBE_IND_2010!$D$7:$D$732,"4100*"))/1000+(SUMIFS(EUROSTAT_VBE_IND_2010!M$7:M$732,EUROSTAT_VBE_IND_2010!$B$7:$B$732,$D217,EUROSTAT_VBE_IND_2010!$C$7:$C$732,"*"&amp;RIGHT($A217,3)&amp;"*",EUROSTAT_VBE_IND_2010!$D$7:$D$732,"4230*"))/1000+(SUMIFS(EUROSTAT_VBE_IND_2010!M$7:M$732,EUROSTAT_VBE_IND_2010!$B$7:$B$732,$D217,EUROSTAT_VBE_IND_2010!$C$7:$C$732,"*"&amp;RIGHT($A217,3)&amp;"*",EUROSTAT_VBE_IND_2010!$D$7:$D$732,"4240*"))/1000+(SUMIFS(EUROSTAT_VBE_IND_2010!M$7:M$732,EUROSTAT_VBE_IND_2010!$B$7:$B$732,$D217,EUROSTAT_VBE_IND_2010!$C$7:$C$732,"*"&amp;RIGHT($A217,3)&amp;"*",EUROSTAT_VBE_IND_2010!$D$7:$D$732,"3106*"))/1000</f>
        <v>0</v>
      </c>
      <c r="Q217" s="17">
        <f>(SUMIFS(EUROSTAT_VBE_IND_2010!N$7:N$732,EUROSTAT_VBE_IND_2010!$B$7:$B$732,$D217,EUROSTAT_VBE_IND_2010!$C$7:$C$732,"*"&amp;RIGHT($A217,3)&amp;"*",EUROSTAT_VBE_IND_2010!$D$7:$D$732,"4100*"))/1000+(SUMIFS(EUROSTAT_VBE_IND_2010!N$7:N$732,EUROSTAT_VBE_IND_2010!$B$7:$B$732,$D217,EUROSTAT_VBE_IND_2010!$C$7:$C$732,"*"&amp;RIGHT($A217,3)&amp;"*",EUROSTAT_VBE_IND_2010!$D$7:$D$732,"4230*"))/1000+(SUMIFS(EUROSTAT_VBE_IND_2010!N$7:N$732,EUROSTAT_VBE_IND_2010!$B$7:$B$732,$D217,EUROSTAT_VBE_IND_2010!$C$7:$C$732,"*"&amp;RIGHT($A217,3)&amp;"*",EUROSTAT_VBE_IND_2010!$D$7:$D$732,"4240*"))/1000+(SUMIFS(EUROSTAT_VBE_IND_2010!N$7:N$732,EUROSTAT_VBE_IND_2010!$B$7:$B$732,$D217,EUROSTAT_VBE_IND_2010!$C$7:$C$732,"*"&amp;RIGHT($A217,3)&amp;"*",EUROSTAT_VBE_IND_2010!$D$7:$D$732,"3106*"))/1000</f>
        <v>2.696</v>
      </c>
      <c r="R217" s="17">
        <f>(SUMIFS(EUROSTAT_VBE_IND_2010!O$7:O$732,EUROSTAT_VBE_IND_2010!$B$7:$B$732,$D217,EUROSTAT_VBE_IND_2010!$C$7:$C$732,"*"&amp;RIGHT($A217,3)&amp;"*",EUROSTAT_VBE_IND_2010!$D$7:$D$732,"4100*"))/1000+(SUMIFS(EUROSTAT_VBE_IND_2010!O$7:O$732,EUROSTAT_VBE_IND_2010!$B$7:$B$732,$D217,EUROSTAT_VBE_IND_2010!$C$7:$C$732,"*"&amp;RIGHT($A217,3)&amp;"*",EUROSTAT_VBE_IND_2010!$D$7:$D$732,"4230*"))/1000+(SUMIFS(EUROSTAT_VBE_IND_2010!O$7:O$732,EUROSTAT_VBE_IND_2010!$B$7:$B$732,$D217,EUROSTAT_VBE_IND_2010!$C$7:$C$732,"*"&amp;RIGHT($A217,3)&amp;"*",EUROSTAT_VBE_IND_2010!$D$7:$D$732,"4240*"))/1000+(SUMIFS(EUROSTAT_VBE_IND_2010!O$7:O$732,EUROSTAT_VBE_IND_2010!$B$7:$B$732,$D217,EUROSTAT_VBE_IND_2010!$C$7:$C$732,"*"&amp;RIGHT($A217,3)&amp;"*",EUROSTAT_VBE_IND_2010!$D$7:$D$732,"3106*"))/1000</f>
        <v>0</v>
      </c>
      <c r="S217" s="17">
        <f>(SUMIFS(EUROSTAT_VBE_IND_2010!P$7:P$732,EUROSTAT_VBE_IND_2010!$B$7:$B$732,$D217,EUROSTAT_VBE_IND_2010!$C$7:$C$732,"*"&amp;RIGHT($A217,3)&amp;"*",EUROSTAT_VBE_IND_2010!$D$7:$D$732,"4100*"))/1000+(SUMIFS(EUROSTAT_VBE_IND_2010!P$7:P$732,EUROSTAT_VBE_IND_2010!$B$7:$B$732,$D217,EUROSTAT_VBE_IND_2010!$C$7:$C$732,"*"&amp;RIGHT($A217,3)&amp;"*",EUROSTAT_VBE_IND_2010!$D$7:$D$732,"4230*"))/1000+(SUMIFS(EUROSTAT_VBE_IND_2010!P$7:P$732,EUROSTAT_VBE_IND_2010!$B$7:$B$732,$D217,EUROSTAT_VBE_IND_2010!$C$7:$C$732,"*"&amp;RIGHT($A217,3)&amp;"*",EUROSTAT_VBE_IND_2010!$D$7:$D$732,"4240*"))/1000+(SUMIFS(EUROSTAT_VBE_IND_2010!P$7:P$732,EUROSTAT_VBE_IND_2010!$B$7:$B$732,$D217,EUROSTAT_VBE_IND_2010!$C$7:$C$732,"*"&amp;RIGHT($A217,3)&amp;"*",EUROSTAT_VBE_IND_2010!$D$7:$D$732,"3106*"))/1000</f>
        <v>2.437</v>
      </c>
      <c r="T217" s="17">
        <f>(SUMIFS(EUROSTAT_VBE_IND_2010!Q$7:Q$732,EUROSTAT_VBE_IND_2010!$B$7:$B$732,$D217,EUROSTAT_VBE_IND_2010!$C$7:$C$732,"*"&amp;RIGHT($A217,3)&amp;"*",EUROSTAT_VBE_IND_2010!$D$7:$D$732,"4100*"))/1000+(SUMIFS(EUROSTAT_VBE_IND_2010!Q$7:Q$732,EUROSTAT_VBE_IND_2010!$B$7:$B$732,$D217,EUROSTAT_VBE_IND_2010!$C$7:$C$732,"*"&amp;RIGHT($A217,3)&amp;"*",EUROSTAT_VBE_IND_2010!$D$7:$D$732,"4230*"))/1000+(SUMIFS(EUROSTAT_VBE_IND_2010!Q$7:Q$732,EUROSTAT_VBE_IND_2010!$B$7:$B$732,$D217,EUROSTAT_VBE_IND_2010!$C$7:$C$732,"*"&amp;RIGHT($A217,3)&amp;"*",EUROSTAT_VBE_IND_2010!$D$7:$D$732,"4240*"))/1000+(SUMIFS(EUROSTAT_VBE_IND_2010!Q$7:Q$732,EUROSTAT_VBE_IND_2010!$B$7:$B$732,$D217,EUROSTAT_VBE_IND_2010!$C$7:$C$732,"*"&amp;RIGHT($A217,3)&amp;"*",EUROSTAT_VBE_IND_2010!$D$7:$D$732,"3106*"))/1000</f>
        <v>0.017</v>
      </c>
      <c r="U217" s="17">
        <f>(SUMIFS(EUROSTAT_VBE_IND_2010!R$7:R$732,EUROSTAT_VBE_IND_2010!$B$7:$B$732,$D217,EUROSTAT_VBE_IND_2010!$C$7:$C$732,"*"&amp;RIGHT($A217,3)&amp;"*",EUROSTAT_VBE_IND_2010!$D$7:$D$732,"4100*"))/1000+(SUMIFS(EUROSTAT_VBE_IND_2010!R$7:R$732,EUROSTAT_VBE_IND_2010!$B$7:$B$732,$D217,EUROSTAT_VBE_IND_2010!$C$7:$C$732,"*"&amp;RIGHT($A217,3)&amp;"*",EUROSTAT_VBE_IND_2010!$D$7:$D$732,"4230*"))/1000+(SUMIFS(EUROSTAT_VBE_IND_2010!R$7:R$732,EUROSTAT_VBE_IND_2010!$B$7:$B$732,$D217,EUROSTAT_VBE_IND_2010!$C$7:$C$732,"*"&amp;RIGHT($A217,3)&amp;"*",EUROSTAT_VBE_IND_2010!$D$7:$D$732,"4240*"))/1000+(SUMIFS(EUROSTAT_VBE_IND_2010!R$7:R$732,EUROSTAT_VBE_IND_2010!$B$7:$B$732,$D217,EUROSTAT_VBE_IND_2010!$C$7:$C$732,"*"&amp;RIGHT($A217,3)&amp;"*",EUROSTAT_VBE_IND_2010!$D$7:$D$732,"3106*"))/1000</f>
        <v>0.063</v>
      </c>
      <c r="V217" s="17">
        <f>(SUMIFS(EUROSTAT_VBE_IND_2010!S$7:S$732,EUROSTAT_VBE_IND_2010!$B$7:$B$732,$D217,EUROSTAT_VBE_IND_2010!$C$7:$C$732,"*"&amp;RIGHT($A217,3)&amp;"*",EUROSTAT_VBE_IND_2010!$D$7:$D$732,"4100*"))/1000+(SUMIFS(EUROSTAT_VBE_IND_2010!S$7:S$732,EUROSTAT_VBE_IND_2010!$B$7:$B$732,$D217,EUROSTAT_VBE_IND_2010!$C$7:$C$732,"*"&amp;RIGHT($A217,3)&amp;"*",EUROSTAT_VBE_IND_2010!$D$7:$D$732,"4230*"))/1000+(SUMIFS(EUROSTAT_VBE_IND_2010!S$7:S$732,EUROSTAT_VBE_IND_2010!$B$7:$B$732,$D217,EUROSTAT_VBE_IND_2010!$C$7:$C$732,"*"&amp;RIGHT($A217,3)&amp;"*",EUROSTAT_VBE_IND_2010!$D$7:$D$732,"4240*"))/1000+(SUMIFS(EUROSTAT_VBE_IND_2010!S$7:S$732,EUROSTAT_VBE_IND_2010!$B$7:$B$732,$D217,EUROSTAT_VBE_IND_2010!$C$7:$C$732,"*"&amp;RIGHT($A217,3)&amp;"*",EUROSTAT_VBE_IND_2010!$D$7:$D$732,"3106*"))/1000</f>
        <v>0.417</v>
      </c>
      <c r="W217" s="17">
        <f>(SUMIFS(EUROSTAT_VBE_IND_2010!T$7:T$732,EUROSTAT_VBE_IND_2010!$B$7:$B$732,$D217,EUROSTAT_VBE_IND_2010!$C$7:$C$732,"*"&amp;RIGHT($A217,3)&amp;"*",EUROSTAT_VBE_IND_2010!$D$7:$D$732,"4100*"))/1000+(SUMIFS(EUROSTAT_VBE_IND_2010!T$7:T$732,EUROSTAT_VBE_IND_2010!$B$7:$B$732,$D217,EUROSTAT_VBE_IND_2010!$C$7:$C$732,"*"&amp;RIGHT($A217,3)&amp;"*",EUROSTAT_VBE_IND_2010!$D$7:$D$732,"4230*"))/1000+(SUMIFS(EUROSTAT_VBE_IND_2010!T$7:T$732,EUROSTAT_VBE_IND_2010!$B$7:$B$732,$D217,EUROSTAT_VBE_IND_2010!$C$7:$C$732,"*"&amp;RIGHT($A217,3)&amp;"*",EUROSTAT_VBE_IND_2010!$D$7:$D$732,"4240*"))/1000+(SUMIFS(EUROSTAT_VBE_IND_2010!T$7:T$732,EUROSTAT_VBE_IND_2010!$B$7:$B$732,$D217,EUROSTAT_VBE_IND_2010!$C$7:$C$732,"*"&amp;RIGHT($A217,3)&amp;"*",EUROSTAT_VBE_IND_2010!$D$7:$D$732,"3106*"))/1000</f>
        <v>0</v>
      </c>
      <c r="X217" s="17">
        <f>(SUMIFS(EUROSTAT_VBE_IND_2010!U$7:U$732,EUROSTAT_VBE_IND_2010!$B$7:$B$732,$D217,EUROSTAT_VBE_IND_2010!$C$7:$C$732,"*"&amp;RIGHT($A217,3)&amp;"*",EUROSTAT_VBE_IND_2010!$D$7:$D$732,"4100*"))/1000+(SUMIFS(EUROSTAT_VBE_IND_2010!U$7:U$732,EUROSTAT_VBE_IND_2010!$B$7:$B$732,$D217,EUROSTAT_VBE_IND_2010!$C$7:$C$732,"*"&amp;RIGHT($A217,3)&amp;"*",EUROSTAT_VBE_IND_2010!$D$7:$D$732,"4230*"))/1000+(SUMIFS(EUROSTAT_VBE_IND_2010!U$7:U$732,EUROSTAT_VBE_IND_2010!$B$7:$B$732,$D217,EUROSTAT_VBE_IND_2010!$C$7:$C$732,"*"&amp;RIGHT($A217,3)&amp;"*",EUROSTAT_VBE_IND_2010!$D$7:$D$732,"4240*"))/1000+(SUMIFS(EUROSTAT_VBE_IND_2010!U$7:U$732,EUROSTAT_VBE_IND_2010!$B$7:$B$732,$D217,EUROSTAT_VBE_IND_2010!$C$7:$C$732,"*"&amp;RIGHT($A217,3)&amp;"*",EUROSTAT_VBE_IND_2010!$D$7:$D$732,"3106*"))/1000</f>
        <v>1.714</v>
      </c>
      <c r="Y217" s="17">
        <f>(SUMIFS(EUROSTAT_VBE_IND_2010!V$7:V$732,EUROSTAT_VBE_IND_2010!$B$7:$B$732,$D217,EUROSTAT_VBE_IND_2010!$C$7:$C$732,"*"&amp;RIGHT($A217,3)&amp;"*",EUROSTAT_VBE_IND_2010!$D$7:$D$732,"4100*"))/1000+(SUMIFS(EUROSTAT_VBE_IND_2010!V$7:V$732,EUROSTAT_VBE_IND_2010!$B$7:$B$732,$D217,EUROSTAT_VBE_IND_2010!$C$7:$C$732,"*"&amp;RIGHT($A217,3)&amp;"*",EUROSTAT_VBE_IND_2010!$D$7:$D$732,"4230*"))/1000+(SUMIFS(EUROSTAT_VBE_IND_2010!V$7:V$732,EUROSTAT_VBE_IND_2010!$B$7:$B$732,$D217,EUROSTAT_VBE_IND_2010!$C$7:$C$732,"*"&amp;RIGHT($A217,3)&amp;"*",EUROSTAT_VBE_IND_2010!$D$7:$D$732,"4240*"))/1000+(SUMIFS(EUROSTAT_VBE_IND_2010!V$7:V$732,EUROSTAT_VBE_IND_2010!$B$7:$B$732,$D217,EUROSTAT_VBE_IND_2010!$C$7:$C$732,"*"&amp;RIGHT($A217,3)&amp;"*",EUROSTAT_VBE_IND_2010!$D$7:$D$732,"3106*"))/1000</f>
        <v>0.01</v>
      </c>
      <c r="Z217" s="17">
        <f>(SUMIFS(EUROSTAT_VBE_IND_2010!W$7:W$732,EUROSTAT_VBE_IND_2010!$B$7:$B$732,$D217,EUROSTAT_VBE_IND_2010!$C$7:$C$732,"*"&amp;RIGHT($A217,3)&amp;"*",EUROSTAT_VBE_IND_2010!$D$7:$D$732,"4100*"))/1000+(SUMIFS(EUROSTAT_VBE_IND_2010!W$7:W$732,EUROSTAT_VBE_IND_2010!$B$7:$B$732,$D217,EUROSTAT_VBE_IND_2010!$C$7:$C$732,"*"&amp;RIGHT($A217,3)&amp;"*",EUROSTAT_VBE_IND_2010!$D$7:$D$732,"4230*"))/1000+(SUMIFS(EUROSTAT_VBE_IND_2010!W$7:W$732,EUROSTAT_VBE_IND_2010!$B$7:$B$732,$D217,EUROSTAT_VBE_IND_2010!$C$7:$C$732,"*"&amp;RIGHT($A217,3)&amp;"*",EUROSTAT_VBE_IND_2010!$D$7:$D$732,"4240*"))/1000+(SUMIFS(EUROSTAT_VBE_IND_2010!W$7:W$732,EUROSTAT_VBE_IND_2010!$B$7:$B$732,$D217,EUROSTAT_VBE_IND_2010!$C$7:$C$732,"*"&amp;RIGHT($A217,3)&amp;"*",EUROSTAT_VBE_IND_2010!$D$7:$D$732,"3106*"))/1000</f>
        <v>0.05</v>
      </c>
      <c r="AA217" s="17">
        <f>(SUMIFS(EUROSTAT_VBE_IND_2010!X$7:X$732,EUROSTAT_VBE_IND_2010!$B$7:$B$732,$D217,EUROSTAT_VBE_IND_2010!$C$7:$C$732,"*"&amp;RIGHT($A217,3)&amp;"*",EUROSTAT_VBE_IND_2010!$D$7:$D$732,"4100*"))/1000+(SUMIFS(EUROSTAT_VBE_IND_2010!X$7:X$732,EUROSTAT_VBE_IND_2010!$B$7:$B$732,$D217,EUROSTAT_VBE_IND_2010!$C$7:$C$732,"*"&amp;RIGHT($A217,3)&amp;"*",EUROSTAT_VBE_IND_2010!$D$7:$D$732,"4230*"))/1000+(SUMIFS(EUROSTAT_VBE_IND_2010!X$7:X$732,EUROSTAT_VBE_IND_2010!$B$7:$B$732,$D217,EUROSTAT_VBE_IND_2010!$C$7:$C$732,"*"&amp;RIGHT($A217,3)&amp;"*",EUROSTAT_VBE_IND_2010!$D$7:$D$732,"4240*"))/1000+(SUMIFS(EUROSTAT_VBE_IND_2010!X$7:X$732,EUROSTAT_VBE_IND_2010!$B$7:$B$732,$D217,EUROSTAT_VBE_IND_2010!$C$7:$C$732,"*"&amp;RIGHT($A217,3)&amp;"*",EUROSTAT_VBE_IND_2010!$D$7:$D$732,"3106*"))/1000</f>
        <v>0.068</v>
      </c>
      <c r="AB217" s="17">
        <f>(SUMIFS(EUROSTAT_VBE_IND_2010!AA$7:AA$732,EUROSTAT_VBE_IND_2010!$B$7:$B$732,$D217,EUROSTAT_VBE_IND_2010!$C$7:$C$732,"*"&amp;RIGHT($A217,3)&amp;"*",EUROSTAT_VBE_IND_2010!$D$7:$D$732,"4100*"))/1000+(SUMIFS(EUROSTAT_VBE_IND_2010!AA$7:AA$732,EUROSTAT_VBE_IND_2010!$B$7:$B$732,$D217,EUROSTAT_VBE_IND_2010!$C$7:$C$732,"*"&amp;RIGHT($A217,3)&amp;"*",EUROSTAT_VBE_IND_2010!$D$7:$D$732,"4230*"))/1000+(SUMIFS(EUROSTAT_VBE_IND_2010!AA$7:AA$732,EUROSTAT_VBE_IND_2010!$B$7:$B$732,$D217,EUROSTAT_VBE_IND_2010!$C$7:$C$732,"*"&amp;RIGHT($A217,3)&amp;"*",EUROSTAT_VBE_IND_2010!$D$7:$D$732,"4240*"))/1000+(SUMIFS(EUROSTAT_VBE_IND_2010!AA$7:AA$732,EUROSTAT_VBE_IND_2010!$B$7:$B$732,$D217,EUROSTAT_VBE_IND_2010!$C$7:$C$732,"*"&amp;RIGHT($A217,3)&amp;"*",EUROSTAT_VBE_IND_2010!$D$7:$D$732,"3106*"))/1000</f>
        <v>0</v>
      </c>
      <c r="AC217" s="17">
        <f>(SUMIFS(EUROSTAT_VBE_IND_2010!AB$7:AB$732,EUROSTAT_VBE_IND_2010!$B$7:$B$732,$D217,EUROSTAT_VBE_IND_2010!$C$7:$C$732,"*"&amp;RIGHT($A217,3)&amp;"*",EUROSTAT_VBE_IND_2010!$D$7:$D$732,"4100*"))/1000+(SUMIFS(EUROSTAT_VBE_IND_2010!AB$7:AB$732,EUROSTAT_VBE_IND_2010!$B$7:$B$732,$D217,EUROSTAT_VBE_IND_2010!$C$7:$C$732,"*"&amp;RIGHT($A217,3)&amp;"*",EUROSTAT_VBE_IND_2010!$D$7:$D$732,"4230*"))/1000+(SUMIFS(EUROSTAT_VBE_IND_2010!AB$7:AB$732,EUROSTAT_VBE_IND_2010!$B$7:$B$732,$D217,EUROSTAT_VBE_IND_2010!$C$7:$C$732,"*"&amp;RIGHT($A217,3)&amp;"*",EUROSTAT_VBE_IND_2010!$D$7:$D$732,"4240*"))/1000+(SUMIFS(EUROSTAT_VBE_IND_2010!AB$7:AB$732,EUROSTAT_VBE_IND_2010!$B$7:$B$732,$D217,EUROSTAT_VBE_IND_2010!$C$7:$C$732,"*"&amp;RIGHT($A217,3)&amp;"*",EUROSTAT_VBE_IND_2010!$D$7:$D$732,"3106*"))/1000</f>
        <v>2.367</v>
      </c>
      <c r="AD217" s="17">
        <f>(SUMIFS(EUROSTAT_VBE_IND_2010!AC$7:AC$732,EUROSTAT_VBE_IND_2010!$B$7:$B$732,$D217,EUROSTAT_VBE_IND_2010!$C$7:$C$732,"*"&amp;RIGHT($A217,3)&amp;"*",EUROSTAT_VBE_IND_2010!$D$7:$D$732,"4100*"))/1000+(SUMIFS(EUROSTAT_VBE_IND_2010!AC$7:AC$732,EUROSTAT_VBE_IND_2010!$B$7:$B$732,$D217,EUROSTAT_VBE_IND_2010!$C$7:$C$732,"*"&amp;RIGHT($A217,3)&amp;"*",EUROSTAT_VBE_IND_2010!$D$7:$D$732,"4230*"))/1000+(SUMIFS(EUROSTAT_VBE_IND_2010!AC$7:AC$732,EUROSTAT_VBE_IND_2010!$B$7:$B$732,$D217,EUROSTAT_VBE_IND_2010!$C$7:$C$732,"*"&amp;RIGHT($A217,3)&amp;"*",EUROSTAT_VBE_IND_2010!$D$7:$D$732,"4240*"))/1000+(SUMIFS(EUROSTAT_VBE_IND_2010!AC$7:AC$732,EUROSTAT_VBE_IND_2010!$B$7:$B$732,$D217,EUROSTAT_VBE_IND_2010!$C$7:$C$732,"*"&amp;RIGHT($A217,3)&amp;"*",EUROSTAT_VBE_IND_2010!$D$7:$D$732,"3106*"))/1000</f>
        <v>0.175</v>
      </c>
      <c r="AE217" s="17">
        <f>(SUMIFS(EUROSTAT_VBE_IND_2010!AD$7:AD$732,EUROSTAT_VBE_IND_2010!$B$7:$B$732,$D217,EUROSTAT_VBE_IND_2010!$C$7:$C$732,"*"&amp;RIGHT($A217,3)&amp;"*",EUROSTAT_VBE_IND_2010!$D$7:$D$732,"4100*"))/1000+(SUMIFS(EUROSTAT_VBE_IND_2010!AD$7:AD$732,EUROSTAT_VBE_IND_2010!$B$7:$B$732,$D217,EUROSTAT_VBE_IND_2010!$C$7:$C$732,"*"&amp;RIGHT($A217,3)&amp;"*",EUROSTAT_VBE_IND_2010!$D$7:$D$732,"4230*"))/1000+(SUMIFS(EUROSTAT_VBE_IND_2010!AD$7:AD$732,EUROSTAT_VBE_IND_2010!$B$7:$B$732,$D217,EUROSTAT_VBE_IND_2010!$C$7:$C$732,"*"&amp;RIGHT($A217,3)&amp;"*",EUROSTAT_VBE_IND_2010!$D$7:$D$732,"4240*"))/1000+(SUMIFS(EUROSTAT_VBE_IND_2010!AD$7:AD$732,EUROSTAT_VBE_IND_2010!$B$7:$B$732,$D217,EUROSTAT_VBE_IND_2010!$C$7:$C$732,"*"&amp;RIGHT($A217,3)&amp;"*",EUROSTAT_VBE_IND_2010!$D$7:$D$732,"3106*"))/1000</f>
        <v>1.537</v>
      </c>
      <c r="AF217" s="17">
        <f>(SUMIFS(EUROSTAT_VBE_IND_2010!AE$7:AE$732,EUROSTAT_VBE_IND_2010!$B$7:$B$732,$D217,EUROSTAT_VBE_IND_2010!$C$7:$C$732,"*"&amp;RIGHT($A217,3)&amp;"*",EUROSTAT_VBE_IND_2010!$D$7:$D$732,"4100*"))/1000+(SUMIFS(EUROSTAT_VBE_IND_2010!AE$7:AE$732,EUROSTAT_VBE_IND_2010!$B$7:$B$732,$D217,EUROSTAT_VBE_IND_2010!$C$7:$C$732,"*"&amp;RIGHT($A217,3)&amp;"*",EUROSTAT_VBE_IND_2010!$D$7:$D$732,"4230*"))/1000+(SUMIFS(EUROSTAT_VBE_IND_2010!AE$7:AE$732,EUROSTAT_VBE_IND_2010!$B$7:$B$732,$D217,EUROSTAT_VBE_IND_2010!$C$7:$C$732,"*"&amp;RIGHT($A217,3)&amp;"*",EUROSTAT_VBE_IND_2010!$D$7:$D$732,"4240*"))/1000+(SUMIFS(EUROSTAT_VBE_IND_2010!AE$7:AE$732,EUROSTAT_VBE_IND_2010!$B$7:$B$732,$D217,EUROSTAT_VBE_IND_2010!$C$7:$C$732,"*"&amp;RIGHT($A217,3)&amp;"*",EUROSTAT_VBE_IND_2010!$D$7:$D$732,"3106*"))/1000</f>
        <v>0.514</v>
      </c>
      <c r="AG217" s="17">
        <f>(SUMIFS(EUROSTAT_VBE_IND_2010!AF$7:AF$732,EUROSTAT_VBE_IND_2010!$B$7:$B$732,$D217,EUROSTAT_VBE_IND_2010!$C$7:$C$732,"*"&amp;RIGHT($A217,3)&amp;"*",EUROSTAT_VBE_IND_2010!$D$7:$D$732,"4100*"))/1000+(SUMIFS(EUROSTAT_VBE_IND_2010!AF$7:AF$732,EUROSTAT_VBE_IND_2010!$B$7:$B$732,$D217,EUROSTAT_VBE_IND_2010!$C$7:$C$732,"*"&amp;RIGHT($A217,3)&amp;"*",EUROSTAT_VBE_IND_2010!$D$7:$D$732,"4230*"))/1000+(SUMIFS(EUROSTAT_VBE_IND_2010!AF$7:AF$732,EUROSTAT_VBE_IND_2010!$B$7:$B$732,$D217,EUROSTAT_VBE_IND_2010!$C$7:$C$732,"*"&amp;RIGHT($A217,3)&amp;"*",EUROSTAT_VBE_IND_2010!$D$7:$D$732,"4240*"))/1000+(SUMIFS(EUROSTAT_VBE_IND_2010!AF$7:AF$732,EUROSTAT_VBE_IND_2010!$B$7:$B$732,$D217,EUROSTAT_VBE_IND_2010!$C$7:$C$732,"*"&amp;RIGHT($A217,3)&amp;"*",EUROSTAT_VBE_IND_2010!$D$7:$D$732,"3106*"))/1000</f>
        <v>0.096</v>
      </c>
      <c r="AH217" s="17">
        <f>(SUMIFS(EUROSTAT_VBE_IND_2010!AH$7:AH$732,EUROSTAT_VBE_IND_2010!$B$7:$B$732,$D217,EUROSTAT_VBE_IND_2010!$C$7:$C$732,"*"&amp;RIGHT($A217,3)&amp;"*",EUROSTAT_VBE_IND_2010!$D$7:$D$732,"4100*"))/1000+(SUMIFS(EUROSTAT_VBE_IND_2010!AH$7:AH$732,EUROSTAT_VBE_IND_2010!$B$7:$B$732,$D217,EUROSTAT_VBE_IND_2010!$C$7:$C$732,"*"&amp;RIGHT($A217,3)&amp;"*",EUROSTAT_VBE_IND_2010!$D$7:$D$732,"4230*"))/1000+(SUMIFS(EUROSTAT_VBE_IND_2010!AH$7:AH$732,EUROSTAT_VBE_IND_2010!$B$7:$B$732,$D217,EUROSTAT_VBE_IND_2010!$C$7:$C$732,"*"&amp;RIGHT($A217,3)&amp;"*",EUROSTAT_VBE_IND_2010!$D$7:$D$732,"4240*"))/1000+(SUMIFS(EUROSTAT_VBE_IND_2010!AH$7:AH$732,EUROSTAT_VBE_IND_2010!$B$7:$B$732,$D217,EUROSTAT_VBE_IND_2010!$C$7:$C$732,"*"&amp;RIGHT($A217,3)&amp;"*",EUROSTAT_VBE_IND_2010!$D$7:$D$732,"3106*"))/1000</f>
        <v>0.025</v>
      </c>
      <c r="AI217" s="17">
        <f>(SUMIFS(EUROSTAT_VBE_IND_2010!AI$7:AI$732,EUROSTAT_VBE_IND_2010!$B$7:$B$732,$D217,EUROSTAT_VBE_IND_2010!$C$7:$C$732,"*"&amp;RIGHT($A217,3)&amp;"*",EUROSTAT_VBE_IND_2010!$D$7:$D$732,"4100*"))/1000+(SUMIFS(EUROSTAT_VBE_IND_2010!AI$7:AI$732,EUROSTAT_VBE_IND_2010!$B$7:$B$732,$D217,EUROSTAT_VBE_IND_2010!$C$7:$C$732,"*"&amp;RIGHT($A217,3)&amp;"*",EUROSTAT_VBE_IND_2010!$D$7:$D$732,"4230*"))/1000+(SUMIFS(EUROSTAT_VBE_IND_2010!AI$7:AI$732,EUROSTAT_VBE_IND_2010!$B$7:$B$732,$D217,EUROSTAT_VBE_IND_2010!$C$7:$C$732,"*"&amp;RIGHT($A217,3)&amp;"*",EUROSTAT_VBE_IND_2010!$D$7:$D$732,"4240*"))/1000+(SUMIFS(EUROSTAT_VBE_IND_2010!AI$7:AI$732,EUROSTAT_VBE_IND_2010!$B$7:$B$732,$D217,EUROSTAT_VBE_IND_2010!$C$7:$C$732,"*"&amp;RIGHT($A217,3)&amp;"*",EUROSTAT_VBE_IND_2010!$D$7:$D$732,"3106*"))/1000</f>
        <v>0.051</v>
      </c>
      <c r="AJ217" s="17">
        <f>(SUMIFS(EUROSTAT_VBE_IND_2010!AJ$7:AJ$732,EUROSTAT_VBE_IND_2010!$B$7:$B$732,$D217,EUROSTAT_VBE_IND_2010!$C$7:$C$732,"*"&amp;RIGHT($A217,3)&amp;"*",EUROSTAT_VBE_IND_2010!$D$7:$D$732,"4100*"))/1000+(SUMIFS(EUROSTAT_VBE_IND_2010!AJ$7:AJ$732,EUROSTAT_VBE_IND_2010!$B$7:$B$732,$D217,EUROSTAT_VBE_IND_2010!$C$7:$C$732,"*"&amp;RIGHT($A217,3)&amp;"*",EUROSTAT_VBE_IND_2010!$D$7:$D$732,"4230*"))/1000+(SUMIFS(EUROSTAT_VBE_IND_2010!AJ$7:AJ$732,EUROSTAT_VBE_IND_2010!$B$7:$B$732,$D217,EUROSTAT_VBE_IND_2010!$C$7:$C$732,"*"&amp;RIGHT($A217,3)&amp;"*",EUROSTAT_VBE_IND_2010!$D$7:$D$732,"4240*"))/1000+(SUMIFS(EUROSTAT_VBE_IND_2010!AJ$7:AJ$732,EUROSTAT_VBE_IND_2010!$B$7:$B$732,$D217,EUROSTAT_VBE_IND_2010!$C$7:$C$732,"*"&amp;RIGHT($A217,3)&amp;"*",EUROSTAT_VBE_IND_2010!$D$7:$D$732,"3106*"))/1000</f>
        <v>0.068</v>
      </c>
      <c r="AK217" s="17">
        <f>(SUMIFS(EUROSTAT_VBE_IND_2010!AK$7:AK$732,EUROSTAT_VBE_IND_2010!$B$7:$B$732,$D217,EUROSTAT_VBE_IND_2010!$C$7:$C$732,"*"&amp;RIGHT($A217,3)&amp;"*",EUROSTAT_VBE_IND_2010!$D$7:$D$732,"4100*"))/1000+(SUMIFS(EUROSTAT_VBE_IND_2010!AK$7:AK$732,EUROSTAT_VBE_IND_2010!$B$7:$B$732,$D217,EUROSTAT_VBE_IND_2010!$C$7:$C$732,"*"&amp;RIGHT($A217,3)&amp;"*",EUROSTAT_VBE_IND_2010!$D$7:$D$732,"4230*"))/1000+(SUMIFS(EUROSTAT_VBE_IND_2010!AK$7:AK$732,EUROSTAT_VBE_IND_2010!$B$7:$B$732,$D217,EUROSTAT_VBE_IND_2010!$C$7:$C$732,"*"&amp;RIGHT($A217,3)&amp;"*",EUROSTAT_VBE_IND_2010!$D$7:$D$732,"4240*"))/1000+(SUMIFS(EUROSTAT_VBE_IND_2010!AK$7:AK$732,EUROSTAT_VBE_IND_2010!$B$7:$B$732,$D217,EUROSTAT_VBE_IND_2010!$C$7:$C$732,"*"&amp;RIGHT($A217,3)&amp;"*",EUROSTAT_VBE_IND_2010!$D$7:$D$732,"3106*"))/1000</f>
        <v>0</v>
      </c>
      <c r="AL217" s="198">
        <f>SUMIFS('IEA Bal_AL-IND'!$D$30:$D$329,'IEA Bal_AL-IND'!$A$30:$A$329,"*"&amp;RIGHT($B217,8),'IEA Bal_AL-IND'!$C$30:$C$329,'Aggregated Balance-IND_2010'!$E217)</f>
        <v>0</v>
      </c>
      <c r="AM217" s="198">
        <f>SUMIFS('IEA Bal_BA-IND'!$D$30:$D$329,'IEA Bal_BA-IND'!$A$30:$A$329,"*"&amp;RIGHT($B217,8),'IEA Bal_BA-IND'!$C$30:$C$329,'Aggregated Balance-IND_2010'!$E217)</f>
        <v>0</v>
      </c>
      <c r="AN217" s="198">
        <f>SUMIFS('IEA Bal_KS-IND'!$D$30:$D$329,'IEA Bal_KS-IND'!$A$30:$A$329,"*"&amp;RIGHT($B217,8),'IEA Bal_KS-IND'!$C$30:$C$329,'Aggregated Balance-IND_2010'!$E217)</f>
        <v>0</v>
      </c>
      <c r="AO217" s="17">
        <f>(SUMIFS(EUROSTAT_VBE_IND_2010!Y$7:Y$732,EUROSTAT_VBE_IND_2010!$B$7:$B$732,$D217,EUROSTAT_VBE_IND_2010!$C$7:$C$732,"*"&amp;RIGHT($A217,3)&amp;"*",EUROSTAT_VBE_IND_2010!$D$7:$D$732,"4100*"))/1000+(SUMIFS(EUROSTAT_VBE_IND_2010!Y$7:Y$732,EUROSTAT_VBE_IND_2010!$B$7:$B$732,$D217,EUROSTAT_VBE_IND_2010!$C$7:$C$732,"*"&amp;RIGHT($A217,3)&amp;"*",EUROSTAT_VBE_IND_2010!$D$7:$D$732,"4230*"))/1000+(SUMIFS(EUROSTAT_VBE_IND_2010!Y$7:Y$732,EUROSTAT_VBE_IND_2010!$B$7:$B$732,$D217,EUROSTAT_VBE_IND_2010!$C$7:$C$732,"*"&amp;RIGHT($A217,3)&amp;"*",EUROSTAT_VBE_IND_2010!$D$7:$D$732,"4240*"))/1000+(SUMIFS(EUROSTAT_VBE_IND_2010!Y$7:Y$732,EUROSTAT_VBE_IND_2010!$B$7:$B$732,$D217,EUROSTAT_VBE_IND_2010!$C$7:$C$732,"*"&amp;RIGHT($A217,3)&amp;"*",EUROSTAT_VBE_IND_2010!$D$7:$D$732,"3106*"))/1000</f>
        <v>0</v>
      </c>
      <c r="AP217" s="17">
        <f>(SUMIFS(EUROSTAT_VBE_IND_2010!Z$7:Z$732,EUROSTAT_VBE_IND_2010!$B$7:$B$732,$D217,EUROSTAT_VBE_IND_2010!$C$7:$C$732,"*"&amp;RIGHT($A217,3)&amp;"*",EUROSTAT_VBE_IND_2010!$D$7:$D$732,"4100*"))/1000+(SUMIFS(EUROSTAT_VBE_IND_2010!Z$7:Z$732,EUROSTAT_VBE_IND_2010!$B$7:$B$732,$D217,EUROSTAT_VBE_IND_2010!$C$7:$C$732,"*"&amp;RIGHT($A217,3)&amp;"*",EUROSTAT_VBE_IND_2010!$D$7:$D$732,"4230*"))/1000+(SUMIFS(EUROSTAT_VBE_IND_2010!Z$7:Z$732,EUROSTAT_VBE_IND_2010!$B$7:$B$732,$D217,EUROSTAT_VBE_IND_2010!$C$7:$C$732,"*"&amp;RIGHT($A217,3)&amp;"*",EUROSTAT_VBE_IND_2010!$D$7:$D$732,"4240*"))/1000+(SUMIFS(EUROSTAT_VBE_IND_2010!Z$7:Z$732,EUROSTAT_VBE_IND_2010!$B$7:$B$732,$D217,EUROSTAT_VBE_IND_2010!$C$7:$C$732,"*"&amp;RIGHT($A217,3)&amp;"*",EUROSTAT_VBE_IND_2010!$D$7:$D$732,"3106*"))/1000</f>
        <v>0</v>
      </c>
      <c r="AQ217" s="17">
        <f>(SUMIFS(EUROSTAT_VBE_IND_2010!AG$7:AG$732,EUROSTAT_VBE_IND_2010!$B$7:$B$732,$D217,EUROSTAT_VBE_IND_2010!$C$7:$C$732,"*"&amp;RIGHT($A217,3)&amp;"*",EUROSTAT_VBE_IND_2010!$D$7:$D$732,"4100*"))/1000+(SUMIFS(EUROSTAT_VBE_IND_2010!AG$7:AG$732,EUROSTAT_VBE_IND_2010!$B$7:$B$732,$D217,EUROSTAT_VBE_IND_2010!$C$7:$C$732,"*"&amp;RIGHT($A217,3)&amp;"*",EUROSTAT_VBE_IND_2010!$D$7:$D$732,"4230*"))/1000+(SUMIFS(EUROSTAT_VBE_IND_2010!AG$7:AG$732,EUROSTAT_VBE_IND_2010!$B$7:$B$732,$D217,EUROSTAT_VBE_IND_2010!$C$7:$C$732,"*"&amp;RIGHT($A217,3)&amp;"*",EUROSTAT_VBE_IND_2010!$D$7:$D$732,"4240*"))/1000+(SUMIFS(EUROSTAT_VBE_IND_2010!AG$7:AG$732,EUROSTAT_VBE_IND_2010!$B$7:$B$732,$D217,EUROSTAT_VBE_IND_2010!$C$7:$C$732,"*"&amp;RIGHT($A217,3)&amp;"*",EUROSTAT_VBE_IND_2010!$D$7:$D$732,"3106*"))/1000</f>
        <v>5.399</v>
      </c>
    </row>
    <row r="218" spans="1:43">
      <c r="A218" t="str">
        <f>LEFT(EUROSTAT_VBE_IND_2010!$C$292,8)</f>
        <v>B_101825</v>
      </c>
      <c r="B218" s="28" t="s">
        <v>301</v>
      </c>
      <c r="C218" t="s">
        <v>293</v>
      </c>
      <c r="D218" t="s">
        <v>126</v>
      </c>
      <c r="E218" t="s">
        <v>240</v>
      </c>
      <c r="F218" t="s">
        <v>260</v>
      </c>
      <c r="G218" s="17">
        <f>(SUMIFS(EUROSTAT_VBE_IND_2010!E$7:E$732,EUROSTAT_VBE_IND_2010!$B$7:$B$732,$D218,EUROSTAT_VBE_IND_2010!$C$7:$C$732,"*"&amp;RIGHT($A218,3)&amp;"*",EUROSTAT_VBE_IND_2010!$D$7:$D$732,"421*"))/1000</f>
        <v>0</v>
      </c>
      <c r="H218" s="17">
        <f>(SUMIFS(EUROSTAT_VBE_IND_2010!F$7:F$732,EUROSTAT_VBE_IND_2010!$B$7:$B$732,$D218,EUROSTAT_VBE_IND_2010!$C$7:$C$732,"*"&amp;RIGHT($A218,3)&amp;"*",EUROSTAT_VBE_IND_2010!$D$7:$D$732,"421*"))/1000</f>
        <v>0</v>
      </c>
      <c r="I218" s="17">
        <f>(SUMIFS(EUROSTAT_VBE_IND_2010!G$7:G$732,EUROSTAT_VBE_IND_2010!$B$7:$B$732,$D218,EUROSTAT_VBE_IND_2010!$C$7:$C$732,"*"&amp;RIGHT($A218,3)&amp;"*",EUROSTAT_VBE_IND_2010!$D$7:$D$732,"421*"))/1000</f>
        <v>0</v>
      </c>
      <c r="J218" s="198">
        <f>SUMIFS('IEA Bal_CH-IND'!$D$30:$D$329,'IEA Bal_CH-IND'!$A$30:$A$329,"*"&amp;RIGHT($B218,8),'IEA Bal_CH-IND'!$C$30:$C$329,'Aggregated Balance-IND_2010'!$E218)</f>
        <v>0</v>
      </c>
      <c r="K218" s="17">
        <f>(SUMIFS(EUROSTAT_VBE_IND_2010!H$7:H$732,EUROSTAT_VBE_IND_2010!$B$7:$B$732,$D218,EUROSTAT_VBE_IND_2010!$C$7:$C$732,"*"&amp;RIGHT($A218,3)&amp;"*",EUROSTAT_VBE_IND_2010!$D$7:$D$732,"421*"))/1000</f>
        <v>0</v>
      </c>
      <c r="L218" s="17">
        <f>(SUMIFS(EUROSTAT_VBE_IND_2010!I$7:I$732,EUROSTAT_VBE_IND_2010!$B$7:$B$732,$D218,EUROSTAT_VBE_IND_2010!$C$7:$C$732,"*"&amp;RIGHT($A218,3)&amp;"*",EUROSTAT_VBE_IND_2010!$D$7:$D$732,"421*"))/1000</f>
        <v>0</v>
      </c>
      <c r="M218" s="17">
        <f>(SUMIFS(EUROSTAT_VBE_IND_2010!J$7:J$732,EUROSTAT_VBE_IND_2010!$B$7:$B$732,$D218,EUROSTAT_VBE_IND_2010!$C$7:$C$732,"*"&amp;RIGHT($A218,3)&amp;"*",EUROSTAT_VBE_IND_2010!$D$7:$D$732,"421*"))/1000</f>
        <v>0</v>
      </c>
      <c r="N218" s="17">
        <f>(SUMIFS(EUROSTAT_VBE_IND_2010!K$7:K$732,EUROSTAT_VBE_IND_2010!$B$7:$B$732,$D218,EUROSTAT_VBE_IND_2010!$C$7:$C$732,"*"&amp;RIGHT($A218,3)&amp;"*",EUROSTAT_VBE_IND_2010!$D$7:$D$732,"421*"))/1000</f>
        <v>0</v>
      </c>
      <c r="O218" s="17">
        <f>(SUMIFS(EUROSTAT_VBE_IND_2010!L$7:L$732,EUROSTAT_VBE_IND_2010!$B$7:$B$732,$D218,EUROSTAT_VBE_IND_2010!$C$7:$C$732,"*"&amp;RIGHT($A218,3)&amp;"*",EUROSTAT_VBE_IND_2010!$D$7:$D$732,"421*"))/1000</f>
        <v>0</v>
      </c>
      <c r="P218" s="17">
        <f>(SUMIFS(EUROSTAT_VBE_IND_2010!M$7:M$732,EUROSTAT_VBE_IND_2010!$B$7:$B$732,$D218,EUROSTAT_VBE_IND_2010!$C$7:$C$732,"*"&amp;RIGHT($A218,3)&amp;"*",EUROSTAT_VBE_IND_2010!$D$7:$D$732,"421*"))/1000</f>
        <v>0</v>
      </c>
      <c r="Q218" s="17">
        <f>(SUMIFS(EUROSTAT_VBE_IND_2010!N$7:N$732,EUROSTAT_VBE_IND_2010!$B$7:$B$732,$D218,EUROSTAT_VBE_IND_2010!$C$7:$C$732,"*"&amp;RIGHT($A218,3)&amp;"*",EUROSTAT_VBE_IND_2010!$D$7:$D$732,"421*"))/1000</f>
        <v>0</v>
      </c>
      <c r="R218" s="17">
        <f>(SUMIFS(EUROSTAT_VBE_IND_2010!O$7:O$732,EUROSTAT_VBE_IND_2010!$B$7:$B$732,$D218,EUROSTAT_VBE_IND_2010!$C$7:$C$732,"*"&amp;RIGHT($A218,3)&amp;"*",EUROSTAT_VBE_IND_2010!$D$7:$D$732,"421*"))/1000</f>
        <v>0</v>
      </c>
      <c r="S218" s="17">
        <f>(SUMIFS(EUROSTAT_VBE_IND_2010!P$7:P$732,EUROSTAT_VBE_IND_2010!$B$7:$B$732,$D218,EUROSTAT_VBE_IND_2010!$C$7:$C$732,"*"&amp;RIGHT($A218,3)&amp;"*",EUROSTAT_VBE_IND_2010!$D$7:$D$732,"421*"))/1000</f>
        <v>0</v>
      </c>
      <c r="T218" s="17">
        <f>(SUMIFS(EUROSTAT_VBE_IND_2010!Q$7:Q$732,EUROSTAT_VBE_IND_2010!$B$7:$B$732,$D218,EUROSTAT_VBE_IND_2010!$C$7:$C$732,"*"&amp;RIGHT($A218,3)&amp;"*",EUROSTAT_VBE_IND_2010!$D$7:$D$732,"421*"))/1000</f>
        <v>0</v>
      </c>
      <c r="U218" s="17">
        <f>(SUMIFS(EUROSTAT_VBE_IND_2010!R$7:R$732,EUROSTAT_VBE_IND_2010!$B$7:$B$732,$D218,EUROSTAT_VBE_IND_2010!$C$7:$C$732,"*"&amp;RIGHT($A218,3)&amp;"*",EUROSTAT_VBE_IND_2010!$D$7:$D$732,"421*"))/1000</f>
        <v>0</v>
      </c>
      <c r="V218" s="17">
        <f>(SUMIFS(EUROSTAT_VBE_IND_2010!S$7:S$732,EUROSTAT_VBE_IND_2010!$B$7:$B$732,$D218,EUROSTAT_VBE_IND_2010!$C$7:$C$732,"*"&amp;RIGHT($A218,3)&amp;"*",EUROSTAT_VBE_IND_2010!$D$7:$D$732,"421*"))/1000</f>
        <v>0</v>
      </c>
      <c r="W218" s="17">
        <f>(SUMIFS(EUROSTAT_VBE_IND_2010!T$7:T$732,EUROSTAT_VBE_IND_2010!$B$7:$B$732,$D218,EUROSTAT_VBE_IND_2010!$C$7:$C$732,"*"&amp;RIGHT($A218,3)&amp;"*",EUROSTAT_VBE_IND_2010!$D$7:$D$732,"421*"))/1000</f>
        <v>0</v>
      </c>
      <c r="X218" s="17">
        <f>(SUMIFS(EUROSTAT_VBE_IND_2010!U$7:U$732,EUROSTAT_VBE_IND_2010!$B$7:$B$732,$D218,EUROSTAT_VBE_IND_2010!$C$7:$C$732,"*"&amp;RIGHT($A218,3)&amp;"*",EUROSTAT_VBE_IND_2010!$D$7:$D$732,"421*"))/1000</f>
        <v>0</v>
      </c>
      <c r="Y218" s="17">
        <f>(SUMIFS(EUROSTAT_VBE_IND_2010!V$7:V$732,EUROSTAT_VBE_IND_2010!$B$7:$B$732,$D218,EUROSTAT_VBE_IND_2010!$C$7:$C$732,"*"&amp;RIGHT($A218,3)&amp;"*",EUROSTAT_VBE_IND_2010!$D$7:$D$732,"421*"))/1000</f>
        <v>0</v>
      </c>
      <c r="Z218" s="17">
        <f>(SUMIFS(EUROSTAT_VBE_IND_2010!W$7:W$732,EUROSTAT_VBE_IND_2010!$B$7:$B$732,$D218,EUROSTAT_VBE_IND_2010!$C$7:$C$732,"*"&amp;RIGHT($A218,3)&amp;"*",EUROSTAT_VBE_IND_2010!$D$7:$D$732,"421*"))/1000</f>
        <v>0</v>
      </c>
      <c r="AA218" s="17">
        <f>(SUMIFS(EUROSTAT_VBE_IND_2010!X$7:X$732,EUROSTAT_VBE_IND_2010!$B$7:$B$732,$D218,EUROSTAT_VBE_IND_2010!$C$7:$C$732,"*"&amp;RIGHT($A218,3)&amp;"*",EUROSTAT_VBE_IND_2010!$D$7:$D$732,"421*"))/1000</f>
        <v>0</v>
      </c>
      <c r="AB218" s="17">
        <f>(SUMIFS(EUROSTAT_VBE_IND_2010!AA$7:AA$732,EUROSTAT_VBE_IND_2010!$B$7:$B$732,$D218,EUROSTAT_VBE_IND_2010!$C$7:$C$732,"*"&amp;RIGHT($A218,3)&amp;"*",EUROSTAT_VBE_IND_2010!$D$7:$D$732,"421*"))/1000</f>
        <v>0</v>
      </c>
      <c r="AC218" s="17">
        <f>(SUMIFS(EUROSTAT_VBE_IND_2010!AB$7:AB$732,EUROSTAT_VBE_IND_2010!$B$7:$B$732,$D218,EUROSTAT_VBE_IND_2010!$C$7:$C$732,"*"&amp;RIGHT($A218,3)&amp;"*",EUROSTAT_VBE_IND_2010!$D$7:$D$732,"421*"))/1000</f>
        <v>0</v>
      </c>
      <c r="AD218" s="17">
        <f>(SUMIFS(EUROSTAT_VBE_IND_2010!AC$7:AC$732,EUROSTAT_VBE_IND_2010!$B$7:$B$732,$D218,EUROSTAT_VBE_IND_2010!$C$7:$C$732,"*"&amp;RIGHT($A218,3)&amp;"*",EUROSTAT_VBE_IND_2010!$D$7:$D$732,"421*"))/1000</f>
        <v>0</v>
      </c>
      <c r="AE218" s="17">
        <f>(SUMIFS(EUROSTAT_VBE_IND_2010!AD$7:AD$732,EUROSTAT_VBE_IND_2010!$B$7:$B$732,$D218,EUROSTAT_VBE_IND_2010!$C$7:$C$732,"*"&amp;RIGHT($A218,3)&amp;"*",EUROSTAT_VBE_IND_2010!$D$7:$D$732,"421*"))/1000</f>
        <v>0</v>
      </c>
      <c r="AF218" s="17">
        <f>(SUMIFS(EUROSTAT_VBE_IND_2010!AE$7:AE$732,EUROSTAT_VBE_IND_2010!$B$7:$B$732,$D218,EUROSTAT_VBE_IND_2010!$C$7:$C$732,"*"&amp;RIGHT($A218,3)&amp;"*",EUROSTAT_VBE_IND_2010!$D$7:$D$732,"421*"))/1000</f>
        <v>0</v>
      </c>
      <c r="AG218" s="17">
        <f>(SUMIFS(EUROSTAT_VBE_IND_2010!AF$7:AF$732,EUROSTAT_VBE_IND_2010!$B$7:$B$732,$D218,EUROSTAT_VBE_IND_2010!$C$7:$C$732,"*"&amp;RIGHT($A218,3)&amp;"*",EUROSTAT_VBE_IND_2010!$D$7:$D$732,"421*"))/1000</f>
        <v>0</v>
      </c>
      <c r="AH218" s="17">
        <f>(SUMIFS(EUROSTAT_VBE_IND_2010!AH$7:AH$732,EUROSTAT_VBE_IND_2010!$B$7:$B$732,$D218,EUROSTAT_VBE_IND_2010!$C$7:$C$732,"*"&amp;RIGHT($A218,3)&amp;"*",EUROSTAT_VBE_IND_2010!$D$7:$D$732,"421*"))/1000</f>
        <v>0.364</v>
      </c>
      <c r="AI218" s="17">
        <f>(SUMIFS(EUROSTAT_VBE_IND_2010!AI$7:AI$732,EUROSTAT_VBE_IND_2010!$B$7:$B$732,$D218,EUROSTAT_VBE_IND_2010!$C$7:$C$732,"*"&amp;RIGHT($A218,3)&amp;"*",EUROSTAT_VBE_IND_2010!$D$7:$D$732,"421*"))/1000</f>
        <v>0</v>
      </c>
      <c r="AJ218" s="17">
        <f>(SUMIFS(EUROSTAT_VBE_IND_2010!AJ$7:AJ$732,EUROSTAT_VBE_IND_2010!$B$7:$B$732,$D218,EUROSTAT_VBE_IND_2010!$C$7:$C$732,"*"&amp;RIGHT($A218,3)&amp;"*",EUROSTAT_VBE_IND_2010!$D$7:$D$732,"421*"))/1000</f>
        <v>0</v>
      </c>
      <c r="AK218" s="17">
        <f>(SUMIFS(EUROSTAT_VBE_IND_2010!AK$7:AK$732,EUROSTAT_VBE_IND_2010!$B$7:$B$732,$D218,EUROSTAT_VBE_IND_2010!$C$7:$C$732,"*"&amp;RIGHT($A218,3)&amp;"*",EUROSTAT_VBE_IND_2010!$D$7:$D$732,"421*"))/1000</f>
        <v>0</v>
      </c>
      <c r="AL218" s="198">
        <f>SUMIFS('IEA Bal_AL-IND'!$D$30:$D$329,'IEA Bal_AL-IND'!$A$30:$A$329,"*"&amp;RIGHT($B218,8),'IEA Bal_AL-IND'!$C$30:$C$329,'Aggregated Balance-IND_2010'!$E218)</f>
        <v>0</v>
      </c>
      <c r="AM218" s="198">
        <f>SUMIFS('IEA Bal_BA-IND'!$D$30:$D$329,'IEA Bal_BA-IND'!$A$30:$A$329,"*"&amp;RIGHT($B218,8),'IEA Bal_BA-IND'!$C$30:$C$329,'Aggregated Balance-IND_2010'!$E218)</f>
        <v>0</v>
      </c>
      <c r="AN218" s="198">
        <f>SUMIFS('IEA Bal_KS-IND'!$D$30:$D$329,'IEA Bal_KS-IND'!$A$30:$A$329,"*"&amp;RIGHT($B218,8),'IEA Bal_KS-IND'!$C$30:$C$329,'Aggregated Balance-IND_2010'!$E218)</f>
        <v>0</v>
      </c>
      <c r="AO218" s="17">
        <f>(SUMIFS(EUROSTAT_VBE_IND_2010!Y$7:Y$732,EUROSTAT_VBE_IND_2010!$B$7:$B$732,$D218,EUROSTAT_VBE_IND_2010!$C$7:$C$732,"*"&amp;RIGHT($A218,3)&amp;"*",EUROSTAT_VBE_IND_2010!$D$7:$D$732,"421*"))/1000</f>
        <v>0</v>
      </c>
      <c r="AP218" s="17">
        <f>(SUMIFS(EUROSTAT_VBE_IND_2010!Z$7:Z$732,EUROSTAT_VBE_IND_2010!$B$7:$B$732,$D218,EUROSTAT_VBE_IND_2010!$C$7:$C$732,"*"&amp;RIGHT($A218,3)&amp;"*",EUROSTAT_VBE_IND_2010!$D$7:$D$732,"421*"))/1000</f>
        <v>0</v>
      </c>
      <c r="AQ218" s="17">
        <f>(SUMIFS(EUROSTAT_VBE_IND_2010!AG$7:AG$732,EUROSTAT_VBE_IND_2010!$B$7:$B$732,$D218,EUROSTAT_VBE_IND_2010!$C$7:$C$732,"*"&amp;RIGHT($A218,3)&amp;"*",EUROSTAT_VBE_IND_2010!$D$7:$D$732,"421*"))/1000</f>
        <v>0</v>
      </c>
    </row>
    <row r="219" spans="1:43">
      <c r="A219" t="str">
        <f>LEFT(EUROSTAT_VBE_IND_2010!$C$292,8)</f>
        <v>B_101825</v>
      </c>
      <c r="B219" s="28" t="s">
        <v>301</v>
      </c>
      <c r="C219" t="s">
        <v>293</v>
      </c>
      <c r="D219" t="s">
        <v>126</v>
      </c>
      <c r="E219" t="s">
        <v>241</v>
      </c>
      <c r="F219" t="s">
        <v>261</v>
      </c>
      <c r="G219" s="17">
        <f>(SUMIFS(EUROSTAT_VBE_IND_2010!E$7:E$732,EUROSTAT_VBE_IND_2010!$B$7:$B$732,$D219,EUROSTAT_VBE_IND_2010!$C$7:$C$732,"*"&amp;RIGHT($A219,3)&amp;"*",EUROSTAT_VBE_IND_2010!$D$7:$D$732,"422*"))/1000</f>
        <v>0</v>
      </c>
      <c r="H219" s="17">
        <f>(SUMIFS(EUROSTAT_VBE_IND_2010!F$7:F$732,EUROSTAT_VBE_IND_2010!$B$7:$B$732,$D219,EUROSTAT_VBE_IND_2010!$C$7:$C$732,"*"&amp;RIGHT($A219,3)&amp;"*",EUROSTAT_VBE_IND_2010!$D$7:$D$732,"422*"))/1000</f>
        <v>0</v>
      </c>
      <c r="I219" s="17">
        <f>(SUMIFS(EUROSTAT_VBE_IND_2010!G$7:G$732,EUROSTAT_VBE_IND_2010!$B$7:$B$732,$D219,EUROSTAT_VBE_IND_2010!$C$7:$C$732,"*"&amp;RIGHT($A219,3)&amp;"*",EUROSTAT_VBE_IND_2010!$D$7:$D$732,"422*"))/1000</f>
        <v>0</v>
      </c>
      <c r="J219" s="198">
        <f>SUMIFS('IEA Bal_CH-IND'!$D$30:$D$329,'IEA Bal_CH-IND'!$A$30:$A$329,"*"&amp;RIGHT($B219,8),'IEA Bal_CH-IND'!$C$30:$C$329,'Aggregated Balance-IND_2010'!$E219)</f>
        <v>0</v>
      </c>
      <c r="K219" s="17">
        <f>(SUMIFS(EUROSTAT_VBE_IND_2010!H$7:H$732,EUROSTAT_VBE_IND_2010!$B$7:$B$732,$D219,EUROSTAT_VBE_IND_2010!$C$7:$C$732,"*"&amp;RIGHT($A219,3)&amp;"*",EUROSTAT_VBE_IND_2010!$D$7:$D$732,"422*"))/1000</f>
        <v>0</v>
      </c>
      <c r="L219" s="17">
        <f>(SUMIFS(EUROSTAT_VBE_IND_2010!I$7:I$732,EUROSTAT_VBE_IND_2010!$B$7:$B$732,$D219,EUROSTAT_VBE_IND_2010!$C$7:$C$732,"*"&amp;RIGHT($A219,3)&amp;"*",EUROSTAT_VBE_IND_2010!$D$7:$D$732,"422*"))/1000</f>
        <v>0</v>
      </c>
      <c r="M219" s="17">
        <f>(SUMIFS(EUROSTAT_VBE_IND_2010!J$7:J$732,EUROSTAT_VBE_IND_2010!$B$7:$B$732,$D219,EUROSTAT_VBE_IND_2010!$C$7:$C$732,"*"&amp;RIGHT($A219,3)&amp;"*",EUROSTAT_VBE_IND_2010!$D$7:$D$732,"422*"))/1000</f>
        <v>0</v>
      </c>
      <c r="N219" s="17">
        <f>(SUMIFS(EUROSTAT_VBE_IND_2010!K$7:K$732,EUROSTAT_VBE_IND_2010!$B$7:$B$732,$D219,EUROSTAT_VBE_IND_2010!$C$7:$C$732,"*"&amp;RIGHT($A219,3)&amp;"*",EUROSTAT_VBE_IND_2010!$D$7:$D$732,"422*"))/1000</f>
        <v>0</v>
      </c>
      <c r="O219" s="17">
        <f>(SUMIFS(EUROSTAT_VBE_IND_2010!L$7:L$732,EUROSTAT_VBE_IND_2010!$B$7:$B$732,$D219,EUROSTAT_VBE_IND_2010!$C$7:$C$732,"*"&amp;RIGHT($A219,3)&amp;"*",EUROSTAT_VBE_IND_2010!$D$7:$D$732,"422*"))/1000</f>
        <v>0</v>
      </c>
      <c r="P219" s="17">
        <f>(SUMIFS(EUROSTAT_VBE_IND_2010!M$7:M$732,EUROSTAT_VBE_IND_2010!$B$7:$B$732,$D219,EUROSTAT_VBE_IND_2010!$C$7:$C$732,"*"&amp;RIGHT($A219,3)&amp;"*",EUROSTAT_VBE_IND_2010!$D$7:$D$732,"422*"))/1000</f>
        <v>0</v>
      </c>
      <c r="Q219" s="17">
        <f>(SUMIFS(EUROSTAT_VBE_IND_2010!N$7:N$732,EUROSTAT_VBE_IND_2010!$B$7:$B$732,$D219,EUROSTAT_VBE_IND_2010!$C$7:$C$732,"*"&amp;RIGHT($A219,3)&amp;"*",EUROSTAT_VBE_IND_2010!$D$7:$D$732,"422*"))/1000</f>
        <v>0</v>
      </c>
      <c r="R219" s="17">
        <f>(SUMIFS(EUROSTAT_VBE_IND_2010!O$7:O$732,EUROSTAT_VBE_IND_2010!$B$7:$B$732,$D219,EUROSTAT_VBE_IND_2010!$C$7:$C$732,"*"&amp;RIGHT($A219,3)&amp;"*",EUROSTAT_VBE_IND_2010!$D$7:$D$732,"422*"))/1000</f>
        <v>0</v>
      </c>
      <c r="S219" s="17">
        <f>(SUMIFS(EUROSTAT_VBE_IND_2010!P$7:P$732,EUROSTAT_VBE_IND_2010!$B$7:$B$732,$D219,EUROSTAT_VBE_IND_2010!$C$7:$C$732,"*"&amp;RIGHT($A219,3)&amp;"*",EUROSTAT_VBE_IND_2010!$D$7:$D$732,"422*"))/1000</f>
        <v>0</v>
      </c>
      <c r="T219" s="17">
        <f>(SUMIFS(EUROSTAT_VBE_IND_2010!Q$7:Q$732,EUROSTAT_VBE_IND_2010!$B$7:$B$732,$D219,EUROSTAT_VBE_IND_2010!$C$7:$C$732,"*"&amp;RIGHT($A219,3)&amp;"*",EUROSTAT_VBE_IND_2010!$D$7:$D$732,"422*"))/1000</f>
        <v>0</v>
      </c>
      <c r="U219" s="17">
        <f>(SUMIFS(EUROSTAT_VBE_IND_2010!R$7:R$732,EUROSTAT_VBE_IND_2010!$B$7:$B$732,$D219,EUROSTAT_VBE_IND_2010!$C$7:$C$732,"*"&amp;RIGHT($A219,3)&amp;"*",EUROSTAT_VBE_IND_2010!$D$7:$D$732,"422*"))/1000</f>
        <v>0</v>
      </c>
      <c r="V219" s="17">
        <f>(SUMIFS(EUROSTAT_VBE_IND_2010!S$7:S$732,EUROSTAT_VBE_IND_2010!$B$7:$B$732,$D219,EUROSTAT_VBE_IND_2010!$C$7:$C$732,"*"&amp;RIGHT($A219,3)&amp;"*",EUROSTAT_VBE_IND_2010!$D$7:$D$732,"422*"))/1000</f>
        <v>0</v>
      </c>
      <c r="W219" s="17">
        <f>(SUMIFS(EUROSTAT_VBE_IND_2010!T$7:T$732,EUROSTAT_VBE_IND_2010!$B$7:$B$732,$D219,EUROSTAT_VBE_IND_2010!$C$7:$C$732,"*"&amp;RIGHT($A219,3)&amp;"*",EUROSTAT_VBE_IND_2010!$D$7:$D$732,"422*"))/1000</f>
        <v>0</v>
      </c>
      <c r="X219" s="17">
        <f>(SUMIFS(EUROSTAT_VBE_IND_2010!U$7:U$732,EUROSTAT_VBE_IND_2010!$B$7:$B$732,$D219,EUROSTAT_VBE_IND_2010!$C$7:$C$732,"*"&amp;RIGHT($A219,3)&amp;"*",EUROSTAT_VBE_IND_2010!$D$7:$D$732,"422*"))/1000</f>
        <v>0</v>
      </c>
      <c r="Y219" s="17">
        <f>(SUMIFS(EUROSTAT_VBE_IND_2010!V$7:V$732,EUROSTAT_VBE_IND_2010!$B$7:$B$732,$D219,EUROSTAT_VBE_IND_2010!$C$7:$C$732,"*"&amp;RIGHT($A219,3)&amp;"*",EUROSTAT_VBE_IND_2010!$D$7:$D$732,"422*"))/1000</f>
        <v>0</v>
      </c>
      <c r="Z219" s="17">
        <f>(SUMIFS(EUROSTAT_VBE_IND_2010!W$7:W$732,EUROSTAT_VBE_IND_2010!$B$7:$B$732,$D219,EUROSTAT_VBE_IND_2010!$C$7:$C$732,"*"&amp;RIGHT($A219,3)&amp;"*",EUROSTAT_VBE_IND_2010!$D$7:$D$732,"422*"))/1000</f>
        <v>0</v>
      </c>
      <c r="AA219" s="17">
        <f>(SUMIFS(EUROSTAT_VBE_IND_2010!X$7:X$732,EUROSTAT_VBE_IND_2010!$B$7:$B$732,$D219,EUROSTAT_VBE_IND_2010!$C$7:$C$732,"*"&amp;RIGHT($A219,3)&amp;"*",EUROSTAT_VBE_IND_2010!$D$7:$D$732,"422*"))/1000</f>
        <v>0</v>
      </c>
      <c r="AB219" s="17">
        <f>(SUMIFS(EUROSTAT_VBE_IND_2010!AA$7:AA$732,EUROSTAT_VBE_IND_2010!$B$7:$B$732,$D219,EUROSTAT_VBE_IND_2010!$C$7:$C$732,"*"&amp;RIGHT($A219,3)&amp;"*",EUROSTAT_VBE_IND_2010!$D$7:$D$732,"422*"))/1000</f>
        <v>0</v>
      </c>
      <c r="AC219" s="17">
        <f>(SUMIFS(EUROSTAT_VBE_IND_2010!AB$7:AB$732,EUROSTAT_VBE_IND_2010!$B$7:$B$732,$D219,EUROSTAT_VBE_IND_2010!$C$7:$C$732,"*"&amp;RIGHT($A219,3)&amp;"*",EUROSTAT_VBE_IND_2010!$D$7:$D$732,"422*"))/1000</f>
        <v>0</v>
      </c>
      <c r="AD219" s="17">
        <f>(SUMIFS(EUROSTAT_VBE_IND_2010!AC$7:AC$732,EUROSTAT_VBE_IND_2010!$B$7:$B$732,$D219,EUROSTAT_VBE_IND_2010!$C$7:$C$732,"*"&amp;RIGHT($A219,3)&amp;"*",EUROSTAT_VBE_IND_2010!$D$7:$D$732,"422*"))/1000</f>
        <v>0</v>
      </c>
      <c r="AE219" s="17">
        <f>(SUMIFS(EUROSTAT_VBE_IND_2010!AD$7:AD$732,EUROSTAT_VBE_IND_2010!$B$7:$B$732,$D219,EUROSTAT_VBE_IND_2010!$C$7:$C$732,"*"&amp;RIGHT($A219,3)&amp;"*",EUROSTAT_VBE_IND_2010!$D$7:$D$732,"422*"))/1000</f>
        <v>0</v>
      </c>
      <c r="AF219" s="17">
        <f>(SUMIFS(EUROSTAT_VBE_IND_2010!AE$7:AE$732,EUROSTAT_VBE_IND_2010!$B$7:$B$732,$D219,EUROSTAT_VBE_IND_2010!$C$7:$C$732,"*"&amp;RIGHT($A219,3)&amp;"*",EUROSTAT_VBE_IND_2010!$D$7:$D$732,"422*"))/1000</f>
        <v>0</v>
      </c>
      <c r="AG219" s="17">
        <f>(SUMIFS(EUROSTAT_VBE_IND_2010!AF$7:AF$732,EUROSTAT_VBE_IND_2010!$B$7:$B$732,$D219,EUROSTAT_VBE_IND_2010!$C$7:$C$732,"*"&amp;RIGHT($A219,3)&amp;"*",EUROSTAT_VBE_IND_2010!$D$7:$D$732,"422*"))/1000</f>
        <v>0</v>
      </c>
      <c r="AH219" s="17">
        <f>(SUMIFS(EUROSTAT_VBE_IND_2010!AH$7:AH$732,EUROSTAT_VBE_IND_2010!$B$7:$B$732,$D219,EUROSTAT_VBE_IND_2010!$C$7:$C$732,"*"&amp;RIGHT($A219,3)&amp;"*",EUROSTAT_VBE_IND_2010!$D$7:$D$732,"422*"))/1000</f>
        <v>0</v>
      </c>
      <c r="AI219" s="17">
        <f>(SUMIFS(EUROSTAT_VBE_IND_2010!AI$7:AI$732,EUROSTAT_VBE_IND_2010!$B$7:$B$732,$D219,EUROSTAT_VBE_IND_2010!$C$7:$C$732,"*"&amp;RIGHT($A219,3)&amp;"*",EUROSTAT_VBE_IND_2010!$D$7:$D$732,"422*"))/1000</f>
        <v>0</v>
      </c>
      <c r="AJ219" s="17">
        <f>(SUMIFS(EUROSTAT_VBE_IND_2010!AJ$7:AJ$732,EUROSTAT_VBE_IND_2010!$B$7:$B$732,$D219,EUROSTAT_VBE_IND_2010!$C$7:$C$732,"*"&amp;RIGHT($A219,3)&amp;"*",EUROSTAT_VBE_IND_2010!$D$7:$D$732,"422*"))/1000</f>
        <v>0</v>
      </c>
      <c r="AK219" s="17">
        <f>(SUMIFS(EUROSTAT_VBE_IND_2010!AK$7:AK$732,EUROSTAT_VBE_IND_2010!$B$7:$B$732,$D219,EUROSTAT_VBE_IND_2010!$C$7:$C$732,"*"&amp;RIGHT($A219,3)&amp;"*",EUROSTAT_VBE_IND_2010!$D$7:$D$732,"422*"))/1000</f>
        <v>0</v>
      </c>
      <c r="AL219" s="198">
        <f>SUMIFS('IEA Bal_AL-IND'!$D$30:$D$329,'IEA Bal_AL-IND'!$A$30:$A$329,"*"&amp;RIGHT($B219,8),'IEA Bal_AL-IND'!$C$30:$C$329,'Aggregated Balance-IND_2010'!$E219)</f>
        <v>0</v>
      </c>
      <c r="AM219" s="198">
        <f>SUMIFS('IEA Bal_BA-IND'!$D$30:$D$329,'IEA Bal_BA-IND'!$A$30:$A$329,"*"&amp;RIGHT($B219,8),'IEA Bal_BA-IND'!$C$30:$C$329,'Aggregated Balance-IND_2010'!$E219)</f>
        <v>0</v>
      </c>
      <c r="AN219" s="198">
        <f>SUMIFS('IEA Bal_KS-IND'!$D$30:$D$329,'IEA Bal_KS-IND'!$A$30:$A$329,"*"&amp;RIGHT($B219,8),'IEA Bal_KS-IND'!$C$30:$C$329,'Aggregated Balance-IND_2010'!$E219)</f>
        <v>0</v>
      </c>
      <c r="AO219" s="17">
        <f>(SUMIFS(EUROSTAT_VBE_IND_2010!Y$7:Y$732,EUROSTAT_VBE_IND_2010!$B$7:$B$732,$D219,EUROSTAT_VBE_IND_2010!$C$7:$C$732,"*"&amp;RIGHT($A219,3)&amp;"*",EUROSTAT_VBE_IND_2010!$D$7:$D$732,"422*"))/1000</f>
        <v>0</v>
      </c>
      <c r="AP219" s="17">
        <f>(SUMIFS(EUROSTAT_VBE_IND_2010!Z$7:Z$732,EUROSTAT_VBE_IND_2010!$B$7:$B$732,$D219,EUROSTAT_VBE_IND_2010!$C$7:$C$732,"*"&amp;RIGHT($A219,3)&amp;"*",EUROSTAT_VBE_IND_2010!$D$7:$D$732,"422*"))/1000</f>
        <v>0</v>
      </c>
      <c r="AQ219" s="17">
        <f>(SUMIFS(EUROSTAT_VBE_IND_2010!AG$7:AG$732,EUROSTAT_VBE_IND_2010!$B$7:$B$732,$D219,EUROSTAT_VBE_IND_2010!$C$7:$C$732,"*"&amp;RIGHT($A219,3)&amp;"*",EUROSTAT_VBE_IND_2010!$D$7:$D$732,"422*"))/1000</f>
        <v>0</v>
      </c>
    </row>
    <row r="220" spans="1:43">
      <c r="A220" t="str">
        <f>LEFT(EUROSTAT_VBE_IND_2010!$C$292,8)</f>
        <v>B_101825</v>
      </c>
      <c r="B220" s="28" t="s">
        <v>301</v>
      </c>
      <c r="C220" t="s">
        <v>293</v>
      </c>
      <c r="D220" t="s">
        <v>126</v>
      </c>
      <c r="E220" t="s">
        <v>242</v>
      </c>
      <c r="F220" t="s">
        <v>262</v>
      </c>
      <c r="G220" s="17">
        <f>(SUMIFS(EUROSTAT_VBE_IND_2010!E$7:E$732,EUROSTAT_VBE_IND_2010!$B$7:$B$732,$D220,EUROSTAT_VBE_IND_2010!$C$7:$C$732,"*"&amp;RIGHT($A220,3)&amp;"*",EUROSTAT_VBE_IND_2010!$D$7:$D$732,"5532*"))/1000</f>
        <v>0</v>
      </c>
      <c r="H220" s="17">
        <f>(SUMIFS(EUROSTAT_VBE_IND_2010!F$7:F$732,EUROSTAT_VBE_IND_2010!$B$7:$B$732,$D220,EUROSTAT_VBE_IND_2010!$C$7:$C$732,"*"&amp;RIGHT($A220,3)&amp;"*",EUROSTAT_VBE_IND_2010!$D$7:$D$732,"5532*"))/1000</f>
        <v>0</v>
      </c>
      <c r="I220" s="17">
        <f>(SUMIFS(EUROSTAT_VBE_IND_2010!G$7:G$732,EUROSTAT_VBE_IND_2010!$B$7:$B$732,$D220,EUROSTAT_VBE_IND_2010!$C$7:$C$732,"*"&amp;RIGHT($A220,3)&amp;"*",EUROSTAT_VBE_IND_2010!$D$7:$D$732,"5532*"))/1000</f>
        <v>0</v>
      </c>
      <c r="J220" s="198">
        <f>SUMIFS('IEA Bal_CH-IND'!$D$30:$D$329,'IEA Bal_CH-IND'!$A$30:$A$329,"*"&amp;RIGHT($B220,8),'IEA Bal_CH-IND'!$C$30:$C$329,'Aggregated Balance-IND_2010'!$E220)</f>
        <v>0</v>
      </c>
      <c r="K220" s="17">
        <f>(SUMIFS(EUROSTAT_VBE_IND_2010!H$7:H$732,EUROSTAT_VBE_IND_2010!$B$7:$B$732,$D220,EUROSTAT_VBE_IND_2010!$C$7:$C$732,"*"&amp;RIGHT($A220,3)&amp;"*",EUROSTAT_VBE_IND_2010!$D$7:$D$732,"5532*"))/1000</f>
        <v>0</v>
      </c>
      <c r="L220" s="17">
        <f>(SUMIFS(EUROSTAT_VBE_IND_2010!I$7:I$732,EUROSTAT_VBE_IND_2010!$B$7:$B$732,$D220,EUROSTAT_VBE_IND_2010!$C$7:$C$732,"*"&amp;RIGHT($A220,3)&amp;"*",EUROSTAT_VBE_IND_2010!$D$7:$D$732,"5532*"))/1000</f>
        <v>0</v>
      </c>
      <c r="M220" s="17">
        <f>(SUMIFS(EUROSTAT_VBE_IND_2010!J$7:J$732,EUROSTAT_VBE_IND_2010!$B$7:$B$732,$D220,EUROSTAT_VBE_IND_2010!$C$7:$C$732,"*"&amp;RIGHT($A220,3)&amp;"*",EUROSTAT_VBE_IND_2010!$D$7:$D$732,"5532*"))/1000</f>
        <v>0</v>
      </c>
      <c r="N220" s="17">
        <f>(SUMIFS(EUROSTAT_VBE_IND_2010!K$7:K$732,EUROSTAT_VBE_IND_2010!$B$7:$B$732,$D220,EUROSTAT_VBE_IND_2010!$C$7:$C$732,"*"&amp;RIGHT($A220,3)&amp;"*",EUROSTAT_VBE_IND_2010!$D$7:$D$732,"5532*"))/1000</f>
        <v>0</v>
      </c>
      <c r="O220" s="17">
        <f>(SUMIFS(EUROSTAT_VBE_IND_2010!L$7:L$732,EUROSTAT_VBE_IND_2010!$B$7:$B$732,$D220,EUROSTAT_VBE_IND_2010!$C$7:$C$732,"*"&amp;RIGHT($A220,3)&amp;"*",EUROSTAT_VBE_IND_2010!$D$7:$D$732,"5532*"))/1000</f>
        <v>0</v>
      </c>
      <c r="P220" s="17">
        <f>(SUMIFS(EUROSTAT_VBE_IND_2010!M$7:M$732,EUROSTAT_VBE_IND_2010!$B$7:$B$732,$D220,EUROSTAT_VBE_IND_2010!$C$7:$C$732,"*"&amp;RIGHT($A220,3)&amp;"*",EUROSTAT_VBE_IND_2010!$D$7:$D$732,"5532*"))/1000</f>
        <v>0</v>
      </c>
      <c r="Q220" s="17">
        <f>(SUMIFS(EUROSTAT_VBE_IND_2010!N$7:N$732,EUROSTAT_VBE_IND_2010!$B$7:$B$732,$D220,EUROSTAT_VBE_IND_2010!$C$7:$C$732,"*"&amp;RIGHT($A220,3)&amp;"*",EUROSTAT_VBE_IND_2010!$D$7:$D$732,"5532*"))/1000</f>
        <v>0</v>
      </c>
      <c r="R220" s="17">
        <f>(SUMIFS(EUROSTAT_VBE_IND_2010!O$7:O$732,EUROSTAT_VBE_IND_2010!$B$7:$B$732,$D220,EUROSTAT_VBE_IND_2010!$C$7:$C$732,"*"&amp;RIGHT($A220,3)&amp;"*",EUROSTAT_VBE_IND_2010!$D$7:$D$732,"5532*"))/1000</f>
        <v>0</v>
      </c>
      <c r="S220" s="17">
        <f>(SUMIFS(EUROSTAT_VBE_IND_2010!P$7:P$732,EUROSTAT_VBE_IND_2010!$B$7:$B$732,$D220,EUROSTAT_VBE_IND_2010!$C$7:$C$732,"*"&amp;RIGHT($A220,3)&amp;"*",EUROSTAT_VBE_IND_2010!$D$7:$D$732,"5532*"))/1000</f>
        <v>0</v>
      </c>
      <c r="T220" s="17">
        <f>(SUMIFS(EUROSTAT_VBE_IND_2010!Q$7:Q$732,EUROSTAT_VBE_IND_2010!$B$7:$B$732,$D220,EUROSTAT_VBE_IND_2010!$C$7:$C$732,"*"&amp;RIGHT($A220,3)&amp;"*",EUROSTAT_VBE_IND_2010!$D$7:$D$732,"5532*"))/1000</f>
        <v>0</v>
      </c>
      <c r="U220" s="17">
        <f>(SUMIFS(EUROSTAT_VBE_IND_2010!R$7:R$732,EUROSTAT_VBE_IND_2010!$B$7:$B$732,$D220,EUROSTAT_VBE_IND_2010!$C$7:$C$732,"*"&amp;RIGHT($A220,3)&amp;"*",EUROSTAT_VBE_IND_2010!$D$7:$D$732,"5532*"))/1000</f>
        <v>0</v>
      </c>
      <c r="V220" s="17">
        <f>(SUMIFS(EUROSTAT_VBE_IND_2010!S$7:S$732,EUROSTAT_VBE_IND_2010!$B$7:$B$732,$D220,EUROSTAT_VBE_IND_2010!$C$7:$C$732,"*"&amp;RIGHT($A220,3)&amp;"*",EUROSTAT_VBE_IND_2010!$D$7:$D$732,"5532*"))/1000</f>
        <v>0</v>
      </c>
      <c r="W220" s="17">
        <f>(SUMIFS(EUROSTAT_VBE_IND_2010!T$7:T$732,EUROSTAT_VBE_IND_2010!$B$7:$B$732,$D220,EUROSTAT_VBE_IND_2010!$C$7:$C$732,"*"&amp;RIGHT($A220,3)&amp;"*",EUROSTAT_VBE_IND_2010!$D$7:$D$732,"5532*"))/1000</f>
        <v>0</v>
      </c>
      <c r="X220" s="17">
        <f>(SUMIFS(EUROSTAT_VBE_IND_2010!U$7:U$732,EUROSTAT_VBE_IND_2010!$B$7:$B$732,$D220,EUROSTAT_VBE_IND_2010!$C$7:$C$732,"*"&amp;RIGHT($A220,3)&amp;"*",EUROSTAT_VBE_IND_2010!$D$7:$D$732,"5532*"))/1000</f>
        <v>0</v>
      </c>
      <c r="Y220" s="17">
        <f>(SUMIFS(EUROSTAT_VBE_IND_2010!V$7:V$732,EUROSTAT_VBE_IND_2010!$B$7:$B$732,$D220,EUROSTAT_VBE_IND_2010!$C$7:$C$732,"*"&amp;RIGHT($A220,3)&amp;"*",EUROSTAT_VBE_IND_2010!$D$7:$D$732,"5532*"))/1000</f>
        <v>0</v>
      </c>
      <c r="Z220" s="17">
        <f>(SUMIFS(EUROSTAT_VBE_IND_2010!W$7:W$732,EUROSTAT_VBE_IND_2010!$B$7:$B$732,$D220,EUROSTAT_VBE_IND_2010!$C$7:$C$732,"*"&amp;RIGHT($A220,3)&amp;"*",EUROSTAT_VBE_IND_2010!$D$7:$D$732,"5532*"))/1000</f>
        <v>0</v>
      </c>
      <c r="AA220" s="17">
        <f>(SUMIFS(EUROSTAT_VBE_IND_2010!X$7:X$732,EUROSTAT_VBE_IND_2010!$B$7:$B$732,$D220,EUROSTAT_VBE_IND_2010!$C$7:$C$732,"*"&amp;RIGHT($A220,3)&amp;"*",EUROSTAT_VBE_IND_2010!$D$7:$D$732,"5532*"))/1000</f>
        <v>0</v>
      </c>
      <c r="AB220" s="17">
        <f>(SUMIFS(EUROSTAT_VBE_IND_2010!AA$7:AA$732,EUROSTAT_VBE_IND_2010!$B$7:$B$732,$D220,EUROSTAT_VBE_IND_2010!$C$7:$C$732,"*"&amp;RIGHT($A220,3)&amp;"*",EUROSTAT_VBE_IND_2010!$D$7:$D$732,"5532*"))/1000</f>
        <v>0</v>
      </c>
      <c r="AC220" s="17">
        <f>(SUMIFS(EUROSTAT_VBE_IND_2010!AB$7:AB$732,EUROSTAT_VBE_IND_2010!$B$7:$B$732,$D220,EUROSTAT_VBE_IND_2010!$C$7:$C$732,"*"&amp;RIGHT($A220,3)&amp;"*",EUROSTAT_VBE_IND_2010!$D$7:$D$732,"5532*"))/1000</f>
        <v>0</v>
      </c>
      <c r="AD220" s="17">
        <f>(SUMIFS(EUROSTAT_VBE_IND_2010!AC$7:AC$732,EUROSTAT_VBE_IND_2010!$B$7:$B$732,$D220,EUROSTAT_VBE_IND_2010!$C$7:$C$732,"*"&amp;RIGHT($A220,3)&amp;"*",EUROSTAT_VBE_IND_2010!$D$7:$D$732,"5532*"))/1000</f>
        <v>0</v>
      </c>
      <c r="AE220" s="17">
        <f>(SUMIFS(EUROSTAT_VBE_IND_2010!AD$7:AD$732,EUROSTAT_VBE_IND_2010!$B$7:$B$732,$D220,EUROSTAT_VBE_IND_2010!$C$7:$C$732,"*"&amp;RIGHT($A220,3)&amp;"*",EUROSTAT_VBE_IND_2010!$D$7:$D$732,"5532*"))/1000</f>
        <v>0</v>
      </c>
      <c r="AF220" s="17">
        <f>(SUMIFS(EUROSTAT_VBE_IND_2010!AE$7:AE$732,EUROSTAT_VBE_IND_2010!$B$7:$B$732,$D220,EUROSTAT_VBE_IND_2010!$C$7:$C$732,"*"&amp;RIGHT($A220,3)&amp;"*",EUROSTAT_VBE_IND_2010!$D$7:$D$732,"5532*"))/1000</f>
        <v>0</v>
      </c>
      <c r="AG220" s="17">
        <f>(SUMIFS(EUROSTAT_VBE_IND_2010!AF$7:AF$732,EUROSTAT_VBE_IND_2010!$B$7:$B$732,$D220,EUROSTAT_VBE_IND_2010!$C$7:$C$732,"*"&amp;RIGHT($A220,3)&amp;"*",EUROSTAT_VBE_IND_2010!$D$7:$D$732,"5532*"))/1000</f>
        <v>0</v>
      </c>
      <c r="AH220" s="17">
        <f>(SUMIFS(EUROSTAT_VBE_IND_2010!AH$7:AH$732,EUROSTAT_VBE_IND_2010!$B$7:$B$732,$D220,EUROSTAT_VBE_IND_2010!$C$7:$C$732,"*"&amp;RIGHT($A220,3)&amp;"*",EUROSTAT_VBE_IND_2010!$D$7:$D$732,"5532*"))/1000</f>
        <v>0</v>
      </c>
      <c r="AI220" s="17">
        <f>(SUMIFS(EUROSTAT_VBE_IND_2010!AI$7:AI$732,EUROSTAT_VBE_IND_2010!$B$7:$B$732,$D220,EUROSTAT_VBE_IND_2010!$C$7:$C$732,"*"&amp;RIGHT($A220,3)&amp;"*",EUROSTAT_VBE_IND_2010!$D$7:$D$732,"5532*"))/1000</f>
        <v>0</v>
      </c>
      <c r="AJ220" s="17">
        <f>(SUMIFS(EUROSTAT_VBE_IND_2010!AJ$7:AJ$732,EUROSTAT_VBE_IND_2010!$B$7:$B$732,$D220,EUROSTAT_VBE_IND_2010!$C$7:$C$732,"*"&amp;RIGHT($A220,3)&amp;"*",EUROSTAT_VBE_IND_2010!$D$7:$D$732,"5532*"))/1000</f>
        <v>0</v>
      </c>
      <c r="AK220" s="17">
        <f>(SUMIFS(EUROSTAT_VBE_IND_2010!AK$7:AK$732,EUROSTAT_VBE_IND_2010!$B$7:$B$732,$D220,EUROSTAT_VBE_IND_2010!$C$7:$C$732,"*"&amp;RIGHT($A220,3)&amp;"*",EUROSTAT_VBE_IND_2010!$D$7:$D$732,"5532*"))/1000</f>
        <v>0</v>
      </c>
      <c r="AL220" s="198">
        <f>SUMIFS('IEA Bal_AL-IND'!$D$30:$D$329,'IEA Bal_AL-IND'!$A$30:$A$329,"*"&amp;RIGHT($B220,8),'IEA Bal_AL-IND'!$C$30:$C$329,'Aggregated Balance-IND_2010'!$E220)</f>
        <v>0</v>
      </c>
      <c r="AM220" s="198">
        <f>SUMIFS('IEA Bal_BA-IND'!$D$30:$D$329,'IEA Bal_BA-IND'!$A$30:$A$329,"*"&amp;RIGHT($B220,8),'IEA Bal_BA-IND'!$C$30:$C$329,'Aggregated Balance-IND_2010'!$E220)</f>
        <v>0</v>
      </c>
      <c r="AN220" s="198">
        <f>SUMIFS('IEA Bal_KS-IND'!$D$30:$D$329,'IEA Bal_KS-IND'!$A$30:$A$329,"*"&amp;RIGHT($B220,8),'IEA Bal_KS-IND'!$C$30:$C$329,'Aggregated Balance-IND_2010'!$E220)</f>
        <v>0</v>
      </c>
      <c r="AO220" s="17">
        <f>(SUMIFS(EUROSTAT_VBE_IND_2010!Y$7:Y$732,EUROSTAT_VBE_IND_2010!$B$7:$B$732,$D220,EUROSTAT_VBE_IND_2010!$C$7:$C$732,"*"&amp;RIGHT($A220,3)&amp;"*",EUROSTAT_VBE_IND_2010!$D$7:$D$732,"5532*"))/1000</f>
        <v>0</v>
      </c>
      <c r="AP220" s="17">
        <f>(SUMIFS(EUROSTAT_VBE_IND_2010!Z$7:Z$732,EUROSTAT_VBE_IND_2010!$B$7:$B$732,$D220,EUROSTAT_VBE_IND_2010!$C$7:$C$732,"*"&amp;RIGHT($A220,3)&amp;"*",EUROSTAT_VBE_IND_2010!$D$7:$D$732,"5532*"))/1000</f>
        <v>0</v>
      </c>
      <c r="AQ220" s="17">
        <f>(SUMIFS(EUROSTAT_VBE_IND_2010!AG$7:AG$732,EUROSTAT_VBE_IND_2010!$B$7:$B$732,$D220,EUROSTAT_VBE_IND_2010!$C$7:$C$732,"*"&amp;RIGHT($A220,3)&amp;"*",EUROSTAT_VBE_IND_2010!$D$7:$D$732,"5532*"))/1000</f>
        <v>0</v>
      </c>
    </row>
    <row r="221" spans="1:43">
      <c r="A221" t="str">
        <f>LEFT(EUROSTAT_VBE_IND_2010!$C$292,8)</f>
        <v>B_101825</v>
      </c>
      <c r="B221" s="28" t="s">
        <v>301</v>
      </c>
      <c r="C221" t="s">
        <v>293</v>
      </c>
      <c r="D221" t="s">
        <v>126</v>
      </c>
      <c r="E221" t="s">
        <v>243</v>
      </c>
      <c r="F221" t="s">
        <v>263</v>
      </c>
      <c r="G221" s="17">
        <f>(SUMIFS(EUROSTAT_VBE_IND_2010!E$7:E$732,EUROSTAT_VBE_IND_2010!$B$7:$B$732,$D221,EUROSTAT_VBE_IND_2010!$C$7:$C$732,"*"&amp;RIGHT($A221,3)&amp;"*",EUROSTAT_VBE_IND_2010!$D$7:$D$732,"5550*"))/1000</f>
        <v>0</v>
      </c>
      <c r="H221" s="17">
        <f>(SUMIFS(EUROSTAT_VBE_IND_2010!F$7:F$732,EUROSTAT_VBE_IND_2010!$B$7:$B$732,$D221,EUROSTAT_VBE_IND_2010!$C$7:$C$732,"*"&amp;RIGHT($A221,3)&amp;"*",EUROSTAT_VBE_IND_2010!$D$7:$D$732,"5550*"))/1000</f>
        <v>0</v>
      </c>
      <c r="I221" s="17">
        <f>(SUMIFS(EUROSTAT_VBE_IND_2010!G$7:G$732,EUROSTAT_VBE_IND_2010!$B$7:$B$732,$D221,EUROSTAT_VBE_IND_2010!$C$7:$C$732,"*"&amp;RIGHT($A221,3)&amp;"*",EUROSTAT_VBE_IND_2010!$D$7:$D$732,"5550*"))/1000</f>
        <v>0</v>
      </c>
      <c r="J221" s="198">
        <f>SUMIFS('IEA Bal_CH-IND'!$D$30:$D$329,'IEA Bal_CH-IND'!$A$30:$A$329,"*"&amp;RIGHT($B221,8),'IEA Bal_CH-IND'!$C$30:$C$329,'Aggregated Balance-IND_2010'!$E221)</f>
        <v>0</v>
      </c>
      <c r="K221" s="17">
        <f>(SUMIFS(EUROSTAT_VBE_IND_2010!H$7:H$732,EUROSTAT_VBE_IND_2010!$B$7:$B$732,$D221,EUROSTAT_VBE_IND_2010!$C$7:$C$732,"*"&amp;RIGHT($A221,3)&amp;"*",EUROSTAT_VBE_IND_2010!$D$7:$D$732,"5550*"))/1000</f>
        <v>0</v>
      </c>
      <c r="L221" s="17">
        <f>(SUMIFS(EUROSTAT_VBE_IND_2010!I$7:I$732,EUROSTAT_VBE_IND_2010!$B$7:$B$732,$D221,EUROSTAT_VBE_IND_2010!$C$7:$C$732,"*"&amp;RIGHT($A221,3)&amp;"*",EUROSTAT_VBE_IND_2010!$D$7:$D$732,"5550*"))/1000</f>
        <v>0</v>
      </c>
      <c r="M221" s="17">
        <f>(SUMIFS(EUROSTAT_VBE_IND_2010!J$7:J$732,EUROSTAT_VBE_IND_2010!$B$7:$B$732,$D221,EUROSTAT_VBE_IND_2010!$C$7:$C$732,"*"&amp;RIGHT($A221,3)&amp;"*",EUROSTAT_VBE_IND_2010!$D$7:$D$732,"5550*"))/1000</f>
        <v>0</v>
      </c>
      <c r="N221" s="17">
        <f>(SUMIFS(EUROSTAT_VBE_IND_2010!K$7:K$732,EUROSTAT_VBE_IND_2010!$B$7:$B$732,$D221,EUROSTAT_VBE_IND_2010!$C$7:$C$732,"*"&amp;RIGHT($A221,3)&amp;"*",EUROSTAT_VBE_IND_2010!$D$7:$D$732,"5550*"))/1000</f>
        <v>0</v>
      </c>
      <c r="O221" s="17">
        <f>(SUMIFS(EUROSTAT_VBE_IND_2010!L$7:L$732,EUROSTAT_VBE_IND_2010!$B$7:$B$732,$D221,EUROSTAT_VBE_IND_2010!$C$7:$C$732,"*"&amp;RIGHT($A221,3)&amp;"*",EUROSTAT_VBE_IND_2010!$D$7:$D$732,"5550*"))/1000</f>
        <v>0</v>
      </c>
      <c r="P221" s="17">
        <f>(SUMIFS(EUROSTAT_VBE_IND_2010!M$7:M$732,EUROSTAT_VBE_IND_2010!$B$7:$B$732,$D221,EUROSTAT_VBE_IND_2010!$C$7:$C$732,"*"&amp;RIGHT($A221,3)&amp;"*",EUROSTAT_VBE_IND_2010!$D$7:$D$732,"5550*"))/1000</f>
        <v>0</v>
      </c>
      <c r="Q221" s="17">
        <f>(SUMIFS(EUROSTAT_VBE_IND_2010!N$7:N$732,EUROSTAT_VBE_IND_2010!$B$7:$B$732,$D221,EUROSTAT_VBE_IND_2010!$C$7:$C$732,"*"&amp;RIGHT($A221,3)&amp;"*",EUROSTAT_VBE_IND_2010!$D$7:$D$732,"5550*"))/1000</f>
        <v>0</v>
      </c>
      <c r="R221" s="17">
        <f>(SUMIFS(EUROSTAT_VBE_IND_2010!O$7:O$732,EUROSTAT_VBE_IND_2010!$B$7:$B$732,$D221,EUROSTAT_VBE_IND_2010!$C$7:$C$732,"*"&amp;RIGHT($A221,3)&amp;"*",EUROSTAT_VBE_IND_2010!$D$7:$D$732,"5550*"))/1000</f>
        <v>0</v>
      </c>
      <c r="S221" s="17">
        <f>(SUMIFS(EUROSTAT_VBE_IND_2010!P$7:P$732,EUROSTAT_VBE_IND_2010!$B$7:$B$732,$D221,EUROSTAT_VBE_IND_2010!$C$7:$C$732,"*"&amp;RIGHT($A221,3)&amp;"*",EUROSTAT_VBE_IND_2010!$D$7:$D$732,"5550*"))/1000</f>
        <v>0</v>
      </c>
      <c r="T221" s="17">
        <f>(SUMIFS(EUROSTAT_VBE_IND_2010!Q$7:Q$732,EUROSTAT_VBE_IND_2010!$B$7:$B$732,$D221,EUROSTAT_VBE_IND_2010!$C$7:$C$732,"*"&amp;RIGHT($A221,3)&amp;"*",EUROSTAT_VBE_IND_2010!$D$7:$D$732,"5550*"))/1000</f>
        <v>0</v>
      </c>
      <c r="U221" s="17">
        <f>(SUMIFS(EUROSTAT_VBE_IND_2010!R$7:R$732,EUROSTAT_VBE_IND_2010!$B$7:$B$732,$D221,EUROSTAT_VBE_IND_2010!$C$7:$C$732,"*"&amp;RIGHT($A221,3)&amp;"*",EUROSTAT_VBE_IND_2010!$D$7:$D$732,"5550*"))/1000</f>
        <v>0</v>
      </c>
      <c r="V221" s="17">
        <f>(SUMIFS(EUROSTAT_VBE_IND_2010!S$7:S$732,EUROSTAT_VBE_IND_2010!$B$7:$B$732,$D221,EUROSTAT_VBE_IND_2010!$C$7:$C$732,"*"&amp;RIGHT($A221,3)&amp;"*",EUROSTAT_VBE_IND_2010!$D$7:$D$732,"5550*"))/1000</f>
        <v>0</v>
      </c>
      <c r="W221" s="17">
        <f>(SUMIFS(EUROSTAT_VBE_IND_2010!T$7:T$732,EUROSTAT_VBE_IND_2010!$B$7:$B$732,$D221,EUROSTAT_VBE_IND_2010!$C$7:$C$732,"*"&amp;RIGHT($A221,3)&amp;"*",EUROSTAT_VBE_IND_2010!$D$7:$D$732,"5550*"))/1000</f>
        <v>0</v>
      </c>
      <c r="X221" s="17">
        <f>(SUMIFS(EUROSTAT_VBE_IND_2010!U$7:U$732,EUROSTAT_VBE_IND_2010!$B$7:$B$732,$D221,EUROSTAT_VBE_IND_2010!$C$7:$C$732,"*"&amp;RIGHT($A221,3)&amp;"*",EUROSTAT_VBE_IND_2010!$D$7:$D$732,"5550*"))/1000</f>
        <v>0</v>
      </c>
      <c r="Y221" s="17">
        <f>(SUMIFS(EUROSTAT_VBE_IND_2010!V$7:V$732,EUROSTAT_VBE_IND_2010!$B$7:$B$732,$D221,EUROSTAT_VBE_IND_2010!$C$7:$C$732,"*"&amp;RIGHT($A221,3)&amp;"*",EUROSTAT_VBE_IND_2010!$D$7:$D$732,"5550*"))/1000</f>
        <v>0</v>
      </c>
      <c r="Z221" s="17">
        <f>(SUMIFS(EUROSTAT_VBE_IND_2010!W$7:W$732,EUROSTAT_VBE_IND_2010!$B$7:$B$732,$D221,EUROSTAT_VBE_IND_2010!$C$7:$C$732,"*"&amp;RIGHT($A221,3)&amp;"*",EUROSTAT_VBE_IND_2010!$D$7:$D$732,"5550*"))/1000</f>
        <v>0</v>
      </c>
      <c r="AA221" s="17">
        <f>(SUMIFS(EUROSTAT_VBE_IND_2010!X$7:X$732,EUROSTAT_VBE_IND_2010!$B$7:$B$732,$D221,EUROSTAT_VBE_IND_2010!$C$7:$C$732,"*"&amp;RIGHT($A221,3)&amp;"*",EUROSTAT_VBE_IND_2010!$D$7:$D$732,"5550*"))/1000</f>
        <v>0</v>
      </c>
      <c r="AB221" s="17">
        <f>(SUMIFS(EUROSTAT_VBE_IND_2010!AA$7:AA$732,EUROSTAT_VBE_IND_2010!$B$7:$B$732,$D221,EUROSTAT_VBE_IND_2010!$C$7:$C$732,"*"&amp;RIGHT($A221,3)&amp;"*",EUROSTAT_VBE_IND_2010!$D$7:$D$732,"5550*"))/1000</f>
        <v>0</v>
      </c>
      <c r="AC221" s="17">
        <f>(SUMIFS(EUROSTAT_VBE_IND_2010!AB$7:AB$732,EUROSTAT_VBE_IND_2010!$B$7:$B$732,$D221,EUROSTAT_VBE_IND_2010!$C$7:$C$732,"*"&amp;RIGHT($A221,3)&amp;"*",EUROSTAT_VBE_IND_2010!$D$7:$D$732,"5550*"))/1000</f>
        <v>0</v>
      </c>
      <c r="AD221" s="17">
        <f>(SUMIFS(EUROSTAT_VBE_IND_2010!AC$7:AC$732,EUROSTAT_VBE_IND_2010!$B$7:$B$732,$D221,EUROSTAT_VBE_IND_2010!$C$7:$C$732,"*"&amp;RIGHT($A221,3)&amp;"*",EUROSTAT_VBE_IND_2010!$D$7:$D$732,"5550*"))/1000</f>
        <v>0</v>
      </c>
      <c r="AE221" s="17">
        <f>(SUMIFS(EUROSTAT_VBE_IND_2010!AD$7:AD$732,EUROSTAT_VBE_IND_2010!$B$7:$B$732,$D221,EUROSTAT_VBE_IND_2010!$C$7:$C$732,"*"&amp;RIGHT($A221,3)&amp;"*",EUROSTAT_VBE_IND_2010!$D$7:$D$732,"5550*"))/1000</f>
        <v>0</v>
      </c>
      <c r="AF221" s="17">
        <f>(SUMIFS(EUROSTAT_VBE_IND_2010!AE$7:AE$732,EUROSTAT_VBE_IND_2010!$B$7:$B$732,$D221,EUROSTAT_VBE_IND_2010!$C$7:$C$732,"*"&amp;RIGHT($A221,3)&amp;"*",EUROSTAT_VBE_IND_2010!$D$7:$D$732,"5550*"))/1000</f>
        <v>0</v>
      </c>
      <c r="AG221" s="17">
        <f>(SUMIFS(EUROSTAT_VBE_IND_2010!AF$7:AF$732,EUROSTAT_VBE_IND_2010!$B$7:$B$732,$D221,EUROSTAT_VBE_IND_2010!$C$7:$C$732,"*"&amp;RIGHT($A221,3)&amp;"*",EUROSTAT_VBE_IND_2010!$D$7:$D$732,"5550*"))/1000</f>
        <v>0</v>
      </c>
      <c r="AH221" s="17">
        <f>(SUMIFS(EUROSTAT_VBE_IND_2010!AH$7:AH$732,EUROSTAT_VBE_IND_2010!$B$7:$B$732,$D221,EUROSTAT_VBE_IND_2010!$C$7:$C$732,"*"&amp;RIGHT($A221,3)&amp;"*",EUROSTAT_VBE_IND_2010!$D$7:$D$732,"5550*"))/1000</f>
        <v>0</v>
      </c>
      <c r="AI221" s="17">
        <f>(SUMIFS(EUROSTAT_VBE_IND_2010!AI$7:AI$732,EUROSTAT_VBE_IND_2010!$B$7:$B$732,$D221,EUROSTAT_VBE_IND_2010!$C$7:$C$732,"*"&amp;RIGHT($A221,3)&amp;"*",EUROSTAT_VBE_IND_2010!$D$7:$D$732,"5550*"))/1000</f>
        <v>0</v>
      </c>
      <c r="AJ221" s="17">
        <f>(SUMIFS(EUROSTAT_VBE_IND_2010!AJ$7:AJ$732,EUROSTAT_VBE_IND_2010!$B$7:$B$732,$D221,EUROSTAT_VBE_IND_2010!$C$7:$C$732,"*"&amp;RIGHT($A221,3)&amp;"*",EUROSTAT_VBE_IND_2010!$D$7:$D$732,"5550*"))/1000</f>
        <v>0</v>
      </c>
      <c r="AK221" s="17">
        <f>(SUMIFS(EUROSTAT_VBE_IND_2010!AK$7:AK$732,EUROSTAT_VBE_IND_2010!$B$7:$B$732,$D221,EUROSTAT_VBE_IND_2010!$C$7:$C$732,"*"&amp;RIGHT($A221,3)&amp;"*",EUROSTAT_VBE_IND_2010!$D$7:$D$732,"5550*"))/1000</f>
        <v>0</v>
      </c>
      <c r="AL221" s="198">
        <f>SUMIFS('IEA Bal_AL-IND'!$D$30:$D$329,'IEA Bal_AL-IND'!$A$30:$A$329,"*"&amp;RIGHT($B221,8),'IEA Bal_AL-IND'!$C$30:$C$329,'Aggregated Balance-IND_2010'!$E221)</f>
        <v>0</v>
      </c>
      <c r="AM221" s="198">
        <f>SUMIFS('IEA Bal_BA-IND'!$D$30:$D$329,'IEA Bal_BA-IND'!$A$30:$A$329,"*"&amp;RIGHT($B221,8),'IEA Bal_BA-IND'!$C$30:$C$329,'Aggregated Balance-IND_2010'!$E221)</f>
        <v>0</v>
      </c>
      <c r="AN221" s="198">
        <f>SUMIFS('IEA Bal_KS-IND'!$D$30:$D$329,'IEA Bal_KS-IND'!$A$30:$A$329,"*"&amp;RIGHT($B221,8),'IEA Bal_KS-IND'!$C$30:$C$329,'Aggregated Balance-IND_2010'!$E221)</f>
        <v>0</v>
      </c>
      <c r="AO221" s="17">
        <f>(SUMIFS(EUROSTAT_VBE_IND_2010!Y$7:Y$732,EUROSTAT_VBE_IND_2010!$B$7:$B$732,$D221,EUROSTAT_VBE_IND_2010!$C$7:$C$732,"*"&amp;RIGHT($A221,3)&amp;"*",EUROSTAT_VBE_IND_2010!$D$7:$D$732,"5550*"))/1000</f>
        <v>0</v>
      </c>
      <c r="AP221" s="17">
        <f>(SUMIFS(EUROSTAT_VBE_IND_2010!Z$7:Z$732,EUROSTAT_VBE_IND_2010!$B$7:$B$732,$D221,EUROSTAT_VBE_IND_2010!$C$7:$C$732,"*"&amp;RIGHT($A221,3)&amp;"*",EUROSTAT_VBE_IND_2010!$D$7:$D$732,"5550*"))/1000</f>
        <v>0</v>
      </c>
      <c r="AQ221" s="17">
        <f>(SUMIFS(EUROSTAT_VBE_IND_2010!AG$7:AG$732,EUROSTAT_VBE_IND_2010!$B$7:$B$732,$D221,EUROSTAT_VBE_IND_2010!$C$7:$C$732,"*"&amp;RIGHT($A221,3)&amp;"*",EUROSTAT_VBE_IND_2010!$D$7:$D$732,"5550*"))/1000</f>
        <v>0</v>
      </c>
    </row>
    <row r="222" spans="1:43">
      <c r="A222" t="str">
        <f>LEFT(EUROSTAT_VBE_IND_2010!$C$292,8)</f>
        <v>B_101825</v>
      </c>
      <c r="B222" s="28" t="s">
        <v>301</v>
      </c>
      <c r="C222" t="s">
        <v>293</v>
      </c>
      <c r="D222" t="s">
        <v>126</v>
      </c>
      <c r="E222" t="s">
        <v>244</v>
      </c>
      <c r="F222" t="s">
        <v>264</v>
      </c>
      <c r="G222" s="17">
        <f>(SUMIFS(EUROSTAT_VBE_IND_2010!E$7:E$732,EUROSTAT_VBE_IND_2010!$B$7:$B$732,$D222,EUROSTAT_VBE_IND_2010!$C$7:$C$732,"*"&amp;RIGHT($A222,3)&amp;"*",EUROSTAT_VBE_IND_2010!$D$7:$D$732,"554*"))/1000-(SUMIFS(EUROSTAT_VBE_IND_2010!E$7:E$732,EUROSTAT_VBE_IND_2010!$B$7:$B$732,$D222,EUROSTAT_VBE_IND_2010!$C$7:$C$732,"*"&amp;RIGHT($A222,3)&amp;"*",EUROSTAT_VBE_IND_2010!$D$7:$D$732,"5543*"))/1000-(SUMIFS(EUROSTAT_VBE_IND_2010!E$7:E$732,EUROSTAT_VBE_IND_2010!$B$7:$B$732,$D222,EUROSTAT_VBE_IND_2010!$C$7:$C$732,"*"&amp;RIGHT($A222,3)&amp;"*",EUROSTAT_VBE_IND_2010!$D$7:$D$732,"5544*"))/1000</f>
        <v>0.033</v>
      </c>
      <c r="H222" s="17">
        <f>(SUMIFS(EUROSTAT_VBE_IND_2010!F$7:F$732,EUROSTAT_VBE_IND_2010!$B$7:$B$732,$D222,EUROSTAT_VBE_IND_2010!$C$7:$C$732,"*"&amp;RIGHT($A222,3)&amp;"*",EUROSTAT_VBE_IND_2010!$D$7:$D$732,"554*"))/1000-(SUMIFS(EUROSTAT_VBE_IND_2010!F$7:F$732,EUROSTAT_VBE_IND_2010!$B$7:$B$732,$D222,EUROSTAT_VBE_IND_2010!$C$7:$C$732,"*"&amp;RIGHT($A222,3)&amp;"*",EUROSTAT_VBE_IND_2010!$D$7:$D$732,"5543*"))/1000-(SUMIFS(EUROSTAT_VBE_IND_2010!F$7:F$732,EUROSTAT_VBE_IND_2010!$B$7:$B$732,$D222,EUROSTAT_VBE_IND_2010!$C$7:$C$732,"*"&amp;RIGHT($A222,3)&amp;"*",EUROSTAT_VBE_IND_2010!$D$7:$D$732,"5544*"))/1000</f>
        <v>0</v>
      </c>
      <c r="I222" s="17">
        <f>(SUMIFS(EUROSTAT_VBE_IND_2010!G$7:G$732,EUROSTAT_VBE_IND_2010!$B$7:$B$732,$D222,EUROSTAT_VBE_IND_2010!$C$7:$C$732,"*"&amp;RIGHT($A222,3)&amp;"*",EUROSTAT_VBE_IND_2010!$D$7:$D$732,"554*"))/1000-(SUMIFS(EUROSTAT_VBE_IND_2010!G$7:G$732,EUROSTAT_VBE_IND_2010!$B$7:$B$732,$D222,EUROSTAT_VBE_IND_2010!$C$7:$C$732,"*"&amp;RIGHT($A222,3)&amp;"*",EUROSTAT_VBE_IND_2010!$D$7:$D$732,"5543*"))/1000-(SUMIFS(EUROSTAT_VBE_IND_2010!G$7:G$732,EUROSTAT_VBE_IND_2010!$B$7:$B$732,$D222,EUROSTAT_VBE_IND_2010!$C$7:$C$732,"*"&amp;RIGHT($A222,3)&amp;"*",EUROSTAT_VBE_IND_2010!$D$7:$D$732,"5544*"))/1000</f>
        <v>0.001</v>
      </c>
      <c r="J222" s="198">
        <f>SUMIFS('IEA Bal_CH-IND'!$D$30:$D$329,'IEA Bal_CH-IND'!$A$30:$A$329,"*"&amp;RIGHT($B222,8),'IEA Bal_CH-IND'!$C$30:$C$329,'Aggregated Balance-IND_2010'!$E222)</f>
        <v>0</v>
      </c>
      <c r="K222" s="17">
        <f>(SUMIFS(EUROSTAT_VBE_IND_2010!H$7:H$732,EUROSTAT_VBE_IND_2010!$B$7:$B$732,$D222,EUROSTAT_VBE_IND_2010!$C$7:$C$732,"*"&amp;RIGHT($A222,3)&amp;"*",EUROSTAT_VBE_IND_2010!$D$7:$D$732,"554*"))/1000-(SUMIFS(EUROSTAT_VBE_IND_2010!H$7:H$732,EUROSTAT_VBE_IND_2010!$B$7:$B$732,$D222,EUROSTAT_VBE_IND_2010!$C$7:$C$732,"*"&amp;RIGHT($A222,3)&amp;"*",EUROSTAT_VBE_IND_2010!$D$7:$D$732,"5543*"))/1000-(SUMIFS(EUROSTAT_VBE_IND_2010!H$7:H$732,EUROSTAT_VBE_IND_2010!$B$7:$B$732,$D222,EUROSTAT_VBE_IND_2010!$C$7:$C$732,"*"&amp;RIGHT($A222,3)&amp;"*",EUROSTAT_VBE_IND_2010!$D$7:$D$732,"5544*"))/1000</f>
        <v>0</v>
      </c>
      <c r="L222" s="17">
        <f>(SUMIFS(EUROSTAT_VBE_IND_2010!I$7:I$732,EUROSTAT_VBE_IND_2010!$B$7:$B$732,$D222,EUROSTAT_VBE_IND_2010!$C$7:$C$732,"*"&amp;RIGHT($A222,3)&amp;"*",EUROSTAT_VBE_IND_2010!$D$7:$D$732,"554*"))/1000-(SUMIFS(EUROSTAT_VBE_IND_2010!I$7:I$732,EUROSTAT_VBE_IND_2010!$B$7:$B$732,$D222,EUROSTAT_VBE_IND_2010!$C$7:$C$732,"*"&amp;RIGHT($A222,3)&amp;"*",EUROSTAT_VBE_IND_2010!$D$7:$D$732,"5543*"))/1000-(SUMIFS(EUROSTAT_VBE_IND_2010!I$7:I$732,EUROSTAT_VBE_IND_2010!$B$7:$B$732,$D222,EUROSTAT_VBE_IND_2010!$C$7:$C$732,"*"&amp;RIGHT($A222,3)&amp;"*",EUROSTAT_VBE_IND_2010!$D$7:$D$732,"5544*"))/1000</f>
        <v>0</v>
      </c>
      <c r="M222" s="17">
        <f>(SUMIFS(EUROSTAT_VBE_IND_2010!J$7:J$732,EUROSTAT_VBE_IND_2010!$B$7:$B$732,$D222,EUROSTAT_VBE_IND_2010!$C$7:$C$732,"*"&amp;RIGHT($A222,3)&amp;"*",EUROSTAT_VBE_IND_2010!$D$7:$D$732,"554*"))/1000-(SUMIFS(EUROSTAT_VBE_IND_2010!J$7:J$732,EUROSTAT_VBE_IND_2010!$B$7:$B$732,$D222,EUROSTAT_VBE_IND_2010!$C$7:$C$732,"*"&amp;RIGHT($A222,3)&amp;"*",EUROSTAT_VBE_IND_2010!$D$7:$D$732,"5543*"))/1000-(SUMIFS(EUROSTAT_VBE_IND_2010!J$7:J$732,EUROSTAT_VBE_IND_2010!$B$7:$B$732,$D222,EUROSTAT_VBE_IND_2010!$C$7:$C$732,"*"&amp;RIGHT($A222,3)&amp;"*",EUROSTAT_VBE_IND_2010!$D$7:$D$732,"5544*"))/1000</f>
        <v>0.648</v>
      </c>
      <c r="N222" s="17">
        <f>(SUMIFS(EUROSTAT_VBE_IND_2010!K$7:K$732,EUROSTAT_VBE_IND_2010!$B$7:$B$732,$D222,EUROSTAT_VBE_IND_2010!$C$7:$C$732,"*"&amp;RIGHT($A222,3)&amp;"*",EUROSTAT_VBE_IND_2010!$D$7:$D$732,"554*"))/1000-(SUMIFS(EUROSTAT_VBE_IND_2010!K$7:K$732,EUROSTAT_VBE_IND_2010!$B$7:$B$732,$D222,EUROSTAT_VBE_IND_2010!$C$7:$C$732,"*"&amp;RIGHT($A222,3)&amp;"*",EUROSTAT_VBE_IND_2010!$D$7:$D$732,"5543*"))/1000-(SUMIFS(EUROSTAT_VBE_IND_2010!K$7:K$732,EUROSTAT_VBE_IND_2010!$B$7:$B$732,$D222,EUROSTAT_VBE_IND_2010!$C$7:$C$732,"*"&amp;RIGHT($A222,3)&amp;"*",EUROSTAT_VBE_IND_2010!$D$7:$D$732,"5544*"))/1000</f>
        <v>0.713</v>
      </c>
      <c r="O222" s="17">
        <f>(SUMIFS(EUROSTAT_VBE_IND_2010!L$7:L$732,EUROSTAT_VBE_IND_2010!$B$7:$B$732,$D222,EUROSTAT_VBE_IND_2010!$C$7:$C$732,"*"&amp;RIGHT($A222,3)&amp;"*",EUROSTAT_VBE_IND_2010!$D$7:$D$732,"554*"))/1000-(SUMIFS(EUROSTAT_VBE_IND_2010!L$7:L$732,EUROSTAT_VBE_IND_2010!$B$7:$B$732,$D222,EUROSTAT_VBE_IND_2010!$C$7:$C$732,"*"&amp;RIGHT($A222,3)&amp;"*",EUROSTAT_VBE_IND_2010!$D$7:$D$732,"5543*"))/1000-(SUMIFS(EUROSTAT_VBE_IND_2010!L$7:L$732,EUROSTAT_VBE_IND_2010!$B$7:$B$732,$D222,EUROSTAT_VBE_IND_2010!$C$7:$C$732,"*"&amp;RIGHT($A222,3)&amp;"*",EUROSTAT_VBE_IND_2010!$D$7:$D$732,"5544*"))/1000</f>
        <v>0.001</v>
      </c>
      <c r="P222" s="17">
        <f>(SUMIFS(EUROSTAT_VBE_IND_2010!M$7:M$732,EUROSTAT_VBE_IND_2010!$B$7:$B$732,$D222,EUROSTAT_VBE_IND_2010!$C$7:$C$732,"*"&amp;RIGHT($A222,3)&amp;"*",EUROSTAT_VBE_IND_2010!$D$7:$D$732,"554*"))/1000-(SUMIFS(EUROSTAT_VBE_IND_2010!M$7:M$732,EUROSTAT_VBE_IND_2010!$B$7:$B$732,$D222,EUROSTAT_VBE_IND_2010!$C$7:$C$732,"*"&amp;RIGHT($A222,3)&amp;"*",EUROSTAT_VBE_IND_2010!$D$7:$D$732,"5543*"))/1000-(SUMIFS(EUROSTAT_VBE_IND_2010!M$7:M$732,EUROSTAT_VBE_IND_2010!$B$7:$B$732,$D222,EUROSTAT_VBE_IND_2010!$C$7:$C$732,"*"&amp;RIGHT($A222,3)&amp;"*",EUROSTAT_VBE_IND_2010!$D$7:$D$732,"5544*"))/1000</f>
        <v>0</v>
      </c>
      <c r="Q222" s="17">
        <f>(SUMIFS(EUROSTAT_VBE_IND_2010!N$7:N$732,EUROSTAT_VBE_IND_2010!$B$7:$B$732,$D222,EUROSTAT_VBE_IND_2010!$C$7:$C$732,"*"&amp;RIGHT($A222,3)&amp;"*",EUROSTAT_VBE_IND_2010!$D$7:$D$732,"554*"))/1000-(SUMIFS(EUROSTAT_VBE_IND_2010!N$7:N$732,EUROSTAT_VBE_IND_2010!$B$7:$B$732,$D222,EUROSTAT_VBE_IND_2010!$C$7:$C$732,"*"&amp;RIGHT($A222,3)&amp;"*",EUROSTAT_VBE_IND_2010!$D$7:$D$732,"5543*"))/1000-(SUMIFS(EUROSTAT_VBE_IND_2010!N$7:N$732,EUROSTAT_VBE_IND_2010!$B$7:$B$732,$D222,EUROSTAT_VBE_IND_2010!$C$7:$C$732,"*"&amp;RIGHT($A222,3)&amp;"*",EUROSTAT_VBE_IND_2010!$D$7:$D$732,"5544*"))/1000</f>
        <v>0</v>
      </c>
      <c r="R222" s="17">
        <f>(SUMIFS(EUROSTAT_VBE_IND_2010!O$7:O$732,EUROSTAT_VBE_IND_2010!$B$7:$B$732,$D222,EUROSTAT_VBE_IND_2010!$C$7:$C$732,"*"&amp;RIGHT($A222,3)&amp;"*",EUROSTAT_VBE_IND_2010!$D$7:$D$732,"554*"))/1000-(SUMIFS(EUROSTAT_VBE_IND_2010!O$7:O$732,EUROSTAT_VBE_IND_2010!$B$7:$B$732,$D222,EUROSTAT_VBE_IND_2010!$C$7:$C$732,"*"&amp;RIGHT($A222,3)&amp;"*",EUROSTAT_VBE_IND_2010!$D$7:$D$732,"5543*"))/1000-(SUMIFS(EUROSTAT_VBE_IND_2010!O$7:O$732,EUROSTAT_VBE_IND_2010!$B$7:$B$732,$D222,EUROSTAT_VBE_IND_2010!$C$7:$C$732,"*"&amp;RIGHT($A222,3)&amp;"*",EUROSTAT_VBE_IND_2010!$D$7:$D$732,"5544*"))/1000</f>
        <v>0</v>
      </c>
      <c r="S222" s="17">
        <f>(SUMIFS(EUROSTAT_VBE_IND_2010!P$7:P$732,EUROSTAT_VBE_IND_2010!$B$7:$B$732,$D222,EUROSTAT_VBE_IND_2010!$C$7:$C$732,"*"&amp;RIGHT($A222,3)&amp;"*",EUROSTAT_VBE_IND_2010!$D$7:$D$732,"554*"))/1000-(SUMIFS(EUROSTAT_VBE_IND_2010!P$7:P$732,EUROSTAT_VBE_IND_2010!$B$7:$B$732,$D222,EUROSTAT_VBE_IND_2010!$C$7:$C$732,"*"&amp;RIGHT($A222,3)&amp;"*",EUROSTAT_VBE_IND_2010!$D$7:$D$732,"5543*"))/1000-(SUMIFS(EUROSTAT_VBE_IND_2010!P$7:P$732,EUROSTAT_VBE_IND_2010!$B$7:$B$732,$D222,EUROSTAT_VBE_IND_2010!$C$7:$C$732,"*"&amp;RIGHT($A222,3)&amp;"*",EUROSTAT_VBE_IND_2010!$D$7:$D$732,"5544*"))/1000</f>
        <v>0</v>
      </c>
      <c r="T222" s="17">
        <f>(SUMIFS(EUROSTAT_VBE_IND_2010!Q$7:Q$732,EUROSTAT_VBE_IND_2010!$B$7:$B$732,$D222,EUROSTAT_VBE_IND_2010!$C$7:$C$732,"*"&amp;RIGHT($A222,3)&amp;"*",EUROSTAT_VBE_IND_2010!$D$7:$D$732,"554*"))/1000-(SUMIFS(EUROSTAT_VBE_IND_2010!Q$7:Q$732,EUROSTAT_VBE_IND_2010!$B$7:$B$732,$D222,EUROSTAT_VBE_IND_2010!$C$7:$C$732,"*"&amp;RIGHT($A222,3)&amp;"*",EUROSTAT_VBE_IND_2010!$D$7:$D$732,"5543*"))/1000-(SUMIFS(EUROSTAT_VBE_IND_2010!Q$7:Q$732,EUROSTAT_VBE_IND_2010!$B$7:$B$732,$D222,EUROSTAT_VBE_IND_2010!$C$7:$C$732,"*"&amp;RIGHT($A222,3)&amp;"*",EUROSTAT_VBE_IND_2010!$D$7:$D$732,"5544*"))/1000</f>
        <v>0</v>
      </c>
      <c r="U222" s="17">
        <f>(SUMIFS(EUROSTAT_VBE_IND_2010!R$7:R$732,EUROSTAT_VBE_IND_2010!$B$7:$B$732,$D222,EUROSTAT_VBE_IND_2010!$C$7:$C$732,"*"&amp;RIGHT($A222,3)&amp;"*",EUROSTAT_VBE_IND_2010!$D$7:$D$732,"554*"))/1000-(SUMIFS(EUROSTAT_VBE_IND_2010!R$7:R$732,EUROSTAT_VBE_IND_2010!$B$7:$B$732,$D222,EUROSTAT_VBE_IND_2010!$C$7:$C$732,"*"&amp;RIGHT($A222,3)&amp;"*",EUROSTAT_VBE_IND_2010!$D$7:$D$732,"5543*"))/1000-(SUMIFS(EUROSTAT_VBE_IND_2010!R$7:R$732,EUROSTAT_VBE_IND_2010!$B$7:$B$732,$D222,EUROSTAT_VBE_IND_2010!$C$7:$C$732,"*"&amp;RIGHT($A222,3)&amp;"*",EUROSTAT_VBE_IND_2010!$D$7:$D$732,"5544*"))/1000</f>
        <v>0</v>
      </c>
      <c r="V222" s="17">
        <f>(SUMIFS(EUROSTAT_VBE_IND_2010!S$7:S$732,EUROSTAT_VBE_IND_2010!$B$7:$B$732,$D222,EUROSTAT_VBE_IND_2010!$C$7:$C$732,"*"&amp;RIGHT($A222,3)&amp;"*",EUROSTAT_VBE_IND_2010!$D$7:$D$732,"554*"))/1000-(SUMIFS(EUROSTAT_VBE_IND_2010!S$7:S$732,EUROSTAT_VBE_IND_2010!$B$7:$B$732,$D222,EUROSTAT_VBE_IND_2010!$C$7:$C$732,"*"&amp;RIGHT($A222,3)&amp;"*",EUROSTAT_VBE_IND_2010!$D$7:$D$732,"5543*"))/1000-(SUMIFS(EUROSTAT_VBE_IND_2010!S$7:S$732,EUROSTAT_VBE_IND_2010!$B$7:$B$732,$D222,EUROSTAT_VBE_IND_2010!$C$7:$C$732,"*"&amp;RIGHT($A222,3)&amp;"*",EUROSTAT_VBE_IND_2010!$D$7:$D$732,"5544*"))/1000</f>
        <v>0</v>
      </c>
      <c r="W222" s="17">
        <f>(SUMIFS(EUROSTAT_VBE_IND_2010!T$7:T$732,EUROSTAT_VBE_IND_2010!$B$7:$B$732,$D222,EUROSTAT_VBE_IND_2010!$C$7:$C$732,"*"&amp;RIGHT($A222,3)&amp;"*",EUROSTAT_VBE_IND_2010!$D$7:$D$732,"554*"))/1000-(SUMIFS(EUROSTAT_VBE_IND_2010!T$7:T$732,EUROSTAT_VBE_IND_2010!$B$7:$B$732,$D222,EUROSTAT_VBE_IND_2010!$C$7:$C$732,"*"&amp;RIGHT($A222,3)&amp;"*",EUROSTAT_VBE_IND_2010!$D$7:$D$732,"5543*"))/1000-(SUMIFS(EUROSTAT_VBE_IND_2010!T$7:T$732,EUROSTAT_VBE_IND_2010!$B$7:$B$732,$D222,EUROSTAT_VBE_IND_2010!$C$7:$C$732,"*"&amp;RIGHT($A222,3)&amp;"*",EUROSTAT_VBE_IND_2010!$D$7:$D$732,"5544*"))/1000</f>
        <v>0</v>
      </c>
      <c r="X222" s="17">
        <f>(SUMIFS(EUROSTAT_VBE_IND_2010!U$7:U$732,EUROSTAT_VBE_IND_2010!$B$7:$B$732,$D222,EUROSTAT_VBE_IND_2010!$C$7:$C$732,"*"&amp;RIGHT($A222,3)&amp;"*",EUROSTAT_VBE_IND_2010!$D$7:$D$732,"554*"))/1000-(SUMIFS(EUROSTAT_VBE_IND_2010!U$7:U$732,EUROSTAT_VBE_IND_2010!$B$7:$B$732,$D222,EUROSTAT_VBE_IND_2010!$C$7:$C$732,"*"&amp;RIGHT($A222,3)&amp;"*",EUROSTAT_VBE_IND_2010!$D$7:$D$732,"5543*"))/1000-(SUMIFS(EUROSTAT_VBE_IND_2010!U$7:U$732,EUROSTAT_VBE_IND_2010!$B$7:$B$732,$D222,EUROSTAT_VBE_IND_2010!$C$7:$C$732,"*"&amp;RIGHT($A222,3)&amp;"*",EUROSTAT_VBE_IND_2010!$D$7:$D$732,"5544*"))/1000</f>
        <v>0</v>
      </c>
      <c r="Y222" s="17">
        <f>(SUMIFS(EUROSTAT_VBE_IND_2010!V$7:V$732,EUROSTAT_VBE_IND_2010!$B$7:$B$732,$D222,EUROSTAT_VBE_IND_2010!$C$7:$C$732,"*"&amp;RIGHT($A222,3)&amp;"*",EUROSTAT_VBE_IND_2010!$D$7:$D$732,"554*"))/1000-(SUMIFS(EUROSTAT_VBE_IND_2010!V$7:V$732,EUROSTAT_VBE_IND_2010!$B$7:$B$732,$D222,EUROSTAT_VBE_IND_2010!$C$7:$C$732,"*"&amp;RIGHT($A222,3)&amp;"*",EUROSTAT_VBE_IND_2010!$D$7:$D$732,"5543*"))/1000-(SUMIFS(EUROSTAT_VBE_IND_2010!V$7:V$732,EUROSTAT_VBE_IND_2010!$B$7:$B$732,$D222,EUROSTAT_VBE_IND_2010!$C$7:$C$732,"*"&amp;RIGHT($A222,3)&amp;"*",EUROSTAT_VBE_IND_2010!$D$7:$D$732,"5544*"))/1000</f>
        <v>0.006</v>
      </c>
      <c r="Z222" s="17">
        <f>(SUMIFS(EUROSTAT_VBE_IND_2010!W$7:W$732,EUROSTAT_VBE_IND_2010!$B$7:$B$732,$D222,EUROSTAT_VBE_IND_2010!$C$7:$C$732,"*"&amp;RIGHT($A222,3)&amp;"*",EUROSTAT_VBE_IND_2010!$D$7:$D$732,"554*"))/1000-(SUMIFS(EUROSTAT_VBE_IND_2010!W$7:W$732,EUROSTAT_VBE_IND_2010!$B$7:$B$732,$D222,EUROSTAT_VBE_IND_2010!$C$7:$C$732,"*"&amp;RIGHT($A222,3)&amp;"*",EUROSTAT_VBE_IND_2010!$D$7:$D$732,"5543*"))/1000-(SUMIFS(EUROSTAT_VBE_IND_2010!W$7:W$732,EUROSTAT_VBE_IND_2010!$B$7:$B$732,$D222,EUROSTAT_VBE_IND_2010!$C$7:$C$732,"*"&amp;RIGHT($A222,3)&amp;"*",EUROSTAT_VBE_IND_2010!$D$7:$D$732,"5544*"))/1000</f>
        <v>0</v>
      </c>
      <c r="AA222" s="17">
        <f>(SUMIFS(EUROSTAT_VBE_IND_2010!X$7:X$732,EUROSTAT_VBE_IND_2010!$B$7:$B$732,$D222,EUROSTAT_VBE_IND_2010!$C$7:$C$732,"*"&amp;RIGHT($A222,3)&amp;"*",EUROSTAT_VBE_IND_2010!$D$7:$D$732,"554*"))/1000-(SUMIFS(EUROSTAT_VBE_IND_2010!X$7:X$732,EUROSTAT_VBE_IND_2010!$B$7:$B$732,$D222,EUROSTAT_VBE_IND_2010!$C$7:$C$732,"*"&amp;RIGHT($A222,3)&amp;"*",EUROSTAT_VBE_IND_2010!$D$7:$D$732,"5543*"))/1000-(SUMIFS(EUROSTAT_VBE_IND_2010!X$7:X$732,EUROSTAT_VBE_IND_2010!$B$7:$B$732,$D222,EUROSTAT_VBE_IND_2010!$C$7:$C$732,"*"&amp;RIGHT($A222,3)&amp;"*",EUROSTAT_VBE_IND_2010!$D$7:$D$732,"5544*"))/1000</f>
        <v>0</v>
      </c>
      <c r="AB222" s="17">
        <f>(SUMIFS(EUROSTAT_VBE_IND_2010!AA$7:AA$732,EUROSTAT_VBE_IND_2010!$B$7:$B$732,$D222,EUROSTAT_VBE_IND_2010!$C$7:$C$732,"*"&amp;RIGHT($A222,3)&amp;"*",EUROSTAT_VBE_IND_2010!$D$7:$D$732,"554*"))/1000-(SUMIFS(EUROSTAT_VBE_IND_2010!AA$7:AA$732,EUROSTAT_VBE_IND_2010!$B$7:$B$732,$D222,EUROSTAT_VBE_IND_2010!$C$7:$C$732,"*"&amp;RIGHT($A222,3)&amp;"*",EUROSTAT_VBE_IND_2010!$D$7:$D$732,"5543*"))/1000-(SUMIFS(EUROSTAT_VBE_IND_2010!AA$7:AA$732,EUROSTAT_VBE_IND_2010!$B$7:$B$732,$D222,EUROSTAT_VBE_IND_2010!$C$7:$C$732,"*"&amp;RIGHT($A222,3)&amp;"*",EUROSTAT_VBE_IND_2010!$D$7:$D$732,"5544*"))/1000</f>
        <v>0</v>
      </c>
      <c r="AC222" s="17">
        <f>(SUMIFS(EUROSTAT_VBE_IND_2010!AB$7:AB$732,EUROSTAT_VBE_IND_2010!$B$7:$B$732,$D222,EUROSTAT_VBE_IND_2010!$C$7:$C$732,"*"&amp;RIGHT($A222,3)&amp;"*",EUROSTAT_VBE_IND_2010!$D$7:$D$732,"554*"))/1000-(SUMIFS(EUROSTAT_VBE_IND_2010!AB$7:AB$732,EUROSTAT_VBE_IND_2010!$B$7:$B$732,$D222,EUROSTAT_VBE_IND_2010!$C$7:$C$732,"*"&amp;RIGHT($A222,3)&amp;"*",EUROSTAT_VBE_IND_2010!$D$7:$D$732,"5543*"))/1000-(SUMIFS(EUROSTAT_VBE_IND_2010!AB$7:AB$732,EUROSTAT_VBE_IND_2010!$B$7:$B$732,$D222,EUROSTAT_VBE_IND_2010!$C$7:$C$732,"*"&amp;RIGHT($A222,3)&amp;"*",EUROSTAT_VBE_IND_2010!$D$7:$D$732,"5544*"))/1000</f>
        <v>0</v>
      </c>
      <c r="AD222" s="17">
        <f>(SUMIFS(EUROSTAT_VBE_IND_2010!AC$7:AC$732,EUROSTAT_VBE_IND_2010!$B$7:$B$732,$D222,EUROSTAT_VBE_IND_2010!$C$7:$C$732,"*"&amp;RIGHT($A222,3)&amp;"*",EUROSTAT_VBE_IND_2010!$D$7:$D$732,"554*"))/1000-(SUMIFS(EUROSTAT_VBE_IND_2010!AC$7:AC$732,EUROSTAT_VBE_IND_2010!$B$7:$B$732,$D222,EUROSTAT_VBE_IND_2010!$C$7:$C$732,"*"&amp;RIGHT($A222,3)&amp;"*",EUROSTAT_VBE_IND_2010!$D$7:$D$732,"5543*"))/1000-(SUMIFS(EUROSTAT_VBE_IND_2010!AC$7:AC$732,EUROSTAT_VBE_IND_2010!$B$7:$B$732,$D222,EUROSTAT_VBE_IND_2010!$C$7:$C$732,"*"&amp;RIGHT($A222,3)&amp;"*",EUROSTAT_VBE_IND_2010!$D$7:$D$732,"5544*"))/1000</f>
        <v>0.001</v>
      </c>
      <c r="AE222" s="17">
        <f>(SUMIFS(EUROSTAT_VBE_IND_2010!AD$7:AD$732,EUROSTAT_VBE_IND_2010!$B$7:$B$732,$D222,EUROSTAT_VBE_IND_2010!$C$7:$C$732,"*"&amp;RIGHT($A222,3)&amp;"*",EUROSTAT_VBE_IND_2010!$D$7:$D$732,"554*"))/1000-(SUMIFS(EUROSTAT_VBE_IND_2010!AD$7:AD$732,EUROSTAT_VBE_IND_2010!$B$7:$B$732,$D222,EUROSTAT_VBE_IND_2010!$C$7:$C$732,"*"&amp;RIGHT($A222,3)&amp;"*",EUROSTAT_VBE_IND_2010!$D$7:$D$732,"5543*"))/1000-(SUMIFS(EUROSTAT_VBE_IND_2010!AD$7:AD$732,EUROSTAT_VBE_IND_2010!$B$7:$B$732,$D222,EUROSTAT_VBE_IND_2010!$C$7:$C$732,"*"&amp;RIGHT($A222,3)&amp;"*",EUROSTAT_VBE_IND_2010!$D$7:$D$732,"5544*"))/1000</f>
        <v>0</v>
      </c>
      <c r="AF222" s="17">
        <f>(SUMIFS(EUROSTAT_VBE_IND_2010!AE$7:AE$732,EUROSTAT_VBE_IND_2010!$B$7:$B$732,$D222,EUROSTAT_VBE_IND_2010!$C$7:$C$732,"*"&amp;RIGHT($A222,3)&amp;"*",EUROSTAT_VBE_IND_2010!$D$7:$D$732,"554*"))/1000-(SUMIFS(EUROSTAT_VBE_IND_2010!AE$7:AE$732,EUROSTAT_VBE_IND_2010!$B$7:$B$732,$D222,EUROSTAT_VBE_IND_2010!$C$7:$C$732,"*"&amp;RIGHT($A222,3)&amp;"*",EUROSTAT_VBE_IND_2010!$D$7:$D$732,"5543*"))/1000-(SUMIFS(EUROSTAT_VBE_IND_2010!AE$7:AE$732,EUROSTAT_VBE_IND_2010!$B$7:$B$732,$D222,EUROSTAT_VBE_IND_2010!$C$7:$C$732,"*"&amp;RIGHT($A222,3)&amp;"*",EUROSTAT_VBE_IND_2010!$D$7:$D$732,"5544*"))/1000</f>
        <v>0.074</v>
      </c>
      <c r="AG222" s="17">
        <f>(SUMIFS(EUROSTAT_VBE_IND_2010!AF$7:AF$732,EUROSTAT_VBE_IND_2010!$B$7:$B$732,$D222,EUROSTAT_VBE_IND_2010!$C$7:$C$732,"*"&amp;RIGHT($A222,3)&amp;"*",EUROSTAT_VBE_IND_2010!$D$7:$D$732,"554*"))/1000-(SUMIFS(EUROSTAT_VBE_IND_2010!AF$7:AF$732,EUROSTAT_VBE_IND_2010!$B$7:$B$732,$D222,EUROSTAT_VBE_IND_2010!$C$7:$C$732,"*"&amp;RIGHT($A222,3)&amp;"*",EUROSTAT_VBE_IND_2010!$D$7:$D$732,"5543*"))/1000-(SUMIFS(EUROSTAT_VBE_IND_2010!AF$7:AF$732,EUROSTAT_VBE_IND_2010!$B$7:$B$732,$D222,EUROSTAT_VBE_IND_2010!$C$7:$C$732,"*"&amp;RIGHT($A222,3)&amp;"*",EUROSTAT_VBE_IND_2010!$D$7:$D$732,"5544*"))/1000</f>
        <v>0.188</v>
      </c>
      <c r="AH222" s="17">
        <f>(SUMIFS(EUROSTAT_VBE_IND_2010!AH$7:AH$732,EUROSTAT_VBE_IND_2010!$B$7:$B$732,$D222,EUROSTAT_VBE_IND_2010!$C$7:$C$732,"*"&amp;RIGHT($A222,3)&amp;"*",EUROSTAT_VBE_IND_2010!$D$7:$D$732,"554*"))/1000-(SUMIFS(EUROSTAT_VBE_IND_2010!AH$7:AH$732,EUROSTAT_VBE_IND_2010!$B$7:$B$732,$D222,EUROSTAT_VBE_IND_2010!$C$7:$C$732,"*"&amp;RIGHT($A222,3)&amp;"*",EUROSTAT_VBE_IND_2010!$D$7:$D$732,"5543*"))/1000-(SUMIFS(EUROSTAT_VBE_IND_2010!AH$7:AH$732,EUROSTAT_VBE_IND_2010!$B$7:$B$732,$D222,EUROSTAT_VBE_IND_2010!$C$7:$C$732,"*"&amp;RIGHT($A222,3)&amp;"*",EUROSTAT_VBE_IND_2010!$D$7:$D$732,"5544*"))/1000</f>
        <v>0</v>
      </c>
      <c r="AI222" s="17">
        <f>(SUMIFS(EUROSTAT_VBE_IND_2010!AI$7:AI$732,EUROSTAT_VBE_IND_2010!$B$7:$B$732,$D222,EUROSTAT_VBE_IND_2010!$C$7:$C$732,"*"&amp;RIGHT($A222,3)&amp;"*",EUROSTAT_VBE_IND_2010!$D$7:$D$732,"554*"))/1000-(SUMIFS(EUROSTAT_VBE_IND_2010!AI$7:AI$732,EUROSTAT_VBE_IND_2010!$B$7:$B$732,$D222,EUROSTAT_VBE_IND_2010!$C$7:$C$732,"*"&amp;RIGHT($A222,3)&amp;"*",EUROSTAT_VBE_IND_2010!$D$7:$D$732,"5543*"))/1000-(SUMIFS(EUROSTAT_VBE_IND_2010!AI$7:AI$732,EUROSTAT_VBE_IND_2010!$B$7:$B$732,$D222,EUROSTAT_VBE_IND_2010!$C$7:$C$732,"*"&amp;RIGHT($A222,3)&amp;"*",EUROSTAT_VBE_IND_2010!$D$7:$D$732,"5544*"))/1000</f>
        <v>0</v>
      </c>
      <c r="AJ222" s="17">
        <f>(SUMIFS(EUROSTAT_VBE_IND_2010!AJ$7:AJ$732,EUROSTAT_VBE_IND_2010!$B$7:$B$732,$D222,EUROSTAT_VBE_IND_2010!$C$7:$C$732,"*"&amp;RIGHT($A222,3)&amp;"*",EUROSTAT_VBE_IND_2010!$D$7:$D$732,"554*"))/1000-(SUMIFS(EUROSTAT_VBE_IND_2010!AJ$7:AJ$732,EUROSTAT_VBE_IND_2010!$B$7:$B$732,$D222,EUROSTAT_VBE_IND_2010!$C$7:$C$732,"*"&amp;RIGHT($A222,3)&amp;"*",EUROSTAT_VBE_IND_2010!$D$7:$D$732,"5543*"))/1000-(SUMIFS(EUROSTAT_VBE_IND_2010!AJ$7:AJ$732,EUROSTAT_VBE_IND_2010!$B$7:$B$732,$D222,EUROSTAT_VBE_IND_2010!$C$7:$C$732,"*"&amp;RIGHT($A222,3)&amp;"*",EUROSTAT_VBE_IND_2010!$D$7:$D$732,"5544*"))/1000</f>
        <v>0.002</v>
      </c>
      <c r="AK222" s="17">
        <f>(SUMIFS(EUROSTAT_VBE_IND_2010!AK$7:AK$732,EUROSTAT_VBE_IND_2010!$B$7:$B$732,$D222,EUROSTAT_VBE_IND_2010!$C$7:$C$732,"*"&amp;RIGHT($A222,3)&amp;"*",EUROSTAT_VBE_IND_2010!$D$7:$D$732,"554*"))/1000-(SUMIFS(EUROSTAT_VBE_IND_2010!AK$7:AK$732,EUROSTAT_VBE_IND_2010!$B$7:$B$732,$D222,EUROSTAT_VBE_IND_2010!$C$7:$C$732,"*"&amp;RIGHT($A222,3)&amp;"*",EUROSTAT_VBE_IND_2010!$D$7:$D$732,"5543*"))/1000-(SUMIFS(EUROSTAT_VBE_IND_2010!AK$7:AK$732,EUROSTAT_VBE_IND_2010!$B$7:$B$732,$D222,EUROSTAT_VBE_IND_2010!$C$7:$C$732,"*"&amp;RIGHT($A222,3)&amp;"*",EUROSTAT_VBE_IND_2010!$D$7:$D$732,"5544*"))/1000</f>
        <v>0</v>
      </c>
      <c r="AL222" s="198">
        <f>SUMIFS('IEA Bal_AL-IND'!$D$30:$D$329,'IEA Bal_AL-IND'!$A$30:$A$329,"*"&amp;RIGHT($B222,8),'IEA Bal_AL-IND'!$C$30:$C$329,'Aggregated Balance-IND_2010'!$E222)</f>
        <v>0</v>
      </c>
      <c r="AM222" s="198">
        <f>SUMIFS('IEA Bal_BA-IND'!$D$30:$D$329,'IEA Bal_BA-IND'!$A$30:$A$329,"*"&amp;RIGHT($B222,8),'IEA Bal_BA-IND'!$C$30:$C$329,'Aggregated Balance-IND_2010'!$E222)</f>
        <v>0</v>
      </c>
      <c r="AN222" s="198">
        <f>SUMIFS('IEA Bal_KS-IND'!$D$30:$D$329,'IEA Bal_KS-IND'!$A$30:$A$329,"*"&amp;RIGHT($B222,8),'IEA Bal_KS-IND'!$C$30:$C$329,'Aggregated Balance-IND_2010'!$E222)</f>
        <v>0</v>
      </c>
      <c r="AO222" s="17">
        <f>(SUMIFS(EUROSTAT_VBE_IND_2010!Y$7:Y$732,EUROSTAT_VBE_IND_2010!$B$7:$B$732,$D222,EUROSTAT_VBE_IND_2010!$C$7:$C$732,"*"&amp;RIGHT($A222,3)&amp;"*",EUROSTAT_VBE_IND_2010!$D$7:$D$732,"554*"))/1000-(SUMIFS(EUROSTAT_VBE_IND_2010!Y$7:Y$732,EUROSTAT_VBE_IND_2010!$B$7:$B$732,$D222,EUROSTAT_VBE_IND_2010!$C$7:$C$732,"*"&amp;RIGHT($A222,3)&amp;"*",EUROSTAT_VBE_IND_2010!$D$7:$D$732,"5543*"))/1000-(SUMIFS(EUROSTAT_VBE_IND_2010!Y$7:Y$732,EUROSTAT_VBE_IND_2010!$B$7:$B$732,$D222,EUROSTAT_VBE_IND_2010!$C$7:$C$732,"*"&amp;RIGHT($A222,3)&amp;"*",EUROSTAT_VBE_IND_2010!$D$7:$D$732,"5544*"))/1000</f>
        <v>0</v>
      </c>
      <c r="AP222" s="17">
        <f>(SUMIFS(EUROSTAT_VBE_IND_2010!Z$7:Z$732,EUROSTAT_VBE_IND_2010!$B$7:$B$732,$D222,EUROSTAT_VBE_IND_2010!$C$7:$C$732,"*"&amp;RIGHT($A222,3)&amp;"*",EUROSTAT_VBE_IND_2010!$D$7:$D$732,"554*"))/1000-(SUMIFS(EUROSTAT_VBE_IND_2010!Z$7:Z$732,EUROSTAT_VBE_IND_2010!$B$7:$B$732,$D222,EUROSTAT_VBE_IND_2010!$C$7:$C$732,"*"&amp;RIGHT($A222,3)&amp;"*",EUROSTAT_VBE_IND_2010!$D$7:$D$732,"5543*"))/1000-(SUMIFS(EUROSTAT_VBE_IND_2010!Z$7:Z$732,EUROSTAT_VBE_IND_2010!$B$7:$B$732,$D222,EUROSTAT_VBE_IND_2010!$C$7:$C$732,"*"&amp;RIGHT($A222,3)&amp;"*",EUROSTAT_VBE_IND_2010!$D$7:$D$732,"5544*"))/1000</f>
        <v>0.017</v>
      </c>
      <c r="AQ222" s="17">
        <f>(SUMIFS(EUROSTAT_VBE_IND_2010!AG$7:AG$732,EUROSTAT_VBE_IND_2010!$B$7:$B$732,$D222,EUROSTAT_VBE_IND_2010!$C$7:$C$732,"*"&amp;RIGHT($A222,3)&amp;"*",EUROSTAT_VBE_IND_2010!$D$7:$D$732,"554*"))/1000-(SUMIFS(EUROSTAT_VBE_IND_2010!AG$7:AG$732,EUROSTAT_VBE_IND_2010!$B$7:$B$732,$D222,EUROSTAT_VBE_IND_2010!$C$7:$C$732,"*"&amp;RIGHT($A222,3)&amp;"*",EUROSTAT_VBE_IND_2010!$D$7:$D$732,"5543*"))/1000-(SUMIFS(EUROSTAT_VBE_IND_2010!AG$7:AG$732,EUROSTAT_VBE_IND_2010!$B$7:$B$732,$D222,EUROSTAT_VBE_IND_2010!$C$7:$C$732,"*"&amp;RIGHT($A222,3)&amp;"*",EUROSTAT_VBE_IND_2010!$D$7:$D$732,"5544*"))/1000</f>
        <v>0</v>
      </c>
    </row>
    <row r="223" spans="1:43">
      <c r="A223" t="str">
        <f>LEFT(EUROSTAT_VBE_IND_2010!$C$292,8)</f>
        <v>B_101825</v>
      </c>
      <c r="B223" s="28" t="s">
        <v>301</v>
      </c>
      <c r="C223" t="s">
        <v>293</v>
      </c>
      <c r="D223" t="s">
        <v>126</v>
      </c>
      <c r="E223" t="s">
        <v>245</v>
      </c>
      <c r="F223" t="s">
        <v>265</v>
      </c>
      <c r="G223" s="17">
        <f>(SUMIFS(EUROSTAT_VBE_IND_2010!E$7:E$732,EUROSTAT_VBE_IND_2010!$B$7:$B$732,$D223,EUROSTAT_VBE_IND_2010!$C$7:$C$732,"*"&amp;RIGHT($A223,3)&amp;"*",EUROSTAT_VBE_IND_2010!$D$7:$D$732,"5543*"))/1000</f>
        <v>0</v>
      </c>
      <c r="H223" s="17">
        <f>(SUMIFS(EUROSTAT_VBE_IND_2010!F$7:F$732,EUROSTAT_VBE_IND_2010!$B$7:$B$732,$D223,EUROSTAT_VBE_IND_2010!$C$7:$C$732,"*"&amp;RIGHT($A223,3)&amp;"*",EUROSTAT_VBE_IND_2010!$D$7:$D$732,"5543*"))/1000</f>
        <v>0</v>
      </c>
      <c r="I223" s="17">
        <f>(SUMIFS(EUROSTAT_VBE_IND_2010!G$7:G$732,EUROSTAT_VBE_IND_2010!$B$7:$B$732,$D223,EUROSTAT_VBE_IND_2010!$C$7:$C$732,"*"&amp;RIGHT($A223,3)&amp;"*",EUROSTAT_VBE_IND_2010!$D$7:$D$732,"5543*"))/1000</f>
        <v>0</v>
      </c>
      <c r="J223" s="198">
        <f>SUMIFS('IEA Bal_CH-IND'!$D$30:$D$329,'IEA Bal_CH-IND'!$A$30:$A$329,"*"&amp;RIGHT($B223,8),'IEA Bal_CH-IND'!$C$30:$C$329,'Aggregated Balance-IND_2010'!$E223)</f>
        <v>0</v>
      </c>
      <c r="K223" s="17">
        <f>(SUMIFS(EUROSTAT_VBE_IND_2010!H$7:H$732,EUROSTAT_VBE_IND_2010!$B$7:$B$732,$D223,EUROSTAT_VBE_IND_2010!$C$7:$C$732,"*"&amp;RIGHT($A223,3)&amp;"*",EUROSTAT_VBE_IND_2010!$D$7:$D$732,"5543*"))/1000</f>
        <v>0</v>
      </c>
      <c r="L223" s="17">
        <f>(SUMIFS(EUROSTAT_VBE_IND_2010!I$7:I$732,EUROSTAT_VBE_IND_2010!$B$7:$B$732,$D223,EUROSTAT_VBE_IND_2010!$C$7:$C$732,"*"&amp;RIGHT($A223,3)&amp;"*",EUROSTAT_VBE_IND_2010!$D$7:$D$732,"5543*"))/1000</f>
        <v>0</v>
      </c>
      <c r="M223" s="17">
        <f>(SUMIFS(EUROSTAT_VBE_IND_2010!J$7:J$732,EUROSTAT_VBE_IND_2010!$B$7:$B$732,$D223,EUROSTAT_VBE_IND_2010!$C$7:$C$732,"*"&amp;RIGHT($A223,3)&amp;"*",EUROSTAT_VBE_IND_2010!$D$7:$D$732,"5543*"))/1000</f>
        <v>0</v>
      </c>
      <c r="N223" s="17">
        <f>(SUMIFS(EUROSTAT_VBE_IND_2010!K$7:K$732,EUROSTAT_VBE_IND_2010!$B$7:$B$732,$D223,EUROSTAT_VBE_IND_2010!$C$7:$C$732,"*"&amp;RIGHT($A223,3)&amp;"*",EUROSTAT_VBE_IND_2010!$D$7:$D$732,"5543*"))/1000</f>
        <v>0.142</v>
      </c>
      <c r="O223" s="17">
        <f>(SUMIFS(EUROSTAT_VBE_IND_2010!L$7:L$732,EUROSTAT_VBE_IND_2010!$B$7:$B$732,$D223,EUROSTAT_VBE_IND_2010!$C$7:$C$732,"*"&amp;RIGHT($A223,3)&amp;"*",EUROSTAT_VBE_IND_2010!$D$7:$D$732,"5543*"))/1000</f>
        <v>0</v>
      </c>
      <c r="P223" s="17">
        <f>(SUMIFS(EUROSTAT_VBE_IND_2010!M$7:M$732,EUROSTAT_VBE_IND_2010!$B$7:$B$732,$D223,EUROSTAT_VBE_IND_2010!$C$7:$C$732,"*"&amp;RIGHT($A223,3)&amp;"*",EUROSTAT_VBE_IND_2010!$D$7:$D$732,"5543*"))/1000</f>
        <v>0</v>
      </c>
      <c r="Q223" s="17">
        <f>(SUMIFS(EUROSTAT_VBE_IND_2010!N$7:N$732,EUROSTAT_VBE_IND_2010!$B$7:$B$732,$D223,EUROSTAT_VBE_IND_2010!$C$7:$C$732,"*"&amp;RIGHT($A223,3)&amp;"*",EUROSTAT_VBE_IND_2010!$D$7:$D$732,"5543*"))/1000</f>
        <v>0</v>
      </c>
      <c r="R223" s="17">
        <f>(SUMIFS(EUROSTAT_VBE_IND_2010!O$7:O$732,EUROSTAT_VBE_IND_2010!$B$7:$B$732,$D223,EUROSTAT_VBE_IND_2010!$C$7:$C$732,"*"&amp;RIGHT($A223,3)&amp;"*",EUROSTAT_VBE_IND_2010!$D$7:$D$732,"5543*"))/1000</f>
        <v>0</v>
      </c>
      <c r="S223" s="17">
        <f>(SUMIFS(EUROSTAT_VBE_IND_2010!P$7:P$732,EUROSTAT_VBE_IND_2010!$B$7:$B$732,$D223,EUROSTAT_VBE_IND_2010!$C$7:$C$732,"*"&amp;RIGHT($A223,3)&amp;"*",EUROSTAT_VBE_IND_2010!$D$7:$D$732,"5543*"))/1000</f>
        <v>0</v>
      </c>
      <c r="T223" s="17">
        <f>(SUMIFS(EUROSTAT_VBE_IND_2010!Q$7:Q$732,EUROSTAT_VBE_IND_2010!$B$7:$B$732,$D223,EUROSTAT_VBE_IND_2010!$C$7:$C$732,"*"&amp;RIGHT($A223,3)&amp;"*",EUROSTAT_VBE_IND_2010!$D$7:$D$732,"5543*"))/1000</f>
        <v>0</v>
      </c>
      <c r="U223" s="17">
        <f>(SUMIFS(EUROSTAT_VBE_IND_2010!R$7:R$732,EUROSTAT_VBE_IND_2010!$B$7:$B$732,$D223,EUROSTAT_VBE_IND_2010!$C$7:$C$732,"*"&amp;RIGHT($A223,3)&amp;"*",EUROSTAT_VBE_IND_2010!$D$7:$D$732,"5543*"))/1000</f>
        <v>0</v>
      </c>
      <c r="V223" s="17">
        <f>(SUMIFS(EUROSTAT_VBE_IND_2010!S$7:S$732,EUROSTAT_VBE_IND_2010!$B$7:$B$732,$D223,EUROSTAT_VBE_IND_2010!$C$7:$C$732,"*"&amp;RIGHT($A223,3)&amp;"*",EUROSTAT_VBE_IND_2010!$D$7:$D$732,"5543*"))/1000</f>
        <v>0</v>
      </c>
      <c r="W223" s="17">
        <f>(SUMIFS(EUROSTAT_VBE_IND_2010!T$7:T$732,EUROSTAT_VBE_IND_2010!$B$7:$B$732,$D223,EUROSTAT_VBE_IND_2010!$C$7:$C$732,"*"&amp;RIGHT($A223,3)&amp;"*",EUROSTAT_VBE_IND_2010!$D$7:$D$732,"5543*"))/1000</f>
        <v>0</v>
      </c>
      <c r="X223" s="17">
        <f>(SUMIFS(EUROSTAT_VBE_IND_2010!U$7:U$732,EUROSTAT_VBE_IND_2010!$B$7:$B$732,$D223,EUROSTAT_VBE_IND_2010!$C$7:$C$732,"*"&amp;RIGHT($A223,3)&amp;"*",EUROSTAT_VBE_IND_2010!$D$7:$D$732,"5543*"))/1000</f>
        <v>0</v>
      </c>
      <c r="Y223" s="17">
        <f>(SUMIFS(EUROSTAT_VBE_IND_2010!V$7:V$732,EUROSTAT_VBE_IND_2010!$B$7:$B$732,$D223,EUROSTAT_VBE_IND_2010!$C$7:$C$732,"*"&amp;RIGHT($A223,3)&amp;"*",EUROSTAT_VBE_IND_2010!$D$7:$D$732,"5543*"))/1000</f>
        <v>0</v>
      </c>
      <c r="Z223" s="17">
        <f>(SUMIFS(EUROSTAT_VBE_IND_2010!W$7:W$732,EUROSTAT_VBE_IND_2010!$B$7:$B$732,$D223,EUROSTAT_VBE_IND_2010!$C$7:$C$732,"*"&amp;RIGHT($A223,3)&amp;"*",EUROSTAT_VBE_IND_2010!$D$7:$D$732,"5543*"))/1000</f>
        <v>0</v>
      </c>
      <c r="AA223" s="17">
        <f>(SUMIFS(EUROSTAT_VBE_IND_2010!X$7:X$732,EUROSTAT_VBE_IND_2010!$B$7:$B$732,$D223,EUROSTAT_VBE_IND_2010!$C$7:$C$732,"*"&amp;RIGHT($A223,3)&amp;"*",EUROSTAT_VBE_IND_2010!$D$7:$D$732,"5543*"))/1000</f>
        <v>0</v>
      </c>
      <c r="AB223" s="17">
        <f>(SUMIFS(EUROSTAT_VBE_IND_2010!AA$7:AA$732,EUROSTAT_VBE_IND_2010!$B$7:$B$732,$D223,EUROSTAT_VBE_IND_2010!$C$7:$C$732,"*"&amp;RIGHT($A223,3)&amp;"*",EUROSTAT_VBE_IND_2010!$D$7:$D$732,"5543*"))/1000</f>
        <v>0</v>
      </c>
      <c r="AC223" s="17">
        <f>(SUMIFS(EUROSTAT_VBE_IND_2010!AB$7:AB$732,EUROSTAT_VBE_IND_2010!$B$7:$B$732,$D223,EUROSTAT_VBE_IND_2010!$C$7:$C$732,"*"&amp;RIGHT($A223,3)&amp;"*",EUROSTAT_VBE_IND_2010!$D$7:$D$732,"5543*"))/1000</f>
        <v>0</v>
      </c>
      <c r="AD223" s="17">
        <f>(SUMIFS(EUROSTAT_VBE_IND_2010!AC$7:AC$732,EUROSTAT_VBE_IND_2010!$B$7:$B$732,$D223,EUROSTAT_VBE_IND_2010!$C$7:$C$732,"*"&amp;RIGHT($A223,3)&amp;"*",EUROSTAT_VBE_IND_2010!$D$7:$D$732,"5543*"))/1000</f>
        <v>0</v>
      </c>
      <c r="AE223" s="17">
        <f>(SUMIFS(EUROSTAT_VBE_IND_2010!AD$7:AD$732,EUROSTAT_VBE_IND_2010!$B$7:$B$732,$D223,EUROSTAT_VBE_IND_2010!$C$7:$C$732,"*"&amp;RIGHT($A223,3)&amp;"*",EUROSTAT_VBE_IND_2010!$D$7:$D$732,"5543*"))/1000</f>
        <v>0</v>
      </c>
      <c r="AF223" s="17">
        <f>(SUMIFS(EUROSTAT_VBE_IND_2010!AE$7:AE$732,EUROSTAT_VBE_IND_2010!$B$7:$B$732,$D223,EUROSTAT_VBE_IND_2010!$C$7:$C$732,"*"&amp;RIGHT($A223,3)&amp;"*",EUROSTAT_VBE_IND_2010!$D$7:$D$732,"5543*"))/1000</f>
        <v>0</v>
      </c>
      <c r="AG223" s="17">
        <f>(SUMIFS(EUROSTAT_VBE_IND_2010!AF$7:AF$732,EUROSTAT_VBE_IND_2010!$B$7:$B$732,$D223,EUROSTAT_VBE_IND_2010!$C$7:$C$732,"*"&amp;RIGHT($A223,3)&amp;"*",EUROSTAT_VBE_IND_2010!$D$7:$D$732,"5543*"))/1000</f>
        <v>0</v>
      </c>
      <c r="AH223" s="17">
        <f>(SUMIFS(EUROSTAT_VBE_IND_2010!AH$7:AH$732,EUROSTAT_VBE_IND_2010!$B$7:$B$732,$D223,EUROSTAT_VBE_IND_2010!$C$7:$C$732,"*"&amp;RIGHT($A223,3)&amp;"*",EUROSTAT_VBE_IND_2010!$D$7:$D$732,"5543*"))/1000</f>
        <v>0</v>
      </c>
      <c r="AI223" s="17">
        <f>(SUMIFS(EUROSTAT_VBE_IND_2010!AI$7:AI$732,EUROSTAT_VBE_IND_2010!$B$7:$B$732,$D223,EUROSTAT_VBE_IND_2010!$C$7:$C$732,"*"&amp;RIGHT($A223,3)&amp;"*",EUROSTAT_VBE_IND_2010!$D$7:$D$732,"5543*"))/1000</f>
        <v>0</v>
      </c>
      <c r="AJ223" s="17">
        <f>(SUMIFS(EUROSTAT_VBE_IND_2010!AJ$7:AJ$732,EUROSTAT_VBE_IND_2010!$B$7:$B$732,$D223,EUROSTAT_VBE_IND_2010!$C$7:$C$732,"*"&amp;RIGHT($A223,3)&amp;"*",EUROSTAT_VBE_IND_2010!$D$7:$D$732,"5543*"))/1000</f>
        <v>0</v>
      </c>
      <c r="AK223" s="17">
        <f>(SUMIFS(EUROSTAT_VBE_IND_2010!AK$7:AK$732,EUROSTAT_VBE_IND_2010!$B$7:$B$732,$D223,EUROSTAT_VBE_IND_2010!$C$7:$C$732,"*"&amp;RIGHT($A223,3)&amp;"*",EUROSTAT_VBE_IND_2010!$D$7:$D$732,"5543*"))/1000</f>
        <v>0</v>
      </c>
      <c r="AL223" s="198">
        <f>SUMIFS('IEA Bal_AL-IND'!$D$30:$D$329,'IEA Bal_AL-IND'!$A$30:$A$329,"*"&amp;RIGHT($B223,8),'IEA Bal_AL-IND'!$C$30:$C$329,'Aggregated Balance-IND_2010'!$E223)</f>
        <v>0</v>
      </c>
      <c r="AM223" s="198">
        <f>SUMIFS('IEA Bal_BA-IND'!$D$30:$D$329,'IEA Bal_BA-IND'!$A$30:$A$329,"*"&amp;RIGHT($B223,8),'IEA Bal_BA-IND'!$C$30:$C$329,'Aggregated Balance-IND_2010'!$E223)</f>
        <v>0</v>
      </c>
      <c r="AN223" s="198">
        <f>SUMIFS('IEA Bal_KS-IND'!$D$30:$D$329,'IEA Bal_KS-IND'!$A$30:$A$329,"*"&amp;RIGHT($B223,8),'IEA Bal_KS-IND'!$C$30:$C$329,'Aggregated Balance-IND_2010'!$E223)</f>
        <v>0</v>
      </c>
      <c r="AO223" s="17">
        <f>(SUMIFS(EUROSTAT_VBE_IND_2010!Y$7:Y$732,EUROSTAT_VBE_IND_2010!$B$7:$B$732,$D223,EUROSTAT_VBE_IND_2010!$C$7:$C$732,"*"&amp;RIGHT($A223,3)&amp;"*",EUROSTAT_VBE_IND_2010!$D$7:$D$732,"5543*"))/1000</f>
        <v>0</v>
      </c>
      <c r="AP223" s="17">
        <f>(SUMIFS(EUROSTAT_VBE_IND_2010!Z$7:Z$732,EUROSTAT_VBE_IND_2010!$B$7:$B$732,$D223,EUROSTAT_VBE_IND_2010!$C$7:$C$732,"*"&amp;RIGHT($A223,3)&amp;"*",EUROSTAT_VBE_IND_2010!$D$7:$D$732,"5543*"))/1000</f>
        <v>0</v>
      </c>
      <c r="AQ223" s="17">
        <f>(SUMIFS(EUROSTAT_VBE_IND_2010!AG$7:AG$732,EUROSTAT_VBE_IND_2010!$B$7:$B$732,$D223,EUROSTAT_VBE_IND_2010!$C$7:$C$732,"*"&amp;RIGHT($A223,3)&amp;"*",EUROSTAT_VBE_IND_2010!$D$7:$D$732,"5543*"))/1000</f>
        <v>0</v>
      </c>
    </row>
    <row r="224" spans="1:43">
      <c r="A224" t="str">
        <f>LEFT(EUROSTAT_VBE_IND_2010!$C$292,8)</f>
        <v>B_101825</v>
      </c>
      <c r="B224" s="28" t="s">
        <v>301</v>
      </c>
      <c r="C224" t="s">
        <v>293</v>
      </c>
      <c r="D224" t="s">
        <v>126</v>
      </c>
      <c r="E224" t="s">
        <v>246</v>
      </c>
      <c r="F224" t="s">
        <v>266</v>
      </c>
      <c r="G224" s="17">
        <f>(SUMIFS(EUROSTAT_VBE_IND_2010!E$7:E$732,EUROSTAT_VBE_IND_2010!$B$7:$B$732,$D224,EUROSTAT_VBE_IND_2010!$C$7:$C$732,"*"&amp;RIGHT($A224,3)&amp;"*",EUROSTAT_VBE_IND_2010!$D$7:$D$732,"7100*"))/1000</f>
        <v>0</v>
      </c>
      <c r="H224" s="17">
        <f>(SUMIFS(EUROSTAT_VBE_IND_2010!F$7:F$732,EUROSTAT_VBE_IND_2010!$B$7:$B$732,$D224,EUROSTAT_VBE_IND_2010!$C$7:$C$732,"*"&amp;RIGHT($A224,3)&amp;"*",EUROSTAT_VBE_IND_2010!$D$7:$D$732,"7100*"))/1000</f>
        <v>0</v>
      </c>
      <c r="I224" s="17">
        <f>(SUMIFS(EUROSTAT_VBE_IND_2010!G$7:G$732,EUROSTAT_VBE_IND_2010!$B$7:$B$732,$D224,EUROSTAT_VBE_IND_2010!$C$7:$C$732,"*"&amp;RIGHT($A224,3)&amp;"*",EUROSTAT_VBE_IND_2010!$D$7:$D$732,"7100*"))/1000</f>
        <v>0</v>
      </c>
      <c r="J224" s="198">
        <f>SUMIFS('IEA Bal_CH-IND'!$D$30:$D$329,'IEA Bal_CH-IND'!$A$30:$A$329,"*"&amp;RIGHT($B224,8),'IEA Bal_CH-IND'!$C$30:$C$329,'Aggregated Balance-IND_2010'!$E224)</f>
        <v>0</v>
      </c>
      <c r="K224" s="17">
        <f>(SUMIFS(EUROSTAT_VBE_IND_2010!H$7:H$732,EUROSTAT_VBE_IND_2010!$B$7:$B$732,$D224,EUROSTAT_VBE_IND_2010!$C$7:$C$732,"*"&amp;RIGHT($A224,3)&amp;"*",EUROSTAT_VBE_IND_2010!$D$7:$D$732,"7100*"))/1000</f>
        <v>0</v>
      </c>
      <c r="L224" s="17">
        <f>(SUMIFS(EUROSTAT_VBE_IND_2010!I$7:I$732,EUROSTAT_VBE_IND_2010!$B$7:$B$732,$D224,EUROSTAT_VBE_IND_2010!$C$7:$C$732,"*"&amp;RIGHT($A224,3)&amp;"*",EUROSTAT_VBE_IND_2010!$D$7:$D$732,"7100*"))/1000</f>
        <v>0</v>
      </c>
      <c r="M224" s="17">
        <f>(SUMIFS(EUROSTAT_VBE_IND_2010!J$7:J$732,EUROSTAT_VBE_IND_2010!$B$7:$B$732,$D224,EUROSTAT_VBE_IND_2010!$C$7:$C$732,"*"&amp;RIGHT($A224,3)&amp;"*",EUROSTAT_VBE_IND_2010!$D$7:$D$732,"7100*"))/1000</f>
        <v>0</v>
      </c>
      <c r="N224" s="17">
        <f>(SUMIFS(EUROSTAT_VBE_IND_2010!K$7:K$732,EUROSTAT_VBE_IND_2010!$B$7:$B$732,$D224,EUROSTAT_VBE_IND_2010!$C$7:$C$732,"*"&amp;RIGHT($A224,3)&amp;"*",EUROSTAT_VBE_IND_2010!$D$7:$D$732,"7100*"))/1000</f>
        <v>0</v>
      </c>
      <c r="O224" s="17">
        <f>(SUMIFS(EUROSTAT_VBE_IND_2010!L$7:L$732,EUROSTAT_VBE_IND_2010!$B$7:$B$732,$D224,EUROSTAT_VBE_IND_2010!$C$7:$C$732,"*"&amp;RIGHT($A224,3)&amp;"*",EUROSTAT_VBE_IND_2010!$D$7:$D$732,"7100*"))/1000</f>
        <v>0</v>
      </c>
      <c r="P224" s="17">
        <f>(SUMIFS(EUROSTAT_VBE_IND_2010!M$7:M$732,EUROSTAT_VBE_IND_2010!$B$7:$B$732,$D224,EUROSTAT_VBE_IND_2010!$C$7:$C$732,"*"&amp;RIGHT($A224,3)&amp;"*",EUROSTAT_VBE_IND_2010!$D$7:$D$732,"7100*"))/1000</f>
        <v>0</v>
      </c>
      <c r="Q224" s="17">
        <f>(SUMIFS(EUROSTAT_VBE_IND_2010!N$7:N$732,EUROSTAT_VBE_IND_2010!$B$7:$B$732,$D224,EUROSTAT_VBE_IND_2010!$C$7:$C$732,"*"&amp;RIGHT($A224,3)&amp;"*",EUROSTAT_VBE_IND_2010!$D$7:$D$732,"7100*"))/1000</f>
        <v>0</v>
      </c>
      <c r="R224" s="17">
        <f>(SUMIFS(EUROSTAT_VBE_IND_2010!O$7:O$732,EUROSTAT_VBE_IND_2010!$B$7:$B$732,$D224,EUROSTAT_VBE_IND_2010!$C$7:$C$732,"*"&amp;RIGHT($A224,3)&amp;"*",EUROSTAT_VBE_IND_2010!$D$7:$D$732,"7100*"))/1000</f>
        <v>0</v>
      </c>
      <c r="S224" s="17">
        <f>(SUMIFS(EUROSTAT_VBE_IND_2010!P$7:P$732,EUROSTAT_VBE_IND_2010!$B$7:$B$732,$D224,EUROSTAT_VBE_IND_2010!$C$7:$C$732,"*"&amp;RIGHT($A224,3)&amp;"*",EUROSTAT_VBE_IND_2010!$D$7:$D$732,"7100*"))/1000</f>
        <v>0</v>
      </c>
      <c r="T224" s="17">
        <f>(SUMIFS(EUROSTAT_VBE_IND_2010!Q$7:Q$732,EUROSTAT_VBE_IND_2010!$B$7:$B$732,$D224,EUROSTAT_VBE_IND_2010!$C$7:$C$732,"*"&amp;RIGHT($A224,3)&amp;"*",EUROSTAT_VBE_IND_2010!$D$7:$D$732,"7100*"))/1000</f>
        <v>0</v>
      </c>
      <c r="U224" s="17">
        <f>(SUMIFS(EUROSTAT_VBE_IND_2010!R$7:R$732,EUROSTAT_VBE_IND_2010!$B$7:$B$732,$D224,EUROSTAT_VBE_IND_2010!$C$7:$C$732,"*"&amp;RIGHT($A224,3)&amp;"*",EUROSTAT_VBE_IND_2010!$D$7:$D$732,"7100*"))/1000</f>
        <v>0</v>
      </c>
      <c r="V224" s="17">
        <f>(SUMIFS(EUROSTAT_VBE_IND_2010!S$7:S$732,EUROSTAT_VBE_IND_2010!$B$7:$B$732,$D224,EUROSTAT_VBE_IND_2010!$C$7:$C$732,"*"&amp;RIGHT($A224,3)&amp;"*",EUROSTAT_VBE_IND_2010!$D$7:$D$732,"7100*"))/1000</f>
        <v>0</v>
      </c>
      <c r="W224" s="17">
        <f>(SUMIFS(EUROSTAT_VBE_IND_2010!T$7:T$732,EUROSTAT_VBE_IND_2010!$B$7:$B$732,$D224,EUROSTAT_VBE_IND_2010!$C$7:$C$732,"*"&amp;RIGHT($A224,3)&amp;"*",EUROSTAT_VBE_IND_2010!$D$7:$D$732,"7100*"))/1000</f>
        <v>0</v>
      </c>
      <c r="X224" s="17">
        <f>(SUMIFS(EUROSTAT_VBE_IND_2010!U$7:U$732,EUROSTAT_VBE_IND_2010!$B$7:$B$732,$D224,EUROSTAT_VBE_IND_2010!$C$7:$C$732,"*"&amp;RIGHT($A224,3)&amp;"*",EUROSTAT_VBE_IND_2010!$D$7:$D$732,"7100*"))/1000</f>
        <v>0</v>
      </c>
      <c r="Y224" s="17">
        <f>(SUMIFS(EUROSTAT_VBE_IND_2010!V$7:V$732,EUROSTAT_VBE_IND_2010!$B$7:$B$732,$D224,EUROSTAT_VBE_IND_2010!$C$7:$C$732,"*"&amp;RIGHT($A224,3)&amp;"*",EUROSTAT_VBE_IND_2010!$D$7:$D$732,"7100*"))/1000</f>
        <v>0</v>
      </c>
      <c r="Z224" s="17">
        <f>(SUMIFS(EUROSTAT_VBE_IND_2010!W$7:W$732,EUROSTAT_VBE_IND_2010!$B$7:$B$732,$D224,EUROSTAT_VBE_IND_2010!$C$7:$C$732,"*"&amp;RIGHT($A224,3)&amp;"*",EUROSTAT_VBE_IND_2010!$D$7:$D$732,"7100*"))/1000</f>
        <v>0</v>
      </c>
      <c r="AA224" s="17">
        <f>(SUMIFS(EUROSTAT_VBE_IND_2010!X$7:X$732,EUROSTAT_VBE_IND_2010!$B$7:$B$732,$D224,EUROSTAT_VBE_IND_2010!$C$7:$C$732,"*"&amp;RIGHT($A224,3)&amp;"*",EUROSTAT_VBE_IND_2010!$D$7:$D$732,"7100*"))/1000</f>
        <v>0</v>
      </c>
      <c r="AB224" s="17">
        <f>(SUMIFS(EUROSTAT_VBE_IND_2010!AA$7:AA$732,EUROSTAT_VBE_IND_2010!$B$7:$B$732,$D224,EUROSTAT_VBE_IND_2010!$C$7:$C$732,"*"&amp;RIGHT($A224,3)&amp;"*",EUROSTAT_VBE_IND_2010!$D$7:$D$732,"7100*"))/1000</f>
        <v>0</v>
      </c>
      <c r="AC224" s="17">
        <f>(SUMIFS(EUROSTAT_VBE_IND_2010!AB$7:AB$732,EUROSTAT_VBE_IND_2010!$B$7:$B$732,$D224,EUROSTAT_VBE_IND_2010!$C$7:$C$732,"*"&amp;RIGHT($A224,3)&amp;"*",EUROSTAT_VBE_IND_2010!$D$7:$D$732,"7100*"))/1000</f>
        <v>0</v>
      </c>
      <c r="AD224" s="17">
        <f>(SUMIFS(EUROSTAT_VBE_IND_2010!AC$7:AC$732,EUROSTAT_VBE_IND_2010!$B$7:$B$732,$D224,EUROSTAT_VBE_IND_2010!$C$7:$C$732,"*"&amp;RIGHT($A224,3)&amp;"*",EUROSTAT_VBE_IND_2010!$D$7:$D$732,"7100*"))/1000</f>
        <v>0</v>
      </c>
      <c r="AE224" s="17">
        <f>(SUMIFS(EUROSTAT_VBE_IND_2010!AD$7:AD$732,EUROSTAT_VBE_IND_2010!$B$7:$B$732,$D224,EUROSTAT_VBE_IND_2010!$C$7:$C$732,"*"&amp;RIGHT($A224,3)&amp;"*",EUROSTAT_VBE_IND_2010!$D$7:$D$732,"7100*"))/1000</f>
        <v>0</v>
      </c>
      <c r="AF224" s="17">
        <f>(SUMIFS(EUROSTAT_VBE_IND_2010!AE$7:AE$732,EUROSTAT_VBE_IND_2010!$B$7:$B$732,$D224,EUROSTAT_VBE_IND_2010!$C$7:$C$732,"*"&amp;RIGHT($A224,3)&amp;"*",EUROSTAT_VBE_IND_2010!$D$7:$D$732,"7100*"))/1000</f>
        <v>0</v>
      </c>
      <c r="AG224" s="17">
        <f>(SUMIFS(EUROSTAT_VBE_IND_2010!AF$7:AF$732,EUROSTAT_VBE_IND_2010!$B$7:$B$732,$D224,EUROSTAT_VBE_IND_2010!$C$7:$C$732,"*"&amp;RIGHT($A224,3)&amp;"*",EUROSTAT_VBE_IND_2010!$D$7:$D$732,"7100*"))/1000</f>
        <v>0</v>
      </c>
      <c r="AH224" s="17">
        <f>(SUMIFS(EUROSTAT_VBE_IND_2010!AH$7:AH$732,EUROSTAT_VBE_IND_2010!$B$7:$B$732,$D224,EUROSTAT_VBE_IND_2010!$C$7:$C$732,"*"&amp;RIGHT($A224,3)&amp;"*",EUROSTAT_VBE_IND_2010!$D$7:$D$732,"7100*"))/1000</f>
        <v>0</v>
      </c>
      <c r="AI224" s="17">
        <f>(SUMIFS(EUROSTAT_VBE_IND_2010!AI$7:AI$732,EUROSTAT_VBE_IND_2010!$B$7:$B$732,$D224,EUROSTAT_VBE_IND_2010!$C$7:$C$732,"*"&amp;RIGHT($A224,3)&amp;"*",EUROSTAT_VBE_IND_2010!$D$7:$D$732,"7100*"))/1000</f>
        <v>0</v>
      </c>
      <c r="AJ224" s="17">
        <f>(SUMIFS(EUROSTAT_VBE_IND_2010!AJ$7:AJ$732,EUROSTAT_VBE_IND_2010!$B$7:$B$732,$D224,EUROSTAT_VBE_IND_2010!$C$7:$C$732,"*"&amp;RIGHT($A224,3)&amp;"*",EUROSTAT_VBE_IND_2010!$D$7:$D$732,"7100*"))/1000</f>
        <v>0</v>
      </c>
      <c r="AK224" s="17">
        <f>(SUMIFS(EUROSTAT_VBE_IND_2010!AK$7:AK$732,EUROSTAT_VBE_IND_2010!$B$7:$B$732,$D224,EUROSTAT_VBE_IND_2010!$C$7:$C$732,"*"&amp;RIGHT($A224,3)&amp;"*",EUROSTAT_VBE_IND_2010!$D$7:$D$732,"7100*"))/1000</f>
        <v>0</v>
      </c>
      <c r="AL224" s="198">
        <f>SUMIFS('IEA Bal_AL-IND'!$D$30:$D$329,'IEA Bal_AL-IND'!$A$30:$A$329,"*"&amp;RIGHT($B224,8),'IEA Bal_AL-IND'!$C$30:$C$329,'Aggregated Balance-IND_2010'!$E224)</f>
        <v>0</v>
      </c>
      <c r="AM224" s="198">
        <f>SUMIFS('IEA Bal_BA-IND'!$D$30:$D$329,'IEA Bal_BA-IND'!$A$30:$A$329,"*"&amp;RIGHT($B224,8),'IEA Bal_BA-IND'!$C$30:$C$329,'Aggregated Balance-IND_2010'!$E224)</f>
        <v>0</v>
      </c>
      <c r="AN224" s="198">
        <f>SUMIFS('IEA Bal_KS-IND'!$D$30:$D$329,'IEA Bal_KS-IND'!$A$30:$A$329,"*"&amp;RIGHT($B224,8),'IEA Bal_KS-IND'!$C$30:$C$329,'Aggregated Balance-IND_2010'!$E224)</f>
        <v>0</v>
      </c>
      <c r="AO224" s="17">
        <f>(SUMIFS(EUROSTAT_VBE_IND_2010!Y$7:Y$732,EUROSTAT_VBE_IND_2010!$B$7:$B$732,$D224,EUROSTAT_VBE_IND_2010!$C$7:$C$732,"*"&amp;RIGHT($A224,3)&amp;"*",EUROSTAT_VBE_IND_2010!$D$7:$D$732,"7100*"))/1000</f>
        <v>0</v>
      </c>
      <c r="AP224" s="17">
        <f>(SUMIFS(EUROSTAT_VBE_IND_2010!Z$7:Z$732,EUROSTAT_VBE_IND_2010!$B$7:$B$732,$D224,EUROSTAT_VBE_IND_2010!$C$7:$C$732,"*"&amp;RIGHT($A224,3)&amp;"*",EUROSTAT_VBE_IND_2010!$D$7:$D$732,"7100*"))/1000</f>
        <v>0</v>
      </c>
      <c r="AQ224" s="17">
        <f>(SUMIFS(EUROSTAT_VBE_IND_2010!AG$7:AG$732,EUROSTAT_VBE_IND_2010!$B$7:$B$732,$D224,EUROSTAT_VBE_IND_2010!$C$7:$C$732,"*"&amp;RIGHT($A224,3)&amp;"*",EUROSTAT_VBE_IND_2010!$D$7:$D$732,"7100*"))/1000</f>
        <v>0</v>
      </c>
    </row>
    <row r="225" spans="1:43">
      <c r="A225" t="str">
        <f>LEFT(EUROSTAT_VBE_IND_2010!$C$292,8)</f>
        <v>B_101825</v>
      </c>
      <c r="B225" s="28" t="s">
        <v>301</v>
      </c>
      <c r="C225" t="s">
        <v>293</v>
      </c>
      <c r="D225" t="s">
        <v>126</v>
      </c>
      <c r="E225" t="s">
        <v>247</v>
      </c>
      <c r="F225" t="s">
        <v>267</v>
      </c>
      <c r="G225" s="17">
        <f>(SUMIFS(EUROSTAT_VBE_IND_2010!E$7:E$732,EUROSTAT_VBE_IND_2010!$B$7:$B$732,$D225,EUROSTAT_VBE_IND_2010!$C$7:$C$732,"*"&amp;RIGHT($A225,3)&amp;"*",EUROSTAT_VBE_IND_2010!$D$7:$D$732,"6000*"))/1000</f>
        <v>4.18</v>
      </c>
      <c r="H225" s="17">
        <f>(SUMIFS(EUROSTAT_VBE_IND_2010!F$7:F$732,EUROSTAT_VBE_IND_2010!$B$7:$B$732,$D225,EUROSTAT_VBE_IND_2010!$C$7:$C$732,"*"&amp;RIGHT($A225,3)&amp;"*",EUROSTAT_VBE_IND_2010!$D$7:$D$732,"6000*"))/1000</f>
        <v>4.27</v>
      </c>
      <c r="I225" s="17">
        <f>(SUMIFS(EUROSTAT_VBE_IND_2010!G$7:G$732,EUROSTAT_VBE_IND_2010!$B$7:$B$732,$D225,EUROSTAT_VBE_IND_2010!$C$7:$C$732,"*"&amp;RIGHT($A225,3)&amp;"*",EUROSTAT_VBE_IND_2010!$D$7:$D$732,"6000*"))/1000</f>
        <v>3.031</v>
      </c>
      <c r="J225" s="198">
        <f>SUMIFS('IEA Bal_CH-IND'!$D$30:$D$329,'IEA Bal_CH-IND'!$A$30:$A$329,"*"&amp;RIGHT($B225,8),'IEA Bal_CH-IND'!$C$30:$C$329,'Aggregated Balance-IND_2010'!$E225)</f>
        <v>0</v>
      </c>
      <c r="K225" s="17">
        <f>(SUMIFS(EUROSTAT_VBE_IND_2010!H$7:H$732,EUROSTAT_VBE_IND_2010!$B$7:$B$732,$D225,EUROSTAT_VBE_IND_2010!$C$7:$C$732,"*"&amp;RIGHT($A225,3)&amp;"*",EUROSTAT_VBE_IND_2010!$D$7:$D$732,"6000*"))/1000</f>
        <v>0.122</v>
      </c>
      <c r="L225" s="17">
        <f>(SUMIFS(EUROSTAT_VBE_IND_2010!I$7:I$732,EUROSTAT_VBE_IND_2010!$B$7:$B$732,$D225,EUROSTAT_VBE_IND_2010!$C$7:$C$732,"*"&amp;RIGHT($A225,3)&amp;"*",EUROSTAT_VBE_IND_2010!$D$7:$D$732,"6000*"))/1000</f>
        <v>0.864</v>
      </c>
      <c r="M225" s="17">
        <f>(SUMIFS(EUROSTAT_VBE_IND_2010!J$7:J$732,EUROSTAT_VBE_IND_2010!$B$7:$B$732,$D225,EUROSTAT_VBE_IND_2010!$C$7:$C$732,"*"&amp;RIGHT($A225,3)&amp;"*",EUROSTAT_VBE_IND_2010!$D$7:$D$732,"6000*"))/1000</f>
        <v>7.769</v>
      </c>
      <c r="N225" s="17">
        <f>(SUMIFS(EUROSTAT_VBE_IND_2010!K$7:K$732,EUROSTAT_VBE_IND_2010!$B$7:$B$732,$D225,EUROSTAT_VBE_IND_2010!$C$7:$C$732,"*"&amp;RIGHT($A225,3)&amp;"*",EUROSTAT_VBE_IND_2010!$D$7:$D$732,"6000*"))/1000</f>
        <v>0.256</v>
      </c>
      <c r="O225" s="17">
        <f>(SUMIFS(EUROSTAT_VBE_IND_2010!L$7:L$732,EUROSTAT_VBE_IND_2010!$B$7:$B$732,$D225,EUROSTAT_VBE_IND_2010!$C$7:$C$732,"*"&amp;RIGHT($A225,3)&amp;"*",EUROSTAT_VBE_IND_2010!$D$7:$D$732,"6000*"))/1000</f>
        <v>0.054</v>
      </c>
      <c r="P225" s="17">
        <f>(SUMIFS(EUROSTAT_VBE_IND_2010!M$7:M$732,EUROSTAT_VBE_IND_2010!$B$7:$B$732,$D225,EUROSTAT_VBE_IND_2010!$C$7:$C$732,"*"&amp;RIGHT($A225,3)&amp;"*",EUROSTAT_VBE_IND_2010!$D$7:$D$732,"6000*"))/1000</f>
        <v>0.565</v>
      </c>
      <c r="Q225" s="17">
        <f>(SUMIFS(EUROSTAT_VBE_IND_2010!N$7:N$732,EUROSTAT_VBE_IND_2010!$B$7:$B$732,$D225,EUROSTAT_VBE_IND_2010!$C$7:$C$732,"*"&amp;RIGHT($A225,3)&amp;"*",EUROSTAT_VBE_IND_2010!$D$7:$D$732,"6000*"))/1000</f>
        <v>4.36</v>
      </c>
      <c r="R225" s="17">
        <f>(SUMIFS(EUROSTAT_VBE_IND_2010!O$7:O$732,EUROSTAT_VBE_IND_2010!$B$7:$B$732,$D225,EUROSTAT_VBE_IND_2010!$C$7:$C$732,"*"&amp;RIGHT($A225,3)&amp;"*",EUROSTAT_VBE_IND_2010!$D$7:$D$732,"6000*"))/1000</f>
        <v>3.388</v>
      </c>
      <c r="S225" s="17">
        <f>(SUMIFS(EUROSTAT_VBE_IND_2010!P$7:P$732,EUROSTAT_VBE_IND_2010!$B$7:$B$732,$D225,EUROSTAT_VBE_IND_2010!$C$7:$C$732,"*"&amp;RIGHT($A225,3)&amp;"*",EUROSTAT_VBE_IND_2010!$D$7:$D$732,"6000*"))/1000</f>
        <v>2.07</v>
      </c>
      <c r="T225" s="17">
        <f>(SUMIFS(EUROSTAT_VBE_IND_2010!Q$7:Q$732,EUROSTAT_VBE_IND_2010!$B$7:$B$732,$D225,EUROSTAT_VBE_IND_2010!$C$7:$C$732,"*"&amp;RIGHT($A225,3)&amp;"*",EUROSTAT_VBE_IND_2010!$D$7:$D$732,"6000*"))/1000</f>
        <v>0.169</v>
      </c>
      <c r="U225" s="17">
        <f>(SUMIFS(EUROSTAT_VBE_IND_2010!R$7:R$732,EUROSTAT_VBE_IND_2010!$B$7:$B$732,$D225,EUROSTAT_VBE_IND_2010!$C$7:$C$732,"*"&amp;RIGHT($A225,3)&amp;"*",EUROSTAT_VBE_IND_2010!$D$7:$D$732,"6000*"))/1000</f>
        <v>0.202</v>
      </c>
      <c r="V225" s="17">
        <f>(SUMIFS(EUROSTAT_VBE_IND_2010!S$7:S$732,EUROSTAT_VBE_IND_2010!$B$7:$B$732,$D225,EUROSTAT_VBE_IND_2010!$C$7:$C$732,"*"&amp;RIGHT($A225,3)&amp;"*",EUROSTAT_VBE_IND_2010!$D$7:$D$732,"6000*"))/1000</f>
        <v>2.351</v>
      </c>
      <c r="W225" s="17">
        <f>(SUMIFS(EUROSTAT_VBE_IND_2010!T$7:T$732,EUROSTAT_VBE_IND_2010!$B$7:$B$732,$D225,EUROSTAT_VBE_IND_2010!$C$7:$C$732,"*"&amp;RIGHT($A225,3)&amp;"*",EUROSTAT_VBE_IND_2010!$D$7:$D$732,"6000*"))/1000</f>
        <v>0.004</v>
      </c>
      <c r="X225" s="17">
        <f>(SUMIFS(EUROSTAT_VBE_IND_2010!U$7:U$732,EUROSTAT_VBE_IND_2010!$B$7:$B$732,$D225,EUROSTAT_VBE_IND_2010!$C$7:$C$732,"*"&amp;RIGHT($A225,3)&amp;"*",EUROSTAT_VBE_IND_2010!$D$7:$D$732,"6000*"))/1000</f>
        <v>3.168</v>
      </c>
      <c r="Y225" s="17">
        <f>(SUMIFS(EUROSTAT_VBE_IND_2010!V$7:V$732,EUROSTAT_VBE_IND_2010!$B$7:$B$732,$D225,EUROSTAT_VBE_IND_2010!$C$7:$C$732,"*"&amp;RIGHT($A225,3)&amp;"*",EUROSTAT_VBE_IND_2010!$D$7:$D$732,"6000*"))/1000</f>
        <v>0.086</v>
      </c>
      <c r="Z225" s="17">
        <f>(SUMIFS(EUROSTAT_VBE_IND_2010!W$7:W$732,EUROSTAT_VBE_IND_2010!$B$7:$B$732,$D225,EUROSTAT_VBE_IND_2010!$C$7:$C$732,"*"&amp;RIGHT($A225,3)&amp;"*",EUROSTAT_VBE_IND_2010!$D$7:$D$732,"6000*"))/1000</f>
        <v>0.04</v>
      </c>
      <c r="AA225" s="17">
        <f>(SUMIFS(EUROSTAT_VBE_IND_2010!X$7:X$732,EUROSTAT_VBE_IND_2010!$B$7:$B$732,$D225,EUROSTAT_VBE_IND_2010!$C$7:$C$732,"*"&amp;RIGHT($A225,3)&amp;"*",EUROSTAT_VBE_IND_2010!$D$7:$D$732,"6000*"))/1000</f>
        <v>0.065</v>
      </c>
      <c r="AB225" s="17">
        <f>(SUMIFS(EUROSTAT_VBE_IND_2010!AA$7:AA$732,EUROSTAT_VBE_IND_2010!$B$7:$B$732,$D225,EUROSTAT_VBE_IND_2010!$C$7:$C$732,"*"&amp;RIGHT($A225,3)&amp;"*",EUROSTAT_VBE_IND_2010!$D$7:$D$732,"6000*"))/1000</f>
        <v>0</v>
      </c>
      <c r="AC225" s="17">
        <f>(SUMIFS(EUROSTAT_VBE_IND_2010!AB$7:AB$732,EUROSTAT_VBE_IND_2010!$B$7:$B$732,$D225,EUROSTAT_VBE_IND_2010!$C$7:$C$732,"*"&amp;RIGHT($A225,3)&amp;"*",EUROSTAT_VBE_IND_2010!$D$7:$D$732,"6000*"))/1000</f>
        <v>1.472</v>
      </c>
      <c r="AD225" s="17">
        <f>(SUMIFS(EUROSTAT_VBE_IND_2010!AC$7:AC$732,EUROSTAT_VBE_IND_2010!$B$7:$B$732,$D225,EUROSTAT_VBE_IND_2010!$C$7:$C$732,"*"&amp;RIGHT($A225,3)&amp;"*",EUROSTAT_VBE_IND_2010!$D$7:$D$732,"6000*"))/1000</f>
        <v>2.012</v>
      </c>
      <c r="AE225" s="17">
        <f>(SUMIFS(EUROSTAT_VBE_IND_2010!AD$7:AD$732,EUROSTAT_VBE_IND_2010!$B$7:$B$732,$D225,EUROSTAT_VBE_IND_2010!$C$7:$C$732,"*"&amp;RIGHT($A225,3)&amp;"*",EUROSTAT_VBE_IND_2010!$D$7:$D$732,"6000*"))/1000</f>
        <v>7.736</v>
      </c>
      <c r="AF225" s="17">
        <f>(SUMIFS(EUROSTAT_VBE_IND_2010!AE$7:AE$732,EUROSTAT_VBE_IND_2010!$B$7:$B$732,$D225,EUROSTAT_VBE_IND_2010!$C$7:$C$732,"*"&amp;RIGHT($A225,3)&amp;"*",EUROSTAT_VBE_IND_2010!$D$7:$D$732,"6000*"))/1000</f>
        <v>1.998</v>
      </c>
      <c r="AG225" s="17">
        <f>(SUMIFS(EUROSTAT_VBE_IND_2010!AF$7:AF$732,EUROSTAT_VBE_IND_2010!$B$7:$B$732,$D225,EUROSTAT_VBE_IND_2010!$C$7:$C$732,"*"&amp;RIGHT($A225,3)&amp;"*",EUROSTAT_VBE_IND_2010!$D$7:$D$732,"6000*"))/1000</f>
        <v>0.9</v>
      </c>
      <c r="AH225" s="17">
        <f>(SUMIFS(EUROSTAT_VBE_IND_2010!AH$7:AH$732,EUROSTAT_VBE_IND_2010!$B$7:$B$732,$D225,EUROSTAT_VBE_IND_2010!$C$7:$C$732,"*"&amp;RIGHT($A225,3)&amp;"*",EUROSTAT_VBE_IND_2010!$D$7:$D$732,"6000*"))/1000</f>
        <v>11.005</v>
      </c>
      <c r="AI225" s="17">
        <f>(SUMIFS(EUROSTAT_VBE_IND_2010!AI$7:AI$732,EUROSTAT_VBE_IND_2010!$B$7:$B$732,$D225,EUROSTAT_VBE_IND_2010!$C$7:$C$732,"*"&amp;RIGHT($A225,3)&amp;"*",EUROSTAT_VBE_IND_2010!$D$7:$D$732,"6000*"))/1000</f>
        <v>0.353</v>
      </c>
      <c r="AJ225" s="17">
        <f>(SUMIFS(EUROSTAT_VBE_IND_2010!AJ$7:AJ$732,EUROSTAT_VBE_IND_2010!$B$7:$B$732,$D225,EUROSTAT_VBE_IND_2010!$C$7:$C$732,"*"&amp;RIGHT($A225,3)&amp;"*",EUROSTAT_VBE_IND_2010!$D$7:$D$732,"6000*"))/1000</f>
        <v>0.162</v>
      </c>
      <c r="AK225" s="17">
        <f>(SUMIFS(EUROSTAT_VBE_IND_2010!AK$7:AK$732,EUROSTAT_VBE_IND_2010!$B$7:$B$732,$D225,EUROSTAT_VBE_IND_2010!$C$7:$C$732,"*"&amp;RIGHT($A225,3)&amp;"*",EUROSTAT_VBE_IND_2010!$D$7:$D$732,"6000*"))/1000</f>
        <v>0</v>
      </c>
      <c r="AL225" s="198">
        <f>SUMIFS('IEA Bal_AL-IND'!$D$30:$D$329,'IEA Bal_AL-IND'!$A$30:$A$329,"*"&amp;RIGHT($B225,8),'IEA Bal_AL-IND'!$C$30:$C$329,'Aggregated Balance-IND_2010'!$E225)</f>
        <v>0.20884</v>
      </c>
      <c r="AM225" s="198">
        <f>SUMIFS('IEA Bal_BA-IND'!$D$30:$D$329,'IEA Bal_BA-IND'!$A$30:$A$329,"*"&amp;RIGHT($B225,8),'IEA Bal_BA-IND'!$C$30:$C$329,'Aggregated Balance-IND_2010'!$E225)</f>
        <v>0.28805</v>
      </c>
      <c r="AN225" s="198">
        <f>SUMIFS('IEA Bal_KS-IND'!$D$30:$D$329,'IEA Bal_KS-IND'!$A$30:$A$329,"*"&amp;RIGHT($B225,8),'IEA Bal_KS-IND'!$C$30:$C$329,'Aggregated Balance-IND_2010'!$E225)</f>
        <v>0</v>
      </c>
      <c r="AO225" s="17">
        <f>(SUMIFS(EUROSTAT_VBE_IND_2010!Y$7:Y$732,EUROSTAT_VBE_IND_2010!$B$7:$B$732,$D225,EUROSTAT_VBE_IND_2010!$C$7:$C$732,"*"&amp;RIGHT($A225,3)&amp;"*",EUROSTAT_VBE_IND_2010!$D$7:$D$732,"6000*"))/1000</f>
        <v>0.018</v>
      </c>
      <c r="AP225" s="17">
        <f>(SUMIFS(EUROSTAT_VBE_IND_2010!Z$7:Z$732,EUROSTAT_VBE_IND_2010!$B$7:$B$732,$D225,EUROSTAT_VBE_IND_2010!$C$7:$C$732,"*"&amp;RIGHT($A225,3)&amp;"*",EUROSTAT_VBE_IND_2010!$D$7:$D$732,"6000*"))/1000</f>
        <v>0.59</v>
      </c>
      <c r="AQ225" s="17">
        <f>(SUMIFS(EUROSTAT_VBE_IND_2010!AG$7:AG$732,EUROSTAT_VBE_IND_2010!$B$7:$B$732,$D225,EUROSTAT_VBE_IND_2010!$C$7:$C$732,"*"&amp;RIGHT($A225,3)&amp;"*",EUROSTAT_VBE_IND_2010!$D$7:$D$732,"6000*"))/1000</f>
        <v>1.854</v>
      </c>
    </row>
    <row r="226" spans="1:43">
      <c r="A226" t="str">
        <f>LEFT(EUROSTAT_VBE_IND_2010!$C$292,8)</f>
        <v>B_101825</v>
      </c>
      <c r="B226" s="28" t="s">
        <v>301</v>
      </c>
      <c r="C226" t="s">
        <v>293</v>
      </c>
      <c r="D226" t="s">
        <v>126</v>
      </c>
      <c r="E226" t="s">
        <v>248</v>
      </c>
      <c r="F226" t="s">
        <v>268</v>
      </c>
      <c r="G226" s="17">
        <f>(SUMIFS(EUROSTAT_VBE_IND_2010!E$7:E$732,EUROSTAT_VBE_IND_2010!$B$7:$B$732,$D226,EUROSTAT_VBE_IND_2010!$C$7:$C$732,"*"&amp;RIGHT($A226,3)&amp;"*",EUROSTAT_VBE_IND_2010!$D$7:$D$732,"5200*"))/1000</f>
        <v>0.012</v>
      </c>
      <c r="H226" s="17">
        <f>(SUMIFS(EUROSTAT_VBE_IND_2010!F$7:F$732,EUROSTAT_VBE_IND_2010!$B$7:$B$732,$D226,EUROSTAT_VBE_IND_2010!$C$7:$C$732,"*"&amp;RIGHT($A226,3)&amp;"*",EUROSTAT_VBE_IND_2010!$D$7:$D$732,"5200*"))/1000</f>
        <v>0</v>
      </c>
      <c r="I226" s="17">
        <f>(SUMIFS(EUROSTAT_VBE_IND_2010!G$7:G$732,EUROSTAT_VBE_IND_2010!$B$7:$B$732,$D226,EUROSTAT_VBE_IND_2010!$C$7:$C$732,"*"&amp;RIGHT($A226,3)&amp;"*",EUROSTAT_VBE_IND_2010!$D$7:$D$732,"5200*"))/1000</f>
        <v>0</v>
      </c>
      <c r="J226" s="198">
        <f>SUMIFS('IEA Bal_CH-IND'!$D$30:$D$329,'IEA Bal_CH-IND'!$A$30:$A$329,"*"&amp;RIGHT($B226,8),'IEA Bal_CH-IND'!$C$30:$C$329,'Aggregated Balance-IND_2010'!$E226)</f>
        <v>0</v>
      </c>
      <c r="K226" s="17">
        <f>(SUMIFS(EUROSTAT_VBE_IND_2010!H$7:H$732,EUROSTAT_VBE_IND_2010!$B$7:$B$732,$D226,EUROSTAT_VBE_IND_2010!$C$7:$C$732,"*"&amp;RIGHT($A226,3)&amp;"*",EUROSTAT_VBE_IND_2010!$D$7:$D$732,"5200*"))/1000</f>
        <v>0</v>
      </c>
      <c r="L226" s="17">
        <f>(SUMIFS(EUROSTAT_VBE_IND_2010!I$7:I$732,EUROSTAT_VBE_IND_2010!$B$7:$B$732,$D226,EUROSTAT_VBE_IND_2010!$C$7:$C$732,"*"&amp;RIGHT($A226,3)&amp;"*",EUROSTAT_VBE_IND_2010!$D$7:$D$732,"5200*"))/1000</f>
        <v>0.045</v>
      </c>
      <c r="M226" s="17">
        <f>(SUMIFS(EUROSTAT_VBE_IND_2010!J$7:J$732,EUROSTAT_VBE_IND_2010!$B$7:$B$732,$D226,EUROSTAT_VBE_IND_2010!$C$7:$C$732,"*"&amp;RIGHT($A226,3)&amp;"*",EUROSTAT_VBE_IND_2010!$D$7:$D$732,"5200*"))/1000</f>
        <v>0.056</v>
      </c>
      <c r="N226" s="17">
        <f>(SUMIFS(EUROSTAT_VBE_IND_2010!K$7:K$732,EUROSTAT_VBE_IND_2010!$B$7:$B$732,$D226,EUROSTAT_VBE_IND_2010!$C$7:$C$732,"*"&amp;RIGHT($A226,3)&amp;"*",EUROSTAT_VBE_IND_2010!$D$7:$D$732,"5200*"))/1000</f>
        <v>0.042</v>
      </c>
      <c r="O226" s="17">
        <f>(SUMIFS(EUROSTAT_VBE_IND_2010!L$7:L$732,EUROSTAT_VBE_IND_2010!$B$7:$B$732,$D226,EUROSTAT_VBE_IND_2010!$C$7:$C$732,"*"&amp;RIGHT($A226,3)&amp;"*",EUROSTAT_VBE_IND_2010!$D$7:$D$732,"5200*"))/1000</f>
        <v>0.005</v>
      </c>
      <c r="P226" s="17">
        <f>(SUMIFS(EUROSTAT_VBE_IND_2010!M$7:M$732,EUROSTAT_VBE_IND_2010!$B$7:$B$732,$D226,EUROSTAT_VBE_IND_2010!$C$7:$C$732,"*"&amp;RIGHT($A226,3)&amp;"*",EUROSTAT_VBE_IND_2010!$D$7:$D$732,"5200*"))/1000</f>
        <v>0</v>
      </c>
      <c r="Q226" s="17">
        <f>(SUMIFS(EUROSTAT_VBE_IND_2010!N$7:N$732,EUROSTAT_VBE_IND_2010!$B$7:$B$732,$D226,EUROSTAT_VBE_IND_2010!$C$7:$C$732,"*"&amp;RIGHT($A226,3)&amp;"*",EUROSTAT_VBE_IND_2010!$D$7:$D$732,"5200*"))/1000</f>
        <v>0</v>
      </c>
      <c r="R226" s="17">
        <f>(SUMIFS(EUROSTAT_VBE_IND_2010!O$7:O$732,EUROSTAT_VBE_IND_2010!$B$7:$B$732,$D226,EUROSTAT_VBE_IND_2010!$C$7:$C$732,"*"&amp;RIGHT($A226,3)&amp;"*",EUROSTAT_VBE_IND_2010!$D$7:$D$732,"5200*"))/1000</f>
        <v>0.226</v>
      </c>
      <c r="S226" s="17">
        <f>(SUMIFS(EUROSTAT_VBE_IND_2010!P$7:P$732,EUROSTAT_VBE_IND_2010!$B$7:$B$732,$D226,EUROSTAT_VBE_IND_2010!$C$7:$C$732,"*"&amp;RIGHT($A226,3)&amp;"*",EUROSTAT_VBE_IND_2010!$D$7:$D$732,"5200*"))/1000</f>
        <v>0</v>
      </c>
      <c r="T226" s="17">
        <f>(SUMIFS(EUROSTAT_VBE_IND_2010!Q$7:Q$732,EUROSTAT_VBE_IND_2010!$B$7:$B$732,$D226,EUROSTAT_VBE_IND_2010!$C$7:$C$732,"*"&amp;RIGHT($A226,3)&amp;"*",EUROSTAT_VBE_IND_2010!$D$7:$D$732,"5200*"))/1000</f>
        <v>0</v>
      </c>
      <c r="U226" s="17">
        <f>(SUMIFS(EUROSTAT_VBE_IND_2010!R$7:R$732,EUROSTAT_VBE_IND_2010!$B$7:$B$732,$D226,EUROSTAT_VBE_IND_2010!$C$7:$C$732,"*"&amp;RIGHT($A226,3)&amp;"*",EUROSTAT_VBE_IND_2010!$D$7:$D$732,"5200*"))/1000</f>
        <v>0</v>
      </c>
      <c r="V226" s="17">
        <f>(SUMIFS(EUROSTAT_VBE_IND_2010!S$7:S$732,EUROSTAT_VBE_IND_2010!$B$7:$B$732,$D226,EUROSTAT_VBE_IND_2010!$C$7:$C$732,"*"&amp;RIGHT($A226,3)&amp;"*",EUROSTAT_VBE_IND_2010!$D$7:$D$732,"5200*"))/1000</f>
        <v>0</v>
      </c>
      <c r="W226" s="17">
        <f>(SUMIFS(EUROSTAT_VBE_IND_2010!T$7:T$732,EUROSTAT_VBE_IND_2010!$B$7:$B$732,$D226,EUROSTAT_VBE_IND_2010!$C$7:$C$732,"*"&amp;RIGHT($A226,3)&amp;"*",EUROSTAT_VBE_IND_2010!$D$7:$D$732,"5200*"))/1000</f>
        <v>0</v>
      </c>
      <c r="X226" s="17">
        <f>(SUMIFS(EUROSTAT_VBE_IND_2010!U$7:U$732,EUROSTAT_VBE_IND_2010!$B$7:$B$732,$D226,EUROSTAT_VBE_IND_2010!$C$7:$C$732,"*"&amp;RIGHT($A226,3)&amp;"*",EUROSTAT_VBE_IND_2010!$D$7:$D$732,"5200*"))/1000</f>
        <v>0.003</v>
      </c>
      <c r="Y226" s="17">
        <f>(SUMIFS(EUROSTAT_VBE_IND_2010!V$7:V$732,EUROSTAT_VBE_IND_2010!$B$7:$B$732,$D226,EUROSTAT_VBE_IND_2010!$C$7:$C$732,"*"&amp;RIGHT($A226,3)&amp;"*",EUROSTAT_VBE_IND_2010!$D$7:$D$732,"5200*"))/1000</f>
        <v>0</v>
      </c>
      <c r="Z226" s="17">
        <f>(SUMIFS(EUROSTAT_VBE_IND_2010!W$7:W$732,EUROSTAT_VBE_IND_2010!$B$7:$B$732,$D226,EUROSTAT_VBE_IND_2010!$C$7:$C$732,"*"&amp;RIGHT($A226,3)&amp;"*",EUROSTAT_VBE_IND_2010!$D$7:$D$732,"5200*"))/1000</f>
        <v>0</v>
      </c>
      <c r="AA226" s="17">
        <f>(SUMIFS(EUROSTAT_VBE_IND_2010!X$7:X$732,EUROSTAT_VBE_IND_2010!$B$7:$B$732,$D226,EUROSTAT_VBE_IND_2010!$C$7:$C$732,"*"&amp;RIGHT($A226,3)&amp;"*",EUROSTAT_VBE_IND_2010!$D$7:$D$732,"5200*"))/1000</f>
        <v>0</v>
      </c>
      <c r="AB226" s="17">
        <f>(SUMIFS(EUROSTAT_VBE_IND_2010!AA$7:AA$732,EUROSTAT_VBE_IND_2010!$B$7:$B$732,$D226,EUROSTAT_VBE_IND_2010!$C$7:$C$732,"*"&amp;RIGHT($A226,3)&amp;"*",EUROSTAT_VBE_IND_2010!$D$7:$D$732,"5200*"))/1000</f>
        <v>0</v>
      </c>
      <c r="AC226" s="17">
        <f>(SUMIFS(EUROSTAT_VBE_IND_2010!AB$7:AB$732,EUROSTAT_VBE_IND_2010!$B$7:$B$732,$D226,EUROSTAT_VBE_IND_2010!$C$7:$C$732,"*"&amp;RIGHT($A226,3)&amp;"*",EUROSTAT_VBE_IND_2010!$D$7:$D$732,"5200*"))/1000</f>
        <v>4.075</v>
      </c>
      <c r="AD226" s="17">
        <f>(SUMIFS(EUROSTAT_VBE_IND_2010!AC$7:AC$732,EUROSTAT_VBE_IND_2010!$B$7:$B$732,$D226,EUROSTAT_VBE_IND_2010!$C$7:$C$732,"*"&amp;RIGHT($A226,3)&amp;"*",EUROSTAT_VBE_IND_2010!$D$7:$D$732,"5200*"))/1000</f>
        <v>0.006</v>
      </c>
      <c r="AE226" s="17">
        <f>(SUMIFS(EUROSTAT_VBE_IND_2010!AD$7:AD$732,EUROSTAT_VBE_IND_2010!$B$7:$B$732,$D226,EUROSTAT_VBE_IND_2010!$C$7:$C$732,"*"&amp;RIGHT($A226,3)&amp;"*",EUROSTAT_VBE_IND_2010!$D$7:$D$732,"5200*"))/1000</f>
        <v>2.897</v>
      </c>
      <c r="AF226" s="17">
        <f>(SUMIFS(EUROSTAT_VBE_IND_2010!AE$7:AE$732,EUROSTAT_VBE_IND_2010!$B$7:$B$732,$D226,EUROSTAT_VBE_IND_2010!$C$7:$C$732,"*"&amp;RIGHT($A226,3)&amp;"*",EUROSTAT_VBE_IND_2010!$D$7:$D$732,"5200*"))/1000</f>
        <v>0.936</v>
      </c>
      <c r="AG226" s="17">
        <f>(SUMIFS(EUROSTAT_VBE_IND_2010!AF$7:AF$732,EUROSTAT_VBE_IND_2010!$B$7:$B$732,$D226,EUROSTAT_VBE_IND_2010!$C$7:$C$732,"*"&amp;RIGHT($A226,3)&amp;"*",EUROSTAT_VBE_IND_2010!$D$7:$D$732,"5200*"))/1000</f>
        <v>0</v>
      </c>
      <c r="AH226" s="17">
        <f>(SUMIFS(EUROSTAT_VBE_IND_2010!AH$7:AH$732,EUROSTAT_VBE_IND_2010!$B$7:$B$732,$D226,EUROSTAT_VBE_IND_2010!$C$7:$C$732,"*"&amp;RIGHT($A226,3)&amp;"*",EUROSTAT_VBE_IND_2010!$D$7:$D$732,"5200*"))/1000</f>
        <v>0</v>
      </c>
      <c r="AI226" s="17">
        <f>(SUMIFS(EUROSTAT_VBE_IND_2010!AI$7:AI$732,EUROSTAT_VBE_IND_2010!$B$7:$B$732,$D226,EUROSTAT_VBE_IND_2010!$C$7:$C$732,"*"&amp;RIGHT($A226,3)&amp;"*",EUROSTAT_VBE_IND_2010!$D$7:$D$732,"5200*"))/1000</f>
        <v>0.001</v>
      </c>
      <c r="AJ226" s="17">
        <f>(SUMIFS(EUROSTAT_VBE_IND_2010!AJ$7:AJ$732,EUROSTAT_VBE_IND_2010!$B$7:$B$732,$D226,EUROSTAT_VBE_IND_2010!$C$7:$C$732,"*"&amp;RIGHT($A226,3)&amp;"*",EUROSTAT_VBE_IND_2010!$D$7:$D$732,"5200*"))/1000</f>
        <v>0.003</v>
      </c>
      <c r="AK226" s="17">
        <f>(SUMIFS(EUROSTAT_VBE_IND_2010!AK$7:AK$732,EUROSTAT_VBE_IND_2010!$B$7:$B$732,$D226,EUROSTAT_VBE_IND_2010!$C$7:$C$732,"*"&amp;RIGHT($A226,3)&amp;"*",EUROSTAT_VBE_IND_2010!$D$7:$D$732,"5200*"))/1000</f>
        <v>0</v>
      </c>
      <c r="AL226" s="198">
        <f>SUMIFS('IEA Bal_AL-IND'!$D$30:$D$329,'IEA Bal_AL-IND'!$A$30:$A$329,"*"&amp;RIGHT($B226,8),'IEA Bal_AL-IND'!$C$30:$C$329,'Aggregated Balance-IND_2010'!$E226)</f>
        <v>0</v>
      </c>
      <c r="AM226" s="198">
        <f>SUMIFS('IEA Bal_BA-IND'!$D$30:$D$329,'IEA Bal_BA-IND'!$A$30:$A$329,"*"&amp;RIGHT($B226,8),'IEA Bal_BA-IND'!$C$30:$C$329,'Aggregated Balance-IND_2010'!$E226)</f>
        <v>0.00301</v>
      </c>
      <c r="AN226" s="198">
        <f>SUMIFS('IEA Bal_KS-IND'!$D$30:$D$329,'IEA Bal_KS-IND'!$A$30:$A$329,"*"&amp;RIGHT($B226,8),'IEA Bal_KS-IND'!$C$30:$C$329,'Aggregated Balance-IND_2010'!$E226)</f>
        <v>0</v>
      </c>
      <c r="AO226" s="17">
        <f>(SUMIFS(EUROSTAT_VBE_IND_2010!Y$7:Y$732,EUROSTAT_VBE_IND_2010!$B$7:$B$732,$D226,EUROSTAT_VBE_IND_2010!$C$7:$C$732,"*"&amp;RIGHT($A226,3)&amp;"*",EUROSTAT_VBE_IND_2010!$D$7:$D$732,"5200*"))/1000</f>
        <v>0</v>
      </c>
      <c r="AP226" s="17">
        <f>(SUMIFS(EUROSTAT_VBE_IND_2010!Z$7:Z$732,EUROSTAT_VBE_IND_2010!$B$7:$B$732,$D226,EUROSTAT_VBE_IND_2010!$C$7:$C$732,"*"&amp;RIGHT($A226,3)&amp;"*",EUROSTAT_VBE_IND_2010!$D$7:$D$732,"5200*"))/1000</f>
        <v>0</v>
      </c>
      <c r="AQ226" s="17">
        <f>(SUMIFS(EUROSTAT_VBE_IND_2010!AG$7:AG$732,EUROSTAT_VBE_IND_2010!$B$7:$B$732,$D226,EUROSTAT_VBE_IND_2010!$C$7:$C$732,"*"&amp;RIGHT($A226,3)&amp;"*",EUROSTAT_VBE_IND_2010!$D$7:$D$732,"5200*"))/1000</f>
        <v>0</v>
      </c>
    </row>
    <row r="227" spans="6:43">
      <c r="F227" s="241" t="s">
        <v>192</v>
      </c>
      <c r="G227" s="795">
        <f>SUM(G207:G226)</f>
        <v>6.256</v>
      </c>
      <c r="H227" s="795">
        <f t="shared" ref="H227:AL227" si="14">SUM(H207:H226)</f>
        <v>8.947</v>
      </c>
      <c r="I227" s="795">
        <f t="shared" si="14"/>
        <v>3.045</v>
      </c>
      <c r="J227" s="875">
        <f t="shared" si="14"/>
        <v>0</v>
      </c>
      <c r="K227" s="795">
        <f t="shared" si="14"/>
        <v>0.122</v>
      </c>
      <c r="L227" s="795">
        <f t="shared" si="14"/>
        <v>3.349</v>
      </c>
      <c r="M227" s="795">
        <f t="shared" si="14"/>
        <v>16.748</v>
      </c>
      <c r="N227" s="795">
        <f t="shared" si="14"/>
        <v>2.703</v>
      </c>
      <c r="O227" s="795">
        <f t="shared" si="14"/>
        <v>0.208</v>
      </c>
      <c r="P227" s="795">
        <f t="shared" si="14"/>
        <v>0.565</v>
      </c>
      <c r="Q227" s="795">
        <f t="shared" si="14"/>
        <v>7.056</v>
      </c>
      <c r="R227" s="795">
        <f t="shared" si="14"/>
        <v>3.614</v>
      </c>
      <c r="S227" s="795">
        <f t="shared" si="14"/>
        <v>4.507</v>
      </c>
      <c r="T227" s="795">
        <f t="shared" si="14"/>
        <v>0.186</v>
      </c>
      <c r="U227" s="795">
        <f t="shared" si="14"/>
        <v>0.265</v>
      </c>
      <c r="V227" s="795">
        <f t="shared" si="14"/>
        <v>2.768</v>
      </c>
      <c r="W227" s="795">
        <f t="shared" si="14"/>
        <v>0.004</v>
      </c>
      <c r="X227" s="795">
        <f t="shared" si="14"/>
        <v>4.885</v>
      </c>
      <c r="Y227" s="795">
        <f t="shared" si="14"/>
        <v>0.102</v>
      </c>
      <c r="Z227" s="795">
        <f t="shared" si="14"/>
        <v>0.09</v>
      </c>
      <c r="AA227" s="795">
        <f t="shared" si="14"/>
        <v>0.133</v>
      </c>
      <c r="AB227" s="795">
        <f t="shared" si="14"/>
        <v>0</v>
      </c>
      <c r="AC227" s="795">
        <f t="shared" si="14"/>
        <v>8.074</v>
      </c>
      <c r="AD227" s="795">
        <f t="shared" si="14"/>
        <v>2.194</v>
      </c>
      <c r="AE227" s="795">
        <f t="shared" si="14"/>
        <v>12.7</v>
      </c>
      <c r="AF227" s="795">
        <f t="shared" si="14"/>
        <v>3.522</v>
      </c>
      <c r="AG227" s="795">
        <f t="shared" si="14"/>
        <v>1.184</v>
      </c>
      <c r="AH227" s="795">
        <f t="shared" si="14"/>
        <v>14.725</v>
      </c>
      <c r="AI227" s="795">
        <f t="shared" si="14"/>
        <v>0.405</v>
      </c>
      <c r="AJ227" s="795">
        <f t="shared" si="14"/>
        <v>0.235</v>
      </c>
      <c r="AK227" s="795">
        <f t="shared" si="14"/>
        <v>0</v>
      </c>
      <c r="AL227" s="875">
        <f t="shared" si="14"/>
        <v>0.20884</v>
      </c>
      <c r="AM227" s="875">
        <f t="shared" ref="AM227:AQ227" si="15">SUM(AM207:AM226)</f>
        <v>0.34507</v>
      </c>
      <c r="AN227" s="875">
        <f t="shared" si="15"/>
        <v>0</v>
      </c>
      <c r="AO227" s="795">
        <f t="shared" si="15"/>
        <v>0.018</v>
      </c>
      <c r="AP227" s="795">
        <f t="shared" si="15"/>
        <v>0.607</v>
      </c>
      <c r="AQ227" s="795">
        <f t="shared" si="15"/>
        <v>7.401</v>
      </c>
    </row>
    <row r="228" spans="1:43">
      <c r="A228" t="str">
        <f>LEFT(EUROSTAT_VBE_IND_2010!$C$292,8)</f>
        <v>B_101825</v>
      </c>
      <c r="B228" s="28" t="s">
        <v>301</v>
      </c>
      <c r="C228" t="s">
        <v>293</v>
      </c>
      <c r="D228" t="s">
        <v>126</v>
      </c>
      <c r="F228" s="241" t="s">
        <v>294</v>
      </c>
      <c r="G228" s="795">
        <f>(SUMIFS(EUROSTAT_VBE_IND_2010!E$7:E$732,EUROSTAT_VBE_IND_2010!$B$7:$B$732,$D226,EUROSTAT_VBE_IND_2010!$C$7:$C$732,"*"&amp;RIGHT($A226,3)&amp;"*",EUROSTAT_VBE_IND_2010!$D$7:$D$732,"*"))/1000</f>
        <v>6.256</v>
      </c>
      <c r="H228" s="795">
        <f>(SUMIFS(EUROSTAT_VBE_IND_2010!F$7:F$732,EUROSTAT_VBE_IND_2010!$B$7:$B$732,$D226,EUROSTAT_VBE_IND_2010!$C$7:$C$732,"*"&amp;RIGHT($A226,3)&amp;"*",EUROSTAT_VBE_IND_2010!$D$7:$D$732,"*"))/1000</f>
        <v>8.947</v>
      </c>
      <c r="I228" s="795">
        <f>(SUMIFS(EUROSTAT_VBE_IND_2010!G$7:G$732,EUROSTAT_VBE_IND_2010!$B$7:$B$732,$D226,EUROSTAT_VBE_IND_2010!$C$7:$C$732,"*"&amp;RIGHT($A226,3)&amp;"*",EUROSTAT_VBE_IND_2010!$D$7:$D$732,"*"))/1000</f>
        <v>3.045</v>
      </c>
      <c r="J228" s="875">
        <f>SUMIFS('IEA Bal_CH-IND'!$D$331:$D$345,'IEA Bal_CH-IND'!$A$331:$A$345,"*"&amp;RIGHT($B228,8))</f>
        <v>0</v>
      </c>
      <c r="K228" s="795">
        <f>(SUMIFS(EUROSTAT_VBE_IND_2010!H$7:H$732,EUROSTAT_VBE_IND_2010!$B$7:$B$732,$D226,EUROSTAT_VBE_IND_2010!$C$7:$C$732,"*"&amp;RIGHT($A226,3)&amp;"*",EUROSTAT_VBE_IND_2010!$D$7:$D$732,"*"))/1000</f>
        <v>0.122</v>
      </c>
      <c r="L228" s="795">
        <f>(SUMIFS(EUROSTAT_VBE_IND_2010!I$7:I$732,EUROSTAT_VBE_IND_2010!$B$7:$B$732,$D226,EUROSTAT_VBE_IND_2010!$C$7:$C$732,"*"&amp;RIGHT($A226,3)&amp;"*",EUROSTAT_VBE_IND_2010!$D$7:$D$732,"*"))/1000</f>
        <v>3.349</v>
      </c>
      <c r="M228" s="795">
        <f>(SUMIFS(EUROSTAT_VBE_IND_2010!J$7:J$732,EUROSTAT_VBE_IND_2010!$B$7:$B$732,$D226,EUROSTAT_VBE_IND_2010!$C$7:$C$732,"*"&amp;RIGHT($A226,3)&amp;"*",EUROSTAT_VBE_IND_2010!$D$7:$D$732,"*"))/1000</f>
        <v>16.748</v>
      </c>
      <c r="N228" s="795">
        <f>(SUMIFS(EUROSTAT_VBE_IND_2010!K$7:K$732,EUROSTAT_VBE_IND_2010!$B$7:$B$732,$D226,EUROSTAT_VBE_IND_2010!$C$7:$C$732,"*"&amp;RIGHT($A226,3)&amp;"*",EUROSTAT_VBE_IND_2010!$D$7:$D$732,"*"))/1000</f>
        <v>2.703</v>
      </c>
      <c r="O228" s="795">
        <f>(SUMIFS(EUROSTAT_VBE_IND_2010!L$7:L$732,EUROSTAT_VBE_IND_2010!$B$7:$B$732,$D226,EUROSTAT_VBE_IND_2010!$C$7:$C$732,"*"&amp;RIGHT($A226,3)&amp;"*",EUROSTAT_VBE_IND_2010!$D$7:$D$732,"*"))/1000</f>
        <v>0.208</v>
      </c>
      <c r="P228" s="795">
        <f>(SUMIFS(EUROSTAT_VBE_IND_2010!M$7:M$732,EUROSTAT_VBE_IND_2010!$B$7:$B$732,$D226,EUROSTAT_VBE_IND_2010!$C$7:$C$732,"*"&amp;RIGHT($A226,3)&amp;"*",EUROSTAT_VBE_IND_2010!$D$7:$D$732,"*"))/1000</f>
        <v>0.565</v>
      </c>
      <c r="Q228" s="795">
        <f>(SUMIFS(EUROSTAT_VBE_IND_2010!N$7:N$732,EUROSTAT_VBE_IND_2010!$B$7:$B$732,$D226,EUROSTAT_VBE_IND_2010!$C$7:$C$732,"*"&amp;RIGHT($A226,3)&amp;"*",EUROSTAT_VBE_IND_2010!$D$7:$D$732,"*"))/1000</f>
        <v>7.056</v>
      </c>
      <c r="R228" s="795">
        <f>(SUMIFS(EUROSTAT_VBE_IND_2010!O$7:O$732,EUROSTAT_VBE_IND_2010!$B$7:$B$732,$D226,EUROSTAT_VBE_IND_2010!$C$7:$C$732,"*"&amp;RIGHT($A226,3)&amp;"*",EUROSTAT_VBE_IND_2010!$D$7:$D$732,"*"))/1000</f>
        <v>3.614</v>
      </c>
      <c r="S228" s="795">
        <f>(SUMIFS(EUROSTAT_VBE_IND_2010!P$7:P$732,EUROSTAT_VBE_IND_2010!$B$7:$B$732,$D226,EUROSTAT_VBE_IND_2010!$C$7:$C$732,"*"&amp;RIGHT($A226,3)&amp;"*",EUROSTAT_VBE_IND_2010!$D$7:$D$732,"*"))/1000</f>
        <v>4.507</v>
      </c>
      <c r="T228" s="795">
        <f>(SUMIFS(EUROSTAT_VBE_IND_2010!Q$7:Q$732,EUROSTAT_VBE_IND_2010!$B$7:$B$732,$D226,EUROSTAT_VBE_IND_2010!$C$7:$C$732,"*"&amp;RIGHT($A226,3)&amp;"*",EUROSTAT_VBE_IND_2010!$D$7:$D$732,"*"))/1000</f>
        <v>0.186</v>
      </c>
      <c r="U228" s="795">
        <f>(SUMIFS(EUROSTAT_VBE_IND_2010!R$7:R$732,EUROSTAT_VBE_IND_2010!$B$7:$B$732,$D226,EUROSTAT_VBE_IND_2010!$C$7:$C$732,"*"&amp;RIGHT($A226,3)&amp;"*",EUROSTAT_VBE_IND_2010!$D$7:$D$732,"*"))/1000</f>
        <v>0.265</v>
      </c>
      <c r="V228" s="795">
        <f>(SUMIFS(EUROSTAT_VBE_IND_2010!S$7:S$732,EUROSTAT_VBE_IND_2010!$B$7:$B$732,$D226,EUROSTAT_VBE_IND_2010!$C$7:$C$732,"*"&amp;RIGHT($A226,3)&amp;"*",EUROSTAT_VBE_IND_2010!$D$7:$D$732,"*"))/1000</f>
        <v>2.768</v>
      </c>
      <c r="W228" s="795">
        <f>(SUMIFS(EUROSTAT_VBE_IND_2010!T$7:T$732,EUROSTAT_VBE_IND_2010!$B$7:$B$732,$D226,EUROSTAT_VBE_IND_2010!$C$7:$C$732,"*"&amp;RIGHT($A226,3)&amp;"*",EUROSTAT_VBE_IND_2010!$D$7:$D$732,"*"))/1000</f>
        <v>0.004</v>
      </c>
      <c r="X228" s="795">
        <f>(SUMIFS(EUROSTAT_VBE_IND_2010!U$7:U$732,EUROSTAT_VBE_IND_2010!$B$7:$B$732,$D226,EUROSTAT_VBE_IND_2010!$C$7:$C$732,"*"&amp;RIGHT($A226,3)&amp;"*",EUROSTAT_VBE_IND_2010!$D$7:$D$732,"*"))/1000</f>
        <v>4.885</v>
      </c>
      <c r="Y228" s="795">
        <f>(SUMIFS(EUROSTAT_VBE_IND_2010!V$7:V$732,EUROSTAT_VBE_IND_2010!$B$7:$B$732,$D226,EUROSTAT_VBE_IND_2010!$C$7:$C$732,"*"&amp;RIGHT($A226,3)&amp;"*",EUROSTAT_VBE_IND_2010!$D$7:$D$732,"*"))/1000</f>
        <v>0.102</v>
      </c>
      <c r="Z228" s="795">
        <f>(SUMIFS(EUROSTAT_VBE_IND_2010!W$7:W$732,EUROSTAT_VBE_IND_2010!$B$7:$B$732,$D226,EUROSTAT_VBE_IND_2010!$C$7:$C$732,"*"&amp;RIGHT($A226,3)&amp;"*",EUROSTAT_VBE_IND_2010!$D$7:$D$732,"*"))/1000</f>
        <v>0.09</v>
      </c>
      <c r="AA228" s="795">
        <f>(SUMIFS(EUROSTAT_VBE_IND_2010!X$7:X$732,EUROSTAT_VBE_IND_2010!$B$7:$B$732,$D226,EUROSTAT_VBE_IND_2010!$C$7:$C$732,"*"&amp;RIGHT($A226,3)&amp;"*",EUROSTAT_VBE_IND_2010!$D$7:$D$732,"*"))/1000</f>
        <v>0.133</v>
      </c>
      <c r="AB228" s="795">
        <f>(SUMIFS(EUROSTAT_VBE_IND_2010!AA$7:AA$732,EUROSTAT_VBE_IND_2010!$B$7:$B$732,$D226,EUROSTAT_VBE_IND_2010!$C$7:$C$732,"*"&amp;RIGHT($A226,3)&amp;"*",EUROSTAT_VBE_IND_2010!$D$7:$D$732,"*"))/1000</f>
        <v>0</v>
      </c>
      <c r="AC228" s="795">
        <f>(SUMIFS(EUROSTAT_VBE_IND_2010!AB$7:AB$732,EUROSTAT_VBE_IND_2010!$B$7:$B$732,$D226,EUROSTAT_VBE_IND_2010!$C$7:$C$732,"*"&amp;RIGHT($A226,3)&amp;"*",EUROSTAT_VBE_IND_2010!$D$7:$D$732,"*"))/1000</f>
        <v>8.074</v>
      </c>
      <c r="AD228" s="795">
        <f>(SUMIFS(EUROSTAT_VBE_IND_2010!AC$7:AC$732,EUROSTAT_VBE_IND_2010!$B$7:$B$732,$D226,EUROSTAT_VBE_IND_2010!$C$7:$C$732,"*"&amp;RIGHT($A226,3)&amp;"*",EUROSTAT_VBE_IND_2010!$D$7:$D$732,"*"))/1000</f>
        <v>2.194</v>
      </c>
      <c r="AE228" s="795">
        <f>(SUMIFS(EUROSTAT_VBE_IND_2010!AD$7:AD$732,EUROSTAT_VBE_IND_2010!$B$7:$B$732,$D226,EUROSTAT_VBE_IND_2010!$C$7:$C$732,"*"&amp;RIGHT($A226,3)&amp;"*",EUROSTAT_VBE_IND_2010!$D$7:$D$732,"*"))/1000</f>
        <v>12.7</v>
      </c>
      <c r="AF228" s="795">
        <f>(SUMIFS(EUROSTAT_VBE_IND_2010!AE$7:AE$732,EUROSTAT_VBE_IND_2010!$B$7:$B$732,$D226,EUROSTAT_VBE_IND_2010!$C$7:$C$732,"*"&amp;RIGHT($A226,3)&amp;"*",EUROSTAT_VBE_IND_2010!$D$7:$D$732,"*"))/1000</f>
        <v>3.522</v>
      </c>
      <c r="AG228" s="795">
        <f>(SUMIFS(EUROSTAT_VBE_IND_2010!AF$7:AF$732,EUROSTAT_VBE_IND_2010!$B$7:$B$732,$D226,EUROSTAT_VBE_IND_2010!$C$7:$C$732,"*"&amp;RIGHT($A226,3)&amp;"*",EUROSTAT_VBE_IND_2010!$D$7:$D$732,"*"))/1000</f>
        <v>1.184</v>
      </c>
      <c r="AH228" s="795">
        <f>(SUMIFS(EUROSTAT_VBE_IND_2010!AH$7:AH$732,EUROSTAT_VBE_IND_2010!$B$7:$B$732,$D226,EUROSTAT_VBE_IND_2010!$C$7:$C$732,"*"&amp;RIGHT($A226,3)&amp;"*",EUROSTAT_VBE_IND_2010!$D$7:$D$732,"*"))/1000</f>
        <v>14.725</v>
      </c>
      <c r="AI228" s="795">
        <f>(SUMIFS(EUROSTAT_VBE_IND_2010!AI$7:AI$732,EUROSTAT_VBE_IND_2010!$B$7:$B$732,$D226,EUROSTAT_VBE_IND_2010!$C$7:$C$732,"*"&amp;RIGHT($A226,3)&amp;"*",EUROSTAT_VBE_IND_2010!$D$7:$D$732,"*"))/1000</f>
        <v>0.405</v>
      </c>
      <c r="AJ228" s="795">
        <f>(SUMIFS(EUROSTAT_VBE_IND_2010!AJ$7:AJ$732,EUROSTAT_VBE_IND_2010!$B$7:$B$732,$D226,EUROSTAT_VBE_IND_2010!$C$7:$C$732,"*"&amp;RIGHT($A226,3)&amp;"*",EUROSTAT_VBE_IND_2010!$D$7:$D$732,"*"))/1000</f>
        <v>0.235</v>
      </c>
      <c r="AK228" s="795">
        <f>(SUMIFS(EUROSTAT_VBE_IND_2010!AK$7:AK$732,EUROSTAT_VBE_IND_2010!$B$7:$B$732,$D226,EUROSTAT_VBE_IND_2010!$C$7:$C$732,"*"&amp;RIGHT($A226,3)&amp;"*",EUROSTAT_VBE_IND_2010!$D$7:$D$732,"*"))/1000</f>
        <v>0</v>
      </c>
      <c r="AL228" s="875">
        <f>SUMIFS('IEA Bal_AL-IND'!$D$331:$D$345,'IEA Bal_AL-IND'!$A$331:$A$345,"*"&amp;RIGHT($B228,8))</f>
        <v>0.20884</v>
      </c>
      <c r="AM228" s="875">
        <f>SUMIFS('IEA Bal_BA-IND'!$D$331:$D$345,'IEA Bal_BA-IND'!$A$331:$A$345,"*"&amp;RIGHT($B228,8))</f>
        <v>0.34507</v>
      </c>
      <c r="AN228" s="875">
        <f>SUMIFS('IEA Bal_KS-IND'!$D$331:$D$345,'IEA Bal_KS-IND'!$A$331:$A$345,"*"&amp;RIGHT($B228,8))</f>
        <v>0</v>
      </c>
      <c r="AO228" s="795">
        <f>(SUMIFS(EUROSTAT_VBE_IND_2010!Y$7:Y$732,EUROSTAT_VBE_IND_2010!$B$7:$B$732,$D226,EUROSTAT_VBE_IND_2010!$C$7:$C$732,"*"&amp;RIGHT($A226,3)&amp;"*",EUROSTAT_VBE_IND_2010!$D$7:$D$732,"*"))/1000</f>
        <v>0.018</v>
      </c>
      <c r="AP228" s="795">
        <f>(SUMIFS(EUROSTAT_VBE_IND_2010!Z$7:Z$732,EUROSTAT_VBE_IND_2010!$B$7:$B$732,$D226,EUROSTAT_VBE_IND_2010!$C$7:$C$732,"*"&amp;RIGHT($A226,3)&amp;"*",EUROSTAT_VBE_IND_2010!$D$7:$D$732,"*"))/1000</f>
        <v>0.607</v>
      </c>
      <c r="AQ228" s="795">
        <f>(SUMIFS(EUROSTAT_VBE_IND_2010!AG$7:AG$732,EUROSTAT_VBE_IND_2010!$B$7:$B$732,$D226,EUROSTAT_VBE_IND_2010!$C$7:$C$732,"*"&amp;RIGHT($A226,3)&amp;"*",EUROSTAT_VBE_IND_2010!$D$7:$D$732,"*"))/1000</f>
        <v>7.401</v>
      </c>
    </row>
    <row r="229" spans="2:43">
      <c r="B229" s="28"/>
      <c r="F229" s="241"/>
      <c r="G229" s="795"/>
      <c r="H229" s="795"/>
      <c r="I229" s="795"/>
      <c r="K229" s="795"/>
      <c r="L229" s="795"/>
      <c r="M229" s="795"/>
      <c r="N229" s="795"/>
      <c r="O229" s="795"/>
      <c r="P229" s="795"/>
      <c r="Q229" s="795"/>
      <c r="R229" s="795"/>
      <c r="S229" s="795"/>
      <c r="T229" s="795"/>
      <c r="U229" s="795"/>
      <c r="V229" s="795"/>
      <c r="W229" s="795"/>
      <c r="X229" s="795"/>
      <c r="Y229" s="795"/>
      <c r="Z229" s="795"/>
      <c r="AA229" s="795"/>
      <c r="AB229" s="795"/>
      <c r="AC229" s="795"/>
      <c r="AD229" s="795"/>
      <c r="AE229" s="795"/>
      <c r="AF229" s="795"/>
      <c r="AG229" s="795"/>
      <c r="AH229" s="795"/>
      <c r="AI229" s="795"/>
      <c r="AJ229" s="795"/>
      <c r="AK229" s="795"/>
      <c r="AO229" s="795"/>
      <c r="AP229" s="795"/>
      <c r="AQ229" s="795"/>
    </row>
    <row r="230" spans="2:43">
      <c r="B230" s="28"/>
      <c r="F230" s="241"/>
      <c r="G230" s="795"/>
      <c r="H230" s="795"/>
      <c r="I230" s="795"/>
      <c r="K230" s="795"/>
      <c r="L230" s="795"/>
      <c r="M230" s="795"/>
      <c r="N230" s="795"/>
      <c r="O230" s="795"/>
      <c r="P230" s="795"/>
      <c r="Q230" s="795"/>
      <c r="R230" s="795"/>
      <c r="S230" s="795"/>
      <c r="T230" s="795"/>
      <c r="U230" s="795"/>
      <c r="V230" s="795"/>
      <c r="W230" s="795"/>
      <c r="X230" s="795"/>
      <c r="Y230" s="795"/>
      <c r="Z230" s="795"/>
      <c r="AA230" s="795"/>
      <c r="AB230" s="795"/>
      <c r="AC230" s="795"/>
      <c r="AD230" s="795"/>
      <c r="AE230" s="795"/>
      <c r="AF230" s="795"/>
      <c r="AG230" s="795"/>
      <c r="AH230" s="795"/>
      <c r="AI230" s="795"/>
      <c r="AJ230" s="795"/>
      <c r="AK230" s="795"/>
      <c r="AO230" s="795"/>
      <c r="AP230" s="795"/>
      <c r="AQ230" s="795"/>
    </row>
    <row r="231" spans="1:43">
      <c r="A231" s="876" t="s">
        <v>284</v>
      </c>
      <c r="B231" s="876" t="s">
        <v>285</v>
      </c>
      <c r="C231" t="s">
        <v>131</v>
      </c>
      <c r="D231" t="s">
        <v>286</v>
      </c>
      <c r="E231" t="s">
        <v>287</v>
      </c>
      <c r="F231" t="s">
        <v>288</v>
      </c>
      <c r="G231" t="str">
        <f>EUROSTAT_VBE_IND_2010!E$6</f>
        <v>AT</v>
      </c>
      <c r="H231" t="str">
        <f>EUROSTAT_VBE_IND_2010!F$6</f>
        <v>BE</v>
      </c>
      <c r="I231" t="str">
        <f>EUROSTAT_VBE_IND_2010!G$6</f>
        <v>BG</v>
      </c>
      <c r="J231" t="s">
        <v>289</v>
      </c>
      <c r="K231" t="str">
        <f>EUROSTAT_VBE_IND_2010!H$6</f>
        <v>CY</v>
      </c>
      <c r="L231" t="str">
        <f>EUROSTAT_VBE_IND_2010!I$6</f>
        <v>CZ</v>
      </c>
      <c r="M231" t="str">
        <f>EUROSTAT_VBE_IND_2010!J$6</f>
        <v>DE</v>
      </c>
      <c r="N231" t="str">
        <f>EUROSTAT_VBE_IND_2010!K$6</f>
        <v>DK</v>
      </c>
      <c r="O231" t="str">
        <f>EUROSTAT_VBE_IND_2010!L$6</f>
        <v>EE</v>
      </c>
      <c r="P231" t="str">
        <f>EUROSTAT_VBE_IND_2010!M$6</f>
        <v>EL</v>
      </c>
      <c r="Q231" t="str">
        <f>EUROSTAT_VBE_IND_2010!N$6</f>
        <v>ES</v>
      </c>
      <c r="R231" t="str">
        <f>EUROSTAT_VBE_IND_2010!O$6</f>
        <v>FI</v>
      </c>
      <c r="S231" t="str">
        <f>EUROSTAT_VBE_IND_2010!P$6</f>
        <v>FR</v>
      </c>
      <c r="T231" t="str">
        <f>EUROSTAT_VBE_IND_2010!Q$6</f>
        <v>HR</v>
      </c>
      <c r="U231" t="str">
        <f>EUROSTAT_VBE_IND_2010!R$6</f>
        <v>HU</v>
      </c>
      <c r="V231" t="str">
        <f>EUROSTAT_VBE_IND_2010!S$6</f>
        <v>IE</v>
      </c>
      <c r="W231" t="str">
        <f>EUROSTAT_VBE_IND_2010!T$6</f>
        <v>IS</v>
      </c>
      <c r="X231" t="str">
        <f>EUROSTAT_VBE_IND_2010!U$6</f>
        <v>IT</v>
      </c>
      <c r="Y231" t="str">
        <f>EUROSTAT_VBE_IND_2010!V$6</f>
        <v>LT</v>
      </c>
      <c r="Z231" t="str">
        <f>EUROSTAT_VBE_IND_2010!W$6</f>
        <v>LU</v>
      </c>
      <c r="AA231" t="str">
        <f>EUROSTAT_VBE_IND_2010!X$6</f>
        <v>LV</v>
      </c>
      <c r="AB231" t="str">
        <f>EUROSTAT_VBE_IND_2010!AA$6</f>
        <v>MT</v>
      </c>
      <c r="AC231" t="str">
        <f>EUROSTAT_VBE_IND_2010!AB$6</f>
        <v>NL</v>
      </c>
      <c r="AD231" t="str">
        <f>EUROSTAT_VBE_IND_2010!AC$6</f>
        <v>NO</v>
      </c>
      <c r="AE231" t="str">
        <f>EUROSTAT_VBE_IND_2010!AD$6</f>
        <v>PL</v>
      </c>
      <c r="AF231" t="str">
        <f>EUROSTAT_VBE_IND_2010!AE$6</f>
        <v>PT</v>
      </c>
      <c r="AG231" t="str">
        <f>EUROSTAT_VBE_IND_2010!AF$6</f>
        <v>RO</v>
      </c>
      <c r="AH231" t="str">
        <f>EUROSTAT_VBE_IND_2010!AH$6</f>
        <v>SE</v>
      </c>
      <c r="AI231" t="str">
        <f>EUROSTAT_VBE_IND_2010!AI$6</f>
        <v>SI</v>
      </c>
      <c r="AJ231" t="str">
        <f>EUROSTAT_VBE_IND_2010!AJ$6</f>
        <v>SK</v>
      </c>
      <c r="AK231" t="str">
        <f>EUROSTAT_VBE_IND_2010!AK$6</f>
        <v>UK</v>
      </c>
      <c r="AL231" t="s">
        <v>290</v>
      </c>
      <c r="AM231" t="s">
        <v>291</v>
      </c>
      <c r="AN231" t="s">
        <v>292</v>
      </c>
      <c r="AO231" t="str">
        <f>EUROSTAT_VBE_IND_2010!Y$6</f>
        <v>ME</v>
      </c>
      <c r="AP231" t="str">
        <f>EUROSTAT_VBE_IND_2010!Z$6</f>
        <v>MK</v>
      </c>
      <c r="AQ231" t="str">
        <f>EUROSTAT_VBE_IND_2010!AG$6</f>
        <v>RS</v>
      </c>
    </row>
    <row r="232" spans="1:43">
      <c r="A232" t="str">
        <f>LEFT(EUROSTAT_VBE_IND_2010!$C$324,8)</f>
        <v>B_101830</v>
      </c>
      <c r="B232" s="28" t="s">
        <v>302</v>
      </c>
      <c r="C232" t="s">
        <v>293</v>
      </c>
      <c r="D232" t="s">
        <v>126</v>
      </c>
      <c r="E232" t="s">
        <v>228</v>
      </c>
      <c r="F232" t="s">
        <v>229</v>
      </c>
      <c r="G232" s="17">
        <f>(SUMIFS(EUROSTAT_VBE_IND_2010!E$7:E$732,EUROSTAT_VBE_IND_2010!$B$7:$B$732,$D232,EUROSTAT_VBE_IND_2010!$C$7:$C$732,"*"&amp;RIGHT($A232,3)&amp;"*",EUROSTAT_VBE_IND_2010!$D$7:$D$732,"211*"))/1000</f>
        <v>0</v>
      </c>
      <c r="H232" s="17">
        <f>(SUMIFS(EUROSTAT_VBE_IND_2010!F$7:F$732,EUROSTAT_VBE_IND_2010!$B$7:$B$732,$D232,EUROSTAT_VBE_IND_2010!$C$7:$C$732,"*"&amp;RIGHT($A232,3)&amp;"*",EUROSTAT_VBE_IND_2010!$D$7:$D$732,"211*"))/1000</f>
        <v>1.385</v>
      </c>
      <c r="I232" s="17">
        <f>(SUMIFS(EUROSTAT_VBE_IND_2010!G$7:G$732,EUROSTAT_VBE_IND_2010!$B$7:$B$732,$D232,EUROSTAT_VBE_IND_2010!$C$7:$C$732,"*"&amp;RIGHT($A232,3)&amp;"*",EUROSTAT_VBE_IND_2010!$D$7:$D$732,"211*"))/1000</f>
        <v>0.357</v>
      </c>
      <c r="J232" s="198">
        <f>SUMIFS('IEA Bal_CH-IND'!$D$30:$D$329,'IEA Bal_CH-IND'!$A$30:$A$329,"*"&amp;RIGHT($B232,8),'IEA Bal_CH-IND'!$C$30:$C$329,'Aggregated Balance-IND_2010'!$E232)</f>
        <v>0.05619</v>
      </c>
      <c r="K232" s="17">
        <f>(SUMIFS(EUROSTAT_VBE_IND_2010!H$7:H$732,EUROSTAT_VBE_IND_2010!$B$7:$B$732,$D232,EUROSTAT_VBE_IND_2010!$C$7:$C$732,"*"&amp;RIGHT($A232,3)&amp;"*",EUROSTAT_VBE_IND_2010!$D$7:$D$732,"211*"))/1000</f>
        <v>0</v>
      </c>
      <c r="L232" s="17">
        <f>(SUMIFS(EUROSTAT_VBE_IND_2010!I$7:I$732,EUROSTAT_VBE_IND_2010!$B$7:$B$732,$D232,EUROSTAT_VBE_IND_2010!$C$7:$C$732,"*"&amp;RIGHT($A232,3)&amp;"*",EUROSTAT_VBE_IND_2010!$D$7:$D$732,"211*"))/1000</f>
        <v>0.394</v>
      </c>
      <c r="M232" s="17">
        <f>(SUMIFS(EUROSTAT_VBE_IND_2010!J$7:J$732,EUROSTAT_VBE_IND_2010!$B$7:$B$732,$D232,EUROSTAT_VBE_IND_2010!$C$7:$C$732,"*"&amp;RIGHT($A232,3)&amp;"*",EUROSTAT_VBE_IND_2010!$D$7:$D$732,"211*"))/1000</f>
        <v>3.178</v>
      </c>
      <c r="N232" s="17">
        <f>(SUMIFS(EUROSTAT_VBE_IND_2010!K$7:K$732,EUROSTAT_VBE_IND_2010!$B$7:$B$732,$D232,EUROSTAT_VBE_IND_2010!$C$7:$C$732,"*"&amp;RIGHT($A232,3)&amp;"*",EUROSTAT_VBE_IND_2010!$D$7:$D$732,"211*"))/1000</f>
        <v>1.749</v>
      </c>
      <c r="O232" s="17">
        <f>(SUMIFS(EUROSTAT_VBE_IND_2010!L$7:L$732,EUROSTAT_VBE_IND_2010!$B$7:$B$732,$D232,EUROSTAT_VBE_IND_2010!$C$7:$C$732,"*"&amp;RIGHT($A232,3)&amp;"*",EUROSTAT_VBE_IND_2010!$D$7:$D$732,"211*"))/1000</f>
        <v>0.027</v>
      </c>
      <c r="P232" s="17">
        <f>(SUMIFS(EUROSTAT_VBE_IND_2010!M$7:M$732,EUROSTAT_VBE_IND_2010!$B$7:$B$732,$D232,EUROSTAT_VBE_IND_2010!$C$7:$C$732,"*"&amp;RIGHT($A232,3)&amp;"*",EUROSTAT_VBE_IND_2010!$D$7:$D$732,"211*"))/1000</f>
        <v>0</v>
      </c>
      <c r="Q232" s="17">
        <f>(SUMIFS(EUROSTAT_VBE_IND_2010!N$7:N$732,EUROSTAT_VBE_IND_2010!$B$7:$B$732,$D232,EUROSTAT_VBE_IND_2010!$C$7:$C$732,"*"&amp;RIGHT($A232,3)&amp;"*",EUROSTAT_VBE_IND_2010!$D$7:$D$732,"211*"))/1000</f>
        <v>0</v>
      </c>
      <c r="R232" s="17">
        <f>(SUMIFS(EUROSTAT_VBE_IND_2010!O$7:O$732,EUROSTAT_VBE_IND_2010!$B$7:$B$732,$D232,EUROSTAT_VBE_IND_2010!$C$7:$C$732,"*"&amp;RIGHT($A232,3)&amp;"*",EUROSTAT_VBE_IND_2010!$D$7:$D$732,"211*"))/1000</f>
        <v>0.653</v>
      </c>
      <c r="S232" s="17">
        <f>(SUMIFS(EUROSTAT_VBE_IND_2010!P$7:P$732,EUROSTAT_VBE_IND_2010!$B$7:$B$732,$D232,EUROSTAT_VBE_IND_2010!$C$7:$C$732,"*"&amp;RIGHT($A232,3)&amp;"*",EUROSTAT_VBE_IND_2010!$D$7:$D$732,"211*"))/1000</f>
        <v>14.456</v>
      </c>
      <c r="T232" s="17">
        <f>(SUMIFS(EUROSTAT_VBE_IND_2010!Q$7:Q$732,EUROSTAT_VBE_IND_2010!$B$7:$B$732,$D232,EUROSTAT_VBE_IND_2010!$C$7:$C$732,"*"&amp;RIGHT($A232,3)&amp;"*",EUROSTAT_VBE_IND_2010!$D$7:$D$732,"211*"))/1000</f>
        <v>0.028</v>
      </c>
      <c r="U232" s="17">
        <f>(SUMIFS(EUROSTAT_VBE_IND_2010!R$7:R$732,EUROSTAT_VBE_IND_2010!$B$7:$B$732,$D232,EUROSTAT_VBE_IND_2010!$C$7:$C$732,"*"&amp;RIGHT($A232,3)&amp;"*",EUROSTAT_VBE_IND_2010!$D$7:$D$732,"211*"))/1000</f>
        <v>0</v>
      </c>
      <c r="V232" s="17">
        <f>(SUMIFS(EUROSTAT_VBE_IND_2010!S$7:S$732,EUROSTAT_VBE_IND_2010!$B$7:$B$732,$D232,EUROSTAT_VBE_IND_2010!$C$7:$C$732,"*"&amp;RIGHT($A232,3)&amp;"*",EUROSTAT_VBE_IND_2010!$D$7:$D$732,"211*"))/1000</f>
        <v>0.668</v>
      </c>
      <c r="W232" s="17">
        <f>(SUMIFS(EUROSTAT_VBE_IND_2010!T$7:T$732,EUROSTAT_VBE_IND_2010!$B$7:$B$732,$D232,EUROSTAT_VBE_IND_2010!$C$7:$C$732,"*"&amp;RIGHT($A232,3)&amp;"*",EUROSTAT_VBE_IND_2010!$D$7:$D$732,"211*"))/1000</f>
        <v>0</v>
      </c>
      <c r="X232" s="17">
        <f>(SUMIFS(EUROSTAT_VBE_IND_2010!U$7:U$732,EUROSTAT_VBE_IND_2010!$B$7:$B$732,$D232,EUROSTAT_VBE_IND_2010!$C$7:$C$732,"*"&amp;RIGHT($A232,3)&amp;"*",EUROSTAT_VBE_IND_2010!$D$7:$D$732,"211*"))/1000</f>
        <v>0</v>
      </c>
      <c r="Y232" s="17">
        <f>(SUMIFS(EUROSTAT_VBE_IND_2010!V$7:V$732,EUROSTAT_VBE_IND_2010!$B$7:$B$732,$D232,EUROSTAT_VBE_IND_2010!$C$7:$C$732,"*"&amp;RIGHT($A232,3)&amp;"*",EUROSTAT_VBE_IND_2010!$D$7:$D$732,"211*"))/1000</f>
        <v>0</v>
      </c>
      <c r="Z232" s="17">
        <f>(SUMIFS(EUROSTAT_VBE_IND_2010!W$7:W$732,EUROSTAT_VBE_IND_2010!$B$7:$B$732,$D232,EUROSTAT_VBE_IND_2010!$C$7:$C$732,"*"&amp;RIGHT($A232,3)&amp;"*",EUROSTAT_VBE_IND_2010!$D$7:$D$732,"211*"))/1000</f>
        <v>0</v>
      </c>
      <c r="AA232" s="17">
        <f>(SUMIFS(EUROSTAT_VBE_IND_2010!X$7:X$732,EUROSTAT_VBE_IND_2010!$B$7:$B$732,$D232,EUROSTAT_VBE_IND_2010!$C$7:$C$732,"*"&amp;RIGHT($A232,3)&amp;"*",EUROSTAT_VBE_IND_2010!$D$7:$D$732,"211*"))/1000</f>
        <v>0.052</v>
      </c>
      <c r="AB232" s="17">
        <f>(SUMIFS(EUROSTAT_VBE_IND_2010!AA$7:AA$732,EUROSTAT_VBE_IND_2010!$B$7:$B$732,$D232,EUROSTAT_VBE_IND_2010!$C$7:$C$732,"*"&amp;RIGHT($A232,3)&amp;"*",EUROSTAT_VBE_IND_2010!$D$7:$D$732,"211*"))/1000</f>
        <v>0</v>
      </c>
      <c r="AC232" s="17">
        <f>(SUMIFS(EUROSTAT_VBE_IND_2010!AB$7:AB$732,EUROSTAT_VBE_IND_2010!$B$7:$B$732,$D232,EUROSTAT_VBE_IND_2010!$C$7:$C$732,"*"&amp;RIGHT($A232,3)&amp;"*",EUROSTAT_VBE_IND_2010!$D$7:$D$732,"211*"))/1000</f>
        <v>1.055</v>
      </c>
      <c r="AD232" s="17">
        <f>(SUMIFS(EUROSTAT_VBE_IND_2010!AC$7:AC$732,EUROSTAT_VBE_IND_2010!$B$7:$B$732,$D232,EUROSTAT_VBE_IND_2010!$C$7:$C$732,"*"&amp;RIGHT($A232,3)&amp;"*",EUROSTAT_VBE_IND_2010!$D$7:$D$732,"211*"))/1000</f>
        <v>0</v>
      </c>
      <c r="AE232" s="17">
        <f>(SUMIFS(EUROSTAT_VBE_IND_2010!AD$7:AD$732,EUROSTAT_VBE_IND_2010!$B$7:$B$732,$D232,EUROSTAT_VBE_IND_2010!$C$7:$C$732,"*"&amp;RIGHT($A232,3)&amp;"*",EUROSTAT_VBE_IND_2010!$D$7:$D$732,"211*"))/1000</f>
        <v>25.907</v>
      </c>
      <c r="AF232" s="17">
        <f>(SUMIFS(EUROSTAT_VBE_IND_2010!AE$7:AE$732,EUROSTAT_VBE_IND_2010!$B$7:$B$732,$D232,EUROSTAT_VBE_IND_2010!$C$7:$C$732,"*"&amp;RIGHT($A232,3)&amp;"*",EUROSTAT_VBE_IND_2010!$D$7:$D$732,"211*"))/1000</f>
        <v>0</v>
      </c>
      <c r="AG232" s="17">
        <f>(SUMIFS(EUROSTAT_VBE_IND_2010!AF$7:AF$732,EUROSTAT_VBE_IND_2010!$B$7:$B$732,$D232,EUROSTAT_VBE_IND_2010!$C$7:$C$732,"*"&amp;RIGHT($A232,3)&amp;"*",EUROSTAT_VBE_IND_2010!$D$7:$D$732,"211*"))/1000</f>
        <v>0</v>
      </c>
      <c r="AH232" s="17">
        <f>(SUMIFS(EUROSTAT_VBE_IND_2010!AH$7:AH$732,EUROSTAT_VBE_IND_2010!$B$7:$B$732,$D232,EUROSTAT_VBE_IND_2010!$C$7:$C$732,"*"&amp;RIGHT($A232,3)&amp;"*",EUROSTAT_VBE_IND_2010!$D$7:$D$732,"211*"))/1000</f>
        <v>0</v>
      </c>
      <c r="AI232" s="17">
        <f>(SUMIFS(EUROSTAT_VBE_IND_2010!AI$7:AI$732,EUROSTAT_VBE_IND_2010!$B$7:$B$732,$D232,EUROSTAT_VBE_IND_2010!$C$7:$C$732,"*"&amp;RIGHT($A232,3)&amp;"*",EUROSTAT_VBE_IND_2010!$D$7:$D$732,"211*"))/1000</f>
        <v>0</v>
      </c>
      <c r="AJ232" s="17">
        <f>(SUMIFS(EUROSTAT_VBE_IND_2010!AJ$7:AJ$732,EUROSTAT_VBE_IND_2010!$B$7:$B$732,$D232,EUROSTAT_VBE_IND_2010!$C$7:$C$732,"*"&amp;RIGHT($A232,3)&amp;"*",EUROSTAT_VBE_IND_2010!$D$7:$D$732,"211*"))/1000</f>
        <v>0</v>
      </c>
      <c r="AK232" s="17">
        <f>(SUMIFS(EUROSTAT_VBE_IND_2010!AK$7:AK$732,EUROSTAT_VBE_IND_2010!$B$7:$B$732,$D232,EUROSTAT_VBE_IND_2010!$C$7:$C$732,"*"&amp;RIGHT($A232,3)&amp;"*",EUROSTAT_VBE_IND_2010!$D$7:$D$732,"211*"))/1000</f>
        <v>1.105</v>
      </c>
      <c r="AL232" s="198">
        <f>SUMIFS('IEA Bal_AL-IND'!$D$30:$D$329,'IEA Bal_AL-IND'!$A$30:$A$329,"*"&amp;RIGHT($B232,8),'IEA Bal_AL-IND'!$C$30:$C$329,'Aggregated Balance-IND_2010'!$E232)</f>
        <v>0</v>
      </c>
      <c r="AM232" s="198">
        <f>SUMIFS('IEA Bal_BA-IND'!$D$30:$D$329,'IEA Bal_BA-IND'!$A$30:$A$329,"*"&amp;RIGHT($B232,8),'IEA Bal_BA-IND'!$C$30:$C$329,'Aggregated Balance-IND_2010'!$E232)</f>
        <v>0.234</v>
      </c>
      <c r="AN232" s="198">
        <f>SUMIFS('IEA Bal_KS-IND'!$D$30:$D$329,'IEA Bal_KS-IND'!$A$30:$A$329,"*"&amp;RIGHT($B232,8),'IEA Bal_KS-IND'!$C$30:$C$329,'Aggregated Balance-IND_2010'!$E232)</f>
        <v>0.18899</v>
      </c>
      <c r="AO232" s="17">
        <f>(SUMIFS(EUROSTAT_VBE_IND_2010!Y$7:Y$732,EUROSTAT_VBE_IND_2010!$B$7:$B$732,$D232,EUROSTAT_VBE_IND_2010!$C$7:$C$732,"*"&amp;RIGHT($A232,3)&amp;"*",EUROSTAT_VBE_IND_2010!$D$7:$D$732,"211*"))/1000</f>
        <v>0</v>
      </c>
      <c r="AP232" s="17">
        <f>(SUMIFS(EUROSTAT_VBE_IND_2010!Z$7:Z$732,EUROSTAT_VBE_IND_2010!$B$7:$B$732,$D232,EUROSTAT_VBE_IND_2010!$C$7:$C$732,"*"&amp;RIGHT($A232,3)&amp;"*",EUROSTAT_VBE_IND_2010!$D$7:$D$732,"211*"))/1000</f>
        <v>0</v>
      </c>
      <c r="AQ232" s="17">
        <f>(SUMIFS(EUROSTAT_VBE_IND_2010!AG$7:AG$732,EUROSTAT_VBE_IND_2010!$B$7:$B$732,$D232,EUROSTAT_VBE_IND_2010!$C$7:$C$732,"*"&amp;RIGHT($A232,3)&amp;"*",EUROSTAT_VBE_IND_2010!$D$7:$D$732,"211*"))/1000</f>
        <v>0.093</v>
      </c>
    </row>
    <row r="233" spans="1:43">
      <c r="A233" t="str">
        <f>LEFT(EUROSTAT_VBE_IND_2010!$C$324,8)</f>
        <v>B_101830</v>
      </c>
      <c r="B233" s="28" t="s">
        <v>302</v>
      </c>
      <c r="C233" t="s">
        <v>293</v>
      </c>
      <c r="D233" t="s">
        <v>126</v>
      </c>
      <c r="E233" t="s">
        <v>230</v>
      </c>
      <c r="F233" t="s">
        <v>250</v>
      </c>
      <c r="G233" s="17">
        <f>(SUMIFS(EUROSTAT_VBE_IND_2010!E$7:E$732,EUROSTAT_VBE_IND_2010!$B$7:$B$732,$D233,EUROSTAT_VBE_IND_2010!$C$7:$C$732,"*"&amp;RIGHT($A233,3)&amp;"*",EUROSTAT_VBE_IND_2010!$D$7:$D$732,"2210*"))/1000+(SUMIFS(EUROSTAT_VBE_IND_2010!E$7:E$732,EUROSTAT_VBE_IND_2010!$B$7:$B$732,$D233,EUROSTAT_VBE_IND_2010!$C$7:$C$732,"*"&amp;RIGHT($A233,3)&amp;"*",EUROSTAT_VBE_IND_2010!$D$7:$D$732,"23*"))/1000+(SUMIFS(EUROSTAT_VBE_IND_2010!E$7:E$732,EUROSTAT_VBE_IND_2010!$B$7:$B$732,$D233,EUROSTAT_VBE_IND_2010!$C$7:$C$732,"*"&amp;RIGHT($A233,3)&amp;"*",EUROSTAT_VBE_IND_2010!$D$7:$D$732,"5544*"))/1000</f>
        <v>0</v>
      </c>
      <c r="H233" s="17">
        <f>(SUMIFS(EUROSTAT_VBE_IND_2010!F$7:F$732,EUROSTAT_VBE_IND_2010!$B$7:$B$732,$D233,EUROSTAT_VBE_IND_2010!$C$7:$C$732,"*"&amp;RIGHT($A233,3)&amp;"*",EUROSTAT_VBE_IND_2010!$D$7:$D$732,"2210*"))/1000+(SUMIFS(EUROSTAT_VBE_IND_2010!F$7:F$732,EUROSTAT_VBE_IND_2010!$B$7:$B$732,$D233,EUROSTAT_VBE_IND_2010!$C$7:$C$732,"*"&amp;RIGHT($A233,3)&amp;"*",EUROSTAT_VBE_IND_2010!$D$7:$D$732,"23*"))/1000+(SUMIFS(EUROSTAT_VBE_IND_2010!F$7:F$732,EUROSTAT_VBE_IND_2010!$B$7:$B$732,$D233,EUROSTAT_VBE_IND_2010!$C$7:$C$732,"*"&amp;RIGHT($A233,3)&amp;"*",EUROSTAT_VBE_IND_2010!$D$7:$D$732,"5544*"))/1000</f>
        <v>0</v>
      </c>
      <c r="I233" s="17">
        <f>(SUMIFS(EUROSTAT_VBE_IND_2010!G$7:G$732,EUROSTAT_VBE_IND_2010!$B$7:$B$732,$D233,EUROSTAT_VBE_IND_2010!$C$7:$C$732,"*"&amp;RIGHT($A233,3)&amp;"*",EUROSTAT_VBE_IND_2010!$D$7:$D$732,"2210*"))/1000+(SUMIFS(EUROSTAT_VBE_IND_2010!G$7:G$732,EUROSTAT_VBE_IND_2010!$B$7:$B$732,$D233,EUROSTAT_VBE_IND_2010!$C$7:$C$732,"*"&amp;RIGHT($A233,3)&amp;"*",EUROSTAT_VBE_IND_2010!$D$7:$D$732,"23*"))/1000+(SUMIFS(EUROSTAT_VBE_IND_2010!G$7:G$732,EUROSTAT_VBE_IND_2010!$B$7:$B$732,$D233,EUROSTAT_VBE_IND_2010!$C$7:$C$732,"*"&amp;RIGHT($A233,3)&amp;"*",EUROSTAT_VBE_IND_2010!$D$7:$D$732,"5544*"))/1000</f>
        <v>0.017</v>
      </c>
      <c r="J233" s="198">
        <f>SUMIFS('IEA Bal_CH-IND'!$D$30:$D$329,'IEA Bal_CH-IND'!$A$30:$A$329,"*"&amp;RIGHT($B233,8),'IEA Bal_CH-IND'!$C$30:$C$329,'Aggregated Balance-IND_2010'!$E233)</f>
        <v>0</v>
      </c>
      <c r="K233" s="17">
        <f>(SUMIFS(EUROSTAT_VBE_IND_2010!H$7:H$732,EUROSTAT_VBE_IND_2010!$B$7:$B$732,$D233,EUROSTAT_VBE_IND_2010!$C$7:$C$732,"*"&amp;RIGHT($A233,3)&amp;"*",EUROSTAT_VBE_IND_2010!$D$7:$D$732,"2210*"))/1000+(SUMIFS(EUROSTAT_VBE_IND_2010!H$7:H$732,EUROSTAT_VBE_IND_2010!$B$7:$B$732,$D233,EUROSTAT_VBE_IND_2010!$C$7:$C$732,"*"&amp;RIGHT($A233,3)&amp;"*",EUROSTAT_VBE_IND_2010!$D$7:$D$732,"23*"))/1000+(SUMIFS(EUROSTAT_VBE_IND_2010!H$7:H$732,EUROSTAT_VBE_IND_2010!$B$7:$B$732,$D233,EUROSTAT_VBE_IND_2010!$C$7:$C$732,"*"&amp;RIGHT($A233,3)&amp;"*",EUROSTAT_VBE_IND_2010!$D$7:$D$732,"5544*"))/1000</f>
        <v>0</v>
      </c>
      <c r="L233" s="17">
        <f>(SUMIFS(EUROSTAT_VBE_IND_2010!I$7:I$732,EUROSTAT_VBE_IND_2010!$B$7:$B$732,$D233,EUROSTAT_VBE_IND_2010!$C$7:$C$732,"*"&amp;RIGHT($A233,3)&amp;"*",EUROSTAT_VBE_IND_2010!$D$7:$D$732,"2210*"))/1000+(SUMIFS(EUROSTAT_VBE_IND_2010!I$7:I$732,EUROSTAT_VBE_IND_2010!$B$7:$B$732,$D233,EUROSTAT_VBE_IND_2010!$C$7:$C$732,"*"&amp;RIGHT($A233,3)&amp;"*",EUROSTAT_VBE_IND_2010!$D$7:$D$732,"23*"))/1000+(SUMIFS(EUROSTAT_VBE_IND_2010!I$7:I$732,EUROSTAT_VBE_IND_2010!$B$7:$B$732,$D233,EUROSTAT_VBE_IND_2010!$C$7:$C$732,"*"&amp;RIGHT($A233,3)&amp;"*",EUROSTAT_VBE_IND_2010!$D$7:$D$732,"5544*"))/1000</f>
        <v>0.862</v>
      </c>
      <c r="M233" s="17">
        <f>(SUMIFS(EUROSTAT_VBE_IND_2010!J$7:J$732,EUROSTAT_VBE_IND_2010!$B$7:$B$732,$D233,EUROSTAT_VBE_IND_2010!$C$7:$C$732,"*"&amp;RIGHT($A233,3)&amp;"*",EUROSTAT_VBE_IND_2010!$D$7:$D$732,"2210*"))/1000+(SUMIFS(EUROSTAT_VBE_IND_2010!J$7:J$732,EUROSTAT_VBE_IND_2010!$B$7:$B$732,$D233,EUROSTAT_VBE_IND_2010!$C$7:$C$732,"*"&amp;RIGHT($A233,3)&amp;"*",EUROSTAT_VBE_IND_2010!$D$7:$D$732,"23*"))/1000+(SUMIFS(EUROSTAT_VBE_IND_2010!J$7:J$732,EUROSTAT_VBE_IND_2010!$B$7:$B$732,$D233,EUROSTAT_VBE_IND_2010!$C$7:$C$732,"*"&amp;RIGHT($A233,3)&amp;"*",EUROSTAT_VBE_IND_2010!$D$7:$D$732,"5544*"))/1000</f>
        <v>1.485</v>
      </c>
      <c r="N233" s="17">
        <f>(SUMIFS(EUROSTAT_VBE_IND_2010!K$7:K$732,EUROSTAT_VBE_IND_2010!$B$7:$B$732,$D233,EUROSTAT_VBE_IND_2010!$C$7:$C$732,"*"&amp;RIGHT($A233,3)&amp;"*",EUROSTAT_VBE_IND_2010!$D$7:$D$732,"2210*"))/1000+(SUMIFS(EUROSTAT_VBE_IND_2010!K$7:K$732,EUROSTAT_VBE_IND_2010!$B$7:$B$732,$D233,EUROSTAT_VBE_IND_2010!$C$7:$C$732,"*"&amp;RIGHT($A233,3)&amp;"*",EUROSTAT_VBE_IND_2010!$D$7:$D$732,"23*"))/1000+(SUMIFS(EUROSTAT_VBE_IND_2010!K$7:K$732,EUROSTAT_VBE_IND_2010!$B$7:$B$732,$D233,EUROSTAT_VBE_IND_2010!$C$7:$C$732,"*"&amp;RIGHT($A233,3)&amp;"*",EUROSTAT_VBE_IND_2010!$D$7:$D$732,"5544*"))/1000</f>
        <v>0</v>
      </c>
      <c r="O233" s="17">
        <f>(SUMIFS(EUROSTAT_VBE_IND_2010!L$7:L$732,EUROSTAT_VBE_IND_2010!$B$7:$B$732,$D233,EUROSTAT_VBE_IND_2010!$C$7:$C$732,"*"&amp;RIGHT($A233,3)&amp;"*",EUROSTAT_VBE_IND_2010!$D$7:$D$732,"2210*"))/1000+(SUMIFS(EUROSTAT_VBE_IND_2010!L$7:L$732,EUROSTAT_VBE_IND_2010!$B$7:$B$732,$D233,EUROSTAT_VBE_IND_2010!$C$7:$C$732,"*"&amp;RIGHT($A233,3)&amp;"*",EUROSTAT_VBE_IND_2010!$D$7:$D$732,"23*"))/1000+(SUMIFS(EUROSTAT_VBE_IND_2010!L$7:L$732,EUROSTAT_VBE_IND_2010!$B$7:$B$732,$D233,EUROSTAT_VBE_IND_2010!$C$7:$C$732,"*"&amp;RIGHT($A233,3)&amp;"*",EUROSTAT_VBE_IND_2010!$D$7:$D$732,"5544*"))/1000</f>
        <v>0</v>
      </c>
      <c r="P233" s="17">
        <f>(SUMIFS(EUROSTAT_VBE_IND_2010!M$7:M$732,EUROSTAT_VBE_IND_2010!$B$7:$B$732,$D233,EUROSTAT_VBE_IND_2010!$C$7:$C$732,"*"&amp;RIGHT($A233,3)&amp;"*",EUROSTAT_VBE_IND_2010!$D$7:$D$732,"2210*"))/1000+(SUMIFS(EUROSTAT_VBE_IND_2010!M$7:M$732,EUROSTAT_VBE_IND_2010!$B$7:$B$732,$D233,EUROSTAT_VBE_IND_2010!$C$7:$C$732,"*"&amp;RIGHT($A233,3)&amp;"*",EUROSTAT_VBE_IND_2010!$D$7:$D$732,"23*"))/1000+(SUMIFS(EUROSTAT_VBE_IND_2010!M$7:M$732,EUROSTAT_VBE_IND_2010!$B$7:$B$732,$D233,EUROSTAT_VBE_IND_2010!$C$7:$C$732,"*"&amp;RIGHT($A233,3)&amp;"*",EUROSTAT_VBE_IND_2010!$D$7:$D$732,"5544*"))/1000</f>
        <v>0</v>
      </c>
      <c r="Q233" s="17">
        <f>(SUMIFS(EUROSTAT_VBE_IND_2010!N$7:N$732,EUROSTAT_VBE_IND_2010!$B$7:$B$732,$D233,EUROSTAT_VBE_IND_2010!$C$7:$C$732,"*"&amp;RIGHT($A233,3)&amp;"*",EUROSTAT_VBE_IND_2010!$D$7:$D$732,"2210*"))/1000+(SUMIFS(EUROSTAT_VBE_IND_2010!N$7:N$732,EUROSTAT_VBE_IND_2010!$B$7:$B$732,$D233,EUROSTAT_VBE_IND_2010!$C$7:$C$732,"*"&amp;RIGHT($A233,3)&amp;"*",EUROSTAT_VBE_IND_2010!$D$7:$D$732,"23*"))/1000+(SUMIFS(EUROSTAT_VBE_IND_2010!N$7:N$732,EUROSTAT_VBE_IND_2010!$B$7:$B$732,$D233,EUROSTAT_VBE_IND_2010!$C$7:$C$732,"*"&amp;RIGHT($A233,3)&amp;"*",EUROSTAT_VBE_IND_2010!$D$7:$D$732,"5544*"))/1000</f>
        <v>0</v>
      </c>
      <c r="R233" s="17">
        <f>(SUMIFS(EUROSTAT_VBE_IND_2010!O$7:O$732,EUROSTAT_VBE_IND_2010!$B$7:$B$732,$D233,EUROSTAT_VBE_IND_2010!$C$7:$C$732,"*"&amp;RIGHT($A233,3)&amp;"*",EUROSTAT_VBE_IND_2010!$D$7:$D$732,"2210*"))/1000+(SUMIFS(EUROSTAT_VBE_IND_2010!O$7:O$732,EUROSTAT_VBE_IND_2010!$B$7:$B$732,$D233,EUROSTAT_VBE_IND_2010!$C$7:$C$732,"*"&amp;RIGHT($A233,3)&amp;"*",EUROSTAT_VBE_IND_2010!$D$7:$D$732,"23*"))/1000+(SUMIFS(EUROSTAT_VBE_IND_2010!O$7:O$732,EUROSTAT_VBE_IND_2010!$B$7:$B$732,$D233,EUROSTAT_VBE_IND_2010!$C$7:$C$732,"*"&amp;RIGHT($A233,3)&amp;"*",EUROSTAT_VBE_IND_2010!$D$7:$D$732,"5544*"))/1000</f>
        <v>0.703</v>
      </c>
      <c r="S233" s="17">
        <f>(SUMIFS(EUROSTAT_VBE_IND_2010!P$7:P$732,EUROSTAT_VBE_IND_2010!$B$7:$B$732,$D233,EUROSTAT_VBE_IND_2010!$C$7:$C$732,"*"&amp;RIGHT($A233,3)&amp;"*",EUROSTAT_VBE_IND_2010!$D$7:$D$732,"2210*"))/1000+(SUMIFS(EUROSTAT_VBE_IND_2010!P$7:P$732,EUROSTAT_VBE_IND_2010!$B$7:$B$732,$D233,EUROSTAT_VBE_IND_2010!$C$7:$C$732,"*"&amp;RIGHT($A233,3)&amp;"*",EUROSTAT_VBE_IND_2010!$D$7:$D$732,"23*"))/1000+(SUMIFS(EUROSTAT_VBE_IND_2010!P$7:P$732,EUROSTAT_VBE_IND_2010!$B$7:$B$732,$D233,EUROSTAT_VBE_IND_2010!$C$7:$C$732,"*"&amp;RIGHT($A233,3)&amp;"*",EUROSTAT_VBE_IND_2010!$D$7:$D$732,"5544*"))/1000</f>
        <v>0</v>
      </c>
      <c r="T233" s="17">
        <f>(SUMIFS(EUROSTAT_VBE_IND_2010!Q$7:Q$732,EUROSTAT_VBE_IND_2010!$B$7:$B$732,$D233,EUROSTAT_VBE_IND_2010!$C$7:$C$732,"*"&amp;RIGHT($A233,3)&amp;"*",EUROSTAT_VBE_IND_2010!$D$7:$D$732,"2210*"))/1000+(SUMIFS(EUROSTAT_VBE_IND_2010!Q$7:Q$732,EUROSTAT_VBE_IND_2010!$B$7:$B$732,$D233,EUROSTAT_VBE_IND_2010!$C$7:$C$732,"*"&amp;RIGHT($A233,3)&amp;"*",EUROSTAT_VBE_IND_2010!$D$7:$D$732,"23*"))/1000+(SUMIFS(EUROSTAT_VBE_IND_2010!Q$7:Q$732,EUROSTAT_VBE_IND_2010!$B$7:$B$732,$D233,EUROSTAT_VBE_IND_2010!$C$7:$C$732,"*"&amp;RIGHT($A233,3)&amp;"*",EUROSTAT_VBE_IND_2010!$D$7:$D$732,"5544*"))/1000</f>
        <v>0.498</v>
      </c>
      <c r="U233" s="17">
        <f>(SUMIFS(EUROSTAT_VBE_IND_2010!R$7:R$732,EUROSTAT_VBE_IND_2010!$B$7:$B$732,$D233,EUROSTAT_VBE_IND_2010!$C$7:$C$732,"*"&amp;RIGHT($A233,3)&amp;"*",EUROSTAT_VBE_IND_2010!$D$7:$D$732,"2210*"))/1000+(SUMIFS(EUROSTAT_VBE_IND_2010!R$7:R$732,EUROSTAT_VBE_IND_2010!$B$7:$B$732,$D233,EUROSTAT_VBE_IND_2010!$C$7:$C$732,"*"&amp;RIGHT($A233,3)&amp;"*",EUROSTAT_VBE_IND_2010!$D$7:$D$732,"23*"))/1000+(SUMIFS(EUROSTAT_VBE_IND_2010!R$7:R$732,EUROSTAT_VBE_IND_2010!$B$7:$B$732,$D233,EUROSTAT_VBE_IND_2010!$C$7:$C$732,"*"&amp;RIGHT($A233,3)&amp;"*",EUROSTAT_VBE_IND_2010!$D$7:$D$732,"5544*"))/1000</f>
        <v>0</v>
      </c>
      <c r="V233" s="17">
        <f>(SUMIFS(EUROSTAT_VBE_IND_2010!S$7:S$732,EUROSTAT_VBE_IND_2010!$B$7:$B$732,$D233,EUROSTAT_VBE_IND_2010!$C$7:$C$732,"*"&amp;RIGHT($A233,3)&amp;"*",EUROSTAT_VBE_IND_2010!$D$7:$D$732,"2210*"))/1000+(SUMIFS(EUROSTAT_VBE_IND_2010!S$7:S$732,EUROSTAT_VBE_IND_2010!$B$7:$B$732,$D233,EUROSTAT_VBE_IND_2010!$C$7:$C$732,"*"&amp;RIGHT($A233,3)&amp;"*",EUROSTAT_VBE_IND_2010!$D$7:$D$732,"23*"))/1000+(SUMIFS(EUROSTAT_VBE_IND_2010!S$7:S$732,EUROSTAT_VBE_IND_2010!$B$7:$B$732,$D233,EUROSTAT_VBE_IND_2010!$C$7:$C$732,"*"&amp;RIGHT($A233,3)&amp;"*",EUROSTAT_VBE_IND_2010!$D$7:$D$732,"5544*"))/1000</f>
        <v>0.008</v>
      </c>
      <c r="W233" s="17">
        <f>(SUMIFS(EUROSTAT_VBE_IND_2010!T$7:T$732,EUROSTAT_VBE_IND_2010!$B$7:$B$732,$D233,EUROSTAT_VBE_IND_2010!$C$7:$C$732,"*"&amp;RIGHT($A233,3)&amp;"*",EUROSTAT_VBE_IND_2010!$D$7:$D$732,"2210*"))/1000+(SUMIFS(EUROSTAT_VBE_IND_2010!T$7:T$732,EUROSTAT_VBE_IND_2010!$B$7:$B$732,$D233,EUROSTAT_VBE_IND_2010!$C$7:$C$732,"*"&amp;RIGHT($A233,3)&amp;"*",EUROSTAT_VBE_IND_2010!$D$7:$D$732,"23*"))/1000+(SUMIFS(EUROSTAT_VBE_IND_2010!T$7:T$732,EUROSTAT_VBE_IND_2010!$B$7:$B$732,$D233,EUROSTAT_VBE_IND_2010!$C$7:$C$732,"*"&amp;RIGHT($A233,3)&amp;"*",EUROSTAT_VBE_IND_2010!$D$7:$D$732,"5544*"))/1000</f>
        <v>0</v>
      </c>
      <c r="X233" s="17">
        <f>(SUMIFS(EUROSTAT_VBE_IND_2010!U$7:U$732,EUROSTAT_VBE_IND_2010!$B$7:$B$732,$D233,EUROSTAT_VBE_IND_2010!$C$7:$C$732,"*"&amp;RIGHT($A233,3)&amp;"*",EUROSTAT_VBE_IND_2010!$D$7:$D$732,"2210*"))/1000+(SUMIFS(EUROSTAT_VBE_IND_2010!U$7:U$732,EUROSTAT_VBE_IND_2010!$B$7:$B$732,$D233,EUROSTAT_VBE_IND_2010!$C$7:$C$732,"*"&amp;RIGHT($A233,3)&amp;"*",EUROSTAT_VBE_IND_2010!$D$7:$D$732,"23*"))/1000+(SUMIFS(EUROSTAT_VBE_IND_2010!U$7:U$732,EUROSTAT_VBE_IND_2010!$B$7:$B$732,$D233,EUROSTAT_VBE_IND_2010!$C$7:$C$732,"*"&amp;RIGHT($A233,3)&amp;"*",EUROSTAT_VBE_IND_2010!$D$7:$D$732,"5544*"))/1000</f>
        <v>0.308</v>
      </c>
      <c r="Y233" s="17">
        <f>(SUMIFS(EUROSTAT_VBE_IND_2010!V$7:V$732,EUROSTAT_VBE_IND_2010!$B$7:$B$732,$D233,EUROSTAT_VBE_IND_2010!$C$7:$C$732,"*"&amp;RIGHT($A233,3)&amp;"*",EUROSTAT_VBE_IND_2010!$D$7:$D$732,"2210*"))/1000+(SUMIFS(EUROSTAT_VBE_IND_2010!V$7:V$732,EUROSTAT_VBE_IND_2010!$B$7:$B$732,$D233,EUROSTAT_VBE_IND_2010!$C$7:$C$732,"*"&amp;RIGHT($A233,3)&amp;"*",EUROSTAT_VBE_IND_2010!$D$7:$D$732,"23*"))/1000+(SUMIFS(EUROSTAT_VBE_IND_2010!V$7:V$732,EUROSTAT_VBE_IND_2010!$B$7:$B$732,$D233,EUROSTAT_VBE_IND_2010!$C$7:$C$732,"*"&amp;RIGHT($A233,3)&amp;"*",EUROSTAT_VBE_IND_2010!$D$7:$D$732,"5544*"))/1000</f>
        <v>0.014</v>
      </c>
      <c r="Z233" s="17">
        <f>(SUMIFS(EUROSTAT_VBE_IND_2010!W$7:W$732,EUROSTAT_VBE_IND_2010!$B$7:$B$732,$D233,EUROSTAT_VBE_IND_2010!$C$7:$C$732,"*"&amp;RIGHT($A233,3)&amp;"*",EUROSTAT_VBE_IND_2010!$D$7:$D$732,"2210*"))/1000+(SUMIFS(EUROSTAT_VBE_IND_2010!W$7:W$732,EUROSTAT_VBE_IND_2010!$B$7:$B$732,$D233,EUROSTAT_VBE_IND_2010!$C$7:$C$732,"*"&amp;RIGHT($A233,3)&amp;"*",EUROSTAT_VBE_IND_2010!$D$7:$D$732,"23*"))/1000+(SUMIFS(EUROSTAT_VBE_IND_2010!W$7:W$732,EUROSTAT_VBE_IND_2010!$B$7:$B$732,$D233,EUROSTAT_VBE_IND_2010!$C$7:$C$732,"*"&amp;RIGHT($A233,3)&amp;"*",EUROSTAT_VBE_IND_2010!$D$7:$D$732,"5544*"))/1000</f>
        <v>0</v>
      </c>
      <c r="AA233" s="17">
        <f>(SUMIFS(EUROSTAT_VBE_IND_2010!X$7:X$732,EUROSTAT_VBE_IND_2010!$B$7:$B$732,$D233,EUROSTAT_VBE_IND_2010!$C$7:$C$732,"*"&amp;RIGHT($A233,3)&amp;"*",EUROSTAT_VBE_IND_2010!$D$7:$D$732,"2210*"))/1000+(SUMIFS(EUROSTAT_VBE_IND_2010!X$7:X$732,EUROSTAT_VBE_IND_2010!$B$7:$B$732,$D233,EUROSTAT_VBE_IND_2010!$C$7:$C$732,"*"&amp;RIGHT($A233,3)&amp;"*",EUROSTAT_VBE_IND_2010!$D$7:$D$732,"23*"))/1000+(SUMIFS(EUROSTAT_VBE_IND_2010!X$7:X$732,EUROSTAT_VBE_IND_2010!$B$7:$B$732,$D233,EUROSTAT_VBE_IND_2010!$C$7:$C$732,"*"&amp;RIGHT($A233,3)&amp;"*",EUROSTAT_VBE_IND_2010!$D$7:$D$732,"5544*"))/1000</f>
        <v>0</v>
      </c>
      <c r="AB233" s="17">
        <f>(SUMIFS(EUROSTAT_VBE_IND_2010!AA$7:AA$732,EUROSTAT_VBE_IND_2010!$B$7:$B$732,$D233,EUROSTAT_VBE_IND_2010!$C$7:$C$732,"*"&amp;RIGHT($A233,3)&amp;"*",EUROSTAT_VBE_IND_2010!$D$7:$D$732,"2210*"))/1000+(SUMIFS(EUROSTAT_VBE_IND_2010!AA$7:AA$732,EUROSTAT_VBE_IND_2010!$B$7:$B$732,$D233,EUROSTAT_VBE_IND_2010!$C$7:$C$732,"*"&amp;RIGHT($A233,3)&amp;"*",EUROSTAT_VBE_IND_2010!$D$7:$D$732,"23*"))/1000+(SUMIFS(EUROSTAT_VBE_IND_2010!AA$7:AA$732,EUROSTAT_VBE_IND_2010!$B$7:$B$732,$D233,EUROSTAT_VBE_IND_2010!$C$7:$C$732,"*"&amp;RIGHT($A233,3)&amp;"*",EUROSTAT_VBE_IND_2010!$D$7:$D$732,"5544*"))/1000</f>
        <v>0</v>
      </c>
      <c r="AC233" s="17">
        <f>(SUMIFS(EUROSTAT_VBE_IND_2010!AB$7:AB$732,EUROSTAT_VBE_IND_2010!$B$7:$B$732,$D233,EUROSTAT_VBE_IND_2010!$C$7:$C$732,"*"&amp;RIGHT($A233,3)&amp;"*",EUROSTAT_VBE_IND_2010!$D$7:$D$732,"2210*"))/1000+(SUMIFS(EUROSTAT_VBE_IND_2010!AB$7:AB$732,EUROSTAT_VBE_IND_2010!$B$7:$B$732,$D233,EUROSTAT_VBE_IND_2010!$C$7:$C$732,"*"&amp;RIGHT($A233,3)&amp;"*",EUROSTAT_VBE_IND_2010!$D$7:$D$732,"23*"))/1000+(SUMIFS(EUROSTAT_VBE_IND_2010!AB$7:AB$732,EUROSTAT_VBE_IND_2010!$B$7:$B$732,$D233,EUROSTAT_VBE_IND_2010!$C$7:$C$732,"*"&amp;RIGHT($A233,3)&amp;"*",EUROSTAT_VBE_IND_2010!$D$7:$D$732,"5544*"))/1000</f>
        <v>0</v>
      </c>
      <c r="AD233" s="17">
        <f>(SUMIFS(EUROSTAT_VBE_IND_2010!AC$7:AC$732,EUROSTAT_VBE_IND_2010!$B$7:$B$732,$D233,EUROSTAT_VBE_IND_2010!$C$7:$C$732,"*"&amp;RIGHT($A233,3)&amp;"*",EUROSTAT_VBE_IND_2010!$D$7:$D$732,"2210*"))/1000+(SUMIFS(EUROSTAT_VBE_IND_2010!AC$7:AC$732,EUROSTAT_VBE_IND_2010!$B$7:$B$732,$D233,EUROSTAT_VBE_IND_2010!$C$7:$C$732,"*"&amp;RIGHT($A233,3)&amp;"*",EUROSTAT_VBE_IND_2010!$D$7:$D$732,"23*"))/1000+(SUMIFS(EUROSTAT_VBE_IND_2010!AC$7:AC$732,EUROSTAT_VBE_IND_2010!$B$7:$B$732,$D233,EUROSTAT_VBE_IND_2010!$C$7:$C$732,"*"&amp;RIGHT($A233,3)&amp;"*",EUROSTAT_VBE_IND_2010!$D$7:$D$732,"5544*"))/1000</f>
        <v>0</v>
      </c>
      <c r="AE233" s="17">
        <f>(SUMIFS(EUROSTAT_VBE_IND_2010!AD$7:AD$732,EUROSTAT_VBE_IND_2010!$B$7:$B$732,$D233,EUROSTAT_VBE_IND_2010!$C$7:$C$732,"*"&amp;RIGHT($A233,3)&amp;"*",EUROSTAT_VBE_IND_2010!$D$7:$D$732,"2210*"))/1000+(SUMIFS(EUROSTAT_VBE_IND_2010!AD$7:AD$732,EUROSTAT_VBE_IND_2010!$B$7:$B$732,$D233,EUROSTAT_VBE_IND_2010!$C$7:$C$732,"*"&amp;RIGHT($A233,3)&amp;"*",EUROSTAT_VBE_IND_2010!$D$7:$D$732,"23*"))/1000+(SUMIFS(EUROSTAT_VBE_IND_2010!AD$7:AD$732,EUROSTAT_VBE_IND_2010!$B$7:$B$732,$D233,EUROSTAT_VBE_IND_2010!$C$7:$C$732,"*"&amp;RIGHT($A233,3)&amp;"*",EUROSTAT_VBE_IND_2010!$D$7:$D$732,"5544*"))/1000</f>
        <v>0</v>
      </c>
      <c r="AF233" s="17">
        <f>(SUMIFS(EUROSTAT_VBE_IND_2010!AE$7:AE$732,EUROSTAT_VBE_IND_2010!$B$7:$B$732,$D233,EUROSTAT_VBE_IND_2010!$C$7:$C$732,"*"&amp;RIGHT($A233,3)&amp;"*",EUROSTAT_VBE_IND_2010!$D$7:$D$732,"2210*"))/1000+(SUMIFS(EUROSTAT_VBE_IND_2010!AE$7:AE$732,EUROSTAT_VBE_IND_2010!$B$7:$B$732,$D233,EUROSTAT_VBE_IND_2010!$C$7:$C$732,"*"&amp;RIGHT($A233,3)&amp;"*",EUROSTAT_VBE_IND_2010!$D$7:$D$732,"23*"))/1000+(SUMIFS(EUROSTAT_VBE_IND_2010!AE$7:AE$732,EUROSTAT_VBE_IND_2010!$B$7:$B$732,$D233,EUROSTAT_VBE_IND_2010!$C$7:$C$732,"*"&amp;RIGHT($A233,3)&amp;"*",EUROSTAT_VBE_IND_2010!$D$7:$D$732,"5544*"))/1000</f>
        <v>0</v>
      </c>
      <c r="AG233" s="17">
        <f>(SUMIFS(EUROSTAT_VBE_IND_2010!AF$7:AF$732,EUROSTAT_VBE_IND_2010!$B$7:$B$732,$D233,EUROSTAT_VBE_IND_2010!$C$7:$C$732,"*"&amp;RIGHT($A233,3)&amp;"*",EUROSTAT_VBE_IND_2010!$D$7:$D$732,"2210*"))/1000+(SUMIFS(EUROSTAT_VBE_IND_2010!AF$7:AF$732,EUROSTAT_VBE_IND_2010!$B$7:$B$732,$D233,EUROSTAT_VBE_IND_2010!$C$7:$C$732,"*"&amp;RIGHT($A233,3)&amp;"*",EUROSTAT_VBE_IND_2010!$D$7:$D$732,"23*"))/1000+(SUMIFS(EUROSTAT_VBE_IND_2010!AF$7:AF$732,EUROSTAT_VBE_IND_2010!$B$7:$B$732,$D233,EUROSTAT_VBE_IND_2010!$C$7:$C$732,"*"&amp;RIGHT($A233,3)&amp;"*",EUROSTAT_VBE_IND_2010!$D$7:$D$732,"5544*"))/1000</f>
        <v>0</v>
      </c>
      <c r="AH233" s="17">
        <f>(SUMIFS(EUROSTAT_VBE_IND_2010!AH$7:AH$732,EUROSTAT_VBE_IND_2010!$B$7:$B$732,$D233,EUROSTAT_VBE_IND_2010!$C$7:$C$732,"*"&amp;RIGHT($A233,3)&amp;"*",EUROSTAT_VBE_IND_2010!$D$7:$D$732,"2210*"))/1000+(SUMIFS(EUROSTAT_VBE_IND_2010!AH$7:AH$732,EUROSTAT_VBE_IND_2010!$B$7:$B$732,$D233,EUROSTAT_VBE_IND_2010!$C$7:$C$732,"*"&amp;RIGHT($A233,3)&amp;"*",EUROSTAT_VBE_IND_2010!$D$7:$D$732,"23*"))/1000+(SUMIFS(EUROSTAT_VBE_IND_2010!AH$7:AH$732,EUROSTAT_VBE_IND_2010!$B$7:$B$732,$D233,EUROSTAT_VBE_IND_2010!$C$7:$C$732,"*"&amp;RIGHT($A233,3)&amp;"*",EUROSTAT_VBE_IND_2010!$D$7:$D$732,"5544*"))/1000</f>
        <v>0</v>
      </c>
      <c r="AI233" s="17">
        <f>(SUMIFS(EUROSTAT_VBE_IND_2010!AI$7:AI$732,EUROSTAT_VBE_IND_2010!$B$7:$B$732,$D233,EUROSTAT_VBE_IND_2010!$C$7:$C$732,"*"&amp;RIGHT($A233,3)&amp;"*",EUROSTAT_VBE_IND_2010!$D$7:$D$732,"2210*"))/1000+(SUMIFS(EUROSTAT_VBE_IND_2010!AI$7:AI$732,EUROSTAT_VBE_IND_2010!$B$7:$B$732,$D233,EUROSTAT_VBE_IND_2010!$C$7:$C$732,"*"&amp;RIGHT($A233,3)&amp;"*",EUROSTAT_VBE_IND_2010!$D$7:$D$732,"23*"))/1000+(SUMIFS(EUROSTAT_VBE_IND_2010!AI$7:AI$732,EUROSTAT_VBE_IND_2010!$B$7:$B$732,$D233,EUROSTAT_VBE_IND_2010!$C$7:$C$732,"*"&amp;RIGHT($A233,3)&amp;"*",EUROSTAT_VBE_IND_2010!$D$7:$D$732,"5544*"))/1000</f>
        <v>0</v>
      </c>
      <c r="AJ233" s="17">
        <f>(SUMIFS(EUROSTAT_VBE_IND_2010!AJ$7:AJ$732,EUROSTAT_VBE_IND_2010!$B$7:$B$732,$D233,EUROSTAT_VBE_IND_2010!$C$7:$C$732,"*"&amp;RIGHT($A233,3)&amp;"*",EUROSTAT_VBE_IND_2010!$D$7:$D$732,"2210*"))/1000+(SUMIFS(EUROSTAT_VBE_IND_2010!AJ$7:AJ$732,EUROSTAT_VBE_IND_2010!$B$7:$B$732,$D233,EUROSTAT_VBE_IND_2010!$C$7:$C$732,"*"&amp;RIGHT($A233,3)&amp;"*",EUROSTAT_VBE_IND_2010!$D$7:$D$732,"23*"))/1000+(SUMIFS(EUROSTAT_VBE_IND_2010!AJ$7:AJ$732,EUROSTAT_VBE_IND_2010!$B$7:$B$732,$D233,EUROSTAT_VBE_IND_2010!$C$7:$C$732,"*"&amp;RIGHT($A233,3)&amp;"*",EUROSTAT_VBE_IND_2010!$D$7:$D$732,"5544*"))/1000</f>
        <v>0</v>
      </c>
      <c r="AK233" s="17">
        <f>(SUMIFS(EUROSTAT_VBE_IND_2010!AK$7:AK$732,EUROSTAT_VBE_IND_2010!$B$7:$B$732,$D233,EUROSTAT_VBE_IND_2010!$C$7:$C$732,"*"&amp;RIGHT($A233,3)&amp;"*",EUROSTAT_VBE_IND_2010!$D$7:$D$732,"2210*"))/1000+(SUMIFS(EUROSTAT_VBE_IND_2010!AK$7:AK$732,EUROSTAT_VBE_IND_2010!$B$7:$B$732,$D233,EUROSTAT_VBE_IND_2010!$C$7:$C$732,"*"&amp;RIGHT($A233,3)&amp;"*",EUROSTAT_VBE_IND_2010!$D$7:$D$732,"23*"))/1000+(SUMIFS(EUROSTAT_VBE_IND_2010!AK$7:AK$732,EUROSTAT_VBE_IND_2010!$B$7:$B$732,$D233,EUROSTAT_VBE_IND_2010!$C$7:$C$732,"*"&amp;RIGHT($A233,3)&amp;"*",EUROSTAT_VBE_IND_2010!$D$7:$D$732,"5544*"))/1000</f>
        <v>0</v>
      </c>
      <c r="AL233" s="198">
        <f>SUMIFS('IEA Bal_AL-IND'!$D$30:$D$329,'IEA Bal_AL-IND'!$A$30:$A$329,"*"&amp;RIGHT($B233,8),'IEA Bal_AL-IND'!$C$30:$C$329,'Aggregated Balance-IND_2010'!$E233)</f>
        <v>0</v>
      </c>
      <c r="AM233" s="198">
        <f>SUMIFS('IEA Bal_BA-IND'!$D$30:$D$329,'IEA Bal_BA-IND'!$A$30:$A$329,"*"&amp;RIGHT($B233,8),'IEA Bal_BA-IND'!$C$30:$C$329,'Aggregated Balance-IND_2010'!$E233)</f>
        <v>0.10672</v>
      </c>
      <c r="AN233" s="198">
        <f>SUMIFS('IEA Bal_KS-IND'!$D$30:$D$329,'IEA Bal_KS-IND'!$A$30:$A$329,"*"&amp;RIGHT($B233,8),'IEA Bal_KS-IND'!$C$30:$C$329,'Aggregated Balance-IND_2010'!$E233)</f>
        <v>1.08446</v>
      </c>
      <c r="AO233" s="17">
        <f>(SUMIFS(EUROSTAT_VBE_IND_2010!Y$7:Y$732,EUROSTAT_VBE_IND_2010!$B$7:$B$732,$D233,EUROSTAT_VBE_IND_2010!$C$7:$C$732,"*"&amp;RIGHT($A233,3)&amp;"*",EUROSTAT_VBE_IND_2010!$D$7:$D$732,"2210*"))/1000+(SUMIFS(EUROSTAT_VBE_IND_2010!Y$7:Y$732,EUROSTAT_VBE_IND_2010!$B$7:$B$732,$D233,EUROSTAT_VBE_IND_2010!$C$7:$C$732,"*"&amp;RIGHT($A233,3)&amp;"*",EUROSTAT_VBE_IND_2010!$D$7:$D$732,"23*"))/1000+(SUMIFS(EUROSTAT_VBE_IND_2010!Y$7:Y$732,EUROSTAT_VBE_IND_2010!$B$7:$B$732,$D233,EUROSTAT_VBE_IND_2010!$C$7:$C$732,"*"&amp;RIGHT($A233,3)&amp;"*",EUROSTAT_VBE_IND_2010!$D$7:$D$732,"5544*"))/1000</f>
        <v>0</v>
      </c>
      <c r="AP233" s="17">
        <f>(SUMIFS(EUROSTAT_VBE_IND_2010!Z$7:Z$732,EUROSTAT_VBE_IND_2010!$B$7:$B$732,$D233,EUROSTAT_VBE_IND_2010!$C$7:$C$732,"*"&amp;RIGHT($A233,3)&amp;"*",EUROSTAT_VBE_IND_2010!$D$7:$D$732,"2210*"))/1000+(SUMIFS(EUROSTAT_VBE_IND_2010!Z$7:Z$732,EUROSTAT_VBE_IND_2010!$B$7:$B$732,$D233,EUROSTAT_VBE_IND_2010!$C$7:$C$732,"*"&amp;RIGHT($A233,3)&amp;"*",EUROSTAT_VBE_IND_2010!$D$7:$D$732,"23*"))/1000+(SUMIFS(EUROSTAT_VBE_IND_2010!Z$7:Z$732,EUROSTAT_VBE_IND_2010!$B$7:$B$732,$D233,EUROSTAT_VBE_IND_2010!$C$7:$C$732,"*"&amp;RIGHT($A233,3)&amp;"*",EUROSTAT_VBE_IND_2010!$D$7:$D$732,"5544*"))/1000</f>
        <v>0</v>
      </c>
      <c r="AQ233" s="17">
        <f>(SUMIFS(EUROSTAT_VBE_IND_2010!AG$7:AG$732,EUROSTAT_VBE_IND_2010!$B$7:$B$732,$D233,EUROSTAT_VBE_IND_2010!$C$7:$C$732,"*"&amp;RIGHT($A233,3)&amp;"*",EUROSTAT_VBE_IND_2010!$D$7:$D$732,"2210*"))/1000+(SUMIFS(EUROSTAT_VBE_IND_2010!AG$7:AG$732,EUROSTAT_VBE_IND_2010!$B$7:$B$732,$D233,EUROSTAT_VBE_IND_2010!$C$7:$C$732,"*"&amp;RIGHT($A233,3)&amp;"*",EUROSTAT_VBE_IND_2010!$D$7:$D$732,"23*"))/1000+(SUMIFS(EUROSTAT_VBE_IND_2010!AG$7:AG$732,EUROSTAT_VBE_IND_2010!$B$7:$B$732,$D233,EUROSTAT_VBE_IND_2010!$C$7:$C$732,"*"&amp;RIGHT($A233,3)&amp;"*",EUROSTAT_VBE_IND_2010!$D$7:$D$732,"5544*"))/1000</f>
        <v>1.595</v>
      </c>
    </row>
    <row r="234" spans="1:43">
      <c r="A234" t="str">
        <f>LEFT(EUROSTAT_VBE_IND_2010!$C$324,8)</f>
        <v>B_101830</v>
      </c>
      <c r="B234" s="28" t="s">
        <v>302</v>
      </c>
      <c r="C234" t="s">
        <v>293</v>
      </c>
      <c r="D234" t="s">
        <v>126</v>
      </c>
      <c r="E234" t="s">
        <v>231</v>
      </c>
      <c r="F234" t="s">
        <v>251</v>
      </c>
      <c r="G234" s="17">
        <f>(SUMIFS(EUROSTAT_VBE_IND_2010!E$7:E$732,EUROSTAT_VBE_IND_2010!$B$7:$B$732,$D234,EUROSTAT_VBE_IND_2010!$C$7:$C$732,"*"&amp;RIGHT($A234,3)&amp;"*",EUROSTAT_VBE_IND_2010!$D$7:$D$732,"2230*"))/1000+(SUMIFS(EUROSTAT_VBE_IND_2010!E$7:E$732,EUROSTAT_VBE_IND_2010!$B$7:$B$732,$D234,EUROSTAT_VBE_IND_2010!$C$7:$C$732,"*"&amp;RIGHT($A233,3)&amp;"*",EUROSTAT_VBE_IND_2010!$D$7:$D$732,"2130*"))/1000</f>
        <v>0</v>
      </c>
      <c r="H234" s="17">
        <f>(SUMIFS(EUROSTAT_VBE_IND_2010!F$7:F$732,EUROSTAT_VBE_IND_2010!$B$7:$B$732,$D234,EUROSTAT_VBE_IND_2010!$C$7:$C$732,"*"&amp;RIGHT($A234,3)&amp;"*",EUROSTAT_VBE_IND_2010!$D$7:$D$732,"2230*"))/1000+(SUMIFS(EUROSTAT_VBE_IND_2010!F$7:F$732,EUROSTAT_VBE_IND_2010!$B$7:$B$732,$D234,EUROSTAT_VBE_IND_2010!$C$7:$C$732,"*"&amp;RIGHT($A233,3)&amp;"*",EUROSTAT_VBE_IND_2010!$D$7:$D$732,"2130*"))/1000</f>
        <v>0</v>
      </c>
      <c r="I234" s="17">
        <f>(SUMIFS(EUROSTAT_VBE_IND_2010!G$7:G$732,EUROSTAT_VBE_IND_2010!$B$7:$B$732,$D234,EUROSTAT_VBE_IND_2010!$C$7:$C$732,"*"&amp;RIGHT($A234,3)&amp;"*",EUROSTAT_VBE_IND_2010!$D$7:$D$732,"2230*"))/1000+(SUMIFS(EUROSTAT_VBE_IND_2010!G$7:G$732,EUROSTAT_VBE_IND_2010!$B$7:$B$732,$D234,EUROSTAT_VBE_IND_2010!$C$7:$C$732,"*"&amp;RIGHT($A233,3)&amp;"*",EUROSTAT_VBE_IND_2010!$D$7:$D$732,"2130*"))/1000</f>
        <v>0.02</v>
      </c>
      <c r="J234" s="198">
        <f>SUMIFS('IEA Bal_CH-IND'!$D$30:$D$329,'IEA Bal_CH-IND'!$A$30:$A$329,"*"&amp;RIGHT($B234,8),'IEA Bal_CH-IND'!$C$30:$C$329,'Aggregated Balance-IND_2010'!$E234)</f>
        <v>0</v>
      </c>
      <c r="K234" s="17">
        <f>(SUMIFS(EUROSTAT_VBE_IND_2010!H$7:H$732,EUROSTAT_VBE_IND_2010!$B$7:$B$732,$D234,EUROSTAT_VBE_IND_2010!$C$7:$C$732,"*"&amp;RIGHT($A234,3)&amp;"*",EUROSTAT_VBE_IND_2010!$D$7:$D$732,"2230*"))/1000+(SUMIFS(EUROSTAT_VBE_IND_2010!H$7:H$732,EUROSTAT_VBE_IND_2010!$B$7:$B$732,$D234,EUROSTAT_VBE_IND_2010!$C$7:$C$732,"*"&amp;RIGHT($A233,3)&amp;"*",EUROSTAT_VBE_IND_2010!$D$7:$D$732,"2130*"))/1000</f>
        <v>0</v>
      </c>
      <c r="L234" s="17">
        <f>(SUMIFS(EUROSTAT_VBE_IND_2010!I$7:I$732,EUROSTAT_VBE_IND_2010!$B$7:$B$732,$D234,EUROSTAT_VBE_IND_2010!$C$7:$C$732,"*"&amp;RIGHT($A234,3)&amp;"*",EUROSTAT_VBE_IND_2010!$D$7:$D$732,"2230*"))/1000+(SUMIFS(EUROSTAT_VBE_IND_2010!I$7:I$732,EUROSTAT_VBE_IND_2010!$B$7:$B$732,$D234,EUROSTAT_VBE_IND_2010!$C$7:$C$732,"*"&amp;RIGHT($A233,3)&amp;"*",EUROSTAT_VBE_IND_2010!$D$7:$D$732,"2130*"))/1000</f>
        <v>0</v>
      </c>
      <c r="M234" s="17">
        <f>(SUMIFS(EUROSTAT_VBE_IND_2010!J$7:J$732,EUROSTAT_VBE_IND_2010!$B$7:$B$732,$D234,EUROSTAT_VBE_IND_2010!$C$7:$C$732,"*"&amp;RIGHT($A234,3)&amp;"*",EUROSTAT_VBE_IND_2010!$D$7:$D$732,"2230*"))/1000+(SUMIFS(EUROSTAT_VBE_IND_2010!J$7:J$732,EUROSTAT_VBE_IND_2010!$B$7:$B$732,$D234,EUROSTAT_VBE_IND_2010!$C$7:$C$732,"*"&amp;RIGHT($A233,3)&amp;"*",EUROSTAT_VBE_IND_2010!$D$7:$D$732,"2130*"))/1000</f>
        <v>3.34</v>
      </c>
      <c r="N234" s="17">
        <f>(SUMIFS(EUROSTAT_VBE_IND_2010!K$7:K$732,EUROSTAT_VBE_IND_2010!$B$7:$B$732,$D234,EUROSTAT_VBE_IND_2010!$C$7:$C$732,"*"&amp;RIGHT($A234,3)&amp;"*",EUROSTAT_VBE_IND_2010!$D$7:$D$732,"2230*"))/1000+(SUMIFS(EUROSTAT_VBE_IND_2010!K$7:K$732,EUROSTAT_VBE_IND_2010!$B$7:$B$732,$D234,EUROSTAT_VBE_IND_2010!$C$7:$C$732,"*"&amp;RIGHT($A233,3)&amp;"*",EUROSTAT_VBE_IND_2010!$D$7:$D$732,"2130*"))/1000</f>
        <v>0</v>
      </c>
      <c r="O234" s="17">
        <f>(SUMIFS(EUROSTAT_VBE_IND_2010!L$7:L$732,EUROSTAT_VBE_IND_2010!$B$7:$B$732,$D234,EUROSTAT_VBE_IND_2010!$C$7:$C$732,"*"&amp;RIGHT($A234,3)&amp;"*",EUROSTAT_VBE_IND_2010!$D$7:$D$732,"2230*"))/1000+(SUMIFS(EUROSTAT_VBE_IND_2010!L$7:L$732,EUROSTAT_VBE_IND_2010!$B$7:$B$732,$D234,EUROSTAT_VBE_IND_2010!$C$7:$C$732,"*"&amp;RIGHT($A233,3)&amp;"*",EUROSTAT_VBE_IND_2010!$D$7:$D$732,"2130*"))/1000</f>
        <v>0</v>
      </c>
      <c r="P234" s="17">
        <f>(SUMIFS(EUROSTAT_VBE_IND_2010!M$7:M$732,EUROSTAT_VBE_IND_2010!$B$7:$B$732,$D234,EUROSTAT_VBE_IND_2010!$C$7:$C$732,"*"&amp;RIGHT($A234,3)&amp;"*",EUROSTAT_VBE_IND_2010!$D$7:$D$732,"2230*"))/1000+(SUMIFS(EUROSTAT_VBE_IND_2010!M$7:M$732,EUROSTAT_VBE_IND_2010!$B$7:$B$732,$D234,EUROSTAT_VBE_IND_2010!$C$7:$C$732,"*"&amp;RIGHT($A233,3)&amp;"*",EUROSTAT_VBE_IND_2010!$D$7:$D$732,"2130*"))/1000</f>
        <v>0</v>
      </c>
      <c r="Q234" s="17">
        <f>(SUMIFS(EUROSTAT_VBE_IND_2010!N$7:N$732,EUROSTAT_VBE_IND_2010!$B$7:$B$732,$D234,EUROSTAT_VBE_IND_2010!$C$7:$C$732,"*"&amp;RIGHT($A234,3)&amp;"*",EUROSTAT_VBE_IND_2010!$D$7:$D$732,"2230*"))/1000+(SUMIFS(EUROSTAT_VBE_IND_2010!N$7:N$732,EUROSTAT_VBE_IND_2010!$B$7:$B$732,$D234,EUROSTAT_VBE_IND_2010!$C$7:$C$732,"*"&amp;RIGHT($A233,3)&amp;"*",EUROSTAT_VBE_IND_2010!$D$7:$D$732,"2130*"))/1000</f>
        <v>0</v>
      </c>
      <c r="R234" s="17">
        <f>(SUMIFS(EUROSTAT_VBE_IND_2010!O$7:O$732,EUROSTAT_VBE_IND_2010!$B$7:$B$732,$D234,EUROSTAT_VBE_IND_2010!$C$7:$C$732,"*"&amp;RIGHT($A234,3)&amp;"*",EUROSTAT_VBE_IND_2010!$D$7:$D$732,"2230*"))/1000+(SUMIFS(EUROSTAT_VBE_IND_2010!O$7:O$732,EUROSTAT_VBE_IND_2010!$B$7:$B$732,$D234,EUROSTAT_VBE_IND_2010!$C$7:$C$732,"*"&amp;RIGHT($A233,3)&amp;"*",EUROSTAT_VBE_IND_2010!$D$7:$D$732,"2130*"))/1000</f>
        <v>0</v>
      </c>
      <c r="S234" s="17">
        <f>(SUMIFS(EUROSTAT_VBE_IND_2010!P$7:P$732,EUROSTAT_VBE_IND_2010!$B$7:$B$732,$D234,EUROSTAT_VBE_IND_2010!$C$7:$C$732,"*"&amp;RIGHT($A234,3)&amp;"*",EUROSTAT_VBE_IND_2010!$D$7:$D$732,"2230*"))/1000+(SUMIFS(EUROSTAT_VBE_IND_2010!P$7:P$732,EUROSTAT_VBE_IND_2010!$B$7:$B$732,$D234,EUROSTAT_VBE_IND_2010!$C$7:$C$732,"*"&amp;RIGHT($A233,3)&amp;"*",EUROSTAT_VBE_IND_2010!$D$7:$D$732,"2130*"))/1000</f>
        <v>0</v>
      </c>
      <c r="T234" s="17">
        <f>(SUMIFS(EUROSTAT_VBE_IND_2010!Q$7:Q$732,EUROSTAT_VBE_IND_2010!$B$7:$B$732,$D234,EUROSTAT_VBE_IND_2010!$C$7:$C$732,"*"&amp;RIGHT($A234,3)&amp;"*",EUROSTAT_VBE_IND_2010!$D$7:$D$732,"2230*"))/1000+(SUMIFS(EUROSTAT_VBE_IND_2010!Q$7:Q$732,EUROSTAT_VBE_IND_2010!$B$7:$B$732,$D234,EUROSTAT_VBE_IND_2010!$C$7:$C$732,"*"&amp;RIGHT($A233,3)&amp;"*",EUROSTAT_VBE_IND_2010!$D$7:$D$732,"2130*"))/1000</f>
        <v>0</v>
      </c>
      <c r="U234" s="17">
        <f>(SUMIFS(EUROSTAT_VBE_IND_2010!R$7:R$732,EUROSTAT_VBE_IND_2010!$B$7:$B$732,$D234,EUROSTAT_VBE_IND_2010!$C$7:$C$732,"*"&amp;RIGHT($A234,3)&amp;"*",EUROSTAT_VBE_IND_2010!$D$7:$D$732,"2230*"))/1000+(SUMIFS(EUROSTAT_VBE_IND_2010!R$7:R$732,EUROSTAT_VBE_IND_2010!$B$7:$B$732,$D234,EUROSTAT_VBE_IND_2010!$C$7:$C$732,"*"&amp;RIGHT($A233,3)&amp;"*",EUROSTAT_VBE_IND_2010!$D$7:$D$732,"2130*"))/1000</f>
        <v>0</v>
      </c>
      <c r="V234" s="17">
        <f>(SUMIFS(EUROSTAT_VBE_IND_2010!S$7:S$732,EUROSTAT_VBE_IND_2010!$B$7:$B$732,$D234,EUROSTAT_VBE_IND_2010!$C$7:$C$732,"*"&amp;RIGHT($A234,3)&amp;"*",EUROSTAT_VBE_IND_2010!$D$7:$D$732,"2230*"))/1000+(SUMIFS(EUROSTAT_VBE_IND_2010!S$7:S$732,EUROSTAT_VBE_IND_2010!$B$7:$B$732,$D234,EUROSTAT_VBE_IND_2010!$C$7:$C$732,"*"&amp;RIGHT($A233,3)&amp;"*",EUROSTAT_VBE_IND_2010!$D$7:$D$732,"2130*"))/1000</f>
        <v>0</v>
      </c>
      <c r="W234" s="17">
        <f>(SUMIFS(EUROSTAT_VBE_IND_2010!T$7:T$732,EUROSTAT_VBE_IND_2010!$B$7:$B$732,$D234,EUROSTAT_VBE_IND_2010!$C$7:$C$732,"*"&amp;RIGHT($A234,3)&amp;"*",EUROSTAT_VBE_IND_2010!$D$7:$D$732,"2230*"))/1000+(SUMIFS(EUROSTAT_VBE_IND_2010!T$7:T$732,EUROSTAT_VBE_IND_2010!$B$7:$B$732,$D234,EUROSTAT_VBE_IND_2010!$C$7:$C$732,"*"&amp;RIGHT($A233,3)&amp;"*",EUROSTAT_VBE_IND_2010!$D$7:$D$732,"2130*"))/1000</f>
        <v>0</v>
      </c>
      <c r="X234" s="17">
        <f>(SUMIFS(EUROSTAT_VBE_IND_2010!U$7:U$732,EUROSTAT_VBE_IND_2010!$B$7:$B$732,$D234,EUROSTAT_VBE_IND_2010!$C$7:$C$732,"*"&amp;RIGHT($A234,3)&amp;"*",EUROSTAT_VBE_IND_2010!$D$7:$D$732,"2230*"))/1000+(SUMIFS(EUROSTAT_VBE_IND_2010!U$7:U$732,EUROSTAT_VBE_IND_2010!$B$7:$B$732,$D234,EUROSTAT_VBE_IND_2010!$C$7:$C$732,"*"&amp;RIGHT($A233,3)&amp;"*",EUROSTAT_VBE_IND_2010!$D$7:$D$732,"2130*"))/1000</f>
        <v>0</v>
      </c>
      <c r="Y234" s="17">
        <f>(SUMIFS(EUROSTAT_VBE_IND_2010!V$7:V$732,EUROSTAT_VBE_IND_2010!$B$7:$B$732,$D234,EUROSTAT_VBE_IND_2010!$C$7:$C$732,"*"&amp;RIGHT($A234,3)&amp;"*",EUROSTAT_VBE_IND_2010!$D$7:$D$732,"2230*"))/1000+(SUMIFS(EUROSTAT_VBE_IND_2010!V$7:V$732,EUROSTAT_VBE_IND_2010!$B$7:$B$732,$D234,EUROSTAT_VBE_IND_2010!$C$7:$C$732,"*"&amp;RIGHT($A233,3)&amp;"*",EUROSTAT_VBE_IND_2010!$D$7:$D$732,"2130*"))/1000</f>
        <v>0</v>
      </c>
      <c r="Z234" s="17">
        <f>(SUMIFS(EUROSTAT_VBE_IND_2010!W$7:W$732,EUROSTAT_VBE_IND_2010!$B$7:$B$732,$D234,EUROSTAT_VBE_IND_2010!$C$7:$C$732,"*"&amp;RIGHT($A234,3)&amp;"*",EUROSTAT_VBE_IND_2010!$D$7:$D$732,"2230*"))/1000+(SUMIFS(EUROSTAT_VBE_IND_2010!W$7:W$732,EUROSTAT_VBE_IND_2010!$B$7:$B$732,$D234,EUROSTAT_VBE_IND_2010!$C$7:$C$732,"*"&amp;RIGHT($A233,3)&amp;"*",EUROSTAT_VBE_IND_2010!$D$7:$D$732,"2130*"))/1000</f>
        <v>0</v>
      </c>
      <c r="AA234" s="17">
        <f>(SUMIFS(EUROSTAT_VBE_IND_2010!X$7:X$732,EUROSTAT_VBE_IND_2010!$B$7:$B$732,$D234,EUROSTAT_VBE_IND_2010!$C$7:$C$732,"*"&amp;RIGHT($A234,3)&amp;"*",EUROSTAT_VBE_IND_2010!$D$7:$D$732,"2230*"))/1000+(SUMIFS(EUROSTAT_VBE_IND_2010!X$7:X$732,EUROSTAT_VBE_IND_2010!$B$7:$B$732,$D234,EUROSTAT_VBE_IND_2010!$C$7:$C$732,"*"&amp;RIGHT($A233,3)&amp;"*",EUROSTAT_VBE_IND_2010!$D$7:$D$732,"2130*"))/1000</f>
        <v>0</v>
      </c>
      <c r="AB234" s="17">
        <f>(SUMIFS(EUROSTAT_VBE_IND_2010!AA$7:AA$732,EUROSTAT_VBE_IND_2010!$B$7:$B$732,$D234,EUROSTAT_VBE_IND_2010!$C$7:$C$732,"*"&amp;RIGHT($A234,3)&amp;"*",EUROSTAT_VBE_IND_2010!$D$7:$D$732,"2230*"))/1000+(SUMIFS(EUROSTAT_VBE_IND_2010!AA$7:AA$732,EUROSTAT_VBE_IND_2010!$B$7:$B$732,$D234,EUROSTAT_VBE_IND_2010!$C$7:$C$732,"*"&amp;RIGHT($A233,3)&amp;"*",EUROSTAT_VBE_IND_2010!$D$7:$D$732,"2130*"))/1000</f>
        <v>0</v>
      </c>
      <c r="AC234" s="17">
        <f>(SUMIFS(EUROSTAT_VBE_IND_2010!AB$7:AB$732,EUROSTAT_VBE_IND_2010!$B$7:$B$732,$D234,EUROSTAT_VBE_IND_2010!$C$7:$C$732,"*"&amp;RIGHT($A234,3)&amp;"*",EUROSTAT_VBE_IND_2010!$D$7:$D$732,"2230*"))/1000+(SUMIFS(EUROSTAT_VBE_IND_2010!AB$7:AB$732,EUROSTAT_VBE_IND_2010!$B$7:$B$732,$D234,EUROSTAT_VBE_IND_2010!$C$7:$C$732,"*"&amp;RIGHT($A233,3)&amp;"*",EUROSTAT_VBE_IND_2010!$D$7:$D$732,"2130*"))/1000</f>
        <v>0</v>
      </c>
      <c r="AD234" s="17">
        <f>(SUMIFS(EUROSTAT_VBE_IND_2010!AC$7:AC$732,EUROSTAT_VBE_IND_2010!$B$7:$B$732,$D234,EUROSTAT_VBE_IND_2010!$C$7:$C$732,"*"&amp;RIGHT($A234,3)&amp;"*",EUROSTAT_VBE_IND_2010!$D$7:$D$732,"2230*"))/1000+(SUMIFS(EUROSTAT_VBE_IND_2010!AC$7:AC$732,EUROSTAT_VBE_IND_2010!$B$7:$B$732,$D234,EUROSTAT_VBE_IND_2010!$C$7:$C$732,"*"&amp;RIGHT($A233,3)&amp;"*",EUROSTAT_VBE_IND_2010!$D$7:$D$732,"2130*"))/1000</f>
        <v>0</v>
      </c>
      <c r="AE234" s="17">
        <f>(SUMIFS(EUROSTAT_VBE_IND_2010!AD$7:AD$732,EUROSTAT_VBE_IND_2010!$B$7:$B$732,$D234,EUROSTAT_VBE_IND_2010!$C$7:$C$732,"*"&amp;RIGHT($A234,3)&amp;"*",EUROSTAT_VBE_IND_2010!$D$7:$D$732,"2230*"))/1000+(SUMIFS(EUROSTAT_VBE_IND_2010!AD$7:AD$732,EUROSTAT_VBE_IND_2010!$B$7:$B$732,$D234,EUROSTAT_VBE_IND_2010!$C$7:$C$732,"*"&amp;RIGHT($A233,3)&amp;"*",EUROSTAT_VBE_IND_2010!$D$7:$D$732,"2130*"))/1000</f>
        <v>0</v>
      </c>
      <c r="AF234" s="17">
        <f>(SUMIFS(EUROSTAT_VBE_IND_2010!AE$7:AE$732,EUROSTAT_VBE_IND_2010!$B$7:$B$732,$D234,EUROSTAT_VBE_IND_2010!$C$7:$C$732,"*"&amp;RIGHT($A234,3)&amp;"*",EUROSTAT_VBE_IND_2010!$D$7:$D$732,"2230*"))/1000+(SUMIFS(EUROSTAT_VBE_IND_2010!AE$7:AE$732,EUROSTAT_VBE_IND_2010!$B$7:$B$732,$D234,EUROSTAT_VBE_IND_2010!$C$7:$C$732,"*"&amp;RIGHT($A233,3)&amp;"*",EUROSTAT_VBE_IND_2010!$D$7:$D$732,"2130*"))/1000</f>
        <v>0</v>
      </c>
      <c r="AG234" s="17">
        <f>(SUMIFS(EUROSTAT_VBE_IND_2010!AF$7:AF$732,EUROSTAT_VBE_IND_2010!$B$7:$B$732,$D234,EUROSTAT_VBE_IND_2010!$C$7:$C$732,"*"&amp;RIGHT($A234,3)&amp;"*",EUROSTAT_VBE_IND_2010!$D$7:$D$732,"2230*"))/1000+(SUMIFS(EUROSTAT_VBE_IND_2010!AF$7:AF$732,EUROSTAT_VBE_IND_2010!$B$7:$B$732,$D234,EUROSTAT_VBE_IND_2010!$C$7:$C$732,"*"&amp;RIGHT($A233,3)&amp;"*",EUROSTAT_VBE_IND_2010!$D$7:$D$732,"2130*"))/1000</f>
        <v>0</v>
      </c>
      <c r="AH234" s="17">
        <f>(SUMIFS(EUROSTAT_VBE_IND_2010!AH$7:AH$732,EUROSTAT_VBE_IND_2010!$B$7:$B$732,$D234,EUROSTAT_VBE_IND_2010!$C$7:$C$732,"*"&amp;RIGHT($A234,3)&amp;"*",EUROSTAT_VBE_IND_2010!$D$7:$D$732,"2230*"))/1000+(SUMIFS(EUROSTAT_VBE_IND_2010!AH$7:AH$732,EUROSTAT_VBE_IND_2010!$B$7:$B$732,$D234,EUROSTAT_VBE_IND_2010!$C$7:$C$732,"*"&amp;RIGHT($A233,3)&amp;"*",EUROSTAT_VBE_IND_2010!$D$7:$D$732,"2130*"))/1000</f>
        <v>0</v>
      </c>
      <c r="AI234" s="17">
        <f>(SUMIFS(EUROSTAT_VBE_IND_2010!AI$7:AI$732,EUROSTAT_VBE_IND_2010!$B$7:$B$732,$D234,EUROSTAT_VBE_IND_2010!$C$7:$C$732,"*"&amp;RIGHT($A234,3)&amp;"*",EUROSTAT_VBE_IND_2010!$D$7:$D$732,"2230*"))/1000+(SUMIFS(EUROSTAT_VBE_IND_2010!AI$7:AI$732,EUROSTAT_VBE_IND_2010!$B$7:$B$732,$D234,EUROSTAT_VBE_IND_2010!$C$7:$C$732,"*"&amp;RIGHT($A233,3)&amp;"*",EUROSTAT_VBE_IND_2010!$D$7:$D$732,"2130*"))/1000</f>
        <v>0</v>
      </c>
      <c r="AJ234" s="17">
        <f>(SUMIFS(EUROSTAT_VBE_IND_2010!AJ$7:AJ$732,EUROSTAT_VBE_IND_2010!$B$7:$B$732,$D234,EUROSTAT_VBE_IND_2010!$C$7:$C$732,"*"&amp;RIGHT($A234,3)&amp;"*",EUROSTAT_VBE_IND_2010!$D$7:$D$732,"2230*"))/1000+(SUMIFS(EUROSTAT_VBE_IND_2010!AJ$7:AJ$732,EUROSTAT_VBE_IND_2010!$B$7:$B$732,$D234,EUROSTAT_VBE_IND_2010!$C$7:$C$732,"*"&amp;RIGHT($A233,3)&amp;"*",EUROSTAT_VBE_IND_2010!$D$7:$D$732,"2130*"))/1000</f>
        <v>0</v>
      </c>
      <c r="AK234" s="17">
        <f>(SUMIFS(EUROSTAT_VBE_IND_2010!AK$7:AK$732,EUROSTAT_VBE_IND_2010!$B$7:$B$732,$D234,EUROSTAT_VBE_IND_2010!$C$7:$C$732,"*"&amp;RIGHT($A234,3)&amp;"*",EUROSTAT_VBE_IND_2010!$D$7:$D$732,"2230*"))/1000+(SUMIFS(EUROSTAT_VBE_IND_2010!AK$7:AK$732,EUROSTAT_VBE_IND_2010!$B$7:$B$732,$D234,EUROSTAT_VBE_IND_2010!$C$7:$C$732,"*"&amp;RIGHT($A233,3)&amp;"*",EUROSTAT_VBE_IND_2010!$D$7:$D$732,"2130*"))/1000</f>
        <v>0</v>
      </c>
      <c r="AL234" s="198">
        <f>SUMIFS('IEA Bal_AL-IND'!$D$30:$D$329,'IEA Bal_AL-IND'!$A$30:$A$329,"*"&amp;RIGHT($B234,8),'IEA Bal_AL-IND'!$C$30:$C$329,'Aggregated Balance-IND_2010'!$E234)</f>
        <v>0</v>
      </c>
      <c r="AM234" s="198">
        <f>SUMIFS('IEA Bal_BA-IND'!$D$30:$D$329,'IEA Bal_BA-IND'!$A$30:$A$329,"*"&amp;RIGHT($B234,8),'IEA Bal_BA-IND'!$C$30:$C$329,'Aggregated Balance-IND_2010'!$E234)</f>
        <v>0</v>
      </c>
      <c r="AN234" s="198">
        <f>SUMIFS('IEA Bal_KS-IND'!$D$30:$D$329,'IEA Bal_KS-IND'!$A$30:$A$329,"*"&amp;RIGHT($B234,8),'IEA Bal_KS-IND'!$C$30:$C$329,'Aggregated Balance-IND_2010'!$E234)</f>
        <v>0</v>
      </c>
      <c r="AO234" s="17">
        <f>(SUMIFS(EUROSTAT_VBE_IND_2010!Y$7:Y$732,EUROSTAT_VBE_IND_2010!$B$7:$B$732,$D234,EUROSTAT_VBE_IND_2010!$C$7:$C$732,"*"&amp;RIGHT($A234,3)&amp;"*",EUROSTAT_VBE_IND_2010!$D$7:$D$732,"2230*"))/1000+(SUMIFS(EUROSTAT_VBE_IND_2010!Y$7:Y$732,EUROSTAT_VBE_IND_2010!$B$7:$B$732,$D234,EUROSTAT_VBE_IND_2010!$C$7:$C$732,"*"&amp;RIGHT($A233,3)&amp;"*",EUROSTAT_VBE_IND_2010!$D$7:$D$732,"2130*"))/1000</f>
        <v>0</v>
      </c>
      <c r="AP234" s="17">
        <f>(SUMIFS(EUROSTAT_VBE_IND_2010!Z$7:Z$732,EUROSTAT_VBE_IND_2010!$B$7:$B$732,$D234,EUROSTAT_VBE_IND_2010!$C$7:$C$732,"*"&amp;RIGHT($A234,3)&amp;"*",EUROSTAT_VBE_IND_2010!$D$7:$D$732,"2230*"))/1000+(SUMIFS(EUROSTAT_VBE_IND_2010!Z$7:Z$732,EUROSTAT_VBE_IND_2010!$B$7:$B$732,$D234,EUROSTAT_VBE_IND_2010!$C$7:$C$732,"*"&amp;RIGHT($A233,3)&amp;"*",EUROSTAT_VBE_IND_2010!$D$7:$D$732,"2130*"))/1000</f>
        <v>0</v>
      </c>
      <c r="AQ234" s="17">
        <f>(SUMIFS(EUROSTAT_VBE_IND_2010!AG$7:AG$732,EUROSTAT_VBE_IND_2010!$B$7:$B$732,$D234,EUROSTAT_VBE_IND_2010!$C$7:$C$732,"*"&amp;RIGHT($A234,3)&amp;"*",EUROSTAT_VBE_IND_2010!$D$7:$D$732,"2230*"))/1000+(SUMIFS(EUROSTAT_VBE_IND_2010!AG$7:AG$732,EUROSTAT_VBE_IND_2010!$B$7:$B$732,$D234,EUROSTAT_VBE_IND_2010!$C$7:$C$732,"*"&amp;RIGHT($A233,3)&amp;"*",EUROSTAT_VBE_IND_2010!$D$7:$D$732,"2130*"))/1000</f>
        <v>0.76</v>
      </c>
    </row>
    <row r="235" spans="1:43">
      <c r="A235" t="str">
        <f>LEFT(EUROSTAT_VBE_IND_2010!$C$324,8)</f>
        <v>B_101830</v>
      </c>
      <c r="B235" s="28" t="s">
        <v>302</v>
      </c>
      <c r="C235" t="s">
        <v>293</v>
      </c>
      <c r="D235" t="s">
        <v>126</v>
      </c>
      <c r="E235" t="s">
        <v>232</v>
      </c>
      <c r="F235" t="s">
        <v>252</v>
      </c>
      <c r="G235" s="17">
        <f>(SUMIFS(EUROSTAT_VBE_IND_2010!E$7:E$732,EUROSTAT_VBE_IND_2010!$B$7:$B$732,$D235,EUROSTAT_VBE_IND_2010!$C$7:$C$732,"*"&amp;RIGHT($A235,3)&amp;"*",EUROSTAT_VBE_IND_2010!$D$7:$D$732,"212*"))/1000</f>
        <v>0.142</v>
      </c>
      <c r="H235" s="17">
        <f>(SUMIFS(EUROSTAT_VBE_IND_2010!F$7:F$732,EUROSTAT_VBE_IND_2010!$B$7:$B$732,$D235,EUROSTAT_VBE_IND_2010!$C$7:$C$732,"*"&amp;RIGHT($A233,3)&amp;"*",EUROSTAT_VBE_IND_2010!$D$7:$D$732,"212*"))/1000</f>
        <v>0</v>
      </c>
      <c r="I235" s="17">
        <f>(SUMIFS(EUROSTAT_VBE_IND_2010!G$7:G$732,EUROSTAT_VBE_IND_2010!$B$7:$B$732,$D235,EUROSTAT_VBE_IND_2010!$C$7:$C$732,"*"&amp;RIGHT($A233,3)&amp;"*",EUROSTAT_VBE_IND_2010!$D$7:$D$732,"212*"))/1000</f>
        <v>0.028</v>
      </c>
      <c r="J235" s="198">
        <f>SUMIFS('IEA Bal_CH-IND'!$D$30:$D$329,'IEA Bal_CH-IND'!$A$30:$A$329,"*"&amp;RIGHT($B235,8),'IEA Bal_CH-IND'!$C$30:$C$329,'Aggregated Balance-IND_2010'!$E235)</f>
        <v>0</v>
      </c>
      <c r="K235" s="17">
        <f>(SUMIFS(EUROSTAT_VBE_IND_2010!H$7:H$732,EUROSTAT_VBE_IND_2010!$B$7:$B$732,$D235,EUROSTAT_VBE_IND_2010!$C$7:$C$732,"*"&amp;RIGHT($A233,3)&amp;"*",EUROSTAT_VBE_IND_2010!$D$7:$D$732,"212*"))/1000</f>
        <v>0</v>
      </c>
      <c r="L235" s="17">
        <f>(SUMIFS(EUROSTAT_VBE_IND_2010!I$7:I$732,EUROSTAT_VBE_IND_2010!$B$7:$B$732,$D235,EUROSTAT_VBE_IND_2010!$C$7:$C$732,"*"&amp;RIGHT($A233,3)&amp;"*",EUROSTAT_VBE_IND_2010!$D$7:$D$732,"212*"))/1000</f>
        <v>0.171</v>
      </c>
      <c r="M235" s="17">
        <f>(SUMIFS(EUROSTAT_VBE_IND_2010!J$7:J$732,EUROSTAT_VBE_IND_2010!$B$7:$B$732,$D235,EUROSTAT_VBE_IND_2010!$C$7:$C$732,"*"&amp;RIGHT($A233,3)&amp;"*",EUROSTAT_VBE_IND_2010!$D$7:$D$732,"212*"))/1000</f>
        <v>0.37</v>
      </c>
      <c r="N235" s="17">
        <f>(SUMIFS(EUROSTAT_VBE_IND_2010!K$7:K$732,EUROSTAT_VBE_IND_2010!$B$7:$B$732,$D235,EUROSTAT_VBE_IND_2010!$C$7:$C$732,"*"&amp;RIGHT($A233,3)&amp;"*",EUROSTAT_VBE_IND_2010!$D$7:$D$732,"212*"))/1000</f>
        <v>0.114</v>
      </c>
      <c r="O235" s="17">
        <f>(SUMIFS(EUROSTAT_VBE_IND_2010!L$7:L$732,EUROSTAT_VBE_IND_2010!$B$7:$B$732,$D235,EUROSTAT_VBE_IND_2010!$C$7:$C$732,"*"&amp;RIGHT($A233,3)&amp;"*",EUROSTAT_VBE_IND_2010!$D$7:$D$732,"212*"))/1000</f>
        <v>0</v>
      </c>
      <c r="P235" s="17">
        <f>(SUMIFS(EUROSTAT_VBE_IND_2010!M$7:M$732,EUROSTAT_VBE_IND_2010!$B$7:$B$732,$D235,EUROSTAT_VBE_IND_2010!$C$7:$C$732,"*"&amp;RIGHT($A233,3)&amp;"*",EUROSTAT_VBE_IND_2010!$D$7:$D$732,"212*"))/1000</f>
        <v>0</v>
      </c>
      <c r="Q235" s="17">
        <f>(SUMIFS(EUROSTAT_VBE_IND_2010!N$7:N$732,EUROSTAT_VBE_IND_2010!$B$7:$B$732,$D235,EUROSTAT_VBE_IND_2010!$C$7:$C$732,"*"&amp;RIGHT($A233,3)&amp;"*",EUROSTAT_VBE_IND_2010!$D$7:$D$732,"212*"))/1000</f>
        <v>0.998</v>
      </c>
      <c r="R235" s="17">
        <f>(SUMIFS(EUROSTAT_VBE_IND_2010!O$7:O$732,EUROSTAT_VBE_IND_2010!$B$7:$B$732,$D235,EUROSTAT_VBE_IND_2010!$C$7:$C$732,"*"&amp;RIGHT($A233,3)&amp;"*",EUROSTAT_VBE_IND_2010!$D$7:$D$732,"212*"))/1000</f>
        <v>0.028</v>
      </c>
      <c r="S235" s="17">
        <f>(SUMIFS(EUROSTAT_VBE_IND_2010!P$7:P$732,EUROSTAT_VBE_IND_2010!$B$7:$B$732,$D235,EUROSTAT_VBE_IND_2010!$C$7:$C$732,"*"&amp;RIGHT($A233,3)&amp;"*",EUROSTAT_VBE_IND_2010!$D$7:$D$732,"212*"))/1000</f>
        <v>0.884</v>
      </c>
      <c r="T235" s="17">
        <f>(SUMIFS(EUROSTAT_VBE_IND_2010!Q$7:Q$732,EUROSTAT_VBE_IND_2010!$B$7:$B$732,$D235,EUROSTAT_VBE_IND_2010!$C$7:$C$732,"*"&amp;RIGHT($A233,3)&amp;"*",EUROSTAT_VBE_IND_2010!$D$7:$D$732,"212*"))/1000</f>
        <v>0.171</v>
      </c>
      <c r="U235" s="17">
        <f>(SUMIFS(EUROSTAT_VBE_IND_2010!R$7:R$732,EUROSTAT_VBE_IND_2010!$B$7:$B$732,$D235,EUROSTAT_VBE_IND_2010!$C$7:$C$732,"*"&amp;RIGHT($A233,3)&amp;"*",EUROSTAT_VBE_IND_2010!$D$7:$D$732,"212*"))/1000</f>
        <v>0.114</v>
      </c>
      <c r="V235" s="17">
        <f>(SUMIFS(EUROSTAT_VBE_IND_2010!S$7:S$732,EUROSTAT_VBE_IND_2010!$B$7:$B$732,$D235,EUROSTAT_VBE_IND_2010!$C$7:$C$732,"*"&amp;RIGHT($A233,3)&amp;"*",EUROSTAT_VBE_IND_2010!$D$7:$D$732,"212*"))/1000</f>
        <v>0</v>
      </c>
      <c r="W235" s="17">
        <f>(SUMIFS(EUROSTAT_VBE_IND_2010!T$7:T$732,EUROSTAT_VBE_IND_2010!$B$7:$B$732,$D235,EUROSTAT_VBE_IND_2010!$C$7:$C$732,"*"&amp;RIGHT($A233,3)&amp;"*",EUROSTAT_VBE_IND_2010!$D$7:$D$732,"212*"))/1000</f>
        <v>0</v>
      </c>
      <c r="X235" s="17">
        <f>(SUMIFS(EUROSTAT_VBE_IND_2010!U$7:U$732,EUROSTAT_VBE_IND_2010!$B$7:$B$732,$D235,EUROSTAT_VBE_IND_2010!$C$7:$C$732,"*"&amp;RIGHT($A233,3)&amp;"*",EUROSTAT_VBE_IND_2010!$D$7:$D$732,"212*"))/1000</f>
        <v>0</v>
      </c>
      <c r="Y235" s="17">
        <f>(SUMIFS(EUROSTAT_VBE_IND_2010!V$7:V$732,EUROSTAT_VBE_IND_2010!$B$7:$B$732,$D235,EUROSTAT_VBE_IND_2010!$C$7:$C$732,"*"&amp;RIGHT($A233,3)&amp;"*",EUROSTAT_VBE_IND_2010!$D$7:$D$732,"212*"))/1000</f>
        <v>0.057</v>
      </c>
      <c r="Z235" s="17">
        <f>(SUMIFS(EUROSTAT_VBE_IND_2010!W$7:W$732,EUROSTAT_VBE_IND_2010!$B$7:$B$732,$D235,EUROSTAT_VBE_IND_2010!$C$7:$C$732,"*"&amp;RIGHT($A233,3)&amp;"*",EUROSTAT_VBE_IND_2010!$D$7:$D$732,"212*"))/1000</f>
        <v>0</v>
      </c>
      <c r="AA235" s="17">
        <f>(SUMIFS(EUROSTAT_VBE_IND_2010!X$7:X$732,EUROSTAT_VBE_IND_2010!$B$7:$B$732,$D235,EUROSTAT_VBE_IND_2010!$C$7:$C$732,"*"&amp;RIGHT($A233,3)&amp;"*",EUROSTAT_VBE_IND_2010!$D$7:$D$732,"212*"))/1000</f>
        <v>0</v>
      </c>
      <c r="AB235" s="17">
        <f>(SUMIFS(EUROSTAT_VBE_IND_2010!AA$7:AA$732,EUROSTAT_VBE_IND_2010!$B$7:$B$732,$D235,EUROSTAT_VBE_IND_2010!$C$7:$C$732,"*"&amp;RIGHT($A233,3)&amp;"*",EUROSTAT_VBE_IND_2010!$D$7:$D$732,"212*"))/1000</f>
        <v>0</v>
      </c>
      <c r="AC235" s="17">
        <f>(SUMIFS(EUROSTAT_VBE_IND_2010!AB$7:AB$732,EUROSTAT_VBE_IND_2010!$B$7:$B$732,$D235,EUROSTAT_VBE_IND_2010!$C$7:$C$732,"*"&amp;RIGHT($A233,3)&amp;"*",EUROSTAT_VBE_IND_2010!$D$7:$D$732,"212*"))/1000</f>
        <v>0</v>
      </c>
      <c r="AD235" s="17">
        <f>(SUMIFS(EUROSTAT_VBE_IND_2010!AC$7:AC$732,EUROSTAT_VBE_IND_2010!$B$7:$B$732,$D235,EUROSTAT_VBE_IND_2010!$C$7:$C$732,"*"&amp;RIGHT($A233,3)&amp;"*",EUROSTAT_VBE_IND_2010!$D$7:$D$732,"212*"))/1000</f>
        <v>0</v>
      </c>
      <c r="AE235" s="17">
        <f>(SUMIFS(EUROSTAT_VBE_IND_2010!AD$7:AD$732,EUROSTAT_VBE_IND_2010!$B$7:$B$732,$D235,EUROSTAT_VBE_IND_2010!$C$7:$C$732,"*"&amp;RIGHT($A233,3)&amp;"*",EUROSTAT_VBE_IND_2010!$D$7:$D$732,"212*"))/1000</f>
        <v>0.627</v>
      </c>
      <c r="AF235" s="17">
        <f>(SUMIFS(EUROSTAT_VBE_IND_2010!AE$7:AE$732,EUROSTAT_VBE_IND_2010!$B$7:$B$732,$D235,EUROSTAT_VBE_IND_2010!$C$7:$C$732,"*"&amp;RIGHT($A233,3)&amp;"*",EUROSTAT_VBE_IND_2010!$D$7:$D$732,"212*"))/1000</f>
        <v>0</v>
      </c>
      <c r="AG235" s="17">
        <f>(SUMIFS(EUROSTAT_VBE_IND_2010!AF$7:AF$732,EUROSTAT_VBE_IND_2010!$B$7:$B$732,$D235,EUROSTAT_VBE_IND_2010!$C$7:$C$732,"*"&amp;RIGHT($A233,3)&amp;"*",EUROSTAT_VBE_IND_2010!$D$7:$D$732,"212*"))/1000</f>
        <v>0.057</v>
      </c>
      <c r="AH235" s="17">
        <f>(SUMIFS(EUROSTAT_VBE_IND_2010!AH$7:AH$732,EUROSTAT_VBE_IND_2010!$B$7:$B$732,$D235,EUROSTAT_VBE_IND_2010!$C$7:$C$732,"*"&amp;RIGHT($A233,3)&amp;"*",EUROSTAT_VBE_IND_2010!$D$7:$D$732,"212*"))/1000</f>
        <v>0.086</v>
      </c>
      <c r="AI235" s="17">
        <f>(SUMIFS(EUROSTAT_VBE_IND_2010!AI$7:AI$732,EUROSTAT_VBE_IND_2010!$B$7:$B$732,$D235,EUROSTAT_VBE_IND_2010!$C$7:$C$732,"*"&amp;RIGHT($A233,3)&amp;"*",EUROSTAT_VBE_IND_2010!$D$7:$D$732,"212*"))/1000</f>
        <v>0</v>
      </c>
      <c r="AJ235" s="17">
        <f>(SUMIFS(EUROSTAT_VBE_IND_2010!AJ$7:AJ$732,EUROSTAT_VBE_IND_2010!$B$7:$B$732,$D235,EUROSTAT_VBE_IND_2010!$C$7:$C$732,"*"&amp;RIGHT($A233,3)&amp;"*",EUROSTAT_VBE_IND_2010!$D$7:$D$732,"212*"))/1000</f>
        <v>0.028</v>
      </c>
      <c r="AK235" s="17">
        <f>(SUMIFS(EUROSTAT_VBE_IND_2010!AK$7:AK$732,EUROSTAT_VBE_IND_2010!$B$7:$B$732,$D235,EUROSTAT_VBE_IND_2010!$C$7:$C$732,"*"&amp;RIGHT($A233,3)&amp;"*",EUROSTAT_VBE_IND_2010!$D$7:$D$732,"212*"))/1000</f>
        <v>0</v>
      </c>
      <c r="AL235" s="198">
        <f>SUMIFS('IEA Bal_AL-IND'!$D$30:$D$329,'IEA Bal_AL-IND'!$A$30:$A$329,"*"&amp;RIGHT($B235,8),'IEA Bal_AL-IND'!$C$30:$C$329,'Aggregated Balance-IND_2010'!$E235)</f>
        <v>0</v>
      </c>
      <c r="AM235" s="198">
        <f>SUMIFS('IEA Bal_BA-IND'!$D$30:$D$329,'IEA Bal_BA-IND'!$A$30:$A$329,"*"&amp;RIGHT($B235,8),'IEA Bal_BA-IND'!$C$30:$C$329,'Aggregated Balance-IND_2010'!$E235)</f>
        <v>0</v>
      </c>
      <c r="AN235" s="198">
        <f>SUMIFS('IEA Bal_KS-IND'!$D$30:$D$329,'IEA Bal_KS-IND'!$A$30:$A$329,"*"&amp;RIGHT($B235,8),'IEA Bal_KS-IND'!$C$30:$C$329,'Aggregated Balance-IND_2010'!$E235)</f>
        <v>0</v>
      </c>
      <c r="AO235" s="17">
        <f>(SUMIFS(EUROSTAT_VBE_IND_2010!Y$7:Y$732,EUROSTAT_VBE_IND_2010!$B$7:$B$732,$D235,EUROSTAT_VBE_IND_2010!$C$7:$C$732,"*"&amp;RIGHT($A233,3)&amp;"*",EUROSTAT_VBE_IND_2010!$D$7:$D$732,"212*"))/1000</f>
        <v>0</v>
      </c>
      <c r="AP235" s="17">
        <f>(SUMIFS(EUROSTAT_VBE_IND_2010!Z$7:Z$732,EUROSTAT_VBE_IND_2010!$B$7:$B$732,$D235,EUROSTAT_VBE_IND_2010!$C$7:$C$732,"*"&amp;RIGHT($A233,3)&amp;"*",EUROSTAT_VBE_IND_2010!$D$7:$D$732,"212*"))/1000</f>
        <v>0</v>
      </c>
      <c r="AQ235" s="17">
        <f>(SUMIFS(EUROSTAT_VBE_IND_2010!AG$7:AG$732,EUROSTAT_VBE_IND_2010!$B$7:$B$732,$D235,EUROSTAT_VBE_IND_2010!$C$7:$C$732,"*"&amp;RIGHT($A233,3)&amp;"*",EUROSTAT_VBE_IND_2010!$D$7:$D$732,"212*"))/1000</f>
        <v>0.028</v>
      </c>
    </row>
    <row r="236" spans="1:43">
      <c r="A236" t="str">
        <f>LEFT(EUROSTAT_VBE_IND_2010!$C$324,8)</f>
        <v>B_101830</v>
      </c>
      <c r="B236" s="28" t="s">
        <v>302</v>
      </c>
      <c r="C236" t="s">
        <v>293</v>
      </c>
      <c r="D236" t="s">
        <v>126</v>
      </c>
      <c r="E236" t="s">
        <v>233</v>
      </c>
      <c r="F236" t="s">
        <v>253</v>
      </c>
      <c r="G236" s="17">
        <f>(SUMIFS(EUROSTAT_VBE_IND_2010!E$7:E$732,EUROSTAT_VBE_IND_2010!$B$7:$B$732,$D236,EUROSTAT_VBE_IND_2010!$C$7:$C$732,"*"&amp;RIGHT($A236,3)&amp;"*",EUROSTAT_VBE_IND_2010!$D$7:$D$732,"321*"))/1000</f>
        <v>0</v>
      </c>
      <c r="H236" s="17">
        <f>(SUMIFS(EUROSTAT_VBE_IND_2010!F$7:F$732,EUROSTAT_VBE_IND_2010!$B$7:$B$732,$D236,EUROSTAT_VBE_IND_2010!$C$7:$C$732,"*"&amp;RIGHT($A236,3)&amp;"*",EUROSTAT_VBE_IND_2010!$D$7:$D$732,"321*"))/1000</f>
        <v>0</v>
      </c>
      <c r="I236" s="17">
        <f>(SUMIFS(EUROSTAT_VBE_IND_2010!G$7:G$732,EUROSTAT_VBE_IND_2010!$B$7:$B$732,$D236,EUROSTAT_VBE_IND_2010!$C$7:$C$732,"*"&amp;RIGHT($A236,3)&amp;"*",EUROSTAT_VBE_IND_2010!$D$7:$D$732,"321*"))/1000</f>
        <v>0</v>
      </c>
      <c r="J236" s="198">
        <f>SUMIFS('IEA Bal_CH-IND'!$D$30:$D$329,'IEA Bal_CH-IND'!$A$30:$A$329,"*"&amp;RIGHT($B236,8),'IEA Bal_CH-IND'!$C$30:$C$329,'Aggregated Balance-IND_2010'!$E236)</f>
        <v>0</v>
      </c>
      <c r="K236" s="17">
        <f>(SUMIFS(EUROSTAT_VBE_IND_2010!H$7:H$732,EUROSTAT_VBE_IND_2010!$B$7:$B$732,$D236,EUROSTAT_VBE_IND_2010!$C$7:$C$732,"*"&amp;RIGHT($A236,3)&amp;"*",EUROSTAT_VBE_IND_2010!$D$7:$D$732,"321*"))/1000</f>
        <v>0</v>
      </c>
      <c r="L236" s="17">
        <f>(SUMIFS(EUROSTAT_VBE_IND_2010!I$7:I$732,EUROSTAT_VBE_IND_2010!$B$7:$B$732,$D236,EUROSTAT_VBE_IND_2010!$C$7:$C$732,"*"&amp;RIGHT($A236,3)&amp;"*",EUROSTAT_VBE_IND_2010!$D$7:$D$732,"321*"))/1000</f>
        <v>0</v>
      </c>
      <c r="M236" s="17">
        <f>(SUMIFS(EUROSTAT_VBE_IND_2010!J$7:J$732,EUROSTAT_VBE_IND_2010!$B$7:$B$732,$D236,EUROSTAT_VBE_IND_2010!$C$7:$C$732,"*"&amp;RIGHT($A236,3)&amp;"*",EUROSTAT_VBE_IND_2010!$D$7:$D$732,"321*"))/1000</f>
        <v>0</v>
      </c>
      <c r="N236" s="17">
        <f>(SUMIFS(EUROSTAT_VBE_IND_2010!K$7:K$732,EUROSTAT_VBE_IND_2010!$B$7:$B$732,$D236,EUROSTAT_VBE_IND_2010!$C$7:$C$732,"*"&amp;RIGHT($A236,3)&amp;"*",EUROSTAT_VBE_IND_2010!$D$7:$D$732,"321*"))/1000</f>
        <v>0</v>
      </c>
      <c r="O236" s="17">
        <f>(SUMIFS(EUROSTAT_VBE_IND_2010!L$7:L$732,EUROSTAT_VBE_IND_2010!$B$7:$B$732,$D236,EUROSTAT_VBE_IND_2010!$C$7:$C$732,"*"&amp;RIGHT($A236,3)&amp;"*",EUROSTAT_VBE_IND_2010!$D$7:$D$732,"321*"))/1000</f>
        <v>0</v>
      </c>
      <c r="P236" s="17">
        <f>(SUMIFS(EUROSTAT_VBE_IND_2010!M$7:M$732,EUROSTAT_VBE_IND_2010!$B$7:$B$732,$D236,EUROSTAT_VBE_IND_2010!$C$7:$C$732,"*"&amp;RIGHT($A236,3)&amp;"*",EUROSTAT_VBE_IND_2010!$D$7:$D$732,"321*"))/1000</f>
        <v>0</v>
      </c>
      <c r="Q236" s="17">
        <f>(SUMIFS(EUROSTAT_VBE_IND_2010!N$7:N$732,EUROSTAT_VBE_IND_2010!$B$7:$B$732,$D236,EUROSTAT_VBE_IND_2010!$C$7:$C$732,"*"&amp;RIGHT($A236,3)&amp;"*",EUROSTAT_VBE_IND_2010!$D$7:$D$732,"321*"))/1000</f>
        <v>0</v>
      </c>
      <c r="R236" s="17">
        <f>(SUMIFS(EUROSTAT_VBE_IND_2010!O$7:O$732,EUROSTAT_VBE_IND_2010!$B$7:$B$732,$D236,EUROSTAT_VBE_IND_2010!$C$7:$C$732,"*"&amp;RIGHT($A236,3)&amp;"*",EUROSTAT_VBE_IND_2010!$D$7:$D$732,"321*"))/1000</f>
        <v>0</v>
      </c>
      <c r="S236" s="17">
        <f>(SUMIFS(EUROSTAT_VBE_IND_2010!P$7:P$732,EUROSTAT_VBE_IND_2010!$B$7:$B$732,$D236,EUROSTAT_VBE_IND_2010!$C$7:$C$732,"*"&amp;RIGHT($A236,3)&amp;"*",EUROSTAT_VBE_IND_2010!$D$7:$D$732,"321*"))/1000</f>
        <v>0</v>
      </c>
      <c r="T236" s="17">
        <f>(SUMIFS(EUROSTAT_VBE_IND_2010!Q$7:Q$732,EUROSTAT_VBE_IND_2010!$B$7:$B$732,$D236,EUROSTAT_VBE_IND_2010!$C$7:$C$732,"*"&amp;RIGHT($A236,3)&amp;"*",EUROSTAT_VBE_IND_2010!$D$7:$D$732,"321*"))/1000</f>
        <v>0</v>
      </c>
      <c r="U236" s="17">
        <f>(SUMIFS(EUROSTAT_VBE_IND_2010!R$7:R$732,EUROSTAT_VBE_IND_2010!$B$7:$B$732,$D236,EUROSTAT_VBE_IND_2010!$C$7:$C$732,"*"&amp;RIGHT($A236,3)&amp;"*",EUROSTAT_VBE_IND_2010!$D$7:$D$732,"321*"))/1000</f>
        <v>0</v>
      </c>
      <c r="V236" s="17">
        <f>(SUMIFS(EUROSTAT_VBE_IND_2010!S$7:S$732,EUROSTAT_VBE_IND_2010!$B$7:$B$732,$D236,EUROSTAT_VBE_IND_2010!$C$7:$C$732,"*"&amp;RIGHT($A236,3)&amp;"*",EUROSTAT_VBE_IND_2010!$D$7:$D$732,"321*"))/1000</f>
        <v>0</v>
      </c>
      <c r="W236" s="17">
        <f>(SUMIFS(EUROSTAT_VBE_IND_2010!T$7:T$732,EUROSTAT_VBE_IND_2010!$B$7:$B$732,$D236,EUROSTAT_VBE_IND_2010!$C$7:$C$732,"*"&amp;RIGHT($A236,3)&amp;"*",EUROSTAT_VBE_IND_2010!$D$7:$D$732,"321*"))/1000</f>
        <v>0</v>
      </c>
      <c r="X236" s="17">
        <f>(SUMIFS(EUROSTAT_VBE_IND_2010!U$7:U$732,EUROSTAT_VBE_IND_2010!$B$7:$B$732,$D236,EUROSTAT_VBE_IND_2010!$C$7:$C$732,"*"&amp;RIGHT($A236,3)&amp;"*",EUROSTAT_VBE_IND_2010!$D$7:$D$732,"321*"))/1000</f>
        <v>0</v>
      </c>
      <c r="Y236" s="17">
        <f>(SUMIFS(EUROSTAT_VBE_IND_2010!V$7:V$732,EUROSTAT_VBE_IND_2010!$B$7:$B$732,$D236,EUROSTAT_VBE_IND_2010!$C$7:$C$732,"*"&amp;RIGHT($A236,3)&amp;"*",EUROSTAT_VBE_IND_2010!$D$7:$D$732,"321*"))/1000</f>
        <v>0</v>
      </c>
      <c r="Z236" s="17">
        <f>(SUMIFS(EUROSTAT_VBE_IND_2010!W$7:W$732,EUROSTAT_VBE_IND_2010!$B$7:$B$732,$D236,EUROSTAT_VBE_IND_2010!$C$7:$C$732,"*"&amp;RIGHT($A236,3)&amp;"*",EUROSTAT_VBE_IND_2010!$D$7:$D$732,"321*"))/1000</f>
        <v>0</v>
      </c>
      <c r="AA236" s="17">
        <f>(SUMIFS(EUROSTAT_VBE_IND_2010!X$7:X$732,EUROSTAT_VBE_IND_2010!$B$7:$B$732,$D236,EUROSTAT_VBE_IND_2010!$C$7:$C$732,"*"&amp;RIGHT($A236,3)&amp;"*",EUROSTAT_VBE_IND_2010!$D$7:$D$732,"321*"))/1000</f>
        <v>0</v>
      </c>
      <c r="AB236" s="17">
        <f>(SUMIFS(EUROSTAT_VBE_IND_2010!AA$7:AA$732,EUROSTAT_VBE_IND_2010!$B$7:$B$732,$D236,EUROSTAT_VBE_IND_2010!$C$7:$C$732,"*"&amp;RIGHT($A236,3)&amp;"*",EUROSTAT_VBE_IND_2010!$D$7:$D$732,"321*"))/1000</f>
        <v>0</v>
      </c>
      <c r="AC236" s="17">
        <f>(SUMIFS(EUROSTAT_VBE_IND_2010!AB$7:AB$732,EUROSTAT_VBE_IND_2010!$B$7:$B$732,$D236,EUROSTAT_VBE_IND_2010!$C$7:$C$732,"*"&amp;RIGHT($A236,3)&amp;"*",EUROSTAT_VBE_IND_2010!$D$7:$D$732,"321*"))/1000</f>
        <v>0</v>
      </c>
      <c r="AD236" s="17">
        <f>(SUMIFS(EUROSTAT_VBE_IND_2010!AC$7:AC$732,EUROSTAT_VBE_IND_2010!$B$7:$B$732,$D236,EUROSTAT_VBE_IND_2010!$C$7:$C$732,"*"&amp;RIGHT($A236,3)&amp;"*",EUROSTAT_VBE_IND_2010!$D$7:$D$732,"321*"))/1000</f>
        <v>0</v>
      </c>
      <c r="AE236" s="17">
        <f>(SUMIFS(EUROSTAT_VBE_IND_2010!AD$7:AD$732,EUROSTAT_VBE_IND_2010!$B$7:$B$732,$D236,EUROSTAT_VBE_IND_2010!$C$7:$C$732,"*"&amp;RIGHT($A236,3)&amp;"*",EUROSTAT_VBE_IND_2010!$D$7:$D$732,"321*"))/1000</f>
        <v>0</v>
      </c>
      <c r="AF236" s="17">
        <f>(SUMIFS(EUROSTAT_VBE_IND_2010!AE$7:AE$732,EUROSTAT_VBE_IND_2010!$B$7:$B$732,$D236,EUROSTAT_VBE_IND_2010!$C$7:$C$732,"*"&amp;RIGHT($A236,3)&amp;"*",EUROSTAT_VBE_IND_2010!$D$7:$D$732,"321*"))/1000</f>
        <v>0</v>
      </c>
      <c r="AG236" s="17">
        <f>(SUMIFS(EUROSTAT_VBE_IND_2010!AF$7:AF$732,EUROSTAT_VBE_IND_2010!$B$7:$B$732,$D236,EUROSTAT_VBE_IND_2010!$C$7:$C$732,"*"&amp;RIGHT($A236,3)&amp;"*",EUROSTAT_VBE_IND_2010!$D$7:$D$732,"321*"))/1000</f>
        <v>0</v>
      </c>
      <c r="AH236" s="17">
        <f>(SUMIFS(EUROSTAT_VBE_IND_2010!AH$7:AH$732,EUROSTAT_VBE_IND_2010!$B$7:$B$732,$D236,EUROSTAT_VBE_IND_2010!$C$7:$C$732,"*"&amp;RIGHT($A236,3)&amp;"*",EUROSTAT_VBE_IND_2010!$D$7:$D$732,"321*"))/1000</f>
        <v>0</v>
      </c>
      <c r="AI236" s="17">
        <f>(SUMIFS(EUROSTAT_VBE_IND_2010!AI$7:AI$732,EUROSTAT_VBE_IND_2010!$B$7:$B$732,$D236,EUROSTAT_VBE_IND_2010!$C$7:$C$732,"*"&amp;RIGHT($A236,3)&amp;"*",EUROSTAT_VBE_IND_2010!$D$7:$D$732,"321*"))/1000</f>
        <v>0</v>
      </c>
      <c r="AJ236" s="17">
        <f>(SUMIFS(EUROSTAT_VBE_IND_2010!AJ$7:AJ$732,EUROSTAT_VBE_IND_2010!$B$7:$B$732,$D236,EUROSTAT_VBE_IND_2010!$C$7:$C$732,"*"&amp;RIGHT($A236,3)&amp;"*",EUROSTAT_VBE_IND_2010!$D$7:$D$732,"321*"))/1000</f>
        <v>0</v>
      </c>
      <c r="AK236" s="17">
        <f>(SUMIFS(EUROSTAT_VBE_IND_2010!AK$7:AK$732,EUROSTAT_VBE_IND_2010!$B$7:$B$732,$D236,EUROSTAT_VBE_IND_2010!$C$7:$C$732,"*"&amp;RIGHT($A236,3)&amp;"*",EUROSTAT_VBE_IND_2010!$D$7:$D$732,"321*"))/1000</f>
        <v>0</v>
      </c>
      <c r="AL236" s="198">
        <f>SUMIFS('IEA Bal_AL-IND'!$D$30:$D$329,'IEA Bal_AL-IND'!$A$30:$A$329,"*"&amp;RIGHT($B236,8),'IEA Bal_AL-IND'!$C$30:$C$329,'Aggregated Balance-IND_2010'!$E236)</f>
        <v>0</v>
      </c>
      <c r="AM236" s="198">
        <f>SUMIFS('IEA Bal_BA-IND'!$D$30:$D$329,'IEA Bal_BA-IND'!$A$30:$A$329,"*"&amp;RIGHT($B236,8),'IEA Bal_BA-IND'!$C$30:$C$329,'Aggregated Balance-IND_2010'!$E236)</f>
        <v>0</v>
      </c>
      <c r="AN236" s="198">
        <f>SUMIFS('IEA Bal_KS-IND'!$D$30:$D$329,'IEA Bal_KS-IND'!$A$30:$A$329,"*"&amp;RIGHT($B236,8),'IEA Bal_KS-IND'!$C$30:$C$329,'Aggregated Balance-IND_2010'!$E236)</f>
        <v>0</v>
      </c>
      <c r="AO236" s="17">
        <f>(SUMIFS(EUROSTAT_VBE_IND_2010!Y$7:Y$732,EUROSTAT_VBE_IND_2010!$B$7:$B$732,$D236,EUROSTAT_VBE_IND_2010!$C$7:$C$732,"*"&amp;RIGHT($A236,3)&amp;"*",EUROSTAT_VBE_IND_2010!$D$7:$D$732,"321*"))/1000</f>
        <v>0</v>
      </c>
      <c r="AP236" s="17">
        <f>(SUMIFS(EUROSTAT_VBE_IND_2010!Z$7:Z$732,EUROSTAT_VBE_IND_2010!$B$7:$B$732,$D236,EUROSTAT_VBE_IND_2010!$C$7:$C$732,"*"&amp;RIGHT($A236,3)&amp;"*",EUROSTAT_VBE_IND_2010!$D$7:$D$732,"321*"))/1000</f>
        <v>0</v>
      </c>
      <c r="AQ236" s="17">
        <f>(SUMIFS(EUROSTAT_VBE_IND_2010!AG$7:AG$732,EUROSTAT_VBE_IND_2010!$B$7:$B$732,$D236,EUROSTAT_VBE_IND_2010!$C$7:$C$732,"*"&amp;RIGHT($A236,3)&amp;"*",EUROSTAT_VBE_IND_2010!$D$7:$D$732,"321*"))/1000</f>
        <v>0</v>
      </c>
    </row>
    <row r="237" spans="1:43">
      <c r="A237" t="str">
        <f>LEFT(EUROSTAT_VBE_IND_2010!$C$324,8)</f>
        <v>B_101830</v>
      </c>
      <c r="B237" s="28" t="s">
        <v>302</v>
      </c>
      <c r="C237" t="s">
        <v>293</v>
      </c>
      <c r="D237" t="s">
        <v>126</v>
      </c>
      <c r="E237" t="s">
        <v>234</v>
      </c>
      <c r="F237" t="s">
        <v>254</v>
      </c>
      <c r="G237" s="17">
        <f>(SUMIFS(EUROSTAT_VBE_IND_2010!E$7:E$732,EUROSTAT_VBE_IND_2010!$B$7:$B$732,$D237,EUROSTAT_VBE_IND_2010!$C$7:$C$732,"*"&amp;RIGHT($A237,3)&amp;"*",EUROSTAT_VBE_IND_2010!$D$7:$D$732,"3220*"))/1000</f>
        <v>1.242</v>
      </c>
      <c r="H237" s="17">
        <f>(SUMIFS(EUROSTAT_VBE_IND_2010!F$7:F$732,EUROSTAT_VBE_IND_2010!$B$7:$B$732,$D237,EUROSTAT_VBE_IND_2010!$C$7:$C$732,"*"&amp;RIGHT($A237,3)&amp;"*",EUROSTAT_VBE_IND_2010!$D$7:$D$732,"3220*"))/1000</f>
        <v>0.092</v>
      </c>
      <c r="I237" s="17">
        <f>(SUMIFS(EUROSTAT_VBE_IND_2010!G$7:G$732,EUROSTAT_VBE_IND_2010!$B$7:$B$732,$D237,EUROSTAT_VBE_IND_2010!$C$7:$C$732,"*"&amp;RIGHT($A237,3)&amp;"*",EUROSTAT_VBE_IND_2010!$D$7:$D$732,"3220*"))/1000</f>
        <v>0.184</v>
      </c>
      <c r="J237" s="198">
        <f>SUMIFS('IEA Bal_CH-IND'!$D$30:$D$329,'IEA Bal_CH-IND'!$A$30:$A$329,"*"&amp;RIGHT($B237,8),'IEA Bal_CH-IND'!$C$30:$C$329,'Aggregated Balance-IND_2010'!$E237)</f>
        <v>0</v>
      </c>
      <c r="K237" s="17">
        <f>(SUMIFS(EUROSTAT_VBE_IND_2010!H$7:H$732,EUROSTAT_VBE_IND_2010!$B$7:$B$732,$D237,EUROSTAT_VBE_IND_2010!$C$7:$C$732,"*"&amp;RIGHT($A237,3)&amp;"*",EUROSTAT_VBE_IND_2010!$D$7:$D$732,"3220*"))/1000</f>
        <v>0.138</v>
      </c>
      <c r="L237" s="17">
        <f>(SUMIFS(EUROSTAT_VBE_IND_2010!I$7:I$732,EUROSTAT_VBE_IND_2010!$B$7:$B$732,$D237,EUROSTAT_VBE_IND_2010!$C$7:$C$732,"*"&amp;RIGHT($A237,3)&amp;"*",EUROSTAT_VBE_IND_2010!$D$7:$D$732,"3220*"))/1000</f>
        <v>0.044</v>
      </c>
      <c r="M237" s="17">
        <f>(SUMIFS(EUROSTAT_VBE_IND_2010!J$7:J$732,EUROSTAT_VBE_IND_2010!$B$7:$B$732,$D237,EUROSTAT_VBE_IND_2010!$C$7:$C$732,"*"&amp;RIGHT($A237,3)&amp;"*",EUROSTAT_VBE_IND_2010!$D$7:$D$732,"3220*"))/1000</f>
        <v>1.795</v>
      </c>
      <c r="N237" s="17">
        <f>(SUMIFS(EUROSTAT_VBE_IND_2010!K$7:K$732,EUROSTAT_VBE_IND_2010!$B$7:$B$732,$D237,EUROSTAT_VBE_IND_2010!$C$7:$C$732,"*"&amp;RIGHT($A237,3)&amp;"*",EUROSTAT_VBE_IND_2010!$D$7:$D$732,"3220*"))/1000</f>
        <v>0.184</v>
      </c>
      <c r="O237" s="17">
        <f>(SUMIFS(EUROSTAT_VBE_IND_2010!L$7:L$732,EUROSTAT_VBE_IND_2010!$B$7:$B$732,$D237,EUROSTAT_VBE_IND_2010!$C$7:$C$732,"*"&amp;RIGHT($A237,3)&amp;"*",EUROSTAT_VBE_IND_2010!$D$7:$D$732,"3220*"))/1000</f>
        <v>0</v>
      </c>
      <c r="P237" s="17">
        <f>(SUMIFS(EUROSTAT_VBE_IND_2010!M$7:M$732,EUROSTAT_VBE_IND_2010!$B$7:$B$732,$D237,EUROSTAT_VBE_IND_2010!$C$7:$C$732,"*"&amp;RIGHT($A237,3)&amp;"*",EUROSTAT_VBE_IND_2010!$D$7:$D$732,"3220*"))/1000</f>
        <v>1.012</v>
      </c>
      <c r="Q237" s="17">
        <f>(SUMIFS(EUROSTAT_VBE_IND_2010!N$7:N$732,EUROSTAT_VBE_IND_2010!$B$7:$B$732,$D237,EUROSTAT_VBE_IND_2010!$C$7:$C$732,"*"&amp;RIGHT($A237,3)&amp;"*",EUROSTAT_VBE_IND_2010!$D$7:$D$732,"3220*"))/1000</f>
        <v>1.012</v>
      </c>
      <c r="R237" s="17">
        <f>(SUMIFS(EUROSTAT_VBE_IND_2010!O$7:O$732,EUROSTAT_VBE_IND_2010!$B$7:$B$732,$D237,EUROSTAT_VBE_IND_2010!$C$7:$C$732,"*"&amp;RIGHT($A237,3)&amp;"*",EUROSTAT_VBE_IND_2010!$D$7:$D$732,"3220*"))/1000</f>
        <v>0.462</v>
      </c>
      <c r="S237" s="17">
        <f>(SUMIFS(EUROSTAT_VBE_IND_2010!P$7:P$732,EUROSTAT_VBE_IND_2010!$B$7:$B$732,$D237,EUROSTAT_VBE_IND_2010!$C$7:$C$732,"*"&amp;RIGHT($A237,3)&amp;"*",EUROSTAT_VBE_IND_2010!$D$7:$D$732,"3220*"))/1000</f>
        <v>4.784</v>
      </c>
      <c r="T237" s="17">
        <f>(SUMIFS(EUROSTAT_VBE_IND_2010!Q$7:Q$732,EUROSTAT_VBE_IND_2010!$B$7:$B$732,$D237,EUROSTAT_VBE_IND_2010!$C$7:$C$732,"*"&amp;RIGHT($A237,3)&amp;"*",EUROSTAT_VBE_IND_2010!$D$7:$D$732,"3220*"))/1000</f>
        <v>0.047</v>
      </c>
      <c r="U237" s="17">
        <f>(SUMIFS(EUROSTAT_VBE_IND_2010!R$7:R$732,EUROSTAT_VBE_IND_2010!$B$7:$B$732,$D237,EUROSTAT_VBE_IND_2010!$C$7:$C$732,"*"&amp;RIGHT($A237,3)&amp;"*",EUROSTAT_VBE_IND_2010!$D$7:$D$732,"3220*"))/1000</f>
        <v>0.141</v>
      </c>
      <c r="V237" s="17">
        <f>(SUMIFS(EUROSTAT_VBE_IND_2010!S$7:S$732,EUROSTAT_VBE_IND_2010!$B$7:$B$732,$D237,EUROSTAT_VBE_IND_2010!$C$7:$C$732,"*"&amp;RIGHT($A237,3)&amp;"*",EUROSTAT_VBE_IND_2010!$D$7:$D$732,"3220*"))/1000</f>
        <v>0.377</v>
      </c>
      <c r="W237" s="17">
        <f>(SUMIFS(EUROSTAT_VBE_IND_2010!T$7:T$732,EUROSTAT_VBE_IND_2010!$B$7:$B$732,$D237,EUROSTAT_VBE_IND_2010!$C$7:$C$732,"*"&amp;RIGHT($A237,3)&amp;"*",EUROSTAT_VBE_IND_2010!$D$7:$D$732,"3220*"))/1000</f>
        <v>0</v>
      </c>
      <c r="X237" s="17">
        <f>(SUMIFS(EUROSTAT_VBE_IND_2010!U$7:U$732,EUROSTAT_VBE_IND_2010!$B$7:$B$732,$D237,EUROSTAT_VBE_IND_2010!$C$7:$C$732,"*"&amp;RIGHT($A237,3)&amp;"*",EUROSTAT_VBE_IND_2010!$D$7:$D$732,"3220*"))/1000</f>
        <v>0.69</v>
      </c>
      <c r="Y237" s="17">
        <f>(SUMIFS(EUROSTAT_VBE_IND_2010!V$7:V$732,EUROSTAT_VBE_IND_2010!$B$7:$B$732,$D237,EUROSTAT_VBE_IND_2010!$C$7:$C$732,"*"&amp;RIGHT($A237,3)&amp;"*",EUROSTAT_VBE_IND_2010!$D$7:$D$732,"3220*"))/1000</f>
        <v>0.186</v>
      </c>
      <c r="Z237" s="17">
        <f>(SUMIFS(EUROSTAT_VBE_IND_2010!W$7:W$732,EUROSTAT_VBE_IND_2010!$B$7:$B$732,$D237,EUROSTAT_VBE_IND_2010!$C$7:$C$732,"*"&amp;RIGHT($A237,3)&amp;"*",EUROSTAT_VBE_IND_2010!$D$7:$D$732,"3220*"))/1000</f>
        <v>0</v>
      </c>
      <c r="AA237" s="17">
        <f>(SUMIFS(EUROSTAT_VBE_IND_2010!X$7:X$732,EUROSTAT_VBE_IND_2010!$B$7:$B$732,$D237,EUROSTAT_VBE_IND_2010!$C$7:$C$732,"*"&amp;RIGHT($A237,3)&amp;"*",EUROSTAT_VBE_IND_2010!$D$7:$D$732,"3220*"))/1000</f>
        <v>0.091</v>
      </c>
      <c r="AB237" s="17">
        <f>(SUMIFS(EUROSTAT_VBE_IND_2010!AA$7:AA$732,EUROSTAT_VBE_IND_2010!$B$7:$B$732,$D237,EUROSTAT_VBE_IND_2010!$C$7:$C$732,"*"&amp;RIGHT($A237,3)&amp;"*",EUROSTAT_VBE_IND_2010!$D$7:$D$732,"3220*"))/1000</f>
        <v>0</v>
      </c>
      <c r="AC237" s="17">
        <f>(SUMIFS(EUROSTAT_VBE_IND_2010!AB$7:AB$732,EUROSTAT_VBE_IND_2010!$B$7:$B$732,$D237,EUROSTAT_VBE_IND_2010!$C$7:$C$732,"*"&amp;RIGHT($A237,3)&amp;"*",EUROSTAT_VBE_IND_2010!$D$7:$D$732,"3220*"))/1000</f>
        <v>0.136</v>
      </c>
      <c r="AD237" s="17">
        <f>(SUMIFS(EUROSTAT_VBE_IND_2010!AC$7:AC$732,EUROSTAT_VBE_IND_2010!$B$7:$B$732,$D237,EUROSTAT_VBE_IND_2010!$C$7:$C$732,"*"&amp;RIGHT($A237,3)&amp;"*",EUROSTAT_VBE_IND_2010!$D$7:$D$732,"3220*"))/1000</f>
        <v>0.692</v>
      </c>
      <c r="AE237" s="17">
        <f>(SUMIFS(EUROSTAT_VBE_IND_2010!AD$7:AD$732,EUROSTAT_VBE_IND_2010!$B$7:$B$732,$D237,EUROSTAT_VBE_IND_2010!$C$7:$C$732,"*"&amp;RIGHT($A237,3)&amp;"*",EUROSTAT_VBE_IND_2010!$D$7:$D$732,"3220*"))/1000</f>
        <v>0.828</v>
      </c>
      <c r="AF237" s="17">
        <f>(SUMIFS(EUROSTAT_VBE_IND_2010!AE$7:AE$732,EUROSTAT_VBE_IND_2010!$B$7:$B$732,$D237,EUROSTAT_VBE_IND_2010!$C$7:$C$732,"*"&amp;RIGHT($A237,3)&amp;"*",EUROSTAT_VBE_IND_2010!$D$7:$D$732,"3220*"))/1000</f>
        <v>0.92</v>
      </c>
      <c r="AG237" s="17">
        <f>(SUMIFS(EUROSTAT_VBE_IND_2010!AF$7:AF$732,EUROSTAT_VBE_IND_2010!$B$7:$B$732,$D237,EUROSTAT_VBE_IND_2010!$C$7:$C$732,"*"&amp;RIGHT($A237,3)&amp;"*",EUROSTAT_VBE_IND_2010!$D$7:$D$732,"3220*"))/1000</f>
        <v>0.337</v>
      </c>
      <c r="AH237" s="17">
        <f>(SUMIFS(EUROSTAT_VBE_IND_2010!AH$7:AH$732,EUROSTAT_VBE_IND_2010!$B$7:$B$732,$D237,EUROSTAT_VBE_IND_2010!$C$7:$C$732,"*"&amp;RIGHT($A237,3)&amp;"*",EUROSTAT_VBE_IND_2010!$D$7:$D$732,"3220*"))/1000</f>
        <v>1.058</v>
      </c>
      <c r="AI237" s="17">
        <f>(SUMIFS(EUROSTAT_VBE_IND_2010!AI$7:AI$732,EUROSTAT_VBE_IND_2010!$B$7:$B$732,$D237,EUROSTAT_VBE_IND_2010!$C$7:$C$732,"*"&amp;RIGHT($A237,3)&amp;"*",EUROSTAT_VBE_IND_2010!$D$7:$D$732,"3220*"))/1000</f>
        <v>0.046</v>
      </c>
      <c r="AJ237" s="17">
        <f>(SUMIFS(EUROSTAT_VBE_IND_2010!AJ$7:AJ$732,EUROSTAT_VBE_IND_2010!$B$7:$B$732,$D237,EUROSTAT_VBE_IND_2010!$C$7:$C$732,"*"&amp;RIGHT($A237,3)&amp;"*",EUROSTAT_VBE_IND_2010!$D$7:$D$732,"3220*"))/1000</f>
        <v>0</v>
      </c>
      <c r="AK237" s="17">
        <f>(SUMIFS(EUROSTAT_VBE_IND_2010!AK$7:AK$732,EUROSTAT_VBE_IND_2010!$B$7:$B$732,$D237,EUROSTAT_VBE_IND_2010!$C$7:$C$732,"*"&amp;RIGHT($A237,3)&amp;"*",EUROSTAT_VBE_IND_2010!$D$7:$D$732,"3220*"))/1000</f>
        <v>0</v>
      </c>
      <c r="AL237" s="198">
        <f>SUMIFS('IEA Bal_AL-IND'!$D$30:$D$329,'IEA Bal_AL-IND'!$A$30:$A$329,"*"&amp;RIGHT($B237,8),'IEA Bal_AL-IND'!$C$30:$C$329,'Aggregated Balance-IND_2010'!$E237)</f>
        <v>0</v>
      </c>
      <c r="AM237" s="198">
        <f>SUMIFS('IEA Bal_BA-IND'!$D$30:$D$329,'IEA Bal_BA-IND'!$A$30:$A$329,"*"&amp;RIGHT($B237,8),'IEA Bal_BA-IND'!$C$30:$C$329,'Aggregated Balance-IND_2010'!$E237)</f>
        <v>0</v>
      </c>
      <c r="AN237" s="198">
        <f>SUMIFS('IEA Bal_KS-IND'!$D$30:$D$329,'IEA Bal_KS-IND'!$A$30:$A$329,"*"&amp;RIGHT($B237,8),'IEA Bal_KS-IND'!$C$30:$C$329,'Aggregated Balance-IND_2010'!$E237)</f>
        <v>0.138</v>
      </c>
      <c r="AO237" s="17">
        <f>(SUMIFS(EUROSTAT_VBE_IND_2010!Y$7:Y$732,EUROSTAT_VBE_IND_2010!$B$7:$B$732,$D237,EUROSTAT_VBE_IND_2010!$C$7:$C$732,"*"&amp;RIGHT($A237,3)&amp;"*",EUROSTAT_VBE_IND_2010!$D$7:$D$732,"3220*"))/1000</f>
        <v>0</v>
      </c>
      <c r="AP237" s="17">
        <f>(SUMIFS(EUROSTAT_VBE_IND_2010!Z$7:Z$732,EUROSTAT_VBE_IND_2010!$B$7:$B$732,$D237,EUROSTAT_VBE_IND_2010!$C$7:$C$732,"*"&amp;RIGHT($A237,3)&amp;"*",EUROSTAT_VBE_IND_2010!$D$7:$D$732,"3220*"))/1000</f>
        <v>0.047</v>
      </c>
      <c r="AQ237" s="17">
        <f>(SUMIFS(EUROSTAT_VBE_IND_2010!AG$7:AG$732,EUROSTAT_VBE_IND_2010!$B$7:$B$732,$D237,EUROSTAT_VBE_IND_2010!$C$7:$C$732,"*"&amp;RIGHT($A237,3)&amp;"*",EUROSTAT_VBE_IND_2010!$D$7:$D$732,"3220*"))/1000</f>
        <v>1.277</v>
      </c>
    </row>
    <row r="238" spans="1:43">
      <c r="A238" t="str">
        <f>LEFT(EUROSTAT_VBE_IND_2010!$C$324,8)</f>
        <v>B_101830</v>
      </c>
      <c r="B238" s="28" t="s">
        <v>302</v>
      </c>
      <c r="C238" t="s">
        <v>293</v>
      </c>
      <c r="D238" t="s">
        <v>126</v>
      </c>
      <c r="E238" t="s">
        <v>235</v>
      </c>
      <c r="F238" t="s">
        <v>255</v>
      </c>
      <c r="G238" s="17">
        <f>(SUMIFS(EUROSTAT_VBE_IND_2010!E$7:E$732,EUROSTAT_VBE_IND_2010!$B$7:$B$732,$D238,EUROSTAT_VBE_IND_2010!$C$7:$C$732,"*"&amp;RIGHT($A238,3)&amp;"*",EUROSTAT_VBE_IND_2010!$D$7:$D$732,"323*"))/1000+(SUMIFS(EUROSTAT_VBE_IND_2010!E$7:E$732,EUROSTAT_VBE_IND_2010!$B$7:$B$732,$D238,EUROSTAT_VBE_IND_2010!$C$7:$C$732,"*"&amp;RIGHT($A238,3)&amp;"*",EUROSTAT_VBE_IND_2010!$D$7:$D$732,"324*"))/1000+(SUMIFS(EUROSTAT_VBE_IND_2010!E$7:E$732,EUROSTAT_VBE_IND_2010!$B$7:$B$732,$D238,EUROSTAT_VBE_IND_2010!$C$7:$C$732,"*"&amp;RIGHT($A238,3)&amp;"*",EUROSTAT_VBE_IND_2010!$D$7:$D$732,"3260*"))/1000</f>
        <v>1.115</v>
      </c>
      <c r="H238" s="17">
        <f>(SUMIFS(EUROSTAT_VBE_IND_2010!F$7:F$732,EUROSTAT_VBE_IND_2010!$B$7:$B$732,$D238,EUROSTAT_VBE_IND_2010!$C$7:$C$732,"*"&amp;RIGHT($A238,3)&amp;"*",EUROSTAT_VBE_IND_2010!$D$7:$D$732,"323*"))/1000+(SUMIFS(EUROSTAT_VBE_IND_2010!F$7:F$732,EUROSTAT_VBE_IND_2010!$B$7:$B$732,$D238,EUROSTAT_VBE_IND_2010!$C$7:$C$732,"*"&amp;RIGHT($A238,3)&amp;"*",EUROSTAT_VBE_IND_2010!$D$7:$D$732,"324*"))/1000+(SUMIFS(EUROSTAT_VBE_IND_2010!F$7:F$732,EUROSTAT_VBE_IND_2010!$B$7:$B$732,$D238,EUROSTAT_VBE_IND_2010!$C$7:$C$732,"*"&amp;RIGHT($A238,3)&amp;"*",EUROSTAT_VBE_IND_2010!$D$7:$D$732,"3260*"))/1000</f>
        <v>0.214</v>
      </c>
      <c r="I238" s="17">
        <f>(SUMIFS(EUROSTAT_VBE_IND_2010!G$7:G$732,EUROSTAT_VBE_IND_2010!$B$7:$B$732,$D238,EUROSTAT_VBE_IND_2010!$C$7:$C$732,"*"&amp;RIGHT($A238,3)&amp;"*",EUROSTAT_VBE_IND_2010!$D$7:$D$732,"323*"))/1000+(SUMIFS(EUROSTAT_VBE_IND_2010!G$7:G$732,EUROSTAT_VBE_IND_2010!$B$7:$B$732,$D238,EUROSTAT_VBE_IND_2010!$C$7:$C$732,"*"&amp;RIGHT($A238,3)&amp;"*",EUROSTAT_VBE_IND_2010!$D$7:$D$732,"324*"))/1000+(SUMIFS(EUROSTAT_VBE_IND_2010!G$7:G$732,EUROSTAT_VBE_IND_2010!$B$7:$B$732,$D238,EUROSTAT_VBE_IND_2010!$C$7:$C$732,"*"&amp;RIGHT($A238,3)&amp;"*",EUROSTAT_VBE_IND_2010!$D$7:$D$732,"3260*"))/1000</f>
        <v>0.169</v>
      </c>
      <c r="J238" s="198">
        <f>SUMIFS('IEA Bal_CH-IND'!$D$30:$D$329,'IEA Bal_CH-IND'!$A$30:$A$329,"*"&amp;RIGHT($B238,8),'IEA Bal_CH-IND'!$C$30:$C$329,'Aggregated Balance-IND_2010'!$E238)</f>
        <v>4.64341</v>
      </c>
      <c r="K238" s="17">
        <f>(SUMIFS(EUROSTAT_VBE_IND_2010!H$7:H$732,EUROSTAT_VBE_IND_2010!$B$7:$B$732,$D238,EUROSTAT_VBE_IND_2010!$C$7:$C$732,"*"&amp;RIGHT($A238,3)&amp;"*",EUROSTAT_VBE_IND_2010!$D$7:$D$732,"323*"))/1000+(SUMIFS(EUROSTAT_VBE_IND_2010!H$7:H$732,EUROSTAT_VBE_IND_2010!$B$7:$B$732,$D238,EUROSTAT_VBE_IND_2010!$C$7:$C$732,"*"&amp;RIGHT($A238,3)&amp;"*",EUROSTAT_VBE_IND_2010!$D$7:$D$732,"324*"))/1000+(SUMIFS(EUROSTAT_VBE_IND_2010!H$7:H$732,EUROSTAT_VBE_IND_2010!$B$7:$B$732,$D238,EUROSTAT_VBE_IND_2010!$C$7:$C$732,"*"&amp;RIGHT($A238,3)&amp;"*",EUROSTAT_VBE_IND_2010!$D$7:$D$732,"3260*"))/1000</f>
        <v>0</v>
      </c>
      <c r="L238" s="17">
        <f>(SUMIFS(EUROSTAT_VBE_IND_2010!I$7:I$732,EUROSTAT_VBE_IND_2010!$B$7:$B$732,$D238,EUROSTAT_VBE_IND_2010!$C$7:$C$732,"*"&amp;RIGHT($A238,3)&amp;"*",EUROSTAT_VBE_IND_2010!$D$7:$D$732,"323*"))/1000+(SUMIFS(EUROSTAT_VBE_IND_2010!I$7:I$732,EUROSTAT_VBE_IND_2010!$B$7:$B$732,$D238,EUROSTAT_VBE_IND_2010!$C$7:$C$732,"*"&amp;RIGHT($A238,3)&amp;"*",EUROSTAT_VBE_IND_2010!$D$7:$D$732,"324*"))/1000+(SUMIFS(EUROSTAT_VBE_IND_2010!I$7:I$732,EUROSTAT_VBE_IND_2010!$B$7:$B$732,$D238,EUROSTAT_VBE_IND_2010!$C$7:$C$732,"*"&amp;RIGHT($A238,3)&amp;"*",EUROSTAT_VBE_IND_2010!$D$7:$D$732,"3260*"))/1000</f>
        <v>0.043</v>
      </c>
      <c r="M238" s="17">
        <f>(SUMIFS(EUROSTAT_VBE_IND_2010!J$7:J$732,EUROSTAT_VBE_IND_2010!$B$7:$B$732,$D238,EUROSTAT_VBE_IND_2010!$C$7:$C$732,"*"&amp;RIGHT($A238,3)&amp;"*",EUROSTAT_VBE_IND_2010!$D$7:$D$732,"323*"))/1000+(SUMIFS(EUROSTAT_VBE_IND_2010!J$7:J$732,EUROSTAT_VBE_IND_2010!$B$7:$B$732,$D238,EUROSTAT_VBE_IND_2010!$C$7:$C$732,"*"&amp;RIGHT($A238,3)&amp;"*",EUROSTAT_VBE_IND_2010!$D$7:$D$732,"324*"))/1000+(SUMIFS(EUROSTAT_VBE_IND_2010!J$7:J$732,EUROSTAT_VBE_IND_2010!$B$7:$B$732,$D238,EUROSTAT_VBE_IND_2010!$C$7:$C$732,"*"&amp;RIGHT($A238,3)&amp;"*",EUROSTAT_VBE_IND_2010!$D$7:$D$732,"3260*"))/1000</f>
        <v>12.997</v>
      </c>
      <c r="N238" s="17">
        <f>(SUMIFS(EUROSTAT_VBE_IND_2010!K$7:K$732,EUROSTAT_VBE_IND_2010!$B$7:$B$732,$D238,EUROSTAT_VBE_IND_2010!$C$7:$C$732,"*"&amp;RIGHT($A238,3)&amp;"*",EUROSTAT_VBE_IND_2010!$D$7:$D$732,"323*"))/1000+(SUMIFS(EUROSTAT_VBE_IND_2010!K$7:K$732,EUROSTAT_VBE_IND_2010!$B$7:$B$732,$D238,EUROSTAT_VBE_IND_2010!$C$7:$C$732,"*"&amp;RIGHT($A238,3)&amp;"*",EUROSTAT_VBE_IND_2010!$D$7:$D$732,"324*"))/1000+(SUMIFS(EUROSTAT_VBE_IND_2010!K$7:K$732,EUROSTAT_VBE_IND_2010!$B$7:$B$732,$D238,EUROSTAT_VBE_IND_2010!$C$7:$C$732,"*"&amp;RIGHT($A238,3)&amp;"*",EUROSTAT_VBE_IND_2010!$D$7:$D$732,"3260*"))/1000</f>
        <v>1.33</v>
      </c>
      <c r="O238" s="17">
        <f>(SUMIFS(EUROSTAT_VBE_IND_2010!L$7:L$732,EUROSTAT_VBE_IND_2010!$B$7:$B$732,$D238,EUROSTAT_VBE_IND_2010!$C$7:$C$732,"*"&amp;RIGHT($A238,3)&amp;"*",EUROSTAT_VBE_IND_2010!$D$7:$D$732,"323*"))/1000+(SUMIFS(EUROSTAT_VBE_IND_2010!L$7:L$732,EUROSTAT_VBE_IND_2010!$B$7:$B$732,$D238,EUROSTAT_VBE_IND_2010!$C$7:$C$732,"*"&amp;RIGHT($A238,3)&amp;"*",EUROSTAT_VBE_IND_2010!$D$7:$D$732,"324*"))/1000+(SUMIFS(EUROSTAT_VBE_IND_2010!L$7:L$732,EUROSTAT_VBE_IND_2010!$B$7:$B$732,$D238,EUROSTAT_VBE_IND_2010!$C$7:$C$732,"*"&amp;RIGHT($A238,3)&amp;"*",EUROSTAT_VBE_IND_2010!$D$7:$D$732,"3260*"))/1000</f>
        <v>0.212</v>
      </c>
      <c r="P238" s="17">
        <f>(SUMIFS(EUROSTAT_VBE_IND_2010!M$7:M$732,EUROSTAT_VBE_IND_2010!$B$7:$B$732,$D238,EUROSTAT_VBE_IND_2010!$C$7:$C$732,"*"&amp;RIGHT($A238,3)&amp;"*",EUROSTAT_VBE_IND_2010!$D$7:$D$732,"323*"))/1000+(SUMIFS(EUROSTAT_VBE_IND_2010!M$7:M$732,EUROSTAT_VBE_IND_2010!$B$7:$B$732,$D238,EUROSTAT_VBE_IND_2010!$C$7:$C$732,"*"&amp;RIGHT($A238,3)&amp;"*",EUROSTAT_VBE_IND_2010!$D$7:$D$732,"324*"))/1000+(SUMIFS(EUROSTAT_VBE_IND_2010!M$7:M$732,EUROSTAT_VBE_IND_2010!$B$7:$B$732,$D238,EUROSTAT_VBE_IND_2010!$C$7:$C$732,"*"&amp;RIGHT($A238,3)&amp;"*",EUROSTAT_VBE_IND_2010!$D$7:$D$732,"3260*"))/1000</f>
        <v>0.639</v>
      </c>
      <c r="Q238" s="17">
        <f>(SUMIFS(EUROSTAT_VBE_IND_2010!N$7:N$732,EUROSTAT_VBE_IND_2010!$B$7:$B$732,$D238,EUROSTAT_VBE_IND_2010!$C$7:$C$732,"*"&amp;RIGHT($A238,3)&amp;"*",EUROSTAT_VBE_IND_2010!$D$7:$D$732,"323*"))/1000+(SUMIFS(EUROSTAT_VBE_IND_2010!N$7:N$732,EUROSTAT_VBE_IND_2010!$B$7:$B$732,$D238,EUROSTAT_VBE_IND_2010!$C$7:$C$732,"*"&amp;RIGHT($A238,3)&amp;"*",EUROSTAT_VBE_IND_2010!$D$7:$D$732,"324*"))/1000+(SUMIFS(EUROSTAT_VBE_IND_2010!N$7:N$732,EUROSTAT_VBE_IND_2010!$B$7:$B$732,$D238,EUROSTAT_VBE_IND_2010!$C$7:$C$732,"*"&amp;RIGHT($A238,3)&amp;"*",EUROSTAT_VBE_IND_2010!$D$7:$D$732,"3260*"))/1000</f>
        <v>10.082</v>
      </c>
      <c r="R238" s="17">
        <f>(SUMIFS(EUROSTAT_VBE_IND_2010!O$7:O$732,EUROSTAT_VBE_IND_2010!$B$7:$B$732,$D238,EUROSTAT_VBE_IND_2010!$C$7:$C$732,"*"&amp;RIGHT($A238,3)&amp;"*",EUROSTAT_VBE_IND_2010!$D$7:$D$732,"323*"))/1000+(SUMIFS(EUROSTAT_VBE_IND_2010!O$7:O$732,EUROSTAT_VBE_IND_2010!$B$7:$B$732,$D238,EUROSTAT_VBE_IND_2010!$C$7:$C$732,"*"&amp;RIGHT($A238,3)&amp;"*",EUROSTAT_VBE_IND_2010!$D$7:$D$732,"324*"))/1000+(SUMIFS(EUROSTAT_VBE_IND_2010!O$7:O$732,EUROSTAT_VBE_IND_2010!$B$7:$B$732,$D238,EUROSTAT_VBE_IND_2010!$C$7:$C$732,"*"&amp;RIGHT($A238,3)&amp;"*",EUROSTAT_VBE_IND_2010!$D$7:$D$732,"3260*"))/1000</f>
        <v>0.685</v>
      </c>
      <c r="S238" s="17">
        <f>(SUMIFS(EUROSTAT_VBE_IND_2010!P$7:P$732,EUROSTAT_VBE_IND_2010!$B$7:$B$732,$D238,EUROSTAT_VBE_IND_2010!$C$7:$C$732,"*"&amp;RIGHT($A238,3)&amp;"*",EUROSTAT_VBE_IND_2010!$D$7:$D$732,"323*"))/1000+(SUMIFS(EUROSTAT_VBE_IND_2010!P$7:P$732,EUROSTAT_VBE_IND_2010!$B$7:$B$732,$D238,EUROSTAT_VBE_IND_2010!$C$7:$C$732,"*"&amp;RIGHT($A238,3)&amp;"*",EUROSTAT_VBE_IND_2010!$D$7:$D$732,"324*"))/1000+(SUMIFS(EUROSTAT_VBE_IND_2010!P$7:P$732,EUROSTAT_VBE_IND_2010!$B$7:$B$732,$D238,EUROSTAT_VBE_IND_2010!$C$7:$C$732,"*"&amp;RIGHT($A238,3)&amp;"*",EUROSTAT_VBE_IND_2010!$D$7:$D$732,"3260*"))/1000</f>
        <v>1.93</v>
      </c>
      <c r="T238" s="17">
        <f>(SUMIFS(EUROSTAT_VBE_IND_2010!Q$7:Q$732,EUROSTAT_VBE_IND_2010!$B$7:$B$732,$D238,EUROSTAT_VBE_IND_2010!$C$7:$C$732,"*"&amp;RIGHT($A238,3)&amp;"*",EUROSTAT_VBE_IND_2010!$D$7:$D$732,"323*"))/1000+(SUMIFS(EUROSTAT_VBE_IND_2010!Q$7:Q$732,EUROSTAT_VBE_IND_2010!$B$7:$B$732,$D238,EUROSTAT_VBE_IND_2010!$C$7:$C$732,"*"&amp;RIGHT($A238,3)&amp;"*",EUROSTAT_VBE_IND_2010!$D$7:$D$732,"324*"))/1000+(SUMIFS(EUROSTAT_VBE_IND_2010!Q$7:Q$732,EUROSTAT_VBE_IND_2010!$B$7:$B$732,$D238,EUROSTAT_VBE_IND_2010!$C$7:$C$732,"*"&amp;RIGHT($A238,3)&amp;"*",EUROSTAT_VBE_IND_2010!$D$7:$D$732,"3260*"))/1000</f>
        <v>0.427</v>
      </c>
      <c r="U238" s="17">
        <f>(SUMIFS(EUROSTAT_VBE_IND_2010!R$7:R$732,EUROSTAT_VBE_IND_2010!$B$7:$B$732,$D238,EUROSTAT_VBE_IND_2010!$C$7:$C$732,"*"&amp;RIGHT($A238,3)&amp;"*",EUROSTAT_VBE_IND_2010!$D$7:$D$732,"323*"))/1000+(SUMIFS(EUROSTAT_VBE_IND_2010!R$7:R$732,EUROSTAT_VBE_IND_2010!$B$7:$B$732,$D238,EUROSTAT_VBE_IND_2010!$C$7:$C$732,"*"&amp;RIGHT($A238,3)&amp;"*",EUROSTAT_VBE_IND_2010!$D$7:$D$732,"324*"))/1000+(SUMIFS(EUROSTAT_VBE_IND_2010!R$7:R$732,EUROSTAT_VBE_IND_2010!$B$7:$B$732,$D238,EUROSTAT_VBE_IND_2010!$C$7:$C$732,"*"&amp;RIGHT($A238,3)&amp;"*",EUROSTAT_VBE_IND_2010!$D$7:$D$732,"3260*"))/1000</f>
        <v>0</v>
      </c>
      <c r="V238" s="17">
        <f>(SUMIFS(EUROSTAT_VBE_IND_2010!S$7:S$732,EUROSTAT_VBE_IND_2010!$B$7:$B$732,$D238,EUROSTAT_VBE_IND_2010!$C$7:$C$732,"*"&amp;RIGHT($A238,3)&amp;"*",EUROSTAT_VBE_IND_2010!$D$7:$D$732,"323*"))/1000+(SUMIFS(EUROSTAT_VBE_IND_2010!S$7:S$732,EUROSTAT_VBE_IND_2010!$B$7:$B$732,$D238,EUROSTAT_VBE_IND_2010!$C$7:$C$732,"*"&amp;RIGHT($A238,3)&amp;"*",EUROSTAT_VBE_IND_2010!$D$7:$D$732,"324*"))/1000+(SUMIFS(EUROSTAT_VBE_IND_2010!S$7:S$732,EUROSTAT_VBE_IND_2010!$B$7:$B$732,$D238,EUROSTAT_VBE_IND_2010!$C$7:$C$732,"*"&amp;RIGHT($A238,3)&amp;"*",EUROSTAT_VBE_IND_2010!$D$7:$D$732,"3260*"))/1000</f>
        <v>2.709</v>
      </c>
      <c r="W238" s="17">
        <f>(SUMIFS(EUROSTAT_VBE_IND_2010!T$7:T$732,EUROSTAT_VBE_IND_2010!$B$7:$B$732,$D238,EUROSTAT_VBE_IND_2010!$C$7:$C$732,"*"&amp;RIGHT($A238,3)&amp;"*",EUROSTAT_VBE_IND_2010!$D$7:$D$732,"323*"))/1000+(SUMIFS(EUROSTAT_VBE_IND_2010!T$7:T$732,EUROSTAT_VBE_IND_2010!$B$7:$B$732,$D238,EUROSTAT_VBE_IND_2010!$C$7:$C$732,"*"&amp;RIGHT($A238,3)&amp;"*",EUROSTAT_VBE_IND_2010!$D$7:$D$732,"324*"))/1000+(SUMIFS(EUROSTAT_VBE_IND_2010!T$7:T$732,EUROSTAT_VBE_IND_2010!$B$7:$B$732,$D238,EUROSTAT_VBE_IND_2010!$C$7:$C$732,"*"&amp;RIGHT($A238,3)&amp;"*",EUROSTAT_VBE_IND_2010!$D$7:$D$732,"3260*"))/1000</f>
        <v>0.086</v>
      </c>
      <c r="X238" s="17">
        <f>(SUMIFS(EUROSTAT_VBE_IND_2010!U$7:U$732,EUROSTAT_VBE_IND_2010!$B$7:$B$732,$D238,EUROSTAT_VBE_IND_2010!$C$7:$C$732,"*"&amp;RIGHT($A238,3)&amp;"*",EUROSTAT_VBE_IND_2010!$D$7:$D$732,"323*"))/1000+(SUMIFS(EUROSTAT_VBE_IND_2010!U$7:U$732,EUROSTAT_VBE_IND_2010!$B$7:$B$732,$D238,EUROSTAT_VBE_IND_2010!$C$7:$C$732,"*"&amp;RIGHT($A238,3)&amp;"*",EUROSTAT_VBE_IND_2010!$D$7:$D$732,"324*"))/1000+(SUMIFS(EUROSTAT_VBE_IND_2010!U$7:U$732,EUROSTAT_VBE_IND_2010!$B$7:$B$732,$D238,EUROSTAT_VBE_IND_2010!$C$7:$C$732,"*"&amp;RIGHT($A238,3)&amp;"*",EUROSTAT_VBE_IND_2010!$D$7:$D$732,"3260*"))/1000</f>
        <v>2.343</v>
      </c>
      <c r="Y238" s="17">
        <f>(SUMIFS(EUROSTAT_VBE_IND_2010!V$7:V$732,EUROSTAT_VBE_IND_2010!$B$7:$B$732,$D238,EUROSTAT_VBE_IND_2010!$C$7:$C$732,"*"&amp;RIGHT($A238,3)&amp;"*",EUROSTAT_VBE_IND_2010!$D$7:$D$732,"323*"))/1000+(SUMIFS(EUROSTAT_VBE_IND_2010!V$7:V$732,EUROSTAT_VBE_IND_2010!$B$7:$B$732,$D238,EUROSTAT_VBE_IND_2010!$C$7:$C$732,"*"&amp;RIGHT($A238,3)&amp;"*",EUROSTAT_VBE_IND_2010!$D$7:$D$732,"324*"))/1000+(SUMIFS(EUROSTAT_VBE_IND_2010!V$7:V$732,EUROSTAT_VBE_IND_2010!$B$7:$B$732,$D238,EUROSTAT_VBE_IND_2010!$C$7:$C$732,"*"&amp;RIGHT($A238,3)&amp;"*",EUROSTAT_VBE_IND_2010!$D$7:$D$732,"3260*"))/1000</f>
        <v>0.129</v>
      </c>
      <c r="Z238" s="17">
        <f>(SUMIFS(EUROSTAT_VBE_IND_2010!W$7:W$732,EUROSTAT_VBE_IND_2010!$B$7:$B$732,$D238,EUROSTAT_VBE_IND_2010!$C$7:$C$732,"*"&amp;RIGHT($A238,3)&amp;"*",EUROSTAT_VBE_IND_2010!$D$7:$D$732,"323*"))/1000+(SUMIFS(EUROSTAT_VBE_IND_2010!W$7:W$732,EUROSTAT_VBE_IND_2010!$B$7:$B$732,$D238,EUROSTAT_VBE_IND_2010!$C$7:$C$732,"*"&amp;RIGHT($A238,3)&amp;"*",EUROSTAT_VBE_IND_2010!$D$7:$D$732,"324*"))/1000+(SUMIFS(EUROSTAT_VBE_IND_2010!W$7:W$732,EUROSTAT_VBE_IND_2010!$B$7:$B$732,$D238,EUROSTAT_VBE_IND_2010!$C$7:$C$732,"*"&amp;RIGHT($A238,3)&amp;"*",EUROSTAT_VBE_IND_2010!$D$7:$D$732,"3260*"))/1000</f>
        <v>0.042</v>
      </c>
      <c r="AA238" s="17">
        <f>(SUMIFS(EUROSTAT_VBE_IND_2010!X$7:X$732,EUROSTAT_VBE_IND_2010!$B$7:$B$732,$D238,EUROSTAT_VBE_IND_2010!$C$7:$C$732,"*"&amp;RIGHT($A238,3)&amp;"*",EUROSTAT_VBE_IND_2010!$D$7:$D$732,"323*"))/1000+(SUMIFS(EUROSTAT_VBE_IND_2010!X$7:X$732,EUROSTAT_VBE_IND_2010!$B$7:$B$732,$D238,EUROSTAT_VBE_IND_2010!$C$7:$C$732,"*"&amp;RIGHT($A238,3)&amp;"*",EUROSTAT_VBE_IND_2010!$D$7:$D$732,"324*"))/1000+(SUMIFS(EUROSTAT_VBE_IND_2010!X$7:X$732,EUROSTAT_VBE_IND_2010!$B$7:$B$732,$D238,EUROSTAT_VBE_IND_2010!$C$7:$C$732,"*"&amp;RIGHT($A238,3)&amp;"*",EUROSTAT_VBE_IND_2010!$D$7:$D$732,"3260*"))/1000</f>
        <v>0.17</v>
      </c>
      <c r="AB238" s="17">
        <f>(SUMIFS(EUROSTAT_VBE_IND_2010!AA$7:AA$732,EUROSTAT_VBE_IND_2010!$B$7:$B$732,$D238,EUROSTAT_VBE_IND_2010!$C$7:$C$732,"*"&amp;RIGHT($A238,3)&amp;"*",EUROSTAT_VBE_IND_2010!$D$7:$D$732,"323*"))/1000+(SUMIFS(EUROSTAT_VBE_IND_2010!AA$7:AA$732,EUROSTAT_VBE_IND_2010!$B$7:$B$732,$D238,EUROSTAT_VBE_IND_2010!$C$7:$C$732,"*"&amp;RIGHT($A238,3)&amp;"*",EUROSTAT_VBE_IND_2010!$D$7:$D$732,"324*"))/1000+(SUMIFS(EUROSTAT_VBE_IND_2010!AA$7:AA$732,EUROSTAT_VBE_IND_2010!$B$7:$B$732,$D238,EUROSTAT_VBE_IND_2010!$C$7:$C$732,"*"&amp;RIGHT($A238,3)&amp;"*",EUROSTAT_VBE_IND_2010!$D$7:$D$732,"3260*"))/1000</f>
        <v>0</v>
      </c>
      <c r="AC238" s="17">
        <f>(SUMIFS(EUROSTAT_VBE_IND_2010!AB$7:AB$732,EUROSTAT_VBE_IND_2010!$B$7:$B$732,$D238,EUROSTAT_VBE_IND_2010!$C$7:$C$732,"*"&amp;RIGHT($A238,3)&amp;"*",EUROSTAT_VBE_IND_2010!$D$7:$D$732,"323*"))/1000+(SUMIFS(EUROSTAT_VBE_IND_2010!AB$7:AB$732,EUROSTAT_VBE_IND_2010!$B$7:$B$732,$D238,EUROSTAT_VBE_IND_2010!$C$7:$C$732,"*"&amp;RIGHT($A238,3)&amp;"*",EUROSTAT_VBE_IND_2010!$D$7:$D$732,"324*"))/1000+(SUMIFS(EUROSTAT_VBE_IND_2010!AB$7:AB$732,EUROSTAT_VBE_IND_2010!$B$7:$B$732,$D238,EUROSTAT_VBE_IND_2010!$C$7:$C$732,"*"&amp;RIGHT($A238,3)&amp;"*",EUROSTAT_VBE_IND_2010!$D$7:$D$732,"3260*"))/1000</f>
        <v>0</v>
      </c>
      <c r="AD238" s="17">
        <f>(SUMIFS(EUROSTAT_VBE_IND_2010!AC$7:AC$732,EUROSTAT_VBE_IND_2010!$B$7:$B$732,$D238,EUROSTAT_VBE_IND_2010!$C$7:$C$732,"*"&amp;RIGHT($A238,3)&amp;"*",EUROSTAT_VBE_IND_2010!$D$7:$D$732,"323*"))/1000+(SUMIFS(EUROSTAT_VBE_IND_2010!AC$7:AC$732,EUROSTAT_VBE_IND_2010!$B$7:$B$732,$D238,EUROSTAT_VBE_IND_2010!$C$7:$C$732,"*"&amp;RIGHT($A238,3)&amp;"*",EUROSTAT_VBE_IND_2010!$D$7:$D$732,"324*"))/1000+(SUMIFS(EUROSTAT_VBE_IND_2010!AC$7:AC$732,EUROSTAT_VBE_IND_2010!$B$7:$B$732,$D238,EUROSTAT_VBE_IND_2010!$C$7:$C$732,"*"&amp;RIGHT($A238,3)&amp;"*",EUROSTAT_VBE_IND_2010!$D$7:$D$732,"3260*"))/1000</f>
        <v>2.874</v>
      </c>
      <c r="AE238" s="17">
        <f>(SUMIFS(EUROSTAT_VBE_IND_2010!AD$7:AD$732,EUROSTAT_VBE_IND_2010!$B$7:$B$732,$D238,EUROSTAT_VBE_IND_2010!$C$7:$C$732,"*"&amp;RIGHT($A238,3)&amp;"*",EUROSTAT_VBE_IND_2010!$D$7:$D$732,"323*"))/1000+(SUMIFS(EUROSTAT_VBE_IND_2010!AD$7:AD$732,EUROSTAT_VBE_IND_2010!$B$7:$B$732,$D238,EUROSTAT_VBE_IND_2010!$C$7:$C$732,"*"&amp;RIGHT($A238,3)&amp;"*",EUROSTAT_VBE_IND_2010!$D$7:$D$732,"324*"))/1000+(SUMIFS(EUROSTAT_VBE_IND_2010!AD$7:AD$732,EUROSTAT_VBE_IND_2010!$B$7:$B$732,$D238,EUROSTAT_VBE_IND_2010!$C$7:$C$732,"*"&amp;RIGHT($A238,3)&amp;"*",EUROSTAT_VBE_IND_2010!$D$7:$D$732,"3260*"))/1000</f>
        <v>2.919</v>
      </c>
      <c r="AF238" s="17">
        <f>(SUMIFS(EUROSTAT_VBE_IND_2010!AE$7:AE$732,EUROSTAT_VBE_IND_2010!$B$7:$B$732,$D238,EUROSTAT_VBE_IND_2010!$C$7:$C$732,"*"&amp;RIGHT($A238,3)&amp;"*",EUROSTAT_VBE_IND_2010!$D$7:$D$732,"323*"))/1000+(SUMIFS(EUROSTAT_VBE_IND_2010!AE$7:AE$732,EUROSTAT_VBE_IND_2010!$B$7:$B$732,$D238,EUROSTAT_VBE_IND_2010!$C$7:$C$732,"*"&amp;RIGHT($A238,3)&amp;"*",EUROSTAT_VBE_IND_2010!$D$7:$D$732,"324*"))/1000+(SUMIFS(EUROSTAT_VBE_IND_2010!AE$7:AE$732,EUROSTAT_VBE_IND_2010!$B$7:$B$732,$D238,EUROSTAT_VBE_IND_2010!$C$7:$C$732,"*"&amp;RIGHT($A238,3)&amp;"*",EUROSTAT_VBE_IND_2010!$D$7:$D$732,"3260*"))/1000</f>
        <v>1.024</v>
      </c>
      <c r="AG238" s="17">
        <f>(SUMIFS(EUROSTAT_VBE_IND_2010!AF$7:AF$732,EUROSTAT_VBE_IND_2010!$B$7:$B$732,$D238,EUROSTAT_VBE_IND_2010!$C$7:$C$732,"*"&amp;RIGHT($A238,3)&amp;"*",EUROSTAT_VBE_IND_2010!$D$7:$D$732,"323*"))/1000+(SUMIFS(EUROSTAT_VBE_IND_2010!AF$7:AF$732,EUROSTAT_VBE_IND_2010!$B$7:$B$732,$D238,EUROSTAT_VBE_IND_2010!$C$7:$C$732,"*"&amp;RIGHT($A238,3)&amp;"*",EUROSTAT_VBE_IND_2010!$D$7:$D$732,"324*"))/1000+(SUMIFS(EUROSTAT_VBE_IND_2010!AF$7:AF$732,EUROSTAT_VBE_IND_2010!$B$7:$B$732,$D238,EUROSTAT_VBE_IND_2010!$C$7:$C$732,"*"&amp;RIGHT($A238,3)&amp;"*",EUROSTAT_VBE_IND_2010!$D$7:$D$732,"3260*"))/1000</f>
        <v>1.074</v>
      </c>
      <c r="AH238" s="17">
        <f>(SUMIFS(EUROSTAT_VBE_IND_2010!AH$7:AH$732,EUROSTAT_VBE_IND_2010!$B$7:$B$732,$D238,EUROSTAT_VBE_IND_2010!$C$7:$C$732,"*"&amp;RIGHT($A238,3)&amp;"*",EUROSTAT_VBE_IND_2010!$D$7:$D$732,"323*"))/1000+(SUMIFS(EUROSTAT_VBE_IND_2010!AH$7:AH$732,EUROSTAT_VBE_IND_2010!$B$7:$B$732,$D238,EUROSTAT_VBE_IND_2010!$C$7:$C$732,"*"&amp;RIGHT($A238,3)&amp;"*",EUROSTAT_VBE_IND_2010!$D$7:$D$732,"324*"))/1000+(SUMIFS(EUROSTAT_VBE_IND_2010!AH$7:AH$732,EUROSTAT_VBE_IND_2010!$B$7:$B$732,$D238,EUROSTAT_VBE_IND_2010!$C$7:$C$732,"*"&amp;RIGHT($A238,3)&amp;"*",EUROSTAT_VBE_IND_2010!$D$7:$D$732,"3260*"))/1000</f>
        <v>1.33</v>
      </c>
      <c r="AI238" s="17">
        <f>(SUMIFS(EUROSTAT_VBE_IND_2010!AI$7:AI$732,EUROSTAT_VBE_IND_2010!$B$7:$B$732,$D238,EUROSTAT_VBE_IND_2010!$C$7:$C$732,"*"&amp;RIGHT($A238,3)&amp;"*",EUROSTAT_VBE_IND_2010!$D$7:$D$732,"323*"))/1000+(SUMIFS(EUROSTAT_VBE_IND_2010!AI$7:AI$732,EUROSTAT_VBE_IND_2010!$B$7:$B$732,$D238,EUROSTAT_VBE_IND_2010!$C$7:$C$732,"*"&amp;RIGHT($A238,3)&amp;"*",EUROSTAT_VBE_IND_2010!$D$7:$D$732,"324*"))/1000+(SUMIFS(EUROSTAT_VBE_IND_2010!AI$7:AI$732,EUROSTAT_VBE_IND_2010!$B$7:$B$732,$D238,EUROSTAT_VBE_IND_2010!$C$7:$C$732,"*"&amp;RIGHT($A238,3)&amp;"*",EUROSTAT_VBE_IND_2010!$D$7:$D$732,"3260*"))/1000</f>
        <v>0.511</v>
      </c>
      <c r="AJ238" s="17">
        <f>(SUMIFS(EUROSTAT_VBE_IND_2010!AJ$7:AJ$732,EUROSTAT_VBE_IND_2010!$B$7:$B$732,$D238,EUROSTAT_VBE_IND_2010!$C$7:$C$732,"*"&amp;RIGHT($A238,3)&amp;"*",EUROSTAT_VBE_IND_2010!$D$7:$D$732,"323*"))/1000+(SUMIFS(EUROSTAT_VBE_IND_2010!AJ$7:AJ$732,EUROSTAT_VBE_IND_2010!$B$7:$B$732,$D238,EUROSTAT_VBE_IND_2010!$C$7:$C$732,"*"&amp;RIGHT($A238,3)&amp;"*",EUROSTAT_VBE_IND_2010!$D$7:$D$732,"324*"))/1000+(SUMIFS(EUROSTAT_VBE_IND_2010!AJ$7:AJ$732,EUROSTAT_VBE_IND_2010!$B$7:$B$732,$D238,EUROSTAT_VBE_IND_2010!$C$7:$C$732,"*"&amp;RIGHT($A238,3)&amp;"*",EUROSTAT_VBE_IND_2010!$D$7:$D$732,"3260*"))/1000</f>
        <v>0</v>
      </c>
      <c r="AK238" s="17">
        <f>(SUMIFS(EUROSTAT_VBE_IND_2010!AK$7:AK$732,EUROSTAT_VBE_IND_2010!$B$7:$B$732,$D238,EUROSTAT_VBE_IND_2010!$C$7:$C$732,"*"&amp;RIGHT($A238,3)&amp;"*",EUROSTAT_VBE_IND_2010!$D$7:$D$732,"323*"))/1000+(SUMIFS(EUROSTAT_VBE_IND_2010!AK$7:AK$732,EUROSTAT_VBE_IND_2010!$B$7:$B$732,$D238,EUROSTAT_VBE_IND_2010!$C$7:$C$732,"*"&amp;RIGHT($A238,3)&amp;"*",EUROSTAT_VBE_IND_2010!$D$7:$D$732,"324*"))/1000+(SUMIFS(EUROSTAT_VBE_IND_2010!AK$7:AK$732,EUROSTAT_VBE_IND_2010!$B$7:$B$732,$D238,EUROSTAT_VBE_IND_2010!$C$7:$C$732,"*"&amp;RIGHT($A238,3)&amp;"*",EUROSTAT_VBE_IND_2010!$D$7:$D$732,"3260*"))/1000</f>
        <v>30.676</v>
      </c>
      <c r="AL238" s="198">
        <f>SUMIFS('IEA Bal_AL-IND'!$D$30:$D$329,'IEA Bal_AL-IND'!$A$30:$A$329,"*"&amp;RIGHT($B238,8),'IEA Bal_AL-IND'!$C$30:$C$329,'Aggregated Balance-IND_2010'!$E238)</f>
        <v>0.04258</v>
      </c>
      <c r="AM238" s="198">
        <f>SUMIFS('IEA Bal_BA-IND'!$D$30:$D$329,'IEA Bal_BA-IND'!$A$30:$A$329,"*"&amp;RIGHT($B238,8),'IEA Bal_BA-IND'!$C$30:$C$329,'Aggregated Balance-IND_2010'!$E238)</f>
        <v>0</v>
      </c>
      <c r="AN238" s="198">
        <f>SUMIFS('IEA Bal_KS-IND'!$D$30:$D$329,'IEA Bal_KS-IND'!$A$30:$A$329,"*"&amp;RIGHT($B238,8),'IEA Bal_KS-IND'!$C$30:$C$329,'Aggregated Balance-IND_2010'!$E238)</f>
        <v>0.12778</v>
      </c>
      <c r="AO238" s="17">
        <f>(SUMIFS(EUROSTAT_VBE_IND_2010!Y$7:Y$732,EUROSTAT_VBE_IND_2010!$B$7:$B$732,$D238,EUROSTAT_VBE_IND_2010!$C$7:$C$732,"*"&amp;RIGHT($A238,3)&amp;"*",EUROSTAT_VBE_IND_2010!$D$7:$D$732,"323*"))/1000+(SUMIFS(EUROSTAT_VBE_IND_2010!Y$7:Y$732,EUROSTAT_VBE_IND_2010!$B$7:$B$732,$D238,EUROSTAT_VBE_IND_2010!$C$7:$C$732,"*"&amp;RIGHT($A238,3)&amp;"*",EUROSTAT_VBE_IND_2010!$D$7:$D$732,"324*"))/1000+(SUMIFS(EUROSTAT_VBE_IND_2010!Y$7:Y$732,EUROSTAT_VBE_IND_2010!$B$7:$B$732,$D238,EUROSTAT_VBE_IND_2010!$C$7:$C$732,"*"&amp;RIGHT($A238,3)&amp;"*",EUROSTAT_VBE_IND_2010!$D$7:$D$732,"3260*"))/1000</f>
        <v>0</v>
      </c>
      <c r="AP238" s="17">
        <f>(SUMIFS(EUROSTAT_VBE_IND_2010!Z$7:Z$732,EUROSTAT_VBE_IND_2010!$B$7:$B$732,$D238,EUROSTAT_VBE_IND_2010!$C$7:$C$732,"*"&amp;RIGHT($A238,3)&amp;"*",EUROSTAT_VBE_IND_2010!$D$7:$D$732,"323*"))/1000+(SUMIFS(EUROSTAT_VBE_IND_2010!Z$7:Z$732,EUROSTAT_VBE_IND_2010!$B$7:$B$732,$D238,EUROSTAT_VBE_IND_2010!$C$7:$C$732,"*"&amp;RIGHT($A238,3)&amp;"*",EUROSTAT_VBE_IND_2010!$D$7:$D$732,"324*"))/1000+(SUMIFS(EUROSTAT_VBE_IND_2010!Z$7:Z$732,EUROSTAT_VBE_IND_2010!$B$7:$B$732,$D238,EUROSTAT_VBE_IND_2010!$C$7:$C$732,"*"&amp;RIGHT($A238,3)&amp;"*",EUROSTAT_VBE_IND_2010!$D$7:$D$732,"3260*"))/1000</f>
        <v>0.302</v>
      </c>
      <c r="AQ238" s="17">
        <f>(SUMIFS(EUROSTAT_VBE_IND_2010!AG$7:AG$732,EUROSTAT_VBE_IND_2010!$B$7:$B$732,$D238,EUROSTAT_VBE_IND_2010!$C$7:$C$732,"*"&amp;RIGHT($A238,3)&amp;"*",EUROSTAT_VBE_IND_2010!$D$7:$D$732,"323*"))/1000+(SUMIFS(EUROSTAT_VBE_IND_2010!AG$7:AG$732,EUROSTAT_VBE_IND_2010!$B$7:$B$732,$D238,EUROSTAT_VBE_IND_2010!$C$7:$C$732,"*"&amp;RIGHT($A238,3)&amp;"*",EUROSTAT_VBE_IND_2010!$D$7:$D$732,"324*"))/1000+(SUMIFS(EUROSTAT_VBE_IND_2010!AG$7:AG$732,EUROSTAT_VBE_IND_2010!$B$7:$B$732,$D238,EUROSTAT_VBE_IND_2010!$C$7:$C$732,"*"&amp;RIGHT($A238,3)&amp;"*",EUROSTAT_VBE_IND_2010!$D$7:$D$732,"3260*"))/1000</f>
        <v>1.491</v>
      </c>
    </row>
    <row r="239" spans="1:43">
      <c r="A239" t="str">
        <f>LEFT(EUROSTAT_VBE_IND_2010!$C$324,8)</f>
        <v>B_101830</v>
      </c>
      <c r="B239" s="28" t="s">
        <v>302</v>
      </c>
      <c r="C239" t="s">
        <v>293</v>
      </c>
      <c r="D239" t="s">
        <v>126</v>
      </c>
      <c r="E239" t="s">
        <v>236</v>
      </c>
      <c r="F239" t="s">
        <v>256</v>
      </c>
      <c r="G239" s="17">
        <f>(SUMIFS(EUROSTAT_VBE_IND_2010!E$7:E$732,EUROSTAT_VBE_IND_2010!$B$7:$B$732,$D239,EUROSTAT_VBE_IND_2010!$C$7:$C$732,"*"&amp;RIGHT($A239,3)&amp;"*",EUROSTAT_VBE_IND_2010!$D$7:$D$732,"3250*"))/1000</f>
        <v>0</v>
      </c>
      <c r="H239" s="17">
        <f>(SUMIFS(EUROSTAT_VBE_IND_2010!F$7:F$732,EUROSTAT_VBE_IND_2010!$B$7:$B$732,$D239,EUROSTAT_VBE_IND_2010!$C$7:$C$732,"*"&amp;RIGHT($A239,3)&amp;"*",EUROSTAT_VBE_IND_2010!$D$7:$D$732,"3250*"))/1000</f>
        <v>0</v>
      </c>
      <c r="I239" s="17">
        <f>(SUMIFS(EUROSTAT_VBE_IND_2010!G$7:G$732,EUROSTAT_VBE_IND_2010!$B$7:$B$732,$D239,EUROSTAT_VBE_IND_2010!$C$7:$C$732,"*"&amp;RIGHT($A239,3)&amp;"*",EUROSTAT_VBE_IND_2010!$D$7:$D$732,"3250*"))/1000</f>
        <v>0</v>
      </c>
      <c r="J239" s="198">
        <f>SUMIFS('IEA Bal_CH-IND'!$D$30:$D$329,'IEA Bal_CH-IND'!$A$30:$A$329,"*"&amp;RIGHT($B239,8),'IEA Bal_CH-IND'!$C$30:$C$329,'Aggregated Balance-IND_2010'!$E239)</f>
        <v>0</v>
      </c>
      <c r="K239" s="17">
        <f>(SUMIFS(EUROSTAT_VBE_IND_2010!H$7:H$732,EUROSTAT_VBE_IND_2010!$B$7:$B$732,$D239,EUROSTAT_VBE_IND_2010!$C$7:$C$732,"*"&amp;RIGHT($A239,3)&amp;"*",EUROSTAT_VBE_IND_2010!$D$7:$D$732,"3250*"))/1000</f>
        <v>0</v>
      </c>
      <c r="L239" s="17">
        <f>(SUMIFS(EUROSTAT_VBE_IND_2010!I$7:I$732,EUROSTAT_VBE_IND_2010!$B$7:$B$732,$D239,EUROSTAT_VBE_IND_2010!$C$7:$C$732,"*"&amp;RIGHT($A239,3)&amp;"*",EUROSTAT_VBE_IND_2010!$D$7:$D$732,"3250*"))/1000</f>
        <v>0</v>
      </c>
      <c r="M239" s="17">
        <f>(SUMIFS(EUROSTAT_VBE_IND_2010!J$7:J$732,EUROSTAT_VBE_IND_2010!$B$7:$B$732,$D239,EUROSTAT_VBE_IND_2010!$C$7:$C$732,"*"&amp;RIGHT($A239,3)&amp;"*",EUROSTAT_VBE_IND_2010!$D$7:$D$732,"3250*"))/1000</f>
        <v>0</v>
      </c>
      <c r="N239" s="17">
        <f>(SUMIFS(EUROSTAT_VBE_IND_2010!K$7:K$732,EUROSTAT_VBE_IND_2010!$B$7:$B$732,$D239,EUROSTAT_VBE_IND_2010!$C$7:$C$732,"*"&amp;RIGHT($A239,3)&amp;"*",EUROSTAT_VBE_IND_2010!$D$7:$D$732,"3250*"))/1000</f>
        <v>0</v>
      </c>
      <c r="O239" s="17">
        <f>(SUMIFS(EUROSTAT_VBE_IND_2010!L$7:L$732,EUROSTAT_VBE_IND_2010!$B$7:$B$732,$D239,EUROSTAT_VBE_IND_2010!$C$7:$C$732,"*"&amp;RIGHT($A239,3)&amp;"*",EUROSTAT_VBE_IND_2010!$D$7:$D$732,"3250*"))/1000</f>
        <v>0</v>
      </c>
      <c r="P239" s="17">
        <f>(SUMIFS(EUROSTAT_VBE_IND_2010!M$7:M$732,EUROSTAT_VBE_IND_2010!$B$7:$B$732,$D239,EUROSTAT_VBE_IND_2010!$C$7:$C$732,"*"&amp;RIGHT($A239,3)&amp;"*",EUROSTAT_VBE_IND_2010!$D$7:$D$732,"3250*"))/1000</f>
        <v>0</v>
      </c>
      <c r="Q239" s="17">
        <f>(SUMIFS(EUROSTAT_VBE_IND_2010!N$7:N$732,EUROSTAT_VBE_IND_2010!$B$7:$B$732,$D239,EUROSTAT_VBE_IND_2010!$C$7:$C$732,"*"&amp;RIGHT($A239,3)&amp;"*",EUROSTAT_VBE_IND_2010!$D$7:$D$732,"3250*"))/1000</f>
        <v>0</v>
      </c>
      <c r="R239" s="17">
        <f>(SUMIFS(EUROSTAT_VBE_IND_2010!O$7:O$732,EUROSTAT_VBE_IND_2010!$B$7:$B$732,$D239,EUROSTAT_VBE_IND_2010!$C$7:$C$732,"*"&amp;RIGHT($A239,3)&amp;"*",EUROSTAT_VBE_IND_2010!$D$7:$D$732,"3250*"))/1000</f>
        <v>0</v>
      </c>
      <c r="S239" s="17">
        <f>(SUMIFS(EUROSTAT_VBE_IND_2010!P$7:P$732,EUROSTAT_VBE_IND_2010!$B$7:$B$732,$D239,EUROSTAT_VBE_IND_2010!$C$7:$C$732,"*"&amp;RIGHT($A239,3)&amp;"*",EUROSTAT_VBE_IND_2010!$D$7:$D$732,"3250*"))/1000</f>
        <v>0</v>
      </c>
      <c r="T239" s="17">
        <f>(SUMIFS(EUROSTAT_VBE_IND_2010!Q$7:Q$732,EUROSTAT_VBE_IND_2010!$B$7:$B$732,$D239,EUROSTAT_VBE_IND_2010!$C$7:$C$732,"*"&amp;RIGHT($A239,3)&amp;"*",EUROSTAT_VBE_IND_2010!$D$7:$D$732,"3250*"))/1000</f>
        <v>0</v>
      </c>
      <c r="U239" s="17">
        <f>(SUMIFS(EUROSTAT_VBE_IND_2010!R$7:R$732,EUROSTAT_VBE_IND_2010!$B$7:$B$732,$D239,EUROSTAT_VBE_IND_2010!$C$7:$C$732,"*"&amp;RIGHT($A239,3)&amp;"*",EUROSTAT_VBE_IND_2010!$D$7:$D$732,"3250*"))/1000</f>
        <v>0</v>
      </c>
      <c r="V239" s="17">
        <f>(SUMIFS(EUROSTAT_VBE_IND_2010!S$7:S$732,EUROSTAT_VBE_IND_2010!$B$7:$B$732,$D239,EUROSTAT_VBE_IND_2010!$C$7:$C$732,"*"&amp;RIGHT($A239,3)&amp;"*",EUROSTAT_VBE_IND_2010!$D$7:$D$732,"3250*"))/1000</f>
        <v>0</v>
      </c>
      <c r="W239" s="17">
        <f>(SUMIFS(EUROSTAT_VBE_IND_2010!T$7:T$732,EUROSTAT_VBE_IND_2010!$B$7:$B$732,$D239,EUROSTAT_VBE_IND_2010!$C$7:$C$732,"*"&amp;RIGHT($A239,3)&amp;"*",EUROSTAT_VBE_IND_2010!$D$7:$D$732,"3250*"))/1000</f>
        <v>0</v>
      </c>
      <c r="X239" s="17">
        <f>(SUMIFS(EUROSTAT_VBE_IND_2010!U$7:U$732,EUROSTAT_VBE_IND_2010!$B$7:$B$732,$D239,EUROSTAT_VBE_IND_2010!$C$7:$C$732,"*"&amp;RIGHT($A239,3)&amp;"*",EUROSTAT_VBE_IND_2010!$D$7:$D$732,"3250*"))/1000</f>
        <v>0</v>
      </c>
      <c r="Y239" s="17">
        <f>(SUMIFS(EUROSTAT_VBE_IND_2010!V$7:V$732,EUROSTAT_VBE_IND_2010!$B$7:$B$732,$D239,EUROSTAT_VBE_IND_2010!$C$7:$C$732,"*"&amp;RIGHT($A239,3)&amp;"*",EUROSTAT_VBE_IND_2010!$D$7:$D$732,"3250*"))/1000</f>
        <v>0</v>
      </c>
      <c r="Z239" s="17">
        <f>(SUMIFS(EUROSTAT_VBE_IND_2010!W$7:W$732,EUROSTAT_VBE_IND_2010!$B$7:$B$732,$D239,EUROSTAT_VBE_IND_2010!$C$7:$C$732,"*"&amp;RIGHT($A239,3)&amp;"*",EUROSTAT_VBE_IND_2010!$D$7:$D$732,"3250*"))/1000</f>
        <v>0</v>
      </c>
      <c r="AA239" s="17">
        <f>(SUMIFS(EUROSTAT_VBE_IND_2010!X$7:X$732,EUROSTAT_VBE_IND_2010!$B$7:$B$732,$D239,EUROSTAT_VBE_IND_2010!$C$7:$C$732,"*"&amp;RIGHT($A239,3)&amp;"*",EUROSTAT_VBE_IND_2010!$D$7:$D$732,"3250*"))/1000</f>
        <v>0</v>
      </c>
      <c r="AB239" s="17">
        <f>(SUMIFS(EUROSTAT_VBE_IND_2010!AA$7:AA$732,EUROSTAT_VBE_IND_2010!$B$7:$B$732,$D239,EUROSTAT_VBE_IND_2010!$C$7:$C$732,"*"&amp;RIGHT($A239,3)&amp;"*",EUROSTAT_VBE_IND_2010!$D$7:$D$732,"3250*"))/1000</f>
        <v>0</v>
      </c>
      <c r="AC239" s="17">
        <f>(SUMIFS(EUROSTAT_VBE_IND_2010!AB$7:AB$732,EUROSTAT_VBE_IND_2010!$B$7:$B$732,$D239,EUROSTAT_VBE_IND_2010!$C$7:$C$732,"*"&amp;RIGHT($A239,3)&amp;"*",EUROSTAT_VBE_IND_2010!$D$7:$D$732,"3250*"))/1000</f>
        <v>0</v>
      </c>
      <c r="AD239" s="17">
        <f>(SUMIFS(EUROSTAT_VBE_IND_2010!AC$7:AC$732,EUROSTAT_VBE_IND_2010!$B$7:$B$732,$D239,EUROSTAT_VBE_IND_2010!$C$7:$C$732,"*"&amp;RIGHT($A239,3)&amp;"*",EUROSTAT_VBE_IND_2010!$D$7:$D$732,"3250*"))/1000</f>
        <v>0</v>
      </c>
      <c r="AE239" s="17">
        <f>(SUMIFS(EUROSTAT_VBE_IND_2010!AD$7:AD$732,EUROSTAT_VBE_IND_2010!$B$7:$B$732,$D239,EUROSTAT_VBE_IND_2010!$C$7:$C$732,"*"&amp;RIGHT($A239,3)&amp;"*",EUROSTAT_VBE_IND_2010!$D$7:$D$732,"3250*"))/1000</f>
        <v>0</v>
      </c>
      <c r="AF239" s="17">
        <f>(SUMIFS(EUROSTAT_VBE_IND_2010!AE$7:AE$732,EUROSTAT_VBE_IND_2010!$B$7:$B$732,$D239,EUROSTAT_VBE_IND_2010!$C$7:$C$732,"*"&amp;RIGHT($A239,3)&amp;"*",EUROSTAT_VBE_IND_2010!$D$7:$D$732,"3250*"))/1000</f>
        <v>0</v>
      </c>
      <c r="AG239" s="17">
        <f>(SUMIFS(EUROSTAT_VBE_IND_2010!AF$7:AF$732,EUROSTAT_VBE_IND_2010!$B$7:$B$732,$D239,EUROSTAT_VBE_IND_2010!$C$7:$C$732,"*"&amp;RIGHT($A239,3)&amp;"*",EUROSTAT_VBE_IND_2010!$D$7:$D$732,"3250*"))/1000</f>
        <v>0.044</v>
      </c>
      <c r="AH239" s="17">
        <f>(SUMIFS(EUROSTAT_VBE_IND_2010!AH$7:AH$732,EUROSTAT_VBE_IND_2010!$B$7:$B$732,$D239,EUROSTAT_VBE_IND_2010!$C$7:$C$732,"*"&amp;RIGHT($A239,3)&amp;"*",EUROSTAT_VBE_IND_2010!$D$7:$D$732,"3250*"))/1000</f>
        <v>0</v>
      </c>
      <c r="AI239" s="17">
        <f>(SUMIFS(EUROSTAT_VBE_IND_2010!AI$7:AI$732,EUROSTAT_VBE_IND_2010!$B$7:$B$732,$D239,EUROSTAT_VBE_IND_2010!$C$7:$C$732,"*"&amp;RIGHT($A239,3)&amp;"*",EUROSTAT_VBE_IND_2010!$D$7:$D$732,"3250*"))/1000</f>
        <v>0</v>
      </c>
      <c r="AJ239" s="17">
        <f>(SUMIFS(EUROSTAT_VBE_IND_2010!AJ$7:AJ$732,EUROSTAT_VBE_IND_2010!$B$7:$B$732,$D239,EUROSTAT_VBE_IND_2010!$C$7:$C$732,"*"&amp;RIGHT($A239,3)&amp;"*",EUROSTAT_VBE_IND_2010!$D$7:$D$732,"3250*"))/1000</f>
        <v>0</v>
      </c>
      <c r="AK239" s="17">
        <f>(SUMIFS(EUROSTAT_VBE_IND_2010!AK$7:AK$732,EUROSTAT_VBE_IND_2010!$B$7:$B$732,$D239,EUROSTAT_VBE_IND_2010!$C$7:$C$732,"*"&amp;RIGHT($A239,3)&amp;"*",EUROSTAT_VBE_IND_2010!$D$7:$D$732,"3250*"))/1000</f>
        <v>0</v>
      </c>
      <c r="AL239" s="198">
        <f>SUMIFS('IEA Bal_AL-IND'!$D$30:$D$329,'IEA Bal_AL-IND'!$A$30:$A$329,"*"&amp;RIGHT($B239,8),'IEA Bal_AL-IND'!$C$30:$C$329,'Aggregated Balance-IND_2010'!$E239)</f>
        <v>0</v>
      </c>
      <c r="AM239" s="198">
        <f>SUMIFS('IEA Bal_BA-IND'!$D$30:$D$329,'IEA Bal_BA-IND'!$A$30:$A$329,"*"&amp;RIGHT($B239,8),'IEA Bal_BA-IND'!$C$30:$C$329,'Aggregated Balance-IND_2010'!$E239)</f>
        <v>0</v>
      </c>
      <c r="AN239" s="198">
        <f>SUMIFS('IEA Bal_KS-IND'!$D$30:$D$329,'IEA Bal_KS-IND'!$A$30:$A$329,"*"&amp;RIGHT($B239,8),'IEA Bal_KS-IND'!$C$30:$C$329,'Aggregated Balance-IND_2010'!$E239)</f>
        <v>0</v>
      </c>
      <c r="AO239" s="17">
        <f>(SUMIFS(EUROSTAT_VBE_IND_2010!Y$7:Y$732,EUROSTAT_VBE_IND_2010!$B$7:$B$732,$D239,EUROSTAT_VBE_IND_2010!$C$7:$C$732,"*"&amp;RIGHT($A239,3)&amp;"*",EUROSTAT_VBE_IND_2010!$D$7:$D$732,"3250*"))/1000</f>
        <v>0</v>
      </c>
      <c r="AP239" s="17">
        <f>(SUMIFS(EUROSTAT_VBE_IND_2010!Z$7:Z$732,EUROSTAT_VBE_IND_2010!$B$7:$B$732,$D239,EUROSTAT_VBE_IND_2010!$C$7:$C$732,"*"&amp;RIGHT($A239,3)&amp;"*",EUROSTAT_VBE_IND_2010!$D$7:$D$732,"3250*"))/1000</f>
        <v>0</v>
      </c>
      <c r="AQ239" s="17">
        <f>(SUMIFS(EUROSTAT_VBE_IND_2010!AG$7:AG$732,EUROSTAT_VBE_IND_2010!$B$7:$B$732,$D239,EUROSTAT_VBE_IND_2010!$C$7:$C$732,"*"&amp;RIGHT($A239,3)&amp;"*",EUROSTAT_VBE_IND_2010!$D$7:$D$732,"3250*"))/1000</f>
        <v>0</v>
      </c>
    </row>
    <row r="240" spans="1:43">
      <c r="A240" t="str">
        <f>LEFT(EUROSTAT_VBE_IND_2010!$C$324,8)</f>
        <v>B_101830</v>
      </c>
      <c r="B240" s="28" t="s">
        <v>302</v>
      </c>
      <c r="C240" t="s">
        <v>293</v>
      </c>
      <c r="D240" t="s">
        <v>126</v>
      </c>
      <c r="E240" t="s">
        <v>237</v>
      </c>
      <c r="F240" t="s">
        <v>257</v>
      </c>
      <c r="G240" s="17">
        <f>(SUMIFS(EUROSTAT_VBE_IND_2010!E$7:E$732,EUROSTAT_VBE_IND_2010!$B$7:$B$732,$D240,EUROSTAT_VBE_IND_2010!$C$7:$C$732,"*"&amp;RIGHT($A240,3)&amp;"*",EUROSTAT_VBE_IND_2010!$D$7:$D$732,"3270A*"))/1000+(SUMIFS(EUROSTAT_VBE_IND_2010!E$7:E$732,EUROSTAT_VBE_IND_2010!$B$7:$B$732,$D240,EUROSTAT_VBE_IND_2010!$C$7:$C$732,"*"&amp;RIGHT($A240,3)&amp;"*",EUROSTAT_VBE_IND_2010!$D$7:$D$732,"3285*"))/1000+(SUMIFS(EUROSTAT_VBE_IND_2010!E$7:E$732,EUROSTAT_VBE_IND_2010!$B$7:$B$732,$D240,EUROSTAT_VBE_IND_2010!$C$7:$C$732,"*"&amp;RIGHT($A240,3)&amp;"*",EUROSTAT_VBE_IND_2010!$D$7:$D$732,"3295*"))/1000+(SUMIFS(EUROSTAT_VBE_IND_2010!E$7:E$732,EUROSTAT_VBE_IND_2010!$B$7:$B$732,$D240,EUROSTAT_VBE_IND_2010!$C$7:$C$732,"*"&amp;RIGHT($A240,3)&amp;"*",EUROSTAT_VBE_IND_2010!$D$7:$D$732,"2410*"))/1000+(SUMIFS(EUROSTAT_VBE_IND_2010!E$7:E$732,EUROSTAT_VBE_IND_2010!$B$7:$B$732,$D240,EUROSTAT_VBE_IND_2010!$C$7:$C$732,"*"&amp;RIGHT($A240,3)&amp;"*",EUROSTAT_VBE_IND_2010!$D$7:$D$732,"3105*"))/1000</f>
        <v>1.24</v>
      </c>
      <c r="H240" s="17">
        <f>(SUMIFS(EUROSTAT_VBE_IND_2010!F$7:F$732,EUROSTAT_VBE_IND_2010!$B$7:$B$732,$D240,EUROSTAT_VBE_IND_2010!$C$7:$C$732,"*"&amp;RIGHT($A240,3)&amp;"*",EUROSTAT_VBE_IND_2010!$D$7:$D$732,"3270A*"))/1000+(SUMIFS(EUROSTAT_VBE_IND_2010!F$7:F$732,EUROSTAT_VBE_IND_2010!$B$7:$B$732,$D240,EUROSTAT_VBE_IND_2010!$C$7:$C$732,"*"&amp;RIGHT($A240,3)&amp;"*",EUROSTAT_VBE_IND_2010!$D$7:$D$732,"3285*"))/1000+(SUMIFS(EUROSTAT_VBE_IND_2010!F$7:F$732,EUROSTAT_VBE_IND_2010!$B$7:$B$732,$D240,EUROSTAT_VBE_IND_2010!$C$7:$C$732,"*"&amp;RIGHT($A240,3)&amp;"*",EUROSTAT_VBE_IND_2010!$D$7:$D$732,"3295*"))/1000+(SUMIFS(EUROSTAT_VBE_IND_2010!F$7:F$732,EUROSTAT_VBE_IND_2010!$B$7:$B$732,$D240,EUROSTAT_VBE_IND_2010!$C$7:$C$732,"*"&amp;RIGHT($A240,3)&amp;"*",EUROSTAT_VBE_IND_2010!$D$7:$D$732,"2410*"))/1000+(SUMIFS(EUROSTAT_VBE_IND_2010!F$7:F$732,EUROSTAT_VBE_IND_2010!$B$7:$B$732,$D240,EUROSTAT_VBE_IND_2010!$C$7:$C$732,"*"&amp;RIGHT($A240,3)&amp;"*",EUROSTAT_VBE_IND_2010!$D$7:$D$732,"3105*"))/1000</f>
        <v>2.88</v>
      </c>
      <c r="I240" s="17">
        <f>(SUMIFS(EUROSTAT_VBE_IND_2010!G$7:G$732,EUROSTAT_VBE_IND_2010!$B$7:$B$732,$D240,EUROSTAT_VBE_IND_2010!$C$7:$C$732,"*"&amp;RIGHT($A240,3)&amp;"*",EUROSTAT_VBE_IND_2010!$D$7:$D$732,"3270A*"))/1000+(SUMIFS(EUROSTAT_VBE_IND_2010!G$7:G$732,EUROSTAT_VBE_IND_2010!$B$7:$B$732,$D240,EUROSTAT_VBE_IND_2010!$C$7:$C$732,"*"&amp;RIGHT($A240,3)&amp;"*",EUROSTAT_VBE_IND_2010!$D$7:$D$732,"3285*"))/1000+(SUMIFS(EUROSTAT_VBE_IND_2010!G$7:G$732,EUROSTAT_VBE_IND_2010!$B$7:$B$732,$D240,EUROSTAT_VBE_IND_2010!$C$7:$C$732,"*"&amp;RIGHT($A240,3)&amp;"*",EUROSTAT_VBE_IND_2010!$D$7:$D$732,"3295*"))/1000+(SUMIFS(EUROSTAT_VBE_IND_2010!G$7:G$732,EUROSTAT_VBE_IND_2010!$B$7:$B$732,$D240,EUROSTAT_VBE_IND_2010!$C$7:$C$732,"*"&amp;RIGHT($A240,3)&amp;"*",EUROSTAT_VBE_IND_2010!$D$7:$D$732,"2410*"))/1000+(SUMIFS(EUROSTAT_VBE_IND_2010!G$7:G$732,EUROSTAT_VBE_IND_2010!$B$7:$B$732,$D240,EUROSTAT_VBE_IND_2010!$C$7:$C$732,"*"&amp;RIGHT($A240,3)&amp;"*",EUROSTAT_VBE_IND_2010!$D$7:$D$732,"3105*"))/1000</f>
        <v>0.6</v>
      </c>
      <c r="J240" s="198">
        <f>SUMIFS('IEA Bal_CH-IND'!$D$30:$D$329,'IEA Bal_CH-IND'!$A$30:$A$329,"*"&amp;RIGHT($B240,8),'IEA Bal_CH-IND'!$C$30:$C$329,'Aggregated Balance-IND_2010'!$E240)</f>
        <v>0</v>
      </c>
      <c r="K240" s="17">
        <f>(SUMIFS(EUROSTAT_VBE_IND_2010!H$7:H$732,EUROSTAT_VBE_IND_2010!$B$7:$B$732,$D240,EUROSTAT_VBE_IND_2010!$C$7:$C$732,"*"&amp;RIGHT($A240,3)&amp;"*",EUROSTAT_VBE_IND_2010!$D$7:$D$732,"3270A*"))/1000+(SUMIFS(EUROSTAT_VBE_IND_2010!H$7:H$732,EUROSTAT_VBE_IND_2010!$B$7:$B$732,$D240,EUROSTAT_VBE_IND_2010!$C$7:$C$732,"*"&amp;RIGHT($A240,3)&amp;"*",EUROSTAT_VBE_IND_2010!$D$7:$D$732,"3285*"))/1000+(SUMIFS(EUROSTAT_VBE_IND_2010!H$7:H$732,EUROSTAT_VBE_IND_2010!$B$7:$B$732,$D240,EUROSTAT_VBE_IND_2010!$C$7:$C$732,"*"&amp;RIGHT($A240,3)&amp;"*",EUROSTAT_VBE_IND_2010!$D$7:$D$732,"3295*"))/1000+(SUMIFS(EUROSTAT_VBE_IND_2010!H$7:H$732,EUROSTAT_VBE_IND_2010!$B$7:$B$732,$D240,EUROSTAT_VBE_IND_2010!$C$7:$C$732,"*"&amp;RIGHT($A240,3)&amp;"*",EUROSTAT_VBE_IND_2010!$D$7:$D$732,"2410*"))/1000+(SUMIFS(EUROSTAT_VBE_IND_2010!H$7:H$732,EUROSTAT_VBE_IND_2010!$B$7:$B$732,$D240,EUROSTAT_VBE_IND_2010!$C$7:$C$732,"*"&amp;RIGHT($A240,3)&amp;"*",EUROSTAT_VBE_IND_2010!$D$7:$D$732,"3105*"))/1000</f>
        <v>0</v>
      </c>
      <c r="L240" s="17">
        <f>(SUMIFS(EUROSTAT_VBE_IND_2010!I$7:I$732,EUROSTAT_VBE_IND_2010!$B$7:$B$732,$D240,EUROSTAT_VBE_IND_2010!$C$7:$C$732,"*"&amp;RIGHT($A240,3)&amp;"*",EUROSTAT_VBE_IND_2010!$D$7:$D$732,"3270A*"))/1000+(SUMIFS(EUROSTAT_VBE_IND_2010!I$7:I$732,EUROSTAT_VBE_IND_2010!$B$7:$B$732,$D240,EUROSTAT_VBE_IND_2010!$C$7:$C$732,"*"&amp;RIGHT($A240,3)&amp;"*",EUROSTAT_VBE_IND_2010!$D$7:$D$732,"3285*"))/1000+(SUMIFS(EUROSTAT_VBE_IND_2010!I$7:I$732,EUROSTAT_VBE_IND_2010!$B$7:$B$732,$D240,EUROSTAT_VBE_IND_2010!$C$7:$C$732,"*"&amp;RIGHT($A240,3)&amp;"*",EUROSTAT_VBE_IND_2010!$D$7:$D$732,"3295*"))/1000+(SUMIFS(EUROSTAT_VBE_IND_2010!I$7:I$732,EUROSTAT_VBE_IND_2010!$B$7:$B$732,$D240,EUROSTAT_VBE_IND_2010!$C$7:$C$732,"*"&amp;RIGHT($A240,3)&amp;"*",EUROSTAT_VBE_IND_2010!$D$7:$D$732,"2410*"))/1000+(SUMIFS(EUROSTAT_VBE_IND_2010!I$7:I$732,EUROSTAT_VBE_IND_2010!$B$7:$B$732,$D240,EUROSTAT_VBE_IND_2010!$C$7:$C$732,"*"&amp;RIGHT($A240,3)&amp;"*",EUROSTAT_VBE_IND_2010!$D$7:$D$732,"3105*"))/1000</f>
        <v>0.64</v>
      </c>
      <c r="M240" s="17">
        <f>(SUMIFS(EUROSTAT_VBE_IND_2010!J$7:J$732,EUROSTAT_VBE_IND_2010!$B$7:$B$732,$D240,EUROSTAT_VBE_IND_2010!$C$7:$C$732,"*"&amp;RIGHT($A240,3)&amp;"*",EUROSTAT_VBE_IND_2010!$D$7:$D$732,"3270A*"))/1000+(SUMIFS(EUROSTAT_VBE_IND_2010!J$7:J$732,EUROSTAT_VBE_IND_2010!$B$7:$B$732,$D240,EUROSTAT_VBE_IND_2010!$C$7:$C$732,"*"&amp;RIGHT($A240,3)&amp;"*",EUROSTAT_VBE_IND_2010!$D$7:$D$732,"3285*"))/1000+(SUMIFS(EUROSTAT_VBE_IND_2010!J$7:J$732,EUROSTAT_VBE_IND_2010!$B$7:$B$732,$D240,EUROSTAT_VBE_IND_2010!$C$7:$C$732,"*"&amp;RIGHT($A240,3)&amp;"*",EUROSTAT_VBE_IND_2010!$D$7:$D$732,"3295*"))/1000+(SUMIFS(EUROSTAT_VBE_IND_2010!J$7:J$732,EUROSTAT_VBE_IND_2010!$B$7:$B$732,$D240,EUROSTAT_VBE_IND_2010!$C$7:$C$732,"*"&amp;RIGHT($A240,3)&amp;"*",EUROSTAT_VBE_IND_2010!$D$7:$D$732,"2410*"))/1000+(SUMIFS(EUROSTAT_VBE_IND_2010!J$7:J$732,EUROSTAT_VBE_IND_2010!$B$7:$B$732,$D240,EUROSTAT_VBE_IND_2010!$C$7:$C$732,"*"&amp;RIGHT($A240,3)&amp;"*",EUROSTAT_VBE_IND_2010!$D$7:$D$732,"3105*"))/1000</f>
        <v>1.88</v>
      </c>
      <c r="N240" s="17">
        <f>(SUMIFS(EUROSTAT_VBE_IND_2010!K$7:K$732,EUROSTAT_VBE_IND_2010!$B$7:$B$732,$D240,EUROSTAT_VBE_IND_2010!$C$7:$C$732,"*"&amp;RIGHT($A240,3)&amp;"*",EUROSTAT_VBE_IND_2010!$D$7:$D$732,"3270A*"))/1000+(SUMIFS(EUROSTAT_VBE_IND_2010!K$7:K$732,EUROSTAT_VBE_IND_2010!$B$7:$B$732,$D240,EUROSTAT_VBE_IND_2010!$C$7:$C$732,"*"&amp;RIGHT($A240,3)&amp;"*",EUROSTAT_VBE_IND_2010!$D$7:$D$732,"3285*"))/1000+(SUMIFS(EUROSTAT_VBE_IND_2010!K$7:K$732,EUROSTAT_VBE_IND_2010!$B$7:$B$732,$D240,EUROSTAT_VBE_IND_2010!$C$7:$C$732,"*"&amp;RIGHT($A240,3)&amp;"*",EUROSTAT_VBE_IND_2010!$D$7:$D$732,"3295*"))/1000+(SUMIFS(EUROSTAT_VBE_IND_2010!K$7:K$732,EUROSTAT_VBE_IND_2010!$B$7:$B$732,$D240,EUROSTAT_VBE_IND_2010!$C$7:$C$732,"*"&amp;RIGHT($A240,3)&amp;"*",EUROSTAT_VBE_IND_2010!$D$7:$D$732,"2410*"))/1000+(SUMIFS(EUROSTAT_VBE_IND_2010!K$7:K$732,EUROSTAT_VBE_IND_2010!$B$7:$B$732,$D240,EUROSTAT_VBE_IND_2010!$C$7:$C$732,"*"&amp;RIGHT($A240,3)&amp;"*",EUROSTAT_VBE_IND_2010!$D$7:$D$732,"3105*"))/1000</f>
        <v>3.76</v>
      </c>
      <c r="O240" s="17">
        <f>(SUMIFS(EUROSTAT_VBE_IND_2010!L$7:L$732,EUROSTAT_VBE_IND_2010!$B$7:$B$732,$D240,EUROSTAT_VBE_IND_2010!$C$7:$C$732,"*"&amp;RIGHT($A240,3)&amp;"*",EUROSTAT_VBE_IND_2010!$D$7:$D$732,"3270A*"))/1000+(SUMIFS(EUROSTAT_VBE_IND_2010!L$7:L$732,EUROSTAT_VBE_IND_2010!$B$7:$B$732,$D240,EUROSTAT_VBE_IND_2010!$C$7:$C$732,"*"&amp;RIGHT($A240,3)&amp;"*",EUROSTAT_VBE_IND_2010!$D$7:$D$732,"3285*"))/1000+(SUMIFS(EUROSTAT_VBE_IND_2010!L$7:L$732,EUROSTAT_VBE_IND_2010!$B$7:$B$732,$D240,EUROSTAT_VBE_IND_2010!$C$7:$C$732,"*"&amp;RIGHT($A240,3)&amp;"*",EUROSTAT_VBE_IND_2010!$D$7:$D$732,"3295*"))/1000+(SUMIFS(EUROSTAT_VBE_IND_2010!L$7:L$732,EUROSTAT_VBE_IND_2010!$B$7:$B$732,$D240,EUROSTAT_VBE_IND_2010!$C$7:$C$732,"*"&amp;RIGHT($A240,3)&amp;"*",EUROSTAT_VBE_IND_2010!$D$7:$D$732,"2410*"))/1000+(SUMIFS(EUROSTAT_VBE_IND_2010!L$7:L$732,EUROSTAT_VBE_IND_2010!$B$7:$B$732,$D240,EUROSTAT_VBE_IND_2010!$C$7:$C$732,"*"&amp;RIGHT($A240,3)&amp;"*",EUROSTAT_VBE_IND_2010!$D$7:$D$732,"3105*"))/1000</f>
        <v>0.36</v>
      </c>
      <c r="P240" s="17">
        <f>(SUMIFS(EUROSTAT_VBE_IND_2010!M$7:M$732,EUROSTAT_VBE_IND_2010!$B$7:$B$732,$D240,EUROSTAT_VBE_IND_2010!$C$7:$C$732,"*"&amp;RIGHT($A240,3)&amp;"*",EUROSTAT_VBE_IND_2010!$D$7:$D$732,"3270A*"))/1000+(SUMIFS(EUROSTAT_VBE_IND_2010!M$7:M$732,EUROSTAT_VBE_IND_2010!$B$7:$B$732,$D240,EUROSTAT_VBE_IND_2010!$C$7:$C$732,"*"&amp;RIGHT($A240,3)&amp;"*",EUROSTAT_VBE_IND_2010!$D$7:$D$732,"3285*"))/1000+(SUMIFS(EUROSTAT_VBE_IND_2010!M$7:M$732,EUROSTAT_VBE_IND_2010!$B$7:$B$732,$D240,EUROSTAT_VBE_IND_2010!$C$7:$C$732,"*"&amp;RIGHT($A240,3)&amp;"*",EUROSTAT_VBE_IND_2010!$D$7:$D$732,"3295*"))/1000+(SUMIFS(EUROSTAT_VBE_IND_2010!M$7:M$732,EUROSTAT_VBE_IND_2010!$B$7:$B$732,$D240,EUROSTAT_VBE_IND_2010!$C$7:$C$732,"*"&amp;RIGHT($A240,3)&amp;"*",EUROSTAT_VBE_IND_2010!$D$7:$D$732,"2410*"))/1000+(SUMIFS(EUROSTAT_VBE_IND_2010!M$7:M$732,EUROSTAT_VBE_IND_2010!$B$7:$B$732,$D240,EUROSTAT_VBE_IND_2010!$C$7:$C$732,"*"&amp;RIGHT($A240,3)&amp;"*",EUROSTAT_VBE_IND_2010!$D$7:$D$732,"3105*"))/1000</f>
        <v>2.36</v>
      </c>
      <c r="Q240" s="17">
        <f>(SUMIFS(EUROSTAT_VBE_IND_2010!N$7:N$732,EUROSTAT_VBE_IND_2010!$B$7:$B$732,$D240,EUROSTAT_VBE_IND_2010!$C$7:$C$732,"*"&amp;RIGHT($A240,3)&amp;"*",EUROSTAT_VBE_IND_2010!$D$7:$D$732,"3270A*"))/1000+(SUMIFS(EUROSTAT_VBE_IND_2010!N$7:N$732,EUROSTAT_VBE_IND_2010!$B$7:$B$732,$D240,EUROSTAT_VBE_IND_2010!$C$7:$C$732,"*"&amp;RIGHT($A240,3)&amp;"*",EUROSTAT_VBE_IND_2010!$D$7:$D$732,"3285*"))/1000+(SUMIFS(EUROSTAT_VBE_IND_2010!N$7:N$732,EUROSTAT_VBE_IND_2010!$B$7:$B$732,$D240,EUROSTAT_VBE_IND_2010!$C$7:$C$732,"*"&amp;RIGHT($A240,3)&amp;"*",EUROSTAT_VBE_IND_2010!$D$7:$D$732,"3295*"))/1000+(SUMIFS(EUROSTAT_VBE_IND_2010!N$7:N$732,EUROSTAT_VBE_IND_2010!$B$7:$B$732,$D240,EUROSTAT_VBE_IND_2010!$C$7:$C$732,"*"&amp;RIGHT($A240,3)&amp;"*",EUROSTAT_VBE_IND_2010!$D$7:$D$732,"2410*"))/1000+(SUMIFS(EUROSTAT_VBE_IND_2010!N$7:N$732,EUROSTAT_VBE_IND_2010!$B$7:$B$732,$D240,EUROSTAT_VBE_IND_2010!$C$7:$C$732,"*"&amp;RIGHT($A240,3)&amp;"*",EUROSTAT_VBE_IND_2010!$D$7:$D$732,"3105*"))/1000</f>
        <v>5.64</v>
      </c>
      <c r="R240" s="17">
        <f>(SUMIFS(EUROSTAT_VBE_IND_2010!O$7:O$732,EUROSTAT_VBE_IND_2010!$B$7:$B$732,$D240,EUROSTAT_VBE_IND_2010!$C$7:$C$732,"*"&amp;RIGHT($A240,3)&amp;"*",EUROSTAT_VBE_IND_2010!$D$7:$D$732,"3270A*"))/1000+(SUMIFS(EUROSTAT_VBE_IND_2010!O$7:O$732,EUROSTAT_VBE_IND_2010!$B$7:$B$732,$D240,EUROSTAT_VBE_IND_2010!$C$7:$C$732,"*"&amp;RIGHT($A240,3)&amp;"*",EUROSTAT_VBE_IND_2010!$D$7:$D$732,"3285*"))/1000+(SUMIFS(EUROSTAT_VBE_IND_2010!O$7:O$732,EUROSTAT_VBE_IND_2010!$B$7:$B$732,$D240,EUROSTAT_VBE_IND_2010!$C$7:$C$732,"*"&amp;RIGHT($A240,3)&amp;"*",EUROSTAT_VBE_IND_2010!$D$7:$D$732,"3295*"))/1000+(SUMIFS(EUROSTAT_VBE_IND_2010!O$7:O$732,EUROSTAT_VBE_IND_2010!$B$7:$B$732,$D240,EUROSTAT_VBE_IND_2010!$C$7:$C$732,"*"&amp;RIGHT($A240,3)&amp;"*",EUROSTAT_VBE_IND_2010!$D$7:$D$732,"2410*"))/1000+(SUMIFS(EUROSTAT_VBE_IND_2010!O$7:O$732,EUROSTAT_VBE_IND_2010!$B$7:$B$732,$D240,EUROSTAT_VBE_IND_2010!$C$7:$C$732,"*"&amp;RIGHT($A240,3)&amp;"*",EUROSTAT_VBE_IND_2010!$D$7:$D$732,"3105*"))/1000</f>
        <v>0.52</v>
      </c>
      <c r="S240" s="17">
        <f>(SUMIFS(EUROSTAT_VBE_IND_2010!P$7:P$732,EUROSTAT_VBE_IND_2010!$B$7:$B$732,$D240,EUROSTAT_VBE_IND_2010!$C$7:$C$732,"*"&amp;RIGHT($A240,3)&amp;"*",EUROSTAT_VBE_IND_2010!$D$7:$D$732,"3270A*"))/1000+(SUMIFS(EUROSTAT_VBE_IND_2010!P$7:P$732,EUROSTAT_VBE_IND_2010!$B$7:$B$732,$D240,EUROSTAT_VBE_IND_2010!$C$7:$C$732,"*"&amp;RIGHT($A240,3)&amp;"*",EUROSTAT_VBE_IND_2010!$D$7:$D$732,"3285*"))/1000+(SUMIFS(EUROSTAT_VBE_IND_2010!P$7:P$732,EUROSTAT_VBE_IND_2010!$B$7:$B$732,$D240,EUROSTAT_VBE_IND_2010!$C$7:$C$732,"*"&amp;RIGHT($A240,3)&amp;"*",EUROSTAT_VBE_IND_2010!$D$7:$D$732,"3295*"))/1000+(SUMIFS(EUROSTAT_VBE_IND_2010!P$7:P$732,EUROSTAT_VBE_IND_2010!$B$7:$B$732,$D240,EUROSTAT_VBE_IND_2010!$C$7:$C$732,"*"&amp;RIGHT($A240,3)&amp;"*",EUROSTAT_VBE_IND_2010!$D$7:$D$732,"2410*"))/1000+(SUMIFS(EUROSTAT_VBE_IND_2010!P$7:P$732,EUROSTAT_VBE_IND_2010!$B$7:$B$732,$D240,EUROSTAT_VBE_IND_2010!$C$7:$C$732,"*"&amp;RIGHT($A240,3)&amp;"*",EUROSTAT_VBE_IND_2010!$D$7:$D$732,"3105*"))/1000</f>
        <v>7.32</v>
      </c>
      <c r="T240" s="17">
        <f>(SUMIFS(EUROSTAT_VBE_IND_2010!Q$7:Q$732,EUROSTAT_VBE_IND_2010!$B$7:$B$732,$D240,EUROSTAT_VBE_IND_2010!$C$7:$C$732,"*"&amp;RIGHT($A240,3)&amp;"*",EUROSTAT_VBE_IND_2010!$D$7:$D$732,"3270A*"))/1000+(SUMIFS(EUROSTAT_VBE_IND_2010!Q$7:Q$732,EUROSTAT_VBE_IND_2010!$B$7:$B$732,$D240,EUROSTAT_VBE_IND_2010!$C$7:$C$732,"*"&amp;RIGHT($A240,3)&amp;"*",EUROSTAT_VBE_IND_2010!$D$7:$D$732,"3285*"))/1000+(SUMIFS(EUROSTAT_VBE_IND_2010!Q$7:Q$732,EUROSTAT_VBE_IND_2010!$B$7:$B$732,$D240,EUROSTAT_VBE_IND_2010!$C$7:$C$732,"*"&amp;RIGHT($A240,3)&amp;"*",EUROSTAT_VBE_IND_2010!$D$7:$D$732,"3295*"))/1000+(SUMIFS(EUROSTAT_VBE_IND_2010!Q$7:Q$732,EUROSTAT_VBE_IND_2010!$B$7:$B$732,$D240,EUROSTAT_VBE_IND_2010!$C$7:$C$732,"*"&amp;RIGHT($A240,3)&amp;"*",EUROSTAT_VBE_IND_2010!$D$7:$D$732,"2410*"))/1000+(SUMIFS(EUROSTAT_VBE_IND_2010!Q$7:Q$732,EUROSTAT_VBE_IND_2010!$B$7:$B$732,$D240,EUROSTAT_VBE_IND_2010!$C$7:$C$732,"*"&amp;RIGHT($A240,3)&amp;"*",EUROSTAT_VBE_IND_2010!$D$7:$D$732,"3105*"))/1000</f>
        <v>0.96</v>
      </c>
      <c r="U240" s="17">
        <f>(SUMIFS(EUROSTAT_VBE_IND_2010!R$7:R$732,EUROSTAT_VBE_IND_2010!$B$7:$B$732,$D240,EUROSTAT_VBE_IND_2010!$C$7:$C$732,"*"&amp;RIGHT($A240,3)&amp;"*",EUROSTAT_VBE_IND_2010!$D$7:$D$732,"3270A*"))/1000+(SUMIFS(EUROSTAT_VBE_IND_2010!R$7:R$732,EUROSTAT_VBE_IND_2010!$B$7:$B$732,$D240,EUROSTAT_VBE_IND_2010!$C$7:$C$732,"*"&amp;RIGHT($A240,3)&amp;"*",EUROSTAT_VBE_IND_2010!$D$7:$D$732,"3285*"))/1000+(SUMIFS(EUROSTAT_VBE_IND_2010!R$7:R$732,EUROSTAT_VBE_IND_2010!$B$7:$B$732,$D240,EUROSTAT_VBE_IND_2010!$C$7:$C$732,"*"&amp;RIGHT($A240,3)&amp;"*",EUROSTAT_VBE_IND_2010!$D$7:$D$732,"3295*"))/1000+(SUMIFS(EUROSTAT_VBE_IND_2010!R$7:R$732,EUROSTAT_VBE_IND_2010!$B$7:$B$732,$D240,EUROSTAT_VBE_IND_2010!$C$7:$C$732,"*"&amp;RIGHT($A240,3)&amp;"*",EUROSTAT_VBE_IND_2010!$D$7:$D$732,"2410*"))/1000+(SUMIFS(EUROSTAT_VBE_IND_2010!R$7:R$732,EUROSTAT_VBE_IND_2010!$B$7:$B$732,$D240,EUROSTAT_VBE_IND_2010!$C$7:$C$732,"*"&amp;RIGHT($A240,3)&amp;"*",EUROSTAT_VBE_IND_2010!$D$7:$D$732,"3105*"))/1000</f>
        <v>0.12</v>
      </c>
      <c r="V240" s="17">
        <f>(SUMIFS(EUROSTAT_VBE_IND_2010!S$7:S$732,EUROSTAT_VBE_IND_2010!$B$7:$B$732,$D240,EUROSTAT_VBE_IND_2010!$C$7:$C$732,"*"&amp;RIGHT($A240,3)&amp;"*",EUROSTAT_VBE_IND_2010!$D$7:$D$732,"3270A*"))/1000+(SUMIFS(EUROSTAT_VBE_IND_2010!S$7:S$732,EUROSTAT_VBE_IND_2010!$B$7:$B$732,$D240,EUROSTAT_VBE_IND_2010!$C$7:$C$732,"*"&amp;RIGHT($A240,3)&amp;"*",EUROSTAT_VBE_IND_2010!$D$7:$D$732,"3285*"))/1000+(SUMIFS(EUROSTAT_VBE_IND_2010!S$7:S$732,EUROSTAT_VBE_IND_2010!$B$7:$B$732,$D240,EUROSTAT_VBE_IND_2010!$C$7:$C$732,"*"&amp;RIGHT($A240,3)&amp;"*",EUROSTAT_VBE_IND_2010!$D$7:$D$732,"3295*"))/1000+(SUMIFS(EUROSTAT_VBE_IND_2010!S$7:S$732,EUROSTAT_VBE_IND_2010!$B$7:$B$732,$D240,EUROSTAT_VBE_IND_2010!$C$7:$C$732,"*"&amp;RIGHT($A240,3)&amp;"*",EUROSTAT_VBE_IND_2010!$D$7:$D$732,"2410*"))/1000+(SUMIFS(EUROSTAT_VBE_IND_2010!S$7:S$732,EUROSTAT_VBE_IND_2010!$B$7:$B$732,$D240,EUROSTAT_VBE_IND_2010!$C$7:$C$732,"*"&amp;RIGHT($A240,3)&amp;"*",EUROSTAT_VBE_IND_2010!$D$7:$D$732,"3105*"))/1000</f>
        <v>1.72</v>
      </c>
      <c r="W240" s="17">
        <f>(SUMIFS(EUROSTAT_VBE_IND_2010!T$7:T$732,EUROSTAT_VBE_IND_2010!$B$7:$B$732,$D240,EUROSTAT_VBE_IND_2010!$C$7:$C$732,"*"&amp;RIGHT($A240,3)&amp;"*",EUROSTAT_VBE_IND_2010!$D$7:$D$732,"3270A*"))/1000+(SUMIFS(EUROSTAT_VBE_IND_2010!T$7:T$732,EUROSTAT_VBE_IND_2010!$B$7:$B$732,$D240,EUROSTAT_VBE_IND_2010!$C$7:$C$732,"*"&amp;RIGHT($A240,3)&amp;"*",EUROSTAT_VBE_IND_2010!$D$7:$D$732,"3285*"))/1000+(SUMIFS(EUROSTAT_VBE_IND_2010!T$7:T$732,EUROSTAT_VBE_IND_2010!$B$7:$B$732,$D240,EUROSTAT_VBE_IND_2010!$C$7:$C$732,"*"&amp;RIGHT($A240,3)&amp;"*",EUROSTAT_VBE_IND_2010!$D$7:$D$732,"3295*"))/1000+(SUMIFS(EUROSTAT_VBE_IND_2010!T$7:T$732,EUROSTAT_VBE_IND_2010!$B$7:$B$732,$D240,EUROSTAT_VBE_IND_2010!$C$7:$C$732,"*"&amp;RIGHT($A240,3)&amp;"*",EUROSTAT_VBE_IND_2010!$D$7:$D$732,"2410*"))/1000+(SUMIFS(EUROSTAT_VBE_IND_2010!T$7:T$732,EUROSTAT_VBE_IND_2010!$B$7:$B$732,$D240,EUROSTAT_VBE_IND_2010!$C$7:$C$732,"*"&amp;RIGHT($A240,3)&amp;"*",EUROSTAT_VBE_IND_2010!$D$7:$D$732,"3105*"))/1000</f>
        <v>0.08</v>
      </c>
      <c r="X240" s="17">
        <f>(SUMIFS(EUROSTAT_VBE_IND_2010!U$7:U$732,EUROSTAT_VBE_IND_2010!$B$7:$B$732,$D240,EUROSTAT_VBE_IND_2010!$C$7:$C$732,"*"&amp;RIGHT($A240,3)&amp;"*",EUROSTAT_VBE_IND_2010!$D$7:$D$732,"3270A*"))/1000+(SUMIFS(EUROSTAT_VBE_IND_2010!U$7:U$732,EUROSTAT_VBE_IND_2010!$B$7:$B$732,$D240,EUROSTAT_VBE_IND_2010!$C$7:$C$732,"*"&amp;RIGHT($A240,3)&amp;"*",EUROSTAT_VBE_IND_2010!$D$7:$D$732,"3285*"))/1000+(SUMIFS(EUROSTAT_VBE_IND_2010!U$7:U$732,EUROSTAT_VBE_IND_2010!$B$7:$B$732,$D240,EUROSTAT_VBE_IND_2010!$C$7:$C$732,"*"&amp;RIGHT($A240,3)&amp;"*",EUROSTAT_VBE_IND_2010!$D$7:$D$732,"3295*"))/1000+(SUMIFS(EUROSTAT_VBE_IND_2010!U$7:U$732,EUROSTAT_VBE_IND_2010!$B$7:$B$732,$D240,EUROSTAT_VBE_IND_2010!$C$7:$C$732,"*"&amp;RIGHT($A240,3)&amp;"*",EUROSTAT_VBE_IND_2010!$D$7:$D$732,"2410*"))/1000+(SUMIFS(EUROSTAT_VBE_IND_2010!U$7:U$732,EUROSTAT_VBE_IND_2010!$B$7:$B$732,$D240,EUROSTAT_VBE_IND_2010!$C$7:$C$732,"*"&amp;RIGHT($A240,3)&amp;"*",EUROSTAT_VBE_IND_2010!$D$7:$D$732,"3105*"))/1000</f>
        <v>6.6</v>
      </c>
      <c r="Y240" s="17">
        <f>(SUMIFS(EUROSTAT_VBE_IND_2010!V$7:V$732,EUROSTAT_VBE_IND_2010!$B$7:$B$732,$D240,EUROSTAT_VBE_IND_2010!$C$7:$C$732,"*"&amp;RIGHT($A240,3)&amp;"*",EUROSTAT_VBE_IND_2010!$D$7:$D$732,"3270A*"))/1000+(SUMIFS(EUROSTAT_VBE_IND_2010!V$7:V$732,EUROSTAT_VBE_IND_2010!$B$7:$B$732,$D240,EUROSTAT_VBE_IND_2010!$C$7:$C$732,"*"&amp;RIGHT($A240,3)&amp;"*",EUROSTAT_VBE_IND_2010!$D$7:$D$732,"3285*"))/1000+(SUMIFS(EUROSTAT_VBE_IND_2010!V$7:V$732,EUROSTAT_VBE_IND_2010!$B$7:$B$732,$D240,EUROSTAT_VBE_IND_2010!$C$7:$C$732,"*"&amp;RIGHT($A240,3)&amp;"*",EUROSTAT_VBE_IND_2010!$D$7:$D$732,"3295*"))/1000+(SUMIFS(EUROSTAT_VBE_IND_2010!V$7:V$732,EUROSTAT_VBE_IND_2010!$B$7:$B$732,$D240,EUROSTAT_VBE_IND_2010!$C$7:$C$732,"*"&amp;RIGHT($A240,3)&amp;"*",EUROSTAT_VBE_IND_2010!$D$7:$D$732,"2410*"))/1000+(SUMIFS(EUROSTAT_VBE_IND_2010!V$7:V$732,EUROSTAT_VBE_IND_2010!$B$7:$B$732,$D240,EUROSTAT_VBE_IND_2010!$C$7:$C$732,"*"&amp;RIGHT($A240,3)&amp;"*",EUROSTAT_VBE_IND_2010!$D$7:$D$732,"3105*"))/1000</f>
        <v>0.24</v>
      </c>
      <c r="Z240" s="17">
        <f>(SUMIFS(EUROSTAT_VBE_IND_2010!W$7:W$732,EUROSTAT_VBE_IND_2010!$B$7:$B$732,$D240,EUROSTAT_VBE_IND_2010!$C$7:$C$732,"*"&amp;RIGHT($A240,3)&amp;"*",EUROSTAT_VBE_IND_2010!$D$7:$D$732,"3270A*"))/1000+(SUMIFS(EUROSTAT_VBE_IND_2010!W$7:W$732,EUROSTAT_VBE_IND_2010!$B$7:$B$732,$D240,EUROSTAT_VBE_IND_2010!$C$7:$C$732,"*"&amp;RIGHT($A240,3)&amp;"*",EUROSTAT_VBE_IND_2010!$D$7:$D$732,"3285*"))/1000+(SUMIFS(EUROSTAT_VBE_IND_2010!W$7:W$732,EUROSTAT_VBE_IND_2010!$B$7:$B$732,$D240,EUROSTAT_VBE_IND_2010!$C$7:$C$732,"*"&amp;RIGHT($A240,3)&amp;"*",EUROSTAT_VBE_IND_2010!$D$7:$D$732,"3295*"))/1000+(SUMIFS(EUROSTAT_VBE_IND_2010!W$7:W$732,EUROSTAT_VBE_IND_2010!$B$7:$B$732,$D240,EUROSTAT_VBE_IND_2010!$C$7:$C$732,"*"&amp;RIGHT($A240,3)&amp;"*",EUROSTAT_VBE_IND_2010!$D$7:$D$732,"2410*"))/1000+(SUMIFS(EUROSTAT_VBE_IND_2010!W$7:W$732,EUROSTAT_VBE_IND_2010!$B$7:$B$732,$D240,EUROSTAT_VBE_IND_2010!$C$7:$C$732,"*"&amp;RIGHT($A240,3)&amp;"*",EUROSTAT_VBE_IND_2010!$D$7:$D$732,"3105*"))/1000</f>
        <v>0</v>
      </c>
      <c r="AA240" s="17">
        <f>(SUMIFS(EUROSTAT_VBE_IND_2010!X$7:X$732,EUROSTAT_VBE_IND_2010!$B$7:$B$732,$D240,EUROSTAT_VBE_IND_2010!$C$7:$C$732,"*"&amp;RIGHT($A240,3)&amp;"*",EUROSTAT_VBE_IND_2010!$D$7:$D$732,"3270A*"))/1000+(SUMIFS(EUROSTAT_VBE_IND_2010!X$7:X$732,EUROSTAT_VBE_IND_2010!$B$7:$B$732,$D240,EUROSTAT_VBE_IND_2010!$C$7:$C$732,"*"&amp;RIGHT($A240,3)&amp;"*",EUROSTAT_VBE_IND_2010!$D$7:$D$732,"3285*"))/1000+(SUMIFS(EUROSTAT_VBE_IND_2010!X$7:X$732,EUROSTAT_VBE_IND_2010!$B$7:$B$732,$D240,EUROSTAT_VBE_IND_2010!$C$7:$C$732,"*"&amp;RIGHT($A240,3)&amp;"*",EUROSTAT_VBE_IND_2010!$D$7:$D$732,"3295*"))/1000+(SUMIFS(EUROSTAT_VBE_IND_2010!X$7:X$732,EUROSTAT_VBE_IND_2010!$B$7:$B$732,$D240,EUROSTAT_VBE_IND_2010!$C$7:$C$732,"*"&amp;RIGHT($A240,3)&amp;"*",EUROSTAT_VBE_IND_2010!$D$7:$D$732,"2410*"))/1000+(SUMIFS(EUROSTAT_VBE_IND_2010!X$7:X$732,EUROSTAT_VBE_IND_2010!$B$7:$B$732,$D240,EUROSTAT_VBE_IND_2010!$C$7:$C$732,"*"&amp;RIGHT($A240,3)&amp;"*",EUROSTAT_VBE_IND_2010!$D$7:$D$732,"3105*"))/1000</f>
        <v>0.361</v>
      </c>
      <c r="AB240" s="17">
        <f>(SUMIFS(EUROSTAT_VBE_IND_2010!AA$7:AA$732,EUROSTAT_VBE_IND_2010!$B$7:$B$732,$D240,EUROSTAT_VBE_IND_2010!$C$7:$C$732,"*"&amp;RIGHT($A240,3)&amp;"*",EUROSTAT_VBE_IND_2010!$D$7:$D$732,"3270A*"))/1000+(SUMIFS(EUROSTAT_VBE_IND_2010!AA$7:AA$732,EUROSTAT_VBE_IND_2010!$B$7:$B$732,$D240,EUROSTAT_VBE_IND_2010!$C$7:$C$732,"*"&amp;RIGHT($A240,3)&amp;"*",EUROSTAT_VBE_IND_2010!$D$7:$D$732,"3285*"))/1000+(SUMIFS(EUROSTAT_VBE_IND_2010!AA$7:AA$732,EUROSTAT_VBE_IND_2010!$B$7:$B$732,$D240,EUROSTAT_VBE_IND_2010!$C$7:$C$732,"*"&amp;RIGHT($A240,3)&amp;"*",EUROSTAT_VBE_IND_2010!$D$7:$D$732,"3295*"))/1000+(SUMIFS(EUROSTAT_VBE_IND_2010!AA$7:AA$732,EUROSTAT_VBE_IND_2010!$B$7:$B$732,$D240,EUROSTAT_VBE_IND_2010!$C$7:$C$732,"*"&amp;RIGHT($A240,3)&amp;"*",EUROSTAT_VBE_IND_2010!$D$7:$D$732,"2410*"))/1000+(SUMIFS(EUROSTAT_VBE_IND_2010!AA$7:AA$732,EUROSTAT_VBE_IND_2010!$B$7:$B$732,$D240,EUROSTAT_VBE_IND_2010!$C$7:$C$732,"*"&amp;RIGHT($A240,3)&amp;"*",EUROSTAT_VBE_IND_2010!$D$7:$D$732,"3105*"))/1000</f>
        <v>0</v>
      </c>
      <c r="AC240" s="17">
        <f>(SUMIFS(EUROSTAT_VBE_IND_2010!AB$7:AB$732,EUROSTAT_VBE_IND_2010!$B$7:$B$732,$D240,EUROSTAT_VBE_IND_2010!$C$7:$C$732,"*"&amp;RIGHT($A240,3)&amp;"*",EUROSTAT_VBE_IND_2010!$D$7:$D$732,"3270A*"))/1000+(SUMIFS(EUROSTAT_VBE_IND_2010!AB$7:AB$732,EUROSTAT_VBE_IND_2010!$B$7:$B$732,$D240,EUROSTAT_VBE_IND_2010!$C$7:$C$732,"*"&amp;RIGHT($A240,3)&amp;"*",EUROSTAT_VBE_IND_2010!$D$7:$D$732,"3285*"))/1000+(SUMIFS(EUROSTAT_VBE_IND_2010!AB$7:AB$732,EUROSTAT_VBE_IND_2010!$B$7:$B$732,$D240,EUROSTAT_VBE_IND_2010!$C$7:$C$732,"*"&amp;RIGHT($A240,3)&amp;"*",EUROSTAT_VBE_IND_2010!$D$7:$D$732,"3295*"))/1000+(SUMIFS(EUROSTAT_VBE_IND_2010!AB$7:AB$732,EUROSTAT_VBE_IND_2010!$B$7:$B$732,$D240,EUROSTAT_VBE_IND_2010!$C$7:$C$732,"*"&amp;RIGHT($A240,3)&amp;"*",EUROSTAT_VBE_IND_2010!$D$7:$D$732,"2410*"))/1000+(SUMIFS(EUROSTAT_VBE_IND_2010!AB$7:AB$732,EUROSTAT_VBE_IND_2010!$B$7:$B$732,$D240,EUROSTAT_VBE_IND_2010!$C$7:$C$732,"*"&amp;RIGHT($A240,3)&amp;"*",EUROSTAT_VBE_IND_2010!$D$7:$D$732,"3105*"))/1000</f>
        <v>0</v>
      </c>
      <c r="AD240" s="17">
        <f>(SUMIFS(EUROSTAT_VBE_IND_2010!AC$7:AC$732,EUROSTAT_VBE_IND_2010!$B$7:$B$732,$D240,EUROSTAT_VBE_IND_2010!$C$7:$C$732,"*"&amp;RIGHT($A240,3)&amp;"*",EUROSTAT_VBE_IND_2010!$D$7:$D$732,"3270A*"))/1000+(SUMIFS(EUROSTAT_VBE_IND_2010!AC$7:AC$732,EUROSTAT_VBE_IND_2010!$B$7:$B$732,$D240,EUROSTAT_VBE_IND_2010!$C$7:$C$732,"*"&amp;RIGHT($A240,3)&amp;"*",EUROSTAT_VBE_IND_2010!$D$7:$D$732,"3285*"))/1000+(SUMIFS(EUROSTAT_VBE_IND_2010!AC$7:AC$732,EUROSTAT_VBE_IND_2010!$B$7:$B$732,$D240,EUROSTAT_VBE_IND_2010!$C$7:$C$732,"*"&amp;RIGHT($A240,3)&amp;"*",EUROSTAT_VBE_IND_2010!$D$7:$D$732,"3295*"))/1000+(SUMIFS(EUROSTAT_VBE_IND_2010!AC$7:AC$732,EUROSTAT_VBE_IND_2010!$B$7:$B$732,$D240,EUROSTAT_VBE_IND_2010!$C$7:$C$732,"*"&amp;RIGHT($A240,3)&amp;"*",EUROSTAT_VBE_IND_2010!$D$7:$D$732,"2410*"))/1000+(SUMIFS(EUROSTAT_VBE_IND_2010!AC$7:AC$732,EUROSTAT_VBE_IND_2010!$B$7:$B$732,$D240,EUROSTAT_VBE_IND_2010!$C$7:$C$732,"*"&amp;RIGHT($A240,3)&amp;"*",EUROSTAT_VBE_IND_2010!$D$7:$D$732,"3105*"))/1000</f>
        <v>0</v>
      </c>
      <c r="AE240" s="17">
        <f>(SUMIFS(EUROSTAT_VBE_IND_2010!AD$7:AD$732,EUROSTAT_VBE_IND_2010!$B$7:$B$732,$D240,EUROSTAT_VBE_IND_2010!$C$7:$C$732,"*"&amp;RIGHT($A240,3)&amp;"*",EUROSTAT_VBE_IND_2010!$D$7:$D$732,"3270A*"))/1000+(SUMIFS(EUROSTAT_VBE_IND_2010!AD$7:AD$732,EUROSTAT_VBE_IND_2010!$B$7:$B$732,$D240,EUROSTAT_VBE_IND_2010!$C$7:$C$732,"*"&amp;RIGHT($A240,3)&amp;"*",EUROSTAT_VBE_IND_2010!$D$7:$D$732,"3285*"))/1000+(SUMIFS(EUROSTAT_VBE_IND_2010!AD$7:AD$732,EUROSTAT_VBE_IND_2010!$B$7:$B$732,$D240,EUROSTAT_VBE_IND_2010!$C$7:$C$732,"*"&amp;RIGHT($A240,3)&amp;"*",EUROSTAT_VBE_IND_2010!$D$7:$D$732,"3295*"))/1000+(SUMIFS(EUROSTAT_VBE_IND_2010!AD$7:AD$732,EUROSTAT_VBE_IND_2010!$B$7:$B$732,$D240,EUROSTAT_VBE_IND_2010!$C$7:$C$732,"*"&amp;RIGHT($A240,3)&amp;"*",EUROSTAT_VBE_IND_2010!$D$7:$D$732,"2410*"))/1000+(SUMIFS(EUROSTAT_VBE_IND_2010!AD$7:AD$732,EUROSTAT_VBE_IND_2010!$B$7:$B$732,$D240,EUROSTAT_VBE_IND_2010!$C$7:$C$732,"*"&amp;RIGHT($A240,3)&amp;"*",EUROSTAT_VBE_IND_2010!$D$7:$D$732,"3105*"))/1000</f>
        <v>1.24</v>
      </c>
      <c r="AF240" s="17">
        <f>(SUMIFS(EUROSTAT_VBE_IND_2010!AE$7:AE$732,EUROSTAT_VBE_IND_2010!$B$7:$B$732,$D240,EUROSTAT_VBE_IND_2010!$C$7:$C$732,"*"&amp;RIGHT($A240,3)&amp;"*",EUROSTAT_VBE_IND_2010!$D$7:$D$732,"3270A*"))/1000+(SUMIFS(EUROSTAT_VBE_IND_2010!AE$7:AE$732,EUROSTAT_VBE_IND_2010!$B$7:$B$732,$D240,EUROSTAT_VBE_IND_2010!$C$7:$C$732,"*"&amp;RIGHT($A240,3)&amp;"*",EUROSTAT_VBE_IND_2010!$D$7:$D$732,"3285*"))/1000+(SUMIFS(EUROSTAT_VBE_IND_2010!AE$7:AE$732,EUROSTAT_VBE_IND_2010!$B$7:$B$732,$D240,EUROSTAT_VBE_IND_2010!$C$7:$C$732,"*"&amp;RIGHT($A240,3)&amp;"*",EUROSTAT_VBE_IND_2010!$D$7:$D$732,"3295*"))/1000+(SUMIFS(EUROSTAT_VBE_IND_2010!AE$7:AE$732,EUROSTAT_VBE_IND_2010!$B$7:$B$732,$D240,EUROSTAT_VBE_IND_2010!$C$7:$C$732,"*"&amp;RIGHT($A240,3)&amp;"*",EUROSTAT_VBE_IND_2010!$D$7:$D$732,"2410*"))/1000+(SUMIFS(EUROSTAT_VBE_IND_2010!AE$7:AE$732,EUROSTAT_VBE_IND_2010!$B$7:$B$732,$D240,EUROSTAT_VBE_IND_2010!$C$7:$C$732,"*"&amp;RIGHT($A240,3)&amp;"*",EUROSTAT_VBE_IND_2010!$D$7:$D$732,"3105*"))/1000</f>
        <v>4.68</v>
      </c>
      <c r="AG240" s="17">
        <f>(SUMIFS(EUROSTAT_VBE_IND_2010!AF$7:AF$732,EUROSTAT_VBE_IND_2010!$B$7:$B$732,$D240,EUROSTAT_VBE_IND_2010!$C$7:$C$732,"*"&amp;RIGHT($A240,3)&amp;"*",EUROSTAT_VBE_IND_2010!$D$7:$D$732,"3270A*"))/1000+(SUMIFS(EUROSTAT_VBE_IND_2010!AF$7:AF$732,EUROSTAT_VBE_IND_2010!$B$7:$B$732,$D240,EUROSTAT_VBE_IND_2010!$C$7:$C$732,"*"&amp;RIGHT($A240,3)&amp;"*",EUROSTAT_VBE_IND_2010!$D$7:$D$732,"3285*"))/1000+(SUMIFS(EUROSTAT_VBE_IND_2010!AF$7:AF$732,EUROSTAT_VBE_IND_2010!$B$7:$B$732,$D240,EUROSTAT_VBE_IND_2010!$C$7:$C$732,"*"&amp;RIGHT($A240,3)&amp;"*",EUROSTAT_VBE_IND_2010!$D$7:$D$732,"3295*"))/1000+(SUMIFS(EUROSTAT_VBE_IND_2010!AF$7:AF$732,EUROSTAT_VBE_IND_2010!$B$7:$B$732,$D240,EUROSTAT_VBE_IND_2010!$C$7:$C$732,"*"&amp;RIGHT($A240,3)&amp;"*",EUROSTAT_VBE_IND_2010!$D$7:$D$732,"2410*"))/1000+(SUMIFS(EUROSTAT_VBE_IND_2010!AF$7:AF$732,EUROSTAT_VBE_IND_2010!$B$7:$B$732,$D240,EUROSTAT_VBE_IND_2010!$C$7:$C$732,"*"&amp;RIGHT($A240,3)&amp;"*",EUROSTAT_VBE_IND_2010!$D$7:$D$732,"3105*"))/1000</f>
        <v>0.52</v>
      </c>
      <c r="AH240" s="17">
        <f>(SUMIFS(EUROSTAT_VBE_IND_2010!AH$7:AH$732,EUROSTAT_VBE_IND_2010!$B$7:$B$732,$D240,EUROSTAT_VBE_IND_2010!$C$7:$C$732,"*"&amp;RIGHT($A240,3)&amp;"*",EUROSTAT_VBE_IND_2010!$D$7:$D$732,"3270A*"))/1000+(SUMIFS(EUROSTAT_VBE_IND_2010!AH$7:AH$732,EUROSTAT_VBE_IND_2010!$B$7:$B$732,$D240,EUROSTAT_VBE_IND_2010!$C$7:$C$732,"*"&amp;RIGHT($A240,3)&amp;"*",EUROSTAT_VBE_IND_2010!$D$7:$D$732,"3285*"))/1000+(SUMIFS(EUROSTAT_VBE_IND_2010!AH$7:AH$732,EUROSTAT_VBE_IND_2010!$B$7:$B$732,$D240,EUROSTAT_VBE_IND_2010!$C$7:$C$732,"*"&amp;RIGHT($A240,3)&amp;"*",EUROSTAT_VBE_IND_2010!$D$7:$D$732,"3295*"))/1000+(SUMIFS(EUROSTAT_VBE_IND_2010!AH$7:AH$732,EUROSTAT_VBE_IND_2010!$B$7:$B$732,$D240,EUROSTAT_VBE_IND_2010!$C$7:$C$732,"*"&amp;RIGHT($A240,3)&amp;"*",EUROSTAT_VBE_IND_2010!$D$7:$D$732,"2410*"))/1000+(SUMIFS(EUROSTAT_VBE_IND_2010!AH$7:AH$732,EUROSTAT_VBE_IND_2010!$B$7:$B$732,$D240,EUROSTAT_VBE_IND_2010!$C$7:$C$732,"*"&amp;RIGHT($A240,3)&amp;"*",EUROSTAT_VBE_IND_2010!$D$7:$D$732,"3105*"))/1000</f>
        <v>1</v>
      </c>
      <c r="AI240" s="17">
        <f>(SUMIFS(EUROSTAT_VBE_IND_2010!AI$7:AI$732,EUROSTAT_VBE_IND_2010!$B$7:$B$732,$D240,EUROSTAT_VBE_IND_2010!$C$7:$C$732,"*"&amp;RIGHT($A240,3)&amp;"*",EUROSTAT_VBE_IND_2010!$D$7:$D$732,"3270A*"))/1000+(SUMIFS(EUROSTAT_VBE_IND_2010!AI$7:AI$732,EUROSTAT_VBE_IND_2010!$B$7:$B$732,$D240,EUROSTAT_VBE_IND_2010!$C$7:$C$732,"*"&amp;RIGHT($A240,3)&amp;"*",EUROSTAT_VBE_IND_2010!$D$7:$D$732,"3285*"))/1000+(SUMIFS(EUROSTAT_VBE_IND_2010!AI$7:AI$732,EUROSTAT_VBE_IND_2010!$B$7:$B$732,$D240,EUROSTAT_VBE_IND_2010!$C$7:$C$732,"*"&amp;RIGHT($A240,3)&amp;"*",EUROSTAT_VBE_IND_2010!$D$7:$D$732,"3295*"))/1000+(SUMIFS(EUROSTAT_VBE_IND_2010!AI$7:AI$732,EUROSTAT_VBE_IND_2010!$B$7:$B$732,$D240,EUROSTAT_VBE_IND_2010!$C$7:$C$732,"*"&amp;RIGHT($A240,3)&amp;"*",EUROSTAT_VBE_IND_2010!$D$7:$D$732,"2410*"))/1000+(SUMIFS(EUROSTAT_VBE_IND_2010!AI$7:AI$732,EUROSTAT_VBE_IND_2010!$B$7:$B$732,$D240,EUROSTAT_VBE_IND_2010!$C$7:$C$732,"*"&amp;RIGHT($A240,3)&amp;"*",EUROSTAT_VBE_IND_2010!$D$7:$D$732,"3105*"))/1000</f>
        <v>0.04</v>
      </c>
      <c r="AJ240" s="17">
        <f>(SUMIFS(EUROSTAT_VBE_IND_2010!AJ$7:AJ$732,EUROSTAT_VBE_IND_2010!$B$7:$B$732,$D240,EUROSTAT_VBE_IND_2010!$C$7:$C$732,"*"&amp;RIGHT($A240,3)&amp;"*",EUROSTAT_VBE_IND_2010!$D$7:$D$732,"3270A*"))/1000+(SUMIFS(EUROSTAT_VBE_IND_2010!AJ$7:AJ$732,EUROSTAT_VBE_IND_2010!$B$7:$B$732,$D240,EUROSTAT_VBE_IND_2010!$C$7:$C$732,"*"&amp;RIGHT($A240,3)&amp;"*",EUROSTAT_VBE_IND_2010!$D$7:$D$732,"3285*"))/1000+(SUMIFS(EUROSTAT_VBE_IND_2010!AJ$7:AJ$732,EUROSTAT_VBE_IND_2010!$B$7:$B$732,$D240,EUROSTAT_VBE_IND_2010!$C$7:$C$732,"*"&amp;RIGHT($A240,3)&amp;"*",EUROSTAT_VBE_IND_2010!$D$7:$D$732,"3295*"))/1000+(SUMIFS(EUROSTAT_VBE_IND_2010!AJ$7:AJ$732,EUROSTAT_VBE_IND_2010!$B$7:$B$732,$D240,EUROSTAT_VBE_IND_2010!$C$7:$C$732,"*"&amp;RIGHT($A240,3)&amp;"*",EUROSTAT_VBE_IND_2010!$D$7:$D$732,"2410*"))/1000+(SUMIFS(EUROSTAT_VBE_IND_2010!AJ$7:AJ$732,EUROSTAT_VBE_IND_2010!$B$7:$B$732,$D240,EUROSTAT_VBE_IND_2010!$C$7:$C$732,"*"&amp;RIGHT($A240,3)&amp;"*",EUROSTAT_VBE_IND_2010!$D$7:$D$732,"3105*"))/1000</f>
        <v>0</v>
      </c>
      <c r="AK240" s="17">
        <f>(SUMIFS(EUROSTAT_VBE_IND_2010!AK$7:AK$732,EUROSTAT_VBE_IND_2010!$B$7:$B$732,$D240,EUROSTAT_VBE_IND_2010!$C$7:$C$732,"*"&amp;RIGHT($A240,3)&amp;"*",EUROSTAT_VBE_IND_2010!$D$7:$D$732,"3270A*"))/1000+(SUMIFS(EUROSTAT_VBE_IND_2010!AK$7:AK$732,EUROSTAT_VBE_IND_2010!$B$7:$B$732,$D240,EUROSTAT_VBE_IND_2010!$C$7:$C$732,"*"&amp;RIGHT($A240,3)&amp;"*",EUROSTAT_VBE_IND_2010!$D$7:$D$732,"3285*"))/1000+(SUMIFS(EUROSTAT_VBE_IND_2010!AK$7:AK$732,EUROSTAT_VBE_IND_2010!$B$7:$B$732,$D240,EUROSTAT_VBE_IND_2010!$C$7:$C$732,"*"&amp;RIGHT($A240,3)&amp;"*",EUROSTAT_VBE_IND_2010!$D$7:$D$732,"3295*"))/1000+(SUMIFS(EUROSTAT_VBE_IND_2010!AK$7:AK$732,EUROSTAT_VBE_IND_2010!$B$7:$B$732,$D240,EUROSTAT_VBE_IND_2010!$C$7:$C$732,"*"&amp;RIGHT($A240,3)&amp;"*",EUROSTAT_VBE_IND_2010!$D$7:$D$732,"2410*"))/1000+(SUMIFS(EUROSTAT_VBE_IND_2010!AK$7:AK$732,EUROSTAT_VBE_IND_2010!$B$7:$B$732,$D240,EUROSTAT_VBE_IND_2010!$C$7:$C$732,"*"&amp;RIGHT($A240,3)&amp;"*",EUROSTAT_VBE_IND_2010!$D$7:$D$732,"3105*"))/1000</f>
        <v>11.2</v>
      </c>
      <c r="AL240" s="198">
        <f>SUMIFS('IEA Bal_AL-IND'!$D$30:$D$329,'IEA Bal_AL-IND'!$A$30:$A$329,"*"&amp;RIGHT($B240,8),'IEA Bal_AL-IND'!$C$30:$C$329,'Aggregated Balance-IND_2010'!$E240)</f>
        <v>0.67997</v>
      </c>
      <c r="AM240" s="198">
        <f>SUMIFS('IEA Bal_BA-IND'!$D$30:$D$329,'IEA Bal_BA-IND'!$A$30:$A$329,"*"&amp;RIGHT($B240,8),'IEA Bal_BA-IND'!$C$30:$C$329,'Aggregated Balance-IND_2010'!$E240)</f>
        <v>0</v>
      </c>
      <c r="AN240" s="198">
        <f>SUMIFS('IEA Bal_KS-IND'!$D$30:$D$329,'IEA Bal_KS-IND'!$A$30:$A$329,"*"&amp;RIGHT($B240,8),'IEA Bal_KS-IND'!$C$30:$C$329,'Aggregated Balance-IND_2010'!$E240)</f>
        <v>0.03998</v>
      </c>
      <c r="AO240" s="17">
        <f>(SUMIFS(EUROSTAT_VBE_IND_2010!Y$7:Y$732,EUROSTAT_VBE_IND_2010!$B$7:$B$732,$D240,EUROSTAT_VBE_IND_2010!$C$7:$C$732,"*"&amp;RIGHT($A240,3)&amp;"*",EUROSTAT_VBE_IND_2010!$D$7:$D$732,"3270A*"))/1000+(SUMIFS(EUROSTAT_VBE_IND_2010!Y$7:Y$732,EUROSTAT_VBE_IND_2010!$B$7:$B$732,$D240,EUROSTAT_VBE_IND_2010!$C$7:$C$732,"*"&amp;RIGHT($A240,3)&amp;"*",EUROSTAT_VBE_IND_2010!$D$7:$D$732,"3285*"))/1000+(SUMIFS(EUROSTAT_VBE_IND_2010!Y$7:Y$732,EUROSTAT_VBE_IND_2010!$B$7:$B$732,$D240,EUROSTAT_VBE_IND_2010!$C$7:$C$732,"*"&amp;RIGHT($A240,3)&amp;"*",EUROSTAT_VBE_IND_2010!$D$7:$D$732,"3295*"))/1000+(SUMIFS(EUROSTAT_VBE_IND_2010!Y$7:Y$732,EUROSTAT_VBE_IND_2010!$B$7:$B$732,$D240,EUROSTAT_VBE_IND_2010!$C$7:$C$732,"*"&amp;RIGHT($A240,3)&amp;"*",EUROSTAT_VBE_IND_2010!$D$7:$D$732,"2410*"))/1000+(SUMIFS(EUROSTAT_VBE_IND_2010!Y$7:Y$732,EUROSTAT_VBE_IND_2010!$B$7:$B$732,$D240,EUROSTAT_VBE_IND_2010!$C$7:$C$732,"*"&amp;RIGHT($A240,3)&amp;"*",EUROSTAT_VBE_IND_2010!$D$7:$D$732,"3105*"))/1000</f>
        <v>0</v>
      </c>
      <c r="AP240" s="17">
        <f>(SUMIFS(EUROSTAT_VBE_IND_2010!Z$7:Z$732,EUROSTAT_VBE_IND_2010!$B$7:$B$732,$D240,EUROSTAT_VBE_IND_2010!$C$7:$C$732,"*"&amp;RIGHT($A240,3)&amp;"*",EUROSTAT_VBE_IND_2010!$D$7:$D$732,"3270A*"))/1000+(SUMIFS(EUROSTAT_VBE_IND_2010!Z$7:Z$732,EUROSTAT_VBE_IND_2010!$B$7:$B$732,$D240,EUROSTAT_VBE_IND_2010!$C$7:$C$732,"*"&amp;RIGHT($A240,3)&amp;"*",EUROSTAT_VBE_IND_2010!$D$7:$D$732,"3285*"))/1000+(SUMIFS(EUROSTAT_VBE_IND_2010!Z$7:Z$732,EUROSTAT_VBE_IND_2010!$B$7:$B$732,$D240,EUROSTAT_VBE_IND_2010!$C$7:$C$732,"*"&amp;RIGHT($A240,3)&amp;"*",EUROSTAT_VBE_IND_2010!$D$7:$D$732,"3295*"))/1000+(SUMIFS(EUROSTAT_VBE_IND_2010!Z$7:Z$732,EUROSTAT_VBE_IND_2010!$B$7:$B$732,$D240,EUROSTAT_VBE_IND_2010!$C$7:$C$732,"*"&amp;RIGHT($A240,3)&amp;"*",EUROSTAT_VBE_IND_2010!$D$7:$D$732,"2410*"))/1000+(SUMIFS(EUROSTAT_VBE_IND_2010!Z$7:Z$732,EUROSTAT_VBE_IND_2010!$B$7:$B$732,$D240,EUROSTAT_VBE_IND_2010!$C$7:$C$732,"*"&amp;RIGHT($A240,3)&amp;"*",EUROSTAT_VBE_IND_2010!$D$7:$D$732,"3105*"))/1000</f>
        <v>0.48</v>
      </c>
      <c r="AQ240" s="17">
        <f>(SUMIFS(EUROSTAT_VBE_IND_2010!AG$7:AG$732,EUROSTAT_VBE_IND_2010!$B$7:$B$732,$D240,EUROSTAT_VBE_IND_2010!$C$7:$C$732,"*"&amp;RIGHT($A240,3)&amp;"*",EUROSTAT_VBE_IND_2010!$D$7:$D$732,"3270A*"))/1000+(SUMIFS(EUROSTAT_VBE_IND_2010!AG$7:AG$732,EUROSTAT_VBE_IND_2010!$B$7:$B$732,$D240,EUROSTAT_VBE_IND_2010!$C$7:$C$732,"*"&amp;RIGHT($A240,3)&amp;"*",EUROSTAT_VBE_IND_2010!$D$7:$D$732,"3285*"))/1000+(SUMIFS(EUROSTAT_VBE_IND_2010!AG$7:AG$732,EUROSTAT_VBE_IND_2010!$B$7:$B$732,$D240,EUROSTAT_VBE_IND_2010!$C$7:$C$732,"*"&amp;RIGHT($A240,3)&amp;"*",EUROSTAT_VBE_IND_2010!$D$7:$D$732,"3295*"))/1000+(SUMIFS(EUROSTAT_VBE_IND_2010!AG$7:AG$732,EUROSTAT_VBE_IND_2010!$B$7:$B$732,$D240,EUROSTAT_VBE_IND_2010!$C$7:$C$732,"*"&amp;RIGHT($A240,3)&amp;"*",EUROSTAT_VBE_IND_2010!$D$7:$D$732,"2410*"))/1000+(SUMIFS(EUROSTAT_VBE_IND_2010!AG$7:AG$732,EUROSTAT_VBE_IND_2010!$B$7:$B$732,$D240,EUROSTAT_VBE_IND_2010!$C$7:$C$732,"*"&amp;RIGHT($A240,3)&amp;"*",EUROSTAT_VBE_IND_2010!$D$7:$D$732,"3105*"))/1000</f>
        <v>2.84</v>
      </c>
    </row>
    <row r="241" spans="1:43">
      <c r="A241" t="str">
        <f>LEFT(EUROSTAT_VBE_IND_2010!$C$324,8)</f>
        <v>B_101830</v>
      </c>
      <c r="B241" s="28" t="s">
        <v>302</v>
      </c>
      <c r="C241" t="s">
        <v>293</v>
      </c>
      <c r="D241" t="s">
        <v>126</v>
      </c>
      <c r="E241" t="s">
        <v>238</v>
      </c>
      <c r="F241" t="s">
        <v>258</v>
      </c>
      <c r="G241" s="17">
        <f>(SUMIFS(EUROSTAT_VBE_IND_2010!E$7:E$732,EUROSTAT_VBE_IND_2010!$B$7:$B$732,$D241,EUROSTAT_VBE_IND_2010!$C$7:$C$732,"*"&amp;RIGHT($A241,3)&amp;"*",EUROSTAT_VBE_IND_2010!$D$7:$D$732,"328*"))/1000-(SUMIFS(EUROSTAT_VBE_IND_2010!E$7:E$732,EUROSTAT_VBE_IND_2010!$B$7:$B$732,$D241,EUROSTAT_VBE_IND_2010!$C$7:$C$732,"*"&amp;RIGHT($A241,3)&amp;"*",EUROSTAT_VBE_IND_2010!$D$7:$D$732,"3285*"))/1000</f>
        <v>0</v>
      </c>
      <c r="H241" s="17">
        <f>(SUMIFS(EUROSTAT_VBE_IND_2010!F$7:F$732,EUROSTAT_VBE_IND_2010!$B$7:$B$732,$D241,EUROSTAT_VBE_IND_2010!$C$7:$C$732,"*"&amp;RIGHT($A241,3)&amp;"*",EUROSTAT_VBE_IND_2010!$D$7:$D$732,"328*"))/1000-(SUMIFS(EUROSTAT_VBE_IND_2010!F$7:F$732,EUROSTAT_VBE_IND_2010!$B$7:$B$732,$D241,EUROSTAT_VBE_IND_2010!$C$7:$C$732,"*"&amp;RIGHT($A241,3)&amp;"*",EUROSTAT_VBE_IND_2010!$D$7:$D$732,"3285*"))/1000</f>
        <v>0</v>
      </c>
      <c r="I241" s="17">
        <f>(SUMIFS(EUROSTAT_VBE_IND_2010!G$7:G$732,EUROSTAT_VBE_IND_2010!$B$7:$B$732,$D241,EUROSTAT_VBE_IND_2010!$C$7:$C$732,"*"&amp;RIGHT($A241,3)&amp;"*",EUROSTAT_VBE_IND_2010!$D$7:$D$732,"328*"))/1000-(SUMIFS(EUROSTAT_VBE_IND_2010!G$7:G$732,EUROSTAT_VBE_IND_2010!$B$7:$B$732,$D241,EUROSTAT_VBE_IND_2010!$C$7:$C$732,"*"&amp;RIGHT($A241,3)&amp;"*",EUROSTAT_VBE_IND_2010!$D$7:$D$732,"3285*"))/1000</f>
        <v>0</v>
      </c>
      <c r="J241" s="198">
        <f>SUMIFS('IEA Bal_CH-IND'!$D$30:$D$329,'IEA Bal_CH-IND'!$A$30:$A$329,"*"&amp;RIGHT($B241,8),'IEA Bal_CH-IND'!$C$30:$C$329,'Aggregated Balance-IND_2010'!$E241)</f>
        <v>0</v>
      </c>
      <c r="K241" s="17">
        <f>(SUMIFS(EUROSTAT_VBE_IND_2010!H$7:H$732,EUROSTAT_VBE_IND_2010!$B$7:$B$732,$D241,EUROSTAT_VBE_IND_2010!$C$7:$C$732,"*"&amp;RIGHT($A241,3)&amp;"*",EUROSTAT_VBE_IND_2010!$D$7:$D$732,"328*"))/1000-(SUMIFS(EUROSTAT_VBE_IND_2010!H$7:H$732,EUROSTAT_VBE_IND_2010!$B$7:$B$732,$D241,EUROSTAT_VBE_IND_2010!$C$7:$C$732,"*"&amp;RIGHT($A241,3)&amp;"*",EUROSTAT_VBE_IND_2010!$D$7:$D$732,"3285*"))/1000</f>
        <v>0</v>
      </c>
      <c r="L241" s="17">
        <f>(SUMIFS(EUROSTAT_VBE_IND_2010!I$7:I$732,EUROSTAT_VBE_IND_2010!$B$7:$B$732,$D241,EUROSTAT_VBE_IND_2010!$C$7:$C$732,"*"&amp;RIGHT($A241,3)&amp;"*",EUROSTAT_VBE_IND_2010!$D$7:$D$732,"328*"))/1000-(SUMIFS(EUROSTAT_VBE_IND_2010!I$7:I$732,EUROSTAT_VBE_IND_2010!$B$7:$B$732,$D241,EUROSTAT_VBE_IND_2010!$C$7:$C$732,"*"&amp;RIGHT($A241,3)&amp;"*",EUROSTAT_VBE_IND_2010!$D$7:$D$732,"3285*"))/1000</f>
        <v>0</v>
      </c>
      <c r="M241" s="17">
        <f>(SUMIFS(EUROSTAT_VBE_IND_2010!J$7:J$732,EUROSTAT_VBE_IND_2010!$B$7:$B$732,$D241,EUROSTAT_VBE_IND_2010!$C$7:$C$732,"*"&amp;RIGHT($A241,3)&amp;"*",EUROSTAT_VBE_IND_2010!$D$7:$D$732,"328*"))/1000-(SUMIFS(EUROSTAT_VBE_IND_2010!J$7:J$732,EUROSTAT_VBE_IND_2010!$B$7:$B$732,$D241,EUROSTAT_VBE_IND_2010!$C$7:$C$732,"*"&amp;RIGHT($A241,3)&amp;"*",EUROSTAT_VBE_IND_2010!$D$7:$D$732,"3285*"))/1000</f>
        <v>0</v>
      </c>
      <c r="N241" s="17">
        <f>(SUMIFS(EUROSTAT_VBE_IND_2010!K$7:K$732,EUROSTAT_VBE_IND_2010!$B$7:$B$732,$D241,EUROSTAT_VBE_IND_2010!$C$7:$C$732,"*"&amp;RIGHT($A241,3)&amp;"*",EUROSTAT_VBE_IND_2010!$D$7:$D$732,"328*"))/1000-(SUMIFS(EUROSTAT_VBE_IND_2010!K$7:K$732,EUROSTAT_VBE_IND_2010!$B$7:$B$732,$D241,EUROSTAT_VBE_IND_2010!$C$7:$C$732,"*"&amp;RIGHT($A241,3)&amp;"*",EUROSTAT_VBE_IND_2010!$D$7:$D$732,"3285*"))/1000</f>
        <v>0</v>
      </c>
      <c r="O241" s="17">
        <f>(SUMIFS(EUROSTAT_VBE_IND_2010!L$7:L$732,EUROSTAT_VBE_IND_2010!$B$7:$B$732,$D241,EUROSTAT_VBE_IND_2010!$C$7:$C$732,"*"&amp;RIGHT($A241,3)&amp;"*",EUROSTAT_VBE_IND_2010!$D$7:$D$732,"328*"))/1000-(SUMIFS(EUROSTAT_VBE_IND_2010!L$7:L$732,EUROSTAT_VBE_IND_2010!$B$7:$B$732,$D241,EUROSTAT_VBE_IND_2010!$C$7:$C$732,"*"&amp;RIGHT($A241,3)&amp;"*",EUROSTAT_VBE_IND_2010!$D$7:$D$732,"3285*"))/1000</f>
        <v>0</v>
      </c>
      <c r="P241" s="17">
        <f>(SUMIFS(EUROSTAT_VBE_IND_2010!M$7:M$732,EUROSTAT_VBE_IND_2010!$B$7:$B$732,$D241,EUROSTAT_VBE_IND_2010!$C$7:$C$732,"*"&amp;RIGHT($A241,3)&amp;"*",EUROSTAT_VBE_IND_2010!$D$7:$D$732,"328*"))/1000-(SUMIFS(EUROSTAT_VBE_IND_2010!M$7:M$732,EUROSTAT_VBE_IND_2010!$B$7:$B$732,$D241,EUROSTAT_VBE_IND_2010!$C$7:$C$732,"*"&amp;RIGHT($A241,3)&amp;"*",EUROSTAT_VBE_IND_2010!$D$7:$D$732,"3285*"))/1000</f>
        <v>0</v>
      </c>
      <c r="Q241" s="17">
        <f>(SUMIFS(EUROSTAT_VBE_IND_2010!N$7:N$732,EUROSTAT_VBE_IND_2010!$B$7:$B$732,$D241,EUROSTAT_VBE_IND_2010!$C$7:$C$732,"*"&amp;RIGHT($A241,3)&amp;"*",EUROSTAT_VBE_IND_2010!$D$7:$D$732,"328*"))/1000-(SUMIFS(EUROSTAT_VBE_IND_2010!N$7:N$732,EUROSTAT_VBE_IND_2010!$B$7:$B$732,$D241,EUROSTAT_VBE_IND_2010!$C$7:$C$732,"*"&amp;RIGHT($A241,3)&amp;"*",EUROSTAT_VBE_IND_2010!$D$7:$D$732,"3285*"))/1000</f>
        <v>0</v>
      </c>
      <c r="R241" s="17">
        <f>(SUMIFS(EUROSTAT_VBE_IND_2010!O$7:O$732,EUROSTAT_VBE_IND_2010!$B$7:$B$732,$D241,EUROSTAT_VBE_IND_2010!$C$7:$C$732,"*"&amp;RIGHT($A241,3)&amp;"*",EUROSTAT_VBE_IND_2010!$D$7:$D$732,"328*"))/1000-(SUMIFS(EUROSTAT_VBE_IND_2010!O$7:O$732,EUROSTAT_VBE_IND_2010!$B$7:$B$732,$D241,EUROSTAT_VBE_IND_2010!$C$7:$C$732,"*"&amp;RIGHT($A241,3)&amp;"*",EUROSTAT_VBE_IND_2010!$D$7:$D$732,"3285*"))/1000</f>
        <v>0</v>
      </c>
      <c r="S241" s="17">
        <f>(SUMIFS(EUROSTAT_VBE_IND_2010!P$7:P$732,EUROSTAT_VBE_IND_2010!$B$7:$B$732,$D241,EUROSTAT_VBE_IND_2010!$C$7:$C$732,"*"&amp;RIGHT($A241,3)&amp;"*",EUROSTAT_VBE_IND_2010!$D$7:$D$732,"328*"))/1000-(SUMIFS(EUROSTAT_VBE_IND_2010!P$7:P$732,EUROSTAT_VBE_IND_2010!$B$7:$B$732,$D241,EUROSTAT_VBE_IND_2010!$C$7:$C$732,"*"&amp;RIGHT($A241,3)&amp;"*",EUROSTAT_VBE_IND_2010!$D$7:$D$732,"3285*"))/1000</f>
        <v>0</v>
      </c>
      <c r="T241" s="17">
        <f>(SUMIFS(EUROSTAT_VBE_IND_2010!Q$7:Q$732,EUROSTAT_VBE_IND_2010!$B$7:$B$732,$D241,EUROSTAT_VBE_IND_2010!$C$7:$C$732,"*"&amp;RIGHT($A241,3)&amp;"*",EUROSTAT_VBE_IND_2010!$D$7:$D$732,"328*"))/1000-(SUMIFS(EUROSTAT_VBE_IND_2010!Q$7:Q$732,EUROSTAT_VBE_IND_2010!$B$7:$B$732,$D241,EUROSTAT_VBE_IND_2010!$C$7:$C$732,"*"&amp;RIGHT($A241,3)&amp;"*",EUROSTAT_VBE_IND_2010!$D$7:$D$732,"3285*"))/1000</f>
        <v>0</v>
      </c>
      <c r="U241" s="17">
        <f>(SUMIFS(EUROSTAT_VBE_IND_2010!R$7:R$732,EUROSTAT_VBE_IND_2010!$B$7:$B$732,$D241,EUROSTAT_VBE_IND_2010!$C$7:$C$732,"*"&amp;RIGHT($A241,3)&amp;"*",EUROSTAT_VBE_IND_2010!$D$7:$D$732,"328*"))/1000-(SUMIFS(EUROSTAT_VBE_IND_2010!R$7:R$732,EUROSTAT_VBE_IND_2010!$B$7:$B$732,$D241,EUROSTAT_VBE_IND_2010!$C$7:$C$732,"*"&amp;RIGHT($A241,3)&amp;"*",EUROSTAT_VBE_IND_2010!$D$7:$D$732,"3285*"))/1000</f>
        <v>0</v>
      </c>
      <c r="V241" s="17">
        <f>(SUMIFS(EUROSTAT_VBE_IND_2010!S$7:S$732,EUROSTAT_VBE_IND_2010!$B$7:$B$732,$D241,EUROSTAT_VBE_IND_2010!$C$7:$C$732,"*"&amp;RIGHT($A241,3)&amp;"*",EUROSTAT_VBE_IND_2010!$D$7:$D$732,"328*"))/1000-(SUMIFS(EUROSTAT_VBE_IND_2010!S$7:S$732,EUROSTAT_VBE_IND_2010!$B$7:$B$732,$D241,EUROSTAT_VBE_IND_2010!$C$7:$C$732,"*"&amp;RIGHT($A241,3)&amp;"*",EUROSTAT_VBE_IND_2010!$D$7:$D$732,"3285*"))/1000</f>
        <v>0</v>
      </c>
      <c r="W241" s="17">
        <f>(SUMIFS(EUROSTAT_VBE_IND_2010!T$7:T$732,EUROSTAT_VBE_IND_2010!$B$7:$B$732,$D241,EUROSTAT_VBE_IND_2010!$C$7:$C$732,"*"&amp;RIGHT($A241,3)&amp;"*",EUROSTAT_VBE_IND_2010!$D$7:$D$732,"328*"))/1000-(SUMIFS(EUROSTAT_VBE_IND_2010!T$7:T$732,EUROSTAT_VBE_IND_2010!$B$7:$B$732,$D241,EUROSTAT_VBE_IND_2010!$C$7:$C$732,"*"&amp;RIGHT($A241,3)&amp;"*",EUROSTAT_VBE_IND_2010!$D$7:$D$732,"3285*"))/1000</f>
        <v>0</v>
      </c>
      <c r="X241" s="17">
        <f>(SUMIFS(EUROSTAT_VBE_IND_2010!U$7:U$732,EUROSTAT_VBE_IND_2010!$B$7:$B$732,$D241,EUROSTAT_VBE_IND_2010!$C$7:$C$732,"*"&amp;RIGHT($A241,3)&amp;"*",EUROSTAT_VBE_IND_2010!$D$7:$D$732,"328*"))/1000-(SUMIFS(EUROSTAT_VBE_IND_2010!U$7:U$732,EUROSTAT_VBE_IND_2010!$B$7:$B$732,$D241,EUROSTAT_VBE_IND_2010!$C$7:$C$732,"*"&amp;RIGHT($A241,3)&amp;"*",EUROSTAT_VBE_IND_2010!$D$7:$D$732,"3285*"))/1000</f>
        <v>0</v>
      </c>
      <c r="Y241" s="17">
        <f>(SUMIFS(EUROSTAT_VBE_IND_2010!V$7:V$732,EUROSTAT_VBE_IND_2010!$B$7:$B$732,$D241,EUROSTAT_VBE_IND_2010!$C$7:$C$732,"*"&amp;RIGHT($A241,3)&amp;"*",EUROSTAT_VBE_IND_2010!$D$7:$D$732,"328*"))/1000-(SUMIFS(EUROSTAT_VBE_IND_2010!V$7:V$732,EUROSTAT_VBE_IND_2010!$B$7:$B$732,$D241,EUROSTAT_VBE_IND_2010!$C$7:$C$732,"*"&amp;RIGHT($A241,3)&amp;"*",EUROSTAT_VBE_IND_2010!$D$7:$D$732,"3285*"))/1000</f>
        <v>0</v>
      </c>
      <c r="Z241" s="17">
        <f>(SUMIFS(EUROSTAT_VBE_IND_2010!W$7:W$732,EUROSTAT_VBE_IND_2010!$B$7:$B$732,$D241,EUROSTAT_VBE_IND_2010!$C$7:$C$732,"*"&amp;RIGHT($A241,3)&amp;"*",EUROSTAT_VBE_IND_2010!$D$7:$D$732,"328*"))/1000-(SUMIFS(EUROSTAT_VBE_IND_2010!W$7:W$732,EUROSTAT_VBE_IND_2010!$B$7:$B$732,$D241,EUROSTAT_VBE_IND_2010!$C$7:$C$732,"*"&amp;RIGHT($A241,3)&amp;"*",EUROSTAT_VBE_IND_2010!$D$7:$D$732,"3285*"))/1000</f>
        <v>0</v>
      </c>
      <c r="AA241" s="17">
        <f>(SUMIFS(EUROSTAT_VBE_IND_2010!X$7:X$732,EUROSTAT_VBE_IND_2010!$B$7:$B$732,$D241,EUROSTAT_VBE_IND_2010!$C$7:$C$732,"*"&amp;RIGHT($A241,3)&amp;"*",EUROSTAT_VBE_IND_2010!$D$7:$D$732,"328*"))/1000-(SUMIFS(EUROSTAT_VBE_IND_2010!X$7:X$732,EUROSTAT_VBE_IND_2010!$B$7:$B$732,$D241,EUROSTAT_VBE_IND_2010!$C$7:$C$732,"*"&amp;RIGHT($A241,3)&amp;"*",EUROSTAT_VBE_IND_2010!$D$7:$D$732,"3285*"))/1000</f>
        <v>0</v>
      </c>
      <c r="AB241" s="17">
        <f>(SUMIFS(EUROSTAT_VBE_IND_2010!AA$7:AA$732,EUROSTAT_VBE_IND_2010!$B$7:$B$732,$D241,EUROSTAT_VBE_IND_2010!$C$7:$C$732,"*"&amp;RIGHT($A241,3)&amp;"*",EUROSTAT_VBE_IND_2010!$D$7:$D$732,"328*"))/1000-(SUMIFS(EUROSTAT_VBE_IND_2010!AA$7:AA$732,EUROSTAT_VBE_IND_2010!$B$7:$B$732,$D241,EUROSTAT_VBE_IND_2010!$C$7:$C$732,"*"&amp;RIGHT($A241,3)&amp;"*",EUROSTAT_VBE_IND_2010!$D$7:$D$732,"3285*"))/1000</f>
        <v>0</v>
      </c>
      <c r="AC241" s="17">
        <f>(SUMIFS(EUROSTAT_VBE_IND_2010!AB$7:AB$732,EUROSTAT_VBE_IND_2010!$B$7:$B$732,$D241,EUROSTAT_VBE_IND_2010!$C$7:$C$732,"*"&amp;RIGHT($A241,3)&amp;"*",EUROSTAT_VBE_IND_2010!$D$7:$D$732,"328*"))/1000-(SUMIFS(EUROSTAT_VBE_IND_2010!AB$7:AB$732,EUROSTAT_VBE_IND_2010!$B$7:$B$732,$D241,EUROSTAT_VBE_IND_2010!$C$7:$C$732,"*"&amp;RIGHT($A241,3)&amp;"*",EUROSTAT_VBE_IND_2010!$D$7:$D$732,"3285*"))/1000</f>
        <v>0</v>
      </c>
      <c r="AD241" s="17">
        <f>(SUMIFS(EUROSTAT_VBE_IND_2010!AC$7:AC$732,EUROSTAT_VBE_IND_2010!$B$7:$B$732,$D241,EUROSTAT_VBE_IND_2010!$C$7:$C$732,"*"&amp;RIGHT($A241,3)&amp;"*",EUROSTAT_VBE_IND_2010!$D$7:$D$732,"328*"))/1000-(SUMIFS(EUROSTAT_VBE_IND_2010!AC$7:AC$732,EUROSTAT_VBE_IND_2010!$B$7:$B$732,$D241,EUROSTAT_VBE_IND_2010!$C$7:$C$732,"*"&amp;RIGHT($A241,3)&amp;"*",EUROSTAT_VBE_IND_2010!$D$7:$D$732,"3285*"))/1000</f>
        <v>0</v>
      </c>
      <c r="AE241" s="17">
        <f>(SUMIFS(EUROSTAT_VBE_IND_2010!AD$7:AD$732,EUROSTAT_VBE_IND_2010!$B$7:$B$732,$D241,EUROSTAT_VBE_IND_2010!$C$7:$C$732,"*"&amp;RIGHT($A241,3)&amp;"*",EUROSTAT_VBE_IND_2010!$D$7:$D$732,"328*"))/1000-(SUMIFS(EUROSTAT_VBE_IND_2010!AD$7:AD$732,EUROSTAT_VBE_IND_2010!$B$7:$B$732,$D241,EUROSTAT_VBE_IND_2010!$C$7:$C$732,"*"&amp;RIGHT($A241,3)&amp;"*",EUROSTAT_VBE_IND_2010!$D$7:$D$732,"3285*"))/1000</f>
        <v>0</v>
      </c>
      <c r="AF241" s="17">
        <f>(SUMIFS(EUROSTAT_VBE_IND_2010!AE$7:AE$732,EUROSTAT_VBE_IND_2010!$B$7:$B$732,$D241,EUROSTAT_VBE_IND_2010!$C$7:$C$732,"*"&amp;RIGHT($A241,3)&amp;"*",EUROSTAT_VBE_IND_2010!$D$7:$D$732,"328*"))/1000-(SUMIFS(EUROSTAT_VBE_IND_2010!AE$7:AE$732,EUROSTAT_VBE_IND_2010!$B$7:$B$732,$D241,EUROSTAT_VBE_IND_2010!$C$7:$C$732,"*"&amp;RIGHT($A241,3)&amp;"*",EUROSTAT_VBE_IND_2010!$D$7:$D$732,"3285*"))/1000</f>
        <v>0</v>
      </c>
      <c r="AG241" s="17">
        <f>(SUMIFS(EUROSTAT_VBE_IND_2010!AF$7:AF$732,EUROSTAT_VBE_IND_2010!$B$7:$B$732,$D241,EUROSTAT_VBE_IND_2010!$C$7:$C$732,"*"&amp;RIGHT($A241,3)&amp;"*",EUROSTAT_VBE_IND_2010!$D$7:$D$732,"328*"))/1000-(SUMIFS(EUROSTAT_VBE_IND_2010!AF$7:AF$732,EUROSTAT_VBE_IND_2010!$B$7:$B$732,$D241,EUROSTAT_VBE_IND_2010!$C$7:$C$732,"*"&amp;RIGHT($A241,3)&amp;"*",EUROSTAT_VBE_IND_2010!$D$7:$D$732,"3285*"))/1000</f>
        <v>0</v>
      </c>
      <c r="AH241" s="17">
        <f>(SUMIFS(EUROSTAT_VBE_IND_2010!AH$7:AH$732,EUROSTAT_VBE_IND_2010!$B$7:$B$732,$D241,EUROSTAT_VBE_IND_2010!$C$7:$C$732,"*"&amp;RIGHT($A241,3)&amp;"*",EUROSTAT_VBE_IND_2010!$D$7:$D$732,"328*"))/1000-(SUMIFS(EUROSTAT_VBE_IND_2010!AH$7:AH$732,EUROSTAT_VBE_IND_2010!$B$7:$B$732,$D241,EUROSTAT_VBE_IND_2010!$C$7:$C$732,"*"&amp;RIGHT($A241,3)&amp;"*",EUROSTAT_VBE_IND_2010!$D$7:$D$732,"3285*"))/1000</f>
        <v>0</v>
      </c>
      <c r="AI241" s="17">
        <f>(SUMIFS(EUROSTAT_VBE_IND_2010!AI$7:AI$732,EUROSTAT_VBE_IND_2010!$B$7:$B$732,$D241,EUROSTAT_VBE_IND_2010!$C$7:$C$732,"*"&amp;RIGHT($A241,3)&amp;"*",EUROSTAT_VBE_IND_2010!$D$7:$D$732,"328*"))/1000-(SUMIFS(EUROSTAT_VBE_IND_2010!AI$7:AI$732,EUROSTAT_VBE_IND_2010!$B$7:$B$732,$D241,EUROSTAT_VBE_IND_2010!$C$7:$C$732,"*"&amp;RIGHT($A241,3)&amp;"*",EUROSTAT_VBE_IND_2010!$D$7:$D$732,"3285*"))/1000</f>
        <v>0</v>
      </c>
      <c r="AJ241" s="17">
        <f>(SUMIFS(EUROSTAT_VBE_IND_2010!AJ$7:AJ$732,EUROSTAT_VBE_IND_2010!$B$7:$B$732,$D241,EUROSTAT_VBE_IND_2010!$C$7:$C$732,"*"&amp;RIGHT($A241,3)&amp;"*",EUROSTAT_VBE_IND_2010!$D$7:$D$732,"328*"))/1000-(SUMIFS(EUROSTAT_VBE_IND_2010!AJ$7:AJ$732,EUROSTAT_VBE_IND_2010!$B$7:$B$732,$D241,EUROSTAT_VBE_IND_2010!$C$7:$C$732,"*"&amp;RIGHT($A241,3)&amp;"*",EUROSTAT_VBE_IND_2010!$D$7:$D$732,"3285*"))/1000</f>
        <v>0</v>
      </c>
      <c r="AK241" s="17">
        <f>(SUMIFS(EUROSTAT_VBE_IND_2010!AK$7:AK$732,EUROSTAT_VBE_IND_2010!$B$7:$B$732,$D241,EUROSTAT_VBE_IND_2010!$C$7:$C$732,"*"&amp;RIGHT($A241,3)&amp;"*",EUROSTAT_VBE_IND_2010!$D$7:$D$732,"328*"))/1000-(SUMIFS(EUROSTAT_VBE_IND_2010!AK$7:AK$732,EUROSTAT_VBE_IND_2010!$B$7:$B$732,$D241,EUROSTAT_VBE_IND_2010!$C$7:$C$732,"*"&amp;RIGHT($A241,3)&amp;"*",EUROSTAT_VBE_IND_2010!$D$7:$D$732,"3285*"))/1000</f>
        <v>0</v>
      </c>
      <c r="AL241" s="198">
        <f>SUMIFS('IEA Bal_AL-IND'!$D$30:$D$329,'IEA Bal_AL-IND'!$A$30:$A$329,"*"&amp;RIGHT($B241,8),'IEA Bal_AL-IND'!$C$30:$C$329,'Aggregated Balance-IND_2010'!$E241)</f>
        <v>0</v>
      </c>
      <c r="AM241" s="198">
        <f>SUMIFS('IEA Bal_BA-IND'!$D$30:$D$329,'IEA Bal_BA-IND'!$A$30:$A$329,"*"&amp;RIGHT($B241,8),'IEA Bal_BA-IND'!$C$30:$C$329,'Aggregated Balance-IND_2010'!$E241)</f>
        <v>0</v>
      </c>
      <c r="AN241" s="198">
        <f>SUMIFS('IEA Bal_KS-IND'!$D$30:$D$329,'IEA Bal_KS-IND'!$A$30:$A$329,"*"&amp;RIGHT($B241,8),'IEA Bal_KS-IND'!$C$30:$C$329,'Aggregated Balance-IND_2010'!$E241)</f>
        <v>0</v>
      </c>
      <c r="AO241" s="17">
        <f>(SUMIFS(EUROSTAT_VBE_IND_2010!Y$7:Y$732,EUROSTAT_VBE_IND_2010!$B$7:$B$732,$D241,EUROSTAT_VBE_IND_2010!$C$7:$C$732,"*"&amp;RIGHT($A241,3)&amp;"*",EUROSTAT_VBE_IND_2010!$D$7:$D$732,"328*"))/1000-(SUMIFS(EUROSTAT_VBE_IND_2010!Y$7:Y$732,EUROSTAT_VBE_IND_2010!$B$7:$B$732,$D241,EUROSTAT_VBE_IND_2010!$C$7:$C$732,"*"&amp;RIGHT($A241,3)&amp;"*",EUROSTAT_VBE_IND_2010!$D$7:$D$732,"3285*"))/1000</f>
        <v>0</v>
      </c>
      <c r="AP241" s="17">
        <f>(SUMIFS(EUROSTAT_VBE_IND_2010!Z$7:Z$732,EUROSTAT_VBE_IND_2010!$B$7:$B$732,$D241,EUROSTAT_VBE_IND_2010!$C$7:$C$732,"*"&amp;RIGHT($A241,3)&amp;"*",EUROSTAT_VBE_IND_2010!$D$7:$D$732,"328*"))/1000-(SUMIFS(EUROSTAT_VBE_IND_2010!Z$7:Z$732,EUROSTAT_VBE_IND_2010!$B$7:$B$732,$D241,EUROSTAT_VBE_IND_2010!$C$7:$C$732,"*"&amp;RIGHT($A241,3)&amp;"*",EUROSTAT_VBE_IND_2010!$D$7:$D$732,"3285*"))/1000</f>
        <v>0</v>
      </c>
      <c r="AQ241" s="17">
        <f>(SUMIFS(EUROSTAT_VBE_IND_2010!AG$7:AG$732,EUROSTAT_VBE_IND_2010!$B$7:$B$732,$D241,EUROSTAT_VBE_IND_2010!$C$7:$C$732,"*"&amp;RIGHT($A241,3)&amp;"*",EUROSTAT_VBE_IND_2010!$D$7:$D$732,"328*"))/1000-(SUMIFS(EUROSTAT_VBE_IND_2010!AG$7:AG$732,EUROSTAT_VBE_IND_2010!$B$7:$B$732,$D241,EUROSTAT_VBE_IND_2010!$C$7:$C$732,"*"&amp;RIGHT($A241,3)&amp;"*",EUROSTAT_VBE_IND_2010!$D$7:$D$732,"3285*"))/1000</f>
        <v>0</v>
      </c>
    </row>
    <row r="242" spans="1:43">
      <c r="A242" t="str">
        <f>LEFT(EUROSTAT_VBE_IND_2010!$C$324,8)</f>
        <v>B_101830</v>
      </c>
      <c r="B242" s="28" t="s">
        <v>302</v>
      </c>
      <c r="C242" t="s">
        <v>293</v>
      </c>
      <c r="D242" t="s">
        <v>126</v>
      </c>
      <c r="E242" t="s">
        <v>239</v>
      </c>
      <c r="F242" t="s">
        <v>259</v>
      </c>
      <c r="G242" s="17">
        <f>(SUMIFS(EUROSTAT_VBE_IND_2010!E$7:E$732,EUROSTAT_VBE_IND_2010!$B$7:$B$732,$D242,EUROSTAT_VBE_IND_2010!$C$7:$C$732,"*"&amp;RIGHT($A242,3)&amp;"*",EUROSTAT_VBE_IND_2010!$D$7:$D$732,"4100*"))/1000+(SUMIFS(EUROSTAT_VBE_IND_2010!E$7:E$732,EUROSTAT_VBE_IND_2010!$B$7:$B$732,$D242,EUROSTAT_VBE_IND_2010!$C$7:$C$732,"*"&amp;RIGHT($A242,3)&amp;"*",EUROSTAT_VBE_IND_2010!$D$7:$D$732,"4230*"))/1000+(SUMIFS(EUROSTAT_VBE_IND_2010!E$7:E$732,EUROSTAT_VBE_IND_2010!$B$7:$B$732,$D242,EUROSTAT_VBE_IND_2010!$C$7:$C$732,"*"&amp;RIGHT($A242,3)&amp;"*",EUROSTAT_VBE_IND_2010!$D$7:$D$732,"4240*"))/1000+(SUMIFS(EUROSTAT_VBE_IND_2010!E$7:E$732,EUROSTAT_VBE_IND_2010!$B$7:$B$732,$D242,EUROSTAT_VBE_IND_2010!$C$7:$C$732,"*"&amp;RIGHT($A242,3)&amp;"*",EUROSTAT_VBE_IND_2010!$D$7:$D$732,"3106*"))/1000</f>
        <v>12.435</v>
      </c>
      <c r="H242" s="17">
        <f>(SUMIFS(EUROSTAT_VBE_IND_2010!F$7:F$732,EUROSTAT_VBE_IND_2010!$B$7:$B$732,$D242,EUROSTAT_VBE_IND_2010!$C$7:$C$732,"*"&amp;RIGHT($A242,3)&amp;"*",EUROSTAT_VBE_IND_2010!$D$7:$D$732,"4100*"))/1000+(SUMIFS(EUROSTAT_VBE_IND_2010!F$7:F$732,EUROSTAT_VBE_IND_2010!$B$7:$B$732,$D242,EUROSTAT_VBE_IND_2010!$C$7:$C$732,"*"&amp;RIGHT($A242,3)&amp;"*",EUROSTAT_VBE_IND_2010!$D$7:$D$732,"4230*"))/1000+(SUMIFS(EUROSTAT_VBE_IND_2010!F$7:F$732,EUROSTAT_VBE_IND_2010!$B$7:$B$732,$D242,EUROSTAT_VBE_IND_2010!$C$7:$C$732,"*"&amp;RIGHT($A242,3)&amp;"*",EUROSTAT_VBE_IND_2010!$D$7:$D$732,"4240*"))/1000+(SUMIFS(EUROSTAT_VBE_IND_2010!F$7:F$732,EUROSTAT_VBE_IND_2010!$B$7:$B$732,$D242,EUROSTAT_VBE_IND_2010!$C$7:$C$732,"*"&amp;RIGHT($A242,3)&amp;"*",EUROSTAT_VBE_IND_2010!$D$7:$D$732,"3106*"))/1000</f>
        <v>22.871</v>
      </c>
      <c r="I242" s="17">
        <f>(SUMIFS(EUROSTAT_VBE_IND_2010!G$7:G$732,EUROSTAT_VBE_IND_2010!$B$7:$B$732,$D242,EUROSTAT_VBE_IND_2010!$C$7:$C$732,"*"&amp;RIGHT($A242,3)&amp;"*",EUROSTAT_VBE_IND_2010!$D$7:$D$732,"4100*"))/1000+(SUMIFS(EUROSTAT_VBE_IND_2010!G$7:G$732,EUROSTAT_VBE_IND_2010!$B$7:$B$732,$D242,EUROSTAT_VBE_IND_2010!$C$7:$C$732,"*"&amp;RIGHT($A242,3)&amp;"*",EUROSTAT_VBE_IND_2010!$D$7:$D$732,"4230*"))/1000+(SUMIFS(EUROSTAT_VBE_IND_2010!G$7:G$732,EUROSTAT_VBE_IND_2010!$B$7:$B$732,$D242,EUROSTAT_VBE_IND_2010!$C$7:$C$732,"*"&amp;RIGHT($A242,3)&amp;"*",EUROSTAT_VBE_IND_2010!$D$7:$D$732,"4240*"))/1000+(SUMIFS(EUROSTAT_VBE_IND_2010!G$7:G$732,EUROSTAT_VBE_IND_2010!$B$7:$B$732,$D242,EUROSTAT_VBE_IND_2010!$C$7:$C$732,"*"&amp;RIGHT($A242,3)&amp;"*",EUROSTAT_VBE_IND_2010!$D$7:$D$732,"3106*"))/1000</f>
        <v>4.414</v>
      </c>
      <c r="J242" s="198">
        <f>SUMIFS('IEA Bal_CH-IND'!$D$30:$D$329,'IEA Bal_CH-IND'!$A$30:$A$329,"*"&amp;RIGHT($B242,8),'IEA Bal_CH-IND'!$C$30:$C$329,'Aggregated Balance-IND_2010'!$E242)</f>
        <v>8.11569</v>
      </c>
      <c r="K242" s="17">
        <f>(SUMIFS(EUROSTAT_VBE_IND_2010!H$7:H$732,EUROSTAT_VBE_IND_2010!$B$7:$B$732,$D242,EUROSTAT_VBE_IND_2010!$C$7:$C$732,"*"&amp;RIGHT($A242,3)&amp;"*",EUROSTAT_VBE_IND_2010!$D$7:$D$732,"4100*"))/1000+(SUMIFS(EUROSTAT_VBE_IND_2010!H$7:H$732,EUROSTAT_VBE_IND_2010!$B$7:$B$732,$D242,EUROSTAT_VBE_IND_2010!$C$7:$C$732,"*"&amp;RIGHT($A242,3)&amp;"*",EUROSTAT_VBE_IND_2010!$D$7:$D$732,"4230*"))/1000+(SUMIFS(EUROSTAT_VBE_IND_2010!H$7:H$732,EUROSTAT_VBE_IND_2010!$B$7:$B$732,$D242,EUROSTAT_VBE_IND_2010!$C$7:$C$732,"*"&amp;RIGHT($A242,3)&amp;"*",EUROSTAT_VBE_IND_2010!$D$7:$D$732,"4240*"))/1000+(SUMIFS(EUROSTAT_VBE_IND_2010!H$7:H$732,EUROSTAT_VBE_IND_2010!$B$7:$B$732,$D242,EUROSTAT_VBE_IND_2010!$C$7:$C$732,"*"&amp;RIGHT($A242,3)&amp;"*",EUROSTAT_VBE_IND_2010!$D$7:$D$732,"3106*"))/1000</f>
        <v>0</v>
      </c>
      <c r="L242" s="17">
        <f>(SUMIFS(EUROSTAT_VBE_IND_2010!I$7:I$732,EUROSTAT_VBE_IND_2010!$B$7:$B$732,$D242,EUROSTAT_VBE_IND_2010!$C$7:$C$732,"*"&amp;RIGHT($A242,3)&amp;"*",EUROSTAT_VBE_IND_2010!$D$7:$D$732,"4100*"))/1000+(SUMIFS(EUROSTAT_VBE_IND_2010!I$7:I$732,EUROSTAT_VBE_IND_2010!$B$7:$B$732,$D242,EUROSTAT_VBE_IND_2010!$C$7:$C$732,"*"&amp;RIGHT($A242,3)&amp;"*",EUROSTAT_VBE_IND_2010!$D$7:$D$732,"4230*"))/1000+(SUMIFS(EUROSTAT_VBE_IND_2010!I$7:I$732,EUROSTAT_VBE_IND_2010!$B$7:$B$732,$D242,EUROSTAT_VBE_IND_2010!$C$7:$C$732,"*"&amp;RIGHT($A242,3)&amp;"*",EUROSTAT_VBE_IND_2010!$D$7:$D$732,"4240*"))/1000+(SUMIFS(EUROSTAT_VBE_IND_2010!I$7:I$732,EUROSTAT_VBE_IND_2010!$B$7:$B$732,$D242,EUROSTAT_VBE_IND_2010!$C$7:$C$732,"*"&amp;RIGHT($A242,3)&amp;"*",EUROSTAT_VBE_IND_2010!$D$7:$D$732,"3106*"))/1000</f>
        <v>12.564</v>
      </c>
      <c r="M242" s="17">
        <f>(SUMIFS(EUROSTAT_VBE_IND_2010!J$7:J$732,EUROSTAT_VBE_IND_2010!$B$7:$B$732,$D242,EUROSTAT_VBE_IND_2010!$C$7:$C$732,"*"&amp;RIGHT($A242,3)&amp;"*",EUROSTAT_VBE_IND_2010!$D$7:$D$732,"4100*"))/1000+(SUMIFS(EUROSTAT_VBE_IND_2010!J$7:J$732,EUROSTAT_VBE_IND_2010!$B$7:$B$732,$D242,EUROSTAT_VBE_IND_2010!$C$7:$C$732,"*"&amp;RIGHT($A242,3)&amp;"*",EUROSTAT_VBE_IND_2010!$D$7:$D$732,"4230*"))/1000+(SUMIFS(EUROSTAT_VBE_IND_2010!J$7:J$732,EUROSTAT_VBE_IND_2010!$B$7:$B$732,$D242,EUROSTAT_VBE_IND_2010!$C$7:$C$732,"*"&amp;RIGHT($A242,3)&amp;"*",EUROSTAT_VBE_IND_2010!$D$7:$D$732,"4240*"))/1000+(SUMIFS(EUROSTAT_VBE_IND_2010!J$7:J$732,EUROSTAT_VBE_IND_2010!$B$7:$B$732,$D242,EUROSTAT_VBE_IND_2010!$C$7:$C$732,"*"&amp;RIGHT($A242,3)&amp;"*",EUROSTAT_VBE_IND_2010!$D$7:$D$732,"3106*"))/1000</f>
        <v>105.4</v>
      </c>
      <c r="N242" s="17">
        <f>(SUMIFS(EUROSTAT_VBE_IND_2010!K$7:K$732,EUROSTAT_VBE_IND_2010!$B$7:$B$732,$D242,EUROSTAT_VBE_IND_2010!$C$7:$C$732,"*"&amp;RIGHT($A242,3)&amp;"*",EUROSTAT_VBE_IND_2010!$D$7:$D$732,"4100*"))/1000+(SUMIFS(EUROSTAT_VBE_IND_2010!K$7:K$732,EUROSTAT_VBE_IND_2010!$B$7:$B$732,$D242,EUROSTAT_VBE_IND_2010!$C$7:$C$732,"*"&amp;RIGHT($A242,3)&amp;"*",EUROSTAT_VBE_IND_2010!$D$7:$D$732,"4230*"))/1000+(SUMIFS(EUROSTAT_VBE_IND_2010!K$7:K$732,EUROSTAT_VBE_IND_2010!$B$7:$B$732,$D242,EUROSTAT_VBE_IND_2010!$C$7:$C$732,"*"&amp;RIGHT($A242,3)&amp;"*",EUROSTAT_VBE_IND_2010!$D$7:$D$732,"4240*"))/1000+(SUMIFS(EUROSTAT_VBE_IND_2010!K$7:K$732,EUROSTAT_VBE_IND_2010!$B$7:$B$732,$D242,EUROSTAT_VBE_IND_2010!$C$7:$C$732,"*"&amp;RIGHT($A242,3)&amp;"*",EUROSTAT_VBE_IND_2010!$D$7:$D$732,"3106*"))/1000</f>
        <v>11.886</v>
      </c>
      <c r="O242" s="17">
        <f>(SUMIFS(EUROSTAT_VBE_IND_2010!L$7:L$732,EUROSTAT_VBE_IND_2010!$B$7:$B$732,$D242,EUROSTAT_VBE_IND_2010!$C$7:$C$732,"*"&amp;RIGHT($A242,3)&amp;"*",EUROSTAT_VBE_IND_2010!$D$7:$D$732,"4100*"))/1000+(SUMIFS(EUROSTAT_VBE_IND_2010!L$7:L$732,EUROSTAT_VBE_IND_2010!$B$7:$B$732,$D242,EUROSTAT_VBE_IND_2010!$C$7:$C$732,"*"&amp;RIGHT($A242,3)&amp;"*",EUROSTAT_VBE_IND_2010!$D$7:$D$732,"4230*"))/1000+(SUMIFS(EUROSTAT_VBE_IND_2010!L$7:L$732,EUROSTAT_VBE_IND_2010!$B$7:$B$732,$D242,EUROSTAT_VBE_IND_2010!$C$7:$C$732,"*"&amp;RIGHT($A242,3)&amp;"*",EUROSTAT_VBE_IND_2010!$D$7:$D$732,"4240*"))/1000+(SUMIFS(EUROSTAT_VBE_IND_2010!L$7:L$732,EUROSTAT_VBE_IND_2010!$B$7:$B$732,$D242,EUROSTAT_VBE_IND_2010!$C$7:$C$732,"*"&amp;RIGHT($A242,3)&amp;"*",EUROSTAT_VBE_IND_2010!$D$7:$D$732,"3106*"))/1000</f>
        <v>1.098</v>
      </c>
      <c r="P242" s="17">
        <f>(SUMIFS(EUROSTAT_VBE_IND_2010!M$7:M$732,EUROSTAT_VBE_IND_2010!$B$7:$B$732,$D242,EUROSTAT_VBE_IND_2010!$C$7:$C$732,"*"&amp;RIGHT($A242,3)&amp;"*",EUROSTAT_VBE_IND_2010!$D$7:$D$732,"4100*"))/1000+(SUMIFS(EUROSTAT_VBE_IND_2010!M$7:M$732,EUROSTAT_VBE_IND_2010!$B$7:$B$732,$D242,EUROSTAT_VBE_IND_2010!$C$7:$C$732,"*"&amp;RIGHT($A242,3)&amp;"*",EUROSTAT_VBE_IND_2010!$D$7:$D$732,"4230*"))/1000+(SUMIFS(EUROSTAT_VBE_IND_2010!M$7:M$732,EUROSTAT_VBE_IND_2010!$B$7:$B$732,$D242,EUROSTAT_VBE_IND_2010!$C$7:$C$732,"*"&amp;RIGHT($A242,3)&amp;"*",EUROSTAT_VBE_IND_2010!$D$7:$D$732,"4240*"))/1000+(SUMIFS(EUROSTAT_VBE_IND_2010!M$7:M$732,EUROSTAT_VBE_IND_2010!$B$7:$B$732,$D242,EUROSTAT_VBE_IND_2010!$C$7:$C$732,"*"&amp;RIGHT($A242,3)&amp;"*",EUROSTAT_VBE_IND_2010!$D$7:$D$732,"3106*"))/1000</f>
        <v>3.424</v>
      </c>
      <c r="Q242" s="17">
        <f>(SUMIFS(EUROSTAT_VBE_IND_2010!N$7:N$732,EUROSTAT_VBE_IND_2010!$B$7:$B$732,$D242,EUROSTAT_VBE_IND_2010!$C$7:$C$732,"*"&amp;RIGHT($A242,3)&amp;"*",EUROSTAT_VBE_IND_2010!$D$7:$D$732,"4100*"))/1000+(SUMIFS(EUROSTAT_VBE_IND_2010!N$7:N$732,EUROSTAT_VBE_IND_2010!$B$7:$B$732,$D242,EUROSTAT_VBE_IND_2010!$C$7:$C$732,"*"&amp;RIGHT($A242,3)&amp;"*",EUROSTAT_VBE_IND_2010!$D$7:$D$732,"4230*"))/1000+(SUMIFS(EUROSTAT_VBE_IND_2010!N$7:N$732,EUROSTAT_VBE_IND_2010!$B$7:$B$732,$D242,EUROSTAT_VBE_IND_2010!$C$7:$C$732,"*"&amp;RIGHT($A242,3)&amp;"*",EUROSTAT_VBE_IND_2010!$D$7:$D$732,"4240*"))/1000+(SUMIFS(EUROSTAT_VBE_IND_2010!N$7:N$732,EUROSTAT_VBE_IND_2010!$B$7:$B$732,$D242,EUROSTAT_VBE_IND_2010!$C$7:$C$732,"*"&amp;RIGHT($A242,3)&amp;"*",EUROSTAT_VBE_IND_2010!$D$7:$D$732,"3106*"))/1000</f>
        <v>26.268</v>
      </c>
      <c r="R242" s="17">
        <f>(SUMIFS(EUROSTAT_VBE_IND_2010!O$7:O$732,EUROSTAT_VBE_IND_2010!$B$7:$B$732,$D242,EUROSTAT_VBE_IND_2010!$C$7:$C$732,"*"&amp;RIGHT($A242,3)&amp;"*",EUROSTAT_VBE_IND_2010!$D$7:$D$732,"4100*"))/1000+(SUMIFS(EUROSTAT_VBE_IND_2010!O$7:O$732,EUROSTAT_VBE_IND_2010!$B$7:$B$732,$D242,EUROSTAT_VBE_IND_2010!$C$7:$C$732,"*"&amp;RIGHT($A242,3)&amp;"*",EUROSTAT_VBE_IND_2010!$D$7:$D$732,"4230*"))/1000+(SUMIFS(EUROSTAT_VBE_IND_2010!O$7:O$732,EUROSTAT_VBE_IND_2010!$B$7:$B$732,$D242,EUROSTAT_VBE_IND_2010!$C$7:$C$732,"*"&amp;RIGHT($A242,3)&amp;"*",EUROSTAT_VBE_IND_2010!$D$7:$D$732,"4240*"))/1000+(SUMIFS(EUROSTAT_VBE_IND_2010!O$7:O$732,EUROSTAT_VBE_IND_2010!$B$7:$B$732,$D242,EUROSTAT_VBE_IND_2010!$C$7:$C$732,"*"&amp;RIGHT($A242,3)&amp;"*",EUROSTAT_VBE_IND_2010!$D$7:$D$732,"3106*"))/1000</f>
        <v>0.788</v>
      </c>
      <c r="S242" s="17">
        <f>(SUMIFS(EUROSTAT_VBE_IND_2010!P$7:P$732,EUROSTAT_VBE_IND_2010!$B$7:$B$732,$D242,EUROSTAT_VBE_IND_2010!$C$7:$C$732,"*"&amp;RIGHT($A242,3)&amp;"*",EUROSTAT_VBE_IND_2010!$D$7:$D$732,"4100*"))/1000+(SUMIFS(EUROSTAT_VBE_IND_2010!P$7:P$732,EUROSTAT_VBE_IND_2010!$B$7:$B$732,$D242,EUROSTAT_VBE_IND_2010!$C$7:$C$732,"*"&amp;RIGHT($A242,3)&amp;"*",EUROSTAT_VBE_IND_2010!$D$7:$D$732,"4230*"))/1000+(SUMIFS(EUROSTAT_VBE_IND_2010!P$7:P$732,EUROSTAT_VBE_IND_2010!$B$7:$B$732,$D242,EUROSTAT_VBE_IND_2010!$C$7:$C$732,"*"&amp;RIGHT($A242,3)&amp;"*",EUROSTAT_VBE_IND_2010!$D$7:$D$732,"4240*"))/1000+(SUMIFS(EUROSTAT_VBE_IND_2010!P$7:P$732,EUROSTAT_VBE_IND_2010!$B$7:$B$732,$D242,EUROSTAT_VBE_IND_2010!$C$7:$C$732,"*"&amp;RIGHT($A242,3)&amp;"*",EUROSTAT_VBE_IND_2010!$D$7:$D$732,"3106*"))/1000</f>
        <v>94.899</v>
      </c>
      <c r="T242" s="17">
        <f>(SUMIFS(EUROSTAT_VBE_IND_2010!Q$7:Q$732,EUROSTAT_VBE_IND_2010!$B$7:$B$732,$D242,EUROSTAT_VBE_IND_2010!$C$7:$C$732,"*"&amp;RIGHT($A242,3)&amp;"*",EUROSTAT_VBE_IND_2010!$D$7:$D$732,"4100*"))/1000+(SUMIFS(EUROSTAT_VBE_IND_2010!Q$7:Q$732,EUROSTAT_VBE_IND_2010!$B$7:$B$732,$D242,EUROSTAT_VBE_IND_2010!$C$7:$C$732,"*"&amp;RIGHT($A242,3)&amp;"*",EUROSTAT_VBE_IND_2010!$D$7:$D$732,"4230*"))/1000+(SUMIFS(EUROSTAT_VBE_IND_2010!Q$7:Q$732,EUROSTAT_VBE_IND_2010!$B$7:$B$732,$D242,EUROSTAT_VBE_IND_2010!$C$7:$C$732,"*"&amp;RIGHT($A242,3)&amp;"*",EUROSTAT_VBE_IND_2010!$D$7:$D$732,"4240*"))/1000+(SUMIFS(EUROSTAT_VBE_IND_2010!Q$7:Q$732,EUROSTAT_VBE_IND_2010!$B$7:$B$732,$D242,EUROSTAT_VBE_IND_2010!$C$7:$C$732,"*"&amp;RIGHT($A242,3)&amp;"*",EUROSTAT_VBE_IND_2010!$D$7:$D$732,"3106*"))/1000</f>
        <v>5.359</v>
      </c>
      <c r="U242" s="17">
        <f>(SUMIFS(EUROSTAT_VBE_IND_2010!R$7:R$732,EUROSTAT_VBE_IND_2010!$B$7:$B$732,$D242,EUROSTAT_VBE_IND_2010!$C$7:$C$732,"*"&amp;RIGHT($A242,3)&amp;"*",EUROSTAT_VBE_IND_2010!$D$7:$D$732,"4100*"))/1000+(SUMIFS(EUROSTAT_VBE_IND_2010!R$7:R$732,EUROSTAT_VBE_IND_2010!$B$7:$B$732,$D242,EUROSTAT_VBE_IND_2010!$C$7:$C$732,"*"&amp;RIGHT($A242,3)&amp;"*",EUROSTAT_VBE_IND_2010!$D$7:$D$732,"4230*"))/1000+(SUMIFS(EUROSTAT_VBE_IND_2010!R$7:R$732,EUROSTAT_VBE_IND_2010!$B$7:$B$732,$D242,EUROSTAT_VBE_IND_2010!$C$7:$C$732,"*"&amp;RIGHT($A242,3)&amp;"*",EUROSTAT_VBE_IND_2010!$D$7:$D$732,"4240*"))/1000+(SUMIFS(EUROSTAT_VBE_IND_2010!R$7:R$732,EUROSTAT_VBE_IND_2010!$B$7:$B$732,$D242,EUROSTAT_VBE_IND_2010!$C$7:$C$732,"*"&amp;RIGHT($A242,3)&amp;"*",EUROSTAT_VBE_IND_2010!$D$7:$D$732,"3106*"))/1000</f>
        <v>9.869</v>
      </c>
      <c r="V242" s="17">
        <f>(SUMIFS(EUROSTAT_VBE_IND_2010!S$7:S$732,EUROSTAT_VBE_IND_2010!$B$7:$B$732,$D242,EUROSTAT_VBE_IND_2010!$C$7:$C$732,"*"&amp;RIGHT($A242,3)&amp;"*",EUROSTAT_VBE_IND_2010!$D$7:$D$732,"4100*"))/1000+(SUMIFS(EUROSTAT_VBE_IND_2010!S$7:S$732,EUROSTAT_VBE_IND_2010!$B$7:$B$732,$D242,EUROSTAT_VBE_IND_2010!$C$7:$C$732,"*"&amp;RIGHT($A242,3)&amp;"*",EUROSTAT_VBE_IND_2010!$D$7:$D$732,"4230*"))/1000+(SUMIFS(EUROSTAT_VBE_IND_2010!S$7:S$732,EUROSTAT_VBE_IND_2010!$B$7:$B$732,$D242,EUROSTAT_VBE_IND_2010!$C$7:$C$732,"*"&amp;RIGHT($A242,3)&amp;"*",EUROSTAT_VBE_IND_2010!$D$7:$D$732,"4240*"))/1000+(SUMIFS(EUROSTAT_VBE_IND_2010!S$7:S$732,EUROSTAT_VBE_IND_2010!$B$7:$B$732,$D242,EUROSTAT_VBE_IND_2010!$C$7:$C$732,"*"&amp;RIGHT($A242,3)&amp;"*",EUROSTAT_VBE_IND_2010!$D$7:$D$732,"3106*"))/1000</f>
        <v>3.662</v>
      </c>
      <c r="W242" s="17">
        <f>(SUMIFS(EUROSTAT_VBE_IND_2010!T$7:T$732,EUROSTAT_VBE_IND_2010!$B$7:$B$732,$D242,EUROSTAT_VBE_IND_2010!$C$7:$C$732,"*"&amp;RIGHT($A242,3)&amp;"*",EUROSTAT_VBE_IND_2010!$D$7:$D$732,"4100*"))/1000+(SUMIFS(EUROSTAT_VBE_IND_2010!T$7:T$732,EUROSTAT_VBE_IND_2010!$B$7:$B$732,$D242,EUROSTAT_VBE_IND_2010!$C$7:$C$732,"*"&amp;RIGHT($A242,3)&amp;"*",EUROSTAT_VBE_IND_2010!$D$7:$D$732,"4230*"))/1000+(SUMIFS(EUROSTAT_VBE_IND_2010!T$7:T$732,EUROSTAT_VBE_IND_2010!$B$7:$B$732,$D242,EUROSTAT_VBE_IND_2010!$C$7:$C$732,"*"&amp;RIGHT($A242,3)&amp;"*",EUROSTAT_VBE_IND_2010!$D$7:$D$732,"4240*"))/1000+(SUMIFS(EUROSTAT_VBE_IND_2010!T$7:T$732,EUROSTAT_VBE_IND_2010!$B$7:$B$732,$D242,EUROSTAT_VBE_IND_2010!$C$7:$C$732,"*"&amp;RIGHT($A242,3)&amp;"*",EUROSTAT_VBE_IND_2010!$D$7:$D$732,"3106*"))/1000</f>
        <v>0</v>
      </c>
      <c r="X242" s="17">
        <f>(SUMIFS(EUROSTAT_VBE_IND_2010!U$7:U$732,EUROSTAT_VBE_IND_2010!$B$7:$B$732,$D242,EUROSTAT_VBE_IND_2010!$C$7:$C$732,"*"&amp;RIGHT($A242,3)&amp;"*",EUROSTAT_VBE_IND_2010!$D$7:$D$732,"4100*"))/1000+(SUMIFS(EUROSTAT_VBE_IND_2010!U$7:U$732,EUROSTAT_VBE_IND_2010!$B$7:$B$732,$D242,EUROSTAT_VBE_IND_2010!$C$7:$C$732,"*"&amp;RIGHT($A242,3)&amp;"*",EUROSTAT_VBE_IND_2010!$D$7:$D$732,"4230*"))/1000+(SUMIFS(EUROSTAT_VBE_IND_2010!U$7:U$732,EUROSTAT_VBE_IND_2010!$B$7:$B$732,$D242,EUROSTAT_VBE_IND_2010!$C$7:$C$732,"*"&amp;RIGHT($A242,3)&amp;"*",EUROSTAT_VBE_IND_2010!$D$7:$D$732,"4240*"))/1000+(SUMIFS(EUROSTAT_VBE_IND_2010!U$7:U$732,EUROSTAT_VBE_IND_2010!$B$7:$B$732,$D242,EUROSTAT_VBE_IND_2010!$C$7:$C$732,"*"&amp;RIGHT($A242,3)&amp;"*",EUROSTAT_VBE_IND_2010!$D$7:$D$732,"3106*"))/1000</f>
        <v>53.546</v>
      </c>
      <c r="Y242" s="17">
        <f>(SUMIFS(EUROSTAT_VBE_IND_2010!V$7:V$732,EUROSTAT_VBE_IND_2010!$B$7:$B$732,$D242,EUROSTAT_VBE_IND_2010!$C$7:$C$732,"*"&amp;RIGHT($A242,3)&amp;"*",EUROSTAT_VBE_IND_2010!$D$7:$D$732,"4100*"))/1000+(SUMIFS(EUROSTAT_VBE_IND_2010!V$7:V$732,EUROSTAT_VBE_IND_2010!$B$7:$B$732,$D242,EUROSTAT_VBE_IND_2010!$C$7:$C$732,"*"&amp;RIGHT($A242,3)&amp;"*",EUROSTAT_VBE_IND_2010!$D$7:$D$732,"4230*"))/1000+(SUMIFS(EUROSTAT_VBE_IND_2010!V$7:V$732,EUROSTAT_VBE_IND_2010!$B$7:$B$732,$D242,EUROSTAT_VBE_IND_2010!$C$7:$C$732,"*"&amp;RIGHT($A242,3)&amp;"*",EUROSTAT_VBE_IND_2010!$D$7:$D$732,"4240*"))/1000+(SUMIFS(EUROSTAT_VBE_IND_2010!V$7:V$732,EUROSTAT_VBE_IND_2010!$B$7:$B$732,$D242,EUROSTAT_VBE_IND_2010!$C$7:$C$732,"*"&amp;RIGHT($A242,3)&amp;"*",EUROSTAT_VBE_IND_2010!$D$7:$D$732,"3106*"))/1000</f>
        <v>4.008</v>
      </c>
      <c r="Z242" s="17">
        <f>(SUMIFS(EUROSTAT_VBE_IND_2010!W$7:W$732,EUROSTAT_VBE_IND_2010!$B$7:$B$732,$D242,EUROSTAT_VBE_IND_2010!$C$7:$C$732,"*"&amp;RIGHT($A242,3)&amp;"*",EUROSTAT_VBE_IND_2010!$D$7:$D$732,"4100*"))/1000+(SUMIFS(EUROSTAT_VBE_IND_2010!W$7:W$732,EUROSTAT_VBE_IND_2010!$B$7:$B$732,$D242,EUROSTAT_VBE_IND_2010!$C$7:$C$732,"*"&amp;RIGHT($A242,3)&amp;"*",EUROSTAT_VBE_IND_2010!$D$7:$D$732,"4230*"))/1000+(SUMIFS(EUROSTAT_VBE_IND_2010!W$7:W$732,EUROSTAT_VBE_IND_2010!$B$7:$B$732,$D242,EUROSTAT_VBE_IND_2010!$C$7:$C$732,"*"&amp;RIGHT($A242,3)&amp;"*",EUROSTAT_VBE_IND_2010!$D$7:$D$732,"4240*"))/1000+(SUMIFS(EUROSTAT_VBE_IND_2010!W$7:W$732,EUROSTAT_VBE_IND_2010!$B$7:$B$732,$D242,EUROSTAT_VBE_IND_2010!$C$7:$C$732,"*"&amp;RIGHT($A242,3)&amp;"*",EUROSTAT_VBE_IND_2010!$D$7:$D$732,"3106*"))/1000</f>
        <v>0.25</v>
      </c>
      <c r="AA242" s="17">
        <f>(SUMIFS(EUROSTAT_VBE_IND_2010!X$7:X$732,EUROSTAT_VBE_IND_2010!$B$7:$B$732,$D242,EUROSTAT_VBE_IND_2010!$C$7:$C$732,"*"&amp;RIGHT($A242,3)&amp;"*",EUROSTAT_VBE_IND_2010!$D$7:$D$732,"4100*"))/1000+(SUMIFS(EUROSTAT_VBE_IND_2010!X$7:X$732,EUROSTAT_VBE_IND_2010!$B$7:$B$732,$D242,EUROSTAT_VBE_IND_2010!$C$7:$C$732,"*"&amp;RIGHT($A242,3)&amp;"*",EUROSTAT_VBE_IND_2010!$D$7:$D$732,"4230*"))/1000+(SUMIFS(EUROSTAT_VBE_IND_2010!X$7:X$732,EUROSTAT_VBE_IND_2010!$B$7:$B$732,$D242,EUROSTAT_VBE_IND_2010!$C$7:$C$732,"*"&amp;RIGHT($A242,3)&amp;"*",EUROSTAT_VBE_IND_2010!$D$7:$D$732,"4240*"))/1000+(SUMIFS(EUROSTAT_VBE_IND_2010!X$7:X$732,EUROSTAT_VBE_IND_2010!$B$7:$B$732,$D242,EUROSTAT_VBE_IND_2010!$C$7:$C$732,"*"&amp;RIGHT($A242,3)&amp;"*",EUROSTAT_VBE_IND_2010!$D$7:$D$732,"3106*"))/1000</f>
        <v>1.781</v>
      </c>
      <c r="AB242" s="17">
        <f>(SUMIFS(EUROSTAT_VBE_IND_2010!AA$7:AA$732,EUROSTAT_VBE_IND_2010!$B$7:$B$732,$D242,EUROSTAT_VBE_IND_2010!$C$7:$C$732,"*"&amp;RIGHT($A242,3)&amp;"*",EUROSTAT_VBE_IND_2010!$D$7:$D$732,"4100*"))/1000+(SUMIFS(EUROSTAT_VBE_IND_2010!AA$7:AA$732,EUROSTAT_VBE_IND_2010!$B$7:$B$732,$D242,EUROSTAT_VBE_IND_2010!$C$7:$C$732,"*"&amp;RIGHT($A242,3)&amp;"*",EUROSTAT_VBE_IND_2010!$D$7:$D$732,"4230*"))/1000+(SUMIFS(EUROSTAT_VBE_IND_2010!AA$7:AA$732,EUROSTAT_VBE_IND_2010!$B$7:$B$732,$D242,EUROSTAT_VBE_IND_2010!$C$7:$C$732,"*"&amp;RIGHT($A242,3)&amp;"*",EUROSTAT_VBE_IND_2010!$D$7:$D$732,"4240*"))/1000+(SUMIFS(EUROSTAT_VBE_IND_2010!AA$7:AA$732,EUROSTAT_VBE_IND_2010!$B$7:$B$732,$D242,EUROSTAT_VBE_IND_2010!$C$7:$C$732,"*"&amp;RIGHT($A242,3)&amp;"*",EUROSTAT_VBE_IND_2010!$D$7:$D$732,"3106*"))/1000</f>
        <v>0</v>
      </c>
      <c r="AC242" s="17">
        <f>(SUMIFS(EUROSTAT_VBE_IND_2010!AB$7:AB$732,EUROSTAT_VBE_IND_2010!$B$7:$B$732,$D242,EUROSTAT_VBE_IND_2010!$C$7:$C$732,"*"&amp;RIGHT($A242,3)&amp;"*",EUROSTAT_VBE_IND_2010!$D$7:$D$732,"4100*"))/1000+(SUMIFS(EUROSTAT_VBE_IND_2010!AB$7:AB$732,EUROSTAT_VBE_IND_2010!$B$7:$B$732,$D242,EUROSTAT_VBE_IND_2010!$C$7:$C$732,"*"&amp;RIGHT($A242,3)&amp;"*",EUROSTAT_VBE_IND_2010!$D$7:$D$732,"4230*"))/1000+(SUMIFS(EUROSTAT_VBE_IND_2010!AB$7:AB$732,EUROSTAT_VBE_IND_2010!$B$7:$B$732,$D242,EUROSTAT_VBE_IND_2010!$C$7:$C$732,"*"&amp;RIGHT($A242,3)&amp;"*",EUROSTAT_VBE_IND_2010!$D$7:$D$732,"4240*"))/1000+(SUMIFS(EUROSTAT_VBE_IND_2010!AB$7:AB$732,EUROSTAT_VBE_IND_2010!$B$7:$B$732,$D242,EUROSTAT_VBE_IND_2010!$C$7:$C$732,"*"&amp;RIGHT($A242,3)&amp;"*",EUROSTAT_VBE_IND_2010!$D$7:$D$732,"3106*"))/1000</f>
        <v>51.473</v>
      </c>
      <c r="AD242" s="17">
        <f>(SUMIFS(EUROSTAT_VBE_IND_2010!AC$7:AC$732,EUROSTAT_VBE_IND_2010!$B$7:$B$732,$D242,EUROSTAT_VBE_IND_2010!$C$7:$C$732,"*"&amp;RIGHT($A242,3)&amp;"*",EUROSTAT_VBE_IND_2010!$D$7:$D$732,"4100*"))/1000+(SUMIFS(EUROSTAT_VBE_IND_2010!AC$7:AC$732,EUROSTAT_VBE_IND_2010!$B$7:$B$732,$D242,EUROSTAT_VBE_IND_2010!$C$7:$C$732,"*"&amp;RIGHT($A242,3)&amp;"*",EUROSTAT_VBE_IND_2010!$D$7:$D$732,"4230*"))/1000+(SUMIFS(EUROSTAT_VBE_IND_2010!AC$7:AC$732,EUROSTAT_VBE_IND_2010!$B$7:$B$732,$D242,EUROSTAT_VBE_IND_2010!$C$7:$C$732,"*"&amp;RIGHT($A242,3)&amp;"*",EUROSTAT_VBE_IND_2010!$D$7:$D$732,"4240*"))/1000+(SUMIFS(EUROSTAT_VBE_IND_2010!AC$7:AC$732,EUROSTAT_VBE_IND_2010!$B$7:$B$732,$D242,EUROSTAT_VBE_IND_2010!$C$7:$C$732,"*"&amp;RIGHT($A242,3)&amp;"*",EUROSTAT_VBE_IND_2010!$D$7:$D$732,"3106*"))/1000</f>
        <v>1.699</v>
      </c>
      <c r="AE242" s="17">
        <f>(SUMIFS(EUROSTAT_VBE_IND_2010!AD$7:AD$732,EUROSTAT_VBE_IND_2010!$B$7:$B$732,$D242,EUROSTAT_VBE_IND_2010!$C$7:$C$732,"*"&amp;RIGHT($A242,3)&amp;"*",EUROSTAT_VBE_IND_2010!$D$7:$D$732,"4100*"))/1000+(SUMIFS(EUROSTAT_VBE_IND_2010!AD$7:AD$732,EUROSTAT_VBE_IND_2010!$B$7:$B$732,$D242,EUROSTAT_VBE_IND_2010!$C$7:$C$732,"*"&amp;RIGHT($A242,3)&amp;"*",EUROSTAT_VBE_IND_2010!$D$7:$D$732,"4230*"))/1000+(SUMIFS(EUROSTAT_VBE_IND_2010!AD$7:AD$732,EUROSTAT_VBE_IND_2010!$B$7:$B$732,$D242,EUROSTAT_VBE_IND_2010!$C$7:$C$732,"*"&amp;RIGHT($A242,3)&amp;"*",EUROSTAT_VBE_IND_2010!$D$7:$D$732,"4240*"))/1000+(SUMIFS(EUROSTAT_VBE_IND_2010!AD$7:AD$732,EUROSTAT_VBE_IND_2010!$B$7:$B$732,$D242,EUROSTAT_VBE_IND_2010!$C$7:$C$732,"*"&amp;RIGHT($A242,3)&amp;"*",EUROSTAT_VBE_IND_2010!$D$7:$D$732,"3106*"))/1000</f>
        <v>21.61</v>
      </c>
      <c r="AF242" s="17">
        <f>(SUMIFS(EUROSTAT_VBE_IND_2010!AE$7:AE$732,EUROSTAT_VBE_IND_2010!$B$7:$B$732,$D242,EUROSTAT_VBE_IND_2010!$C$7:$C$732,"*"&amp;RIGHT($A242,3)&amp;"*",EUROSTAT_VBE_IND_2010!$D$7:$D$732,"4100*"))/1000+(SUMIFS(EUROSTAT_VBE_IND_2010!AE$7:AE$732,EUROSTAT_VBE_IND_2010!$B$7:$B$732,$D242,EUROSTAT_VBE_IND_2010!$C$7:$C$732,"*"&amp;RIGHT($A242,3)&amp;"*",EUROSTAT_VBE_IND_2010!$D$7:$D$732,"4230*"))/1000+(SUMIFS(EUROSTAT_VBE_IND_2010!AE$7:AE$732,EUROSTAT_VBE_IND_2010!$B$7:$B$732,$D242,EUROSTAT_VBE_IND_2010!$C$7:$C$732,"*"&amp;RIGHT($A242,3)&amp;"*",EUROSTAT_VBE_IND_2010!$D$7:$D$732,"4240*"))/1000+(SUMIFS(EUROSTAT_VBE_IND_2010!AE$7:AE$732,EUROSTAT_VBE_IND_2010!$B$7:$B$732,$D242,EUROSTAT_VBE_IND_2010!$C$7:$C$732,"*"&amp;RIGHT($A242,3)&amp;"*",EUROSTAT_VBE_IND_2010!$D$7:$D$732,"3106*"))/1000</f>
        <v>4.126</v>
      </c>
      <c r="AG242" s="17">
        <f>(SUMIFS(EUROSTAT_VBE_IND_2010!AF$7:AF$732,EUROSTAT_VBE_IND_2010!$B$7:$B$732,$D242,EUROSTAT_VBE_IND_2010!$C$7:$C$732,"*"&amp;RIGHT($A242,3)&amp;"*",EUROSTAT_VBE_IND_2010!$D$7:$D$732,"4100*"))/1000+(SUMIFS(EUROSTAT_VBE_IND_2010!AF$7:AF$732,EUROSTAT_VBE_IND_2010!$B$7:$B$732,$D242,EUROSTAT_VBE_IND_2010!$C$7:$C$732,"*"&amp;RIGHT($A242,3)&amp;"*",EUROSTAT_VBE_IND_2010!$D$7:$D$732,"4230*"))/1000+(SUMIFS(EUROSTAT_VBE_IND_2010!AF$7:AF$732,EUROSTAT_VBE_IND_2010!$B$7:$B$732,$D242,EUROSTAT_VBE_IND_2010!$C$7:$C$732,"*"&amp;RIGHT($A242,3)&amp;"*",EUROSTAT_VBE_IND_2010!$D$7:$D$732,"4240*"))/1000+(SUMIFS(EUROSTAT_VBE_IND_2010!AF$7:AF$732,EUROSTAT_VBE_IND_2010!$B$7:$B$732,$D242,EUROSTAT_VBE_IND_2010!$C$7:$C$732,"*"&amp;RIGHT($A242,3)&amp;"*",EUROSTAT_VBE_IND_2010!$D$7:$D$732,"3106*"))/1000</f>
        <v>13.061</v>
      </c>
      <c r="AH242" s="17">
        <f>(SUMIFS(EUROSTAT_VBE_IND_2010!AH$7:AH$732,EUROSTAT_VBE_IND_2010!$B$7:$B$732,$D242,EUROSTAT_VBE_IND_2010!$C$7:$C$732,"*"&amp;RIGHT($A242,3)&amp;"*",EUROSTAT_VBE_IND_2010!$D$7:$D$732,"4100*"))/1000+(SUMIFS(EUROSTAT_VBE_IND_2010!AH$7:AH$732,EUROSTAT_VBE_IND_2010!$B$7:$B$732,$D242,EUROSTAT_VBE_IND_2010!$C$7:$C$732,"*"&amp;RIGHT($A242,3)&amp;"*",EUROSTAT_VBE_IND_2010!$D$7:$D$732,"4230*"))/1000+(SUMIFS(EUROSTAT_VBE_IND_2010!AH$7:AH$732,EUROSTAT_VBE_IND_2010!$B$7:$B$732,$D242,EUROSTAT_VBE_IND_2010!$C$7:$C$732,"*"&amp;RIGHT($A242,3)&amp;"*",EUROSTAT_VBE_IND_2010!$D$7:$D$732,"4240*"))/1000+(SUMIFS(EUROSTAT_VBE_IND_2010!AH$7:AH$732,EUROSTAT_VBE_IND_2010!$B$7:$B$732,$D242,EUROSTAT_VBE_IND_2010!$C$7:$C$732,"*"&amp;RIGHT($A242,3)&amp;"*",EUROSTAT_VBE_IND_2010!$D$7:$D$732,"3106*"))/1000</f>
        <v>3.852</v>
      </c>
      <c r="AI242" s="17">
        <f>(SUMIFS(EUROSTAT_VBE_IND_2010!AI$7:AI$732,EUROSTAT_VBE_IND_2010!$B$7:$B$732,$D242,EUROSTAT_VBE_IND_2010!$C$7:$C$732,"*"&amp;RIGHT($A242,3)&amp;"*",EUROSTAT_VBE_IND_2010!$D$7:$D$732,"4100*"))/1000+(SUMIFS(EUROSTAT_VBE_IND_2010!AI$7:AI$732,EUROSTAT_VBE_IND_2010!$B$7:$B$732,$D242,EUROSTAT_VBE_IND_2010!$C$7:$C$732,"*"&amp;RIGHT($A242,3)&amp;"*",EUROSTAT_VBE_IND_2010!$D$7:$D$732,"4230*"))/1000+(SUMIFS(EUROSTAT_VBE_IND_2010!AI$7:AI$732,EUROSTAT_VBE_IND_2010!$B$7:$B$732,$D242,EUROSTAT_VBE_IND_2010!$C$7:$C$732,"*"&amp;RIGHT($A242,3)&amp;"*",EUROSTAT_VBE_IND_2010!$D$7:$D$732,"4240*"))/1000+(SUMIFS(EUROSTAT_VBE_IND_2010!AI$7:AI$732,EUROSTAT_VBE_IND_2010!$B$7:$B$732,$D242,EUROSTAT_VBE_IND_2010!$C$7:$C$732,"*"&amp;RIGHT($A242,3)&amp;"*",EUROSTAT_VBE_IND_2010!$D$7:$D$732,"3106*"))/1000</f>
        <v>1.27</v>
      </c>
      <c r="AJ242" s="17">
        <f>(SUMIFS(EUROSTAT_VBE_IND_2010!AJ$7:AJ$732,EUROSTAT_VBE_IND_2010!$B$7:$B$732,$D242,EUROSTAT_VBE_IND_2010!$C$7:$C$732,"*"&amp;RIGHT($A242,3)&amp;"*",EUROSTAT_VBE_IND_2010!$D$7:$D$732,"4100*"))/1000+(SUMIFS(EUROSTAT_VBE_IND_2010!AJ$7:AJ$732,EUROSTAT_VBE_IND_2010!$B$7:$B$732,$D242,EUROSTAT_VBE_IND_2010!$C$7:$C$732,"*"&amp;RIGHT($A242,3)&amp;"*",EUROSTAT_VBE_IND_2010!$D$7:$D$732,"4230*"))/1000+(SUMIFS(EUROSTAT_VBE_IND_2010!AJ$7:AJ$732,EUROSTAT_VBE_IND_2010!$B$7:$B$732,$D242,EUROSTAT_VBE_IND_2010!$C$7:$C$732,"*"&amp;RIGHT($A242,3)&amp;"*",EUROSTAT_VBE_IND_2010!$D$7:$D$732,"4240*"))/1000+(SUMIFS(EUROSTAT_VBE_IND_2010!AJ$7:AJ$732,EUROSTAT_VBE_IND_2010!$B$7:$B$732,$D242,EUROSTAT_VBE_IND_2010!$C$7:$C$732,"*"&amp;RIGHT($A242,3)&amp;"*",EUROSTAT_VBE_IND_2010!$D$7:$D$732,"3106*"))/1000</f>
        <v>3.23</v>
      </c>
      <c r="AK242" s="17">
        <f>(SUMIFS(EUROSTAT_VBE_IND_2010!AK$7:AK$732,EUROSTAT_VBE_IND_2010!$B$7:$B$732,$D242,EUROSTAT_VBE_IND_2010!$C$7:$C$732,"*"&amp;RIGHT($A242,3)&amp;"*",EUROSTAT_VBE_IND_2010!$D$7:$D$732,"4100*"))/1000+(SUMIFS(EUROSTAT_VBE_IND_2010!AK$7:AK$732,EUROSTAT_VBE_IND_2010!$B$7:$B$732,$D242,EUROSTAT_VBE_IND_2010!$C$7:$C$732,"*"&amp;RIGHT($A242,3)&amp;"*",EUROSTAT_VBE_IND_2010!$D$7:$D$732,"4230*"))/1000+(SUMIFS(EUROSTAT_VBE_IND_2010!AK$7:AK$732,EUROSTAT_VBE_IND_2010!$B$7:$B$732,$D242,EUROSTAT_VBE_IND_2010!$C$7:$C$732,"*"&amp;RIGHT($A242,3)&amp;"*",EUROSTAT_VBE_IND_2010!$D$7:$D$732,"4240*"))/1000+(SUMIFS(EUROSTAT_VBE_IND_2010!AK$7:AK$732,EUROSTAT_VBE_IND_2010!$B$7:$B$732,$D242,EUROSTAT_VBE_IND_2010!$C$7:$C$732,"*"&amp;RIGHT($A242,3)&amp;"*",EUROSTAT_VBE_IND_2010!$D$7:$D$732,"3106*"))/1000</f>
        <v>70.773</v>
      </c>
      <c r="AL242" s="198">
        <f>SUMIFS('IEA Bal_AL-IND'!$D$30:$D$329,'IEA Bal_AL-IND'!$A$30:$A$329,"*"&amp;RIGHT($B242,8),'IEA Bal_AL-IND'!$C$30:$C$329,'Aggregated Balance-IND_2010'!$E242)</f>
        <v>0</v>
      </c>
      <c r="AM242" s="198">
        <f>SUMIFS('IEA Bal_BA-IND'!$D$30:$D$329,'IEA Bal_BA-IND'!$A$30:$A$329,"*"&amp;RIGHT($B242,8),'IEA Bal_BA-IND'!$C$30:$C$329,'Aggregated Balance-IND_2010'!$E242)</f>
        <v>0.19975</v>
      </c>
      <c r="AN242" s="198">
        <f>SUMIFS('IEA Bal_KS-IND'!$D$30:$D$329,'IEA Bal_KS-IND'!$A$30:$A$329,"*"&amp;RIGHT($B242,8),'IEA Bal_KS-IND'!$C$30:$C$329,'Aggregated Balance-IND_2010'!$E242)</f>
        <v>0</v>
      </c>
      <c r="AO242" s="17">
        <f>(SUMIFS(EUROSTAT_VBE_IND_2010!Y$7:Y$732,EUROSTAT_VBE_IND_2010!$B$7:$B$732,$D242,EUROSTAT_VBE_IND_2010!$C$7:$C$732,"*"&amp;RIGHT($A242,3)&amp;"*",EUROSTAT_VBE_IND_2010!$D$7:$D$732,"4100*"))/1000+(SUMIFS(EUROSTAT_VBE_IND_2010!Y$7:Y$732,EUROSTAT_VBE_IND_2010!$B$7:$B$732,$D242,EUROSTAT_VBE_IND_2010!$C$7:$C$732,"*"&amp;RIGHT($A242,3)&amp;"*",EUROSTAT_VBE_IND_2010!$D$7:$D$732,"4230*"))/1000+(SUMIFS(EUROSTAT_VBE_IND_2010!Y$7:Y$732,EUROSTAT_VBE_IND_2010!$B$7:$B$732,$D242,EUROSTAT_VBE_IND_2010!$C$7:$C$732,"*"&amp;RIGHT($A242,3)&amp;"*",EUROSTAT_VBE_IND_2010!$D$7:$D$732,"4240*"))/1000+(SUMIFS(EUROSTAT_VBE_IND_2010!Y$7:Y$732,EUROSTAT_VBE_IND_2010!$B$7:$B$732,$D242,EUROSTAT_VBE_IND_2010!$C$7:$C$732,"*"&amp;RIGHT($A242,3)&amp;"*",EUROSTAT_VBE_IND_2010!$D$7:$D$732,"3106*"))/1000</f>
        <v>0</v>
      </c>
      <c r="AP242" s="17">
        <f>(SUMIFS(EUROSTAT_VBE_IND_2010!Z$7:Z$732,EUROSTAT_VBE_IND_2010!$B$7:$B$732,$D242,EUROSTAT_VBE_IND_2010!$C$7:$C$732,"*"&amp;RIGHT($A242,3)&amp;"*",EUROSTAT_VBE_IND_2010!$D$7:$D$732,"4100*"))/1000+(SUMIFS(EUROSTAT_VBE_IND_2010!Z$7:Z$732,EUROSTAT_VBE_IND_2010!$B$7:$B$732,$D242,EUROSTAT_VBE_IND_2010!$C$7:$C$732,"*"&amp;RIGHT($A242,3)&amp;"*",EUROSTAT_VBE_IND_2010!$D$7:$D$732,"4230*"))/1000+(SUMIFS(EUROSTAT_VBE_IND_2010!Z$7:Z$732,EUROSTAT_VBE_IND_2010!$B$7:$B$732,$D242,EUROSTAT_VBE_IND_2010!$C$7:$C$732,"*"&amp;RIGHT($A242,3)&amp;"*",EUROSTAT_VBE_IND_2010!$D$7:$D$732,"4240*"))/1000+(SUMIFS(EUROSTAT_VBE_IND_2010!Z$7:Z$732,EUROSTAT_VBE_IND_2010!$B$7:$B$732,$D242,EUROSTAT_VBE_IND_2010!$C$7:$C$732,"*"&amp;RIGHT($A242,3)&amp;"*",EUROSTAT_VBE_IND_2010!$D$7:$D$732,"3106*"))/1000</f>
        <v>0.235</v>
      </c>
      <c r="AQ242" s="17">
        <f>(SUMIFS(EUROSTAT_VBE_IND_2010!AG$7:AG$732,EUROSTAT_VBE_IND_2010!$B$7:$B$732,$D242,EUROSTAT_VBE_IND_2010!$C$7:$C$732,"*"&amp;RIGHT($A242,3)&amp;"*",EUROSTAT_VBE_IND_2010!$D$7:$D$732,"4100*"))/1000+(SUMIFS(EUROSTAT_VBE_IND_2010!AG$7:AG$732,EUROSTAT_VBE_IND_2010!$B$7:$B$732,$D242,EUROSTAT_VBE_IND_2010!$C$7:$C$732,"*"&amp;RIGHT($A242,3)&amp;"*",EUROSTAT_VBE_IND_2010!$D$7:$D$732,"4230*"))/1000+(SUMIFS(EUROSTAT_VBE_IND_2010!AG$7:AG$732,EUROSTAT_VBE_IND_2010!$B$7:$B$732,$D242,EUROSTAT_VBE_IND_2010!$C$7:$C$732,"*"&amp;RIGHT($A242,3)&amp;"*",EUROSTAT_VBE_IND_2010!$D$7:$D$732,"4240*"))/1000+(SUMIFS(EUROSTAT_VBE_IND_2010!AG$7:AG$732,EUROSTAT_VBE_IND_2010!$B$7:$B$732,$D242,EUROSTAT_VBE_IND_2010!$C$7:$C$732,"*"&amp;RIGHT($A242,3)&amp;"*",EUROSTAT_VBE_IND_2010!$D$7:$D$732,"3106*"))/1000</f>
        <v>1.987</v>
      </c>
    </row>
    <row r="243" spans="1:43">
      <c r="A243" t="str">
        <f>LEFT(EUROSTAT_VBE_IND_2010!$C$324,8)</f>
        <v>B_101830</v>
      </c>
      <c r="B243" s="28" t="s">
        <v>302</v>
      </c>
      <c r="C243" t="s">
        <v>293</v>
      </c>
      <c r="D243" t="s">
        <v>126</v>
      </c>
      <c r="E243" t="s">
        <v>240</v>
      </c>
      <c r="F243" t="s">
        <v>260</v>
      </c>
      <c r="G243" s="17">
        <f>(SUMIFS(EUROSTAT_VBE_IND_2010!E$7:E$732,EUROSTAT_VBE_IND_2010!$B$7:$B$732,$D243,EUROSTAT_VBE_IND_2010!$C$7:$C$732,"*"&amp;RIGHT($A243,3)&amp;"*",EUROSTAT_VBE_IND_2010!$D$7:$D$732,"421*"))/1000</f>
        <v>0</v>
      </c>
      <c r="H243" s="17">
        <f>(SUMIFS(EUROSTAT_VBE_IND_2010!F$7:F$732,EUROSTAT_VBE_IND_2010!$B$7:$B$732,$D243,EUROSTAT_VBE_IND_2010!$C$7:$C$732,"*"&amp;RIGHT($A243,3)&amp;"*",EUROSTAT_VBE_IND_2010!$D$7:$D$732,"421*"))/1000</f>
        <v>0</v>
      </c>
      <c r="I243" s="17">
        <f>(SUMIFS(EUROSTAT_VBE_IND_2010!G$7:G$732,EUROSTAT_VBE_IND_2010!$B$7:$B$732,$D243,EUROSTAT_VBE_IND_2010!$C$7:$C$732,"*"&amp;RIGHT($A243,3)&amp;"*",EUROSTAT_VBE_IND_2010!$D$7:$D$732,"421*"))/1000</f>
        <v>0</v>
      </c>
      <c r="J243" s="198">
        <f>SUMIFS('IEA Bal_CH-IND'!$D$30:$D$329,'IEA Bal_CH-IND'!$A$30:$A$329,"*"&amp;RIGHT($B243,8),'IEA Bal_CH-IND'!$C$30:$C$329,'Aggregated Balance-IND_2010'!$E243)</f>
        <v>0</v>
      </c>
      <c r="K243" s="17">
        <f>(SUMIFS(EUROSTAT_VBE_IND_2010!H$7:H$732,EUROSTAT_VBE_IND_2010!$B$7:$B$732,$D243,EUROSTAT_VBE_IND_2010!$C$7:$C$732,"*"&amp;RIGHT($A243,3)&amp;"*",EUROSTAT_VBE_IND_2010!$D$7:$D$732,"421*"))/1000</f>
        <v>0</v>
      </c>
      <c r="L243" s="17">
        <f>(SUMIFS(EUROSTAT_VBE_IND_2010!I$7:I$732,EUROSTAT_VBE_IND_2010!$B$7:$B$732,$D243,EUROSTAT_VBE_IND_2010!$C$7:$C$732,"*"&amp;RIGHT($A243,3)&amp;"*",EUROSTAT_VBE_IND_2010!$D$7:$D$732,"421*"))/1000</f>
        <v>0</v>
      </c>
      <c r="M243" s="17">
        <f>(SUMIFS(EUROSTAT_VBE_IND_2010!J$7:J$732,EUROSTAT_VBE_IND_2010!$B$7:$B$732,$D243,EUROSTAT_VBE_IND_2010!$C$7:$C$732,"*"&amp;RIGHT($A243,3)&amp;"*",EUROSTAT_VBE_IND_2010!$D$7:$D$732,"421*"))/1000</f>
        <v>0</v>
      </c>
      <c r="N243" s="17">
        <f>(SUMIFS(EUROSTAT_VBE_IND_2010!K$7:K$732,EUROSTAT_VBE_IND_2010!$B$7:$B$732,$D243,EUROSTAT_VBE_IND_2010!$C$7:$C$732,"*"&amp;RIGHT($A243,3)&amp;"*",EUROSTAT_VBE_IND_2010!$D$7:$D$732,"421*"))/1000</f>
        <v>0</v>
      </c>
      <c r="O243" s="17">
        <f>(SUMIFS(EUROSTAT_VBE_IND_2010!L$7:L$732,EUROSTAT_VBE_IND_2010!$B$7:$B$732,$D243,EUROSTAT_VBE_IND_2010!$C$7:$C$732,"*"&amp;RIGHT($A243,3)&amp;"*",EUROSTAT_VBE_IND_2010!$D$7:$D$732,"421*"))/1000</f>
        <v>0</v>
      </c>
      <c r="P243" s="17">
        <f>(SUMIFS(EUROSTAT_VBE_IND_2010!M$7:M$732,EUROSTAT_VBE_IND_2010!$B$7:$B$732,$D243,EUROSTAT_VBE_IND_2010!$C$7:$C$732,"*"&amp;RIGHT($A243,3)&amp;"*",EUROSTAT_VBE_IND_2010!$D$7:$D$732,"421*"))/1000</f>
        <v>0</v>
      </c>
      <c r="Q243" s="17">
        <f>(SUMIFS(EUROSTAT_VBE_IND_2010!N$7:N$732,EUROSTAT_VBE_IND_2010!$B$7:$B$732,$D243,EUROSTAT_VBE_IND_2010!$C$7:$C$732,"*"&amp;RIGHT($A243,3)&amp;"*",EUROSTAT_VBE_IND_2010!$D$7:$D$732,"421*"))/1000</f>
        <v>0</v>
      </c>
      <c r="R243" s="17">
        <f>(SUMIFS(EUROSTAT_VBE_IND_2010!O$7:O$732,EUROSTAT_VBE_IND_2010!$B$7:$B$732,$D243,EUROSTAT_VBE_IND_2010!$C$7:$C$732,"*"&amp;RIGHT($A243,3)&amp;"*",EUROSTAT_VBE_IND_2010!$D$7:$D$732,"421*"))/1000</f>
        <v>0</v>
      </c>
      <c r="S243" s="17">
        <f>(SUMIFS(EUROSTAT_VBE_IND_2010!P$7:P$732,EUROSTAT_VBE_IND_2010!$B$7:$B$732,$D243,EUROSTAT_VBE_IND_2010!$C$7:$C$732,"*"&amp;RIGHT($A243,3)&amp;"*",EUROSTAT_VBE_IND_2010!$D$7:$D$732,"421*"))/1000</f>
        <v>0</v>
      </c>
      <c r="T243" s="17">
        <f>(SUMIFS(EUROSTAT_VBE_IND_2010!Q$7:Q$732,EUROSTAT_VBE_IND_2010!$B$7:$B$732,$D243,EUROSTAT_VBE_IND_2010!$C$7:$C$732,"*"&amp;RIGHT($A243,3)&amp;"*",EUROSTAT_VBE_IND_2010!$D$7:$D$732,"421*"))/1000</f>
        <v>0</v>
      </c>
      <c r="U243" s="17">
        <f>(SUMIFS(EUROSTAT_VBE_IND_2010!R$7:R$732,EUROSTAT_VBE_IND_2010!$B$7:$B$732,$D243,EUROSTAT_VBE_IND_2010!$C$7:$C$732,"*"&amp;RIGHT($A243,3)&amp;"*",EUROSTAT_VBE_IND_2010!$D$7:$D$732,"421*"))/1000</f>
        <v>0</v>
      </c>
      <c r="V243" s="17">
        <f>(SUMIFS(EUROSTAT_VBE_IND_2010!S$7:S$732,EUROSTAT_VBE_IND_2010!$B$7:$B$732,$D243,EUROSTAT_VBE_IND_2010!$C$7:$C$732,"*"&amp;RIGHT($A243,3)&amp;"*",EUROSTAT_VBE_IND_2010!$D$7:$D$732,"421*"))/1000</f>
        <v>0</v>
      </c>
      <c r="W243" s="17">
        <f>(SUMIFS(EUROSTAT_VBE_IND_2010!T$7:T$732,EUROSTAT_VBE_IND_2010!$B$7:$B$732,$D243,EUROSTAT_VBE_IND_2010!$C$7:$C$732,"*"&amp;RIGHT($A243,3)&amp;"*",EUROSTAT_VBE_IND_2010!$D$7:$D$732,"421*"))/1000</f>
        <v>0</v>
      </c>
      <c r="X243" s="17">
        <f>(SUMIFS(EUROSTAT_VBE_IND_2010!U$7:U$732,EUROSTAT_VBE_IND_2010!$B$7:$B$732,$D243,EUROSTAT_VBE_IND_2010!$C$7:$C$732,"*"&amp;RIGHT($A243,3)&amp;"*",EUROSTAT_VBE_IND_2010!$D$7:$D$732,"421*"))/1000</f>
        <v>0</v>
      </c>
      <c r="Y243" s="17">
        <f>(SUMIFS(EUROSTAT_VBE_IND_2010!V$7:V$732,EUROSTAT_VBE_IND_2010!$B$7:$B$732,$D243,EUROSTAT_VBE_IND_2010!$C$7:$C$732,"*"&amp;RIGHT($A243,3)&amp;"*",EUROSTAT_VBE_IND_2010!$D$7:$D$732,"421*"))/1000</f>
        <v>0</v>
      </c>
      <c r="Z243" s="17">
        <f>(SUMIFS(EUROSTAT_VBE_IND_2010!W$7:W$732,EUROSTAT_VBE_IND_2010!$B$7:$B$732,$D243,EUROSTAT_VBE_IND_2010!$C$7:$C$732,"*"&amp;RIGHT($A243,3)&amp;"*",EUROSTAT_VBE_IND_2010!$D$7:$D$732,"421*"))/1000</f>
        <v>0</v>
      </c>
      <c r="AA243" s="17">
        <f>(SUMIFS(EUROSTAT_VBE_IND_2010!X$7:X$732,EUROSTAT_VBE_IND_2010!$B$7:$B$732,$D243,EUROSTAT_VBE_IND_2010!$C$7:$C$732,"*"&amp;RIGHT($A243,3)&amp;"*",EUROSTAT_VBE_IND_2010!$D$7:$D$732,"421*"))/1000</f>
        <v>0</v>
      </c>
      <c r="AB243" s="17">
        <f>(SUMIFS(EUROSTAT_VBE_IND_2010!AA$7:AA$732,EUROSTAT_VBE_IND_2010!$B$7:$B$732,$D243,EUROSTAT_VBE_IND_2010!$C$7:$C$732,"*"&amp;RIGHT($A243,3)&amp;"*",EUROSTAT_VBE_IND_2010!$D$7:$D$732,"421*"))/1000</f>
        <v>0</v>
      </c>
      <c r="AC243" s="17">
        <f>(SUMIFS(EUROSTAT_VBE_IND_2010!AB$7:AB$732,EUROSTAT_VBE_IND_2010!$B$7:$B$732,$D243,EUROSTAT_VBE_IND_2010!$C$7:$C$732,"*"&amp;RIGHT($A243,3)&amp;"*",EUROSTAT_VBE_IND_2010!$D$7:$D$732,"421*"))/1000</f>
        <v>0</v>
      </c>
      <c r="AD243" s="17">
        <f>(SUMIFS(EUROSTAT_VBE_IND_2010!AC$7:AC$732,EUROSTAT_VBE_IND_2010!$B$7:$B$732,$D243,EUROSTAT_VBE_IND_2010!$C$7:$C$732,"*"&amp;RIGHT($A243,3)&amp;"*",EUROSTAT_VBE_IND_2010!$D$7:$D$732,"421*"))/1000</f>
        <v>0</v>
      </c>
      <c r="AE243" s="17">
        <f>(SUMIFS(EUROSTAT_VBE_IND_2010!AD$7:AD$732,EUROSTAT_VBE_IND_2010!$B$7:$B$732,$D243,EUROSTAT_VBE_IND_2010!$C$7:$C$732,"*"&amp;RIGHT($A243,3)&amp;"*",EUROSTAT_VBE_IND_2010!$D$7:$D$732,"421*"))/1000</f>
        <v>0</v>
      </c>
      <c r="AF243" s="17">
        <f>(SUMIFS(EUROSTAT_VBE_IND_2010!AE$7:AE$732,EUROSTAT_VBE_IND_2010!$B$7:$B$732,$D243,EUROSTAT_VBE_IND_2010!$C$7:$C$732,"*"&amp;RIGHT($A243,3)&amp;"*",EUROSTAT_VBE_IND_2010!$D$7:$D$732,"421*"))/1000</f>
        <v>0</v>
      </c>
      <c r="AG243" s="17">
        <f>(SUMIFS(EUROSTAT_VBE_IND_2010!AF$7:AF$732,EUROSTAT_VBE_IND_2010!$B$7:$B$732,$D243,EUROSTAT_VBE_IND_2010!$C$7:$C$732,"*"&amp;RIGHT($A243,3)&amp;"*",EUROSTAT_VBE_IND_2010!$D$7:$D$732,"421*"))/1000</f>
        <v>0</v>
      </c>
      <c r="AH243" s="17">
        <f>(SUMIFS(EUROSTAT_VBE_IND_2010!AH$7:AH$732,EUROSTAT_VBE_IND_2010!$B$7:$B$732,$D243,EUROSTAT_VBE_IND_2010!$C$7:$C$732,"*"&amp;RIGHT($A243,3)&amp;"*",EUROSTAT_VBE_IND_2010!$D$7:$D$732,"421*"))/1000</f>
        <v>0</v>
      </c>
      <c r="AI243" s="17">
        <f>(SUMIFS(EUROSTAT_VBE_IND_2010!AI$7:AI$732,EUROSTAT_VBE_IND_2010!$B$7:$B$732,$D243,EUROSTAT_VBE_IND_2010!$C$7:$C$732,"*"&amp;RIGHT($A243,3)&amp;"*",EUROSTAT_VBE_IND_2010!$D$7:$D$732,"421*"))/1000</f>
        <v>0</v>
      </c>
      <c r="AJ243" s="17">
        <f>(SUMIFS(EUROSTAT_VBE_IND_2010!AJ$7:AJ$732,EUROSTAT_VBE_IND_2010!$B$7:$B$732,$D243,EUROSTAT_VBE_IND_2010!$C$7:$C$732,"*"&amp;RIGHT($A243,3)&amp;"*",EUROSTAT_VBE_IND_2010!$D$7:$D$732,"421*"))/1000</f>
        <v>0</v>
      </c>
      <c r="AK243" s="17">
        <f>(SUMIFS(EUROSTAT_VBE_IND_2010!AK$7:AK$732,EUROSTAT_VBE_IND_2010!$B$7:$B$732,$D243,EUROSTAT_VBE_IND_2010!$C$7:$C$732,"*"&amp;RIGHT($A243,3)&amp;"*",EUROSTAT_VBE_IND_2010!$D$7:$D$732,"421*"))/1000</f>
        <v>0</v>
      </c>
      <c r="AL243" s="198">
        <f>SUMIFS('IEA Bal_AL-IND'!$D$30:$D$329,'IEA Bal_AL-IND'!$A$30:$A$329,"*"&amp;RIGHT($B243,8),'IEA Bal_AL-IND'!$C$30:$C$329,'Aggregated Balance-IND_2010'!$E243)</f>
        <v>0</v>
      </c>
      <c r="AM243" s="198">
        <f>SUMIFS('IEA Bal_BA-IND'!$D$30:$D$329,'IEA Bal_BA-IND'!$A$30:$A$329,"*"&amp;RIGHT($B243,8),'IEA Bal_BA-IND'!$C$30:$C$329,'Aggregated Balance-IND_2010'!$E243)</f>
        <v>0</v>
      </c>
      <c r="AN243" s="198">
        <f>SUMIFS('IEA Bal_KS-IND'!$D$30:$D$329,'IEA Bal_KS-IND'!$A$30:$A$329,"*"&amp;RIGHT($B243,8),'IEA Bal_KS-IND'!$C$30:$C$329,'Aggregated Balance-IND_2010'!$E243)</f>
        <v>0</v>
      </c>
      <c r="AO243" s="17">
        <f>(SUMIFS(EUROSTAT_VBE_IND_2010!Y$7:Y$732,EUROSTAT_VBE_IND_2010!$B$7:$B$732,$D243,EUROSTAT_VBE_IND_2010!$C$7:$C$732,"*"&amp;RIGHT($A243,3)&amp;"*",EUROSTAT_VBE_IND_2010!$D$7:$D$732,"421*"))/1000</f>
        <v>0</v>
      </c>
      <c r="AP243" s="17">
        <f>(SUMIFS(EUROSTAT_VBE_IND_2010!Z$7:Z$732,EUROSTAT_VBE_IND_2010!$B$7:$B$732,$D243,EUROSTAT_VBE_IND_2010!$C$7:$C$732,"*"&amp;RIGHT($A243,3)&amp;"*",EUROSTAT_VBE_IND_2010!$D$7:$D$732,"421*"))/1000</f>
        <v>0</v>
      </c>
      <c r="AQ243" s="17">
        <f>(SUMIFS(EUROSTAT_VBE_IND_2010!AG$7:AG$732,EUROSTAT_VBE_IND_2010!$B$7:$B$732,$D243,EUROSTAT_VBE_IND_2010!$C$7:$C$732,"*"&amp;RIGHT($A243,3)&amp;"*",EUROSTAT_VBE_IND_2010!$D$7:$D$732,"421*"))/1000</f>
        <v>0</v>
      </c>
    </row>
    <row r="244" spans="1:43">
      <c r="A244" t="str">
        <f>LEFT(EUROSTAT_VBE_IND_2010!$C$324,8)</f>
        <v>B_101830</v>
      </c>
      <c r="B244" s="28" t="s">
        <v>302</v>
      </c>
      <c r="C244" t="s">
        <v>293</v>
      </c>
      <c r="D244" t="s">
        <v>126</v>
      </c>
      <c r="E244" t="s">
        <v>241</v>
      </c>
      <c r="F244" t="s">
        <v>261</v>
      </c>
      <c r="G244" s="17">
        <f>(SUMIFS(EUROSTAT_VBE_IND_2010!E$7:E$732,EUROSTAT_VBE_IND_2010!$B$7:$B$732,$D244,EUROSTAT_VBE_IND_2010!$C$7:$C$732,"*"&amp;RIGHT($A244,3)&amp;"*",EUROSTAT_VBE_IND_2010!$D$7:$D$732,"422*"))/1000</f>
        <v>0</v>
      </c>
      <c r="H244" s="17">
        <f>(SUMIFS(EUROSTAT_VBE_IND_2010!F$7:F$732,EUROSTAT_VBE_IND_2010!$B$7:$B$732,$D244,EUROSTAT_VBE_IND_2010!$C$7:$C$732,"*"&amp;RIGHT($A244,3)&amp;"*",EUROSTAT_VBE_IND_2010!$D$7:$D$732,"422*"))/1000</f>
        <v>0</v>
      </c>
      <c r="I244" s="17">
        <f>(SUMIFS(EUROSTAT_VBE_IND_2010!G$7:G$732,EUROSTAT_VBE_IND_2010!$B$7:$B$732,$D244,EUROSTAT_VBE_IND_2010!$C$7:$C$732,"*"&amp;RIGHT($A244,3)&amp;"*",EUROSTAT_VBE_IND_2010!$D$7:$D$732,"422*"))/1000</f>
        <v>0</v>
      </c>
      <c r="J244" s="198">
        <f>SUMIFS('IEA Bal_CH-IND'!$D$30:$D$329,'IEA Bal_CH-IND'!$A$30:$A$329,"*"&amp;RIGHT($B244,8),'IEA Bal_CH-IND'!$C$30:$C$329,'Aggregated Balance-IND_2010'!$E244)</f>
        <v>0</v>
      </c>
      <c r="K244" s="17">
        <f>(SUMIFS(EUROSTAT_VBE_IND_2010!H$7:H$732,EUROSTAT_VBE_IND_2010!$B$7:$B$732,$D244,EUROSTAT_VBE_IND_2010!$C$7:$C$732,"*"&amp;RIGHT($A244,3)&amp;"*",EUROSTAT_VBE_IND_2010!$D$7:$D$732,"422*"))/1000</f>
        <v>0</v>
      </c>
      <c r="L244" s="17">
        <f>(SUMIFS(EUROSTAT_VBE_IND_2010!I$7:I$732,EUROSTAT_VBE_IND_2010!$B$7:$B$732,$D244,EUROSTAT_VBE_IND_2010!$C$7:$C$732,"*"&amp;RIGHT($A244,3)&amp;"*",EUROSTAT_VBE_IND_2010!$D$7:$D$732,"422*"))/1000</f>
        <v>0</v>
      </c>
      <c r="M244" s="17">
        <f>(SUMIFS(EUROSTAT_VBE_IND_2010!J$7:J$732,EUROSTAT_VBE_IND_2010!$B$7:$B$732,$D244,EUROSTAT_VBE_IND_2010!$C$7:$C$732,"*"&amp;RIGHT($A244,3)&amp;"*",EUROSTAT_VBE_IND_2010!$D$7:$D$732,"422*"))/1000</f>
        <v>0</v>
      </c>
      <c r="N244" s="17">
        <f>(SUMIFS(EUROSTAT_VBE_IND_2010!K$7:K$732,EUROSTAT_VBE_IND_2010!$B$7:$B$732,$D244,EUROSTAT_VBE_IND_2010!$C$7:$C$732,"*"&amp;RIGHT($A244,3)&amp;"*",EUROSTAT_VBE_IND_2010!$D$7:$D$732,"422*"))/1000</f>
        <v>0</v>
      </c>
      <c r="O244" s="17">
        <f>(SUMIFS(EUROSTAT_VBE_IND_2010!L$7:L$732,EUROSTAT_VBE_IND_2010!$B$7:$B$732,$D244,EUROSTAT_VBE_IND_2010!$C$7:$C$732,"*"&amp;RIGHT($A244,3)&amp;"*",EUROSTAT_VBE_IND_2010!$D$7:$D$732,"422*"))/1000</f>
        <v>0</v>
      </c>
      <c r="P244" s="17">
        <f>(SUMIFS(EUROSTAT_VBE_IND_2010!M$7:M$732,EUROSTAT_VBE_IND_2010!$B$7:$B$732,$D244,EUROSTAT_VBE_IND_2010!$C$7:$C$732,"*"&amp;RIGHT($A244,3)&amp;"*",EUROSTAT_VBE_IND_2010!$D$7:$D$732,"422*"))/1000</f>
        <v>0</v>
      </c>
      <c r="Q244" s="17">
        <f>(SUMIFS(EUROSTAT_VBE_IND_2010!N$7:N$732,EUROSTAT_VBE_IND_2010!$B$7:$B$732,$D244,EUROSTAT_VBE_IND_2010!$C$7:$C$732,"*"&amp;RIGHT($A244,3)&amp;"*",EUROSTAT_VBE_IND_2010!$D$7:$D$732,"422*"))/1000</f>
        <v>0</v>
      </c>
      <c r="R244" s="17">
        <f>(SUMIFS(EUROSTAT_VBE_IND_2010!O$7:O$732,EUROSTAT_VBE_IND_2010!$B$7:$B$732,$D244,EUROSTAT_VBE_IND_2010!$C$7:$C$732,"*"&amp;RIGHT($A244,3)&amp;"*",EUROSTAT_VBE_IND_2010!$D$7:$D$732,"422*"))/1000</f>
        <v>0</v>
      </c>
      <c r="S244" s="17">
        <f>(SUMIFS(EUROSTAT_VBE_IND_2010!P$7:P$732,EUROSTAT_VBE_IND_2010!$B$7:$B$732,$D244,EUROSTAT_VBE_IND_2010!$C$7:$C$732,"*"&amp;RIGHT($A244,3)&amp;"*",EUROSTAT_VBE_IND_2010!$D$7:$D$732,"422*"))/1000</f>
        <v>0</v>
      </c>
      <c r="T244" s="17">
        <f>(SUMIFS(EUROSTAT_VBE_IND_2010!Q$7:Q$732,EUROSTAT_VBE_IND_2010!$B$7:$B$732,$D244,EUROSTAT_VBE_IND_2010!$C$7:$C$732,"*"&amp;RIGHT($A244,3)&amp;"*",EUROSTAT_VBE_IND_2010!$D$7:$D$732,"422*"))/1000</f>
        <v>0</v>
      </c>
      <c r="U244" s="17">
        <f>(SUMIFS(EUROSTAT_VBE_IND_2010!R$7:R$732,EUROSTAT_VBE_IND_2010!$B$7:$B$732,$D244,EUROSTAT_VBE_IND_2010!$C$7:$C$732,"*"&amp;RIGHT($A244,3)&amp;"*",EUROSTAT_VBE_IND_2010!$D$7:$D$732,"422*"))/1000</f>
        <v>0</v>
      </c>
      <c r="V244" s="17">
        <f>(SUMIFS(EUROSTAT_VBE_IND_2010!S$7:S$732,EUROSTAT_VBE_IND_2010!$B$7:$B$732,$D244,EUROSTAT_VBE_IND_2010!$C$7:$C$732,"*"&amp;RIGHT($A244,3)&amp;"*",EUROSTAT_VBE_IND_2010!$D$7:$D$732,"422*"))/1000</f>
        <v>0</v>
      </c>
      <c r="W244" s="17">
        <f>(SUMIFS(EUROSTAT_VBE_IND_2010!T$7:T$732,EUROSTAT_VBE_IND_2010!$B$7:$B$732,$D244,EUROSTAT_VBE_IND_2010!$C$7:$C$732,"*"&amp;RIGHT($A244,3)&amp;"*",EUROSTAT_VBE_IND_2010!$D$7:$D$732,"422*"))/1000</f>
        <v>0</v>
      </c>
      <c r="X244" s="17">
        <f>(SUMIFS(EUROSTAT_VBE_IND_2010!U$7:U$732,EUROSTAT_VBE_IND_2010!$B$7:$B$732,$D244,EUROSTAT_VBE_IND_2010!$C$7:$C$732,"*"&amp;RIGHT($A244,3)&amp;"*",EUROSTAT_VBE_IND_2010!$D$7:$D$732,"422*"))/1000</f>
        <v>0</v>
      </c>
      <c r="Y244" s="17">
        <f>(SUMIFS(EUROSTAT_VBE_IND_2010!V$7:V$732,EUROSTAT_VBE_IND_2010!$B$7:$B$732,$D244,EUROSTAT_VBE_IND_2010!$C$7:$C$732,"*"&amp;RIGHT($A244,3)&amp;"*",EUROSTAT_VBE_IND_2010!$D$7:$D$732,"422*"))/1000</f>
        <v>0</v>
      </c>
      <c r="Z244" s="17">
        <f>(SUMIFS(EUROSTAT_VBE_IND_2010!W$7:W$732,EUROSTAT_VBE_IND_2010!$B$7:$B$732,$D244,EUROSTAT_VBE_IND_2010!$C$7:$C$732,"*"&amp;RIGHT($A244,3)&amp;"*",EUROSTAT_VBE_IND_2010!$D$7:$D$732,"422*"))/1000</f>
        <v>0</v>
      </c>
      <c r="AA244" s="17">
        <f>(SUMIFS(EUROSTAT_VBE_IND_2010!X$7:X$732,EUROSTAT_VBE_IND_2010!$B$7:$B$732,$D244,EUROSTAT_VBE_IND_2010!$C$7:$C$732,"*"&amp;RIGHT($A244,3)&amp;"*",EUROSTAT_VBE_IND_2010!$D$7:$D$732,"422*"))/1000</f>
        <v>0</v>
      </c>
      <c r="AB244" s="17">
        <f>(SUMIFS(EUROSTAT_VBE_IND_2010!AA$7:AA$732,EUROSTAT_VBE_IND_2010!$B$7:$B$732,$D244,EUROSTAT_VBE_IND_2010!$C$7:$C$732,"*"&amp;RIGHT($A244,3)&amp;"*",EUROSTAT_VBE_IND_2010!$D$7:$D$732,"422*"))/1000</f>
        <v>0</v>
      </c>
      <c r="AC244" s="17">
        <f>(SUMIFS(EUROSTAT_VBE_IND_2010!AB$7:AB$732,EUROSTAT_VBE_IND_2010!$B$7:$B$732,$D244,EUROSTAT_VBE_IND_2010!$C$7:$C$732,"*"&amp;RIGHT($A244,3)&amp;"*",EUROSTAT_VBE_IND_2010!$D$7:$D$732,"422*"))/1000</f>
        <v>0</v>
      </c>
      <c r="AD244" s="17">
        <f>(SUMIFS(EUROSTAT_VBE_IND_2010!AC$7:AC$732,EUROSTAT_VBE_IND_2010!$B$7:$B$732,$D244,EUROSTAT_VBE_IND_2010!$C$7:$C$732,"*"&amp;RIGHT($A244,3)&amp;"*",EUROSTAT_VBE_IND_2010!$D$7:$D$732,"422*"))/1000</f>
        <v>0</v>
      </c>
      <c r="AE244" s="17">
        <f>(SUMIFS(EUROSTAT_VBE_IND_2010!AD$7:AD$732,EUROSTAT_VBE_IND_2010!$B$7:$B$732,$D244,EUROSTAT_VBE_IND_2010!$C$7:$C$732,"*"&amp;RIGHT($A244,3)&amp;"*",EUROSTAT_VBE_IND_2010!$D$7:$D$732,"422*"))/1000</f>
        <v>0</v>
      </c>
      <c r="AF244" s="17">
        <f>(SUMIFS(EUROSTAT_VBE_IND_2010!AE$7:AE$732,EUROSTAT_VBE_IND_2010!$B$7:$B$732,$D244,EUROSTAT_VBE_IND_2010!$C$7:$C$732,"*"&amp;RIGHT($A244,3)&amp;"*",EUROSTAT_VBE_IND_2010!$D$7:$D$732,"422*"))/1000</f>
        <v>0</v>
      </c>
      <c r="AG244" s="17">
        <f>(SUMIFS(EUROSTAT_VBE_IND_2010!AF$7:AF$732,EUROSTAT_VBE_IND_2010!$B$7:$B$732,$D244,EUROSTAT_VBE_IND_2010!$C$7:$C$732,"*"&amp;RIGHT($A244,3)&amp;"*",EUROSTAT_VBE_IND_2010!$D$7:$D$732,"422*"))/1000</f>
        <v>0</v>
      </c>
      <c r="AH244" s="17">
        <f>(SUMIFS(EUROSTAT_VBE_IND_2010!AH$7:AH$732,EUROSTAT_VBE_IND_2010!$B$7:$B$732,$D244,EUROSTAT_VBE_IND_2010!$C$7:$C$732,"*"&amp;RIGHT($A244,3)&amp;"*",EUROSTAT_VBE_IND_2010!$D$7:$D$732,"422*"))/1000</f>
        <v>0</v>
      </c>
      <c r="AI244" s="17">
        <f>(SUMIFS(EUROSTAT_VBE_IND_2010!AI$7:AI$732,EUROSTAT_VBE_IND_2010!$B$7:$B$732,$D244,EUROSTAT_VBE_IND_2010!$C$7:$C$732,"*"&amp;RIGHT($A244,3)&amp;"*",EUROSTAT_VBE_IND_2010!$D$7:$D$732,"422*"))/1000</f>
        <v>0</v>
      </c>
      <c r="AJ244" s="17">
        <f>(SUMIFS(EUROSTAT_VBE_IND_2010!AJ$7:AJ$732,EUROSTAT_VBE_IND_2010!$B$7:$B$732,$D244,EUROSTAT_VBE_IND_2010!$C$7:$C$732,"*"&amp;RIGHT($A244,3)&amp;"*",EUROSTAT_VBE_IND_2010!$D$7:$D$732,"422*"))/1000</f>
        <v>0</v>
      </c>
      <c r="AK244" s="17">
        <f>(SUMIFS(EUROSTAT_VBE_IND_2010!AK$7:AK$732,EUROSTAT_VBE_IND_2010!$B$7:$B$732,$D244,EUROSTAT_VBE_IND_2010!$C$7:$C$732,"*"&amp;RIGHT($A244,3)&amp;"*",EUROSTAT_VBE_IND_2010!$D$7:$D$732,"422*"))/1000</f>
        <v>0</v>
      </c>
      <c r="AL244" s="198">
        <f>SUMIFS('IEA Bal_AL-IND'!$D$30:$D$329,'IEA Bal_AL-IND'!$A$30:$A$329,"*"&amp;RIGHT($B244,8),'IEA Bal_AL-IND'!$C$30:$C$329,'Aggregated Balance-IND_2010'!$E244)</f>
        <v>0</v>
      </c>
      <c r="AM244" s="198">
        <f>SUMIFS('IEA Bal_BA-IND'!$D$30:$D$329,'IEA Bal_BA-IND'!$A$30:$A$329,"*"&amp;RIGHT($B244,8),'IEA Bal_BA-IND'!$C$30:$C$329,'Aggregated Balance-IND_2010'!$E244)</f>
        <v>0</v>
      </c>
      <c r="AN244" s="198">
        <f>SUMIFS('IEA Bal_KS-IND'!$D$30:$D$329,'IEA Bal_KS-IND'!$A$30:$A$329,"*"&amp;RIGHT($B244,8),'IEA Bal_KS-IND'!$C$30:$C$329,'Aggregated Balance-IND_2010'!$E244)</f>
        <v>0</v>
      </c>
      <c r="AO244" s="17">
        <f>(SUMIFS(EUROSTAT_VBE_IND_2010!Y$7:Y$732,EUROSTAT_VBE_IND_2010!$B$7:$B$732,$D244,EUROSTAT_VBE_IND_2010!$C$7:$C$732,"*"&amp;RIGHT($A244,3)&amp;"*",EUROSTAT_VBE_IND_2010!$D$7:$D$732,"422*"))/1000</f>
        <v>0</v>
      </c>
      <c r="AP244" s="17">
        <f>(SUMIFS(EUROSTAT_VBE_IND_2010!Z$7:Z$732,EUROSTAT_VBE_IND_2010!$B$7:$B$732,$D244,EUROSTAT_VBE_IND_2010!$C$7:$C$732,"*"&amp;RIGHT($A244,3)&amp;"*",EUROSTAT_VBE_IND_2010!$D$7:$D$732,"422*"))/1000</f>
        <v>0</v>
      </c>
      <c r="AQ244" s="17">
        <f>(SUMIFS(EUROSTAT_VBE_IND_2010!AG$7:AG$732,EUROSTAT_VBE_IND_2010!$B$7:$B$732,$D244,EUROSTAT_VBE_IND_2010!$C$7:$C$732,"*"&amp;RIGHT($A244,3)&amp;"*",EUROSTAT_VBE_IND_2010!$D$7:$D$732,"422*"))/1000</f>
        <v>0</v>
      </c>
    </row>
    <row r="245" spans="1:43">
      <c r="A245" t="str">
        <f>LEFT(EUROSTAT_VBE_IND_2010!$C$324,8)</f>
        <v>B_101830</v>
      </c>
      <c r="B245" s="28" t="s">
        <v>302</v>
      </c>
      <c r="C245" t="s">
        <v>293</v>
      </c>
      <c r="D245" t="s">
        <v>126</v>
      </c>
      <c r="E245" t="s">
        <v>242</v>
      </c>
      <c r="F245" t="s">
        <v>262</v>
      </c>
      <c r="G245" s="17">
        <f>(SUMIFS(EUROSTAT_VBE_IND_2010!E$7:E$732,EUROSTAT_VBE_IND_2010!$B$7:$B$732,$D245,EUROSTAT_VBE_IND_2010!$C$7:$C$732,"*"&amp;RIGHT($A245,3)&amp;"*",EUROSTAT_VBE_IND_2010!$D$7:$D$732,"5532*"))/1000</f>
        <v>0</v>
      </c>
      <c r="H245" s="17">
        <f>(SUMIFS(EUROSTAT_VBE_IND_2010!F$7:F$732,EUROSTAT_VBE_IND_2010!$B$7:$B$732,$D245,EUROSTAT_VBE_IND_2010!$C$7:$C$732,"*"&amp;RIGHT($A245,3)&amp;"*",EUROSTAT_VBE_IND_2010!$D$7:$D$732,"5532*"))/1000</f>
        <v>0</v>
      </c>
      <c r="I245" s="17">
        <f>(SUMIFS(EUROSTAT_VBE_IND_2010!G$7:G$732,EUROSTAT_VBE_IND_2010!$B$7:$B$732,$D245,EUROSTAT_VBE_IND_2010!$C$7:$C$732,"*"&amp;RIGHT($A245,3)&amp;"*",EUROSTAT_VBE_IND_2010!$D$7:$D$732,"5532*"))/1000</f>
        <v>0</v>
      </c>
      <c r="J245" s="198">
        <f>SUMIFS('IEA Bal_CH-IND'!$D$30:$D$329,'IEA Bal_CH-IND'!$A$30:$A$329,"*"&amp;RIGHT($B245,8),'IEA Bal_CH-IND'!$C$30:$C$329,'Aggregated Balance-IND_2010'!$E245)</f>
        <v>0</v>
      </c>
      <c r="K245" s="17">
        <f>(SUMIFS(EUROSTAT_VBE_IND_2010!H$7:H$732,EUROSTAT_VBE_IND_2010!$B$7:$B$732,$D245,EUROSTAT_VBE_IND_2010!$C$7:$C$732,"*"&amp;RIGHT($A245,3)&amp;"*",EUROSTAT_VBE_IND_2010!$D$7:$D$732,"5532*"))/1000</f>
        <v>0</v>
      </c>
      <c r="L245" s="17">
        <f>(SUMIFS(EUROSTAT_VBE_IND_2010!I$7:I$732,EUROSTAT_VBE_IND_2010!$B$7:$B$732,$D245,EUROSTAT_VBE_IND_2010!$C$7:$C$732,"*"&amp;RIGHT($A245,3)&amp;"*",EUROSTAT_VBE_IND_2010!$D$7:$D$732,"5532*"))/1000</f>
        <v>0</v>
      </c>
      <c r="M245" s="17">
        <f>(SUMIFS(EUROSTAT_VBE_IND_2010!J$7:J$732,EUROSTAT_VBE_IND_2010!$B$7:$B$732,$D245,EUROSTAT_VBE_IND_2010!$C$7:$C$732,"*"&amp;RIGHT($A245,3)&amp;"*",EUROSTAT_VBE_IND_2010!$D$7:$D$732,"5532*"))/1000</f>
        <v>0</v>
      </c>
      <c r="N245" s="17">
        <f>(SUMIFS(EUROSTAT_VBE_IND_2010!K$7:K$732,EUROSTAT_VBE_IND_2010!$B$7:$B$732,$D245,EUROSTAT_VBE_IND_2010!$C$7:$C$732,"*"&amp;RIGHT($A245,3)&amp;"*",EUROSTAT_VBE_IND_2010!$D$7:$D$732,"5532*"))/1000</f>
        <v>0</v>
      </c>
      <c r="O245" s="17">
        <f>(SUMIFS(EUROSTAT_VBE_IND_2010!L$7:L$732,EUROSTAT_VBE_IND_2010!$B$7:$B$732,$D245,EUROSTAT_VBE_IND_2010!$C$7:$C$732,"*"&amp;RIGHT($A245,3)&amp;"*",EUROSTAT_VBE_IND_2010!$D$7:$D$732,"5532*"))/1000</f>
        <v>0</v>
      </c>
      <c r="P245" s="17">
        <f>(SUMIFS(EUROSTAT_VBE_IND_2010!M$7:M$732,EUROSTAT_VBE_IND_2010!$B$7:$B$732,$D245,EUROSTAT_VBE_IND_2010!$C$7:$C$732,"*"&amp;RIGHT($A245,3)&amp;"*",EUROSTAT_VBE_IND_2010!$D$7:$D$732,"5532*"))/1000</f>
        <v>0</v>
      </c>
      <c r="Q245" s="17">
        <f>(SUMIFS(EUROSTAT_VBE_IND_2010!N$7:N$732,EUROSTAT_VBE_IND_2010!$B$7:$B$732,$D245,EUROSTAT_VBE_IND_2010!$C$7:$C$732,"*"&amp;RIGHT($A245,3)&amp;"*",EUROSTAT_VBE_IND_2010!$D$7:$D$732,"5532*"))/1000</f>
        <v>0.031</v>
      </c>
      <c r="R245" s="17">
        <f>(SUMIFS(EUROSTAT_VBE_IND_2010!O$7:O$732,EUROSTAT_VBE_IND_2010!$B$7:$B$732,$D245,EUROSTAT_VBE_IND_2010!$C$7:$C$732,"*"&amp;RIGHT($A245,3)&amp;"*",EUROSTAT_VBE_IND_2010!$D$7:$D$732,"5532*"))/1000</f>
        <v>0</v>
      </c>
      <c r="S245" s="17">
        <f>(SUMIFS(EUROSTAT_VBE_IND_2010!P$7:P$732,EUROSTAT_VBE_IND_2010!$B$7:$B$732,$D245,EUROSTAT_VBE_IND_2010!$C$7:$C$732,"*"&amp;RIGHT($A245,3)&amp;"*",EUROSTAT_VBE_IND_2010!$D$7:$D$732,"5532*"))/1000</f>
        <v>0</v>
      </c>
      <c r="T245" s="17">
        <f>(SUMIFS(EUROSTAT_VBE_IND_2010!Q$7:Q$732,EUROSTAT_VBE_IND_2010!$B$7:$B$732,$D245,EUROSTAT_VBE_IND_2010!$C$7:$C$732,"*"&amp;RIGHT($A245,3)&amp;"*",EUROSTAT_VBE_IND_2010!$D$7:$D$732,"5532*"))/1000</f>
        <v>0</v>
      </c>
      <c r="U245" s="17">
        <f>(SUMIFS(EUROSTAT_VBE_IND_2010!R$7:R$732,EUROSTAT_VBE_IND_2010!$B$7:$B$732,$D245,EUROSTAT_VBE_IND_2010!$C$7:$C$732,"*"&amp;RIGHT($A245,3)&amp;"*",EUROSTAT_VBE_IND_2010!$D$7:$D$732,"5532*"))/1000</f>
        <v>0</v>
      </c>
      <c r="V245" s="17">
        <f>(SUMIFS(EUROSTAT_VBE_IND_2010!S$7:S$732,EUROSTAT_VBE_IND_2010!$B$7:$B$732,$D245,EUROSTAT_VBE_IND_2010!$C$7:$C$732,"*"&amp;RIGHT($A245,3)&amp;"*",EUROSTAT_VBE_IND_2010!$D$7:$D$732,"5532*"))/1000</f>
        <v>0</v>
      </c>
      <c r="W245" s="17">
        <f>(SUMIFS(EUROSTAT_VBE_IND_2010!T$7:T$732,EUROSTAT_VBE_IND_2010!$B$7:$B$732,$D245,EUROSTAT_VBE_IND_2010!$C$7:$C$732,"*"&amp;RIGHT($A245,3)&amp;"*",EUROSTAT_VBE_IND_2010!$D$7:$D$732,"5532*"))/1000</f>
        <v>0</v>
      </c>
      <c r="X245" s="17">
        <f>(SUMIFS(EUROSTAT_VBE_IND_2010!U$7:U$732,EUROSTAT_VBE_IND_2010!$B$7:$B$732,$D245,EUROSTAT_VBE_IND_2010!$C$7:$C$732,"*"&amp;RIGHT($A245,3)&amp;"*",EUROSTAT_VBE_IND_2010!$D$7:$D$732,"5532*"))/1000</f>
        <v>0</v>
      </c>
      <c r="Y245" s="17">
        <f>(SUMIFS(EUROSTAT_VBE_IND_2010!V$7:V$732,EUROSTAT_VBE_IND_2010!$B$7:$B$732,$D245,EUROSTAT_VBE_IND_2010!$C$7:$C$732,"*"&amp;RIGHT($A245,3)&amp;"*",EUROSTAT_VBE_IND_2010!$D$7:$D$732,"5532*"))/1000</f>
        <v>0</v>
      </c>
      <c r="Z245" s="17">
        <f>(SUMIFS(EUROSTAT_VBE_IND_2010!W$7:W$732,EUROSTAT_VBE_IND_2010!$B$7:$B$732,$D245,EUROSTAT_VBE_IND_2010!$C$7:$C$732,"*"&amp;RIGHT($A245,3)&amp;"*",EUROSTAT_VBE_IND_2010!$D$7:$D$732,"5532*"))/1000</f>
        <v>0</v>
      </c>
      <c r="AA245" s="17">
        <f>(SUMIFS(EUROSTAT_VBE_IND_2010!X$7:X$732,EUROSTAT_VBE_IND_2010!$B$7:$B$732,$D245,EUROSTAT_VBE_IND_2010!$C$7:$C$732,"*"&amp;RIGHT($A245,3)&amp;"*",EUROSTAT_VBE_IND_2010!$D$7:$D$732,"5532*"))/1000</f>
        <v>0</v>
      </c>
      <c r="AB245" s="17">
        <f>(SUMIFS(EUROSTAT_VBE_IND_2010!AA$7:AA$732,EUROSTAT_VBE_IND_2010!$B$7:$B$732,$D245,EUROSTAT_VBE_IND_2010!$C$7:$C$732,"*"&amp;RIGHT($A245,3)&amp;"*",EUROSTAT_VBE_IND_2010!$D$7:$D$732,"5532*"))/1000</f>
        <v>0</v>
      </c>
      <c r="AC245" s="17">
        <f>(SUMIFS(EUROSTAT_VBE_IND_2010!AB$7:AB$732,EUROSTAT_VBE_IND_2010!$B$7:$B$732,$D245,EUROSTAT_VBE_IND_2010!$C$7:$C$732,"*"&amp;RIGHT($A245,3)&amp;"*",EUROSTAT_VBE_IND_2010!$D$7:$D$732,"5532*"))/1000</f>
        <v>0</v>
      </c>
      <c r="AD245" s="17">
        <f>(SUMIFS(EUROSTAT_VBE_IND_2010!AC$7:AC$732,EUROSTAT_VBE_IND_2010!$B$7:$B$732,$D245,EUROSTAT_VBE_IND_2010!$C$7:$C$732,"*"&amp;RIGHT($A245,3)&amp;"*",EUROSTAT_VBE_IND_2010!$D$7:$D$732,"5532*"))/1000</f>
        <v>0</v>
      </c>
      <c r="AE245" s="17">
        <f>(SUMIFS(EUROSTAT_VBE_IND_2010!AD$7:AD$732,EUROSTAT_VBE_IND_2010!$B$7:$B$732,$D245,EUROSTAT_VBE_IND_2010!$C$7:$C$732,"*"&amp;RIGHT($A245,3)&amp;"*",EUROSTAT_VBE_IND_2010!$D$7:$D$732,"5532*"))/1000</f>
        <v>0</v>
      </c>
      <c r="AF245" s="17">
        <f>(SUMIFS(EUROSTAT_VBE_IND_2010!AE$7:AE$732,EUROSTAT_VBE_IND_2010!$B$7:$B$732,$D245,EUROSTAT_VBE_IND_2010!$C$7:$C$732,"*"&amp;RIGHT($A245,3)&amp;"*",EUROSTAT_VBE_IND_2010!$D$7:$D$732,"5532*"))/1000</f>
        <v>0</v>
      </c>
      <c r="AG245" s="17">
        <f>(SUMIFS(EUROSTAT_VBE_IND_2010!AF$7:AF$732,EUROSTAT_VBE_IND_2010!$B$7:$B$732,$D245,EUROSTAT_VBE_IND_2010!$C$7:$C$732,"*"&amp;RIGHT($A245,3)&amp;"*",EUROSTAT_VBE_IND_2010!$D$7:$D$732,"5532*"))/1000</f>
        <v>0</v>
      </c>
      <c r="AH245" s="17">
        <f>(SUMIFS(EUROSTAT_VBE_IND_2010!AH$7:AH$732,EUROSTAT_VBE_IND_2010!$B$7:$B$732,$D245,EUROSTAT_VBE_IND_2010!$C$7:$C$732,"*"&amp;RIGHT($A245,3)&amp;"*",EUROSTAT_VBE_IND_2010!$D$7:$D$732,"5532*"))/1000</f>
        <v>0</v>
      </c>
      <c r="AI245" s="17">
        <f>(SUMIFS(EUROSTAT_VBE_IND_2010!AI$7:AI$732,EUROSTAT_VBE_IND_2010!$B$7:$B$732,$D245,EUROSTAT_VBE_IND_2010!$C$7:$C$732,"*"&amp;RIGHT($A245,3)&amp;"*",EUROSTAT_VBE_IND_2010!$D$7:$D$732,"5532*"))/1000</f>
        <v>0</v>
      </c>
      <c r="AJ245" s="17">
        <f>(SUMIFS(EUROSTAT_VBE_IND_2010!AJ$7:AJ$732,EUROSTAT_VBE_IND_2010!$B$7:$B$732,$D245,EUROSTAT_VBE_IND_2010!$C$7:$C$732,"*"&amp;RIGHT($A245,3)&amp;"*",EUROSTAT_VBE_IND_2010!$D$7:$D$732,"5532*"))/1000</f>
        <v>0</v>
      </c>
      <c r="AK245" s="17">
        <f>(SUMIFS(EUROSTAT_VBE_IND_2010!AK$7:AK$732,EUROSTAT_VBE_IND_2010!$B$7:$B$732,$D245,EUROSTAT_VBE_IND_2010!$C$7:$C$732,"*"&amp;RIGHT($A245,3)&amp;"*",EUROSTAT_VBE_IND_2010!$D$7:$D$732,"5532*"))/1000</f>
        <v>0</v>
      </c>
      <c r="AL245" s="198">
        <f>SUMIFS('IEA Bal_AL-IND'!$D$30:$D$329,'IEA Bal_AL-IND'!$A$30:$A$329,"*"&amp;RIGHT($B245,8),'IEA Bal_AL-IND'!$C$30:$C$329,'Aggregated Balance-IND_2010'!$E245)</f>
        <v>0</v>
      </c>
      <c r="AM245" s="198">
        <f>SUMIFS('IEA Bal_BA-IND'!$D$30:$D$329,'IEA Bal_BA-IND'!$A$30:$A$329,"*"&amp;RIGHT($B245,8),'IEA Bal_BA-IND'!$C$30:$C$329,'Aggregated Balance-IND_2010'!$E245)</f>
        <v>0</v>
      </c>
      <c r="AN245" s="198">
        <f>SUMIFS('IEA Bal_KS-IND'!$D$30:$D$329,'IEA Bal_KS-IND'!$A$30:$A$329,"*"&amp;RIGHT($B245,8),'IEA Bal_KS-IND'!$C$30:$C$329,'Aggregated Balance-IND_2010'!$E245)</f>
        <v>0</v>
      </c>
      <c r="AO245" s="17">
        <f>(SUMIFS(EUROSTAT_VBE_IND_2010!Y$7:Y$732,EUROSTAT_VBE_IND_2010!$B$7:$B$732,$D245,EUROSTAT_VBE_IND_2010!$C$7:$C$732,"*"&amp;RIGHT($A245,3)&amp;"*",EUROSTAT_VBE_IND_2010!$D$7:$D$732,"5532*"))/1000</f>
        <v>0</v>
      </c>
      <c r="AP245" s="17">
        <f>(SUMIFS(EUROSTAT_VBE_IND_2010!Z$7:Z$732,EUROSTAT_VBE_IND_2010!$B$7:$B$732,$D245,EUROSTAT_VBE_IND_2010!$C$7:$C$732,"*"&amp;RIGHT($A245,3)&amp;"*",EUROSTAT_VBE_IND_2010!$D$7:$D$732,"5532*"))/1000</f>
        <v>0</v>
      </c>
      <c r="AQ245" s="17">
        <f>(SUMIFS(EUROSTAT_VBE_IND_2010!AG$7:AG$732,EUROSTAT_VBE_IND_2010!$B$7:$B$732,$D245,EUROSTAT_VBE_IND_2010!$C$7:$C$732,"*"&amp;RIGHT($A245,3)&amp;"*",EUROSTAT_VBE_IND_2010!$D$7:$D$732,"5532*"))/1000</f>
        <v>0</v>
      </c>
    </row>
    <row r="246" spans="1:43">
      <c r="A246" t="str">
        <f>LEFT(EUROSTAT_VBE_IND_2010!$C$324,8)</f>
        <v>B_101830</v>
      </c>
      <c r="B246" s="28" t="s">
        <v>302</v>
      </c>
      <c r="C246" t="s">
        <v>293</v>
      </c>
      <c r="D246" t="s">
        <v>126</v>
      </c>
      <c r="E246" t="s">
        <v>243</v>
      </c>
      <c r="F246" t="s">
        <v>263</v>
      </c>
      <c r="G246" s="17">
        <f>(SUMIFS(EUROSTAT_VBE_IND_2010!E$7:E$732,EUROSTAT_VBE_IND_2010!$B$7:$B$732,$D246,EUROSTAT_VBE_IND_2010!$C$7:$C$732,"*"&amp;RIGHT($A246,3)&amp;"*",EUROSTAT_VBE_IND_2010!$D$7:$D$732,"5550*"))/1000</f>
        <v>0</v>
      </c>
      <c r="H246" s="17">
        <f>(SUMIFS(EUROSTAT_VBE_IND_2010!F$7:F$732,EUROSTAT_VBE_IND_2010!$B$7:$B$732,$D246,EUROSTAT_VBE_IND_2010!$C$7:$C$732,"*"&amp;RIGHT($A246,3)&amp;"*",EUROSTAT_VBE_IND_2010!$D$7:$D$732,"5550*"))/1000</f>
        <v>0</v>
      </c>
      <c r="I246" s="17">
        <f>(SUMIFS(EUROSTAT_VBE_IND_2010!G$7:G$732,EUROSTAT_VBE_IND_2010!$B$7:$B$732,$D246,EUROSTAT_VBE_IND_2010!$C$7:$C$732,"*"&amp;RIGHT($A246,3)&amp;"*",EUROSTAT_VBE_IND_2010!$D$7:$D$732,"5550*"))/1000</f>
        <v>0</v>
      </c>
      <c r="J246" s="198">
        <f>SUMIFS('IEA Bal_CH-IND'!$D$30:$D$329,'IEA Bal_CH-IND'!$A$30:$A$329,"*"&amp;RIGHT($B246,8),'IEA Bal_CH-IND'!$C$30:$C$329,'Aggregated Balance-IND_2010'!$E246)</f>
        <v>0</v>
      </c>
      <c r="K246" s="17">
        <f>(SUMIFS(EUROSTAT_VBE_IND_2010!H$7:H$732,EUROSTAT_VBE_IND_2010!$B$7:$B$732,$D246,EUROSTAT_VBE_IND_2010!$C$7:$C$732,"*"&amp;RIGHT($A246,3)&amp;"*",EUROSTAT_VBE_IND_2010!$D$7:$D$732,"5550*"))/1000</f>
        <v>0</v>
      </c>
      <c r="L246" s="17">
        <f>(SUMIFS(EUROSTAT_VBE_IND_2010!I$7:I$732,EUROSTAT_VBE_IND_2010!$B$7:$B$732,$D246,EUROSTAT_VBE_IND_2010!$C$7:$C$732,"*"&amp;RIGHT($A246,3)&amp;"*",EUROSTAT_VBE_IND_2010!$D$7:$D$732,"5550*"))/1000</f>
        <v>0</v>
      </c>
      <c r="M246" s="17">
        <f>(SUMIFS(EUROSTAT_VBE_IND_2010!J$7:J$732,EUROSTAT_VBE_IND_2010!$B$7:$B$732,$D246,EUROSTAT_VBE_IND_2010!$C$7:$C$732,"*"&amp;RIGHT($A246,3)&amp;"*",EUROSTAT_VBE_IND_2010!$D$7:$D$732,"5550*"))/1000</f>
        <v>0</v>
      </c>
      <c r="N246" s="17">
        <f>(SUMIFS(EUROSTAT_VBE_IND_2010!K$7:K$732,EUROSTAT_VBE_IND_2010!$B$7:$B$732,$D246,EUROSTAT_VBE_IND_2010!$C$7:$C$732,"*"&amp;RIGHT($A246,3)&amp;"*",EUROSTAT_VBE_IND_2010!$D$7:$D$732,"5550*"))/1000</f>
        <v>0</v>
      </c>
      <c r="O246" s="17">
        <f>(SUMIFS(EUROSTAT_VBE_IND_2010!L$7:L$732,EUROSTAT_VBE_IND_2010!$B$7:$B$732,$D246,EUROSTAT_VBE_IND_2010!$C$7:$C$732,"*"&amp;RIGHT($A246,3)&amp;"*",EUROSTAT_VBE_IND_2010!$D$7:$D$732,"5550*"))/1000</f>
        <v>0</v>
      </c>
      <c r="P246" s="17">
        <f>(SUMIFS(EUROSTAT_VBE_IND_2010!M$7:M$732,EUROSTAT_VBE_IND_2010!$B$7:$B$732,$D246,EUROSTAT_VBE_IND_2010!$C$7:$C$732,"*"&amp;RIGHT($A246,3)&amp;"*",EUROSTAT_VBE_IND_2010!$D$7:$D$732,"5550*"))/1000</f>
        <v>0</v>
      </c>
      <c r="Q246" s="17">
        <f>(SUMIFS(EUROSTAT_VBE_IND_2010!N$7:N$732,EUROSTAT_VBE_IND_2010!$B$7:$B$732,$D246,EUROSTAT_VBE_IND_2010!$C$7:$C$732,"*"&amp;RIGHT($A246,3)&amp;"*",EUROSTAT_VBE_IND_2010!$D$7:$D$732,"5550*"))/1000</f>
        <v>0.001</v>
      </c>
      <c r="R246" s="17">
        <f>(SUMIFS(EUROSTAT_VBE_IND_2010!O$7:O$732,EUROSTAT_VBE_IND_2010!$B$7:$B$732,$D246,EUROSTAT_VBE_IND_2010!$C$7:$C$732,"*"&amp;RIGHT($A246,3)&amp;"*",EUROSTAT_VBE_IND_2010!$D$7:$D$732,"5550*"))/1000</f>
        <v>0</v>
      </c>
      <c r="S246" s="17">
        <f>(SUMIFS(EUROSTAT_VBE_IND_2010!P$7:P$732,EUROSTAT_VBE_IND_2010!$B$7:$B$732,$D246,EUROSTAT_VBE_IND_2010!$C$7:$C$732,"*"&amp;RIGHT($A246,3)&amp;"*",EUROSTAT_VBE_IND_2010!$D$7:$D$732,"5550*"))/1000</f>
        <v>0</v>
      </c>
      <c r="T246" s="17">
        <f>(SUMIFS(EUROSTAT_VBE_IND_2010!Q$7:Q$732,EUROSTAT_VBE_IND_2010!$B$7:$B$732,$D246,EUROSTAT_VBE_IND_2010!$C$7:$C$732,"*"&amp;RIGHT($A246,3)&amp;"*",EUROSTAT_VBE_IND_2010!$D$7:$D$732,"5550*"))/1000</f>
        <v>0</v>
      </c>
      <c r="U246" s="17">
        <f>(SUMIFS(EUROSTAT_VBE_IND_2010!R$7:R$732,EUROSTAT_VBE_IND_2010!$B$7:$B$732,$D246,EUROSTAT_VBE_IND_2010!$C$7:$C$732,"*"&amp;RIGHT($A246,3)&amp;"*",EUROSTAT_VBE_IND_2010!$D$7:$D$732,"5550*"))/1000</f>
        <v>0</v>
      </c>
      <c r="V246" s="17">
        <f>(SUMIFS(EUROSTAT_VBE_IND_2010!S$7:S$732,EUROSTAT_VBE_IND_2010!$B$7:$B$732,$D246,EUROSTAT_VBE_IND_2010!$C$7:$C$732,"*"&amp;RIGHT($A246,3)&amp;"*",EUROSTAT_VBE_IND_2010!$D$7:$D$732,"5550*"))/1000</f>
        <v>0</v>
      </c>
      <c r="W246" s="17">
        <f>(SUMIFS(EUROSTAT_VBE_IND_2010!T$7:T$732,EUROSTAT_VBE_IND_2010!$B$7:$B$732,$D246,EUROSTAT_VBE_IND_2010!$C$7:$C$732,"*"&amp;RIGHT($A246,3)&amp;"*",EUROSTAT_VBE_IND_2010!$D$7:$D$732,"5550*"))/1000</f>
        <v>0</v>
      </c>
      <c r="X246" s="17">
        <f>(SUMIFS(EUROSTAT_VBE_IND_2010!U$7:U$732,EUROSTAT_VBE_IND_2010!$B$7:$B$732,$D246,EUROSTAT_VBE_IND_2010!$C$7:$C$732,"*"&amp;RIGHT($A246,3)&amp;"*",EUROSTAT_VBE_IND_2010!$D$7:$D$732,"5550*"))/1000</f>
        <v>0</v>
      </c>
      <c r="Y246" s="17">
        <f>(SUMIFS(EUROSTAT_VBE_IND_2010!V$7:V$732,EUROSTAT_VBE_IND_2010!$B$7:$B$732,$D246,EUROSTAT_VBE_IND_2010!$C$7:$C$732,"*"&amp;RIGHT($A246,3)&amp;"*",EUROSTAT_VBE_IND_2010!$D$7:$D$732,"5550*"))/1000</f>
        <v>0</v>
      </c>
      <c r="Z246" s="17">
        <f>(SUMIFS(EUROSTAT_VBE_IND_2010!W$7:W$732,EUROSTAT_VBE_IND_2010!$B$7:$B$732,$D246,EUROSTAT_VBE_IND_2010!$C$7:$C$732,"*"&amp;RIGHT($A246,3)&amp;"*",EUROSTAT_VBE_IND_2010!$D$7:$D$732,"5550*"))/1000</f>
        <v>0</v>
      </c>
      <c r="AA246" s="17">
        <f>(SUMIFS(EUROSTAT_VBE_IND_2010!X$7:X$732,EUROSTAT_VBE_IND_2010!$B$7:$B$732,$D246,EUROSTAT_VBE_IND_2010!$C$7:$C$732,"*"&amp;RIGHT($A246,3)&amp;"*",EUROSTAT_VBE_IND_2010!$D$7:$D$732,"5550*"))/1000</f>
        <v>0</v>
      </c>
      <c r="AB246" s="17">
        <f>(SUMIFS(EUROSTAT_VBE_IND_2010!AA$7:AA$732,EUROSTAT_VBE_IND_2010!$B$7:$B$732,$D246,EUROSTAT_VBE_IND_2010!$C$7:$C$732,"*"&amp;RIGHT($A246,3)&amp;"*",EUROSTAT_VBE_IND_2010!$D$7:$D$732,"5550*"))/1000</f>
        <v>0</v>
      </c>
      <c r="AC246" s="17">
        <f>(SUMIFS(EUROSTAT_VBE_IND_2010!AB$7:AB$732,EUROSTAT_VBE_IND_2010!$B$7:$B$732,$D246,EUROSTAT_VBE_IND_2010!$C$7:$C$732,"*"&amp;RIGHT($A246,3)&amp;"*",EUROSTAT_VBE_IND_2010!$D$7:$D$732,"5550*"))/1000</f>
        <v>0</v>
      </c>
      <c r="AD246" s="17">
        <f>(SUMIFS(EUROSTAT_VBE_IND_2010!AC$7:AC$732,EUROSTAT_VBE_IND_2010!$B$7:$B$732,$D246,EUROSTAT_VBE_IND_2010!$C$7:$C$732,"*"&amp;RIGHT($A246,3)&amp;"*",EUROSTAT_VBE_IND_2010!$D$7:$D$732,"5550*"))/1000</f>
        <v>0</v>
      </c>
      <c r="AE246" s="17">
        <f>(SUMIFS(EUROSTAT_VBE_IND_2010!AD$7:AD$732,EUROSTAT_VBE_IND_2010!$B$7:$B$732,$D246,EUROSTAT_VBE_IND_2010!$C$7:$C$732,"*"&amp;RIGHT($A246,3)&amp;"*",EUROSTAT_VBE_IND_2010!$D$7:$D$732,"5550*"))/1000</f>
        <v>0</v>
      </c>
      <c r="AF246" s="17">
        <f>(SUMIFS(EUROSTAT_VBE_IND_2010!AE$7:AE$732,EUROSTAT_VBE_IND_2010!$B$7:$B$732,$D246,EUROSTAT_VBE_IND_2010!$C$7:$C$732,"*"&amp;RIGHT($A246,3)&amp;"*",EUROSTAT_VBE_IND_2010!$D$7:$D$732,"5550*"))/1000</f>
        <v>0</v>
      </c>
      <c r="AG246" s="17">
        <f>(SUMIFS(EUROSTAT_VBE_IND_2010!AF$7:AF$732,EUROSTAT_VBE_IND_2010!$B$7:$B$732,$D246,EUROSTAT_VBE_IND_2010!$C$7:$C$732,"*"&amp;RIGHT($A246,3)&amp;"*",EUROSTAT_VBE_IND_2010!$D$7:$D$732,"5550*"))/1000</f>
        <v>0</v>
      </c>
      <c r="AH246" s="17">
        <f>(SUMIFS(EUROSTAT_VBE_IND_2010!AH$7:AH$732,EUROSTAT_VBE_IND_2010!$B$7:$B$732,$D246,EUROSTAT_VBE_IND_2010!$C$7:$C$732,"*"&amp;RIGHT($A246,3)&amp;"*",EUROSTAT_VBE_IND_2010!$D$7:$D$732,"5550*"))/1000</f>
        <v>0</v>
      </c>
      <c r="AI246" s="17">
        <f>(SUMIFS(EUROSTAT_VBE_IND_2010!AI$7:AI$732,EUROSTAT_VBE_IND_2010!$B$7:$B$732,$D246,EUROSTAT_VBE_IND_2010!$C$7:$C$732,"*"&amp;RIGHT($A246,3)&amp;"*",EUROSTAT_VBE_IND_2010!$D$7:$D$732,"5550*"))/1000</f>
        <v>0</v>
      </c>
      <c r="AJ246" s="17">
        <f>(SUMIFS(EUROSTAT_VBE_IND_2010!AJ$7:AJ$732,EUROSTAT_VBE_IND_2010!$B$7:$B$732,$D246,EUROSTAT_VBE_IND_2010!$C$7:$C$732,"*"&amp;RIGHT($A246,3)&amp;"*",EUROSTAT_VBE_IND_2010!$D$7:$D$732,"5550*"))/1000</f>
        <v>0</v>
      </c>
      <c r="AK246" s="17">
        <f>(SUMIFS(EUROSTAT_VBE_IND_2010!AK$7:AK$732,EUROSTAT_VBE_IND_2010!$B$7:$B$732,$D246,EUROSTAT_VBE_IND_2010!$C$7:$C$732,"*"&amp;RIGHT($A246,3)&amp;"*",EUROSTAT_VBE_IND_2010!$D$7:$D$732,"5550*"))/1000</f>
        <v>0</v>
      </c>
      <c r="AL246" s="198">
        <f>SUMIFS('IEA Bal_AL-IND'!$D$30:$D$329,'IEA Bal_AL-IND'!$A$30:$A$329,"*"&amp;RIGHT($B246,8),'IEA Bal_AL-IND'!$C$30:$C$329,'Aggregated Balance-IND_2010'!$E246)</f>
        <v>0</v>
      </c>
      <c r="AM246" s="198">
        <f>SUMIFS('IEA Bal_BA-IND'!$D$30:$D$329,'IEA Bal_BA-IND'!$A$30:$A$329,"*"&amp;RIGHT($B246,8),'IEA Bal_BA-IND'!$C$30:$C$329,'Aggregated Balance-IND_2010'!$E246)</f>
        <v>0</v>
      </c>
      <c r="AN246" s="198">
        <f>SUMIFS('IEA Bal_KS-IND'!$D$30:$D$329,'IEA Bal_KS-IND'!$A$30:$A$329,"*"&amp;RIGHT($B246,8),'IEA Bal_KS-IND'!$C$30:$C$329,'Aggregated Balance-IND_2010'!$E246)</f>
        <v>0</v>
      </c>
      <c r="AO246" s="17">
        <f>(SUMIFS(EUROSTAT_VBE_IND_2010!Y$7:Y$732,EUROSTAT_VBE_IND_2010!$B$7:$B$732,$D246,EUROSTAT_VBE_IND_2010!$C$7:$C$732,"*"&amp;RIGHT($A246,3)&amp;"*",EUROSTAT_VBE_IND_2010!$D$7:$D$732,"5550*"))/1000</f>
        <v>0</v>
      </c>
      <c r="AP246" s="17">
        <f>(SUMIFS(EUROSTAT_VBE_IND_2010!Z$7:Z$732,EUROSTAT_VBE_IND_2010!$B$7:$B$732,$D246,EUROSTAT_VBE_IND_2010!$C$7:$C$732,"*"&amp;RIGHT($A246,3)&amp;"*",EUROSTAT_VBE_IND_2010!$D$7:$D$732,"5550*"))/1000</f>
        <v>0</v>
      </c>
      <c r="AQ246" s="17">
        <f>(SUMIFS(EUROSTAT_VBE_IND_2010!AG$7:AG$732,EUROSTAT_VBE_IND_2010!$B$7:$B$732,$D246,EUROSTAT_VBE_IND_2010!$C$7:$C$732,"*"&amp;RIGHT($A246,3)&amp;"*",EUROSTAT_VBE_IND_2010!$D$7:$D$732,"5550*"))/1000</f>
        <v>0</v>
      </c>
    </row>
    <row r="247" spans="1:43">
      <c r="A247" t="str">
        <f>LEFT(EUROSTAT_VBE_IND_2010!$C$324,8)</f>
        <v>B_101830</v>
      </c>
      <c r="B247" s="28" t="s">
        <v>302</v>
      </c>
      <c r="C247" t="s">
        <v>293</v>
      </c>
      <c r="D247" t="s">
        <v>126</v>
      </c>
      <c r="E247" t="s">
        <v>244</v>
      </c>
      <c r="F247" t="s">
        <v>264</v>
      </c>
      <c r="G247" s="17">
        <f>(SUMIFS(EUROSTAT_VBE_IND_2010!E$7:E$732,EUROSTAT_VBE_IND_2010!$B$7:$B$732,$D247,EUROSTAT_VBE_IND_2010!$C$7:$C$732,"*"&amp;RIGHT($A247,3)&amp;"*",EUROSTAT_VBE_IND_2010!$D$7:$D$732,"554*"))/1000-(SUMIFS(EUROSTAT_VBE_IND_2010!E$7:E$732,EUROSTAT_VBE_IND_2010!$B$7:$B$732,$D247,EUROSTAT_VBE_IND_2010!$C$7:$C$732,"*"&amp;RIGHT($A247,3)&amp;"*",EUROSTAT_VBE_IND_2010!$D$7:$D$732,"5543*"))/1000-(SUMIFS(EUROSTAT_VBE_IND_2010!E$7:E$732,EUROSTAT_VBE_IND_2010!$B$7:$B$732,$D247,EUROSTAT_VBE_IND_2010!$C$7:$C$732,"*"&amp;RIGHT($A247,3)&amp;"*",EUROSTAT_VBE_IND_2010!$D$7:$D$732,"5544*"))/1000</f>
        <v>0.534</v>
      </c>
      <c r="H247" s="17">
        <f>(SUMIFS(EUROSTAT_VBE_IND_2010!F$7:F$732,EUROSTAT_VBE_IND_2010!$B$7:$B$732,$D247,EUROSTAT_VBE_IND_2010!$C$7:$C$732,"*"&amp;RIGHT($A247,3)&amp;"*",EUROSTAT_VBE_IND_2010!$D$7:$D$732,"554*"))/1000-(SUMIFS(EUROSTAT_VBE_IND_2010!F$7:F$732,EUROSTAT_VBE_IND_2010!$B$7:$B$732,$D247,EUROSTAT_VBE_IND_2010!$C$7:$C$732,"*"&amp;RIGHT($A247,3)&amp;"*",EUROSTAT_VBE_IND_2010!$D$7:$D$732,"5543*"))/1000-(SUMIFS(EUROSTAT_VBE_IND_2010!F$7:F$732,EUROSTAT_VBE_IND_2010!$B$7:$B$732,$D247,EUROSTAT_VBE_IND_2010!$C$7:$C$732,"*"&amp;RIGHT($A247,3)&amp;"*",EUROSTAT_VBE_IND_2010!$D$7:$D$732,"5544*"))/1000</f>
        <v>0.527</v>
      </c>
      <c r="I247" s="17">
        <f>(SUMIFS(EUROSTAT_VBE_IND_2010!G$7:G$732,EUROSTAT_VBE_IND_2010!$B$7:$B$732,$D247,EUROSTAT_VBE_IND_2010!$C$7:$C$732,"*"&amp;RIGHT($A247,3)&amp;"*",EUROSTAT_VBE_IND_2010!$D$7:$D$732,"554*"))/1000-(SUMIFS(EUROSTAT_VBE_IND_2010!G$7:G$732,EUROSTAT_VBE_IND_2010!$B$7:$B$732,$D247,EUROSTAT_VBE_IND_2010!$C$7:$C$732,"*"&amp;RIGHT($A247,3)&amp;"*",EUROSTAT_VBE_IND_2010!$D$7:$D$732,"5543*"))/1000-(SUMIFS(EUROSTAT_VBE_IND_2010!G$7:G$732,EUROSTAT_VBE_IND_2010!$B$7:$B$732,$D247,EUROSTAT_VBE_IND_2010!$C$7:$C$732,"*"&amp;RIGHT($A247,3)&amp;"*",EUROSTAT_VBE_IND_2010!$D$7:$D$732,"5544*"))/1000</f>
        <v>0.295</v>
      </c>
      <c r="J247" s="198">
        <f>SUMIFS('IEA Bal_CH-IND'!$D$30:$D$329,'IEA Bal_CH-IND'!$A$30:$A$329,"*"&amp;RIGHT($B247,8),'IEA Bal_CH-IND'!$C$30:$C$329,'Aggregated Balance-IND_2010'!$E247)</f>
        <v>0.025</v>
      </c>
      <c r="K247" s="17">
        <f>(SUMIFS(EUROSTAT_VBE_IND_2010!H$7:H$732,EUROSTAT_VBE_IND_2010!$B$7:$B$732,$D247,EUROSTAT_VBE_IND_2010!$C$7:$C$732,"*"&amp;RIGHT($A247,3)&amp;"*",EUROSTAT_VBE_IND_2010!$D$7:$D$732,"554*"))/1000-(SUMIFS(EUROSTAT_VBE_IND_2010!H$7:H$732,EUROSTAT_VBE_IND_2010!$B$7:$B$732,$D247,EUROSTAT_VBE_IND_2010!$C$7:$C$732,"*"&amp;RIGHT($A247,3)&amp;"*",EUROSTAT_VBE_IND_2010!$D$7:$D$732,"5543*"))/1000-(SUMIFS(EUROSTAT_VBE_IND_2010!H$7:H$732,EUROSTAT_VBE_IND_2010!$B$7:$B$732,$D247,EUROSTAT_VBE_IND_2010!$C$7:$C$732,"*"&amp;RIGHT($A247,3)&amp;"*",EUROSTAT_VBE_IND_2010!$D$7:$D$732,"5544*"))/1000</f>
        <v>0</v>
      </c>
      <c r="L247" s="17">
        <f>(SUMIFS(EUROSTAT_VBE_IND_2010!I$7:I$732,EUROSTAT_VBE_IND_2010!$B$7:$B$732,$D247,EUROSTAT_VBE_IND_2010!$C$7:$C$732,"*"&amp;RIGHT($A247,3)&amp;"*",EUROSTAT_VBE_IND_2010!$D$7:$D$732,"554*"))/1000-(SUMIFS(EUROSTAT_VBE_IND_2010!I$7:I$732,EUROSTAT_VBE_IND_2010!$B$7:$B$732,$D247,EUROSTAT_VBE_IND_2010!$C$7:$C$732,"*"&amp;RIGHT($A247,3)&amp;"*",EUROSTAT_VBE_IND_2010!$D$7:$D$732,"5543*"))/1000-(SUMIFS(EUROSTAT_VBE_IND_2010!I$7:I$732,EUROSTAT_VBE_IND_2010!$B$7:$B$732,$D247,EUROSTAT_VBE_IND_2010!$C$7:$C$732,"*"&amp;RIGHT($A247,3)&amp;"*",EUROSTAT_VBE_IND_2010!$D$7:$D$732,"5544*"))/1000</f>
        <v>0.11</v>
      </c>
      <c r="M247" s="17">
        <f>(SUMIFS(EUROSTAT_VBE_IND_2010!J$7:J$732,EUROSTAT_VBE_IND_2010!$B$7:$B$732,$D247,EUROSTAT_VBE_IND_2010!$C$7:$C$732,"*"&amp;RIGHT($A247,3)&amp;"*",EUROSTAT_VBE_IND_2010!$D$7:$D$732,"554*"))/1000-(SUMIFS(EUROSTAT_VBE_IND_2010!J$7:J$732,EUROSTAT_VBE_IND_2010!$B$7:$B$732,$D247,EUROSTAT_VBE_IND_2010!$C$7:$C$732,"*"&amp;RIGHT($A247,3)&amp;"*",EUROSTAT_VBE_IND_2010!$D$7:$D$732,"5543*"))/1000-(SUMIFS(EUROSTAT_VBE_IND_2010!J$7:J$732,EUROSTAT_VBE_IND_2010!$B$7:$B$732,$D247,EUROSTAT_VBE_IND_2010!$C$7:$C$732,"*"&amp;RIGHT($A247,3)&amp;"*",EUROSTAT_VBE_IND_2010!$D$7:$D$732,"5544*"))/1000</f>
        <v>1.984</v>
      </c>
      <c r="N247" s="17">
        <f>(SUMIFS(EUROSTAT_VBE_IND_2010!K$7:K$732,EUROSTAT_VBE_IND_2010!$B$7:$B$732,$D247,EUROSTAT_VBE_IND_2010!$C$7:$C$732,"*"&amp;RIGHT($A247,3)&amp;"*",EUROSTAT_VBE_IND_2010!$D$7:$D$732,"554*"))/1000-(SUMIFS(EUROSTAT_VBE_IND_2010!K$7:K$732,EUROSTAT_VBE_IND_2010!$B$7:$B$732,$D247,EUROSTAT_VBE_IND_2010!$C$7:$C$732,"*"&amp;RIGHT($A247,3)&amp;"*",EUROSTAT_VBE_IND_2010!$D$7:$D$732,"5543*"))/1000-(SUMIFS(EUROSTAT_VBE_IND_2010!K$7:K$732,EUROSTAT_VBE_IND_2010!$B$7:$B$732,$D247,EUROSTAT_VBE_IND_2010!$C$7:$C$732,"*"&amp;RIGHT($A247,3)&amp;"*",EUROSTAT_VBE_IND_2010!$D$7:$D$732,"5544*"))/1000</f>
        <v>0.217</v>
      </c>
      <c r="O247" s="17">
        <f>(SUMIFS(EUROSTAT_VBE_IND_2010!L$7:L$732,EUROSTAT_VBE_IND_2010!$B$7:$B$732,$D247,EUROSTAT_VBE_IND_2010!$C$7:$C$732,"*"&amp;RIGHT($A247,3)&amp;"*",EUROSTAT_VBE_IND_2010!$D$7:$D$732,"554*"))/1000-(SUMIFS(EUROSTAT_VBE_IND_2010!L$7:L$732,EUROSTAT_VBE_IND_2010!$B$7:$B$732,$D247,EUROSTAT_VBE_IND_2010!$C$7:$C$732,"*"&amp;RIGHT($A247,3)&amp;"*",EUROSTAT_VBE_IND_2010!$D$7:$D$732,"5543*"))/1000-(SUMIFS(EUROSTAT_VBE_IND_2010!L$7:L$732,EUROSTAT_VBE_IND_2010!$B$7:$B$732,$D247,EUROSTAT_VBE_IND_2010!$C$7:$C$732,"*"&amp;RIGHT($A247,3)&amp;"*",EUROSTAT_VBE_IND_2010!$D$7:$D$732,"5544*"))/1000</f>
        <v>0.016</v>
      </c>
      <c r="P247" s="17">
        <f>(SUMIFS(EUROSTAT_VBE_IND_2010!M$7:M$732,EUROSTAT_VBE_IND_2010!$B$7:$B$732,$D247,EUROSTAT_VBE_IND_2010!$C$7:$C$732,"*"&amp;RIGHT($A247,3)&amp;"*",EUROSTAT_VBE_IND_2010!$D$7:$D$732,"554*"))/1000-(SUMIFS(EUROSTAT_VBE_IND_2010!M$7:M$732,EUROSTAT_VBE_IND_2010!$B$7:$B$732,$D247,EUROSTAT_VBE_IND_2010!$C$7:$C$732,"*"&amp;RIGHT($A247,3)&amp;"*",EUROSTAT_VBE_IND_2010!$D$7:$D$732,"5543*"))/1000-(SUMIFS(EUROSTAT_VBE_IND_2010!M$7:M$732,EUROSTAT_VBE_IND_2010!$B$7:$B$732,$D247,EUROSTAT_VBE_IND_2010!$C$7:$C$732,"*"&amp;RIGHT($A247,3)&amp;"*",EUROSTAT_VBE_IND_2010!$D$7:$D$732,"5544*"))/1000</f>
        <v>9.11</v>
      </c>
      <c r="Q247" s="17">
        <f>(SUMIFS(EUROSTAT_VBE_IND_2010!N$7:N$732,EUROSTAT_VBE_IND_2010!$B$7:$B$732,$D247,EUROSTAT_VBE_IND_2010!$C$7:$C$732,"*"&amp;RIGHT($A247,3)&amp;"*",EUROSTAT_VBE_IND_2010!$D$7:$D$732,"554*"))/1000-(SUMIFS(EUROSTAT_VBE_IND_2010!N$7:N$732,EUROSTAT_VBE_IND_2010!$B$7:$B$732,$D247,EUROSTAT_VBE_IND_2010!$C$7:$C$732,"*"&amp;RIGHT($A247,3)&amp;"*",EUROSTAT_VBE_IND_2010!$D$7:$D$732,"5543*"))/1000-(SUMIFS(EUROSTAT_VBE_IND_2010!N$7:N$732,EUROSTAT_VBE_IND_2010!$B$7:$B$732,$D247,EUROSTAT_VBE_IND_2010!$C$7:$C$732,"*"&amp;RIGHT($A247,3)&amp;"*",EUROSTAT_VBE_IND_2010!$D$7:$D$732,"5544*"))/1000</f>
        <v>10.73</v>
      </c>
      <c r="R247" s="17">
        <f>(SUMIFS(EUROSTAT_VBE_IND_2010!O$7:O$732,EUROSTAT_VBE_IND_2010!$B$7:$B$732,$D247,EUROSTAT_VBE_IND_2010!$C$7:$C$732,"*"&amp;RIGHT($A247,3)&amp;"*",EUROSTAT_VBE_IND_2010!$D$7:$D$732,"554*"))/1000-(SUMIFS(EUROSTAT_VBE_IND_2010!O$7:O$732,EUROSTAT_VBE_IND_2010!$B$7:$B$732,$D247,EUROSTAT_VBE_IND_2010!$C$7:$C$732,"*"&amp;RIGHT($A247,3)&amp;"*",EUROSTAT_VBE_IND_2010!$D$7:$D$732,"5543*"))/1000-(SUMIFS(EUROSTAT_VBE_IND_2010!O$7:O$732,EUROSTAT_VBE_IND_2010!$B$7:$B$732,$D247,EUROSTAT_VBE_IND_2010!$C$7:$C$732,"*"&amp;RIGHT($A247,3)&amp;"*",EUROSTAT_VBE_IND_2010!$D$7:$D$732,"5544*"))/1000</f>
        <v>0.241</v>
      </c>
      <c r="S247" s="17">
        <f>(SUMIFS(EUROSTAT_VBE_IND_2010!P$7:P$732,EUROSTAT_VBE_IND_2010!$B$7:$B$732,$D247,EUROSTAT_VBE_IND_2010!$C$7:$C$732,"*"&amp;RIGHT($A247,3)&amp;"*",EUROSTAT_VBE_IND_2010!$D$7:$D$732,"554*"))/1000-(SUMIFS(EUROSTAT_VBE_IND_2010!P$7:P$732,EUROSTAT_VBE_IND_2010!$B$7:$B$732,$D247,EUROSTAT_VBE_IND_2010!$C$7:$C$732,"*"&amp;RIGHT($A247,3)&amp;"*",EUROSTAT_VBE_IND_2010!$D$7:$D$732,"5543*"))/1000-(SUMIFS(EUROSTAT_VBE_IND_2010!P$7:P$732,EUROSTAT_VBE_IND_2010!$B$7:$B$732,$D247,EUROSTAT_VBE_IND_2010!$C$7:$C$732,"*"&amp;RIGHT($A247,3)&amp;"*",EUROSTAT_VBE_IND_2010!$D$7:$D$732,"5544*"))/1000</f>
        <v>6.521</v>
      </c>
      <c r="T247" s="17">
        <f>(SUMIFS(EUROSTAT_VBE_IND_2010!Q$7:Q$732,EUROSTAT_VBE_IND_2010!$B$7:$B$732,$D247,EUROSTAT_VBE_IND_2010!$C$7:$C$732,"*"&amp;RIGHT($A247,3)&amp;"*",EUROSTAT_VBE_IND_2010!$D$7:$D$732,"554*"))/1000-(SUMIFS(EUROSTAT_VBE_IND_2010!Q$7:Q$732,EUROSTAT_VBE_IND_2010!$B$7:$B$732,$D247,EUROSTAT_VBE_IND_2010!$C$7:$C$732,"*"&amp;RIGHT($A247,3)&amp;"*",EUROSTAT_VBE_IND_2010!$D$7:$D$732,"5543*"))/1000-(SUMIFS(EUROSTAT_VBE_IND_2010!Q$7:Q$732,EUROSTAT_VBE_IND_2010!$B$7:$B$732,$D247,EUROSTAT_VBE_IND_2010!$C$7:$C$732,"*"&amp;RIGHT($A247,3)&amp;"*",EUROSTAT_VBE_IND_2010!$D$7:$D$732,"5544*"))/1000</f>
        <v>0.004</v>
      </c>
      <c r="U247" s="17">
        <f>(SUMIFS(EUROSTAT_VBE_IND_2010!R$7:R$732,EUROSTAT_VBE_IND_2010!$B$7:$B$732,$D247,EUROSTAT_VBE_IND_2010!$C$7:$C$732,"*"&amp;RIGHT($A247,3)&amp;"*",EUROSTAT_VBE_IND_2010!$D$7:$D$732,"554*"))/1000-(SUMIFS(EUROSTAT_VBE_IND_2010!R$7:R$732,EUROSTAT_VBE_IND_2010!$B$7:$B$732,$D247,EUROSTAT_VBE_IND_2010!$C$7:$C$732,"*"&amp;RIGHT($A247,3)&amp;"*",EUROSTAT_VBE_IND_2010!$D$7:$D$732,"5543*"))/1000-(SUMIFS(EUROSTAT_VBE_IND_2010!R$7:R$732,EUROSTAT_VBE_IND_2010!$B$7:$B$732,$D247,EUROSTAT_VBE_IND_2010!$C$7:$C$732,"*"&amp;RIGHT($A247,3)&amp;"*",EUROSTAT_VBE_IND_2010!$D$7:$D$732,"5544*"))/1000</f>
        <v>1.418</v>
      </c>
      <c r="V247" s="17">
        <f>(SUMIFS(EUROSTAT_VBE_IND_2010!S$7:S$732,EUROSTAT_VBE_IND_2010!$B$7:$B$732,$D247,EUROSTAT_VBE_IND_2010!$C$7:$C$732,"*"&amp;RIGHT($A247,3)&amp;"*",EUROSTAT_VBE_IND_2010!$D$7:$D$732,"554*"))/1000-(SUMIFS(EUROSTAT_VBE_IND_2010!S$7:S$732,EUROSTAT_VBE_IND_2010!$B$7:$B$732,$D247,EUROSTAT_VBE_IND_2010!$C$7:$C$732,"*"&amp;RIGHT($A247,3)&amp;"*",EUROSTAT_VBE_IND_2010!$D$7:$D$732,"5543*"))/1000-(SUMIFS(EUROSTAT_VBE_IND_2010!S$7:S$732,EUROSTAT_VBE_IND_2010!$B$7:$B$732,$D247,EUROSTAT_VBE_IND_2010!$C$7:$C$732,"*"&amp;RIGHT($A247,3)&amp;"*",EUROSTAT_VBE_IND_2010!$D$7:$D$732,"5544*"))/1000</f>
        <v>1.69</v>
      </c>
      <c r="W247" s="17">
        <f>(SUMIFS(EUROSTAT_VBE_IND_2010!T$7:T$732,EUROSTAT_VBE_IND_2010!$B$7:$B$732,$D247,EUROSTAT_VBE_IND_2010!$C$7:$C$732,"*"&amp;RIGHT($A247,3)&amp;"*",EUROSTAT_VBE_IND_2010!$D$7:$D$732,"554*"))/1000-(SUMIFS(EUROSTAT_VBE_IND_2010!T$7:T$732,EUROSTAT_VBE_IND_2010!$B$7:$B$732,$D247,EUROSTAT_VBE_IND_2010!$C$7:$C$732,"*"&amp;RIGHT($A247,3)&amp;"*",EUROSTAT_VBE_IND_2010!$D$7:$D$732,"5543*"))/1000-(SUMIFS(EUROSTAT_VBE_IND_2010!T$7:T$732,EUROSTAT_VBE_IND_2010!$B$7:$B$732,$D247,EUROSTAT_VBE_IND_2010!$C$7:$C$732,"*"&amp;RIGHT($A247,3)&amp;"*",EUROSTAT_VBE_IND_2010!$D$7:$D$732,"5544*"))/1000</f>
        <v>0</v>
      </c>
      <c r="X247" s="17">
        <f>(SUMIFS(EUROSTAT_VBE_IND_2010!U$7:U$732,EUROSTAT_VBE_IND_2010!$B$7:$B$732,$D247,EUROSTAT_VBE_IND_2010!$C$7:$C$732,"*"&amp;RIGHT($A247,3)&amp;"*",EUROSTAT_VBE_IND_2010!$D$7:$D$732,"554*"))/1000-(SUMIFS(EUROSTAT_VBE_IND_2010!U$7:U$732,EUROSTAT_VBE_IND_2010!$B$7:$B$732,$D247,EUROSTAT_VBE_IND_2010!$C$7:$C$732,"*"&amp;RIGHT($A247,3)&amp;"*",EUROSTAT_VBE_IND_2010!$D$7:$D$732,"5543*"))/1000-(SUMIFS(EUROSTAT_VBE_IND_2010!U$7:U$732,EUROSTAT_VBE_IND_2010!$B$7:$B$732,$D247,EUROSTAT_VBE_IND_2010!$C$7:$C$732,"*"&amp;RIGHT($A247,3)&amp;"*",EUROSTAT_VBE_IND_2010!$D$7:$D$732,"5544*"))/1000</f>
        <v>0.106</v>
      </c>
      <c r="Y247" s="17">
        <f>(SUMIFS(EUROSTAT_VBE_IND_2010!V$7:V$732,EUROSTAT_VBE_IND_2010!$B$7:$B$732,$D247,EUROSTAT_VBE_IND_2010!$C$7:$C$732,"*"&amp;RIGHT($A247,3)&amp;"*",EUROSTAT_VBE_IND_2010!$D$7:$D$732,"554*"))/1000-(SUMIFS(EUROSTAT_VBE_IND_2010!V$7:V$732,EUROSTAT_VBE_IND_2010!$B$7:$B$732,$D247,EUROSTAT_VBE_IND_2010!$C$7:$C$732,"*"&amp;RIGHT($A247,3)&amp;"*",EUROSTAT_VBE_IND_2010!$D$7:$D$732,"5543*"))/1000-(SUMIFS(EUROSTAT_VBE_IND_2010!V$7:V$732,EUROSTAT_VBE_IND_2010!$B$7:$B$732,$D247,EUROSTAT_VBE_IND_2010!$C$7:$C$732,"*"&amp;RIGHT($A247,3)&amp;"*",EUROSTAT_VBE_IND_2010!$D$7:$D$732,"5544*"))/1000</f>
        <v>0.102</v>
      </c>
      <c r="Z247" s="17">
        <f>(SUMIFS(EUROSTAT_VBE_IND_2010!W$7:W$732,EUROSTAT_VBE_IND_2010!$B$7:$B$732,$D247,EUROSTAT_VBE_IND_2010!$C$7:$C$732,"*"&amp;RIGHT($A247,3)&amp;"*",EUROSTAT_VBE_IND_2010!$D$7:$D$732,"554*"))/1000-(SUMIFS(EUROSTAT_VBE_IND_2010!W$7:W$732,EUROSTAT_VBE_IND_2010!$B$7:$B$732,$D247,EUROSTAT_VBE_IND_2010!$C$7:$C$732,"*"&amp;RIGHT($A247,3)&amp;"*",EUROSTAT_VBE_IND_2010!$D$7:$D$732,"5543*"))/1000-(SUMIFS(EUROSTAT_VBE_IND_2010!W$7:W$732,EUROSTAT_VBE_IND_2010!$B$7:$B$732,$D247,EUROSTAT_VBE_IND_2010!$C$7:$C$732,"*"&amp;RIGHT($A247,3)&amp;"*",EUROSTAT_VBE_IND_2010!$D$7:$D$732,"5544*"))/1000</f>
        <v>0</v>
      </c>
      <c r="AA247" s="17">
        <f>(SUMIFS(EUROSTAT_VBE_IND_2010!X$7:X$732,EUROSTAT_VBE_IND_2010!$B$7:$B$732,$D247,EUROSTAT_VBE_IND_2010!$C$7:$C$732,"*"&amp;RIGHT($A247,3)&amp;"*",EUROSTAT_VBE_IND_2010!$D$7:$D$732,"554*"))/1000-(SUMIFS(EUROSTAT_VBE_IND_2010!X$7:X$732,EUROSTAT_VBE_IND_2010!$B$7:$B$732,$D247,EUROSTAT_VBE_IND_2010!$C$7:$C$732,"*"&amp;RIGHT($A247,3)&amp;"*",EUROSTAT_VBE_IND_2010!$D$7:$D$732,"5543*"))/1000-(SUMIFS(EUROSTAT_VBE_IND_2010!X$7:X$732,EUROSTAT_VBE_IND_2010!$B$7:$B$732,$D247,EUROSTAT_VBE_IND_2010!$C$7:$C$732,"*"&amp;RIGHT($A247,3)&amp;"*",EUROSTAT_VBE_IND_2010!$D$7:$D$732,"5544*"))/1000</f>
        <v>0.308</v>
      </c>
      <c r="AB247" s="17">
        <f>(SUMIFS(EUROSTAT_VBE_IND_2010!AA$7:AA$732,EUROSTAT_VBE_IND_2010!$B$7:$B$732,$D247,EUROSTAT_VBE_IND_2010!$C$7:$C$732,"*"&amp;RIGHT($A247,3)&amp;"*",EUROSTAT_VBE_IND_2010!$D$7:$D$732,"554*"))/1000-(SUMIFS(EUROSTAT_VBE_IND_2010!AA$7:AA$732,EUROSTAT_VBE_IND_2010!$B$7:$B$732,$D247,EUROSTAT_VBE_IND_2010!$C$7:$C$732,"*"&amp;RIGHT($A247,3)&amp;"*",EUROSTAT_VBE_IND_2010!$D$7:$D$732,"5543*"))/1000-(SUMIFS(EUROSTAT_VBE_IND_2010!AA$7:AA$732,EUROSTAT_VBE_IND_2010!$B$7:$B$732,$D247,EUROSTAT_VBE_IND_2010!$C$7:$C$732,"*"&amp;RIGHT($A247,3)&amp;"*",EUROSTAT_VBE_IND_2010!$D$7:$D$732,"5544*"))/1000</f>
        <v>0</v>
      </c>
      <c r="AC247" s="17">
        <f>(SUMIFS(EUROSTAT_VBE_IND_2010!AB$7:AB$732,EUROSTAT_VBE_IND_2010!$B$7:$B$732,$D247,EUROSTAT_VBE_IND_2010!$C$7:$C$732,"*"&amp;RIGHT($A247,3)&amp;"*",EUROSTAT_VBE_IND_2010!$D$7:$D$732,"554*"))/1000-(SUMIFS(EUROSTAT_VBE_IND_2010!AB$7:AB$732,EUROSTAT_VBE_IND_2010!$B$7:$B$732,$D247,EUROSTAT_VBE_IND_2010!$C$7:$C$732,"*"&amp;RIGHT($A247,3)&amp;"*",EUROSTAT_VBE_IND_2010!$D$7:$D$732,"5543*"))/1000-(SUMIFS(EUROSTAT_VBE_IND_2010!AB$7:AB$732,EUROSTAT_VBE_IND_2010!$B$7:$B$732,$D247,EUROSTAT_VBE_IND_2010!$C$7:$C$732,"*"&amp;RIGHT($A247,3)&amp;"*",EUROSTAT_VBE_IND_2010!$D$7:$D$732,"5544*"))/1000</f>
        <v>0.712</v>
      </c>
      <c r="AD247" s="17">
        <f>(SUMIFS(EUROSTAT_VBE_IND_2010!AC$7:AC$732,EUROSTAT_VBE_IND_2010!$B$7:$B$732,$D247,EUROSTAT_VBE_IND_2010!$C$7:$C$732,"*"&amp;RIGHT($A247,3)&amp;"*",EUROSTAT_VBE_IND_2010!$D$7:$D$732,"554*"))/1000-(SUMIFS(EUROSTAT_VBE_IND_2010!AC$7:AC$732,EUROSTAT_VBE_IND_2010!$B$7:$B$732,$D247,EUROSTAT_VBE_IND_2010!$C$7:$C$732,"*"&amp;RIGHT($A247,3)&amp;"*",EUROSTAT_VBE_IND_2010!$D$7:$D$732,"5543*"))/1000-(SUMIFS(EUROSTAT_VBE_IND_2010!AC$7:AC$732,EUROSTAT_VBE_IND_2010!$B$7:$B$732,$D247,EUROSTAT_VBE_IND_2010!$C$7:$C$732,"*"&amp;RIGHT($A247,3)&amp;"*",EUROSTAT_VBE_IND_2010!$D$7:$D$732,"5544*"))/1000</f>
        <v>0.093</v>
      </c>
      <c r="AE247" s="17">
        <f>(SUMIFS(EUROSTAT_VBE_IND_2010!AD$7:AD$732,EUROSTAT_VBE_IND_2010!$B$7:$B$732,$D247,EUROSTAT_VBE_IND_2010!$C$7:$C$732,"*"&amp;RIGHT($A247,3)&amp;"*",EUROSTAT_VBE_IND_2010!$D$7:$D$732,"554*"))/1000-(SUMIFS(EUROSTAT_VBE_IND_2010!AD$7:AD$732,EUROSTAT_VBE_IND_2010!$B$7:$B$732,$D247,EUROSTAT_VBE_IND_2010!$C$7:$C$732,"*"&amp;RIGHT($A247,3)&amp;"*",EUROSTAT_VBE_IND_2010!$D$7:$D$732,"5543*"))/1000-(SUMIFS(EUROSTAT_VBE_IND_2010!AD$7:AD$732,EUROSTAT_VBE_IND_2010!$B$7:$B$732,$D247,EUROSTAT_VBE_IND_2010!$C$7:$C$732,"*"&amp;RIGHT($A247,3)&amp;"*",EUROSTAT_VBE_IND_2010!$D$7:$D$732,"5544*"))/1000</f>
        <v>0.542</v>
      </c>
      <c r="AF247" s="17">
        <f>(SUMIFS(EUROSTAT_VBE_IND_2010!AE$7:AE$732,EUROSTAT_VBE_IND_2010!$B$7:$B$732,$D247,EUROSTAT_VBE_IND_2010!$C$7:$C$732,"*"&amp;RIGHT($A247,3)&amp;"*",EUROSTAT_VBE_IND_2010!$D$7:$D$732,"554*"))/1000-(SUMIFS(EUROSTAT_VBE_IND_2010!AE$7:AE$732,EUROSTAT_VBE_IND_2010!$B$7:$B$732,$D247,EUROSTAT_VBE_IND_2010!$C$7:$C$732,"*"&amp;RIGHT($A247,3)&amp;"*",EUROSTAT_VBE_IND_2010!$D$7:$D$732,"5543*"))/1000-(SUMIFS(EUROSTAT_VBE_IND_2010!AE$7:AE$732,EUROSTAT_VBE_IND_2010!$B$7:$B$732,$D247,EUROSTAT_VBE_IND_2010!$C$7:$C$732,"*"&amp;RIGHT($A247,3)&amp;"*",EUROSTAT_VBE_IND_2010!$D$7:$D$732,"5544*"))/1000</f>
        <v>4.524</v>
      </c>
      <c r="AG247" s="17">
        <f>(SUMIFS(EUROSTAT_VBE_IND_2010!AF$7:AF$732,EUROSTAT_VBE_IND_2010!$B$7:$B$732,$D247,EUROSTAT_VBE_IND_2010!$C$7:$C$732,"*"&amp;RIGHT($A247,3)&amp;"*",EUROSTAT_VBE_IND_2010!$D$7:$D$732,"554*"))/1000-(SUMIFS(EUROSTAT_VBE_IND_2010!AF$7:AF$732,EUROSTAT_VBE_IND_2010!$B$7:$B$732,$D247,EUROSTAT_VBE_IND_2010!$C$7:$C$732,"*"&amp;RIGHT($A247,3)&amp;"*",EUROSTAT_VBE_IND_2010!$D$7:$D$732,"5543*"))/1000-(SUMIFS(EUROSTAT_VBE_IND_2010!AF$7:AF$732,EUROSTAT_VBE_IND_2010!$B$7:$B$732,$D247,EUROSTAT_VBE_IND_2010!$C$7:$C$732,"*"&amp;RIGHT($A247,3)&amp;"*",EUROSTAT_VBE_IND_2010!$D$7:$D$732,"5544*"))/1000</f>
        <v>1.258</v>
      </c>
      <c r="AH247" s="17">
        <f>(SUMIFS(EUROSTAT_VBE_IND_2010!AH$7:AH$732,EUROSTAT_VBE_IND_2010!$B$7:$B$732,$D247,EUROSTAT_VBE_IND_2010!$C$7:$C$732,"*"&amp;RIGHT($A247,3)&amp;"*",EUROSTAT_VBE_IND_2010!$D$7:$D$732,"554*"))/1000-(SUMIFS(EUROSTAT_VBE_IND_2010!AH$7:AH$732,EUROSTAT_VBE_IND_2010!$B$7:$B$732,$D247,EUROSTAT_VBE_IND_2010!$C$7:$C$732,"*"&amp;RIGHT($A247,3)&amp;"*",EUROSTAT_VBE_IND_2010!$D$7:$D$732,"5543*"))/1000-(SUMIFS(EUROSTAT_VBE_IND_2010!AH$7:AH$732,EUROSTAT_VBE_IND_2010!$B$7:$B$732,$D247,EUROSTAT_VBE_IND_2010!$C$7:$C$732,"*"&amp;RIGHT($A247,3)&amp;"*",EUROSTAT_VBE_IND_2010!$D$7:$D$732,"5544*"))/1000</f>
        <v>0.837</v>
      </c>
      <c r="AI247" s="17">
        <f>(SUMIFS(EUROSTAT_VBE_IND_2010!AI$7:AI$732,EUROSTAT_VBE_IND_2010!$B$7:$B$732,$D247,EUROSTAT_VBE_IND_2010!$C$7:$C$732,"*"&amp;RIGHT($A247,3)&amp;"*",EUROSTAT_VBE_IND_2010!$D$7:$D$732,"554*"))/1000-(SUMIFS(EUROSTAT_VBE_IND_2010!AI$7:AI$732,EUROSTAT_VBE_IND_2010!$B$7:$B$732,$D247,EUROSTAT_VBE_IND_2010!$C$7:$C$732,"*"&amp;RIGHT($A247,3)&amp;"*",EUROSTAT_VBE_IND_2010!$D$7:$D$732,"5543*"))/1000-(SUMIFS(EUROSTAT_VBE_IND_2010!AI$7:AI$732,EUROSTAT_VBE_IND_2010!$B$7:$B$732,$D247,EUROSTAT_VBE_IND_2010!$C$7:$C$732,"*"&amp;RIGHT($A247,3)&amp;"*",EUROSTAT_VBE_IND_2010!$D$7:$D$732,"5544*"))/1000</f>
        <v>0</v>
      </c>
      <c r="AJ247" s="17">
        <f>(SUMIFS(EUROSTAT_VBE_IND_2010!AJ$7:AJ$732,EUROSTAT_VBE_IND_2010!$B$7:$B$732,$D247,EUROSTAT_VBE_IND_2010!$C$7:$C$732,"*"&amp;RIGHT($A247,3)&amp;"*",EUROSTAT_VBE_IND_2010!$D$7:$D$732,"554*"))/1000-(SUMIFS(EUROSTAT_VBE_IND_2010!AJ$7:AJ$732,EUROSTAT_VBE_IND_2010!$B$7:$B$732,$D247,EUROSTAT_VBE_IND_2010!$C$7:$C$732,"*"&amp;RIGHT($A247,3)&amp;"*",EUROSTAT_VBE_IND_2010!$D$7:$D$732,"5543*"))/1000-(SUMIFS(EUROSTAT_VBE_IND_2010!AJ$7:AJ$732,EUROSTAT_VBE_IND_2010!$B$7:$B$732,$D247,EUROSTAT_VBE_IND_2010!$C$7:$C$732,"*"&amp;RIGHT($A247,3)&amp;"*",EUROSTAT_VBE_IND_2010!$D$7:$D$732,"5544*"))/1000</f>
        <v>0.002</v>
      </c>
      <c r="AK247" s="17">
        <f>(SUMIFS(EUROSTAT_VBE_IND_2010!AK$7:AK$732,EUROSTAT_VBE_IND_2010!$B$7:$B$732,$D247,EUROSTAT_VBE_IND_2010!$C$7:$C$732,"*"&amp;RIGHT($A247,3)&amp;"*",EUROSTAT_VBE_IND_2010!$D$7:$D$732,"554*"))/1000-(SUMIFS(EUROSTAT_VBE_IND_2010!AK$7:AK$732,EUROSTAT_VBE_IND_2010!$B$7:$B$732,$D247,EUROSTAT_VBE_IND_2010!$C$7:$C$732,"*"&amp;RIGHT($A247,3)&amp;"*",EUROSTAT_VBE_IND_2010!$D$7:$D$732,"5543*"))/1000-(SUMIFS(EUROSTAT_VBE_IND_2010!AK$7:AK$732,EUROSTAT_VBE_IND_2010!$B$7:$B$732,$D247,EUROSTAT_VBE_IND_2010!$C$7:$C$732,"*"&amp;RIGHT($A247,3)&amp;"*",EUROSTAT_VBE_IND_2010!$D$7:$D$732,"5544*"))/1000</f>
        <v>0</v>
      </c>
      <c r="AL247" s="198">
        <f>SUMIFS('IEA Bal_AL-IND'!$D$30:$D$329,'IEA Bal_AL-IND'!$A$30:$A$329,"*"&amp;RIGHT($B247,8),'IEA Bal_AL-IND'!$C$30:$C$329,'Aggregated Balance-IND_2010'!$E247)</f>
        <v>0</v>
      </c>
      <c r="AM247" s="198">
        <f>SUMIFS('IEA Bal_BA-IND'!$D$30:$D$329,'IEA Bal_BA-IND'!$A$30:$A$329,"*"&amp;RIGHT($B247,8),'IEA Bal_BA-IND'!$C$30:$C$329,'Aggregated Balance-IND_2010'!$E247)</f>
        <v>0</v>
      </c>
      <c r="AN247" s="198">
        <f>SUMIFS('IEA Bal_KS-IND'!$D$30:$D$329,'IEA Bal_KS-IND'!$A$30:$A$329,"*"&amp;RIGHT($B247,8),'IEA Bal_KS-IND'!$C$30:$C$329,'Aggregated Balance-IND_2010'!$E247)</f>
        <v>0.18996</v>
      </c>
      <c r="AO247" s="17">
        <f>(SUMIFS(EUROSTAT_VBE_IND_2010!Y$7:Y$732,EUROSTAT_VBE_IND_2010!$B$7:$B$732,$D247,EUROSTAT_VBE_IND_2010!$C$7:$C$732,"*"&amp;RIGHT($A247,3)&amp;"*",EUROSTAT_VBE_IND_2010!$D$7:$D$732,"554*"))/1000-(SUMIFS(EUROSTAT_VBE_IND_2010!Y$7:Y$732,EUROSTAT_VBE_IND_2010!$B$7:$B$732,$D247,EUROSTAT_VBE_IND_2010!$C$7:$C$732,"*"&amp;RIGHT($A247,3)&amp;"*",EUROSTAT_VBE_IND_2010!$D$7:$D$732,"5543*"))/1000-(SUMIFS(EUROSTAT_VBE_IND_2010!Y$7:Y$732,EUROSTAT_VBE_IND_2010!$B$7:$B$732,$D247,EUROSTAT_VBE_IND_2010!$C$7:$C$732,"*"&amp;RIGHT($A247,3)&amp;"*",EUROSTAT_VBE_IND_2010!$D$7:$D$732,"5544*"))/1000</f>
        <v>0</v>
      </c>
      <c r="AP247" s="17">
        <f>(SUMIFS(EUROSTAT_VBE_IND_2010!Z$7:Z$732,EUROSTAT_VBE_IND_2010!$B$7:$B$732,$D247,EUROSTAT_VBE_IND_2010!$C$7:$C$732,"*"&amp;RIGHT($A247,3)&amp;"*",EUROSTAT_VBE_IND_2010!$D$7:$D$732,"554*"))/1000-(SUMIFS(EUROSTAT_VBE_IND_2010!Z$7:Z$732,EUROSTAT_VBE_IND_2010!$B$7:$B$732,$D247,EUROSTAT_VBE_IND_2010!$C$7:$C$732,"*"&amp;RIGHT($A247,3)&amp;"*",EUROSTAT_VBE_IND_2010!$D$7:$D$732,"5543*"))/1000-(SUMIFS(EUROSTAT_VBE_IND_2010!Z$7:Z$732,EUROSTAT_VBE_IND_2010!$B$7:$B$732,$D247,EUROSTAT_VBE_IND_2010!$C$7:$C$732,"*"&amp;RIGHT($A247,3)&amp;"*",EUROSTAT_VBE_IND_2010!$D$7:$D$732,"5544*"))/1000</f>
        <v>0.009</v>
      </c>
      <c r="AQ247" s="17">
        <f>(SUMIFS(EUROSTAT_VBE_IND_2010!AG$7:AG$732,EUROSTAT_VBE_IND_2010!$B$7:$B$732,$D247,EUROSTAT_VBE_IND_2010!$C$7:$C$732,"*"&amp;RIGHT($A247,3)&amp;"*",EUROSTAT_VBE_IND_2010!$D$7:$D$732,"554*"))/1000-(SUMIFS(EUROSTAT_VBE_IND_2010!AG$7:AG$732,EUROSTAT_VBE_IND_2010!$B$7:$B$732,$D247,EUROSTAT_VBE_IND_2010!$C$7:$C$732,"*"&amp;RIGHT($A247,3)&amp;"*",EUROSTAT_VBE_IND_2010!$D$7:$D$732,"5543*"))/1000-(SUMIFS(EUROSTAT_VBE_IND_2010!AG$7:AG$732,EUROSTAT_VBE_IND_2010!$B$7:$B$732,$D247,EUROSTAT_VBE_IND_2010!$C$7:$C$732,"*"&amp;RIGHT($A247,3)&amp;"*",EUROSTAT_VBE_IND_2010!$D$7:$D$732,"5544*"))/1000</f>
        <v>1.697</v>
      </c>
    </row>
    <row r="248" spans="1:43">
      <c r="A248" t="str">
        <f>LEFT(EUROSTAT_VBE_IND_2010!$C$324,8)</f>
        <v>B_101830</v>
      </c>
      <c r="B248" s="28" t="s">
        <v>302</v>
      </c>
      <c r="C248" t="s">
        <v>293</v>
      </c>
      <c r="D248" t="s">
        <v>126</v>
      </c>
      <c r="E248" t="s">
        <v>245</v>
      </c>
      <c r="F248" t="s">
        <v>265</v>
      </c>
      <c r="G248" s="17">
        <f>(SUMIFS(EUROSTAT_VBE_IND_2010!E$7:E$732,EUROSTAT_VBE_IND_2010!$B$7:$B$732,$D248,EUROSTAT_VBE_IND_2010!$C$7:$C$732,"*"&amp;RIGHT($A248,3)&amp;"*",EUROSTAT_VBE_IND_2010!$D$7:$D$732,"5543*"))/1000</f>
        <v>0</v>
      </c>
      <c r="H248" s="17">
        <f>(SUMIFS(EUROSTAT_VBE_IND_2010!F$7:F$732,EUROSTAT_VBE_IND_2010!$B$7:$B$732,$D248,EUROSTAT_VBE_IND_2010!$C$7:$C$732,"*"&amp;RIGHT($A248,3)&amp;"*",EUROSTAT_VBE_IND_2010!$D$7:$D$732,"5543*"))/1000</f>
        <v>0</v>
      </c>
      <c r="I248" s="17">
        <f>(SUMIFS(EUROSTAT_VBE_IND_2010!G$7:G$732,EUROSTAT_VBE_IND_2010!$B$7:$B$732,$D248,EUROSTAT_VBE_IND_2010!$C$7:$C$732,"*"&amp;RIGHT($A248,3)&amp;"*",EUROSTAT_VBE_IND_2010!$D$7:$D$732,"5543*"))/1000</f>
        <v>0</v>
      </c>
      <c r="J248" s="198">
        <f>SUMIFS('IEA Bal_CH-IND'!$D$30:$D$329,'IEA Bal_CH-IND'!$A$30:$A$329,"*"&amp;RIGHT($B248,8),'IEA Bal_CH-IND'!$C$30:$C$329,'Aggregated Balance-IND_2010'!$E248)</f>
        <v>0</v>
      </c>
      <c r="K248" s="17">
        <f>(SUMIFS(EUROSTAT_VBE_IND_2010!H$7:H$732,EUROSTAT_VBE_IND_2010!$B$7:$B$732,$D248,EUROSTAT_VBE_IND_2010!$C$7:$C$732,"*"&amp;RIGHT($A248,3)&amp;"*",EUROSTAT_VBE_IND_2010!$D$7:$D$732,"5543*"))/1000</f>
        <v>0</v>
      </c>
      <c r="L248" s="17">
        <f>(SUMIFS(EUROSTAT_VBE_IND_2010!I$7:I$732,EUROSTAT_VBE_IND_2010!$B$7:$B$732,$D248,EUROSTAT_VBE_IND_2010!$C$7:$C$732,"*"&amp;RIGHT($A248,3)&amp;"*",EUROSTAT_VBE_IND_2010!$D$7:$D$732,"5543*"))/1000</f>
        <v>0</v>
      </c>
      <c r="M248" s="17">
        <f>(SUMIFS(EUROSTAT_VBE_IND_2010!J$7:J$732,EUROSTAT_VBE_IND_2010!$B$7:$B$732,$D248,EUROSTAT_VBE_IND_2010!$C$7:$C$732,"*"&amp;RIGHT($A248,3)&amp;"*",EUROSTAT_VBE_IND_2010!$D$7:$D$732,"5543*"))/1000</f>
        <v>0.27</v>
      </c>
      <c r="N248" s="17">
        <f>(SUMIFS(EUROSTAT_VBE_IND_2010!K$7:K$732,EUROSTAT_VBE_IND_2010!$B$7:$B$732,$D248,EUROSTAT_VBE_IND_2010!$C$7:$C$732,"*"&amp;RIGHT($A248,3)&amp;"*",EUROSTAT_VBE_IND_2010!$D$7:$D$732,"5543*"))/1000</f>
        <v>0.137</v>
      </c>
      <c r="O248" s="17">
        <f>(SUMIFS(EUROSTAT_VBE_IND_2010!L$7:L$732,EUROSTAT_VBE_IND_2010!$B$7:$B$732,$D248,EUROSTAT_VBE_IND_2010!$C$7:$C$732,"*"&amp;RIGHT($A248,3)&amp;"*",EUROSTAT_VBE_IND_2010!$D$7:$D$732,"5543*"))/1000</f>
        <v>0</v>
      </c>
      <c r="P248" s="17">
        <f>(SUMIFS(EUROSTAT_VBE_IND_2010!M$7:M$732,EUROSTAT_VBE_IND_2010!$B$7:$B$732,$D248,EUROSTAT_VBE_IND_2010!$C$7:$C$732,"*"&amp;RIGHT($A248,3)&amp;"*",EUROSTAT_VBE_IND_2010!$D$7:$D$732,"5543*"))/1000</f>
        <v>0</v>
      </c>
      <c r="Q248" s="17">
        <f>(SUMIFS(EUROSTAT_VBE_IND_2010!N$7:N$732,EUROSTAT_VBE_IND_2010!$B$7:$B$732,$D248,EUROSTAT_VBE_IND_2010!$C$7:$C$732,"*"&amp;RIGHT($A248,3)&amp;"*",EUROSTAT_VBE_IND_2010!$D$7:$D$732,"5543*"))/1000</f>
        <v>0</v>
      </c>
      <c r="R248" s="17">
        <f>(SUMIFS(EUROSTAT_VBE_IND_2010!O$7:O$732,EUROSTAT_VBE_IND_2010!$B$7:$B$732,$D248,EUROSTAT_VBE_IND_2010!$C$7:$C$732,"*"&amp;RIGHT($A248,3)&amp;"*",EUROSTAT_VBE_IND_2010!$D$7:$D$732,"5543*"))/1000</f>
        <v>0</v>
      </c>
      <c r="S248" s="17">
        <f>(SUMIFS(EUROSTAT_VBE_IND_2010!P$7:P$732,EUROSTAT_VBE_IND_2010!$B$7:$B$732,$D248,EUROSTAT_VBE_IND_2010!$C$7:$C$732,"*"&amp;RIGHT($A248,3)&amp;"*",EUROSTAT_VBE_IND_2010!$D$7:$D$732,"5543*"))/1000</f>
        <v>0</v>
      </c>
      <c r="T248" s="17">
        <f>(SUMIFS(EUROSTAT_VBE_IND_2010!Q$7:Q$732,EUROSTAT_VBE_IND_2010!$B$7:$B$732,$D248,EUROSTAT_VBE_IND_2010!$C$7:$C$732,"*"&amp;RIGHT($A248,3)&amp;"*",EUROSTAT_VBE_IND_2010!$D$7:$D$732,"5543*"))/1000</f>
        <v>0</v>
      </c>
      <c r="U248" s="17">
        <f>(SUMIFS(EUROSTAT_VBE_IND_2010!R$7:R$732,EUROSTAT_VBE_IND_2010!$B$7:$B$732,$D248,EUROSTAT_VBE_IND_2010!$C$7:$C$732,"*"&amp;RIGHT($A248,3)&amp;"*",EUROSTAT_VBE_IND_2010!$D$7:$D$732,"5543*"))/1000</f>
        <v>0</v>
      </c>
      <c r="V248" s="17">
        <f>(SUMIFS(EUROSTAT_VBE_IND_2010!S$7:S$732,EUROSTAT_VBE_IND_2010!$B$7:$B$732,$D248,EUROSTAT_VBE_IND_2010!$C$7:$C$732,"*"&amp;RIGHT($A248,3)&amp;"*",EUROSTAT_VBE_IND_2010!$D$7:$D$732,"5543*"))/1000</f>
        <v>0</v>
      </c>
      <c r="W248" s="17">
        <f>(SUMIFS(EUROSTAT_VBE_IND_2010!T$7:T$732,EUROSTAT_VBE_IND_2010!$B$7:$B$732,$D248,EUROSTAT_VBE_IND_2010!$C$7:$C$732,"*"&amp;RIGHT($A248,3)&amp;"*",EUROSTAT_VBE_IND_2010!$D$7:$D$732,"5543*"))/1000</f>
        <v>0</v>
      </c>
      <c r="X248" s="17">
        <f>(SUMIFS(EUROSTAT_VBE_IND_2010!U$7:U$732,EUROSTAT_VBE_IND_2010!$B$7:$B$732,$D248,EUROSTAT_VBE_IND_2010!$C$7:$C$732,"*"&amp;RIGHT($A248,3)&amp;"*",EUROSTAT_VBE_IND_2010!$D$7:$D$732,"5543*"))/1000</f>
        <v>0</v>
      </c>
      <c r="Y248" s="17">
        <f>(SUMIFS(EUROSTAT_VBE_IND_2010!V$7:V$732,EUROSTAT_VBE_IND_2010!$B$7:$B$732,$D248,EUROSTAT_VBE_IND_2010!$C$7:$C$732,"*"&amp;RIGHT($A248,3)&amp;"*",EUROSTAT_VBE_IND_2010!$D$7:$D$732,"5543*"))/1000</f>
        <v>0</v>
      </c>
      <c r="Z248" s="17">
        <f>(SUMIFS(EUROSTAT_VBE_IND_2010!W$7:W$732,EUROSTAT_VBE_IND_2010!$B$7:$B$732,$D248,EUROSTAT_VBE_IND_2010!$C$7:$C$732,"*"&amp;RIGHT($A248,3)&amp;"*",EUROSTAT_VBE_IND_2010!$D$7:$D$732,"5543*"))/1000</f>
        <v>0</v>
      </c>
      <c r="AA248" s="17">
        <f>(SUMIFS(EUROSTAT_VBE_IND_2010!X$7:X$732,EUROSTAT_VBE_IND_2010!$B$7:$B$732,$D248,EUROSTAT_VBE_IND_2010!$C$7:$C$732,"*"&amp;RIGHT($A248,3)&amp;"*",EUROSTAT_VBE_IND_2010!$D$7:$D$732,"5543*"))/1000</f>
        <v>0</v>
      </c>
      <c r="AB248" s="17">
        <f>(SUMIFS(EUROSTAT_VBE_IND_2010!AA$7:AA$732,EUROSTAT_VBE_IND_2010!$B$7:$B$732,$D248,EUROSTAT_VBE_IND_2010!$C$7:$C$732,"*"&amp;RIGHT($A248,3)&amp;"*",EUROSTAT_VBE_IND_2010!$D$7:$D$732,"5543*"))/1000</f>
        <v>0</v>
      </c>
      <c r="AC248" s="17">
        <f>(SUMIFS(EUROSTAT_VBE_IND_2010!AB$7:AB$732,EUROSTAT_VBE_IND_2010!$B$7:$B$732,$D248,EUROSTAT_VBE_IND_2010!$C$7:$C$732,"*"&amp;RIGHT($A248,3)&amp;"*",EUROSTAT_VBE_IND_2010!$D$7:$D$732,"5543*"))/1000</f>
        <v>0</v>
      </c>
      <c r="AD248" s="17">
        <f>(SUMIFS(EUROSTAT_VBE_IND_2010!AC$7:AC$732,EUROSTAT_VBE_IND_2010!$B$7:$B$732,$D248,EUROSTAT_VBE_IND_2010!$C$7:$C$732,"*"&amp;RIGHT($A248,3)&amp;"*",EUROSTAT_VBE_IND_2010!$D$7:$D$732,"5543*"))/1000</f>
        <v>0.224</v>
      </c>
      <c r="AE248" s="17">
        <f>(SUMIFS(EUROSTAT_VBE_IND_2010!AD$7:AD$732,EUROSTAT_VBE_IND_2010!$B$7:$B$732,$D248,EUROSTAT_VBE_IND_2010!$C$7:$C$732,"*"&amp;RIGHT($A248,3)&amp;"*",EUROSTAT_VBE_IND_2010!$D$7:$D$732,"5543*"))/1000</f>
        <v>0</v>
      </c>
      <c r="AF248" s="17">
        <f>(SUMIFS(EUROSTAT_VBE_IND_2010!AE$7:AE$732,EUROSTAT_VBE_IND_2010!$B$7:$B$732,$D248,EUROSTAT_VBE_IND_2010!$C$7:$C$732,"*"&amp;RIGHT($A248,3)&amp;"*",EUROSTAT_VBE_IND_2010!$D$7:$D$732,"5543*"))/1000</f>
        <v>0</v>
      </c>
      <c r="AG248" s="17">
        <f>(SUMIFS(EUROSTAT_VBE_IND_2010!AF$7:AF$732,EUROSTAT_VBE_IND_2010!$B$7:$B$732,$D248,EUROSTAT_VBE_IND_2010!$C$7:$C$732,"*"&amp;RIGHT($A248,3)&amp;"*",EUROSTAT_VBE_IND_2010!$D$7:$D$732,"5543*"))/1000</f>
        <v>0</v>
      </c>
      <c r="AH248" s="17">
        <f>(SUMIFS(EUROSTAT_VBE_IND_2010!AH$7:AH$732,EUROSTAT_VBE_IND_2010!$B$7:$B$732,$D248,EUROSTAT_VBE_IND_2010!$C$7:$C$732,"*"&amp;RIGHT($A248,3)&amp;"*",EUROSTAT_VBE_IND_2010!$D$7:$D$732,"5543*"))/1000</f>
        <v>0</v>
      </c>
      <c r="AI248" s="17">
        <f>(SUMIFS(EUROSTAT_VBE_IND_2010!AI$7:AI$732,EUROSTAT_VBE_IND_2010!$B$7:$B$732,$D248,EUROSTAT_VBE_IND_2010!$C$7:$C$732,"*"&amp;RIGHT($A248,3)&amp;"*",EUROSTAT_VBE_IND_2010!$D$7:$D$732,"5543*"))/1000</f>
        <v>0</v>
      </c>
      <c r="AJ248" s="17">
        <f>(SUMIFS(EUROSTAT_VBE_IND_2010!AJ$7:AJ$732,EUROSTAT_VBE_IND_2010!$B$7:$B$732,$D248,EUROSTAT_VBE_IND_2010!$C$7:$C$732,"*"&amp;RIGHT($A248,3)&amp;"*",EUROSTAT_VBE_IND_2010!$D$7:$D$732,"5543*"))/1000</f>
        <v>0</v>
      </c>
      <c r="AK248" s="17">
        <f>(SUMIFS(EUROSTAT_VBE_IND_2010!AK$7:AK$732,EUROSTAT_VBE_IND_2010!$B$7:$B$732,$D248,EUROSTAT_VBE_IND_2010!$C$7:$C$732,"*"&amp;RIGHT($A248,3)&amp;"*",EUROSTAT_VBE_IND_2010!$D$7:$D$732,"5543*"))/1000</f>
        <v>0</v>
      </c>
      <c r="AL248" s="198">
        <f>SUMIFS('IEA Bal_AL-IND'!$D$30:$D$329,'IEA Bal_AL-IND'!$A$30:$A$329,"*"&amp;RIGHT($B248,8),'IEA Bal_AL-IND'!$C$30:$C$329,'Aggregated Balance-IND_2010'!$E248)</f>
        <v>0</v>
      </c>
      <c r="AM248" s="198">
        <f>SUMIFS('IEA Bal_BA-IND'!$D$30:$D$329,'IEA Bal_BA-IND'!$A$30:$A$329,"*"&amp;RIGHT($B248,8),'IEA Bal_BA-IND'!$C$30:$C$329,'Aggregated Balance-IND_2010'!$E248)</f>
        <v>0</v>
      </c>
      <c r="AN248" s="198">
        <f>SUMIFS('IEA Bal_KS-IND'!$D$30:$D$329,'IEA Bal_KS-IND'!$A$30:$A$329,"*"&amp;RIGHT($B248,8),'IEA Bal_KS-IND'!$C$30:$C$329,'Aggregated Balance-IND_2010'!$E248)</f>
        <v>0</v>
      </c>
      <c r="AO248" s="17">
        <f>(SUMIFS(EUROSTAT_VBE_IND_2010!Y$7:Y$732,EUROSTAT_VBE_IND_2010!$B$7:$B$732,$D248,EUROSTAT_VBE_IND_2010!$C$7:$C$732,"*"&amp;RIGHT($A248,3)&amp;"*",EUROSTAT_VBE_IND_2010!$D$7:$D$732,"5543*"))/1000</f>
        <v>0</v>
      </c>
      <c r="AP248" s="17">
        <f>(SUMIFS(EUROSTAT_VBE_IND_2010!Z$7:Z$732,EUROSTAT_VBE_IND_2010!$B$7:$B$732,$D248,EUROSTAT_VBE_IND_2010!$C$7:$C$732,"*"&amp;RIGHT($A248,3)&amp;"*",EUROSTAT_VBE_IND_2010!$D$7:$D$732,"5543*"))/1000</f>
        <v>0</v>
      </c>
      <c r="AQ248" s="17">
        <f>(SUMIFS(EUROSTAT_VBE_IND_2010!AG$7:AG$732,EUROSTAT_VBE_IND_2010!$B$7:$B$732,$D248,EUROSTAT_VBE_IND_2010!$C$7:$C$732,"*"&amp;RIGHT($A248,3)&amp;"*",EUROSTAT_VBE_IND_2010!$D$7:$D$732,"5543*"))/1000</f>
        <v>0</v>
      </c>
    </row>
    <row r="249" spans="1:43">
      <c r="A249" t="str">
        <f>LEFT(EUROSTAT_VBE_IND_2010!$C$324,8)</f>
        <v>B_101830</v>
      </c>
      <c r="B249" s="28" t="s">
        <v>302</v>
      </c>
      <c r="C249" t="s">
        <v>293</v>
      </c>
      <c r="D249" t="s">
        <v>126</v>
      </c>
      <c r="E249" t="s">
        <v>246</v>
      </c>
      <c r="F249" t="s">
        <v>266</v>
      </c>
      <c r="G249" s="17">
        <f>(SUMIFS(EUROSTAT_VBE_IND_2010!E$7:E$732,EUROSTAT_VBE_IND_2010!$B$7:$B$732,$D249,EUROSTAT_VBE_IND_2010!$C$7:$C$732,"*"&amp;RIGHT($A249,3)&amp;"*",EUROSTAT_VBE_IND_2010!$D$7:$D$732,"7100*"))/1000</f>
        <v>0.005</v>
      </c>
      <c r="H249" s="17">
        <f>(SUMIFS(EUROSTAT_VBE_IND_2010!F$7:F$732,EUROSTAT_VBE_IND_2010!$B$7:$B$732,$D249,EUROSTAT_VBE_IND_2010!$C$7:$C$732,"*"&amp;RIGHT($A249,3)&amp;"*",EUROSTAT_VBE_IND_2010!$D$7:$D$732,"7100*"))/1000</f>
        <v>0</v>
      </c>
      <c r="I249" s="17">
        <f>(SUMIFS(EUROSTAT_VBE_IND_2010!G$7:G$732,EUROSTAT_VBE_IND_2010!$B$7:$B$732,$D249,EUROSTAT_VBE_IND_2010!$C$7:$C$732,"*"&amp;RIGHT($A249,3)&amp;"*",EUROSTAT_VBE_IND_2010!$D$7:$D$732,"7100*"))/1000</f>
        <v>0</v>
      </c>
      <c r="J249" s="198">
        <f>SUMIFS('IEA Bal_CH-IND'!$D$30:$D$329,'IEA Bal_CH-IND'!$A$30:$A$329,"*"&amp;RIGHT($B249,8),'IEA Bal_CH-IND'!$C$30:$C$329,'Aggregated Balance-IND_2010'!$E249)</f>
        <v>0.12096</v>
      </c>
      <c r="K249" s="17">
        <f>(SUMIFS(EUROSTAT_VBE_IND_2010!H$7:H$732,EUROSTAT_VBE_IND_2010!$B$7:$B$732,$D249,EUROSTAT_VBE_IND_2010!$C$7:$C$732,"*"&amp;RIGHT($A249,3)&amp;"*",EUROSTAT_VBE_IND_2010!$D$7:$D$732,"7100*"))/1000</f>
        <v>0</v>
      </c>
      <c r="L249" s="17">
        <f>(SUMIFS(EUROSTAT_VBE_IND_2010!I$7:I$732,EUROSTAT_VBE_IND_2010!$B$7:$B$732,$D249,EUROSTAT_VBE_IND_2010!$C$7:$C$732,"*"&amp;RIGHT($A249,3)&amp;"*",EUROSTAT_VBE_IND_2010!$D$7:$D$732,"7100*"))/1000</f>
        <v>0</v>
      </c>
      <c r="M249" s="17">
        <f>(SUMIFS(EUROSTAT_VBE_IND_2010!J$7:J$732,EUROSTAT_VBE_IND_2010!$B$7:$B$732,$D249,EUROSTAT_VBE_IND_2010!$C$7:$C$732,"*"&amp;RIGHT($A249,3)&amp;"*",EUROSTAT_VBE_IND_2010!$D$7:$D$732,"7100*"))/1000</f>
        <v>0.114</v>
      </c>
      <c r="N249" s="17">
        <f>(SUMIFS(EUROSTAT_VBE_IND_2010!K$7:K$732,EUROSTAT_VBE_IND_2010!$B$7:$B$732,$D249,EUROSTAT_VBE_IND_2010!$C$7:$C$732,"*"&amp;RIGHT($A249,3)&amp;"*",EUROSTAT_VBE_IND_2010!$D$7:$D$732,"7100*"))/1000</f>
        <v>0</v>
      </c>
      <c r="O249" s="17">
        <f>(SUMIFS(EUROSTAT_VBE_IND_2010!L$7:L$732,EUROSTAT_VBE_IND_2010!$B$7:$B$732,$D249,EUROSTAT_VBE_IND_2010!$C$7:$C$732,"*"&amp;RIGHT($A249,3)&amp;"*",EUROSTAT_VBE_IND_2010!$D$7:$D$732,"7100*"))/1000</f>
        <v>0</v>
      </c>
      <c r="P249" s="17">
        <f>(SUMIFS(EUROSTAT_VBE_IND_2010!M$7:M$732,EUROSTAT_VBE_IND_2010!$B$7:$B$732,$D249,EUROSTAT_VBE_IND_2010!$C$7:$C$732,"*"&amp;RIGHT($A249,3)&amp;"*",EUROSTAT_VBE_IND_2010!$D$7:$D$732,"7100*"))/1000</f>
        <v>0</v>
      </c>
      <c r="Q249" s="17">
        <f>(SUMIFS(EUROSTAT_VBE_IND_2010!N$7:N$732,EUROSTAT_VBE_IND_2010!$B$7:$B$732,$D249,EUROSTAT_VBE_IND_2010!$C$7:$C$732,"*"&amp;RIGHT($A249,3)&amp;"*",EUROSTAT_VBE_IND_2010!$D$7:$D$732,"7100*"))/1000</f>
        <v>0</v>
      </c>
      <c r="R249" s="17">
        <f>(SUMIFS(EUROSTAT_VBE_IND_2010!O$7:O$732,EUROSTAT_VBE_IND_2010!$B$7:$B$732,$D249,EUROSTAT_VBE_IND_2010!$C$7:$C$732,"*"&amp;RIGHT($A249,3)&amp;"*",EUROSTAT_VBE_IND_2010!$D$7:$D$732,"7100*"))/1000</f>
        <v>0</v>
      </c>
      <c r="S249" s="17">
        <f>(SUMIFS(EUROSTAT_VBE_IND_2010!P$7:P$732,EUROSTAT_VBE_IND_2010!$B$7:$B$732,$D249,EUROSTAT_VBE_IND_2010!$C$7:$C$732,"*"&amp;RIGHT($A249,3)&amp;"*",EUROSTAT_VBE_IND_2010!$D$7:$D$732,"7100*"))/1000</f>
        <v>0</v>
      </c>
      <c r="T249" s="17">
        <f>(SUMIFS(EUROSTAT_VBE_IND_2010!Q$7:Q$732,EUROSTAT_VBE_IND_2010!$B$7:$B$732,$D249,EUROSTAT_VBE_IND_2010!$C$7:$C$732,"*"&amp;RIGHT($A249,3)&amp;"*",EUROSTAT_VBE_IND_2010!$D$7:$D$732,"7100*"))/1000</f>
        <v>0</v>
      </c>
      <c r="U249" s="17">
        <f>(SUMIFS(EUROSTAT_VBE_IND_2010!R$7:R$732,EUROSTAT_VBE_IND_2010!$B$7:$B$732,$D249,EUROSTAT_VBE_IND_2010!$C$7:$C$732,"*"&amp;RIGHT($A249,3)&amp;"*",EUROSTAT_VBE_IND_2010!$D$7:$D$732,"7100*"))/1000</f>
        <v>0</v>
      </c>
      <c r="V249" s="17">
        <f>(SUMIFS(EUROSTAT_VBE_IND_2010!S$7:S$732,EUROSTAT_VBE_IND_2010!$B$7:$B$732,$D249,EUROSTAT_VBE_IND_2010!$C$7:$C$732,"*"&amp;RIGHT($A249,3)&amp;"*",EUROSTAT_VBE_IND_2010!$D$7:$D$732,"7100*"))/1000</f>
        <v>0</v>
      </c>
      <c r="W249" s="17">
        <f>(SUMIFS(EUROSTAT_VBE_IND_2010!T$7:T$732,EUROSTAT_VBE_IND_2010!$B$7:$B$732,$D249,EUROSTAT_VBE_IND_2010!$C$7:$C$732,"*"&amp;RIGHT($A249,3)&amp;"*",EUROSTAT_VBE_IND_2010!$D$7:$D$732,"7100*"))/1000</f>
        <v>0</v>
      </c>
      <c r="X249" s="17">
        <f>(SUMIFS(EUROSTAT_VBE_IND_2010!U$7:U$732,EUROSTAT_VBE_IND_2010!$B$7:$B$732,$D249,EUROSTAT_VBE_IND_2010!$C$7:$C$732,"*"&amp;RIGHT($A249,3)&amp;"*",EUROSTAT_VBE_IND_2010!$D$7:$D$732,"7100*"))/1000</f>
        <v>0</v>
      </c>
      <c r="Y249" s="17">
        <f>(SUMIFS(EUROSTAT_VBE_IND_2010!V$7:V$732,EUROSTAT_VBE_IND_2010!$B$7:$B$732,$D249,EUROSTAT_VBE_IND_2010!$C$7:$C$732,"*"&amp;RIGHT($A249,3)&amp;"*",EUROSTAT_VBE_IND_2010!$D$7:$D$732,"7100*"))/1000</f>
        <v>0</v>
      </c>
      <c r="Z249" s="17">
        <f>(SUMIFS(EUROSTAT_VBE_IND_2010!W$7:W$732,EUROSTAT_VBE_IND_2010!$B$7:$B$732,$D249,EUROSTAT_VBE_IND_2010!$C$7:$C$732,"*"&amp;RIGHT($A249,3)&amp;"*",EUROSTAT_VBE_IND_2010!$D$7:$D$732,"7100*"))/1000</f>
        <v>0</v>
      </c>
      <c r="AA249" s="17">
        <f>(SUMIFS(EUROSTAT_VBE_IND_2010!X$7:X$732,EUROSTAT_VBE_IND_2010!$B$7:$B$732,$D249,EUROSTAT_VBE_IND_2010!$C$7:$C$732,"*"&amp;RIGHT($A249,3)&amp;"*",EUROSTAT_VBE_IND_2010!$D$7:$D$732,"7100*"))/1000</f>
        <v>0</v>
      </c>
      <c r="AB249" s="17">
        <f>(SUMIFS(EUROSTAT_VBE_IND_2010!AA$7:AA$732,EUROSTAT_VBE_IND_2010!$B$7:$B$732,$D249,EUROSTAT_VBE_IND_2010!$C$7:$C$732,"*"&amp;RIGHT($A249,3)&amp;"*",EUROSTAT_VBE_IND_2010!$D$7:$D$732,"7100*"))/1000</f>
        <v>0</v>
      </c>
      <c r="AC249" s="17">
        <f>(SUMIFS(EUROSTAT_VBE_IND_2010!AB$7:AB$732,EUROSTAT_VBE_IND_2010!$B$7:$B$732,$D249,EUROSTAT_VBE_IND_2010!$C$7:$C$732,"*"&amp;RIGHT($A249,3)&amp;"*",EUROSTAT_VBE_IND_2010!$D$7:$D$732,"7100*"))/1000</f>
        <v>0</v>
      </c>
      <c r="AD249" s="17">
        <f>(SUMIFS(EUROSTAT_VBE_IND_2010!AC$7:AC$732,EUROSTAT_VBE_IND_2010!$B$7:$B$732,$D249,EUROSTAT_VBE_IND_2010!$C$7:$C$732,"*"&amp;RIGHT($A249,3)&amp;"*",EUROSTAT_VBE_IND_2010!$D$7:$D$732,"7100*"))/1000</f>
        <v>0</v>
      </c>
      <c r="AE249" s="17">
        <f>(SUMIFS(EUROSTAT_VBE_IND_2010!AD$7:AD$732,EUROSTAT_VBE_IND_2010!$B$7:$B$732,$D249,EUROSTAT_VBE_IND_2010!$C$7:$C$732,"*"&amp;RIGHT($A249,3)&amp;"*",EUROSTAT_VBE_IND_2010!$D$7:$D$732,"7100*"))/1000</f>
        <v>0</v>
      </c>
      <c r="AF249" s="17">
        <f>(SUMIFS(EUROSTAT_VBE_IND_2010!AE$7:AE$732,EUROSTAT_VBE_IND_2010!$B$7:$B$732,$D249,EUROSTAT_VBE_IND_2010!$C$7:$C$732,"*"&amp;RIGHT($A249,3)&amp;"*",EUROSTAT_VBE_IND_2010!$D$7:$D$732,"7100*"))/1000</f>
        <v>0</v>
      </c>
      <c r="AG249" s="17">
        <f>(SUMIFS(EUROSTAT_VBE_IND_2010!AF$7:AF$732,EUROSTAT_VBE_IND_2010!$B$7:$B$732,$D249,EUROSTAT_VBE_IND_2010!$C$7:$C$732,"*"&amp;RIGHT($A249,3)&amp;"*",EUROSTAT_VBE_IND_2010!$D$7:$D$732,"7100*"))/1000</f>
        <v>0.406</v>
      </c>
      <c r="AH249" s="17">
        <f>(SUMIFS(EUROSTAT_VBE_IND_2010!AH$7:AH$732,EUROSTAT_VBE_IND_2010!$B$7:$B$732,$D249,EUROSTAT_VBE_IND_2010!$C$7:$C$732,"*"&amp;RIGHT($A249,3)&amp;"*",EUROSTAT_VBE_IND_2010!$D$7:$D$732,"7100*"))/1000</f>
        <v>0</v>
      </c>
      <c r="AI249" s="17">
        <f>(SUMIFS(EUROSTAT_VBE_IND_2010!AI$7:AI$732,EUROSTAT_VBE_IND_2010!$B$7:$B$732,$D249,EUROSTAT_VBE_IND_2010!$C$7:$C$732,"*"&amp;RIGHT($A249,3)&amp;"*",EUROSTAT_VBE_IND_2010!$D$7:$D$732,"7100*"))/1000</f>
        <v>0</v>
      </c>
      <c r="AJ249" s="17">
        <f>(SUMIFS(EUROSTAT_VBE_IND_2010!AJ$7:AJ$732,EUROSTAT_VBE_IND_2010!$B$7:$B$732,$D249,EUROSTAT_VBE_IND_2010!$C$7:$C$732,"*"&amp;RIGHT($A249,3)&amp;"*",EUROSTAT_VBE_IND_2010!$D$7:$D$732,"7100*"))/1000</f>
        <v>0</v>
      </c>
      <c r="AK249" s="17">
        <f>(SUMIFS(EUROSTAT_VBE_IND_2010!AK$7:AK$732,EUROSTAT_VBE_IND_2010!$B$7:$B$732,$D249,EUROSTAT_VBE_IND_2010!$C$7:$C$732,"*"&amp;RIGHT($A249,3)&amp;"*",EUROSTAT_VBE_IND_2010!$D$7:$D$732,"7100*"))/1000</f>
        <v>0</v>
      </c>
      <c r="AL249" s="198">
        <f>SUMIFS('IEA Bal_AL-IND'!$D$30:$D$329,'IEA Bal_AL-IND'!$A$30:$A$329,"*"&amp;RIGHT($B249,8),'IEA Bal_AL-IND'!$C$30:$C$329,'Aggregated Balance-IND_2010'!$E249)</f>
        <v>0</v>
      </c>
      <c r="AM249" s="198">
        <f>SUMIFS('IEA Bal_BA-IND'!$D$30:$D$329,'IEA Bal_BA-IND'!$A$30:$A$329,"*"&amp;RIGHT($B249,8),'IEA Bal_BA-IND'!$C$30:$C$329,'Aggregated Balance-IND_2010'!$E249)</f>
        <v>0</v>
      </c>
      <c r="AN249" s="198">
        <f>SUMIFS('IEA Bal_KS-IND'!$D$30:$D$329,'IEA Bal_KS-IND'!$A$30:$A$329,"*"&amp;RIGHT($B249,8),'IEA Bal_KS-IND'!$C$30:$C$329,'Aggregated Balance-IND_2010'!$E249)</f>
        <v>0</v>
      </c>
      <c r="AO249" s="17">
        <f>(SUMIFS(EUROSTAT_VBE_IND_2010!Y$7:Y$732,EUROSTAT_VBE_IND_2010!$B$7:$B$732,$D249,EUROSTAT_VBE_IND_2010!$C$7:$C$732,"*"&amp;RIGHT($A249,3)&amp;"*",EUROSTAT_VBE_IND_2010!$D$7:$D$732,"7100*"))/1000</f>
        <v>0</v>
      </c>
      <c r="AP249" s="17">
        <f>(SUMIFS(EUROSTAT_VBE_IND_2010!Z$7:Z$732,EUROSTAT_VBE_IND_2010!$B$7:$B$732,$D249,EUROSTAT_VBE_IND_2010!$C$7:$C$732,"*"&amp;RIGHT($A249,3)&amp;"*",EUROSTAT_VBE_IND_2010!$D$7:$D$732,"7100*"))/1000</f>
        <v>0</v>
      </c>
      <c r="AQ249" s="17">
        <f>(SUMIFS(EUROSTAT_VBE_IND_2010!AG$7:AG$732,EUROSTAT_VBE_IND_2010!$B$7:$B$732,$D249,EUROSTAT_VBE_IND_2010!$C$7:$C$732,"*"&amp;RIGHT($A249,3)&amp;"*",EUROSTAT_VBE_IND_2010!$D$7:$D$732,"7100*"))/1000</f>
        <v>0</v>
      </c>
    </row>
    <row r="250" spans="1:43">
      <c r="A250" t="str">
        <f>LEFT(EUROSTAT_VBE_IND_2010!$C$324,8)</f>
        <v>B_101830</v>
      </c>
      <c r="B250" s="28" t="s">
        <v>302</v>
      </c>
      <c r="C250" t="s">
        <v>293</v>
      </c>
      <c r="D250" t="s">
        <v>126</v>
      </c>
      <c r="E250" t="s">
        <v>247</v>
      </c>
      <c r="F250" t="s">
        <v>267</v>
      </c>
      <c r="G250" s="17">
        <f>(SUMIFS(EUROSTAT_VBE_IND_2010!E$7:E$732,EUROSTAT_VBE_IND_2010!$B$7:$B$732,$D250,EUROSTAT_VBE_IND_2010!$C$7:$C$732,"*"&amp;RIGHT($A250,3)&amp;"*",EUROSTAT_VBE_IND_2010!$D$7:$D$732,"6000*"))/1000</f>
        <v>7.448</v>
      </c>
      <c r="H250" s="17">
        <f>(SUMIFS(EUROSTAT_VBE_IND_2010!F$7:F$732,EUROSTAT_VBE_IND_2010!$B$7:$B$732,$D250,EUROSTAT_VBE_IND_2010!$C$7:$C$732,"*"&amp;RIGHT($A250,3)&amp;"*",EUROSTAT_VBE_IND_2010!$D$7:$D$732,"6000*"))/1000</f>
        <v>16.992</v>
      </c>
      <c r="I250" s="17">
        <f>(SUMIFS(EUROSTAT_VBE_IND_2010!G$7:G$732,EUROSTAT_VBE_IND_2010!$B$7:$B$732,$D250,EUROSTAT_VBE_IND_2010!$C$7:$C$732,"*"&amp;RIGHT($A250,3)&amp;"*",EUROSTAT_VBE_IND_2010!$D$7:$D$732,"6000*"))/1000</f>
        <v>3.953</v>
      </c>
      <c r="J250" s="198">
        <f>SUMIFS('IEA Bal_CH-IND'!$D$30:$D$329,'IEA Bal_CH-IND'!$A$30:$A$329,"*"&amp;RIGHT($B250,8),'IEA Bal_CH-IND'!$C$30:$C$329,'Aggregated Balance-IND_2010'!$E250)</f>
        <v>8.36791</v>
      </c>
      <c r="K250" s="17">
        <f>(SUMIFS(EUROSTAT_VBE_IND_2010!H$7:H$732,EUROSTAT_VBE_IND_2010!$B$7:$B$732,$D250,EUROSTAT_VBE_IND_2010!$C$7:$C$732,"*"&amp;RIGHT($A250,3)&amp;"*",EUROSTAT_VBE_IND_2010!$D$7:$D$732,"6000*"))/1000</f>
        <v>0.709</v>
      </c>
      <c r="L250" s="17">
        <f>(SUMIFS(EUROSTAT_VBE_IND_2010!I$7:I$732,EUROSTAT_VBE_IND_2010!$B$7:$B$732,$D250,EUROSTAT_VBE_IND_2010!$C$7:$C$732,"*"&amp;RIGHT($A250,3)&amp;"*",EUROSTAT_VBE_IND_2010!$D$7:$D$732,"6000*"))/1000</f>
        <v>6.116</v>
      </c>
      <c r="M250" s="17">
        <f>(SUMIFS(EUROSTAT_VBE_IND_2010!J$7:J$732,EUROSTAT_VBE_IND_2010!$B$7:$B$732,$D250,EUROSTAT_VBE_IND_2010!$C$7:$C$732,"*"&amp;RIGHT($A250,3)&amp;"*",EUROSTAT_VBE_IND_2010!$D$7:$D$732,"6000*"))/1000</f>
        <v>63.09</v>
      </c>
      <c r="N250" s="17">
        <f>(SUMIFS(EUROSTAT_VBE_IND_2010!K$7:K$732,EUROSTAT_VBE_IND_2010!$B$7:$B$732,$D250,EUROSTAT_VBE_IND_2010!$C$7:$C$732,"*"&amp;RIGHT($A250,3)&amp;"*",EUROSTAT_VBE_IND_2010!$D$7:$D$732,"6000*"))/1000</f>
        <v>8.406</v>
      </c>
      <c r="O250" s="17">
        <f>(SUMIFS(EUROSTAT_VBE_IND_2010!L$7:L$732,EUROSTAT_VBE_IND_2010!$B$7:$B$732,$D250,EUROSTAT_VBE_IND_2010!$C$7:$C$732,"*"&amp;RIGHT($A250,3)&amp;"*",EUROSTAT_VBE_IND_2010!$D$7:$D$732,"6000*"))/1000</f>
        <v>1.001</v>
      </c>
      <c r="P250" s="17">
        <f>(SUMIFS(EUROSTAT_VBE_IND_2010!M$7:M$732,EUROSTAT_VBE_IND_2010!$B$7:$B$732,$D250,EUROSTAT_VBE_IND_2010!$C$7:$C$732,"*"&amp;RIGHT($A250,3)&amp;"*",EUROSTAT_VBE_IND_2010!$D$7:$D$732,"6000*"))/1000</f>
        <v>7.758</v>
      </c>
      <c r="Q250" s="17">
        <f>(SUMIFS(EUROSTAT_VBE_IND_2010!N$7:N$732,EUROSTAT_VBE_IND_2010!$B$7:$B$732,$D250,EUROSTAT_VBE_IND_2010!$C$7:$C$732,"*"&amp;RIGHT($A250,3)&amp;"*",EUROSTAT_VBE_IND_2010!$D$7:$D$732,"6000*"))/1000</f>
        <v>37.699</v>
      </c>
      <c r="R250" s="17">
        <f>(SUMIFS(EUROSTAT_VBE_IND_2010!O$7:O$732,EUROSTAT_VBE_IND_2010!$B$7:$B$732,$D250,EUROSTAT_VBE_IND_2010!$C$7:$C$732,"*"&amp;RIGHT($A250,3)&amp;"*",EUROSTAT_VBE_IND_2010!$D$7:$D$732,"6000*"))/1000</f>
        <v>5.926</v>
      </c>
      <c r="S250" s="17">
        <f>(SUMIFS(EUROSTAT_VBE_IND_2010!P$7:P$732,EUROSTAT_VBE_IND_2010!$B$7:$B$732,$D250,EUROSTAT_VBE_IND_2010!$C$7:$C$732,"*"&amp;RIGHT($A250,3)&amp;"*",EUROSTAT_VBE_IND_2010!$D$7:$D$732,"6000*"))/1000</f>
        <v>72.367</v>
      </c>
      <c r="T250" s="17">
        <f>(SUMIFS(EUROSTAT_VBE_IND_2010!Q$7:Q$732,EUROSTAT_VBE_IND_2010!$B$7:$B$732,$D250,EUROSTAT_VBE_IND_2010!$C$7:$C$732,"*"&amp;RIGHT($A250,3)&amp;"*",EUROSTAT_VBE_IND_2010!$D$7:$D$732,"6000*"))/1000</f>
        <v>2.362</v>
      </c>
      <c r="U250" s="17">
        <f>(SUMIFS(EUROSTAT_VBE_IND_2010!R$7:R$732,EUROSTAT_VBE_IND_2010!$B$7:$B$732,$D250,EUROSTAT_VBE_IND_2010!$C$7:$C$732,"*"&amp;RIGHT($A250,3)&amp;"*",EUROSTAT_VBE_IND_2010!$D$7:$D$732,"6000*"))/1000</f>
        <v>4.896</v>
      </c>
      <c r="V250" s="17">
        <f>(SUMIFS(EUROSTAT_VBE_IND_2010!S$7:S$732,EUROSTAT_VBE_IND_2010!$B$7:$B$732,$D250,EUROSTAT_VBE_IND_2010!$C$7:$C$732,"*"&amp;RIGHT($A250,3)&amp;"*",EUROSTAT_VBE_IND_2010!$D$7:$D$732,"6000*"))/1000</f>
        <v>6.984</v>
      </c>
      <c r="W250" s="17">
        <f>(SUMIFS(EUROSTAT_VBE_IND_2010!T$7:T$732,EUROSTAT_VBE_IND_2010!$B$7:$B$732,$D250,EUROSTAT_VBE_IND_2010!$C$7:$C$732,"*"&amp;RIGHT($A250,3)&amp;"*",EUROSTAT_VBE_IND_2010!$D$7:$D$732,"6000*"))/1000</f>
        <v>1.469</v>
      </c>
      <c r="X250" s="17">
        <f>(SUMIFS(EUROSTAT_VBE_IND_2010!U$7:U$732,EUROSTAT_VBE_IND_2010!$B$7:$B$732,$D250,EUROSTAT_VBE_IND_2010!$C$7:$C$732,"*"&amp;RIGHT($A250,3)&amp;"*",EUROSTAT_VBE_IND_2010!$D$7:$D$732,"6000*"))/1000</f>
        <v>46.037</v>
      </c>
      <c r="Y250" s="17">
        <f>(SUMIFS(EUROSTAT_VBE_IND_2010!V$7:V$732,EUROSTAT_VBE_IND_2010!$B$7:$B$732,$D250,EUROSTAT_VBE_IND_2010!$C$7:$C$732,"*"&amp;RIGHT($A250,3)&amp;"*",EUROSTAT_VBE_IND_2010!$D$7:$D$732,"6000*"))/1000</f>
        <v>1.962</v>
      </c>
      <c r="Z250" s="17">
        <f>(SUMIFS(EUROSTAT_VBE_IND_2010!W$7:W$732,EUROSTAT_VBE_IND_2010!$B$7:$B$732,$D250,EUROSTAT_VBE_IND_2010!$C$7:$C$732,"*"&amp;RIGHT($A250,3)&amp;"*",EUROSTAT_VBE_IND_2010!$D$7:$D$732,"6000*"))/1000</f>
        <v>0.526</v>
      </c>
      <c r="AA250" s="17">
        <f>(SUMIFS(EUROSTAT_VBE_IND_2010!X$7:X$732,EUROSTAT_VBE_IND_2010!$B$7:$B$732,$D250,EUROSTAT_VBE_IND_2010!$C$7:$C$732,"*"&amp;RIGHT($A250,3)&amp;"*",EUROSTAT_VBE_IND_2010!$D$7:$D$732,"6000*"))/1000</f>
        <v>1.051</v>
      </c>
      <c r="AB250" s="17">
        <f>(SUMIFS(EUROSTAT_VBE_IND_2010!AA$7:AA$732,EUROSTAT_VBE_IND_2010!$B$7:$B$732,$D250,EUROSTAT_VBE_IND_2010!$C$7:$C$732,"*"&amp;RIGHT($A250,3)&amp;"*",EUROSTAT_VBE_IND_2010!$D$7:$D$732,"6000*"))/1000</f>
        <v>0</v>
      </c>
      <c r="AC250" s="17">
        <f>(SUMIFS(EUROSTAT_VBE_IND_2010!AB$7:AB$732,EUROSTAT_VBE_IND_2010!$B$7:$B$732,$D250,EUROSTAT_VBE_IND_2010!$C$7:$C$732,"*"&amp;RIGHT($A250,3)&amp;"*",EUROSTAT_VBE_IND_2010!$D$7:$D$732,"6000*"))/1000</f>
        <v>23.252</v>
      </c>
      <c r="AD250" s="17">
        <f>(SUMIFS(EUROSTAT_VBE_IND_2010!AC$7:AC$732,EUROSTAT_VBE_IND_2010!$B$7:$B$732,$D250,EUROSTAT_VBE_IND_2010!$C$7:$C$732,"*"&amp;RIGHT($A250,3)&amp;"*",EUROSTAT_VBE_IND_2010!$D$7:$D$732,"6000*"))/1000</f>
        <v>9.778</v>
      </c>
      <c r="AE250" s="17">
        <f>(SUMIFS(EUROSTAT_VBE_IND_2010!AD$7:AD$732,EUROSTAT_VBE_IND_2010!$B$7:$B$732,$D250,EUROSTAT_VBE_IND_2010!$C$7:$C$732,"*"&amp;RIGHT($A250,3)&amp;"*",EUROSTAT_VBE_IND_2010!$D$7:$D$732,"6000*"))/1000</f>
        <v>18.313</v>
      </c>
      <c r="AF250" s="17">
        <f>(SUMIFS(EUROSTAT_VBE_IND_2010!AE$7:AE$732,EUROSTAT_VBE_IND_2010!$B$7:$B$732,$D250,EUROSTAT_VBE_IND_2010!$C$7:$C$732,"*"&amp;RIGHT($A250,3)&amp;"*",EUROSTAT_VBE_IND_2010!$D$7:$D$732,"6000*"))/1000</f>
        <v>6.858</v>
      </c>
      <c r="AG250" s="17">
        <f>(SUMIFS(EUROSTAT_VBE_IND_2010!AF$7:AF$732,EUROSTAT_VBE_IND_2010!$B$7:$B$732,$D250,EUROSTAT_VBE_IND_2010!$C$7:$C$732,"*"&amp;RIGHT($A250,3)&amp;"*",EUROSTAT_VBE_IND_2010!$D$7:$D$732,"6000*"))/1000</f>
        <v>5.623</v>
      </c>
      <c r="AH250" s="17">
        <f>(SUMIFS(EUROSTAT_VBE_IND_2010!AH$7:AH$732,EUROSTAT_VBE_IND_2010!$B$7:$B$732,$D250,EUROSTAT_VBE_IND_2010!$C$7:$C$732,"*"&amp;RIGHT($A250,3)&amp;"*",EUROSTAT_VBE_IND_2010!$D$7:$D$732,"6000*"))/1000</f>
        <v>9.27</v>
      </c>
      <c r="AI250" s="17">
        <f>(SUMIFS(EUROSTAT_VBE_IND_2010!AI$7:AI$732,EUROSTAT_VBE_IND_2010!$B$7:$B$732,$D250,EUROSTAT_VBE_IND_2010!$C$7:$C$732,"*"&amp;RIGHT($A250,3)&amp;"*",EUROSTAT_VBE_IND_2010!$D$7:$D$732,"6000*"))/1000</f>
        <v>0.994</v>
      </c>
      <c r="AJ250" s="17">
        <f>(SUMIFS(EUROSTAT_VBE_IND_2010!AJ$7:AJ$732,EUROSTAT_VBE_IND_2010!$B$7:$B$732,$D250,EUROSTAT_VBE_IND_2010!$C$7:$C$732,"*"&amp;RIGHT($A250,3)&amp;"*",EUROSTAT_VBE_IND_2010!$D$7:$D$732,"6000*"))/1000</f>
        <v>1.717</v>
      </c>
      <c r="AK250" s="17">
        <f>(SUMIFS(EUROSTAT_VBE_IND_2010!AK$7:AK$732,EUROSTAT_VBE_IND_2010!$B$7:$B$732,$D250,EUROSTAT_VBE_IND_2010!$C$7:$C$732,"*"&amp;RIGHT($A250,3)&amp;"*",EUROSTAT_VBE_IND_2010!$D$7:$D$732,"6000*"))/1000</f>
        <v>41.472</v>
      </c>
      <c r="AL250" s="198">
        <f>SUMIFS('IEA Bal_AL-IND'!$D$30:$D$329,'IEA Bal_AL-IND'!$A$30:$A$329,"*"&amp;RIGHT($B250,8),'IEA Bal_AL-IND'!$C$30:$C$329,'Aggregated Balance-IND_2010'!$E250)</f>
        <v>0.73093</v>
      </c>
      <c r="AM250" s="198">
        <f>SUMIFS('IEA Bal_BA-IND'!$D$30:$D$329,'IEA Bal_BA-IND'!$A$30:$A$329,"*"&amp;RIGHT($B250,8),'IEA Bal_BA-IND'!$C$30:$C$329,'Aggregated Balance-IND_2010'!$E250)</f>
        <v>0.68412</v>
      </c>
      <c r="AN250" s="198">
        <f>SUMIFS('IEA Bal_KS-IND'!$D$30:$D$329,'IEA Bal_KS-IND'!$A$30:$A$329,"*"&amp;RIGHT($B250,8),'IEA Bal_KS-IND'!$C$30:$C$329,'Aggregated Balance-IND_2010'!$E250)</f>
        <v>1.55188</v>
      </c>
      <c r="AO250" s="17">
        <f>(SUMIFS(EUROSTAT_VBE_IND_2010!Y$7:Y$732,EUROSTAT_VBE_IND_2010!$B$7:$B$732,$D250,EUROSTAT_VBE_IND_2010!$C$7:$C$732,"*"&amp;RIGHT($A250,3)&amp;"*",EUROSTAT_VBE_IND_2010!$D$7:$D$732,"6000*"))/1000</f>
        <v>0.101</v>
      </c>
      <c r="AP250" s="17">
        <f>(SUMIFS(EUROSTAT_VBE_IND_2010!Z$7:Z$732,EUROSTAT_VBE_IND_2010!$B$7:$B$732,$D250,EUROSTAT_VBE_IND_2010!$C$7:$C$732,"*"&amp;RIGHT($A250,3)&amp;"*",EUROSTAT_VBE_IND_2010!$D$7:$D$732,"6000*"))/1000</f>
        <v>0.511</v>
      </c>
      <c r="AQ250" s="17">
        <f>(SUMIFS(EUROSTAT_VBE_IND_2010!AG$7:AG$732,EUROSTAT_VBE_IND_2010!$B$7:$B$732,$D250,EUROSTAT_VBE_IND_2010!$C$7:$C$732,"*"&amp;RIGHT($A250,3)&amp;"*",EUROSTAT_VBE_IND_2010!$D$7:$D$732,"6000*"))/1000</f>
        <v>3.852</v>
      </c>
    </row>
    <row r="251" spans="1:43">
      <c r="A251" t="str">
        <f>LEFT(EUROSTAT_VBE_IND_2010!$C$324,8)</f>
        <v>B_101830</v>
      </c>
      <c r="B251" s="28" t="s">
        <v>302</v>
      </c>
      <c r="C251" t="s">
        <v>293</v>
      </c>
      <c r="D251" t="s">
        <v>126</v>
      </c>
      <c r="E251" t="s">
        <v>248</v>
      </c>
      <c r="F251" t="s">
        <v>268</v>
      </c>
      <c r="G251" s="17">
        <f>(SUMIFS(EUROSTAT_VBE_IND_2010!E$7:E$732,EUROSTAT_VBE_IND_2010!$B$7:$B$732,$D251,EUROSTAT_VBE_IND_2010!$C$7:$C$732,"*"&amp;RIGHT($A251,3)&amp;"*",EUROSTAT_VBE_IND_2010!$D$7:$D$732,"5200*"))/1000</f>
        <v>1.219</v>
      </c>
      <c r="H251" s="17">
        <f>(SUMIFS(EUROSTAT_VBE_IND_2010!F$7:F$732,EUROSTAT_VBE_IND_2010!$B$7:$B$732,$D251,EUROSTAT_VBE_IND_2010!$C$7:$C$732,"*"&amp;RIGHT($A251,3)&amp;"*",EUROSTAT_VBE_IND_2010!$D$7:$D$732,"5200*"))/1000</f>
        <v>1.068</v>
      </c>
      <c r="I251" s="17">
        <f>(SUMIFS(EUROSTAT_VBE_IND_2010!G$7:G$732,EUROSTAT_VBE_IND_2010!$B$7:$B$732,$D251,EUROSTAT_VBE_IND_2010!$C$7:$C$732,"*"&amp;RIGHT($A251,3)&amp;"*",EUROSTAT_VBE_IND_2010!$D$7:$D$732,"5200*"))/1000</f>
        <v>0.479</v>
      </c>
      <c r="J251" s="198">
        <f>SUMIFS('IEA Bal_CH-IND'!$D$30:$D$329,'IEA Bal_CH-IND'!$A$30:$A$329,"*"&amp;RIGHT($B251,8),'IEA Bal_CH-IND'!$C$30:$C$329,'Aggregated Balance-IND_2010'!$E251)</f>
        <v>0.18895</v>
      </c>
      <c r="K251" s="17">
        <f>(SUMIFS(EUROSTAT_VBE_IND_2010!H$7:H$732,EUROSTAT_VBE_IND_2010!$B$7:$B$732,$D251,EUROSTAT_VBE_IND_2010!$C$7:$C$732,"*"&amp;RIGHT($A251,3)&amp;"*",EUROSTAT_VBE_IND_2010!$D$7:$D$732,"5200*"))/1000</f>
        <v>0</v>
      </c>
      <c r="L251" s="17">
        <f>(SUMIFS(EUROSTAT_VBE_IND_2010!I$7:I$732,EUROSTAT_VBE_IND_2010!$B$7:$B$732,$D251,EUROSTAT_VBE_IND_2010!$C$7:$C$732,"*"&amp;RIGHT($A251,3)&amp;"*",EUROSTAT_VBE_IND_2010!$D$7:$D$732,"5200*"))/1000</f>
        <v>2.928</v>
      </c>
      <c r="M251" s="17">
        <f>(SUMIFS(EUROSTAT_VBE_IND_2010!J$7:J$732,EUROSTAT_VBE_IND_2010!$B$7:$B$732,$D251,EUROSTAT_VBE_IND_2010!$C$7:$C$732,"*"&amp;RIGHT($A251,3)&amp;"*",EUROSTAT_VBE_IND_2010!$D$7:$D$732,"5200*"))/1000</f>
        <v>5.601</v>
      </c>
      <c r="N251" s="17">
        <f>(SUMIFS(EUROSTAT_VBE_IND_2010!K$7:K$732,EUROSTAT_VBE_IND_2010!$B$7:$B$732,$D251,EUROSTAT_VBE_IND_2010!$C$7:$C$732,"*"&amp;RIGHT($A251,3)&amp;"*",EUROSTAT_VBE_IND_2010!$D$7:$D$732,"5200*"))/1000</f>
        <v>1.374</v>
      </c>
      <c r="O251" s="17">
        <f>(SUMIFS(EUROSTAT_VBE_IND_2010!L$7:L$732,EUROSTAT_VBE_IND_2010!$B$7:$B$732,$D251,EUROSTAT_VBE_IND_2010!$C$7:$C$732,"*"&amp;RIGHT($A251,3)&amp;"*",EUROSTAT_VBE_IND_2010!$D$7:$D$732,"5200*"))/1000</f>
        <v>0.196</v>
      </c>
      <c r="P251" s="17">
        <f>(SUMIFS(EUROSTAT_VBE_IND_2010!M$7:M$732,EUROSTAT_VBE_IND_2010!$B$7:$B$732,$D251,EUROSTAT_VBE_IND_2010!$C$7:$C$732,"*"&amp;RIGHT($A251,3)&amp;"*",EUROSTAT_VBE_IND_2010!$D$7:$D$732,"5200*"))/1000</f>
        <v>0</v>
      </c>
      <c r="Q251" s="17">
        <f>(SUMIFS(EUROSTAT_VBE_IND_2010!N$7:N$732,EUROSTAT_VBE_IND_2010!$B$7:$B$732,$D251,EUROSTAT_VBE_IND_2010!$C$7:$C$732,"*"&amp;RIGHT($A251,3)&amp;"*",EUROSTAT_VBE_IND_2010!$D$7:$D$732,"5200*"))/1000</f>
        <v>0</v>
      </c>
      <c r="R251" s="17">
        <f>(SUMIFS(EUROSTAT_VBE_IND_2010!O$7:O$732,EUROSTAT_VBE_IND_2010!$B$7:$B$732,$D251,EUROSTAT_VBE_IND_2010!$C$7:$C$732,"*"&amp;RIGHT($A251,3)&amp;"*",EUROSTAT_VBE_IND_2010!$D$7:$D$732,"5200*"))/1000</f>
        <v>7.03</v>
      </c>
      <c r="S251" s="17">
        <f>(SUMIFS(EUROSTAT_VBE_IND_2010!P$7:P$732,EUROSTAT_VBE_IND_2010!$B$7:$B$732,$D251,EUROSTAT_VBE_IND_2010!$C$7:$C$732,"*"&amp;RIGHT($A251,3)&amp;"*",EUROSTAT_VBE_IND_2010!$D$7:$D$732,"5200*"))/1000</f>
        <v>0</v>
      </c>
      <c r="T251" s="17">
        <f>(SUMIFS(EUROSTAT_VBE_IND_2010!Q$7:Q$732,EUROSTAT_VBE_IND_2010!$B$7:$B$732,$D251,EUROSTAT_VBE_IND_2010!$C$7:$C$732,"*"&amp;RIGHT($A251,3)&amp;"*",EUROSTAT_VBE_IND_2010!$D$7:$D$732,"5200*"))/1000</f>
        <v>0.694</v>
      </c>
      <c r="U251" s="17">
        <f>(SUMIFS(EUROSTAT_VBE_IND_2010!R$7:R$732,EUROSTAT_VBE_IND_2010!$B$7:$B$732,$D251,EUROSTAT_VBE_IND_2010!$C$7:$C$732,"*"&amp;RIGHT($A251,3)&amp;"*",EUROSTAT_VBE_IND_2010!$D$7:$D$732,"5200*"))/1000</f>
        <v>0.675</v>
      </c>
      <c r="V251" s="17">
        <f>(SUMIFS(EUROSTAT_VBE_IND_2010!S$7:S$732,EUROSTAT_VBE_IND_2010!$B$7:$B$732,$D251,EUROSTAT_VBE_IND_2010!$C$7:$C$732,"*"&amp;RIGHT($A251,3)&amp;"*",EUROSTAT_VBE_IND_2010!$D$7:$D$732,"5200*"))/1000</f>
        <v>0</v>
      </c>
      <c r="W251" s="17">
        <f>(SUMIFS(EUROSTAT_VBE_IND_2010!T$7:T$732,EUROSTAT_VBE_IND_2010!$B$7:$B$732,$D251,EUROSTAT_VBE_IND_2010!$C$7:$C$732,"*"&amp;RIGHT($A251,3)&amp;"*",EUROSTAT_VBE_IND_2010!$D$7:$D$732,"5200*"))/1000</f>
        <v>0</v>
      </c>
      <c r="X251" s="17">
        <f>(SUMIFS(EUROSTAT_VBE_IND_2010!U$7:U$732,EUROSTAT_VBE_IND_2010!$B$7:$B$732,$D251,EUROSTAT_VBE_IND_2010!$C$7:$C$732,"*"&amp;RIGHT($A251,3)&amp;"*",EUROSTAT_VBE_IND_2010!$D$7:$D$732,"5200*"))/1000</f>
        <v>6.653</v>
      </c>
      <c r="Y251" s="17">
        <f>(SUMIFS(EUROSTAT_VBE_IND_2010!V$7:V$732,EUROSTAT_VBE_IND_2010!$B$7:$B$732,$D251,EUROSTAT_VBE_IND_2010!$C$7:$C$732,"*"&amp;RIGHT($A251,3)&amp;"*",EUROSTAT_VBE_IND_2010!$D$7:$D$732,"5200*"))/1000</f>
        <v>0.504</v>
      </c>
      <c r="Z251" s="17">
        <f>(SUMIFS(EUROSTAT_VBE_IND_2010!W$7:W$732,EUROSTAT_VBE_IND_2010!$B$7:$B$732,$D251,EUROSTAT_VBE_IND_2010!$C$7:$C$732,"*"&amp;RIGHT($A251,3)&amp;"*",EUROSTAT_VBE_IND_2010!$D$7:$D$732,"5200*"))/1000</f>
        <v>0</v>
      </c>
      <c r="AA251" s="17">
        <f>(SUMIFS(EUROSTAT_VBE_IND_2010!X$7:X$732,EUROSTAT_VBE_IND_2010!$B$7:$B$732,$D251,EUROSTAT_VBE_IND_2010!$C$7:$C$732,"*"&amp;RIGHT($A251,3)&amp;"*",EUROSTAT_VBE_IND_2010!$D$7:$D$732,"5200*"))/1000</f>
        <v>0.097</v>
      </c>
      <c r="AB251" s="17">
        <f>(SUMIFS(EUROSTAT_VBE_IND_2010!AA$7:AA$732,EUROSTAT_VBE_IND_2010!$B$7:$B$732,$D251,EUROSTAT_VBE_IND_2010!$C$7:$C$732,"*"&amp;RIGHT($A251,3)&amp;"*",EUROSTAT_VBE_IND_2010!$D$7:$D$732,"5200*"))/1000</f>
        <v>0</v>
      </c>
      <c r="AC251" s="17">
        <f>(SUMIFS(EUROSTAT_VBE_IND_2010!AB$7:AB$732,EUROSTAT_VBE_IND_2010!$B$7:$B$732,$D251,EUROSTAT_VBE_IND_2010!$C$7:$C$732,"*"&amp;RIGHT($A251,3)&amp;"*",EUROSTAT_VBE_IND_2010!$D$7:$D$732,"5200*"))/1000</f>
        <v>4.812</v>
      </c>
      <c r="AD251" s="17">
        <f>(SUMIFS(EUROSTAT_VBE_IND_2010!AC$7:AC$732,EUROSTAT_VBE_IND_2010!$B$7:$B$732,$D251,EUROSTAT_VBE_IND_2010!$C$7:$C$732,"*"&amp;RIGHT($A251,3)&amp;"*",EUROSTAT_VBE_IND_2010!$D$7:$D$732,"5200*"))/1000</f>
        <v>0.529</v>
      </c>
      <c r="AE251" s="17">
        <f>(SUMIFS(EUROSTAT_VBE_IND_2010!AD$7:AD$732,EUROSTAT_VBE_IND_2010!$B$7:$B$732,$D251,EUROSTAT_VBE_IND_2010!$C$7:$C$732,"*"&amp;RIGHT($A251,3)&amp;"*",EUROSTAT_VBE_IND_2010!$D$7:$D$732,"5200*"))/1000</f>
        <v>2.42</v>
      </c>
      <c r="AF251" s="17">
        <f>(SUMIFS(EUROSTAT_VBE_IND_2010!AE$7:AE$732,EUROSTAT_VBE_IND_2010!$B$7:$B$732,$D251,EUROSTAT_VBE_IND_2010!$C$7:$C$732,"*"&amp;RIGHT($A251,3)&amp;"*",EUROSTAT_VBE_IND_2010!$D$7:$D$732,"5200*"))/1000</f>
        <v>1.688</v>
      </c>
      <c r="AG251" s="17">
        <f>(SUMIFS(EUROSTAT_VBE_IND_2010!AF$7:AF$732,EUROSTAT_VBE_IND_2010!$B$7:$B$732,$D251,EUROSTAT_VBE_IND_2010!$C$7:$C$732,"*"&amp;RIGHT($A251,3)&amp;"*",EUROSTAT_VBE_IND_2010!$D$7:$D$732,"5200*"))/1000</f>
        <v>0.962</v>
      </c>
      <c r="AH251" s="17">
        <f>(SUMIFS(EUROSTAT_VBE_IND_2010!AH$7:AH$732,EUROSTAT_VBE_IND_2010!$B$7:$B$732,$D251,EUROSTAT_VBE_IND_2010!$C$7:$C$732,"*"&amp;RIGHT($A251,3)&amp;"*",EUROSTAT_VBE_IND_2010!$D$7:$D$732,"5200*"))/1000</f>
        <v>0</v>
      </c>
      <c r="AI251" s="17">
        <f>(SUMIFS(EUROSTAT_VBE_IND_2010!AI$7:AI$732,EUROSTAT_VBE_IND_2010!$B$7:$B$732,$D251,EUROSTAT_VBE_IND_2010!$C$7:$C$732,"*"&amp;RIGHT($A251,3)&amp;"*",EUROSTAT_VBE_IND_2010!$D$7:$D$732,"5200*"))/1000</f>
        <v>0.174</v>
      </c>
      <c r="AJ251" s="17">
        <f>(SUMIFS(EUROSTAT_VBE_IND_2010!AJ$7:AJ$732,EUROSTAT_VBE_IND_2010!$B$7:$B$732,$D251,EUROSTAT_VBE_IND_2010!$C$7:$C$732,"*"&amp;RIGHT($A251,3)&amp;"*",EUROSTAT_VBE_IND_2010!$D$7:$D$732,"5200*"))/1000</f>
        <v>0.064</v>
      </c>
      <c r="AK251" s="17">
        <f>(SUMIFS(EUROSTAT_VBE_IND_2010!AK$7:AK$732,EUROSTAT_VBE_IND_2010!$B$7:$B$732,$D251,EUROSTAT_VBE_IND_2010!$C$7:$C$732,"*"&amp;RIGHT($A251,3)&amp;"*",EUROSTAT_VBE_IND_2010!$D$7:$D$732,"5200*"))/1000</f>
        <v>0.047</v>
      </c>
      <c r="AL251" s="198">
        <f>SUMIFS('IEA Bal_AL-IND'!$D$30:$D$329,'IEA Bal_AL-IND'!$A$30:$A$329,"*"&amp;RIGHT($B251,8),'IEA Bal_AL-IND'!$C$30:$C$329,'Aggregated Balance-IND_2010'!$E251)</f>
        <v>0</v>
      </c>
      <c r="AM251" s="198">
        <f>SUMIFS('IEA Bal_BA-IND'!$D$30:$D$329,'IEA Bal_BA-IND'!$A$30:$A$329,"*"&amp;RIGHT($B251,8),'IEA Bal_BA-IND'!$C$30:$C$329,'Aggregated Balance-IND_2010'!$E251)</f>
        <v>0.01599</v>
      </c>
      <c r="AN251" s="198">
        <f>SUMIFS('IEA Bal_KS-IND'!$D$30:$D$329,'IEA Bal_KS-IND'!$A$30:$A$329,"*"&amp;RIGHT($B251,8),'IEA Bal_KS-IND'!$C$30:$C$329,'Aggregated Balance-IND_2010'!$E251)</f>
        <v>0</v>
      </c>
      <c r="AO251" s="17">
        <f>(SUMIFS(EUROSTAT_VBE_IND_2010!Y$7:Y$732,EUROSTAT_VBE_IND_2010!$B$7:$B$732,$D251,EUROSTAT_VBE_IND_2010!$C$7:$C$732,"*"&amp;RIGHT($A251,3)&amp;"*",EUROSTAT_VBE_IND_2010!$D$7:$D$732,"5200*"))/1000</f>
        <v>0</v>
      </c>
      <c r="AP251" s="17">
        <f>(SUMIFS(EUROSTAT_VBE_IND_2010!Z$7:Z$732,EUROSTAT_VBE_IND_2010!$B$7:$B$732,$D251,EUROSTAT_VBE_IND_2010!$C$7:$C$732,"*"&amp;RIGHT($A251,3)&amp;"*",EUROSTAT_VBE_IND_2010!$D$7:$D$732,"5200*"))/1000</f>
        <v>0.108</v>
      </c>
      <c r="AQ251" s="17">
        <f>(SUMIFS(EUROSTAT_VBE_IND_2010!AG$7:AG$732,EUROSTAT_VBE_IND_2010!$B$7:$B$732,$D251,EUROSTAT_VBE_IND_2010!$C$7:$C$732,"*"&amp;RIGHT($A251,3)&amp;"*",EUROSTAT_VBE_IND_2010!$D$7:$D$732,"5200*"))/1000</f>
        <v>1.978</v>
      </c>
    </row>
    <row r="252" spans="6:43">
      <c r="F252" s="241" t="s">
        <v>192</v>
      </c>
      <c r="G252" s="795">
        <f>SUM(G232:G251)</f>
        <v>25.38</v>
      </c>
      <c r="H252" s="795">
        <f t="shared" ref="H252:AL252" si="16">SUM(H232:H251)</f>
        <v>46.029</v>
      </c>
      <c r="I252" s="795">
        <f t="shared" si="16"/>
        <v>10.516</v>
      </c>
      <c r="J252" s="875">
        <f t="shared" si="16"/>
        <v>21.51811</v>
      </c>
      <c r="K252" s="795">
        <f t="shared" si="16"/>
        <v>0.847</v>
      </c>
      <c r="L252" s="795">
        <f t="shared" si="16"/>
        <v>23.872</v>
      </c>
      <c r="M252" s="795">
        <f t="shared" si="16"/>
        <v>201.504</v>
      </c>
      <c r="N252" s="795">
        <f t="shared" si="16"/>
        <v>29.157</v>
      </c>
      <c r="O252" s="795">
        <f t="shared" si="16"/>
        <v>2.91</v>
      </c>
      <c r="P252" s="795">
        <f t="shared" si="16"/>
        <v>24.303</v>
      </c>
      <c r="Q252" s="795">
        <f t="shared" si="16"/>
        <v>92.461</v>
      </c>
      <c r="R252" s="795">
        <f t="shared" si="16"/>
        <v>17.036</v>
      </c>
      <c r="S252" s="795">
        <f t="shared" si="16"/>
        <v>203.161</v>
      </c>
      <c r="T252" s="795">
        <f t="shared" si="16"/>
        <v>10.55</v>
      </c>
      <c r="U252" s="795">
        <f t="shared" si="16"/>
        <v>17.233</v>
      </c>
      <c r="V252" s="795">
        <f t="shared" si="16"/>
        <v>17.818</v>
      </c>
      <c r="W252" s="795">
        <f t="shared" si="16"/>
        <v>1.635</v>
      </c>
      <c r="X252" s="795">
        <f t="shared" si="16"/>
        <v>116.283</v>
      </c>
      <c r="Y252" s="795">
        <f t="shared" si="16"/>
        <v>7.202</v>
      </c>
      <c r="Z252" s="795">
        <f t="shared" si="16"/>
        <v>0.818</v>
      </c>
      <c r="AA252" s="795">
        <f t="shared" si="16"/>
        <v>3.911</v>
      </c>
      <c r="AB252" s="795">
        <f t="shared" si="16"/>
        <v>0</v>
      </c>
      <c r="AC252" s="795">
        <f t="shared" si="16"/>
        <v>81.44</v>
      </c>
      <c r="AD252" s="795">
        <f t="shared" si="16"/>
        <v>15.889</v>
      </c>
      <c r="AE252" s="795">
        <f t="shared" si="16"/>
        <v>74.406</v>
      </c>
      <c r="AF252" s="795">
        <f t="shared" si="16"/>
        <v>23.82</v>
      </c>
      <c r="AG252" s="795">
        <f t="shared" si="16"/>
        <v>23.342</v>
      </c>
      <c r="AH252" s="795">
        <f t="shared" si="16"/>
        <v>17.433</v>
      </c>
      <c r="AI252" s="795">
        <f t="shared" si="16"/>
        <v>3.035</v>
      </c>
      <c r="AJ252" s="795">
        <f t="shared" si="16"/>
        <v>5.041</v>
      </c>
      <c r="AK252" s="795">
        <f t="shared" si="16"/>
        <v>155.273</v>
      </c>
      <c r="AL252" s="875">
        <f t="shared" si="16"/>
        <v>1.45348</v>
      </c>
      <c r="AM252" s="875">
        <f t="shared" ref="AM252:AQ252" si="17">SUM(AM232:AM251)</f>
        <v>1.24058</v>
      </c>
      <c r="AN252" s="875">
        <f t="shared" si="17"/>
        <v>3.32105</v>
      </c>
      <c r="AO252" s="795">
        <f t="shared" si="17"/>
        <v>0.101</v>
      </c>
      <c r="AP252" s="795">
        <f t="shared" si="17"/>
        <v>1.692</v>
      </c>
      <c r="AQ252" s="795">
        <f t="shared" si="17"/>
        <v>17.598</v>
      </c>
    </row>
    <row r="253" spans="1:43">
      <c r="A253" t="str">
        <f>LEFT(EUROSTAT_VBE_IND_2010!$C$324,8)</f>
        <v>B_101830</v>
      </c>
      <c r="B253" s="28" t="s">
        <v>302</v>
      </c>
      <c r="C253" t="s">
        <v>293</v>
      </c>
      <c r="D253" t="s">
        <v>126</v>
      </c>
      <c r="F253" s="241" t="s">
        <v>294</v>
      </c>
      <c r="G253" s="795">
        <f>(SUMIFS(EUROSTAT_VBE_IND_2010!E$7:E$732,EUROSTAT_VBE_IND_2010!$B$7:$B$732,$D251,EUROSTAT_VBE_IND_2010!$C$7:$C$732,"*"&amp;RIGHT($A251,3)&amp;"*",EUROSTAT_VBE_IND_2010!$D$7:$D$732,"*"))/1000</f>
        <v>25.38</v>
      </c>
      <c r="H253" s="795">
        <f>(SUMIFS(EUROSTAT_VBE_IND_2010!F$7:F$732,EUROSTAT_VBE_IND_2010!$B$7:$B$732,$D251,EUROSTAT_VBE_IND_2010!$C$7:$C$732,"*"&amp;RIGHT($A251,3)&amp;"*",EUROSTAT_VBE_IND_2010!$D$7:$D$732,"*"))/1000</f>
        <v>46.029</v>
      </c>
      <c r="I253" s="795">
        <f>(SUMIFS(EUROSTAT_VBE_IND_2010!G$7:G$732,EUROSTAT_VBE_IND_2010!$B$7:$B$732,$D251,EUROSTAT_VBE_IND_2010!$C$7:$C$732,"*"&amp;RIGHT($A251,3)&amp;"*",EUROSTAT_VBE_IND_2010!$D$7:$D$732,"*"))/1000</f>
        <v>10.516</v>
      </c>
      <c r="J253" s="875">
        <f>SUMIFS('IEA Bal_CH-IND'!$D$331:$D$345,'IEA Bal_CH-IND'!$A$331:$A$345,"*"&amp;RIGHT($B253,8))</f>
        <v>21.51811</v>
      </c>
      <c r="K253" s="795">
        <f>(SUMIFS(EUROSTAT_VBE_IND_2010!H$7:H$732,EUROSTAT_VBE_IND_2010!$B$7:$B$732,$D251,EUROSTAT_VBE_IND_2010!$C$7:$C$732,"*"&amp;RIGHT($A251,3)&amp;"*",EUROSTAT_VBE_IND_2010!$D$7:$D$732,"*"))/1000</f>
        <v>0.847</v>
      </c>
      <c r="L253" s="795">
        <f>(SUMIFS(EUROSTAT_VBE_IND_2010!I$7:I$732,EUROSTAT_VBE_IND_2010!$B$7:$B$732,$D251,EUROSTAT_VBE_IND_2010!$C$7:$C$732,"*"&amp;RIGHT($A251,3)&amp;"*",EUROSTAT_VBE_IND_2010!$D$7:$D$732,"*"))/1000</f>
        <v>23.872</v>
      </c>
      <c r="M253" s="795">
        <f>(SUMIFS(EUROSTAT_VBE_IND_2010!J$7:J$732,EUROSTAT_VBE_IND_2010!$B$7:$B$732,$D251,EUROSTAT_VBE_IND_2010!$C$7:$C$732,"*"&amp;RIGHT($A251,3)&amp;"*",EUROSTAT_VBE_IND_2010!$D$7:$D$732,"*"))/1000</f>
        <v>201.504</v>
      </c>
      <c r="N253" s="795">
        <f>(SUMIFS(EUROSTAT_VBE_IND_2010!K$7:K$732,EUROSTAT_VBE_IND_2010!$B$7:$B$732,$D251,EUROSTAT_VBE_IND_2010!$C$7:$C$732,"*"&amp;RIGHT($A251,3)&amp;"*",EUROSTAT_VBE_IND_2010!$D$7:$D$732,"*"))/1000</f>
        <v>29.157</v>
      </c>
      <c r="O253" s="795">
        <f>(SUMIFS(EUROSTAT_VBE_IND_2010!L$7:L$732,EUROSTAT_VBE_IND_2010!$B$7:$B$732,$D251,EUROSTAT_VBE_IND_2010!$C$7:$C$732,"*"&amp;RIGHT($A251,3)&amp;"*",EUROSTAT_VBE_IND_2010!$D$7:$D$732,"*"))/1000</f>
        <v>2.91</v>
      </c>
      <c r="P253" s="795">
        <f>(SUMIFS(EUROSTAT_VBE_IND_2010!M$7:M$732,EUROSTAT_VBE_IND_2010!$B$7:$B$732,$D251,EUROSTAT_VBE_IND_2010!$C$7:$C$732,"*"&amp;RIGHT($A251,3)&amp;"*",EUROSTAT_VBE_IND_2010!$D$7:$D$732,"*"))/1000</f>
        <v>24.303</v>
      </c>
      <c r="Q253" s="795">
        <f>(SUMIFS(EUROSTAT_VBE_IND_2010!N$7:N$732,EUROSTAT_VBE_IND_2010!$B$7:$B$732,$D251,EUROSTAT_VBE_IND_2010!$C$7:$C$732,"*"&amp;RIGHT($A251,3)&amp;"*",EUROSTAT_VBE_IND_2010!$D$7:$D$732,"*"))/1000</f>
        <v>92.461</v>
      </c>
      <c r="R253" s="795">
        <f>(SUMIFS(EUROSTAT_VBE_IND_2010!O$7:O$732,EUROSTAT_VBE_IND_2010!$B$7:$B$732,$D251,EUROSTAT_VBE_IND_2010!$C$7:$C$732,"*"&amp;RIGHT($A251,3)&amp;"*",EUROSTAT_VBE_IND_2010!$D$7:$D$732,"*"))/1000</f>
        <v>17.036</v>
      </c>
      <c r="S253" s="795">
        <f>(SUMIFS(EUROSTAT_VBE_IND_2010!P$7:P$732,EUROSTAT_VBE_IND_2010!$B$7:$B$732,$D251,EUROSTAT_VBE_IND_2010!$C$7:$C$732,"*"&amp;RIGHT($A251,3)&amp;"*",EUROSTAT_VBE_IND_2010!$D$7:$D$732,"*"))/1000</f>
        <v>203.161</v>
      </c>
      <c r="T253" s="795">
        <f>(SUMIFS(EUROSTAT_VBE_IND_2010!Q$7:Q$732,EUROSTAT_VBE_IND_2010!$B$7:$B$732,$D251,EUROSTAT_VBE_IND_2010!$C$7:$C$732,"*"&amp;RIGHT($A251,3)&amp;"*",EUROSTAT_VBE_IND_2010!$D$7:$D$732,"*"))/1000</f>
        <v>10.55</v>
      </c>
      <c r="U253" s="795">
        <f>(SUMIFS(EUROSTAT_VBE_IND_2010!R$7:R$732,EUROSTAT_VBE_IND_2010!$B$7:$B$732,$D251,EUROSTAT_VBE_IND_2010!$C$7:$C$732,"*"&amp;RIGHT($A251,3)&amp;"*",EUROSTAT_VBE_IND_2010!$D$7:$D$732,"*"))/1000</f>
        <v>17.233</v>
      </c>
      <c r="V253" s="795">
        <f>(SUMIFS(EUROSTAT_VBE_IND_2010!S$7:S$732,EUROSTAT_VBE_IND_2010!$B$7:$B$732,$D251,EUROSTAT_VBE_IND_2010!$C$7:$C$732,"*"&amp;RIGHT($A251,3)&amp;"*",EUROSTAT_VBE_IND_2010!$D$7:$D$732,"*"))/1000</f>
        <v>17.818</v>
      </c>
      <c r="W253" s="795">
        <f>(SUMIFS(EUROSTAT_VBE_IND_2010!T$7:T$732,EUROSTAT_VBE_IND_2010!$B$7:$B$732,$D251,EUROSTAT_VBE_IND_2010!$C$7:$C$732,"*"&amp;RIGHT($A251,3)&amp;"*",EUROSTAT_VBE_IND_2010!$D$7:$D$732,"*"))/1000</f>
        <v>1.635</v>
      </c>
      <c r="X253" s="795">
        <f>(SUMIFS(EUROSTAT_VBE_IND_2010!U$7:U$732,EUROSTAT_VBE_IND_2010!$B$7:$B$732,$D251,EUROSTAT_VBE_IND_2010!$C$7:$C$732,"*"&amp;RIGHT($A251,3)&amp;"*",EUROSTAT_VBE_IND_2010!$D$7:$D$732,"*"))/1000</f>
        <v>116.283</v>
      </c>
      <c r="Y253" s="795">
        <f>(SUMIFS(EUROSTAT_VBE_IND_2010!V$7:V$732,EUROSTAT_VBE_IND_2010!$B$7:$B$732,$D251,EUROSTAT_VBE_IND_2010!$C$7:$C$732,"*"&amp;RIGHT($A251,3)&amp;"*",EUROSTAT_VBE_IND_2010!$D$7:$D$732,"*"))/1000</f>
        <v>7.202</v>
      </c>
      <c r="Z253" s="795">
        <f>(SUMIFS(EUROSTAT_VBE_IND_2010!W$7:W$732,EUROSTAT_VBE_IND_2010!$B$7:$B$732,$D251,EUROSTAT_VBE_IND_2010!$C$7:$C$732,"*"&amp;RIGHT($A251,3)&amp;"*",EUROSTAT_VBE_IND_2010!$D$7:$D$732,"*"))/1000</f>
        <v>0.818</v>
      </c>
      <c r="AA253" s="795">
        <f>(SUMIFS(EUROSTAT_VBE_IND_2010!X$7:X$732,EUROSTAT_VBE_IND_2010!$B$7:$B$732,$D251,EUROSTAT_VBE_IND_2010!$C$7:$C$732,"*"&amp;RIGHT($A251,3)&amp;"*",EUROSTAT_VBE_IND_2010!$D$7:$D$732,"*"))/1000</f>
        <v>3.911</v>
      </c>
      <c r="AB253" s="795">
        <f>(SUMIFS(EUROSTAT_VBE_IND_2010!AA$7:AA$732,EUROSTAT_VBE_IND_2010!$B$7:$B$732,$D251,EUROSTAT_VBE_IND_2010!$C$7:$C$732,"*"&amp;RIGHT($A251,3)&amp;"*",EUROSTAT_VBE_IND_2010!$D$7:$D$732,"*"))/1000</f>
        <v>0</v>
      </c>
      <c r="AC253" s="795">
        <f>(SUMIFS(EUROSTAT_VBE_IND_2010!AB$7:AB$732,EUROSTAT_VBE_IND_2010!$B$7:$B$732,$D251,EUROSTAT_VBE_IND_2010!$C$7:$C$732,"*"&amp;RIGHT($A251,3)&amp;"*",EUROSTAT_VBE_IND_2010!$D$7:$D$732,"*"))/1000</f>
        <v>81.44</v>
      </c>
      <c r="AD253" s="795">
        <f>(SUMIFS(EUROSTAT_VBE_IND_2010!AC$7:AC$732,EUROSTAT_VBE_IND_2010!$B$7:$B$732,$D251,EUROSTAT_VBE_IND_2010!$C$7:$C$732,"*"&amp;RIGHT($A251,3)&amp;"*",EUROSTAT_VBE_IND_2010!$D$7:$D$732,"*"))/1000</f>
        <v>15.889</v>
      </c>
      <c r="AE253" s="795">
        <f>(SUMIFS(EUROSTAT_VBE_IND_2010!AD$7:AD$732,EUROSTAT_VBE_IND_2010!$B$7:$B$732,$D251,EUROSTAT_VBE_IND_2010!$C$7:$C$732,"*"&amp;RIGHT($A251,3)&amp;"*",EUROSTAT_VBE_IND_2010!$D$7:$D$732,"*"))/1000</f>
        <v>74.406</v>
      </c>
      <c r="AF253" s="795">
        <f>(SUMIFS(EUROSTAT_VBE_IND_2010!AE$7:AE$732,EUROSTAT_VBE_IND_2010!$B$7:$B$732,$D251,EUROSTAT_VBE_IND_2010!$C$7:$C$732,"*"&amp;RIGHT($A251,3)&amp;"*",EUROSTAT_VBE_IND_2010!$D$7:$D$732,"*"))/1000</f>
        <v>23.82</v>
      </c>
      <c r="AG253" s="795">
        <f>(SUMIFS(EUROSTAT_VBE_IND_2010!AF$7:AF$732,EUROSTAT_VBE_IND_2010!$B$7:$B$732,$D251,EUROSTAT_VBE_IND_2010!$C$7:$C$732,"*"&amp;RIGHT($A251,3)&amp;"*",EUROSTAT_VBE_IND_2010!$D$7:$D$732,"*"))/1000</f>
        <v>23.342</v>
      </c>
      <c r="AH253" s="795">
        <f>(SUMIFS(EUROSTAT_VBE_IND_2010!AH$7:AH$732,EUROSTAT_VBE_IND_2010!$B$7:$B$732,$D251,EUROSTAT_VBE_IND_2010!$C$7:$C$732,"*"&amp;RIGHT($A251,3)&amp;"*",EUROSTAT_VBE_IND_2010!$D$7:$D$732,"*"))/1000</f>
        <v>17.433</v>
      </c>
      <c r="AI253" s="795">
        <f>(SUMIFS(EUROSTAT_VBE_IND_2010!AI$7:AI$732,EUROSTAT_VBE_IND_2010!$B$7:$B$732,$D251,EUROSTAT_VBE_IND_2010!$C$7:$C$732,"*"&amp;RIGHT($A251,3)&amp;"*",EUROSTAT_VBE_IND_2010!$D$7:$D$732,"*"))/1000</f>
        <v>3.035</v>
      </c>
      <c r="AJ253" s="795">
        <f>(SUMIFS(EUROSTAT_VBE_IND_2010!AJ$7:AJ$732,EUROSTAT_VBE_IND_2010!$B$7:$B$732,$D251,EUROSTAT_VBE_IND_2010!$C$7:$C$732,"*"&amp;RIGHT($A251,3)&amp;"*",EUROSTAT_VBE_IND_2010!$D$7:$D$732,"*"))/1000</f>
        <v>5.041</v>
      </c>
      <c r="AK253" s="795">
        <f>(SUMIFS(EUROSTAT_VBE_IND_2010!AK$7:AK$732,EUROSTAT_VBE_IND_2010!$B$7:$B$732,$D251,EUROSTAT_VBE_IND_2010!$C$7:$C$732,"*"&amp;RIGHT($A251,3)&amp;"*",EUROSTAT_VBE_IND_2010!$D$7:$D$732,"*"))/1000</f>
        <v>155.273</v>
      </c>
      <c r="AL253" s="875">
        <f>SUMIFS('IEA Bal_AL-IND'!$D$331:$D$345,'IEA Bal_AL-IND'!$A$331:$A$345,"*"&amp;RIGHT($B253,8))</f>
        <v>1.45348</v>
      </c>
      <c r="AM253" s="875">
        <f>SUMIFS('IEA Bal_BA-IND'!$D$331:$D$345,'IEA Bal_BA-IND'!$A$331:$A$345,"*"&amp;RIGHT($B253,8))</f>
        <v>1.24058</v>
      </c>
      <c r="AN253" s="875">
        <f>SUMIFS('IEA Bal_KS-IND'!$D$331:$D$345,'IEA Bal_KS-IND'!$A$331:$A$345,"*"&amp;RIGHT($B253,8))</f>
        <v>3.32105</v>
      </c>
      <c r="AO253" s="795">
        <f>(SUMIFS(EUROSTAT_VBE_IND_2010!Y$7:Y$732,EUROSTAT_VBE_IND_2010!$B$7:$B$732,$D251,EUROSTAT_VBE_IND_2010!$C$7:$C$732,"*"&amp;RIGHT($A251,3)&amp;"*",EUROSTAT_VBE_IND_2010!$D$7:$D$732,"*"))/1000</f>
        <v>0.101</v>
      </c>
      <c r="AP253" s="795">
        <f>(SUMIFS(EUROSTAT_VBE_IND_2010!Z$7:Z$732,EUROSTAT_VBE_IND_2010!$B$7:$B$732,$D251,EUROSTAT_VBE_IND_2010!$C$7:$C$732,"*"&amp;RIGHT($A251,3)&amp;"*",EUROSTAT_VBE_IND_2010!$D$7:$D$732,"*"))/1000</f>
        <v>1.692</v>
      </c>
      <c r="AQ253" s="795">
        <f>(SUMIFS(EUROSTAT_VBE_IND_2010!AG$7:AG$732,EUROSTAT_VBE_IND_2010!$B$7:$B$732,$D251,EUROSTAT_VBE_IND_2010!$C$7:$C$732,"*"&amp;RIGHT($A251,3)&amp;"*",EUROSTAT_VBE_IND_2010!$D$7:$D$732,"*"))/1000</f>
        <v>17.598</v>
      </c>
    </row>
    <row r="254" spans="2:43">
      <c r="B254" s="28"/>
      <c r="F254" s="241"/>
      <c r="G254" s="795"/>
      <c r="H254" s="795"/>
      <c r="I254" s="795"/>
      <c r="K254" s="795"/>
      <c r="L254" s="795"/>
      <c r="M254" s="795"/>
      <c r="N254" s="795"/>
      <c r="O254" s="795"/>
      <c r="P254" s="795"/>
      <c r="Q254" s="795"/>
      <c r="R254" s="795"/>
      <c r="S254" s="795"/>
      <c r="T254" s="795"/>
      <c r="U254" s="795"/>
      <c r="V254" s="795"/>
      <c r="W254" s="795"/>
      <c r="X254" s="795"/>
      <c r="Y254" s="795"/>
      <c r="Z254" s="795"/>
      <c r="AA254" s="795"/>
      <c r="AB254" s="795"/>
      <c r="AC254" s="795"/>
      <c r="AD254" s="795"/>
      <c r="AE254" s="795"/>
      <c r="AF254" s="795"/>
      <c r="AG254" s="795"/>
      <c r="AH254" s="795"/>
      <c r="AI254" s="795"/>
      <c r="AJ254" s="795"/>
      <c r="AK254" s="795"/>
      <c r="AO254" s="795"/>
      <c r="AP254" s="795"/>
      <c r="AQ254" s="795"/>
    </row>
    <row r="255" spans="2:43">
      <c r="B255" s="28"/>
      <c r="F255" s="241"/>
      <c r="G255" s="795"/>
      <c r="H255" s="795"/>
      <c r="I255" s="795"/>
      <c r="K255" s="795"/>
      <c r="L255" s="795"/>
      <c r="M255" s="795"/>
      <c r="N255" s="795"/>
      <c r="O255" s="795"/>
      <c r="P255" s="795"/>
      <c r="Q255" s="795"/>
      <c r="R255" s="795"/>
      <c r="S255" s="795"/>
      <c r="T255" s="795"/>
      <c r="U255" s="795"/>
      <c r="V255" s="795"/>
      <c r="W255" s="795"/>
      <c r="X255" s="795"/>
      <c r="Y255" s="795"/>
      <c r="Z255" s="795"/>
      <c r="AA255" s="795"/>
      <c r="AB255" s="795"/>
      <c r="AC255" s="795"/>
      <c r="AD255" s="795"/>
      <c r="AE255" s="795"/>
      <c r="AF255" s="795"/>
      <c r="AG255" s="795"/>
      <c r="AH255" s="795"/>
      <c r="AI255" s="795"/>
      <c r="AJ255" s="795"/>
      <c r="AK255" s="795"/>
      <c r="AO255" s="795"/>
      <c r="AP255" s="795"/>
      <c r="AQ255" s="795"/>
    </row>
    <row r="256" spans="1:43">
      <c r="A256" s="876" t="s">
        <v>284</v>
      </c>
      <c r="B256" s="876" t="s">
        <v>285</v>
      </c>
      <c r="C256" t="s">
        <v>131</v>
      </c>
      <c r="D256" t="s">
        <v>286</v>
      </c>
      <c r="E256" t="s">
        <v>287</v>
      </c>
      <c r="F256" t="s">
        <v>288</v>
      </c>
      <c r="G256" t="str">
        <f>EUROSTAT_VBE_IND_2010!E$6</f>
        <v>AT</v>
      </c>
      <c r="H256" t="str">
        <f>EUROSTAT_VBE_IND_2010!F$6</f>
        <v>BE</v>
      </c>
      <c r="I256" t="str">
        <f>EUROSTAT_VBE_IND_2010!G$6</f>
        <v>BG</v>
      </c>
      <c r="J256" t="s">
        <v>289</v>
      </c>
      <c r="K256" t="str">
        <f>EUROSTAT_VBE_IND_2010!H$6</f>
        <v>CY</v>
      </c>
      <c r="L256" t="str">
        <f>EUROSTAT_VBE_IND_2010!I$6</f>
        <v>CZ</v>
      </c>
      <c r="M256" t="str">
        <f>EUROSTAT_VBE_IND_2010!J$6</f>
        <v>DE</v>
      </c>
      <c r="N256" t="str">
        <f>EUROSTAT_VBE_IND_2010!K$6</f>
        <v>DK</v>
      </c>
      <c r="O256" t="str">
        <f>EUROSTAT_VBE_IND_2010!L$6</f>
        <v>EE</v>
      </c>
      <c r="P256" t="str">
        <f>EUROSTAT_VBE_IND_2010!M$6</f>
        <v>EL</v>
      </c>
      <c r="Q256" t="str">
        <f>EUROSTAT_VBE_IND_2010!N$6</f>
        <v>ES</v>
      </c>
      <c r="R256" t="str">
        <f>EUROSTAT_VBE_IND_2010!O$6</f>
        <v>FI</v>
      </c>
      <c r="S256" t="str">
        <f>EUROSTAT_VBE_IND_2010!P$6</f>
        <v>FR</v>
      </c>
      <c r="T256" t="str">
        <f>EUROSTAT_VBE_IND_2010!Q$6</f>
        <v>HR</v>
      </c>
      <c r="U256" t="str">
        <f>EUROSTAT_VBE_IND_2010!R$6</f>
        <v>HU</v>
      </c>
      <c r="V256" t="str">
        <f>EUROSTAT_VBE_IND_2010!S$6</f>
        <v>IE</v>
      </c>
      <c r="W256" t="str">
        <f>EUROSTAT_VBE_IND_2010!T$6</f>
        <v>IS</v>
      </c>
      <c r="X256" t="str">
        <f>EUROSTAT_VBE_IND_2010!U$6</f>
        <v>IT</v>
      </c>
      <c r="Y256" t="str">
        <f>EUROSTAT_VBE_IND_2010!V$6</f>
        <v>LT</v>
      </c>
      <c r="Z256" t="str">
        <f>EUROSTAT_VBE_IND_2010!W$6</f>
        <v>LU</v>
      </c>
      <c r="AA256" t="str">
        <f>EUROSTAT_VBE_IND_2010!X$6</f>
        <v>LV</v>
      </c>
      <c r="AB256" t="str">
        <f>EUROSTAT_VBE_IND_2010!AA$6</f>
        <v>MT</v>
      </c>
      <c r="AC256" t="str">
        <f>EUROSTAT_VBE_IND_2010!AB$6</f>
        <v>NL</v>
      </c>
      <c r="AD256" t="str">
        <f>EUROSTAT_VBE_IND_2010!AC$6</f>
        <v>NO</v>
      </c>
      <c r="AE256" t="str">
        <f>EUROSTAT_VBE_IND_2010!AD$6</f>
        <v>PL</v>
      </c>
      <c r="AF256" t="str">
        <f>EUROSTAT_VBE_IND_2010!AE$6</f>
        <v>PT</v>
      </c>
      <c r="AG256" t="str">
        <f>EUROSTAT_VBE_IND_2010!AF$6</f>
        <v>RO</v>
      </c>
      <c r="AH256" t="str">
        <f>EUROSTAT_VBE_IND_2010!AH$6</f>
        <v>SE</v>
      </c>
      <c r="AI256" t="str">
        <f>EUROSTAT_VBE_IND_2010!AI$6</f>
        <v>SI</v>
      </c>
      <c r="AJ256" t="str">
        <f>EUROSTAT_VBE_IND_2010!AJ$6</f>
        <v>SK</v>
      </c>
      <c r="AK256" t="str">
        <f>EUROSTAT_VBE_IND_2010!AK$6</f>
        <v>UK</v>
      </c>
      <c r="AL256" t="s">
        <v>290</v>
      </c>
      <c r="AM256" t="s">
        <v>291</v>
      </c>
      <c r="AN256" t="s">
        <v>292</v>
      </c>
      <c r="AO256" t="str">
        <f>EUROSTAT_VBE_IND_2010!Y$6</f>
        <v>ME</v>
      </c>
      <c r="AP256" t="str">
        <f>EUROSTAT_VBE_IND_2010!Z$6</f>
        <v>MK</v>
      </c>
      <c r="AQ256" t="str">
        <f>EUROSTAT_VBE_IND_2010!AG$6</f>
        <v>RS</v>
      </c>
    </row>
    <row r="257" spans="1:43">
      <c r="A257" t="str">
        <f>LEFT(EUROSTAT_VBE_IND_2010!$C$375,8)</f>
        <v>B_101835</v>
      </c>
      <c r="B257" s="28" t="s">
        <v>303</v>
      </c>
      <c r="C257" t="s">
        <v>293</v>
      </c>
      <c r="D257" t="s">
        <v>126</v>
      </c>
      <c r="E257" t="s">
        <v>228</v>
      </c>
      <c r="F257" t="s">
        <v>229</v>
      </c>
      <c r="G257" s="17">
        <f>(SUMIFS(EUROSTAT_VBE_IND_2010!E$7:E$732,EUROSTAT_VBE_IND_2010!$B$7:$B$732,$D257,EUROSTAT_VBE_IND_2010!$C$7:$C$732,"*"&amp;RIGHT($A257,3)&amp;"*",EUROSTAT_VBE_IND_2010!$D$7:$D$732,"211*"))/1000</f>
        <v>0</v>
      </c>
      <c r="H257" s="17">
        <f>(SUMIFS(EUROSTAT_VBE_IND_2010!F$7:F$732,EUROSTAT_VBE_IND_2010!$B$7:$B$732,$D257,EUROSTAT_VBE_IND_2010!$C$7:$C$732,"*"&amp;RIGHT($A257,3)&amp;"*",EUROSTAT_VBE_IND_2010!$D$7:$D$732,"211*"))/1000</f>
        <v>0</v>
      </c>
      <c r="I257" s="17">
        <f>(SUMIFS(EUROSTAT_VBE_IND_2010!G$7:G$732,EUROSTAT_VBE_IND_2010!$B$7:$B$732,$D257,EUROSTAT_VBE_IND_2010!$C$7:$C$732,"*"&amp;RIGHT($A257,3)&amp;"*",EUROSTAT_VBE_IND_2010!$D$7:$D$732,"211*"))/1000</f>
        <v>0.027</v>
      </c>
      <c r="J257" s="198">
        <f>SUMIFS('IEA Bal_CH-IND'!$D$30:$D$329,'IEA Bal_CH-IND'!$A$30:$A$329,"*"&amp;RIGHT($B257,8),'IEA Bal_CH-IND'!$C$30:$C$329,'Aggregated Balance-IND_2010'!$E257)</f>
        <v>0</v>
      </c>
      <c r="K257" s="17">
        <f>(SUMIFS(EUROSTAT_VBE_IND_2010!H$7:H$732,EUROSTAT_VBE_IND_2010!$B$7:$B$732,$D257,EUROSTAT_VBE_IND_2010!$C$7:$C$732,"*"&amp;RIGHT($A257,3)&amp;"*",EUROSTAT_VBE_IND_2010!$D$7:$D$732,"211*"))/1000</f>
        <v>0</v>
      </c>
      <c r="L257" s="17">
        <f>(SUMIFS(EUROSTAT_VBE_IND_2010!I$7:I$732,EUROSTAT_VBE_IND_2010!$B$7:$B$732,$D257,EUROSTAT_VBE_IND_2010!$C$7:$C$732,"*"&amp;RIGHT($A257,3)&amp;"*",EUROSTAT_VBE_IND_2010!$D$7:$D$732,"211*"))/1000</f>
        <v>0.046</v>
      </c>
      <c r="M257" s="17">
        <f>(SUMIFS(EUROSTAT_VBE_IND_2010!J$7:J$732,EUROSTAT_VBE_IND_2010!$B$7:$B$732,$D257,EUROSTAT_VBE_IND_2010!$C$7:$C$732,"*"&amp;RIGHT($A257,3)&amp;"*",EUROSTAT_VBE_IND_2010!$D$7:$D$732,"211*"))/1000</f>
        <v>0.427</v>
      </c>
      <c r="N257" s="17">
        <f>(SUMIFS(EUROSTAT_VBE_IND_2010!K$7:K$732,EUROSTAT_VBE_IND_2010!$B$7:$B$732,$D257,EUROSTAT_VBE_IND_2010!$C$7:$C$732,"*"&amp;RIGHT($A257,3)&amp;"*",EUROSTAT_VBE_IND_2010!$D$7:$D$732,"211*"))/1000</f>
        <v>0</v>
      </c>
      <c r="O257" s="17">
        <f>(SUMIFS(EUROSTAT_VBE_IND_2010!L$7:L$732,EUROSTAT_VBE_IND_2010!$B$7:$B$732,$D257,EUROSTAT_VBE_IND_2010!$C$7:$C$732,"*"&amp;RIGHT($A257,3)&amp;"*",EUROSTAT_VBE_IND_2010!$D$7:$D$732,"211*"))/1000</f>
        <v>0</v>
      </c>
      <c r="P257" s="17">
        <f>(SUMIFS(EUROSTAT_VBE_IND_2010!M$7:M$732,EUROSTAT_VBE_IND_2010!$B$7:$B$732,$D257,EUROSTAT_VBE_IND_2010!$C$7:$C$732,"*"&amp;RIGHT($A257,3)&amp;"*",EUROSTAT_VBE_IND_2010!$D$7:$D$732,"211*"))/1000</f>
        <v>0</v>
      </c>
      <c r="Q257" s="17">
        <f>(SUMIFS(EUROSTAT_VBE_IND_2010!N$7:N$732,EUROSTAT_VBE_IND_2010!$B$7:$B$732,$D257,EUROSTAT_VBE_IND_2010!$C$7:$C$732,"*"&amp;RIGHT($A257,3)&amp;"*",EUROSTAT_VBE_IND_2010!$D$7:$D$732,"211*"))/1000</f>
        <v>0</v>
      </c>
      <c r="R257" s="17">
        <f>(SUMIFS(EUROSTAT_VBE_IND_2010!O$7:O$732,EUROSTAT_VBE_IND_2010!$B$7:$B$732,$D257,EUROSTAT_VBE_IND_2010!$C$7:$C$732,"*"&amp;RIGHT($A257,3)&amp;"*",EUROSTAT_VBE_IND_2010!$D$7:$D$732,"211*"))/1000</f>
        <v>0</v>
      </c>
      <c r="S257" s="17">
        <f>(SUMIFS(EUROSTAT_VBE_IND_2010!P$7:P$732,EUROSTAT_VBE_IND_2010!$B$7:$B$732,$D257,EUROSTAT_VBE_IND_2010!$C$7:$C$732,"*"&amp;RIGHT($A257,3)&amp;"*",EUROSTAT_VBE_IND_2010!$D$7:$D$732,"211*"))/1000</f>
        <v>0</v>
      </c>
      <c r="T257" s="17">
        <f>(SUMIFS(EUROSTAT_VBE_IND_2010!Q$7:Q$732,EUROSTAT_VBE_IND_2010!$B$7:$B$732,$D257,EUROSTAT_VBE_IND_2010!$C$7:$C$732,"*"&amp;RIGHT($A257,3)&amp;"*",EUROSTAT_VBE_IND_2010!$D$7:$D$732,"211*"))/1000</f>
        <v>0</v>
      </c>
      <c r="U257" s="17">
        <f>(SUMIFS(EUROSTAT_VBE_IND_2010!R$7:R$732,EUROSTAT_VBE_IND_2010!$B$7:$B$732,$D257,EUROSTAT_VBE_IND_2010!$C$7:$C$732,"*"&amp;RIGHT($A257,3)&amp;"*",EUROSTAT_VBE_IND_2010!$D$7:$D$732,"211*"))/1000</f>
        <v>0</v>
      </c>
      <c r="V257" s="17">
        <f>(SUMIFS(EUROSTAT_VBE_IND_2010!S$7:S$732,EUROSTAT_VBE_IND_2010!$B$7:$B$732,$D257,EUROSTAT_VBE_IND_2010!$C$7:$C$732,"*"&amp;RIGHT($A257,3)&amp;"*",EUROSTAT_VBE_IND_2010!$D$7:$D$732,"211*"))/1000</f>
        <v>0</v>
      </c>
      <c r="W257" s="17">
        <f>(SUMIFS(EUROSTAT_VBE_IND_2010!T$7:T$732,EUROSTAT_VBE_IND_2010!$B$7:$B$732,$D257,EUROSTAT_VBE_IND_2010!$C$7:$C$732,"*"&amp;RIGHT($A257,3)&amp;"*",EUROSTAT_VBE_IND_2010!$D$7:$D$732,"211*"))/1000</f>
        <v>0</v>
      </c>
      <c r="X257" s="17">
        <f>(SUMIFS(EUROSTAT_VBE_IND_2010!U$7:U$732,EUROSTAT_VBE_IND_2010!$B$7:$B$732,$D257,EUROSTAT_VBE_IND_2010!$C$7:$C$732,"*"&amp;RIGHT($A257,3)&amp;"*",EUROSTAT_VBE_IND_2010!$D$7:$D$732,"211*"))/1000</f>
        <v>0</v>
      </c>
      <c r="Y257" s="17">
        <f>(SUMIFS(EUROSTAT_VBE_IND_2010!V$7:V$732,EUROSTAT_VBE_IND_2010!$B$7:$B$732,$D257,EUROSTAT_VBE_IND_2010!$C$7:$C$732,"*"&amp;RIGHT($A257,3)&amp;"*",EUROSTAT_VBE_IND_2010!$D$7:$D$732,"211*"))/1000</f>
        <v>0.025</v>
      </c>
      <c r="Z257" s="17">
        <f>(SUMIFS(EUROSTAT_VBE_IND_2010!W$7:W$732,EUROSTAT_VBE_IND_2010!$B$7:$B$732,$D257,EUROSTAT_VBE_IND_2010!$C$7:$C$732,"*"&amp;RIGHT($A257,3)&amp;"*",EUROSTAT_VBE_IND_2010!$D$7:$D$732,"211*"))/1000</f>
        <v>0</v>
      </c>
      <c r="AA257" s="17">
        <f>(SUMIFS(EUROSTAT_VBE_IND_2010!X$7:X$732,EUROSTAT_VBE_IND_2010!$B$7:$B$732,$D257,EUROSTAT_VBE_IND_2010!$C$7:$C$732,"*"&amp;RIGHT($A257,3)&amp;"*",EUROSTAT_VBE_IND_2010!$D$7:$D$732,"211*"))/1000</f>
        <v>0</v>
      </c>
      <c r="AB257" s="17">
        <f>(SUMIFS(EUROSTAT_VBE_IND_2010!AA$7:AA$732,EUROSTAT_VBE_IND_2010!$B$7:$B$732,$D257,EUROSTAT_VBE_IND_2010!$C$7:$C$732,"*"&amp;RIGHT($A257,3)&amp;"*",EUROSTAT_VBE_IND_2010!$D$7:$D$732,"211*"))/1000</f>
        <v>0</v>
      </c>
      <c r="AC257" s="17">
        <f>(SUMIFS(EUROSTAT_VBE_IND_2010!AB$7:AB$732,EUROSTAT_VBE_IND_2010!$B$7:$B$732,$D257,EUROSTAT_VBE_IND_2010!$C$7:$C$732,"*"&amp;RIGHT($A257,3)&amp;"*",EUROSTAT_VBE_IND_2010!$D$7:$D$732,"211*"))/1000</f>
        <v>0</v>
      </c>
      <c r="AD257" s="17">
        <f>(SUMIFS(EUROSTAT_VBE_IND_2010!AC$7:AC$732,EUROSTAT_VBE_IND_2010!$B$7:$B$732,$D257,EUROSTAT_VBE_IND_2010!$C$7:$C$732,"*"&amp;RIGHT($A257,3)&amp;"*",EUROSTAT_VBE_IND_2010!$D$7:$D$732,"211*"))/1000</f>
        <v>0</v>
      </c>
      <c r="AE257" s="17">
        <f>(SUMIFS(EUROSTAT_VBE_IND_2010!AD$7:AD$732,EUROSTAT_VBE_IND_2010!$B$7:$B$732,$D257,EUROSTAT_VBE_IND_2010!$C$7:$C$732,"*"&amp;RIGHT($A257,3)&amp;"*",EUROSTAT_VBE_IND_2010!$D$7:$D$732,"211*"))/1000</f>
        <v>0.936</v>
      </c>
      <c r="AF257" s="17">
        <f>(SUMIFS(EUROSTAT_VBE_IND_2010!AE$7:AE$732,EUROSTAT_VBE_IND_2010!$B$7:$B$732,$D257,EUROSTAT_VBE_IND_2010!$C$7:$C$732,"*"&amp;RIGHT($A257,3)&amp;"*",EUROSTAT_VBE_IND_2010!$D$7:$D$732,"211*"))/1000</f>
        <v>0</v>
      </c>
      <c r="AG257" s="17">
        <f>(SUMIFS(EUROSTAT_VBE_IND_2010!AF$7:AF$732,EUROSTAT_VBE_IND_2010!$B$7:$B$732,$D257,EUROSTAT_VBE_IND_2010!$C$7:$C$732,"*"&amp;RIGHT($A257,3)&amp;"*",EUROSTAT_VBE_IND_2010!$D$7:$D$732,"211*"))/1000</f>
        <v>0</v>
      </c>
      <c r="AH257" s="17">
        <f>(SUMIFS(EUROSTAT_VBE_IND_2010!AH$7:AH$732,EUROSTAT_VBE_IND_2010!$B$7:$B$732,$D257,EUROSTAT_VBE_IND_2010!$C$7:$C$732,"*"&amp;RIGHT($A257,3)&amp;"*",EUROSTAT_VBE_IND_2010!$D$7:$D$732,"211*"))/1000</f>
        <v>0</v>
      </c>
      <c r="AI257" s="17">
        <f>(SUMIFS(EUROSTAT_VBE_IND_2010!AI$7:AI$732,EUROSTAT_VBE_IND_2010!$B$7:$B$732,$D257,EUROSTAT_VBE_IND_2010!$C$7:$C$732,"*"&amp;RIGHT($A257,3)&amp;"*",EUROSTAT_VBE_IND_2010!$D$7:$D$732,"211*"))/1000</f>
        <v>0</v>
      </c>
      <c r="AJ257" s="17">
        <f>(SUMIFS(EUROSTAT_VBE_IND_2010!AJ$7:AJ$732,EUROSTAT_VBE_IND_2010!$B$7:$B$732,$D257,EUROSTAT_VBE_IND_2010!$C$7:$C$732,"*"&amp;RIGHT($A257,3)&amp;"*",EUROSTAT_VBE_IND_2010!$D$7:$D$732,"211*"))/1000</f>
        <v>0</v>
      </c>
      <c r="AK257" s="17">
        <f>(SUMIFS(EUROSTAT_VBE_IND_2010!AK$7:AK$732,EUROSTAT_VBE_IND_2010!$B$7:$B$732,$D257,EUROSTAT_VBE_IND_2010!$C$7:$C$732,"*"&amp;RIGHT($A257,3)&amp;"*",EUROSTAT_VBE_IND_2010!$D$7:$D$732,"211*"))/1000</f>
        <v>1.762</v>
      </c>
      <c r="AL257" s="198">
        <f>SUMIFS('IEA Bal_AL-IND'!$D$30:$D$329,'IEA Bal_AL-IND'!$A$30:$A$329,"*"&amp;RIGHT($B257,8),'IEA Bal_AL-IND'!$C$30:$C$329,'Aggregated Balance-IND_2010'!$E257)</f>
        <v>0</v>
      </c>
      <c r="AM257" s="198">
        <f>SUMIFS('IEA Bal_BA-IND'!$D$30:$D$329,'IEA Bal_BA-IND'!$A$30:$A$329,"*"&amp;RIGHT($B257,8),'IEA Bal_BA-IND'!$C$30:$C$329,'Aggregated Balance-IND_2010'!$E257)</f>
        <v>0.03601</v>
      </c>
      <c r="AN257" s="198">
        <f>SUMIFS('IEA Bal_KS-IND'!$D$30:$D$329,'IEA Bal_KS-IND'!$A$30:$A$329,"*"&amp;RIGHT($B257,8),'IEA Bal_KS-IND'!$C$30:$C$329,'Aggregated Balance-IND_2010'!$E257)</f>
        <v>0</v>
      </c>
      <c r="AO257" s="17">
        <f>(SUMIFS(EUROSTAT_VBE_IND_2010!Y$7:Y$732,EUROSTAT_VBE_IND_2010!$B$7:$B$732,$D257,EUROSTAT_VBE_IND_2010!$C$7:$C$732,"*"&amp;RIGHT($A257,3)&amp;"*",EUROSTAT_VBE_IND_2010!$D$7:$D$732,"211*"))/1000</f>
        <v>0</v>
      </c>
      <c r="AP257" s="17">
        <f>(SUMIFS(EUROSTAT_VBE_IND_2010!Z$7:Z$732,EUROSTAT_VBE_IND_2010!$B$7:$B$732,$D257,EUROSTAT_VBE_IND_2010!$C$7:$C$732,"*"&amp;RIGHT($A257,3)&amp;"*",EUROSTAT_VBE_IND_2010!$D$7:$D$732,"211*"))/1000</f>
        <v>0</v>
      </c>
      <c r="AQ257" s="17">
        <f>(SUMIFS(EUROSTAT_VBE_IND_2010!AG$7:AG$732,EUROSTAT_VBE_IND_2010!$B$7:$B$732,$D257,EUROSTAT_VBE_IND_2010!$C$7:$C$732,"*"&amp;RIGHT($A257,3)&amp;"*",EUROSTAT_VBE_IND_2010!$D$7:$D$732,"211*"))/1000</f>
        <v>0</v>
      </c>
    </row>
    <row r="258" spans="1:43">
      <c r="A258" t="str">
        <f>LEFT(EUROSTAT_VBE_IND_2010!$C$375,8)</f>
        <v>B_101835</v>
      </c>
      <c r="B258" s="28" t="s">
        <v>303</v>
      </c>
      <c r="C258" t="s">
        <v>293</v>
      </c>
      <c r="D258" t="s">
        <v>126</v>
      </c>
      <c r="E258" t="s">
        <v>230</v>
      </c>
      <c r="F258" t="s">
        <v>250</v>
      </c>
      <c r="G258" s="17">
        <f>(SUMIFS(EUROSTAT_VBE_IND_2010!E$7:E$732,EUROSTAT_VBE_IND_2010!$B$7:$B$732,$D258,EUROSTAT_VBE_IND_2010!$C$7:$C$732,"*"&amp;RIGHT($A258,3)&amp;"*",EUROSTAT_VBE_IND_2010!$D$7:$D$732,"2210*"))/1000+(SUMIFS(EUROSTAT_VBE_IND_2010!E$7:E$732,EUROSTAT_VBE_IND_2010!$B$7:$B$732,$D258,EUROSTAT_VBE_IND_2010!$C$7:$C$732,"*"&amp;RIGHT($A258,3)&amp;"*",EUROSTAT_VBE_IND_2010!$D$7:$D$732,"23*"))/1000+(SUMIFS(EUROSTAT_VBE_IND_2010!E$7:E$732,EUROSTAT_VBE_IND_2010!$B$7:$B$732,$D258,EUROSTAT_VBE_IND_2010!$C$7:$C$732,"*"&amp;RIGHT($A258,3)&amp;"*",EUROSTAT_VBE_IND_2010!$D$7:$D$732,"5544*"))/1000</f>
        <v>0</v>
      </c>
      <c r="H258" s="17">
        <f>(SUMIFS(EUROSTAT_VBE_IND_2010!F$7:F$732,EUROSTAT_VBE_IND_2010!$B$7:$B$732,$D258,EUROSTAT_VBE_IND_2010!$C$7:$C$732,"*"&amp;RIGHT($A258,3)&amp;"*",EUROSTAT_VBE_IND_2010!$D$7:$D$732,"2210*"))/1000+(SUMIFS(EUROSTAT_VBE_IND_2010!F$7:F$732,EUROSTAT_VBE_IND_2010!$B$7:$B$732,$D258,EUROSTAT_VBE_IND_2010!$C$7:$C$732,"*"&amp;RIGHT($A258,3)&amp;"*",EUROSTAT_VBE_IND_2010!$D$7:$D$732,"23*"))/1000+(SUMIFS(EUROSTAT_VBE_IND_2010!F$7:F$732,EUROSTAT_VBE_IND_2010!$B$7:$B$732,$D258,EUROSTAT_VBE_IND_2010!$C$7:$C$732,"*"&amp;RIGHT($A258,3)&amp;"*",EUROSTAT_VBE_IND_2010!$D$7:$D$732,"5544*"))/1000</f>
        <v>0</v>
      </c>
      <c r="I258" s="17">
        <f>(SUMIFS(EUROSTAT_VBE_IND_2010!G$7:G$732,EUROSTAT_VBE_IND_2010!$B$7:$B$732,$D258,EUROSTAT_VBE_IND_2010!$C$7:$C$732,"*"&amp;RIGHT($A258,3)&amp;"*",EUROSTAT_VBE_IND_2010!$D$7:$D$732,"2210*"))/1000+(SUMIFS(EUROSTAT_VBE_IND_2010!G$7:G$732,EUROSTAT_VBE_IND_2010!$B$7:$B$732,$D258,EUROSTAT_VBE_IND_2010!$C$7:$C$732,"*"&amp;RIGHT($A258,3)&amp;"*",EUROSTAT_VBE_IND_2010!$D$7:$D$732,"23*"))/1000+(SUMIFS(EUROSTAT_VBE_IND_2010!G$7:G$732,EUROSTAT_VBE_IND_2010!$B$7:$B$732,$D258,EUROSTAT_VBE_IND_2010!$C$7:$C$732,"*"&amp;RIGHT($A258,3)&amp;"*",EUROSTAT_VBE_IND_2010!$D$7:$D$732,"5544*"))/1000</f>
        <v>0</v>
      </c>
      <c r="J258" s="198">
        <f>SUMIFS('IEA Bal_CH-IND'!$D$30:$D$329,'IEA Bal_CH-IND'!$A$30:$A$329,"*"&amp;RIGHT($B258,8),'IEA Bal_CH-IND'!$C$30:$C$329,'Aggregated Balance-IND_2010'!$E258)</f>
        <v>0</v>
      </c>
      <c r="K258" s="17">
        <f>(SUMIFS(EUROSTAT_VBE_IND_2010!H$7:H$732,EUROSTAT_VBE_IND_2010!$B$7:$B$732,$D258,EUROSTAT_VBE_IND_2010!$C$7:$C$732,"*"&amp;RIGHT($A258,3)&amp;"*",EUROSTAT_VBE_IND_2010!$D$7:$D$732,"2210*"))/1000+(SUMIFS(EUROSTAT_VBE_IND_2010!H$7:H$732,EUROSTAT_VBE_IND_2010!$B$7:$B$732,$D258,EUROSTAT_VBE_IND_2010!$C$7:$C$732,"*"&amp;RIGHT($A258,3)&amp;"*",EUROSTAT_VBE_IND_2010!$D$7:$D$732,"23*"))/1000+(SUMIFS(EUROSTAT_VBE_IND_2010!H$7:H$732,EUROSTAT_VBE_IND_2010!$B$7:$B$732,$D258,EUROSTAT_VBE_IND_2010!$C$7:$C$732,"*"&amp;RIGHT($A258,3)&amp;"*",EUROSTAT_VBE_IND_2010!$D$7:$D$732,"5544*"))/1000</f>
        <v>0</v>
      </c>
      <c r="L258" s="17">
        <f>(SUMIFS(EUROSTAT_VBE_IND_2010!I$7:I$732,EUROSTAT_VBE_IND_2010!$B$7:$B$732,$D258,EUROSTAT_VBE_IND_2010!$C$7:$C$732,"*"&amp;RIGHT($A258,3)&amp;"*",EUROSTAT_VBE_IND_2010!$D$7:$D$732,"2210*"))/1000+(SUMIFS(EUROSTAT_VBE_IND_2010!I$7:I$732,EUROSTAT_VBE_IND_2010!$B$7:$B$732,$D258,EUROSTAT_VBE_IND_2010!$C$7:$C$732,"*"&amp;RIGHT($A258,3)&amp;"*",EUROSTAT_VBE_IND_2010!$D$7:$D$732,"23*"))/1000+(SUMIFS(EUROSTAT_VBE_IND_2010!I$7:I$732,EUROSTAT_VBE_IND_2010!$B$7:$B$732,$D258,EUROSTAT_VBE_IND_2010!$C$7:$C$732,"*"&amp;RIGHT($A258,3)&amp;"*",EUROSTAT_VBE_IND_2010!$D$7:$D$732,"5544*"))/1000</f>
        <v>0.165</v>
      </c>
      <c r="M258" s="17">
        <f>(SUMIFS(EUROSTAT_VBE_IND_2010!J$7:J$732,EUROSTAT_VBE_IND_2010!$B$7:$B$732,$D258,EUROSTAT_VBE_IND_2010!$C$7:$C$732,"*"&amp;RIGHT($A258,3)&amp;"*",EUROSTAT_VBE_IND_2010!$D$7:$D$732,"2210*"))/1000+(SUMIFS(EUROSTAT_VBE_IND_2010!J$7:J$732,EUROSTAT_VBE_IND_2010!$B$7:$B$732,$D258,EUROSTAT_VBE_IND_2010!$C$7:$C$732,"*"&amp;RIGHT($A258,3)&amp;"*",EUROSTAT_VBE_IND_2010!$D$7:$D$732,"23*"))/1000+(SUMIFS(EUROSTAT_VBE_IND_2010!J$7:J$732,EUROSTAT_VBE_IND_2010!$B$7:$B$732,$D258,EUROSTAT_VBE_IND_2010!$C$7:$C$732,"*"&amp;RIGHT($A258,3)&amp;"*",EUROSTAT_VBE_IND_2010!$D$7:$D$732,"5544*"))/1000</f>
        <v>0</v>
      </c>
      <c r="N258" s="17">
        <f>(SUMIFS(EUROSTAT_VBE_IND_2010!K$7:K$732,EUROSTAT_VBE_IND_2010!$B$7:$B$732,$D258,EUROSTAT_VBE_IND_2010!$C$7:$C$732,"*"&amp;RIGHT($A258,3)&amp;"*",EUROSTAT_VBE_IND_2010!$D$7:$D$732,"2210*"))/1000+(SUMIFS(EUROSTAT_VBE_IND_2010!K$7:K$732,EUROSTAT_VBE_IND_2010!$B$7:$B$732,$D258,EUROSTAT_VBE_IND_2010!$C$7:$C$732,"*"&amp;RIGHT($A258,3)&amp;"*",EUROSTAT_VBE_IND_2010!$D$7:$D$732,"23*"))/1000+(SUMIFS(EUROSTAT_VBE_IND_2010!K$7:K$732,EUROSTAT_VBE_IND_2010!$B$7:$B$732,$D258,EUROSTAT_VBE_IND_2010!$C$7:$C$732,"*"&amp;RIGHT($A258,3)&amp;"*",EUROSTAT_VBE_IND_2010!$D$7:$D$732,"5544*"))/1000</f>
        <v>0</v>
      </c>
      <c r="O258" s="17">
        <f>(SUMIFS(EUROSTAT_VBE_IND_2010!L$7:L$732,EUROSTAT_VBE_IND_2010!$B$7:$B$732,$D258,EUROSTAT_VBE_IND_2010!$C$7:$C$732,"*"&amp;RIGHT($A258,3)&amp;"*",EUROSTAT_VBE_IND_2010!$D$7:$D$732,"2210*"))/1000+(SUMIFS(EUROSTAT_VBE_IND_2010!L$7:L$732,EUROSTAT_VBE_IND_2010!$B$7:$B$732,$D258,EUROSTAT_VBE_IND_2010!$C$7:$C$732,"*"&amp;RIGHT($A258,3)&amp;"*",EUROSTAT_VBE_IND_2010!$D$7:$D$732,"23*"))/1000+(SUMIFS(EUROSTAT_VBE_IND_2010!L$7:L$732,EUROSTAT_VBE_IND_2010!$B$7:$B$732,$D258,EUROSTAT_VBE_IND_2010!$C$7:$C$732,"*"&amp;RIGHT($A258,3)&amp;"*",EUROSTAT_VBE_IND_2010!$D$7:$D$732,"5544*"))/1000</f>
        <v>0</v>
      </c>
      <c r="P258" s="17">
        <f>(SUMIFS(EUROSTAT_VBE_IND_2010!M$7:M$732,EUROSTAT_VBE_IND_2010!$B$7:$B$732,$D258,EUROSTAT_VBE_IND_2010!$C$7:$C$732,"*"&amp;RIGHT($A258,3)&amp;"*",EUROSTAT_VBE_IND_2010!$D$7:$D$732,"2210*"))/1000+(SUMIFS(EUROSTAT_VBE_IND_2010!M$7:M$732,EUROSTAT_VBE_IND_2010!$B$7:$B$732,$D258,EUROSTAT_VBE_IND_2010!$C$7:$C$732,"*"&amp;RIGHT($A258,3)&amp;"*",EUROSTAT_VBE_IND_2010!$D$7:$D$732,"23*"))/1000+(SUMIFS(EUROSTAT_VBE_IND_2010!M$7:M$732,EUROSTAT_VBE_IND_2010!$B$7:$B$732,$D258,EUROSTAT_VBE_IND_2010!$C$7:$C$732,"*"&amp;RIGHT($A258,3)&amp;"*",EUROSTAT_VBE_IND_2010!$D$7:$D$732,"5544*"))/1000</f>
        <v>0</v>
      </c>
      <c r="Q258" s="17">
        <f>(SUMIFS(EUROSTAT_VBE_IND_2010!N$7:N$732,EUROSTAT_VBE_IND_2010!$B$7:$B$732,$D258,EUROSTAT_VBE_IND_2010!$C$7:$C$732,"*"&amp;RIGHT($A258,3)&amp;"*",EUROSTAT_VBE_IND_2010!$D$7:$D$732,"2210*"))/1000+(SUMIFS(EUROSTAT_VBE_IND_2010!N$7:N$732,EUROSTAT_VBE_IND_2010!$B$7:$B$732,$D258,EUROSTAT_VBE_IND_2010!$C$7:$C$732,"*"&amp;RIGHT($A258,3)&amp;"*",EUROSTAT_VBE_IND_2010!$D$7:$D$732,"23*"))/1000+(SUMIFS(EUROSTAT_VBE_IND_2010!N$7:N$732,EUROSTAT_VBE_IND_2010!$B$7:$B$732,$D258,EUROSTAT_VBE_IND_2010!$C$7:$C$732,"*"&amp;RIGHT($A258,3)&amp;"*",EUROSTAT_VBE_IND_2010!$D$7:$D$732,"5544*"))/1000</f>
        <v>0</v>
      </c>
      <c r="R258" s="17">
        <f>(SUMIFS(EUROSTAT_VBE_IND_2010!O$7:O$732,EUROSTAT_VBE_IND_2010!$B$7:$B$732,$D258,EUROSTAT_VBE_IND_2010!$C$7:$C$732,"*"&amp;RIGHT($A258,3)&amp;"*",EUROSTAT_VBE_IND_2010!$D$7:$D$732,"2210*"))/1000+(SUMIFS(EUROSTAT_VBE_IND_2010!O$7:O$732,EUROSTAT_VBE_IND_2010!$B$7:$B$732,$D258,EUROSTAT_VBE_IND_2010!$C$7:$C$732,"*"&amp;RIGHT($A258,3)&amp;"*",EUROSTAT_VBE_IND_2010!$D$7:$D$732,"23*"))/1000+(SUMIFS(EUROSTAT_VBE_IND_2010!O$7:O$732,EUROSTAT_VBE_IND_2010!$B$7:$B$732,$D258,EUROSTAT_VBE_IND_2010!$C$7:$C$732,"*"&amp;RIGHT($A258,3)&amp;"*",EUROSTAT_VBE_IND_2010!$D$7:$D$732,"5544*"))/1000</f>
        <v>0</v>
      </c>
      <c r="S258" s="17">
        <f>(SUMIFS(EUROSTAT_VBE_IND_2010!P$7:P$732,EUROSTAT_VBE_IND_2010!$B$7:$B$732,$D258,EUROSTAT_VBE_IND_2010!$C$7:$C$732,"*"&amp;RIGHT($A258,3)&amp;"*",EUROSTAT_VBE_IND_2010!$D$7:$D$732,"2210*"))/1000+(SUMIFS(EUROSTAT_VBE_IND_2010!P$7:P$732,EUROSTAT_VBE_IND_2010!$B$7:$B$732,$D258,EUROSTAT_VBE_IND_2010!$C$7:$C$732,"*"&amp;RIGHT($A258,3)&amp;"*",EUROSTAT_VBE_IND_2010!$D$7:$D$732,"23*"))/1000+(SUMIFS(EUROSTAT_VBE_IND_2010!P$7:P$732,EUROSTAT_VBE_IND_2010!$B$7:$B$732,$D258,EUROSTAT_VBE_IND_2010!$C$7:$C$732,"*"&amp;RIGHT($A258,3)&amp;"*",EUROSTAT_VBE_IND_2010!$D$7:$D$732,"5544*"))/1000</f>
        <v>0</v>
      </c>
      <c r="T258" s="17">
        <f>(SUMIFS(EUROSTAT_VBE_IND_2010!Q$7:Q$732,EUROSTAT_VBE_IND_2010!$B$7:$B$732,$D258,EUROSTAT_VBE_IND_2010!$C$7:$C$732,"*"&amp;RIGHT($A258,3)&amp;"*",EUROSTAT_VBE_IND_2010!$D$7:$D$732,"2210*"))/1000+(SUMIFS(EUROSTAT_VBE_IND_2010!Q$7:Q$732,EUROSTAT_VBE_IND_2010!$B$7:$B$732,$D258,EUROSTAT_VBE_IND_2010!$C$7:$C$732,"*"&amp;RIGHT($A258,3)&amp;"*",EUROSTAT_VBE_IND_2010!$D$7:$D$732,"23*"))/1000+(SUMIFS(EUROSTAT_VBE_IND_2010!Q$7:Q$732,EUROSTAT_VBE_IND_2010!$B$7:$B$732,$D258,EUROSTAT_VBE_IND_2010!$C$7:$C$732,"*"&amp;RIGHT($A258,3)&amp;"*",EUROSTAT_VBE_IND_2010!$D$7:$D$732,"5544*"))/1000</f>
        <v>0</v>
      </c>
      <c r="U258" s="17">
        <f>(SUMIFS(EUROSTAT_VBE_IND_2010!R$7:R$732,EUROSTAT_VBE_IND_2010!$B$7:$B$732,$D258,EUROSTAT_VBE_IND_2010!$C$7:$C$732,"*"&amp;RIGHT($A258,3)&amp;"*",EUROSTAT_VBE_IND_2010!$D$7:$D$732,"2210*"))/1000+(SUMIFS(EUROSTAT_VBE_IND_2010!R$7:R$732,EUROSTAT_VBE_IND_2010!$B$7:$B$732,$D258,EUROSTAT_VBE_IND_2010!$C$7:$C$732,"*"&amp;RIGHT($A258,3)&amp;"*",EUROSTAT_VBE_IND_2010!$D$7:$D$732,"23*"))/1000+(SUMIFS(EUROSTAT_VBE_IND_2010!R$7:R$732,EUROSTAT_VBE_IND_2010!$B$7:$B$732,$D258,EUROSTAT_VBE_IND_2010!$C$7:$C$732,"*"&amp;RIGHT($A258,3)&amp;"*",EUROSTAT_VBE_IND_2010!$D$7:$D$732,"5544*"))/1000</f>
        <v>0</v>
      </c>
      <c r="V258" s="17">
        <f>(SUMIFS(EUROSTAT_VBE_IND_2010!S$7:S$732,EUROSTAT_VBE_IND_2010!$B$7:$B$732,$D258,EUROSTAT_VBE_IND_2010!$C$7:$C$732,"*"&amp;RIGHT($A258,3)&amp;"*",EUROSTAT_VBE_IND_2010!$D$7:$D$732,"2210*"))/1000+(SUMIFS(EUROSTAT_VBE_IND_2010!S$7:S$732,EUROSTAT_VBE_IND_2010!$B$7:$B$732,$D258,EUROSTAT_VBE_IND_2010!$C$7:$C$732,"*"&amp;RIGHT($A258,3)&amp;"*",EUROSTAT_VBE_IND_2010!$D$7:$D$732,"23*"))/1000+(SUMIFS(EUROSTAT_VBE_IND_2010!S$7:S$732,EUROSTAT_VBE_IND_2010!$B$7:$B$732,$D258,EUROSTAT_VBE_IND_2010!$C$7:$C$732,"*"&amp;RIGHT($A258,3)&amp;"*",EUROSTAT_VBE_IND_2010!$D$7:$D$732,"5544*"))/1000</f>
        <v>0</v>
      </c>
      <c r="W258" s="17">
        <f>(SUMIFS(EUROSTAT_VBE_IND_2010!T$7:T$732,EUROSTAT_VBE_IND_2010!$B$7:$B$732,$D258,EUROSTAT_VBE_IND_2010!$C$7:$C$732,"*"&amp;RIGHT($A258,3)&amp;"*",EUROSTAT_VBE_IND_2010!$D$7:$D$732,"2210*"))/1000+(SUMIFS(EUROSTAT_VBE_IND_2010!T$7:T$732,EUROSTAT_VBE_IND_2010!$B$7:$B$732,$D258,EUROSTAT_VBE_IND_2010!$C$7:$C$732,"*"&amp;RIGHT($A258,3)&amp;"*",EUROSTAT_VBE_IND_2010!$D$7:$D$732,"23*"))/1000+(SUMIFS(EUROSTAT_VBE_IND_2010!T$7:T$732,EUROSTAT_VBE_IND_2010!$B$7:$B$732,$D258,EUROSTAT_VBE_IND_2010!$C$7:$C$732,"*"&amp;RIGHT($A258,3)&amp;"*",EUROSTAT_VBE_IND_2010!$D$7:$D$732,"5544*"))/1000</f>
        <v>0</v>
      </c>
      <c r="X258" s="17">
        <f>(SUMIFS(EUROSTAT_VBE_IND_2010!U$7:U$732,EUROSTAT_VBE_IND_2010!$B$7:$B$732,$D258,EUROSTAT_VBE_IND_2010!$C$7:$C$732,"*"&amp;RIGHT($A258,3)&amp;"*",EUROSTAT_VBE_IND_2010!$D$7:$D$732,"2210*"))/1000+(SUMIFS(EUROSTAT_VBE_IND_2010!U$7:U$732,EUROSTAT_VBE_IND_2010!$B$7:$B$732,$D258,EUROSTAT_VBE_IND_2010!$C$7:$C$732,"*"&amp;RIGHT($A258,3)&amp;"*",EUROSTAT_VBE_IND_2010!$D$7:$D$732,"23*"))/1000+(SUMIFS(EUROSTAT_VBE_IND_2010!U$7:U$732,EUROSTAT_VBE_IND_2010!$B$7:$B$732,$D258,EUROSTAT_VBE_IND_2010!$C$7:$C$732,"*"&amp;RIGHT($A258,3)&amp;"*",EUROSTAT_VBE_IND_2010!$D$7:$D$732,"5544*"))/1000</f>
        <v>0</v>
      </c>
      <c r="Y258" s="17">
        <f>(SUMIFS(EUROSTAT_VBE_IND_2010!V$7:V$732,EUROSTAT_VBE_IND_2010!$B$7:$B$732,$D258,EUROSTAT_VBE_IND_2010!$C$7:$C$732,"*"&amp;RIGHT($A258,3)&amp;"*",EUROSTAT_VBE_IND_2010!$D$7:$D$732,"2210*"))/1000+(SUMIFS(EUROSTAT_VBE_IND_2010!V$7:V$732,EUROSTAT_VBE_IND_2010!$B$7:$B$732,$D258,EUROSTAT_VBE_IND_2010!$C$7:$C$732,"*"&amp;RIGHT($A258,3)&amp;"*",EUROSTAT_VBE_IND_2010!$D$7:$D$732,"23*"))/1000+(SUMIFS(EUROSTAT_VBE_IND_2010!V$7:V$732,EUROSTAT_VBE_IND_2010!$B$7:$B$732,$D258,EUROSTAT_VBE_IND_2010!$C$7:$C$732,"*"&amp;RIGHT($A258,3)&amp;"*",EUROSTAT_VBE_IND_2010!$D$7:$D$732,"5544*"))/1000</f>
        <v>0</v>
      </c>
      <c r="Z258" s="17">
        <f>(SUMIFS(EUROSTAT_VBE_IND_2010!W$7:W$732,EUROSTAT_VBE_IND_2010!$B$7:$B$732,$D258,EUROSTAT_VBE_IND_2010!$C$7:$C$732,"*"&amp;RIGHT($A258,3)&amp;"*",EUROSTAT_VBE_IND_2010!$D$7:$D$732,"2210*"))/1000+(SUMIFS(EUROSTAT_VBE_IND_2010!W$7:W$732,EUROSTAT_VBE_IND_2010!$B$7:$B$732,$D258,EUROSTAT_VBE_IND_2010!$C$7:$C$732,"*"&amp;RIGHT($A258,3)&amp;"*",EUROSTAT_VBE_IND_2010!$D$7:$D$732,"23*"))/1000+(SUMIFS(EUROSTAT_VBE_IND_2010!W$7:W$732,EUROSTAT_VBE_IND_2010!$B$7:$B$732,$D258,EUROSTAT_VBE_IND_2010!$C$7:$C$732,"*"&amp;RIGHT($A258,3)&amp;"*",EUROSTAT_VBE_IND_2010!$D$7:$D$732,"5544*"))/1000</f>
        <v>0</v>
      </c>
      <c r="AA258" s="17">
        <f>(SUMIFS(EUROSTAT_VBE_IND_2010!X$7:X$732,EUROSTAT_VBE_IND_2010!$B$7:$B$732,$D258,EUROSTAT_VBE_IND_2010!$C$7:$C$732,"*"&amp;RIGHT($A258,3)&amp;"*",EUROSTAT_VBE_IND_2010!$D$7:$D$732,"2210*"))/1000+(SUMIFS(EUROSTAT_VBE_IND_2010!X$7:X$732,EUROSTAT_VBE_IND_2010!$B$7:$B$732,$D258,EUROSTAT_VBE_IND_2010!$C$7:$C$732,"*"&amp;RIGHT($A258,3)&amp;"*",EUROSTAT_VBE_IND_2010!$D$7:$D$732,"23*"))/1000+(SUMIFS(EUROSTAT_VBE_IND_2010!X$7:X$732,EUROSTAT_VBE_IND_2010!$B$7:$B$732,$D258,EUROSTAT_VBE_IND_2010!$C$7:$C$732,"*"&amp;RIGHT($A258,3)&amp;"*",EUROSTAT_VBE_IND_2010!$D$7:$D$732,"5544*"))/1000</f>
        <v>0</v>
      </c>
      <c r="AB258" s="17">
        <f>(SUMIFS(EUROSTAT_VBE_IND_2010!AA$7:AA$732,EUROSTAT_VBE_IND_2010!$B$7:$B$732,$D258,EUROSTAT_VBE_IND_2010!$C$7:$C$732,"*"&amp;RIGHT($A258,3)&amp;"*",EUROSTAT_VBE_IND_2010!$D$7:$D$732,"2210*"))/1000+(SUMIFS(EUROSTAT_VBE_IND_2010!AA$7:AA$732,EUROSTAT_VBE_IND_2010!$B$7:$B$732,$D258,EUROSTAT_VBE_IND_2010!$C$7:$C$732,"*"&amp;RIGHT($A258,3)&amp;"*",EUROSTAT_VBE_IND_2010!$D$7:$D$732,"23*"))/1000+(SUMIFS(EUROSTAT_VBE_IND_2010!AA$7:AA$732,EUROSTAT_VBE_IND_2010!$B$7:$B$732,$D258,EUROSTAT_VBE_IND_2010!$C$7:$C$732,"*"&amp;RIGHT($A258,3)&amp;"*",EUROSTAT_VBE_IND_2010!$D$7:$D$732,"5544*"))/1000</f>
        <v>0</v>
      </c>
      <c r="AC258" s="17">
        <f>(SUMIFS(EUROSTAT_VBE_IND_2010!AB$7:AB$732,EUROSTAT_VBE_IND_2010!$B$7:$B$732,$D258,EUROSTAT_VBE_IND_2010!$C$7:$C$732,"*"&amp;RIGHT($A258,3)&amp;"*",EUROSTAT_VBE_IND_2010!$D$7:$D$732,"2210*"))/1000+(SUMIFS(EUROSTAT_VBE_IND_2010!AB$7:AB$732,EUROSTAT_VBE_IND_2010!$B$7:$B$732,$D258,EUROSTAT_VBE_IND_2010!$C$7:$C$732,"*"&amp;RIGHT($A258,3)&amp;"*",EUROSTAT_VBE_IND_2010!$D$7:$D$732,"23*"))/1000+(SUMIFS(EUROSTAT_VBE_IND_2010!AB$7:AB$732,EUROSTAT_VBE_IND_2010!$B$7:$B$732,$D258,EUROSTAT_VBE_IND_2010!$C$7:$C$732,"*"&amp;RIGHT($A258,3)&amp;"*",EUROSTAT_VBE_IND_2010!$D$7:$D$732,"5544*"))/1000</f>
        <v>0</v>
      </c>
      <c r="AD258" s="17">
        <f>(SUMIFS(EUROSTAT_VBE_IND_2010!AC$7:AC$732,EUROSTAT_VBE_IND_2010!$B$7:$B$732,$D258,EUROSTAT_VBE_IND_2010!$C$7:$C$732,"*"&amp;RIGHT($A258,3)&amp;"*",EUROSTAT_VBE_IND_2010!$D$7:$D$732,"2210*"))/1000+(SUMIFS(EUROSTAT_VBE_IND_2010!AC$7:AC$732,EUROSTAT_VBE_IND_2010!$B$7:$B$732,$D258,EUROSTAT_VBE_IND_2010!$C$7:$C$732,"*"&amp;RIGHT($A258,3)&amp;"*",EUROSTAT_VBE_IND_2010!$D$7:$D$732,"23*"))/1000+(SUMIFS(EUROSTAT_VBE_IND_2010!AC$7:AC$732,EUROSTAT_VBE_IND_2010!$B$7:$B$732,$D258,EUROSTAT_VBE_IND_2010!$C$7:$C$732,"*"&amp;RIGHT($A258,3)&amp;"*",EUROSTAT_VBE_IND_2010!$D$7:$D$732,"5544*"))/1000</f>
        <v>0</v>
      </c>
      <c r="AE258" s="17">
        <f>(SUMIFS(EUROSTAT_VBE_IND_2010!AD$7:AD$732,EUROSTAT_VBE_IND_2010!$B$7:$B$732,$D258,EUROSTAT_VBE_IND_2010!$C$7:$C$732,"*"&amp;RIGHT($A258,3)&amp;"*",EUROSTAT_VBE_IND_2010!$D$7:$D$732,"2210*"))/1000+(SUMIFS(EUROSTAT_VBE_IND_2010!AD$7:AD$732,EUROSTAT_VBE_IND_2010!$B$7:$B$732,$D258,EUROSTAT_VBE_IND_2010!$C$7:$C$732,"*"&amp;RIGHT($A258,3)&amp;"*",EUROSTAT_VBE_IND_2010!$D$7:$D$732,"23*"))/1000+(SUMIFS(EUROSTAT_VBE_IND_2010!AD$7:AD$732,EUROSTAT_VBE_IND_2010!$B$7:$B$732,$D258,EUROSTAT_VBE_IND_2010!$C$7:$C$732,"*"&amp;RIGHT($A258,3)&amp;"*",EUROSTAT_VBE_IND_2010!$D$7:$D$732,"5544*"))/1000</f>
        <v>0</v>
      </c>
      <c r="AF258" s="17">
        <f>(SUMIFS(EUROSTAT_VBE_IND_2010!AE$7:AE$732,EUROSTAT_VBE_IND_2010!$B$7:$B$732,$D258,EUROSTAT_VBE_IND_2010!$C$7:$C$732,"*"&amp;RIGHT($A258,3)&amp;"*",EUROSTAT_VBE_IND_2010!$D$7:$D$732,"2210*"))/1000+(SUMIFS(EUROSTAT_VBE_IND_2010!AE$7:AE$732,EUROSTAT_VBE_IND_2010!$B$7:$B$732,$D258,EUROSTAT_VBE_IND_2010!$C$7:$C$732,"*"&amp;RIGHT($A258,3)&amp;"*",EUROSTAT_VBE_IND_2010!$D$7:$D$732,"23*"))/1000+(SUMIFS(EUROSTAT_VBE_IND_2010!AE$7:AE$732,EUROSTAT_VBE_IND_2010!$B$7:$B$732,$D258,EUROSTAT_VBE_IND_2010!$C$7:$C$732,"*"&amp;RIGHT($A258,3)&amp;"*",EUROSTAT_VBE_IND_2010!$D$7:$D$732,"5544*"))/1000</f>
        <v>0</v>
      </c>
      <c r="AG258" s="17">
        <f>(SUMIFS(EUROSTAT_VBE_IND_2010!AF$7:AF$732,EUROSTAT_VBE_IND_2010!$B$7:$B$732,$D258,EUROSTAT_VBE_IND_2010!$C$7:$C$732,"*"&amp;RIGHT($A258,3)&amp;"*",EUROSTAT_VBE_IND_2010!$D$7:$D$732,"2210*"))/1000+(SUMIFS(EUROSTAT_VBE_IND_2010!AF$7:AF$732,EUROSTAT_VBE_IND_2010!$B$7:$B$732,$D258,EUROSTAT_VBE_IND_2010!$C$7:$C$732,"*"&amp;RIGHT($A258,3)&amp;"*",EUROSTAT_VBE_IND_2010!$D$7:$D$732,"23*"))/1000+(SUMIFS(EUROSTAT_VBE_IND_2010!AF$7:AF$732,EUROSTAT_VBE_IND_2010!$B$7:$B$732,$D258,EUROSTAT_VBE_IND_2010!$C$7:$C$732,"*"&amp;RIGHT($A258,3)&amp;"*",EUROSTAT_VBE_IND_2010!$D$7:$D$732,"5544*"))/1000</f>
        <v>0</v>
      </c>
      <c r="AH258" s="17">
        <f>(SUMIFS(EUROSTAT_VBE_IND_2010!AH$7:AH$732,EUROSTAT_VBE_IND_2010!$B$7:$B$732,$D258,EUROSTAT_VBE_IND_2010!$C$7:$C$732,"*"&amp;RIGHT($A258,3)&amp;"*",EUROSTAT_VBE_IND_2010!$D$7:$D$732,"2210*"))/1000+(SUMIFS(EUROSTAT_VBE_IND_2010!AH$7:AH$732,EUROSTAT_VBE_IND_2010!$B$7:$B$732,$D258,EUROSTAT_VBE_IND_2010!$C$7:$C$732,"*"&amp;RIGHT($A258,3)&amp;"*",EUROSTAT_VBE_IND_2010!$D$7:$D$732,"23*"))/1000+(SUMIFS(EUROSTAT_VBE_IND_2010!AH$7:AH$732,EUROSTAT_VBE_IND_2010!$B$7:$B$732,$D258,EUROSTAT_VBE_IND_2010!$C$7:$C$732,"*"&amp;RIGHT($A258,3)&amp;"*",EUROSTAT_VBE_IND_2010!$D$7:$D$732,"5544*"))/1000</f>
        <v>0</v>
      </c>
      <c r="AI258" s="17">
        <f>(SUMIFS(EUROSTAT_VBE_IND_2010!AI$7:AI$732,EUROSTAT_VBE_IND_2010!$B$7:$B$732,$D258,EUROSTAT_VBE_IND_2010!$C$7:$C$732,"*"&amp;RIGHT($A258,3)&amp;"*",EUROSTAT_VBE_IND_2010!$D$7:$D$732,"2210*"))/1000+(SUMIFS(EUROSTAT_VBE_IND_2010!AI$7:AI$732,EUROSTAT_VBE_IND_2010!$B$7:$B$732,$D258,EUROSTAT_VBE_IND_2010!$C$7:$C$732,"*"&amp;RIGHT($A258,3)&amp;"*",EUROSTAT_VBE_IND_2010!$D$7:$D$732,"23*"))/1000+(SUMIFS(EUROSTAT_VBE_IND_2010!AI$7:AI$732,EUROSTAT_VBE_IND_2010!$B$7:$B$732,$D258,EUROSTAT_VBE_IND_2010!$C$7:$C$732,"*"&amp;RIGHT($A258,3)&amp;"*",EUROSTAT_VBE_IND_2010!$D$7:$D$732,"5544*"))/1000</f>
        <v>0</v>
      </c>
      <c r="AJ258" s="17">
        <f>(SUMIFS(EUROSTAT_VBE_IND_2010!AJ$7:AJ$732,EUROSTAT_VBE_IND_2010!$B$7:$B$732,$D258,EUROSTAT_VBE_IND_2010!$C$7:$C$732,"*"&amp;RIGHT($A258,3)&amp;"*",EUROSTAT_VBE_IND_2010!$D$7:$D$732,"2210*"))/1000+(SUMIFS(EUROSTAT_VBE_IND_2010!AJ$7:AJ$732,EUROSTAT_VBE_IND_2010!$B$7:$B$732,$D258,EUROSTAT_VBE_IND_2010!$C$7:$C$732,"*"&amp;RIGHT($A258,3)&amp;"*",EUROSTAT_VBE_IND_2010!$D$7:$D$732,"23*"))/1000+(SUMIFS(EUROSTAT_VBE_IND_2010!AJ$7:AJ$732,EUROSTAT_VBE_IND_2010!$B$7:$B$732,$D258,EUROSTAT_VBE_IND_2010!$C$7:$C$732,"*"&amp;RIGHT($A258,3)&amp;"*",EUROSTAT_VBE_IND_2010!$D$7:$D$732,"5544*"))/1000</f>
        <v>0</v>
      </c>
      <c r="AK258" s="17">
        <f>(SUMIFS(EUROSTAT_VBE_IND_2010!AK$7:AK$732,EUROSTAT_VBE_IND_2010!$B$7:$B$732,$D258,EUROSTAT_VBE_IND_2010!$C$7:$C$732,"*"&amp;RIGHT($A258,3)&amp;"*",EUROSTAT_VBE_IND_2010!$D$7:$D$732,"2210*"))/1000+(SUMIFS(EUROSTAT_VBE_IND_2010!AK$7:AK$732,EUROSTAT_VBE_IND_2010!$B$7:$B$732,$D258,EUROSTAT_VBE_IND_2010!$C$7:$C$732,"*"&amp;RIGHT($A258,3)&amp;"*",EUROSTAT_VBE_IND_2010!$D$7:$D$732,"23*"))/1000+(SUMIFS(EUROSTAT_VBE_IND_2010!AK$7:AK$732,EUROSTAT_VBE_IND_2010!$B$7:$B$732,$D258,EUROSTAT_VBE_IND_2010!$C$7:$C$732,"*"&amp;RIGHT($A258,3)&amp;"*",EUROSTAT_VBE_IND_2010!$D$7:$D$732,"5544*"))/1000</f>
        <v>0</v>
      </c>
      <c r="AL258" s="198">
        <f>SUMIFS('IEA Bal_AL-IND'!$D$30:$D$329,'IEA Bal_AL-IND'!$A$30:$A$329,"*"&amp;RIGHT($B258,8),'IEA Bal_AL-IND'!$C$30:$C$329,'Aggregated Balance-IND_2010'!$E258)</f>
        <v>0</v>
      </c>
      <c r="AM258" s="198">
        <f>SUMIFS('IEA Bal_BA-IND'!$D$30:$D$329,'IEA Bal_BA-IND'!$A$30:$A$329,"*"&amp;RIGHT($B258,8),'IEA Bal_BA-IND'!$C$30:$C$329,'Aggregated Balance-IND_2010'!$E258)</f>
        <v>0.06226</v>
      </c>
      <c r="AN258" s="198">
        <f>SUMIFS('IEA Bal_KS-IND'!$D$30:$D$329,'IEA Bal_KS-IND'!$A$30:$A$329,"*"&amp;RIGHT($B258,8),'IEA Bal_KS-IND'!$C$30:$C$329,'Aggregated Balance-IND_2010'!$E258)</f>
        <v>0</v>
      </c>
      <c r="AO258" s="17">
        <f>(SUMIFS(EUROSTAT_VBE_IND_2010!Y$7:Y$732,EUROSTAT_VBE_IND_2010!$B$7:$B$732,$D258,EUROSTAT_VBE_IND_2010!$C$7:$C$732,"*"&amp;RIGHT($A258,3)&amp;"*",EUROSTAT_VBE_IND_2010!$D$7:$D$732,"2210*"))/1000+(SUMIFS(EUROSTAT_VBE_IND_2010!Y$7:Y$732,EUROSTAT_VBE_IND_2010!$B$7:$B$732,$D258,EUROSTAT_VBE_IND_2010!$C$7:$C$732,"*"&amp;RIGHT($A258,3)&amp;"*",EUROSTAT_VBE_IND_2010!$D$7:$D$732,"23*"))/1000+(SUMIFS(EUROSTAT_VBE_IND_2010!Y$7:Y$732,EUROSTAT_VBE_IND_2010!$B$7:$B$732,$D258,EUROSTAT_VBE_IND_2010!$C$7:$C$732,"*"&amp;RIGHT($A258,3)&amp;"*",EUROSTAT_VBE_IND_2010!$D$7:$D$732,"5544*"))/1000</f>
        <v>0</v>
      </c>
      <c r="AP258" s="17">
        <f>(SUMIFS(EUROSTAT_VBE_IND_2010!Z$7:Z$732,EUROSTAT_VBE_IND_2010!$B$7:$B$732,$D258,EUROSTAT_VBE_IND_2010!$C$7:$C$732,"*"&amp;RIGHT($A258,3)&amp;"*",EUROSTAT_VBE_IND_2010!$D$7:$D$732,"2210*"))/1000+(SUMIFS(EUROSTAT_VBE_IND_2010!Z$7:Z$732,EUROSTAT_VBE_IND_2010!$B$7:$B$732,$D258,EUROSTAT_VBE_IND_2010!$C$7:$C$732,"*"&amp;RIGHT($A258,3)&amp;"*",EUROSTAT_VBE_IND_2010!$D$7:$D$732,"23*"))/1000+(SUMIFS(EUROSTAT_VBE_IND_2010!Z$7:Z$732,EUROSTAT_VBE_IND_2010!$B$7:$B$732,$D258,EUROSTAT_VBE_IND_2010!$C$7:$C$732,"*"&amp;RIGHT($A258,3)&amp;"*",EUROSTAT_VBE_IND_2010!$D$7:$D$732,"5544*"))/1000</f>
        <v>0.147</v>
      </c>
      <c r="AQ258" s="17">
        <f>(SUMIFS(EUROSTAT_VBE_IND_2010!AG$7:AG$732,EUROSTAT_VBE_IND_2010!$B$7:$B$732,$D258,EUROSTAT_VBE_IND_2010!$C$7:$C$732,"*"&amp;RIGHT($A258,3)&amp;"*",EUROSTAT_VBE_IND_2010!$D$7:$D$732,"2210*"))/1000+(SUMIFS(EUROSTAT_VBE_IND_2010!AG$7:AG$732,EUROSTAT_VBE_IND_2010!$B$7:$B$732,$D258,EUROSTAT_VBE_IND_2010!$C$7:$C$732,"*"&amp;RIGHT($A258,3)&amp;"*",EUROSTAT_VBE_IND_2010!$D$7:$D$732,"23*"))/1000+(SUMIFS(EUROSTAT_VBE_IND_2010!AG$7:AG$732,EUROSTAT_VBE_IND_2010!$B$7:$B$732,$D258,EUROSTAT_VBE_IND_2010!$C$7:$C$732,"*"&amp;RIGHT($A258,3)&amp;"*",EUROSTAT_VBE_IND_2010!$D$7:$D$732,"5544*"))/1000</f>
        <v>0.093</v>
      </c>
    </row>
    <row r="259" spans="1:43">
      <c r="A259" t="str">
        <f>LEFT(EUROSTAT_VBE_IND_2010!$C$375,8)</f>
        <v>B_101835</v>
      </c>
      <c r="B259" s="28" t="s">
        <v>303</v>
      </c>
      <c r="C259" t="s">
        <v>293</v>
      </c>
      <c r="D259" t="s">
        <v>126</v>
      </c>
      <c r="E259" t="s">
        <v>231</v>
      </c>
      <c r="F259" t="s">
        <v>251</v>
      </c>
      <c r="G259" s="17">
        <f>(SUMIFS(EUROSTAT_VBE_IND_2010!E$7:E$732,EUROSTAT_VBE_IND_2010!$B$7:$B$732,$D259,EUROSTAT_VBE_IND_2010!$C$7:$C$732,"*"&amp;RIGHT($A259,3)&amp;"*",EUROSTAT_VBE_IND_2010!$D$7:$D$732,"2230*"))/1000+(SUMIFS(EUROSTAT_VBE_IND_2010!E$7:E$732,EUROSTAT_VBE_IND_2010!$B$7:$B$732,$D259,EUROSTAT_VBE_IND_2010!$C$7:$C$732,"*"&amp;RIGHT($A258,3)&amp;"*",EUROSTAT_VBE_IND_2010!$D$7:$D$732,"2130*"))/1000</f>
        <v>0</v>
      </c>
      <c r="H259" s="17">
        <f>(SUMIFS(EUROSTAT_VBE_IND_2010!F$7:F$732,EUROSTAT_VBE_IND_2010!$B$7:$B$732,$D259,EUROSTAT_VBE_IND_2010!$C$7:$C$732,"*"&amp;RIGHT($A259,3)&amp;"*",EUROSTAT_VBE_IND_2010!$D$7:$D$732,"2230*"))/1000+(SUMIFS(EUROSTAT_VBE_IND_2010!F$7:F$732,EUROSTAT_VBE_IND_2010!$B$7:$B$732,$D259,EUROSTAT_VBE_IND_2010!$C$7:$C$732,"*"&amp;RIGHT($A258,3)&amp;"*",EUROSTAT_VBE_IND_2010!$D$7:$D$732,"2130*"))/1000</f>
        <v>0</v>
      </c>
      <c r="I259" s="17">
        <f>(SUMIFS(EUROSTAT_VBE_IND_2010!G$7:G$732,EUROSTAT_VBE_IND_2010!$B$7:$B$732,$D259,EUROSTAT_VBE_IND_2010!$C$7:$C$732,"*"&amp;RIGHT($A259,3)&amp;"*",EUROSTAT_VBE_IND_2010!$D$7:$D$732,"2230*"))/1000+(SUMIFS(EUROSTAT_VBE_IND_2010!G$7:G$732,EUROSTAT_VBE_IND_2010!$B$7:$B$732,$D259,EUROSTAT_VBE_IND_2010!$C$7:$C$732,"*"&amp;RIGHT($A258,3)&amp;"*",EUROSTAT_VBE_IND_2010!$D$7:$D$732,"2130*"))/1000</f>
        <v>0</v>
      </c>
      <c r="J259" s="198">
        <f>SUMIFS('IEA Bal_CH-IND'!$D$30:$D$329,'IEA Bal_CH-IND'!$A$30:$A$329,"*"&amp;RIGHT($B259,8),'IEA Bal_CH-IND'!$C$30:$C$329,'Aggregated Balance-IND_2010'!$E259)</f>
        <v>0</v>
      </c>
      <c r="K259" s="17">
        <f>(SUMIFS(EUROSTAT_VBE_IND_2010!H$7:H$732,EUROSTAT_VBE_IND_2010!$B$7:$B$732,$D259,EUROSTAT_VBE_IND_2010!$C$7:$C$732,"*"&amp;RIGHT($A259,3)&amp;"*",EUROSTAT_VBE_IND_2010!$D$7:$D$732,"2230*"))/1000+(SUMIFS(EUROSTAT_VBE_IND_2010!H$7:H$732,EUROSTAT_VBE_IND_2010!$B$7:$B$732,$D259,EUROSTAT_VBE_IND_2010!$C$7:$C$732,"*"&amp;RIGHT($A258,3)&amp;"*",EUROSTAT_VBE_IND_2010!$D$7:$D$732,"2130*"))/1000</f>
        <v>0</v>
      </c>
      <c r="L259" s="17">
        <f>(SUMIFS(EUROSTAT_VBE_IND_2010!I$7:I$732,EUROSTAT_VBE_IND_2010!$B$7:$B$732,$D259,EUROSTAT_VBE_IND_2010!$C$7:$C$732,"*"&amp;RIGHT($A259,3)&amp;"*",EUROSTAT_VBE_IND_2010!$D$7:$D$732,"2230*"))/1000+(SUMIFS(EUROSTAT_VBE_IND_2010!I$7:I$732,EUROSTAT_VBE_IND_2010!$B$7:$B$732,$D259,EUROSTAT_VBE_IND_2010!$C$7:$C$732,"*"&amp;RIGHT($A258,3)&amp;"*",EUROSTAT_VBE_IND_2010!$D$7:$D$732,"2130*"))/1000</f>
        <v>0</v>
      </c>
      <c r="M259" s="17">
        <f>(SUMIFS(EUROSTAT_VBE_IND_2010!J$7:J$732,EUROSTAT_VBE_IND_2010!$B$7:$B$732,$D259,EUROSTAT_VBE_IND_2010!$C$7:$C$732,"*"&amp;RIGHT($A259,3)&amp;"*",EUROSTAT_VBE_IND_2010!$D$7:$D$732,"2230*"))/1000+(SUMIFS(EUROSTAT_VBE_IND_2010!J$7:J$732,EUROSTAT_VBE_IND_2010!$B$7:$B$732,$D259,EUROSTAT_VBE_IND_2010!$C$7:$C$732,"*"&amp;RIGHT($A258,3)&amp;"*",EUROSTAT_VBE_IND_2010!$D$7:$D$732,"2130*"))/1000</f>
        <v>0</v>
      </c>
      <c r="N259" s="17">
        <f>(SUMIFS(EUROSTAT_VBE_IND_2010!K$7:K$732,EUROSTAT_VBE_IND_2010!$B$7:$B$732,$D259,EUROSTAT_VBE_IND_2010!$C$7:$C$732,"*"&amp;RIGHT($A259,3)&amp;"*",EUROSTAT_VBE_IND_2010!$D$7:$D$732,"2230*"))/1000+(SUMIFS(EUROSTAT_VBE_IND_2010!K$7:K$732,EUROSTAT_VBE_IND_2010!$B$7:$B$732,$D259,EUROSTAT_VBE_IND_2010!$C$7:$C$732,"*"&amp;RIGHT($A258,3)&amp;"*",EUROSTAT_VBE_IND_2010!$D$7:$D$732,"2130*"))/1000</f>
        <v>0</v>
      </c>
      <c r="O259" s="17">
        <f>(SUMIFS(EUROSTAT_VBE_IND_2010!L$7:L$732,EUROSTAT_VBE_IND_2010!$B$7:$B$732,$D259,EUROSTAT_VBE_IND_2010!$C$7:$C$732,"*"&amp;RIGHT($A259,3)&amp;"*",EUROSTAT_VBE_IND_2010!$D$7:$D$732,"2230*"))/1000+(SUMIFS(EUROSTAT_VBE_IND_2010!L$7:L$732,EUROSTAT_VBE_IND_2010!$B$7:$B$732,$D259,EUROSTAT_VBE_IND_2010!$C$7:$C$732,"*"&amp;RIGHT($A258,3)&amp;"*",EUROSTAT_VBE_IND_2010!$D$7:$D$732,"2130*"))/1000</f>
        <v>0</v>
      </c>
      <c r="P259" s="17">
        <f>(SUMIFS(EUROSTAT_VBE_IND_2010!M$7:M$732,EUROSTAT_VBE_IND_2010!$B$7:$B$732,$D259,EUROSTAT_VBE_IND_2010!$C$7:$C$732,"*"&amp;RIGHT($A259,3)&amp;"*",EUROSTAT_VBE_IND_2010!$D$7:$D$732,"2230*"))/1000+(SUMIFS(EUROSTAT_VBE_IND_2010!M$7:M$732,EUROSTAT_VBE_IND_2010!$B$7:$B$732,$D259,EUROSTAT_VBE_IND_2010!$C$7:$C$732,"*"&amp;RIGHT($A258,3)&amp;"*",EUROSTAT_VBE_IND_2010!$D$7:$D$732,"2130*"))/1000</f>
        <v>0</v>
      </c>
      <c r="Q259" s="17">
        <f>(SUMIFS(EUROSTAT_VBE_IND_2010!N$7:N$732,EUROSTAT_VBE_IND_2010!$B$7:$B$732,$D259,EUROSTAT_VBE_IND_2010!$C$7:$C$732,"*"&amp;RIGHT($A259,3)&amp;"*",EUROSTAT_VBE_IND_2010!$D$7:$D$732,"2230*"))/1000+(SUMIFS(EUROSTAT_VBE_IND_2010!N$7:N$732,EUROSTAT_VBE_IND_2010!$B$7:$B$732,$D259,EUROSTAT_VBE_IND_2010!$C$7:$C$732,"*"&amp;RIGHT($A258,3)&amp;"*",EUROSTAT_VBE_IND_2010!$D$7:$D$732,"2130*"))/1000</f>
        <v>0</v>
      </c>
      <c r="R259" s="17">
        <f>(SUMIFS(EUROSTAT_VBE_IND_2010!O$7:O$732,EUROSTAT_VBE_IND_2010!$B$7:$B$732,$D259,EUROSTAT_VBE_IND_2010!$C$7:$C$732,"*"&amp;RIGHT($A259,3)&amp;"*",EUROSTAT_VBE_IND_2010!$D$7:$D$732,"2230*"))/1000+(SUMIFS(EUROSTAT_VBE_IND_2010!O$7:O$732,EUROSTAT_VBE_IND_2010!$B$7:$B$732,$D259,EUROSTAT_VBE_IND_2010!$C$7:$C$732,"*"&amp;RIGHT($A258,3)&amp;"*",EUROSTAT_VBE_IND_2010!$D$7:$D$732,"2130*"))/1000</f>
        <v>0</v>
      </c>
      <c r="S259" s="17">
        <f>(SUMIFS(EUROSTAT_VBE_IND_2010!P$7:P$732,EUROSTAT_VBE_IND_2010!$B$7:$B$732,$D259,EUROSTAT_VBE_IND_2010!$C$7:$C$732,"*"&amp;RIGHT($A259,3)&amp;"*",EUROSTAT_VBE_IND_2010!$D$7:$D$732,"2230*"))/1000+(SUMIFS(EUROSTAT_VBE_IND_2010!P$7:P$732,EUROSTAT_VBE_IND_2010!$B$7:$B$732,$D259,EUROSTAT_VBE_IND_2010!$C$7:$C$732,"*"&amp;RIGHT($A258,3)&amp;"*",EUROSTAT_VBE_IND_2010!$D$7:$D$732,"2130*"))/1000</f>
        <v>0</v>
      </c>
      <c r="T259" s="17">
        <f>(SUMIFS(EUROSTAT_VBE_IND_2010!Q$7:Q$732,EUROSTAT_VBE_IND_2010!$B$7:$B$732,$D259,EUROSTAT_VBE_IND_2010!$C$7:$C$732,"*"&amp;RIGHT($A259,3)&amp;"*",EUROSTAT_VBE_IND_2010!$D$7:$D$732,"2230*"))/1000+(SUMIFS(EUROSTAT_VBE_IND_2010!Q$7:Q$732,EUROSTAT_VBE_IND_2010!$B$7:$B$732,$D259,EUROSTAT_VBE_IND_2010!$C$7:$C$732,"*"&amp;RIGHT($A258,3)&amp;"*",EUROSTAT_VBE_IND_2010!$D$7:$D$732,"2130*"))/1000</f>
        <v>0</v>
      </c>
      <c r="U259" s="17">
        <f>(SUMIFS(EUROSTAT_VBE_IND_2010!R$7:R$732,EUROSTAT_VBE_IND_2010!$B$7:$B$732,$D259,EUROSTAT_VBE_IND_2010!$C$7:$C$732,"*"&amp;RIGHT($A259,3)&amp;"*",EUROSTAT_VBE_IND_2010!$D$7:$D$732,"2230*"))/1000+(SUMIFS(EUROSTAT_VBE_IND_2010!R$7:R$732,EUROSTAT_VBE_IND_2010!$B$7:$B$732,$D259,EUROSTAT_VBE_IND_2010!$C$7:$C$732,"*"&amp;RIGHT($A258,3)&amp;"*",EUROSTAT_VBE_IND_2010!$D$7:$D$732,"2130*"))/1000</f>
        <v>0</v>
      </c>
      <c r="V259" s="17">
        <f>(SUMIFS(EUROSTAT_VBE_IND_2010!S$7:S$732,EUROSTAT_VBE_IND_2010!$B$7:$B$732,$D259,EUROSTAT_VBE_IND_2010!$C$7:$C$732,"*"&amp;RIGHT($A259,3)&amp;"*",EUROSTAT_VBE_IND_2010!$D$7:$D$732,"2230*"))/1000+(SUMIFS(EUROSTAT_VBE_IND_2010!S$7:S$732,EUROSTAT_VBE_IND_2010!$B$7:$B$732,$D259,EUROSTAT_VBE_IND_2010!$C$7:$C$732,"*"&amp;RIGHT($A258,3)&amp;"*",EUROSTAT_VBE_IND_2010!$D$7:$D$732,"2130*"))/1000</f>
        <v>0</v>
      </c>
      <c r="W259" s="17">
        <f>(SUMIFS(EUROSTAT_VBE_IND_2010!T$7:T$732,EUROSTAT_VBE_IND_2010!$B$7:$B$732,$D259,EUROSTAT_VBE_IND_2010!$C$7:$C$732,"*"&amp;RIGHT($A259,3)&amp;"*",EUROSTAT_VBE_IND_2010!$D$7:$D$732,"2230*"))/1000+(SUMIFS(EUROSTAT_VBE_IND_2010!T$7:T$732,EUROSTAT_VBE_IND_2010!$B$7:$B$732,$D259,EUROSTAT_VBE_IND_2010!$C$7:$C$732,"*"&amp;RIGHT($A258,3)&amp;"*",EUROSTAT_VBE_IND_2010!$D$7:$D$732,"2130*"))/1000</f>
        <v>0</v>
      </c>
      <c r="X259" s="17">
        <f>(SUMIFS(EUROSTAT_VBE_IND_2010!U$7:U$732,EUROSTAT_VBE_IND_2010!$B$7:$B$732,$D259,EUROSTAT_VBE_IND_2010!$C$7:$C$732,"*"&amp;RIGHT($A259,3)&amp;"*",EUROSTAT_VBE_IND_2010!$D$7:$D$732,"2230*"))/1000+(SUMIFS(EUROSTAT_VBE_IND_2010!U$7:U$732,EUROSTAT_VBE_IND_2010!$B$7:$B$732,$D259,EUROSTAT_VBE_IND_2010!$C$7:$C$732,"*"&amp;RIGHT($A258,3)&amp;"*",EUROSTAT_VBE_IND_2010!$D$7:$D$732,"2130*"))/1000</f>
        <v>0</v>
      </c>
      <c r="Y259" s="17">
        <f>(SUMIFS(EUROSTAT_VBE_IND_2010!V$7:V$732,EUROSTAT_VBE_IND_2010!$B$7:$B$732,$D259,EUROSTAT_VBE_IND_2010!$C$7:$C$732,"*"&amp;RIGHT($A259,3)&amp;"*",EUROSTAT_VBE_IND_2010!$D$7:$D$732,"2230*"))/1000+(SUMIFS(EUROSTAT_VBE_IND_2010!V$7:V$732,EUROSTAT_VBE_IND_2010!$B$7:$B$732,$D259,EUROSTAT_VBE_IND_2010!$C$7:$C$732,"*"&amp;RIGHT($A258,3)&amp;"*",EUROSTAT_VBE_IND_2010!$D$7:$D$732,"2130*"))/1000</f>
        <v>0</v>
      </c>
      <c r="Z259" s="17">
        <f>(SUMIFS(EUROSTAT_VBE_IND_2010!W$7:W$732,EUROSTAT_VBE_IND_2010!$B$7:$B$732,$D259,EUROSTAT_VBE_IND_2010!$C$7:$C$732,"*"&amp;RIGHT($A259,3)&amp;"*",EUROSTAT_VBE_IND_2010!$D$7:$D$732,"2230*"))/1000+(SUMIFS(EUROSTAT_VBE_IND_2010!W$7:W$732,EUROSTAT_VBE_IND_2010!$B$7:$B$732,$D259,EUROSTAT_VBE_IND_2010!$C$7:$C$732,"*"&amp;RIGHT($A258,3)&amp;"*",EUROSTAT_VBE_IND_2010!$D$7:$D$732,"2130*"))/1000</f>
        <v>0</v>
      </c>
      <c r="AA259" s="17">
        <f>(SUMIFS(EUROSTAT_VBE_IND_2010!X$7:X$732,EUROSTAT_VBE_IND_2010!$B$7:$B$732,$D259,EUROSTAT_VBE_IND_2010!$C$7:$C$732,"*"&amp;RIGHT($A259,3)&amp;"*",EUROSTAT_VBE_IND_2010!$D$7:$D$732,"2230*"))/1000+(SUMIFS(EUROSTAT_VBE_IND_2010!X$7:X$732,EUROSTAT_VBE_IND_2010!$B$7:$B$732,$D259,EUROSTAT_VBE_IND_2010!$C$7:$C$732,"*"&amp;RIGHT($A258,3)&amp;"*",EUROSTAT_VBE_IND_2010!$D$7:$D$732,"2130*"))/1000</f>
        <v>0</v>
      </c>
      <c r="AB259" s="17">
        <f>(SUMIFS(EUROSTAT_VBE_IND_2010!AA$7:AA$732,EUROSTAT_VBE_IND_2010!$B$7:$B$732,$D259,EUROSTAT_VBE_IND_2010!$C$7:$C$732,"*"&amp;RIGHT($A259,3)&amp;"*",EUROSTAT_VBE_IND_2010!$D$7:$D$732,"2230*"))/1000+(SUMIFS(EUROSTAT_VBE_IND_2010!AA$7:AA$732,EUROSTAT_VBE_IND_2010!$B$7:$B$732,$D259,EUROSTAT_VBE_IND_2010!$C$7:$C$732,"*"&amp;RIGHT($A258,3)&amp;"*",EUROSTAT_VBE_IND_2010!$D$7:$D$732,"2130*"))/1000</f>
        <v>0</v>
      </c>
      <c r="AC259" s="17">
        <f>(SUMIFS(EUROSTAT_VBE_IND_2010!AB$7:AB$732,EUROSTAT_VBE_IND_2010!$B$7:$B$732,$D259,EUROSTAT_VBE_IND_2010!$C$7:$C$732,"*"&amp;RIGHT($A259,3)&amp;"*",EUROSTAT_VBE_IND_2010!$D$7:$D$732,"2230*"))/1000+(SUMIFS(EUROSTAT_VBE_IND_2010!AB$7:AB$732,EUROSTAT_VBE_IND_2010!$B$7:$B$732,$D259,EUROSTAT_VBE_IND_2010!$C$7:$C$732,"*"&amp;RIGHT($A258,3)&amp;"*",EUROSTAT_VBE_IND_2010!$D$7:$D$732,"2130*"))/1000</f>
        <v>0</v>
      </c>
      <c r="AD259" s="17">
        <f>(SUMIFS(EUROSTAT_VBE_IND_2010!AC$7:AC$732,EUROSTAT_VBE_IND_2010!$B$7:$B$732,$D259,EUROSTAT_VBE_IND_2010!$C$7:$C$732,"*"&amp;RIGHT($A259,3)&amp;"*",EUROSTAT_VBE_IND_2010!$D$7:$D$732,"2230*"))/1000+(SUMIFS(EUROSTAT_VBE_IND_2010!AC$7:AC$732,EUROSTAT_VBE_IND_2010!$B$7:$B$732,$D259,EUROSTAT_VBE_IND_2010!$C$7:$C$732,"*"&amp;RIGHT($A258,3)&amp;"*",EUROSTAT_VBE_IND_2010!$D$7:$D$732,"2130*"))/1000</f>
        <v>0</v>
      </c>
      <c r="AE259" s="17">
        <f>(SUMIFS(EUROSTAT_VBE_IND_2010!AD$7:AD$732,EUROSTAT_VBE_IND_2010!$B$7:$B$732,$D259,EUROSTAT_VBE_IND_2010!$C$7:$C$732,"*"&amp;RIGHT($A259,3)&amp;"*",EUROSTAT_VBE_IND_2010!$D$7:$D$732,"2230*"))/1000+(SUMIFS(EUROSTAT_VBE_IND_2010!AD$7:AD$732,EUROSTAT_VBE_IND_2010!$B$7:$B$732,$D259,EUROSTAT_VBE_IND_2010!$C$7:$C$732,"*"&amp;RIGHT($A258,3)&amp;"*",EUROSTAT_VBE_IND_2010!$D$7:$D$732,"2130*"))/1000</f>
        <v>0</v>
      </c>
      <c r="AF259" s="17">
        <f>(SUMIFS(EUROSTAT_VBE_IND_2010!AE$7:AE$732,EUROSTAT_VBE_IND_2010!$B$7:$B$732,$D259,EUROSTAT_VBE_IND_2010!$C$7:$C$732,"*"&amp;RIGHT($A259,3)&amp;"*",EUROSTAT_VBE_IND_2010!$D$7:$D$732,"2230*"))/1000+(SUMIFS(EUROSTAT_VBE_IND_2010!AE$7:AE$732,EUROSTAT_VBE_IND_2010!$B$7:$B$732,$D259,EUROSTAT_VBE_IND_2010!$C$7:$C$732,"*"&amp;RIGHT($A258,3)&amp;"*",EUROSTAT_VBE_IND_2010!$D$7:$D$732,"2130*"))/1000</f>
        <v>0</v>
      </c>
      <c r="AG259" s="17">
        <f>(SUMIFS(EUROSTAT_VBE_IND_2010!AF$7:AF$732,EUROSTAT_VBE_IND_2010!$B$7:$B$732,$D259,EUROSTAT_VBE_IND_2010!$C$7:$C$732,"*"&amp;RIGHT($A259,3)&amp;"*",EUROSTAT_VBE_IND_2010!$D$7:$D$732,"2230*"))/1000+(SUMIFS(EUROSTAT_VBE_IND_2010!AF$7:AF$732,EUROSTAT_VBE_IND_2010!$B$7:$B$732,$D259,EUROSTAT_VBE_IND_2010!$C$7:$C$732,"*"&amp;RIGHT($A258,3)&amp;"*",EUROSTAT_VBE_IND_2010!$D$7:$D$732,"2130*"))/1000</f>
        <v>0</v>
      </c>
      <c r="AH259" s="17">
        <f>(SUMIFS(EUROSTAT_VBE_IND_2010!AH$7:AH$732,EUROSTAT_VBE_IND_2010!$B$7:$B$732,$D259,EUROSTAT_VBE_IND_2010!$C$7:$C$732,"*"&amp;RIGHT($A259,3)&amp;"*",EUROSTAT_VBE_IND_2010!$D$7:$D$732,"2230*"))/1000+(SUMIFS(EUROSTAT_VBE_IND_2010!AH$7:AH$732,EUROSTAT_VBE_IND_2010!$B$7:$B$732,$D259,EUROSTAT_VBE_IND_2010!$C$7:$C$732,"*"&amp;RIGHT($A258,3)&amp;"*",EUROSTAT_VBE_IND_2010!$D$7:$D$732,"2130*"))/1000</f>
        <v>0</v>
      </c>
      <c r="AI259" s="17">
        <f>(SUMIFS(EUROSTAT_VBE_IND_2010!AI$7:AI$732,EUROSTAT_VBE_IND_2010!$B$7:$B$732,$D259,EUROSTAT_VBE_IND_2010!$C$7:$C$732,"*"&amp;RIGHT($A259,3)&amp;"*",EUROSTAT_VBE_IND_2010!$D$7:$D$732,"2230*"))/1000+(SUMIFS(EUROSTAT_VBE_IND_2010!AI$7:AI$732,EUROSTAT_VBE_IND_2010!$B$7:$B$732,$D259,EUROSTAT_VBE_IND_2010!$C$7:$C$732,"*"&amp;RIGHT($A258,3)&amp;"*",EUROSTAT_VBE_IND_2010!$D$7:$D$732,"2130*"))/1000</f>
        <v>0</v>
      </c>
      <c r="AJ259" s="17">
        <f>(SUMIFS(EUROSTAT_VBE_IND_2010!AJ$7:AJ$732,EUROSTAT_VBE_IND_2010!$B$7:$B$732,$D259,EUROSTAT_VBE_IND_2010!$C$7:$C$732,"*"&amp;RIGHT($A259,3)&amp;"*",EUROSTAT_VBE_IND_2010!$D$7:$D$732,"2230*"))/1000+(SUMIFS(EUROSTAT_VBE_IND_2010!AJ$7:AJ$732,EUROSTAT_VBE_IND_2010!$B$7:$B$732,$D259,EUROSTAT_VBE_IND_2010!$C$7:$C$732,"*"&amp;RIGHT($A258,3)&amp;"*",EUROSTAT_VBE_IND_2010!$D$7:$D$732,"2130*"))/1000</f>
        <v>0</v>
      </c>
      <c r="AK259" s="17">
        <f>(SUMIFS(EUROSTAT_VBE_IND_2010!AK$7:AK$732,EUROSTAT_VBE_IND_2010!$B$7:$B$732,$D259,EUROSTAT_VBE_IND_2010!$C$7:$C$732,"*"&amp;RIGHT($A259,3)&amp;"*",EUROSTAT_VBE_IND_2010!$D$7:$D$732,"2230*"))/1000+(SUMIFS(EUROSTAT_VBE_IND_2010!AK$7:AK$732,EUROSTAT_VBE_IND_2010!$B$7:$B$732,$D259,EUROSTAT_VBE_IND_2010!$C$7:$C$732,"*"&amp;RIGHT($A258,3)&amp;"*",EUROSTAT_VBE_IND_2010!$D$7:$D$732,"2130*"))/1000</f>
        <v>0</v>
      </c>
      <c r="AL259" s="198">
        <f>SUMIFS('IEA Bal_AL-IND'!$D$30:$D$329,'IEA Bal_AL-IND'!$A$30:$A$329,"*"&amp;RIGHT($B259,8),'IEA Bal_AL-IND'!$C$30:$C$329,'Aggregated Balance-IND_2010'!$E259)</f>
        <v>0</v>
      </c>
      <c r="AM259" s="198">
        <f>SUMIFS('IEA Bal_BA-IND'!$D$30:$D$329,'IEA Bal_BA-IND'!$A$30:$A$329,"*"&amp;RIGHT($B259,8),'IEA Bal_BA-IND'!$C$30:$C$329,'Aggregated Balance-IND_2010'!$E259)</f>
        <v>0</v>
      </c>
      <c r="AN259" s="198">
        <f>SUMIFS('IEA Bal_KS-IND'!$D$30:$D$329,'IEA Bal_KS-IND'!$A$30:$A$329,"*"&amp;RIGHT($B259,8),'IEA Bal_KS-IND'!$C$30:$C$329,'Aggregated Balance-IND_2010'!$E259)</f>
        <v>0</v>
      </c>
      <c r="AO259" s="17">
        <f>(SUMIFS(EUROSTAT_VBE_IND_2010!Y$7:Y$732,EUROSTAT_VBE_IND_2010!$B$7:$B$732,$D259,EUROSTAT_VBE_IND_2010!$C$7:$C$732,"*"&amp;RIGHT($A259,3)&amp;"*",EUROSTAT_VBE_IND_2010!$D$7:$D$732,"2230*"))/1000+(SUMIFS(EUROSTAT_VBE_IND_2010!Y$7:Y$732,EUROSTAT_VBE_IND_2010!$B$7:$B$732,$D259,EUROSTAT_VBE_IND_2010!$C$7:$C$732,"*"&amp;RIGHT($A258,3)&amp;"*",EUROSTAT_VBE_IND_2010!$D$7:$D$732,"2130*"))/1000</f>
        <v>0</v>
      </c>
      <c r="AP259" s="17">
        <f>(SUMIFS(EUROSTAT_VBE_IND_2010!Z$7:Z$732,EUROSTAT_VBE_IND_2010!$B$7:$B$732,$D259,EUROSTAT_VBE_IND_2010!$C$7:$C$732,"*"&amp;RIGHT($A259,3)&amp;"*",EUROSTAT_VBE_IND_2010!$D$7:$D$732,"2230*"))/1000+(SUMIFS(EUROSTAT_VBE_IND_2010!Z$7:Z$732,EUROSTAT_VBE_IND_2010!$B$7:$B$732,$D259,EUROSTAT_VBE_IND_2010!$C$7:$C$732,"*"&amp;RIGHT($A258,3)&amp;"*",EUROSTAT_VBE_IND_2010!$D$7:$D$732,"2130*"))/1000</f>
        <v>0</v>
      </c>
      <c r="AQ259" s="17">
        <f>(SUMIFS(EUROSTAT_VBE_IND_2010!AG$7:AG$732,EUROSTAT_VBE_IND_2010!$B$7:$B$732,$D259,EUROSTAT_VBE_IND_2010!$C$7:$C$732,"*"&amp;RIGHT($A259,3)&amp;"*",EUROSTAT_VBE_IND_2010!$D$7:$D$732,"2230*"))/1000+(SUMIFS(EUROSTAT_VBE_IND_2010!AG$7:AG$732,EUROSTAT_VBE_IND_2010!$B$7:$B$732,$D259,EUROSTAT_VBE_IND_2010!$C$7:$C$732,"*"&amp;RIGHT($A258,3)&amp;"*",EUROSTAT_VBE_IND_2010!$D$7:$D$732,"2130*"))/1000</f>
        <v>0.08</v>
      </c>
    </row>
    <row r="260" spans="1:43">
      <c r="A260" t="str">
        <f>LEFT(EUROSTAT_VBE_IND_2010!$C$375,8)</f>
        <v>B_101835</v>
      </c>
      <c r="B260" s="28" t="s">
        <v>303</v>
      </c>
      <c r="C260" t="s">
        <v>293</v>
      </c>
      <c r="D260" t="s">
        <v>126</v>
      </c>
      <c r="E260" t="s">
        <v>232</v>
      </c>
      <c r="F260" t="s">
        <v>252</v>
      </c>
      <c r="G260" s="17">
        <f>(SUMIFS(EUROSTAT_VBE_IND_2010!E$7:E$732,EUROSTAT_VBE_IND_2010!$B$7:$B$732,$D260,EUROSTAT_VBE_IND_2010!$C$7:$C$732,"*"&amp;RIGHT($A260,3)&amp;"*",EUROSTAT_VBE_IND_2010!$D$7:$D$732,"212*"))/1000</f>
        <v>0</v>
      </c>
      <c r="H260" s="17">
        <f>(SUMIFS(EUROSTAT_VBE_IND_2010!F$7:F$732,EUROSTAT_VBE_IND_2010!$B$7:$B$732,$D260,EUROSTAT_VBE_IND_2010!$C$7:$C$732,"*"&amp;RIGHT($A258,3)&amp;"*",EUROSTAT_VBE_IND_2010!$D$7:$D$732,"212*"))/1000</f>
        <v>0</v>
      </c>
      <c r="I260" s="17">
        <f>(SUMIFS(EUROSTAT_VBE_IND_2010!G$7:G$732,EUROSTAT_VBE_IND_2010!$B$7:$B$732,$D260,EUROSTAT_VBE_IND_2010!$C$7:$C$732,"*"&amp;RIGHT($A258,3)&amp;"*",EUROSTAT_VBE_IND_2010!$D$7:$D$732,"212*"))/1000</f>
        <v>0</v>
      </c>
      <c r="J260" s="198">
        <f>SUMIFS('IEA Bal_CH-IND'!$D$30:$D$329,'IEA Bal_CH-IND'!$A$30:$A$329,"*"&amp;RIGHT($B260,8),'IEA Bal_CH-IND'!$C$30:$C$329,'Aggregated Balance-IND_2010'!$E260)</f>
        <v>0</v>
      </c>
      <c r="K260" s="17">
        <f>(SUMIFS(EUROSTAT_VBE_IND_2010!H$7:H$732,EUROSTAT_VBE_IND_2010!$B$7:$B$732,$D260,EUROSTAT_VBE_IND_2010!$C$7:$C$732,"*"&amp;RIGHT($A258,3)&amp;"*",EUROSTAT_VBE_IND_2010!$D$7:$D$732,"212*"))/1000</f>
        <v>0</v>
      </c>
      <c r="L260" s="17">
        <f>(SUMIFS(EUROSTAT_VBE_IND_2010!I$7:I$732,EUROSTAT_VBE_IND_2010!$B$7:$B$732,$D260,EUROSTAT_VBE_IND_2010!$C$7:$C$732,"*"&amp;RIGHT($A258,3)&amp;"*",EUROSTAT_VBE_IND_2010!$D$7:$D$732,"212*"))/1000</f>
        <v>0</v>
      </c>
      <c r="M260" s="17">
        <f>(SUMIFS(EUROSTAT_VBE_IND_2010!J$7:J$732,EUROSTAT_VBE_IND_2010!$B$7:$B$732,$D260,EUROSTAT_VBE_IND_2010!$C$7:$C$732,"*"&amp;RIGHT($A258,3)&amp;"*",EUROSTAT_VBE_IND_2010!$D$7:$D$732,"212*"))/1000</f>
        <v>0</v>
      </c>
      <c r="N260" s="17">
        <f>(SUMIFS(EUROSTAT_VBE_IND_2010!K$7:K$732,EUROSTAT_VBE_IND_2010!$B$7:$B$732,$D260,EUROSTAT_VBE_IND_2010!$C$7:$C$732,"*"&amp;RIGHT($A258,3)&amp;"*",EUROSTAT_VBE_IND_2010!$D$7:$D$732,"212*"))/1000</f>
        <v>0</v>
      </c>
      <c r="O260" s="17">
        <f>(SUMIFS(EUROSTAT_VBE_IND_2010!L$7:L$732,EUROSTAT_VBE_IND_2010!$B$7:$B$732,$D260,EUROSTAT_VBE_IND_2010!$C$7:$C$732,"*"&amp;RIGHT($A258,3)&amp;"*",EUROSTAT_VBE_IND_2010!$D$7:$D$732,"212*"))/1000</f>
        <v>0</v>
      </c>
      <c r="P260" s="17">
        <f>(SUMIFS(EUROSTAT_VBE_IND_2010!M$7:M$732,EUROSTAT_VBE_IND_2010!$B$7:$B$732,$D260,EUROSTAT_VBE_IND_2010!$C$7:$C$732,"*"&amp;RIGHT($A258,3)&amp;"*",EUROSTAT_VBE_IND_2010!$D$7:$D$732,"212*"))/1000</f>
        <v>0</v>
      </c>
      <c r="Q260" s="17">
        <f>(SUMIFS(EUROSTAT_VBE_IND_2010!N$7:N$732,EUROSTAT_VBE_IND_2010!$B$7:$B$732,$D260,EUROSTAT_VBE_IND_2010!$C$7:$C$732,"*"&amp;RIGHT($A258,3)&amp;"*",EUROSTAT_VBE_IND_2010!$D$7:$D$732,"212*"))/1000</f>
        <v>0</v>
      </c>
      <c r="R260" s="17">
        <f>(SUMIFS(EUROSTAT_VBE_IND_2010!O$7:O$732,EUROSTAT_VBE_IND_2010!$B$7:$B$732,$D260,EUROSTAT_VBE_IND_2010!$C$7:$C$732,"*"&amp;RIGHT($A258,3)&amp;"*",EUROSTAT_VBE_IND_2010!$D$7:$D$732,"212*"))/1000</f>
        <v>0</v>
      </c>
      <c r="S260" s="17">
        <f>(SUMIFS(EUROSTAT_VBE_IND_2010!P$7:P$732,EUROSTAT_VBE_IND_2010!$B$7:$B$732,$D260,EUROSTAT_VBE_IND_2010!$C$7:$C$732,"*"&amp;RIGHT($A258,3)&amp;"*",EUROSTAT_VBE_IND_2010!$D$7:$D$732,"212*"))/1000</f>
        <v>0</v>
      </c>
      <c r="T260" s="17">
        <f>(SUMIFS(EUROSTAT_VBE_IND_2010!Q$7:Q$732,EUROSTAT_VBE_IND_2010!$B$7:$B$732,$D260,EUROSTAT_VBE_IND_2010!$C$7:$C$732,"*"&amp;RIGHT($A258,3)&amp;"*",EUROSTAT_VBE_IND_2010!$D$7:$D$732,"212*"))/1000</f>
        <v>0</v>
      </c>
      <c r="U260" s="17">
        <f>(SUMIFS(EUROSTAT_VBE_IND_2010!R$7:R$732,EUROSTAT_VBE_IND_2010!$B$7:$B$732,$D260,EUROSTAT_VBE_IND_2010!$C$7:$C$732,"*"&amp;RIGHT($A258,3)&amp;"*",EUROSTAT_VBE_IND_2010!$D$7:$D$732,"212*"))/1000</f>
        <v>0</v>
      </c>
      <c r="V260" s="17">
        <f>(SUMIFS(EUROSTAT_VBE_IND_2010!S$7:S$732,EUROSTAT_VBE_IND_2010!$B$7:$B$732,$D260,EUROSTAT_VBE_IND_2010!$C$7:$C$732,"*"&amp;RIGHT($A258,3)&amp;"*",EUROSTAT_VBE_IND_2010!$D$7:$D$732,"212*"))/1000</f>
        <v>0</v>
      </c>
      <c r="W260" s="17">
        <f>(SUMIFS(EUROSTAT_VBE_IND_2010!T$7:T$732,EUROSTAT_VBE_IND_2010!$B$7:$B$732,$D260,EUROSTAT_VBE_IND_2010!$C$7:$C$732,"*"&amp;RIGHT($A258,3)&amp;"*",EUROSTAT_VBE_IND_2010!$D$7:$D$732,"212*"))/1000</f>
        <v>0</v>
      </c>
      <c r="X260" s="17">
        <f>(SUMIFS(EUROSTAT_VBE_IND_2010!U$7:U$732,EUROSTAT_VBE_IND_2010!$B$7:$B$732,$D260,EUROSTAT_VBE_IND_2010!$C$7:$C$732,"*"&amp;RIGHT($A258,3)&amp;"*",EUROSTAT_VBE_IND_2010!$D$7:$D$732,"212*"))/1000</f>
        <v>0</v>
      </c>
      <c r="Y260" s="17">
        <f>(SUMIFS(EUROSTAT_VBE_IND_2010!V$7:V$732,EUROSTAT_VBE_IND_2010!$B$7:$B$732,$D260,EUROSTAT_VBE_IND_2010!$C$7:$C$732,"*"&amp;RIGHT($A258,3)&amp;"*",EUROSTAT_VBE_IND_2010!$D$7:$D$732,"212*"))/1000</f>
        <v>0</v>
      </c>
      <c r="Z260" s="17">
        <f>(SUMIFS(EUROSTAT_VBE_IND_2010!W$7:W$732,EUROSTAT_VBE_IND_2010!$B$7:$B$732,$D260,EUROSTAT_VBE_IND_2010!$C$7:$C$732,"*"&amp;RIGHT($A258,3)&amp;"*",EUROSTAT_VBE_IND_2010!$D$7:$D$732,"212*"))/1000</f>
        <v>0</v>
      </c>
      <c r="AA260" s="17">
        <f>(SUMIFS(EUROSTAT_VBE_IND_2010!X$7:X$732,EUROSTAT_VBE_IND_2010!$B$7:$B$732,$D260,EUROSTAT_VBE_IND_2010!$C$7:$C$732,"*"&amp;RIGHT($A258,3)&amp;"*",EUROSTAT_VBE_IND_2010!$D$7:$D$732,"212*"))/1000</f>
        <v>0</v>
      </c>
      <c r="AB260" s="17">
        <f>(SUMIFS(EUROSTAT_VBE_IND_2010!AA$7:AA$732,EUROSTAT_VBE_IND_2010!$B$7:$B$732,$D260,EUROSTAT_VBE_IND_2010!$C$7:$C$732,"*"&amp;RIGHT($A258,3)&amp;"*",EUROSTAT_VBE_IND_2010!$D$7:$D$732,"212*"))/1000</f>
        <v>0</v>
      </c>
      <c r="AC260" s="17">
        <f>(SUMIFS(EUROSTAT_VBE_IND_2010!AB$7:AB$732,EUROSTAT_VBE_IND_2010!$B$7:$B$732,$D260,EUROSTAT_VBE_IND_2010!$C$7:$C$732,"*"&amp;RIGHT($A258,3)&amp;"*",EUROSTAT_VBE_IND_2010!$D$7:$D$732,"212*"))/1000</f>
        <v>0</v>
      </c>
      <c r="AD260" s="17">
        <f>(SUMIFS(EUROSTAT_VBE_IND_2010!AC$7:AC$732,EUROSTAT_VBE_IND_2010!$B$7:$B$732,$D260,EUROSTAT_VBE_IND_2010!$C$7:$C$732,"*"&amp;RIGHT($A258,3)&amp;"*",EUROSTAT_VBE_IND_2010!$D$7:$D$732,"212*"))/1000</f>
        <v>0</v>
      </c>
      <c r="AE260" s="17">
        <f>(SUMIFS(EUROSTAT_VBE_IND_2010!AD$7:AD$732,EUROSTAT_VBE_IND_2010!$B$7:$B$732,$D260,EUROSTAT_VBE_IND_2010!$C$7:$C$732,"*"&amp;RIGHT($A258,3)&amp;"*",EUROSTAT_VBE_IND_2010!$D$7:$D$732,"212*"))/1000</f>
        <v>0</v>
      </c>
      <c r="AF260" s="17">
        <f>(SUMIFS(EUROSTAT_VBE_IND_2010!AE$7:AE$732,EUROSTAT_VBE_IND_2010!$B$7:$B$732,$D260,EUROSTAT_VBE_IND_2010!$C$7:$C$732,"*"&amp;RIGHT($A258,3)&amp;"*",EUROSTAT_VBE_IND_2010!$D$7:$D$732,"212*"))/1000</f>
        <v>0</v>
      </c>
      <c r="AG260" s="17">
        <f>(SUMIFS(EUROSTAT_VBE_IND_2010!AF$7:AF$732,EUROSTAT_VBE_IND_2010!$B$7:$B$732,$D260,EUROSTAT_VBE_IND_2010!$C$7:$C$732,"*"&amp;RIGHT($A258,3)&amp;"*",EUROSTAT_VBE_IND_2010!$D$7:$D$732,"212*"))/1000</f>
        <v>0</v>
      </c>
      <c r="AH260" s="17">
        <f>(SUMIFS(EUROSTAT_VBE_IND_2010!AH$7:AH$732,EUROSTAT_VBE_IND_2010!$B$7:$B$732,$D260,EUROSTAT_VBE_IND_2010!$C$7:$C$732,"*"&amp;RIGHT($A258,3)&amp;"*",EUROSTAT_VBE_IND_2010!$D$7:$D$732,"212*"))/1000</f>
        <v>0</v>
      </c>
      <c r="AI260" s="17">
        <f>(SUMIFS(EUROSTAT_VBE_IND_2010!AI$7:AI$732,EUROSTAT_VBE_IND_2010!$B$7:$B$732,$D260,EUROSTAT_VBE_IND_2010!$C$7:$C$732,"*"&amp;RIGHT($A258,3)&amp;"*",EUROSTAT_VBE_IND_2010!$D$7:$D$732,"212*"))/1000</f>
        <v>0</v>
      </c>
      <c r="AJ260" s="17">
        <f>(SUMIFS(EUROSTAT_VBE_IND_2010!AJ$7:AJ$732,EUROSTAT_VBE_IND_2010!$B$7:$B$732,$D260,EUROSTAT_VBE_IND_2010!$C$7:$C$732,"*"&amp;RIGHT($A258,3)&amp;"*",EUROSTAT_VBE_IND_2010!$D$7:$D$732,"212*"))/1000</f>
        <v>0</v>
      </c>
      <c r="AK260" s="17">
        <f>(SUMIFS(EUROSTAT_VBE_IND_2010!AK$7:AK$732,EUROSTAT_VBE_IND_2010!$B$7:$B$732,$D260,EUROSTAT_VBE_IND_2010!$C$7:$C$732,"*"&amp;RIGHT($A258,3)&amp;"*",EUROSTAT_VBE_IND_2010!$D$7:$D$732,"212*"))/1000</f>
        <v>0</v>
      </c>
      <c r="AL260" s="198">
        <f>SUMIFS('IEA Bal_AL-IND'!$D$30:$D$329,'IEA Bal_AL-IND'!$A$30:$A$329,"*"&amp;RIGHT($B260,8),'IEA Bal_AL-IND'!$C$30:$C$329,'Aggregated Balance-IND_2010'!$E260)</f>
        <v>0</v>
      </c>
      <c r="AM260" s="198">
        <f>SUMIFS('IEA Bal_BA-IND'!$D$30:$D$329,'IEA Bal_BA-IND'!$A$30:$A$329,"*"&amp;RIGHT($B260,8),'IEA Bal_BA-IND'!$C$30:$C$329,'Aggregated Balance-IND_2010'!$E260)</f>
        <v>0</v>
      </c>
      <c r="AN260" s="198">
        <f>SUMIFS('IEA Bal_KS-IND'!$D$30:$D$329,'IEA Bal_KS-IND'!$A$30:$A$329,"*"&amp;RIGHT($B260,8),'IEA Bal_KS-IND'!$C$30:$C$329,'Aggregated Balance-IND_2010'!$E260)</f>
        <v>0</v>
      </c>
      <c r="AO260" s="17">
        <f>(SUMIFS(EUROSTAT_VBE_IND_2010!Y$7:Y$732,EUROSTAT_VBE_IND_2010!$B$7:$B$732,$D260,EUROSTAT_VBE_IND_2010!$C$7:$C$732,"*"&amp;RIGHT($A258,3)&amp;"*",EUROSTAT_VBE_IND_2010!$D$7:$D$732,"212*"))/1000</f>
        <v>0</v>
      </c>
      <c r="AP260" s="17">
        <f>(SUMIFS(EUROSTAT_VBE_IND_2010!Z$7:Z$732,EUROSTAT_VBE_IND_2010!$B$7:$B$732,$D260,EUROSTAT_VBE_IND_2010!$C$7:$C$732,"*"&amp;RIGHT($A258,3)&amp;"*",EUROSTAT_VBE_IND_2010!$D$7:$D$732,"212*"))/1000</f>
        <v>0</v>
      </c>
      <c r="AQ260" s="17">
        <f>(SUMIFS(EUROSTAT_VBE_IND_2010!AG$7:AG$732,EUROSTAT_VBE_IND_2010!$B$7:$B$732,$D260,EUROSTAT_VBE_IND_2010!$C$7:$C$732,"*"&amp;RIGHT($A258,3)&amp;"*",EUROSTAT_VBE_IND_2010!$D$7:$D$732,"212*"))/1000</f>
        <v>0</v>
      </c>
    </row>
    <row r="261" spans="1:43">
      <c r="A261" t="str">
        <f>LEFT(EUROSTAT_VBE_IND_2010!$C$375,8)</f>
        <v>B_101835</v>
      </c>
      <c r="B261" s="28" t="s">
        <v>303</v>
      </c>
      <c r="C261" t="s">
        <v>293</v>
      </c>
      <c r="D261" t="s">
        <v>126</v>
      </c>
      <c r="E261" t="s">
        <v>233</v>
      </c>
      <c r="F261" t="s">
        <v>253</v>
      </c>
      <c r="G261" s="17">
        <f>(SUMIFS(EUROSTAT_VBE_IND_2010!E$7:E$732,EUROSTAT_VBE_IND_2010!$B$7:$B$732,$D261,EUROSTAT_VBE_IND_2010!$C$7:$C$732,"*"&amp;RIGHT($A261,3)&amp;"*",EUROSTAT_VBE_IND_2010!$D$7:$D$732,"321*"))/1000</f>
        <v>0</v>
      </c>
      <c r="H261" s="17">
        <f>(SUMIFS(EUROSTAT_VBE_IND_2010!F$7:F$732,EUROSTAT_VBE_IND_2010!$B$7:$B$732,$D261,EUROSTAT_VBE_IND_2010!$C$7:$C$732,"*"&amp;RIGHT($A261,3)&amp;"*",EUROSTAT_VBE_IND_2010!$D$7:$D$732,"321*"))/1000</f>
        <v>0</v>
      </c>
      <c r="I261" s="17">
        <f>(SUMIFS(EUROSTAT_VBE_IND_2010!G$7:G$732,EUROSTAT_VBE_IND_2010!$B$7:$B$732,$D261,EUROSTAT_VBE_IND_2010!$C$7:$C$732,"*"&amp;RIGHT($A261,3)&amp;"*",EUROSTAT_VBE_IND_2010!$D$7:$D$732,"321*"))/1000</f>
        <v>0</v>
      </c>
      <c r="J261" s="198">
        <f>SUMIFS('IEA Bal_CH-IND'!$D$30:$D$329,'IEA Bal_CH-IND'!$A$30:$A$329,"*"&amp;RIGHT($B261,8),'IEA Bal_CH-IND'!$C$30:$C$329,'Aggregated Balance-IND_2010'!$E261)</f>
        <v>0</v>
      </c>
      <c r="K261" s="17">
        <f>(SUMIFS(EUROSTAT_VBE_IND_2010!H$7:H$732,EUROSTAT_VBE_IND_2010!$B$7:$B$732,$D261,EUROSTAT_VBE_IND_2010!$C$7:$C$732,"*"&amp;RIGHT($A261,3)&amp;"*",EUROSTAT_VBE_IND_2010!$D$7:$D$732,"321*"))/1000</f>
        <v>0</v>
      </c>
      <c r="L261" s="17">
        <f>(SUMIFS(EUROSTAT_VBE_IND_2010!I$7:I$732,EUROSTAT_VBE_IND_2010!$B$7:$B$732,$D261,EUROSTAT_VBE_IND_2010!$C$7:$C$732,"*"&amp;RIGHT($A261,3)&amp;"*",EUROSTAT_VBE_IND_2010!$D$7:$D$732,"321*"))/1000</f>
        <v>0</v>
      </c>
      <c r="M261" s="17">
        <f>(SUMIFS(EUROSTAT_VBE_IND_2010!J$7:J$732,EUROSTAT_VBE_IND_2010!$B$7:$B$732,$D261,EUROSTAT_VBE_IND_2010!$C$7:$C$732,"*"&amp;RIGHT($A261,3)&amp;"*",EUROSTAT_VBE_IND_2010!$D$7:$D$732,"321*"))/1000</f>
        <v>0</v>
      </c>
      <c r="N261" s="17">
        <f>(SUMIFS(EUROSTAT_VBE_IND_2010!K$7:K$732,EUROSTAT_VBE_IND_2010!$B$7:$B$732,$D261,EUROSTAT_VBE_IND_2010!$C$7:$C$732,"*"&amp;RIGHT($A261,3)&amp;"*",EUROSTAT_VBE_IND_2010!$D$7:$D$732,"321*"))/1000</f>
        <v>0</v>
      </c>
      <c r="O261" s="17">
        <f>(SUMIFS(EUROSTAT_VBE_IND_2010!L$7:L$732,EUROSTAT_VBE_IND_2010!$B$7:$B$732,$D261,EUROSTAT_VBE_IND_2010!$C$7:$C$732,"*"&amp;RIGHT($A261,3)&amp;"*",EUROSTAT_VBE_IND_2010!$D$7:$D$732,"321*"))/1000</f>
        <v>0</v>
      </c>
      <c r="P261" s="17">
        <f>(SUMIFS(EUROSTAT_VBE_IND_2010!M$7:M$732,EUROSTAT_VBE_IND_2010!$B$7:$B$732,$D261,EUROSTAT_VBE_IND_2010!$C$7:$C$732,"*"&amp;RIGHT($A261,3)&amp;"*",EUROSTAT_VBE_IND_2010!$D$7:$D$732,"321*"))/1000</f>
        <v>0</v>
      </c>
      <c r="Q261" s="17">
        <f>(SUMIFS(EUROSTAT_VBE_IND_2010!N$7:N$732,EUROSTAT_VBE_IND_2010!$B$7:$B$732,$D261,EUROSTAT_VBE_IND_2010!$C$7:$C$732,"*"&amp;RIGHT($A261,3)&amp;"*",EUROSTAT_VBE_IND_2010!$D$7:$D$732,"321*"))/1000</f>
        <v>0</v>
      </c>
      <c r="R261" s="17">
        <f>(SUMIFS(EUROSTAT_VBE_IND_2010!O$7:O$732,EUROSTAT_VBE_IND_2010!$B$7:$B$732,$D261,EUROSTAT_VBE_IND_2010!$C$7:$C$732,"*"&amp;RIGHT($A261,3)&amp;"*",EUROSTAT_VBE_IND_2010!$D$7:$D$732,"321*"))/1000</f>
        <v>0</v>
      </c>
      <c r="S261" s="17">
        <f>(SUMIFS(EUROSTAT_VBE_IND_2010!P$7:P$732,EUROSTAT_VBE_IND_2010!$B$7:$B$732,$D261,EUROSTAT_VBE_IND_2010!$C$7:$C$732,"*"&amp;RIGHT($A261,3)&amp;"*",EUROSTAT_VBE_IND_2010!$D$7:$D$732,"321*"))/1000</f>
        <v>0</v>
      </c>
      <c r="T261" s="17">
        <f>(SUMIFS(EUROSTAT_VBE_IND_2010!Q$7:Q$732,EUROSTAT_VBE_IND_2010!$B$7:$B$732,$D261,EUROSTAT_VBE_IND_2010!$C$7:$C$732,"*"&amp;RIGHT($A261,3)&amp;"*",EUROSTAT_VBE_IND_2010!$D$7:$D$732,"321*"))/1000</f>
        <v>0</v>
      </c>
      <c r="U261" s="17">
        <f>(SUMIFS(EUROSTAT_VBE_IND_2010!R$7:R$732,EUROSTAT_VBE_IND_2010!$B$7:$B$732,$D261,EUROSTAT_VBE_IND_2010!$C$7:$C$732,"*"&amp;RIGHT($A261,3)&amp;"*",EUROSTAT_VBE_IND_2010!$D$7:$D$732,"321*"))/1000</f>
        <v>0</v>
      </c>
      <c r="V261" s="17">
        <f>(SUMIFS(EUROSTAT_VBE_IND_2010!S$7:S$732,EUROSTAT_VBE_IND_2010!$B$7:$B$732,$D261,EUROSTAT_VBE_IND_2010!$C$7:$C$732,"*"&amp;RIGHT($A261,3)&amp;"*",EUROSTAT_VBE_IND_2010!$D$7:$D$732,"321*"))/1000</f>
        <v>0</v>
      </c>
      <c r="W261" s="17">
        <f>(SUMIFS(EUROSTAT_VBE_IND_2010!T$7:T$732,EUROSTAT_VBE_IND_2010!$B$7:$B$732,$D261,EUROSTAT_VBE_IND_2010!$C$7:$C$732,"*"&amp;RIGHT($A261,3)&amp;"*",EUROSTAT_VBE_IND_2010!$D$7:$D$732,"321*"))/1000</f>
        <v>0</v>
      </c>
      <c r="X261" s="17">
        <f>(SUMIFS(EUROSTAT_VBE_IND_2010!U$7:U$732,EUROSTAT_VBE_IND_2010!$B$7:$B$732,$D261,EUROSTAT_VBE_IND_2010!$C$7:$C$732,"*"&amp;RIGHT($A261,3)&amp;"*",EUROSTAT_VBE_IND_2010!$D$7:$D$732,"321*"))/1000</f>
        <v>0</v>
      </c>
      <c r="Y261" s="17">
        <f>(SUMIFS(EUROSTAT_VBE_IND_2010!V$7:V$732,EUROSTAT_VBE_IND_2010!$B$7:$B$732,$D261,EUROSTAT_VBE_IND_2010!$C$7:$C$732,"*"&amp;RIGHT($A261,3)&amp;"*",EUROSTAT_VBE_IND_2010!$D$7:$D$732,"321*"))/1000</f>
        <v>0</v>
      </c>
      <c r="Z261" s="17">
        <f>(SUMIFS(EUROSTAT_VBE_IND_2010!W$7:W$732,EUROSTAT_VBE_IND_2010!$B$7:$B$732,$D261,EUROSTAT_VBE_IND_2010!$C$7:$C$732,"*"&amp;RIGHT($A261,3)&amp;"*",EUROSTAT_VBE_IND_2010!$D$7:$D$732,"321*"))/1000</f>
        <v>0</v>
      </c>
      <c r="AA261" s="17">
        <f>(SUMIFS(EUROSTAT_VBE_IND_2010!X$7:X$732,EUROSTAT_VBE_IND_2010!$B$7:$B$732,$D261,EUROSTAT_VBE_IND_2010!$C$7:$C$732,"*"&amp;RIGHT($A261,3)&amp;"*",EUROSTAT_VBE_IND_2010!$D$7:$D$732,"321*"))/1000</f>
        <v>0</v>
      </c>
      <c r="AB261" s="17">
        <f>(SUMIFS(EUROSTAT_VBE_IND_2010!AA$7:AA$732,EUROSTAT_VBE_IND_2010!$B$7:$B$732,$D261,EUROSTAT_VBE_IND_2010!$C$7:$C$732,"*"&amp;RIGHT($A261,3)&amp;"*",EUROSTAT_VBE_IND_2010!$D$7:$D$732,"321*"))/1000</f>
        <v>0</v>
      </c>
      <c r="AC261" s="17">
        <f>(SUMIFS(EUROSTAT_VBE_IND_2010!AB$7:AB$732,EUROSTAT_VBE_IND_2010!$B$7:$B$732,$D261,EUROSTAT_VBE_IND_2010!$C$7:$C$732,"*"&amp;RIGHT($A261,3)&amp;"*",EUROSTAT_VBE_IND_2010!$D$7:$D$732,"321*"))/1000</f>
        <v>0</v>
      </c>
      <c r="AD261" s="17">
        <f>(SUMIFS(EUROSTAT_VBE_IND_2010!AC$7:AC$732,EUROSTAT_VBE_IND_2010!$B$7:$B$732,$D261,EUROSTAT_VBE_IND_2010!$C$7:$C$732,"*"&amp;RIGHT($A261,3)&amp;"*",EUROSTAT_VBE_IND_2010!$D$7:$D$732,"321*"))/1000</f>
        <v>0</v>
      </c>
      <c r="AE261" s="17">
        <f>(SUMIFS(EUROSTAT_VBE_IND_2010!AD$7:AD$732,EUROSTAT_VBE_IND_2010!$B$7:$B$732,$D261,EUROSTAT_VBE_IND_2010!$C$7:$C$732,"*"&amp;RIGHT($A261,3)&amp;"*",EUROSTAT_VBE_IND_2010!$D$7:$D$732,"321*"))/1000</f>
        <v>0</v>
      </c>
      <c r="AF261" s="17">
        <f>(SUMIFS(EUROSTAT_VBE_IND_2010!AE$7:AE$732,EUROSTAT_VBE_IND_2010!$B$7:$B$732,$D261,EUROSTAT_VBE_IND_2010!$C$7:$C$732,"*"&amp;RIGHT($A261,3)&amp;"*",EUROSTAT_VBE_IND_2010!$D$7:$D$732,"321*"))/1000</f>
        <v>0</v>
      </c>
      <c r="AG261" s="17">
        <f>(SUMIFS(EUROSTAT_VBE_IND_2010!AF$7:AF$732,EUROSTAT_VBE_IND_2010!$B$7:$B$732,$D261,EUROSTAT_VBE_IND_2010!$C$7:$C$732,"*"&amp;RIGHT($A261,3)&amp;"*",EUROSTAT_VBE_IND_2010!$D$7:$D$732,"321*"))/1000</f>
        <v>0</v>
      </c>
      <c r="AH261" s="17">
        <f>(SUMIFS(EUROSTAT_VBE_IND_2010!AH$7:AH$732,EUROSTAT_VBE_IND_2010!$B$7:$B$732,$D261,EUROSTAT_VBE_IND_2010!$C$7:$C$732,"*"&amp;RIGHT($A261,3)&amp;"*",EUROSTAT_VBE_IND_2010!$D$7:$D$732,"321*"))/1000</f>
        <v>0</v>
      </c>
      <c r="AI261" s="17">
        <f>(SUMIFS(EUROSTAT_VBE_IND_2010!AI$7:AI$732,EUROSTAT_VBE_IND_2010!$B$7:$B$732,$D261,EUROSTAT_VBE_IND_2010!$C$7:$C$732,"*"&amp;RIGHT($A261,3)&amp;"*",EUROSTAT_VBE_IND_2010!$D$7:$D$732,"321*"))/1000</f>
        <v>0</v>
      </c>
      <c r="AJ261" s="17">
        <f>(SUMIFS(EUROSTAT_VBE_IND_2010!AJ$7:AJ$732,EUROSTAT_VBE_IND_2010!$B$7:$B$732,$D261,EUROSTAT_VBE_IND_2010!$C$7:$C$732,"*"&amp;RIGHT($A261,3)&amp;"*",EUROSTAT_VBE_IND_2010!$D$7:$D$732,"321*"))/1000</f>
        <v>0</v>
      </c>
      <c r="AK261" s="17">
        <f>(SUMIFS(EUROSTAT_VBE_IND_2010!AK$7:AK$732,EUROSTAT_VBE_IND_2010!$B$7:$B$732,$D261,EUROSTAT_VBE_IND_2010!$C$7:$C$732,"*"&amp;RIGHT($A261,3)&amp;"*",EUROSTAT_VBE_IND_2010!$D$7:$D$732,"321*"))/1000</f>
        <v>0</v>
      </c>
      <c r="AL261" s="198">
        <f>SUMIFS('IEA Bal_AL-IND'!$D$30:$D$329,'IEA Bal_AL-IND'!$A$30:$A$329,"*"&amp;RIGHT($B261,8),'IEA Bal_AL-IND'!$C$30:$C$329,'Aggregated Balance-IND_2010'!$E261)</f>
        <v>0</v>
      </c>
      <c r="AM261" s="198">
        <f>SUMIFS('IEA Bal_BA-IND'!$D$30:$D$329,'IEA Bal_BA-IND'!$A$30:$A$329,"*"&amp;RIGHT($B261,8),'IEA Bal_BA-IND'!$C$30:$C$329,'Aggregated Balance-IND_2010'!$E261)</f>
        <v>0</v>
      </c>
      <c r="AN261" s="198">
        <f>SUMIFS('IEA Bal_KS-IND'!$D$30:$D$329,'IEA Bal_KS-IND'!$A$30:$A$329,"*"&amp;RIGHT($B261,8),'IEA Bal_KS-IND'!$C$30:$C$329,'Aggregated Balance-IND_2010'!$E261)</f>
        <v>0</v>
      </c>
      <c r="AO261" s="17">
        <f>(SUMIFS(EUROSTAT_VBE_IND_2010!Y$7:Y$732,EUROSTAT_VBE_IND_2010!$B$7:$B$732,$D261,EUROSTAT_VBE_IND_2010!$C$7:$C$732,"*"&amp;RIGHT($A261,3)&amp;"*",EUROSTAT_VBE_IND_2010!$D$7:$D$732,"321*"))/1000</f>
        <v>0</v>
      </c>
      <c r="AP261" s="17">
        <f>(SUMIFS(EUROSTAT_VBE_IND_2010!Z$7:Z$732,EUROSTAT_VBE_IND_2010!$B$7:$B$732,$D261,EUROSTAT_VBE_IND_2010!$C$7:$C$732,"*"&amp;RIGHT($A261,3)&amp;"*",EUROSTAT_VBE_IND_2010!$D$7:$D$732,"321*"))/1000</f>
        <v>0</v>
      </c>
      <c r="AQ261" s="17">
        <f>(SUMIFS(EUROSTAT_VBE_IND_2010!AG$7:AG$732,EUROSTAT_VBE_IND_2010!$B$7:$B$732,$D261,EUROSTAT_VBE_IND_2010!$C$7:$C$732,"*"&amp;RIGHT($A261,3)&amp;"*",EUROSTAT_VBE_IND_2010!$D$7:$D$732,"321*"))/1000</f>
        <v>0</v>
      </c>
    </row>
    <row r="262" spans="1:43">
      <c r="A262" t="str">
        <f>LEFT(EUROSTAT_VBE_IND_2010!$C$375,8)</f>
        <v>B_101835</v>
      </c>
      <c r="B262" s="28" t="s">
        <v>303</v>
      </c>
      <c r="C262" t="s">
        <v>293</v>
      </c>
      <c r="D262" t="s">
        <v>126</v>
      </c>
      <c r="E262" t="s">
        <v>234</v>
      </c>
      <c r="F262" t="s">
        <v>254</v>
      </c>
      <c r="G262" s="17">
        <f>(SUMIFS(EUROSTAT_VBE_IND_2010!E$7:E$732,EUROSTAT_VBE_IND_2010!$B$7:$B$732,$D262,EUROSTAT_VBE_IND_2010!$C$7:$C$732,"*"&amp;RIGHT($A262,3)&amp;"*",EUROSTAT_VBE_IND_2010!$D$7:$D$732,"3220*"))/1000</f>
        <v>0</v>
      </c>
      <c r="H262" s="17">
        <f>(SUMIFS(EUROSTAT_VBE_IND_2010!F$7:F$732,EUROSTAT_VBE_IND_2010!$B$7:$B$732,$D262,EUROSTAT_VBE_IND_2010!$C$7:$C$732,"*"&amp;RIGHT($A262,3)&amp;"*",EUROSTAT_VBE_IND_2010!$D$7:$D$732,"3220*"))/1000</f>
        <v>0</v>
      </c>
      <c r="I262" s="17">
        <f>(SUMIFS(EUROSTAT_VBE_IND_2010!G$7:G$732,EUROSTAT_VBE_IND_2010!$B$7:$B$732,$D262,EUROSTAT_VBE_IND_2010!$C$7:$C$732,"*"&amp;RIGHT($A262,3)&amp;"*",EUROSTAT_VBE_IND_2010!$D$7:$D$732,"3220*"))/1000</f>
        <v>0</v>
      </c>
      <c r="J262" s="198">
        <f>SUMIFS('IEA Bal_CH-IND'!$D$30:$D$329,'IEA Bal_CH-IND'!$A$30:$A$329,"*"&amp;RIGHT($B262,8),'IEA Bal_CH-IND'!$C$30:$C$329,'Aggregated Balance-IND_2010'!$E262)</f>
        <v>0</v>
      </c>
      <c r="K262" s="17">
        <f>(SUMIFS(EUROSTAT_VBE_IND_2010!H$7:H$732,EUROSTAT_VBE_IND_2010!$B$7:$B$732,$D262,EUROSTAT_VBE_IND_2010!$C$7:$C$732,"*"&amp;RIGHT($A262,3)&amp;"*",EUROSTAT_VBE_IND_2010!$D$7:$D$732,"3220*"))/1000</f>
        <v>0</v>
      </c>
      <c r="L262" s="17">
        <f>(SUMIFS(EUROSTAT_VBE_IND_2010!I$7:I$732,EUROSTAT_VBE_IND_2010!$B$7:$B$732,$D262,EUROSTAT_VBE_IND_2010!$C$7:$C$732,"*"&amp;RIGHT($A262,3)&amp;"*",EUROSTAT_VBE_IND_2010!$D$7:$D$732,"3220*"))/1000</f>
        <v>0.044</v>
      </c>
      <c r="M262" s="17">
        <f>(SUMIFS(EUROSTAT_VBE_IND_2010!J$7:J$732,EUROSTAT_VBE_IND_2010!$B$7:$B$732,$D262,EUROSTAT_VBE_IND_2010!$C$7:$C$732,"*"&amp;RIGHT($A262,3)&amp;"*",EUROSTAT_VBE_IND_2010!$D$7:$D$732,"3220*"))/1000</f>
        <v>0.046</v>
      </c>
      <c r="N262" s="17">
        <f>(SUMIFS(EUROSTAT_VBE_IND_2010!K$7:K$732,EUROSTAT_VBE_IND_2010!$B$7:$B$732,$D262,EUROSTAT_VBE_IND_2010!$C$7:$C$732,"*"&amp;RIGHT($A262,3)&amp;"*",EUROSTAT_VBE_IND_2010!$D$7:$D$732,"3220*"))/1000</f>
        <v>0</v>
      </c>
      <c r="O262" s="17">
        <f>(SUMIFS(EUROSTAT_VBE_IND_2010!L$7:L$732,EUROSTAT_VBE_IND_2010!$B$7:$B$732,$D262,EUROSTAT_VBE_IND_2010!$C$7:$C$732,"*"&amp;RIGHT($A262,3)&amp;"*",EUROSTAT_VBE_IND_2010!$D$7:$D$732,"3220*"))/1000</f>
        <v>0</v>
      </c>
      <c r="P262" s="17">
        <f>(SUMIFS(EUROSTAT_VBE_IND_2010!M$7:M$732,EUROSTAT_VBE_IND_2010!$B$7:$B$732,$D262,EUROSTAT_VBE_IND_2010!$C$7:$C$732,"*"&amp;RIGHT($A262,3)&amp;"*",EUROSTAT_VBE_IND_2010!$D$7:$D$732,"3220*"))/1000</f>
        <v>0</v>
      </c>
      <c r="Q262" s="17">
        <f>(SUMIFS(EUROSTAT_VBE_IND_2010!N$7:N$732,EUROSTAT_VBE_IND_2010!$B$7:$B$732,$D262,EUROSTAT_VBE_IND_2010!$C$7:$C$732,"*"&amp;RIGHT($A262,3)&amp;"*",EUROSTAT_VBE_IND_2010!$D$7:$D$732,"3220*"))/1000</f>
        <v>0.138</v>
      </c>
      <c r="R262" s="17">
        <f>(SUMIFS(EUROSTAT_VBE_IND_2010!O$7:O$732,EUROSTAT_VBE_IND_2010!$B$7:$B$732,$D262,EUROSTAT_VBE_IND_2010!$C$7:$C$732,"*"&amp;RIGHT($A262,3)&amp;"*",EUROSTAT_VBE_IND_2010!$D$7:$D$732,"3220*"))/1000</f>
        <v>0.046</v>
      </c>
      <c r="S262" s="17">
        <f>(SUMIFS(EUROSTAT_VBE_IND_2010!P$7:P$732,EUROSTAT_VBE_IND_2010!$B$7:$B$732,$D262,EUROSTAT_VBE_IND_2010!$C$7:$C$732,"*"&amp;RIGHT($A262,3)&amp;"*",EUROSTAT_VBE_IND_2010!$D$7:$D$732,"3220*"))/1000</f>
        <v>0.322</v>
      </c>
      <c r="T262" s="17">
        <f>(SUMIFS(EUROSTAT_VBE_IND_2010!Q$7:Q$732,EUROSTAT_VBE_IND_2010!$B$7:$B$732,$D262,EUROSTAT_VBE_IND_2010!$C$7:$C$732,"*"&amp;RIGHT($A262,3)&amp;"*",EUROSTAT_VBE_IND_2010!$D$7:$D$732,"3220*"))/1000</f>
        <v>0</v>
      </c>
      <c r="U262" s="17">
        <f>(SUMIFS(EUROSTAT_VBE_IND_2010!R$7:R$732,EUROSTAT_VBE_IND_2010!$B$7:$B$732,$D262,EUROSTAT_VBE_IND_2010!$C$7:$C$732,"*"&amp;RIGHT($A262,3)&amp;"*",EUROSTAT_VBE_IND_2010!$D$7:$D$732,"3220*"))/1000</f>
        <v>0</v>
      </c>
      <c r="V262" s="17">
        <f>(SUMIFS(EUROSTAT_VBE_IND_2010!S$7:S$732,EUROSTAT_VBE_IND_2010!$B$7:$B$732,$D262,EUROSTAT_VBE_IND_2010!$C$7:$C$732,"*"&amp;RIGHT($A262,3)&amp;"*",EUROSTAT_VBE_IND_2010!$D$7:$D$732,"3220*"))/1000</f>
        <v>0.094</v>
      </c>
      <c r="W262" s="17">
        <f>(SUMIFS(EUROSTAT_VBE_IND_2010!T$7:T$732,EUROSTAT_VBE_IND_2010!$B$7:$B$732,$D262,EUROSTAT_VBE_IND_2010!$C$7:$C$732,"*"&amp;RIGHT($A262,3)&amp;"*",EUROSTAT_VBE_IND_2010!$D$7:$D$732,"3220*"))/1000</f>
        <v>0</v>
      </c>
      <c r="X262" s="17">
        <f>(SUMIFS(EUROSTAT_VBE_IND_2010!U$7:U$732,EUROSTAT_VBE_IND_2010!$B$7:$B$732,$D262,EUROSTAT_VBE_IND_2010!$C$7:$C$732,"*"&amp;RIGHT($A262,3)&amp;"*",EUROSTAT_VBE_IND_2010!$D$7:$D$732,"3220*"))/1000</f>
        <v>0.69</v>
      </c>
      <c r="Y262" s="17">
        <f>(SUMIFS(EUROSTAT_VBE_IND_2010!V$7:V$732,EUROSTAT_VBE_IND_2010!$B$7:$B$732,$D262,EUROSTAT_VBE_IND_2010!$C$7:$C$732,"*"&amp;RIGHT($A262,3)&amp;"*",EUROSTAT_VBE_IND_2010!$D$7:$D$732,"3220*"))/1000</f>
        <v>0</v>
      </c>
      <c r="Z262" s="17">
        <f>(SUMIFS(EUROSTAT_VBE_IND_2010!W$7:W$732,EUROSTAT_VBE_IND_2010!$B$7:$B$732,$D262,EUROSTAT_VBE_IND_2010!$C$7:$C$732,"*"&amp;RIGHT($A262,3)&amp;"*",EUROSTAT_VBE_IND_2010!$D$7:$D$732,"3220*"))/1000</f>
        <v>0</v>
      </c>
      <c r="AA262" s="17">
        <f>(SUMIFS(EUROSTAT_VBE_IND_2010!X$7:X$732,EUROSTAT_VBE_IND_2010!$B$7:$B$732,$D262,EUROSTAT_VBE_IND_2010!$C$7:$C$732,"*"&amp;RIGHT($A262,3)&amp;"*",EUROSTAT_VBE_IND_2010!$D$7:$D$732,"3220*"))/1000</f>
        <v>0</v>
      </c>
      <c r="AB262" s="17">
        <f>(SUMIFS(EUROSTAT_VBE_IND_2010!AA$7:AA$732,EUROSTAT_VBE_IND_2010!$B$7:$B$732,$D262,EUROSTAT_VBE_IND_2010!$C$7:$C$732,"*"&amp;RIGHT($A262,3)&amp;"*",EUROSTAT_VBE_IND_2010!$D$7:$D$732,"3220*"))/1000</f>
        <v>0</v>
      </c>
      <c r="AC262" s="17">
        <f>(SUMIFS(EUROSTAT_VBE_IND_2010!AB$7:AB$732,EUROSTAT_VBE_IND_2010!$B$7:$B$732,$D262,EUROSTAT_VBE_IND_2010!$C$7:$C$732,"*"&amp;RIGHT($A262,3)&amp;"*",EUROSTAT_VBE_IND_2010!$D$7:$D$732,"3220*"))/1000</f>
        <v>0.045</v>
      </c>
      <c r="AD262" s="17">
        <f>(SUMIFS(EUROSTAT_VBE_IND_2010!AC$7:AC$732,EUROSTAT_VBE_IND_2010!$B$7:$B$732,$D262,EUROSTAT_VBE_IND_2010!$C$7:$C$732,"*"&amp;RIGHT($A262,3)&amp;"*",EUROSTAT_VBE_IND_2010!$D$7:$D$732,"3220*"))/1000</f>
        <v>0</v>
      </c>
      <c r="AE262" s="17">
        <f>(SUMIFS(EUROSTAT_VBE_IND_2010!AD$7:AD$732,EUROSTAT_VBE_IND_2010!$B$7:$B$732,$D262,EUROSTAT_VBE_IND_2010!$C$7:$C$732,"*"&amp;RIGHT($A262,3)&amp;"*",EUROSTAT_VBE_IND_2010!$D$7:$D$732,"3220*"))/1000</f>
        <v>0.046</v>
      </c>
      <c r="AF262" s="17">
        <f>(SUMIFS(EUROSTAT_VBE_IND_2010!AE$7:AE$732,EUROSTAT_VBE_IND_2010!$B$7:$B$732,$D262,EUROSTAT_VBE_IND_2010!$C$7:$C$732,"*"&amp;RIGHT($A262,3)&amp;"*",EUROSTAT_VBE_IND_2010!$D$7:$D$732,"3220*"))/1000</f>
        <v>0.276</v>
      </c>
      <c r="AG262" s="17">
        <f>(SUMIFS(EUROSTAT_VBE_IND_2010!AF$7:AF$732,EUROSTAT_VBE_IND_2010!$B$7:$B$732,$D262,EUROSTAT_VBE_IND_2010!$C$7:$C$732,"*"&amp;RIGHT($A262,3)&amp;"*",EUROSTAT_VBE_IND_2010!$D$7:$D$732,"3220*"))/1000</f>
        <v>0.048</v>
      </c>
      <c r="AH262" s="17">
        <f>(SUMIFS(EUROSTAT_VBE_IND_2010!AH$7:AH$732,EUROSTAT_VBE_IND_2010!$B$7:$B$732,$D262,EUROSTAT_VBE_IND_2010!$C$7:$C$732,"*"&amp;RIGHT($A262,3)&amp;"*",EUROSTAT_VBE_IND_2010!$D$7:$D$732,"3220*"))/1000</f>
        <v>0.092</v>
      </c>
      <c r="AI262" s="17">
        <f>(SUMIFS(EUROSTAT_VBE_IND_2010!AI$7:AI$732,EUROSTAT_VBE_IND_2010!$B$7:$B$732,$D262,EUROSTAT_VBE_IND_2010!$C$7:$C$732,"*"&amp;RIGHT($A262,3)&amp;"*",EUROSTAT_VBE_IND_2010!$D$7:$D$732,"3220*"))/1000</f>
        <v>0</v>
      </c>
      <c r="AJ262" s="17">
        <f>(SUMIFS(EUROSTAT_VBE_IND_2010!AJ$7:AJ$732,EUROSTAT_VBE_IND_2010!$B$7:$B$732,$D262,EUROSTAT_VBE_IND_2010!$C$7:$C$732,"*"&amp;RIGHT($A262,3)&amp;"*",EUROSTAT_VBE_IND_2010!$D$7:$D$732,"3220*"))/1000</f>
        <v>0</v>
      </c>
      <c r="AK262" s="17">
        <f>(SUMIFS(EUROSTAT_VBE_IND_2010!AK$7:AK$732,EUROSTAT_VBE_IND_2010!$B$7:$B$732,$D262,EUROSTAT_VBE_IND_2010!$C$7:$C$732,"*"&amp;RIGHT($A262,3)&amp;"*",EUROSTAT_VBE_IND_2010!$D$7:$D$732,"3220*"))/1000</f>
        <v>0</v>
      </c>
      <c r="AL262" s="198">
        <f>SUMIFS('IEA Bal_AL-IND'!$D$30:$D$329,'IEA Bal_AL-IND'!$A$30:$A$329,"*"&amp;RIGHT($B262,8),'IEA Bal_AL-IND'!$C$30:$C$329,'Aggregated Balance-IND_2010'!$E262)</f>
        <v>0</v>
      </c>
      <c r="AM262" s="198">
        <f>SUMIFS('IEA Bal_BA-IND'!$D$30:$D$329,'IEA Bal_BA-IND'!$A$30:$A$329,"*"&amp;RIGHT($B262,8),'IEA Bal_BA-IND'!$C$30:$C$329,'Aggregated Balance-IND_2010'!$E262)</f>
        <v>0</v>
      </c>
      <c r="AN262" s="198">
        <f>SUMIFS('IEA Bal_KS-IND'!$D$30:$D$329,'IEA Bal_KS-IND'!$A$30:$A$329,"*"&amp;RIGHT($B262,8),'IEA Bal_KS-IND'!$C$30:$C$329,'Aggregated Balance-IND_2010'!$E262)</f>
        <v>0</v>
      </c>
      <c r="AO262" s="17">
        <f>(SUMIFS(EUROSTAT_VBE_IND_2010!Y$7:Y$732,EUROSTAT_VBE_IND_2010!$B$7:$B$732,$D262,EUROSTAT_VBE_IND_2010!$C$7:$C$732,"*"&amp;RIGHT($A262,3)&amp;"*",EUROSTAT_VBE_IND_2010!$D$7:$D$732,"3220*"))/1000</f>
        <v>0</v>
      </c>
      <c r="AP262" s="17">
        <f>(SUMIFS(EUROSTAT_VBE_IND_2010!Z$7:Z$732,EUROSTAT_VBE_IND_2010!$B$7:$B$732,$D262,EUROSTAT_VBE_IND_2010!$C$7:$C$732,"*"&amp;RIGHT($A262,3)&amp;"*",EUROSTAT_VBE_IND_2010!$D$7:$D$732,"3220*"))/1000</f>
        <v>0</v>
      </c>
      <c r="AQ262" s="17">
        <f>(SUMIFS(EUROSTAT_VBE_IND_2010!AG$7:AG$732,EUROSTAT_VBE_IND_2010!$B$7:$B$732,$D262,EUROSTAT_VBE_IND_2010!$C$7:$C$732,"*"&amp;RIGHT($A262,3)&amp;"*",EUROSTAT_VBE_IND_2010!$D$7:$D$732,"3220*"))/1000</f>
        <v>0</v>
      </c>
    </row>
    <row r="263" spans="1:43">
      <c r="A263" t="str">
        <f>LEFT(EUROSTAT_VBE_IND_2010!$C$375,8)</f>
        <v>B_101835</v>
      </c>
      <c r="B263" s="28" t="s">
        <v>303</v>
      </c>
      <c r="C263" t="s">
        <v>293</v>
      </c>
      <c r="D263" t="s">
        <v>126</v>
      </c>
      <c r="E263" t="s">
        <v>235</v>
      </c>
      <c r="F263" t="s">
        <v>255</v>
      </c>
      <c r="G263" s="17">
        <f>(SUMIFS(EUROSTAT_VBE_IND_2010!E$7:E$732,EUROSTAT_VBE_IND_2010!$B$7:$B$732,$D263,EUROSTAT_VBE_IND_2010!$C$7:$C$732,"*"&amp;RIGHT($A263,3)&amp;"*",EUROSTAT_VBE_IND_2010!$D$7:$D$732,"323*"))/1000+(SUMIFS(EUROSTAT_VBE_IND_2010!E$7:E$732,EUROSTAT_VBE_IND_2010!$B$7:$B$732,$D263,EUROSTAT_VBE_IND_2010!$C$7:$C$732,"*"&amp;RIGHT($A263,3)&amp;"*",EUROSTAT_VBE_IND_2010!$D$7:$D$732,"324*"))/1000+(SUMIFS(EUROSTAT_VBE_IND_2010!E$7:E$732,EUROSTAT_VBE_IND_2010!$B$7:$B$732,$D263,EUROSTAT_VBE_IND_2010!$C$7:$C$732,"*"&amp;RIGHT($A263,3)&amp;"*",EUROSTAT_VBE_IND_2010!$D$7:$D$732,"3260*"))/1000</f>
        <v>0.086</v>
      </c>
      <c r="H263" s="17">
        <f>(SUMIFS(EUROSTAT_VBE_IND_2010!F$7:F$732,EUROSTAT_VBE_IND_2010!$B$7:$B$732,$D263,EUROSTAT_VBE_IND_2010!$C$7:$C$732,"*"&amp;RIGHT($A263,3)&amp;"*",EUROSTAT_VBE_IND_2010!$D$7:$D$732,"323*"))/1000+(SUMIFS(EUROSTAT_VBE_IND_2010!F$7:F$732,EUROSTAT_VBE_IND_2010!$B$7:$B$732,$D263,EUROSTAT_VBE_IND_2010!$C$7:$C$732,"*"&amp;RIGHT($A263,3)&amp;"*",EUROSTAT_VBE_IND_2010!$D$7:$D$732,"324*"))/1000+(SUMIFS(EUROSTAT_VBE_IND_2010!F$7:F$732,EUROSTAT_VBE_IND_2010!$B$7:$B$732,$D263,EUROSTAT_VBE_IND_2010!$C$7:$C$732,"*"&amp;RIGHT($A263,3)&amp;"*",EUROSTAT_VBE_IND_2010!$D$7:$D$732,"3260*"))/1000</f>
        <v>0.043</v>
      </c>
      <c r="I263" s="17">
        <f>(SUMIFS(EUROSTAT_VBE_IND_2010!G$7:G$732,EUROSTAT_VBE_IND_2010!$B$7:$B$732,$D263,EUROSTAT_VBE_IND_2010!$C$7:$C$732,"*"&amp;RIGHT($A263,3)&amp;"*",EUROSTAT_VBE_IND_2010!$D$7:$D$732,"323*"))/1000+(SUMIFS(EUROSTAT_VBE_IND_2010!G$7:G$732,EUROSTAT_VBE_IND_2010!$B$7:$B$732,$D263,EUROSTAT_VBE_IND_2010!$C$7:$C$732,"*"&amp;RIGHT($A263,3)&amp;"*",EUROSTAT_VBE_IND_2010!$D$7:$D$732,"324*"))/1000+(SUMIFS(EUROSTAT_VBE_IND_2010!G$7:G$732,EUROSTAT_VBE_IND_2010!$B$7:$B$732,$D263,EUROSTAT_VBE_IND_2010!$C$7:$C$732,"*"&amp;RIGHT($A263,3)&amp;"*",EUROSTAT_VBE_IND_2010!$D$7:$D$732,"3260*"))/1000</f>
        <v>0.085</v>
      </c>
      <c r="J263" s="198">
        <f>SUMIFS('IEA Bal_CH-IND'!$D$30:$D$329,'IEA Bal_CH-IND'!$A$30:$A$329,"*"&amp;RIGHT($B263,8),'IEA Bal_CH-IND'!$C$30:$C$329,'Aggregated Balance-IND_2010'!$E263)</f>
        <v>0.97979</v>
      </c>
      <c r="K263" s="17">
        <f>(SUMIFS(EUROSTAT_VBE_IND_2010!H$7:H$732,EUROSTAT_VBE_IND_2010!$B$7:$B$732,$D263,EUROSTAT_VBE_IND_2010!$C$7:$C$732,"*"&amp;RIGHT($A263,3)&amp;"*",EUROSTAT_VBE_IND_2010!$D$7:$D$732,"323*"))/1000+(SUMIFS(EUROSTAT_VBE_IND_2010!H$7:H$732,EUROSTAT_VBE_IND_2010!$B$7:$B$732,$D263,EUROSTAT_VBE_IND_2010!$C$7:$C$732,"*"&amp;RIGHT($A263,3)&amp;"*",EUROSTAT_VBE_IND_2010!$D$7:$D$732,"324*"))/1000+(SUMIFS(EUROSTAT_VBE_IND_2010!H$7:H$732,EUROSTAT_VBE_IND_2010!$B$7:$B$732,$D263,EUROSTAT_VBE_IND_2010!$C$7:$C$732,"*"&amp;RIGHT($A263,3)&amp;"*",EUROSTAT_VBE_IND_2010!$D$7:$D$732,"3260*"))/1000</f>
        <v>0</v>
      </c>
      <c r="L263" s="17">
        <f>(SUMIFS(EUROSTAT_VBE_IND_2010!I$7:I$732,EUROSTAT_VBE_IND_2010!$B$7:$B$732,$D263,EUROSTAT_VBE_IND_2010!$C$7:$C$732,"*"&amp;RIGHT($A263,3)&amp;"*",EUROSTAT_VBE_IND_2010!$D$7:$D$732,"323*"))/1000+(SUMIFS(EUROSTAT_VBE_IND_2010!I$7:I$732,EUROSTAT_VBE_IND_2010!$B$7:$B$732,$D263,EUROSTAT_VBE_IND_2010!$C$7:$C$732,"*"&amp;RIGHT($A263,3)&amp;"*",EUROSTAT_VBE_IND_2010!$D$7:$D$732,"324*"))/1000+(SUMIFS(EUROSTAT_VBE_IND_2010!I$7:I$732,EUROSTAT_VBE_IND_2010!$B$7:$B$732,$D263,EUROSTAT_VBE_IND_2010!$C$7:$C$732,"*"&amp;RIGHT($A263,3)&amp;"*",EUROSTAT_VBE_IND_2010!$D$7:$D$732,"3260*"))/1000</f>
        <v>0</v>
      </c>
      <c r="M263" s="17">
        <f>(SUMIFS(EUROSTAT_VBE_IND_2010!J$7:J$732,EUROSTAT_VBE_IND_2010!$B$7:$B$732,$D263,EUROSTAT_VBE_IND_2010!$C$7:$C$732,"*"&amp;RIGHT($A263,3)&amp;"*",EUROSTAT_VBE_IND_2010!$D$7:$D$732,"323*"))/1000+(SUMIFS(EUROSTAT_VBE_IND_2010!J$7:J$732,EUROSTAT_VBE_IND_2010!$B$7:$B$732,$D263,EUROSTAT_VBE_IND_2010!$C$7:$C$732,"*"&amp;RIGHT($A263,3)&amp;"*",EUROSTAT_VBE_IND_2010!$D$7:$D$732,"324*"))/1000+(SUMIFS(EUROSTAT_VBE_IND_2010!J$7:J$732,EUROSTAT_VBE_IND_2010!$B$7:$B$732,$D263,EUROSTAT_VBE_IND_2010!$C$7:$C$732,"*"&amp;RIGHT($A263,3)&amp;"*",EUROSTAT_VBE_IND_2010!$D$7:$D$732,"3260*"))/1000</f>
        <v>1.373</v>
      </c>
      <c r="N263" s="17">
        <f>(SUMIFS(EUROSTAT_VBE_IND_2010!K$7:K$732,EUROSTAT_VBE_IND_2010!$B$7:$B$732,$D263,EUROSTAT_VBE_IND_2010!$C$7:$C$732,"*"&amp;RIGHT($A263,3)&amp;"*",EUROSTAT_VBE_IND_2010!$D$7:$D$732,"323*"))/1000+(SUMIFS(EUROSTAT_VBE_IND_2010!K$7:K$732,EUROSTAT_VBE_IND_2010!$B$7:$B$732,$D263,EUROSTAT_VBE_IND_2010!$C$7:$C$732,"*"&amp;RIGHT($A263,3)&amp;"*",EUROSTAT_VBE_IND_2010!$D$7:$D$732,"324*"))/1000+(SUMIFS(EUROSTAT_VBE_IND_2010!K$7:K$732,EUROSTAT_VBE_IND_2010!$B$7:$B$732,$D263,EUROSTAT_VBE_IND_2010!$C$7:$C$732,"*"&amp;RIGHT($A263,3)&amp;"*",EUROSTAT_VBE_IND_2010!$D$7:$D$732,"3260*"))/1000</f>
        <v>0.043</v>
      </c>
      <c r="O263" s="17">
        <f>(SUMIFS(EUROSTAT_VBE_IND_2010!L$7:L$732,EUROSTAT_VBE_IND_2010!$B$7:$B$732,$D263,EUROSTAT_VBE_IND_2010!$C$7:$C$732,"*"&amp;RIGHT($A263,3)&amp;"*",EUROSTAT_VBE_IND_2010!$D$7:$D$732,"323*"))/1000+(SUMIFS(EUROSTAT_VBE_IND_2010!L$7:L$732,EUROSTAT_VBE_IND_2010!$B$7:$B$732,$D263,EUROSTAT_VBE_IND_2010!$C$7:$C$732,"*"&amp;RIGHT($A263,3)&amp;"*",EUROSTAT_VBE_IND_2010!$D$7:$D$732,"324*"))/1000+(SUMIFS(EUROSTAT_VBE_IND_2010!L$7:L$732,EUROSTAT_VBE_IND_2010!$B$7:$B$732,$D263,EUROSTAT_VBE_IND_2010!$C$7:$C$732,"*"&amp;RIGHT($A263,3)&amp;"*",EUROSTAT_VBE_IND_2010!$D$7:$D$732,"3260*"))/1000</f>
        <v>0</v>
      </c>
      <c r="P263" s="17">
        <f>(SUMIFS(EUROSTAT_VBE_IND_2010!M$7:M$732,EUROSTAT_VBE_IND_2010!$B$7:$B$732,$D263,EUROSTAT_VBE_IND_2010!$C$7:$C$732,"*"&amp;RIGHT($A263,3)&amp;"*",EUROSTAT_VBE_IND_2010!$D$7:$D$732,"323*"))/1000+(SUMIFS(EUROSTAT_VBE_IND_2010!M$7:M$732,EUROSTAT_VBE_IND_2010!$B$7:$B$732,$D263,EUROSTAT_VBE_IND_2010!$C$7:$C$732,"*"&amp;RIGHT($A263,3)&amp;"*",EUROSTAT_VBE_IND_2010!$D$7:$D$732,"324*"))/1000+(SUMIFS(EUROSTAT_VBE_IND_2010!M$7:M$732,EUROSTAT_VBE_IND_2010!$B$7:$B$732,$D263,EUROSTAT_VBE_IND_2010!$C$7:$C$732,"*"&amp;RIGHT($A263,3)&amp;"*",EUROSTAT_VBE_IND_2010!$D$7:$D$732,"3260*"))/1000</f>
        <v>0.128</v>
      </c>
      <c r="Q263" s="17">
        <f>(SUMIFS(EUROSTAT_VBE_IND_2010!N$7:N$732,EUROSTAT_VBE_IND_2010!$B$7:$B$732,$D263,EUROSTAT_VBE_IND_2010!$C$7:$C$732,"*"&amp;RIGHT($A263,3)&amp;"*",EUROSTAT_VBE_IND_2010!$D$7:$D$732,"323*"))/1000+(SUMIFS(EUROSTAT_VBE_IND_2010!N$7:N$732,EUROSTAT_VBE_IND_2010!$B$7:$B$732,$D263,EUROSTAT_VBE_IND_2010!$C$7:$C$732,"*"&amp;RIGHT($A263,3)&amp;"*",EUROSTAT_VBE_IND_2010!$D$7:$D$732,"324*"))/1000+(SUMIFS(EUROSTAT_VBE_IND_2010!N$7:N$732,EUROSTAT_VBE_IND_2010!$B$7:$B$732,$D263,EUROSTAT_VBE_IND_2010!$C$7:$C$732,"*"&amp;RIGHT($A263,3)&amp;"*",EUROSTAT_VBE_IND_2010!$D$7:$D$732,"3260*"))/1000</f>
        <v>2.574</v>
      </c>
      <c r="R263" s="17">
        <f>(SUMIFS(EUROSTAT_VBE_IND_2010!O$7:O$732,EUROSTAT_VBE_IND_2010!$B$7:$B$732,$D263,EUROSTAT_VBE_IND_2010!$C$7:$C$732,"*"&amp;RIGHT($A263,3)&amp;"*",EUROSTAT_VBE_IND_2010!$D$7:$D$732,"323*"))/1000+(SUMIFS(EUROSTAT_VBE_IND_2010!O$7:O$732,EUROSTAT_VBE_IND_2010!$B$7:$B$732,$D263,EUROSTAT_VBE_IND_2010!$C$7:$C$732,"*"&amp;RIGHT($A263,3)&amp;"*",EUROSTAT_VBE_IND_2010!$D$7:$D$732,"324*"))/1000+(SUMIFS(EUROSTAT_VBE_IND_2010!O$7:O$732,EUROSTAT_VBE_IND_2010!$B$7:$B$732,$D263,EUROSTAT_VBE_IND_2010!$C$7:$C$732,"*"&amp;RIGHT($A263,3)&amp;"*",EUROSTAT_VBE_IND_2010!$D$7:$D$732,"3260*"))/1000</f>
        <v>0.214</v>
      </c>
      <c r="S263" s="17">
        <f>(SUMIFS(EUROSTAT_VBE_IND_2010!P$7:P$732,EUROSTAT_VBE_IND_2010!$B$7:$B$732,$D263,EUROSTAT_VBE_IND_2010!$C$7:$C$732,"*"&amp;RIGHT($A263,3)&amp;"*",EUROSTAT_VBE_IND_2010!$D$7:$D$732,"323*"))/1000+(SUMIFS(EUROSTAT_VBE_IND_2010!P$7:P$732,EUROSTAT_VBE_IND_2010!$B$7:$B$732,$D263,EUROSTAT_VBE_IND_2010!$C$7:$C$732,"*"&amp;RIGHT($A263,3)&amp;"*",EUROSTAT_VBE_IND_2010!$D$7:$D$732,"324*"))/1000+(SUMIFS(EUROSTAT_VBE_IND_2010!P$7:P$732,EUROSTAT_VBE_IND_2010!$B$7:$B$732,$D263,EUROSTAT_VBE_IND_2010!$C$7:$C$732,"*"&amp;RIGHT($A263,3)&amp;"*",EUROSTAT_VBE_IND_2010!$D$7:$D$732,"3260*"))/1000</f>
        <v>0.3</v>
      </c>
      <c r="T263" s="17">
        <f>(SUMIFS(EUROSTAT_VBE_IND_2010!Q$7:Q$732,EUROSTAT_VBE_IND_2010!$B$7:$B$732,$D263,EUROSTAT_VBE_IND_2010!$C$7:$C$732,"*"&amp;RIGHT($A263,3)&amp;"*",EUROSTAT_VBE_IND_2010!$D$7:$D$732,"323*"))/1000+(SUMIFS(EUROSTAT_VBE_IND_2010!Q$7:Q$732,EUROSTAT_VBE_IND_2010!$B$7:$B$732,$D263,EUROSTAT_VBE_IND_2010!$C$7:$C$732,"*"&amp;RIGHT($A263,3)&amp;"*",EUROSTAT_VBE_IND_2010!$D$7:$D$732,"324*"))/1000+(SUMIFS(EUROSTAT_VBE_IND_2010!Q$7:Q$732,EUROSTAT_VBE_IND_2010!$B$7:$B$732,$D263,EUROSTAT_VBE_IND_2010!$C$7:$C$732,"*"&amp;RIGHT($A263,3)&amp;"*",EUROSTAT_VBE_IND_2010!$D$7:$D$732,"3260*"))/1000</f>
        <v>0.043</v>
      </c>
      <c r="U263" s="17">
        <f>(SUMIFS(EUROSTAT_VBE_IND_2010!R$7:R$732,EUROSTAT_VBE_IND_2010!$B$7:$B$732,$D263,EUROSTAT_VBE_IND_2010!$C$7:$C$732,"*"&amp;RIGHT($A263,3)&amp;"*",EUROSTAT_VBE_IND_2010!$D$7:$D$732,"323*"))/1000+(SUMIFS(EUROSTAT_VBE_IND_2010!R$7:R$732,EUROSTAT_VBE_IND_2010!$B$7:$B$732,$D263,EUROSTAT_VBE_IND_2010!$C$7:$C$732,"*"&amp;RIGHT($A263,3)&amp;"*",EUROSTAT_VBE_IND_2010!$D$7:$D$732,"324*"))/1000+(SUMIFS(EUROSTAT_VBE_IND_2010!R$7:R$732,EUROSTAT_VBE_IND_2010!$B$7:$B$732,$D263,EUROSTAT_VBE_IND_2010!$C$7:$C$732,"*"&amp;RIGHT($A263,3)&amp;"*",EUROSTAT_VBE_IND_2010!$D$7:$D$732,"3260*"))/1000</f>
        <v>0</v>
      </c>
      <c r="V263" s="17">
        <f>(SUMIFS(EUROSTAT_VBE_IND_2010!S$7:S$732,EUROSTAT_VBE_IND_2010!$B$7:$B$732,$D263,EUROSTAT_VBE_IND_2010!$C$7:$C$732,"*"&amp;RIGHT($A263,3)&amp;"*",EUROSTAT_VBE_IND_2010!$D$7:$D$732,"323*"))/1000+(SUMIFS(EUROSTAT_VBE_IND_2010!S$7:S$732,EUROSTAT_VBE_IND_2010!$B$7:$B$732,$D263,EUROSTAT_VBE_IND_2010!$C$7:$C$732,"*"&amp;RIGHT($A263,3)&amp;"*",EUROSTAT_VBE_IND_2010!$D$7:$D$732,"324*"))/1000+(SUMIFS(EUROSTAT_VBE_IND_2010!S$7:S$732,EUROSTAT_VBE_IND_2010!$B$7:$B$732,$D263,EUROSTAT_VBE_IND_2010!$C$7:$C$732,"*"&amp;RIGHT($A263,3)&amp;"*",EUROSTAT_VBE_IND_2010!$D$7:$D$732,"3260*"))/1000</f>
        <v>0.217</v>
      </c>
      <c r="W263" s="17">
        <f>(SUMIFS(EUROSTAT_VBE_IND_2010!T$7:T$732,EUROSTAT_VBE_IND_2010!$B$7:$B$732,$D263,EUROSTAT_VBE_IND_2010!$C$7:$C$732,"*"&amp;RIGHT($A263,3)&amp;"*",EUROSTAT_VBE_IND_2010!$D$7:$D$732,"323*"))/1000+(SUMIFS(EUROSTAT_VBE_IND_2010!T$7:T$732,EUROSTAT_VBE_IND_2010!$B$7:$B$732,$D263,EUROSTAT_VBE_IND_2010!$C$7:$C$732,"*"&amp;RIGHT($A263,3)&amp;"*",EUROSTAT_VBE_IND_2010!$D$7:$D$732,"324*"))/1000+(SUMIFS(EUROSTAT_VBE_IND_2010!T$7:T$732,EUROSTAT_VBE_IND_2010!$B$7:$B$732,$D263,EUROSTAT_VBE_IND_2010!$C$7:$C$732,"*"&amp;RIGHT($A263,3)&amp;"*",EUROSTAT_VBE_IND_2010!$D$7:$D$732,"3260*"))/1000</f>
        <v>0</v>
      </c>
      <c r="X263" s="17">
        <f>(SUMIFS(EUROSTAT_VBE_IND_2010!U$7:U$732,EUROSTAT_VBE_IND_2010!$B$7:$B$732,$D263,EUROSTAT_VBE_IND_2010!$C$7:$C$732,"*"&amp;RIGHT($A263,3)&amp;"*",EUROSTAT_VBE_IND_2010!$D$7:$D$732,"323*"))/1000+(SUMIFS(EUROSTAT_VBE_IND_2010!U$7:U$732,EUROSTAT_VBE_IND_2010!$B$7:$B$732,$D263,EUROSTAT_VBE_IND_2010!$C$7:$C$732,"*"&amp;RIGHT($A263,3)&amp;"*",EUROSTAT_VBE_IND_2010!$D$7:$D$732,"324*"))/1000+(SUMIFS(EUROSTAT_VBE_IND_2010!U$7:U$732,EUROSTAT_VBE_IND_2010!$B$7:$B$732,$D263,EUROSTAT_VBE_IND_2010!$C$7:$C$732,"*"&amp;RIGHT($A263,3)&amp;"*",EUROSTAT_VBE_IND_2010!$D$7:$D$732,"3260*"))/1000</f>
        <v>1.747</v>
      </c>
      <c r="Y263" s="17">
        <f>(SUMIFS(EUROSTAT_VBE_IND_2010!V$7:V$732,EUROSTAT_VBE_IND_2010!$B$7:$B$732,$D263,EUROSTAT_VBE_IND_2010!$C$7:$C$732,"*"&amp;RIGHT($A263,3)&amp;"*",EUROSTAT_VBE_IND_2010!$D$7:$D$732,"323*"))/1000+(SUMIFS(EUROSTAT_VBE_IND_2010!V$7:V$732,EUROSTAT_VBE_IND_2010!$B$7:$B$732,$D263,EUROSTAT_VBE_IND_2010!$C$7:$C$732,"*"&amp;RIGHT($A263,3)&amp;"*",EUROSTAT_VBE_IND_2010!$D$7:$D$732,"324*"))/1000+(SUMIFS(EUROSTAT_VBE_IND_2010!V$7:V$732,EUROSTAT_VBE_IND_2010!$B$7:$B$732,$D263,EUROSTAT_VBE_IND_2010!$C$7:$C$732,"*"&amp;RIGHT($A263,3)&amp;"*",EUROSTAT_VBE_IND_2010!$D$7:$D$732,"3260*"))/1000</f>
        <v>0.086</v>
      </c>
      <c r="Z263" s="17">
        <f>(SUMIFS(EUROSTAT_VBE_IND_2010!W$7:W$732,EUROSTAT_VBE_IND_2010!$B$7:$B$732,$D263,EUROSTAT_VBE_IND_2010!$C$7:$C$732,"*"&amp;RIGHT($A263,3)&amp;"*",EUROSTAT_VBE_IND_2010!$D$7:$D$732,"323*"))/1000+(SUMIFS(EUROSTAT_VBE_IND_2010!W$7:W$732,EUROSTAT_VBE_IND_2010!$B$7:$B$732,$D263,EUROSTAT_VBE_IND_2010!$C$7:$C$732,"*"&amp;RIGHT($A263,3)&amp;"*",EUROSTAT_VBE_IND_2010!$D$7:$D$732,"324*"))/1000+(SUMIFS(EUROSTAT_VBE_IND_2010!W$7:W$732,EUROSTAT_VBE_IND_2010!$B$7:$B$732,$D263,EUROSTAT_VBE_IND_2010!$C$7:$C$732,"*"&amp;RIGHT($A263,3)&amp;"*",EUROSTAT_VBE_IND_2010!$D$7:$D$732,"3260*"))/1000</f>
        <v>0</v>
      </c>
      <c r="AA263" s="17">
        <f>(SUMIFS(EUROSTAT_VBE_IND_2010!X$7:X$732,EUROSTAT_VBE_IND_2010!$B$7:$B$732,$D263,EUROSTAT_VBE_IND_2010!$C$7:$C$732,"*"&amp;RIGHT($A263,3)&amp;"*",EUROSTAT_VBE_IND_2010!$D$7:$D$732,"323*"))/1000+(SUMIFS(EUROSTAT_VBE_IND_2010!X$7:X$732,EUROSTAT_VBE_IND_2010!$B$7:$B$732,$D263,EUROSTAT_VBE_IND_2010!$C$7:$C$732,"*"&amp;RIGHT($A263,3)&amp;"*",EUROSTAT_VBE_IND_2010!$D$7:$D$732,"324*"))/1000+(SUMIFS(EUROSTAT_VBE_IND_2010!X$7:X$732,EUROSTAT_VBE_IND_2010!$B$7:$B$732,$D263,EUROSTAT_VBE_IND_2010!$C$7:$C$732,"*"&amp;RIGHT($A263,3)&amp;"*",EUROSTAT_VBE_IND_2010!$D$7:$D$732,"3260*"))/1000</f>
        <v>0</v>
      </c>
      <c r="AB263" s="17">
        <f>(SUMIFS(EUROSTAT_VBE_IND_2010!AA$7:AA$732,EUROSTAT_VBE_IND_2010!$B$7:$B$732,$D263,EUROSTAT_VBE_IND_2010!$C$7:$C$732,"*"&amp;RIGHT($A263,3)&amp;"*",EUROSTAT_VBE_IND_2010!$D$7:$D$732,"323*"))/1000+(SUMIFS(EUROSTAT_VBE_IND_2010!AA$7:AA$732,EUROSTAT_VBE_IND_2010!$B$7:$B$732,$D263,EUROSTAT_VBE_IND_2010!$C$7:$C$732,"*"&amp;RIGHT($A263,3)&amp;"*",EUROSTAT_VBE_IND_2010!$D$7:$D$732,"324*"))/1000+(SUMIFS(EUROSTAT_VBE_IND_2010!AA$7:AA$732,EUROSTAT_VBE_IND_2010!$B$7:$B$732,$D263,EUROSTAT_VBE_IND_2010!$C$7:$C$732,"*"&amp;RIGHT($A263,3)&amp;"*",EUROSTAT_VBE_IND_2010!$D$7:$D$732,"3260*"))/1000</f>
        <v>0</v>
      </c>
      <c r="AC263" s="17">
        <f>(SUMIFS(EUROSTAT_VBE_IND_2010!AB$7:AB$732,EUROSTAT_VBE_IND_2010!$B$7:$B$732,$D263,EUROSTAT_VBE_IND_2010!$C$7:$C$732,"*"&amp;RIGHT($A263,3)&amp;"*",EUROSTAT_VBE_IND_2010!$D$7:$D$732,"323*"))/1000+(SUMIFS(EUROSTAT_VBE_IND_2010!AB$7:AB$732,EUROSTAT_VBE_IND_2010!$B$7:$B$732,$D263,EUROSTAT_VBE_IND_2010!$C$7:$C$732,"*"&amp;RIGHT($A263,3)&amp;"*",EUROSTAT_VBE_IND_2010!$D$7:$D$732,"324*"))/1000+(SUMIFS(EUROSTAT_VBE_IND_2010!AB$7:AB$732,EUROSTAT_VBE_IND_2010!$B$7:$B$732,$D263,EUROSTAT_VBE_IND_2010!$C$7:$C$732,"*"&amp;RIGHT($A263,3)&amp;"*",EUROSTAT_VBE_IND_2010!$D$7:$D$732,"3260*"))/1000</f>
        <v>0</v>
      </c>
      <c r="AD263" s="17">
        <f>(SUMIFS(EUROSTAT_VBE_IND_2010!AC$7:AC$732,EUROSTAT_VBE_IND_2010!$B$7:$B$732,$D263,EUROSTAT_VBE_IND_2010!$C$7:$C$732,"*"&amp;RIGHT($A263,3)&amp;"*",EUROSTAT_VBE_IND_2010!$D$7:$D$732,"323*"))/1000+(SUMIFS(EUROSTAT_VBE_IND_2010!AC$7:AC$732,EUROSTAT_VBE_IND_2010!$B$7:$B$732,$D263,EUROSTAT_VBE_IND_2010!$C$7:$C$732,"*"&amp;RIGHT($A263,3)&amp;"*",EUROSTAT_VBE_IND_2010!$D$7:$D$732,"324*"))/1000+(SUMIFS(EUROSTAT_VBE_IND_2010!AC$7:AC$732,EUROSTAT_VBE_IND_2010!$B$7:$B$732,$D263,EUROSTAT_VBE_IND_2010!$C$7:$C$732,"*"&amp;RIGHT($A263,3)&amp;"*",EUROSTAT_VBE_IND_2010!$D$7:$D$732,"3260*"))/1000</f>
        <v>0.043</v>
      </c>
      <c r="AE263" s="17">
        <f>(SUMIFS(EUROSTAT_VBE_IND_2010!AD$7:AD$732,EUROSTAT_VBE_IND_2010!$B$7:$B$732,$D263,EUROSTAT_VBE_IND_2010!$C$7:$C$732,"*"&amp;RIGHT($A263,3)&amp;"*",EUROSTAT_VBE_IND_2010!$D$7:$D$732,"323*"))/1000+(SUMIFS(EUROSTAT_VBE_IND_2010!AD$7:AD$732,EUROSTAT_VBE_IND_2010!$B$7:$B$732,$D263,EUROSTAT_VBE_IND_2010!$C$7:$C$732,"*"&amp;RIGHT($A263,3)&amp;"*",EUROSTAT_VBE_IND_2010!$D$7:$D$732,"324*"))/1000+(SUMIFS(EUROSTAT_VBE_IND_2010!AD$7:AD$732,EUROSTAT_VBE_IND_2010!$B$7:$B$732,$D263,EUROSTAT_VBE_IND_2010!$C$7:$C$732,"*"&amp;RIGHT($A263,3)&amp;"*",EUROSTAT_VBE_IND_2010!$D$7:$D$732,"3260*"))/1000</f>
        <v>0.257</v>
      </c>
      <c r="AF263" s="17">
        <f>(SUMIFS(EUROSTAT_VBE_IND_2010!AE$7:AE$732,EUROSTAT_VBE_IND_2010!$B$7:$B$732,$D263,EUROSTAT_VBE_IND_2010!$C$7:$C$732,"*"&amp;RIGHT($A263,3)&amp;"*",EUROSTAT_VBE_IND_2010!$D$7:$D$732,"323*"))/1000+(SUMIFS(EUROSTAT_VBE_IND_2010!AE$7:AE$732,EUROSTAT_VBE_IND_2010!$B$7:$B$732,$D263,EUROSTAT_VBE_IND_2010!$C$7:$C$732,"*"&amp;RIGHT($A263,3)&amp;"*",EUROSTAT_VBE_IND_2010!$D$7:$D$732,"324*"))/1000+(SUMIFS(EUROSTAT_VBE_IND_2010!AE$7:AE$732,EUROSTAT_VBE_IND_2010!$B$7:$B$732,$D263,EUROSTAT_VBE_IND_2010!$C$7:$C$732,"*"&amp;RIGHT($A263,3)&amp;"*",EUROSTAT_VBE_IND_2010!$D$7:$D$732,"3260*"))/1000</f>
        <v>0.043</v>
      </c>
      <c r="AG263" s="17">
        <f>(SUMIFS(EUROSTAT_VBE_IND_2010!AF$7:AF$732,EUROSTAT_VBE_IND_2010!$B$7:$B$732,$D263,EUROSTAT_VBE_IND_2010!$C$7:$C$732,"*"&amp;RIGHT($A263,3)&amp;"*",EUROSTAT_VBE_IND_2010!$D$7:$D$732,"323*"))/1000+(SUMIFS(EUROSTAT_VBE_IND_2010!AF$7:AF$732,EUROSTAT_VBE_IND_2010!$B$7:$B$732,$D263,EUROSTAT_VBE_IND_2010!$C$7:$C$732,"*"&amp;RIGHT($A263,3)&amp;"*",EUROSTAT_VBE_IND_2010!$D$7:$D$732,"324*"))/1000+(SUMIFS(EUROSTAT_VBE_IND_2010!AF$7:AF$732,EUROSTAT_VBE_IND_2010!$B$7:$B$732,$D263,EUROSTAT_VBE_IND_2010!$C$7:$C$732,"*"&amp;RIGHT($A263,3)&amp;"*",EUROSTAT_VBE_IND_2010!$D$7:$D$732,"3260*"))/1000</f>
        <v>0.087</v>
      </c>
      <c r="AH263" s="17">
        <f>(SUMIFS(EUROSTAT_VBE_IND_2010!AH$7:AH$732,EUROSTAT_VBE_IND_2010!$B$7:$B$732,$D263,EUROSTAT_VBE_IND_2010!$C$7:$C$732,"*"&amp;RIGHT($A263,3)&amp;"*",EUROSTAT_VBE_IND_2010!$D$7:$D$732,"323*"))/1000+(SUMIFS(EUROSTAT_VBE_IND_2010!AH$7:AH$732,EUROSTAT_VBE_IND_2010!$B$7:$B$732,$D263,EUROSTAT_VBE_IND_2010!$C$7:$C$732,"*"&amp;RIGHT($A263,3)&amp;"*",EUROSTAT_VBE_IND_2010!$D$7:$D$732,"324*"))/1000+(SUMIFS(EUROSTAT_VBE_IND_2010!AH$7:AH$732,EUROSTAT_VBE_IND_2010!$B$7:$B$732,$D263,EUROSTAT_VBE_IND_2010!$C$7:$C$732,"*"&amp;RIGHT($A263,3)&amp;"*",EUROSTAT_VBE_IND_2010!$D$7:$D$732,"3260*"))/1000</f>
        <v>0.172</v>
      </c>
      <c r="AI263" s="17">
        <f>(SUMIFS(EUROSTAT_VBE_IND_2010!AI$7:AI$732,EUROSTAT_VBE_IND_2010!$B$7:$B$732,$D263,EUROSTAT_VBE_IND_2010!$C$7:$C$732,"*"&amp;RIGHT($A263,3)&amp;"*",EUROSTAT_VBE_IND_2010!$D$7:$D$732,"323*"))/1000+(SUMIFS(EUROSTAT_VBE_IND_2010!AI$7:AI$732,EUROSTAT_VBE_IND_2010!$B$7:$B$732,$D263,EUROSTAT_VBE_IND_2010!$C$7:$C$732,"*"&amp;RIGHT($A263,3)&amp;"*",EUROSTAT_VBE_IND_2010!$D$7:$D$732,"324*"))/1000+(SUMIFS(EUROSTAT_VBE_IND_2010!AI$7:AI$732,EUROSTAT_VBE_IND_2010!$B$7:$B$732,$D263,EUROSTAT_VBE_IND_2010!$C$7:$C$732,"*"&amp;RIGHT($A263,3)&amp;"*",EUROSTAT_VBE_IND_2010!$D$7:$D$732,"3260*"))/1000</f>
        <v>0.043</v>
      </c>
      <c r="AJ263" s="17">
        <f>(SUMIFS(EUROSTAT_VBE_IND_2010!AJ$7:AJ$732,EUROSTAT_VBE_IND_2010!$B$7:$B$732,$D263,EUROSTAT_VBE_IND_2010!$C$7:$C$732,"*"&amp;RIGHT($A263,3)&amp;"*",EUROSTAT_VBE_IND_2010!$D$7:$D$732,"323*"))/1000+(SUMIFS(EUROSTAT_VBE_IND_2010!AJ$7:AJ$732,EUROSTAT_VBE_IND_2010!$B$7:$B$732,$D263,EUROSTAT_VBE_IND_2010!$C$7:$C$732,"*"&amp;RIGHT($A263,3)&amp;"*",EUROSTAT_VBE_IND_2010!$D$7:$D$732,"324*"))/1000+(SUMIFS(EUROSTAT_VBE_IND_2010!AJ$7:AJ$732,EUROSTAT_VBE_IND_2010!$B$7:$B$732,$D263,EUROSTAT_VBE_IND_2010!$C$7:$C$732,"*"&amp;RIGHT($A263,3)&amp;"*",EUROSTAT_VBE_IND_2010!$D$7:$D$732,"3260*"))/1000</f>
        <v>0</v>
      </c>
      <c r="AK263" s="17">
        <f>(SUMIFS(EUROSTAT_VBE_IND_2010!AK$7:AK$732,EUROSTAT_VBE_IND_2010!$B$7:$B$732,$D263,EUROSTAT_VBE_IND_2010!$C$7:$C$732,"*"&amp;RIGHT($A263,3)&amp;"*",EUROSTAT_VBE_IND_2010!$D$7:$D$732,"323*"))/1000+(SUMIFS(EUROSTAT_VBE_IND_2010!AK$7:AK$732,EUROSTAT_VBE_IND_2010!$B$7:$B$732,$D263,EUROSTAT_VBE_IND_2010!$C$7:$C$732,"*"&amp;RIGHT($A263,3)&amp;"*",EUROSTAT_VBE_IND_2010!$D$7:$D$732,"324*"))/1000+(SUMIFS(EUROSTAT_VBE_IND_2010!AK$7:AK$732,EUROSTAT_VBE_IND_2010!$B$7:$B$732,$D263,EUROSTAT_VBE_IND_2010!$C$7:$C$732,"*"&amp;RIGHT($A263,3)&amp;"*",EUROSTAT_VBE_IND_2010!$D$7:$D$732,"3260*"))/1000</f>
        <v>3.148</v>
      </c>
      <c r="AL263" s="198">
        <f>SUMIFS('IEA Bal_AL-IND'!$D$30:$D$329,'IEA Bal_AL-IND'!$A$30:$A$329,"*"&amp;RIGHT($B263,8),'IEA Bal_AL-IND'!$C$30:$C$329,'Aggregated Balance-IND_2010'!$E263)</f>
        <v>0.04258</v>
      </c>
      <c r="AM263" s="198">
        <f>SUMIFS('IEA Bal_BA-IND'!$D$30:$D$329,'IEA Bal_BA-IND'!$A$30:$A$329,"*"&amp;RIGHT($B263,8),'IEA Bal_BA-IND'!$C$30:$C$329,'Aggregated Balance-IND_2010'!$E263)</f>
        <v>0</v>
      </c>
      <c r="AN263" s="198">
        <f>SUMIFS('IEA Bal_KS-IND'!$D$30:$D$329,'IEA Bal_KS-IND'!$A$30:$A$329,"*"&amp;RIGHT($B263,8),'IEA Bal_KS-IND'!$C$30:$C$329,'Aggregated Balance-IND_2010'!$E263)</f>
        <v>0</v>
      </c>
      <c r="AO263" s="17">
        <f>(SUMIFS(EUROSTAT_VBE_IND_2010!Y$7:Y$732,EUROSTAT_VBE_IND_2010!$B$7:$B$732,$D263,EUROSTAT_VBE_IND_2010!$C$7:$C$732,"*"&amp;RIGHT($A263,3)&amp;"*",EUROSTAT_VBE_IND_2010!$D$7:$D$732,"323*"))/1000+(SUMIFS(EUROSTAT_VBE_IND_2010!Y$7:Y$732,EUROSTAT_VBE_IND_2010!$B$7:$B$732,$D263,EUROSTAT_VBE_IND_2010!$C$7:$C$732,"*"&amp;RIGHT($A263,3)&amp;"*",EUROSTAT_VBE_IND_2010!$D$7:$D$732,"324*"))/1000+(SUMIFS(EUROSTAT_VBE_IND_2010!Y$7:Y$732,EUROSTAT_VBE_IND_2010!$B$7:$B$732,$D263,EUROSTAT_VBE_IND_2010!$C$7:$C$732,"*"&amp;RIGHT($A263,3)&amp;"*",EUROSTAT_VBE_IND_2010!$D$7:$D$732,"3260*"))/1000</f>
        <v>0</v>
      </c>
      <c r="AP263" s="17">
        <f>(SUMIFS(EUROSTAT_VBE_IND_2010!Z$7:Z$732,EUROSTAT_VBE_IND_2010!$B$7:$B$732,$D263,EUROSTAT_VBE_IND_2010!$C$7:$C$732,"*"&amp;RIGHT($A263,3)&amp;"*",EUROSTAT_VBE_IND_2010!$D$7:$D$732,"323*"))/1000+(SUMIFS(EUROSTAT_VBE_IND_2010!Z$7:Z$732,EUROSTAT_VBE_IND_2010!$B$7:$B$732,$D263,EUROSTAT_VBE_IND_2010!$C$7:$C$732,"*"&amp;RIGHT($A263,3)&amp;"*",EUROSTAT_VBE_IND_2010!$D$7:$D$732,"324*"))/1000+(SUMIFS(EUROSTAT_VBE_IND_2010!Z$7:Z$732,EUROSTAT_VBE_IND_2010!$B$7:$B$732,$D263,EUROSTAT_VBE_IND_2010!$C$7:$C$732,"*"&amp;RIGHT($A263,3)&amp;"*",EUROSTAT_VBE_IND_2010!$D$7:$D$732,"3260*"))/1000</f>
        <v>0.086</v>
      </c>
      <c r="AQ263" s="17">
        <f>(SUMIFS(EUROSTAT_VBE_IND_2010!AG$7:AG$732,EUROSTAT_VBE_IND_2010!$B$7:$B$732,$D263,EUROSTAT_VBE_IND_2010!$C$7:$C$732,"*"&amp;RIGHT($A263,3)&amp;"*",EUROSTAT_VBE_IND_2010!$D$7:$D$732,"323*"))/1000+(SUMIFS(EUROSTAT_VBE_IND_2010!AG$7:AG$732,EUROSTAT_VBE_IND_2010!$B$7:$B$732,$D263,EUROSTAT_VBE_IND_2010!$C$7:$C$732,"*"&amp;RIGHT($A263,3)&amp;"*",EUROSTAT_VBE_IND_2010!$D$7:$D$732,"324*"))/1000+(SUMIFS(EUROSTAT_VBE_IND_2010!AG$7:AG$732,EUROSTAT_VBE_IND_2010!$B$7:$B$732,$D263,EUROSTAT_VBE_IND_2010!$C$7:$C$732,"*"&amp;RIGHT($A263,3)&amp;"*",EUROSTAT_VBE_IND_2010!$D$7:$D$732,"3260*"))/1000</f>
        <v>0.445</v>
      </c>
    </row>
    <row r="264" spans="1:43">
      <c r="A264" t="str">
        <f>LEFT(EUROSTAT_VBE_IND_2010!$C$375,8)</f>
        <v>B_101835</v>
      </c>
      <c r="B264" s="28" t="s">
        <v>303</v>
      </c>
      <c r="C264" t="s">
        <v>293</v>
      </c>
      <c r="D264" t="s">
        <v>126</v>
      </c>
      <c r="E264" t="s">
        <v>236</v>
      </c>
      <c r="F264" t="s">
        <v>256</v>
      </c>
      <c r="G264" s="17">
        <f>(SUMIFS(EUROSTAT_VBE_IND_2010!E$7:E$732,EUROSTAT_VBE_IND_2010!$B$7:$B$732,$D264,EUROSTAT_VBE_IND_2010!$C$7:$C$732,"*"&amp;RIGHT($A264,3)&amp;"*",EUROSTAT_VBE_IND_2010!$D$7:$D$732,"3250*"))/1000</f>
        <v>0</v>
      </c>
      <c r="H264" s="17">
        <f>(SUMIFS(EUROSTAT_VBE_IND_2010!F$7:F$732,EUROSTAT_VBE_IND_2010!$B$7:$B$732,$D264,EUROSTAT_VBE_IND_2010!$C$7:$C$732,"*"&amp;RIGHT($A264,3)&amp;"*",EUROSTAT_VBE_IND_2010!$D$7:$D$732,"3250*"))/1000</f>
        <v>0</v>
      </c>
      <c r="I264" s="17">
        <f>(SUMIFS(EUROSTAT_VBE_IND_2010!G$7:G$732,EUROSTAT_VBE_IND_2010!$B$7:$B$732,$D264,EUROSTAT_VBE_IND_2010!$C$7:$C$732,"*"&amp;RIGHT($A264,3)&amp;"*",EUROSTAT_VBE_IND_2010!$D$7:$D$732,"3250*"))/1000</f>
        <v>0</v>
      </c>
      <c r="J264" s="198">
        <f>SUMIFS('IEA Bal_CH-IND'!$D$30:$D$329,'IEA Bal_CH-IND'!$A$30:$A$329,"*"&amp;RIGHT($B264,8),'IEA Bal_CH-IND'!$C$30:$C$329,'Aggregated Balance-IND_2010'!$E264)</f>
        <v>0</v>
      </c>
      <c r="K264" s="17">
        <f>(SUMIFS(EUROSTAT_VBE_IND_2010!H$7:H$732,EUROSTAT_VBE_IND_2010!$B$7:$B$732,$D264,EUROSTAT_VBE_IND_2010!$C$7:$C$732,"*"&amp;RIGHT($A264,3)&amp;"*",EUROSTAT_VBE_IND_2010!$D$7:$D$732,"3250*"))/1000</f>
        <v>0</v>
      </c>
      <c r="L264" s="17">
        <f>(SUMIFS(EUROSTAT_VBE_IND_2010!I$7:I$732,EUROSTAT_VBE_IND_2010!$B$7:$B$732,$D264,EUROSTAT_VBE_IND_2010!$C$7:$C$732,"*"&amp;RIGHT($A264,3)&amp;"*",EUROSTAT_VBE_IND_2010!$D$7:$D$732,"3250*"))/1000</f>
        <v>0</v>
      </c>
      <c r="M264" s="17">
        <f>(SUMIFS(EUROSTAT_VBE_IND_2010!J$7:J$732,EUROSTAT_VBE_IND_2010!$B$7:$B$732,$D264,EUROSTAT_VBE_IND_2010!$C$7:$C$732,"*"&amp;RIGHT($A264,3)&amp;"*",EUROSTAT_VBE_IND_2010!$D$7:$D$732,"3250*"))/1000</f>
        <v>0</v>
      </c>
      <c r="N264" s="17">
        <f>(SUMIFS(EUROSTAT_VBE_IND_2010!K$7:K$732,EUROSTAT_VBE_IND_2010!$B$7:$B$732,$D264,EUROSTAT_VBE_IND_2010!$C$7:$C$732,"*"&amp;RIGHT($A264,3)&amp;"*",EUROSTAT_VBE_IND_2010!$D$7:$D$732,"3250*"))/1000</f>
        <v>0</v>
      </c>
      <c r="O264" s="17">
        <f>(SUMIFS(EUROSTAT_VBE_IND_2010!L$7:L$732,EUROSTAT_VBE_IND_2010!$B$7:$B$732,$D264,EUROSTAT_VBE_IND_2010!$C$7:$C$732,"*"&amp;RIGHT($A264,3)&amp;"*",EUROSTAT_VBE_IND_2010!$D$7:$D$732,"3250*"))/1000</f>
        <v>0</v>
      </c>
      <c r="P264" s="17">
        <f>(SUMIFS(EUROSTAT_VBE_IND_2010!M$7:M$732,EUROSTAT_VBE_IND_2010!$B$7:$B$732,$D264,EUROSTAT_VBE_IND_2010!$C$7:$C$732,"*"&amp;RIGHT($A264,3)&amp;"*",EUROSTAT_VBE_IND_2010!$D$7:$D$732,"3250*"))/1000</f>
        <v>0</v>
      </c>
      <c r="Q264" s="17">
        <f>(SUMIFS(EUROSTAT_VBE_IND_2010!N$7:N$732,EUROSTAT_VBE_IND_2010!$B$7:$B$732,$D264,EUROSTAT_VBE_IND_2010!$C$7:$C$732,"*"&amp;RIGHT($A264,3)&amp;"*",EUROSTAT_VBE_IND_2010!$D$7:$D$732,"3250*"))/1000</f>
        <v>0</v>
      </c>
      <c r="R264" s="17">
        <f>(SUMIFS(EUROSTAT_VBE_IND_2010!O$7:O$732,EUROSTAT_VBE_IND_2010!$B$7:$B$732,$D264,EUROSTAT_VBE_IND_2010!$C$7:$C$732,"*"&amp;RIGHT($A264,3)&amp;"*",EUROSTAT_VBE_IND_2010!$D$7:$D$732,"3250*"))/1000</f>
        <v>0</v>
      </c>
      <c r="S264" s="17">
        <f>(SUMIFS(EUROSTAT_VBE_IND_2010!P$7:P$732,EUROSTAT_VBE_IND_2010!$B$7:$B$732,$D264,EUROSTAT_VBE_IND_2010!$C$7:$C$732,"*"&amp;RIGHT($A264,3)&amp;"*",EUROSTAT_VBE_IND_2010!$D$7:$D$732,"3250*"))/1000</f>
        <v>0</v>
      </c>
      <c r="T264" s="17">
        <f>(SUMIFS(EUROSTAT_VBE_IND_2010!Q$7:Q$732,EUROSTAT_VBE_IND_2010!$B$7:$B$732,$D264,EUROSTAT_VBE_IND_2010!$C$7:$C$732,"*"&amp;RIGHT($A264,3)&amp;"*",EUROSTAT_VBE_IND_2010!$D$7:$D$732,"3250*"))/1000</f>
        <v>0</v>
      </c>
      <c r="U264" s="17">
        <f>(SUMIFS(EUROSTAT_VBE_IND_2010!R$7:R$732,EUROSTAT_VBE_IND_2010!$B$7:$B$732,$D264,EUROSTAT_VBE_IND_2010!$C$7:$C$732,"*"&amp;RIGHT($A264,3)&amp;"*",EUROSTAT_VBE_IND_2010!$D$7:$D$732,"3250*"))/1000</f>
        <v>0</v>
      </c>
      <c r="V264" s="17">
        <f>(SUMIFS(EUROSTAT_VBE_IND_2010!S$7:S$732,EUROSTAT_VBE_IND_2010!$B$7:$B$732,$D264,EUROSTAT_VBE_IND_2010!$C$7:$C$732,"*"&amp;RIGHT($A264,3)&amp;"*",EUROSTAT_VBE_IND_2010!$D$7:$D$732,"3250*"))/1000</f>
        <v>0</v>
      </c>
      <c r="W264" s="17">
        <f>(SUMIFS(EUROSTAT_VBE_IND_2010!T$7:T$732,EUROSTAT_VBE_IND_2010!$B$7:$B$732,$D264,EUROSTAT_VBE_IND_2010!$C$7:$C$732,"*"&amp;RIGHT($A264,3)&amp;"*",EUROSTAT_VBE_IND_2010!$D$7:$D$732,"3250*"))/1000</f>
        <v>0</v>
      </c>
      <c r="X264" s="17">
        <f>(SUMIFS(EUROSTAT_VBE_IND_2010!U$7:U$732,EUROSTAT_VBE_IND_2010!$B$7:$B$732,$D264,EUROSTAT_VBE_IND_2010!$C$7:$C$732,"*"&amp;RIGHT($A264,3)&amp;"*",EUROSTAT_VBE_IND_2010!$D$7:$D$732,"3250*"))/1000</f>
        <v>0</v>
      </c>
      <c r="Y264" s="17">
        <f>(SUMIFS(EUROSTAT_VBE_IND_2010!V$7:V$732,EUROSTAT_VBE_IND_2010!$B$7:$B$732,$D264,EUROSTAT_VBE_IND_2010!$C$7:$C$732,"*"&amp;RIGHT($A264,3)&amp;"*",EUROSTAT_VBE_IND_2010!$D$7:$D$732,"3250*"))/1000</f>
        <v>0</v>
      </c>
      <c r="Z264" s="17">
        <f>(SUMIFS(EUROSTAT_VBE_IND_2010!W$7:W$732,EUROSTAT_VBE_IND_2010!$B$7:$B$732,$D264,EUROSTAT_VBE_IND_2010!$C$7:$C$732,"*"&amp;RIGHT($A264,3)&amp;"*",EUROSTAT_VBE_IND_2010!$D$7:$D$732,"3250*"))/1000</f>
        <v>0</v>
      </c>
      <c r="AA264" s="17">
        <f>(SUMIFS(EUROSTAT_VBE_IND_2010!X$7:X$732,EUROSTAT_VBE_IND_2010!$B$7:$B$732,$D264,EUROSTAT_VBE_IND_2010!$C$7:$C$732,"*"&amp;RIGHT($A264,3)&amp;"*",EUROSTAT_VBE_IND_2010!$D$7:$D$732,"3250*"))/1000</f>
        <v>0</v>
      </c>
      <c r="AB264" s="17">
        <f>(SUMIFS(EUROSTAT_VBE_IND_2010!AA$7:AA$732,EUROSTAT_VBE_IND_2010!$B$7:$B$732,$D264,EUROSTAT_VBE_IND_2010!$C$7:$C$732,"*"&amp;RIGHT($A264,3)&amp;"*",EUROSTAT_VBE_IND_2010!$D$7:$D$732,"3250*"))/1000</f>
        <v>0</v>
      </c>
      <c r="AC264" s="17">
        <f>(SUMIFS(EUROSTAT_VBE_IND_2010!AB$7:AB$732,EUROSTAT_VBE_IND_2010!$B$7:$B$732,$D264,EUROSTAT_VBE_IND_2010!$C$7:$C$732,"*"&amp;RIGHT($A264,3)&amp;"*",EUROSTAT_VBE_IND_2010!$D$7:$D$732,"3250*"))/1000</f>
        <v>0</v>
      </c>
      <c r="AD264" s="17">
        <f>(SUMIFS(EUROSTAT_VBE_IND_2010!AC$7:AC$732,EUROSTAT_VBE_IND_2010!$B$7:$B$732,$D264,EUROSTAT_VBE_IND_2010!$C$7:$C$732,"*"&amp;RIGHT($A264,3)&amp;"*",EUROSTAT_VBE_IND_2010!$D$7:$D$732,"3250*"))/1000</f>
        <v>0</v>
      </c>
      <c r="AE264" s="17">
        <f>(SUMIFS(EUROSTAT_VBE_IND_2010!AD$7:AD$732,EUROSTAT_VBE_IND_2010!$B$7:$B$732,$D264,EUROSTAT_VBE_IND_2010!$C$7:$C$732,"*"&amp;RIGHT($A264,3)&amp;"*",EUROSTAT_VBE_IND_2010!$D$7:$D$732,"3250*"))/1000</f>
        <v>0</v>
      </c>
      <c r="AF264" s="17">
        <f>(SUMIFS(EUROSTAT_VBE_IND_2010!AE$7:AE$732,EUROSTAT_VBE_IND_2010!$B$7:$B$732,$D264,EUROSTAT_VBE_IND_2010!$C$7:$C$732,"*"&amp;RIGHT($A264,3)&amp;"*",EUROSTAT_VBE_IND_2010!$D$7:$D$732,"3250*"))/1000</f>
        <v>0</v>
      </c>
      <c r="AG264" s="17">
        <f>(SUMIFS(EUROSTAT_VBE_IND_2010!AF$7:AF$732,EUROSTAT_VBE_IND_2010!$B$7:$B$732,$D264,EUROSTAT_VBE_IND_2010!$C$7:$C$732,"*"&amp;RIGHT($A264,3)&amp;"*",EUROSTAT_VBE_IND_2010!$D$7:$D$732,"3250*"))/1000</f>
        <v>0</v>
      </c>
      <c r="AH264" s="17">
        <f>(SUMIFS(EUROSTAT_VBE_IND_2010!AH$7:AH$732,EUROSTAT_VBE_IND_2010!$B$7:$B$732,$D264,EUROSTAT_VBE_IND_2010!$C$7:$C$732,"*"&amp;RIGHT($A264,3)&amp;"*",EUROSTAT_VBE_IND_2010!$D$7:$D$732,"3250*"))/1000</f>
        <v>0</v>
      </c>
      <c r="AI264" s="17">
        <f>(SUMIFS(EUROSTAT_VBE_IND_2010!AI$7:AI$732,EUROSTAT_VBE_IND_2010!$B$7:$B$732,$D264,EUROSTAT_VBE_IND_2010!$C$7:$C$732,"*"&amp;RIGHT($A264,3)&amp;"*",EUROSTAT_VBE_IND_2010!$D$7:$D$732,"3250*"))/1000</f>
        <v>0</v>
      </c>
      <c r="AJ264" s="17">
        <f>(SUMIFS(EUROSTAT_VBE_IND_2010!AJ$7:AJ$732,EUROSTAT_VBE_IND_2010!$B$7:$B$732,$D264,EUROSTAT_VBE_IND_2010!$C$7:$C$732,"*"&amp;RIGHT($A264,3)&amp;"*",EUROSTAT_VBE_IND_2010!$D$7:$D$732,"3250*"))/1000</f>
        <v>0</v>
      </c>
      <c r="AK264" s="17">
        <f>(SUMIFS(EUROSTAT_VBE_IND_2010!AK$7:AK$732,EUROSTAT_VBE_IND_2010!$B$7:$B$732,$D264,EUROSTAT_VBE_IND_2010!$C$7:$C$732,"*"&amp;RIGHT($A264,3)&amp;"*",EUROSTAT_VBE_IND_2010!$D$7:$D$732,"3250*"))/1000</f>
        <v>0</v>
      </c>
      <c r="AL264" s="198">
        <f>SUMIFS('IEA Bal_AL-IND'!$D$30:$D$329,'IEA Bal_AL-IND'!$A$30:$A$329,"*"&amp;RIGHT($B264,8),'IEA Bal_AL-IND'!$C$30:$C$329,'Aggregated Balance-IND_2010'!$E264)</f>
        <v>0</v>
      </c>
      <c r="AM264" s="198">
        <f>SUMIFS('IEA Bal_BA-IND'!$D$30:$D$329,'IEA Bal_BA-IND'!$A$30:$A$329,"*"&amp;RIGHT($B264,8),'IEA Bal_BA-IND'!$C$30:$C$329,'Aggregated Balance-IND_2010'!$E264)</f>
        <v>0</v>
      </c>
      <c r="AN264" s="198">
        <f>SUMIFS('IEA Bal_KS-IND'!$D$30:$D$329,'IEA Bal_KS-IND'!$A$30:$A$329,"*"&amp;RIGHT($B264,8),'IEA Bal_KS-IND'!$C$30:$C$329,'Aggregated Balance-IND_2010'!$E264)</f>
        <v>0</v>
      </c>
      <c r="AO264" s="17">
        <f>(SUMIFS(EUROSTAT_VBE_IND_2010!Y$7:Y$732,EUROSTAT_VBE_IND_2010!$B$7:$B$732,$D264,EUROSTAT_VBE_IND_2010!$C$7:$C$732,"*"&amp;RIGHT($A264,3)&amp;"*",EUROSTAT_VBE_IND_2010!$D$7:$D$732,"3250*"))/1000</f>
        <v>0</v>
      </c>
      <c r="AP264" s="17">
        <f>(SUMIFS(EUROSTAT_VBE_IND_2010!Z$7:Z$732,EUROSTAT_VBE_IND_2010!$B$7:$B$732,$D264,EUROSTAT_VBE_IND_2010!$C$7:$C$732,"*"&amp;RIGHT($A264,3)&amp;"*",EUROSTAT_VBE_IND_2010!$D$7:$D$732,"3250*"))/1000</f>
        <v>0</v>
      </c>
      <c r="AQ264" s="17">
        <f>(SUMIFS(EUROSTAT_VBE_IND_2010!AG$7:AG$732,EUROSTAT_VBE_IND_2010!$B$7:$B$732,$D264,EUROSTAT_VBE_IND_2010!$C$7:$C$732,"*"&amp;RIGHT($A264,3)&amp;"*",EUROSTAT_VBE_IND_2010!$D$7:$D$732,"3250*"))/1000</f>
        <v>0</v>
      </c>
    </row>
    <row r="265" spans="1:43">
      <c r="A265" t="str">
        <f>LEFT(EUROSTAT_VBE_IND_2010!$C$375,8)</f>
        <v>B_101835</v>
      </c>
      <c r="B265" s="28" t="s">
        <v>303</v>
      </c>
      <c r="C265" t="s">
        <v>293</v>
      </c>
      <c r="D265" t="s">
        <v>126</v>
      </c>
      <c r="E265" t="s">
        <v>237</v>
      </c>
      <c r="F265" t="s">
        <v>257</v>
      </c>
      <c r="G265" s="17">
        <f>(SUMIFS(EUROSTAT_VBE_IND_2010!E$7:E$732,EUROSTAT_VBE_IND_2010!$B$7:$B$732,$D265,EUROSTAT_VBE_IND_2010!$C$7:$C$732,"*"&amp;RIGHT($A265,3)&amp;"*",EUROSTAT_VBE_IND_2010!$D$7:$D$732,"3270A*"))/1000+(SUMIFS(EUROSTAT_VBE_IND_2010!E$7:E$732,EUROSTAT_VBE_IND_2010!$B$7:$B$732,$D265,EUROSTAT_VBE_IND_2010!$C$7:$C$732,"*"&amp;RIGHT($A265,3)&amp;"*",EUROSTAT_VBE_IND_2010!$D$7:$D$732,"3285*"))/1000+(SUMIFS(EUROSTAT_VBE_IND_2010!E$7:E$732,EUROSTAT_VBE_IND_2010!$B$7:$B$732,$D265,EUROSTAT_VBE_IND_2010!$C$7:$C$732,"*"&amp;RIGHT($A265,3)&amp;"*",EUROSTAT_VBE_IND_2010!$D$7:$D$732,"3295*"))/1000+(SUMIFS(EUROSTAT_VBE_IND_2010!E$7:E$732,EUROSTAT_VBE_IND_2010!$B$7:$B$732,$D265,EUROSTAT_VBE_IND_2010!$C$7:$C$732,"*"&amp;RIGHT($A265,3)&amp;"*",EUROSTAT_VBE_IND_2010!$D$7:$D$732,"2410*"))/1000+(SUMIFS(EUROSTAT_VBE_IND_2010!E$7:E$732,EUROSTAT_VBE_IND_2010!$B$7:$B$732,$D265,EUROSTAT_VBE_IND_2010!$C$7:$C$732,"*"&amp;RIGHT($A265,3)&amp;"*",EUROSTAT_VBE_IND_2010!$D$7:$D$732,"3105*"))/1000</f>
        <v>0.28</v>
      </c>
      <c r="H265" s="17">
        <f>(SUMIFS(EUROSTAT_VBE_IND_2010!F$7:F$732,EUROSTAT_VBE_IND_2010!$B$7:$B$732,$D265,EUROSTAT_VBE_IND_2010!$C$7:$C$732,"*"&amp;RIGHT($A265,3)&amp;"*",EUROSTAT_VBE_IND_2010!$D$7:$D$732,"3270A*"))/1000+(SUMIFS(EUROSTAT_VBE_IND_2010!F$7:F$732,EUROSTAT_VBE_IND_2010!$B$7:$B$732,$D265,EUROSTAT_VBE_IND_2010!$C$7:$C$732,"*"&amp;RIGHT($A265,3)&amp;"*",EUROSTAT_VBE_IND_2010!$D$7:$D$732,"3285*"))/1000+(SUMIFS(EUROSTAT_VBE_IND_2010!F$7:F$732,EUROSTAT_VBE_IND_2010!$B$7:$B$732,$D265,EUROSTAT_VBE_IND_2010!$C$7:$C$732,"*"&amp;RIGHT($A265,3)&amp;"*",EUROSTAT_VBE_IND_2010!$D$7:$D$732,"3295*"))/1000+(SUMIFS(EUROSTAT_VBE_IND_2010!F$7:F$732,EUROSTAT_VBE_IND_2010!$B$7:$B$732,$D265,EUROSTAT_VBE_IND_2010!$C$7:$C$732,"*"&amp;RIGHT($A265,3)&amp;"*",EUROSTAT_VBE_IND_2010!$D$7:$D$732,"2410*"))/1000+(SUMIFS(EUROSTAT_VBE_IND_2010!F$7:F$732,EUROSTAT_VBE_IND_2010!$B$7:$B$732,$D265,EUROSTAT_VBE_IND_2010!$C$7:$C$732,"*"&amp;RIGHT($A265,3)&amp;"*",EUROSTAT_VBE_IND_2010!$D$7:$D$732,"3105*"))/1000</f>
        <v>0.08</v>
      </c>
      <c r="I265" s="17">
        <f>(SUMIFS(EUROSTAT_VBE_IND_2010!G$7:G$732,EUROSTAT_VBE_IND_2010!$B$7:$B$732,$D265,EUROSTAT_VBE_IND_2010!$C$7:$C$732,"*"&amp;RIGHT($A265,3)&amp;"*",EUROSTAT_VBE_IND_2010!$D$7:$D$732,"3270A*"))/1000+(SUMIFS(EUROSTAT_VBE_IND_2010!G$7:G$732,EUROSTAT_VBE_IND_2010!$B$7:$B$732,$D265,EUROSTAT_VBE_IND_2010!$C$7:$C$732,"*"&amp;RIGHT($A265,3)&amp;"*",EUROSTAT_VBE_IND_2010!$D$7:$D$732,"3285*"))/1000+(SUMIFS(EUROSTAT_VBE_IND_2010!G$7:G$732,EUROSTAT_VBE_IND_2010!$B$7:$B$732,$D265,EUROSTAT_VBE_IND_2010!$C$7:$C$732,"*"&amp;RIGHT($A265,3)&amp;"*",EUROSTAT_VBE_IND_2010!$D$7:$D$732,"3295*"))/1000+(SUMIFS(EUROSTAT_VBE_IND_2010!G$7:G$732,EUROSTAT_VBE_IND_2010!$B$7:$B$732,$D265,EUROSTAT_VBE_IND_2010!$C$7:$C$732,"*"&amp;RIGHT($A265,3)&amp;"*",EUROSTAT_VBE_IND_2010!$D$7:$D$732,"2410*"))/1000+(SUMIFS(EUROSTAT_VBE_IND_2010!G$7:G$732,EUROSTAT_VBE_IND_2010!$B$7:$B$732,$D265,EUROSTAT_VBE_IND_2010!$C$7:$C$732,"*"&amp;RIGHT($A265,3)&amp;"*",EUROSTAT_VBE_IND_2010!$D$7:$D$732,"3105*"))/1000</f>
        <v>0.24</v>
      </c>
      <c r="J265" s="198">
        <f>SUMIFS('IEA Bal_CH-IND'!$D$30:$D$329,'IEA Bal_CH-IND'!$A$30:$A$329,"*"&amp;RIGHT($B265,8),'IEA Bal_CH-IND'!$C$30:$C$329,'Aggregated Balance-IND_2010'!$E265)</f>
        <v>0</v>
      </c>
      <c r="K265" s="17">
        <f>(SUMIFS(EUROSTAT_VBE_IND_2010!H$7:H$732,EUROSTAT_VBE_IND_2010!$B$7:$B$732,$D265,EUROSTAT_VBE_IND_2010!$C$7:$C$732,"*"&amp;RIGHT($A265,3)&amp;"*",EUROSTAT_VBE_IND_2010!$D$7:$D$732,"3270A*"))/1000+(SUMIFS(EUROSTAT_VBE_IND_2010!H$7:H$732,EUROSTAT_VBE_IND_2010!$B$7:$B$732,$D265,EUROSTAT_VBE_IND_2010!$C$7:$C$732,"*"&amp;RIGHT($A265,3)&amp;"*",EUROSTAT_VBE_IND_2010!$D$7:$D$732,"3285*"))/1000+(SUMIFS(EUROSTAT_VBE_IND_2010!H$7:H$732,EUROSTAT_VBE_IND_2010!$B$7:$B$732,$D265,EUROSTAT_VBE_IND_2010!$C$7:$C$732,"*"&amp;RIGHT($A265,3)&amp;"*",EUROSTAT_VBE_IND_2010!$D$7:$D$732,"3295*"))/1000+(SUMIFS(EUROSTAT_VBE_IND_2010!H$7:H$732,EUROSTAT_VBE_IND_2010!$B$7:$B$732,$D265,EUROSTAT_VBE_IND_2010!$C$7:$C$732,"*"&amp;RIGHT($A265,3)&amp;"*",EUROSTAT_VBE_IND_2010!$D$7:$D$732,"2410*"))/1000+(SUMIFS(EUROSTAT_VBE_IND_2010!H$7:H$732,EUROSTAT_VBE_IND_2010!$B$7:$B$732,$D265,EUROSTAT_VBE_IND_2010!$C$7:$C$732,"*"&amp;RIGHT($A265,3)&amp;"*",EUROSTAT_VBE_IND_2010!$D$7:$D$732,"3105*"))/1000</f>
        <v>0</v>
      </c>
      <c r="L265" s="17">
        <f>(SUMIFS(EUROSTAT_VBE_IND_2010!I$7:I$732,EUROSTAT_VBE_IND_2010!$B$7:$B$732,$D265,EUROSTAT_VBE_IND_2010!$C$7:$C$732,"*"&amp;RIGHT($A265,3)&amp;"*",EUROSTAT_VBE_IND_2010!$D$7:$D$732,"3270A*"))/1000+(SUMIFS(EUROSTAT_VBE_IND_2010!I$7:I$732,EUROSTAT_VBE_IND_2010!$B$7:$B$732,$D265,EUROSTAT_VBE_IND_2010!$C$7:$C$732,"*"&amp;RIGHT($A265,3)&amp;"*",EUROSTAT_VBE_IND_2010!$D$7:$D$732,"3285*"))/1000+(SUMIFS(EUROSTAT_VBE_IND_2010!I$7:I$732,EUROSTAT_VBE_IND_2010!$B$7:$B$732,$D265,EUROSTAT_VBE_IND_2010!$C$7:$C$732,"*"&amp;RIGHT($A265,3)&amp;"*",EUROSTAT_VBE_IND_2010!$D$7:$D$732,"3295*"))/1000+(SUMIFS(EUROSTAT_VBE_IND_2010!I$7:I$732,EUROSTAT_VBE_IND_2010!$B$7:$B$732,$D265,EUROSTAT_VBE_IND_2010!$C$7:$C$732,"*"&amp;RIGHT($A265,3)&amp;"*",EUROSTAT_VBE_IND_2010!$D$7:$D$732,"2410*"))/1000+(SUMIFS(EUROSTAT_VBE_IND_2010!I$7:I$732,EUROSTAT_VBE_IND_2010!$B$7:$B$732,$D265,EUROSTAT_VBE_IND_2010!$C$7:$C$732,"*"&amp;RIGHT($A265,3)&amp;"*",EUROSTAT_VBE_IND_2010!$D$7:$D$732,"3105*"))/1000</f>
        <v>0.12</v>
      </c>
      <c r="M265" s="17">
        <f>(SUMIFS(EUROSTAT_VBE_IND_2010!J$7:J$732,EUROSTAT_VBE_IND_2010!$B$7:$B$732,$D265,EUROSTAT_VBE_IND_2010!$C$7:$C$732,"*"&amp;RIGHT($A265,3)&amp;"*",EUROSTAT_VBE_IND_2010!$D$7:$D$732,"3270A*"))/1000+(SUMIFS(EUROSTAT_VBE_IND_2010!J$7:J$732,EUROSTAT_VBE_IND_2010!$B$7:$B$732,$D265,EUROSTAT_VBE_IND_2010!$C$7:$C$732,"*"&amp;RIGHT($A265,3)&amp;"*",EUROSTAT_VBE_IND_2010!$D$7:$D$732,"3285*"))/1000+(SUMIFS(EUROSTAT_VBE_IND_2010!J$7:J$732,EUROSTAT_VBE_IND_2010!$B$7:$B$732,$D265,EUROSTAT_VBE_IND_2010!$C$7:$C$732,"*"&amp;RIGHT($A265,3)&amp;"*",EUROSTAT_VBE_IND_2010!$D$7:$D$732,"3295*"))/1000+(SUMIFS(EUROSTAT_VBE_IND_2010!J$7:J$732,EUROSTAT_VBE_IND_2010!$B$7:$B$732,$D265,EUROSTAT_VBE_IND_2010!$C$7:$C$732,"*"&amp;RIGHT($A265,3)&amp;"*",EUROSTAT_VBE_IND_2010!$D$7:$D$732,"2410*"))/1000+(SUMIFS(EUROSTAT_VBE_IND_2010!J$7:J$732,EUROSTAT_VBE_IND_2010!$B$7:$B$732,$D265,EUROSTAT_VBE_IND_2010!$C$7:$C$732,"*"&amp;RIGHT($A265,3)&amp;"*",EUROSTAT_VBE_IND_2010!$D$7:$D$732,"3105*"))/1000</f>
        <v>0.36</v>
      </c>
      <c r="N265" s="17">
        <f>(SUMIFS(EUROSTAT_VBE_IND_2010!K$7:K$732,EUROSTAT_VBE_IND_2010!$B$7:$B$732,$D265,EUROSTAT_VBE_IND_2010!$C$7:$C$732,"*"&amp;RIGHT($A265,3)&amp;"*",EUROSTAT_VBE_IND_2010!$D$7:$D$732,"3270A*"))/1000+(SUMIFS(EUROSTAT_VBE_IND_2010!K$7:K$732,EUROSTAT_VBE_IND_2010!$B$7:$B$732,$D265,EUROSTAT_VBE_IND_2010!$C$7:$C$732,"*"&amp;RIGHT($A265,3)&amp;"*",EUROSTAT_VBE_IND_2010!$D$7:$D$732,"3285*"))/1000+(SUMIFS(EUROSTAT_VBE_IND_2010!K$7:K$732,EUROSTAT_VBE_IND_2010!$B$7:$B$732,$D265,EUROSTAT_VBE_IND_2010!$C$7:$C$732,"*"&amp;RIGHT($A265,3)&amp;"*",EUROSTAT_VBE_IND_2010!$D$7:$D$732,"3295*"))/1000+(SUMIFS(EUROSTAT_VBE_IND_2010!K$7:K$732,EUROSTAT_VBE_IND_2010!$B$7:$B$732,$D265,EUROSTAT_VBE_IND_2010!$C$7:$C$732,"*"&amp;RIGHT($A265,3)&amp;"*",EUROSTAT_VBE_IND_2010!$D$7:$D$732,"2410*"))/1000+(SUMIFS(EUROSTAT_VBE_IND_2010!K$7:K$732,EUROSTAT_VBE_IND_2010!$B$7:$B$732,$D265,EUROSTAT_VBE_IND_2010!$C$7:$C$732,"*"&amp;RIGHT($A265,3)&amp;"*",EUROSTAT_VBE_IND_2010!$D$7:$D$732,"3105*"))/1000</f>
        <v>0</v>
      </c>
      <c r="O265" s="17">
        <f>(SUMIFS(EUROSTAT_VBE_IND_2010!L$7:L$732,EUROSTAT_VBE_IND_2010!$B$7:$B$732,$D265,EUROSTAT_VBE_IND_2010!$C$7:$C$732,"*"&amp;RIGHT($A265,3)&amp;"*",EUROSTAT_VBE_IND_2010!$D$7:$D$732,"3270A*"))/1000+(SUMIFS(EUROSTAT_VBE_IND_2010!L$7:L$732,EUROSTAT_VBE_IND_2010!$B$7:$B$732,$D265,EUROSTAT_VBE_IND_2010!$C$7:$C$732,"*"&amp;RIGHT($A265,3)&amp;"*",EUROSTAT_VBE_IND_2010!$D$7:$D$732,"3285*"))/1000+(SUMIFS(EUROSTAT_VBE_IND_2010!L$7:L$732,EUROSTAT_VBE_IND_2010!$B$7:$B$732,$D265,EUROSTAT_VBE_IND_2010!$C$7:$C$732,"*"&amp;RIGHT($A265,3)&amp;"*",EUROSTAT_VBE_IND_2010!$D$7:$D$732,"3295*"))/1000+(SUMIFS(EUROSTAT_VBE_IND_2010!L$7:L$732,EUROSTAT_VBE_IND_2010!$B$7:$B$732,$D265,EUROSTAT_VBE_IND_2010!$C$7:$C$732,"*"&amp;RIGHT($A265,3)&amp;"*",EUROSTAT_VBE_IND_2010!$D$7:$D$732,"2410*"))/1000+(SUMIFS(EUROSTAT_VBE_IND_2010!L$7:L$732,EUROSTAT_VBE_IND_2010!$B$7:$B$732,$D265,EUROSTAT_VBE_IND_2010!$C$7:$C$732,"*"&amp;RIGHT($A265,3)&amp;"*",EUROSTAT_VBE_IND_2010!$D$7:$D$732,"3105*"))/1000</f>
        <v>0</v>
      </c>
      <c r="P265" s="17">
        <f>(SUMIFS(EUROSTAT_VBE_IND_2010!M$7:M$732,EUROSTAT_VBE_IND_2010!$B$7:$B$732,$D265,EUROSTAT_VBE_IND_2010!$C$7:$C$732,"*"&amp;RIGHT($A265,3)&amp;"*",EUROSTAT_VBE_IND_2010!$D$7:$D$732,"3270A*"))/1000+(SUMIFS(EUROSTAT_VBE_IND_2010!M$7:M$732,EUROSTAT_VBE_IND_2010!$B$7:$B$732,$D265,EUROSTAT_VBE_IND_2010!$C$7:$C$732,"*"&amp;RIGHT($A265,3)&amp;"*",EUROSTAT_VBE_IND_2010!$D$7:$D$732,"3285*"))/1000+(SUMIFS(EUROSTAT_VBE_IND_2010!M$7:M$732,EUROSTAT_VBE_IND_2010!$B$7:$B$732,$D265,EUROSTAT_VBE_IND_2010!$C$7:$C$732,"*"&amp;RIGHT($A265,3)&amp;"*",EUROSTAT_VBE_IND_2010!$D$7:$D$732,"3295*"))/1000+(SUMIFS(EUROSTAT_VBE_IND_2010!M$7:M$732,EUROSTAT_VBE_IND_2010!$B$7:$B$732,$D265,EUROSTAT_VBE_IND_2010!$C$7:$C$732,"*"&amp;RIGHT($A265,3)&amp;"*",EUROSTAT_VBE_IND_2010!$D$7:$D$732,"2410*"))/1000+(SUMIFS(EUROSTAT_VBE_IND_2010!M$7:M$732,EUROSTAT_VBE_IND_2010!$B$7:$B$732,$D265,EUROSTAT_VBE_IND_2010!$C$7:$C$732,"*"&amp;RIGHT($A265,3)&amp;"*",EUROSTAT_VBE_IND_2010!$D$7:$D$732,"3105*"))/1000</f>
        <v>0.76</v>
      </c>
      <c r="Q265" s="17">
        <f>(SUMIFS(EUROSTAT_VBE_IND_2010!N$7:N$732,EUROSTAT_VBE_IND_2010!$B$7:$B$732,$D265,EUROSTAT_VBE_IND_2010!$C$7:$C$732,"*"&amp;RIGHT($A265,3)&amp;"*",EUROSTAT_VBE_IND_2010!$D$7:$D$732,"3270A*"))/1000+(SUMIFS(EUROSTAT_VBE_IND_2010!N$7:N$732,EUROSTAT_VBE_IND_2010!$B$7:$B$732,$D265,EUROSTAT_VBE_IND_2010!$C$7:$C$732,"*"&amp;RIGHT($A265,3)&amp;"*",EUROSTAT_VBE_IND_2010!$D$7:$D$732,"3285*"))/1000+(SUMIFS(EUROSTAT_VBE_IND_2010!N$7:N$732,EUROSTAT_VBE_IND_2010!$B$7:$B$732,$D265,EUROSTAT_VBE_IND_2010!$C$7:$C$732,"*"&amp;RIGHT($A265,3)&amp;"*",EUROSTAT_VBE_IND_2010!$D$7:$D$732,"3295*"))/1000+(SUMIFS(EUROSTAT_VBE_IND_2010!N$7:N$732,EUROSTAT_VBE_IND_2010!$B$7:$B$732,$D265,EUROSTAT_VBE_IND_2010!$C$7:$C$732,"*"&amp;RIGHT($A265,3)&amp;"*",EUROSTAT_VBE_IND_2010!$D$7:$D$732,"2410*"))/1000+(SUMIFS(EUROSTAT_VBE_IND_2010!N$7:N$732,EUROSTAT_VBE_IND_2010!$B$7:$B$732,$D265,EUROSTAT_VBE_IND_2010!$C$7:$C$732,"*"&amp;RIGHT($A265,3)&amp;"*",EUROSTAT_VBE_IND_2010!$D$7:$D$732,"3105*"))/1000</f>
        <v>1.64</v>
      </c>
      <c r="R265" s="17">
        <f>(SUMIFS(EUROSTAT_VBE_IND_2010!O$7:O$732,EUROSTAT_VBE_IND_2010!$B$7:$B$732,$D265,EUROSTAT_VBE_IND_2010!$C$7:$C$732,"*"&amp;RIGHT($A265,3)&amp;"*",EUROSTAT_VBE_IND_2010!$D$7:$D$732,"3270A*"))/1000+(SUMIFS(EUROSTAT_VBE_IND_2010!O$7:O$732,EUROSTAT_VBE_IND_2010!$B$7:$B$732,$D265,EUROSTAT_VBE_IND_2010!$C$7:$C$732,"*"&amp;RIGHT($A265,3)&amp;"*",EUROSTAT_VBE_IND_2010!$D$7:$D$732,"3285*"))/1000+(SUMIFS(EUROSTAT_VBE_IND_2010!O$7:O$732,EUROSTAT_VBE_IND_2010!$B$7:$B$732,$D265,EUROSTAT_VBE_IND_2010!$C$7:$C$732,"*"&amp;RIGHT($A265,3)&amp;"*",EUROSTAT_VBE_IND_2010!$D$7:$D$732,"3295*"))/1000+(SUMIFS(EUROSTAT_VBE_IND_2010!O$7:O$732,EUROSTAT_VBE_IND_2010!$B$7:$B$732,$D265,EUROSTAT_VBE_IND_2010!$C$7:$C$732,"*"&amp;RIGHT($A265,3)&amp;"*",EUROSTAT_VBE_IND_2010!$D$7:$D$732,"2410*"))/1000+(SUMIFS(EUROSTAT_VBE_IND_2010!O$7:O$732,EUROSTAT_VBE_IND_2010!$B$7:$B$732,$D265,EUROSTAT_VBE_IND_2010!$C$7:$C$732,"*"&amp;RIGHT($A265,3)&amp;"*",EUROSTAT_VBE_IND_2010!$D$7:$D$732,"3105*"))/1000</f>
        <v>0.04</v>
      </c>
      <c r="S265" s="17">
        <f>(SUMIFS(EUROSTAT_VBE_IND_2010!P$7:P$732,EUROSTAT_VBE_IND_2010!$B$7:$B$732,$D265,EUROSTAT_VBE_IND_2010!$C$7:$C$732,"*"&amp;RIGHT($A265,3)&amp;"*",EUROSTAT_VBE_IND_2010!$D$7:$D$732,"3270A*"))/1000+(SUMIFS(EUROSTAT_VBE_IND_2010!P$7:P$732,EUROSTAT_VBE_IND_2010!$B$7:$B$732,$D265,EUROSTAT_VBE_IND_2010!$C$7:$C$732,"*"&amp;RIGHT($A265,3)&amp;"*",EUROSTAT_VBE_IND_2010!$D$7:$D$732,"3285*"))/1000+(SUMIFS(EUROSTAT_VBE_IND_2010!P$7:P$732,EUROSTAT_VBE_IND_2010!$B$7:$B$732,$D265,EUROSTAT_VBE_IND_2010!$C$7:$C$732,"*"&amp;RIGHT($A265,3)&amp;"*",EUROSTAT_VBE_IND_2010!$D$7:$D$732,"3295*"))/1000+(SUMIFS(EUROSTAT_VBE_IND_2010!P$7:P$732,EUROSTAT_VBE_IND_2010!$B$7:$B$732,$D265,EUROSTAT_VBE_IND_2010!$C$7:$C$732,"*"&amp;RIGHT($A265,3)&amp;"*",EUROSTAT_VBE_IND_2010!$D$7:$D$732,"2410*"))/1000+(SUMIFS(EUROSTAT_VBE_IND_2010!P$7:P$732,EUROSTAT_VBE_IND_2010!$B$7:$B$732,$D265,EUROSTAT_VBE_IND_2010!$C$7:$C$732,"*"&amp;RIGHT($A265,3)&amp;"*",EUROSTAT_VBE_IND_2010!$D$7:$D$732,"3105*"))/1000</f>
        <v>0.2</v>
      </c>
      <c r="T265" s="17">
        <f>(SUMIFS(EUROSTAT_VBE_IND_2010!Q$7:Q$732,EUROSTAT_VBE_IND_2010!$B$7:$B$732,$D265,EUROSTAT_VBE_IND_2010!$C$7:$C$732,"*"&amp;RIGHT($A265,3)&amp;"*",EUROSTAT_VBE_IND_2010!$D$7:$D$732,"3270A*"))/1000+(SUMIFS(EUROSTAT_VBE_IND_2010!Q$7:Q$732,EUROSTAT_VBE_IND_2010!$B$7:$B$732,$D265,EUROSTAT_VBE_IND_2010!$C$7:$C$732,"*"&amp;RIGHT($A265,3)&amp;"*",EUROSTAT_VBE_IND_2010!$D$7:$D$732,"3285*"))/1000+(SUMIFS(EUROSTAT_VBE_IND_2010!Q$7:Q$732,EUROSTAT_VBE_IND_2010!$B$7:$B$732,$D265,EUROSTAT_VBE_IND_2010!$C$7:$C$732,"*"&amp;RIGHT($A265,3)&amp;"*",EUROSTAT_VBE_IND_2010!$D$7:$D$732,"3295*"))/1000+(SUMIFS(EUROSTAT_VBE_IND_2010!Q$7:Q$732,EUROSTAT_VBE_IND_2010!$B$7:$B$732,$D265,EUROSTAT_VBE_IND_2010!$C$7:$C$732,"*"&amp;RIGHT($A265,3)&amp;"*",EUROSTAT_VBE_IND_2010!$D$7:$D$732,"2410*"))/1000+(SUMIFS(EUROSTAT_VBE_IND_2010!Q$7:Q$732,EUROSTAT_VBE_IND_2010!$B$7:$B$732,$D265,EUROSTAT_VBE_IND_2010!$C$7:$C$732,"*"&amp;RIGHT($A265,3)&amp;"*",EUROSTAT_VBE_IND_2010!$D$7:$D$732,"3105*"))/1000</f>
        <v>0.12</v>
      </c>
      <c r="U265" s="17">
        <f>(SUMIFS(EUROSTAT_VBE_IND_2010!R$7:R$732,EUROSTAT_VBE_IND_2010!$B$7:$B$732,$D265,EUROSTAT_VBE_IND_2010!$C$7:$C$732,"*"&amp;RIGHT($A265,3)&amp;"*",EUROSTAT_VBE_IND_2010!$D$7:$D$732,"3270A*"))/1000+(SUMIFS(EUROSTAT_VBE_IND_2010!R$7:R$732,EUROSTAT_VBE_IND_2010!$B$7:$B$732,$D265,EUROSTAT_VBE_IND_2010!$C$7:$C$732,"*"&amp;RIGHT($A265,3)&amp;"*",EUROSTAT_VBE_IND_2010!$D$7:$D$732,"3285*"))/1000+(SUMIFS(EUROSTAT_VBE_IND_2010!R$7:R$732,EUROSTAT_VBE_IND_2010!$B$7:$B$732,$D265,EUROSTAT_VBE_IND_2010!$C$7:$C$732,"*"&amp;RIGHT($A265,3)&amp;"*",EUROSTAT_VBE_IND_2010!$D$7:$D$732,"3295*"))/1000+(SUMIFS(EUROSTAT_VBE_IND_2010!R$7:R$732,EUROSTAT_VBE_IND_2010!$B$7:$B$732,$D265,EUROSTAT_VBE_IND_2010!$C$7:$C$732,"*"&amp;RIGHT($A265,3)&amp;"*",EUROSTAT_VBE_IND_2010!$D$7:$D$732,"2410*"))/1000+(SUMIFS(EUROSTAT_VBE_IND_2010!R$7:R$732,EUROSTAT_VBE_IND_2010!$B$7:$B$732,$D265,EUROSTAT_VBE_IND_2010!$C$7:$C$732,"*"&amp;RIGHT($A265,3)&amp;"*",EUROSTAT_VBE_IND_2010!$D$7:$D$732,"3105*"))/1000</f>
        <v>0</v>
      </c>
      <c r="V265" s="17">
        <f>(SUMIFS(EUROSTAT_VBE_IND_2010!S$7:S$732,EUROSTAT_VBE_IND_2010!$B$7:$B$732,$D265,EUROSTAT_VBE_IND_2010!$C$7:$C$732,"*"&amp;RIGHT($A265,3)&amp;"*",EUROSTAT_VBE_IND_2010!$D$7:$D$732,"3270A*"))/1000+(SUMIFS(EUROSTAT_VBE_IND_2010!S$7:S$732,EUROSTAT_VBE_IND_2010!$B$7:$B$732,$D265,EUROSTAT_VBE_IND_2010!$C$7:$C$732,"*"&amp;RIGHT($A265,3)&amp;"*",EUROSTAT_VBE_IND_2010!$D$7:$D$732,"3285*"))/1000+(SUMIFS(EUROSTAT_VBE_IND_2010!S$7:S$732,EUROSTAT_VBE_IND_2010!$B$7:$B$732,$D265,EUROSTAT_VBE_IND_2010!$C$7:$C$732,"*"&amp;RIGHT($A265,3)&amp;"*",EUROSTAT_VBE_IND_2010!$D$7:$D$732,"3295*"))/1000+(SUMIFS(EUROSTAT_VBE_IND_2010!S$7:S$732,EUROSTAT_VBE_IND_2010!$B$7:$B$732,$D265,EUROSTAT_VBE_IND_2010!$C$7:$C$732,"*"&amp;RIGHT($A265,3)&amp;"*",EUROSTAT_VBE_IND_2010!$D$7:$D$732,"2410*"))/1000+(SUMIFS(EUROSTAT_VBE_IND_2010!S$7:S$732,EUROSTAT_VBE_IND_2010!$B$7:$B$732,$D265,EUROSTAT_VBE_IND_2010!$C$7:$C$732,"*"&amp;RIGHT($A265,3)&amp;"*",EUROSTAT_VBE_IND_2010!$D$7:$D$732,"3105*"))/1000</f>
        <v>0.04</v>
      </c>
      <c r="W265" s="17">
        <f>(SUMIFS(EUROSTAT_VBE_IND_2010!T$7:T$732,EUROSTAT_VBE_IND_2010!$B$7:$B$732,$D265,EUROSTAT_VBE_IND_2010!$C$7:$C$732,"*"&amp;RIGHT($A265,3)&amp;"*",EUROSTAT_VBE_IND_2010!$D$7:$D$732,"3270A*"))/1000+(SUMIFS(EUROSTAT_VBE_IND_2010!T$7:T$732,EUROSTAT_VBE_IND_2010!$B$7:$B$732,$D265,EUROSTAT_VBE_IND_2010!$C$7:$C$732,"*"&amp;RIGHT($A265,3)&amp;"*",EUROSTAT_VBE_IND_2010!$D$7:$D$732,"3285*"))/1000+(SUMIFS(EUROSTAT_VBE_IND_2010!T$7:T$732,EUROSTAT_VBE_IND_2010!$B$7:$B$732,$D265,EUROSTAT_VBE_IND_2010!$C$7:$C$732,"*"&amp;RIGHT($A265,3)&amp;"*",EUROSTAT_VBE_IND_2010!$D$7:$D$732,"3295*"))/1000+(SUMIFS(EUROSTAT_VBE_IND_2010!T$7:T$732,EUROSTAT_VBE_IND_2010!$B$7:$B$732,$D265,EUROSTAT_VBE_IND_2010!$C$7:$C$732,"*"&amp;RIGHT($A265,3)&amp;"*",EUROSTAT_VBE_IND_2010!$D$7:$D$732,"2410*"))/1000+(SUMIFS(EUROSTAT_VBE_IND_2010!T$7:T$732,EUROSTAT_VBE_IND_2010!$B$7:$B$732,$D265,EUROSTAT_VBE_IND_2010!$C$7:$C$732,"*"&amp;RIGHT($A265,3)&amp;"*",EUROSTAT_VBE_IND_2010!$D$7:$D$732,"3105*"))/1000</f>
        <v>0</v>
      </c>
      <c r="X265" s="17">
        <f>(SUMIFS(EUROSTAT_VBE_IND_2010!U$7:U$732,EUROSTAT_VBE_IND_2010!$B$7:$B$732,$D265,EUROSTAT_VBE_IND_2010!$C$7:$C$732,"*"&amp;RIGHT($A265,3)&amp;"*",EUROSTAT_VBE_IND_2010!$D$7:$D$732,"3270A*"))/1000+(SUMIFS(EUROSTAT_VBE_IND_2010!U$7:U$732,EUROSTAT_VBE_IND_2010!$B$7:$B$732,$D265,EUROSTAT_VBE_IND_2010!$C$7:$C$732,"*"&amp;RIGHT($A265,3)&amp;"*",EUROSTAT_VBE_IND_2010!$D$7:$D$732,"3285*"))/1000+(SUMIFS(EUROSTAT_VBE_IND_2010!U$7:U$732,EUROSTAT_VBE_IND_2010!$B$7:$B$732,$D265,EUROSTAT_VBE_IND_2010!$C$7:$C$732,"*"&amp;RIGHT($A265,3)&amp;"*",EUROSTAT_VBE_IND_2010!$D$7:$D$732,"3295*"))/1000+(SUMIFS(EUROSTAT_VBE_IND_2010!U$7:U$732,EUROSTAT_VBE_IND_2010!$B$7:$B$732,$D265,EUROSTAT_VBE_IND_2010!$C$7:$C$732,"*"&amp;RIGHT($A265,3)&amp;"*",EUROSTAT_VBE_IND_2010!$D$7:$D$732,"2410*"))/1000+(SUMIFS(EUROSTAT_VBE_IND_2010!U$7:U$732,EUROSTAT_VBE_IND_2010!$B$7:$B$732,$D265,EUROSTAT_VBE_IND_2010!$C$7:$C$732,"*"&amp;RIGHT($A265,3)&amp;"*",EUROSTAT_VBE_IND_2010!$D$7:$D$732,"3105*"))/1000</f>
        <v>2.48</v>
      </c>
      <c r="Y265" s="17">
        <f>(SUMIFS(EUROSTAT_VBE_IND_2010!V$7:V$732,EUROSTAT_VBE_IND_2010!$B$7:$B$732,$D265,EUROSTAT_VBE_IND_2010!$C$7:$C$732,"*"&amp;RIGHT($A265,3)&amp;"*",EUROSTAT_VBE_IND_2010!$D$7:$D$732,"3270A*"))/1000+(SUMIFS(EUROSTAT_VBE_IND_2010!V$7:V$732,EUROSTAT_VBE_IND_2010!$B$7:$B$732,$D265,EUROSTAT_VBE_IND_2010!$C$7:$C$732,"*"&amp;RIGHT($A265,3)&amp;"*",EUROSTAT_VBE_IND_2010!$D$7:$D$732,"3285*"))/1000+(SUMIFS(EUROSTAT_VBE_IND_2010!V$7:V$732,EUROSTAT_VBE_IND_2010!$B$7:$B$732,$D265,EUROSTAT_VBE_IND_2010!$C$7:$C$732,"*"&amp;RIGHT($A265,3)&amp;"*",EUROSTAT_VBE_IND_2010!$D$7:$D$732,"3295*"))/1000+(SUMIFS(EUROSTAT_VBE_IND_2010!V$7:V$732,EUROSTAT_VBE_IND_2010!$B$7:$B$732,$D265,EUROSTAT_VBE_IND_2010!$C$7:$C$732,"*"&amp;RIGHT($A265,3)&amp;"*",EUROSTAT_VBE_IND_2010!$D$7:$D$732,"2410*"))/1000+(SUMIFS(EUROSTAT_VBE_IND_2010!V$7:V$732,EUROSTAT_VBE_IND_2010!$B$7:$B$732,$D265,EUROSTAT_VBE_IND_2010!$C$7:$C$732,"*"&amp;RIGHT($A265,3)&amp;"*",EUROSTAT_VBE_IND_2010!$D$7:$D$732,"3105*"))/1000</f>
        <v>0</v>
      </c>
      <c r="Z265" s="17">
        <f>(SUMIFS(EUROSTAT_VBE_IND_2010!W$7:W$732,EUROSTAT_VBE_IND_2010!$B$7:$B$732,$D265,EUROSTAT_VBE_IND_2010!$C$7:$C$732,"*"&amp;RIGHT($A265,3)&amp;"*",EUROSTAT_VBE_IND_2010!$D$7:$D$732,"3270A*"))/1000+(SUMIFS(EUROSTAT_VBE_IND_2010!W$7:W$732,EUROSTAT_VBE_IND_2010!$B$7:$B$732,$D265,EUROSTAT_VBE_IND_2010!$C$7:$C$732,"*"&amp;RIGHT($A265,3)&amp;"*",EUROSTAT_VBE_IND_2010!$D$7:$D$732,"3285*"))/1000+(SUMIFS(EUROSTAT_VBE_IND_2010!W$7:W$732,EUROSTAT_VBE_IND_2010!$B$7:$B$732,$D265,EUROSTAT_VBE_IND_2010!$C$7:$C$732,"*"&amp;RIGHT($A265,3)&amp;"*",EUROSTAT_VBE_IND_2010!$D$7:$D$732,"3295*"))/1000+(SUMIFS(EUROSTAT_VBE_IND_2010!W$7:W$732,EUROSTAT_VBE_IND_2010!$B$7:$B$732,$D265,EUROSTAT_VBE_IND_2010!$C$7:$C$732,"*"&amp;RIGHT($A265,3)&amp;"*",EUROSTAT_VBE_IND_2010!$D$7:$D$732,"2410*"))/1000+(SUMIFS(EUROSTAT_VBE_IND_2010!W$7:W$732,EUROSTAT_VBE_IND_2010!$B$7:$B$732,$D265,EUROSTAT_VBE_IND_2010!$C$7:$C$732,"*"&amp;RIGHT($A265,3)&amp;"*",EUROSTAT_VBE_IND_2010!$D$7:$D$732,"3105*"))/1000</f>
        <v>0</v>
      </c>
      <c r="AA265" s="17">
        <f>(SUMIFS(EUROSTAT_VBE_IND_2010!X$7:X$732,EUROSTAT_VBE_IND_2010!$B$7:$B$732,$D265,EUROSTAT_VBE_IND_2010!$C$7:$C$732,"*"&amp;RIGHT($A265,3)&amp;"*",EUROSTAT_VBE_IND_2010!$D$7:$D$732,"3270A*"))/1000+(SUMIFS(EUROSTAT_VBE_IND_2010!X$7:X$732,EUROSTAT_VBE_IND_2010!$B$7:$B$732,$D265,EUROSTAT_VBE_IND_2010!$C$7:$C$732,"*"&amp;RIGHT($A265,3)&amp;"*",EUROSTAT_VBE_IND_2010!$D$7:$D$732,"3285*"))/1000+(SUMIFS(EUROSTAT_VBE_IND_2010!X$7:X$732,EUROSTAT_VBE_IND_2010!$B$7:$B$732,$D265,EUROSTAT_VBE_IND_2010!$C$7:$C$732,"*"&amp;RIGHT($A265,3)&amp;"*",EUROSTAT_VBE_IND_2010!$D$7:$D$732,"3295*"))/1000+(SUMIFS(EUROSTAT_VBE_IND_2010!X$7:X$732,EUROSTAT_VBE_IND_2010!$B$7:$B$732,$D265,EUROSTAT_VBE_IND_2010!$C$7:$C$732,"*"&amp;RIGHT($A265,3)&amp;"*",EUROSTAT_VBE_IND_2010!$D$7:$D$732,"2410*"))/1000+(SUMIFS(EUROSTAT_VBE_IND_2010!X$7:X$732,EUROSTAT_VBE_IND_2010!$B$7:$B$732,$D265,EUROSTAT_VBE_IND_2010!$C$7:$C$732,"*"&amp;RIGHT($A265,3)&amp;"*",EUROSTAT_VBE_IND_2010!$D$7:$D$732,"3105*"))/1000</f>
        <v>0</v>
      </c>
      <c r="AB265" s="17">
        <f>(SUMIFS(EUROSTAT_VBE_IND_2010!AA$7:AA$732,EUROSTAT_VBE_IND_2010!$B$7:$B$732,$D265,EUROSTAT_VBE_IND_2010!$C$7:$C$732,"*"&amp;RIGHT($A265,3)&amp;"*",EUROSTAT_VBE_IND_2010!$D$7:$D$732,"3270A*"))/1000+(SUMIFS(EUROSTAT_VBE_IND_2010!AA$7:AA$732,EUROSTAT_VBE_IND_2010!$B$7:$B$732,$D265,EUROSTAT_VBE_IND_2010!$C$7:$C$732,"*"&amp;RIGHT($A265,3)&amp;"*",EUROSTAT_VBE_IND_2010!$D$7:$D$732,"3285*"))/1000+(SUMIFS(EUROSTAT_VBE_IND_2010!AA$7:AA$732,EUROSTAT_VBE_IND_2010!$B$7:$B$732,$D265,EUROSTAT_VBE_IND_2010!$C$7:$C$732,"*"&amp;RIGHT($A265,3)&amp;"*",EUROSTAT_VBE_IND_2010!$D$7:$D$732,"3295*"))/1000+(SUMIFS(EUROSTAT_VBE_IND_2010!AA$7:AA$732,EUROSTAT_VBE_IND_2010!$B$7:$B$732,$D265,EUROSTAT_VBE_IND_2010!$C$7:$C$732,"*"&amp;RIGHT($A265,3)&amp;"*",EUROSTAT_VBE_IND_2010!$D$7:$D$732,"2410*"))/1000+(SUMIFS(EUROSTAT_VBE_IND_2010!AA$7:AA$732,EUROSTAT_VBE_IND_2010!$B$7:$B$732,$D265,EUROSTAT_VBE_IND_2010!$C$7:$C$732,"*"&amp;RIGHT($A265,3)&amp;"*",EUROSTAT_VBE_IND_2010!$D$7:$D$732,"3105*"))/1000</f>
        <v>0</v>
      </c>
      <c r="AC265" s="17">
        <f>(SUMIFS(EUROSTAT_VBE_IND_2010!AB$7:AB$732,EUROSTAT_VBE_IND_2010!$B$7:$B$732,$D265,EUROSTAT_VBE_IND_2010!$C$7:$C$732,"*"&amp;RIGHT($A265,3)&amp;"*",EUROSTAT_VBE_IND_2010!$D$7:$D$732,"3270A*"))/1000+(SUMIFS(EUROSTAT_VBE_IND_2010!AB$7:AB$732,EUROSTAT_VBE_IND_2010!$B$7:$B$732,$D265,EUROSTAT_VBE_IND_2010!$C$7:$C$732,"*"&amp;RIGHT($A265,3)&amp;"*",EUROSTAT_VBE_IND_2010!$D$7:$D$732,"3285*"))/1000+(SUMIFS(EUROSTAT_VBE_IND_2010!AB$7:AB$732,EUROSTAT_VBE_IND_2010!$B$7:$B$732,$D265,EUROSTAT_VBE_IND_2010!$C$7:$C$732,"*"&amp;RIGHT($A265,3)&amp;"*",EUROSTAT_VBE_IND_2010!$D$7:$D$732,"3295*"))/1000+(SUMIFS(EUROSTAT_VBE_IND_2010!AB$7:AB$732,EUROSTAT_VBE_IND_2010!$B$7:$B$732,$D265,EUROSTAT_VBE_IND_2010!$C$7:$C$732,"*"&amp;RIGHT($A265,3)&amp;"*",EUROSTAT_VBE_IND_2010!$D$7:$D$732,"2410*"))/1000+(SUMIFS(EUROSTAT_VBE_IND_2010!AB$7:AB$732,EUROSTAT_VBE_IND_2010!$B$7:$B$732,$D265,EUROSTAT_VBE_IND_2010!$C$7:$C$732,"*"&amp;RIGHT($A265,3)&amp;"*",EUROSTAT_VBE_IND_2010!$D$7:$D$732,"3105*"))/1000</f>
        <v>0</v>
      </c>
      <c r="AD265" s="17">
        <f>(SUMIFS(EUROSTAT_VBE_IND_2010!AC$7:AC$732,EUROSTAT_VBE_IND_2010!$B$7:$B$732,$D265,EUROSTAT_VBE_IND_2010!$C$7:$C$732,"*"&amp;RIGHT($A265,3)&amp;"*",EUROSTAT_VBE_IND_2010!$D$7:$D$732,"3270A*"))/1000+(SUMIFS(EUROSTAT_VBE_IND_2010!AC$7:AC$732,EUROSTAT_VBE_IND_2010!$B$7:$B$732,$D265,EUROSTAT_VBE_IND_2010!$C$7:$C$732,"*"&amp;RIGHT($A265,3)&amp;"*",EUROSTAT_VBE_IND_2010!$D$7:$D$732,"3285*"))/1000+(SUMIFS(EUROSTAT_VBE_IND_2010!AC$7:AC$732,EUROSTAT_VBE_IND_2010!$B$7:$B$732,$D265,EUROSTAT_VBE_IND_2010!$C$7:$C$732,"*"&amp;RIGHT($A265,3)&amp;"*",EUROSTAT_VBE_IND_2010!$D$7:$D$732,"3295*"))/1000+(SUMIFS(EUROSTAT_VBE_IND_2010!AC$7:AC$732,EUROSTAT_VBE_IND_2010!$B$7:$B$732,$D265,EUROSTAT_VBE_IND_2010!$C$7:$C$732,"*"&amp;RIGHT($A265,3)&amp;"*",EUROSTAT_VBE_IND_2010!$D$7:$D$732,"2410*"))/1000+(SUMIFS(EUROSTAT_VBE_IND_2010!AC$7:AC$732,EUROSTAT_VBE_IND_2010!$B$7:$B$732,$D265,EUROSTAT_VBE_IND_2010!$C$7:$C$732,"*"&amp;RIGHT($A265,3)&amp;"*",EUROSTAT_VBE_IND_2010!$D$7:$D$732,"3105*"))/1000</f>
        <v>0</v>
      </c>
      <c r="AE265" s="17">
        <f>(SUMIFS(EUROSTAT_VBE_IND_2010!AD$7:AD$732,EUROSTAT_VBE_IND_2010!$B$7:$B$732,$D265,EUROSTAT_VBE_IND_2010!$C$7:$C$732,"*"&amp;RIGHT($A265,3)&amp;"*",EUROSTAT_VBE_IND_2010!$D$7:$D$732,"3270A*"))/1000+(SUMIFS(EUROSTAT_VBE_IND_2010!AD$7:AD$732,EUROSTAT_VBE_IND_2010!$B$7:$B$732,$D265,EUROSTAT_VBE_IND_2010!$C$7:$C$732,"*"&amp;RIGHT($A265,3)&amp;"*",EUROSTAT_VBE_IND_2010!$D$7:$D$732,"3285*"))/1000+(SUMIFS(EUROSTAT_VBE_IND_2010!AD$7:AD$732,EUROSTAT_VBE_IND_2010!$B$7:$B$732,$D265,EUROSTAT_VBE_IND_2010!$C$7:$C$732,"*"&amp;RIGHT($A265,3)&amp;"*",EUROSTAT_VBE_IND_2010!$D$7:$D$732,"3295*"))/1000+(SUMIFS(EUROSTAT_VBE_IND_2010!AD$7:AD$732,EUROSTAT_VBE_IND_2010!$B$7:$B$732,$D265,EUROSTAT_VBE_IND_2010!$C$7:$C$732,"*"&amp;RIGHT($A265,3)&amp;"*",EUROSTAT_VBE_IND_2010!$D$7:$D$732,"2410*"))/1000+(SUMIFS(EUROSTAT_VBE_IND_2010!AD$7:AD$732,EUROSTAT_VBE_IND_2010!$B$7:$B$732,$D265,EUROSTAT_VBE_IND_2010!$C$7:$C$732,"*"&amp;RIGHT($A265,3)&amp;"*",EUROSTAT_VBE_IND_2010!$D$7:$D$732,"3105*"))/1000</f>
        <v>0.08</v>
      </c>
      <c r="AF265" s="17">
        <f>(SUMIFS(EUROSTAT_VBE_IND_2010!AE$7:AE$732,EUROSTAT_VBE_IND_2010!$B$7:$B$732,$D265,EUROSTAT_VBE_IND_2010!$C$7:$C$732,"*"&amp;RIGHT($A265,3)&amp;"*",EUROSTAT_VBE_IND_2010!$D$7:$D$732,"3270A*"))/1000+(SUMIFS(EUROSTAT_VBE_IND_2010!AE$7:AE$732,EUROSTAT_VBE_IND_2010!$B$7:$B$732,$D265,EUROSTAT_VBE_IND_2010!$C$7:$C$732,"*"&amp;RIGHT($A265,3)&amp;"*",EUROSTAT_VBE_IND_2010!$D$7:$D$732,"3285*"))/1000+(SUMIFS(EUROSTAT_VBE_IND_2010!AE$7:AE$732,EUROSTAT_VBE_IND_2010!$B$7:$B$732,$D265,EUROSTAT_VBE_IND_2010!$C$7:$C$732,"*"&amp;RIGHT($A265,3)&amp;"*",EUROSTAT_VBE_IND_2010!$D$7:$D$732,"3295*"))/1000+(SUMIFS(EUROSTAT_VBE_IND_2010!AE$7:AE$732,EUROSTAT_VBE_IND_2010!$B$7:$B$732,$D265,EUROSTAT_VBE_IND_2010!$C$7:$C$732,"*"&amp;RIGHT($A265,3)&amp;"*",EUROSTAT_VBE_IND_2010!$D$7:$D$732,"2410*"))/1000+(SUMIFS(EUROSTAT_VBE_IND_2010!AE$7:AE$732,EUROSTAT_VBE_IND_2010!$B$7:$B$732,$D265,EUROSTAT_VBE_IND_2010!$C$7:$C$732,"*"&amp;RIGHT($A265,3)&amp;"*",EUROSTAT_VBE_IND_2010!$D$7:$D$732,"3105*"))/1000</f>
        <v>0.8</v>
      </c>
      <c r="AG265" s="17">
        <f>(SUMIFS(EUROSTAT_VBE_IND_2010!AF$7:AF$732,EUROSTAT_VBE_IND_2010!$B$7:$B$732,$D265,EUROSTAT_VBE_IND_2010!$C$7:$C$732,"*"&amp;RIGHT($A265,3)&amp;"*",EUROSTAT_VBE_IND_2010!$D$7:$D$732,"3270A*"))/1000+(SUMIFS(EUROSTAT_VBE_IND_2010!AF$7:AF$732,EUROSTAT_VBE_IND_2010!$B$7:$B$732,$D265,EUROSTAT_VBE_IND_2010!$C$7:$C$732,"*"&amp;RIGHT($A265,3)&amp;"*",EUROSTAT_VBE_IND_2010!$D$7:$D$732,"3285*"))/1000+(SUMIFS(EUROSTAT_VBE_IND_2010!AF$7:AF$732,EUROSTAT_VBE_IND_2010!$B$7:$B$732,$D265,EUROSTAT_VBE_IND_2010!$C$7:$C$732,"*"&amp;RIGHT($A265,3)&amp;"*",EUROSTAT_VBE_IND_2010!$D$7:$D$732,"3295*"))/1000+(SUMIFS(EUROSTAT_VBE_IND_2010!AF$7:AF$732,EUROSTAT_VBE_IND_2010!$B$7:$B$732,$D265,EUROSTAT_VBE_IND_2010!$C$7:$C$732,"*"&amp;RIGHT($A265,3)&amp;"*",EUROSTAT_VBE_IND_2010!$D$7:$D$732,"2410*"))/1000+(SUMIFS(EUROSTAT_VBE_IND_2010!AF$7:AF$732,EUROSTAT_VBE_IND_2010!$B$7:$B$732,$D265,EUROSTAT_VBE_IND_2010!$C$7:$C$732,"*"&amp;RIGHT($A265,3)&amp;"*",EUROSTAT_VBE_IND_2010!$D$7:$D$732,"3105*"))/1000</f>
        <v>0</v>
      </c>
      <c r="AH265" s="17">
        <f>(SUMIFS(EUROSTAT_VBE_IND_2010!AH$7:AH$732,EUROSTAT_VBE_IND_2010!$B$7:$B$732,$D265,EUROSTAT_VBE_IND_2010!$C$7:$C$732,"*"&amp;RIGHT($A265,3)&amp;"*",EUROSTAT_VBE_IND_2010!$D$7:$D$732,"3270A*"))/1000+(SUMIFS(EUROSTAT_VBE_IND_2010!AH$7:AH$732,EUROSTAT_VBE_IND_2010!$B$7:$B$732,$D265,EUROSTAT_VBE_IND_2010!$C$7:$C$732,"*"&amp;RIGHT($A265,3)&amp;"*",EUROSTAT_VBE_IND_2010!$D$7:$D$732,"3285*"))/1000+(SUMIFS(EUROSTAT_VBE_IND_2010!AH$7:AH$732,EUROSTAT_VBE_IND_2010!$B$7:$B$732,$D265,EUROSTAT_VBE_IND_2010!$C$7:$C$732,"*"&amp;RIGHT($A265,3)&amp;"*",EUROSTAT_VBE_IND_2010!$D$7:$D$732,"3295*"))/1000+(SUMIFS(EUROSTAT_VBE_IND_2010!AH$7:AH$732,EUROSTAT_VBE_IND_2010!$B$7:$B$732,$D265,EUROSTAT_VBE_IND_2010!$C$7:$C$732,"*"&amp;RIGHT($A265,3)&amp;"*",EUROSTAT_VBE_IND_2010!$D$7:$D$732,"2410*"))/1000+(SUMIFS(EUROSTAT_VBE_IND_2010!AH$7:AH$732,EUROSTAT_VBE_IND_2010!$B$7:$B$732,$D265,EUROSTAT_VBE_IND_2010!$C$7:$C$732,"*"&amp;RIGHT($A265,3)&amp;"*",EUROSTAT_VBE_IND_2010!$D$7:$D$732,"3105*"))/1000</f>
        <v>0.16</v>
      </c>
      <c r="AI265" s="17">
        <f>(SUMIFS(EUROSTAT_VBE_IND_2010!AI$7:AI$732,EUROSTAT_VBE_IND_2010!$B$7:$B$732,$D265,EUROSTAT_VBE_IND_2010!$C$7:$C$732,"*"&amp;RIGHT($A265,3)&amp;"*",EUROSTAT_VBE_IND_2010!$D$7:$D$732,"3270A*"))/1000+(SUMIFS(EUROSTAT_VBE_IND_2010!AI$7:AI$732,EUROSTAT_VBE_IND_2010!$B$7:$B$732,$D265,EUROSTAT_VBE_IND_2010!$C$7:$C$732,"*"&amp;RIGHT($A265,3)&amp;"*",EUROSTAT_VBE_IND_2010!$D$7:$D$732,"3285*"))/1000+(SUMIFS(EUROSTAT_VBE_IND_2010!AI$7:AI$732,EUROSTAT_VBE_IND_2010!$B$7:$B$732,$D265,EUROSTAT_VBE_IND_2010!$C$7:$C$732,"*"&amp;RIGHT($A265,3)&amp;"*",EUROSTAT_VBE_IND_2010!$D$7:$D$732,"3295*"))/1000+(SUMIFS(EUROSTAT_VBE_IND_2010!AI$7:AI$732,EUROSTAT_VBE_IND_2010!$B$7:$B$732,$D265,EUROSTAT_VBE_IND_2010!$C$7:$C$732,"*"&amp;RIGHT($A265,3)&amp;"*",EUROSTAT_VBE_IND_2010!$D$7:$D$732,"2410*"))/1000+(SUMIFS(EUROSTAT_VBE_IND_2010!AI$7:AI$732,EUROSTAT_VBE_IND_2010!$B$7:$B$732,$D265,EUROSTAT_VBE_IND_2010!$C$7:$C$732,"*"&amp;RIGHT($A265,3)&amp;"*",EUROSTAT_VBE_IND_2010!$D$7:$D$732,"3105*"))/1000</f>
        <v>0.08</v>
      </c>
      <c r="AJ265" s="17">
        <f>(SUMIFS(EUROSTAT_VBE_IND_2010!AJ$7:AJ$732,EUROSTAT_VBE_IND_2010!$B$7:$B$732,$D265,EUROSTAT_VBE_IND_2010!$C$7:$C$732,"*"&amp;RIGHT($A265,3)&amp;"*",EUROSTAT_VBE_IND_2010!$D$7:$D$732,"3270A*"))/1000+(SUMIFS(EUROSTAT_VBE_IND_2010!AJ$7:AJ$732,EUROSTAT_VBE_IND_2010!$B$7:$B$732,$D265,EUROSTAT_VBE_IND_2010!$C$7:$C$732,"*"&amp;RIGHT($A265,3)&amp;"*",EUROSTAT_VBE_IND_2010!$D$7:$D$732,"3285*"))/1000+(SUMIFS(EUROSTAT_VBE_IND_2010!AJ$7:AJ$732,EUROSTAT_VBE_IND_2010!$B$7:$B$732,$D265,EUROSTAT_VBE_IND_2010!$C$7:$C$732,"*"&amp;RIGHT($A265,3)&amp;"*",EUROSTAT_VBE_IND_2010!$D$7:$D$732,"3295*"))/1000+(SUMIFS(EUROSTAT_VBE_IND_2010!AJ$7:AJ$732,EUROSTAT_VBE_IND_2010!$B$7:$B$732,$D265,EUROSTAT_VBE_IND_2010!$C$7:$C$732,"*"&amp;RIGHT($A265,3)&amp;"*",EUROSTAT_VBE_IND_2010!$D$7:$D$732,"2410*"))/1000+(SUMIFS(EUROSTAT_VBE_IND_2010!AJ$7:AJ$732,EUROSTAT_VBE_IND_2010!$B$7:$B$732,$D265,EUROSTAT_VBE_IND_2010!$C$7:$C$732,"*"&amp;RIGHT($A265,3)&amp;"*",EUROSTAT_VBE_IND_2010!$D$7:$D$732,"3105*"))/1000</f>
        <v>0</v>
      </c>
      <c r="AK265" s="17">
        <f>(SUMIFS(EUROSTAT_VBE_IND_2010!AK$7:AK$732,EUROSTAT_VBE_IND_2010!$B$7:$B$732,$D265,EUROSTAT_VBE_IND_2010!$C$7:$C$732,"*"&amp;RIGHT($A265,3)&amp;"*",EUROSTAT_VBE_IND_2010!$D$7:$D$732,"3270A*"))/1000+(SUMIFS(EUROSTAT_VBE_IND_2010!AK$7:AK$732,EUROSTAT_VBE_IND_2010!$B$7:$B$732,$D265,EUROSTAT_VBE_IND_2010!$C$7:$C$732,"*"&amp;RIGHT($A265,3)&amp;"*",EUROSTAT_VBE_IND_2010!$D$7:$D$732,"3285*"))/1000+(SUMIFS(EUROSTAT_VBE_IND_2010!AK$7:AK$732,EUROSTAT_VBE_IND_2010!$B$7:$B$732,$D265,EUROSTAT_VBE_IND_2010!$C$7:$C$732,"*"&amp;RIGHT($A265,3)&amp;"*",EUROSTAT_VBE_IND_2010!$D$7:$D$732,"3295*"))/1000+(SUMIFS(EUROSTAT_VBE_IND_2010!AK$7:AK$732,EUROSTAT_VBE_IND_2010!$B$7:$B$732,$D265,EUROSTAT_VBE_IND_2010!$C$7:$C$732,"*"&amp;RIGHT($A265,3)&amp;"*",EUROSTAT_VBE_IND_2010!$D$7:$D$732,"2410*"))/1000+(SUMIFS(EUROSTAT_VBE_IND_2010!AK$7:AK$732,EUROSTAT_VBE_IND_2010!$B$7:$B$732,$D265,EUROSTAT_VBE_IND_2010!$C$7:$C$732,"*"&amp;RIGHT($A265,3)&amp;"*",EUROSTAT_VBE_IND_2010!$D$7:$D$732,"3105*"))/1000</f>
        <v>0</v>
      </c>
      <c r="AL265" s="198">
        <f>SUMIFS('IEA Bal_AL-IND'!$D$30:$D$329,'IEA Bal_AL-IND'!$A$30:$A$329,"*"&amp;RIGHT($B265,8),'IEA Bal_AL-IND'!$C$30:$C$329,'Aggregated Balance-IND_2010'!$E265)</f>
        <v>0</v>
      </c>
      <c r="AM265" s="198">
        <f>SUMIFS('IEA Bal_BA-IND'!$D$30:$D$329,'IEA Bal_BA-IND'!$A$30:$A$329,"*"&amp;RIGHT($B265,8),'IEA Bal_BA-IND'!$C$30:$C$329,'Aggregated Balance-IND_2010'!$E265)</f>
        <v>0</v>
      </c>
      <c r="AN265" s="198">
        <f>SUMIFS('IEA Bal_KS-IND'!$D$30:$D$329,'IEA Bal_KS-IND'!$A$30:$A$329,"*"&amp;RIGHT($B265,8),'IEA Bal_KS-IND'!$C$30:$C$329,'Aggregated Balance-IND_2010'!$E265)</f>
        <v>0</v>
      </c>
      <c r="AO265" s="17">
        <f>(SUMIFS(EUROSTAT_VBE_IND_2010!Y$7:Y$732,EUROSTAT_VBE_IND_2010!$B$7:$B$732,$D265,EUROSTAT_VBE_IND_2010!$C$7:$C$732,"*"&amp;RIGHT($A265,3)&amp;"*",EUROSTAT_VBE_IND_2010!$D$7:$D$732,"3270A*"))/1000+(SUMIFS(EUROSTAT_VBE_IND_2010!Y$7:Y$732,EUROSTAT_VBE_IND_2010!$B$7:$B$732,$D265,EUROSTAT_VBE_IND_2010!$C$7:$C$732,"*"&amp;RIGHT($A265,3)&amp;"*",EUROSTAT_VBE_IND_2010!$D$7:$D$732,"3285*"))/1000+(SUMIFS(EUROSTAT_VBE_IND_2010!Y$7:Y$732,EUROSTAT_VBE_IND_2010!$B$7:$B$732,$D265,EUROSTAT_VBE_IND_2010!$C$7:$C$732,"*"&amp;RIGHT($A265,3)&amp;"*",EUROSTAT_VBE_IND_2010!$D$7:$D$732,"3295*"))/1000+(SUMIFS(EUROSTAT_VBE_IND_2010!Y$7:Y$732,EUROSTAT_VBE_IND_2010!$B$7:$B$732,$D265,EUROSTAT_VBE_IND_2010!$C$7:$C$732,"*"&amp;RIGHT($A265,3)&amp;"*",EUROSTAT_VBE_IND_2010!$D$7:$D$732,"2410*"))/1000+(SUMIFS(EUROSTAT_VBE_IND_2010!Y$7:Y$732,EUROSTAT_VBE_IND_2010!$B$7:$B$732,$D265,EUROSTAT_VBE_IND_2010!$C$7:$C$732,"*"&amp;RIGHT($A265,3)&amp;"*",EUROSTAT_VBE_IND_2010!$D$7:$D$732,"3105*"))/1000</f>
        <v>0</v>
      </c>
      <c r="AP265" s="17">
        <f>(SUMIFS(EUROSTAT_VBE_IND_2010!Z$7:Z$732,EUROSTAT_VBE_IND_2010!$B$7:$B$732,$D265,EUROSTAT_VBE_IND_2010!$C$7:$C$732,"*"&amp;RIGHT($A265,3)&amp;"*",EUROSTAT_VBE_IND_2010!$D$7:$D$732,"3270A*"))/1000+(SUMIFS(EUROSTAT_VBE_IND_2010!Z$7:Z$732,EUROSTAT_VBE_IND_2010!$B$7:$B$732,$D265,EUROSTAT_VBE_IND_2010!$C$7:$C$732,"*"&amp;RIGHT($A265,3)&amp;"*",EUROSTAT_VBE_IND_2010!$D$7:$D$732,"3285*"))/1000+(SUMIFS(EUROSTAT_VBE_IND_2010!Z$7:Z$732,EUROSTAT_VBE_IND_2010!$B$7:$B$732,$D265,EUROSTAT_VBE_IND_2010!$C$7:$C$732,"*"&amp;RIGHT($A265,3)&amp;"*",EUROSTAT_VBE_IND_2010!$D$7:$D$732,"3295*"))/1000+(SUMIFS(EUROSTAT_VBE_IND_2010!Z$7:Z$732,EUROSTAT_VBE_IND_2010!$B$7:$B$732,$D265,EUROSTAT_VBE_IND_2010!$C$7:$C$732,"*"&amp;RIGHT($A265,3)&amp;"*",EUROSTAT_VBE_IND_2010!$D$7:$D$732,"2410*"))/1000+(SUMIFS(EUROSTAT_VBE_IND_2010!Z$7:Z$732,EUROSTAT_VBE_IND_2010!$B$7:$B$732,$D265,EUROSTAT_VBE_IND_2010!$C$7:$C$732,"*"&amp;RIGHT($A265,3)&amp;"*",EUROSTAT_VBE_IND_2010!$D$7:$D$732,"3105*"))/1000</f>
        <v>0.08</v>
      </c>
      <c r="AQ265" s="17">
        <f>(SUMIFS(EUROSTAT_VBE_IND_2010!AG$7:AG$732,EUROSTAT_VBE_IND_2010!$B$7:$B$732,$D265,EUROSTAT_VBE_IND_2010!$C$7:$C$732,"*"&amp;RIGHT($A265,3)&amp;"*",EUROSTAT_VBE_IND_2010!$D$7:$D$732,"3270A*"))/1000+(SUMIFS(EUROSTAT_VBE_IND_2010!AG$7:AG$732,EUROSTAT_VBE_IND_2010!$B$7:$B$732,$D265,EUROSTAT_VBE_IND_2010!$C$7:$C$732,"*"&amp;RIGHT($A265,3)&amp;"*",EUROSTAT_VBE_IND_2010!$D$7:$D$732,"3285*"))/1000+(SUMIFS(EUROSTAT_VBE_IND_2010!AG$7:AG$732,EUROSTAT_VBE_IND_2010!$B$7:$B$732,$D265,EUROSTAT_VBE_IND_2010!$C$7:$C$732,"*"&amp;RIGHT($A265,3)&amp;"*",EUROSTAT_VBE_IND_2010!$D$7:$D$732,"3295*"))/1000+(SUMIFS(EUROSTAT_VBE_IND_2010!AG$7:AG$732,EUROSTAT_VBE_IND_2010!$B$7:$B$732,$D265,EUROSTAT_VBE_IND_2010!$C$7:$C$732,"*"&amp;RIGHT($A265,3)&amp;"*",EUROSTAT_VBE_IND_2010!$D$7:$D$732,"2410*"))/1000+(SUMIFS(EUROSTAT_VBE_IND_2010!AG$7:AG$732,EUROSTAT_VBE_IND_2010!$B$7:$B$732,$D265,EUROSTAT_VBE_IND_2010!$C$7:$C$732,"*"&amp;RIGHT($A265,3)&amp;"*",EUROSTAT_VBE_IND_2010!$D$7:$D$732,"3105*"))/1000</f>
        <v>0.12</v>
      </c>
    </row>
    <row r="266" spans="1:43">
      <c r="A266" t="str">
        <f>LEFT(EUROSTAT_VBE_IND_2010!$C$375,8)</f>
        <v>B_101835</v>
      </c>
      <c r="B266" s="28" t="s">
        <v>303</v>
      </c>
      <c r="C266" t="s">
        <v>293</v>
      </c>
      <c r="D266" t="s">
        <v>126</v>
      </c>
      <c r="E266" t="s">
        <v>238</v>
      </c>
      <c r="F266" t="s">
        <v>258</v>
      </c>
      <c r="G266" s="17">
        <f>(SUMIFS(EUROSTAT_VBE_IND_2010!E$7:E$732,EUROSTAT_VBE_IND_2010!$B$7:$B$732,$D266,EUROSTAT_VBE_IND_2010!$C$7:$C$732,"*"&amp;RIGHT($A266,3)&amp;"*",EUROSTAT_VBE_IND_2010!$D$7:$D$732,"328*"))/1000-(SUMIFS(EUROSTAT_VBE_IND_2010!E$7:E$732,EUROSTAT_VBE_IND_2010!$B$7:$B$732,$D266,EUROSTAT_VBE_IND_2010!$C$7:$C$732,"*"&amp;RIGHT($A266,3)&amp;"*",EUROSTAT_VBE_IND_2010!$D$7:$D$732,"3285*"))/1000</f>
        <v>0</v>
      </c>
      <c r="H266" s="17">
        <f>(SUMIFS(EUROSTAT_VBE_IND_2010!F$7:F$732,EUROSTAT_VBE_IND_2010!$B$7:$B$732,$D266,EUROSTAT_VBE_IND_2010!$C$7:$C$732,"*"&amp;RIGHT($A266,3)&amp;"*",EUROSTAT_VBE_IND_2010!$D$7:$D$732,"328*"))/1000-(SUMIFS(EUROSTAT_VBE_IND_2010!F$7:F$732,EUROSTAT_VBE_IND_2010!$B$7:$B$732,$D266,EUROSTAT_VBE_IND_2010!$C$7:$C$732,"*"&amp;RIGHT($A266,3)&amp;"*",EUROSTAT_VBE_IND_2010!$D$7:$D$732,"3285*"))/1000</f>
        <v>0</v>
      </c>
      <c r="I266" s="17">
        <f>(SUMIFS(EUROSTAT_VBE_IND_2010!G$7:G$732,EUROSTAT_VBE_IND_2010!$B$7:$B$732,$D266,EUROSTAT_VBE_IND_2010!$C$7:$C$732,"*"&amp;RIGHT($A266,3)&amp;"*",EUROSTAT_VBE_IND_2010!$D$7:$D$732,"328*"))/1000-(SUMIFS(EUROSTAT_VBE_IND_2010!G$7:G$732,EUROSTAT_VBE_IND_2010!$B$7:$B$732,$D266,EUROSTAT_VBE_IND_2010!$C$7:$C$732,"*"&amp;RIGHT($A266,3)&amp;"*",EUROSTAT_VBE_IND_2010!$D$7:$D$732,"3285*"))/1000</f>
        <v>0</v>
      </c>
      <c r="J266" s="198">
        <f>SUMIFS('IEA Bal_CH-IND'!$D$30:$D$329,'IEA Bal_CH-IND'!$A$30:$A$329,"*"&amp;RIGHT($B266,8),'IEA Bal_CH-IND'!$C$30:$C$329,'Aggregated Balance-IND_2010'!$E266)</f>
        <v>0</v>
      </c>
      <c r="K266" s="17">
        <f>(SUMIFS(EUROSTAT_VBE_IND_2010!H$7:H$732,EUROSTAT_VBE_IND_2010!$B$7:$B$732,$D266,EUROSTAT_VBE_IND_2010!$C$7:$C$732,"*"&amp;RIGHT($A266,3)&amp;"*",EUROSTAT_VBE_IND_2010!$D$7:$D$732,"328*"))/1000-(SUMIFS(EUROSTAT_VBE_IND_2010!H$7:H$732,EUROSTAT_VBE_IND_2010!$B$7:$B$732,$D266,EUROSTAT_VBE_IND_2010!$C$7:$C$732,"*"&amp;RIGHT($A266,3)&amp;"*",EUROSTAT_VBE_IND_2010!$D$7:$D$732,"3285*"))/1000</f>
        <v>0</v>
      </c>
      <c r="L266" s="17">
        <f>(SUMIFS(EUROSTAT_VBE_IND_2010!I$7:I$732,EUROSTAT_VBE_IND_2010!$B$7:$B$732,$D266,EUROSTAT_VBE_IND_2010!$C$7:$C$732,"*"&amp;RIGHT($A266,3)&amp;"*",EUROSTAT_VBE_IND_2010!$D$7:$D$732,"328*"))/1000-(SUMIFS(EUROSTAT_VBE_IND_2010!I$7:I$732,EUROSTAT_VBE_IND_2010!$B$7:$B$732,$D266,EUROSTAT_VBE_IND_2010!$C$7:$C$732,"*"&amp;RIGHT($A266,3)&amp;"*",EUROSTAT_VBE_IND_2010!$D$7:$D$732,"3285*"))/1000</f>
        <v>0</v>
      </c>
      <c r="M266" s="17">
        <f>(SUMIFS(EUROSTAT_VBE_IND_2010!J$7:J$732,EUROSTAT_VBE_IND_2010!$B$7:$B$732,$D266,EUROSTAT_VBE_IND_2010!$C$7:$C$732,"*"&amp;RIGHT($A266,3)&amp;"*",EUROSTAT_VBE_IND_2010!$D$7:$D$732,"328*"))/1000-(SUMIFS(EUROSTAT_VBE_IND_2010!J$7:J$732,EUROSTAT_VBE_IND_2010!$B$7:$B$732,$D266,EUROSTAT_VBE_IND_2010!$C$7:$C$732,"*"&amp;RIGHT($A266,3)&amp;"*",EUROSTAT_VBE_IND_2010!$D$7:$D$732,"3285*"))/1000</f>
        <v>0</v>
      </c>
      <c r="N266" s="17">
        <f>(SUMIFS(EUROSTAT_VBE_IND_2010!K$7:K$732,EUROSTAT_VBE_IND_2010!$B$7:$B$732,$D266,EUROSTAT_VBE_IND_2010!$C$7:$C$732,"*"&amp;RIGHT($A266,3)&amp;"*",EUROSTAT_VBE_IND_2010!$D$7:$D$732,"328*"))/1000-(SUMIFS(EUROSTAT_VBE_IND_2010!K$7:K$732,EUROSTAT_VBE_IND_2010!$B$7:$B$732,$D266,EUROSTAT_VBE_IND_2010!$C$7:$C$732,"*"&amp;RIGHT($A266,3)&amp;"*",EUROSTAT_VBE_IND_2010!$D$7:$D$732,"3285*"))/1000</f>
        <v>0</v>
      </c>
      <c r="O266" s="17">
        <f>(SUMIFS(EUROSTAT_VBE_IND_2010!L$7:L$732,EUROSTAT_VBE_IND_2010!$B$7:$B$732,$D266,EUROSTAT_VBE_IND_2010!$C$7:$C$732,"*"&amp;RIGHT($A266,3)&amp;"*",EUROSTAT_VBE_IND_2010!$D$7:$D$732,"328*"))/1000-(SUMIFS(EUROSTAT_VBE_IND_2010!L$7:L$732,EUROSTAT_VBE_IND_2010!$B$7:$B$732,$D266,EUROSTAT_VBE_IND_2010!$C$7:$C$732,"*"&amp;RIGHT($A266,3)&amp;"*",EUROSTAT_VBE_IND_2010!$D$7:$D$732,"3285*"))/1000</f>
        <v>0</v>
      </c>
      <c r="P266" s="17">
        <f>(SUMIFS(EUROSTAT_VBE_IND_2010!M$7:M$732,EUROSTAT_VBE_IND_2010!$B$7:$B$732,$D266,EUROSTAT_VBE_IND_2010!$C$7:$C$732,"*"&amp;RIGHT($A266,3)&amp;"*",EUROSTAT_VBE_IND_2010!$D$7:$D$732,"328*"))/1000-(SUMIFS(EUROSTAT_VBE_IND_2010!M$7:M$732,EUROSTAT_VBE_IND_2010!$B$7:$B$732,$D266,EUROSTAT_VBE_IND_2010!$C$7:$C$732,"*"&amp;RIGHT($A266,3)&amp;"*",EUROSTAT_VBE_IND_2010!$D$7:$D$732,"3285*"))/1000</f>
        <v>0</v>
      </c>
      <c r="Q266" s="17">
        <f>(SUMIFS(EUROSTAT_VBE_IND_2010!N$7:N$732,EUROSTAT_VBE_IND_2010!$B$7:$B$732,$D266,EUROSTAT_VBE_IND_2010!$C$7:$C$732,"*"&amp;RIGHT($A266,3)&amp;"*",EUROSTAT_VBE_IND_2010!$D$7:$D$732,"328*"))/1000-(SUMIFS(EUROSTAT_VBE_IND_2010!N$7:N$732,EUROSTAT_VBE_IND_2010!$B$7:$B$732,$D266,EUROSTAT_VBE_IND_2010!$C$7:$C$732,"*"&amp;RIGHT($A266,3)&amp;"*",EUROSTAT_VBE_IND_2010!$D$7:$D$732,"3285*"))/1000</f>
        <v>0</v>
      </c>
      <c r="R266" s="17">
        <f>(SUMIFS(EUROSTAT_VBE_IND_2010!O$7:O$732,EUROSTAT_VBE_IND_2010!$B$7:$B$732,$D266,EUROSTAT_VBE_IND_2010!$C$7:$C$732,"*"&amp;RIGHT($A266,3)&amp;"*",EUROSTAT_VBE_IND_2010!$D$7:$D$732,"328*"))/1000-(SUMIFS(EUROSTAT_VBE_IND_2010!O$7:O$732,EUROSTAT_VBE_IND_2010!$B$7:$B$732,$D266,EUROSTAT_VBE_IND_2010!$C$7:$C$732,"*"&amp;RIGHT($A266,3)&amp;"*",EUROSTAT_VBE_IND_2010!$D$7:$D$732,"3285*"))/1000</f>
        <v>0</v>
      </c>
      <c r="S266" s="17">
        <f>(SUMIFS(EUROSTAT_VBE_IND_2010!P$7:P$732,EUROSTAT_VBE_IND_2010!$B$7:$B$732,$D266,EUROSTAT_VBE_IND_2010!$C$7:$C$732,"*"&amp;RIGHT($A266,3)&amp;"*",EUROSTAT_VBE_IND_2010!$D$7:$D$732,"328*"))/1000-(SUMIFS(EUROSTAT_VBE_IND_2010!P$7:P$732,EUROSTAT_VBE_IND_2010!$B$7:$B$732,$D266,EUROSTAT_VBE_IND_2010!$C$7:$C$732,"*"&amp;RIGHT($A266,3)&amp;"*",EUROSTAT_VBE_IND_2010!$D$7:$D$732,"3285*"))/1000</f>
        <v>0</v>
      </c>
      <c r="T266" s="17">
        <f>(SUMIFS(EUROSTAT_VBE_IND_2010!Q$7:Q$732,EUROSTAT_VBE_IND_2010!$B$7:$B$732,$D266,EUROSTAT_VBE_IND_2010!$C$7:$C$732,"*"&amp;RIGHT($A266,3)&amp;"*",EUROSTAT_VBE_IND_2010!$D$7:$D$732,"328*"))/1000-(SUMIFS(EUROSTAT_VBE_IND_2010!Q$7:Q$732,EUROSTAT_VBE_IND_2010!$B$7:$B$732,$D266,EUROSTAT_VBE_IND_2010!$C$7:$C$732,"*"&amp;RIGHT($A266,3)&amp;"*",EUROSTAT_VBE_IND_2010!$D$7:$D$732,"3285*"))/1000</f>
        <v>0</v>
      </c>
      <c r="U266" s="17">
        <f>(SUMIFS(EUROSTAT_VBE_IND_2010!R$7:R$732,EUROSTAT_VBE_IND_2010!$B$7:$B$732,$D266,EUROSTAT_VBE_IND_2010!$C$7:$C$732,"*"&amp;RIGHT($A266,3)&amp;"*",EUROSTAT_VBE_IND_2010!$D$7:$D$732,"328*"))/1000-(SUMIFS(EUROSTAT_VBE_IND_2010!R$7:R$732,EUROSTAT_VBE_IND_2010!$B$7:$B$732,$D266,EUROSTAT_VBE_IND_2010!$C$7:$C$732,"*"&amp;RIGHT($A266,3)&amp;"*",EUROSTAT_VBE_IND_2010!$D$7:$D$732,"3285*"))/1000</f>
        <v>0</v>
      </c>
      <c r="V266" s="17">
        <f>(SUMIFS(EUROSTAT_VBE_IND_2010!S$7:S$732,EUROSTAT_VBE_IND_2010!$B$7:$B$732,$D266,EUROSTAT_VBE_IND_2010!$C$7:$C$732,"*"&amp;RIGHT($A266,3)&amp;"*",EUROSTAT_VBE_IND_2010!$D$7:$D$732,"328*"))/1000-(SUMIFS(EUROSTAT_VBE_IND_2010!S$7:S$732,EUROSTAT_VBE_IND_2010!$B$7:$B$732,$D266,EUROSTAT_VBE_IND_2010!$C$7:$C$732,"*"&amp;RIGHT($A266,3)&amp;"*",EUROSTAT_VBE_IND_2010!$D$7:$D$732,"3285*"))/1000</f>
        <v>0</v>
      </c>
      <c r="W266" s="17">
        <f>(SUMIFS(EUROSTAT_VBE_IND_2010!T$7:T$732,EUROSTAT_VBE_IND_2010!$B$7:$B$732,$D266,EUROSTAT_VBE_IND_2010!$C$7:$C$732,"*"&amp;RIGHT($A266,3)&amp;"*",EUROSTAT_VBE_IND_2010!$D$7:$D$732,"328*"))/1000-(SUMIFS(EUROSTAT_VBE_IND_2010!T$7:T$732,EUROSTAT_VBE_IND_2010!$B$7:$B$732,$D266,EUROSTAT_VBE_IND_2010!$C$7:$C$732,"*"&amp;RIGHT($A266,3)&amp;"*",EUROSTAT_VBE_IND_2010!$D$7:$D$732,"3285*"))/1000</f>
        <v>0</v>
      </c>
      <c r="X266" s="17">
        <f>(SUMIFS(EUROSTAT_VBE_IND_2010!U$7:U$732,EUROSTAT_VBE_IND_2010!$B$7:$B$732,$D266,EUROSTAT_VBE_IND_2010!$C$7:$C$732,"*"&amp;RIGHT($A266,3)&amp;"*",EUROSTAT_VBE_IND_2010!$D$7:$D$732,"328*"))/1000-(SUMIFS(EUROSTAT_VBE_IND_2010!U$7:U$732,EUROSTAT_VBE_IND_2010!$B$7:$B$732,$D266,EUROSTAT_VBE_IND_2010!$C$7:$C$732,"*"&amp;RIGHT($A266,3)&amp;"*",EUROSTAT_VBE_IND_2010!$D$7:$D$732,"3285*"))/1000</f>
        <v>0</v>
      </c>
      <c r="Y266" s="17">
        <f>(SUMIFS(EUROSTAT_VBE_IND_2010!V$7:V$732,EUROSTAT_VBE_IND_2010!$B$7:$B$732,$D266,EUROSTAT_VBE_IND_2010!$C$7:$C$732,"*"&amp;RIGHT($A266,3)&amp;"*",EUROSTAT_VBE_IND_2010!$D$7:$D$732,"328*"))/1000-(SUMIFS(EUROSTAT_VBE_IND_2010!V$7:V$732,EUROSTAT_VBE_IND_2010!$B$7:$B$732,$D266,EUROSTAT_VBE_IND_2010!$C$7:$C$732,"*"&amp;RIGHT($A266,3)&amp;"*",EUROSTAT_VBE_IND_2010!$D$7:$D$732,"3285*"))/1000</f>
        <v>0</v>
      </c>
      <c r="Z266" s="17">
        <f>(SUMIFS(EUROSTAT_VBE_IND_2010!W$7:W$732,EUROSTAT_VBE_IND_2010!$B$7:$B$732,$D266,EUROSTAT_VBE_IND_2010!$C$7:$C$732,"*"&amp;RIGHT($A266,3)&amp;"*",EUROSTAT_VBE_IND_2010!$D$7:$D$732,"328*"))/1000-(SUMIFS(EUROSTAT_VBE_IND_2010!W$7:W$732,EUROSTAT_VBE_IND_2010!$B$7:$B$732,$D266,EUROSTAT_VBE_IND_2010!$C$7:$C$732,"*"&amp;RIGHT($A266,3)&amp;"*",EUROSTAT_VBE_IND_2010!$D$7:$D$732,"3285*"))/1000</f>
        <v>0</v>
      </c>
      <c r="AA266" s="17">
        <f>(SUMIFS(EUROSTAT_VBE_IND_2010!X$7:X$732,EUROSTAT_VBE_IND_2010!$B$7:$B$732,$D266,EUROSTAT_VBE_IND_2010!$C$7:$C$732,"*"&amp;RIGHT($A266,3)&amp;"*",EUROSTAT_VBE_IND_2010!$D$7:$D$732,"328*"))/1000-(SUMIFS(EUROSTAT_VBE_IND_2010!X$7:X$732,EUROSTAT_VBE_IND_2010!$B$7:$B$732,$D266,EUROSTAT_VBE_IND_2010!$C$7:$C$732,"*"&amp;RIGHT($A266,3)&amp;"*",EUROSTAT_VBE_IND_2010!$D$7:$D$732,"3285*"))/1000</f>
        <v>0</v>
      </c>
      <c r="AB266" s="17">
        <f>(SUMIFS(EUROSTAT_VBE_IND_2010!AA$7:AA$732,EUROSTAT_VBE_IND_2010!$B$7:$B$732,$D266,EUROSTAT_VBE_IND_2010!$C$7:$C$732,"*"&amp;RIGHT($A266,3)&amp;"*",EUROSTAT_VBE_IND_2010!$D$7:$D$732,"328*"))/1000-(SUMIFS(EUROSTAT_VBE_IND_2010!AA$7:AA$732,EUROSTAT_VBE_IND_2010!$B$7:$B$732,$D266,EUROSTAT_VBE_IND_2010!$C$7:$C$732,"*"&amp;RIGHT($A266,3)&amp;"*",EUROSTAT_VBE_IND_2010!$D$7:$D$732,"3285*"))/1000</f>
        <v>0</v>
      </c>
      <c r="AC266" s="17">
        <f>(SUMIFS(EUROSTAT_VBE_IND_2010!AB$7:AB$732,EUROSTAT_VBE_IND_2010!$B$7:$B$732,$D266,EUROSTAT_VBE_IND_2010!$C$7:$C$732,"*"&amp;RIGHT($A266,3)&amp;"*",EUROSTAT_VBE_IND_2010!$D$7:$D$732,"328*"))/1000-(SUMIFS(EUROSTAT_VBE_IND_2010!AB$7:AB$732,EUROSTAT_VBE_IND_2010!$B$7:$B$732,$D266,EUROSTAT_VBE_IND_2010!$C$7:$C$732,"*"&amp;RIGHT($A266,3)&amp;"*",EUROSTAT_VBE_IND_2010!$D$7:$D$732,"3285*"))/1000</f>
        <v>0</v>
      </c>
      <c r="AD266" s="17">
        <f>(SUMIFS(EUROSTAT_VBE_IND_2010!AC$7:AC$732,EUROSTAT_VBE_IND_2010!$B$7:$B$732,$D266,EUROSTAT_VBE_IND_2010!$C$7:$C$732,"*"&amp;RIGHT($A266,3)&amp;"*",EUROSTAT_VBE_IND_2010!$D$7:$D$732,"328*"))/1000-(SUMIFS(EUROSTAT_VBE_IND_2010!AC$7:AC$732,EUROSTAT_VBE_IND_2010!$B$7:$B$732,$D266,EUROSTAT_VBE_IND_2010!$C$7:$C$732,"*"&amp;RIGHT($A266,3)&amp;"*",EUROSTAT_VBE_IND_2010!$D$7:$D$732,"3285*"))/1000</f>
        <v>0</v>
      </c>
      <c r="AE266" s="17">
        <f>(SUMIFS(EUROSTAT_VBE_IND_2010!AD$7:AD$732,EUROSTAT_VBE_IND_2010!$B$7:$B$732,$D266,EUROSTAT_VBE_IND_2010!$C$7:$C$732,"*"&amp;RIGHT($A266,3)&amp;"*",EUROSTAT_VBE_IND_2010!$D$7:$D$732,"328*"))/1000-(SUMIFS(EUROSTAT_VBE_IND_2010!AD$7:AD$732,EUROSTAT_VBE_IND_2010!$B$7:$B$732,$D266,EUROSTAT_VBE_IND_2010!$C$7:$C$732,"*"&amp;RIGHT($A266,3)&amp;"*",EUROSTAT_VBE_IND_2010!$D$7:$D$732,"3285*"))/1000</f>
        <v>0</v>
      </c>
      <c r="AF266" s="17">
        <f>(SUMIFS(EUROSTAT_VBE_IND_2010!AE$7:AE$732,EUROSTAT_VBE_IND_2010!$B$7:$B$732,$D266,EUROSTAT_VBE_IND_2010!$C$7:$C$732,"*"&amp;RIGHT($A266,3)&amp;"*",EUROSTAT_VBE_IND_2010!$D$7:$D$732,"328*"))/1000-(SUMIFS(EUROSTAT_VBE_IND_2010!AE$7:AE$732,EUROSTAT_VBE_IND_2010!$B$7:$B$732,$D266,EUROSTAT_VBE_IND_2010!$C$7:$C$732,"*"&amp;RIGHT($A266,3)&amp;"*",EUROSTAT_VBE_IND_2010!$D$7:$D$732,"3285*"))/1000</f>
        <v>0</v>
      </c>
      <c r="AG266" s="17">
        <f>(SUMIFS(EUROSTAT_VBE_IND_2010!AF$7:AF$732,EUROSTAT_VBE_IND_2010!$B$7:$B$732,$D266,EUROSTAT_VBE_IND_2010!$C$7:$C$732,"*"&amp;RIGHT($A266,3)&amp;"*",EUROSTAT_VBE_IND_2010!$D$7:$D$732,"328*"))/1000-(SUMIFS(EUROSTAT_VBE_IND_2010!AF$7:AF$732,EUROSTAT_VBE_IND_2010!$B$7:$B$732,$D266,EUROSTAT_VBE_IND_2010!$C$7:$C$732,"*"&amp;RIGHT($A266,3)&amp;"*",EUROSTAT_VBE_IND_2010!$D$7:$D$732,"3285*"))/1000</f>
        <v>0</v>
      </c>
      <c r="AH266" s="17">
        <f>(SUMIFS(EUROSTAT_VBE_IND_2010!AH$7:AH$732,EUROSTAT_VBE_IND_2010!$B$7:$B$732,$D266,EUROSTAT_VBE_IND_2010!$C$7:$C$732,"*"&amp;RIGHT($A266,3)&amp;"*",EUROSTAT_VBE_IND_2010!$D$7:$D$732,"328*"))/1000-(SUMIFS(EUROSTAT_VBE_IND_2010!AH$7:AH$732,EUROSTAT_VBE_IND_2010!$B$7:$B$732,$D266,EUROSTAT_VBE_IND_2010!$C$7:$C$732,"*"&amp;RIGHT($A266,3)&amp;"*",EUROSTAT_VBE_IND_2010!$D$7:$D$732,"3285*"))/1000</f>
        <v>0</v>
      </c>
      <c r="AI266" s="17">
        <f>(SUMIFS(EUROSTAT_VBE_IND_2010!AI$7:AI$732,EUROSTAT_VBE_IND_2010!$B$7:$B$732,$D266,EUROSTAT_VBE_IND_2010!$C$7:$C$732,"*"&amp;RIGHT($A266,3)&amp;"*",EUROSTAT_VBE_IND_2010!$D$7:$D$732,"328*"))/1000-(SUMIFS(EUROSTAT_VBE_IND_2010!AI$7:AI$732,EUROSTAT_VBE_IND_2010!$B$7:$B$732,$D266,EUROSTAT_VBE_IND_2010!$C$7:$C$732,"*"&amp;RIGHT($A266,3)&amp;"*",EUROSTAT_VBE_IND_2010!$D$7:$D$732,"3285*"))/1000</f>
        <v>0</v>
      </c>
      <c r="AJ266" s="17">
        <f>(SUMIFS(EUROSTAT_VBE_IND_2010!AJ$7:AJ$732,EUROSTAT_VBE_IND_2010!$B$7:$B$732,$D266,EUROSTAT_VBE_IND_2010!$C$7:$C$732,"*"&amp;RIGHT($A266,3)&amp;"*",EUROSTAT_VBE_IND_2010!$D$7:$D$732,"328*"))/1000-(SUMIFS(EUROSTAT_VBE_IND_2010!AJ$7:AJ$732,EUROSTAT_VBE_IND_2010!$B$7:$B$732,$D266,EUROSTAT_VBE_IND_2010!$C$7:$C$732,"*"&amp;RIGHT($A266,3)&amp;"*",EUROSTAT_VBE_IND_2010!$D$7:$D$732,"3285*"))/1000</f>
        <v>0</v>
      </c>
      <c r="AK266" s="17">
        <f>(SUMIFS(EUROSTAT_VBE_IND_2010!AK$7:AK$732,EUROSTAT_VBE_IND_2010!$B$7:$B$732,$D266,EUROSTAT_VBE_IND_2010!$C$7:$C$732,"*"&amp;RIGHT($A266,3)&amp;"*",EUROSTAT_VBE_IND_2010!$D$7:$D$732,"328*"))/1000-(SUMIFS(EUROSTAT_VBE_IND_2010!AK$7:AK$732,EUROSTAT_VBE_IND_2010!$B$7:$B$732,$D266,EUROSTAT_VBE_IND_2010!$C$7:$C$732,"*"&amp;RIGHT($A266,3)&amp;"*",EUROSTAT_VBE_IND_2010!$D$7:$D$732,"3285*"))/1000</f>
        <v>0</v>
      </c>
      <c r="AL266" s="198">
        <f>SUMIFS('IEA Bal_AL-IND'!$D$30:$D$329,'IEA Bal_AL-IND'!$A$30:$A$329,"*"&amp;RIGHT($B266,8),'IEA Bal_AL-IND'!$C$30:$C$329,'Aggregated Balance-IND_2010'!$E266)</f>
        <v>0</v>
      </c>
      <c r="AM266" s="198">
        <f>SUMIFS('IEA Bal_BA-IND'!$D$30:$D$329,'IEA Bal_BA-IND'!$A$30:$A$329,"*"&amp;RIGHT($B266,8),'IEA Bal_BA-IND'!$C$30:$C$329,'Aggregated Balance-IND_2010'!$E266)</f>
        <v>0</v>
      </c>
      <c r="AN266" s="198">
        <f>SUMIFS('IEA Bal_KS-IND'!$D$30:$D$329,'IEA Bal_KS-IND'!$A$30:$A$329,"*"&amp;RIGHT($B266,8),'IEA Bal_KS-IND'!$C$30:$C$329,'Aggregated Balance-IND_2010'!$E266)</f>
        <v>0</v>
      </c>
      <c r="AO266" s="17">
        <f>(SUMIFS(EUROSTAT_VBE_IND_2010!Y$7:Y$732,EUROSTAT_VBE_IND_2010!$B$7:$B$732,$D266,EUROSTAT_VBE_IND_2010!$C$7:$C$732,"*"&amp;RIGHT($A266,3)&amp;"*",EUROSTAT_VBE_IND_2010!$D$7:$D$732,"328*"))/1000-(SUMIFS(EUROSTAT_VBE_IND_2010!Y$7:Y$732,EUROSTAT_VBE_IND_2010!$B$7:$B$732,$D266,EUROSTAT_VBE_IND_2010!$C$7:$C$732,"*"&amp;RIGHT($A266,3)&amp;"*",EUROSTAT_VBE_IND_2010!$D$7:$D$732,"3285*"))/1000</f>
        <v>0</v>
      </c>
      <c r="AP266" s="17">
        <f>(SUMIFS(EUROSTAT_VBE_IND_2010!Z$7:Z$732,EUROSTAT_VBE_IND_2010!$B$7:$B$732,$D266,EUROSTAT_VBE_IND_2010!$C$7:$C$732,"*"&amp;RIGHT($A266,3)&amp;"*",EUROSTAT_VBE_IND_2010!$D$7:$D$732,"328*"))/1000-(SUMIFS(EUROSTAT_VBE_IND_2010!Z$7:Z$732,EUROSTAT_VBE_IND_2010!$B$7:$B$732,$D266,EUROSTAT_VBE_IND_2010!$C$7:$C$732,"*"&amp;RIGHT($A266,3)&amp;"*",EUROSTAT_VBE_IND_2010!$D$7:$D$732,"3285*"))/1000</f>
        <v>0</v>
      </c>
      <c r="AQ266" s="17">
        <f>(SUMIFS(EUROSTAT_VBE_IND_2010!AG$7:AG$732,EUROSTAT_VBE_IND_2010!$B$7:$B$732,$D266,EUROSTAT_VBE_IND_2010!$C$7:$C$732,"*"&amp;RIGHT($A266,3)&amp;"*",EUROSTAT_VBE_IND_2010!$D$7:$D$732,"328*"))/1000-(SUMIFS(EUROSTAT_VBE_IND_2010!AG$7:AG$732,EUROSTAT_VBE_IND_2010!$B$7:$B$732,$D266,EUROSTAT_VBE_IND_2010!$C$7:$C$732,"*"&amp;RIGHT($A266,3)&amp;"*",EUROSTAT_VBE_IND_2010!$D$7:$D$732,"3285*"))/1000</f>
        <v>0</v>
      </c>
    </row>
    <row r="267" spans="1:43">
      <c r="A267" t="str">
        <f>LEFT(EUROSTAT_VBE_IND_2010!$C$375,8)</f>
        <v>B_101835</v>
      </c>
      <c r="B267" s="28" t="s">
        <v>303</v>
      </c>
      <c r="C267" t="s">
        <v>293</v>
      </c>
      <c r="D267" t="s">
        <v>126</v>
      </c>
      <c r="E267" t="s">
        <v>239</v>
      </c>
      <c r="F267" t="s">
        <v>259</v>
      </c>
      <c r="G267" s="17">
        <f>(SUMIFS(EUROSTAT_VBE_IND_2010!E$7:E$732,EUROSTAT_VBE_IND_2010!$B$7:$B$732,$D267,EUROSTAT_VBE_IND_2010!$C$7:$C$732,"*"&amp;RIGHT($A267,3)&amp;"*",EUROSTAT_VBE_IND_2010!$D$7:$D$732,"4100*"))/1000+(SUMIFS(EUROSTAT_VBE_IND_2010!E$7:E$732,EUROSTAT_VBE_IND_2010!$B$7:$B$732,$D267,EUROSTAT_VBE_IND_2010!$C$7:$C$732,"*"&amp;RIGHT($A267,3)&amp;"*",EUROSTAT_VBE_IND_2010!$D$7:$D$732,"4230*"))/1000+(SUMIFS(EUROSTAT_VBE_IND_2010!E$7:E$732,EUROSTAT_VBE_IND_2010!$B$7:$B$732,$D267,EUROSTAT_VBE_IND_2010!$C$7:$C$732,"*"&amp;RIGHT($A267,3)&amp;"*",EUROSTAT_VBE_IND_2010!$D$7:$D$732,"4240*"))/1000+(SUMIFS(EUROSTAT_VBE_IND_2010!E$7:E$732,EUROSTAT_VBE_IND_2010!$B$7:$B$732,$D267,EUROSTAT_VBE_IND_2010!$C$7:$C$732,"*"&amp;RIGHT($A267,3)&amp;"*",EUROSTAT_VBE_IND_2010!$D$7:$D$732,"3106*"))/1000</f>
        <v>1.848</v>
      </c>
      <c r="H267" s="17">
        <f>(SUMIFS(EUROSTAT_VBE_IND_2010!F$7:F$732,EUROSTAT_VBE_IND_2010!$B$7:$B$732,$D267,EUROSTAT_VBE_IND_2010!$C$7:$C$732,"*"&amp;RIGHT($A267,3)&amp;"*",EUROSTAT_VBE_IND_2010!$D$7:$D$732,"4100*"))/1000+(SUMIFS(EUROSTAT_VBE_IND_2010!F$7:F$732,EUROSTAT_VBE_IND_2010!$B$7:$B$732,$D267,EUROSTAT_VBE_IND_2010!$C$7:$C$732,"*"&amp;RIGHT($A267,3)&amp;"*",EUROSTAT_VBE_IND_2010!$D$7:$D$732,"4230*"))/1000+(SUMIFS(EUROSTAT_VBE_IND_2010!F$7:F$732,EUROSTAT_VBE_IND_2010!$B$7:$B$732,$D267,EUROSTAT_VBE_IND_2010!$C$7:$C$732,"*"&amp;RIGHT($A267,3)&amp;"*",EUROSTAT_VBE_IND_2010!$D$7:$D$732,"4240*"))/1000+(SUMIFS(EUROSTAT_VBE_IND_2010!F$7:F$732,EUROSTAT_VBE_IND_2010!$B$7:$B$732,$D267,EUROSTAT_VBE_IND_2010!$C$7:$C$732,"*"&amp;RIGHT($A267,3)&amp;"*",EUROSTAT_VBE_IND_2010!$D$7:$D$732,"3106*"))/1000</f>
        <v>4.509</v>
      </c>
      <c r="I267" s="17">
        <f>(SUMIFS(EUROSTAT_VBE_IND_2010!G$7:G$732,EUROSTAT_VBE_IND_2010!$B$7:$B$732,$D267,EUROSTAT_VBE_IND_2010!$C$7:$C$732,"*"&amp;RIGHT($A267,3)&amp;"*",EUROSTAT_VBE_IND_2010!$D$7:$D$732,"4100*"))/1000+(SUMIFS(EUROSTAT_VBE_IND_2010!G$7:G$732,EUROSTAT_VBE_IND_2010!$B$7:$B$732,$D267,EUROSTAT_VBE_IND_2010!$C$7:$C$732,"*"&amp;RIGHT($A267,3)&amp;"*",EUROSTAT_VBE_IND_2010!$D$7:$D$732,"4230*"))/1000+(SUMIFS(EUROSTAT_VBE_IND_2010!G$7:G$732,EUROSTAT_VBE_IND_2010!$B$7:$B$732,$D267,EUROSTAT_VBE_IND_2010!$C$7:$C$732,"*"&amp;RIGHT($A267,3)&amp;"*",EUROSTAT_VBE_IND_2010!$D$7:$D$732,"4240*"))/1000+(SUMIFS(EUROSTAT_VBE_IND_2010!G$7:G$732,EUROSTAT_VBE_IND_2010!$B$7:$B$732,$D267,EUROSTAT_VBE_IND_2010!$C$7:$C$732,"*"&amp;RIGHT($A267,3)&amp;"*",EUROSTAT_VBE_IND_2010!$D$7:$D$732,"3106*"))/1000</f>
        <v>0.827</v>
      </c>
      <c r="J267" s="198">
        <f>SUMIFS('IEA Bal_CH-IND'!$D$30:$D$329,'IEA Bal_CH-IND'!$A$30:$A$329,"*"&amp;RIGHT($B267,8),'IEA Bal_CH-IND'!$C$30:$C$329,'Aggregated Balance-IND_2010'!$E267)</f>
        <v>0.60102</v>
      </c>
      <c r="K267" s="17">
        <f>(SUMIFS(EUROSTAT_VBE_IND_2010!H$7:H$732,EUROSTAT_VBE_IND_2010!$B$7:$B$732,$D267,EUROSTAT_VBE_IND_2010!$C$7:$C$732,"*"&amp;RIGHT($A267,3)&amp;"*",EUROSTAT_VBE_IND_2010!$D$7:$D$732,"4100*"))/1000+(SUMIFS(EUROSTAT_VBE_IND_2010!H$7:H$732,EUROSTAT_VBE_IND_2010!$B$7:$B$732,$D267,EUROSTAT_VBE_IND_2010!$C$7:$C$732,"*"&amp;RIGHT($A267,3)&amp;"*",EUROSTAT_VBE_IND_2010!$D$7:$D$732,"4230*"))/1000+(SUMIFS(EUROSTAT_VBE_IND_2010!H$7:H$732,EUROSTAT_VBE_IND_2010!$B$7:$B$732,$D267,EUROSTAT_VBE_IND_2010!$C$7:$C$732,"*"&amp;RIGHT($A267,3)&amp;"*",EUROSTAT_VBE_IND_2010!$D$7:$D$732,"4240*"))/1000+(SUMIFS(EUROSTAT_VBE_IND_2010!H$7:H$732,EUROSTAT_VBE_IND_2010!$B$7:$B$732,$D267,EUROSTAT_VBE_IND_2010!$C$7:$C$732,"*"&amp;RIGHT($A267,3)&amp;"*",EUROSTAT_VBE_IND_2010!$D$7:$D$732,"3106*"))/1000</f>
        <v>0</v>
      </c>
      <c r="L267" s="17">
        <f>(SUMIFS(EUROSTAT_VBE_IND_2010!I$7:I$732,EUROSTAT_VBE_IND_2010!$B$7:$B$732,$D267,EUROSTAT_VBE_IND_2010!$C$7:$C$732,"*"&amp;RIGHT($A267,3)&amp;"*",EUROSTAT_VBE_IND_2010!$D$7:$D$732,"4100*"))/1000+(SUMIFS(EUROSTAT_VBE_IND_2010!I$7:I$732,EUROSTAT_VBE_IND_2010!$B$7:$B$732,$D267,EUROSTAT_VBE_IND_2010!$C$7:$C$732,"*"&amp;RIGHT($A267,3)&amp;"*",EUROSTAT_VBE_IND_2010!$D$7:$D$732,"4230*"))/1000+(SUMIFS(EUROSTAT_VBE_IND_2010!I$7:I$732,EUROSTAT_VBE_IND_2010!$B$7:$B$732,$D267,EUROSTAT_VBE_IND_2010!$C$7:$C$732,"*"&amp;RIGHT($A267,3)&amp;"*",EUROSTAT_VBE_IND_2010!$D$7:$D$732,"4240*"))/1000+(SUMIFS(EUROSTAT_VBE_IND_2010!I$7:I$732,EUROSTAT_VBE_IND_2010!$B$7:$B$732,$D267,EUROSTAT_VBE_IND_2010!$C$7:$C$732,"*"&amp;RIGHT($A267,3)&amp;"*",EUROSTAT_VBE_IND_2010!$D$7:$D$732,"3106*"))/1000</f>
        <v>2.043</v>
      </c>
      <c r="M267" s="17">
        <f>(SUMIFS(EUROSTAT_VBE_IND_2010!J$7:J$732,EUROSTAT_VBE_IND_2010!$B$7:$B$732,$D267,EUROSTAT_VBE_IND_2010!$C$7:$C$732,"*"&amp;RIGHT($A267,3)&amp;"*",EUROSTAT_VBE_IND_2010!$D$7:$D$732,"4100*"))/1000+(SUMIFS(EUROSTAT_VBE_IND_2010!J$7:J$732,EUROSTAT_VBE_IND_2010!$B$7:$B$732,$D267,EUROSTAT_VBE_IND_2010!$C$7:$C$732,"*"&amp;RIGHT($A267,3)&amp;"*",EUROSTAT_VBE_IND_2010!$D$7:$D$732,"4230*"))/1000+(SUMIFS(EUROSTAT_VBE_IND_2010!J$7:J$732,EUROSTAT_VBE_IND_2010!$B$7:$B$732,$D267,EUROSTAT_VBE_IND_2010!$C$7:$C$732,"*"&amp;RIGHT($A267,3)&amp;"*",EUROSTAT_VBE_IND_2010!$D$7:$D$732,"4240*"))/1000+(SUMIFS(EUROSTAT_VBE_IND_2010!J$7:J$732,EUROSTAT_VBE_IND_2010!$B$7:$B$732,$D267,EUROSTAT_VBE_IND_2010!$C$7:$C$732,"*"&amp;RIGHT($A267,3)&amp;"*",EUROSTAT_VBE_IND_2010!$D$7:$D$732,"3106*"))/1000</f>
        <v>10.937</v>
      </c>
      <c r="N267" s="17">
        <f>(SUMIFS(EUROSTAT_VBE_IND_2010!K$7:K$732,EUROSTAT_VBE_IND_2010!$B$7:$B$732,$D267,EUROSTAT_VBE_IND_2010!$C$7:$C$732,"*"&amp;RIGHT($A267,3)&amp;"*",EUROSTAT_VBE_IND_2010!$D$7:$D$732,"4100*"))/1000+(SUMIFS(EUROSTAT_VBE_IND_2010!K$7:K$732,EUROSTAT_VBE_IND_2010!$B$7:$B$732,$D267,EUROSTAT_VBE_IND_2010!$C$7:$C$732,"*"&amp;RIGHT($A267,3)&amp;"*",EUROSTAT_VBE_IND_2010!$D$7:$D$732,"4230*"))/1000+(SUMIFS(EUROSTAT_VBE_IND_2010!K$7:K$732,EUROSTAT_VBE_IND_2010!$B$7:$B$732,$D267,EUROSTAT_VBE_IND_2010!$C$7:$C$732,"*"&amp;RIGHT($A267,3)&amp;"*",EUROSTAT_VBE_IND_2010!$D$7:$D$732,"4240*"))/1000+(SUMIFS(EUROSTAT_VBE_IND_2010!K$7:K$732,EUROSTAT_VBE_IND_2010!$B$7:$B$732,$D267,EUROSTAT_VBE_IND_2010!$C$7:$C$732,"*"&amp;RIGHT($A267,3)&amp;"*",EUROSTAT_VBE_IND_2010!$D$7:$D$732,"3106*"))/1000</f>
        <v>0.368</v>
      </c>
      <c r="O267" s="17">
        <f>(SUMIFS(EUROSTAT_VBE_IND_2010!L$7:L$732,EUROSTAT_VBE_IND_2010!$B$7:$B$732,$D267,EUROSTAT_VBE_IND_2010!$C$7:$C$732,"*"&amp;RIGHT($A267,3)&amp;"*",EUROSTAT_VBE_IND_2010!$D$7:$D$732,"4100*"))/1000+(SUMIFS(EUROSTAT_VBE_IND_2010!L$7:L$732,EUROSTAT_VBE_IND_2010!$B$7:$B$732,$D267,EUROSTAT_VBE_IND_2010!$C$7:$C$732,"*"&amp;RIGHT($A267,3)&amp;"*",EUROSTAT_VBE_IND_2010!$D$7:$D$732,"4230*"))/1000+(SUMIFS(EUROSTAT_VBE_IND_2010!L$7:L$732,EUROSTAT_VBE_IND_2010!$B$7:$B$732,$D267,EUROSTAT_VBE_IND_2010!$C$7:$C$732,"*"&amp;RIGHT($A267,3)&amp;"*",EUROSTAT_VBE_IND_2010!$D$7:$D$732,"4240*"))/1000+(SUMIFS(EUROSTAT_VBE_IND_2010!L$7:L$732,EUROSTAT_VBE_IND_2010!$B$7:$B$732,$D267,EUROSTAT_VBE_IND_2010!$C$7:$C$732,"*"&amp;RIGHT($A267,3)&amp;"*",EUROSTAT_VBE_IND_2010!$D$7:$D$732,"3106*"))/1000</f>
        <v>0.152</v>
      </c>
      <c r="P267" s="17">
        <f>(SUMIFS(EUROSTAT_VBE_IND_2010!M$7:M$732,EUROSTAT_VBE_IND_2010!$B$7:$B$732,$D267,EUROSTAT_VBE_IND_2010!$C$7:$C$732,"*"&amp;RIGHT($A267,3)&amp;"*",EUROSTAT_VBE_IND_2010!$D$7:$D$732,"4100*"))/1000+(SUMIFS(EUROSTAT_VBE_IND_2010!M$7:M$732,EUROSTAT_VBE_IND_2010!$B$7:$B$732,$D267,EUROSTAT_VBE_IND_2010!$C$7:$C$732,"*"&amp;RIGHT($A267,3)&amp;"*",EUROSTAT_VBE_IND_2010!$D$7:$D$732,"4230*"))/1000+(SUMIFS(EUROSTAT_VBE_IND_2010!M$7:M$732,EUROSTAT_VBE_IND_2010!$B$7:$B$732,$D267,EUROSTAT_VBE_IND_2010!$C$7:$C$732,"*"&amp;RIGHT($A267,3)&amp;"*",EUROSTAT_VBE_IND_2010!$D$7:$D$732,"4240*"))/1000+(SUMIFS(EUROSTAT_VBE_IND_2010!M$7:M$732,EUROSTAT_VBE_IND_2010!$B$7:$B$732,$D267,EUROSTAT_VBE_IND_2010!$C$7:$C$732,"*"&amp;RIGHT($A267,3)&amp;"*",EUROSTAT_VBE_IND_2010!$D$7:$D$732,"3106*"))/1000</f>
        <v>0.629</v>
      </c>
      <c r="Q267" s="17">
        <f>(SUMIFS(EUROSTAT_VBE_IND_2010!N$7:N$732,EUROSTAT_VBE_IND_2010!$B$7:$B$732,$D267,EUROSTAT_VBE_IND_2010!$C$7:$C$732,"*"&amp;RIGHT($A267,3)&amp;"*",EUROSTAT_VBE_IND_2010!$D$7:$D$732,"4100*"))/1000+(SUMIFS(EUROSTAT_VBE_IND_2010!N$7:N$732,EUROSTAT_VBE_IND_2010!$B$7:$B$732,$D267,EUROSTAT_VBE_IND_2010!$C$7:$C$732,"*"&amp;RIGHT($A267,3)&amp;"*",EUROSTAT_VBE_IND_2010!$D$7:$D$732,"4230*"))/1000+(SUMIFS(EUROSTAT_VBE_IND_2010!N$7:N$732,EUROSTAT_VBE_IND_2010!$B$7:$B$732,$D267,EUROSTAT_VBE_IND_2010!$C$7:$C$732,"*"&amp;RIGHT($A267,3)&amp;"*",EUROSTAT_VBE_IND_2010!$D$7:$D$732,"4240*"))/1000+(SUMIFS(EUROSTAT_VBE_IND_2010!N$7:N$732,EUROSTAT_VBE_IND_2010!$B$7:$B$732,$D267,EUROSTAT_VBE_IND_2010!$C$7:$C$732,"*"&amp;RIGHT($A267,3)&amp;"*",EUROSTAT_VBE_IND_2010!$D$7:$D$732,"3106*"))/1000</f>
        <v>6.069</v>
      </c>
      <c r="R267" s="17">
        <f>(SUMIFS(EUROSTAT_VBE_IND_2010!O$7:O$732,EUROSTAT_VBE_IND_2010!$B$7:$B$732,$D267,EUROSTAT_VBE_IND_2010!$C$7:$C$732,"*"&amp;RIGHT($A267,3)&amp;"*",EUROSTAT_VBE_IND_2010!$D$7:$D$732,"4100*"))/1000+(SUMIFS(EUROSTAT_VBE_IND_2010!O$7:O$732,EUROSTAT_VBE_IND_2010!$B$7:$B$732,$D267,EUROSTAT_VBE_IND_2010!$C$7:$C$732,"*"&amp;RIGHT($A267,3)&amp;"*",EUROSTAT_VBE_IND_2010!$D$7:$D$732,"4230*"))/1000+(SUMIFS(EUROSTAT_VBE_IND_2010!O$7:O$732,EUROSTAT_VBE_IND_2010!$B$7:$B$732,$D267,EUROSTAT_VBE_IND_2010!$C$7:$C$732,"*"&amp;RIGHT($A267,3)&amp;"*",EUROSTAT_VBE_IND_2010!$D$7:$D$732,"4240*"))/1000+(SUMIFS(EUROSTAT_VBE_IND_2010!O$7:O$732,EUROSTAT_VBE_IND_2010!$B$7:$B$732,$D267,EUROSTAT_VBE_IND_2010!$C$7:$C$732,"*"&amp;RIGHT($A267,3)&amp;"*",EUROSTAT_VBE_IND_2010!$D$7:$D$732,"3106*"))/1000</f>
        <v>0.154</v>
      </c>
      <c r="S267" s="17">
        <f>(SUMIFS(EUROSTAT_VBE_IND_2010!P$7:P$732,EUROSTAT_VBE_IND_2010!$B$7:$B$732,$D267,EUROSTAT_VBE_IND_2010!$C$7:$C$732,"*"&amp;RIGHT($A267,3)&amp;"*",EUROSTAT_VBE_IND_2010!$D$7:$D$732,"4100*"))/1000+(SUMIFS(EUROSTAT_VBE_IND_2010!P$7:P$732,EUROSTAT_VBE_IND_2010!$B$7:$B$732,$D267,EUROSTAT_VBE_IND_2010!$C$7:$C$732,"*"&amp;RIGHT($A267,3)&amp;"*",EUROSTAT_VBE_IND_2010!$D$7:$D$732,"4230*"))/1000+(SUMIFS(EUROSTAT_VBE_IND_2010!P$7:P$732,EUROSTAT_VBE_IND_2010!$B$7:$B$732,$D267,EUROSTAT_VBE_IND_2010!$C$7:$C$732,"*"&amp;RIGHT($A267,3)&amp;"*",EUROSTAT_VBE_IND_2010!$D$7:$D$732,"4240*"))/1000+(SUMIFS(EUROSTAT_VBE_IND_2010!P$7:P$732,EUROSTAT_VBE_IND_2010!$B$7:$B$732,$D267,EUROSTAT_VBE_IND_2010!$C$7:$C$732,"*"&amp;RIGHT($A267,3)&amp;"*",EUROSTAT_VBE_IND_2010!$D$7:$D$732,"3106*"))/1000</f>
        <v>6.546</v>
      </c>
      <c r="T267" s="17">
        <f>(SUMIFS(EUROSTAT_VBE_IND_2010!Q$7:Q$732,EUROSTAT_VBE_IND_2010!$B$7:$B$732,$D267,EUROSTAT_VBE_IND_2010!$C$7:$C$732,"*"&amp;RIGHT($A267,3)&amp;"*",EUROSTAT_VBE_IND_2010!$D$7:$D$732,"4100*"))/1000+(SUMIFS(EUROSTAT_VBE_IND_2010!Q$7:Q$732,EUROSTAT_VBE_IND_2010!$B$7:$B$732,$D267,EUROSTAT_VBE_IND_2010!$C$7:$C$732,"*"&amp;RIGHT($A267,3)&amp;"*",EUROSTAT_VBE_IND_2010!$D$7:$D$732,"4230*"))/1000+(SUMIFS(EUROSTAT_VBE_IND_2010!Q$7:Q$732,EUROSTAT_VBE_IND_2010!$B$7:$B$732,$D267,EUROSTAT_VBE_IND_2010!$C$7:$C$732,"*"&amp;RIGHT($A267,3)&amp;"*",EUROSTAT_VBE_IND_2010!$D$7:$D$732,"4240*"))/1000+(SUMIFS(EUROSTAT_VBE_IND_2010!Q$7:Q$732,EUROSTAT_VBE_IND_2010!$B$7:$B$732,$D267,EUROSTAT_VBE_IND_2010!$C$7:$C$732,"*"&amp;RIGHT($A267,3)&amp;"*",EUROSTAT_VBE_IND_2010!$D$7:$D$732,"3106*"))/1000</f>
        <v>0.572</v>
      </c>
      <c r="U267" s="17">
        <f>(SUMIFS(EUROSTAT_VBE_IND_2010!R$7:R$732,EUROSTAT_VBE_IND_2010!$B$7:$B$732,$D267,EUROSTAT_VBE_IND_2010!$C$7:$C$732,"*"&amp;RIGHT($A267,3)&amp;"*",EUROSTAT_VBE_IND_2010!$D$7:$D$732,"4100*"))/1000+(SUMIFS(EUROSTAT_VBE_IND_2010!R$7:R$732,EUROSTAT_VBE_IND_2010!$B$7:$B$732,$D267,EUROSTAT_VBE_IND_2010!$C$7:$C$732,"*"&amp;RIGHT($A267,3)&amp;"*",EUROSTAT_VBE_IND_2010!$D$7:$D$732,"4230*"))/1000+(SUMIFS(EUROSTAT_VBE_IND_2010!R$7:R$732,EUROSTAT_VBE_IND_2010!$B$7:$B$732,$D267,EUROSTAT_VBE_IND_2010!$C$7:$C$732,"*"&amp;RIGHT($A267,3)&amp;"*",EUROSTAT_VBE_IND_2010!$D$7:$D$732,"4240*"))/1000+(SUMIFS(EUROSTAT_VBE_IND_2010!R$7:R$732,EUROSTAT_VBE_IND_2010!$B$7:$B$732,$D267,EUROSTAT_VBE_IND_2010!$C$7:$C$732,"*"&amp;RIGHT($A267,3)&amp;"*",EUROSTAT_VBE_IND_2010!$D$7:$D$732,"3106*"))/1000</f>
        <v>0.426</v>
      </c>
      <c r="V267" s="17">
        <f>(SUMIFS(EUROSTAT_VBE_IND_2010!S$7:S$732,EUROSTAT_VBE_IND_2010!$B$7:$B$732,$D267,EUROSTAT_VBE_IND_2010!$C$7:$C$732,"*"&amp;RIGHT($A267,3)&amp;"*",EUROSTAT_VBE_IND_2010!$D$7:$D$732,"4100*"))/1000+(SUMIFS(EUROSTAT_VBE_IND_2010!S$7:S$732,EUROSTAT_VBE_IND_2010!$B$7:$B$732,$D267,EUROSTAT_VBE_IND_2010!$C$7:$C$732,"*"&amp;RIGHT($A267,3)&amp;"*",EUROSTAT_VBE_IND_2010!$D$7:$D$732,"4230*"))/1000+(SUMIFS(EUROSTAT_VBE_IND_2010!S$7:S$732,EUROSTAT_VBE_IND_2010!$B$7:$B$732,$D267,EUROSTAT_VBE_IND_2010!$C$7:$C$732,"*"&amp;RIGHT($A267,3)&amp;"*",EUROSTAT_VBE_IND_2010!$D$7:$D$732,"4240*"))/1000+(SUMIFS(EUROSTAT_VBE_IND_2010!S$7:S$732,EUROSTAT_VBE_IND_2010!$B$7:$B$732,$D267,EUROSTAT_VBE_IND_2010!$C$7:$C$732,"*"&amp;RIGHT($A267,3)&amp;"*",EUROSTAT_VBE_IND_2010!$D$7:$D$732,"3106*"))/1000</f>
        <v>0.04</v>
      </c>
      <c r="W267" s="17">
        <f>(SUMIFS(EUROSTAT_VBE_IND_2010!T$7:T$732,EUROSTAT_VBE_IND_2010!$B$7:$B$732,$D267,EUROSTAT_VBE_IND_2010!$C$7:$C$732,"*"&amp;RIGHT($A267,3)&amp;"*",EUROSTAT_VBE_IND_2010!$D$7:$D$732,"4100*"))/1000+(SUMIFS(EUROSTAT_VBE_IND_2010!T$7:T$732,EUROSTAT_VBE_IND_2010!$B$7:$B$732,$D267,EUROSTAT_VBE_IND_2010!$C$7:$C$732,"*"&amp;RIGHT($A267,3)&amp;"*",EUROSTAT_VBE_IND_2010!$D$7:$D$732,"4230*"))/1000+(SUMIFS(EUROSTAT_VBE_IND_2010!T$7:T$732,EUROSTAT_VBE_IND_2010!$B$7:$B$732,$D267,EUROSTAT_VBE_IND_2010!$C$7:$C$732,"*"&amp;RIGHT($A267,3)&amp;"*",EUROSTAT_VBE_IND_2010!$D$7:$D$732,"4240*"))/1000+(SUMIFS(EUROSTAT_VBE_IND_2010!T$7:T$732,EUROSTAT_VBE_IND_2010!$B$7:$B$732,$D267,EUROSTAT_VBE_IND_2010!$C$7:$C$732,"*"&amp;RIGHT($A267,3)&amp;"*",EUROSTAT_VBE_IND_2010!$D$7:$D$732,"3106*"))/1000</f>
        <v>0</v>
      </c>
      <c r="X267" s="17">
        <f>(SUMIFS(EUROSTAT_VBE_IND_2010!U$7:U$732,EUROSTAT_VBE_IND_2010!$B$7:$B$732,$D267,EUROSTAT_VBE_IND_2010!$C$7:$C$732,"*"&amp;RIGHT($A267,3)&amp;"*",EUROSTAT_VBE_IND_2010!$D$7:$D$732,"4100*"))/1000+(SUMIFS(EUROSTAT_VBE_IND_2010!U$7:U$732,EUROSTAT_VBE_IND_2010!$B$7:$B$732,$D267,EUROSTAT_VBE_IND_2010!$C$7:$C$732,"*"&amp;RIGHT($A267,3)&amp;"*",EUROSTAT_VBE_IND_2010!$D$7:$D$732,"4230*"))/1000+(SUMIFS(EUROSTAT_VBE_IND_2010!U$7:U$732,EUROSTAT_VBE_IND_2010!$B$7:$B$732,$D267,EUROSTAT_VBE_IND_2010!$C$7:$C$732,"*"&amp;RIGHT($A267,3)&amp;"*",EUROSTAT_VBE_IND_2010!$D$7:$D$732,"4240*"))/1000+(SUMIFS(EUROSTAT_VBE_IND_2010!U$7:U$732,EUROSTAT_VBE_IND_2010!$B$7:$B$732,$D267,EUROSTAT_VBE_IND_2010!$C$7:$C$732,"*"&amp;RIGHT($A267,3)&amp;"*",EUROSTAT_VBE_IND_2010!$D$7:$D$732,"3106*"))/1000</f>
        <v>26.586</v>
      </c>
      <c r="Y267" s="17">
        <f>(SUMIFS(EUROSTAT_VBE_IND_2010!V$7:V$732,EUROSTAT_VBE_IND_2010!$B$7:$B$732,$D267,EUROSTAT_VBE_IND_2010!$C$7:$C$732,"*"&amp;RIGHT($A267,3)&amp;"*",EUROSTAT_VBE_IND_2010!$D$7:$D$732,"4100*"))/1000+(SUMIFS(EUROSTAT_VBE_IND_2010!V$7:V$732,EUROSTAT_VBE_IND_2010!$B$7:$B$732,$D267,EUROSTAT_VBE_IND_2010!$C$7:$C$732,"*"&amp;RIGHT($A267,3)&amp;"*",EUROSTAT_VBE_IND_2010!$D$7:$D$732,"4230*"))/1000+(SUMIFS(EUROSTAT_VBE_IND_2010!V$7:V$732,EUROSTAT_VBE_IND_2010!$B$7:$B$732,$D267,EUROSTAT_VBE_IND_2010!$C$7:$C$732,"*"&amp;RIGHT($A267,3)&amp;"*",EUROSTAT_VBE_IND_2010!$D$7:$D$732,"4240*"))/1000+(SUMIFS(EUROSTAT_VBE_IND_2010!V$7:V$732,EUROSTAT_VBE_IND_2010!$B$7:$B$732,$D267,EUROSTAT_VBE_IND_2010!$C$7:$C$732,"*"&amp;RIGHT($A267,3)&amp;"*",EUROSTAT_VBE_IND_2010!$D$7:$D$732,"3106*"))/1000</f>
        <v>0.603</v>
      </c>
      <c r="Z267" s="17">
        <f>(SUMIFS(EUROSTAT_VBE_IND_2010!W$7:W$732,EUROSTAT_VBE_IND_2010!$B$7:$B$732,$D267,EUROSTAT_VBE_IND_2010!$C$7:$C$732,"*"&amp;RIGHT($A267,3)&amp;"*",EUROSTAT_VBE_IND_2010!$D$7:$D$732,"4100*"))/1000+(SUMIFS(EUROSTAT_VBE_IND_2010!W$7:W$732,EUROSTAT_VBE_IND_2010!$B$7:$B$732,$D267,EUROSTAT_VBE_IND_2010!$C$7:$C$732,"*"&amp;RIGHT($A267,3)&amp;"*",EUROSTAT_VBE_IND_2010!$D$7:$D$732,"4230*"))/1000+(SUMIFS(EUROSTAT_VBE_IND_2010!W$7:W$732,EUROSTAT_VBE_IND_2010!$B$7:$B$732,$D267,EUROSTAT_VBE_IND_2010!$C$7:$C$732,"*"&amp;RIGHT($A267,3)&amp;"*",EUROSTAT_VBE_IND_2010!$D$7:$D$732,"4240*"))/1000+(SUMIFS(EUROSTAT_VBE_IND_2010!W$7:W$732,EUROSTAT_VBE_IND_2010!$B$7:$B$732,$D267,EUROSTAT_VBE_IND_2010!$C$7:$C$732,"*"&amp;RIGHT($A267,3)&amp;"*",EUROSTAT_VBE_IND_2010!$D$7:$D$732,"3106*"))/1000</f>
        <v>0.397</v>
      </c>
      <c r="AA267" s="17">
        <f>(SUMIFS(EUROSTAT_VBE_IND_2010!X$7:X$732,EUROSTAT_VBE_IND_2010!$B$7:$B$732,$D267,EUROSTAT_VBE_IND_2010!$C$7:$C$732,"*"&amp;RIGHT($A267,3)&amp;"*",EUROSTAT_VBE_IND_2010!$D$7:$D$732,"4100*"))/1000+(SUMIFS(EUROSTAT_VBE_IND_2010!X$7:X$732,EUROSTAT_VBE_IND_2010!$B$7:$B$732,$D267,EUROSTAT_VBE_IND_2010!$C$7:$C$732,"*"&amp;RIGHT($A267,3)&amp;"*",EUROSTAT_VBE_IND_2010!$D$7:$D$732,"4230*"))/1000+(SUMIFS(EUROSTAT_VBE_IND_2010!X$7:X$732,EUROSTAT_VBE_IND_2010!$B$7:$B$732,$D267,EUROSTAT_VBE_IND_2010!$C$7:$C$732,"*"&amp;RIGHT($A267,3)&amp;"*",EUROSTAT_VBE_IND_2010!$D$7:$D$732,"4240*"))/1000+(SUMIFS(EUROSTAT_VBE_IND_2010!X$7:X$732,EUROSTAT_VBE_IND_2010!$B$7:$B$732,$D267,EUROSTAT_VBE_IND_2010!$C$7:$C$732,"*"&amp;RIGHT($A267,3)&amp;"*",EUROSTAT_VBE_IND_2010!$D$7:$D$732,"3106*"))/1000</f>
        <v>0.302</v>
      </c>
      <c r="AB267" s="17">
        <f>(SUMIFS(EUROSTAT_VBE_IND_2010!AA$7:AA$732,EUROSTAT_VBE_IND_2010!$B$7:$B$732,$D267,EUROSTAT_VBE_IND_2010!$C$7:$C$732,"*"&amp;RIGHT($A267,3)&amp;"*",EUROSTAT_VBE_IND_2010!$D$7:$D$732,"4100*"))/1000+(SUMIFS(EUROSTAT_VBE_IND_2010!AA$7:AA$732,EUROSTAT_VBE_IND_2010!$B$7:$B$732,$D267,EUROSTAT_VBE_IND_2010!$C$7:$C$732,"*"&amp;RIGHT($A267,3)&amp;"*",EUROSTAT_VBE_IND_2010!$D$7:$D$732,"4230*"))/1000+(SUMIFS(EUROSTAT_VBE_IND_2010!AA$7:AA$732,EUROSTAT_VBE_IND_2010!$B$7:$B$732,$D267,EUROSTAT_VBE_IND_2010!$C$7:$C$732,"*"&amp;RIGHT($A267,3)&amp;"*",EUROSTAT_VBE_IND_2010!$D$7:$D$732,"4240*"))/1000+(SUMIFS(EUROSTAT_VBE_IND_2010!AA$7:AA$732,EUROSTAT_VBE_IND_2010!$B$7:$B$732,$D267,EUROSTAT_VBE_IND_2010!$C$7:$C$732,"*"&amp;RIGHT($A267,3)&amp;"*",EUROSTAT_VBE_IND_2010!$D$7:$D$732,"3106*"))/1000</f>
        <v>0</v>
      </c>
      <c r="AC267" s="17">
        <f>(SUMIFS(EUROSTAT_VBE_IND_2010!AB$7:AB$732,EUROSTAT_VBE_IND_2010!$B$7:$B$732,$D267,EUROSTAT_VBE_IND_2010!$C$7:$C$732,"*"&amp;RIGHT($A267,3)&amp;"*",EUROSTAT_VBE_IND_2010!$D$7:$D$732,"4100*"))/1000+(SUMIFS(EUROSTAT_VBE_IND_2010!AB$7:AB$732,EUROSTAT_VBE_IND_2010!$B$7:$B$732,$D267,EUROSTAT_VBE_IND_2010!$C$7:$C$732,"*"&amp;RIGHT($A267,3)&amp;"*",EUROSTAT_VBE_IND_2010!$D$7:$D$732,"4230*"))/1000+(SUMIFS(EUROSTAT_VBE_IND_2010!AB$7:AB$732,EUROSTAT_VBE_IND_2010!$B$7:$B$732,$D267,EUROSTAT_VBE_IND_2010!$C$7:$C$732,"*"&amp;RIGHT($A267,3)&amp;"*",EUROSTAT_VBE_IND_2010!$D$7:$D$732,"4240*"))/1000+(SUMIFS(EUROSTAT_VBE_IND_2010!AB$7:AB$732,EUROSTAT_VBE_IND_2010!$B$7:$B$732,$D267,EUROSTAT_VBE_IND_2010!$C$7:$C$732,"*"&amp;RIGHT($A267,3)&amp;"*",EUROSTAT_VBE_IND_2010!$D$7:$D$732,"3106*"))/1000</f>
        <v>3.295</v>
      </c>
      <c r="AD267" s="17">
        <f>(SUMIFS(EUROSTAT_VBE_IND_2010!AC$7:AC$732,EUROSTAT_VBE_IND_2010!$B$7:$B$732,$D267,EUROSTAT_VBE_IND_2010!$C$7:$C$732,"*"&amp;RIGHT($A267,3)&amp;"*",EUROSTAT_VBE_IND_2010!$D$7:$D$732,"4100*"))/1000+(SUMIFS(EUROSTAT_VBE_IND_2010!AC$7:AC$732,EUROSTAT_VBE_IND_2010!$B$7:$B$732,$D267,EUROSTAT_VBE_IND_2010!$C$7:$C$732,"*"&amp;RIGHT($A267,3)&amp;"*",EUROSTAT_VBE_IND_2010!$D$7:$D$732,"4230*"))/1000+(SUMIFS(EUROSTAT_VBE_IND_2010!AC$7:AC$732,EUROSTAT_VBE_IND_2010!$B$7:$B$732,$D267,EUROSTAT_VBE_IND_2010!$C$7:$C$732,"*"&amp;RIGHT($A267,3)&amp;"*",EUROSTAT_VBE_IND_2010!$D$7:$D$732,"4240*"))/1000+(SUMIFS(EUROSTAT_VBE_IND_2010!AC$7:AC$732,EUROSTAT_VBE_IND_2010!$B$7:$B$732,$D267,EUROSTAT_VBE_IND_2010!$C$7:$C$732,"*"&amp;RIGHT($A267,3)&amp;"*",EUROSTAT_VBE_IND_2010!$D$7:$D$732,"3106*"))/1000</f>
        <v>0.022</v>
      </c>
      <c r="AE267" s="17">
        <f>(SUMIFS(EUROSTAT_VBE_IND_2010!AD$7:AD$732,EUROSTAT_VBE_IND_2010!$B$7:$B$732,$D267,EUROSTAT_VBE_IND_2010!$C$7:$C$732,"*"&amp;RIGHT($A267,3)&amp;"*",EUROSTAT_VBE_IND_2010!$D$7:$D$732,"4100*"))/1000+(SUMIFS(EUROSTAT_VBE_IND_2010!AD$7:AD$732,EUROSTAT_VBE_IND_2010!$B$7:$B$732,$D267,EUROSTAT_VBE_IND_2010!$C$7:$C$732,"*"&amp;RIGHT($A267,3)&amp;"*",EUROSTAT_VBE_IND_2010!$D$7:$D$732,"4230*"))/1000+(SUMIFS(EUROSTAT_VBE_IND_2010!AD$7:AD$732,EUROSTAT_VBE_IND_2010!$B$7:$B$732,$D267,EUROSTAT_VBE_IND_2010!$C$7:$C$732,"*"&amp;RIGHT($A267,3)&amp;"*",EUROSTAT_VBE_IND_2010!$D$7:$D$732,"4240*"))/1000+(SUMIFS(EUROSTAT_VBE_IND_2010!AD$7:AD$732,EUROSTAT_VBE_IND_2010!$B$7:$B$732,$D267,EUROSTAT_VBE_IND_2010!$C$7:$C$732,"*"&amp;RIGHT($A267,3)&amp;"*",EUROSTAT_VBE_IND_2010!$D$7:$D$732,"3106*"))/1000</f>
        <v>1.565</v>
      </c>
      <c r="AF267" s="17">
        <f>(SUMIFS(EUROSTAT_VBE_IND_2010!AE$7:AE$732,EUROSTAT_VBE_IND_2010!$B$7:$B$732,$D267,EUROSTAT_VBE_IND_2010!$C$7:$C$732,"*"&amp;RIGHT($A267,3)&amp;"*",EUROSTAT_VBE_IND_2010!$D$7:$D$732,"4100*"))/1000+(SUMIFS(EUROSTAT_VBE_IND_2010!AE$7:AE$732,EUROSTAT_VBE_IND_2010!$B$7:$B$732,$D267,EUROSTAT_VBE_IND_2010!$C$7:$C$732,"*"&amp;RIGHT($A267,3)&amp;"*",EUROSTAT_VBE_IND_2010!$D$7:$D$732,"4230*"))/1000+(SUMIFS(EUROSTAT_VBE_IND_2010!AE$7:AE$732,EUROSTAT_VBE_IND_2010!$B$7:$B$732,$D267,EUROSTAT_VBE_IND_2010!$C$7:$C$732,"*"&amp;RIGHT($A267,3)&amp;"*",EUROSTAT_VBE_IND_2010!$D$7:$D$732,"4240*"))/1000+(SUMIFS(EUROSTAT_VBE_IND_2010!AE$7:AE$732,EUROSTAT_VBE_IND_2010!$B$7:$B$732,$D267,EUROSTAT_VBE_IND_2010!$C$7:$C$732,"*"&amp;RIGHT($A267,3)&amp;"*",EUROSTAT_VBE_IND_2010!$D$7:$D$732,"3106*"))/1000</f>
        <v>5.177</v>
      </c>
      <c r="AG267" s="17">
        <f>(SUMIFS(EUROSTAT_VBE_IND_2010!AF$7:AF$732,EUROSTAT_VBE_IND_2010!$B$7:$B$732,$D267,EUROSTAT_VBE_IND_2010!$C$7:$C$732,"*"&amp;RIGHT($A267,3)&amp;"*",EUROSTAT_VBE_IND_2010!$D$7:$D$732,"4100*"))/1000+(SUMIFS(EUROSTAT_VBE_IND_2010!AF$7:AF$732,EUROSTAT_VBE_IND_2010!$B$7:$B$732,$D267,EUROSTAT_VBE_IND_2010!$C$7:$C$732,"*"&amp;RIGHT($A267,3)&amp;"*",EUROSTAT_VBE_IND_2010!$D$7:$D$732,"4230*"))/1000+(SUMIFS(EUROSTAT_VBE_IND_2010!AF$7:AF$732,EUROSTAT_VBE_IND_2010!$B$7:$B$732,$D267,EUROSTAT_VBE_IND_2010!$C$7:$C$732,"*"&amp;RIGHT($A267,3)&amp;"*",EUROSTAT_VBE_IND_2010!$D$7:$D$732,"4240*"))/1000+(SUMIFS(EUROSTAT_VBE_IND_2010!AF$7:AF$732,EUROSTAT_VBE_IND_2010!$B$7:$B$732,$D267,EUROSTAT_VBE_IND_2010!$C$7:$C$732,"*"&amp;RIGHT($A267,3)&amp;"*",EUROSTAT_VBE_IND_2010!$D$7:$D$732,"3106*"))/1000</f>
        <v>3.961</v>
      </c>
      <c r="AH267" s="17">
        <f>(SUMIFS(EUROSTAT_VBE_IND_2010!AH$7:AH$732,EUROSTAT_VBE_IND_2010!$B$7:$B$732,$D267,EUROSTAT_VBE_IND_2010!$C$7:$C$732,"*"&amp;RIGHT($A267,3)&amp;"*",EUROSTAT_VBE_IND_2010!$D$7:$D$732,"4100*"))/1000+(SUMIFS(EUROSTAT_VBE_IND_2010!AH$7:AH$732,EUROSTAT_VBE_IND_2010!$B$7:$B$732,$D267,EUROSTAT_VBE_IND_2010!$C$7:$C$732,"*"&amp;RIGHT($A267,3)&amp;"*",EUROSTAT_VBE_IND_2010!$D$7:$D$732,"4230*"))/1000+(SUMIFS(EUROSTAT_VBE_IND_2010!AH$7:AH$732,EUROSTAT_VBE_IND_2010!$B$7:$B$732,$D267,EUROSTAT_VBE_IND_2010!$C$7:$C$732,"*"&amp;RIGHT($A267,3)&amp;"*",EUROSTAT_VBE_IND_2010!$D$7:$D$732,"4240*"))/1000+(SUMIFS(EUROSTAT_VBE_IND_2010!AH$7:AH$732,EUROSTAT_VBE_IND_2010!$B$7:$B$732,$D267,EUROSTAT_VBE_IND_2010!$C$7:$C$732,"*"&amp;RIGHT($A267,3)&amp;"*",EUROSTAT_VBE_IND_2010!$D$7:$D$732,"3106*"))/1000</f>
        <v>0.197</v>
      </c>
      <c r="AI267" s="17">
        <f>(SUMIFS(EUROSTAT_VBE_IND_2010!AI$7:AI$732,EUROSTAT_VBE_IND_2010!$B$7:$B$732,$D267,EUROSTAT_VBE_IND_2010!$C$7:$C$732,"*"&amp;RIGHT($A267,3)&amp;"*",EUROSTAT_VBE_IND_2010!$D$7:$D$732,"4100*"))/1000+(SUMIFS(EUROSTAT_VBE_IND_2010!AI$7:AI$732,EUROSTAT_VBE_IND_2010!$B$7:$B$732,$D267,EUROSTAT_VBE_IND_2010!$C$7:$C$732,"*"&amp;RIGHT($A267,3)&amp;"*",EUROSTAT_VBE_IND_2010!$D$7:$D$732,"4230*"))/1000+(SUMIFS(EUROSTAT_VBE_IND_2010!AI$7:AI$732,EUROSTAT_VBE_IND_2010!$B$7:$B$732,$D267,EUROSTAT_VBE_IND_2010!$C$7:$C$732,"*"&amp;RIGHT($A267,3)&amp;"*",EUROSTAT_VBE_IND_2010!$D$7:$D$732,"4240*"))/1000+(SUMIFS(EUROSTAT_VBE_IND_2010!AI$7:AI$732,EUROSTAT_VBE_IND_2010!$B$7:$B$732,$D267,EUROSTAT_VBE_IND_2010!$C$7:$C$732,"*"&amp;RIGHT($A267,3)&amp;"*",EUROSTAT_VBE_IND_2010!$D$7:$D$732,"3106*"))/1000</f>
        <v>0.598</v>
      </c>
      <c r="AJ267" s="17">
        <f>(SUMIFS(EUROSTAT_VBE_IND_2010!AJ$7:AJ$732,EUROSTAT_VBE_IND_2010!$B$7:$B$732,$D267,EUROSTAT_VBE_IND_2010!$C$7:$C$732,"*"&amp;RIGHT($A267,3)&amp;"*",EUROSTAT_VBE_IND_2010!$D$7:$D$732,"4100*"))/1000+(SUMIFS(EUROSTAT_VBE_IND_2010!AJ$7:AJ$732,EUROSTAT_VBE_IND_2010!$B$7:$B$732,$D267,EUROSTAT_VBE_IND_2010!$C$7:$C$732,"*"&amp;RIGHT($A267,3)&amp;"*",EUROSTAT_VBE_IND_2010!$D$7:$D$732,"4230*"))/1000+(SUMIFS(EUROSTAT_VBE_IND_2010!AJ$7:AJ$732,EUROSTAT_VBE_IND_2010!$B$7:$B$732,$D267,EUROSTAT_VBE_IND_2010!$C$7:$C$732,"*"&amp;RIGHT($A267,3)&amp;"*",EUROSTAT_VBE_IND_2010!$D$7:$D$732,"4240*"))/1000+(SUMIFS(EUROSTAT_VBE_IND_2010!AJ$7:AJ$732,EUROSTAT_VBE_IND_2010!$B$7:$B$732,$D267,EUROSTAT_VBE_IND_2010!$C$7:$C$732,"*"&amp;RIGHT($A267,3)&amp;"*",EUROSTAT_VBE_IND_2010!$D$7:$D$732,"3106*"))/1000</f>
        <v>1.134</v>
      </c>
      <c r="AK267" s="17">
        <f>(SUMIFS(EUROSTAT_VBE_IND_2010!AK$7:AK$732,EUROSTAT_VBE_IND_2010!$B$7:$B$732,$D267,EUROSTAT_VBE_IND_2010!$C$7:$C$732,"*"&amp;RIGHT($A267,3)&amp;"*",EUROSTAT_VBE_IND_2010!$D$7:$D$732,"4100*"))/1000+(SUMIFS(EUROSTAT_VBE_IND_2010!AK$7:AK$732,EUROSTAT_VBE_IND_2010!$B$7:$B$732,$D267,EUROSTAT_VBE_IND_2010!$C$7:$C$732,"*"&amp;RIGHT($A267,3)&amp;"*",EUROSTAT_VBE_IND_2010!$D$7:$D$732,"4230*"))/1000+(SUMIFS(EUROSTAT_VBE_IND_2010!AK$7:AK$732,EUROSTAT_VBE_IND_2010!$B$7:$B$732,$D267,EUROSTAT_VBE_IND_2010!$C$7:$C$732,"*"&amp;RIGHT($A267,3)&amp;"*",EUROSTAT_VBE_IND_2010!$D$7:$D$732,"4240*"))/1000+(SUMIFS(EUROSTAT_VBE_IND_2010!AK$7:AK$732,EUROSTAT_VBE_IND_2010!$B$7:$B$732,$D267,EUROSTAT_VBE_IND_2010!$C$7:$C$732,"*"&amp;RIGHT($A267,3)&amp;"*",EUROSTAT_VBE_IND_2010!$D$7:$D$732,"3106*"))/1000</f>
        <v>17.098</v>
      </c>
      <c r="AL267" s="198">
        <f>SUMIFS('IEA Bal_AL-IND'!$D$30:$D$329,'IEA Bal_AL-IND'!$A$30:$A$329,"*"&amp;RIGHT($B267,8),'IEA Bal_AL-IND'!$C$30:$C$329,'Aggregated Balance-IND_2010'!$E267)</f>
        <v>0</v>
      </c>
      <c r="AM267" s="198">
        <f>SUMIFS('IEA Bal_BA-IND'!$D$30:$D$329,'IEA Bal_BA-IND'!$A$30:$A$329,"*"&amp;RIGHT($B267,8),'IEA Bal_BA-IND'!$C$30:$C$329,'Aggregated Balance-IND_2010'!$E267)</f>
        <v>0.12686</v>
      </c>
      <c r="AN267" s="198">
        <f>SUMIFS('IEA Bal_KS-IND'!$D$30:$D$329,'IEA Bal_KS-IND'!$A$30:$A$329,"*"&amp;RIGHT($B267,8),'IEA Bal_KS-IND'!$C$30:$C$329,'Aggregated Balance-IND_2010'!$E267)</f>
        <v>0</v>
      </c>
      <c r="AO267" s="17">
        <f>(SUMIFS(EUROSTAT_VBE_IND_2010!Y$7:Y$732,EUROSTAT_VBE_IND_2010!$B$7:$B$732,$D267,EUROSTAT_VBE_IND_2010!$C$7:$C$732,"*"&amp;RIGHT($A267,3)&amp;"*",EUROSTAT_VBE_IND_2010!$D$7:$D$732,"4100*"))/1000+(SUMIFS(EUROSTAT_VBE_IND_2010!Y$7:Y$732,EUROSTAT_VBE_IND_2010!$B$7:$B$732,$D267,EUROSTAT_VBE_IND_2010!$C$7:$C$732,"*"&amp;RIGHT($A267,3)&amp;"*",EUROSTAT_VBE_IND_2010!$D$7:$D$732,"4230*"))/1000+(SUMIFS(EUROSTAT_VBE_IND_2010!Y$7:Y$732,EUROSTAT_VBE_IND_2010!$B$7:$B$732,$D267,EUROSTAT_VBE_IND_2010!$C$7:$C$732,"*"&amp;RIGHT($A267,3)&amp;"*",EUROSTAT_VBE_IND_2010!$D$7:$D$732,"4240*"))/1000+(SUMIFS(EUROSTAT_VBE_IND_2010!Y$7:Y$732,EUROSTAT_VBE_IND_2010!$B$7:$B$732,$D267,EUROSTAT_VBE_IND_2010!$C$7:$C$732,"*"&amp;RIGHT($A267,3)&amp;"*",EUROSTAT_VBE_IND_2010!$D$7:$D$732,"3106*"))/1000</f>
        <v>0</v>
      </c>
      <c r="AP267" s="17">
        <f>(SUMIFS(EUROSTAT_VBE_IND_2010!Z$7:Z$732,EUROSTAT_VBE_IND_2010!$B$7:$B$732,$D267,EUROSTAT_VBE_IND_2010!$C$7:$C$732,"*"&amp;RIGHT($A267,3)&amp;"*",EUROSTAT_VBE_IND_2010!$D$7:$D$732,"4100*"))/1000+(SUMIFS(EUROSTAT_VBE_IND_2010!Z$7:Z$732,EUROSTAT_VBE_IND_2010!$B$7:$B$732,$D267,EUROSTAT_VBE_IND_2010!$C$7:$C$732,"*"&amp;RIGHT($A267,3)&amp;"*",EUROSTAT_VBE_IND_2010!$D$7:$D$732,"4230*"))/1000+(SUMIFS(EUROSTAT_VBE_IND_2010!Z$7:Z$732,EUROSTAT_VBE_IND_2010!$B$7:$B$732,$D267,EUROSTAT_VBE_IND_2010!$C$7:$C$732,"*"&amp;RIGHT($A267,3)&amp;"*",EUROSTAT_VBE_IND_2010!$D$7:$D$732,"4240*"))/1000+(SUMIFS(EUROSTAT_VBE_IND_2010!Z$7:Z$732,EUROSTAT_VBE_IND_2010!$B$7:$B$732,$D267,EUROSTAT_VBE_IND_2010!$C$7:$C$732,"*"&amp;RIGHT($A267,3)&amp;"*",EUROSTAT_VBE_IND_2010!$D$7:$D$732,"3106*"))/1000</f>
        <v>0</v>
      </c>
      <c r="AQ267" s="17">
        <f>(SUMIFS(EUROSTAT_VBE_IND_2010!AG$7:AG$732,EUROSTAT_VBE_IND_2010!$B$7:$B$732,$D267,EUROSTAT_VBE_IND_2010!$C$7:$C$732,"*"&amp;RIGHT($A267,3)&amp;"*",EUROSTAT_VBE_IND_2010!$D$7:$D$732,"4100*"))/1000+(SUMIFS(EUROSTAT_VBE_IND_2010!AG$7:AG$732,EUROSTAT_VBE_IND_2010!$B$7:$B$732,$D267,EUROSTAT_VBE_IND_2010!$C$7:$C$732,"*"&amp;RIGHT($A267,3)&amp;"*",EUROSTAT_VBE_IND_2010!$D$7:$D$732,"4230*"))/1000+(SUMIFS(EUROSTAT_VBE_IND_2010!AG$7:AG$732,EUROSTAT_VBE_IND_2010!$B$7:$B$732,$D267,EUROSTAT_VBE_IND_2010!$C$7:$C$732,"*"&amp;RIGHT($A267,3)&amp;"*",EUROSTAT_VBE_IND_2010!$D$7:$D$732,"4240*"))/1000+(SUMIFS(EUROSTAT_VBE_IND_2010!AG$7:AG$732,EUROSTAT_VBE_IND_2010!$B$7:$B$732,$D267,EUROSTAT_VBE_IND_2010!$C$7:$C$732,"*"&amp;RIGHT($A267,3)&amp;"*",EUROSTAT_VBE_IND_2010!$D$7:$D$732,"3106*"))/1000</f>
        <v>0.031</v>
      </c>
    </row>
    <row r="268" spans="1:43">
      <c r="A268" t="str">
        <f>LEFT(EUROSTAT_VBE_IND_2010!$C$375,8)</f>
        <v>B_101835</v>
      </c>
      <c r="B268" s="28" t="s">
        <v>303</v>
      </c>
      <c r="C268" t="s">
        <v>293</v>
      </c>
      <c r="D268" t="s">
        <v>126</v>
      </c>
      <c r="E268" t="s">
        <v>240</v>
      </c>
      <c r="F268" t="s">
        <v>260</v>
      </c>
      <c r="G268" s="17">
        <f>(SUMIFS(EUROSTAT_VBE_IND_2010!E$7:E$732,EUROSTAT_VBE_IND_2010!$B$7:$B$732,$D268,EUROSTAT_VBE_IND_2010!$C$7:$C$732,"*"&amp;RIGHT($A268,3)&amp;"*",EUROSTAT_VBE_IND_2010!$D$7:$D$732,"421*"))/1000</f>
        <v>0</v>
      </c>
      <c r="H268" s="17">
        <f>(SUMIFS(EUROSTAT_VBE_IND_2010!F$7:F$732,EUROSTAT_VBE_IND_2010!$B$7:$B$732,$D268,EUROSTAT_VBE_IND_2010!$C$7:$C$732,"*"&amp;RIGHT($A268,3)&amp;"*",EUROSTAT_VBE_IND_2010!$D$7:$D$732,"421*"))/1000</f>
        <v>0</v>
      </c>
      <c r="I268" s="17">
        <f>(SUMIFS(EUROSTAT_VBE_IND_2010!G$7:G$732,EUROSTAT_VBE_IND_2010!$B$7:$B$732,$D268,EUROSTAT_VBE_IND_2010!$C$7:$C$732,"*"&amp;RIGHT($A268,3)&amp;"*",EUROSTAT_VBE_IND_2010!$D$7:$D$732,"421*"))/1000</f>
        <v>0</v>
      </c>
      <c r="J268" s="198">
        <f>SUMIFS('IEA Bal_CH-IND'!$D$30:$D$329,'IEA Bal_CH-IND'!$A$30:$A$329,"*"&amp;RIGHT($B268,8),'IEA Bal_CH-IND'!$C$30:$C$329,'Aggregated Balance-IND_2010'!$E268)</f>
        <v>0</v>
      </c>
      <c r="K268" s="17">
        <f>(SUMIFS(EUROSTAT_VBE_IND_2010!H$7:H$732,EUROSTAT_VBE_IND_2010!$B$7:$B$732,$D268,EUROSTAT_VBE_IND_2010!$C$7:$C$732,"*"&amp;RIGHT($A268,3)&amp;"*",EUROSTAT_VBE_IND_2010!$D$7:$D$732,"421*"))/1000</f>
        <v>0</v>
      </c>
      <c r="L268" s="17">
        <f>(SUMIFS(EUROSTAT_VBE_IND_2010!I$7:I$732,EUROSTAT_VBE_IND_2010!$B$7:$B$732,$D268,EUROSTAT_VBE_IND_2010!$C$7:$C$732,"*"&amp;RIGHT($A268,3)&amp;"*",EUROSTAT_VBE_IND_2010!$D$7:$D$732,"421*"))/1000</f>
        <v>0</v>
      </c>
      <c r="M268" s="17">
        <f>(SUMIFS(EUROSTAT_VBE_IND_2010!J$7:J$732,EUROSTAT_VBE_IND_2010!$B$7:$B$732,$D268,EUROSTAT_VBE_IND_2010!$C$7:$C$732,"*"&amp;RIGHT($A268,3)&amp;"*",EUROSTAT_VBE_IND_2010!$D$7:$D$732,"421*"))/1000</f>
        <v>0</v>
      </c>
      <c r="N268" s="17">
        <f>(SUMIFS(EUROSTAT_VBE_IND_2010!K$7:K$732,EUROSTAT_VBE_IND_2010!$B$7:$B$732,$D268,EUROSTAT_VBE_IND_2010!$C$7:$C$732,"*"&amp;RIGHT($A268,3)&amp;"*",EUROSTAT_VBE_IND_2010!$D$7:$D$732,"421*"))/1000</f>
        <v>0</v>
      </c>
      <c r="O268" s="17">
        <f>(SUMIFS(EUROSTAT_VBE_IND_2010!L$7:L$732,EUROSTAT_VBE_IND_2010!$B$7:$B$732,$D268,EUROSTAT_VBE_IND_2010!$C$7:$C$732,"*"&amp;RIGHT($A268,3)&amp;"*",EUROSTAT_VBE_IND_2010!$D$7:$D$732,"421*"))/1000</f>
        <v>0</v>
      </c>
      <c r="P268" s="17">
        <f>(SUMIFS(EUROSTAT_VBE_IND_2010!M$7:M$732,EUROSTAT_VBE_IND_2010!$B$7:$B$732,$D268,EUROSTAT_VBE_IND_2010!$C$7:$C$732,"*"&amp;RIGHT($A268,3)&amp;"*",EUROSTAT_VBE_IND_2010!$D$7:$D$732,"421*"))/1000</f>
        <v>0</v>
      </c>
      <c r="Q268" s="17">
        <f>(SUMIFS(EUROSTAT_VBE_IND_2010!N$7:N$732,EUROSTAT_VBE_IND_2010!$B$7:$B$732,$D268,EUROSTAT_VBE_IND_2010!$C$7:$C$732,"*"&amp;RIGHT($A268,3)&amp;"*",EUROSTAT_VBE_IND_2010!$D$7:$D$732,"421*"))/1000</f>
        <v>0</v>
      </c>
      <c r="R268" s="17">
        <f>(SUMIFS(EUROSTAT_VBE_IND_2010!O$7:O$732,EUROSTAT_VBE_IND_2010!$B$7:$B$732,$D268,EUROSTAT_VBE_IND_2010!$C$7:$C$732,"*"&amp;RIGHT($A268,3)&amp;"*",EUROSTAT_VBE_IND_2010!$D$7:$D$732,"421*"))/1000</f>
        <v>0</v>
      </c>
      <c r="S268" s="17">
        <f>(SUMIFS(EUROSTAT_VBE_IND_2010!P$7:P$732,EUROSTAT_VBE_IND_2010!$B$7:$B$732,$D268,EUROSTAT_VBE_IND_2010!$C$7:$C$732,"*"&amp;RIGHT($A268,3)&amp;"*",EUROSTAT_VBE_IND_2010!$D$7:$D$732,"421*"))/1000</f>
        <v>0</v>
      </c>
      <c r="T268" s="17">
        <f>(SUMIFS(EUROSTAT_VBE_IND_2010!Q$7:Q$732,EUROSTAT_VBE_IND_2010!$B$7:$B$732,$D268,EUROSTAT_VBE_IND_2010!$C$7:$C$732,"*"&amp;RIGHT($A268,3)&amp;"*",EUROSTAT_VBE_IND_2010!$D$7:$D$732,"421*"))/1000</f>
        <v>0</v>
      </c>
      <c r="U268" s="17">
        <f>(SUMIFS(EUROSTAT_VBE_IND_2010!R$7:R$732,EUROSTAT_VBE_IND_2010!$B$7:$B$732,$D268,EUROSTAT_VBE_IND_2010!$C$7:$C$732,"*"&amp;RIGHT($A268,3)&amp;"*",EUROSTAT_VBE_IND_2010!$D$7:$D$732,"421*"))/1000</f>
        <v>0</v>
      </c>
      <c r="V268" s="17">
        <f>(SUMIFS(EUROSTAT_VBE_IND_2010!S$7:S$732,EUROSTAT_VBE_IND_2010!$B$7:$B$732,$D268,EUROSTAT_VBE_IND_2010!$C$7:$C$732,"*"&amp;RIGHT($A268,3)&amp;"*",EUROSTAT_VBE_IND_2010!$D$7:$D$732,"421*"))/1000</f>
        <v>0</v>
      </c>
      <c r="W268" s="17">
        <f>(SUMIFS(EUROSTAT_VBE_IND_2010!T$7:T$732,EUROSTAT_VBE_IND_2010!$B$7:$B$732,$D268,EUROSTAT_VBE_IND_2010!$C$7:$C$732,"*"&amp;RIGHT($A268,3)&amp;"*",EUROSTAT_VBE_IND_2010!$D$7:$D$732,"421*"))/1000</f>
        <v>0</v>
      </c>
      <c r="X268" s="17">
        <f>(SUMIFS(EUROSTAT_VBE_IND_2010!U$7:U$732,EUROSTAT_VBE_IND_2010!$B$7:$B$732,$D268,EUROSTAT_VBE_IND_2010!$C$7:$C$732,"*"&amp;RIGHT($A268,3)&amp;"*",EUROSTAT_VBE_IND_2010!$D$7:$D$732,"421*"))/1000</f>
        <v>0</v>
      </c>
      <c r="Y268" s="17">
        <f>(SUMIFS(EUROSTAT_VBE_IND_2010!V$7:V$732,EUROSTAT_VBE_IND_2010!$B$7:$B$732,$D268,EUROSTAT_VBE_IND_2010!$C$7:$C$732,"*"&amp;RIGHT($A268,3)&amp;"*",EUROSTAT_VBE_IND_2010!$D$7:$D$732,"421*"))/1000</f>
        <v>0</v>
      </c>
      <c r="Z268" s="17">
        <f>(SUMIFS(EUROSTAT_VBE_IND_2010!W$7:W$732,EUROSTAT_VBE_IND_2010!$B$7:$B$732,$D268,EUROSTAT_VBE_IND_2010!$C$7:$C$732,"*"&amp;RIGHT($A268,3)&amp;"*",EUROSTAT_VBE_IND_2010!$D$7:$D$732,"421*"))/1000</f>
        <v>0</v>
      </c>
      <c r="AA268" s="17">
        <f>(SUMIFS(EUROSTAT_VBE_IND_2010!X$7:X$732,EUROSTAT_VBE_IND_2010!$B$7:$B$732,$D268,EUROSTAT_VBE_IND_2010!$C$7:$C$732,"*"&amp;RIGHT($A268,3)&amp;"*",EUROSTAT_VBE_IND_2010!$D$7:$D$732,"421*"))/1000</f>
        <v>0</v>
      </c>
      <c r="AB268" s="17">
        <f>(SUMIFS(EUROSTAT_VBE_IND_2010!AA$7:AA$732,EUROSTAT_VBE_IND_2010!$B$7:$B$732,$D268,EUROSTAT_VBE_IND_2010!$C$7:$C$732,"*"&amp;RIGHT($A268,3)&amp;"*",EUROSTAT_VBE_IND_2010!$D$7:$D$732,"421*"))/1000</f>
        <v>0</v>
      </c>
      <c r="AC268" s="17">
        <f>(SUMIFS(EUROSTAT_VBE_IND_2010!AB$7:AB$732,EUROSTAT_VBE_IND_2010!$B$7:$B$732,$D268,EUROSTAT_VBE_IND_2010!$C$7:$C$732,"*"&amp;RIGHT($A268,3)&amp;"*",EUROSTAT_VBE_IND_2010!$D$7:$D$732,"421*"))/1000</f>
        <v>0</v>
      </c>
      <c r="AD268" s="17">
        <f>(SUMIFS(EUROSTAT_VBE_IND_2010!AC$7:AC$732,EUROSTAT_VBE_IND_2010!$B$7:$B$732,$D268,EUROSTAT_VBE_IND_2010!$C$7:$C$732,"*"&amp;RIGHT($A268,3)&amp;"*",EUROSTAT_VBE_IND_2010!$D$7:$D$732,"421*"))/1000</f>
        <v>0</v>
      </c>
      <c r="AE268" s="17">
        <f>(SUMIFS(EUROSTAT_VBE_IND_2010!AD$7:AD$732,EUROSTAT_VBE_IND_2010!$B$7:$B$732,$D268,EUROSTAT_VBE_IND_2010!$C$7:$C$732,"*"&amp;RIGHT($A268,3)&amp;"*",EUROSTAT_VBE_IND_2010!$D$7:$D$732,"421*"))/1000</f>
        <v>0</v>
      </c>
      <c r="AF268" s="17">
        <f>(SUMIFS(EUROSTAT_VBE_IND_2010!AE$7:AE$732,EUROSTAT_VBE_IND_2010!$B$7:$B$732,$D268,EUROSTAT_VBE_IND_2010!$C$7:$C$732,"*"&amp;RIGHT($A268,3)&amp;"*",EUROSTAT_VBE_IND_2010!$D$7:$D$732,"421*"))/1000</f>
        <v>0</v>
      </c>
      <c r="AG268" s="17">
        <f>(SUMIFS(EUROSTAT_VBE_IND_2010!AF$7:AF$732,EUROSTAT_VBE_IND_2010!$B$7:$B$732,$D268,EUROSTAT_VBE_IND_2010!$C$7:$C$732,"*"&amp;RIGHT($A268,3)&amp;"*",EUROSTAT_VBE_IND_2010!$D$7:$D$732,"421*"))/1000</f>
        <v>0</v>
      </c>
      <c r="AH268" s="17">
        <f>(SUMIFS(EUROSTAT_VBE_IND_2010!AH$7:AH$732,EUROSTAT_VBE_IND_2010!$B$7:$B$732,$D268,EUROSTAT_VBE_IND_2010!$C$7:$C$732,"*"&amp;RIGHT($A268,3)&amp;"*",EUROSTAT_VBE_IND_2010!$D$7:$D$732,"421*"))/1000</f>
        <v>0</v>
      </c>
      <c r="AI268" s="17">
        <f>(SUMIFS(EUROSTAT_VBE_IND_2010!AI$7:AI$732,EUROSTAT_VBE_IND_2010!$B$7:$B$732,$D268,EUROSTAT_VBE_IND_2010!$C$7:$C$732,"*"&amp;RIGHT($A268,3)&amp;"*",EUROSTAT_VBE_IND_2010!$D$7:$D$732,"421*"))/1000</f>
        <v>0</v>
      </c>
      <c r="AJ268" s="17">
        <f>(SUMIFS(EUROSTAT_VBE_IND_2010!AJ$7:AJ$732,EUROSTAT_VBE_IND_2010!$B$7:$B$732,$D268,EUROSTAT_VBE_IND_2010!$C$7:$C$732,"*"&amp;RIGHT($A268,3)&amp;"*",EUROSTAT_VBE_IND_2010!$D$7:$D$732,"421*"))/1000</f>
        <v>0</v>
      </c>
      <c r="AK268" s="17">
        <f>(SUMIFS(EUROSTAT_VBE_IND_2010!AK$7:AK$732,EUROSTAT_VBE_IND_2010!$B$7:$B$732,$D268,EUROSTAT_VBE_IND_2010!$C$7:$C$732,"*"&amp;RIGHT($A268,3)&amp;"*",EUROSTAT_VBE_IND_2010!$D$7:$D$732,"421*"))/1000</f>
        <v>0</v>
      </c>
      <c r="AL268" s="198">
        <f>SUMIFS('IEA Bal_AL-IND'!$D$30:$D$329,'IEA Bal_AL-IND'!$A$30:$A$329,"*"&amp;RIGHT($B268,8),'IEA Bal_AL-IND'!$C$30:$C$329,'Aggregated Balance-IND_2010'!$E268)</f>
        <v>0</v>
      </c>
      <c r="AM268" s="198">
        <f>SUMIFS('IEA Bal_BA-IND'!$D$30:$D$329,'IEA Bal_BA-IND'!$A$30:$A$329,"*"&amp;RIGHT($B268,8),'IEA Bal_BA-IND'!$C$30:$C$329,'Aggregated Balance-IND_2010'!$E268)</f>
        <v>0</v>
      </c>
      <c r="AN268" s="198">
        <f>SUMIFS('IEA Bal_KS-IND'!$D$30:$D$329,'IEA Bal_KS-IND'!$A$30:$A$329,"*"&amp;RIGHT($B268,8),'IEA Bal_KS-IND'!$C$30:$C$329,'Aggregated Balance-IND_2010'!$E268)</f>
        <v>0</v>
      </c>
      <c r="AO268" s="17">
        <f>(SUMIFS(EUROSTAT_VBE_IND_2010!Y$7:Y$732,EUROSTAT_VBE_IND_2010!$B$7:$B$732,$D268,EUROSTAT_VBE_IND_2010!$C$7:$C$732,"*"&amp;RIGHT($A268,3)&amp;"*",EUROSTAT_VBE_IND_2010!$D$7:$D$732,"421*"))/1000</f>
        <v>0</v>
      </c>
      <c r="AP268" s="17">
        <f>(SUMIFS(EUROSTAT_VBE_IND_2010!Z$7:Z$732,EUROSTAT_VBE_IND_2010!$B$7:$B$732,$D268,EUROSTAT_VBE_IND_2010!$C$7:$C$732,"*"&amp;RIGHT($A268,3)&amp;"*",EUROSTAT_VBE_IND_2010!$D$7:$D$732,"421*"))/1000</f>
        <v>0</v>
      </c>
      <c r="AQ268" s="17">
        <f>(SUMIFS(EUROSTAT_VBE_IND_2010!AG$7:AG$732,EUROSTAT_VBE_IND_2010!$B$7:$B$732,$D268,EUROSTAT_VBE_IND_2010!$C$7:$C$732,"*"&amp;RIGHT($A268,3)&amp;"*",EUROSTAT_VBE_IND_2010!$D$7:$D$732,"421*"))/1000</f>
        <v>0</v>
      </c>
    </row>
    <row r="269" spans="1:43">
      <c r="A269" t="str">
        <f>LEFT(EUROSTAT_VBE_IND_2010!$C$375,8)</f>
        <v>B_101835</v>
      </c>
      <c r="B269" s="28" t="s">
        <v>303</v>
      </c>
      <c r="C269" t="s">
        <v>293</v>
      </c>
      <c r="D269" t="s">
        <v>126</v>
      </c>
      <c r="E269" t="s">
        <v>241</v>
      </c>
      <c r="F269" t="s">
        <v>261</v>
      </c>
      <c r="G269" s="17">
        <f>(SUMIFS(EUROSTAT_VBE_IND_2010!E$7:E$732,EUROSTAT_VBE_IND_2010!$B$7:$B$732,$D269,EUROSTAT_VBE_IND_2010!$C$7:$C$732,"*"&amp;RIGHT($A269,3)&amp;"*",EUROSTAT_VBE_IND_2010!$D$7:$D$732,"422*"))/1000</f>
        <v>0</v>
      </c>
      <c r="H269" s="17">
        <f>(SUMIFS(EUROSTAT_VBE_IND_2010!F$7:F$732,EUROSTAT_VBE_IND_2010!$B$7:$B$732,$D269,EUROSTAT_VBE_IND_2010!$C$7:$C$732,"*"&amp;RIGHT($A269,3)&amp;"*",EUROSTAT_VBE_IND_2010!$D$7:$D$732,"422*"))/1000</f>
        <v>0</v>
      </c>
      <c r="I269" s="17">
        <f>(SUMIFS(EUROSTAT_VBE_IND_2010!G$7:G$732,EUROSTAT_VBE_IND_2010!$B$7:$B$732,$D269,EUROSTAT_VBE_IND_2010!$C$7:$C$732,"*"&amp;RIGHT($A269,3)&amp;"*",EUROSTAT_VBE_IND_2010!$D$7:$D$732,"422*"))/1000</f>
        <v>0</v>
      </c>
      <c r="J269" s="198">
        <f>SUMIFS('IEA Bal_CH-IND'!$D$30:$D$329,'IEA Bal_CH-IND'!$A$30:$A$329,"*"&amp;RIGHT($B269,8),'IEA Bal_CH-IND'!$C$30:$C$329,'Aggregated Balance-IND_2010'!$E269)</f>
        <v>0</v>
      </c>
      <c r="K269" s="17">
        <f>(SUMIFS(EUROSTAT_VBE_IND_2010!H$7:H$732,EUROSTAT_VBE_IND_2010!$B$7:$B$732,$D269,EUROSTAT_VBE_IND_2010!$C$7:$C$732,"*"&amp;RIGHT($A269,3)&amp;"*",EUROSTAT_VBE_IND_2010!$D$7:$D$732,"422*"))/1000</f>
        <v>0</v>
      </c>
      <c r="L269" s="17">
        <f>(SUMIFS(EUROSTAT_VBE_IND_2010!I$7:I$732,EUROSTAT_VBE_IND_2010!$B$7:$B$732,$D269,EUROSTAT_VBE_IND_2010!$C$7:$C$732,"*"&amp;RIGHT($A269,3)&amp;"*",EUROSTAT_VBE_IND_2010!$D$7:$D$732,"422*"))/1000</f>
        <v>0</v>
      </c>
      <c r="M269" s="17">
        <f>(SUMIFS(EUROSTAT_VBE_IND_2010!J$7:J$732,EUROSTAT_VBE_IND_2010!$B$7:$B$732,$D269,EUROSTAT_VBE_IND_2010!$C$7:$C$732,"*"&amp;RIGHT($A269,3)&amp;"*",EUROSTAT_VBE_IND_2010!$D$7:$D$732,"422*"))/1000</f>
        <v>0</v>
      </c>
      <c r="N269" s="17">
        <f>(SUMIFS(EUROSTAT_VBE_IND_2010!K$7:K$732,EUROSTAT_VBE_IND_2010!$B$7:$B$732,$D269,EUROSTAT_VBE_IND_2010!$C$7:$C$732,"*"&amp;RIGHT($A269,3)&amp;"*",EUROSTAT_VBE_IND_2010!$D$7:$D$732,"422*"))/1000</f>
        <v>0</v>
      </c>
      <c r="O269" s="17">
        <f>(SUMIFS(EUROSTAT_VBE_IND_2010!L$7:L$732,EUROSTAT_VBE_IND_2010!$B$7:$B$732,$D269,EUROSTAT_VBE_IND_2010!$C$7:$C$732,"*"&amp;RIGHT($A269,3)&amp;"*",EUROSTAT_VBE_IND_2010!$D$7:$D$732,"422*"))/1000</f>
        <v>0</v>
      </c>
      <c r="P269" s="17">
        <f>(SUMIFS(EUROSTAT_VBE_IND_2010!M$7:M$732,EUROSTAT_VBE_IND_2010!$B$7:$B$732,$D269,EUROSTAT_VBE_IND_2010!$C$7:$C$732,"*"&amp;RIGHT($A269,3)&amp;"*",EUROSTAT_VBE_IND_2010!$D$7:$D$732,"422*"))/1000</f>
        <v>0</v>
      </c>
      <c r="Q269" s="17">
        <f>(SUMIFS(EUROSTAT_VBE_IND_2010!N$7:N$732,EUROSTAT_VBE_IND_2010!$B$7:$B$732,$D269,EUROSTAT_VBE_IND_2010!$C$7:$C$732,"*"&amp;RIGHT($A269,3)&amp;"*",EUROSTAT_VBE_IND_2010!$D$7:$D$732,"422*"))/1000</f>
        <v>0</v>
      </c>
      <c r="R269" s="17">
        <f>(SUMIFS(EUROSTAT_VBE_IND_2010!O$7:O$732,EUROSTAT_VBE_IND_2010!$B$7:$B$732,$D269,EUROSTAT_VBE_IND_2010!$C$7:$C$732,"*"&amp;RIGHT($A269,3)&amp;"*",EUROSTAT_VBE_IND_2010!$D$7:$D$732,"422*"))/1000</f>
        <v>0</v>
      </c>
      <c r="S269" s="17">
        <f>(SUMIFS(EUROSTAT_VBE_IND_2010!P$7:P$732,EUROSTAT_VBE_IND_2010!$B$7:$B$732,$D269,EUROSTAT_VBE_IND_2010!$C$7:$C$732,"*"&amp;RIGHT($A269,3)&amp;"*",EUROSTAT_VBE_IND_2010!$D$7:$D$732,"422*"))/1000</f>
        <v>0</v>
      </c>
      <c r="T269" s="17">
        <f>(SUMIFS(EUROSTAT_VBE_IND_2010!Q$7:Q$732,EUROSTAT_VBE_IND_2010!$B$7:$B$732,$D269,EUROSTAT_VBE_IND_2010!$C$7:$C$732,"*"&amp;RIGHT($A269,3)&amp;"*",EUROSTAT_VBE_IND_2010!$D$7:$D$732,"422*"))/1000</f>
        <v>0</v>
      </c>
      <c r="U269" s="17">
        <f>(SUMIFS(EUROSTAT_VBE_IND_2010!R$7:R$732,EUROSTAT_VBE_IND_2010!$B$7:$B$732,$D269,EUROSTAT_VBE_IND_2010!$C$7:$C$732,"*"&amp;RIGHT($A269,3)&amp;"*",EUROSTAT_VBE_IND_2010!$D$7:$D$732,"422*"))/1000</f>
        <v>0</v>
      </c>
      <c r="V269" s="17">
        <f>(SUMIFS(EUROSTAT_VBE_IND_2010!S$7:S$732,EUROSTAT_VBE_IND_2010!$B$7:$B$732,$D269,EUROSTAT_VBE_IND_2010!$C$7:$C$732,"*"&amp;RIGHT($A269,3)&amp;"*",EUROSTAT_VBE_IND_2010!$D$7:$D$732,"422*"))/1000</f>
        <v>0</v>
      </c>
      <c r="W269" s="17">
        <f>(SUMIFS(EUROSTAT_VBE_IND_2010!T$7:T$732,EUROSTAT_VBE_IND_2010!$B$7:$B$732,$D269,EUROSTAT_VBE_IND_2010!$C$7:$C$732,"*"&amp;RIGHT($A269,3)&amp;"*",EUROSTAT_VBE_IND_2010!$D$7:$D$732,"422*"))/1000</f>
        <v>0</v>
      </c>
      <c r="X269" s="17">
        <f>(SUMIFS(EUROSTAT_VBE_IND_2010!U$7:U$732,EUROSTAT_VBE_IND_2010!$B$7:$B$732,$D269,EUROSTAT_VBE_IND_2010!$C$7:$C$732,"*"&amp;RIGHT($A269,3)&amp;"*",EUROSTAT_VBE_IND_2010!$D$7:$D$732,"422*"))/1000</f>
        <v>0</v>
      </c>
      <c r="Y269" s="17">
        <f>(SUMIFS(EUROSTAT_VBE_IND_2010!V$7:V$732,EUROSTAT_VBE_IND_2010!$B$7:$B$732,$D269,EUROSTAT_VBE_IND_2010!$C$7:$C$732,"*"&amp;RIGHT($A269,3)&amp;"*",EUROSTAT_VBE_IND_2010!$D$7:$D$732,"422*"))/1000</f>
        <v>0</v>
      </c>
      <c r="Z269" s="17">
        <f>(SUMIFS(EUROSTAT_VBE_IND_2010!W$7:W$732,EUROSTAT_VBE_IND_2010!$B$7:$B$732,$D269,EUROSTAT_VBE_IND_2010!$C$7:$C$732,"*"&amp;RIGHT($A269,3)&amp;"*",EUROSTAT_VBE_IND_2010!$D$7:$D$732,"422*"))/1000</f>
        <v>0</v>
      </c>
      <c r="AA269" s="17">
        <f>(SUMIFS(EUROSTAT_VBE_IND_2010!X$7:X$732,EUROSTAT_VBE_IND_2010!$B$7:$B$732,$D269,EUROSTAT_VBE_IND_2010!$C$7:$C$732,"*"&amp;RIGHT($A269,3)&amp;"*",EUROSTAT_VBE_IND_2010!$D$7:$D$732,"422*"))/1000</f>
        <v>0</v>
      </c>
      <c r="AB269" s="17">
        <f>(SUMIFS(EUROSTAT_VBE_IND_2010!AA$7:AA$732,EUROSTAT_VBE_IND_2010!$B$7:$B$732,$D269,EUROSTAT_VBE_IND_2010!$C$7:$C$732,"*"&amp;RIGHT($A269,3)&amp;"*",EUROSTAT_VBE_IND_2010!$D$7:$D$732,"422*"))/1000</f>
        <v>0</v>
      </c>
      <c r="AC269" s="17">
        <f>(SUMIFS(EUROSTAT_VBE_IND_2010!AB$7:AB$732,EUROSTAT_VBE_IND_2010!$B$7:$B$732,$D269,EUROSTAT_VBE_IND_2010!$C$7:$C$732,"*"&amp;RIGHT($A269,3)&amp;"*",EUROSTAT_VBE_IND_2010!$D$7:$D$732,"422*"))/1000</f>
        <v>0</v>
      </c>
      <c r="AD269" s="17">
        <f>(SUMIFS(EUROSTAT_VBE_IND_2010!AC$7:AC$732,EUROSTAT_VBE_IND_2010!$B$7:$B$732,$D269,EUROSTAT_VBE_IND_2010!$C$7:$C$732,"*"&amp;RIGHT($A269,3)&amp;"*",EUROSTAT_VBE_IND_2010!$D$7:$D$732,"422*"))/1000</f>
        <v>0</v>
      </c>
      <c r="AE269" s="17">
        <f>(SUMIFS(EUROSTAT_VBE_IND_2010!AD$7:AD$732,EUROSTAT_VBE_IND_2010!$B$7:$B$732,$D269,EUROSTAT_VBE_IND_2010!$C$7:$C$732,"*"&amp;RIGHT($A269,3)&amp;"*",EUROSTAT_VBE_IND_2010!$D$7:$D$732,"422*"))/1000</f>
        <v>0</v>
      </c>
      <c r="AF269" s="17">
        <f>(SUMIFS(EUROSTAT_VBE_IND_2010!AE$7:AE$732,EUROSTAT_VBE_IND_2010!$B$7:$B$732,$D269,EUROSTAT_VBE_IND_2010!$C$7:$C$732,"*"&amp;RIGHT($A269,3)&amp;"*",EUROSTAT_VBE_IND_2010!$D$7:$D$732,"422*"))/1000</f>
        <v>0</v>
      </c>
      <c r="AG269" s="17">
        <f>(SUMIFS(EUROSTAT_VBE_IND_2010!AF$7:AF$732,EUROSTAT_VBE_IND_2010!$B$7:$B$732,$D269,EUROSTAT_VBE_IND_2010!$C$7:$C$732,"*"&amp;RIGHT($A269,3)&amp;"*",EUROSTAT_VBE_IND_2010!$D$7:$D$732,"422*"))/1000</f>
        <v>0</v>
      </c>
      <c r="AH269" s="17">
        <f>(SUMIFS(EUROSTAT_VBE_IND_2010!AH$7:AH$732,EUROSTAT_VBE_IND_2010!$B$7:$B$732,$D269,EUROSTAT_VBE_IND_2010!$C$7:$C$732,"*"&amp;RIGHT($A269,3)&amp;"*",EUROSTAT_VBE_IND_2010!$D$7:$D$732,"422*"))/1000</f>
        <v>0</v>
      </c>
      <c r="AI269" s="17">
        <f>(SUMIFS(EUROSTAT_VBE_IND_2010!AI$7:AI$732,EUROSTAT_VBE_IND_2010!$B$7:$B$732,$D269,EUROSTAT_VBE_IND_2010!$C$7:$C$732,"*"&amp;RIGHT($A269,3)&amp;"*",EUROSTAT_VBE_IND_2010!$D$7:$D$732,"422*"))/1000</f>
        <v>0</v>
      </c>
      <c r="AJ269" s="17">
        <f>(SUMIFS(EUROSTAT_VBE_IND_2010!AJ$7:AJ$732,EUROSTAT_VBE_IND_2010!$B$7:$B$732,$D269,EUROSTAT_VBE_IND_2010!$C$7:$C$732,"*"&amp;RIGHT($A269,3)&amp;"*",EUROSTAT_VBE_IND_2010!$D$7:$D$732,"422*"))/1000</f>
        <v>0</v>
      </c>
      <c r="AK269" s="17">
        <f>(SUMIFS(EUROSTAT_VBE_IND_2010!AK$7:AK$732,EUROSTAT_VBE_IND_2010!$B$7:$B$732,$D269,EUROSTAT_VBE_IND_2010!$C$7:$C$732,"*"&amp;RIGHT($A269,3)&amp;"*",EUROSTAT_VBE_IND_2010!$D$7:$D$732,"422*"))/1000</f>
        <v>0</v>
      </c>
      <c r="AL269" s="198">
        <f>SUMIFS('IEA Bal_AL-IND'!$D$30:$D$329,'IEA Bal_AL-IND'!$A$30:$A$329,"*"&amp;RIGHT($B269,8),'IEA Bal_AL-IND'!$C$30:$C$329,'Aggregated Balance-IND_2010'!$E269)</f>
        <v>0</v>
      </c>
      <c r="AM269" s="198">
        <f>SUMIFS('IEA Bal_BA-IND'!$D$30:$D$329,'IEA Bal_BA-IND'!$A$30:$A$329,"*"&amp;RIGHT($B269,8),'IEA Bal_BA-IND'!$C$30:$C$329,'Aggregated Balance-IND_2010'!$E269)</f>
        <v>0</v>
      </c>
      <c r="AN269" s="198">
        <f>SUMIFS('IEA Bal_KS-IND'!$D$30:$D$329,'IEA Bal_KS-IND'!$A$30:$A$329,"*"&amp;RIGHT($B269,8),'IEA Bal_KS-IND'!$C$30:$C$329,'Aggregated Balance-IND_2010'!$E269)</f>
        <v>0</v>
      </c>
      <c r="AO269" s="17">
        <f>(SUMIFS(EUROSTAT_VBE_IND_2010!Y$7:Y$732,EUROSTAT_VBE_IND_2010!$B$7:$B$732,$D269,EUROSTAT_VBE_IND_2010!$C$7:$C$732,"*"&amp;RIGHT($A269,3)&amp;"*",EUROSTAT_VBE_IND_2010!$D$7:$D$732,"422*"))/1000</f>
        <v>0</v>
      </c>
      <c r="AP269" s="17">
        <f>(SUMIFS(EUROSTAT_VBE_IND_2010!Z$7:Z$732,EUROSTAT_VBE_IND_2010!$B$7:$B$732,$D269,EUROSTAT_VBE_IND_2010!$C$7:$C$732,"*"&amp;RIGHT($A269,3)&amp;"*",EUROSTAT_VBE_IND_2010!$D$7:$D$732,"422*"))/1000</f>
        <v>0</v>
      </c>
      <c r="AQ269" s="17">
        <f>(SUMIFS(EUROSTAT_VBE_IND_2010!AG$7:AG$732,EUROSTAT_VBE_IND_2010!$B$7:$B$732,$D269,EUROSTAT_VBE_IND_2010!$C$7:$C$732,"*"&amp;RIGHT($A269,3)&amp;"*",EUROSTAT_VBE_IND_2010!$D$7:$D$732,"422*"))/1000</f>
        <v>0</v>
      </c>
    </row>
    <row r="270" spans="1:43">
      <c r="A270" t="str">
        <f>LEFT(EUROSTAT_VBE_IND_2010!$C$375,8)</f>
        <v>B_101835</v>
      </c>
      <c r="B270" s="28" t="s">
        <v>303</v>
      </c>
      <c r="C270" t="s">
        <v>293</v>
      </c>
      <c r="D270" t="s">
        <v>126</v>
      </c>
      <c r="E270" t="s">
        <v>242</v>
      </c>
      <c r="F270" t="s">
        <v>262</v>
      </c>
      <c r="G270" s="17">
        <f>(SUMIFS(EUROSTAT_VBE_IND_2010!E$7:E$732,EUROSTAT_VBE_IND_2010!$B$7:$B$732,$D270,EUROSTAT_VBE_IND_2010!$C$7:$C$732,"*"&amp;RIGHT($A270,3)&amp;"*",EUROSTAT_VBE_IND_2010!$D$7:$D$732,"5532*"))/1000</f>
        <v>0</v>
      </c>
      <c r="H270" s="17">
        <f>(SUMIFS(EUROSTAT_VBE_IND_2010!F$7:F$732,EUROSTAT_VBE_IND_2010!$B$7:$B$732,$D270,EUROSTAT_VBE_IND_2010!$C$7:$C$732,"*"&amp;RIGHT($A270,3)&amp;"*",EUROSTAT_VBE_IND_2010!$D$7:$D$732,"5532*"))/1000</f>
        <v>0</v>
      </c>
      <c r="I270" s="17">
        <f>(SUMIFS(EUROSTAT_VBE_IND_2010!G$7:G$732,EUROSTAT_VBE_IND_2010!$B$7:$B$732,$D270,EUROSTAT_VBE_IND_2010!$C$7:$C$732,"*"&amp;RIGHT($A270,3)&amp;"*",EUROSTAT_VBE_IND_2010!$D$7:$D$732,"5532*"))/1000</f>
        <v>0</v>
      </c>
      <c r="J270" s="198">
        <f>SUMIFS('IEA Bal_CH-IND'!$D$30:$D$329,'IEA Bal_CH-IND'!$A$30:$A$329,"*"&amp;RIGHT($B270,8),'IEA Bal_CH-IND'!$C$30:$C$329,'Aggregated Balance-IND_2010'!$E270)</f>
        <v>0</v>
      </c>
      <c r="K270" s="17">
        <f>(SUMIFS(EUROSTAT_VBE_IND_2010!H$7:H$732,EUROSTAT_VBE_IND_2010!$B$7:$B$732,$D270,EUROSTAT_VBE_IND_2010!$C$7:$C$732,"*"&amp;RIGHT($A270,3)&amp;"*",EUROSTAT_VBE_IND_2010!$D$7:$D$732,"5532*"))/1000</f>
        <v>0</v>
      </c>
      <c r="L270" s="17">
        <f>(SUMIFS(EUROSTAT_VBE_IND_2010!I$7:I$732,EUROSTAT_VBE_IND_2010!$B$7:$B$732,$D270,EUROSTAT_VBE_IND_2010!$C$7:$C$732,"*"&amp;RIGHT($A270,3)&amp;"*",EUROSTAT_VBE_IND_2010!$D$7:$D$732,"5532*"))/1000</f>
        <v>0</v>
      </c>
      <c r="M270" s="17">
        <f>(SUMIFS(EUROSTAT_VBE_IND_2010!J$7:J$732,EUROSTAT_VBE_IND_2010!$B$7:$B$732,$D270,EUROSTAT_VBE_IND_2010!$C$7:$C$732,"*"&amp;RIGHT($A270,3)&amp;"*",EUROSTAT_VBE_IND_2010!$D$7:$D$732,"5532*"))/1000</f>
        <v>0</v>
      </c>
      <c r="N270" s="17">
        <f>(SUMIFS(EUROSTAT_VBE_IND_2010!K$7:K$732,EUROSTAT_VBE_IND_2010!$B$7:$B$732,$D270,EUROSTAT_VBE_IND_2010!$C$7:$C$732,"*"&amp;RIGHT($A270,3)&amp;"*",EUROSTAT_VBE_IND_2010!$D$7:$D$732,"5532*"))/1000</f>
        <v>0</v>
      </c>
      <c r="O270" s="17">
        <f>(SUMIFS(EUROSTAT_VBE_IND_2010!L$7:L$732,EUROSTAT_VBE_IND_2010!$B$7:$B$732,$D270,EUROSTAT_VBE_IND_2010!$C$7:$C$732,"*"&amp;RIGHT($A270,3)&amp;"*",EUROSTAT_VBE_IND_2010!$D$7:$D$732,"5532*"))/1000</f>
        <v>0</v>
      </c>
      <c r="P270" s="17">
        <f>(SUMIFS(EUROSTAT_VBE_IND_2010!M$7:M$732,EUROSTAT_VBE_IND_2010!$B$7:$B$732,$D270,EUROSTAT_VBE_IND_2010!$C$7:$C$732,"*"&amp;RIGHT($A270,3)&amp;"*",EUROSTAT_VBE_IND_2010!$D$7:$D$732,"5532*"))/1000</f>
        <v>0</v>
      </c>
      <c r="Q270" s="17">
        <f>(SUMIFS(EUROSTAT_VBE_IND_2010!N$7:N$732,EUROSTAT_VBE_IND_2010!$B$7:$B$732,$D270,EUROSTAT_VBE_IND_2010!$C$7:$C$732,"*"&amp;RIGHT($A270,3)&amp;"*",EUROSTAT_VBE_IND_2010!$D$7:$D$732,"5532*"))/1000</f>
        <v>0.003</v>
      </c>
      <c r="R270" s="17">
        <f>(SUMIFS(EUROSTAT_VBE_IND_2010!O$7:O$732,EUROSTAT_VBE_IND_2010!$B$7:$B$732,$D270,EUROSTAT_VBE_IND_2010!$C$7:$C$732,"*"&amp;RIGHT($A270,3)&amp;"*",EUROSTAT_VBE_IND_2010!$D$7:$D$732,"5532*"))/1000</f>
        <v>0</v>
      </c>
      <c r="S270" s="17">
        <f>(SUMIFS(EUROSTAT_VBE_IND_2010!P$7:P$732,EUROSTAT_VBE_IND_2010!$B$7:$B$732,$D270,EUROSTAT_VBE_IND_2010!$C$7:$C$732,"*"&amp;RIGHT($A270,3)&amp;"*",EUROSTAT_VBE_IND_2010!$D$7:$D$732,"5532*"))/1000</f>
        <v>0</v>
      </c>
      <c r="T270" s="17">
        <f>(SUMIFS(EUROSTAT_VBE_IND_2010!Q$7:Q$732,EUROSTAT_VBE_IND_2010!$B$7:$B$732,$D270,EUROSTAT_VBE_IND_2010!$C$7:$C$732,"*"&amp;RIGHT($A270,3)&amp;"*",EUROSTAT_VBE_IND_2010!$D$7:$D$732,"5532*"))/1000</f>
        <v>0</v>
      </c>
      <c r="U270" s="17">
        <f>(SUMIFS(EUROSTAT_VBE_IND_2010!R$7:R$732,EUROSTAT_VBE_IND_2010!$B$7:$B$732,$D270,EUROSTAT_VBE_IND_2010!$C$7:$C$732,"*"&amp;RIGHT($A270,3)&amp;"*",EUROSTAT_VBE_IND_2010!$D$7:$D$732,"5532*"))/1000</f>
        <v>0</v>
      </c>
      <c r="V270" s="17">
        <f>(SUMIFS(EUROSTAT_VBE_IND_2010!S$7:S$732,EUROSTAT_VBE_IND_2010!$B$7:$B$732,$D270,EUROSTAT_VBE_IND_2010!$C$7:$C$732,"*"&amp;RIGHT($A270,3)&amp;"*",EUROSTAT_VBE_IND_2010!$D$7:$D$732,"5532*"))/1000</f>
        <v>0</v>
      </c>
      <c r="W270" s="17">
        <f>(SUMIFS(EUROSTAT_VBE_IND_2010!T$7:T$732,EUROSTAT_VBE_IND_2010!$B$7:$B$732,$D270,EUROSTAT_VBE_IND_2010!$C$7:$C$732,"*"&amp;RIGHT($A270,3)&amp;"*",EUROSTAT_VBE_IND_2010!$D$7:$D$732,"5532*"))/1000</f>
        <v>0</v>
      </c>
      <c r="X270" s="17">
        <f>(SUMIFS(EUROSTAT_VBE_IND_2010!U$7:U$732,EUROSTAT_VBE_IND_2010!$B$7:$B$732,$D270,EUROSTAT_VBE_IND_2010!$C$7:$C$732,"*"&amp;RIGHT($A270,3)&amp;"*",EUROSTAT_VBE_IND_2010!$D$7:$D$732,"5532*"))/1000</f>
        <v>0</v>
      </c>
      <c r="Y270" s="17">
        <f>(SUMIFS(EUROSTAT_VBE_IND_2010!V$7:V$732,EUROSTAT_VBE_IND_2010!$B$7:$B$732,$D270,EUROSTAT_VBE_IND_2010!$C$7:$C$732,"*"&amp;RIGHT($A270,3)&amp;"*",EUROSTAT_VBE_IND_2010!$D$7:$D$732,"5532*"))/1000</f>
        <v>0</v>
      </c>
      <c r="Z270" s="17">
        <f>(SUMIFS(EUROSTAT_VBE_IND_2010!W$7:W$732,EUROSTAT_VBE_IND_2010!$B$7:$B$732,$D270,EUROSTAT_VBE_IND_2010!$C$7:$C$732,"*"&amp;RIGHT($A270,3)&amp;"*",EUROSTAT_VBE_IND_2010!$D$7:$D$732,"5532*"))/1000</f>
        <v>0</v>
      </c>
      <c r="AA270" s="17">
        <f>(SUMIFS(EUROSTAT_VBE_IND_2010!X$7:X$732,EUROSTAT_VBE_IND_2010!$B$7:$B$732,$D270,EUROSTAT_VBE_IND_2010!$C$7:$C$732,"*"&amp;RIGHT($A270,3)&amp;"*",EUROSTAT_VBE_IND_2010!$D$7:$D$732,"5532*"))/1000</f>
        <v>0</v>
      </c>
      <c r="AB270" s="17">
        <f>(SUMIFS(EUROSTAT_VBE_IND_2010!AA$7:AA$732,EUROSTAT_VBE_IND_2010!$B$7:$B$732,$D270,EUROSTAT_VBE_IND_2010!$C$7:$C$732,"*"&amp;RIGHT($A270,3)&amp;"*",EUROSTAT_VBE_IND_2010!$D$7:$D$732,"5532*"))/1000</f>
        <v>0</v>
      </c>
      <c r="AC270" s="17">
        <f>(SUMIFS(EUROSTAT_VBE_IND_2010!AB$7:AB$732,EUROSTAT_VBE_IND_2010!$B$7:$B$732,$D270,EUROSTAT_VBE_IND_2010!$C$7:$C$732,"*"&amp;RIGHT($A270,3)&amp;"*",EUROSTAT_VBE_IND_2010!$D$7:$D$732,"5532*"))/1000</f>
        <v>0</v>
      </c>
      <c r="AD270" s="17">
        <f>(SUMIFS(EUROSTAT_VBE_IND_2010!AC$7:AC$732,EUROSTAT_VBE_IND_2010!$B$7:$B$732,$D270,EUROSTAT_VBE_IND_2010!$C$7:$C$732,"*"&amp;RIGHT($A270,3)&amp;"*",EUROSTAT_VBE_IND_2010!$D$7:$D$732,"5532*"))/1000</f>
        <v>0</v>
      </c>
      <c r="AE270" s="17">
        <f>(SUMIFS(EUROSTAT_VBE_IND_2010!AD$7:AD$732,EUROSTAT_VBE_IND_2010!$B$7:$B$732,$D270,EUROSTAT_VBE_IND_2010!$C$7:$C$732,"*"&amp;RIGHT($A270,3)&amp;"*",EUROSTAT_VBE_IND_2010!$D$7:$D$732,"5532*"))/1000</f>
        <v>0</v>
      </c>
      <c r="AF270" s="17">
        <f>(SUMIFS(EUROSTAT_VBE_IND_2010!AE$7:AE$732,EUROSTAT_VBE_IND_2010!$B$7:$B$732,$D270,EUROSTAT_VBE_IND_2010!$C$7:$C$732,"*"&amp;RIGHT($A270,3)&amp;"*",EUROSTAT_VBE_IND_2010!$D$7:$D$732,"5532*"))/1000</f>
        <v>0</v>
      </c>
      <c r="AG270" s="17">
        <f>(SUMIFS(EUROSTAT_VBE_IND_2010!AF$7:AF$732,EUROSTAT_VBE_IND_2010!$B$7:$B$732,$D270,EUROSTAT_VBE_IND_2010!$C$7:$C$732,"*"&amp;RIGHT($A270,3)&amp;"*",EUROSTAT_VBE_IND_2010!$D$7:$D$732,"5532*"))/1000</f>
        <v>0</v>
      </c>
      <c r="AH270" s="17">
        <f>(SUMIFS(EUROSTAT_VBE_IND_2010!AH$7:AH$732,EUROSTAT_VBE_IND_2010!$B$7:$B$732,$D270,EUROSTAT_VBE_IND_2010!$C$7:$C$732,"*"&amp;RIGHT($A270,3)&amp;"*",EUROSTAT_VBE_IND_2010!$D$7:$D$732,"5532*"))/1000</f>
        <v>0</v>
      </c>
      <c r="AI270" s="17">
        <f>(SUMIFS(EUROSTAT_VBE_IND_2010!AI$7:AI$732,EUROSTAT_VBE_IND_2010!$B$7:$B$732,$D270,EUROSTAT_VBE_IND_2010!$C$7:$C$732,"*"&amp;RIGHT($A270,3)&amp;"*",EUROSTAT_VBE_IND_2010!$D$7:$D$732,"5532*"))/1000</f>
        <v>0</v>
      </c>
      <c r="AJ270" s="17">
        <f>(SUMIFS(EUROSTAT_VBE_IND_2010!AJ$7:AJ$732,EUROSTAT_VBE_IND_2010!$B$7:$B$732,$D270,EUROSTAT_VBE_IND_2010!$C$7:$C$732,"*"&amp;RIGHT($A270,3)&amp;"*",EUROSTAT_VBE_IND_2010!$D$7:$D$732,"5532*"))/1000</f>
        <v>0</v>
      </c>
      <c r="AK270" s="17">
        <f>(SUMIFS(EUROSTAT_VBE_IND_2010!AK$7:AK$732,EUROSTAT_VBE_IND_2010!$B$7:$B$732,$D270,EUROSTAT_VBE_IND_2010!$C$7:$C$732,"*"&amp;RIGHT($A270,3)&amp;"*",EUROSTAT_VBE_IND_2010!$D$7:$D$732,"5532*"))/1000</f>
        <v>0</v>
      </c>
      <c r="AL270" s="198">
        <f>SUMIFS('IEA Bal_AL-IND'!$D$30:$D$329,'IEA Bal_AL-IND'!$A$30:$A$329,"*"&amp;RIGHT($B270,8),'IEA Bal_AL-IND'!$C$30:$C$329,'Aggregated Balance-IND_2010'!$E270)</f>
        <v>0</v>
      </c>
      <c r="AM270" s="198">
        <f>SUMIFS('IEA Bal_BA-IND'!$D$30:$D$329,'IEA Bal_BA-IND'!$A$30:$A$329,"*"&amp;RIGHT($B270,8),'IEA Bal_BA-IND'!$C$30:$C$329,'Aggregated Balance-IND_2010'!$E270)</f>
        <v>0</v>
      </c>
      <c r="AN270" s="198">
        <f>SUMIFS('IEA Bal_KS-IND'!$D$30:$D$329,'IEA Bal_KS-IND'!$A$30:$A$329,"*"&amp;RIGHT($B270,8),'IEA Bal_KS-IND'!$C$30:$C$329,'Aggregated Balance-IND_2010'!$E270)</f>
        <v>0</v>
      </c>
      <c r="AO270" s="17">
        <f>(SUMIFS(EUROSTAT_VBE_IND_2010!Y$7:Y$732,EUROSTAT_VBE_IND_2010!$B$7:$B$732,$D270,EUROSTAT_VBE_IND_2010!$C$7:$C$732,"*"&amp;RIGHT($A270,3)&amp;"*",EUROSTAT_VBE_IND_2010!$D$7:$D$732,"5532*"))/1000</f>
        <v>0</v>
      </c>
      <c r="AP270" s="17">
        <f>(SUMIFS(EUROSTAT_VBE_IND_2010!Z$7:Z$732,EUROSTAT_VBE_IND_2010!$B$7:$B$732,$D270,EUROSTAT_VBE_IND_2010!$C$7:$C$732,"*"&amp;RIGHT($A270,3)&amp;"*",EUROSTAT_VBE_IND_2010!$D$7:$D$732,"5532*"))/1000</f>
        <v>0</v>
      </c>
      <c r="AQ270" s="17">
        <f>(SUMIFS(EUROSTAT_VBE_IND_2010!AG$7:AG$732,EUROSTAT_VBE_IND_2010!$B$7:$B$732,$D270,EUROSTAT_VBE_IND_2010!$C$7:$C$732,"*"&amp;RIGHT($A270,3)&amp;"*",EUROSTAT_VBE_IND_2010!$D$7:$D$732,"5532*"))/1000</f>
        <v>0</v>
      </c>
    </row>
    <row r="271" spans="1:43">
      <c r="A271" t="str">
        <f>LEFT(EUROSTAT_VBE_IND_2010!$C$375,8)</f>
        <v>B_101835</v>
      </c>
      <c r="B271" s="28" t="s">
        <v>303</v>
      </c>
      <c r="C271" t="s">
        <v>293</v>
      </c>
      <c r="D271" t="s">
        <v>126</v>
      </c>
      <c r="E271" t="s">
        <v>243</v>
      </c>
      <c r="F271" t="s">
        <v>263</v>
      </c>
      <c r="G271" s="17">
        <f>(SUMIFS(EUROSTAT_VBE_IND_2010!E$7:E$732,EUROSTAT_VBE_IND_2010!$B$7:$B$732,$D271,EUROSTAT_VBE_IND_2010!$C$7:$C$732,"*"&amp;RIGHT($A271,3)&amp;"*",EUROSTAT_VBE_IND_2010!$D$7:$D$732,"5550*"))/1000</f>
        <v>0</v>
      </c>
      <c r="H271" s="17">
        <f>(SUMIFS(EUROSTAT_VBE_IND_2010!F$7:F$732,EUROSTAT_VBE_IND_2010!$B$7:$B$732,$D271,EUROSTAT_VBE_IND_2010!$C$7:$C$732,"*"&amp;RIGHT($A271,3)&amp;"*",EUROSTAT_VBE_IND_2010!$D$7:$D$732,"5550*"))/1000</f>
        <v>0</v>
      </c>
      <c r="I271" s="17">
        <f>(SUMIFS(EUROSTAT_VBE_IND_2010!G$7:G$732,EUROSTAT_VBE_IND_2010!$B$7:$B$732,$D271,EUROSTAT_VBE_IND_2010!$C$7:$C$732,"*"&amp;RIGHT($A271,3)&amp;"*",EUROSTAT_VBE_IND_2010!$D$7:$D$732,"5550*"))/1000</f>
        <v>0</v>
      </c>
      <c r="J271" s="198">
        <f>SUMIFS('IEA Bal_CH-IND'!$D$30:$D$329,'IEA Bal_CH-IND'!$A$30:$A$329,"*"&amp;RIGHT($B271,8),'IEA Bal_CH-IND'!$C$30:$C$329,'Aggregated Balance-IND_2010'!$E271)</f>
        <v>0</v>
      </c>
      <c r="K271" s="17">
        <f>(SUMIFS(EUROSTAT_VBE_IND_2010!H$7:H$732,EUROSTAT_VBE_IND_2010!$B$7:$B$732,$D271,EUROSTAT_VBE_IND_2010!$C$7:$C$732,"*"&amp;RIGHT($A271,3)&amp;"*",EUROSTAT_VBE_IND_2010!$D$7:$D$732,"5550*"))/1000</f>
        <v>0</v>
      </c>
      <c r="L271" s="17">
        <f>(SUMIFS(EUROSTAT_VBE_IND_2010!I$7:I$732,EUROSTAT_VBE_IND_2010!$B$7:$B$732,$D271,EUROSTAT_VBE_IND_2010!$C$7:$C$732,"*"&amp;RIGHT($A271,3)&amp;"*",EUROSTAT_VBE_IND_2010!$D$7:$D$732,"5550*"))/1000</f>
        <v>0</v>
      </c>
      <c r="M271" s="17">
        <f>(SUMIFS(EUROSTAT_VBE_IND_2010!J$7:J$732,EUROSTAT_VBE_IND_2010!$B$7:$B$732,$D271,EUROSTAT_VBE_IND_2010!$C$7:$C$732,"*"&amp;RIGHT($A271,3)&amp;"*",EUROSTAT_VBE_IND_2010!$D$7:$D$732,"5550*"))/1000</f>
        <v>0</v>
      </c>
      <c r="N271" s="17">
        <f>(SUMIFS(EUROSTAT_VBE_IND_2010!K$7:K$732,EUROSTAT_VBE_IND_2010!$B$7:$B$732,$D271,EUROSTAT_VBE_IND_2010!$C$7:$C$732,"*"&amp;RIGHT($A271,3)&amp;"*",EUROSTAT_VBE_IND_2010!$D$7:$D$732,"5550*"))/1000</f>
        <v>0</v>
      </c>
      <c r="O271" s="17">
        <f>(SUMIFS(EUROSTAT_VBE_IND_2010!L$7:L$732,EUROSTAT_VBE_IND_2010!$B$7:$B$732,$D271,EUROSTAT_VBE_IND_2010!$C$7:$C$732,"*"&amp;RIGHT($A271,3)&amp;"*",EUROSTAT_VBE_IND_2010!$D$7:$D$732,"5550*"))/1000</f>
        <v>0</v>
      </c>
      <c r="P271" s="17">
        <f>(SUMIFS(EUROSTAT_VBE_IND_2010!M$7:M$732,EUROSTAT_VBE_IND_2010!$B$7:$B$732,$D271,EUROSTAT_VBE_IND_2010!$C$7:$C$732,"*"&amp;RIGHT($A271,3)&amp;"*",EUROSTAT_VBE_IND_2010!$D$7:$D$732,"5550*"))/1000</f>
        <v>0</v>
      </c>
      <c r="Q271" s="17">
        <f>(SUMIFS(EUROSTAT_VBE_IND_2010!N$7:N$732,EUROSTAT_VBE_IND_2010!$B$7:$B$732,$D271,EUROSTAT_VBE_IND_2010!$C$7:$C$732,"*"&amp;RIGHT($A271,3)&amp;"*",EUROSTAT_VBE_IND_2010!$D$7:$D$732,"5550*"))/1000</f>
        <v>0</v>
      </c>
      <c r="R271" s="17">
        <f>(SUMIFS(EUROSTAT_VBE_IND_2010!O$7:O$732,EUROSTAT_VBE_IND_2010!$B$7:$B$732,$D271,EUROSTAT_VBE_IND_2010!$C$7:$C$732,"*"&amp;RIGHT($A271,3)&amp;"*",EUROSTAT_VBE_IND_2010!$D$7:$D$732,"5550*"))/1000</f>
        <v>0</v>
      </c>
      <c r="S271" s="17">
        <f>(SUMIFS(EUROSTAT_VBE_IND_2010!P$7:P$732,EUROSTAT_VBE_IND_2010!$B$7:$B$732,$D271,EUROSTAT_VBE_IND_2010!$C$7:$C$732,"*"&amp;RIGHT($A271,3)&amp;"*",EUROSTAT_VBE_IND_2010!$D$7:$D$732,"5550*"))/1000</f>
        <v>0</v>
      </c>
      <c r="T271" s="17">
        <f>(SUMIFS(EUROSTAT_VBE_IND_2010!Q$7:Q$732,EUROSTAT_VBE_IND_2010!$B$7:$B$732,$D271,EUROSTAT_VBE_IND_2010!$C$7:$C$732,"*"&amp;RIGHT($A271,3)&amp;"*",EUROSTAT_VBE_IND_2010!$D$7:$D$732,"5550*"))/1000</f>
        <v>0</v>
      </c>
      <c r="U271" s="17">
        <f>(SUMIFS(EUROSTAT_VBE_IND_2010!R$7:R$732,EUROSTAT_VBE_IND_2010!$B$7:$B$732,$D271,EUROSTAT_VBE_IND_2010!$C$7:$C$732,"*"&amp;RIGHT($A271,3)&amp;"*",EUROSTAT_VBE_IND_2010!$D$7:$D$732,"5550*"))/1000</f>
        <v>0</v>
      </c>
      <c r="V271" s="17">
        <f>(SUMIFS(EUROSTAT_VBE_IND_2010!S$7:S$732,EUROSTAT_VBE_IND_2010!$B$7:$B$732,$D271,EUROSTAT_VBE_IND_2010!$C$7:$C$732,"*"&amp;RIGHT($A271,3)&amp;"*",EUROSTAT_VBE_IND_2010!$D$7:$D$732,"5550*"))/1000</f>
        <v>0</v>
      </c>
      <c r="W271" s="17">
        <f>(SUMIFS(EUROSTAT_VBE_IND_2010!T$7:T$732,EUROSTAT_VBE_IND_2010!$B$7:$B$732,$D271,EUROSTAT_VBE_IND_2010!$C$7:$C$732,"*"&amp;RIGHT($A271,3)&amp;"*",EUROSTAT_VBE_IND_2010!$D$7:$D$732,"5550*"))/1000</f>
        <v>0</v>
      </c>
      <c r="X271" s="17">
        <f>(SUMIFS(EUROSTAT_VBE_IND_2010!U$7:U$732,EUROSTAT_VBE_IND_2010!$B$7:$B$732,$D271,EUROSTAT_VBE_IND_2010!$C$7:$C$732,"*"&amp;RIGHT($A271,3)&amp;"*",EUROSTAT_VBE_IND_2010!$D$7:$D$732,"5550*"))/1000</f>
        <v>0</v>
      </c>
      <c r="Y271" s="17">
        <f>(SUMIFS(EUROSTAT_VBE_IND_2010!V$7:V$732,EUROSTAT_VBE_IND_2010!$B$7:$B$732,$D271,EUROSTAT_VBE_IND_2010!$C$7:$C$732,"*"&amp;RIGHT($A271,3)&amp;"*",EUROSTAT_VBE_IND_2010!$D$7:$D$732,"5550*"))/1000</f>
        <v>0</v>
      </c>
      <c r="Z271" s="17">
        <f>(SUMIFS(EUROSTAT_VBE_IND_2010!W$7:W$732,EUROSTAT_VBE_IND_2010!$B$7:$B$732,$D271,EUROSTAT_VBE_IND_2010!$C$7:$C$732,"*"&amp;RIGHT($A271,3)&amp;"*",EUROSTAT_VBE_IND_2010!$D$7:$D$732,"5550*"))/1000</f>
        <v>0</v>
      </c>
      <c r="AA271" s="17">
        <f>(SUMIFS(EUROSTAT_VBE_IND_2010!X$7:X$732,EUROSTAT_VBE_IND_2010!$B$7:$B$732,$D271,EUROSTAT_VBE_IND_2010!$C$7:$C$732,"*"&amp;RIGHT($A271,3)&amp;"*",EUROSTAT_VBE_IND_2010!$D$7:$D$732,"5550*"))/1000</f>
        <v>0</v>
      </c>
      <c r="AB271" s="17">
        <f>(SUMIFS(EUROSTAT_VBE_IND_2010!AA$7:AA$732,EUROSTAT_VBE_IND_2010!$B$7:$B$732,$D271,EUROSTAT_VBE_IND_2010!$C$7:$C$732,"*"&amp;RIGHT($A271,3)&amp;"*",EUROSTAT_VBE_IND_2010!$D$7:$D$732,"5550*"))/1000</f>
        <v>0</v>
      </c>
      <c r="AC271" s="17">
        <f>(SUMIFS(EUROSTAT_VBE_IND_2010!AB$7:AB$732,EUROSTAT_VBE_IND_2010!$B$7:$B$732,$D271,EUROSTAT_VBE_IND_2010!$C$7:$C$732,"*"&amp;RIGHT($A271,3)&amp;"*",EUROSTAT_VBE_IND_2010!$D$7:$D$732,"5550*"))/1000</f>
        <v>0</v>
      </c>
      <c r="AD271" s="17">
        <f>(SUMIFS(EUROSTAT_VBE_IND_2010!AC$7:AC$732,EUROSTAT_VBE_IND_2010!$B$7:$B$732,$D271,EUROSTAT_VBE_IND_2010!$C$7:$C$732,"*"&amp;RIGHT($A271,3)&amp;"*",EUROSTAT_VBE_IND_2010!$D$7:$D$732,"5550*"))/1000</f>
        <v>0</v>
      </c>
      <c r="AE271" s="17">
        <f>(SUMIFS(EUROSTAT_VBE_IND_2010!AD$7:AD$732,EUROSTAT_VBE_IND_2010!$B$7:$B$732,$D271,EUROSTAT_VBE_IND_2010!$C$7:$C$732,"*"&amp;RIGHT($A271,3)&amp;"*",EUROSTAT_VBE_IND_2010!$D$7:$D$732,"5550*"))/1000</f>
        <v>0</v>
      </c>
      <c r="AF271" s="17">
        <f>(SUMIFS(EUROSTAT_VBE_IND_2010!AE$7:AE$732,EUROSTAT_VBE_IND_2010!$B$7:$B$732,$D271,EUROSTAT_VBE_IND_2010!$C$7:$C$732,"*"&amp;RIGHT($A271,3)&amp;"*",EUROSTAT_VBE_IND_2010!$D$7:$D$732,"5550*"))/1000</f>
        <v>0</v>
      </c>
      <c r="AG271" s="17">
        <f>(SUMIFS(EUROSTAT_VBE_IND_2010!AF$7:AF$732,EUROSTAT_VBE_IND_2010!$B$7:$B$732,$D271,EUROSTAT_VBE_IND_2010!$C$7:$C$732,"*"&amp;RIGHT($A271,3)&amp;"*",EUROSTAT_VBE_IND_2010!$D$7:$D$732,"5550*"))/1000</f>
        <v>0</v>
      </c>
      <c r="AH271" s="17">
        <f>(SUMIFS(EUROSTAT_VBE_IND_2010!AH$7:AH$732,EUROSTAT_VBE_IND_2010!$B$7:$B$732,$D271,EUROSTAT_VBE_IND_2010!$C$7:$C$732,"*"&amp;RIGHT($A271,3)&amp;"*",EUROSTAT_VBE_IND_2010!$D$7:$D$732,"5550*"))/1000</f>
        <v>0</v>
      </c>
      <c r="AI271" s="17">
        <f>(SUMIFS(EUROSTAT_VBE_IND_2010!AI$7:AI$732,EUROSTAT_VBE_IND_2010!$B$7:$B$732,$D271,EUROSTAT_VBE_IND_2010!$C$7:$C$732,"*"&amp;RIGHT($A271,3)&amp;"*",EUROSTAT_VBE_IND_2010!$D$7:$D$732,"5550*"))/1000</f>
        <v>0</v>
      </c>
      <c r="AJ271" s="17">
        <f>(SUMIFS(EUROSTAT_VBE_IND_2010!AJ$7:AJ$732,EUROSTAT_VBE_IND_2010!$B$7:$B$732,$D271,EUROSTAT_VBE_IND_2010!$C$7:$C$732,"*"&amp;RIGHT($A271,3)&amp;"*",EUROSTAT_VBE_IND_2010!$D$7:$D$732,"5550*"))/1000</f>
        <v>0</v>
      </c>
      <c r="AK271" s="17">
        <f>(SUMIFS(EUROSTAT_VBE_IND_2010!AK$7:AK$732,EUROSTAT_VBE_IND_2010!$B$7:$B$732,$D271,EUROSTAT_VBE_IND_2010!$C$7:$C$732,"*"&amp;RIGHT($A271,3)&amp;"*",EUROSTAT_VBE_IND_2010!$D$7:$D$732,"5550*"))/1000</f>
        <v>0</v>
      </c>
      <c r="AL271" s="198">
        <f>SUMIFS('IEA Bal_AL-IND'!$D$30:$D$329,'IEA Bal_AL-IND'!$A$30:$A$329,"*"&amp;RIGHT($B271,8),'IEA Bal_AL-IND'!$C$30:$C$329,'Aggregated Balance-IND_2010'!$E271)</f>
        <v>0</v>
      </c>
      <c r="AM271" s="198">
        <f>SUMIFS('IEA Bal_BA-IND'!$D$30:$D$329,'IEA Bal_BA-IND'!$A$30:$A$329,"*"&amp;RIGHT($B271,8),'IEA Bal_BA-IND'!$C$30:$C$329,'Aggregated Balance-IND_2010'!$E271)</f>
        <v>0</v>
      </c>
      <c r="AN271" s="198">
        <f>SUMIFS('IEA Bal_KS-IND'!$D$30:$D$329,'IEA Bal_KS-IND'!$A$30:$A$329,"*"&amp;RIGHT($B271,8),'IEA Bal_KS-IND'!$C$30:$C$329,'Aggregated Balance-IND_2010'!$E271)</f>
        <v>0</v>
      </c>
      <c r="AO271" s="17">
        <f>(SUMIFS(EUROSTAT_VBE_IND_2010!Y$7:Y$732,EUROSTAT_VBE_IND_2010!$B$7:$B$732,$D271,EUROSTAT_VBE_IND_2010!$C$7:$C$732,"*"&amp;RIGHT($A271,3)&amp;"*",EUROSTAT_VBE_IND_2010!$D$7:$D$732,"5550*"))/1000</f>
        <v>0</v>
      </c>
      <c r="AP271" s="17">
        <f>(SUMIFS(EUROSTAT_VBE_IND_2010!Z$7:Z$732,EUROSTAT_VBE_IND_2010!$B$7:$B$732,$D271,EUROSTAT_VBE_IND_2010!$C$7:$C$732,"*"&amp;RIGHT($A271,3)&amp;"*",EUROSTAT_VBE_IND_2010!$D$7:$D$732,"5550*"))/1000</f>
        <v>0</v>
      </c>
      <c r="AQ271" s="17">
        <f>(SUMIFS(EUROSTAT_VBE_IND_2010!AG$7:AG$732,EUROSTAT_VBE_IND_2010!$B$7:$B$732,$D271,EUROSTAT_VBE_IND_2010!$C$7:$C$732,"*"&amp;RIGHT($A271,3)&amp;"*",EUROSTAT_VBE_IND_2010!$D$7:$D$732,"5550*"))/1000</f>
        <v>0</v>
      </c>
    </row>
    <row r="272" spans="1:43">
      <c r="A272" t="str">
        <f>LEFT(EUROSTAT_VBE_IND_2010!$C$375,8)</f>
        <v>B_101835</v>
      </c>
      <c r="B272" s="28" t="s">
        <v>303</v>
      </c>
      <c r="C272" t="s">
        <v>293</v>
      </c>
      <c r="D272" t="s">
        <v>126</v>
      </c>
      <c r="E272" t="s">
        <v>244</v>
      </c>
      <c r="F272" t="s">
        <v>264</v>
      </c>
      <c r="G272" s="17">
        <f>(SUMIFS(EUROSTAT_VBE_IND_2010!E$7:E$732,EUROSTAT_VBE_IND_2010!$B$7:$B$732,$D272,EUROSTAT_VBE_IND_2010!$C$7:$C$732,"*"&amp;RIGHT($A272,3)&amp;"*",EUROSTAT_VBE_IND_2010!$D$7:$D$732,"554*"))/1000-(SUMIFS(EUROSTAT_VBE_IND_2010!E$7:E$732,EUROSTAT_VBE_IND_2010!$B$7:$B$732,$D272,EUROSTAT_VBE_IND_2010!$C$7:$C$732,"*"&amp;RIGHT($A272,3)&amp;"*",EUROSTAT_VBE_IND_2010!$D$7:$D$732,"5543*"))/1000-(SUMIFS(EUROSTAT_VBE_IND_2010!E$7:E$732,EUROSTAT_VBE_IND_2010!$B$7:$B$732,$D272,EUROSTAT_VBE_IND_2010!$C$7:$C$732,"*"&amp;RIGHT($A272,3)&amp;"*",EUROSTAT_VBE_IND_2010!$D$7:$D$732,"5544*"))/1000</f>
        <v>0.036</v>
      </c>
      <c r="H272" s="17">
        <f>(SUMIFS(EUROSTAT_VBE_IND_2010!F$7:F$732,EUROSTAT_VBE_IND_2010!$B$7:$B$732,$D272,EUROSTAT_VBE_IND_2010!$C$7:$C$732,"*"&amp;RIGHT($A272,3)&amp;"*",EUROSTAT_VBE_IND_2010!$D$7:$D$732,"554*"))/1000-(SUMIFS(EUROSTAT_VBE_IND_2010!F$7:F$732,EUROSTAT_VBE_IND_2010!$B$7:$B$732,$D272,EUROSTAT_VBE_IND_2010!$C$7:$C$732,"*"&amp;RIGHT($A272,3)&amp;"*",EUROSTAT_VBE_IND_2010!$D$7:$D$732,"5543*"))/1000-(SUMIFS(EUROSTAT_VBE_IND_2010!F$7:F$732,EUROSTAT_VBE_IND_2010!$B$7:$B$732,$D272,EUROSTAT_VBE_IND_2010!$C$7:$C$732,"*"&amp;RIGHT($A272,3)&amp;"*",EUROSTAT_VBE_IND_2010!$D$7:$D$732,"5544*"))/1000</f>
        <v>0</v>
      </c>
      <c r="I272" s="17">
        <f>(SUMIFS(EUROSTAT_VBE_IND_2010!G$7:G$732,EUROSTAT_VBE_IND_2010!$B$7:$B$732,$D272,EUROSTAT_VBE_IND_2010!$C$7:$C$732,"*"&amp;RIGHT($A272,3)&amp;"*",EUROSTAT_VBE_IND_2010!$D$7:$D$732,"554*"))/1000-(SUMIFS(EUROSTAT_VBE_IND_2010!G$7:G$732,EUROSTAT_VBE_IND_2010!$B$7:$B$732,$D272,EUROSTAT_VBE_IND_2010!$C$7:$C$732,"*"&amp;RIGHT($A272,3)&amp;"*",EUROSTAT_VBE_IND_2010!$D$7:$D$732,"5543*"))/1000-(SUMIFS(EUROSTAT_VBE_IND_2010!G$7:G$732,EUROSTAT_VBE_IND_2010!$B$7:$B$732,$D272,EUROSTAT_VBE_IND_2010!$C$7:$C$732,"*"&amp;RIGHT($A272,3)&amp;"*",EUROSTAT_VBE_IND_2010!$D$7:$D$732,"5544*"))/1000</f>
        <v>0.011</v>
      </c>
      <c r="J272" s="198">
        <f>SUMIFS('IEA Bal_CH-IND'!$D$30:$D$329,'IEA Bal_CH-IND'!$A$30:$A$329,"*"&amp;RIGHT($B272,8),'IEA Bal_CH-IND'!$C$30:$C$329,'Aggregated Balance-IND_2010'!$E272)</f>
        <v>0.06598</v>
      </c>
      <c r="K272" s="17">
        <f>(SUMIFS(EUROSTAT_VBE_IND_2010!H$7:H$732,EUROSTAT_VBE_IND_2010!$B$7:$B$732,$D272,EUROSTAT_VBE_IND_2010!$C$7:$C$732,"*"&amp;RIGHT($A272,3)&amp;"*",EUROSTAT_VBE_IND_2010!$D$7:$D$732,"554*"))/1000-(SUMIFS(EUROSTAT_VBE_IND_2010!H$7:H$732,EUROSTAT_VBE_IND_2010!$B$7:$B$732,$D272,EUROSTAT_VBE_IND_2010!$C$7:$C$732,"*"&amp;RIGHT($A272,3)&amp;"*",EUROSTAT_VBE_IND_2010!$D$7:$D$732,"5543*"))/1000-(SUMIFS(EUROSTAT_VBE_IND_2010!H$7:H$732,EUROSTAT_VBE_IND_2010!$B$7:$B$732,$D272,EUROSTAT_VBE_IND_2010!$C$7:$C$732,"*"&amp;RIGHT($A272,3)&amp;"*",EUROSTAT_VBE_IND_2010!$D$7:$D$732,"5544*"))/1000</f>
        <v>0</v>
      </c>
      <c r="L272" s="17">
        <f>(SUMIFS(EUROSTAT_VBE_IND_2010!I$7:I$732,EUROSTAT_VBE_IND_2010!$B$7:$B$732,$D272,EUROSTAT_VBE_IND_2010!$C$7:$C$732,"*"&amp;RIGHT($A272,3)&amp;"*",EUROSTAT_VBE_IND_2010!$D$7:$D$732,"554*"))/1000-(SUMIFS(EUROSTAT_VBE_IND_2010!I$7:I$732,EUROSTAT_VBE_IND_2010!$B$7:$B$732,$D272,EUROSTAT_VBE_IND_2010!$C$7:$C$732,"*"&amp;RIGHT($A272,3)&amp;"*",EUROSTAT_VBE_IND_2010!$D$7:$D$732,"5543*"))/1000-(SUMIFS(EUROSTAT_VBE_IND_2010!I$7:I$732,EUROSTAT_VBE_IND_2010!$B$7:$B$732,$D272,EUROSTAT_VBE_IND_2010!$C$7:$C$732,"*"&amp;RIGHT($A272,3)&amp;"*",EUROSTAT_VBE_IND_2010!$D$7:$D$732,"5544*"))/1000</f>
        <v>0.091</v>
      </c>
      <c r="M272" s="17">
        <f>(SUMIFS(EUROSTAT_VBE_IND_2010!J$7:J$732,EUROSTAT_VBE_IND_2010!$B$7:$B$732,$D272,EUROSTAT_VBE_IND_2010!$C$7:$C$732,"*"&amp;RIGHT($A272,3)&amp;"*",EUROSTAT_VBE_IND_2010!$D$7:$D$732,"554*"))/1000-(SUMIFS(EUROSTAT_VBE_IND_2010!J$7:J$732,EUROSTAT_VBE_IND_2010!$B$7:$B$732,$D272,EUROSTAT_VBE_IND_2010!$C$7:$C$732,"*"&amp;RIGHT($A272,3)&amp;"*",EUROSTAT_VBE_IND_2010!$D$7:$D$732,"5543*"))/1000-(SUMIFS(EUROSTAT_VBE_IND_2010!J$7:J$732,EUROSTAT_VBE_IND_2010!$B$7:$B$732,$D272,EUROSTAT_VBE_IND_2010!$C$7:$C$732,"*"&amp;RIGHT($A272,3)&amp;"*",EUROSTAT_VBE_IND_2010!$D$7:$D$732,"5544*"))/1000</f>
        <v>0.103</v>
      </c>
      <c r="N272" s="17">
        <f>(SUMIFS(EUROSTAT_VBE_IND_2010!K$7:K$732,EUROSTAT_VBE_IND_2010!$B$7:$B$732,$D272,EUROSTAT_VBE_IND_2010!$C$7:$C$732,"*"&amp;RIGHT($A272,3)&amp;"*",EUROSTAT_VBE_IND_2010!$D$7:$D$732,"554*"))/1000-(SUMIFS(EUROSTAT_VBE_IND_2010!K$7:K$732,EUROSTAT_VBE_IND_2010!$B$7:$B$732,$D272,EUROSTAT_VBE_IND_2010!$C$7:$C$732,"*"&amp;RIGHT($A272,3)&amp;"*",EUROSTAT_VBE_IND_2010!$D$7:$D$732,"5543*"))/1000-(SUMIFS(EUROSTAT_VBE_IND_2010!K$7:K$732,EUROSTAT_VBE_IND_2010!$B$7:$B$732,$D272,EUROSTAT_VBE_IND_2010!$C$7:$C$732,"*"&amp;RIGHT($A272,3)&amp;"*",EUROSTAT_VBE_IND_2010!$D$7:$D$732,"5544*"))/1000</f>
        <v>0.005</v>
      </c>
      <c r="O272" s="17">
        <f>(SUMIFS(EUROSTAT_VBE_IND_2010!L$7:L$732,EUROSTAT_VBE_IND_2010!$B$7:$B$732,$D272,EUROSTAT_VBE_IND_2010!$C$7:$C$732,"*"&amp;RIGHT($A272,3)&amp;"*",EUROSTAT_VBE_IND_2010!$D$7:$D$732,"554*"))/1000-(SUMIFS(EUROSTAT_VBE_IND_2010!L$7:L$732,EUROSTAT_VBE_IND_2010!$B$7:$B$732,$D272,EUROSTAT_VBE_IND_2010!$C$7:$C$732,"*"&amp;RIGHT($A272,3)&amp;"*",EUROSTAT_VBE_IND_2010!$D$7:$D$732,"5543*"))/1000-(SUMIFS(EUROSTAT_VBE_IND_2010!L$7:L$732,EUROSTAT_VBE_IND_2010!$B$7:$B$732,$D272,EUROSTAT_VBE_IND_2010!$C$7:$C$732,"*"&amp;RIGHT($A272,3)&amp;"*",EUROSTAT_VBE_IND_2010!$D$7:$D$732,"5544*"))/1000</f>
        <v>0.01</v>
      </c>
      <c r="P272" s="17">
        <f>(SUMIFS(EUROSTAT_VBE_IND_2010!M$7:M$732,EUROSTAT_VBE_IND_2010!$B$7:$B$732,$D272,EUROSTAT_VBE_IND_2010!$C$7:$C$732,"*"&amp;RIGHT($A272,3)&amp;"*",EUROSTAT_VBE_IND_2010!$D$7:$D$732,"554*"))/1000-(SUMIFS(EUROSTAT_VBE_IND_2010!M$7:M$732,EUROSTAT_VBE_IND_2010!$B$7:$B$732,$D272,EUROSTAT_VBE_IND_2010!$C$7:$C$732,"*"&amp;RIGHT($A272,3)&amp;"*",EUROSTAT_VBE_IND_2010!$D$7:$D$732,"5543*"))/1000-(SUMIFS(EUROSTAT_VBE_IND_2010!M$7:M$732,EUROSTAT_VBE_IND_2010!$B$7:$B$732,$D272,EUROSTAT_VBE_IND_2010!$C$7:$C$732,"*"&amp;RIGHT($A272,3)&amp;"*",EUROSTAT_VBE_IND_2010!$D$7:$D$732,"5544*"))/1000</f>
        <v>0</v>
      </c>
      <c r="Q272" s="17">
        <f>(SUMIFS(EUROSTAT_VBE_IND_2010!N$7:N$732,EUROSTAT_VBE_IND_2010!$B$7:$B$732,$D272,EUROSTAT_VBE_IND_2010!$C$7:$C$732,"*"&amp;RIGHT($A272,3)&amp;"*",EUROSTAT_VBE_IND_2010!$D$7:$D$732,"554*"))/1000-(SUMIFS(EUROSTAT_VBE_IND_2010!N$7:N$732,EUROSTAT_VBE_IND_2010!$B$7:$B$732,$D272,EUROSTAT_VBE_IND_2010!$C$7:$C$732,"*"&amp;RIGHT($A272,3)&amp;"*",EUROSTAT_VBE_IND_2010!$D$7:$D$732,"5543*"))/1000-(SUMIFS(EUROSTAT_VBE_IND_2010!N$7:N$732,EUROSTAT_VBE_IND_2010!$B$7:$B$732,$D272,EUROSTAT_VBE_IND_2010!$C$7:$C$732,"*"&amp;RIGHT($A272,3)&amp;"*",EUROSTAT_VBE_IND_2010!$D$7:$D$732,"5544*"))/1000</f>
        <v>0.008</v>
      </c>
      <c r="R272" s="17">
        <f>(SUMIFS(EUROSTAT_VBE_IND_2010!O$7:O$732,EUROSTAT_VBE_IND_2010!$B$7:$B$732,$D272,EUROSTAT_VBE_IND_2010!$C$7:$C$732,"*"&amp;RIGHT($A272,3)&amp;"*",EUROSTAT_VBE_IND_2010!$D$7:$D$732,"554*"))/1000-(SUMIFS(EUROSTAT_VBE_IND_2010!O$7:O$732,EUROSTAT_VBE_IND_2010!$B$7:$B$732,$D272,EUROSTAT_VBE_IND_2010!$C$7:$C$732,"*"&amp;RIGHT($A272,3)&amp;"*",EUROSTAT_VBE_IND_2010!$D$7:$D$732,"5543*"))/1000-(SUMIFS(EUROSTAT_VBE_IND_2010!O$7:O$732,EUROSTAT_VBE_IND_2010!$B$7:$B$732,$D272,EUROSTAT_VBE_IND_2010!$C$7:$C$732,"*"&amp;RIGHT($A272,3)&amp;"*",EUROSTAT_VBE_IND_2010!$D$7:$D$732,"5544*"))/1000</f>
        <v>0</v>
      </c>
      <c r="S272" s="17">
        <f>(SUMIFS(EUROSTAT_VBE_IND_2010!P$7:P$732,EUROSTAT_VBE_IND_2010!$B$7:$B$732,$D272,EUROSTAT_VBE_IND_2010!$C$7:$C$732,"*"&amp;RIGHT($A272,3)&amp;"*",EUROSTAT_VBE_IND_2010!$D$7:$D$732,"554*"))/1000-(SUMIFS(EUROSTAT_VBE_IND_2010!P$7:P$732,EUROSTAT_VBE_IND_2010!$B$7:$B$732,$D272,EUROSTAT_VBE_IND_2010!$C$7:$C$732,"*"&amp;RIGHT($A272,3)&amp;"*",EUROSTAT_VBE_IND_2010!$D$7:$D$732,"5543*"))/1000-(SUMIFS(EUROSTAT_VBE_IND_2010!P$7:P$732,EUROSTAT_VBE_IND_2010!$B$7:$B$732,$D272,EUROSTAT_VBE_IND_2010!$C$7:$C$732,"*"&amp;RIGHT($A272,3)&amp;"*",EUROSTAT_VBE_IND_2010!$D$7:$D$732,"5544*"))/1000</f>
        <v>0</v>
      </c>
      <c r="T272" s="17">
        <f>(SUMIFS(EUROSTAT_VBE_IND_2010!Q$7:Q$732,EUROSTAT_VBE_IND_2010!$B$7:$B$732,$D272,EUROSTAT_VBE_IND_2010!$C$7:$C$732,"*"&amp;RIGHT($A272,3)&amp;"*",EUROSTAT_VBE_IND_2010!$D$7:$D$732,"554*"))/1000-(SUMIFS(EUROSTAT_VBE_IND_2010!Q$7:Q$732,EUROSTAT_VBE_IND_2010!$B$7:$B$732,$D272,EUROSTAT_VBE_IND_2010!$C$7:$C$732,"*"&amp;RIGHT($A272,3)&amp;"*",EUROSTAT_VBE_IND_2010!$D$7:$D$732,"5543*"))/1000-(SUMIFS(EUROSTAT_VBE_IND_2010!Q$7:Q$732,EUROSTAT_VBE_IND_2010!$B$7:$B$732,$D272,EUROSTAT_VBE_IND_2010!$C$7:$C$732,"*"&amp;RIGHT($A272,3)&amp;"*",EUROSTAT_VBE_IND_2010!$D$7:$D$732,"5544*"))/1000</f>
        <v>0.001</v>
      </c>
      <c r="U272" s="17">
        <f>(SUMIFS(EUROSTAT_VBE_IND_2010!R$7:R$732,EUROSTAT_VBE_IND_2010!$B$7:$B$732,$D272,EUROSTAT_VBE_IND_2010!$C$7:$C$732,"*"&amp;RIGHT($A272,3)&amp;"*",EUROSTAT_VBE_IND_2010!$D$7:$D$732,"554*"))/1000-(SUMIFS(EUROSTAT_VBE_IND_2010!R$7:R$732,EUROSTAT_VBE_IND_2010!$B$7:$B$732,$D272,EUROSTAT_VBE_IND_2010!$C$7:$C$732,"*"&amp;RIGHT($A272,3)&amp;"*",EUROSTAT_VBE_IND_2010!$D$7:$D$732,"5543*"))/1000-(SUMIFS(EUROSTAT_VBE_IND_2010!R$7:R$732,EUROSTAT_VBE_IND_2010!$B$7:$B$732,$D272,EUROSTAT_VBE_IND_2010!$C$7:$C$732,"*"&amp;RIGHT($A272,3)&amp;"*",EUROSTAT_VBE_IND_2010!$D$7:$D$732,"5544*"))/1000</f>
        <v>0.006</v>
      </c>
      <c r="V272" s="17">
        <f>(SUMIFS(EUROSTAT_VBE_IND_2010!S$7:S$732,EUROSTAT_VBE_IND_2010!$B$7:$B$732,$D272,EUROSTAT_VBE_IND_2010!$C$7:$C$732,"*"&amp;RIGHT($A272,3)&amp;"*",EUROSTAT_VBE_IND_2010!$D$7:$D$732,"554*"))/1000-(SUMIFS(EUROSTAT_VBE_IND_2010!S$7:S$732,EUROSTAT_VBE_IND_2010!$B$7:$B$732,$D272,EUROSTAT_VBE_IND_2010!$C$7:$C$732,"*"&amp;RIGHT($A272,3)&amp;"*",EUROSTAT_VBE_IND_2010!$D$7:$D$732,"5543*"))/1000-(SUMIFS(EUROSTAT_VBE_IND_2010!S$7:S$732,EUROSTAT_VBE_IND_2010!$B$7:$B$732,$D272,EUROSTAT_VBE_IND_2010!$C$7:$C$732,"*"&amp;RIGHT($A272,3)&amp;"*",EUROSTAT_VBE_IND_2010!$D$7:$D$732,"5544*"))/1000</f>
        <v>0</v>
      </c>
      <c r="W272" s="17">
        <f>(SUMIFS(EUROSTAT_VBE_IND_2010!T$7:T$732,EUROSTAT_VBE_IND_2010!$B$7:$B$732,$D272,EUROSTAT_VBE_IND_2010!$C$7:$C$732,"*"&amp;RIGHT($A272,3)&amp;"*",EUROSTAT_VBE_IND_2010!$D$7:$D$732,"554*"))/1000-(SUMIFS(EUROSTAT_VBE_IND_2010!T$7:T$732,EUROSTAT_VBE_IND_2010!$B$7:$B$732,$D272,EUROSTAT_VBE_IND_2010!$C$7:$C$732,"*"&amp;RIGHT($A272,3)&amp;"*",EUROSTAT_VBE_IND_2010!$D$7:$D$732,"5543*"))/1000-(SUMIFS(EUROSTAT_VBE_IND_2010!T$7:T$732,EUROSTAT_VBE_IND_2010!$B$7:$B$732,$D272,EUROSTAT_VBE_IND_2010!$C$7:$C$732,"*"&amp;RIGHT($A272,3)&amp;"*",EUROSTAT_VBE_IND_2010!$D$7:$D$732,"5544*"))/1000</f>
        <v>0</v>
      </c>
      <c r="X272" s="17">
        <f>(SUMIFS(EUROSTAT_VBE_IND_2010!U$7:U$732,EUROSTAT_VBE_IND_2010!$B$7:$B$732,$D272,EUROSTAT_VBE_IND_2010!$C$7:$C$732,"*"&amp;RIGHT($A272,3)&amp;"*",EUROSTAT_VBE_IND_2010!$D$7:$D$732,"554*"))/1000-(SUMIFS(EUROSTAT_VBE_IND_2010!U$7:U$732,EUROSTAT_VBE_IND_2010!$B$7:$B$732,$D272,EUROSTAT_VBE_IND_2010!$C$7:$C$732,"*"&amp;RIGHT($A272,3)&amp;"*",EUROSTAT_VBE_IND_2010!$D$7:$D$732,"5543*"))/1000-(SUMIFS(EUROSTAT_VBE_IND_2010!U$7:U$732,EUROSTAT_VBE_IND_2010!$B$7:$B$732,$D272,EUROSTAT_VBE_IND_2010!$C$7:$C$732,"*"&amp;RIGHT($A272,3)&amp;"*",EUROSTAT_VBE_IND_2010!$D$7:$D$732,"5544*"))/1000</f>
        <v>0</v>
      </c>
      <c r="Y272" s="17">
        <f>(SUMIFS(EUROSTAT_VBE_IND_2010!V$7:V$732,EUROSTAT_VBE_IND_2010!$B$7:$B$732,$D272,EUROSTAT_VBE_IND_2010!$C$7:$C$732,"*"&amp;RIGHT($A272,3)&amp;"*",EUROSTAT_VBE_IND_2010!$D$7:$D$732,"554*"))/1000-(SUMIFS(EUROSTAT_VBE_IND_2010!V$7:V$732,EUROSTAT_VBE_IND_2010!$B$7:$B$732,$D272,EUROSTAT_VBE_IND_2010!$C$7:$C$732,"*"&amp;RIGHT($A272,3)&amp;"*",EUROSTAT_VBE_IND_2010!$D$7:$D$732,"5543*"))/1000-(SUMIFS(EUROSTAT_VBE_IND_2010!V$7:V$732,EUROSTAT_VBE_IND_2010!$B$7:$B$732,$D272,EUROSTAT_VBE_IND_2010!$C$7:$C$732,"*"&amp;RIGHT($A272,3)&amp;"*",EUROSTAT_VBE_IND_2010!$D$7:$D$732,"5544*"))/1000</f>
        <v>0.02</v>
      </c>
      <c r="Z272" s="17">
        <f>(SUMIFS(EUROSTAT_VBE_IND_2010!W$7:W$732,EUROSTAT_VBE_IND_2010!$B$7:$B$732,$D272,EUROSTAT_VBE_IND_2010!$C$7:$C$732,"*"&amp;RIGHT($A272,3)&amp;"*",EUROSTAT_VBE_IND_2010!$D$7:$D$732,"554*"))/1000-(SUMIFS(EUROSTAT_VBE_IND_2010!W$7:W$732,EUROSTAT_VBE_IND_2010!$B$7:$B$732,$D272,EUROSTAT_VBE_IND_2010!$C$7:$C$732,"*"&amp;RIGHT($A272,3)&amp;"*",EUROSTAT_VBE_IND_2010!$D$7:$D$732,"5543*"))/1000-(SUMIFS(EUROSTAT_VBE_IND_2010!W$7:W$732,EUROSTAT_VBE_IND_2010!$B$7:$B$732,$D272,EUROSTAT_VBE_IND_2010!$C$7:$C$732,"*"&amp;RIGHT($A272,3)&amp;"*",EUROSTAT_VBE_IND_2010!$D$7:$D$732,"5544*"))/1000</f>
        <v>0</v>
      </c>
      <c r="AA272" s="17">
        <f>(SUMIFS(EUROSTAT_VBE_IND_2010!X$7:X$732,EUROSTAT_VBE_IND_2010!$B$7:$B$732,$D272,EUROSTAT_VBE_IND_2010!$C$7:$C$732,"*"&amp;RIGHT($A272,3)&amp;"*",EUROSTAT_VBE_IND_2010!$D$7:$D$732,"554*"))/1000-(SUMIFS(EUROSTAT_VBE_IND_2010!X$7:X$732,EUROSTAT_VBE_IND_2010!$B$7:$B$732,$D272,EUROSTAT_VBE_IND_2010!$C$7:$C$732,"*"&amp;RIGHT($A272,3)&amp;"*",EUROSTAT_VBE_IND_2010!$D$7:$D$732,"5543*"))/1000-(SUMIFS(EUROSTAT_VBE_IND_2010!X$7:X$732,EUROSTAT_VBE_IND_2010!$B$7:$B$732,$D272,EUROSTAT_VBE_IND_2010!$C$7:$C$732,"*"&amp;RIGHT($A272,3)&amp;"*",EUROSTAT_VBE_IND_2010!$D$7:$D$732,"5544*"))/1000</f>
        <v>0.013</v>
      </c>
      <c r="AB272" s="17">
        <f>(SUMIFS(EUROSTAT_VBE_IND_2010!AA$7:AA$732,EUROSTAT_VBE_IND_2010!$B$7:$B$732,$D272,EUROSTAT_VBE_IND_2010!$C$7:$C$732,"*"&amp;RIGHT($A272,3)&amp;"*",EUROSTAT_VBE_IND_2010!$D$7:$D$732,"554*"))/1000-(SUMIFS(EUROSTAT_VBE_IND_2010!AA$7:AA$732,EUROSTAT_VBE_IND_2010!$B$7:$B$732,$D272,EUROSTAT_VBE_IND_2010!$C$7:$C$732,"*"&amp;RIGHT($A272,3)&amp;"*",EUROSTAT_VBE_IND_2010!$D$7:$D$732,"5543*"))/1000-(SUMIFS(EUROSTAT_VBE_IND_2010!AA$7:AA$732,EUROSTAT_VBE_IND_2010!$B$7:$B$732,$D272,EUROSTAT_VBE_IND_2010!$C$7:$C$732,"*"&amp;RIGHT($A272,3)&amp;"*",EUROSTAT_VBE_IND_2010!$D$7:$D$732,"5544*"))/1000</f>
        <v>0</v>
      </c>
      <c r="AC272" s="17">
        <f>(SUMIFS(EUROSTAT_VBE_IND_2010!AB$7:AB$732,EUROSTAT_VBE_IND_2010!$B$7:$B$732,$D272,EUROSTAT_VBE_IND_2010!$C$7:$C$732,"*"&amp;RIGHT($A272,3)&amp;"*",EUROSTAT_VBE_IND_2010!$D$7:$D$732,"554*"))/1000-(SUMIFS(EUROSTAT_VBE_IND_2010!AB$7:AB$732,EUROSTAT_VBE_IND_2010!$B$7:$B$732,$D272,EUROSTAT_VBE_IND_2010!$C$7:$C$732,"*"&amp;RIGHT($A272,3)&amp;"*",EUROSTAT_VBE_IND_2010!$D$7:$D$732,"5543*"))/1000-(SUMIFS(EUROSTAT_VBE_IND_2010!AB$7:AB$732,EUROSTAT_VBE_IND_2010!$B$7:$B$732,$D272,EUROSTAT_VBE_IND_2010!$C$7:$C$732,"*"&amp;RIGHT($A272,3)&amp;"*",EUROSTAT_VBE_IND_2010!$D$7:$D$732,"5544*"))/1000</f>
        <v>0</v>
      </c>
      <c r="AD272" s="17">
        <f>(SUMIFS(EUROSTAT_VBE_IND_2010!AC$7:AC$732,EUROSTAT_VBE_IND_2010!$B$7:$B$732,$D272,EUROSTAT_VBE_IND_2010!$C$7:$C$732,"*"&amp;RIGHT($A272,3)&amp;"*",EUROSTAT_VBE_IND_2010!$D$7:$D$732,"554*"))/1000-(SUMIFS(EUROSTAT_VBE_IND_2010!AC$7:AC$732,EUROSTAT_VBE_IND_2010!$B$7:$B$732,$D272,EUROSTAT_VBE_IND_2010!$C$7:$C$732,"*"&amp;RIGHT($A272,3)&amp;"*",EUROSTAT_VBE_IND_2010!$D$7:$D$732,"5543*"))/1000-(SUMIFS(EUROSTAT_VBE_IND_2010!AC$7:AC$732,EUROSTAT_VBE_IND_2010!$B$7:$B$732,$D272,EUROSTAT_VBE_IND_2010!$C$7:$C$732,"*"&amp;RIGHT($A272,3)&amp;"*",EUROSTAT_VBE_IND_2010!$D$7:$D$732,"5544*"))/1000</f>
        <v>0</v>
      </c>
      <c r="AE272" s="17">
        <f>(SUMIFS(EUROSTAT_VBE_IND_2010!AD$7:AD$732,EUROSTAT_VBE_IND_2010!$B$7:$B$732,$D272,EUROSTAT_VBE_IND_2010!$C$7:$C$732,"*"&amp;RIGHT($A272,3)&amp;"*",EUROSTAT_VBE_IND_2010!$D$7:$D$732,"554*"))/1000-(SUMIFS(EUROSTAT_VBE_IND_2010!AD$7:AD$732,EUROSTAT_VBE_IND_2010!$B$7:$B$732,$D272,EUROSTAT_VBE_IND_2010!$C$7:$C$732,"*"&amp;RIGHT($A272,3)&amp;"*",EUROSTAT_VBE_IND_2010!$D$7:$D$732,"5543*"))/1000-(SUMIFS(EUROSTAT_VBE_IND_2010!AD$7:AD$732,EUROSTAT_VBE_IND_2010!$B$7:$B$732,$D272,EUROSTAT_VBE_IND_2010!$C$7:$C$732,"*"&amp;RIGHT($A272,3)&amp;"*",EUROSTAT_VBE_IND_2010!$D$7:$D$732,"5544*"))/1000</f>
        <v>0</v>
      </c>
      <c r="AF272" s="17">
        <f>(SUMIFS(EUROSTAT_VBE_IND_2010!AE$7:AE$732,EUROSTAT_VBE_IND_2010!$B$7:$B$732,$D272,EUROSTAT_VBE_IND_2010!$C$7:$C$732,"*"&amp;RIGHT($A272,3)&amp;"*",EUROSTAT_VBE_IND_2010!$D$7:$D$732,"554*"))/1000-(SUMIFS(EUROSTAT_VBE_IND_2010!AE$7:AE$732,EUROSTAT_VBE_IND_2010!$B$7:$B$732,$D272,EUROSTAT_VBE_IND_2010!$C$7:$C$732,"*"&amp;RIGHT($A272,3)&amp;"*",EUROSTAT_VBE_IND_2010!$D$7:$D$732,"5543*"))/1000-(SUMIFS(EUROSTAT_VBE_IND_2010!AE$7:AE$732,EUROSTAT_VBE_IND_2010!$B$7:$B$732,$D272,EUROSTAT_VBE_IND_2010!$C$7:$C$732,"*"&amp;RIGHT($A272,3)&amp;"*",EUROSTAT_VBE_IND_2010!$D$7:$D$732,"5544*"))/1000</f>
        <v>2.696</v>
      </c>
      <c r="AG272" s="17">
        <f>(SUMIFS(EUROSTAT_VBE_IND_2010!AF$7:AF$732,EUROSTAT_VBE_IND_2010!$B$7:$B$732,$D272,EUROSTAT_VBE_IND_2010!$C$7:$C$732,"*"&amp;RIGHT($A272,3)&amp;"*",EUROSTAT_VBE_IND_2010!$D$7:$D$732,"554*"))/1000-(SUMIFS(EUROSTAT_VBE_IND_2010!AF$7:AF$732,EUROSTAT_VBE_IND_2010!$B$7:$B$732,$D272,EUROSTAT_VBE_IND_2010!$C$7:$C$732,"*"&amp;RIGHT($A272,3)&amp;"*",EUROSTAT_VBE_IND_2010!$D$7:$D$732,"5543*"))/1000-(SUMIFS(EUROSTAT_VBE_IND_2010!AF$7:AF$732,EUROSTAT_VBE_IND_2010!$B$7:$B$732,$D272,EUROSTAT_VBE_IND_2010!$C$7:$C$732,"*"&amp;RIGHT($A272,3)&amp;"*",EUROSTAT_VBE_IND_2010!$D$7:$D$732,"5544*"))/1000</f>
        <v>0.066</v>
      </c>
      <c r="AH272" s="17">
        <f>(SUMIFS(EUROSTAT_VBE_IND_2010!AH$7:AH$732,EUROSTAT_VBE_IND_2010!$B$7:$B$732,$D272,EUROSTAT_VBE_IND_2010!$C$7:$C$732,"*"&amp;RIGHT($A272,3)&amp;"*",EUROSTAT_VBE_IND_2010!$D$7:$D$732,"554*"))/1000-(SUMIFS(EUROSTAT_VBE_IND_2010!AH$7:AH$732,EUROSTAT_VBE_IND_2010!$B$7:$B$732,$D272,EUROSTAT_VBE_IND_2010!$C$7:$C$732,"*"&amp;RIGHT($A272,3)&amp;"*",EUROSTAT_VBE_IND_2010!$D$7:$D$732,"5543*"))/1000-(SUMIFS(EUROSTAT_VBE_IND_2010!AH$7:AH$732,EUROSTAT_VBE_IND_2010!$B$7:$B$732,$D272,EUROSTAT_VBE_IND_2010!$C$7:$C$732,"*"&amp;RIGHT($A272,3)&amp;"*",EUROSTAT_VBE_IND_2010!$D$7:$D$732,"5544*"))/1000</f>
        <v>0</v>
      </c>
      <c r="AI272" s="17">
        <f>(SUMIFS(EUROSTAT_VBE_IND_2010!AI$7:AI$732,EUROSTAT_VBE_IND_2010!$B$7:$B$732,$D272,EUROSTAT_VBE_IND_2010!$C$7:$C$732,"*"&amp;RIGHT($A272,3)&amp;"*",EUROSTAT_VBE_IND_2010!$D$7:$D$732,"554*"))/1000-(SUMIFS(EUROSTAT_VBE_IND_2010!AI$7:AI$732,EUROSTAT_VBE_IND_2010!$B$7:$B$732,$D272,EUROSTAT_VBE_IND_2010!$C$7:$C$732,"*"&amp;RIGHT($A272,3)&amp;"*",EUROSTAT_VBE_IND_2010!$D$7:$D$732,"5543*"))/1000-(SUMIFS(EUROSTAT_VBE_IND_2010!AI$7:AI$732,EUROSTAT_VBE_IND_2010!$B$7:$B$732,$D272,EUROSTAT_VBE_IND_2010!$C$7:$C$732,"*"&amp;RIGHT($A272,3)&amp;"*",EUROSTAT_VBE_IND_2010!$D$7:$D$732,"5544*"))/1000</f>
        <v>0.112</v>
      </c>
      <c r="AJ272" s="17">
        <f>(SUMIFS(EUROSTAT_VBE_IND_2010!AJ$7:AJ$732,EUROSTAT_VBE_IND_2010!$B$7:$B$732,$D272,EUROSTAT_VBE_IND_2010!$C$7:$C$732,"*"&amp;RIGHT($A272,3)&amp;"*",EUROSTAT_VBE_IND_2010!$D$7:$D$732,"554*"))/1000-(SUMIFS(EUROSTAT_VBE_IND_2010!AJ$7:AJ$732,EUROSTAT_VBE_IND_2010!$B$7:$B$732,$D272,EUROSTAT_VBE_IND_2010!$C$7:$C$732,"*"&amp;RIGHT($A272,3)&amp;"*",EUROSTAT_VBE_IND_2010!$D$7:$D$732,"5543*"))/1000-(SUMIFS(EUROSTAT_VBE_IND_2010!AJ$7:AJ$732,EUROSTAT_VBE_IND_2010!$B$7:$B$732,$D272,EUROSTAT_VBE_IND_2010!$C$7:$C$732,"*"&amp;RIGHT($A272,3)&amp;"*",EUROSTAT_VBE_IND_2010!$D$7:$D$732,"5544*"))/1000</f>
        <v>0.004</v>
      </c>
      <c r="AK272" s="17">
        <f>(SUMIFS(EUROSTAT_VBE_IND_2010!AK$7:AK$732,EUROSTAT_VBE_IND_2010!$B$7:$B$732,$D272,EUROSTAT_VBE_IND_2010!$C$7:$C$732,"*"&amp;RIGHT($A272,3)&amp;"*",EUROSTAT_VBE_IND_2010!$D$7:$D$732,"554*"))/1000-(SUMIFS(EUROSTAT_VBE_IND_2010!AK$7:AK$732,EUROSTAT_VBE_IND_2010!$B$7:$B$732,$D272,EUROSTAT_VBE_IND_2010!$C$7:$C$732,"*"&amp;RIGHT($A272,3)&amp;"*",EUROSTAT_VBE_IND_2010!$D$7:$D$732,"5543*"))/1000-(SUMIFS(EUROSTAT_VBE_IND_2010!AK$7:AK$732,EUROSTAT_VBE_IND_2010!$B$7:$B$732,$D272,EUROSTAT_VBE_IND_2010!$C$7:$C$732,"*"&amp;RIGHT($A272,3)&amp;"*",EUROSTAT_VBE_IND_2010!$D$7:$D$732,"5544*"))/1000</f>
        <v>0</v>
      </c>
      <c r="AL272" s="198">
        <f>SUMIFS('IEA Bal_AL-IND'!$D$30:$D$329,'IEA Bal_AL-IND'!$A$30:$A$329,"*"&amp;RIGHT($B272,8),'IEA Bal_AL-IND'!$C$30:$C$329,'Aggregated Balance-IND_2010'!$E272)</f>
        <v>0</v>
      </c>
      <c r="AM272" s="198">
        <f>SUMIFS('IEA Bal_BA-IND'!$D$30:$D$329,'IEA Bal_BA-IND'!$A$30:$A$329,"*"&amp;RIGHT($B272,8),'IEA Bal_BA-IND'!$C$30:$C$329,'Aggregated Balance-IND_2010'!$E272)</f>
        <v>0</v>
      </c>
      <c r="AN272" s="198">
        <f>SUMIFS('IEA Bal_KS-IND'!$D$30:$D$329,'IEA Bal_KS-IND'!$A$30:$A$329,"*"&amp;RIGHT($B272,8),'IEA Bal_KS-IND'!$C$30:$C$329,'Aggregated Balance-IND_2010'!$E272)</f>
        <v>0</v>
      </c>
      <c r="AO272" s="17">
        <f>(SUMIFS(EUROSTAT_VBE_IND_2010!Y$7:Y$732,EUROSTAT_VBE_IND_2010!$B$7:$B$732,$D272,EUROSTAT_VBE_IND_2010!$C$7:$C$732,"*"&amp;RIGHT($A272,3)&amp;"*",EUROSTAT_VBE_IND_2010!$D$7:$D$732,"554*"))/1000-(SUMIFS(EUROSTAT_VBE_IND_2010!Y$7:Y$732,EUROSTAT_VBE_IND_2010!$B$7:$B$732,$D272,EUROSTAT_VBE_IND_2010!$C$7:$C$732,"*"&amp;RIGHT($A272,3)&amp;"*",EUROSTAT_VBE_IND_2010!$D$7:$D$732,"5543*"))/1000-(SUMIFS(EUROSTAT_VBE_IND_2010!Y$7:Y$732,EUROSTAT_VBE_IND_2010!$B$7:$B$732,$D272,EUROSTAT_VBE_IND_2010!$C$7:$C$732,"*"&amp;RIGHT($A272,3)&amp;"*",EUROSTAT_VBE_IND_2010!$D$7:$D$732,"5544*"))/1000</f>
        <v>0</v>
      </c>
      <c r="AP272" s="17">
        <f>(SUMIFS(EUROSTAT_VBE_IND_2010!Z$7:Z$732,EUROSTAT_VBE_IND_2010!$B$7:$B$732,$D272,EUROSTAT_VBE_IND_2010!$C$7:$C$732,"*"&amp;RIGHT($A272,3)&amp;"*",EUROSTAT_VBE_IND_2010!$D$7:$D$732,"554*"))/1000-(SUMIFS(EUROSTAT_VBE_IND_2010!Z$7:Z$732,EUROSTAT_VBE_IND_2010!$B$7:$B$732,$D272,EUROSTAT_VBE_IND_2010!$C$7:$C$732,"*"&amp;RIGHT($A272,3)&amp;"*",EUROSTAT_VBE_IND_2010!$D$7:$D$732,"5543*"))/1000-(SUMIFS(EUROSTAT_VBE_IND_2010!Z$7:Z$732,EUROSTAT_VBE_IND_2010!$B$7:$B$732,$D272,EUROSTAT_VBE_IND_2010!$C$7:$C$732,"*"&amp;RIGHT($A272,3)&amp;"*",EUROSTAT_VBE_IND_2010!$D$7:$D$732,"5544*"))/1000</f>
        <v>0.042</v>
      </c>
      <c r="AQ272" s="17">
        <f>(SUMIFS(EUROSTAT_VBE_IND_2010!AG$7:AG$732,EUROSTAT_VBE_IND_2010!$B$7:$B$732,$D272,EUROSTAT_VBE_IND_2010!$C$7:$C$732,"*"&amp;RIGHT($A272,3)&amp;"*",EUROSTAT_VBE_IND_2010!$D$7:$D$732,"554*"))/1000-(SUMIFS(EUROSTAT_VBE_IND_2010!AG$7:AG$732,EUROSTAT_VBE_IND_2010!$B$7:$B$732,$D272,EUROSTAT_VBE_IND_2010!$C$7:$C$732,"*"&amp;RIGHT($A272,3)&amp;"*",EUROSTAT_VBE_IND_2010!$D$7:$D$732,"5543*"))/1000-(SUMIFS(EUROSTAT_VBE_IND_2010!AG$7:AG$732,EUROSTAT_VBE_IND_2010!$B$7:$B$732,$D272,EUROSTAT_VBE_IND_2010!$C$7:$C$732,"*"&amp;RIGHT($A272,3)&amp;"*",EUROSTAT_VBE_IND_2010!$D$7:$D$732,"5544*"))/1000</f>
        <v>0.033</v>
      </c>
    </row>
    <row r="273" spans="1:43">
      <c r="A273" t="str">
        <f>LEFT(EUROSTAT_VBE_IND_2010!$C$375,8)</f>
        <v>B_101835</v>
      </c>
      <c r="B273" s="28" t="s">
        <v>303</v>
      </c>
      <c r="C273" t="s">
        <v>293</v>
      </c>
      <c r="D273" t="s">
        <v>126</v>
      </c>
      <c r="E273" t="s">
        <v>245</v>
      </c>
      <c r="F273" t="s">
        <v>265</v>
      </c>
      <c r="G273" s="17">
        <f>(SUMIFS(EUROSTAT_VBE_IND_2010!E$7:E$732,EUROSTAT_VBE_IND_2010!$B$7:$B$732,$D273,EUROSTAT_VBE_IND_2010!$C$7:$C$732,"*"&amp;RIGHT($A273,3)&amp;"*",EUROSTAT_VBE_IND_2010!$D$7:$D$732,"5543*"))/1000</f>
        <v>0</v>
      </c>
      <c r="H273" s="17">
        <f>(SUMIFS(EUROSTAT_VBE_IND_2010!F$7:F$732,EUROSTAT_VBE_IND_2010!$B$7:$B$732,$D273,EUROSTAT_VBE_IND_2010!$C$7:$C$732,"*"&amp;RIGHT($A273,3)&amp;"*",EUROSTAT_VBE_IND_2010!$D$7:$D$732,"5543*"))/1000</f>
        <v>0</v>
      </c>
      <c r="I273" s="17">
        <f>(SUMIFS(EUROSTAT_VBE_IND_2010!G$7:G$732,EUROSTAT_VBE_IND_2010!$B$7:$B$732,$D273,EUROSTAT_VBE_IND_2010!$C$7:$C$732,"*"&amp;RIGHT($A273,3)&amp;"*",EUROSTAT_VBE_IND_2010!$D$7:$D$732,"5543*"))/1000</f>
        <v>0</v>
      </c>
      <c r="J273" s="198">
        <f>SUMIFS('IEA Bal_CH-IND'!$D$30:$D$329,'IEA Bal_CH-IND'!$A$30:$A$329,"*"&amp;RIGHT($B273,8),'IEA Bal_CH-IND'!$C$30:$C$329,'Aggregated Balance-IND_2010'!$E273)</f>
        <v>0</v>
      </c>
      <c r="K273" s="17">
        <f>(SUMIFS(EUROSTAT_VBE_IND_2010!H$7:H$732,EUROSTAT_VBE_IND_2010!$B$7:$B$732,$D273,EUROSTAT_VBE_IND_2010!$C$7:$C$732,"*"&amp;RIGHT($A273,3)&amp;"*",EUROSTAT_VBE_IND_2010!$D$7:$D$732,"5543*"))/1000</f>
        <v>0</v>
      </c>
      <c r="L273" s="17">
        <f>(SUMIFS(EUROSTAT_VBE_IND_2010!I$7:I$732,EUROSTAT_VBE_IND_2010!$B$7:$B$732,$D273,EUROSTAT_VBE_IND_2010!$C$7:$C$732,"*"&amp;RIGHT($A273,3)&amp;"*",EUROSTAT_VBE_IND_2010!$D$7:$D$732,"5543*"))/1000</f>
        <v>0</v>
      </c>
      <c r="M273" s="17">
        <f>(SUMIFS(EUROSTAT_VBE_IND_2010!J$7:J$732,EUROSTAT_VBE_IND_2010!$B$7:$B$732,$D273,EUROSTAT_VBE_IND_2010!$C$7:$C$732,"*"&amp;RIGHT($A273,3)&amp;"*",EUROSTAT_VBE_IND_2010!$D$7:$D$732,"5543*"))/1000</f>
        <v>0</v>
      </c>
      <c r="N273" s="17">
        <f>(SUMIFS(EUROSTAT_VBE_IND_2010!K$7:K$732,EUROSTAT_VBE_IND_2010!$B$7:$B$732,$D273,EUROSTAT_VBE_IND_2010!$C$7:$C$732,"*"&amp;RIGHT($A273,3)&amp;"*",EUROSTAT_VBE_IND_2010!$D$7:$D$732,"5543*"))/1000</f>
        <v>0</v>
      </c>
      <c r="O273" s="17">
        <f>(SUMIFS(EUROSTAT_VBE_IND_2010!L$7:L$732,EUROSTAT_VBE_IND_2010!$B$7:$B$732,$D273,EUROSTAT_VBE_IND_2010!$C$7:$C$732,"*"&amp;RIGHT($A273,3)&amp;"*",EUROSTAT_VBE_IND_2010!$D$7:$D$732,"5543*"))/1000</f>
        <v>0</v>
      </c>
      <c r="P273" s="17">
        <f>(SUMIFS(EUROSTAT_VBE_IND_2010!M$7:M$732,EUROSTAT_VBE_IND_2010!$B$7:$B$732,$D273,EUROSTAT_VBE_IND_2010!$C$7:$C$732,"*"&amp;RIGHT($A273,3)&amp;"*",EUROSTAT_VBE_IND_2010!$D$7:$D$732,"5543*"))/1000</f>
        <v>0</v>
      </c>
      <c r="Q273" s="17">
        <f>(SUMIFS(EUROSTAT_VBE_IND_2010!N$7:N$732,EUROSTAT_VBE_IND_2010!$B$7:$B$732,$D273,EUROSTAT_VBE_IND_2010!$C$7:$C$732,"*"&amp;RIGHT($A273,3)&amp;"*",EUROSTAT_VBE_IND_2010!$D$7:$D$732,"5543*"))/1000</f>
        <v>0</v>
      </c>
      <c r="R273" s="17">
        <f>(SUMIFS(EUROSTAT_VBE_IND_2010!O$7:O$732,EUROSTAT_VBE_IND_2010!$B$7:$B$732,$D273,EUROSTAT_VBE_IND_2010!$C$7:$C$732,"*"&amp;RIGHT($A273,3)&amp;"*",EUROSTAT_VBE_IND_2010!$D$7:$D$732,"5543*"))/1000</f>
        <v>0</v>
      </c>
      <c r="S273" s="17">
        <f>(SUMIFS(EUROSTAT_VBE_IND_2010!P$7:P$732,EUROSTAT_VBE_IND_2010!$B$7:$B$732,$D273,EUROSTAT_VBE_IND_2010!$C$7:$C$732,"*"&amp;RIGHT($A273,3)&amp;"*",EUROSTAT_VBE_IND_2010!$D$7:$D$732,"5543*"))/1000</f>
        <v>0</v>
      </c>
      <c r="T273" s="17">
        <f>(SUMIFS(EUROSTAT_VBE_IND_2010!Q$7:Q$732,EUROSTAT_VBE_IND_2010!$B$7:$B$732,$D273,EUROSTAT_VBE_IND_2010!$C$7:$C$732,"*"&amp;RIGHT($A273,3)&amp;"*",EUROSTAT_VBE_IND_2010!$D$7:$D$732,"5543*"))/1000</f>
        <v>0</v>
      </c>
      <c r="U273" s="17">
        <f>(SUMIFS(EUROSTAT_VBE_IND_2010!R$7:R$732,EUROSTAT_VBE_IND_2010!$B$7:$B$732,$D273,EUROSTAT_VBE_IND_2010!$C$7:$C$732,"*"&amp;RIGHT($A273,3)&amp;"*",EUROSTAT_VBE_IND_2010!$D$7:$D$732,"5543*"))/1000</f>
        <v>0</v>
      </c>
      <c r="V273" s="17">
        <f>(SUMIFS(EUROSTAT_VBE_IND_2010!S$7:S$732,EUROSTAT_VBE_IND_2010!$B$7:$B$732,$D273,EUROSTAT_VBE_IND_2010!$C$7:$C$732,"*"&amp;RIGHT($A273,3)&amp;"*",EUROSTAT_VBE_IND_2010!$D$7:$D$732,"5543*"))/1000</f>
        <v>0</v>
      </c>
      <c r="W273" s="17">
        <f>(SUMIFS(EUROSTAT_VBE_IND_2010!T$7:T$732,EUROSTAT_VBE_IND_2010!$B$7:$B$732,$D273,EUROSTAT_VBE_IND_2010!$C$7:$C$732,"*"&amp;RIGHT($A273,3)&amp;"*",EUROSTAT_VBE_IND_2010!$D$7:$D$732,"5543*"))/1000</f>
        <v>0</v>
      </c>
      <c r="X273" s="17">
        <f>(SUMIFS(EUROSTAT_VBE_IND_2010!U$7:U$732,EUROSTAT_VBE_IND_2010!$B$7:$B$732,$D273,EUROSTAT_VBE_IND_2010!$C$7:$C$732,"*"&amp;RIGHT($A273,3)&amp;"*",EUROSTAT_VBE_IND_2010!$D$7:$D$732,"5543*"))/1000</f>
        <v>0</v>
      </c>
      <c r="Y273" s="17">
        <f>(SUMIFS(EUROSTAT_VBE_IND_2010!V$7:V$732,EUROSTAT_VBE_IND_2010!$B$7:$B$732,$D273,EUROSTAT_VBE_IND_2010!$C$7:$C$732,"*"&amp;RIGHT($A273,3)&amp;"*",EUROSTAT_VBE_IND_2010!$D$7:$D$732,"5543*"))/1000</f>
        <v>0</v>
      </c>
      <c r="Z273" s="17">
        <f>(SUMIFS(EUROSTAT_VBE_IND_2010!W$7:W$732,EUROSTAT_VBE_IND_2010!$B$7:$B$732,$D273,EUROSTAT_VBE_IND_2010!$C$7:$C$732,"*"&amp;RIGHT($A273,3)&amp;"*",EUROSTAT_VBE_IND_2010!$D$7:$D$732,"5543*"))/1000</f>
        <v>0</v>
      </c>
      <c r="AA273" s="17">
        <f>(SUMIFS(EUROSTAT_VBE_IND_2010!X$7:X$732,EUROSTAT_VBE_IND_2010!$B$7:$B$732,$D273,EUROSTAT_VBE_IND_2010!$C$7:$C$732,"*"&amp;RIGHT($A273,3)&amp;"*",EUROSTAT_VBE_IND_2010!$D$7:$D$732,"5543*"))/1000</f>
        <v>0</v>
      </c>
      <c r="AB273" s="17">
        <f>(SUMIFS(EUROSTAT_VBE_IND_2010!AA$7:AA$732,EUROSTAT_VBE_IND_2010!$B$7:$B$732,$D273,EUROSTAT_VBE_IND_2010!$C$7:$C$732,"*"&amp;RIGHT($A273,3)&amp;"*",EUROSTAT_VBE_IND_2010!$D$7:$D$732,"5543*"))/1000</f>
        <v>0</v>
      </c>
      <c r="AC273" s="17">
        <f>(SUMIFS(EUROSTAT_VBE_IND_2010!AB$7:AB$732,EUROSTAT_VBE_IND_2010!$B$7:$B$732,$D273,EUROSTAT_VBE_IND_2010!$C$7:$C$732,"*"&amp;RIGHT($A273,3)&amp;"*",EUROSTAT_VBE_IND_2010!$D$7:$D$732,"5543*"))/1000</f>
        <v>0</v>
      </c>
      <c r="AD273" s="17">
        <f>(SUMIFS(EUROSTAT_VBE_IND_2010!AC$7:AC$732,EUROSTAT_VBE_IND_2010!$B$7:$B$732,$D273,EUROSTAT_VBE_IND_2010!$C$7:$C$732,"*"&amp;RIGHT($A273,3)&amp;"*",EUROSTAT_VBE_IND_2010!$D$7:$D$732,"5543*"))/1000</f>
        <v>0</v>
      </c>
      <c r="AE273" s="17">
        <f>(SUMIFS(EUROSTAT_VBE_IND_2010!AD$7:AD$732,EUROSTAT_VBE_IND_2010!$B$7:$B$732,$D273,EUROSTAT_VBE_IND_2010!$C$7:$C$732,"*"&amp;RIGHT($A273,3)&amp;"*",EUROSTAT_VBE_IND_2010!$D$7:$D$732,"5543*"))/1000</f>
        <v>0</v>
      </c>
      <c r="AF273" s="17">
        <f>(SUMIFS(EUROSTAT_VBE_IND_2010!AE$7:AE$732,EUROSTAT_VBE_IND_2010!$B$7:$B$732,$D273,EUROSTAT_VBE_IND_2010!$C$7:$C$732,"*"&amp;RIGHT($A273,3)&amp;"*",EUROSTAT_VBE_IND_2010!$D$7:$D$732,"5543*"))/1000</f>
        <v>0</v>
      </c>
      <c r="AG273" s="17">
        <f>(SUMIFS(EUROSTAT_VBE_IND_2010!AF$7:AF$732,EUROSTAT_VBE_IND_2010!$B$7:$B$732,$D273,EUROSTAT_VBE_IND_2010!$C$7:$C$732,"*"&amp;RIGHT($A273,3)&amp;"*",EUROSTAT_VBE_IND_2010!$D$7:$D$732,"5543*"))/1000</f>
        <v>0</v>
      </c>
      <c r="AH273" s="17">
        <f>(SUMIFS(EUROSTAT_VBE_IND_2010!AH$7:AH$732,EUROSTAT_VBE_IND_2010!$B$7:$B$732,$D273,EUROSTAT_VBE_IND_2010!$C$7:$C$732,"*"&amp;RIGHT($A273,3)&amp;"*",EUROSTAT_VBE_IND_2010!$D$7:$D$732,"5543*"))/1000</f>
        <v>0</v>
      </c>
      <c r="AI273" s="17">
        <f>(SUMIFS(EUROSTAT_VBE_IND_2010!AI$7:AI$732,EUROSTAT_VBE_IND_2010!$B$7:$B$732,$D273,EUROSTAT_VBE_IND_2010!$C$7:$C$732,"*"&amp;RIGHT($A273,3)&amp;"*",EUROSTAT_VBE_IND_2010!$D$7:$D$732,"5543*"))/1000</f>
        <v>0</v>
      </c>
      <c r="AJ273" s="17">
        <f>(SUMIFS(EUROSTAT_VBE_IND_2010!AJ$7:AJ$732,EUROSTAT_VBE_IND_2010!$B$7:$B$732,$D273,EUROSTAT_VBE_IND_2010!$C$7:$C$732,"*"&amp;RIGHT($A273,3)&amp;"*",EUROSTAT_VBE_IND_2010!$D$7:$D$732,"5543*"))/1000</f>
        <v>0</v>
      </c>
      <c r="AK273" s="17">
        <f>(SUMIFS(EUROSTAT_VBE_IND_2010!AK$7:AK$732,EUROSTAT_VBE_IND_2010!$B$7:$B$732,$D273,EUROSTAT_VBE_IND_2010!$C$7:$C$732,"*"&amp;RIGHT($A273,3)&amp;"*",EUROSTAT_VBE_IND_2010!$D$7:$D$732,"5543*"))/1000</f>
        <v>0</v>
      </c>
      <c r="AL273" s="198">
        <f>SUMIFS('IEA Bal_AL-IND'!$D$30:$D$329,'IEA Bal_AL-IND'!$A$30:$A$329,"*"&amp;RIGHT($B273,8),'IEA Bal_AL-IND'!$C$30:$C$329,'Aggregated Balance-IND_2010'!$E273)</f>
        <v>0</v>
      </c>
      <c r="AM273" s="198">
        <f>SUMIFS('IEA Bal_BA-IND'!$D$30:$D$329,'IEA Bal_BA-IND'!$A$30:$A$329,"*"&amp;RIGHT($B273,8),'IEA Bal_BA-IND'!$C$30:$C$329,'Aggregated Balance-IND_2010'!$E273)</f>
        <v>0</v>
      </c>
      <c r="AN273" s="198">
        <f>SUMIFS('IEA Bal_KS-IND'!$D$30:$D$329,'IEA Bal_KS-IND'!$A$30:$A$329,"*"&amp;RIGHT($B273,8),'IEA Bal_KS-IND'!$C$30:$C$329,'Aggregated Balance-IND_2010'!$E273)</f>
        <v>0</v>
      </c>
      <c r="AO273" s="17">
        <f>(SUMIFS(EUROSTAT_VBE_IND_2010!Y$7:Y$732,EUROSTAT_VBE_IND_2010!$B$7:$B$732,$D273,EUROSTAT_VBE_IND_2010!$C$7:$C$732,"*"&amp;RIGHT($A273,3)&amp;"*",EUROSTAT_VBE_IND_2010!$D$7:$D$732,"5543*"))/1000</f>
        <v>0</v>
      </c>
      <c r="AP273" s="17">
        <f>(SUMIFS(EUROSTAT_VBE_IND_2010!Z$7:Z$732,EUROSTAT_VBE_IND_2010!$B$7:$B$732,$D273,EUROSTAT_VBE_IND_2010!$C$7:$C$732,"*"&amp;RIGHT($A273,3)&amp;"*",EUROSTAT_VBE_IND_2010!$D$7:$D$732,"5543*"))/1000</f>
        <v>0</v>
      </c>
      <c r="AQ273" s="17">
        <f>(SUMIFS(EUROSTAT_VBE_IND_2010!AG$7:AG$732,EUROSTAT_VBE_IND_2010!$B$7:$B$732,$D273,EUROSTAT_VBE_IND_2010!$C$7:$C$732,"*"&amp;RIGHT($A273,3)&amp;"*",EUROSTAT_VBE_IND_2010!$D$7:$D$732,"5543*"))/1000</f>
        <v>0</v>
      </c>
    </row>
    <row r="274" spans="1:43">
      <c r="A274" t="str">
        <f>LEFT(EUROSTAT_VBE_IND_2010!$C$375,8)</f>
        <v>B_101835</v>
      </c>
      <c r="B274" s="28" t="s">
        <v>303</v>
      </c>
      <c r="C274" t="s">
        <v>293</v>
      </c>
      <c r="D274" t="s">
        <v>126</v>
      </c>
      <c r="E274" t="s">
        <v>246</v>
      </c>
      <c r="F274" t="s">
        <v>266</v>
      </c>
      <c r="G274" s="17">
        <f>(SUMIFS(EUROSTAT_VBE_IND_2010!E$7:E$732,EUROSTAT_VBE_IND_2010!$B$7:$B$732,$D274,EUROSTAT_VBE_IND_2010!$C$7:$C$732,"*"&amp;RIGHT($A274,3)&amp;"*",EUROSTAT_VBE_IND_2010!$D$7:$D$732,"7100*"))/1000</f>
        <v>0</v>
      </c>
      <c r="H274" s="17">
        <f>(SUMIFS(EUROSTAT_VBE_IND_2010!F$7:F$732,EUROSTAT_VBE_IND_2010!$B$7:$B$732,$D274,EUROSTAT_VBE_IND_2010!$C$7:$C$732,"*"&amp;RIGHT($A274,3)&amp;"*",EUROSTAT_VBE_IND_2010!$D$7:$D$732,"7100*"))/1000</f>
        <v>0</v>
      </c>
      <c r="I274" s="17">
        <f>(SUMIFS(EUROSTAT_VBE_IND_2010!G$7:G$732,EUROSTAT_VBE_IND_2010!$B$7:$B$732,$D274,EUROSTAT_VBE_IND_2010!$C$7:$C$732,"*"&amp;RIGHT($A274,3)&amp;"*",EUROSTAT_VBE_IND_2010!$D$7:$D$732,"7100*"))/1000</f>
        <v>0</v>
      </c>
      <c r="J274" s="198">
        <f>SUMIFS('IEA Bal_CH-IND'!$D$30:$D$329,'IEA Bal_CH-IND'!$A$30:$A$329,"*"&amp;RIGHT($B274,8),'IEA Bal_CH-IND'!$C$30:$C$329,'Aggregated Balance-IND_2010'!$E274)</f>
        <v>0</v>
      </c>
      <c r="K274" s="17">
        <f>(SUMIFS(EUROSTAT_VBE_IND_2010!H$7:H$732,EUROSTAT_VBE_IND_2010!$B$7:$B$732,$D274,EUROSTAT_VBE_IND_2010!$C$7:$C$732,"*"&amp;RIGHT($A274,3)&amp;"*",EUROSTAT_VBE_IND_2010!$D$7:$D$732,"7100*"))/1000</f>
        <v>0</v>
      </c>
      <c r="L274" s="17">
        <f>(SUMIFS(EUROSTAT_VBE_IND_2010!I$7:I$732,EUROSTAT_VBE_IND_2010!$B$7:$B$732,$D274,EUROSTAT_VBE_IND_2010!$C$7:$C$732,"*"&amp;RIGHT($A274,3)&amp;"*",EUROSTAT_VBE_IND_2010!$D$7:$D$732,"7100*"))/1000</f>
        <v>0</v>
      </c>
      <c r="M274" s="17">
        <f>(SUMIFS(EUROSTAT_VBE_IND_2010!J$7:J$732,EUROSTAT_VBE_IND_2010!$B$7:$B$732,$D274,EUROSTAT_VBE_IND_2010!$C$7:$C$732,"*"&amp;RIGHT($A274,3)&amp;"*",EUROSTAT_VBE_IND_2010!$D$7:$D$732,"7100*"))/1000</f>
        <v>0</v>
      </c>
      <c r="N274" s="17">
        <f>(SUMIFS(EUROSTAT_VBE_IND_2010!K$7:K$732,EUROSTAT_VBE_IND_2010!$B$7:$B$732,$D274,EUROSTAT_VBE_IND_2010!$C$7:$C$732,"*"&amp;RIGHT($A274,3)&amp;"*",EUROSTAT_VBE_IND_2010!$D$7:$D$732,"7100*"))/1000</f>
        <v>0</v>
      </c>
      <c r="O274" s="17">
        <f>(SUMIFS(EUROSTAT_VBE_IND_2010!L$7:L$732,EUROSTAT_VBE_IND_2010!$B$7:$B$732,$D274,EUROSTAT_VBE_IND_2010!$C$7:$C$732,"*"&amp;RIGHT($A274,3)&amp;"*",EUROSTAT_VBE_IND_2010!$D$7:$D$732,"7100*"))/1000</f>
        <v>0</v>
      </c>
      <c r="P274" s="17">
        <f>(SUMIFS(EUROSTAT_VBE_IND_2010!M$7:M$732,EUROSTAT_VBE_IND_2010!$B$7:$B$732,$D274,EUROSTAT_VBE_IND_2010!$C$7:$C$732,"*"&amp;RIGHT($A274,3)&amp;"*",EUROSTAT_VBE_IND_2010!$D$7:$D$732,"7100*"))/1000</f>
        <v>0</v>
      </c>
      <c r="Q274" s="17">
        <f>(SUMIFS(EUROSTAT_VBE_IND_2010!N$7:N$732,EUROSTAT_VBE_IND_2010!$B$7:$B$732,$D274,EUROSTAT_VBE_IND_2010!$C$7:$C$732,"*"&amp;RIGHT($A274,3)&amp;"*",EUROSTAT_VBE_IND_2010!$D$7:$D$732,"7100*"))/1000</f>
        <v>0</v>
      </c>
      <c r="R274" s="17">
        <f>(SUMIFS(EUROSTAT_VBE_IND_2010!O$7:O$732,EUROSTAT_VBE_IND_2010!$B$7:$B$732,$D274,EUROSTAT_VBE_IND_2010!$C$7:$C$732,"*"&amp;RIGHT($A274,3)&amp;"*",EUROSTAT_VBE_IND_2010!$D$7:$D$732,"7100*"))/1000</f>
        <v>0</v>
      </c>
      <c r="S274" s="17">
        <f>(SUMIFS(EUROSTAT_VBE_IND_2010!P$7:P$732,EUROSTAT_VBE_IND_2010!$B$7:$B$732,$D274,EUROSTAT_VBE_IND_2010!$C$7:$C$732,"*"&amp;RIGHT($A274,3)&amp;"*",EUROSTAT_VBE_IND_2010!$D$7:$D$732,"7100*"))/1000</f>
        <v>0</v>
      </c>
      <c r="T274" s="17">
        <f>(SUMIFS(EUROSTAT_VBE_IND_2010!Q$7:Q$732,EUROSTAT_VBE_IND_2010!$B$7:$B$732,$D274,EUROSTAT_VBE_IND_2010!$C$7:$C$732,"*"&amp;RIGHT($A274,3)&amp;"*",EUROSTAT_VBE_IND_2010!$D$7:$D$732,"7100*"))/1000</f>
        <v>0</v>
      </c>
      <c r="U274" s="17">
        <f>(SUMIFS(EUROSTAT_VBE_IND_2010!R$7:R$732,EUROSTAT_VBE_IND_2010!$B$7:$B$732,$D274,EUROSTAT_VBE_IND_2010!$C$7:$C$732,"*"&amp;RIGHT($A274,3)&amp;"*",EUROSTAT_VBE_IND_2010!$D$7:$D$732,"7100*"))/1000</f>
        <v>0</v>
      </c>
      <c r="V274" s="17">
        <f>(SUMIFS(EUROSTAT_VBE_IND_2010!S$7:S$732,EUROSTAT_VBE_IND_2010!$B$7:$B$732,$D274,EUROSTAT_VBE_IND_2010!$C$7:$C$732,"*"&amp;RIGHT($A274,3)&amp;"*",EUROSTAT_VBE_IND_2010!$D$7:$D$732,"7100*"))/1000</f>
        <v>0</v>
      </c>
      <c r="W274" s="17">
        <f>(SUMIFS(EUROSTAT_VBE_IND_2010!T$7:T$732,EUROSTAT_VBE_IND_2010!$B$7:$B$732,$D274,EUROSTAT_VBE_IND_2010!$C$7:$C$732,"*"&amp;RIGHT($A274,3)&amp;"*",EUROSTAT_VBE_IND_2010!$D$7:$D$732,"7100*"))/1000</f>
        <v>0</v>
      </c>
      <c r="X274" s="17">
        <f>(SUMIFS(EUROSTAT_VBE_IND_2010!U$7:U$732,EUROSTAT_VBE_IND_2010!$B$7:$B$732,$D274,EUROSTAT_VBE_IND_2010!$C$7:$C$732,"*"&amp;RIGHT($A274,3)&amp;"*",EUROSTAT_VBE_IND_2010!$D$7:$D$732,"7100*"))/1000</f>
        <v>0</v>
      </c>
      <c r="Y274" s="17">
        <f>(SUMIFS(EUROSTAT_VBE_IND_2010!V$7:V$732,EUROSTAT_VBE_IND_2010!$B$7:$B$732,$D274,EUROSTAT_VBE_IND_2010!$C$7:$C$732,"*"&amp;RIGHT($A274,3)&amp;"*",EUROSTAT_VBE_IND_2010!$D$7:$D$732,"7100*"))/1000</f>
        <v>0</v>
      </c>
      <c r="Z274" s="17">
        <f>(SUMIFS(EUROSTAT_VBE_IND_2010!W$7:W$732,EUROSTAT_VBE_IND_2010!$B$7:$B$732,$D274,EUROSTAT_VBE_IND_2010!$C$7:$C$732,"*"&amp;RIGHT($A274,3)&amp;"*",EUROSTAT_VBE_IND_2010!$D$7:$D$732,"7100*"))/1000</f>
        <v>0</v>
      </c>
      <c r="AA274" s="17">
        <f>(SUMIFS(EUROSTAT_VBE_IND_2010!X$7:X$732,EUROSTAT_VBE_IND_2010!$B$7:$B$732,$D274,EUROSTAT_VBE_IND_2010!$C$7:$C$732,"*"&amp;RIGHT($A274,3)&amp;"*",EUROSTAT_VBE_IND_2010!$D$7:$D$732,"7100*"))/1000</f>
        <v>0</v>
      </c>
      <c r="AB274" s="17">
        <f>(SUMIFS(EUROSTAT_VBE_IND_2010!AA$7:AA$732,EUROSTAT_VBE_IND_2010!$B$7:$B$732,$D274,EUROSTAT_VBE_IND_2010!$C$7:$C$732,"*"&amp;RIGHT($A274,3)&amp;"*",EUROSTAT_VBE_IND_2010!$D$7:$D$732,"7100*"))/1000</f>
        <v>0</v>
      </c>
      <c r="AC274" s="17">
        <f>(SUMIFS(EUROSTAT_VBE_IND_2010!AB$7:AB$732,EUROSTAT_VBE_IND_2010!$B$7:$B$732,$D274,EUROSTAT_VBE_IND_2010!$C$7:$C$732,"*"&amp;RIGHT($A274,3)&amp;"*",EUROSTAT_VBE_IND_2010!$D$7:$D$732,"7100*"))/1000</f>
        <v>0</v>
      </c>
      <c r="AD274" s="17">
        <f>(SUMIFS(EUROSTAT_VBE_IND_2010!AC$7:AC$732,EUROSTAT_VBE_IND_2010!$B$7:$B$732,$D274,EUROSTAT_VBE_IND_2010!$C$7:$C$732,"*"&amp;RIGHT($A274,3)&amp;"*",EUROSTAT_VBE_IND_2010!$D$7:$D$732,"7100*"))/1000</f>
        <v>0</v>
      </c>
      <c r="AE274" s="17">
        <f>(SUMIFS(EUROSTAT_VBE_IND_2010!AD$7:AD$732,EUROSTAT_VBE_IND_2010!$B$7:$B$732,$D274,EUROSTAT_VBE_IND_2010!$C$7:$C$732,"*"&amp;RIGHT($A274,3)&amp;"*",EUROSTAT_VBE_IND_2010!$D$7:$D$732,"7100*"))/1000</f>
        <v>0</v>
      </c>
      <c r="AF274" s="17">
        <f>(SUMIFS(EUROSTAT_VBE_IND_2010!AE$7:AE$732,EUROSTAT_VBE_IND_2010!$B$7:$B$732,$D274,EUROSTAT_VBE_IND_2010!$C$7:$C$732,"*"&amp;RIGHT($A274,3)&amp;"*",EUROSTAT_VBE_IND_2010!$D$7:$D$732,"7100*"))/1000</f>
        <v>0</v>
      </c>
      <c r="AG274" s="17">
        <f>(SUMIFS(EUROSTAT_VBE_IND_2010!AF$7:AF$732,EUROSTAT_VBE_IND_2010!$B$7:$B$732,$D274,EUROSTAT_VBE_IND_2010!$C$7:$C$732,"*"&amp;RIGHT($A274,3)&amp;"*",EUROSTAT_VBE_IND_2010!$D$7:$D$732,"7100*"))/1000</f>
        <v>0</v>
      </c>
      <c r="AH274" s="17">
        <f>(SUMIFS(EUROSTAT_VBE_IND_2010!AH$7:AH$732,EUROSTAT_VBE_IND_2010!$B$7:$B$732,$D274,EUROSTAT_VBE_IND_2010!$C$7:$C$732,"*"&amp;RIGHT($A274,3)&amp;"*",EUROSTAT_VBE_IND_2010!$D$7:$D$732,"7100*"))/1000</f>
        <v>0</v>
      </c>
      <c r="AI274" s="17">
        <f>(SUMIFS(EUROSTAT_VBE_IND_2010!AI$7:AI$732,EUROSTAT_VBE_IND_2010!$B$7:$B$732,$D274,EUROSTAT_VBE_IND_2010!$C$7:$C$732,"*"&amp;RIGHT($A274,3)&amp;"*",EUROSTAT_VBE_IND_2010!$D$7:$D$732,"7100*"))/1000</f>
        <v>0</v>
      </c>
      <c r="AJ274" s="17">
        <f>(SUMIFS(EUROSTAT_VBE_IND_2010!AJ$7:AJ$732,EUROSTAT_VBE_IND_2010!$B$7:$B$732,$D274,EUROSTAT_VBE_IND_2010!$C$7:$C$732,"*"&amp;RIGHT($A274,3)&amp;"*",EUROSTAT_VBE_IND_2010!$D$7:$D$732,"7100*"))/1000</f>
        <v>0</v>
      </c>
      <c r="AK274" s="17">
        <f>(SUMIFS(EUROSTAT_VBE_IND_2010!AK$7:AK$732,EUROSTAT_VBE_IND_2010!$B$7:$B$732,$D274,EUROSTAT_VBE_IND_2010!$C$7:$C$732,"*"&amp;RIGHT($A274,3)&amp;"*",EUROSTAT_VBE_IND_2010!$D$7:$D$732,"7100*"))/1000</f>
        <v>0</v>
      </c>
      <c r="AL274" s="198">
        <f>SUMIFS('IEA Bal_AL-IND'!$D$30:$D$329,'IEA Bal_AL-IND'!$A$30:$A$329,"*"&amp;RIGHT($B274,8),'IEA Bal_AL-IND'!$C$30:$C$329,'Aggregated Balance-IND_2010'!$E274)</f>
        <v>0</v>
      </c>
      <c r="AM274" s="198">
        <f>SUMIFS('IEA Bal_BA-IND'!$D$30:$D$329,'IEA Bal_BA-IND'!$A$30:$A$329,"*"&amp;RIGHT($B274,8),'IEA Bal_BA-IND'!$C$30:$C$329,'Aggregated Balance-IND_2010'!$E274)</f>
        <v>0</v>
      </c>
      <c r="AN274" s="198">
        <f>SUMIFS('IEA Bal_KS-IND'!$D$30:$D$329,'IEA Bal_KS-IND'!$A$30:$A$329,"*"&amp;RIGHT($B274,8),'IEA Bal_KS-IND'!$C$30:$C$329,'Aggregated Balance-IND_2010'!$E274)</f>
        <v>0</v>
      </c>
      <c r="AO274" s="17">
        <f>(SUMIFS(EUROSTAT_VBE_IND_2010!Y$7:Y$732,EUROSTAT_VBE_IND_2010!$B$7:$B$732,$D274,EUROSTAT_VBE_IND_2010!$C$7:$C$732,"*"&amp;RIGHT($A274,3)&amp;"*",EUROSTAT_VBE_IND_2010!$D$7:$D$732,"7100*"))/1000</f>
        <v>0</v>
      </c>
      <c r="AP274" s="17">
        <f>(SUMIFS(EUROSTAT_VBE_IND_2010!Z$7:Z$732,EUROSTAT_VBE_IND_2010!$B$7:$B$732,$D274,EUROSTAT_VBE_IND_2010!$C$7:$C$732,"*"&amp;RIGHT($A274,3)&amp;"*",EUROSTAT_VBE_IND_2010!$D$7:$D$732,"7100*"))/1000</f>
        <v>0</v>
      </c>
      <c r="AQ274" s="17">
        <f>(SUMIFS(EUROSTAT_VBE_IND_2010!AG$7:AG$732,EUROSTAT_VBE_IND_2010!$B$7:$B$732,$D274,EUROSTAT_VBE_IND_2010!$C$7:$C$732,"*"&amp;RIGHT($A274,3)&amp;"*",EUROSTAT_VBE_IND_2010!$D$7:$D$732,"7100*"))/1000</f>
        <v>0</v>
      </c>
    </row>
    <row r="275" spans="1:43">
      <c r="A275" t="str">
        <f>LEFT(EUROSTAT_VBE_IND_2010!$C$375,8)</f>
        <v>B_101835</v>
      </c>
      <c r="B275" s="28" t="s">
        <v>303</v>
      </c>
      <c r="C275" t="s">
        <v>293</v>
      </c>
      <c r="D275" t="s">
        <v>126</v>
      </c>
      <c r="E275" t="s">
        <v>247</v>
      </c>
      <c r="F275" t="s">
        <v>267</v>
      </c>
      <c r="G275" s="17">
        <f>(SUMIFS(EUROSTAT_VBE_IND_2010!E$7:E$732,EUROSTAT_VBE_IND_2010!$B$7:$B$732,$D275,EUROSTAT_VBE_IND_2010!$C$7:$C$732,"*"&amp;RIGHT($A275,3)&amp;"*",EUROSTAT_VBE_IND_2010!$D$7:$D$732,"6000*"))/1000</f>
        <v>1.548</v>
      </c>
      <c r="H275" s="17">
        <f>(SUMIFS(EUROSTAT_VBE_IND_2010!F$7:F$732,EUROSTAT_VBE_IND_2010!$B$7:$B$732,$D275,EUROSTAT_VBE_IND_2010!$C$7:$C$732,"*"&amp;RIGHT($A275,3)&amp;"*",EUROSTAT_VBE_IND_2010!$D$7:$D$732,"6000*"))/1000</f>
        <v>4.511</v>
      </c>
      <c r="I275" s="17">
        <f>(SUMIFS(EUROSTAT_VBE_IND_2010!G$7:G$732,EUROSTAT_VBE_IND_2010!$B$7:$B$732,$D275,EUROSTAT_VBE_IND_2010!$C$7:$C$732,"*"&amp;RIGHT($A275,3)&amp;"*",EUROSTAT_VBE_IND_2010!$D$7:$D$732,"6000*"))/1000</f>
        <v>1.39</v>
      </c>
      <c r="J275" s="198">
        <f>SUMIFS('IEA Bal_CH-IND'!$D$30:$D$329,'IEA Bal_CH-IND'!$A$30:$A$329,"*"&amp;RIGHT($B275,8),'IEA Bal_CH-IND'!$C$30:$C$329,'Aggregated Balance-IND_2010'!$E275)</f>
        <v>0.95777</v>
      </c>
      <c r="K275" s="17">
        <f>(SUMIFS(EUROSTAT_VBE_IND_2010!H$7:H$732,EUROSTAT_VBE_IND_2010!$B$7:$B$732,$D275,EUROSTAT_VBE_IND_2010!$C$7:$C$732,"*"&amp;RIGHT($A275,3)&amp;"*",EUROSTAT_VBE_IND_2010!$D$7:$D$732,"6000*"))/1000</f>
        <v>0.029</v>
      </c>
      <c r="L275" s="17">
        <f>(SUMIFS(EUROSTAT_VBE_IND_2010!I$7:I$732,EUROSTAT_VBE_IND_2010!$B$7:$B$732,$D275,EUROSTAT_VBE_IND_2010!$C$7:$C$732,"*"&amp;RIGHT($A275,3)&amp;"*",EUROSTAT_VBE_IND_2010!$D$7:$D$732,"6000*"))/1000</f>
        <v>2.52</v>
      </c>
      <c r="M275" s="17">
        <f>(SUMIFS(EUROSTAT_VBE_IND_2010!J$7:J$732,EUROSTAT_VBE_IND_2010!$B$7:$B$732,$D275,EUROSTAT_VBE_IND_2010!$C$7:$C$732,"*"&amp;RIGHT($A275,3)&amp;"*",EUROSTAT_VBE_IND_2010!$D$7:$D$732,"6000*"))/1000</f>
        <v>8.935</v>
      </c>
      <c r="N275" s="17">
        <f>(SUMIFS(EUROSTAT_VBE_IND_2010!K$7:K$732,EUROSTAT_VBE_IND_2010!$B$7:$B$732,$D275,EUROSTAT_VBE_IND_2010!$C$7:$C$732,"*"&amp;RIGHT($A275,3)&amp;"*",EUROSTAT_VBE_IND_2010!$D$7:$D$732,"6000*"))/1000</f>
        <v>0.569</v>
      </c>
      <c r="O275" s="17">
        <f>(SUMIFS(EUROSTAT_VBE_IND_2010!L$7:L$732,EUROSTAT_VBE_IND_2010!$B$7:$B$732,$D275,EUROSTAT_VBE_IND_2010!$C$7:$C$732,"*"&amp;RIGHT($A275,3)&amp;"*",EUROSTAT_VBE_IND_2010!$D$7:$D$732,"6000*"))/1000</f>
        <v>0.443</v>
      </c>
      <c r="P275" s="17">
        <f>(SUMIFS(EUROSTAT_VBE_IND_2010!M$7:M$732,EUROSTAT_VBE_IND_2010!$B$7:$B$732,$D275,EUROSTAT_VBE_IND_2010!$C$7:$C$732,"*"&amp;RIGHT($A275,3)&amp;"*",EUROSTAT_VBE_IND_2010!$D$7:$D$732,"6000*"))/1000</f>
        <v>2.207</v>
      </c>
      <c r="Q275" s="17">
        <f>(SUMIFS(EUROSTAT_VBE_IND_2010!N$7:N$732,EUROSTAT_VBE_IND_2010!$B$7:$B$732,$D275,EUROSTAT_VBE_IND_2010!$C$7:$C$732,"*"&amp;RIGHT($A275,3)&amp;"*",EUROSTAT_VBE_IND_2010!$D$7:$D$732,"6000*"))/1000</f>
        <v>7.783</v>
      </c>
      <c r="R275" s="17">
        <f>(SUMIFS(EUROSTAT_VBE_IND_2010!O$7:O$732,EUROSTAT_VBE_IND_2010!$B$7:$B$732,$D275,EUROSTAT_VBE_IND_2010!$C$7:$C$732,"*"&amp;RIGHT($A275,3)&amp;"*",EUROSTAT_VBE_IND_2010!$D$7:$D$732,"6000*"))/1000</f>
        <v>0.482</v>
      </c>
      <c r="S275" s="17">
        <f>(SUMIFS(EUROSTAT_VBE_IND_2010!P$7:P$732,EUROSTAT_VBE_IND_2010!$B$7:$B$732,$D275,EUROSTAT_VBE_IND_2010!$C$7:$C$732,"*"&amp;RIGHT($A275,3)&amp;"*",EUROSTAT_VBE_IND_2010!$D$7:$D$732,"6000*"))/1000</f>
        <v>6.329</v>
      </c>
      <c r="T275" s="17">
        <f>(SUMIFS(EUROSTAT_VBE_IND_2010!Q$7:Q$732,EUROSTAT_VBE_IND_2010!$B$7:$B$732,$D275,EUROSTAT_VBE_IND_2010!$C$7:$C$732,"*"&amp;RIGHT($A275,3)&amp;"*",EUROSTAT_VBE_IND_2010!$D$7:$D$732,"6000*"))/1000</f>
        <v>0.529</v>
      </c>
      <c r="U275" s="17">
        <f>(SUMIFS(EUROSTAT_VBE_IND_2010!R$7:R$732,EUROSTAT_VBE_IND_2010!$B$7:$B$732,$D275,EUROSTAT_VBE_IND_2010!$C$7:$C$732,"*"&amp;RIGHT($A275,3)&amp;"*",EUROSTAT_VBE_IND_2010!$D$7:$D$732,"6000*"))/1000</f>
        <v>0.479</v>
      </c>
      <c r="V275" s="17">
        <f>(SUMIFS(EUROSTAT_VBE_IND_2010!S$7:S$732,EUROSTAT_VBE_IND_2010!$B$7:$B$732,$D275,EUROSTAT_VBE_IND_2010!$C$7:$C$732,"*"&amp;RIGHT($A275,3)&amp;"*",EUROSTAT_VBE_IND_2010!$D$7:$D$732,"6000*"))/1000</f>
        <v>0.418</v>
      </c>
      <c r="W275" s="17">
        <f>(SUMIFS(EUROSTAT_VBE_IND_2010!T$7:T$732,EUROSTAT_VBE_IND_2010!$B$7:$B$732,$D275,EUROSTAT_VBE_IND_2010!$C$7:$C$732,"*"&amp;RIGHT($A275,3)&amp;"*",EUROSTAT_VBE_IND_2010!$D$7:$D$732,"6000*"))/1000</f>
        <v>0.011</v>
      </c>
      <c r="X275" s="17">
        <f>(SUMIFS(EUROSTAT_VBE_IND_2010!U$7:U$732,EUROSTAT_VBE_IND_2010!$B$7:$B$732,$D275,EUROSTAT_VBE_IND_2010!$C$7:$C$732,"*"&amp;RIGHT($A275,3)&amp;"*",EUROSTAT_VBE_IND_2010!$D$7:$D$732,"6000*"))/1000</f>
        <v>22.802</v>
      </c>
      <c r="Y275" s="17">
        <f>(SUMIFS(EUROSTAT_VBE_IND_2010!V$7:V$732,EUROSTAT_VBE_IND_2010!$B$7:$B$732,$D275,EUROSTAT_VBE_IND_2010!$C$7:$C$732,"*"&amp;RIGHT($A275,3)&amp;"*",EUROSTAT_VBE_IND_2010!$D$7:$D$732,"6000*"))/1000</f>
        <v>0.576</v>
      </c>
      <c r="Z275" s="17">
        <f>(SUMIFS(EUROSTAT_VBE_IND_2010!W$7:W$732,EUROSTAT_VBE_IND_2010!$B$7:$B$732,$D275,EUROSTAT_VBE_IND_2010!$C$7:$C$732,"*"&amp;RIGHT($A275,3)&amp;"*",EUROSTAT_VBE_IND_2010!$D$7:$D$732,"6000*"))/1000</f>
        <v>0.511</v>
      </c>
      <c r="AA275" s="17">
        <f>(SUMIFS(EUROSTAT_VBE_IND_2010!X$7:X$732,EUROSTAT_VBE_IND_2010!$B$7:$B$732,$D275,EUROSTAT_VBE_IND_2010!$C$7:$C$732,"*"&amp;RIGHT($A275,3)&amp;"*",EUROSTAT_VBE_IND_2010!$D$7:$D$732,"6000*"))/1000</f>
        <v>0.144</v>
      </c>
      <c r="AB275" s="17">
        <f>(SUMIFS(EUROSTAT_VBE_IND_2010!AA$7:AA$732,EUROSTAT_VBE_IND_2010!$B$7:$B$732,$D275,EUROSTAT_VBE_IND_2010!$C$7:$C$732,"*"&amp;RIGHT($A275,3)&amp;"*",EUROSTAT_VBE_IND_2010!$D$7:$D$732,"6000*"))/1000</f>
        <v>0</v>
      </c>
      <c r="AC275" s="17">
        <f>(SUMIFS(EUROSTAT_VBE_IND_2010!AB$7:AB$732,EUROSTAT_VBE_IND_2010!$B$7:$B$732,$D275,EUROSTAT_VBE_IND_2010!$C$7:$C$732,"*"&amp;RIGHT($A275,3)&amp;"*",EUROSTAT_VBE_IND_2010!$D$7:$D$732,"6000*"))/1000</f>
        <v>1.39</v>
      </c>
      <c r="AD275" s="17">
        <f>(SUMIFS(EUROSTAT_VBE_IND_2010!AC$7:AC$732,EUROSTAT_VBE_IND_2010!$B$7:$B$732,$D275,EUROSTAT_VBE_IND_2010!$C$7:$C$732,"*"&amp;RIGHT($A275,3)&amp;"*",EUROSTAT_VBE_IND_2010!$D$7:$D$732,"6000*"))/1000</f>
        <v>0.295</v>
      </c>
      <c r="AE275" s="17">
        <f>(SUMIFS(EUROSTAT_VBE_IND_2010!AD$7:AD$732,EUROSTAT_VBE_IND_2010!$B$7:$B$732,$D275,EUROSTAT_VBE_IND_2010!$C$7:$C$732,"*"&amp;RIGHT($A275,3)&amp;"*",EUROSTAT_VBE_IND_2010!$D$7:$D$732,"6000*"))/1000</f>
        <v>2.041</v>
      </c>
      <c r="AF275" s="17">
        <f>(SUMIFS(EUROSTAT_VBE_IND_2010!AE$7:AE$732,EUROSTAT_VBE_IND_2010!$B$7:$B$732,$D275,EUROSTAT_VBE_IND_2010!$C$7:$C$732,"*"&amp;RIGHT($A275,3)&amp;"*",EUROSTAT_VBE_IND_2010!$D$7:$D$732,"6000*"))/1000</f>
        <v>5.252</v>
      </c>
      <c r="AG275" s="17">
        <f>(SUMIFS(EUROSTAT_VBE_IND_2010!AF$7:AF$732,EUROSTAT_VBE_IND_2010!$B$7:$B$732,$D275,EUROSTAT_VBE_IND_2010!$C$7:$C$732,"*"&amp;RIGHT($A275,3)&amp;"*",EUROSTAT_VBE_IND_2010!$D$7:$D$732,"6000*"))/1000</f>
        <v>2.927</v>
      </c>
      <c r="AH275" s="17">
        <f>(SUMIFS(EUROSTAT_VBE_IND_2010!AH$7:AH$732,EUROSTAT_VBE_IND_2010!$B$7:$B$732,$D275,EUROSTAT_VBE_IND_2010!$C$7:$C$732,"*"&amp;RIGHT($A275,3)&amp;"*",EUROSTAT_VBE_IND_2010!$D$7:$D$732,"6000*"))/1000</f>
        <v>0.68</v>
      </c>
      <c r="AI275" s="17">
        <f>(SUMIFS(EUROSTAT_VBE_IND_2010!AI$7:AI$732,EUROSTAT_VBE_IND_2010!$B$7:$B$732,$D275,EUROSTAT_VBE_IND_2010!$C$7:$C$732,"*"&amp;RIGHT($A275,3)&amp;"*",EUROSTAT_VBE_IND_2010!$D$7:$D$732,"6000*"))/1000</f>
        <v>0.54</v>
      </c>
      <c r="AJ275" s="17">
        <f>(SUMIFS(EUROSTAT_VBE_IND_2010!AJ$7:AJ$732,EUROSTAT_VBE_IND_2010!$B$7:$B$732,$D275,EUROSTAT_VBE_IND_2010!$C$7:$C$732,"*"&amp;RIGHT($A275,3)&amp;"*",EUROSTAT_VBE_IND_2010!$D$7:$D$732,"6000*"))/1000</f>
        <v>0.482</v>
      </c>
      <c r="AK275" s="17">
        <f>(SUMIFS(EUROSTAT_VBE_IND_2010!AK$7:AK$732,EUROSTAT_VBE_IND_2010!$B$7:$B$732,$D275,EUROSTAT_VBE_IND_2010!$C$7:$C$732,"*"&amp;RIGHT($A275,3)&amp;"*",EUROSTAT_VBE_IND_2010!$D$7:$D$732,"6000*"))/1000</f>
        <v>10.98</v>
      </c>
      <c r="AL275" s="198">
        <f>SUMIFS('IEA Bal_AL-IND'!$D$30:$D$329,'IEA Bal_AL-IND'!$A$30:$A$329,"*"&amp;RIGHT($B275,8),'IEA Bal_AL-IND'!$C$30:$C$329,'Aggregated Balance-IND_2010'!$E275)</f>
        <v>0.47529</v>
      </c>
      <c r="AM275" s="198">
        <f>SUMIFS('IEA Bal_BA-IND'!$D$30:$D$329,'IEA Bal_BA-IND'!$A$30:$A$329,"*"&amp;RIGHT($B275,8),'IEA Bal_BA-IND'!$C$30:$C$329,'Aggregated Balance-IND_2010'!$E275)</f>
        <v>0.16923</v>
      </c>
      <c r="AN275" s="198">
        <f>SUMIFS('IEA Bal_KS-IND'!$D$30:$D$329,'IEA Bal_KS-IND'!$A$30:$A$329,"*"&amp;RIGHT($B275,8),'IEA Bal_KS-IND'!$C$30:$C$329,'Aggregated Balance-IND_2010'!$E275)</f>
        <v>0.0036</v>
      </c>
      <c r="AO275" s="17">
        <f>(SUMIFS(EUROSTAT_VBE_IND_2010!Y$7:Y$732,EUROSTAT_VBE_IND_2010!$B$7:$B$732,$D275,EUROSTAT_VBE_IND_2010!$C$7:$C$732,"*"&amp;RIGHT($A275,3)&amp;"*",EUROSTAT_VBE_IND_2010!$D$7:$D$732,"6000*"))/1000</f>
        <v>0</v>
      </c>
      <c r="AP275" s="17">
        <f>(SUMIFS(EUROSTAT_VBE_IND_2010!Z$7:Z$732,EUROSTAT_VBE_IND_2010!$B$7:$B$732,$D275,EUROSTAT_VBE_IND_2010!$C$7:$C$732,"*"&amp;RIGHT($A275,3)&amp;"*",EUROSTAT_VBE_IND_2010!$D$7:$D$732,"6000*"))/1000</f>
        <v>0.194</v>
      </c>
      <c r="AQ275" s="17">
        <f>(SUMIFS(EUROSTAT_VBE_IND_2010!AG$7:AG$732,EUROSTAT_VBE_IND_2010!$B$7:$B$732,$D275,EUROSTAT_VBE_IND_2010!$C$7:$C$732,"*"&amp;RIGHT($A275,3)&amp;"*",EUROSTAT_VBE_IND_2010!$D$7:$D$732,"6000*"))/1000</f>
        <v>0.407</v>
      </c>
    </row>
    <row r="276" spans="1:43">
      <c r="A276" t="str">
        <f>LEFT(EUROSTAT_VBE_IND_2010!$C$375,8)</f>
        <v>B_101835</v>
      </c>
      <c r="B276" s="28" t="s">
        <v>303</v>
      </c>
      <c r="C276" t="s">
        <v>293</v>
      </c>
      <c r="D276" t="s">
        <v>126</v>
      </c>
      <c r="E276" t="s">
        <v>248</v>
      </c>
      <c r="F276" t="s">
        <v>268</v>
      </c>
      <c r="G276" s="17">
        <f>(SUMIFS(EUROSTAT_VBE_IND_2010!E$7:E$732,EUROSTAT_VBE_IND_2010!$B$7:$B$732,$D276,EUROSTAT_VBE_IND_2010!$C$7:$C$732,"*"&amp;RIGHT($A276,3)&amp;"*",EUROSTAT_VBE_IND_2010!$D$7:$D$732,"5200*"))/1000</f>
        <v>0.042</v>
      </c>
      <c r="H276" s="17">
        <f>(SUMIFS(EUROSTAT_VBE_IND_2010!F$7:F$732,EUROSTAT_VBE_IND_2010!$B$7:$B$732,$D276,EUROSTAT_VBE_IND_2010!$C$7:$C$732,"*"&amp;RIGHT($A276,3)&amp;"*",EUROSTAT_VBE_IND_2010!$D$7:$D$732,"5200*"))/1000</f>
        <v>0.077</v>
      </c>
      <c r="I276" s="17">
        <f>(SUMIFS(EUROSTAT_VBE_IND_2010!G$7:G$732,EUROSTAT_VBE_IND_2010!$B$7:$B$732,$D276,EUROSTAT_VBE_IND_2010!$C$7:$C$732,"*"&amp;RIGHT($A276,3)&amp;"*",EUROSTAT_VBE_IND_2010!$D$7:$D$732,"5200*"))/1000</f>
        <v>0.311</v>
      </c>
      <c r="J276" s="198">
        <f>SUMIFS('IEA Bal_CH-IND'!$D$30:$D$329,'IEA Bal_CH-IND'!$A$30:$A$329,"*"&amp;RIGHT($B276,8),'IEA Bal_CH-IND'!$C$30:$C$329,'Aggregated Balance-IND_2010'!$E276)</f>
        <v>0.01901</v>
      </c>
      <c r="K276" s="17">
        <f>(SUMIFS(EUROSTAT_VBE_IND_2010!H$7:H$732,EUROSTAT_VBE_IND_2010!$B$7:$B$732,$D276,EUROSTAT_VBE_IND_2010!$C$7:$C$732,"*"&amp;RIGHT($A276,3)&amp;"*",EUROSTAT_VBE_IND_2010!$D$7:$D$732,"5200*"))/1000</f>
        <v>0</v>
      </c>
      <c r="L276" s="17">
        <f>(SUMIFS(EUROSTAT_VBE_IND_2010!I$7:I$732,EUROSTAT_VBE_IND_2010!$B$7:$B$732,$D276,EUROSTAT_VBE_IND_2010!$C$7:$C$732,"*"&amp;RIGHT($A276,3)&amp;"*",EUROSTAT_VBE_IND_2010!$D$7:$D$732,"5200*"))/1000</f>
        <v>0.686</v>
      </c>
      <c r="M276" s="17">
        <f>(SUMIFS(EUROSTAT_VBE_IND_2010!J$7:J$732,EUROSTAT_VBE_IND_2010!$B$7:$B$732,$D276,EUROSTAT_VBE_IND_2010!$C$7:$C$732,"*"&amp;RIGHT($A276,3)&amp;"*",EUROSTAT_VBE_IND_2010!$D$7:$D$732,"5200*"))/1000</f>
        <v>2.521</v>
      </c>
      <c r="N276" s="17">
        <f>(SUMIFS(EUROSTAT_VBE_IND_2010!K$7:K$732,EUROSTAT_VBE_IND_2010!$B$7:$B$732,$D276,EUROSTAT_VBE_IND_2010!$C$7:$C$732,"*"&amp;RIGHT($A276,3)&amp;"*",EUROSTAT_VBE_IND_2010!$D$7:$D$732,"5200*"))/1000</f>
        <v>0.093</v>
      </c>
      <c r="O276" s="17">
        <f>(SUMIFS(EUROSTAT_VBE_IND_2010!L$7:L$732,EUROSTAT_VBE_IND_2010!$B$7:$B$732,$D276,EUROSTAT_VBE_IND_2010!$C$7:$C$732,"*"&amp;RIGHT($A276,3)&amp;"*",EUROSTAT_VBE_IND_2010!$D$7:$D$732,"5200*"))/1000</f>
        <v>0.227</v>
      </c>
      <c r="P276" s="17">
        <f>(SUMIFS(EUROSTAT_VBE_IND_2010!M$7:M$732,EUROSTAT_VBE_IND_2010!$B$7:$B$732,$D276,EUROSTAT_VBE_IND_2010!$C$7:$C$732,"*"&amp;RIGHT($A276,3)&amp;"*",EUROSTAT_VBE_IND_2010!$D$7:$D$732,"5200*"))/1000</f>
        <v>0</v>
      </c>
      <c r="Q276" s="17">
        <f>(SUMIFS(EUROSTAT_VBE_IND_2010!N$7:N$732,EUROSTAT_VBE_IND_2010!$B$7:$B$732,$D276,EUROSTAT_VBE_IND_2010!$C$7:$C$732,"*"&amp;RIGHT($A276,3)&amp;"*",EUROSTAT_VBE_IND_2010!$D$7:$D$732,"5200*"))/1000</f>
        <v>0</v>
      </c>
      <c r="R276" s="17">
        <f>(SUMIFS(EUROSTAT_VBE_IND_2010!O$7:O$732,EUROSTAT_VBE_IND_2010!$B$7:$B$732,$D276,EUROSTAT_VBE_IND_2010!$C$7:$C$732,"*"&amp;RIGHT($A276,3)&amp;"*",EUROSTAT_VBE_IND_2010!$D$7:$D$732,"5200*"))/1000</f>
        <v>0.284</v>
      </c>
      <c r="S276" s="17">
        <f>(SUMIFS(EUROSTAT_VBE_IND_2010!P$7:P$732,EUROSTAT_VBE_IND_2010!$B$7:$B$732,$D276,EUROSTAT_VBE_IND_2010!$C$7:$C$732,"*"&amp;RIGHT($A276,3)&amp;"*",EUROSTAT_VBE_IND_2010!$D$7:$D$732,"5200*"))/1000</f>
        <v>0</v>
      </c>
      <c r="T276" s="17">
        <f>(SUMIFS(EUROSTAT_VBE_IND_2010!Q$7:Q$732,EUROSTAT_VBE_IND_2010!$B$7:$B$732,$D276,EUROSTAT_VBE_IND_2010!$C$7:$C$732,"*"&amp;RIGHT($A276,3)&amp;"*",EUROSTAT_VBE_IND_2010!$D$7:$D$732,"5200*"))/1000</f>
        <v>0.04</v>
      </c>
      <c r="U276" s="17">
        <f>(SUMIFS(EUROSTAT_VBE_IND_2010!R$7:R$732,EUROSTAT_VBE_IND_2010!$B$7:$B$732,$D276,EUROSTAT_VBE_IND_2010!$C$7:$C$732,"*"&amp;RIGHT($A276,3)&amp;"*",EUROSTAT_VBE_IND_2010!$D$7:$D$732,"5200*"))/1000</f>
        <v>0.04</v>
      </c>
      <c r="V276" s="17">
        <f>(SUMIFS(EUROSTAT_VBE_IND_2010!S$7:S$732,EUROSTAT_VBE_IND_2010!$B$7:$B$732,$D276,EUROSTAT_VBE_IND_2010!$C$7:$C$732,"*"&amp;RIGHT($A276,3)&amp;"*",EUROSTAT_VBE_IND_2010!$D$7:$D$732,"5200*"))/1000</f>
        <v>0</v>
      </c>
      <c r="W276" s="17">
        <f>(SUMIFS(EUROSTAT_VBE_IND_2010!T$7:T$732,EUROSTAT_VBE_IND_2010!$B$7:$B$732,$D276,EUROSTAT_VBE_IND_2010!$C$7:$C$732,"*"&amp;RIGHT($A276,3)&amp;"*",EUROSTAT_VBE_IND_2010!$D$7:$D$732,"5200*"))/1000</f>
        <v>0</v>
      </c>
      <c r="X276" s="17">
        <f>(SUMIFS(EUROSTAT_VBE_IND_2010!U$7:U$732,EUROSTAT_VBE_IND_2010!$B$7:$B$732,$D276,EUROSTAT_VBE_IND_2010!$C$7:$C$732,"*"&amp;RIGHT($A276,3)&amp;"*",EUROSTAT_VBE_IND_2010!$D$7:$D$732,"5200*"))/1000</f>
        <v>1.807</v>
      </c>
      <c r="Y276" s="17">
        <f>(SUMIFS(EUROSTAT_VBE_IND_2010!V$7:V$732,EUROSTAT_VBE_IND_2010!$B$7:$B$732,$D276,EUROSTAT_VBE_IND_2010!$C$7:$C$732,"*"&amp;RIGHT($A276,3)&amp;"*",EUROSTAT_VBE_IND_2010!$D$7:$D$732,"5200*"))/1000</f>
        <v>0.138</v>
      </c>
      <c r="Z276" s="17">
        <f>(SUMIFS(EUROSTAT_VBE_IND_2010!W$7:W$732,EUROSTAT_VBE_IND_2010!$B$7:$B$732,$D276,EUROSTAT_VBE_IND_2010!$C$7:$C$732,"*"&amp;RIGHT($A276,3)&amp;"*",EUROSTAT_VBE_IND_2010!$D$7:$D$732,"5200*"))/1000</f>
        <v>0.337</v>
      </c>
      <c r="AA276" s="17">
        <f>(SUMIFS(EUROSTAT_VBE_IND_2010!X$7:X$732,EUROSTAT_VBE_IND_2010!$B$7:$B$732,$D276,EUROSTAT_VBE_IND_2010!$C$7:$C$732,"*"&amp;RIGHT($A276,3)&amp;"*",EUROSTAT_VBE_IND_2010!$D$7:$D$732,"5200*"))/1000</f>
        <v>0.047</v>
      </c>
      <c r="AB276" s="17">
        <f>(SUMIFS(EUROSTAT_VBE_IND_2010!AA$7:AA$732,EUROSTAT_VBE_IND_2010!$B$7:$B$732,$D276,EUROSTAT_VBE_IND_2010!$C$7:$C$732,"*"&amp;RIGHT($A276,3)&amp;"*",EUROSTAT_VBE_IND_2010!$D$7:$D$732,"5200*"))/1000</f>
        <v>0</v>
      </c>
      <c r="AC276" s="17">
        <f>(SUMIFS(EUROSTAT_VBE_IND_2010!AB$7:AB$732,EUROSTAT_VBE_IND_2010!$B$7:$B$732,$D276,EUROSTAT_VBE_IND_2010!$C$7:$C$732,"*"&amp;RIGHT($A276,3)&amp;"*",EUROSTAT_VBE_IND_2010!$D$7:$D$732,"5200*"))/1000</f>
        <v>0.155</v>
      </c>
      <c r="AD276" s="17">
        <f>(SUMIFS(EUROSTAT_VBE_IND_2010!AC$7:AC$732,EUROSTAT_VBE_IND_2010!$B$7:$B$732,$D276,EUROSTAT_VBE_IND_2010!$C$7:$C$732,"*"&amp;RIGHT($A276,3)&amp;"*",EUROSTAT_VBE_IND_2010!$D$7:$D$732,"5200*"))/1000</f>
        <v>0.002</v>
      </c>
      <c r="AE276" s="17">
        <f>(SUMIFS(EUROSTAT_VBE_IND_2010!AD$7:AD$732,EUROSTAT_VBE_IND_2010!$B$7:$B$732,$D276,EUROSTAT_VBE_IND_2010!$C$7:$C$732,"*"&amp;RIGHT($A276,3)&amp;"*",EUROSTAT_VBE_IND_2010!$D$7:$D$732,"5200*"))/1000</f>
        <v>0.496</v>
      </c>
      <c r="AF276" s="17">
        <f>(SUMIFS(EUROSTAT_VBE_IND_2010!AE$7:AE$732,EUROSTAT_VBE_IND_2010!$B$7:$B$732,$D276,EUROSTAT_VBE_IND_2010!$C$7:$C$732,"*"&amp;RIGHT($A276,3)&amp;"*",EUROSTAT_VBE_IND_2010!$D$7:$D$732,"5200*"))/1000</f>
        <v>1.613</v>
      </c>
      <c r="AG276" s="17">
        <f>(SUMIFS(EUROSTAT_VBE_IND_2010!AF$7:AF$732,EUROSTAT_VBE_IND_2010!$B$7:$B$732,$D276,EUROSTAT_VBE_IND_2010!$C$7:$C$732,"*"&amp;RIGHT($A276,3)&amp;"*",EUROSTAT_VBE_IND_2010!$D$7:$D$732,"5200*"))/1000</f>
        <v>0.48</v>
      </c>
      <c r="AH276" s="17">
        <f>(SUMIFS(EUROSTAT_VBE_IND_2010!AH$7:AH$732,EUROSTAT_VBE_IND_2010!$B$7:$B$732,$D276,EUROSTAT_VBE_IND_2010!$C$7:$C$732,"*"&amp;RIGHT($A276,3)&amp;"*",EUROSTAT_VBE_IND_2010!$D$7:$D$732,"5200*"))/1000</f>
        <v>0</v>
      </c>
      <c r="AI276" s="17">
        <f>(SUMIFS(EUROSTAT_VBE_IND_2010!AI$7:AI$732,EUROSTAT_VBE_IND_2010!$B$7:$B$732,$D276,EUROSTAT_VBE_IND_2010!$C$7:$C$732,"*"&amp;RIGHT($A276,3)&amp;"*",EUROSTAT_VBE_IND_2010!$D$7:$D$732,"5200*"))/1000</f>
        <v>0.081</v>
      </c>
      <c r="AJ276" s="17">
        <f>(SUMIFS(EUROSTAT_VBE_IND_2010!AJ$7:AJ$732,EUROSTAT_VBE_IND_2010!$B$7:$B$732,$D276,EUROSTAT_VBE_IND_2010!$C$7:$C$732,"*"&amp;RIGHT($A276,3)&amp;"*",EUROSTAT_VBE_IND_2010!$D$7:$D$732,"5200*"))/1000</f>
        <v>0.128</v>
      </c>
      <c r="AK276" s="17">
        <f>(SUMIFS(EUROSTAT_VBE_IND_2010!AK$7:AK$732,EUROSTAT_VBE_IND_2010!$B$7:$B$732,$D276,EUROSTAT_VBE_IND_2010!$C$7:$C$732,"*"&amp;RIGHT($A276,3)&amp;"*",EUROSTAT_VBE_IND_2010!$D$7:$D$732,"5200*"))/1000</f>
        <v>0</v>
      </c>
      <c r="AL276" s="198">
        <f>SUMIFS('IEA Bal_AL-IND'!$D$30:$D$329,'IEA Bal_AL-IND'!$A$30:$A$329,"*"&amp;RIGHT($B276,8),'IEA Bal_AL-IND'!$C$30:$C$329,'Aggregated Balance-IND_2010'!$E276)</f>
        <v>0</v>
      </c>
      <c r="AM276" s="198">
        <f>SUMIFS('IEA Bal_BA-IND'!$D$30:$D$329,'IEA Bal_BA-IND'!$A$30:$A$329,"*"&amp;RIGHT($B276,8),'IEA Bal_BA-IND'!$C$30:$C$329,'Aggregated Balance-IND_2010'!$E276)</f>
        <v>0.00301</v>
      </c>
      <c r="AN276" s="198">
        <f>SUMIFS('IEA Bal_KS-IND'!$D$30:$D$329,'IEA Bal_KS-IND'!$A$30:$A$329,"*"&amp;RIGHT($B276,8),'IEA Bal_KS-IND'!$C$30:$C$329,'Aggregated Balance-IND_2010'!$E276)</f>
        <v>0</v>
      </c>
      <c r="AO276" s="17">
        <f>(SUMIFS(EUROSTAT_VBE_IND_2010!Y$7:Y$732,EUROSTAT_VBE_IND_2010!$B$7:$B$732,$D276,EUROSTAT_VBE_IND_2010!$C$7:$C$732,"*"&amp;RIGHT($A276,3)&amp;"*",EUROSTAT_VBE_IND_2010!$D$7:$D$732,"5200*"))/1000</f>
        <v>0</v>
      </c>
      <c r="AP276" s="17">
        <f>(SUMIFS(EUROSTAT_VBE_IND_2010!Z$7:Z$732,EUROSTAT_VBE_IND_2010!$B$7:$B$732,$D276,EUROSTAT_VBE_IND_2010!$C$7:$C$732,"*"&amp;RIGHT($A276,3)&amp;"*",EUROSTAT_VBE_IND_2010!$D$7:$D$732,"5200*"))/1000</f>
        <v>0</v>
      </c>
      <c r="AQ276" s="17">
        <f>(SUMIFS(EUROSTAT_VBE_IND_2010!AG$7:AG$732,EUROSTAT_VBE_IND_2010!$B$7:$B$732,$D276,EUROSTAT_VBE_IND_2010!$C$7:$C$732,"*"&amp;RIGHT($A276,3)&amp;"*",EUROSTAT_VBE_IND_2010!$D$7:$D$732,"5200*"))/1000</f>
        <v>0.127</v>
      </c>
    </row>
    <row r="277" spans="6:43">
      <c r="F277" s="241" t="s">
        <v>192</v>
      </c>
      <c r="G277" s="795">
        <f>SUM(G257:G276)</f>
        <v>3.84</v>
      </c>
      <c r="H277" s="795">
        <f t="shared" ref="H277:AL277" si="18">SUM(H257:H276)</f>
        <v>9.22</v>
      </c>
      <c r="I277" s="795">
        <f t="shared" si="18"/>
        <v>2.891</v>
      </c>
      <c r="J277" s="875">
        <f t="shared" si="18"/>
        <v>2.62357</v>
      </c>
      <c r="K277" s="795">
        <f t="shared" si="18"/>
        <v>0.029</v>
      </c>
      <c r="L277" s="795">
        <f t="shared" si="18"/>
        <v>5.715</v>
      </c>
      <c r="M277" s="795">
        <f t="shared" si="18"/>
        <v>24.702</v>
      </c>
      <c r="N277" s="795">
        <f t="shared" si="18"/>
        <v>1.078</v>
      </c>
      <c r="O277" s="795">
        <f t="shared" si="18"/>
        <v>0.832</v>
      </c>
      <c r="P277" s="795">
        <f t="shared" si="18"/>
        <v>3.724</v>
      </c>
      <c r="Q277" s="795">
        <f t="shared" si="18"/>
        <v>18.215</v>
      </c>
      <c r="R277" s="795">
        <f t="shared" si="18"/>
        <v>1.22</v>
      </c>
      <c r="S277" s="795">
        <f t="shared" si="18"/>
        <v>13.697</v>
      </c>
      <c r="T277" s="795">
        <f t="shared" si="18"/>
        <v>1.305</v>
      </c>
      <c r="U277" s="795">
        <f t="shared" si="18"/>
        <v>0.951</v>
      </c>
      <c r="V277" s="795">
        <f t="shared" si="18"/>
        <v>0.809</v>
      </c>
      <c r="W277" s="795">
        <f t="shared" si="18"/>
        <v>0.011</v>
      </c>
      <c r="X277" s="795">
        <f t="shared" si="18"/>
        <v>56.112</v>
      </c>
      <c r="Y277" s="795">
        <f t="shared" si="18"/>
        <v>1.448</v>
      </c>
      <c r="Z277" s="795">
        <f t="shared" si="18"/>
        <v>1.245</v>
      </c>
      <c r="AA277" s="795">
        <f t="shared" si="18"/>
        <v>0.506</v>
      </c>
      <c r="AB277" s="795">
        <f t="shared" si="18"/>
        <v>0</v>
      </c>
      <c r="AC277" s="795">
        <f t="shared" si="18"/>
        <v>4.885</v>
      </c>
      <c r="AD277" s="795">
        <f t="shared" si="18"/>
        <v>0.362</v>
      </c>
      <c r="AE277" s="795">
        <f t="shared" si="18"/>
        <v>5.421</v>
      </c>
      <c r="AF277" s="795">
        <f t="shared" si="18"/>
        <v>15.857</v>
      </c>
      <c r="AG277" s="795">
        <f t="shared" si="18"/>
        <v>7.569</v>
      </c>
      <c r="AH277" s="795">
        <f t="shared" si="18"/>
        <v>1.301</v>
      </c>
      <c r="AI277" s="795">
        <f t="shared" si="18"/>
        <v>1.454</v>
      </c>
      <c r="AJ277" s="795">
        <f t="shared" si="18"/>
        <v>1.748</v>
      </c>
      <c r="AK277" s="795">
        <f t="shared" si="18"/>
        <v>32.988</v>
      </c>
      <c r="AL277" s="875">
        <f t="shared" si="18"/>
        <v>0.51787</v>
      </c>
      <c r="AM277" s="875">
        <f t="shared" ref="AM277:AQ277" si="19">SUM(AM257:AM276)</f>
        <v>0.39737</v>
      </c>
      <c r="AN277" s="875">
        <f t="shared" si="19"/>
        <v>0.0036</v>
      </c>
      <c r="AO277" s="795">
        <f t="shared" si="19"/>
        <v>0</v>
      </c>
      <c r="AP277" s="795">
        <f t="shared" si="19"/>
        <v>0.549</v>
      </c>
      <c r="AQ277" s="795">
        <f t="shared" si="19"/>
        <v>1.336</v>
      </c>
    </row>
    <row r="278" spans="1:43">
      <c r="A278" t="str">
        <f>LEFT(EUROSTAT_VBE_IND_2010!$C$375,8)</f>
        <v>B_101835</v>
      </c>
      <c r="B278" s="28" t="s">
        <v>303</v>
      </c>
      <c r="C278" t="s">
        <v>293</v>
      </c>
      <c r="D278" t="s">
        <v>126</v>
      </c>
      <c r="F278" s="241" t="s">
        <v>294</v>
      </c>
      <c r="G278" s="795">
        <f>(SUMIFS(EUROSTAT_VBE_IND_2010!E$7:E$732,EUROSTAT_VBE_IND_2010!$B$7:$B$732,$D276,EUROSTAT_VBE_IND_2010!$C$7:$C$732,"*"&amp;RIGHT($A276,3)&amp;"*",EUROSTAT_VBE_IND_2010!$D$7:$D$732,"*"))/1000</f>
        <v>3.84</v>
      </c>
      <c r="H278" s="795">
        <f>(SUMIFS(EUROSTAT_VBE_IND_2010!F$7:F$732,EUROSTAT_VBE_IND_2010!$B$7:$B$732,$D276,EUROSTAT_VBE_IND_2010!$C$7:$C$732,"*"&amp;RIGHT($A276,3)&amp;"*",EUROSTAT_VBE_IND_2010!$D$7:$D$732,"*"))/1000</f>
        <v>9.22</v>
      </c>
      <c r="I278" s="795">
        <f>(SUMIFS(EUROSTAT_VBE_IND_2010!G$7:G$732,EUROSTAT_VBE_IND_2010!$B$7:$B$732,$D276,EUROSTAT_VBE_IND_2010!$C$7:$C$732,"*"&amp;RIGHT($A276,3)&amp;"*",EUROSTAT_VBE_IND_2010!$D$7:$D$732,"*"))/1000</f>
        <v>2.891</v>
      </c>
      <c r="J278" s="875">
        <f>SUMIFS('IEA Bal_CH-IND'!$D$331:$D$345,'IEA Bal_CH-IND'!$A$331:$A$345,"*"&amp;RIGHT($B278,8))</f>
        <v>2.62357</v>
      </c>
      <c r="K278" s="795">
        <f>(SUMIFS(EUROSTAT_VBE_IND_2010!H$7:H$732,EUROSTAT_VBE_IND_2010!$B$7:$B$732,$D276,EUROSTAT_VBE_IND_2010!$C$7:$C$732,"*"&amp;RIGHT($A276,3)&amp;"*",EUROSTAT_VBE_IND_2010!$D$7:$D$732,"*"))/1000</f>
        <v>0.029</v>
      </c>
      <c r="L278" s="795">
        <f>(SUMIFS(EUROSTAT_VBE_IND_2010!I$7:I$732,EUROSTAT_VBE_IND_2010!$B$7:$B$732,$D276,EUROSTAT_VBE_IND_2010!$C$7:$C$732,"*"&amp;RIGHT($A276,3)&amp;"*",EUROSTAT_VBE_IND_2010!$D$7:$D$732,"*"))/1000</f>
        <v>5.715</v>
      </c>
      <c r="M278" s="795">
        <f>(SUMIFS(EUROSTAT_VBE_IND_2010!J$7:J$732,EUROSTAT_VBE_IND_2010!$B$7:$B$732,$D276,EUROSTAT_VBE_IND_2010!$C$7:$C$732,"*"&amp;RIGHT($A276,3)&amp;"*",EUROSTAT_VBE_IND_2010!$D$7:$D$732,"*"))/1000</f>
        <v>24.702</v>
      </c>
      <c r="N278" s="795">
        <f>(SUMIFS(EUROSTAT_VBE_IND_2010!K$7:K$732,EUROSTAT_VBE_IND_2010!$B$7:$B$732,$D276,EUROSTAT_VBE_IND_2010!$C$7:$C$732,"*"&amp;RIGHT($A276,3)&amp;"*",EUROSTAT_VBE_IND_2010!$D$7:$D$732,"*"))/1000</f>
        <v>1.078</v>
      </c>
      <c r="O278" s="795">
        <f>(SUMIFS(EUROSTAT_VBE_IND_2010!L$7:L$732,EUROSTAT_VBE_IND_2010!$B$7:$B$732,$D276,EUROSTAT_VBE_IND_2010!$C$7:$C$732,"*"&amp;RIGHT($A276,3)&amp;"*",EUROSTAT_VBE_IND_2010!$D$7:$D$732,"*"))/1000</f>
        <v>0.832</v>
      </c>
      <c r="P278" s="795">
        <f>(SUMIFS(EUROSTAT_VBE_IND_2010!M$7:M$732,EUROSTAT_VBE_IND_2010!$B$7:$B$732,$D276,EUROSTAT_VBE_IND_2010!$C$7:$C$732,"*"&amp;RIGHT($A276,3)&amp;"*",EUROSTAT_VBE_IND_2010!$D$7:$D$732,"*"))/1000</f>
        <v>3.724</v>
      </c>
      <c r="Q278" s="795">
        <f>(SUMIFS(EUROSTAT_VBE_IND_2010!N$7:N$732,EUROSTAT_VBE_IND_2010!$B$7:$B$732,$D276,EUROSTAT_VBE_IND_2010!$C$7:$C$732,"*"&amp;RIGHT($A276,3)&amp;"*",EUROSTAT_VBE_IND_2010!$D$7:$D$732,"*"))/1000</f>
        <v>18.215</v>
      </c>
      <c r="R278" s="795">
        <f>(SUMIFS(EUROSTAT_VBE_IND_2010!O$7:O$732,EUROSTAT_VBE_IND_2010!$B$7:$B$732,$D276,EUROSTAT_VBE_IND_2010!$C$7:$C$732,"*"&amp;RIGHT($A276,3)&amp;"*",EUROSTAT_VBE_IND_2010!$D$7:$D$732,"*"))/1000</f>
        <v>1.22</v>
      </c>
      <c r="S278" s="795">
        <f>(SUMIFS(EUROSTAT_VBE_IND_2010!P$7:P$732,EUROSTAT_VBE_IND_2010!$B$7:$B$732,$D276,EUROSTAT_VBE_IND_2010!$C$7:$C$732,"*"&amp;RIGHT($A276,3)&amp;"*",EUROSTAT_VBE_IND_2010!$D$7:$D$732,"*"))/1000</f>
        <v>13.697</v>
      </c>
      <c r="T278" s="795">
        <f>(SUMIFS(EUROSTAT_VBE_IND_2010!Q$7:Q$732,EUROSTAT_VBE_IND_2010!$B$7:$B$732,$D276,EUROSTAT_VBE_IND_2010!$C$7:$C$732,"*"&amp;RIGHT($A276,3)&amp;"*",EUROSTAT_VBE_IND_2010!$D$7:$D$732,"*"))/1000</f>
        <v>1.305</v>
      </c>
      <c r="U278" s="795">
        <f>(SUMIFS(EUROSTAT_VBE_IND_2010!R$7:R$732,EUROSTAT_VBE_IND_2010!$B$7:$B$732,$D276,EUROSTAT_VBE_IND_2010!$C$7:$C$732,"*"&amp;RIGHT($A276,3)&amp;"*",EUROSTAT_VBE_IND_2010!$D$7:$D$732,"*"))/1000</f>
        <v>0.951</v>
      </c>
      <c r="V278" s="795">
        <f>(SUMIFS(EUROSTAT_VBE_IND_2010!S$7:S$732,EUROSTAT_VBE_IND_2010!$B$7:$B$732,$D276,EUROSTAT_VBE_IND_2010!$C$7:$C$732,"*"&amp;RIGHT($A276,3)&amp;"*",EUROSTAT_VBE_IND_2010!$D$7:$D$732,"*"))/1000</f>
        <v>0.809</v>
      </c>
      <c r="W278" s="795">
        <f>(SUMIFS(EUROSTAT_VBE_IND_2010!T$7:T$732,EUROSTAT_VBE_IND_2010!$B$7:$B$732,$D276,EUROSTAT_VBE_IND_2010!$C$7:$C$732,"*"&amp;RIGHT($A276,3)&amp;"*",EUROSTAT_VBE_IND_2010!$D$7:$D$732,"*"))/1000</f>
        <v>0.011</v>
      </c>
      <c r="X278" s="795">
        <f>(SUMIFS(EUROSTAT_VBE_IND_2010!U$7:U$732,EUROSTAT_VBE_IND_2010!$B$7:$B$732,$D276,EUROSTAT_VBE_IND_2010!$C$7:$C$732,"*"&amp;RIGHT($A276,3)&amp;"*",EUROSTAT_VBE_IND_2010!$D$7:$D$732,"*"))/1000</f>
        <v>56.112</v>
      </c>
      <c r="Y278" s="795">
        <f>(SUMIFS(EUROSTAT_VBE_IND_2010!V$7:V$732,EUROSTAT_VBE_IND_2010!$B$7:$B$732,$D276,EUROSTAT_VBE_IND_2010!$C$7:$C$732,"*"&amp;RIGHT($A276,3)&amp;"*",EUROSTAT_VBE_IND_2010!$D$7:$D$732,"*"))/1000</f>
        <v>1.448</v>
      </c>
      <c r="Z278" s="795">
        <f>(SUMIFS(EUROSTAT_VBE_IND_2010!W$7:W$732,EUROSTAT_VBE_IND_2010!$B$7:$B$732,$D276,EUROSTAT_VBE_IND_2010!$C$7:$C$732,"*"&amp;RIGHT($A276,3)&amp;"*",EUROSTAT_VBE_IND_2010!$D$7:$D$732,"*"))/1000</f>
        <v>1.245</v>
      </c>
      <c r="AA278" s="795">
        <f>(SUMIFS(EUROSTAT_VBE_IND_2010!X$7:X$732,EUROSTAT_VBE_IND_2010!$B$7:$B$732,$D276,EUROSTAT_VBE_IND_2010!$C$7:$C$732,"*"&amp;RIGHT($A276,3)&amp;"*",EUROSTAT_VBE_IND_2010!$D$7:$D$732,"*"))/1000</f>
        <v>0.506</v>
      </c>
      <c r="AB278" s="795">
        <f>(SUMIFS(EUROSTAT_VBE_IND_2010!AA$7:AA$732,EUROSTAT_VBE_IND_2010!$B$7:$B$732,$D276,EUROSTAT_VBE_IND_2010!$C$7:$C$732,"*"&amp;RIGHT($A276,3)&amp;"*",EUROSTAT_VBE_IND_2010!$D$7:$D$732,"*"))/1000</f>
        <v>0</v>
      </c>
      <c r="AC278" s="795">
        <f>(SUMIFS(EUROSTAT_VBE_IND_2010!AB$7:AB$732,EUROSTAT_VBE_IND_2010!$B$7:$B$732,$D276,EUROSTAT_VBE_IND_2010!$C$7:$C$732,"*"&amp;RIGHT($A276,3)&amp;"*",EUROSTAT_VBE_IND_2010!$D$7:$D$732,"*"))/1000</f>
        <v>4.885</v>
      </c>
      <c r="AD278" s="795">
        <f>(SUMIFS(EUROSTAT_VBE_IND_2010!AC$7:AC$732,EUROSTAT_VBE_IND_2010!$B$7:$B$732,$D276,EUROSTAT_VBE_IND_2010!$C$7:$C$732,"*"&amp;RIGHT($A276,3)&amp;"*",EUROSTAT_VBE_IND_2010!$D$7:$D$732,"*"))/1000</f>
        <v>0.362</v>
      </c>
      <c r="AE278" s="795">
        <f>(SUMIFS(EUROSTAT_VBE_IND_2010!AD$7:AD$732,EUROSTAT_VBE_IND_2010!$B$7:$B$732,$D276,EUROSTAT_VBE_IND_2010!$C$7:$C$732,"*"&amp;RIGHT($A276,3)&amp;"*",EUROSTAT_VBE_IND_2010!$D$7:$D$732,"*"))/1000</f>
        <v>5.421</v>
      </c>
      <c r="AF278" s="795">
        <f>(SUMIFS(EUROSTAT_VBE_IND_2010!AE$7:AE$732,EUROSTAT_VBE_IND_2010!$B$7:$B$732,$D276,EUROSTAT_VBE_IND_2010!$C$7:$C$732,"*"&amp;RIGHT($A276,3)&amp;"*",EUROSTAT_VBE_IND_2010!$D$7:$D$732,"*"))/1000</f>
        <v>15.857</v>
      </c>
      <c r="AG278" s="795">
        <f>(SUMIFS(EUROSTAT_VBE_IND_2010!AF$7:AF$732,EUROSTAT_VBE_IND_2010!$B$7:$B$732,$D276,EUROSTAT_VBE_IND_2010!$C$7:$C$732,"*"&amp;RIGHT($A276,3)&amp;"*",EUROSTAT_VBE_IND_2010!$D$7:$D$732,"*"))/1000</f>
        <v>7.569</v>
      </c>
      <c r="AH278" s="795">
        <f>(SUMIFS(EUROSTAT_VBE_IND_2010!AH$7:AH$732,EUROSTAT_VBE_IND_2010!$B$7:$B$732,$D276,EUROSTAT_VBE_IND_2010!$C$7:$C$732,"*"&amp;RIGHT($A276,3)&amp;"*",EUROSTAT_VBE_IND_2010!$D$7:$D$732,"*"))/1000</f>
        <v>1.301</v>
      </c>
      <c r="AI278" s="795">
        <f>(SUMIFS(EUROSTAT_VBE_IND_2010!AI$7:AI$732,EUROSTAT_VBE_IND_2010!$B$7:$B$732,$D276,EUROSTAT_VBE_IND_2010!$C$7:$C$732,"*"&amp;RIGHT($A276,3)&amp;"*",EUROSTAT_VBE_IND_2010!$D$7:$D$732,"*"))/1000</f>
        <v>1.454</v>
      </c>
      <c r="AJ278" s="795">
        <f>(SUMIFS(EUROSTAT_VBE_IND_2010!AJ$7:AJ$732,EUROSTAT_VBE_IND_2010!$B$7:$B$732,$D276,EUROSTAT_VBE_IND_2010!$C$7:$C$732,"*"&amp;RIGHT($A276,3)&amp;"*",EUROSTAT_VBE_IND_2010!$D$7:$D$732,"*"))/1000</f>
        <v>1.748</v>
      </c>
      <c r="AK278" s="795">
        <f>(SUMIFS(EUROSTAT_VBE_IND_2010!AK$7:AK$732,EUROSTAT_VBE_IND_2010!$B$7:$B$732,$D276,EUROSTAT_VBE_IND_2010!$C$7:$C$732,"*"&amp;RIGHT($A276,3)&amp;"*",EUROSTAT_VBE_IND_2010!$D$7:$D$732,"*"))/1000</f>
        <v>32.988</v>
      </c>
      <c r="AL278" s="875">
        <f>SUMIFS('IEA Bal_AL-IND'!$D$331:$D$345,'IEA Bal_AL-IND'!$A$331:$A$345,"*"&amp;RIGHT($B278,8))</f>
        <v>0.51787</v>
      </c>
      <c r="AM278" s="875">
        <f>SUMIFS('IEA Bal_BA-IND'!$D$331:$D$345,'IEA Bal_BA-IND'!$A$331:$A$345,"*"&amp;RIGHT($B278,8))</f>
        <v>0.39737</v>
      </c>
      <c r="AN278" s="875">
        <f>SUMIFS('IEA Bal_KS-IND'!$D$331:$D$345,'IEA Bal_KS-IND'!$A$331:$A$345,"*"&amp;RIGHT($B278,8))</f>
        <v>0.0036</v>
      </c>
      <c r="AO278" s="795">
        <f>(SUMIFS(EUROSTAT_VBE_IND_2010!Y$7:Y$732,EUROSTAT_VBE_IND_2010!$B$7:$B$732,$D276,EUROSTAT_VBE_IND_2010!$C$7:$C$732,"*"&amp;RIGHT($A276,3)&amp;"*",EUROSTAT_VBE_IND_2010!$D$7:$D$732,"*"))/1000</f>
        <v>0</v>
      </c>
      <c r="AP278" s="795">
        <f>(SUMIFS(EUROSTAT_VBE_IND_2010!Z$7:Z$732,EUROSTAT_VBE_IND_2010!$B$7:$B$732,$D276,EUROSTAT_VBE_IND_2010!$C$7:$C$732,"*"&amp;RIGHT($A276,3)&amp;"*",EUROSTAT_VBE_IND_2010!$D$7:$D$732,"*"))/1000</f>
        <v>0.549</v>
      </c>
      <c r="AQ278" s="795">
        <f>(SUMIFS(EUROSTAT_VBE_IND_2010!AG$7:AG$732,EUROSTAT_VBE_IND_2010!$B$7:$B$732,$D276,EUROSTAT_VBE_IND_2010!$C$7:$C$732,"*"&amp;RIGHT($A276,3)&amp;"*",EUROSTAT_VBE_IND_2010!$D$7:$D$732,"*"))/1000</f>
        <v>1.336</v>
      </c>
    </row>
    <row r="279" spans="2:43">
      <c r="B279" s="28"/>
      <c r="F279" s="241"/>
      <c r="G279" s="795"/>
      <c r="H279" s="795"/>
      <c r="I279" s="795"/>
      <c r="K279" s="795"/>
      <c r="L279" s="795"/>
      <c r="M279" s="795"/>
      <c r="N279" s="795"/>
      <c r="O279" s="795"/>
      <c r="P279" s="795"/>
      <c r="Q279" s="795"/>
      <c r="R279" s="795"/>
      <c r="S279" s="795"/>
      <c r="T279" s="795"/>
      <c r="U279" s="795"/>
      <c r="V279" s="795"/>
      <c r="W279" s="795"/>
      <c r="X279" s="795"/>
      <c r="Y279" s="795"/>
      <c r="Z279" s="795"/>
      <c r="AA279" s="795"/>
      <c r="AB279" s="795"/>
      <c r="AC279" s="795"/>
      <c r="AD279" s="795"/>
      <c r="AE279" s="795"/>
      <c r="AF279" s="795"/>
      <c r="AG279" s="795"/>
      <c r="AH279" s="795"/>
      <c r="AI279" s="795"/>
      <c r="AJ279" s="795"/>
      <c r="AK279" s="795"/>
      <c r="AO279" s="795"/>
      <c r="AP279" s="795"/>
      <c r="AQ279" s="795"/>
    </row>
    <row r="280" spans="2:43">
      <c r="B280" s="28"/>
      <c r="F280" s="241"/>
      <c r="G280" s="795"/>
      <c r="H280" s="795"/>
      <c r="I280" s="795"/>
      <c r="K280" s="795"/>
      <c r="L280" s="795"/>
      <c r="M280" s="795"/>
      <c r="N280" s="795"/>
      <c r="O280" s="795"/>
      <c r="P280" s="795"/>
      <c r="Q280" s="795"/>
      <c r="R280" s="795"/>
      <c r="S280" s="795"/>
      <c r="T280" s="795"/>
      <c r="U280" s="795"/>
      <c r="V280" s="795"/>
      <c r="W280" s="795"/>
      <c r="X280" s="795"/>
      <c r="Y280" s="795"/>
      <c r="Z280" s="795"/>
      <c r="AA280" s="795"/>
      <c r="AB280" s="795"/>
      <c r="AC280" s="795"/>
      <c r="AD280" s="795"/>
      <c r="AE280" s="795"/>
      <c r="AF280" s="795"/>
      <c r="AG280" s="795"/>
      <c r="AH280" s="795"/>
      <c r="AI280" s="795"/>
      <c r="AJ280" s="795"/>
      <c r="AK280" s="795"/>
      <c r="AO280" s="795"/>
      <c r="AP280" s="795"/>
      <c r="AQ280" s="795"/>
    </row>
    <row r="281" spans="1:43">
      <c r="A281" s="19" t="s">
        <v>284</v>
      </c>
      <c r="B281" s="19" t="s">
        <v>285</v>
      </c>
      <c r="C281" t="s">
        <v>131</v>
      </c>
      <c r="D281" t="s">
        <v>286</v>
      </c>
      <c r="E281" t="s">
        <v>287</v>
      </c>
      <c r="F281" t="s">
        <v>288</v>
      </c>
      <c r="G281" t="str">
        <f>EUROSTAT_VBE_IND_2010!E$6</f>
        <v>AT</v>
      </c>
      <c r="H281" t="str">
        <f>EUROSTAT_VBE_IND_2010!F$6</f>
        <v>BE</v>
      </c>
      <c r="I281" t="str">
        <f>EUROSTAT_VBE_IND_2010!G$6</f>
        <v>BG</v>
      </c>
      <c r="J281" t="s">
        <v>289</v>
      </c>
      <c r="K281" t="str">
        <f>EUROSTAT_VBE_IND_2010!H$6</f>
        <v>CY</v>
      </c>
      <c r="L281" t="str">
        <f>EUROSTAT_VBE_IND_2010!I$6</f>
        <v>CZ</v>
      </c>
      <c r="M281" t="str">
        <f>EUROSTAT_VBE_IND_2010!J$6</f>
        <v>DE</v>
      </c>
      <c r="N281" t="str">
        <f>EUROSTAT_VBE_IND_2010!K$6</f>
        <v>DK</v>
      </c>
      <c r="O281" t="str">
        <f>EUROSTAT_VBE_IND_2010!L$6</f>
        <v>EE</v>
      </c>
      <c r="P281" t="str">
        <f>EUROSTAT_VBE_IND_2010!M$6</f>
        <v>EL</v>
      </c>
      <c r="Q281" t="str">
        <f>EUROSTAT_VBE_IND_2010!N$6</f>
        <v>ES</v>
      </c>
      <c r="R281" t="str">
        <f>EUROSTAT_VBE_IND_2010!O$6</f>
        <v>FI</v>
      </c>
      <c r="S281" t="str">
        <f>EUROSTAT_VBE_IND_2010!P$6</f>
        <v>FR</v>
      </c>
      <c r="T281" t="str">
        <f>EUROSTAT_VBE_IND_2010!Q$6</f>
        <v>HR</v>
      </c>
      <c r="U281" t="str">
        <f>EUROSTAT_VBE_IND_2010!R$6</f>
        <v>HU</v>
      </c>
      <c r="V281" t="str">
        <f>EUROSTAT_VBE_IND_2010!S$6</f>
        <v>IE</v>
      </c>
      <c r="W281" t="str">
        <f>EUROSTAT_VBE_IND_2010!T$6</f>
        <v>IS</v>
      </c>
      <c r="X281" t="str">
        <f>EUROSTAT_VBE_IND_2010!U$6</f>
        <v>IT</v>
      </c>
      <c r="Y281" t="str">
        <f>EUROSTAT_VBE_IND_2010!V$6</f>
        <v>LT</v>
      </c>
      <c r="Z281" t="str">
        <f>EUROSTAT_VBE_IND_2010!W$6</f>
        <v>LU</v>
      </c>
      <c r="AA281" t="str">
        <f>EUROSTAT_VBE_IND_2010!X$6</f>
        <v>LV</v>
      </c>
      <c r="AB281" t="str">
        <f>EUROSTAT_VBE_IND_2010!AA$6</f>
        <v>MT</v>
      </c>
      <c r="AC281" t="str">
        <f>EUROSTAT_VBE_IND_2010!AB$6</f>
        <v>NL</v>
      </c>
      <c r="AD281" t="str">
        <f>EUROSTAT_VBE_IND_2010!AC$6</f>
        <v>NO</v>
      </c>
      <c r="AE281" t="str">
        <f>EUROSTAT_VBE_IND_2010!AD$6</f>
        <v>PL</v>
      </c>
      <c r="AF281" t="str">
        <f>EUROSTAT_VBE_IND_2010!AE$6</f>
        <v>PT</v>
      </c>
      <c r="AG281" t="str">
        <f>EUROSTAT_VBE_IND_2010!AF$6</f>
        <v>RO</v>
      </c>
      <c r="AH281" t="str">
        <f>EUROSTAT_VBE_IND_2010!AH$6</f>
        <v>SE</v>
      </c>
      <c r="AI281" t="str">
        <f>EUROSTAT_VBE_IND_2010!AI$6</f>
        <v>SI</v>
      </c>
      <c r="AJ281" t="str">
        <f>EUROSTAT_VBE_IND_2010!AJ$6</f>
        <v>SK</v>
      </c>
      <c r="AK281" t="str">
        <f>EUROSTAT_VBE_IND_2010!AK$6</f>
        <v>UK</v>
      </c>
      <c r="AL281" t="s">
        <v>290</v>
      </c>
      <c r="AM281" t="s">
        <v>291</v>
      </c>
      <c r="AN281" t="s">
        <v>292</v>
      </c>
      <c r="AO281" t="str">
        <f>EUROSTAT_VBE_IND_2010!Y$6</f>
        <v>ME</v>
      </c>
      <c r="AP281" t="str">
        <f>EUROSTAT_VBE_IND_2010!Z$6</f>
        <v>MK</v>
      </c>
      <c r="AQ281" t="str">
        <f>EUROSTAT_VBE_IND_2010!AG$6</f>
        <v>RS</v>
      </c>
    </row>
    <row r="282" spans="1:43">
      <c r="A282" t="str">
        <f>LEFT(EUROSTAT_VBE_IND_2010!$C$426,8)</f>
        <v>B_101840</v>
      </c>
      <c r="B282" s="28" t="s">
        <v>304</v>
      </c>
      <c r="C282" t="s">
        <v>293</v>
      </c>
      <c r="D282" t="s">
        <v>126</v>
      </c>
      <c r="E282" t="s">
        <v>228</v>
      </c>
      <c r="F282" t="s">
        <v>229</v>
      </c>
      <c r="G282" s="17">
        <f>(SUMIFS(EUROSTAT_VBE_IND_2010!E$7:E$732,EUROSTAT_VBE_IND_2010!$B$7:$B$732,$D282,EUROSTAT_VBE_IND_2010!$C$7:$C$732,"*"&amp;RIGHT($A282,3)&amp;"*",EUROSTAT_VBE_IND_2010!$D$7:$D$732,"211*"))/1000</f>
        <v>2.565</v>
      </c>
      <c r="H282" s="17">
        <f>(SUMIFS(EUROSTAT_VBE_IND_2010!F$7:F$732,EUROSTAT_VBE_IND_2010!$B$7:$B$732,$D282,EUROSTAT_VBE_IND_2010!$C$7:$C$732,"*"&amp;RIGHT($A282,3)&amp;"*",EUROSTAT_VBE_IND_2010!$D$7:$D$732,"211*"))/1000</f>
        <v>1.007</v>
      </c>
      <c r="I282" s="17">
        <f>(SUMIFS(EUROSTAT_VBE_IND_2010!G$7:G$732,EUROSTAT_VBE_IND_2010!$B$7:$B$732,$D282,EUROSTAT_VBE_IND_2010!$C$7:$C$732,"*"&amp;RIGHT($A282,3)&amp;"*",EUROSTAT_VBE_IND_2010!$D$7:$D$732,"211*"))/1000</f>
        <v>0</v>
      </c>
      <c r="J282" s="198">
        <f>SUMIFS('IEA Bal_CH-IND'!$D$30:$D$329,'IEA Bal_CH-IND'!$A$30:$A$329,"*"&amp;RIGHT($B282,8),'IEA Bal_CH-IND'!$C$30:$C$329,'Aggregated Balance-IND_2010'!$E282)</f>
        <v>0</v>
      </c>
      <c r="K282" s="17">
        <f>(SUMIFS(EUROSTAT_VBE_IND_2010!H$7:H$732,EUROSTAT_VBE_IND_2010!$B$7:$B$732,$D282,EUROSTAT_VBE_IND_2010!$C$7:$C$732,"*"&amp;RIGHT($A282,3)&amp;"*",EUROSTAT_VBE_IND_2010!$D$7:$D$732,"211*"))/1000</f>
        <v>0</v>
      </c>
      <c r="L282" s="17">
        <f>(SUMIFS(EUROSTAT_VBE_IND_2010!I$7:I$732,EUROSTAT_VBE_IND_2010!$B$7:$B$732,$D282,EUROSTAT_VBE_IND_2010!$C$7:$C$732,"*"&amp;RIGHT($A282,3)&amp;"*",EUROSTAT_VBE_IND_2010!$D$7:$D$732,"211*"))/1000</f>
        <v>0.394</v>
      </c>
      <c r="M282" s="17">
        <f>(SUMIFS(EUROSTAT_VBE_IND_2010!J$7:J$732,EUROSTAT_VBE_IND_2010!$B$7:$B$732,$D282,EUROSTAT_VBE_IND_2010!$C$7:$C$732,"*"&amp;RIGHT($A282,3)&amp;"*",EUROSTAT_VBE_IND_2010!$D$7:$D$732,"211*"))/1000</f>
        <v>11.604</v>
      </c>
      <c r="N282" s="17">
        <f>(SUMIFS(EUROSTAT_VBE_IND_2010!K$7:K$732,EUROSTAT_VBE_IND_2010!$B$7:$B$732,$D282,EUROSTAT_VBE_IND_2010!$C$7:$C$732,"*"&amp;RIGHT($A282,3)&amp;"*",EUROSTAT_VBE_IND_2010!$D$7:$D$732,"211*"))/1000</f>
        <v>0</v>
      </c>
      <c r="O282" s="17">
        <f>(SUMIFS(EUROSTAT_VBE_IND_2010!L$7:L$732,EUROSTAT_VBE_IND_2010!$B$7:$B$732,$D282,EUROSTAT_VBE_IND_2010!$C$7:$C$732,"*"&amp;RIGHT($A282,3)&amp;"*",EUROSTAT_VBE_IND_2010!$D$7:$D$732,"211*"))/1000</f>
        <v>0</v>
      </c>
      <c r="P282" s="17">
        <f>(SUMIFS(EUROSTAT_VBE_IND_2010!M$7:M$732,EUROSTAT_VBE_IND_2010!$B$7:$B$732,$D282,EUROSTAT_VBE_IND_2010!$C$7:$C$732,"*"&amp;RIGHT($A282,3)&amp;"*",EUROSTAT_VBE_IND_2010!$D$7:$D$732,"211*"))/1000</f>
        <v>0</v>
      </c>
      <c r="Q282" s="17">
        <f>(SUMIFS(EUROSTAT_VBE_IND_2010!N$7:N$732,EUROSTAT_VBE_IND_2010!$B$7:$B$732,$D282,EUROSTAT_VBE_IND_2010!$C$7:$C$732,"*"&amp;RIGHT($A282,3)&amp;"*",EUROSTAT_VBE_IND_2010!$D$7:$D$732,"211*"))/1000</f>
        <v>0</v>
      </c>
      <c r="R282" s="17">
        <f>(SUMIFS(EUROSTAT_VBE_IND_2010!O$7:O$732,EUROSTAT_VBE_IND_2010!$B$7:$B$732,$D282,EUROSTAT_VBE_IND_2010!$C$7:$C$732,"*"&amp;RIGHT($A282,3)&amp;"*",EUROSTAT_VBE_IND_2010!$D$7:$D$732,"211*"))/1000</f>
        <v>0.552</v>
      </c>
      <c r="S282" s="17">
        <f>(SUMIFS(EUROSTAT_VBE_IND_2010!P$7:P$732,EUROSTAT_VBE_IND_2010!$B$7:$B$732,$D282,EUROSTAT_VBE_IND_2010!$C$7:$C$732,"*"&amp;RIGHT($A282,3)&amp;"*",EUROSTAT_VBE_IND_2010!$D$7:$D$732,"211*"))/1000</f>
        <v>1.144</v>
      </c>
      <c r="T282" s="17">
        <f>(SUMIFS(EUROSTAT_VBE_IND_2010!Q$7:Q$732,EUROSTAT_VBE_IND_2010!$B$7:$B$732,$D282,EUROSTAT_VBE_IND_2010!$C$7:$C$732,"*"&amp;RIGHT($A282,3)&amp;"*",EUROSTAT_VBE_IND_2010!$D$7:$D$732,"211*"))/1000</f>
        <v>0</v>
      </c>
      <c r="U282" s="17">
        <f>(SUMIFS(EUROSTAT_VBE_IND_2010!R$7:R$732,EUROSTAT_VBE_IND_2010!$B$7:$B$732,$D282,EUROSTAT_VBE_IND_2010!$C$7:$C$732,"*"&amp;RIGHT($A282,3)&amp;"*",EUROSTAT_VBE_IND_2010!$D$7:$D$732,"211*"))/1000</f>
        <v>0</v>
      </c>
      <c r="V282" s="17">
        <f>(SUMIFS(EUROSTAT_VBE_IND_2010!S$7:S$732,EUROSTAT_VBE_IND_2010!$B$7:$B$732,$D282,EUROSTAT_VBE_IND_2010!$C$7:$C$732,"*"&amp;RIGHT($A282,3)&amp;"*",EUROSTAT_VBE_IND_2010!$D$7:$D$732,"211*"))/1000</f>
        <v>0</v>
      </c>
      <c r="W282" s="17">
        <f>(SUMIFS(EUROSTAT_VBE_IND_2010!T$7:T$732,EUROSTAT_VBE_IND_2010!$B$7:$B$732,$D282,EUROSTAT_VBE_IND_2010!$C$7:$C$732,"*"&amp;RIGHT($A282,3)&amp;"*",EUROSTAT_VBE_IND_2010!$D$7:$D$732,"211*"))/1000</f>
        <v>0</v>
      </c>
      <c r="X282" s="17">
        <f>(SUMIFS(EUROSTAT_VBE_IND_2010!U$7:U$732,EUROSTAT_VBE_IND_2010!$B$7:$B$732,$D282,EUROSTAT_VBE_IND_2010!$C$7:$C$732,"*"&amp;RIGHT($A282,3)&amp;"*",EUROSTAT_VBE_IND_2010!$D$7:$D$732,"211*"))/1000</f>
        <v>0</v>
      </c>
      <c r="Y282" s="17">
        <f>(SUMIFS(EUROSTAT_VBE_IND_2010!V$7:V$732,EUROSTAT_VBE_IND_2010!$B$7:$B$732,$D282,EUROSTAT_VBE_IND_2010!$C$7:$C$732,"*"&amp;RIGHT($A282,3)&amp;"*",EUROSTAT_VBE_IND_2010!$D$7:$D$732,"211*"))/1000</f>
        <v>0</v>
      </c>
      <c r="Z282" s="17">
        <f>(SUMIFS(EUROSTAT_VBE_IND_2010!W$7:W$732,EUROSTAT_VBE_IND_2010!$B$7:$B$732,$D282,EUROSTAT_VBE_IND_2010!$C$7:$C$732,"*"&amp;RIGHT($A282,3)&amp;"*",EUROSTAT_VBE_IND_2010!$D$7:$D$732,"211*"))/1000</f>
        <v>0</v>
      </c>
      <c r="AA282" s="17">
        <f>(SUMIFS(EUROSTAT_VBE_IND_2010!X$7:X$732,EUROSTAT_VBE_IND_2010!$B$7:$B$732,$D282,EUROSTAT_VBE_IND_2010!$C$7:$C$732,"*"&amp;RIGHT($A282,3)&amp;"*",EUROSTAT_VBE_IND_2010!$D$7:$D$732,"211*"))/1000</f>
        <v>0</v>
      </c>
      <c r="AB282" s="17">
        <f>(SUMIFS(EUROSTAT_VBE_IND_2010!AA$7:AA$732,EUROSTAT_VBE_IND_2010!$B$7:$B$732,$D282,EUROSTAT_VBE_IND_2010!$C$7:$C$732,"*"&amp;RIGHT($A282,3)&amp;"*",EUROSTAT_VBE_IND_2010!$D$7:$D$732,"211*"))/1000</f>
        <v>0</v>
      </c>
      <c r="AC282" s="17">
        <f>(SUMIFS(EUROSTAT_VBE_IND_2010!AB$7:AB$732,EUROSTAT_VBE_IND_2010!$B$7:$B$732,$D282,EUROSTAT_VBE_IND_2010!$C$7:$C$732,"*"&amp;RIGHT($A282,3)&amp;"*",EUROSTAT_VBE_IND_2010!$D$7:$D$732,"211*"))/1000</f>
        <v>0</v>
      </c>
      <c r="AD282" s="17">
        <f>(SUMIFS(EUROSTAT_VBE_IND_2010!AC$7:AC$732,EUROSTAT_VBE_IND_2010!$B$7:$B$732,$D282,EUROSTAT_VBE_IND_2010!$C$7:$C$732,"*"&amp;RIGHT($A282,3)&amp;"*",EUROSTAT_VBE_IND_2010!$D$7:$D$732,"211*"))/1000</f>
        <v>0</v>
      </c>
      <c r="AE282" s="17">
        <f>(SUMIFS(EUROSTAT_VBE_IND_2010!AD$7:AD$732,EUROSTAT_VBE_IND_2010!$B$7:$B$732,$D282,EUROSTAT_VBE_IND_2010!$C$7:$C$732,"*"&amp;RIGHT($A282,3)&amp;"*",EUROSTAT_VBE_IND_2010!$D$7:$D$732,"211*"))/1000</f>
        <v>9.95</v>
      </c>
      <c r="AF282" s="17">
        <f>(SUMIFS(EUROSTAT_VBE_IND_2010!AE$7:AE$732,EUROSTAT_VBE_IND_2010!$B$7:$B$732,$D282,EUROSTAT_VBE_IND_2010!$C$7:$C$732,"*"&amp;RIGHT($A282,3)&amp;"*",EUROSTAT_VBE_IND_2010!$D$7:$D$732,"211*"))/1000</f>
        <v>0</v>
      </c>
      <c r="AG282" s="17">
        <f>(SUMIFS(EUROSTAT_VBE_IND_2010!AF$7:AF$732,EUROSTAT_VBE_IND_2010!$B$7:$B$732,$D282,EUROSTAT_VBE_IND_2010!$C$7:$C$732,"*"&amp;RIGHT($A282,3)&amp;"*",EUROSTAT_VBE_IND_2010!$D$7:$D$732,"211*"))/1000</f>
        <v>0</v>
      </c>
      <c r="AH282" s="17">
        <f>(SUMIFS(EUROSTAT_VBE_IND_2010!AH$7:AH$732,EUROSTAT_VBE_IND_2010!$B$7:$B$732,$D282,EUROSTAT_VBE_IND_2010!$C$7:$C$732,"*"&amp;RIGHT($A282,3)&amp;"*",EUROSTAT_VBE_IND_2010!$D$7:$D$732,"211*"))/1000</f>
        <v>0.269</v>
      </c>
      <c r="AI282" s="17">
        <f>(SUMIFS(EUROSTAT_VBE_IND_2010!AI$7:AI$732,EUROSTAT_VBE_IND_2010!$B$7:$B$732,$D282,EUROSTAT_VBE_IND_2010!$C$7:$C$732,"*"&amp;RIGHT($A282,3)&amp;"*",EUROSTAT_VBE_IND_2010!$D$7:$D$732,"211*"))/1000</f>
        <v>0.662</v>
      </c>
      <c r="AJ282" s="17">
        <f>(SUMIFS(EUROSTAT_VBE_IND_2010!AJ$7:AJ$732,EUROSTAT_VBE_IND_2010!$B$7:$B$732,$D282,EUROSTAT_VBE_IND_2010!$C$7:$C$732,"*"&amp;RIGHT($A282,3)&amp;"*",EUROSTAT_VBE_IND_2010!$D$7:$D$732,"211*"))/1000</f>
        <v>0.335</v>
      </c>
      <c r="AK282" s="17">
        <f>(SUMIFS(EUROSTAT_VBE_IND_2010!AK$7:AK$732,EUROSTAT_VBE_IND_2010!$B$7:$B$732,$D282,EUROSTAT_VBE_IND_2010!$C$7:$C$732,"*"&amp;RIGHT($A282,3)&amp;"*",EUROSTAT_VBE_IND_2010!$D$7:$D$732,"211*"))/1000</f>
        <v>3.235</v>
      </c>
      <c r="AL282" s="198">
        <f>SUMIFS('IEA Bal_AL-IND'!$D$30:$D$329,'IEA Bal_AL-IND'!$A$30:$A$329,"*"&amp;RIGHT($B282,8),'IEA Bal_AL-IND'!$C$30:$C$329,'Aggregated Balance-IND_2010'!$E282)</f>
        <v>0</v>
      </c>
      <c r="AM282" s="198">
        <f>SUMIFS('IEA Bal_BA-IND'!$D$30:$D$329,'IEA Bal_BA-IND'!$A$30:$A$329,"*"&amp;RIGHT($B282,8),'IEA Bal_BA-IND'!$C$30:$C$329,'Aggregated Balance-IND_2010'!$E282)</f>
        <v>0</v>
      </c>
      <c r="AN282" s="198">
        <f>SUMIFS('IEA Bal_KS-IND'!$D$30:$D$329,'IEA Bal_KS-IND'!$A$30:$A$329,"*"&amp;RIGHT($B282,8),'IEA Bal_KS-IND'!$C$30:$C$329,'Aggregated Balance-IND_2010'!$E282)</f>
        <v>0</v>
      </c>
      <c r="AO282" s="17">
        <f>(SUMIFS(EUROSTAT_VBE_IND_2010!Y$7:Y$732,EUROSTAT_VBE_IND_2010!$B$7:$B$732,$D282,EUROSTAT_VBE_IND_2010!$C$7:$C$732,"*"&amp;RIGHT($A282,3)&amp;"*",EUROSTAT_VBE_IND_2010!$D$7:$D$732,"211*"))/1000</f>
        <v>0</v>
      </c>
      <c r="AP282" s="17">
        <f>(SUMIFS(EUROSTAT_VBE_IND_2010!Z$7:Z$732,EUROSTAT_VBE_IND_2010!$B$7:$B$732,$D282,EUROSTAT_VBE_IND_2010!$C$7:$C$732,"*"&amp;RIGHT($A282,3)&amp;"*",EUROSTAT_VBE_IND_2010!$D$7:$D$732,"211*"))/1000</f>
        <v>0</v>
      </c>
      <c r="AQ282" s="17">
        <f>(SUMIFS(EUROSTAT_VBE_IND_2010!AG$7:AG$732,EUROSTAT_VBE_IND_2010!$B$7:$B$732,$D282,EUROSTAT_VBE_IND_2010!$C$7:$C$732,"*"&amp;RIGHT($A282,3)&amp;"*",EUROSTAT_VBE_IND_2010!$D$7:$D$732,"211*"))/1000</f>
        <v>0</v>
      </c>
    </row>
    <row r="283" spans="1:43">
      <c r="A283" t="str">
        <f>LEFT(EUROSTAT_VBE_IND_2010!$C$426,8)</f>
        <v>B_101840</v>
      </c>
      <c r="B283" s="28" t="s">
        <v>304</v>
      </c>
      <c r="C283" t="s">
        <v>293</v>
      </c>
      <c r="D283" t="s">
        <v>126</v>
      </c>
      <c r="E283" t="s">
        <v>230</v>
      </c>
      <c r="F283" t="s">
        <v>250</v>
      </c>
      <c r="G283" s="17">
        <f>(SUMIFS(EUROSTAT_VBE_IND_2010!E$7:E$732,EUROSTAT_VBE_IND_2010!$B$7:$B$732,$D283,EUROSTAT_VBE_IND_2010!$C$7:$C$732,"*"&amp;RIGHT($A283,3)&amp;"*",EUROSTAT_VBE_IND_2010!$D$7:$D$732,"2210*"))/1000+(SUMIFS(EUROSTAT_VBE_IND_2010!E$7:E$732,EUROSTAT_VBE_IND_2010!$B$7:$B$732,$D283,EUROSTAT_VBE_IND_2010!$C$7:$C$732,"*"&amp;RIGHT($A283,3)&amp;"*",EUROSTAT_VBE_IND_2010!$D$7:$D$732,"23*"))/1000+(SUMIFS(EUROSTAT_VBE_IND_2010!E$7:E$732,EUROSTAT_VBE_IND_2010!$B$7:$B$732,$D283,EUROSTAT_VBE_IND_2010!$C$7:$C$732,"*"&amp;RIGHT($A283,3)&amp;"*",EUROSTAT_VBE_IND_2010!$D$7:$D$732,"5544*"))/1000</f>
        <v>0</v>
      </c>
      <c r="H283" s="17">
        <f>(SUMIFS(EUROSTAT_VBE_IND_2010!F$7:F$732,EUROSTAT_VBE_IND_2010!$B$7:$B$732,$D283,EUROSTAT_VBE_IND_2010!$C$7:$C$732,"*"&amp;RIGHT($A283,3)&amp;"*",EUROSTAT_VBE_IND_2010!$D$7:$D$732,"2210*"))/1000+(SUMIFS(EUROSTAT_VBE_IND_2010!F$7:F$732,EUROSTAT_VBE_IND_2010!$B$7:$B$732,$D283,EUROSTAT_VBE_IND_2010!$C$7:$C$732,"*"&amp;RIGHT($A283,3)&amp;"*",EUROSTAT_VBE_IND_2010!$D$7:$D$732,"23*"))/1000+(SUMIFS(EUROSTAT_VBE_IND_2010!F$7:F$732,EUROSTAT_VBE_IND_2010!$B$7:$B$732,$D283,EUROSTAT_VBE_IND_2010!$C$7:$C$732,"*"&amp;RIGHT($A283,3)&amp;"*",EUROSTAT_VBE_IND_2010!$D$7:$D$732,"5544*"))/1000</f>
        <v>0</v>
      </c>
      <c r="I283" s="17">
        <f>(SUMIFS(EUROSTAT_VBE_IND_2010!G$7:G$732,EUROSTAT_VBE_IND_2010!$B$7:$B$732,$D283,EUROSTAT_VBE_IND_2010!$C$7:$C$732,"*"&amp;RIGHT($A283,3)&amp;"*",EUROSTAT_VBE_IND_2010!$D$7:$D$732,"2210*"))/1000+(SUMIFS(EUROSTAT_VBE_IND_2010!G$7:G$732,EUROSTAT_VBE_IND_2010!$B$7:$B$732,$D283,EUROSTAT_VBE_IND_2010!$C$7:$C$732,"*"&amp;RIGHT($A283,3)&amp;"*",EUROSTAT_VBE_IND_2010!$D$7:$D$732,"23*"))/1000+(SUMIFS(EUROSTAT_VBE_IND_2010!G$7:G$732,EUROSTAT_VBE_IND_2010!$B$7:$B$732,$D283,EUROSTAT_VBE_IND_2010!$C$7:$C$732,"*"&amp;RIGHT($A283,3)&amp;"*",EUROSTAT_VBE_IND_2010!$D$7:$D$732,"5544*"))/1000</f>
        <v>0</v>
      </c>
      <c r="J283" s="198">
        <f>SUMIFS('IEA Bal_CH-IND'!$D$30:$D$329,'IEA Bal_CH-IND'!$A$30:$A$329,"*"&amp;RIGHT($B283,8),'IEA Bal_CH-IND'!$C$30:$C$329,'Aggregated Balance-IND_2010'!$E283)</f>
        <v>0</v>
      </c>
      <c r="K283" s="17">
        <f>(SUMIFS(EUROSTAT_VBE_IND_2010!H$7:H$732,EUROSTAT_VBE_IND_2010!$B$7:$B$732,$D283,EUROSTAT_VBE_IND_2010!$C$7:$C$732,"*"&amp;RIGHT($A283,3)&amp;"*",EUROSTAT_VBE_IND_2010!$D$7:$D$732,"2210*"))/1000+(SUMIFS(EUROSTAT_VBE_IND_2010!H$7:H$732,EUROSTAT_VBE_IND_2010!$B$7:$B$732,$D283,EUROSTAT_VBE_IND_2010!$C$7:$C$732,"*"&amp;RIGHT($A283,3)&amp;"*",EUROSTAT_VBE_IND_2010!$D$7:$D$732,"23*"))/1000+(SUMIFS(EUROSTAT_VBE_IND_2010!H$7:H$732,EUROSTAT_VBE_IND_2010!$B$7:$B$732,$D283,EUROSTAT_VBE_IND_2010!$C$7:$C$732,"*"&amp;RIGHT($A283,3)&amp;"*",EUROSTAT_VBE_IND_2010!$D$7:$D$732,"5544*"))/1000</f>
        <v>0</v>
      </c>
      <c r="L283" s="17">
        <f>(SUMIFS(EUROSTAT_VBE_IND_2010!I$7:I$732,EUROSTAT_VBE_IND_2010!$B$7:$B$732,$D283,EUROSTAT_VBE_IND_2010!$C$7:$C$732,"*"&amp;RIGHT($A283,3)&amp;"*",EUROSTAT_VBE_IND_2010!$D$7:$D$732,"2210*"))/1000+(SUMIFS(EUROSTAT_VBE_IND_2010!I$7:I$732,EUROSTAT_VBE_IND_2010!$B$7:$B$732,$D283,EUROSTAT_VBE_IND_2010!$C$7:$C$732,"*"&amp;RIGHT($A283,3)&amp;"*",EUROSTAT_VBE_IND_2010!$D$7:$D$732,"23*"))/1000+(SUMIFS(EUROSTAT_VBE_IND_2010!I$7:I$732,EUROSTAT_VBE_IND_2010!$B$7:$B$732,$D283,EUROSTAT_VBE_IND_2010!$C$7:$C$732,"*"&amp;RIGHT($A283,3)&amp;"*",EUROSTAT_VBE_IND_2010!$D$7:$D$732,"5544*"))/1000</f>
        <v>3.028</v>
      </c>
      <c r="M283" s="17">
        <f>(SUMIFS(EUROSTAT_VBE_IND_2010!J$7:J$732,EUROSTAT_VBE_IND_2010!$B$7:$B$732,$D283,EUROSTAT_VBE_IND_2010!$C$7:$C$732,"*"&amp;RIGHT($A283,3)&amp;"*",EUROSTAT_VBE_IND_2010!$D$7:$D$732,"2210*"))/1000+(SUMIFS(EUROSTAT_VBE_IND_2010!J$7:J$732,EUROSTAT_VBE_IND_2010!$B$7:$B$732,$D283,EUROSTAT_VBE_IND_2010!$C$7:$C$732,"*"&amp;RIGHT($A283,3)&amp;"*",EUROSTAT_VBE_IND_2010!$D$7:$D$732,"23*"))/1000+(SUMIFS(EUROSTAT_VBE_IND_2010!J$7:J$732,EUROSTAT_VBE_IND_2010!$B$7:$B$732,$D283,EUROSTAT_VBE_IND_2010!$C$7:$C$732,"*"&amp;RIGHT($A283,3)&amp;"*",EUROSTAT_VBE_IND_2010!$D$7:$D$732,"5544*"))/1000</f>
        <v>0</v>
      </c>
      <c r="N283" s="17">
        <f>(SUMIFS(EUROSTAT_VBE_IND_2010!K$7:K$732,EUROSTAT_VBE_IND_2010!$B$7:$B$732,$D283,EUROSTAT_VBE_IND_2010!$C$7:$C$732,"*"&amp;RIGHT($A283,3)&amp;"*",EUROSTAT_VBE_IND_2010!$D$7:$D$732,"2210*"))/1000+(SUMIFS(EUROSTAT_VBE_IND_2010!K$7:K$732,EUROSTAT_VBE_IND_2010!$B$7:$B$732,$D283,EUROSTAT_VBE_IND_2010!$C$7:$C$732,"*"&amp;RIGHT($A283,3)&amp;"*",EUROSTAT_VBE_IND_2010!$D$7:$D$732,"23*"))/1000+(SUMIFS(EUROSTAT_VBE_IND_2010!K$7:K$732,EUROSTAT_VBE_IND_2010!$B$7:$B$732,$D283,EUROSTAT_VBE_IND_2010!$C$7:$C$732,"*"&amp;RIGHT($A283,3)&amp;"*",EUROSTAT_VBE_IND_2010!$D$7:$D$732,"5544*"))/1000</f>
        <v>0</v>
      </c>
      <c r="O283" s="17">
        <f>(SUMIFS(EUROSTAT_VBE_IND_2010!L$7:L$732,EUROSTAT_VBE_IND_2010!$B$7:$B$732,$D283,EUROSTAT_VBE_IND_2010!$C$7:$C$732,"*"&amp;RIGHT($A283,3)&amp;"*",EUROSTAT_VBE_IND_2010!$D$7:$D$732,"2210*"))/1000+(SUMIFS(EUROSTAT_VBE_IND_2010!L$7:L$732,EUROSTAT_VBE_IND_2010!$B$7:$B$732,$D283,EUROSTAT_VBE_IND_2010!$C$7:$C$732,"*"&amp;RIGHT($A283,3)&amp;"*",EUROSTAT_VBE_IND_2010!$D$7:$D$732,"23*"))/1000+(SUMIFS(EUROSTAT_VBE_IND_2010!L$7:L$732,EUROSTAT_VBE_IND_2010!$B$7:$B$732,$D283,EUROSTAT_VBE_IND_2010!$C$7:$C$732,"*"&amp;RIGHT($A283,3)&amp;"*",EUROSTAT_VBE_IND_2010!$D$7:$D$732,"5544*"))/1000</f>
        <v>0</v>
      </c>
      <c r="P283" s="17">
        <f>(SUMIFS(EUROSTAT_VBE_IND_2010!M$7:M$732,EUROSTAT_VBE_IND_2010!$B$7:$B$732,$D283,EUROSTAT_VBE_IND_2010!$C$7:$C$732,"*"&amp;RIGHT($A283,3)&amp;"*",EUROSTAT_VBE_IND_2010!$D$7:$D$732,"2210*"))/1000+(SUMIFS(EUROSTAT_VBE_IND_2010!M$7:M$732,EUROSTAT_VBE_IND_2010!$B$7:$B$732,$D283,EUROSTAT_VBE_IND_2010!$C$7:$C$732,"*"&amp;RIGHT($A283,3)&amp;"*",EUROSTAT_VBE_IND_2010!$D$7:$D$732,"23*"))/1000+(SUMIFS(EUROSTAT_VBE_IND_2010!M$7:M$732,EUROSTAT_VBE_IND_2010!$B$7:$B$732,$D283,EUROSTAT_VBE_IND_2010!$C$7:$C$732,"*"&amp;RIGHT($A283,3)&amp;"*",EUROSTAT_VBE_IND_2010!$D$7:$D$732,"5544*"))/1000</f>
        <v>0</v>
      </c>
      <c r="Q283" s="17">
        <f>(SUMIFS(EUROSTAT_VBE_IND_2010!N$7:N$732,EUROSTAT_VBE_IND_2010!$B$7:$B$732,$D283,EUROSTAT_VBE_IND_2010!$C$7:$C$732,"*"&amp;RIGHT($A283,3)&amp;"*",EUROSTAT_VBE_IND_2010!$D$7:$D$732,"2210*"))/1000+(SUMIFS(EUROSTAT_VBE_IND_2010!N$7:N$732,EUROSTAT_VBE_IND_2010!$B$7:$B$732,$D283,EUROSTAT_VBE_IND_2010!$C$7:$C$732,"*"&amp;RIGHT($A283,3)&amp;"*",EUROSTAT_VBE_IND_2010!$D$7:$D$732,"23*"))/1000+(SUMIFS(EUROSTAT_VBE_IND_2010!N$7:N$732,EUROSTAT_VBE_IND_2010!$B$7:$B$732,$D283,EUROSTAT_VBE_IND_2010!$C$7:$C$732,"*"&amp;RIGHT($A283,3)&amp;"*",EUROSTAT_VBE_IND_2010!$D$7:$D$732,"5544*"))/1000</f>
        <v>0</v>
      </c>
      <c r="R283" s="17">
        <f>(SUMIFS(EUROSTAT_VBE_IND_2010!O$7:O$732,EUROSTAT_VBE_IND_2010!$B$7:$B$732,$D283,EUROSTAT_VBE_IND_2010!$C$7:$C$732,"*"&amp;RIGHT($A283,3)&amp;"*",EUROSTAT_VBE_IND_2010!$D$7:$D$732,"2210*"))/1000+(SUMIFS(EUROSTAT_VBE_IND_2010!O$7:O$732,EUROSTAT_VBE_IND_2010!$B$7:$B$732,$D283,EUROSTAT_VBE_IND_2010!$C$7:$C$732,"*"&amp;RIGHT($A283,3)&amp;"*",EUROSTAT_VBE_IND_2010!$D$7:$D$732,"23*"))/1000+(SUMIFS(EUROSTAT_VBE_IND_2010!O$7:O$732,EUROSTAT_VBE_IND_2010!$B$7:$B$732,$D283,EUROSTAT_VBE_IND_2010!$C$7:$C$732,"*"&amp;RIGHT($A283,3)&amp;"*",EUROSTAT_VBE_IND_2010!$D$7:$D$732,"5544*"))/1000</f>
        <v>6.929</v>
      </c>
      <c r="S283" s="17">
        <f>(SUMIFS(EUROSTAT_VBE_IND_2010!P$7:P$732,EUROSTAT_VBE_IND_2010!$B$7:$B$732,$D283,EUROSTAT_VBE_IND_2010!$C$7:$C$732,"*"&amp;RIGHT($A283,3)&amp;"*",EUROSTAT_VBE_IND_2010!$D$7:$D$732,"2210*"))/1000+(SUMIFS(EUROSTAT_VBE_IND_2010!P$7:P$732,EUROSTAT_VBE_IND_2010!$B$7:$B$732,$D283,EUROSTAT_VBE_IND_2010!$C$7:$C$732,"*"&amp;RIGHT($A283,3)&amp;"*",EUROSTAT_VBE_IND_2010!$D$7:$D$732,"23*"))/1000+(SUMIFS(EUROSTAT_VBE_IND_2010!P$7:P$732,EUROSTAT_VBE_IND_2010!$B$7:$B$732,$D283,EUROSTAT_VBE_IND_2010!$C$7:$C$732,"*"&amp;RIGHT($A283,3)&amp;"*",EUROSTAT_VBE_IND_2010!$D$7:$D$732,"5544*"))/1000</f>
        <v>0</v>
      </c>
      <c r="T283" s="17">
        <f>(SUMIFS(EUROSTAT_VBE_IND_2010!Q$7:Q$732,EUROSTAT_VBE_IND_2010!$B$7:$B$732,$D283,EUROSTAT_VBE_IND_2010!$C$7:$C$732,"*"&amp;RIGHT($A283,3)&amp;"*",EUROSTAT_VBE_IND_2010!$D$7:$D$732,"2210*"))/1000+(SUMIFS(EUROSTAT_VBE_IND_2010!Q$7:Q$732,EUROSTAT_VBE_IND_2010!$B$7:$B$732,$D283,EUROSTAT_VBE_IND_2010!$C$7:$C$732,"*"&amp;RIGHT($A283,3)&amp;"*",EUROSTAT_VBE_IND_2010!$D$7:$D$732,"23*"))/1000+(SUMIFS(EUROSTAT_VBE_IND_2010!Q$7:Q$732,EUROSTAT_VBE_IND_2010!$B$7:$B$732,$D283,EUROSTAT_VBE_IND_2010!$C$7:$C$732,"*"&amp;RIGHT($A283,3)&amp;"*",EUROSTAT_VBE_IND_2010!$D$7:$D$732,"5544*"))/1000</f>
        <v>0</v>
      </c>
      <c r="U283" s="17">
        <f>(SUMIFS(EUROSTAT_VBE_IND_2010!R$7:R$732,EUROSTAT_VBE_IND_2010!$B$7:$B$732,$D283,EUROSTAT_VBE_IND_2010!$C$7:$C$732,"*"&amp;RIGHT($A283,3)&amp;"*",EUROSTAT_VBE_IND_2010!$D$7:$D$732,"2210*"))/1000+(SUMIFS(EUROSTAT_VBE_IND_2010!R$7:R$732,EUROSTAT_VBE_IND_2010!$B$7:$B$732,$D283,EUROSTAT_VBE_IND_2010!$C$7:$C$732,"*"&amp;RIGHT($A283,3)&amp;"*",EUROSTAT_VBE_IND_2010!$D$7:$D$732,"23*"))/1000+(SUMIFS(EUROSTAT_VBE_IND_2010!R$7:R$732,EUROSTAT_VBE_IND_2010!$B$7:$B$732,$D283,EUROSTAT_VBE_IND_2010!$C$7:$C$732,"*"&amp;RIGHT($A283,3)&amp;"*",EUROSTAT_VBE_IND_2010!$D$7:$D$732,"5544*"))/1000</f>
        <v>0</v>
      </c>
      <c r="V283" s="17">
        <f>(SUMIFS(EUROSTAT_VBE_IND_2010!S$7:S$732,EUROSTAT_VBE_IND_2010!$B$7:$B$732,$D283,EUROSTAT_VBE_IND_2010!$C$7:$C$732,"*"&amp;RIGHT($A283,3)&amp;"*",EUROSTAT_VBE_IND_2010!$D$7:$D$732,"2210*"))/1000+(SUMIFS(EUROSTAT_VBE_IND_2010!S$7:S$732,EUROSTAT_VBE_IND_2010!$B$7:$B$732,$D283,EUROSTAT_VBE_IND_2010!$C$7:$C$732,"*"&amp;RIGHT($A283,3)&amp;"*",EUROSTAT_VBE_IND_2010!$D$7:$D$732,"23*"))/1000+(SUMIFS(EUROSTAT_VBE_IND_2010!S$7:S$732,EUROSTAT_VBE_IND_2010!$B$7:$B$732,$D283,EUROSTAT_VBE_IND_2010!$C$7:$C$732,"*"&amp;RIGHT($A283,3)&amp;"*",EUROSTAT_VBE_IND_2010!$D$7:$D$732,"5544*"))/1000</f>
        <v>0</v>
      </c>
      <c r="W283" s="17">
        <f>(SUMIFS(EUROSTAT_VBE_IND_2010!T$7:T$732,EUROSTAT_VBE_IND_2010!$B$7:$B$732,$D283,EUROSTAT_VBE_IND_2010!$C$7:$C$732,"*"&amp;RIGHT($A283,3)&amp;"*",EUROSTAT_VBE_IND_2010!$D$7:$D$732,"2210*"))/1000+(SUMIFS(EUROSTAT_VBE_IND_2010!T$7:T$732,EUROSTAT_VBE_IND_2010!$B$7:$B$732,$D283,EUROSTAT_VBE_IND_2010!$C$7:$C$732,"*"&amp;RIGHT($A283,3)&amp;"*",EUROSTAT_VBE_IND_2010!$D$7:$D$732,"23*"))/1000+(SUMIFS(EUROSTAT_VBE_IND_2010!T$7:T$732,EUROSTAT_VBE_IND_2010!$B$7:$B$732,$D283,EUROSTAT_VBE_IND_2010!$C$7:$C$732,"*"&amp;RIGHT($A283,3)&amp;"*",EUROSTAT_VBE_IND_2010!$D$7:$D$732,"5544*"))/1000</f>
        <v>0</v>
      </c>
      <c r="X283" s="17">
        <f>(SUMIFS(EUROSTAT_VBE_IND_2010!U$7:U$732,EUROSTAT_VBE_IND_2010!$B$7:$B$732,$D283,EUROSTAT_VBE_IND_2010!$C$7:$C$732,"*"&amp;RIGHT($A283,3)&amp;"*",EUROSTAT_VBE_IND_2010!$D$7:$D$732,"2210*"))/1000+(SUMIFS(EUROSTAT_VBE_IND_2010!U$7:U$732,EUROSTAT_VBE_IND_2010!$B$7:$B$732,$D283,EUROSTAT_VBE_IND_2010!$C$7:$C$732,"*"&amp;RIGHT($A283,3)&amp;"*",EUROSTAT_VBE_IND_2010!$D$7:$D$732,"23*"))/1000+(SUMIFS(EUROSTAT_VBE_IND_2010!U$7:U$732,EUROSTAT_VBE_IND_2010!$B$7:$B$732,$D283,EUROSTAT_VBE_IND_2010!$C$7:$C$732,"*"&amp;RIGHT($A283,3)&amp;"*",EUROSTAT_VBE_IND_2010!$D$7:$D$732,"5544*"))/1000</f>
        <v>0</v>
      </c>
      <c r="Y283" s="17">
        <f>(SUMIFS(EUROSTAT_VBE_IND_2010!V$7:V$732,EUROSTAT_VBE_IND_2010!$B$7:$B$732,$D283,EUROSTAT_VBE_IND_2010!$C$7:$C$732,"*"&amp;RIGHT($A283,3)&amp;"*",EUROSTAT_VBE_IND_2010!$D$7:$D$732,"2210*"))/1000+(SUMIFS(EUROSTAT_VBE_IND_2010!V$7:V$732,EUROSTAT_VBE_IND_2010!$B$7:$B$732,$D283,EUROSTAT_VBE_IND_2010!$C$7:$C$732,"*"&amp;RIGHT($A283,3)&amp;"*",EUROSTAT_VBE_IND_2010!$D$7:$D$732,"23*"))/1000+(SUMIFS(EUROSTAT_VBE_IND_2010!V$7:V$732,EUROSTAT_VBE_IND_2010!$B$7:$B$732,$D283,EUROSTAT_VBE_IND_2010!$C$7:$C$732,"*"&amp;RIGHT($A283,3)&amp;"*",EUROSTAT_VBE_IND_2010!$D$7:$D$732,"5544*"))/1000</f>
        <v>0</v>
      </c>
      <c r="Z283" s="17">
        <f>(SUMIFS(EUROSTAT_VBE_IND_2010!W$7:W$732,EUROSTAT_VBE_IND_2010!$B$7:$B$732,$D283,EUROSTAT_VBE_IND_2010!$C$7:$C$732,"*"&amp;RIGHT($A283,3)&amp;"*",EUROSTAT_VBE_IND_2010!$D$7:$D$732,"2210*"))/1000+(SUMIFS(EUROSTAT_VBE_IND_2010!W$7:W$732,EUROSTAT_VBE_IND_2010!$B$7:$B$732,$D283,EUROSTAT_VBE_IND_2010!$C$7:$C$732,"*"&amp;RIGHT($A283,3)&amp;"*",EUROSTAT_VBE_IND_2010!$D$7:$D$732,"23*"))/1000+(SUMIFS(EUROSTAT_VBE_IND_2010!W$7:W$732,EUROSTAT_VBE_IND_2010!$B$7:$B$732,$D283,EUROSTAT_VBE_IND_2010!$C$7:$C$732,"*"&amp;RIGHT($A283,3)&amp;"*",EUROSTAT_VBE_IND_2010!$D$7:$D$732,"5544*"))/1000</f>
        <v>0</v>
      </c>
      <c r="AA283" s="17">
        <f>(SUMIFS(EUROSTAT_VBE_IND_2010!X$7:X$732,EUROSTAT_VBE_IND_2010!$B$7:$B$732,$D283,EUROSTAT_VBE_IND_2010!$C$7:$C$732,"*"&amp;RIGHT($A283,3)&amp;"*",EUROSTAT_VBE_IND_2010!$D$7:$D$732,"2210*"))/1000+(SUMIFS(EUROSTAT_VBE_IND_2010!X$7:X$732,EUROSTAT_VBE_IND_2010!$B$7:$B$732,$D283,EUROSTAT_VBE_IND_2010!$C$7:$C$732,"*"&amp;RIGHT($A283,3)&amp;"*",EUROSTAT_VBE_IND_2010!$D$7:$D$732,"23*"))/1000+(SUMIFS(EUROSTAT_VBE_IND_2010!X$7:X$732,EUROSTAT_VBE_IND_2010!$B$7:$B$732,$D283,EUROSTAT_VBE_IND_2010!$C$7:$C$732,"*"&amp;RIGHT($A283,3)&amp;"*",EUROSTAT_VBE_IND_2010!$D$7:$D$732,"5544*"))/1000</f>
        <v>0</v>
      </c>
      <c r="AB283" s="17">
        <f>(SUMIFS(EUROSTAT_VBE_IND_2010!AA$7:AA$732,EUROSTAT_VBE_IND_2010!$B$7:$B$732,$D283,EUROSTAT_VBE_IND_2010!$C$7:$C$732,"*"&amp;RIGHT($A283,3)&amp;"*",EUROSTAT_VBE_IND_2010!$D$7:$D$732,"2210*"))/1000+(SUMIFS(EUROSTAT_VBE_IND_2010!AA$7:AA$732,EUROSTAT_VBE_IND_2010!$B$7:$B$732,$D283,EUROSTAT_VBE_IND_2010!$C$7:$C$732,"*"&amp;RIGHT($A283,3)&amp;"*",EUROSTAT_VBE_IND_2010!$D$7:$D$732,"23*"))/1000+(SUMIFS(EUROSTAT_VBE_IND_2010!AA$7:AA$732,EUROSTAT_VBE_IND_2010!$B$7:$B$732,$D283,EUROSTAT_VBE_IND_2010!$C$7:$C$732,"*"&amp;RIGHT($A283,3)&amp;"*",EUROSTAT_VBE_IND_2010!$D$7:$D$732,"5544*"))/1000</f>
        <v>0</v>
      </c>
      <c r="AC283" s="17">
        <f>(SUMIFS(EUROSTAT_VBE_IND_2010!AB$7:AB$732,EUROSTAT_VBE_IND_2010!$B$7:$B$732,$D283,EUROSTAT_VBE_IND_2010!$C$7:$C$732,"*"&amp;RIGHT($A283,3)&amp;"*",EUROSTAT_VBE_IND_2010!$D$7:$D$732,"2210*"))/1000+(SUMIFS(EUROSTAT_VBE_IND_2010!AB$7:AB$732,EUROSTAT_VBE_IND_2010!$B$7:$B$732,$D283,EUROSTAT_VBE_IND_2010!$C$7:$C$732,"*"&amp;RIGHT($A283,3)&amp;"*",EUROSTAT_VBE_IND_2010!$D$7:$D$732,"23*"))/1000+(SUMIFS(EUROSTAT_VBE_IND_2010!AB$7:AB$732,EUROSTAT_VBE_IND_2010!$B$7:$B$732,$D283,EUROSTAT_VBE_IND_2010!$C$7:$C$732,"*"&amp;RIGHT($A283,3)&amp;"*",EUROSTAT_VBE_IND_2010!$D$7:$D$732,"5544*"))/1000</f>
        <v>0</v>
      </c>
      <c r="AD283" s="17">
        <f>(SUMIFS(EUROSTAT_VBE_IND_2010!AC$7:AC$732,EUROSTAT_VBE_IND_2010!$B$7:$B$732,$D283,EUROSTAT_VBE_IND_2010!$C$7:$C$732,"*"&amp;RIGHT($A283,3)&amp;"*",EUROSTAT_VBE_IND_2010!$D$7:$D$732,"2210*"))/1000+(SUMIFS(EUROSTAT_VBE_IND_2010!AC$7:AC$732,EUROSTAT_VBE_IND_2010!$B$7:$B$732,$D283,EUROSTAT_VBE_IND_2010!$C$7:$C$732,"*"&amp;RIGHT($A283,3)&amp;"*",EUROSTAT_VBE_IND_2010!$D$7:$D$732,"23*"))/1000+(SUMIFS(EUROSTAT_VBE_IND_2010!AC$7:AC$732,EUROSTAT_VBE_IND_2010!$B$7:$B$732,$D283,EUROSTAT_VBE_IND_2010!$C$7:$C$732,"*"&amp;RIGHT($A283,3)&amp;"*",EUROSTAT_VBE_IND_2010!$D$7:$D$732,"5544*"))/1000</f>
        <v>0</v>
      </c>
      <c r="AE283" s="17">
        <f>(SUMIFS(EUROSTAT_VBE_IND_2010!AD$7:AD$732,EUROSTAT_VBE_IND_2010!$B$7:$B$732,$D283,EUROSTAT_VBE_IND_2010!$C$7:$C$732,"*"&amp;RIGHT($A283,3)&amp;"*",EUROSTAT_VBE_IND_2010!$D$7:$D$732,"2210*"))/1000+(SUMIFS(EUROSTAT_VBE_IND_2010!AD$7:AD$732,EUROSTAT_VBE_IND_2010!$B$7:$B$732,$D283,EUROSTAT_VBE_IND_2010!$C$7:$C$732,"*"&amp;RIGHT($A283,3)&amp;"*",EUROSTAT_VBE_IND_2010!$D$7:$D$732,"23*"))/1000+(SUMIFS(EUROSTAT_VBE_IND_2010!AD$7:AD$732,EUROSTAT_VBE_IND_2010!$B$7:$B$732,$D283,EUROSTAT_VBE_IND_2010!$C$7:$C$732,"*"&amp;RIGHT($A283,3)&amp;"*",EUROSTAT_VBE_IND_2010!$D$7:$D$732,"5544*"))/1000</f>
        <v>0</v>
      </c>
      <c r="AF283" s="17">
        <f>(SUMIFS(EUROSTAT_VBE_IND_2010!AE$7:AE$732,EUROSTAT_VBE_IND_2010!$B$7:$B$732,$D283,EUROSTAT_VBE_IND_2010!$C$7:$C$732,"*"&amp;RIGHT($A283,3)&amp;"*",EUROSTAT_VBE_IND_2010!$D$7:$D$732,"2210*"))/1000+(SUMIFS(EUROSTAT_VBE_IND_2010!AE$7:AE$732,EUROSTAT_VBE_IND_2010!$B$7:$B$732,$D283,EUROSTAT_VBE_IND_2010!$C$7:$C$732,"*"&amp;RIGHT($A283,3)&amp;"*",EUROSTAT_VBE_IND_2010!$D$7:$D$732,"23*"))/1000+(SUMIFS(EUROSTAT_VBE_IND_2010!AE$7:AE$732,EUROSTAT_VBE_IND_2010!$B$7:$B$732,$D283,EUROSTAT_VBE_IND_2010!$C$7:$C$732,"*"&amp;RIGHT($A283,3)&amp;"*",EUROSTAT_VBE_IND_2010!$D$7:$D$732,"5544*"))/1000</f>
        <v>0</v>
      </c>
      <c r="AG283" s="17">
        <f>(SUMIFS(EUROSTAT_VBE_IND_2010!AF$7:AF$732,EUROSTAT_VBE_IND_2010!$B$7:$B$732,$D283,EUROSTAT_VBE_IND_2010!$C$7:$C$732,"*"&amp;RIGHT($A283,3)&amp;"*",EUROSTAT_VBE_IND_2010!$D$7:$D$732,"2210*"))/1000+(SUMIFS(EUROSTAT_VBE_IND_2010!AF$7:AF$732,EUROSTAT_VBE_IND_2010!$B$7:$B$732,$D283,EUROSTAT_VBE_IND_2010!$C$7:$C$732,"*"&amp;RIGHT($A283,3)&amp;"*",EUROSTAT_VBE_IND_2010!$D$7:$D$732,"23*"))/1000+(SUMIFS(EUROSTAT_VBE_IND_2010!AF$7:AF$732,EUROSTAT_VBE_IND_2010!$B$7:$B$732,$D283,EUROSTAT_VBE_IND_2010!$C$7:$C$732,"*"&amp;RIGHT($A283,3)&amp;"*",EUROSTAT_VBE_IND_2010!$D$7:$D$732,"5544*"))/1000</f>
        <v>0</v>
      </c>
      <c r="AH283" s="17">
        <f>(SUMIFS(EUROSTAT_VBE_IND_2010!AH$7:AH$732,EUROSTAT_VBE_IND_2010!$B$7:$B$732,$D283,EUROSTAT_VBE_IND_2010!$C$7:$C$732,"*"&amp;RIGHT($A283,3)&amp;"*",EUROSTAT_VBE_IND_2010!$D$7:$D$732,"2210*"))/1000+(SUMIFS(EUROSTAT_VBE_IND_2010!AH$7:AH$732,EUROSTAT_VBE_IND_2010!$B$7:$B$732,$D283,EUROSTAT_VBE_IND_2010!$C$7:$C$732,"*"&amp;RIGHT($A283,3)&amp;"*",EUROSTAT_VBE_IND_2010!$D$7:$D$732,"23*"))/1000+(SUMIFS(EUROSTAT_VBE_IND_2010!AH$7:AH$732,EUROSTAT_VBE_IND_2010!$B$7:$B$732,$D283,EUROSTAT_VBE_IND_2010!$C$7:$C$732,"*"&amp;RIGHT($A283,3)&amp;"*",EUROSTAT_VBE_IND_2010!$D$7:$D$732,"5544*"))/1000</f>
        <v>0.032</v>
      </c>
      <c r="AI283" s="17">
        <f>(SUMIFS(EUROSTAT_VBE_IND_2010!AI$7:AI$732,EUROSTAT_VBE_IND_2010!$B$7:$B$732,$D283,EUROSTAT_VBE_IND_2010!$C$7:$C$732,"*"&amp;RIGHT($A283,3)&amp;"*",EUROSTAT_VBE_IND_2010!$D$7:$D$732,"2210*"))/1000+(SUMIFS(EUROSTAT_VBE_IND_2010!AI$7:AI$732,EUROSTAT_VBE_IND_2010!$B$7:$B$732,$D283,EUROSTAT_VBE_IND_2010!$C$7:$C$732,"*"&amp;RIGHT($A283,3)&amp;"*",EUROSTAT_VBE_IND_2010!$D$7:$D$732,"23*"))/1000+(SUMIFS(EUROSTAT_VBE_IND_2010!AI$7:AI$732,EUROSTAT_VBE_IND_2010!$B$7:$B$732,$D283,EUROSTAT_VBE_IND_2010!$C$7:$C$732,"*"&amp;RIGHT($A283,3)&amp;"*",EUROSTAT_VBE_IND_2010!$D$7:$D$732,"5544*"))/1000</f>
        <v>0.166</v>
      </c>
      <c r="AJ283" s="17">
        <f>(SUMIFS(EUROSTAT_VBE_IND_2010!AJ$7:AJ$732,EUROSTAT_VBE_IND_2010!$B$7:$B$732,$D283,EUROSTAT_VBE_IND_2010!$C$7:$C$732,"*"&amp;RIGHT($A283,3)&amp;"*",EUROSTAT_VBE_IND_2010!$D$7:$D$732,"2210*"))/1000+(SUMIFS(EUROSTAT_VBE_IND_2010!AJ$7:AJ$732,EUROSTAT_VBE_IND_2010!$B$7:$B$732,$D283,EUROSTAT_VBE_IND_2010!$C$7:$C$732,"*"&amp;RIGHT($A283,3)&amp;"*",EUROSTAT_VBE_IND_2010!$D$7:$D$732,"23*"))/1000+(SUMIFS(EUROSTAT_VBE_IND_2010!AJ$7:AJ$732,EUROSTAT_VBE_IND_2010!$B$7:$B$732,$D283,EUROSTAT_VBE_IND_2010!$C$7:$C$732,"*"&amp;RIGHT($A283,3)&amp;"*",EUROSTAT_VBE_IND_2010!$D$7:$D$732,"5544*"))/1000</f>
        <v>0.033</v>
      </c>
      <c r="AK283" s="17">
        <f>(SUMIFS(EUROSTAT_VBE_IND_2010!AK$7:AK$732,EUROSTAT_VBE_IND_2010!$B$7:$B$732,$D283,EUROSTAT_VBE_IND_2010!$C$7:$C$732,"*"&amp;RIGHT($A283,3)&amp;"*",EUROSTAT_VBE_IND_2010!$D$7:$D$732,"2210*"))/1000+(SUMIFS(EUROSTAT_VBE_IND_2010!AK$7:AK$732,EUROSTAT_VBE_IND_2010!$B$7:$B$732,$D283,EUROSTAT_VBE_IND_2010!$C$7:$C$732,"*"&amp;RIGHT($A283,3)&amp;"*",EUROSTAT_VBE_IND_2010!$D$7:$D$732,"23*"))/1000+(SUMIFS(EUROSTAT_VBE_IND_2010!AK$7:AK$732,EUROSTAT_VBE_IND_2010!$B$7:$B$732,$D283,EUROSTAT_VBE_IND_2010!$C$7:$C$732,"*"&amp;RIGHT($A283,3)&amp;"*",EUROSTAT_VBE_IND_2010!$D$7:$D$732,"5544*"))/1000</f>
        <v>0</v>
      </c>
      <c r="AL283" s="198">
        <f>SUMIFS('IEA Bal_AL-IND'!$D$30:$D$329,'IEA Bal_AL-IND'!$A$30:$A$329,"*"&amp;RIGHT($B283,8),'IEA Bal_AL-IND'!$C$30:$C$329,'Aggregated Balance-IND_2010'!$E283)</f>
        <v>0</v>
      </c>
      <c r="AM283" s="198">
        <f>SUMIFS('IEA Bal_BA-IND'!$D$30:$D$329,'IEA Bal_BA-IND'!$A$30:$A$329,"*"&amp;RIGHT($B283,8),'IEA Bal_BA-IND'!$C$30:$C$329,'Aggregated Balance-IND_2010'!$E283)</f>
        <v>0</v>
      </c>
      <c r="AN283" s="198">
        <f>SUMIFS('IEA Bal_KS-IND'!$D$30:$D$329,'IEA Bal_KS-IND'!$A$30:$A$329,"*"&amp;RIGHT($B283,8),'IEA Bal_KS-IND'!$C$30:$C$329,'Aggregated Balance-IND_2010'!$E283)</f>
        <v>0</v>
      </c>
      <c r="AO283" s="17">
        <f>(SUMIFS(EUROSTAT_VBE_IND_2010!Y$7:Y$732,EUROSTAT_VBE_IND_2010!$B$7:$B$732,$D283,EUROSTAT_VBE_IND_2010!$C$7:$C$732,"*"&amp;RIGHT($A283,3)&amp;"*",EUROSTAT_VBE_IND_2010!$D$7:$D$732,"2210*"))/1000+(SUMIFS(EUROSTAT_VBE_IND_2010!Y$7:Y$732,EUROSTAT_VBE_IND_2010!$B$7:$B$732,$D283,EUROSTAT_VBE_IND_2010!$C$7:$C$732,"*"&amp;RIGHT($A283,3)&amp;"*",EUROSTAT_VBE_IND_2010!$D$7:$D$732,"23*"))/1000+(SUMIFS(EUROSTAT_VBE_IND_2010!Y$7:Y$732,EUROSTAT_VBE_IND_2010!$B$7:$B$732,$D283,EUROSTAT_VBE_IND_2010!$C$7:$C$732,"*"&amp;RIGHT($A283,3)&amp;"*",EUROSTAT_VBE_IND_2010!$D$7:$D$732,"5544*"))/1000</f>
        <v>0</v>
      </c>
      <c r="AP283" s="17">
        <f>(SUMIFS(EUROSTAT_VBE_IND_2010!Z$7:Z$732,EUROSTAT_VBE_IND_2010!$B$7:$B$732,$D283,EUROSTAT_VBE_IND_2010!$C$7:$C$732,"*"&amp;RIGHT($A283,3)&amp;"*",EUROSTAT_VBE_IND_2010!$D$7:$D$732,"2210*"))/1000+(SUMIFS(EUROSTAT_VBE_IND_2010!Z$7:Z$732,EUROSTAT_VBE_IND_2010!$B$7:$B$732,$D283,EUROSTAT_VBE_IND_2010!$C$7:$C$732,"*"&amp;RIGHT($A283,3)&amp;"*",EUROSTAT_VBE_IND_2010!$D$7:$D$732,"23*"))/1000+(SUMIFS(EUROSTAT_VBE_IND_2010!Z$7:Z$732,EUROSTAT_VBE_IND_2010!$B$7:$B$732,$D283,EUROSTAT_VBE_IND_2010!$C$7:$C$732,"*"&amp;RIGHT($A283,3)&amp;"*",EUROSTAT_VBE_IND_2010!$D$7:$D$732,"5544*"))/1000</f>
        <v>0</v>
      </c>
      <c r="AQ283" s="17">
        <f>(SUMIFS(EUROSTAT_VBE_IND_2010!AG$7:AG$732,EUROSTAT_VBE_IND_2010!$B$7:$B$732,$D283,EUROSTAT_VBE_IND_2010!$C$7:$C$732,"*"&amp;RIGHT($A283,3)&amp;"*",EUROSTAT_VBE_IND_2010!$D$7:$D$732,"2210*"))/1000+(SUMIFS(EUROSTAT_VBE_IND_2010!AG$7:AG$732,EUROSTAT_VBE_IND_2010!$B$7:$B$732,$D283,EUROSTAT_VBE_IND_2010!$C$7:$C$732,"*"&amp;RIGHT($A283,3)&amp;"*",EUROSTAT_VBE_IND_2010!$D$7:$D$732,"23*"))/1000+(SUMIFS(EUROSTAT_VBE_IND_2010!AG$7:AG$732,EUROSTAT_VBE_IND_2010!$B$7:$B$732,$D283,EUROSTAT_VBE_IND_2010!$C$7:$C$732,"*"&amp;RIGHT($A283,3)&amp;"*",EUROSTAT_VBE_IND_2010!$D$7:$D$732,"5544*"))/1000</f>
        <v>0.26</v>
      </c>
    </row>
    <row r="284" spans="1:43">
      <c r="A284" t="str">
        <f>LEFT(EUROSTAT_VBE_IND_2010!$C$426,8)</f>
        <v>B_101840</v>
      </c>
      <c r="B284" s="28" t="s">
        <v>304</v>
      </c>
      <c r="C284" t="s">
        <v>293</v>
      </c>
      <c r="D284" t="s">
        <v>126</v>
      </c>
      <c r="E284" t="s">
        <v>231</v>
      </c>
      <c r="F284" t="s">
        <v>251</v>
      </c>
      <c r="G284" s="17">
        <f>(SUMIFS(EUROSTAT_VBE_IND_2010!E$7:E$732,EUROSTAT_VBE_IND_2010!$B$7:$B$732,$D284,EUROSTAT_VBE_IND_2010!$C$7:$C$732,"*"&amp;RIGHT($A284,3)&amp;"*",EUROSTAT_VBE_IND_2010!$D$7:$D$732,"2230*"))/1000+(SUMIFS(EUROSTAT_VBE_IND_2010!E$7:E$732,EUROSTAT_VBE_IND_2010!$B$7:$B$732,$D284,EUROSTAT_VBE_IND_2010!$C$7:$C$732,"*"&amp;RIGHT($A283,3)&amp;"*",EUROSTAT_VBE_IND_2010!$D$7:$D$732,"2130*"))/1000</f>
        <v>0</v>
      </c>
      <c r="H284" s="17">
        <f>(SUMIFS(EUROSTAT_VBE_IND_2010!F$7:F$732,EUROSTAT_VBE_IND_2010!$B$7:$B$732,$D284,EUROSTAT_VBE_IND_2010!$C$7:$C$732,"*"&amp;RIGHT($A284,3)&amp;"*",EUROSTAT_VBE_IND_2010!$D$7:$D$732,"2230*"))/1000+(SUMIFS(EUROSTAT_VBE_IND_2010!F$7:F$732,EUROSTAT_VBE_IND_2010!$B$7:$B$732,$D284,EUROSTAT_VBE_IND_2010!$C$7:$C$732,"*"&amp;RIGHT($A283,3)&amp;"*",EUROSTAT_VBE_IND_2010!$D$7:$D$732,"2130*"))/1000</f>
        <v>0</v>
      </c>
      <c r="I284" s="17">
        <f>(SUMIFS(EUROSTAT_VBE_IND_2010!G$7:G$732,EUROSTAT_VBE_IND_2010!$B$7:$B$732,$D284,EUROSTAT_VBE_IND_2010!$C$7:$C$732,"*"&amp;RIGHT($A284,3)&amp;"*",EUROSTAT_VBE_IND_2010!$D$7:$D$732,"2230*"))/1000+(SUMIFS(EUROSTAT_VBE_IND_2010!G$7:G$732,EUROSTAT_VBE_IND_2010!$B$7:$B$732,$D284,EUROSTAT_VBE_IND_2010!$C$7:$C$732,"*"&amp;RIGHT($A283,3)&amp;"*",EUROSTAT_VBE_IND_2010!$D$7:$D$732,"2130*"))/1000</f>
        <v>0</v>
      </c>
      <c r="J284" s="198">
        <f>SUMIFS('IEA Bal_CH-IND'!$D$30:$D$329,'IEA Bal_CH-IND'!$A$30:$A$329,"*"&amp;RIGHT($B284,8),'IEA Bal_CH-IND'!$C$30:$C$329,'Aggregated Balance-IND_2010'!$E284)</f>
        <v>0</v>
      </c>
      <c r="K284" s="17">
        <f>(SUMIFS(EUROSTAT_VBE_IND_2010!H$7:H$732,EUROSTAT_VBE_IND_2010!$B$7:$B$732,$D284,EUROSTAT_VBE_IND_2010!$C$7:$C$732,"*"&amp;RIGHT($A284,3)&amp;"*",EUROSTAT_VBE_IND_2010!$D$7:$D$732,"2230*"))/1000+(SUMIFS(EUROSTAT_VBE_IND_2010!H$7:H$732,EUROSTAT_VBE_IND_2010!$B$7:$B$732,$D284,EUROSTAT_VBE_IND_2010!$C$7:$C$732,"*"&amp;RIGHT($A283,3)&amp;"*",EUROSTAT_VBE_IND_2010!$D$7:$D$732,"2130*"))/1000</f>
        <v>0</v>
      </c>
      <c r="L284" s="17">
        <f>(SUMIFS(EUROSTAT_VBE_IND_2010!I$7:I$732,EUROSTAT_VBE_IND_2010!$B$7:$B$732,$D284,EUROSTAT_VBE_IND_2010!$C$7:$C$732,"*"&amp;RIGHT($A284,3)&amp;"*",EUROSTAT_VBE_IND_2010!$D$7:$D$732,"2230*"))/1000+(SUMIFS(EUROSTAT_VBE_IND_2010!I$7:I$732,EUROSTAT_VBE_IND_2010!$B$7:$B$732,$D284,EUROSTAT_VBE_IND_2010!$C$7:$C$732,"*"&amp;RIGHT($A283,3)&amp;"*",EUROSTAT_VBE_IND_2010!$D$7:$D$732,"2130*"))/1000</f>
        <v>0</v>
      </c>
      <c r="M284" s="17">
        <f>(SUMIFS(EUROSTAT_VBE_IND_2010!J$7:J$732,EUROSTAT_VBE_IND_2010!$B$7:$B$732,$D284,EUROSTAT_VBE_IND_2010!$C$7:$C$732,"*"&amp;RIGHT($A284,3)&amp;"*",EUROSTAT_VBE_IND_2010!$D$7:$D$732,"2230*"))/1000+(SUMIFS(EUROSTAT_VBE_IND_2010!J$7:J$732,EUROSTAT_VBE_IND_2010!$B$7:$B$732,$D284,EUROSTAT_VBE_IND_2010!$C$7:$C$732,"*"&amp;RIGHT($A283,3)&amp;"*",EUROSTAT_VBE_IND_2010!$D$7:$D$732,"2130*"))/1000</f>
        <v>4.12</v>
      </c>
      <c r="N284" s="17">
        <f>(SUMIFS(EUROSTAT_VBE_IND_2010!K$7:K$732,EUROSTAT_VBE_IND_2010!$B$7:$B$732,$D284,EUROSTAT_VBE_IND_2010!$C$7:$C$732,"*"&amp;RIGHT($A284,3)&amp;"*",EUROSTAT_VBE_IND_2010!$D$7:$D$732,"2230*"))/1000+(SUMIFS(EUROSTAT_VBE_IND_2010!K$7:K$732,EUROSTAT_VBE_IND_2010!$B$7:$B$732,$D284,EUROSTAT_VBE_IND_2010!$C$7:$C$732,"*"&amp;RIGHT($A283,3)&amp;"*",EUROSTAT_VBE_IND_2010!$D$7:$D$732,"2130*"))/1000</f>
        <v>0</v>
      </c>
      <c r="O284" s="17">
        <f>(SUMIFS(EUROSTAT_VBE_IND_2010!L$7:L$732,EUROSTAT_VBE_IND_2010!$B$7:$B$732,$D284,EUROSTAT_VBE_IND_2010!$C$7:$C$732,"*"&amp;RIGHT($A284,3)&amp;"*",EUROSTAT_VBE_IND_2010!$D$7:$D$732,"2230*"))/1000+(SUMIFS(EUROSTAT_VBE_IND_2010!L$7:L$732,EUROSTAT_VBE_IND_2010!$B$7:$B$732,$D284,EUROSTAT_VBE_IND_2010!$C$7:$C$732,"*"&amp;RIGHT($A283,3)&amp;"*",EUROSTAT_VBE_IND_2010!$D$7:$D$732,"2130*"))/1000</f>
        <v>0</v>
      </c>
      <c r="P284" s="17">
        <f>(SUMIFS(EUROSTAT_VBE_IND_2010!M$7:M$732,EUROSTAT_VBE_IND_2010!$B$7:$B$732,$D284,EUROSTAT_VBE_IND_2010!$C$7:$C$732,"*"&amp;RIGHT($A284,3)&amp;"*",EUROSTAT_VBE_IND_2010!$D$7:$D$732,"2230*"))/1000+(SUMIFS(EUROSTAT_VBE_IND_2010!M$7:M$732,EUROSTAT_VBE_IND_2010!$B$7:$B$732,$D284,EUROSTAT_VBE_IND_2010!$C$7:$C$732,"*"&amp;RIGHT($A283,3)&amp;"*",EUROSTAT_VBE_IND_2010!$D$7:$D$732,"2130*"))/1000</f>
        <v>0</v>
      </c>
      <c r="Q284" s="17">
        <f>(SUMIFS(EUROSTAT_VBE_IND_2010!N$7:N$732,EUROSTAT_VBE_IND_2010!$B$7:$B$732,$D284,EUROSTAT_VBE_IND_2010!$C$7:$C$732,"*"&amp;RIGHT($A284,3)&amp;"*",EUROSTAT_VBE_IND_2010!$D$7:$D$732,"2230*"))/1000+(SUMIFS(EUROSTAT_VBE_IND_2010!N$7:N$732,EUROSTAT_VBE_IND_2010!$B$7:$B$732,$D284,EUROSTAT_VBE_IND_2010!$C$7:$C$732,"*"&amp;RIGHT($A283,3)&amp;"*",EUROSTAT_VBE_IND_2010!$D$7:$D$732,"2130*"))/1000</f>
        <v>0</v>
      </c>
      <c r="R284" s="17">
        <f>(SUMIFS(EUROSTAT_VBE_IND_2010!O$7:O$732,EUROSTAT_VBE_IND_2010!$B$7:$B$732,$D284,EUROSTAT_VBE_IND_2010!$C$7:$C$732,"*"&amp;RIGHT($A284,3)&amp;"*",EUROSTAT_VBE_IND_2010!$D$7:$D$732,"2230*"))/1000+(SUMIFS(EUROSTAT_VBE_IND_2010!O$7:O$732,EUROSTAT_VBE_IND_2010!$B$7:$B$732,$D284,EUROSTAT_VBE_IND_2010!$C$7:$C$732,"*"&amp;RIGHT($A283,3)&amp;"*",EUROSTAT_VBE_IND_2010!$D$7:$D$732,"2130*"))/1000</f>
        <v>0</v>
      </c>
      <c r="S284" s="17">
        <f>(SUMIFS(EUROSTAT_VBE_IND_2010!P$7:P$732,EUROSTAT_VBE_IND_2010!$B$7:$B$732,$D284,EUROSTAT_VBE_IND_2010!$C$7:$C$732,"*"&amp;RIGHT($A284,3)&amp;"*",EUROSTAT_VBE_IND_2010!$D$7:$D$732,"2230*"))/1000+(SUMIFS(EUROSTAT_VBE_IND_2010!P$7:P$732,EUROSTAT_VBE_IND_2010!$B$7:$B$732,$D284,EUROSTAT_VBE_IND_2010!$C$7:$C$732,"*"&amp;RIGHT($A283,3)&amp;"*",EUROSTAT_VBE_IND_2010!$D$7:$D$732,"2130*"))/1000</f>
        <v>0</v>
      </c>
      <c r="T284" s="17">
        <f>(SUMIFS(EUROSTAT_VBE_IND_2010!Q$7:Q$732,EUROSTAT_VBE_IND_2010!$B$7:$B$732,$D284,EUROSTAT_VBE_IND_2010!$C$7:$C$732,"*"&amp;RIGHT($A284,3)&amp;"*",EUROSTAT_VBE_IND_2010!$D$7:$D$732,"2230*"))/1000+(SUMIFS(EUROSTAT_VBE_IND_2010!Q$7:Q$732,EUROSTAT_VBE_IND_2010!$B$7:$B$732,$D284,EUROSTAT_VBE_IND_2010!$C$7:$C$732,"*"&amp;RIGHT($A283,3)&amp;"*",EUROSTAT_VBE_IND_2010!$D$7:$D$732,"2130*"))/1000</f>
        <v>0</v>
      </c>
      <c r="U284" s="17">
        <f>(SUMIFS(EUROSTAT_VBE_IND_2010!R$7:R$732,EUROSTAT_VBE_IND_2010!$B$7:$B$732,$D284,EUROSTAT_VBE_IND_2010!$C$7:$C$732,"*"&amp;RIGHT($A284,3)&amp;"*",EUROSTAT_VBE_IND_2010!$D$7:$D$732,"2230*"))/1000+(SUMIFS(EUROSTAT_VBE_IND_2010!R$7:R$732,EUROSTAT_VBE_IND_2010!$B$7:$B$732,$D284,EUROSTAT_VBE_IND_2010!$C$7:$C$732,"*"&amp;RIGHT($A283,3)&amp;"*",EUROSTAT_VBE_IND_2010!$D$7:$D$732,"2130*"))/1000</f>
        <v>0</v>
      </c>
      <c r="V284" s="17">
        <f>(SUMIFS(EUROSTAT_VBE_IND_2010!S$7:S$732,EUROSTAT_VBE_IND_2010!$B$7:$B$732,$D284,EUROSTAT_VBE_IND_2010!$C$7:$C$732,"*"&amp;RIGHT($A284,3)&amp;"*",EUROSTAT_VBE_IND_2010!$D$7:$D$732,"2230*"))/1000+(SUMIFS(EUROSTAT_VBE_IND_2010!S$7:S$732,EUROSTAT_VBE_IND_2010!$B$7:$B$732,$D284,EUROSTAT_VBE_IND_2010!$C$7:$C$732,"*"&amp;RIGHT($A283,3)&amp;"*",EUROSTAT_VBE_IND_2010!$D$7:$D$732,"2130*"))/1000</f>
        <v>0</v>
      </c>
      <c r="W284" s="17">
        <f>(SUMIFS(EUROSTAT_VBE_IND_2010!T$7:T$732,EUROSTAT_VBE_IND_2010!$B$7:$B$732,$D284,EUROSTAT_VBE_IND_2010!$C$7:$C$732,"*"&amp;RIGHT($A284,3)&amp;"*",EUROSTAT_VBE_IND_2010!$D$7:$D$732,"2230*"))/1000+(SUMIFS(EUROSTAT_VBE_IND_2010!T$7:T$732,EUROSTAT_VBE_IND_2010!$B$7:$B$732,$D284,EUROSTAT_VBE_IND_2010!$C$7:$C$732,"*"&amp;RIGHT($A283,3)&amp;"*",EUROSTAT_VBE_IND_2010!$D$7:$D$732,"2130*"))/1000</f>
        <v>0</v>
      </c>
      <c r="X284" s="17">
        <f>(SUMIFS(EUROSTAT_VBE_IND_2010!U$7:U$732,EUROSTAT_VBE_IND_2010!$B$7:$B$732,$D284,EUROSTAT_VBE_IND_2010!$C$7:$C$732,"*"&amp;RIGHT($A284,3)&amp;"*",EUROSTAT_VBE_IND_2010!$D$7:$D$732,"2230*"))/1000+(SUMIFS(EUROSTAT_VBE_IND_2010!U$7:U$732,EUROSTAT_VBE_IND_2010!$B$7:$B$732,$D284,EUROSTAT_VBE_IND_2010!$C$7:$C$732,"*"&amp;RIGHT($A283,3)&amp;"*",EUROSTAT_VBE_IND_2010!$D$7:$D$732,"2130*"))/1000</f>
        <v>0</v>
      </c>
      <c r="Y284" s="17">
        <f>(SUMIFS(EUROSTAT_VBE_IND_2010!V$7:V$732,EUROSTAT_VBE_IND_2010!$B$7:$B$732,$D284,EUROSTAT_VBE_IND_2010!$C$7:$C$732,"*"&amp;RIGHT($A284,3)&amp;"*",EUROSTAT_VBE_IND_2010!$D$7:$D$732,"2230*"))/1000+(SUMIFS(EUROSTAT_VBE_IND_2010!V$7:V$732,EUROSTAT_VBE_IND_2010!$B$7:$B$732,$D284,EUROSTAT_VBE_IND_2010!$C$7:$C$732,"*"&amp;RIGHT($A283,3)&amp;"*",EUROSTAT_VBE_IND_2010!$D$7:$D$732,"2130*"))/1000</f>
        <v>0</v>
      </c>
      <c r="Z284" s="17">
        <f>(SUMIFS(EUROSTAT_VBE_IND_2010!W$7:W$732,EUROSTAT_VBE_IND_2010!$B$7:$B$732,$D284,EUROSTAT_VBE_IND_2010!$C$7:$C$732,"*"&amp;RIGHT($A284,3)&amp;"*",EUROSTAT_VBE_IND_2010!$D$7:$D$732,"2230*"))/1000+(SUMIFS(EUROSTAT_VBE_IND_2010!W$7:W$732,EUROSTAT_VBE_IND_2010!$B$7:$B$732,$D284,EUROSTAT_VBE_IND_2010!$C$7:$C$732,"*"&amp;RIGHT($A283,3)&amp;"*",EUROSTAT_VBE_IND_2010!$D$7:$D$732,"2130*"))/1000</f>
        <v>0</v>
      </c>
      <c r="AA284" s="17">
        <f>(SUMIFS(EUROSTAT_VBE_IND_2010!X$7:X$732,EUROSTAT_VBE_IND_2010!$B$7:$B$732,$D284,EUROSTAT_VBE_IND_2010!$C$7:$C$732,"*"&amp;RIGHT($A284,3)&amp;"*",EUROSTAT_VBE_IND_2010!$D$7:$D$732,"2230*"))/1000+(SUMIFS(EUROSTAT_VBE_IND_2010!X$7:X$732,EUROSTAT_VBE_IND_2010!$B$7:$B$732,$D284,EUROSTAT_VBE_IND_2010!$C$7:$C$732,"*"&amp;RIGHT($A283,3)&amp;"*",EUROSTAT_VBE_IND_2010!$D$7:$D$732,"2130*"))/1000</f>
        <v>0</v>
      </c>
      <c r="AB284" s="17">
        <f>(SUMIFS(EUROSTAT_VBE_IND_2010!AA$7:AA$732,EUROSTAT_VBE_IND_2010!$B$7:$B$732,$D284,EUROSTAT_VBE_IND_2010!$C$7:$C$732,"*"&amp;RIGHT($A284,3)&amp;"*",EUROSTAT_VBE_IND_2010!$D$7:$D$732,"2230*"))/1000+(SUMIFS(EUROSTAT_VBE_IND_2010!AA$7:AA$732,EUROSTAT_VBE_IND_2010!$B$7:$B$732,$D284,EUROSTAT_VBE_IND_2010!$C$7:$C$732,"*"&amp;RIGHT($A283,3)&amp;"*",EUROSTAT_VBE_IND_2010!$D$7:$D$732,"2130*"))/1000</f>
        <v>0</v>
      </c>
      <c r="AC284" s="17">
        <f>(SUMIFS(EUROSTAT_VBE_IND_2010!AB$7:AB$732,EUROSTAT_VBE_IND_2010!$B$7:$B$732,$D284,EUROSTAT_VBE_IND_2010!$C$7:$C$732,"*"&amp;RIGHT($A284,3)&amp;"*",EUROSTAT_VBE_IND_2010!$D$7:$D$732,"2230*"))/1000+(SUMIFS(EUROSTAT_VBE_IND_2010!AB$7:AB$732,EUROSTAT_VBE_IND_2010!$B$7:$B$732,$D284,EUROSTAT_VBE_IND_2010!$C$7:$C$732,"*"&amp;RIGHT($A283,3)&amp;"*",EUROSTAT_VBE_IND_2010!$D$7:$D$732,"2130*"))/1000</f>
        <v>0</v>
      </c>
      <c r="AD284" s="17">
        <f>(SUMIFS(EUROSTAT_VBE_IND_2010!AC$7:AC$732,EUROSTAT_VBE_IND_2010!$B$7:$B$732,$D284,EUROSTAT_VBE_IND_2010!$C$7:$C$732,"*"&amp;RIGHT($A284,3)&amp;"*",EUROSTAT_VBE_IND_2010!$D$7:$D$732,"2230*"))/1000+(SUMIFS(EUROSTAT_VBE_IND_2010!AC$7:AC$732,EUROSTAT_VBE_IND_2010!$B$7:$B$732,$D284,EUROSTAT_VBE_IND_2010!$C$7:$C$732,"*"&amp;RIGHT($A283,3)&amp;"*",EUROSTAT_VBE_IND_2010!$D$7:$D$732,"2130*"))/1000</f>
        <v>0</v>
      </c>
      <c r="AE284" s="17">
        <f>(SUMIFS(EUROSTAT_VBE_IND_2010!AD$7:AD$732,EUROSTAT_VBE_IND_2010!$B$7:$B$732,$D284,EUROSTAT_VBE_IND_2010!$C$7:$C$732,"*"&amp;RIGHT($A284,3)&amp;"*",EUROSTAT_VBE_IND_2010!$D$7:$D$732,"2230*"))/1000+(SUMIFS(EUROSTAT_VBE_IND_2010!AD$7:AD$732,EUROSTAT_VBE_IND_2010!$B$7:$B$732,$D284,EUROSTAT_VBE_IND_2010!$C$7:$C$732,"*"&amp;RIGHT($A283,3)&amp;"*",EUROSTAT_VBE_IND_2010!$D$7:$D$732,"2130*"))/1000</f>
        <v>0</v>
      </c>
      <c r="AF284" s="17">
        <f>(SUMIFS(EUROSTAT_VBE_IND_2010!AE$7:AE$732,EUROSTAT_VBE_IND_2010!$B$7:$B$732,$D284,EUROSTAT_VBE_IND_2010!$C$7:$C$732,"*"&amp;RIGHT($A284,3)&amp;"*",EUROSTAT_VBE_IND_2010!$D$7:$D$732,"2230*"))/1000+(SUMIFS(EUROSTAT_VBE_IND_2010!AE$7:AE$732,EUROSTAT_VBE_IND_2010!$B$7:$B$732,$D284,EUROSTAT_VBE_IND_2010!$C$7:$C$732,"*"&amp;RIGHT($A283,3)&amp;"*",EUROSTAT_VBE_IND_2010!$D$7:$D$732,"2130*"))/1000</f>
        <v>0</v>
      </c>
      <c r="AG284" s="17">
        <f>(SUMIFS(EUROSTAT_VBE_IND_2010!AF$7:AF$732,EUROSTAT_VBE_IND_2010!$B$7:$B$732,$D284,EUROSTAT_VBE_IND_2010!$C$7:$C$732,"*"&amp;RIGHT($A284,3)&amp;"*",EUROSTAT_VBE_IND_2010!$D$7:$D$732,"2230*"))/1000+(SUMIFS(EUROSTAT_VBE_IND_2010!AF$7:AF$732,EUROSTAT_VBE_IND_2010!$B$7:$B$732,$D284,EUROSTAT_VBE_IND_2010!$C$7:$C$732,"*"&amp;RIGHT($A283,3)&amp;"*",EUROSTAT_VBE_IND_2010!$D$7:$D$732,"2130*"))/1000</f>
        <v>0</v>
      </c>
      <c r="AH284" s="17">
        <f>(SUMIFS(EUROSTAT_VBE_IND_2010!AH$7:AH$732,EUROSTAT_VBE_IND_2010!$B$7:$B$732,$D284,EUROSTAT_VBE_IND_2010!$C$7:$C$732,"*"&amp;RIGHT($A284,3)&amp;"*",EUROSTAT_VBE_IND_2010!$D$7:$D$732,"2230*"))/1000+(SUMIFS(EUROSTAT_VBE_IND_2010!AH$7:AH$732,EUROSTAT_VBE_IND_2010!$B$7:$B$732,$D284,EUROSTAT_VBE_IND_2010!$C$7:$C$732,"*"&amp;RIGHT($A283,3)&amp;"*",EUROSTAT_VBE_IND_2010!$D$7:$D$732,"2130*"))/1000</f>
        <v>0</v>
      </c>
      <c r="AI284" s="17">
        <f>(SUMIFS(EUROSTAT_VBE_IND_2010!AI$7:AI$732,EUROSTAT_VBE_IND_2010!$B$7:$B$732,$D284,EUROSTAT_VBE_IND_2010!$C$7:$C$732,"*"&amp;RIGHT($A284,3)&amp;"*",EUROSTAT_VBE_IND_2010!$D$7:$D$732,"2230*"))/1000+(SUMIFS(EUROSTAT_VBE_IND_2010!AI$7:AI$732,EUROSTAT_VBE_IND_2010!$B$7:$B$732,$D284,EUROSTAT_VBE_IND_2010!$C$7:$C$732,"*"&amp;RIGHT($A283,3)&amp;"*",EUROSTAT_VBE_IND_2010!$D$7:$D$732,"2130*"))/1000</f>
        <v>0</v>
      </c>
      <c r="AJ284" s="17">
        <f>(SUMIFS(EUROSTAT_VBE_IND_2010!AJ$7:AJ$732,EUROSTAT_VBE_IND_2010!$B$7:$B$732,$D284,EUROSTAT_VBE_IND_2010!$C$7:$C$732,"*"&amp;RIGHT($A284,3)&amp;"*",EUROSTAT_VBE_IND_2010!$D$7:$D$732,"2230*"))/1000+(SUMIFS(EUROSTAT_VBE_IND_2010!AJ$7:AJ$732,EUROSTAT_VBE_IND_2010!$B$7:$B$732,$D284,EUROSTAT_VBE_IND_2010!$C$7:$C$732,"*"&amp;RIGHT($A283,3)&amp;"*",EUROSTAT_VBE_IND_2010!$D$7:$D$732,"2130*"))/1000</f>
        <v>0</v>
      </c>
      <c r="AK284" s="17">
        <f>(SUMIFS(EUROSTAT_VBE_IND_2010!AK$7:AK$732,EUROSTAT_VBE_IND_2010!$B$7:$B$732,$D284,EUROSTAT_VBE_IND_2010!$C$7:$C$732,"*"&amp;RIGHT($A284,3)&amp;"*",EUROSTAT_VBE_IND_2010!$D$7:$D$732,"2230*"))/1000+(SUMIFS(EUROSTAT_VBE_IND_2010!AK$7:AK$732,EUROSTAT_VBE_IND_2010!$B$7:$B$732,$D284,EUROSTAT_VBE_IND_2010!$C$7:$C$732,"*"&amp;RIGHT($A283,3)&amp;"*",EUROSTAT_VBE_IND_2010!$D$7:$D$732,"2130*"))/1000</f>
        <v>0</v>
      </c>
      <c r="AL284" s="198">
        <f>SUMIFS('IEA Bal_AL-IND'!$D$30:$D$329,'IEA Bal_AL-IND'!$A$30:$A$329,"*"&amp;RIGHT($B284,8),'IEA Bal_AL-IND'!$C$30:$C$329,'Aggregated Balance-IND_2010'!$E284)</f>
        <v>0</v>
      </c>
      <c r="AM284" s="198">
        <f>SUMIFS('IEA Bal_BA-IND'!$D$30:$D$329,'IEA Bal_BA-IND'!$A$30:$A$329,"*"&amp;RIGHT($B284,8),'IEA Bal_BA-IND'!$C$30:$C$329,'Aggregated Balance-IND_2010'!$E284)</f>
        <v>0</v>
      </c>
      <c r="AN284" s="198">
        <f>SUMIFS('IEA Bal_KS-IND'!$D$30:$D$329,'IEA Bal_KS-IND'!$A$30:$A$329,"*"&amp;RIGHT($B284,8),'IEA Bal_KS-IND'!$C$30:$C$329,'Aggregated Balance-IND_2010'!$E284)</f>
        <v>0</v>
      </c>
      <c r="AO284" s="17">
        <f>(SUMIFS(EUROSTAT_VBE_IND_2010!Y$7:Y$732,EUROSTAT_VBE_IND_2010!$B$7:$B$732,$D284,EUROSTAT_VBE_IND_2010!$C$7:$C$732,"*"&amp;RIGHT($A284,3)&amp;"*",EUROSTAT_VBE_IND_2010!$D$7:$D$732,"2230*"))/1000+(SUMIFS(EUROSTAT_VBE_IND_2010!Y$7:Y$732,EUROSTAT_VBE_IND_2010!$B$7:$B$732,$D284,EUROSTAT_VBE_IND_2010!$C$7:$C$732,"*"&amp;RIGHT($A283,3)&amp;"*",EUROSTAT_VBE_IND_2010!$D$7:$D$732,"2130*"))/1000</f>
        <v>0</v>
      </c>
      <c r="AP284" s="17">
        <f>(SUMIFS(EUROSTAT_VBE_IND_2010!Z$7:Z$732,EUROSTAT_VBE_IND_2010!$B$7:$B$732,$D284,EUROSTAT_VBE_IND_2010!$C$7:$C$732,"*"&amp;RIGHT($A284,3)&amp;"*",EUROSTAT_VBE_IND_2010!$D$7:$D$732,"2230*"))/1000+(SUMIFS(EUROSTAT_VBE_IND_2010!Z$7:Z$732,EUROSTAT_VBE_IND_2010!$B$7:$B$732,$D284,EUROSTAT_VBE_IND_2010!$C$7:$C$732,"*"&amp;RIGHT($A283,3)&amp;"*",EUROSTAT_VBE_IND_2010!$D$7:$D$732,"2130*"))/1000</f>
        <v>0</v>
      </c>
      <c r="AQ284" s="17">
        <f>(SUMIFS(EUROSTAT_VBE_IND_2010!AG$7:AG$732,EUROSTAT_VBE_IND_2010!$B$7:$B$732,$D284,EUROSTAT_VBE_IND_2010!$C$7:$C$732,"*"&amp;RIGHT($A284,3)&amp;"*",EUROSTAT_VBE_IND_2010!$D$7:$D$732,"2230*"))/1000+(SUMIFS(EUROSTAT_VBE_IND_2010!AG$7:AG$732,EUROSTAT_VBE_IND_2010!$B$7:$B$732,$D284,EUROSTAT_VBE_IND_2010!$C$7:$C$732,"*"&amp;RIGHT($A283,3)&amp;"*",EUROSTAT_VBE_IND_2010!$D$7:$D$732,"2130*"))/1000</f>
        <v>0</v>
      </c>
    </row>
    <row r="285" spans="1:43">
      <c r="A285" t="str">
        <f>LEFT(EUROSTAT_VBE_IND_2010!$C$426,8)</f>
        <v>B_101840</v>
      </c>
      <c r="B285" s="28" t="s">
        <v>304</v>
      </c>
      <c r="C285" t="s">
        <v>293</v>
      </c>
      <c r="D285" t="s">
        <v>126</v>
      </c>
      <c r="E285" t="s">
        <v>232</v>
      </c>
      <c r="F285" t="s">
        <v>252</v>
      </c>
      <c r="G285" s="17">
        <f>(SUMIFS(EUROSTAT_VBE_IND_2010!E$7:E$732,EUROSTAT_VBE_IND_2010!$B$7:$B$732,$D285,EUROSTAT_VBE_IND_2010!$C$7:$C$732,"*"&amp;RIGHT($A285,3)&amp;"*",EUROSTAT_VBE_IND_2010!$D$7:$D$732,"212*"))/1000</f>
        <v>0</v>
      </c>
      <c r="H285" s="17">
        <f>(SUMIFS(EUROSTAT_VBE_IND_2010!F$7:F$732,EUROSTAT_VBE_IND_2010!$B$7:$B$732,$D285,EUROSTAT_VBE_IND_2010!$C$7:$C$732,"*"&amp;RIGHT($A283,3)&amp;"*",EUROSTAT_VBE_IND_2010!$D$7:$D$732,"212*"))/1000</f>
        <v>0</v>
      </c>
      <c r="I285" s="17">
        <f>(SUMIFS(EUROSTAT_VBE_IND_2010!G$7:G$732,EUROSTAT_VBE_IND_2010!$B$7:$B$732,$D285,EUROSTAT_VBE_IND_2010!$C$7:$C$732,"*"&amp;RIGHT($A283,3)&amp;"*",EUROSTAT_VBE_IND_2010!$D$7:$D$732,"212*"))/1000</f>
        <v>0</v>
      </c>
      <c r="J285" s="198">
        <f>SUMIFS('IEA Bal_CH-IND'!$D$30:$D$329,'IEA Bal_CH-IND'!$A$30:$A$329,"*"&amp;RIGHT($B285,8),'IEA Bal_CH-IND'!$C$30:$C$329,'Aggregated Balance-IND_2010'!$E285)</f>
        <v>0</v>
      </c>
      <c r="K285" s="17">
        <f>(SUMIFS(EUROSTAT_VBE_IND_2010!H$7:H$732,EUROSTAT_VBE_IND_2010!$B$7:$B$732,$D285,EUROSTAT_VBE_IND_2010!$C$7:$C$732,"*"&amp;RIGHT($A283,3)&amp;"*",EUROSTAT_VBE_IND_2010!$D$7:$D$732,"212*"))/1000</f>
        <v>0</v>
      </c>
      <c r="L285" s="17">
        <f>(SUMIFS(EUROSTAT_VBE_IND_2010!I$7:I$732,EUROSTAT_VBE_IND_2010!$B$7:$B$732,$D285,EUROSTAT_VBE_IND_2010!$C$7:$C$732,"*"&amp;RIGHT($A283,3)&amp;"*",EUROSTAT_VBE_IND_2010!$D$7:$D$732,"212*"))/1000</f>
        <v>0</v>
      </c>
      <c r="M285" s="17">
        <f>(SUMIFS(EUROSTAT_VBE_IND_2010!J$7:J$732,EUROSTAT_VBE_IND_2010!$B$7:$B$732,$D285,EUROSTAT_VBE_IND_2010!$C$7:$C$732,"*"&amp;RIGHT($A283,3)&amp;"*",EUROSTAT_VBE_IND_2010!$D$7:$D$732,"212*"))/1000</f>
        <v>0</v>
      </c>
      <c r="N285" s="17">
        <f>(SUMIFS(EUROSTAT_VBE_IND_2010!K$7:K$732,EUROSTAT_VBE_IND_2010!$B$7:$B$732,$D285,EUROSTAT_VBE_IND_2010!$C$7:$C$732,"*"&amp;RIGHT($A283,3)&amp;"*",EUROSTAT_VBE_IND_2010!$D$7:$D$732,"212*"))/1000</f>
        <v>0</v>
      </c>
      <c r="O285" s="17">
        <f>(SUMIFS(EUROSTAT_VBE_IND_2010!L$7:L$732,EUROSTAT_VBE_IND_2010!$B$7:$B$732,$D285,EUROSTAT_VBE_IND_2010!$C$7:$C$732,"*"&amp;RIGHT($A283,3)&amp;"*",EUROSTAT_VBE_IND_2010!$D$7:$D$732,"212*"))/1000</f>
        <v>0</v>
      </c>
      <c r="P285" s="17">
        <f>(SUMIFS(EUROSTAT_VBE_IND_2010!M$7:M$732,EUROSTAT_VBE_IND_2010!$B$7:$B$732,$D285,EUROSTAT_VBE_IND_2010!$C$7:$C$732,"*"&amp;RIGHT($A283,3)&amp;"*",EUROSTAT_VBE_IND_2010!$D$7:$D$732,"212*"))/1000</f>
        <v>0</v>
      </c>
      <c r="Q285" s="17">
        <f>(SUMIFS(EUROSTAT_VBE_IND_2010!N$7:N$732,EUROSTAT_VBE_IND_2010!$B$7:$B$732,$D285,EUROSTAT_VBE_IND_2010!$C$7:$C$732,"*"&amp;RIGHT($A283,3)&amp;"*",EUROSTAT_VBE_IND_2010!$D$7:$D$732,"212*"))/1000</f>
        <v>0</v>
      </c>
      <c r="R285" s="17">
        <f>(SUMIFS(EUROSTAT_VBE_IND_2010!O$7:O$732,EUROSTAT_VBE_IND_2010!$B$7:$B$732,$D285,EUROSTAT_VBE_IND_2010!$C$7:$C$732,"*"&amp;RIGHT($A283,3)&amp;"*",EUROSTAT_VBE_IND_2010!$D$7:$D$732,"212*"))/1000</f>
        <v>0</v>
      </c>
      <c r="S285" s="17">
        <f>(SUMIFS(EUROSTAT_VBE_IND_2010!P$7:P$732,EUROSTAT_VBE_IND_2010!$B$7:$B$732,$D285,EUROSTAT_VBE_IND_2010!$C$7:$C$732,"*"&amp;RIGHT($A283,3)&amp;"*",EUROSTAT_VBE_IND_2010!$D$7:$D$732,"212*"))/1000</f>
        <v>0</v>
      </c>
      <c r="T285" s="17">
        <f>(SUMIFS(EUROSTAT_VBE_IND_2010!Q$7:Q$732,EUROSTAT_VBE_IND_2010!$B$7:$B$732,$D285,EUROSTAT_VBE_IND_2010!$C$7:$C$732,"*"&amp;RIGHT($A283,3)&amp;"*",EUROSTAT_VBE_IND_2010!$D$7:$D$732,"212*"))/1000</f>
        <v>0</v>
      </c>
      <c r="U285" s="17">
        <f>(SUMIFS(EUROSTAT_VBE_IND_2010!R$7:R$732,EUROSTAT_VBE_IND_2010!$B$7:$B$732,$D285,EUROSTAT_VBE_IND_2010!$C$7:$C$732,"*"&amp;RIGHT($A283,3)&amp;"*",EUROSTAT_VBE_IND_2010!$D$7:$D$732,"212*"))/1000</f>
        <v>0</v>
      </c>
      <c r="V285" s="17">
        <f>(SUMIFS(EUROSTAT_VBE_IND_2010!S$7:S$732,EUROSTAT_VBE_IND_2010!$B$7:$B$732,$D285,EUROSTAT_VBE_IND_2010!$C$7:$C$732,"*"&amp;RIGHT($A283,3)&amp;"*",EUROSTAT_VBE_IND_2010!$D$7:$D$732,"212*"))/1000</f>
        <v>0</v>
      </c>
      <c r="W285" s="17">
        <f>(SUMIFS(EUROSTAT_VBE_IND_2010!T$7:T$732,EUROSTAT_VBE_IND_2010!$B$7:$B$732,$D285,EUROSTAT_VBE_IND_2010!$C$7:$C$732,"*"&amp;RIGHT($A283,3)&amp;"*",EUROSTAT_VBE_IND_2010!$D$7:$D$732,"212*"))/1000</f>
        <v>0</v>
      </c>
      <c r="X285" s="17">
        <f>(SUMIFS(EUROSTAT_VBE_IND_2010!U$7:U$732,EUROSTAT_VBE_IND_2010!$B$7:$B$732,$D285,EUROSTAT_VBE_IND_2010!$C$7:$C$732,"*"&amp;RIGHT($A283,3)&amp;"*",EUROSTAT_VBE_IND_2010!$D$7:$D$732,"212*"))/1000</f>
        <v>0</v>
      </c>
      <c r="Y285" s="17">
        <f>(SUMIFS(EUROSTAT_VBE_IND_2010!V$7:V$732,EUROSTAT_VBE_IND_2010!$B$7:$B$732,$D285,EUROSTAT_VBE_IND_2010!$C$7:$C$732,"*"&amp;RIGHT($A283,3)&amp;"*",EUROSTAT_VBE_IND_2010!$D$7:$D$732,"212*"))/1000</f>
        <v>0</v>
      </c>
      <c r="Z285" s="17">
        <f>(SUMIFS(EUROSTAT_VBE_IND_2010!W$7:W$732,EUROSTAT_VBE_IND_2010!$B$7:$B$732,$D285,EUROSTAT_VBE_IND_2010!$C$7:$C$732,"*"&amp;RIGHT($A283,3)&amp;"*",EUROSTAT_VBE_IND_2010!$D$7:$D$732,"212*"))/1000</f>
        <v>0</v>
      </c>
      <c r="AA285" s="17">
        <f>(SUMIFS(EUROSTAT_VBE_IND_2010!X$7:X$732,EUROSTAT_VBE_IND_2010!$B$7:$B$732,$D285,EUROSTAT_VBE_IND_2010!$C$7:$C$732,"*"&amp;RIGHT($A283,3)&amp;"*",EUROSTAT_VBE_IND_2010!$D$7:$D$732,"212*"))/1000</f>
        <v>0</v>
      </c>
      <c r="AB285" s="17">
        <f>(SUMIFS(EUROSTAT_VBE_IND_2010!AA$7:AA$732,EUROSTAT_VBE_IND_2010!$B$7:$B$732,$D285,EUROSTAT_VBE_IND_2010!$C$7:$C$732,"*"&amp;RIGHT($A283,3)&amp;"*",EUROSTAT_VBE_IND_2010!$D$7:$D$732,"212*"))/1000</f>
        <v>0</v>
      </c>
      <c r="AC285" s="17">
        <f>(SUMIFS(EUROSTAT_VBE_IND_2010!AB$7:AB$732,EUROSTAT_VBE_IND_2010!$B$7:$B$732,$D285,EUROSTAT_VBE_IND_2010!$C$7:$C$732,"*"&amp;RIGHT($A283,3)&amp;"*",EUROSTAT_VBE_IND_2010!$D$7:$D$732,"212*"))/1000</f>
        <v>0</v>
      </c>
      <c r="AD285" s="17">
        <f>(SUMIFS(EUROSTAT_VBE_IND_2010!AC$7:AC$732,EUROSTAT_VBE_IND_2010!$B$7:$B$732,$D285,EUROSTAT_VBE_IND_2010!$C$7:$C$732,"*"&amp;RIGHT($A283,3)&amp;"*",EUROSTAT_VBE_IND_2010!$D$7:$D$732,"212*"))/1000</f>
        <v>0</v>
      </c>
      <c r="AE285" s="17">
        <f>(SUMIFS(EUROSTAT_VBE_IND_2010!AD$7:AD$732,EUROSTAT_VBE_IND_2010!$B$7:$B$732,$D285,EUROSTAT_VBE_IND_2010!$C$7:$C$732,"*"&amp;RIGHT($A283,3)&amp;"*",EUROSTAT_VBE_IND_2010!$D$7:$D$732,"212*"))/1000</f>
        <v>0.028</v>
      </c>
      <c r="AF285" s="17">
        <f>(SUMIFS(EUROSTAT_VBE_IND_2010!AE$7:AE$732,EUROSTAT_VBE_IND_2010!$B$7:$B$732,$D285,EUROSTAT_VBE_IND_2010!$C$7:$C$732,"*"&amp;RIGHT($A283,3)&amp;"*",EUROSTAT_VBE_IND_2010!$D$7:$D$732,"212*"))/1000</f>
        <v>0</v>
      </c>
      <c r="AG285" s="17">
        <f>(SUMIFS(EUROSTAT_VBE_IND_2010!AF$7:AF$732,EUROSTAT_VBE_IND_2010!$B$7:$B$732,$D285,EUROSTAT_VBE_IND_2010!$C$7:$C$732,"*"&amp;RIGHT($A283,3)&amp;"*",EUROSTAT_VBE_IND_2010!$D$7:$D$732,"212*"))/1000</f>
        <v>0</v>
      </c>
      <c r="AH285" s="17">
        <f>(SUMIFS(EUROSTAT_VBE_IND_2010!AH$7:AH$732,EUROSTAT_VBE_IND_2010!$B$7:$B$732,$D285,EUROSTAT_VBE_IND_2010!$C$7:$C$732,"*"&amp;RIGHT($A283,3)&amp;"*",EUROSTAT_VBE_IND_2010!$D$7:$D$732,"212*"))/1000</f>
        <v>0</v>
      </c>
      <c r="AI285" s="17">
        <f>(SUMIFS(EUROSTAT_VBE_IND_2010!AI$7:AI$732,EUROSTAT_VBE_IND_2010!$B$7:$B$732,$D285,EUROSTAT_VBE_IND_2010!$C$7:$C$732,"*"&amp;RIGHT($A283,3)&amp;"*",EUROSTAT_VBE_IND_2010!$D$7:$D$732,"212*"))/1000</f>
        <v>0</v>
      </c>
      <c r="AJ285" s="17">
        <f>(SUMIFS(EUROSTAT_VBE_IND_2010!AJ$7:AJ$732,EUROSTAT_VBE_IND_2010!$B$7:$B$732,$D285,EUROSTAT_VBE_IND_2010!$C$7:$C$732,"*"&amp;RIGHT($A283,3)&amp;"*",EUROSTAT_VBE_IND_2010!$D$7:$D$732,"212*"))/1000</f>
        <v>0</v>
      </c>
      <c r="AK285" s="17">
        <f>(SUMIFS(EUROSTAT_VBE_IND_2010!AK$7:AK$732,EUROSTAT_VBE_IND_2010!$B$7:$B$732,$D285,EUROSTAT_VBE_IND_2010!$C$7:$C$732,"*"&amp;RIGHT($A283,3)&amp;"*",EUROSTAT_VBE_IND_2010!$D$7:$D$732,"212*"))/1000</f>
        <v>0</v>
      </c>
      <c r="AL285" s="198">
        <f>SUMIFS('IEA Bal_AL-IND'!$D$30:$D$329,'IEA Bal_AL-IND'!$A$30:$A$329,"*"&amp;RIGHT($B285,8),'IEA Bal_AL-IND'!$C$30:$C$329,'Aggregated Balance-IND_2010'!$E285)</f>
        <v>0</v>
      </c>
      <c r="AM285" s="198">
        <f>SUMIFS('IEA Bal_BA-IND'!$D$30:$D$329,'IEA Bal_BA-IND'!$A$30:$A$329,"*"&amp;RIGHT($B285,8),'IEA Bal_BA-IND'!$C$30:$C$329,'Aggregated Balance-IND_2010'!$E285)</f>
        <v>0</v>
      </c>
      <c r="AN285" s="198">
        <f>SUMIFS('IEA Bal_KS-IND'!$D$30:$D$329,'IEA Bal_KS-IND'!$A$30:$A$329,"*"&amp;RIGHT($B285,8),'IEA Bal_KS-IND'!$C$30:$C$329,'Aggregated Balance-IND_2010'!$E285)</f>
        <v>0</v>
      </c>
      <c r="AO285" s="17">
        <f>(SUMIFS(EUROSTAT_VBE_IND_2010!Y$7:Y$732,EUROSTAT_VBE_IND_2010!$B$7:$B$732,$D285,EUROSTAT_VBE_IND_2010!$C$7:$C$732,"*"&amp;RIGHT($A283,3)&amp;"*",EUROSTAT_VBE_IND_2010!$D$7:$D$732,"212*"))/1000</f>
        <v>0</v>
      </c>
      <c r="AP285" s="17">
        <f>(SUMIFS(EUROSTAT_VBE_IND_2010!Z$7:Z$732,EUROSTAT_VBE_IND_2010!$B$7:$B$732,$D285,EUROSTAT_VBE_IND_2010!$C$7:$C$732,"*"&amp;RIGHT($A283,3)&amp;"*",EUROSTAT_VBE_IND_2010!$D$7:$D$732,"212*"))/1000</f>
        <v>0</v>
      </c>
      <c r="AQ285" s="17">
        <f>(SUMIFS(EUROSTAT_VBE_IND_2010!AG$7:AG$732,EUROSTAT_VBE_IND_2010!$B$7:$B$732,$D285,EUROSTAT_VBE_IND_2010!$C$7:$C$732,"*"&amp;RIGHT($A283,3)&amp;"*",EUROSTAT_VBE_IND_2010!$D$7:$D$732,"212*"))/1000</f>
        <v>0</v>
      </c>
    </row>
    <row r="286" spans="1:43">
      <c r="A286" t="str">
        <f>LEFT(EUROSTAT_VBE_IND_2010!$C$426,8)</f>
        <v>B_101840</v>
      </c>
      <c r="B286" s="28" t="s">
        <v>304</v>
      </c>
      <c r="C286" t="s">
        <v>293</v>
      </c>
      <c r="D286" t="s">
        <v>126</v>
      </c>
      <c r="E286" t="s">
        <v>233</v>
      </c>
      <c r="F286" t="s">
        <v>253</v>
      </c>
      <c r="G286" s="17">
        <f>(SUMIFS(EUROSTAT_VBE_IND_2010!E$7:E$732,EUROSTAT_VBE_IND_2010!$B$7:$B$732,$D286,EUROSTAT_VBE_IND_2010!$C$7:$C$732,"*"&amp;RIGHT($A286,3)&amp;"*",EUROSTAT_VBE_IND_2010!$D$7:$D$732,"321*"))/1000</f>
        <v>0</v>
      </c>
      <c r="H286" s="17">
        <f>(SUMIFS(EUROSTAT_VBE_IND_2010!F$7:F$732,EUROSTAT_VBE_IND_2010!$B$7:$B$732,$D286,EUROSTAT_VBE_IND_2010!$C$7:$C$732,"*"&amp;RIGHT($A286,3)&amp;"*",EUROSTAT_VBE_IND_2010!$D$7:$D$732,"321*"))/1000</f>
        <v>0</v>
      </c>
      <c r="I286" s="17">
        <f>(SUMIFS(EUROSTAT_VBE_IND_2010!G$7:G$732,EUROSTAT_VBE_IND_2010!$B$7:$B$732,$D286,EUROSTAT_VBE_IND_2010!$C$7:$C$732,"*"&amp;RIGHT($A286,3)&amp;"*",EUROSTAT_VBE_IND_2010!$D$7:$D$732,"321*"))/1000</f>
        <v>0</v>
      </c>
      <c r="J286" s="198">
        <f>SUMIFS('IEA Bal_CH-IND'!$D$30:$D$329,'IEA Bal_CH-IND'!$A$30:$A$329,"*"&amp;RIGHT($B286,8),'IEA Bal_CH-IND'!$C$30:$C$329,'Aggregated Balance-IND_2010'!$E286)</f>
        <v>0</v>
      </c>
      <c r="K286" s="17">
        <f>(SUMIFS(EUROSTAT_VBE_IND_2010!H$7:H$732,EUROSTAT_VBE_IND_2010!$B$7:$B$732,$D286,EUROSTAT_VBE_IND_2010!$C$7:$C$732,"*"&amp;RIGHT($A286,3)&amp;"*",EUROSTAT_VBE_IND_2010!$D$7:$D$732,"321*"))/1000</f>
        <v>0</v>
      </c>
      <c r="L286" s="17">
        <f>(SUMIFS(EUROSTAT_VBE_IND_2010!I$7:I$732,EUROSTAT_VBE_IND_2010!$B$7:$B$732,$D286,EUROSTAT_VBE_IND_2010!$C$7:$C$732,"*"&amp;RIGHT($A286,3)&amp;"*",EUROSTAT_VBE_IND_2010!$D$7:$D$732,"321*"))/1000</f>
        <v>0</v>
      </c>
      <c r="M286" s="17">
        <f>(SUMIFS(EUROSTAT_VBE_IND_2010!J$7:J$732,EUROSTAT_VBE_IND_2010!$B$7:$B$732,$D286,EUROSTAT_VBE_IND_2010!$C$7:$C$732,"*"&amp;RIGHT($A286,3)&amp;"*",EUROSTAT_VBE_IND_2010!$D$7:$D$732,"321*"))/1000</f>
        <v>0</v>
      </c>
      <c r="N286" s="17">
        <f>(SUMIFS(EUROSTAT_VBE_IND_2010!K$7:K$732,EUROSTAT_VBE_IND_2010!$B$7:$B$732,$D286,EUROSTAT_VBE_IND_2010!$C$7:$C$732,"*"&amp;RIGHT($A286,3)&amp;"*",EUROSTAT_VBE_IND_2010!$D$7:$D$732,"321*"))/1000</f>
        <v>0</v>
      </c>
      <c r="O286" s="17">
        <f>(SUMIFS(EUROSTAT_VBE_IND_2010!L$7:L$732,EUROSTAT_VBE_IND_2010!$B$7:$B$732,$D286,EUROSTAT_VBE_IND_2010!$C$7:$C$732,"*"&amp;RIGHT($A286,3)&amp;"*",EUROSTAT_VBE_IND_2010!$D$7:$D$732,"321*"))/1000</f>
        <v>0</v>
      </c>
      <c r="P286" s="17">
        <f>(SUMIFS(EUROSTAT_VBE_IND_2010!M$7:M$732,EUROSTAT_VBE_IND_2010!$B$7:$B$732,$D286,EUROSTAT_VBE_IND_2010!$C$7:$C$732,"*"&amp;RIGHT($A286,3)&amp;"*",EUROSTAT_VBE_IND_2010!$D$7:$D$732,"321*"))/1000</f>
        <v>0</v>
      </c>
      <c r="Q286" s="17">
        <f>(SUMIFS(EUROSTAT_VBE_IND_2010!N$7:N$732,EUROSTAT_VBE_IND_2010!$B$7:$B$732,$D286,EUROSTAT_VBE_IND_2010!$C$7:$C$732,"*"&amp;RIGHT($A286,3)&amp;"*",EUROSTAT_VBE_IND_2010!$D$7:$D$732,"321*"))/1000</f>
        <v>0</v>
      </c>
      <c r="R286" s="17">
        <f>(SUMIFS(EUROSTAT_VBE_IND_2010!O$7:O$732,EUROSTAT_VBE_IND_2010!$B$7:$B$732,$D286,EUROSTAT_VBE_IND_2010!$C$7:$C$732,"*"&amp;RIGHT($A286,3)&amp;"*",EUROSTAT_VBE_IND_2010!$D$7:$D$732,"321*"))/1000</f>
        <v>0</v>
      </c>
      <c r="S286" s="17">
        <f>(SUMIFS(EUROSTAT_VBE_IND_2010!P$7:P$732,EUROSTAT_VBE_IND_2010!$B$7:$B$732,$D286,EUROSTAT_VBE_IND_2010!$C$7:$C$732,"*"&amp;RIGHT($A286,3)&amp;"*",EUROSTAT_VBE_IND_2010!$D$7:$D$732,"321*"))/1000</f>
        <v>0</v>
      </c>
      <c r="T286" s="17">
        <f>(SUMIFS(EUROSTAT_VBE_IND_2010!Q$7:Q$732,EUROSTAT_VBE_IND_2010!$B$7:$B$732,$D286,EUROSTAT_VBE_IND_2010!$C$7:$C$732,"*"&amp;RIGHT($A286,3)&amp;"*",EUROSTAT_VBE_IND_2010!$D$7:$D$732,"321*"))/1000</f>
        <v>0</v>
      </c>
      <c r="U286" s="17">
        <f>(SUMIFS(EUROSTAT_VBE_IND_2010!R$7:R$732,EUROSTAT_VBE_IND_2010!$B$7:$B$732,$D286,EUROSTAT_VBE_IND_2010!$C$7:$C$732,"*"&amp;RIGHT($A286,3)&amp;"*",EUROSTAT_VBE_IND_2010!$D$7:$D$732,"321*"))/1000</f>
        <v>0</v>
      </c>
      <c r="V286" s="17">
        <f>(SUMIFS(EUROSTAT_VBE_IND_2010!S$7:S$732,EUROSTAT_VBE_IND_2010!$B$7:$B$732,$D286,EUROSTAT_VBE_IND_2010!$C$7:$C$732,"*"&amp;RIGHT($A286,3)&amp;"*",EUROSTAT_VBE_IND_2010!$D$7:$D$732,"321*"))/1000</f>
        <v>0</v>
      </c>
      <c r="W286" s="17">
        <f>(SUMIFS(EUROSTAT_VBE_IND_2010!T$7:T$732,EUROSTAT_VBE_IND_2010!$B$7:$B$732,$D286,EUROSTAT_VBE_IND_2010!$C$7:$C$732,"*"&amp;RIGHT($A286,3)&amp;"*",EUROSTAT_VBE_IND_2010!$D$7:$D$732,"321*"))/1000</f>
        <v>0</v>
      </c>
      <c r="X286" s="17">
        <f>(SUMIFS(EUROSTAT_VBE_IND_2010!U$7:U$732,EUROSTAT_VBE_IND_2010!$B$7:$B$732,$D286,EUROSTAT_VBE_IND_2010!$C$7:$C$732,"*"&amp;RIGHT($A286,3)&amp;"*",EUROSTAT_VBE_IND_2010!$D$7:$D$732,"321*"))/1000</f>
        <v>0</v>
      </c>
      <c r="Y286" s="17">
        <f>(SUMIFS(EUROSTAT_VBE_IND_2010!V$7:V$732,EUROSTAT_VBE_IND_2010!$B$7:$B$732,$D286,EUROSTAT_VBE_IND_2010!$C$7:$C$732,"*"&amp;RIGHT($A286,3)&amp;"*",EUROSTAT_VBE_IND_2010!$D$7:$D$732,"321*"))/1000</f>
        <v>0</v>
      </c>
      <c r="Z286" s="17">
        <f>(SUMIFS(EUROSTAT_VBE_IND_2010!W$7:W$732,EUROSTAT_VBE_IND_2010!$B$7:$B$732,$D286,EUROSTAT_VBE_IND_2010!$C$7:$C$732,"*"&amp;RIGHT($A286,3)&amp;"*",EUROSTAT_VBE_IND_2010!$D$7:$D$732,"321*"))/1000</f>
        <v>0</v>
      </c>
      <c r="AA286" s="17">
        <f>(SUMIFS(EUROSTAT_VBE_IND_2010!X$7:X$732,EUROSTAT_VBE_IND_2010!$B$7:$B$732,$D286,EUROSTAT_VBE_IND_2010!$C$7:$C$732,"*"&amp;RIGHT($A286,3)&amp;"*",EUROSTAT_VBE_IND_2010!$D$7:$D$732,"321*"))/1000</f>
        <v>0</v>
      </c>
      <c r="AB286" s="17">
        <f>(SUMIFS(EUROSTAT_VBE_IND_2010!AA$7:AA$732,EUROSTAT_VBE_IND_2010!$B$7:$B$732,$D286,EUROSTAT_VBE_IND_2010!$C$7:$C$732,"*"&amp;RIGHT($A286,3)&amp;"*",EUROSTAT_VBE_IND_2010!$D$7:$D$732,"321*"))/1000</f>
        <v>0</v>
      </c>
      <c r="AC286" s="17">
        <f>(SUMIFS(EUROSTAT_VBE_IND_2010!AB$7:AB$732,EUROSTAT_VBE_IND_2010!$B$7:$B$732,$D286,EUROSTAT_VBE_IND_2010!$C$7:$C$732,"*"&amp;RIGHT($A286,3)&amp;"*",EUROSTAT_VBE_IND_2010!$D$7:$D$732,"321*"))/1000</f>
        <v>0</v>
      </c>
      <c r="AD286" s="17">
        <f>(SUMIFS(EUROSTAT_VBE_IND_2010!AC$7:AC$732,EUROSTAT_VBE_IND_2010!$B$7:$B$732,$D286,EUROSTAT_VBE_IND_2010!$C$7:$C$732,"*"&amp;RIGHT($A286,3)&amp;"*",EUROSTAT_VBE_IND_2010!$D$7:$D$732,"321*"))/1000</f>
        <v>0</v>
      </c>
      <c r="AE286" s="17">
        <f>(SUMIFS(EUROSTAT_VBE_IND_2010!AD$7:AD$732,EUROSTAT_VBE_IND_2010!$B$7:$B$732,$D286,EUROSTAT_VBE_IND_2010!$C$7:$C$732,"*"&amp;RIGHT($A286,3)&amp;"*",EUROSTAT_VBE_IND_2010!$D$7:$D$732,"321*"))/1000</f>
        <v>0</v>
      </c>
      <c r="AF286" s="17">
        <f>(SUMIFS(EUROSTAT_VBE_IND_2010!AE$7:AE$732,EUROSTAT_VBE_IND_2010!$B$7:$B$732,$D286,EUROSTAT_VBE_IND_2010!$C$7:$C$732,"*"&amp;RIGHT($A286,3)&amp;"*",EUROSTAT_VBE_IND_2010!$D$7:$D$732,"321*"))/1000</f>
        <v>0</v>
      </c>
      <c r="AG286" s="17">
        <f>(SUMIFS(EUROSTAT_VBE_IND_2010!AF$7:AF$732,EUROSTAT_VBE_IND_2010!$B$7:$B$732,$D286,EUROSTAT_VBE_IND_2010!$C$7:$C$732,"*"&amp;RIGHT($A286,3)&amp;"*",EUROSTAT_VBE_IND_2010!$D$7:$D$732,"321*"))/1000</f>
        <v>0</v>
      </c>
      <c r="AH286" s="17">
        <f>(SUMIFS(EUROSTAT_VBE_IND_2010!AH$7:AH$732,EUROSTAT_VBE_IND_2010!$B$7:$B$732,$D286,EUROSTAT_VBE_IND_2010!$C$7:$C$732,"*"&amp;RIGHT($A286,3)&amp;"*",EUROSTAT_VBE_IND_2010!$D$7:$D$732,"321*"))/1000</f>
        <v>0</v>
      </c>
      <c r="AI286" s="17">
        <f>(SUMIFS(EUROSTAT_VBE_IND_2010!AI$7:AI$732,EUROSTAT_VBE_IND_2010!$B$7:$B$732,$D286,EUROSTAT_VBE_IND_2010!$C$7:$C$732,"*"&amp;RIGHT($A286,3)&amp;"*",EUROSTAT_VBE_IND_2010!$D$7:$D$732,"321*"))/1000</f>
        <v>0</v>
      </c>
      <c r="AJ286" s="17">
        <f>(SUMIFS(EUROSTAT_VBE_IND_2010!AJ$7:AJ$732,EUROSTAT_VBE_IND_2010!$B$7:$B$732,$D286,EUROSTAT_VBE_IND_2010!$C$7:$C$732,"*"&amp;RIGHT($A286,3)&amp;"*",EUROSTAT_VBE_IND_2010!$D$7:$D$732,"321*"))/1000</f>
        <v>0</v>
      </c>
      <c r="AK286" s="17">
        <f>(SUMIFS(EUROSTAT_VBE_IND_2010!AK$7:AK$732,EUROSTAT_VBE_IND_2010!$B$7:$B$732,$D286,EUROSTAT_VBE_IND_2010!$C$7:$C$732,"*"&amp;RIGHT($A286,3)&amp;"*",EUROSTAT_VBE_IND_2010!$D$7:$D$732,"321*"))/1000</f>
        <v>0</v>
      </c>
      <c r="AL286" s="198">
        <f>SUMIFS('IEA Bal_AL-IND'!$D$30:$D$329,'IEA Bal_AL-IND'!$A$30:$A$329,"*"&amp;RIGHT($B286,8),'IEA Bal_AL-IND'!$C$30:$C$329,'Aggregated Balance-IND_2010'!$E286)</f>
        <v>0</v>
      </c>
      <c r="AM286" s="198">
        <f>SUMIFS('IEA Bal_BA-IND'!$D$30:$D$329,'IEA Bal_BA-IND'!$A$30:$A$329,"*"&amp;RIGHT($B286,8),'IEA Bal_BA-IND'!$C$30:$C$329,'Aggregated Balance-IND_2010'!$E286)</f>
        <v>0</v>
      </c>
      <c r="AN286" s="198">
        <f>SUMIFS('IEA Bal_KS-IND'!$D$30:$D$329,'IEA Bal_KS-IND'!$A$30:$A$329,"*"&amp;RIGHT($B286,8),'IEA Bal_KS-IND'!$C$30:$C$329,'Aggregated Balance-IND_2010'!$E286)</f>
        <v>0</v>
      </c>
      <c r="AO286" s="17">
        <f>(SUMIFS(EUROSTAT_VBE_IND_2010!Y$7:Y$732,EUROSTAT_VBE_IND_2010!$B$7:$B$732,$D286,EUROSTAT_VBE_IND_2010!$C$7:$C$732,"*"&amp;RIGHT($A286,3)&amp;"*",EUROSTAT_VBE_IND_2010!$D$7:$D$732,"321*"))/1000</f>
        <v>0</v>
      </c>
      <c r="AP286" s="17">
        <f>(SUMIFS(EUROSTAT_VBE_IND_2010!Z$7:Z$732,EUROSTAT_VBE_IND_2010!$B$7:$B$732,$D286,EUROSTAT_VBE_IND_2010!$C$7:$C$732,"*"&amp;RIGHT($A286,3)&amp;"*",EUROSTAT_VBE_IND_2010!$D$7:$D$732,"321*"))/1000</f>
        <v>0</v>
      </c>
      <c r="AQ286" s="17">
        <f>(SUMIFS(EUROSTAT_VBE_IND_2010!AG$7:AG$732,EUROSTAT_VBE_IND_2010!$B$7:$B$732,$D286,EUROSTAT_VBE_IND_2010!$C$7:$C$732,"*"&amp;RIGHT($A286,3)&amp;"*",EUROSTAT_VBE_IND_2010!$D$7:$D$732,"321*"))/1000</f>
        <v>0</v>
      </c>
    </row>
    <row r="287" spans="1:43">
      <c r="A287" t="str">
        <f>LEFT(EUROSTAT_VBE_IND_2010!$C$426,8)</f>
        <v>B_101840</v>
      </c>
      <c r="B287" s="28" t="s">
        <v>304</v>
      </c>
      <c r="C287" t="s">
        <v>293</v>
      </c>
      <c r="D287" t="s">
        <v>126</v>
      </c>
      <c r="E287" t="s">
        <v>234</v>
      </c>
      <c r="F287" t="s">
        <v>254</v>
      </c>
      <c r="G287" s="17">
        <f>(SUMIFS(EUROSTAT_VBE_IND_2010!E$7:E$732,EUROSTAT_VBE_IND_2010!$B$7:$B$732,$D287,EUROSTAT_VBE_IND_2010!$C$7:$C$732,"*"&amp;RIGHT($A287,3)&amp;"*",EUROSTAT_VBE_IND_2010!$D$7:$D$732,"3220*"))/1000</f>
        <v>0.046</v>
      </c>
      <c r="H287" s="17">
        <f>(SUMIFS(EUROSTAT_VBE_IND_2010!F$7:F$732,EUROSTAT_VBE_IND_2010!$B$7:$B$732,$D287,EUROSTAT_VBE_IND_2010!$C$7:$C$732,"*"&amp;RIGHT($A287,3)&amp;"*",EUROSTAT_VBE_IND_2010!$D$7:$D$732,"3220*"))/1000</f>
        <v>0.046</v>
      </c>
      <c r="I287" s="17">
        <f>(SUMIFS(EUROSTAT_VBE_IND_2010!G$7:G$732,EUROSTAT_VBE_IND_2010!$B$7:$B$732,$D287,EUROSTAT_VBE_IND_2010!$C$7:$C$732,"*"&amp;RIGHT($A287,3)&amp;"*",EUROSTAT_VBE_IND_2010!$D$7:$D$732,"3220*"))/1000</f>
        <v>0</v>
      </c>
      <c r="J287" s="198">
        <f>SUMIFS('IEA Bal_CH-IND'!$D$30:$D$329,'IEA Bal_CH-IND'!$A$30:$A$329,"*"&amp;RIGHT($B287,8),'IEA Bal_CH-IND'!$C$30:$C$329,'Aggregated Balance-IND_2010'!$E287)</f>
        <v>0</v>
      </c>
      <c r="K287" s="17">
        <f>(SUMIFS(EUROSTAT_VBE_IND_2010!H$7:H$732,EUROSTAT_VBE_IND_2010!$B$7:$B$732,$D287,EUROSTAT_VBE_IND_2010!$C$7:$C$732,"*"&amp;RIGHT($A287,3)&amp;"*",EUROSTAT_VBE_IND_2010!$D$7:$D$732,"3220*"))/1000</f>
        <v>0</v>
      </c>
      <c r="L287" s="17">
        <f>(SUMIFS(EUROSTAT_VBE_IND_2010!I$7:I$732,EUROSTAT_VBE_IND_2010!$B$7:$B$732,$D287,EUROSTAT_VBE_IND_2010!$C$7:$C$732,"*"&amp;RIGHT($A287,3)&amp;"*",EUROSTAT_VBE_IND_2010!$D$7:$D$732,"3220*"))/1000</f>
        <v>0</v>
      </c>
      <c r="M287" s="17">
        <f>(SUMIFS(EUROSTAT_VBE_IND_2010!J$7:J$732,EUROSTAT_VBE_IND_2010!$B$7:$B$732,$D287,EUROSTAT_VBE_IND_2010!$C$7:$C$732,"*"&amp;RIGHT($A287,3)&amp;"*",EUROSTAT_VBE_IND_2010!$D$7:$D$732,"3220*"))/1000</f>
        <v>0.368</v>
      </c>
      <c r="N287" s="17">
        <f>(SUMIFS(EUROSTAT_VBE_IND_2010!K$7:K$732,EUROSTAT_VBE_IND_2010!$B$7:$B$732,$D287,EUROSTAT_VBE_IND_2010!$C$7:$C$732,"*"&amp;RIGHT($A287,3)&amp;"*",EUROSTAT_VBE_IND_2010!$D$7:$D$732,"3220*"))/1000</f>
        <v>0.046</v>
      </c>
      <c r="O287" s="17">
        <f>(SUMIFS(EUROSTAT_VBE_IND_2010!L$7:L$732,EUROSTAT_VBE_IND_2010!$B$7:$B$732,$D287,EUROSTAT_VBE_IND_2010!$C$7:$C$732,"*"&amp;RIGHT($A287,3)&amp;"*",EUROSTAT_VBE_IND_2010!$D$7:$D$732,"3220*"))/1000</f>
        <v>0</v>
      </c>
      <c r="P287" s="17">
        <f>(SUMIFS(EUROSTAT_VBE_IND_2010!M$7:M$732,EUROSTAT_VBE_IND_2010!$B$7:$B$732,$D287,EUROSTAT_VBE_IND_2010!$C$7:$C$732,"*"&amp;RIGHT($A287,3)&amp;"*",EUROSTAT_VBE_IND_2010!$D$7:$D$732,"3220*"))/1000</f>
        <v>0.506</v>
      </c>
      <c r="Q287" s="17">
        <f>(SUMIFS(EUROSTAT_VBE_IND_2010!N$7:N$732,EUROSTAT_VBE_IND_2010!$B$7:$B$732,$D287,EUROSTAT_VBE_IND_2010!$C$7:$C$732,"*"&amp;RIGHT($A287,3)&amp;"*",EUROSTAT_VBE_IND_2010!$D$7:$D$732,"3220*"))/1000</f>
        <v>0.828</v>
      </c>
      <c r="R287" s="17">
        <f>(SUMIFS(EUROSTAT_VBE_IND_2010!O$7:O$732,EUROSTAT_VBE_IND_2010!$B$7:$B$732,$D287,EUROSTAT_VBE_IND_2010!$C$7:$C$732,"*"&amp;RIGHT($A287,3)&amp;"*",EUROSTAT_VBE_IND_2010!$D$7:$D$732,"3220*"))/1000</f>
        <v>2.171</v>
      </c>
      <c r="S287" s="17">
        <f>(SUMIFS(EUROSTAT_VBE_IND_2010!P$7:P$732,EUROSTAT_VBE_IND_2010!$B$7:$B$732,$D287,EUROSTAT_VBE_IND_2010!$C$7:$C$732,"*"&amp;RIGHT($A287,3)&amp;"*",EUROSTAT_VBE_IND_2010!$D$7:$D$732,"3220*"))/1000</f>
        <v>0.644</v>
      </c>
      <c r="T287" s="17">
        <f>(SUMIFS(EUROSTAT_VBE_IND_2010!Q$7:Q$732,EUROSTAT_VBE_IND_2010!$B$7:$B$732,$D287,EUROSTAT_VBE_IND_2010!$C$7:$C$732,"*"&amp;RIGHT($A287,3)&amp;"*",EUROSTAT_VBE_IND_2010!$D$7:$D$732,"3220*"))/1000</f>
        <v>0.141</v>
      </c>
      <c r="U287" s="17">
        <f>(SUMIFS(EUROSTAT_VBE_IND_2010!R$7:R$732,EUROSTAT_VBE_IND_2010!$B$7:$B$732,$D287,EUROSTAT_VBE_IND_2010!$C$7:$C$732,"*"&amp;RIGHT($A287,3)&amp;"*",EUROSTAT_VBE_IND_2010!$D$7:$D$732,"3220*"))/1000</f>
        <v>0</v>
      </c>
      <c r="V287" s="17">
        <f>(SUMIFS(EUROSTAT_VBE_IND_2010!S$7:S$732,EUROSTAT_VBE_IND_2010!$B$7:$B$732,$D287,EUROSTAT_VBE_IND_2010!$C$7:$C$732,"*"&amp;RIGHT($A287,3)&amp;"*",EUROSTAT_VBE_IND_2010!$D$7:$D$732,"3220*"))/1000</f>
        <v>0.047</v>
      </c>
      <c r="W287" s="17">
        <f>(SUMIFS(EUROSTAT_VBE_IND_2010!T$7:T$732,EUROSTAT_VBE_IND_2010!$B$7:$B$732,$D287,EUROSTAT_VBE_IND_2010!$C$7:$C$732,"*"&amp;RIGHT($A287,3)&amp;"*",EUROSTAT_VBE_IND_2010!$D$7:$D$732,"3220*"))/1000</f>
        <v>0</v>
      </c>
      <c r="X287" s="17">
        <f>(SUMIFS(EUROSTAT_VBE_IND_2010!U$7:U$732,EUROSTAT_VBE_IND_2010!$B$7:$B$732,$D287,EUROSTAT_VBE_IND_2010!$C$7:$C$732,"*"&amp;RIGHT($A287,3)&amp;"*",EUROSTAT_VBE_IND_2010!$D$7:$D$732,"3220*"))/1000</f>
        <v>0.368</v>
      </c>
      <c r="Y287" s="17">
        <f>(SUMIFS(EUROSTAT_VBE_IND_2010!V$7:V$732,EUROSTAT_VBE_IND_2010!$B$7:$B$732,$D287,EUROSTAT_VBE_IND_2010!$C$7:$C$732,"*"&amp;RIGHT($A287,3)&amp;"*",EUROSTAT_VBE_IND_2010!$D$7:$D$732,"3220*"))/1000</f>
        <v>0</v>
      </c>
      <c r="Z287" s="17">
        <f>(SUMIFS(EUROSTAT_VBE_IND_2010!W$7:W$732,EUROSTAT_VBE_IND_2010!$B$7:$B$732,$D287,EUROSTAT_VBE_IND_2010!$C$7:$C$732,"*"&amp;RIGHT($A287,3)&amp;"*",EUROSTAT_VBE_IND_2010!$D$7:$D$732,"3220*"))/1000</f>
        <v>0</v>
      </c>
      <c r="AA287" s="17">
        <f>(SUMIFS(EUROSTAT_VBE_IND_2010!X$7:X$732,EUROSTAT_VBE_IND_2010!$B$7:$B$732,$D287,EUROSTAT_VBE_IND_2010!$C$7:$C$732,"*"&amp;RIGHT($A287,3)&amp;"*",EUROSTAT_VBE_IND_2010!$D$7:$D$732,"3220*"))/1000</f>
        <v>0</v>
      </c>
      <c r="AB287" s="17">
        <f>(SUMIFS(EUROSTAT_VBE_IND_2010!AA$7:AA$732,EUROSTAT_VBE_IND_2010!$B$7:$B$732,$D287,EUROSTAT_VBE_IND_2010!$C$7:$C$732,"*"&amp;RIGHT($A287,3)&amp;"*",EUROSTAT_VBE_IND_2010!$D$7:$D$732,"3220*"))/1000</f>
        <v>0</v>
      </c>
      <c r="AC287" s="17">
        <f>(SUMIFS(EUROSTAT_VBE_IND_2010!AB$7:AB$732,EUROSTAT_VBE_IND_2010!$B$7:$B$732,$D287,EUROSTAT_VBE_IND_2010!$C$7:$C$732,"*"&amp;RIGHT($A287,3)&amp;"*",EUROSTAT_VBE_IND_2010!$D$7:$D$732,"3220*"))/1000</f>
        <v>0</v>
      </c>
      <c r="AD287" s="17">
        <f>(SUMIFS(EUROSTAT_VBE_IND_2010!AC$7:AC$732,EUROSTAT_VBE_IND_2010!$B$7:$B$732,$D287,EUROSTAT_VBE_IND_2010!$C$7:$C$732,"*"&amp;RIGHT($A287,3)&amp;"*",EUROSTAT_VBE_IND_2010!$D$7:$D$732,"3220*"))/1000</f>
        <v>0.553</v>
      </c>
      <c r="AE287" s="17">
        <f>(SUMIFS(EUROSTAT_VBE_IND_2010!AD$7:AD$732,EUROSTAT_VBE_IND_2010!$B$7:$B$732,$D287,EUROSTAT_VBE_IND_2010!$C$7:$C$732,"*"&amp;RIGHT($A287,3)&amp;"*",EUROSTAT_VBE_IND_2010!$D$7:$D$732,"3220*"))/1000</f>
        <v>0.092</v>
      </c>
      <c r="AF287" s="17">
        <f>(SUMIFS(EUROSTAT_VBE_IND_2010!AE$7:AE$732,EUROSTAT_VBE_IND_2010!$B$7:$B$732,$D287,EUROSTAT_VBE_IND_2010!$C$7:$C$732,"*"&amp;RIGHT($A287,3)&amp;"*",EUROSTAT_VBE_IND_2010!$D$7:$D$732,"3220*"))/1000</f>
        <v>0.138</v>
      </c>
      <c r="AG287" s="17">
        <f>(SUMIFS(EUROSTAT_VBE_IND_2010!AF$7:AF$732,EUROSTAT_VBE_IND_2010!$B$7:$B$732,$D287,EUROSTAT_VBE_IND_2010!$C$7:$C$732,"*"&amp;RIGHT($A287,3)&amp;"*",EUROSTAT_VBE_IND_2010!$D$7:$D$732,"3220*"))/1000</f>
        <v>0.048</v>
      </c>
      <c r="AH287" s="17">
        <f>(SUMIFS(EUROSTAT_VBE_IND_2010!AH$7:AH$732,EUROSTAT_VBE_IND_2010!$B$7:$B$732,$D287,EUROSTAT_VBE_IND_2010!$C$7:$C$732,"*"&amp;RIGHT($A287,3)&amp;"*",EUROSTAT_VBE_IND_2010!$D$7:$D$732,"3220*"))/1000</f>
        <v>2.53</v>
      </c>
      <c r="AI287" s="17">
        <f>(SUMIFS(EUROSTAT_VBE_IND_2010!AI$7:AI$732,EUROSTAT_VBE_IND_2010!$B$7:$B$732,$D287,EUROSTAT_VBE_IND_2010!$C$7:$C$732,"*"&amp;RIGHT($A287,3)&amp;"*",EUROSTAT_VBE_IND_2010!$D$7:$D$732,"3220*"))/1000</f>
        <v>0.046</v>
      </c>
      <c r="AJ287" s="17">
        <f>(SUMIFS(EUROSTAT_VBE_IND_2010!AJ$7:AJ$732,EUROSTAT_VBE_IND_2010!$B$7:$B$732,$D287,EUROSTAT_VBE_IND_2010!$C$7:$C$732,"*"&amp;RIGHT($A287,3)&amp;"*",EUROSTAT_VBE_IND_2010!$D$7:$D$732,"3220*"))/1000</f>
        <v>0</v>
      </c>
      <c r="AK287" s="17">
        <f>(SUMIFS(EUROSTAT_VBE_IND_2010!AK$7:AK$732,EUROSTAT_VBE_IND_2010!$B$7:$B$732,$D287,EUROSTAT_VBE_IND_2010!$C$7:$C$732,"*"&amp;RIGHT($A287,3)&amp;"*",EUROSTAT_VBE_IND_2010!$D$7:$D$732,"3220*"))/1000</f>
        <v>0</v>
      </c>
      <c r="AL287" s="198">
        <f>SUMIFS('IEA Bal_AL-IND'!$D$30:$D$329,'IEA Bal_AL-IND'!$A$30:$A$329,"*"&amp;RIGHT($B287,8),'IEA Bal_AL-IND'!$C$30:$C$329,'Aggregated Balance-IND_2010'!$E287)</f>
        <v>0</v>
      </c>
      <c r="AM287" s="198">
        <f>SUMIFS('IEA Bal_BA-IND'!$D$30:$D$329,'IEA Bal_BA-IND'!$A$30:$A$329,"*"&amp;RIGHT($B287,8),'IEA Bal_BA-IND'!$C$30:$C$329,'Aggregated Balance-IND_2010'!$E287)</f>
        <v>0</v>
      </c>
      <c r="AN287" s="198">
        <f>SUMIFS('IEA Bal_KS-IND'!$D$30:$D$329,'IEA Bal_KS-IND'!$A$30:$A$329,"*"&amp;RIGHT($B287,8),'IEA Bal_KS-IND'!$C$30:$C$329,'Aggregated Balance-IND_2010'!$E287)</f>
        <v>0</v>
      </c>
      <c r="AO287" s="17">
        <f>(SUMIFS(EUROSTAT_VBE_IND_2010!Y$7:Y$732,EUROSTAT_VBE_IND_2010!$B$7:$B$732,$D287,EUROSTAT_VBE_IND_2010!$C$7:$C$732,"*"&amp;RIGHT($A287,3)&amp;"*",EUROSTAT_VBE_IND_2010!$D$7:$D$732,"3220*"))/1000</f>
        <v>0</v>
      </c>
      <c r="AP287" s="17">
        <f>(SUMIFS(EUROSTAT_VBE_IND_2010!Z$7:Z$732,EUROSTAT_VBE_IND_2010!$B$7:$B$732,$D287,EUROSTAT_VBE_IND_2010!$C$7:$C$732,"*"&amp;RIGHT($A287,3)&amp;"*",EUROSTAT_VBE_IND_2010!$D$7:$D$732,"3220*"))/1000</f>
        <v>0</v>
      </c>
      <c r="AQ287" s="17">
        <f>(SUMIFS(EUROSTAT_VBE_IND_2010!AG$7:AG$732,EUROSTAT_VBE_IND_2010!$B$7:$B$732,$D287,EUROSTAT_VBE_IND_2010!$C$7:$C$732,"*"&amp;RIGHT($A287,3)&amp;"*",EUROSTAT_VBE_IND_2010!$D$7:$D$732,"3220*"))/1000</f>
        <v>0.142</v>
      </c>
    </row>
    <row r="288" spans="1:43">
      <c r="A288" t="str">
        <f>LEFT(EUROSTAT_VBE_IND_2010!$C$426,8)</f>
        <v>B_101840</v>
      </c>
      <c r="B288" s="28" t="s">
        <v>304</v>
      </c>
      <c r="C288" t="s">
        <v>293</v>
      </c>
      <c r="D288" t="s">
        <v>126</v>
      </c>
      <c r="E288" t="s">
        <v>235</v>
      </c>
      <c r="F288" t="s">
        <v>255</v>
      </c>
      <c r="G288" s="17">
        <f>(SUMIFS(EUROSTAT_VBE_IND_2010!E$7:E$732,EUROSTAT_VBE_IND_2010!$B$7:$B$732,$D288,EUROSTAT_VBE_IND_2010!$C$7:$C$732,"*"&amp;RIGHT($A288,3)&amp;"*",EUROSTAT_VBE_IND_2010!$D$7:$D$732,"323*"))/1000+(SUMIFS(EUROSTAT_VBE_IND_2010!E$7:E$732,EUROSTAT_VBE_IND_2010!$B$7:$B$732,$D288,EUROSTAT_VBE_IND_2010!$C$7:$C$732,"*"&amp;RIGHT($A288,3)&amp;"*",EUROSTAT_VBE_IND_2010!$D$7:$D$732,"324*"))/1000+(SUMIFS(EUROSTAT_VBE_IND_2010!E$7:E$732,EUROSTAT_VBE_IND_2010!$B$7:$B$732,$D288,EUROSTAT_VBE_IND_2010!$C$7:$C$732,"*"&amp;RIGHT($A288,3)&amp;"*",EUROSTAT_VBE_IND_2010!$D$7:$D$732,"3260*"))/1000</f>
        <v>0.086</v>
      </c>
      <c r="H288" s="17">
        <f>(SUMIFS(EUROSTAT_VBE_IND_2010!F$7:F$732,EUROSTAT_VBE_IND_2010!$B$7:$B$732,$D288,EUROSTAT_VBE_IND_2010!$C$7:$C$732,"*"&amp;RIGHT($A288,3)&amp;"*",EUROSTAT_VBE_IND_2010!$D$7:$D$732,"323*"))/1000+(SUMIFS(EUROSTAT_VBE_IND_2010!F$7:F$732,EUROSTAT_VBE_IND_2010!$B$7:$B$732,$D288,EUROSTAT_VBE_IND_2010!$C$7:$C$732,"*"&amp;RIGHT($A288,3)&amp;"*",EUROSTAT_VBE_IND_2010!$D$7:$D$732,"324*"))/1000+(SUMIFS(EUROSTAT_VBE_IND_2010!F$7:F$732,EUROSTAT_VBE_IND_2010!$B$7:$B$732,$D288,EUROSTAT_VBE_IND_2010!$C$7:$C$732,"*"&amp;RIGHT($A288,3)&amp;"*",EUROSTAT_VBE_IND_2010!$D$7:$D$732,"3260*"))/1000</f>
        <v>0.043</v>
      </c>
      <c r="I288" s="17">
        <f>(SUMIFS(EUROSTAT_VBE_IND_2010!G$7:G$732,EUROSTAT_VBE_IND_2010!$B$7:$B$732,$D288,EUROSTAT_VBE_IND_2010!$C$7:$C$732,"*"&amp;RIGHT($A288,3)&amp;"*",EUROSTAT_VBE_IND_2010!$D$7:$D$732,"323*"))/1000+(SUMIFS(EUROSTAT_VBE_IND_2010!G$7:G$732,EUROSTAT_VBE_IND_2010!$B$7:$B$732,$D288,EUROSTAT_VBE_IND_2010!$C$7:$C$732,"*"&amp;RIGHT($A288,3)&amp;"*",EUROSTAT_VBE_IND_2010!$D$7:$D$732,"324*"))/1000+(SUMIFS(EUROSTAT_VBE_IND_2010!G$7:G$732,EUROSTAT_VBE_IND_2010!$B$7:$B$732,$D288,EUROSTAT_VBE_IND_2010!$C$7:$C$732,"*"&amp;RIGHT($A288,3)&amp;"*",EUROSTAT_VBE_IND_2010!$D$7:$D$732,"3260*"))/1000</f>
        <v>0</v>
      </c>
      <c r="J288" s="198">
        <f>SUMIFS('IEA Bal_CH-IND'!$D$30:$D$329,'IEA Bal_CH-IND'!$A$30:$A$329,"*"&amp;RIGHT($B288,8),'IEA Bal_CH-IND'!$C$30:$C$329,'Aggregated Balance-IND_2010'!$E288)</f>
        <v>1.065</v>
      </c>
      <c r="K288" s="17">
        <f>(SUMIFS(EUROSTAT_VBE_IND_2010!H$7:H$732,EUROSTAT_VBE_IND_2010!$B$7:$B$732,$D288,EUROSTAT_VBE_IND_2010!$C$7:$C$732,"*"&amp;RIGHT($A288,3)&amp;"*",EUROSTAT_VBE_IND_2010!$D$7:$D$732,"323*"))/1000+(SUMIFS(EUROSTAT_VBE_IND_2010!H$7:H$732,EUROSTAT_VBE_IND_2010!$B$7:$B$732,$D288,EUROSTAT_VBE_IND_2010!$C$7:$C$732,"*"&amp;RIGHT($A288,3)&amp;"*",EUROSTAT_VBE_IND_2010!$D$7:$D$732,"324*"))/1000+(SUMIFS(EUROSTAT_VBE_IND_2010!H$7:H$732,EUROSTAT_VBE_IND_2010!$B$7:$B$732,$D288,EUROSTAT_VBE_IND_2010!$C$7:$C$732,"*"&amp;RIGHT($A288,3)&amp;"*",EUROSTAT_VBE_IND_2010!$D$7:$D$732,"3260*"))/1000</f>
        <v>0</v>
      </c>
      <c r="L288" s="17">
        <f>(SUMIFS(EUROSTAT_VBE_IND_2010!I$7:I$732,EUROSTAT_VBE_IND_2010!$B$7:$B$732,$D288,EUROSTAT_VBE_IND_2010!$C$7:$C$732,"*"&amp;RIGHT($A288,3)&amp;"*",EUROSTAT_VBE_IND_2010!$D$7:$D$732,"323*"))/1000+(SUMIFS(EUROSTAT_VBE_IND_2010!I$7:I$732,EUROSTAT_VBE_IND_2010!$B$7:$B$732,$D288,EUROSTAT_VBE_IND_2010!$C$7:$C$732,"*"&amp;RIGHT($A288,3)&amp;"*",EUROSTAT_VBE_IND_2010!$D$7:$D$732,"324*"))/1000+(SUMIFS(EUROSTAT_VBE_IND_2010!I$7:I$732,EUROSTAT_VBE_IND_2010!$B$7:$B$732,$D288,EUROSTAT_VBE_IND_2010!$C$7:$C$732,"*"&amp;RIGHT($A288,3)&amp;"*",EUROSTAT_VBE_IND_2010!$D$7:$D$732,"3260*"))/1000</f>
        <v>0</v>
      </c>
      <c r="M288" s="17">
        <f>(SUMIFS(EUROSTAT_VBE_IND_2010!J$7:J$732,EUROSTAT_VBE_IND_2010!$B$7:$B$732,$D288,EUROSTAT_VBE_IND_2010!$C$7:$C$732,"*"&amp;RIGHT($A288,3)&amp;"*",EUROSTAT_VBE_IND_2010!$D$7:$D$732,"323*"))/1000+(SUMIFS(EUROSTAT_VBE_IND_2010!J$7:J$732,EUROSTAT_VBE_IND_2010!$B$7:$B$732,$D288,EUROSTAT_VBE_IND_2010!$C$7:$C$732,"*"&amp;RIGHT($A288,3)&amp;"*",EUROSTAT_VBE_IND_2010!$D$7:$D$732,"324*"))/1000+(SUMIFS(EUROSTAT_VBE_IND_2010!J$7:J$732,EUROSTAT_VBE_IND_2010!$B$7:$B$732,$D288,EUROSTAT_VBE_IND_2010!$C$7:$C$732,"*"&amp;RIGHT($A288,3)&amp;"*",EUROSTAT_VBE_IND_2010!$D$7:$D$732,"3260*"))/1000</f>
        <v>2.917</v>
      </c>
      <c r="N288" s="17">
        <f>(SUMIFS(EUROSTAT_VBE_IND_2010!K$7:K$732,EUROSTAT_VBE_IND_2010!$B$7:$B$732,$D288,EUROSTAT_VBE_IND_2010!$C$7:$C$732,"*"&amp;RIGHT($A288,3)&amp;"*",EUROSTAT_VBE_IND_2010!$D$7:$D$732,"323*"))/1000+(SUMIFS(EUROSTAT_VBE_IND_2010!K$7:K$732,EUROSTAT_VBE_IND_2010!$B$7:$B$732,$D288,EUROSTAT_VBE_IND_2010!$C$7:$C$732,"*"&amp;RIGHT($A288,3)&amp;"*",EUROSTAT_VBE_IND_2010!$D$7:$D$732,"324*"))/1000+(SUMIFS(EUROSTAT_VBE_IND_2010!K$7:K$732,EUROSTAT_VBE_IND_2010!$B$7:$B$732,$D288,EUROSTAT_VBE_IND_2010!$C$7:$C$732,"*"&amp;RIGHT($A288,3)&amp;"*",EUROSTAT_VBE_IND_2010!$D$7:$D$732,"3260*"))/1000</f>
        <v>0.129</v>
      </c>
      <c r="O288" s="17">
        <f>(SUMIFS(EUROSTAT_VBE_IND_2010!L$7:L$732,EUROSTAT_VBE_IND_2010!$B$7:$B$732,$D288,EUROSTAT_VBE_IND_2010!$C$7:$C$732,"*"&amp;RIGHT($A288,3)&amp;"*",EUROSTAT_VBE_IND_2010!$D$7:$D$732,"323*"))/1000+(SUMIFS(EUROSTAT_VBE_IND_2010!L$7:L$732,EUROSTAT_VBE_IND_2010!$B$7:$B$732,$D288,EUROSTAT_VBE_IND_2010!$C$7:$C$732,"*"&amp;RIGHT($A288,3)&amp;"*",EUROSTAT_VBE_IND_2010!$D$7:$D$732,"324*"))/1000+(SUMIFS(EUROSTAT_VBE_IND_2010!L$7:L$732,EUROSTAT_VBE_IND_2010!$B$7:$B$732,$D288,EUROSTAT_VBE_IND_2010!$C$7:$C$732,"*"&amp;RIGHT($A288,3)&amp;"*",EUROSTAT_VBE_IND_2010!$D$7:$D$732,"3260*"))/1000</f>
        <v>0.042</v>
      </c>
      <c r="P288" s="17">
        <f>(SUMIFS(EUROSTAT_VBE_IND_2010!M$7:M$732,EUROSTAT_VBE_IND_2010!$B$7:$B$732,$D288,EUROSTAT_VBE_IND_2010!$C$7:$C$732,"*"&amp;RIGHT($A288,3)&amp;"*",EUROSTAT_VBE_IND_2010!$D$7:$D$732,"323*"))/1000+(SUMIFS(EUROSTAT_VBE_IND_2010!M$7:M$732,EUROSTAT_VBE_IND_2010!$B$7:$B$732,$D288,EUROSTAT_VBE_IND_2010!$C$7:$C$732,"*"&amp;RIGHT($A288,3)&amp;"*",EUROSTAT_VBE_IND_2010!$D$7:$D$732,"324*"))/1000+(SUMIFS(EUROSTAT_VBE_IND_2010!M$7:M$732,EUROSTAT_VBE_IND_2010!$B$7:$B$732,$D288,EUROSTAT_VBE_IND_2010!$C$7:$C$732,"*"&amp;RIGHT($A288,3)&amp;"*",EUROSTAT_VBE_IND_2010!$D$7:$D$732,"3260*"))/1000</f>
        <v>0.128</v>
      </c>
      <c r="Q288" s="17">
        <f>(SUMIFS(EUROSTAT_VBE_IND_2010!N$7:N$732,EUROSTAT_VBE_IND_2010!$B$7:$B$732,$D288,EUROSTAT_VBE_IND_2010!$C$7:$C$732,"*"&amp;RIGHT($A288,3)&amp;"*",EUROSTAT_VBE_IND_2010!$D$7:$D$732,"323*"))/1000+(SUMIFS(EUROSTAT_VBE_IND_2010!N$7:N$732,EUROSTAT_VBE_IND_2010!$B$7:$B$732,$D288,EUROSTAT_VBE_IND_2010!$C$7:$C$732,"*"&amp;RIGHT($A288,3)&amp;"*",EUROSTAT_VBE_IND_2010!$D$7:$D$732,"324*"))/1000+(SUMIFS(EUROSTAT_VBE_IND_2010!N$7:N$732,EUROSTAT_VBE_IND_2010!$B$7:$B$732,$D288,EUROSTAT_VBE_IND_2010!$C$7:$C$732,"*"&amp;RIGHT($A288,3)&amp;"*",EUROSTAT_VBE_IND_2010!$D$7:$D$732,"3260*"))/1000</f>
        <v>2.574</v>
      </c>
      <c r="R288" s="17">
        <f>(SUMIFS(EUROSTAT_VBE_IND_2010!O$7:O$732,EUROSTAT_VBE_IND_2010!$B$7:$B$732,$D288,EUROSTAT_VBE_IND_2010!$C$7:$C$732,"*"&amp;RIGHT($A288,3)&amp;"*",EUROSTAT_VBE_IND_2010!$D$7:$D$732,"323*"))/1000+(SUMIFS(EUROSTAT_VBE_IND_2010!O$7:O$732,EUROSTAT_VBE_IND_2010!$B$7:$B$732,$D288,EUROSTAT_VBE_IND_2010!$C$7:$C$732,"*"&amp;RIGHT($A288,3)&amp;"*",EUROSTAT_VBE_IND_2010!$D$7:$D$732,"324*"))/1000+(SUMIFS(EUROSTAT_VBE_IND_2010!O$7:O$732,EUROSTAT_VBE_IND_2010!$B$7:$B$732,$D288,EUROSTAT_VBE_IND_2010!$C$7:$C$732,"*"&amp;RIGHT($A288,3)&amp;"*",EUROSTAT_VBE_IND_2010!$D$7:$D$732,"3260*"))/1000</f>
        <v>0.214</v>
      </c>
      <c r="S288" s="17">
        <f>(SUMIFS(EUROSTAT_VBE_IND_2010!P$7:P$732,EUROSTAT_VBE_IND_2010!$B$7:$B$732,$D288,EUROSTAT_VBE_IND_2010!$C$7:$C$732,"*"&amp;RIGHT($A288,3)&amp;"*",EUROSTAT_VBE_IND_2010!$D$7:$D$732,"323*"))/1000+(SUMIFS(EUROSTAT_VBE_IND_2010!P$7:P$732,EUROSTAT_VBE_IND_2010!$B$7:$B$732,$D288,EUROSTAT_VBE_IND_2010!$C$7:$C$732,"*"&amp;RIGHT($A288,3)&amp;"*",EUROSTAT_VBE_IND_2010!$D$7:$D$732,"324*"))/1000+(SUMIFS(EUROSTAT_VBE_IND_2010!P$7:P$732,EUROSTAT_VBE_IND_2010!$B$7:$B$732,$D288,EUROSTAT_VBE_IND_2010!$C$7:$C$732,"*"&amp;RIGHT($A288,3)&amp;"*",EUROSTAT_VBE_IND_2010!$D$7:$D$732,"3260*"))/1000</f>
        <v>0.515</v>
      </c>
      <c r="T288" s="17">
        <f>(SUMIFS(EUROSTAT_VBE_IND_2010!Q$7:Q$732,EUROSTAT_VBE_IND_2010!$B$7:$B$732,$D288,EUROSTAT_VBE_IND_2010!$C$7:$C$732,"*"&amp;RIGHT($A288,3)&amp;"*",EUROSTAT_VBE_IND_2010!$D$7:$D$732,"323*"))/1000+(SUMIFS(EUROSTAT_VBE_IND_2010!Q$7:Q$732,EUROSTAT_VBE_IND_2010!$B$7:$B$732,$D288,EUROSTAT_VBE_IND_2010!$C$7:$C$732,"*"&amp;RIGHT($A288,3)&amp;"*",EUROSTAT_VBE_IND_2010!$D$7:$D$732,"324*"))/1000+(SUMIFS(EUROSTAT_VBE_IND_2010!Q$7:Q$732,EUROSTAT_VBE_IND_2010!$B$7:$B$732,$D288,EUROSTAT_VBE_IND_2010!$C$7:$C$732,"*"&amp;RIGHT($A288,3)&amp;"*",EUROSTAT_VBE_IND_2010!$D$7:$D$732,"3260*"))/1000</f>
        <v>0.043</v>
      </c>
      <c r="U288" s="17">
        <f>(SUMIFS(EUROSTAT_VBE_IND_2010!R$7:R$732,EUROSTAT_VBE_IND_2010!$B$7:$B$732,$D288,EUROSTAT_VBE_IND_2010!$C$7:$C$732,"*"&amp;RIGHT($A288,3)&amp;"*",EUROSTAT_VBE_IND_2010!$D$7:$D$732,"323*"))/1000+(SUMIFS(EUROSTAT_VBE_IND_2010!R$7:R$732,EUROSTAT_VBE_IND_2010!$B$7:$B$732,$D288,EUROSTAT_VBE_IND_2010!$C$7:$C$732,"*"&amp;RIGHT($A288,3)&amp;"*",EUROSTAT_VBE_IND_2010!$D$7:$D$732,"324*"))/1000+(SUMIFS(EUROSTAT_VBE_IND_2010!R$7:R$732,EUROSTAT_VBE_IND_2010!$B$7:$B$732,$D288,EUROSTAT_VBE_IND_2010!$C$7:$C$732,"*"&amp;RIGHT($A288,3)&amp;"*",EUROSTAT_VBE_IND_2010!$D$7:$D$732,"3260*"))/1000</f>
        <v>0</v>
      </c>
      <c r="V288" s="17">
        <f>(SUMIFS(EUROSTAT_VBE_IND_2010!S$7:S$732,EUROSTAT_VBE_IND_2010!$B$7:$B$732,$D288,EUROSTAT_VBE_IND_2010!$C$7:$C$732,"*"&amp;RIGHT($A288,3)&amp;"*",EUROSTAT_VBE_IND_2010!$D$7:$D$732,"323*"))/1000+(SUMIFS(EUROSTAT_VBE_IND_2010!S$7:S$732,EUROSTAT_VBE_IND_2010!$B$7:$B$732,$D288,EUROSTAT_VBE_IND_2010!$C$7:$C$732,"*"&amp;RIGHT($A288,3)&amp;"*",EUROSTAT_VBE_IND_2010!$D$7:$D$732,"324*"))/1000+(SUMIFS(EUROSTAT_VBE_IND_2010!S$7:S$732,EUROSTAT_VBE_IND_2010!$B$7:$B$732,$D288,EUROSTAT_VBE_IND_2010!$C$7:$C$732,"*"&amp;RIGHT($A288,3)&amp;"*",EUROSTAT_VBE_IND_2010!$D$7:$D$732,"3260*"))/1000</f>
        <v>0.13</v>
      </c>
      <c r="W288" s="17">
        <f>(SUMIFS(EUROSTAT_VBE_IND_2010!T$7:T$732,EUROSTAT_VBE_IND_2010!$B$7:$B$732,$D288,EUROSTAT_VBE_IND_2010!$C$7:$C$732,"*"&amp;RIGHT($A288,3)&amp;"*",EUROSTAT_VBE_IND_2010!$D$7:$D$732,"323*"))/1000+(SUMIFS(EUROSTAT_VBE_IND_2010!T$7:T$732,EUROSTAT_VBE_IND_2010!$B$7:$B$732,$D288,EUROSTAT_VBE_IND_2010!$C$7:$C$732,"*"&amp;RIGHT($A288,3)&amp;"*",EUROSTAT_VBE_IND_2010!$D$7:$D$732,"324*"))/1000+(SUMIFS(EUROSTAT_VBE_IND_2010!T$7:T$732,EUROSTAT_VBE_IND_2010!$B$7:$B$732,$D288,EUROSTAT_VBE_IND_2010!$C$7:$C$732,"*"&amp;RIGHT($A288,3)&amp;"*",EUROSTAT_VBE_IND_2010!$D$7:$D$732,"3260*"))/1000</f>
        <v>0</v>
      </c>
      <c r="X288" s="17">
        <f>(SUMIFS(EUROSTAT_VBE_IND_2010!U$7:U$732,EUROSTAT_VBE_IND_2010!$B$7:$B$732,$D288,EUROSTAT_VBE_IND_2010!$C$7:$C$732,"*"&amp;RIGHT($A288,3)&amp;"*",EUROSTAT_VBE_IND_2010!$D$7:$D$732,"323*"))/1000+(SUMIFS(EUROSTAT_VBE_IND_2010!U$7:U$732,EUROSTAT_VBE_IND_2010!$B$7:$B$732,$D288,EUROSTAT_VBE_IND_2010!$C$7:$C$732,"*"&amp;RIGHT($A288,3)&amp;"*",EUROSTAT_VBE_IND_2010!$D$7:$D$732,"324*"))/1000+(SUMIFS(EUROSTAT_VBE_IND_2010!U$7:U$732,EUROSTAT_VBE_IND_2010!$B$7:$B$732,$D288,EUROSTAT_VBE_IND_2010!$C$7:$C$732,"*"&amp;RIGHT($A288,3)&amp;"*",EUROSTAT_VBE_IND_2010!$D$7:$D$732,"3260*"))/1000</f>
        <v>1.065</v>
      </c>
      <c r="Y288" s="17">
        <f>(SUMIFS(EUROSTAT_VBE_IND_2010!V$7:V$732,EUROSTAT_VBE_IND_2010!$B$7:$B$732,$D288,EUROSTAT_VBE_IND_2010!$C$7:$C$732,"*"&amp;RIGHT($A288,3)&amp;"*",EUROSTAT_VBE_IND_2010!$D$7:$D$732,"323*"))/1000+(SUMIFS(EUROSTAT_VBE_IND_2010!V$7:V$732,EUROSTAT_VBE_IND_2010!$B$7:$B$732,$D288,EUROSTAT_VBE_IND_2010!$C$7:$C$732,"*"&amp;RIGHT($A288,3)&amp;"*",EUROSTAT_VBE_IND_2010!$D$7:$D$732,"324*"))/1000+(SUMIFS(EUROSTAT_VBE_IND_2010!V$7:V$732,EUROSTAT_VBE_IND_2010!$B$7:$B$732,$D288,EUROSTAT_VBE_IND_2010!$C$7:$C$732,"*"&amp;RIGHT($A288,3)&amp;"*",EUROSTAT_VBE_IND_2010!$D$7:$D$732,"3260*"))/1000</f>
        <v>0</v>
      </c>
      <c r="Z288" s="17">
        <f>(SUMIFS(EUROSTAT_VBE_IND_2010!W$7:W$732,EUROSTAT_VBE_IND_2010!$B$7:$B$732,$D288,EUROSTAT_VBE_IND_2010!$C$7:$C$732,"*"&amp;RIGHT($A288,3)&amp;"*",EUROSTAT_VBE_IND_2010!$D$7:$D$732,"323*"))/1000+(SUMIFS(EUROSTAT_VBE_IND_2010!W$7:W$732,EUROSTAT_VBE_IND_2010!$B$7:$B$732,$D288,EUROSTAT_VBE_IND_2010!$C$7:$C$732,"*"&amp;RIGHT($A288,3)&amp;"*",EUROSTAT_VBE_IND_2010!$D$7:$D$732,"324*"))/1000+(SUMIFS(EUROSTAT_VBE_IND_2010!W$7:W$732,EUROSTAT_VBE_IND_2010!$B$7:$B$732,$D288,EUROSTAT_VBE_IND_2010!$C$7:$C$732,"*"&amp;RIGHT($A288,3)&amp;"*",EUROSTAT_VBE_IND_2010!$D$7:$D$732,"3260*"))/1000</f>
        <v>0</v>
      </c>
      <c r="AA288" s="17">
        <f>(SUMIFS(EUROSTAT_VBE_IND_2010!X$7:X$732,EUROSTAT_VBE_IND_2010!$B$7:$B$732,$D288,EUROSTAT_VBE_IND_2010!$C$7:$C$732,"*"&amp;RIGHT($A288,3)&amp;"*",EUROSTAT_VBE_IND_2010!$D$7:$D$732,"323*"))/1000+(SUMIFS(EUROSTAT_VBE_IND_2010!X$7:X$732,EUROSTAT_VBE_IND_2010!$B$7:$B$732,$D288,EUROSTAT_VBE_IND_2010!$C$7:$C$732,"*"&amp;RIGHT($A288,3)&amp;"*",EUROSTAT_VBE_IND_2010!$D$7:$D$732,"324*"))/1000+(SUMIFS(EUROSTAT_VBE_IND_2010!X$7:X$732,EUROSTAT_VBE_IND_2010!$B$7:$B$732,$D288,EUROSTAT_VBE_IND_2010!$C$7:$C$732,"*"&amp;RIGHT($A288,3)&amp;"*",EUROSTAT_VBE_IND_2010!$D$7:$D$732,"3260*"))/1000</f>
        <v>0</v>
      </c>
      <c r="AB288" s="17">
        <f>(SUMIFS(EUROSTAT_VBE_IND_2010!AA$7:AA$732,EUROSTAT_VBE_IND_2010!$B$7:$B$732,$D288,EUROSTAT_VBE_IND_2010!$C$7:$C$732,"*"&amp;RIGHT($A288,3)&amp;"*",EUROSTAT_VBE_IND_2010!$D$7:$D$732,"323*"))/1000+(SUMIFS(EUROSTAT_VBE_IND_2010!AA$7:AA$732,EUROSTAT_VBE_IND_2010!$B$7:$B$732,$D288,EUROSTAT_VBE_IND_2010!$C$7:$C$732,"*"&amp;RIGHT($A288,3)&amp;"*",EUROSTAT_VBE_IND_2010!$D$7:$D$732,"324*"))/1000+(SUMIFS(EUROSTAT_VBE_IND_2010!AA$7:AA$732,EUROSTAT_VBE_IND_2010!$B$7:$B$732,$D288,EUROSTAT_VBE_IND_2010!$C$7:$C$732,"*"&amp;RIGHT($A288,3)&amp;"*",EUROSTAT_VBE_IND_2010!$D$7:$D$732,"3260*"))/1000</f>
        <v>0</v>
      </c>
      <c r="AC288" s="17">
        <f>(SUMIFS(EUROSTAT_VBE_IND_2010!AB$7:AB$732,EUROSTAT_VBE_IND_2010!$B$7:$B$732,$D288,EUROSTAT_VBE_IND_2010!$C$7:$C$732,"*"&amp;RIGHT($A288,3)&amp;"*",EUROSTAT_VBE_IND_2010!$D$7:$D$732,"323*"))/1000+(SUMIFS(EUROSTAT_VBE_IND_2010!AB$7:AB$732,EUROSTAT_VBE_IND_2010!$B$7:$B$732,$D288,EUROSTAT_VBE_IND_2010!$C$7:$C$732,"*"&amp;RIGHT($A288,3)&amp;"*",EUROSTAT_VBE_IND_2010!$D$7:$D$732,"324*"))/1000+(SUMIFS(EUROSTAT_VBE_IND_2010!AB$7:AB$732,EUROSTAT_VBE_IND_2010!$B$7:$B$732,$D288,EUROSTAT_VBE_IND_2010!$C$7:$C$732,"*"&amp;RIGHT($A288,3)&amp;"*",EUROSTAT_VBE_IND_2010!$D$7:$D$732,"3260*"))/1000</f>
        <v>0</v>
      </c>
      <c r="AD288" s="17">
        <f>(SUMIFS(EUROSTAT_VBE_IND_2010!AC$7:AC$732,EUROSTAT_VBE_IND_2010!$B$7:$B$732,$D288,EUROSTAT_VBE_IND_2010!$C$7:$C$732,"*"&amp;RIGHT($A288,3)&amp;"*",EUROSTAT_VBE_IND_2010!$D$7:$D$732,"323*"))/1000+(SUMIFS(EUROSTAT_VBE_IND_2010!AC$7:AC$732,EUROSTAT_VBE_IND_2010!$B$7:$B$732,$D288,EUROSTAT_VBE_IND_2010!$C$7:$C$732,"*"&amp;RIGHT($A288,3)&amp;"*",EUROSTAT_VBE_IND_2010!$D$7:$D$732,"324*"))/1000+(SUMIFS(EUROSTAT_VBE_IND_2010!AC$7:AC$732,EUROSTAT_VBE_IND_2010!$B$7:$B$732,$D288,EUROSTAT_VBE_IND_2010!$C$7:$C$732,"*"&amp;RIGHT($A288,3)&amp;"*",EUROSTAT_VBE_IND_2010!$D$7:$D$732,"3260*"))/1000</f>
        <v>0.172</v>
      </c>
      <c r="AE288" s="17">
        <f>(SUMIFS(EUROSTAT_VBE_IND_2010!AD$7:AD$732,EUROSTAT_VBE_IND_2010!$B$7:$B$732,$D288,EUROSTAT_VBE_IND_2010!$C$7:$C$732,"*"&amp;RIGHT($A288,3)&amp;"*",EUROSTAT_VBE_IND_2010!$D$7:$D$732,"323*"))/1000+(SUMIFS(EUROSTAT_VBE_IND_2010!AD$7:AD$732,EUROSTAT_VBE_IND_2010!$B$7:$B$732,$D288,EUROSTAT_VBE_IND_2010!$C$7:$C$732,"*"&amp;RIGHT($A288,3)&amp;"*",EUROSTAT_VBE_IND_2010!$D$7:$D$732,"324*"))/1000+(SUMIFS(EUROSTAT_VBE_IND_2010!AD$7:AD$732,EUROSTAT_VBE_IND_2010!$B$7:$B$732,$D288,EUROSTAT_VBE_IND_2010!$C$7:$C$732,"*"&amp;RIGHT($A288,3)&amp;"*",EUROSTAT_VBE_IND_2010!$D$7:$D$732,"3260*"))/1000</f>
        <v>0.257</v>
      </c>
      <c r="AF288" s="17">
        <f>(SUMIFS(EUROSTAT_VBE_IND_2010!AE$7:AE$732,EUROSTAT_VBE_IND_2010!$B$7:$B$732,$D288,EUROSTAT_VBE_IND_2010!$C$7:$C$732,"*"&amp;RIGHT($A288,3)&amp;"*",EUROSTAT_VBE_IND_2010!$D$7:$D$732,"323*"))/1000+(SUMIFS(EUROSTAT_VBE_IND_2010!AE$7:AE$732,EUROSTAT_VBE_IND_2010!$B$7:$B$732,$D288,EUROSTAT_VBE_IND_2010!$C$7:$C$732,"*"&amp;RIGHT($A288,3)&amp;"*",EUROSTAT_VBE_IND_2010!$D$7:$D$732,"324*"))/1000+(SUMIFS(EUROSTAT_VBE_IND_2010!AE$7:AE$732,EUROSTAT_VBE_IND_2010!$B$7:$B$732,$D288,EUROSTAT_VBE_IND_2010!$C$7:$C$732,"*"&amp;RIGHT($A288,3)&amp;"*",EUROSTAT_VBE_IND_2010!$D$7:$D$732,"3260*"))/1000</f>
        <v>0.043</v>
      </c>
      <c r="AG288" s="17">
        <f>(SUMIFS(EUROSTAT_VBE_IND_2010!AF$7:AF$732,EUROSTAT_VBE_IND_2010!$B$7:$B$732,$D288,EUROSTAT_VBE_IND_2010!$C$7:$C$732,"*"&amp;RIGHT($A288,3)&amp;"*",EUROSTAT_VBE_IND_2010!$D$7:$D$732,"323*"))/1000+(SUMIFS(EUROSTAT_VBE_IND_2010!AF$7:AF$732,EUROSTAT_VBE_IND_2010!$B$7:$B$732,$D288,EUROSTAT_VBE_IND_2010!$C$7:$C$732,"*"&amp;RIGHT($A288,3)&amp;"*",EUROSTAT_VBE_IND_2010!$D$7:$D$732,"324*"))/1000+(SUMIFS(EUROSTAT_VBE_IND_2010!AF$7:AF$732,EUROSTAT_VBE_IND_2010!$B$7:$B$732,$D288,EUROSTAT_VBE_IND_2010!$C$7:$C$732,"*"&amp;RIGHT($A288,3)&amp;"*",EUROSTAT_VBE_IND_2010!$D$7:$D$732,"3260*"))/1000</f>
        <v>0.172</v>
      </c>
      <c r="AH288" s="17">
        <f>(SUMIFS(EUROSTAT_VBE_IND_2010!AH$7:AH$732,EUROSTAT_VBE_IND_2010!$B$7:$B$732,$D288,EUROSTAT_VBE_IND_2010!$C$7:$C$732,"*"&amp;RIGHT($A288,3)&amp;"*",EUROSTAT_VBE_IND_2010!$D$7:$D$732,"323*"))/1000+(SUMIFS(EUROSTAT_VBE_IND_2010!AH$7:AH$732,EUROSTAT_VBE_IND_2010!$B$7:$B$732,$D288,EUROSTAT_VBE_IND_2010!$C$7:$C$732,"*"&amp;RIGHT($A288,3)&amp;"*",EUROSTAT_VBE_IND_2010!$D$7:$D$732,"324*"))/1000+(SUMIFS(EUROSTAT_VBE_IND_2010!AH$7:AH$732,EUROSTAT_VBE_IND_2010!$B$7:$B$732,$D288,EUROSTAT_VBE_IND_2010!$C$7:$C$732,"*"&amp;RIGHT($A288,3)&amp;"*",EUROSTAT_VBE_IND_2010!$D$7:$D$732,"3260*"))/1000</f>
        <v>0.558</v>
      </c>
      <c r="AI288" s="17">
        <f>(SUMIFS(EUROSTAT_VBE_IND_2010!AI$7:AI$732,EUROSTAT_VBE_IND_2010!$B$7:$B$732,$D288,EUROSTAT_VBE_IND_2010!$C$7:$C$732,"*"&amp;RIGHT($A288,3)&amp;"*",EUROSTAT_VBE_IND_2010!$D$7:$D$732,"323*"))/1000+(SUMIFS(EUROSTAT_VBE_IND_2010!AI$7:AI$732,EUROSTAT_VBE_IND_2010!$B$7:$B$732,$D288,EUROSTAT_VBE_IND_2010!$C$7:$C$732,"*"&amp;RIGHT($A288,3)&amp;"*",EUROSTAT_VBE_IND_2010!$D$7:$D$732,"324*"))/1000+(SUMIFS(EUROSTAT_VBE_IND_2010!AI$7:AI$732,EUROSTAT_VBE_IND_2010!$B$7:$B$732,$D288,EUROSTAT_VBE_IND_2010!$C$7:$C$732,"*"&amp;RIGHT($A288,3)&amp;"*",EUROSTAT_VBE_IND_2010!$D$7:$D$732,"3260*"))/1000</f>
        <v>0.085</v>
      </c>
      <c r="AJ288" s="17">
        <f>(SUMIFS(EUROSTAT_VBE_IND_2010!AJ$7:AJ$732,EUROSTAT_VBE_IND_2010!$B$7:$B$732,$D288,EUROSTAT_VBE_IND_2010!$C$7:$C$732,"*"&amp;RIGHT($A288,3)&amp;"*",EUROSTAT_VBE_IND_2010!$D$7:$D$732,"323*"))/1000+(SUMIFS(EUROSTAT_VBE_IND_2010!AJ$7:AJ$732,EUROSTAT_VBE_IND_2010!$B$7:$B$732,$D288,EUROSTAT_VBE_IND_2010!$C$7:$C$732,"*"&amp;RIGHT($A288,3)&amp;"*",EUROSTAT_VBE_IND_2010!$D$7:$D$732,"324*"))/1000+(SUMIFS(EUROSTAT_VBE_IND_2010!AJ$7:AJ$732,EUROSTAT_VBE_IND_2010!$B$7:$B$732,$D288,EUROSTAT_VBE_IND_2010!$C$7:$C$732,"*"&amp;RIGHT($A288,3)&amp;"*",EUROSTAT_VBE_IND_2010!$D$7:$D$732,"3260*"))/1000</f>
        <v>0</v>
      </c>
      <c r="AK288" s="17">
        <f>(SUMIFS(EUROSTAT_VBE_IND_2010!AK$7:AK$732,EUROSTAT_VBE_IND_2010!$B$7:$B$732,$D288,EUROSTAT_VBE_IND_2010!$C$7:$C$732,"*"&amp;RIGHT($A288,3)&amp;"*",EUROSTAT_VBE_IND_2010!$D$7:$D$732,"323*"))/1000+(SUMIFS(EUROSTAT_VBE_IND_2010!AK$7:AK$732,EUROSTAT_VBE_IND_2010!$B$7:$B$732,$D288,EUROSTAT_VBE_IND_2010!$C$7:$C$732,"*"&amp;RIGHT($A288,3)&amp;"*",EUROSTAT_VBE_IND_2010!$D$7:$D$732,"324*"))/1000+(SUMIFS(EUROSTAT_VBE_IND_2010!AK$7:AK$732,EUROSTAT_VBE_IND_2010!$B$7:$B$732,$D288,EUROSTAT_VBE_IND_2010!$C$7:$C$732,"*"&amp;RIGHT($A288,3)&amp;"*",EUROSTAT_VBE_IND_2010!$D$7:$D$732,"3260*"))/1000</f>
        <v>4.042</v>
      </c>
      <c r="AL288" s="198">
        <f>SUMIFS('IEA Bal_AL-IND'!$D$30:$D$329,'IEA Bal_AL-IND'!$A$30:$A$329,"*"&amp;RIGHT($B288,8),'IEA Bal_AL-IND'!$C$30:$C$329,'Aggregated Balance-IND_2010'!$E288)</f>
        <v>0.04258</v>
      </c>
      <c r="AM288" s="198">
        <f>SUMIFS('IEA Bal_BA-IND'!$D$30:$D$329,'IEA Bal_BA-IND'!$A$30:$A$329,"*"&amp;RIGHT($B288,8),'IEA Bal_BA-IND'!$C$30:$C$329,'Aggregated Balance-IND_2010'!$E288)</f>
        <v>0</v>
      </c>
      <c r="AN288" s="198">
        <f>SUMIFS('IEA Bal_KS-IND'!$D$30:$D$329,'IEA Bal_KS-IND'!$A$30:$A$329,"*"&amp;RIGHT($B288,8),'IEA Bal_KS-IND'!$C$30:$C$329,'Aggregated Balance-IND_2010'!$E288)</f>
        <v>0</v>
      </c>
      <c r="AO288" s="17">
        <f>(SUMIFS(EUROSTAT_VBE_IND_2010!Y$7:Y$732,EUROSTAT_VBE_IND_2010!$B$7:$B$732,$D288,EUROSTAT_VBE_IND_2010!$C$7:$C$732,"*"&amp;RIGHT($A288,3)&amp;"*",EUROSTAT_VBE_IND_2010!$D$7:$D$732,"323*"))/1000+(SUMIFS(EUROSTAT_VBE_IND_2010!Y$7:Y$732,EUROSTAT_VBE_IND_2010!$B$7:$B$732,$D288,EUROSTAT_VBE_IND_2010!$C$7:$C$732,"*"&amp;RIGHT($A288,3)&amp;"*",EUROSTAT_VBE_IND_2010!$D$7:$D$732,"324*"))/1000+(SUMIFS(EUROSTAT_VBE_IND_2010!Y$7:Y$732,EUROSTAT_VBE_IND_2010!$B$7:$B$732,$D288,EUROSTAT_VBE_IND_2010!$C$7:$C$732,"*"&amp;RIGHT($A288,3)&amp;"*",EUROSTAT_VBE_IND_2010!$D$7:$D$732,"3260*"))/1000</f>
        <v>0</v>
      </c>
      <c r="AP288" s="17">
        <f>(SUMIFS(EUROSTAT_VBE_IND_2010!Z$7:Z$732,EUROSTAT_VBE_IND_2010!$B$7:$B$732,$D288,EUROSTAT_VBE_IND_2010!$C$7:$C$732,"*"&amp;RIGHT($A288,3)&amp;"*",EUROSTAT_VBE_IND_2010!$D$7:$D$732,"323*"))/1000+(SUMIFS(EUROSTAT_VBE_IND_2010!Z$7:Z$732,EUROSTAT_VBE_IND_2010!$B$7:$B$732,$D288,EUROSTAT_VBE_IND_2010!$C$7:$C$732,"*"&amp;RIGHT($A288,3)&amp;"*",EUROSTAT_VBE_IND_2010!$D$7:$D$732,"324*"))/1000+(SUMIFS(EUROSTAT_VBE_IND_2010!Z$7:Z$732,EUROSTAT_VBE_IND_2010!$B$7:$B$732,$D288,EUROSTAT_VBE_IND_2010!$C$7:$C$732,"*"&amp;RIGHT($A288,3)&amp;"*",EUROSTAT_VBE_IND_2010!$D$7:$D$732,"3260*"))/1000</f>
        <v>0</v>
      </c>
      <c r="AQ288" s="17">
        <f>(SUMIFS(EUROSTAT_VBE_IND_2010!AG$7:AG$732,EUROSTAT_VBE_IND_2010!$B$7:$B$732,$D288,EUROSTAT_VBE_IND_2010!$C$7:$C$732,"*"&amp;RIGHT($A288,3)&amp;"*",EUROSTAT_VBE_IND_2010!$D$7:$D$732,"323*"))/1000+(SUMIFS(EUROSTAT_VBE_IND_2010!AG$7:AG$732,EUROSTAT_VBE_IND_2010!$B$7:$B$732,$D288,EUROSTAT_VBE_IND_2010!$C$7:$C$732,"*"&amp;RIGHT($A288,3)&amp;"*",EUROSTAT_VBE_IND_2010!$D$7:$D$732,"324*"))/1000+(SUMIFS(EUROSTAT_VBE_IND_2010!AG$7:AG$732,EUROSTAT_VBE_IND_2010!$B$7:$B$732,$D288,EUROSTAT_VBE_IND_2010!$C$7:$C$732,"*"&amp;RIGHT($A288,3)&amp;"*",EUROSTAT_VBE_IND_2010!$D$7:$D$732,"3260*"))/1000</f>
        <v>0.177</v>
      </c>
    </row>
    <row r="289" spans="1:43">
      <c r="A289" t="str">
        <f>LEFT(EUROSTAT_VBE_IND_2010!$C$426,8)</f>
        <v>B_101840</v>
      </c>
      <c r="B289" s="28" t="s">
        <v>304</v>
      </c>
      <c r="C289" t="s">
        <v>293</v>
      </c>
      <c r="D289" t="s">
        <v>126</v>
      </c>
      <c r="E289" t="s">
        <v>236</v>
      </c>
      <c r="F289" t="s">
        <v>256</v>
      </c>
      <c r="G289" s="17">
        <f>(SUMIFS(EUROSTAT_VBE_IND_2010!E$7:E$732,EUROSTAT_VBE_IND_2010!$B$7:$B$732,$D289,EUROSTAT_VBE_IND_2010!$C$7:$C$732,"*"&amp;RIGHT($A289,3)&amp;"*",EUROSTAT_VBE_IND_2010!$D$7:$D$732,"3250*"))/1000</f>
        <v>0</v>
      </c>
      <c r="H289" s="17">
        <f>(SUMIFS(EUROSTAT_VBE_IND_2010!F$7:F$732,EUROSTAT_VBE_IND_2010!$B$7:$B$732,$D289,EUROSTAT_VBE_IND_2010!$C$7:$C$732,"*"&amp;RIGHT($A289,3)&amp;"*",EUROSTAT_VBE_IND_2010!$D$7:$D$732,"3250*"))/1000</f>
        <v>0</v>
      </c>
      <c r="I289" s="17">
        <f>(SUMIFS(EUROSTAT_VBE_IND_2010!G$7:G$732,EUROSTAT_VBE_IND_2010!$B$7:$B$732,$D289,EUROSTAT_VBE_IND_2010!$C$7:$C$732,"*"&amp;RIGHT($A289,3)&amp;"*",EUROSTAT_VBE_IND_2010!$D$7:$D$732,"3250*"))/1000</f>
        <v>0</v>
      </c>
      <c r="J289" s="198">
        <f>SUMIFS('IEA Bal_CH-IND'!$D$30:$D$329,'IEA Bal_CH-IND'!$A$30:$A$329,"*"&amp;RIGHT($B289,8),'IEA Bal_CH-IND'!$C$30:$C$329,'Aggregated Balance-IND_2010'!$E289)</f>
        <v>0</v>
      </c>
      <c r="K289" s="17">
        <f>(SUMIFS(EUROSTAT_VBE_IND_2010!H$7:H$732,EUROSTAT_VBE_IND_2010!$B$7:$B$732,$D289,EUROSTAT_VBE_IND_2010!$C$7:$C$732,"*"&amp;RIGHT($A289,3)&amp;"*",EUROSTAT_VBE_IND_2010!$D$7:$D$732,"3250*"))/1000</f>
        <v>0</v>
      </c>
      <c r="L289" s="17">
        <f>(SUMIFS(EUROSTAT_VBE_IND_2010!I$7:I$732,EUROSTAT_VBE_IND_2010!$B$7:$B$732,$D289,EUROSTAT_VBE_IND_2010!$C$7:$C$732,"*"&amp;RIGHT($A289,3)&amp;"*",EUROSTAT_VBE_IND_2010!$D$7:$D$732,"3250*"))/1000</f>
        <v>0</v>
      </c>
      <c r="M289" s="17">
        <f>(SUMIFS(EUROSTAT_VBE_IND_2010!J$7:J$732,EUROSTAT_VBE_IND_2010!$B$7:$B$732,$D289,EUROSTAT_VBE_IND_2010!$C$7:$C$732,"*"&amp;RIGHT($A289,3)&amp;"*",EUROSTAT_VBE_IND_2010!$D$7:$D$732,"3250*"))/1000</f>
        <v>0</v>
      </c>
      <c r="N289" s="17">
        <f>(SUMIFS(EUROSTAT_VBE_IND_2010!K$7:K$732,EUROSTAT_VBE_IND_2010!$B$7:$B$732,$D289,EUROSTAT_VBE_IND_2010!$C$7:$C$732,"*"&amp;RIGHT($A289,3)&amp;"*",EUROSTAT_VBE_IND_2010!$D$7:$D$732,"3250*"))/1000</f>
        <v>0</v>
      </c>
      <c r="O289" s="17">
        <f>(SUMIFS(EUROSTAT_VBE_IND_2010!L$7:L$732,EUROSTAT_VBE_IND_2010!$B$7:$B$732,$D289,EUROSTAT_VBE_IND_2010!$C$7:$C$732,"*"&amp;RIGHT($A289,3)&amp;"*",EUROSTAT_VBE_IND_2010!$D$7:$D$732,"3250*"))/1000</f>
        <v>0</v>
      </c>
      <c r="P289" s="17">
        <f>(SUMIFS(EUROSTAT_VBE_IND_2010!M$7:M$732,EUROSTAT_VBE_IND_2010!$B$7:$B$732,$D289,EUROSTAT_VBE_IND_2010!$C$7:$C$732,"*"&amp;RIGHT($A289,3)&amp;"*",EUROSTAT_VBE_IND_2010!$D$7:$D$732,"3250*"))/1000</f>
        <v>0</v>
      </c>
      <c r="Q289" s="17">
        <f>(SUMIFS(EUROSTAT_VBE_IND_2010!N$7:N$732,EUROSTAT_VBE_IND_2010!$B$7:$B$732,$D289,EUROSTAT_VBE_IND_2010!$C$7:$C$732,"*"&amp;RIGHT($A289,3)&amp;"*",EUROSTAT_VBE_IND_2010!$D$7:$D$732,"3250*"))/1000</f>
        <v>0</v>
      </c>
      <c r="R289" s="17">
        <f>(SUMIFS(EUROSTAT_VBE_IND_2010!O$7:O$732,EUROSTAT_VBE_IND_2010!$B$7:$B$732,$D289,EUROSTAT_VBE_IND_2010!$C$7:$C$732,"*"&amp;RIGHT($A289,3)&amp;"*",EUROSTAT_VBE_IND_2010!$D$7:$D$732,"3250*"))/1000</f>
        <v>0</v>
      </c>
      <c r="S289" s="17">
        <f>(SUMIFS(EUROSTAT_VBE_IND_2010!P$7:P$732,EUROSTAT_VBE_IND_2010!$B$7:$B$732,$D289,EUROSTAT_VBE_IND_2010!$C$7:$C$732,"*"&amp;RIGHT($A289,3)&amp;"*",EUROSTAT_VBE_IND_2010!$D$7:$D$732,"3250*"))/1000</f>
        <v>0</v>
      </c>
      <c r="T289" s="17">
        <f>(SUMIFS(EUROSTAT_VBE_IND_2010!Q$7:Q$732,EUROSTAT_VBE_IND_2010!$B$7:$B$732,$D289,EUROSTAT_VBE_IND_2010!$C$7:$C$732,"*"&amp;RIGHT($A289,3)&amp;"*",EUROSTAT_VBE_IND_2010!$D$7:$D$732,"3250*"))/1000</f>
        <v>0</v>
      </c>
      <c r="U289" s="17">
        <f>(SUMIFS(EUROSTAT_VBE_IND_2010!R$7:R$732,EUROSTAT_VBE_IND_2010!$B$7:$B$732,$D289,EUROSTAT_VBE_IND_2010!$C$7:$C$732,"*"&amp;RIGHT($A289,3)&amp;"*",EUROSTAT_VBE_IND_2010!$D$7:$D$732,"3250*"))/1000</f>
        <v>0</v>
      </c>
      <c r="V289" s="17">
        <f>(SUMIFS(EUROSTAT_VBE_IND_2010!S$7:S$732,EUROSTAT_VBE_IND_2010!$B$7:$B$732,$D289,EUROSTAT_VBE_IND_2010!$C$7:$C$732,"*"&amp;RIGHT($A289,3)&amp;"*",EUROSTAT_VBE_IND_2010!$D$7:$D$732,"3250*"))/1000</f>
        <v>0</v>
      </c>
      <c r="W289" s="17">
        <f>(SUMIFS(EUROSTAT_VBE_IND_2010!T$7:T$732,EUROSTAT_VBE_IND_2010!$B$7:$B$732,$D289,EUROSTAT_VBE_IND_2010!$C$7:$C$732,"*"&amp;RIGHT($A289,3)&amp;"*",EUROSTAT_VBE_IND_2010!$D$7:$D$732,"3250*"))/1000</f>
        <v>0</v>
      </c>
      <c r="X289" s="17">
        <f>(SUMIFS(EUROSTAT_VBE_IND_2010!U$7:U$732,EUROSTAT_VBE_IND_2010!$B$7:$B$732,$D289,EUROSTAT_VBE_IND_2010!$C$7:$C$732,"*"&amp;RIGHT($A289,3)&amp;"*",EUROSTAT_VBE_IND_2010!$D$7:$D$732,"3250*"))/1000</f>
        <v>0</v>
      </c>
      <c r="Y289" s="17">
        <f>(SUMIFS(EUROSTAT_VBE_IND_2010!V$7:V$732,EUROSTAT_VBE_IND_2010!$B$7:$B$732,$D289,EUROSTAT_VBE_IND_2010!$C$7:$C$732,"*"&amp;RIGHT($A289,3)&amp;"*",EUROSTAT_VBE_IND_2010!$D$7:$D$732,"3250*"))/1000</f>
        <v>0</v>
      </c>
      <c r="Z289" s="17">
        <f>(SUMIFS(EUROSTAT_VBE_IND_2010!W$7:W$732,EUROSTAT_VBE_IND_2010!$B$7:$B$732,$D289,EUROSTAT_VBE_IND_2010!$C$7:$C$732,"*"&amp;RIGHT($A289,3)&amp;"*",EUROSTAT_VBE_IND_2010!$D$7:$D$732,"3250*"))/1000</f>
        <v>0</v>
      </c>
      <c r="AA289" s="17">
        <f>(SUMIFS(EUROSTAT_VBE_IND_2010!X$7:X$732,EUROSTAT_VBE_IND_2010!$B$7:$B$732,$D289,EUROSTAT_VBE_IND_2010!$C$7:$C$732,"*"&amp;RIGHT($A289,3)&amp;"*",EUROSTAT_VBE_IND_2010!$D$7:$D$732,"3250*"))/1000</f>
        <v>0</v>
      </c>
      <c r="AB289" s="17">
        <f>(SUMIFS(EUROSTAT_VBE_IND_2010!AA$7:AA$732,EUROSTAT_VBE_IND_2010!$B$7:$B$732,$D289,EUROSTAT_VBE_IND_2010!$C$7:$C$732,"*"&amp;RIGHT($A289,3)&amp;"*",EUROSTAT_VBE_IND_2010!$D$7:$D$732,"3250*"))/1000</f>
        <v>0</v>
      </c>
      <c r="AC289" s="17">
        <f>(SUMIFS(EUROSTAT_VBE_IND_2010!AB$7:AB$732,EUROSTAT_VBE_IND_2010!$B$7:$B$732,$D289,EUROSTAT_VBE_IND_2010!$C$7:$C$732,"*"&amp;RIGHT($A289,3)&amp;"*",EUROSTAT_VBE_IND_2010!$D$7:$D$732,"3250*"))/1000</f>
        <v>0</v>
      </c>
      <c r="AD289" s="17">
        <f>(SUMIFS(EUROSTAT_VBE_IND_2010!AC$7:AC$732,EUROSTAT_VBE_IND_2010!$B$7:$B$732,$D289,EUROSTAT_VBE_IND_2010!$C$7:$C$732,"*"&amp;RIGHT($A289,3)&amp;"*",EUROSTAT_VBE_IND_2010!$D$7:$D$732,"3250*"))/1000</f>
        <v>0</v>
      </c>
      <c r="AE289" s="17">
        <f>(SUMIFS(EUROSTAT_VBE_IND_2010!AD$7:AD$732,EUROSTAT_VBE_IND_2010!$B$7:$B$732,$D289,EUROSTAT_VBE_IND_2010!$C$7:$C$732,"*"&amp;RIGHT($A289,3)&amp;"*",EUROSTAT_VBE_IND_2010!$D$7:$D$732,"3250*"))/1000</f>
        <v>0</v>
      </c>
      <c r="AF289" s="17">
        <f>(SUMIFS(EUROSTAT_VBE_IND_2010!AE$7:AE$732,EUROSTAT_VBE_IND_2010!$B$7:$B$732,$D289,EUROSTAT_VBE_IND_2010!$C$7:$C$732,"*"&amp;RIGHT($A289,3)&amp;"*",EUROSTAT_VBE_IND_2010!$D$7:$D$732,"3250*"))/1000</f>
        <v>0</v>
      </c>
      <c r="AG289" s="17">
        <f>(SUMIFS(EUROSTAT_VBE_IND_2010!AF$7:AF$732,EUROSTAT_VBE_IND_2010!$B$7:$B$732,$D289,EUROSTAT_VBE_IND_2010!$C$7:$C$732,"*"&amp;RIGHT($A289,3)&amp;"*",EUROSTAT_VBE_IND_2010!$D$7:$D$732,"3250*"))/1000</f>
        <v>0</v>
      </c>
      <c r="AH289" s="17">
        <f>(SUMIFS(EUROSTAT_VBE_IND_2010!AH$7:AH$732,EUROSTAT_VBE_IND_2010!$B$7:$B$732,$D289,EUROSTAT_VBE_IND_2010!$C$7:$C$732,"*"&amp;RIGHT($A289,3)&amp;"*",EUROSTAT_VBE_IND_2010!$D$7:$D$732,"3250*"))/1000</f>
        <v>0</v>
      </c>
      <c r="AI289" s="17">
        <f>(SUMIFS(EUROSTAT_VBE_IND_2010!AI$7:AI$732,EUROSTAT_VBE_IND_2010!$B$7:$B$732,$D289,EUROSTAT_VBE_IND_2010!$C$7:$C$732,"*"&amp;RIGHT($A289,3)&amp;"*",EUROSTAT_VBE_IND_2010!$D$7:$D$732,"3250*"))/1000</f>
        <v>0</v>
      </c>
      <c r="AJ289" s="17">
        <f>(SUMIFS(EUROSTAT_VBE_IND_2010!AJ$7:AJ$732,EUROSTAT_VBE_IND_2010!$B$7:$B$732,$D289,EUROSTAT_VBE_IND_2010!$C$7:$C$732,"*"&amp;RIGHT($A289,3)&amp;"*",EUROSTAT_VBE_IND_2010!$D$7:$D$732,"3250*"))/1000</f>
        <v>0</v>
      </c>
      <c r="AK289" s="17">
        <f>(SUMIFS(EUROSTAT_VBE_IND_2010!AK$7:AK$732,EUROSTAT_VBE_IND_2010!$B$7:$B$732,$D289,EUROSTAT_VBE_IND_2010!$C$7:$C$732,"*"&amp;RIGHT($A289,3)&amp;"*",EUROSTAT_VBE_IND_2010!$D$7:$D$732,"3250*"))/1000</f>
        <v>0</v>
      </c>
      <c r="AL289" s="198">
        <f>SUMIFS('IEA Bal_AL-IND'!$D$30:$D$329,'IEA Bal_AL-IND'!$A$30:$A$329,"*"&amp;RIGHT($B289,8),'IEA Bal_AL-IND'!$C$30:$C$329,'Aggregated Balance-IND_2010'!$E289)</f>
        <v>0</v>
      </c>
      <c r="AM289" s="198">
        <f>SUMIFS('IEA Bal_BA-IND'!$D$30:$D$329,'IEA Bal_BA-IND'!$A$30:$A$329,"*"&amp;RIGHT($B289,8),'IEA Bal_BA-IND'!$C$30:$C$329,'Aggregated Balance-IND_2010'!$E289)</f>
        <v>0</v>
      </c>
      <c r="AN289" s="198">
        <f>SUMIFS('IEA Bal_KS-IND'!$D$30:$D$329,'IEA Bal_KS-IND'!$A$30:$A$329,"*"&amp;RIGHT($B289,8),'IEA Bal_KS-IND'!$C$30:$C$329,'Aggregated Balance-IND_2010'!$E289)</f>
        <v>0</v>
      </c>
      <c r="AO289" s="17">
        <f>(SUMIFS(EUROSTAT_VBE_IND_2010!Y$7:Y$732,EUROSTAT_VBE_IND_2010!$B$7:$B$732,$D289,EUROSTAT_VBE_IND_2010!$C$7:$C$732,"*"&amp;RIGHT($A289,3)&amp;"*",EUROSTAT_VBE_IND_2010!$D$7:$D$732,"3250*"))/1000</f>
        <v>0</v>
      </c>
      <c r="AP289" s="17">
        <f>(SUMIFS(EUROSTAT_VBE_IND_2010!Z$7:Z$732,EUROSTAT_VBE_IND_2010!$B$7:$B$732,$D289,EUROSTAT_VBE_IND_2010!$C$7:$C$732,"*"&amp;RIGHT($A289,3)&amp;"*",EUROSTAT_VBE_IND_2010!$D$7:$D$732,"3250*"))/1000</f>
        <v>0</v>
      </c>
      <c r="AQ289" s="17">
        <f>(SUMIFS(EUROSTAT_VBE_IND_2010!AG$7:AG$732,EUROSTAT_VBE_IND_2010!$B$7:$B$732,$D289,EUROSTAT_VBE_IND_2010!$C$7:$C$732,"*"&amp;RIGHT($A289,3)&amp;"*",EUROSTAT_VBE_IND_2010!$D$7:$D$732,"3250*"))/1000</f>
        <v>0</v>
      </c>
    </row>
    <row r="290" spans="1:43">
      <c r="A290" t="str">
        <f>LEFT(EUROSTAT_VBE_IND_2010!$C$426,8)</f>
        <v>B_101840</v>
      </c>
      <c r="B290" s="28" t="s">
        <v>304</v>
      </c>
      <c r="C290" t="s">
        <v>293</v>
      </c>
      <c r="D290" t="s">
        <v>126</v>
      </c>
      <c r="E290" t="s">
        <v>237</v>
      </c>
      <c r="F290" t="s">
        <v>257</v>
      </c>
      <c r="G290" s="17">
        <f>(SUMIFS(EUROSTAT_VBE_IND_2010!E$7:E$732,EUROSTAT_VBE_IND_2010!$B$7:$B$732,$D290,EUROSTAT_VBE_IND_2010!$C$7:$C$732,"*"&amp;RIGHT($A290,3)&amp;"*",EUROSTAT_VBE_IND_2010!$D$7:$D$732,"3270A*"))/1000+(SUMIFS(EUROSTAT_VBE_IND_2010!E$7:E$732,EUROSTAT_VBE_IND_2010!$B$7:$B$732,$D290,EUROSTAT_VBE_IND_2010!$C$7:$C$732,"*"&amp;RIGHT($A290,3)&amp;"*",EUROSTAT_VBE_IND_2010!$D$7:$D$732,"3285*"))/1000+(SUMIFS(EUROSTAT_VBE_IND_2010!E$7:E$732,EUROSTAT_VBE_IND_2010!$B$7:$B$732,$D290,EUROSTAT_VBE_IND_2010!$C$7:$C$732,"*"&amp;RIGHT($A290,3)&amp;"*",EUROSTAT_VBE_IND_2010!$D$7:$D$732,"3295*"))/1000+(SUMIFS(EUROSTAT_VBE_IND_2010!E$7:E$732,EUROSTAT_VBE_IND_2010!$B$7:$B$732,$D290,EUROSTAT_VBE_IND_2010!$C$7:$C$732,"*"&amp;RIGHT($A290,3)&amp;"*",EUROSTAT_VBE_IND_2010!$D$7:$D$732,"2410*"))/1000+(SUMIFS(EUROSTAT_VBE_IND_2010!E$7:E$732,EUROSTAT_VBE_IND_2010!$B$7:$B$732,$D290,EUROSTAT_VBE_IND_2010!$C$7:$C$732,"*"&amp;RIGHT($A290,3)&amp;"*",EUROSTAT_VBE_IND_2010!$D$7:$D$732,"3105*"))/1000</f>
        <v>0.72</v>
      </c>
      <c r="H290" s="17">
        <f>(SUMIFS(EUROSTAT_VBE_IND_2010!F$7:F$732,EUROSTAT_VBE_IND_2010!$B$7:$B$732,$D290,EUROSTAT_VBE_IND_2010!$C$7:$C$732,"*"&amp;RIGHT($A290,3)&amp;"*",EUROSTAT_VBE_IND_2010!$D$7:$D$732,"3270A*"))/1000+(SUMIFS(EUROSTAT_VBE_IND_2010!F$7:F$732,EUROSTAT_VBE_IND_2010!$B$7:$B$732,$D290,EUROSTAT_VBE_IND_2010!$C$7:$C$732,"*"&amp;RIGHT($A290,3)&amp;"*",EUROSTAT_VBE_IND_2010!$D$7:$D$732,"3285*"))/1000+(SUMIFS(EUROSTAT_VBE_IND_2010!F$7:F$732,EUROSTAT_VBE_IND_2010!$B$7:$B$732,$D290,EUROSTAT_VBE_IND_2010!$C$7:$C$732,"*"&amp;RIGHT($A290,3)&amp;"*",EUROSTAT_VBE_IND_2010!$D$7:$D$732,"3295*"))/1000+(SUMIFS(EUROSTAT_VBE_IND_2010!F$7:F$732,EUROSTAT_VBE_IND_2010!$B$7:$B$732,$D290,EUROSTAT_VBE_IND_2010!$C$7:$C$732,"*"&amp;RIGHT($A290,3)&amp;"*",EUROSTAT_VBE_IND_2010!$D$7:$D$732,"2410*"))/1000+(SUMIFS(EUROSTAT_VBE_IND_2010!F$7:F$732,EUROSTAT_VBE_IND_2010!$B$7:$B$732,$D290,EUROSTAT_VBE_IND_2010!$C$7:$C$732,"*"&amp;RIGHT($A290,3)&amp;"*",EUROSTAT_VBE_IND_2010!$D$7:$D$732,"3105*"))/1000</f>
        <v>0.8</v>
      </c>
      <c r="I290" s="17">
        <f>(SUMIFS(EUROSTAT_VBE_IND_2010!G$7:G$732,EUROSTAT_VBE_IND_2010!$B$7:$B$732,$D290,EUROSTAT_VBE_IND_2010!$C$7:$C$732,"*"&amp;RIGHT($A290,3)&amp;"*",EUROSTAT_VBE_IND_2010!$D$7:$D$732,"3270A*"))/1000+(SUMIFS(EUROSTAT_VBE_IND_2010!G$7:G$732,EUROSTAT_VBE_IND_2010!$B$7:$B$732,$D290,EUROSTAT_VBE_IND_2010!$C$7:$C$732,"*"&amp;RIGHT($A290,3)&amp;"*",EUROSTAT_VBE_IND_2010!$D$7:$D$732,"3285*"))/1000+(SUMIFS(EUROSTAT_VBE_IND_2010!G$7:G$732,EUROSTAT_VBE_IND_2010!$B$7:$B$732,$D290,EUROSTAT_VBE_IND_2010!$C$7:$C$732,"*"&amp;RIGHT($A290,3)&amp;"*",EUROSTAT_VBE_IND_2010!$D$7:$D$732,"3295*"))/1000+(SUMIFS(EUROSTAT_VBE_IND_2010!G$7:G$732,EUROSTAT_VBE_IND_2010!$B$7:$B$732,$D290,EUROSTAT_VBE_IND_2010!$C$7:$C$732,"*"&amp;RIGHT($A290,3)&amp;"*",EUROSTAT_VBE_IND_2010!$D$7:$D$732,"2410*"))/1000+(SUMIFS(EUROSTAT_VBE_IND_2010!G$7:G$732,EUROSTAT_VBE_IND_2010!$B$7:$B$732,$D290,EUROSTAT_VBE_IND_2010!$C$7:$C$732,"*"&amp;RIGHT($A290,3)&amp;"*",EUROSTAT_VBE_IND_2010!$D$7:$D$732,"3105*"))/1000</f>
        <v>0.36</v>
      </c>
      <c r="J290" s="198">
        <f>SUMIFS('IEA Bal_CH-IND'!$D$30:$D$329,'IEA Bal_CH-IND'!$A$30:$A$329,"*"&amp;RIGHT($B290,8),'IEA Bal_CH-IND'!$C$30:$C$329,'Aggregated Balance-IND_2010'!$E290)</f>
        <v>0.28001</v>
      </c>
      <c r="K290" s="17">
        <f>(SUMIFS(EUROSTAT_VBE_IND_2010!H$7:H$732,EUROSTAT_VBE_IND_2010!$B$7:$B$732,$D290,EUROSTAT_VBE_IND_2010!$C$7:$C$732,"*"&amp;RIGHT($A290,3)&amp;"*",EUROSTAT_VBE_IND_2010!$D$7:$D$732,"3270A*"))/1000+(SUMIFS(EUROSTAT_VBE_IND_2010!H$7:H$732,EUROSTAT_VBE_IND_2010!$B$7:$B$732,$D290,EUROSTAT_VBE_IND_2010!$C$7:$C$732,"*"&amp;RIGHT($A290,3)&amp;"*",EUROSTAT_VBE_IND_2010!$D$7:$D$732,"3285*"))/1000+(SUMIFS(EUROSTAT_VBE_IND_2010!H$7:H$732,EUROSTAT_VBE_IND_2010!$B$7:$B$732,$D290,EUROSTAT_VBE_IND_2010!$C$7:$C$732,"*"&amp;RIGHT($A290,3)&amp;"*",EUROSTAT_VBE_IND_2010!$D$7:$D$732,"3295*"))/1000+(SUMIFS(EUROSTAT_VBE_IND_2010!H$7:H$732,EUROSTAT_VBE_IND_2010!$B$7:$B$732,$D290,EUROSTAT_VBE_IND_2010!$C$7:$C$732,"*"&amp;RIGHT($A290,3)&amp;"*",EUROSTAT_VBE_IND_2010!$D$7:$D$732,"2410*"))/1000+(SUMIFS(EUROSTAT_VBE_IND_2010!H$7:H$732,EUROSTAT_VBE_IND_2010!$B$7:$B$732,$D290,EUROSTAT_VBE_IND_2010!$C$7:$C$732,"*"&amp;RIGHT($A290,3)&amp;"*",EUROSTAT_VBE_IND_2010!$D$7:$D$732,"3105*"))/1000</f>
        <v>0</v>
      </c>
      <c r="L290" s="17">
        <f>(SUMIFS(EUROSTAT_VBE_IND_2010!I$7:I$732,EUROSTAT_VBE_IND_2010!$B$7:$B$732,$D290,EUROSTAT_VBE_IND_2010!$C$7:$C$732,"*"&amp;RIGHT($A290,3)&amp;"*",EUROSTAT_VBE_IND_2010!$D$7:$D$732,"3270A*"))/1000+(SUMIFS(EUROSTAT_VBE_IND_2010!I$7:I$732,EUROSTAT_VBE_IND_2010!$B$7:$B$732,$D290,EUROSTAT_VBE_IND_2010!$C$7:$C$732,"*"&amp;RIGHT($A290,3)&amp;"*",EUROSTAT_VBE_IND_2010!$D$7:$D$732,"3285*"))/1000+(SUMIFS(EUROSTAT_VBE_IND_2010!I$7:I$732,EUROSTAT_VBE_IND_2010!$B$7:$B$732,$D290,EUROSTAT_VBE_IND_2010!$C$7:$C$732,"*"&amp;RIGHT($A290,3)&amp;"*",EUROSTAT_VBE_IND_2010!$D$7:$D$732,"3295*"))/1000+(SUMIFS(EUROSTAT_VBE_IND_2010!I$7:I$732,EUROSTAT_VBE_IND_2010!$B$7:$B$732,$D290,EUROSTAT_VBE_IND_2010!$C$7:$C$732,"*"&amp;RIGHT($A290,3)&amp;"*",EUROSTAT_VBE_IND_2010!$D$7:$D$732,"2410*"))/1000+(SUMIFS(EUROSTAT_VBE_IND_2010!I$7:I$732,EUROSTAT_VBE_IND_2010!$B$7:$B$732,$D290,EUROSTAT_VBE_IND_2010!$C$7:$C$732,"*"&amp;RIGHT($A290,3)&amp;"*",EUROSTAT_VBE_IND_2010!$D$7:$D$732,"3105*"))/1000</f>
        <v>0.56</v>
      </c>
      <c r="M290" s="17">
        <f>(SUMIFS(EUROSTAT_VBE_IND_2010!J$7:J$732,EUROSTAT_VBE_IND_2010!$B$7:$B$732,$D290,EUROSTAT_VBE_IND_2010!$C$7:$C$732,"*"&amp;RIGHT($A290,3)&amp;"*",EUROSTAT_VBE_IND_2010!$D$7:$D$732,"3270A*"))/1000+(SUMIFS(EUROSTAT_VBE_IND_2010!J$7:J$732,EUROSTAT_VBE_IND_2010!$B$7:$B$732,$D290,EUROSTAT_VBE_IND_2010!$C$7:$C$732,"*"&amp;RIGHT($A290,3)&amp;"*",EUROSTAT_VBE_IND_2010!$D$7:$D$732,"3285*"))/1000+(SUMIFS(EUROSTAT_VBE_IND_2010!J$7:J$732,EUROSTAT_VBE_IND_2010!$B$7:$B$732,$D290,EUROSTAT_VBE_IND_2010!$C$7:$C$732,"*"&amp;RIGHT($A290,3)&amp;"*",EUROSTAT_VBE_IND_2010!$D$7:$D$732,"3295*"))/1000+(SUMIFS(EUROSTAT_VBE_IND_2010!J$7:J$732,EUROSTAT_VBE_IND_2010!$B$7:$B$732,$D290,EUROSTAT_VBE_IND_2010!$C$7:$C$732,"*"&amp;RIGHT($A290,3)&amp;"*",EUROSTAT_VBE_IND_2010!$D$7:$D$732,"2410*"))/1000+(SUMIFS(EUROSTAT_VBE_IND_2010!J$7:J$732,EUROSTAT_VBE_IND_2010!$B$7:$B$732,$D290,EUROSTAT_VBE_IND_2010!$C$7:$C$732,"*"&amp;RIGHT($A290,3)&amp;"*",EUROSTAT_VBE_IND_2010!$D$7:$D$732,"3105*"))/1000</f>
        <v>0.84</v>
      </c>
      <c r="N290" s="17">
        <f>(SUMIFS(EUROSTAT_VBE_IND_2010!K$7:K$732,EUROSTAT_VBE_IND_2010!$B$7:$B$732,$D290,EUROSTAT_VBE_IND_2010!$C$7:$C$732,"*"&amp;RIGHT($A290,3)&amp;"*",EUROSTAT_VBE_IND_2010!$D$7:$D$732,"3270A*"))/1000+(SUMIFS(EUROSTAT_VBE_IND_2010!K$7:K$732,EUROSTAT_VBE_IND_2010!$B$7:$B$732,$D290,EUROSTAT_VBE_IND_2010!$C$7:$C$732,"*"&amp;RIGHT($A290,3)&amp;"*",EUROSTAT_VBE_IND_2010!$D$7:$D$732,"3285*"))/1000+(SUMIFS(EUROSTAT_VBE_IND_2010!K$7:K$732,EUROSTAT_VBE_IND_2010!$B$7:$B$732,$D290,EUROSTAT_VBE_IND_2010!$C$7:$C$732,"*"&amp;RIGHT($A290,3)&amp;"*",EUROSTAT_VBE_IND_2010!$D$7:$D$732,"3295*"))/1000+(SUMIFS(EUROSTAT_VBE_IND_2010!K$7:K$732,EUROSTAT_VBE_IND_2010!$B$7:$B$732,$D290,EUROSTAT_VBE_IND_2010!$C$7:$C$732,"*"&amp;RIGHT($A290,3)&amp;"*",EUROSTAT_VBE_IND_2010!$D$7:$D$732,"2410*"))/1000+(SUMIFS(EUROSTAT_VBE_IND_2010!K$7:K$732,EUROSTAT_VBE_IND_2010!$B$7:$B$732,$D290,EUROSTAT_VBE_IND_2010!$C$7:$C$732,"*"&amp;RIGHT($A290,3)&amp;"*",EUROSTAT_VBE_IND_2010!$D$7:$D$732,"3105*"))/1000</f>
        <v>0.04</v>
      </c>
      <c r="O290" s="17">
        <f>(SUMIFS(EUROSTAT_VBE_IND_2010!L$7:L$732,EUROSTAT_VBE_IND_2010!$B$7:$B$732,$D290,EUROSTAT_VBE_IND_2010!$C$7:$C$732,"*"&amp;RIGHT($A290,3)&amp;"*",EUROSTAT_VBE_IND_2010!$D$7:$D$732,"3270A*"))/1000+(SUMIFS(EUROSTAT_VBE_IND_2010!L$7:L$732,EUROSTAT_VBE_IND_2010!$B$7:$B$732,$D290,EUROSTAT_VBE_IND_2010!$C$7:$C$732,"*"&amp;RIGHT($A290,3)&amp;"*",EUROSTAT_VBE_IND_2010!$D$7:$D$732,"3285*"))/1000+(SUMIFS(EUROSTAT_VBE_IND_2010!L$7:L$732,EUROSTAT_VBE_IND_2010!$B$7:$B$732,$D290,EUROSTAT_VBE_IND_2010!$C$7:$C$732,"*"&amp;RIGHT($A290,3)&amp;"*",EUROSTAT_VBE_IND_2010!$D$7:$D$732,"3295*"))/1000+(SUMIFS(EUROSTAT_VBE_IND_2010!L$7:L$732,EUROSTAT_VBE_IND_2010!$B$7:$B$732,$D290,EUROSTAT_VBE_IND_2010!$C$7:$C$732,"*"&amp;RIGHT($A290,3)&amp;"*",EUROSTAT_VBE_IND_2010!$D$7:$D$732,"2410*"))/1000+(SUMIFS(EUROSTAT_VBE_IND_2010!L$7:L$732,EUROSTAT_VBE_IND_2010!$B$7:$B$732,$D290,EUROSTAT_VBE_IND_2010!$C$7:$C$732,"*"&amp;RIGHT($A290,3)&amp;"*",EUROSTAT_VBE_IND_2010!$D$7:$D$732,"3105*"))/1000</f>
        <v>0</v>
      </c>
      <c r="P290" s="17">
        <f>(SUMIFS(EUROSTAT_VBE_IND_2010!M$7:M$732,EUROSTAT_VBE_IND_2010!$B$7:$B$732,$D290,EUROSTAT_VBE_IND_2010!$C$7:$C$732,"*"&amp;RIGHT($A290,3)&amp;"*",EUROSTAT_VBE_IND_2010!$D$7:$D$732,"3270A*"))/1000+(SUMIFS(EUROSTAT_VBE_IND_2010!M$7:M$732,EUROSTAT_VBE_IND_2010!$B$7:$B$732,$D290,EUROSTAT_VBE_IND_2010!$C$7:$C$732,"*"&amp;RIGHT($A290,3)&amp;"*",EUROSTAT_VBE_IND_2010!$D$7:$D$732,"3285*"))/1000+(SUMIFS(EUROSTAT_VBE_IND_2010!M$7:M$732,EUROSTAT_VBE_IND_2010!$B$7:$B$732,$D290,EUROSTAT_VBE_IND_2010!$C$7:$C$732,"*"&amp;RIGHT($A290,3)&amp;"*",EUROSTAT_VBE_IND_2010!$D$7:$D$732,"3295*"))/1000+(SUMIFS(EUROSTAT_VBE_IND_2010!M$7:M$732,EUROSTAT_VBE_IND_2010!$B$7:$B$732,$D290,EUROSTAT_VBE_IND_2010!$C$7:$C$732,"*"&amp;RIGHT($A290,3)&amp;"*",EUROSTAT_VBE_IND_2010!$D$7:$D$732,"2410*"))/1000+(SUMIFS(EUROSTAT_VBE_IND_2010!M$7:M$732,EUROSTAT_VBE_IND_2010!$B$7:$B$732,$D290,EUROSTAT_VBE_IND_2010!$C$7:$C$732,"*"&amp;RIGHT($A290,3)&amp;"*",EUROSTAT_VBE_IND_2010!$D$7:$D$732,"3105*"))/1000</f>
        <v>0.84</v>
      </c>
      <c r="Q290" s="17">
        <f>(SUMIFS(EUROSTAT_VBE_IND_2010!N$7:N$732,EUROSTAT_VBE_IND_2010!$B$7:$B$732,$D290,EUROSTAT_VBE_IND_2010!$C$7:$C$732,"*"&amp;RIGHT($A290,3)&amp;"*",EUROSTAT_VBE_IND_2010!$D$7:$D$732,"3270A*"))/1000+(SUMIFS(EUROSTAT_VBE_IND_2010!N$7:N$732,EUROSTAT_VBE_IND_2010!$B$7:$B$732,$D290,EUROSTAT_VBE_IND_2010!$C$7:$C$732,"*"&amp;RIGHT($A290,3)&amp;"*",EUROSTAT_VBE_IND_2010!$D$7:$D$732,"3285*"))/1000+(SUMIFS(EUROSTAT_VBE_IND_2010!N$7:N$732,EUROSTAT_VBE_IND_2010!$B$7:$B$732,$D290,EUROSTAT_VBE_IND_2010!$C$7:$C$732,"*"&amp;RIGHT($A290,3)&amp;"*",EUROSTAT_VBE_IND_2010!$D$7:$D$732,"3295*"))/1000+(SUMIFS(EUROSTAT_VBE_IND_2010!N$7:N$732,EUROSTAT_VBE_IND_2010!$B$7:$B$732,$D290,EUROSTAT_VBE_IND_2010!$C$7:$C$732,"*"&amp;RIGHT($A290,3)&amp;"*",EUROSTAT_VBE_IND_2010!$D$7:$D$732,"2410*"))/1000+(SUMIFS(EUROSTAT_VBE_IND_2010!N$7:N$732,EUROSTAT_VBE_IND_2010!$B$7:$B$732,$D290,EUROSTAT_VBE_IND_2010!$C$7:$C$732,"*"&amp;RIGHT($A290,3)&amp;"*",EUROSTAT_VBE_IND_2010!$D$7:$D$732,"3105*"))/1000</f>
        <v>4</v>
      </c>
      <c r="R290" s="17">
        <f>(SUMIFS(EUROSTAT_VBE_IND_2010!O$7:O$732,EUROSTAT_VBE_IND_2010!$B$7:$B$732,$D290,EUROSTAT_VBE_IND_2010!$C$7:$C$732,"*"&amp;RIGHT($A290,3)&amp;"*",EUROSTAT_VBE_IND_2010!$D$7:$D$732,"3270A*"))/1000+(SUMIFS(EUROSTAT_VBE_IND_2010!O$7:O$732,EUROSTAT_VBE_IND_2010!$B$7:$B$732,$D290,EUROSTAT_VBE_IND_2010!$C$7:$C$732,"*"&amp;RIGHT($A290,3)&amp;"*",EUROSTAT_VBE_IND_2010!$D$7:$D$732,"3285*"))/1000+(SUMIFS(EUROSTAT_VBE_IND_2010!O$7:O$732,EUROSTAT_VBE_IND_2010!$B$7:$B$732,$D290,EUROSTAT_VBE_IND_2010!$C$7:$C$732,"*"&amp;RIGHT($A290,3)&amp;"*",EUROSTAT_VBE_IND_2010!$D$7:$D$732,"3295*"))/1000+(SUMIFS(EUROSTAT_VBE_IND_2010!O$7:O$732,EUROSTAT_VBE_IND_2010!$B$7:$B$732,$D290,EUROSTAT_VBE_IND_2010!$C$7:$C$732,"*"&amp;RIGHT($A290,3)&amp;"*",EUROSTAT_VBE_IND_2010!$D$7:$D$732,"2410*"))/1000+(SUMIFS(EUROSTAT_VBE_IND_2010!O$7:O$732,EUROSTAT_VBE_IND_2010!$B$7:$B$732,$D290,EUROSTAT_VBE_IND_2010!$C$7:$C$732,"*"&amp;RIGHT($A290,3)&amp;"*",EUROSTAT_VBE_IND_2010!$D$7:$D$732,"3105*"))/1000</f>
        <v>4.6</v>
      </c>
      <c r="S290" s="17">
        <f>(SUMIFS(EUROSTAT_VBE_IND_2010!P$7:P$732,EUROSTAT_VBE_IND_2010!$B$7:$B$732,$D290,EUROSTAT_VBE_IND_2010!$C$7:$C$732,"*"&amp;RIGHT($A290,3)&amp;"*",EUROSTAT_VBE_IND_2010!$D$7:$D$732,"3270A*"))/1000+(SUMIFS(EUROSTAT_VBE_IND_2010!P$7:P$732,EUROSTAT_VBE_IND_2010!$B$7:$B$732,$D290,EUROSTAT_VBE_IND_2010!$C$7:$C$732,"*"&amp;RIGHT($A290,3)&amp;"*",EUROSTAT_VBE_IND_2010!$D$7:$D$732,"3285*"))/1000+(SUMIFS(EUROSTAT_VBE_IND_2010!P$7:P$732,EUROSTAT_VBE_IND_2010!$B$7:$B$732,$D290,EUROSTAT_VBE_IND_2010!$C$7:$C$732,"*"&amp;RIGHT($A290,3)&amp;"*",EUROSTAT_VBE_IND_2010!$D$7:$D$732,"3295*"))/1000+(SUMIFS(EUROSTAT_VBE_IND_2010!P$7:P$732,EUROSTAT_VBE_IND_2010!$B$7:$B$732,$D290,EUROSTAT_VBE_IND_2010!$C$7:$C$732,"*"&amp;RIGHT($A290,3)&amp;"*",EUROSTAT_VBE_IND_2010!$D$7:$D$732,"2410*"))/1000+(SUMIFS(EUROSTAT_VBE_IND_2010!P$7:P$732,EUROSTAT_VBE_IND_2010!$B$7:$B$732,$D290,EUROSTAT_VBE_IND_2010!$C$7:$C$732,"*"&amp;RIGHT($A290,3)&amp;"*",EUROSTAT_VBE_IND_2010!$D$7:$D$732,"3105*"))/1000</f>
        <v>1.68</v>
      </c>
      <c r="T290" s="17">
        <f>(SUMIFS(EUROSTAT_VBE_IND_2010!Q$7:Q$732,EUROSTAT_VBE_IND_2010!$B$7:$B$732,$D290,EUROSTAT_VBE_IND_2010!$C$7:$C$732,"*"&amp;RIGHT($A290,3)&amp;"*",EUROSTAT_VBE_IND_2010!$D$7:$D$732,"3270A*"))/1000+(SUMIFS(EUROSTAT_VBE_IND_2010!Q$7:Q$732,EUROSTAT_VBE_IND_2010!$B$7:$B$732,$D290,EUROSTAT_VBE_IND_2010!$C$7:$C$732,"*"&amp;RIGHT($A290,3)&amp;"*",EUROSTAT_VBE_IND_2010!$D$7:$D$732,"3285*"))/1000+(SUMIFS(EUROSTAT_VBE_IND_2010!Q$7:Q$732,EUROSTAT_VBE_IND_2010!$B$7:$B$732,$D290,EUROSTAT_VBE_IND_2010!$C$7:$C$732,"*"&amp;RIGHT($A290,3)&amp;"*",EUROSTAT_VBE_IND_2010!$D$7:$D$732,"3295*"))/1000+(SUMIFS(EUROSTAT_VBE_IND_2010!Q$7:Q$732,EUROSTAT_VBE_IND_2010!$B$7:$B$732,$D290,EUROSTAT_VBE_IND_2010!$C$7:$C$732,"*"&amp;RIGHT($A290,3)&amp;"*",EUROSTAT_VBE_IND_2010!$D$7:$D$732,"2410*"))/1000+(SUMIFS(EUROSTAT_VBE_IND_2010!Q$7:Q$732,EUROSTAT_VBE_IND_2010!$B$7:$B$732,$D290,EUROSTAT_VBE_IND_2010!$C$7:$C$732,"*"&amp;RIGHT($A290,3)&amp;"*",EUROSTAT_VBE_IND_2010!$D$7:$D$732,"3105*"))/1000</f>
        <v>0.36</v>
      </c>
      <c r="U290" s="17">
        <f>(SUMIFS(EUROSTAT_VBE_IND_2010!R$7:R$732,EUROSTAT_VBE_IND_2010!$B$7:$B$732,$D290,EUROSTAT_VBE_IND_2010!$C$7:$C$732,"*"&amp;RIGHT($A290,3)&amp;"*",EUROSTAT_VBE_IND_2010!$D$7:$D$732,"3270A*"))/1000+(SUMIFS(EUROSTAT_VBE_IND_2010!R$7:R$732,EUROSTAT_VBE_IND_2010!$B$7:$B$732,$D290,EUROSTAT_VBE_IND_2010!$C$7:$C$732,"*"&amp;RIGHT($A290,3)&amp;"*",EUROSTAT_VBE_IND_2010!$D$7:$D$732,"3285*"))/1000+(SUMIFS(EUROSTAT_VBE_IND_2010!R$7:R$732,EUROSTAT_VBE_IND_2010!$B$7:$B$732,$D290,EUROSTAT_VBE_IND_2010!$C$7:$C$732,"*"&amp;RIGHT($A290,3)&amp;"*",EUROSTAT_VBE_IND_2010!$D$7:$D$732,"3295*"))/1000+(SUMIFS(EUROSTAT_VBE_IND_2010!R$7:R$732,EUROSTAT_VBE_IND_2010!$B$7:$B$732,$D290,EUROSTAT_VBE_IND_2010!$C$7:$C$732,"*"&amp;RIGHT($A290,3)&amp;"*",EUROSTAT_VBE_IND_2010!$D$7:$D$732,"2410*"))/1000+(SUMIFS(EUROSTAT_VBE_IND_2010!R$7:R$732,EUROSTAT_VBE_IND_2010!$B$7:$B$732,$D290,EUROSTAT_VBE_IND_2010!$C$7:$C$732,"*"&amp;RIGHT($A290,3)&amp;"*",EUROSTAT_VBE_IND_2010!$D$7:$D$732,"3105*"))/1000</f>
        <v>0.08</v>
      </c>
      <c r="V290" s="17">
        <f>(SUMIFS(EUROSTAT_VBE_IND_2010!S$7:S$732,EUROSTAT_VBE_IND_2010!$B$7:$B$732,$D290,EUROSTAT_VBE_IND_2010!$C$7:$C$732,"*"&amp;RIGHT($A290,3)&amp;"*",EUROSTAT_VBE_IND_2010!$D$7:$D$732,"3270A*"))/1000+(SUMIFS(EUROSTAT_VBE_IND_2010!S$7:S$732,EUROSTAT_VBE_IND_2010!$B$7:$B$732,$D290,EUROSTAT_VBE_IND_2010!$C$7:$C$732,"*"&amp;RIGHT($A290,3)&amp;"*",EUROSTAT_VBE_IND_2010!$D$7:$D$732,"3285*"))/1000+(SUMIFS(EUROSTAT_VBE_IND_2010!S$7:S$732,EUROSTAT_VBE_IND_2010!$B$7:$B$732,$D290,EUROSTAT_VBE_IND_2010!$C$7:$C$732,"*"&amp;RIGHT($A290,3)&amp;"*",EUROSTAT_VBE_IND_2010!$D$7:$D$732,"3295*"))/1000+(SUMIFS(EUROSTAT_VBE_IND_2010!S$7:S$732,EUROSTAT_VBE_IND_2010!$B$7:$B$732,$D290,EUROSTAT_VBE_IND_2010!$C$7:$C$732,"*"&amp;RIGHT($A290,3)&amp;"*",EUROSTAT_VBE_IND_2010!$D$7:$D$732,"2410*"))/1000+(SUMIFS(EUROSTAT_VBE_IND_2010!S$7:S$732,EUROSTAT_VBE_IND_2010!$B$7:$B$732,$D290,EUROSTAT_VBE_IND_2010!$C$7:$C$732,"*"&amp;RIGHT($A290,3)&amp;"*",EUROSTAT_VBE_IND_2010!$D$7:$D$732,"3105*"))/1000</f>
        <v>0</v>
      </c>
      <c r="W290" s="17">
        <f>(SUMIFS(EUROSTAT_VBE_IND_2010!T$7:T$732,EUROSTAT_VBE_IND_2010!$B$7:$B$732,$D290,EUROSTAT_VBE_IND_2010!$C$7:$C$732,"*"&amp;RIGHT($A290,3)&amp;"*",EUROSTAT_VBE_IND_2010!$D$7:$D$732,"3270A*"))/1000+(SUMIFS(EUROSTAT_VBE_IND_2010!T$7:T$732,EUROSTAT_VBE_IND_2010!$B$7:$B$732,$D290,EUROSTAT_VBE_IND_2010!$C$7:$C$732,"*"&amp;RIGHT($A290,3)&amp;"*",EUROSTAT_VBE_IND_2010!$D$7:$D$732,"3285*"))/1000+(SUMIFS(EUROSTAT_VBE_IND_2010!T$7:T$732,EUROSTAT_VBE_IND_2010!$B$7:$B$732,$D290,EUROSTAT_VBE_IND_2010!$C$7:$C$732,"*"&amp;RIGHT($A290,3)&amp;"*",EUROSTAT_VBE_IND_2010!$D$7:$D$732,"3295*"))/1000+(SUMIFS(EUROSTAT_VBE_IND_2010!T$7:T$732,EUROSTAT_VBE_IND_2010!$B$7:$B$732,$D290,EUROSTAT_VBE_IND_2010!$C$7:$C$732,"*"&amp;RIGHT($A290,3)&amp;"*",EUROSTAT_VBE_IND_2010!$D$7:$D$732,"2410*"))/1000+(SUMIFS(EUROSTAT_VBE_IND_2010!T$7:T$732,EUROSTAT_VBE_IND_2010!$B$7:$B$732,$D290,EUROSTAT_VBE_IND_2010!$C$7:$C$732,"*"&amp;RIGHT($A290,3)&amp;"*",EUROSTAT_VBE_IND_2010!$D$7:$D$732,"3105*"))/1000</f>
        <v>0</v>
      </c>
      <c r="X290" s="17">
        <f>(SUMIFS(EUROSTAT_VBE_IND_2010!U$7:U$732,EUROSTAT_VBE_IND_2010!$B$7:$B$732,$D290,EUROSTAT_VBE_IND_2010!$C$7:$C$732,"*"&amp;RIGHT($A290,3)&amp;"*",EUROSTAT_VBE_IND_2010!$D$7:$D$732,"3270A*"))/1000+(SUMIFS(EUROSTAT_VBE_IND_2010!U$7:U$732,EUROSTAT_VBE_IND_2010!$B$7:$B$732,$D290,EUROSTAT_VBE_IND_2010!$C$7:$C$732,"*"&amp;RIGHT($A290,3)&amp;"*",EUROSTAT_VBE_IND_2010!$D$7:$D$732,"3285*"))/1000+(SUMIFS(EUROSTAT_VBE_IND_2010!U$7:U$732,EUROSTAT_VBE_IND_2010!$B$7:$B$732,$D290,EUROSTAT_VBE_IND_2010!$C$7:$C$732,"*"&amp;RIGHT($A290,3)&amp;"*",EUROSTAT_VBE_IND_2010!$D$7:$D$732,"3295*"))/1000+(SUMIFS(EUROSTAT_VBE_IND_2010!U$7:U$732,EUROSTAT_VBE_IND_2010!$B$7:$B$732,$D290,EUROSTAT_VBE_IND_2010!$C$7:$C$732,"*"&amp;RIGHT($A290,3)&amp;"*",EUROSTAT_VBE_IND_2010!$D$7:$D$732,"2410*"))/1000+(SUMIFS(EUROSTAT_VBE_IND_2010!U$7:U$732,EUROSTAT_VBE_IND_2010!$B$7:$B$732,$D290,EUROSTAT_VBE_IND_2010!$C$7:$C$732,"*"&amp;RIGHT($A290,3)&amp;"*",EUROSTAT_VBE_IND_2010!$D$7:$D$732,"3105*"))/1000</f>
        <v>1.64</v>
      </c>
      <c r="Y290" s="17">
        <f>(SUMIFS(EUROSTAT_VBE_IND_2010!V$7:V$732,EUROSTAT_VBE_IND_2010!$B$7:$B$732,$D290,EUROSTAT_VBE_IND_2010!$C$7:$C$732,"*"&amp;RIGHT($A290,3)&amp;"*",EUROSTAT_VBE_IND_2010!$D$7:$D$732,"3270A*"))/1000+(SUMIFS(EUROSTAT_VBE_IND_2010!V$7:V$732,EUROSTAT_VBE_IND_2010!$B$7:$B$732,$D290,EUROSTAT_VBE_IND_2010!$C$7:$C$732,"*"&amp;RIGHT($A290,3)&amp;"*",EUROSTAT_VBE_IND_2010!$D$7:$D$732,"3285*"))/1000+(SUMIFS(EUROSTAT_VBE_IND_2010!V$7:V$732,EUROSTAT_VBE_IND_2010!$B$7:$B$732,$D290,EUROSTAT_VBE_IND_2010!$C$7:$C$732,"*"&amp;RIGHT($A290,3)&amp;"*",EUROSTAT_VBE_IND_2010!$D$7:$D$732,"3295*"))/1000+(SUMIFS(EUROSTAT_VBE_IND_2010!V$7:V$732,EUROSTAT_VBE_IND_2010!$B$7:$B$732,$D290,EUROSTAT_VBE_IND_2010!$C$7:$C$732,"*"&amp;RIGHT($A290,3)&amp;"*",EUROSTAT_VBE_IND_2010!$D$7:$D$732,"2410*"))/1000+(SUMIFS(EUROSTAT_VBE_IND_2010!V$7:V$732,EUROSTAT_VBE_IND_2010!$B$7:$B$732,$D290,EUROSTAT_VBE_IND_2010!$C$7:$C$732,"*"&amp;RIGHT($A290,3)&amp;"*",EUROSTAT_VBE_IND_2010!$D$7:$D$732,"3105*"))/1000</f>
        <v>0</v>
      </c>
      <c r="Z290" s="17">
        <f>(SUMIFS(EUROSTAT_VBE_IND_2010!W$7:W$732,EUROSTAT_VBE_IND_2010!$B$7:$B$732,$D290,EUROSTAT_VBE_IND_2010!$C$7:$C$732,"*"&amp;RIGHT($A290,3)&amp;"*",EUROSTAT_VBE_IND_2010!$D$7:$D$732,"3270A*"))/1000+(SUMIFS(EUROSTAT_VBE_IND_2010!W$7:W$732,EUROSTAT_VBE_IND_2010!$B$7:$B$732,$D290,EUROSTAT_VBE_IND_2010!$C$7:$C$732,"*"&amp;RIGHT($A290,3)&amp;"*",EUROSTAT_VBE_IND_2010!$D$7:$D$732,"3285*"))/1000+(SUMIFS(EUROSTAT_VBE_IND_2010!W$7:W$732,EUROSTAT_VBE_IND_2010!$B$7:$B$732,$D290,EUROSTAT_VBE_IND_2010!$C$7:$C$732,"*"&amp;RIGHT($A290,3)&amp;"*",EUROSTAT_VBE_IND_2010!$D$7:$D$732,"3295*"))/1000+(SUMIFS(EUROSTAT_VBE_IND_2010!W$7:W$732,EUROSTAT_VBE_IND_2010!$B$7:$B$732,$D290,EUROSTAT_VBE_IND_2010!$C$7:$C$732,"*"&amp;RIGHT($A290,3)&amp;"*",EUROSTAT_VBE_IND_2010!$D$7:$D$732,"2410*"))/1000+(SUMIFS(EUROSTAT_VBE_IND_2010!W$7:W$732,EUROSTAT_VBE_IND_2010!$B$7:$B$732,$D290,EUROSTAT_VBE_IND_2010!$C$7:$C$732,"*"&amp;RIGHT($A290,3)&amp;"*",EUROSTAT_VBE_IND_2010!$D$7:$D$732,"3105*"))/1000</f>
        <v>0</v>
      </c>
      <c r="AA290" s="17">
        <f>(SUMIFS(EUROSTAT_VBE_IND_2010!X$7:X$732,EUROSTAT_VBE_IND_2010!$B$7:$B$732,$D290,EUROSTAT_VBE_IND_2010!$C$7:$C$732,"*"&amp;RIGHT($A290,3)&amp;"*",EUROSTAT_VBE_IND_2010!$D$7:$D$732,"3270A*"))/1000+(SUMIFS(EUROSTAT_VBE_IND_2010!X$7:X$732,EUROSTAT_VBE_IND_2010!$B$7:$B$732,$D290,EUROSTAT_VBE_IND_2010!$C$7:$C$732,"*"&amp;RIGHT($A290,3)&amp;"*",EUROSTAT_VBE_IND_2010!$D$7:$D$732,"3285*"))/1000+(SUMIFS(EUROSTAT_VBE_IND_2010!X$7:X$732,EUROSTAT_VBE_IND_2010!$B$7:$B$732,$D290,EUROSTAT_VBE_IND_2010!$C$7:$C$732,"*"&amp;RIGHT($A290,3)&amp;"*",EUROSTAT_VBE_IND_2010!$D$7:$D$732,"3295*"))/1000+(SUMIFS(EUROSTAT_VBE_IND_2010!X$7:X$732,EUROSTAT_VBE_IND_2010!$B$7:$B$732,$D290,EUROSTAT_VBE_IND_2010!$C$7:$C$732,"*"&amp;RIGHT($A290,3)&amp;"*",EUROSTAT_VBE_IND_2010!$D$7:$D$732,"2410*"))/1000+(SUMIFS(EUROSTAT_VBE_IND_2010!X$7:X$732,EUROSTAT_VBE_IND_2010!$B$7:$B$732,$D290,EUROSTAT_VBE_IND_2010!$C$7:$C$732,"*"&amp;RIGHT($A290,3)&amp;"*",EUROSTAT_VBE_IND_2010!$D$7:$D$732,"3105*"))/1000</f>
        <v>0</v>
      </c>
      <c r="AB290" s="17">
        <f>(SUMIFS(EUROSTAT_VBE_IND_2010!AA$7:AA$732,EUROSTAT_VBE_IND_2010!$B$7:$B$732,$D290,EUROSTAT_VBE_IND_2010!$C$7:$C$732,"*"&amp;RIGHT($A290,3)&amp;"*",EUROSTAT_VBE_IND_2010!$D$7:$D$732,"3270A*"))/1000+(SUMIFS(EUROSTAT_VBE_IND_2010!AA$7:AA$732,EUROSTAT_VBE_IND_2010!$B$7:$B$732,$D290,EUROSTAT_VBE_IND_2010!$C$7:$C$732,"*"&amp;RIGHT($A290,3)&amp;"*",EUROSTAT_VBE_IND_2010!$D$7:$D$732,"3285*"))/1000+(SUMIFS(EUROSTAT_VBE_IND_2010!AA$7:AA$732,EUROSTAT_VBE_IND_2010!$B$7:$B$732,$D290,EUROSTAT_VBE_IND_2010!$C$7:$C$732,"*"&amp;RIGHT($A290,3)&amp;"*",EUROSTAT_VBE_IND_2010!$D$7:$D$732,"3295*"))/1000+(SUMIFS(EUROSTAT_VBE_IND_2010!AA$7:AA$732,EUROSTAT_VBE_IND_2010!$B$7:$B$732,$D290,EUROSTAT_VBE_IND_2010!$C$7:$C$732,"*"&amp;RIGHT($A290,3)&amp;"*",EUROSTAT_VBE_IND_2010!$D$7:$D$732,"2410*"))/1000+(SUMIFS(EUROSTAT_VBE_IND_2010!AA$7:AA$732,EUROSTAT_VBE_IND_2010!$B$7:$B$732,$D290,EUROSTAT_VBE_IND_2010!$C$7:$C$732,"*"&amp;RIGHT($A290,3)&amp;"*",EUROSTAT_VBE_IND_2010!$D$7:$D$732,"3105*"))/1000</f>
        <v>0</v>
      </c>
      <c r="AC290" s="17">
        <f>(SUMIFS(EUROSTAT_VBE_IND_2010!AB$7:AB$732,EUROSTAT_VBE_IND_2010!$B$7:$B$732,$D290,EUROSTAT_VBE_IND_2010!$C$7:$C$732,"*"&amp;RIGHT($A290,3)&amp;"*",EUROSTAT_VBE_IND_2010!$D$7:$D$732,"3270A*"))/1000+(SUMIFS(EUROSTAT_VBE_IND_2010!AB$7:AB$732,EUROSTAT_VBE_IND_2010!$B$7:$B$732,$D290,EUROSTAT_VBE_IND_2010!$C$7:$C$732,"*"&amp;RIGHT($A290,3)&amp;"*",EUROSTAT_VBE_IND_2010!$D$7:$D$732,"3285*"))/1000+(SUMIFS(EUROSTAT_VBE_IND_2010!AB$7:AB$732,EUROSTAT_VBE_IND_2010!$B$7:$B$732,$D290,EUROSTAT_VBE_IND_2010!$C$7:$C$732,"*"&amp;RIGHT($A290,3)&amp;"*",EUROSTAT_VBE_IND_2010!$D$7:$D$732,"3295*"))/1000+(SUMIFS(EUROSTAT_VBE_IND_2010!AB$7:AB$732,EUROSTAT_VBE_IND_2010!$B$7:$B$732,$D290,EUROSTAT_VBE_IND_2010!$C$7:$C$732,"*"&amp;RIGHT($A290,3)&amp;"*",EUROSTAT_VBE_IND_2010!$D$7:$D$732,"2410*"))/1000+(SUMIFS(EUROSTAT_VBE_IND_2010!AB$7:AB$732,EUROSTAT_VBE_IND_2010!$B$7:$B$732,$D290,EUROSTAT_VBE_IND_2010!$C$7:$C$732,"*"&amp;RIGHT($A290,3)&amp;"*",EUROSTAT_VBE_IND_2010!$D$7:$D$732,"3105*"))/1000</f>
        <v>0</v>
      </c>
      <c r="AD290" s="17">
        <f>(SUMIFS(EUROSTAT_VBE_IND_2010!AC$7:AC$732,EUROSTAT_VBE_IND_2010!$B$7:$B$732,$D290,EUROSTAT_VBE_IND_2010!$C$7:$C$732,"*"&amp;RIGHT($A290,3)&amp;"*",EUROSTAT_VBE_IND_2010!$D$7:$D$732,"3270A*"))/1000+(SUMIFS(EUROSTAT_VBE_IND_2010!AC$7:AC$732,EUROSTAT_VBE_IND_2010!$B$7:$B$732,$D290,EUROSTAT_VBE_IND_2010!$C$7:$C$732,"*"&amp;RIGHT($A290,3)&amp;"*",EUROSTAT_VBE_IND_2010!$D$7:$D$732,"3285*"))/1000+(SUMIFS(EUROSTAT_VBE_IND_2010!AC$7:AC$732,EUROSTAT_VBE_IND_2010!$B$7:$B$732,$D290,EUROSTAT_VBE_IND_2010!$C$7:$C$732,"*"&amp;RIGHT($A290,3)&amp;"*",EUROSTAT_VBE_IND_2010!$D$7:$D$732,"3295*"))/1000+(SUMIFS(EUROSTAT_VBE_IND_2010!AC$7:AC$732,EUROSTAT_VBE_IND_2010!$B$7:$B$732,$D290,EUROSTAT_VBE_IND_2010!$C$7:$C$732,"*"&amp;RIGHT($A290,3)&amp;"*",EUROSTAT_VBE_IND_2010!$D$7:$D$732,"2410*"))/1000+(SUMIFS(EUROSTAT_VBE_IND_2010!AC$7:AC$732,EUROSTAT_VBE_IND_2010!$B$7:$B$732,$D290,EUROSTAT_VBE_IND_2010!$C$7:$C$732,"*"&amp;RIGHT($A290,3)&amp;"*",EUROSTAT_VBE_IND_2010!$D$7:$D$732,"3105*"))/1000</f>
        <v>3.36</v>
      </c>
      <c r="AE290" s="17">
        <f>(SUMIFS(EUROSTAT_VBE_IND_2010!AD$7:AD$732,EUROSTAT_VBE_IND_2010!$B$7:$B$732,$D290,EUROSTAT_VBE_IND_2010!$C$7:$C$732,"*"&amp;RIGHT($A290,3)&amp;"*",EUROSTAT_VBE_IND_2010!$D$7:$D$732,"3270A*"))/1000+(SUMIFS(EUROSTAT_VBE_IND_2010!AD$7:AD$732,EUROSTAT_VBE_IND_2010!$B$7:$B$732,$D290,EUROSTAT_VBE_IND_2010!$C$7:$C$732,"*"&amp;RIGHT($A290,3)&amp;"*",EUROSTAT_VBE_IND_2010!$D$7:$D$732,"3285*"))/1000+(SUMIFS(EUROSTAT_VBE_IND_2010!AD$7:AD$732,EUROSTAT_VBE_IND_2010!$B$7:$B$732,$D290,EUROSTAT_VBE_IND_2010!$C$7:$C$732,"*"&amp;RIGHT($A290,3)&amp;"*",EUROSTAT_VBE_IND_2010!$D$7:$D$732,"3295*"))/1000+(SUMIFS(EUROSTAT_VBE_IND_2010!AD$7:AD$732,EUROSTAT_VBE_IND_2010!$B$7:$B$732,$D290,EUROSTAT_VBE_IND_2010!$C$7:$C$732,"*"&amp;RIGHT($A290,3)&amp;"*",EUROSTAT_VBE_IND_2010!$D$7:$D$732,"2410*"))/1000+(SUMIFS(EUROSTAT_VBE_IND_2010!AD$7:AD$732,EUROSTAT_VBE_IND_2010!$B$7:$B$732,$D290,EUROSTAT_VBE_IND_2010!$C$7:$C$732,"*"&amp;RIGHT($A290,3)&amp;"*",EUROSTAT_VBE_IND_2010!$D$7:$D$732,"3105*"))/1000</f>
        <v>1.64</v>
      </c>
      <c r="AF290" s="17">
        <f>(SUMIFS(EUROSTAT_VBE_IND_2010!AE$7:AE$732,EUROSTAT_VBE_IND_2010!$B$7:$B$732,$D290,EUROSTAT_VBE_IND_2010!$C$7:$C$732,"*"&amp;RIGHT($A290,3)&amp;"*",EUROSTAT_VBE_IND_2010!$D$7:$D$732,"3270A*"))/1000+(SUMIFS(EUROSTAT_VBE_IND_2010!AE$7:AE$732,EUROSTAT_VBE_IND_2010!$B$7:$B$732,$D290,EUROSTAT_VBE_IND_2010!$C$7:$C$732,"*"&amp;RIGHT($A290,3)&amp;"*",EUROSTAT_VBE_IND_2010!$D$7:$D$732,"3285*"))/1000+(SUMIFS(EUROSTAT_VBE_IND_2010!AE$7:AE$732,EUROSTAT_VBE_IND_2010!$B$7:$B$732,$D290,EUROSTAT_VBE_IND_2010!$C$7:$C$732,"*"&amp;RIGHT($A290,3)&amp;"*",EUROSTAT_VBE_IND_2010!$D$7:$D$732,"3295*"))/1000+(SUMIFS(EUROSTAT_VBE_IND_2010!AE$7:AE$732,EUROSTAT_VBE_IND_2010!$B$7:$B$732,$D290,EUROSTAT_VBE_IND_2010!$C$7:$C$732,"*"&amp;RIGHT($A290,3)&amp;"*",EUROSTAT_VBE_IND_2010!$D$7:$D$732,"2410*"))/1000+(SUMIFS(EUROSTAT_VBE_IND_2010!AE$7:AE$732,EUROSTAT_VBE_IND_2010!$B$7:$B$732,$D290,EUROSTAT_VBE_IND_2010!$C$7:$C$732,"*"&amp;RIGHT($A290,3)&amp;"*",EUROSTAT_VBE_IND_2010!$D$7:$D$732,"3105*"))/1000</f>
        <v>0.72</v>
      </c>
      <c r="AG290" s="17">
        <f>(SUMIFS(EUROSTAT_VBE_IND_2010!AF$7:AF$732,EUROSTAT_VBE_IND_2010!$B$7:$B$732,$D290,EUROSTAT_VBE_IND_2010!$C$7:$C$732,"*"&amp;RIGHT($A290,3)&amp;"*",EUROSTAT_VBE_IND_2010!$D$7:$D$732,"3270A*"))/1000+(SUMIFS(EUROSTAT_VBE_IND_2010!AF$7:AF$732,EUROSTAT_VBE_IND_2010!$B$7:$B$732,$D290,EUROSTAT_VBE_IND_2010!$C$7:$C$732,"*"&amp;RIGHT($A290,3)&amp;"*",EUROSTAT_VBE_IND_2010!$D$7:$D$732,"3285*"))/1000+(SUMIFS(EUROSTAT_VBE_IND_2010!AF$7:AF$732,EUROSTAT_VBE_IND_2010!$B$7:$B$732,$D290,EUROSTAT_VBE_IND_2010!$C$7:$C$732,"*"&amp;RIGHT($A290,3)&amp;"*",EUROSTAT_VBE_IND_2010!$D$7:$D$732,"3295*"))/1000+(SUMIFS(EUROSTAT_VBE_IND_2010!AF$7:AF$732,EUROSTAT_VBE_IND_2010!$B$7:$B$732,$D290,EUROSTAT_VBE_IND_2010!$C$7:$C$732,"*"&amp;RIGHT($A290,3)&amp;"*",EUROSTAT_VBE_IND_2010!$D$7:$D$732,"2410*"))/1000+(SUMIFS(EUROSTAT_VBE_IND_2010!AF$7:AF$732,EUROSTAT_VBE_IND_2010!$B$7:$B$732,$D290,EUROSTAT_VBE_IND_2010!$C$7:$C$732,"*"&amp;RIGHT($A290,3)&amp;"*",EUROSTAT_VBE_IND_2010!$D$7:$D$732,"3105*"))/1000</f>
        <v>0</v>
      </c>
      <c r="AH290" s="17">
        <f>(SUMIFS(EUROSTAT_VBE_IND_2010!AH$7:AH$732,EUROSTAT_VBE_IND_2010!$B$7:$B$732,$D290,EUROSTAT_VBE_IND_2010!$C$7:$C$732,"*"&amp;RIGHT($A290,3)&amp;"*",EUROSTAT_VBE_IND_2010!$D$7:$D$732,"3270A*"))/1000+(SUMIFS(EUROSTAT_VBE_IND_2010!AH$7:AH$732,EUROSTAT_VBE_IND_2010!$B$7:$B$732,$D290,EUROSTAT_VBE_IND_2010!$C$7:$C$732,"*"&amp;RIGHT($A290,3)&amp;"*",EUROSTAT_VBE_IND_2010!$D$7:$D$732,"3285*"))/1000+(SUMIFS(EUROSTAT_VBE_IND_2010!AH$7:AH$732,EUROSTAT_VBE_IND_2010!$B$7:$B$732,$D290,EUROSTAT_VBE_IND_2010!$C$7:$C$732,"*"&amp;RIGHT($A290,3)&amp;"*",EUROSTAT_VBE_IND_2010!$D$7:$D$732,"3295*"))/1000+(SUMIFS(EUROSTAT_VBE_IND_2010!AH$7:AH$732,EUROSTAT_VBE_IND_2010!$B$7:$B$732,$D290,EUROSTAT_VBE_IND_2010!$C$7:$C$732,"*"&amp;RIGHT($A290,3)&amp;"*",EUROSTAT_VBE_IND_2010!$D$7:$D$732,"2410*"))/1000+(SUMIFS(EUROSTAT_VBE_IND_2010!AH$7:AH$732,EUROSTAT_VBE_IND_2010!$B$7:$B$732,$D290,EUROSTAT_VBE_IND_2010!$C$7:$C$732,"*"&amp;RIGHT($A290,3)&amp;"*",EUROSTAT_VBE_IND_2010!$D$7:$D$732,"3105*"))/1000</f>
        <v>10.48</v>
      </c>
      <c r="AI290" s="17">
        <f>(SUMIFS(EUROSTAT_VBE_IND_2010!AI$7:AI$732,EUROSTAT_VBE_IND_2010!$B$7:$B$732,$D290,EUROSTAT_VBE_IND_2010!$C$7:$C$732,"*"&amp;RIGHT($A290,3)&amp;"*",EUROSTAT_VBE_IND_2010!$D$7:$D$732,"3270A*"))/1000+(SUMIFS(EUROSTAT_VBE_IND_2010!AI$7:AI$732,EUROSTAT_VBE_IND_2010!$B$7:$B$732,$D290,EUROSTAT_VBE_IND_2010!$C$7:$C$732,"*"&amp;RIGHT($A290,3)&amp;"*",EUROSTAT_VBE_IND_2010!$D$7:$D$732,"3285*"))/1000+(SUMIFS(EUROSTAT_VBE_IND_2010!AI$7:AI$732,EUROSTAT_VBE_IND_2010!$B$7:$B$732,$D290,EUROSTAT_VBE_IND_2010!$C$7:$C$732,"*"&amp;RIGHT($A290,3)&amp;"*",EUROSTAT_VBE_IND_2010!$D$7:$D$732,"3295*"))/1000+(SUMIFS(EUROSTAT_VBE_IND_2010!AI$7:AI$732,EUROSTAT_VBE_IND_2010!$B$7:$B$732,$D290,EUROSTAT_VBE_IND_2010!$C$7:$C$732,"*"&amp;RIGHT($A290,3)&amp;"*",EUROSTAT_VBE_IND_2010!$D$7:$D$732,"2410*"))/1000+(SUMIFS(EUROSTAT_VBE_IND_2010!AI$7:AI$732,EUROSTAT_VBE_IND_2010!$B$7:$B$732,$D290,EUROSTAT_VBE_IND_2010!$C$7:$C$732,"*"&amp;RIGHT($A290,3)&amp;"*",EUROSTAT_VBE_IND_2010!$D$7:$D$732,"3105*"))/1000</f>
        <v>0</v>
      </c>
      <c r="AJ290" s="17">
        <f>(SUMIFS(EUROSTAT_VBE_IND_2010!AJ$7:AJ$732,EUROSTAT_VBE_IND_2010!$B$7:$B$732,$D290,EUROSTAT_VBE_IND_2010!$C$7:$C$732,"*"&amp;RIGHT($A290,3)&amp;"*",EUROSTAT_VBE_IND_2010!$D$7:$D$732,"3270A*"))/1000+(SUMIFS(EUROSTAT_VBE_IND_2010!AJ$7:AJ$732,EUROSTAT_VBE_IND_2010!$B$7:$B$732,$D290,EUROSTAT_VBE_IND_2010!$C$7:$C$732,"*"&amp;RIGHT($A290,3)&amp;"*",EUROSTAT_VBE_IND_2010!$D$7:$D$732,"3285*"))/1000+(SUMIFS(EUROSTAT_VBE_IND_2010!AJ$7:AJ$732,EUROSTAT_VBE_IND_2010!$B$7:$B$732,$D290,EUROSTAT_VBE_IND_2010!$C$7:$C$732,"*"&amp;RIGHT($A290,3)&amp;"*",EUROSTAT_VBE_IND_2010!$D$7:$D$732,"3295*"))/1000+(SUMIFS(EUROSTAT_VBE_IND_2010!AJ$7:AJ$732,EUROSTAT_VBE_IND_2010!$B$7:$B$732,$D290,EUROSTAT_VBE_IND_2010!$C$7:$C$732,"*"&amp;RIGHT($A290,3)&amp;"*",EUROSTAT_VBE_IND_2010!$D$7:$D$732,"2410*"))/1000+(SUMIFS(EUROSTAT_VBE_IND_2010!AJ$7:AJ$732,EUROSTAT_VBE_IND_2010!$B$7:$B$732,$D290,EUROSTAT_VBE_IND_2010!$C$7:$C$732,"*"&amp;RIGHT($A290,3)&amp;"*",EUROSTAT_VBE_IND_2010!$D$7:$D$732,"3105*"))/1000</f>
        <v>0</v>
      </c>
      <c r="AK290" s="17">
        <f>(SUMIFS(EUROSTAT_VBE_IND_2010!AK$7:AK$732,EUROSTAT_VBE_IND_2010!$B$7:$B$732,$D290,EUROSTAT_VBE_IND_2010!$C$7:$C$732,"*"&amp;RIGHT($A290,3)&amp;"*",EUROSTAT_VBE_IND_2010!$D$7:$D$732,"3270A*"))/1000+(SUMIFS(EUROSTAT_VBE_IND_2010!AK$7:AK$732,EUROSTAT_VBE_IND_2010!$B$7:$B$732,$D290,EUROSTAT_VBE_IND_2010!$C$7:$C$732,"*"&amp;RIGHT($A290,3)&amp;"*",EUROSTAT_VBE_IND_2010!$D$7:$D$732,"3285*"))/1000+(SUMIFS(EUROSTAT_VBE_IND_2010!AK$7:AK$732,EUROSTAT_VBE_IND_2010!$B$7:$B$732,$D290,EUROSTAT_VBE_IND_2010!$C$7:$C$732,"*"&amp;RIGHT($A290,3)&amp;"*",EUROSTAT_VBE_IND_2010!$D$7:$D$732,"3295*"))/1000+(SUMIFS(EUROSTAT_VBE_IND_2010!AK$7:AK$732,EUROSTAT_VBE_IND_2010!$B$7:$B$732,$D290,EUROSTAT_VBE_IND_2010!$C$7:$C$732,"*"&amp;RIGHT($A290,3)&amp;"*",EUROSTAT_VBE_IND_2010!$D$7:$D$732,"2410*"))/1000+(SUMIFS(EUROSTAT_VBE_IND_2010!AK$7:AK$732,EUROSTAT_VBE_IND_2010!$B$7:$B$732,$D290,EUROSTAT_VBE_IND_2010!$C$7:$C$732,"*"&amp;RIGHT($A290,3)&amp;"*",EUROSTAT_VBE_IND_2010!$D$7:$D$732,"3105*"))/1000</f>
        <v>0</v>
      </c>
      <c r="AL290" s="198">
        <f>SUMIFS('IEA Bal_AL-IND'!$D$30:$D$329,'IEA Bal_AL-IND'!$A$30:$A$329,"*"&amp;RIGHT($B290,8),'IEA Bal_AL-IND'!$C$30:$C$329,'Aggregated Balance-IND_2010'!$E290)</f>
        <v>0</v>
      </c>
      <c r="AM290" s="198">
        <f>SUMIFS('IEA Bal_BA-IND'!$D$30:$D$329,'IEA Bal_BA-IND'!$A$30:$A$329,"*"&amp;RIGHT($B290,8),'IEA Bal_BA-IND'!$C$30:$C$329,'Aggregated Balance-IND_2010'!$E290)</f>
        <v>0</v>
      </c>
      <c r="AN290" s="198">
        <f>SUMIFS('IEA Bal_KS-IND'!$D$30:$D$329,'IEA Bal_KS-IND'!$A$30:$A$329,"*"&amp;RIGHT($B290,8),'IEA Bal_KS-IND'!$C$30:$C$329,'Aggregated Balance-IND_2010'!$E290)</f>
        <v>0</v>
      </c>
      <c r="AO290" s="17">
        <f>(SUMIFS(EUROSTAT_VBE_IND_2010!Y$7:Y$732,EUROSTAT_VBE_IND_2010!$B$7:$B$732,$D290,EUROSTAT_VBE_IND_2010!$C$7:$C$732,"*"&amp;RIGHT($A290,3)&amp;"*",EUROSTAT_VBE_IND_2010!$D$7:$D$732,"3270A*"))/1000+(SUMIFS(EUROSTAT_VBE_IND_2010!Y$7:Y$732,EUROSTAT_VBE_IND_2010!$B$7:$B$732,$D290,EUROSTAT_VBE_IND_2010!$C$7:$C$732,"*"&amp;RIGHT($A290,3)&amp;"*",EUROSTAT_VBE_IND_2010!$D$7:$D$732,"3285*"))/1000+(SUMIFS(EUROSTAT_VBE_IND_2010!Y$7:Y$732,EUROSTAT_VBE_IND_2010!$B$7:$B$732,$D290,EUROSTAT_VBE_IND_2010!$C$7:$C$732,"*"&amp;RIGHT($A290,3)&amp;"*",EUROSTAT_VBE_IND_2010!$D$7:$D$732,"3295*"))/1000+(SUMIFS(EUROSTAT_VBE_IND_2010!Y$7:Y$732,EUROSTAT_VBE_IND_2010!$B$7:$B$732,$D290,EUROSTAT_VBE_IND_2010!$C$7:$C$732,"*"&amp;RIGHT($A290,3)&amp;"*",EUROSTAT_VBE_IND_2010!$D$7:$D$732,"2410*"))/1000+(SUMIFS(EUROSTAT_VBE_IND_2010!Y$7:Y$732,EUROSTAT_VBE_IND_2010!$B$7:$B$732,$D290,EUROSTAT_VBE_IND_2010!$C$7:$C$732,"*"&amp;RIGHT($A290,3)&amp;"*",EUROSTAT_VBE_IND_2010!$D$7:$D$732,"3105*"))/1000</f>
        <v>0</v>
      </c>
      <c r="AP290" s="17">
        <f>(SUMIFS(EUROSTAT_VBE_IND_2010!Z$7:Z$732,EUROSTAT_VBE_IND_2010!$B$7:$B$732,$D290,EUROSTAT_VBE_IND_2010!$C$7:$C$732,"*"&amp;RIGHT($A290,3)&amp;"*",EUROSTAT_VBE_IND_2010!$D$7:$D$732,"3270A*"))/1000+(SUMIFS(EUROSTAT_VBE_IND_2010!Z$7:Z$732,EUROSTAT_VBE_IND_2010!$B$7:$B$732,$D290,EUROSTAT_VBE_IND_2010!$C$7:$C$732,"*"&amp;RIGHT($A290,3)&amp;"*",EUROSTAT_VBE_IND_2010!$D$7:$D$732,"3285*"))/1000+(SUMIFS(EUROSTAT_VBE_IND_2010!Z$7:Z$732,EUROSTAT_VBE_IND_2010!$B$7:$B$732,$D290,EUROSTAT_VBE_IND_2010!$C$7:$C$732,"*"&amp;RIGHT($A290,3)&amp;"*",EUROSTAT_VBE_IND_2010!$D$7:$D$732,"3295*"))/1000+(SUMIFS(EUROSTAT_VBE_IND_2010!Z$7:Z$732,EUROSTAT_VBE_IND_2010!$B$7:$B$732,$D290,EUROSTAT_VBE_IND_2010!$C$7:$C$732,"*"&amp;RIGHT($A290,3)&amp;"*",EUROSTAT_VBE_IND_2010!$D$7:$D$732,"2410*"))/1000+(SUMIFS(EUROSTAT_VBE_IND_2010!Z$7:Z$732,EUROSTAT_VBE_IND_2010!$B$7:$B$732,$D290,EUROSTAT_VBE_IND_2010!$C$7:$C$732,"*"&amp;RIGHT($A290,3)&amp;"*",EUROSTAT_VBE_IND_2010!$D$7:$D$732,"3105*"))/1000</f>
        <v>0</v>
      </c>
      <c r="AQ290" s="17">
        <f>(SUMIFS(EUROSTAT_VBE_IND_2010!AG$7:AG$732,EUROSTAT_VBE_IND_2010!$B$7:$B$732,$D290,EUROSTAT_VBE_IND_2010!$C$7:$C$732,"*"&amp;RIGHT($A290,3)&amp;"*",EUROSTAT_VBE_IND_2010!$D$7:$D$732,"3270A*"))/1000+(SUMIFS(EUROSTAT_VBE_IND_2010!AG$7:AG$732,EUROSTAT_VBE_IND_2010!$B$7:$B$732,$D290,EUROSTAT_VBE_IND_2010!$C$7:$C$732,"*"&amp;RIGHT($A290,3)&amp;"*",EUROSTAT_VBE_IND_2010!$D$7:$D$732,"3285*"))/1000+(SUMIFS(EUROSTAT_VBE_IND_2010!AG$7:AG$732,EUROSTAT_VBE_IND_2010!$B$7:$B$732,$D290,EUROSTAT_VBE_IND_2010!$C$7:$C$732,"*"&amp;RIGHT($A290,3)&amp;"*",EUROSTAT_VBE_IND_2010!$D$7:$D$732,"3295*"))/1000+(SUMIFS(EUROSTAT_VBE_IND_2010!AG$7:AG$732,EUROSTAT_VBE_IND_2010!$B$7:$B$732,$D290,EUROSTAT_VBE_IND_2010!$C$7:$C$732,"*"&amp;RIGHT($A290,3)&amp;"*",EUROSTAT_VBE_IND_2010!$D$7:$D$732,"2410*"))/1000+(SUMIFS(EUROSTAT_VBE_IND_2010!AG$7:AG$732,EUROSTAT_VBE_IND_2010!$B$7:$B$732,$D290,EUROSTAT_VBE_IND_2010!$C$7:$C$732,"*"&amp;RIGHT($A290,3)&amp;"*",EUROSTAT_VBE_IND_2010!$D$7:$D$732,"3105*"))/1000</f>
        <v>0.12</v>
      </c>
    </row>
    <row r="291" spans="1:43">
      <c r="A291" t="str">
        <f>LEFT(EUROSTAT_VBE_IND_2010!$C$426,8)</f>
        <v>B_101840</v>
      </c>
      <c r="B291" s="28" t="s">
        <v>304</v>
      </c>
      <c r="C291" t="s">
        <v>293</v>
      </c>
      <c r="D291" t="s">
        <v>126</v>
      </c>
      <c r="E291" t="s">
        <v>238</v>
      </c>
      <c r="F291" t="s">
        <v>258</v>
      </c>
      <c r="G291" s="17">
        <f>(SUMIFS(EUROSTAT_VBE_IND_2010!E$7:E$732,EUROSTAT_VBE_IND_2010!$B$7:$B$732,$D291,EUROSTAT_VBE_IND_2010!$C$7:$C$732,"*"&amp;RIGHT($A291,3)&amp;"*",EUROSTAT_VBE_IND_2010!$D$7:$D$732,"328*"))/1000-(SUMIFS(EUROSTAT_VBE_IND_2010!E$7:E$732,EUROSTAT_VBE_IND_2010!$B$7:$B$732,$D291,EUROSTAT_VBE_IND_2010!$C$7:$C$732,"*"&amp;RIGHT($A291,3)&amp;"*",EUROSTAT_VBE_IND_2010!$D$7:$D$732,"3285*"))/1000</f>
        <v>0</v>
      </c>
      <c r="H291" s="17">
        <f>(SUMIFS(EUROSTAT_VBE_IND_2010!F$7:F$732,EUROSTAT_VBE_IND_2010!$B$7:$B$732,$D291,EUROSTAT_VBE_IND_2010!$C$7:$C$732,"*"&amp;RIGHT($A291,3)&amp;"*",EUROSTAT_VBE_IND_2010!$D$7:$D$732,"328*"))/1000-(SUMIFS(EUROSTAT_VBE_IND_2010!F$7:F$732,EUROSTAT_VBE_IND_2010!$B$7:$B$732,$D291,EUROSTAT_VBE_IND_2010!$C$7:$C$732,"*"&amp;RIGHT($A291,3)&amp;"*",EUROSTAT_VBE_IND_2010!$D$7:$D$732,"3285*"))/1000</f>
        <v>0</v>
      </c>
      <c r="I291" s="17">
        <f>(SUMIFS(EUROSTAT_VBE_IND_2010!G$7:G$732,EUROSTAT_VBE_IND_2010!$B$7:$B$732,$D291,EUROSTAT_VBE_IND_2010!$C$7:$C$732,"*"&amp;RIGHT($A291,3)&amp;"*",EUROSTAT_VBE_IND_2010!$D$7:$D$732,"328*"))/1000-(SUMIFS(EUROSTAT_VBE_IND_2010!G$7:G$732,EUROSTAT_VBE_IND_2010!$B$7:$B$732,$D291,EUROSTAT_VBE_IND_2010!$C$7:$C$732,"*"&amp;RIGHT($A291,3)&amp;"*",EUROSTAT_VBE_IND_2010!$D$7:$D$732,"3285*"))/1000</f>
        <v>0</v>
      </c>
      <c r="J291" s="198">
        <f>SUMIFS('IEA Bal_CH-IND'!$D$30:$D$329,'IEA Bal_CH-IND'!$A$30:$A$329,"*"&amp;RIGHT($B291,8),'IEA Bal_CH-IND'!$C$30:$C$329,'Aggregated Balance-IND_2010'!$E291)</f>
        <v>0</v>
      </c>
      <c r="K291" s="17">
        <f>(SUMIFS(EUROSTAT_VBE_IND_2010!H$7:H$732,EUROSTAT_VBE_IND_2010!$B$7:$B$732,$D291,EUROSTAT_VBE_IND_2010!$C$7:$C$732,"*"&amp;RIGHT($A291,3)&amp;"*",EUROSTAT_VBE_IND_2010!$D$7:$D$732,"328*"))/1000-(SUMIFS(EUROSTAT_VBE_IND_2010!H$7:H$732,EUROSTAT_VBE_IND_2010!$B$7:$B$732,$D291,EUROSTAT_VBE_IND_2010!$C$7:$C$732,"*"&amp;RIGHT($A291,3)&amp;"*",EUROSTAT_VBE_IND_2010!$D$7:$D$732,"3285*"))/1000</f>
        <v>0</v>
      </c>
      <c r="L291" s="17">
        <f>(SUMIFS(EUROSTAT_VBE_IND_2010!I$7:I$732,EUROSTAT_VBE_IND_2010!$B$7:$B$732,$D291,EUROSTAT_VBE_IND_2010!$C$7:$C$732,"*"&amp;RIGHT($A291,3)&amp;"*",EUROSTAT_VBE_IND_2010!$D$7:$D$732,"328*"))/1000-(SUMIFS(EUROSTAT_VBE_IND_2010!I$7:I$732,EUROSTAT_VBE_IND_2010!$B$7:$B$732,$D291,EUROSTAT_VBE_IND_2010!$C$7:$C$732,"*"&amp;RIGHT($A291,3)&amp;"*",EUROSTAT_VBE_IND_2010!$D$7:$D$732,"3285*"))/1000</f>
        <v>0</v>
      </c>
      <c r="M291" s="17">
        <f>(SUMIFS(EUROSTAT_VBE_IND_2010!J$7:J$732,EUROSTAT_VBE_IND_2010!$B$7:$B$732,$D291,EUROSTAT_VBE_IND_2010!$C$7:$C$732,"*"&amp;RIGHT($A291,3)&amp;"*",EUROSTAT_VBE_IND_2010!$D$7:$D$732,"328*"))/1000-(SUMIFS(EUROSTAT_VBE_IND_2010!J$7:J$732,EUROSTAT_VBE_IND_2010!$B$7:$B$732,$D291,EUROSTAT_VBE_IND_2010!$C$7:$C$732,"*"&amp;RIGHT($A291,3)&amp;"*",EUROSTAT_VBE_IND_2010!$D$7:$D$732,"3285*"))/1000</f>
        <v>0</v>
      </c>
      <c r="N291" s="17">
        <f>(SUMIFS(EUROSTAT_VBE_IND_2010!K$7:K$732,EUROSTAT_VBE_IND_2010!$B$7:$B$732,$D291,EUROSTAT_VBE_IND_2010!$C$7:$C$732,"*"&amp;RIGHT($A291,3)&amp;"*",EUROSTAT_VBE_IND_2010!$D$7:$D$732,"328*"))/1000-(SUMIFS(EUROSTAT_VBE_IND_2010!K$7:K$732,EUROSTAT_VBE_IND_2010!$B$7:$B$732,$D291,EUROSTAT_VBE_IND_2010!$C$7:$C$732,"*"&amp;RIGHT($A291,3)&amp;"*",EUROSTAT_VBE_IND_2010!$D$7:$D$732,"3285*"))/1000</f>
        <v>0</v>
      </c>
      <c r="O291" s="17">
        <f>(SUMIFS(EUROSTAT_VBE_IND_2010!L$7:L$732,EUROSTAT_VBE_IND_2010!$B$7:$B$732,$D291,EUROSTAT_VBE_IND_2010!$C$7:$C$732,"*"&amp;RIGHT($A291,3)&amp;"*",EUROSTAT_VBE_IND_2010!$D$7:$D$732,"328*"))/1000-(SUMIFS(EUROSTAT_VBE_IND_2010!L$7:L$732,EUROSTAT_VBE_IND_2010!$B$7:$B$732,$D291,EUROSTAT_VBE_IND_2010!$C$7:$C$732,"*"&amp;RIGHT($A291,3)&amp;"*",EUROSTAT_VBE_IND_2010!$D$7:$D$732,"3285*"))/1000</f>
        <v>0</v>
      </c>
      <c r="P291" s="17">
        <f>(SUMIFS(EUROSTAT_VBE_IND_2010!M$7:M$732,EUROSTAT_VBE_IND_2010!$B$7:$B$732,$D291,EUROSTAT_VBE_IND_2010!$C$7:$C$732,"*"&amp;RIGHT($A291,3)&amp;"*",EUROSTAT_VBE_IND_2010!$D$7:$D$732,"328*"))/1000-(SUMIFS(EUROSTAT_VBE_IND_2010!M$7:M$732,EUROSTAT_VBE_IND_2010!$B$7:$B$732,$D291,EUROSTAT_VBE_IND_2010!$C$7:$C$732,"*"&amp;RIGHT($A291,3)&amp;"*",EUROSTAT_VBE_IND_2010!$D$7:$D$732,"3285*"))/1000</f>
        <v>0</v>
      </c>
      <c r="Q291" s="17">
        <f>(SUMIFS(EUROSTAT_VBE_IND_2010!N$7:N$732,EUROSTAT_VBE_IND_2010!$B$7:$B$732,$D291,EUROSTAT_VBE_IND_2010!$C$7:$C$732,"*"&amp;RIGHT($A291,3)&amp;"*",EUROSTAT_VBE_IND_2010!$D$7:$D$732,"328*"))/1000-(SUMIFS(EUROSTAT_VBE_IND_2010!N$7:N$732,EUROSTAT_VBE_IND_2010!$B$7:$B$732,$D291,EUROSTAT_VBE_IND_2010!$C$7:$C$732,"*"&amp;RIGHT($A291,3)&amp;"*",EUROSTAT_VBE_IND_2010!$D$7:$D$732,"3285*"))/1000</f>
        <v>0</v>
      </c>
      <c r="R291" s="17">
        <f>(SUMIFS(EUROSTAT_VBE_IND_2010!O$7:O$732,EUROSTAT_VBE_IND_2010!$B$7:$B$732,$D291,EUROSTAT_VBE_IND_2010!$C$7:$C$732,"*"&amp;RIGHT($A291,3)&amp;"*",EUROSTAT_VBE_IND_2010!$D$7:$D$732,"328*"))/1000-(SUMIFS(EUROSTAT_VBE_IND_2010!O$7:O$732,EUROSTAT_VBE_IND_2010!$B$7:$B$732,$D291,EUROSTAT_VBE_IND_2010!$C$7:$C$732,"*"&amp;RIGHT($A291,3)&amp;"*",EUROSTAT_VBE_IND_2010!$D$7:$D$732,"3285*"))/1000</f>
        <v>0</v>
      </c>
      <c r="S291" s="17">
        <f>(SUMIFS(EUROSTAT_VBE_IND_2010!P$7:P$732,EUROSTAT_VBE_IND_2010!$B$7:$B$732,$D291,EUROSTAT_VBE_IND_2010!$C$7:$C$732,"*"&amp;RIGHT($A291,3)&amp;"*",EUROSTAT_VBE_IND_2010!$D$7:$D$732,"328*"))/1000-(SUMIFS(EUROSTAT_VBE_IND_2010!P$7:P$732,EUROSTAT_VBE_IND_2010!$B$7:$B$732,$D291,EUROSTAT_VBE_IND_2010!$C$7:$C$732,"*"&amp;RIGHT($A291,3)&amp;"*",EUROSTAT_VBE_IND_2010!$D$7:$D$732,"3285*"))/1000</f>
        <v>0</v>
      </c>
      <c r="T291" s="17">
        <f>(SUMIFS(EUROSTAT_VBE_IND_2010!Q$7:Q$732,EUROSTAT_VBE_IND_2010!$B$7:$B$732,$D291,EUROSTAT_VBE_IND_2010!$C$7:$C$732,"*"&amp;RIGHT($A291,3)&amp;"*",EUROSTAT_VBE_IND_2010!$D$7:$D$732,"328*"))/1000-(SUMIFS(EUROSTAT_VBE_IND_2010!Q$7:Q$732,EUROSTAT_VBE_IND_2010!$B$7:$B$732,$D291,EUROSTAT_VBE_IND_2010!$C$7:$C$732,"*"&amp;RIGHT($A291,3)&amp;"*",EUROSTAT_VBE_IND_2010!$D$7:$D$732,"3285*"))/1000</f>
        <v>0</v>
      </c>
      <c r="U291" s="17">
        <f>(SUMIFS(EUROSTAT_VBE_IND_2010!R$7:R$732,EUROSTAT_VBE_IND_2010!$B$7:$B$732,$D291,EUROSTAT_VBE_IND_2010!$C$7:$C$732,"*"&amp;RIGHT($A291,3)&amp;"*",EUROSTAT_VBE_IND_2010!$D$7:$D$732,"328*"))/1000-(SUMIFS(EUROSTAT_VBE_IND_2010!R$7:R$732,EUROSTAT_VBE_IND_2010!$B$7:$B$732,$D291,EUROSTAT_VBE_IND_2010!$C$7:$C$732,"*"&amp;RIGHT($A291,3)&amp;"*",EUROSTAT_VBE_IND_2010!$D$7:$D$732,"3285*"))/1000</f>
        <v>0</v>
      </c>
      <c r="V291" s="17">
        <f>(SUMIFS(EUROSTAT_VBE_IND_2010!S$7:S$732,EUROSTAT_VBE_IND_2010!$B$7:$B$732,$D291,EUROSTAT_VBE_IND_2010!$C$7:$C$732,"*"&amp;RIGHT($A291,3)&amp;"*",EUROSTAT_VBE_IND_2010!$D$7:$D$732,"328*"))/1000-(SUMIFS(EUROSTAT_VBE_IND_2010!S$7:S$732,EUROSTAT_VBE_IND_2010!$B$7:$B$732,$D291,EUROSTAT_VBE_IND_2010!$C$7:$C$732,"*"&amp;RIGHT($A291,3)&amp;"*",EUROSTAT_VBE_IND_2010!$D$7:$D$732,"3285*"))/1000</f>
        <v>0</v>
      </c>
      <c r="W291" s="17">
        <f>(SUMIFS(EUROSTAT_VBE_IND_2010!T$7:T$732,EUROSTAT_VBE_IND_2010!$B$7:$B$732,$D291,EUROSTAT_VBE_IND_2010!$C$7:$C$732,"*"&amp;RIGHT($A291,3)&amp;"*",EUROSTAT_VBE_IND_2010!$D$7:$D$732,"328*"))/1000-(SUMIFS(EUROSTAT_VBE_IND_2010!T$7:T$732,EUROSTAT_VBE_IND_2010!$B$7:$B$732,$D291,EUROSTAT_VBE_IND_2010!$C$7:$C$732,"*"&amp;RIGHT($A291,3)&amp;"*",EUROSTAT_VBE_IND_2010!$D$7:$D$732,"3285*"))/1000</f>
        <v>0</v>
      </c>
      <c r="X291" s="17">
        <f>(SUMIFS(EUROSTAT_VBE_IND_2010!U$7:U$732,EUROSTAT_VBE_IND_2010!$B$7:$B$732,$D291,EUROSTAT_VBE_IND_2010!$C$7:$C$732,"*"&amp;RIGHT($A291,3)&amp;"*",EUROSTAT_VBE_IND_2010!$D$7:$D$732,"328*"))/1000-(SUMIFS(EUROSTAT_VBE_IND_2010!U$7:U$732,EUROSTAT_VBE_IND_2010!$B$7:$B$732,$D291,EUROSTAT_VBE_IND_2010!$C$7:$C$732,"*"&amp;RIGHT($A291,3)&amp;"*",EUROSTAT_VBE_IND_2010!$D$7:$D$732,"3285*"))/1000</f>
        <v>0</v>
      </c>
      <c r="Y291" s="17">
        <f>(SUMIFS(EUROSTAT_VBE_IND_2010!V$7:V$732,EUROSTAT_VBE_IND_2010!$B$7:$B$732,$D291,EUROSTAT_VBE_IND_2010!$C$7:$C$732,"*"&amp;RIGHT($A291,3)&amp;"*",EUROSTAT_VBE_IND_2010!$D$7:$D$732,"328*"))/1000-(SUMIFS(EUROSTAT_VBE_IND_2010!V$7:V$732,EUROSTAT_VBE_IND_2010!$B$7:$B$732,$D291,EUROSTAT_VBE_IND_2010!$C$7:$C$732,"*"&amp;RIGHT($A291,3)&amp;"*",EUROSTAT_VBE_IND_2010!$D$7:$D$732,"3285*"))/1000</f>
        <v>0</v>
      </c>
      <c r="Z291" s="17">
        <f>(SUMIFS(EUROSTAT_VBE_IND_2010!W$7:W$732,EUROSTAT_VBE_IND_2010!$B$7:$B$732,$D291,EUROSTAT_VBE_IND_2010!$C$7:$C$732,"*"&amp;RIGHT($A291,3)&amp;"*",EUROSTAT_VBE_IND_2010!$D$7:$D$732,"328*"))/1000-(SUMIFS(EUROSTAT_VBE_IND_2010!W$7:W$732,EUROSTAT_VBE_IND_2010!$B$7:$B$732,$D291,EUROSTAT_VBE_IND_2010!$C$7:$C$732,"*"&amp;RIGHT($A291,3)&amp;"*",EUROSTAT_VBE_IND_2010!$D$7:$D$732,"3285*"))/1000</f>
        <v>0</v>
      </c>
      <c r="AA291" s="17">
        <f>(SUMIFS(EUROSTAT_VBE_IND_2010!X$7:X$732,EUROSTAT_VBE_IND_2010!$B$7:$B$732,$D291,EUROSTAT_VBE_IND_2010!$C$7:$C$732,"*"&amp;RIGHT($A291,3)&amp;"*",EUROSTAT_VBE_IND_2010!$D$7:$D$732,"328*"))/1000-(SUMIFS(EUROSTAT_VBE_IND_2010!X$7:X$732,EUROSTAT_VBE_IND_2010!$B$7:$B$732,$D291,EUROSTAT_VBE_IND_2010!$C$7:$C$732,"*"&amp;RIGHT($A291,3)&amp;"*",EUROSTAT_VBE_IND_2010!$D$7:$D$732,"3285*"))/1000</f>
        <v>0</v>
      </c>
      <c r="AB291" s="17">
        <f>(SUMIFS(EUROSTAT_VBE_IND_2010!AA$7:AA$732,EUROSTAT_VBE_IND_2010!$B$7:$B$732,$D291,EUROSTAT_VBE_IND_2010!$C$7:$C$732,"*"&amp;RIGHT($A291,3)&amp;"*",EUROSTAT_VBE_IND_2010!$D$7:$D$732,"328*"))/1000-(SUMIFS(EUROSTAT_VBE_IND_2010!AA$7:AA$732,EUROSTAT_VBE_IND_2010!$B$7:$B$732,$D291,EUROSTAT_VBE_IND_2010!$C$7:$C$732,"*"&amp;RIGHT($A291,3)&amp;"*",EUROSTAT_VBE_IND_2010!$D$7:$D$732,"3285*"))/1000</f>
        <v>0</v>
      </c>
      <c r="AC291" s="17">
        <f>(SUMIFS(EUROSTAT_VBE_IND_2010!AB$7:AB$732,EUROSTAT_VBE_IND_2010!$B$7:$B$732,$D291,EUROSTAT_VBE_IND_2010!$C$7:$C$732,"*"&amp;RIGHT($A291,3)&amp;"*",EUROSTAT_VBE_IND_2010!$D$7:$D$732,"328*"))/1000-(SUMIFS(EUROSTAT_VBE_IND_2010!AB$7:AB$732,EUROSTAT_VBE_IND_2010!$B$7:$B$732,$D291,EUROSTAT_VBE_IND_2010!$C$7:$C$732,"*"&amp;RIGHT($A291,3)&amp;"*",EUROSTAT_VBE_IND_2010!$D$7:$D$732,"3285*"))/1000</f>
        <v>0</v>
      </c>
      <c r="AD291" s="17">
        <f>(SUMIFS(EUROSTAT_VBE_IND_2010!AC$7:AC$732,EUROSTAT_VBE_IND_2010!$B$7:$B$732,$D291,EUROSTAT_VBE_IND_2010!$C$7:$C$732,"*"&amp;RIGHT($A291,3)&amp;"*",EUROSTAT_VBE_IND_2010!$D$7:$D$732,"328*"))/1000-(SUMIFS(EUROSTAT_VBE_IND_2010!AC$7:AC$732,EUROSTAT_VBE_IND_2010!$B$7:$B$732,$D291,EUROSTAT_VBE_IND_2010!$C$7:$C$732,"*"&amp;RIGHT($A291,3)&amp;"*",EUROSTAT_VBE_IND_2010!$D$7:$D$732,"3285*"))/1000</f>
        <v>0</v>
      </c>
      <c r="AE291" s="17">
        <f>(SUMIFS(EUROSTAT_VBE_IND_2010!AD$7:AD$732,EUROSTAT_VBE_IND_2010!$B$7:$B$732,$D291,EUROSTAT_VBE_IND_2010!$C$7:$C$732,"*"&amp;RIGHT($A291,3)&amp;"*",EUROSTAT_VBE_IND_2010!$D$7:$D$732,"328*"))/1000-(SUMIFS(EUROSTAT_VBE_IND_2010!AD$7:AD$732,EUROSTAT_VBE_IND_2010!$B$7:$B$732,$D291,EUROSTAT_VBE_IND_2010!$C$7:$C$732,"*"&amp;RIGHT($A291,3)&amp;"*",EUROSTAT_VBE_IND_2010!$D$7:$D$732,"3285*"))/1000</f>
        <v>0</v>
      </c>
      <c r="AF291" s="17">
        <f>(SUMIFS(EUROSTAT_VBE_IND_2010!AE$7:AE$732,EUROSTAT_VBE_IND_2010!$B$7:$B$732,$D291,EUROSTAT_VBE_IND_2010!$C$7:$C$732,"*"&amp;RIGHT($A291,3)&amp;"*",EUROSTAT_VBE_IND_2010!$D$7:$D$732,"328*"))/1000-(SUMIFS(EUROSTAT_VBE_IND_2010!AE$7:AE$732,EUROSTAT_VBE_IND_2010!$B$7:$B$732,$D291,EUROSTAT_VBE_IND_2010!$C$7:$C$732,"*"&amp;RIGHT($A291,3)&amp;"*",EUROSTAT_VBE_IND_2010!$D$7:$D$732,"3285*"))/1000</f>
        <v>0</v>
      </c>
      <c r="AG291" s="17">
        <f>(SUMIFS(EUROSTAT_VBE_IND_2010!AF$7:AF$732,EUROSTAT_VBE_IND_2010!$B$7:$B$732,$D291,EUROSTAT_VBE_IND_2010!$C$7:$C$732,"*"&amp;RIGHT($A291,3)&amp;"*",EUROSTAT_VBE_IND_2010!$D$7:$D$732,"328*"))/1000-(SUMIFS(EUROSTAT_VBE_IND_2010!AF$7:AF$732,EUROSTAT_VBE_IND_2010!$B$7:$B$732,$D291,EUROSTAT_VBE_IND_2010!$C$7:$C$732,"*"&amp;RIGHT($A291,3)&amp;"*",EUROSTAT_VBE_IND_2010!$D$7:$D$732,"3285*"))/1000</f>
        <v>0</v>
      </c>
      <c r="AH291" s="17">
        <f>(SUMIFS(EUROSTAT_VBE_IND_2010!AH$7:AH$732,EUROSTAT_VBE_IND_2010!$B$7:$B$732,$D291,EUROSTAT_VBE_IND_2010!$C$7:$C$732,"*"&amp;RIGHT($A291,3)&amp;"*",EUROSTAT_VBE_IND_2010!$D$7:$D$732,"328*"))/1000-(SUMIFS(EUROSTAT_VBE_IND_2010!AH$7:AH$732,EUROSTAT_VBE_IND_2010!$B$7:$B$732,$D291,EUROSTAT_VBE_IND_2010!$C$7:$C$732,"*"&amp;RIGHT($A291,3)&amp;"*",EUROSTAT_VBE_IND_2010!$D$7:$D$732,"3285*"))/1000</f>
        <v>0</v>
      </c>
      <c r="AI291" s="17">
        <f>(SUMIFS(EUROSTAT_VBE_IND_2010!AI$7:AI$732,EUROSTAT_VBE_IND_2010!$B$7:$B$732,$D291,EUROSTAT_VBE_IND_2010!$C$7:$C$732,"*"&amp;RIGHT($A291,3)&amp;"*",EUROSTAT_VBE_IND_2010!$D$7:$D$732,"328*"))/1000-(SUMIFS(EUROSTAT_VBE_IND_2010!AI$7:AI$732,EUROSTAT_VBE_IND_2010!$B$7:$B$732,$D291,EUROSTAT_VBE_IND_2010!$C$7:$C$732,"*"&amp;RIGHT($A291,3)&amp;"*",EUROSTAT_VBE_IND_2010!$D$7:$D$732,"3285*"))/1000</f>
        <v>0</v>
      </c>
      <c r="AJ291" s="17">
        <f>(SUMIFS(EUROSTAT_VBE_IND_2010!AJ$7:AJ$732,EUROSTAT_VBE_IND_2010!$B$7:$B$732,$D291,EUROSTAT_VBE_IND_2010!$C$7:$C$732,"*"&amp;RIGHT($A291,3)&amp;"*",EUROSTAT_VBE_IND_2010!$D$7:$D$732,"328*"))/1000-(SUMIFS(EUROSTAT_VBE_IND_2010!AJ$7:AJ$732,EUROSTAT_VBE_IND_2010!$B$7:$B$732,$D291,EUROSTAT_VBE_IND_2010!$C$7:$C$732,"*"&amp;RIGHT($A291,3)&amp;"*",EUROSTAT_VBE_IND_2010!$D$7:$D$732,"3285*"))/1000</f>
        <v>0</v>
      </c>
      <c r="AK291" s="17">
        <f>(SUMIFS(EUROSTAT_VBE_IND_2010!AK$7:AK$732,EUROSTAT_VBE_IND_2010!$B$7:$B$732,$D291,EUROSTAT_VBE_IND_2010!$C$7:$C$732,"*"&amp;RIGHT($A291,3)&amp;"*",EUROSTAT_VBE_IND_2010!$D$7:$D$732,"328*"))/1000-(SUMIFS(EUROSTAT_VBE_IND_2010!AK$7:AK$732,EUROSTAT_VBE_IND_2010!$B$7:$B$732,$D291,EUROSTAT_VBE_IND_2010!$C$7:$C$732,"*"&amp;RIGHT($A291,3)&amp;"*",EUROSTAT_VBE_IND_2010!$D$7:$D$732,"3285*"))/1000</f>
        <v>0</v>
      </c>
      <c r="AL291" s="198">
        <f>SUMIFS('IEA Bal_AL-IND'!$D$30:$D$329,'IEA Bal_AL-IND'!$A$30:$A$329,"*"&amp;RIGHT($B291,8),'IEA Bal_AL-IND'!$C$30:$C$329,'Aggregated Balance-IND_2010'!$E291)</f>
        <v>0</v>
      </c>
      <c r="AM291" s="198">
        <f>SUMIFS('IEA Bal_BA-IND'!$D$30:$D$329,'IEA Bal_BA-IND'!$A$30:$A$329,"*"&amp;RIGHT($B291,8),'IEA Bal_BA-IND'!$C$30:$C$329,'Aggregated Balance-IND_2010'!$E291)</f>
        <v>0</v>
      </c>
      <c r="AN291" s="198">
        <f>SUMIFS('IEA Bal_KS-IND'!$D$30:$D$329,'IEA Bal_KS-IND'!$A$30:$A$329,"*"&amp;RIGHT($B291,8),'IEA Bal_KS-IND'!$C$30:$C$329,'Aggregated Balance-IND_2010'!$E291)</f>
        <v>0</v>
      </c>
      <c r="AO291" s="17">
        <f>(SUMIFS(EUROSTAT_VBE_IND_2010!Y$7:Y$732,EUROSTAT_VBE_IND_2010!$B$7:$B$732,$D291,EUROSTAT_VBE_IND_2010!$C$7:$C$732,"*"&amp;RIGHT($A291,3)&amp;"*",EUROSTAT_VBE_IND_2010!$D$7:$D$732,"328*"))/1000-(SUMIFS(EUROSTAT_VBE_IND_2010!Y$7:Y$732,EUROSTAT_VBE_IND_2010!$B$7:$B$732,$D291,EUROSTAT_VBE_IND_2010!$C$7:$C$732,"*"&amp;RIGHT($A291,3)&amp;"*",EUROSTAT_VBE_IND_2010!$D$7:$D$732,"3285*"))/1000</f>
        <v>0</v>
      </c>
      <c r="AP291" s="17">
        <f>(SUMIFS(EUROSTAT_VBE_IND_2010!Z$7:Z$732,EUROSTAT_VBE_IND_2010!$B$7:$B$732,$D291,EUROSTAT_VBE_IND_2010!$C$7:$C$732,"*"&amp;RIGHT($A291,3)&amp;"*",EUROSTAT_VBE_IND_2010!$D$7:$D$732,"328*"))/1000-(SUMIFS(EUROSTAT_VBE_IND_2010!Z$7:Z$732,EUROSTAT_VBE_IND_2010!$B$7:$B$732,$D291,EUROSTAT_VBE_IND_2010!$C$7:$C$732,"*"&amp;RIGHT($A291,3)&amp;"*",EUROSTAT_VBE_IND_2010!$D$7:$D$732,"3285*"))/1000</f>
        <v>0</v>
      </c>
      <c r="AQ291" s="17">
        <f>(SUMIFS(EUROSTAT_VBE_IND_2010!AG$7:AG$732,EUROSTAT_VBE_IND_2010!$B$7:$B$732,$D291,EUROSTAT_VBE_IND_2010!$C$7:$C$732,"*"&amp;RIGHT($A291,3)&amp;"*",EUROSTAT_VBE_IND_2010!$D$7:$D$732,"328*"))/1000-(SUMIFS(EUROSTAT_VBE_IND_2010!AG$7:AG$732,EUROSTAT_VBE_IND_2010!$B$7:$B$732,$D291,EUROSTAT_VBE_IND_2010!$C$7:$C$732,"*"&amp;RIGHT($A291,3)&amp;"*",EUROSTAT_VBE_IND_2010!$D$7:$D$732,"3285*"))/1000</f>
        <v>0</v>
      </c>
    </row>
    <row r="292" spans="1:43">
      <c r="A292" t="str">
        <f>LEFT(EUROSTAT_VBE_IND_2010!$C$426,8)</f>
        <v>B_101840</v>
      </c>
      <c r="B292" s="28" t="s">
        <v>304</v>
      </c>
      <c r="C292" t="s">
        <v>293</v>
      </c>
      <c r="D292" t="s">
        <v>126</v>
      </c>
      <c r="E292" t="s">
        <v>239</v>
      </c>
      <c r="F292" t="s">
        <v>259</v>
      </c>
      <c r="G292" s="17">
        <f>(SUMIFS(EUROSTAT_VBE_IND_2010!E$7:E$732,EUROSTAT_VBE_IND_2010!$B$7:$B$732,$D292,EUROSTAT_VBE_IND_2010!$C$7:$C$732,"*"&amp;RIGHT($A292,3)&amp;"*",EUROSTAT_VBE_IND_2010!$D$7:$D$732,"4100*"))/1000+(SUMIFS(EUROSTAT_VBE_IND_2010!E$7:E$732,EUROSTAT_VBE_IND_2010!$B$7:$B$732,$D292,EUROSTAT_VBE_IND_2010!$C$7:$C$732,"*"&amp;RIGHT($A292,3)&amp;"*",EUROSTAT_VBE_IND_2010!$D$7:$D$732,"4230*"))/1000+(SUMIFS(EUROSTAT_VBE_IND_2010!E$7:E$732,EUROSTAT_VBE_IND_2010!$B$7:$B$732,$D292,EUROSTAT_VBE_IND_2010!$C$7:$C$732,"*"&amp;RIGHT($A292,3)&amp;"*",EUROSTAT_VBE_IND_2010!$D$7:$D$732,"4240*"))/1000+(SUMIFS(EUROSTAT_VBE_IND_2010!E$7:E$732,EUROSTAT_VBE_IND_2010!$B$7:$B$732,$D292,EUROSTAT_VBE_IND_2010!$C$7:$C$732,"*"&amp;RIGHT($A292,3)&amp;"*",EUROSTAT_VBE_IND_2010!$D$7:$D$732,"3106*"))/1000</f>
        <v>25.138</v>
      </c>
      <c r="H292" s="17">
        <f>(SUMIFS(EUROSTAT_VBE_IND_2010!F$7:F$732,EUROSTAT_VBE_IND_2010!$B$7:$B$732,$D292,EUROSTAT_VBE_IND_2010!$C$7:$C$732,"*"&amp;RIGHT($A292,3)&amp;"*",EUROSTAT_VBE_IND_2010!$D$7:$D$732,"4100*"))/1000+(SUMIFS(EUROSTAT_VBE_IND_2010!F$7:F$732,EUROSTAT_VBE_IND_2010!$B$7:$B$732,$D292,EUROSTAT_VBE_IND_2010!$C$7:$C$732,"*"&amp;RIGHT($A292,3)&amp;"*",EUROSTAT_VBE_IND_2010!$D$7:$D$732,"4230*"))/1000+(SUMIFS(EUROSTAT_VBE_IND_2010!F$7:F$732,EUROSTAT_VBE_IND_2010!$B$7:$B$732,$D292,EUROSTAT_VBE_IND_2010!$C$7:$C$732,"*"&amp;RIGHT($A292,3)&amp;"*",EUROSTAT_VBE_IND_2010!$D$7:$D$732,"4240*"))/1000+(SUMIFS(EUROSTAT_VBE_IND_2010!F$7:F$732,EUROSTAT_VBE_IND_2010!$B$7:$B$732,$D292,EUROSTAT_VBE_IND_2010!$C$7:$C$732,"*"&amp;RIGHT($A292,3)&amp;"*",EUROSTAT_VBE_IND_2010!$D$7:$D$732,"3106*"))/1000</f>
        <v>4.852</v>
      </c>
      <c r="I292" s="17">
        <f>(SUMIFS(EUROSTAT_VBE_IND_2010!G$7:G$732,EUROSTAT_VBE_IND_2010!$B$7:$B$732,$D292,EUROSTAT_VBE_IND_2010!$C$7:$C$732,"*"&amp;RIGHT($A292,3)&amp;"*",EUROSTAT_VBE_IND_2010!$D$7:$D$732,"4100*"))/1000+(SUMIFS(EUROSTAT_VBE_IND_2010!G$7:G$732,EUROSTAT_VBE_IND_2010!$B$7:$B$732,$D292,EUROSTAT_VBE_IND_2010!$C$7:$C$732,"*"&amp;RIGHT($A292,3)&amp;"*",EUROSTAT_VBE_IND_2010!$D$7:$D$732,"4230*"))/1000+(SUMIFS(EUROSTAT_VBE_IND_2010!G$7:G$732,EUROSTAT_VBE_IND_2010!$B$7:$B$732,$D292,EUROSTAT_VBE_IND_2010!$C$7:$C$732,"*"&amp;RIGHT($A292,3)&amp;"*",EUROSTAT_VBE_IND_2010!$D$7:$D$732,"4240*"))/1000+(SUMIFS(EUROSTAT_VBE_IND_2010!G$7:G$732,EUROSTAT_VBE_IND_2010!$B$7:$B$732,$D292,EUROSTAT_VBE_IND_2010!$C$7:$C$732,"*"&amp;RIGHT($A292,3)&amp;"*",EUROSTAT_VBE_IND_2010!$D$7:$D$732,"3106*"))/1000</f>
        <v>1.354</v>
      </c>
      <c r="J292" s="198">
        <f>SUMIFS('IEA Bal_CH-IND'!$D$30:$D$329,'IEA Bal_CH-IND'!$A$30:$A$329,"*"&amp;RIGHT($B292,8),'IEA Bal_CH-IND'!$C$30:$C$329,'Aggregated Balance-IND_2010'!$E292)</f>
        <v>5.19243</v>
      </c>
      <c r="K292" s="17">
        <f>(SUMIFS(EUROSTAT_VBE_IND_2010!H$7:H$732,EUROSTAT_VBE_IND_2010!$B$7:$B$732,$D292,EUROSTAT_VBE_IND_2010!$C$7:$C$732,"*"&amp;RIGHT($A292,3)&amp;"*",EUROSTAT_VBE_IND_2010!$D$7:$D$732,"4100*"))/1000+(SUMIFS(EUROSTAT_VBE_IND_2010!H$7:H$732,EUROSTAT_VBE_IND_2010!$B$7:$B$732,$D292,EUROSTAT_VBE_IND_2010!$C$7:$C$732,"*"&amp;RIGHT($A292,3)&amp;"*",EUROSTAT_VBE_IND_2010!$D$7:$D$732,"4230*"))/1000+(SUMIFS(EUROSTAT_VBE_IND_2010!H$7:H$732,EUROSTAT_VBE_IND_2010!$B$7:$B$732,$D292,EUROSTAT_VBE_IND_2010!$C$7:$C$732,"*"&amp;RIGHT($A292,3)&amp;"*",EUROSTAT_VBE_IND_2010!$D$7:$D$732,"4240*"))/1000+(SUMIFS(EUROSTAT_VBE_IND_2010!H$7:H$732,EUROSTAT_VBE_IND_2010!$B$7:$B$732,$D292,EUROSTAT_VBE_IND_2010!$C$7:$C$732,"*"&amp;RIGHT($A292,3)&amp;"*",EUROSTAT_VBE_IND_2010!$D$7:$D$732,"3106*"))/1000</f>
        <v>0</v>
      </c>
      <c r="L292" s="17">
        <f>(SUMIFS(EUROSTAT_VBE_IND_2010!I$7:I$732,EUROSTAT_VBE_IND_2010!$B$7:$B$732,$D292,EUROSTAT_VBE_IND_2010!$C$7:$C$732,"*"&amp;RIGHT($A292,3)&amp;"*",EUROSTAT_VBE_IND_2010!$D$7:$D$732,"4100*"))/1000+(SUMIFS(EUROSTAT_VBE_IND_2010!I$7:I$732,EUROSTAT_VBE_IND_2010!$B$7:$B$732,$D292,EUROSTAT_VBE_IND_2010!$C$7:$C$732,"*"&amp;RIGHT($A292,3)&amp;"*",EUROSTAT_VBE_IND_2010!$D$7:$D$732,"4230*"))/1000+(SUMIFS(EUROSTAT_VBE_IND_2010!I$7:I$732,EUROSTAT_VBE_IND_2010!$B$7:$B$732,$D292,EUROSTAT_VBE_IND_2010!$C$7:$C$732,"*"&amp;RIGHT($A292,3)&amp;"*",EUROSTAT_VBE_IND_2010!$D$7:$D$732,"4240*"))/1000+(SUMIFS(EUROSTAT_VBE_IND_2010!I$7:I$732,EUROSTAT_VBE_IND_2010!$B$7:$B$732,$D292,EUROSTAT_VBE_IND_2010!$C$7:$C$732,"*"&amp;RIGHT($A292,3)&amp;"*",EUROSTAT_VBE_IND_2010!$D$7:$D$732,"3106*"))/1000</f>
        <v>4.09</v>
      </c>
      <c r="M292" s="17">
        <f>(SUMIFS(EUROSTAT_VBE_IND_2010!J$7:J$732,EUROSTAT_VBE_IND_2010!$B$7:$B$732,$D292,EUROSTAT_VBE_IND_2010!$C$7:$C$732,"*"&amp;RIGHT($A292,3)&amp;"*",EUROSTAT_VBE_IND_2010!$D$7:$D$732,"4100*"))/1000+(SUMIFS(EUROSTAT_VBE_IND_2010!J$7:J$732,EUROSTAT_VBE_IND_2010!$B$7:$B$732,$D292,EUROSTAT_VBE_IND_2010!$C$7:$C$732,"*"&amp;RIGHT($A292,3)&amp;"*",EUROSTAT_VBE_IND_2010!$D$7:$D$732,"4230*"))/1000+(SUMIFS(EUROSTAT_VBE_IND_2010!J$7:J$732,EUROSTAT_VBE_IND_2010!$B$7:$B$732,$D292,EUROSTAT_VBE_IND_2010!$C$7:$C$732,"*"&amp;RIGHT($A292,3)&amp;"*",EUROSTAT_VBE_IND_2010!$D$7:$D$732,"4240*"))/1000+(SUMIFS(EUROSTAT_VBE_IND_2010!J$7:J$732,EUROSTAT_VBE_IND_2010!$B$7:$B$732,$D292,EUROSTAT_VBE_IND_2010!$C$7:$C$732,"*"&amp;RIGHT($A292,3)&amp;"*",EUROSTAT_VBE_IND_2010!$D$7:$D$732,"3106*"))/1000</f>
        <v>94.414</v>
      </c>
      <c r="N292" s="17">
        <f>(SUMIFS(EUROSTAT_VBE_IND_2010!K$7:K$732,EUROSTAT_VBE_IND_2010!$B$7:$B$732,$D292,EUROSTAT_VBE_IND_2010!$C$7:$C$732,"*"&amp;RIGHT($A292,3)&amp;"*",EUROSTAT_VBE_IND_2010!$D$7:$D$732,"4100*"))/1000+(SUMIFS(EUROSTAT_VBE_IND_2010!K$7:K$732,EUROSTAT_VBE_IND_2010!$B$7:$B$732,$D292,EUROSTAT_VBE_IND_2010!$C$7:$C$732,"*"&amp;RIGHT($A292,3)&amp;"*",EUROSTAT_VBE_IND_2010!$D$7:$D$732,"4230*"))/1000+(SUMIFS(EUROSTAT_VBE_IND_2010!K$7:K$732,EUROSTAT_VBE_IND_2010!$B$7:$B$732,$D292,EUROSTAT_VBE_IND_2010!$C$7:$C$732,"*"&amp;RIGHT($A292,3)&amp;"*",EUROSTAT_VBE_IND_2010!$D$7:$D$732,"4240*"))/1000+(SUMIFS(EUROSTAT_VBE_IND_2010!K$7:K$732,EUROSTAT_VBE_IND_2010!$B$7:$B$732,$D292,EUROSTAT_VBE_IND_2010!$C$7:$C$732,"*"&amp;RIGHT($A292,3)&amp;"*",EUROSTAT_VBE_IND_2010!$D$7:$D$732,"3106*"))/1000</f>
        <v>2.188</v>
      </c>
      <c r="O292" s="17">
        <f>(SUMIFS(EUROSTAT_VBE_IND_2010!L$7:L$732,EUROSTAT_VBE_IND_2010!$B$7:$B$732,$D292,EUROSTAT_VBE_IND_2010!$C$7:$C$732,"*"&amp;RIGHT($A292,3)&amp;"*",EUROSTAT_VBE_IND_2010!$D$7:$D$732,"4100*"))/1000+(SUMIFS(EUROSTAT_VBE_IND_2010!L$7:L$732,EUROSTAT_VBE_IND_2010!$B$7:$B$732,$D292,EUROSTAT_VBE_IND_2010!$C$7:$C$732,"*"&amp;RIGHT($A292,3)&amp;"*",EUROSTAT_VBE_IND_2010!$D$7:$D$732,"4230*"))/1000+(SUMIFS(EUROSTAT_VBE_IND_2010!L$7:L$732,EUROSTAT_VBE_IND_2010!$B$7:$B$732,$D292,EUROSTAT_VBE_IND_2010!$C$7:$C$732,"*"&amp;RIGHT($A292,3)&amp;"*",EUROSTAT_VBE_IND_2010!$D$7:$D$732,"4240*"))/1000+(SUMIFS(EUROSTAT_VBE_IND_2010!L$7:L$732,EUROSTAT_VBE_IND_2010!$B$7:$B$732,$D292,EUROSTAT_VBE_IND_2010!$C$7:$C$732,"*"&amp;RIGHT($A292,3)&amp;"*",EUROSTAT_VBE_IND_2010!$D$7:$D$732,"3106*"))/1000</f>
        <v>1.205</v>
      </c>
      <c r="P292" s="17">
        <f>(SUMIFS(EUROSTAT_VBE_IND_2010!M$7:M$732,EUROSTAT_VBE_IND_2010!$B$7:$B$732,$D292,EUROSTAT_VBE_IND_2010!$C$7:$C$732,"*"&amp;RIGHT($A292,3)&amp;"*",EUROSTAT_VBE_IND_2010!$D$7:$D$732,"4100*"))/1000+(SUMIFS(EUROSTAT_VBE_IND_2010!M$7:M$732,EUROSTAT_VBE_IND_2010!$B$7:$B$732,$D292,EUROSTAT_VBE_IND_2010!$C$7:$C$732,"*"&amp;RIGHT($A292,3)&amp;"*",EUROSTAT_VBE_IND_2010!$D$7:$D$732,"4230*"))/1000+(SUMIFS(EUROSTAT_VBE_IND_2010!M$7:M$732,EUROSTAT_VBE_IND_2010!$B$7:$B$732,$D292,EUROSTAT_VBE_IND_2010!$C$7:$C$732,"*"&amp;RIGHT($A292,3)&amp;"*",EUROSTAT_VBE_IND_2010!$D$7:$D$732,"4240*"))/1000+(SUMIFS(EUROSTAT_VBE_IND_2010!M$7:M$732,EUROSTAT_VBE_IND_2010!$B$7:$B$732,$D292,EUROSTAT_VBE_IND_2010!$C$7:$C$732,"*"&amp;RIGHT($A292,3)&amp;"*",EUROSTAT_VBE_IND_2010!$D$7:$D$732,"3106*"))/1000</f>
        <v>1.304</v>
      </c>
      <c r="Q292" s="17">
        <f>(SUMIFS(EUROSTAT_VBE_IND_2010!N$7:N$732,EUROSTAT_VBE_IND_2010!$B$7:$B$732,$D292,EUROSTAT_VBE_IND_2010!$C$7:$C$732,"*"&amp;RIGHT($A292,3)&amp;"*",EUROSTAT_VBE_IND_2010!$D$7:$D$732,"4100*"))/1000+(SUMIFS(EUROSTAT_VBE_IND_2010!N$7:N$732,EUROSTAT_VBE_IND_2010!$B$7:$B$732,$D292,EUROSTAT_VBE_IND_2010!$C$7:$C$732,"*"&amp;RIGHT($A292,3)&amp;"*",EUROSTAT_VBE_IND_2010!$D$7:$D$732,"4230*"))/1000+(SUMIFS(EUROSTAT_VBE_IND_2010!N$7:N$732,EUROSTAT_VBE_IND_2010!$B$7:$B$732,$D292,EUROSTAT_VBE_IND_2010!$C$7:$C$732,"*"&amp;RIGHT($A292,3)&amp;"*",EUROSTAT_VBE_IND_2010!$D$7:$D$732,"4240*"))/1000+(SUMIFS(EUROSTAT_VBE_IND_2010!N$7:N$732,EUROSTAT_VBE_IND_2010!$B$7:$B$732,$D292,EUROSTAT_VBE_IND_2010!$C$7:$C$732,"*"&amp;RIGHT($A292,3)&amp;"*",EUROSTAT_VBE_IND_2010!$D$7:$D$732,"3106*"))/1000</f>
        <v>23.724</v>
      </c>
      <c r="R292" s="17">
        <f>(SUMIFS(EUROSTAT_VBE_IND_2010!O$7:O$732,EUROSTAT_VBE_IND_2010!$B$7:$B$732,$D292,EUROSTAT_VBE_IND_2010!$C$7:$C$732,"*"&amp;RIGHT($A292,3)&amp;"*",EUROSTAT_VBE_IND_2010!$D$7:$D$732,"4100*"))/1000+(SUMIFS(EUROSTAT_VBE_IND_2010!O$7:O$732,EUROSTAT_VBE_IND_2010!$B$7:$B$732,$D292,EUROSTAT_VBE_IND_2010!$C$7:$C$732,"*"&amp;RIGHT($A292,3)&amp;"*",EUROSTAT_VBE_IND_2010!$D$7:$D$732,"4230*"))/1000+(SUMIFS(EUROSTAT_VBE_IND_2010!O$7:O$732,EUROSTAT_VBE_IND_2010!$B$7:$B$732,$D292,EUROSTAT_VBE_IND_2010!$C$7:$C$732,"*"&amp;RIGHT($A292,3)&amp;"*",EUROSTAT_VBE_IND_2010!$D$7:$D$732,"4240*"))/1000+(SUMIFS(EUROSTAT_VBE_IND_2010!O$7:O$732,EUROSTAT_VBE_IND_2010!$B$7:$B$732,$D292,EUROSTAT_VBE_IND_2010!$C$7:$C$732,"*"&amp;RIGHT($A292,3)&amp;"*",EUROSTAT_VBE_IND_2010!$D$7:$D$732,"3106*"))/1000</f>
        <v>21.171</v>
      </c>
      <c r="S292" s="17">
        <f>(SUMIFS(EUROSTAT_VBE_IND_2010!P$7:P$732,EUROSTAT_VBE_IND_2010!$B$7:$B$732,$D292,EUROSTAT_VBE_IND_2010!$C$7:$C$732,"*"&amp;RIGHT($A292,3)&amp;"*",EUROSTAT_VBE_IND_2010!$D$7:$D$732,"4100*"))/1000+(SUMIFS(EUROSTAT_VBE_IND_2010!P$7:P$732,EUROSTAT_VBE_IND_2010!$B$7:$B$732,$D292,EUROSTAT_VBE_IND_2010!$C$7:$C$732,"*"&amp;RIGHT($A292,3)&amp;"*",EUROSTAT_VBE_IND_2010!$D$7:$D$732,"4230*"))/1000+(SUMIFS(EUROSTAT_VBE_IND_2010!P$7:P$732,EUROSTAT_VBE_IND_2010!$B$7:$B$732,$D292,EUROSTAT_VBE_IND_2010!$C$7:$C$732,"*"&amp;RIGHT($A292,3)&amp;"*",EUROSTAT_VBE_IND_2010!$D$7:$D$732,"4240*"))/1000+(SUMIFS(EUROSTAT_VBE_IND_2010!P$7:P$732,EUROSTAT_VBE_IND_2010!$B$7:$B$732,$D292,EUROSTAT_VBE_IND_2010!$C$7:$C$732,"*"&amp;RIGHT($A292,3)&amp;"*",EUROSTAT_VBE_IND_2010!$D$7:$D$732,"3106*"))/1000</f>
        <v>35.653</v>
      </c>
      <c r="T292" s="17">
        <f>(SUMIFS(EUROSTAT_VBE_IND_2010!Q$7:Q$732,EUROSTAT_VBE_IND_2010!$B$7:$B$732,$D292,EUROSTAT_VBE_IND_2010!$C$7:$C$732,"*"&amp;RIGHT($A292,3)&amp;"*",EUROSTAT_VBE_IND_2010!$D$7:$D$732,"4100*"))/1000+(SUMIFS(EUROSTAT_VBE_IND_2010!Q$7:Q$732,EUROSTAT_VBE_IND_2010!$B$7:$B$732,$D292,EUROSTAT_VBE_IND_2010!$C$7:$C$732,"*"&amp;RIGHT($A292,3)&amp;"*",EUROSTAT_VBE_IND_2010!$D$7:$D$732,"4230*"))/1000+(SUMIFS(EUROSTAT_VBE_IND_2010!Q$7:Q$732,EUROSTAT_VBE_IND_2010!$B$7:$B$732,$D292,EUROSTAT_VBE_IND_2010!$C$7:$C$732,"*"&amp;RIGHT($A292,3)&amp;"*",EUROSTAT_VBE_IND_2010!$D$7:$D$732,"4240*"))/1000+(SUMIFS(EUROSTAT_VBE_IND_2010!Q$7:Q$732,EUROSTAT_VBE_IND_2010!$B$7:$B$732,$D292,EUROSTAT_VBE_IND_2010!$C$7:$C$732,"*"&amp;RIGHT($A292,3)&amp;"*",EUROSTAT_VBE_IND_2010!$D$7:$D$732,"3106*"))/1000</f>
        <v>1.904</v>
      </c>
      <c r="U292" s="17">
        <f>(SUMIFS(EUROSTAT_VBE_IND_2010!R$7:R$732,EUROSTAT_VBE_IND_2010!$B$7:$B$732,$D292,EUROSTAT_VBE_IND_2010!$C$7:$C$732,"*"&amp;RIGHT($A292,3)&amp;"*",EUROSTAT_VBE_IND_2010!$D$7:$D$732,"4100*"))/1000+(SUMIFS(EUROSTAT_VBE_IND_2010!R$7:R$732,EUROSTAT_VBE_IND_2010!$B$7:$B$732,$D292,EUROSTAT_VBE_IND_2010!$C$7:$C$732,"*"&amp;RIGHT($A292,3)&amp;"*",EUROSTAT_VBE_IND_2010!$D$7:$D$732,"4230*"))/1000+(SUMIFS(EUROSTAT_VBE_IND_2010!R$7:R$732,EUROSTAT_VBE_IND_2010!$B$7:$B$732,$D292,EUROSTAT_VBE_IND_2010!$C$7:$C$732,"*"&amp;RIGHT($A292,3)&amp;"*",EUROSTAT_VBE_IND_2010!$D$7:$D$732,"4240*"))/1000+(SUMIFS(EUROSTAT_VBE_IND_2010!R$7:R$732,EUROSTAT_VBE_IND_2010!$B$7:$B$732,$D292,EUROSTAT_VBE_IND_2010!$C$7:$C$732,"*"&amp;RIGHT($A292,3)&amp;"*",EUROSTAT_VBE_IND_2010!$D$7:$D$732,"3106*"))/1000</f>
        <v>2.722</v>
      </c>
      <c r="V292" s="17">
        <f>(SUMIFS(EUROSTAT_VBE_IND_2010!S$7:S$732,EUROSTAT_VBE_IND_2010!$B$7:$B$732,$D292,EUROSTAT_VBE_IND_2010!$C$7:$C$732,"*"&amp;RIGHT($A292,3)&amp;"*",EUROSTAT_VBE_IND_2010!$D$7:$D$732,"4100*"))/1000+(SUMIFS(EUROSTAT_VBE_IND_2010!S$7:S$732,EUROSTAT_VBE_IND_2010!$B$7:$B$732,$D292,EUROSTAT_VBE_IND_2010!$C$7:$C$732,"*"&amp;RIGHT($A292,3)&amp;"*",EUROSTAT_VBE_IND_2010!$D$7:$D$732,"4230*"))/1000+(SUMIFS(EUROSTAT_VBE_IND_2010!S$7:S$732,EUROSTAT_VBE_IND_2010!$B$7:$B$732,$D292,EUROSTAT_VBE_IND_2010!$C$7:$C$732,"*"&amp;RIGHT($A292,3)&amp;"*",EUROSTAT_VBE_IND_2010!$D$7:$D$732,"4240*"))/1000+(SUMIFS(EUROSTAT_VBE_IND_2010!S$7:S$732,EUROSTAT_VBE_IND_2010!$B$7:$B$732,$D292,EUROSTAT_VBE_IND_2010!$C$7:$C$732,"*"&amp;RIGHT($A292,3)&amp;"*",EUROSTAT_VBE_IND_2010!$D$7:$D$732,"3106*"))/1000</f>
        <v>0.118</v>
      </c>
      <c r="W292" s="17">
        <f>(SUMIFS(EUROSTAT_VBE_IND_2010!T$7:T$732,EUROSTAT_VBE_IND_2010!$B$7:$B$732,$D292,EUROSTAT_VBE_IND_2010!$C$7:$C$732,"*"&amp;RIGHT($A292,3)&amp;"*",EUROSTAT_VBE_IND_2010!$D$7:$D$732,"4100*"))/1000+(SUMIFS(EUROSTAT_VBE_IND_2010!T$7:T$732,EUROSTAT_VBE_IND_2010!$B$7:$B$732,$D292,EUROSTAT_VBE_IND_2010!$C$7:$C$732,"*"&amp;RIGHT($A292,3)&amp;"*",EUROSTAT_VBE_IND_2010!$D$7:$D$732,"4230*"))/1000+(SUMIFS(EUROSTAT_VBE_IND_2010!T$7:T$732,EUROSTAT_VBE_IND_2010!$B$7:$B$732,$D292,EUROSTAT_VBE_IND_2010!$C$7:$C$732,"*"&amp;RIGHT($A292,3)&amp;"*",EUROSTAT_VBE_IND_2010!$D$7:$D$732,"4240*"))/1000+(SUMIFS(EUROSTAT_VBE_IND_2010!T$7:T$732,EUROSTAT_VBE_IND_2010!$B$7:$B$732,$D292,EUROSTAT_VBE_IND_2010!$C$7:$C$732,"*"&amp;RIGHT($A292,3)&amp;"*",EUROSTAT_VBE_IND_2010!$D$7:$D$732,"3106*"))/1000</f>
        <v>0</v>
      </c>
      <c r="X292" s="17">
        <f>(SUMIFS(EUROSTAT_VBE_IND_2010!U$7:U$732,EUROSTAT_VBE_IND_2010!$B$7:$B$732,$D292,EUROSTAT_VBE_IND_2010!$C$7:$C$732,"*"&amp;RIGHT($A292,3)&amp;"*",EUROSTAT_VBE_IND_2010!$D$7:$D$732,"4100*"))/1000+(SUMIFS(EUROSTAT_VBE_IND_2010!U$7:U$732,EUROSTAT_VBE_IND_2010!$B$7:$B$732,$D292,EUROSTAT_VBE_IND_2010!$C$7:$C$732,"*"&amp;RIGHT($A292,3)&amp;"*",EUROSTAT_VBE_IND_2010!$D$7:$D$732,"4230*"))/1000+(SUMIFS(EUROSTAT_VBE_IND_2010!U$7:U$732,EUROSTAT_VBE_IND_2010!$B$7:$B$732,$D292,EUROSTAT_VBE_IND_2010!$C$7:$C$732,"*"&amp;RIGHT($A292,3)&amp;"*",EUROSTAT_VBE_IND_2010!$D$7:$D$732,"4240*"))/1000+(SUMIFS(EUROSTAT_VBE_IND_2010!U$7:U$732,EUROSTAT_VBE_IND_2010!$B$7:$B$732,$D292,EUROSTAT_VBE_IND_2010!$C$7:$C$732,"*"&amp;RIGHT($A292,3)&amp;"*",EUROSTAT_VBE_IND_2010!$D$7:$D$732,"3106*"))/1000</f>
        <v>41.2</v>
      </c>
      <c r="Y292" s="17">
        <f>(SUMIFS(EUROSTAT_VBE_IND_2010!V$7:V$732,EUROSTAT_VBE_IND_2010!$B$7:$B$732,$D292,EUROSTAT_VBE_IND_2010!$C$7:$C$732,"*"&amp;RIGHT($A292,3)&amp;"*",EUROSTAT_VBE_IND_2010!$D$7:$D$732,"4100*"))/1000+(SUMIFS(EUROSTAT_VBE_IND_2010!V$7:V$732,EUROSTAT_VBE_IND_2010!$B$7:$B$732,$D292,EUROSTAT_VBE_IND_2010!$C$7:$C$732,"*"&amp;RIGHT($A292,3)&amp;"*",EUROSTAT_VBE_IND_2010!$D$7:$D$732,"4230*"))/1000+(SUMIFS(EUROSTAT_VBE_IND_2010!V$7:V$732,EUROSTAT_VBE_IND_2010!$B$7:$B$732,$D292,EUROSTAT_VBE_IND_2010!$C$7:$C$732,"*"&amp;RIGHT($A292,3)&amp;"*",EUROSTAT_VBE_IND_2010!$D$7:$D$732,"4240*"))/1000+(SUMIFS(EUROSTAT_VBE_IND_2010!V$7:V$732,EUROSTAT_VBE_IND_2010!$B$7:$B$732,$D292,EUROSTAT_VBE_IND_2010!$C$7:$C$732,"*"&amp;RIGHT($A292,3)&amp;"*",EUROSTAT_VBE_IND_2010!$D$7:$D$732,"3106*"))/1000</f>
        <v>1.172</v>
      </c>
      <c r="Z292" s="17">
        <f>(SUMIFS(EUROSTAT_VBE_IND_2010!W$7:W$732,EUROSTAT_VBE_IND_2010!$B$7:$B$732,$D292,EUROSTAT_VBE_IND_2010!$C$7:$C$732,"*"&amp;RIGHT($A292,3)&amp;"*",EUROSTAT_VBE_IND_2010!$D$7:$D$732,"4100*"))/1000+(SUMIFS(EUROSTAT_VBE_IND_2010!W$7:W$732,EUROSTAT_VBE_IND_2010!$B$7:$B$732,$D292,EUROSTAT_VBE_IND_2010!$C$7:$C$732,"*"&amp;RIGHT($A292,3)&amp;"*",EUROSTAT_VBE_IND_2010!$D$7:$D$732,"4230*"))/1000+(SUMIFS(EUROSTAT_VBE_IND_2010!W$7:W$732,EUROSTAT_VBE_IND_2010!$B$7:$B$732,$D292,EUROSTAT_VBE_IND_2010!$C$7:$C$732,"*"&amp;RIGHT($A292,3)&amp;"*",EUROSTAT_VBE_IND_2010!$D$7:$D$732,"4240*"))/1000+(SUMIFS(EUROSTAT_VBE_IND_2010!W$7:W$732,EUROSTAT_VBE_IND_2010!$B$7:$B$732,$D292,EUROSTAT_VBE_IND_2010!$C$7:$C$732,"*"&amp;RIGHT($A292,3)&amp;"*",EUROSTAT_VBE_IND_2010!$D$7:$D$732,"3106*"))/1000</f>
        <v>0.296</v>
      </c>
      <c r="AA292" s="17">
        <f>(SUMIFS(EUROSTAT_VBE_IND_2010!X$7:X$732,EUROSTAT_VBE_IND_2010!$B$7:$B$732,$D292,EUROSTAT_VBE_IND_2010!$C$7:$C$732,"*"&amp;RIGHT($A292,3)&amp;"*",EUROSTAT_VBE_IND_2010!$D$7:$D$732,"4100*"))/1000+(SUMIFS(EUROSTAT_VBE_IND_2010!X$7:X$732,EUROSTAT_VBE_IND_2010!$B$7:$B$732,$D292,EUROSTAT_VBE_IND_2010!$C$7:$C$732,"*"&amp;RIGHT($A292,3)&amp;"*",EUROSTAT_VBE_IND_2010!$D$7:$D$732,"4230*"))/1000+(SUMIFS(EUROSTAT_VBE_IND_2010!X$7:X$732,EUROSTAT_VBE_IND_2010!$B$7:$B$732,$D292,EUROSTAT_VBE_IND_2010!$C$7:$C$732,"*"&amp;RIGHT($A292,3)&amp;"*",EUROSTAT_VBE_IND_2010!$D$7:$D$732,"4240*"))/1000+(SUMIFS(EUROSTAT_VBE_IND_2010!X$7:X$732,EUROSTAT_VBE_IND_2010!$B$7:$B$732,$D292,EUROSTAT_VBE_IND_2010!$C$7:$C$732,"*"&amp;RIGHT($A292,3)&amp;"*",EUROSTAT_VBE_IND_2010!$D$7:$D$732,"3106*"))/1000</f>
        <v>0.101</v>
      </c>
      <c r="AB292" s="17">
        <f>(SUMIFS(EUROSTAT_VBE_IND_2010!AA$7:AA$732,EUROSTAT_VBE_IND_2010!$B$7:$B$732,$D292,EUROSTAT_VBE_IND_2010!$C$7:$C$732,"*"&amp;RIGHT($A292,3)&amp;"*",EUROSTAT_VBE_IND_2010!$D$7:$D$732,"4100*"))/1000+(SUMIFS(EUROSTAT_VBE_IND_2010!AA$7:AA$732,EUROSTAT_VBE_IND_2010!$B$7:$B$732,$D292,EUROSTAT_VBE_IND_2010!$C$7:$C$732,"*"&amp;RIGHT($A292,3)&amp;"*",EUROSTAT_VBE_IND_2010!$D$7:$D$732,"4230*"))/1000+(SUMIFS(EUROSTAT_VBE_IND_2010!AA$7:AA$732,EUROSTAT_VBE_IND_2010!$B$7:$B$732,$D292,EUROSTAT_VBE_IND_2010!$C$7:$C$732,"*"&amp;RIGHT($A292,3)&amp;"*",EUROSTAT_VBE_IND_2010!$D$7:$D$732,"4240*"))/1000+(SUMIFS(EUROSTAT_VBE_IND_2010!AA$7:AA$732,EUROSTAT_VBE_IND_2010!$B$7:$B$732,$D292,EUROSTAT_VBE_IND_2010!$C$7:$C$732,"*"&amp;RIGHT($A292,3)&amp;"*",EUROSTAT_VBE_IND_2010!$D$7:$D$732,"3106*"))/1000</f>
        <v>0</v>
      </c>
      <c r="AC292" s="17">
        <f>(SUMIFS(EUROSTAT_VBE_IND_2010!AB$7:AB$732,EUROSTAT_VBE_IND_2010!$B$7:$B$732,$D292,EUROSTAT_VBE_IND_2010!$C$7:$C$732,"*"&amp;RIGHT($A292,3)&amp;"*",EUROSTAT_VBE_IND_2010!$D$7:$D$732,"4100*"))/1000+(SUMIFS(EUROSTAT_VBE_IND_2010!AB$7:AB$732,EUROSTAT_VBE_IND_2010!$B$7:$B$732,$D292,EUROSTAT_VBE_IND_2010!$C$7:$C$732,"*"&amp;RIGHT($A292,3)&amp;"*",EUROSTAT_VBE_IND_2010!$D$7:$D$732,"4230*"))/1000+(SUMIFS(EUROSTAT_VBE_IND_2010!AB$7:AB$732,EUROSTAT_VBE_IND_2010!$B$7:$B$732,$D292,EUROSTAT_VBE_IND_2010!$C$7:$C$732,"*"&amp;RIGHT($A292,3)&amp;"*",EUROSTAT_VBE_IND_2010!$D$7:$D$732,"4240*"))/1000+(SUMIFS(EUROSTAT_VBE_IND_2010!AB$7:AB$732,EUROSTAT_VBE_IND_2010!$B$7:$B$732,$D292,EUROSTAT_VBE_IND_2010!$C$7:$C$732,"*"&amp;RIGHT($A292,3)&amp;"*",EUROSTAT_VBE_IND_2010!$D$7:$D$732,"3106*"))/1000</f>
        <v>15.547</v>
      </c>
      <c r="AD292" s="17">
        <f>(SUMIFS(EUROSTAT_VBE_IND_2010!AC$7:AC$732,EUROSTAT_VBE_IND_2010!$B$7:$B$732,$D292,EUROSTAT_VBE_IND_2010!$C$7:$C$732,"*"&amp;RIGHT($A292,3)&amp;"*",EUROSTAT_VBE_IND_2010!$D$7:$D$732,"4100*"))/1000+(SUMIFS(EUROSTAT_VBE_IND_2010!AC$7:AC$732,EUROSTAT_VBE_IND_2010!$B$7:$B$732,$D292,EUROSTAT_VBE_IND_2010!$C$7:$C$732,"*"&amp;RIGHT($A292,3)&amp;"*",EUROSTAT_VBE_IND_2010!$D$7:$D$732,"4230*"))/1000+(SUMIFS(EUROSTAT_VBE_IND_2010!AC$7:AC$732,EUROSTAT_VBE_IND_2010!$B$7:$B$732,$D292,EUROSTAT_VBE_IND_2010!$C$7:$C$732,"*"&amp;RIGHT($A292,3)&amp;"*",EUROSTAT_VBE_IND_2010!$D$7:$D$732,"4240*"))/1000+(SUMIFS(EUROSTAT_VBE_IND_2010!AC$7:AC$732,EUROSTAT_VBE_IND_2010!$B$7:$B$732,$D292,EUROSTAT_VBE_IND_2010!$C$7:$C$732,"*"&amp;RIGHT($A292,3)&amp;"*",EUROSTAT_VBE_IND_2010!$D$7:$D$732,"3106*"))/1000</f>
        <v>0.047</v>
      </c>
      <c r="AE292" s="17">
        <f>(SUMIFS(EUROSTAT_VBE_IND_2010!AD$7:AD$732,EUROSTAT_VBE_IND_2010!$B$7:$B$732,$D292,EUROSTAT_VBE_IND_2010!$C$7:$C$732,"*"&amp;RIGHT($A292,3)&amp;"*",EUROSTAT_VBE_IND_2010!$D$7:$D$732,"4100*"))/1000+(SUMIFS(EUROSTAT_VBE_IND_2010!AD$7:AD$732,EUROSTAT_VBE_IND_2010!$B$7:$B$732,$D292,EUROSTAT_VBE_IND_2010!$C$7:$C$732,"*"&amp;RIGHT($A292,3)&amp;"*",EUROSTAT_VBE_IND_2010!$D$7:$D$732,"4230*"))/1000+(SUMIFS(EUROSTAT_VBE_IND_2010!AD$7:AD$732,EUROSTAT_VBE_IND_2010!$B$7:$B$732,$D292,EUROSTAT_VBE_IND_2010!$C$7:$C$732,"*"&amp;RIGHT($A292,3)&amp;"*",EUROSTAT_VBE_IND_2010!$D$7:$D$732,"4240*"))/1000+(SUMIFS(EUROSTAT_VBE_IND_2010!AD$7:AD$732,EUROSTAT_VBE_IND_2010!$B$7:$B$732,$D292,EUROSTAT_VBE_IND_2010!$C$7:$C$732,"*"&amp;RIGHT($A292,3)&amp;"*",EUROSTAT_VBE_IND_2010!$D$7:$D$732,"3106*"))/1000</f>
        <v>5.03</v>
      </c>
      <c r="AF292" s="17">
        <f>(SUMIFS(EUROSTAT_VBE_IND_2010!AE$7:AE$732,EUROSTAT_VBE_IND_2010!$B$7:$B$732,$D292,EUROSTAT_VBE_IND_2010!$C$7:$C$732,"*"&amp;RIGHT($A292,3)&amp;"*",EUROSTAT_VBE_IND_2010!$D$7:$D$732,"4100*"))/1000+(SUMIFS(EUROSTAT_VBE_IND_2010!AE$7:AE$732,EUROSTAT_VBE_IND_2010!$B$7:$B$732,$D292,EUROSTAT_VBE_IND_2010!$C$7:$C$732,"*"&amp;RIGHT($A292,3)&amp;"*",EUROSTAT_VBE_IND_2010!$D$7:$D$732,"4230*"))/1000+(SUMIFS(EUROSTAT_VBE_IND_2010!AE$7:AE$732,EUROSTAT_VBE_IND_2010!$B$7:$B$732,$D292,EUROSTAT_VBE_IND_2010!$C$7:$C$732,"*"&amp;RIGHT($A292,3)&amp;"*",EUROSTAT_VBE_IND_2010!$D$7:$D$732,"4240*"))/1000+(SUMIFS(EUROSTAT_VBE_IND_2010!AE$7:AE$732,EUROSTAT_VBE_IND_2010!$B$7:$B$732,$D292,EUROSTAT_VBE_IND_2010!$C$7:$C$732,"*"&amp;RIGHT($A292,3)&amp;"*",EUROSTAT_VBE_IND_2010!$D$7:$D$732,"3106*"))/1000</f>
        <v>3.793</v>
      </c>
      <c r="AG292" s="17">
        <f>(SUMIFS(EUROSTAT_VBE_IND_2010!AF$7:AF$732,EUROSTAT_VBE_IND_2010!$B$7:$B$732,$D292,EUROSTAT_VBE_IND_2010!$C$7:$C$732,"*"&amp;RIGHT($A292,3)&amp;"*",EUROSTAT_VBE_IND_2010!$D$7:$D$732,"4100*"))/1000+(SUMIFS(EUROSTAT_VBE_IND_2010!AF$7:AF$732,EUROSTAT_VBE_IND_2010!$B$7:$B$732,$D292,EUROSTAT_VBE_IND_2010!$C$7:$C$732,"*"&amp;RIGHT($A292,3)&amp;"*",EUROSTAT_VBE_IND_2010!$D$7:$D$732,"4230*"))/1000+(SUMIFS(EUROSTAT_VBE_IND_2010!AF$7:AF$732,EUROSTAT_VBE_IND_2010!$B$7:$B$732,$D292,EUROSTAT_VBE_IND_2010!$C$7:$C$732,"*"&amp;RIGHT($A292,3)&amp;"*",EUROSTAT_VBE_IND_2010!$D$7:$D$732,"4240*"))/1000+(SUMIFS(EUROSTAT_VBE_IND_2010!AF$7:AF$732,EUROSTAT_VBE_IND_2010!$B$7:$B$732,$D292,EUROSTAT_VBE_IND_2010!$C$7:$C$732,"*"&amp;RIGHT($A292,3)&amp;"*",EUROSTAT_VBE_IND_2010!$D$7:$D$732,"3106*"))/1000</f>
        <v>4.452</v>
      </c>
      <c r="AH292" s="17">
        <f>(SUMIFS(EUROSTAT_VBE_IND_2010!AH$7:AH$732,EUROSTAT_VBE_IND_2010!$B$7:$B$732,$D292,EUROSTAT_VBE_IND_2010!$C$7:$C$732,"*"&amp;RIGHT($A292,3)&amp;"*",EUROSTAT_VBE_IND_2010!$D$7:$D$732,"4100*"))/1000+(SUMIFS(EUROSTAT_VBE_IND_2010!AH$7:AH$732,EUROSTAT_VBE_IND_2010!$B$7:$B$732,$D292,EUROSTAT_VBE_IND_2010!$C$7:$C$732,"*"&amp;RIGHT($A292,3)&amp;"*",EUROSTAT_VBE_IND_2010!$D$7:$D$732,"4230*"))/1000+(SUMIFS(EUROSTAT_VBE_IND_2010!AH$7:AH$732,EUROSTAT_VBE_IND_2010!$B$7:$B$732,$D292,EUROSTAT_VBE_IND_2010!$C$7:$C$732,"*"&amp;RIGHT($A292,3)&amp;"*",EUROSTAT_VBE_IND_2010!$D$7:$D$732,"4240*"))/1000+(SUMIFS(EUROSTAT_VBE_IND_2010!AH$7:AH$732,EUROSTAT_VBE_IND_2010!$B$7:$B$732,$D292,EUROSTAT_VBE_IND_2010!$C$7:$C$732,"*"&amp;RIGHT($A292,3)&amp;"*",EUROSTAT_VBE_IND_2010!$D$7:$D$732,"3106*"))/1000</f>
        <v>0.498</v>
      </c>
      <c r="AI292" s="17">
        <f>(SUMIFS(EUROSTAT_VBE_IND_2010!AI$7:AI$732,EUROSTAT_VBE_IND_2010!$B$7:$B$732,$D292,EUROSTAT_VBE_IND_2010!$C$7:$C$732,"*"&amp;RIGHT($A292,3)&amp;"*",EUROSTAT_VBE_IND_2010!$D$7:$D$732,"4100*"))/1000+(SUMIFS(EUROSTAT_VBE_IND_2010!AI$7:AI$732,EUROSTAT_VBE_IND_2010!$B$7:$B$732,$D292,EUROSTAT_VBE_IND_2010!$C$7:$C$732,"*"&amp;RIGHT($A292,3)&amp;"*",EUROSTAT_VBE_IND_2010!$D$7:$D$732,"4230*"))/1000+(SUMIFS(EUROSTAT_VBE_IND_2010!AI$7:AI$732,EUROSTAT_VBE_IND_2010!$B$7:$B$732,$D292,EUROSTAT_VBE_IND_2010!$C$7:$C$732,"*"&amp;RIGHT($A292,3)&amp;"*",EUROSTAT_VBE_IND_2010!$D$7:$D$732,"4240*"))/1000+(SUMIFS(EUROSTAT_VBE_IND_2010!AI$7:AI$732,EUROSTAT_VBE_IND_2010!$B$7:$B$732,$D292,EUROSTAT_VBE_IND_2010!$C$7:$C$732,"*"&amp;RIGHT($A292,3)&amp;"*",EUROSTAT_VBE_IND_2010!$D$7:$D$732,"3106*"))/1000</f>
        <v>3.863</v>
      </c>
      <c r="AJ292" s="17">
        <f>(SUMIFS(EUROSTAT_VBE_IND_2010!AJ$7:AJ$732,EUROSTAT_VBE_IND_2010!$B$7:$B$732,$D292,EUROSTAT_VBE_IND_2010!$C$7:$C$732,"*"&amp;RIGHT($A292,3)&amp;"*",EUROSTAT_VBE_IND_2010!$D$7:$D$732,"4100*"))/1000+(SUMIFS(EUROSTAT_VBE_IND_2010!AJ$7:AJ$732,EUROSTAT_VBE_IND_2010!$B$7:$B$732,$D292,EUROSTAT_VBE_IND_2010!$C$7:$C$732,"*"&amp;RIGHT($A292,3)&amp;"*",EUROSTAT_VBE_IND_2010!$D$7:$D$732,"4230*"))/1000+(SUMIFS(EUROSTAT_VBE_IND_2010!AJ$7:AJ$732,EUROSTAT_VBE_IND_2010!$B$7:$B$732,$D292,EUROSTAT_VBE_IND_2010!$C$7:$C$732,"*"&amp;RIGHT($A292,3)&amp;"*",EUROSTAT_VBE_IND_2010!$D$7:$D$732,"4240*"))/1000+(SUMIFS(EUROSTAT_VBE_IND_2010!AJ$7:AJ$732,EUROSTAT_VBE_IND_2010!$B$7:$B$732,$D292,EUROSTAT_VBE_IND_2010!$C$7:$C$732,"*"&amp;RIGHT($A292,3)&amp;"*",EUROSTAT_VBE_IND_2010!$D$7:$D$732,"3106*"))/1000</f>
        <v>3.952</v>
      </c>
      <c r="AK292" s="17">
        <f>(SUMIFS(EUROSTAT_VBE_IND_2010!AK$7:AK$732,EUROSTAT_VBE_IND_2010!$B$7:$B$732,$D292,EUROSTAT_VBE_IND_2010!$C$7:$C$732,"*"&amp;RIGHT($A292,3)&amp;"*",EUROSTAT_VBE_IND_2010!$D$7:$D$732,"4100*"))/1000+(SUMIFS(EUROSTAT_VBE_IND_2010!AK$7:AK$732,EUROSTAT_VBE_IND_2010!$B$7:$B$732,$D292,EUROSTAT_VBE_IND_2010!$C$7:$C$732,"*"&amp;RIGHT($A292,3)&amp;"*",EUROSTAT_VBE_IND_2010!$D$7:$D$732,"4230*"))/1000+(SUMIFS(EUROSTAT_VBE_IND_2010!AK$7:AK$732,EUROSTAT_VBE_IND_2010!$B$7:$B$732,$D292,EUROSTAT_VBE_IND_2010!$C$7:$C$732,"*"&amp;RIGHT($A292,3)&amp;"*",EUROSTAT_VBE_IND_2010!$D$7:$D$732,"4240*"))/1000+(SUMIFS(EUROSTAT_VBE_IND_2010!AK$7:AK$732,EUROSTAT_VBE_IND_2010!$B$7:$B$732,$D292,EUROSTAT_VBE_IND_2010!$C$7:$C$732,"*"&amp;RIGHT($A292,3)&amp;"*",EUROSTAT_VBE_IND_2010!$D$7:$D$732,"3106*"))/1000</f>
        <v>47.607</v>
      </c>
      <c r="AL292" s="198">
        <f>SUMIFS('IEA Bal_AL-IND'!$D$30:$D$329,'IEA Bal_AL-IND'!$A$30:$A$329,"*"&amp;RIGHT($B292,8),'IEA Bal_AL-IND'!$C$30:$C$329,'Aggregated Balance-IND_2010'!$E292)</f>
        <v>0.09451008</v>
      </c>
      <c r="AM292" s="198">
        <f>SUMIFS('IEA Bal_BA-IND'!$D$30:$D$329,'IEA Bal_BA-IND'!$A$30:$A$329,"*"&amp;RIGHT($B292,8),'IEA Bal_BA-IND'!$C$30:$C$329,'Aggregated Balance-IND_2010'!$E292)</f>
        <v>0.23633752</v>
      </c>
      <c r="AN292" s="198">
        <f>SUMIFS('IEA Bal_KS-IND'!$D$30:$D$329,'IEA Bal_KS-IND'!$A$30:$A$329,"*"&amp;RIGHT($B292,8),'IEA Bal_KS-IND'!$C$30:$C$329,'Aggregated Balance-IND_2010'!$E292)</f>
        <v>0</v>
      </c>
      <c r="AO292" s="17">
        <f>(SUMIFS(EUROSTAT_VBE_IND_2010!Y$7:Y$732,EUROSTAT_VBE_IND_2010!$B$7:$B$732,$D292,EUROSTAT_VBE_IND_2010!$C$7:$C$732,"*"&amp;RIGHT($A292,3)&amp;"*",EUROSTAT_VBE_IND_2010!$D$7:$D$732,"4100*"))/1000+(SUMIFS(EUROSTAT_VBE_IND_2010!Y$7:Y$732,EUROSTAT_VBE_IND_2010!$B$7:$B$732,$D292,EUROSTAT_VBE_IND_2010!$C$7:$C$732,"*"&amp;RIGHT($A292,3)&amp;"*",EUROSTAT_VBE_IND_2010!$D$7:$D$732,"4230*"))/1000+(SUMIFS(EUROSTAT_VBE_IND_2010!Y$7:Y$732,EUROSTAT_VBE_IND_2010!$B$7:$B$732,$D292,EUROSTAT_VBE_IND_2010!$C$7:$C$732,"*"&amp;RIGHT($A292,3)&amp;"*",EUROSTAT_VBE_IND_2010!$D$7:$D$732,"4240*"))/1000+(SUMIFS(EUROSTAT_VBE_IND_2010!Y$7:Y$732,EUROSTAT_VBE_IND_2010!$B$7:$B$732,$D292,EUROSTAT_VBE_IND_2010!$C$7:$C$732,"*"&amp;RIGHT($A292,3)&amp;"*",EUROSTAT_VBE_IND_2010!$D$7:$D$732,"3106*"))/1000</f>
        <v>0</v>
      </c>
      <c r="AP292" s="17">
        <f>(SUMIFS(EUROSTAT_VBE_IND_2010!Z$7:Z$732,EUROSTAT_VBE_IND_2010!$B$7:$B$732,$D292,EUROSTAT_VBE_IND_2010!$C$7:$C$732,"*"&amp;RIGHT($A292,3)&amp;"*",EUROSTAT_VBE_IND_2010!$D$7:$D$732,"4100*"))/1000+(SUMIFS(EUROSTAT_VBE_IND_2010!Z$7:Z$732,EUROSTAT_VBE_IND_2010!$B$7:$B$732,$D292,EUROSTAT_VBE_IND_2010!$C$7:$C$732,"*"&amp;RIGHT($A292,3)&amp;"*",EUROSTAT_VBE_IND_2010!$D$7:$D$732,"4230*"))/1000+(SUMIFS(EUROSTAT_VBE_IND_2010!Z$7:Z$732,EUROSTAT_VBE_IND_2010!$B$7:$B$732,$D292,EUROSTAT_VBE_IND_2010!$C$7:$C$732,"*"&amp;RIGHT($A292,3)&amp;"*",EUROSTAT_VBE_IND_2010!$D$7:$D$732,"4240*"))/1000+(SUMIFS(EUROSTAT_VBE_IND_2010!Z$7:Z$732,EUROSTAT_VBE_IND_2010!$B$7:$B$732,$D292,EUROSTAT_VBE_IND_2010!$C$7:$C$732,"*"&amp;RIGHT($A292,3)&amp;"*",EUROSTAT_VBE_IND_2010!$D$7:$D$732,"3106*"))/1000</f>
        <v>0.093</v>
      </c>
      <c r="AQ292" s="17">
        <f>(SUMIFS(EUROSTAT_VBE_IND_2010!AG$7:AG$732,EUROSTAT_VBE_IND_2010!$B$7:$B$732,$D292,EUROSTAT_VBE_IND_2010!$C$7:$C$732,"*"&amp;RIGHT($A292,3)&amp;"*",EUROSTAT_VBE_IND_2010!$D$7:$D$732,"4100*"))/1000+(SUMIFS(EUROSTAT_VBE_IND_2010!AG$7:AG$732,EUROSTAT_VBE_IND_2010!$B$7:$B$732,$D292,EUROSTAT_VBE_IND_2010!$C$7:$C$732,"*"&amp;RIGHT($A292,3)&amp;"*",EUROSTAT_VBE_IND_2010!$D$7:$D$732,"4230*"))/1000+(SUMIFS(EUROSTAT_VBE_IND_2010!AG$7:AG$732,EUROSTAT_VBE_IND_2010!$B$7:$B$732,$D292,EUROSTAT_VBE_IND_2010!$C$7:$C$732,"*"&amp;RIGHT($A292,3)&amp;"*",EUROSTAT_VBE_IND_2010!$D$7:$D$732,"4240*"))/1000+(SUMIFS(EUROSTAT_VBE_IND_2010!AG$7:AG$732,EUROSTAT_VBE_IND_2010!$B$7:$B$732,$D292,EUROSTAT_VBE_IND_2010!$C$7:$C$732,"*"&amp;RIGHT($A292,3)&amp;"*",EUROSTAT_VBE_IND_2010!$D$7:$D$732,"3106*"))/1000</f>
        <v>0.129</v>
      </c>
    </row>
    <row r="293" spans="1:43">
      <c r="A293" t="str">
        <f>LEFT(EUROSTAT_VBE_IND_2010!$C$426,8)</f>
        <v>B_101840</v>
      </c>
      <c r="B293" s="28" t="s">
        <v>304</v>
      </c>
      <c r="C293" t="s">
        <v>293</v>
      </c>
      <c r="D293" t="s">
        <v>126</v>
      </c>
      <c r="E293" t="s">
        <v>240</v>
      </c>
      <c r="F293" t="s">
        <v>260</v>
      </c>
      <c r="G293" s="17">
        <f>(SUMIFS(EUROSTAT_VBE_IND_2010!E$7:E$732,EUROSTAT_VBE_IND_2010!$B$7:$B$732,$D293,EUROSTAT_VBE_IND_2010!$C$7:$C$732,"*"&amp;RIGHT($A293,3)&amp;"*",EUROSTAT_VBE_IND_2010!$D$7:$D$732,"421*"))/1000</f>
        <v>0</v>
      </c>
      <c r="H293" s="17">
        <f>(SUMIFS(EUROSTAT_VBE_IND_2010!F$7:F$732,EUROSTAT_VBE_IND_2010!$B$7:$B$732,$D293,EUROSTAT_VBE_IND_2010!$C$7:$C$732,"*"&amp;RIGHT($A293,3)&amp;"*",EUROSTAT_VBE_IND_2010!$D$7:$D$732,"421*"))/1000</f>
        <v>0</v>
      </c>
      <c r="I293" s="17">
        <f>(SUMIFS(EUROSTAT_VBE_IND_2010!G$7:G$732,EUROSTAT_VBE_IND_2010!$B$7:$B$732,$D293,EUROSTAT_VBE_IND_2010!$C$7:$C$732,"*"&amp;RIGHT($A293,3)&amp;"*",EUROSTAT_VBE_IND_2010!$D$7:$D$732,"421*"))/1000</f>
        <v>0</v>
      </c>
      <c r="J293" s="198">
        <f>SUMIFS('IEA Bal_CH-IND'!$D$30:$D$329,'IEA Bal_CH-IND'!$A$30:$A$329,"*"&amp;RIGHT($B293,8),'IEA Bal_CH-IND'!$C$30:$C$329,'Aggregated Balance-IND_2010'!$E293)</f>
        <v>0</v>
      </c>
      <c r="K293" s="17">
        <f>(SUMIFS(EUROSTAT_VBE_IND_2010!H$7:H$732,EUROSTAT_VBE_IND_2010!$B$7:$B$732,$D293,EUROSTAT_VBE_IND_2010!$C$7:$C$732,"*"&amp;RIGHT($A293,3)&amp;"*",EUROSTAT_VBE_IND_2010!$D$7:$D$732,"421*"))/1000</f>
        <v>0</v>
      </c>
      <c r="L293" s="17">
        <f>(SUMIFS(EUROSTAT_VBE_IND_2010!I$7:I$732,EUROSTAT_VBE_IND_2010!$B$7:$B$732,$D293,EUROSTAT_VBE_IND_2010!$C$7:$C$732,"*"&amp;RIGHT($A293,3)&amp;"*",EUROSTAT_VBE_IND_2010!$D$7:$D$732,"421*"))/1000</f>
        <v>0</v>
      </c>
      <c r="M293" s="17">
        <f>(SUMIFS(EUROSTAT_VBE_IND_2010!J$7:J$732,EUROSTAT_VBE_IND_2010!$B$7:$B$732,$D293,EUROSTAT_VBE_IND_2010!$C$7:$C$732,"*"&amp;RIGHT($A293,3)&amp;"*",EUROSTAT_VBE_IND_2010!$D$7:$D$732,"421*"))/1000</f>
        <v>0</v>
      </c>
      <c r="N293" s="17">
        <f>(SUMIFS(EUROSTAT_VBE_IND_2010!K$7:K$732,EUROSTAT_VBE_IND_2010!$B$7:$B$732,$D293,EUROSTAT_VBE_IND_2010!$C$7:$C$732,"*"&amp;RIGHT($A293,3)&amp;"*",EUROSTAT_VBE_IND_2010!$D$7:$D$732,"421*"))/1000</f>
        <v>0</v>
      </c>
      <c r="O293" s="17">
        <f>(SUMIFS(EUROSTAT_VBE_IND_2010!L$7:L$732,EUROSTAT_VBE_IND_2010!$B$7:$B$732,$D293,EUROSTAT_VBE_IND_2010!$C$7:$C$732,"*"&amp;RIGHT($A293,3)&amp;"*",EUROSTAT_VBE_IND_2010!$D$7:$D$732,"421*"))/1000</f>
        <v>0</v>
      </c>
      <c r="P293" s="17">
        <f>(SUMIFS(EUROSTAT_VBE_IND_2010!M$7:M$732,EUROSTAT_VBE_IND_2010!$B$7:$B$732,$D293,EUROSTAT_VBE_IND_2010!$C$7:$C$732,"*"&amp;RIGHT($A293,3)&amp;"*",EUROSTAT_VBE_IND_2010!$D$7:$D$732,"421*"))/1000</f>
        <v>0</v>
      </c>
      <c r="Q293" s="17">
        <f>(SUMIFS(EUROSTAT_VBE_IND_2010!N$7:N$732,EUROSTAT_VBE_IND_2010!$B$7:$B$732,$D293,EUROSTAT_VBE_IND_2010!$C$7:$C$732,"*"&amp;RIGHT($A293,3)&amp;"*",EUROSTAT_VBE_IND_2010!$D$7:$D$732,"421*"))/1000</f>
        <v>0</v>
      </c>
      <c r="R293" s="17">
        <f>(SUMIFS(EUROSTAT_VBE_IND_2010!O$7:O$732,EUROSTAT_VBE_IND_2010!$B$7:$B$732,$D293,EUROSTAT_VBE_IND_2010!$C$7:$C$732,"*"&amp;RIGHT($A293,3)&amp;"*",EUROSTAT_VBE_IND_2010!$D$7:$D$732,"421*"))/1000</f>
        <v>0</v>
      </c>
      <c r="S293" s="17">
        <f>(SUMIFS(EUROSTAT_VBE_IND_2010!P$7:P$732,EUROSTAT_VBE_IND_2010!$B$7:$B$732,$D293,EUROSTAT_VBE_IND_2010!$C$7:$C$732,"*"&amp;RIGHT($A293,3)&amp;"*",EUROSTAT_VBE_IND_2010!$D$7:$D$732,"421*"))/1000</f>
        <v>0</v>
      </c>
      <c r="T293" s="17">
        <f>(SUMIFS(EUROSTAT_VBE_IND_2010!Q$7:Q$732,EUROSTAT_VBE_IND_2010!$B$7:$B$732,$D293,EUROSTAT_VBE_IND_2010!$C$7:$C$732,"*"&amp;RIGHT($A293,3)&amp;"*",EUROSTAT_VBE_IND_2010!$D$7:$D$732,"421*"))/1000</f>
        <v>0</v>
      </c>
      <c r="U293" s="17">
        <f>(SUMIFS(EUROSTAT_VBE_IND_2010!R$7:R$732,EUROSTAT_VBE_IND_2010!$B$7:$B$732,$D293,EUROSTAT_VBE_IND_2010!$C$7:$C$732,"*"&amp;RIGHT($A293,3)&amp;"*",EUROSTAT_VBE_IND_2010!$D$7:$D$732,"421*"))/1000</f>
        <v>0</v>
      </c>
      <c r="V293" s="17">
        <f>(SUMIFS(EUROSTAT_VBE_IND_2010!S$7:S$732,EUROSTAT_VBE_IND_2010!$B$7:$B$732,$D293,EUROSTAT_VBE_IND_2010!$C$7:$C$732,"*"&amp;RIGHT($A293,3)&amp;"*",EUROSTAT_VBE_IND_2010!$D$7:$D$732,"421*"))/1000</f>
        <v>0</v>
      </c>
      <c r="W293" s="17">
        <f>(SUMIFS(EUROSTAT_VBE_IND_2010!T$7:T$732,EUROSTAT_VBE_IND_2010!$B$7:$B$732,$D293,EUROSTAT_VBE_IND_2010!$C$7:$C$732,"*"&amp;RIGHT($A293,3)&amp;"*",EUROSTAT_VBE_IND_2010!$D$7:$D$732,"421*"))/1000</f>
        <v>0</v>
      </c>
      <c r="X293" s="17">
        <f>(SUMIFS(EUROSTAT_VBE_IND_2010!U$7:U$732,EUROSTAT_VBE_IND_2010!$B$7:$B$732,$D293,EUROSTAT_VBE_IND_2010!$C$7:$C$732,"*"&amp;RIGHT($A293,3)&amp;"*",EUROSTAT_VBE_IND_2010!$D$7:$D$732,"421*"))/1000</f>
        <v>0</v>
      </c>
      <c r="Y293" s="17">
        <f>(SUMIFS(EUROSTAT_VBE_IND_2010!V$7:V$732,EUROSTAT_VBE_IND_2010!$B$7:$B$732,$D293,EUROSTAT_VBE_IND_2010!$C$7:$C$732,"*"&amp;RIGHT($A293,3)&amp;"*",EUROSTAT_VBE_IND_2010!$D$7:$D$732,"421*"))/1000</f>
        <v>0</v>
      </c>
      <c r="Z293" s="17">
        <f>(SUMIFS(EUROSTAT_VBE_IND_2010!W$7:W$732,EUROSTAT_VBE_IND_2010!$B$7:$B$732,$D293,EUROSTAT_VBE_IND_2010!$C$7:$C$732,"*"&amp;RIGHT($A293,3)&amp;"*",EUROSTAT_VBE_IND_2010!$D$7:$D$732,"421*"))/1000</f>
        <v>0</v>
      </c>
      <c r="AA293" s="17">
        <f>(SUMIFS(EUROSTAT_VBE_IND_2010!X$7:X$732,EUROSTAT_VBE_IND_2010!$B$7:$B$732,$D293,EUROSTAT_VBE_IND_2010!$C$7:$C$732,"*"&amp;RIGHT($A293,3)&amp;"*",EUROSTAT_VBE_IND_2010!$D$7:$D$732,"421*"))/1000</f>
        <v>0</v>
      </c>
      <c r="AB293" s="17">
        <f>(SUMIFS(EUROSTAT_VBE_IND_2010!AA$7:AA$732,EUROSTAT_VBE_IND_2010!$B$7:$B$732,$D293,EUROSTAT_VBE_IND_2010!$C$7:$C$732,"*"&amp;RIGHT($A293,3)&amp;"*",EUROSTAT_VBE_IND_2010!$D$7:$D$732,"421*"))/1000</f>
        <v>0</v>
      </c>
      <c r="AC293" s="17">
        <f>(SUMIFS(EUROSTAT_VBE_IND_2010!AB$7:AB$732,EUROSTAT_VBE_IND_2010!$B$7:$B$732,$D293,EUROSTAT_VBE_IND_2010!$C$7:$C$732,"*"&amp;RIGHT($A293,3)&amp;"*",EUROSTAT_VBE_IND_2010!$D$7:$D$732,"421*"))/1000</f>
        <v>0</v>
      </c>
      <c r="AD293" s="17">
        <f>(SUMIFS(EUROSTAT_VBE_IND_2010!AC$7:AC$732,EUROSTAT_VBE_IND_2010!$B$7:$B$732,$D293,EUROSTAT_VBE_IND_2010!$C$7:$C$732,"*"&amp;RIGHT($A293,3)&amp;"*",EUROSTAT_VBE_IND_2010!$D$7:$D$732,"421*"))/1000</f>
        <v>0</v>
      </c>
      <c r="AE293" s="17">
        <f>(SUMIFS(EUROSTAT_VBE_IND_2010!AD$7:AD$732,EUROSTAT_VBE_IND_2010!$B$7:$B$732,$D293,EUROSTAT_VBE_IND_2010!$C$7:$C$732,"*"&amp;RIGHT($A293,3)&amp;"*",EUROSTAT_VBE_IND_2010!$D$7:$D$732,"421*"))/1000</f>
        <v>0</v>
      </c>
      <c r="AF293" s="17">
        <f>(SUMIFS(EUROSTAT_VBE_IND_2010!AE$7:AE$732,EUROSTAT_VBE_IND_2010!$B$7:$B$732,$D293,EUROSTAT_VBE_IND_2010!$C$7:$C$732,"*"&amp;RIGHT($A293,3)&amp;"*",EUROSTAT_VBE_IND_2010!$D$7:$D$732,"421*"))/1000</f>
        <v>0</v>
      </c>
      <c r="AG293" s="17">
        <f>(SUMIFS(EUROSTAT_VBE_IND_2010!AF$7:AF$732,EUROSTAT_VBE_IND_2010!$B$7:$B$732,$D293,EUROSTAT_VBE_IND_2010!$C$7:$C$732,"*"&amp;RIGHT($A293,3)&amp;"*",EUROSTAT_VBE_IND_2010!$D$7:$D$732,"421*"))/1000</f>
        <v>0</v>
      </c>
      <c r="AH293" s="17">
        <f>(SUMIFS(EUROSTAT_VBE_IND_2010!AH$7:AH$732,EUROSTAT_VBE_IND_2010!$B$7:$B$732,$D293,EUROSTAT_VBE_IND_2010!$C$7:$C$732,"*"&amp;RIGHT($A293,3)&amp;"*",EUROSTAT_VBE_IND_2010!$D$7:$D$732,"421*"))/1000</f>
        <v>0</v>
      </c>
      <c r="AI293" s="17">
        <f>(SUMIFS(EUROSTAT_VBE_IND_2010!AI$7:AI$732,EUROSTAT_VBE_IND_2010!$B$7:$B$732,$D293,EUROSTAT_VBE_IND_2010!$C$7:$C$732,"*"&amp;RIGHT($A293,3)&amp;"*",EUROSTAT_VBE_IND_2010!$D$7:$D$732,"421*"))/1000</f>
        <v>0</v>
      </c>
      <c r="AJ293" s="17">
        <f>(SUMIFS(EUROSTAT_VBE_IND_2010!AJ$7:AJ$732,EUROSTAT_VBE_IND_2010!$B$7:$B$732,$D293,EUROSTAT_VBE_IND_2010!$C$7:$C$732,"*"&amp;RIGHT($A293,3)&amp;"*",EUROSTAT_VBE_IND_2010!$D$7:$D$732,"421*"))/1000</f>
        <v>0</v>
      </c>
      <c r="AK293" s="17">
        <f>(SUMIFS(EUROSTAT_VBE_IND_2010!AK$7:AK$732,EUROSTAT_VBE_IND_2010!$B$7:$B$732,$D293,EUROSTAT_VBE_IND_2010!$C$7:$C$732,"*"&amp;RIGHT($A293,3)&amp;"*",EUROSTAT_VBE_IND_2010!$D$7:$D$732,"421*"))/1000</f>
        <v>0</v>
      </c>
      <c r="AL293" s="198">
        <f>SUMIFS('IEA Bal_AL-IND'!$D$30:$D$329,'IEA Bal_AL-IND'!$A$30:$A$329,"*"&amp;RIGHT($B293,8),'IEA Bal_AL-IND'!$C$30:$C$329,'Aggregated Balance-IND_2010'!$E293)</f>
        <v>0</v>
      </c>
      <c r="AM293" s="198">
        <f>SUMIFS('IEA Bal_BA-IND'!$D$30:$D$329,'IEA Bal_BA-IND'!$A$30:$A$329,"*"&amp;RIGHT($B293,8),'IEA Bal_BA-IND'!$C$30:$C$329,'Aggregated Balance-IND_2010'!$E293)</f>
        <v>0</v>
      </c>
      <c r="AN293" s="198">
        <f>SUMIFS('IEA Bal_KS-IND'!$D$30:$D$329,'IEA Bal_KS-IND'!$A$30:$A$329,"*"&amp;RIGHT($B293,8),'IEA Bal_KS-IND'!$C$30:$C$329,'Aggregated Balance-IND_2010'!$E293)</f>
        <v>0</v>
      </c>
      <c r="AO293" s="17">
        <f>(SUMIFS(EUROSTAT_VBE_IND_2010!Y$7:Y$732,EUROSTAT_VBE_IND_2010!$B$7:$B$732,$D293,EUROSTAT_VBE_IND_2010!$C$7:$C$732,"*"&amp;RIGHT($A293,3)&amp;"*",EUROSTAT_VBE_IND_2010!$D$7:$D$732,"421*"))/1000</f>
        <v>0</v>
      </c>
      <c r="AP293" s="17">
        <f>(SUMIFS(EUROSTAT_VBE_IND_2010!Z$7:Z$732,EUROSTAT_VBE_IND_2010!$B$7:$B$732,$D293,EUROSTAT_VBE_IND_2010!$C$7:$C$732,"*"&amp;RIGHT($A293,3)&amp;"*",EUROSTAT_VBE_IND_2010!$D$7:$D$732,"421*"))/1000</f>
        <v>0</v>
      </c>
      <c r="AQ293" s="17">
        <f>(SUMIFS(EUROSTAT_VBE_IND_2010!AG$7:AG$732,EUROSTAT_VBE_IND_2010!$B$7:$B$732,$D293,EUROSTAT_VBE_IND_2010!$C$7:$C$732,"*"&amp;RIGHT($A293,3)&amp;"*",EUROSTAT_VBE_IND_2010!$D$7:$D$732,"421*"))/1000</f>
        <v>0</v>
      </c>
    </row>
    <row r="294" spans="1:43">
      <c r="A294" t="str">
        <f>LEFT(EUROSTAT_VBE_IND_2010!$C$426,8)</f>
        <v>B_101840</v>
      </c>
      <c r="B294" s="28" t="s">
        <v>304</v>
      </c>
      <c r="C294" t="s">
        <v>293</v>
      </c>
      <c r="D294" t="s">
        <v>126</v>
      </c>
      <c r="E294" t="s">
        <v>241</v>
      </c>
      <c r="F294" t="s">
        <v>261</v>
      </c>
      <c r="G294" s="17">
        <f>(SUMIFS(EUROSTAT_VBE_IND_2010!E$7:E$732,EUROSTAT_VBE_IND_2010!$B$7:$B$732,$D294,EUROSTAT_VBE_IND_2010!$C$7:$C$732,"*"&amp;RIGHT($A294,3)&amp;"*",EUROSTAT_VBE_IND_2010!$D$7:$D$732,"422*"))/1000</f>
        <v>0</v>
      </c>
      <c r="H294" s="17">
        <f>(SUMIFS(EUROSTAT_VBE_IND_2010!F$7:F$732,EUROSTAT_VBE_IND_2010!$B$7:$B$732,$D294,EUROSTAT_VBE_IND_2010!$C$7:$C$732,"*"&amp;RIGHT($A294,3)&amp;"*",EUROSTAT_VBE_IND_2010!$D$7:$D$732,"422*"))/1000</f>
        <v>0</v>
      </c>
      <c r="I294" s="17">
        <f>(SUMIFS(EUROSTAT_VBE_IND_2010!G$7:G$732,EUROSTAT_VBE_IND_2010!$B$7:$B$732,$D294,EUROSTAT_VBE_IND_2010!$C$7:$C$732,"*"&amp;RIGHT($A294,3)&amp;"*",EUROSTAT_VBE_IND_2010!$D$7:$D$732,"422*"))/1000</f>
        <v>0</v>
      </c>
      <c r="J294" s="198">
        <f>SUMIFS('IEA Bal_CH-IND'!$D$30:$D$329,'IEA Bal_CH-IND'!$A$30:$A$329,"*"&amp;RIGHT($B294,8),'IEA Bal_CH-IND'!$C$30:$C$329,'Aggregated Balance-IND_2010'!$E294)</f>
        <v>0</v>
      </c>
      <c r="K294" s="17">
        <f>(SUMIFS(EUROSTAT_VBE_IND_2010!H$7:H$732,EUROSTAT_VBE_IND_2010!$B$7:$B$732,$D294,EUROSTAT_VBE_IND_2010!$C$7:$C$732,"*"&amp;RIGHT($A294,3)&amp;"*",EUROSTAT_VBE_IND_2010!$D$7:$D$732,"422*"))/1000</f>
        <v>0</v>
      </c>
      <c r="L294" s="17">
        <f>(SUMIFS(EUROSTAT_VBE_IND_2010!I$7:I$732,EUROSTAT_VBE_IND_2010!$B$7:$B$732,$D294,EUROSTAT_VBE_IND_2010!$C$7:$C$732,"*"&amp;RIGHT($A294,3)&amp;"*",EUROSTAT_VBE_IND_2010!$D$7:$D$732,"422*"))/1000</f>
        <v>0</v>
      </c>
      <c r="M294" s="17">
        <f>(SUMIFS(EUROSTAT_VBE_IND_2010!J$7:J$732,EUROSTAT_VBE_IND_2010!$B$7:$B$732,$D294,EUROSTAT_VBE_IND_2010!$C$7:$C$732,"*"&amp;RIGHT($A294,3)&amp;"*",EUROSTAT_VBE_IND_2010!$D$7:$D$732,"422*"))/1000</f>
        <v>0</v>
      </c>
      <c r="N294" s="17">
        <f>(SUMIFS(EUROSTAT_VBE_IND_2010!K$7:K$732,EUROSTAT_VBE_IND_2010!$B$7:$B$732,$D294,EUROSTAT_VBE_IND_2010!$C$7:$C$732,"*"&amp;RIGHT($A294,3)&amp;"*",EUROSTAT_VBE_IND_2010!$D$7:$D$732,"422*"))/1000</f>
        <v>0</v>
      </c>
      <c r="O294" s="17">
        <f>(SUMIFS(EUROSTAT_VBE_IND_2010!L$7:L$732,EUROSTAT_VBE_IND_2010!$B$7:$B$732,$D294,EUROSTAT_VBE_IND_2010!$C$7:$C$732,"*"&amp;RIGHT($A294,3)&amp;"*",EUROSTAT_VBE_IND_2010!$D$7:$D$732,"422*"))/1000</f>
        <v>0</v>
      </c>
      <c r="P294" s="17">
        <f>(SUMIFS(EUROSTAT_VBE_IND_2010!M$7:M$732,EUROSTAT_VBE_IND_2010!$B$7:$B$732,$D294,EUROSTAT_VBE_IND_2010!$C$7:$C$732,"*"&amp;RIGHT($A294,3)&amp;"*",EUROSTAT_VBE_IND_2010!$D$7:$D$732,"422*"))/1000</f>
        <v>0</v>
      </c>
      <c r="Q294" s="17">
        <f>(SUMIFS(EUROSTAT_VBE_IND_2010!N$7:N$732,EUROSTAT_VBE_IND_2010!$B$7:$B$732,$D294,EUROSTAT_VBE_IND_2010!$C$7:$C$732,"*"&amp;RIGHT($A294,3)&amp;"*",EUROSTAT_VBE_IND_2010!$D$7:$D$732,"422*"))/1000</f>
        <v>0</v>
      </c>
      <c r="R294" s="17">
        <f>(SUMIFS(EUROSTAT_VBE_IND_2010!O$7:O$732,EUROSTAT_VBE_IND_2010!$B$7:$B$732,$D294,EUROSTAT_VBE_IND_2010!$C$7:$C$732,"*"&amp;RIGHT($A294,3)&amp;"*",EUROSTAT_VBE_IND_2010!$D$7:$D$732,"422*"))/1000</f>
        <v>0</v>
      </c>
      <c r="S294" s="17">
        <f>(SUMIFS(EUROSTAT_VBE_IND_2010!P$7:P$732,EUROSTAT_VBE_IND_2010!$B$7:$B$732,$D294,EUROSTAT_VBE_IND_2010!$C$7:$C$732,"*"&amp;RIGHT($A294,3)&amp;"*",EUROSTAT_VBE_IND_2010!$D$7:$D$732,"422*"))/1000</f>
        <v>0</v>
      </c>
      <c r="T294" s="17">
        <f>(SUMIFS(EUROSTAT_VBE_IND_2010!Q$7:Q$732,EUROSTAT_VBE_IND_2010!$B$7:$B$732,$D294,EUROSTAT_VBE_IND_2010!$C$7:$C$732,"*"&amp;RIGHT($A294,3)&amp;"*",EUROSTAT_VBE_IND_2010!$D$7:$D$732,"422*"))/1000</f>
        <v>0</v>
      </c>
      <c r="U294" s="17">
        <f>(SUMIFS(EUROSTAT_VBE_IND_2010!R$7:R$732,EUROSTAT_VBE_IND_2010!$B$7:$B$732,$D294,EUROSTAT_VBE_IND_2010!$C$7:$C$732,"*"&amp;RIGHT($A294,3)&amp;"*",EUROSTAT_VBE_IND_2010!$D$7:$D$732,"422*"))/1000</f>
        <v>0</v>
      </c>
      <c r="V294" s="17">
        <f>(SUMIFS(EUROSTAT_VBE_IND_2010!S$7:S$732,EUROSTAT_VBE_IND_2010!$B$7:$B$732,$D294,EUROSTAT_VBE_IND_2010!$C$7:$C$732,"*"&amp;RIGHT($A294,3)&amp;"*",EUROSTAT_VBE_IND_2010!$D$7:$D$732,"422*"))/1000</f>
        <v>0</v>
      </c>
      <c r="W294" s="17">
        <f>(SUMIFS(EUROSTAT_VBE_IND_2010!T$7:T$732,EUROSTAT_VBE_IND_2010!$B$7:$B$732,$D294,EUROSTAT_VBE_IND_2010!$C$7:$C$732,"*"&amp;RIGHT($A294,3)&amp;"*",EUROSTAT_VBE_IND_2010!$D$7:$D$732,"422*"))/1000</f>
        <v>0</v>
      </c>
      <c r="X294" s="17">
        <f>(SUMIFS(EUROSTAT_VBE_IND_2010!U$7:U$732,EUROSTAT_VBE_IND_2010!$B$7:$B$732,$D294,EUROSTAT_VBE_IND_2010!$C$7:$C$732,"*"&amp;RIGHT($A294,3)&amp;"*",EUROSTAT_VBE_IND_2010!$D$7:$D$732,"422*"))/1000</f>
        <v>0</v>
      </c>
      <c r="Y294" s="17">
        <f>(SUMIFS(EUROSTAT_VBE_IND_2010!V$7:V$732,EUROSTAT_VBE_IND_2010!$B$7:$B$732,$D294,EUROSTAT_VBE_IND_2010!$C$7:$C$732,"*"&amp;RIGHT($A294,3)&amp;"*",EUROSTAT_VBE_IND_2010!$D$7:$D$732,"422*"))/1000</f>
        <v>0</v>
      </c>
      <c r="Z294" s="17">
        <f>(SUMIFS(EUROSTAT_VBE_IND_2010!W$7:W$732,EUROSTAT_VBE_IND_2010!$B$7:$B$732,$D294,EUROSTAT_VBE_IND_2010!$C$7:$C$732,"*"&amp;RIGHT($A294,3)&amp;"*",EUROSTAT_VBE_IND_2010!$D$7:$D$732,"422*"))/1000</f>
        <v>0</v>
      </c>
      <c r="AA294" s="17">
        <f>(SUMIFS(EUROSTAT_VBE_IND_2010!X$7:X$732,EUROSTAT_VBE_IND_2010!$B$7:$B$732,$D294,EUROSTAT_VBE_IND_2010!$C$7:$C$732,"*"&amp;RIGHT($A294,3)&amp;"*",EUROSTAT_VBE_IND_2010!$D$7:$D$732,"422*"))/1000</f>
        <v>0</v>
      </c>
      <c r="AB294" s="17">
        <f>(SUMIFS(EUROSTAT_VBE_IND_2010!AA$7:AA$732,EUROSTAT_VBE_IND_2010!$B$7:$B$732,$D294,EUROSTAT_VBE_IND_2010!$C$7:$C$732,"*"&amp;RIGHT($A294,3)&amp;"*",EUROSTAT_VBE_IND_2010!$D$7:$D$732,"422*"))/1000</f>
        <v>0</v>
      </c>
      <c r="AC294" s="17">
        <f>(SUMIFS(EUROSTAT_VBE_IND_2010!AB$7:AB$732,EUROSTAT_VBE_IND_2010!$B$7:$B$732,$D294,EUROSTAT_VBE_IND_2010!$C$7:$C$732,"*"&amp;RIGHT($A294,3)&amp;"*",EUROSTAT_VBE_IND_2010!$D$7:$D$732,"422*"))/1000</f>
        <v>0</v>
      </c>
      <c r="AD294" s="17">
        <f>(SUMIFS(EUROSTAT_VBE_IND_2010!AC$7:AC$732,EUROSTAT_VBE_IND_2010!$B$7:$B$732,$D294,EUROSTAT_VBE_IND_2010!$C$7:$C$732,"*"&amp;RIGHT($A294,3)&amp;"*",EUROSTAT_VBE_IND_2010!$D$7:$D$732,"422*"))/1000</f>
        <v>0</v>
      </c>
      <c r="AE294" s="17">
        <f>(SUMIFS(EUROSTAT_VBE_IND_2010!AD$7:AD$732,EUROSTAT_VBE_IND_2010!$B$7:$B$732,$D294,EUROSTAT_VBE_IND_2010!$C$7:$C$732,"*"&amp;RIGHT($A294,3)&amp;"*",EUROSTAT_VBE_IND_2010!$D$7:$D$732,"422*"))/1000</f>
        <v>0</v>
      </c>
      <c r="AF294" s="17">
        <f>(SUMIFS(EUROSTAT_VBE_IND_2010!AE$7:AE$732,EUROSTAT_VBE_IND_2010!$B$7:$B$732,$D294,EUROSTAT_VBE_IND_2010!$C$7:$C$732,"*"&amp;RIGHT($A294,3)&amp;"*",EUROSTAT_VBE_IND_2010!$D$7:$D$732,"422*"))/1000</f>
        <v>0</v>
      </c>
      <c r="AG294" s="17">
        <f>(SUMIFS(EUROSTAT_VBE_IND_2010!AF$7:AF$732,EUROSTAT_VBE_IND_2010!$B$7:$B$732,$D294,EUROSTAT_VBE_IND_2010!$C$7:$C$732,"*"&amp;RIGHT($A294,3)&amp;"*",EUROSTAT_VBE_IND_2010!$D$7:$D$732,"422*"))/1000</f>
        <v>0</v>
      </c>
      <c r="AH294" s="17">
        <f>(SUMIFS(EUROSTAT_VBE_IND_2010!AH$7:AH$732,EUROSTAT_VBE_IND_2010!$B$7:$B$732,$D294,EUROSTAT_VBE_IND_2010!$C$7:$C$732,"*"&amp;RIGHT($A294,3)&amp;"*",EUROSTAT_VBE_IND_2010!$D$7:$D$732,"422*"))/1000</f>
        <v>0</v>
      </c>
      <c r="AI294" s="17">
        <f>(SUMIFS(EUROSTAT_VBE_IND_2010!AI$7:AI$732,EUROSTAT_VBE_IND_2010!$B$7:$B$732,$D294,EUROSTAT_VBE_IND_2010!$C$7:$C$732,"*"&amp;RIGHT($A294,3)&amp;"*",EUROSTAT_VBE_IND_2010!$D$7:$D$732,"422*"))/1000</f>
        <v>0</v>
      </c>
      <c r="AJ294" s="17">
        <f>(SUMIFS(EUROSTAT_VBE_IND_2010!AJ$7:AJ$732,EUROSTAT_VBE_IND_2010!$B$7:$B$732,$D294,EUROSTAT_VBE_IND_2010!$C$7:$C$732,"*"&amp;RIGHT($A294,3)&amp;"*",EUROSTAT_VBE_IND_2010!$D$7:$D$732,"422*"))/1000</f>
        <v>0</v>
      </c>
      <c r="AK294" s="17">
        <f>(SUMIFS(EUROSTAT_VBE_IND_2010!AK$7:AK$732,EUROSTAT_VBE_IND_2010!$B$7:$B$732,$D294,EUROSTAT_VBE_IND_2010!$C$7:$C$732,"*"&amp;RIGHT($A294,3)&amp;"*",EUROSTAT_VBE_IND_2010!$D$7:$D$732,"422*"))/1000</f>
        <v>0</v>
      </c>
      <c r="AL294" s="198">
        <f>SUMIFS('IEA Bal_AL-IND'!$D$30:$D$329,'IEA Bal_AL-IND'!$A$30:$A$329,"*"&amp;RIGHT($B294,8),'IEA Bal_AL-IND'!$C$30:$C$329,'Aggregated Balance-IND_2010'!$E294)</f>
        <v>0</v>
      </c>
      <c r="AM294" s="198">
        <f>SUMIFS('IEA Bal_BA-IND'!$D$30:$D$329,'IEA Bal_BA-IND'!$A$30:$A$329,"*"&amp;RIGHT($B294,8),'IEA Bal_BA-IND'!$C$30:$C$329,'Aggregated Balance-IND_2010'!$E294)</f>
        <v>0</v>
      </c>
      <c r="AN294" s="198">
        <f>SUMIFS('IEA Bal_KS-IND'!$D$30:$D$329,'IEA Bal_KS-IND'!$A$30:$A$329,"*"&amp;RIGHT($B294,8),'IEA Bal_KS-IND'!$C$30:$C$329,'Aggregated Balance-IND_2010'!$E294)</f>
        <v>0</v>
      </c>
      <c r="AO294" s="17">
        <f>(SUMIFS(EUROSTAT_VBE_IND_2010!Y$7:Y$732,EUROSTAT_VBE_IND_2010!$B$7:$B$732,$D294,EUROSTAT_VBE_IND_2010!$C$7:$C$732,"*"&amp;RIGHT($A294,3)&amp;"*",EUROSTAT_VBE_IND_2010!$D$7:$D$732,"422*"))/1000</f>
        <v>0</v>
      </c>
      <c r="AP294" s="17">
        <f>(SUMIFS(EUROSTAT_VBE_IND_2010!Z$7:Z$732,EUROSTAT_VBE_IND_2010!$B$7:$B$732,$D294,EUROSTAT_VBE_IND_2010!$C$7:$C$732,"*"&amp;RIGHT($A294,3)&amp;"*",EUROSTAT_VBE_IND_2010!$D$7:$D$732,"422*"))/1000</f>
        <v>0</v>
      </c>
      <c r="AQ294" s="17">
        <f>(SUMIFS(EUROSTAT_VBE_IND_2010!AG$7:AG$732,EUROSTAT_VBE_IND_2010!$B$7:$B$732,$D294,EUROSTAT_VBE_IND_2010!$C$7:$C$732,"*"&amp;RIGHT($A294,3)&amp;"*",EUROSTAT_VBE_IND_2010!$D$7:$D$732,"422*"))/1000</f>
        <v>0</v>
      </c>
    </row>
    <row r="295" spans="1:43">
      <c r="A295" t="str">
        <f>LEFT(EUROSTAT_VBE_IND_2010!$C$426,8)</f>
        <v>B_101840</v>
      </c>
      <c r="B295" s="28" t="s">
        <v>304</v>
      </c>
      <c r="C295" t="s">
        <v>293</v>
      </c>
      <c r="D295" t="s">
        <v>126</v>
      </c>
      <c r="E295" t="s">
        <v>242</v>
      </c>
      <c r="F295" t="s">
        <v>262</v>
      </c>
      <c r="G295" s="17">
        <f>(SUMIFS(EUROSTAT_VBE_IND_2010!E$7:E$732,EUROSTAT_VBE_IND_2010!$B$7:$B$732,$D295,EUROSTAT_VBE_IND_2010!$C$7:$C$732,"*"&amp;RIGHT($A295,3)&amp;"*",EUROSTAT_VBE_IND_2010!$D$7:$D$732,"5532*"))/1000</f>
        <v>0</v>
      </c>
      <c r="H295" s="17">
        <f>(SUMIFS(EUROSTAT_VBE_IND_2010!F$7:F$732,EUROSTAT_VBE_IND_2010!$B$7:$B$732,$D295,EUROSTAT_VBE_IND_2010!$C$7:$C$732,"*"&amp;RIGHT($A295,3)&amp;"*",EUROSTAT_VBE_IND_2010!$D$7:$D$732,"5532*"))/1000</f>
        <v>0</v>
      </c>
      <c r="I295" s="17">
        <f>(SUMIFS(EUROSTAT_VBE_IND_2010!G$7:G$732,EUROSTAT_VBE_IND_2010!$B$7:$B$732,$D295,EUROSTAT_VBE_IND_2010!$C$7:$C$732,"*"&amp;RIGHT($A295,3)&amp;"*",EUROSTAT_VBE_IND_2010!$D$7:$D$732,"5532*"))/1000</f>
        <v>0</v>
      </c>
      <c r="J295" s="198">
        <f>SUMIFS('IEA Bal_CH-IND'!$D$30:$D$329,'IEA Bal_CH-IND'!$A$30:$A$329,"*"&amp;RIGHT($B295,8),'IEA Bal_CH-IND'!$C$30:$C$329,'Aggregated Balance-IND_2010'!$E295)</f>
        <v>0</v>
      </c>
      <c r="K295" s="17">
        <f>(SUMIFS(EUROSTAT_VBE_IND_2010!H$7:H$732,EUROSTAT_VBE_IND_2010!$B$7:$B$732,$D295,EUROSTAT_VBE_IND_2010!$C$7:$C$732,"*"&amp;RIGHT($A295,3)&amp;"*",EUROSTAT_VBE_IND_2010!$D$7:$D$732,"5532*"))/1000</f>
        <v>0</v>
      </c>
      <c r="L295" s="17">
        <f>(SUMIFS(EUROSTAT_VBE_IND_2010!I$7:I$732,EUROSTAT_VBE_IND_2010!$B$7:$B$732,$D295,EUROSTAT_VBE_IND_2010!$C$7:$C$732,"*"&amp;RIGHT($A295,3)&amp;"*",EUROSTAT_VBE_IND_2010!$D$7:$D$732,"5532*"))/1000</f>
        <v>0</v>
      </c>
      <c r="M295" s="17">
        <f>(SUMIFS(EUROSTAT_VBE_IND_2010!J$7:J$732,EUROSTAT_VBE_IND_2010!$B$7:$B$732,$D295,EUROSTAT_VBE_IND_2010!$C$7:$C$732,"*"&amp;RIGHT($A295,3)&amp;"*",EUROSTAT_VBE_IND_2010!$D$7:$D$732,"5532*"))/1000</f>
        <v>0</v>
      </c>
      <c r="N295" s="17">
        <f>(SUMIFS(EUROSTAT_VBE_IND_2010!K$7:K$732,EUROSTAT_VBE_IND_2010!$B$7:$B$732,$D295,EUROSTAT_VBE_IND_2010!$C$7:$C$732,"*"&amp;RIGHT($A295,3)&amp;"*",EUROSTAT_VBE_IND_2010!$D$7:$D$732,"5532*"))/1000</f>
        <v>0</v>
      </c>
      <c r="O295" s="17">
        <f>(SUMIFS(EUROSTAT_VBE_IND_2010!L$7:L$732,EUROSTAT_VBE_IND_2010!$B$7:$B$732,$D295,EUROSTAT_VBE_IND_2010!$C$7:$C$732,"*"&amp;RIGHT($A295,3)&amp;"*",EUROSTAT_VBE_IND_2010!$D$7:$D$732,"5532*"))/1000</f>
        <v>0</v>
      </c>
      <c r="P295" s="17">
        <f>(SUMIFS(EUROSTAT_VBE_IND_2010!M$7:M$732,EUROSTAT_VBE_IND_2010!$B$7:$B$732,$D295,EUROSTAT_VBE_IND_2010!$C$7:$C$732,"*"&amp;RIGHT($A295,3)&amp;"*",EUROSTAT_VBE_IND_2010!$D$7:$D$732,"5532*"))/1000</f>
        <v>0</v>
      </c>
      <c r="Q295" s="17">
        <f>(SUMIFS(EUROSTAT_VBE_IND_2010!N$7:N$732,EUROSTAT_VBE_IND_2010!$B$7:$B$732,$D295,EUROSTAT_VBE_IND_2010!$C$7:$C$732,"*"&amp;RIGHT($A295,3)&amp;"*",EUROSTAT_VBE_IND_2010!$D$7:$D$732,"5532*"))/1000</f>
        <v>0.001</v>
      </c>
      <c r="R295" s="17">
        <f>(SUMIFS(EUROSTAT_VBE_IND_2010!O$7:O$732,EUROSTAT_VBE_IND_2010!$B$7:$B$732,$D295,EUROSTAT_VBE_IND_2010!$C$7:$C$732,"*"&amp;RIGHT($A295,3)&amp;"*",EUROSTAT_VBE_IND_2010!$D$7:$D$732,"5532*"))/1000</f>
        <v>0</v>
      </c>
      <c r="S295" s="17">
        <f>(SUMIFS(EUROSTAT_VBE_IND_2010!P$7:P$732,EUROSTAT_VBE_IND_2010!$B$7:$B$732,$D295,EUROSTAT_VBE_IND_2010!$C$7:$C$732,"*"&amp;RIGHT($A295,3)&amp;"*",EUROSTAT_VBE_IND_2010!$D$7:$D$732,"5532*"))/1000</f>
        <v>0</v>
      </c>
      <c r="T295" s="17">
        <f>(SUMIFS(EUROSTAT_VBE_IND_2010!Q$7:Q$732,EUROSTAT_VBE_IND_2010!$B$7:$B$732,$D295,EUROSTAT_VBE_IND_2010!$C$7:$C$732,"*"&amp;RIGHT($A295,3)&amp;"*",EUROSTAT_VBE_IND_2010!$D$7:$D$732,"5532*"))/1000</f>
        <v>0</v>
      </c>
      <c r="U295" s="17">
        <f>(SUMIFS(EUROSTAT_VBE_IND_2010!R$7:R$732,EUROSTAT_VBE_IND_2010!$B$7:$B$732,$D295,EUROSTAT_VBE_IND_2010!$C$7:$C$732,"*"&amp;RIGHT($A295,3)&amp;"*",EUROSTAT_VBE_IND_2010!$D$7:$D$732,"5532*"))/1000</f>
        <v>0</v>
      </c>
      <c r="V295" s="17">
        <f>(SUMIFS(EUROSTAT_VBE_IND_2010!S$7:S$732,EUROSTAT_VBE_IND_2010!$B$7:$B$732,$D295,EUROSTAT_VBE_IND_2010!$C$7:$C$732,"*"&amp;RIGHT($A295,3)&amp;"*",EUROSTAT_VBE_IND_2010!$D$7:$D$732,"5532*"))/1000</f>
        <v>0</v>
      </c>
      <c r="W295" s="17">
        <f>(SUMIFS(EUROSTAT_VBE_IND_2010!T$7:T$732,EUROSTAT_VBE_IND_2010!$B$7:$B$732,$D295,EUROSTAT_VBE_IND_2010!$C$7:$C$732,"*"&amp;RIGHT($A295,3)&amp;"*",EUROSTAT_VBE_IND_2010!$D$7:$D$732,"5532*"))/1000</f>
        <v>0</v>
      </c>
      <c r="X295" s="17">
        <f>(SUMIFS(EUROSTAT_VBE_IND_2010!U$7:U$732,EUROSTAT_VBE_IND_2010!$B$7:$B$732,$D295,EUROSTAT_VBE_IND_2010!$C$7:$C$732,"*"&amp;RIGHT($A295,3)&amp;"*",EUROSTAT_VBE_IND_2010!$D$7:$D$732,"5532*"))/1000</f>
        <v>0</v>
      </c>
      <c r="Y295" s="17">
        <f>(SUMIFS(EUROSTAT_VBE_IND_2010!V$7:V$732,EUROSTAT_VBE_IND_2010!$B$7:$B$732,$D295,EUROSTAT_VBE_IND_2010!$C$7:$C$732,"*"&amp;RIGHT($A295,3)&amp;"*",EUROSTAT_VBE_IND_2010!$D$7:$D$732,"5532*"))/1000</f>
        <v>0</v>
      </c>
      <c r="Z295" s="17">
        <f>(SUMIFS(EUROSTAT_VBE_IND_2010!W$7:W$732,EUROSTAT_VBE_IND_2010!$B$7:$B$732,$D295,EUROSTAT_VBE_IND_2010!$C$7:$C$732,"*"&amp;RIGHT($A295,3)&amp;"*",EUROSTAT_VBE_IND_2010!$D$7:$D$732,"5532*"))/1000</f>
        <v>0</v>
      </c>
      <c r="AA295" s="17">
        <f>(SUMIFS(EUROSTAT_VBE_IND_2010!X$7:X$732,EUROSTAT_VBE_IND_2010!$B$7:$B$732,$D295,EUROSTAT_VBE_IND_2010!$C$7:$C$732,"*"&amp;RIGHT($A295,3)&amp;"*",EUROSTAT_VBE_IND_2010!$D$7:$D$732,"5532*"))/1000</f>
        <v>0</v>
      </c>
      <c r="AB295" s="17">
        <f>(SUMIFS(EUROSTAT_VBE_IND_2010!AA$7:AA$732,EUROSTAT_VBE_IND_2010!$B$7:$B$732,$D295,EUROSTAT_VBE_IND_2010!$C$7:$C$732,"*"&amp;RIGHT($A295,3)&amp;"*",EUROSTAT_VBE_IND_2010!$D$7:$D$732,"5532*"))/1000</f>
        <v>0</v>
      </c>
      <c r="AC295" s="17">
        <f>(SUMIFS(EUROSTAT_VBE_IND_2010!AB$7:AB$732,EUROSTAT_VBE_IND_2010!$B$7:$B$732,$D295,EUROSTAT_VBE_IND_2010!$C$7:$C$732,"*"&amp;RIGHT($A295,3)&amp;"*",EUROSTAT_VBE_IND_2010!$D$7:$D$732,"5532*"))/1000</f>
        <v>0</v>
      </c>
      <c r="AD295" s="17">
        <f>(SUMIFS(EUROSTAT_VBE_IND_2010!AC$7:AC$732,EUROSTAT_VBE_IND_2010!$B$7:$B$732,$D295,EUROSTAT_VBE_IND_2010!$C$7:$C$732,"*"&amp;RIGHT($A295,3)&amp;"*",EUROSTAT_VBE_IND_2010!$D$7:$D$732,"5532*"))/1000</f>
        <v>0</v>
      </c>
      <c r="AE295" s="17">
        <f>(SUMIFS(EUROSTAT_VBE_IND_2010!AD$7:AD$732,EUROSTAT_VBE_IND_2010!$B$7:$B$732,$D295,EUROSTAT_VBE_IND_2010!$C$7:$C$732,"*"&amp;RIGHT($A295,3)&amp;"*",EUROSTAT_VBE_IND_2010!$D$7:$D$732,"5532*"))/1000</f>
        <v>0</v>
      </c>
      <c r="AF295" s="17">
        <f>(SUMIFS(EUROSTAT_VBE_IND_2010!AE$7:AE$732,EUROSTAT_VBE_IND_2010!$B$7:$B$732,$D295,EUROSTAT_VBE_IND_2010!$C$7:$C$732,"*"&amp;RIGHT($A295,3)&amp;"*",EUROSTAT_VBE_IND_2010!$D$7:$D$732,"5532*"))/1000</f>
        <v>0</v>
      </c>
      <c r="AG295" s="17">
        <f>(SUMIFS(EUROSTAT_VBE_IND_2010!AF$7:AF$732,EUROSTAT_VBE_IND_2010!$B$7:$B$732,$D295,EUROSTAT_VBE_IND_2010!$C$7:$C$732,"*"&amp;RIGHT($A295,3)&amp;"*",EUROSTAT_VBE_IND_2010!$D$7:$D$732,"5532*"))/1000</f>
        <v>0</v>
      </c>
      <c r="AH295" s="17">
        <f>(SUMIFS(EUROSTAT_VBE_IND_2010!AH$7:AH$732,EUROSTAT_VBE_IND_2010!$B$7:$B$732,$D295,EUROSTAT_VBE_IND_2010!$C$7:$C$732,"*"&amp;RIGHT($A295,3)&amp;"*",EUROSTAT_VBE_IND_2010!$D$7:$D$732,"5532*"))/1000</f>
        <v>0</v>
      </c>
      <c r="AI295" s="17">
        <f>(SUMIFS(EUROSTAT_VBE_IND_2010!AI$7:AI$732,EUROSTAT_VBE_IND_2010!$B$7:$B$732,$D295,EUROSTAT_VBE_IND_2010!$C$7:$C$732,"*"&amp;RIGHT($A295,3)&amp;"*",EUROSTAT_VBE_IND_2010!$D$7:$D$732,"5532*"))/1000</f>
        <v>0</v>
      </c>
      <c r="AJ295" s="17">
        <f>(SUMIFS(EUROSTAT_VBE_IND_2010!AJ$7:AJ$732,EUROSTAT_VBE_IND_2010!$B$7:$B$732,$D295,EUROSTAT_VBE_IND_2010!$C$7:$C$732,"*"&amp;RIGHT($A295,3)&amp;"*",EUROSTAT_VBE_IND_2010!$D$7:$D$732,"5532*"))/1000</f>
        <v>0</v>
      </c>
      <c r="AK295" s="17">
        <f>(SUMIFS(EUROSTAT_VBE_IND_2010!AK$7:AK$732,EUROSTAT_VBE_IND_2010!$B$7:$B$732,$D295,EUROSTAT_VBE_IND_2010!$C$7:$C$732,"*"&amp;RIGHT($A295,3)&amp;"*",EUROSTAT_VBE_IND_2010!$D$7:$D$732,"5532*"))/1000</f>
        <v>0</v>
      </c>
      <c r="AL295" s="198">
        <f>SUMIFS('IEA Bal_AL-IND'!$D$30:$D$329,'IEA Bal_AL-IND'!$A$30:$A$329,"*"&amp;RIGHT($B295,8),'IEA Bal_AL-IND'!$C$30:$C$329,'Aggregated Balance-IND_2010'!$E295)</f>
        <v>0</v>
      </c>
      <c r="AM295" s="198">
        <f>SUMIFS('IEA Bal_BA-IND'!$D$30:$D$329,'IEA Bal_BA-IND'!$A$30:$A$329,"*"&amp;RIGHT($B295,8),'IEA Bal_BA-IND'!$C$30:$C$329,'Aggregated Balance-IND_2010'!$E295)</f>
        <v>0</v>
      </c>
      <c r="AN295" s="198">
        <f>SUMIFS('IEA Bal_KS-IND'!$D$30:$D$329,'IEA Bal_KS-IND'!$A$30:$A$329,"*"&amp;RIGHT($B295,8),'IEA Bal_KS-IND'!$C$30:$C$329,'Aggregated Balance-IND_2010'!$E295)</f>
        <v>0</v>
      </c>
      <c r="AO295" s="17">
        <f>(SUMIFS(EUROSTAT_VBE_IND_2010!Y$7:Y$732,EUROSTAT_VBE_IND_2010!$B$7:$B$732,$D295,EUROSTAT_VBE_IND_2010!$C$7:$C$732,"*"&amp;RIGHT($A295,3)&amp;"*",EUROSTAT_VBE_IND_2010!$D$7:$D$732,"5532*"))/1000</f>
        <v>0</v>
      </c>
      <c r="AP295" s="17">
        <f>(SUMIFS(EUROSTAT_VBE_IND_2010!Z$7:Z$732,EUROSTAT_VBE_IND_2010!$B$7:$B$732,$D295,EUROSTAT_VBE_IND_2010!$C$7:$C$732,"*"&amp;RIGHT($A295,3)&amp;"*",EUROSTAT_VBE_IND_2010!$D$7:$D$732,"5532*"))/1000</f>
        <v>0</v>
      </c>
      <c r="AQ295" s="17">
        <f>(SUMIFS(EUROSTAT_VBE_IND_2010!AG$7:AG$732,EUROSTAT_VBE_IND_2010!$B$7:$B$732,$D295,EUROSTAT_VBE_IND_2010!$C$7:$C$732,"*"&amp;RIGHT($A295,3)&amp;"*",EUROSTAT_VBE_IND_2010!$D$7:$D$732,"5532*"))/1000</f>
        <v>0</v>
      </c>
    </row>
    <row r="296" spans="1:43">
      <c r="A296" t="str">
        <f>LEFT(EUROSTAT_VBE_IND_2010!$C$426,8)</f>
        <v>B_101840</v>
      </c>
      <c r="B296" s="28" t="s">
        <v>304</v>
      </c>
      <c r="C296" t="s">
        <v>293</v>
      </c>
      <c r="D296" t="s">
        <v>126</v>
      </c>
      <c r="E296" t="s">
        <v>243</v>
      </c>
      <c r="F296" t="s">
        <v>263</v>
      </c>
      <c r="G296" s="17">
        <f>(SUMIFS(EUROSTAT_VBE_IND_2010!E$7:E$732,EUROSTAT_VBE_IND_2010!$B$7:$B$732,$D296,EUROSTAT_VBE_IND_2010!$C$7:$C$732,"*"&amp;RIGHT($A296,3)&amp;"*",EUROSTAT_VBE_IND_2010!$D$7:$D$732,"5550*"))/1000</f>
        <v>0</v>
      </c>
      <c r="H296" s="17">
        <f>(SUMIFS(EUROSTAT_VBE_IND_2010!F$7:F$732,EUROSTAT_VBE_IND_2010!$B$7:$B$732,$D296,EUROSTAT_VBE_IND_2010!$C$7:$C$732,"*"&amp;RIGHT($A296,3)&amp;"*",EUROSTAT_VBE_IND_2010!$D$7:$D$732,"5550*"))/1000</f>
        <v>0</v>
      </c>
      <c r="I296" s="17">
        <f>(SUMIFS(EUROSTAT_VBE_IND_2010!G$7:G$732,EUROSTAT_VBE_IND_2010!$B$7:$B$732,$D296,EUROSTAT_VBE_IND_2010!$C$7:$C$732,"*"&amp;RIGHT($A296,3)&amp;"*",EUROSTAT_VBE_IND_2010!$D$7:$D$732,"5550*"))/1000</f>
        <v>0</v>
      </c>
      <c r="J296" s="198">
        <f>SUMIFS('IEA Bal_CH-IND'!$D$30:$D$329,'IEA Bal_CH-IND'!$A$30:$A$329,"*"&amp;RIGHT($B296,8),'IEA Bal_CH-IND'!$C$30:$C$329,'Aggregated Balance-IND_2010'!$E296)</f>
        <v>0</v>
      </c>
      <c r="K296" s="17">
        <f>(SUMIFS(EUROSTAT_VBE_IND_2010!H$7:H$732,EUROSTAT_VBE_IND_2010!$B$7:$B$732,$D296,EUROSTAT_VBE_IND_2010!$C$7:$C$732,"*"&amp;RIGHT($A296,3)&amp;"*",EUROSTAT_VBE_IND_2010!$D$7:$D$732,"5550*"))/1000</f>
        <v>0</v>
      </c>
      <c r="L296" s="17">
        <f>(SUMIFS(EUROSTAT_VBE_IND_2010!I$7:I$732,EUROSTAT_VBE_IND_2010!$B$7:$B$732,$D296,EUROSTAT_VBE_IND_2010!$C$7:$C$732,"*"&amp;RIGHT($A296,3)&amp;"*",EUROSTAT_VBE_IND_2010!$D$7:$D$732,"5550*"))/1000</f>
        <v>0</v>
      </c>
      <c r="M296" s="17">
        <f>(SUMIFS(EUROSTAT_VBE_IND_2010!J$7:J$732,EUROSTAT_VBE_IND_2010!$B$7:$B$732,$D296,EUROSTAT_VBE_IND_2010!$C$7:$C$732,"*"&amp;RIGHT($A296,3)&amp;"*",EUROSTAT_VBE_IND_2010!$D$7:$D$732,"5550*"))/1000</f>
        <v>0</v>
      </c>
      <c r="N296" s="17">
        <f>(SUMIFS(EUROSTAT_VBE_IND_2010!K$7:K$732,EUROSTAT_VBE_IND_2010!$B$7:$B$732,$D296,EUROSTAT_VBE_IND_2010!$C$7:$C$732,"*"&amp;RIGHT($A296,3)&amp;"*",EUROSTAT_VBE_IND_2010!$D$7:$D$732,"5550*"))/1000</f>
        <v>0</v>
      </c>
      <c r="O296" s="17">
        <f>(SUMIFS(EUROSTAT_VBE_IND_2010!L$7:L$732,EUROSTAT_VBE_IND_2010!$B$7:$B$732,$D296,EUROSTAT_VBE_IND_2010!$C$7:$C$732,"*"&amp;RIGHT($A296,3)&amp;"*",EUROSTAT_VBE_IND_2010!$D$7:$D$732,"5550*"))/1000</f>
        <v>0</v>
      </c>
      <c r="P296" s="17">
        <f>(SUMIFS(EUROSTAT_VBE_IND_2010!M$7:M$732,EUROSTAT_VBE_IND_2010!$B$7:$B$732,$D296,EUROSTAT_VBE_IND_2010!$C$7:$C$732,"*"&amp;RIGHT($A296,3)&amp;"*",EUROSTAT_VBE_IND_2010!$D$7:$D$732,"5550*"))/1000</f>
        <v>0</v>
      </c>
      <c r="Q296" s="17">
        <f>(SUMIFS(EUROSTAT_VBE_IND_2010!N$7:N$732,EUROSTAT_VBE_IND_2010!$B$7:$B$732,$D296,EUROSTAT_VBE_IND_2010!$C$7:$C$732,"*"&amp;RIGHT($A296,3)&amp;"*",EUROSTAT_VBE_IND_2010!$D$7:$D$732,"5550*"))/1000</f>
        <v>0</v>
      </c>
      <c r="R296" s="17">
        <f>(SUMIFS(EUROSTAT_VBE_IND_2010!O$7:O$732,EUROSTAT_VBE_IND_2010!$B$7:$B$732,$D296,EUROSTAT_VBE_IND_2010!$C$7:$C$732,"*"&amp;RIGHT($A296,3)&amp;"*",EUROSTAT_VBE_IND_2010!$D$7:$D$732,"5550*"))/1000</f>
        <v>0</v>
      </c>
      <c r="S296" s="17">
        <f>(SUMIFS(EUROSTAT_VBE_IND_2010!P$7:P$732,EUROSTAT_VBE_IND_2010!$B$7:$B$732,$D296,EUROSTAT_VBE_IND_2010!$C$7:$C$732,"*"&amp;RIGHT($A296,3)&amp;"*",EUROSTAT_VBE_IND_2010!$D$7:$D$732,"5550*"))/1000</f>
        <v>0</v>
      </c>
      <c r="T296" s="17">
        <f>(SUMIFS(EUROSTAT_VBE_IND_2010!Q$7:Q$732,EUROSTAT_VBE_IND_2010!$B$7:$B$732,$D296,EUROSTAT_VBE_IND_2010!$C$7:$C$732,"*"&amp;RIGHT($A296,3)&amp;"*",EUROSTAT_VBE_IND_2010!$D$7:$D$732,"5550*"))/1000</f>
        <v>0</v>
      </c>
      <c r="U296" s="17">
        <f>(SUMIFS(EUROSTAT_VBE_IND_2010!R$7:R$732,EUROSTAT_VBE_IND_2010!$B$7:$B$732,$D296,EUROSTAT_VBE_IND_2010!$C$7:$C$732,"*"&amp;RIGHT($A296,3)&amp;"*",EUROSTAT_VBE_IND_2010!$D$7:$D$732,"5550*"))/1000</f>
        <v>0</v>
      </c>
      <c r="V296" s="17">
        <f>(SUMIFS(EUROSTAT_VBE_IND_2010!S$7:S$732,EUROSTAT_VBE_IND_2010!$B$7:$B$732,$D296,EUROSTAT_VBE_IND_2010!$C$7:$C$732,"*"&amp;RIGHT($A296,3)&amp;"*",EUROSTAT_VBE_IND_2010!$D$7:$D$732,"5550*"))/1000</f>
        <v>0</v>
      </c>
      <c r="W296" s="17">
        <f>(SUMIFS(EUROSTAT_VBE_IND_2010!T$7:T$732,EUROSTAT_VBE_IND_2010!$B$7:$B$732,$D296,EUROSTAT_VBE_IND_2010!$C$7:$C$732,"*"&amp;RIGHT($A296,3)&amp;"*",EUROSTAT_VBE_IND_2010!$D$7:$D$732,"5550*"))/1000</f>
        <v>0</v>
      </c>
      <c r="X296" s="17">
        <f>(SUMIFS(EUROSTAT_VBE_IND_2010!U$7:U$732,EUROSTAT_VBE_IND_2010!$B$7:$B$732,$D296,EUROSTAT_VBE_IND_2010!$C$7:$C$732,"*"&amp;RIGHT($A296,3)&amp;"*",EUROSTAT_VBE_IND_2010!$D$7:$D$732,"5550*"))/1000</f>
        <v>0</v>
      </c>
      <c r="Y296" s="17">
        <f>(SUMIFS(EUROSTAT_VBE_IND_2010!V$7:V$732,EUROSTAT_VBE_IND_2010!$B$7:$B$732,$D296,EUROSTAT_VBE_IND_2010!$C$7:$C$732,"*"&amp;RIGHT($A296,3)&amp;"*",EUROSTAT_VBE_IND_2010!$D$7:$D$732,"5550*"))/1000</f>
        <v>0</v>
      </c>
      <c r="Z296" s="17">
        <f>(SUMIFS(EUROSTAT_VBE_IND_2010!W$7:W$732,EUROSTAT_VBE_IND_2010!$B$7:$B$732,$D296,EUROSTAT_VBE_IND_2010!$C$7:$C$732,"*"&amp;RIGHT($A296,3)&amp;"*",EUROSTAT_VBE_IND_2010!$D$7:$D$732,"5550*"))/1000</f>
        <v>0</v>
      </c>
      <c r="AA296" s="17">
        <f>(SUMIFS(EUROSTAT_VBE_IND_2010!X$7:X$732,EUROSTAT_VBE_IND_2010!$B$7:$B$732,$D296,EUROSTAT_VBE_IND_2010!$C$7:$C$732,"*"&amp;RIGHT($A296,3)&amp;"*",EUROSTAT_VBE_IND_2010!$D$7:$D$732,"5550*"))/1000</f>
        <v>0</v>
      </c>
      <c r="AB296" s="17">
        <f>(SUMIFS(EUROSTAT_VBE_IND_2010!AA$7:AA$732,EUROSTAT_VBE_IND_2010!$B$7:$B$732,$D296,EUROSTAT_VBE_IND_2010!$C$7:$C$732,"*"&amp;RIGHT($A296,3)&amp;"*",EUROSTAT_VBE_IND_2010!$D$7:$D$732,"5550*"))/1000</f>
        <v>0</v>
      </c>
      <c r="AC296" s="17">
        <f>(SUMIFS(EUROSTAT_VBE_IND_2010!AB$7:AB$732,EUROSTAT_VBE_IND_2010!$B$7:$B$732,$D296,EUROSTAT_VBE_IND_2010!$C$7:$C$732,"*"&amp;RIGHT($A296,3)&amp;"*",EUROSTAT_VBE_IND_2010!$D$7:$D$732,"5550*"))/1000</f>
        <v>0</v>
      </c>
      <c r="AD296" s="17">
        <f>(SUMIFS(EUROSTAT_VBE_IND_2010!AC$7:AC$732,EUROSTAT_VBE_IND_2010!$B$7:$B$732,$D296,EUROSTAT_VBE_IND_2010!$C$7:$C$732,"*"&amp;RIGHT($A296,3)&amp;"*",EUROSTAT_VBE_IND_2010!$D$7:$D$732,"5550*"))/1000</f>
        <v>0</v>
      </c>
      <c r="AE296" s="17">
        <f>(SUMIFS(EUROSTAT_VBE_IND_2010!AD$7:AD$732,EUROSTAT_VBE_IND_2010!$B$7:$B$732,$D296,EUROSTAT_VBE_IND_2010!$C$7:$C$732,"*"&amp;RIGHT($A296,3)&amp;"*",EUROSTAT_VBE_IND_2010!$D$7:$D$732,"5550*"))/1000</f>
        <v>0</v>
      </c>
      <c r="AF296" s="17">
        <f>(SUMIFS(EUROSTAT_VBE_IND_2010!AE$7:AE$732,EUROSTAT_VBE_IND_2010!$B$7:$B$732,$D296,EUROSTAT_VBE_IND_2010!$C$7:$C$732,"*"&amp;RIGHT($A296,3)&amp;"*",EUROSTAT_VBE_IND_2010!$D$7:$D$732,"5550*"))/1000</f>
        <v>0</v>
      </c>
      <c r="AG296" s="17">
        <f>(SUMIFS(EUROSTAT_VBE_IND_2010!AF$7:AF$732,EUROSTAT_VBE_IND_2010!$B$7:$B$732,$D296,EUROSTAT_VBE_IND_2010!$C$7:$C$732,"*"&amp;RIGHT($A296,3)&amp;"*",EUROSTAT_VBE_IND_2010!$D$7:$D$732,"5550*"))/1000</f>
        <v>0</v>
      </c>
      <c r="AH296" s="17">
        <f>(SUMIFS(EUROSTAT_VBE_IND_2010!AH$7:AH$732,EUROSTAT_VBE_IND_2010!$B$7:$B$732,$D296,EUROSTAT_VBE_IND_2010!$C$7:$C$732,"*"&amp;RIGHT($A296,3)&amp;"*",EUROSTAT_VBE_IND_2010!$D$7:$D$732,"5550*"))/1000</f>
        <v>0</v>
      </c>
      <c r="AI296" s="17">
        <f>(SUMIFS(EUROSTAT_VBE_IND_2010!AI$7:AI$732,EUROSTAT_VBE_IND_2010!$B$7:$B$732,$D296,EUROSTAT_VBE_IND_2010!$C$7:$C$732,"*"&amp;RIGHT($A296,3)&amp;"*",EUROSTAT_VBE_IND_2010!$D$7:$D$732,"5550*"))/1000</f>
        <v>0</v>
      </c>
      <c r="AJ296" s="17">
        <f>(SUMIFS(EUROSTAT_VBE_IND_2010!AJ$7:AJ$732,EUROSTAT_VBE_IND_2010!$B$7:$B$732,$D296,EUROSTAT_VBE_IND_2010!$C$7:$C$732,"*"&amp;RIGHT($A296,3)&amp;"*",EUROSTAT_VBE_IND_2010!$D$7:$D$732,"5550*"))/1000</f>
        <v>0</v>
      </c>
      <c r="AK296" s="17">
        <f>(SUMIFS(EUROSTAT_VBE_IND_2010!AK$7:AK$732,EUROSTAT_VBE_IND_2010!$B$7:$B$732,$D296,EUROSTAT_VBE_IND_2010!$C$7:$C$732,"*"&amp;RIGHT($A296,3)&amp;"*",EUROSTAT_VBE_IND_2010!$D$7:$D$732,"5550*"))/1000</f>
        <v>0</v>
      </c>
      <c r="AL296" s="198">
        <f>SUMIFS('IEA Bal_AL-IND'!$D$30:$D$329,'IEA Bal_AL-IND'!$A$30:$A$329,"*"&amp;RIGHT($B296,8),'IEA Bal_AL-IND'!$C$30:$C$329,'Aggregated Balance-IND_2010'!$E296)</f>
        <v>0</v>
      </c>
      <c r="AM296" s="198">
        <f>SUMIFS('IEA Bal_BA-IND'!$D$30:$D$329,'IEA Bal_BA-IND'!$A$30:$A$329,"*"&amp;RIGHT($B296,8),'IEA Bal_BA-IND'!$C$30:$C$329,'Aggregated Balance-IND_2010'!$E296)</f>
        <v>0</v>
      </c>
      <c r="AN296" s="198">
        <f>SUMIFS('IEA Bal_KS-IND'!$D$30:$D$329,'IEA Bal_KS-IND'!$A$30:$A$329,"*"&amp;RIGHT($B296,8),'IEA Bal_KS-IND'!$C$30:$C$329,'Aggregated Balance-IND_2010'!$E296)</f>
        <v>0</v>
      </c>
      <c r="AO296" s="17">
        <f>(SUMIFS(EUROSTAT_VBE_IND_2010!Y$7:Y$732,EUROSTAT_VBE_IND_2010!$B$7:$B$732,$D296,EUROSTAT_VBE_IND_2010!$C$7:$C$732,"*"&amp;RIGHT($A296,3)&amp;"*",EUROSTAT_VBE_IND_2010!$D$7:$D$732,"5550*"))/1000</f>
        <v>0</v>
      </c>
      <c r="AP296" s="17">
        <f>(SUMIFS(EUROSTAT_VBE_IND_2010!Z$7:Z$732,EUROSTAT_VBE_IND_2010!$B$7:$B$732,$D296,EUROSTAT_VBE_IND_2010!$C$7:$C$732,"*"&amp;RIGHT($A296,3)&amp;"*",EUROSTAT_VBE_IND_2010!$D$7:$D$732,"5550*"))/1000</f>
        <v>0</v>
      </c>
      <c r="AQ296" s="17">
        <f>(SUMIFS(EUROSTAT_VBE_IND_2010!AG$7:AG$732,EUROSTAT_VBE_IND_2010!$B$7:$B$732,$D296,EUROSTAT_VBE_IND_2010!$C$7:$C$732,"*"&amp;RIGHT($A296,3)&amp;"*",EUROSTAT_VBE_IND_2010!$D$7:$D$732,"5550*"))/1000</f>
        <v>0</v>
      </c>
    </row>
    <row r="297" spans="1:43">
      <c r="A297" t="str">
        <f>LEFT(EUROSTAT_VBE_IND_2010!$C$426,8)</f>
        <v>B_101840</v>
      </c>
      <c r="B297" s="28" t="s">
        <v>304</v>
      </c>
      <c r="C297" t="s">
        <v>293</v>
      </c>
      <c r="D297" t="s">
        <v>126</v>
      </c>
      <c r="E297" t="s">
        <v>244</v>
      </c>
      <c r="F297" t="s">
        <v>264</v>
      </c>
      <c r="G297" s="17">
        <f>(SUMIFS(EUROSTAT_VBE_IND_2010!E$7:E$732,EUROSTAT_VBE_IND_2010!$B$7:$B$732,$D297,EUROSTAT_VBE_IND_2010!$C$7:$C$732,"*"&amp;RIGHT($A297,3)&amp;"*",EUROSTAT_VBE_IND_2010!$D$7:$D$732,"554*"))/1000-(SUMIFS(EUROSTAT_VBE_IND_2010!E$7:E$732,EUROSTAT_VBE_IND_2010!$B$7:$B$732,$D297,EUROSTAT_VBE_IND_2010!$C$7:$C$732,"*"&amp;RIGHT($A297,3)&amp;"*",EUROSTAT_VBE_IND_2010!$D$7:$D$732,"5543*"))/1000-(SUMIFS(EUROSTAT_VBE_IND_2010!E$7:E$732,EUROSTAT_VBE_IND_2010!$B$7:$B$732,$D297,EUROSTAT_VBE_IND_2010!$C$7:$C$732,"*"&amp;RIGHT($A297,3)&amp;"*",EUROSTAT_VBE_IND_2010!$D$7:$D$732,"5544*"))/1000</f>
        <v>26.544</v>
      </c>
      <c r="H297" s="17">
        <f>(SUMIFS(EUROSTAT_VBE_IND_2010!F$7:F$732,EUROSTAT_VBE_IND_2010!$B$7:$B$732,$D297,EUROSTAT_VBE_IND_2010!$C$7:$C$732,"*"&amp;RIGHT($A297,3)&amp;"*",EUROSTAT_VBE_IND_2010!$D$7:$D$732,"554*"))/1000-(SUMIFS(EUROSTAT_VBE_IND_2010!F$7:F$732,EUROSTAT_VBE_IND_2010!$B$7:$B$732,$D297,EUROSTAT_VBE_IND_2010!$C$7:$C$732,"*"&amp;RIGHT($A297,3)&amp;"*",EUROSTAT_VBE_IND_2010!$D$7:$D$732,"5543*"))/1000-(SUMIFS(EUROSTAT_VBE_IND_2010!F$7:F$732,EUROSTAT_VBE_IND_2010!$B$7:$B$732,$D297,EUROSTAT_VBE_IND_2010!$C$7:$C$732,"*"&amp;RIGHT($A297,3)&amp;"*",EUROSTAT_VBE_IND_2010!$D$7:$D$732,"5544*"))/1000</f>
        <v>15.553</v>
      </c>
      <c r="I297" s="17">
        <f>(SUMIFS(EUROSTAT_VBE_IND_2010!G$7:G$732,EUROSTAT_VBE_IND_2010!$B$7:$B$732,$D297,EUROSTAT_VBE_IND_2010!$C$7:$C$732,"*"&amp;RIGHT($A297,3)&amp;"*",EUROSTAT_VBE_IND_2010!$D$7:$D$732,"554*"))/1000-(SUMIFS(EUROSTAT_VBE_IND_2010!G$7:G$732,EUROSTAT_VBE_IND_2010!$B$7:$B$732,$D297,EUROSTAT_VBE_IND_2010!$C$7:$C$732,"*"&amp;RIGHT($A297,3)&amp;"*",EUROSTAT_VBE_IND_2010!$D$7:$D$732,"5543*"))/1000-(SUMIFS(EUROSTAT_VBE_IND_2010!G$7:G$732,EUROSTAT_VBE_IND_2010!$B$7:$B$732,$D297,EUROSTAT_VBE_IND_2010!$C$7:$C$732,"*"&amp;RIGHT($A297,3)&amp;"*",EUROSTAT_VBE_IND_2010!$D$7:$D$732,"5544*"))/1000</f>
        <v>4.829</v>
      </c>
      <c r="J297" s="198">
        <f>SUMIFS('IEA Bal_CH-IND'!$D$30:$D$329,'IEA Bal_CH-IND'!$A$30:$A$329,"*"&amp;RIGHT($B297,8),'IEA Bal_CH-IND'!$C$30:$C$329,'Aggregated Balance-IND_2010'!$E297)</f>
        <v>1.28376</v>
      </c>
      <c r="K297" s="17">
        <f>(SUMIFS(EUROSTAT_VBE_IND_2010!H$7:H$732,EUROSTAT_VBE_IND_2010!$B$7:$B$732,$D297,EUROSTAT_VBE_IND_2010!$C$7:$C$732,"*"&amp;RIGHT($A297,3)&amp;"*",EUROSTAT_VBE_IND_2010!$D$7:$D$732,"554*"))/1000-(SUMIFS(EUROSTAT_VBE_IND_2010!H$7:H$732,EUROSTAT_VBE_IND_2010!$B$7:$B$732,$D297,EUROSTAT_VBE_IND_2010!$C$7:$C$732,"*"&amp;RIGHT($A297,3)&amp;"*",EUROSTAT_VBE_IND_2010!$D$7:$D$732,"5543*"))/1000-(SUMIFS(EUROSTAT_VBE_IND_2010!H$7:H$732,EUROSTAT_VBE_IND_2010!$B$7:$B$732,$D297,EUROSTAT_VBE_IND_2010!$C$7:$C$732,"*"&amp;RIGHT($A297,3)&amp;"*",EUROSTAT_VBE_IND_2010!$D$7:$D$732,"5544*"))/1000</f>
        <v>0</v>
      </c>
      <c r="L297" s="17">
        <f>(SUMIFS(EUROSTAT_VBE_IND_2010!I$7:I$732,EUROSTAT_VBE_IND_2010!$B$7:$B$732,$D297,EUROSTAT_VBE_IND_2010!$C$7:$C$732,"*"&amp;RIGHT($A297,3)&amp;"*",EUROSTAT_VBE_IND_2010!$D$7:$D$732,"554*"))/1000-(SUMIFS(EUROSTAT_VBE_IND_2010!I$7:I$732,EUROSTAT_VBE_IND_2010!$B$7:$B$732,$D297,EUROSTAT_VBE_IND_2010!$C$7:$C$732,"*"&amp;RIGHT($A297,3)&amp;"*",EUROSTAT_VBE_IND_2010!$D$7:$D$732,"5543*"))/1000-(SUMIFS(EUROSTAT_VBE_IND_2010!I$7:I$732,EUROSTAT_VBE_IND_2010!$B$7:$B$732,$D297,EUROSTAT_VBE_IND_2010!$C$7:$C$732,"*"&amp;RIGHT($A297,3)&amp;"*",EUROSTAT_VBE_IND_2010!$D$7:$D$732,"5544*"))/1000</f>
        <v>10.803</v>
      </c>
      <c r="M297" s="17">
        <f>(SUMIFS(EUROSTAT_VBE_IND_2010!J$7:J$732,EUROSTAT_VBE_IND_2010!$B$7:$B$732,$D297,EUROSTAT_VBE_IND_2010!$C$7:$C$732,"*"&amp;RIGHT($A297,3)&amp;"*",EUROSTAT_VBE_IND_2010!$D$7:$D$732,"554*"))/1000-(SUMIFS(EUROSTAT_VBE_IND_2010!J$7:J$732,EUROSTAT_VBE_IND_2010!$B$7:$B$732,$D297,EUROSTAT_VBE_IND_2010!$C$7:$C$732,"*"&amp;RIGHT($A297,3)&amp;"*",EUROSTAT_VBE_IND_2010!$D$7:$D$732,"5543*"))/1000-(SUMIFS(EUROSTAT_VBE_IND_2010!J$7:J$732,EUROSTAT_VBE_IND_2010!$B$7:$B$732,$D297,EUROSTAT_VBE_IND_2010!$C$7:$C$732,"*"&amp;RIGHT($A297,3)&amp;"*",EUROSTAT_VBE_IND_2010!$D$7:$D$732,"5544*"))/1000</f>
        <v>41.779</v>
      </c>
      <c r="N297" s="17">
        <f>(SUMIFS(EUROSTAT_VBE_IND_2010!K$7:K$732,EUROSTAT_VBE_IND_2010!$B$7:$B$732,$D297,EUROSTAT_VBE_IND_2010!$C$7:$C$732,"*"&amp;RIGHT($A297,3)&amp;"*",EUROSTAT_VBE_IND_2010!$D$7:$D$732,"554*"))/1000-(SUMIFS(EUROSTAT_VBE_IND_2010!K$7:K$732,EUROSTAT_VBE_IND_2010!$B$7:$B$732,$D297,EUROSTAT_VBE_IND_2010!$C$7:$C$732,"*"&amp;RIGHT($A297,3)&amp;"*",EUROSTAT_VBE_IND_2010!$D$7:$D$732,"5543*"))/1000-(SUMIFS(EUROSTAT_VBE_IND_2010!K$7:K$732,EUROSTAT_VBE_IND_2010!$B$7:$B$732,$D297,EUROSTAT_VBE_IND_2010!$C$7:$C$732,"*"&amp;RIGHT($A297,3)&amp;"*",EUROSTAT_VBE_IND_2010!$D$7:$D$732,"5544*"))/1000</f>
        <v>2.45</v>
      </c>
      <c r="O297" s="17">
        <f>(SUMIFS(EUROSTAT_VBE_IND_2010!L$7:L$732,EUROSTAT_VBE_IND_2010!$B$7:$B$732,$D297,EUROSTAT_VBE_IND_2010!$C$7:$C$732,"*"&amp;RIGHT($A297,3)&amp;"*",EUROSTAT_VBE_IND_2010!$D$7:$D$732,"554*"))/1000-(SUMIFS(EUROSTAT_VBE_IND_2010!L$7:L$732,EUROSTAT_VBE_IND_2010!$B$7:$B$732,$D297,EUROSTAT_VBE_IND_2010!$C$7:$C$732,"*"&amp;RIGHT($A297,3)&amp;"*",EUROSTAT_VBE_IND_2010!$D$7:$D$732,"5543*"))/1000-(SUMIFS(EUROSTAT_VBE_IND_2010!L$7:L$732,EUROSTAT_VBE_IND_2010!$B$7:$B$732,$D297,EUROSTAT_VBE_IND_2010!$C$7:$C$732,"*"&amp;RIGHT($A297,3)&amp;"*",EUROSTAT_VBE_IND_2010!$D$7:$D$732,"5544*"))/1000</f>
        <v>0.283</v>
      </c>
      <c r="P297" s="17">
        <f>(SUMIFS(EUROSTAT_VBE_IND_2010!M$7:M$732,EUROSTAT_VBE_IND_2010!$B$7:$B$732,$D297,EUROSTAT_VBE_IND_2010!$C$7:$C$732,"*"&amp;RIGHT($A297,3)&amp;"*",EUROSTAT_VBE_IND_2010!$D$7:$D$732,"554*"))/1000-(SUMIFS(EUROSTAT_VBE_IND_2010!M$7:M$732,EUROSTAT_VBE_IND_2010!$B$7:$B$732,$D297,EUROSTAT_VBE_IND_2010!$C$7:$C$732,"*"&amp;RIGHT($A297,3)&amp;"*",EUROSTAT_VBE_IND_2010!$D$7:$D$732,"5543*"))/1000-(SUMIFS(EUROSTAT_VBE_IND_2010!M$7:M$732,EUROSTAT_VBE_IND_2010!$B$7:$B$732,$D297,EUROSTAT_VBE_IND_2010!$C$7:$C$732,"*"&amp;RIGHT($A297,3)&amp;"*",EUROSTAT_VBE_IND_2010!$D$7:$D$732,"5544*"))/1000</f>
        <v>0</v>
      </c>
      <c r="Q297" s="17">
        <f>(SUMIFS(EUROSTAT_VBE_IND_2010!N$7:N$732,EUROSTAT_VBE_IND_2010!$B$7:$B$732,$D297,EUROSTAT_VBE_IND_2010!$C$7:$C$732,"*"&amp;RIGHT($A297,3)&amp;"*",EUROSTAT_VBE_IND_2010!$D$7:$D$732,"554*"))/1000-(SUMIFS(EUROSTAT_VBE_IND_2010!N$7:N$732,EUROSTAT_VBE_IND_2010!$B$7:$B$732,$D297,EUROSTAT_VBE_IND_2010!$C$7:$C$732,"*"&amp;RIGHT($A297,3)&amp;"*",EUROSTAT_VBE_IND_2010!$D$7:$D$732,"5543*"))/1000-(SUMIFS(EUROSTAT_VBE_IND_2010!N$7:N$732,EUROSTAT_VBE_IND_2010!$B$7:$B$732,$D297,EUROSTAT_VBE_IND_2010!$C$7:$C$732,"*"&amp;RIGHT($A297,3)&amp;"*",EUROSTAT_VBE_IND_2010!$D$7:$D$732,"5544*"))/1000</f>
        <v>14.472</v>
      </c>
      <c r="R297" s="17">
        <f>(SUMIFS(EUROSTAT_VBE_IND_2010!O$7:O$732,EUROSTAT_VBE_IND_2010!$B$7:$B$732,$D297,EUROSTAT_VBE_IND_2010!$C$7:$C$732,"*"&amp;RIGHT($A297,3)&amp;"*",EUROSTAT_VBE_IND_2010!$D$7:$D$732,"554*"))/1000-(SUMIFS(EUROSTAT_VBE_IND_2010!O$7:O$732,EUROSTAT_VBE_IND_2010!$B$7:$B$732,$D297,EUROSTAT_VBE_IND_2010!$C$7:$C$732,"*"&amp;RIGHT($A297,3)&amp;"*",EUROSTAT_VBE_IND_2010!$D$7:$D$732,"5543*"))/1000-(SUMIFS(EUROSTAT_VBE_IND_2010!O$7:O$732,EUROSTAT_VBE_IND_2010!$B$7:$B$732,$D297,EUROSTAT_VBE_IND_2010!$C$7:$C$732,"*"&amp;RIGHT($A297,3)&amp;"*",EUROSTAT_VBE_IND_2010!$D$7:$D$732,"5544*"))/1000</f>
        <v>115.131</v>
      </c>
      <c r="S297" s="17">
        <f>(SUMIFS(EUROSTAT_VBE_IND_2010!P$7:P$732,EUROSTAT_VBE_IND_2010!$B$7:$B$732,$D297,EUROSTAT_VBE_IND_2010!$C$7:$C$732,"*"&amp;RIGHT($A297,3)&amp;"*",EUROSTAT_VBE_IND_2010!$D$7:$D$732,"554*"))/1000-(SUMIFS(EUROSTAT_VBE_IND_2010!P$7:P$732,EUROSTAT_VBE_IND_2010!$B$7:$B$732,$D297,EUROSTAT_VBE_IND_2010!$C$7:$C$732,"*"&amp;RIGHT($A297,3)&amp;"*",EUROSTAT_VBE_IND_2010!$D$7:$D$732,"5543*"))/1000-(SUMIFS(EUROSTAT_VBE_IND_2010!P$7:P$732,EUROSTAT_VBE_IND_2010!$B$7:$B$732,$D297,EUROSTAT_VBE_IND_2010!$C$7:$C$732,"*"&amp;RIGHT($A297,3)&amp;"*",EUROSTAT_VBE_IND_2010!$D$7:$D$732,"5544*"))/1000</f>
        <v>26.029</v>
      </c>
      <c r="T297" s="17">
        <f>(SUMIFS(EUROSTAT_VBE_IND_2010!Q$7:Q$732,EUROSTAT_VBE_IND_2010!$B$7:$B$732,$D297,EUROSTAT_VBE_IND_2010!$C$7:$C$732,"*"&amp;RIGHT($A297,3)&amp;"*",EUROSTAT_VBE_IND_2010!$D$7:$D$732,"554*"))/1000-(SUMIFS(EUROSTAT_VBE_IND_2010!Q$7:Q$732,EUROSTAT_VBE_IND_2010!$B$7:$B$732,$D297,EUROSTAT_VBE_IND_2010!$C$7:$C$732,"*"&amp;RIGHT($A297,3)&amp;"*",EUROSTAT_VBE_IND_2010!$D$7:$D$732,"5543*"))/1000-(SUMIFS(EUROSTAT_VBE_IND_2010!Q$7:Q$732,EUROSTAT_VBE_IND_2010!$B$7:$B$732,$D297,EUROSTAT_VBE_IND_2010!$C$7:$C$732,"*"&amp;RIGHT($A297,3)&amp;"*",EUROSTAT_VBE_IND_2010!$D$7:$D$732,"5544*"))/1000</f>
        <v>0.248</v>
      </c>
      <c r="U297" s="17">
        <f>(SUMIFS(EUROSTAT_VBE_IND_2010!R$7:R$732,EUROSTAT_VBE_IND_2010!$B$7:$B$732,$D297,EUROSTAT_VBE_IND_2010!$C$7:$C$732,"*"&amp;RIGHT($A297,3)&amp;"*",EUROSTAT_VBE_IND_2010!$D$7:$D$732,"554*"))/1000-(SUMIFS(EUROSTAT_VBE_IND_2010!R$7:R$732,EUROSTAT_VBE_IND_2010!$B$7:$B$732,$D297,EUROSTAT_VBE_IND_2010!$C$7:$C$732,"*"&amp;RIGHT($A297,3)&amp;"*",EUROSTAT_VBE_IND_2010!$D$7:$D$732,"5543*"))/1000-(SUMIFS(EUROSTAT_VBE_IND_2010!R$7:R$732,EUROSTAT_VBE_IND_2010!$B$7:$B$732,$D297,EUROSTAT_VBE_IND_2010!$C$7:$C$732,"*"&amp;RIGHT($A297,3)&amp;"*",EUROSTAT_VBE_IND_2010!$D$7:$D$732,"5544*"))/1000</f>
        <v>0.351</v>
      </c>
      <c r="V297" s="17">
        <f>(SUMIFS(EUROSTAT_VBE_IND_2010!S$7:S$732,EUROSTAT_VBE_IND_2010!$B$7:$B$732,$D297,EUROSTAT_VBE_IND_2010!$C$7:$C$732,"*"&amp;RIGHT($A297,3)&amp;"*",EUROSTAT_VBE_IND_2010!$D$7:$D$732,"554*"))/1000-(SUMIFS(EUROSTAT_VBE_IND_2010!S$7:S$732,EUROSTAT_VBE_IND_2010!$B$7:$B$732,$D297,EUROSTAT_VBE_IND_2010!$C$7:$C$732,"*"&amp;RIGHT($A297,3)&amp;"*",EUROSTAT_VBE_IND_2010!$D$7:$D$732,"5543*"))/1000-(SUMIFS(EUROSTAT_VBE_IND_2010!S$7:S$732,EUROSTAT_VBE_IND_2010!$B$7:$B$732,$D297,EUROSTAT_VBE_IND_2010!$C$7:$C$732,"*"&amp;RIGHT($A297,3)&amp;"*",EUROSTAT_VBE_IND_2010!$D$7:$D$732,"5544*"))/1000</f>
        <v>0</v>
      </c>
      <c r="W297" s="17">
        <f>(SUMIFS(EUROSTAT_VBE_IND_2010!T$7:T$732,EUROSTAT_VBE_IND_2010!$B$7:$B$732,$D297,EUROSTAT_VBE_IND_2010!$C$7:$C$732,"*"&amp;RIGHT($A297,3)&amp;"*",EUROSTAT_VBE_IND_2010!$D$7:$D$732,"554*"))/1000-(SUMIFS(EUROSTAT_VBE_IND_2010!T$7:T$732,EUROSTAT_VBE_IND_2010!$B$7:$B$732,$D297,EUROSTAT_VBE_IND_2010!$C$7:$C$732,"*"&amp;RIGHT($A297,3)&amp;"*",EUROSTAT_VBE_IND_2010!$D$7:$D$732,"5543*"))/1000-(SUMIFS(EUROSTAT_VBE_IND_2010!T$7:T$732,EUROSTAT_VBE_IND_2010!$B$7:$B$732,$D297,EUROSTAT_VBE_IND_2010!$C$7:$C$732,"*"&amp;RIGHT($A297,3)&amp;"*",EUROSTAT_VBE_IND_2010!$D$7:$D$732,"5544*"))/1000</f>
        <v>0</v>
      </c>
      <c r="X297" s="17">
        <f>(SUMIFS(EUROSTAT_VBE_IND_2010!U$7:U$732,EUROSTAT_VBE_IND_2010!$B$7:$B$732,$D297,EUROSTAT_VBE_IND_2010!$C$7:$C$732,"*"&amp;RIGHT($A297,3)&amp;"*",EUROSTAT_VBE_IND_2010!$D$7:$D$732,"554*"))/1000-(SUMIFS(EUROSTAT_VBE_IND_2010!U$7:U$732,EUROSTAT_VBE_IND_2010!$B$7:$B$732,$D297,EUROSTAT_VBE_IND_2010!$C$7:$C$732,"*"&amp;RIGHT($A297,3)&amp;"*",EUROSTAT_VBE_IND_2010!$D$7:$D$732,"5543*"))/1000-(SUMIFS(EUROSTAT_VBE_IND_2010!U$7:U$732,EUROSTAT_VBE_IND_2010!$B$7:$B$732,$D297,EUROSTAT_VBE_IND_2010!$C$7:$C$732,"*"&amp;RIGHT($A297,3)&amp;"*",EUROSTAT_VBE_IND_2010!$D$7:$D$732,"5544*"))/1000</f>
        <v>0</v>
      </c>
      <c r="Y297" s="17">
        <f>(SUMIFS(EUROSTAT_VBE_IND_2010!V$7:V$732,EUROSTAT_VBE_IND_2010!$B$7:$B$732,$D297,EUROSTAT_VBE_IND_2010!$C$7:$C$732,"*"&amp;RIGHT($A297,3)&amp;"*",EUROSTAT_VBE_IND_2010!$D$7:$D$732,"554*"))/1000-(SUMIFS(EUROSTAT_VBE_IND_2010!V$7:V$732,EUROSTAT_VBE_IND_2010!$B$7:$B$732,$D297,EUROSTAT_VBE_IND_2010!$C$7:$C$732,"*"&amp;RIGHT($A297,3)&amp;"*",EUROSTAT_VBE_IND_2010!$D$7:$D$732,"5543*"))/1000-(SUMIFS(EUROSTAT_VBE_IND_2010!V$7:V$732,EUROSTAT_VBE_IND_2010!$B$7:$B$732,$D297,EUROSTAT_VBE_IND_2010!$C$7:$C$732,"*"&amp;RIGHT($A297,3)&amp;"*",EUROSTAT_VBE_IND_2010!$D$7:$D$732,"5544*"))/1000</f>
        <v>0.128</v>
      </c>
      <c r="Z297" s="17">
        <f>(SUMIFS(EUROSTAT_VBE_IND_2010!W$7:W$732,EUROSTAT_VBE_IND_2010!$B$7:$B$732,$D297,EUROSTAT_VBE_IND_2010!$C$7:$C$732,"*"&amp;RIGHT($A297,3)&amp;"*",EUROSTAT_VBE_IND_2010!$D$7:$D$732,"554*"))/1000-(SUMIFS(EUROSTAT_VBE_IND_2010!W$7:W$732,EUROSTAT_VBE_IND_2010!$B$7:$B$732,$D297,EUROSTAT_VBE_IND_2010!$C$7:$C$732,"*"&amp;RIGHT($A297,3)&amp;"*",EUROSTAT_VBE_IND_2010!$D$7:$D$732,"5543*"))/1000-(SUMIFS(EUROSTAT_VBE_IND_2010!W$7:W$732,EUROSTAT_VBE_IND_2010!$B$7:$B$732,$D297,EUROSTAT_VBE_IND_2010!$C$7:$C$732,"*"&amp;RIGHT($A297,3)&amp;"*",EUROSTAT_VBE_IND_2010!$D$7:$D$732,"5544*"))/1000</f>
        <v>0</v>
      </c>
      <c r="AA297" s="17">
        <f>(SUMIFS(EUROSTAT_VBE_IND_2010!X$7:X$732,EUROSTAT_VBE_IND_2010!$B$7:$B$732,$D297,EUROSTAT_VBE_IND_2010!$C$7:$C$732,"*"&amp;RIGHT($A297,3)&amp;"*",EUROSTAT_VBE_IND_2010!$D$7:$D$732,"554*"))/1000-(SUMIFS(EUROSTAT_VBE_IND_2010!X$7:X$732,EUROSTAT_VBE_IND_2010!$B$7:$B$732,$D297,EUROSTAT_VBE_IND_2010!$C$7:$C$732,"*"&amp;RIGHT($A297,3)&amp;"*",EUROSTAT_VBE_IND_2010!$D$7:$D$732,"5543*"))/1000-(SUMIFS(EUROSTAT_VBE_IND_2010!X$7:X$732,EUROSTAT_VBE_IND_2010!$B$7:$B$732,$D297,EUROSTAT_VBE_IND_2010!$C$7:$C$732,"*"&amp;RIGHT($A297,3)&amp;"*",EUROSTAT_VBE_IND_2010!$D$7:$D$732,"5544*"))/1000</f>
        <v>0.156</v>
      </c>
      <c r="AB297" s="17">
        <f>(SUMIFS(EUROSTAT_VBE_IND_2010!AA$7:AA$732,EUROSTAT_VBE_IND_2010!$B$7:$B$732,$D297,EUROSTAT_VBE_IND_2010!$C$7:$C$732,"*"&amp;RIGHT($A297,3)&amp;"*",EUROSTAT_VBE_IND_2010!$D$7:$D$732,"554*"))/1000-(SUMIFS(EUROSTAT_VBE_IND_2010!AA$7:AA$732,EUROSTAT_VBE_IND_2010!$B$7:$B$732,$D297,EUROSTAT_VBE_IND_2010!$C$7:$C$732,"*"&amp;RIGHT($A297,3)&amp;"*",EUROSTAT_VBE_IND_2010!$D$7:$D$732,"5543*"))/1000-(SUMIFS(EUROSTAT_VBE_IND_2010!AA$7:AA$732,EUROSTAT_VBE_IND_2010!$B$7:$B$732,$D297,EUROSTAT_VBE_IND_2010!$C$7:$C$732,"*"&amp;RIGHT($A297,3)&amp;"*",EUROSTAT_VBE_IND_2010!$D$7:$D$732,"5544*"))/1000</f>
        <v>0</v>
      </c>
      <c r="AC297" s="17">
        <f>(SUMIFS(EUROSTAT_VBE_IND_2010!AB$7:AB$732,EUROSTAT_VBE_IND_2010!$B$7:$B$732,$D297,EUROSTAT_VBE_IND_2010!$C$7:$C$732,"*"&amp;RIGHT($A297,3)&amp;"*",EUROSTAT_VBE_IND_2010!$D$7:$D$732,"554*"))/1000-(SUMIFS(EUROSTAT_VBE_IND_2010!AB$7:AB$732,EUROSTAT_VBE_IND_2010!$B$7:$B$732,$D297,EUROSTAT_VBE_IND_2010!$C$7:$C$732,"*"&amp;RIGHT($A297,3)&amp;"*",EUROSTAT_VBE_IND_2010!$D$7:$D$732,"5543*"))/1000-(SUMIFS(EUROSTAT_VBE_IND_2010!AB$7:AB$732,EUROSTAT_VBE_IND_2010!$B$7:$B$732,$D297,EUROSTAT_VBE_IND_2010!$C$7:$C$732,"*"&amp;RIGHT($A297,3)&amp;"*",EUROSTAT_VBE_IND_2010!$D$7:$D$732,"5544*"))/1000</f>
        <v>0.166</v>
      </c>
      <c r="AD297" s="17">
        <f>(SUMIFS(EUROSTAT_VBE_IND_2010!AC$7:AC$732,EUROSTAT_VBE_IND_2010!$B$7:$B$732,$D297,EUROSTAT_VBE_IND_2010!$C$7:$C$732,"*"&amp;RIGHT($A297,3)&amp;"*",EUROSTAT_VBE_IND_2010!$D$7:$D$732,"554*"))/1000-(SUMIFS(EUROSTAT_VBE_IND_2010!AC$7:AC$732,EUROSTAT_VBE_IND_2010!$B$7:$B$732,$D297,EUROSTAT_VBE_IND_2010!$C$7:$C$732,"*"&amp;RIGHT($A297,3)&amp;"*",EUROSTAT_VBE_IND_2010!$D$7:$D$732,"5543*"))/1000-(SUMIFS(EUROSTAT_VBE_IND_2010!AC$7:AC$732,EUROSTAT_VBE_IND_2010!$B$7:$B$732,$D297,EUROSTAT_VBE_IND_2010!$C$7:$C$732,"*"&amp;RIGHT($A297,3)&amp;"*",EUROSTAT_VBE_IND_2010!$D$7:$D$732,"5544*"))/1000</f>
        <v>11.704</v>
      </c>
      <c r="AE297" s="17">
        <f>(SUMIFS(EUROSTAT_VBE_IND_2010!AD$7:AD$732,EUROSTAT_VBE_IND_2010!$B$7:$B$732,$D297,EUROSTAT_VBE_IND_2010!$C$7:$C$732,"*"&amp;RIGHT($A297,3)&amp;"*",EUROSTAT_VBE_IND_2010!$D$7:$D$732,"554*"))/1000-(SUMIFS(EUROSTAT_VBE_IND_2010!AD$7:AD$732,EUROSTAT_VBE_IND_2010!$B$7:$B$732,$D297,EUROSTAT_VBE_IND_2010!$C$7:$C$732,"*"&amp;RIGHT($A297,3)&amp;"*",EUROSTAT_VBE_IND_2010!$D$7:$D$732,"5543*"))/1000-(SUMIFS(EUROSTAT_VBE_IND_2010!AD$7:AD$732,EUROSTAT_VBE_IND_2010!$B$7:$B$732,$D297,EUROSTAT_VBE_IND_2010!$C$7:$C$732,"*"&amp;RIGHT($A297,3)&amp;"*",EUROSTAT_VBE_IND_2010!$D$7:$D$732,"5544*"))/1000</f>
        <v>19.166</v>
      </c>
      <c r="AF297" s="17">
        <f>(SUMIFS(EUROSTAT_VBE_IND_2010!AE$7:AE$732,EUROSTAT_VBE_IND_2010!$B$7:$B$732,$D297,EUROSTAT_VBE_IND_2010!$C$7:$C$732,"*"&amp;RIGHT($A297,3)&amp;"*",EUROSTAT_VBE_IND_2010!$D$7:$D$732,"554*"))/1000-(SUMIFS(EUROSTAT_VBE_IND_2010!AE$7:AE$732,EUROSTAT_VBE_IND_2010!$B$7:$B$732,$D297,EUROSTAT_VBE_IND_2010!$C$7:$C$732,"*"&amp;RIGHT($A297,3)&amp;"*",EUROSTAT_VBE_IND_2010!$D$7:$D$732,"5543*"))/1000-(SUMIFS(EUROSTAT_VBE_IND_2010!AE$7:AE$732,EUROSTAT_VBE_IND_2010!$B$7:$B$732,$D297,EUROSTAT_VBE_IND_2010!$C$7:$C$732,"*"&amp;RIGHT($A297,3)&amp;"*",EUROSTAT_VBE_IND_2010!$D$7:$D$732,"5544*"))/1000</f>
        <v>34.393</v>
      </c>
      <c r="AG297" s="17">
        <f>(SUMIFS(EUROSTAT_VBE_IND_2010!AF$7:AF$732,EUROSTAT_VBE_IND_2010!$B$7:$B$732,$D297,EUROSTAT_VBE_IND_2010!$C$7:$C$732,"*"&amp;RIGHT($A297,3)&amp;"*",EUROSTAT_VBE_IND_2010!$D$7:$D$732,"554*"))/1000-(SUMIFS(EUROSTAT_VBE_IND_2010!AF$7:AF$732,EUROSTAT_VBE_IND_2010!$B$7:$B$732,$D297,EUROSTAT_VBE_IND_2010!$C$7:$C$732,"*"&amp;RIGHT($A297,3)&amp;"*",EUROSTAT_VBE_IND_2010!$D$7:$D$732,"5543*"))/1000-(SUMIFS(EUROSTAT_VBE_IND_2010!AF$7:AF$732,EUROSTAT_VBE_IND_2010!$B$7:$B$732,$D297,EUROSTAT_VBE_IND_2010!$C$7:$C$732,"*"&amp;RIGHT($A297,3)&amp;"*",EUROSTAT_VBE_IND_2010!$D$7:$D$732,"5544*"))/1000</f>
        <v>0.155</v>
      </c>
      <c r="AH297" s="17">
        <f>(SUMIFS(EUROSTAT_VBE_IND_2010!AH$7:AH$732,EUROSTAT_VBE_IND_2010!$B$7:$B$732,$D297,EUROSTAT_VBE_IND_2010!$C$7:$C$732,"*"&amp;RIGHT($A297,3)&amp;"*",EUROSTAT_VBE_IND_2010!$D$7:$D$732,"554*"))/1000-(SUMIFS(EUROSTAT_VBE_IND_2010!AH$7:AH$732,EUROSTAT_VBE_IND_2010!$B$7:$B$732,$D297,EUROSTAT_VBE_IND_2010!$C$7:$C$732,"*"&amp;RIGHT($A297,3)&amp;"*",EUROSTAT_VBE_IND_2010!$D$7:$D$732,"5543*"))/1000-(SUMIFS(EUROSTAT_VBE_IND_2010!AH$7:AH$732,EUROSTAT_VBE_IND_2010!$B$7:$B$732,$D297,EUROSTAT_VBE_IND_2010!$C$7:$C$732,"*"&amp;RIGHT($A297,3)&amp;"*",EUROSTAT_VBE_IND_2010!$D$7:$D$732,"5544*"))/1000</f>
        <v>159.685</v>
      </c>
      <c r="AI297" s="17">
        <f>(SUMIFS(EUROSTAT_VBE_IND_2010!AI$7:AI$732,EUROSTAT_VBE_IND_2010!$B$7:$B$732,$D297,EUROSTAT_VBE_IND_2010!$C$7:$C$732,"*"&amp;RIGHT($A297,3)&amp;"*",EUROSTAT_VBE_IND_2010!$D$7:$D$732,"554*"))/1000-(SUMIFS(EUROSTAT_VBE_IND_2010!AI$7:AI$732,EUROSTAT_VBE_IND_2010!$B$7:$B$732,$D297,EUROSTAT_VBE_IND_2010!$C$7:$C$732,"*"&amp;RIGHT($A297,3)&amp;"*",EUROSTAT_VBE_IND_2010!$D$7:$D$732,"5543*"))/1000-(SUMIFS(EUROSTAT_VBE_IND_2010!AI$7:AI$732,EUROSTAT_VBE_IND_2010!$B$7:$B$732,$D297,EUROSTAT_VBE_IND_2010!$C$7:$C$732,"*"&amp;RIGHT($A297,3)&amp;"*",EUROSTAT_VBE_IND_2010!$D$7:$D$732,"5544*"))/1000</f>
        <v>0.303</v>
      </c>
      <c r="AJ297" s="17">
        <f>(SUMIFS(EUROSTAT_VBE_IND_2010!AJ$7:AJ$732,EUROSTAT_VBE_IND_2010!$B$7:$B$732,$D297,EUROSTAT_VBE_IND_2010!$C$7:$C$732,"*"&amp;RIGHT($A297,3)&amp;"*",EUROSTAT_VBE_IND_2010!$D$7:$D$732,"554*"))/1000-(SUMIFS(EUROSTAT_VBE_IND_2010!AJ$7:AJ$732,EUROSTAT_VBE_IND_2010!$B$7:$B$732,$D297,EUROSTAT_VBE_IND_2010!$C$7:$C$732,"*"&amp;RIGHT($A297,3)&amp;"*",EUROSTAT_VBE_IND_2010!$D$7:$D$732,"5543*"))/1000-(SUMIFS(EUROSTAT_VBE_IND_2010!AJ$7:AJ$732,EUROSTAT_VBE_IND_2010!$B$7:$B$732,$D297,EUROSTAT_VBE_IND_2010!$C$7:$C$732,"*"&amp;RIGHT($A297,3)&amp;"*",EUROSTAT_VBE_IND_2010!$D$7:$D$732,"5544*"))/1000</f>
        <v>13.28</v>
      </c>
      <c r="AK297" s="17">
        <f>(SUMIFS(EUROSTAT_VBE_IND_2010!AK$7:AK$732,EUROSTAT_VBE_IND_2010!$B$7:$B$732,$D297,EUROSTAT_VBE_IND_2010!$C$7:$C$732,"*"&amp;RIGHT($A297,3)&amp;"*",EUROSTAT_VBE_IND_2010!$D$7:$D$732,"554*"))/1000-(SUMIFS(EUROSTAT_VBE_IND_2010!AK$7:AK$732,EUROSTAT_VBE_IND_2010!$B$7:$B$732,$D297,EUROSTAT_VBE_IND_2010!$C$7:$C$732,"*"&amp;RIGHT($A297,3)&amp;"*",EUROSTAT_VBE_IND_2010!$D$7:$D$732,"5543*"))/1000-(SUMIFS(EUROSTAT_VBE_IND_2010!AK$7:AK$732,EUROSTAT_VBE_IND_2010!$B$7:$B$732,$D297,EUROSTAT_VBE_IND_2010!$C$7:$C$732,"*"&amp;RIGHT($A297,3)&amp;"*",EUROSTAT_VBE_IND_2010!$D$7:$D$732,"5544*"))/1000</f>
        <v>0</v>
      </c>
      <c r="AL297" s="198">
        <f>SUMIFS('IEA Bal_AL-IND'!$D$30:$D$329,'IEA Bal_AL-IND'!$A$30:$A$329,"*"&amp;RIGHT($B297,8),'IEA Bal_AL-IND'!$C$30:$C$329,'Aggregated Balance-IND_2010'!$E297)</f>
        <v>0</v>
      </c>
      <c r="AM297" s="198">
        <f>SUMIFS('IEA Bal_BA-IND'!$D$30:$D$329,'IEA Bal_BA-IND'!$A$30:$A$329,"*"&amp;RIGHT($B297,8),'IEA Bal_BA-IND'!$C$30:$C$329,'Aggregated Balance-IND_2010'!$E297)</f>
        <v>0</v>
      </c>
      <c r="AN297" s="198">
        <f>SUMIFS('IEA Bal_KS-IND'!$D$30:$D$329,'IEA Bal_KS-IND'!$A$30:$A$329,"*"&amp;RIGHT($B297,8),'IEA Bal_KS-IND'!$C$30:$C$329,'Aggregated Balance-IND_2010'!$E297)</f>
        <v>0</v>
      </c>
      <c r="AO297" s="17">
        <f>(SUMIFS(EUROSTAT_VBE_IND_2010!Y$7:Y$732,EUROSTAT_VBE_IND_2010!$B$7:$B$732,$D297,EUROSTAT_VBE_IND_2010!$C$7:$C$732,"*"&amp;RIGHT($A297,3)&amp;"*",EUROSTAT_VBE_IND_2010!$D$7:$D$732,"554*"))/1000-(SUMIFS(EUROSTAT_VBE_IND_2010!Y$7:Y$732,EUROSTAT_VBE_IND_2010!$B$7:$B$732,$D297,EUROSTAT_VBE_IND_2010!$C$7:$C$732,"*"&amp;RIGHT($A297,3)&amp;"*",EUROSTAT_VBE_IND_2010!$D$7:$D$732,"5543*"))/1000-(SUMIFS(EUROSTAT_VBE_IND_2010!Y$7:Y$732,EUROSTAT_VBE_IND_2010!$B$7:$B$732,$D297,EUROSTAT_VBE_IND_2010!$C$7:$C$732,"*"&amp;RIGHT($A297,3)&amp;"*",EUROSTAT_VBE_IND_2010!$D$7:$D$732,"5544*"))/1000</f>
        <v>0</v>
      </c>
      <c r="AP297" s="17">
        <f>(SUMIFS(EUROSTAT_VBE_IND_2010!Z$7:Z$732,EUROSTAT_VBE_IND_2010!$B$7:$B$732,$D297,EUROSTAT_VBE_IND_2010!$C$7:$C$732,"*"&amp;RIGHT($A297,3)&amp;"*",EUROSTAT_VBE_IND_2010!$D$7:$D$732,"554*"))/1000-(SUMIFS(EUROSTAT_VBE_IND_2010!Z$7:Z$732,EUROSTAT_VBE_IND_2010!$B$7:$B$732,$D297,EUROSTAT_VBE_IND_2010!$C$7:$C$732,"*"&amp;RIGHT($A297,3)&amp;"*",EUROSTAT_VBE_IND_2010!$D$7:$D$732,"5543*"))/1000-(SUMIFS(EUROSTAT_VBE_IND_2010!Z$7:Z$732,EUROSTAT_VBE_IND_2010!$B$7:$B$732,$D297,EUROSTAT_VBE_IND_2010!$C$7:$C$732,"*"&amp;RIGHT($A297,3)&amp;"*",EUROSTAT_VBE_IND_2010!$D$7:$D$732,"5544*"))/1000</f>
        <v>0.002</v>
      </c>
      <c r="AQ297" s="17">
        <f>(SUMIFS(EUROSTAT_VBE_IND_2010!AG$7:AG$732,EUROSTAT_VBE_IND_2010!$B$7:$B$732,$D297,EUROSTAT_VBE_IND_2010!$C$7:$C$732,"*"&amp;RIGHT($A297,3)&amp;"*",EUROSTAT_VBE_IND_2010!$D$7:$D$732,"554*"))/1000-(SUMIFS(EUROSTAT_VBE_IND_2010!AG$7:AG$732,EUROSTAT_VBE_IND_2010!$B$7:$B$732,$D297,EUROSTAT_VBE_IND_2010!$C$7:$C$732,"*"&amp;RIGHT($A297,3)&amp;"*",EUROSTAT_VBE_IND_2010!$D$7:$D$732,"5543*"))/1000-(SUMIFS(EUROSTAT_VBE_IND_2010!AG$7:AG$732,EUROSTAT_VBE_IND_2010!$B$7:$B$732,$D297,EUROSTAT_VBE_IND_2010!$C$7:$C$732,"*"&amp;RIGHT($A297,3)&amp;"*",EUROSTAT_VBE_IND_2010!$D$7:$D$732,"5544*"))/1000</f>
        <v>0.004</v>
      </c>
    </row>
    <row r="298" spans="1:43">
      <c r="A298" t="str">
        <f>LEFT(EUROSTAT_VBE_IND_2010!$C$426,8)</f>
        <v>B_101840</v>
      </c>
      <c r="B298" s="28" t="s">
        <v>304</v>
      </c>
      <c r="C298" t="s">
        <v>293</v>
      </c>
      <c r="D298" t="s">
        <v>126</v>
      </c>
      <c r="E298" t="s">
        <v>245</v>
      </c>
      <c r="F298" t="s">
        <v>265</v>
      </c>
      <c r="G298" s="17">
        <f>(SUMIFS(EUROSTAT_VBE_IND_2010!E$7:E$732,EUROSTAT_VBE_IND_2010!$B$7:$B$732,$D298,EUROSTAT_VBE_IND_2010!$C$7:$C$732,"*"&amp;RIGHT($A298,3)&amp;"*",EUROSTAT_VBE_IND_2010!$D$7:$D$732,"5543*"))/1000</f>
        <v>0</v>
      </c>
      <c r="H298" s="17">
        <f>(SUMIFS(EUROSTAT_VBE_IND_2010!F$7:F$732,EUROSTAT_VBE_IND_2010!$B$7:$B$732,$D298,EUROSTAT_VBE_IND_2010!$C$7:$C$732,"*"&amp;RIGHT($A298,3)&amp;"*",EUROSTAT_VBE_IND_2010!$D$7:$D$732,"5543*"))/1000</f>
        <v>0</v>
      </c>
      <c r="I298" s="17">
        <f>(SUMIFS(EUROSTAT_VBE_IND_2010!G$7:G$732,EUROSTAT_VBE_IND_2010!$B$7:$B$732,$D298,EUROSTAT_VBE_IND_2010!$C$7:$C$732,"*"&amp;RIGHT($A298,3)&amp;"*",EUROSTAT_VBE_IND_2010!$D$7:$D$732,"5543*"))/1000</f>
        <v>0</v>
      </c>
      <c r="J298" s="198">
        <f>SUMIFS('IEA Bal_CH-IND'!$D$30:$D$329,'IEA Bal_CH-IND'!$A$30:$A$329,"*"&amp;RIGHT($B298,8),'IEA Bal_CH-IND'!$C$30:$C$329,'Aggregated Balance-IND_2010'!$E298)</f>
        <v>0</v>
      </c>
      <c r="K298" s="17">
        <f>(SUMIFS(EUROSTAT_VBE_IND_2010!H$7:H$732,EUROSTAT_VBE_IND_2010!$B$7:$B$732,$D298,EUROSTAT_VBE_IND_2010!$C$7:$C$732,"*"&amp;RIGHT($A298,3)&amp;"*",EUROSTAT_VBE_IND_2010!$D$7:$D$732,"5543*"))/1000</f>
        <v>0</v>
      </c>
      <c r="L298" s="17">
        <f>(SUMIFS(EUROSTAT_VBE_IND_2010!I$7:I$732,EUROSTAT_VBE_IND_2010!$B$7:$B$732,$D298,EUROSTAT_VBE_IND_2010!$C$7:$C$732,"*"&amp;RIGHT($A298,3)&amp;"*",EUROSTAT_VBE_IND_2010!$D$7:$D$732,"5543*"))/1000</f>
        <v>0</v>
      </c>
      <c r="M298" s="17">
        <f>(SUMIFS(EUROSTAT_VBE_IND_2010!J$7:J$732,EUROSTAT_VBE_IND_2010!$B$7:$B$732,$D298,EUROSTAT_VBE_IND_2010!$C$7:$C$732,"*"&amp;RIGHT($A298,3)&amp;"*",EUROSTAT_VBE_IND_2010!$D$7:$D$732,"5543*"))/1000</f>
        <v>0.708</v>
      </c>
      <c r="N298" s="17">
        <f>(SUMIFS(EUROSTAT_VBE_IND_2010!K$7:K$732,EUROSTAT_VBE_IND_2010!$B$7:$B$732,$D298,EUROSTAT_VBE_IND_2010!$C$7:$C$732,"*"&amp;RIGHT($A298,3)&amp;"*",EUROSTAT_VBE_IND_2010!$D$7:$D$732,"5543*"))/1000</f>
        <v>0.015</v>
      </c>
      <c r="O298" s="17">
        <f>(SUMIFS(EUROSTAT_VBE_IND_2010!L$7:L$732,EUROSTAT_VBE_IND_2010!$B$7:$B$732,$D298,EUROSTAT_VBE_IND_2010!$C$7:$C$732,"*"&amp;RIGHT($A298,3)&amp;"*",EUROSTAT_VBE_IND_2010!$D$7:$D$732,"5543*"))/1000</f>
        <v>0</v>
      </c>
      <c r="P298" s="17">
        <f>(SUMIFS(EUROSTAT_VBE_IND_2010!M$7:M$732,EUROSTAT_VBE_IND_2010!$B$7:$B$732,$D298,EUROSTAT_VBE_IND_2010!$C$7:$C$732,"*"&amp;RIGHT($A298,3)&amp;"*",EUROSTAT_VBE_IND_2010!$D$7:$D$732,"5543*"))/1000</f>
        <v>0</v>
      </c>
      <c r="Q298" s="17">
        <f>(SUMIFS(EUROSTAT_VBE_IND_2010!N$7:N$732,EUROSTAT_VBE_IND_2010!$B$7:$B$732,$D298,EUROSTAT_VBE_IND_2010!$C$7:$C$732,"*"&amp;RIGHT($A298,3)&amp;"*",EUROSTAT_VBE_IND_2010!$D$7:$D$732,"5543*"))/1000</f>
        <v>0</v>
      </c>
      <c r="R298" s="17">
        <f>(SUMIFS(EUROSTAT_VBE_IND_2010!O$7:O$732,EUROSTAT_VBE_IND_2010!$B$7:$B$732,$D298,EUROSTAT_VBE_IND_2010!$C$7:$C$732,"*"&amp;RIGHT($A298,3)&amp;"*",EUROSTAT_VBE_IND_2010!$D$7:$D$732,"5543*"))/1000</f>
        <v>1.539</v>
      </c>
      <c r="S298" s="17">
        <f>(SUMIFS(EUROSTAT_VBE_IND_2010!P$7:P$732,EUROSTAT_VBE_IND_2010!$B$7:$B$732,$D298,EUROSTAT_VBE_IND_2010!$C$7:$C$732,"*"&amp;RIGHT($A298,3)&amp;"*",EUROSTAT_VBE_IND_2010!$D$7:$D$732,"5543*"))/1000</f>
        <v>0</v>
      </c>
      <c r="T298" s="17">
        <f>(SUMIFS(EUROSTAT_VBE_IND_2010!Q$7:Q$732,EUROSTAT_VBE_IND_2010!$B$7:$B$732,$D298,EUROSTAT_VBE_IND_2010!$C$7:$C$732,"*"&amp;RIGHT($A298,3)&amp;"*",EUROSTAT_VBE_IND_2010!$D$7:$D$732,"5543*"))/1000</f>
        <v>0</v>
      </c>
      <c r="U298" s="17">
        <f>(SUMIFS(EUROSTAT_VBE_IND_2010!R$7:R$732,EUROSTAT_VBE_IND_2010!$B$7:$B$732,$D298,EUROSTAT_VBE_IND_2010!$C$7:$C$732,"*"&amp;RIGHT($A298,3)&amp;"*",EUROSTAT_VBE_IND_2010!$D$7:$D$732,"5543*"))/1000</f>
        <v>0</v>
      </c>
      <c r="V298" s="17">
        <f>(SUMIFS(EUROSTAT_VBE_IND_2010!S$7:S$732,EUROSTAT_VBE_IND_2010!$B$7:$B$732,$D298,EUROSTAT_VBE_IND_2010!$C$7:$C$732,"*"&amp;RIGHT($A298,3)&amp;"*",EUROSTAT_VBE_IND_2010!$D$7:$D$732,"5543*"))/1000</f>
        <v>0</v>
      </c>
      <c r="W298" s="17">
        <f>(SUMIFS(EUROSTAT_VBE_IND_2010!T$7:T$732,EUROSTAT_VBE_IND_2010!$B$7:$B$732,$D298,EUROSTAT_VBE_IND_2010!$C$7:$C$732,"*"&amp;RIGHT($A298,3)&amp;"*",EUROSTAT_VBE_IND_2010!$D$7:$D$732,"5543*"))/1000</f>
        <v>0</v>
      </c>
      <c r="X298" s="17">
        <f>(SUMIFS(EUROSTAT_VBE_IND_2010!U$7:U$732,EUROSTAT_VBE_IND_2010!$B$7:$B$732,$D298,EUROSTAT_VBE_IND_2010!$C$7:$C$732,"*"&amp;RIGHT($A298,3)&amp;"*",EUROSTAT_VBE_IND_2010!$D$7:$D$732,"5543*"))/1000</f>
        <v>0</v>
      </c>
      <c r="Y298" s="17">
        <f>(SUMIFS(EUROSTAT_VBE_IND_2010!V$7:V$732,EUROSTAT_VBE_IND_2010!$B$7:$B$732,$D298,EUROSTAT_VBE_IND_2010!$C$7:$C$732,"*"&amp;RIGHT($A298,3)&amp;"*",EUROSTAT_VBE_IND_2010!$D$7:$D$732,"5543*"))/1000</f>
        <v>0</v>
      </c>
      <c r="Z298" s="17">
        <f>(SUMIFS(EUROSTAT_VBE_IND_2010!W$7:W$732,EUROSTAT_VBE_IND_2010!$B$7:$B$732,$D298,EUROSTAT_VBE_IND_2010!$C$7:$C$732,"*"&amp;RIGHT($A298,3)&amp;"*",EUROSTAT_VBE_IND_2010!$D$7:$D$732,"5543*"))/1000</f>
        <v>0</v>
      </c>
      <c r="AA298" s="17">
        <f>(SUMIFS(EUROSTAT_VBE_IND_2010!X$7:X$732,EUROSTAT_VBE_IND_2010!$B$7:$B$732,$D298,EUROSTAT_VBE_IND_2010!$C$7:$C$732,"*"&amp;RIGHT($A298,3)&amp;"*",EUROSTAT_VBE_IND_2010!$D$7:$D$732,"5543*"))/1000</f>
        <v>0</v>
      </c>
      <c r="AB298" s="17">
        <f>(SUMIFS(EUROSTAT_VBE_IND_2010!AA$7:AA$732,EUROSTAT_VBE_IND_2010!$B$7:$B$732,$D298,EUROSTAT_VBE_IND_2010!$C$7:$C$732,"*"&amp;RIGHT($A298,3)&amp;"*",EUROSTAT_VBE_IND_2010!$D$7:$D$732,"5543*"))/1000</f>
        <v>0</v>
      </c>
      <c r="AC298" s="17">
        <f>(SUMIFS(EUROSTAT_VBE_IND_2010!AB$7:AB$732,EUROSTAT_VBE_IND_2010!$B$7:$B$732,$D298,EUROSTAT_VBE_IND_2010!$C$7:$C$732,"*"&amp;RIGHT($A298,3)&amp;"*",EUROSTAT_VBE_IND_2010!$D$7:$D$732,"5543*"))/1000</f>
        <v>0</v>
      </c>
      <c r="AD298" s="17">
        <f>(SUMIFS(EUROSTAT_VBE_IND_2010!AC$7:AC$732,EUROSTAT_VBE_IND_2010!$B$7:$B$732,$D298,EUROSTAT_VBE_IND_2010!$C$7:$C$732,"*"&amp;RIGHT($A298,3)&amp;"*",EUROSTAT_VBE_IND_2010!$D$7:$D$732,"5543*"))/1000</f>
        <v>0</v>
      </c>
      <c r="AE298" s="17">
        <f>(SUMIFS(EUROSTAT_VBE_IND_2010!AD$7:AD$732,EUROSTAT_VBE_IND_2010!$B$7:$B$732,$D298,EUROSTAT_VBE_IND_2010!$C$7:$C$732,"*"&amp;RIGHT($A298,3)&amp;"*",EUROSTAT_VBE_IND_2010!$D$7:$D$732,"5543*"))/1000</f>
        <v>0</v>
      </c>
      <c r="AF298" s="17">
        <f>(SUMIFS(EUROSTAT_VBE_IND_2010!AE$7:AE$732,EUROSTAT_VBE_IND_2010!$B$7:$B$732,$D298,EUROSTAT_VBE_IND_2010!$C$7:$C$732,"*"&amp;RIGHT($A298,3)&amp;"*",EUROSTAT_VBE_IND_2010!$D$7:$D$732,"5543*"))/1000</f>
        <v>0</v>
      </c>
      <c r="AG298" s="17">
        <f>(SUMIFS(EUROSTAT_VBE_IND_2010!AF$7:AF$732,EUROSTAT_VBE_IND_2010!$B$7:$B$732,$D298,EUROSTAT_VBE_IND_2010!$C$7:$C$732,"*"&amp;RIGHT($A298,3)&amp;"*",EUROSTAT_VBE_IND_2010!$D$7:$D$732,"5543*"))/1000</f>
        <v>0</v>
      </c>
      <c r="AH298" s="17">
        <f>(SUMIFS(EUROSTAT_VBE_IND_2010!AH$7:AH$732,EUROSTAT_VBE_IND_2010!$B$7:$B$732,$D298,EUROSTAT_VBE_IND_2010!$C$7:$C$732,"*"&amp;RIGHT($A298,3)&amp;"*",EUROSTAT_VBE_IND_2010!$D$7:$D$732,"5543*"))/1000</f>
        <v>0</v>
      </c>
      <c r="AI298" s="17">
        <f>(SUMIFS(EUROSTAT_VBE_IND_2010!AI$7:AI$732,EUROSTAT_VBE_IND_2010!$B$7:$B$732,$D298,EUROSTAT_VBE_IND_2010!$C$7:$C$732,"*"&amp;RIGHT($A298,3)&amp;"*",EUROSTAT_VBE_IND_2010!$D$7:$D$732,"5543*"))/1000</f>
        <v>0</v>
      </c>
      <c r="AJ298" s="17">
        <f>(SUMIFS(EUROSTAT_VBE_IND_2010!AJ$7:AJ$732,EUROSTAT_VBE_IND_2010!$B$7:$B$732,$D298,EUROSTAT_VBE_IND_2010!$C$7:$C$732,"*"&amp;RIGHT($A298,3)&amp;"*",EUROSTAT_VBE_IND_2010!$D$7:$D$732,"5543*"))/1000</f>
        <v>0</v>
      </c>
      <c r="AK298" s="17">
        <f>(SUMIFS(EUROSTAT_VBE_IND_2010!AK$7:AK$732,EUROSTAT_VBE_IND_2010!$B$7:$B$732,$D298,EUROSTAT_VBE_IND_2010!$C$7:$C$732,"*"&amp;RIGHT($A298,3)&amp;"*",EUROSTAT_VBE_IND_2010!$D$7:$D$732,"5543*"))/1000</f>
        <v>0</v>
      </c>
      <c r="AL298" s="198">
        <f>SUMIFS('IEA Bal_AL-IND'!$D$30:$D$329,'IEA Bal_AL-IND'!$A$30:$A$329,"*"&amp;RIGHT($B298,8),'IEA Bal_AL-IND'!$C$30:$C$329,'Aggregated Balance-IND_2010'!$E298)</f>
        <v>0</v>
      </c>
      <c r="AM298" s="198">
        <f>SUMIFS('IEA Bal_BA-IND'!$D$30:$D$329,'IEA Bal_BA-IND'!$A$30:$A$329,"*"&amp;RIGHT($B298,8),'IEA Bal_BA-IND'!$C$30:$C$329,'Aggregated Balance-IND_2010'!$E298)</f>
        <v>0</v>
      </c>
      <c r="AN298" s="198">
        <f>SUMIFS('IEA Bal_KS-IND'!$D$30:$D$329,'IEA Bal_KS-IND'!$A$30:$A$329,"*"&amp;RIGHT($B298,8),'IEA Bal_KS-IND'!$C$30:$C$329,'Aggregated Balance-IND_2010'!$E298)</f>
        <v>0</v>
      </c>
      <c r="AO298" s="17">
        <f>(SUMIFS(EUROSTAT_VBE_IND_2010!Y$7:Y$732,EUROSTAT_VBE_IND_2010!$B$7:$B$732,$D298,EUROSTAT_VBE_IND_2010!$C$7:$C$732,"*"&amp;RIGHT($A298,3)&amp;"*",EUROSTAT_VBE_IND_2010!$D$7:$D$732,"5543*"))/1000</f>
        <v>0</v>
      </c>
      <c r="AP298" s="17">
        <f>(SUMIFS(EUROSTAT_VBE_IND_2010!Z$7:Z$732,EUROSTAT_VBE_IND_2010!$B$7:$B$732,$D298,EUROSTAT_VBE_IND_2010!$C$7:$C$732,"*"&amp;RIGHT($A298,3)&amp;"*",EUROSTAT_VBE_IND_2010!$D$7:$D$732,"5543*"))/1000</f>
        <v>0</v>
      </c>
      <c r="AQ298" s="17">
        <f>(SUMIFS(EUROSTAT_VBE_IND_2010!AG$7:AG$732,EUROSTAT_VBE_IND_2010!$B$7:$B$732,$D298,EUROSTAT_VBE_IND_2010!$C$7:$C$732,"*"&amp;RIGHT($A298,3)&amp;"*",EUROSTAT_VBE_IND_2010!$D$7:$D$732,"5543*"))/1000</f>
        <v>0</v>
      </c>
    </row>
    <row r="299" spans="1:43">
      <c r="A299" t="str">
        <f>LEFT(EUROSTAT_VBE_IND_2010!$C$426,8)</f>
        <v>B_101840</v>
      </c>
      <c r="B299" s="28" t="s">
        <v>304</v>
      </c>
      <c r="C299" t="s">
        <v>293</v>
      </c>
      <c r="D299" t="s">
        <v>126</v>
      </c>
      <c r="E299" t="s">
        <v>246</v>
      </c>
      <c r="F299" t="s">
        <v>266</v>
      </c>
      <c r="G299" s="17">
        <f>(SUMIFS(EUROSTAT_VBE_IND_2010!E$7:E$732,EUROSTAT_VBE_IND_2010!$B$7:$B$732,$D299,EUROSTAT_VBE_IND_2010!$C$7:$C$732,"*"&amp;RIGHT($A299,3)&amp;"*",EUROSTAT_VBE_IND_2010!$D$7:$D$732,"7100*"))/1000</f>
        <v>0.089</v>
      </c>
      <c r="H299" s="17">
        <f>(SUMIFS(EUROSTAT_VBE_IND_2010!F$7:F$732,EUROSTAT_VBE_IND_2010!$B$7:$B$732,$D299,EUROSTAT_VBE_IND_2010!$C$7:$C$732,"*"&amp;RIGHT($A299,3)&amp;"*",EUROSTAT_VBE_IND_2010!$D$7:$D$732,"7100*"))/1000</f>
        <v>0.95</v>
      </c>
      <c r="I299" s="17">
        <f>(SUMIFS(EUROSTAT_VBE_IND_2010!G$7:G$732,EUROSTAT_VBE_IND_2010!$B$7:$B$732,$D299,EUROSTAT_VBE_IND_2010!$C$7:$C$732,"*"&amp;RIGHT($A299,3)&amp;"*",EUROSTAT_VBE_IND_2010!$D$7:$D$732,"7100*"))/1000</f>
        <v>0</v>
      </c>
      <c r="J299" s="198">
        <f>SUMIFS('IEA Bal_CH-IND'!$D$30:$D$329,'IEA Bal_CH-IND'!$A$30:$A$329,"*"&amp;RIGHT($B299,8),'IEA Bal_CH-IND'!$C$30:$C$329,'Aggregated Balance-IND_2010'!$E299)</f>
        <v>0.95183</v>
      </c>
      <c r="K299" s="17">
        <f>(SUMIFS(EUROSTAT_VBE_IND_2010!H$7:H$732,EUROSTAT_VBE_IND_2010!$B$7:$B$732,$D299,EUROSTAT_VBE_IND_2010!$C$7:$C$732,"*"&amp;RIGHT($A299,3)&amp;"*",EUROSTAT_VBE_IND_2010!$D$7:$D$732,"7100*"))/1000</f>
        <v>0</v>
      </c>
      <c r="L299" s="17">
        <f>(SUMIFS(EUROSTAT_VBE_IND_2010!I$7:I$732,EUROSTAT_VBE_IND_2010!$B$7:$B$732,$D299,EUROSTAT_VBE_IND_2010!$C$7:$C$732,"*"&amp;RIGHT($A299,3)&amp;"*",EUROSTAT_VBE_IND_2010!$D$7:$D$732,"7100*"))/1000</f>
        <v>0</v>
      </c>
      <c r="M299" s="17">
        <f>(SUMIFS(EUROSTAT_VBE_IND_2010!J$7:J$732,EUROSTAT_VBE_IND_2010!$B$7:$B$732,$D299,EUROSTAT_VBE_IND_2010!$C$7:$C$732,"*"&amp;RIGHT($A299,3)&amp;"*",EUROSTAT_VBE_IND_2010!$D$7:$D$732,"7100*"))/1000</f>
        <v>1.426</v>
      </c>
      <c r="N299" s="17">
        <f>(SUMIFS(EUROSTAT_VBE_IND_2010!K$7:K$732,EUROSTAT_VBE_IND_2010!$B$7:$B$732,$D299,EUROSTAT_VBE_IND_2010!$C$7:$C$732,"*"&amp;RIGHT($A299,3)&amp;"*",EUROSTAT_VBE_IND_2010!$D$7:$D$732,"7100*"))/1000</f>
        <v>0</v>
      </c>
      <c r="O299" s="17">
        <f>(SUMIFS(EUROSTAT_VBE_IND_2010!L$7:L$732,EUROSTAT_VBE_IND_2010!$B$7:$B$732,$D299,EUROSTAT_VBE_IND_2010!$C$7:$C$732,"*"&amp;RIGHT($A299,3)&amp;"*",EUROSTAT_VBE_IND_2010!$D$7:$D$732,"7100*"))/1000</f>
        <v>0</v>
      </c>
      <c r="P299" s="17">
        <f>(SUMIFS(EUROSTAT_VBE_IND_2010!M$7:M$732,EUROSTAT_VBE_IND_2010!$B$7:$B$732,$D299,EUROSTAT_VBE_IND_2010!$C$7:$C$732,"*"&amp;RIGHT($A299,3)&amp;"*",EUROSTAT_VBE_IND_2010!$D$7:$D$732,"7100*"))/1000</f>
        <v>0</v>
      </c>
      <c r="Q299" s="17">
        <f>(SUMIFS(EUROSTAT_VBE_IND_2010!N$7:N$732,EUROSTAT_VBE_IND_2010!$B$7:$B$732,$D299,EUROSTAT_VBE_IND_2010!$C$7:$C$732,"*"&amp;RIGHT($A299,3)&amp;"*",EUROSTAT_VBE_IND_2010!$D$7:$D$732,"7100*"))/1000</f>
        <v>0</v>
      </c>
      <c r="R299" s="17">
        <f>(SUMIFS(EUROSTAT_VBE_IND_2010!O$7:O$732,EUROSTAT_VBE_IND_2010!$B$7:$B$732,$D299,EUROSTAT_VBE_IND_2010!$C$7:$C$732,"*"&amp;RIGHT($A299,3)&amp;"*",EUROSTAT_VBE_IND_2010!$D$7:$D$732,"7100*"))/1000</f>
        <v>0.166</v>
      </c>
      <c r="S299" s="17">
        <f>(SUMIFS(EUROSTAT_VBE_IND_2010!P$7:P$732,EUROSTAT_VBE_IND_2010!$B$7:$B$732,$D299,EUROSTAT_VBE_IND_2010!$C$7:$C$732,"*"&amp;RIGHT($A299,3)&amp;"*",EUROSTAT_VBE_IND_2010!$D$7:$D$732,"7100*"))/1000</f>
        <v>0</v>
      </c>
      <c r="T299" s="17">
        <f>(SUMIFS(EUROSTAT_VBE_IND_2010!Q$7:Q$732,EUROSTAT_VBE_IND_2010!$B$7:$B$732,$D299,EUROSTAT_VBE_IND_2010!$C$7:$C$732,"*"&amp;RIGHT($A299,3)&amp;"*",EUROSTAT_VBE_IND_2010!$D$7:$D$732,"7100*"))/1000</f>
        <v>0</v>
      </c>
      <c r="U299" s="17">
        <f>(SUMIFS(EUROSTAT_VBE_IND_2010!R$7:R$732,EUROSTAT_VBE_IND_2010!$B$7:$B$732,$D299,EUROSTAT_VBE_IND_2010!$C$7:$C$732,"*"&amp;RIGHT($A299,3)&amp;"*",EUROSTAT_VBE_IND_2010!$D$7:$D$732,"7100*"))/1000</f>
        <v>0</v>
      </c>
      <c r="V299" s="17">
        <f>(SUMIFS(EUROSTAT_VBE_IND_2010!S$7:S$732,EUROSTAT_VBE_IND_2010!$B$7:$B$732,$D299,EUROSTAT_VBE_IND_2010!$C$7:$C$732,"*"&amp;RIGHT($A299,3)&amp;"*",EUROSTAT_VBE_IND_2010!$D$7:$D$732,"7100*"))/1000</f>
        <v>0</v>
      </c>
      <c r="W299" s="17">
        <f>(SUMIFS(EUROSTAT_VBE_IND_2010!T$7:T$732,EUROSTAT_VBE_IND_2010!$B$7:$B$732,$D299,EUROSTAT_VBE_IND_2010!$C$7:$C$732,"*"&amp;RIGHT($A299,3)&amp;"*",EUROSTAT_VBE_IND_2010!$D$7:$D$732,"7100*"))/1000</f>
        <v>0</v>
      </c>
      <c r="X299" s="17">
        <f>(SUMIFS(EUROSTAT_VBE_IND_2010!U$7:U$732,EUROSTAT_VBE_IND_2010!$B$7:$B$732,$D299,EUROSTAT_VBE_IND_2010!$C$7:$C$732,"*"&amp;RIGHT($A299,3)&amp;"*",EUROSTAT_VBE_IND_2010!$D$7:$D$732,"7100*"))/1000</f>
        <v>0</v>
      </c>
      <c r="Y299" s="17">
        <f>(SUMIFS(EUROSTAT_VBE_IND_2010!V$7:V$732,EUROSTAT_VBE_IND_2010!$B$7:$B$732,$D299,EUROSTAT_VBE_IND_2010!$C$7:$C$732,"*"&amp;RIGHT($A299,3)&amp;"*",EUROSTAT_VBE_IND_2010!$D$7:$D$732,"7100*"))/1000</f>
        <v>0</v>
      </c>
      <c r="Z299" s="17">
        <f>(SUMIFS(EUROSTAT_VBE_IND_2010!W$7:W$732,EUROSTAT_VBE_IND_2010!$B$7:$B$732,$D299,EUROSTAT_VBE_IND_2010!$C$7:$C$732,"*"&amp;RIGHT($A299,3)&amp;"*",EUROSTAT_VBE_IND_2010!$D$7:$D$732,"7100*"))/1000</f>
        <v>0</v>
      </c>
      <c r="AA299" s="17">
        <f>(SUMIFS(EUROSTAT_VBE_IND_2010!X$7:X$732,EUROSTAT_VBE_IND_2010!$B$7:$B$732,$D299,EUROSTAT_VBE_IND_2010!$C$7:$C$732,"*"&amp;RIGHT($A299,3)&amp;"*",EUROSTAT_VBE_IND_2010!$D$7:$D$732,"7100*"))/1000</f>
        <v>0</v>
      </c>
      <c r="AB299" s="17">
        <f>(SUMIFS(EUROSTAT_VBE_IND_2010!AA$7:AA$732,EUROSTAT_VBE_IND_2010!$B$7:$B$732,$D299,EUROSTAT_VBE_IND_2010!$C$7:$C$732,"*"&amp;RIGHT($A299,3)&amp;"*",EUROSTAT_VBE_IND_2010!$D$7:$D$732,"7100*"))/1000</f>
        <v>0</v>
      </c>
      <c r="AC299" s="17">
        <f>(SUMIFS(EUROSTAT_VBE_IND_2010!AB$7:AB$732,EUROSTAT_VBE_IND_2010!$B$7:$B$732,$D299,EUROSTAT_VBE_IND_2010!$C$7:$C$732,"*"&amp;RIGHT($A299,3)&amp;"*",EUROSTAT_VBE_IND_2010!$D$7:$D$732,"7100*"))/1000</f>
        <v>0</v>
      </c>
      <c r="AD299" s="17">
        <f>(SUMIFS(EUROSTAT_VBE_IND_2010!AC$7:AC$732,EUROSTAT_VBE_IND_2010!$B$7:$B$732,$D299,EUROSTAT_VBE_IND_2010!$C$7:$C$732,"*"&amp;RIGHT($A299,3)&amp;"*",EUROSTAT_VBE_IND_2010!$D$7:$D$732,"7100*"))/1000</f>
        <v>0</v>
      </c>
      <c r="AE299" s="17">
        <f>(SUMIFS(EUROSTAT_VBE_IND_2010!AD$7:AD$732,EUROSTAT_VBE_IND_2010!$B$7:$B$732,$D299,EUROSTAT_VBE_IND_2010!$C$7:$C$732,"*"&amp;RIGHT($A299,3)&amp;"*",EUROSTAT_VBE_IND_2010!$D$7:$D$732,"7100*"))/1000</f>
        <v>0.158</v>
      </c>
      <c r="AF299" s="17">
        <f>(SUMIFS(EUROSTAT_VBE_IND_2010!AE$7:AE$732,EUROSTAT_VBE_IND_2010!$B$7:$B$732,$D299,EUROSTAT_VBE_IND_2010!$C$7:$C$732,"*"&amp;RIGHT($A299,3)&amp;"*",EUROSTAT_VBE_IND_2010!$D$7:$D$732,"7100*"))/1000</f>
        <v>0</v>
      </c>
      <c r="AG299" s="17">
        <f>(SUMIFS(EUROSTAT_VBE_IND_2010!AF$7:AF$732,EUROSTAT_VBE_IND_2010!$B$7:$B$732,$D299,EUROSTAT_VBE_IND_2010!$C$7:$C$732,"*"&amp;RIGHT($A299,3)&amp;"*",EUROSTAT_VBE_IND_2010!$D$7:$D$732,"7100*"))/1000</f>
        <v>0</v>
      </c>
      <c r="AH299" s="17">
        <f>(SUMIFS(EUROSTAT_VBE_IND_2010!AH$7:AH$732,EUROSTAT_VBE_IND_2010!$B$7:$B$732,$D299,EUROSTAT_VBE_IND_2010!$C$7:$C$732,"*"&amp;RIGHT($A299,3)&amp;"*",EUROSTAT_VBE_IND_2010!$D$7:$D$732,"7100*"))/1000</f>
        <v>0</v>
      </c>
      <c r="AI299" s="17">
        <f>(SUMIFS(EUROSTAT_VBE_IND_2010!AI$7:AI$732,EUROSTAT_VBE_IND_2010!$B$7:$B$732,$D299,EUROSTAT_VBE_IND_2010!$C$7:$C$732,"*"&amp;RIGHT($A299,3)&amp;"*",EUROSTAT_VBE_IND_2010!$D$7:$D$732,"7100*"))/1000</f>
        <v>0</v>
      </c>
      <c r="AJ299" s="17">
        <f>(SUMIFS(EUROSTAT_VBE_IND_2010!AJ$7:AJ$732,EUROSTAT_VBE_IND_2010!$B$7:$B$732,$D299,EUROSTAT_VBE_IND_2010!$C$7:$C$732,"*"&amp;RIGHT($A299,3)&amp;"*",EUROSTAT_VBE_IND_2010!$D$7:$D$732,"7100*"))/1000</f>
        <v>0</v>
      </c>
      <c r="AK299" s="17">
        <f>(SUMIFS(EUROSTAT_VBE_IND_2010!AK$7:AK$732,EUROSTAT_VBE_IND_2010!$B$7:$B$732,$D299,EUROSTAT_VBE_IND_2010!$C$7:$C$732,"*"&amp;RIGHT($A299,3)&amp;"*",EUROSTAT_VBE_IND_2010!$D$7:$D$732,"7100*"))/1000</f>
        <v>0</v>
      </c>
      <c r="AL299" s="198">
        <f>SUMIFS('IEA Bal_AL-IND'!$D$30:$D$329,'IEA Bal_AL-IND'!$A$30:$A$329,"*"&amp;RIGHT($B299,8),'IEA Bal_AL-IND'!$C$30:$C$329,'Aggregated Balance-IND_2010'!$E299)</f>
        <v>0</v>
      </c>
      <c r="AM299" s="198">
        <f>SUMIFS('IEA Bal_BA-IND'!$D$30:$D$329,'IEA Bal_BA-IND'!$A$30:$A$329,"*"&amp;RIGHT($B299,8),'IEA Bal_BA-IND'!$C$30:$C$329,'Aggregated Balance-IND_2010'!$E299)</f>
        <v>0</v>
      </c>
      <c r="AN299" s="198">
        <f>SUMIFS('IEA Bal_KS-IND'!$D$30:$D$329,'IEA Bal_KS-IND'!$A$30:$A$329,"*"&amp;RIGHT($B299,8),'IEA Bal_KS-IND'!$C$30:$C$329,'Aggregated Balance-IND_2010'!$E299)</f>
        <v>0</v>
      </c>
      <c r="AO299" s="17">
        <f>(SUMIFS(EUROSTAT_VBE_IND_2010!Y$7:Y$732,EUROSTAT_VBE_IND_2010!$B$7:$B$732,$D299,EUROSTAT_VBE_IND_2010!$C$7:$C$732,"*"&amp;RIGHT($A299,3)&amp;"*",EUROSTAT_VBE_IND_2010!$D$7:$D$732,"7100*"))/1000</f>
        <v>0</v>
      </c>
      <c r="AP299" s="17">
        <f>(SUMIFS(EUROSTAT_VBE_IND_2010!Z$7:Z$732,EUROSTAT_VBE_IND_2010!$B$7:$B$732,$D299,EUROSTAT_VBE_IND_2010!$C$7:$C$732,"*"&amp;RIGHT($A299,3)&amp;"*",EUROSTAT_VBE_IND_2010!$D$7:$D$732,"7100*"))/1000</f>
        <v>0</v>
      </c>
      <c r="AQ299" s="17">
        <f>(SUMIFS(EUROSTAT_VBE_IND_2010!AG$7:AG$732,EUROSTAT_VBE_IND_2010!$B$7:$B$732,$D299,EUROSTAT_VBE_IND_2010!$C$7:$C$732,"*"&amp;RIGHT($A299,3)&amp;"*",EUROSTAT_VBE_IND_2010!$D$7:$D$732,"7100*"))/1000</f>
        <v>0</v>
      </c>
    </row>
    <row r="300" spans="1:43">
      <c r="A300" t="str">
        <f>LEFT(EUROSTAT_VBE_IND_2010!$C$426,8)</f>
        <v>B_101840</v>
      </c>
      <c r="B300" s="28" t="s">
        <v>304</v>
      </c>
      <c r="C300" t="s">
        <v>293</v>
      </c>
      <c r="D300" t="s">
        <v>126</v>
      </c>
      <c r="E300" t="s">
        <v>247</v>
      </c>
      <c r="F300" t="s">
        <v>267</v>
      </c>
      <c r="G300" s="17">
        <f>(SUMIFS(EUROSTAT_VBE_IND_2010!E$7:E$732,EUROSTAT_VBE_IND_2010!$B$7:$B$732,$D300,EUROSTAT_VBE_IND_2010!$C$7:$C$732,"*"&amp;RIGHT($A300,3)&amp;"*",EUROSTAT_VBE_IND_2010!$D$7:$D$732,"6000*"))/1000</f>
        <v>16.632</v>
      </c>
      <c r="H300" s="17">
        <f>(SUMIFS(EUROSTAT_VBE_IND_2010!F$7:F$732,EUROSTAT_VBE_IND_2010!$B$7:$B$732,$D300,EUROSTAT_VBE_IND_2010!$C$7:$C$732,"*"&amp;RIGHT($A300,3)&amp;"*",EUROSTAT_VBE_IND_2010!$D$7:$D$732,"6000*"))/1000</f>
        <v>9.36</v>
      </c>
      <c r="I300" s="17">
        <f>(SUMIFS(EUROSTAT_VBE_IND_2010!G$7:G$732,EUROSTAT_VBE_IND_2010!$B$7:$B$732,$D300,EUROSTAT_VBE_IND_2010!$C$7:$C$732,"*"&amp;RIGHT($A300,3)&amp;"*",EUROSTAT_VBE_IND_2010!$D$7:$D$732,"6000*"))/1000</f>
        <v>1.192</v>
      </c>
      <c r="J300" s="198">
        <f>SUMIFS('IEA Bal_CH-IND'!$D$30:$D$329,'IEA Bal_CH-IND'!$A$30:$A$329,"*"&amp;RIGHT($B300,8),'IEA Bal_CH-IND'!$C$30:$C$329,'Aggregated Balance-IND_2010'!$E300)</f>
        <v>8.63435</v>
      </c>
      <c r="K300" s="17">
        <f>(SUMIFS(EUROSTAT_VBE_IND_2010!H$7:H$732,EUROSTAT_VBE_IND_2010!$B$7:$B$732,$D300,EUROSTAT_VBE_IND_2010!$C$7:$C$732,"*"&amp;RIGHT($A300,3)&amp;"*",EUROSTAT_VBE_IND_2010!$D$7:$D$732,"6000*"))/1000</f>
        <v>0.076</v>
      </c>
      <c r="L300" s="17">
        <f>(SUMIFS(EUROSTAT_VBE_IND_2010!I$7:I$732,EUROSTAT_VBE_IND_2010!$B$7:$B$732,$D300,EUROSTAT_VBE_IND_2010!$C$7:$C$732,"*"&amp;RIGHT($A300,3)&amp;"*",EUROSTAT_VBE_IND_2010!$D$7:$D$732,"6000*"))/1000</f>
        <v>5.81</v>
      </c>
      <c r="M300" s="17">
        <f>(SUMIFS(EUROSTAT_VBE_IND_2010!J$7:J$732,EUROSTAT_VBE_IND_2010!$B$7:$B$732,$D300,EUROSTAT_VBE_IND_2010!$C$7:$C$732,"*"&amp;RIGHT($A300,3)&amp;"*",EUROSTAT_VBE_IND_2010!$D$7:$D$732,"6000*"))/1000</f>
        <v>87.469</v>
      </c>
      <c r="N300" s="17">
        <f>(SUMIFS(EUROSTAT_VBE_IND_2010!K$7:K$732,EUROSTAT_VBE_IND_2010!$B$7:$B$732,$D300,EUROSTAT_VBE_IND_2010!$C$7:$C$732,"*"&amp;RIGHT($A300,3)&amp;"*",EUROSTAT_VBE_IND_2010!$D$7:$D$732,"6000*"))/1000</f>
        <v>1.836</v>
      </c>
      <c r="O300" s="17">
        <f>(SUMIFS(EUROSTAT_VBE_IND_2010!L$7:L$732,EUROSTAT_VBE_IND_2010!$B$7:$B$732,$D300,EUROSTAT_VBE_IND_2010!$C$7:$C$732,"*"&amp;RIGHT($A300,3)&amp;"*",EUROSTAT_VBE_IND_2010!$D$7:$D$732,"6000*"))/1000</f>
        <v>1.264</v>
      </c>
      <c r="P300" s="17">
        <f>(SUMIFS(EUROSTAT_VBE_IND_2010!M$7:M$732,EUROSTAT_VBE_IND_2010!$B$7:$B$732,$D300,EUROSTAT_VBE_IND_2010!$C$7:$C$732,"*"&amp;RIGHT($A300,3)&amp;"*",EUROSTAT_VBE_IND_2010!$D$7:$D$732,"6000*"))/1000</f>
        <v>2.308</v>
      </c>
      <c r="Q300" s="17">
        <f>(SUMIFS(EUROSTAT_VBE_IND_2010!N$7:N$732,EUROSTAT_VBE_IND_2010!$B$7:$B$732,$D300,EUROSTAT_VBE_IND_2010!$C$7:$C$732,"*"&amp;RIGHT($A300,3)&amp;"*",EUROSTAT_VBE_IND_2010!$D$7:$D$732,"6000*"))/1000</f>
        <v>14.252</v>
      </c>
      <c r="R300" s="17">
        <f>(SUMIFS(EUROSTAT_VBE_IND_2010!O$7:O$732,EUROSTAT_VBE_IND_2010!$B$7:$B$732,$D300,EUROSTAT_VBE_IND_2010!$C$7:$C$732,"*"&amp;RIGHT($A300,3)&amp;"*",EUROSTAT_VBE_IND_2010!$D$7:$D$732,"6000*"))/1000</f>
        <v>74.83</v>
      </c>
      <c r="S300" s="17">
        <f>(SUMIFS(EUROSTAT_VBE_IND_2010!P$7:P$732,EUROSTAT_VBE_IND_2010!$B$7:$B$732,$D300,EUROSTAT_VBE_IND_2010!$C$7:$C$732,"*"&amp;RIGHT($A300,3)&amp;"*",EUROSTAT_VBE_IND_2010!$D$7:$D$732,"6000*"))/1000</f>
        <v>33.134</v>
      </c>
      <c r="T300" s="17">
        <f>(SUMIFS(EUROSTAT_VBE_IND_2010!Q$7:Q$732,EUROSTAT_VBE_IND_2010!$B$7:$B$732,$D300,EUROSTAT_VBE_IND_2010!$C$7:$C$732,"*"&amp;RIGHT($A300,3)&amp;"*",EUROSTAT_VBE_IND_2010!$D$7:$D$732,"6000*"))/1000</f>
        <v>1.159</v>
      </c>
      <c r="U300" s="17">
        <f>(SUMIFS(EUROSTAT_VBE_IND_2010!R$7:R$732,EUROSTAT_VBE_IND_2010!$B$7:$B$732,$D300,EUROSTAT_VBE_IND_2010!$C$7:$C$732,"*"&amp;RIGHT($A300,3)&amp;"*",EUROSTAT_VBE_IND_2010!$D$7:$D$732,"6000*"))/1000</f>
        <v>2.016</v>
      </c>
      <c r="V300" s="17">
        <f>(SUMIFS(EUROSTAT_VBE_IND_2010!S$7:S$732,EUROSTAT_VBE_IND_2010!$B$7:$B$732,$D300,EUROSTAT_VBE_IND_2010!$C$7:$C$732,"*"&amp;RIGHT($A300,3)&amp;"*",EUROSTAT_VBE_IND_2010!$D$7:$D$732,"6000*"))/1000</f>
        <v>0.767</v>
      </c>
      <c r="W300" s="17">
        <f>(SUMIFS(EUROSTAT_VBE_IND_2010!T$7:T$732,EUROSTAT_VBE_IND_2010!$B$7:$B$732,$D300,EUROSTAT_VBE_IND_2010!$C$7:$C$732,"*"&amp;RIGHT($A300,3)&amp;"*",EUROSTAT_VBE_IND_2010!$D$7:$D$732,"6000*"))/1000</f>
        <v>0.061</v>
      </c>
      <c r="X300" s="17">
        <f>(SUMIFS(EUROSTAT_VBE_IND_2010!U$7:U$732,EUROSTAT_VBE_IND_2010!$B$7:$B$732,$D300,EUROSTAT_VBE_IND_2010!$C$7:$C$732,"*"&amp;RIGHT($A300,3)&amp;"*",EUROSTAT_VBE_IND_2010!$D$7:$D$732,"6000*"))/1000</f>
        <v>35.136</v>
      </c>
      <c r="Y300" s="17">
        <f>(SUMIFS(EUROSTAT_VBE_IND_2010!V$7:V$732,EUROSTAT_VBE_IND_2010!$B$7:$B$732,$D300,EUROSTAT_VBE_IND_2010!$C$7:$C$732,"*"&amp;RIGHT($A300,3)&amp;"*",EUROSTAT_VBE_IND_2010!$D$7:$D$732,"6000*"))/1000</f>
        <v>0.853</v>
      </c>
      <c r="Z300" s="17">
        <f>(SUMIFS(EUROSTAT_VBE_IND_2010!W$7:W$732,EUROSTAT_VBE_IND_2010!$B$7:$B$732,$D300,EUROSTAT_VBE_IND_2010!$C$7:$C$732,"*"&amp;RIGHT($A300,3)&amp;"*",EUROSTAT_VBE_IND_2010!$D$7:$D$732,"6000*"))/1000</f>
        <v>0.241</v>
      </c>
      <c r="AA300" s="17">
        <f>(SUMIFS(EUROSTAT_VBE_IND_2010!X$7:X$732,EUROSTAT_VBE_IND_2010!$B$7:$B$732,$D300,EUROSTAT_VBE_IND_2010!$C$7:$C$732,"*"&amp;RIGHT($A300,3)&amp;"*",EUROSTAT_VBE_IND_2010!$D$7:$D$732,"6000*"))/1000</f>
        <v>0.115</v>
      </c>
      <c r="AB300" s="17">
        <f>(SUMIFS(EUROSTAT_VBE_IND_2010!AA$7:AA$732,EUROSTAT_VBE_IND_2010!$B$7:$B$732,$D300,EUROSTAT_VBE_IND_2010!$C$7:$C$732,"*"&amp;RIGHT($A300,3)&amp;"*",EUROSTAT_VBE_IND_2010!$D$7:$D$732,"6000*"))/1000</f>
        <v>0</v>
      </c>
      <c r="AC300" s="17">
        <f>(SUMIFS(EUROSTAT_VBE_IND_2010!AB$7:AB$732,EUROSTAT_VBE_IND_2010!$B$7:$B$732,$D300,EUROSTAT_VBE_IND_2010!$C$7:$C$732,"*"&amp;RIGHT($A300,3)&amp;"*",EUROSTAT_VBE_IND_2010!$D$7:$D$732,"6000*"))/1000</f>
        <v>9.724</v>
      </c>
      <c r="AD300" s="17">
        <f>(SUMIFS(EUROSTAT_VBE_IND_2010!AC$7:AC$732,EUROSTAT_VBE_IND_2010!$B$7:$B$732,$D300,EUROSTAT_VBE_IND_2010!$C$7:$C$732,"*"&amp;RIGHT($A300,3)&amp;"*",EUROSTAT_VBE_IND_2010!$D$7:$D$732,"6000*"))/1000</f>
        <v>18.198</v>
      </c>
      <c r="AE300" s="17">
        <f>(SUMIFS(EUROSTAT_VBE_IND_2010!AD$7:AD$732,EUROSTAT_VBE_IND_2010!$B$7:$B$732,$D300,EUROSTAT_VBE_IND_2010!$C$7:$C$732,"*"&amp;RIGHT($A300,3)&amp;"*",EUROSTAT_VBE_IND_2010!$D$7:$D$732,"6000*"))/1000</f>
        <v>13.169</v>
      </c>
      <c r="AF300" s="17">
        <f>(SUMIFS(EUROSTAT_VBE_IND_2010!AE$7:AE$732,EUROSTAT_VBE_IND_2010!$B$7:$B$732,$D300,EUROSTAT_VBE_IND_2010!$C$7:$C$732,"*"&amp;RIGHT($A300,3)&amp;"*",EUROSTAT_VBE_IND_2010!$D$7:$D$732,"6000*"))/1000</f>
        <v>11.002</v>
      </c>
      <c r="AG300" s="17">
        <f>(SUMIFS(EUROSTAT_VBE_IND_2010!AF$7:AF$732,EUROSTAT_VBE_IND_2010!$B$7:$B$732,$D300,EUROSTAT_VBE_IND_2010!$C$7:$C$732,"*"&amp;RIGHT($A300,3)&amp;"*",EUROSTAT_VBE_IND_2010!$D$7:$D$732,"6000*"))/1000</f>
        <v>2.052</v>
      </c>
      <c r="AH300" s="17">
        <f>(SUMIFS(EUROSTAT_VBE_IND_2010!AH$7:AH$732,EUROSTAT_VBE_IND_2010!$B$7:$B$732,$D300,EUROSTAT_VBE_IND_2010!$C$7:$C$732,"*"&amp;RIGHT($A300,3)&amp;"*",EUROSTAT_VBE_IND_2010!$D$7:$D$732,"6000*"))/1000</f>
        <v>89.51</v>
      </c>
      <c r="AI300" s="17">
        <f>(SUMIFS(EUROSTAT_VBE_IND_2010!AI$7:AI$732,EUROSTAT_VBE_IND_2010!$B$7:$B$732,$D300,EUROSTAT_VBE_IND_2010!$C$7:$C$732,"*"&amp;RIGHT($A300,3)&amp;"*",EUROSTAT_VBE_IND_2010!$D$7:$D$732,"6000*"))/1000</f>
        <v>2.329</v>
      </c>
      <c r="AJ300" s="17">
        <f>(SUMIFS(EUROSTAT_VBE_IND_2010!AJ$7:AJ$732,EUROSTAT_VBE_IND_2010!$B$7:$B$732,$D300,EUROSTAT_VBE_IND_2010!$C$7:$C$732,"*"&amp;RIGHT($A300,3)&amp;"*",EUROSTAT_VBE_IND_2010!$D$7:$D$732,"6000*"))/1000</f>
        <v>3.827</v>
      </c>
      <c r="AK300" s="17">
        <f>(SUMIFS(EUROSTAT_VBE_IND_2010!AK$7:AK$732,EUROSTAT_VBE_IND_2010!$B$7:$B$732,$D300,EUROSTAT_VBE_IND_2010!$C$7:$C$732,"*"&amp;RIGHT($A300,3)&amp;"*",EUROSTAT_VBE_IND_2010!$D$7:$D$732,"6000*"))/1000</f>
        <v>39.434</v>
      </c>
      <c r="AL300" s="198">
        <f>SUMIFS('IEA Bal_AL-IND'!$D$30:$D$329,'IEA Bal_AL-IND'!$A$30:$A$329,"*"&amp;RIGHT($B300,8),'IEA Bal_AL-IND'!$C$30:$C$329,'Aggregated Balance-IND_2010'!$E300)</f>
        <v>0.29885</v>
      </c>
      <c r="AM300" s="198">
        <f>SUMIFS('IEA Bal_BA-IND'!$D$30:$D$329,'IEA Bal_BA-IND'!$A$30:$A$329,"*"&amp;RIGHT($B300,8),'IEA Bal_BA-IND'!$C$30:$C$329,'Aggregated Balance-IND_2010'!$E300)</f>
        <v>0.63731</v>
      </c>
      <c r="AN300" s="198">
        <f>SUMIFS('IEA Bal_KS-IND'!$D$30:$D$329,'IEA Bal_KS-IND'!$A$30:$A$329,"*"&amp;RIGHT($B300,8),'IEA Bal_KS-IND'!$C$30:$C$329,'Aggregated Balance-IND_2010'!$E300)</f>
        <v>0.0072</v>
      </c>
      <c r="AO300" s="17">
        <f>(SUMIFS(EUROSTAT_VBE_IND_2010!Y$7:Y$732,EUROSTAT_VBE_IND_2010!$B$7:$B$732,$D300,EUROSTAT_VBE_IND_2010!$C$7:$C$732,"*"&amp;RIGHT($A300,3)&amp;"*",EUROSTAT_VBE_IND_2010!$D$7:$D$732,"6000*"))/1000</f>
        <v>0.004</v>
      </c>
      <c r="AP300" s="17">
        <f>(SUMIFS(EUROSTAT_VBE_IND_2010!Z$7:Z$732,EUROSTAT_VBE_IND_2010!$B$7:$B$732,$D300,EUROSTAT_VBE_IND_2010!$C$7:$C$732,"*"&amp;RIGHT($A300,3)&amp;"*",EUROSTAT_VBE_IND_2010!$D$7:$D$732,"6000*"))/1000</f>
        <v>0.058</v>
      </c>
      <c r="AQ300" s="17">
        <f>(SUMIFS(EUROSTAT_VBE_IND_2010!AG$7:AG$732,EUROSTAT_VBE_IND_2010!$B$7:$B$732,$D300,EUROSTAT_VBE_IND_2010!$C$7:$C$732,"*"&amp;RIGHT($A300,3)&amp;"*",EUROSTAT_VBE_IND_2010!$D$7:$D$732,"6000*"))/1000</f>
        <v>0.756</v>
      </c>
    </row>
    <row r="301" spans="1:43">
      <c r="A301" t="str">
        <f>LEFT(EUROSTAT_VBE_IND_2010!$C$426,8)</f>
        <v>B_101840</v>
      </c>
      <c r="B301" s="28" t="s">
        <v>304</v>
      </c>
      <c r="C301" t="s">
        <v>293</v>
      </c>
      <c r="D301" t="s">
        <v>126</v>
      </c>
      <c r="E301" t="s">
        <v>248</v>
      </c>
      <c r="F301" t="s">
        <v>268</v>
      </c>
      <c r="G301" s="17">
        <f>(SUMIFS(EUROSTAT_VBE_IND_2010!E$7:E$732,EUROSTAT_VBE_IND_2010!$B$7:$B$732,$D301,EUROSTAT_VBE_IND_2010!$C$7:$C$732,"*"&amp;RIGHT($A301,3)&amp;"*",EUROSTAT_VBE_IND_2010!$D$7:$D$732,"5200*"))/1000</f>
        <v>0.811</v>
      </c>
      <c r="H301" s="17">
        <f>(SUMIFS(EUROSTAT_VBE_IND_2010!F$7:F$732,EUROSTAT_VBE_IND_2010!$B$7:$B$732,$D301,EUROSTAT_VBE_IND_2010!$C$7:$C$732,"*"&amp;RIGHT($A301,3)&amp;"*",EUROSTAT_VBE_IND_2010!$D$7:$D$732,"5200*"))/1000</f>
        <v>2.007</v>
      </c>
      <c r="I301" s="17">
        <f>(SUMIFS(EUROSTAT_VBE_IND_2010!G$7:G$732,EUROSTAT_VBE_IND_2010!$B$7:$B$732,$D301,EUROSTAT_VBE_IND_2010!$C$7:$C$732,"*"&amp;RIGHT($A301,3)&amp;"*",EUROSTAT_VBE_IND_2010!$D$7:$D$732,"5200*"))/1000</f>
        <v>0.225</v>
      </c>
      <c r="J301" s="198">
        <f>SUMIFS('IEA Bal_CH-IND'!$D$30:$D$329,'IEA Bal_CH-IND'!$A$30:$A$329,"*"&amp;RIGHT($B301,8),'IEA Bal_CH-IND'!$C$30:$C$329,'Aggregated Balance-IND_2010'!$E301)</f>
        <v>3.00344</v>
      </c>
      <c r="K301" s="17">
        <f>(SUMIFS(EUROSTAT_VBE_IND_2010!H$7:H$732,EUROSTAT_VBE_IND_2010!$B$7:$B$732,$D301,EUROSTAT_VBE_IND_2010!$C$7:$C$732,"*"&amp;RIGHT($A301,3)&amp;"*",EUROSTAT_VBE_IND_2010!$D$7:$D$732,"5200*"))/1000</f>
        <v>0</v>
      </c>
      <c r="L301" s="17">
        <f>(SUMIFS(EUROSTAT_VBE_IND_2010!I$7:I$732,EUROSTAT_VBE_IND_2010!$B$7:$B$732,$D301,EUROSTAT_VBE_IND_2010!$C$7:$C$732,"*"&amp;RIGHT($A301,3)&amp;"*",EUROSTAT_VBE_IND_2010!$D$7:$D$732,"5200*"))/1000</f>
        <v>0.714</v>
      </c>
      <c r="M301" s="17">
        <f>(SUMIFS(EUROSTAT_VBE_IND_2010!J$7:J$732,EUROSTAT_VBE_IND_2010!$B$7:$B$732,$D301,EUROSTAT_VBE_IND_2010!$C$7:$C$732,"*"&amp;RIGHT($A301,3)&amp;"*",EUROSTAT_VBE_IND_2010!$D$7:$D$732,"5200*"))/1000</f>
        <v>17.725</v>
      </c>
      <c r="N301" s="17">
        <f>(SUMIFS(EUROSTAT_VBE_IND_2010!K$7:K$732,EUROSTAT_VBE_IND_2010!$B$7:$B$732,$D301,EUROSTAT_VBE_IND_2010!$C$7:$C$732,"*"&amp;RIGHT($A301,3)&amp;"*",EUROSTAT_VBE_IND_2010!$D$7:$D$732,"5200*"))/1000</f>
        <v>0.3</v>
      </c>
      <c r="O301" s="17">
        <f>(SUMIFS(EUROSTAT_VBE_IND_2010!L$7:L$732,EUROSTAT_VBE_IND_2010!$B$7:$B$732,$D301,EUROSTAT_VBE_IND_2010!$C$7:$C$732,"*"&amp;RIGHT($A301,3)&amp;"*",EUROSTAT_VBE_IND_2010!$D$7:$D$732,"5200*"))/1000</f>
        <v>0.026</v>
      </c>
      <c r="P301" s="17">
        <f>(SUMIFS(EUROSTAT_VBE_IND_2010!M$7:M$732,EUROSTAT_VBE_IND_2010!$B$7:$B$732,$D301,EUROSTAT_VBE_IND_2010!$C$7:$C$732,"*"&amp;RIGHT($A301,3)&amp;"*",EUROSTAT_VBE_IND_2010!$D$7:$D$732,"5200*"))/1000</f>
        <v>0</v>
      </c>
      <c r="Q301" s="17">
        <f>(SUMIFS(EUROSTAT_VBE_IND_2010!N$7:N$732,EUROSTAT_VBE_IND_2010!$B$7:$B$732,$D301,EUROSTAT_VBE_IND_2010!$C$7:$C$732,"*"&amp;RIGHT($A301,3)&amp;"*",EUROSTAT_VBE_IND_2010!$D$7:$D$732,"5200*"))/1000</f>
        <v>0</v>
      </c>
      <c r="R301" s="17">
        <f>(SUMIFS(EUROSTAT_VBE_IND_2010!O$7:O$732,EUROSTAT_VBE_IND_2010!$B$7:$B$732,$D301,EUROSTAT_VBE_IND_2010!$C$7:$C$732,"*"&amp;RIGHT($A301,3)&amp;"*",EUROSTAT_VBE_IND_2010!$D$7:$D$732,"5200*"))/1000</f>
        <v>31.457</v>
      </c>
      <c r="S301" s="17">
        <f>(SUMIFS(EUROSTAT_VBE_IND_2010!P$7:P$732,EUROSTAT_VBE_IND_2010!$B$7:$B$732,$D301,EUROSTAT_VBE_IND_2010!$C$7:$C$732,"*"&amp;RIGHT($A301,3)&amp;"*",EUROSTAT_VBE_IND_2010!$D$7:$D$732,"5200*"))/1000</f>
        <v>0</v>
      </c>
      <c r="T301" s="17">
        <f>(SUMIFS(EUROSTAT_VBE_IND_2010!Q$7:Q$732,EUROSTAT_VBE_IND_2010!$B$7:$B$732,$D301,EUROSTAT_VBE_IND_2010!$C$7:$C$732,"*"&amp;RIGHT($A301,3)&amp;"*",EUROSTAT_VBE_IND_2010!$D$7:$D$732,"5200*"))/1000</f>
        <v>0.06</v>
      </c>
      <c r="U301" s="17">
        <f>(SUMIFS(EUROSTAT_VBE_IND_2010!R$7:R$732,EUROSTAT_VBE_IND_2010!$B$7:$B$732,$D301,EUROSTAT_VBE_IND_2010!$C$7:$C$732,"*"&amp;RIGHT($A301,3)&amp;"*",EUROSTAT_VBE_IND_2010!$D$7:$D$732,"5200*"))/1000</f>
        <v>1.467</v>
      </c>
      <c r="V301" s="17">
        <f>(SUMIFS(EUROSTAT_VBE_IND_2010!S$7:S$732,EUROSTAT_VBE_IND_2010!$B$7:$B$732,$D301,EUROSTAT_VBE_IND_2010!$C$7:$C$732,"*"&amp;RIGHT($A301,3)&amp;"*",EUROSTAT_VBE_IND_2010!$D$7:$D$732,"5200*"))/1000</f>
        <v>0</v>
      </c>
      <c r="W301" s="17">
        <f>(SUMIFS(EUROSTAT_VBE_IND_2010!T$7:T$732,EUROSTAT_VBE_IND_2010!$B$7:$B$732,$D301,EUROSTAT_VBE_IND_2010!$C$7:$C$732,"*"&amp;RIGHT($A301,3)&amp;"*",EUROSTAT_VBE_IND_2010!$D$7:$D$732,"5200*"))/1000</f>
        <v>0</v>
      </c>
      <c r="X301" s="17">
        <f>(SUMIFS(EUROSTAT_VBE_IND_2010!U$7:U$732,EUROSTAT_VBE_IND_2010!$B$7:$B$732,$D301,EUROSTAT_VBE_IND_2010!$C$7:$C$732,"*"&amp;RIGHT($A301,3)&amp;"*",EUROSTAT_VBE_IND_2010!$D$7:$D$732,"5200*"))/1000</f>
        <v>21.569</v>
      </c>
      <c r="Y301" s="17">
        <f>(SUMIFS(EUROSTAT_VBE_IND_2010!V$7:V$732,EUROSTAT_VBE_IND_2010!$B$7:$B$732,$D301,EUROSTAT_VBE_IND_2010!$C$7:$C$732,"*"&amp;RIGHT($A301,3)&amp;"*",EUROSTAT_VBE_IND_2010!$D$7:$D$732,"5200*"))/1000</f>
        <v>0.097</v>
      </c>
      <c r="Z301" s="17">
        <f>(SUMIFS(EUROSTAT_VBE_IND_2010!W$7:W$732,EUROSTAT_VBE_IND_2010!$B$7:$B$732,$D301,EUROSTAT_VBE_IND_2010!$C$7:$C$732,"*"&amp;RIGHT($A301,3)&amp;"*",EUROSTAT_VBE_IND_2010!$D$7:$D$732,"5200*"))/1000</f>
        <v>0</v>
      </c>
      <c r="AA301" s="17">
        <f>(SUMIFS(EUROSTAT_VBE_IND_2010!X$7:X$732,EUROSTAT_VBE_IND_2010!$B$7:$B$732,$D301,EUROSTAT_VBE_IND_2010!$C$7:$C$732,"*"&amp;RIGHT($A301,3)&amp;"*",EUROSTAT_VBE_IND_2010!$D$7:$D$732,"5200*"))/1000</f>
        <v>0.018</v>
      </c>
      <c r="AB301" s="17">
        <f>(SUMIFS(EUROSTAT_VBE_IND_2010!AA$7:AA$732,EUROSTAT_VBE_IND_2010!$B$7:$B$732,$D301,EUROSTAT_VBE_IND_2010!$C$7:$C$732,"*"&amp;RIGHT($A301,3)&amp;"*",EUROSTAT_VBE_IND_2010!$D$7:$D$732,"5200*"))/1000</f>
        <v>0</v>
      </c>
      <c r="AC301" s="17">
        <f>(SUMIFS(EUROSTAT_VBE_IND_2010!AB$7:AB$732,EUROSTAT_VBE_IND_2010!$B$7:$B$732,$D301,EUROSTAT_VBE_IND_2010!$C$7:$C$732,"*"&amp;RIGHT($A301,3)&amp;"*",EUROSTAT_VBE_IND_2010!$D$7:$D$732,"5200*"))/1000</f>
        <v>6.047</v>
      </c>
      <c r="AD301" s="17">
        <f>(SUMIFS(EUROSTAT_VBE_IND_2010!AC$7:AC$732,EUROSTAT_VBE_IND_2010!$B$7:$B$732,$D301,EUROSTAT_VBE_IND_2010!$C$7:$C$732,"*"&amp;RIGHT($A301,3)&amp;"*",EUROSTAT_VBE_IND_2010!$D$7:$D$732,"5200*"))/1000</f>
        <v>0.015</v>
      </c>
      <c r="AE301" s="17">
        <f>(SUMIFS(EUROSTAT_VBE_IND_2010!AD$7:AD$732,EUROSTAT_VBE_IND_2010!$B$7:$B$732,$D301,EUROSTAT_VBE_IND_2010!$C$7:$C$732,"*"&amp;RIGHT($A301,3)&amp;"*",EUROSTAT_VBE_IND_2010!$D$7:$D$732,"5200*"))/1000</f>
        <v>3.291</v>
      </c>
      <c r="AF301" s="17">
        <f>(SUMIFS(EUROSTAT_VBE_IND_2010!AE$7:AE$732,EUROSTAT_VBE_IND_2010!$B$7:$B$732,$D301,EUROSTAT_VBE_IND_2010!$C$7:$C$732,"*"&amp;RIGHT($A301,3)&amp;"*",EUROSTAT_VBE_IND_2010!$D$7:$D$732,"5200*"))/1000</f>
        <v>3.503</v>
      </c>
      <c r="AG301" s="17">
        <f>(SUMIFS(EUROSTAT_VBE_IND_2010!AF$7:AF$732,EUROSTAT_VBE_IND_2010!$B$7:$B$732,$D301,EUROSTAT_VBE_IND_2010!$C$7:$C$732,"*"&amp;RIGHT($A301,3)&amp;"*",EUROSTAT_VBE_IND_2010!$D$7:$D$732,"5200*"))/1000</f>
        <v>0.04</v>
      </c>
      <c r="AH301" s="17">
        <f>(SUMIFS(EUROSTAT_VBE_IND_2010!AH$7:AH$732,EUROSTAT_VBE_IND_2010!$B$7:$B$732,$D301,EUROSTAT_VBE_IND_2010!$C$7:$C$732,"*"&amp;RIGHT($A301,3)&amp;"*",EUROSTAT_VBE_IND_2010!$D$7:$D$732,"5200*"))/1000</f>
        <v>0</v>
      </c>
      <c r="AI301" s="17">
        <f>(SUMIFS(EUROSTAT_VBE_IND_2010!AI$7:AI$732,EUROSTAT_VBE_IND_2010!$B$7:$B$732,$D301,EUROSTAT_VBE_IND_2010!$C$7:$C$732,"*"&amp;RIGHT($A301,3)&amp;"*",EUROSTAT_VBE_IND_2010!$D$7:$D$732,"5200*"))/1000</f>
        <v>0.032</v>
      </c>
      <c r="AJ301" s="17">
        <f>(SUMIFS(EUROSTAT_VBE_IND_2010!AJ$7:AJ$732,EUROSTAT_VBE_IND_2010!$B$7:$B$732,$D301,EUROSTAT_VBE_IND_2010!$C$7:$C$732,"*"&amp;RIGHT($A301,3)&amp;"*",EUROSTAT_VBE_IND_2010!$D$7:$D$732,"5200*"))/1000</f>
        <v>0.78</v>
      </c>
      <c r="AK301" s="17">
        <f>(SUMIFS(EUROSTAT_VBE_IND_2010!AK$7:AK$732,EUROSTAT_VBE_IND_2010!$B$7:$B$732,$D301,EUROSTAT_VBE_IND_2010!$C$7:$C$732,"*"&amp;RIGHT($A301,3)&amp;"*",EUROSTAT_VBE_IND_2010!$D$7:$D$732,"5200*"))/1000</f>
        <v>0.059</v>
      </c>
      <c r="AL301" s="198">
        <f>SUMIFS('IEA Bal_AL-IND'!$D$30:$D$329,'IEA Bal_AL-IND'!$A$30:$A$329,"*"&amp;RIGHT($B301,8),'IEA Bal_AL-IND'!$C$30:$C$329,'Aggregated Balance-IND_2010'!$E301)</f>
        <v>0.582936161073825</v>
      </c>
      <c r="AM301" s="198">
        <f>SUMIFS('IEA Bal_BA-IND'!$D$30:$D$329,'IEA Bal_BA-IND'!$A$30:$A$329,"*"&amp;RIGHT($B301,8),'IEA Bal_BA-IND'!$C$30:$C$329,'Aggregated Balance-IND_2010'!$E301)</f>
        <v>1.51804553917051</v>
      </c>
      <c r="AN301" s="198">
        <f>SUMIFS('IEA Bal_KS-IND'!$D$30:$D$329,'IEA Bal_KS-IND'!$A$30:$A$329,"*"&amp;RIGHT($B301,8),'IEA Bal_KS-IND'!$C$30:$C$329,'Aggregated Balance-IND_2010'!$E301)</f>
        <v>0</v>
      </c>
      <c r="AO301" s="17">
        <f>(SUMIFS(EUROSTAT_VBE_IND_2010!Y$7:Y$732,EUROSTAT_VBE_IND_2010!$B$7:$B$732,$D301,EUROSTAT_VBE_IND_2010!$C$7:$C$732,"*"&amp;RIGHT($A301,3)&amp;"*",EUROSTAT_VBE_IND_2010!$D$7:$D$732,"5200*"))/1000</f>
        <v>0</v>
      </c>
      <c r="AP301" s="17">
        <f>(SUMIFS(EUROSTAT_VBE_IND_2010!Z$7:Z$732,EUROSTAT_VBE_IND_2010!$B$7:$B$732,$D301,EUROSTAT_VBE_IND_2010!$C$7:$C$732,"*"&amp;RIGHT($A301,3)&amp;"*",EUROSTAT_VBE_IND_2010!$D$7:$D$732,"5200*"))/1000</f>
        <v>0</v>
      </c>
      <c r="AQ301" s="17">
        <f>(SUMIFS(EUROSTAT_VBE_IND_2010!AG$7:AG$732,EUROSTAT_VBE_IND_2010!$B$7:$B$732,$D301,EUROSTAT_VBE_IND_2010!$C$7:$C$732,"*"&amp;RIGHT($A301,3)&amp;"*",EUROSTAT_VBE_IND_2010!$D$7:$D$732,"5200*"))/1000</f>
        <v>0.906</v>
      </c>
    </row>
    <row r="302" spans="6:43">
      <c r="F302" s="241" t="s">
        <v>192</v>
      </c>
      <c r="G302" s="795">
        <f>SUM(G282:G301)</f>
        <v>72.631</v>
      </c>
      <c r="H302" s="795">
        <f t="shared" ref="H302:AL302" si="20">SUM(H282:H301)</f>
        <v>34.618</v>
      </c>
      <c r="I302" s="795">
        <f t="shared" si="20"/>
        <v>7.96</v>
      </c>
      <c r="J302" s="875">
        <f t="shared" si="20"/>
        <v>20.41082</v>
      </c>
      <c r="K302" s="795">
        <f t="shared" si="20"/>
        <v>0.076</v>
      </c>
      <c r="L302" s="795">
        <f t="shared" si="20"/>
        <v>25.399</v>
      </c>
      <c r="M302" s="795">
        <f t="shared" si="20"/>
        <v>263.37</v>
      </c>
      <c r="N302" s="795">
        <f t="shared" si="20"/>
        <v>7.004</v>
      </c>
      <c r="O302" s="795">
        <f t="shared" si="20"/>
        <v>2.82</v>
      </c>
      <c r="P302" s="795">
        <f t="shared" si="20"/>
        <v>5.086</v>
      </c>
      <c r="Q302" s="795">
        <f t="shared" si="20"/>
        <v>59.851</v>
      </c>
      <c r="R302" s="795">
        <f t="shared" si="20"/>
        <v>258.76</v>
      </c>
      <c r="S302" s="795">
        <f t="shared" si="20"/>
        <v>98.799</v>
      </c>
      <c r="T302" s="795">
        <f t="shared" si="20"/>
        <v>3.915</v>
      </c>
      <c r="U302" s="795">
        <f t="shared" si="20"/>
        <v>6.636</v>
      </c>
      <c r="V302" s="795">
        <f t="shared" si="20"/>
        <v>1.062</v>
      </c>
      <c r="W302" s="795">
        <f t="shared" si="20"/>
        <v>0.061</v>
      </c>
      <c r="X302" s="795">
        <f t="shared" si="20"/>
        <v>100.978</v>
      </c>
      <c r="Y302" s="795">
        <f t="shared" si="20"/>
        <v>2.25</v>
      </c>
      <c r="Z302" s="795">
        <f t="shared" si="20"/>
        <v>0.537</v>
      </c>
      <c r="AA302" s="795">
        <f t="shared" si="20"/>
        <v>0.39</v>
      </c>
      <c r="AB302" s="795">
        <f t="shared" si="20"/>
        <v>0</v>
      </c>
      <c r="AC302" s="795">
        <f t="shared" si="20"/>
        <v>31.484</v>
      </c>
      <c r="AD302" s="795">
        <f t="shared" si="20"/>
        <v>34.049</v>
      </c>
      <c r="AE302" s="795">
        <f t="shared" si="20"/>
        <v>52.781</v>
      </c>
      <c r="AF302" s="795">
        <f t="shared" si="20"/>
        <v>53.592</v>
      </c>
      <c r="AG302" s="795">
        <f t="shared" si="20"/>
        <v>6.919</v>
      </c>
      <c r="AH302" s="795">
        <f t="shared" si="20"/>
        <v>263.562</v>
      </c>
      <c r="AI302" s="795">
        <f t="shared" si="20"/>
        <v>7.486</v>
      </c>
      <c r="AJ302" s="795">
        <f t="shared" si="20"/>
        <v>22.207</v>
      </c>
      <c r="AK302" s="795">
        <f t="shared" si="20"/>
        <v>94.377</v>
      </c>
      <c r="AL302" s="875">
        <f t="shared" si="20"/>
        <v>1.01887624107383</v>
      </c>
      <c r="AM302" s="875">
        <f t="shared" ref="AM302:AQ302" si="21">SUM(AM282:AM301)</f>
        <v>2.39169305917051</v>
      </c>
      <c r="AN302" s="875">
        <f t="shared" si="21"/>
        <v>0.0072</v>
      </c>
      <c r="AO302" s="795">
        <f t="shared" si="21"/>
        <v>0.004</v>
      </c>
      <c r="AP302" s="795">
        <f t="shared" si="21"/>
        <v>0.153</v>
      </c>
      <c r="AQ302" s="795">
        <f t="shared" si="21"/>
        <v>2.494</v>
      </c>
    </row>
    <row r="303" spans="1:43">
      <c r="A303" t="str">
        <f>LEFT(EUROSTAT_VBE_IND_2010!$C$426,8)</f>
        <v>B_101840</v>
      </c>
      <c r="B303" s="28" t="s">
        <v>304</v>
      </c>
      <c r="C303" t="s">
        <v>293</v>
      </c>
      <c r="D303" t="s">
        <v>126</v>
      </c>
      <c r="F303" s="241" t="s">
        <v>294</v>
      </c>
      <c r="G303" s="795">
        <f>(SUMIFS(EUROSTAT_VBE_IND_2010!E$7:E$732,EUROSTAT_VBE_IND_2010!$B$7:$B$732,$D301,EUROSTAT_VBE_IND_2010!$C$7:$C$732,"*"&amp;RIGHT($A301,3)&amp;"*",EUROSTAT_VBE_IND_2010!$D$7:$D$732,"*"))/1000</f>
        <v>72.631</v>
      </c>
      <c r="H303" s="795">
        <f>(SUMIFS(EUROSTAT_VBE_IND_2010!F$7:F$732,EUROSTAT_VBE_IND_2010!$B$7:$B$732,$D301,EUROSTAT_VBE_IND_2010!$C$7:$C$732,"*"&amp;RIGHT($A301,3)&amp;"*",EUROSTAT_VBE_IND_2010!$D$7:$D$732,"*"))/1000</f>
        <v>34.618</v>
      </c>
      <c r="I303" s="795">
        <f>(SUMIFS(EUROSTAT_VBE_IND_2010!G$7:G$732,EUROSTAT_VBE_IND_2010!$B$7:$B$732,$D301,EUROSTAT_VBE_IND_2010!$C$7:$C$732,"*"&amp;RIGHT($A301,3)&amp;"*",EUROSTAT_VBE_IND_2010!$D$7:$D$732,"*"))/1000</f>
        <v>7.96</v>
      </c>
      <c r="J303" s="875">
        <f>SUMIFS('IEA Bal_CH-IND'!$D$331:$D$345,'IEA Bal_CH-IND'!$A$331:$A$345,"*"&amp;RIGHT($B303,8))</f>
        <v>20.41082</v>
      </c>
      <c r="K303" s="795">
        <f>(SUMIFS(EUROSTAT_VBE_IND_2010!H$7:H$732,EUROSTAT_VBE_IND_2010!$B$7:$B$732,$D301,EUROSTAT_VBE_IND_2010!$C$7:$C$732,"*"&amp;RIGHT($A301,3)&amp;"*",EUROSTAT_VBE_IND_2010!$D$7:$D$732,"*"))/1000</f>
        <v>0.076</v>
      </c>
      <c r="L303" s="795">
        <f>(SUMIFS(EUROSTAT_VBE_IND_2010!I$7:I$732,EUROSTAT_VBE_IND_2010!$B$7:$B$732,$D301,EUROSTAT_VBE_IND_2010!$C$7:$C$732,"*"&amp;RIGHT($A301,3)&amp;"*",EUROSTAT_VBE_IND_2010!$D$7:$D$732,"*"))/1000</f>
        <v>25.399</v>
      </c>
      <c r="M303" s="795">
        <f>(SUMIFS(EUROSTAT_VBE_IND_2010!J$7:J$732,EUROSTAT_VBE_IND_2010!$B$7:$B$732,$D301,EUROSTAT_VBE_IND_2010!$C$7:$C$732,"*"&amp;RIGHT($A301,3)&amp;"*",EUROSTAT_VBE_IND_2010!$D$7:$D$732,"*"))/1000</f>
        <v>263.37</v>
      </c>
      <c r="N303" s="795">
        <f>(SUMIFS(EUROSTAT_VBE_IND_2010!K$7:K$732,EUROSTAT_VBE_IND_2010!$B$7:$B$732,$D301,EUROSTAT_VBE_IND_2010!$C$7:$C$732,"*"&amp;RIGHT($A301,3)&amp;"*",EUROSTAT_VBE_IND_2010!$D$7:$D$732,"*"))/1000</f>
        <v>7.004</v>
      </c>
      <c r="O303" s="795">
        <f>(SUMIFS(EUROSTAT_VBE_IND_2010!L$7:L$732,EUROSTAT_VBE_IND_2010!$B$7:$B$732,$D301,EUROSTAT_VBE_IND_2010!$C$7:$C$732,"*"&amp;RIGHT($A301,3)&amp;"*",EUROSTAT_VBE_IND_2010!$D$7:$D$732,"*"))/1000</f>
        <v>2.82</v>
      </c>
      <c r="P303" s="795">
        <f>(SUMIFS(EUROSTAT_VBE_IND_2010!M$7:M$732,EUROSTAT_VBE_IND_2010!$B$7:$B$732,$D301,EUROSTAT_VBE_IND_2010!$C$7:$C$732,"*"&amp;RIGHT($A301,3)&amp;"*",EUROSTAT_VBE_IND_2010!$D$7:$D$732,"*"))/1000</f>
        <v>5.086</v>
      </c>
      <c r="Q303" s="795">
        <f>(SUMIFS(EUROSTAT_VBE_IND_2010!N$7:N$732,EUROSTAT_VBE_IND_2010!$B$7:$B$732,$D301,EUROSTAT_VBE_IND_2010!$C$7:$C$732,"*"&amp;RIGHT($A301,3)&amp;"*",EUROSTAT_VBE_IND_2010!$D$7:$D$732,"*"))/1000</f>
        <v>59.851</v>
      </c>
      <c r="R303" s="795">
        <f>(SUMIFS(EUROSTAT_VBE_IND_2010!O$7:O$732,EUROSTAT_VBE_IND_2010!$B$7:$B$732,$D301,EUROSTAT_VBE_IND_2010!$C$7:$C$732,"*"&amp;RIGHT($A301,3)&amp;"*",EUROSTAT_VBE_IND_2010!$D$7:$D$732,"*"))/1000</f>
        <v>258.76</v>
      </c>
      <c r="S303" s="795">
        <f>(SUMIFS(EUROSTAT_VBE_IND_2010!P$7:P$732,EUROSTAT_VBE_IND_2010!$B$7:$B$732,$D301,EUROSTAT_VBE_IND_2010!$C$7:$C$732,"*"&amp;RIGHT($A301,3)&amp;"*",EUROSTAT_VBE_IND_2010!$D$7:$D$732,"*"))/1000</f>
        <v>98.799</v>
      </c>
      <c r="T303" s="795">
        <f>(SUMIFS(EUROSTAT_VBE_IND_2010!Q$7:Q$732,EUROSTAT_VBE_IND_2010!$B$7:$B$732,$D301,EUROSTAT_VBE_IND_2010!$C$7:$C$732,"*"&amp;RIGHT($A301,3)&amp;"*",EUROSTAT_VBE_IND_2010!$D$7:$D$732,"*"))/1000</f>
        <v>3.915</v>
      </c>
      <c r="U303" s="795">
        <f>(SUMIFS(EUROSTAT_VBE_IND_2010!R$7:R$732,EUROSTAT_VBE_IND_2010!$B$7:$B$732,$D301,EUROSTAT_VBE_IND_2010!$C$7:$C$732,"*"&amp;RIGHT($A301,3)&amp;"*",EUROSTAT_VBE_IND_2010!$D$7:$D$732,"*"))/1000</f>
        <v>6.636</v>
      </c>
      <c r="V303" s="795">
        <f>(SUMIFS(EUROSTAT_VBE_IND_2010!S$7:S$732,EUROSTAT_VBE_IND_2010!$B$7:$B$732,$D301,EUROSTAT_VBE_IND_2010!$C$7:$C$732,"*"&amp;RIGHT($A301,3)&amp;"*",EUROSTAT_VBE_IND_2010!$D$7:$D$732,"*"))/1000</f>
        <v>1.062</v>
      </c>
      <c r="W303" s="795">
        <f>(SUMIFS(EUROSTAT_VBE_IND_2010!T$7:T$732,EUROSTAT_VBE_IND_2010!$B$7:$B$732,$D301,EUROSTAT_VBE_IND_2010!$C$7:$C$732,"*"&amp;RIGHT($A301,3)&amp;"*",EUROSTAT_VBE_IND_2010!$D$7:$D$732,"*"))/1000</f>
        <v>0.061</v>
      </c>
      <c r="X303" s="795">
        <f>(SUMIFS(EUROSTAT_VBE_IND_2010!U$7:U$732,EUROSTAT_VBE_IND_2010!$B$7:$B$732,$D301,EUROSTAT_VBE_IND_2010!$C$7:$C$732,"*"&amp;RIGHT($A301,3)&amp;"*",EUROSTAT_VBE_IND_2010!$D$7:$D$732,"*"))/1000</f>
        <v>100.978</v>
      </c>
      <c r="Y303" s="795">
        <f>(SUMIFS(EUROSTAT_VBE_IND_2010!V$7:V$732,EUROSTAT_VBE_IND_2010!$B$7:$B$732,$D301,EUROSTAT_VBE_IND_2010!$C$7:$C$732,"*"&amp;RIGHT($A301,3)&amp;"*",EUROSTAT_VBE_IND_2010!$D$7:$D$732,"*"))/1000</f>
        <v>2.25</v>
      </c>
      <c r="Z303" s="795">
        <f>(SUMIFS(EUROSTAT_VBE_IND_2010!W$7:W$732,EUROSTAT_VBE_IND_2010!$B$7:$B$732,$D301,EUROSTAT_VBE_IND_2010!$C$7:$C$732,"*"&amp;RIGHT($A301,3)&amp;"*",EUROSTAT_VBE_IND_2010!$D$7:$D$732,"*"))/1000</f>
        <v>0.537</v>
      </c>
      <c r="AA303" s="795">
        <f>(SUMIFS(EUROSTAT_VBE_IND_2010!X$7:X$732,EUROSTAT_VBE_IND_2010!$B$7:$B$732,$D301,EUROSTAT_VBE_IND_2010!$C$7:$C$732,"*"&amp;RIGHT($A301,3)&amp;"*",EUROSTAT_VBE_IND_2010!$D$7:$D$732,"*"))/1000</f>
        <v>0.39</v>
      </c>
      <c r="AB303" s="795">
        <f>(SUMIFS(EUROSTAT_VBE_IND_2010!AA$7:AA$732,EUROSTAT_VBE_IND_2010!$B$7:$B$732,$D301,EUROSTAT_VBE_IND_2010!$C$7:$C$732,"*"&amp;RIGHT($A301,3)&amp;"*",EUROSTAT_VBE_IND_2010!$D$7:$D$732,"*"))/1000</f>
        <v>0</v>
      </c>
      <c r="AC303" s="795">
        <f>(SUMIFS(EUROSTAT_VBE_IND_2010!AB$7:AB$732,EUROSTAT_VBE_IND_2010!$B$7:$B$732,$D301,EUROSTAT_VBE_IND_2010!$C$7:$C$732,"*"&amp;RIGHT($A301,3)&amp;"*",EUROSTAT_VBE_IND_2010!$D$7:$D$732,"*"))/1000</f>
        <v>31.484</v>
      </c>
      <c r="AD303" s="795">
        <f>(SUMIFS(EUROSTAT_VBE_IND_2010!AC$7:AC$732,EUROSTAT_VBE_IND_2010!$B$7:$B$732,$D301,EUROSTAT_VBE_IND_2010!$C$7:$C$732,"*"&amp;RIGHT($A301,3)&amp;"*",EUROSTAT_VBE_IND_2010!$D$7:$D$732,"*"))/1000</f>
        <v>34.049</v>
      </c>
      <c r="AE303" s="795">
        <f>(SUMIFS(EUROSTAT_VBE_IND_2010!AD$7:AD$732,EUROSTAT_VBE_IND_2010!$B$7:$B$732,$D301,EUROSTAT_VBE_IND_2010!$C$7:$C$732,"*"&amp;RIGHT($A301,3)&amp;"*",EUROSTAT_VBE_IND_2010!$D$7:$D$732,"*"))/1000</f>
        <v>52.781</v>
      </c>
      <c r="AF303" s="795">
        <f>(SUMIFS(EUROSTAT_VBE_IND_2010!AE$7:AE$732,EUROSTAT_VBE_IND_2010!$B$7:$B$732,$D301,EUROSTAT_VBE_IND_2010!$C$7:$C$732,"*"&amp;RIGHT($A301,3)&amp;"*",EUROSTAT_VBE_IND_2010!$D$7:$D$732,"*"))/1000</f>
        <v>53.592</v>
      </c>
      <c r="AG303" s="795">
        <f>(SUMIFS(EUROSTAT_VBE_IND_2010!AF$7:AF$732,EUROSTAT_VBE_IND_2010!$B$7:$B$732,$D301,EUROSTAT_VBE_IND_2010!$C$7:$C$732,"*"&amp;RIGHT($A301,3)&amp;"*",EUROSTAT_VBE_IND_2010!$D$7:$D$732,"*"))/1000</f>
        <v>6.919</v>
      </c>
      <c r="AH303" s="795">
        <f>(SUMIFS(EUROSTAT_VBE_IND_2010!AH$7:AH$732,EUROSTAT_VBE_IND_2010!$B$7:$B$732,$D301,EUROSTAT_VBE_IND_2010!$C$7:$C$732,"*"&amp;RIGHT($A301,3)&amp;"*",EUROSTAT_VBE_IND_2010!$D$7:$D$732,"*"))/1000</f>
        <v>263.562</v>
      </c>
      <c r="AI303" s="795">
        <f>(SUMIFS(EUROSTAT_VBE_IND_2010!AI$7:AI$732,EUROSTAT_VBE_IND_2010!$B$7:$B$732,$D301,EUROSTAT_VBE_IND_2010!$C$7:$C$732,"*"&amp;RIGHT($A301,3)&amp;"*",EUROSTAT_VBE_IND_2010!$D$7:$D$732,"*"))/1000</f>
        <v>7.486</v>
      </c>
      <c r="AJ303" s="795">
        <f>(SUMIFS(EUROSTAT_VBE_IND_2010!AJ$7:AJ$732,EUROSTAT_VBE_IND_2010!$B$7:$B$732,$D301,EUROSTAT_VBE_IND_2010!$C$7:$C$732,"*"&amp;RIGHT($A301,3)&amp;"*",EUROSTAT_VBE_IND_2010!$D$7:$D$732,"*"))/1000</f>
        <v>22.207</v>
      </c>
      <c r="AK303" s="795">
        <f>(SUMIFS(EUROSTAT_VBE_IND_2010!AK$7:AK$732,EUROSTAT_VBE_IND_2010!$B$7:$B$732,$D301,EUROSTAT_VBE_IND_2010!$C$7:$C$732,"*"&amp;RIGHT($A301,3)&amp;"*",EUROSTAT_VBE_IND_2010!$D$7:$D$732,"*"))/1000</f>
        <v>94.377</v>
      </c>
      <c r="AL303" s="875">
        <f>SUMIFS('IEA Bal_AL-IND'!$D$331:$D$345,'IEA Bal_AL-IND'!$A$331:$A$345,"*"&amp;RIGHT($B303,8))</f>
        <v>1.01887624107383</v>
      </c>
      <c r="AM303" s="875">
        <f>SUMIFS('IEA Bal_BA-IND'!$D$331:$D$345,'IEA Bal_BA-IND'!$A$331:$A$345,"*"&amp;RIGHT($B303,8))</f>
        <v>2.39169305917051</v>
      </c>
      <c r="AN303" s="875">
        <f>SUMIFS('IEA Bal_KS-IND'!$D$331:$D$345,'IEA Bal_KS-IND'!$A$331:$A$345,"*"&amp;RIGHT($B303,8))</f>
        <v>0.0072</v>
      </c>
      <c r="AO303" s="795">
        <f>(SUMIFS(EUROSTAT_VBE_IND_2010!Y$7:Y$732,EUROSTAT_VBE_IND_2010!$B$7:$B$732,$D301,EUROSTAT_VBE_IND_2010!$C$7:$C$732,"*"&amp;RIGHT($A301,3)&amp;"*",EUROSTAT_VBE_IND_2010!$D$7:$D$732,"*"))/1000</f>
        <v>0.004</v>
      </c>
      <c r="AP303" s="795">
        <f>(SUMIFS(EUROSTAT_VBE_IND_2010!Z$7:Z$732,EUROSTAT_VBE_IND_2010!$B$7:$B$732,$D301,EUROSTAT_VBE_IND_2010!$C$7:$C$732,"*"&amp;RIGHT($A301,3)&amp;"*",EUROSTAT_VBE_IND_2010!$D$7:$D$732,"*"))/1000</f>
        <v>0.153</v>
      </c>
      <c r="AQ303" s="795">
        <f>(SUMIFS(EUROSTAT_VBE_IND_2010!AG$7:AG$732,EUROSTAT_VBE_IND_2010!$B$7:$B$732,$D301,EUROSTAT_VBE_IND_2010!$C$7:$C$732,"*"&amp;RIGHT($A301,3)&amp;"*",EUROSTAT_VBE_IND_2010!$D$7:$D$732,"*"))/1000</f>
        <v>2.494</v>
      </c>
    </row>
    <row r="304" spans="2:43">
      <c r="B304" s="28"/>
      <c r="F304" s="241"/>
      <c r="G304" s="795"/>
      <c r="H304" s="795"/>
      <c r="I304" s="795"/>
      <c r="K304" s="795"/>
      <c r="L304" s="795"/>
      <c r="M304" s="795"/>
      <c r="N304" s="795"/>
      <c r="O304" s="795"/>
      <c r="P304" s="795"/>
      <c r="Q304" s="795"/>
      <c r="R304" s="795"/>
      <c r="S304" s="795"/>
      <c r="T304" s="795"/>
      <c r="U304" s="795"/>
      <c r="V304" s="795"/>
      <c r="W304" s="795"/>
      <c r="X304" s="795"/>
      <c r="Y304" s="795"/>
      <c r="Z304" s="795"/>
      <c r="AA304" s="795"/>
      <c r="AB304" s="795"/>
      <c r="AC304" s="795"/>
      <c r="AD304" s="795"/>
      <c r="AE304" s="795"/>
      <c r="AF304" s="795"/>
      <c r="AG304" s="795"/>
      <c r="AH304" s="795"/>
      <c r="AI304" s="795"/>
      <c r="AJ304" s="795"/>
      <c r="AK304" s="795"/>
      <c r="AO304" s="795"/>
      <c r="AP304" s="795"/>
      <c r="AQ304" s="795"/>
    </row>
    <row r="305" spans="2:43">
      <c r="B305" s="28"/>
      <c r="F305" s="241"/>
      <c r="G305" s="795"/>
      <c r="H305" s="795"/>
      <c r="I305" s="795"/>
      <c r="K305" s="795"/>
      <c r="L305" s="795"/>
      <c r="M305" s="795"/>
      <c r="N305" s="795"/>
      <c r="O305" s="795"/>
      <c r="P305" s="795"/>
      <c r="Q305" s="795"/>
      <c r="R305" s="795"/>
      <c r="S305" s="795"/>
      <c r="T305" s="795"/>
      <c r="U305" s="795"/>
      <c r="V305" s="795"/>
      <c r="W305" s="795"/>
      <c r="X305" s="795"/>
      <c r="Y305" s="795"/>
      <c r="Z305" s="795"/>
      <c r="AA305" s="795"/>
      <c r="AB305" s="795"/>
      <c r="AC305" s="795"/>
      <c r="AD305" s="795"/>
      <c r="AE305" s="795"/>
      <c r="AF305" s="795"/>
      <c r="AG305" s="795"/>
      <c r="AH305" s="795"/>
      <c r="AI305" s="795"/>
      <c r="AJ305" s="795"/>
      <c r="AK305" s="795"/>
      <c r="AO305" s="795"/>
      <c r="AP305" s="795"/>
      <c r="AQ305" s="795"/>
    </row>
    <row r="306" spans="1:43">
      <c r="A306" s="876" t="s">
        <v>284</v>
      </c>
      <c r="B306" s="876" t="s">
        <v>285</v>
      </c>
      <c r="C306" t="s">
        <v>131</v>
      </c>
      <c r="D306" t="s">
        <v>286</v>
      </c>
      <c r="E306" t="s">
        <v>287</v>
      </c>
      <c r="F306" t="s">
        <v>288</v>
      </c>
      <c r="G306" t="str">
        <f>EUROSTAT_VBE_IND_2010!E$6</f>
        <v>AT</v>
      </c>
      <c r="H306" t="str">
        <f>EUROSTAT_VBE_IND_2010!F$6</f>
        <v>BE</v>
      </c>
      <c r="I306" t="str">
        <f>EUROSTAT_VBE_IND_2010!G$6</f>
        <v>BG</v>
      </c>
      <c r="J306" t="s">
        <v>289</v>
      </c>
      <c r="K306" t="str">
        <f>EUROSTAT_VBE_IND_2010!H$6</f>
        <v>CY</v>
      </c>
      <c r="L306" t="str">
        <f>EUROSTAT_VBE_IND_2010!I$6</f>
        <v>CZ</v>
      </c>
      <c r="M306" t="str">
        <f>EUROSTAT_VBE_IND_2010!J$6</f>
        <v>DE</v>
      </c>
      <c r="N306" t="str">
        <f>EUROSTAT_VBE_IND_2010!K$6</f>
        <v>DK</v>
      </c>
      <c r="O306" t="str">
        <f>EUROSTAT_VBE_IND_2010!L$6</f>
        <v>EE</v>
      </c>
      <c r="P306" t="str">
        <f>EUROSTAT_VBE_IND_2010!M$6</f>
        <v>EL</v>
      </c>
      <c r="Q306" t="str">
        <f>EUROSTAT_VBE_IND_2010!N$6</f>
        <v>ES</v>
      </c>
      <c r="R306" t="str">
        <f>EUROSTAT_VBE_IND_2010!O$6</f>
        <v>FI</v>
      </c>
      <c r="S306" t="str">
        <f>EUROSTAT_VBE_IND_2010!P$6</f>
        <v>FR</v>
      </c>
      <c r="T306" t="str">
        <f>EUROSTAT_VBE_IND_2010!Q$6</f>
        <v>HR</v>
      </c>
      <c r="U306" t="str">
        <f>EUROSTAT_VBE_IND_2010!R$6</f>
        <v>HU</v>
      </c>
      <c r="V306" t="str">
        <f>EUROSTAT_VBE_IND_2010!S$6</f>
        <v>IE</v>
      </c>
      <c r="W306" t="str">
        <f>EUROSTAT_VBE_IND_2010!T$6</f>
        <v>IS</v>
      </c>
      <c r="X306" t="str">
        <f>EUROSTAT_VBE_IND_2010!U$6</f>
        <v>IT</v>
      </c>
      <c r="Y306" t="str">
        <f>EUROSTAT_VBE_IND_2010!V$6</f>
        <v>LT</v>
      </c>
      <c r="Z306" t="str">
        <f>EUROSTAT_VBE_IND_2010!W$6</f>
        <v>LU</v>
      </c>
      <c r="AA306" t="str">
        <f>EUROSTAT_VBE_IND_2010!X$6</f>
        <v>LV</v>
      </c>
      <c r="AB306" t="str">
        <f>EUROSTAT_VBE_IND_2010!AA$6</f>
        <v>MT</v>
      </c>
      <c r="AC306" t="str">
        <f>EUROSTAT_VBE_IND_2010!AB$6</f>
        <v>NL</v>
      </c>
      <c r="AD306" t="str">
        <f>EUROSTAT_VBE_IND_2010!AC$6</f>
        <v>NO</v>
      </c>
      <c r="AE306" t="str">
        <f>EUROSTAT_VBE_IND_2010!AD$6</f>
        <v>PL</v>
      </c>
      <c r="AF306" t="str">
        <f>EUROSTAT_VBE_IND_2010!AE$6</f>
        <v>PT</v>
      </c>
      <c r="AG306" t="str">
        <f>EUROSTAT_VBE_IND_2010!AF$6</f>
        <v>RO</v>
      </c>
      <c r="AH306" t="str">
        <f>EUROSTAT_VBE_IND_2010!AH$6</f>
        <v>SE</v>
      </c>
      <c r="AI306" t="str">
        <f>EUROSTAT_VBE_IND_2010!AI$6</f>
        <v>SI</v>
      </c>
      <c r="AJ306" t="str">
        <f>EUROSTAT_VBE_IND_2010!AJ$6</f>
        <v>SK</v>
      </c>
      <c r="AK306" t="str">
        <f>EUROSTAT_VBE_IND_2010!AK$6</f>
        <v>UK</v>
      </c>
      <c r="AL306" t="s">
        <v>290</v>
      </c>
      <c r="AM306" t="s">
        <v>291</v>
      </c>
      <c r="AN306" t="s">
        <v>292</v>
      </c>
      <c r="AO306" t="str">
        <f>EUROSTAT_VBE_IND_2010!Y$6</f>
        <v>ME</v>
      </c>
      <c r="AP306" t="str">
        <f>EUROSTAT_VBE_IND_2010!Z$6</f>
        <v>MK</v>
      </c>
      <c r="AQ306" t="str">
        <f>EUROSTAT_VBE_IND_2010!AG$6</f>
        <v>RS</v>
      </c>
    </row>
    <row r="307" spans="1:43">
      <c r="A307" t="str">
        <f>LEFT(EUROSTAT_VBE_IND_2010!$C$477,8)</f>
        <v>B_101846</v>
      </c>
      <c r="B307" s="28" t="s">
        <v>305</v>
      </c>
      <c r="C307" t="s">
        <v>293</v>
      </c>
      <c r="D307" t="s">
        <v>126</v>
      </c>
      <c r="E307" t="s">
        <v>228</v>
      </c>
      <c r="F307" t="s">
        <v>229</v>
      </c>
      <c r="G307" s="17">
        <f>(SUMIFS(EUROSTAT_VBE_IND_2010!E$7:E$732,EUROSTAT_VBE_IND_2010!$B$7:$B$732,$D307,EUROSTAT_VBE_IND_2010!$C$7:$C$732,"*"&amp;RIGHT($A307,3)&amp;"*",EUROSTAT_VBE_IND_2010!$D$7:$D$732,"211*"))/1000</f>
        <v>0</v>
      </c>
      <c r="H307" s="17">
        <f>(SUMIFS(EUROSTAT_VBE_IND_2010!F$7:F$732,EUROSTAT_VBE_IND_2010!$B$7:$B$732,$D307,EUROSTAT_VBE_IND_2010!$C$7:$C$732,"*"&amp;RIGHT($A307,3)&amp;"*",EUROSTAT_VBE_IND_2010!$D$7:$D$732,"211*"))/1000</f>
        <v>0</v>
      </c>
      <c r="I307" s="17">
        <f>(SUMIFS(EUROSTAT_VBE_IND_2010!G$7:G$732,EUROSTAT_VBE_IND_2010!$B$7:$B$732,$D307,EUROSTAT_VBE_IND_2010!$C$7:$C$732,"*"&amp;RIGHT($A307,3)&amp;"*",EUROSTAT_VBE_IND_2010!$D$7:$D$732,"211*"))/1000</f>
        <v>0</v>
      </c>
      <c r="J307" s="198">
        <f>SUMIFS('IEA Bal_CH-IND'!$D$30:$D$329,'IEA Bal_CH-IND'!$A$30:$A$329,"*"&amp;RIGHT($B307,8),'IEA Bal_CH-IND'!$C$30:$C$329,'Aggregated Balance-IND_2010'!$E307)</f>
        <v>0</v>
      </c>
      <c r="K307" s="17">
        <f>(SUMIFS(EUROSTAT_VBE_IND_2010!H$7:H$732,EUROSTAT_VBE_IND_2010!$B$7:$B$732,$D307,EUROSTAT_VBE_IND_2010!$C$7:$C$732,"*"&amp;RIGHT($A307,3)&amp;"*",EUROSTAT_VBE_IND_2010!$D$7:$D$732,"211*"))/1000</f>
        <v>0</v>
      </c>
      <c r="L307" s="17">
        <f>(SUMIFS(EUROSTAT_VBE_IND_2010!I$7:I$732,EUROSTAT_VBE_IND_2010!$B$7:$B$732,$D307,EUROSTAT_VBE_IND_2010!$C$7:$C$732,"*"&amp;RIGHT($A307,3)&amp;"*",EUROSTAT_VBE_IND_2010!$D$7:$D$732,"211*"))/1000</f>
        <v>0</v>
      </c>
      <c r="M307" s="17">
        <f>(SUMIFS(EUROSTAT_VBE_IND_2010!J$7:J$732,EUROSTAT_VBE_IND_2010!$B$7:$B$732,$D307,EUROSTAT_VBE_IND_2010!$C$7:$C$732,"*"&amp;RIGHT($A307,3)&amp;"*",EUROSTAT_VBE_IND_2010!$D$7:$D$732,"211*"))/1000</f>
        <v>0</v>
      </c>
      <c r="N307" s="17">
        <f>(SUMIFS(EUROSTAT_VBE_IND_2010!K$7:K$732,EUROSTAT_VBE_IND_2010!$B$7:$B$732,$D307,EUROSTAT_VBE_IND_2010!$C$7:$C$732,"*"&amp;RIGHT($A307,3)&amp;"*",EUROSTAT_VBE_IND_2010!$D$7:$D$732,"211*"))/1000</f>
        <v>0</v>
      </c>
      <c r="O307" s="17">
        <f>(SUMIFS(EUROSTAT_VBE_IND_2010!L$7:L$732,EUROSTAT_VBE_IND_2010!$B$7:$B$732,$D307,EUROSTAT_VBE_IND_2010!$C$7:$C$732,"*"&amp;RIGHT($A307,3)&amp;"*",EUROSTAT_VBE_IND_2010!$D$7:$D$732,"211*"))/1000</f>
        <v>0</v>
      </c>
      <c r="P307" s="17">
        <f>(SUMIFS(EUROSTAT_VBE_IND_2010!M$7:M$732,EUROSTAT_VBE_IND_2010!$B$7:$B$732,$D307,EUROSTAT_VBE_IND_2010!$C$7:$C$732,"*"&amp;RIGHT($A307,3)&amp;"*",EUROSTAT_VBE_IND_2010!$D$7:$D$732,"211*"))/1000</f>
        <v>0</v>
      </c>
      <c r="Q307" s="17">
        <f>(SUMIFS(EUROSTAT_VBE_IND_2010!N$7:N$732,EUROSTAT_VBE_IND_2010!$B$7:$B$732,$D307,EUROSTAT_VBE_IND_2010!$C$7:$C$732,"*"&amp;RIGHT($A307,3)&amp;"*",EUROSTAT_VBE_IND_2010!$D$7:$D$732,"211*"))/1000</f>
        <v>0</v>
      </c>
      <c r="R307" s="17">
        <f>(SUMIFS(EUROSTAT_VBE_IND_2010!O$7:O$732,EUROSTAT_VBE_IND_2010!$B$7:$B$732,$D307,EUROSTAT_VBE_IND_2010!$C$7:$C$732,"*"&amp;RIGHT($A307,3)&amp;"*",EUROSTAT_VBE_IND_2010!$D$7:$D$732,"211*"))/1000</f>
        <v>0</v>
      </c>
      <c r="S307" s="17">
        <f>(SUMIFS(EUROSTAT_VBE_IND_2010!P$7:P$732,EUROSTAT_VBE_IND_2010!$B$7:$B$732,$D307,EUROSTAT_VBE_IND_2010!$C$7:$C$732,"*"&amp;RIGHT($A307,3)&amp;"*",EUROSTAT_VBE_IND_2010!$D$7:$D$732,"211*"))/1000</f>
        <v>0</v>
      </c>
      <c r="T307" s="17">
        <f>(SUMIFS(EUROSTAT_VBE_IND_2010!Q$7:Q$732,EUROSTAT_VBE_IND_2010!$B$7:$B$732,$D307,EUROSTAT_VBE_IND_2010!$C$7:$C$732,"*"&amp;RIGHT($A307,3)&amp;"*",EUROSTAT_VBE_IND_2010!$D$7:$D$732,"211*"))/1000</f>
        <v>0</v>
      </c>
      <c r="U307" s="17">
        <f>(SUMIFS(EUROSTAT_VBE_IND_2010!R$7:R$732,EUROSTAT_VBE_IND_2010!$B$7:$B$732,$D307,EUROSTAT_VBE_IND_2010!$C$7:$C$732,"*"&amp;RIGHT($A307,3)&amp;"*",EUROSTAT_VBE_IND_2010!$D$7:$D$732,"211*"))/1000</f>
        <v>0</v>
      </c>
      <c r="V307" s="17">
        <f>(SUMIFS(EUROSTAT_VBE_IND_2010!S$7:S$732,EUROSTAT_VBE_IND_2010!$B$7:$B$732,$D307,EUROSTAT_VBE_IND_2010!$C$7:$C$732,"*"&amp;RIGHT($A307,3)&amp;"*",EUROSTAT_VBE_IND_2010!$D$7:$D$732,"211*"))/1000</f>
        <v>0</v>
      </c>
      <c r="W307" s="17">
        <f>(SUMIFS(EUROSTAT_VBE_IND_2010!T$7:T$732,EUROSTAT_VBE_IND_2010!$B$7:$B$732,$D307,EUROSTAT_VBE_IND_2010!$C$7:$C$732,"*"&amp;RIGHT($A307,3)&amp;"*",EUROSTAT_VBE_IND_2010!$D$7:$D$732,"211*"))/1000</f>
        <v>0</v>
      </c>
      <c r="X307" s="17">
        <f>(SUMIFS(EUROSTAT_VBE_IND_2010!U$7:U$732,EUROSTAT_VBE_IND_2010!$B$7:$B$732,$D307,EUROSTAT_VBE_IND_2010!$C$7:$C$732,"*"&amp;RIGHT($A307,3)&amp;"*",EUROSTAT_VBE_IND_2010!$D$7:$D$732,"211*"))/1000</f>
        <v>0</v>
      </c>
      <c r="Y307" s="17">
        <f>(SUMIFS(EUROSTAT_VBE_IND_2010!V$7:V$732,EUROSTAT_VBE_IND_2010!$B$7:$B$732,$D307,EUROSTAT_VBE_IND_2010!$C$7:$C$732,"*"&amp;RIGHT($A307,3)&amp;"*",EUROSTAT_VBE_IND_2010!$D$7:$D$732,"211*"))/1000</f>
        <v>0</v>
      </c>
      <c r="Z307" s="17">
        <f>(SUMIFS(EUROSTAT_VBE_IND_2010!W$7:W$732,EUROSTAT_VBE_IND_2010!$B$7:$B$732,$D307,EUROSTAT_VBE_IND_2010!$C$7:$C$732,"*"&amp;RIGHT($A307,3)&amp;"*",EUROSTAT_VBE_IND_2010!$D$7:$D$732,"211*"))/1000</f>
        <v>0</v>
      </c>
      <c r="AA307" s="17">
        <f>(SUMIFS(EUROSTAT_VBE_IND_2010!X$7:X$732,EUROSTAT_VBE_IND_2010!$B$7:$B$732,$D307,EUROSTAT_VBE_IND_2010!$C$7:$C$732,"*"&amp;RIGHT($A307,3)&amp;"*",EUROSTAT_VBE_IND_2010!$D$7:$D$732,"211*"))/1000</f>
        <v>0</v>
      </c>
      <c r="AB307" s="17">
        <f>(SUMIFS(EUROSTAT_VBE_IND_2010!AA$7:AA$732,EUROSTAT_VBE_IND_2010!$B$7:$B$732,$D307,EUROSTAT_VBE_IND_2010!$C$7:$C$732,"*"&amp;RIGHT($A307,3)&amp;"*",EUROSTAT_VBE_IND_2010!$D$7:$D$732,"211*"))/1000</f>
        <v>0</v>
      </c>
      <c r="AC307" s="17">
        <f>(SUMIFS(EUROSTAT_VBE_IND_2010!AB$7:AB$732,EUROSTAT_VBE_IND_2010!$B$7:$B$732,$D307,EUROSTAT_VBE_IND_2010!$C$7:$C$732,"*"&amp;RIGHT($A307,3)&amp;"*",EUROSTAT_VBE_IND_2010!$D$7:$D$732,"211*"))/1000</f>
        <v>0</v>
      </c>
      <c r="AD307" s="17">
        <f>(SUMIFS(EUROSTAT_VBE_IND_2010!AC$7:AC$732,EUROSTAT_VBE_IND_2010!$B$7:$B$732,$D307,EUROSTAT_VBE_IND_2010!$C$7:$C$732,"*"&amp;RIGHT($A307,3)&amp;"*",EUROSTAT_VBE_IND_2010!$D$7:$D$732,"211*"))/1000</f>
        <v>0</v>
      </c>
      <c r="AE307" s="17">
        <f>(SUMIFS(EUROSTAT_VBE_IND_2010!AD$7:AD$732,EUROSTAT_VBE_IND_2010!$B$7:$B$732,$D307,EUROSTAT_VBE_IND_2010!$C$7:$C$732,"*"&amp;RIGHT($A307,3)&amp;"*",EUROSTAT_VBE_IND_2010!$D$7:$D$732,"211*"))/1000</f>
        <v>1.027</v>
      </c>
      <c r="AF307" s="17">
        <f>(SUMIFS(EUROSTAT_VBE_IND_2010!AE$7:AE$732,EUROSTAT_VBE_IND_2010!$B$7:$B$732,$D307,EUROSTAT_VBE_IND_2010!$C$7:$C$732,"*"&amp;RIGHT($A307,3)&amp;"*",EUROSTAT_VBE_IND_2010!$D$7:$D$732,"211*"))/1000</f>
        <v>0</v>
      </c>
      <c r="AG307" s="17">
        <f>(SUMIFS(EUROSTAT_VBE_IND_2010!AF$7:AF$732,EUROSTAT_VBE_IND_2010!$B$7:$B$732,$D307,EUROSTAT_VBE_IND_2010!$C$7:$C$732,"*"&amp;RIGHT($A307,3)&amp;"*",EUROSTAT_VBE_IND_2010!$D$7:$D$732,"211*"))/1000</f>
        <v>0</v>
      </c>
      <c r="AH307" s="17">
        <f>(SUMIFS(EUROSTAT_VBE_IND_2010!AH$7:AH$732,EUROSTAT_VBE_IND_2010!$B$7:$B$732,$D307,EUROSTAT_VBE_IND_2010!$C$7:$C$732,"*"&amp;RIGHT($A307,3)&amp;"*",EUROSTAT_VBE_IND_2010!$D$7:$D$732,"211*"))/1000</f>
        <v>0</v>
      </c>
      <c r="AI307" s="17">
        <f>(SUMIFS(EUROSTAT_VBE_IND_2010!AI$7:AI$732,EUROSTAT_VBE_IND_2010!$B$7:$B$732,$D307,EUROSTAT_VBE_IND_2010!$C$7:$C$732,"*"&amp;RIGHT($A307,3)&amp;"*",EUROSTAT_VBE_IND_2010!$D$7:$D$732,"211*"))/1000</f>
        <v>0</v>
      </c>
      <c r="AJ307" s="17">
        <f>(SUMIFS(EUROSTAT_VBE_IND_2010!AJ$7:AJ$732,EUROSTAT_VBE_IND_2010!$B$7:$B$732,$D307,EUROSTAT_VBE_IND_2010!$C$7:$C$732,"*"&amp;RIGHT($A307,3)&amp;"*",EUROSTAT_VBE_IND_2010!$D$7:$D$732,"211*"))/1000</f>
        <v>0</v>
      </c>
      <c r="AK307" s="17">
        <f>(SUMIFS(EUROSTAT_VBE_IND_2010!AK$7:AK$732,EUROSTAT_VBE_IND_2010!$B$7:$B$732,$D307,EUROSTAT_VBE_IND_2010!$C$7:$C$732,"*"&amp;RIGHT($A307,3)&amp;"*",EUROSTAT_VBE_IND_2010!$D$7:$D$732,"211*"))/1000</f>
        <v>1.341</v>
      </c>
      <c r="AL307" s="198">
        <f>SUMIFS('IEA Bal_AL-IND'!$D$30:$D$329,'IEA Bal_AL-IND'!$A$30:$A$329,"*"&amp;RIGHT($B307,8),'IEA Bal_AL-IND'!$C$30:$C$329,'Aggregated Balance-IND_2010'!$E307)</f>
        <v>0</v>
      </c>
      <c r="AM307" s="198">
        <f>SUMIFS('IEA Bal_BA-IND'!$D$30:$D$329,'IEA Bal_BA-IND'!$A$30:$A$329,"*"&amp;RIGHT($B307,8),'IEA Bal_BA-IND'!$C$30:$C$329,'Aggregated Balance-IND_2010'!$E307)</f>
        <v>1.05323</v>
      </c>
      <c r="AN307" s="198">
        <f>SUMIFS('IEA Bal_KS-IND'!$D$30:$D$329,'IEA Bal_KS-IND'!$A$30:$A$329,"*"&amp;RIGHT($B307,8),'IEA Bal_KS-IND'!$C$30:$C$329,'Aggregated Balance-IND_2010'!$E307)</f>
        <v>0</v>
      </c>
      <c r="AO307" s="17">
        <f>(SUMIFS(EUROSTAT_VBE_IND_2010!Y$7:Y$732,EUROSTAT_VBE_IND_2010!$B$7:$B$732,$D307,EUROSTAT_VBE_IND_2010!$C$7:$C$732,"*"&amp;RIGHT($A307,3)&amp;"*",EUROSTAT_VBE_IND_2010!$D$7:$D$732,"211*"))/1000</f>
        <v>0</v>
      </c>
      <c r="AP307" s="17">
        <f>(SUMIFS(EUROSTAT_VBE_IND_2010!Z$7:Z$732,EUROSTAT_VBE_IND_2010!$B$7:$B$732,$D307,EUROSTAT_VBE_IND_2010!$C$7:$C$732,"*"&amp;RIGHT($A307,3)&amp;"*",EUROSTAT_VBE_IND_2010!$D$7:$D$732,"211*"))/1000</f>
        <v>0</v>
      </c>
      <c r="AQ307" s="17">
        <f>(SUMIFS(EUROSTAT_VBE_IND_2010!AG$7:AG$732,EUROSTAT_VBE_IND_2010!$B$7:$B$732,$D307,EUROSTAT_VBE_IND_2010!$C$7:$C$732,"*"&amp;RIGHT($A307,3)&amp;"*",EUROSTAT_VBE_IND_2010!$D$7:$D$732,"211*"))/1000</f>
        <v>0</v>
      </c>
    </row>
    <row r="308" spans="1:43">
      <c r="A308" t="str">
        <f>LEFT(EUROSTAT_VBE_IND_2010!$C$477,8)</f>
        <v>B_101846</v>
      </c>
      <c r="B308" s="28" t="s">
        <v>305</v>
      </c>
      <c r="C308" t="s">
        <v>293</v>
      </c>
      <c r="D308" t="s">
        <v>126</v>
      </c>
      <c r="E308" t="s">
        <v>230</v>
      </c>
      <c r="F308" t="s">
        <v>250</v>
      </c>
      <c r="G308" s="17">
        <f>(SUMIFS(EUROSTAT_VBE_IND_2010!E$7:E$732,EUROSTAT_VBE_IND_2010!$B$7:$B$732,$D308,EUROSTAT_VBE_IND_2010!$C$7:$C$732,"*"&amp;RIGHT($A308,3)&amp;"*",EUROSTAT_VBE_IND_2010!$D$7:$D$732,"2210*"))/1000+(SUMIFS(EUROSTAT_VBE_IND_2010!E$7:E$732,EUROSTAT_VBE_IND_2010!$B$7:$B$732,$D308,EUROSTAT_VBE_IND_2010!$C$7:$C$732,"*"&amp;RIGHT($A308,3)&amp;"*",EUROSTAT_VBE_IND_2010!$D$7:$D$732,"23*"))/1000+(SUMIFS(EUROSTAT_VBE_IND_2010!E$7:E$732,EUROSTAT_VBE_IND_2010!$B$7:$B$732,$D308,EUROSTAT_VBE_IND_2010!$C$7:$C$732,"*"&amp;RIGHT($A308,3)&amp;"*",EUROSTAT_VBE_IND_2010!$D$7:$D$732,"5544*"))/1000</f>
        <v>0</v>
      </c>
      <c r="H308" s="17">
        <f>(SUMIFS(EUROSTAT_VBE_IND_2010!F$7:F$732,EUROSTAT_VBE_IND_2010!$B$7:$B$732,$D308,EUROSTAT_VBE_IND_2010!$C$7:$C$732,"*"&amp;RIGHT($A308,3)&amp;"*",EUROSTAT_VBE_IND_2010!$D$7:$D$732,"2210*"))/1000+(SUMIFS(EUROSTAT_VBE_IND_2010!F$7:F$732,EUROSTAT_VBE_IND_2010!$B$7:$B$732,$D308,EUROSTAT_VBE_IND_2010!$C$7:$C$732,"*"&amp;RIGHT($A308,3)&amp;"*",EUROSTAT_VBE_IND_2010!$D$7:$D$732,"23*"))/1000+(SUMIFS(EUROSTAT_VBE_IND_2010!F$7:F$732,EUROSTAT_VBE_IND_2010!$B$7:$B$732,$D308,EUROSTAT_VBE_IND_2010!$C$7:$C$732,"*"&amp;RIGHT($A308,3)&amp;"*",EUROSTAT_VBE_IND_2010!$D$7:$D$732,"5544*"))/1000</f>
        <v>0</v>
      </c>
      <c r="I308" s="17">
        <f>(SUMIFS(EUROSTAT_VBE_IND_2010!G$7:G$732,EUROSTAT_VBE_IND_2010!$B$7:$B$732,$D308,EUROSTAT_VBE_IND_2010!$C$7:$C$732,"*"&amp;RIGHT($A308,3)&amp;"*",EUROSTAT_VBE_IND_2010!$D$7:$D$732,"2210*"))/1000+(SUMIFS(EUROSTAT_VBE_IND_2010!G$7:G$732,EUROSTAT_VBE_IND_2010!$B$7:$B$732,$D308,EUROSTAT_VBE_IND_2010!$C$7:$C$732,"*"&amp;RIGHT($A308,3)&amp;"*",EUROSTAT_VBE_IND_2010!$D$7:$D$732,"23*"))/1000+(SUMIFS(EUROSTAT_VBE_IND_2010!G$7:G$732,EUROSTAT_VBE_IND_2010!$B$7:$B$732,$D308,EUROSTAT_VBE_IND_2010!$C$7:$C$732,"*"&amp;RIGHT($A308,3)&amp;"*",EUROSTAT_VBE_IND_2010!$D$7:$D$732,"5544*"))/1000</f>
        <v>0</v>
      </c>
      <c r="J308" s="198">
        <f>SUMIFS('IEA Bal_CH-IND'!$D$30:$D$329,'IEA Bal_CH-IND'!$A$30:$A$329,"*"&amp;RIGHT($B308,8),'IEA Bal_CH-IND'!$C$30:$C$329,'Aggregated Balance-IND_2010'!$E308)</f>
        <v>0</v>
      </c>
      <c r="K308" s="17">
        <f>(SUMIFS(EUROSTAT_VBE_IND_2010!H$7:H$732,EUROSTAT_VBE_IND_2010!$B$7:$B$732,$D308,EUROSTAT_VBE_IND_2010!$C$7:$C$732,"*"&amp;RIGHT($A308,3)&amp;"*",EUROSTAT_VBE_IND_2010!$D$7:$D$732,"2210*"))/1000+(SUMIFS(EUROSTAT_VBE_IND_2010!H$7:H$732,EUROSTAT_VBE_IND_2010!$B$7:$B$732,$D308,EUROSTAT_VBE_IND_2010!$C$7:$C$732,"*"&amp;RIGHT($A308,3)&amp;"*",EUROSTAT_VBE_IND_2010!$D$7:$D$732,"23*"))/1000+(SUMIFS(EUROSTAT_VBE_IND_2010!H$7:H$732,EUROSTAT_VBE_IND_2010!$B$7:$B$732,$D308,EUROSTAT_VBE_IND_2010!$C$7:$C$732,"*"&amp;RIGHT($A308,3)&amp;"*",EUROSTAT_VBE_IND_2010!$D$7:$D$732,"5544*"))/1000</f>
        <v>0</v>
      </c>
      <c r="L308" s="17">
        <f>(SUMIFS(EUROSTAT_VBE_IND_2010!I$7:I$732,EUROSTAT_VBE_IND_2010!$B$7:$B$732,$D308,EUROSTAT_VBE_IND_2010!$C$7:$C$732,"*"&amp;RIGHT($A308,3)&amp;"*",EUROSTAT_VBE_IND_2010!$D$7:$D$732,"2210*"))/1000+(SUMIFS(EUROSTAT_VBE_IND_2010!I$7:I$732,EUROSTAT_VBE_IND_2010!$B$7:$B$732,$D308,EUROSTAT_VBE_IND_2010!$C$7:$C$732,"*"&amp;RIGHT($A308,3)&amp;"*",EUROSTAT_VBE_IND_2010!$D$7:$D$732,"23*"))/1000+(SUMIFS(EUROSTAT_VBE_IND_2010!I$7:I$732,EUROSTAT_VBE_IND_2010!$B$7:$B$732,$D308,EUROSTAT_VBE_IND_2010!$C$7:$C$732,"*"&amp;RIGHT($A308,3)&amp;"*",EUROSTAT_VBE_IND_2010!$D$7:$D$732,"5544*"))/1000</f>
        <v>0.38</v>
      </c>
      <c r="M308" s="17">
        <f>(SUMIFS(EUROSTAT_VBE_IND_2010!J$7:J$732,EUROSTAT_VBE_IND_2010!$B$7:$B$732,$D308,EUROSTAT_VBE_IND_2010!$C$7:$C$732,"*"&amp;RIGHT($A308,3)&amp;"*",EUROSTAT_VBE_IND_2010!$D$7:$D$732,"2210*"))/1000+(SUMIFS(EUROSTAT_VBE_IND_2010!J$7:J$732,EUROSTAT_VBE_IND_2010!$B$7:$B$732,$D308,EUROSTAT_VBE_IND_2010!$C$7:$C$732,"*"&amp;RIGHT($A308,3)&amp;"*",EUROSTAT_VBE_IND_2010!$D$7:$D$732,"23*"))/1000+(SUMIFS(EUROSTAT_VBE_IND_2010!J$7:J$732,EUROSTAT_VBE_IND_2010!$B$7:$B$732,$D308,EUROSTAT_VBE_IND_2010!$C$7:$C$732,"*"&amp;RIGHT($A308,3)&amp;"*",EUROSTAT_VBE_IND_2010!$D$7:$D$732,"5544*"))/1000</f>
        <v>0</v>
      </c>
      <c r="N308" s="17">
        <f>(SUMIFS(EUROSTAT_VBE_IND_2010!K$7:K$732,EUROSTAT_VBE_IND_2010!$B$7:$B$732,$D308,EUROSTAT_VBE_IND_2010!$C$7:$C$732,"*"&amp;RIGHT($A308,3)&amp;"*",EUROSTAT_VBE_IND_2010!$D$7:$D$732,"2210*"))/1000+(SUMIFS(EUROSTAT_VBE_IND_2010!K$7:K$732,EUROSTAT_VBE_IND_2010!$B$7:$B$732,$D308,EUROSTAT_VBE_IND_2010!$C$7:$C$732,"*"&amp;RIGHT($A308,3)&amp;"*",EUROSTAT_VBE_IND_2010!$D$7:$D$732,"23*"))/1000+(SUMIFS(EUROSTAT_VBE_IND_2010!K$7:K$732,EUROSTAT_VBE_IND_2010!$B$7:$B$732,$D308,EUROSTAT_VBE_IND_2010!$C$7:$C$732,"*"&amp;RIGHT($A308,3)&amp;"*",EUROSTAT_VBE_IND_2010!$D$7:$D$732,"5544*"))/1000</f>
        <v>0</v>
      </c>
      <c r="O308" s="17">
        <f>(SUMIFS(EUROSTAT_VBE_IND_2010!L$7:L$732,EUROSTAT_VBE_IND_2010!$B$7:$B$732,$D308,EUROSTAT_VBE_IND_2010!$C$7:$C$732,"*"&amp;RIGHT($A308,3)&amp;"*",EUROSTAT_VBE_IND_2010!$D$7:$D$732,"2210*"))/1000+(SUMIFS(EUROSTAT_VBE_IND_2010!L$7:L$732,EUROSTAT_VBE_IND_2010!$B$7:$B$732,$D308,EUROSTAT_VBE_IND_2010!$C$7:$C$732,"*"&amp;RIGHT($A308,3)&amp;"*",EUROSTAT_VBE_IND_2010!$D$7:$D$732,"23*"))/1000+(SUMIFS(EUROSTAT_VBE_IND_2010!L$7:L$732,EUROSTAT_VBE_IND_2010!$B$7:$B$732,$D308,EUROSTAT_VBE_IND_2010!$C$7:$C$732,"*"&amp;RIGHT($A308,3)&amp;"*",EUROSTAT_VBE_IND_2010!$D$7:$D$732,"5544*"))/1000</f>
        <v>0</v>
      </c>
      <c r="P308" s="17">
        <f>(SUMIFS(EUROSTAT_VBE_IND_2010!M$7:M$732,EUROSTAT_VBE_IND_2010!$B$7:$B$732,$D308,EUROSTAT_VBE_IND_2010!$C$7:$C$732,"*"&amp;RIGHT($A308,3)&amp;"*",EUROSTAT_VBE_IND_2010!$D$7:$D$732,"2210*"))/1000+(SUMIFS(EUROSTAT_VBE_IND_2010!M$7:M$732,EUROSTAT_VBE_IND_2010!$B$7:$B$732,$D308,EUROSTAT_VBE_IND_2010!$C$7:$C$732,"*"&amp;RIGHT($A308,3)&amp;"*",EUROSTAT_VBE_IND_2010!$D$7:$D$732,"23*"))/1000+(SUMIFS(EUROSTAT_VBE_IND_2010!M$7:M$732,EUROSTAT_VBE_IND_2010!$B$7:$B$732,$D308,EUROSTAT_VBE_IND_2010!$C$7:$C$732,"*"&amp;RIGHT($A308,3)&amp;"*",EUROSTAT_VBE_IND_2010!$D$7:$D$732,"5544*"))/1000</f>
        <v>0</v>
      </c>
      <c r="Q308" s="17">
        <f>(SUMIFS(EUROSTAT_VBE_IND_2010!N$7:N$732,EUROSTAT_VBE_IND_2010!$B$7:$B$732,$D308,EUROSTAT_VBE_IND_2010!$C$7:$C$732,"*"&amp;RIGHT($A308,3)&amp;"*",EUROSTAT_VBE_IND_2010!$D$7:$D$732,"2210*"))/1000+(SUMIFS(EUROSTAT_VBE_IND_2010!N$7:N$732,EUROSTAT_VBE_IND_2010!$B$7:$B$732,$D308,EUROSTAT_VBE_IND_2010!$C$7:$C$732,"*"&amp;RIGHT($A308,3)&amp;"*",EUROSTAT_VBE_IND_2010!$D$7:$D$732,"23*"))/1000+(SUMIFS(EUROSTAT_VBE_IND_2010!N$7:N$732,EUROSTAT_VBE_IND_2010!$B$7:$B$732,$D308,EUROSTAT_VBE_IND_2010!$C$7:$C$732,"*"&amp;RIGHT($A308,3)&amp;"*",EUROSTAT_VBE_IND_2010!$D$7:$D$732,"5544*"))/1000</f>
        <v>0</v>
      </c>
      <c r="R308" s="17">
        <f>(SUMIFS(EUROSTAT_VBE_IND_2010!O$7:O$732,EUROSTAT_VBE_IND_2010!$B$7:$B$732,$D308,EUROSTAT_VBE_IND_2010!$C$7:$C$732,"*"&amp;RIGHT($A308,3)&amp;"*",EUROSTAT_VBE_IND_2010!$D$7:$D$732,"2210*"))/1000+(SUMIFS(EUROSTAT_VBE_IND_2010!O$7:O$732,EUROSTAT_VBE_IND_2010!$B$7:$B$732,$D308,EUROSTAT_VBE_IND_2010!$C$7:$C$732,"*"&amp;RIGHT($A308,3)&amp;"*",EUROSTAT_VBE_IND_2010!$D$7:$D$732,"23*"))/1000+(SUMIFS(EUROSTAT_VBE_IND_2010!O$7:O$732,EUROSTAT_VBE_IND_2010!$B$7:$B$732,$D308,EUROSTAT_VBE_IND_2010!$C$7:$C$732,"*"&amp;RIGHT($A308,3)&amp;"*",EUROSTAT_VBE_IND_2010!$D$7:$D$732,"5544*"))/1000</f>
        <v>0</v>
      </c>
      <c r="S308" s="17">
        <f>(SUMIFS(EUROSTAT_VBE_IND_2010!P$7:P$732,EUROSTAT_VBE_IND_2010!$B$7:$B$732,$D308,EUROSTAT_VBE_IND_2010!$C$7:$C$732,"*"&amp;RIGHT($A308,3)&amp;"*",EUROSTAT_VBE_IND_2010!$D$7:$D$732,"2210*"))/1000+(SUMIFS(EUROSTAT_VBE_IND_2010!P$7:P$732,EUROSTAT_VBE_IND_2010!$B$7:$B$732,$D308,EUROSTAT_VBE_IND_2010!$C$7:$C$732,"*"&amp;RIGHT($A308,3)&amp;"*",EUROSTAT_VBE_IND_2010!$D$7:$D$732,"23*"))/1000+(SUMIFS(EUROSTAT_VBE_IND_2010!P$7:P$732,EUROSTAT_VBE_IND_2010!$B$7:$B$732,$D308,EUROSTAT_VBE_IND_2010!$C$7:$C$732,"*"&amp;RIGHT($A308,3)&amp;"*",EUROSTAT_VBE_IND_2010!$D$7:$D$732,"5544*"))/1000</f>
        <v>0</v>
      </c>
      <c r="T308" s="17">
        <f>(SUMIFS(EUROSTAT_VBE_IND_2010!Q$7:Q$732,EUROSTAT_VBE_IND_2010!$B$7:$B$732,$D308,EUROSTAT_VBE_IND_2010!$C$7:$C$732,"*"&amp;RIGHT($A308,3)&amp;"*",EUROSTAT_VBE_IND_2010!$D$7:$D$732,"2210*"))/1000+(SUMIFS(EUROSTAT_VBE_IND_2010!Q$7:Q$732,EUROSTAT_VBE_IND_2010!$B$7:$B$732,$D308,EUROSTAT_VBE_IND_2010!$C$7:$C$732,"*"&amp;RIGHT($A308,3)&amp;"*",EUROSTAT_VBE_IND_2010!$D$7:$D$732,"23*"))/1000+(SUMIFS(EUROSTAT_VBE_IND_2010!Q$7:Q$732,EUROSTAT_VBE_IND_2010!$B$7:$B$732,$D308,EUROSTAT_VBE_IND_2010!$C$7:$C$732,"*"&amp;RIGHT($A308,3)&amp;"*",EUROSTAT_VBE_IND_2010!$D$7:$D$732,"5544*"))/1000</f>
        <v>0</v>
      </c>
      <c r="U308" s="17">
        <f>(SUMIFS(EUROSTAT_VBE_IND_2010!R$7:R$732,EUROSTAT_VBE_IND_2010!$B$7:$B$732,$D308,EUROSTAT_VBE_IND_2010!$C$7:$C$732,"*"&amp;RIGHT($A308,3)&amp;"*",EUROSTAT_VBE_IND_2010!$D$7:$D$732,"2210*"))/1000+(SUMIFS(EUROSTAT_VBE_IND_2010!R$7:R$732,EUROSTAT_VBE_IND_2010!$B$7:$B$732,$D308,EUROSTAT_VBE_IND_2010!$C$7:$C$732,"*"&amp;RIGHT($A308,3)&amp;"*",EUROSTAT_VBE_IND_2010!$D$7:$D$732,"23*"))/1000+(SUMIFS(EUROSTAT_VBE_IND_2010!R$7:R$732,EUROSTAT_VBE_IND_2010!$B$7:$B$732,$D308,EUROSTAT_VBE_IND_2010!$C$7:$C$732,"*"&amp;RIGHT($A308,3)&amp;"*",EUROSTAT_VBE_IND_2010!$D$7:$D$732,"5544*"))/1000</f>
        <v>0</v>
      </c>
      <c r="V308" s="17">
        <f>(SUMIFS(EUROSTAT_VBE_IND_2010!S$7:S$732,EUROSTAT_VBE_IND_2010!$B$7:$B$732,$D308,EUROSTAT_VBE_IND_2010!$C$7:$C$732,"*"&amp;RIGHT($A308,3)&amp;"*",EUROSTAT_VBE_IND_2010!$D$7:$D$732,"2210*"))/1000+(SUMIFS(EUROSTAT_VBE_IND_2010!S$7:S$732,EUROSTAT_VBE_IND_2010!$B$7:$B$732,$D308,EUROSTAT_VBE_IND_2010!$C$7:$C$732,"*"&amp;RIGHT($A308,3)&amp;"*",EUROSTAT_VBE_IND_2010!$D$7:$D$732,"23*"))/1000+(SUMIFS(EUROSTAT_VBE_IND_2010!S$7:S$732,EUROSTAT_VBE_IND_2010!$B$7:$B$732,$D308,EUROSTAT_VBE_IND_2010!$C$7:$C$732,"*"&amp;RIGHT($A308,3)&amp;"*",EUROSTAT_VBE_IND_2010!$D$7:$D$732,"5544*"))/1000</f>
        <v>0</v>
      </c>
      <c r="W308" s="17">
        <f>(SUMIFS(EUROSTAT_VBE_IND_2010!T$7:T$732,EUROSTAT_VBE_IND_2010!$B$7:$B$732,$D308,EUROSTAT_VBE_IND_2010!$C$7:$C$732,"*"&amp;RIGHT($A308,3)&amp;"*",EUROSTAT_VBE_IND_2010!$D$7:$D$732,"2210*"))/1000+(SUMIFS(EUROSTAT_VBE_IND_2010!T$7:T$732,EUROSTAT_VBE_IND_2010!$B$7:$B$732,$D308,EUROSTAT_VBE_IND_2010!$C$7:$C$732,"*"&amp;RIGHT($A308,3)&amp;"*",EUROSTAT_VBE_IND_2010!$D$7:$D$732,"23*"))/1000+(SUMIFS(EUROSTAT_VBE_IND_2010!T$7:T$732,EUROSTAT_VBE_IND_2010!$B$7:$B$732,$D308,EUROSTAT_VBE_IND_2010!$C$7:$C$732,"*"&amp;RIGHT($A308,3)&amp;"*",EUROSTAT_VBE_IND_2010!$D$7:$D$732,"5544*"))/1000</f>
        <v>0</v>
      </c>
      <c r="X308" s="17">
        <f>(SUMIFS(EUROSTAT_VBE_IND_2010!U$7:U$732,EUROSTAT_VBE_IND_2010!$B$7:$B$732,$D308,EUROSTAT_VBE_IND_2010!$C$7:$C$732,"*"&amp;RIGHT($A308,3)&amp;"*",EUROSTAT_VBE_IND_2010!$D$7:$D$732,"2210*"))/1000+(SUMIFS(EUROSTAT_VBE_IND_2010!U$7:U$732,EUROSTAT_VBE_IND_2010!$B$7:$B$732,$D308,EUROSTAT_VBE_IND_2010!$C$7:$C$732,"*"&amp;RIGHT($A308,3)&amp;"*",EUROSTAT_VBE_IND_2010!$D$7:$D$732,"23*"))/1000+(SUMIFS(EUROSTAT_VBE_IND_2010!U$7:U$732,EUROSTAT_VBE_IND_2010!$B$7:$B$732,$D308,EUROSTAT_VBE_IND_2010!$C$7:$C$732,"*"&amp;RIGHT($A308,3)&amp;"*",EUROSTAT_VBE_IND_2010!$D$7:$D$732,"5544*"))/1000</f>
        <v>0</v>
      </c>
      <c r="Y308" s="17">
        <f>(SUMIFS(EUROSTAT_VBE_IND_2010!V$7:V$732,EUROSTAT_VBE_IND_2010!$B$7:$B$732,$D308,EUROSTAT_VBE_IND_2010!$C$7:$C$732,"*"&amp;RIGHT($A308,3)&amp;"*",EUROSTAT_VBE_IND_2010!$D$7:$D$732,"2210*"))/1000+(SUMIFS(EUROSTAT_VBE_IND_2010!V$7:V$732,EUROSTAT_VBE_IND_2010!$B$7:$B$732,$D308,EUROSTAT_VBE_IND_2010!$C$7:$C$732,"*"&amp;RIGHT($A308,3)&amp;"*",EUROSTAT_VBE_IND_2010!$D$7:$D$732,"23*"))/1000+(SUMIFS(EUROSTAT_VBE_IND_2010!V$7:V$732,EUROSTAT_VBE_IND_2010!$B$7:$B$732,$D308,EUROSTAT_VBE_IND_2010!$C$7:$C$732,"*"&amp;RIGHT($A308,3)&amp;"*",EUROSTAT_VBE_IND_2010!$D$7:$D$732,"5544*"))/1000</f>
        <v>0</v>
      </c>
      <c r="Z308" s="17">
        <f>(SUMIFS(EUROSTAT_VBE_IND_2010!W$7:W$732,EUROSTAT_VBE_IND_2010!$B$7:$B$732,$D308,EUROSTAT_VBE_IND_2010!$C$7:$C$732,"*"&amp;RIGHT($A308,3)&amp;"*",EUROSTAT_VBE_IND_2010!$D$7:$D$732,"2210*"))/1000+(SUMIFS(EUROSTAT_VBE_IND_2010!W$7:W$732,EUROSTAT_VBE_IND_2010!$B$7:$B$732,$D308,EUROSTAT_VBE_IND_2010!$C$7:$C$732,"*"&amp;RIGHT($A308,3)&amp;"*",EUROSTAT_VBE_IND_2010!$D$7:$D$732,"23*"))/1000+(SUMIFS(EUROSTAT_VBE_IND_2010!W$7:W$732,EUROSTAT_VBE_IND_2010!$B$7:$B$732,$D308,EUROSTAT_VBE_IND_2010!$C$7:$C$732,"*"&amp;RIGHT($A308,3)&amp;"*",EUROSTAT_VBE_IND_2010!$D$7:$D$732,"5544*"))/1000</f>
        <v>0</v>
      </c>
      <c r="AA308" s="17">
        <f>(SUMIFS(EUROSTAT_VBE_IND_2010!X$7:X$732,EUROSTAT_VBE_IND_2010!$B$7:$B$732,$D308,EUROSTAT_VBE_IND_2010!$C$7:$C$732,"*"&amp;RIGHT($A308,3)&amp;"*",EUROSTAT_VBE_IND_2010!$D$7:$D$732,"2210*"))/1000+(SUMIFS(EUROSTAT_VBE_IND_2010!X$7:X$732,EUROSTAT_VBE_IND_2010!$B$7:$B$732,$D308,EUROSTAT_VBE_IND_2010!$C$7:$C$732,"*"&amp;RIGHT($A308,3)&amp;"*",EUROSTAT_VBE_IND_2010!$D$7:$D$732,"23*"))/1000+(SUMIFS(EUROSTAT_VBE_IND_2010!X$7:X$732,EUROSTAT_VBE_IND_2010!$B$7:$B$732,$D308,EUROSTAT_VBE_IND_2010!$C$7:$C$732,"*"&amp;RIGHT($A308,3)&amp;"*",EUROSTAT_VBE_IND_2010!$D$7:$D$732,"5544*"))/1000</f>
        <v>0</v>
      </c>
      <c r="AB308" s="17">
        <f>(SUMIFS(EUROSTAT_VBE_IND_2010!AA$7:AA$732,EUROSTAT_VBE_IND_2010!$B$7:$B$732,$D308,EUROSTAT_VBE_IND_2010!$C$7:$C$732,"*"&amp;RIGHT($A308,3)&amp;"*",EUROSTAT_VBE_IND_2010!$D$7:$D$732,"2210*"))/1000+(SUMIFS(EUROSTAT_VBE_IND_2010!AA$7:AA$732,EUROSTAT_VBE_IND_2010!$B$7:$B$732,$D308,EUROSTAT_VBE_IND_2010!$C$7:$C$732,"*"&amp;RIGHT($A308,3)&amp;"*",EUROSTAT_VBE_IND_2010!$D$7:$D$732,"23*"))/1000+(SUMIFS(EUROSTAT_VBE_IND_2010!AA$7:AA$732,EUROSTAT_VBE_IND_2010!$B$7:$B$732,$D308,EUROSTAT_VBE_IND_2010!$C$7:$C$732,"*"&amp;RIGHT($A308,3)&amp;"*",EUROSTAT_VBE_IND_2010!$D$7:$D$732,"5544*"))/1000</f>
        <v>0</v>
      </c>
      <c r="AC308" s="17">
        <f>(SUMIFS(EUROSTAT_VBE_IND_2010!AB$7:AB$732,EUROSTAT_VBE_IND_2010!$B$7:$B$732,$D308,EUROSTAT_VBE_IND_2010!$C$7:$C$732,"*"&amp;RIGHT($A308,3)&amp;"*",EUROSTAT_VBE_IND_2010!$D$7:$D$732,"2210*"))/1000+(SUMIFS(EUROSTAT_VBE_IND_2010!AB$7:AB$732,EUROSTAT_VBE_IND_2010!$B$7:$B$732,$D308,EUROSTAT_VBE_IND_2010!$C$7:$C$732,"*"&amp;RIGHT($A308,3)&amp;"*",EUROSTAT_VBE_IND_2010!$D$7:$D$732,"23*"))/1000+(SUMIFS(EUROSTAT_VBE_IND_2010!AB$7:AB$732,EUROSTAT_VBE_IND_2010!$B$7:$B$732,$D308,EUROSTAT_VBE_IND_2010!$C$7:$C$732,"*"&amp;RIGHT($A308,3)&amp;"*",EUROSTAT_VBE_IND_2010!$D$7:$D$732,"5544*"))/1000</f>
        <v>0</v>
      </c>
      <c r="AD308" s="17">
        <f>(SUMIFS(EUROSTAT_VBE_IND_2010!AC$7:AC$732,EUROSTAT_VBE_IND_2010!$B$7:$B$732,$D308,EUROSTAT_VBE_IND_2010!$C$7:$C$732,"*"&amp;RIGHT($A308,3)&amp;"*",EUROSTAT_VBE_IND_2010!$D$7:$D$732,"2210*"))/1000+(SUMIFS(EUROSTAT_VBE_IND_2010!AC$7:AC$732,EUROSTAT_VBE_IND_2010!$B$7:$B$732,$D308,EUROSTAT_VBE_IND_2010!$C$7:$C$732,"*"&amp;RIGHT($A308,3)&amp;"*",EUROSTAT_VBE_IND_2010!$D$7:$D$732,"23*"))/1000+(SUMIFS(EUROSTAT_VBE_IND_2010!AC$7:AC$732,EUROSTAT_VBE_IND_2010!$B$7:$B$732,$D308,EUROSTAT_VBE_IND_2010!$C$7:$C$732,"*"&amp;RIGHT($A308,3)&amp;"*",EUROSTAT_VBE_IND_2010!$D$7:$D$732,"5544*"))/1000</f>
        <v>0</v>
      </c>
      <c r="AE308" s="17">
        <f>(SUMIFS(EUROSTAT_VBE_IND_2010!AD$7:AD$732,EUROSTAT_VBE_IND_2010!$B$7:$B$732,$D308,EUROSTAT_VBE_IND_2010!$C$7:$C$732,"*"&amp;RIGHT($A308,3)&amp;"*",EUROSTAT_VBE_IND_2010!$D$7:$D$732,"2210*"))/1000+(SUMIFS(EUROSTAT_VBE_IND_2010!AD$7:AD$732,EUROSTAT_VBE_IND_2010!$B$7:$B$732,$D308,EUROSTAT_VBE_IND_2010!$C$7:$C$732,"*"&amp;RIGHT($A308,3)&amp;"*",EUROSTAT_VBE_IND_2010!$D$7:$D$732,"23*"))/1000+(SUMIFS(EUROSTAT_VBE_IND_2010!AD$7:AD$732,EUROSTAT_VBE_IND_2010!$B$7:$B$732,$D308,EUROSTAT_VBE_IND_2010!$C$7:$C$732,"*"&amp;RIGHT($A308,3)&amp;"*",EUROSTAT_VBE_IND_2010!$D$7:$D$732,"5544*"))/1000</f>
        <v>0</v>
      </c>
      <c r="AF308" s="17">
        <f>(SUMIFS(EUROSTAT_VBE_IND_2010!AE$7:AE$732,EUROSTAT_VBE_IND_2010!$B$7:$B$732,$D308,EUROSTAT_VBE_IND_2010!$C$7:$C$732,"*"&amp;RIGHT($A308,3)&amp;"*",EUROSTAT_VBE_IND_2010!$D$7:$D$732,"2210*"))/1000+(SUMIFS(EUROSTAT_VBE_IND_2010!AE$7:AE$732,EUROSTAT_VBE_IND_2010!$B$7:$B$732,$D308,EUROSTAT_VBE_IND_2010!$C$7:$C$732,"*"&amp;RIGHT($A308,3)&amp;"*",EUROSTAT_VBE_IND_2010!$D$7:$D$732,"23*"))/1000+(SUMIFS(EUROSTAT_VBE_IND_2010!AE$7:AE$732,EUROSTAT_VBE_IND_2010!$B$7:$B$732,$D308,EUROSTAT_VBE_IND_2010!$C$7:$C$732,"*"&amp;RIGHT($A308,3)&amp;"*",EUROSTAT_VBE_IND_2010!$D$7:$D$732,"5544*"))/1000</f>
        <v>0</v>
      </c>
      <c r="AG308" s="17">
        <f>(SUMIFS(EUROSTAT_VBE_IND_2010!AF$7:AF$732,EUROSTAT_VBE_IND_2010!$B$7:$B$732,$D308,EUROSTAT_VBE_IND_2010!$C$7:$C$732,"*"&amp;RIGHT($A308,3)&amp;"*",EUROSTAT_VBE_IND_2010!$D$7:$D$732,"2210*"))/1000+(SUMIFS(EUROSTAT_VBE_IND_2010!AF$7:AF$732,EUROSTAT_VBE_IND_2010!$B$7:$B$732,$D308,EUROSTAT_VBE_IND_2010!$C$7:$C$732,"*"&amp;RIGHT($A308,3)&amp;"*",EUROSTAT_VBE_IND_2010!$D$7:$D$732,"23*"))/1000+(SUMIFS(EUROSTAT_VBE_IND_2010!AF$7:AF$732,EUROSTAT_VBE_IND_2010!$B$7:$B$732,$D308,EUROSTAT_VBE_IND_2010!$C$7:$C$732,"*"&amp;RIGHT($A308,3)&amp;"*",EUROSTAT_VBE_IND_2010!$D$7:$D$732,"5544*"))/1000</f>
        <v>0</v>
      </c>
      <c r="AH308" s="17">
        <f>(SUMIFS(EUROSTAT_VBE_IND_2010!AH$7:AH$732,EUROSTAT_VBE_IND_2010!$B$7:$B$732,$D308,EUROSTAT_VBE_IND_2010!$C$7:$C$732,"*"&amp;RIGHT($A308,3)&amp;"*",EUROSTAT_VBE_IND_2010!$D$7:$D$732,"2210*"))/1000+(SUMIFS(EUROSTAT_VBE_IND_2010!AH$7:AH$732,EUROSTAT_VBE_IND_2010!$B$7:$B$732,$D308,EUROSTAT_VBE_IND_2010!$C$7:$C$732,"*"&amp;RIGHT($A308,3)&amp;"*",EUROSTAT_VBE_IND_2010!$D$7:$D$732,"23*"))/1000+(SUMIFS(EUROSTAT_VBE_IND_2010!AH$7:AH$732,EUROSTAT_VBE_IND_2010!$B$7:$B$732,$D308,EUROSTAT_VBE_IND_2010!$C$7:$C$732,"*"&amp;RIGHT($A308,3)&amp;"*",EUROSTAT_VBE_IND_2010!$D$7:$D$732,"5544*"))/1000</f>
        <v>0</v>
      </c>
      <c r="AI308" s="17">
        <f>(SUMIFS(EUROSTAT_VBE_IND_2010!AI$7:AI$732,EUROSTAT_VBE_IND_2010!$B$7:$B$732,$D308,EUROSTAT_VBE_IND_2010!$C$7:$C$732,"*"&amp;RIGHT($A308,3)&amp;"*",EUROSTAT_VBE_IND_2010!$D$7:$D$732,"2210*"))/1000+(SUMIFS(EUROSTAT_VBE_IND_2010!AI$7:AI$732,EUROSTAT_VBE_IND_2010!$B$7:$B$732,$D308,EUROSTAT_VBE_IND_2010!$C$7:$C$732,"*"&amp;RIGHT($A308,3)&amp;"*",EUROSTAT_VBE_IND_2010!$D$7:$D$732,"23*"))/1000+(SUMIFS(EUROSTAT_VBE_IND_2010!AI$7:AI$732,EUROSTAT_VBE_IND_2010!$B$7:$B$732,$D308,EUROSTAT_VBE_IND_2010!$C$7:$C$732,"*"&amp;RIGHT($A308,3)&amp;"*",EUROSTAT_VBE_IND_2010!$D$7:$D$732,"5544*"))/1000</f>
        <v>0</v>
      </c>
      <c r="AJ308" s="17">
        <f>(SUMIFS(EUROSTAT_VBE_IND_2010!AJ$7:AJ$732,EUROSTAT_VBE_IND_2010!$B$7:$B$732,$D308,EUROSTAT_VBE_IND_2010!$C$7:$C$732,"*"&amp;RIGHT($A308,3)&amp;"*",EUROSTAT_VBE_IND_2010!$D$7:$D$732,"2210*"))/1000+(SUMIFS(EUROSTAT_VBE_IND_2010!AJ$7:AJ$732,EUROSTAT_VBE_IND_2010!$B$7:$B$732,$D308,EUROSTAT_VBE_IND_2010!$C$7:$C$732,"*"&amp;RIGHT($A308,3)&amp;"*",EUROSTAT_VBE_IND_2010!$D$7:$D$732,"23*"))/1000+(SUMIFS(EUROSTAT_VBE_IND_2010!AJ$7:AJ$732,EUROSTAT_VBE_IND_2010!$B$7:$B$732,$D308,EUROSTAT_VBE_IND_2010!$C$7:$C$732,"*"&amp;RIGHT($A308,3)&amp;"*",EUROSTAT_VBE_IND_2010!$D$7:$D$732,"5544*"))/1000</f>
        <v>0</v>
      </c>
      <c r="AK308" s="17">
        <f>(SUMIFS(EUROSTAT_VBE_IND_2010!AK$7:AK$732,EUROSTAT_VBE_IND_2010!$B$7:$B$732,$D308,EUROSTAT_VBE_IND_2010!$C$7:$C$732,"*"&amp;RIGHT($A308,3)&amp;"*",EUROSTAT_VBE_IND_2010!$D$7:$D$732,"2210*"))/1000+(SUMIFS(EUROSTAT_VBE_IND_2010!AK$7:AK$732,EUROSTAT_VBE_IND_2010!$B$7:$B$732,$D308,EUROSTAT_VBE_IND_2010!$C$7:$C$732,"*"&amp;RIGHT($A308,3)&amp;"*",EUROSTAT_VBE_IND_2010!$D$7:$D$732,"23*"))/1000+(SUMIFS(EUROSTAT_VBE_IND_2010!AK$7:AK$732,EUROSTAT_VBE_IND_2010!$B$7:$B$732,$D308,EUROSTAT_VBE_IND_2010!$C$7:$C$732,"*"&amp;RIGHT($A308,3)&amp;"*",EUROSTAT_VBE_IND_2010!$D$7:$D$732,"5544*"))/1000</f>
        <v>0</v>
      </c>
      <c r="AL308" s="198">
        <f>SUMIFS('IEA Bal_AL-IND'!$D$30:$D$329,'IEA Bal_AL-IND'!$A$30:$A$329,"*"&amp;RIGHT($B308,8),'IEA Bal_AL-IND'!$C$30:$C$329,'Aggregated Balance-IND_2010'!$E308)</f>
        <v>0</v>
      </c>
      <c r="AM308" s="198">
        <f>SUMIFS('IEA Bal_BA-IND'!$D$30:$D$329,'IEA Bal_BA-IND'!$A$30:$A$329,"*"&amp;RIGHT($B308,8),'IEA Bal_BA-IND'!$C$30:$C$329,'Aggregated Balance-IND_2010'!$E308)</f>
        <v>0</v>
      </c>
      <c r="AN308" s="198">
        <f>SUMIFS('IEA Bal_KS-IND'!$D$30:$D$329,'IEA Bal_KS-IND'!$A$30:$A$329,"*"&amp;RIGHT($B308,8),'IEA Bal_KS-IND'!$C$30:$C$329,'Aggregated Balance-IND_2010'!$E308)</f>
        <v>0</v>
      </c>
      <c r="AO308" s="17">
        <f>(SUMIFS(EUROSTAT_VBE_IND_2010!Y$7:Y$732,EUROSTAT_VBE_IND_2010!$B$7:$B$732,$D308,EUROSTAT_VBE_IND_2010!$C$7:$C$732,"*"&amp;RIGHT($A308,3)&amp;"*",EUROSTAT_VBE_IND_2010!$D$7:$D$732,"2210*"))/1000+(SUMIFS(EUROSTAT_VBE_IND_2010!Y$7:Y$732,EUROSTAT_VBE_IND_2010!$B$7:$B$732,$D308,EUROSTAT_VBE_IND_2010!$C$7:$C$732,"*"&amp;RIGHT($A308,3)&amp;"*",EUROSTAT_VBE_IND_2010!$D$7:$D$732,"23*"))/1000+(SUMIFS(EUROSTAT_VBE_IND_2010!Y$7:Y$732,EUROSTAT_VBE_IND_2010!$B$7:$B$732,$D308,EUROSTAT_VBE_IND_2010!$C$7:$C$732,"*"&amp;RIGHT($A308,3)&amp;"*",EUROSTAT_VBE_IND_2010!$D$7:$D$732,"5544*"))/1000</f>
        <v>0</v>
      </c>
      <c r="AP308" s="17">
        <f>(SUMIFS(EUROSTAT_VBE_IND_2010!Z$7:Z$732,EUROSTAT_VBE_IND_2010!$B$7:$B$732,$D308,EUROSTAT_VBE_IND_2010!$C$7:$C$732,"*"&amp;RIGHT($A308,3)&amp;"*",EUROSTAT_VBE_IND_2010!$D$7:$D$732,"2210*"))/1000+(SUMIFS(EUROSTAT_VBE_IND_2010!Z$7:Z$732,EUROSTAT_VBE_IND_2010!$B$7:$B$732,$D308,EUROSTAT_VBE_IND_2010!$C$7:$C$732,"*"&amp;RIGHT($A308,3)&amp;"*",EUROSTAT_VBE_IND_2010!$D$7:$D$732,"23*"))/1000+(SUMIFS(EUROSTAT_VBE_IND_2010!Z$7:Z$732,EUROSTAT_VBE_IND_2010!$B$7:$B$732,$D308,EUROSTAT_VBE_IND_2010!$C$7:$C$732,"*"&amp;RIGHT($A308,3)&amp;"*",EUROSTAT_VBE_IND_2010!$D$7:$D$732,"5544*"))/1000</f>
        <v>0</v>
      </c>
      <c r="AQ308" s="17">
        <f>(SUMIFS(EUROSTAT_VBE_IND_2010!AG$7:AG$732,EUROSTAT_VBE_IND_2010!$B$7:$B$732,$D308,EUROSTAT_VBE_IND_2010!$C$7:$C$732,"*"&amp;RIGHT($A308,3)&amp;"*",EUROSTAT_VBE_IND_2010!$D$7:$D$732,"2210*"))/1000+(SUMIFS(EUROSTAT_VBE_IND_2010!AG$7:AG$732,EUROSTAT_VBE_IND_2010!$B$7:$B$732,$D308,EUROSTAT_VBE_IND_2010!$C$7:$C$732,"*"&amp;RIGHT($A308,3)&amp;"*",EUROSTAT_VBE_IND_2010!$D$7:$D$732,"23*"))/1000+(SUMIFS(EUROSTAT_VBE_IND_2010!AG$7:AG$732,EUROSTAT_VBE_IND_2010!$B$7:$B$732,$D308,EUROSTAT_VBE_IND_2010!$C$7:$C$732,"*"&amp;RIGHT($A308,3)&amp;"*",EUROSTAT_VBE_IND_2010!$D$7:$D$732,"5544*"))/1000</f>
        <v>0.019</v>
      </c>
    </row>
    <row r="309" spans="1:43">
      <c r="A309" t="str">
        <f>LEFT(EUROSTAT_VBE_IND_2010!$C$477,8)</f>
        <v>B_101846</v>
      </c>
      <c r="B309" s="28" t="s">
        <v>305</v>
      </c>
      <c r="C309" t="s">
        <v>293</v>
      </c>
      <c r="D309" t="s">
        <v>126</v>
      </c>
      <c r="E309" t="s">
        <v>231</v>
      </c>
      <c r="F309" t="s">
        <v>251</v>
      </c>
      <c r="G309" s="17">
        <f>(SUMIFS(EUROSTAT_VBE_IND_2010!E$7:E$732,EUROSTAT_VBE_IND_2010!$B$7:$B$732,$D309,EUROSTAT_VBE_IND_2010!$C$7:$C$732,"*"&amp;RIGHT($A309,3)&amp;"*",EUROSTAT_VBE_IND_2010!$D$7:$D$732,"2230*"))/1000+(SUMIFS(EUROSTAT_VBE_IND_2010!E$7:E$732,EUROSTAT_VBE_IND_2010!$B$7:$B$732,$D309,EUROSTAT_VBE_IND_2010!$C$7:$C$732,"*"&amp;RIGHT($A308,3)&amp;"*",EUROSTAT_VBE_IND_2010!$D$7:$D$732,"2130*"))/1000</f>
        <v>0</v>
      </c>
      <c r="H309" s="17">
        <f>(SUMIFS(EUROSTAT_VBE_IND_2010!F$7:F$732,EUROSTAT_VBE_IND_2010!$B$7:$B$732,$D309,EUROSTAT_VBE_IND_2010!$C$7:$C$732,"*"&amp;RIGHT($A309,3)&amp;"*",EUROSTAT_VBE_IND_2010!$D$7:$D$732,"2230*"))/1000+(SUMIFS(EUROSTAT_VBE_IND_2010!F$7:F$732,EUROSTAT_VBE_IND_2010!$B$7:$B$732,$D309,EUROSTAT_VBE_IND_2010!$C$7:$C$732,"*"&amp;RIGHT($A308,3)&amp;"*",EUROSTAT_VBE_IND_2010!$D$7:$D$732,"2130*"))/1000</f>
        <v>0</v>
      </c>
      <c r="I309" s="17">
        <f>(SUMIFS(EUROSTAT_VBE_IND_2010!G$7:G$732,EUROSTAT_VBE_IND_2010!$B$7:$B$732,$D309,EUROSTAT_VBE_IND_2010!$C$7:$C$732,"*"&amp;RIGHT($A309,3)&amp;"*",EUROSTAT_VBE_IND_2010!$D$7:$D$732,"2230*"))/1000+(SUMIFS(EUROSTAT_VBE_IND_2010!G$7:G$732,EUROSTAT_VBE_IND_2010!$B$7:$B$732,$D309,EUROSTAT_VBE_IND_2010!$C$7:$C$732,"*"&amp;RIGHT($A308,3)&amp;"*",EUROSTAT_VBE_IND_2010!$D$7:$D$732,"2130*"))/1000</f>
        <v>0</v>
      </c>
      <c r="J309" s="198">
        <f>SUMIFS('IEA Bal_CH-IND'!$D$30:$D$329,'IEA Bal_CH-IND'!$A$30:$A$329,"*"&amp;RIGHT($B309,8),'IEA Bal_CH-IND'!$C$30:$C$329,'Aggregated Balance-IND_2010'!$E309)</f>
        <v>0</v>
      </c>
      <c r="K309" s="17">
        <f>(SUMIFS(EUROSTAT_VBE_IND_2010!H$7:H$732,EUROSTAT_VBE_IND_2010!$B$7:$B$732,$D309,EUROSTAT_VBE_IND_2010!$C$7:$C$732,"*"&amp;RIGHT($A309,3)&amp;"*",EUROSTAT_VBE_IND_2010!$D$7:$D$732,"2230*"))/1000+(SUMIFS(EUROSTAT_VBE_IND_2010!H$7:H$732,EUROSTAT_VBE_IND_2010!$B$7:$B$732,$D309,EUROSTAT_VBE_IND_2010!$C$7:$C$732,"*"&amp;RIGHT($A308,3)&amp;"*",EUROSTAT_VBE_IND_2010!$D$7:$D$732,"2130*"))/1000</f>
        <v>0</v>
      </c>
      <c r="L309" s="17">
        <f>(SUMIFS(EUROSTAT_VBE_IND_2010!I$7:I$732,EUROSTAT_VBE_IND_2010!$B$7:$B$732,$D309,EUROSTAT_VBE_IND_2010!$C$7:$C$732,"*"&amp;RIGHT($A309,3)&amp;"*",EUROSTAT_VBE_IND_2010!$D$7:$D$732,"2230*"))/1000+(SUMIFS(EUROSTAT_VBE_IND_2010!I$7:I$732,EUROSTAT_VBE_IND_2010!$B$7:$B$732,$D309,EUROSTAT_VBE_IND_2010!$C$7:$C$732,"*"&amp;RIGHT($A308,3)&amp;"*",EUROSTAT_VBE_IND_2010!$D$7:$D$732,"2130*"))/1000</f>
        <v>0</v>
      </c>
      <c r="M309" s="17">
        <f>(SUMIFS(EUROSTAT_VBE_IND_2010!J$7:J$732,EUROSTAT_VBE_IND_2010!$B$7:$B$732,$D309,EUROSTAT_VBE_IND_2010!$C$7:$C$732,"*"&amp;RIGHT($A309,3)&amp;"*",EUROSTAT_VBE_IND_2010!$D$7:$D$732,"2230*"))/1000+(SUMIFS(EUROSTAT_VBE_IND_2010!J$7:J$732,EUROSTAT_VBE_IND_2010!$B$7:$B$732,$D309,EUROSTAT_VBE_IND_2010!$C$7:$C$732,"*"&amp;RIGHT($A308,3)&amp;"*",EUROSTAT_VBE_IND_2010!$D$7:$D$732,"2130*"))/1000</f>
        <v>0</v>
      </c>
      <c r="N309" s="17">
        <f>(SUMIFS(EUROSTAT_VBE_IND_2010!K$7:K$732,EUROSTAT_VBE_IND_2010!$B$7:$B$732,$D309,EUROSTAT_VBE_IND_2010!$C$7:$C$732,"*"&amp;RIGHT($A309,3)&amp;"*",EUROSTAT_VBE_IND_2010!$D$7:$D$732,"2230*"))/1000+(SUMIFS(EUROSTAT_VBE_IND_2010!K$7:K$732,EUROSTAT_VBE_IND_2010!$B$7:$B$732,$D309,EUROSTAT_VBE_IND_2010!$C$7:$C$732,"*"&amp;RIGHT($A308,3)&amp;"*",EUROSTAT_VBE_IND_2010!$D$7:$D$732,"2130*"))/1000</f>
        <v>0</v>
      </c>
      <c r="O309" s="17">
        <f>(SUMIFS(EUROSTAT_VBE_IND_2010!L$7:L$732,EUROSTAT_VBE_IND_2010!$B$7:$B$732,$D309,EUROSTAT_VBE_IND_2010!$C$7:$C$732,"*"&amp;RIGHT($A309,3)&amp;"*",EUROSTAT_VBE_IND_2010!$D$7:$D$732,"2230*"))/1000+(SUMIFS(EUROSTAT_VBE_IND_2010!L$7:L$732,EUROSTAT_VBE_IND_2010!$B$7:$B$732,$D309,EUROSTAT_VBE_IND_2010!$C$7:$C$732,"*"&amp;RIGHT($A308,3)&amp;"*",EUROSTAT_VBE_IND_2010!$D$7:$D$732,"2130*"))/1000</f>
        <v>0</v>
      </c>
      <c r="P309" s="17">
        <f>(SUMIFS(EUROSTAT_VBE_IND_2010!M$7:M$732,EUROSTAT_VBE_IND_2010!$B$7:$B$732,$D309,EUROSTAT_VBE_IND_2010!$C$7:$C$732,"*"&amp;RIGHT($A309,3)&amp;"*",EUROSTAT_VBE_IND_2010!$D$7:$D$732,"2230*"))/1000+(SUMIFS(EUROSTAT_VBE_IND_2010!M$7:M$732,EUROSTAT_VBE_IND_2010!$B$7:$B$732,$D309,EUROSTAT_VBE_IND_2010!$C$7:$C$732,"*"&amp;RIGHT($A308,3)&amp;"*",EUROSTAT_VBE_IND_2010!$D$7:$D$732,"2130*"))/1000</f>
        <v>0</v>
      </c>
      <c r="Q309" s="17">
        <f>(SUMIFS(EUROSTAT_VBE_IND_2010!N$7:N$732,EUROSTAT_VBE_IND_2010!$B$7:$B$732,$D309,EUROSTAT_VBE_IND_2010!$C$7:$C$732,"*"&amp;RIGHT($A309,3)&amp;"*",EUROSTAT_VBE_IND_2010!$D$7:$D$732,"2230*"))/1000+(SUMIFS(EUROSTAT_VBE_IND_2010!N$7:N$732,EUROSTAT_VBE_IND_2010!$B$7:$B$732,$D309,EUROSTAT_VBE_IND_2010!$C$7:$C$732,"*"&amp;RIGHT($A308,3)&amp;"*",EUROSTAT_VBE_IND_2010!$D$7:$D$732,"2130*"))/1000</f>
        <v>0</v>
      </c>
      <c r="R309" s="17">
        <f>(SUMIFS(EUROSTAT_VBE_IND_2010!O$7:O$732,EUROSTAT_VBE_IND_2010!$B$7:$B$732,$D309,EUROSTAT_VBE_IND_2010!$C$7:$C$732,"*"&amp;RIGHT($A309,3)&amp;"*",EUROSTAT_VBE_IND_2010!$D$7:$D$732,"2230*"))/1000+(SUMIFS(EUROSTAT_VBE_IND_2010!O$7:O$732,EUROSTAT_VBE_IND_2010!$B$7:$B$732,$D309,EUROSTAT_VBE_IND_2010!$C$7:$C$732,"*"&amp;RIGHT($A308,3)&amp;"*",EUROSTAT_VBE_IND_2010!$D$7:$D$732,"2130*"))/1000</f>
        <v>0</v>
      </c>
      <c r="S309" s="17">
        <f>(SUMIFS(EUROSTAT_VBE_IND_2010!P$7:P$732,EUROSTAT_VBE_IND_2010!$B$7:$B$732,$D309,EUROSTAT_VBE_IND_2010!$C$7:$C$732,"*"&amp;RIGHT($A309,3)&amp;"*",EUROSTAT_VBE_IND_2010!$D$7:$D$732,"2230*"))/1000+(SUMIFS(EUROSTAT_VBE_IND_2010!P$7:P$732,EUROSTAT_VBE_IND_2010!$B$7:$B$732,$D309,EUROSTAT_VBE_IND_2010!$C$7:$C$732,"*"&amp;RIGHT($A308,3)&amp;"*",EUROSTAT_VBE_IND_2010!$D$7:$D$732,"2130*"))/1000</f>
        <v>0</v>
      </c>
      <c r="T309" s="17">
        <f>(SUMIFS(EUROSTAT_VBE_IND_2010!Q$7:Q$732,EUROSTAT_VBE_IND_2010!$B$7:$B$732,$D309,EUROSTAT_VBE_IND_2010!$C$7:$C$732,"*"&amp;RIGHT($A309,3)&amp;"*",EUROSTAT_VBE_IND_2010!$D$7:$D$732,"2230*"))/1000+(SUMIFS(EUROSTAT_VBE_IND_2010!Q$7:Q$732,EUROSTAT_VBE_IND_2010!$B$7:$B$732,$D309,EUROSTAT_VBE_IND_2010!$C$7:$C$732,"*"&amp;RIGHT($A308,3)&amp;"*",EUROSTAT_VBE_IND_2010!$D$7:$D$732,"2130*"))/1000</f>
        <v>0</v>
      </c>
      <c r="U309" s="17">
        <f>(SUMIFS(EUROSTAT_VBE_IND_2010!R$7:R$732,EUROSTAT_VBE_IND_2010!$B$7:$B$732,$D309,EUROSTAT_VBE_IND_2010!$C$7:$C$732,"*"&amp;RIGHT($A309,3)&amp;"*",EUROSTAT_VBE_IND_2010!$D$7:$D$732,"2230*"))/1000+(SUMIFS(EUROSTAT_VBE_IND_2010!R$7:R$732,EUROSTAT_VBE_IND_2010!$B$7:$B$732,$D309,EUROSTAT_VBE_IND_2010!$C$7:$C$732,"*"&amp;RIGHT($A308,3)&amp;"*",EUROSTAT_VBE_IND_2010!$D$7:$D$732,"2130*"))/1000</f>
        <v>0</v>
      </c>
      <c r="V309" s="17">
        <f>(SUMIFS(EUROSTAT_VBE_IND_2010!S$7:S$732,EUROSTAT_VBE_IND_2010!$B$7:$B$732,$D309,EUROSTAT_VBE_IND_2010!$C$7:$C$732,"*"&amp;RIGHT($A309,3)&amp;"*",EUROSTAT_VBE_IND_2010!$D$7:$D$732,"2230*"))/1000+(SUMIFS(EUROSTAT_VBE_IND_2010!S$7:S$732,EUROSTAT_VBE_IND_2010!$B$7:$B$732,$D309,EUROSTAT_VBE_IND_2010!$C$7:$C$732,"*"&amp;RIGHT($A308,3)&amp;"*",EUROSTAT_VBE_IND_2010!$D$7:$D$732,"2130*"))/1000</f>
        <v>0</v>
      </c>
      <c r="W309" s="17">
        <f>(SUMIFS(EUROSTAT_VBE_IND_2010!T$7:T$732,EUROSTAT_VBE_IND_2010!$B$7:$B$732,$D309,EUROSTAT_VBE_IND_2010!$C$7:$C$732,"*"&amp;RIGHT($A309,3)&amp;"*",EUROSTAT_VBE_IND_2010!$D$7:$D$732,"2230*"))/1000+(SUMIFS(EUROSTAT_VBE_IND_2010!T$7:T$732,EUROSTAT_VBE_IND_2010!$B$7:$B$732,$D309,EUROSTAT_VBE_IND_2010!$C$7:$C$732,"*"&amp;RIGHT($A308,3)&amp;"*",EUROSTAT_VBE_IND_2010!$D$7:$D$732,"2130*"))/1000</f>
        <v>0</v>
      </c>
      <c r="X309" s="17">
        <f>(SUMIFS(EUROSTAT_VBE_IND_2010!U$7:U$732,EUROSTAT_VBE_IND_2010!$B$7:$B$732,$D309,EUROSTAT_VBE_IND_2010!$C$7:$C$732,"*"&amp;RIGHT($A309,3)&amp;"*",EUROSTAT_VBE_IND_2010!$D$7:$D$732,"2230*"))/1000+(SUMIFS(EUROSTAT_VBE_IND_2010!U$7:U$732,EUROSTAT_VBE_IND_2010!$B$7:$B$732,$D309,EUROSTAT_VBE_IND_2010!$C$7:$C$732,"*"&amp;RIGHT($A308,3)&amp;"*",EUROSTAT_VBE_IND_2010!$D$7:$D$732,"2130*"))/1000</f>
        <v>0</v>
      </c>
      <c r="Y309" s="17">
        <f>(SUMIFS(EUROSTAT_VBE_IND_2010!V$7:V$732,EUROSTAT_VBE_IND_2010!$B$7:$B$732,$D309,EUROSTAT_VBE_IND_2010!$C$7:$C$732,"*"&amp;RIGHT($A309,3)&amp;"*",EUROSTAT_VBE_IND_2010!$D$7:$D$732,"2230*"))/1000+(SUMIFS(EUROSTAT_VBE_IND_2010!V$7:V$732,EUROSTAT_VBE_IND_2010!$B$7:$B$732,$D309,EUROSTAT_VBE_IND_2010!$C$7:$C$732,"*"&amp;RIGHT($A308,3)&amp;"*",EUROSTAT_VBE_IND_2010!$D$7:$D$732,"2130*"))/1000</f>
        <v>0</v>
      </c>
      <c r="Z309" s="17">
        <f>(SUMIFS(EUROSTAT_VBE_IND_2010!W$7:W$732,EUROSTAT_VBE_IND_2010!$B$7:$B$732,$D309,EUROSTAT_VBE_IND_2010!$C$7:$C$732,"*"&amp;RIGHT($A309,3)&amp;"*",EUROSTAT_VBE_IND_2010!$D$7:$D$732,"2230*"))/1000+(SUMIFS(EUROSTAT_VBE_IND_2010!W$7:W$732,EUROSTAT_VBE_IND_2010!$B$7:$B$732,$D309,EUROSTAT_VBE_IND_2010!$C$7:$C$732,"*"&amp;RIGHT($A308,3)&amp;"*",EUROSTAT_VBE_IND_2010!$D$7:$D$732,"2130*"))/1000</f>
        <v>0</v>
      </c>
      <c r="AA309" s="17">
        <f>(SUMIFS(EUROSTAT_VBE_IND_2010!X$7:X$732,EUROSTAT_VBE_IND_2010!$B$7:$B$732,$D309,EUROSTAT_VBE_IND_2010!$C$7:$C$732,"*"&amp;RIGHT($A309,3)&amp;"*",EUROSTAT_VBE_IND_2010!$D$7:$D$732,"2230*"))/1000+(SUMIFS(EUROSTAT_VBE_IND_2010!X$7:X$732,EUROSTAT_VBE_IND_2010!$B$7:$B$732,$D309,EUROSTAT_VBE_IND_2010!$C$7:$C$732,"*"&amp;RIGHT($A308,3)&amp;"*",EUROSTAT_VBE_IND_2010!$D$7:$D$732,"2130*"))/1000</f>
        <v>0</v>
      </c>
      <c r="AB309" s="17">
        <f>(SUMIFS(EUROSTAT_VBE_IND_2010!AA$7:AA$732,EUROSTAT_VBE_IND_2010!$B$7:$B$732,$D309,EUROSTAT_VBE_IND_2010!$C$7:$C$732,"*"&amp;RIGHT($A309,3)&amp;"*",EUROSTAT_VBE_IND_2010!$D$7:$D$732,"2230*"))/1000+(SUMIFS(EUROSTAT_VBE_IND_2010!AA$7:AA$732,EUROSTAT_VBE_IND_2010!$B$7:$B$732,$D309,EUROSTAT_VBE_IND_2010!$C$7:$C$732,"*"&amp;RIGHT($A308,3)&amp;"*",EUROSTAT_VBE_IND_2010!$D$7:$D$732,"2130*"))/1000</f>
        <v>0</v>
      </c>
      <c r="AC309" s="17">
        <f>(SUMIFS(EUROSTAT_VBE_IND_2010!AB$7:AB$732,EUROSTAT_VBE_IND_2010!$B$7:$B$732,$D309,EUROSTAT_VBE_IND_2010!$C$7:$C$732,"*"&amp;RIGHT($A309,3)&amp;"*",EUROSTAT_VBE_IND_2010!$D$7:$D$732,"2230*"))/1000+(SUMIFS(EUROSTAT_VBE_IND_2010!AB$7:AB$732,EUROSTAT_VBE_IND_2010!$B$7:$B$732,$D309,EUROSTAT_VBE_IND_2010!$C$7:$C$732,"*"&amp;RIGHT($A308,3)&amp;"*",EUROSTAT_VBE_IND_2010!$D$7:$D$732,"2130*"))/1000</f>
        <v>0</v>
      </c>
      <c r="AD309" s="17">
        <f>(SUMIFS(EUROSTAT_VBE_IND_2010!AC$7:AC$732,EUROSTAT_VBE_IND_2010!$B$7:$B$732,$D309,EUROSTAT_VBE_IND_2010!$C$7:$C$732,"*"&amp;RIGHT($A309,3)&amp;"*",EUROSTAT_VBE_IND_2010!$D$7:$D$732,"2230*"))/1000+(SUMIFS(EUROSTAT_VBE_IND_2010!AC$7:AC$732,EUROSTAT_VBE_IND_2010!$B$7:$B$732,$D309,EUROSTAT_VBE_IND_2010!$C$7:$C$732,"*"&amp;RIGHT($A308,3)&amp;"*",EUROSTAT_VBE_IND_2010!$D$7:$D$732,"2130*"))/1000</f>
        <v>0</v>
      </c>
      <c r="AE309" s="17">
        <f>(SUMIFS(EUROSTAT_VBE_IND_2010!AD$7:AD$732,EUROSTAT_VBE_IND_2010!$B$7:$B$732,$D309,EUROSTAT_VBE_IND_2010!$C$7:$C$732,"*"&amp;RIGHT($A309,3)&amp;"*",EUROSTAT_VBE_IND_2010!$D$7:$D$732,"2230*"))/1000+(SUMIFS(EUROSTAT_VBE_IND_2010!AD$7:AD$732,EUROSTAT_VBE_IND_2010!$B$7:$B$732,$D309,EUROSTAT_VBE_IND_2010!$C$7:$C$732,"*"&amp;RIGHT($A308,3)&amp;"*",EUROSTAT_VBE_IND_2010!$D$7:$D$732,"2130*"))/1000</f>
        <v>0</v>
      </c>
      <c r="AF309" s="17">
        <f>(SUMIFS(EUROSTAT_VBE_IND_2010!AE$7:AE$732,EUROSTAT_VBE_IND_2010!$B$7:$B$732,$D309,EUROSTAT_VBE_IND_2010!$C$7:$C$732,"*"&amp;RIGHT($A309,3)&amp;"*",EUROSTAT_VBE_IND_2010!$D$7:$D$732,"2230*"))/1000+(SUMIFS(EUROSTAT_VBE_IND_2010!AE$7:AE$732,EUROSTAT_VBE_IND_2010!$B$7:$B$732,$D309,EUROSTAT_VBE_IND_2010!$C$7:$C$732,"*"&amp;RIGHT($A308,3)&amp;"*",EUROSTAT_VBE_IND_2010!$D$7:$D$732,"2130*"))/1000</f>
        <v>0</v>
      </c>
      <c r="AG309" s="17">
        <f>(SUMIFS(EUROSTAT_VBE_IND_2010!AF$7:AF$732,EUROSTAT_VBE_IND_2010!$B$7:$B$732,$D309,EUROSTAT_VBE_IND_2010!$C$7:$C$732,"*"&amp;RIGHT($A309,3)&amp;"*",EUROSTAT_VBE_IND_2010!$D$7:$D$732,"2230*"))/1000+(SUMIFS(EUROSTAT_VBE_IND_2010!AF$7:AF$732,EUROSTAT_VBE_IND_2010!$B$7:$B$732,$D309,EUROSTAT_VBE_IND_2010!$C$7:$C$732,"*"&amp;RIGHT($A308,3)&amp;"*",EUROSTAT_VBE_IND_2010!$D$7:$D$732,"2130*"))/1000</f>
        <v>0</v>
      </c>
      <c r="AH309" s="17">
        <f>(SUMIFS(EUROSTAT_VBE_IND_2010!AH$7:AH$732,EUROSTAT_VBE_IND_2010!$B$7:$B$732,$D309,EUROSTAT_VBE_IND_2010!$C$7:$C$732,"*"&amp;RIGHT($A309,3)&amp;"*",EUROSTAT_VBE_IND_2010!$D$7:$D$732,"2230*"))/1000+(SUMIFS(EUROSTAT_VBE_IND_2010!AH$7:AH$732,EUROSTAT_VBE_IND_2010!$B$7:$B$732,$D309,EUROSTAT_VBE_IND_2010!$C$7:$C$732,"*"&amp;RIGHT($A308,3)&amp;"*",EUROSTAT_VBE_IND_2010!$D$7:$D$732,"2130*"))/1000</f>
        <v>0</v>
      </c>
      <c r="AI309" s="17">
        <f>(SUMIFS(EUROSTAT_VBE_IND_2010!AI$7:AI$732,EUROSTAT_VBE_IND_2010!$B$7:$B$732,$D309,EUROSTAT_VBE_IND_2010!$C$7:$C$732,"*"&amp;RIGHT($A309,3)&amp;"*",EUROSTAT_VBE_IND_2010!$D$7:$D$732,"2230*"))/1000+(SUMIFS(EUROSTAT_VBE_IND_2010!AI$7:AI$732,EUROSTAT_VBE_IND_2010!$B$7:$B$732,$D309,EUROSTAT_VBE_IND_2010!$C$7:$C$732,"*"&amp;RIGHT($A308,3)&amp;"*",EUROSTAT_VBE_IND_2010!$D$7:$D$732,"2130*"))/1000</f>
        <v>0</v>
      </c>
      <c r="AJ309" s="17">
        <f>(SUMIFS(EUROSTAT_VBE_IND_2010!AJ$7:AJ$732,EUROSTAT_VBE_IND_2010!$B$7:$B$732,$D309,EUROSTAT_VBE_IND_2010!$C$7:$C$732,"*"&amp;RIGHT($A309,3)&amp;"*",EUROSTAT_VBE_IND_2010!$D$7:$D$732,"2230*"))/1000+(SUMIFS(EUROSTAT_VBE_IND_2010!AJ$7:AJ$732,EUROSTAT_VBE_IND_2010!$B$7:$B$732,$D309,EUROSTAT_VBE_IND_2010!$C$7:$C$732,"*"&amp;RIGHT($A308,3)&amp;"*",EUROSTAT_VBE_IND_2010!$D$7:$D$732,"2130*"))/1000</f>
        <v>0</v>
      </c>
      <c r="AK309" s="17">
        <f>(SUMIFS(EUROSTAT_VBE_IND_2010!AK$7:AK$732,EUROSTAT_VBE_IND_2010!$B$7:$B$732,$D309,EUROSTAT_VBE_IND_2010!$C$7:$C$732,"*"&amp;RIGHT($A309,3)&amp;"*",EUROSTAT_VBE_IND_2010!$D$7:$D$732,"2230*"))/1000+(SUMIFS(EUROSTAT_VBE_IND_2010!AK$7:AK$732,EUROSTAT_VBE_IND_2010!$B$7:$B$732,$D309,EUROSTAT_VBE_IND_2010!$C$7:$C$732,"*"&amp;RIGHT($A308,3)&amp;"*",EUROSTAT_VBE_IND_2010!$D$7:$D$732,"2130*"))/1000</f>
        <v>0</v>
      </c>
      <c r="AL309" s="198">
        <f>SUMIFS('IEA Bal_AL-IND'!$D$30:$D$329,'IEA Bal_AL-IND'!$A$30:$A$329,"*"&amp;RIGHT($B309,8),'IEA Bal_AL-IND'!$C$30:$C$329,'Aggregated Balance-IND_2010'!$E309)</f>
        <v>0</v>
      </c>
      <c r="AM309" s="198">
        <f>SUMIFS('IEA Bal_BA-IND'!$D$30:$D$329,'IEA Bal_BA-IND'!$A$30:$A$329,"*"&amp;RIGHT($B309,8),'IEA Bal_BA-IND'!$C$30:$C$329,'Aggregated Balance-IND_2010'!$E309)</f>
        <v>0</v>
      </c>
      <c r="AN309" s="198">
        <f>SUMIFS('IEA Bal_KS-IND'!$D$30:$D$329,'IEA Bal_KS-IND'!$A$30:$A$329,"*"&amp;RIGHT($B309,8),'IEA Bal_KS-IND'!$C$30:$C$329,'Aggregated Balance-IND_2010'!$E309)</f>
        <v>0</v>
      </c>
      <c r="AO309" s="17">
        <f>(SUMIFS(EUROSTAT_VBE_IND_2010!Y$7:Y$732,EUROSTAT_VBE_IND_2010!$B$7:$B$732,$D309,EUROSTAT_VBE_IND_2010!$C$7:$C$732,"*"&amp;RIGHT($A309,3)&amp;"*",EUROSTAT_VBE_IND_2010!$D$7:$D$732,"2230*"))/1000+(SUMIFS(EUROSTAT_VBE_IND_2010!Y$7:Y$732,EUROSTAT_VBE_IND_2010!$B$7:$B$732,$D309,EUROSTAT_VBE_IND_2010!$C$7:$C$732,"*"&amp;RIGHT($A308,3)&amp;"*",EUROSTAT_VBE_IND_2010!$D$7:$D$732,"2130*"))/1000</f>
        <v>0</v>
      </c>
      <c r="AP309" s="17">
        <f>(SUMIFS(EUROSTAT_VBE_IND_2010!Z$7:Z$732,EUROSTAT_VBE_IND_2010!$B$7:$B$732,$D309,EUROSTAT_VBE_IND_2010!$C$7:$C$732,"*"&amp;RIGHT($A309,3)&amp;"*",EUROSTAT_VBE_IND_2010!$D$7:$D$732,"2230*"))/1000+(SUMIFS(EUROSTAT_VBE_IND_2010!Z$7:Z$732,EUROSTAT_VBE_IND_2010!$B$7:$B$732,$D309,EUROSTAT_VBE_IND_2010!$C$7:$C$732,"*"&amp;RIGHT($A308,3)&amp;"*",EUROSTAT_VBE_IND_2010!$D$7:$D$732,"2130*"))/1000</f>
        <v>0</v>
      </c>
      <c r="AQ309" s="17">
        <f>(SUMIFS(EUROSTAT_VBE_IND_2010!AG$7:AG$732,EUROSTAT_VBE_IND_2010!$B$7:$B$732,$D309,EUROSTAT_VBE_IND_2010!$C$7:$C$732,"*"&amp;RIGHT($A309,3)&amp;"*",EUROSTAT_VBE_IND_2010!$D$7:$D$732,"2230*"))/1000+(SUMIFS(EUROSTAT_VBE_IND_2010!AG$7:AG$732,EUROSTAT_VBE_IND_2010!$B$7:$B$732,$D309,EUROSTAT_VBE_IND_2010!$C$7:$C$732,"*"&amp;RIGHT($A308,3)&amp;"*",EUROSTAT_VBE_IND_2010!$D$7:$D$732,"2130*"))/1000</f>
        <v>0</v>
      </c>
    </row>
    <row r="310" spans="1:43">
      <c r="A310" t="str">
        <f>LEFT(EUROSTAT_VBE_IND_2010!$C$477,8)</f>
        <v>B_101846</v>
      </c>
      <c r="B310" s="28" t="s">
        <v>305</v>
      </c>
      <c r="C310" t="s">
        <v>293</v>
      </c>
      <c r="D310" t="s">
        <v>126</v>
      </c>
      <c r="E310" t="s">
        <v>232</v>
      </c>
      <c r="F310" t="s">
        <v>252</v>
      </c>
      <c r="G310" s="17">
        <f>(SUMIFS(EUROSTAT_VBE_IND_2010!E$7:E$732,EUROSTAT_VBE_IND_2010!$B$7:$B$732,$D310,EUROSTAT_VBE_IND_2010!$C$7:$C$732,"*"&amp;RIGHT($A310,3)&amp;"*",EUROSTAT_VBE_IND_2010!$D$7:$D$732,"212*"))/1000</f>
        <v>0</v>
      </c>
      <c r="H310" s="17">
        <f>(SUMIFS(EUROSTAT_VBE_IND_2010!F$7:F$732,EUROSTAT_VBE_IND_2010!$B$7:$B$732,$D310,EUROSTAT_VBE_IND_2010!$C$7:$C$732,"*"&amp;RIGHT($A308,3)&amp;"*",EUROSTAT_VBE_IND_2010!$D$7:$D$732,"212*"))/1000</f>
        <v>0</v>
      </c>
      <c r="I310" s="17">
        <f>(SUMIFS(EUROSTAT_VBE_IND_2010!G$7:G$732,EUROSTAT_VBE_IND_2010!$B$7:$B$732,$D310,EUROSTAT_VBE_IND_2010!$C$7:$C$732,"*"&amp;RIGHT($A308,3)&amp;"*",EUROSTAT_VBE_IND_2010!$D$7:$D$732,"212*"))/1000</f>
        <v>0</v>
      </c>
      <c r="J310" s="198">
        <f>SUMIFS('IEA Bal_CH-IND'!$D$30:$D$329,'IEA Bal_CH-IND'!$A$30:$A$329,"*"&amp;RIGHT($B310,8),'IEA Bal_CH-IND'!$C$30:$C$329,'Aggregated Balance-IND_2010'!$E310)</f>
        <v>0</v>
      </c>
      <c r="K310" s="17">
        <f>(SUMIFS(EUROSTAT_VBE_IND_2010!H$7:H$732,EUROSTAT_VBE_IND_2010!$B$7:$B$732,$D310,EUROSTAT_VBE_IND_2010!$C$7:$C$732,"*"&amp;RIGHT($A308,3)&amp;"*",EUROSTAT_VBE_IND_2010!$D$7:$D$732,"212*"))/1000</f>
        <v>0</v>
      </c>
      <c r="L310" s="17">
        <f>(SUMIFS(EUROSTAT_VBE_IND_2010!I$7:I$732,EUROSTAT_VBE_IND_2010!$B$7:$B$732,$D310,EUROSTAT_VBE_IND_2010!$C$7:$C$732,"*"&amp;RIGHT($A308,3)&amp;"*",EUROSTAT_VBE_IND_2010!$D$7:$D$732,"212*"))/1000</f>
        <v>0</v>
      </c>
      <c r="M310" s="17">
        <f>(SUMIFS(EUROSTAT_VBE_IND_2010!J$7:J$732,EUROSTAT_VBE_IND_2010!$B$7:$B$732,$D310,EUROSTAT_VBE_IND_2010!$C$7:$C$732,"*"&amp;RIGHT($A308,3)&amp;"*",EUROSTAT_VBE_IND_2010!$D$7:$D$732,"212*"))/1000</f>
        <v>0.684</v>
      </c>
      <c r="N310" s="17">
        <f>(SUMIFS(EUROSTAT_VBE_IND_2010!K$7:K$732,EUROSTAT_VBE_IND_2010!$B$7:$B$732,$D310,EUROSTAT_VBE_IND_2010!$C$7:$C$732,"*"&amp;RIGHT($A308,3)&amp;"*",EUROSTAT_VBE_IND_2010!$D$7:$D$732,"212*"))/1000</f>
        <v>0</v>
      </c>
      <c r="O310" s="17">
        <f>(SUMIFS(EUROSTAT_VBE_IND_2010!L$7:L$732,EUROSTAT_VBE_IND_2010!$B$7:$B$732,$D310,EUROSTAT_VBE_IND_2010!$C$7:$C$732,"*"&amp;RIGHT($A308,3)&amp;"*",EUROSTAT_VBE_IND_2010!$D$7:$D$732,"212*"))/1000</f>
        <v>0</v>
      </c>
      <c r="P310" s="17">
        <f>(SUMIFS(EUROSTAT_VBE_IND_2010!M$7:M$732,EUROSTAT_VBE_IND_2010!$B$7:$B$732,$D310,EUROSTAT_VBE_IND_2010!$C$7:$C$732,"*"&amp;RIGHT($A308,3)&amp;"*",EUROSTAT_VBE_IND_2010!$D$7:$D$732,"212*"))/1000</f>
        <v>0</v>
      </c>
      <c r="Q310" s="17">
        <f>(SUMIFS(EUROSTAT_VBE_IND_2010!N$7:N$732,EUROSTAT_VBE_IND_2010!$B$7:$B$732,$D310,EUROSTAT_VBE_IND_2010!$C$7:$C$732,"*"&amp;RIGHT($A308,3)&amp;"*",EUROSTAT_VBE_IND_2010!$D$7:$D$732,"212*"))/1000</f>
        <v>0</v>
      </c>
      <c r="R310" s="17">
        <f>(SUMIFS(EUROSTAT_VBE_IND_2010!O$7:O$732,EUROSTAT_VBE_IND_2010!$B$7:$B$732,$D310,EUROSTAT_VBE_IND_2010!$C$7:$C$732,"*"&amp;RIGHT($A308,3)&amp;"*",EUROSTAT_VBE_IND_2010!$D$7:$D$732,"212*"))/1000</f>
        <v>0</v>
      </c>
      <c r="S310" s="17">
        <f>(SUMIFS(EUROSTAT_VBE_IND_2010!P$7:P$732,EUROSTAT_VBE_IND_2010!$B$7:$B$732,$D310,EUROSTAT_VBE_IND_2010!$C$7:$C$732,"*"&amp;RIGHT($A308,3)&amp;"*",EUROSTAT_VBE_IND_2010!$D$7:$D$732,"212*"))/1000</f>
        <v>0.2</v>
      </c>
      <c r="T310" s="17">
        <f>(SUMIFS(EUROSTAT_VBE_IND_2010!Q$7:Q$732,EUROSTAT_VBE_IND_2010!$B$7:$B$732,$D310,EUROSTAT_VBE_IND_2010!$C$7:$C$732,"*"&amp;RIGHT($A308,3)&amp;"*",EUROSTAT_VBE_IND_2010!$D$7:$D$732,"212*"))/1000</f>
        <v>0</v>
      </c>
      <c r="U310" s="17">
        <f>(SUMIFS(EUROSTAT_VBE_IND_2010!R$7:R$732,EUROSTAT_VBE_IND_2010!$B$7:$B$732,$D310,EUROSTAT_VBE_IND_2010!$C$7:$C$732,"*"&amp;RIGHT($A308,3)&amp;"*",EUROSTAT_VBE_IND_2010!$D$7:$D$732,"212*"))/1000</f>
        <v>0</v>
      </c>
      <c r="V310" s="17">
        <f>(SUMIFS(EUROSTAT_VBE_IND_2010!S$7:S$732,EUROSTAT_VBE_IND_2010!$B$7:$B$732,$D310,EUROSTAT_VBE_IND_2010!$C$7:$C$732,"*"&amp;RIGHT($A308,3)&amp;"*",EUROSTAT_VBE_IND_2010!$D$7:$D$732,"212*"))/1000</f>
        <v>0</v>
      </c>
      <c r="W310" s="17">
        <f>(SUMIFS(EUROSTAT_VBE_IND_2010!T$7:T$732,EUROSTAT_VBE_IND_2010!$B$7:$B$732,$D310,EUROSTAT_VBE_IND_2010!$C$7:$C$732,"*"&amp;RIGHT($A308,3)&amp;"*",EUROSTAT_VBE_IND_2010!$D$7:$D$732,"212*"))/1000</f>
        <v>0</v>
      </c>
      <c r="X310" s="17">
        <f>(SUMIFS(EUROSTAT_VBE_IND_2010!U$7:U$732,EUROSTAT_VBE_IND_2010!$B$7:$B$732,$D310,EUROSTAT_VBE_IND_2010!$C$7:$C$732,"*"&amp;RIGHT($A308,3)&amp;"*",EUROSTAT_VBE_IND_2010!$D$7:$D$732,"212*"))/1000</f>
        <v>0</v>
      </c>
      <c r="Y310" s="17">
        <f>(SUMIFS(EUROSTAT_VBE_IND_2010!V$7:V$732,EUROSTAT_VBE_IND_2010!$B$7:$B$732,$D310,EUROSTAT_VBE_IND_2010!$C$7:$C$732,"*"&amp;RIGHT($A308,3)&amp;"*",EUROSTAT_VBE_IND_2010!$D$7:$D$732,"212*"))/1000</f>
        <v>0</v>
      </c>
      <c r="Z310" s="17">
        <f>(SUMIFS(EUROSTAT_VBE_IND_2010!W$7:W$732,EUROSTAT_VBE_IND_2010!$B$7:$B$732,$D310,EUROSTAT_VBE_IND_2010!$C$7:$C$732,"*"&amp;RIGHT($A308,3)&amp;"*",EUROSTAT_VBE_IND_2010!$D$7:$D$732,"212*"))/1000</f>
        <v>0</v>
      </c>
      <c r="AA310" s="17">
        <f>(SUMIFS(EUROSTAT_VBE_IND_2010!X$7:X$732,EUROSTAT_VBE_IND_2010!$B$7:$B$732,$D310,EUROSTAT_VBE_IND_2010!$C$7:$C$732,"*"&amp;RIGHT($A308,3)&amp;"*",EUROSTAT_VBE_IND_2010!$D$7:$D$732,"212*"))/1000</f>
        <v>0</v>
      </c>
      <c r="AB310" s="17">
        <f>(SUMIFS(EUROSTAT_VBE_IND_2010!AA$7:AA$732,EUROSTAT_VBE_IND_2010!$B$7:$B$732,$D310,EUROSTAT_VBE_IND_2010!$C$7:$C$732,"*"&amp;RIGHT($A308,3)&amp;"*",EUROSTAT_VBE_IND_2010!$D$7:$D$732,"212*"))/1000</f>
        <v>0</v>
      </c>
      <c r="AC310" s="17">
        <f>(SUMIFS(EUROSTAT_VBE_IND_2010!AB$7:AB$732,EUROSTAT_VBE_IND_2010!$B$7:$B$732,$D310,EUROSTAT_VBE_IND_2010!$C$7:$C$732,"*"&amp;RIGHT($A308,3)&amp;"*",EUROSTAT_VBE_IND_2010!$D$7:$D$732,"212*"))/1000</f>
        <v>0</v>
      </c>
      <c r="AD310" s="17">
        <f>(SUMIFS(EUROSTAT_VBE_IND_2010!AC$7:AC$732,EUROSTAT_VBE_IND_2010!$B$7:$B$732,$D310,EUROSTAT_VBE_IND_2010!$C$7:$C$732,"*"&amp;RIGHT($A308,3)&amp;"*",EUROSTAT_VBE_IND_2010!$D$7:$D$732,"212*"))/1000</f>
        <v>0</v>
      </c>
      <c r="AE310" s="17">
        <f>(SUMIFS(EUROSTAT_VBE_IND_2010!AD$7:AD$732,EUROSTAT_VBE_IND_2010!$B$7:$B$732,$D310,EUROSTAT_VBE_IND_2010!$C$7:$C$732,"*"&amp;RIGHT($A308,3)&amp;"*",EUROSTAT_VBE_IND_2010!$D$7:$D$732,"212*"))/1000</f>
        <v>0</v>
      </c>
      <c r="AF310" s="17">
        <f>(SUMIFS(EUROSTAT_VBE_IND_2010!AE$7:AE$732,EUROSTAT_VBE_IND_2010!$B$7:$B$732,$D310,EUROSTAT_VBE_IND_2010!$C$7:$C$732,"*"&amp;RIGHT($A308,3)&amp;"*",EUROSTAT_VBE_IND_2010!$D$7:$D$732,"212*"))/1000</f>
        <v>0</v>
      </c>
      <c r="AG310" s="17">
        <f>(SUMIFS(EUROSTAT_VBE_IND_2010!AF$7:AF$732,EUROSTAT_VBE_IND_2010!$B$7:$B$732,$D310,EUROSTAT_VBE_IND_2010!$C$7:$C$732,"*"&amp;RIGHT($A308,3)&amp;"*",EUROSTAT_VBE_IND_2010!$D$7:$D$732,"212*"))/1000</f>
        <v>0</v>
      </c>
      <c r="AH310" s="17">
        <f>(SUMIFS(EUROSTAT_VBE_IND_2010!AH$7:AH$732,EUROSTAT_VBE_IND_2010!$B$7:$B$732,$D310,EUROSTAT_VBE_IND_2010!$C$7:$C$732,"*"&amp;RIGHT($A308,3)&amp;"*",EUROSTAT_VBE_IND_2010!$D$7:$D$732,"212*"))/1000</f>
        <v>0.342</v>
      </c>
      <c r="AI310" s="17">
        <f>(SUMIFS(EUROSTAT_VBE_IND_2010!AI$7:AI$732,EUROSTAT_VBE_IND_2010!$B$7:$B$732,$D310,EUROSTAT_VBE_IND_2010!$C$7:$C$732,"*"&amp;RIGHT($A308,3)&amp;"*",EUROSTAT_VBE_IND_2010!$D$7:$D$732,"212*"))/1000</f>
        <v>0</v>
      </c>
      <c r="AJ310" s="17">
        <f>(SUMIFS(EUROSTAT_VBE_IND_2010!AJ$7:AJ$732,EUROSTAT_VBE_IND_2010!$B$7:$B$732,$D310,EUROSTAT_VBE_IND_2010!$C$7:$C$732,"*"&amp;RIGHT($A308,3)&amp;"*",EUROSTAT_VBE_IND_2010!$D$7:$D$732,"212*"))/1000</f>
        <v>0</v>
      </c>
      <c r="AK310" s="17">
        <f>(SUMIFS(EUROSTAT_VBE_IND_2010!AK$7:AK$732,EUROSTAT_VBE_IND_2010!$B$7:$B$732,$D310,EUROSTAT_VBE_IND_2010!$C$7:$C$732,"*"&amp;RIGHT($A308,3)&amp;"*",EUROSTAT_VBE_IND_2010!$D$7:$D$732,"212*"))/1000</f>
        <v>0</v>
      </c>
      <c r="AL310" s="198">
        <f>SUMIFS('IEA Bal_AL-IND'!$D$30:$D$329,'IEA Bal_AL-IND'!$A$30:$A$329,"*"&amp;RIGHT($B310,8),'IEA Bal_AL-IND'!$C$30:$C$329,'Aggregated Balance-IND_2010'!$E310)</f>
        <v>0</v>
      </c>
      <c r="AM310" s="198">
        <f>SUMIFS('IEA Bal_BA-IND'!$D$30:$D$329,'IEA Bal_BA-IND'!$A$30:$A$329,"*"&amp;RIGHT($B310,8),'IEA Bal_BA-IND'!$C$30:$C$329,'Aggregated Balance-IND_2010'!$E310)</f>
        <v>0</v>
      </c>
      <c r="AN310" s="198">
        <f>SUMIFS('IEA Bal_KS-IND'!$D$30:$D$329,'IEA Bal_KS-IND'!$A$30:$A$329,"*"&amp;RIGHT($B310,8),'IEA Bal_KS-IND'!$C$30:$C$329,'Aggregated Balance-IND_2010'!$E310)</f>
        <v>0</v>
      </c>
      <c r="AO310" s="17">
        <f>(SUMIFS(EUROSTAT_VBE_IND_2010!Y$7:Y$732,EUROSTAT_VBE_IND_2010!$B$7:$B$732,$D310,EUROSTAT_VBE_IND_2010!$C$7:$C$732,"*"&amp;RIGHT($A308,3)&amp;"*",EUROSTAT_VBE_IND_2010!$D$7:$D$732,"212*"))/1000</f>
        <v>0</v>
      </c>
      <c r="AP310" s="17">
        <f>(SUMIFS(EUROSTAT_VBE_IND_2010!Z$7:Z$732,EUROSTAT_VBE_IND_2010!$B$7:$B$732,$D310,EUROSTAT_VBE_IND_2010!$C$7:$C$732,"*"&amp;RIGHT($A308,3)&amp;"*",EUROSTAT_VBE_IND_2010!$D$7:$D$732,"212*"))/1000</f>
        <v>0</v>
      </c>
      <c r="AQ310" s="17">
        <f>(SUMIFS(EUROSTAT_VBE_IND_2010!AG$7:AG$732,EUROSTAT_VBE_IND_2010!$B$7:$B$732,$D310,EUROSTAT_VBE_IND_2010!$C$7:$C$732,"*"&amp;RIGHT($A308,3)&amp;"*",EUROSTAT_VBE_IND_2010!$D$7:$D$732,"212*"))/1000</f>
        <v>0</v>
      </c>
    </row>
    <row r="311" spans="1:43">
      <c r="A311" t="str">
        <f>LEFT(EUROSTAT_VBE_IND_2010!$C$477,8)</f>
        <v>B_101846</v>
      </c>
      <c r="B311" s="28" t="s">
        <v>305</v>
      </c>
      <c r="C311" t="s">
        <v>293</v>
      </c>
      <c r="D311" t="s">
        <v>126</v>
      </c>
      <c r="E311" t="s">
        <v>233</v>
      </c>
      <c r="F311" t="s">
        <v>253</v>
      </c>
      <c r="G311" s="17">
        <f>(SUMIFS(EUROSTAT_VBE_IND_2010!E$7:E$732,EUROSTAT_VBE_IND_2010!$B$7:$B$732,$D311,EUROSTAT_VBE_IND_2010!$C$7:$C$732,"*"&amp;RIGHT($A311,3)&amp;"*",EUROSTAT_VBE_IND_2010!$D$7:$D$732,"321*"))/1000</f>
        <v>0</v>
      </c>
      <c r="H311" s="17">
        <f>(SUMIFS(EUROSTAT_VBE_IND_2010!F$7:F$732,EUROSTAT_VBE_IND_2010!$B$7:$B$732,$D311,EUROSTAT_VBE_IND_2010!$C$7:$C$732,"*"&amp;RIGHT($A311,3)&amp;"*",EUROSTAT_VBE_IND_2010!$D$7:$D$732,"321*"))/1000</f>
        <v>0</v>
      </c>
      <c r="I311" s="17">
        <f>(SUMIFS(EUROSTAT_VBE_IND_2010!G$7:G$732,EUROSTAT_VBE_IND_2010!$B$7:$B$732,$D311,EUROSTAT_VBE_IND_2010!$C$7:$C$732,"*"&amp;RIGHT($A311,3)&amp;"*",EUROSTAT_VBE_IND_2010!$D$7:$D$732,"321*"))/1000</f>
        <v>0</v>
      </c>
      <c r="J311" s="198">
        <f>SUMIFS('IEA Bal_CH-IND'!$D$30:$D$329,'IEA Bal_CH-IND'!$A$30:$A$329,"*"&amp;RIGHT($B311,8),'IEA Bal_CH-IND'!$C$30:$C$329,'Aggregated Balance-IND_2010'!$E311)</f>
        <v>0</v>
      </c>
      <c r="K311" s="17">
        <f>(SUMIFS(EUROSTAT_VBE_IND_2010!H$7:H$732,EUROSTAT_VBE_IND_2010!$B$7:$B$732,$D311,EUROSTAT_VBE_IND_2010!$C$7:$C$732,"*"&amp;RIGHT($A311,3)&amp;"*",EUROSTAT_VBE_IND_2010!$D$7:$D$732,"321*"))/1000</f>
        <v>0</v>
      </c>
      <c r="L311" s="17">
        <f>(SUMIFS(EUROSTAT_VBE_IND_2010!I$7:I$732,EUROSTAT_VBE_IND_2010!$B$7:$B$732,$D311,EUROSTAT_VBE_IND_2010!$C$7:$C$732,"*"&amp;RIGHT($A311,3)&amp;"*",EUROSTAT_VBE_IND_2010!$D$7:$D$732,"321*"))/1000</f>
        <v>0</v>
      </c>
      <c r="M311" s="17">
        <f>(SUMIFS(EUROSTAT_VBE_IND_2010!J$7:J$732,EUROSTAT_VBE_IND_2010!$B$7:$B$732,$D311,EUROSTAT_VBE_IND_2010!$C$7:$C$732,"*"&amp;RIGHT($A311,3)&amp;"*",EUROSTAT_VBE_IND_2010!$D$7:$D$732,"321*"))/1000</f>
        <v>0</v>
      </c>
      <c r="N311" s="17">
        <f>(SUMIFS(EUROSTAT_VBE_IND_2010!K$7:K$732,EUROSTAT_VBE_IND_2010!$B$7:$B$732,$D311,EUROSTAT_VBE_IND_2010!$C$7:$C$732,"*"&amp;RIGHT($A311,3)&amp;"*",EUROSTAT_VBE_IND_2010!$D$7:$D$732,"321*"))/1000</f>
        <v>0</v>
      </c>
      <c r="O311" s="17">
        <f>(SUMIFS(EUROSTAT_VBE_IND_2010!L$7:L$732,EUROSTAT_VBE_IND_2010!$B$7:$B$732,$D311,EUROSTAT_VBE_IND_2010!$C$7:$C$732,"*"&amp;RIGHT($A311,3)&amp;"*",EUROSTAT_VBE_IND_2010!$D$7:$D$732,"321*"))/1000</f>
        <v>0</v>
      </c>
      <c r="P311" s="17">
        <f>(SUMIFS(EUROSTAT_VBE_IND_2010!M$7:M$732,EUROSTAT_VBE_IND_2010!$B$7:$B$732,$D311,EUROSTAT_VBE_IND_2010!$C$7:$C$732,"*"&amp;RIGHT($A311,3)&amp;"*",EUROSTAT_VBE_IND_2010!$D$7:$D$732,"321*"))/1000</f>
        <v>0</v>
      </c>
      <c r="Q311" s="17">
        <f>(SUMIFS(EUROSTAT_VBE_IND_2010!N$7:N$732,EUROSTAT_VBE_IND_2010!$B$7:$B$732,$D311,EUROSTAT_VBE_IND_2010!$C$7:$C$732,"*"&amp;RIGHT($A311,3)&amp;"*",EUROSTAT_VBE_IND_2010!$D$7:$D$732,"321*"))/1000</f>
        <v>0</v>
      </c>
      <c r="R311" s="17">
        <f>(SUMIFS(EUROSTAT_VBE_IND_2010!O$7:O$732,EUROSTAT_VBE_IND_2010!$B$7:$B$732,$D311,EUROSTAT_VBE_IND_2010!$C$7:$C$732,"*"&amp;RIGHT($A311,3)&amp;"*",EUROSTAT_VBE_IND_2010!$D$7:$D$732,"321*"))/1000</f>
        <v>0</v>
      </c>
      <c r="S311" s="17">
        <f>(SUMIFS(EUROSTAT_VBE_IND_2010!P$7:P$732,EUROSTAT_VBE_IND_2010!$B$7:$B$732,$D311,EUROSTAT_VBE_IND_2010!$C$7:$C$732,"*"&amp;RIGHT($A311,3)&amp;"*",EUROSTAT_VBE_IND_2010!$D$7:$D$732,"321*"))/1000</f>
        <v>0</v>
      </c>
      <c r="T311" s="17">
        <f>(SUMIFS(EUROSTAT_VBE_IND_2010!Q$7:Q$732,EUROSTAT_VBE_IND_2010!$B$7:$B$732,$D311,EUROSTAT_VBE_IND_2010!$C$7:$C$732,"*"&amp;RIGHT($A311,3)&amp;"*",EUROSTAT_VBE_IND_2010!$D$7:$D$732,"321*"))/1000</f>
        <v>0</v>
      </c>
      <c r="U311" s="17">
        <f>(SUMIFS(EUROSTAT_VBE_IND_2010!R$7:R$732,EUROSTAT_VBE_IND_2010!$B$7:$B$732,$D311,EUROSTAT_VBE_IND_2010!$C$7:$C$732,"*"&amp;RIGHT($A311,3)&amp;"*",EUROSTAT_VBE_IND_2010!$D$7:$D$732,"321*"))/1000</f>
        <v>0</v>
      </c>
      <c r="V311" s="17">
        <f>(SUMIFS(EUROSTAT_VBE_IND_2010!S$7:S$732,EUROSTAT_VBE_IND_2010!$B$7:$B$732,$D311,EUROSTAT_VBE_IND_2010!$C$7:$C$732,"*"&amp;RIGHT($A311,3)&amp;"*",EUROSTAT_VBE_IND_2010!$D$7:$D$732,"321*"))/1000</f>
        <v>0</v>
      </c>
      <c r="W311" s="17">
        <f>(SUMIFS(EUROSTAT_VBE_IND_2010!T$7:T$732,EUROSTAT_VBE_IND_2010!$B$7:$B$732,$D311,EUROSTAT_VBE_IND_2010!$C$7:$C$732,"*"&amp;RIGHT($A311,3)&amp;"*",EUROSTAT_VBE_IND_2010!$D$7:$D$732,"321*"))/1000</f>
        <v>0</v>
      </c>
      <c r="X311" s="17">
        <f>(SUMIFS(EUROSTAT_VBE_IND_2010!U$7:U$732,EUROSTAT_VBE_IND_2010!$B$7:$B$732,$D311,EUROSTAT_VBE_IND_2010!$C$7:$C$732,"*"&amp;RIGHT($A311,3)&amp;"*",EUROSTAT_VBE_IND_2010!$D$7:$D$732,"321*"))/1000</f>
        <v>0</v>
      </c>
      <c r="Y311" s="17">
        <f>(SUMIFS(EUROSTAT_VBE_IND_2010!V$7:V$732,EUROSTAT_VBE_IND_2010!$B$7:$B$732,$D311,EUROSTAT_VBE_IND_2010!$C$7:$C$732,"*"&amp;RIGHT($A311,3)&amp;"*",EUROSTAT_VBE_IND_2010!$D$7:$D$732,"321*"))/1000</f>
        <v>0</v>
      </c>
      <c r="Z311" s="17">
        <f>(SUMIFS(EUROSTAT_VBE_IND_2010!W$7:W$732,EUROSTAT_VBE_IND_2010!$B$7:$B$732,$D311,EUROSTAT_VBE_IND_2010!$C$7:$C$732,"*"&amp;RIGHT($A311,3)&amp;"*",EUROSTAT_VBE_IND_2010!$D$7:$D$732,"321*"))/1000</f>
        <v>0</v>
      </c>
      <c r="AA311" s="17">
        <f>(SUMIFS(EUROSTAT_VBE_IND_2010!X$7:X$732,EUROSTAT_VBE_IND_2010!$B$7:$B$732,$D311,EUROSTAT_VBE_IND_2010!$C$7:$C$732,"*"&amp;RIGHT($A311,3)&amp;"*",EUROSTAT_VBE_IND_2010!$D$7:$D$732,"321*"))/1000</f>
        <v>0</v>
      </c>
      <c r="AB311" s="17">
        <f>(SUMIFS(EUROSTAT_VBE_IND_2010!AA$7:AA$732,EUROSTAT_VBE_IND_2010!$B$7:$B$732,$D311,EUROSTAT_VBE_IND_2010!$C$7:$C$732,"*"&amp;RIGHT($A311,3)&amp;"*",EUROSTAT_VBE_IND_2010!$D$7:$D$732,"321*"))/1000</f>
        <v>0</v>
      </c>
      <c r="AC311" s="17">
        <f>(SUMIFS(EUROSTAT_VBE_IND_2010!AB$7:AB$732,EUROSTAT_VBE_IND_2010!$B$7:$B$732,$D311,EUROSTAT_VBE_IND_2010!$C$7:$C$732,"*"&amp;RIGHT($A311,3)&amp;"*",EUROSTAT_VBE_IND_2010!$D$7:$D$732,"321*"))/1000</f>
        <v>0</v>
      </c>
      <c r="AD311" s="17">
        <f>(SUMIFS(EUROSTAT_VBE_IND_2010!AC$7:AC$732,EUROSTAT_VBE_IND_2010!$B$7:$B$732,$D311,EUROSTAT_VBE_IND_2010!$C$7:$C$732,"*"&amp;RIGHT($A311,3)&amp;"*",EUROSTAT_VBE_IND_2010!$D$7:$D$732,"321*"))/1000</f>
        <v>0</v>
      </c>
      <c r="AE311" s="17">
        <f>(SUMIFS(EUROSTAT_VBE_IND_2010!AD$7:AD$732,EUROSTAT_VBE_IND_2010!$B$7:$B$732,$D311,EUROSTAT_VBE_IND_2010!$C$7:$C$732,"*"&amp;RIGHT($A311,3)&amp;"*",EUROSTAT_VBE_IND_2010!$D$7:$D$732,"321*"))/1000</f>
        <v>0</v>
      </c>
      <c r="AF311" s="17">
        <f>(SUMIFS(EUROSTAT_VBE_IND_2010!AE$7:AE$732,EUROSTAT_VBE_IND_2010!$B$7:$B$732,$D311,EUROSTAT_VBE_IND_2010!$C$7:$C$732,"*"&amp;RIGHT($A311,3)&amp;"*",EUROSTAT_VBE_IND_2010!$D$7:$D$732,"321*"))/1000</f>
        <v>0</v>
      </c>
      <c r="AG311" s="17">
        <f>(SUMIFS(EUROSTAT_VBE_IND_2010!AF$7:AF$732,EUROSTAT_VBE_IND_2010!$B$7:$B$732,$D311,EUROSTAT_VBE_IND_2010!$C$7:$C$732,"*"&amp;RIGHT($A311,3)&amp;"*",EUROSTAT_VBE_IND_2010!$D$7:$D$732,"321*"))/1000</f>
        <v>0</v>
      </c>
      <c r="AH311" s="17">
        <f>(SUMIFS(EUROSTAT_VBE_IND_2010!AH$7:AH$732,EUROSTAT_VBE_IND_2010!$B$7:$B$732,$D311,EUROSTAT_VBE_IND_2010!$C$7:$C$732,"*"&amp;RIGHT($A311,3)&amp;"*",EUROSTAT_VBE_IND_2010!$D$7:$D$732,"321*"))/1000</f>
        <v>0</v>
      </c>
      <c r="AI311" s="17">
        <f>(SUMIFS(EUROSTAT_VBE_IND_2010!AI$7:AI$732,EUROSTAT_VBE_IND_2010!$B$7:$B$732,$D311,EUROSTAT_VBE_IND_2010!$C$7:$C$732,"*"&amp;RIGHT($A311,3)&amp;"*",EUROSTAT_VBE_IND_2010!$D$7:$D$732,"321*"))/1000</f>
        <v>0</v>
      </c>
      <c r="AJ311" s="17">
        <f>(SUMIFS(EUROSTAT_VBE_IND_2010!AJ$7:AJ$732,EUROSTAT_VBE_IND_2010!$B$7:$B$732,$D311,EUROSTAT_VBE_IND_2010!$C$7:$C$732,"*"&amp;RIGHT($A311,3)&amp;"*",EUROSTAT_VBE_IND_2010!$D$7:$D$732,"321*"))/1000</f>
        <v>0</v>
      </c>
      <c r="AK311" s="17">
        <f>(SUMIFS(EUROSTAT_VBE_IND_2010!AK$7:AK$732,EUROSTAT_VBE_IND_2010!$B$7:$B$732,$D311,EUROSTAT_VBE_IND_2010!$C$7:$C$732,"*"&amp;RIGHT($A311,3)&amp;"*",EUROSTAT_VBE_IND_2010!$D$7:$D$732,"321*"))/1000</f>
        <v>0</v>
      </c>
      <c r="AL311" s="198">
        <f>SUMIFS('IEA Bal_AL-IND'!$D$30:$D$329,'IEA Bal_AL-IND'!$A$30:$A$329,"*"&amp;RIGHT($B311,8),'IEA Bal_AL-IND'!$C$30:$C$329,'Aggregated Balance-IND_2010'!$E311)</f>
        <v>0</v>
      </c>
      <c r="AM311" s="198">
        <f>SUMIFS('IEA Bal_BA-IND'!$D$30:$D$329,'IEA Bal_BA-IND'!$A$30:$A$329,"*"&amp;RIGHT($B311,8),'IEA Bal_BA-IND'!$C$30:$C$329,'Aggregated Balance-IND_2010'!$E311)</f>
        <v>0</v>
      </c>
      <c r="AN311" s="198">
        <f>SUMIFS('IEA Bal_KS-IND'!$D$30:$D$329,'IEA Bal_KS-IND'!$A$30:$A$329,"*"&amp;RIGHT($B311,8),'IEA Bal_KS-IND'!$C$30:$C$329,'Aggregated Balance-IND_2010'!$E311)</f>
        <v>0</v>
      </c>
      <c r="AO311" s="17">
        <f>(SUMIFS(EUROSTAT_VBE_IND_2010!Y$7:Y$732,EUROSTAT_VBE_IND_2010!$B$7:$B$732,$D311,EUROSTAT_VBE_IND_2010!$C$7:$C$732,"*"&amp;RIGHT($A311,3)&amp;"*",EUROSTAT_VBE_IND_2010!$D$7:$D$732,"321*"))/1000</f>
        <v>0</v>
      </c>
      <c r="AP311" s="17">
        <f>(SUMIFS(EUROSTAT_VBE_IND_2010!Z$7:Z$732,EUROSTAT_VBE_IND_2010!$B$7:$B$732,$D311,EUROSTAT_VBE_IND_2010!$C$7:$C$732,"*"&amp;RIGHT($A311,3)&amp;"*",EUROSTAT_VBE_IND_2010!$D$7:$D$732,"321*"))/1000</f>
        <v>0</v>
      </c>
      <c r="AQ311" s="17">
        <f>(SUMIFS(EUROSTAT_VBE_IND_2010!AG$7:AG$732,EUROSTAT_VBE_IND_2010!$B$7:$B$732,$D311,EUROSTAT_VBE_IND_2010!$C$7:$C$732,"*"&amp;RIGHT($A311,3)&amp;"*",EUROSTAT_VBE_IND_2010!$D$7:$D$732,"321*"))/1000</f>
        <v>0</v>
      </c>
    </row>
    <row r="312" spans="1:43">
      <c r="A312" t="str">
        <f>LEFT(EUROSTAT_VBE_IND_2010!$C$477,8)</f>
        <v>B_101846</v>
      </c>
      <c r="B312" s="28" t="s">
        <v>305</v>
      </c>
      <c r="C312" t="s">
        <v>293</v>
      </c>
      <c r="D312" t="s">
        <v>126</v>
      </c>
      <c r="E312" t="s">
        <v>234</v>
      </c>
      <c r="F312" t="s">
        <v>254</v>
      </c>
      <c r="G312" s="17">
        <f>(SUMIFS(EUROSTAT_VBE_IND_2010!E$7:E$732,EUROSTAT_VBE_IND_2010!$B$7:$B$732,$D312,EUROSTAT_VBE_IND_2010!$C$7:$C$732,"*"&amp;RIGHT($A312,3)&amp;"*",EUROSTAT_VBE_IND_2010!$D$7:$D$732,"3220*"))/1000</f>
        <v>0.046</v>
      </c>
      <c r="H312" s="17">
        <f>(SUMIFS(EUROSTAT_VBE_IND_2010!F$7:F$732,EUROSTAT_VBE_IND_2010!$B$7:$B$732,$D312,EUROSTAT_VBE_IND_2010!$C$7:$C$732,"*"&amp;RIGHT($A312,3)&amp;"*",EUROSTAT_VBE_IND_2010!$D$7:$D$732,"3220*"))/1000</f>
        <v>0</v>
      </c>
      <c r="I312" s="17">
        <f>(SUMIFS(EUROSTAT_VBE_IND_2010!G$7:G$732,EUROSTAT_VBE_IND_2010!$B$7:$B$732,$D312,EUROSTAT_VBE_IND_2010!$C$7:$C$732,"*"&amp;RIGHT($A312,3)&amp;"*",EUROSTAT_VBE_IND_2010!$D$7:$D$732,"3220*"))/1000</f>
        <v>0</v>
      </c>
      <c r="J312" s="198">
        <f>SUMIFS('IEA Bal_CH-IND'!$D$30:$D$329,'IEA Bal_CH-IND'!$A$30:$A$329,"*"&amp;RIGHT($B312,8),'IEA Bal_CH-IND'!$C$30:$C$329,'Aggregated Balance-IND_2010'!$E312)</f>
        <v>0</v>
      </c>
      <c r="K312" s="17">
        <f>(SUMIFS(EUROSTAT_VBE_IND_2010!H$7:H$732,EUROSTAT_VBE_IND_2010!$B$7:$B$732,$D312,EUROSTAT_VBE_IND_2010!$C$7:$C$732,"*"&amp;RIGHT($A312,3)&amp;"*",EUROSTAT_VBE_IND_2010!$D$7:$D$732,"3220*"))/1000</f>
        <v>0</v>
      </c>
      <c r="L312" s="17">
        <f>(SUMIFS(EUROSTAT_VBE_IND_2010!I$7:I$732,EUROSTAT_VBE_IND_2010!$B$7:$B$732,$D312,EUROSTAT_VBE_IND_2010!$C$7:$C$732,"*"&amp;RIGHT($A312,3)&amp;"*",EUROSTAT_VBE_IND_2010!$D$7:$D$732,"3220*"))/1000</f>
        <v>0.044</v>
      </c>
      <c r="M312" s="17">
        <f>(SUMIFS(EUROSTAT_VBE_IND_2010!J$7:J$732,EUROSTAT_VBE_IND_2010!$B$7:$B$732,$D312,EUROSTAT_VBE_IND_2010!$C$7:$C$732,"*"&amp;RIGHT($A312,3)&amp;"*",EUROSTAT_VBE_IND_2010!$D$7:$D$732,"3220*"))/1000</f>
        <v>0.23</v>
      </c>
      <c r="N312" s="17">
        <f>(SUMIFS(EUROSTAT_VBE_IND_2010!K$7:K$732,EUROSTAT_VBE_IND_2010!$B$7:$B$732,$D312,EUROSTAT_VBE_IND_2010!$C$7:$C$732,"*"&amp;RIGHT($A312,3)&amp;"*",EUROSTAT_VBE_IND_2010!$D$7:$D$732,"3220*"))/1000</f>
        <v>0</v>
      </c>
      <c r="O312" s="17">
        <f>(SUMIFS(EUROSTAT_VBE_IND_2010!L$7:L$732,EUROSTAT_VBE_IND_2010!$B$7:$B$732,$D312,EUROSTAT_VBE_IND_2010!$C$7:$C$732,"*"&amp;RIGHT($A312,3)&amp;"*",EUROSTAT_VBE_IND_2010!$D$7:$D$732,"3220*"))/1000</f>
        <v>0</v>
      </c>
      <c r="P312" s="17">
        <f>(SUMIFS(EUROSTAT_VBE_IND_2010!M$7:M$732,EUROSTAT_VBE_IND_2010!$B$7:$B$732,$D312,EUROSTAT_VBE_IND_2010!$C$7:$C$732,"*"&amp;RIGHT($A312,3)&amp;"*",EUROSTAT_VBE_IND_2010!$D$7:$D$732,"3220*"))/1000</f>
        <v>0.046</v>
      </c>
      <c r="Q312" s="17">
        <f>(SUMIFS(EUROSTAT_VBE_IND_2010!N$7:N$732,EUROSTAT_VBE_IND_2010!$B$7:$B$732,$D312,EUROSTAT_VBE_IND_2010!$C$7:$C$732,"*"&amp;RIGHT($A312,3)&amp;"*",EUROSTAT_VBE_IND_2010!$D$7:$D$732,"3220*"))/1000</f>
        <v>0.368</v>
      </c>
      <c r="R312" s="17">
        <f>(SUMIFS(EUROSTAT_VBE_IND_2010!O$7:O$732,EUROSTAT_VBE_IND_2010!$B$7:$B$732,$D312,EUROSTAT_VBE_IND_2010!$C$7:$C$732,"*"&amp;RIGHT($A312,3)&amp;"*",EUROSTAT_VBE_IND_2010!$D$7:$D$732,"3220*"))/1000</f>
        <v>0.092</v>
      </c>
      <c r="S312" s="17">
        <f>(SUMIFS(EUROSTAT_VBE_IND_2010!P$7:P$732,EUROSTAT_VBE_IND_2010!$B$7:$B$732,$D312,EUROSTAT_VBE_IND_2010!$C$7:$C$732,"*"&amp;RIGHT($A312,3)&amp;"*",EUROSTAT_VBE_IND_2010!$D$7:$D$732,"3220*"))/1000</f>
        <v>0.69</v>
      </c>
      <c r="T312" s="17">
        <f>(SUMIFS(EUROSTAT_VBE_IND_2010!Q$7:Q$732,EUROSTAT_VBE_IND_2010!$B$7:$B$732,$D312,EUROSTAT_VBE_IND_2010!$C$7:$C$732,"*"&amp;RIGHT($A312,3)&amp;"*",EUROSTAT_VBE_IND_2010!$D$7:$D$732,"3220*"))/1000</f>
        <v>0.047</v>
      </c>
      <c r="U312" s="17">
        <f>(SUMIFS(EUROSTAT_VBE_IND_2010!R$7:R$732,EUROSTAT_VBE_IND_2010!$B$7:$B$732,$D312,EUROSTAT_VBE_IND_2010!$C$7:$C$732,"*"&amp;RIGHT($A312,3)&amp;"*",EUROSTAT_VBE_IND_2010!$D$7:$D$732,"3220*"))/1000</f>
        <v>0.047</v>
      </c>
      <c r="V312" s="17">
        <f>(SUMIFS(EUROSTAT_VBE_IND_2010!S$7:S$732,EUROSTAT_VBE_IND_2010!$B$7:$B$732,$D312,EUROSTAT_VBE_IND_2010!$C$7:$C$732,"*"&amp;RIGHT($A312,3)&amp;"*",EUROSTAT_VBE_IND_2010!$D$7:$D$732,"3220*"))/1000</f>
        <v>0.047</v>
      </c>
      <c r="W312" s="17">
        <f>(SUMIFS(EUROSTAT_VBE_IND_2010!T$7:T$732,EUROSTAT_VBE_IND_2010!$B$7:$B$732,$D312,EUROSTAT_VBE_IND_2010!$C$7:$C$732,"*"&amp;RIGHT($A312,3)&amp;"*",EUROSTAT_VBE_IND_2010!$D$7:$D$732,"3220*"))/1000</f>
        <v>0</v>
      </c>
      <c r="X312" s="17">
        <f>(SUMIFS(EUROSTAT_VBE_IND_2010!U$7:U$732,EUROSTAT_VBE_IND_2010!$B$7:$B$732,$D312,EUROSTAT_VBE_IND_2010!$C$7:$C$732,"*"&amp;RIGHT($A312,3)&amp;"*",EUROSTAT_VBE_IND_2010!$D$7:$D$732,"3220*"))/1000</f>
        <v>0</v>
      </c>
      <c r="Y312" s="17">
        <f>(SUMIFS(EUROSTAT_VBE_IND_2010!V$7:V$732,EUROSTAT_VBE_IND_2010!$B$7:$B$732,$D312,EUROSTAT_VBE_IND_2010!$C$7:$C$732,"*"&amp;RIGHT($A312,3)&amp;"*",EUROSTAT_VBE_IND_2010!$D$7:$D$732,"3220*"))/1000</f>
        <v>0</v>
      </c>
      <c r="Z312" s="17">
        <f>(SUMIFS(EUROSTAT_VBE_IND_2010!W$7:W$732,EUROSTAT_VBE_IND_2010!$B$7:$B$732,$D312,EUROSTAT_VBE_IND_2010!$C$7:$C$732,"*"&amp;RIGHT($A312,3)&amp;"*",EUROSTAT_VBE_IND_2010!$D$7:$D$732,"3220*"))/1000</f>
        <v>0</v>
      </c>
      <c r="AA312" s="17">
        <f>(SUMIFS(EUROSTAT_VBE_IND_2010!X$7:X$732,EUROSTAT_VBE_IND_2010!$B$7:$B$732,$D312,EUROSTAT_VBE_IND_2010!$C$7:$C$732,"*"&amp;RIGHT($A312,3)&amp;"*",EUROSTAT_VBE_IND_2010!$D$7:$D$732,"3220*"))/1000</f>
        <v>0</v>
      </c>
      <c r="AB312" s="17">
        <f>(SUMIFS(EUROSTAT_VBE_IND_2010!AA$7:AA$732,EUROSTAT_VBE_IND_2010!$B$7:$B$732,$D312,EUROSTAT_VBE_IND_2010!$C$7:$C$732,"*"&amp;RIGHT($A312,3)&amp;"*",EUROSTAT_VBE_IND_2010!$D$7:$D$732,"3220*"))/1000</f>
        <v>0</v>
      </c>
      <c r="AC312" s="17">
        <f>(SUMIFS(EUROSTAT_VBE_IND_2010!AB$7:AB$732,EUROSTAT_VBE_IND_2010!$B$7:$B$732,$D312,EUROSTAT_VBE_IND_2010!$C$7:$C$732,"*"&amp;RIGHT($A312,3)&amp;"*",EUROSTAT_VBE_IND_2010!$D$7:$D$732,"3220*"))/1000</f>
        <v>0.045</v>
      </c>
      <c r="AD312" s="17">
        <f>(SUMIFS(EUROSTAT_VBE_IND_2010!AC$7:AC$732,EUROSTAT_VBE_IND_2010!$B$7:$B$732,$D312,EUROSTAT_VBE_IND_2010!$C$7:$C$732,"*"&amp;RIGHT($A312,3)&amp;"*",EUROSTAT_VBE_IND_2010!$D$7:$D$732,"3220*"))/1000</f>
        <v>0.184</v>
      </c>
      <c r="AE312" s="17">
        <f>(SUMIFS(EUROSTAT_VBE_IND_2010!AD$7:AD$732,EUROSTAT_VBE_IND_2010!$B$7:$B$732,$D312,EUROSTAT_VBE_IND_2010!$C$7:$C$732,"*"&amp;RIGHT($A312,3)&amp;"*",EUROSTAT_VBE_IND_2010!$D$7:$D$732,"3220*"))/1000</f>
        <v>0.092</v>
      </c>
      <c r="AF312" s="17">
        <f>(SUMIFS(EUROSTAT_VBE_IND_2010!AE$7:AE$732,EUROSTAT_VBE_IND_2010!$B$7:$B$732,$D312,EUROSTAT_VBE_IND_2010!$C$7:$C$732,"*"&amp;RIGHT($A312,3)&amp;"*",EUROSTAT_VBE_IND_2010!$D$7:$D$732,"3220*"))/1000</f>
        <v>0.69</v>
      </c>
      <c r="AG312" s="17">
        <f>(SUMIFS(EUROSTAT_VBE_IND_2010!AF$7:AF$732,EUROSTAT_VBE_IND_2010!$B$7:$B$732,$D312,EUROSTAT_VBE_IND_2010!$C$7:$C$732,"*"&amp;RIGHT($A312,3)&amp;"*",EUROSTAT_VBE_IND_2010!$D$7:$D$732,"3220*"))/1000</f>
        <v>0</v>
      </c>
      <c r="AH312" s="17">
        <f>(SUMIFS(EUROSTAT_VBE_IND_2010!AH$7:AH$732,EUROSTAT_VBE_IND_2010!$B$7:$B$732,$D312,EUROSTAT_VBE_IND_2010!$C$7:$C$732,"*"&amp;RIGHT($A312,3)&amp;"*",EUROSTAT_VBE_IND_2010!$D$7:$D$732,"3220*"))/1000</f>
        <v>0.414</v>
      </c>
      <c r="AI312" s="17">
        <f>(SUMIFS(EUROSTAT_VBE_IND_2010!AI$7:AI$732,EUROSTAT_VBE_IND_2010!$B$7:$B$732,$D312,EUROSTAT_VBE_IND_2010!$C$7:$C$732,"*"&amp;RIGHT($A312,3)&amp;"*",EUROSTAT_VBE_IND_2010!$D$7:$D$732,"3220*"))/1000</f>
        <v>0.046</v>
      </c>
      <c r="AJ312" s="17">
        <f>(SUMIFS(EUROSTAT_VBE_IND_2010!AJ$7:AJ$732,EUROSTAT_VBE_IND_2010!$B$7:$B$732,$D312,EUROSTAT_VBE_IND_2010!$C$7:$C$732,"*"&amp;RIGHT($A312,3)&amp;"*",EUROSTAT_VBE_IND_2010!$D$7:$D$732,"3220*"))/1000</f>
        <v>0</v>
      </c>
      <c r="AK312" s="17">
        <f>(SUMIFS(EUROSTAT_VBE_IND_2010!AK$7:AK$732,EUROSTAT_VBE_IND_2010!$B$7:$B$732,$D312,EUROSTAT_VBE_IND_2010!$C$7:$C$732,"*"&amp;RIGHT($A312,3)&amp;"*",EUROSTAT_VBE_IND_2010!$D$7:$D$732,"3220*"))/1000</f>
        <v>0</v>
      </c>
      <c r="AL312" s="198">
        <f>SUMIFS('IEA Bal_AL-IND'!$D$30:$D$329,'IEA Bal_AL-IND'!$A$30:$A$329,"*"&amp;RIGHT($B312,8),'IEA Bal_AL-IND'!$C$30:$C$329,'Aggregated Balance-IND_2010'!$E312)</f>
        <v>0</v>
      </c>
      <c r="AM312" s="198">
        <f>SUMIFS('IEA Bal_BA-IND'!$D$30:$D$329,'IEA Bal_BA-IND'!$A$30:$A$329,"*"&amp;RIGHT($B312,8),'IEA Bal_BA-IND'!$C$30:$C$329,'Aggregated Balance-IND_2010'!$E312)</f>
        <v>0</v>
      </c>
      <c r="AN312" s="198">
        <f>SUMIFS('IEA Bal_KS-IND'!$D$30:$D$329,'IEA Bal_KS-IND'!$A$30:$A$329,"*"&amp;RIGHT($B312,8),'IEA Bal_KS-IND'!$C$30:$C$329,'Aggregated Balance-IND_2010'!$E312)</f>
        <v>0</v>
      </c>
      <c r="AO312" s="17">
        <f>(SUMIFS(EUROSTAT_VBE_IND_2010!Y$7:Y$732,EUROSTAT_VBE_IND_2010!$B$7:$B$732,$D312,EUROSTAT_VBE_IND_2010!$C$7:$C$732,"*"&amp;RIGHT($A312,3)&amp;"*",EUROSTAT_VBE_IND_2010!$D$7:$D$732,"3220*"))/1000</f>
        <v>0</v>
      </c>
      <c r="AP312" s="17">
        <f>(SUMIFS(EUROSTAT_VBE_IND_2010!Z$7:Z$732,EUROSTAT_VBE_IND_2010!$B$7:$B$732,$D312,EUROSTAT_VBE_IND_2010!$C$7:$C$732,"*"&amp;RIGHT($A312,3)&amp;"*",EUROSTAT_VBE_IND_2010!$D$7:$D$732,"3220*"))/1000</f>
        <v>0</v>
      </c>
      <c r="AQ312" s="17">
        <f>(SUMIFS(EUROSTAT_VBE_IND_2010!AG$7:AG$732,EUROSTAT_VBE_IND_2010!$B$7:$B$732,$D312,EUROSTAT_VBE_IND_2010!$C$7:$C$732,"*"&amp;RIGHT($A312,3)&amp;"*",EUROSTAT_VBE_IND_2010!$D$7:$D$732,"3220*"))/1000</f>
        <v>0</v>
      </c>
    </row>
    <row r="313" spans="1:43">
      <c r="A313" t="str">
        <f>LEFT(EUROSTAT_VBE_IND_2010!$C$477,8)</f>
        <v>B_101846</v>
      </c>
      <c r="B313" s="28" t="s">
        <v>305</v>
      </c>
      <c r="C313" t="s">
        <v>293</v>
      </c>
      <c r="D313" t="s">
        <v>126</v>
      </c>
      <c r="E313" t="s">
        <v>235</v>
      </c>
      <c r="F313" t="s">
        <v>255</v>
      </c>
      <c r="G313" s="17">
        <f>(SUMIFS(EUROSTAT_VBE_IND_2010!E$7:E$732,EUROSTAT_VBE_IND_2010!$B$7:$B$732,$D313,EUROSTAT_VBE_IND_2010!$C$7:$C$732,"*"&amp;RIGHT($A313,3)&amp;"*",EUROSTAT_VBE_IND_2010!$D$7:$D$732,"323*"))/1000+(SUMIFS(EUROSTAT_VBE_IND_2010!E$7:E$732,EUROSTAT_VBE_IND_2010!$B$7:$B$732,$D313,EUROSTAT_VBE_IND_2010!$C$7:$C$732,"*"&amp;RIGHT($A313,3)&amp;"*",EUROSTAT_VBE_IND_2010!$D$7:$D$732,"324*"))/1000+(SUMIFS(EUROSTAT_VBE_IND_2010!E$7:E$732,EUROSTAT_VBE_IND_2010!$B$7:$B$732,$D313,EUROSTAT_VBE_IND_2010!$C$7:$C$732,"*"&amp;RIGHT($A313,3)&amp;"*",EUROSTAT_VBE_IND_2010!$D$7:$D$732,"3260*"))/1000</f>
        <v>0.043</v>
      </c>
      <c r="H313" s="17">
        <f>(SUMIFS(EUROSTAT_VBE_IND_2010!F$7:F$732,EUROSTAT_VBE_IND_2010!$B$7:$B$732,$D313,EUROSTAT_VBE_IND_2010!$C$7:$C$732,"*"&amp;RIGHT($A313,3)&amp;"*",EUROSTAT_VBE_IND_2010!$D$7:$D$732,"323*"))/1000+(SUMIFS(EUROSTAT_VBE_IND_2010!F$7:F$732,EUROSTAT_VBE_IND_2010!$B$7:$B$732,$D313,EUROSTAT_VBE_IND_2010!$C$7:$C$732,"*"&amp;RIGHT($A313,3)&amp;"*",EUROSTAT_VBE_IND_2010!$D$7:$D$732,"324*"))/1000+(SUMIFS(EUROSTAT_VBE_IND_2010!F$7:F$732,EUROSTAT_VBE_IND_2010!$B$7:$B$732,$D313,EUROSTAT_VBE_IND_2010!$C$7:$C$732,"*"&amp;RIGHT($A313,3)&amp;"*",EUROSTAT_VBE_IND_2010!$D$7:$D$732,"3260*"))/1000</f>
        <v>0.214</v>
      </c>
      <c r="I313" s="17">
        <f>(SUMIFS(EUROSTAT_VBE_IND_2010!G$7:G$732,EUROSTAT_VBE_IND_2010!$B$7:$B$732,$D313,EUROSTAT_VBE_IND_2010!$C$7:$C$732,"*"&amp;RIGHT($A313,3)&amp;"*",EUROSTAT_VBE_IND_2010!$D$7:$D$732,"323*"))/1000+(SUMIFS(EUROSTAT_VBE_IND_2010!G$7:G$732,EUROSTAT_VBE_IND_2010!$B$7:$B$732,$D313,EUROSTAT_VBE_IND_2010!$C$7:$C$732,"*"&amp;RIGHT($A313,3)&amp;"*",EUROSTAT_VBE_IND_2010!$D$7:$D$732,"324*"))/1000+(SUMIFS(EUROSTAT_VBE_IND_2010!G$7:G$732,EUROSTAT_VBE_IND_2010!$B$7:$B$732,$D313,EUROSTAT_VBE_IND_2010!$C$7:$C$732,"*"&amp;RIGHT($A313,3)&amp;"*",EUROSTAT_VBE_IND_2010!$D$7:$D$732,"3260*"))/1000</f>
        <v>0</v>
      </c>
      <c r="J313" s="198">
        <f>SUMIFS('IEA Bal_CH-IND'!$D$30:$D$329,'IEA Bal_CH-IND'!$A$30:$A$329,"*"&amp;RIGHT($B313,8),'IEA Bal_CH-IND'!$C$30:$C$329,'Aggregated Balance-IND_2010'!$E313)</f>
        <v>0</v>
      </c>
      <c r="K313" s="17">
        <f>(SUMIFS(EUROSTAT_VBE_IND_2010!H$7:H$732,EUROSTAT_VBE_IND_2010!$B$7:$B$732,$D313,EUROSTAT_VBE_IND_2010!$C$7:$C$732,"*"&amp;RIGHT($A313,3)&amp;"*",EUROSTAT_VBE_IND_2010!$D$7:$D$732,"323*"))/1000+(SUMIFS(EUROSTAT_VBE_IND_2010!H$7:H$732,EUROSTAT_VBE_IND_2010!$B$7:$B$732,$D313,EUROSTAT_VBE_IND_2010!$C$7:$C$732,"*"&amp;RIGHT($A313,3)&amp;"*",EUROSTAT_VBE_IND_2010!$D$7:$D$732,"324*"))/1000+(SUMIFS(EUROSTAT_VBE_IND_2010!H$7:H$732,EUROSTAT_VBE_IND_2010!$B$7:$B$732,$D313,EUROSTAT_VBE_IND_2010!$C$7:$C$732,"*"&amp;RIGHT($A313,3)&amp;"*",EUROSTAT_VBE_IND_2010!$D$7:$D$732,"3260*"))/1000</f>
        <v>0</v>
      </c>
      <c r="L313" s="17">
        <f>(SUMIFS(EUROSTAT_VBE_IND_2010!I$7:I$732,EUROSTAT_VBE_IND_2010!$B$7:$B$732,$D313,EUROSTAT_VBE_IND_2010!$C$7:$C$732,"*"&amp;RIGHT($A313,3)&amp;"*",EUROSTAT_VBE_IND_2010!$D$7:$D$732,"323*"))/1000+(SUMIFS(EUROSTAT_VBE_IND_2010!I$7:I$732,EUROSTAT_VBE_IND_2010!$B$7:$B$732,$D313,EUROSTAT_VBE_IND_2010!$C$7:$C$732,"*"&amp;RIGHT($A313,3)&amp;"*",EUROSTAT_VBE_IND_2010!$D$7:$D$732,"324*"))/1000+(SUMIFS(EUROSTAT_VBE_IND_2010!I$7:I$732,EUROSTAT_VBE_IND_2010!$B$7:$B$732,$D313,EUROSTAT_VBE_IND_2010!$C$7:$C$732,"*"&amp;RIGHT($A313,3)&amp;"*",EUROSTAT_VBE_IND_2010!$D$7:$D$732,"3260*"))/1000</f>
        <v>0.043</v>
      </c>
      <c r="M313" s="17">
        <f>(SUMIFS(EUROSTAT_VBE_IND_2010!J$7:J$732,EUROSTAT_VBE_IND_2010!$B$7:$B$732,$D313,EUROSTAT_VBE_IND_2010!$C$7:$C$732,"*"&amp;RIGHT($A313,3)&amp;"*",EUROSTAT_VBE_IND_2010!$D$7:$D$732,"323*"))/1000+(SUMIFS(EUROSTAT_VBE_IND_2010!J$7:J$732,EUROSTAT_VBE_IND_2010!$B$7:$B$732,$D313,EUROSTAT_VBE_IND_2010!$C$7:$C$732,"*"&amp;RIGHT($A313,3)&amp;"*",EUROSTAT_VBE_IND_2010!$D$7:$D$732,"324*"))/1000+(SUMIFS(EUROSTAT_VBE_IND_2010!J$7:J$732,EUROSTAT_VBE_IND_2010!$B$7:$B$732,$D313,EUROSTAT_VBE_IND_2010!$C$7:$C$732,"*"&amp;RIGHT($A313,3)&amp;"*",EUROSTAT_VBE_IND_2010!$D$7:$D$732,"3260*"))/1000</f>
        <v>3.775</v>
      </c>
      <c r="N313" s="17">
        <f>(SUMIFS(EUROSTAT_VBE_IND_2010!K$7:K$732,EUROSTAT_VBE_IND_2010!$B$7:$B$732,$D313,EUROSTAT_VBE_IND_2010!$C$7:$C$732,"*"&amp;RIGHT($A313,3)&amp;"*",EUROSTAT_VBE_IND_2010!$D$7:$D$732,"323*"))/1000+(SUMIFS(EUROSTAT_VBE_IND_2010!K$7:K$732,EUROSTAT_VBE_IND_2010!$B$7:$B$732,$D313,EUROSTAT_VBE_IND_2010!$C$7:$C$732,"*"&amp;RIGHT($A313,3)&amp;"*",EUROSTAT_VBE_IND_2010!$D$7:$D$732,"324*"))/1000+(SUMIFS(EUROSTAT_VBE_IND_2010!K$7:K$732,EUROSTAT_VBE_IND_2010!$B$7:$B$732,$D313,EUROSTAT_VBE_IND_2010!$C$7:$C$732,"*"&amp;RIGHT($A313,3)&amp;"*",EUROSTAT_VBE_IND_2010!$D$7:$D$732,"3260*"))/1000</f>
        <v>0.086</v>
      </c>
      <c r="O313" s="17">
        <f>(SUMIFS(EUROSTAT_VBE_IND_2010!L$7:L$732,EUROSTAT_VBE_IND_2010!$B$7:$B$732,$D313,EUROSTAT_VBE_IND_2010!$C$7:$C$732,"*"&amp;RIGHT($A313,3)&amp;"*",EUROSTAT_VBE_IND_2010!$D$7:$D$732,"323*"))/1000+(SUMIFS(EUROSTAT_VBE_IND_2010!L$7:L$732,EUROSTAT_VBE_IND_2010!$B$7:$B$732,$D313,EUROSTAT_VBE_IND_2010!$C$7:$C$732,"*"&amp;RIGHT($A313,3)&amp;"*",EUROSTAT_VBE_IND_2010!$D$7:$D$732,"324*"))/1000+(SUMIFS(EUROSTAT_VBE_IND_2010!L$7:L$732,EUROSTAT_VBE_IND_2010!$B$7:$B$732,$D313,EUROSTAT_VBE_IND_2010!$C$7:$C$732,"*"&amp;RIGHT($A313,3)&amp;"*",EUROSTAT_VBE_IND_2010!$D$7:$D$732,"3260*"))/1000</f>
        <v>0.042</v>
      </c>
      <c r="P313" s="17">
        <f>(SUMIFS(EUROSTAT_VBE_IND_2010!M$7:M$732,EUROSTAT_VBE_IND_2010!$B$7:$B$732,$D313,EUROSTAT_VBE_IND_2010!$C$7:$C$732,"*"&amp;RIGHT($A313,3)&amp;"*",EUROSTAT_VBE_IND_2010!$D$7:$D$732,"323*"))/1000+(SUMIFS(EUROSTAT_VBE_IND_2010!M$7:M$732,EUROSTAT_VBE_IND_2010!$B$7:$B$732,$D313,EUROSTAT_VBE_IND_2010!$C$7:$C$732,"*"&amp;RIGHT($A313,3)&amp;"*",EUROSTAT_VBE_IND_2010!$D$7:$D$732,"324*"))/1000+(SUMIFS(EUROSTAT_VBE_IND_2010!M$7:M$732,EUROSTAT_VBE_IND_2010!$B$7:$B$732,$D313,EUROSTAT_VBE_IND_2010!$C$7:$C$732,"*"&amp;RIGHT($A313,3)&amp;"*",EUROSTAT_VBE_IND_2010!$D$7:$D$732,"3260*"))/1000</f>
        <v>0.639</v>
      </c>
      <c r="Q313" s="17">
        <f>(SUMIFS(EUROSTAT_VBE_IND_2010!N$7:N$732,EUROSTAT_VBE_IND_2010!$B$7:$B$732,$D313,EUROSTAT_VBE_IND_2010!$C$7:$C$732,"*"&amp;RIGHT($A313,3)&amp;"*",EUROSTAT_VBE_IND_2010!$D$7:$D$732,"323*"))/1000+(SUMIFS(EUROSTAT_VBE_IND_2010!N$7:N$732,EUROSTAT_VBE_IND_2010!$B$7:$B$732,$D313,EUROSTAT_VBE_IND_2010!$C$7:$C$732,"*"&amp;RIGHT($A313,3)&amp;"*",EUROSTAT_VBE_IND_2010!$D$7:$D$732,"324*"))/1000+(SUMIFS(EUROSTAT_VBE_IND_2010!N$7:N$732,EUROSTAT_VBE_IND_2010!$B$7:$B$732,$D313,EUROSTAT_VBE_IND_2010!$C$7:$C$732,"*"&amp;RIGHT($A313,3)&amp;"*",EUROSTAT_VBE_IND_2010!$D$7:$D$732,"3260*"))/1000</f>
        <v>3.689</v>
      </c>
      <c r="R313" s="17">
        <f>(SUMIFS(EUROSTAT_VBE_IND_2010!O$7:O$732,EUROSTAT_VBE_IND_2010!$B$7:$B$732,$D313,EUROSTAT_VBE_IND_2010!$C$7:$C$732,"*"&amp;RIGHT($A313,3)&amp;"*",EUROSTAT_VBE_IND_2010!$D$7:$D$732,"323*"))/1000+(SUMIFS(EUROSTAT_VBE_IND_2010!O$7:O$732,EUROSTAT_VBE_IND_2010!$B$7:$B$732,$D313,EUROSTAT_VBE_IND_2010!$C$7:$C$732,"*"&amp;RIGHT($A313,3)&amp;"*",EUROSTAT_VBE_IND_2010!$D$7:$D$732,"324*"))/1000+(SUMIFS(EUROSTAT_VBE_IND_2010!O$7:O$732,EUROSTAT_VBE_IND_2010!$B$7:$B$732,$D313,EUROSTAT_VBE_IND_2010!$C$7:$C$732,"*"&amp;RIGHT($A313,3)&amp;"*",EUROSTAT_VBE_IND_2010!$D$7:$D$732,"3260*"))/1000</f>
        <v>0.3</v>
      </c>
      <c r="S313" s="17">
        <f>(SUMIFS(EUROSTAT_VBE_IND_2010!P$7:P$732,EUROSTAT_VBE_IND_2010!$B$7:$B$732,$D313,EUROSTAT_VBE_IND_2010!$C$7:$C$732,"*"&amp;RIGHT($A313,3)&amp;"*",EUROSTAT_VBE_IND_2010!$D$7:$D$732,"323*"))/1000+(SUMIFS(EUROSTAT_VBE_IND_2010!P$7:P$732,EUROSTAT_VBE_IND_2010!$B$7:$B$732,$D313,EUROSTAT_VBE_IND_2010!$C$7:$C$732,"*"&amp;RIGHT($A313,3)&amp;"*",EUROSTAT_VBE_IND_2010!$D$7:$D$732,"324*"))/1000+(SUMIFS(EUROSTAT_VBE_IND_2010!P$7:P$732,EUROSTAT_VBE_IND_2010!$B$7:$B$732,$D313,EUROSTAT_VBE_IND_2010!$C$7:$C$732,"*"&amp;RIGHT($A313,3)&amp;"*",EUROSTAT_VBE_IND_2010!$D$7:$D$732,"3260*"))/1000</f>
        <v>0.343</v>
      </c>
      <c r="T313" s="17">
        <f>(SUMIFS(EUROSTAT_VBE_IND_2010!Q$7:Q$732,EUROSTAT_VBE_IND_2010!$B$7:$B$732,$D313,EUROSTAT_VBE_IND_2010!$C$7:$C$732,"*"&amp;RIGHT($A313,3)&amp;"*",EUROSTAT_VBE_IND_2010!$D$7:$D$732,"323*"))/1000+(SUMIFS(EUROSTAT_VBE_IND_2010!Q$7:Q$732,EUROSTAT_VBE_IND_2010!$B$7:$B$732,$D313,EUROSTAT_VBE_IND_2010!$C$7:$C$732,"*"&amp;RIGHT($A313,3)&amp;"*",EUROSTAT_VBE_IND_2010!$D$7:$D$732,"324*"))/1000+(SUMIFS(EUROSTAT_VBE_IND_2010!Q$7:Q$732,EUROSTAT_VBE_IND_2010!$B$7:$B$732,$D313,EUROSTAT_VBE_IND_2010!$C$7:$C$732,"*"&amp;RIGHT($A313,3)&amp;"*",EUROSTAT_VBE_IND_2010!$D$7:$D$732,"3260*"))/1000</f>
        <v>0</v>
      </c>
      <c r="U313" s="17">
        <f>(SUMIFS(EUROSTAT_VBE_IND_2010!R$7:R$732,EUROSTAT_VBE_IND_2010!$B$7:$B$732,$D313,EUROSTAT_VBE_IND_2010!$C$7:$C$732,"*"&amp;RIGHT($A313,3)&amp;"*",EUROSTAT_VBE_IND_2010!$D$7:$D$732,"323*"))/1000+(SUMIFS(EUROSTAT_VBE_IND_2010!R$7:R$732,EUROSTAT_VBE_IND_2010!$B$7:$B$732,$D313,EUROSTAT_VBE_IND_2010!$C$7:$C$732,"*"&amp;RIGHT($A313,3)&amp;"*",EUROSTAT_VBE_IND_2010!$D$7:$D$732,"324*"))/1000+(SUMIFS(EUROSTAT_VBE_IND_2010!R$7:R$732,EUROSTAT_VBE_IND_2010!$B$7:$B$732,$D313,EUROSTAT_VBE_IND_2010!$C$7:$C$732,"*"&amp;RIGHT($A313,3)&amp;"*",EUROSTAT_VBE_IND_2010!$D$7:$D$732,"3260*"))/1000</f>
        <v>0</v>
      </c>
      <c r="V313" s="17">
        <f>(SUMIFS(EUROSTAT_VBE_IND_2010!S$7:S$732,EUROSTAT_VBE_IND_2010!$B$7:$B$732,$D313,EUROSTAT_VBE_IND_2010!$C$7:$C$732,"*"&amp;RIGHT($A313,3)&amp;"*",EUROSTAT_VBE_IND_2010!$D$7:$D$732,"323*"))/1000+(SUMIFS(EUROSTAT_VBE_IND_2010!S$7:S$732,EUROSTAT_VBE_IND_2010!$B$7:$B$732,$D313,EUROSTAT_VBE_IND_2010!$C$7:$C$732,"*"&amp;RIGHT($A313,3)&amp;"*",EUROSTAT_VBE_IND_2010!$D$7:$D$732,"324*"))/1000+(SUMIFS(EUROSTAT_VBE_IND_2010!S$7:S$732,EUROSTAT_VBE_IND_2010!$B$7:$B$732,$D313,EUROSTAT_VBE_IND_2010!$C$7:$C$732,"*"&amp;RIGHT($A313,3)&amp;"*",EUROSTAT_VBE_IND_2010!$D$7:$D$732,"3260*"))/1000</f>
        <v>0.043</v>
      </c>
      <c r="W313" s="17">
        <f>(SUMIFS(EUROSTAT_VBE_IND_2010!T$7:T$732,EUROSTAT_VBE_IND_2010!$B$7:$B$732,$D313,EUROSTAT_VBE_IND_2010!$C$7:$C$732,"*"&amp;RIGHT($A313,3)&amp;"*",EUROSTAT_VBE_IND_2010!$D$7:$D$732,"323*"))/1000+(SUMIFS(EUROSTAT_VBE_IND_2010!T$7:T$732,EUROSTAT_VBE_IND_2010!$B$7:$B$732,$D313,EUROSTAT_VBE_IND_2010!$C$7:$C$732,"*"&amp;RIGHT($A313,3)&amp;"*",EUROSTAT_VBE_IND_2010!$D$7:$D$732,"324*"))/1000+(SUMIFS(EUROSTAT_VBE_IND_2010!T$7:T$732,EUROSTAT_VBE_IND_2010!$B$7:$B$732,$D313,EUROSTAT_VBE_IND_2010!$C$7:$C$732,"*"&amp;RIGHT($A313,3)&amp;"*",EUROSTAT_VBE_IND_2010!$D$7:$D$732,"3260*"))/1000</f>
        <v>0</v>
      </c>
      <c r="X313" s="17">
        <f>(SUMIFS(EUROSTAT_VBE_IND_2010!U$7:U$732,EUROSTAT_VBE_IND_2010!$B$7:$B$732,$D313,EUROSTAT_VBE_IND_2010!$C$7:$C$732,"*"&amp;RIGHT($A313,3)&amp;"*",EUROSTAT_VBE_IND_2010!$D$7:$D$732,"323*"))/1000+(SUMIFS(EUROSTAT_VBE_IND_2010!U$7:U$732,EUROSTAT_VBE_IND_2010!$B$7:$B$732,$D313,EUROSTAT_VBE_IND_2010!$C$7:$C$732,"*"&amp;RIGHT($A313,3)&amp;"*",EUROSTAT_VBE_IND_2010!$D$7:$D$732,"324*"))/1000+(SUMIFS(EUROSTAT_VBE_IND_2010!U$7:U$732,EUROSTAT_VBE_IND_2010!$B$7:$B$732,$D313,EUROSTAT_VBE_IND_2010!$C$7:$C$732,"*"&amp;RIGHT($A313,3)&amp;"*",EUROSTAT_VBE_IND_2010!$D$7:$D$732,"3260*"))/1000</f>
        <v>0</v>
      </c>
      <c r="Y313" s="17">
        <f>(SUMIFS(EUROSTAT_VBE_IND_2010!V$7:V$732,EUROSTAT_VBE_IND_2010!$B$7:$B$732,$D313,EUROSTAT_VBE_IND_2010!$C$7:$C$732,"*"&amp;RIGHT($A313,3)&amp;"*",EUROSTAT_VBE_IND_2010!$D$7:$D$732,"323*"))/1000+(SUMIFS(EUROSTAT_VBE_IND_2010!V$7:V$732,EUROSTAT_VBE_IND_2010!$B$7:$B$732,$D313,EUROSTAT_VBE_IND_2010!$C$7:$C$732,"*"&amp;RIGHT($A313,3)&amp;"*",EUROSTAT_VBE_IND_2010!$D$7:$D$732,"324*"))/1000+(SUMIFS(EUROSTAT_VBE_IND_2010!V$7:V$732,EUROSTAT_VBE_IND_2010!$B$7:$B$732,$D313,EUROSTAT_VBE_IND_2010!$C$7:$C$732,"*"&amp;RIGHT($A313,3)&amp;"*",EUROSTAT_VBE_IND_2010!$D$7:$D$732,"3260*"))/1000</f>
        <v>0</v>
      </c>
      <c r="Z313" s="17">
        <f>(SUMIFS(EUROSTAT_VBE_IND_2010!W$7:W$732,EUROSTAT_VBE_IND_2010!$B$7:$B$732,$D313,EUROSTAT_VBE_IND_2010!$C$7:$C$732,"*"&amp;RIGHT($A313,3)&amp;"*",EUROSTAT_VBE_IND_2010!$D$7:$D$732,"323*"))/1000+(SUMIFS(EUROSTAT_VBE_IND_2010!W$7:W$732,EUROSTAT_VBE_IND_2010!$B$7:$B$732,$D313,EUROSTAT_VBE_IND_2010!$C$7:$C$732,"*"&amp;RIGHT($A313,3)&amp;"*",EUROSTAT_VBE_IND_2010!$D$7:$D$732,"324*"))/1000+(SUMIFS(EUROSTAT_VBE_IND_2010!W$7:W$732,EUROSTAT_VBE_IND_2010!$B$7:$B$732,$D313,EUROSTAT_VBE_IND_2010!$C$7:$C$732,"*"&amp;RIGHT($A313,3)&amp;"*",EUROSTAT_VBE_IND_2010!$D$7:$D$732,"3260*"))/1000</f>
        <v>0</v>
      </c>
      <c r="AA313" s="17">
        <f>(SUMIFS(EUROSTAT_VBE_IND_2010!X$7:X$732,EUROSTAT_VBE_IND_2010!$B$7:$B$732,$D313,EUROSTAT_VBE_IND_2010!$C$7:$C$732,"*"&amp;RIGHT($A313,3)&amp;"*",EUROSTAT_VBE_IND_2010!$D$7:$D$732,"323*"))/1000+(SUMIFS(EUROSTAT_VBE_IND_2010!X$7:X$732,EUROSTAT_VBE_IND_2010!$B$7:$B$732,$D313,EUROSTAT_VBE_IND_2010!$C$7:$C$732,"*"&amp;RIGHT($A313,3)&amp;"*",EUROSTAT_VBE_IND_2010!$D$7:$D$732,"324*"))/1000+(SUMIFS(EUROSTAT_VBE_IND_2010!X$7:X$732,EUROSTAT_VBE_IND_2010!$B$7:$B$732,$D313,EUROSTAT_VBE_IND_2010!$C$7:$C$732,"*"&amp;RIGHT($A313,3)&amp;"*",EUROSTAT_VBE_IND_2010!$D$7:$D$732,"3260*"))/1000</f>
        <v>0.042</v>
      </c>
      <c r="AB313" s="17">
        <f>(SUMIFS(EUROSTAT_VBE_IND_2010!AA$7:AA$732,EUROSTAT_VBE_IND_2010!$B$7:$B$732,$D313,EUROSTAT_VBE_IND_2010!$C$7:$C$732,"*"&amp;RIGHT($A313,3)&amp;"*",EUROSTAT_VBE_IND_2010!$D$7:$D$732,"323*"))/1000+(SUMIFS(EUROSTAT_VBE_IND_2010!AA$7:AA$732,EUROSTAT_VBE_IND_2010!$B$7:$B$732,$D313,EUROSTAT_VBE_IND_2010!$C$7:$C$732,"*"&amp;RIGHT($A313,3)&amp;"*",EUROSTAT_VBE_IND_2010!$D$7:$D$732,"324*"))/1000+(SUMIFS(EUROSTAT_VBE_IND_2010!AA$7:AA$732,EUROSTAT_VBE_IND_2010!$B$7:$B$732,$D313,EUROSTAT_VBE_IND_2010!$C$7:$C$732,"*"&amp;RIGHT($A313,3)&amp;"*",EUROSTAT_VBE_IND_2010!$D$7:$D$732,"3260*"))/1000</f>
        <v>0</v>
      </c>
      <c r="AC313" s="17">
        <f>(SUMIFS(EUROSTAT_VBE_IND_2010!AB$7:AB$732,EUROSTAT_VBE_IND_2010!$B$7:$B$732,$D313,EUROSTAT_VBE_IND_2010!$C$7:$C$732,"*"&amp;RIGHT($A313,3)&amp;"*",EUROSTAT_VBE_IND_2010!$D$7:$D$732,"323*"))/1000+(SUMIFS(EUROSTAT_VBE_IND_2010!AB$7:AB$732,EUROSTAT_VBE_IND_2010!$B$7:$B$732,$D313,EUROSTAT_VBE_IND_2010!$C$7:$C$732,"*"&amp;RIGHT($A313,3)&amp;"*",EUROSTAT_VBE_IND_2010!$D$7:$D$732,"324*"))/1000+(SUMIFS(EUROSTAT_VBE_IND_2010!AB$7:AB$732,EUROSTAT_VBE_IND_2010!$B$7:$B$732,$D313,EUROSTAT_VBE_IND_2010!$C$7:$C$732,"*"&amp;RIGHT($A313,3)&amp;"*",EUROSTAT_VBE_IND_2010!$D$7:$D$732,"3260*"))/1000</f>
        <v>0.129</v>
      </c>
      <c r="AD313" s="17">
        <f>(SUMIFS(EUROSTAT_VBE_IND_2010!AC$7:AC$732,EUROSTAT_VBE_IND_2010!$B$7:$B$732,$D313,EUROSTAT_VBE_IND_2010!$C$7:$C$732,"*"&amp;RIGHT($A313,3)&amp;"*",EUROSTAT_VBE_IND_2010!$D$7:$D$732,"323*"))/1000+(SUMIFS(EUROSTAT_VBE_IND_2010!AC$7:AC$732,EUROSTAT_VBE_IND_2010!$B$7:$B$732,$D313,EUROSTAT_VBE_IND_2010!$C$7:$C$732,"*"&amp;RIGHT($A313,3)&amp;"*",EUROSTAT_VBE_IND_2010!$D$7:$D$732,"324*"))/1000+(SUMIFS(EUROSTAT_VBE_IND_2010!AC$7:AC$732,EUROSTAT_VBE_IND_2010!$B$7:$B$732,$D313,EUROSTAT_VBE_IND_2010!$C$7:$C$732,"*"&amp;RIGHT($A313,3)&amp;"*",EUROSTAT_VBE_IND_2010!$D$7:$D$732,"3260*"))/1000</f>
        <v>0.515</v>
      </c>
      <c r="AE313" s="17">
        <f>(SUMIFS(EUROSTAT_VBE_IND_2010!AD$7:AD$732,EUROSTAT_VBE_IND_2010!$B$7:$B$732,$D313,EUROSTAT_VBE_IND_2010!$C$7:$C$732,"*"&amp;RIGHT($A313,3)&amp;"*",EUROSTAT_VBE_IND_2010!$D$7:$D$732,"323*"))/1000+(SUMIFS(EUROSTAT_VBE_IND_2010!AD$7:AD$732,EUROSTAT_VBE_IND_2010!$B$7:$B$732,$D313,EUROSTAT_VBE_IND_2010!$C$7:$C$732,"*"&amp;RIGHT($A313,3)&amp;"*",EUROSTAT_VBE_IND_2010!$D$7:$D$732,"324*"))/1000+(SUMIFS(EUROSTAT_VBE_IND_2010!AD$7:AD$732,EUROSTAT_VBE_IND_2010!$B$7:$B$732,$D313,EUROSTAT_VBE_IND_2010!$C$7:$C$732,"*"&amp;RIGHT($A313,3)&amp;"*",EUROSTAT_VBE_IND_2010!$D$7:$D$732,"3260*"))/1000</f>
        <v>0.519</v>
      </c>
      <c r="AF313" s="17">
        <f>(SUMIFS(EUROSTAT_VBE_IND_2010!AE$7:AE$732,EUROSTAT_VBE_IND_2010!$B$7:$B$732,$D313,EUROSTAT_VBE_IND_2010!$C$7:$C$732,"*"&amp;RIGHT($A313,3)&amp;"*",EUROSTAT_VBE_IND_2010!$D$7:$D$732,"323*"))/1000+(SUMIFS(EUROSTAT_VBE_IND_2010!AE$7:AE$732,EUROSTAT_VBE_IND_2010!$B$7:$B$732,$D313,EUROSTAT_VBE_IND_2010!$C$7:$C$732,"*"&amp;RIGHT($A313,3)&amp;"*",EUROSTAT_VBE_IND_2010!$D$7:$D$732,"324*"))/1000+(SUMIFS(EUROSTAT_VBE_IND_2010!AE$7:AE$732,EUROSTAT_VBE_IND_2010!$B$7:$B$732,$D313,EUROSTAT_VBE_IND_2010!$C$7:$C$732,"*"&amp;RIGHT($A313,3)&amp;"*",EUROSTAT_VBE_IND_2010!$D$7:$D$732,"3260*"))/1000</f>
        <v>0.085</v>
      </c>
      <c r="AG313" s="17">
        <f>(SUMIFS(EUROSTAT_VBE_IND_2010!AF$7:AF$732,EUROSTAT_VBE_IND_2010!$B$7:$B$732,$D313,EUROSTAT_VBE_IND_2010!$C$7:$C$732,"*"&amp;RIGHT($A313,3)&amp;"*",EUROSTAT_VBE_IND_2010!$D$7:$D$732,"323*"))/1000+(SUMIFS(EUROSTAT_VBE_IND_2010!AF$7:AF$732,EUROSTAT_VBE_IND_2010!$B$7:$B$732,$D313,EUROSTAT_VBE_IND_2010!$C$7:$C$732,"*"&amp;RIGHT($A313,3)&amp;"*",EUROSTAT_VBE_IND_2010!$D$7:$D$732,"324*"))/1000+(SUMIFS(EUROSTAT_VBE_IND_2010!AF$7:AF$732,EUROSTAT_VBE_IND_2010!$B$7:$B$732,$D313,EUROSTAT_VBE_IND_2010!$C$7:$C$732,"*"&amp;RIGHT($A313,3)&amp;"*",EUROSTAT_VBE_IND_2010!$D$7:$D$732,"3260*"))/1000</f>
        <v>0</v>
      </c>
      <c r="AH313" s="17">
        <f>(SUMIFS(EUROSTAT_VBE_IND_2010!AH$7:AH$732,EUROSTAT_VBE_IND_2010!$B$7:$B$732,$D313,EUROSTAT_VBE_IND_2010!$C$7:$C$732,"*"&amp;RIGHT($A313,3)&amp;"*",EUROSTAT_VBE_IND_2010!$D$7:$D$732,"323*"))/1000+(SUMIFS(EUROSTAT_VBE_IND_2010!AH$7:AH$732,EUROSTAT_VBE_IND_2010!$B$7:$B$732,$D313,EUROSTAT_VBE_IND_2010!$C$7:$C$732,"*"&amp;RIGHT($A313,3)&amp;"*",EUROSTAT_VBE_IND_2010!$D$7:$D$732,"324*"))/1000+(SUMIFS(EUROSTAT_VBE_IND_2010!AH$7:AH$732,EUROSTAT_VBE_IND_2010!$B$7:$B$732,$D313,EUROSTAT_VBE_IND_2010!$C$7:$C$732,"*"&amp;RIGHT($A313,3)&amp;"*",EUROSTAT_VBE_IND_2010!$D$7:$D$732,"3260*"))/1000</f>
        <v>0.386</v>
      </c>
      <c r="AI313" s="17">
        <f>(SUMIFS(EUROSTAT_VBE_IND_2010!AI$7:AI$732,EUROSTAT_VBE_IND_2010!$B$7:$B$732,$D313,EUROSTAT_VBE_IND_2010!$C$7:$C$732,"*"&amp;RIGHT($A313,3)&amp;"*",EUROSTAT_VBE_IND_2010!$D$7:$D$732,"323*"))/1000+(SUMIFS(EUROSTAT_VBE_IND_2010!AI$7:AI$732,EUROSTAT_VBE_IND_2010!$B$7:$B$732,$D313,EUROSTAT_VBE_IND_2010!$C$7:$C$732,"*"&amp;RIGHT($A313,3)&amp;"*",EUROSTAT_VBE_IND_2010!$D$7:$D$732,"324*"))/1000+(SUMIFS(EUROSTAT_VBE_IND_2010!AI$7:AI$732,EUROSTAT_VBE_IND_2010!$B$7:$B$732,$D313,EUROSTAT_VBE_IND_2010!$C$7:$C$732,"*"&amp;RIGHT($A313,3)&amp;"*",EUROSTAT_VBE_IND_2010!$D$7:$D$732,"3260*"))/1000</f>
        <v>0.043</v>
      </c>
      <c r="AJ313" s="17">
        <f>(SUMIFS(EUROSTAT_VBE_IND_2010!AJ$7:AJ$732,EUROSTAT_VBE_IND_2010!$B$7:$B$732,$D313,EUROSTAT_VBE_IND_2010!$C$7:$C$732,"*"&amp;RIGHT($A313,3)&amp;"*",EUROSTAT_VBE_IND_2010!$D$7:$D$732,"323*"))/1000+(SUMIFS(EUROSTAT_VBE_IND_2010!AJ$7:AJ$732,EUROSTAT_VBE_IND_2010!$B$7:$B$732,$D313,EUROSTAT_VBE_IND_2010!$C$7:$C$732,"*"&amp;RIGHT($A313,3)&amp;"*",EUROSTAT_VBE_IND_2010!$D$7:$D$732,"324*"))/1000+(SUMIFS(EUROSTAT_VBE_IND_2010!AJ$7:AJ$732,EUROSTAT_VBE_IND_2010!$B$7:$B$732,$D313,EUROSTAT_VBE_IND_2010!$C$7:$C$732,"*"&amp;RIGHT($A313,3)&amp;"*",EUROSTAT_VBE_IND_2010!$D$7:$D$732,"3260*"))/1000</f>
        <v>0.13</v>
      </c>
      <c r="AK313" s="17">
        <f>(SUMIFS(EUROSTAT_VBE_IND_2010!AK$7:AK$732,EUROSTAT_VBE_IND_2010!$B$7:$B$732,$D313,EUROSTAT_VBE_IND_2010!$C$7:$C$732,"*"&amp;RIGHT($A313,3)&amp;"*",EUROSTAT_VBE_IND_2010!$D$7:$D$732,"323*"))/1000+(SUMIFS(EUROSTAT_VBE_IND_2010!AK$7:AK$732,EUROSTAT_VBE_IND_2010!$B$7:$B$732,$D313,EUROSTAT_VBE_IND_2010!$C$7:$C$732,"*"&amp;RIGHT($A313,3)&amp;"*",EUROSTAT_VBE_IND_2010!$D$7:$D$732,"324*"))/1000+(SUMIFS(EUROSTAT_VBE_IND_2010!AK$7:AK$732,EUROSTAT_VBE_IND_2010!$B$7:$B$732,$D313,EUROSTAT_VBE_IND_2010!$C$7:$C$732,"*"&amp;RIGHT($A313,3)&amp;"*",EUROSTAT_VBE_IND_2010!$D$7:$D$732,"3260*"))/1000</f>
        <v>0</v>
      </c>
      <c r="AL313" s="198">
        <f>SUMIFS('IEA Bal_AL-IND'!$D$30:$D$329,'IEA Bal_AL-IND'!$A$30:$A$329,"*"&amp;RIGHT($B313,8),'IEA Bal_AL-IND'!$C$30:$C$329,'Aggregated Balance-IND_2010'!$E313)</f>
        <v>0</v>
      </c>
      <c r="AM313" s="198">
        <f>SUMIFS('IEA Bal_BA-IND'!$D$30:$D$329,'IEA Bal_BA-IND'!$A$30:$A$329,"*"&amp;RIGHT($B313,8),'IEA Bal_BA-IND'!$C$30:$C$329,'Aggregated Balance-IND_2010'!$E313)</f>
        <v>0</v>
      </c>
      <c r="AN313" s="198">
        <f>SUMIFS('IEA Bal_KS-IND'!$D$30:$D$329,'IEA Bal_KS-IND'!$A$30:$A$329,"*"&amp;RIGHT($B313,8),'IEA Bal_KS-IND'!$C$30:$C$329,'Aggregated Balance-IND_2010'!$E313)</f>
        <v>0</v>
      </c>
      <c r="AO313" s="17">
        <f>(SUMIFS(EUROSTAT_VBE_IND_2010!Y$7:Y$732,EUROSTAT_VBE_IND_2010!$B$7:$B$732,$D313,EUROSTAT_VBE_IND_2010!$C$7:$C$732,"*"&amp;RIGHT($A313,3)&amp;"*",EUROSTAT_VBE_IND_2010!$D$7:$D$732,"323*"))/1000+(SUMIFS(EUROSTAT_VBE_IND_2010!Y$7:Y$732,EUROSTAT_VBE_IND_2010!$B$7:$B$732,$D313,EUROSTAT_VBE_IND_2010!$C$7:$C$732,"*"&amp;RIGHT($A313,3)&amp;"*",EUROSTAT_VBE_IND_2010!$D$7:$D$732,"324*"))/1000+(SUMIFS(EUROSTAT_VBE_IND_2010!Y$7:Y$732,EUROSTAT_VBE_IND_2010!$B$7:$B$732,$D313,EUROSTAT_VBE_IND_2010!$C$7:$C$732,"*"&amp;RIGHT($A313,3)&amp;"*",EUROSTAT_VBE_IND_2010!$D$7:$D$732,"3260*"))/1000</f>
        <v>0</v>
      </c>
      <c r="AP313" s="17">
        <f>(SUMIFS(EUROSTAT_VBE_IND_2010!Z$7:Z$732,EUROSTAT_VBE_IND_2010!$B$7:$B$732,$D313,EUROSTAT_VBE_IND_2010!$C$7:$C$732,"*"&amp;RIGHT($A313,3)&amp;"*",EUROSTAT_VBE_IND_2010!$D$7:$D$732,"323*"))/1000+(SUMIFS(EUROSTAT_VBE_IND_2010!Z$7:Z$732,EUROSTAT_VBE_IND_2010!$B$7:$B$732,$D313,EUROSTAT_VBE_IND_2010!$C$7:$C$732,"*"&amp;RIGHT($A313,3)&amp;"*",EUROSTAT_VBE_IND_2010!$D$7:$D$732,"324*"))/1000+(SUMIFS(EUROSTAT_VBE_IND_2010!Z$7:Z$732,EUROSTAT_VBE_IND_2010!$B$7:$B$732,$D313,EUROSTAT_VBE_IND_2010!$C$7:$C$732,"*"&amp;RIGHT($A313,3)&amp;"*",EUROSTAT_VBE_IND_2010!$D$7:$D$732,"3260*"))/1000</f>
        <v>0</v>
      </c>
      <c r="AQ313" s="17">
        <f>(SUMIFS(EUROSTAT_VBE_IND_2010!AG$7:AG$732,EUROSTAT_VBE_IND_2010!$B$7:$B$732,$D313,EUROSTAT_VBE_IND_2010!$C$7:$C$732,"*"&amp;RIGHT($A313,3)&amp;"*",EUROSTAT_VBE_IND_2010!$D$7:$D$732,"323*"))/1000+(SUMIFS(EUROSTAT_VBE_IND_2010!AG$7:AG$732,EUROSTAT_VBE_IND_2010!$B$7:$B$732,$D313,EUROSTAT_VBE_IND_2010!$C$7:$C$732,"*"&amp;RIGHT($A313,3)&amp;"*",EUROSTAT_VBE_IND_2010!$D$7:$D$732,"324*"))/1000+(SUMIFS(EUROSTAT_VBE_IND_2010!AG$7:AG$732,EUROSTAT_VBE_IND_2010!$B$7:$B$732,$D313,EUROSTAT_VBE_IND_2010!$C$7:$C$732,"*"&amp;RIGHT($A313,3)&amp;"*",EUROSTAT_VBE_IND_2010!$D$7:$D$732,"3260*"))/1000</f>
        <v>0</v>
      </c>
    </row>
    <row r="314" spans="1:43">
      <c r="A314" t="str">
        <f>LEFT(EUROSTAT_VBE_IND_2010!$C$477,8)</f>
        <v>B_101846</v>
      </c>
      <c r="B314" s="28" t="s">
        <v>305</v>
      </c>
      <c r="C314" t="s">
        <v>293</v>
      </c>
      <c r="D314" t="s">
        <v>126</v>
      </c>
      <c r="E314" t="s">
        <v>236</v>
      </c>
      <c r="F314" t="s">
        <v>256</v>
      </c>
      <c r="G314" s="17">
        <f>(SUMIFS(EUROSTAT_VBE_IND_2010!E$7:E$732,EUROSTAT_VBE_IND_2010!$B$7:$B$732,$D314,EUROSTAT_VBE_IND_2010!$C$7:$C$732,"*"&amp;RIGHT($A314,3)&amp;"*",EUROSTAT_VBE_IND_2010!$D$7:$D$732,"3250*"))/1000</f>
        <v>0</v>
      </c>
      <c r="H314" s="17">
        <f>(SUMIFS(EUROSTAT_VBE_IND_2010!F$7:F$732,EUROSTAT_VBE_IND_2010!$B$7:$B$732,$D314,EUROSTAT_VBE_IND_2010!$C$7:$C$732,"*"&amp;RIGHT($A314,3)&amp;"*",EUROSTAT_VBE_IND_2010!$D$7:$D$732,"3250*"))/1000</f>
        <v>0</v>
      </c>
      <c r="I314" s="17">
        <f>(SUMIFS(EUROSTAT_VBE_IND_2010!G$7:G$732,EUROSTAT_VBE_IND_2010!$B$7:$B$732,$D314,EUROSTAT_VBE_IND_2010!$C$7:$C$732,"*"&amp;RIGHT($A314,3)&amp;"*",EUROSTAT_VBE_IND_2010!$D$7:$D$732,"3250*"))/1000</f>
        <v>0</v>
      </c>
      <c r="J314" s="198">
        <f>SUMIFS('IEA Bal_CH-IND'!$D$30:$D$329,'IEA Bal_CH-IND'!$A$30:$A$329,"*"&amp;RIGHT($B314,8),'IEA Bal_CH-IND'!$C$30:$C$329,'Aggregated Balance-IND_2010'!$E314)</f>
        <v>0</v>
      </c>
      <c r="K314" s="17">
        <f>(SUMIFS(EUROSTAT_VBE_IND_2010!H$7:H$732,EUROSTAT_VBE_IND_2010!$B$7:$B$732,$D314,EUROSTAT_VBE_IND_2010!$C$7:$C$732,"*"&amp;RIGHT($A314,3)&amp;"*",EUROSTAT_VBE_IND_2010!$D$7:$D$732,"3250*"))/1000</f>
        <v>0</v>
      </c>
      <c r="L314" s="17">
        <f>(SUMIFS(EUROSTAT_VBE_IND_2010!I$7:I$732,EUROSTAT_VBE_IND_2010!$B$7:$B$732,$D314,EUROSTAT_VBE_IND_2010!$C$7:$C$732,"*"&amp;RIGHT($A314,3)&amp;"*",EUROSTAT_VBE_IND_2010!$D$7:$D$732,"3250*"))/1000</f>
        <v>0</v>
      </c>
      <c r="M314" s="17">
        <f>(SUMIFS(EUROSTAT_VBE_IND_2010!J$7:J$732,EUROSTAT_VBE_IND_2010!$B$7:$B$732,$D314,EUROSTAT_VBE_IND_2010!$C$7:$C$732,"*"&amp;RIGHT($A314,3)&amp;"*",EUROSTAT_VBE_IND_2010!$D$7:$D$732,"3250*"))/1000</f>
        <v>0</v>
      </c>
      <c r="N314" s="17">
        <f>(SUMIFS(EUROSTAT_VBE_IND_2010!K$7:K$732,EUROSTAT_VBE_IND_2010!$B$7:$B$732,$D314,EUROSTAT_VBE_IND_2010!$C$7:$C$732,"*"&amp;RIGHT($A314,3)&amp;"*",EUROSTAT_VBE_IND_2010!$D$7:$D$732,"3250*"))/1000</f>
        <v>0</v>
      </c>
      <c r="O314" s="17">
        <f>(SUMIFS(EUROSTAT_VBE_IND_2010!L$7:L$732,EUROSTAT_VBE_IND_2010!$B$7:$B$732,$D314,EUROSTAT_VBE_IND_2010!$C$7:$C$732,"*"&amp;RIGHT($A314,3)&amp;"*",EUROSTAT_VBE_IND_2010!$D$7:$D$732,"3250*"))/1000</f>
        <v>0</v>
      </c>
      <c r="P314" s="17">
        <f>(SUMIFS(EUROSTAT_VBE_IND_2010!M$7:M$732,EUROSTAT_VBE_IND_2010!$B$7:$B$732,$D314,EUROSTAT_VBE_IND_2010!$C$7:$C$732,"*"&amp;RIGHT($A314,3)&amp;"*",EUROSTAT_VBE_IND_2010!$D$7:$D$732,"3250*"))/1000</f>
        <v>0</v>
      </c>
      <c r="Q314" s="17">
        <f>(SUMIFS(EUROSTAT_VBE_IND_2010!N$7:N$732,EUROSTAT_VBE_IND_2010!$B$7:$B$732,$D314,EUROSTAT_VBE_IND_2010!$C$7:$C$732,"*"&amp;RIGHT($A314,3)&amp;"*",EUROSTAT_VBE_IND_2010!$D$7:$D$732,"3250*"))/1000</f>
        <v>0</v>
      </c>
      <c r="R314" s="17">
        <f>(SUMIFS(EUROSTAT_VBE_IND_2010!O$7:O$732,EUROSTAT_VBE_IND_2010!$B$7:$B$732,$D314,EUROSTAT_VBE_IND_2010!$C$7:$C$732,"*"&amp;RIGHT($A314,3)&amp;"*",EUROSTAT_VBE_IND_2010!$D$7:$D$732,"3250*"))/1000</f>
        <v>0</v>
      </c>
      <c r="S314" s="17">
        <f>(SUMIFS(EUROSTAT_VBE_IND_2010!P$7:P$732,EUROSTAT_VBE_IND_2010!$B$7:$B$732,$D314,EUROSTAT_VBE_IND_2010!$C$7:$C$732,"*"&amp;RIGHT($A314,3)&amp;"*",EUROSTAT_VBE_IND_2010!$D$7:$D$732,"3250*"))/1000</f>
        <v>0</v>
      </c>
      <c r="T314" s="17">
        <f>(SUMIFS(EUROSTAT_VBE_IND_2010!Q$7:Q$732,EUROSTAT_VBE_IND_2010!$B$7:$B$732,$D314,EUROSTAT_VBE_IND_2010!$C$7:$C$732,"*"&amp;RIGHT($A314,3)&amp;"*",EUROSTAT_VBE_IND_2010!$D$7:$D$732,"3250*"))/1000</f>
        <v>0</v>
      </c>
      <c r="U314" s="17">
        <f>(SUMIFS(EUROSTAT_VBE_IND_2010!R$7:R$732,EUROSTAT_VBE_IND_2010!$B$7:$B$732,$D314,EUROSTAT_VBE_IND_2010!$C$7:$C$732,"*"&amp;RIGHT($A314,3)&amp;"*",EUROSTAT_VBE_IND_2010!$D$7:$D$732,"3250*"))/1000</f>
        <v>0</v>
      </c>
      <c r="V314" s="17">
        <f>(SUMIFS(EUROSTAT_VBE_IND_2010!S$7:S$732,EUROSTAT_VBE_IND_2010!$B$7:$B$732,$D314,EUROSTAT_VBE_IND_2010!$C$7:$C$732,"*"&amp;RIGHT($A314,3)&amp;"*",EUROSTAT_VBE_IND_2010!$D$7:$D$732,"3250*"))/1000</f>
        <v>0</v>
      </c>
      <c r="W314" s="17">
        <f>(SUMIFS(EUROSTAT_VBE_IND_2010!T$7:T$732,EUROSTAT_VBE_IND_2010!$B$7:$B$732,$D314,EUROSTAT_VBE_IND_2010!$C$7:$C$732,"*"&amp;RIGHT($A314,3)&amp;"*",EUROSTAT_VBE_IND_2010!$D$7:$D$732,"3250*"))/1000</f>
        <v>0</v>
      </c>
      <c r="X314" s="17">
        <f>(SUMIFS(EUROSTAT_VBE_IND_2010!U$7:U$732,EUROSTAT_VBE_IND_2010!$B$7:$B$732,$D314,EUROSTAT_VBE_IND_2010!$C$7:$C$732,"*"&amp;RIGHT($A314,3)&amp;"*",EUROSTAT_VBE_IND_2010!$D$7:$D$732,"3250*"))/1000</f>
        <v>0</v>
      </c>
      <c r="Y314" s="17">
        <f>(SUMIFS(EUROSTAT_VBE_IND_2010!V$7:V$732,EUROSTAT_VBE_IND_2010!$B$7:$B$732,$D314,EUROSTAT_VBE_IND_2010!$C$7:$C$732,"*"&amp;RIGHT($A314,3)&amp;"*",EUROSTAT_VBE_IND_2010!$D$7:$D$732,"3250*"))/1000</f>
        <v>0</v>
      </c>
      <c r="Z314" s="17">
        <f>(SUMIFS(EUROSTAT_VBE_IND_2010!W$7:W$732,EUROSTAT_VBE_IND_2010!$B$7:$B$732,$D314,EUROSTAT_VBE_IND_2010!$C$7:$C$732,"*"&amp;RIGHT($A314,3)&amp;"*",EUROSTAT_VBE_IND_2010!$D$7:$D$732,"3250*"))/1000</f>
        <v>0</v>
      </c>
      <c r="AA314" s="17">
        <f>(SUMIFS(EUROSTAT_VBE_IND_2010!X$7:X$732,EUROSTAT_VBE_IND_2010!$B$7:$B$732,$D314,EUROSTAT_VBE_IND_2010!$C$7:$C$732,"*"&amp;RIGHT($A314,3)&amp;"*",EUROSTAT_VBE_IND_2010!$D$7:$D$732,"3250*"))/1000</f>
        <v>0</v>
      </c>
      <c r="AB314" s="17">
        <f>(SUMIFS(EUROSTAT_VBE_IND_2010!AA$7:AA$732,EUROSTAT_VBE_IND_2010!$B$7:$B$732,$D314,EUROSTAT_VBE_IND_2010!$C$7:$C$732,"*"&amp;RIGHT($A314,3)&amp;"*",EUROSTAT_VBE_IND_2010!$D$7:$D$732,"3250*"))/1000</f>
        <v>0</v>
      </c>
      <c r="AC314" s="17">
        <f>(SUMIFS(EUROSTAT_VBE_IND_2010!AB$7:AB$732,EUROSTAT_VBE_IND_2010!$B$7:$B$732,$D314,EUROSTAT_VBE_IND_2010!$C$7:$C$732,"*"&amp;RIGHT($A314,3)&amp;"*",EUROSTAT_VBE_IND_2010!$D$7:$D$732,"3250*"))/1000</f>
        <v>0</v>
      </c>
      <c r="AD314" s="17">
        <f>(SUMIFS(EUROSTAT_VBE_IND_2010!AC$7:AC$732,EUROSTAT_VBE_IND_2010!$B$7:$B$732,$D314,EUROSTAT_VBE_IND_2010!$C$7:$C$732,"*"&amp;RIGHT($A314,3)&amp;"*",EUROSTAT_VBE_IND_2010!$D$7:$D$732,"3250*"))/1000</f>
        <v>0</v>
      </c>
      <c r="AE314" s="17">
        <f>(SUMIFS(EUROSTAT_VBE_IND_2010!AD$7:AD$732,EUROSTAT_VBE_IND_2010!$B$7:$B$732,$D314,EUROSTAT_VBE_IND_2010!$C$7:$C$732,"*"&amp;RIGHT($A314,3)&amp;"*",EUROSTAT_VBE_IND_2010!$D$7:$D$732,"3250*"))/1000</f>
        <v>0</v>
      </c>
      <c r="AF314" s="17">
        <f>(SUMIFS(EUROSTAT_VBE_IND_2010!AE$7:AE$732,EUROSTAT_VBE_IND_2010!$B$7:$B$732,$D314,EUROSTAT_VBE_IND_2010!$C$7:$C$732,"*"&amp;RIGHT($A314,3)&amp;"*",EUROSTAT_VBE_IND_2010!$D$7:$D$732,"3250*"))/1000</f>
        <v>0</v>
      </c>
      <c r="AG314" s="17">
        <f>(SUMIFS(EUROSTAT_VBE_IND_2010!AF$7:AF$732,EUROSTAT_VBE_IND_2010!$B$7:$B$732,$D314,EUROSTAT_VBE_IND_2010!$C$7:$C$732,"*"&amp;RIGHT($A314,3)&amp;"*",EUROSTAT_VBE_IND_2010!$D$7:$D$732,"3250*"))/1000</f>
        <v>0</v>
      </c>
      <c r="AH314" s="17">
        <f>(SUMIFS(EUROSTAT_VBE_IND_2010!AH$7:AH$732,EUROSTAT_VBE_IND_2010!$B$7:$B$732,$D314,EUROSTAT_VBE_IND_2010!$C$7:$C$732,"*"&amp;RIGHT($A314,3)&amp;"*",EUROSTAT_VBE_IND_2010!$D$7:$D$732,"3250*"))/1000</f>
        <v>0</v>
      </c>
      <c r="AI314" s="17">
        <f>(SUMIFS(EUROSTAT_VBE_IND_2010!AI$7:AI$732,EUROSTAT_VBE_IND_2010!$B$7:$B$732,$D314,EUROSTAT_VBE_IND_2010!$C$7:$C$732,"*"&amp;RIGHT($A314,3)&amp;"*",EUROSTAT_VBE_IND_2010!$D$7:$D$732,"3250*"))/1000</f>
        <v>0</v>
      </c>
      <c r="AJ314" s="17">
        <f>(SUMIFS(EUROSTAT_VBE_IND_2010!AJ$7:AJ$732,EUROSTAT_VBE_IND_2010!$B$7:$B$732,$D314,EUROSTAT_VBE_IND_2010!$C$7:$C$732,"*"&amp;RIGHT($A314,3)&amp;"*",EUROSTAT_VBE_IND_2010!$D$7:$D$732,"3250*"))/1000</f>
        <v>0</v>
      </c>
      <c r="AK314" s="17">
        <f>(SUMIFS(EUROSTAT_VBE_IND_2010!AK$7:AK$732,EUROSTAT_VBE_IND_2010!$B$7:$B$732,$D314,EUROSTAT_VBE_IND_2010!$C$7:$C$732,"*"&amp;RIGHT($A314,3)&amp;"*",EUROSTAT_VBE_IND_2010!$D$7:$D$732,"3250*"))/1000</f>
        <v>0</v>
      </c>
      <c r="AL314" s="198">
        <f>SUMIFS('IEA Bal_AL-IND'!$D$30:$D$329,'IEA Bal_AL-IND'!$A$30:$A$329,"*"&amp;RIGHT($B314,8),'IEA Bal_AL-IND'!$C$30:$C$329,'Aggregated Balance-IND_2010'!$E314)</f>
        <v>0</v>
      </c>
      <c r="AM314" s="198">
        <f>SUMIFS('IEA Bal_BA-IND'!$D$30:$D$329,'IEA Bal_BA-IND'!$A$30:$A$329,"*"&amp;RIGHT($B314,8),'IEA Bal_BA-IND'!$C$30:$C$329,'Aggregated Balance-IND_2010'!$E314)</f>
        <v>0</v>
      </c>
      <c r="AN314" s="198">
        <f>SUMIFS('IEA Bal_KS-IND'!$D$30:$D$329,'IEA Bal_KS-IND'!$A$30:$A$329,"*"&amp;RIGHT($B314,8),'IEA Bal_KS-IND'!$C$30:$C$329,'Aggregated Balance-IND_2010'!$E314)</f>
        <v>0</v>
      </c>
      <c r="AO314" s="17">
        <f>(SUMIFS(EUROSTAT_VBE_IND_2010!Y$7:Y$732,EUROSTAT_VBE_IND_2010!$B$7:$B$732,$D314,EUROSTAT_VBE_IND_2010!$C$7:$C$732,"*"&amp;RIGHT($A314,3)&amp;"*",EUROSTAT_VBE_IND_2010!$D$7:$D$732,"3250*"))/1000</f>
        <v>0</v>
      </c>
      <c r="AP314" s="17">
        <f>(SUMIFS(EUROSTAT_VBE_IND_2010!Z$7:Z$732,EUROSTAT_VBE_IND_2010!$B$7:$B$732,$D314,EUROSTAT_VBE_IND_2010!$C$7:$C$732,"*"&amp;RIGHT($A314,3)&amp;"*",EUROSTAT_VBE_IND_2010!$D$7:$D$732,"3250*"))/1000</f>
        <v>0</v>
      </c>
      <c r="AQ314" s="17">
        <f>(SUMIFS(EUROSTAT_VBE_IND_2010!AG$7:AG$732,EUROSTAT_VBE_IND_2010!$B$7:$B$732,$D314,EUROSTAT_VBE_IND_2010!$C$7:$C$732,"*"&amp;RIGHT($A314,3)&amp;"*",EUROSTAT_VBE_IND_2010!$D$7:$D$732,"3250*"))/1000</f>
        <v>0</v>
      </c>
    </row>
    <row r="315" spans="1:43">
      <c r="A315" t="str">
        <f>LEFT(EUROSTAT_VBE_IND_2010!$C$477,8)</f>
        <v>B_101846</v>
      </c>
      <c r="B315" s="28" t="s">
        <v>305</v>
      </c>
      <c r="C315" t="s">
        <v>293</v>
      </c>
      <c r="D315" t="s">
        <v>126</v>
      </c>
      <c r="E315" t="s">
        <v>237</v>
      </c>
      <c r="F315" t="s">
        <v>257</v>
      </c>
      <c r="G315" s="17">
        <f>(SUMIFS(EUROSTAT_VBE_IND_2010!E$7:E$732,EUROSTAT_VBE_IND_2010!$B$7:$B$732,$D315,EUROSTAT_VBE_IND_2010!$C$7:$C$732,"*"&amp;RIGHT($A315,3)&amp;"*",EUROSTAT_VBE_IND_2010!$D$7:$D$732,"3270A*"))/1000+(SUMIFS(EUROSTAT_VBE_IND_2010!E$7:E$732,EUROSTAT_VBE_IND_2010!$B$7:$B$732,$D315,EUROSTAT_VBE_IND_2010!$C$7:$C$732,"*"&amp;RIGHT($A315,3)&amp;"*",EUROSTAT_VBE_IND_2010!$D$7:$D$732,"3285*"))/1000+(SUMIFS(EUROSTAT_VBE_IND_2010!E$7:E$732,EUROSTAT_VBE_IND_2010!$B$7:$B$732,$D315,EUROSTAT_VBE_IND_2010!$C$7:$C$732,"*"&amp;RIGHT($A315,3)&amp;"*",EUROSTAT_VBE_IND_2010!$D$7:$D$732,"3295*"))/1000+(SUMIFS(EUROSTAT_VBE_IND_2010!E$7:E$732,EUROSTAT_VBE_IND_2010!$B$7:$B$732,$D315,EUROSTAT_VBE_IND_2010!$C$7:$C$732,"*"&amp;RIGHT($A315,3)&amp;"*",EUROSTAT_VBE_IND_2010!$D$7:$D$732,"2410*"))/1000+(SUMIFS(EUROSTAT_VBE_IND_2010!E$7:E$732,EUROSTAT_VBE_IND_2010!$B$7:$B$732,$D315,EUROSTAT_VBE_IND_2010!$C$7:$C$732,"*"&amp;RIGHT($A315,3)&amp;"*",EUROSTAT_VBE_IND_2010!$D$7:$D$732,"3105*"))/1000</f>
        <v>0.08</v>
      </c>
      <c r="H315" s="17">
        <f>(SUMIFS(EUROSTAT_VBE_IND_2010!F$7:F$732,EUROSTAT_VBE_IND_2010!$B$7:$B$732,$D315,EUROSTAT_VBE_IND_2010!$C$7:$C$732,"*"&amp;RIGHT($A315,3)&amp;"*",EUROSTAT_VBE_IND_2010!$D$7:$D$732,"3270A*"))/1000+(SUMIFS(EUROSTAT_VBE_IND_2010!F$7:F$732,EUROSTAT_VBE_IND_2010!$B$7:$B$732,$D315,EUROSTAT_VBE_IND_2010!$C$7:$C$732,"*"&amp;RIGHT($A315,3)&amp;"*",EUROSTAT_VBE_IND_2010!$D$7:$D$732,"3285*"))/1000+(SUMIFS(EUROSTAT_VBE_IND_2010!F$7:F$732,EUROSTAT_VBE_IND_2010!$B$7:$B$732,$D315,EUROSTAT_VBE_IND_2010!$C$7:$C$732,"*"&amp;RIGHT($A315,3)&amp;"*",EUROSTAT_VBE_IND_2010!$D$7:$D$732,"3295*"))/1000+(SUMIFS(EUROSTAT_VBE_IND_2010!F$7:F$732,EUROSTAT_VBE_IND_2010!$B$7:$B$732,$D315,EUROSTAT_VBE_IND_2010!$C$7:$C$732,"*"&amp;RIGHT($A315,3)&amp;"*",EUROSTAT_VBE_IND_2010!$D$7:$D$732,"2410*"))/1000+(SUMIFS(EUROSTAT_VBE_IND_2010!F$7:F$732,EUROSTAT_VBE_IND_2010!$B$7:$B$732,$D315,EUROSTAT_VBE_IND_2010!$C$7:$C$732,"*"&amp;RIGHT($A315,3)&amp;"*",EUROSTAT_VBE_IND_2010!$D$7:$D$732,"3105*"))/1000</f>
        <v>0</v>
      </c>
      <c r="I315" s="17">
        <f>(SUMIFS(EUROSTAT_VBE_IND_2010!G$7:G$732,EUROSTAT_VBE_IND_2010!$B$7:$B$732,$D315,EUROSTAT_VBE_IND_2010!$C$7:$C$732,"*"&amp;RIGHT($A315,3)&amp;"*",EUROSTAT_VBE_IND_2010!$D$7:$D$732,"3270A*"))/1000+(SUMIFS(EUROSTAT_VBE_IND_2010!G$7:G$732,EUROSTAT_VBE_IND_2010!$B$7:$B$732,$D315,EUROSTAT_VBE_IND_2010!$C$7:$C$732,"*"&amp;RIGHT($A315,3)&amp;"*",EUROSTAT_VBE_IND_2010!$D$7:$D$732,"3285*"))/1000+(SUMIFS(EUROSTAT_VBE_IND_2010!G$7:G$732,EUROSTAT_VBE_IND_2010!$B$7:$B$732,$D315,EUROSTAT_VBE_IND_2010!$C$7:$C$732,"*"&amp;RIGHT($A315,3)&amp;"*",EUROSTAT_VBE_IND_2010!$D$7:$D$732,"3295*"))/1000+(SUMIFS(EUROSTAT_VBE_IND_2010!G$7:G$732,EUROSTAT_VBE_IND_2010!$B$7:$B$732,$D315,EUROSTAT_VBE_IND_2010!$C$7:$C$732,"*"&amp;RIGHT($A315,3)&amp;"*",EUROSTAT_VBE_IND_2010!$D$7:$D$732,"2410*"))/1000+(SUMIFS(EUROSTAT_VBE_IND_2010!G$7:G$732,EUROSTAT_VBE_IND_2010!$B$7:$B$732,$D315,EUROSTAT_VBE_IND_2010!$C$7:$C$732,"*"&amp;RIGHT($A315,3)&amp;"*",EUROSTAT_VBE_IND_2010!$D$7:$D$732,"3105*"))/1000</f>
        <v>0</v>
      </c>
      <c r="J315" s="198">
        <f>SUMIFS('IEA Bal_CH-IND'!$D$30:$D$329,'IEA Bal_CH-IND'!$A$30:$A$329,"*"&amp;RIGHT($B315,8),'IEA Bal_CH-IND'!$C$30:$C$329,'Aggregated Balance-IND_2010'!$E315)</f>
        <v>0</v>
      </c>
      <c r="K315" s="17">
        <f>(SUMIFS(EUROSTAT_VBE_IND_2010!H$7:H$732,EUROSTAT_VBE_IND_2010!$B$7:$B$732,$D315,EUROSTAT_VBE_IND_2010!$C$7:$C$732,"*"&amp;RIGHT($A315,3)&amp;"*",EUROSTAT_VBE_IND_2010!$D$7:$D$732,"3270A*"))/1000+(SUMIFS(EUROSTAT_VBE_IND_2010!H$7:H$732,EUROSTAT_VBE_IND_2010!$B$7:$B$732,$D315,EUROSTAT_VBE_IND_2010!$C$7:$C$732,"*"&amp;RIGHT($A315,3)&amp;"*",EUROSTAT_VBE_IND_2010!$D$7:$D$732,"3285*"))/1000+(SUMIFS(EUROSTAT_VBE_IND_2010!H$7:H$732,EUROSTAT_VBE_IND_2010!$B$7:$B$732,$D315,EUROSTAT_VBE_IND_2010!$C$7:$C$732,"*"&amp;RIGHT($A315,3)&amp;"*",EUROSTAT_VBE_IND_2010!$D$7:$D$732,"3295*"))/1000+(SUMIFS(EUROSTAT_VBE_IND_2010!H$7:H$732,EUROSTAT_VBE_IND_2010!$B$7:$B$732,$D315,EUROSTAT_VBE_IND_2010!$C$7:$C$732,"*"&amp;RIGHT($A315,3)&amp;"*",EUROSTAT_VBE_IND_2010!$D$7:$D$732,"2410*"))/1000+(SUMIFS(EUROSTAT_VBE_IND_2010!H$7:H$732,EUROSTAT_VBE_IND_2010!$B$7:$B$732,$D315,EUROSTAT_VBE_IND_2010!$C$7:$C$732,"*"&amp;RIGHT($A315,3)&amp;"*",EUROSTAT_VBE_IND_2010!$D$7:$D$732,"3105*"))/1000</f>
        <v>0</v>
      </c>
      <c r="L315" s="17">
        <f>(SUMIFS(EUROSTAT_VBE_IND_2010!I$7:I$732,EUROSTAT_VBE_IND_2010!$B$7:$B$732,$D315,EUROSTAT_VBE_IND_2010!$C$7:$C$732,"*"&amp;RIGHT($A315,3)&amp;"*",EUROSTAT_VBE_IND_2010!$D$7:$D$732,"3270A*"))/1000+(SUMIFS(EUROSTAT_VBE_IND_2010!I$7:I$732,EUROSTAT_VBE_IND_2010!$B$7:$B$732,$D315,EUROSTAT_VBE_IND_2010!$C$7:$C$732,"*"&amp;RIGHT($A315,3)&amp;"*",EUROSTAT_VBE_IND_2010!$D$7:$D$732,"3285*"))/1000+(SUMIFS(EUROSTAT_VBE_IND_2010!I$7:I$732,EUROSTAT_VBE_IND_2010!$B$7:$B$732,$D315,EUROSTAT_VBE_IND_2010!$C$7:$C$732,"*"&amp;RIGHT($A315,3)&amp;"*",EUROSTAT_VBE_IND_2010!$D$7:$D$732,"3295*"))/1000+(SUMIFS(EUROSTAT_VBE_IND_2010!I$7:I$732,EUROSTAT_VBE_IND_2010!$B$7:$B$732,$D315,EUROSTAT_VBE_IND_2010!$C$7:$C$732,"*"&amp;RIGHT($A315,3)&amp;"*",EUROSTAT_VBE_IND_2010!$D$7:$D$732,"2410*"))/1000+(SUMIFS(EUROSTAT_VBE_IND_2010!I$7:I$732,EUROSTAT_VBE_IND_2010!$B$7:$B$732,$D315,EUROSTAT_VBE_IND_2010!$C$7:$C$732,"*"&amp;RIGHT($A315,3)&amp;"*",EUROSTAT_VBE_IND_2010!$D$7:$D$732,"3105*"))/1000</f>
        <v>0</v>
      </c>
      <c r="M315" s="17">
        <f>(SUMIFS(EUROSTAT_VBE_IND_2010!J$7:J$732,EUROSTAT_VBE_IND_2010!$B$7:$B$732,$D315,EUROSTAT_VBE_IND_2010!$C$7:$C$732,"*"&amp;RIGHT($A315,3)&amp;"*",EUROSTAT_VBE_IND_2010!$D$7:$D$732,"3270A*"))/1000+(SUMIFS(EUROSTAT_VBE_IND_2010!J$7:J$732,EUROSTAT_VBE_IND_2010!$B$7:$B$732,$D315,EUROSTAT_VBE_IND_2010!$C$7:$C$732,"*"&amp;RIGHT($A315,3)&amp;"*",EUROSTAT_VBE_IND_2010!$D$7:$D$732,"3285*"))/1000+(SUMIFS(EUROSTAT_VBE_IND_2010!J$7:J$732,EUROSTAT_VBE_IND_2010!$B$7:$B$732,$D315,EUROSTAT_VBE_IND_2010!$C$7:$C$732,"*"&amp;RIGHT($A315,3)&amp;"*",EUROSTAT_VBE_IND_2010!$D$7:$D$732,"3295*"))/1000+(SUMIFS(EUROSTAT_VBE_IND_2010!J$7:J$732,EUROSTAT_VBE_IND_2010!$B$7:$B$732,$D315,EUROSTAT_VBE_IND_2010!$C$7:$C$732,"*"&amp;RIGHT($A315,3)&amp;"*",EUROSTAT_VBE_IND_2010!$D$7:$D$732,"2410*"))/1000+(SUMIFS(EUROSTAT_VBE_IND_2010!J$7:J$732,EUROSTAT_VBE_IND_2010!$B$7:$B$732,$D315,EUROSTAT_VBE_IND_2010!$C$7:$C$732,"*"&amp;RIGHT($A315,3)&amp;"*",EUROSTAT_VBE_IND_2010!$D$7:$D$732,"3105*"))/1000</f>
        <v>0</v>
      </c>
      <c r="N315" s="17">
        <f>(SUMIFS(EUROSTAT_VBE_IND_2010!K$7:K$732,EUROSTAT_VBE_IND_2010!$B$7:$B$732,$D315,EUROSTAT_VBE_IND_2010!$C$7:$C$732,"*"&amp;RIGHT($A315,3)&amp;"*",EUROSTAT_VBE_IND_2010!$D$7:$D$732,"3270A*"))/1000+(SUMIFS(EUROSTAT_VBE_IND_2010!K$7:K$732,EUROSTAT_VBE_IND_2010!$B$7:$B$732,$D315,EUROSTAT_VBE_IND_2010!$C$7:$C$732,"*"&amp;RIGHT($A315,3)&amp;"*",EUROSTAT_VBE_IND_2010!$D$7:$D$732,"3285*"))/1000+(SUMIFS(EUROSTAT_VBE_IND_2010!K$7:K$732,EUROSTAT_VBE_IND_2010!$B$7:$B$732,$D315,EUROSTAT_VBE_IND_2010!$C$7:$C$732,"*"&amp;RIGHT($A315,3)&amp;"*",EUROSTAT_VBE_IND_2010!$D$7:$D$732,"3295*"))/1000+(SUMIFS(EUROSTAT_VBE_IND_2010!K$7:K$732,EUROSTAT_VBE_IND_2010!$B$7:$B$732,$D315,EUROSTAT_VBE_IND_2010!$C$7:$C$732,"*"&amp;RIGHT($A315,3)&amp;"*",EUROSTAT_VBE_IND_2010!$D$7:$D$732,"2410*"))/1000+(SUMIFS(EUROSTAT_VBE_IND_2010!K$7:K$732,EUROSTAT_VBE_IND_2010!$B$7:$B$732,$D315,EUROSTAT_VBE_IND_2010!$C$7:$C$732,"*"&amp;RIGHT($A315,3)&amp;"*",EUROSTAT_VBE_IND_2010!$D$7:$D$732,"3105*"))/1000</f>
        <v>0</v>
      </c>
      <c r="O315" s="17">
        <f>(SUMIFS(EUROSTAT_VBE_IND_2010!L$7:L$732,EUROSTAT_VBE_IND_2010!$B$7:$B$732,$D315,EUROSTAT_VBE_IND_2010!$C$7:$C$732,"*"&amp;RIGHT($A315,3)&amp;"*",EUROSTAT_VBE_IND_2010!$D$7:$D$732,"3270A*"))/1000+(SUMIFS(EUROSTAT_VBE_IND_2010!L$7:L$732,EUROSTAT_VBE_IND_2010!$B$7:$B$732,$D315,EUROSTAT_VBE_IND_2010!$C$7:$C$732,"*"&amp;RIGHT($A315,3)&amp;"*",EUROSTAT_VBE_IND_2010!$D$7:$D$732,"3285*"))/1000+(SUMIFS(EUROSTAT_VBE_IND_2010!L$7:L$732,EUROSTAT_VBE_IND_2010!$B$7:$B$732,$D315,EUROSTAT_VBE_IND_2010!$C$7:$C$732,"*"&amp;RIGHT($A315,3)&amp;"*",EUROSTAT_VBE_IND_2010!$D$7:$D$732,"3295*"))/1000+(SUMIFS(EUROSTAT_VBE_IND_2010!L$7:L$732,EUROSTAT_VBE_IND_2010!$B$7:$B$732,$D315,EUROSTAT_VBE_IND_2010!$C$7:$C$732,"*"&amp;RIGHT($A315,3)&amp;"*",EUROSTAT_VBE_IND_2010!$D$7:$D$732,"2410*"))/1000+(SUMIFS(EUROSTAT_VBE_IND_2010!L$7:L$732,EUROSTAT_VBE_IND_2010!$B$7:$B$732,$D315,EUROSTAT_VBE_IND_2010!$C$7:$C$732,"*"&amp;RIGHT($A315,3)&amp;"*",EUROSTAT_VBE_IND_2010!$D$7:$D$732,"3105*"))/1000</f>
        <v>0</v>
      </c>
      <c r="P315" s="17">
        <f>(SUMIFS(EUROSTAT_VBE_IND_2010!M$7:M$732,EUROSTAT_VBE_IND_2010!$B$7:$B$732,$D315,EUROSTAT_VBE_IND_2010!$C$7:$C$732,"*"&amp;RIGHT($A315,3)&amp;"*",EUROSTAT_VBE_IND_2010!$D$7:$D$732,"3270A*"))/1000+(SUMIFS(EUROSTAT_VBE_IND_2010!M$7:M$732,EUROSTAT_VBE_IND_2010!$B$7:$B$732,$D315,EUROSTAT_VBE_IND_2010!$C$7:$C$732,"*"&amp;RIGHT($A315,3)&amp;"*",EUROSTAT_VBE_IND_2010!$D$7:$D$732,"3285*"))/1000+(SUMIFS(EUROSTAT_VBE_IND_2010!M$7:M$732,EUROSTAT_VBE_IND_2010!$B$7:$B$732,$D315,EUROSTAT_VBE_IND_2010!$C$7:$C$732,"*"&amp;RIGHT($A315,3)&amp;"*",EUROSTAT_VBE_IND_2010!$D$7:$D$732,"3295*"))/1000+(SUMIFS(EUROSTAT_VBE_IND_2010!M$7:M$732,EUROSTAT_VBE_IND_2010!$B$7:$B$732,$D315,EUROSTAT_VBE_IND_2010!$C$7:$C$732,"*"&amp;RIGHT($A315,3)&amp;"*",EUROSTAT_VBE_IND_2010!$D$7:$D$732,"2410*"))/1000+(SUMIFS(EUROSTAT_VBE_IND_2010!M$7:M$732,EUROSTAT_VBE_IND_2010!$B$7:$B$732,$D315,EUROSTAT_VBE_IND_2010!$C$7:$C$732,"*"&amp;RIGHT($A315,3)&amp;"*",EUROSTAT_VBE_IND_2010!$D$7:$D$732,"3105*"))/1000</f>
        <v>0.08</v>
      </c>
      <c r="Q315" s="17">
        <f>(SUMIFS(EUROSTAT_VBE_IND_2010!N$7:N$732,EUROSTAT_VBE_IND_2010!$B$7:$B$732,$D315,EUROSTAT_VBE_IND_2010!$C$7:$C$732,"*"&amp;RIGHT($A315,3)&amp;"*",EUROSTAT_VBE_IND_2010!$D$7:$D$732,"3270A*"))/1000+(SUMIFS(EUROSTAT_VBE_IND_2010!N$7:N$732,EUROSTAT_VBE_IND_2010!$B$7:$B$732,$D315,EUROSTAT_VBE_IND_2010!$C$7:$C$732,"*"&amp;RIGHT($A315,3)&amp;"*",EUROSTAT_VBE_IND_2010!$D$7:$D$732,"3285*"))/1000+(SUMIFS(EUROSTAT_VBE_IND_2010!N$7:N$732,EUROSTAT_VBE_IND_2010!$B$7:$B$732,$D315,EUROSTAT_VBE_IND_2010!$C$7:$C$732,"*"&amp;RIGHT($A315,3)&amp;"*",EUROSTAT_VBE_IND_2010!$D$7:$D$732,"3295*"))/1000+(SUMIFS(EUROSTAT_VBE_IND_2010!N$7:N$732,EUROSTAT_VBE_IND_2010!$B$7:$B$732,$D315,EUROSTAT_VBE_IND_2010!$C$7:$C$732,"*"&amp;RIGHT($A315,3)&amp;"*",EUROSTAT_VBE_IND_2010!$D$7:$D$732,"2410*"))/1000+(SUMIFS(EUROSTAT_VBE_IND_2010!N$7:N$732,EUROSTAT_VBE_IND_2010!$B$7:$B$732,$D315,EUROSTAT_VBE_IND_2010!$C$7:$C$732,"*"&amp;RIGHT($A315,3)&amp;"*",EUROSTAT_VBE_IND_2010!$D$7:$D$732,"3105*"))/1000</f>
        <v>1.04</v>
      </c>
      <c r="R315" s="17">
        <f>(SUMIFS(EUROSTAT_VBE_IND_2010!O$7:O$732,EUROSTAT_VBE_IND_2010!$B$7:$B$732,$D315,EUROSTAT_VBE_IND_2010!$C$7:$C$732,"*"&amp;RIGHT($A315,3)&amp;"*",EUROSTAT_VBE_IND_2010!$D$7:$D$732,"3270A*"))/1000+(SUMIFS(EUROSTAT_VBE_IND_2010!O$7:O$732,EUROSTAT_VBE_IND_2010!$B$7:$B$732,$D315,EUROSTAT_VBE_IND_2010!$C$7:$C$732,"*"&amp;RIGHT($A315,3)&amp;"*",EUROSTAT_VBE_IND_2010!$D$7:$D$732,"3285*"))/1000+(SUMIFS(EUROSTAT_VBE_IND_2010!O$7:O$732,EUROSTAT_VBE_IND_2010!$B$7:$B$732,$D315,EUROSTAT_VBE_IND_2010!$C$7:$C$732,"*"&amp;RIGHT($A315,3)&amp;"*",EUROSTAT_VBE_IND_2010!$D$7:$D$732,"3295*"))/1000+(SUMIFS(EUROSTAT_VBE_IND_2010!O$7:O$732,EUROSTAT_VBE_IND_2010!$B$7:$B$732,$D315,EUROSTAT_VBE_IND_2010!$C$7:$C$732,"*"&amp;RIGHT($A315,3)&amp;"*",EUROSTAT_VBE_IND_2010!$D$7:$D$732,"2410*"))/1000+(SUMIFS(EUROSTAT_VBE_IND_2010!O$7:O$732,EUROSTAT_VBE_IND_2010!$B$7:$B$732,$D315,EUROSTAT_VBE_IND_2010!$C$7:$C$732,"*"&amp;RIGHT($A315,3)&amp;"*",EUROSTAT_VBE_IND_2010!$D$7:$D$732,"3105*"))/1000</f>
        <v>0.16</v>
      </c>
      <c r="S315" s="17">
        <f>(SUMIFS(EUROSTAT_VBE_IND_2010!P$7:P$732,EUROSTAT_VBE_IND_2010!$B$7:$B$732,$D315,EUROSTAT_VBE_IND_2010!$C$7:$C$732,"*"&amp;RIGHT($A315,3)&amp;"*",EUROSTAT_VBE_IND_2010!$D$7:$D$732,"3270A*"))/1000+(SUMIFS(EUROSTAT_VBE_IND_2010!P$7:P$732,EUROSTAT_VBE_IND_2010!$B$7:$B$732,$D315,EUROSTAT_VBE_IND_2010!$C$7:$C$732,"*"&amp;RIGHT($A315,3)&amp;"*",EUROSTAT_VBE_IND_2010!$D$7:$D$732,"3285*"))/1000+(SUMIFS(EUROSTAT_VBE_IND_2010!P$7:P$732,EUROSTAT_VBE_IND_2010!$B$7:$B$732,$D315,EUROSTAT_VBE_IND_2010!$C$7:$C$732,"*"&amp;RIGHT($A315,3)&amp;"*",EUROSTAT_VBE_IND_2010!$D$7:$D$732,"3295*"))/1000+(SUMIFS(EUROSTAT_VBE_IND_2010!P$7:P$732,EUROSTAT_VBE_IND_2010!$B$7:$B$732,$D315,EUROSTAT_VBE_IND_2010!$C$7:$C$732,"*"&amp;RIGHT($A315,3)&amp;"*",EUROSTAT_VBE_IND_2010!$D$7:$D$732,"2410*"))/1000+(SUMIFS(EUROSTAT_VBE_IND_2010!P$7:P$732,EUROSTAT_VBE_IND_2010!$B$7:$B$732,$D315,EUROSTAT_VBE_IND_2010!$C$7:$C$732,"*"&amp;RIGHT($A315,3)&amp;"*",EUROSTAT_VBE_IND_2010!$D$7:$D$732,"3105*"))/1000</f>
        <v>0.04</v>
      </c>
      <c r="T315" s="17">
        <f>(SUMIFS(EUROSTAT_VBE_IND_2010!Q$7:Q$732,EUROSTAT_VBE_IND_2010!$B$7:$B$732,$D315,EUROSTAT_VBE_IND_2010!$C$7:$C$732,"*"&amp;RIGHT($A315,3)&amp;"*",EUROSTAT_VBE_IND_2010!$D$7:$D$732,"3270A*"))/1000+(SUMIFS(EUROSTAT_VBE_IND_2010!Q$7:Q$732,EUROSTAT_VBE_IND_2010!$B$7:$B$732,$D315,EUROSTAT_VBE_IND_2010!$C$7:$C$732,"*"&amp;RIGHT($A315,3)&amp;"*",EUROSTAT_VBE_IND_2010!$D$7:$D$732,"3285*"))/1000+(SUMIFS(EUROSTAT_VBE_IND_2010!Q$7:Q$732,EUROSTAT_VBE_IND_2010!$B$7:$B$732,$D315,EUROSTAT_VBE_IND_2010!$C$7:$C$732,"*"&amp;RIGHT($A315,3)&amp;"*",EUROSTAT_VBE_IND_2010!$D$7:$D$732,"3295*"))/1000+(SUMIFS(EUROSTAT_VBE_IND_2010!Q$7:Q$732,EUROSTAT_VBE_IND_2010!$B$7:$B$732,$D315,EUROSTAT_VBE_IND_2010!$C$7:$C$732,"*"&amp;RIGHT($A315,3)&amp;"*",EUROSTAT_VBE_IND_2010!$D$7:$D$732,"2410*"))/1000+(SUMIFS(EUROSTAT_VBE_IND_2010!Q$7:Q$732,EUROSTAT_VBE_IND_2010!$B$7:$B$732,$D315,EUROSTAT_VBE_IND_2010!$C$7:$C$732,"*"&amp;RIGHT($A315,3)&amp;"*",EUROSTAT_VBE_IND_2010!$D$7:$D$732,"3105*"))/1000</f>
        <v>0.08</v>
      </c>
      <c r="U315" s="17">
        <f>(SUMIFS(EUROSTAT_VBE_IND_2010!R$7:R$732,EUROSTAT_VBE_IND_2010!$B$7:$B$732,$D315,EUROSTAT_VBE_IND_2010!$C$7:$C$732,"*"&amp;RIGHT($A315,3)&amp;"*",EUROSTAT_VBE_IND_2010!$D$7:$D$732,"3270A*"))/1000+(SUMIFS(EUROSTAT_VBE_IND_2010!R$7:R$732,EUROSTAT_VBE_IND_2010!$B$7:$B$732,$D315,EUROSTAT_VBE_IND_2010!$C$7:$C$732,"*"&amp;RIGHT($A315,3)&amp;"*",EUROSTAT_VBE_IND_2010!$D$7:$D$732,"3285*"))/1000+(SUMIFS(EUROSTAT_VBE_IND_2010!R$7:R$732,EUROSTAT_VBE_IND_2010!$B$7:$B$732,$D315,EUROSTAT_VBE_IND_2010!$C$7:$C$732,"*"&amp;RIGHT($A315,3)&amp;"*",EUROSTAT_VBE_IND_2010!$D$7:$D$732,"3295*"))/1000+(SUMIFS(EUROSTAT_VBE_IND_2010!R$7:R$732,EUROSTAT_VBE_IND_2010!$B$7:$B$732,$D315,EUROSTAT_VBE_IND_2010!$C$7:$C$732,"*"&amp;RIGHT($A315,3)&amp;"*",EUROSTAT_VBE_IND_2010!$D$7:$D$732,"2410*"))/1000+(SUMIFS(EUROSTAT_VBE_IND_2010!R$7:R$732,EUROSTAT_VBE_IND_2010!$B$7:$B$732,$D315,EUROSTAT_VBE_IND_2010!$C$7:$C$732,"*"&amp;RIGHT($A315,3)&amp;"*",EUROSTAT_VBE_IND_2010!$D$7:$D$732,"3105*"))/1000</f>
        <v>0</v>
      </c>
      <c r="V315" s="17">
        <f>(SUMIFS(EUROSTAT_VBE_IND_2010!S$7:S$732,EUROSTAT_VBE_IND_2010!$B$7:$B$732,$D315,EUROSTAT_VBE_IND_2010!$C$7:$C$732,"*"&amp;RIGHT($A315,3)&amp;"*",EUROSTAT_VBE_IND_2010!$D$7:$D$732,"3270A*"))/1000+(SUMIFS(EUROSTAT_VBE_IND_2010!S$7:S$732,EUROSTAT_VBE_IND_2010!$B$7:$B$732,$D315,EUROSTAT_VBE_IND_2010!$C$7:$C$732,"*"&amp;RIGHT($A315,3)&amp;"*",EUROSTAT_VBE_IND_2010!$D$7:$D$732,"3285*"))/1000+(SUMIFS(EUROSTAT_VBE_IND_2010!S$7:S$732,EUROSTAT_VBE_IND_2010!$B$7:$B$732,$D315,EUROSTAT_VBE_IND_2010!$C$7:$C$732,"*"&amp;RIGHT($A315,3)&amp;"*",EUROSTAT_VBE_IND_2010!$D$7:$D$732,"3295*"))/1000+(SUMIFS(EUROSTAT_VBE_IND_2010!S$7:S$732,EUROSTAT_VBE_IND_2010!$B$7:$B$732,$D315,EUROSTAT_VBE_IND_2010!$C$7:$C$732,"*"&amp;RIGHT($A315,3)&amp;"*",EUROSTAT_VBE_IND_2010!$D$7:$D$732,"2410*"))/1000+(SUMIFS(EUROSTAT_VBE_IND_2010!S$7:S$732,EUROSTAT_VBE_IND_2010!$B$7:$B$732,$D315,EUROSTAT_VBE_IND_2010!$C$7:$C$732,"*"&amp;RIGHT($A315,3)&amp;"*",EUROSTAT_VBE_IND_2010!$D$7:$D$732,"3105*"))/1000</f>
        <v>0.04</v>
      </c>
      <c r="W315" s="17">
        <f>(SUMIFS(EUROSTAT_VBE_IND_2010!T$7:T$732,EUROSTAT_VBE_IND_2010!$B$7:$B$732,$D315,EUROSTAT_VBE_IND_2010!$C$7:$C$732,"*"&amp;RIGHT($A315,3)&amp;"*",EUROSTAT_VBE_IND_2010!$D$7:$D$732,"3270A*"))/1000+(SUMIFS(EUROSTAT_VBE_IND_2010!T$7:T$732,EUROSTAT_VBE_IND_2010!$B$7:$B$732,$D315,EUROSTAT_VBE_IND_2010!$C$7:$C$732,"*"&amp;RIGHT($A315,3)&amp;"*",EUROSTAT_VBE_IND_2010!$D$7:$D$732,"3285*"))/1000+(SUMIFS(EUROSTAT_VBE_IND_2010!T$7:T$732,EUROSTAT_VBE_IND_2010!$B$7:$B$732,$D315,EUROSTAT_VBE_IND_2010!$C$7:$C$732,"*"&amp;RIGHT($A315,3)&amp;"*",EUROSTAT_VBE_IND_2010!$D$7:$D$732,"3295*"))/1000+(SUMIFS(EUROSTAT_VBE_IND_2010!T$7:T$732,EUROSTAT_VBE_IND_2010!$B$7:$B$732,$D315,EUROSTAT_VBE_IND_2010!$C$7:$C$732,"*"&amp;RIGHT($A315,3)&amp;"*",EUROSTAT_VBE_IND_2010!$D$7:$D$732,"2410*"))/1000+(SUMIFS(EUROSTAT_VBE_IND_2010!T$7:T$732,EUROSTAT_VBE_IND_2010!$B$7:$B$732,$D315,EUROSTAT_VBE_IND_2010!$C$7:$C$732,"*"&amp;RIGHT($A315,3)&amp;"*",EUROSTAT_VBE_IND_2010!$D$7:$D$732,"3105*"))/1000</f>
        <v>0</v>
      </c>
      <c r="X315" s="17">
        <f>(SUMIFS(EUROSTAT_VBE_IND_2010!U$7:U$732,EUROSTAT_VBE_IND_2010!$B$7:$B$732,$D315,EUROSTAT_VBE_IND_2010!$C$7:$C$732,"*"&amp;RIGHT($A315,3)&amp;"*",EUROSTAT_VBE_IND_2010!$D$7:$D$732,"3270A*"))/1000+(SUMIFS(EUROSTAT_VBE_IND_2010!U$7:U$732,EUROSTAT_VBE_IND_2010!$B$7:$B$732,$D315,EUROSTAT_VBE_IND_2010!$C$7:$C$732,"*"&amp;RIGHT($A315,3)&amp;"*",EUROSTAT_VBE_IND_2010!$D$7:$D$732,"3285*"))/1000+(SUMIFS(EUROSTAT_VBE_IND_2010!U$7:U$732,EUROSTAT_VBE_IND_2010!$B$7:$B$732,$D315,EUROSTAT_VBE_IND_2010!$C$7:$C$732,"*"&amp;RIGHT($A315,3)&amp;"*",EUROSTAT_VBE_IND_2010!$D$7:$D$732,"3295*"))/1000+(SUMIFS(EUROSTAT_VBE_IND_2010!U$7:U$732,EUROSTAT_VBE_IND_2010!$B$7:$B$732,$D315,EUROSTAT_VBE_IND_2010!$C$7:$C$732,"*"&amp;RIGHT($A315,3)&amp;"*",EUROSTAT_VBE_IND_2010!$D$7:$D$732,"2410*"))/1000+(SUMIFS(EUROSTAT_VBE_IND_2010!U$7:U$732,EUROSTAT_VBE_IND_2010!$B$7:$B$732,$D315,EUROSTAT_VBE_IND_2010!$C$7:$C$732,"*"&amp;RIGHT($A315,3)&amp;"*",EUROSTAT_VBE_IND_2010!$D$7:$D$732,"3105*"))/1000</f>
        <v>0</v>
      </c>
      <c r="Y315" s="17">
        <f>(SUMIFS(EUROSTAT_VBE_IND_2010!V$7:V$732,EUROSTAT_VBE_IND_2010!$B$7:$B$732,$D315,EUROSTAT_VBE_IND_2010!$C$7:$C$732,"*"&amp;RIGHT($A315,3)&amp;"*",EUROSTAT_VBE_IND_2010!$D$7:$D$732,"3270A*"))/1000+(SUMIFS(EUROSTAT_VBE_IND_2010!V$7:V$732,EUROSTAT_VBE_IND_2010!$B$7:$B$732,$D315,EUROSTAT_VBE_IND_2010!$C$7:$C$732,"*"&amp;RIGHT($A315,3)&amp;"*",EUROSTAT_VBE_IND_2010!$D$7:$D$732,"3285*"))/1000+(SUMIFS(EUROSTAT_VBE_IND_2010!V$7:V$732,EUROSTAT_VBE_IND_2010!$B$7:$B$732,$D315,EUROSTAT_VBE_IND_2010!$C$7:$C$732,"*"&amp;RIGHT($A315,3)&amp;"*",EUROSTAT_VBE_IND_2010!$D$7:$D$732,"3295*"))/1000+(SUMIFS(EUROSTAT_VBE_IND_2010!V$7:V$732,EUROSTAT_VBE_IND_2010!$B$7:$B$732,$D315,EUROSTAT_VBE_IND_2010!$C$7:$C$732,"*"&amp;RIGHT($A315,3)&amp;"*",EUROSTAT_VBE_IND_2010!$D$7:$D$732,"2410*"))/1000+(SUMIFS(EUROSTAT_VBE_IND_2010!V$7:V$732,EUROSTAT_VBE_IND_2010!$B$7:$B$732,$D315,EUROSTAT_VBE_IND_2010!$C$7:$C$732,"*"&amp;RIGHT($A315,3)&amp;"*",EUROSTAT_VBE_IND_2010!$D$7:$D$732,"3105*"))/1000</f>
        <v>0</v>
      </c>
      <c r="Z315" s="17">
        <f>(SUMIFS(EUROSTAT_VBE_IND_2010!W$7:W$732,EUROSTAT_VBE_IND_2010!$B$7:$B$732,$D315,EUROSTAT_VBE_IND_2010!$C$7:$C$732,"*"&amp;RIGHT($A315,3)&amp;"*",EUROSTAT_VBE_IND_2010!$D$7:$D$732,"3270A*"))/1000+(SUMIFS(EUROSTAT_VBE_IND_2010!W$7:W$732,EUROSTAT_VBE_IND_2010!$B$7:$B$732,$D315,EUROSTAT_VBE_IND_2010!$C$7:$C$732,"*"&amp;RIGHT($A315,3)&amp;"*",EUROSTAT_VBE_IND_2010!$D$7:$D$732,"3285*"))/1000+(SUMIFS(EUROSTAT_VBE_IND_2010!W$7:W$732,EUROSTAT_VBE_IND_2010!$B$7:$B$732,$D315,EUROSTAT_VBE_IND_2010!$C$7:$C$732,"*"&amp;RIGHT($A315,3)&amp;"*",EUROSTAT_VBE_IND_2010!$D$7:$D$732,"3295*"))/1000+(SUMIFS(EUROSTAT_VBE_IND_2010!W$7:W$732,EUROSTAT_VBE_IND_2010!$B$7:$B$732,$D315,EUROSTAT_VBE_IND_2010!$C$7:$C$732,"*"&amp;RIGHT($A315,3)&amp;"*",EUROSTAT_VBE_IND_2010!$D$7:$D$732,"2410*"))/1000+(SUMIFS(EUROSTAT_VBE_IND_2010!W$7:W$732,EUROSTAT_VBE_IND_2010!$B$7:$B$732,$D315,EUROSTAT_VBE_IND_2010!$C$7:$C$732,"*"&amp;RIGHT($A315,3)&amp;"*",EUROSTAT_VBE_IND_2010!$D$7:$D$732,"3105*"))/1000</f>
        <v>0</v>
      </c>
      <c r="AA315" s="17">
        <f>(SUMIFS(EUROSTAT_VBE_IND_2010!X$7:X$732,EUROSTAT_VBE_IND_2010!$B$7:$B$732,$D315,EUROSTAT_VBE_IND_2010!$C$7:$C$732,"*"&amp;RIGHT($A315,3)&amp;"*",EUROSTAT_VBE_IND_2010!$D$7:$D$732,"3270A*"))/1000+(SUMIFS(EUROSTAT_VBE_IND_2010!X$7:X$732,EUROSTAT_VBE_IND_2010!$B$7:$B$732,$D315,EUROSTAT_VBE_IND_2010!$C$7:$C$732,"*"&amp;RIGHT($A315,3)&amp;"*",EUROSTAT_VBE_IND_2010!$D$7:$D$732,"3285*"))/1000+(SUMIFS(EUROSTAT_VBE_IND_2010!X$7:X$732,EUROSTAT_VBE_IND_2010!$B$7:$B$732,$D315,EUROSTAT_VBE_IND_2010!$C$7:$C$732,"*"&amp;RIGHT($A315,3)&amp;"*",EUROSTAT_VBE_IND_2010!$D$7:$D$732,"3295*"))/1000+(SUMIFS(EUROSTAT_VBE_IND_2010!X$7:X$732,EUROSTAT_VBE_IND_2010!$B$7:$B$732,$D315,EUROSTAT_VBE_IND_2010!$C$7:$C$732,"*"&amp;RIGHT($A315,3)&amp;"*",EUROSTAT_VBE_IND_2010!$D$7:$D$732,"2410*"))/1000+(SUMIFS(EUROSTAT_VBE_IND_2010!X$7:X$732,EUROSTAT_VBE_IND_2010!$B$7:$B$732,$D315,EUROSTAT_VBE_IND_2010!$C$7:$C$732,"*"&amp;RIGHT($A315,3)&amp;"*",EUROSTAT_VBE_IND_2010!$D$7:$D$732,"3105*"))/1000</f>
        <v>0</v>
      </c>
      <c r="AB315" s="17">
        <f>(SUMIFS(EUROSTAT_VBE_IND_2010!AA$7:AA$732,EUROSTAT_VBE_IND_2010!$B$7:$B$732,$D315,EUROSTAT_VBE_IND_2010!$C$7:$C$732,"*"&amp;RIGHT($A315,3)&amp;"*",EUROSTAT_VBE_IND_2010!$D$7:$D$732,"3270A*"))/1000+(SUMIFS(EUROSTAT_VBE_IND_2010!AA$7:AA$732,EUROSTAT_VBE_IND_2010!$B$7:$B$732,$D315,EUROSTAT_VBE_IND_2010!$C$7:$C$732,"*"&amp;RIGHT($A315,3)&amp;"*",EUROSTAT_VBE_IND_2010!$D$7:$D$732,"3285*"))/1000+(SUMIFS(EUROSTAT_VBE_IND_2010!AA$7:AA$732,EUROSTAT_VBE_IND_2010!$B$7:$B$732,$D315,EUROSTAT_VBE_IND_2010!$C$7:$C$732,"*"&amp;RIGHT($A315,3)&amp;"*",EUROSTAT_VBE_IND_2010!$D$7:$D$732,"3295*"))/1000+(SUMIFS(EUROSTAT_VBE_IND_2010!AA$7:AA$732,EUROSTAT_VBE_IND_2010!$B$7:$B$732,$D315,EUROSTAT_VBE_IND_2010!$C$7:$C$732,"*"&amp;RIGHT($A315,3)&amp;"*",EUROSTAT_VBE_IND_2010!$D$7:$D$732,"2410*"))/1000+(SUMIFS(EUROSTAT_VBE_IND_2010!AA$7:AA$732,EUROSTAT_VBE_IND_2010!$B$7:$B$732,$D315,EUROSTAT_VBE_IND_2010!$C$7:$C$732,"*"&amp;RIGHT($A315,3)&amp;"*",EUROSTAT_VBE_IND_2010!$D$7:$D$732,"3105*"))/1000</f>
        <v>0</v>
      </c>
      <c r="AC315" s="17">
        <f>(SUMIFS(EUROSTAT_VBE_IND_2010!AB$7:AB$732,EUROSTAT_VBE_IND_2010!$B$7:$B$732,$D315,EUROSTAT_VBE_IND_2010!$C$7:$C$732,"*"&amp;RIGHT($A315,3)&amp;"*",EUROSTAT_VBE_IND_2010!$D$7:$D$732,"3270A*"))/1000+(SUMIFS(EUROSTAT_VBE_IND_2010!AB$7:AB$732,EUROSTAT_VBE_IND_2010!$B$7:$B$732,$D315,EUROSTAT_VBE_IND_2010!$C$7:$C$732,"*"&amp;RIGHT($A315,3)&amp;"*",EUROSTAT_VBE_IND_2010!$D$7:$D$732,"3285*"))/1000+(SUMIFS(EUROSTAT_VBE_IND_2010!AB$7:AB$732,EUROSTAT_VBE_IND_2010!$B$7:$B$732,$D315,EUROSTAT_VBE_IND_2010!$C$7:$C$732,"*"&amp;RIGHT($A315,3)&amp;"*",EUROSTAT_VBE_IND_2010!$D$7:$D$732,"3295*"))/1000+(SUMIFS(EUROSTAT_VBE_IND_2010!AB$7:AB$732,EUROSTAT_VBE_IND_2010!$B$7:$B$732,$D315,EUROSTAT_VBE_IND_2010!$C$7:$C$732,"*"&amp;RIGHT($A315,3)&amp;"*",EUROSTAT_VBE_IND_2010!$D$7:$D$732,"2410*"))/1000+(SUMIFS(EUROSTAT_VBE_IND_2010!AB$7:AB$732,EUROSTAT_VBE_IND_2010!$B$7:$B$732,$D315,EUROSTAT_VBE_IND_2010!$C$7:$C$732,"*"&amp;RIGHT($A315,3)&amp;"*",EUROSTAT_VBE_IND_2010!$D$7:$D$732,"3105*"))/1000</f>
        <v>0</v>
      </c>
      <c r="AD315" s="17">
        <f>(SUMIFS(EUROSTAT_VBE_IND_2010!AC$7:AC$732,EUROSTAT_VBE_IND_2010!$B$7:$B$732,$D315,EUROSTAT_VBE_IND_2010!$C$7:$C$732,"*"&amp;RIGHT($A315,3)&amp;"*",EUROSTAT_VBE_IND_2010!$D$7:$D$732,"3270A*"))/1000+(SUMIFS(EUROSTAT_VBE_IND_2010!AC$7:AC$732,EUROSTAT_VBE_IND_2010!$B$7:$B$732,$D315,EUROSTAT_VBE_IND_2010!$C$7:$C$732,"*"&amp;RIGHT($A315,3)&amp;"*",EUROSTAT_VBE_IND_2010!$D$7:$D$732,"3285*"))/1000+(SUMIFS(EUROSTAT_VBE_IND_2010!AC$7:AC$732,EUROSTAT_VBE_IND_2010!$B$7:$B$732,$D315,EUROSTAT_VBE_IND_2010!$C$7:$C$732,"*"&amp;RIGHT($A315,3)&amp;"*",EUROSTAT_VBE_IND_2010!$D$7:$D$732,"3295*"))/1000+(SUMIFS(EUROSTAT_VBE_IND_2010!AC$7:AC$732,EUROSTAT_VBE_IND_2010!$B$7:$B$732,$D315,EUROSTAT_VBE_IND_2010!$C$7:$C$732,"*"&amp;RIGHT($A315,3)&amp;"*",EUROSTAT_VBE_IND_2010!$D$7:$D$732,"2410*"))/1000+(SUMIFS(EUROSTAT_VBE_IND_2010!AC$7:AC$732,EUROSTAT_VBE_IND_2010!$B$7:$B$732,$D315,EUROSTAT_VBE_IND_2010!$C$7:$C$732,"*"&amp;RIGHT($A315,3)&amp;"*",EUROSTAT_VBE_IND_2010!$D$7:$D$732,"3105*"))/1000</f>
        <v>0</v>
      </c>
      <c r="AE315" s="17">
        <f>(SUMIFS(EUROSTAT_VBE_IND_2010!AD$7:AD$732,EUROSTAT_VBE_IND_2010!$B$7:$B$732,$D315,EUROSTAT_VBE_IND_2010!$C$7:$C$732,"*"&amp;RIGHT($A315,3)&amp;"*",EUROSTAT_VBE_IND_2010!$D$7:$D$732,"3270A*"))/1000+(SUMIFS(EUROSTAT_VBE_IND_2010!AD$7:AD$732,EUROSTAT_VBE_IND_2010!$B$7:$B$732,$D315,EUROSTAT_VBE_IND_2010!$C$7:$C$732,"*"&amp;RIGHT($A315,3)&amp;"*",EUROSTAT_VBE_IND_2010!$D$7:$D$732,"3285*"))/1000+(SUMIFS(EUROSTAT_VBE_IND_2010!AD$7:AD$732,EUROSTAT_VBE_IND_2010!$B$7:$B$732,$D315,EUROSTAT_VBE_IND_2010!$C$7:$C$732,"*"&amp;RIGHT($A315,3)&amp;"*",EUROSTAT_VBE_IND_2010!$D$7:$D$732,"3295*"))/1000+(SUMIFS(EUROSTAT_VBE_IND_2010!AD$7:AD$732,EUROSTAT_VBE_IND_2010!$B$7:$B$732,$D315,EUROSTAT_VBE_IND_2010!$C$7:$C$732,"*"&amp;RIGHT($A315,3)&amp;"*",EUROSTAT_VBE_IND_2010!$D$7:$D$732,"2410*"))/1000+(SUMIFS(EUROSTAT_VBE_IND_2010!AD$7:AD$732,EUROSTAT_VBE_IND_2010!$B$7:$B$732,$D315,EUROSTAT_VBE_IND_2010!$C$7:$C$732,"*"&amp;RIGHT($A315,3)&amp;"*",EUROSTAT_VBE_IND_2010!$D$7:$D$732,"3105*"))/1000</f>
        <v>0</v>
      </c>
      <c r="AF315" s="17">
        <f>(SUMIFS(EUROSTAT_VBE_IND_2010!AE$7:AE$732,EUROSTAT_VBE_IND_2010!$B$7:$B$732,$D315,EUROSTAT_VBE_IND_2010!$C$7:$C$732,"*"&amp;RIGHT($A315,3)&amp;"*",EUROSTAT_VBE_IND_2010!$D$7:$D$732,"3270A*"))/1000+(SUMIFS(EUROSTAT_VBE_IND_2010!AE$7:AE$732,EUROSTAT_VBE_IND_2010!$B$7:$B$732,$D315,EUROSTAT_VBE_IND_2010!$C$7:$C$732,"*"&amp;RIGHT($A315,3)&amp;"*",EUROSTAT_VBE_IND_2010!$D$7:$D$732,"3285*"))/1000+(SUMIFS(EUROSTAT_VBE_IND_2010!AE$7:AE$732,EUROSTAT_VBE_IND_2010!$B$7:$B$732,$D315,EUROSTAT_VBE_IND_2010!$C$7:$C$732,"*"&amp;RIGHT($A315,3)&amp;"*",EUROSTAT_VBE_IND_2010!$D$7:$D$732,"3295*"))/1000+(SUMIFS(EUROSTAT_VBE_IND_2010!AE$7:AE$732,EUROSTAT_VBE_IND_2010!$B$7:$B$732,$D315,EUROSTAT_VBE_IND_2010!$C$7:$C$732,"*"&amp;RIGHT($A315,3)&amp;"*",EUROSTAT_VBE_IND_2010!$D$7:$D$732,"2410*"))/1000+(SUMIFS(EUROSTAT_VBE_IND_2010!AE$7:AE$732,EUROSTAT_VBE_IND_2010!$B$7:$B$732,$D315,EUROSTAT_VBE_IND_2010!$C$7:$C$732,"*"&amp;RIGHT($A315,3)&amp;"*",EUROSTAT_VBE_IND_2010!$D$7:$D$732,"3105*"))/1000</f>
        <v>0</v>
      </c>
      <c r="AG315" s="17">
        <f>(SUMIFS(EUROSTAT_VBE_IND_2010!AF$7:AF$732,EUROSTAT_VBE_IND_2010!$B$7:$B$732,$D315,EUROSTAT_VBE_IND_2010!$C$7:$C$732,"*"&amp;RIGHT($A315,3)&amp;"*",EUROSTAT_VBE_IND_2010!$D$7:$D$732,"3270A*"))/1000+(SUMIFS(EUROSTAT_VBE_IND_2010!AF$7:AF$732,EUROSTAT_VBE_IND_2010!$B$7:$B$732,$D315,EUROSTAT_VBE_IND_2010!$C$7:$C$732,"*"&amp;RIGHT($A315,3)&amp;"*",EUROSTAT_VBE_IND_2010!$D$7:$D$732,"3285*"))/1000+(SUMIFS(EUROSTAT_VBE_IND_2010!AF$7:AF$732,EUROSTAT_VBE_IND_2010!$B$7:$B$732,$D315,EUROSTAT_VBE_IND_2010!$C$7:$C$732,"*"&amp;RIGHT($A315,3)&amp;"*",EUROSTAT_VBE_IND_2010!$D$7:$D$732,"3295*"))/1000+(SUMIFS(EUROSTAT_VBE_IND_2010!AF$7:AF$732,EUROSTAT_VBE_IND_2010!$B$7:$B$732,$D315,EUROSTAT_VBE_IND_2010!$C$7:$C$732,"*"&amp;RIGHT($A315,3)&amp;"*",EUROSTAT_VBE_IND_2010!$D$7:$D$732,"2410*"))/1000+(SUMIFS(EUROSTAT_VBE_IND_2010!AF$7:AF$732,EUROSTAT_VBE_IND_2010!$B$7:$B$732,$D315,EUROSTAT_VBE_IND_2010!$C$7:$C$732,"*"&amp;RIGHT($A315,3)&amp;"*",EUROSTAT_VBE_IND_2010!$D$7:$D$732,"3105*"))/1000</f>
        <v>0</v>
      </c>
      <c r="AH315" s="17">
        <f>(SUMIFS(EUROSTAT_VBE_IND_2010!AH$7:AH$732,EUROSTAT_VBE_IND_2010!$B$7:$B$732,$D315,EUROSTAT_VBE_IND_2010!$C$7:$C$732,"*"&amp;RIGHT($A315,3)&amp;"*",EUROSTAT_VBE_IND_2010!$D$7:$D$732,"3270A*"))/1000+(SUMIFS(EUROSTAT_VBE_IND_2010!AH$7:AH$732,EUROSTAT_VBE_IND_2010!$B$7:$B$732,$D315,EUROSTAT_VBE_IND_2010!$C$7:$C$732,"*"&amp;RIGHT($A315,3)&amp;"*",EUROSTAT_VBE_IND_2010!$D$7:$D$732,"3285*"))/1000+(SUMIFS(EUROSTAT_VBE_IND_2010!AH$7:AH$732,EUROSTAT_VBE_IND_2010!$B$7:$B$732,$D315,EUROSTAT_VBE_IND_2010!$C$7:$C$732,"*"&amp;RIGHT($A315,3)&amp;"*",EUROSTAT_VBE_IND_2010!$D$7:$D$732,"3295*"))/1000+(SUMIFS(EUROSTAT_VBE_IND_2010!AH$7:AH$732,EUROSTAT_VBE_IND_2010!$B$7:$B$732,$D315,EUROSTAT_VBE_IND_2010!$C$7:$C$732,"*"&amp;RIGHT($A315,3)&amp;"*",EUROSTAT_VBE_IND_2010!$D$7:$D$732,"2410*"))/1000+(SUMIFS(EUROSTAT_VBE_IND_2010!AH$7:AH$732,EUROSTAT_VBE_IND_2010!$B$7:$B$732,$D315,EUROSTAT_VBE_IND_2010!$C$7:$C$732,"*"&amp;RIGHT($A315,3)&amp;"*",EUROSTAT_VBE_IND_2010!$D$7:$D$732,"3105*"))/1000</f>
        <v>0.2</v>
      </c>
      <c r="AI315" s="17">
        <f>(SUMIFS(EUROSTAT_VBE_IND_2010!AI$7:AI$732,EUROSTAT_VBE_IND_2010!$B$7:$B$732,$D315,EUROSTAT_VBE_IND_2010!$C$7:$C$732,"*"&amp;RIGHT($A315,3)&amp;"*",EUROSTAT_VBE_IND_2010!$D$7:$D$732,"3270A*"))/1000+(SUMIFS(EUROSTAT_VBE_IND_2010!AI$7:AI$732,EUROSTAT_VBE_IND_2010!$B$7:$B$732,$D315,EUROSTAT_VBE_IND_2010!$C$7:$C$732,"*"&amp;RIGHT($A315,3)&amp;"*",EUROSTAT_VBE_IND_2010!$D$7:$D$732,"3285*"))/1000+(SUMIFS(EUROSTAT_VBE_IND_2010!AI$7:AI$732,EUROSTAT_VBE_IND_2010!$B$7:$B$732,$D315,EUROSTAT_VBE_IND_2010!$C$7:$C$732,"*"&amp;RIGHT($A315,3)&amp;"*",EUROSTAT_VBE_IND_2010!$D$7:$D$732,"3295*"))/1000+(SUMIFS(EUROSTAT_VBE_IND_2010!AI$7:AI$732,EUROSTAT_VBE_IND_2010!$B$7:$B$732,$D315,EUROSTAT_VBE_IND_2010!$C$7:$C$732,"*"&amp;RIGHT($A315,3)&amp;"*",EUROSTAT_VBE_IND_2010!$D$7:$D$732,"2410*"))/1000+(SUMIFS(EUROSTAT_VBE_IND_2010!AI$7:AI$732,EUROSTAT_VBE_IND_2010!$B$7:$B$732,$D315,EUROSTAT_VBE_IND_2010!$C$7:$C$732,"*"&amp;RIGHT($A315,3)&amp;"*",EUROSTAT_VBE_IND_2010!$D$7:$D$732,"3105*"))/1000</f>
        <v>0</v>
      </c>
      <c r="AJ315" s="17">
        <f>(SUMIFS(EUROSTAT_VBE_IND_2010!AJ$7:AJ$732,EUROSTAT_VBE_IND_2010!$B$7:$B$732,$D315,EUROSTAT_VBE_IND_2010!$C$7:$C$732,"*"&amp;RIGHT($A315,3)&amp;"*",EUROSTAT_VBE_IND_2010!$D$7:$D$732,"3270A*"))/1000+(SUMIFS(EUROSTAT_VBE_IND_2010!AJ$7:AJ$732,EUROSTAT_VBE_IND_2010!$B$7:$B$732,$D315,EUROSTAT_VBE_IND_2010!$C$7:$C$732,"*"&amp;RIGHT($A315,3)&amp;"*",EUROSTAT_VBE_IND_2010!$D$7:$D$732,"3285*"))/1000+(SUMIFS(EUROSTAT_VBE_IND_2010!AJ$7:AJ$732,EUROSTAT_VBE_IND_2010!$B$7:$B$732,$D315,EUROSTAT_VBE_IND_2010!$C$7:$C$732,"*"&amp;RIGHT($A315,3)&amp;"*",EUROSTAT_VBE_IND_2010!$D$7:$D$732,"3295*"))/1000+(SUMIFS(EUROSTAT_VBE_IND_2010!AJ$7:AJ$732,EUROSTAT_VBE_IND_2010!$B$7:$B$732,$D315,EUROSTAT_VBE_IND_2010!$C$7:$C$732,"*"&amp;RIGHT($A315,3)&amp;"*",EUROSTAT_VBE_IND_2010!$D$7:$D$732,"2410*"))/1000+(SUMIFS(EUROSTAT_VBE_IND_2010!AJ$7:AJ$732,EUROSTAT_VBE_IND_2010!$B$7:$B$732,$D315,EUROSTAT_VBE_IND_2010!$C$7:$C$732,"*"&amp;RIGHT($A315,3)&amp;"*",EUROSTAT_VBE_IND_2010!$D$7:$D$732,"3105*"))/1000</f>
        <v>0</v>
      </c>
      <c r="AK315" s="17">
        <f>(SUMIFS(EUROSTAT_VBE_IND_2010!AK$7:AK$732,EUROSTAT_VBE_IND_2010!$B$7:$B$732,$D315,EUROSTAT_VBE_IND_2010!$C$7:$C$732,"*"&amp;RIGHT($A315,3)&amp;"*",EUROSTAT_VBE_IND_2010!$D$7:$D$732,"3270A*"))/1000+(SUMIFS(EUROSTAT_VBE_IND_2010!AK$7:AK$732,EUROSTAT_VBE_IND_2010!$B$7:$B$732,$D315,EUROSTAT_VBE_IND_2010!$C$7:$C$732,"*"&amp;RIGHT($A315,3)&amp;"*",EUROSTAT_VBE_IND_2010!$D$7:$D$732,"3285*"))/1000+(SUMIFS(EUROSTAT_VBE_IND_2010!AK$7:AK$732,EUROSTAT_VBE_IND_2010!$B$7:$B$732,$D315,EUROSTAT_VBE_IND_2010!$C$7:$C$732,"*"&amp;RIGHT($A315,3)&amp;"*",EUROSTAT_VBE_IND_2010!$D$7:$D$732,"3295*"))/1000+(SUMIFS(EUROSTAT_VBE_IND_2010!AK$7:AK$732,EUROSTAT_VBE_IND_2010!$B$7:$B$732,$D315,EUROSTAT_VBE_IND_2010!$C$7:$C$732,"*"&amp;RIGHT($A315,3)&amp;"*",EUROSTAT_VBE_IND_2010!$D$7:$D$732,"2410*"))/1000+(SUMIFS(EUROSTAT_VBE_IND_2010!AK$7:AK$732,EUROSTAT_VBE_IND_2010!$B$7:$B$732,$D315,EUROSTAT_VBE_IND_2010!$C$7:$C$732,"*"&amp;RIGHT($A315,3)&amp;"*",EUROSTAT_VBE_IND_2010!$D$7:$D$732,"3105*"))/1000</f>
        <v>0</v>
      </c>
      <c r="AL315" s="198">
        <f>SUMIFS('IEA Bal_AL-IND'!$D$30:$D$329,'IEA Bal_AL-IND'!$A$30:$A$329,"*"&amp;RIGHT($B315,8),'IEA Bal_AL-IND'!$C$30:$C$329,'Aggregated Balance-IND_2010'!$E315)</f>
        <v>0</v>
      </c>
      <c r="AM315" s="198">
        <f>SUMIFS('IEA Bal_BA-IND'!$D$30:$D$329,'IEA Bal_BA-IND'!$A$30:$A$329,"*"&amp;RIGHT($B315,8),'IEA Bal_BA-IND'!$C$30:$C$329,'Aggregated Balance-IND_2010'!$E315)</f>
        <v>0</v>
      </c>
      <c r="AN315" s="198">
        <f>SUMIFS('IEA Bal_KS-IND'!$D$30:$D$329,'IEA Bal_KS-IND'!$A$30:$A$329,"*"&amp;RIGHT($B315,8),'IEA Bal_KS-IND'!$C$30:$C$329,'Aggregated Balance-IND_2010'!$E315)</f>
        <v>0</v>
      </c>
      <c r="AO315" s="17">
        <f>(SUMIFS(EUROSTAT_VBE_IND_2010!Y$7:Y$732,EUROSTAT_VBE_IND_2010!$B$7:$B$732,$D315,EUROSTAT_VBE_IND_2010!$C$7:$C$732,"*"&amp;RIGHT($A315,3)&amp;"*",EUROSTAT_VBE_IND_2010!$D$7:$D$732,"3270A*"))/1000+(SUMIFS(EUROSTAT_VBE_IND_2010!Y$7:Y$732,EUROSTAT_VBE_IND_2010!$B$7:$B$732,$D315,EUROSTAT_VBE_IND_2010!$C$7:$C$732,"*"&amp;RIGHT($A315,3)&amp;"*",EUROSTAT_VBE_IND_2010!$D$7:$D$732,"3285*"))/1000+(SUMIFS(EUROSTAT_VBE_IND_2010!Y$7:Y$732,EUROSTAT_VBE_IND_2010!$B$7:$B$732,$D315,EUROSTAT_VBE_IND_2010!$C$7:$C$732,"*"&amp;RIGHT($A315,3)&amp;"*",EUROSTAT_VBE_IND_2010!$D$7:$D$732,"3295*"))/1000+(SUMIFS(EUROSTAT_VBE_IND_2010!Y$7:Y$732,EUROSTAT_VBE_IND_2010!$B$7:$B$732,$D315,EUROSTAT_VBE_IND_2010!$C$7:$C$732,"*"&amp;RIGHT($A315,3)&amp;"*",EUROSTAT_VBE_IND_2010!$D$7:$D$732,"2410*"))/1000+(SUMIFS(EUROSTAT_VBE_IND_2010!Y$7:Y$732,EUROSTAT_VBE_IND_2010!$B$7:$B$732,$D315,EUROSTAT_VBE_IND_2010!$C$7:$C$732,"*"&amp;RIGHT($A315,3)&amp;"*",EUROSTAT_VBE_IND_2010!$D$7:$D$732,"3105*"))/1000</f>
        <v>0</v>
      </c>
      <c r="AP315" s="17">
        <f>(SUMIFS(EUROSTAT_VBE_IND_2010!Z$7:Z$732,EUROSTAT_VBE_IND_2010!$B$7:$B$732,$D315,EUROSTAT_VBE_IND_2010!$C$7:$C$732,"*"&amp;RIGHT($A315,3)&amp;"*",EUROSTAT_VBE_IND_2010!$D$7:$D$732,"3270A*"))/1000+(SUMIFS(EUROSTAT_VBE_IND_2010!Z$7:Z$732,EUROSTAT_VBE_IND_2010!$B$7:$B$732,$D315,EUROSTAT_VBE_IND_2010!$C$7:$C$732,"*"&amp;RIGHT($A315,3)&amp;"*",EUROSTAT_VBE_IND_2010!$D$7:$D$732,"3285*"))/1000+(SUMIFS(EUROSTAT_VBE_IND_2010!Z$7:Z$732,EUROSTAT_VBE_IND_2010!$B$7:$B$732,$D315,EUROSTAT_VBE_IND_2010!$C$7:$C$732,"*"&amp;RIGHT($A315,3)&amp;"*",EUROSTAT_VBE_IND_2010!$D$7:$D$732,"3295*"))/1000+(SUMIFS(EUROSTAT_VBE_IND_2010!Z$7:Z$732,EUROSTAT_VBE_IND_2010!$B$7:$B$732,$D315,EUROSTAT_VBE_IND_2010!$C$7:$C$732,"*"&amp;RIGHT($A315,3)&amp;"*",EUROSTAT_VBE_IND_2010!$D$7:$D$732,"2410*"))/1000+(SUMIFS(EUROSTAT_VBE_IND_2010!Z$7:Z$732,EUROSTAT_VBE_IND_2010!$B$7:$B$732,$D315,EUROSTAT_VBE_IND_2010!$C$7:$C$732,"*"&amp;RIGHT($A315,3)&amp;"*",EUROSTAT_VBE_IND_2010!$D$7:$D$732,"3105*"))/1000</f>
        <v>0</v>
      </c>
      <c r="AQ315" s="17">
        <f>(SUMIFS(EUROSTAT_VBE_IND_2010!AG$7:AG$732,EUROSTAT_VBE_IND_2010!$B$7:$B$732,$D315,EUROSTAT_VBE_IND_2010!$C$7:$C$732,"*"&amp;RIGHT($A315,3)&amp;"*",EUROSTAT_VBE_IND_2010!$D$7:$D$732,"3270A*"))/1000+(SUMIFS(EUROSTAT_VBE_IND_2010!AG$7:AG$732,EUROSTAT_VBE_IND_2010!$B$7:$B$732,$D315,EUROSTAT_VBE_IND_2010!$C$7:$C$732,"*"&amp;RIGHT($A315,3)&amp;"*",EUROSTAT_VBE_IND_2010!$D$7:$D$732,"3285*"))/1000+(SUMIFS(EUROSTAT_VBE_IND_2010!AG$7:AG$732,EUROSTAT_VBE_IND_2010!$B$7:$B$732,$D315,EUROSTAT_VBE_IND_2010!$C$7:$C$732,"*"&amp;RIGHT($A315,3)&amp;"*",EUROSTAT_VBE_IND_2010!$D$7:$D$732,"3295*"))/1000+(SUMIFS(EUROSTAT_VBE_IND_2010!AG$7:AG$732,EUROSTAT_VBE_IND_2010!$B$7:$B$732,$D315,EUROSTAT_VBE_IND_2010!$C$7:$C$732,"*"&amp;RIGHT($A315,3)&amp;"*",EUROSTAT_VBE_IND_2010!$D$7:$D$732,"2410*"))/1000+(SUMIFS(EUROSTAT_VBE_IND_2010!AG$7:AG$732,EUROSTAT_VBE_IND_2010!$B$7:$B$732,$D315,EUROSTAT_VBE_IND_2010!$C$7:$C$732,"*"&amp;RIGHT($A315,3)&amp;"*",EUROSTAT_VBE_IND_2010!$D$7:$D$732,"3105*"))/1000</f>
        <v>0</v>
      </c>
    </row>
    <row r="316" spans="1:43">
      <c r="A316" t="str">
        <f>LEFT(EUROSTAT_VBE_IND_2010!$C$477,8)</f>
        <v>B_101846</v>
      </c>
      <c r="B316" s="28" t="s">
        <v>305</v>
      </c>
      <c r="C316" t="s">
        <v>293</v>
      </c>
      <c r="D316" t="s">
        <v>126</v>
      </c>
      <c r="E316" t="s">
        <v>238</v>
      </c>
      <c r="F316" t="s">
        <v>258</v>
      </c>
      <c r="G316" s="17">
        <f>(SUMIFS(EUROSTAT_VBE_IND_2010!E$7:E$732,EUROSTAT_VBE_IND_2010!$B$7:$B$732,$D316,EUROSTAT_VBE_IND_2010!$C$7:$C$732,"*"&amp;RIGHT($A316,3)&amp;"*",EUROSTAT_VBE_IND_2010!$D$7:$D$732,"328*"))/1000-(SUMIFS(EUROSTAT_VBE_IND_2010!E$7:E$732,EUROSTAT_VBE_IND_2010!$B$7:$B$732,$D316,EUROSTAT_VBE_IND_2010!$C$7:$C$732,"*"&amp;RIGHT($A316,3)&amp;"*",EUROSTAT_VBE_IND_2010!$D$7:$D$732,"3285*"))/1000</f>
        <v>0</v>
      </c>
      <c r="H316" s="17">
        <f>(SUMIFS(EUROSTAT_VBE_IND_2010!F$7:F$732,EUROSTAT_VBE_IND_2010!$B$7:$B$732,$D316,EUROSTAT_VBE_IND_2010!$C$7:$C$732,"*"&amp;RIGHT($A316,3)&amp;"*",EUROSTAT_VBE_IND_2010!$D$7:$D$732,"328*"))/1000-(SUMIFS(EUROSTAT_VBE_IND_2010!F$7:F$732,EUROSTAT_VBE_IND_2010!$B$7:$B$732,$D316,EUROSTAT_VBE_IND_2010!$C$7:$C$732,"*"&amp;RIGHT($A316,3)&amp;"*",EUROSTAT_VBE_IND_2010!$D$7:$D$732,"3285*"))/1000</f>
        <v>0</v>
      </c>
      <c r="I316" s="17">
        <f>(SUMIFS(EUROSTAT_VBE_IND_2010!G$7:G$732,EUROSTAT_VBE_IND_2010!$B$7:$B$732,$D316,EUROSTAT_VBE_IND_2010!$C$7:$C$732,"*"&amp;RIGHT($A316,3)&amp;"*",EUROSTAT_VBE_IND_2010!$D$7:$D$732,"328*"))/1000-(SUMIFS(EUROSTAT_VBE_IND_2010!G$7:G$732,EUROSTAT_VBE_IND_2010!$B$7:$B$732,$D316,EUROSTAT_VBE_IND_2010!$C$7:$C$732,"*"&amp;RIGHT($A316,3)&amp;"*",EUROSTAT_VBE_IND_2010!$D$7:$D$732,"3285*"))/1000</f>
        <v>0</v>
      </c>
      <c r="J316" s="198">
        <f>SUMIFS('IEA Bal_CH-IND'!$D$30:$D$329,'IEA Bal_CH-IND'!$A$30:$A$329,"*"&amp;RIGHT($B316,8),'IEA Bal_CH-IND'!$C$30:$C$329,'Aggregated Balance-IND_2010'!$E316)</f>
        <v>0</v>
      </c>
      <c r="K316" s="17">
        <f>(SUMIFS(EUROSTAT_VBE_IND_2010!H$7:H$732,EUROSTAT_VBE_IND_2010!$B$7:$B$732,$D316,EUROSTAT_VBE_IND_2010!$C$7:$C$732,"*"&amp;RIGHT($A316,3)&amp;"*",EUROSTAT_VBE_IND_2010!$D$7:$D$732,"328*"))/1000-(SUMIFS(EUROSTAT_VBE_IND_2010!H$7:H$732,EUROSTAT_VBE_IND_2010!$B$7:$B$732,$D316,EUROSTAT_VBE_IND_2010!$C$7:$C$732,"*"&amp;RIGHT($A316,3)&amp;"*",EUROSTAT_VBE_IND_2010!$D$7:$D$732,"3285*"))/1000</f>
        <v>0</v>
      </c>
      <c r="L316" s="17">
        <f>(SUMIFS(EUROSTAT_VBE_IND_2010!I$7:I$732,EUROSTAT_VBE_IND_2010!$B$7:$B$732,$D316,EUROSTAT_VBE_IND_2010!$C$7:$C$732,"*"&amp;RIGHT($A316,3)&amp;"*",EUROSTAT_VBE_IND_2010!$D$7:$D$732,"328*"))/1000-(SUMIFS(EUROSTAT_VBE_IND_2010!I$7:I$732,EUROSTAT_VBE_IND_2010!$B$7:$B$732,$D316,EUROSTAT_VBE_IND_2010!$C$7:$C$732,"*"&amp;RIGHT($A316,3)&amp;"*",EUROSTAT_VBE_IND_2010!$D$7:$D$732,"3285*"))/1000</f>
        <v>0</v>
      </c>
      <c r="M316" s="17">
        <f>(SUMIFS(EUROSTAT_VBE_IND_2010!J$7:J$732,EUROSTAT_VBE_IND_2010!$B$7:$B$732,$D316,EUROSTAT_VBE_IND_2010!$C$7:$C$732,"*"&amp;RIGHT($A316,3)&amp;"*",EUROSTAT_VBE_IND_2010!$D$7:$D$732,"328*"))/1000-(SUMIFS(EUROSTAT_VBE_IND_2010!J$7:J$732,EUROSTAT_VBE_IND_2010!$B$7:$B$732,$D316,EUROSTAT_VBE_IND_2010!$C$7:$C$732,"*"&amp;RIGHT($A316,3)&amp;"*",EUROSTAT_VBE_IND_2010!$D$7:$D$732,"3285*"))/1000</f>
        <v>0</v>
      </c>
      <c r="N316" s="17">
        <f>(SUMIFS(EUROSTAT_VBE_IND_2010!K$7:K$732,EUROSTAT_VBE_IND_2010!$B$7:$B$732,$D316,EUROSTAT_VBE_IND_2010!$C$7:$C$732,"*"&amp;RIGHT($A316,3)&amp;"*",EUROSTAT_VBE_IND_2010!$D$7:$D$732,"328*"))/1000-(SUMIFS(EUROSTAT_VBE_IND_2010!K$7:K$732,EUROSTAT_VBE_IND_2010!$B$7:$B$732,$D316,EUROSTAT_VBE_IND_2010!$C$7:$C$732,"*"&amp;RIGHT($A316,3)&amp;"*",EUROSTAT_VBE_IND_2010!$D$7:$D$732,"3285*"))/1000</f>
        <v>0</v>
      </c>
      <c r="O316" s="17">
        <f>(SUMIFS(EUROSTAT_VBE_IND_2010!L$7:L$732,EUROSTAT_VBE_IND_2010!$B$7:$B$732,$D316,EUROSTAT_VBE_IND_2010!$C$7:$C$732,"*"&amp;RIGHT($A316,3)&amp;"*",EUROSTAT_VBE_IND_2010!$D$7:$D$732,"328*"))/1000-(SUMIFS(EUROSTAT_VBE_IND_2010!L$7:L$732,EUROSTAT_VBE_IND_2010!$B$7:$B$732,$D316,EUROSTAT_VBE_IND_2010!$C$7:$C$732,"*"&amp;RIGHT($A316,3)&amp;"*",EUROSTAT_VBE_IND_2010!$D$7:$D$732,"3285*"))/1000</f>
        <v>0</v>
      </c>
      <c r="P316" s="17">
        <f>(SUMIFS(EUROSTAT_VBE_IND_2010!M$7:M$732,EUROSTAT_VBE_IND_2010!$B$7:$B$732,$D316,EUROSTAT_VBE_IND_2010!$C$7:$C$732,"*"&amp;RIGHT($A316,3)&amp;"*",EUROSTAT_VBE_IND_2010!$D$7:$D$732,"328*"))/1000-(SUMIFS(EUROSTAT_VBE_IND_2010!M$7:M$732,EUROSTAT_VBE_IND_2010!$B$7:$B$732,$D316,EUROSTAT_VBE_IND_2010!$C$7:$C$732,"*"&amp;RIGHT($A316,3)&amp;"*",EUROSTAT_VBE_IND_2010!$D$7:$D$732,"3285*"))/1000</f>
        <v>0</v>
      </c>
      <c r="Q316" s="17">
        <f>(SUMIFS(EUROSTAT_VBE_IND_2010!N$7:N$732,EUROSTAT_VBE_IND_2010!$B$7:$B$732,$D316,EUROSTAT_VBE_IND_2010!$C$7:$C$732,"*"&amp;RIGHT($A316,3)&amp;"*",EUROSTAT_VBE_IND_2010!$D$7:$D$732,"328*"))/1000-(SUMIFS(EUROSTAT_VBE_IND_2010!N$7:N$732,EUROSTAT_VBE_IND_2010!$B$7:$B$732,$D316,EUROSTAT_VBE_IND_2010!$C$7:$C$732,"*"&amp;RIGHT($A316,3)&amp;"*",EUROSTAT_VBE_IND_2010!$D$7:$D$732,"3285*"))/1000</f>
        <v>0</v>
      </c>
      <c r="R316" s="17">
        <f>(SUMIFS(EUROSTAT_VBE_IND_2010!O$7:O$732,EUROSTAT_VBE_IND_2010!$B$7:$B$732,$D316,EUROSTAT_VBE_IND_2010!$C$7:$C$732,"*"&amp;RIGHT($A316,3)&amp;"*",EUROSTAT_VBE_IND_2010!$D$7:$D$732,"328*"))/1000-(SUMIFS(EUROSTAT_VBE_IND_2010!O$7:O$732,EUROSTAT_VBE_IND_2010!$B$7:$B$732,$D316,EUROSTAT_VBE_IND_2010!$C$7:$C$732,"*"&amp;RIGHT($A316,3)&amp;"*",EUROSTAT_VBE_IND_2010!$D$7:$D$732,"3285*"))/1000</f>
        <v>0</v>
      </c>
      <c r="S316" s="17">
        <f>(SUMIFS(EUROSTAT_VBE_IND_2010!P$7:P$732,EUROSTAT_VBE_IND_2010!$B$7:$B$732,$D316,EUROSTAT_VBE_IND_2010!$C$7:$C$732,"*"&amp;RIGHT($A316,3)&amp;"*",EUROSTAT_VBE_IND_2010!$D$7:$D$732,"328*"))/1000-(SUMIFS(EUROSTAT_VBE_IND_2010!P$7:P$732,EUROSTAT_VBE_IND_2010!$B$7:$B$732,$D316,EUROSTAT_VBE_IND_2010!$C$7:$C$732,"*"&amp;RIGHT($A316,3)&amp;"*",EUROSTAT_VBE_IND_2010!$D$7:$D$732,"3285*"))/1000</f>
        <v>0</v>
      </c>
      <c r="T316" s="17">
        <f>(SUMIFS(EUROSTAT_VBE_IND_2010!Q$7:Q$732,EUROSTAT_VBE_IND_2010!$B$7:$B$732,$D316,EUROSTAT_VBE_IND_2010!$C$7:$C$732,"*"&amp;RIGHT($A316,3)&amp;"*",EUROSTAT_VBE_IND_2010!$D$7:$D$732,"328*"))/1000-(SUMIFS(EUROSTAT_VBE_IND_2010!Q$7:Q$732,EUROSTAT_VBE_IND_2010!$B$7:$B$732,$D316,EUROSTAT_VBE_IND_2010!$C$7:$C$732,"*"&amp;RIGHT($A316,3)&amp;"*",EUROSTAT_VBE_IND_2010!$D$7:$D$732,"3285*"))/1000</f>
        <v>0</v>
      </c>
      <c r="U316" s="17">
        <f>(SUMIFS(EUROSTAT_VBE_IND_2010!R$7:R$732,EUROSTAT_VBE_IND_2010!$B$7:$B$732,$D316,EUROSTAT_VBE_IND_2010!$C$7:$C$732,"*"&amp;RIGHT($A316,3)&amp;"*",EUROSTAT_VBE_IND_2010!$D$7:$D$732,"328*"))/1000-(SUMIFS(EUROSTAT_VBE_IND_2010!R$7:R$732,EUROSTAT_VBE_IND_2010!$B$7:$B$732,$D316,EUROSTAT_VBE_IND_2010!$C$7:$C$732,"*"&amp;RIGHT($A316,3)&amp;"*",EUROSTAT_VBE_IND_2010!$D$7:$D$732,"3285*"))/1000</f>
        <v>0</v>
      </c>
      <c r="V316" s="17">
        <f>(SUMIFS(EUROSTAT_VBE_IND_2010!S$7:S$732,EUROSTAT_VBE_IND_2010!$B$7:$B$732,$D316,EUROSTAT_VBE_IND_2010!$C$7:$C$732,"*"&amp;RIGHT($A316,3)&amp;"*",EUROSTAT_VBE_IND_2010!$D$7:$D$732,"328*"))/1000-(SUMIFS(EUROSTAT_VBE_IND_2010!S$7:S$732,EUROSTAT_VBE_IND_2010!$B$7:$B$732,$D316,EUROSTAT_VBE_IND_2010!$C$7:$C$732,"*"&amp;RIGHT($A316,3)&amp;"*",EUROSTAT_VBE_IND_2010!$D$7:$D$732,"3285*"))/1000</f>
        <v>0</v>
      </c>
      <c r="W316" s="17">
        <f>(SUMIFS(EUROSTAT_VBE_IND_2010!T$7:T$732,EUROSTAT_VBE_IND_2010!$B$7:$B$732,$D316,EUROSTAT_VBE_IND_2010!$C$7:$C$732,"*"&amp;RIGHT($A316,3)&amp;"*",EUROSTAT_VBE_IND_2010!$D$7:$D$732,"328*"))/1000-(SUMIFS(EUROSTAT_VBE_IND_2010!T$7:T$732,EUROSTAT_VBE_IND_2010!$B$7:$B$732,$D316,EUROSTAT_VBE_IND_2010!$C$7:$C$732,"*"&amp;RIGHT($A316,3)&amp;"*",EUROSTAT_VBE_IND_2010!$D$7:$D$732,"3285*"))/1000</f>
        <v>0</v>
      </c>
      <c r="X316" s="17">
        <f>(SUMIFS(EUROSTAT_VBE_IND_2010!U$7:U$732,EUROSTAT_VBE_IND_2010!$B$7:$B$732,$D316,EUROSTAT_VBE_IND_2010!$C$7:$C$732,"*"&amp;RIGHT($A316,3)&amp;"*",EUROSTAT_VBE_IND_2010!$D$7:$D$732,"328*"))/1000-(SUMIFS(EUROSTAT_VBE_IND_2010!U$7:U$732,EUROSTAT_VBE_IND_2010!$B$7:$B$732,$D316,EUROSTAT_VBE_IND_2010!$C$7:$C$732,"*"&amp;RIGHT($A316,3)&amp;"*",EUROSTAT_VBE_IND_2010!$D$7:$D$732,"3285*"))/1000</f>
        <v>0</v>
      </c>
      <c r="Y316" s="17">
        <f>(SUMIFS(EUROSTAT_VBE_IND_2010!V$7:V$732,EUROSTAT_VBE_IND_2010!$B$7:$B$732,$D316,EUROSTAT_VBE_IND_2010!$C$7:$C$732,"*"&amp;RIGHT($A316,3)&amp;"*",EUROSTAT_VBE_IND_2010!$D$7:$D$732,"328*"))/1000-(SUMIFS(EUROSTAT_VBE_IND_2010!V$7:V$732,EUROSTAT_VBE_IND_2010!$B$7:$B$732,$D316,EUROSTAT_VBE_IND_2010!$C$7:$C$732,"*"&amp;RIGHT($A316,3)&amp;"*",EUROSTAT_VBE_IND_2010!$D$7:$D$732,"3285*"))/1000</f>
        <v>0</v>
      </c>
      <c r="Z316" s="17">
        <f>(SUMIFS(EUROSTAT_VBE_IND_2010!W$7:W$732,EUROSTAT_VBE_IND_2010!$B$7:$B$732,$D316,EUROSTAT_VBE_IND_2010!$C$7:$C$732,"*"&amp;RIGHT($A316,3)&amp;"*",EUROSTAT_VBE_IND_2010!$D$7:$D$732,"328*"))/1000-(SUMIFS(EUROSTAT_VBE_IND_2010!W$7:W$732,EUROSTAT_VBE_IND_2010!$B$7:$B$732,$D316,EUROSTAT_VBE_IND_2010!$C$7:$C$732,"*"&amp;RIGHT($A316,3)&amp;"*",EUROSTAT_VBE_IND_2010!$D$7:$D$732,"3285*"))/1000</f>
        <v>0</v>
      </c>
      <c r="AA316" s="17">
        <f>(SUMIFS(EUROSTAT_VBE_IND_2010!X$7:X$732,EUROSTAT_VBE_IND_2010!$B$7:$B$732,$D316,EUROSTAT_VBE_IND_2010!$C$7:$C$732,"*"&amp;RIGHT($A316,3)&amp;"*",EUROSTAT_VBE_IND_2010!$D$7:$D$732,"328*"))/1000-(SUMIFS(EUROSTAT_VBE_IND_2010!X$7:X$732,EUROSTAT_VBE_IND_2010!$B$7:$B$732,$D316,EUROSTAT_VBE_IND_2010!$C$7:$C$732,"*"&amp;RIGHT($A316,3)&amp;"*",EUROSTAT_VBE_IND_2010!$D$7:$D$732,"3285*"))/1000</f>
        <v>0</v>
      </c>
      <c r="AB316" s="17">
        <f>(SUMIFS(EUROSTAT_VBE_IND_2010!AA$7:AA$732,EUROSTAT_VBE_IND_2010!$B$7:$B$732,$D316,EUROSTAT_VBE_IND_2010!$C$7:$C$732,"*"&amp;RIGHT($A316,3)&amp;"*",EUROSTAT_VBE_IND_2010!$D$7:$D$732,"328*"))/1000-(SUMIFS(EUROSTAT_VBE_IND_2010!AA$7:AA$732,EUROSTAT_VBE_IND_2010!$B$7:$B$732,$D316,EUROSTAT_VBE_IND_2010!$C$7:$C$732,"*"&amp;RIGHT($A316,3)&amp;"*",EUROSTAT_VBE_IND_2010!$D$7:$D$732,"3285*"))/1000</f>
        <v>0</v>
      </c>
      <c r="AC316" s="17">
        <f>(SUMIFS(EUROSTAT_VBE_IND_2010!AB$7:AB$732,EUROSTAT_VBE_IND_2010!$B$7:$B$732,$D316,EUROSTAT_VBE_IND_2010!$C$7:$C$732,"*"&amp;RIGHT($A316,3)&amp;"*",EUROSTAT_VBE_IND_2010!$D$7:$D$732,"328*"))/1000-(SUMIFS(EUROSTAT_VBE_IND_2010!AB$7:AB$732,EUROSTAT_VBE_IND_2010!$B$7:$B$732,$D316,EUROSTAT_VBE_IND_2010!$C$7:$C$732,"*"&amp;RIGHT($A316,3)&amp;"*",EUROSTAT_VBE_IND_2010!$D$7:$D$732,"3285*"))/1000</f>
        <v>0</v>
      </c>
      <c r="AD316" s="17">
        <f>(SUMIFS(EUROSTAT_VBE_IND_2010!AC$7:AC$732,EUROSTAT_VBE_IND_2010!$B$7:$B$732,$D316,EUROSTAT_VBE_IND_2010!$C$7:$C$732,"*"&amp;RIGHT($A316,3)&amp;"*",EUROSTAT_VBE_IND_2010!$D$7:$D$732,"328*"))/1000-(SUMIFS(EUROSTAT_VBE_IND_2010!AC$7:AC$732,EUROSTAT_VBE_IND_2010!$B$7:$B$732,$D316,EUROSTAT_VBE_IND_2010!$C$7:$C$732,"*"&amp;RIGHT($A316,3)&amp;"*",EUROSTAT_VBE_IND_2010!$D$7:$D$732,"3285*"))/1000</f>
        <v>0</v>
      </c>
      <c r="AE316" s="17">
        <f>(SUMIFS(EUROSTAT_VBE_IND_2010!AD$7:AD$732,EUROSTAT_VBE_IND_2010!$B$7:$B$732,$D316,EUROSTAT_VBE_IND_2010!$C$7:$C$732,"*"&amp;RIGHT($A316,3)&amp;"*",EUROSTAT_VBE_IND_2010!$D$7:$D$732,"328*"))/1000-(SUMIFS(EUROSTAT_VBE_IND_2010!AD$7:AD$732,EUROSTAT_VBE_IND_2010!$B$7:$B$732,$D316,EUROSTAT_VBE_IND_2010!$C$7:$C$732,"*"&amp;RIGHT($A316,3)&amp;"*",EUROSTAT_VBE_IND_2010!$D$7:$D$732,"3285*"))/1000</f>
        <v>0</v>
      </c>
      <c r="AF316" s="17">
        <f>(SUMIFS(EUROSTAT_VBE_IND_2010!AE$7:AE$732,EUROSTAT_VBE_IND_2010!$B$7:$B$732,$D316,EUROSTAT_VBE_IND_2010!$C$7:$C$732,"*"&amp;RIGHT($A316,3)&amp;"*",EUROSTAT_VBE_IND_2010!$D$7:$D$732,"328*"))/1000-(SUMIFS(EUROSTAT_VBE_IND_2010!AE$7:AE$732,EUROSTAT_VBE_IND_2010!$B$7:$B$732,$D316,EUROSTAT_VBE_IND_2010!$C$7:$C$732,"*"&amp;RIGHT($A316,3)&amp;"*",EUROSTAT_VBE_IND_2010!$D$7:$D$732,"3285*"))/1000</f>
        <v>0</v>
      </c>
      <c r="AG316" s="17">
        <f>(SUMIFS(EUROSTAT_VBE_IND_2010!AF$7:AF$732,EUROSTAT_VBE_IND_2010!$B$7:$B$732,$D316,EUROSTAT_VBE_IND_2010!$C$7:$C$732,"*"&amp;RIGHT($A316,3)&amp;"*",EUROSTAT_VBE_IND_2010!$D$7:$D$732,"328*"))/1000-(SUMIFS(EUROSTAT_VBE_IND_2010!AF$7:AF$732,EUROSTAT_VBE_IND_2010!$B$7:$B$732,$D316,EUROSTAT_VBE_IND_2010!$C$7:$C$732,"*"&amp;RIGHT($A316,3)&amp;"*",EUROSTAT_VBE_IND_2010!$D$7:$D$732,"3285*"))/1000</f>
        <v>0</v>
      </c>
      <c r="AH316" s="17">
        <f>(SUMIFS(EUROSTAT_VBE_IND_2010!AH$7:AH$732,EUROSTAT_VBE_IND_2010!$B$7:$B$732,$D316,EUROSTAT_VBE_IND_2010!$C$7:$C$732,"*"&amp;RIGHT($A316,3)&amp;"*",EUROSTAT_VBE_IND_2010!$D$7:$D$732,"328*"))/1000-(SUMIFS(EUROSTAT_VBE_IND_2010!AH$7:AH$732,EUROSTAT_VBE_IND_2010!$B$7:$B$732,$D316,EUROSTAT_VBE_IND_2010!$C$7:$C$732,"*"&amp;RIGHT($A316,3)&amp;"*",EUROSTAT_VBE_IND_2010!$D$7:$D$732,"3285*"))/1000</f>
        <v>0</v>
      </c>
      <c r="AI316" s="17">
        <f>(SUMIFS(EUROSTAT_VBE_IND_2010!AI$7:AI$732,EUROSTAT_VBE_IND_2010!$B$7:$B$732,$D316,EUROSTAT_VBE_IND_2010!$C$7:$C$732,"*"&amp;RIGHT($A316,3)&amp;"*",EUROSTAT_VBE_IND_2010!$D$7:$D$732,"328*"))/1000-(SUMIFS(EUROSTAT_VBE_IND_2010!AI$7:AI$732,EUROSTAT_VBE_IND_2010!$B$7:$B$732,$D316,EUROSTAT_VBE_IND_2010!$C$7:$C$732,"*"&amp;RIGHT($A316,3)&amp;"*",EUROSTAT_VBE_IND_2010!$D$7:$D$732,"3285*"))/1000</f>
        <v>0</v>
      </c>
      <c r="AJ316" s="17">
        <f>(SUMIFS(EUROSTAT_VBE_IND_2010!AJ$7:AJ$732,EUROSTAT_VBE_IND_2010!$B$7:$B$732,$D316,EUROSTAT_VBE_IND_2010!$C$7:$C$732,"*"&amp;RIGHT($A316,3)&amp;"*",EUROSTAT_VBE_IND_2010!$D$7:$D$732,"328*"))/1000-(SUMIFS(EUROSTAT_VBE_IND_2010!AJ$7:AJ$732,EUROSTAT_VBE_IND_2010!$B$7:$B$732,$D316,EUROSTAT_VBE_IND_2010!$C$7:$C$732,"*"&amp;RIGHT($A316,3)&amp;"*",EUROSTAT_VBE_IND_2010!$D$7:$D$732,"3285*"))/1000</f>
        <v>0</v>
      </c>
      <c r="AK316" s="17">
        <f>(SUMIFS(EUROSTAT_VBE_IND_2010!AK$7:AK$732,EUROSTAT_VBE_IND_2010!$B$7:$B$732,$D316,EUROSTAT_VBE_IND_2010!$C$7:$C$732,"*"&amp;RIGHT($A316,3)&amp;"*",EUROSTAT_VBE_IND_2010!$D$7:$D$732,"328*"))/1000-(SUMIFS(EUROSTAT_VBE_IND_2010!AK$7:AK$732,EUROSTAT_VBE_IND_2010!$B$7:$B$732,$D316,EUROSTAT_VBE_IND_2010!$C$7:$C$732,"*"&amp;RIGHT($A316,3)&amp;"*",EUROSTAT_VBE_IND_2010!$D$7:$D$732,"3285*"))/1000</f>
        <v>0</v>
      </c>
      <c r="AL316" s="198">
        <f>SUMIFS('IEA Bal_AL-IND'!$D$30:$D$329,'IEA Bal_AL-IND'!$A$30:$A$329,"*"&amp;RIGHT($B316,8),'IEA Bal_AL-IND'!$C$30:$C$329,'Aggregated Balance-IND_2010'!$E316)</f>
        <v>0</v>
      </c>
      <c r="AM316" s="198">
        <f>SUMIFS('IEA Bal_BA-IND'!$D$30:$D$329,'IEA Bal_BA-IND'!$A$30:$A$329,"*"&amp;RIGHT($B316,8),'IEA Bal_BA-IND'!$C$30:$C$329,'Aggregated Balance-IND_2010'!$E316)</f>
        <v>0</v>
      </c>
      <c r="AN316" s="198">
        <f>SUMIFS('IEA Bal_KS-IND'!$D$30:$D$329,'IEA Bal_KS-IND'!$A$30:$A$329,"*"&amp;RIGHT($B316,8),'IEA Bal_KS-IND'!$C$30:$C$329,'Aggregated Balance-IND_2010'!$E316)</f>
        <v>0</v>
      </c>
      <c r="AO316" s="17">
        <f>(SUMIFS(EUROSTAT_VBE_IND_2010!Y$7:Y$732,EUROSTAT_VBE_IND_2010!$B$7:$B$732,$D316,EUROSTAT_VBE_IND_2010!$C$7:$C$732,"*"&amp;RIGHT($A316,3)&amp;"*",EUROSTAT_VBE_IND_2010!$D$7:$D$732,"328*"))/1000-(SUMIFS(EUROSTAT_VBE_IND_2010!Y$7:Y$732,EUROSTAT_VBE_IND_2010!$B$7:$B$732,$D316,EUROSTAT_VBE_IND_2010!$C$7:$C$732,"*"&amp;RIGHT($A316,3)&amp;"*",EUROSTAT_VBE_IND_2010!$D$7:$D$732,"3285*"))/1000</f>
        <v>0</v>
      </c>
      <c r="AP316" s="17">
        <f>(SUMIFS(EUROSTAT_VBE_IND_2010!Z$7:Z$732,EUROSTAT_VBE_IND_2010!$B$7:$B$732,$D316,EUROSTAT_VBE_IND_2010!$C$7:$C$732,"*"&amp;RIGHT($A316,3)&amp;"*",EUROSTAT_VBE_IND_2010!$D$7:$D$732,"328*"))/1000-(SUMIFS(EUROSTAT_VBE_IND_2010!Z$7:Z$732,EUROSTAT_VBE_IND_2010!$B$7:$B$732,$D316,EUROSTAT_VBE_IND_2010!$C$7:$C$732,"*"&amp;RIGHT($A316,3)&amp;"*",EUROSTAT_VBE_IND_2010!$D$7:$D$732,"3285*"))/1000</f>
        <v>0</v>
      </c>
      <c r="AQ316" s="17">
        <f>(SUMIFS(EUROSTAT_VBE_IND_2010!AG$7:AG$732,EUROSTAT_VBE_IND_2010!$B$7:$B$732,$D316,EUROSTAT_VBE_IND_2010!$C$7:$C$732,"*"&amp;RIGHT($A316,3)&amp;"*",EUROSTAT_VBE_IND_2010!$D$7:$D$732,"328*"))/1000-(SUMIFS(EUROSTAT_VBE_IND_2010!AG$7:AG$732,EUROSTAT_VBE_IND_2010!$B$7:$B$732,$D316,EUROSTAT_VBE_IND_2010!$C$7:$C$732,"*"&amp;RIGHT($A316,3)&amp;"*",EUROSTAT_VBE_IND_2010!$D$7:$D$732,"3285*"))/1000</f>
        <v>0</v>
      </c>
    </row>
    <row r="317" spans="1:43">
      <c r="A317" t="str">
        <f>LEFT(EUROSTAT_VBE_IND_2010!$C$477,8)</f>
        <v>B_101846</v>
      </c>
      <c r="B317" s="28" t="s">
        <v>305</v>
      </c>
      <c r="C317" t="s">
        <v>293</v>
      </c>
      <c r="D317" t="s">
        <v>126</v>
      </c>
      <c r="E317" t="s">
        <v>239</v>
      </c>
      <c r="F317" t="s">
        <v>259</v>
      </c>
      <c r="G317" s="17">
        <f>(SUMIFS(EUROSTAT_VBE_IND_2010!E$7:E$732,EUROSTAT_VBE_IND_2010!$B$7:$B$732,$D317,EUROSTAT_VBE_IND_2010!$C$7:$C$732,"*"&amp;RIGHT($A317,3)&amp;"*",EUROSTAT_VBE_IND_2010!$D$7:$D$732,"4100*"))/1000+(SUMIFS(EUROSTAT_VBE_IND_2010!E$7:E$732,EUROSTAT_VBE_IND_2010!$B$7:$B$732,$D317,EUROSTAT_VBE_IND_2010!$C$7:$C$732,"*"&amp;RIGHT($A317,3)&amp;"*",EUROSTAT_VBE_IND_2010!$D$7:$D$732,"4230*"))/1000+(SUMIFS(EUROSTAT_VBE_IND_2010!E$7:E$732,EUROSTAT_VBE_IND_2010!$B$7:$B$732,$D317,EUROSTAT_VBE_IND_2010!$C$7:$C$732,"*"&amp;RIGHT($A317,3)&amp;"*",EUROSTAT_VBE_IND_2010!$D$7:$D$732,"4240*"))/1000+(SUMIFS(EUROSTAT_VBE_IND_2010!E$7:E$732,EUROSTAT_VBE_IND_2010!$B$7:$B$732,$D317,EUROSTAT_VBE_IND_2010!$C$7:$C$732,"*"&amp;RIGHT($A317,3)&amp;"*",EUROSTAT_VBE_IND_2010!$D$7:$D$732,"3106*"))/1000</f>
        <v>1.851</v>
      </c>
      <c r="H317" s="17">
        <f>(SUMIFS(EUROSTAT_VBE_IND_2010!F$7:F$732,EUROSTAT_VBE_IND_2010!$B$7:$B$732,$D317,EUROSTAT_VBE_IND_2010!$C$7:$C$732,"*"&amp;RIGHT($A317,3)&amp;"*",EUROSTAT_VBE_IND_2010!$D$7:$D$732,"4100*"))/1000+(SUMIFS(EUROSTAT_VBE_IND_2010!F$7:F$732,EUROSTAT_VBE_IND_2010!$B$7:$B$732,$D317,EUROSTAT_VBE_IND_2010!$C$7:$C$732,"*"&amp;RIGHT($A317,3)&amp;"*",EUROSTAT_VBE_IND_2010!$D$7:$D$732,"4230*"))/1000+(SUMIFS(EUROSTAT_VBE_IND_2010!F$7:F$732,EUROSTAT_VBE_IND_2010!$B$7:$B$732,$D317,EUROSTAT_VBE_IND_2010!$C$7:$C$732,"*"&amp;RIGHT($A317,3)&amp;"*",EUROSTAT_VBE_IND_2010!$D$7:$D$732,"4240*"))/1000+(SUMIFS(EUROSTAT_VBE_IND_2010!F$7:F$732,EUROSTAT_VBE_IND_2010!$B$7:$B$732,$D317,EUROSTAT_VBE_IND_2010!$C$7:$C$732,"*"&amp;RIGHT($A317,3)&amp;"*",EUROSTAT_VBE_IND_2010!$D$7:$D$732,"3106*"))/1000</f>
        <v>4.573</v>
      </c>
      <c r="I317" s="17">
        <f>(SUMIFS(EUROSTAT_VBE_IND_2010!G$7:G$732,EUROSTAT_VBE_IND_2010!$B$7:$B$732,$D317,EUROSTAT_VBE_IND_2010!$C$7:$C$732,"*"&amp;RIGHT($A317,3)&amp;"*",EUROSTAT_VBE_IND_2010!$D$7:$D$732,"4100*"))/1000+(SUMIFS(EUROSTAT_VBE_IND_2010!G$7:G$732,EUROSTAT_VBE_IND_2010!$B$7:$B$732,$D317,EUROSTAT_VBE_IND_2010!$C$7:$C$732,"*"&amp;RIGHT($A317,3)&amp;"*",EUROSTAT_VBE_IND_2010!$D$7:$D$732,"4230*"))/1000+(SUMIFS(EUROSTAT_VBE_IND_2010!G$7:G$732,EUROSTAT_VBE_IND_2010!$B$7:$B$732,$D317,EUROSTAT_VBE_IND_2010!$C$7:$C$732,"*"&amp;RIGHT($A317,3)&amp;"*",EUROSTAT_VBE_IND_2010!$D$7:$D$732,"4240*"))/1000+(SUMIFS(EUROSTAT_VBE_IND_2010!G$7:G$732,EUROSTAT_VBE_IND_2010!$B$7:$B$732,$D317,EUROSTAT_VBE_IND_2010!$C$7:$C$732,"*"&amp;RIGHT($A317,3)&amp;"*",EUROSTAT_VBE_IND_2010!$D$7:$D$732,"3106*"))/1000</f>
        <v>0.159</v>
      </c>
      <c r="J317" s="198">
        <f>SUMIFS('IEA Bal_CH-IND'!$D$30:$D$329,'IEA Bal_CH-IND'!$A$30:$A$329,"*"&amp;RIGHT($B317,8),'IEA Bal_CH-IND'!$C$30:$C$329,'Aggregated Balance-IND_2010'!$E317)</f>
        <v>0</v>
      </c>
      <c r="K317" s="17">
        <f>(SUMIFS(EUROSTAT_VBE_IND_2010!H$7:H$732,EUROSTAT_VBE_IND_2010!$B$7:$B$732,$D317,EUROSTAT_VBE_IND_2010!$C$7:$C$732,"*"&amp;RIGHT($A317,3)&amp;"*",EUROSTAT_VBE_IND_2010!$D$7:$D$732,"4100*"))/1000+(SUMIFS(EUROSTAT_VBE_IND_2010!H$7:H$732,EUROSTAT_VBE_IND_2010!$B$7:$B$732,$D317,EUROSTAT_VBE_IND_2010!$C$7:$C$732,"*"&amp;RIGHT($A317,3)&amp;"*",EUROSTAT_VBE_IND_2010!$D$7:$D$732,"4230*"))/1000+(SUMIFS(EUROSTAT_VBE_IND_2010!H$7:H$732,EUROSTAT_VBE_IND_2010!$B$7:$B$732,$D317,EUROSTAT_VBE_IND_2010!$C$7:$C$732,"*"&amp;RIGHT($A317,3)&amp;"*",EUROSTAT_VBE_IND_2010!$D$7:$D$732,"4240*"))/1000+(SUMIFS(EUROSTAT_VBE_IND_2010!H$7:H$732,EUROSTAT_VBE_IND_2010!$B$7:$B$732,$D317,EUROSTAT_VBE_IND_2010!$C$7:$C$732,"*"&amp;RIGHT($A317,3)&amp;"*",EUROSTAT_VBE_IND_2010!$D$7:$D$732,"3106*"))/1000</f>
        <v>0</v>
      </c>
      <c r="L317" s="17">
        <f>(SUMIFS(EUROSTAT_VBE_IND_2010!I$7:I$732,EUROSTAT_VBE_IND_2010!$B$7:$B$732,$D317,EUROSTAT_VBE_IND_2010!$C$7:$C$732,"*"&amp;RIGHT($A317,3)&amp;"*",EUROSTAT_VBE_IND_2010!$D$7:$D$732,"4100*"))/1000+(SUMIFS(EUROSTAT_VBE_IND_2010!I$7:I$732,EUROSTAT_VBE_IND_2010!$B$7:$B$732,$D317,EUROSTAT_VBE_IND_2010!$C$7:$C$732,"*"&amp;RIGHT($A317,3)&amp;"*",EUROSTAT_VBE_IND_2010!$D$7:$D$732,"4230*"))/1000+(SUMIFS(EUROSTAT_VBE_IND_2010!I$7:I$732,EUROSTAT_VBE_IND_2010!$B$7:$B$732,$D317,EUROSTAT_VBE_IND_2010!$C$7:$C$732,"*"&amp;RIGHT($A317,3)&amp;"*",EUROSTAT_VBE_IND_2010!$D$7:$D$732,"4240*"))/1000+(SUMIFS(EUROSTAT_VBE_IND_2010!I$7:I$732,EUROSTAT_VBE_IND_2010!$B$7:$B$732,$D317,EUROSTAT_VBE_IND_2010!$C$7:$C$732,"*"&amp;RIGHT($A317,3)&amp;"*",EUROSTAT_VBE_IND_2010!$D$7:$D$732,"3106*"))/1000</f>
        <v>7.061</v>
      </c>
      <c r="M317" s="17">
        <f>(SUMIFS(EUROSTAT_VBE_IND_2010!J$7:J$732,EUROSTAT_VBE_IND_2010!$B$7:$B$732,$D317,EUROSTAT_VBE_IND_2010!$C$7:$C$732,"*"&amp;RIGHT($A317,3)&amp;"*",EUROSTAT_VBE_IND_2010!$D$7:$D$732,"4100*"))/1000+(SUMIFS(EUROSTAT_VBE_IND_2010!J$7:J$732,EUROSTAT_VBE_IND_2010!$B$7:$B$732,$D317,EUROSTAT_VBE_IND_2010!$C$7:$C$732,"*"&amp;RIGHT($A317,3)&amp;"*",EUROSTAT_VBE_IND_2010!$D$7:$D$732,"4230*"))/1000+(SUMIFS(EUROSTAT_VBE_IND_2010!J$7:J$732,EUROSTAT_VBE_IND_2010!$B$7:$B$732,$D317,EUROSTAT_VBE_IND_2010!$C$7:$C$732,"*"&amp;RIGHT($A317,3)&amp;"*",EUROSTAT_VBE_IND_2010!$D$7:$D$732,"4240*"))/1000+(SUMIFS(EUROSTAT_VBE_IND_2010!J$7:J$732,EUROSTAT_VBE_IND_2010!$B$7:$B$732,$D317,EUROSTAT_VBE_IND_2010!$C$7:$C$732,"*"&amp;RIGHT($A317,3)&amp;"*",EUROSTAT_VBE_IND_2010!$D$7:$D$732,"3106*"))/1000</f>
        <v>38.022</v>
      </c>
      <c r="N317" s="17">
        <f>(SUMIFS(EUROSTAT_VBE_IND_2010!K$7:K$732,EUROSTAT_VBE_IND_2010!$B$7:$B$732,$D317,EUROSTAT_VBE_IND_2010!$C$7:$C$732,"*"&amp;RIGHT($A317,3)&amp;"*",EUROSTAT_VBE_IND_2010!$D$7:$D$732,"4100*"))/1000+(SUMIFS(EUROSTAT_VBE_IND_2010!K$7:K$732,EUROSTAT_VBE_IND_2010!$B$7:$B$732,$D317,EUROSTAT_VBE_IND_2010!$C$7:$C$732,"*"&amp;RIGHT($A317,3)&amp;"*",EUROSTAT_VBE_IND_2010!$D$7:$D$732,"4230*"))/1000+(SUMIFS(EUROSTAT_VBE_IND_2010!K$7:K$732,EUROSTAT_VBE_IND_2010!$B$7:$B$732,$D317,EUROSTAT_VBE_IND_2010!$C$7:$C$732,"*"&amp;RIGHT($A317,3)&amp;"*",EUROSTAT_VBE_IND_2010!$D$7:$D$732,"4240*"))/1000+(SUMIFS(EUROSTAT_VBE_IND_2010!K$7:K$732,EUROSTAT_VBE_IND_2010!$B$7:$B$732,$D317,EUROSTAT_VBE_IND_2010!$C$7:$C$732,"*"&amp;RIGHT($A317,3)&amp;"*",EUROSTAT_VBE_IND_2010!$D$7:$D$732,"3106*"))/1000</f>
        <v>0.51</v>
      </c>
      <c r="O317" s="17">
        <f>(SUMIFS(EUROSTAT_VBE_IND_2010!L$7:L$732,EUROSTAT_VBE_IND_2010!$B$7:$B$732,$D317,EUROSTAT_VBE_IND_2010!$C$7:$C$732,"*"&amp;RIGHT($A317,3)&amp;"*",EUROSTAT_VBE_IND_2010!$D$7:$D$732,"4100*"))/1000+(SUMIFS(EUROSTAT_VBE_IND_2010!L$7:L$732,EUROSTAT_VBE_IND_2010!$B$7:$B$732,$D317,EUROSTAT_VBE_IND_2010!$C$7:$C$732,"*"&amp;RIGHT($A317,3)&amp;"*",EUROSTAT_VBE_IND_2010!$D$7:$D$732,"4230*"))/1000+(SUMIFS(EUROSTAT_VBE_IND_2010!L$7:L$732,EUROSTAT_VBE_IND_2010!$B$7:$B$732,$D317,EUROSTAT_VBE_IND_2010!$C$7:$C$732,"*"&amp;RIGHT($A317,3)&amp;"*",EUROSTAT_VBE_IND_2010!$D$7:$D$732,"4240*"))/1000+(SUMIFS(EUROSTAT_VBE_IND_2010!L$7:L$732,EUROSTAT_VBE_IND_2010!$B$7:$B$732,$D317,EUROSTAT_VBE_IND_2010!$C$7:$C$732,"*"&amp;RIGHT($A317,3)&amp;"*",EUROSTAT_VBE_IND_2010!$D$7:$D$732,"3106*"))/1000</f>
        <v>0.051</v>
      </c>
      <c r="P317" s="17">
        <f>(SUMIFS(EUROSTAT_VBE_IND_2010!M$7:M$732,EUROSTAT_VBE_IND_2010!$B$7:$B$732,$D317,EUROSTAT_VBE_IND_2010!$C$7:$C$732,"*"&amp;RIGHT($A317,3)&amp;"*",EUROSTAT_VBE_IND_2010!$D$7:$D$732,"4100*"))/1000+(SUMIFS(EUROSTAT_VBE_IND_2010!M$7:M$732,EUROSTAT_VBE_IND_2010!$B$7:$B$732,$D317,EUROSTAT_VBE_IND_2010!$C$7:$C$732,"*"&amp;RIGHT($A317,3)&amp;"*",EUROSTAT_VBE_IND_2010!$D$7:$D$732,"4230*"))/1000+(SUMIFS(EUROSTAT_VBE_IND_2010!M$7:M$732,EUROSTAT_VBE_IND_2010!$B$7:$B$732,$D317,EUROSTAT_VBE_IND_2010!$C$7:$C$732,"*"&amp;RIGHT($A317,3)&amp;"*",EUROSTAT_VBE_IND_2010!$D$7:$D$732,"4240*"))/1000+(SUMIFS(EUROSTAT_VBE_IND_2010!M$7:M$732,EUROSTAT_VBE_IND_2010!$B$7:$B$732,$D317,EUROSTAT_VBE_IND_2010!$C$7:$C$732,"*"&amp;RIGHT($A317,3)&amp;"*",EUROSTAT_VBE_IND_2010!$D$7:$D$732,"3106*"))/1000</f>
        <v>0</v>
      </c>
      <c r="Q317" s="17">
        <f>(SUMIFS(EUROSTAT_VBE_IND_2010!N$7:N$732,EUROSTAT_VBE_IND_2010!$B$7:$B$732,$D317,EUROSTAT_VBE_IND_2010!$C$7:$C$732,"*"&amp;RIGHT($A317,3)&amp;"*",EUROSTAT_VBE_IND_2010!$D$7:$D$732,"4100*"))/1000+(SUMIFS(EUROSTAT_VBE_IND_2010!N$7:N$732,EUROSTAT_VBE_IND_2010!$B$7:$B$732,$D317,EUROSTAT_VBE_IND_2010!$C$7:$C$732,"*"&amp;RIGHT($A317,3)&amp;"*",EUROSTAT_VBE_IND_2010!$D$7:$D$732,"4230*"))/1000+(SUMIFS(EUROSTAT_VBE_IND_2010!N$7:N$732,EUROSTAT_VBE_IND_2010!$B$7:$B$732,$D317,EUROSTAT_VBE_IND_2010!$C$7:$C$732,"*"&amp;RIGHT($A317,3)&amp;"*",EUROSTAT_VBE_IND_2010!$D$7:$D$732,"4240*"))/1000+(SUMIFS(EUROSTAT_VBE_IND_2010!N$7:N$732,EUROSTAT_VBE_IND_2010!$B$7:$B$732,$D317,EUROSTAT_VBE_IND_2010!$C$7:$C$732,"*"&amp;RIGHT($A317,3)&amp;"*",EUROSTAT_VBE_IND_2010!$D$7:$D$732,"3106*"))/1000</f>
        <v>4.172</v>
      </c>
      <c r="R317" s="17">
        <f>(SUMIFS(EUROSTAT_VBE_IND_2010!O$7:O$732,EUROSTAT_VBE_IND_2010!$B$7:$B$732,$D317,EUROSTAT_VBE_IND_2010!$C$7:$C$732,"*"&amp;RIGHT($A317,3)&amp;"*",EUROSTAT_VBE_IND_2010!$D$7:$D$732,"4100*"))/1000+(SUMIFS(EUROSTAT_VBE_IND_2010!O$7:O$732,EUROSTAT_VBE_IND_2010!$B$7:$B$732,$D317,EUROSTAT_VBE_IND_2010!$C$7:$C$732,"*"&amp;RIGHT($A317,3)&amp;"*",EUROSTAT_VBE_IND_2010!$D$7:$D$732,"4230*"))/1000+(SUMIFS(EUROSTAT_VBE_IND_2010!O$7:O$732,EUROSTAT_VBE_IND_2010!$B$7:$B$732,$D317,EUROSTAT_VBE_IND_2010!$C$7:$C$732,"*"&amp;RIGHT($A317,3)&amp;"*",EUROSTAT_VBE_IND_2010!$D$7:$D$732,"4240*"))/1000+(SUMIFS(EUROSTAT_VBE_IND_2010!O$7:O$732,EUROSTAT_VBE_IND_2010!$B$7:$B$732,$D317,EUROSTAT_VBE_IND_2010!$C$7:$C$732,"*"&amp;RIGHT($A317,3)&amp;"*",EUROSTAT_VBE_IND_2010!$D$7:$D$732,"3106*"))/1000</f>
        <v>0.004</v>
      </c>
      <c r="S317" s="17">
        <f>(SUMIFS(EUROSTAT_VBE_IND_2010!P$7:P$732,EUROSTAT_VBE_IND_2010!$B$7:$B$732,$D317,EUROSTAT_VBE_IND_2010!$C$7:$C$732,"*"&amp;RIGHT($A317,3)&amp;"*",EUROSTAT_VBE_IND_2010!$D$7:$D$732,"4100*"))/1000+(SUMIFS(EUROSTAT_VBE_IND_2010!P$7:P$732,EUROSTAT_VBE_IND_2010!$B$7:$B$732,$D317,EUROSTAT_VBE_IND_2010!$C$7:$C$732,"*"&amp;RIGHT($A317,3)&amp;"*",EUROSTAT_VBE_IND_2010!$D$7:$D$732,"4230*"))/1000+(SUMIFS(EUROSTAT_VBE_IND_2010!P$7:P$732,EUROSTAT_VBE_IND_2010!$B$7:$B$732,$D317,EUROSTAT_VBE_IND_2010!$C$7:$C$732,"*"&amp;RIGHT($A317,3)&amp;"*",EUROSTAT_VBE_IND_2010!$D$7:$D$732,"4240*"))/1000+(SUMIFS(EUROSTAT_VBE_IND_2010!P$7:P$732,EUROSTAT_VBE_IND_2010!$B$7:$B$732,$D317,EUROSTAT_VBE_IND_2010!$C$7:$C$732,"*"&amp;RIGHT($A317,3)&amp;"*",EUROSTAT_VBE_IND_2010!$D$7:$D$732,"3106*"))/1000</f>
        <v>18.884</v>
      </c>
      <c r="T317" s="17">
        <f>(SUMIFS(EUROSTAT_VBE_IND_2010!Q$7:Q$732,EUROSTAT_VBE_IND_2010!$B$7:$B$732,$D317,EUROSTAT_VBE_IND_2010!$C$7:$C$732,"*"&amp;RIGHT($A317,3)&amp;"*",EUROSTAT_VBE_IND_2010!$D$7:$D$732,"4100*"))/1000+(SUMIFS(EUROSTAT_VBE_IND_2010!Q$7:Q$732,EUROSTAT_VBE_IND_2010!$B$7:$B$732,$D317,EUROSTAT_VBE_IND_2010!$C$7:$C$732,"*"&amp;RIGHT($A317,3)&amp;"*",EUROSTAT_VBE_IND_2010!$D$7:$D$732,"4230*"))/1000+(SUMIFS(EUROSTAT_VBE_IND_2010!Q$7:Q$732,EUROSTAT_VBE_IND_2010!$B$7:$B$732,$D317,EUROSTAT_VBE_IND_2010!$C$7:$C$732,"*"&amp;RIGHT($A317,3)&amp;"*",EUROSTAT_VBE_IND_2010!$D$7:$D$732,"4240*"))/1000+(SUMIFS(EUROSTAT_VBE_IND_2010!Q$7:Q$732,EUROSTAT_VBE_IND_2010!$B$7:$B$732,$D317,EUROSTAT_VBE_IND_2010!$C$7:$C$732,"*"&amp;RIGHT($A317,3)&amp;"*",EUROSTAT_VBE_IND_2010!$D$7:$D$732,"3106*"))/1000</f>
        <v>0.092</v>
      </c>
      <c r="U317" s="17">
        <f>(SUMIFS(EUROSTAT_VBE_IND_2010!R$7:R$732,EUROSTAT_VBE_IND_2010!$B$7:$B$732,$D317,EUROSTAT_VBE_IND_2010!$C$7:$C$732,"*"&amp;RIGHT($A317,3)&amp;"*",EUROSTAT_VBE_IND_2010!$D$7:$D$732,"4100*"))/1000+(SUMIFS(EUROSTAT_VBE_IND_2010!R$7:R$732,EUROSTAT_VBE_IND_2010!$B$7:$B$732,$D317,EUROSTAT_VBE_IND_2010!$C$7:$C$732,"*"&amp;RIGHT($A317,3)&amp;"*",EUROSTAT_VBE_IND_2010!$D$7:$D$732,"4230*"))/1000+(SUMIFS(EUROSTAT_VBE_IND_2010!R$7:R$732,EUROSTAT_VBE_IND_2010!$B$7:$B$732,$D317,EUROSTAT_VBE_IND_2010!$C$7:$C$732,"*"&amp;RIGHT($A317,3)&amp;"*",EUROSTAT_VBE_IND_2010!$D$7:$D$732,"4240*"))/1000+(SUMIFS(EUROSTAT_VBE_IND_2010!R$7:R$732,EUROSTAT_VBE_IND_2010!$B$7:$B$732,$D317,EUROSTAT_VBE_IND_2010!$C$7:$C$732,"*"&amp;RIGHT($A317,3)&amp;"*",EUROSTAT_VBE_IND_2010!$D$7:$D$732,"3106*"))/1000</f>
        <v>1.984</v>
      </c>
      <c r="V317" s="17">
        <f>(SUMIFS(EUROSTAT_VBE_IND_2010!S$7:S$732,EUROSTAT_VBE_IND_2010!$B$7:$B$732,$D317,EUROSTAT_VBE_IND_2010!$C$7:$C$732,"*"&amp;RIGHT($A317,3)&amp;"*",EUROSTAT_VBE_IND_2010!$D$7:$D$732,"4100*"))/1000+(SUMIFS(EUROSTAT_VBE_IND_2010!S$7:S$732,EUROSTAT_VBE_IND_2010!$B$7:$B$732,$D317,EUROSTAT_VBE_IND_2010!$C$7:$C$732,"*"&amp;RIGHT($A317,3)&amp;"*",EUROSTAT_VBE_IND_2010!$D$7:$D$732,"4230*"))/1000+(SUMIFS(EUROSTAT_VBE_IND_2010!S$7:S$732,EUROSTAT_VBE_IND_2010!$B$7:$B$732,$D317,EUROSTAT_VBE_IND_2010!$C$7:$C$732,"*"&amp;RIGHT($A317,3)&amp;"*",EUROSTAT_VBE_IND_2010!$D$7:$D$732,"4240*"))/1000+(SUMIFS(EUROSTAT_VBE_IND_2010!S$7:S$732,EUROSTAT_VBE_IND_2010!$B$7:$B$732,$D317,EUROSTAT_VBE_IND_2010!$C$7:$C$732,"*"&amp;RIGHT($A317,3)&amp;"*",EUROSTAT_VBE_IND_2010!$D$7:$D$732,"3106*"))/1000</f>
        <v>0.065</v>
      </c>
      <c r="W317" s="17">
        <f>(SUMIFS(EUROSTAT_VBE_IND_2010!T$7:T$732,EUROSTAT_VBE_IND_2010!$B$7:$B$732,$D317,EUROSTAT_VBE_IND_2010!$C$7:$C$732,"*"&amp;RIGHT($A317,3)&amp;"*",EUROSTAT_VBE_IND_2010!$D$7:$D$732,"4100*"))/1000+(SUMIFS(EUROSTAT_VBE_IND_2010!T$7:T$732,EUROSTAT_VBE_IND_2010!$B$7:$B$732,$D317,EUROSTAT_VBE_IND_2010!$C$7:$C$732,"*"&amp;RIGHT($A317,3)&amp;"*",EUROSTAT_VBE_IND_2010!$D$7:$D$732,"4230*"))/1000+(SUMIFS(EUROSTAT_VBE_IND_2010!T$7:T$732,EUROSTAT_VBE_IND_2010!$B$7:$B$732,$D317,EUROSTAT_VBE_IND_2010!$C$7:$C$732,"*"&amp;RIGHT($A317,3)&amp;"*",EUROSTAT_VBE_IND_2010!$D$7:$D$732,"4240*"))/1000+(SUMIFS(EUROSTAT_VBE_IND_2010!T$7:T$732,EUROSTAT_VBE_IND_2010!$B$7:$B$732,$D317,EUROSTAT_VBE_IND_2010!$C$7:$C$732,"*"&amp;RIGHT($A317,3)&amp;"*",EUROSTAT_VBE_IND_2010!$D$7:$D$732,"3106*"))/1000</f>
        <v>0</v>
      </c>
      <c r="X317" s="17">
        <f>(SUMIFS(EUROSTAT_VBE_IND_2010!U$7:U$732,EUROSTAT_VBE_IND_2010!$B$7:$B$732,$D317,EUROSTAT_VBE_IND_2010!$C$7:$C$732,"*"&amp;RIGHT($A317,3)&amp;"*",EUROSTAT_VBE_IND_2010!$D$7:$D$732,"4100*"))/1000+(SUMIFS(EUROSTAT_VBE_IND_2010!U$7:U$732,EUROSTAT_VBE_IND_2010!$B$7:$B$732,$D317,EUROSTAT_VBE_IND_2010!$C$7:$C$732,"*"&amp;RIGHT($A317,3)&amp;"*",EUROSTAT_VBE_IND_2010!$D$7:$D$732,"4230*"))/1000+(SUMIFS(EUROSTAT_VBE_IND_2010!U$7:U$732,EUROSTAT_VBE_IND_2010!$B$7:$B$732,$D317,EUROSTAT_VBE_IND_2010!$C$7:$C$732,"*"&amp;RIGHT($A317,3)&amp;"*",EUROSTAT_VBE_IND_2010!$D$7:$D$732,"4240*"))/1000+(SUMIFS(EUROSTAT_VBE_IND_2010!U$7:U$732,EUROSTAT_VBE_IND_2010!$B$7:$B$732,$D317,EUROSTAT_VBE_IND_2010!$C$7:$C$732,"*"&amp;RIGHT($A317,3)&amp;"*",EUROSTAT_VBE_IND_2010!$D$7:$D$732,"3106*"))/1000</f>
        <v>0</v>
      </c>
      <c r="Y317" s="17">
        <f>(SUMIFS(EUROSTAT_VBE_IND_2010!V$7:V$732,EUROSTAT_VBE_IND_2010!$B$7:$B$732,$D317,EUROSTAT_VBE_IND_2010!$C$7:$C$732,"*"&amp;RIGHT($A317,3)&amp;"*",EUROSTAT_VBE_IND_2010!$D$7:$D$732,"4100*"))/1000+(SUMIFS(EUROSTAT_VBE_IND_2010!V$7:V$732,EUROSTAT_VBE_IND_2010!$B$7:$B$732,$D317,EUROSTAT_VBE_IND_2010!$C$7:$C$732,"*"&amp;RIGHT($A317,3)&amp;"*",EUROSTAT_VBE_IND_2010!$D$7:$D$732,"4230*"))/1000+(SUMIFS(EUROSTAT_VBE_IND_2010!V$7:V$732,EUROSTAT_VBE_IND_2010!$B$7:$B$732,$D317,EUROSTAT_VBE_IND_2010!$C$7:$C$732,"*"&amp;RIGHT($A317,3)&amp;"*",EUROSTAT_VBE_IND_2010!$D$7:$D$732,"4240*"))/1000+(SUMIFS(EUROSTAT_VBE_IND_2010!V$7:V$732,EUROSTAT_VBE_IND_2010!$B$7:$B$732,$D317,EUROSTAT_VBE_IND_2010!$C$7:$C$732,"*"&amp;RIGHT($A317,3)&amp;"*",EUROSTAT_VBE_IND_2010!$D$7:$D$732,"3106*"))/1000</f>
        <v>0.101</v>
      </c>
      <c r="Z317" s="17">
        <f>(SUMIFS(EUROSTAT_VBE_IND_2010!W$7:W$732,EUROSTAT_VBE_IND_2010!$B$7:$B$732,$D317,EUROSTAT_VBE_IND_2010!$C$7:$C$732,"*"&amp;RIGHT($A317,3)&amp;"*",EUROSTAT_VBE_IND_2010!$D$7:$D$732,"4100*"))/1000+(SUMIFS(EUROSTAT_VBE_IND_2010!W$7:W$732,EUROSTAT_VBE_IND_2010!$B$7:$B$732,$D317,EUROSTAT_VBE_IND_2010!$C$7:$C$732,"*"&amp;RIGHT($A317,3)&amp;"*",EUROSTAT_VBE_IND_2010!$D$7:$D$732,"4230*"))/1000+(SUMIFS(EUROSTAT_VBE_IND_2010!W$7:W$732,EUROSTAT_VBE_IND_2010!$B$7:$B$732,$D317,EUROSTAT_VBE_IND_2010!$C$7:$C$732,"*"&amp;RIGHT($A317,3)&amp;"*",EUROSTAT_VBE_IND_2010!$D$7:$D$732,"4240*"))/1000+(SUMIFS(EUROSTAT_VBE_IND_2010!W$7:W$732,EUROSTAT_VBE_IND_2010!$B$7:$B$732,$D317,EUROSTAT_VBE_IND_2010!$C$7:$C$732,"*"&amp;RIGHT($A317,3)&amp;"*",EUROSTAT_VBE_IND_2010!$D$7:$D$732,"3106*"))/1000</f>
        <v>0.033</v>
      </c>
      <c r="AA317" s="17">
        <f>(SUMIFS(EUROSTAT_VBE_IND_2010!X$7:X$732,EUROSTAT_VBE_IND_2010!$B$7:$B$732,$D317,EUROSTAT_VBE_IND_2010!$C$7:$C$732,"*"&amp;RIGHT($A317,3)&amp;"*",EUROSTAT_VBE_IND_2010!$D$7:$D$732,"4100*"))/1000+(SUMIFS(EUROSTAT_VBE_IND_2010!X$7:X$732,EUROSTAT_VBE_IND_2010!$B$7:$B$732,$D317,EUROSTAT_VBE_IND_2010!$C$7:$C$732,"*"&amp;RIGHT($A317,3)&amp;"*",EUROSTAT_VBE_IND_2010!$D$7:$D$732,"4230*"))/1000+(SUMIFS(EUROSTAT_VBE_IND_2010!X$7:X$732,EUROSTAT_VBE_IND_2010!$B$7:$B$732,$D317,EUROSTAT_VBE_IND_2010!$C$7:$C$732,"*"&amp;RIGHT($A317,3)&amp;"*",EUROSTAT_VBE_IND_2010!$D$7:$D$732,"4240*"))/1000+(SUMIFS(EUROSTAT_VBE_IND_2010!X$7:X$732,EUROSTAT_VBE_IND_2010!$B$7:$B$732,$D317,EUROSTAT_VBE_IND_2010!$C$7:$C$732,"*"&amp;RIGHT($A317,3)&amp;"*",EUROSTAT_VBE_IND_2010!$D$7:$D$732,"3106*"))/1000</f>
        <v>0.101</v>
      </c>
      <c r="AB317" s="17">
        <f>(SUMIFS(EUROSTAT_VBE_IND_2010!AA$7:AA$732,EUROSTAT_VBE_IND_2010!$B$7:$B$732,$D317,EUROSTAT_VBE_IND_2010!$C$7:$C$732,"*"&amp;RIGHT($A317,3)&amp;"*",EUROSTAT_VBE_IND_2010!$D$7:$D$732,"4100*"))/1000+(SUMIFS(EUROSTAT_VBE_IND_2010!AA$7:AA$732,EUROSTAT_VBE_IND_2010!$B$7:$B$732,$D317,EUROSTAT_VBE_IND_2010!$C$7:$C$732,"*"&amp;RIGHT($A317,3)&amp;"*",EUROSTAT_VBE_IND_2010!$D$7:$D$732,"4230*"))/1000+(SUMIFS(EUROSTAT_VBE_IND_2010!AA$7:AA$732,EUROSTAT_VBE_IND_2010!$B$7:$B$732,$D317,EUROSTAT_VBE_IND_2010!$C$7:$C$732,"*"&amp;RIGHT($A317,3)&amp;"*",EUROSTAT_VBE_IND_2010!$D$7:$D$732,"4240*"))/1000+(SUMIFS(EUROSTAT_VBE_IND_2010!AA$7:AA$732,EUROSTAT_VBE_IND_2010!$B$7:$B$732,$D317,EUROSTAT_VBE_IND_2010!$C$7:$C$732,"*"&amp;RIGHT($A317,3)&amp;"*",EUROSTAT_VBE_IND_2010!$D$7:$D$732,"3106*"))/1000</f>
        <v>0</v>
      </c>
      <c r="AC317" s="17">
        <f>(SUMIFS(EUROSTAT_VBE_IND_2010!AB$7:AB$732,EUROSTAT_VBE_IND_2010!$B$7:$B$732,$D317,EUROSTAT_VBE_IND_2010!$C$7:$C$732,"*"&amp;RIGHT($A317,3)&amp;"*",EUROSTAT_VBE_IND_2010!$D$7:$D$732,"4100*"))/1000+(SUMIFS(EUROSTAT_VBE_IND_2010!AB$7:AB$732,EUROSTAT_VBE_IND_2010!$B$7:$B$732,$D317,EUROSTAT_VBE_IND_2010!$C$7:$C$732,"*"&amp;RIGHT($A317,3)&amp;"*",EUROSTAT_VBE_IND_2010!$D$7:$D$732,"4230*"))/1000+(SUMIFS(EUROSTAT_VBE_IND_2010!AB$7:AB$732,EUROSTAT_VBE_IND_2010!$B$7:$B$732,$D317,EUROSTAT_VBE_IND_2010!$C$7:$C$732,"*"&amp;RIGHT($A317,3)&amp;"*",EUROSTAT_VBE_IND_2010!$D$7:$D$732,"4240*"))/1000+(SUMIFS(EUROSTAT_VBE_IND_2010!AB$7:AB$732,EUROSTAT_VBE_IND_2010!$B$7:$B$732,$D317,EUROSTAT_VBE_IND_2010!$C$7:$C$732,"*"&amp;RIGHT($A317,3)&amp;"*",EUROSTAT_VBE_IND_2010!$D$7:$D$732,"3106*"))/1000</f>
        <v>2.772</v>
      </c>
      <c r="AD317" s="17">
        <f>(SUMIFS(EUROSTAT_VBE_IND_2010!AC$7:AC$732,EUROSTAT_VBE_IND_2010!$B$7:$B$732,$D317,EUROSTAT_VBE_IND_2010!$C$7:$C$732,"*"&amp;RIGHT($A317,3)&amp;"*",EUROSTAT_VBE_IND_2010!$D$7:$D$732,"4100*"))/1000+(SUMIFS(EUROSTAT_VBE_IND_2010!AC$7:AC$732,EUROSTAT_VBE_IND_2010!$B$7:$B$732,$D317,EUROSTAT_VBE_IND_2010!$C$7:$C$732,"*"&amp;RIGHT($A317,3)&amp;"*",EUROSTAT_VBE_IND_2010!$D$7:$D$732,"4230*"))/1000+(SUMIFS(EUROSTAT_VBE_IND_2010!AC$7:AC$732,EUROSTAT_VBE_IND_2010!$B$7:$B$732,$D317,EUROSTAT_VBE_IND_2010!$C$7:$C$732,"*"&amp;RIGHT($A317,3)&amp;"*",EUROSTAT_VBE_IND_2010!$D$7:$D$732,"4240*"))/1000+(SUMIFS(EUROSTAT_VBE_IND_2010!AC$7:AC$732,EUROSTAT_VBE_IND_2010!$B$7:$B$732,$D317,EUROSTAT_VBE_IND_2010!$C$7:$C$732,"*"&amp;RIGHT($A317,3)&amp;"*",EUROSTAT_VBE_IND_2010!$D$7:$D$732,"3106*"))/1000</f>
        <v>0.033</v>
      </c>
      <c r="AE317" s="17">
        <f>(SUMIFS(EUROSTAT_VBE_IND_2010!AD$7:AD$732,EUROSTAT_VBE_IND_2010!$B$7:$B$732,$D317,EUROSTAT_VBE_IND_2010!$C$7:$C$732,"*"&amp;RIGHT($A317,3)&amp;"*",EUROSTAT_VBE_IND_2010!$D$7:$D$732,"4100*"))/1000+(SUMIFS(EUROSTAT_VBE_IND_2010!AD$7:AD$732,EUROSTAT_VBE_IND_2010!$B$7:$B$732,$D317,EUROSTAT_VBE_IND_2010!$C$7:$C$732,"*"&amp;RIGHT($A317,3)&amp;"*",EUROSTAT_VBE_IND_2010!$D$7:$D$732,"4230*"))/1000+(SUMIFS(EUROSTAT_VBE_IND_2010!AD$7:AD$732,EUROSTAT_VBE_IND_2010!$B$7:$B$732,$D317,EUROSTAT_VBE_IND_2010!$C$7:$C$732,"*"&amp;RIGHT($A317,3)&amp;"*",EUROSTAT_VBE_IND_2010!$D$7:$D$732,"4240*"))/1000+(SUMIFS(EUROSTAT_VBE_IND_2010!AD$7:AD$732,EUROSTAT_VBE_IND_2010!$B$7:$B$732,$D317,EUROSTAT_VBE_IND_2010!$C$7:$C$732,"*"&amp;RIGHT($A317,3)&amp;"*",EUROSTAT_VBE_IND_2010!$D$7:$D$732,"3106*"))/1000</f>
        <v>3.99</v>
      </c>
      <c r="AF317" s="17">
        <f>(SUMIFS(EUROSTAT_VBE_IND_2010!AE$7:AE$732,EUROSTAT_VBE_IND_2010!$B$7:$B$732,$D317,EUROSTAT_VBE_IND_2010!$C$7:$C$732,"*"&amp;RIGHT($A317,3)&amp;"*",EUROSTAT_VBE_IND_2010!$D$7:$D$732,"4100*"))/1000+(SUMIFS(EUROSTAT_VBE_IND_2010!AE$7:AE$732,EUROSTAT_VBE_IND_2010!$B$7:$B$732,$D317,EUROSTAT_VBE_IND_2010!$C$7:$C$732,"*"&amp;RIGHT($A317,3)&amp;"*",EUROSTAT_VBE_IND_2010!$D$7:$D$732,"4230*"))/1000+(SUMIFS(EUROSTAT_VBE_IND_2010!AE$7:AE$732,EUROSTAT_VBE_IND_2010!$B$7:$B$732,$D317,EUROSTAT_VBE_IND_2010!$C$7:$C$732,"*"&amp;RIGHT($A317,3)&amp;"*",EUROSTAT_VBE_IND_2010!$D$7:$D$732,"4240*"))/1000+(SUMIFS(EUROSTAT_VBE_IND_2010!AE$7:AE$732,EUROSTAT_VBE_IND_2010!$B$7:$B$732,$D317,EUROSTAT_VBE_IND_2010!$C$7:$C$732,"*"&amp;RIGHT($A317,3)&amp;"*",EUROSTAT_VBE_IND_2010!$D$7:$D$732,"3106*"))/1000</f>
        <v>0.698</v>
      </c>
      <c r="AG317" s="17">
        <f>(SUMIFS(EUROSTAT_VBE_IND_2010!AF$7:AF$732,EUROSTAT_VBE_IND_2010!$B$7:$B$732,$D317,EUROSTAT_VBE_IND_2010!$C$7:$C$732,"*"&amp;RIGHT($A317,3)&amp;"*",EUROSTAT_VBE_IND_2010!$D$7:$D$732,"4100*"))/1000+(SUMIFS(EUROSTAT_VBE_IND_2010!AF$7:AF$732,EUROSTAT_VBE_IND_2010!$B$7:$B$732,$D317,EUROSTAT_VBE_IND_2010!$C$7:$C$732,"*"&amp;RIGHT($A317,3)&amp;"*",EUROSTAT_VBE_IND_2010!$D$7:$D$732,"4230*"))/1000+(SUMIFS(EUROSTAT_VBE_IND_2010!AF$7:AF$732,EUROSTAT_VBE_IND_2010!$B$7:$B$732,$D317,EUROSTAT_VBE_IND_2010!$C$7:$C$732,"*"&amp;RIGHT($A317,3)&amp;"*",EUROSTAT_VBE_IND_2010!$D$7:$D$732,"4240*"))/1000+(SUMIFS(EUROSTAT_VBE_IND_2010!AF$7:AF$732,EUROSTAT_VBE_IND_2010!$B$7:$B$732,$D317,EUROSTAT_VBE_IND_2010!$C$7:$C$732,"*"&amp;RIGHT($A317,3)&amp;"*",EUROSTAT_VBE_IND_2010!$D$7:$D$732,"3106*"))/1000</f>
        <v>2.782</v>
      </c>
      <c r="AH317" s="17">
        <f>(SUMIFS(EUROSTAT_VBE_IND_2010!AH$7:AH$732,EUROSTAT_VBE_IND_2010!$B$7:$B$732,$D317,EUROSTAT_VBE_IND_2010!$C$7:$C$732,"*"&amp;RIGHT($A317,3)&amp;"*",EUROSTAT_VBE_IND_2010!$D$7:$D$732,"4100*"))/1000+(SUMIFS(EUROSTAT_VBE_IND_2010!AH$7:AH$732,EUROSTAT_VBE_IND_2010!$B$7:$B$732,$D317,EUROSTAT_VBE_IND_2010!$C$7:$C$732,"*"&amp;RIGHT($A317,3)&amp;"*",EUROSTAT_VBE_IND_2010!$D$7:$D$732,"4230*"))/1000+(SUMIFS(EUROSTAT_VBE_IND_2010!AH$7:AH$732,EUROSTAT_VBE_IND_2010!$B$7:$B$732,$D317,EUROSTAT_VBE_IND_2010!$C$7:$C$732,"*"&amp;RIGHT($A317,3)&amp;"*",EUROSTAT_VBE_IND_2010!$D$7:$D$732,"4240*"))/1000+(SUMIFS(EUROSTAT_VBE_IND_2010!AH$7:AH$732,EUROSTAT_VBE_IND_2010!$B$7:$B$732,$D317,EUROSTAT_VBE_IND_2010!$C$7:$C$732,"*"&amp;RIGHT($A317,3)&amp;"*",EUROSTAT_VBE_IND_2010!$D$7:$D$732,"3106*"))/1000</f>
        <v>0.079</v>
      </c>
      <c r="AI317" s="17">
        <f>(SUMIFS(EUROSTAT_VBE_IND_2010!AI$7:AI$732,EUROSTAT_VBE_IND_2010!$B$7:$B$732,$D317,EUROSTAT_VBE_IND_2010!$C$7:$C$732,"*"&amp;RIGHT($A317,3)&amp;"*",EUROSTAT_VBE_IND_2010!$D$7:$D$732,"4100*"))/1000+(SUMIFS(EUROSTAT_VBE_IND_2010!AI$7:AI$732,EUROSTAT_VBE_IND_2010!$B$7:$B$732,$D317,EUROSTAT_VBE_IND_2010!$C$7:$C$732,"*"&amp;RIGHT($A317,3)&amp;"*",EUROSTAT_VBE_IND_2010!$D$7:$D$732,"4230*"))/1000+(SUMIFS(EUROSTAT_VBE_IND_2010!AI$7:AI$732,EUROSTAT_VBE_IND_2010!$B$7:$B$732,$D317,EUROSTAT_VBE_IND_2010!$C$7:$C$732,"*"&amp;RIGHT($A317,3)&amp;"*",EUROSTAT_VBE_IND_2010!$D$7:$D$732,"4240*"))/1000+(SUMIFS(EUROSTAT_VBE_IND_2010!AI$7:AI$732,EUROSTAT_VBE_IND_2010!$B$7:$B$732,$D317,EUROSTAT_VBE_IND_2010!$C$7:$C$732,"*"&amp;RIGHT($A317,3)&amp;"*",EUROSTAT_VBE_IND_2010!$D$7:$D$732,"3106*"))/1000</f>
        <v>0.68</v>
      </c>
      <c r="AJ317" s="17">
        <f>(SUMIFS(EUROSTAT_VBE_IND_2010!AJ$7:AJ$732,EUROSTAT_VBE_IND_2010!$B$7:$B$732,$D317,EUROSTAT_VBE_IND_2010!$C$7:$C$732,"*"&amp;RIGHT($A317,3)&amp;"*",EUROSTAT_VBE_IND_2010!$D$7:$D$732,"4100*"))/1000+(SUMIFS(EUROSTAT_VBE_IND_2010!AJ$7:AJ$732,EUROSTAT_VBE_IND_2010!$B$7:$B$732,$D317,EUROSTAT_VBE_IND_2010!$C$7:$C$732,"*"&amp;RIGHT($A317,3)&amp;"*",EUROSTAT_VBE_IND_2010!$D$7:$D$732,"4230*"))/1000+(SUMIFS(EUROSTAT_VBE_IND_2010!AJ$7:AJ$732,EUROSTAT_VBE_IND_2010!$B$7:$B$732,$D317,EUROSTAT_VBE_IND_2010!$C$7:$C$732,"*"&amp;RIGHT($A317,3)&amp;"*",EUROSTAT_VBE_IND_2010!$D$7:$D$732,"4240*"))/1000+(SUMIFS(EUROSTAT_VBE_IND_2010!AJ$7:AJ$732,EUROSTAT_VBE_IND_2010!$B$7:$B$732,$D317,EUROSTAT_VBE_IND_2010!$C$7:$C$732,"*"&amp;RIGHT($A317,3)&amp;"*",EUROSTAT_VBE_IND_2010!$D$7:$D$732,"3106*"))/1000</f>
        <v>2.543</v>
      </c>
      <c r="AK317" s="17">
        <f>(SUMIFS(EUROSTAT_VBE_IND_2010!AK$7:AK$732,EUROSTAT_VBE_IND_2010!$B$7:$B$732,$D317,EUROSTAT_VBE_IND_2010!$C$7:$C$732,"*"&amp;RIGHT($A317,3)&amp;"*",EUROSTAT_VBE_IND_2010!$D$7:$D$732,"4100*"))/1000+(SUMIFS(EUROSTAT_VBE_IND_2010!AK$7:AK$732,EUROSTAT_VBE_IND_2010!$B$7:$B$732,$D317,EUROSTAT_VBE_IND_2010!$C$7:$C$732,"*"&amp;RIGHT($A317,3)&amp;"*",EUROSTAT_VBE_IND_2010!$D$7:$D$732,"4230*"))/1000+(SUMIFS(EUROSTAT_VBE_IND_2010!AK$7:AK$732,EUROSTAT_VBE_IND_2010!$B$7:$B$732,$D317,EUROSTAT_VBE_IND_2010!$C$7:$C$732,"*"&amp;RIGHT($A317,3)&amp;"*",EUROSTAT_VBE_IND_2010!$D$7:$D$732,"4240*"))/1000+(SUMIFS(EUROSTAT_VBE_IND_2010!AK$7:AK$732,EUROSTAT_VBE_IND_2010!$B$7:$B$732,$D317,EUROSTAT_VBE_IND_2010!$C$7:$C$732,"*"&amp;RIGHT($A317,3)&amp;"*",EUROSTAT_VBE_IND_2010!$D$7:$D$732,"3106*"))/1000</f>
        <v>28.293</v>
      </c>
      <c r="AL317" s="198">
        <f>SUMIFS('IEA Bal_AL-IND'!$D$30:$D$329,'IEA Bal_AL-IND'!$A$30:$A$329,"*"&amp;RIGHT($B317,8),'IEA Bal_AL-IND'!$C$30:$C$329,'Aggregated Balance-IND_2010'!$E317)</f>
        <v>0</v>
      </c>
      <c r="AM317" s="198">
        <f>SUMIFS('IEA Bal_BA-IND'!$D$30:$D$329,'IEA Bal_BA-IND'!$A$30:$A$329,"*"&amp;RIGHT($B317,8),'IEA Bal_BA-IND'!$C$30:$C$329,'Aggregated Balance-IND_2010'!$E317)</f>
        <v>0</v>
      </c>
      <c r="AN317" s="198">
        <f>SUMIFS('IEA Bal_KS-IND'!$D$30:$D$329,'IEA Bal_KS-IND'!$A$30:$A$329,"*"&amp;RIGHT($B317,8),'IEA Bal_KS-IND'!$C$30:$C$329,'Aggregated Balance-IND_2010'!$E317)</f>
        <v>0</v>
      </c>
      <c r="AO317" s="17">
        <f>(SUMIFS(EUROSTAT_VBE_IND_2010!Y$7:Y$732,EUROSTAT_VBE_IND_2010!$B$7:$B$732,$D317,EUROSTAT_VBE_IND_2010!$C$7:$C$732,"*"&amp;RIGHT($A317,3)&amp;"*",EUROSTAT_VBE_IND_2010!$D$7:$D$732,"4100*"))/1000+(SUMIFS(EUROSTAT_VBE_IND_2010!Y$7:Y$732,EUROSTAT_VBE_IND_2010!$B$7:$B$732,$D317,EUROSTAT_VBE_IND_2010!$C$7:$C$732,"*"&amp;RIGHT($A317,3)&amp;"*",EUROSTAT_VBE_IND_2010!$D$7:$D$732,"4230*"))/1000+(SUMIFS(EUROSTAT_VBE_IND_2010!Y$7:Y$732,EUROSTAT_VBE_IND_2010!$B$7:$B$732,$D317,EUROSTAT_VBE_IND_2010!$C$7:$C$732,"*"&amp;RIGHT($A317,3)&amp;"*",EUROSTAT_VBE_IND_2010!$D$7:$D$732,"4240*"))/1000+(SUMIFS(EUROSTAT_VBE_IND_2010!Y$7:Y$732,EUROSTAT_VBE_IND_2010!$B$7:$B$732,$D317,EUROSTAT_VBE_IND_2010!$C$7:$C$732,"*"&amp;RIGHT($A317,3)&amp;"*",EUROSTAT_VBE_IND_2010!$D$7:$D$732,"3106*"))/1000</f>
        <v>0</v>
      </c>
      <c r="AP317" s="17">
        <f>(SUMIFS(EUROSTAT_VBE_IND_2010!Z$7:Z$732,EUROSTAT_VBE_IND_2010!$B$7:$B$732,$D317,EUROSTAT_VBE_IND_2010!$C$7:$C$732,"*"&amp;RIGHT($A317,3)&amp;"*",EUROSTAT_VBE_IND_2010!$D$7:$D$732,"4100*"))/1000+(SUMIFS(EUROSTAT_VBE_IND_2010!Z$7:Z$732,EUROSTAT_VBE_IND_2010!$B$7:$B$732,$D317,EUROSTAT_VBE_IND_2010!$C$7:$C$732,"*"&amp;RIGHT($A317,3)&amp;"*",EUROSTAT_VBE_IND_2010!$D$7:$D$732,"4230*"))/1000+(SUMIFS(EUROSTAT_VBE_IND_2010!Z$7:Z$732,EUROSTAT_VBE_IND_2010!$B$7:$B$732,$D317,EUROSTAT_VBE_IND_2010!$C$7:$C$732,"*"&amp;RIGHT($A317,3)&amp;"*",EUROSTAT_VBE_IND_2010!$D$7:$D$732,"4240*"))/1000+(SUMIFS(EUROSTAT_VBE_IND_2010!Z$7:Z$732,EUROSTAT_VBE_IND_2010!$B$7:$B$732,$D317,EUROSTAT_VBE_IND_2010!$C$7:$C$732,"*"&amp;RIGHT($A317,3)&amp;"*",EUROSTAT_VBE_IND_2010!$D$7:$D$732,"3106*"))/1000</f>
        <v>0.068</v>
      </c>
      <c r="AQ317" s="17">
        <f>(SUMIFS(EUROSTAT_VBE_IND_2010!AG$7:AG$732,EUROSTAT_VBE_IND_2010!$B$7:$B$732,$D317,EUROSTAT_VBE_IND_2010!$C$7:$C$732,"*"&amp;RIGHT($A317,3)&amp;"*",EUROSTAT_VBE_IND_2010!$D$7:$D$732,"4100*"))/1000+(SUMIFS(EUROSTAT_VBE_IND_2010!AG$7:AG$732,EUROSTAT_VBE_IND_2010!$B$7:$B$732,$D317,EUROSTAT_VBE_IND_2010!$C$7:$C$732,"*"&amp;RIGHT($A317,3)&amp;"*",EUROSTAT_VBE_IND_2010!$D$7:$D$732,"4230*"))/1000+(SUMIFS(EUROSTAT_VBE_IND_2010!AG$7:AG$732,EUROSTAT_VBE_IND_2010!$B$7:$B$732,$D317,EUROSTAT_VBE_IND_2010!$C$7:$C$732,"*"&amp;RIGHT($A317,3)&amp;"*",EUROSTAT_VBE_IND_2010!$D$7:$D$732,"4240*"))/1000+(SUMIFS(EUROSTAT_VBE_IND_2010!AG$7:AG$732,EUROSTAT_VBE_IND_2010!$B$7:$B$732,$D317,EUROSTAT_VBE_IND_2010!$C$7:$C$732,"*"&amp;RIGHT($A317,3)&amp;"*",EUROSTAT_VBE_IND_2010!$D$7:$D$732,"3106*"))/1000</f>
        <v>0.01</v>
      </c>
    </row>
    <row r="318" spans="1:43">
      <c r="A318" t="str">
        <f>LEFT(EUROSTAT_VBE_IND_2010!$C$477,8)</f>
        <v>B_101846</v>
      </c>
      <c r="B318" s="28" t="s">
        <v>305</v>
      </c>
      <c r="C318" t="s">
        <v>293</v>
      </c>
      <c r="D318" t="s">
        <v>126</v>
      </c>
      <c r="E318" t="s">
        <v>240</v>
      </c>
      <c r="F318" t="s">
        <v>260</v>
      </c>
      <c r="G318" s="17">
        <f>(SUMIFS(EUROSTAT_VBE_IND_2010!E$7:E$732,EUROSTAT_VBE_IND_2010!$B$7:$B$732,$D318,EUROSTAT_VBE_IND_2010!$C$7:$C$732,"*"&amp;RIGHT($A318,3)&amp;"*",EUROSTAT_VBE_IND_2010!$D$7:$D$732,"421*"))/1000</f>
        <v>0</v>
      </c>
      <c r="H318" s="17">
        <f>(SUMIFS(EUROSTAT_VBE_IND_2010!F$7:F$732,EUROSTAT_VBE_IND_2010!$B$7:$B$732,$D318,EUROSTAT_VBE_IND_2010!$C$7:$C$732,"*"&amp;RIGHT($A318,3)&amp;"*",EUROSTAT_VBE_IND_2010!$D$7:$D$732,"421*"))/1000</f>
        <v>0</v>
      </c>
      <c r="I318" s="17">
        <f>(SUMIFS(EUROSTAT_VBE_IND_2010!G$7:G$732,EUROSTAT_VBE_IND_2010!$B$7:$B$732,$D318,EUROSTAT_VBE_IND_2010!$C$7:$C$732,"*"&amp;RIGHT($A318,3)&amp;"*",EUROSTAT_VBE_IND_2010!$D$7:$D$732,"421*"))/1000</f>
        <v>0</v>
      </c>
      <c r="J318" s="198">
        <f>SUMIFS('IEA Bal_CH-IND'!$D$30:$D$329,'IEA Bal_CH-IND'!$A$30:$A$329,"*"&amp;RIGHT($B318,8),'IEA Bal_CH-IND'!$C$30:$C$329,'Aggregated Balance-IND_2010'!$E318)</f>
        <v>0</v>
      </c>
      <c r="K318" s="17">
        <f>(SUMIFS(EUROSTAT_VBE_IND_2010!H$7:H$732,EUROSTAT_VBE_IND_2010!$B$7:$B$732,$D318,EUROSTAT_VBE_IND_2010!$C$7:$C$732,"*"&amp;RIGHT($A318,3)&amp;"*",EUROSTAT_VBE_IND_2010!$D$7:$D$732,"421*"))/1000</f>
        <v>0</v>
      </c>
      <c r="L318" s="17">
        <f>(SUMIFS(EUROSTAT_VBE_IND_2010!I$7:I$732,EUROSTAT_VBE_IND_2010!$B$7:$B$732,$D318,EUROSTAT_VBE_IND_2010!$C$7:$C$732,"*"&amp;RIGHT($A318,3)&amp;"*",EUROSTAT_VBE_IND_2010!$D$7:$D$732,"421*"))/1000</f>
        <v>0</v>
      </c>
      <c r="M318" s="17">
        <f>(SUMIFS(EUROSTAT_VBE_IND_2010!J$7:J$732,EUROSTAT_VBE_IND_2010!$B$7:$B$732,$D318,EUROSTAT_VBE_IND_2010!$C$7:$C$732,"*"&amp;RIGHT($A318,3)&amp;"*",EUROSTAT_VBE_IND_2010!$D$7:$D$732,"421*"))/1000</f>
        <v>0.35</v>
      </c>
      <c r="N318" s="17">
        <f>(SUMIFS(EUROSTAT_VBE_IND_2010!K$7:K$732,EUROSTAT_VBE_IND_2010!$B$7:$B$732,$D318,EUROSTAT_VBE_IND_2010!$C$7:$C$732,"*"&amp;RIGHT($A318,3)&amp;"*",EUROSTAT_VBE_IND_2010!$D$7:$D$732,"421*"))/1000</f>
        <v>0</v>
      </c>
      <c r="O318" s="17">
        <f>(SUMIFS(EUROSTAT_VBE_IND_2010!L$7:L$732,EUROSTAT_VBE_IND_2010!$B$7:$B$732,$D318,EUROSTAT_VBE_IND_2010!$C$7:$C$732,"*"&amp;RIGHT($A318,3)&amp;"*",EUROSTAT_VBE_IND_2010!$D$7:$D$732,"421*"))/1000</f>
        <v>0</v>
      </c>
      <c r="P318" s="17">
        <f>(SUMIFS(EUROSTAT_VBE_IND_2010!M$7:M$732,EUROSTAT_VBE_IND_2010!$B$7:$B$732,$D318,EUROSTAT_VBE_IND_2010!$C$7:$C$732,"*"&amp;RIGHT($A318,3)&amp;"*",EUROSTAT_VBE_IND_2010!$D$7:$D$732,"421*"))/1000</f>
        <v>0</v>
      </c>
      <c r="Q318" s="17">
        <f>(SUMIFS(EUROSTAT_VBE_IND_2010!N$7:N$732,EUROSTAT_VBE_IND_2010!$B$7:$B$732,$D318,EUROSTAT_VBE_IND_2010!$C$7:$C$732,"*"&amp;RIGHT($A318,3)&amp;"*",EUROSTAT_VBE_IND_2010!$D$7:$D$732,"421*"))/1000</f>
        <v>0</v>
      </c>
      <c r="R318" s="17">
        <f>(SUMIFS(EUROSTAT_VBE_IND_2010!O$7:O$732,EUROSTAT_VBE_IND_2010!$B$7:$B$732,$D318,EUROSTAT_VBE_IND_2010!$C$7:$C$732,"*"&amp;RIGHT($A318,3)&amp;"*",EUROSTAT_VBE_IND_2010!$D$7:$D$732,"421*"))/1000</f>
        <v>0</v>
      </c>
      <c r="S318" s="17">
        <f>(SUMIFS(EUROSTAT_VBE_IND_2010!P$7:P$732,EUROSTAT_VBE_IND_2010!$B$7:$B$732,$D318,EUROSTAT_VBE_IND_2010!$C$7:$C$732,"*"&amp;RIGHT($A318,3)&amp;"*",EUROSTAT_VBE_IND_2010!$D$7:$D$732,"421*"))/1000</f>
        <v>0</v>
      </c>
      <c r="T318" s="17">
        <f>(SUMIFS(EUROSTAT_VBE_IND_2010!Q$7:Q$732,EUROSTAT_VBE_IND_2010!$B$7:$B$732,$D318,EUROSTAT_VBE_IND_2010!$C$7:$C$732,"*"&amp;RIGHT($A318,3)&amp;"*",EUROSTAT_VBE_IND_2010!$D$7:$D$732,"421*"))/1000</f>
        <v>0</v>
      </c>
      <c r="U318" s="17">
        <f>(SUMIFS(EUROSTAT_VBE_IND_2010!R$7:R$732,EUROSTAT_VBE_IND_2010!$B$7:$B$732,$D318,EUROSTAT_VBE_IND_2010!$C$7:$C$732,"*"&amp;RIGHT($A318,3)&amp;"*",EUROSTAT_VBE_IND_2010!$D$7:$D$732,"421*"))/1000</f>
        <v>0</v>
      </c>
      <c r="V318" s="17">
        <f>(SUMIFS(EUROSTAT_VBE_IND_2010!S$7:S$732,EUROSTAT_VBE_IND_2010!$B$7:$B$732,$D318,EUROSTAT_VBE_IND_2010!$C$7:$C$732,"*"&amp;RIGHT($A318,3)&amp;"*",EUROSTAT_VBE_IND_2010!$D$7:$D$732,"421*"))/1000</f>
        <v>0</v>
      </c>
      <c r="W318" s="17">
        <f>(SUMIFS(EUROSTAT_VBE_IND_2010!T$7:T$732,EUROSTAT_VBE_IND_2010!$B$7:$B$732,$D318,EUROSTAT_VBE_IND_2010!$C$7:$C$732,"*"&amp;RIGHT($A318,3)&amp;"*",EUROSTAT_VBE_IND_2010!$D$7:$D$732,"421*"))/1000</f>
        <v>0</v>
      </c>
      <c r="X318" s="17">
        <f>(SUMIFS(EUROSTAT_VBE_IND_2010!U$7:U$732,EUROSTAT_VBE_IND_2010!$B$7:$B$732,$D318,EUROSTAT_VBE_IND_2010!$C$7:$C$732,"*"&amp;RIGHT($A318,3)&amp;"*",EUROSTAT_VBE_IND_2010!$D$7:$D$732,"421*"))/1000</f>
        <v>0</v>
      </c>
      <c r="Y318" s="17">
        <f>(SUMIFS(EUROSTAT_VBE_IND_2010!V$7:V$732,EUROSTAT_VBE_IND_2010!$B$7:$B$732,$D318,EUROSTAT_VBE_IND_2010!$C$7:$C$732,"*"&amp;RIGHT($A318,3)&amp;"*",EUROSTAT_VBE_IND_2010!$D$7:$D$732,"421*"))/1000</f>
        <v>0</v>
      </c>
      <c r="Z318" s="17">
        <f>(SUMIFS(EUROSTAT_VBE_IND_2010!W$7:W$732,EUROSTAT_VBE_IND_2010!$B$7:$B$732,$D318,EUROSTAT_VBE_IND_2010!$C$7:$C$732,"*"&amp;RIGHT($A318,3)&amp;"*",EUROSTAT_VBE_IND_2010!$D$7:$D$732,"421*"))/1000</f>
        <v>0</v>
      </c>
      <c r="AA318" s="17">
        <f>(SUMIFS(EUROSTAT_VBE_IND_2010!X$7:X$732,EUROSTAT_VBE_IND_2010!$B$7:$B$732,$D318,EUROSTAT_VBE_IND_2010!$C$7:$C$732,"*"&amp;RIGHT($A318,3)&amp;"*",EUROSTAT_VBE_IND_2010!$D$7:$D$732,"421*"))/1000</f>
        <v>0</v>
      </c>
      <c r="AB318" s="17">
        <f>(SUMIFS(EUROSTAT_VBE_IND_2010!AA$7:AA$732,EUROSTAT_VBE_IND_2010!$B$7:$B$732,$D318,EUROSTAT_VBE_IND_2010!$C$7:$C$732,"*"&amp;RIGHT($A318,3)&amp;"*",EUROSTAT_VBE_IND_2010!$D$7:$D$732,"421*"))/1000</f>
        <v>0</v>
      </c>
      <c r="AC318" s="17">
        <f>(SUMIFS(EUROSTAT_VBE_IND_2010!AB$7:AB$732,EUROSTAT_VBE_IND_2010!$B$7:$B$732,$D318,EUROSTAT_VBE_IND_2010!$C$7:$C$732,"*"&amp;RIGHT($A318,3)&amp;"*",EUROSTAT_VBE_IND_2010!$D$7:$D$732,"421*"))/1000</f>
        <v>0</v>
      </c>
      <c r="AD318" s="17">
        <f>(SUMIFS(EUROSTAT_VBE_IND_2010!AC$7:AC$732,EUROSTAT_VBE_IND_2010!$B$7:$B$732,$D318,EUROSTAT_VBE_IND_2010!$C$7:$C$732,"*"&amp;RIGHT($A318,3)&amp;"*",EUROSTAT_VBE_IND_2010!$D$7:$D$732,"421*"))/1000</f>
        <v>0</v>
      </c>
      <c r="AE318" s="17">
        <f>(SUMIFS(EUROSTAT_VBE_IND_2010!AD$7:AD$732,EUROSTAT_VBE_IND_2010!$B$7:$B$732,$D318,EUROSTAT_VBE_IND_2010!$C$7:$C$732,"*"&amp;RIGHT($A318,3)&amp;"*",EUROSTAT_VBE_IND_2010!$D$7:$D$732,"421*"))/1000</f>
        <v>0</v>
      </c>
      <c r="AF318" s="17">
        <f>(SUMIFS(EUROSTAT_VBE_IND_2010!AE$7:AE$732,EUROSTAT_VBE_IND_2010!$B$7:$B$732,$D318,EUROSTAT_VBE_IND_2010!$C$7:$C$732,"*"&amp;RIGHT($A318,3)&amp;"*",EUROSTAT_VBE_IND_2010!$D$7:$D$732,"421*"))/1000</f>
        <v>0</v>
      </c>
      <c r="AG318" s="17">
        <f>(SUMIFS(EUROSTAT_VBE_IND_2010!AF$7:AF$732,EUROSTAT_VBE_IND_2010!$B$7:$B$732,$D318,EUROSTAT_VBE_IND_2010!$C$7:$C$732,"*"&amp;RIGHT($A318,3)&amp;"*",EUROSTAT_VBE_IND_2010!$D$7:$D$732,"421*"))/1000</f>
        <v>0</v>
      </c>
      <c r="AH318" s="17">
        <f>(SUMIFS(EUROSTAT_VBE_IND_2010!AH$7:AH$732,EUROSTAT_VBE_IND_2010!$B$7:$B$732,$D318,EUROSTAT_VBE_IND_2010!$C$7:$C$732,"*"&amp;RIGHT($A318,3)&amp;"*",EUROSTAT_VBE_IND_2010!$D$7:$D$732,"421*"))/1000</f>
        <v>0</v>
      </c>
      <c r="AI318" s="17">
        <f>(SUMIFS(EUROSTAT_VBE_IND_2010!AI$7:AI$732,EUROSTAT_VBE_IND_2010!$B$7:$B$732,$D318,EUROSTAT_VBE_IND_2010!$C$7:$C$732,"*"&amp;RIGHT($A318,3)&amp;"*",EUROSTAT_VBE_IND_2010!$D$7:$D$732,"421*"))/1000</f>
        <v>0</v>
      </c>
      <c r="AJ318" s="17">
        <f>(SUMIFS(EUROSTAT_VBE_IND_2010!AJ$7:AJ$732,EUROSTAT_VBE_IND_2010!$B$7:$B$732,$D318,EUROSTAT_VBE_IND_2010!$C$7:$C$732,"*"&amp;RIGHT($A318,3)&amp;"*",EUROSTAT_VBE_IND_2010!$D$7:$D$732,"421*"))/1000</f>
        <v>0</v>
      </c>
      <c r="AK318" s="17">
        <f>(SUMIFS(EUROSTAT_VBE_IND_2010!AK$7:AK$732,EUROSTAT_VBE_IND_2010!$B$7:$B$732,$D318,EUROSTAT_VBE_IND_2010!$C$7:$C$732,"*"&amp;RIGHT($A318,3)&amp;"*",EUROSTAT_VBE_IND_2010!$D$7:$D$732,"421*"))/1000</f>
        <v>0</v>
      </c>
      <c r="AL318" s="198">
        <f>SUMIFS('IEA Bal_AL-IND'!$D$30:$D$329,'IEA Bal_AL-IND'!$A$30:$A$329,"*"&amp;RIGHT($B318,8),'IEA Bal_AL-IND'!$C$30:$C$329,'Aggregated Balance-IND_2010'!$E318)</f>
        <v>0</v>
      </c>
      <c r="AM318" s="198">
        <f>SUMIFS('IEA Bal_BA-IND'!$D$30:$D$329,'IEA Bal_BA-IND'!$A$30:$A$329,"*"&amp;RIGHT($B318,8),'IEA Bal_BA-IND'!$C$30:$C$329,'Aggregated Balance-IND_2010'!$E318)</f>
        <v>0</v>
      </c>
      <c r="AN318" s="198">
        <f>SUMIFS('IEA Bal_KS-IND'!$D$30:$D$329,'IEA Bal_KS-IND'!$A$30:$A$329,"*"&amp;RIGHT($B318,8),'IEA Bal_KS-IND'!$C$30:$C$329,'Aggregated Balance-IND_2010'!$E318)</f>
        <v>0</v>
      </c>
      <c r="AO318" s="17">
        <f>(SUMIFS(EUROSTAT_VBE_IND_2010!Y$7:Y$732,EUROSTAT_VBE_IND_2010!$B$7:$B$732,$D318,EUROSTAT_VBE_IND_2010!$C$7:$C$732,"*"&amp;RIGHT($A318,3)&amp;"*",EUROSTAT_VBE_IND_2010!$D$7:$D$732,"421*"))/1000</f>
        <v>0</v>
      </c>
      <c r="AP318" s="17">
        <f>(SUMIFS(EUROSTAT_VBE_IND_2010!Z$7:Z$732,EUROSTAT_VBE_IND_2010!$B$7:$B$732,$D318,EUROSTAT_VBE_IND_2010!$C$7:$C$732,"*"&amp;RIGHT($A318,3)&amp;"*",EUROSTAT_VBE_IND_2010!$D$7:$D$732,"421*"))/1000</f>
        <v>0</v>
      </c>
      <c r="AQ318" s="17">
        <f>(SUMIFS(EUROSTAT_VBE_IND_2010!AG$7:AG$732,EUROSTAT_VBE_IND_2010!$B$7:$B$732,$D318,EUROSTAT_VBE_IND_2010!$C$7:$C$732,"*"&amp;RIGHT($A318,3)&amp;"*",EUROSTAT_VBE_IND_2010!$D$7:$D$732,"421*"))/1000</f>
        <v>0</v>
      </c>
    </row>
    <row r="319" spans="1:43">
      <c r="A319" t="str">
        <f>LEFT(EUROSTAT_VBE_IND_2010!$C$477,8)</f>
        <v>B_101846</v>
      </c>
      <c r="B319" s="28" t="s">
        <v>305</v>
      </c>
      <c r="C319" t="s">
        <v>293</v>
      </c>
      <c r="D319" t="s">
        <v>126</v>
      </c>
      <c r="E319" t="s">
        <v>241</v>
      </c>
      <c r="F319" t="s">
        <v>261</v>
      </c>
      <c r="G319" s="17">
        <f>(SUMIFS(EUROSTAT_VBE_IND_2010!E$7:E$732,EUROSTAT_VBE_IND_2010!$B$7:$B$732,$D319,EUROSTAT_VBE_IND_2010!$C$7:$C$732,"*"&amp;RIGHT($A319,3)&amp;"*",EUROSTAT_VBE_IND_2010!$D$7:$D$732,"422*"))/1000</f>
        <v>0</v>
      </c>
      <c r="H319" s="17">
        <f>(SUMIFS(EUROSTAT_VBE_IND_2010!F$7:F$732,EUROSTAT_VBE_IND_2010!$B$7:$B$732,$D319,EUROSTAT_VBE_IND_2010!$C$7:$C$732,"*"&amp;RIGHT($A319,3)&amp;"*",EUROSTAT_VBE_IND_2010!$D$7:$D$732,"422*"))/1000</f>
        <v>0</v>
      </c>
      <c r="I319" s="17">
        <f>(SUMIFS(EUROSTAT_VBE_IND_2010!G$7:G$732,EUROSTAT_VBE_IND_2010!$B$7:$B$732,$D319,EUROSTAT_VBE_IND_2010!$C$7:$C$732,"*"&amp;RIGHT($A319,3)&amp;"*",EUROSTAT_VBE_IND_2010!$D$7:$D$732,"422*"))/1000</f>
        <v>0</v>
      </c>
      <c r="J319" s="198">
        <f>SUMIFS('IEA Bal_CH-IND'!$D$30:$D$329,'IEA Bal_CH-IND'!$A$30:$A$329,"*"&amp;RIGHT($B319,8),'IEA Bal_CH-IND'!$C$30:$C$329,'Aggregated Balance-IND_2010'!$E319)</f>
        <v>0</v>
      </c>
      <c r="K319" s="17">
        <f>(SUMIFS(EUROSTAT_VBE_IND_2010!H$7:H$732,EUROSTAT_VBE_IND_2010!$B$7:$B$732,$D319,EUROSTAT_VBE_IND_2010!$C$7:$C$732,"*"&amp;RIGHT($A319,3)&amp;"*",EUROSTAT_VBE_IND_2010!$D$7:$D$732,"422*"))/1000</f>
        <v>0</v>
      </c>
      <c r="L319" s="17">
        <f>(SUMIFS(EUROSTAT_VBE_IND_2010!I$7:I$732,EUROSTAT_VBE_IND_2010!$B$7:$B$732,$D319,EUROSTAT_VBE_IND_2010!$C$7:$C$732,"*"&amp;RIGHT($A319,3)&amp;"*",EUROSTAT_VBE_IND_2010!$D$7:$D$732,"422*"))/1000</f>
        <v>0</v>
      </c>
      <c r="M319" s="17">
        <f>(SUMIFS(EUROSTAT_VBE_IND_2010!J$7:J$732,EUROSTAT_VBE_IND_2010!$B$7:$B$732,$D319,EUROSTAT_VBE_IND_2010!$C$7:$C$732,"*"&amp;RIGHT($A319,3)&amp;"*",EUROSTAT_VBE_IND_2010!$D$7:$D$732,"422*"))/1000</f>
        <v>0</v>
      </c>
      <c r="N319" s="17">
        <f>(SUMIFS(EUROSTAT_VBE_IND_2010!K$7:K$732,EUROSTAT_VBE_IND_2010!$B$7:$B$732,$D319,EUROSTAT_VBE_IND_2010!$C$7:$C$732,"*"&amp;RIGHT($A319,3)&amp;"*",EUROSTAT_VBE_IND_2010!$D$7:$D$732,"422*"))/1000</f>
        <v>0</v>
      </c>
      <c r="O319" s="17">
        <f>(SUMIFS(EUROSTAT_VBE_IND_2010!L$7:L$732,EUROSTAT_VBE_IND_2010!$B$7:$B$732,$D319,EUROSTAT_VBE_IND_2010!$C$7:$C$732,"*"&amp;RIGHT($A319,3)&amp;"*",EUROSTAT_VBE_IND_2010!$D$7:$D$732,"422*"))/1000</f>
        <v>0</v>
      </c>
      <c r="P319" s="17">
        <f>(SUMIFS(EUROSTAT_VBE_IND_2010!M$7:M$732,EUROSTAT_VBE_IND_2010!$B$7:$B$732,$D319,EUROSTAT_VBE_IND_2010!$C$7:$C$732,"*"&amp;RIGHT($A319,3)&amp;"*",EUROSTAT_VBE_IND_2010!$D$7:$D$732,"422*"))/1000</f>
        <v>0</v>
      </c>
      <c r="Q319" s="17">
        <f>(SUMIFS(EUROSTAT_VBE_IND_2010!N$7:N$732,EUROSTAT_VBE_IND_2010!$B$7:$B$732,$D319,EUROSTAT_VBE_IND_2010!$C$7:$C$732,"*"&amp;RIGHT($A319,3)&amp;"*",EUROSTAT_VBE_IND_2010!$D$7:$D$732,"422*"))/1000</f>
        <v>0</v>
      </c>
      <c r="R319" s="17">
        <f>(SUMIFS(EUROSTAT_VBE_IND_2010!O$7:O$732,EUROSTAT_VBE_IND_2010!$B$7:$B$732,$D319,EUROSTAT_VBE_IND_2010!$C$7:$C$732,"*"&amp;RIGHT($A319,3)&amp;"*",EUROSTAT_VBE_IND_2010!$D$7:$D$732,"422*"))/1000</f>
        <v>0</v>
      </c>
      <c r="S319" s="17">
        <f>(SUMIFS(EUROSTAT_VBE_IND_2010!P$7:P$732,EUROSTAT_VBE_IND_2010!$B$7:$B$732,$D319,EUROSTAT_VBE_IND_2010!$C$7:$C$732,"*"&amp;RIGHT($A319,3)&amp;"*",EUROSTAT_VBE_IND_2010!$D$7:$D$732,"422*"))/1000</f>
        <v>0</v>
      </c>
      <c r="T319" s="17">
        <f>(SUMIFS(EUROSTAT_VBE_IND_2010!Q$7:Q$732,EUROSTAT_VBE_IND_2010!$B$7:$B$732,$D319,EUROSTAT_VBE_IND_2010!$C$7:$C$732,"*"&amp;RIGHT($A319,3)&amp;"*",EUROSTAT_VBE_IND_2010!$D$7:$D$732,"422*"))/1000</f>
        <v>0</v>
      </c>
      <c r="U319" s="17">
        <f>(SUMIFS(EUROSTAT_VBE_IND_2010!R$7:R$732,EUROSTAT_VBE_IND_2010!$B$7:$B$732,$D319,EUROSTAT_VBE_IND_2010!$C$7:$C$732,"*"&amp;RIGHT($A319,3)&amp;"*",EUROSTAT_VBE_IND_2010!$D$7:$D$732,"422*"))/1000</f>
        <v>0</v>
      </c>
      <c r="V319" s="17">
        <f>(SUMIFS(EUROSTAT_VBE_IND_2010!S$7:S$732,EUROSTAT_VBE_IND_2010!$B$7:$B$732,$D319,EUROSTAT_VBE_IND_2010!$C$7:$C$732,"*"&amp;RIGHT($A319,3)&amp;"*",EUROSTAT_VBE_IND_2010!$D$7:$D$732,"422*"))/1000</f>
        <v>0</v>
      </c>
      <c r="W319" s="17">
        <f>(SUMIFS(EUROSTAT_VBE_IND_2010!T$7:T$732,EUROSTAT_VBE_IND_2010!$B$7:$B$732,$D319,EUROSTAT_VBE_IND_2010!$C$7:$C$732,"*"&amp;RIGHT($A319,3)&amp;"*",EUROSTAT_VBE_IND_2010!$D$7:$D$732,"422*"))/1000</f>
        <v>0</v>
      </c>
      <c r="X319" s="17">
        <f>(SUMIFS(EUROSTAT_VBE_IND_2010!U$7:U$732,EUROSTAT_VBE_IND_2010!$B$7:$B$732,$D319,EUROSTAT_VBE_IND_2010!$C$7:$C$732,"*"&amp;RIGHT($A319,3)&amp;"*",EUROSTAT_VBE_IND_2010!$D$7:$D$732,"422*"))/1000</f>
        <v>0</v>
      </c>
      <c r="Y319" s="17">
        <f>(SUMIFS(EUROSTAT_VBE_IND_2010!V$7:V$732,EUROSTAT_VBE_IND_2010!$B$7:$B$732,$D319,EUROSTAT_VBE_IND_2010!$C$7:$C$732,"*"&amp;RIGHT($A319,3)&amp;"*",EUROSTAT_VBE_IND_2010!$D$7:$D$732,"422*"))/1000</f>
        <v>0</v>
      </c>
      <c r="Z319" s="17">
        <f>(SUMIFS(EUROSTAT_VBE_IND_2010!W$7:W$732,EUROSTAT_VBE_IND_2010!$B$7:$B$732,$D319,EUROSTAT_VBE_IND_2010!$C$7:$C$732,"*"&amp;RIGHT($A319,3)&amp;"*",EUROSTAT_VBE_IND_2010!$D$7:$D$732,"422*"))/1000</f>
        <v>0</v>
      </c>
      <c r="AA319" s="17">
        <f>(SUMIFS(EUROSTAT_VBE_IND_2010!X$7:X$732,EUROSTAT_VBE_IND_2010!$B$7:$B$732,$D319,EUROSTAT_VBE_IND_2010!$C$7:$C$732,"*"&amp;RIGHT($A319,3)&amp;"*",EUROSTAT_VBE_IND_2010!$D$7:$D$732,"422*"))/1000</f>
        <v>0</v>
      </c>
      <c r="AB319" s="17">
        <f>(SUMIFS(EUROSTAT_VBE_IND_2010!AA$7:AA$732,EUROSTAT_VBE_IND_2010!$B$7:$B$732,$D319,EUROSTAT_VBE_IND_2010!$C$7:$C$732,"*"&amp;RIGHT($A319,3)&amp;"*",EUROSTAT_VBE_IND_2010!$D$7:$D$732,"422*"))/1000</f>
        <v>0</v>
      </c>
      <c r="AC319" s="17">
        <f>(SUMIFS(EUROSTAT_VBE_IND_2010!AB$7:AB$732,EUROSTAT_VBE_IND_2010!$B$7:$B$732,$D319,EUROSTAT_VBE_IND_2010!$C$7:$C$732,"*"&amp;RIGHT($A319,3)&amp;"*",EUROSTAT_VBE_IND_2010!$D$7:$D$732,"422*"))/1000</f>
        <v>0</v>
      </c>
      <c r="AD319" s="17">
        <f>(SUMIFS(EUROSTAT_VBE_IND_2010!AC$7:AC$732,EUROSTAT_VBE_IND_2010!$B$7:$B$732,$D319,EUROSTAT_VBE_IND_2010!$C$7:$C$732,"*"&amp;RIGHT($A319,3)&amp;"*",EUROSTAT_VBE_IND_2010!$D$7:$D$732,"422*"))/1000</f>
        <v>0</v>
      </c>
      <c r="AE319" s="17">
        <f>(SUMIFS(EUROSTAT_VBE_IND_2010!AD$7:AD$732,EUROSTAT_VBE_IND_2010!$B$7:$B$732,$D319,EUROSTAT_VBE_IND_2010!$C$7:$C$732,"*"&amp;RIGHT($A319,3)&amp;"*",EUROSTAT_VBE_IND_2010!$D$7:$D$732,"422*"))/1000</f>
        <v>0</v>
      </c>
      <c r="AF319" s="17">
        <f>(SUMIFS(EUROSTAT_VBE_IND_2010!AE$7:AE$732,EUROSTAT_VBE_IND_2010!$B$7:$B$732,$D319,EUROSTAT_VBE_IND_2010!$C$7:$C$732,"*"&amp;RIGHT($A319,3)&amp;"*",EUROSTAT_VBE_IND_2010!$D$7:$D$732,"422*"))/1000</f>
        <v>0</v>
      </c>
      <c r="AG319" s="17">
        <f>(SUMIFS(EUROSTAT_VBE_IND_2010!AF$7:AF$732,EUROSTAT_VBE_IND_2010!$B$7:$B$732,$D319,EUROSTAT_VBE_IND_2010!$C$7:$C$732,"*"&amp;RIGHT($A319,3)&amp;"*",EUROSTAT_VBE_IND_2010!$D$7:$D$732,"422*"))/1000</f>
        <v>0</v>
      </c>
      <c r="AH319" s="17">
        <f>(SUMIFS(EUROSTAT_VBE_IND_2010!AH$7:AH$732,EUROSTAT_VBE_IND_2010!$B$7:$B$732,$D319,EUROSTAT_VBE_IND_2010!$C$7:$C$732,"*"&amp;RIGHT($A319,3)&amp;"*",EUROSTAT_VBE_IND_2010!$D$7:$D$732,"422*"))/1000</f>
        <v>0</v>
      </c>
      <c r="AI319" s="17">
        <f>(SUMIFS(EUROSTAT_VBE_IND_2010!AI$7:AI$732,EUROSTAT_VBE_IND_2010!$B$7:$B$732,$D319,EUROSTAT_VBE_IND_2010!$C$7:$C$732,"*"&amp;RIGHT($A319,3)&amp;"*",EUROSTAT_VBE_IND_2010!$D$7:$D$732,"422*"))/1000</f>
        <v>0</v>
      </c>
      <c r="AJ319" s="17">
        <f>(SUMIFS(EUROSTAT_VBE_IND_2010!AJ$7:AJ$732,EUROSTAT_VBE_IND_2010!$B$7:$B$732,$D319,EUROSTAT_VBE_IND_2010!$C$7:$C$732,"*"&amp;RIGHT($A319,3)&amp;"*",EUROSTAT_VBE_IND_2010!$D$7:$D$732,"422*"))/1000</f>
        <v>0</v>
      </c>
      <c r="AK319" s="17">
        <f>(SUMIFS(EUROSTAT_VBE_IND_2010!AK$7:AK$732,EUROSTAT_VBE_IND_2010!$B$7:$B$732,$D319,EUROSTAT_VBE_IND_2010!$C$7:$C$732,"*"&amp;RIGHT($A319,3)&amp;"*",EUROSTAT_VBE_IND_2010!$D$7:$D$732,"422*"))/1000</f>
        <v>0</v>
      </c>
      <c r="AL319" s="198">
        <f>SUMIFS('IEA Bal_AL-IND'!$D$30:$D$329,'IEA Bal_AL-IND'!$A$30:$A$329,"*"&amp;RIGHT($B319,8),'IEA Bal_AL-IND'!$C$30:$C$329,'Aggregated Balance-IND_2010'!$E319)</f>
        <v>0</v>
      </c>
      <c r="AM319" s="198">
        <f>SUMIFS('IEA Bal_BA-IND'!$D$30:$D$329,'IEA Bal_BA-IND'!$A$30:$A$329,"*"&amp;RIGHT($B319,8),'IEA Bal_BA-IND'!$C$30:$C$329,'Aggregated Balance-IND_2010'!$E319)</f>
        <v>0</v>
      </c>
      <c r="AN319" s="198">
        <f>SUMIFS('IEA Bal_KS-IND'!$D$30:$D$329,'IEA Bal_KS-IND'!$A$30:$A$329,"*"&amp;RIGHT($B319,8),'IEA Bal_KS-IND'!$C$30:$C$329,'Aggregated Balance-IND_2010'!$E319)</f>
        <v>0</v>
      </c>
      <c r="AO319" s="17">
        <f>(SUMIFS(EUROSTAT_VBE_IND_2010!Y$7:Y$732,EUROSTAT_VBE_IND_2010!$B$7:$B$732,$D319,EUROSTAT_VBE_IND_2010!$C$7:$C$732,"*"&amp;RIGHT($A319,3)&amp;"*",EUROSTAT_VBE_IND_2010!$D$7:$D$732,"422*"))/1000</f>
        <v>0</v>
      </c>
      <c r="AP319" s="17">
        <f>(SUMIFS(EUROSTAT_VBE_IND_2010!Z$7:Z$732,EUROSTAT_VBE_IND_2010!$B$7:$B$732,$D319,EUROSTAT_VBE_IND_2010!$C$7:$C$732,"*"&amp;RIGHT($A319,3)&amp;"*",EUROSTAT_VBE_IND_2010!$D$7:$D$732,"422*"))/1000</f>
        <v>0</v>
      </c>
      <c r="AQ319" s="17">
        <f>(SUMIFS(EUROSTAT_VBE_IND_2010!AG$7:AG$732,EUROSTAT_VBE_IND_2010!$B$7:$B$732,$D319,EUROSTAT_VBE_IND_2010!$C$7:$C$732,"*"&amp;RIGHT($A319,3)&amp;"*",EUROSTAT_VBE_IND_2010!$D$7:$D$732,"422*"))/1000</f>
        <v>0</v>
      </c>
    </row>
    <row r="320" spans="1:43">
      <c r="A320" t="str">
        <f>LEFT(EUROSTAT_VBE_IND_2010!$C$477,8)</f>
        <v>B_101846</v>
      </c>
      <c r="B320" s="28" t="s">
        <v>305</v>
      </c>
      <c r="C320" t="s">
        <v>293</v>
      </c>
      <c r="D320" t="s">
        <v>126</v>
      </c>
      <c r="E320" t="s">
        <v>242</v>
      </c>
      <c r="F320" t="s">
        <v>262</v>
      </c>
      <c r="G320" s="17">
        <f>(SUMIFS(EUROSTAT_VBE_IND_2010!E$7:E$732,EUROSTAT_VBE_IND_2010!$B$7:$B$732,$D320,EUROSTAT_VBE_IND_2010!$C$7:$C$732,"*"&amp;RIGHT($A320,3)&amp;"*",EUROSTAT_VBE_IND_2010!$D$7:$D$732,"5532*"))/1000</f>
        <v>0</v>
      </c>
      <c r="H320" s="17">
        <f>(SUMIFS(EUROSTAT_VBE_IND_2010!F$7:F$732,EUROSTAT_VBE_IND_2010!$B$7:$B$732,$D320,EUROSTAT_VBE_IND_2010!$C$7:$C$732,"*"&amp;RIGHT($A320,3)&amp;"*",EUROSTAT_VBE_IND_2010!$D$7:$D$732,"5532*"))/1000</f>
        <v>0</v>
      </c>
      <c r="I320" s="17">
        <f>(SUMIFS(EUROSTAT_VBE_IND_2010!G$7:G$732,EUROSTAT_VBE_IND_2010!$B$7:$B$732,$D320,EUROSTAT_VBE_IND_2010!$C$7:$C$732,"*"&amp;RIGHT($A320,3)&amp;"*",EUROSTAT_VBE_IND_2010!$D$7:$D$732,"5532*"))/1000</f>
        <v>0</v>
      </c>
      <c r="J320" s="198">
        <f>SUMIFS('IEA Bal_CH-IND'!$D$30:$D$329,'IEA Bal_CH-IND'!$A$30:$A$329,"*"&amp;RIGHT($B320,8),'IEA Bal_CH-IND'!$C$30:$C$329,'Aggregated Balance-IND_2010'!$E320)</f>
        <v>0</v>
      </c>
      <c r="K320" s="17">
        <f>(SUMIFS(EUROSTAT_VBE_IND_2010!H$7:H$732,EUROSTAT_VBE_IND_2010!$B$7:$B$732,$D320,EUROSTAT_VBE_IND_2010!$C$7:$C$732,"*"&amp;RIGHT($A320,3)&amp;"*",EUROSTAT_VBE_IND_2010!$D$7:$D$732,"5532*"))/1000</f>
        <v>0</v>
      </c>
      <c r="L320" s="17">
        <f>(SUMIFS(EUROSTAT_VBE_IND_2010!I$7:I$732,EUROSTAT_VBE_IND_2010!$B$7:$B$732,$D320,EUROSTAT_VBE_IND_2010!$C$7:$C$732,"*"&amp;RIGHT($A320,3)&amp;"*",EUROSTAT_VBE_IND_2010!$D$7:$D$732,"5532*"))/1000</f>
        <v>0</v>
      </c>
      <c r="M320" s="17">
        <f>(SUMIFS(EUROSTAT_VBE_IND_2010!J$7:J$732,EUROSTAT_VBE_IND_2010!$B$7:$B$732,$D320,EUROSTAT_VBE_IND_2010!$C$7:$C$732,"*"&amp;RIGHT($A320,3)&amp;"*",EUROSTAT_VBE_IND_2010!$D$7:$D$732,"5532*"))/1000</f>
        <v>0</v>
      </c>
      <c r="N320" s="17">
        <f>(SUMIFS(EUROSTAT_VBE_IND_2010!K$7:K$732,EUROSTAT_VBE_IND_2010!$B$7:$B$732,$D320,EUROSTAT_VBE_IND_2010!$C$7:$C$732,"*"&amp;RIGHT($A320,3)&amp;"*",EUROSTAT_VBE_IND_2010!$D$7:$D$732,"5532*"))/1000</f>
        <v>0</v>
      </c>
      <c r="O320" s="17">
        <f>(SUMIFS(EUROSTAT_VBE_IND_2010!L$7:L$732,EUROSTAT_VBE_IND_2010!$B$7:$B$732,$D320,EUROSTAT_VBE_IND_2010!$C$7:$C$732,"*"&amp;RIGHT($A320,3)&amp;"*",EUROSTAT_VBE_IND_2010!$D$7:$D$732,"5532*"))/1000</f>
        <v>0</v>
      </c>
      <c r="P320" s="17">
        <f>(SUMIFS(EUROSTAT_VBE_IND_2010!M$7:M$732,EUROSTAT_VBE_IND_2010!$B$7:$B$732,$D320,EUROSTAT_VBE_IND_2010!$C$7:$C$732,"*"&amp;RIGHT($A320,3)&amp;"*",EUROSTAT_VBE_IND_2010!$D$7:$D$732,"5532*"))/1000</f>
        <v>0</v>
      </c>
      <c r="Q320" s="17">
        <f>(SUMIFS(EUROSTAT_VBE_IND_2010!N$7:N$732,EUROSTAT_VBE_IND_2010!$B$7:$B$732,$D320,EUROSTAT_VBE_IND_2010!$C$7:$C$732,"*"&amp;RIGHT($A320,3)&amp;"*",EUROSTAT_VBE_IND_2010!$D$7:$D$732,"5532*"))/1000</f>
        <v>0.008</v>
      </c>
      <c r="R320" s="17">
        <f>(SUMIFS(EUROSTAT_VBE_IND_2010!O$7:O$732,EUROSTAT_VBE_IND_2010!$B$7:$B$732,$D320,EUROSTAT_VBE_IND_2010!$C$7:$C$732,"*"&amp;RIGHT($A320,3)&amp;"*",EUROSTAT_VBE_IND_2010!$D$7:$D$732,"5532*"))/1000</f>
        <v>0</v>
      </c>
      <c r="S320" s="17">
        <f>(SUMIFS(EUROSTAT_VBE_IND_2010!P$7:P$732,EUROSTAT_VBE_IND_2010!$B$7:$B$732,$D320,EUROSTAT_VBE_IND_2010!$C$7:$C$732,"*"&amp;RIGHT($A320,3)&amp;"*",EUROSTAT_VBE_IND_2010!$D$7:$D$732,"5532*"))/1000</f>
        <v>0</v>
      </c>
      <c r="T320" s="17">
        <f>(SUMIFS(EUROSTAT_VBE_IND_2010!Q$7:Q$732,EUROSTAT_VBE_IND_2010!$B$7:$B$732,$D320,EUROSTAT_VBE_IND_2010!$C$7:$C$732,"*"&amp;RIGHT($A320,3)&amp;"*",EUROSTAT_VBE_IND_2010!$D$7:$D$732,"5532*"))/1000</f>
        <v>0</v>
      </c>
      <c r="U320" s="17">
        <f>(SUMIFS(EUROSTAT_VBE_IND_2010!R$7:R$732,EUROSTAT_VBE_IND_2010!$B$7:$B$732,$D320,EUROSTAT_VBE_IND_2010!$C$7:$C$732,"*"&amp;RIGHT($A320,3)&amp;"*",EUROSTAT_VBE_IND_2010!$D$7:$D$732,"5532*"))/1000</f>
        <v>0</v>
      </c>
      <c r="V320" s="17">
        <f>(SUMIFS(EUROSTAT_VBE_IND_2010!S$7:S$732,EUROSTAT_VBE_IND_2010!$B$7:$B$732,$D320,EUROSTAT_VBE_IND_2010!$C$7:$C$732,"*"&amp;RIGHT($A320,3)&amp;"*",EUROSTAT_VBE_IND_2010!$D$7:$D$732,"5532*"))/1000</f>
        <v>0</v>
      </c>
      <c r="W320" s="17">
        <f>(SUMIFS(EUROSTAT_VBE_IND_2010!T$7:T$732,EUROSTAT_VBE_IND_2010!$B$7:$B$732,$D320,EUROSTAT_VBE_IND_2010!$C$7:$C$732,"*"&amp;RIGHT($A320,3)&amp;"*",EUROSTAT_VBE_IND_2010!$D$7:$D$732,"5532*"))/1000</f>
        <v>0</v>
      </c>
      <c r="X320" s="17">
        <f>(SUMIFS(EUROSTAT_VBE_IND_2010!U$7:U$732,EUROSTAT_VBE_IND_2010!$B$7:$B$732,$D320,EUROSTAT_VBE_IND_2010!$C$7:$C$732,"*"&amp;RIGHT($A320,3)&amp;"*",EUROSTAT_VBE_IND_2010!$D$7:$D$732,"5532*"))/1000</f>
        <v>0</v>
      </c>
      <c r="Y320" s="17">
        <f>(SUMIFS(EUROSTAT_VBE_IND_2010!V$7:V$732,EUROSTAT_VBE_IND_2010!$B$7:$B$732,$D320,EUROSTAT_VBE_IND_2010!$C$7:$C$732,"*"&amp;RIGHT($A320,3)&amp;"*",EUROSTAT_VBE_IND_2010!$D$7:$D$732,"5532*"))/1000</f>
        <v>0</v>
      </c>
      <c r="Z320" s="17">
        <f>(SUMIFS(EUROSTAT_VBE_IND_2010!W$7:W$732,EUROSTAT_VBE_IND_2010!$B$7:$B$732,$D320,EUROSTAT_VBE_IND_2010!$C$7:$C$732,"*"&amp;RIGHT($A320,3)&amp;"*",EUROSTAT_VBE_IND_2010!$D$7:$D$732,"5532*"))/1000</f>
        <v>0</v>
      </c>
      <c r="AA320" s="17">
        <f>(SUMIFS(EUROSTAT_VBE_IND_2010!X$7:X$732,EUROSTAT_VBE_IND_2010!$B$7:$B$732,$D320,EUROSTAT_VBE_IND_2010!$C$7:$C$732,"*"&amp;RIGHT($A320,3)&amp;"*",EUROSTAT_VBE_IND_2010!$D$7:$D$732,"5532*"))/1000</f>
        <v>0</v>
      </c>
      <c r="AB320" s="17">
        <f>(SUMIFS(EUROSTAT_VBE_IND_2010!AA$7:AA$732,EUROSTAT_VBE_IND_2010!$B$7:$B$732,$D320,EUROSTAT_VBE_IND_2010!$C$7:$C$732,"*"&amp;RIGHT($A320,3)&amp;"*",EUROSTAT_VBE_IND_2010!$D$7:$D$732,"5532*"))/1000</f>
        <v>0</v>
      </c>
      <c r="AC320" s="17">
        <f>(SUMIFS(EUROSTAT_VBE_IND_2010!AB$7:AB$732,EUROSTAT_VBE_IND_2010!$B$7:$B$732,$D320,EUROSTAT_VBE_IND_2010!$C$7:$C$732,"*"&amp;RIGHT($A320,3)&amp;"*",EUROSTAT_VBE_IND_2010!$D$7:$D$732,"5532*"))/1000</f>
        <v>0</v>
      </c>
      <c r="AD320" s="17">
        <f>(SUMIFS(EUROSTAT_VBE_IND_2010!AC$7:AC$732,EUROSTAT_VBE_IND_2010!$B$7:$B$732,$D320,EUROSTAT_VBE_IND_2010!$C$7:$C$732,"*"&amp;RIGHT($A320,3)&amp;"*",EUROSTAT_VBE_IND_2010!$D$7:$D$732,"5532*"))/1000</f>
        <v>0</v>
      </c>
      <c r="AE320" s="17">
        <f>(SUMIFS(EUROSTAT_VBE_IND_2010!AD$7:AD$732,EUROSTAT_VBE_IND_2010!$B$7:$B$732,$D320,EUROSTAT_VBE_IND_2010!$C$7:$C$732,"*"&amp;RIGHT($A320,3)&amp;"*",EUROSTAT_VBE_IND_2010!$D$7:$D$732,"5532*"))/1000</f>
        <v>0</v>
      </c>
      <c r="AF320" s="17">
        <f>(SUMIFS(EUROSTAT_VBE_IND_2010!AE$7:AE$732,EUROSTAT_VBE_IND_2010!$B$7:$B$732,$D320,EUROSTAT_VBE_IND_2010!$C$7:$C$732,"*"&amp;RIGHT($A320,3)&amp;"*",EUROSTAT_VBE_IND_2010!$D$7:$D$732,"5532*"))/1000</f>
        <v>0</v>
      </c>
      <c r="AG320" s="17">
        <f>(SUMIFS(EUROSTAT_VBE_IND_2010!AF$7:AF$732,EUROSTAT_VBE_IND_2010!$B$7:$B$732,$D320,EUROSTAT_VBE_IND_2010!$C$7:$C$732,"*"&amp;RIGHT($A320,3)&amp;"*",EUROSTAT_VBE_IND_2010!$D$7:$D$732,"5532*"))/1000</f>
        <v>0</v>
      </c>
      <c r="AH320" s="17">
        <f>(SUMIFS(EUROSTAT_VBE_IND_2010!AH$7:AH$732,EUROSTAT_VBE_IND_2010!$B$7:$B$732,$D320,EUROSTAT_VBE_IND_2010!$C$7:$C$732,"*"&amp;RIGHT($A320,3)&amp;"*",EUROSTAT_VBE_IND_2010!$D$7:$D$732,"5532*"))/1000</f>
        <v>0</v>
      </c>
      <c r="AI320" s="17">
        <f>(SUMIFS(EUROSTAT_VBE_IND_2010!AI$7:AI$732,EUROSTAT_VBE_IND_2010!$B$7:$B$732,$D320,EUROSTAT_VBE_IND_2010!$C$7:$C$732,"*"&amp;RIGHT($A320,3)&amp;"*",EUROSTAT_VBE_IND_2010!$D$7:$D$732,"5532*"))/1000</f>
        <v>0</v>
      </c>
      <c r="AJ320" s="17">
        <f>(SUMIFS(EUROSTAT_VBE_IND_2010!AJ$7:AJ$732,EUROSTAT_VBE_IND_2010!$B$7:$B$732,$D320,EUROSTAT_VBE_IND_2010!$C$7:$C$732,"*"&amp;RIGHT($A320,3)&amp;"*",EUROSTAT_VBE_IND_2010!$D$7:$D$732,"5532*"))/1000</f>
        <v>0</v>
      </c>
      <c r="AK320" s="17">
        <f>(SUMIFS(EUROSTAT_VBE_IND_2010!AK$7:AK$732,EUROSTAT_VBE_IND_2010!$B$7:$B$732,$D320,EUROSTAT_VBE_IND_2010!$C$7:$C$732,"*"&amp;RIGHT($A320,3)&amp;"*",EUROSTAT_VBE_IND_2010!$D$7:$D$732,"5532*"))/1000</f>
        <v>0</v>
      </c>
      <c r="AL320" s="198">
        <f>SUMIFS('IEA Bal_AL-IND'!$D$30:$D$329,'IEA Bal_AL-IND'!$A$30:$A$329,"*"&amp;RIGHT($B320,8),'IEA Bal_AL-IND'!$C$30:$C$329,'Aggregated Balance-IND_2010'!$E320)</f>
        <v>0</v>
      </c>
      <c r="AM320" s="198">
        <f>SUMIFS('IEA Bal_BA-IND'!$D$30:$D$329,'IEA Bal_BA-IND'!$A$30:$A$329,"*"&amp;RIGHT($B320,8),'IEA Bal_BA-IND'!$C$30:$C$329,'Aggregated Balance-IND_2010'!$E320)</f>
        <v>0</v>
      </c>
      <c r="AN320" s="198">
        <f>SUMIFS('IEA Bal_KS-IND'!$D$30:$D$329,'IEA Bal_KS-IND'!$A$30:$A$329,"*"&amp;RIGHT($B320,8),'IEA Bal_KS-IND'!$C$30:$C$329,'Aggregated Balance-IND_2010'!$E320)</f>
        <v>0</v>
      </c>
      <c r="AO320" s="17">
        <f>(SUMIFS(EUROSTAT_VBE_IND_2010!Y$7:Y$732,EUROSTAT_VBE_IND_2010!$B$7:$B$732,$D320,EUROSTAT_VBE_IND_2010!$C$7:$C$732,"*"&amp;RIGHT($A320,3)&amp;"*",EUROSTAT_VBE_IND_2010!$D$7:$D$732,"5532*"))/1000</f>
        <v>0</v>
      </c>
      <c r="AP320" s="17">
        <f>(SUMIFS(EUROSTAT_VBE_IND_2010!Z$7:Z$732,EUROSTAT_VBE_IND_2010!$B$7:$B$732,$D320,EUROSTAT_VBE_IND_2010!$C$7:$C$732,"*"&amp;RIGHT($A320,3)&amp;"*",EUROSTAT_VBE_IND_2010!$D$7:$D$732,"5532*"))/1000</f>
        <v>0</v>
      </c>
      <c r="AQ320" s="17">
        <f>(SUMIFS(EUROSTAT_VBE_IND_2010!AG$7:AG$732,EUROSTAT_VBE_IND_2010!$B$7:$B$732,$D320,EUROSTAT_VBE_IND_2010!$C$7:$C$732,"*"&amp;RIGHT($A320,3)&amp;"*",EUROSTAT_VBE_IND_2010!$D$7:$D$732,"5532*"))/1000</f>
        <v>0</v>
      </c>
    </row>
    <row r="321" spans="1:43">
      <c r="A321" t="str">
        <f>LEFT(EUROSTAT_VBE_IND_2010!$C$477,8)</f>
        <v>B_101846</v>
      </c>
      <c r="B321" s="28" t="s">
        <v>305</v>
      </c>
      <c r="C321" t="s">
        <v>293</v>
      </c>
      <c r="D321" t="s">
        <v>126</v>
      </c>
      <c r="E321" t="s">
        <v>243</v>
      </c>
      <c r="F321" t="s">
        <v>263</v>
      </c>
      <c r="G321" s="17">
        <f>(SUMIFS(EUROSTAT_VBE_IND_2010!E$7:E$732,EUROSTAT_VBE_IND_2010!$B$7:$B$732,$D321,EUROSTAT_VBE_IND_2010!$C$7:$C$732,"*"&amp;RIGHT($A321,3)&amp;"*",EUROSTAT_VBE_IND_2010!$D$7:$D$732,"5550*"))/1000</f>
        <v>0</v>
      </c>
      <c r="H321" s="17">
        <f>(SUMIFS(EUROSTAT_VBE_IND_2010!F$7:F$732,EUROSTAT_VBE_IND_2010!$B$7:$B$732,$D321,EUROSTAT_VBE_IND_2010!$C$7:$C$732,"*"&amp;RIGHT($A321,3)&amp;"*",EUROSTAT_VBE_IND_2010!$D$7:$D$732,"5550*"))/1000</f>
        <v>0</v>
      </c>
      <c r="I321" s="17">
        <f>(SUMIFS(EUROSTAT_VBE_IND_2010!G$7:G$732,EUROSTAT_VBE_IND_2010!$B$7:$B$732,$D321,EUROSTAT_VBE_IND_2010!$C$7:$C$732,"*"&amp;RIGHT($A321,3)&amp;"*",EUROSTAT_VBE_IND_2010!$D$7:$D$732,"5550*"))/1000</f>
        <v>0</v>
      </c>
      <c r="J321" s="198">
        <f>SUMIFS('IEA Bal_CH-IND'!$D$30:$D$329,'IEA Bal_CH-IND'!$A$30:$A$329,"*"&amp;RIGHT($B321,8),'IEA Bal_CH-IND'!$C$30:$C$329,'Aggregated Balance-IND_2010'!$E321)</f>
        <v>0</v>
      </c>
      <c r="K321" s="17">
        <f>(SUMIFS(EUROSTAT_VBE_IND_2010!H$7:H$732,EUROSTAT_VBE_IND_2010!$B$7:$B$732,$D321,EUROSTAT_VBE_IND_2010!$C$7:$C$732,"*"&amp;RIGHT($A321,3)&amp;"*",EUROSTAT_VBE_IND_2010!$D$7:$D$732,"5550*"))/1000</f>
        <v>0</v>
      </c>
      <c r="L321" s="17">
        <f>(SUMIFS(EUROSTAT_VBE_IND_2010!I$7:I$732,EUROSTAT_VBE_IND_2010!$B$7:$B$732,$D321,EUROSTAT_VBE_IND_2010!$C$7:$C$732,"*"&amp;RIGHT($A321,3)&amp;"*",EUROSTAT_VBE_IND_2010!$D$7:$D$732,"5550*"))/1000</f>
        <v>0</v>
      </c>
      <c r="M321" s="17">
        <f>(SUMIFS(EUROSTAT_VBE_IND_2010!J$7:J$732,EUROSTAT_VBE_IND_2010!$B$7:$B$732,$D321,EUROSTAT_VBE_IND_2010!$C$7:$C$732,"*"&amp;RIGHT($A321,3)&amp;"*",EUROSTAT_VBE_IND_2010!$D$7:$D$732,"5550*"))/1000</f>
        <v>0</v>
      </c>
      <c r="N321" s="17">
        <f>(SUMIFS(EUROSTAT_VBE_IND_2010!K$7:K$732,EUROSTAT_VBE_IND_2010!$B$7:$B$732,$D321,EUROSTAT_VBE_IND_2010!$C$7:$C$732,"*"&amp;RIGHT($A321,3)&amp;"*",EUROSTAT_VBE_IND_2010!$D$7:$D$732,"5550*"))/1000</f>
        <v>0</v>
      </c>
      <c r="O321" s="17">
        <f>(SUMIFS(EUROSTAT_VBE_IND_2010!L$7:L$732,EUROSTAT_VBE_IND_2010!$B$7:$B$732,$D321,EUROSTAT_VBE_IND_2010!$C$7:$C$732,"*"&amp;RIGHT($A321,3)&amp;"*",EUROSTAT_VBE_IND_2010!$D$7:$D$732,"5550*"))/1000</f>
        <v>0</v>
      </c>
      <c r="P321" s="17">
        <f>(SUMIFS(EUROSTAT_VBE_IND_2010!M$7:M$732,EUROSTAT_VBE_IND_2010!$B$7:$B$732,$D321,EUROSTAT_VBE_IND_2010!$C$7:$C$732,"*"&amp;RIGHT($A321,3)&amp;"*",EUROSTAT_VBE_IND_2010!$D$7:$D$732,"5550*"))/1000</f>
        <v>0</v>
      </c>
      <c r="Q321" s="17">
        <f>(SUMIFS(EUROSTAT_VBE_IND_2010!N$7:N$732,EUROSTAT_VBE_IND_2010!$B$7:$B$732,$D321,EUROSTAT_VBE_IND_2010!$C$7:$C$732,"*"&amp;RIGHT($A321,3)&amp;"*",EUROSTAT_VBE_IND_2010!$D$7:$D$732,"5550*"))/1000</f>
        <v>0</v>
      </c>
      <c r="R321" s="17">
        <f>(SUMIFS(EUROSTAT_VBE_IND_2010!O$7:O$732,EUROSTAT_VBE_IND_2010!$B$7:$B$732,$D321,EUROSTAT_VBE_IND_2010!$C$7:$C$732,"*"&amp;RIGHT($A321,3)&amp;"*",EUROSTAT_VBE_IND_2010!$D$7:$D$732,"5550*"))/1000</f>
        <v>0</v>
      </c>
      <c r="S321" s="17">
        <f>(SUMIFS(EUROSTAT_VBE_IND_2010!P$7:P$732,EUROSTAT_VBE_IND_2010!$B$7:$B$732,$D321,EUROSTAT_VBE_IND_2010!$C$7:$C$732,"*"&amp;RIGHT($A321,3)&amp;"*",EUROSTAT_VBE_IND_2010!$D$7:$D$732,"5550*"))/1000</f>
        <v>0</v>
      </c>
      <c r="T321" s="17">
        <f>(SUMIFS(EUROSTAT_VBE_IND_2010!Q$7:Q$732,EUROSTAT_VBE_IND_2010!$B$7:$B$732,$D321,EUROSTAT_VBE_IND_2010!$C$7:$C$732,"*"&amp;RIGHT($A321,3)&amp;"*",EUROSTAT_VBE_IND_2010!$D$7:$D$732,"5550*"))/1000</f>
        <v>0</v>
      </c>
      <c r="U321" s="17">
        <f>(SUMIFS(EUROSTAT_VBE_IND_2010!R$7:R$732,EUROSTAT_VBE_IND_2010!$B$7:$B$732,$D321,EUROSTAT_VBE_IND_2010!$C$7:$C$732,"*"&amp;RIGHT($A321,3)&amp;"*",EUROSTAT_VBE_IND_2010!$D$7:$D$732,"5550*"))/1000</f>
        <v>0.021</v>
      </c>
      <c r="V321" s="17">
        <f>(SUMIFS(EUROSTAT_VBE_IND_2010!S$7:S$732,EUROSTAT_VBE_IND_2010!$B$7:$B$732,$D321,EUROSTAT_VBE_IND_2010!$C$7:$C$732,"*"&amp;RIGHT($A321,3)&amp;"*",EUROSTAT_VBE_IND_2010!$D$7:$D$732,"5550*"))/1000</f>
        <v>0</v>
      </c>
      <c r="W321" s="17">
        <f>(SUMIFS(EUROSTAT_VBE_IND_2010!T$7:T$732,EUROSTAT_VBE_IND_2010!$B$7:$B$732,$D321,EUROSTAT_VBE_IND_2010!$C$7:$C$732,"*"&amp;RIGHT($A321,3)&amp;"*",EUROSTAT_VBE_IND_2010!$D$7:$D$732,"5550*"))/1000</f>
        <v>0</v>
      </c>
      <c r="X321" s="17">
        <f>(SUMIFS(EUROSTAT_VBE_IND_2010!U$7:U$732,EUROSTAT_VBE_IND_2010!$B$7:$B$732,$D321,EUROSTAT_VBE_IND_2010!$C$7:$C$732,"*"&amp;RIGHT($A321,3)&amp;"*",EUROSTAT_VBE_IND_2010!$D$7:$D$732,"5550*"))/1000</f>
        <v>0</v>
      </c>
      <c r="Y321" s="17">
        <f>(SUMIFS(EUROSTAT_VBE_IND_2010!V$7:V$732,EUROSTAT_VBE_IND_2010!$B$7:$B$732,$D321,EUROSTAT_VBE_IND_2010!$C$7:$C$732,"*"&amp;RIGHT($A321,3)&amp;"*",EUROSTAT_VBE_IND_2010!$D$7:$D$732,"5550*"))/1000</f>
        <v>0</v>
      </c>
      <c r="Z321" s="17">
        <f>(SUMIFS(EUROSTAT_VBE_IND_2010!W$7:W$732,EUROSTAT_VBE_IND_2010!$B$7:$B$732,$D321,EUROSTAT_VBE_IND_2010!$C$7:$C$732,"*"&amp;RIGHT($A321,3)&amp;"*",EUROSTAT_VBE_IND_2010!$D$7:$D$732,"5550*"))/1000</f>
        <v>0</v>
      </c>
      <c r="AA321" s="17">
        <f>(SUMIFS(EUROSTAT_VBE_IND_2010!X$7:X$732,EUROSTAT_VBE_IND_2010!$B$7:$B$732,$D321,EUROSTAT_VBE_IND_2010!$C$7:$C$732,"*"&amp;RIGHT($A321,3)&amp;"*",EUROSTAT_VBE_IND_2010!$D$7:$D$732,"5550*"))/1000</f>
        <v>0</v>
      </c>
      <c r="AB321" s="17">
        <f>(SUMIFS(EUROSTAT_VBE_IND_2010!AA$7:AA$732,EUROSTAT_VBE_IND_2010!$B$7:$B$732,$D321,EUROSTAT_VBE_IND_2010!$C$7:$C$732,"*"&amp;RIGHT($A321,3)&amp;"*",EUROSTAT_VBE_IND_2010!$D$7:$D$732,"5550*"))/1000</f>
        <v>0</v>
      </c>
      <c r="AC321" s="17">
        <f>(SUMIFS(EUROSTAT_VBE_IND_2010!AB$7:AB$732,EUROSTAT_VBE_IND_2010!$B$7:$B$732,$D321,EUROSTAT_VBE_IND_2010!$C$7:$C$732,"*"&amp;RIGHT($A321,3)&amp;"*",EUROSTAT_VBE_IND_2010!$D$7:$D$732,"5550*"))/1000</f>
        <v>0</v>
      </c>
      <c r="AD321" s="17">
        <f>(SUMIFS(EUROSTAT_VBE_IND_2010!AC$7:AC$732,EUROSTAT_VBE_IND_2010!$B$7:$B$732,$D321,EUROSTAT_VBE_IND_2010!$C$7:$C$732,"*"&amp;RIGHT($A321,3)&amp;"*",EUROSTAT_VBE_IND_2010!$D$7:$D$732,"5550*"))/1000</f>
        <v>0</v>
      </c>
      <c r="AE321" s="17">
        <f>(SUMIFS(EUROSTAT_VBE_IND_2010!AD$7:AD$732,EUROSTAT_VBE_IND_2010!$B$7:$B$732,$D321,EUROSTAT_VBE_IND_2010!$C$7:$C$732,"*"&amp;RIGHT($A321,3)&amp;"*",EUROSTAT_VBE_IND_2010!$D$7:$D$732,"5550*"))/1000</f>
        <v>0</v>
      </c>
      <c r="AF321" s="17">
        <f>(SUMIFS(EUROSTAT_VBE_IND_2010!AE$7:AE$732,EUROSTAT_VBE_IND_2010!$B$7:$B$732,$D321,EUROSTAT_VBE_IND_2010!$C$7:$C$732,"*"&amp;RIGHT($A321,3)&amp;"*",EUROSTAT_VBE_IND_2010!$D$7:$D$732,"5550*"))/1000</f>
        <v>0</v>
      </c>
      <c r="AG321" s="17">
        <f>(SUMIFS(EUROSTAT_VBE_IND_2010!AF$7:AF$732,EUROSTAT_VBE_IND_2010!$B$7:$B$732,$D321,EUROSTAT_VBE_IND_2010!$C$7:$C$732,"*"&amp;RIGHT($A321,3)&amp;"*",EUROSTAT_VBE_IND_2010!$D$7:$D$732,"5550*"))/1000</f>
        <v>0</v>
      </c>
      <c r="AH321" s="17">
        <f>(SUMIFS(EUROSTAT_VBE_IND_2010!AH$7:AH$732,EUROSTAT_VBE_IND_2010!$B$7:$B$732,$D321,EUROSTAT_VBE_IND_2010!$C$7:$C$732,"*"&amp;RIGHT($A321,3)&amp;"*",EUROSTAT_VBE_IND_2010!$D$7:$D$732,"5550*"))/1000</f>
        <v>0</v>
      </c>
      <c r="AI321" s="17">
        <f>(SUMIFS(EUROSTAT_VBE_IND_2010!AI$7:AI$732,EUROSTAT_VBE_IND_2010!$B$7:$B$732,$D321,EUROSTAT_VBE_IND_2010!$C$7:$C$732,"*"&amp;RIGHT($A321,3)&amp;"*",EUROSTAT_VBE_IND_2010!$D$7:$D$732,"5550*"))/1000</f>
        <v>0</v>
      </c>
      <c r="AJ321" s="17">
        <f>(SUMIFS(EUROSTAT_VBE_IND_2010!AJ$7:AJ$732,EUROSTAT_VBE_IND_2010!$B$7:$B$732,$D321,EUROSTAT_VBE_IND_2010!$C$7:$C$732,"*"&amp;RIGHT($A321,3)&amp;"*",EUROSTAT_VBE_IND_2010!$D$7:$D$732,"5550*"))/1000</f>
        <v>0</v>
      </c>
      <c r="AK321" s="17">
        <f>(SUMIFS(EUROSTAT_VBE_IND_2010!AK$7:AK$732,EUROSTAT_VBE_IND_2010!$B$7:$B$732,$D321,EUROSTAT_VBE_IND_2010!$C$7:$C$732,"*"&amp;RIGHT($A321,3)&amp;"*",EUROSTAT_VBE_IND_2010!$D$7:$D$732,"5550*"))/1000</f>
        <v>0</v>
      </c>
      <c r="AL321" s="198">
        <f>SUMIFS('IEA Bal_AL-IND'!$D$30:$D$329,'IEA Bal_AL-IND'!$A$30:$A$329,"*"&amp;RIGHT($B321,8),'IEA Bal_AL-IND'!$C$30:$C$329,'Aggregated Balance-IND_2010'!$E321)</f>
        <v>0</v>
      </c>
      <c r="AM321" s="198">
        <f>SUMIFS('IEA Bal_BA-IND'!$D$30:$D$329,'IEA Bal_BA-IND'!$A$30:$A$329,"*"&amp;RIGHT($B321,8),'IEA Bal_BA-IND'!$C$30:$C$329,'Aggregated Balance-IND_2010'!$E321)</f>
        <v>0</v>
      </c>
      <c r="AN321" s="198">
        <f>SUMIFS('IEA Bal_KS-IND'!$D$30:$D$329,'IEA Bal_KS-IND'!$A$30:$A$329,"*"&amp;RIGHT($B321,8),'IEA Bal_KS-IND'!$C$30:$C$329,'Aggregated Balance-IND_2010'!$E321)</f>
        <v>0</v>
      </c>
      <c r="AO321" s="17">
        <f>(SUMIFS(EUROSTAT_VBE_IND_2010!Y$7:Y$732,EUROSTAT_VBE_IND_2010!$B$7:$B$732,$D321,EUROSTAT_VBE_IND_2010!$C$7:$C$732,"*"&amp;RIGHT($A321,3)&amp;"*",EUROSTAT_VBE_IND_2010!$D$7:$D$732,"5550*"))/1000</f>
        <v>0</v>
      </c>
      <c r="AP321" s="17">
        <f>(SUMIFS(EUROSTAT_VBE_IND_2010!Z$7:Z$732,EUROSTAT_VBE_IND_2010!$B$7:$B$732,$D321,EUROSTAT_VBE_IND_2010!$C$7:$C$732,"*"&amp;RIGHT($A321,3)&amp;"*",EUROSTAT_VBE_IND_2010!$D$7:$D$732,"5550*"))/1000</f>
        <v>0</v>
      </c>
      <c r="AQ321" s="17">
        <f>(SUMIFS(EUROSTAT_VBE_IND_2010!AG$7:AG$732,EUROSTAT_VBE_IND_2010!$B$7:$B$732,$D321,EUROSTAT_VBE_IND_2010!$C$7:$C$732,"*"&amp;RIGHT($A321,3)&amp;"*",EUROSTAT_VBE_IND_2010!$D$7:$D$732,"5550*"))/1000</f>
        <v>0</v>
      </c>
    </row>
    <row r="322" spans="1:43">
      <c r="A322" t="str">
        <f>LEFT(EUROSTAT_VBE_IND_2010!$C$477,8)</f>
        <v>B_101846</v>
      </c>
      <c r="B322" s="28" t="s">
        <v>305</v>
      </c>
      <c r="C322" t="s">
        <v>293</v>
      </c>
      <c r="D322" t="s">
        <v>126</v>
      </c>
      <c r="E322" t="s">
        <v>244</v>
      </c>
      <c r="F322" t="s">
        <v>264</v>
      </c>
      <c r="G322" s="17">
        <f>(SUMIFS(EUROSTAT_VBE_IND_2010!E$7:E$732,EUROSTAT_VBE_IND_2010!$B$7:$B$732,$D322,EUROSTAT_VBE_IND_2010!$C$7:$C$732,"*"&amp;RIGHT($A322,3)&amp;"*",EUROSTAT_VBE_IND_2010!$D$7:$D$732,"554*"))/1000-(SUMIFS(EUROSTAT_VBE_IND_2010!E$7:E$732,EUROSTAT_VBE_IND_2010!$B$7:$B$732,$D322,EUROSTAT_VBE_IND_2010!$C$7:$C$732,"*"&amp;RIGHT($A322,3)&amp;"*",EUROSTAT_VBE_IND_2010!$D$7:$D$732,"5543*"))/1000-(SUMIFS(EUROSTAT_VBE_IND_2010!E$7:E$732,EUROSTAT_VBE_IND_2010!$B$7:$B$732,$D322,EUROSTAT_VBE_IND_2010!$C$7:$C$732,"*"&amp;RIGHT($A322,3)&amp;"*",EUROSTAT_VBE_IND_2010!$D$7:$D$732,"5544*"))/1000</f>
        <v>0.015</v>
      </c>
      <c r="H322" s="17">
        <f>(SUMIFS(EUROSTAT_VBE_IND_2010!F$7:F$732,EUROSTAT_VBE_IND_2010!$B$7:$B$732,$D322,EUROSTAT_VBE_IND_2010!$C$7:$C$732,"*"&amp;RIGHT($A322,3)&amp;"*",EUROSTAT_VBE_IND_2010!$D$7:$D$732,"554*"))/1000-(SUMIFS(EUROSTAT_VBE_IND_2010!F$7:F$732,EUROSTAT_VBE_IND_2010!$B$7:$B$732,$D322,EUROSTAT_VBE_IND_2010!$C$7:$C$732,"*"&amp;RIGHT($A322,3)&amp;"*",EUROSTAT_VBE_IND_2010!$D$7:$D$732,"5543*"))/1000-(SUMIFS(EUROSTAT_VBE_IND_2010!F$7:F$732,EUROSTAT_VBE_IND_2010!$B$7:$B$732,$D322,EUROSTAT_VBE_IND_2010!$C$7:$C$732,"*"&amp;RIGHT($A322,3)&amp;"*",EUROSTAT_VBE_IND_2010!$D$7:$D$732,"5544*"))/1000</f>
        <v>0</v>
      </c>
      <c r="I322" s="17">
        <f>(SUMIFS(EUROSTAT_VBE_IND_2010!G$7:G$732,EUROSTAT_VBE_IND_2010!$B$7:$B$732,$D322,EUROSTAT_VBE_IND_2010!$C$7:$C$732,"*"&amp;RIGHT($A322,3)&amp;"*",EUROSTAT_VBE_IND_2010!$D$7:$D$732,"554*"))/1000-(SUMIFS(EUROSTAT_VBE_IND_2010!G$7:G$732,EUROSTAT_VBE_IND_2010!$B$7:$B$732,$D322,EUROSTAT_VBE_IND_2010!$C$7:$C$732,"*"&amp;RIGHT($A322,3)&amp;"*",EUROSTAT_VBE_IND_2010!$D$7:$D$732,"5543*"))/1000-(SUMIFS(EUROSTAT_VBE_IND_2010!G$7:G$732,EUROSTAT_VBE_IND_2010!$B$7:$B$732,$D322,EUROSTAT_VBE_IND_2010!$C$7:$C$732,"*"&amp;RIGHT($A322,3)&amp;"*",EUROSTAT_VBE_IND_2010!$D$7:$D$732,"5544*"))/1000</f>
        <v>0.001</v>
      </c>
      <c r="J322" s="198">
        <f>SUMIFS('IEA Bal_CH-IND'!$D$30:$D$329,'IEA Bal_CH-IND'!$A$30:$A$329,"*"&amp;RIGHT($B322,8),'IEA Bal_CH-IND'!$C$30:$C$329,'Aggregated Balance-IND_2010'!$E322)</f>
        <v>0</v>
      </c>
      <c r="K322" s="17">
        <f>(SUMIFS(EUROSTAT_VBE_IND_2010!H$7:H$732,EUROSTAT_VBE_IND_2010!$B$7:$B$732,$D322,EUROSTAT_VBE_IND_2010!$C$7:$C$732,"*"&amp;RIGHT($A322,3)&amp;"*",EUROSTAT_VBE_IND_2010!$D$7:$D$732,"554*"))/1000-(SUMIFS(EUROSTAT_VBE_IND_2010!H$7:H$732,EUROSTAT_VBE_IND_2010!$B$7:$B$732,$D322,EUROSTAT_VBE_IND_2010!$C$7:$C$732,"*"&amp;RIGHT($A322,3)&amp;"*",EUROSTAT_VBE_IND_2010!$D$7:$D$732,"5543*"))/1000-(SUMIFS(EUROSTAT_VBE_IND_2010!H$7:H$732,EUROSTAT_VBE_IND_2010!$B$7:$B$732,$D322,EUROSTAT_VBE_IND_2010!$C$7:$C$732,"*"&amp;RIGHT($A322,3)&amp;"*",EUROSTAT_VBE_IND_2010!$D$7:$D$732,"5544*"))/1000</f>
        <v>0</v>
      </c>
      <c r="L322" s="17">
        <f>(SUMIFS(EUROSTAT_VBE_IND_2010!I$7:I$732,EUROSTAT_VBE_IND_2010!$B$7:$B$732,$D322,EUROSTAT_VBE_IND_2010!$C$7:$C$732,"*"&amp;RIGHT($A322,3)&amp;"*",EUROSTAT_VBE_IND_2010!$D$7:$D$732,"554*"))/1000-(SUMIFS(EUROSTAT_VBE_IND_2010!I$7:I$732,EUROSTAT_VBE_IND_2010!$B$7:$B$732,$D322,EUROSTAT_VBE_IND_2010!$C$7:$C$732,"*"&amp;RIGHT($A322,3)&amp;"*",EUROSTAT_VBE_IND_2010!$D$7:$D$732,"5543*"))/1000-(SUMIFS(EUROSTAT_VBE_IND_2010!I$7:I$732,EUROSTAT_VBE_IND_2010!$B$7:$B$732,$D322,EUROSTAT_VBE_IND_2010!$C$7:$C$732,"*"&amp;RIGHT($A322,3)&amp;"*",EUROSTAT_VBE_IND_2010!$D$7:$D$732,"5544*"))/1000</f>
        <v>0</v>
      </c>
      <c r="M322" s="17">
        <f>(SUMIFS(EUROSTAT_VBE_IND_2010!J$7:J$732,EUROSTAT_VBE_IND_2010!$B$7:$B$732,$D322,EUROSTAT_VBE_IND_2010!$C$7:$C$732,"*"&amp;RIGHT($A322,3)&amp;"*",EUROSTAT_VBE_IND_2010!$D$7:$D$732,"554*"))/1000-(SUMIFS(EUROSTAT_VBE_IND_2010!J$7:J$732,EUROSTAT_VBE_IND_2010!$B$7:$B$732,$D322,EUROSTAT_VBE_IND_2010!$C$7:$C$732,"*"&amp;RIGHT($A322,3)&amp;"*",EUROSTAT_VBE_IND_2010!$D$7:$D$732,"5543*"))/1000-(SUMIFS(EUROSTAT_VBE_IND_2010!J$7:J$732,EUROSTAT_VBE_IND_2010!$B$7:$B$732,$D322,EUROSTAT_VBE_IND_2010!$C$7:$C$732,"*"&amp;RIGHT($A322,3)&amp;"*",EUROSTAT_VBE_IND_2010!$D$7:$D$732,"5544*"))/1000</f>
        <v>0.335</v>
      </c>
      <c r="N322" s="17">
        <f>(SUMIFS(EUROSTAT_VBE_IND_2010!K$7:K$732,EUROSTAT_VBE_IND_2010!$B$7:$B$732,$D322,EUROSTAT_VBE_IND_2010!$C$7:$C$732,"*"&amp;RIGHT($A322,3)&amp;"*",EUROSTAT_VBE_IND_2010!$D$7:$D$732,"554*"))/1000-(SUMIFS(EUROSTAT_VBE_IND_2010!K$7:K$732,EUROSTAT_VBE_IND_2010!$B$7:$B$732,$D322,EUROSTAT_VBE_IND_2010!$C$7:$C$732,"*"&amp;RIGHT($A322,3)&amp;"*",EUROSTAT_VBE_IND_2010!$D$7:$D$732,"5543*"))/1000-(SUMIFS(EUROSTAT_VBE_IND_2010!K$7:K$732,EUROSTAT_VBE_IND_2010!$B$7:$B$732,$D322,EUROSTAT_VBE_IND_2010!$C$7:$C$732,"*"&amp;RIGHT($A322,3)&amp;"*",EUROSTAT_VBE_IND_2010!$D$7:$D$732,"5544*"))/1000</f>
        <v>0.01</v>
      </c>
      <c r="O322" s="17">
        <f>(SUMIFS(EUROSTAT_VBE_IND_2010!L$7:L$732,EUROSTAT_VBE_IND_2010!$B$7:$B$732,$D322,EUROSTAT_VBE_IND_2010!$C$7:$C$732,"*"&amp;RIGHT($A322,3)&amp;"*",EUROSTAT_VBE_IND_2010!$D$7:$D$732,"554*"))/1000-(SUMIFS(EUROSTAT_VBE_IND_2010!L$7:L$732,EUROSTAT_VBE_IND_2010!$B$7:$B$732,$D322,EUROSTAT_VBE_IND_2010!$C$7:$C$732,"*"&amp;RIGHT($A322,3)&amp;"*",EUROSTAT_VBE_IND_2010!$D$7:$D$732,"5543*"))/1000-(SUMIFS(EUROSTAT_VBE_IND_2010!L$7:L$732,EUROSTAT_VBE_IND_2010!$B$7:$B$732,$D322,EUROSTAT_VBE_IND_2010!$C$7:$C$732,"*"&amp;RIGHT($A322,3)&amp;"*",EUROSTAT_VBE_IND_2010!$D$7:$D$732,"5544*"))/1000</f>
        <v>0.008</v>
      </c>
      <c r="P322" s="17">
        <f>(SUMIFS(EUROSTAT_VBE_IND_2010!M$7:M$732,EUROSTAT_VBE_IND_2010!$B$7:$B$732,$D322,EUROSTAT_VBE_IND_2010!$C$7:$C$732,"*"&amp;RIGHT($A322,3)&amp;"*",EUROSTAT_VBE_IND_2010!$D$7:$D$732,"554*"))/1000-(SUMIFS(EUROSTAT_VBE_IND_2010!M$7:M$732,EUROSTAT_VBE_IND_2010!$B$7:$B$732,$D322,EUROSTAT_VBE_IND_2010!$C$7:$C$732,"*"&amp;RIGHT($A322,3)&amp;"*",EUROSTAT_VBE_IND_2010!$D$7:$D$732,"5543*"))/1000-(SUMIFS(EUROSTAT_VBE_IND_2010!M$7:M$732,EUROSTAT_VBE_IND_2010!$B$7:$B$732,$D322,EUROSTAT_VBE_IND_2010!$C$7:$C$732,"*"&amp;RIGHT($A322,3)&amp;"*",EUROSTAT_VBE_IND_2010!$D$7:$D$732,"5544*"))/1000</f>
        <v>0</v>
      </c>
      <c r="Q322" s="17">
        <f>(SUMIFS(EUROSTAT_VBE_IND_2010!N$7:N$732,EUROSTAT_VBE_IND_2010!$B$7:$B$732,$D322,EUROSTAT_VBE_IND_2010!$C$7:$C$732,"*"&amp;RIGHT($A322,3)&amp;"*",EUROSTAT_VBE_IND_2010!$D$7:$D$732,"554*"))/1000-(SUMIFS(EUROSTAT_VBE_IND_2010!N$7:N$732,EUROSTAT_VBE_IND_2010!$B$7:$B$732,$D322,EUROSTAT_VBE_IND_2010!$C$7:$C$732,"*"&amp;RIGHT($A322,3)&amp;"*",EUROSTAT_VBE_IND_2010!$D$7:$D$732,"5543*"))/1000-(SUMIFS(EUROSTAT_VBE_IND_2010!N$7:N$732,EUROSTAT_VBE_IND_2010!$B$7:$B$732,$D322,EUROSTAT_VBE_IND_2010!$C$7:$C$732,"*"&amp;RIGHT($A322,3)&amp;"*",EUROSTAT_VBE_IND_2010!$D$7:$D$732,"5544*"))/1000</f>
        <v>0.005</v>
      </c>
      <c r="R322" s="17">
        <f>(SUMIFS(EUROSTAT_VBE_IND_2010!O$7:O$732,EUROSTAT_VBE_IND_2010!$B$7:$B$732,$D322,EUROSTAT_VBE_IND_2010!$C$7:$C$732,"*"&amp;RIGHT($A322,3)&amp;"*",EUROSTAT_VBE_IND_2010!$D$7:$D$732,"554*"))/1000-(SUMIFS(EUROSTAT_VBE_IND_2010!O$7:O$732,EUROSTAT_VBE_IND_2010!$B$7:$B$732,$D322,EUROSTAT_VBE_IND_2010!$C$7:$C$732,"*"&amp;RIGHT($A322,3)&amp;"*",EUROSTAT_VBE_IND_2010!$D$7:$D$732,"5543*"))/1000-(SUMIFS(EUROSTAT_VBE_IND_2010!O$7:O$732,EUROSTAT_VBE_IND_2010!$B$7:$B$732,$D322,EUROSTAT_VBE_IND_2010!$C$7:$C$732,"*"&amp;RIGHT($A322,3)&amp;"*",EUROSTAT_VBE_IND_2010!$D$7:$D$732,"5544*"))/1000</f>
        <v>0</v>
      </c>
      <c r="S322" s="17">
        <f>(SUMIFS(EUROSTAT_VBE_IND_2010!P$7:P$732,EUROSTAT_VBE_IND_2010!$B$7:$B$732,$D322,EUROSTAT_VBE_IND_2010!$C$7:$C$732,"*"&amp;RIGHT($A322,3)&amp;"*",EUROSTAT_VBE_IND_2010!$D$7:$D$732,"554*"))/1000-(SUMIFS(EUROSTAT_VBE_IND_2010!P$7:P$732,EUROSTAT_VBE_IND_2010!$B$7:$B$732,$D322,EUROSTAT_VBE_IND_2010!$C$7:$C$732,"*"&amp;RIGHT($A322,3)&amp;"*",EUROSTAT_VBE_IND_2010!$D$7:$D$732,"5543*"))/1000-(SUMIFS(EUROSTAT_VBE_IND_2010!P$7:P$732,EUROSTAT_VBE_IND_2010!$B$7:$B$732,$D322,EUROSTAT_VBE_IND_2010!$C$7:$C$732,"*"&amp;RIGHT($A322,3)&amp;"*",EUROSTAT_VBE_IND_2010!$D$7:$D$732,"5544*"))/1000</f>
        <v>0</v>
      </c>
      <c r="T322" s="17">
        <f>(SUMIFS(EUROSTAT_VBE_IND_2010!Q$7:Q$732,EUROSTAT_VBE_IND_2010!$B$7:$B$732,$D322,EUROSTAT_VBE_IND_2010!$C$7:$C$732,"*"&amp;RIGHT($A322,3)&amp;"*",EUROSTAT_VBE_IND_2010!$D$7:$D$732,"554*"))/1000-(SUMIFS(EUROSTAT_VBE_IND_2010!Q$7:Q$732,EUROSTAT_VBE_IND_2010!$B$7:$B$732,$D322,EUROSTAT_VBE_IND_2010!$C$7:$C$732,"*"&amp;RIGHT($A322,3)&amp;"*",EUROSTAT_VBE_IND_2010!$D$7:$D$732,"5543*"))/1000-(SUMIFS(EUROSTAT_VBE_IND_2010!Q$7:Q$732,EUROSTAT_VBE_IND_2010!$B$7:$B$732,$D322,EUROSTAT_VBE_IND_2010!$C$7:$C$732,"*"&amp;RIGHT($A322,3)&amp;"*",EUROSTAT_VBE_IND_2010!$D$7:$D$732,"5544*"))/1000</f>
        <v>0.001</v>
      </c>
      <c r="U322" s="17">
        <f>(SUMIFS(EUROSTAT_VBE_IND_2010!R$7:R$732,EUROSTAT_VBE_IND_2010!$B$7:$B$732,$D322,EUROSTAT_VBE_IND_2010!$C$7:$C$732,"*"&amp;RIGHT($A322,3)&amp;"*",EUROSTAT_VBE_IND_2010!$D$7:$D$732,"554*"))/1000-(SUMIFS(EUROSTAT_VBE_IND_2010!R$7:R$732,EUROSTAT_VBE_IND_2010!$B$7:$B$732,$D322,EUROSTAT_VBE_IND_2010!$C$7:$C$732,"*"&amp;RIGHT($A322,3)&amp;"*",EUROSTAT_VBE_IND_2010!$D$7:$D$732,"5543*"))/1000-(SUMIFS(EUROSTAT_VBE_IND_2010!R$7:R$732,EUROSTAT_VBE_IND_2010!$B$7:$B$732,$D322,EUROSTAT_VBE_IND_2010!$C$7:$C$732,"*"&amp;RIGHT($A322,3)&amp;"*",EUROSTAT_VBE_IND_2010!$D$7:$D$732,"5544*"))/1000</f>
        <v>0</v>
      </c>
      <c r="V322" s="17">
        <f>(SUMIFS(EUROSTAT_VBE_IND_2010!S$7:S$732,EUROSTAT_VBE_IND_2010!$B$7:$B$732,$D322,EUROSTAT_VBE_IND_2010!$C$7:$C$732,"*"&amp;RIGHT($A322,3)&amp;"*",EUROSTAT_VBE_IND_2010!$D$7:$D$732,"554*"))/1000-(SUMIFS(EUROSTAT_VBE_IND_2010!S$7:S$732,EUROSTAT_VBE_IND_2010!$B$7:$B$732,$D322,EUROSTAT_VBE_IND_2010!$C$7:$C$732,"*"&amp;RIGHT($A322,3)&amp;"*",EUROSTAT_VBE_IND_2010!$D$7:$D$732,"5543*"))/1000-(SUMIFS(EUROSTAT_VBE_IND_2010!S$7:S$732,EUROSTAT_VBE_IND_2010!$B$7:$B$732,$D322,EUROSTAT_VBE_IND_2010!$C$7:$C$732,"*"&amp;RIGHT($A322,3)&amp;"*",EUROSTAT_VBE_IND_2010!$D$7:$D$732,"5544*"))/1000</f>
        <v>0</v>
      </c>
      <c r="W322" s="17">
        <f>(SUMIFS(EUROSTAT_VBE_IND_2010!T$7:T$732,EUROSTAT_VBE_IND_2010!$B$7:$B$732,$D322,EUROSTAT_VBE_IND_2010!$C$7:$C$732,"*"&amp;RIGHT($A322,3)&amp;"*",EUROSTAT_VBE_IND_2010!$D$7:$D$732,"554*"))/1000-(SUMIFS(EUROSTAT_VBE_IND_2010!T$7:T$732,EUROSTAT_VBE_IND_2010!$B$7:$B$732,$D322,EUROSTAT_VBE_IND_2010!$C$7:$C$732,"*"&amp;RIGHT($A322,3)&amp;"*",EUROSTAT_VBE_IND_2010!$D$7:$D$732,"5543*"))/1000-(SUMIFS(EUROSTAT_VBE_IND_2010!T$7:T$732,EUROSTAT_VBE_IND_2010!$B$7:$B$732,$D322,EUROSTAT_VBE_IND_2010!$C$7:$C$732,"*"&amp;RIGHT($A322,3)&amp;"*",EUROSTAT_VBE_IND_2010!$D$7:$D$732,"5544*"))/1000</f>
        <v>0</v>
      </c>
      <c r="X322" s="17">
        <f>(SUMIFS(EUROSTAT_VBE_IND_2010!U$7:U$732,EUROSTAT_VBE_IND_2010!$B$7:$B$732,$D322,EUROSTAT_VBE_IND_2010!$C$7:$C$732,"*"&amp;RIGHT($A322,3)&amp;"*",EUROSTAT_VBE_IND_2010!$D$7:$D$732,"554*"))/1000-(SUMIFS(EUROSTAT_VBE_IND_2010!U$7:U$732,EUROSTAT_VBE_IND_2010!$B$7:$B$732,$D322,EUROSTAT_VBE_IND_2010!$C$7:$C$732,"*"&amp;RIGHT($A322,3)&amp;"*",EUROSTAT_VBE_IND_2010!$D$7:$D$732,"5543*"))/1000-(SUMIFS(EUROSTAT_VBE_IND_2010!U$7:U$732,EUROSTAT_VBE_IND_2010!$B$7:$B$732,$D322,EUROSTAT_VBE_IND_2010!$C$7:$C$732,"*"&amp;RIGHT($A322,3)&amp;"*",EUROSTAT_VBE_IND_2010!$D$7:$D$732,"5544*"))/1000</f>
        <v>0</v>
      </c>
      <c r="Y322" s="17">
        <f>(SUMIFS(EUROSTAT_VBE_IND_2010!V$7:V$732,EUROSTAT_VBE_IND_2010!$B$7:$B$732,$D322,EUROSTAT_VBE_IND_2010!$C$7:$C$732,"*"&amp;RIGHT($A322,3)&amp;"*",EUROSTAT_VBE_IND_2010!$D$7:$D$732,"554*"))/1000-(SUMIFS(EUROSTAT_VBE_IND_2010!V$7:V$732,EUROSTAT_VBE_IND_2010!$B$7:$B$732,$D322,EUROSTAT_VBE_IND_2010!$C$7:$C$732,"*"&amp;RIGHT($A322,3)&amp;"*",EUROSTAT_VBE_IND_2010!$D$7:$D$732,"5543*"))/1000-(SUMIFS(EUROSTAT_VBE_IND_2010!V$7:V$732,EUROSTAT_VBE_IND_2010!$B$7:$B$732,$D322,EUROSTAT_VBE_IND_2010!$C$7:$C$732,"*"&amp;RIGHT($A322,3)&amp;"*",EUROSTAT_VBE_IND_2010!$D$7:$D$732,"5544*"))/1000</f>
        <v>0</v>
      </c>
      <c r="Z322" s="17">
        <f>(SUMIFS(EUROSTAT_VBE_IND_2010!W$7:W$732,EUROSTAT_VBE_IND_2010!$B$7:$B$732,$D322,EUROSTAT_VBE_IND_2010!$C$7:$C$732,"*"&amp;RIGHT($A322,3)&amp;"*",EUROSTAT_VBE_IND_2010!$D$7:$D$732,"554*"))/1000-(SUMIFS(EUROSTAT_VBE_IND_2010!W$7:W$732,EUROSTAT_VBE_IND_2010!$B$7:$B$732,$D322,EUROSTAT_VBE_IND_2010!$C$7:$C$732,"*"&amp;RIGHT($A322,3)&amp;"*",EUROSTAT_VBE_IND_2010!$D$7:$D$732,"5543*"))/1000-(SUMIFS(EUROSTAT_VBE_IND_2010!W$7:W$732,EUROSTAT_VBE_IND_2010!$B$7:$B$732,$D322,EUROSTAT_VBE_IND_2010!$C$7:$C$732,"*"&amp;RIGHT($A322,3)&amp;"*",EUROSTAT_VBE_IND_2010!$D$7:$D$732,"5544*"))/1000</f>
        <v>0</v>
      </c>
      <c r="AA322" s="17">
        <f>(SUMIFS(EUROSTAT_VBE_IND_2010!X$7:X$732,EUROSTAT_VBE_IND_2010!$B$7:$B$732,$D322,EUROSTAT_VBE_IND_2010!$C$7:$C$732,"*"&amp;RIGHT($A322,3)&amp;"*",EUROSTAT_VBE_IND_2010!$D$7:$D$732,"554*"))/1000-(SUMIFS(EUROSTAT_VBE_IND_2010!X$7:X$732,EUROSTAT_VBE_IND_2010!$B$7:$B$732,$D322,EUROSTAT_VBE_IND_2010!$C$7:$C$732,"*"&amp;RIGHT($A322,3)&amp;"*",EUROSTAT_VBE_IND_2010!$D$7:$D$732,"5543*"))/1000-(SUMIFS(EUROSTAT_VBE_IND_2010!X$7:X$732,EUROSTAT_VBE_IND_2010!$B$7:$B$732,$D322,EUROSTAT_VBE_IND_2010!$C$7:$C$732,"*"&amp;RIGHT($A322,3)&amp;"*",EUROSTAT_VBE_IND_2010!$D$7:$D$732,"5544*"))/1000</f>
        <v>0</v>
      </c>
      <c r="AB322" s="17">
        <f>(SUMIFS(EUROSTAT_VBE_IND_2010!AA$7:AA$732,EUROSTAT_VBE_IND_2010!$B$7:$B$732,$D322,EUROSTAT_VBE_IND_2010!$C$7:$C$732,"*"&amp;RIGHT($A322,3)&amp;"*",EUROSTAT_VBE_IND_2010!$D$7:$D$732,"554*"))/1000-(SUMIFS(EUROSTAT_VBE_IND_2010!AA$7:AA$732,EUROSTAT_VBE_IND_2010!$B$7:$B$732,$D322,EUROSTAT_VBE_IND_2010!$C$7:$C$732,"*"&amp;RIGHT($A322,3)&amp;"*",EUROSTAT_VBE_IND_2010!$D$7:$D$732,"5543*"))/1000-(SUMIFS(EUROSTAT_VBE_IND_2010!AA$7:AA$732,EUROSTAT_VBE_IND_2010!$B$7:$B$732,$D322,EUROSTAT_VBE_IND_2010!$C$7:$C$732,"*"&amp;RIGHT($A322,3)&amp;"*",EUROSTAT_VBE_IND_2010!$D$7:$D$732,"5544*"))/1000</f>
        <v>0</v>
      </c>
      <c r="AC322" s="17">
        <f>(SUMIFS(EUROSTAT_VBE_IND_2010!AB$7:AB$732,EUROSTAT_VBE_IND_2010!$B$7:$B$732,$D322,EUROSTAT_VBE_IND_2010!$C$7:$C$732,"*"&amp;RIGHT($A322,3)&amp;"*",EUROSTAT_VBE_IND_2010!$D$7:$D$732,"554*"))/1000-(SUMIFS(EUROSTAT_VBE_IND_2010!AB$7:AB$732,EUROSTAT_VBE_IND_2010!$B$7:$B$732,$D322,EUROSTAT_VBE_IND_2010!$C$7:$C$732,"*"&amp;RIGHT($A322,3)&amp;"*",EUROSTAT_VBE_IND_2010!$D$7:$D$732,"5543*"))/1000-(SUMIFS(EUROSTAT_VBE_IND_2010!AB$7:AB$732,EUROSTAT_VBE_IND_2010!$B$7:$B$732,$D322,EUROSTAT_VBE_IND_2010!$C$7:$C$732,"*"&amp;RIGHT($A322,3)&amp;"*",EUROSTAT_VBE_IND_2010!$D$7:$D$732,"5544*"))/1000</f>
        <v>0</v>
      </c>
      <c r="AD322" s="17">
        <f>(SUMIFS(EUROSTAT_VBE_IND_2010!AC$7:AC$732,EUROSTAT_VBE_IND_2010!$B$7:$B$732,$D322,EUROSTAT_VBE_IND_2010!$C$7:$C$732,"*"&amp;RIGHT($A322,3)&amp;"*",EUROSTAT_VBE_IND_2010!$D$7:$D$732,"554*"))/1000-(SUMIFS(EUROSTAT_VBE_IND_2010!AC$7:AC$732,EUROSTAT_VBE_IND_2010!$B$7:$B$732,$D322,EUROSTAT_VBE_IND_2010!$C$7:$C$732,"*"&amp;RIGHT($A322,3)&amp;"*",EUROSTAT_VBE_IND_2010!$D$7:$D$732,"5543*"))/1000-(SUMIFS(EUROSTAT_VBE_IND_2010!AC$7:AC$732,EUROSTAT_VBE_IND_2010!$B$7:$B$732,$D322,EUROSTAT_VBE_IND_2010!$C$7:$C$732,"*"&amp;RIGHT($A322,3)&amp;"*",EUROSTAT_VBE_IND_2010!$D$7:$D$732,"5544*"))/1000</f>
        <v>0.002</v>
      </c>
      <c r="AE322" s="17">
        <f>(SUMIFS(EUROSTAT_VBE_IND_2010!AD$7:AD$732,EUROSTAT_VBE_IND_2010!$B$7:$B$732,$D322,EUROSTAT_VBE_IND_2010!$C$7:$C$732,"*"&amp;RIGHT($A322,3)&amp;"*",EUROSTAT_VBE_IND_2010!$D$7:$D$732,"554*"))/1000-(SUMIFS(EUROSTAT_VBE_IND_2010!AD$7:AD$732,EUROSTAT_VBE_IND_2010!$B$7:$B$732,$D322,EUROSTAT_VBE_IND_2010!$C$7:$C$732,"*"&amp;RIGHT($A322,3)&amp;"*",EUROSTAT_VBE_IND_2010!$D$7:$D$732,"5543*"))/1000-(SUMIFS(EUROSTAT_VBE_IND_2010!AD$7:AD$732,EUROSTAT_VBE_IND_2010!$B$7:$B$732,$D322,EUROSTAT_VBE_IND_2010!$C$7:$C$732,"*"&amp;RIGHT($A322,3)&amp;"*",EUROSTAT_VBE_IND_2010!$D$7:$D$732,"5544*"))/1000</f>
        <v>0.006</v>
      </c>
      <c r="AF322" s="17">
        <f>(SUMIFS(EUROSTAT_VBE_IND_2010!AE$7:AE$732,EUROSTAT_VBE_IND_2010!$B$7:$B$732,$D322,EUROSTAT_VBE_IND_2010!$C$7:$C$732,"*"&amp;RIGHT($A322,3)&amp;"*",EUROSTAT_VBE_IND_2010!$D$7:$D$732,"554*"))/1000-(SUMIFS(EUROSTAT_VBE_IND_2010!AE$7:AE$732,EUROSTAT_VBE_IND_2010!$B$7:$B$732,$D322,EUROSTAT_VBE_IND_2010!$C$7:$C$732,"*"&amp;RIGHT($A322,3)&amp;"*",EUROSTAT_VBE_IND_2010!$D$7:$D$732,"5543*"))/1000-(SUMIFS(EUROSTAT_VBE_IND_2010!AE$7:AE$732,EUROSTAT_VBE_IND_2010!$B$7:$B$732,$D322,EUROSTAT_VBE_IND_2010!$C$7:$C$732,"*"&amp;RIGHT($A322,3)&amp;"*",EUROSTAT_VBE_IND_2010!$D$7:$D$732,"5544*"))/1000</f>
        <v>0</v>
      </c>
      <c r="AG322" s="17">
        <f>(SUMIFS(EUROSTAT_VBE_IND_2010!AF$7:AF$732,EUROSTAT_VBE_IND_2010!$B$7:$B$732,$D322,EUROSTAT_VBE_IND_2010!$C$7:$C$732,"*"&amp;RIGHT($A322,3)&amp;"*",EUROSTAT_VBE_IND_2010!$D$7:$D$732,"554*"))/1000-(SUMIFS(EUROSTAT_VBE_IND_2010!AF$7:AF$732,EUROSTAT_VBE_IND_2010!$B$7:$B$732,$D322,EUROSTAT_VBE_IND_2010!$C$7:$C$732,"*"&amp;RIGHT($A322,3)&amp;"*",EUROSTAT_VBE_IND_2010!$D$7:$D$732,"5543*"))/1000-(SUMIFS(EUROSTAT_VBE_IND_2010!AF$7:AF$732,EUROSTAT_VBE_IND_2010!$B$7:$B$732,$D322,EUROSTAT_VBE_IND_2010!$C$7:$C$732,"*"&amp;RIGHT($A322,3)&amp;"*",EUROSTAT_VBE_IND_2010!$D$7:$D$732,"5544*"))/1000</f>
        <v>0</v>
      </c>
      <c r="AH322" s="17">
        <f>(SUMIFS(EUROSTAT_VBE_IND_2010!AH$7:AH$732,EUROSTAT_VBE_IND_2010!$B$7:$B$732,$D322,EUROSTAT_VBE_IND_2010!$C$7:$C$732,"*"&amp;RIGHT($A322,3)&amp;"*",EUROSTAT_VBE_IND_2010!$D$7:$D$732,"554*"))/1000-(SUMIFS(EUROSTAT_VBE_IND_2010!AH$7:AH$732,EUROSTAT_VBE_IND_2010!$B$7:$B$732,$D322,EUROSTAT_VBE_IND_2010!$C$7:$C$732,"*"&amp;RIGHT($A322,3)&amp;"*",EUROSTAT_VBE_IND_2010!$D$7:$D$732,"5543*"))/1000-(SUMIFS(EUROSTAT_VBE_IND_2010!AH$7:AH$732,EUROSTAT_VBE_IND_2010!$B$7:$B$732,$D322,EUROSTAT_VBE_IND_2010!$C$7:$C$732,"*"&amp;RIGHT($A322,3)&amp;"*",EUROSTAT_VBE_IND_2010!$D$7:$D$732,"5544*"))/1000</f>
        <v>0</v>
      </c>
      <c r="AI322" s="17">
        <f>(SUMIFS(EUROSTAT_VBE_IND_2010!AI$7:AI$732,EUROSTAT_VBE_IND_2010!$B$7:$B$732,$D322,EUROSTAT_VBE_IND_2010!$C$7:$C$732,"*"&amp;RIGHT($A322,3)&amp;"*",EUROSTAT_VBE_IND_2010!$D$7:$D$732,"554*"))/1000-(SUMIFS(EUROSTAT_VBE_IND_2010!AI$7:AI$732,EUROSTAT_VBE_IND_2010!$B$7:$B$732,$D322,EUROSTAT_VBE_IND_2010!$C$7:$C$732,"*"&amp;RIGHT($A322,3)&amp;"*",EUROSTAT_VBE_IND_2010!$D$7:$D$732,"5543*"))/1000-(SUMIFS(EUROSTAT_VBE_IND_2010!AI$7:AI$732,EUROSTAT_VBE_IND_2010!$B$7:$B$732,$D322,EUROSTAT_VBE_IND_2010!$C$7:$C$732,"*"&amp;RIGHT($A322,3)&amp;"*",EUROSTAT_VBE_IND_2010!$D$7:$D$732,"5544*"))/1000</f>
        <v>0</v>
      </c>
      <c r="AJ322" s="17">
        <f>(SUMIFS(EUROSTAT_VBE_IND_2010!AJ$7:AJ$732,EUROSTAT_VBE_IND_2010!$B$7:$B$732,$D322,EUROSTAT_VBE_IND_2010!$C$7:$C$732,"*"&amp;RIGHT($A322,3)&amp;"*",EUROSTAT_VBE_IND_2010!$D$7:$D$732,"554*"))/1000-(SUMIFS(EUROSTAT_VBE_IND_2010!AJ$7:AJ$732,EUROSTAT_VBE_IND_2010!$B$7:$B$732,$D322,EUROSTAT_VBE_IND_2010!$C$7:$C$732,"*"&amp;RIGHT($A322,3)&amp;"*",EUROSTAT_VBE_IND_2010!$D$7:$D$732,"5543*"))/1000-(SUMIFS(EUROSTAT_VBE_IND_2010!AJ$7:AJ$732,EUROSTAT_VBE_IND_2010!$B$7:$B$732,$D322,EUROSTAT_VBE_IND_2010!$C$7:$C$732,"*"&amp;RIGHT($A322,3)&amp;"*",EUROSTAT_VBE_IND_2010!$D$7:$D$732,"5544*"))/1000</f>
        <v>0</v>
      </c>
      <c r="AK322" s="17">
        <f>(SUMIFS(EUROSTAT_VBE_IND_2010!AK$7:AK$732,EUROSTAT_VBE_IND_2010!$B$7:$B$732,$D322,EUROSTAT_VBE_IND_2010!$C$7:$C$732,"*"&amp;RIGHT($A322,3)&amp;"*",EUROSTAT_VBE_IND_2010!$D$7:$D$732,"554*"))/1000-(SUMIFS(EUROSTAT_VBE_IND_2010!AK$7:AK$732,EUROSTAT_VBE_IND_2010!$B$7:$B$732,$D322,EUROSTAT_VBE_IND_2010!$C$7:$C$732,"*"&amp;RIGHT($A322,3)&amp;"*",EUROSTAT_VBE_IND_2010!$D$7:$D$732,"5543*"))/1000-(SUMIFS(EUROSTAT_VBE_IND_2010!AK$7:AK$732,EUROSTAT_VBE_IND_2010!$B$7:$B$732,$D322,EUROSTAT_VBE_IND_2010!$C$7:$C$732,"*"&amp;RIGHT($A322,3)&amp;"*",EUROSTAT_VBE_IND_2010!$D$7:$D$732,"5544*"))/1000</f>
        <v>0</v>
      </c>
      <c r="AL322" s="198">
        <f>SUMIFS('IEA Bal_AL-IND'!$D$30:$D$329,'IEA Bal_AL-IND'!$A$30:$A$329,"*"&amp;RIGHT($B322,8),'IEA Bal_AL-IND'!$C$30:$C$329,'Aggregated Balance-IND_2010'!$E322)</f>
        <v>0</v>
      </c>
      <c r="AM322" s="198">
        <f>SUMIFS('IEA Bal_BA-IND'!$D$30:$D$329,'IEA Bal_BA-IND'!$A$30:$A$329,"*"&amp;RIGHT($B322,8),'IEA Bal_BA-IND'!$C$30:$C$329,'Aggregated Balance-IND_2010'!$E322)</f>
        <v>0</v>
      </c>
      <c r="AN322" s="198">
        <f>SUMIFS('IEA Bal_KS-IND'!$D$30:$D$329,'IEA Bal_KS-IND'!$A$30:$A$329,"*"&amp;RIGHT($B322,8),'IEA Bal_KS-IND'!$C$30:$C$329,'Aggregated Balance-IND_2010'!$E322)</f>
        <v>0</v>
      </c>
      <c r="AO322" s="17">
        <f>(SUMIFS(EUROSTAT_VBE_IND_2010!Y$7:Y$732,EUROSTAT_VBE_IND_2010!$B$7:$B$732,$D322,EUROSTAT_VBE_IND_2010!$C$7:$C$732,"*"&amp;RIGHT($A322,3)&amp;"*",EUROSTAT_VBE_IND_2010!$D$7:$D$732,"554*"))/1000-(SUMIFS(EUROSTAT_VBE_IND_2010!Y$7:Y$732,EUROSTAT_VBE_IND_2010!$B$7:$B$732,$D322,EUROSTAT_VBE_IND_2010!$C$7:$C$732,"*"&amp;RIGHT($A322,3)&amp;"*",EUROSTAT_VBE_IND_2010!$D$7:$D$732,"5543*"))/1000-(SUMIFS(EUROSTAT_VBE_IND_2010!Y$7:Y$732,EUROSTAT_VBE_IND_2010!$B$7:$B$732,$D322,EUROSTAT_VBE_IND_2010!$C$7:$C$732,"*"&amp;RIGHT($A322,3)&amp;"*",EUROSTAT_VBE_IND_2010!$D$7:$D$732,"5544*"))/1000</f>
        <v>0</v>
      </c>
      <c r="AP322" s="17">
        <f>(SUMIFS(EUROSTAT_VBE_IND_2010!Z$7:Z$732,EUROSTAT_VBE_IND_2010!$B$7:$B$732,$D322,EUROSTAT_VBE_IND_2010!$C$7:$C$732,"*"&amp;RIGHT($A322,3)&amp;"*",EUROSTAT_VBE_IND_2010!$D$7:$D$732,"554*"))/1000-(SUMIFS(EUROSTAT_VBE_IND_2010!Z$7:Z$732,EUROSTAT_VBE_IND_2010!$B$7:$B$732,$D322,EUROSTAT_VBE_IND_2010!$C$7:$C$732,"*"&amp;RIGHT($A322,3)&amp;"*",EUROSTAT_VBE_IND_2010!$D$7:$D$732,"5543*"))/1000-(SUMIFS(EUROSTAT_VBE_IND_2010!Z$7:Z$732,EUROSTAT_VBE_IND_2010!$B$7:$B$732,$D322,EUROSTAT_VBE_IND_2010!$C$7:$C$732,"*"&amp;RIGHT($A322,3)&amp;"*",EUROSTAT_VBE_IND_2010!$D$7:$D$732,"5544*"))/1000</f>
        <v>0.001</v>
      </c>
      <c r="AQ322" s="17">
        <f>(SUMIFS(EUROSTAT_VBE_IND_2010!AG$7:AG$732,EUROSTAT_VBE_IND_2010!$B$7:$B$732,$D322,EUROSTAT_VBE_IND_2010!$C$7:$C$732,"*"&amp;RIGHT($A322,3)&amp;"*",EUROSTAT_VBE_IND_2010!$D$7:$D$732,"554*"))/1000-(SUMIFS(EUROSTAT_VBE_IND_2010!AG$7:AG$732,EUROSTAT_VBE_IND_2010!$B$7:$B$732,$D322,EUROSTAT_VBE_IND_2010!$C$7:$C$732,"*"&amp;RIGHT($A322,3)&amp;"*",EUROSTAT_VBE_IND_2010!$D$7:$D$732,"5543*"))/1000-(SUMIFS(EUROSTAT_VBE_IND_2010!AG$7:AG$732,EUROSTAT_VBE_IND_2010!$B$7:$B$732,$D322,EUROSTAT_VBE_IND_2010!$C$7:$C$732,"*"&amp;RIGHT($A322,3)&amp;"*",EUROSTAT_VBE_IND_2010!$D$7:$D$732,"5544*"))/1000</f>
        <v>0.001</v>
      </c>
    </row>
    <row r="323" spans="1:43">
      <c r="A323" t="str">
        <f>LEFT(EUROSTAT_VBE_IND_2010!$C$477,8)</f>
        <v>B_101846</v>
      </c>
      <c r="B323" s="28" t="s">
        <v>305</v>
      </c>
      <c r="C323" t="s">
        <v>293</v>
      </c>
      <c r="D323" t="s">
        <v>126</v>
      </c>
      <c r="E323" t="s">
        <v>245</v>
      </c>
      <c r="F323" t="s">
        <v>265</v>
      </c>
      <c r="G323" s="17">
        <f>(SUMIFS(EUROSTAT_VBE_IND_2010!E$7:E$732,EUROSTAT_VBE_IND_2010!$B$7:$B$732,$D323,EUROSTAT_VBE_IND_2010!$C$7:$C$732,"*"&amp;RIGHT($A323,3)&amp;"*",EUROSTAT_VBE_IND_2010!$D$7:$D$732,"5543*"))/1000</f>
        <v>0</v>
      </c>
      <c r="H323" s="17">
        <f>(SUMIFS(EUROSTAT_VBE_IND_2010!F$7:F$732,EUROSTAT_VBE_IND_2010!$B$7:$B$732,$D323,EUROSTAT_VBE_IND_2010!$C$7:$C$732,"*"&amp;RIGHT($A323,3)&amp;"*",EUROSTAT_VBE_IND_2010!$D$7:$D$732,"5543*"))/1000</f>
        <v>0</v>
      </c>
      <c r="I323" s="17">
        <f>(SUMIFS(EUROSTAT_VBE_IND_2010!G$7:G$732,EUROSTAT_VBE_IND_2010!$B$7:$B$732,$D323,EUROSTAT_VBE_IND_2010!$C$7:$C$732,"*"&amp;RIGHT($A323,3)&amp;"*",EUROSTAT_VBE_IND_2010!$D$7:$D$732,"5543*"))/1000</f>
        <v>0</v>
      </c>
      <c r="J323" s="198">
        <f>SUMIFS('IEA Bal_CH-IND'!$D$30:$D$329,'IEA Bal_CH-IND'!$A$30:$A$329,"*"&amp;RIGHT($B323,8),'IEA Bal_CH-IND'!$C$30:$C$329,'Aggregated Balance-IND_2010'!$E323)</f>
        <v>0</v>
      </c>
      <c r="K323" s="17">
        <f>(SUMIFS(EUROSTAT_VBE_IND_2010!H$7:H$732,EUROSTAT_VBE_IND_2010!$B$7:$B$732,$D323,EUROSTAT_VBE_IND_2010!$C$7:$C$732,"*"&amp;RIGHT($A323,3)&amp;"*",EUROSTAT_VBE_IND_2010!$D$7:$D$732,"5543*"))/1000</f>
        <v>0</v>
      </c>
      <c r="L323" s="17">
        <f>(SUMIFS(EUROSTAT_VBE_IND_2010!I$7:I$732,EUROSTAT_VBE_IND_2010!$B$7:$B$732,$D323,EUROSTAT_VBE_IND_2010!$C$7:$C$732,"*"&amp;RIGHT($A323,3)&amp;"*",EUROSTAT_VBE_IND_2010!$D$7:$D$732,"5543*"))/1000</f>
        <v>0</v>
      </c>
      <c r="M323" s="17">
        <f>(SUMIFS(EUROSTAT_VBE_IND_2010!J$7:J$732,EUROSTAT_VBE_IND_2010!$B$7:$B$732,$D323,EUROSTAT_VBE_IND_2010!$C$7:$C$732,"*"&amp;RIGHT($A323,3)&amp;"*",EUROSTAT_VBE_IND_2010!$D$7:$D$732,"5543*"))/1000</f>
        <v>0</v>
      </c>
      <c r="N323" s="17">
        <f>(SUMIFS(EUROSTAT_VBE_IND_2010!K$7:K$732,EUROSTAT_VBE_IND_2010!$B$7:$B$732,$D323,EUROSTAT_VBE_IND_2010!$C$7:$C$732,"*"&amp;RIGHT($A323,3)&amp;"*",EUROSTAT_VBE_IND_2010!$D$7:$D$732,"5543*"))/1000</f>
        <v>0</v>
      </c>
      <c r="O323" s="17">
        <f>(SUMIFS(EUROSTAT_VBE_IND_2010!L$7:L$732,EUROSTAT_VBE_IND_2010!$B$7:$B$732,$D323,EUROSTAT_VBE_IND_2010!$C$7:$C$732,"*"&amp;RIGHT($A323,3)&amp;"*",EUROSTAT_VBE_IND_2010!$D$7:$D$732,"5543*"))/1000</f>
        <v>0</v>
      </c>
      <c r="P323" s="17">
        <f>(SUMIFS(EUROSTAT_VBE_IND_2010!M$7:M$732,EUROSTAT_VBE_IND_2010!$B$7:$B$732,$D323,EUROSTAT_VBE_IND_2010!$C$7:$C$732,"*"&amp;RIGHT($A323,3)&amp;"*",EUROSTAT_VBE_IND_2010!$D$7:$D$732,"5543*"))/1000</f>
        <v>0</v>
      </c>
      <c r="Q323" s="17">
        <f>(SUMIFS(EUROSTAT_VBE_IND_2010!N$7:N$732,EUROSTAT_VBE_IND_2010!$B$7:$B$732,$D323,EUROSTAT_VBE_IND_2010!$C$7:$C$732,"*"&amp;RIGHT($A323,3)&amp;"*",EUROSTAT_VBE_IND_2010!$D$7:$D$732,"5543*"))/1000</f>
        <v>0</v>
      </c>
      <c r="R323" s="17">
        <f>(SUMIFS(EUROSTAT_VBE_IND_2010!O$7:O$732,EUROSTAT_VBE_IND_2010!$B$7:$B$732,$D323,EUROSTAT_VBE_IND_2010!$C$7:$C$732,"*"&amp;RIGHT($A323,3)&amp;"*",EUROSTAT_VBE_IND_2010!$D$7:$D$732,"5543*"))/1000</f>
        <v>0</v>
      </c>
      <c r="S323" s="17">
        <f>(SUMIFS(EUROSTAT_VBE_IND_2010!P$7:P$732,EUROSTAT_VBE_IND_2010!$B$7:$B$732,$D323,EUROSTAT_VBE_IND_2010!$C$7:$C$732,"*"&amp;RIGHT($A323,3)&amp;"*",EUROSTAT_VBE_IND_2010!$D$7:$D$732,"5543*"))/1000</f>
        <v>0</v>
      </c>
      <c r="T323" s="17">
        <f>(SUMIFS(EUROSTAT_VBE_IND_2010!Q$7:Q$732,EUROSTAT_VBE_IND_2010!$B$7:$B$732,$D323,EUROSTAT_VBE_IND_2010!$C$7:$C$732,"*"&amp;RIGHT($A323,3)&amp;"*",EUROSTAT_VBE_IND_2010!$D$7:$D$732,"5543*"))/1000</f>
        <v>0</v>
      </c>
      <c r="U323" s="17">
        <f>(SUMIFS(EUROSTAT_VBE_IND_2010!R$7:R$732,EUROSTAT_VBE_IND_2010!$B$7:$B$732,$D323,EUROSTAT_VBE_IND_2010!$C$7:$C$732,"*"&amp;RIGHT($A323,3)&amp;"*",EUROSTAT_VBE_IND_2010!$D$7:$D$732,"5543*"))/1000</f>
        <v>0</v>
      </c>
      <c r="V323" s="17">
        <f>(SUMIFS(EUROSTAT_VBE_IND_2010!S$7:S$732,EUROSTAT_VBE_IND_2010!$B$7:$B$732,$D323,EUROSTAT_VBE_IND_2010!$C$7:$C$732,"*"&amp;RIGHT($A323,3)&amp;"*",EUROSTAT_VBE_IND_2010!$D$7:$D$732,"5543*"))/1000</f>
        <v>0</v>
      </c>
      <c r="W323" s="17">
        <f>(SUMIFS(EUROSTAT_VBE_IND_2010!T$7:T$732,EUROSTAT_VBE_IND_2010!$B$7:$B$732,$D323,EUROSTAT_VBE_IND_2010!$C$7:$C$732,"*"&amp;RIGHT($A323,3)&amp;"*",EUROSTAT_VBE_IND_2010!$D$7:$D$732,"5543*"))/1000</f>
        <v>0</v>
      </c>
      <c r="X323" s="17">
        <f>(SUMIFS(EUROSTAT_VBE_IND_2010!U$7:U$732,EUROSTAT_VBE_IND_2010!$B$7:$B$732,$D323,EUROSTAT_VBE_IND_2010!$C$7:$C$732,"*"&amp;RIGHT($A323,3)&amp;"*",EUROSTAT_VBE_IND_2010!$D$7:$D$732,"5543*"))/1000</f>
        <v>0</v>
      </c>
      <c r="Y323" s="17">
        <f>(SUMIFS(EUROSTAT_VBE_IND_2010!V$7:V$732,EUROSTAT_VBE_IND_2010!$B$7:$B$732,$D323,EUROSTAT_VBE_IND_2010!$C$7:$C$732,"*"&amp;RIGHT($A323,3)&amp;"*",EUROSTAT_VBE_IND_2010!$D$7:$D$732,"5543*"))/1000</f>
        <v>0</v>
      </c>
      <c r="Z323" s="17">
        <f>(SUMIFS(EUROSTAT_VBE_IND_2010!W$7:W$732,EUROSTAT_VBE_IND_2010!$B$7:$B$732,$D323,EUROSTAT_VBE_IND_2010!$C$7:$C$732,"*"&amp;RIGHT($A323,3)&amp;"*",EUROSTAT_VBE_IND_2010!$D$7:$D$732,"5543*"))/1000</f>
        <v>0</v>
      </c>
      <c r="AA323" s="17">
        <f>(SUMIFS(EUROSTAT_VBE_IND_2010!X$7:X$732,EUROSTAT_VBE_IND_2010!$B$7:$B$732,$D323,EUROSTAT_VBE_IND_2010!$C$7:$C$732,"*"&amp;RIGHT($A323,3)&amp;"*",EUROSTAT_VBE_IND_2010!$D$7:$D$732,"5543*"))/1000</f>
        <v>0</v>
      </c>
      <c r="AB323" s="17">
        <f>(SUMIFS(EUROSTAT_VBE_IND_2010!AA$7:AA$732,EUROSTAT_VBE_IND_2010!$B$7:$B$732,$D323,EUROSTAT_VBE_IND_2010!$C$7:$C$732,"*"&amp;RIGHT($A323,3)&amp;"*",EUROSTAT_VBE_IND_2010!$D$7:$D$732,"5543*"))/1000</f>
        <v>0</v>
      </c>
      <c r="AC323" s="17">
        <f>(SUMIFS(EUROSTAT_VBE_IND_2010!AB$7:AB$732,EUROSTAT_VBE_IND_2010!$B$7:$B$732,$D323,EUROSTAT_VBE_IND_2010!$C$7:$C$732,"*"&amp;RIGHT($A323,3)&amp;"*",EUROSTAT_VBE_IND_2010!$D$7:$D$732,"5543*"))/1000</f>
        <v>0</v>
      </c>
      <c r="AD323" s="17">
        <f>(SUMIFS(EUROSTAT_VBE_IND_2010!AC$7:AC$732,EUROSTAT_VBE_IND_2010!$B$7:$B$732,$D323,EUROSTAT_VBE_IND_2010!$C$7:$C$732,"*"&amp;RIGHT($A323,3)&amp;"*",EUROSTAT_VBE_IND_2010!$D$7:$D$732,"5543*"))/1000</f>
        <v>0</v>
      </c>
      <c r="AE323" s="17">
        <f>(SUMIFS(EUROSTAT_VBE_IND_2010!AD$7:AD$732,EUROSTAT_VBE_IND_2010!$B$7:$B$732,$D323,EUROSTAT_VBE_IND_2010!$C$7:$C$732,"*"&amp;RIGHT($A323,3)&amp;"*",EUROSTAT_VBE_IND_2010!$D$7:$D$732,"5543*"))/1000</f>
        <v>0</v>
      </c>
      <c r="AF323" s="17">
        <f>(SUMIFS(EUROSTAT_VBE_IND_2010!AE$7:AE$732,EUROSTAT_VBE_IND_2010!$B$7:$B$732,$D323,EUROSTAT_VBE_IND_2010!$C$7:$C$732,"*"&amp;RIGHT($A323,3)&amp;"*",EUROSTAT_VBE_IND_2010!$D$7:$D$732,"5543*"))/1000</f>
        <v>0</v>
      </c>
      <c r="AG323" s="17">
        <f>(SUMIFS(EUROSTAT_VBE_IND_2010!AF$7:AF$732,EUROSTAT_VBE_IND_2010!$B$7:$B$732,$D323,EUROSTAT_VBE_IND_2010!$C$7:$C$732,"*"&amp;RIGHT($A323,3)&amp;"*",EUROSTAT_VBE_IND_2010!$D$7:$D$732,"5543*"))/1000</f>
        <v>0</v>
      </c>
      <c r="AH323" s="17">
        <f>(SUMIFS(EUROSTAT_VBE_IND_2010!AH$7:AH$732,EUROSTAT_VBE_IND_2010!$B$7:$B$732,$D323,EUROSTAT_VBE_IND_2010!$C$7:$C$732,"*"&amp;RIGHT($A323,3)&amp;"*",EUROSTAT_VBE_IND_2010!$D$7:$D$732,"5543*"))/1000</f>
        <v>0</v>
      </c>
      <c r="AI323" s="17">
        <f>(SUMIFS(EUROSTAT_VBE_IND_2010!AI$7:AI$732,EUROSTAT_VBE_IND_2010!$B$7:$B$732,$D323,EUROSTAT_VBE_IND_2010!$C$7:$C$732,"*"&amp;RIGHT($A323,3)&amp;"*",EUROSTAT_VBE_IND_2010!$D$7:$D$732,"5543*"))/1000</f>
        <v>0</v>
      </c>
      <c r="AJ323" s="17">
        <f>(SUMIFS(EUROSTAT_VBE_IND_2010!AJ$7:AJ$732,EUROSTAT_VBE_IND_2010!$B$7:$B$732,$D323,EUROSTAT_VBE_IND_2010!$C$7:$C$732,"*"&amp;RIGHT($A323,3)&amp;"*",EUROSTAT_VBE_IND_2010!$D$7:$D$732,"5543*"))/1000</f>
        <v>0</v>
      </c>
      <c r="AK323" s="17">
        <f>(SUMIFS(EUROSTAT_VBE_IND_2010!AK$7:AK$732,EUROSTAT_VBE_IND_2010!$B$7:$B$732,$D323,EUROSTAT_VBE_IND_2010!$C$7:$C$732,"*"&amp;RIGHT($A323,3)&amp;"*",EUROSTAT_VBE_IND_2010!$D$7:$D$732,"5543*"))/1000</f>
        <v>0</v>
      </c>
      <c r="AL323" s="198">
        <f>SUMIFS('IEA Bal_AL-IND'!$D$30:$D$329,'IEA Bal_AL-IND'!$A$30:$A$329,"*"&amp;RIGHT($B323,8),'IEA Bal_AL-IND'!$C$30:$C$329,'Aggregated Balance-IND_2010'!$E323)</f>
        <v>0</v>
      </c>
      <c r="AM323" s="198">
        <f>SUMIFS('IEA Bal_BA-IND'!$D$30:$D$329,'IEA Bal_BA-IND'!$A$30:$A$329,"*"&amp;RIGHT($B323,8),'IEA Bal_BA-IND'!$C$30:$C$329,'Aggregated Balance-IND_2010'!$E323)</f>
        <v>0</v>
      </c>
      <c r="AN323" s="198">
        <f>SUMIFS('IEA Bal_KS-IND'!$D$30:$D$329,'IEA Bal_KS-IND'!$A$30:$A$329,"*"&amp;RIGHT($B323,8),'IEA Bal_KS-IND'!$C$30:$C$329,'Aggregated Balance-IND_2010'!$E323)</f>
        <v>0</v>
      </c>
      <c r="AO323" s="17">
        <f>(SUMIFS(EUROSTAT_VBE_IND_2010!Y$7:Y$732,EUROSTAT_VBE_IND_2010!$B$7:$B$732,$D323,EUROSTAT_VBE_IND_2010!$C$7:$C$732,"*"&amp;RIGHT($A323,3)&amp;"*",EUROSTAT_VBE_IND_2010!$D$7:$D$732,"5543*"))/1000</f>
        <v>0</v>
      </c>
      <c r="AP323" s="17">
        <f>(SUMIFS(EUROSTAT_VBE_IND_2010!Z$7:Z$732,EUROSTAT_VBE_IND_2010!$B$7:$B$732,$D323,EUROSTAT_VBE_IND_2010!$C$7:$C$732,"*"&amp;RIGHT($A323,3)&amp;"*",EUROSTAT_VBE_IND_2010!$D$7:$D$732,"5543*"))/1000</f>
        <v>0</v>
      </c>
      <c r="AQ323" s="17">
        <f>(SUMIFS(EUROSTAT_VBE_IND_2010!AG$7:AG$732,EUROSTAT_VBE_IND_2010!$B$7:$B$732,$D323,EUROSTAT_VBE_IND_2010!$C$7:$C$732,"*"&amp;RIGHT($A323,3)&amp;"*",EUROSTAT_VBE_IND_2010!$D$7:$D$732,"5543*"))/1000</f>
        <v>0</v>
      </c>
    </row>
    <row r="324" spans="1:43">
      <c r="A324" t="str">
        <f>LEFT(EUROSTAT_VBE_IND_2010!$C$477,8)</f>
        <v>B_101846</v>
      </c>
      <c r="B324" s="28" t="s">
        <v>305</v>
      </c>
      <c r="C324" t="s">
        <v>293</v>
      </c>
      <c r="D324" t="s">
        <v>126</v>
      </c>
      <c r="E324" t="s">
        <v>246</v>
      </c>
      <c r="F324" t="s">
        <v>266</v>
      </c>
      <c r="G324" s="17">
        <f>(SUMIFS(EUROSTAT_VBE_IND_2010!E$7:E$732,EUROSTAT_VBE_IND_2010!$B$7:$B$732,$D324,EUROSTAT_VBE_IND_2010!$C$7:$C$732,"*"&amp;RIGHT($A324,3)&amp;"*",EUROSTAT_VBE_IND_2010!$D$7:$D$732,"7100*"))/1000</f>
        <v>0</v>
      </c>
      <c r="H324" s="17">
        <f>(SUMIFS(EUROSTAT_VBE_IND_2010!F$7:F$732,EUROSTAT_VBE_IND_2010!$B$7:$B$732,$D324,EUROSTAT_VBE_IND_2010!$C$7:$C$732,"*"&amp;RIGHT($A324,3)&amp;"*",EUROSTAT_VBE_IND_2010!$D$7:$D$732,"7100*"))/1000</f>
        <v>0</v>
      </c>
      <c r="I324" s="17">
        <f>(SUMIFS(EUROSTAT_VBE_IND_2010!G$7:G$732,EUROSTAT_VBE_IND_2010!$B$7:$B$732,$D324,EUROSTAT_VBE_IND_2010!$C$7:$C$732,"*"&amp;RIGHT($A324,3)&amp;"*",EUROSTAT_VBE_IND_2010!$D$7:$D$732,"7100*"))/1000</f>
        <v>0</v>
      </c>
      <c r="J324" s="198">
        <f>SUMIFS('IEA Bal_CH-IND'!$D$30:$D$329,'IEA Bal_CH-IND'!$A$30:$A$329,"*"&amp;RIGHT($B324,8),'IEA Bal_CH-IND'!$C$30:$C$329,'Aggregated Balance-IND_2010'!$E324)</f>
        <v>0</v>
      </c>
      <c r="K324" s="17">
        <f>(SUMIFS(EUROSTAT_VBE_IND_2010!H$7:H$732,EUROSTAT_VBE_IND_2010!$B$7:$B$732,$D324,EUROSTAT_VBE_IND_2010!$C$7:$C$732,"*"&amp;RIGHT($A324,3)&amp;"*",EUROSTAT_VBE_IND_2010!$D$7:$D$732,"7100*"))/1000</f>
        <v>0</v>
      </c>
      <c r="L324" s="17">
        <f>(SUMIFS(EUROSTAT_VBE_IND_2010!I$7:I$732,EUROSTAT_VBE_IND_2010!$B$7:$B$732,$D324,EUROSTAT_VBE_IND_2010!$C$7:$C$732,"*"&amp;RIGHT($A324,3)&amp;"*",EUROSTAT_VBE_IND_2010!$D$7:$D$732,"7100*"))/1000</f>
        <v>0</v>
      </c>
      <c r="M324" s="17">
        <f>(SUMIFS(EUROSTAT_VBE_IND_2010!J$7:J$732,EUROSTAT_VBE_IND_2010!$B$7:$B$732,$D324,EUROSTAT_VBE_IND_2010!$C$7:$C$732,"*"&amp;RIGHT($A324,3)&amp;"*",EUROSTAT_VBE_IND_2010!$D$7:$D$732,"7100*"))/1000</f>
        <v>0</v>
      </c>
      <c r="N324" s="17">
        <f>(SUMIFS(EUROSTAT_VBE_IND_2010!K$7:K$732,EUROSTAT_VBE_IND_2010!$B$7:$B$732,$D324,EUROSTAT_VBE_IND_2010!$C$7:$C$732,"*"&amp;RIGHT($A324,3)&amp;"*",EUROSTAT_VBE_IND_2010!$D$7:$D$732,"7100*"))/1000</f>
        <v>0</v>
      </c>
      <c r="O324" s="17">
        <f>(SUMIFS(EUROSTAT_VBE_IND_2010!L$7:L$732,EUROSTAT_VBE_IND_2010!$B$7:$B$732,$D324,EUROSTAT_VBE_IND_2010!$C$7:$C$732,"*"&amp;RIGHT($A324,3)&amp;"*",EUROSTAT_VBE_IND_2010!$D$7:$D$732,"7100*"))/1000</f>
        <v>0</v>
      </c>
      <c r="P324" s="17">
        <f>(SUMIFS(EUROSTAT_VBE_IND_2010!M$7:M$732,EUROSTAT_VBE_IND_2010!$B$7:$B$732,$D324,EUROSTAT_VBE_IND_2010!$C$7:$C$732,"*"&amp;RIGHT($A324,3)&amp;"*",EUROSTAT_VBE_IND_2010!$D$7:$D$732,"7100*"))/1000</f>
        <v>0</v>
      </c>
      <c r="Q324" s="17">
        <f>(SUMIFS(EUROSTAT_VBE_IND_2010!N$7:N$732,EUROSTAT_VBE_IND_2010!$B$7:$B$732,$D324,EUROSTAT_VBE_IND_2010!$C$7:$C$732,"*"&amp;RIGHT($A324,3)&amp;"*",EUROSTAT_VBE_IND_2010!$D$7:$D$732,"7100*"))/1000</f>
        <v>0</v>
      </c>
      <c r="R324" s="17">
        <f>(SUMIFS(EUROSTAT_VBE_IND_2010!O$7:O$732,EUROSTAT_VBE_IND_2010!$B$7:$B$732,$D324,EUROSTAT_VBE_IND_2010!$C$7:$C$732,"*"&amp;RIGHT($A324,3)&amp;"*",EUROSTAT_VBE_IND_2010!$D$7:$D$732,"7100*"))/1000</f>
        <v>0</v>
      </c>
      <c r="S324" s="17">
        <f>(SUMIFS(EUROSTAT_VBE_IND_2010!P$7:P$732,EUROSTAT_VBE_IND_2010!$B$7:$B$732,$D324,EUROSTAT_VBE_IND_2010!$C$7:$C$732,"*"&amp;RIGHT($A324,3)&amp;"*",EUROSTAT_VBE_IND_2010!$D$7:$D$732,"7100*"))/1000</f>
        <v>0</v>
      </c>
      <c r="T324" s="17">
        <f>(SUMIFS(EUROSTAT_VBE_IND_2010!Q$7:Q$732,EUROSTAT_VBE_IND_2010!$B$7:$B$732,$D324,EUROSTAT_VBE_IND_2010!$C$7:$C$732,"*"&amp;RIGHT($A324,3)&amp;"*",EUROSTAT_VBE_IND_2010!$D$7:$D$732,"7100*"))/1000</f>
        <v>0</v>
      </c>
      <c r="U324" s="17">
        <f>(SUMIFS(EUROSTAT_VBE_IND_2010!R$7:R$732,EUROSTAT_VBE_IND_2010!$B$7:$B$732,$D324,EUROSTAT_VBE_IND_2010!$C$7:$C$732,"*"&amp;RIGHT($A324,3)&amp;"*",EUROSTAT_VBE_IND_2010!$D$7:$D$732,"7100*"))/1000</f>
        <v>0</v>
      </c>
      <c r="V324" s="17">
        <f>(SUMIFS(EUROSTAT_VBE_IND_2010!S$7:S$732,EUROSTAT_VBE_IND_2010!$B$7:$B$732,$D324,EUROSTAT_VBE_IND_2010!$C$7:$C$732,"*"&amp;RIGHT($A324,3)&amp;"*",EUROSTAT_VBE_IND_2010!$D$7:$D$732,"7100*"))/1000</f>
        <v>0</v>
      </c>
      <c r="W324" s="17">
        <f>(SUMIFS(EUROSTAT_VBE_IND_2010!T$7:T$732,EUROSTAT_VBE_IND_2010!$B$7:$B$732,$D324,EUROSTAT_VBE_IND_2010!$C$7:$C$732,"*"&amp;RIGHT($A324,3)&amp;"*",EUROSTAT_VBE_IND_2010!$D$7:$D$732,"7100*"))/1000</f>
        <v>0</v>
      </c>
      <c r="X324" s="17">
        <f>(SUMIFS(EUROSTAT_VBE_IND_2010!U$7:U$732,EUROSTAT_VBE_IND_2010!$B$7:$B$732,$D324,EUROSTAT_VBE_IND_2010!$C$7:$C$732,"*"&amp;RIGHT($A324,3)&amp;"*",EUROSTAT_VBE_IND_2010!$D$7:$D$732,"7100*"))/1000</f>
        <v>0</v>
      </c>
      <c r="Y324" s="17">
        <f>(SUMIFS(EUROSTAT_VBE_IND_2010!V$7:V$732,EUROSTAT_VBE_IND_2010!$B$7:$B$732,$D324,EUROSTAT_VBE_IND_2010!$C$7:$C$732,"*"&amp;RIGHT($A324,3)&amp;"*",EUROSTAT_VBE_IND_2010!$D$7:$D$732,"7100*"))/1000</f>
        <v>0</v>
      </c>
      <c r="Z324" s="17">
        <f>(SUMIFS(EUROSTAT_VBE_IND_2010!W$7:W$732,EUROSTAT_VBE_IND_2010!$B$7:$B$732,$D324,EUROSTAT_VBE_IND_2010!$C$7:$C$732,"*"&amp;RIGHT($A324,3)&amp;"*",EUROSTAT_VBE_IND_2010!$D$7:$D$732,"7100*"))/1000</f>
        <v>0</v>
      </c>
      <c r="AA324" s="17">
        <f>(SUMIFS(EUROSTAT_VBE_IND_2010!X$7:X$732,EUROSTAT_VBE_IND_2010!$B$7:$B$732,$D324,EUROSTAT_VBE_IND_2010!$C$7:$C$732,"*"&amp;RIGHT($A324,3)&amp;"*",EUROSTAT_VBE_IND_2010!$D$7:$D$732,"7100*"))/1000</f>
        <v>0</v>
      </c>
      <c r="AB324" s="17">
        <f>(SUMIFS(EUROSTAT_VBE_IND_2010!AA$7:AA$732,EUROSTAT_VBE_IND_2010!$B$7:$B$732,$D324,EUROSTAT_VBE_IND_2010!$C$7:$C$732,"*"&amp;RIGHT($A324,3)&amp;"*",EUROSTAT_VBE_IND_2010!$D$7:$D$732,"7100*"))/1000</f>
        <v>0</v>
      </c>
      <c r="AC324" s="17">
        <f>(SUMIFS(EUROSTAT_VBE_IND_2010!AB$7:AB$732,EUROSTAT_VBE_IND_2010!$B$7:$B$732,$D324,EUROSTAT_VBE_IND_2010!$C$7:$C$732,"*"&amp;RIGHT($A324,3)&amp;"*",EUROSTAT_VBE_IND_2010!$D$7:$D$732,"7100*"))/1000</f>
        <v>0</v>
      </c>
      <c r="AD324" s="17">
        <f>(SUMIFS(EUROSTAT_VBE_IND_2010!AC$7:AC$732,EUROSTAT_VBE_IND_2010!$B$7:$B$732,$D324,EUROSTAT_VBE_IND_2010!$C$7:$C$732,"*"&amp;RIGHT($A324,3)&amp;"*",EUROSTAT_VBE_IND_2010!$D$7:$D$732,"7100*"))/1000</f>
        <v>0</v>
      </c>
      <c r="AE324" s="17">
        <f>(SUMIFS(EUROSTAT_VBE_IND_2010!AD$7:AD$732,EUROSTAT_VBE_IND_2010!$B$7:$B$732,$D324,EUROSTAT_VBE_IND_2010!$C$7:$C$732,"*"&amp;RIGHT($A324,3)&amp;"*",EUROSTAT_VBE_IND_2010!$D$7:$D$732,"7100*"))/1000</f>
        <v>0</v>
      </c>
      <c r="AF324" s="17">
        <f>(SUMIFS(EUROSTAT_VBE_IND_2010!AE$7:AE$732,EUROSTAT_VBE_IND_2010!$B$7:$B$732,$D324,EUROSTAT_VBE_IND_2010!$C$7:$C$732,"*"&amp;RIGHT($A324,3)&amp;"*",EUROSTAT_VBE_IND_2010!$D$7:$D$732,"7100*"))/1000</f>
        <v>0</v>
      </c>
      <c r="AG324" s="17">
        <f>(SUMIFS(EUROSTAT_VBE_IND_2010!AF$7:AF$732,EUROSTAT_VBE_IND_2010!$B$7:$B$732,$D324,EUROSTAT_VBE_IND_2010!$C$7:$C$732,"*"&amp;RIGHT($A324,3)&amp;"*",EUROSTAT_VBE_IND_2010!$D$7:$D$732,"7100*"))/1000</f>
        <v>0</v>
      </c>
      <c r="AH324" s="17">
        <f>(SUMIFS(EUROSTAT_VBE_IND_2010!AH$7:AH$732,EUROSTAT_VBE_IND_2010!$B$7:$B$732,$D324,EUROSTAT_VBE_IND_2010!$C$7:$C$732,"*"&amp;RIGHT($A324,3)&amp;"*",EUROSTAT_VBE_IND_2010!$D$7:$D$732,"7100*"))/1000</f>
        <v>0</v>
      </c>
      <c r="AI324" s="17">
        <f>(SUMIFS(EUROSTAT_VBE_IND_2010!AI$7:AI$732,EUROSTAT_VBE_IND_2010!$B$7:$B$732,$D324,EUROSTAT_VBE_IND_2010!$C$7:$C$732,"*"&amp;RIGHT($A324,3)&amp;"*",EUROSTAT_VBE_IND_2010!$D$7:$D$732,"7100*"))/1000</f>
        <v>0</v>
      </c>
      <c r="AJ324" s="17">
        <f>(SUMIFS(EUROSTAT_VBE_IND_2010!AJ$7:AJ$732,EUROSTAT_VBE_IND_2010!$B$7:$B$732,$D324,EUROSTAT_VBE_IND_2010!$C$7:$C$732,"*"&amp;RIGHT($A324,3)&amp;"*",EUROSTAT_VBE_IND_2010!$D$7:$D$732,"7100*"))/1000</f>
        <v>0</v>
      </c>
      <c r="AK324" s="17">
        <f>(SUMIFS(EUROSTAT_VBE_IND_2010!AK$7:AK$732,EUROSTAT_VBE_IND_2010!$B$7:$B$732,$D324,EUROSTAT_VBE_IND_2010!$C$7:$C$732,"*"&amp;RIGHT($A324,3)&amp;"*",EUROSTAT_VBE_IND_2010!$D$7:$D$732,"7100*"))/1000</f>
        <v>0</v>
      </c>
      <c r="AL324" s="198">
        <f>SUMIFS('IEA Bal_AL-IND'!$D$30:$D$329,'IEA Bal_AL-IND'!$A$30:$A$329,"*"&amp;RIGHT($B324,8),'IEA Bal_AL-IND'!$C$30:$C$329,'Aggregated Balance-IND_2010'!$E324)</f>
        <v>0</v>
      </c>
      <c r="AM324" s="198">
        <f>SUMIFS('IEA Bal_BA-IND'!$D$30:$D$329,'IEA Bal_BA-IND'!$A$30:$A$329,"*"&amp;RIGHT($B324,8),'IEA Bal_BA-IND'!$C$30:$C$329,'Aggregated Balance-IND_2010'!$E324)</f>
        <v>0</v>
      </c>
      <c r="AN324" s="198">
        <f>SUMIFS('IEA Bal_KS-IND'!$D$30:$D$329,'IEA Bal_KS-IND'!$A$30:$A$329,"*"&amp;RIGHT($B324,8),'IEA Bal_KS-IND'!$C$30:$C$329,'Aggregated Balance-IND_2010'!$E324)</f>
        <v>0</v>
      </c>
      <c r="AO324" s="17">
        <f>(SUMIFS(EUROSTAT_VBE_IND_2010!Y$7:Y$732,EUROSTAT_VBE_IND_2010!$B$7:$B$732,$D324,EUROSTAT_VBE_IND_2010!$C$7:$C$732,"*"&amp;RIGHT($A324,3)&amp;"*",EUROSTAT_VBE_IND_2010!$D$7:$D$732,"7100*"))/1000</f>
        <v>0</v>
      </c>
      <c r="AP324" s="17">
        <f>(SUMIFS(EUROSTAT_VBE_IND_2010!Z$7:Z$732,EUROSTAT_VBE_IND_2010!$B$7:$B$732,$D324,EUROSTAT_VBE_IND_2010!$C$7:$C$732,"*"&amp;RIGHT($A324,3)&amp;"*",EUROSTAT_VBE_IND_2010!$D$7:$D$732,"7100*"))/1000</f>
        <v>0</v>
      </c>
      <c r="AQ324" s="17">
        <f>(SUMIFS(EUROSTAT_VBE_IND_2010!AG$7:AG$732,EUROSTAT_VBE_IND_2010!$B$7:$B$732,$D324,EUROSTAT_VBE_IND_2010!$C$7:$C$732,"*"&amp;RIGHT($A324,3)&amp;"*",EUROSTAT_VBE_IND_2010!$D$7:$D$732,"7100*"))/1000</f>
        <v>0</v>
      </c>
    </row>
    <row r="325" spans="1:43">
      <c r="A325" t="str">
        <f>LEFT(EUROSTAT_VBE_IND_2010!$C$477,8)</f>
        <v>B_101846</v>
      </c>
      <c r="B325" s="28" t="s">
        <v>305</v>
      </c>
      <c r="C325" t="s">
        <v>293</v>
      </c>
      <c r="D325" t="s">
        <v>126</v>
      </c>
      <c r="E325" t="s">
        <v>247</v>
      </c>
      <c r="F325" t="s">
        <v>267</v>
      </c>
      <c r="G325" s="17">
        <f>(SUMIFS(EUROSTAT_VBE_IND_2010!E$7:E$732,EUROSTAT_VBE_IND_2010!$B$7:$B$732,$D325,EUROSTAT_VBE_IND_2010!$C$7:$C$732,"*"&amp;RIGHT($A325,3)&amp;"*",EUROSTAT_VBE_IND_2010!$D$7:$D$732,"6000*"))/1000</f>
        <v>2.527</v>
      </c>
      <c r="H325" s="17">
        <f>(SUMIFS(EUROSTAT_VBE_IND_2010!F$7:F$732,EUROSTAT_VBE_IND_2010!$B$7:$B$732,$D325,EUROSTAT_VBE_IND_2010!$C$7:$C$732,"*"&amp;RIGHT($A325,3)&amp;"*",EUROSTAT_VBE_IND_2010!$D$7:$D$732,"6000*"))/1000</f>
        <v>3.82</v>
      </c>
      <c r="I325" s="17">
        <f>(SUMIFS(EUROSTAT_VBE_IND_2010!G$7:G$732,EUROSTAT_VBE_IND_2010!$B$7:$B$732,$D325,EUROSTAT_VBE_IND_2010!$C$7:$C$732,"*"&amp;RIGHT($A325,3)&amp;"*",EUROSTAT_VBE_IND_2010!$D$7:$D$732,"6000*"))/1000</f>
        <v>0.32</v>
      </c>
      <c r="J325" s="198">
        <f>SUMIFS('IEA Bal_CH-IND'!$D$30:$D$329,'IEA Bal_CH-IND'!$A$30:$A$329,"*"&amp;RIGHT($B325,8),'IEA Bal_CH-IND'!$C$30:$C$329,'Aggregated Balance-IND_2010'!$E325)</f>
        <v>0</v>
      </c>
      <c r="K325" s="17">
        <f>(SUMIFS(EUROSTAT_VBE_IND_2010!H$7:H$732,EUROSTAT_VBE_IND_2010!$B$7:$B$732,$D325,EUROSTAT_VBE_IND_2010!$C$7:$C$732,"*"&amp;RIGHT($A325,3)&amp;"*",EUROSTAT_VBE_IND_2010!$D$7:$D$732,"6000*"))/1000</f>
        <v>0.004</v>
      </c>
      <c r="L325" s="17">
        <f>(SUMIFS(EUROSTAT_VBE_IND_2010!I$7:I$732,EUROSTAT_VBE_IND_2010!$B$7:$B$732,$D325,EUROSTAT_VBE_IND_2010!$C$7:$C$732,"*"&amp;RIGHT($A325,3)&amp;"*",EUROSTAT_VBE_IND_2010!$D$7:$D$732,"6000*"))/1000</f>
        <v>8.626</v>
      </c>
      <c r="M325" s="17">
        <f>(SUMIFS(EUROSTAT_VBE_IND_2010!J$7:J$732,EUROSTAT_VBE_IND_2010!$B$7:$B$732,$D325,EUROSTAT_VBE_IND_2010!$C$7:$C$732,"*"&amp;RIGHT($A325,3)&amp;"*",EUROSTAT_VBE_IND_2010!$D$7:$D$732,"6000*"))/1000</f>
        <v>64.217</v>
      </c>
      <c r="N325" s="17">
        <f>(SUMIFS(EUROSTAT_VBE_IND_2010!K$7:K$732,EUROSTAT_VBE_IND_2010!$B$7:$B$732,$D325,EUROSTAT_VBE_IND_2010!$C$7:$C$732,"*"&amp;RIGHT($A325,3)&amp;"*",EUROSTAT_VBE_IND_2010!$D$7:$D$732,"6000*"))/1000</f>
        <v>0.738</v>
      </c>
      <c r="O325" s="17">
        <f>(SUMIFS(EUROSTAT_VBE_IND_2010!L$7:L$732,EUROSTAT_VBE_IND_2010!$B$7:$B$732,$D325,EUROSTAT_VBE_IND_2010!$C$7:$C$732,"*"&amp;RIGHT($A325,3)&amp;"*",EUROSTAT_VBE_IND_2010!$D$7:$D$732,"6000*"))/1000</f>
        <v>0.144</v>
      </c>
      <c r="P325" s="17">
        <f>(SUMIFS(EUROSTAT_VBE_IND_2010!M$7:M$732,EUROSTAT_VBE_IND_2010!$B$7:$B$732,$D325,EUROSTAT_VBE_IND_2010!$C$7:$C$732,"*"&amp;RIGHT($A325,3)&amp;"*",EUROSTAT_VBE_IND_2010!$D$7:$D$732,"6000*"))/1000</f>
        <v>0.306</v>
      </c>
      <c r="Q325" s="17">
        <f>(SUMIFS(EUROSTAT_VBE_IND_2010!N$7:N$732,EUROSTAT_VBE_IND_2010!$B$7:$B$732,$D325,EUROSTAT_VBE_IND_2010!$C$7:$C$732,"*"&amp;RIGHT($A325,3)&amp;"*",EUROSTAT_VBE_IND_2010!$D$7:$D$732,"6000*"))/1000</f>
        <v>10.264</v>
      </c>
      <c r="R325" s="17">
        <f>(SUMIFS(EUROSTAT_VBE_IND_2010!O$7:O$732,EUROSTAT_VBE_IND_2010!$B$7:$B$732,$D325,EUROSTAT_VBE_IND_2010!$C$7:$C$732,"*"&amp;RIGHT($A325,3)&amp;"*",EUROSTAT_VBE_IND_2010!$D$7:$D$732,"6000*"))/1000</f>
        <v>1.44</v>
      </c>
      <c r="S325" s="17">
        <f>(SUMIFS(EUROSTAT_VBE_IND_2010!P$7:P$732,EUROSTAT_VBE_IND_2010!$B$7:$B$732,$D325,EUROSTAT_VBE_IND_2010!$C$7:$C$732,"*"&amp;RIGHT($A325,3)&amp;"*",EUROSTAT_VBE_IND_2010!$D$7:$D$732,"6000*"))/1000</f>
        <v>27.216</v>
      </c>
      <c r="T325" s="17">
        <f>(SUMIFS(EUROSTAT_VBE_IND_2010!Q$7:Q$732,EUROSTAT_VBE_IND_2010!$B$7:$B$732,$D325,EUROSTAT_VBE_IND_2010!$C$7:$C$732,"*"&amp;RIGHT($A325,3)&amp;"*",EUROSTAT_VBE_IND_2010!$D$7:$D$732,"6000*"))/1000</f>
        <v>0.461</v>
      </c>
      <c r="U325" s="17">
        <f>(SUMIFS(EUROSTAT_VBE_IND_2010!R$7:R$732,EUROSTAT_VBE_IND_2010!$B$7:$B$732,$D325,EUROSTAT_VBE_IND_2010!$C$7:$C$732,"*"&amp;RIGHT($A325,3)&amp;"*",EUROSTAT_VBE_IND_2010!$D$7:$D$732,"6000*"))/1000</f>
        <v>3.337</v>
      </c>
      <c r="V325" s="17">
        <f>(SUMIFS(EUROSTAT_VBE_IND_2010!S$7:S$732,EUROSTAT_VBE_IND_2010!$B$7:$B$732,$D325,EUROSTAT_VBE_IND_2010!$C$7:$C$732,"*"&amp;RIGHT($A325,3)&amp;"*",EUROSTAT_VBE_IND_2010!$D$7:$D$732,"6000*"))/1000</f>
        <v>0.691</v>
      </c>
      <c r="W325" s="17">
        <f>(SUMIFS(EUROSTAT_VBE_IND_2010!T$7:T$732,EUROSTAT_VBE_IND_2010!$B$7:$B$732,$D325,EUROSTAT_VBE_IND_2010!$C$7:$C$732,"*"&amp;RIGHT($A325,3)&amp;"*",EUROSTAT_VBE_IND_2010!$D$7:$D$732,"6000*"))/1000</f>
        <v>0.014</v>
      </c>
      <c r="X325" s="17">
        <f>(SUMIFS(EUROSTAT_VBE_IND_2010!U$7:U$732,EUROSTAT_VBE_IND_2010!$B$7:$B$732,$D325,EUROSTAT_VBE_IND_2010!$C$7:$C$732,"*"&amp;RIGHT($A325,3)&amp;"*",EUROSTAT_VBE_IND_2010!$D$7:$D$732,"6000*"))/1000</f>
        <v>13.637</v>
      </c>
      <c r="Y325" s="17">
        <f>(SUMIFS(EUROSTAT_VBE_IND_2010!V$7:V$732,EUROSTAT_VBE_IND_2010!$B$7:$B$732,$D325,EUROSTAT_VBE_IND_2010!$C$7:$C$732,"*"&amp;RIGHT($A325,3)&amp;"*",EUROSTAT_VBE_IND_2010!$D$7:$D$732,"6000*"))/1000</f>
        <v>0.112</v>
      </c>
      <c r="Z325" s="17">
        <f>(SUMIFS(EUROSTAT_VBE_IND_2010!W$7:W$732,EUROSTAT_VBE_IND_2010!$B$7:$B$732,$D325,EUROSTAT_VBE_IND_2010!$C$7:$C$732,"*"&amp;RIGHT($A325,3)&amp;"*",EUROSTAT_VBE_IND_2010!$D$7:$D$732,"6000*"))/1000</f>
        <v>0.09</v>
      </c>
      <c r="AA325" s="17">
        <f>(SUMIFS(EUROSTAT_VBE_IND_2010!X$7:X$732,EUROSTAT_VBE_IND_2010!$B$7:$B$732,$D325,EUROSTAT_VBE_IND_2010!$C$7:$C$732,"*"&amp;RIGHT($A325,3)&amp;"*",EUROSTAT_VBE_IND_2010!$D$7:$D$732,"6000*"))/1000</f>
        <v>0.112</v>
      </c>
      <c r="AB325" s="17">
        <f>(SUMIFS(EUROSTAT_VBE_IND_2010!AA$7:AA$732,EUROSTAT_VBE_IND_2010!$B$7:$B$732,$D325,EUROSTAT_VBE_IND_2010!$C$7:$C$732,"*"&amp;RIGHT($A325,3)&amp;"*",EUROSTAT_VBE_IND_2010!$D$7:$D$732,"6000*"))/1000</f>
        <v>0</v>
      </c>
      <c r="AC325" s="17">
        <f>(SUMIFS(EUROSTAT_VBE_IND_2010!AB$7:AB$732,EUROSTAT_VBE_IND_2010!$B$7:$B$732,$D325,EUROSTAT_VBE_IND_2010!$C$7:$C$732,"*"&amp;RIGHT($A325,3)&amp;"*",EUROSTAT_VBE_IND_2010!$D$7:$D$732,"6000*"))/1000</f>
        <v>2.552</v>
      </c>
      <c r="AD325" s="17">
        <f>(SUMIFS(EUROSTAT_VBE_IND_2010!AC$7:AC$732,EUROSTAT_VBE_IND_2010!$B$7:$B$732,$D325,EUROSTAT_VBE_IND_2010!$C$7:$C$732,"*"&amp;RIGHT($A325,3)&amp;"*",EUROSTAT_VBE_IND_2010!$D$7:$D$732,"6000*"))/1000</f>
        <v>2.005</v>
      </c>
      <c r="AE325" s="17">
        <f>(SUMIFS(EUROSTAT_VBE_IND_2010!AD$7:AD$732,EUROSTAT_VBE_IND_2010!$B$7:$B$732,$D325,EUROSTAT_VBE_IND_2010!$C$7:$C$732,"*"&amp;RIGHT($A325,3)&amp;"*",EUROSTAT_VBE_IND_2010!$D$7:$D$732,"6000*"))/1000</f>
        <v>6.286</v>
      </c>
      <c r="AF325" s="17">
        <f>(SUMIFS(EUROSTAT_VBE_IND_2010!AE$7:AE$732,EUROSTAT_VBE_IND_2010!$B$7:$B$732,$D325,EUROSTAT_VBE_IND_2010!$C$7:$C$732,"*"&amp;RIGHT($A325,3)&amp;"*",EUROSTAT_VBE_IND_2010!$D$7:$D$732,"6000*"))/1000</f>
        <v>1.591</v>
      </c>
      <c r="AG325" s="17">
        <f>(SUMIFS(EUROSTAT_VBE_IND_2010!AF$7:AF$732,EUROSTAT_VBE_IND_2010!$B$7:$B$732,$D325,EUROSTAT_VBE_IND_2010!$C$7:$C$732,"*"&amp;RIGHT($A325,3)&amp;"*",EUROSTAT_VBE_IND_2010!$D$7:$D$732,"6000*"))/1000</f>
        <v>1.714</v>
      </c>
      <c r="AH325" s="17">
        <f>(SUMIFS(EUROSTAT_VBE_IND_2010!AH$7:AH$732,EUROSTAT_VBE_IND_2010!$B$7:$B$732,$D325,EUROSTAT_VBE_IND_2010!$C$7:$C$732,"*"&amp;RIGHT($A325,3)&amp;"*",EUROSTAT_VBE_IND_2010!$D$7:$D$732,"6000*"))/1000</f>
        <v>6.779</v>
      </c>
      <c r="AI325" s="17">
        <f>(SUMIFS(EUROSTAT_VBE_IND_2010!AI$7:AI$732,EUROSTAT_VBE_IND_2010!$B$7:$B$732,$D325,EUROSTAT_VBE_IND_2010!$C$7:$C$732,"*"&amp;RIGHT($A325,3)&amp;"*",EUROSTAT_VBE_IND_2010!$D$7:$D$732,"6000*"))/1000</f>
        <v>0.763</v>
      </c>
      <c r="AJ325" s="17">
        <f>(SUMIFS(EUROSTAT_VBE_IND_2010!AJ$7:AJ$732,EUROSTAT_VBE_IND_2010!$B$7:$B$732,$D325,EUROSTAT_VBE_IND_2010!$C$7:$C$732,"*"&amp;RIGHT($A325,3)&amp;"*",EUROSTAT_VBE_IND_2010!$D$7:$D$732,"6000*"))/1000</f>
        <v>2.653</v>
      </c>
      <c r="AK325" s="17">
        <f>(SUMIFS(EUROSTAT_VBE_IND_2010!AK$7:AK$732,EUROSTAT_VBE_IND_2010!$B$7:$B$732,$D325,EUROSTAT_VBE_IND_2010!$C$7:$C$732,"*"&amp;RIGHT($A325,3)&amp;"*",EUROSTAT_VBE_IND_2010!$D$7:$D$732,"6000*"))/1000</f>
        <v>19.022</v>
      </c>
      <c r="AL325" s="198">
        <f>SUMIFS('IEA Bal_AL-IND'!$D$30:$D$329,'IEA Bal_AL-IND'!$A$30:$A$329,"*"&amp;RIGHT($B325,8),'IEA Bal_AL-IND'!$C$30:$C$329,'Aggregated Balance-IND_2010'!$E325)</f>
        <v>0</v>
      </c>
      <c r="AM325" s="198">
        <f>SUMIFS('IEA Bal_BA-IND'!$D$30:$D$329,'IEA Bal_BA-IND'!$A$30:$A$329,"*"&amp;RIGHT($B325,8),'IEA Bal_BA-IND'!$C$30:$C$329,'Aggregated Balance-IND_2010'!$E325)</f>
        <v>0.08281</v>
      </c>
      <c r="AN325" s="198">
        <f>SUMIFS('IEA Bal_KS-IND'!$D$30:$D$329,'IEA Bal_KS-IND'!$A$30:$A$329,"*"&amp;RIGHT($B325,8),'IEA Bal_KS-IND'!$C$30:$C$329,'Aggregated Balance-IND_2010'!$E325)</f>
        <v>0</v>
      </c>
      <c r="AO325" s="17">
        <f>(SUMIFS(EUROSTAT_VBE_IND_2010!Y$7:Y$732,EUROSTAT_VBE_IND_2010!$B$7:$B$732,$D325,EUROSTAT_VBE_IND_2010!$C$7:$C$732,"*"&amp;RIGHT($A325,3)&amp;"*",EUROSTAT_VBE_IND_2010!$D$7:$D$732,"6000*"))/1000</f>
        <v>0.022</v>
      </c>
      <c r="AP325" s="17">
        <f>(SUMIFS(EUROSTAT_VBE_IND_2010!Z$7:Z$732,EUROSTAT_VBE_IND_2010!$B$7:$B$732,$D325,EUROSTAT_VBE_IND_2010!$C$7:$C$732,"*"&amp;RIGHT($A325,3)&amp;"*",EUROSTAT_VBE_IND_2010!$D$7:$D$732,"6000*"))/1000</f>
        <v>0.072</v>
      </c>
      <c r="AQ325" s="17">
        <f>(SUMIFS(EUROSTAT_VBE_IND_2010!AG$7:AG$732,EUROSTAT_VBE_IND_2010!$B$7:$B$732,$D325,EUROSTAT_VBE_IND_2010!$C$7:$C$732,"*"&amp;RIGHT($A325,3)&amp;"*",EUROSTAT_VBE_IND_2010!$D$7:$D$732,"6000*"))/1000</f>
        <v>0.518</v>
      </c>
    </row>
    <row r="326" spans="1:43">
      <c r="A326" t="str">
        <f>LEFT(EUROSTAT_VBE_IND_2010!$C$477,8)</f>
        <v>B_101846</v>
      </c>
      <c r="B326" s="28" t="s">
        <v>305</v>
      </c>
      <c r="C326" t="s">
        <v>293</v>
      </c>
      <c r="D326" t="s">
        <v>126</v>
      </c>
      <c r="E326" t="s">
        <v>248</v>
      </c>
      <c r="F326" t="s">
        <v>268</v>
      </c>
      <c r="G326" s="17">
        <f>(SUMIFS(EUROSTAT_VBE_IND_2010!E$7:E$732,EUROSTAT_VBE_IND_2010!$B$7:$B$732,$D326,EUROSTAT_VBE_IND_2010!$C$7:$C$732,"*"&amp;RIGHT($A326,3)&amp;"*",EUROSTAT_VBE_IND_2010!$D$7:$D$732,"5200*"))/1000</f>
        <v>0.854</v>
      </c>
      <c r="H326" s="17">
        <f>(SUMIFS(EUROSTAT_VBE_IND_2010!F$7:F$732,EUROSTAT_VBE_IND_2010!$B$7:$B$732,$D326,EUROSTAT_VBE_IND_2010!$C$7:$C$732,"*"&amp;RIGHT($A326,3)&amp;"*",EUROSTAT_VBE_IND_2010!$D$7:$D$732,"5200*"))/1000</f>
        <v>0</v>
      </c>
      <c r="I326" s="17">
        <f>(SUMIFS(EUROSTAT_VBE_IND_2010!G$7:G$732,EUROSTAT_VBE_IND_2010!$B$7:$B$732,$D326,EUROSTAT_VBE_IND_2010!$C$7:$C$732,"*"&amp;RIGHT($A326,3)&amp;"*",EUROSTAT_VBE_IND_2010!$D$7:$D$732,"5200*"))/1000</f>
        <v>0.001</v>
      </c>
      <c r="J326" s="198">
        <f>SUMIFS('IEA Bal_CH-IND'!$D$30:$D$329,'IEA Bal_CH-IND'!$A$30:$A$329,"*"&amp;RIGHT($B326,8),'IEA Bal_CH-IND'!$C$30:$C$329,'Aggregated Balance-IND_2010'!$E326)</f>
        <v>0</v>
      </c>
      <c r="K326" s="17">
        <f>(SUMIFS(EUROSTAT_VBE_IND_2010!H$7:H$732,EUROSTAT_VBE_IND_2010!$B$7:$B$732,$D326,EUROSTAT_VBE_IND_2010!$C$7:$C$732,"*"&amp;RIGHT($A326,3)&amp;"*",EUROSTAT_VBE_IND_2010!$D$7:$D$732,"5200*"))/1000</f>
        <v>0</v>
      </c>
      <c r="L326" s="17">
        <f>(SUMIFS(EUROSTAT_VBE_IND_2010!I$7:I$732,EUROSTAT_VBE_IND_2010!$B$7:$B$732,$D326,EUROSTAT_VBE_IND_2010!$C$7:$C$732,"*"&amp;RIGHT($A326,3)&amp;"*",EUROSTAT_VBE_IND_2010!$D$7:$D$732,"5200*"))/1000</f>
        <v>2.179</v>
      </c>
      <c r="M326" s="17">
        <f>(SUMIFS(EUROSTAT_VBE_IND_2010!J$7:J$732,EUROSTAT_VBE_IND_2010!$B$7:$B$732,$D326,EUROSTAT_VBE_IND_2010!$C$7:$C$732,"*"&amp;RIGHT($A326,3)&amp;"*",EUROSTAT_VBE_IND_2010!$D$7:$D$732,"5200*"))/1000</f>
        <v>15.937</v>
      </c>
      <c r="N326" s="17">
        <f>(SUMIFS(EUROSTAT_VBE_IND_2010!K$7:K$732,EUROSTAT_VBE_IND_2010!$B$7:$B$732,$D326,EUROSTAT_VBE_IND_2010!$C$7:$C$732,"*"&amp;RIGHT($A326,3)&amp;"*",EUROSTAT_VBE_IND_2010!$D$7:$D$732,"5200*"))/1000</f>
        <v>0.121</v>
      </c>
      <c r="O326" s="17">
        <f>(SUMIFS(EUROSTAT_VBE_IND_2010!L$7:L$732,EUROSTAT_VBE_IND_2010!$B$7:$B$732,$D326,EUROSTAT_VBE_IND_2010!$C$7:$C$732,"*"&amp;RIGHT($A326,3)&amp;"*",EUROSTAT_VBE_IND_2010!$D$7:$D$732,"5200*"))/1000</f>
        <v>0.063</v>
      </c>
      <c r="P326" s="17">
        <f>(SUMIFS(EUROSTAT_VBE_IND_2010!M$7:M$732,EUROSTAT_VBE_IND_2010!$B$7:$B$732,$D326,EUROSTAT_VBE_IND_2010!$C$7:$C$732,"*"&amp;RIGHT($A326,3)&amp;"*",EUROSTAT_VBE_IND_2010!$D$7:$D$732,"5200*"))/1000</f>
        <v>0</v>
      </c>
      <c r="Q326" s="17">
        <f>(SUMIFS(EUROSTAT_VBE_IND_2010!N$7:N$732,EUROSTAT_VBE_IND_2010!$B$7:$B$732,$D326,EUROSTAT_VBE_IND_2010!$C$7:$C$732,"*"&amp;RIGHT($A326,3)&amp;"*",EUROSTAT_VBE_IND_2010!$D$7:$D$732,"5200*"))/1000</f>
        <v>0</v>
      </c>
      <c r="R326" s="17">
        <f>(SUMIFS(EUROSTAT_VBE_IND_2010!O$7:O$732,EUROSTAT_VBE_IND_2010!$B$7:$B$732,$D326,EUROSTAT_VBE_IND_2010!$C$7:$C$732,"*"&amp;RIGHT($A326,3)&amp;"*",EUROSTAT_VBE_IND_2010!$D$7:$D$732,"5200*"))/1000</f>
        <v>1.784</v>
      </c>
      <c r="S326" s="17">
        <f>(SUMIFS(EUROSTAT_VBE_IND_2010!P$7:P$732,EUROSTAT_VBE_IND_2010!$B$7:$B$732,$D326,EUROSTAT_VBE_IND_2010!$C$7:$C$732,"*"&amp;RIGHT($A326,3)&amp;"*",EUROSTAT_VBE_IND_2010!$D$7:$D$732,"5200*"))/1000</f>
        <v>0</v>
      </c>
      <c r="T326" s="17">
        <f>(SUMIFS(EUROSTAT_VBE_IND_2010!Q$7:Q$732,EUROSTAT_VBE_IND_2010!$B$7:$B$732,$D326,EUROSTAT_VBE_IND_2010!$C$7:$C$732,"*"&amp;RIGHT($A326,3)&amp;"*",EUROSTAT_VBE_IND_2010!$D$7:$D$732,"5200*"))/1000</f>
        <v>0</v>
      </c>
      <c r="U326" s="17">
        <f>(SUMIFS(EUROSTAT_VBE_IND_2010!R$7:R$732,EUROSTAT_VBE_IND_2010!$B$7:$B$732,$D326,EUROSTAT_VBE_IND_2010!$C$7:$C$732,"*"&amp;RIGHT($A326,3)&amp;"*",EUROSTAT_VBE_IND_2010!$D$7:$D$732,"5200*"))/1000</f>
        <v>0.376</v>
      </c>
      <c r="V326" s="17">
        <f>(SUMIFS(EUROSTAT_VBE_IND_2010!S$7:S$732,EUROSTAT_VBE_IND_2010!$B$7:$B$732,$D326,EUROSTAT_VBE_IND_2010!$C$7:$C$732,"*"&amp;RIGHT($A326,3)&amp;"*",EUROSTAT_VBE_IND_2010!$D$7:$D$732,"5200*"))/1000</f>
        <v>0</v>
      </c>
      <c r="W326" s="17">
        <f>(SUMIFS(EUROSTAT_VBE_IND_2010!T$7:T$732,EUROSTAT_VBE_IND_2010!$B$7:$B$732,$D326,EUROSTAT_VBE_IND_2010!$C$7:$C$732,"*"&amp;RIGHT($A326,3)&amp;"*",EUROSTAT_VBE_IND_2010!$D$7:$D$732,"5200*"))/1000</f>
        <v>0</v>
      </c>
      <c r="X326" s="17">
        <f>(SUMIFS(EUROSTAT_VBE_IND_2010!U$7:U$732,EUROSTAT_VBE_IND_2010!$B$7:$B$732,$D326,EUROSTAT_VBE_IND_2010!$C$7:$C$732,"*"&amp;RIGHT($A326,3)&amp;"*",EUROSTAT_VBE_IND_2010!$D$7:$D$732,"5200*"))/1000</f>
        <v>7.173</v>
      </c>
      <c r="Y326" s="17">
        <f>(SUMIFS(EUROSTAT_VBE_IND_2010!V$7:V$732,EUROSTAT_VBE_IND_2010!$B$7:$B$732,$D326,EUROSTAT_VBE_IND_2010!$C$7:$C$732,"*"&amp;RIGHT($A326,3)&amp;"*",EUROSTAT_VBE_IND_2010!$D$7:$D$732,"5200*"))/1000</f>
        <v>0.029</v>
      </c>
      <c r="Z326" s="17">
        <f>(SUMIFS(EUROSTAT_VBE_IND_2010!W$7:W$732,EUROSTAT_VBE_IND_2010!$B$7:$B$732,$D326,EUROSTAT_VBE_IND_2010!$C$7:$C$732,"*"&amp;RIGHT($A326,3)&amp;"*",EUROSTAT_VBE_IND_2010!$D$7:$D$732,"5200*"))/1000</f>
        <v>0</v>
      </c>
      <c r="AA326" s="17">
        <f>(SUMIFS(EUROSTAT_VBE_IND_2010!X$7:X$732,EUROSTAT_VBE_IND_2010!$B$7:$B$732,$D326,EUROSTAT_VBE_IND_2010!$C$7:$C$732,"*"&amp;RIGHT($A326,3)&amp;"*",EUROSTAT_VBE_IND_2010!$D$7:$D$732,"5200*"))/1000</f>
        <v>0.01</v>
      </c>
      <c r="AB326" s="17">
        <f>(SUMIFS(EUROSTAT_VBE_IND_2010!AA$7:AA$732,EUROSTAT_VBE_IND_2010!$B$7:$B$732,$D326,EUROSTAT_VBE_IND_2010!$C$7:$C$732,"*"&amp;RIGHT($A326,3)&amp;"*",EUROSTAT_VBE_IND_2010!$D$7:$D$732,"5200*"))/1000</f>
        <v>0</v>
      </c>
      <c r="AC326" s="17">
        <f>(SUMIFS(EUROSTAT_VBE_IND_2010!AB$7:AB$732,EUROSTAT_VBE_IND_2010!$B$7:$B$732,$D326,EUROSTAT_VBE_IND_2010!$C$7:$C$732,"*"&amp;RIGHT($A326,3)&amp;"*",EUROSTAT_VBE_IND_2010!$D$7:$D$732,"5200*"))/1000</f>
        <v>0.018</v>
      </c>
      <c r="AD326" s="17">
        <f>(SUMIFS(EUROSTAT_VBE_IND_2010!AC$7:AC$732,EUROSTAT_VBE_IND_2010!$B$7:$B$732,$D326,EUROSTAT_VBE_IND_2010!$C$7:$C$732,"*"&amp;RIGHT($A326,3)&amp;"*",EUROSTAT_VBE_IND_2010!$D$7:$D$732,"5200*"))/1000</f>
        <v>0.131</v>
      </c>
      <c r="AE326" s="17">
        <f>(SUMIFS(EUROSTAT_VBE_IND_2010!AD$7:AD$732,EUROSTAT_VBE_IND_2010!$B$7:$B$732,$D326,EUROSTAT_VBE_IND_2010!$C$7:$C$732,"*"&amp;RIGHT($A326,3)&amp;"*",EUROSTAT_VBE_IND_2010!$D$7:$D$732,"5200*"))/1000</f>
        <v>3.062</v>
      </c>
      <c r="AF326" s="17">
        <f>(SUMIFS(EUROSTAT_VBE_IND_2010!AE$7:AE$732,EUROSTAT_VBE_IND_2010!$B$7:$B$732,$D326,EUROSTAT_VBE_IND_2010!$C$7:$C$732,"*"&amp;RIGHT($A326,3)&amp;"*",EUROSTAT_VBE_IND_2010!$D$7:$D$732,"5200*"))/1000</f>
        <v>0</v>
      </c>
      <c r="AG326" s="17">
        <f>(SUMIFS(EUROSTAT_VBE_IND_2010!AF$7:AF$732,EUROSTAT_VBE_IND_2010!$B$7:$B$732,$D326,EUROSTAT_VBE_IND_2010!$C$7:$C$732,"*"&amp;RIGHT($A326,3)&amp;"*",EUROSTAT_VBE_IND_2010!$D$7:$D$732,"5200*"))/1000</f>
        <v>0.285</v>
      </c>
      <c r="AH326" s="17">
        <f>(SUMIFS(EUROSTAT_VBE_IND_2010!AH$7:AH$732,EUROSTAT_VBE_IND_2010!$B$7:$B$732,$D326,EUROSTAT_VBE_IND_2010!$C$7:$C$732,"*"&amp;RIGHT($A326,3)&amp;"*",EUROSTAT_VBE_IND_2010!$D$7:$D$732,"5200*"))/1000</f>
        <v>0</v>
      </c>
      <c r="AI326" s="17">
        <f>(SUMIFS(EUROSTAT_VBE_IND_2010!AI$7:AI$732,EUROSTAT_VBE_IND_2010!$B$7:$B$732,$D326,EUROSTAT_VBE_IND_2010!$C$7:$C$732,"*"&amp;RIGHT($A326,3)&amp;"*",EUROSTAT_VBE_IND_2010!$D$7:$D$732,"5200*"))/1000</f>
        <v>0.007</v>
      </c>
      <c r="AJ326" s="17">
        <f>(SUMIFS(EUROSTAT_VBE_IND_2010!AJ$7:AJ$732,EUROSTAT_VBE_IND_2010!$B$7:$B$732,$D326,EUROSTAT_VBE_IND_2010!$C$7:$C$732,"*"&amp;RIGHT($A326,3)&amp;"*",EUROSTAT_VBE_IND_2010!$D$7:$D$732,"5200*"))/1000</f>
        <v>0.127</v>
      </c>
      <c r="AK326" s="17">
        <f>(SUMIFS(EUROSTAT_VBE_IND_2010!AK$7:AK$732,EUROSTAT_VBE_IND_2010!$B$7:$B$732,$D326,EUROSTAT_VBE_IND_2010!$C$7:$C$732,"*"&amp;RIGHT($A326,3)&amp;"*",EUROSTAT_VBE_IND_2010!$D$7:$D$732,"5200*"))/1000</f>
        <v>0</v>
      </c>
      <c r="AL326" s="198">
        <f>SUMIFS('IEA Bal_AL-IND'!$D$30:$D$329,'IEA Bal_AL-IND'!$A$30:$A$329,"*"&amp;RIGHT($B326,8),'IEA Bal_AL-IND'!$C$30:$C$329,'Aggregated Balance-IND_2010'!$E326)</f>
        <v>0</v>
      </c>
      <c r="AM326" s="198">
        <f>SUMIFS('IEA Bal_BA-IND'!$D$30:$D$329,'IEA Bal_BA-IND'!$A$30:$A$329,"*"&amp;RIGHT($B326,8),'IEA Bal_BA-IND'!$C$30:$C$329,'Aggregated Balance-IND_2010'!$E326)</f>
        <v>0</v>
      </c>
      <c r="AN326" s="198">
        <f>SUMIFS('IEA Bal_KS-IND'!$D$30:$D$329,'IEA Bal_KS-IND'!$A$30:$A$329,"*"&amp;RIGHT($B326,8),'IEA Bal_KS-IND'!$C$30:$C$329,'Aggregated Balance-IND_2010'!$E326)</f>
        <v>0</v>
      </c>
      <c r="AO326" s="17">
        <f>(SUMIFS(EUROSTAT_VBE_IND_2010!Y$7:Y$732,EUROSTAT_VBE_IND_2010!$B$7:$B$732,$D326,EUROSTAT_VBE_IND_2010!$C$7:$C$732,"*"&amp;RIGHT($A326,3)&amp;"*",EUROSTAT_VBE_IND_2010!$D$7:$D$732,"5200*"))/1000</f>
        <v>0</v>
      </c>
      <c r="AP326" s="17">
        <f>(SUMIFS(EUROSTAT_VBE_IND_2010!Z$7:Z$732,EUROSTAT_VBE_IND_2010!$B$7:$B$732,$D326,EUROSTAT_VBE_IND_2010!$C$7:$C$732,"*"&amp;RIGHT($A326,3)&amp;"*",EUROSTAT_VBE_IND_2010!$D$7:$D$732,"5200*"))/1000</f>
        <v>0</v>
      </c>
      <c r="AQ326" s="17">
        <f>(SUMIFS(EUROSTAT_VBE_IND_2010!AG$7:AG$732,EUROSTAT_VBE_IND_2010!$B$7:$B$732,$D326,EUROSTAT_VBE_IND_2010!$C$7:$C$732,"*"&amp;RIGHT($A326,3)&amp;"*",EUROSTAT_VBE_IND_2010!$D$7:$D$732,"5200*"))/1000</f>
        <v>0.092</v>
      </c>
    </row>
    <row r="327" spans="6:43">
      <c r="F327" s="241" t="s">
        <v>192</v>
      </c>
      <c r="G327" s="795">
        <f>SUM(G307:G326)</f>
        <v>5.416</v>
      </c>
      <c r="H327" s="795">
        <f t="shared" ref="H327:AL327" si="22">SUM(H307:H326)</f>
        <v>8.607</v>
      </c>
      <c r="I327" s="795">
        <f t="shared" si="22"/>
        <v>0.481</v>
      </c>
      <c r="J327" s="875">
        <f t="shared" si="22"/>
        <v>0</v>
      </c>
      <c r="K327" s="795">
        <f t="shared" si="22"/>
        <v>0.004</v>
      </c>
      <c r="L327" s="795">
        <f t="shared" si="22"/>
        <v>18.333</v>
      </c>
      <c r="M327" s="795">
        <f t="shared" si="22"/>
        <v>123.55</v>
      </c>
      <c r="N327" s="795">
        <f t="shared" si="22"/>
        <v>1.465</v>
      </c>
      <c r="O327" s="795">
        <f t="shared" si="22"/>
        <v>0.308</v>
      </c>
      <c r="P327" s="795">
        <f t="shared" si="22"/>
        <v>1.071</v>
      </c>
      <c r="Q327" s="795">
        <f t="shared" si="22"/>
        <v>19.546</v>
      </c>
      <c r="R327" s="795">
        <f t="shared" si="22"/>
        <v>3.78</v>
      </c>
      <c r="S327" s="795">
        <f t="shared" si="22"/>
        <v>47.373</v>
      </c>
      <c r="T327" s="795">
        <f t="shared" si="22"/>
        <v>0.681</v>
      </c>
      <c r="U327" s="795">
        <f t="shared" si="22"/>
        <v>5.765</v>
      </c>
      <c r="V327" s="795">
        <f t="shared" si="22"/>
        <v>0.886</v>
      </c>
      <c r="W327" s="795">
        <f t="shared" si="22"/>
        <v>0.014</v>
      </c>
      <c r="X327" s="795">
        <f t="shared" si="22"/>
        <v>20.81</v>
      </c>
      <c r="Y327" s="795">
        <f t="shared" si="22"/>
        <v>0.242</v>
      </c>
      <c r="Z327" s="795">
        <f t="shared" si="22"/>
        <v>0.123</v>
      </c>
      <c r="AA327" s="795">
        <f t="shared" si="22"/>
        <v>0.265</v>
      </c>
      <c r="AB327" s="795">
        <f t="shared" si="22"/>
        <v>0</v>
      </c>
      <c r="AC327" s="795">
        <f t="shared" si="22"/>
        <v>5.516</v>
      </c>
      <c r="AD327" s="795">
        <f t="shared" si="22"/>
        <v>2.87</v>
      </c>
      <c r="AE327" s="795">
        <f t="shared" si="22"/>
        <v>14.982</v>
      </c>
      <c r="AF327" s="795">
        <f t="shared" si="22"/>
        <v>3.064</v>
      </c>
      <c r="AG327" s="795">
        <f t="shared" si="22"/>
        <v>4.781</v>
      </c>
      <c r="AH327" s="795">
        <f t="shared" si="22"/>
        <v>8.2</v>
      </c>
      <c r="AI327" s="795">
        <f t="shared" si="22"/>
        <v>1.539</v>
      </c>
      <c r="AJ327" s="795">
        <f t="shared" si="22"/>
        <v>5.453</v>
      </c>
      <c r="AK327" s="795">
        <f t="shared" si="22"/>
        <v>48.656</v>
      </c>
      <c r="AL327" s="875">
        <f t="shared" si="22"/>
        <v>0</v>
      </c>
      <c r="AM327" s="875">
        <f t="shared" ref="AM327:AQ327" si="23">SUM(AM307:AM326)</f>
        <v>1.13604</v>
      </c>
      <c r="AN327" s="875">
        <f t="shared" si="23"/>
        <v>0</v>
      </c>
      <c r="AO327" s="795">
        <f t="shared" si="23"/>
        <v>0.022</v>
      </c>
      <c r="AP327" s="795">
        <f t="shared" si="23"/>
        <v>0.141</v>
      </c>
      <c r="AQ327" s="795">
        <f t="shared" si="23"/>
        <v>0.64</v>
      </c>
    </row>
    <row r="328" spans="1:43">
      <c r="A328" t="str">
        <f>LEFT(EUROSTAT_VBE_IND_2010!$C$477,8)</f>
        <v>B_101846</v>
      </c>
      <c r="B328" s="28" t="s">
        <v>305</v>
      </c>
      <c r="C328" t="s">
        <v>293</v>
      </c>
      <c r="D328" t="s">
        <v>126</v>
      </c>
      <c r="F328" s="241" t="s">
        <v>294</v>
      </c>
      <c r="G328" s="795">
        <f>(SUMIFS(EUROSTAT_VBE_IND_2010!E$7:E$732,EUROSTAT_VBE_IND_2010!$B$7:$B$732,$D326,EUROSTAT_VBE_IND_2010!$C$7:$C$732,"*"&amp;RIGHT($A326,3)&amp;"*",EUROSTAT_VBE_IND_2010!$D$7:$D$732,"*"))/1000</f>
        <v>5.416</v>
      </c>
      <c r="H328" s="795">
        <f>(SUMIFS(EUROSTAT_VBE_IND_2010!F$7:F$732,EUROSTAT_VBE_IND_2010!$B$7:$B$732,$D326,EUROSTAT_VBE_IND_2010!$C$7:$C$732,"*"&amp;RIGHT($A326,3)&amp;"*",EUROSTAT_VBE_IND_2010!$D$7:$D$732,"*"))/1000</f>
        <v>8.607</v>
      </c>
      <c r="I328" s="795">
        <f>(SUMIFS(EUROSTAT_VBE_IND_2010!G$7:G$732,EUROSTAT_VBE_IND_2010!$B$7:$B$732,$D326,EUROSTAT_VBE_IND_2010!$C$7:$C$732,"*"&amp;RIGHT($A326,3)&amp;"*",EUROSTAT_VBE_IND_2010!$D$7:$D$732,"*"))/1000</f>
        <v>0.481</v>
      </c>
      <c r="J328" s="875">
        <f>SUMIFS('IEA Bal_CH-IND'!$D$331:$D$345,'IEA Bal_CH-IND'!$A$331:$A$345,"*"&amp;RIGHT($B328,8))</f>
        <v>0</v>
      </c>
      <c r="K328" s="795">
        <f>(SUMIFS(EUROSTAT_VBE_IND_2010!H$7:H$732,EUROSTAT_VBE_IND_2010!$B$7:$B$732,$D326,EUROSTAT_VBE_IND_2010!$C$7:$C$732,"*"&amp;RIGHT($A326,3)&amp;"*",EUROSTAT_VBE_IND_2010!$D$7:$D$732,"*"))/1000</f>
        <v>0.004</v>
      </c>
      <c r="L328" s="795">
        <f>(SUMIFS(EUROSTAT_VBE_IND_2010!I$7:I$732,EUROSTAT_VBE_IND_2010!$B$7:$B$732,$D326,EUROSTAT_VBE_IND_2010!$C$7:$C$732,"*"&amp;RIGHT($A326,3)&amp;"*",EUROSTAT_VBE_IND_2010!$D$7:$D$732,"*"))/1000</f>
        <v>18.333</v>
      </c>
      <c r="M328" s="795">
        <f>(SUMIFS(EUROSTAT_VBE_IND_2010!J$7:J$732,EUROSTAT_VBE_IND_2010!$B$7:$B$732,$D326,EUROSTAT_VBE_IND_2010!$C$7:$C$732,"*"&amp;RIGHT($A326,3)&amp;"*",EUROSTAT_VBE_IND_2010!$D$7:$D$732,"*"))/1000</f>
        <v>123.55</v>
      </c>
      <c r="N328" s="795">
        <f>(SUMIFS(EUROSTAT_VBE_IND_2010!K$7:K$732,EUROSTAT_VBE_IND_2010!$B$7:$B$732,$D326,EUROSTAT_VBE_IND_2010!$C$7:$C$732,"*"&amp;RIGHT($A326,3)&amp;"*",EUROSTAT_VBE_IND_2010!$D$7:$D$732,"*"))/1000</f>
        <v>1.465</v>
      </c>
      <c r="O328" s="795">
        <f>(SUMIFS(EUROSTAT_VBE_IND_2010!L$7:L$732,EUROSTAT_VBE_IND_2010!$B$7:$B$732,$D326,EUROSTAT_VBE_IND_2010!$C$7:$C$732,"*"&amp;RIGHT($A326,3)&amp;"*",EUROSTAT_VBE_IND_2010!$D$7:$D$732,"*"))/1000</f>
        <v>0.308</v>
      </c>
      <c r="P328" s="795">
        <f>(SUMIFS(EUROSTAT_VBE_IND_2010!M$7:M$732,EUROSTAT_VBE_IND_2010!$B$7:$B$732,$D326,EUROSTAT_VBE_IND_2010!$C$7:$C$732,"*"&amp;RIGHT($A326,3)&amp;"*",EUROSTAT_VBE_IND_2010!$D$7:$D$732,"*"))/1000</f>
        <v>1.071</v>
      </c>
      <c r="Q328" s="795">
        <f>(SUMIFS(EUROSTAT_VBE_IND_2010!N$7:N$732,EUROSTAT_VBE_IND_2010!$B$7:$B$732,$D326,EUROSTAT_VBE_IND_2010!$C$7:$C$732,"*"&amp;RIGHT($A326,3)&amp;"*",EUROSTAT_VBE_IND_2010!$D$7:$D$732,"*"))/1000</f>
        <v>19.546</v>
      </c>
      <c r="R328" s="795">
        <f>(SUMIFS(EUROSTAT_VBE_IND_2010!O$7:O$732,EUROSTAT_VBE_IND_2010!$B$7:$B$732,$D326,EUROSTAT_VBE_IND_2010!$C$7:$C$732,"*"&amp;RIGHT($A326,3)&amp;"*",EUROSTAT_VBE_IND_2010!$D$7:$D$732,"*"))/1000</f>
        <v>3.78</v>
      </c>
      <c r="S328" s="795">
        <f>(SUMIFS(EUROSTAT_VBE_IND_2010!P$7:P$732,EUROSTAT_VBE_IND_2010!$B$7:$B$732,$D326,EUROSTAT_VBE_IND_2010!$C$7:$C$732,"*"&amp;RIGHT($A326,3)&amp;"*",EUROSTAT_VBE_IND_2010!$D$7:$D$732,"*"))/1000</f>
        <v>47.373</v>
      </c>
      <c r="T328" s="795">
        <f>(SUMIFS(EUROSTAT_VBE_IND_2010!Q$7:Q$732,EUROSTAT_VBE_IND_2010!$B$7:$B$732,$D326,EUROSTAT_VBE_IND_2010!$C$7:$C$732,"*"&amp;RIGHT($A326,3)&amp;"*",EUROSTAT_VBE_IND_2010!$D$7:$D$732,"*"))/1000</f>
        <v>0.681</v>
      </c>
      <c r="U328" s="795">
        <f>(SUMIFS(EUROSTAT_VBE_IND_2010!R$7:R$732,EUROSTAT_VBE_IND_2010!$B$7:$B$732,$D326,EUROSTAT_VBE_IND_2010!$C$7:$C$732,"*"&amp;RIGHT($A326,3)&amp;"*",EUROSTAT_VBE_IND_2010!$D$7:$D$732,"*"))/1000</f>
        <v>5.765</v>
      </c>
      <c r="V328" s="795">
        <f>(SUMIFS(EUROSTAT_VBE_IND_2010!S$7:S$732,EUROSTAT_VBE_IND_2010!$B$7:$B$732,$D326,EUROSTAT_VBE_IND_2010!$C$7:$C$732,"*"&amp;RIGHT($A326,3)&amp;"*",EUROSTAT_VBE_IND_2010!$D$7:$D$732,"*"))/1000</f>
        <v>0.886</v>
      </c>
      <c r="W328" s="795">
        <f>(SUMIFS(EUROSTAT_VBE_IND_2010!T$7:T$732,EUROSTAT_VBE_IND_2010!$B$7:$B$732,$D326,EUROSTAT_VBE_IND_2010!$C$7:$C$732,"*"&amp;RIGHT($A326,3)&amp;"*",EUROSTAT_VBE_IND_2010!$D$7:$D$732,"*"))/1000</f>
        <v>0.014</v>
      </c>
      <c r="X328" s="795">
        <f>(SUMIFS(EUROSTAT_VBE_IND_2010!U$7:U$732,EUROSTAT_VBE_IND_2010!$B$7:$B$732,$D326,EUROSTAT_VBE_IND_2010!$C$7:$C$732,"*"&amp;RIGHT($A326,3)&amp;"*",EUROSTAT_VBE_IND_2010!$D$7:$D$732,"*"))/1000</f>
        <v>20.81</v>
      </c>
      <c r="Y328" s="795">
        <f>(SUMIFS(EUROSTAT_VBE_IND_2010!V$7:V$732,EUROSTAT_VBE_IND_2010!$B$7:$B$732,$D326,EUROSTAT_VBE_IND_2010!$C$7:$C$732,"*"&amp;RIGHT($A326,3)&amp;"*",EUROSTAT_VBE_IND_2010!$D$7:$D$732,"*"))/1000</f>
        <v>0.242</v>
      </c>
      <c r="Z328" s="795">
        <f>(SUMIFS(EUROSTAT_VBE_IND_2010!W$7:W$732,EUROSTAT_VBE_IND_2010!$B$7:$B$732,$D326,EUROSTAT_VBE_IND_2010!$C$7:$C$732,"*"&amp;RIGHT($A326,3)&amp;"*",EUROSTAT_VBE_IND_2010!$D$7:$D$732,"*"))/1000</f>
        <v>0.123</v>
      </c>
      <c r="AA328" s="795">
        <f>(SUMIFS(EUROSTAT_VBE_IND_2010!X$7:X$732,EUROSTAT_VBE_IND_2010!$B$7:$B$732,$D326,EUROSTAT_VBE_IND_2010!$C$7:$C$732,"*"&amp;RIGHT($A326,3)&amp;"*",EUROSTAT_VBE_IND_2010!$D$7:$D$732,"*"))/1000</f>
        <v>0.265</v>
      </c>
      <c r="AB328" s="795">
        <f>(SUMIFS(EUROSTAT_VBE_IND_2010!AA$7:AA$732,EUROSTAT_VBE_IND_2010!$B$7:$B$732,$D326,EUROSTAT_VBE_IND_2010!$C$7:$C$732,"*"&amp;RIGHT($A326,3)&amp;"*",EUROSTAT_VBE_IND_2010!$D$7:$D$732,"*"))/1000</f>
        <v>0</v>
      </c>
      <c r="AC328" s="795">
        <f>(SUMIFS(EUROSTAT_VBE_IND_2010!AB$7:AB$732,EUROSTAT_VBE_IND_2010!$B$7:$B$732,$D326,EUROSTAT_VBE_IND_2010!$C$7:$C$732,"*"&amp;RIGHT($A326,3)&amp;"*",EUROSTAT_VBE_IND_2010!$D$7:$D$732,"*"))/1000</f>
        <v>5.516</v>
      </c>
      <c r="AD328" s="795">
        <f>(SUMIFS(EUROSTAT_VBE_IND_2010!AC$7:AC$732,EUROSTAT_VBE_IND_2010!$B$7:$B$732,$D326,EUROSTAT_VBE_IND_2010!$C$7:$C$732,"*"&amp;RIGHT($A326,3)&amp;"*",EUROSTAT_VBE_IND_2010!$D$7:$D$732,"*"))/1000</f>
        <v>2.87</v>
      </c>
      <c r="AE328" s="795">
        <f>(SUMIFS(EUROSTAT_VBE_IND_2010!AD$7:AD$732,EUROSTAT_VBE_IND_2010!$B$7:$B$732,$D326,EUROSTAT_VBE_IND_2010!$C$7:$C$732,"*"&amp;RIGHT($A326,3)&amp;"*",EUROSTAT_VBE_IND_2010!$D$7:$D$732,"*"))/1000</f>
        <v>14.982</v>
      </c>
      <c r="AF328" s="795">
        <f>(SUMIFS(EUROSTAT_VBE_IND_2010!AE$7:AE$732,EUROSTAT_VBE_IND_2010!$B$7:$B$732,$D326,EUROSTAT_VBE_IND_2010!$C$7:$C$732,"*"&amp;RIGHT($A326,3)&amp;"*",EUROSTAT_VBE_IND_2010!$D$7:$D$732,"*"))/1000</f>
        <v>3.064</v>
      </c>
      <c r="AG328" s="795">
        <f>(SUMIFS(EUROSTAT_VBE_IND_2010!AF$7:AF$732,EUROSTAT_VBE_IND_2010!$B$7:$B$732,$D326,EUROSTAT_VBE_IND_2010!$C$7:$C$732,"*"&amp;RIGHT($A326,3)&amp;"*",EUROSTAT_VBE_IND_2010!$D$7:$D$732,"*"))/1000</f>
        <v>4.781</v>
      </c>
      <c r="AH328" s="795">
        <f>(SUMIFS(EUROSTAT_VBE_IND_2010!AH$7:AH$732,EUROSTAT_VBE_IND_2010!$B$7:$B$732,$D326,EUROSTAT_VBE_IND_2010!$C$7:$C$732,"*"&amp;RIGHT($A326,3)&amp;"*",EUROSTAT_VBE_IND_2010!$D$7:$D$732,"*"))/1000</f>
        <v>8.2</v>
      </c>
      <c r="AI328" s="795">
        <f>(SUMIFS(EUROSTAT_VBE_IND_2010!AI$7:AI$732,EUROSTAT_VBE_IND_2010!$B$7:$B$732,$D326,EUROSTAT_VBE_IND_2010!$C$7:$C$732,"*"&amp;RIGHT($A326,3)&amp;"*",EUROSTAT_VBE_IND_2010!$D$7:$D$732,"*"))/1000</f>
        <v>1.539</v>
      </c>
      <c r="AJ328" s="795">
        <f>(SUMIFS(EUROSTAT_VBE_IND_2010!AJ$7:AJ$732,EUROSTAT_VBE_IND_2010!$B$7:$B$732,$D326,EUROSTAT_VBE_IND_2010!$C$7:$C$732,"*"&amp;RIGHT($A326,3)&amp;"*",EUROSTAT_VBE_IND_2010!$D$7:$D$732,"*"))/1000</f>
        <v>5.453</v>
      </c>
      <c r="AK328" s="795">
        <f>(SUMIFS(EUROSTAT_VBE_IND_2010!AK$7:AK$732,EUROSTAT_VBE_IND_2010!$B$7:$B$732,$D326,EUROSTAT_VBE_IND_2010!$C$7:$C$732,"*"&amp;RIGHT($A326,3)&amp;"*",EUROSTAT_VBE_IND_2010!$D$7:$D$732,"*"))/1000</f>
        <v>48.656</v>
      </c>
      <c r="AL328" s="875">
        <f>SUMIFS('IEA Bal_AL-IND'!$D$331:$D$345,'IEA Bal_AL-IND'!$A$331:$A$345,"*"&amp;RIGHT($B328,8))</f>
        <v>0</v>
      </c>
      <c r="AM328" s="875">
        <f>SUMIFS('IEA Bal_BA-IND'!$D$331:$D$345,'IEA Bal_BA-IND'!$A$331:$A$345,"*"&amp;RIGHT($B328,8))</f>
        <v>1.13604</v>
      </c>
      <c r="AN328" s="875">
        <f>SUMIFS('IEA Bal_KS-IND'!$D$331:$D$345,'IEA Bal_KS-IND'!$A$331:$A$345,"*"&amp;RIGHT($B328,8))</f>
        <v>0</v>
      </c>
      <c r="AO328" s="795">
        <f>(SUMIFS(EUROSTAT_VBE_IND_2010!Y$7:Y$732,EUROSTAT_VBE_IND_2010!$B$7:$B$732,$D326,EUROSTAT_VBE_IND_2010!$C$7:$C$732,"*"&amp;RIGHT($A326,3)&amp;"*",EUROSTAT_VBE_IND_2010!$D$7:$D$732,"*"))/1000</f>
        <v>0.022</v>
      </c>
      <c r="AP328" s="795">
        <f>(SUMIFS(EUROSTAT_VBE_IND_2010!Z$7:Z$732,EUROSTAT_VBE_IND_2010!$B$7:$B$732,$D326,EUROSTAT_VBE_IND_2010!$C$7:$C$732,"*"&amp;RIGHT($A326,3)&amp;"*",EUROSTAT_VBE_IND_2010!$D$7:$D$732,"*"))/1000</f>
        <v>0.141</v>
      </c>
      <c r="AQ328" s="795">
        <f>(SUMIFS(EUROSTAT_VBE_IND_2010!AG$7:AG$732,EUROSTAT_VBE_IND_2010!$B$7:$B$732,$D326,EUROSTAT_VBE_IND_2010!$C$7:$C$732,"*"&amp;RIGHT($A326,3)&amp;"*",EUROSTAT_VBE_IND_2010!$D$7:$D$732,"*"))/1000</f>
        <v>0.64</v>
      </c>
    </row>
    <row r="329" spans="2:43">
      <c r="B329" s="28"/>
      <c r="F329" s="241"/>
      <c r="G329" s="795"/>
      <c r="H329" s="795"/>
      <c r="I329" s="795"/>
      <c r="K329" s="795"/>
      <c r="L329" s="795"/>
      <c r="M329" s="795"/>
      <c r="N329" s="795"/>
      <c r="O329" s="795"/>
      <c r="P329" s="795"/>
      <c r="Q329" s="795"/>
      <c r="R329" s="795"/>
      <c r="S329" s="795"/>
      <c r="T329" s="795"/>
      <c r="U329" s="795"/>
      <c r="V329" s="795"/>
      <c r="W329" s="795"/>
      <c r="X329" s="795"/>
      <c r="Y329" s="795"/>
      <c r="Z329" s="795"/>
      <c r="AA329" s="795"/>
      <c r="AB329" s="795"/>
      <c r="AC329" s="795"/>
      <c r="AD329" s="795"/>
      <c r="AE329" s="795"/>
      <c r="AF329" s="795"/>
      <c r="AG329" s="795"/>
      <c r="AH329" s="795"/>
      <c r="AI329" s="795"/>
      <c r="AJ329" s="795"/>
      <c r="AK329" s="795"/>
      <c r="AO329" s="795"/>
      <c r="AP329" s="795"/>
      <c r="AQ329" s="795"/>
    </row>
    <row r="330" spans="2:43">
      <c r="B330" s="28"/>
      <c r="F330" s="241"/>
      <c r="G330" s="795"/>
      <c r="H330" s="795"/>
      <c r="I330" s="795"/>
      <c r="K330" s="795"/>
      <c r="L330" s="795"/>
      <c r="M330" s="795"/>
      <c r="N330" s="795"/>
      <c r="O330" s="795"/>
      <c r="P330" s="795"/>
      <c r="Q330" s="795"/>
      <c r="R330" s="795"/>
      <c r="S330" s="795"/>
      <c r="T330" s="795"/>
      <c r="U330" s="795"/>
      <c r="V330" s="795"/>
      <c r="W330" s="795"/>
      <c r="X330" s="795"/>
      <c r="Y330" s="795"/>
      <c r="Z330" s="795"/>
      <c r="AA330" s="795"/>
      <c r="AB330" s="795"/>
      <c r="AC330" s="795"/>
      <c r="AD330" s="795"/>
      <c r="AE330" s="795"/>
      <c r="AF330" s="795"/>
      <c r="AG330" s="795"/>
      <c r="AH330" s="795"/>
      <c r="AI330" s="795"/>
      <c r="AJ330" s="795"/>
      <c r="AK330" s="795"/>
      <c r="AO330" s="795"/>
      <c r="AP330" s="795"/>
      <c r="AQ330" s="795"/>
    </row>
    <row r="331" spans="1:43">
      <c r="A331" s="876" t="s">
        <v>284</v>
      </c>
      <c r="B331" s="876" t="s">
        <v>285</v>
      </c>
      <c r="C331" t="s">
        <v>131</v>
      </c>
      <c r="D331" t="s">
        <v>286</v>
      </c>
      <c r="E331" t="s">
        <v>287</v>
      </c>
      <c r="F331" t="s">
        <v>288</v>
      </c>
      <c r="G331" t="str">
        <f>EUROSTAT_VBE_IND_2010!E$6</f>
        <v>AT</v>
      </c>
      <c r="H331" t="str">
        <f>EUROSTAT_VBE_IND_2010!F$6</f>
        <v>BE</v>
      </c>
      <c r="I331" t="str">
        <f>EUROSTAT_VBE_IND_2010!G$6</f>
        <v>BG</v>
      </c>
      <c r="J331" t="s">
        <v>289</v>
      </c>
      <c r="K331" t="str">
        <f>EUROSTAT_VBE_IND_2010!H$6</f>
        <v>CY</v>
      </c>
      <c r="L331" t="str">
        <f>EUROSTAT_VBE_IND_2010!I$6</f>
        <v>CZ</v>
      </c>
      <c r="M331" t="str">
        <f>EUROSTAT_VBE_IND_2010!J$6</f>
        <v>DE</v>
      </c>
      <c r="N331" t="str">
        <f>EUROSTAT_VBE_IND_2010!K$6</f>
        <v>DK</v>
      </c>
      <c r="O331" t="str">
        <f>EUROSTAT_VBE_IND_2010!L$6</f>
        <v>EE</v>
      </c>
      <c r="P331" t="str">
        <f>EUROSTAT_VBE_IND_2010!M$6</f>
        <v>EL</v>
      </c>
      <c r="Q331" t="str">
        <f>EUROSTAT_VBE_IND_2010!N$6</f>
        <v>ES</v>
      </c>
      <c r="R331" t="str">
        <f>EUROSTAT_VBE_IND_2010!O$6</f>
        <v>FI</v>
      </c>
      <c r="S331" t="str">
        <f>EUROSTAT_VBE_IND_2010!P$6</f>
        <v>FR</v>
      </c>
      <c r="T331" t="str">
        <f>EUROSTAT_VBE_IND_2010!Q$6</f>
        <v>HR</v>
      </c>
      <c r="U331" t="str">
        <f>EUROSTAT_VBE_IND_2010!R$6</f>
        <v>HU</v>
      </c>
      <c r="V331" t="str">
        <f>EUROSTAT_VBE_IND_2010!S$6</f>
        <v>IE</v>
      </c>
      <c r="W331" t="str">
        <f>EUROSTAT_VBE_IND_2010!T$6</f>
        <v>IS</v>
      </c>
      <c r="X331" t="str">
        <f>EUROSTAT_VBE_IND_2010!U$6</f>
        <v>IT</v>
      </c>
      <c r="Y331" t="str">
        <f>EUROSTAT_VBE_IND_2010!V$6</f>
        <v>LT</v>
      </c>
      <c r="Z331" t="str">
        <f>EUROSTAT_VBE_IND_2010!W$6</f>
        <v>LU</v>
      </c>
      <c r="AA331" t="str">
        <f>EUROSTAT_VBE_IND_2010!X$6</f>
        <v>LV</v>
      </c>
      <c r="AB331" t="str">
        <f>EUROSTAT_VBE_IND_2010!AA$6</f>
        <v>MT</v>
      </c>
      <c r="AC331" t="str">
        <f>EUROSTAT_VBE_IND_2010!AB$6</f>
        <v>NL</v>
      </c>
      <c r="AD331" t="str">
        <f>EUROSTAT_VBE_IND_2010!AC$6</f>
        <v>NO</v>
      </c>
      <c r="AE331" t="str">
        <f>EUROSTAT_VBE_IND_2010!AD$6</f>
        <v>PL</v>
      </c>
      <c r="AF331" t="str">
        <f>EUROSTAT_VBE_IND_2010!AE$6</f>
        <v>PT</v>
      </c>
      <c r="AG331" t="str">
        <f>EUROSTAT_VBE_IND_2010!AF$6</f>
        <v>RO</v>
      </c>
      <c r="AH331" t="str">
        <f>EUROSTAT_VBE_IND_2010!AH$6</f>
        <v>SE</v>
      </c>
      <c r="AI331" t="str">
        <f>EUROSTAT_VBE_IND_2010!AI$6</f>
        <v>SI</v>
      </c>
      <c r="AJ331" t="str">
        <f>EUROSTAT_VBE_IND_2010!AJ$6</f>
        <v>SK</v>
      </c>
      <c r="AK331" t="str">
        <f>EUROSTAT_VBE_IND_2010!AK$6</f>
        <v>UK</v>
      </c>
      <c r="AL331" t="s">
        <v>290</v>
      </c>
      <c r="AM331" t="s">
        <v>291</v>
      </c>
      <c r="AN331" t="s">
        <v>292</v>
      </c>
      <c r="AO331" t="str">
        <f>EUROSTAT_VBE_IND_2010!Y$6</f>
        <v>ME</v>
      </c>
      <c r="AP331" t="str">
        <f>EUROSTAT_VBE_IND_2010!Z$6</f>
        <v>MK</v>
      </c>
      <c r="AQ331" t="str">
        <f>EUROSTAT_VBE_IND_2010!AG$6</f>
        <v>RS</v>
      </c>
    </row>
    <row r="332" spans="1:43">
      <c r="A332" t="str">
        <f>LEFT(EUROSTAT_VBE_IND_2010!$C$528,8)</f>
        <v>B_101847</v>
      </c>
      <c r="B332" s="28" t="s">
        <v>212</v>
      </c>
      <c r="C332" t="s">
        <v>293</v>
      </c>
      <c r="D332" t="s">
        <v>126</v>
      </c>
      <c r="E332" t="s">
        <v>228</v>
      </c>
      <c r="F332" t="s">
        <v>229</v>
      </c>
      <c r="G332" s="17">
        <f>(SUMIFS(EUROSTAT_VBE_IND_2010!E$7:E$732,EUROSTAT_VBE_IND_2010!$B$7:$B$732,$D332,EUROSTAT_VBE_IND_2010!$C$7:$C$732,"*"&amp;RIGHT($A332,3)&amp;"*",EUROSTAT_VBE_IND_2010!$D$7:$D$732,"211*"))/1000</f>
        <v>0</v>
      </c>
      <c r="H332" s="17">
        <f>(SUMIFS(EUROSTAT_VBE_IND_2010!F$7:F$732,EUROSTAT_VBE_IND_2010!$B$7:$B$732,$D332,EUROSTAT_VBE_IND_2010!$C$7:$C$732,"*"&amp;RIGHT($A332,3)&amp;"*",EUROSTAT_VBE_IND_2010!$D$7:$D$732,"211*"))/1000</f>
        <v>0</v>
      </c>
      <c r="I332" s="17">
        <f>(SUMIFS(EUROSTAT_VBE_IND_2010!G$7:G$732,EUROSTAT_VBE_IND_2010!$B$7:$B$732,$D332,EUROSTAT_VBE_IND_2010!$C$7:$C$732,"*"&amp;RIGHT($A332,3)&amp;"*",EUROSTAT_VBE_IND_2010!$D$7:$D$732,"211*"))/1000</f>
        <v>0.027</v>
      </c>
      <c r="J332" s="198">
        <f>SUMIFS('IEA Bal_CH-IND'!$D$30:$D$329,'IEA Bal_CH-IND'!$A$30:$A$329,"*"&amp;RIGHT($B332,8),'IEA Bal_CH-IND'!$C$30:$C$329,'Aggregated Balance-IND_2010'!$E332)</f>
        <v>0</v>
      </c>
      <c r="K332" s="17">
        <f>(SUMIFS(EUROSTAT_VBE_IND_2010!H$7:H$732,EUROSTAT_VBE_IND_2010!$B$7:$B$732,$D332,EUROSTAT_VBE_IND_2010!$C$7:$C$732,"*"&amp;RIGHT($A332,3)&amp;"*",EUROSTAT_VBE_IND_2010!$D$7:$D$732,"211*"))/1000</f>
        <v>0</v>
      </c>
      <c r="L332" s="17">
        <f>(SUMIFS(EUROSTAT_VBE_IND_2010!I$7:I$732,EUROSTAT_VBE_IND_2010!$B$7:$B$732,$D332,EUROSTAT_VBE_IND_2010!$C$7:$C$732,"*"&amp;RIGHT($A332,3)&amp;"*",EUROSTAT_VBE_IND_2010!$D$7:$D$732,"211*"))/1000</f>
        <v>0</v>
      </c>
      <c r="M332" s="17">
        <f>(SUMIFS(EUROSTAT_VBE_IND_2010!J$7:J$732,EUROSTAT_VBE_IND_2010!$B$7:$B$732,$D332,EUROSTAT_VBE_IND_2010!$C$7:$C$732,"*"&amp;RIGHT($A332,3)&amp;"*",EUROSTAT_VBE_IND_2010!$D$7:$D$732,"211*"))/1000</f>
        <v>0</v>
      </c>
      <c r="N332" s="17">
        <f>(SUMIFS(EUROSTAT_VBE_IND_2010!K$7:K$732,EUROSTAT_VBE_IND_2010!$B$7:$B$732,$D332,EUROSTAT_VBE_IND_2010!$C$7:$C$732,"*"&amp;RIGHT($A332,3)&amp;"*",EUROSTAT_VBE_IND_2010!$D$7:$D$732,"211*"))/1000</f>
        <v>0</v>
      </c>
      <c r="O332" s="17">
        <f>(SUMIFS(EUROSTAT_VBE_IND_2010!L$7:L$732,EUROSTAT_VBE_IND_2010!$B$7:$B$732,$D332,EUROSTAT_VBE_IND_2010!$C$7:$C$732,"*"&amp;RIGHT($A332,3)&amp;"*",EUROSTAT_VBE_IND_2010!$D$7:$D$732,"211*"))/1000</f>
        <v>0</v>
      </c>
      <c r="P332" s="17">
        <f>(SUMIFS(EUROSTAT_VBE_IND_2010!M$7:M$732,EUROSTAT_VBE_IND_2010!$B$7:$B$732,$D332,EUROSTAT_VBE_IND_2010!$C$7:$C$732,"*"&amp;RIGHT($A332,3)&amp;"*",EUROSTAT_VBE_IND_2010!$D$7:$D$732,"211*"))/1000</f>
        <v>0</v>
      </c>
      <c r="Q332" s="17">
        <f>(SUMIFS(EUROSTAT_VBE_IND_2010!N$7:N$732,EUROSTAT_VBE_IND_2010!$B$7:$B$732,$D332,EUROSTAT_VBE_IND_2010!$C$7:$C$732,"*"&amp;RIGHT($A332,3)&amp;"*",EUROSTAT_VBE_IND_2010!$D$7:$D$732,"211*"))/1000</f>
        <v>0</v>
      </c>
      <c r="R332" s="17">
        <f>(SUMIFS(EUROSTAT_VBE_IND_2010!O$7:O$732,EUROSTAT_VBE_IND_2010!$B$7:$B$732,$D332,EUROSTAT_VBE_IND_2010!$C$7:$C$732,"*"&amp;RIGHT($A332,3)&amp;"*",EUROSTAT_VBE_IND_2010!$D$7:$D$732,"211*"))/1000</f>
        <v>0</v>
      </c>
      <c r="S332" s="17">
        <f>(SUMIFS(EUROSTAT_VBE_IND_2010!P$7:P$732,EUROSTAT_VBE_IND_2010!$B$7:$B$732,$D332,EUROSTAT_VBE_IND_2010!$C$7:$C$732,"*"&amp;RIGHT($A332,3)&amp;"*",EUROSTAT_VBE_IND_2010!$D$7:$D$732,"211*"))/1000</f>
        <v>0.052</v>
      </c>
      <c r="T332" s="17">
        <f>(SUMIFS(EUROSTAT_VBE_IND_2010!Q$7:Q$732,EUROSTAT_VBE_IND_2010!$B$7:$B$732,$D332,EUROSTAT_VBE_IND_2010!$C$7:$C$732,"*"&amp;RIGHT($A332,3)&amp;"*",EUROSTAT_VBE_IND_2010!$D$7:$D$732,"211*"))/1000</f>
        <v>0</v>
      </c>
      <c r="U332" s="17">
        <f>(SUMIFS(EUROSTAT_VBE_IND_2010!R$7:R$732,EUROSTAT_VBE_IND_2010!$B$7:$B$732,$D332,EUROSTAT_VBE_IND_2010!$C$7:$C$732,"*"&amp;RIGHT($A332,3)&amp;"*",EUROSTAT_VBE_IND_2010!$D$7:$D$732,"211*"))/1000</f>
        <v>0</v>
      </c>
      <c r="V332" s="17">
        <f>(SUMIFS(EUROSTAT_VBE_IND_2010!S$7:S$732,EUROSTAT_VBE_IND_2010!$B$7:$B$732,$D332,EUROSTAT_VBE_IND_2010!$C$7:$C$732,"*"&amp;RIGHT($A332,3)&amp;"*",EUROSTAT_VBE_IND_2010!$D$7:$D$732,"211*"))/1000</f>
        <v>0</v>
      </c>
      <c r="W332" s="17">
        <f>(SUMIFS(EUROSTAT_VBE_IND_2010!T$7:T$732,EUROSTAT_VBE_IND_2010!$B$7:$B$732,$D332,EUROSTAT_VBE_IND_2010!$C$7:$C$732,"*"&amp;RIGHT($A332,3)&amp;"*",EUROSTAT_VBE_IND_2010!$D$7:$D$732,"211*"))/1000</f>
        <v>0</v>
      </c>
      <c r="X332" s="17">
        <f>(SUMIFS(EUROSTAT_VBE_IND_2010!U$7:U$732,EUROSTAT_VBE_IND_2010!$B$7:$B$732,$D332,EUROSTAT_VBE_IND_2010!$C$7:$C$732,"*"&amp;RIGHT($A332,3)&amp;"*",EUROSTAT_VBE_IND_2010!$D$7:$D$732,"211*"))/1000</f>
        <v>0</v>
      </c>
      <c r="Y332" s="17">
        <f>(SUMIFS(EUROSTAT_VBE_IND_2010!V$7:V$732,EUROSTAT_VBE_IND_2010!$B$7:$B$732,$D332,EUROSTAT_VBE_IND_2010!$C$7:$C$732,"*"&amp;RIGHT($A332,3)&amp;"*",EUROSTAT_VBE_IND_2010!$D$7:$D$732,"211*"))/1000</f>
        <v>0</v>
      </c>
      <c r="Z332" s="17">
        <f>(SUMIFS(EUROSTAT_VBE_IND_2010!W$7:W$732,EUROSTAT_VBE_IND_2010!$B$7:$B$732,$D332,EUROSTAT_VBE_IND_2010!$C$7:$C$732,"*"&amp;RIGHT($A332,3)&amp;"*",EUROSTAT_VBE_IND_2010!$D$7:$D$732,"211*"))/1000</f>
        <v>0</v>
      </c>
      <c r="AA332" s="17">
        <f>(SUMIFS(EUROSTAT_VBE_IND_2010!X$7:X$732,EUROSTAT_VBE_IND_2010!$B$7:$B$732,$D332,EUROSTAT_VBE_IND_2010!$C$7:$C$732,"*"&amp;RIGHT($A332,3)&amp;"*",EUROSTAT_VBE_IND_2010!$D$7:$D$732,"211*"))/1000</f>
        <v>0</v>
      </c>
      <c r="AB332" s="17">
        <f>(SUMIFS(EUROSTAT_VBE_IND_2010!AA$7:AA$732,EUROSTAT_VBE_IND_2010!$B$7:$B$732,$D332,EUROSTAT_VBE_IND_2010!$C$7:$C$732,"*"&amp;RIGHT($A332,3)&amp;"*",EUROSTAT_VBE_IND_2010!$D$7:$D$732,"211*"))/1000</f>
        <v>0</v>
      </c>
      <c r="AC332" s="17">
        <f>(SUMIFS(EUROSTAT_VBE_IND_2010!AB$7:AB$732,EUROSTAT_VBE_IND_2010!$B$7:$B$732,$D332,EUROSTAT_VBE_IND_2010!$C$7:$C$732,"*"&amp;RIGHT($A332,3)&amp;"*",EUROSTAT_VBE_IND_2010!$D$7:$D$732,"211*"))/1000</f>
        <v>0</v>
      </c>
      <c r="AD332" s="17">
        <f>(SUMIFS(EUROSTAT_VBE_IND_2010!AC$7:AC$732,EUROSTAT_VBE_IND_2010!$B$7:$B$732,$D332,EUROSTAT_VBE_IND_2010!$C$7:$C$732,"*"&amp;RIGHT($A332,3)&amp;"*",EUROSTAT_VBE_IND_2010!$D$7:$D$732,"211*"))/1000</f>
        <v>0</v>
      </c>
      <c r="AE332" s="17">
        <f>(SUMIFS(EUROSTAT_VBE_IND_2010!AD$7:AD$732,EUROSTAT_VBE_IND_2010!$B$7:$B$732,$D332,EUROSTAT_VBE_IND_2010!$C$7:$C$732,"*"&amp;RIGHT($A332,3)&amp;"*",EUROSTAT_VBE_IND_2010!$D$7:$D$732,"211*"))/1000</f>
        <v>2.145</v>
      </c>
      <c r="AF332" s="17">
        <f>(SUMIFS(EUROSTAT_VBE_IND_2010!AE$7:AE$732,EUROSTAT_VBE_IND_2010!$B$7:$B$732,$D332,EUROSTAT_VBE_IND_2010!$C$7:$C$732,"*"&amp;RIGHT($A332,3)&amp;"*",EUROSTAT_VBE_IND_2010!$D$7:$D$732,"211*"))/1000</f>
        <v>0</v>
      </c>
      <c r="AG332" s="17">
        <f>(SUMIFS(EUROSTAT_VBE_IND_2010!AF$7:AF$732,EUROSTAT_VBE_IND_2010!$B$7:$B$732,$D332,EUROSTAT_VBE_IND_2010!$C$7:$C$732,"*"&amp;RIGHT($A332,3)&amp;"*",EUROSTAT_VBE_IND_2010!$D$7:$D$732,"211*"))/1000</f>
        <v>0</v>
      </c>
      <c r="AH332" s="17">
        <f>(SUMIFS(EUROSTAT_VBE_IND_2010!AH$7:AH$732,EUROSTAT_VBE_IND_2010!$B$7:$B$732,$D332,EUROSTAT_VBE_IND_2010!$C$7:$C$732,"*"&amp;RIGHT($A332,3)&amp;"*",EUROSTAT_VBE_IND_2010!$D$7:$D$732,"211*"))/1000</f>
        <v>0</v>
      </c>
      <c r="AI332" s="17">
        <f>(SUMIFS(EUROSTAT_VBE_IND_2010!AI$7:AI$732,EUROSTAT_VBE_IND_2010!$B$7:$B$732,$D332,EUROSTAT_VBE_IND_2010!$C$7:$C$732,"*"&amp;RIGHT($A332,3)&amp;"*",EUROSTAT_VBE_IND_2010!$D$7:$D$732,"211*"))/1000</f>
        <v>0</v>
      </c>
      <c r="AJ332" s="17">
        <f>(SUMIFS(EUROSTAT_VBE_IND_2010!AJ$7:AJ$732,EUROSTAT_VBE_IND_2010!$B$7:$B$732,$D332,EUROSTAT_VBE_IND_2010!$C$7:$C$732,"*"&amp;RIGHT($A332,3)&amp;"*",EUROSTAT_VBE_IND_2010!$D$7:$D$732,"211*"))/1000</f>
        <v>0</v>
      </c>
      <c r="AK332" s="17">
        <f>(SUMIFS(EUROSTAT_VBE_IND_2010!AK$7:AK$732,EUROSTAT_VBE_IND_2010!$B$7:$B$732,$D332,EUROSTAT_VBE_IND_2010!$C$7:$C$732,"*"&amp;RIGHT($A332,3)&amp;"*",EUROSTAT_VBE_IND_2010!$D$7:$D$732,"211*"))/1000</f>
        <v>0.447</v>
      </c>
      <c r="AL332" s="198">
        <f>SUMIFS('IEA Bal_AL-IND'!$D$30:$D$329,'IEA Bal_AL-IND'!$A$30:$A$329,"*"&amp;RIGHT($B332,8),'IEA Bal_AL-IND'!$C$30:$C$329,'Aggregated Balance-IND_2010'!$E332)</f>
        <v>0</v>
      </c>
      <c r="AM332" s="198">
        <f>SUMIFS('IEA Bal_BA-IND'!$D$30:$D$329,'IEA Bal_BA-IND'!$A$30:$A$329,"*"&amp;RIGHT($B332,8),'IEA Bal_BA-IND'!$C$30:$C$329,'Aggregated Balance-IND_2010'!$E332)</f>
        <v>0.07201</v>
      </c>
      <c r="AN332" s="198">
        <f>SUMIFS('IEA Bal_KS-IND'!$D$30:$D$329,'IEA Bal_KS-IND'!$A$30:$A$329,"*"&amp;RIGHT($B332,8),'IEA Bal_KS-IND'!$C$30:$C$329,'Aggregated Balance-IND_2010'!$E332)</f>
        <v>0</v>
      </c>
      <c r="AO332" s="17">
        <f>(SUMIFS(EUROSTAT_VBE_IND_2010!Y$7:Y$732,EUROSTAT_VBE_IND_2010!$B$7:$B$732,$D332,EUROSTAT_VBE_IND_2010!$C$7:$C$732,"*"&amp;RIGHT($A332,3)&amp;"*",EUROSTAT_VBE_IND_2010!$D$7:$D$732,"211*"))/1000</f>
        <v>0</v>
      </c>
      <c r="AP332" s="17">
        <f>(SUMIFS(EUROSTAT_VBE_IND_2010!Z$7:Z$732,EUROSTAT_VBE_IND_2010!$B$7:$B$732,$D332,EUROSTAT_VBE_IND_2010!$C$7:$C$732,"*"&amp;RIGHT($A332,3)&amp;"*",EUROSTAT_VBE_IND_2010!$D$7:$D$732,"211*"))/1000</f>
        <v>0</v>
      </c>
      <c r="AQ332" s="17">
        <f>(SUMIFS(EUROSTAT_VBE_IND_2010!AG$7:AG$732,EUROSTAT_VBE_IND_2010!$B$7:$B$732,$D332,EUROSTAT_VBE_IND_2010!$C$7:$C$732,"*"&amp;RIGHT($A332,3)&amp;"*",EUROSTAT_VBE_IND_2010!$D$7:$D$732,"211*"))/1000</f>
        <v>0.046</v>
      </c>
    </row>
    <row r="333" spans="1:43">
      <c r="A333" t="str">
        <f>LEFT(EUROSTAT_VBE_IND_2010!$C$528,8)</f>
        <v>B_101847</v>
      </c>
      <c r="B333" s="28" t="s">
        <v>212</v>
      </c>
      <c r="C333" t="s">
        <v>293</v>
      </c>
      <c r="D333" t="s">
        <v>126</v>
      </c>
      <c r="E333" t="s">
        <v>230</v>
      </c>
      <c r="F333" t="s">
        <v>250</v>
      </c>
      <c r="G333" s="17">
        <f>(SUMIFS(EUROSTAT_VBE_IND_2010!E$7:E$732,EUROSTAT_VBE_IND_2010!$B$7:$B$732,$D333,EUROSTAT_VBE_IND_2010!$C$7:$C$732,"*"&amp;RIGHT($A333,3)&amp;"*",EUROSTAT_VBE_IND_2010!$D$7:$D$732,"2210*"))/1000+(SUMIFS(EUROSTAT_VBE_IND_2010!E$7:E$732,EUROSTAT_VBE_IND_2010!$B$7:$B$732,$D333,EUROSTAT_VBE_IND_2010!$C$7:$C$732,"*"&amp;RIGHT($A333,3)&amp;"*",EUROSTAT_VBE_IND_2010!$D$7:$D$732,"23*"))/1000+(SUMIFS(EUROSTAT_VBE_IND_2010!E$7:E$732,EUROSTAT_VBE_IND_2010!$B$7:$B$732,$D333,EUROSTAT_VBE_IND_2010!$C$7:$C$732,"*"&amp;RIGHT($A333,3)&amp;"*",EUROSTAT_VBE_IND_2010!$D$7:$D$732,"5544*"))/1000</f>
        <v>0</v>
      </c>
      <c r="H333" s="17">
        <f>(SUMIFS(EUROSTAT_VBE_IND_2010!F$7:F$732,EUROSTAT_VBE_IND_2010!$B$7:$B$732,$D333,EUROSTAT_VBE_IND_2010!$C$7:$C$732,"*"&amp;RIGHT($A333,3)&amp;"*",EUROSTAT_VBE_IND_2010!$D$7:$D$732,"2210*"))/1000+(SUMIFS(EUROSTAT_VBE_IND_2010!F$7:F$732,EUROSTAT_VBE_IND_2010!$B$7:$B$732,$D333,EUROSTAT_VBE_IND_2010!$C$7:$C$732,"*"&amp;RIGHT($A333,3)&amp;"*",EUROSTAT_VBE_IND_2010!$D$7:$D$732,"23*"))/1000+(SUMIFS(EUROSTAT_VBE_IND_2010!F$7:F$732,EUROSTAT_VBE_IND_2010!$B$7:$B$732,$D333,EUROSTAT_VBE_IND_2010!$C$7:$C$732,"*"&amp;RIGHT($A333,3)&amp;"*",EUROSTAT_VBE_IND_2010!$D$7:$D$732,"5544*"))/1000</f>
        <v>0</v>
      </c>
      <c r="I333" s="17">
        <f>(SUMIFS(EUROSTAT_VBE_IND_2010!G$7:G$732,EUROSTAT_VBE_IND_2010!$B$7:$B$732,$D333,EUROSTAT_VBE_IND_2010!$C$7:$C$732,"*"&amp;RIGHT($A333,3)&amp;"*",EUROSTAT_VBE_IND_2010!$D$7:$D$732,"2210*"))/1000+(SUMIFS(EUROSTAT_VBE_IND_2010!G$7:G$732,EUROSTAT_VBE_IND_2010!$B$7:$B$732,$D333,EUROSTAT_VBE_IND_2010!$C$7:$C$732,"*"&amp;RIGHT($A333,3)&amp;"*",EUROSTAT_VBE_IND_2010!$D$7:$D$732,"23*"))/1000+(SUMIFS(EUROSTAT_VBE_IND_2010!G$7:G$732,EUROSTAT_VBE_IND_2010!$B$7:$B$732,$D333,EUROSTAT_VBE_IND_2010!$C$7:$C$732,"*"&amp;RIGHT($A333,3)&amp;"*",EUROSTAT_VBE_IND_2010!$D$7:$D$732,"5544*"))/1000</f>
        <v>0.017</v>
      </c>
      <c r="J333" s="198">
        <f>SUMIFS('IEA Bal_CH-IND'!$D$30:$D$329,'IEA Bal_CH-IND'!$A$30:$A$329,"*"&amp;RIGHT($B333,8),'IEA Bal_CH-IND'!$C$30:$C$329,'Aggregated Balance-IND_2010'!$E333)</f>
        <v>0</v>
      </c>
      <c r="K333" s="17">
        <f>(SUMIFS(EUROSTAT_VBE_IND_2010!H$7:H$732,EUROSTAT_VBE_IND_2010!$B$7:$B$732,$D333,EUROSTAT_VBE_IND_2010!$C$7:$C$732,"*"&amp;RIGHT($A333,3)&amp;"*",EUROSTAT_VBE_IND_2010!$D$7:$D$732,"2210*"))/1000+(SUMIFS(EUROSTAT_VBE_IND_2010!H$7:H$732,EUROSTAT_VBE_IND_2010!$B$7:$B$732,$D333,EUROSTAT_VBE_IND_2010!$C$7:$C$732,"*"&amp;RIGHT($A333,3)&amp;"*",EUROSTAT_VBE_IND_2010!$D$7:$D$732,"23*"))/1000+(SUMIFS(EUROSTAT_VBE_IND_2010!H$7:H$732,EUROSTAT_VBE_IND_2010!$B$7:$B$732,$D333,EUROSTAT_VBE_IND_2010!$C$7:$C$732,"*"&amp;RIGHT($A333,3)&amp;"*",EUROSTAT_VBE_IND_2010!$D$7:$D$732,"5544*"))/1000</f>
        <v>0</v>
      </c>
      <c r="L333" s="17">
        <f>(SUMIFS(EUROSTAT_VBE_IND_2010!I$7:I$732,EUROSTAT_VBE_IND_2010!$B$7:$B$732,$D333,EUROSTAT_VBE_IND_2010!$C$7:$C$732,"*"&amp;RIGHT($A333,3)&amp;"*",EUROSTAT_VBE_IND_2010!$D$7:$D$732,"2210*"))/1000+(SUMIFS(EUROSTAT_VBE_IND_2010!I$7:I$732,EUROSTAT_VBE_IND_2010!$B$7:$B$732,$D333,EUROSTAT_VBE_IND_2010!$C$7:$C$732,"*"&amp;RIGHT($A333,3)&amp;"*",EUROSTAT_VBE_IND_2010!$D$7:$D$732,"23*"))/1000+(SUMIFS(EUROSTAT_VBE_IND_2010!I$7:I$732,EUROSTAT_VBE_IND_2010!$B$7:$B$732,$D333,EUROSTAT_VBE_IND_2010!$C$7:$C$732,"*"&amp;RIGHT($A333,3)&amp;"*",EUROSTAT_VBE_IND_2010!$D$7:$D$732,"5544*"))/1000</f>
        <v>0.443</v>
      </c>
      <c r="M333" s="17">
        <f>(SUMIFS(EUROSTAT_VBE_IND_2010!J$7:J$732,EUROSTAT_VBE_IND_2010!$B$7:$B$732,$D333,EUROSTAT_VBE_IND_2010!$C$7:$C$732,"*"&amp;RIGHT($A333,3)&amp;"*",EUROSTAT_VBE_IND_2010!$D$7:$D$732,"2210*"))/1000+(SUMIFS(EUROSTAT_VBE_IND_2010!J$7:J$732,EUROSTAT_VBE_IND_2010!$B$7:$B$732,$D333,EUROSTAT_VBE_IND_2010!$C$7:$C$732,"*"&amp;RIGHT($A333,3)&amp;"*",EUROSTAT_VBE_IND_2010!$D$7:$D$732,"23*"))/1000+(SUMIFS(EUROSTAT_VBE_IND_2010!J$7:J$732,EUROSTAT_VBE_IND_2010!$B$7:$B$732,$D333,EUROSTAT_VBE_IND_2010!$C$7:$C$732,"*"&amp;RIGHT($A333,3)&amp;"*",EUROSTAT_VBE_IND_2010!$D$7:$D$732,"5544*"))/1000</f>
        <v>0</v>
      </c>
      <c r="N333" s="17">
        <f>(SUMIFS(EUROSTAT_VBE_IND_2010!K$7:K$732,EUROSTAT_VBE_IND_2010!$B$7:$B$732,$D333,EUROSTAT_VBE_IND_2010!$C$7:$C$732,"*"&amp;RIGHT($A333,3)&amp;"*",EUROSTAT_VBE_IND_2010!$D$7:$D$732,"2210*"))/1000+(SUMIFS(EUROSTAT_VBE_IND_2010!K$7:K$732,EUROSTAT_VBE_IND_2010!$B$7:$B$732,$D333,EUROSTAT_VBE_IND_2010!$C$7:$C$732,"*"&amp;RIGHT($A333,3)&amp;"*",EUROSTAT_VBE_IND_2010!$D$7:$D$732,"23*"))/1000+(SUMIFS(EUROSTAT_VBE_IND_2010!K$7:K$732,EUROSTAT_VBE_IND_2010!$B$7:$B$732,$D333,EUROSTAT_VBE_IND_2010!$C$7:$C$732,"*"&amp;RIGHT($A333,3)&amp;"*",EUROSTAT_VBE_IND_2010!$D$7:$D$732,"5544*"))/1000</f>
        <v>0</v>
      </c>
      <c r="O333" s="17">
        <f>(SUMIFS(EUROSTAT_VBE_IND_2010!L$7:L$732,EUROSTAT_VBE_IND_2010!$B$7:$B$732,$D333,EUROSTAT_VBE_IND_2010!$C$7:$C$732,"*"&amp;RIGHT($A333,3)&amp;"*",EUROSTAT_VBE_IND_2010!$D$7:$D$732,"2210*"))/1000+(SUMIFS(EUROSTAT_VBE_IND_2010!L$7:L$732,EUROSTAT_VBE_IND_2010!$B$7:$B$732,$D333,EUROSTAT_VBE_IND_2010!$C$7:$C$732,"*"&amp;RIGHT($A333,3)&amp;"*",EUROSTAT_VBE_IND_2010!$D$7:$D$732,"23*"))/1000+(SUMIFS(EUROSTAT_VBE_IND_2010!L$7:L$732,EUROSTAT_VBE_IND_2010!$B$7:$B$732,$D333,EUROSTAT_VBE_IND_2010!$C$7:$C$732,"*"&amp;RIGHT($A333,3)&amp;"*",EUROSTAT_VBE_IND_2010!$D$7:$D$732,"5544*"))/1000</f>
        <v>0</v>
      </c>
      <c r="P333" s="17">
        <f>(SUMIFS(EUROSTAT_VBE_IND_2010!M$7:M$732,EUROSTAT_VBE_IND_2010!$B$7:$B$732,$D333,EUROSTAT_VBE_IND_2010!$C$7:$C$732,"*"&amp;RIGHT($A333,3)&amp;"*",EUROSTAT_VBE_IND_2010!$D$7:$D$732,"2210*"))/1000+(SUMIFS(EUROSTAT_VBE_IND_2010!M$7:M$732,EUROSTAT_VBE_IND_2010!$B$7:$B$732,$D333,EUROSTAT_VBE_IND_2010!$C$7:$C$732,"*"&amp;RIGHT($A333,3)&amp;"*",EUROSTAT_VBE_IND_2010!$D$7:$D$732,"23*"))/1000+(SUMIFS(EUROSTAT_VBE_IND_2010!M$7:M$732,EUROSTAT_VBE_IND_2010!$B$7:$B$732,$D333,EUROSTAT_VBE_IND_2010!$C$7:$C$732,"*"&amp;RIGHT($A333,3)&amp;"*",EUROSTAT_VBE_IND_2010!$D$7:$D$732,"5544*"))/1000</f>
        <v>0</v>
      </c>
      <c r="Q333" s="17">
        <f>(SUMIFS(EUROSTAT_VBE_IND_2010!N$7:N$732,EUROSTAT_VBE_IND_2010!$B$7:$B$732,$D333,EUROSTAT_VBE_IND_2010!$C$7:$C$732,"*"&amp;RIGHT($A333,3)&amp;"*",EUROSTAT_VBE_IND_2010!$D$7:$D$732,"2210*"))/1000+(SUMIFS(EUROSTAT_VBE_IND_2010!N$7:N$732,EUROSTAT_VBE_IND_2010!$B$7:$B$732,$D333,EUROSTAT_VBE_IND_2010!$C$7:$C$732,"*"&amp;RIGHT($A333,3)&amp;"*",EUROSTAT_VBE_IND_2010!$D$7:$D$732,"23*"))/1000+(SUMIFS(EUROSTAT_VBE_IND_2010!N$7:N$732,EUROSTAT_VBE_IND_2010!$B$7:$B$732,$D333,EUROSTAT_VBE_IND_2010!$C$7:$C$732,"*"&amp;RIGHT($A333,3)&amp;"*",EUROSTAT_VBE_IND_2010!$D$7:$D$732,"5544*"))/1000</f>
        <v>0</v>
      </c>
      <c r="R333" s="17">
        <f>(SUMIFS(EUROSTAT_VBE_IND_2010!O$7:O$732,EUROSTAT_VBE_IND_2010!$B$7:$B$732,$D333,EUROSTAT_VBE_IND_2010!$C$7:$C$732,"*"&amp;RIGHT($A333,3)&amp;"*",EUROSTAT_VBE_IND_2010!$D$7:$D$732,"2210*"))/1000+(SUMIFS(EUROSTAT_VBE_IND_2010!O$7:O$732,EUROSTAT_VBE_IND_2010!$B$7:$B$732,$D333,EUROSTAT_VBE_IND_2010!$C$7:$C$732,"*"&amp;RIGHT($A333,3)&amp;"*",EUROSTAT_VBE_IND_2010!$D$7:$D$732,"23*"))/1000+(SUMIFS(EUROSTAT_VBE_IND_2010!O$7:O$732,EUROSTAT_VBE_IND_2010!$B$7:$B$732,$D333,EUROSTAT_VBE_IND_2010!$C$7:$C$732,"*"&amp;RIGHT($A333,3)&amp;"*",EUROSTAT_VBE_IND_2010!$D$7:$D$732,"5544*"))/1000</f>
        <v>0.01</v>
      </c>
      <c r="S333" s="17">
        <f>(SUMIFS(EUROSTAT_VBE_IND_2010!P$7:P$732,EUROSTAT_VBE_IND_2010!$B$7:$B$732,$D333,EUROSTAT_VBE_IND_2010!$C$7:$C$732,"*"&amp;RIGHT($A333,3)&amp;"*",EUROSTAT_VBE_IND_2010!$D$7:$D$732,"2210*"))/1000+(SUMIFS(EUROSTAT_VBE_IND_2010!P$7:P$732,EUROSTAT_VBE_IND_2010!$B$7:$B$732,$D333,EUROSTAT_VBE_IND_2010!$C$7:$C$732,"*"&amp;RIGHT($A333,3)&amp;"*",EUROSTAT_VBE_IND_2010!$D$7:$D$732,"23*"))/1000+(SUMIFS(EUROSTAT_VBE_IND_2010!P$7:P$732,EUROSTAT_VBE_IND_2010!$B$7:$B$732,$D333,EUROSTAT_VBE_IND_2010!$C$7:$C$732,"*"&amp;RIGHT($A333,3)&amp;"*",EUROSTAT_VBE_IND_2010!$D$7:$D$732,"5544*"))/1000</f>
        <v>0</v>
      </c>
      <c r="T333" s="17">
        <f>(SUMIFS(EUROSTAT_VBE_IND_2010!Q$7:Q$732,EUROSTAT_VBE_IND_2010!$B$7:$B$732,$D333,EUROSTAT_VBE_IND_2010!$C$7:$C$732,"*"&amp;RIGHT($A333,3)&amp;"*",EUROSTAT_VBE_IND_2010!$D$7:$D$732,"2210*"))/1000+(SUMIFS(EUROSTAT_VBE_IND_2010!Q$7:Q$732,EUROSTAT_VBE_IND_2010!$B$7:$B$732,$D333,EUROSTAT_VBE_IND_2010!$C$7:$C$732,"*"&amp;RIGHT($A333,3)&amp;"*",EUROSTAT_VBE_IND_2010!$D$7:$D$732,"23*"))/1000+(SUMIFS(EUROSTAT_VBE_IND_2010!Q$7:Q$732,EUROSTAT_VBE_IND_2010!$B$7:$B$732,$D333,EUROSTAT_VBE_IND_2010!$C$7:$C$732,"*"&amp;RIGHT($A333,3)&amp;"*",EUROSTAT_VBE_IND_2010!$D$7:$D$732,"5544*"))/1000</f>
        <v>0</v>
      </c>
      <c r="U333" s="17">
        <f>(SUMIFS(EUROSTAT_VBE_IND_2010!R$7:R$732,EUROSTAT_VBE_IND_2010!$B$7:$B$732,$D333,EUROSTAT_VBE_IND_2010!$C$7:$C$732,"*"&amp;RIGHT($A333,3)&amp;"*",EUROSTAT_VBE_IND_2010!$D$7:$D$732,"2210*"))/1000+(SUMIFS(EUROSTAT_VBE_IND_2010!R$7:R$732,EUROSTAT_VBE_IND_2010!$B$7:$B$732,$D333,EUROSTAT_VBE_IND_2010!$C$7:$C$732,"*"&amp;RIGHT($A333,3)&amp;"*",EUROSTAT_VBE_IND_2010!$D$7:$D$732,"23*"))/1000+(SUMIFS(EUROSTAT_VBE_IND_2010!R$7:R$732,EUROSTAT_VBE_IND_2010!$B$7:$B$732,$D333,EUROSTAT_VBE_IND_2010!$C$7:$C$732,"*"&amp;RIGHT($A333,3)&amp;"*",EUROSTAT_VBE_IND_2010!$D$7:$D$732,"5544*"))/1000</f>
        <v>0</v>
      </c>
      <c r="V333" s="17">
        <f>(SUMIFS(EUROSTAT_VBE_IND_2010!S$7:S$732,EUROSTAT_VBE_IND_2010!$B$7:$B$732,$D333,EUROSTAT_VBE_IND_2010!$C$7:$C$732,"*"&amp;RIGHT($A333,3)&amp;"*",EUROSTAT_VBE_IND_2010!$D$7:$D$732,"2210*"))/1000+(SUMIFS(EUROSTAT_VBE_IND_2010!S$7:S$732,EUROSTAT_VBE_IND_2010!$B$7:$B$732,$D333,EUROSTAT_VBE_IND_2010!$C$7:$C$732,"*"&amp;RIGHT($A333,3)&amp;"*",EUROSTAT_VBE_IND_2010!$D$7:$D$732,"23*"))/1000+(SUMIFS(EUROSTAT_VBE_IND_2010!S$7:S$732,EUROSTAT_VBE_IND_2010!$B$7:$B$732,$D333,EUROSTAT_VBE_IND_2010!$C$7:$C$732,"*"&amp;RIGHT($A333,3)&amp;"*",EUROSTAT_VBE_IND_2010!$D$7:$D$732,"5544*"))/1000</f>
        <v>0</v>
      </c>
      <c r="W333" s="17">
        <f>(SUMIFS(EUROSTAT_VBE_IND_2010!T$7:T$732,EUROSTAT_VBE_IND_2010!$B$7:$B$732,$D333,EUROSTAT_VBE_IND_2010!$C$7:$C$732,"*"&amp;RIGHT($A333,3)&amp;"*",EUROSTAT_VBE_IND_2010!$D$7:$D$732,"2210*"))/1000+(SUMIFS(EUROSTAT_VBE_IND_2010!T$7:T$732,EUROSTAT_VBE_IND_2010!$B$7:$B$732,$D333,EUROSTAT_VBE_IND_2010!$C$7:$C$732,"*"&amp;RIGHT($A333,3)&amp;"*",EUROSTAT_VBE_IND_2010!$D$7:$D$732,"23*"))/1000+(SUMIFS(EUROSTAT_VBE_IND_2010!T$7:T$732,EUROSTAT_VBE_IND_2010!$B$7:$B$732,$D333,EUROSTAT_VBE_IND_2010!$C$7:$C$732,"*"&amp;RIGHT($A333,3)&amp;"*",EUROSTAT_VBE_IND_2010!$D$7:$D$732,"5544*"))/1000</f>
        <v>0</v>
      </c>
      <c r="X333" s="17">
        <f>(SUMIFS(EUROSTAT_VBE_IND_2010!U$7:U$732,EUROSTAT_VBE_IND_2010!$B$7:$B$732,$D333,EUROSTAT_VBE_IND_2010!$C$7:$C$732,"*"&amp;RIGHT($A333,3)&amp;"*",EUROSTAT_VBE_IND_2010!$D$7:$D$732,"2210*"))/1000+(SUMIFS(EUROSTAT_VBE_IND_2010!U$7:U$732,EUROSTAT_VBE_IND_2010!$B$7:$B$732,$D333,EUROSTAT_VBE_IND_2010!$C$7:$C$732,"*"&amp;RIGHT($A333,3)&amp;"*",EUROSTAT_VBE_IND_2010!$D$7:$D$732,"23*"))/1000+(SUMIFS(EUROSTAT_VBE_IND_2010!U$7:U$732,EUROSTAT_VBE_IND_2010!$B$7:$B$732,$D333,EUROSTAT_VBE_IND_2010!$C$7:$C$732,"*"&amp;RIGHT($A333,3)&amp;"*",EUROSTAT_VBE_IND_2010!$D$7:$D$732,"5544*"))/1000</f>
        <v>0</v>
      </c>
      <c r="Y333" s="17">
        <f>(SUMIFS(EUROSTAT_VBE_IND_2010!V$7:V$732,EUROSTAT_VBE_IND_2010!$B$7:$B$732,$D333,EUROSTAT_VBE_IND_2010!$C$7:$C$732,"*"&amp;RIGHT($A333,3)&amp;"*",EUROSTAT_VBE_IND_2010!$D$7:$D$732,"2210*"))/1000+(SUMIFS(EUROSTAT_VBE_IND_2010!V$7:V$732,EUROSTAT_VBE_IND_2010!$B$7:$B$732,$D333,EUROSTAT_VBE_IND_2010!$C$7:$C$732,"*"&amp;RIGHT($A333,3)&amp;"*",EUROSTAT_VBE_IND_2010!$D$7:$D$732,"23*"))/1000+(SUMIFS(EUROSTAT_VBE_IND_2010!V$7:V$732,EUROSTAT_VBE_IND_2010!$B$7:$B$732,$D333,EUROSTAT_VBE_IND_2010!$C$7:$C$732,"*"&amp;RIGHT($A333,3)&amp;"*",EUROSTAT_VBE_IND_2010!$D$7:$D$732,"5544*"))/1000</f>
        <v>0</v>
      </c>
      <c r="Z333" s="17">
        <f>(SUMIFS(EUROSTAT_VBE_IND_2010!W$7:W$732,EUROSTAT_VBE_IND_2010!$B$7:$B$732,$D333,EUROSTAT_VBE_IND_2010!$C$7:$C$732,"*"&amp;RIGHT($A333,3)&amp;"*",EUROSTAT_VBE_IND_2010!$D$7:$D$732,"2210*"))/1000+(SUMIFS(EUROSTAT_VBE_IND_2010!W$7:W$732,EUROSTAT_VBE_IND_2010!$B$7:$B$732,$D333,EUROSTAT_VBE_IND_2010!$C$7:$C$732,"*"&amp;RIGHT($A333,3)&amp;"*",EUROSTAT_VBE_IND_2010!$D$7:$D$732,"23*"))/1000+(SUMIFS(EUROSTAT_VBE_IND_2010!W$7:W$732,EUROSTAT_VBE_IND_2010!$B$7:$B$732,$D333,EUROSTAT_VBE_IND_2010!$C$7:$C$732,"*"&amp;RIGHT($A333,3)&amp;"*",EUROSTAT_VBE_IND_2010!$D$7:$D$732,"5544*"))/1000</f>
        <v>0</v>
      </c>
      <c r="AA333" s="17">
        <f>(SUMIFS(EUROSTAT_VBE_IND_2010!X$7:X$732,EUROSTAT_VBE_IND_2010!$B$7:$B$732,$D333,EUROSTAT_VBE_IND_2010!$C$7:$C$732,"*"&amp;RIGHT($A333,3)&amp;"*",EUROSTAT_VBE_IND_2010!$D$7:$D$732,"2210*"))/1000+(SUMIFS(EUROSTAT_VBE_IND_2010!X$7:X$732,EUROSTAT_VBE_IND_2010!$B$7:$B$732,$D333,EUROSTAT_VBE_IND_2010!$C$7:$C$732,"*"&amp;RIGHT($A333,3)&amp;"*",EUROSTAT_VBE_IND_2010!$D$7:$D$732,"23*"))/1000+(SUMIFS(EUROSTAT_VBE_IND_2010!X$7:X$732,EUROSTAT_VBE_IND_2010!$B$7:$B$732,$D333,EUROSTAT_VBE_IND_2010!$C$7:$C$732,"*"&amp;RIGHT($A333,3)&amp;"*",EUROSTAT_VBE_IND_2010!$D$7:$D$732,"5544*"))/1000</f>
        <v>0</v>
      </c>
      <c r="AB333" s="17">
        <f>(SUMIFS(EUROSTAT_VBE_IND_2010!AA$7:AA$732,EUROSTAT_VBE_IND_2010!$B$7:$B$732,$D333,EUROSTAT_VBE_IND_2010!$C$7:$C$732,"*"&amp;RIGHT($A333,3)&amp;"*",EUROSTAT_VBE_IND_2010!$D$7:$D$732,"2210*"))/1000+(SUMIFS(EUROSTAT_VBE_IND_2010!AA$7:AA$732,EUROSTAT_VBE_IND_2010!$B$7:$B$732,$D333,EUROSTAT_VBE_IND_2010!$C$7:$C$732,"*"&amp;RIGHT($A333,3)&amp;"*",EUROSTAT_VBE_IND_2010!$D$7:$D$732,"23*"))/1000+(SUMIFS(EUROSTAT_VBE_IND_2010!AA$7:AA$732,EUROSTAT_VBE_IND_2010!$B$7:$B$732,$D333,EUROSTAT_VBE_IND_2010!$C$7:$C$732,"*"&amp;RIGHT($A333,3)&amp;"*",EUROSTAT_VBE_IND_2010!$D$7:$D$732,"5544*"))/1000</f>
        <v>0</v>
      </c>
      <c r="AC333" s="17">
        <f>(SUMIFS(EUROSTAT_VBE_IND_2010!AB$7:AB$732,EUROSTAT_VBE_IND_2010!$B$7:$B$732,$D333,EUROSTAT_VBE_IND_2010!$C$7:$C$732,"*"&amp;RIGHT($A333,3)&amp;"*",EUROSTAT_VBE_IND_2010!$D$7:$D$732,"2210*"))/1000+(SUMIFS(EUROSTAT_VBE_IND_2010!AB$7:AB$732,EUROSTAT_VBE_IND_2010!$B$7:$B$732,$D333,EUROSTAT_VBE_IND_2010!$C$7:$C$732,"*"&amp;RIGHT($A333,3)&amp;"*",EUROSTAT_VBE_IND_2010!$D$7:$D$732,"23*"))/1000+(SUMIFS(EUROSTAT_VBE_IND_2010!AB$7:AB$732,EUROSTAT_VBE_IND_2010!$B$7:$B$732,$D333,EUROSTAT_VBE_IND_2010!$C$7:$C$732,"*"&amp;RIGHT($A333,3)&amp;"*",EUROSTAT_VBE_IND_2010!$D$7:$D$732,"5544*"))/1000</f>
        <v>0</v>
      </c>
      <c r="AD333" s="17">
        <f>(SUMIFS(EUROSTAT_VBE_IND_2010!AC$7:AC$732,EUROSTAT_VBE_IND_2010!$B$7:$B$732,$D333,EUROSTAT_VBE_IND_2010!$C$7:$C$732,"*"&amp;RIGHT($A333,3)&amp;"*",EUROSTAT_VBE_IND_2010!$D$7:$D$732,"2210*"))/1000+(SUMIFS(EUROSTAT_VBE_IND_2010!AC$7:AC$732,EUROSTAT_VBE_IND_2010!$B$7:$B$732,$D333,EUROSTAT_VBE_IND_2010!$C$7:$C$732,"*"&amp;RIGHT($A333,3)&amp;"*",EUROSTAT_VBE_IND_2010!$D$7:$D$732,"23*"))/1000+(SUMIFS(EUROSTAT_VBE_IND_2010!AC$7:AC$732,EUROSTAT_VBE_IND_2010!$B$7:$B$732,$D333,EUROSTAT_VBE_IND_2010!$C$7:$C$732,"*"&amp;RIGHT($A333,3)&amp;"*",EUROSTAT_VBE_IND_2010!$D$7:$D$732,"5544*"))/1000</f>
        <v>0</v>
      </c>
      <c r="AE333" s="17">
        <f>(SUMIFS(EUROSTAT_VBE_IND_2010!AD$7:AD$732,EUROSTAT_VBE_IND_2010!$B$7:$B$732,$D333,EUROSTAT_VBE_IND_2010!$C$7:$C$732,"*"&amp;RIGHT($A333,3)&amp;"*",EUROSTAT_VBE_IND_2010!$D$7:$D$732,"2210*"))/1000+(SUMIFS(EUROSTAT_VBE_IND_2010!AD$7:AD$732,EUROSTAT_VBE_IND_2010!$B$7:$B$732,$D333,EUROSTAT_VBE_IND_2010!$C$7:$C$732,"*"&amp;RIGHT($A333,3)&amp;"*",EUROSTAT_VBE_IND_2010!$D$7:$D$732,"23*"))/1000+(SUMIFS(EUROSTAT_VBE_IND_2010!AD$7:AD$732,EUROSTAT_VBE_IND_2010!$B$7:$B$732,$D333,EUROSTAT_VBE_IND_2010!$C$7:$C$732,"*"&amp;RIGHT($A333,3)&amp;"*",EUROSTAT_VBE_IND_2010!$D$7:$D$732,"5544*"))/1000</f>
        <v>0</v>
      </c>
      <c r="AF333" s="17">
        <f>(SUMIFS(EUROSTAT_VBE_IND_2010!AE$7:AE$732,EUROSTAT_VBE_IND_2010!$B$7:$B$732,$D333,EUROSTAT_VBE_IND_2010!$C$7:$C$732,"*"&amp;RIGHT($A333,3)&amp;"*",EUROSTAT_VBE_IND_2010!$D$7:$D$732,"2210*"))/1000+(SUMIFS(EUROSTAT_VBE_IND_2010!AE$7:AE$732,EUROSTAT_VBE_IND_2010!$B$7:$B$732,$D333,EUROSTAT_VBE_IND_2010!$C$7:$C$732,"*"&amp;RIGHT($A333,3)&amp;"*",EUROSTAT_VBE_IND_2010!$D$7:$D$732,"23*"))/1000+(SUMIFS(EUROSTAT_VBE_IND_2010!AE$7:AE$732,EUROSTAT_VBE_IND_2010!$B$7:$B$732,$D333,EUROSTAT_VBE_IND_2010!$C$7:$C$732,"*"&amp;RIGHT($A333,3)&amp;"*",EUROSTAT_VBE_IND_2010!$D$7:$D$732,"5544*"))/1000</f>
        <v>0</v>
      </c>
      <c r="AG333" s="17">
        <f>(SUMIFS(EUROSTAT_VBE_IND_2010!AF$7:AF$732,EUROSTAT_VBE_IND_2010!$B$7:$B$732,$D333,EUROSTAT_VBE_IND_2010!$C$7:$C$732,"*"&amp;RIGHT($A333,3)&amp;"*",EUROSTAT_VBE_IND_2010!$D$7:$D$732,"2210*"))/1000+(SUMIFS(EUROSTAT_VBE_IND_2010!AF$7:AF$732,EUROSTAT_VBE_IND_2010!$B$7:$B$732,$D333,EUROSTAT_VBE_IND_2010!$C$7:$C$732,"*"&amp;RIGHT($A333,3)&amp;"*",EUROSTAT_VBE_IND_2010!$D$7:$D$732,"23*"))/1000+(SUMIFS(EUROSTAT_VBE_IND_2010!AF$7:AF$732,EUROSTAT_VBE_IND_2010!$B$7:$B$732,$D333,EUROSTAT_VBE_IND_2010!$C$7:$C$732,"*"&amp;RIGHT($A333,3)&amp;"*",EUROSTAT_VBE_IND_2010!$D$7:$D$732,"5544*"))/1000</f>
        <v>0.008</v>
      </c>
      <c r="AH333" s="17">
        <f>(SUMIFS(EUROSTAT_VBE_IND_2010!AH$7:AH$732,EUROSTAT_VBE_IND_2010!$B$7:$B$732,$D333,EUROSTAT_VBE_IND_2010!$C$7:$C$732,"*"&amp;RIGHT($A333,3)&amp;"*",EUROSTAT_VBE_IND_2010!$D$7:$D$732,"2210*"))/1000+(SUMIFS(EUROSTAT_VBE_IND_2010!AH$7:AH$732,EUROSTAT_VBE_IND_2010!$B$7:$B$732,$D333,EUROSTAT_VBE_IND_2010!$C$7:$C$732,"*"&amp;RIGHT($A333,3)&amp;"*",EUROSTAT_VBE_IND_2010!$D$7:$D$732,"23*"))/1000+(SUMIFS(EUROSTAT_VBE_IND_2010!AH$7:AH$732,EUROSTAT_VBE_IND_2010!$B$7:$B$732,$D333,EUROSTAT_VBE_IND_2010!$C$7:$C$732,"*"&amp;RIGHT($A333,3)&amp;"*",EUROSTAT_VBE_IND_2010!$D$7:$D$732,"5544*"))/1000</f>
        <v>0</v>
      </c>
      <c r="AI333" s="17">
        <f>(SUMIFS(EUROSTAT_VBE_IND_2010!AI$7:AI$732,EUROSTAT_VBE_IND_2010!$B$7:$B$732,$D333,EUROSTAT_VBE_IND_2010!$C$7:$C$732,"*"&amp;RIGHT($A333,3)&amp;"*",EUROSTAT_VBE_IND_2010!$D$7:$D$732,"2210*"))/1000+(SUMIFS(EUROSTAT_VBE_IND_2010!AI$7:AI$732,EUROSTAT_VBE_IND_2010!$B$7:$B$732,$D333,EUROSTAT_VBE_IND_2010!$C$7:$C$732,"*"&amp;RIGHT($A333,3)&amp;"*",EUROSTAT_VBE_IND_2010!$D$7:$D$732,"23*"))/1000+(SUMIFS(EUROSTAT_VBE_IND_2010!AI$7:AI$732,EUROSTAT_VBE_IND_2010!$B$7:$B$732,$D333,EUROSTAT_VBE_IND_2010!$C$7:$C$732,"*"&amp;RIGHT($A333,3)&amp;"*",EUROSTAT_VBE_IND_2010!$D$7:$D$732,"5544*"))/1000</f>
        <v>0</v>
      </c>
      <c r="AJ333" s="17">
        <f>(SUMIFS(EUROSTAT_VBE_IND_2010!AJ$7:AJ$732,EUROSTAT_VBE_IND_2010!$B$7:$B$732,$D333,EUROSTAT_VBE_IND_2010!$C$7:$C$732,"*"&amp;RIGHT($A333,3)&amp;"*",EUROSTAT_VBE_IND_2010!$D$7:$D$732,"2210*"))/1000+(SUMIFS(EUROSTAT_VBE_IND_2010!AJ$7:AJ$732,EUROSTAT_VBE_IND_2010!$B$7:$B$732,$D333,EUROSTAT_VBE_IND_2010!$C$7:$C$732,"*"&amp;RIGHT($A333,3)&amp;"*",EUROSTAT_VBE_IND_2010!$D$7:$D$732,"23*"))/1000+(SUMIFS(EUROSTAT_VBE_IND_2010!AJ$7:AJ$732,EUROSTAT_VBE_IND_2010!$B$7:$B$732,$D333,EUROSTAT_VBE_IND_2010!$C$7:$C$732,"*"&amp;RIGHT($A333,3)&amp;"*",EUROSTAT_VBE_IND_2010!$D$7:$D$732,"5544*"))/1000</f>
        <v>0.011</v>
      </c>
      <c r="AK333" s="17">
        <f>(SUMIFS(EUROSTAT_VBE_IND_2010!AK$7:AK$732,EUROSTAT_VBE_IND_2010!$B$7:$B$732,$D333,EUROSTAT_VBE_IND_2010!$C$7:$C$732,"*"&amp;RIGHT($A333,3)&amp;"*",EUROSTAT_VBE_IND_2010!$D$7:$D$732,"2210*"))/1000+(SUMIFS(EUROSTAT_VBE_IND_2010!AK$7:AK$732,EUROSTAT_VBE_IND_2010!$B$7:$B$732,$D333,EUROSTAT_VBE_IND_2010!$C$7:$C$732,"*"&amp;RIGHT($A333,3)&amp;"*",EUROSTAT_VBE_IND_2010!$D$7:$D$732,"23*"))/1000+(SUMIFS(EUROSTAT_VBE_IND_2010!AK$7:AK$732,EUROSTAT_VBE_IND_2010!$B$7:$B$732,$D333,EUROSTAT_VBE_IND_2010!$C$7:$C$732,"*"&amp;RIGHT($A333,3)&amp;"*",EUROSTAT_VBE_IND_2010!$D$7:$D$732,"5544*"))/1000</f>
        <v>0</v>
      </c>
      <c r="AL333" s="198">
        <f>SUMIFS('IEA Bal_AL-IND'!$D$30:$D$329,'IEA Bal_AL-IND'!$A$30:$A$329,"*"&amp;RIGHT($B333,8),'IEA Bal_AL-IND'!$C$30:$C$329,'Aggregated Balance-IND_2010'!$E333)</f>
        <v>0</v>
      </c>
      <c r="AM333" s="198">
        <f>SUMIFS('IEA Bal_BA-IND'!$D$30:$D$329,'IEA Bal_BA-IND'!$A$30:$A$329,"*"&amp;RIGHT($B333,8),'IEA Bal_BA-IND'!$C$30:$C$329,'Aggregated Balance-IND_2010'!$E333)</f>
        <v>0</v>
      </c>
      <c r="AN333" s="198">
        <f>SUMIFS('IEA Bal_KS-IND'!$D$30:$D$329,'IEA Bal_KS-IND'!$A$30:$A$329,"*"&amp;RIGHT($B333,8),'IEA Bal_KS-IND'!$C$30:$C$329,'Aggregated Balance-IND_2010'!$E333)</f>
        <v>0</v>
      </c>
      <c r="AO333" s="17">
        <f>(SUMIFS(EUROSTAT_VBE_IND_2010!Y$7:Y$732,EUROSTAT_VBE_IND_2010!$B$7:$B$732,$D333,EUROSTAT_VBE_IND_2010!$C$7:$C$732,"*"&amp;RIGHT($A333,3)&amp;"*",EUROSTAT_VBE_IND_2010!$D$7:$D$732,"2210*"))/1000+(SUMIFS(EUROSTAT_VBE_IND_2010!Y$7:Y$732,EUROSTAT_VBE_IND_2010!$B$7:$B$732,$D333,EUROSTAT_VBE_IND_2010!$C$7:$C$732,"*"&amp;RIGHT($A333,3)&amp;"*",EUROSTAT_VBE_IND_2010!$D$7:$D$732,"23*"))/1000+(SUMIFS(EUROSTAT_VBE_IND_2010!Y$7:Y$732,EUROSTAT_VBE_IND_2010!$B$7:$B$732,$D333,EUROSTAT_VBE_IND_2010!$C$7:$C$732,"*"&amp;RIGHT($A333,3)&amp;"*",EUROSTAT_VBE_IND_2010!$D$7:$D$732,"5544*"))/1000</f>
        <v>0</v>
      </c>
      <c r="AP333" s="17">
        <f>(SUMIFS(EUROSTAT_VBE_IND_2010!Z$7:Z$732,EUROSTAT_VBE_IND_2010!$B$7:$B$732,$D333,EUROSTAT_VBE_IND_2010!$C$7:$C$732,"*"&amp;RIGHT($A333,3)&amp;"*",EUROSTAT_VBE_IND_2010!$D$7:$D$732,"2210*"))/1000+(SUMIFS(EUROSTAT_VBE_IND_2010!Z$7:Z$732,EUROSTAT_VBE_IND_2010!$B$7:$B$732,$D333,EUROSTAT_VBE_IND_2010!$C$7:$C$732,"*"&amp;RIGHT($A333,3)&amp;"*",EUROSTAT_VBE_IND_2010!$D$7:$D$732,"23*"))/1000+(SUMIFS(EUROSTAT_VBE_IND_2010!Z$7:Z$732,EUROSTAT_VBE_IND_2010!$B$7:$B$732,$D333,EUROSTAT_VBE_IND_2010!$C$7:$C$732,"*"&amp;RIGHT($A333,3)&amp;"*",EUROSTAT_VBE_IND_2010!$D$7:$D$732,"5544*"))/1000</f>
        <v>0.01</v>
      </c>
      <c r="AQ333" s="17">
        <f>(SUMIFS(EUROSTAT_VBE_IND_2010!AG$7:AG$732,EUROSTAT_VBE_IND_2010!$B$7:$B$732,$D333,EUROSTAT_VBE_IND_2010!$C$7:$C$732,"*"&amp;RIGHT($A333,3)&amp;"*",EUROSTAT_VBE_IND_2010!$D$7:$D$732,"2210*"))/1000+(SUMIFS(EUROSTAT_VBE_IND_2010!AG$7:AG$732,EUROSTAT_VBE_IND_2010!$B$7:$B$732,$D333,EUROSTAT_VBE_IND_2010!$C$7:$C$732,"*"&amp;RIGHT($A333,3)&amp;"*",EUROSTAT_VBE_IND_2010!$D$7:$D$732,"23*"))/1000+(SUMIFS(EUROSTAT_VBE_IND_2010!AG$7:AG$732,EUROSTAT_VBE_IND_2010!$B$7:$B$732,$D333,EUROSTAT_VBE_IND_2010!$C$7:$C$732,"*"&amp;RIGHT($A333,3)&amp;"*",EUROSTAT_VBE_IND_2010!$D$7:$D$732,"5544*"))/1000</f>
        <v>0.056</v>
      </c>
    </row>
    <row r="334" spans="1:43">
      <c r="A334" t="str">
        <f>LEFT(EUROSTAT_VBE_IND_2010!$C$528,8)</f>
        <v>B_101847</v>
      </c>
      <c r="B334" s="28" t="s">
        <v>212</v>
      </c>
      <c r="C334" t="s">
        <v>293</v>
      </c>
      <c r="D334" t="s">
        <v>126</v>
      </c>
      <c r="E334" t="s">
        <v>231</v>
      </c>
      <c r="F334" t="s">
        <v>251</v>
      </c>
      <c r="G334" s="17">
        <f>(SUMIFS(EUROSTAT_VBE_IND_2010!E$7:E$732,EUROSTAT_VBE_IND_2010!$B$7:$B$732,$D334,EUROSTAT_VBE_IND_2010!$C$7:$C$732,"*"&amp;RIGHT($A334,3)&amp;"*",EUROSTAT_VBE_IND_2010!$D$7:$D$732,"2230*"))/1000+(SUMIFS(EUROSTAT_VBE_IND_2010!E$7:E$732,EUROSTAT_VBE_IND_2010!$B$7:$B$732,$D334,EUROSTAT_VBE_IND_2010!$C$7:$C$732,"*"&amp;RIGHT($A333,3)&amp;"*",EUROSTAT_VBE_IND_2010!$D$7:$D$732,"2130*"))/1000</f>
        <v>0</v>
      </c>
      <c r="H334" s="17">
        <f>(SUMIFS(EUROSTAT_VBE_IND_2010!F$7:F$732,EUROSTAT_VBE_IND_2010!$B$7:$B$732,$D334,EUROSTAT_VBE_IND_2010!$C$7:$C$732,"*"&amp;RIGHT($A334,3)&amp;"*",EUROSTAT_VBE_IND_2010!$D$7:$D$732,"2230*"))/1000+(SUMIFS(EUROSTAT_VBE_IND_2010!F$7:F$732,EUROSTAT_VBE_IND_2010!$B$7:$B$732,$D334,EUROSTAT_VBE_IND_2010!$C$7:$C$732,"*"&amp;RIGHT($A333,3)&amp;"*",EUROSTAT_VBE_IND_2010!$D$7:$D$732,"2130*"))/1000</f>
        <v>0</v>
      </c>
      <c r="I334" s="17">
        <f>(SUMIFS(EUROSTAT_VBE_IND_2010!G$7:G$732,EUROSTAT_VBE_IND_2010!$B$7:$B$732,$D334,EUROSTAT_VBE_IND_2010!$C$7:$C$732,"*"&amp;RIGHT($A334,3)&amp;"*",EUROSTAT_VBE_IND_2010!$D$7:$D$732,"2230*"))/1000+(SUMIFS(EUROSTAT_VBE_IND_2010!G$7:G$732,EUROSTAT_VBE_IND_2010!$B$7:$B$732,$D334,EUROSTAT_VBE_IND_2010!$C$7:$C$732,"*"&amp;RIGHT($A333,3)&amp;"*",EUROSTAT_VBE_IND_2010!$D$7:$D$732,"2130*"))/1000</f>
        <v>0</v>
      </c>
      <c r="J334" s="198">
        <f>SUMIFS('IEA Bal_CH-IND'!$D$30:$D$329,'IEA Bal_CH-IND'!$A$30:$A$329,"*"&amp;RIGHT($B334,8),'IEA Bal_CH-IND'!$C$30:$C$329,'Aggregated Balance-IND_2010'!$E334)</f>
        <v>0</v>
      </c>
      <c r="K334" s="17">
        <f>(SUMIFS(EUROSTAT_VBE_IND_2010!H$7:H$732,EUROSTAT_VBE_IND_2010!$B$7:$B$732,$D334,EUROSTAT_VBE_IND_2010!$C$7:$C$732,"*"&amp;RIGHT($A334,3)&amp;"*",EUROSTAT_VBE_IND_2010!$D$7:$D$732,"2230*"))/1000+(SUMIFS(EUROSTAT_VBE_IND_2010!H$7:H$732,EUROSTAT_VBE_IND_2010!$B$7:$B$732,$D334,EUROSTAT_VBE_IND_2010!$C$7:$C$732,"*"&amp;RIGHT($A333,3)&amp;"*",EUROSTAT_VBE_IND_2010!$D$7:$D$732,"2130*"))/1000</f>
        <v>0</v>
      </c>
      <c r="L334" s="17">
        <f>(SUMIFS(EUROSTAT_VBE_IND_2010!I$7:I$732,EUROSTAT_VBE_IND_2010!$B$7:$B$732,$D334,EUROSTAT_VBE_IND_2010!$C$7:$C$732,"*"&amp;RIGHT($A334,3)&amp;"*",EUROSTAT_VBE_IND_2010!$D$7:$D$732,"2230*"))/1000+(SUMIFS(EUROSTAT_VBE_IND_2010!I$7:I$732,EUROSTAT_VBE_IND_2010!$B$7:$B$732,$D334,EUROSTAT_VBE_IND_2010!$C$7:$C$732,"*"&amp;RIGHT($A333,3)&amp;"*",EUROSTAT_VBE_IND_2010!$D$7:$D$732,"2130*"))/1000</f>
        <v>0</v>
      </c>
      <c r="M334" s="17">
        <f>(SUMIFS(EUROSTAT_VBE_IND_2010!J$7:J$732,EUROSTAT_VBE_IND_2010!$B$7:$B$732,$D334,EUROSTAT_VBE_IND_2010!$C$7:$C$732,"*"&amp;RIGHT($A334,3)&amp;"*",EUROSTAT_VBE_IND_2010!$D$7:$D$732,"2230*"))/1000+(SUMIFS(EUROSTAT_VBE_IND_2010!J$7:J$732,EUROSTAT_VBE_IND_2010!$B$7:$B$732,$D334,EUROSTAT_VBE_IND_2010!$C$7:$C$732,"*"&amp;RIGHT($A333,3)&amp;"*",EUROSTAT_VBE_IND_2010!$D$7:$D$732,"2130*"))/1000</f>
        <v>0.14</v>
      </c>
      <c r="N334" s="17">
        <f>(SUMIFS(EUROSTAT_VBE_IND_2010!K$7:K$732,EUROSTAT_VBE_IND_2010!$B$7:$B$732,$D334,EUROSTAT_VBE_IND_2010!$C$7:$C$732,"*"&amp;RIGHT($A334,3)&amp;"*",EUROSTAT_VBE_IND_2010!$D$7:$D$732,"2230*"))/1000+(SUMIFS(EUROSTAT_VBE_IND_2010!K$7:K$732,EUROSTAT_VBE_IND_2010!$B$7:$B$732,$D334,EUROSTAT_VBE_IND_2010!$C$7:$C$732,"*"&amp;RIGHT($A333,3)&amp;"*",EUROSTAT_VBE_IND_2010!$D$7:$D$732,"2130*"))/1000</f>
        <v>0</v>
      </c>
      <c r="O334" s="17">
        <f>(SUMIFS(EUROSTAT_VBE_IND_2010!L$7:L$732,EUROSTAT_VBE_IND_2010!$B$7:$B$732,$D334,EUROSTAT_VBE_IND_2010!$C$7:$C$732,"*"&amp;RIGHT($A334,3)&amp;"*",EUROSTAT_VBE_IND_2010!$D$7:$D$732,"2230*"))/1000+(SUMIFS(EUROSTAT_VBE_IND_2010!L$7:L$732,EUROSTAT_VBE_IND_2010!$B$7:$B$732,$D334,EUROSTAT_VBE_IND_2010!$C$7:$C$732,"*"&amp;RIGHT($A333,3)&amp;"*",EUROSTAT_VBE_IND_2010!$D$7:$D$732,"2130*"))/1000</f>
        <v>0</v>
      </c>
      <c r="P334" s="17">
        <f>(SUMIFS(EUROSTAT_VBE_IND_2010!M$7:M$732,EUROSTAT_VBE_IND_2010!$B$7:$B$732,$D334,EUROSTAT_VBE_IND_2010!$C$7:$C$732,"*"&amp;RIGHT($A334,3)&amp;"*",EUROSTAT_VBE_IND_2010!$D$7:$D$732,"2230*"))/1000+(SUMIFS(EUROSTAT_VBE_IND_2010!M$7:M$732,EUROSTAT_VBE_IND_2010!$B$7:$B$732,$D334,EUROSTAT_VBE_IND_2010!$C$7:$C$732,"*"&amp;RIGHT($A333,3)&amp;"*",EUROSTAT_VBE_IND_2010!$D$7:$D$732,"2130*"))/1000</f>
        <v>0</v>
      </c>
      <c r="Q334" s="17">
        <f>(SUMIFS(EUROSTAT_VBE_IND_2010!N$7:N$732,EUROSTAT_VBE_IND_2010!$B$7:$B$732,$D334,EUROSTAT_VBE_IND_2010!$C$7:$C$732,"*"&amp;RIGHT($A334,3)&amp;"*",EUROSTAT_VBE_IND_2010!$D$7:$D$732,"2230*"))/1000+(SUMIFS(EUROSTAT_VBE_IND_2010!N$7:N$732,EUROSTAT_VBE_IND_2010!$B$7:$B$732,$D334,EUROSTAT_VBE_IND_2010!$C$7:$C$732,"*"&amp;RIGHT($A333,3)&amp;"*",EUROSTAT_VBE_IND_2010!$D$7:$D$732,"2130*"))/1000</f>
        <v>0</v>
      </c>
      <c r="R334" s="17">
        <f>(SUMIFS(EUROSTAT_VBE_IND_2010!O$7:O$732,EUROSTAT_VBE_IND_2010!$B$7:$B$732,$D334,EUROSTAT_VBE_IND_2010!$C$7:$C$732,"*"&amp;RIGHT($A334,3)&amp;"*",EUROSTAT_VBE_IND_2010!$D$7:$D$732,"2230*"))/1000+(SUMIFS(EUROSTAT_VBE_IND_2010!O$7:O$732,EUROSTAT_VBE_IND_2010!$B$7:$B$732,$D334,EUROSTAT_VBE_IND_2010!$C$7:$C$732,"*"&amp;RIGHT($A333,3)&amp;"*",EUROSTAT_VBE_IND_2010!$D$7:$D$732,"2130*"))/1000</f>
        <v>0</v>
      </c>
      <c r="S334" s="17">
        <f>(SUMIFS(EUROSTAT_VBE_IND_2010!P$7:P$732,EUROSTAT_VBE_IND_2010!$B$7:$B$732,$D334,EUROSTAT_VBE_IND_2010!$C$7:$C$732,"*"&amp;RIGHT($A334,3)&amp;"*",EUROSTAT_VBE_IND_2010!$D$7:$D$732,"2230*"))/1000+(SUMIFS(EUROSTAT_VBE_IND_2010!P$7:P$732,EUROSTAT_VBE_IND_2010!$B$7:$B$732,$D334,EUROSTAT_VBE_IND_2010!$C$7:$C$732,"*"&amp;RIGHT($A333,3)&amp;"*",EUROSTAT_VBE_IND_2010!$D$7:$D$732,"2130*"))/1000</f>
        <v>0</v>
      </c>
      <c r="T334" s="17">
        <f>(SUMIFS(EUROSTAT_VBE_IND_2010!Q$7:Q$732,EUROSTAT_VBE_IND_2010!$B$7:$B$732,$D334,EUROSTAT_VBE_IND_2010!$C$7:$C$732,"*"&amp;RIGHT($A334,3)&amp;"*",EUROSTAT_VBE_IND_2010!$D$7:$D$732,"2230*"))/1000+(SUMIFS(EUROSTAT_VBE_IND_2010!Q$7:Q$732,EUROSTAT_VBE_IND_2010!$B$7:$B$732,$D334,EUROSTAT_VBE_IND_2010!$C$7:$C$732,"*"&amp;RIGHT($A333,3)&amp;"*",EUROSTAT_VBE_IND_2010!$D$7:$D$732,"2130*"))/1000</f>
        <v>0</v>
      </c>
      <c r="U334" s="17">
        <f>(SUMIFS(EUROSTAT_VBE_IND_2010!R$7:R$732,EUROSTAT_VBE_IND_2010!$B$7:$B$732,$D334,EUROSTAT_VBE_IND_2010!$C$7:$C$732,"*"&amp;RIGHT($A334,3)&amp;"*",EUROSTAT_VBE_IND_2010!$D$7:$D$732,"2230*"))/1000+(SUMIFS(EUROSTAT_VBE_IND_2010!R$7:R$732,EUROSTAT_VBE_IND_2010!$B$7:$B$732,$D334,EUROSTAT_VBE_IND_2010!$C$7:$C$732,"*"&amp;RIGHT($A333,3)&amp;"*",EUROSTAT_VBE_IND_2010!$D$7:$D$732,"2130*"))/1000</f>
        <v>0</v>
      </c>
      <c r="V334" s="17">
        <f>(SUMIFS(EUROSTAT_VBE_IND_2010!S$7:S$732,EUROSTAT_VBE_IND_2010!$B$7:$B$732,$D334,EUROSTAT_VBE_IND_2010!$C$7:$C$732,"*"&amp;RIGHT($A334,3)&amp;"*",EUROSTAT_VBE_IND_2010!$D$7:$D$732,"2230*"))/1000+(SUMIFS(EUROSTAT_VBE_IND_2010!S$7:S$732,EUROSTAT_VBE_IND_2010!$B$7:$B$732,$D334,EUROSTAT_VBE_IND_2010!$C$7:$C$732,"*"&amp;RIGHT($A333,3)&amp;"*",EUROSTAT_VBE_IND_2010!$D$7:$D$732,"2130*"))/1000</f>
        <v>0</v>
      </c>
      <c r="W334" s="17">
        <f>(SUMIFS(EUROSTAT_VBE_IND_2010!T$7:T$732,EUROSTAT_VBE_IND_2010!$B$7:$B$732,$D334,EUROSTAT_VBE_IND_2010!$C$7:$C$732,"*"&amp;RIGHT($A334,3)&amp;"*",EUROSTAT_VBE_IND_2010!$D$7:$D$732,"2230*"))/1000+(SUMIFS(EUROSTAT_VBE_IND_2010!T$7:T$732,EUROSTAT_VBE_IND_2010!$B$7:$B$732,$D334,EUROSTAT_VBE_IND_2010!$C$7:$C$732,"*"&amp;RIGHT($A333,3)&amp;"*",EUROSTAT_VBE_IND_2010!$D$7:$D$732,"2130*"))/1000</f>
        <v>0</v>
      </c>
      <c r="X334" s="17">
        <f>(SUMIFS(EUROSTAT_VBE_IND_2010!U$7:U$732,EUROSTAT_VBE_IND_2010!$B$7:$B$732,$D334,EUROSTAT_VBE_IND_2010!$C$7:$C$732,"*"&amp;RIGHT($A334,3)&amp;"*",EUROSTAT_VBE_IND_2010!$D$7:$D$732,"2230*"))/1000+(SUMIFS(EUROSTAT_VBE_IND_2010!U$7:U$732,EUROSTAT_VBE_IND_2010!$B$7:$B$732,$D334,EUROSTAT_VBE_IND_2010!$C$7:$C$732,"*"&amp;RIGHT($A333,3)&amp;"*",EUROSTAT_VBE_IND_2010!$D$7:$D$732,"2130*"))/1000</f>
        <v>0</v>
      </c>
      <c r="Y334" s="17">
        <f>(SUMIFS(EUROSTAT_VBE_IND_2010!V$7:V$732,EUROSTAT_VBE_IND_2010!$B$7:$B$732,$D334,EUROSTAT_VBE_IND_2010!$C$7:$C$732,"*"&amp;RIGHT($A334,3)&amp;"*",EUROSTAT_VBE_IND_2010!$D$7:$D$732,"2230*"))/1000+(SUMIFS(EUROSTAT_VBE_IND_2010!V$7:V$732,EUROSTAT_VBE_IND_2010!$B$7:$B$732,$D334,EUROSTAT_VBE_IND_2010!$C$7:$C$732,"*"&amp;RIGHT($A333,3)&amp;"*",EUROSTAT_VBE_IND_2010!$D$7:$D$732,"2130*"))/1000</f>
        <v>0</v>
      </c>
      <c r="Z334" s="17">
        <f>(SUMIFS(EUROSTAT_VBE_IND_2010!W$7:W$732,EUROSTAT_VBE_IND_2010!$B$7:$B$732,$D334,EUROSTAT_VBE_IND_2010!$C$7:$C$732,"*"&amp;RIGHT($A334,3)&amp;"*",EUROSTAT_VBE_IND_2010!$D$7:$D$732,"2230*"))/1000+(SUMIFS(EUROSTAT_VBE_IND_2010!W$7:W$732,EUROSTAT_VBE_IND_2010!$B$7:$B$732,$D334,EUROSTAT_VBE_IND_2010!$C$7:$C$732,"*"&amp;RIGHT($A333,3)&amp;"*",EUROSTAT_VBE_IND_2010!$D$7:$D$732,"2130*"))/1000</f>
        <v>0</v>
      </c>
      <c r="AA334" s="17">
        <f>(SUMIFS(EUROSTAT_VBE_IND_2010!X$7:X$732,EUROSTAT_VBE_IND_2010!$B$7:$B$732,$D334,EUROSTAT_VBE_IND_2010!$C$7:$C$732,"*"&amp;RIGHT($A334,3)&amp;"*",EUROSTAT_VBE_IND_2010!$D$7:$D$732,"2230*"))/1000+(SUMIFS(EUROSTAT_VBE_IND_2010!X$7:X$732,EUROSTAT_VBE_IND_2010!$B$7:$B$732,$D334,EUROSTAT_VBE_IND_2010!$C$7:$C$732,"*"&amp;RIGHT($A333,3)&amp;"*",EUROSTAT_VBE_IND_2010!$D$7:$D$732,"2130*"))/1000</f>
        <v>0</v>
      </c>
      <c r="AB334" s="17">
        <f>(SUMIFS(EUROSTAT_VBE_IND_2010!AA$7:AA$732,EUROSTAT_VBE_IND_2010!$B$7:$B$732,$D334,EUROSTAT_VBE_IND_2010!$C$7:$C$732,"*"&amp;RIGHT($A334,3)&amp;"*",EUROSTAT_VBE_IND_2010!$D$7:$D$732,"2230*"))/1000+(SUMIFS(EUROSTAT_VBE_IND_2010!AA$7:AA$732,EUROSTAT_VBE_IND_2010!$B$7:$B$732,$D334,EUROSTAT_VBE_IND_2010!$C$7:$C$732,"*"&amp;RIGHT($A333,3)&amp;"*",EUROSTAT_VBE_IND_2010!$D$7:$D$732,"2130*"))/1000</f>
        <v>0</v>
      </c>
      <c r="AC334" s="17">
        <f>(SUMIFS(EUROSTAT_VBE_IND_2010!AB$7:AB$732,EUROSTAT_VBE_IND_2010!$B$7:$B$732,$D334,EUROSTAT_VBE_IND_2010!$C$7:$C$732,"*"&amp;RIGHT($A334,3)&amp;"*",EUROSTAT_VBE_IND_2010!$D$7:$D$732,"2230*"))/1000+(SUMIFS(EUROSTAT_VBE_IND_2010!AB$7:AB$732,EUROSTAT_VBE_IND_2010!$B$7:$B$732,$D334,EUROSTAT_VBE_IND_2010!$C$7:$C$732,"*"&amp;RIGHT($A333,3)&amp;"*",EUROSTAT_VBE_IND_2010!$D$7:$D$732,"2130*"))/1000</f>
        <v>0</v>
      </c>
      <c r="AD334" s="17">
        <f>(SUMIFS(EUROSTAT_VBE_IND_2010!AC$7:AC$732,EUROSTAT_VBE_IND_2010!$B$7:$B$732,$D334,EUROSTAT_VBE_IND_2010!$C$7:$C$732,"*"&amp;RIGHT($A334,3)&amp;"*",EUROSTAT_VBE_IND_2010!$D$7:$D$732,"2230*"))/1000+(SUMIFS(EUROSTAT_VBE_IND_2010!AC$7:AC$732,EUROSTAT_VBE_IND_2010!$B$7:$B$732,$D334,EUROSTAT_VBE_IND_2010!$C$7:$C$732,"*"&amp;RIGHT($A333,3)&amp;"*",EUROSTAT_VBE_IND_2010!$D$7:$D$732,"2130*"))/1000</f>
        <v>0</v>
      </c>
      <c r="AE334" s="17">
        <f>(SUMIFS(EUROSTAT_VBE_IND_2010!AD$7:AD$732,EUROSTAT_VBE_IND_2010!$B$7:$B$732,$D334,EUROSTAT_VBE_IND_2010!$C$7:$C$732,"*"&amp;RIGHT($A334,3)&amp;"*",EUROSTAT_VBE_IND_2010!$D$7:$D$732,"2230*"))/1000+(SUMIFS(EUROSTAT_VBE_IND_2010!AD$7:AD$732,EUROSTAT_VBE_IND_2010!$B$7:$B$732,$D334,EUROSTAT_VBE_IND_2010!$C$7:$C$732,"*"&amp;RIGHT($A333,3)&amp;"*",EUROSTAT_VBE_IND_2010!$D$7:$D$732,"2130*"))/1000</f>
        <v>0</v>
      </c>
      <c r="AF334" s="17">
        <f>(SUMIFS(EUROSTAT_VBE_IND_2010!AE$7:AE$732,EUROSTAT_VBE_IND_2010!$B$7:$B$732,$D334,EUROSTAT_VBE_IND_2010!$C$7:$C$732,"*"&amp;RIGHT($A334,3)&amp;"*",EUROSTAT_VBE_IND_2010!$D$7:$D$732,"2230*"))/1000+(SUMIFS(EUROSTAT_VBE_IND_2010!AE$7:AE$732,EUROSTAT_VBE_IND_2010!$B$7:$B$732,$D334,EUROSTAT_VBE_IND_2010!$C$7:$C$732,"*"&amp;RIGHT($A333,3)&amp;"*",EUROSTAT_VBE_IND_2010!$D$7:$D$732,"2130*"))/1000</f>
        <v>0</v>
      </c>
      <c r="AG334" s="17">
        <f>(SUMIFS(EUROSTAT_VBE_IND_2010!AF$7:AF$732,EUROSTAT_VBE_IND_2010!$B$7:$B$732,$D334,EUROSTAT_VBE_IND_2010!$C$7:$C$732,"*"&amp;RIGHT($A334,3)&amp;"*",EUROSTAT_VBE_IND_2010!$D$7:$D$732,"2230*"))/1000+(SUMIFS(EUROSTAT_VBE_IND_2010!AF$7:AF$732,EUROSTAT_VBE_IND_2010!$B$7:$B$732,$D334,EUROSTAT_VBE_IND_2010!$C$7:$C$732,"*"&amp;RIGHT($A333,3)&amp;"*",EUROSTAT_VBE_IND_2010!$D$7:$D$732,"2130*"))/1000</f>
        <v>0</v>
      </c>
      <c r="AH334" s="17">
        <f>(SUMIFS(EUROSTAT_VBE_IND_2010!AH$7:AH$732,EUROSTAT_VBE_IND_2010!$B$7:$B$732,$D334,EUROSTAT_VBE_IND_2010!$C$7:$C$732,"*"&amp;RIGHT($A334,3)&amp;"*",EUROSTAT_VBE_IND_2010!$D$7:$D$732,"2230*"))/1000+(SUMIFS(EUROSTAT_VBE_IND_2010!AH$7:AH$732,EUROSTAT_VBE_IND_2010!$B$7:$B$732,$D334,EUROSTAT_VBE_IND_2010!$C$7:$C$732,"*"&amp;RIGHT($A333,3)&amp;"*",EUROSTAT_VBE_IND_2010!$D$7:$D$732,"2130*"))/1000</f>
        <v>0</v>
      </c>
      <c r="AI334" s="17">
        <f>(SUMIFS(EUROSTAT_VBE_IND_2010!AI$7:AI$732,EUROSTAT_VBE_IND_2010!$B$7:$B$732,$D334,EUROSTAT_VBE_IND_2010!$C$7:$C$732,"*"&amp;RIGHT($A334,3)&amp;"*",EUROSTAT_VBE_IND_2010!$D$7:$D$732,"2230*"))/1000+(SUMIFS(EUROSTAT_VBE_IND_2010!AI$7:AI$732,EUROSTAT_VBE_IND_2010!$B$7:$B$732,$D334,EUROSTAT_VBE_IND_2010!$C$7:$C$732,"*"&amp;RIGHT($A333,3)&amp;"*",EUROSTAT_VBE_IND_2010!$D$7:$D$732,"2130*"))/1000</f>
        <v>0</v>
      </c>
      <c r="AJ334" s="17">
        <f>(SUMIFS(EUROSTAT_VBE_IND_2010!AJ$7:AJ$732,EUROSTAT_VBE_IND_2010!$B$7:$B$732,$D334,EUROSTAT_VBE_IND_2010!$C$7:$C$732,"*"&amp;RIGHT($A334,3)&amp;"*",EUROSTAT_VBE_IND_2010!$D$7:$D$732,"2230*"))/1000+(SUMIFS(EUROSTAT_VBE_IND_2010!AJ$7:AJ$732,EUROSTAT_VBE_IND_2010!$B$7:$B$732,$D334,EUROSTAT_VBE_IND_2010!$C$7:$C$732,"*"&amp;RIGHT($A333,3)&amp;"*",EUROSTAT_VBE_IND_2010!$D$7:$D$732,"2130*"))/1000</f>
        <v>0</v>
      </c>
      <c r="AK334" s="17">
        <f>(SUMIFS(EUROSTAT_VBE_IND_2010!AK$7:AK$732,EUROSTAT_VBE_IND_2010!$B$7:$B$732,$D334,EUROSTAT_VBE_IND_2010!$C$7:$C$732,"*"&amp;RIGHT($A334,3)&amp;"*",EUROSTAT_VBE_IND_2010!$D$7:$D$732,"2230*"))/1000+(SUMIFS(EUROSTAT_VBE_IND_2010!AK$7:AK$732,EUROSTAT_VBE_IND_2010!$B$7:$B$732,$D334,EUROSTAT_VBE_IND_2010!$C$7:$C$732,"*"&amp;RIGHT($A333,3)&amp;"*",EUROSTAT_VBE_IND_2010!$D$7:$D$732,"2130*"))/1000</f>
        <v>0</v>
      </c>
      <c r="AL334" s="198">
        <f>SUMIFS('IEA Bal_AL-IND'!$D$30:$D$329,'IEA Bal_AL-IND'!$A$30:$A$329,"*"&amp;RIGHT($B334,8),'IEA Bal_AL-IND'!$C$30:$C$329,'Aggregated Balance-IND_2010'!$E334)</f>
        <v>0</v>
      </c>
      <c r="AM334" s="198">
        <f>SUMIFS('IEA Bal_BA-IND'!$D$30:$D$329,'IEA Bal_BA-IND'!$A$30:$A$329,"*"&amp;RIGHT($B334,8),'IEA Bal_BA-IND'!$C$30:$C$329,'Aggregated Balance-IND_2010'!$E334)</f>
        <v>0</v>
      </c>
      <c r="AN334" s="198">
        <f>SUMIFS('IEA Bal_KS-IND'!$D$30:$D$329,'IEA Bal_KS-IND'!$A$30:$A$329,"*"&amp;RIGHT($B334,8),'IEA Bal_KS-IND'!$C$30:$C$329,'Aggregated Balance-IND_2010'!$E334)</f>
        <v>0</v>
      </c>
      <c r="AO334" s="17">
        <f>(SUMIFS(EUROSTAT_VBE_IND_2010!Y$7:Y$732,EUROSTAT_VBE_IND_2010!$B$7:$B$732,$D334,EUROSTAT_VBE_IND_2010!$C$7:$C$732,"*"&amp;RIGHT($A334,3)&amp;"*",EUROSTAT_VBE_IND_2010!$D$7:$D$732,"2230*"))/1000+(SUMIFS(EUROSTAT_VBE_IND_2010!Y$7:Y$732,EUROSTAT_VBE_IND_2010!$B$7:$B$732,$D334,EUROSTAT_VBE_IND_2010!$C$7:$C$732,"*"&amp;RIGHT($A333,3)&amp;"*",EUROSTAT_VBE_IND_2010!$D$7:$D$732,"2130*"))/1000</f>
        <v>0</v>
      </c>
      <c r="AP334" s="17">
        <f>(SUMIFS(EUROSTAT_VBE_IND_2010!Z$7:Z$732,EUROSTAT_VBE_IND_2010!$B$7:$B$732,$D334,EUROSTAT_VBE_IND_2010!$C$7:$C$732,"*"&amp;RIGHT($A334,3)&amp;"*",EUROSTAT_VBE_IND_2010!$D$7:$D$732,"2230*"))/1000+(SUMIFS(EUROSTAT_VBE_IND_2010!Z$7:Z$732,EUROSTAT_VBE_IND_2010!$B$7:$B$732,$D334,EUROSTAT_VBE_IND_2010!$C$7:$C$732,"*"&amp;RIGHT($A333,3)&amp;"*",EUROSTAT_VBE_IND_2010!$D$7:$D$732,"2130*"))/1000</f>
        <v>0</v>
      </c>
      <c r="AQ334" s="17">
        <f>(SUMIFS(EUROSTAT_VBE_IND_2010!AG$7:AG$732,EUROSTAT_VBE_IND_2010!$B$7:$B$732,$D334,EUROSTAT_VBE_IND_2010!$C$7:$C$732,"*"&amp;RIGHT($A334,3)&amp;"*",EUROSTAT_VBE_IND_2010!$D$7:$D$732,"2230*"))/1000+(SUMIFS(EUROSTAT_VBE_IND_2010!AG$7:AG$732,EUROSTAT_VBE_IND_2010!$B$7:$B$732,$D334,EUROSTAT_VBE_IND_2010!$C$7:$C$732,"*"&amp;RIGHT($A333,3)&amp;"*",EUROSTAT_VBE_IND_2010!$D$7:$D$732,"2130*"))/1000</f>
        <v>0</v>
      </c>
    </row>
    <row r="335" spans="1:43">
      <c r="A335" t="str">
        <f>LEFT(EUROSTAT_VBE_IND_2010!$C$528,8)</f>
        <v>B_101847</v>
      </c>
      <c r="B335" s="28" t="s">
        <v>212</v>
      </c>
      <c r="C335" t="s">
        <v>293</v>
      </c>
      <c r="D335" t="s">
        <v>126</v>
      </c>
      <c r="E335" t="s">
        <v>232</v>
      </c>
      <c r="F335" t="s">
        <v>252</v>
      </c>
      <c r="G335" s="17">
        <f>(SUMIFS(EUROSTAT_VBE_IND_2010!E$7:E$732,EUROSTAT_VBE_IND_2010!$B$7:$B$732,$D335,EUROSTAT_VBE_IND_2010!$C$7:$C$732,"*"&amp;RIGHT($A335,3)&amp;"*",EUROSTAT_VBE_IND_2010!$D$7:$D$732,"212*"))/1000</f>
        <v>0</v>
      </c>
      <c r="H335" s="17">
        <f>(SUMIFS(EUROSTAT_VBE_IND_2010!F$7:F$732,EUROSTAT_VBE_IND_2010!$B$7:$B$732,$D335,EUROSTAT_VBE_IND_2010!$C$7:$C$732,"*"&amp;RIGHT($A333,3)&amp;"*",EUROSTAT_VBE_IND_2010!$D$7:$D$732,"212*"))/1000</f>
        <v>0</v>
      </c>
      <c r="I335" s="17">
        <f>(SUMIFS(EUROSTAT_VBE_IND_2010!G$7:G$732,EUROSTAT_VBE_IND_2010!$B$7:$B$732,$D335,EUROSTAT_VBE_IND_2010!$C$7:$C$732,"*"&amp;RIGHT($A333,3)&amp;"*",EUROSTAT_VBE_IND_2010!$D$7:$D$732,"212*"))/1000</f>
        <v>0</v>
      </c>
      <c r="J335" s="198">
        <f>SUMIFS('IEA Bal_CH-IND'!$D$30:$D$329,'IEA Bal_CH-IND'!$A$30:$A$329,"*"&amp;RIGHT($B335,8),'IEA Bal_CH-IND'!$C$30:$C$329,'Aggregated Balance-IND_2010'!$E335)</f>
        <v>0</v>
      </c>
      <c r="K335" s="17">
        <f>(SUMIFS(EUROSTAT_VBE_IND_2010!H$7:H$732,EUROSTAT_VBE_IND_2010!$B$7:$B$732,$D335,EUROSTAT_VBE_IND_2010!$C$7:$C$732,"*"&amp;RIGHT($A333,3)&amp;"*",EUROSTAT_VBE_IND_2010!$D$7:$D$732,"212*"))/1000</f>
        <v>0</v>
      </c>
      <c r="L335" s="17">
        <f>(SUMIFS(EUROSTAT_VBE_IND_2010!I$7:I$732,EUROSTAT_VBE_IND_2010!$B$7:$B$732,$D335,EUROSTAT_VBE_IND_2010!$C$7:$C$732,"*"&amp;RIGHT($A333,3)&amp;"*",EUROSTAT_VBE_IND_2010!$D$7:$D$732,"212*"))/1000</f>
        <v>0.114</v>
      </c>
      <c r="M335" s="17">
        <f>(SUMIFS(EUROSTAT_VBE_IND_2010!J$7:J$732,EUROSTAT_VBE_IND_2010!$B$7:$B$732,$D335,EUROSTAT_VBE_IND_2010!$C$7:$C$732,"*"&amp;RIGHT($A333,3)&amp;"*",EUROSTAT_VBE_IND_2010!$D$7:$D$732,"212*"))/1000</f>
        <v>0.57</v>
      </c>
      <c r="N335" s="17">
        <f>(SUMIFS(EUROSTAT_VBE_IND_2010!K$7:K$732,EUROSTAT_VBE_IND_2010!$B$7:$B$732,$D335,EUROSTAT_VBE_IND_2010!$C$7:$C$732,"*"&amp;RIGHT($A333,3)&amp;"*",EUROSTAT_VBE_IND_2010!$D$7:$D$732,"212*"))/1000</f>
        <v>0</v>
      </c>
      <c r="O335" s="17">
        <f>(SUMIFS(EUROSTAT_VBE_IND_2010!L$7:L$732,EUROSTAT_VBE_IND_2010!$B$7:$B$732,$D335,EUROSTAT_VBE_IND_2010!$C$7:$C$732,"*"&amp;RIGHT($A333,3)&amp;"*",EUROSTAT_VBE_IND_2010!$D$7:$D$732,"212*"))/1000</f>
        <v>0</v>
      </c>
      <c r="P335" s="17">
        <f>(SUMIFS(EUROSTAT_VBE_IND_2010!M$7:M$732,EUROSTAT_VBE_IND_2010!$B$7:$B$732,$D335,EUROSTAT_VBE_IND_2010!$C$7:$C$732,"*"&amp;RIGHT($A333,3)&amp;"*",EUROSTAT_VBE_IND_2010!$D$7:$D$732,"212*"))/1000</f>
        <v>0</v>
      </c>
      <c r="Q335" s="17">
        <f>(SUMIFS(EUROSTAT_VBE_IND_2010!N$7:N$732,EUROSTAT_VBE_IND_2010!$B$7:$B$732,$D335,EUROSTAT_VBE_IND_2010!$C$7:$C$732,"*"&amp;RIGHT($A333,3)&amp;"*",EUROSTAT_VBE_IND_2010!$D$7:$D$732,"212*"))/1000</f>
        <v>0</v>
      </c>
      <c r="R335" s="17">
        <f>(SUMIFS(EUROSTAT_VBE_IND_2010!O$7:O$732,EUROSTAT_VBE_IND_2010!$B$7:$B$732,$D335,EUROSTAT_VBE_IND_2010!$C$7:$C$732,"*"&amp;RIGHT($A333,3)&amp;"*",EUROSTAT_VBE_IND_2010!$D$7:$D$732,"212*"))/1000</f>
        <v>0</v>
      </c>
      <c r="S335" s="17">
        <f>(SUMIFS(EUROSTAT_VBE_IND_2010!P$7:P$732,EUROSTAT_VBE_IND_2010!$B$7:$B$732,$D335,EUROSTAT_VBE_IND_2010!$C$7:$C$732,"*"&amp;RIGHT($A333,3)&amp;"*",EUROSTAT_VBE_IND_2010!$D$7:$D$732,"212*"))/1000</f>
        <v>1.14</v>
      </c>
      <c r="T335" s="17">
        <f>(SUMIFS(EUROSTAT_VBE_IND_2010!Q$7:Q$732,EUROSTAT_VBE_IND_2010!$B$7:$B$732,$D335,EUROSTAT_VBE_IND_2010!$C$7:$C$732,"*"&amp;RIGHT($A333,3)&amp;"*",EUROSTAT_VBE_IND_2010!$D$7:$D$732,"212*"))/1000</f>
        <v>0</v>
      </c>
      <c r="U335" s="17">
        <f>(SUMIFS(EUROSTAT_VBE_IND_2010!R$7:R$732,EUROSTAT_VBE_IND_2010!$B$7:$B$732,$D335,EUROSTAT_VBE_IND_2010!$C$7:$C$732,"*"&amp;RIGHT($A333,3)&amp;"*",EUROSTAT_VBE_IND_2010!$D$7:$D$732,"212*"))/1000</f>
        <v>0.028</v>
      </c>
      <c r="V335" s="17">
        <f>(SUMIFS(EUROSTAT_VBE_IND_2010!S$7:S$732,EUROSTAT_VBE_IND_2010!$B$7:$B$732,$D335,EUROSTAT_VBE_IND_2010!$C$7:$C$732,"*"&amp;RIGHT($A333,3)&amp;"*",EUROSTAT_VBE_IND_2010!$D$7:$D$732,"212*"))/1000</f>
        <v>0</v>
      </c>
      <c r="W335" s="17">
        <f>(SUMIFS(EUROSTAT_VBE_IND_2010!T$7:T$732,EUROSTAT_VBE_IND_2010!$B$7:$B$732,$D335,EUROSTAT_VBE_IND_2010!$C$7:$C$732,"*"&amp;RIGHT($A333,3)&amp;"*",EUROSTAT_VBE_IND_2010!$D$7:$D$732,"212*"))/1000</f>
        <v>0</v>
      </c>
      <c r="X335" s="17">
        <f>(SUMIFS(EUROSTAT_VBE_IND_2010!U$7:U$732,EUROSTAT_VBE_IND_2010!$B$7:$B$732,$D335,EUROSTAT_VBE_IND_2010!$C$7:$C$732,"*"&amp;RIGHT($A333,3)&amp;"*",EUROSTAT_VBE_IND_2010!$D$7:$D$732,"212*"))/1000</f>
        <v>0</v>
      </c>
      <c r="Y335" s="17">
        <f>(SUMIFS(EUROSTAT_VBE_IND_2010!V$7:V$732,EUROSTAT_VBE_IND_2010!$B$7:$B$732,$D335,EUROSTAT_VBE_IND_2010!$C$7:$C$732,"*"&amp;RIGHT($A333,3)&amp;"*",EUROSTAT_VBE_IND_2010!$D$7:$D$732,"212*"))/1000</f>
        <v>0</v>
      </c>
      <c r="Z335" s="17">
        <f>(SUMIFS(EUROSTAT_VBE_IND_2010!W$7:W$732,EUROSTAT_VBE_IND_2010!$B$7:$B$732,$D335,EUROSTAT_VBE_IND_2010!$C$7:$C$732,"*"&amp;RIGHT($A333,3)&amp;"*",EUROSTAT_VBE_IND_2010!$D$7:$D$732,"212*"))/1000</f>
        <v>0</v>
      </c>
      <c r="AA335" s="17">
        <f>(SUMIFS(EUROSTAT_VBE_IND_2010!X$7:X$732,EUROSTAT_VBE_IND_2010!$B$7:$B$732,$D335,EUROSTAT_VBE_IND_2010!$C$7:$C$732,"*"&amp;RIGHT($A333,3)&amp;"*",EUROSTAT_VBE_IND_2010!$D$7:$D$732,"212*"))/1000</f>
        <v>0</v>
      </c>
      <c r="AB335" s="17">
        <f>(SUMIFS(EUROSTAT_VBE_IND_2010!AA$7:AA$732,EUROSTAT_VBE_IND_2010!$B$7:$B$732,$D335,EUROSTAT_VBE_IND_2010!$C$7:$C$732,"*"&amp;RIGHT($A333,3)&amp;"*",EUROSTAT_VBE_IND_2010!$D$7:$D$732,"212*"))/1000</f>
        <v>0</v>
      </c>
      <c r="AC335" s="17">
        <f>(SUMIFS(EUROSTAT_VBE_IND_2010!AB$7:AB$732,EUROSTAT_VBE_IND_2010!$B$7:$B$732,$D335,EUROSTAT_VBE_IND_2010!$C$7:$C$732,"*"&amp;RIGHT($A333,3)&amp;"*",EUROSTAT_VBE_IND_2010!$D$7:$D$732,"212*"))/1000</f>
        <v>0</v>
      </c>
      <c r="AD335" s="17">
        <f>(SUMIFS(EUROSTAT_VBE_IND_2010!AC$7:AC$732,EUROSTAT_VBE_IND_2010!$B$7:$B$732,$D335,EUROSTAT_VBE_IND_2010!$C$7:$C$732,"*"&amp;RIGHT($A333,3)&amp;"*",EUROSTAT_VBE_IND_2010!$D$7:$D$732,"212*"))/1000</f>
        <v>0</v>
      </c>
      <c r="AE335" s="17">
        <f>(SUMIFS(EUROSTAT_VBE_IND_2010!AD$7:AD$732,EUROSTAT_VBE_IND_2010!$B$7:$B$732,$D335,EUROSTAT_VBE_IND_2010!$C$7:$C$732,"*"&amp;RIGHT($A333,3)&amp;"*",EUROSTAT_VBE_IND_2010!$D$7:$D$732,"212*"))/1000</f>
        <v>0.171</v>
      </c>
      <c r="AF335" s="17">
        <f>(SUMIFS(EUROSTAT_VBE_IND_2010!AE$7:AE$732,EUROSTAT_VBE_IND_2010!$B$7:$B$732,$D335,EUROSTAT_VBE_IND_2010!$C$7:$C$732,"*"&amp;RIGHT($A333,3)&amp;"*",EUROSTAT_VBE_IND_2010!$D$7:$D$732,"212*"))/1000</f>
        <v>0</v>
      </c>
      <c r="AG335" s="17">
        <f>(SUMIFS(EUROSTAT_VBE_IND_2010!AF$7:AF$732,EUROSTAT_VBE_IND_2010!$B$7:$B$732,$D335,EUROSTAT_VBE_IND_2010!$C$7:$C$732,"*"&amp;RIGHT($A333,3)&amp;"*",EUROSTAT_VBE_IND_2010!$D$7:$D$732,"212*"))/1000</f>
        <v>0</v>
      </c>
      <c r="AH335" s="17">
        <f>(SUMIFS(EUROSTAT_VBE_IND_2010!AH$7:AH$732,EUROSTAT_VBE_IND_2010!$B$7:$B$732,$D335,EUROSTAT_VBE_IND_2010!$C$7:$C$732,"*"&amp;RIGHT($A333,3)&amp;"*",EUROSTAT_VBE_IND_2010!$D$7:$D$732,"212*"))/1000</f>
        <v>0</v>
      </c>
      <c r="AI335" s="17">
        <f>(SUMIFS(EUROSTAT_VBE_IND_2010!AI$7:AI$732,EUROSTAT_VBE_IND_2010!$B$7:$B$732,$D335,EUROSTAT_VBE_IND_2010!$C$7:$C$732,"*"&amp;RIGHT($A333,3)&amp;"*",EUROSTAT_VBE_IND_2010!$D$7:$D$732,"212*"))/1000</f>
        <v>0</v>
      </c>
      <c r="AJ335" s="17">
        <f>(SUMIFS(EUROSTAT_VBE_IND_2010!AJ$7:AJ$732,EUROSTAT_VBE_IND_2010!$B$7:$B$732,$D335,EUROSTAT_VBE_IND_2010!$C$7:$C$732,"*"&amp;RIGHT($A333,3)&amp;"*",EUROSTAT_VBE_IND_2010!$D$7:$D$732,"212*"))/1000</f>
        <v>0</v>
      </c>
      <c r="AK335" s="17">
        <f>(SUMIFS(EUROSTAT_VBE_IND_2010!AK$7:AK$732,EUROSTAT_VBE_IND_2010!$B$7:$B$732,$D335,EUROSTAT_VBE_IND_2010!$C$7:$C$732,"*"&amp;RIGHT($A333,3)&amp;"*",EUROSTAT_VBE_IND_2010!$D$7:$D$732,"212*"))/1000</f>
        <v>0</v>
      </c>
      <c r="AL335" s="198">
        <f>SUMIFS('IEA Bal_AL-IND'!$D$30:$D$329,'IEA Bal_AL-IND'!$A$30:$A$329,"*"&amp;RIGHT($B335,8),'IEA Bal_AL-IND'!$C$30:$C$329,'Aggregated Balance-IND_2010'!$E335)</f>
        <v>0</v>
      </c>
      <c r="AM335" s="198">
        <f>SUMIFS('IEA Bal_BA-IND'!$D$30:$D$329,'IEA Bal_BA-IND'!$A$30:$A$329,"*"&amp;RIGHT($B335,8),'IEA Bal_BA-IND'!$C$30:$C$329,'Aggregated Balance-IND_2010'!$E335)</f>
        <v>0</v>
      </c>
      <c r="AN335" s="198">
        <f>SUMIFS('IEA Bal_KS-IND'!$D$30:$D$329,'IEA Bal_KS-IND'!$A$30:$A$329,"*"&amp;RIGHT($B335,8),'IEA Bal_KS-IND'!$C$30:$C$329,'Aggregated Balance-IND_2010'!$E335)</f>
        <v>0</v>
      </c>
      <c r="AO335" s="17">
        <f>(SUMIFS(EUROSTAT_VBE_IND_2010!Y$7:Y$732,EUROSTAT_VBE_IND_2010!$B$7:$B$732,$D335,EUROSTAT_VBE_IND_2010!$C$7:$C$732,"*"&amp;RIGHT($A333,3)&amp;"*",EUROSTAT_VBE_IND_2010!$D$7:$D$732,"212*"))/1000</f>
        <v>0</v>
      </c>
      <c r="AP335" s="17">
        <f>(SUMIFS(EUROSTAT_VBE_IND_2010!Z$7:Z$732,EUROSTAT_VBE_IND_2010!$B$7:$B$732,$D335,EUROSTAT_VBE_IND_2010!$C$7:$C$732,"*"&amp;RIGHT($A333,3)&amp;"*",EUROSTAT_VBE_IND_2010!$D$7:$D$732,"212*"))/1000</f>
        <v>0</v>
      </c>
      <c r="AQ335" s="17">
        <f>(SUMIFS(EUROSTAT_VBE_IND_2010!AG$7:AG$732,EUROSTAT_VBE_IND_2010!$B$7:$B$732,$D335,EUROSTAT_VBE_IND_2010!$C$7:$C$732,"*"&amp;RIGHT($A333,3)&amp;"*",EUROSTAT_VBE_IND_2010!$D$7:$D$732,"212*"))/1000</f>
        <v>0</v>
      </c>
    </row>
    <row r="336" spans="1:43">
      <c r="A336" t="str">
        <f>LEFT(EUROSTAT_VBE_IND_2010!$C$528,8)</f>
        <v>B_101847</v>
      </c>
      <c r="B336" s="28" t="s">
        <v>212</v>
      </c>
      <c r="C336" t="s">
        <v>293</v>
      </c>
      <c r="D336" t="s">
        <v>126</v>
      </c>
      <c r="E336" t="s">
        <v>233</v>
      </c>
      <c r="F336" t="s">
        <v>253</v>
      </c>
      <c r="G336" s="17">
        <f>(SUMIFS(EUROSTAT_VBE_IND_2010!E$7:E$732,EUROSTAT_VBE_IND_2010!$B$7:$B$732,$D336,EUROSTAT_VBE_IND_2010!$C$7:$C$732,"*"&amp;RIGHT($A336,3)&amp;"*",EUROSTAT_VBE_IND_2010!$D$7:$D$732,"321*"))/1000</f>
        <v>0</v>
      </c>
      <c r="H336" s="17">
        <f>(SUMIFS(EUROSTAT_VBE_IND_2010!F$7:F$732,EUROSTAT_VBE_IND_2010!$B$7:$B$732,$D336,EUROSTAT_VBE_IND_2010!$C$7:$C$732,"*"&amp;RIGHT($A336,3)&amp;"*",EUROSTAT_VBE_IND_2010!$D$7:$D$732,"321*"))/1000</f>
        <v>0</v>
      </c>
      <c r="I336" s="17">
        <f>(SUMIFS(EUROSTAT_VBE_IND_2010!G$7:G$732,EUROSTAT_VBE_IND_2010!$B$7:$B$732,$D336,EUROSTAT_VBE_IND_2010!$C$7:$C$732,"*"&amp;RIGHT($A336,3)&amp;"*",EUROSTAT_VBE_IND_2010!$D$7:$D$732,"321*"))/1000</f>
        <v>0</v>
      </c>
      <c r="J336" s="198">
        <f>SUMIFS('IEA Bal_CH-IND'!$D$30:$D$329,'IEA Bal_CH-IND'!$A$30:$A$329,"*"&amp;RIGHT($B336,8),'IEA Bal_CH-IND'!$C$30:$C$329,'Aggregated Balance-IND_2010'!$E336)</f>
        <v>0</v>
      </c>
      <c r="K336" s="17">
        <f>(SUMIFS(EUROSTAT_VBE_IND_2010!H$7:H$732,EUROSTAT_VBE_IND_2010!$B$7:$B$732,$D336,EUROSTAT_VBE_IND_2010!$C$7:$C$732,"*"&amp;RIGHT($A336,3)&amp;"*",EUROSTAT_VBE_IND_2010!$D$7:$D$732,"321*"))/1000</f>
        <v>0</v>
      </c>
      <c r="L336" s="17">
        <f>(SUMIFS(EUROSTAT_VBE_IND_2010!I$7:I$732,EUROSTAT_VBE_IND_2010!$B$7:$B$732,$D336,EUROSTAT_VBE_IND_2010!$C$7:$C$732,"*"&amp;RIGHT($A336,3)&amp;"*",EUROSTAT_VBE_IND_2010!$D$7:$D$732,"321*"))/1000</f>
        <v>0</v>
      </c>
      <c r="M336" s="17">
        <f>(SUMIFS(EUROSTAT_VBE_IND_2010!J$7:J$732,EUROSTAT_VBE_IND_2010!$B$7:$B$732,$D336,EUROSTAT_VBE_IND_2010!$C$7:$C$732,"*"&amp;RIGHT($A336,3)&amp;"*",EUROSTAT_VBE_IND_2010!$D$7:$D$732,"321*"))/1000</f>
        <v>0</v>
      </c>
      <c r="N336" s="17">
        <f>(SUMIFS(EUROSTAT_VBE_IND_2010!K$7:K$732,EUROSTAT_VBE_IND_2010!$B$7:$B$732,$D336,EUROSTAT_VBE_IND_2010!$C$7:$C$732,"*"&amp;RIGHT($A336,3)&amp;"*",EUROSTAT_VBE_IND_2010!$D$7:$D$732,"321*"))/1000</f>
        <v>0</v>
      </c>
      <c r="O336" s="17">
        <f>(SUMIFS(EUROSTAT_VBE_IND_2010!L$7:L$732,EUROSTAT_VBE_IND_2010!$B$7:$B$732,$D336,EUROSTAT_VBE_IND_2010!$C$7:$C$732,"*"&amp;RIGHT($A336,3)&amp;"*",EUROSTAT_VBE_IND_2010!$D$7:$D$732,"321*"))/1000</f>
        <v>0</v>
      </c>
      <c r="P336" s="17">
        <f>(SUMIFS(EUROSTAT_VBE_IND_2010!M$7:M$732,EUROSTAT_VBE_IND_2010!$B$7:$B$732,$D336,EUROSTAT_VBE_IND_2010!$C$7:$C$732,"*"&amp;RIGHT($A336,3)&amp;"*",EUROSTAT_VBE_IND_2010!$D$7:$D$732,"321*"))/1000</f>
        <v>0</v>
      </c>
      <c r="Q336" s="17">
        <f>(SUMIFS(EUROSTAT_VBE_IND_2010!N$7:N$732,EUROSTAT_VBE_IND_2010!$B$7:$B$732,$D336,EUROSTAT_VBE_IND_2010!$C$7:$C$732,"*"&amp;RIGHT($A336,3)&amp;"*",EUROSTAT_VBE_IND_2010!$D$7:$D$732,"321*"))/1000</f>
        <v>0</v>
      </c>
      <c r="R336" s="17">
        <f>(SUMIFS(EUROSTAT_VBE_IND_2010!O$7:O$732,EUROSTAT_VBE_IND_2010!$B$7:$B$732,$D336,EUROSTAT_VBE_IND_2010!$C$7:$C$732,"*"&amp;RIGHT($A336,3)&amp;"*",EUROSTAT_VBE_IND_2010!$D$7:$D$732,"321*"))/1000</f>
        <v>0</v>
      </c>
      <c r="S336" s="17">
        <f>(SUMIFS(EUROSTAT_VBE_IND_2010!P$7:P$732,EUROSTAT_VBE_IND_2010!$B$7:$B$732,$D336,EUROSTAT_VBE_IND_2010!$C$7:$C$732,"*"&amp;RIGHT($A336,3)&amp;"*",EUROSTAT_VBE_IND_2010!$D$7:$D$732,"321*"))/1000</f>
        <v>0</v>
      </c>
      <c r="T336" s="17">
        <f>(SUMIFS(EUROSTAT_VBE_IND_2010!Q$7:Q$732,EUROSTAT_VBE_IND_2010!$B$7:$B$732,$D336,EUROSTAT_VBE_IND_2010!$C$7:$C$732,"*"&amp;RIGHT($A336,3)&amp;"*",EUROSTAT_VBE_IND_2010!$D$7:$D$732,"321*"))/1000</f>
        <v>0</v>
      </c>
      <c r="U336" s="17">
        <f>(SUMIFS(EUROSTAT_VBE_IND_2010!R$7:R$732,EUROSTAT_VBE_IND_2010!$B$7:$B$732,$D336,EUROSTAT_VBE_IND_2010!$C$7:$C$732,"*"&amp;RIGHT($A336,3)&amp;"*",EUROSTAT_VBE_IND_2010!$D$7:$D$732,"321*"))/1000</f>
        <v>0</v>
      </c>
      <c r="V336" s="17">
        <f>(SUMIFS(EUROSTAT_VBE_IND_2010!S$7:S$732,EUROSTAT_VBE_IND_2010!$B$7:$B$732,$D336,EUROSTAT_VBE_IND_2010!$C$7:$C$732,"*"&amp;RIGHT($A336,3)&amp;"*",EUROSTAT_VBE_IND_2010!$D$7:$D$732,"321*"))/1000</f>
        <v>0</v>
      </c>
      <c r="W336" s="17">
        <f>(SUMIFS(EUROSTAT_VBE_IND_2010!T$7:T$732,EUROSTAT_VBE_IND_2010!$B$7:$B$732,$D336,EUROSTAT_VBE_IND_2010!$C$7:$C$732,"*"&amp;RIGHT($A336,3)&amp;"*",EUROSTAT_VBE_IND_2010!$D$7:$D$732,"321*"))/1000</f>
        <v>0</v>
      </c>
      <c r="X336" s="17">
        <f>(SUMIFS(EUROSTAT_VBE_IND_2010!U$7:U$732,EUROSTAT_VBE_IND_2010!$B$7:$B$732,$D336,EUROSTAT_VBE_IND_2010!$C$7:$C$732,"*"&amp;RIGHT($A336,3)&amp;"*",EUROSTAT_VBE_IND_2010!$D$7:$D$732,"321*"))/1000</f>
        <v>0</v>
      </c>
      <c r="Y336" s="17">
        <f>(SUMIFS(EUROSTAT_VBE_IND_2010!V$7:V$732,EUROSTAT_VBE_IND_2010!$B$7:$B$732,$D336,EUROSTAT_VBE_IND_2010!$C$7:$C$732,"*"&amp;RIGHT($A336,3)&amp;"*",EUROSTAT_VBE_IND_2010!$D$7:$D$732,"321*"))/1000</f>
        <v>0</v>
      </c>
      <c r="Z336" s="17">
        <f>(SUMIFS(EUROSTAT_VBE_IND_2010!W$7:W$732,EUROSTAT_VBE_IND_2010!$B$7:$B$732,$D336,EUROSTAT_VBE_IND_2010!$C$7:$C$732,"*"&amp;RIGHT($A336,3)&amp;"*",EUROSTAT_VBE_IND_2010!$D$7:$D$732,"321*"))/1000</f>
        <v>0</v>
      </c>
      <c r="AA336" s="17">
        <f>(SUMIFS(EUROSTAT_VBE_IND_2010!X$7:X$732,EUROSTAT_VBE_IND_2010!$B$7:$B$732,$D336,EUROSTAT_VBE_IND_2010!$C$7:$C$732,"*"&amp;RIGHT($A336,3)&amp;"*",EUROSTAT_VBE_IND_2010!$D$7:$D$732,"321*"))/1000</f>
        <v>0</v>
      </c>
      <c r="AB336" s="17">
        <f>(SUMIFS(EUROSTAT_VBE_IND_2010!AA$7:AA$732,EUROSTAT_VBE_IND_2010!$B$7:$B$732,$D336,EUROSTAT_VBE_IND_2010!$C$7:$C$732,"*"&amp;RIGHT($A336,3)&amp;"*",EUROSTAT_VBE_IND_2010!$D$7:$D$732,"321*"))/1000</f>
        <v>0</v>
      </c>
      <c r="AC336" s="17">
        <f>(SUMIFS(EUROSTAT_VBE_IND_2010!AB$7:AB$732,EUROSTAT_VBE_IND_2010!$B$7:$B$732,$D336,EUROSTAT_VBE_IND_2010!$C$7:$C$732,"*"&amp;RIGHT($A336,3)&amp;"*",EUROSTAT_VBE_IND_2010!$D$7:$D$732,"321*"))/1000</f>
        <v>0</v>
      </c>
      <c r="AD336" s="17">
        <f>(SUMIFS(EUROSTAT_VBE_IND_2010!AC$7:AC$732,EUROSTAT_VBE_IND_2010!$B$7:$B$732,$D336,EUROSTAT_VBE_IND_2010!$C$7:$C$732,"*"&amp;RIGHT($A336,3)&amp;"*",EUROSTAT_VBE_IND_2010!$D$7:$D$732,"321*"))/1000</f>
        <v>0</v>
      </c>
      <c r="AE336" s="17">
        <f>(SUMIFS(EUROSTAT_VBE_IND_2010!AD$7:AD$732,EUROSTAT_VBE_IND_2010!$B$7:$B$732,$D336,EUROSTAT_VBE_IND_2010!$C$7:$C$732,"*"&amp;RIGHT($A336,3)&amp;"*",EUROSTAT_VBE_IND_2010!$D$7:$D$732,"321*"))/1000</f>
        <v>0</v>
      </c>
      <c r="AF336" s="17">
        <f>(SUMIFS(EUROSTAT_VBE_IND_2010!AE$7:AE$732,EUROSTAT_VBE_IND_2010!$B$7:$B$732,$D336,EUROSTAT_VBE_IND_2010!$C$7:$C$732,"*"&amp;RIGHT($A336,3)&amp;"*",EUROSTAT_VBE_IND_2010!$D$7:$D$732,"321*"))/1000</f>
        <v>0</v>
      </c>
      <c r="AG336" s="17">
        <f>(SUMIFS(EUROSTAT_VBE_IND_2010!AF$7:AF$732,EUROSTAT_VBE_IND_2010!$B$7:$B$732,$D336,EUROSTAT_VBE_IND_2010!$C$7:$C$732,"*"&amp;RIGHT($A336,3)&amp;"*",EUROSTAT_VBE_IND_2010!$D$7:$D$732,"321*"))/1000</f>
        <v>0</v>
      </c>
      <c r="AH336" s="17">
        <f>(SUMIFS(EUROSTAT_VBE_IND_2010!AH$7:AH$732,EUROSTAT_VBE_IND_2010!$B$7:$B$732,$D336,EUROSTAT_VBE_IND_2010!$C$7:$C$732,"*"&amp;RIGHT($A336,3)&amp;"*",EUROSTAT_VBE_IND_2010!$D$7:$D$732,"321*"))/1000</f>
        <v>0</v>
      </c>
      <c r="AI336" s="17">
        <f>(SUMIFS(EUROSTAT_VBE_IND_2010!AI$7:AI$732,EUROSTAT_VBE_IND_2010!$B$7:$B$732,$D336,EUROSTAT_VBE_IND_2010!$C$7:$C$732,"*"&amp;RIGHT($A336,3)&amp;"*",EUROSTAT_VBE_IND_2010!$D$7:$D$732,"321*"))/1000</f>
        <v>0</v>
      </c>
      <c r="AJ336" s="17">
        <f>(SUMIFS(EUROSTAT_VBE_IND_2010!AJ$7:AJ$732,EUROSTAT_VBE_IND_2010!$B$7:$B$732,$D336,EUROSTAT_VBE_IND_2010!$C$7:$C$732,"*"&amp;RIGHT($A336,3)&amp;"*",EUROSTAT_VBE_IND_2010!$D$7:$D$732,"321*"))/1000</f>
        <v>0</v>
      </c>
      <c r="AK336" s="17">
        <f>(SUMIFS(EUROSTAT_VBE_IND_2010!AK$7:AK$732,EUROSTAT_VBE_IND_2010!$B$7:$B$732,$D336,EUROSTAT_VBE_IND_2010!$C$7:$C$732,"*"&amp;RIGHT($A336,3)&amp;"*",EUROSTAT_VBE_IND_2010!$D$7:$D$732,"321*"))/1000</f>
        <v>0</v>
      </c>
      <c r="AL336" s="198">
        <f>SUMIFS('IEA Bal_AL-IND'!$D$30:$D$329,'IEA Bal_AL-IND'!$A$30:$A$329,"*"&amp;RIGHT($B336,8),'IEA Bal_AL-IND'!$C$30:$C$329,'Aggregated Balance-IND_2010'!$E336)</f>
        <v>0</v>
      </c>
      <c r="AM336" s="198">
        <f>SUMIFS('IEA Bal_BA-IND'!$D$30:$D$329,'IEA Bal_BA-IND'!$A$30:$A$329,"*"&amp;RIGHT($B336,8),'IEA Bal_BA-IND'!$C$30:$C$329,'Aggregated Balance-IND_2010'!$E336)</f>
        <v>0</v>
      </c>
      <c r="AN336" s="198">
        <f>SUMIFS('IEA Bal_KS-IND'!$D$30:$D$329,'IEA Bal_KS-IND'!$A$30:$A$329,"*"&amp;RIGHT($B336,8),'IEA Bal_KS-IND'!$C$30:$C$329,'Aggregated Balance-IND_2010'!$E336)</f>
        <v>0</v>
      </c>
      <c r="AO336" s="17">
        <f>(SUMIFS(EUROSTAT_VBE_IND_2010!Y$7:Y$732,EUROSTAT_VBE_IND_2010!$B$7:$B$732,$D336,EUROSTAT_VBE_IND_2010!$C$7:$C$732,"*"&amp;RIGHT($A336,3)&amp;"*",EUROSTAT_VBE_IND_2010!$D$7:$D$732,"321*"))/1000</f>
        <v>0</v>
      </c>
      <c r="AP336" s="17">
        <f>(SUMIFS(EUROSTAT_VBE_IND_2010!Z$7:Z$732,EUROSTAT_VBE_IND_2010!$B$7:$B$732,$D336,EUROSTAT_VBE_IND_2010!$C$7:$C$732,"*"&amp;RIGHT($A336,3)&amp;"*",EUROSTAT_VBE_IND_2010!$D$7:$D$732,"321*"))/1000</f>
        <v>0</v>
      </c>
      <c r="AQ336" s="17">
        <f>(SUMIFS(EUROSTAT_VBE_IND_2010!AG$7:AG$732,EUROSTAT_VBE_IND_2010!$B$7:$B$732,$D336,EUROSTAT_VBE_IND_2010!$C$7:$C$732,"*"&amp;RIGHT($A336,3)&amp;"*",EUROSTAT_VBE_IND_2010!$D$7:$D$732,"321*"))/1000</f>
        <v>0</v>
      </c>
    </row>
    <row r="337" spans="1:43">
      <c r="A337" t="str">
        <f>LEFT(EUROSTAT_VBE_IND_2010!$C$528,8)</f>
        <v>B_101847</v>
      </c>
      <c r="B337" s="28" t="s">
        <v>212</v>
      </c>
      <c r="C337" t="s">
        <v>293</v>
      </c>
      <c r="D337" t="s">
        <v>126</v>
      </c>
      <c r="E337" t="s">
        <v>234</v>
      </c>
      <c r="F337" t="s">
        <v>254</v>
      </c>
      <c r="G337" s="17">
        <f>(SUMIFS(EUROSTAT_VBE_IND_2010!E$7:E$732,EUROSTAT_VBE_IND_2010!$B$7:$B$732,$D337,EUROSTAT_VBE_IND_2010!$C$7:$C$732,"*"&amp;RIGHT($A337,3)&amp;"*",EUROSTAT_VBE_IND_2010!$D$7:$D$732,"3220*"))/1000</f>
        <v>0.552</v>
      </c>
      <c r="H337" s="17">
        <f>(SUMIFS(EUROSTAT_VBE_IND_2010!F$7:F$732,EUROSTAT_VBE_IND_2010!$B$7:$B$732,$D337,EUROSTAT_VBE_IND_2010!$C$7:$C$732,"*"&amp;RIGHT($A337,3)&amp;"*",EUROSTAT_VBE_IND_2010!$D$7:$D$732,"3220*"))/1000</f>
        <v>0</v>
      </c>
      <c r="I337" s="17">
        <f>(SUMIFS(EUROSTAT_VBE_IND_2010!G$7:G$732,EUROSTAT_VBE_IND_2010!$B$7:$B$732,$D337,EUROSTAT_VBE_IND_2010!$C$7:$C$732,"*"&amp;RIGHT($A337,3)&amp;"*",EUROSTAT_VBE_IND_2010!$D$7:$D$732,"3220*"))/1000</f>
        <v>0.046</v>
      </c>
      <c r="J337" s="198">
        <f>SUMIFS('IEA Bal_CH-IND'!$D$30:$D$329,'IEA Bal_CH-IND'!$A$30:$A$329,"*"&amp;RIGHT($B337,8),'IEA Bal_CH-IND'!$C$30:$C$329,'Aggregated Balance-IND_2010'!$E337)</f>
        <v>0</v>
      </c>
      <c r="K337" s="17">
        <f>(SUMIFS(EUROSTAT_VBE_IND_2010!H$7:H$732,EUROSTAT_VBE_IND_2010!$B$7:$B$732,$D337,EUROSTAT_VBE_IND_2010!$C$7:$C$732,"*"&amp;RIGHT($A337,3)&amp;"*",EUROSTAT_VBE_IND_2010!$D$7:$D$732,"3220*"))/1000</f>
        <v>0</v>
      </c>
      <c r="L337" s="17">
        <f>(SUMIFS(EUROSTAT_VBE_IND_2010!I$7:I$732,EUROSTAT_VBE_IND_2010!$B$7:$B$732,$D337,EUROSTAT_VBE_IND_2010!$C$7:$C$732,"*"&amp;RIGHT($A337,3)&amp;"*",EUROSTAT_VBE_IND_2010!$D$7:$D$732,"3220*"))/1000</f>
        <v>0.044</v>
      </c>
      <c r="M337" s="17">
        <f>(SUMIFS(EUROSTAT_VBE_IND_2010!J$7:J$732,EUROSTAT_VBE_IND_2010!$B$7:$B$732,$D337,EUROSTAT_VBE_IND_2010!$C$7:$C$732,"*"&amp;RIGHT($A337,3)&amp;"*",EUROSTAT_VBE_IND_2010!$D$7:$D$732,"3220*"))/1000</f>
        <v>2.44</v>
      </c>
      <c r="N337" s="17">
        <f>(SUMIFS(EUROSTAT_VBE_IND_2010!K$7:K$732,EUROSTAT_VBE_IND_2010!$B$7:$B$732,$D337,EUROSTAT_VBE_IND_2010!$C$7:$C$732,"*"&amp;RIGHT($A337,3)&amp;"*",EUROSTAT_VBE_IND_2010!$D$7:$D$732,"3220*"))/1000</f>
        <v>0.414</v>
      </c>
      <c r="O337" s="17">
        <f>(SUMIFS(EUROSTAT_VBE_IND_2010!L$7:L$732,EUROSTAT_VBE_IND_2010!$B$7:$B$732,$D337,EUROSTAT_VBE_IND_2010!$C$7:$C$732,"*"&amp;RIGHT($A337,3)&amp;"*",EUROSTAT_VBE_IND_2010!$D$7:$D$732,"3220*"))/1000</f>
        <v>0.045</v>
      </c>
      <c r="P337" s="17">
        <f>(SUMIFS(EUROSTAT_VBE_IND_2010!M$7:M$732,EUROSTAT_VBE_IND_2010!$B$7:$B$732,$D337,EUROSTAT_VBE_IND_2010!$C$7:$C$732,"*"&amp;RIGHT($A337,3)&amp;"*",EUROSTAT_VBE_IND_2010!$D$7:$D$732,"3220*"))/1000</f>
        <v>0</v>
      </c>
      <c r="Q337" s="17">
        <f>(SUMIFS(EUROSTAT_VBE_IND_2010!N$7:N$732,EUROSTAT_VBE_IND_2010!$B$7:$B$732,$D337,EUROSTAT_VBE_IND_2010!$C$7:$C$732,"*"&amp;RIGHT($A337,3)&amp;"*",EUROSTAT_VBE_IND_2010!$D$7:$D$732,"3220*"))/1000</f>
        <v>0.874</v>
      </c>
      <c r="R337" s="17">
        <f>(SUMIFS(EUROSTAT_VBE_IND_2010!O$7:O$732,EUROSTAT_VBE_IND_2010!$B$7:$B$732,$D337,EUROSTAT_VBE_IND_2010!$C$7:$C$732,"*"&amp;RIGHT($A337,3)&amp;"*",EUROSTAT_VBE_IND_2010!$D$7:$D$732,"3220*"))/1000</f>
        <v>0.462</v>
      </c>
      <c r="S337" s="17">
        <f>(SUMIFS(EUROSTAT_VBE_IND_2010!P$7:P$732,EUROSTAT_VBE_IND_2010!$B$7:$B$732,$D337,EUROSTAT_VBE_IND_2010!$C$7:$C$732,"*"&amp;RIGHT($A337,3)&amp;"*",EUROSTAT_VBE_IND_2010!$D$7:$D$732,"3220*"))/1000</f>
        <v>2.622</v>
      </c>
      <c r="T337" s="17">
        <f>(SUMIFS(EUROSTAT_VBE_IND_2010!Q$7:Q$732,EUROSTAT_VBE_IND_2010!$B$7:$B$732,$D337,EUROSTAT_VBE_IND_2010!$C$7:$C$732,"*"&amp;RIGHT($A337,3)&amp;"*",EUROSTAT_VBE_IND_2010!$D$7:$D$732,"3220*"))/1000</f>
        <v>0.094</v>
      </c>
      <c r="U337" s="17">
        <f>(SUMIFS(EUROSTAT_VBE_IND_2010!R$7:R$732,EUROSTAT_VBE_IND_2010!$B$7:$B$732,$D337,EUROSTAT_VBE_IND_2010!$C$7:$C$732,"*"&amp;RIGHT($A337,3)&amp;"*",EUROSTAT_VBE_IND_2010!$D$7:$D$732,"3220*"))/1000</f>
        <v>0.047</v>
      </c>
      <c r="V337" s="17">
        <f>(SUMIFS(EUROSTAT_VBE_IND_2010!S$7:S$732,EUROSTAT_VBE_IND_2010!$B$7:$B$732,$D337,EUROSTAT_VBE_IND_2010!$C$7:$C$732,"*"&amp;RIGHT($A337,3)&amp;"*",EUROSTAT_VBE_IND_2010!$D$7:$D$732,"3220*"))/1000</f>
        <v>0.094</v>
      </c>
      <c r="W337" s="17">
        <f>(SUMIFS(EUROSTAT_VBE_IND_2010!T$7:T$732,EUROSTAT_VBE_IND_2010!$B$7:$B$732,$D337,EUROSTAT_VBE_IND_2010!$C$7:$C$732,"*"&amp;RIGHT($A337,3)&amp;"*",EUROSTAT_VBE_IND_2010!$D$7:$D$732,"3220*"))/1000</f>
        <v>0</v>
      </c>
      <c r="X337" s="17">
        <f>(SUMIFS(EUROSTAT_VBE_IND_2010!U$7:U$732,EUROSTAT_VBE_IND_2010!$B$7:$B$732,$D337,EUROSTAT_VBE_IND_2010!$C$7:$C$732,"*"&amp;RIGHT($A337,3)&amp;"*",EUROSTAT_VBE_IND_2010!$D$7:$D$732,"3220*"))/1000</f>
        <v>3.22</v>
      </c>
      <c r="Y337" s="17">
        <f>(SUMIFS(EUROSTAT_VBE_IND_2010!V$7:V$732,EUROSTAT_VBE_IND_2010!$B$7:$B$732,$D337,EUROSTAT_VBE_IND_2010!$C$7:$C$732,"*"&amp;RIGHT($A337,3)&amp;"*",EUROSTAT_VBE_IND_2010!$D$7:$D$732,"3220*"))/1000</f>
        <v>0</v>
      </c>
      <c r="Z337" s="17">
        <f>(SUMIFS(EUROSTAT_VBE_IND_2010!W$7:W$732,EUROSTAT_VBE_IND_2010!$B$7:$B$732,$D337,EUROSTAT_VBE_IND_2010!$C$7:$C$732,"*"&amp;RIGHT($A337,3)&amp;"*",EUROSTAT_VBE_IND_2010!$D$7:$D$732,"3220*"))/1000</f>
        <v>0</v>
      </c>
      <c r="AA337" s="17">
        <f>(SUMIFS(EUROSTAT_VBE_IND_2010!X$7:X$732,EUROSTAT_VBE_IND_2010!$B$7:$B$732,$D337,EUROSTAT_VBE_IND_2010!$C$7:$C$732,"*"&amp;RIGHT($A337,3)&amp;"*",EUROSTAT_VBE_IND_2010!$D$7:$D$732,"3220*"))/1000</f>
        <v>0</v>
      </c>
      <c r="AB337" s="17">
        <f>(SUMIFS(EUROSTAT_VBE_IND_2010!AA$7:AA$732,EUROSTAT_VBE_IND_2010!$B$7:$B$732,$D337,EUROSTAT_VBE_IND_2010!$C$7:$C$732,"*"&amp;RIGHT($A337,3)&amp;"*",EUROSTAT_VBE_IND_2010!$D$7:$D$732,"3220*"))/1000</f>
        <v>0</v>
      </c>
      <c r="AC337" s="17">
        <f>(SUMIFS(EUROSTAT_VBE_IND_2010!AB$7:AB$732,EUROSTAT_VBE_IND_2010!$B$7:$B$732,$D337,EUROSTAT_VBE_IND_2010!$C$7:$C$732,"*"&amp;RIGHT($A337,3)&amp;"*",EUROSTAT_VBE_IND_2010!$D$7:$D$732,"3220*"))/1000</f>
        <v>0.226</v>
      </c>
      <c r="AD337" s="17">
        <f>(SUMIFS(EUROSTAT_VBE_IND_2010!AC$7:AC$732,EUROSTAT_VBE_IND_2010!$B$7:$B$732,$D337,EUROSTAT_VBE_IND_2010!$C$7:$C$732,"*"&amp;RIGHT($A337,3)&amp;"*",EUROSTAT_VBE_IND_2010!$D$7:$D$732,"3220*"))/1000</f>
        <v>0.23</v>
      </c>
      <c r="AE337" s="17">
        <f>(SUMIFS(EUROSTAT_VBE_IND_2010!AD$7:AD$732,EUROSTAT_VBE_IND_2010!$B$7:$B$732,$D337,EUROSTAT_VBE_IND_2010!$C$7:$C$732,"*"&amp;RIGHT($A337,3)&amp;"*",EUROSTAT_VBE_IND_2010!$D$7:$D$732,"3220*"))/1000</f>
        <v>0.414</v>
      </c>
      <c r="AF337" s="17">
        <f>(SUMIFS(EUROSTAT_VBE_IND_2010!AE$7:AE$732,EUROSTAT_VBE_IND_2010!$B$7:$B$732,$D337,EUROSTAT_VBE_IND_2010!$C$7:$C$732,"*"&amp;RIGHT($A337,3)&amp;"*",EUROSTAT_VBE_IND_2010!$D$7:$D$732,"3220*"))/1000</f>
        <v>0.23</v>
      </c>
      <c r="AG337" s="17">
        <f>(SUMIFS(EUROSTAT_VBE_IND_2010!AF$7:AF$732,EUROSTAT_VBE_IND_2010!$B$7:$B$732,$D337,EUROSTAT_VBE_IND_2010!$C$7:$C$732,"*"&amp;RIGHT($A337,3)&amp;"*",EUROSTAT_VBE_IND_2010!$D$7:$D$732,"3220*"))/1000</f>
        <v>0.241</v>
      </c>
      <c r="AH337" s="17">
        <f>(SUMIFS(EUROSTAT_VBE_IND_2010!AH$7:AH$732,EUROSTAT_VBE_IND_2010!$B$7:$B$732,$D337,EUROSTAT_VBE_IND_2010!$C$7:$C$732,"*"&amp;RIGHT($A337,3)&amp;"*",EUROSTAT_VBE_IND_2010!$D$7:$D$732,"3220*"))/1000</f>
        <v>0.644</v>
      </c>
      <c r="AI337" s="17">
        <f>(SUMIFS(EUROSTAT_VBE_IND_2010!AI$7:AI$732,EUROSTAT_VBE_IND_2010!$B$7:$B$732,$D337,EUROSTAT_VBE_IND_2010!$C$7:$C$732,"*"&amp;RIGHT($A337,3)&amp;"*",EUROSTAT_VBE_IND_2010!$D$7:$D$732,"3220*"))/1000</f>
        <v>0.184</v>
      </c>
      <c r="AJ337" s="17">
        <f>(SUMIFS(EUROSTAT_VBE_IND_2010!AJ$7:AJ$732,EUROSTAT_VBE_IND_2010!$B$7:$B$732,$D337,EUROSTAT_VBE_IND_2010!$C$7:$C$732,"*"&amp;RIGHT($A337,3)&amp;"*",EUROSTAT_VBE_IND_2010!$D$7:$D$732,"3220*"))/1000</f>
        <v>0</v>
      </c>
      <c r="AK337" s="17">
        <f>(SUMIFS(EUROSTAT_VBE_IND_2010!AK$7:AK$732,EUROSTAT_VBE_IND_2010!$B$7:$B$732,$D337,EUROSTAT_VBE_IND_2010!$C$7:$C$732,"*"&amp;RIGHT($A337,3)&amp;"*",EUROSTAT_VBE_IND_2010!$D$7:$D$732,"3220*"))/1000</f>
        <v>0</v>
      </c>
      <c r="AL337" s="198">
        <f>SUMIFS('IEA Bal_AL-IND'!$D$30:$D$329,'IEA Bal_AL-IND'!$A$30:$A$329,"*"&amp;RIGHT($B337,8),'IEA Bal_AL-IND'!$C$30:$C$329,'Aggregated Balance-IND_2010'!$E337)</f>
        <v>0</v>
      </c>
      <c r="AM337" s="198">
        <f>SUMIFS('IEA Bal_BA-IND'!$D$30:$D$329,'IEA Bal_BA-IND'!$A$30:$A$329,"*"&amp;RIGHT($B337,8),'IEA Bal_BA-IND'!$C$30:$C$329,'Aggregated Balance-IND_2010'!$E337)</f>
        <v>0</v>
      </c>
      <c r="AN337" s="198">
        <f>SUMIFS('IEA Bal_KS-IND'!$D$30:$D$329,'IEA Bal_KS-IND'!$A$30:$A$329,"*"&amp;RIGHT($B337,8),'IEA Bal_KS-IND'!$C$30:$C$329,'Aggregated Balance-IND_2010'!$E337)</f>
        <v>0</v>
      </c>
      <c r="AO337" s="17">
        <f>(SUMIFS(EUROSTAT_VBE_IND_2010!Y$7:Y$732,EUROSTAT_VBE_IND_2010!$B$7:$B$732,$D337,EUROSTAT_VBE_IND_2010!$C$7:$C$732,"*"&amp;RIGHT($A337,3)&amp;"*",EUROSTAT_VBE_IND_2010!$D$7:$D$732,"3220*"))/1000</f>
        <v>0</v>
      </c>
      <c r="AP337" s="17">
        <f>(SUMIFS(EUROSTAT_VBE_IND_2010!Z$7:Z$732,EUROSTAT_VBE_IND_2010!$B$7:$B$732,$D337,EUROSTAT_VBE_IND_2010!$C$7:$C$732,"*"&amp;RIGHT($A337,3)&amp;"*",EUROSTAT_VBE_IND_2010!$D$7:$D$732,"3220*"))/1000</f>
        <v>0.047</v>
      </c>
      <c r="AQ337" s="17">
        <f>(SUMIFS(EUROSTAT_VBE_IND_2010!AG$7:AG$732,EUROSTAT_VBE_IND_2010!$B$7:$B$732,$D337,EUROSTAT_VBE_IND_2010!$C$7:$C$732,"*"&amp;RIGHT($A337,3)&amp;"*",EUROSTAT_VBE_IND_2010!$D$7:$D$732,"3220*"))/1000</f>
        <v>0.047</v>
      </c>
    </row>
    <row r="338" spans="1:43">
      <c r="A338" t="str">
        <f>LEFT(EUROSTAT_VBE_IND_2010!$C$528,8)</f>
        <v>B_101847</v>
      </c>
      <c r="B338" s="28" t="s">
        <v>212</v>
      </c>
      <c r="C338" t="s">
        <v>293</v>
      </c>
      <c r="D338" t="s">
        <v>126</v>
      </c>
      <c r="E338" t="s">
        <v>235</v>
      </c>
      <c r="F338" t="s">
        <v>255</v>
      </c>
      <c r="G338" s="17">
        <f>(SUMIFS(EUROSTAT_VBE_IND_2010!E$7:E$732,EUROSTAT_VBE_IND_2010!$B$7:$B$732,$D338,EUROSTAT_VBE_IND_2010!$C$7:$C$732,"*"&amp;RIGHT($A338,3)&amp;"*",EUROSTAT_VBE_IND_2010!$D$7:$D$732,"323*"))/1000+(SUMIFS(EUROSTAT_VBE_IND_2010!E$7:E$732,EUROSTAT_VBE_IND_2010!$B$7:$B$732,$D338,EUROSTAT_VBE_IND_2010!$C$7:$C$732,"*"&amp;RIGHT($A338,3)&amp;"*",EUROSTAT_VBE_IND_2010!$D$7:$D$732,"324*"))/1000+(SUMIFS(EUROSTAT_VBE_IND_2010!E$7:E$732,EUROSTAT_VBE_IND_2010!$B$7:$B$732,$D338,EUROSTAT_VBE_IND_2010!$C$7:$C$732,"*"&amp;RIGHT($A338,3)&amp;"*",EUROSTAT_VBE_IND_2010!$D$7:$D$732,"3260*"))/1000</f>
        <v>0.386</v>
      </c>
      <c r="H338" s="17">
        <f>(SUMIFS(EUROSTAT_VBE_IND_2010!F$7:F$732,EUROSTAT_VBE_IND_2010!$B$7:$B$732,$D338,EUROSTAT_VBE_IND_2010!$C$7:$C$732,"*"&amp;RIGHT($A338,3)&amp;"*",EUROSTAT_VBE_IND_2010!$D$7:$D$732,"323*"))/1000+(SUMIFS(EUROSTAT_VBE_IND_2010!F$7:F$732,EUROSTAT_VBE_IND_2010!$B$7:$B$732,$D338,EUROSTAT_VBE_IND_2010!$C$7:$C$732,"*"&amp;RIGHT($A338,3)&amp;"*",EUROSTAT_VBE_IND_2010!$D$7:$D$732,"324*"))/1000+(SUMIFS(EUROSTAT_VBE_IND_2010!F$7:F$732,EUROSTAT_VBE_IND_2010!$B$7:$B$732,$D338,EUROSTAT_VBE_IND_2010!$C$7:$C$732,"*"&amp;RIGHT($A338,3)&amp;"*",EUROSTAT_VBE_IND_2010!$D$7:$D$732,"3260*"))/1000</f>
        <v>0.558</v>
      </c>
      <c r="I338" s="17">
        <f>(SUMIFS(EUROSTAT_VBE_IND_2010!G$7:G$732,EUROSTAT_VBE_IND_2010!$B$7:$B$732,$D338,EUROSTAT_VBE_IND_2010!$C$7:$C$732,"*"&amp;RIGHT($A338,3)&amp;"*",EUROSTAT_VBE_IND_2010!$D$7:$D$732,"323*"))/1000+(SUMIFS(EUROSTAT_VBE_IND_2010!G$7:G$732,EUROSTAT_VBE_IND_2010!$B$7:$B$732,$D338,EUROSTAT_VBE_IND_2010!$C$7:$C$732,"*"&amp;RIGHT($A338,3)&amp;"*",EUROSTAT_VBE_IND_2010!$D$7:$D$732,"324*"))/1000+(SUMIFS(EUROSTAT_VBE_IND_2010!G$7:G$732,EUROSTAT_VBE_IND_2010!$B$7:$B$732,$D338,EUROSTAT_VBE_IND_2010!$C$7:$C$732,"*"&amp;RIGHT($A338,3)&amp;"*",EUROSTAT_VBE_IND_2010!$D$7:$D$732,"3260*"))/1000</f>
        <v>0.042</v>
      </c>
      <c r="J338" s="198">
        <f>SUMIFS('IEA Bal_CH-IND'!$D$30:$D$329,'IEA Bal_CH-IND'!$A$30:$A$329,"*"&amp;RIGHT($B338,8),'IEA Bal_CH-IND'!$C$30:$C$329,'Aggregated Balance-IND_2010'!$E338)</f>
        <v>6.81598</v>
      </c>
      <c r="K338" s="17">
        <f>(SUMIFS(EUROSTAT_VBE_IND_2010!H$7:H$732,EUROSTAT_VBE_IND_2010!$B$7:$B$732,$D338,EUROSTAT_VBE_IND_2010!$C$7:$C$732,"*"&amp;RIGHT($A338,3)&amp;"*",EUROSTAT_VBE_IND_2010!$D$7:$D$732,"323*"))/1000+(SUMIFS(EUROSTAT_VBE_IND_2010!H$7:H$732,EUROSTAT_VBE_IND_2010!$B$7:$B$732,$D338,EUROSTAT_VBE_IND_2010!$C$7:$C$732,"*"&amp;RIGHT($A338,3)&amp;"*",EUROSTAT_VBE_IND_2010!$D$7:$D$732,"324*"))/1000+(SUMIFS(EUROSTAT_VBE_IND_2010!H$7:H$732,EUROSTAT_VBE_IND_2010!$B$7:$B$732,$D338,EUROSTAT_VBE_IND_2010!$C$7:$C$732,"*"&amp;RIGHT($A338,3)&amp;"*",EUROSTAT_VBE_IND_2010!$D$7:$D$732,"3260*"))/1000</f>
        <v>0</v>
      </c>
      <c r="L338" s="17">
        <f>(SUMIFS(EUROSTAT_VBE_IND_2010!I$7:I$732,EUROSTAT_VBE_IND_2010!$B$7:$B$732,$D338,EUROSTAT_VBE_IND_2010!$C$7:$C$732,"*"&amp;RIGHT($A338,3)&amp;"*",EUROSTAT_VBE_IND_2010!$D$7:$D$732,"323*"))/1000+(SUMIFS(EUROSTAT_VBE_IND_2010!I$7:I$732,EUROSTAT_VBE_IND_2010!$B$7:$B$732,$D338,EUROSTAT_VBE_IND_2010!$C$7:$C$732,"*"&amp;RIGHT($A338,3)&amp;"*",EUROSTAT_VBE_IND_2010!$D$7:$D$732,"324*"))/1000+(SUMIFS(EUROSTAT_VBE_IND_2010!I$7:I$732,EUROSTAT_VBE_IND_2010!$B$7:$B$732,$D338,EUROSTAT_VBE_IND_2010!$C$7:$C$732,"*"&amp;RIGHT($A338,3)&amp;"*",EUROSTAT_VBE_IND_2010!$D$7:$D$732,"3260*"))/1000</f>
        <v>0.086</v>
      </c>
      <c r="M338" s="17">
        <f>(SUMIFS(EUROSTAT_VBE_IND_2010!J$7:J$732,EUROSTAT_VBE_IND_2010!$B$7:$B$732,$D338,EUROSTAT_VBE_IND_2010!$C$7:$C$732,"*"&amp;RIGHT($A338,3)&amp;"*",EUROSTAT_VBE_IND_2010!$D$7:$D$732,"323*"))/1000+(SUMIFS(EUROSTAT_VBE_IND_2010!J$7:J$732,EUROSTAT_VBE_IND_2010!$B$7:$B$732,$D338,EUROSTAT_VBE_IND_2010!$C$7:$C$732,"*"&amp;RIGHT($A338,3)&amp;"*",EUROSTAT_VBE_IND_2010!$D$7:$D$732,"324*"))/1000+(SUMIFS(EUROSTAT_VBE_IND_2010!J$7:J$732,EUROSTAT_VBE_IND_2010!$B$7:$B$732,$D338,EUROSTAT_VBE_IND_2010!$C$7:$C$732,"*"&amp;RIGHT($A338,3)&amp;"*",EUROSTAT_VBE_IND_2010!$D$7:$D$732,"3260*"))/1000</f>
        <v>20.718</v>
      </c>
      <c r="N338" s="17">
        <f>(SUMIFS(EUROSTAT_VBE_IND_2010!K$7:K$732,EUROSTAT_VBE_IND_2010!$B$7:$B$732,$D338,EUROSTAT_VBE_IND_2010!$C$7:$C$732,"*"&amp;RIGHT($A338,3)&amp;"*",EUROSTAT_VBE_IND_2010!$D$7:$D$732,"323*"))/1000+(SUMIFS(EUROSTAT_VBE_IND_2010!K$7:K$732,EUROSTAT_VBE_IND_2010!$B$7:$B$732,$D338,EUROSTAT_VBE_IND_2010!$C$7:$C$732,"*"&amp;RIGHT($A338,3)&amp;"*",EUROSTAT_VBE_IND_2010!$D$7:$D$732,"324*"))/1000+(SUMIFS(EUROSTAT_VBE_IND_2010!K$7:K$732,EUROSTAT_VBE_IND_2010!$B$7:$B$732,$D338,EUROSTAT_VBE_IND_2010!$C$7:$C$732,"*"&amp;RIGHT($A338,3)&amp;"*",EUROSTAT_VBE_IND_2010!$D$7:$D$732,"3260*"))/1000</f>
        <v>2.146</v>
      </c>
      <c r="O338" s="17">
        <f>(SUMIFS(EUROSTAT_VBE_IND_2010!L$7:L$732,EUROSTAT_VBE_IND_2010!$B$7:$B$732,$D338,EUROSTAT_VBE_IND_2010!$C$7:$C$732,"*"&amp;RIGHT($A338,3)&amp;"*",EUROSTAT_VBE_IND_2010!$D$7:$D$732,"323*"))/1000+(SUMIFS(EUROSTAT_VBE_IND_2010!L$7:L$732,EUROSTAT_VBE_IND_2010!$B$7:$B$732,$D338,EUROSTAT_VBE_IND_2010!$C$7:$C$732,"*"&amp;RIGHT($A338,3)&amp;"*",EUROSTAT_VBE_IND_2010!$D$7:$D$732,"324*"))/1000+(SUMIFS(EUROSTAT_VBE_IND_2010!L$7:L$732,EUROSTAT_VBE_IND_2010!$B$7:$B$732,$D338,EUROSTAT_VBE_IND_2010!$C$7:$C$732,"*"&amp;RIGHT($A338,3)&amp;"*",EUROSTAT_VBE_IND_2010!$D$7:$D$732,"3260*"))/1000</f>
        <v>0.085</v>
      </c>
      <c r="P338" s="17">
        <f>(SUMIFS(EUROSTAT_VBE_IND_2010!M$7:M$732,EUROSTAT_VBE_IND_2010!$B$7:$B$732,$D338,EUROSTAT_VBE_IND_2010!$C$7:$C$732,"*"&amp;RIGHT($A338,3)&amp;"*",EUROSTAT_VBE_IND_2010!$D$7:$D$732,"323*"))/1000+(SUMIFS(EUROSTAT_VBE_IND_2010!M$7:M$732,EUROSTAT_VBE_IND_2010!$B$7:$B$732,$D338,EUROSTAT_VBE_IND_2010!$C$7:$C$732,"*"&amp;RIGHT($A338,3)&amp;"*",EUROSTAT_VBE_IND_2010!$D$7:$D$732,"324*"))/1000+(SUMIFS(EUROSTAT_VBE_IND_2010!M$7:M$732,EUROSTAT_VBE_IND_2010!$B$7:$B$732,$D338,EUROSTAT_VBE_IND_2010!$C$7:$C$732,"*"&amp;RIGHT($A338,3)&amp;"*",EUROSTAT_VBE_IND_2010!$D$7:$D$732,"3260*"))/1000</f>
        <v>0</v>
      </c>
      <c r="Q338" s="17">
        <f>(SUMIFS(EUROSTAT_VBE_IND_2010!N$7:N$732,EUROSTAT_VBE_IND_2010!$B$7:$B$732,$D338,EUROSTAT_VBE_IND_2010!$C$7:$C$732,"*"&amp;RIGHT($A338,3)&amp;"*",EUROSTAT_VBE_IND_2010!$D$7:$D$732,"323*"))/1000+(SUMIFS(EUROSTAT_VBE_IND_2010!N$7:N$732,EUROSTAT_VBE_IND_2010!$B$7:$B$732,$D338,EUROSTAT_VBE_IND_2010!$C$7:$C$732,"*"&amp;RIGHT($A338,3)&amp;"*",EUROSTAT_VBE_IND_2010!$D$7:$D$732,"324*"))/1000+(SUMIFS(EUROSTAT_VBE_IND_2010!N$7:N$732,EUROSTAT_VBE_IND_2010!$B$7:$B$732,$D338,EUROSTAT_VBE_IND_2010!$C$7:$C$732,"*"&amp;RIGHT($A338,3)&amp;"*",EUROSTAT_VBE_IND_2010!$D$7:$D$732,"3260*"))/1000</f>
        <v>3.175</v>
      </c>
      <c r="R338" s="17">
        <f>(SUMIFS(EUROSTAT_VBE_IND_2010!O$7:O$732,EUROSTAT_VBE_IND_2010!$B$7:$B$732,$D338,EUROSTAT_VBE_IND_2010!$C$7:$C$732,"*"&amp;RIGHT($A338,3)&amp;"*",EUROSTAT_VBE_IND_2010!$D$7:$D$732,"323*"))/1000+(SUMIFS(EUROSTAT_VBE_IND_2010!O$7:O$732,EUROSTAT_VBE_IND_2010!$B$7:$B$732,$D338,EUROSTAT_VBE_IND_2010!$C$7:$C$732,"*"&amp;RIGHT($A338,3)&amp;"*",EUROSTAT_VBE_IND_2010!$D$7:$D$732,"324*"))/1000+(SUMIFS(EUROSTAT_VBE_IND_2010!O$7:O$732,EUROSTAT_VBE_IND_2010!$B$7:$B$732,$D338,EUROSTAT_VBE_IND_2010!$C$7:$C$732,"*"&amp;RIGHT($A338,3)&amp;"*",EUROSTAT_VBE_IND_2010!$D$7:$D$732,"3260*"))/1000</f>
        <v>0.599</v>
      </c>
      <c r="S338" s="17">
        <f>(SUMIFS(EUROSTAT_VBE_IND_2010!P$7:P$732,EUROSTAT_VBE_IND_2010!$B$7:$B$732,$D338,EUROSTAT_VBE_IND_2010!$C$7:$C$732,"*"&amp;RIGHT($A338,3)&amp;"*",EUROSTAT_VBE_IND_2010!$D$7:$D$732,"323*"))/1000+(SUMIFS(EUROSTAT_VBE_IND_2010!P$7:P$732,EUROSTAT_VBE_IND_2010!$B$7:$B$732,$D338,EUROSTAT_VBE_IND_2010!$C$7:$C$732,"*"&amp;RIGHT($A338,3)&amp;"*",EUROSTAT_VBE_IND_2010!$D$7:$D$732,"324*"))/1000+(SUMIFS(EUROSTAT_VBE_IND_2010!P$7:P$732,EUROSTAT_VBE_IND_2010!$B$7:$B$732,$D338,EUROSTAT_VBE_IND_2010!$C$7:$C$732,"*"&amp;RIGHT($A338,3)&amp;"*",EUROSTAT_VBE_IND_2010!$D$7:$D$732,"3260*"))/1000</f>
        <v>1.888</v>
      </c>
      <c r="T338" s="17">
        <f>(SUMIFS(EUROSTAT_VBE_IND_2010!Q$7:Q$732,EUROSTAT_VBE_IND_2010!$B$7:$B$732,$D338,EUROSTAT_VBE_IND_2010!$C$7:$C$732,"*"&amp;RIGHT($A338,3)&amp;"*",EUROSTAT_VBE_IND_2010!$D$7:$D$732,"323*"))/1000+(SUMIFS(EUROSTAT_VBE_IND_2010!Q$7:Q$732,EUROSTAT_VBE_IND_2010!$B$7:$B$732,$D338,EUROSTAT_VBE_IND_2010!$C$7:$C$732,"*"&amp;RIGHT($A338,3)&amp;"*",EUROSTAT_VBE_IND_2010!$D$7:$D$732,"324*"))/1000+(SUMIFS(EUROSTAT_VBE_IND_2010!Q$7:Q$732,EUROSTAT_VBE_IND_2010!$B$7:$B$732,$D338,EUROSTAT_VBE_IND_2010!$C$7:$C$732,"*"&amp;RIGHT($A338,3)&amp;"*",EUROSTAT_VBE_IND_2010!$D$7:$D$732,"3260*"))/1000</f>
        <v>0.085</v>
      </c>
      <c r="U338" s="17">
        <f>(SUMIFS(EUROSTAT_VBE_IND_2010!R$7:R$732,EUROSTAT_VBE_IND_2010!$B$7:$B$732,$D338,EUROSTAT_VBE_IND_2010!$C$7:$C$732,"*"&amp;RIGHT($A338,3)&amp;"*",EUROSTAT_VBE_IND_2010!$D$7:$D$732,"323*"))/1000+(SUMIFS(EUROSTAT_VBE_IND_2010!R$7:R$732,EUROSTAT_VBE_IND_2010!$B$7:$B$732,$D338,EUROSTAT_VBE_IND_2010!$C$7:$C$732,"*"&amp;RIGHT($A338,3)&amp;"*",EUROSTAT_VBE_IND_2010!$D$7:$D$732,"324*"))/1000+(SUMIFS(EUROSTAT_VBE_IND_2010!R$7:R$732,EUROSTAT_VBE_IND_2010!$B$7:$B$732,$D338,EUROSTAT_VBE_IND_2010!$C$7:$C$732,"*"&amp;RIGHT($A338,3)&amp;"*",EUROSTAT_VBE_IND_2010!$D$7:$D$732,"3260*"))/1000</f>
        <v>0</v>
      </c>
      <c r="V338" s="17">
        <f>(SUMIFS(EUROSTAT_VBE_IND_2010!S$7:S$732,EUROSTAT_VBE_IND_2010!$B$7:$B$732,$D338,EUROSTAT_VBE_IND_2010!$C$7:$C$732,"*"&amp;RIGHT($A338,3)&amp;"*",EUROSTAT_VBE_IND_2010!$D$7:$D$732,"323*"))/1000+(SUMIFS(EUROSTAT_VBE_IND_2010!S$7:S$732,EUROSTAT_VBE_IND_2010!$B$7:$B$732,$D338,EUROSTAT_VBE_IND_2010!$C$7:$C$732,"*"&amp;RIGHT($A338,3)&amp;"*",EUROSTAT_VBE_IND_2010!$D$7:$D$732,"324*"))/1000+(SUMIFS(EUROSTAT_VBE_IND_2010!S$7:S$732,EUROSTAT_VBE_IND_2010!$B$7:$B$732,$D338,EUROSTAT_VBE_IND_2010!$C$7:$C$732,"*"&amp;RIGHT($A338,3)&amp;"*",EUROSTAT_VBE_IND_2010!$D$7:$D$732,"3260*"))/1000</f>
        <v>0.607</v>
      </c>
      <c r="W338" s="17">
        <f>(SUMIFS(EUROSTAT_VBE_IND_2010!T$7:T$732,EUROSTAT_VBE_IND_2010!$B$7:$B$732,$D338,EUROSTAT_VBE_IND_2010!$C$7:$C$732,"*"&amp;RIGHT($A338,3)&amp;"*",EUROSTAT_VBE_IND_2010!$D$7:$D$732,"323*"))/1000+(SUMIFS(EUROSTAT_VBE_IND_2010!T$7:T$732,EUROSTAT_VBE_IND_2010!$B$7:$B$732,$D338,EUROSTAT_VBE_IND_2010!$C$7:$C$732,"*"&amp;RIGHT($A338,3)&amp;"*",EUROSTAT_VBE_IND_2010!$D$7:$D$732,"324*"))/1000+(SUMIFS(EUROSTAT_VBE_IND_2010!T$7:T$732,EUROSTAT_VBE_IND_2010!$B$7:$B$732,$D338,EUROSTAT_VBE_IND_2010!$C$7:$C$732,"*"&amp;RIGHT($A338,3)&amp;"*",EUROSTAT_VBE_IND_2010!$D$7:$D$732,"3260*"))/1000</f>
        <v>0</v>
      </c>
      <c r="X338" s="17">
        <f>(SUMIFS(EUROSTAT_VBE_IND_2010!U$7:U$732,EUROSTAT_VBE_IND_2010!$B$7:$B$732,$D338,EUROSTAT_VBE_IND_2010!$C$7:$C$732,"*"&amp;RIGHT($A338,3)&amp;"*",EUROSTAT_VBE_IND_2010!$D$7:$D$732,"323*"))/1000+(SUMIFS(EUROSTAT_VBE_IND_2010!U$7:U$732,EUROSTAT_VBE_IND_2010!$B$7:$B$732,$D338,EUROSTAT_VBE_IND_2010!$C$7:$C$732,"*"&amp;RIGHT($A338,3)&amp;"*",EUROSTAT_VBE_IND_2010!$D$7:$D$732,"324*"))/1000+(SUMIFS(EUROSTAT_VBE_IND_2010!U$7:U$732,EUROSTAT_VBE_IND_2010!$B$7:$B$732,$D338,EUROSTAT_VBE_IND_2010!$C$7:$C$732,"*"&amp;RIGHT($A338,3)&amp;"*",EUROSTAT_VBE_IND_2010!$D$7:$D$732,"3260*"))/1000</f>
        <v>8.1</v>
      </c>
      <c r="Y338" s="17">
        <f>(SUMIFS(EUROSTAT_VBE_IND_2010!V$7:V$732,EUROSTAT_VBE_IND_2010!$B$7:$B$732,$D338,EUROSTAT_VBE_IND_2010!$C$7:$C$732,"*"&amp;RIGHT($A338,3)&amp;"*",EUROSTAT_VBE_IND_2010!$D$7:$D$732,"323*"))/1000+(SUMIFS(EUROSTAT_VBE_IND_2010!V$7:V$732,EUROSTAT_VBE_IND_2010!$B$7:$B$732,$D338,EUROSTAT_VBE_IND_2010!$C$7:$C$732,"*"&amp;RIGHT($A338,3)&amp;"*",EUROSTAT_VBE_IND_2010!$D$7:$D$732,"324*"))/1000+(SUMIFS(EUROSTAT_VBE_IND_2010!V$7:V$732,EUROSTAT_VBE_IND_2010!$B$7:$B$732,$D338,EUROSTAT_VBE_IND_2010!$C$7:$C$732,"*"&amp;RIGHT($A338,3)&amp;"*",EUROSTAT_VBE_IND_2010!$D$7:$D$732,"3260*"))/1000</f>
        <v>0</v>
      </c>
      <c r="Z338" s="17">
        <f>(SUMIFS(EUROSTAT_VBE_IND_2010!W$7:W$732,EUROSTAT_VBE_IND_2010!$B$7:$B$732,$D338,EUROSTAT_VBE_IND_2010!$C$7:$C$732,"*"&amp;RIGHT($A338,3)&amp;"*",EUROSTAT_VBE_IND_2010!$D$7:$D$732,"323*"))/1000+(SUMIFS(EUROSTAT_VBE_IND_2010!W$7:W$732,EUROSTAT_VBE_IND_2010!$B$7:$B$732,$D338,EUROSTAT_VBE_IND_2010!$C$7:$C$732,"*"&amp;RIGHT($A338,3)&amp;"*",EUROSTAT_VBE_IND_2010!$D$7:$D$732,"324*"))/1000+(SUMIFS(EUROSTAT_VBE_IND_2010!W$7:W$732,EUROSTAT_VBE_IND_2010!$B$7:$B$732,$D338,EUROSTAT_VBE_IND_2010!$C$7:$C$732,"*"&amp;RIGHT($A338,3)&amp;"*",EUROSTAT_VBE_IND_2010!$D$7:$D$732,"3260*"))/1000</f>
        <v>0</v>
      </c>
      <c r="AA338" s="17">
        <f>(SUMIFS(EUROSTAT_VBE_IND_2010!X$7:X$732,EUROSTAT_VBE_IND_2010!$B$7:$B$732,$D338,EUROSTAT_VBE_IND_2010!$C$7:$C$732,"*"&amp;RIGHT($A338,3)&amp;"*",EUROSTAT_VBE_IND_2010!$D$7:$D$732,"323*"))/1000+(SUMIFS(EUROSTAT_VBE_IND_2010!X$7:X$732,EUROSTAT_VBE_IND_2010!$B$7:$B$732,$D338,EUROSTAT_VBE_IND_2010!$C$7:$C$732,"*"&amp;RIGHT($A338,3)&amp;"*",EUROSTAT_VBE_IND_2010!$D$7:$D$732,"324*"))/1000+(SUMIFS(EUROSTAT_VBE_IND_2010!X$7:X$732,EUROSTAT_VBE_IND_2010!$B$7:$B$732,$D338,EUROSTAT_VBE_IND_2010!$C$7:$C$732,"*"&amp;RIGHT($A338,3)&amp;"*",EUROSTAT_VBE_IND_2010!$D$7:$D$732,"3260*"))/1000</f>
        <v>0.042</v>
      </c>
      <c r="AB338" s="17">
        <f>(SUMIFS(EUROSTAT_VBE_IND_2010!AA$7:AA$732,EUROSTAT_VBE_IND_2010!$B$7:$B$732,$D338,EUROSTAT_VBE_IND_2010!$C$7:$C$732,"*"&amp;RIGHT($A338,3)&amp;"*",EUROSTAT_VBE_IND_2010!$D$7:$D$732,"323*"))/1000+(SUMIFS(EUROSTAT_VBE_IND_2010!AA$7:AA$732,EUROSTAT_VBE_IND_2010!$B$7:$B$732,$D338,EUROSTAT_VBE_IND_2010!$C$7:$C$732,"*"&amp;RIGHT($A338,3)&amp;"*",EUROSTAT_VBE_IND_2010!$D$7:$D$732,"324*"))/1000+(SUMIFS(EUROSTAT_VBE_IND_2010!AA$7:AA$732,EUROSTAT_VBE_IND_2010!$B$7:$B$732,$D338,EUROSTAT_VBE_IND_2010!$C$7:$C$732,"*"&amp;RIGHT($A338,3)&amp;"*",EUROSTAT_VBE_IND_2010!$D$7:$D$732,"3260*"))/1000</f>
        <v>0</v>
      </c>
      <c r="AC338" s="17">
        <f>(SUMIFS(EUROSTAT_VBE_IND_2010!AB$7:AB$732,EUROSTAT_VBE_IND_2010!$B$7:$B$732,$D338,EUROSTAT_VBE_IND_2010!$C$7:$C$732,"*"&amp;RIGHT($A338,3)&amp;"*",EUROSTAT_VBE_IND_2010!$D$7:$D$732,"323*"))/1000+(SUMIFS(EUROSTAT_VBE_IND_2010!AB$7:AB$732,EUROSTAT_VBE_IND_2010!$B$7:$B$732,$D338,EUROSTAT_VBE_IND_2010!$C$7:$C$732,"*"&amp;RIGHT($A338,3)&amp;"*",EUROSTAT_VBE_IND_2010!$D$7:$D$732,"324*"))/1000+(SUMIFS(EUROSTAT_VBE_IND_2010!AB$7:AB$732,EUROSTAT_VBE_IND_2010!$B$7:$B$732,$D338,EUROSTAT_VBE_IND_2010!$C$7:$C$732,"*"&amp;RIGHT($A338,3)&amp;"*",EUROSTAT_VBE_IND_2010!$D$7:$D$732,"3260*"))/1000</f>
        <v>0.129</v>
      </c>
      <c r="AD338" s="17">
        <f>(SUMIFS(EUROSTAT_VBE_IND_2010!AC$7:AC$732,EUROSTAT_VBE_IND_2010!$B$7:$B$732,$D338,EUROSTAT_VBE_IND_2010!$C$7:$C$732,"*"&amp;RIGHT($A338,3)&amp;"*",EUROSTAT_VBE_IND_2010!$D$7:$D$732,"323*"))/1000+(SUMIFS(EUROSTAT_VBE_IND_2010!AC$7:AC$732,EUROSTAT_VBE_IND_2010!$B$7:$B$732,$D338,EUROSTAT_VBE_IND_2010!$C$7:$C$732,"*"&amp;RIGHT($A338,3)&amp;"*",EUROSTAT_VBE_IND_2010!$D$7:$D$732,"324*"))/1000+(SUMIFS(EUROSTAT_VBE_IND_2010!AC$7:AC$732,EUROSTAT_VBE_IND_2010!$B$7:$B$732,$D338,EUROSTAT_VBE_IND_2010!$C$7:$C$732,"*"&amp;RIGHT($A338,3)&amp;"*",EUROSTAT_VBE_IND_2010!$D$7:$D$732,"3260*"))/1000</f>
        <v>0.772</v>
      </c>
      <c r="AE338" s="17">
        <f>(SUMIFS(EUROSTAT_VBE_IND_2010!AD$7:AD$732,EUROSTAT_VBE_IND_2010!$B$7:$B$732,$D338,EUROSTAT_VBE_IND_2010!$C$7:$C$732,"*"&amp;RIGHT($A338,3)&amp;"*",EUROSTAT_VBE_IND_2010!$D$7:$D$732,"323*"))/1000+(SUMIFS(EUROSTAT_VBE_IND_2010!AD$7:AD$732,EUROSTAT_VBE_IND_2010!$B$7:$B$732,$D338,EUROSTAT_VBE_IND_2010!$C$7:$C$732,"*"&amp;RIGHT($A338,3)&amp;"*",EUROSTAT_VBE_IND_2010!$D$7:$D$732,"324*"))/1000+(SUMIFS(EUROSTAT_VBE_IND_2010!AD$7:AD$732,EUROSTAT_VBE_IND_2010!$B$7:$B$732,$D338,EUROSTAT_VBE_IND_2010!$C$7:$C$732,"*"&amp;RIGHT($A338,3)&amp;"*",EUROSTAT_VBE_IND_2010!$D$7:$D$732,"3260*"))/1000</f>
        <v>0.817</v>
      </c>
      <c r="AF338" s="17">
        <f>(SUMIFS(EUROSTAT_VBE_IND_2010!AE$7:AE$732,EUROSTAT_VBE_IND_2010!$B$7:$B$732,$D338,EUROSTAT_VBE_IND_2010!$C$7:$C$732,"*"&amp;RIGHT($A338,3)&amp;"*",EUROSTAT_VBE_IND_2010!$D$7:$D$732,"323*"))/1000+(SUMIFS(EUROSTAT_VBE_IND_2010!AE$7:AE$732,EUROSTAT_VBE_IND_2010!$B$7:$B$732,$D338,EUROSTAT_VBE_IND_2010!$C$7:$C$732,"*"&amp;RIGHT($A338,3)&amp;"*",EUROSTAT_VBE_IND_2010!$D$7:$D$732,"324*"))/1000+(SUMIFS(EUROSTAT_VBE_IND_2010!AE$7:AE$732,EUROSTAT_VBE_IND_2010!$B$7:$B$732,$D338,EUROSTAT_VBE_IND_2010!$C$7:$C$732,"*"&amp;RIGHT($A338,3)&amp;"*",EUROSTAT_VBE_IND_2010!$D$7:$D$732,"3260*"))/1000</f>
        <v>0.216</v>
      </c>
      <c r="AG338" s="17">
        <f>(SUMIFS(EUROSTAT_VBE_IND_2010!AF$7:AF$732,EUROSTAT_VBE_IND_2010!$B$7:$B$732,$D338,EUROSTAT_VBE_IND_2010!$C$7:$C$732,"*"&amp;RIGHT($A338,3)&amp;"*",EUROSTAT_VBE_IND_2010!$D$7:$D$732,"323*"))/1000+(SUMIFS(EUROSTAT_VBE_IND_2010!AF$7:AF$732,EUROSTAT_VBE_IND_2010!$B$7:$B$732,$D338,EUROSTAT_VBE_IND_2010!$C$7:$C$732,"*"&amp;RIGHT($A338,3)&amp;"*",EUROSTAT_VBE_IND_2010!$D$7:$D$732,"324*"))/1000+(SUMIFS(EUROSTAT_VBE_IND_2010!AF$7:AF$732,EUROSTAT_VBE_IND_2010!$B$7:$B$732,$D338,EUROSTAT_VBE_IND_2010!$C$7:$C$732,"*"&amp;RIGHT($A338,3)&amp;"*",EUROSTAT_VBE_IND_2010!$D$7:$D$732,"3260*"))/1000</f>
        <v>0.179</v>
      </c>
      <c r="AH338" s="17">
        <f>(SUMIFS(EUROSTAT_VBE_IND_2010!AH$7:AH$732,EUROSTAT_VBE_IND_2010!$B$7:$B$732,$D338,EUROSTAT_VBE_IND_2010!$C$7:$C$732,"*"&amp;RIGHT($A338,3)&amp;"*",EUROSTAT_VBE_IND_2010!$D$7:$D$732,"323*"))/1000+(SUMIFS(EUROSTAT_VBE_IND_2010!AH$7:AH$732,EUROSTAT_VBE_IND_2010!$B$7:$B$732,$D338,EUROSTAT_VBE_IND_2010!$C$7:$C$732,"*"&amp;RIGHT($A338,3)&amp;"*",EUROSTAT_VBE_IND_2010!$D$7:$D$732,"324*"))/1000+(SUMIFS(EUROSTAT_VBE_IND_2010!AH$7:AH$732,EUROSTAT_VBE_IND_2010!$B$7:$B$732,$D338,EUROSTAT_VBE_IND_2010!$C$7:$C$732,"*"&amp;RIGHT($A338,3)&amp;"*",EUROSTAT_VBE_IND_2010!$D$7:$D$732,"3260*"))/1000</f>
        <v>2.531</v>
      </c>
      <c r="AI338" s="17">
        <f>(SUMIFS(EUROSTAT_VBE_IND_2010!AI$7:AI$732,EUROSTAT_VBE_IND_2010!$B$7:$B$732,$D338,EUROSTAT_VBE_IND_2010!$C$7:$C$732,"*"&amp;RIGHT($A338,3)&amp;"*",EUROSTAT_VBE_IND_2010!$D$7:$D$732,"323*"))/1000+(SUMIFS(EUROSTAT_VBE_IND_2010!AI$7:AI$732,EUROSTAT_VBE_IND_2010!$B$7:$B$732,$D338,EUROSTAT_VBE_IND_2010!$C$7:$C$732,"*"&amp;RIGHT($A338,3)&amp;"*",EUROSTAT_VBE_IND_2010!$D$7:$D$732,"324*"))/1000+(SUMIFS(EUROSTAT_VBE_IND_2010!AI$7:AI$732,EUROSTAT_VBE_IND_2010!$B$7:$B$732,$D338,EUROSTAT_VBE_IND_2010!$C$7:$C$732,"*"&amp;RIGHT($A338,3)&amp;"*",EUROSTAT_VBE_IND_2010!$D$7:$D$732,"3260*"))/1000</f>
        <v>0.511</v>
      </c>
      <c r="AJ338" s="17">
        <f>(SUMIFS(EUROSTAT_VBE_IND_2010!AJ$7:AJ$732,EUROSTAT_VBE_IND_2010!$B$7:$B$732,$D338,EUROSTAT_VBE_IND_2010!$C$7:$C$732,"*"&amp;RIGHT($A338,3)&amp;"*",EUROSTAT_VBE_IND_2010!$D$7:$D$732,"323*"))/1000+(SUMIFS(EUROSTAT_VBE_IND_2010!AJ$7:AJ$732,EUROSTAT_VBE_IND_2010!$B$7:$B$732,$D338,EUROSTAT_VBE_IND_2010!$C$7:$C$732,"*"&amp;RIGHT($A338,3)&amp;"*",EUROSTAT_VBE_IND_2010!$D$7:$D$732,"324*"))/1000+(SUMIFS(EUROSTAT_VBE_IND_2010!AJ$7:AJ$732,EUROSTAT_VBE_IND_2010!$B$7:$B$732,$D338,EUROSTAT_VBE_IND_2010!$C$7:$C$732,"*"&amp;RIGHT($A338,3)&amp;"*",EUROSTAT_VBE_IND_2010!$D$7:$D$732,"3260*"))/1000</f>
        <v>0.043</v>
      </c>
      <c r="AK338" s="17">
        <f>(SUMIFS(EUROSTAT_VBE_IND_2010!AK$7:AK$732,EUROSTAT_VBE_IND_2010!$B$7:$B$732,$D338,EUROSTAT_VBE_IND_2010!$C$7:$C$732,"*"&amp;RIGHT($A338,3)&amp;"*",EUROSTAT_VBE_IND_2010!$D$7:$D$732,"323*"))/1000+(SUMIFS(EUROSTAT_VBE_IND_2010!AK$7:AK$732,EUROSTAT_VBE_IND_2010!$B$7:$B$732,$D338,EUROSTAT_VBE_IND_2010!$C$7:$C$732,"*"&amp;RIGHT($A338,3)&amp;"*",EUROSTAT_VBE_IND_2010!$D$7:$D$732,"324*"))/1000+(SUMIFS(EUROSTAT_VBE_IND_2010!AK$7:AK$732,EUROSTAT_VBE_IND_2010!$B$7:$B$732,$D338,EUROSTAT_VBE_IND_2010!$C$7:$C$732,"*"&amp;RIGHT($A338,3)&amp;"*",EUROSTAT_VBE_IND_2010!$D$7:$D$732,"3260*"))/1000</f>
        <v>0</v>
      </c>
      <c r="AL338" s="198">
        <f>SUMIFS('IEA Bal_AL-IND'!$D$30:$D$329,'IEA Bal_AL-IND'!$A$30:$A$329,"*"&amp;RIGHT($B338,8),'IEA Bal_AL-IND'!$C$30:$C$329,'Aggregated Balance-IND_2010'!$E338)</f>
        <v>0</v>
      </c>
      <c r="AM338" s="198">
        <f>SUMIFS('IEA Bal_BA-IND'!$D$30:$D$329,'IEA Bal_BA-IND'!$A$30:$A$329,"*"&amp;RIGHT($B338,8),'IEA Bal_BA-IND'!$C$30:$C$329,'Aggregated Balance-IND_2010'!$E338)</f>
        <v>0</v>
      </c>
      <c r="AN338" s="198">
        <f>SUMIFS('IEA Bal_KS-IND'!$D$30:$D$329,'IEA Bal_KS-IND'!$A$30:$A$329,"*"&amp;RIGHT($B338,8),'IEA Bal_KS-IND'!$C$30:$C$329,'Aggregated Balance-IND_2010'!$E338)</f>
        <v>0</v>
      </c>
      <c r="AO338" s="17">
        <f>(SUMIFS(EUROSTAT_VBE_IND_2010!Y$7:Y$732,EUROSTAT_VBE_IND_2010!$B$7:$B$732,$D338,EUROSTAT_VBE_IND_2010!$C$7:$C$732,"*"&amp;RIGHT($A338,3)&amp;"*",EUROSTAT_VBE_IND_2010!$D$7:$D$732,"323*"))/1000+(SUMIFS(EUROSTAT_VBE_IND_2010!Y$7:Y$732,EUROSTAT_VBE_IND_2010!$B$7:$B$732,$D338,EUROSTAT_VBE_IND_2010!$C$7:$C$732,"*"&amp;RIGHT($A338,3)&amp;"*",EUROSTAT_VBE_IND_2010!$D$7:$D$732,"324*"))/1000+(SUMIFS(EUROSTAT_VBE_IND_2010!Y$7:Y$732,EUROSTAT_VBE_IND_2010!$B$7:$B$732,$D338,EUROSTAT_VBE_IND_2010!$C$7:$C$732,"*"&amp;RIGHT($A338,3)&amp;"*",EUROSTAT_VBE_IND_2010!$D$7:$D$732,"3260*"))/1000</f>
        <v>0</v>
      </c>
      <c r="AP338" s="17">
        <f>(SUMIFS(EUROSTAT_VBE_IND_2010!Z$7:Z$732,EUROSTAT_VBE_IND_2010!$B$7:$B$732,$D338,EUROSTAT_VBE_IND_2010!$C$7:$C$732,"*"&amp;RIGHT($A338,3)&amp;"*",EUROSTAT_VBE_IND_2010!$D$7:$D$732,"323*"))/1000+(SUMIFS(EUROSTAT_VBE_IND_2010!Z$7:Z$732,EUROSTAT_VBE_IND_2010!$B$7:$B$732,$D338,EUROSTAT_VBE_IND_2010!$C$7:$C$732,"*"&amp;RIGHT($A338,3)&amp;"*",EUROSTAT_VBE_IND_2010!$D$7:$D$732,"324*"))/1000+(SUMIFS(EUROSTAT_VBE_IND_2010!Z$7:Z$732,EUROSTAT_VBE_IND_2010!$B$7:$B$732,$D338,EUROSTAT_VBE_IND_2010!$C$7:$C$732,"*"&amp;RIGHT($A338,3)&amp;"*",EUROSTAT_VBE_IND_2010!$D$7:$D$732,"3260*"))/1000</f>
        <v>0.086</v>
      </c>
      <c r="AQ338" s="17">
        <f>(SUMIFS(EUROSTAT_VBE_IND_2010!AG$7:AG$732,EUROSTAT_VBE_IND_2010!$B$7:$B$732,$D338,EUROSTAT_VBE_IND_2010!$C$7:$C$732,"*"&amp;RIGHT($A338,3)&amp;"*",EUROSTAT_VBE_IND_2010!$D$7:$D$732,"323*"))/1000+(SUMIFS(EUROSTAT_VBE_IND_2010!AG$7:AG$732,EUROSTAT_VBE_IND_2010!$B$7:$B$732,$D338,EUROSTAT_VBE_IND_2010!$C$7:$C$732,"*"&amp;RIGHT($A338,3)&amp;"*",EUROSTAT_VBE_IND_2010!$D$7:$D$732,"324*"))/1000+(SUMIFS(EUROSTAT_VBE_IND_2010!AG$7:AG$732,EUROSTAT_VBE_IND_2010!$B$7:$B$732,$D338,EUROSTAT_VBE_IND_2010!$C$7:$C$732,"*"&amp;RIGHT($A338,3)&amp;"*",EUROSTAT_VBE_IND_2010!$D$7:$D$732,"3260*"))/1000</f>
        <v>0.045</v>
      </c>
    </row>
    <row r="339" spans="1:43">
      <c r="A339" t="str">
        <f>LEFT(EUROSTAT_VBE_IND_2010!$C$528,8)</f>
        <v>B_101847</v>
      </c>
      <c r="B339" s="28" t="s">
        <v>212</v>
      </c>
      <c r="C339" t="s">
        <v>293</v>
      </c>
      <c r="D339" t="s">
        <v>126</v>
      </c>
      <c r="E339" t="s">
        <v>236</v>
      </c>
      <c r="F339" t="s">
        <v>256</v>
      </c>
      <c r="G339" s="17">
        <f>(SUMIFS(EUROSTAT_VBE_IND_2010!E$7:E$732,EUROSTAT_VBE_IND_2010!$B$7:$B$732,$D339,EUROSTAT_VBE_IND_2010!$C$7:$C$732,"*"&amp;RIGHT($A339,3)&amp;"*",EUROSTAT_VBE_IND_2010!$D$7:$D$732,"3250*"))/1000</f>
        <v>0</v>
      </c>
      <c r="H339" s="17">
        <f>(SUMIFS(EUROSTAT_VBE_IND_2010!F$7:F$732,EUROSTAT_VBE_IND_2010!$B$7:$B$732,$D339,EUROSTAT_VBE_IND_2010!$C$7:$C$732,"*"&amp;RIGHT($A339,3)&amp;"*",EUROSTAT_VBE_IND_2010!$D$7:$D$732,"3250*"))/1000</f>
        <v>0</v>
      </c>
      <c r="I339" s="17">
        <f>(SUMIFS(EUROSTAT_VBE_IND_2010!G$7:G$732,EUROSTAT_VBE_IND_2010!$B$7:$B$732,$D339,EUROSTAT_VBE_IND_2010!$C$7:$C$732,"*"&amp;RIGHT($A339,3)&amp;"*",EUROSTAT_VBE_IND_2010!$D$7:$D$732,"3250*"))/1000</f>
        <v>0</v>
      </c>
      <c r="J339" s="198">
        <f>SUMIFS('IEA Bal_CH-IND'!$D$30:$D$329,'IEA Bal_CH-IND'!$A$30:$A$329,"*"&amp;RIGHT($B339,8),'IEA Bal_CH-IND'!$C$30:$C$329,'Aggregated Balance-IND_2010'!$E339)</f>
        <v>0</v>
      </c>
      <c r="K339" s="17">
        <f>(SUMIFS(EUROSTAT_VBE_IND_2010!H$7:H$732,EUROSTAT_VBE_IND_2010!$B$7:$B$732,$D339,EUROSTAT_VBE_IND_2010!$C$7:$C$732,"*"&amp;RIGHT($A339,3)&amp;"*",EUROSTAT_VBE_IND_2010!$D$7:$D$732,"3250*"))/1000</f>
        <v>0</v>
      </c>
      <c r="L339" s="17">
        <f>(SUMIFS(EUROSTAT_VBE_IND_2010!I$7:I$732,EUROSTAT_VBE_IND_2010!$B$7:$B$732,$D339,EUROSTAT_VBE_IND_2010!$C$7:$C$732,"*"&amp;RIGHT($A339,3)&amp;"*",EUROSTAT_VBE_IND_2010!$D$7:$D$732,"3250*"))/1000</f>
        <v>0</v>
      </c>
      <c r="M339" s="17">
        <f>(SUMIFS(EUROSTAT_VBE_IND_2010!J$7:J$732,EUROSTAT_VBE_IND_2010!$B$7:$B$732,$D339,EUROSTAT_VBE_IND_2010!$C$7:$C$732,"*"&amp;RIGHT($A339,3)&amp;"*",EUROSTAT_VBE_IND_2010!$D$7:$D$732,"3250*"))/1000</f>
        <v>0</v>
      </c>
      <c r="N339" s="17">
        <f>(SUMIFS(EUROSTAT_VBE_IND_2010!K$7:K$732,EUROSTAT_VBE_IND_2010!$B$7:$B$732,$D339,EUROSTAT_VBE_IND_2010!$C$7:$C$732,"*"&amp;RIGHT($A339,3)&amp;"*",EUROSTAT_VBE_IND_2010!$D$7:$D$732,"3250*"))/1000</f>
        <v>0</v>
      </c>
      <c r="O339" s="17">
        <f>(SUMIFS(EUROSTAT_VBE_IND_2010!L$7:L$732,EUROSTAT_VBE_IND_2010!$B$7:$B$732,$D339,EUROSTAT_VBE_IND_2010!$C$7:$C$732,"*"&amp;RIGHT($A339,3)&amp;"*",EUROSTAT_VBE_IND_2010!$D$7:$D$732,"3250*"))/1000</f>
        <v>0</v>
      </c>
      <c r="P339" s="17">
        <f>(SUMIFS(EUROSTAT_VBE_IND_2010!M$7:M$732,EUROSTAT_VBE_IND_2010!$B$7:$B$732,$D339,EUROSTAT_VBE_IND_2010!$C$7:$C$732,"*"&amp;RIGHT($A339,3)&amp;"*",EUROSTAT_VBE_IND_2010!$D$7:$D$732,"3250*"))/1000</f>
        <v>0</v>
      </c>
      <c r="Q339" s="17">
        <f>(SUMIFS(EUROSTAT_VBE_IND_2010!N$7:N$732,EUROSTAT_VBE_IND_2010!$B$7:$B$732,$D339,EUROSTAT_VBE_IND_2010!$C$7:$C$732,"*"&amp;RIGHT($A339,3)&amp;"*",EUROSTAT_VBE_IND_2010!$D$7:$D$732,"3250*"))/1000</f>
        <v>0</v>
      </c>
      <c r="R339" s="17">
        <f>(SUMIFS(EUROSTAT_VBE_IND_2010!O$7:O$732,EUROSTAT_VBE_IND_2010!$B$7:$B$732,$D339,EUROSTAT_VBE_IND_2010!$C$7:$C$732,"*"&amp;RIGHT($A339,3)&amp;"*",EUROSTAT_VBE_IND_2010!$D$7:$D$732,"3250*"))/1000</f>
        <v>0</v>
      </c>
      <c r="S339" s="17">
        <f>(SUMIFS(EUROSTAT_VBE_IND_2010!P$7:P$732,EUROSTAT_VBE_IND_2010!$B$7:$B$732,$D339,EUROSTAT_VBE_IND_2010!$C$7:$C$732,"*"&amp;RIGHT($A339,3)&amp;"*",EUROSTAT_VBE_IND_2010!$D$7:$D$732,"3250*"))/1000</f>
        <v>0</v>
      </c>
      <c r="T339" s="17">
        <f>(SUMIFS(EUROSTAT_VBE_IND_2010!Q$7:Q$732,EUROSTAT_VBE_IND_2010!$B$7:$B$732,$D339,EUROSTAT_VBE_IND_2010!$C$7:$C$732,"*"&amp;RIGHT($A339,3)&amp;"*",EUROSTAT_VBE_IND_2010!$D$7:$D$732,"3250*"))/1000</f>
        <v>0</v>
      </c>
      <c r="U339" s="17">
        <f>(SUMIFS(EUROSTAT_VBE_IND_2010!R$7:R$732,EUROSTAT_VBE_IND_2010!$B$7:$B$732,$D339,EUROSTAT_VBE_IND_2010!$C$7:$C$732,"*"&amp;RIGHT($A339,3)&amp;"*",EUROSTAT_VBE_IND_2010!$D$7:$D$732,"3250*"))/1000</f>
        <v>0</v>
      </c>
      <c r="V339" s="17">
        <f>(SUMIFS(EUROSTAT_VBE_IND_2010!S$7:S$732,EUROSTAT_VBE_IND_2010!$B$7:$B$732,$D339,EUROSTAT_VBE_IND_2010!$C$7:$C$732,"*"&amp;RIGHT($A339,3)&amp;"*",EUROSTAT_VBE_IND_2010!$D$7:$D$732,"3250*"))/1000</f>
        <v>0</v>
      </c>
      <c r="W339" s="17">
        <f>(SUMIFS(EUROSTAT_VBE_IND_2010!T$7:T$732,EUROSTAT_VBE_IND_2010!$B$7:$B$732,$D339,EUROSTAT_VBE_IND_2010!$C$7:$C$732,"*"&amp;RIGHT($A339,3)&amp;"*",EUROSTAT_VBE_IND_2010!$D$7:$D$732,"3250*"))/1000</f>
        <v>0</v>
      </c>
      <c r="X339" s="17">
        <f>(SUMIFS(EUROSTAT_VBE_IND_2010!U$7:U$732,EUROSTAT_VBE_IND_2010!$B$7:$B$732,$D339,EUROSTAT_VBE_IND_2010!$C$7:$C$732,"*"&amp;RIGHT($A339,3)&amp;"*",EUROSTAT_VBE_IND_2010!$D$7:$D$732,"3250*"))/1000</f>
        <v>0</v>
      </c>
      <c r="Y339" s="17">
        <f>(SUMIFS(EUROSTAT_VBE_IND_2010!V$7:V$732,EUROSTAT_VBE_IND_2010!$B$7:$B$732,$D339,EUROSTAT_VBE_IND_2010!$C$7:$C$732,"*"&amp;RIGHT($A339,3)&amp;"*",EUROSTAT_VBE_IND_2010!$D$7:$D$732,"3250*"))/1000</f>
        <v>0</v>
      </c>
      <c r="Z339" s="17">
        <f>(SUMIFS(EUROSTAT_VBE_IND_2010!W$7:W$732,EUROSTAT_VBE_IND_2010!$B$7:$B$732,$D339,EUROSTAT_VBE_IND_2010!$C$7:$C$732,"*"&amp;RIGHT($A339,3)&amp;"*",EUROSTAT_VBE_IND_2010!$D$7:$D$732,"3250*"))/1000</f>
        <v>0</v>
      </c>
      <c r="AA339" s="17">
        <f>(SUMIFS(EUROSTAT_VBE_IND_2010!X$7:X$732,EUROSTAT_VBE_IND_2010!$B$7:$B$732,$D339,EUROSTAT_VBE_IND_2010!$C$7:$C$732,"*"&amp;RIGHT($A339,3)&amp;"*",EUROSTAT_VBE_IND_2010!$D$7:$D$732,"3250*"))/1000</f>
        <v>0</v>
      </c>
      <c r="AB339" s="17">
        <f>(SUMIFS(EUROSTAT_VBE_IND_2010!AA$7:AA$732,EUROSTAT_VBE_IND_2010!$B$7:$B$732,$D339,EUROSTAT_VBE_IND_2010!$C$7:$C$732,"*"&amp;RIGHT($A339,3)&amp;"*",EUROSTAT_VBE_IND_2010!$D$7:$D$732,"3250*"))/1000</f>
        <v>0</v>
      </c>
      <c r="AC339" s="17">
        <f>(SUMIFS(EUROSTAT_VBE_IND_2010!AB$7:AB$732,EUROSTAT_VBE_IND_2010!$B$7:$B$732,$D339,EUROSTAT_VBE_IND_2010!$C$7:$C$732,"*"&amp;RIGHT($A339,3)&amp;"*",EUROSTAT_VBE_IND_2010!$D$7:$D$732,"3250*"))/1000</f>
        <v>0</v>
      </c>
      <c r="AD339" s="17">
        <f>(SUMIFS(EUROSTAT_VBE_IND_2010!AC$7:AC$732,EUROSTAT_VBE_IND_2010!$B$7:$B$732,$D339,EUROSTAT_VBE_IND_2010!$C$7:$C$732,"*"&amp;RIGHT($A339,3)&amp;"*",EUROSTAT_VBE_IND_2010!$D$7:$D$732,"3250*"))/1000</f>
        <v>0</v>
      </c>
      <c r="AE339" s="17">
        <f>(SUMIFS(EUROSTAT_VBE_IND_2010!AD$7:AD$732,EUROSTAT_VBE_IND_2010!$B$7:$B$732,$D339,EUROSTAT_VBE_IND_2010!$C$7:$C$732,"*"&amp;RIGHT($A339,3)&amp;"*",EUROSTAT_VBE_IND_2010!$D$7:$D$732,"3250*"))/1000</f>
        <v>0</v>
      </c>
      <c r="AF339" s="17">
        <f>(SUMIFS(EUROSTAT_VBE_IND_2010!AE$7:AE$732,EUROSTAT_VBE_IND_2010!$B$7:$B$732,$D339,EUROSTAT_VBE_IND_2010!$C$7:$C$732,"*"&amp;RIGHT($A339,3)&amp;"*",EUROSTAT_VBE_IND_2010!$D$7:$D$732,"3250*"))/1000</f>
        <v>0</v>
      </c>
      <c r="AG339" s="17">
        <f>(SUMIFS(EUROSTAT_VBE_IND_2010!AF$7:AF$732,EUROSTAT_VBE_IND_2010!$B$7:$B$732,$D339,EUROSTAT_VBE_IND_2010!$C$7:$C$732,"*"&amp;RIGHT($A339,3)&amp;"*",EUROSTAT_VBE_IND_2010!$D$7:$D$732,"3250*"))/1000</f>
        <v>0</v>
      </c>
      <c r="AH339" s="17">
        <f>(SUMIFS(EUROSTAT_VBE_IND_2010!AH$7:AH$732,EUROSTAT_VBE_IND_2010!$B$7:$B$732,$D339,EUROSTAT_VBE_IND_2010!$C$7:$C$732,"*"&amp;RIGHT($A339,3)&amp;"*",EUROSTAT_VBE_IND_2010!$D$7:$D$732,"3250*"))/1000</f>
        <v>0</v>
      </c>
      <c r="AI339" s="17">
        <f>(SUMIFS(EUROSTAT_VBE_IND_2010!AI$7:AI$732,EUROSTAT_VBE_IND_2010!$B$7:$B$732,$D339,EUROSTAT_VBE_IND_2010!$C$7:$C$732,"*"&amp;RIGHT($A339,3)&amp;"*",EUROSTAT_VBE_IND_2010!$D$7:$D$732,"3250*"))/1000</f>
        <v>0</v>
      </c>
      <c r="AJ339" s="17">
        <f>(SUMIFS(EUROSTAT_VBE_IND_2010!AJ$7:AJ$732,EUROSTAT_VBE_IND_2010!$B$7:$B$732,$D339,EUROSTAT_VBE_IND_2010!$C$7:$C$732,"*"&amp;RIGHT($A339,3)&amp;"*",EUROSTAT_VBE_IND_2010!$D$7:$D$732,"3250*"))/1000</f>
        <v>0</v>
      </c>
      <c r="AK339" s="17">
        <f>(SUMIFS(EUROSTAT_VBE_IND_2010!AK$7:AK$732,EUROSTAT_VBE_IND_2010!$B$7:$B$732,$D339,EUROSTAT_VBE_IND_2010!$C$7:$C$732,"*"&amp;RIGHT($A339,3)&amp;"*",EUROSTAT_VBE_IND_2010!$D$7:$D$732,"3250*"))/1000</f>
        <v>0</v>
      </c>
      <c r="AL339" s="198">
        <f>SUMIFS('IEA Bal_AL-IND'!$D$30:$D$329,'IEA Bal_AL-IND'!$A$30:$A$329,"*"&amp;RIGHT($B339,8),'IEA Bal_AL-IND'!$C$30:$C$329,'Aggregated Balance-IND_2010'!$E339)</f>
        <v>0</v>
      </c>
      <c r="AM339" s="198">
        <f>SUMIFS('IEA Bal_BA-IND'!$D$30:$D$329,'IEA Bal_BA-IND'!$A$30:$A$329,"*"&amp;RIGHT($B339,8),'IEA Bal_BA-IND'!$C$30:$C$329,'Aggregated Balance-IND_2010'!$E339)</f>
        <v>0</v>
      </c>
      <c r="AN339" s="198">
        <f>SUMIFS('IEA Bal_KS-IND'!$D$30:$D$329,'IEA Bal_KS-IND'!$A$30:$A$329,"*"&amp;RIGHT($B339,8),'IEA Bal_KS-IND'!$C$30:$C$329,'Aggregated Balance-IND_2010'!$E339)</f>
        <v>0</v>
      </c>
      <c r="AO339" s="17">
        <f>(SUMIFS(EUROSTAT_VBE_IND_2010!Y$7:Y$732,EUROSTAT_VBE_IND_2010!$B$7:$B$732,$D339,EUROSTAT_VBE_IND_2010!$C$7:$C$732,"*"&amp;RIGHT($A339,3)&amp;"*",EUROSTAT_VBE_IND_2010!$D$7:$D$732,"3250*"))/1000</f>
        <v>0</v>
      </c>
      <c r="AP339" s="17">
        <f>(SUMIFS(EUROSTAT_VBE_IND_2010!Z$7:Z$732,EUROSTAT_VBE_IND_2010!$B$7:$B$732,$D339,EUROSTAT_VBE_IND_2010!$C$7:$C$732,"*"&amp;RIGHT($A339,3)&amp;"*",EUROSTAT_VBE_IND_2010!$D$7:$D$732,"3250*"))/1000</f>
        <v>0</v>
      </c>
      <c r="AQ339" s="17">
        <f>(SUMIFS(EUROSTAT_VBE_IND_2010!AG$7:AG$732,EUROSTAT_VBE_IND_2010!$B$7:$B$732,$D339,EUROSTAT_VBE_IND_2010!$C$7:$C$732,"*"&amp;RIGHT($A339,3)&amp;"*",EUROSTAT_VBE_IND_2010!$D$7:$D$732,"3250*"))/1000</f>
        <v>0</v>
      </c>
    </row>
    <row r="340" spans="1:43">
      <c r="A340" t="str">
        <f>LEFT(EUROSTAT_VBE_IND_2010!$C$528,8)</f>
        <v>B_101847</v>
      </c>
      <c r="B340" s="28" t="s">
        <v>212</v>
      </c>
      <c r="C340" t="s">
        <v>293</v>
      </c>
      <c r="D340" t="s">
        <v>126</v>
      </c>
      <c r="E340" t="s">
        <v>237</v>
      </c>
      <c r="F340" t="s">
        <v>257</v>
      </c>
      <c r="G340" s="17">
        <f>(SUMIFS(EUROSTAT_VBE_IND_2010!E$7:E$732,EUROSTAT_VBE_IND_2010!$B$7:$B$732,$D340,EUROSTAT_VBE_IND_2010!$C$7:$C$732,"*"&amp;RIGHT($A340,3)&amp;"*",EUROSTAT_VBE_IND_2010!$D$7:$D$732,"3270A*"))/1000+(SUMIFS(EUROSTAT_VBE_IND_2010!E$7:E$732,EUROSTAT_VBE_IND_2010!$B$7:$B$732,$D340,EUROSTAT_VBE_IND_2010!$C$7:$C$732,"*"&amp;RIGHT($A340,3)&amp;"*",EUROSTAT_VBE_IND_2010!$D$7:$D$732,"3285*"))/1000+(SUMIFS(EUROSTAT_VBE_IND_2010!E$7:E$732,EUROSTAT_VBE_IND_2010!$B$7:$B$732,$D340,EUROSTAT_VBE_IND_2010!$C$7:$C$732,"*"&amp;RIGHT($A340,3)&amp;"*",EUROSTAT_VBE_IND_2010!$D$7:$D$732,"3295*"))/1000+(SUMIFS(EUROSTAT_VBE_IND_2010!E$7:E$732,EUROSTAT_VBE_IND_2010!$B$7:$B$732,$D340,EUROSTAT_VBE_IND_2010!$C$7:$C$732,"*"&amp;RIGHT($A340,3)&amp;"*",EUROSTAT_VBE_IND_2010!$D$7:$D$732,"2410*"))/1000+(SUMIFS(EUROSTAT_VBE_IND_2010!E$7:E$732,EUROSTAT_VBE_IND_2010!$B$7:$B$732,$D340,EUROSTAT_VBE_IND_2010!$C$7:$C$732,"*"&amp;RIGHT($A340,3)&amp;"*",EUROSTAT_VBE_IND_2010!$D$7:$D$732,"3105*"))/1000</f>
        <v>0.92</v>
      </c>
      <c r="H340" s="17">
        <f>(SUMIFS(EUROSTAT_VBE_IND_2010!F$7:F$732,EUROSTAT_VBE_IND_2010!$B$7:$B$732,$D340,EUROSTAT_VBE_IND_2010!$C$7:$C$732,"*"&amp;RIGHT($A340,3)&amp;"*",EUROSTAT_VBE_IND_2010!$D$7:$D$732,"3270A*"))/1000+(SUMIFS(EUROSTAT_VBE_IND_2010!F$7:F$732,EUROSTAT_VBE_IND_2010!$B$7:$B$732,$D340,EUROSTAT_VBE_IND_2010!$C$7:$C$732,"*"&amp;RIGHT($A340,3)&amp;"*",EUROSTAT_VBE_IND_2010!$D$7:$D$732,"3285*"))/1000+(SUMIFS(EUROSTAT_VBE_IND_2010!F$7:F$732,EUROSTAT_VBE_IND_2010!$B$7:$B$732,$D340,EUROSTAT_VBE_IND_2010!$C$7:$C$732,"*"&amp;RIGHT($A340,3)&amp;"*",EUROSTAT_VBE_IND_2010!$D$7:$D$732,"3295*"))/1000+(SUMIFS(EUROSTAT_VBE_IND_2010!F$7:F$732,EUROSTAT_VBE_IND_2010!$B$7:$B$732,$D340,EUROSTAT_VBE_IND_2010!$C$7:$C$732,"*"&amp;RIGHT($A340,3)&amp;"*",EUROSTAT_VBE_IND_2010!$D$7:$D$732,"2410*"))/1000+(SUMIFS(EUROSTAT_VBE_IND_2010!F$7:F$732,EUROSTAT_VBE_IND_2010!$B$7:$B$732,$D340,EUROSTAT_VBE_IND_2010!$C$7:$C$732,"*"&amp;RIGHT($A340,3)&amp;"*",EUROSTAT_VBE_IND_2010!$D$7:$D$732,"3105*"))/1000</f>
        <v>0.16</v>
      </c>
      <c r="I340" s="17">
        <f>(SUMIFS(EUROSTAT_VBE_IND_2010!G$7:G$732,EUROSTAT_VBE_IND_2010!$B$7:$B$732,$D340,EUROSTAT_VBE_IND_2010!$C$7:$C$732,"*"&amp;RIGHT($A340,3)&amp;"*",EUROSTAT_VBE_IND_2010!$D$7:$D$732,"3270A*"))/1000+(SUMIFS(EUROSTAT_VBE_IND_2010!G$7:G$732,EUROSTAT_VBE_IND_2010!$B$7:$B$732,$D340,EUROSTAT_VBE_IND_2010!$C$7:$C$732,"*"&amp;RIGHT($A340,3)&amp;"*",EUROSTAT_VBE_IND_2010!$D$7:$D$732,"3285*"))/1000+(SUMIFS(EUROSTAT_VBE_IND_2010!G$7:G$732,EUROSTAT_VBE_IND_2010!$B$7:$B$732,$D340,EUROSTAT_VBE_IND_2010!$C$7:$C$732,"*"&amp;RIGHT($A340,3)&amp;"*",EUROSTAT_VBE_IND_2010!$D$7:$D$732,"3295*"))/1000+(SUMIFS(EUROSTAT_VBE_IND_2010!G$7:G$732,EUROSTAT_VBE_IND_2010!$B$7:$B$732,$D340,EUROSTAT_VBE_IND_2010!$C$7:$C$732,"*"&amp;RIGHT($A340,3)&amp;"*",EUROSTAT_VBE_IND_2010!$D$7:$D$732,"2410*"))/1000+(SUMIFS(EUROSTAT_VBE_IND_2010!G$7:G$732,EUROSTAT_VBE_IND_2010!$B$7:$B$732,$D340,EUROSTAT_VBE_IND_2010!$C$7:$C$732,"*"&amp;RIGHT($A340,3)&amp;"*",EUROSTAT_VBE_IND_2010!$D$7:$D$732,"3105*"))/1000</f>
        <v>0.16</v>
      </c>
      <c r="J340" s="198">
        <f>SUMIFS('IEA Bal_CH-IND'!$D$30:$D$329,'IEA Bal_CH-IND'!$A$30:$A$329,"*"&amp;RIGHT($B340,8),'IEA Bal_CH-IND'!$C$30:$C$329,'Aggregated Balance-IND_2010'!$E340)</f>
        <v>0</v>
      </c>
      <c r="K340" s="17">
        <f>(SUMIFS(EUROSTAT_VBE_IND_2010!H$7:H$732,EUROSTAT_VBE_IND_2010!$B$7:$B$732,$D340,EUROSTAT_VBE_IND_2010!$C$7:$C$732,"*"&amp;RIGHT($A340,3)&amp;"*",EUROSTAT_VBE_IND_2010!$D$7:$D$732,"3270A*"))/1000+(SUMIFS(EUROSTAT_VBE_IND_2010!H$7:H$732,EUROSTAT_VBE_IND_2010!$B$7:$B$732,$D340,EUROSTAT_VBE_IND_2010!$C$7:$C$732,"*"&amp;RIGHT($A340,3)&amp;"*",EUROSTAT_VBE_IND_2010!$D$7:$D$732,"3285*"))/1000+(SUMIFS(EUROSTAT_VBE_IND_2010!H$7:H$732,EUROSTAT_VBE_IND_2010!$B$7:$B$732,$D340,EUROSTAT_VBE_IND_2010!$C$7:$C$732,"*"&amp;RIGHT($A340,3)&amp;"*",EUROSTAT_VBE_IND_2010!$D$7:$D$732,"3295*"))/1000+(SUMIFS(EUROSTAT_VBE_IND_2010!H$7:H$732,EUROSTAT_VBE_IND_2010!$B$7:$B$732,$D340,EUROSTAT_VBE_IND_2010!$C$7:$C$732,"*"&amp;RIGHT($A340,3)&amp;"*",EUROSTAT_VBE_IND_2010!$D$7:$D$732,"2410*"))/1000+(SUMIFS(EUROSTAT_VBE_IND_2010!H$7:H$732,EUROSTAT_VBE_IND_2010!$B$7:$B$732,$D340,EUROSTAT_VBE_IND_2010!$C$7:$C$732,"*"&amp;RIGHT($A340,3)&amp;"*",EUROSTAT_VBE_IND_2010!$D$7:$D$732,"3105*"))/1000</f>
        <v>0</v>
      </c>
      <c r="L340" s="17">
        <f>(SUMIFS(EUROSTAT_VBE_IND_2010!I$7:I$732,EUROSTAT_VBE_IND_2010!$B$7:$B$732,$D340,EUROSTAT_VBE_IND_2010!$C$7:$C$732,"*"&amp;RIGHT($A340,3)&amp;"*",EUROSTAT_VBE_IND_2010!$D$7:$D$732,"3270A*"))/1000+(SUMIFS(EUROSTAT_VBE_IND_2010!I$7:I$732,EUROSTAT_VBE_IND_2010!$B$7:$B$732,$D340,EUROSTAT_VBE_IND_2010!$C$7:$C$732,"*"&amp;RIGHT($A340,3)&amp;"*",EUROSTAT_VBE_IND_2010!$D$7:$D$732,"3285*"))/1000+(SUMIFS(EUROSTAT_VBE_IND_2010!I$7:I$732,EUROSTAT_VBE_IND_2010!$B$7:$B$732,$D340,EUROSTAT_VBE_IND_2010!$C$7:$C$732,"*"&amp;RIGHT($A340,3)&amp;"*",EUROSTAT_VBE_IND_2010!$D$7:$D$732,"3295*"))/1000+(SUMIFS(EUROSTAT_VBE_IND_2010!I$7:I$732,EUROSTAT_VBE_IND_2010!$B$7:$B$732,$D340,EUROSTAT_VBE_IND_2010!$C$7:$C$732,"*"&amp;RIGHT($A340,3)&amp;"*",EUROSTAT_VBE_IND_2010!$D$7:$D$732,"2410*"))/1000+(SUMIFS(EUROSTAT_VBE_IND_2010!I$7:I$732,EUROSTAT_VBE_IND_2010!$B$7:$B$732,$D340,EUROSTAT_VBE_IND_2010!$C$7:$C$732,"*"&amp;RIGHT($A340,3)&amp;"*",EUROSTAT_VBE_IND_2010!$D$7:$D$732,"3105*"))/1000</f>
        <v>0.268</v>
      </c>
      <c r="M340" s="17">
        <f>(SUMIFS(EUROSTAT_VBE_IND_2010!J$7:J$732,EUROSTAT_VBE_IND_2010!$B$7:$B$732,$D340,EUROSTAT_VBE_IND_2010!$C$7:$C$732,"*"&amp;RIGHT($A340,3)&amp;"*",EUROSTAT_VBE_IND_2010!$D$7:$D$732,"3270A*"))/1000+(SUMIFS(EUROSTAT_VBE_IND_2010!J$7:J$732,EUROSTAT_VBE_IND_2010!$B$7:$B$732,$D340,EUROSTAT_VBE_IND_2010!$C$7:$C$732,"*"&amp;RIGHT($A340,3)&amp;"*",EUROSTAT_VBE_IND_2010!$D$7:$D$732,"3285*"))/1000+(SUMIFS(EUROSTAT_VBE_IND_2010!J$7:J$732,EUROSTAT_VBE_IND_2010!$B$7:$B$732,$D340,EUROSTAT_VBE_IND_2010!$C$7:$C$732,"*"&amp;RIGHT($A340,3)&amp;"*",EUROSTAT_VBE_IND_2010!$D$7:$D$732,"3295*"))/1000+(SUMIFS(EUROSTAT_VBE_IND_2010!J$7:J$732,EUROSTAT_VBE_IND_2010!$B$7:$B$732,$D340,EUROSTAT_VBE_IND_2010!$C$7:$C$732,"*"&amp;RIGHT($A340,3)&amp;"*",EUROSTAT_VBE_IND_2010!$D$7:$D$732,"2410*"))/1000+(SUMIFS(EUROSTAT_VBE_IND_2010!J$7:J$732,EUROSTAT_VBE_IND_2010!$B$7:$B$732,$D340,EUROSTAT_VBE_IND_2010!$C$7:$C$732,"*"&amp;RIGHT($A340,3)&amp;"*",EUROSTAT_VBE_IND_2010!$D$7:$D$732,"3105*"))/1000</f>
        <v>0.183</v>
      </c>
      <c r="N340" s="17">
        <f>(SUMIFS(EUROSTAT_VBE_IND_2010!K$7:K$732,EUROSTAT_VBE_IND_2010!$B$7:$B$732,$D340,EUROSTAT_VBE_IND_2010!$C$7:$C$732,"*"&amp;RIGHT($A340,3)&amp;"*",EUROSTAT_VBE_IND_2010!$D$7:$D$732,"3270A*"))/1000+(SUMIFS(EUROSTAT_VBE_IND_2010!K$7:K$732,EUROSTAT_VBE_IND_2010!$B$7:$B$732,$D340,EUROSTAT_VBE_IND_2010!$C$7:$C$732,"*"&amp;RIGHT($A340,3)&amp;"*",EUROSTAT_VBE_IND_2010!$D$7:$D$732,"3285*"))/1000+(SUMIFS(EUROSTAT_VBE_IND_2010!K$7:K$732,EUROSTAT_VBE_IND_2010!$B$7:$B$732,$D340,EUROSTAT_VBE_IND_2010!$C$7:$C$732,"*"&amp;RIGHT($A340,3)&amp;"*",EUROSTAT_VBE_IND_2010!$D$7:$D$732,"3295*"))/1000+(SUMIFS(EUROSTAT_VBE_IND_2010!K$7:K$732,EUROSTAT_VBE_IND_2010!$B$7:$B$732,$D340,EUROSTAT_VBE_IND_2010!$C$7:$C$732,"*"&amp;RIGHT($A340,3)&amp;"*",EUROSTAT_VBE_IND_2010!$D$7:$D$732,"2410*"))/1000+(SUMIFS(EUROSTAT_VBE_IND_2010!K$7:K$732,EUROSTAT_VBE_IND_2010!$B$7:$B$732,$D340,EUROSTAT_VBE_IND_2010!$C$7:$C$732,"*"&amp;RIGHT($A340,3)&amp;"*",EUROSTAT_VBE_IND_2010!$D$7:$D$732,"3105*"))/1000</f>
        <v>0.16</v>
      </c>
      <c r="O340" s="17">
        <f>(SUMIFS(EUROSTAT_VBE_IND_2010!L$7:L$732,EUROSTAT_VBE_IND_2010!$B$7:$B$732,$D340,EUROSTAT_VBE_IND_2010!$C$7:$C$732,"*"&amp;RIGHT($A340,3)&amp;"*",EUROSTAT_VBE_IND_2010!$D$7:$D$732,"3270A*"))/1000+(SUMIFS(EUROSTAT_VBE_IND_2010!L$7:L$732,EUROSTAT_VBE_IND_2010!$B$7:$B$732,$D340,EUROSTAT_VBE_IND_2010!$C$7:$C$732,"*"&amp;RIGHT($A340,3)&amp;"*",EUROSTAT_VBE_IND_2010!$D$7:$D$732,"3285*"))/1000+(SUMIFS(EUROSTAT_VBE_IND_2010!L$7:L$732,EUROSTAT_VBE_IND_2010!$B$7:$B$732,$D340,EUROSTAT_VBE_IND_2010!$C$7:$C$732,"*"&amp;RIGHT($A340,3)&amp;"*",EUROSTAT_VBE_IND_2010!$D$7:$D$732,"3295*"))/1000+(SUMIFS(EUROSTAT_VBE_IND_2010!L$7:L$732,EUROSTAT_VBE_IND_2010!$B$7:$B$732,$D340,EUROSTAT_VBE_IND_2010!$C$7:$C$732,"*"&amp;RIGHT($A340,3)&amp;"*",EUROSTAT_VBE_IND_2010!$D$7:$D$732,"2410*"))/1000+(SUMIFS(EUROSTAT_VBE_IND_2010!L$7:L$732,EUROSTAT_VBE_IND_2010!$B$7:$B$732,$D340,EUROSTAT_VBE_IND_2010!$C$7:$C$732,"*"&amp;RIGHT($A340,3)&amp;"*",EUROSTAT_VBE_IND_2010!$D$7:$D$732,"3105*"))/1000</f>
        <v>0.04</v>
      </c>
      <c r="P340" s="17">
        <f>(SUMIFS(EUROSTAT_VBE_IND_2010!M$7:M$732,EUROSTAT_VBE_IND_2010!$B$7:$B$732,$D340,EUROSTAT_VBE_IND_2010!$C$7:$C$732,"*"&amp;RIGHT($A340,3)&amp;"*",EUROSTAT_VBE_IND_2010!$D$7:$D$732,"3270A*"))/1000+(SUMIFS(EUROSTAT_VBE_IND_2010!M$7:M$732,EUROSTAT_VBE_IND_2010!$B$7:$B$732,$D340,EUROSTAT_VBE_IND_2010!$C$7:$C$732,"*"&amp;RIGHT($A340,3)&amp;"*",EUROSTAT_VBE_IND_2010!$D$7:$D$732,"3285*"))/1000+(SUMIFS(EUROSTAT_VBE_IND_2010!M$7:M$732,EUROSTAT_VBE_IND_2010!$B$7:$B$732,$D340,EUROSTAT_VBE_IND_2010!$C$7:$C$732,"*"&amp;RIGHT($A340,3)&amp;"*",EUROSTAT_VBE_IND_2010!$D$7:$D$732,"3295*"))/1000+(SUMIFS(EUROSTAT_VBE_IND_2010!M$7:M$732,EUROSTAT_VBE_IND_2010!$B$7:$B$732,$D340,EUROSTAT_VBE_IND_2010!$C$7:$C$732,"*"&amp;RIGHT($A340,3)&amp;"*",EUROSTAT_VBE_IND_2010!$D$7:$D$732,"2410*"))/1000+(SUMIFS(EUROSTAT_VBE_IND_2010!M$7:M$732,EUROSTAT_VBE_IND_2010!$B$7:$B$732,$D340,EUROSTAT_VBE_IND_2010!$C$7:$C$732,"*"&amp;RIGHT($A340,3)&amp;"*",EUROSTAT_VBE_IND_2010!$D$7:$D$732,"3105*"))/1000</f>
        <v>0.16</v>
      </c>
      <c r="Q340" s="17">
        <f>(SUMIFS(EUROSTAT_VBE_IND_2010!N$7:N$732,EUROSTAT_VBE_IND_2010!$B$7:$B$732,$D340,EUROSTAT_VBE_IND_2010!$C$7:$C$732,"*"&amp;RIGHT($A340,3)&amp;"*",EUROSTAT_VBE_IND_2010!$D$7:$D$732,"3270A*"))/1000+(SUMIFS(EUROSTAT_VBE_IND_2010!N$7:N$732,EUROSTAT_VBE_IND_2010!$B$7:$B$732,$D340,EUROSTAT_VBE_IND_2010!$C$7:$C$732,"*"&amp;RIGHT($A340,3)&amp;"*",EUROSTAT_VBE_IND_2010!$D$7:$D$732,"3285*"))/1000+(SUMIFS(EUROSTAT_VBE_IND_2010!N$7:N$732,EUROSTAT_VBE_IND_2010!$B$7:$B$732,$D340,EUROSTAT_VBE_IND_2010!$C$7:$C$732,"*"&amp;RIGHT($A340,3)&amp;"*",EUROSTAT_VBE_IND_2010!$D$7:$D$732,"3295*"))/1000+(SUMIFS(EUROSTAT_VBE_IND_2010!N$7:N$732,EUROSTAT_VBE_IND_2010!$B$7:$B$732,$D340,EUROSTAT_VBE_IND_2010!$C$7:$C$732,"*"&amp;RIGHT($A340,3)&amp;"*",EUROSTAT_VBE_IND_2010!$D$7:$D$732,"2410*"))/1000+(SUMIFS(EUROSTAT_VBE_IND_2010!N$7:N$732,EUROSTAT_VBE_IND_2010!$B$7:$B$732,$D340,EUROSTAT_VBE_IND_2010!$C$7:$C$732,"*"&amp;RIGHT($A340,3)&amp;"*",EUROSTAT_VBE_IND_2010!$D$7:$D$732,"3105*"))/1000</f>
        <v>5.64</v>
      </c>
      <c r="R340" s="17">
        <f>(SUMIFS(EUROSTAT_VBE_IND_2010!O$7:O$732,EUROSTAT_VBE_IND_2010!$B$7:$B$732,$D340,EUROSTAT_VBE_IND_2010!$C$7:$C$732,"*"&amp;RIGHT($A340,3)&amp;"*",EUROSTAT_VBE_IND_2010!$D$7:$D$732,"3270A*"))/1000+(SUMIFS(EUROSTAT_VBE_IND_2010!O$7:O$732,EUROSTAT_VBE_IND_2010!$B$7:$B$732,$D340,EUROSTAT_VBE_IND_2010!$C$7:$C$732,"*"&amp;RIGHT($A340,3)&amp;"*",EUROSTAT_VBE_IND_2010!$D$7:$D$732,"3285*"))/1000+(SUMIFS(EUROSTAT_VBE_IND_2010!O$7:O$732,EUROSTAT_VBE_IND_2010!$B$7:$B$732,$D340,EUROSTAT_VBE_IND_2010!$C$7:$C$732,"*"&amp;RIGHT($A340,3)&amp;"*",EUROSTAT_VBE_IND_2010!$D$7:$D$732,"3295*"))/1000+(SUMIFS(EUROSTAT_VBE_IND_2010!O$7:O$732,EUROSTAT_VBE_IND_2010!$B$7:$B$732,$D340,EUROSTAT_VBE_IND_2010!$C$7:$C$732,"*"&amp;RIGHT($A340,3)&amp;"*",EUROSTAT_VBE_IND_2010!$D$7:$D$732,"2410*"))/1000+(SUMIFS(EUROSTAT_VBE_IND_2010!O$7:O$732,EUROSTAT_VBE_IND_2010!$B$7:$B$732,$D340,EUROSTAT_VBE_IND_2010!$C$7:$C$732,"*"&amp;RIGHT($A340,3)&amp;"*",EUROSTAT_VBE_IND_2010!$D$7:$D$732,"3105*"))/1000</f>
        <v>0.16</v>
      </c>
      <c r="S340" s="17">
        <f>(SUMIFS(EUROSTAT_VBE_IND_2010!P$7:P$732,EUROSTAT_VBE_IND_2010!$B$7:$B$732,$D340,EUROSTAT_VBE_IND_2010!$C$7:$C$732,"*"&amp;RIGHT($A340,3)&amp;"*",EUROSTAT_VBE_IND_2010!$D$7:$D$732,"3270A*"))/1000+(SUMIFS(EUROSTAT_VBE_IND_2010!P$7:P$732,EUROSTAT_VBE_IND_2010!$B$7:$B$732,$D340,EUROSTAT_VBE_IND_2010!$C$7:$C$732,"*"&amp;RIGHT($A340,3)&amp;"*",EUROSTAT_VBE_IND_2010!$D$7:$D$732,"3285*"))/1000+(SUMIFS(EUROSTAT_VBE_IND_2010!P$7:P$732,EUROSTAT_VBE_IND_2010!$B$7:$B$732,$D340,EUROSTAT_VBE_IND_2010!$C$7:$C$732,"*"&amp;RIGHT($A340,3)&amp;"*",EUROSTAT_VBE_IND_2010!$D$7:$D$732,"3295*"))/1000+(SUMIFS(EUROSTAT_VBE_IND_2010!P$7:P$732,EUROSTAT_VBE_IND_2010!$B$7:$B$732,$D340,EUROSTAT_VBE_IND_2010!$C$7:$C$732,"*"&amp;RIGHT($A340,3)&amp;"*",EUROSTAT_VBE_IND_2010!$D$7:$D$732,"2410*"))/1000+(SUMIFS(EUROSTAT_VBE_IND_2010!P$7:P$732,EUROSTAT_VBE_IND_2010!$B$7:$B$732,$D340,EUROSTAT_VBE_IND_2010!$C$7:$C$732,"*"&amp;RIGHT($A340,3)&amp;"*",EUROSTAT_VBE_IND_2010!$D$7:$D$732,"3105*"))/1000</f>
        <v>0.28</v>
      </c>
      <c r="T340" s="17">
        <f>(SUMIFS(EUROSTAT_VBE_IND_2010!Q$7:Q$732,EUROSTAT_VBE_IND_2010!$B$7:$B$732,$D340,EUROSTAT_VBE_IND_2010!$C$7:$C$732,"*"&amp;RIGHT($A340,3)&amp;"*",EUROSTAT_VBE_IND_2010!$D$7:$D$732,"3270A*"))/1000+(SUMIFS(EUROSTAT_VBE_IND_2010!Q$7:Q$732,EUROSTAT_VBE_IND_2010!$B$7:$B$732,$D340,EUROSTAT_VBE_IND_2010!$C$7:$C$732,"*"&amp;RIGHT($A340,3)&amp;"*",EUROSTAT_VBE_IND_2010!$D$7:$D$732,"3285*"))/1000+(SUMIFS(EUROSTAT_VBE_IND_2010!Q$7:Q$732,EUROSTAT_VBE_IND_2010!$B$7:$B$732,$D340,EUROSTAT_VBE_IND_2010!$C$7:$C$732,"*"&amp;RIGHT($A340,3)&amp;"*",EUROSTAT_VBE_IND_2010!$D$7:$D$732,"3295*"))/1000+(SUMIFS(EUROSTAT_VBE_IND_2010!Q$7:Q$732,EUROSTAT_VBE_IND_2010!$B$7:$B$732,$D340,EUROSTAT_VBE_IND_2010!$C$7:$C$732,"*"&amp;RIGHT($A340,3)&amp;"*",EUROSTAT_VBE_IND_2010!$D$7:$D$732,"2410*"))/1000+(SUMIFS(EUROSTAT_VBE_IND_2010!Q$7:Q$732,EUROSTAT_VBE_IND_2010!$B$7:$B$732,$D340,EUROSTAT_VBE_IND_2010!$C$7:$C$732,"*"&amp;RIGHT($A340,3)&amp;"*",EUROSTAT_VBE_IND_2010!$D$7:$D$732,"3105*"))/1000</f>
        <v>0.04</v>
      </c>
      <c r="U340" s="17">
        <f>(SUMIFS(EUROSTAT_VBE_IND_2010!R$7:R$732,EUROSTAT_VBE_IND_2010!$B$7:$B$732,$D340,EUROSTAT_VBE_IND_2010!$C$7:$C$732,"*"&amp;RIGHT($A340,3)&amp;"*",EUROSTAT_VBE_IND_2010!$D$7:$D$732,"3270A*"))/1000+(SUMIFS(EUROSTAT_VBE_IND_2010!R$7:R$732,EUROSTAT_VBE_IND_2010!$B$7:$B$732,$D340,EUROSTAT_VBE_IND_2010!$C$7:$C$732,"*"&amp;RIGHT($A340,3)&amp;"*",EUROSTAT_VBE_IND_2010!$D$7:$D$732,"3285*"))/1000+(SUMIFS(EUROSTAT_VBE_IND_2010!R$7:R$732,EUROSTAT_VBE_IND_2010!$B$7:$B$732,$D340,EUROSTAT_VBE_IND_2010!$C$7:$C$732,"*"&amp;RIGHT($A340,3)&amp;"*",EUROSTAT_VBE_IND_2010!$D$7:$D$732,"3295*"))/1000+(SUMIFS(EUROSTAT_VBE_IND_2010!R$7:R$732,EUROSTAT_VBE_IND_2010!$B$7:$B$732,$D340,EUROSTAT_VBE_IND_2010!$C$7:$C$732,"*"&amp;RIGHT($A340,3)&amp;"*",EUROSTAT_VBE_IND_2010!$D$7:$D$732,"2410*"))/1000+(SUMIFS(EUROSTAT_VBE_IND_2010!R$7:R$732,EUROSTAT_VBE_IND_2010!$B$7:$B$732,$D340,EUROSTAT_VBE_IND_2010!$C$7:$C$732,"*"&amp;RIGHT($A340,3)&amp;"*",EUROSTAT_VBE_IND_2010!$D$7:$D$732,"3105*"))/1000</f>
        <v>0</v>
      </c>
      <c r="V340" s="17">
        <f>(SUMIFS(EUROSTAT_VBE_IND_2010!S$7:S$732,EUROSTAT_VBE_IND_2010!$B$7:$B$732,$D340,EUROSTAT_VBE_IND_2010!$C$7:$C$732,"*"&amp;RIGHT($A340,3)&amp;"*",EUROSTAT_VBE_IND_2010!$D$7:$D$732,"3270A*"))/1000+(SUMIFS(EUROSTAT_VBE_IND_2010!S$7:S$732,EUROSTAT_VBE_IND_2010!$B$7:$B$732,$D340,EUROSTAT_VBE_IND_2010!$C$7:$C$732,"*"&amp;RIGHT($A340,3)&amp;"*",EUROSTAT_VBE_IND_2010!$D$7:$D$732,"3285*"))/1000+(SUMIFS(EUROSTAT_VBE_IND_2010!S$7:S$732,EUROSTAT_VBE_IND_2010!$B$7:$B$732,$D340,EUROSTAT_VBE_IND_2010!$C$7:$C$732,"*"&amp;RIGHT($A340,3)&amp;"*",EUROSTAT_VBE_IND_2010!$D$7:$D$732,"3295*"))/1000+(SUMIFS(EUROSTAT_VBE_IND_2010!S$7:S$732,EUROSTAT_VBE_IND_2010!$B$7:$B$732,$D340,EUROSTAT_VBE_IND_2010!$C$7:$C$732,"*"&amp;RIGHT($A340,3)&amp;"*",EUROSTAT_VBE_IND_2010!$D$7:$D$732,"2410*"))/1000+(SUMIFS(EUROSTAT_VBE_IND_2010!S$7:S$732,EUROSTAT_VBE_IND_2010!$B$7:$B$732,$D340,EUROSTAT_VBE_IND_2010!$C$7:$C$732,"*"&amp;RIGHT($A340,3)&amp;"*",EUROSTAT_VBE_IND_2010!$D$7:$D$732,"3105*"))/1000</f>
        <v>0.04</v>
      </c>
      <c r="W340" s="17">
        <f>(SUMIFS(EUROSTAT_VBE_IND_2010!T$7:T$732,EUROSTAT_VBE_IND_2010!$B$7:$B$732,$D340,EUROSTAT_VBE_IND_2010!$C$7:$C$732,"*"&amp;RIGHT($A340,3)&amp;"*",EUROSTAT_VBE_IND_2010!$D$7:$D$732,"3270A*"))/1000+(SUMIFS(EUROSTAT_VBE_IND_2010!T$7:T$732,EUROSTAT_VBE_IND_2010!$B$7:$B$732,$D340,EUROSTAT_VBE_IND_2010!$C$7:$C$732,"*"&amp;RIGHT($A340,3)&amp;"*",EUROSTAT_VBE_IND_2010!$D$7:$D$732,"3285*"))/1000+(SUMIFS(EUROSTAT_VBE_IND_2010!T$7:T$732,EUROSTAT_VBE_IND_2010!$B$7:$B$732,$D340,EUROSTAT_VBE_IND_2010!$C$7:$C$732,"*"&amp;RIGHT($A340,3)&amp;"*",EUROSTAT_VBE_IND_2010!$D$7:$D$732,"3295*"))/1000+(SUMIFS(EUROSTAT_VBE_IND_2010!T$7:T$732,EUROSTAT_VBE_IND_2010!$B$7:$B$732,$D340,EUROSTAT_VBE_IND_2010!$C$7:$C$732,"*"&amp;RIGHT($A340,3)&amp;"*",EUROSTAT_VBE_IND_2010!$D$7:$D$732,"2410*"))/1000+(SUMIFS(EUROSTAT_VBE_IND_2010!T$7:T$732,EUROSTAT_VBE_IND_2010!$B$7:$B$732,$D340,EUROSTAT_VBE_IND_2010!$C$7:$C$732,"*"&amp;RIGHT($A340,3)&amp;"*",EUROSTAT_VBE_IND_2010!$D$7:$D$732,"3105*"))/1000</f>
        <v>0</v>
      </c>
      <c r="X340" s="17">
        <f>(SUMIFS(EUROSTAT_VBE_IND_2010!U$7:U$732,EUROSTAT_VBE_IND_2010!$B$7:$B$732,$D340,EUROSTAT_VBE_IND_2010!$C$7:$C$732,"*"&amp;RIGHT($A340,3)&amp;"*",EUROSTAT_VBE_IND_2010!$D$7:$D$732,"3270A*"))/1000+(SUMIFS(EUROSTAT_VBE_IND_2010!U$7:U$732,EUROSTAT_VBE_IND_2010!$B$7:$B$732,$D340,EUROSTAT_VBE_IND_2010!$C$7:$C$732,"*"&amp;RIGHT($A340,3)&amp;"*",EUROSTAT_VBE_IND_2010!$D$7:$D$732,"3285*"))/1000+(SUMIFS(EUROSTAT_VBE_IND_2010!U$7:U$732,EUROSTAT_VBE_IND_2010!$B$7:$B$732,$D340,EUROSTAT_VBE_IND_2010!$C$7:$C$732,"*"&amp;RIGHT($A340,3)&amp;"*",EUROSTAT_VBE_IND_2010!$D$7:$D$732,"3295*"))/1000+(SUMIFS(EUROSTAT_VBE_IND_2010!U$7:U$732,EUROSTAT_VBE_IND_2010!$B$7:$B$732,$D340,EUROSTAT_VBE_IND_2010!$C$7:$C$732,"*"&amp;RIGHT($A340,3)&amp;"*",EUROSTAT_VBE_IND_2010!$D$7:$D$732,"2410*"))/1000+(SUMIFS(EUROSTAT_VBE_IND_2010!U$7:U$732,EUROSTAT_VBE_IND_2010!$B$7:$B$732,$D340,EUROSTAT_VBE_IND_2010!$C$7:$C$732,"*"&amp;RIGHT($A340,3)&amp;"*",EUROSTAT_VBE_IND_2010!$D$7:$D$732,"3105*"))/1000</f>
        <v>5.48</v>
      </c>
      <c r="Y340" s="17">
        <f>(SUMIFS(EUROSTAT_VBE_IND_2010!V$7:V$732,EUROSTAT_VBE_IND_2010!$B$7:$B$732,$D340,EUROSTAT_VBE_IND_2010!$C$7:$C$732,"*"&amp;RIGHT($A340,3)&amp;"*",EUROSTAT_VBE_IND_2010!$D$7:$D$732,"3270A*"))/1000+(SUMIFS(EUROSTAT_VBE_IND_2010!V$7:V$732,EUROSTAT_VBE_IND_2010!$B$7:$B$732,$D340,EUROSTAT_VBE_IND_2010!$C$7:$C$732,"*"&amp;RIGHT($A340,3)&amp;"*",EUROSTAT_VBE_IND_2010!$D$7:$D$732,"3285*"))/1000+(SUMIFS(EUROSTAT_VBE_IND_2010!V$7:V$732,EUROSTAT_VBE_IND_2010!$B$7:$B$732,$D340,EUROSTAT_VBE_IND_2010!$C$7:$C$732,"*"&amp;RIGHT($A340,3)&amp;"*",EUROSTAT_VBE_IND_2010!$D$7:$D$732,"3295*"))/1000+(SUMIFS(EUROSTAT_VBE_IND_2010!V$7:V$732,EUROSTAT_VBE_IND_2010!$B$7:$B$732,$D340,EUROSTAT_VBE_IND_2010!$C$7:$C$732,"*"&amp;RIGHT($A340,3)&amp;"*",EUROSTAT_VBE_IND_2010!$D$7:$D$732,"2410*"))/1000+(SUMIFS(EUROSTAT_VBE_IND_2010!V$7:V$732,EUROSTAT_VBE_IND_2010!$B$7:$B$732,$D340,EUROSTAT_VBE_IND_2010!$C$7:$C$732,"*"&amp;RIGHT($A340,3)&amp;"*",EUROSTAT_VBE_IND_2010!$D$7:$D$732,"3105*"))/1000</f>
        <v>0</v>
      </c>
      <c r="Z340" s="17">
        <f>(SUMIFS(EUROSTAT_VBE_IND_2010!W$7:W$732,EUROSTAT_VBE_IND_2010!$B$7:$B$732,$D340,EUROSTAT_VBE_IND_2010!$C$7:$C$732,"*"&amp;RIGHT($A340,3)&amp;"*",EUROSTAT_VBE_IND_2010!$D$7:$D$732,"3270A*"))/1000+(SUMIFS(EUROSTAT_VBE_IND_2010!W$7:W$732,EUROSTAT_VBE_IND_2010!$B$7:$B$732,$D340,EUROSTAT_VBE_IND_2010!$C$7:$C$732,"*"&amp;RIGHT($A340,3)&amp;"*",EUROSTAT_VBE_IND_2010!$D$7:$D$732,"3285*"))/1000+(SUMIFS(EUROSTAT_VBE_IND_2010!W$7:W$732,EUROSTAT_VBE_IND_2010!$B$7:$B$732,$D340,EUROSTAT_VBE_IND_2010!$C$7:$C$732,"*"&amp;RIGHT($A340,3)&amp;"*",EUROSTAT_VBE_IND_2010!$D$7:$D$732,"3295*"))/1000+(SUMIFS(EUROSTAT_VBE_IND_2010!W$7:W$732,EUROSTAT_VBE_IND_2010!$B$7:$B$732,$D340,EUROSTAT_VBE_IND_2010!$C$7:$C$732,"*"&amp;RIGHT($A340,3)&amp;"*",EUROSTAT_VBE_IND_2010!$D$7:$D$732,"2410*"))/1000+(SUMIFS(EUROSTAT_VBE_IND_2010!W$7:W$732,EUROSTAT_VBE_IND_2010!$B$7:$B$732,$D340,EUROSTAT_VBE_IND_2010!$C$7:$C$732,"*"&amp;RIGHT($A340,3)&amp;"*",EUROSTAT_VBE_IND_2010!$D$7:$D$732,"3105*"))/1000</f>
        <v>0</v>
      </c>
      <c r="AA340" s="17">
        <f>(SUMIFS(EUROSTAT_VBE_IND_2010!X$7:X$732,EUROSTAT_VBE_IND_2010!$B$7:$B$732,$D340,EUROSTAT_VBE_IND_2010!$C$7:$C$732,"*"&amp;RIGHT($A340,3)&amp;"*",EUROSTAT_VBE_IND_2010!$D$7:$D$732,"3270A*"))/1000+(SUMIFS(EUROSTAT_VBE_IND_2010!X$7:X$732,EUROSTAT_VBE_IND_2010!$B$7:$B$732,$D340,EUROSTAT_VBE_IND_2010!$C$7:$C$732,"*"&amp;RIGHT($A340,3)&amp;"*",EUROSTAT_VBE_IND_2010!$D$7:$D$732,"3285*"))/1000+(SUMIFS(EUROSTAT_VBE_IND_2010!X$7:X$732,EUROSTAT_VBE_IND_2010!$B$7:$B$732,$D340,EUROSTAT_VBE_IND_2010!$C$7:$C$732,"*"&amp;RIGHT($A340,3)&amp;"*",EUROSTAT_VBE_IND_2010!$D$7:$D$732,"3295*"))/1000+(SUMIFS(EUROSTAT_VBE_IND_2010!X$7:X$732,EUROSTAT_VBE_IND_2010!$B$7:$B$732,$D340,EUROSTAT_VBE_IND_2010!$C$7:$C$732,"*"&amp;RIGHT($A340,3)&amp;"*",EUROSTAT_VBE_IND_2010!$D$7:$D$732,"2410*"))/1000+(SUMIFS(EUROSTAT_VBE_IND_2010!X$7:X$732,EUROSTAT_VBE_IND_2010!$B$7:$B$732,$D340,EUROSTAT_VBE_IND_2010!$C$7:$C$732,"*"&amp;RIGHT($A340,3)&amp;"*",EUROSTAT_VBE_IND_2010!$D$7:$D$732,"3105*"))/1000</f>
        <v>0</v>
      </c>
      <c r="AB340" s="17">
        <f>(SUMIFS(EUROSTAT_VBE_IND_2010!AA$7:AA$732,EUROSTAT_VBE_IND_2010!$B$7:$B$732,$D340,EUROSTAT_VBE_IND_2010!$C$7:$C$732,"*"&amp;RIGHT($A340,3)&amp;"*",EUROSTAT_VBE_IND_2010!$D$7:$D$732,"3270A*"))/1000+(SUMIFS(EUROSTAT_VBE_IND_2010!AA$7:AA$732,EUROSTAT_VBE_IND_2010!$B$7:$B$732,$D340,EUROSTAT_VBE_IND_2010!$C$7:$C$732,"*"&amp;RIGHT($A340,3)&amp;"*",EUROSTAT_VBE_IND_2010!$D$7:$D$732,"3285*"))/1000+(SUMIFS(EUROSTAT_VBE_IND_2010!AA$7:AA$732,EUROSTAT_VBE_IND_2010!$B$7:$B$732,$D340,EUROSTAT_VBE_IND_2010!$C$7:$C$732,"*"&amp;RIGHT($A340,3)&amp;"*",EUROSTAT_VBE_IND_2010!$D$7:$D$732,"3295*"))/1000+(SUMIFS(EUROSTAT_VBE_IND_2010!AA$7:AA$732,EUROSTAT_VBE_IND_2010!$B$7:$B$732,$D340,EUROSTAT_VBE_IND_2010!$C$7:$C$732,"*"&amp;RIGHT($A340,3)&amp;"*",EUROSTAT_VBE_IND_2010!$D$7:$D$732,"2410*"))/1000+(SUMIFS(EUROSTAT_VBE_IND_2010!AA$7:AA$732,EUROSTAT_VBE_IND_2010!$B$7:$B$732,$D340,EUROSTAT_VBE_IND_2010!$C$7:$C$732,"*"&amp;RIGHT($A340,3)&amp;"*",EUROSTAT_VBE_IND_2010!$D$7:$D$732,"3105*"))/1000</f>
        <v>0</v>
      </c>
      <c r="AC340" s="17">
        <f>(SUMIFS(EUROSTAT_VBE_IND_2010!AB$7:AB$732,EUROSTAT_VBE_IND_2010!$B$7:$B$732,$D340,EUROSTAT_VBE_IND_2010!$C$7:$C$732,"*"&amp;RIGHT($A340,3)&amp;"*",EUROSTAT_VBE_IND_2010!$D$7:$D$732,"3270A*"))/1000+(SUMIFS(EUROSTAT_VBE_IND_2010!AB$7:AB$732,EUROSTAT_VBE_IND_2010!$B$7:$B$732,$D340,EUROSTAT_VBE_IND_2010!$C$7:$C$732,"*"&amp;RIGHT($A340,3)&amp;"*",EUROSTAT_VBE_IND_2010!$D$7:$D$732,"3285*"))/1000+(SUMIFS(EUROSTAT_VBE_IND_2010!AB$7:AB$732,EUROSTAT_VBE_IND_2010!$B$7:$B$732,$D340,EUROSTAT_VBE_IND_2010!$C$7:$C$732,"*"&amp;RIGHT($A340,3)&amp;"*",EUROSTAT_VBE_IND_2010!$D$7:$D$732,"3295*"))/1000+(SUMIFS(EUROSTAT_VBE_IND_2010!AB$7:AB$732,EUROSTAT_VBE_IND_2010!$B$7:$B$732,$D340,EUROSTAT_VBE_IND_2010!$C$7:$C$732,"*"&amp;RIGHT($A340,3)&amp;"*",EUROSTAT_VBE_IND_2010!$D$7:$D$732,"2410*"))/1000+(SUMIFS(EUROSTAT_VBE_IND_2010!AB$7:AB$732,EUROSTAT_VBE_IND_2010!$B$7:$B$732,$D340,EUROSTAT_VBE_IND_2010!$C$7:$C$732,"*"&amp;RIGHT($A340,3)&amp;"*",EUROSTAT_VBE_IND_2010!$D$7:$D$732,"3105*"))/1000</f>
        <v>0</v>
      </c>
      <c r="AD340" s="17">
        <f>(SUMIFS(EUROSTAT_VBE_IND_2010!AC$7:AC$732,EUROSTAT_VBE_IND_2010!$B$7:$B$732,$D340,EUROSTAT_VBE_IND_2010!$C$7:$C$732,"*"&amp;RIGHT($A340,3)&amp;"*",EUROSTAT_VBE_IND_2010!$D$7:$D$732,"3270A*"))/1000+(SUMIFS(EUROSTAT_VBE_IND_2010!AC$7:AC$732,EUROSTAT_VBE_IND_2010!$B$7:$B$732,$D340,EUROSTAT_VBE_IND_2010!$C$7:$C$732,"*"&amp;RIGHT($A340,3)&amp;"*",EUROSTAT_VBE_IND_2010!$D$7:$D$732,"3285*"))/1000+(SUMIFS(EUROSTAT_VBE_IND_2010!AC$7:AC$732,EUROSTAT_VBE_IND_2010!$B$7:$B$732,$D340,EUROSTAT_VBE_IND_2010!$C$7:$C$732,"*"&amp;RIGHT($A340,3)&amp;"*",EUROSTAT_VBE_IND_2010!$D$7:$D$732,"3295*"))/1000+(SUMIFS(EUROSTAT_VBE_IND_2010!AC$7:AC$732,EUROSTAT_VBE_IND_2010!$B$7:$B$732,$D340,EUROSTAT_VBE_IND_2010!$C$7:$C$732,"*"&amp;RIGHT($A340,3)&amp;"*",EUROSTAT_VBE_IND_2010!$D$7:$D$732,"2410*"))/1000+(SUMIFS(EUROSTAT_VBE_IND_2010!AC$7:AC$732,EUROSTAT_VBE_IND_2010!$B$7:$B$732,$D340,EUROSTAT_VBE_IND_2010!$C$7:$C$732,"*"&amp;RIGHT($A340,3)&amp;"*",EUROSTAT_VBE_IND_2010!$D$7:$D$732,"3105*"))/1000</f>
        <v>0.07</v>
      </c>
      <c r="AE340" s="17">
        <f>(SUMIFS(EUROSTAT_VBE_IND_2010!AD$7:AD$732,EUROSTAT_VBE_IND_2010!$B$7:$B$732,$D340,EUROSTAT_VBE_IND_2010!$C$7:$C$732,"*"&amp;RIGHT($A340,3)&amp;"*",EUROSTAT_VBE_IND_2010!$D$7:$D$732,"3270A*"))/1000+(SUMIFS(EUROSTAT_VBE_IND_2010!AD$7:AD$732,EUROSTAT_VBE_IND_2010!$B$7:$B$732,$D340,EUROSTAT_VBE_IND_2010!$C$7:$C$732,"*"&amp;RIGHT($A340,3)&amp;"*",EUROSTAT_VBE_IND_2010!$D$7:$D$732,"3285*"))/1000+(SUMIFS(EUROSTAT_VBE_IND_2010!AD$7:AD$732,EUROSTAT_VBE_IND_2010!$B$7:$B$732,$D340,EUROSTAT_VBE_IND_2010!$C$7:$C$732,"*"&amp;RIGHT($A340,3)&amp;"*",EUROSTAT_VBE_IND_2010!$D$7:$D$732,"3295*"))/1000+(SUMIFS(EUROSTAT_VBE_IND_2010!AD$7:AD$732,EUROSTAT_VBE_IND_2010!$B$7:$B$732,$D340,EUROSTAT_VBE_IND_2010!$C$7:$C$732,"*"&amp;RIGHT($A340,3)&amp;"*",EUROSTAT_VBE_IND_2010!$D$7:$D$732,"2410*"))/1000+(SUMIFS(EUROSTAT_VBE_IND_2010!AD$7:AD$732,EUROSTAT_VBE_IND_2010!$B$7:$B$732,$D340,EUROSTAT_VBE_IND_2010!$C$7:$C$732,"*"&amp;RIGHT($A340,3)&amp;"*",EUROSTAT_VBE_IND_2010!$D$7:$D$732,"3105*"))/1000</f>
        <v>0.08</v>
      </c>
      <c r="AF340" s="17">
        <f>(SUMIFS(EUROSTAT_VBE_IND_2010!AE$7:AE$732,EUROSTAT_VBE_IND_2010!$B$7:$B$732,$D340,EUROSTAT_VBE_IND_2010!$C$7:$C$732,"*"&amp;RIGHT($A340,3)&amp;"*",EUROSTAT_VBE_IND_2010!$D$7:$D$732,"3270A*"))/1000+(SUMIFS(EUROSTAT_VBE_IND_2010!AE$7:AE$732,EUROSTAT_VBE_IND_2010!$B$7:$B$732,$D340,EUROSTAT_VBE_IND_2010!$C$7:$C$732,"*"&amp;RIGHT($A340,3)&amp;"*",EUROSTAT_VBE_IND_2010!$D$7:$D$732,"3285*"))/1000+(SUMIFS(EUROSTAT_VBE_IND_2010!AE$7:AE$732,EUROSTAT_VBE_IND_2010!$B$7:$B$732,$D340,EUROSTAT_VBE_IND_2010!$C$7:$C$732,"*"&amp;RIGHT($A340,3)&amp;"*",EUROSTAT_VBE_IND_2010!$D$7:$D$732,"3295*"))/1000+(SUMIFS(EUROSTAT_VBE_IND_2010!AE$7:AE$732,EUROSTAT_VBE_IND_2010!$B$7:$B$732,$D340,EUROSTAT_VBE_IND_2010!$C$7:$C$732,"*"&amp;RIGHT($A340,3)&amp;"*",EUROSTAT_VBE_IND_2010!$D$7:$D$732,"2410*"))/1000+(SUMIFS(EUROSTAT_VBE_IND_2010!AE$7:AE$732,EUROSTAT_VBE_IND_2010!$B$7:$B$732,$D340,EUROSTAT_VBE_IND_2010!$C$7:$C$732,"*"&amp;RIGHT($A340,3)&amp;"*",EUROSTAT_VBE_IND_2010!$D$7:$D$732,"3105*"))/1000</f>
        <v>0</v>
      </c>
      <c r="AG340" s="17">
        <f>(SUMIFS(EUROSTAT_VBE_IND_2010!AF$7:AF$732,EUROSTAT_VBE_IND_2010!$B$7:$B$732,$D340,EUROSTAT_VBE_IND_2010!$C$7:$C$732,"*"&amp;RIGHT($A340,3)&amp;"*",EUROSTAT_VBE_IND_2010!$D$7:$D$732,"3270A*"))/1000+(SUMIFS(EUROSTAT_VBE_IND_2010!AF$7:AF$732,EUROSTAT_VBE_IND_2010!$B$7:$B$732,$D340,EUROSTAT_VBE_IND_2010!$C$7:$C$732,"*"&amp;RIGHT($A340,3)&amp;"*",EUROSTAT_VBE_IND_2010!$D$7:$D$732,"3285*"))/1000+(SUMIFS(EUROSTAT_VBE_IND_2010!AF$7:AF$732,EUROSTAT_VBE_IND_2010!$B$7:$B$732,$D340,EUROSTAT_VBE_IND_2010!$C$7:$C$732,"*"&amp;RIGHT($A340,3)&amp;"*",EUROSTAT_VBE_IND_2010!$D$7:$D$732,"3295*"))/1000+(SUMIFS(EUROSTAT_VBE_IND_2010!AF$7:AF$732,EUROSTAT_VBE_IND_2010!$B$7:$B$732,$D340,EUROSTAT_VBE_IND_2010!$C$7:$C$732,"*"&amp;RIGHT($A340,3)&amp;"*",EUROSTAT_VBE_IND_2010!$D$7:$D$732,"2410*"))/1000+(SUMIFS(EUROSTAT_VBE_IND_2010!AF$7:AF$732,EUROSTAT_VBE_IND_2010!$B$7:$B$732,$D340,EUROSTAT_VBE_IND_2010!$C$7:$C$732,"*"&amp;RIGHT($A340,3)&amp;"*",EUROSTAT_VBE_IND_2010!$D$7:$D$732,"3105*"))/1000</f>
        <v>0.12</v>
      </c>
      <c r="AH340" s="17">
        <f>(SUMIFS(EUROSTAT_VBE_IND_2010!AH$7:AH$732,EUROSTAT_VBE_IND_2010!$B$7:$B$732,$D340,EUROSTAT_VBE_IND_2010!$C$7:$C$732,"*"&amp;RIGHT($A340,3)&amp;"*",EUROSTAT_VBE_IND_2010!$D$7:$D$732,"3270A*"))/1000+(SUMIFS(EUROSTAT_VBE_IND_2010!AH$7:AH$732,EUROSTAT_VBE_IND_2010!$B$7:$B$732,$D340,EUROSTAT_VBE_IND_2010!$C$7:$C$732,"*"&amp;RIGHT($A340,3)&amp;"*",EUROSTAT_VBE_IND_2010!$D$7:$D$732,"3285*"))/1000+(SUMIFS(EUROSTAT_VBE_IND_2010!AH$7:AH$732,EUROSTAT_VBE_IND_2010!$B$7:$B$732,$D340,EUROSTAT_VBE_IND_2010!$C$7:$C$732,"*"&amp;RIGHT($A340,3)&amp;"*",EUROSTAT_VBE_IND_2010!$D$7:$D$732,"3295*"))/1000+(SUMIFS(EUROSTAT_VBE_IND_2010!AH$7:AH$732,EUROSTAT_VBE_IND_2010!$B$7:$B$732,$D340,EUROSTAT_VBE_IND_2010!$C$7:$C$732,"*"&amp;RIGHT($A340,3)&amp;"*",EUROSTAT_VBE_IND_2010!$D$7:$D$732,"2410*"))/1000+(SUMIFS(EUROSTAT_VBE_IND_2010!AH$7:AH$732,EUROSTAT_VBE_IND_2010!$B$7:$B$732,$D340,EUROSTAT_VBE_IND_2010!$C$7:$C$732,"*"&amp;RIGHT($A340,3)&amp;"*",EUROSTAT_VBE_IND_2010!$D$7:$D$732,"3105*"))/1000</f>
        <v>0.24</v>
      </c>
      <c r="AI340" s="17">
        <f>(SUMIFS(EUROSTAT_VBE_IND_2010!AI$7:AI$732,EUROSTAT_VBE_IND_2010!$B$7:$B$732,$D340,EUROSTAT_VBE_IND_2010!$C$7:$C$732,"*"&amp;RIGHT($A340,3)&amp;"*",EUROSTAT_VBE_IND_2010!$D$7:$D$732,"3270A*"))/1000+(SUMIFS(EUROSTAT_VBE_IND_2010!AI$7:AI$732,EUROSTAT_VBE_IND_2010!$B$7:$B$732,$D340,EUROSTAT_VBE_IND_2010!$C$7:$C$732,"*"&amp;RIGHT($A340,3)&amp;"*",EUROSTAT_VBE_IND_2010!$D$7:$D$732,"3285*"))/1000+(SUMIFS(EUROSTAT_VBE_IND_2010!AI$7:AI$732,EUROSTAT_VBE_IND_2010!$B$7:$B$732,$D340,EUROSTAT_VBE_IND_2010!$C$7:$C$732,"*"&amp;RIGHT($A340,3)&amp;"*",EUROSTAT_VBE_IND_2010!$D$7:$D$732,"3295*"))/1000+(SUMIFS(EUROSTAT_VBE_IND_2010!AI$7:AI$732,EUROSTAT_VBE_IND_2010!$B$7:$B$732,$D340,EUROSTAT_VBE_IND_2010!$C$7:$C$732,"*"&amp;RIGHT($A340,3)&amp;"*",EUROSTAT_VBE_IND_2010!$D$7:$D$732,"2410*"))/1000+(SUMIFS(EUROSTAT_VBE_IND_2010!AI$7:AI$732,EUROSTAT_VBE_IND_2010!$B$7:$B$732,$D340,EUROSTAT_VBE_IND_2010!$C$7:$C$732,"*"&amp;RIGHT($A340,3)&amp;"*",EUROSTAT_VBE_IND_2010!$D$7:$D$732,"3105*"))/1000</f>
        <v>0</v>
      </c>
      <c r="AJ340" s="17">
        <f>(SUMIFS(EUROSTAT_VBE_IND_2010!AJ$7:AJ$732,EUROSTAT_VBE_IND_2010!$B$7:$B$732,$D340,EUROSTAT_VBE_IND_2010!$C$7:$C$732,"*"&amp;RIGHT($A340,3)&amp;"*",EUROSTAT_VBE_IND_2010!$D$7:$D$732,"3270A*"))/1000+(SUMIFS(EUROSTAT_VBE_IND_2010!AJ$7:AJ$732,EUROSTAT_VBE_IND_2010!$B$7:$B$732,$D340,EUROSTAT_VBE_IND_2010!$C$7:$C$732,"*"&amp;RIGHT($A340,3)&amp;"*",EUROSTAT_VBE_IND_2010!$D$7:$D$732,"3285*"))/1000+(SUMIFS(EUROSTAT_VBE_IND_2010!AJ$7:AJ$732,EUROSTAT_VBE_IND_2010!$B$7:$B$732,$D340,EUROSTAT_VBE_IND_2010!$C$7:$C$732,"*"&amp;RIGHT($A340,3)&amp;"*",EUROSTAT_VBE_IND_2010!$D$7:$D$732,"3295*"))/1000+(SUMIFS(EUROSTAT_VBE_IND_2010!AJ$7:AJ$732,EUROSTAT_VBE_IND_2010!$B$7:$B$732,$D340,EUROSTAT_VBE_IND_2010!$C$7:$C$732,"*"&amp;RIGHT($A340,3)&amp;"*",EUROSTAT_VBE_IND_2010!$D$7:$D$732,"2410*"))/1000+(SUMIFS(EUROSTAT_VBE_IND_2010!AJ$7:AJ$732,EUROSTAT_VBE_IND_2010!$B$7:$B$732,$D340,EUROSTAT_VBE_IND_2010!$C$7:$C$732,"*"&amp;RIGHT($A340,3)&amp;"*",EUROSTAT_VBE_IND_2010!$D$7:$D$732,"3105*"))/1000</f>
        <v>0</v>
      </c>
      <c r="AK340" s="17">
        <f>(SUMIFS(EUROSTAT_VBE_IND_2010!AK$7:AK$732,EUROSTAT_VBE_IND_2010!$B$7:$B$732,$D340,EUROSTAT_VBE_IND_2010!$C$7:$C$732,"*"&amp;RIGHT($A340,3)&amp;"*",EUROSTAT_VBE_IND_2010!$D$7:$D$732,"3270A*"))/1000+(SUMIFS(EUROSTAT_VBE_IND_2010!AK$7:AK$732,EUROSTAT_VBE_IND_2010!$B$7:$B$732,$D340,EUROSTAT_VBE_IND_2010!$C$7:$C$732,"*"&amp;RIGHT($A340,3)&amp;"*",EUROSTAT_VBE_IND_2010!$D$7:$D$732,"3285*"))/1000+(SUMIFS(EUROSTAT_VBE_IND_2010!AK$7:AK$732,EUROSTAT_VBE_IND_2010!$B$7:$B$732,$D340,EUROSTAT_VBE_IND_2010!$C$7:$C$732,"*"&amp;RIGHT($A340,3)&amp;"*",EUROSTAT_VBE_IND_2010!$D$7:$D$732,"3295*"))/1000+(SUMIFS(EUROSTAT_VBE_IND_2010!AK$7:AK$732,EUROSTAT_VBE_IND_2010!$B$7:$B$732,$D340,EUROSTAT_VBE_IND_2010!$C$7:$C$732,"*"&amp;RIGHT($A340,3)&amp;"*",EUROSTAT_VBE_IND_2010!$D$7:$D$732,"2410*"))/1000+(SUMIFS(EUROSTAT_VBE_IND_2010!AK$7:AK$732,EUROSTAT_VBE_IND_2010!$B$7:$B$732,$D340,EUROSTAT_VBE_IND_2010!$C$7:$C$732,"*"&amp;RIGHT($A340,3)&amp;"*",EUROSTAT_VBE_IND_2010!$D$7:$D$732,"3105*"))/1000</f>
        <v>0</v>
      </c>
      <c r="AL340" s="198">
        <f>SUMIFS('IEA Bal_AL-IND'!$D$30:$D$329,'IEA Bal_AL-IND'!$A$30:$A$329,"*"&amp;RIGHT($B340,8),'IEA Bal_AL-IND'!$C$30:$C$329,'Aggregated Balance-IND_2010'!$E340)</f>
        <v>0</v>
      </c>
      <c r="AM340" s="198">
        <f>SUMIFS('IEA Bal_BA-IND'!$D$30:$D$329,'IEA Bal_BA-IND'!$A$30:$A$329,"*"&amp;RIGHT($B340,8),'IEA Bal_BA-IND'!$C$30:$C$329,'Aggregated Balance-IND_2010'!$E340)</f>
        <v>0</v>
      </c>
      <c r="AN340" s="198">
        <f>SUMIFS('IEA Bal_KS-IND'!$D$30:$D$329,'IEA Bal_KS-IND'!$A$30:$A$329,"*"&amp;RIGHT($B340,8),'IEA Bal_KS-IND'!$C$30:$C$329,'Aggregated Balance-IND_2010'!$E340)</f>
        <v>0.03998</v>
      </c>
      <c r="AO340" s="17">
        <f>(SUMIFS(EUROSTAT_VBE_IND_2010!Y$7:Y$732,EUROSTAT_VBE_IND_2010!$B$7:$B$732,$D340,EUROSTAT_VBE_IND_2010!$C$7:$C$732,"*"&amp;RIGHT($A340,3)&amp;"*",EUROSTAT_VBE_IND_2010!$D$7:$D$732,"3270A*"))/1000+(SUMIFS(EUROSTAT_VBE_IND_2010!Y$7:Y$732,EUROSTAT_VBE_IND_2010!$B$7:$B$732,$D340,EUROSTAT_VBE_IND_2010!$C$7:$C$732,"*"&amp;RIGHT($A340,3)&amp;"*",EUROSTAT_VBE_IND_2010!$D$7:$D$732,"3285*"))/1000+(SUMIFS(EUROSTAT_VBE_IND_2010!Y$7:Y$732,EUROSTAT_VBE_IND_2010!$B$7:$B$732,$D340,EUROSTAT_VBE_IND_2010!$C$7:$C$732,"*"&amp;RIGHT($A340,3)&amp;"*",EUROSTAT_VBE_IND_2010!$D$7:$D$732,"3295*"))/1000+(SUMIFS(EUROSTAT_VBE_IND_2010!Y$7:Y$732,EUROSTAT_VBE_IND_2010!$B$7:$B$732,$D340,EUROSTAT_VBE_IND_2010!$C$7:$C$732,"*"&amp;RIGHT($A340,3)&amp;"*",EUROSTAT_VBE_IND_2010!$D$7:$D$732,"2410*"))/1000+(SUMIFS(EUROSTAT_VBE_IND_2010!Y$7:Y$732,EUROSTAT_VBE_IND_2010!$B$7:$B$732,$D340,EUROSTAT_VBE_IND_2010!$C$7:$C$732,"*"&amp;RIGHT($A340,3)&amp;"*",EUROSTAT_VBE_IND_2010!$D$7:$D$732,"3105*"))/1000</f>
        <v>0</v>
      </c>
      <c r="AP340" s="17">
        <f>(SUMIFS(EUROSTAT_VBE_IND_2010!Z$7:Z$732,EUROSTAT_VBE_IND_2010!$B$7:$B$732,$D340,EUROSTAT_VBE_IND_2010!$C$7:$C$732,"*"&amp;RIGHT($A340,3)&amp;"*",EUROSTAT_VBE_IND_2010!$D$7:$D$732,"3270A*"))/1000+(SUMIFS(EUROSTAT_VBE_IND_2010!Z$7:Z$732,EUROSTAT_VBE_IND_2010!$B$7:$B$732,$D340,EUROSTAT_VBE_IND_2010!$C$7:$C$732,"*"&amp;RIGHT($A340,3)&amp;"*",EUROSTAT_VBE_IND_2010!$D$7:$D$732,"3285*"))/1000+(SUMIFS(EUROSTAT_VBE_IND_2010!Z$7:Z$732,EUROSTAT_VBE_IND_2010!$B$7:$B$732,$D340,EUROSTAT_VBE_IND_2010!$C$7:$C$732,"*"&amp;RIGHT($A340,3)&amp;"*",EUROSTAT_VBE_IND_2010!$D$7:$D$732,"3295*"))/1000+(SUMIFS(EUROSTAT_VBE_IND_2010!Z$7:Z$732,EUROSTAT_VBE_IND_2010!$B$7:$B$732,$D340,EUROSTAT_VBE_IND_2010!$C$7:$C$732,"*"&amp;RIGHT($A340,3)&amp;"*",EUROSTAT_VBE_IND_2010!$D$7:$D$732,"2410*"))/1000+(SUMIFS(EUROSTAT_VBE_IND_2010!Z$7:Z$732,EUROSTAT_VBE_IND_2010!$B$7:$B$732,$D340,EUROSTAT_VBE_IND_2010!$C$7:$C$732,"*"&amp;RIGHT($A340,3)&amp;"*",EUROSTAT_VBE_IND_2010!$D$7:$D$732,"3105*"))/1000</f>
        <v>0.04</v>
      </c>
      <c r="AQ340" s="17">
        <f>(SUMIFS(EUROSTAT_VBE_IND_2010!AG$7:AG$732,EUROSTAT_VBE_IND_2010!$B$7:$B$732,$D340,EUROSTAT_VBE_IND_2010!$C$7:$C$732,"*"&amp;RIGHT($A340,3)&amp;"*",EUROSTAT_VBE_IND_2010!$D$7:$D$732,"3270A*"))/1000+(SUMIFS(EUROSTAT_VBE_IND_2010!AG$7:AG$732,EUROSTAT_VBE_IND_2010!$B$7:$B$732,$D340,EUROSTAT_VBE_IND_2010!$C$7:$C$732,"*"&amp;RIGHT($A340,3)&amp;"*",EUROSTAT_VBE_IND_2010!$D$7:$D$732,"3285*"))/1000+(SUMIFS(EUROSTAT_VBE_IND_2010!AG$7:AG$732,EUROSTAT_VBE_IND_2010!$B$7:$B$732,$D340,EUROSTAT_VBE_IND_2010!$C$7:$C$732,"*"&amp;RIGHT($A340,3)&amp;"*",EUROSTAT_VBE_IND_2010!$D$7:$D$732,"3295*"))/1000+(SUMIFS(EUROSTAT_VBE_IND_2010!AG$7:AG$732,EUROSTAT_VBE_IND_2010!$B$7:$B$732,$D340,EUROSTAT_VBE_IND_2010!$C$7:$C$732,"*"&amp;RIGHT($A340,3)&amp;"*",EUROSTAT_VBE_IND_2010!$D$7:$D$732,"2410*"))/1000+(SUMIFS(EUROSTAT_VBE_IND_2010!AG$7:AG$732,EUROSTAT_VBE_IND_2010!$B$7:$B$732,$D340,EUROSTAT_VBE_IND_2010!$C$7:$C$732,"*"&amp;RIGHT($A340,3)&amp;"*",EUROSTAT_VBE_IND_2010!$D$7:$D$732,"3105*"))/1000</f>
        <v>0.08</v>
      </c>
    </row>
    <row r="341" spans="1:43">
      <c r="A341" t="str">
        <f>LEFT(EUROSTAT_VBE_IND_2010!$C$528,8)</f>
        <v>B_101847</v>
      </c>
      <c r="B341" s="28" t="s">
        <v>212</v>
      </c>
      <c r="C341" t="s">
        <v>293</v>
      </c>
      <c r="D341" t="s">
        <v>126</v>
      </c>
      <c r="E341" t="s">
        <v>238</v>
      </c>
      <c r="F341" t="s">
        <v>258</v>
      </c>
      <c r="G341" s="17">
        <f>(SUMIFS(EUROSTAT_VBE_IND_2010!E$7:E$732,EUROSTAT_VBE_IND_2010!$B$7:$B$732,$D341,EUROSTAT_VBE_IND_2010!$C$7:$C$732,"*"&amp;RIGHT($A341,3)&amp;"*",EUROSTAT_VBE_IND_2010!$D$7:$D$732,"328*"))/1000-(SUMIFS(EUROSTAT_VBE_IND_2010!E$7:E$732,EUROSTAT_VBE_IND_2010!$B$7:$B$732,$D341,EUROSTAT_VBE_IND_2010!$C$7:$C$732,"*"&amp;RIGHT($A341,3)&amp;"*",EUROSTAT_VBE_IND_2010!$D$7:$D$732,"3285*"))/1000</f>
        <v>0</v>
      </c>
      <c r="H341" s="17">
        <f>(SUMIFS(EUROSTAT_VBE_IND_2010!F$7:F$732,EUROSTAT_VBE_IND_2010!$B$7:$B$732,$D341,EUROSTAT_VBE_IND_2010!$C$7:$C$732,"*"&amp;RIGHT($A341,3)&amp;"*",EUROSTAT_VBE_IND_2010!$D$7:$D$732,"328*"))/1000-(SUMIFS(EUROSTAT_VBE_IND_2010!F$7:F$732,EUROSTAT_VBE_IND_2010!$B$7:$B$732,$D341,EUROSTAT_VBE_IND_2010!$C$7:$C$732,"*"&amp;RIGHT($A341,3)&amp;"*",EUROSTAT_VBE_IND_2010!$D$7:$D$732,"3285*"))/1000</f>
        <v>0</v>
      </c>
      <c r="I341" s="17">
        <f>(SUMIFS(EUROSTAT_VBE_IND_2010!G$7:G$732,EUROSTAT_VBE_IND_2010!$B$7:$B$732,$D341,EUROSTAT_VBE_IND_2010!$C$7:$C$732,"*"&amp;RIGHT($A341,3)&amp;"*",EUROSTAT_VBE_IND_2010!$D$7:$D$732,"328*"))/1000-(SUMIFS(EUROSTAT_VBE_IND_2010!G$7:G$732,EUROSTAT_VBE_IND_2010!$B$7:$B$732,$D341,EUROSTAT_VBE_IND_2010!$C$7:$C$732,"*"&amp;RIGHT($A341,3)&amp;"*",EUROSTAT_VBE_IND_2010!$D$7:$D$732,"3285*"))/1000</f>
        <v>0</v>
      </c>
      <c r="J341" s="198">
        <f>SUMIFS('IEA Bal_CH-IND'!$D$30:$D$329,'IEA Bal_CH-IND'!$A$30:$A$329,"*"&amp;RIGHT($B341,8),'IEA Bal_CH-IND'!$C$30:$C$329,'Aggregated Balance-IND_2010'!$E341)</f>
        <v>0</v>
      </c>
      <c r="K341" s="17">
        <f>(SUMIFS(EUROSTAT_VBE_IND_2010!H$7:H$732,EUROSTAT_VBE_IND_2010!$B$7:$B$732,$D341,EUROSTAT_VBE_IND_2010!$C$7:$C$732,"*"&amp;RIGHT($A341,3)&amp;"*",EUROSTAT_VBE_IND_2010!$D$7:$D$732,"328*"))/1000-(SUMIFS(EUROSTAT_VBE_IND_2010!H$7:H$732,EUROSTAT_VBE_IND_2010!$B$7:$B$732,$D341,EUROSTAT_VBE_IND_2010!$C$7:$C$732,"*"&amp;RIGHT($A341,3)&amp;"*",EUROSTAT_VBE_IND_2010!$D$7:$D$732,"3285*"))/1000</f>
        <v>0</v>
      </c>
      <c r="L341" s="17">
        <f>(SUMIFS(EUROSTAT_VBE_IND_2010!I$7:I$732,EUROSTAT_VBE_IND_2010!$B$7:$B$732,$D341,EUROSTAT_VBE_IND_2010!$C$7:$C$732,"*"&amp;RIGHT($A341,3)&amp;"*",EUROSTAT_VBE_IND_2010!$D$7:$D$732,"328*"))/1000-(SUMIFS(EUROSTAT_VBE_IND_2010!I$7:I$732,EUROSTAT_VBE_IND_2010!$B$7:$B$732,$D341,EUROSTAT_VBE_IND_2010!$C$7:$C$732,"*"&amp;RIGHT($A341,3)&amp;"*",EUROSTAT_VBE_IND_2010!$D$7:$D$732,"3285*"))/1000</f>
        <v>0</v>
      </c>
      <c r="M341" s="17">
        <f>(SUMIFS(EUROSTAT_VBE_IND_2010!J$7:J$732,EUROSTAT_VBE_IND_2010!$B$7:$B$732,$D341,EUROSTAT_VBE_IND_2010!$C$7:$C$732,"*"&amp;RIGHT($A341,3)&amp;"*",EUROSTAT_VBE_IND_2010!$D$7:$D$732,"328*"))/1000-(SUMIFS(EUROSTAT_VBE_IND_2010!J$7:J$732,EUROSTAT_VBE_IND_2010!$B$7:$B$732,$D341,EUROSTAT_VBE_IND_2010!$C$7:$C$732,"*"&amp;RIGHT($A341,3)&amp;"*",EUROSTAT_VBE_IND_2010!$D$7:$D$732,"3285*"))/1000</f>
        <v>0</v>
      </c>
      <c r="N341" s="17">
        <f>(SUMIFS(EUROSTAT_VBE_IND_2010!K$7:K$732,EUROSTAT_VBE_IND_2010!$B$7:$B$732,$D341,EUROSTAT_VBE_IND_2010!$C$7:$C$732,"*"&amp;RIGHT($A341,3)&amp;"*",EUROSTAT_VBE_IND_2010!$D$7:$D$732,"328*"))/1000-(SUMIFS(EUROSTAT_VBE_IND_2010!K$7:K$732,EUROSTAT_VBE_IND_2010!$B$7:$B$732,$D341,EUROSTAT_VBE_IND_2010!$C$7:$C$732,"*"&amp;RIGHT($A341,3)&amp;"*",EUROSTAT_VBE_IND_2010!$D$7:$D$732,"3285*"))/1000</f>
        <v>0</v>
      </c>
      <c r="O341" s="17">
        <f>(SUMIFS(EUROSTAT_VBE_IND_2010!L$7:L$732,EUROSTAT_VBE_IND_2010!$B$7:$B$732,$D341,EUROSTAT_VBE_IND_2010!$C$7:$C$732,"*"&amp;RIGHT($A341,3)&amp;"*",EUROSTAT_VBE_IND_2010!$D$7:$D$732,"328*"))/1000-(SUMIFS(EUROSTAT_VBE_IND_2010!L$7:L$732,EUROSTAT_VBE_IND_2010!$B$7:$B$732,$D341,EUROSTAT_VBE_IND_2010!$C$7:$C$732,"*"&amp;RIGHT($A341,3)&amp;"*",EUROSTAT_VBE_IND_2010!$D$7:$D$732,"3285*"))/1000</f>
        <v>0</v>
      </c>
      <c r="P341" s="17">
        <f>(SUMIFS(EUROSTAT_VBE_IND_2010!M$7:M$732,EUROSTAT_VBE_IND_2010!$B$7:$B$732,$D341,EUROSTAT_VBE_IND_2010!$C$7:$C$732,"*"&amp;RIGHT($A341,3)&amp;"*",EUROSTAT_VBE_IND_2010!$D$7:$D$732,"328*"))/1000-(SUMIFS(EUROSTAT_VBE_IND_2010!M$7:M$732,EUROSTAT_VBE_IND_2010!$B$7:$B$732,$D341,EUROSTAT_VBE_IND_2010!$C$7:$C$732,"*"&amp;RIGHT($A341,3)&amp;"*",EUROSTAT_VBE_IND_2010!$D$7:$D$732,"3285*"))/1000</f>
        <v>0</v>
      </c>
      <c r="Q341" s="17">
        <f>(SUMIFS(EUROSTAT_VBE_IND_2010!N$7:N$732,EUROSTAT_VBE_IND_2010!$B$7:$B$732,$D341,EUROSTAT_VBE_IND_2010!$C$7:$C$732,"*"&amp;RIGHT($A341,3)&amp;"*",EUROSTAT_VBE_IND_2010!$D$7:$D$732,"328*"))/1000-(SUMIFS(EUROSTAT_VBE_IND_2010!N$7:N$732,EUROSTAT_VBE_IND_2010!$B$7:$B$732,$D341,EUROSTAT_VBE_IND_2010!$C$7:$C$732,"*"&amp;RIGHT($A341,3)&amp;"*",EUROSTAT_VBE_IND_2010!$D$7:$D$732,"3285*"))/1000</f>
        <v>0</v>
      </c>
      <c r="R341" s="17">
        <f>(SUMIFS(EUROSTAT_VBE_IND_2010!O$7:O$732,EUROSTAT_VBE_IND_2010!$B$7:$B$732,$D341,EUROSTAT_VBE_IND_2010!$C$7:$C$732,"*"&amp;RIGHT($A341,3)&amp;"*",EUROSTAT_VBE_IND_2010!$D$7:$D$732,"328*"))/1000-(SUMIFS(EUROSTAT_VBE_IND_2010!O$7:O$732,EUROSTAT_VBE_IND_2010!$B$7:$B$732,$D341,EUROSTAT_VBE_IND_2010!$C$7:$C$732,"*"&amp;RIGHT($A341,3)&amp;"*",EUROSTAT_VBE_IND_2010!$D$7:$D$732,"3285*"))/1000</f>
        <v>0</v>
      </c>
      <c r="S341" s="17">
        <f>(SUMIFS(EUROSTAT_VBE_IND_2010!P$7:P$732,EUROSTAT_VBE_IND_2010!$B$7:$B$732,$D341,EUROSTAT_VBE_IND_2010!$C$7:$C$732,"*"&amp;RIGHT($A341,3)&amp;"*",EUROSTAT_VBE_IND_2010!$D$7:$D$732,"328*"))/1000-(SUMIFS(EUROSTAT_VBE_IND_2010!P$7:P$732,EUROSTAT_VBE_IND_2010!$B$7:$B$732,$D341,EUROSTAT_VBE_IND_2010!$C$7:$C$732,"*"&amp;RIGHT($A341,3)&amp;"*",EUROSTAT_VBE_IND_2010!$D$7:$D$732,"3285*"))/1000</f>
        <v>0</v>
      </c>
      <c r="T341" s="17">
        <f>(SUMIFS(EUROSTAT_VBE_IND_2010!Q$7:Q$732,EUROSTAT_VBE_IND_2010!$B$7:$B$732,$D341,EUROSTAT_VBE_IND_2010!$C$7:$C$732,"*"&amp;RIGHT($A341,3)&amp;"*",EUROSTAT_VBE_IND_2010!$D$7:$D$732,"328*"))/1000-(SUMIFS(EUROSTAT_VBE_IND_2010!Q$7:Q$732,EUROSTAT_VBE_IND_2010!$B$7:$B$732,$D341,EUROSTAT_VBE_IND_2010!$C$7:$C$732,"*"&amp;RIGHT($A341,3)&amp;"*",EUROSTAT_VBE_IND_2010!$D$7:$D$732,"3285*"))/1000</f>
        <v>0</v>
      </c>
      <c r="U341" s="17">
        <f>(SUMIFS(EUROSTAT_VBE_IND_2010!R$7:R$732,EUROSTAT_VBE_IND_2010!$B$7:$B$732,$D341,EUROSTAT_VBE_IND_2010!$C$7:$C$732,"*"&amp;RIGHT($A341,3)&amp;"*",EUROSTAT_VBE_IND_2010!$D$7:$D$732,"328*"))/1000-(SUMIFS(EUROSTAT_VBE_IND_2010!R$7:R$732,EUROSTAT_VBE_IND_2010!$B$7:$B$732,$D341,EUROSTAT_VBE_IND_2010!$C$7:$C$732,"*"&amp;RIGHT($A341,3)&amp;"*",EUROSTAT_VBE_IND_2010!$D$7:$D$732,"3285*"))/1000</f>
        <v>0</v>
      </c>
      <c r="V341" s="17">
        <f>(SUMIFS(EUROSTAT_VBE_IND_2010!S$7:S$732,EUROSTAT_VBE_IND_2010!$B$7:$B$732,$D341,EUROSTAT_VBE_IND_2010!$C$7:$C$732,"*"&amp;RIGHT($A341,3)&amp;"*",EUROSTAT_VBE_IND_2010!$D$7:$D$732,"328*"))/1000-(SUMIFS(EUROSTAT_VBE_IND_2010!S$7:S$732,EUROSTAT_VBE_IND_2010!$B$7:$B$732,$D341,EUROSTAT_VBE_IND_2010!$C$7:$C$732,"*"&amp;RIGHT($A341,3)&amp;"*",EUROSTAT_VBE_IND_2010!$D$7:$D$732,"3285*"))/1000</f>
        <v>0</v>
      </c>
      <c r="W341" s="17">
        <f>(SUMIFS(EUROSTAT_VBE_IND_2010!T$7:T$732,EUROSTAT_VBE_IND_2010!$B$7:$B$732,$D341,EUROSTAT_VBE_IND_2010!$C$7:$C$732,"*"&amp;RIGHT($A341,3)&amp;"*",EUROSTAT_VBE_IND_2010!$D$7:$D$732,"328*"))/1000-(SUMIFS(EUROSTAT_VBE_IND_2010!T$7:T$732,EUROSTAT_VBE_IND_2010!$B$7:$B$732,$D341,EUROSTAT_VBE_IND_2010!$C$7:$C$732,"*"&amp;RIGHT($A341,3)&amp;"*",EUROSTAT_VBE_IND_2010!$D$7:$D$732,"3285*"))/1000</f>
        <v>0</v>
      </c>
      <c r="X341" s="17">
        <f>(SUMIFS(EUROSTAT_VBE_IND_2010!U$7:U$732,EUROSTAT_VBE_IND_2010!$B$7:$B$732,$D341,EUROSTAT_VBE_IND_2010!$C$7:$C$732,"*"&amp;RIGHT($A341,3)&amp;"*",EUROSTAT_VBE_IND_2010!$D$7:$D$732,"328*"))/1000-(SUMIFS(EUROSTAT_VBE_IND_2010!U$7:U$732,EUROSTAT_VBE_IND_2010!$B$7:$B$732,$D341,EUROSTAT_VBE_IND_2010!$C$7:$C$732,"*"&amp;RIGHT($A341,3)&amp;"*",EUROSTAT_VBE_IND_2010!$D$7:$D$732,"3285*"))/1000</f>
        <v>0</v>
      </c>
      <c r="Y341" s="17">
        <f>(SUMIFS(EUROSTAT_VBE_IND_2010!V$7:V$732,EUROSTAT_VBE_IND_2010!$B$7:$B$732,$D341,EUROSTAT_VBE_IND_2010!$C$7:$C$732,"*"&amp;RIGHT($A341,3)&amp;"*",EUROSTAT_VBE_IND_2010!$D$7:$D$732,"328*"))/1000-(SUMIFS(EUROSTAT_VBE_IND_2010!V$7:V$732,EUROSTAT_VBE_IND_2010!$B$7:$B$732,$D341,EUROSTAT_VBE_IND_2010!$C$7:$C$732,"*"&amp;RIGHT($A341,3)&amp;"*",EUROSTAT_VBE_IND_2010!$D$7:$D$732,"3285*"))/1000</f>
        <v>0</v>
      </c>
      <c r="Z341" s="17">
        <f>(SUMIFS(EUROSTAT_VBE_IND_2010!W$7:W$732,EUROSTAT_VBE_IND_2010!$B$7:$B$732,$D341,EUROSTAT_VBE_IND_2010!$C$7:$C$732,"*"&amp;RIGHT($A341,3)&amp;"*",EUROSTAT_VBE_IND_2010!$D$7:$D$732,"328*"))/1000-(SUMIFS(EUROSTAT_VBE_IND_2010!W$7:W$732,EUROSTAT_VBE_IND_2010!$B$7:$B$732,$D341,EUROSTAT_VBE_IND_2010!$C$7:$C$732,"*"&amp;RIGHT($A341,3)&amp;"*",EUROSTAT_VBE_IND_2010!$D$7:$D$732,"3285*"))/1000</f>
        <v>0</v>
      </c>
      <c r="AA341" s="17">
        <f>(SUMIFS(EUROSTAT_VBE_IND_2010!X$7:X$732,EUROSTAT_VBE_IND_2010!$B$7:$B$732,$D341,EUROSTAT_VBE_IND_2010!$C$7:$C$732,"*"&amp;RIGHT($A341,3)&amp;"*",EUROSTAT_VBE_IND_2010!$D$7:$D$732,"328*"))/1000-(SUMIFS(EUROSTAT_VBE_IND_2010!X$7:X$732,EUROSTAT_VBE_IND_2010!$B$7:$B$732,$D341,EUROSTAT_VBE_IND_2010!$C$7:$C$732,"*"&amp;RIGHT($A341,3)&amp;"*",EUROSTAT_VBE_IND_2010!$D$7:$D$732,"3285*"))/1000</f>
        <v>0</v>
      </c>
      <c r="AB341" s="17">
        <f>(SUMIFS(EUROSTAT_VBE_IND_2010!AA$7:AA$732,EUROSTAT_VBE_IND_2010!$B$7:$B$732,$D341,EUROSTAT_VBE_IND_2010!$C$7:$C$732,"*"&amp;RIGHT($A341,3)&amp;"*",EUROSTAT_VBE_IND_2010!$D$7:$D$732,"328*"))/1000-(SUMIFS(EUROSTAT_VBE_IND_2010!AA$7:AA$732,EUROSTAT_VBE_IND_2010!$B$7:$B$732,$D341,EUROSTAT_VBE_IND_2010!$C$7:$C$732,"*"&amp;RIGHT($A341,3)&amp;"*",EUROSTAT_VBE_IND_2010!$D$7:$D$732,"3285*"))/1000</f>
        <v>0</v>
      </c>
      <c r="AC341" s="17">
        <f>(SUMIFS(EUROSTAT_VBE_IND_2010!AB$7:AB$732,EUROSTAT_VBE_IND_2010!$B$7:$B$732,$D341,EUROSTAT_VBE_IND_2010!$C$7:$C$732,"*"&amp;RIGHT($A341,3)&amp;"*",EUROSTAT_VBE_IND_2010!$D$7:$D$732,"328*"))/1000-(SUMIFS(EUROSTAT_VBE_IND_2010!AB$7:AB$732,EUROSTAT_VBE_IND_2010!$B$7:$B$732,$D341,EUROSTAT_VBE_IND_2010!$C$7:$C$732,"*"&amp;RIGHT($A341,3)&amp;"*",EUROSTAT_VBE_IND_2010!$D$7:$D$732,"3285*"))/1000</f>
        <v>0</v>
      </c>
      <c r="AD341" s="17">
        <f>(SUMIFS(EUROSTAT_VBE_IND_2010!AC$7:AC$732,EUROSTAT_VBE_IND_2010!$B$7:$B$732,$D341,EUROSTAT_VBE_IND_2010!$C$7:$C$732,"*"&amp;RIGHT($A341,3)&amp;"*",EUROSTAT_VBE_IND_2010!$D$7:$D$732,"328*"))/1000-(SUMIFS(EUROSTAT_VBE_IND_2010!AC$7:AC$732,EUROSTAT_VBE_IND_2010!$B$7:$B$732,$D341,EUROSTAT_VBE_IND_2010!$C$7:$C$732,"*"&amp;RIGHT($A341,3)&amp;"*",EUROSTAT_VBE_IND_2010!$D$7:$D$732,"3285*"))/1000</f>
        <v>0</v>
      </c>
      <c r="AE341" s="17">
        <f>(SUMIFS(EUROSTAT_VBE_IND_2010!AD$7:AD$732,EUROSTAT_VBE_IND_2010!$B$7:$B$732,$D341,EUROSTAT_VBE_IND_2010!$C$7:$C$732,"*"&amp;RIGHT($A341,3)&amp;"*",EUROSTAT_VBE_IND_2010!$D$7:$D$732,"328*"))/1000-(SUMIFS(EUROSTAT_VBE_IND_2010!AD$7:AD$732,EUROSTAT_VBE_IND_2010!$B$7:$B$732,$D341,EUROSTAT_VBE_IND_2010!$C$7:$C$732,"*"&amp;RIGHT($A341,3)&amp;"*",EUROSTAT_VBE_IND_2010!$D$7:$D$732,"3285*"))/1000</f>
        <v>0</v>
      </c>
      <c r="AF341" s="17">
        <f>(SUMIFS(EUROSTAT_VBE_IND_2010!AE$7:AE$732,EUROSTAT_VBE_IND_2010!$B$7:$B$732,$D341,EUROSTAT_VBE_IND_2010!$C$7:$C$732,"*"&amp;RIGHT($A341,3)&amp;"*",EUROSTAT_VBE_IND_2010!$D$7:$D$732,"328*"))/1000-(SUMIFS(EUROSTAT_VBE_IND_2010!AE$7:AE$732,EUROSTAT_VBE_IND_2010!$B$7:$B$732,$D341,EUROSTAT_VBE_IND_2010!$C$7:$C$732,"*"&amp;RIGHT($A341,3)&amp;"*",EUROSTAT_VBE_IND_2010!$D$7:$D$732,"3285*"))/1000</f>
        <v>0</v>
      </c>
      <c r="AG341" s="17">
        <f>(SUMIFS(EUROSTAT_VBE_IND_2010!AF$7:AF$732,EUROSTAT_VBE_IND_2010!$B$7:$B$732,$D341,EUROSTAT_VBE_IND_2010!$C$7:$C$732,"*"&amp;RIGHT($A341,3)&amp;"*",EUROSTAT_VBE_IND_2010!$D$7:$D$732,"328*"))/1000-(SUMIFS(EUROSTAT_VBE_IND_2010!AF$7:AF$732,EUROSTAT_VBE_IND_2010!$B$7:$B$732,$D341,EUROSTAT_VBE_IND_2010!$C$7:$C$732,"*"&amp;RIGHT($A341,3)&amp;"*",EUROSTAT_VBE_IND_2010!$D$7:$D$732,"3285*"))/1000</f>
        <v>0</v>
      </c>
      <c r="AH341" s="17">
        <f>(SUMIFS(EUROSTAT_VBE_IND_2010!AH$7:AH$732,EUROSTAT_VBE_IND_2010!$B$7:$B$732,$D341,EUROSTAT_VBE_IND_2010!$C$7:$C$732,"*"&amp;RIGHT($A341,3)&amp;"*",EUROSTAT_VBE_IND_2010!$D$7:$D$732,"328*"))/1000-(SUMIFS(EUROSTAT_VBE_IND_2010!AH$7:AH$732,EUROSTAT_VBE_IND_2010!$B$7:$B$732,$D341,EUROSTAT_VBE_IND_2010!$C$7:$C$732,"*"&amp;RIGHT($A341,3)&amp;"*",EUROSTAT_VBE_IND_2010!$D$7:$D$732,"3285*"))/1000</f>
        <v>0</v>
      </c>
      <c r="AI341" s="17">
        <f>(SUMIFS(EUROSTAT_VBE_IND_2010!AI$7:AI$732,EUROSTAT_VBE_IND_2010!$B$7:$B$732,$D341,EUROSTAT_VBE_IND_2010!$C$7:$C$732,"*"&amp;RIGHT($A341,3)&amp;"*",EUROSTAT_VBE_IND_2010!$D$7:$D$732,"328*"))/1000-(SUMIFS(EUROSTAT_VBE_IND_2010!AI$7:AI$732,EUROSTAT_VBE_IND_2010!$B$7:$B$732,$D341,EUROSTAT_VBE_IND_2010!$C$7:$C$732,"*"&amp;RIGHT($A341,3)&amp;"*",EUROSTAT_VBE_IND_2010!$D$7:$D$732,"3285*"))/1000</f>
        <v>0</v>
      </c>
      <c r="AJ341" s="17">
        <f>(SUMIFS(EUROSTAT_VBE_IND_2010!AJ$7:AJ$732,EUROSTAT_VBE_IND_2010!$B$7:$B$732,$D341,EUROSTAT_VBE_IND_2010!$C$7:$C$732,"*"&amp;RIGHT($A341,3)&amp;"*",EUROSTAT_VBE_IND_2010!$D$7:$D$732,"328*"))/1000-(SUMIFS(EUROSTAT_VBE_IND_2010!AJ$7:AJ$732,EUROSTAT_VBE_IND_2010!$B$7:$B$732,$D341,EUROSTAT_VBE_IND_2010!$C$7:$C$732,"*"&amp;RIGHT($A341,3)&amp;"*",EUROSTAT_VBE_IND_2010!$D$7:$D$732,"3285*"))/1000</f>
        <v>0</v>
      </c>
      <c r="AK341" s="17">
        <f>(SUMIFS(EUROSTAT_VBE_IND_2010!AK$7:AK$732,EUROSTAT_VBE_IND_2010!$B$7:$B$732,$D341,EUROSTAT_VBE_IND_2010!$C$7:$C$732,"*"&amp;RIGHT($A341,3)&amp;"*",EUROSTAT_VBE_IND_2010!$D$7:$D$732,"328*"))/1000-(SUMIFS(EUROSTAT_VBE_IND_2010!AK$7:AK$732,EUROSTAT_VBE_IND_2010!$B$7:$B$732,$D341,EUROSTAT_VBE_IND_2010!$C$7:$C$732,"*"&amp;RIGHT($A341,3)&amp;"*",EUROSTAT_VBE_IND_2010!$D$7:$D$732,"3285*"))/1000</f>
        <v>0</v>
      </c>
      <c r="AL341" s="198">
        <f>SUMIFS('IEA Bal_AL-IND'!$D$30:$D$329,'IEA Bal_AL-IND'!$A$30:$A$329,"*"&amp;RIGHT($B341,8),'IEA Bal_AL-IND'!$C$30:$C$329,'Aggregated Balance-IND_2010'!$E341)</f>
        <v>0</v>
      </c>
      <c r="AM341" s="198">
        <f>SUMIFS('IEA Bal_BA-IND'!$D$30:$D$329,'IEA Bal_BA-IND'!$A$30:$A$329,"*"&amp;RIGHT($B341,8),'IEA Bal_BA-IND'!$C$30:$C$329,'Aggregated Balance-IND_2010'!$E341)</f>
        <v>0</v>
      </c>
      <c r="AN341" s="198">
        <f>SUMIFS('IEA Bal_KS-IND'!$D$30:$D$329,'IEA Bal_KS-IND'!$A$30:$A$329,"*"&amp;RIGHT($B341,8),'IEA Bal_KS-IND'!$C$30:$C$329,'Aggregated Balance-IND_2010'!$E341)</f>
        <v>0</v>
      </c>
      <c r="AO341" s="17">
        <f>(SUMIFS(EUROSTAT_VBE_IND_2010!Y$7:Y$732,EUROSTAT_VBE_IND_2010!$B$7:$B$732,$D341,EUROSTAT_VBE_IND_2010!$C$7:$C$732,"*"&amp;RIGHT($A341,3)&amp;"*",EUROSTAT_VBE_IND_2010!$D$7:$D$732,"328*"))/1000-(SUMIFS(EUROSTAT_VBE_IND_2010!Y$7:Y$732,EUROSTAT_VBE_IND_2010!$B$7:$B$732,$D341,EUROSTAT_VBE_IND_2010!$C$7:$C$732,"*"&amp;RIGHT($A341,3)&amp;"*",EUROSTAT_VBE_IND_2010!$D$7:$D$732,"3285*"))/1000</f>
        <v>0</v>
      </c>
      <c r="AP341" s="17">
        <f>(SUMIFS(EUROSTAT_VBE_IND_2010!Z$7:Z$732,EUROSTAT_VBE_IND_2010!$B$7:$B$732,$D341,EUROSTAT_VBE_IND_2010!$C$7:$C$732,"*"&amp;RIGHT($A341,3)&amp;"*",EUROSTAT_VBE_IND_2010!$D$7:$D$732,"328*"))/1000-(SUMIFS(EUROSTAT_VBE_IND_2010!Z$7:Z$732,EUROSTAT_VBE_IND_2010!$B$7:$B$732,$D341,EUROSTAT_VBE_IND_2010!$C$7:$C$732,"*"&amp;RIGHT($A341,3)&amp;"*",EUROSTAT_VBE_IND_2010!$D$7:$D$732,"3285*"))/1000</f>
        <v>0</v>
      </c>
      <c r="AQ341" s="17">
        <f>(SUMIFS(EUROSTAT_VBE_IND_2010!AG$7:AG$732,EUROSTAT_VBE_IND_2010!$B$7:$B$732,$D341,EUROSTAT_VBE_IND_2010!$C$7:$C$732,"*"&amp;RIGHT($A341,3)&amp;"*",EUROSTAT_VBE_IND_2010!$D$7:$D$732,"328*"))/1000-(SUMIFS(EUROSTAT_VBE_IND_2010!AG$7:AG$732,EUROSTAT_VBE_IND_2010!$B$7:$B$732,$D341,EUROSTAT_VBE_IND_2010!$C$7:$C$732,"*"&amp;RIGHT($A341,3)&amp;"*",EUROSTAT_VBE_IND_2010!$D$7:$D$732,"3285*"))/1000</f>
        <v>0</v>
      </c>
    </row>
    <row r="342" spans="1:43">
      <c r="A342" t="str">
        <f>LEFT(EUROSTAT_VBE_IND_2010!$C$528,8)</f>
        <v>B_101847</v>
      </c>
      <c r="B342" s="28" t="s">
        <v>212</v>
      </c>
      <c r="C342" t="s">
        <v>293</v>
      </c>
      <c r="D342" t="s">
        <v>126</v>
      </c>
      <c r="E342" t="s">
        <v>239</v>
      </c>
      <c r="F342" t="s">
        <v>259</v>
      </c>
      <c r="G342" s="17">
        <f>(SUMIFS(EUROSTAT_VBE_IND_2010!E$7:E$732,EUROSTAT_VBE_IND_2010!$B$7:$B$732,$D342,EUROSTAT_VBE_IND_2010!$C$7:$C$732,"*"&amp;RIGHT($A342,3)&amp;"*",EUROSTAT_VBE_IND_2010!$D$7:$D$732,"4100*"))/1000+(SUMIFS(EUROSTAT_VBE_IND_2010!E$7:E$732,EUROSTAT_VBE_IND_2010!$B$7:$B$732,$D342,EUROSTAT_VBE_IND_2010!$C$7:$C$732,"*"&amp;RIGHT($A342,3)&amp;"*",EUROSTAT_VBE_IND_2010!$D$7:$D$732,"4230*"))/1000+(SUMIFS(EUROSTAT_VBE_IND_2010!E$7:E$732,EUROSTAT_VBE_IND_2010!$B$7:$B$732,$D342,EUROSTAT_VBE_IND_2010!$C$7:$C$732,"*"&amp;RIGHT($A342,3)&amp;"*",EUROSTAT_VBE_IND_2010!$D$7:$D$732,"4240*"))/1000+(SUMIFS(EUROSTAT_VBE_IND_2010!E$7:E$732,EUROSTAT_VBE_IND_2010!$B$7:$B$732,$D342,EUROSTAT_VBE_IND_2010!$C$7:$C$732,"*"&amp;RIGHT($A342,3)&amp;"*",EUROSTAT_VBE_IND_2010!$D$7:$D$732,"3106*"))/1000</f>
        <v>8.824</v>
      </c>
      <c r="H342" s="17">
        <f>(SUMIFS(EUROSTAT_VBE_IND_2010!F$7:F$732,EUROSTAT_VBE_IND_2010!$B$7:$B$732,$D342,EUROSTAT_VBE_IND_2010!$C$7:$C$732,"*"&amp;RIGHT($A342,3)&amp;"*",EUROSTAT_VBE_IND_2010!$D$7:$D$732,"4100*"))/1000+(SUMIFS(EUROSTAT_VBE_IND_2010!F$7:F$732,EUROSTAT_VBE_IND_2010!$B$7:$B$732,$D342,EUROSTAT_VBE_IND_2010!$C$7:$C$732,"*"&amp;RIGHT($A342,3)&amp;"*",EUROSTAT_VBE_IND_2010!$D$7:$D$732,"4230*"))/1000+(SUMIFS(EUROSTAT_VBE_IND_2010!F$7:F$732,EUROSTAT_VBE_IND_2010!$B$7:$B$732,$D342,EUROSTAT_VBE_IND_2010!$C$7:$C$732,"*"&amp;RIGHT($A342,3)&amp;"*",EUROSTAT_VBE_IND_2010!$D$7:$D$732,"4240*"))/1000+(SUMIFS(EUROSTAT_VBE_IND_2010!F$7:F$732,EUROSTAT_VBE_IND_2010!$B$7:$B$732,$D342,EUROSTAT_VBE_IND_2010!$C$7:$C$732,"*"&amp;RIGHT($A342,3)&amp;"*",EUROSTAT_VBE_IND_2010!$D$7:$D$732,"3106*"))/1000</f>
        <v>3.546</v>
      </c>
      <c r="I342" s="17">
        <f>(SUMIFS(EUROSTAT_VBE_IND_2010!G$7:G$732,EUROSTAT_VBE_IND_2010!$B$7:$B$732,$D342,EUROSTAT_VBE_IND_2010!$C$7:$C$732,"*"&amp;RIGHT($A342,3)&amp;"*",EUROSTAT_VBE_IND_2010!$D$7:$D$732,"4100*"))/1000+(SUMIFS(EUROSTAT_VBE_IND_2010!G$7:G$732,EUROSTAT_VBE_IND_2010!$B$7:$B$732,$D342,EUROSTAT_VBE_IND_2010!$C$7:$C$732,"*"&amp;RIGHT($A342,3)&amp;"*",EUROSTAT_VBE_IND_2010!$D$7:$D$732,"4230*"))/1000+(SUMIFS(EUROSTAT_VBE_IND_2010!G$7:G$732,EUROSTAT_VBE_IND_2010!$B$7:$B$732,$D342,EUROSTAT_VBE_IND_2010!$C$7:$C$732,"*"&amp;RIGHT($A342,3)&amp;"*",EUROSTAT_VBE_IND_2010!$D$7:$D$732,"4240*"))/1000+(SUMIFS(EUROSTAT_VBE_IND_2010!G$7:G$732,EUROSTAT_VBE_IND_2010!$B$7:$B$732,$D342,EUROSTAT_VBE_IND_2010!$C$7:$C$732,"*"&amp;RIGHT($A342,3)&amp;"*",EUROSTAT_VBE_IND_2010!$D$7:$D$732,"3106*"))/1000</f>
        <v>1.002</v>
      </c>
      <c r="J342" s="198">
        <f>SUMIFS('IEA Bal_CH-IND'!$D$30:$D$329,'IEA Bal_CH-IND'!$A$30:$A$329,"*"&amp;RIGHT($B342,8),'IEA Bal_CH-IND'!$C$30:$C$329,'Aggregated Balance-IND_2010'!$E342)</f>
        <v>4.21799</v>
      </c>
      <c r="K342" s="17">
        <f>(SUMIFS(EUROSTAT_VBE_IND_2010!H$7:H$732,EUROSTAT_VBE_IND_2010!$B$7:$B$732,$D342,EUROSTAT_VBE_IND_2010!$C$7:$C$732,"*"&amp;RIGHT($A342,3)&amp;"*",EUROSTAT_VBE_IND_2010!$D$7:$D$732,"4100*"))/1000+(SUMIFS(EUROSTAT_VBE_IND_2010!H$7:H$732,EUROSTAT_VBE_IND_2010!$B$7:$B$732,$D342,EUROSTAT_VBE_IND_2010!$C$7:$C$732,"*"&amp;RIGHT($A342,3)&amp;"*",EUROSTAT_VBE_IND_2010!$D$7:$D$732,"4230*"))/1000+(SUMIFS(EUROSTAT_VBE_IND_2010!H$7:H$732,EUROSTAT_VBE_IND_2010!$B$7:$B$732,$D342,EUROSTAT_VBE_IND_2010!$C$7:$C$732,"*"&amp;RIGHT($A342,3)&amp;"*",EUROSTAT_VBE_IND_2010!$D$7:$D$732,"4240*"))/1000+(SUMIFS(EUROSTAT_VBE_IND_2010!H$7:H$732,EUROSTAT_VBE_IND_2010!$B$7:$B$732,$D342,EUROSTAT_VBE_IND_2010!$C$7:$C$732,"*"&amp;RIGHT($A342,3)&amp;"*",EUROSTAT_VBE_IND_2010!$D$7:$D$732,"3106*"))/1000</f>
        <v>0</v>
      </c>
      <c r="L342" s="17">
        <f>(SUMIFS(EUROSTAT_VBE_IND_2010!I$7:I$732,EUROSTAT_VBE_IND_2010!$B$7:$B$732,$D342,EUROSTAT_VBE_IND_2010!$C$7:$C$732,"*"&amp;RIGHT($A342,3)&amp;"*",EUROSTAT_VBE_IND_2010!$D$7:$D$732,"4100*"))/1000+(SUMIFS(EUROSTAT_VBE_IND_2010!I$7:I$732,EUROSTAT_VBE_IND_2010!$B$7:$B$732,$D342,EUROSTAT_VBE_IND_2010!$C$7:$C$732,"*"&amp;RIGHT($A342,3)&amp;"*",EUROSTAT_VBE_IND_2010!$D$7:$D$732,"4230*"))/1000+(SUMIFS(EUROSTAT_VBE_IND_2010!I$7:I$732,EUROSTAT_VBE_IND_2010!$B$7:$B$732,$D342,EUROSTAT_VBE_IND_2010!$C$7:$C$732,"*"&amp;RIGHT($A342,3)&amp;"*",EUROSTAT_VBE_IND_2010!$D$7:$D$732,"4240*"))/1000+(SUMIFS(EUROSTAT_VBE_IND_2010!I$7:I$732,EUROSTAT_VBE_IND_2010!$B$7:$B$732,$D342,EUROSTAT_VBE_IND_2010!$C$7:$C$732,"*"&amp;RIGHT($A342,3)&amp;"*",EUROSTAT_VBE_IND_2010!$D$7:$D$732,"3106*"))/1000</f>
        <v>12.408</v>
      </c>
      <c r="M342" s="17">
        <f>(SUMIFS(EUROSTAT_VBE_IND_2010!J$7:J$732,EUROSTAT_VBE_IND_2010!$B$7:$B$732,$D342,EUROSTAT_VBE_IND_2010!$C$7:$C$732,"*"&amp;RIGHT($A342,3)&amp;"*",EUROSTAT_VBE_IND_2010!$D$7:$D$732,"4100*"))/1000+(SUMIFS(EUROSTAT_VBE_IND_2010!J$7:J$732,EUROSTAT_VBE_IND_2010!$B$7:$B$732,$D342,EUROSTAT_VBE_IND_2010!$C$7:$C$732,"*"&amp;RIGHT($A342,3)&amp;"*",EUROSTAT_VBE_IND_2010!$D$7:$D$732,"4230*"))/1000+(SUMIFS(EUROSTAT_VBE_IND_2010!J$7:J$732,EUROSTAT_VBE_IND_2010!$B$7:$B$732,$D342,EUROSTAT_VBE_IND_2010!$C$7:$C$732,"*"&amp;RIGHT($A342,3)&amp;"*",EUROSTAT_VBE_IND_2010!$D$7:$D$732,"4240*"))/1000+(SUMIFS(EUROSTAT_VBE_IND_2010!J$7:J$732,EUROSTAT_VBE_IND_2010!$B$7:$B$732,$D342,EUROSTAT_VBE_IND_2010!$C$7:$C$732,"*"&amp;RIGHT($A342,3)&amp;"*",EUROSTAT_VBE_IND_2010!$D$7:$D$732,"3106*"))/1000</f>
        <v>74.901</v>
      </c>
      <c r="N342" s="17">
        <f>(SUMIFS(EUROSTAT_VBE_IND_2010!K$7:K$732,EUROSTAT_VBE_IND_2010!$B$7:$B$732,$D342,EUROSTAT_VBE_IND_2010!$C$7:$C$732,"*"&amp;RIGHT($A342,3)&amp;"*",EUROSTAT_VBE_IND_2010!$D$7:$D$732,"4100*"))/1000+(SUMIFS(EUROSTAT_VBE_IND_2010!K$7:K$732,EUROSTAT_VBE_IND_2010!$B$7:$B$732,$D342,EUROSTAT_VBE_IND_2010!$C$7:$C$732,"*"&amp;RIGHT($A342,3)&amp;"*",EUROSTAT_VBE_IND_2010!$D$7:$D$732,"4230*"))/1000+(SUMIFS(EUROSTAT_VBE_IND_2010!K$7:K$732,EUROSTAT_VBE_IND_2010!$B$7:$B$732,$D342,EUROSTAT_VBE_IND_2010!$C$7:$C$732,"*"&amp;RIGHT($A342,3)&amp;"*",EUROSTAT_VBE_IND_2010!$D$7:$D$732,"4240*"))/1000+(SUMIFS(EUROSTAT_VBE_IND_2010!K$7:K$732,EUROSTAT_VBE_IND_2010!$B$7:$B$732,$D342,EUROSTAT_VBE_IND_2010!$C$7:$C$732,"*"&amp;RIGHT($A342,3)&amp;"*",EUROSTAT_VBE_IND_2010!$D$7:$D$732,"3106*"))/1000</f>
        <v>2.992</v>
      </c>
      <c r="O342" s="17">
        <f>(SUMIFS(EUROSTAT_VBE_IND_2010!L$7:L$732,EUROSTAT_VBE_IND_2010!$B$7:$B$732,$D342,EUROSTAT_VBE_IND_2010!$C$7:$C$732,"*"&amp;RIGHT($A342,3)&amp;"*",EUROSTAT_VBE_IND_2010!$D$7:$D$732,"4100*"))/1000+(SUMIFS(EUROSTAT_VBE_IND_2010!L$7:L$732,EUROSTAT_VBE_IND_2010!$B$7:$B$732,$D342,EUROSTAT_VBE_IND_2010!$C$7:$C$732,"*"&amp;RIGHT($A342,3)&amp;"*",EUROSTAT_VBE_IND_2010!$D$7:$D$732,"4230*"))/1000+(SUMIFS(EUROSTAT_VBE_IND_2010!L$7:L$732,EUROSTAT_VBE_IND_2010!$B$7:$B$732,$D342,EUROSTAT_VBE_IND_2010!$C$7:$C$732,"*"&amp;RIGHT($A342,3)&amp;"*",EUROSTAT_VBE_IND_2010!$D$7:$D$732,"4240*"))/1000+(SUMIFS(EUROSTAT_VBE_IND_2010!L$7:L$732,EUROSTAT_VBE_IND_2010!$B$7:$B$732,$D342,EUROSTAT_VBE_IND_2010!$C$7:$C$732,"*"&amp;RIGHT($A342,3)&amp;"*",EUROSTAT_VBE_IND_2010!$D$7:$D$732,"3106*"))/1000</f>
        <v>0.22</v>
      </c>
      <c r="P342" s="17">
        <f>(SUMIFS(EUROSTAT_VBE_IND_2010!M$7:M$732,EUROSTAT_VBE_IND_2010!$B$7:$B$732,$D342,EUROSTAT_VBE_IND_2010!$C$7:$C$732,"*"&amp;RIGHT($A342,3)&amp;"*",EUROSTAT_VBE_IND_2010!$D$7:$D$732,"4100*"))/1000+(SUMIFS(EUROSTAT_VBE_IND_2010!M$7:M$732,EUROSTAT_VBE_IND_2010!$B$7:$B$732,$D342,EUROSTAT_VBE_IND_2010!$C$7:$C$732,"*"&amp;RIGHT($A342,3)&amp;"*",EUROSTAT_VBE_IND_2010!$D$7:$D$732,"4230*"))/1000+(SUMIFS(EUROSTAT_VBE_IND_2010!M$7:M$732,EUROSTAT_VBE_IND_2010!$B$7:$B$732,$D342,EUROSTAT_VBE_IND_2010!$C$7:$C$732,"*"&amp;RIGHT($A342,3)&amp;"*",EUROSTAT_VBE_IND_2010!$D$7:$D$732,"4240*"))/1000+(SUMIFS(EUROSTAT_VBE_IND_2010!M$7:M$732,EUROSTAT_VBE_IND_2010!$B$7:$B$732,$D342,EUROSTAT_VBE_IND_2010!$C$7:$C$732,"*"&amp;RIGHT($A342,3)&amp;"*",EUROSTAT_VBE_IND_2010!$D$7:$D$732,"3106*"))/1000</f>
        <v>0.129</v>
      </c>
      <c r="Q342" s="17">
        <f>(SUMIFS(EUROSTAT_VBE_IND_2010!N$7:N$732,EUROSTAT_VBE_IND_2010!$B$7:$B$732,$D342,EUROSTAT_VBE_IND_2010!$C$7:$C$732,"*"&amp;RIGHT($A342,3)&amp;"*",EUROSTAT_VBE_IND_2010!$D$7:$D$732,"4100*"))/1000+(SUMIFS(EUROSTAT_VBE_IND_2010!N$7:N$732,EUROSTAT_VBE_IND_2010!$B$7:$B$732,$D342,EUROSTAT_VBE_IND_2010!$C$7:$C$732,"*"&amp;RIGHT($A342,3)&amp;"*",EUROSTAT_VBE_IND_2010!$D$7:$D$732,"4230*"))/1000+(SUMIFS(EUROSTAT_VBE_IND_2010!N$7:N$732,EUROSTAT_VBE_IND_2010!$B$7:$B$732,$D342,EUROSTAT_VBE_IND_2010!$C$7:$C$732,"*"&amp;RIGHT($A342,3)&amp;"*",EUROSTAT_VBE_IND_2010!$D$7:$D$732,"4240*"))/1000+(SUMIFS(EUROSTAT_VBE_IND_2010!N$7:N$732,EUROSTAT_VBE_IND_2010!$B$7:$B$732,$D342,EUROSTAT_VBE_IND_2010!$C$7:$C$732,"*"&amp;RIGHT($A342,3)&amp;"*",EUROSTAT_VBE_IND_2010!$D$7:$D$732,"3106*"))/1000</f>
        <v>22.368</v>
      </c>
      <c r="R342" s="17">
        <f>(SUMIFS(EUROSTAT_VBE_IND_2010!O$7:O$732,EUROSTAT_VBE_IND_2010!$B$7:$B$732,$D342,EUROSTAT_VBE_IND_2010!$C$7:$C$732,"*"&amp;RIGHT($A342,3)&amp;"*",EUROSTAT_VBE_IND_2010!$D$7:$D$732,"4100*"))/1000+(SUMIFS(EUROSTAT_VBE_IND_2010!O$7:O$732,EUROSTAT_VBE_IND_2010!$B$7:$B$732,$D342,EUROSTAT_VBE_IND_2010!$C$7:$C$732,"*"&amp;RIGHT($A342,3)&amp;"*",EUROSTAT_VBE_IND_2010!$D$7:$D$732,"4230*"))/1000+(SUMIFS(EUROSTAT_VBE_IND_2010!O$7:O$732,EUROSTAT_VBE_IND_2010!$B$7:$B$732,$D342,EUROSTAT_VBE_IND_2010!$C$7:$C$732,"*"&amp;RIGHT($A342,3)&amp;"*",EUROSTAT_VBE_IND_2010!$D$7:$D$732,"4240*"))/1000+(SUMIFS(EUROSTAT_VBE_IND_2010!O$7:O$732,EUROSTAT_VBE_IND_2010!$B$7:$B$732,$D342,EUROSTAT_VBE_IND_2010!$C$7:$C$732,"*"&amp;RIGHT($A342,3)&amp;"*",EUROSTAT_VBE_IND_2010!$D$7:$D$732,"3106*"))/1000</f>
        <v>0.536</v>
      </c>
      <c r="S342" s="17">
        <f>(SUMIFS(EUROSTAT_VBE_IND_2010!P$7:P$732,EUROSTAT_VBE_IND_2010!$B$7:$B$732,$D342,EUROSTAT_VBE_IND_2010!$C$7:$C$732,"*"&amp;RIGHT($A342,3)&amp;"*",EUROSTAT_VBE_IND_2010!$D$7:$D$732,"4100*"))/1000+(SUMIFS(EUROSTAT_VBE_IND_2010!P$7:P$732,EUROSTAT_VBE_IND_2010!$B$7:$B$732,$D342,EUROSTAT_VBE_IND_2010!$C$7:$C$732,"*"&amp;RIGHT($A342,3)&amp;"*",EUROSTAT_VBE_IND_2010!$D$7:$D$732,"4230*"))/1000+(SUMIFS(EUROSTAT_VBE_IND_2010!P$7:P$732,EUROSTAT_VBE_IND_2010!$B$7:$B$732,$D342,EUROSTAT_VBE_IND_2010!$C$7:$C$732,"*"&amp;RIGHT($A342,3)&amp;"*",EUROSTAT_VBE_IND_2010!$D$7:$D$732,"4240*"))/1000+(SUMIFS(EUROSTAT_VBE_IND_2010!P$7:P$732,EUROSTAT_VBE_IND_2010!$B$7:$B$732,$D342,EUROSTAT_VBE_IND_2010!$C$7:$C$732,"*"&amp;RIGHT($A342,3)&amp;"*",EUROSTAT_VBE_IND_2010!$D$7:$D$732,"3106*"))/1000</f>
        <v>30.308</v>
      </c>
      <c r="T342" s="17">
        <f>(SUMIFS(EUROSTAT_VBE_IND_2010!Q$7:Q$732,EUROSTAT_VBE_IND_2010!$B$7:$B$732,$D342,EUROSTAT_VBE_IND_2010!$C$7:$C$732,"*"&amp;RIGHT($A342,3)&amp;"*",EUROSTAT_VBE_IND_2010!$D$7:$D$732,"4100*"))/1000+(SUMIFS(EUROSTAT_VBE_IND_2010!Q$7:Q$732,EUROSTAT_VBE_IND_2010!$B$7:$B$732,$D342,EUROSTAT_VBE_IND_2010!$C$7:$C$732,"*"&amp;RIGHT($A342,3)&amp;"*",EUROSTAT_VBE_IND_2010!$D$7:$D$732,"4230*"))/1000+(SUMIFS(EUROSTAT_VBE_IND_2010!Q$7:Q$732,EUROSTAT_VBE_IND_2010!$B$7:$B$732,$D342,EUROSTAT_VBE_IND_2010!$C$7:$C$732,"*"&amp;RIGHT($A342,3)&amp;"*",EUROSTAT_VBE_IND_2010!$D$7:$D$732,"4240*"))/1000+(SUMIFS(EUROSTAT_VBE_IND_2010!Q$7:Q$732,EUROSTAT_VBE_IND_2010!$B$7:$B$732,$D342,EUROSTAT_VBE_IND_2010!$C$7:$C$732,"*"&amp;RIGHT($A342,3)&amp;"*",EUROSTAT_VBE_IND_2010!$D$7:$D$732,"3106*"))/1000</f>
        <v>0.87</v>
      </c>
      <c r="U342" s="17">
        <f>(SUMIFS(EUROSTAT_VBE_IND_2010!R$7:R$732,EUROSTAT_VBE_IND_2010!$B$7:$B$732,$D342,EUROSTAT_VBE_IND_2010!$C$7:$C$732,"*"&amp;RIGHT($A342,3)&amp;"*",EUROSTAT_VBE_IND_2010!$D$7:$D$732,"4100*"))/1000+(SUMIFS(EUROSTAT_VBE_IND_2010!R$7:R$732,EUROSTAT_VBE_IND_2010!$B$7:$B$732,$D342,EUROSTAT_VBE_IND_2010!$C$7:$C$732,"*"&amp;RIGHT($A342,3)&amp;"*",EUROSTAT_VBE_IND_2010!$D$7:$D$732,"4230*"))/1000+(SUMIFS(EUROSTAT_VBE_IND_2010!R$7:R$732,EUROSTAT_VBE_IND_2010!$B$7:$B$732,$D342,EUROSTAT_VBE_IND_2010!$C$7:$C$732,"*"&amp;RIGHT($A342,3)&amp;"*",EUROSTAT_VBE_IND_2010!$D$7:$D$732,"4240*"))/1000+(SUMIFS(EUROSTAT_VBE_IND_2010!R$7:R$732,EUROSTAT_VBE_IND_2010!$B$7:$B$732,$D342,EUROSTAT_VBE_IND_2010!$C$7:$C$732,"*"&amp;RIGHT($A342,3)&amp;"*",EUROSTAT_VBE_IND_2010!$D$7:$D$732,"3106*"))/1000</f>
        <v>4.86</v>
      </c>
      <c r="V342" s="17">
        <f>(SUMIFS(EUROSTAT_VBE_IND_2010!S$7:S$732,EUROSTAT_VBE_IND_2010!$B$7:$B$732,$D342,EUROSTAT_VBE_IND_2010!$C$7:$C$732,"*"&amp;RIGHT($A342,3)&amp;"*",EUROSTAT_VBE_IND_2010!$D$7:$D$732,"4100*"))/1000+(SUMIFS(EUROSTAT_VBE_IND_2010!S$7:S$732,EUROSTAT_VBE_IND_2010!$B$7:$B$732,$D342,EUROSTAT_VBE_IND_2010!$C$7:$C$732,"*"&amp;RIGHT($A342,3)&amp;"*",EUROSTAT_VBE_IND_2010!$D$7:$D$732,"4230*"))/1000+(SUMIFS(EUROSTAT_VBE_IND_2010!S$7:S$732,EUROSTAT_VBE_IND_2010!$B$7:$B$732,$D342,EUROSTAT_VBE_IND_2010!$C$7:$C$732,"*"&amp;RIGHT($A342,3)&amp;"*",EUROSTAT_VBE_IND_2010!$D$7:$D$732,"4240*"))/1000+(SUMIFS(EUROSTAT_VBE_IND_2010!S$7:S$732,EUROSTAT_VBE_IND_2010!$B$7:$B$732,$D342,EUROSTAT_VBE_IND_2010!$C$7:$C$732,"*"&amp;RIGHT($A342,3)&amp;"*",EUROSTAT_VBE_IND_2010!$D$7:$D$732,"3106*"))/1000</f>
        <v>4.492</v>
      </c>
      <c r="W342" s="17">
        <f>(SUMIFS(EUROSTAT_VBE_IND_2010!T$7:T$732,EUROSTAT_VBE_IND_2010!$B$7:$B$732,$D342,EUROSTAT_VBE_IND_2010!$C$7:$C$732,"*"&amp;RIGHT($A342,3)&amp;"*",EUROSTAT_VBE_IND_2010!$D$7:$D$732,"4100*"))/1000+(SUMIFS(EUROSTAT_VBE_IND_2010!T$7:T$732,EUROSTAT_VBE_IND_2010!$B$7:$B$732,$D342,EUROSTAT_VBE_IND_2010!$C$7:$C$732,"*"&amp;RIGHT($A342,3)&amp;"*",EUROSTAT_VBE_IND_2010!$D$7:$D$732,"4230*"))/1000+(SUMIFS(EUROSTAT_VBE_IND_2010!T$7:T$732,EUROSTAT_VBE_IND_2010!$B$7:$B$732,$D342,EUROSTAT_VBE_IND_2010!$C$7:$C$732,"*"&amp;RIGHT($A342,3)&amp;"*",EUROSTAT_VBE_IND_2010!$D$7:$D$732,"4240*"))/1000+(SUMIFS(EUROSTAT_VBE_IND_2010!T$7:T$732,EUROSTAT_VBE_IND_2010!$B$7:$B$732,$D342,EUROSTAT_VBE_IND_2010!$C$7:$C$732,"*"&amp;RIGHT($A342,3)&amp;"*",EUROSTAT_VBE_IND_2010!$D$7:$D$732,"3106*"))/1000</f>
        <v>0</v>
      </c>
      <c r="X342" s="17">
        <f>(SUMIFS(EUROSTAT_VBE_IND_2010!U$7:U$732,EUROSTAT_VBE_IND_2010!$B$7:$B$732,$D342,EUROSTAT_VBE_IND_2010!$C$7:$C$732,"*"&amp;RIGHT($A342,3)&amp;"*",EUROSTAT_VBE_IND_2010!$D$7:$D$732,"4100*"))/1000+(SUMIFS(EUROSTAT_VBE_IND_2010!U$7:U$732,EUROSTAT_VBE_IND_2010!$B$7:$B$732,$D342,EUROSTAT_VBE_IND_2010!$C$7:$C$732,"*"&amp;RIGHT($A342,3)&amp;"*",EUROSTAT_VBE_IND_2010!$D$7:$D$732,"4230*"))/1000+(SUMIFS(EUROSTAT_VBE_IND_2010!U$7:U$732,EUROSTAT_VBE_IND_2010!$B$7:$B$732,$D342,EUROSTAT_VBE_IND_2010!$C$7:$C$732,"*"&amp;RIGHT($A342,3)&amp;"*",EUROSTAT_VBE_IND_2010!$D$7:$D$732,"4240*"))/1000+(SUMIFS(EUROSTAT_VBE_IND_2010!U$7:U$732,EUROSTAT_VBE_IND_2010!$B$7:$B$732,$D342,EUROSTAT_VBE_IND_2010!$C$7:$C$732,"*"&amp;RIGHT($A342,3)&amp;"*",EUROSTAT_VBE_IND_2010!$D$7:$D$732,"3106*"))/1000</f>
        <v>68.666</v>
      </c>
      <c r="Y342" s="17">
        <f>(SUMIFS(EUROSTAT_VBE_IND_2010!V$7:V$732,EUROSTAT_VBE_IND_2010!$B$7:$B$732,$D342,EUROSTAT_VBE_IND_2010!$C$7:$C$732,"*"&amp;RIGHT($A342,3)&amp;"*",EUROSTAT_VBE_IND_2010!$D$7:$D$732,"4100*"))/1000+(SUMIFS(EUROSTAT_VBE_IND_2010!V$7:V$732,EUROSTAT_VBE_IND_2010!$B$7:$B$732,$D342,EUROSTAT_VBE_IND_2010!$C$7:$C$732,"*"&amp;RIGHT($A342,3)&amp;"*",EUROSTAT_VBE_IND_2010!$D$7:$D$732,"4230*"))/1000+(SUMIFS(EUROSTAT_VBE_IND_2010!V$7:V$732,EUROSTAT_VBE_IND_2010!$B$7:$B$732,$D342,EUROSTAT_VBE_IND_2010!$C$7:$C$732,"*"&amp;RIGHT($A342,3)&amp;"*",EUROSTAT_VBE_IND_2010!$D$7:$D$732,"4240*"))/1000+(SUMIFS(EUROSTAT_VBE_IND_2010!V$7:V$732,EUROSTAT_VBE_IND_2010!$B$7:$B$732,$D342,EUROSTAT_VBE_IND_2010!$C$7:$C$732,"*"&amp;RIGHT($A342,3)&amp;"*",EUROSTAT_VBE_IND_2010!$D$7:$D$732,"3106*"))/1000</f>
        <v>0.268</v>
      </c>
      <c r="Z342" s="17">
        <f>(SUMIFS(EUROSTAT_VBE_IND_2010!W$7:W$732,EUROSTAT_VBE_IND_2010!$B$7:$B$732,$D342,EUROSTAT_VBE_IND_2010!$C$7:$C$732,"*"&amp;RIGHT($A342,3)&amp;"*",EUROSTAT_VBE_IND_2010!$D$7:$D$732,"4100*"))/1000+(SUMIFS(EUROSTAT_VBE_IND_2010!W$7:W$732,EUROSTAT_VBE_IND_2010!$B$7:$B$732,$D342,EUROSTAT_VBE_IND_2010!$C$7:$C$732,"*"&amp;RIGHT($A342,3)&amp;"*",EUROSTAT_VBE_IND_2010!$D$7:$D$732,"4230*"))/1000+(SUMIFS(EUROSTAT_VBE_IND_2010!W$7:W$732,EUROSTAT_VBE_IND_2010!$B$7:$B$732,$D342,EUROSTAT_VBE_IND_2010!$C$7:$C$732,"*"&amp;RIGHT($A342,3)&amp;"*",EUROSTAT_VBE_IND_2010!$D$7:$D$732,"4240*"))/1000+(SUMIFS(EUROSTAT_VBE_IND_2010!W$7:W$732,EUROSTAT_VBE_IND_2010!$B$7:$B$732,$D342,EUROSTAT_VBE_IND_2010!$C$7:$C$732,"*"&amp;RIGHT($A342,3)&amp;"*",EUROSTAT_VBE_IND_2010!$D$7:$D$732,"3106*"))/1000</f>
        <v>0.118</v>
      </c>
      <c r="AA342" s="17">
        <f>(SUMIFS(EUROSTAT_VBE_IND_2010!X$7:X$732,EUROSTAT_VBE_IND_2010!$B$7:$B$732,$D342,EUROSTAT_VBE_IND_2010!$C$7:$C$732,"*"&amp;RIGHT($A342,3)&amp;"*",EUROSTAT_VBE_IND_2010!$D$7:$D$732,"4100*"))/1000+(SUMIFS(EUROSTAT_VBE_IND_2010!X$7:X$732,EUROSTAT_VBE_IND_2010!$B$7:$B$732,$D342,EUROSTAT_VBE_IND_2010!$C$7:$C$732,"*"&amp;RIGHT($A342,3)&amp;"*",EUROSTAT_VBE_IND_2010!$D$7:$D$732,"4230*"))/1000+(SUMIFS(EUROSTAT_VBE_IND_2010!X$7:X$732,EUROSTAT_VBE_IND_2010!$B$7:$B$732,$D342,EUROSTAT_VBE_IND_2010!$C$7:$C$732,"*"&amp;RIGHT($A342,3)&amp;"*",EUROSTAT_VBE_IND_2010!$D$7:$D$732,"4240*"))/1000+(SUMIFS(EUROSTAT_VBE_IND_2010!X$7:X$732,EUROSTAT_VBE_IND_2010!$B$7:$B$732,$D342,EUROSTAT_VBE_IND_2010!$C$7:$C$732,"*"&amp;RIGHT($A342,3)&amp;"*",EUROSTAT_VBE_IND_2010!$D$7:$D$732,"3106*"))/1000</f>
        <v>0.269</v>
      </c>
      <c r="AB342" s="17">
        <f>(SUMIFS(EUROSTAT_VBE_IND_2010!AA$7:AA$732,EUROSTAT_VBE_IND_2010!$B$7:$B$732,$D342,EUROSTAT_VBE_IND_2010!$C$7:$C$732,"*"&amp;RIGHT($A342,3)&amp;"*",EUROSTAT_VBE_IND_2010!$D$7:$D$732,"4100*"))/1000+(SUMIFS(EUROSTAT_VBE_IND_2010!AA$7:AA$732,EUROSTAT_VBE_IND_2010!$B$7:$B$732,$D342,EUROSTAT_VBE_IND_2010!$C$7:$C$732,"*"&amp;RIGHT($A342,3)&amp;"*",EUROSTAT_VBE_IND_2010!$D$7:$D$732,"4230*"))/1000+(SUMIFS(EUROSTAT_VBE_IND_2010!AA$7:AA$732,EUROSTAT_VBE_IND_2010!$B$7:$B$732,$D342,EUROSTAT_VBE_IND_2010!$C$7:$C$732,"*"&amp;RIGHT($A342,3)&amp;"*",EUROSTAT_VBE_IND_2010!$D$7:$D$732,"4240*"))/1000+(SUMIFS(EUROSTAT_VBE_IND_2010!AA$7:AA$732,EUROSTAT_VBE_IND_2010!$B$7:$B$732,$D342,EUROSTAT_VBE_IND_2010!$C$7:$C$732,"*"&amp;RIGHT($A342,3)&amp;"*",EUROSTAT_VBE_IND_2010!$D$7:$D$732,"3106*"))/1000</f>
        <v>0</v>
      </c>
      <c r="AC342" s="17">
        <f>(SUMIFS(EUROSTAT_VBE_IND_2010!AB$7:AB$732,EUROSTAT_VBE_IND_2010!$B$7:$B$732,$D342,EUROSTAT_VBE_IND_2010!$C$7:$C$732,"*"&amp;RIGHT($A342,3)&amp;"*",EUROSTAT_VBE_IND_2010!$D$7:$D$732,"4100*"))/1000+(SUMIFS(EUROSTAT_VBE_IND_2010!AB$7:AB$732,EUROSTAT_VBE_IND_2010!$B$7:$B$732,$D342,EUROSTAT_VBE_IND_2010!$C$7:$C$732,"*"&amp;RIGHT($A342,3)&amp;"*",EUROSTAT_VBE_IND_2010!$D$7:$D$732,"4230*"))/1000+(SUMIFS(EUROSTAT_VBE_IND_2010!AB$7:AB$732,EUROSTAT_VBE_IND_2010!$B$7:$B$732,$D342,EUROSTAT_VBE_IND_2010!$C$7:$C$732,"*"&amp;RIGHT($A342,3)&amp;"*",EUROSTAT_VBE_IND_2010!$D$7:$D$732,"4240*"))/1000+(SUMIFS(EUROSTAT_VBE_IND_2010!AB$7:AB$732,EUROSTAT_VBE_IND_2010!$B$7:$B$732,$D342,EUROSTAT_VBE_IND_2010!$C$7:$C$732,"*"&amp;RIGHT($A342,3)&amp;"*",EUROSTAT_VBE_IND_2010!$D$7:$D$732,"3106*"))/1000</f>
        <v>14.482</v>
      </c>
      <c r="AD342" s="17">
        <f>(SUMIFS(EUROSTAT_VBE_IND_2010!AC$7:AC$732,EUROSTAT_VBE_IND_2010!$B$7:$B$732,$D342,EUROSTAT_VBE_IND_2010!$C$7:$C$732,"*"&amp;RIGHT($A342,3)&amp;"*",EUROSTAT_VBE_IND_2010!$D$7:$D$732,"4100*"))/1000+(SUMIFS(EUROSTAT_VBE_IND_2010!AC$7:AC$732,EUROSTAT_VBE_IND_2010!$B$7:$B$732,$D342,EUROSTAT_VBE_IND_2010!$C$7:$C$732,"*"&amp;RIGHT($A342,3)&amp;"*",EUROSTAT_VBE_IND_2010!$D$7:$D$732,"4230*"))/1000+(SUMIFS(EUROSTAT_VBE_IND_2010!AC$7:AC$732,EUROSTAT_VBE_IND_2010!$B$7:$B$732,$D342,EUROSTAT_VBE_IND_2010!$C$7:$C$732,"*"&amp;RIGHT($A342,3)&amp;"*",EUROSTAT_VBE_IND_2010!$D$7:$D$732,"4240*"))/1000+(SUMIFS(EUROSTAT_VBE_IND_2010!AC$7:AC$732,EUROSTAT_VBE_IND_2010!$B$7:$B$732,$D342,EUROSTAT_VBE_IND_2010!$C$7:$C$732,"*"&amp;RIGHT($A342,3)&amp;"*",EUROSTAT_VBE_IND_2010!$D$7:$D$732,"3106*"))/1000</f>
        <v>0.159</v>
      </c>
      <c r="AE342" s="17">
        <f>(SUMIFS(EUROSTAT_VBE_IND_2010!AD$7:AD$732,EUROSTAT_VBE_IND_2010!$B$7:$B$732,$D342,EUROSTAT_VBE_IND_2010!$C$7:$C$732,"*"&amp;RIGHT($A342,3)&amp;"*",EUROSTAT_VBE_IND_2010!$D$7:$D$732,"4100*"))/1000+(SUMIFS(EUROSTAT_VBE_IND_2010!AD$7:AD$732,EUROSTAT_VBE_IND_2010!$B$7:$B$732,$D342,EUROSTAT_VBE_IND_2010!$C$7:$C$732,"*"&amp;RIGHT($A342,3)&amp;"*",EUROSTAT_VBE_IND_2010!$D$7:$D$732,"4230*"))/1000+(SUMIFS(EUROSTAT_VBE_IND_2010!AD$7:AD$732,EUROSTAT_VBE_IND_2010!$B$7:$B$732,$D342,EUROSTAT_VBE_IND_2010!$C$7:$C$732,"*"&amp;RIGHT($A342,3)&amp;"*",EUROSTAT_VBE_IND_2010!$D$7:$D$732,"4240*"))/1000+(SUMIFS(EUROSTAT_VBE_IND_2010!AD$7:AD$732,EUROSTAT_VBE_IND_2010!$B$7:$B$732,$D342,EUROSTAT_VBE_IND_2010!$C$7:$C$732,"*"&amp;RIGHT($A342,3)&amp;"*",EUROSTAT_VBE_IND_2010!$D$7:$D$732,"3106*"))/1000</f>
        <v>8.41</v>
      </c>
      <c r="AF342" s="17">
        <f>(SUMIFS(EUROSTAT_VBE_IND_2010!AE$7:AE$732,EUROSTAT_VBE_IND_2010!$B$7:$B$732,$D342,EUROSTAT_VBE_IND_2010!$C$7:$C$732,"*"&amp;RIGHT($A342,3)&amp;"*",EUROSTAT_VBE_IND_2010!$D$7:$D$732,"4100*"))/1000+(SUMIFS(EUROSTAT_VBE_IND_2010!AE$7:AE$732,EUROSTAT_VBE_IND_2010!$B$7:$B$732,$D342,EUROSTAT_VBE_IND_2010!$C$7:$C$732,"*"&amp;RIGHT($A342,3)&amp;"*",EUROSTAT_VBE_IND_2010!$D$7:$D$732,"4230*"))/1000+(SUMIFS(EUROSTAT_VBE_IND_2010!AE$7:AE$732,EUROSTAT_VBE_IND_2010!$B$7:$B$732,$D342,EUROSTAT_VBE_IND_2010!$C$7:$C$732,"*"&amp;RIGHT($A342,3)&amp;"*",EUROSTAT_VBE_IND_2010!$D$7:$D$732,"4240*"))/1000+(SUMIFS(EUROSTAT_VBE_IND_2010!AE$7:AE$732,EUROSTAT_VBE_IND_2010!$B$7:$B$732,$D342,EUROSTAT_VBE_IND_2010!$C$7:$C$732,"*"&amp;RIGHT($A342,3)&amp;"*",EUROSTAT_VBE_IND_2010!$D$7:$D$732,"3106*"))/1000</f>
        <v>1.294</v>
      </c>
      <c r="AG342" s="17">
        <f>(SUMIFS(EUROSTAT_VBE_IND_2010!AF$7:AF$732,EUROSTAT_VBE_IND_2010!$B$7:$B$732,$D342,EUROSTAT_VBE_IND_2010!$C$7:$C$732,"*"&amp;RIGHT($A342,3)&amp;"*",EUROSTAT_VBE_IND_2010!$D$7:$D$732,"4100*"))/1000+(SUMIFS(EUROSTAT_VBE_IND_2010!AF$7:AF$732,EUROSTAT_VBE_IND_2010!$B$7:$B$732,$D342,EUROSTAT_VBE_IND_2010!$C$7:$C$732,"*"&amp;RIGHT($A342,3)&amp;"*",EUROSTAT_VBE_IND_2010!$D$7:$D$732,"4230*"))/1000+(SUMIFS(EUROSTAT_VBE_IND_2010!AF$7:AF$732,EUROSTAT_VBE_IND_2010!$B$7:$B$732,$D342,EUROSTAT_VBE_IND_2010!$C$7:$C$732,"*"&amp;RIGHT($A342,3)&amp;"*",EUROSTAT_VBE_IND_2010!$D$7:$D$732,"4240*"))/1000+(SUMIFS(EUROSTAT_VBE_IND_2010!AF$7:AF$732,EUROSTAT_VBE_IND_2010!$B$7:$B$732,$D342,EUROSTAT_VBE_IND_2010!$C$7:$C$732,"*"&amp;RIGHT($A342,3)&amp;"*",EUROSTAT_VBE_IND_2010!$D$7:$D$732,"3106*"))/1000</f>
        <v>5.927</v>
      </c>
      <c r="AH342" s="17">
        <f>(SUMIFS(EUROSTAT_VBE_IND_2010!AH$7:AH$732,EUROSTAT_VBE_IND_2010!$B$7:$B$732,$D342,EUROSTAT_VBE_IND_2010!$C$7:$C$732,"*"&amp;RIGHT($A342,3)&amp;"*",EUROSTAT_VBE_IND_2010!$D$7:$D$732,"4100*"))/1000+(SUMIFS(EUROSTAT_VBE_IND_2010!AH$7:AH$732,EUROSTAT_VBE_IND_2010!$B$7:$B$732,$D342,EUROSTAT_VBE_IND_2010!$C$7:$C$732,"*"&amp;RIGHT($A342,3)&amp;"*",EUROSTAT_VBE_IND_2010!$D$7:$D$732,"4230*"))/1000+(SUMIFS(EUROSTAT_VBE_IND_2010!AH$7:AH$732,EUROSTAT_VBE_IND_2010!$B$7:$B$732,$D342,EUROSTAT_VBE_IND_2010!$C$7:$C$732,"*"&amp;RIGHT($A342,3)&amp;"*",EUROSTAT_VBE_IND_2010!$D$7:$D$732,"4240*"))/1000+(SUMIFS(EUROSTAT_VBE_IND_2010!AH$7:AH$732,EUROSTAT_VBE_IND_2010!$B$7:$B$732,$D342,EUROSTAT_VBE_IND_2010!$C$7:$C$732,"*"&amp;RIGHT($A342,3)&amp;"*",EUROSTAT_VBE_IND_2010!$D$7:$D$732,"3106*"))/1000</f>
        <v>0.519</v>
      </c>
      <c r="AI342" s="17">
        <f>(SUMIFS(EUROSTAT_VBE_IND_2010!AI$7:AI$732,EUROSTAT_VBE_IND_2010!$B$7:$B$732,$D342,EUROSTAT_VBE_IND_2010!$C$7:$C$732,"*"&amp;RIGHT($A342,3)&amp;"*",EUROSTAT_VBE_IND_2010!$D$7:$D$732,"4100*"))/1000+(SUMIFS(EUROSTAT_VBE_IND_2010!AI$7:AI$732,EUROSTAT_VBE_IND_2010!$B$7:$B$732,$D342,EUROSTAT_VBE_IND_2010!$C$7:$C$732,"*"&amp;RIGHT($A342,3)&amp;"*",EUROSTAT_VBE_IND_2010!$D$7:$D$732,"4230*"))/1000+(SUMIFS(EUROSTAT_VBE_IND_2010!AI$7:AI$732,EUROSTAT_VBE_IND_2010!$B$7:$B$732,$D342,EUROSTAT_VBE_IND_2010!$C$7:$C$732,"*"&amp;RIGHT($A342,3)&amp;"*",EUROSTAT_VBE_IND_2010!$D$7:$D$732,"4240*"))/1000+(SUMIFS(EUROSTAT_VBE_IND_2010!AI$7:AI$732,EUROSTAT_VBE_IND_2010!$B$7:$B$732,$D342,EUROSTAT_VBE_IND_2010!$C$7:$C$732,"*"&amp;RIGHT($A342,3)&amp;"*",EUROSTAT_VBE_IND_2010!$D$7:$D$732,"3106*"))/1000</f>
        <v>1.767</v>
      </c>
      <c r="AJ342" s="17">
        <f>(SUMIFS(EUROSTAT_VBE_IND_2010!AJ$7:AJ$732,EUROSTAT_VBE_IND_2010!$B$7:$B$732,$D342,EUROSTAT_VBE_IND_2010!$C$7:$C$732,"*"&amp;RIGHT($A342,3)&amp;"*",EUROSTAT_VBE_IND_2010!$D$7:$D$732,"4100*"))/1000+(SUMIFS(EUROSTAT_VBE_IND_2010!AJ$7:AJ$732,EUROSTAT_VBE_IND_2010!$B$7:$B$732,$D342,EUROSTAT_VBE_IND_2010!$C$7:$C$732,"*"&amp;RIGHT($A342,3)&amp;"*",EUROSTAT_VBE_IND_2010!$D$7:$D$732,"4230*"))/1000+(SUMIFS(EUROSTAT_VBE_IND_2010!AJ$7:AJ$732,EUROSTAT_VBE_IND_2010!$B$7:$B$732,$D342,EUROSTAT_VBE_IND_2010!$C$7:$C$732,"*"&amp;RIGHT($A342,3)&amp;"*",EUROSTAT_VBE_IND_2010!$D$7:$D$732,"4240*"))/1000+(SUMIFS(EUROSTAT_VBE_IND_2010!AJ$7:AJ$732,EUROSTAT_VBE_IND_2010!$B$7:$B$732,$D342,EUROSTAT_VBE_IND_2010!$C$7:$C$732,"*"&amp;RIGHT($A342,3)&amp;"*",EUROSTAT_VBE_IND_2010!$D$7:$D$732,"3106*"))/1000</f>
        <v>3.128</v>
      </c>
      <c r="AK342" s="17">
        <f>(SUMIFS(EUROSTAT_VBE_IND_2010!AK$7:AK$732,EUROSTAT_VBE_IND_2010!$B$7:$B$732,$D342,EUROSTAT_VBE_IND_2010!$C$7:$C$732,"*"&amp;RIGHT($A342,3)&amp;"*",EUROSTAT_VBE_IND_2010!$D$7:$D$732,"4100*"))/1000+(SUMIFS(EUROSTAT_VBE_IND_2010!AK$7:AK$732,EUROSTAT_VBE_IND_2010!$B$7:$B$732,$D342,EUROSTAT_VBE_IND_2010!$C$7:$C$732,"*"&amp;RIGHT($A342,3)&amp;"*",EUROSTAT_VBE_IND_2010!$D$7:$D$732,"4230*"))/1000+(SUMIFS(EUROSTAT_VBE_IND_2010!AK$7:AK$732,EUROSTAT_VBE_IND_2010!$B$7:$B$732,$D342,EUROSTAT_VBE_IND_2010!$C$7:$C$732,"*"&amp;RIGHT($A342,3)&amp;"*",EUROSTAT_VBE_IND_2010!$D$7:$D$732,"4240*"))/1000+(SUMIFS(EUROSTAT_VBE_IND_2010!AK$7:AK$732,EUROSTAT_VBE_IND_2010!$B$7:$B$732,$D342,EUROSTAT_VBE_IND_2010!$C$7:$C$732,"*"&amp;RIGHT($A342,3)&amp;"*",EUROSTAT_VBE_IND_2010!$D$7:$D$732,"3106*"))/1000</f>
        <v>30.636</v>
      </c>
      <c r="AL342" s="198">
        <f>SUMIFS('IEA Bal_AL-IND'!$D$30:$D$329,'IEA Bal_AL-IND'!$A$30:$A$329,"*"&amp;RIGHT($B342,8),'IEA Bal_AL-IND'!$C$30:$C$329,'Aggregated Balance-IND_2010'!$E342)</f>
        <v>0</v>
      </c>
      <c r="AM342" s="198">
        <f>SUMIFS('IEA Bal_BA-IND'!$D$30:$D$329,'IEA Bal_BA-IND'!$A$30:$A$329,"*"&amp;RIGHT($B342,8),'IEA Bal_BA-IND'!$C$30:$C$329,'Aggregated Balance-IND_2010'!$E342)</f>
        <v>0.0126</v>
      </c>
      <c r="AN342" s="198">
        <f>SUMIFS('IEA Bal_KS-IND'!$D$30:$D$329,'IEA Bal_KS-IND'!$A$30:$A$329,"*"&amp;RIGHT($B342,8),'IEA Bal_KS-IND'!$C$30:$C$329,'Aggregated Balance-IND_2010'!$E342)</f>
        <v>0</v>
      </c>
      <c r="AO342" s="17">
        <f>(SUMIFS(EUROSTAT_VBE_IND_2010!Y$7:Y$732,EUROSTAT_VBE_IND_2010!$B$7:$B$732,$D342,EUROSTAT_VBE_IND_2010!$C$7:$C$732,"*"&amp;RIGHT($A342,3)&amp;"*",EUROSTAT_VBE_IND_2010!$D$7:$D$732,"4100*"))/1000+(SUMIFS(EUROSTAT_VBE_IND_2010!Y$7:Y$732,EUROSTAT_VBE_IND_2010!$B$7:$B$732,$D342,EUROSTAT_VBE_IND_2010!$C$7:$C$732,"*"&amp;RIGHT($A342,3)&amp;"*",EUROSTAT_VBE_IND_2010!$D$7:$D$732,"4230*"))/1000+(SUMIFS(EUROSTAT_VBE_IND_2010!Y$7:Y$732,EUROSTAT_VBE_IND_2010!$B$7:$B$732,$D342,EUROSTAT_VBE_IND_2010!$C$7:$C$732,"*"&amp;RIGHT($A342,3)&amp;"*",EUROSTAT_VBE_IND_2010!$D$7:$D$732,"4240*"))/1000+(SUMIFS(EUROSTAT_VBE_IND_2010!Y$7:Y$732,EUROSTAT_VBE_IND_2010!$B$7:$B$732,$D342,EUROSTAT_VBE_IND_2010!$C$7:$C$732,"*"&amp;RIGHT($A342,3)&amp;"*",EUROSTAT_VBE_IND_2010!$D$7:$D$732,"3106*"))/1000</f>
        <v>0</v>
      </c>
      <c r="AP342" s="17">
        <f>(SUMIFS(EUROSTAT_VBE_IND_2010!Z$7:Z$732,EUROSTAT_VBE_IND_2010!$B$7:$B$732,$D342,EUROSTAT_VBE_IND_2010!$C$7:$C$732,"*"&amp;RIGHT($A342,3)&amp;"*",EUROSTAT_VBE_IND_2010!$D$7:$D$732,"4100*"))/1000+(SUMIFS(EUROSTAT_VBE_IND_2010!Z$7:Z$732,EUROSTAT_VBE_IND_2010!$B$7:$B$732,$D342,EUROSTAT_VBE_IND_2010!$C$7:$C$732,"*"&amp;RIGHT($A342,3)&amp;"*",EUROSTAT_VBE_IND_2010!$D$7:$D$732,"4230*"))/1000+(SUMIFS(EUROSTAT_VBE_IND_2010!Z$7:Z$732,EUROSTAT_VBE_IND_2010!$B$7:$B$732,$D342,EUROSTAT_VBE_IND_2010!$C$7:$C$732,"*"&amp;RIGHT($A342,3)&amp;"*",EUROSTAT_VBE_IND_2010!$D$7:$D$732,"4240*"))/1000+(SUMIFS(EUROSTAT_VBE_IND_2010!Z$7:Z$732,EUROSTAT_VBE_IND_2010!$B$7:$B$732,$D342,EUROSTAT_VBE_IND_2010!$C$7:$C$732,"*"&amp;RIGHT($A342,3)&amp;"*",EUROSTAT_VBE_IND_2010!$D$7:$D$732,"3106*"))/1000</f>
        <v>0</v>
      </c>
      <c r="AQ342" s="17">
        <f>(SUMIFS(EUROSTAT_VBE_IND_2010!AG$7:AG$732,EUROSTAT_VBE_IND_2010!$B$7:$B$732,$D342,EUROSTAT_VBE_IND_2010!$C$7:$C$732,"*"&amp;RIGHT($A342,3)&amp;"*",EUROSTAT_VBE_IND_2010!$D$7:$D$732,"4100*"))/1000+(SUMIFS(EUROSTAT_VBE_IND_2010!AG$7:AG$732,EUROSTAT_VBE_IND_2010!$B$7:$B$732,$D342,EUROSTAT_VBE_IND_2010!$C$7:$C$732,"*"&amp;RIGHT($A342,3)&amp;"*",EUROSTAT_VBE_IND_2010!$D$7:$D$732,"4230*"))/1000+(SUMIFS(EUROSTAT_VBE_IND_2010!AG$7:AG$732,EUROSTAT_VBE_IND_2010!$B$7:$B$732,$D342,EUROSTAT_VBE_IND_2010!$C$7:$C$732,"*"&amp;RIGHT($A342,3)&amp;"*",EUROSTAT_VBE_IND_2010!$D$7:$D$732,"4240*"))/1000+(SUMIFS(EUROSTAT_VBE_IND_2010!AG$7:AG$732,EUROSTAT_VBE_IND_2010!$B$7:$B$732,$D342,EUROSTAT_VBE_IND_2010!$C$7:$C$732,"*"&amp;RIGHT($A342,3)&amp;"*",EUROSTAT_VBE_IND_2010!$D$7:$D$732,"3106*"))/1000</f>
        <v>0.331</v>
      </c>
    </row>
    <row r="343" spans="1:43">
      <c r="A343" t="str">
        <f>LEFT(EUROSTAT_VBE_IND_2010!$C$528,8)</f>
        <v>B_101847</v>
      </c>
      <c r="B343" s="28" t="s">
        <v>212</v>
      </c>
      <c r="C343" t="s">
        <v>293</v>
      </c>
      <c r="D343" t="s">
        <v>126</v>
      </c>
      <c r="E343" t="s">
        <v>240</v>
      </c>
      <c r="F343" t="s">
        <v>260</v>
      </c>
      <c r="G343" s="17">
        <f>(SUMIFS(EUROSTAT_VBE_IND_2010!E$7:E$732,EUROSTAT_VBE_IND_2010!$B$7:$B$732,$D343,EUROSTAT_VBE_IND_2010!$C$7:$C$732,"*"&amp;RIGHT($A343,3)&amp;"*",EUROSTAT_VBE_IND_2010!$D$7:$D$732,"421*"))/1000</f>
        <v>0</v>
      </c>
      <c r="H343" s="17">
        <f>(SUMIFS(EUROSTAT_VBE_IND_2010!F$7:F$732,EUROSTAT_VBE_IND_2010!$B$7:$B$732,$D343,EUROSTAT_VBE_IND_2010!$C$7:$C$732,"*"&amp;RIGHT($A343,3)&amp;"*",EUROSTAT_VBE_IND_2010!$D$7:$D$732,"421*"))/1000</f>
        <v>0</v>
      </c>
      <c r="I343" s="17">
        <f>(SUMIFS(EUROSTAT_VBE_IND_2010!G$7:G$732,EUROSTAT_VBE_IND_2010!$B$7:$B$732,$D343,EUROSTAT_VBE_IND_2010!$C$7:$C$732,"*"&amp;RIGHT($A343,3)&amp;"*",EUROSTAT_VBE_IND_2010!$D$7:$D$732,"421*"))/1000</f>
        <v>0</v>
      </c>
      <c r="J343" s="198">
        <f>SUMIFS('IEA Bal_CH-IND'!$D$30:$D$329,'IEA Bal_CH-IND'!$A$30:$A$329,"*"&amp;RIGHT($B343,8),'IEA Bal_CH-IND'!$C$30:$C$329,'Aggregated Balance-IND_2010'!$E343)</f>
        <v>0</v>
      </c>
      <c r="K343" s="17">
        <f>(SUMIFS(EUROSTAT_VBE_IND_2010!H$7:H$732,EUROSTAT_VBE_IND_2010!$B$7:$B$732,$D343,EUROSTAT_VBE_IND_2010!$C$7:$C$732,"*"&amp;RIGHT($A343,3)&amp;"*",EUROSTAT_VBE_IND_2010!$D$7:$D$732,"421*"))/1000</f>
        <v>0</v>
      </c>
      <c r="L343" s="17">
        <f>(SUMIFS(EUROSTAT_VBE_IND_2010!I$7:I$732,EUROSTAT_VBE_IND_2010!$B$7:$B$732,$D343,EUROSTAT_VBE_IND_2010!$C$7:$C$732,"*"&amp;RIGHT($A343,3)&amp;"*",EUROSTAT_VBE_IND_2010!$D$7:$D$732,"421*"))/1000</f>
        <v>0.284</v>
      </c>
      <c r="M343" s="17">
        <f>(SUMIFS(EUROSTAT_VBE_IND_2010!J$7:J$732,EUROSTAT_VBE_IND_2010!$B$7:$B$732,$D343,EUROSTAT_VBE_IND_2010!$C$7:$C$732,"*"&amp;RIGHT($A343,3)&amp;"*",EUROSTAT_VBE_IND_2010!$D$7:$D$732,"421*"))/1000</f>
        <v>0</v>
      </c>
      <c r="N343" s="17">
        <f>(SUMIFS(EUROSTAT_VBE_IND_2010!K$7:K$732,EUROSTAT_VBE_IND_2010!$B$7:$B$732,$D343,EUROSTAT_VBE_IND_2010!$C$7:$C$732,"*"&amp;RIGHT($A343,3)&amp;"*",EUROSTAT_VBE_IND_2010!$D$7:$D$732,"421*"))/1000</f>
        <v>0</v>
      </c>
      <c r="O343" s="17">
        <f>(SUMIFS(EUROSTAT_VBE_IND_2010!L$7:L$732,EUROSTAT_VBE_IND_2010!$B$7:$B$732,$D343,EUROSTAT_VBE_IND_2010!$C$7:$C$732,"*"&amp;RIGHT($A343,3)&amp;"*",EUROSTAT_VBE_IND_2010!$D$7:$D$732,"421*"))/1000</f>
        <v>0</v>
      </c>
      <c r="P343" s="17">
        <f>(SUMIFS(EUROSTAT_VBE_IND_2010!M$7:M$732,EUROSTAT_VBE_IND_2010!$B$7:$B$732,$D343,EUROSTAT_VBE_IND_2010!$C$7:$C$732,"*"&amp;RIGHT($A343,3)&amp;"*",EUROSTAT_VBE_IND_2010!$D$7:$D$732,"421*"))/1000</f>
        <v>0</v>
      </c>
      <c r="Q343" s="17">
        <f>(SUMIFS(EUROSTAT_VBE_IND_2010!N$7:N$732,EUROSTAT_VBE_IND_2010!$B$7:$B$732,$D343,EUROSTAT_VBE_IND_2010!$C$7:$C$732,"*"&amp;RIGHT($A343,3)&amp;"*",EUROSTAT_VBE_IND_2010!$D$7:$D$732,"421*"))/1000</f>
        <v>0</v>
      </c>
      <c r="R343" s="17">
        <f>(SUMIFS(EUROSTAT_VBE_IND_2010!O$7:O$732,EUROSTAT_VBE_IND_2010!$B$7:$B$732,$D343,EUROSTAT_VBE_IND_2010!$C$7:$C$732,"*"&amp;RIGHT($A343,3)&amp;"*",EUROSTAT_VBE_IND_2010!$D$7:$D$732,"421*"))/1000</f>
        <v>0</v>
      </c>
      <c r="S343" s="17">
        <f>(SUMIFS(EUROSTAT_VBE_IND_2010!P$7:P$732,EUROSTAT_VBE_IND_2010!$B$7:$B$732,$D343,EUROSTAT_VBE_IND_2010!$C$7:$C$732,"*"&amp;RIGHT($A343,3)&amp;"*",EUROSTAT_VBE_IND_2010!$D$7:$D$732,"421*"))/1000</f>
        <v>0</v>
      </c>
      <c r="T343" s="17">
        <f>(SUMIFS(EUROSTAT_VBE_IND_2010!Q$7:Q$732,EUROSTAT_VBE_IND_2010!$B$7:$B$732,$D343,EUROSTAT_VBE_IND_2010!$C$7:$C$732,"*"&amp;RIGHT($A343,3)&amp;"*",EUROSTAT_VBE_IND_2010!$D$7:$D$732,"421*"))/1000</f>
        <v>0</v>
      </c>
      <c r="U343" s="17">
        <f>(SUMIFS(EUROSTAT_VBE_IND_2010!R$7:R$732,EUROSTAT_VBE_IND_2010!$B$7:$B$732,$D343,EUROSTAT_VBE_IND_2010!$C$7:$C$732,"*"&amp;RIGHT($A343,3)&amp;"*",EUROSTAT_VBE_IND_2010!$D$7:$D$732,"421*"))/1000</f>
        <v>0</v>
      </c>
      <c r="V343" s="17">
        <f>(SUMIFS(EUROSTAT_VBE_IND_2010!S$7:S$732,EUROSTAT_VBE_IND_2010!$B$7:$B$732,$D343,EUROSTAT_VBE_IND_2010!$C$7:$C$732,"*"&amp;RIGHT($A343,3)&amp;"*",EUROSTAT_VBE_IND_2010!$D$7:$D$732,"421*"))/1000</f>
        <v>0</v>
      </c>
      <c r="W343" s="17">
        <f>(SUMIFS(EUROSTAT_VBE_IND_2010!T$7:T$732,EUROSTAT_VBE_IND_2010!$B$7:$B$732,$D343,EUROSTAT_VBE_IND_2010!$C$7:$C$732,"*"&amp;RIGHT($A343,3)&amp;"*",EUROSTAT_VBE_IND_2010!$D$7:$D$732,"421*"))/1000</f>
        <v>0</v>
      </c>
      <c r="X343" s="17">
        <f>(SUMIFS(EUROSTAT_VBE_IND_2010!U$7:U$732,EUROSTAT_VBE_IND_2010!$B$7:$B$732,$D343,EUROSTAT_VBE_IND_2010!$C$7:$C$732,"*"&amp;RIGHT($A343,3)&amp;"*",EUROSTAT_VBE_IND_2010!$D$7:$D$732,"421*"))/1000</f>
        <v>0</v>
      </c>
      <c r="Y343" s="17">
        <f>(SUMIFS(EUROSTAT_VBE_IND_2010!V$7:V$732,EUROSTAT_VBE_IND_2010!$B$7:$B$732,$D343,EUROSTAT_VBE_IND_2010!$C$7:$C$732,"*"&amp;RIGHT($A343,3)&amp;"*",EUROSTAT_VBE_IND_2010!$D$7:$D$732,"421*"))/1000</f>
        <v>0</v>
      </c>
      <c r="Z343" s="17">
        <f>(SUMIFS(EUROSTAT_VBE_IND_2010!W$7:W$732,EUROSTAT_VBE_IND_2010!$B$7:$B$732,$D343,EUROSTAT_VBE_IND_2010!$C$7:$C$732,"*"&amp;RIGHT($A343,3)&amp;"*",EUROSTAT_VBE_IND_2010!$D$7:$D$732,"421*"))/1000</f>
        <v>0</v>
      </c>
      <c r="AA343" s="17">
        <f>(SUMIFS(EUROSTAT_VBE_IND_2010!X$7:X$732,EUROSTAT_VBE_IND_2010!$B$7:$B$732,$D343,EUROSTAT_VBE_IND_2010!$C$7:$C$732,"*"&amp;RIGHT($A343,3)&amp;"*",EUROSTAT_VBE_IND_2010!$D$7:$D$732,"421*"))/1000</f>
        <v>0</v>
      </c>
      <c r="AB343" s="17">
        <f>(SUMIFS(EUROSTAT_VBE_IND_2010!AA$7:AA$732,EUROSTAT_VBE_IND_2010!$B$7:$B$732,$D343,EUROSTAT_VBE_IND_2010!$C$7:$C$732,"*"&amp;RIGHT($A343,3)&amp;"*",EUROSTAT_VBE_IND_2010!$D$7:$D$732,"421*"))/1000</f>
        <v>0</v>
      </c>
      <c r="AC343" s="17">
        <f>(SUMIFS(EUROSTAT_VBE_IND_2010!AB$7:AB$732,EUROSTAT_VBE_IND_2010!$B$7:$B$732,$D343,EUROSTAT_VBE_IND_2010!$C$7:$C$732,"*"&amp;RIGHT($A343,3)&amp;"*",EUROSTAT_VBE_IND_2010!$D$7:$D$732,"421*"))/1000</f>
        <v>0</v>
      </c>
      <c r="AD343" s="17">
        <f>(SUMIFS(EUROSTAT_VBE_IND_2010!AC$7:AC$732,EUROSTAT_VBE_IND_2010!$B$7:$B$732,$D343,EUROSTAT_VBE_IND_2010!$C$7:$C$732,"*"&amp;RIGHT($A343,3)&amp;"*",EUROSTAT_VBE_IND_2010!$D$7:$D$732,"421*"))/1000</f>
        <v>0</v>
      </c>
      <c r="AE343" s="17">
        <f>(SUMIFS(EUROSTAT_VBE_IND_2010!AD$7:AD$732,EUROSTAT_VBE_IND_2010!$B$7:$B$732,$D343,EUROSTAT_VBE_IND_2010!$C$7:$C$732,"*"&amp;RIGHT($A343,3)&amp;"*",EUROSTAT_VBE_IND_2010!$D$7:$D$732,"421*"))/1000</f>
        <v>0.02</v>
      </c>
      <c r="AF343" s="17">
        <f>(SUMIFS(EUROSTAT_VBE_IND_2010!AE$7:AE$732,EUROSTAT_VBE_IND_2010!$B$7:$B$732,$D343,EUROSTAT_VBE_IND_2010!$C$7:$C$732,"*"&amp;RIGHT($A343,3)&amp;"*",EUROSTAT_VBE_IND_2010!$D$7:$D$732,"421*"))/1000</f>
        <v>0</v>
      </c>
      <c r="AG343" s="17">
        <f>(SUMIFS(EUROSTAT_VBE_IND_2010!AF$7:AF$732,EUROSTAT_VBE_IND_2010!$B$7:$B$732,$D343,EUROSTAT_VBE_IND_2010!$C$7:$C$732,"*"&amp;RIGHT($A343,3)&amp;"*",EUROSTAT_VBE_IND_2010!$D$7:$D$732,"421*"))/1000</f>
        <v>0</v>
      </c>
      <c r="AH343" s="17">
        <f>(SUMIFS(EUROSTAT_VBE_IND_2010!AH$7:AH$732,EUROSTAT_VBE_IND_2010!$B$7:$B$732,$D343,EUROSTAT_VBE_IND_2010!$C$7:$C$732,"*"&amp;RIGHT($A343,3)&amp;"*",EUROSTAT_VBE_IND_2010!$D$7:$D$732,"421*"))/1000</f>
        <v>0</v>
      </c>
      <c r="AI343" s="17">
        <f>(SUMIFS(EUROSTAT_VBE_IND_2010!AI$7:AI$732,EUROSTAT_VBE_IND_2010!$B$7:$B$732,$D343,EUROSTAT_VBE_IND_2010!$C$7:$C$732,"*"&amp;RIGHT($A343,3)&amp;"*",EUROSTAT_VBE_IND_2010!$D$7:$D$732,"421*"))/1000</f>
        <v>0</v>
      </c>
      <c r="AJ343" s="17">
        <f>(SUMIFS(EUROSTAT_VBE_IND_2010!AJ$7:AJ$732,EUROSTAT_VBE_IND_2010!$B$7:$B$732,$D343,EUROSTAT_VBE_IND_2010!$C$7:$C$732,"*"&amp;RIGHT($A343,3)&amp;"*",EUROSTAT_VBE_IND_2010!$D$7:$D$732,"421*"))/1000</f>
        <v>0</v>
      </c>
      <c r="AK343" s="17">
        <f>(SUMIFS(EUROSTAT_VBE_IND_2010!AK$7:AK$732,EUROSTAT_VBE_IND_2010!$B$7:$B$732,$D343,EUROSTAT_VBE_IND_2010!$C$7:$C$732,"*"&amp;RIGHT($A343,3)&amp;"*",EUROSTAT_VBE_IND_2010!$D$7:$D$732,"421*"))/1000</f>
        <v>0</v>
      </c>
      <c r="AL343" s="198">
        <f>SUMIFS('IEA Bal_AL-IND'!$D$30:$D$329,'IEA Bal_AL-IND'!$A$30:$A$329,"*"&amp;RIGHT($B343,8),'IEA Bal_AL-IND'!$C$30:$C$329,'Aggregated Balance-IND_2010'!$E343)</f>
        <v>0</v>
      </c>
      <c r="AM343" s="198">
        <f>SUMIFS('IEA Bal_BA-IND'!$D$30:$D$329,'IEA Bal_BA-IND'!$A$30:$A$329,"*"&amp;RIGHT($B343,8),'IEA Bal_BA-IND'!$C$30:$C$329,'Aggregated Balance-IND_2010'!$E343)</f>
        <v>0</v>
      </c>
      <c r="AN343" s="198">
        <f>SUMIFS('IEA Bal_KS-IND'!$D$30:$D$329,'IEA Bal_KS-IND'!$A$30:$A$329,"*"&amp;RIGHT($B343,8),'IEA Bal_KS-IND'!$C$30:$C$329,'Aggregated Balance-IND_2010'!$E343)</f>
        <v>0</v>
      </c>
      <c r="AO343" s="17">
        <f>(SUMIFS(EUROSTAT_VBE_IND_2010!Y$7:Y$732,EUROSTAT_VBE_IND_2010!$B$7:$B$732,$D343,EUROSTAT_VBE_IND_2010!$C$7:$C$732,"*"&amp;RIGHT($A343,3)&amp;"*",EUROSTAT_VBE_IND_2010!$D$7:$D$732,"421*"))/1000</f>
        <v>0</v>
      </c>
      <c r="AP343" s="17">
        <f>(SUMIFS(EUROSTAT_VBE_IND_2010!Z$7:Z$732,EUROSTAT_VBE_IND_2010!$B$7:$B$732,$D343,EUROSTAT_VBE_IND_2010!$C$7:$C$732,"*"&amp;RIGHT($A343,3)&amp;"*",EUROSTAT_VBE_IND_2010!$D$7:$D$732,"421*"))/1000</f>
        <v>0</v>
      </c>
      <c r="AQ343" s="17">
        <f>(SUMIFS(EUROSTAT_VBE_IND_2010!AG$7:AG$732,EUROSTAT_VBE_IND_2010!$B$7:$B$732,$D343,EUROSTAT_VBE_IND_2010!$C$7:$C$732,"*"&amp;RIGHT($A343,3)&amp;"*",EUROSTAT_VBE_IND_2010!$D$7:$D$732,"421*"))/1000</f>
        <v>0</v>
      </c>
    </row>
    <row r="344" spans="1:43">
      <c r="A344" t="str">
        <f>LEFT(EUROSTAT_VBE_IND_2010!$C$528,8)</f>
        <v>B_101847</v>
      </c>
      <c r="B344" s="28" t="s">
        <v>212</v>
      </c>
      <c r="C344" t="s">
        <v>293</v>
      </c>
      <c r="D344" t="s">
        <v>126</v>
      </c>
      <c r="E344" t="s">
        <v>241</v>
      </c>
      <c r="F344" t="s">
        <v>261</v>
      </c>
      <c r="G344" s="17">
        <f>(SUMIFS(EUROSTAT_VBE_IND_2010!E$7:E$732,EUROSTAT_VBE_IND_2010!$B$7:$B$732,$D344,EUROSTAT_VBE_IND_2010!$C$7:$C$732,"*"&amp;RIGHT($A344,3)&amp;"*",EUROSTAT_VBE_IND_2010!$D$7:$D$732,"422*"))/1000</f>
        <v>0</v>
      </c>
      <c r="H344" s="17">
        <f>(SUMIFS(EUROSTAT_VBE_IND_2010!F$7:F$732,EUROSTAT_VBE_IND_2010!$B$7:$B$732,$D344,EUROSTAT_VBE_IND_2010!$C$7:$C$732,"*"&amp;RIGHT($A344,3)&amp;"*",EUROSTAT_VBE_IND_2010!$D$7:$D$732,"422*"))/1000</f>
        <v>0</v>
      </c>
      <c r="I344" s="17">
        <f>(SUMIFS(EUROSTAT_VBE_IND_2010!G$7:G$732,EUROSTAT_VBE_IND_2010!$B$7:$B$732,$D344,EUROSTAT_VBE_IND_2010!$C$7:$C$732,"*"&amp;RIGHT($A344,3)&amp;"*",EUROSTAT_VBE_IND_2010!$D$7:$D$732,"422*"))/1000</f>
        <v>0</v>
      </c>
      <c r="J344" s="198">
        <f>SUMIFS('IEA Bal_CH-IND'!$D$30:$D$329,'IEA Bal_CH-IND'!$A$30:$A$329,"*"&amp;RIGHT($B344,8),'IEA Bal_CH-IND'!$C$30:$C$329,'Aggregated Balance-IND_2010'!$E344)</f>
        <v>0</v>
      </c>
      <c r="K344" s="17">
        <f>(SUMIFS(EUROSTAT_VBE_IND_2010!H$7:H$732,EUROSTAT_VBE_IND_2010!$B$7:$B$732,$D344,EUROSTAT_VBE_IND_2010!$C$7:$C$732,"*"&amp;RIGHT($A344,3)&amp;"*",EUROSTAT_VBE_IND_2010!$D$7:$D$732,"422*"))/1000</f>
        <v>0</v>
      </c>
      <c r="L344" s="17">
        <f>(SUMIFS(EUROSTAT_VBE_IND_2010!I$7:I$732,EUROSTAT_VBE_IND_2010!$B$7:$B$732,$D344,EUROSTAT_VBE_IND_2010!$C$7:$C$732,"*"&amp;RIGHT($A344,3)&amp;"*",EUROSTAT_VBE_IND_2010!$D$7:$D$732,"422*"))/1000</f>
        <v>0.156</v>
      </c>
      <c r="M344" s="17">
        <f>(SUMIFS(EUROSTAT_VBE_IND_2010!J$7:J$732,EUROSTAT_VBE_IND_2010!$B$7:$B$732,$D344,EUROSTAT_VBE_IND_2010!$C$7:$C$732,"*"&amp;RIGHT($A344,3)&amp;"*",EUROSTAT_VBE_IND_2010!$D$7:$D$732,"422*"))/1000</f>
        <v>0</v>
      </c>
      <c r="N344" s="17">
        <f>(SUMIFS(EUROSTAT_VBE_IND_2010!K$7:K$732,EUROSTAT_VBE_IND_2010!$B$7:$B$732,$D344,EUROSTAT_VBE_IND_2010!$C$7:$C$732,"*"&amp;RIGHT($A344,3)&amp;"*",EUROSTAT_VBE_IND_2010!$D$7:$D$732,"422*"))/1000</f>
        <v>0</v>
      </c>
      <c r="O344" s="17">
        <f>(SUMIFS(EUROSTAT_VBE_IND_2010!L$7:L$732,EUROSTAT_VBE_IND_2010!$B$7:$B$732,$D344,EUROSTAT_VBE_IND_2010!$C$7:$C$732,"*"&amp;RIGHT($A344,3)&amp;"*",EUROSTAT_VBE_IND_2010!$D$7:$D$732,"422*"))/1000</f>
        <v>0</v>
      </c>
      <c r="P344" s="17">
        <f>(SUMIFS(EUROSTAT_VBE_IND_2010!M$7:M$732,EUROSTAT_VBE_IND_2010!$B$7:$B$732,$D344,EUROSTAT_VBE_IND_2010!$C$7:$C$732,"*"&amp;RIGHT($A344,3)&amp;"*",EUROSTAT_VBE_IND_2010!$D$7:$D$732,"422*"))/1000</f>
        <v>0</v>
      </c>
      <c r="Q344" s="17">
        <f>(SUMIFS(EUROSTAT_VBE_IND_2010!N$7:N$732,EUROSTAT_VBE_IND_2010!$B$7:$B$732,$D344,EUROSTAT_VBE_IND_2010!$C$7:$C$732,"*"&amp;RIGHT($A344,3)&amp;"*",EUROSTAT_VBE_IND_2010!$D$7:$D$732,"422*"))/1000</f>
        <v>0</v>
      </c>
      <c r="R344" s="17">
        <f>(SUMIFS(EUROSTAT_VBE_IND_2010!O$7:O$732,EUROSTAT_VBE_IND_2010!$B$7:$B$732,$D344,EUROSTAT_VBE_IND_2010!$C$7:$C$732,"*"&amp;RIGHT($A344,3)&amp;"*",EUROSTAT_VBE_IND_2010!$D$7:$D$732,"422*"))/1000</f>
        <v>0</v>
      </c>
      <c r="S344" s="17">
        <f>(SUMIFS(EUROSTAT_VBE_IND_2010!P$7:P$732,EUROSTAT_VBE_IND_2010!$B$7:$B$732,$D344,EUROSTAT_VBE_IND_2010!$C$7:$C$732,"*"&amp;RIGHT($A344,3)&amp;"*",EUROSTAT_VBE_IND_2010!$D$7:$D$732,"422*"))/1000</f>
        <v>0</v>
      </c>
      <c r="T344" s="17">
        <f>(SUMIFS(EUROSTAT_VBE_IND_2010!Q$7:Q$732,EUROSTAT_VBE_IND_2010!$B$7:$B$732,$D344,EUROSTAT_VBE_IND_2010!$C$7:$C$732,"*"&amp;RIGHT($A344,3)&amp;"*",EUROSTAT_VBE_IND_2010!$D$7:$D$732,"422*"))/1000</f>
        <v>0</v>
      </c>
      <c r="U344" s="17">
        <f>(SUMIFS(EUROSTAT_VBE_IND_2010!R$7:R$732,EUROSTAT_VBE_IND_2010!$B$7:$B$732,$D344,EUROSTAT_VBE_IND_2010!$C$7:$C$732,"*"&amp;RIGHT($A344,3)&amp;"*",EUROSTAT_VBE_IND_2010!$D$7:$D$732,"422*"))/1000</f>
        <v>0</v>
      </c>
      <c r="V344" s="17">
        <f>(SUMIFS(EUROSTAT_VBE_IND_2010!S$7:S$732,EUROSTAT_VBE_IND_2010!$B$7:$B$732,$D344,EUROSTAT_VBE_IND_2010!$C$7:$C$732,"*"&amp;RIGHT($A344,3)&amp;"*",EUROSTAT_VBE_IND_2010!$D$7:$D$732,"422*"))/1000</f>
        <v>0</v>
      </c>
      <c r="W344" s="17">
        <f>(SUMIFS(EUROSTAT_VBE_IND_2010!T$7:T$732,EUROSTAT_VBE_IND_2010!$B$7:$B$732,$D344,EUROSTAT_VBE_IND_2010!$C$7:$C$732,"*"&amp;RIGHT($A344,3)&amp;"*",EUROSTAT_VBE_IND_2010!$D$7:$D$732,"422*"))/1000</f>
        <v>0</v>
      </c>
      <c r="X344" s="17">
        <f>(SUMIFS(EUROSTAT_VBE_IND_2010!U$7:U$732,EUROSTAT_VBE_IND_2010!$B$7:$B$732,$D344,EUROSTAT_VBE_IND_2010!$C$7:$C$732,"*"&amp;RIGHT($A344,3)&amp;"*",EUROSTAT_VBE_IND_2010!$D$7:$D$732,"422*"))/1000</f>
        <v>0</v>
      </c>
      <c r="Y344" s="17">
        <f>(SUMIFS(EUROSTAT_VBE_IND_2010!V$7:V$732,EUROSTAT_VBE_IND_2010!$B$7:$B$732,$D344,EUROSTAT_VBE_IND_2010!$C$7:$C$732,"*"&amp;RIGHT($A344,3)&amp;"*",EUROSTAT_VBE_IND_2010!$D$7:$D$732,"422*"))/1000</f>
        <v>0</v>
      </c>
      <c r="Z344" s="17">
        <f>(SUMIFS(EUROSTAT_VBE_IND_2010!W$7:W$732,EUROSTAT_VBE_IND_2010!$B$7:$B$732,$D344,EUROSTAT_VBE_IND_2010!$C$7:$C$732,"*"&amp;RIGHT($A344,3)&amp;"*",EUROSTAT_VBE_IND_2010!$D$7:$D$732,"422*"))/1000</f>
        <v>0</v>
      </c>
      <c r="AA344" s="17">
        <f>(SUMIFS(EUROSTAT_VBE_IND_2010!X$7:X$732,EUROSTAT_VBE_IND_2010!$B$7:$B$732,$D344,EUROSTAT_VBE_IND_2010!$C$7:$C$732,"*"&amp;RIGHT($A344,3)&amp;"*",EUROSTAT_VBE_IND_2010!$D$7:$D$732,"422*"))/1000</f>
        <v>0</v>
      </c>
      <c r="AB344" s="17">
        <f>(SUMIFS(EUROSTAT_VBE_IND_2010!AA$7:AA$732,EUROSTAT_VBE_IND_2010!$B$7:$B$732,$D344,EUROSTAT_VBE_IND_2010!$C$7:$C$732,"*"&amp;RIGHT($A344,3)&amp;"*",EUROSTAT_VBE_IND_2010!$D$7:$D$732,"422*"))/1000</f>
        <v>0</v>
      </c>
      <c r="AC344" s="17">
        <f>(SUMIFS(EUROSTAT_VBE_IND_2010!AB$7:AB$732,EUROSTAT_VBE_IND_2010!$B$7:$B$732,$D344,EUROSTAT_VBE_IND_2010!$C$7:$C$732,"*"&amp;RIGHT($A344,3)&amp;"*",EUROSTAT_VBE_IND_2010!$D$7:$D$732,"422*"))/1000</f>
        <v>0</v>
      </c>
      <c r="AD344" s="17">
        <f>(SUMIFS(EUROSTAT_VBE_IND_2010!AC$7:AC$732,EUROSTAT_VBE_IND_2010!$B$7:$B$732,$D344,EUROSTAT_VBE_IND_2010!$C$7:$C$732,"*"&amp;RIGHT($A344,3)&amp;"*",EUROSTAT_VBE_IND_2010!$D$7:$D$732,"422*"))/1000</f>
        <v>0</v>
      </c>
      <c r="AE344" s="17">
        <f>(SUMIFS(EUROSTAT_VBE_IND_2010!AD$7:AD$732,EUROSTAT_VBE_IND_2010!$B$7:$B$732,$D344,EUROSTAT_VBE_IND_2010!$C$7:$C$732,"*"&amp;RIGHT($A344,3)&amp;"*",EUROSTAT_VBE_IND_2010!$D$7:$D$732,"422*"))/1000</f>
        <v>0.009</v>
      </c>
      <c r="AF344" s="17">
        <f>(SUMIFS(EUROSTAT_VBE_IND_2010!AE$7:AE$732,EUROSTAT_VBE_IND_2010!$B$7:$B$732,$D344,EUROSTAT_VBE_IND_2010!$C$7:$C$732,"*"&amp;RIGHT($A344,3)&amp;"*",EUROSTAT_VBE_IND_2010!$D$7:$D$732,"422*"))/1000</f>
        <v>0</v>
      </c>
      <c r="AG344" s="17">
        <f>(SUMIFS(EUROSTAT_VBE_IND_2010!AF$7:AF$732,EUROSTAT_VBE_IND_2010!$B$7:$B$732,$D344,EUROSTAT_VBE_IND_2010!$C$7:$C$732,"*"&amp;RIGHT($A344,3)&amp;"*",EUROSTAT_VBE_IND_2010!$D$7:$D$732,"422*"))/1000</f>
        <v>0.026</v>
      </c>
      <c r="AH344" s="17">
        <f>(SUMIFS(EUROSTAT_VBE_IND_2010!AH$7:AH$732,EUROSTAT_VBE_IND_2010!$B$7:$B$732,$D344,EUROSTAT_VBE_IND_2010!$C$7:$C$732,"*"&amp;RIGHT($A344,3)&amp;"*",EUROSTAT_VBE_IND_2010!$D$7:$D$732,"422*"))/1000</f>
        <v>0</v>
      </c>
      <c r="AI344" s="17">
        <f>(SUMIFS(EUROSTAT_VBE_IND_2010!AI$7:AI$732,EUROSTAT_VBE_IND_2010!$B$7:$B$732,$D344,EUROSTAT_VBE_IND_2010!$C$7:$C$732,"*"&amp;RIGHT($A344,3)&amp;"*",EUROSTAT_VBE_IND_2010!$D$7:$D$732,"422*"))/1000</f>
        <v>0</v>
      </c>
      <c r="AJ344" s="17">
        <f>(SUMIFS(EUROSTAT_VBE_IND_2010!AJ$7:AJ$732,EUROSTAT_VBE_IND_2010!$B$7:$B$732,$D344,EUROSTAT_VBE_IND_2010!$C$7:$C$732,"*"&amp;RIGHT($A344,3)&amp;"*",EUROSTAT_VBE_IND_2010!$D$7:$D$732,"422*"))/1000</f>
        <v>0</v>
      </c>
      <c r="AK344" s="17">
        <f>(SUMIFS(EUROSTAT_VBE_IND_2010!AK$7:AK$732,EUROSTAT_VBE_IND_2010!$B$7:$B$732,$D344,EUROSTAT_VBE_IND_2010!$C$7:$C$732,"*"&amp;RIGHT($A344,3)&amp;"*",EUROSTAT_VBE_IND_2010!$D$7:$D$732,"422*"))/1000</f>
        <v>0</v>
      </c>
      <c r="AL344" s="198">
        <f>SUMIFS('IEA Bal_AL-IND'!$D$30:$D$329,'IEA Bal_AL-IND'!$A$30:$A$329,"*"&amp;RIGHT($B344,8),'IEA Bal_AL-IND'!$C$30:$C$329,'Aggregated Balance-IND_2010'!$E344)</f>
        <v>0</v>
      </c>
      <c r="AM344" s="198">
        <f>SUMIFS('IEA Bal_BA-IND'!$D$30:$D$329,'IEA Bal_BA-IND'!$A$30:$A$329,"*"&amp;RIGHT($B344,8),'IEA Bal_BA-IND'!$C$30:$C$329,'Aggregated Balance-IND_2010'!$E344)</f>
        <v>0</v>
      </c>
      <c r="AN344" s="198">
        <f>SUMIFS('IEA Bal_KS-IND'!$D$30:$D$329,'IEA Bal_KS-IND'!$A$30:$A$329,"*"&amp;RIGHT($B344,8),'IEA Bal_KS-IND'!$C$30:$C$329,'Aggregated Balance-IND_2010'!$E344)</f>
        <v>0</v>
      </c>
      <c r="AO344" s="17">
        <f>(SUMIFS(EUROSTAT_VBE_IND_2010!Y$7:Y$732,EUROSTAT_VBE_IND_2010!$B$7:$B$732,$D344,EUROSTAT_VBE_IND_2010!$C$7:$C$732,"*"&amp;RIGHT($A344,3)&amp;"*",EUROSTAT_VBE_IND_2010!$D$7:$D$732,"422*"))/1000</f>
        <v>0</v>
      </c>
      <c r="AP344" s="17">
        <f>(SUMIFS(EUROSTAT_VBE_IND_2010!Z$7:Z$732,EUROSTAT_VBE_IND_2010!$B$7:$B$732,$D344,EUROSTAT_VBE_IND_2010!$C$7:$C$732,"*"&amp;RIGHT($A344,3)&amp;"*",EUROSTAT_VBE_IND_2010!$D$7:$D$732,"422*"))/1000</f>
        <v>0</v>
      </c>
      <c r="AQ344" s="17">
        <f>(SUMIFS(EUROSTAT_VBE_IND_2010!AG$7:AG$732,EUROSTAT_VBE_IND_2010!$B$7:$B$732,$D344,EUROSTAT_VBE_IND_2010!$C$7:$C$732,"*"&amp;RIGHT($A344,3)&amp;"*",EUROSTAT_VBE_IND_2010!$D$7:$D$732,"422*"))/1000</f>
        <v>0</v>
      </c>
    </row>
    <row r="345" spans="1:43">
      <c r="A345" t="str">
        <f>LEFT(EUROSTAT_VBE_IND_2010!$C$528,8)</f>
        <v>B_101847</v>
      </c>
      <c r="B345" s="28" t="s">
        <v>212</v>
      </c>
      <c r="C345" t="s">
        <v>293</v>
      </c>
      <c r="D345" t="s">
        <v>126</v>
      </c>
      <c r="E345" t="s">
        <v>242</v>
      </c>
      <c r="F345" t="s">
        <v>262</v>
      </c>
      <c r="G345" s="17">
        <f>(SUMIFS(EUROSTAT_VBE_IND_2010!E$7:E$732,EUROSTAT_VBE_IND_2010!$B$7:$B$732,$D345,EUROSTAT_VBE_IND_2010!$C$7:$C$732,"*"&amp;RIGHT($A345,3)&amp;"*",EUROSTAT_VBE_IND_2010!$D$7:$D$732,"5532*"))/1000</f>
        <v>0</v>
      </c>
      <c r="H345" s="17">
        <f>(SUMIFS(EUROSTAT_VBE_IND_2010!F$7:F$732,EUROSTAT_VBE_IND_2010!$B$7:$B$732,$D345,EUROSTAT_VBE_IND_2010!$C$7:$C$732,"*"&amp;RIGHT($A345,3)&amp;"*",EUROSTAT_VBE_IND_2010!$D$7:$D$732,"5532*"))/1000</f>
        <v>0</v>
      </c>
      <c r="I345" s="17">
        <f>(SUMIFS(EUROSTAT_VBE_IND_2010!G$7:G$732,EUROSTAT_VBE_IND_2010!$B$7:$B$732,$D345,EUROSTAT_VBE_IND_2010!$C$7:$C$732,"*"&amp;RIGHT($A345,3)&amp;"*",EUROSTAT_VBE_IND_2010!$D$7:$D$732,"5532*"))/1000</f>
        <v>0</v>
      </c>
      <c r="J345" s="198">
        <f>SUMIFS('IEA Bal_CH-IND'!$D$30:$D$329,'IEA Bal_CH-IND'!$A$30:$A$329,"*"&amp;RIGHT($B345,8),'IEA Bal_CH-IND'!$C$30:$C$329,'Aggregated Balance-IND_2010'!$E345)</f>
        <v>0</v>
      </c>
      <c r="K345" s="17">
        <f>(SUMIFS(EUROSTAT_VBE_IND_2010!H$7:H$732,EUROSTAT_VBE_IND_2010!$B$7:$B$732,$D345,EUROSTAT_VBE_IND_2010!$C$7:$C$732,"*"&amp;RIGHT($A345,3)&amp;"*",EUROSTAT_VBE_IND_2010!$D$7:$D$732,"5532*"))/1000</f>
        <v>0</v>
      </c>
      <c r="L345" s="17">
        <f>(SUMIFS(EUROSTAT_VBE_IND_2010!I$7:I$732,EUROSTAT_VBE_IND_2010!$B$7:$B$732,$D345,EUROSTAT_VBE_IND_2010!$C$7:$C$732,"*"&amp;RIGHT($A345,3)&amp;"*",EUROSTAT_VBE_IND_2010!$D$7:$D$732,"5532*"))/1000</f>
        <v>0</v>
      </c>
      <c r="M345" s="17">
        <f>(SUMIFS(EUROSTAT_VBE_IND_2010!J$7:J$732,EUROSTAT_VBE_IND_2010!$B$7:$B$732,$D345,EUROSTAT_VBE_IND_2010!$C$7:$C$732,"*"&amp;RIGHT($A345,3)&amp;"*",EUROSTAT_VBE_IND_2010!$D$7:$D$732,"5532*"))/1000</f>
        <v>0</v>
      </c>
      <c r="N345" s="17">
        <f>(SUMIFS(EUROSTAT_VBE_IND_2010!K$7:K$732,EUROSTAT_VBE_IND_2010!$B$7:$B$732,$D345,EUROSTAT_VBE_IND_2010!$C$7:$C$732,"*"&amp;RIGHT($A345,3)&amp;"*",EUROSTAT_VBE_IND_2010!$D$7:$D$732,"5532*"))/1000</f>
        <v>0</v>
      </c>
      <c r="O345" s="17">
        <f>(SUMIFS(EUROSTAT_VBE_IND_2010!L$7:L$732,EUROSTAT_VBE_IND_2010!$B$7:$B$732,$D345,EUROSTAT_VBE_IND_2010!$C$7:$C$732,"*"&amp;RIGHT($A345,3)&amp;"*",EUROSTAT_VBE_IND_2010!$D$7:$D$732,"5532*"))/1000</f>
        <v>0</v>
      </c>
      <c r="P345" s="17">
        <f>(SUMIFS(EUROSTAT_VBE_IND_2010!M$7:M$732,EUROSTAT_VBE_IND_2010!$B$7:$B$732,$D345,EUROSTAT_VBE_IND_2010!$C$7:$C$732,"*"&amp;RIGHT($A345,3)&amp;"*",EUROSTAT_VBE_IND_2010!$D$7:$D$732,"5532*"))/1000</f>
        <v>0</v>
      </c>
      <c r="Q345" s="17">
        <f>(SUMIFS(EUROSTAT_VBE_IND_2010!N$7:N$732,EUROSTAT_VBE_IND_2010!$B$7:$B$732,$D345,EUROSTAT_VBE_IND_2010!$C$7:$C$732,"*"&amp;RIGHT($A345,3)&amp;"*",EUROSTAT_VBE_IND_2010!$D$7:$D$732,"5532*"))/1000</f>
        <v>0.008</v>
      </c>
      <c r="R345" s="17">
        <f>(SUMIFS(EUROSTAT_VBE_IND_2010!O$7:O$732,EUROSTAT_VBE_IND_2010!$B$7:$B$732,$D345,EUROSTAT_VBE_IND_2010!$C$7:$C$732,"*"&amp;RIGHT($A345,3)&amp;"*",EUROSTAT_VBE_IND_2010!$D$7:$D$732,"5532*"))/1000</f>
        <v>0</v>
      </c>
      <c r="S345" s="17">
        <f>(SUMIFS(EUROSTAT_VBE_IND_2010!P$7:P$732,EUROSTAT_VBE_IND_2010!$B$7:$B$732,$D345,EUROSTAT_VBE_IND_2010!$C$7:$C$732,"*"&amp;RIGHT($A345,3)&amp;"*",EUROSTAT_VBE_IND_2010!$D$7:$D$732,"5532*"))/1000</f>
        <v>0</v>
      </c>
      <c r="T345" s="17">
        <f>(SUMIFS(EUROSTAT_VBE_IND_2010!Q$7:Q$732,EUROSTAT_VBE_IND_2010!$B$7:$B$732,$D345,EUROSTAT_VBE_IND_2010!$C$7:$C$732,"*"&amp;RIGHT($A345,3)&amp;"*",EUROSTAT_VBE_IND_2010!$D$7:$D$732,"5532*"))/1000</f>
        <v>0</v>
      </c>
      <c r="U345" s="17">
        <f>(SUMIFS(EUROSTAT_VBE_IND_2010!R$7:R$732,EUROSTAT_VBE_IND_2010!$B$7:$B$732,$D345,EUROSTAT_VBE_IND_2010!$C$7:$C$732,"*"&amp;RIGHT($A345,3)&amp;"*",EUROSTAT_VBE_IND_2010!$D$7:$D$732,"5532*"))/1000</f>
        <v>0</v>
      </c>
      <c r="V345" s="17">
        <f>(SUMIFS(EUROSTAT_VBE_IND_2010!S$7:S$732,EUROSTAT_VBE_IND_2010!$B$7:$B$732,$D345,EUROSTAT_VBE_IND_2010!$C$7:$C$732,"*"&amp;RIGHT($A345,3)&amp;"*",EUROSTAT_VBE_IND_2010!$D$7:$D$732,"5532*"))/1000</f>
        <v>0</v>
      </c>
      <c r="W345" s="17">
        <f>(SUMIFS(EUROSTAT_VBE_IND_2010!T$7:T$732,EUROSTAT_VBE_IND_2010!$B$7:$B$732,$D345,EUROSTAT_VBE_IND_2010!$C$7:$C$732,"*"&amp;RIGHT($A345,3)&amp;"*",EUROSTAT_VBE_IND_2010!$D$7:$D$732,"5532*"))/1000</f>
        <v>0</v>
      </c>
      <c r="X345" s="17">
        <f>(SUMIFS(EUROSTAT_VBE_IND_2010!U$7:U$732,EUROSTAT_VBE_IND_2010!$B$7:$B$732,$D345,EUROSTAT_VBE_IND_2010!$C$7:$C$732,"*"&amp;RIGHT($A345,3)&amp;"*",EUROSTAT_VBE_IND_2010!$D$7:$D$732,"5532*"))/1000</f>
        <v>0</v>
      </c>
      <c r="Y345" s="17">
        <f>(SUMIFS(EUROSTAT_VBE_IND_2010!V$7:V$732,EUROSTAT_VBE_IND_2010!$B$7:$B$732,$D345,EUROSTAT_VBE_IND_2010!$C$7:$C$732,"*"&amp;RIGHT($A345,3)&amp;"*",EUROSTAT_VBE_IND_2010!$D$7:$D$732,"5532*"))/1000</f>
        <v>0</v>
      </c>
      <c r="Z345" s="17">
        <f>(SUMIFS(EUROSTAT_VBE_IND_2010!W$7:W$732,EUROSTAT_VBE_IND_2010!$B$7:$B$732,$D345,EUROSTAT_VBE_IND_2010!$C$7:$C$732,"*"&amp;RIGHT($A345,3)&amp;"*",EUROSTAT_VBE_IND_2010!$D$7:$D$732,"5532*"))/1000</f>
        <v>0</v>
      </c>
      <c r="AA345" s="17">
        <f>(SUMIFS(EUROSTAT_VBE_IND_2010!X$7:X$732,EUROSTAT_VBE_IND_2010!$B$7:$B$732,$D345,EUROSTAT_VBE_IND_2010!$C$7:$C$732,"*"&amp;RIGHT($A345,3)&amp;"*",EUROSTAT_VBE_IND_2010!$D$7:$D$732,"5532*"))/1000</f>
        <v>0</v>
      </c>
      <c r="AB345" s="17">
        <f>(SUMIFS(EUROSTAT_VBE_IND_2010!AA$7:AA$732,EUROSTAT_VBE_IND_2010!$B$7:$B$732,$D345,EUROSTAT_VBE_IND_2010!$C$7:$C$732,"*"&amp;RIGHT($A345,3)&amp;"*",EUROSTAT_VBE_IND_2010!$D$7:$D$732,"5532*"))/1000</f>
        <v>0</v>
      </c>
      <c r="AC345" s="17">
        <f>(SUMIFS(EUROSTAT_VBE_IND_2010!AB$7:AB$732,EUROSTAT_VBE_IND_2010!$B$7:$B$732,$D345,EUROSTAT_VBE_IND_2010!$C$7:$C$732,"*"&amp;RIGHT($A345,3)&amp;"*",EUROSTAT_VBE_IND_2010!$D$7:$D$732,"5532*"))/1000</f>
        <v>0</v>
      </c>
      <c r="AD345" s="17">
        <f>(SUMIFS(EUROSTAT_VBE_IND_2010!AC$7:AC$732,EUROSTAT_VBE_IND_2010!$B$7:$B$732,$D345,EUROSTAT_VBE_IND_2010!$C$7:$C$732,"*"&amp;RIGHT($A345,3)&amp;"*",EUROSTAT_VBE_IND_2010!$D$7:$D$732,"5532*"))/1000</f>
        <v>0</v>
      </c>
      <c r="AE345" s="17">
        <f>(SUMIFS(EUROSTAT_VBE_IND_2010!AD$7:AD$732,EUROSTAT_VBE_IND_2010!$B$7:$B$732,$D345,EUROSTAT_VBE_IND_2010!$C$7:$C$732,"*"&amp;RIGHT($A345,3)&amp;"*",EUROSTAT_VBE_IND_2010!$D$7:$D$732,"5532*"))/1000</f>
        <v>0</v>
      </c>
      <c r="AF345" s="17">
        <f>(SUMIFS(EUROSTAT_VBE_IND_2010!AE$7:AE$732,EUROSTAT_VBE_IND_2010!$B$7:$B$732,$D345,EUROSTAT_VBE_IND_2010!$C$7:$C$732,"*"&amp;RIGHT($A345,3)&amp;"*",EUROSTAT_VBE_IND_2010!$D$7:$D$732,"5532*"))/1000</f>
        <v>0</v>
      </c>
      <c r="AG345" s="17">
        <f>(SUMIFS(EUROSTAT_VBE_IND_2010!AF$7:AF$732,EUROSTAT_VBE_IND_2010!$B$7:$B$732,$D345,EUROSTAT_VBE_IND_2010!$C$7:$C$732,"*"&amp;RIGHT($A345,3)&amp;"*",EUROSTAT_VBE_IND_2010!$D$7:$D$732,"5532*"))/1000</f>
        <v>0</v>
      </c>
      <c r="AH345" s="17">
        <f>(SUMIFS(EUROSTAT_VBE_IND_2010!AH$7:AH$732,EUROSTAT_VBE_IND_2010!$B$7:$B$732,$D345,EUROSTAT_VBE_IND_2010!$C$7:$C$732,"*"&amp;RIGHT($A345,3)&amp;"*",EUROSTAT_VBE_IND_2010!$D$7:$D$732,"5532*"))/1000</f>
        <v>0</v>
      </c>
      <c r="AI345" s="17">
        <f>(SUMIFS(EUROSTAT_VBE_IND_2010!AI$7:AI$732,EUROSTAT_VBE_IND_2010!$B$7:$B$732,$D345,EUROSTAT_VBE_IND_2010!$C$7:$C$732,"*"&amp;RIGHT($A345,3)&amp;"*",EUROSTAT_VBE_IND_2010!$D$7:$D$732,"5532*"))/1000</f>
        <v>0</v>
      </c>
      <c r="AJ345" s="17">
        <f>(SUMIFS(EUROSTAT_VBE_IND_2010!AJ$7:AJ$732,EUROSTAT_VBE_IND_2010!$B$7:$B$732,$D345,EUROSTAT_VBE_IND_2010!$C$7:$C$732,"*"&amp;RIGHT($A345,3)&amp;"*",EUROSTAT_VBE_IND_2010!$D$7:$D$732,"5532*"))/1000</f>
        <v>0</v>
      </c>
      <c r="AK345" s="17">
        <f>(SUMIFS(EUROSTAT_VBE_IND_2010!AK$7:AK$732,EUROSTAT_VBE_IND_2010!$B$7:$B$732,$D345,EUROSTAT_VBE_IND_2010!$C$7:$C$732,"*"&amp;RIGHT($A345,3)&amp;"*",EUROSTAT_VBE_IND_2010!$D$7:$D$732,"5532*"))/1000</f>
        <v>0</v>
      </c>
      <c r="AL345" s="198">
        <f>SUMIFS('IEA Bal_AL-IND'!$D$30:$D$329,'IEA Bal_AL-IND'!$A$30:$A$329,"*"&amp;RIGHT($B345,8),'IEA Bal_AL-IND'!$C$30:$C$329,'Aggregated Balance-IND_2010'!$E345)</f>
        <v>0</v>
      </c>
      <c r="AM345" s="198">
        <f>SUMIFS('IEA Bal_BA-IND'!$D$30:$D$329,'IEA Bal_BA-IND'!$A$30:$A$329,"*"&amp;RIGHT($B345,8),'IEA Bal_BA-IND'!$C$30:$C$329,'Aggregated Balance-IND_2010'!$E345)</f>
        <v>0</v>
      </c>
      <c r="AN345" s="198">
        <f>SUMIFS('IEA Bal_KS-IND'!$D$30:$D$329,'IEA Bal_KS-IND'!$A$30:$A$329,"*"&amp;RIGHT($B345,8),'IEA Bal_KS-IND'!$C$30:$C$329,'Aggregated Balance-IND_2010'!$E345)</f>
        <v>0</v>
      </c>
      <c r="AO345" s="17">
        <f>(SUMIFS(EUROSTAT_VBE_IND_2010!Y$7:Y$732,EUROSTAT_VBE_IND_2010!$B$7:$B$732,$D345,EUROSTAT_VBE_IND_2010!$C$7:$C$732,"*"&amp;RIGHT($A345,3)&amp;"*",EUROSTAT_VBE_IND_2010!$D$7:$D$732,"5532*"))/1000</f>
        <v>0</v>
      </c>
      <c r="AP345" s="17">
        <f>(SUMIFS(EUROSTAT_VBE_IND_2010!Z$7:Z$732,EUROSTAT_VBE_IND_2010!$B$7:$B$732,$D345,EUROSTAT_VBE_IND_2010!$C$7:$C$732,"*"&amp;RIGHT($A345,3)&amp;"*",EUROSTAT_VBE_IND_2010!$D$7:$D$732,"5532*"))/1000</f>
        <v>0</v>
      </c>
      <c r="AQ345" s="17">
        <f>(SUMIFS(EUROSTAT_VBE_IND_2010!AG$7:AG$732,EUROSTAT_VBE_IND_2010!$B$7:$B$732,$D345,EUROSTAT_VBE_IND_2010!$C$7:$C$732,"*"&amp;RIGHT($A345,3)&amp;"*",EUROSTAT_VBE_IND_2010!$D$7:$D$732,"5532*"))/1000</f>
        <v>0</v>
      </c>
    </row>
    <row r="346" spans="1:43">
      <c r="A346" t="str">
        <f>LEFT(EUROSTAT_VBE_IND_2010!$C$528,8)</f>
        <v>B_101847</v>
      </c>
      <c r="B346" s="28" t="s">
        <v>212</v>
      </c>
      <c r="C346" t="s">
        <v>293</v>
      </c>
      <c r="D346" t="s">
        <v>126</v>
      </c>
      <c r="E346" t="s">
        <v>243</v>
      </c>
      <c r="F346" t="s">
        <v>263</v>
      </c>
      <c r="G346" s="17">
        <f>(SUMIFS(EUROSTAT_VBE_IND_2010!E$7:E$732,EUROSTAT_VBE_IND_2010!$B$7:$B$732,$D346,EUROSTAT_VBE_IND_2010!$C$7:$C$732,"*"&amp;RIGHT($A346,3)&amp;"*",EUROSTAT_VBE_IND_2010!$D$7:$D$732,"5550*"))/1000</f>
        <v>0</v>
      </c>
      <c r="H346" s="17">
        <f>(SUMIFS(EUROSTAT_VBE_IND_2010!F$7:F$732,EUROSTAT_VBE_IND_2010!$B$7:$B$732,$D346,EUROSTAT_VBE_IND_2010!$C$7:$C$732,"*"&amp;RIGHT($A346,3)&amp;"*",EUROSTAT_VBE_IND_2010!$D$7:$D$732,"5550*"))/1000</f>
        <v>0</v>
      </c>
      <c r="I346" s="17">
        <f>(SUMIFS(EUROSTAT_VBE_IND_2010!G$7:G$732,EUROSTAT_VBE_IND_2010!$B$7:$B$732,$D346,EUROSTAT_VBE_IND_2010!$C$7:$C$732,"*"&amp;RIGHT($A346,3)&amp;"*",EUROSTAT_VBE_IND_2010!$D$7:$D$732,"5550*"))/1000</f>
        <v>0</v>
      </c>
      <c r="J346" s="198">
        <f>SUMIFS('IEA Bal_CH-IND'!$D$30:$D$329,'IEA Bal_CH-IND'!$A$30:$A$329,"*"&amp;RIGHT($B346,8),'IEA Bal_CH-IND'!$C$30:$C$329,'Aggregated Balance-IND_2010'!$E346)</f>
        <v>0</v>
      </c>
      <c r="K346" s="17">
        <f>(SUMIFS(EUROSTAT_VBE_IND_2010!H$7:H$732,EUROSTAT_VBE_IND_2010!$B$7:$B$732,$D346,EUROSTAT_VBE_IND_2010!$C$7:$C$732,"*"&amp;RIGHT($A346,3)&amp;"*",EUROSTAT_VBE_IND_2010!$D$7:$D$732,"5550*"))/1000</f>
        <v>0</v>
      </c>
      <c r="L346" s="17">
        <f>(SUMIFS(EUROSTAT_VBE_IND_2010!I$7:I$732,EUROSTAT_VBE_IND_2010!$B$7:$B$732,$D346,EUROSTAT_VBE_IND_2010!$C$7:$C$732,"*"&amp;RIGHT($A346,3)&amp;"*",EUROSTAT_VBE_IND_2010!$D$7:$D$732,"5550*"))/1000</f>
        <v>0</v>
      </c>
      <c r="M346" s="17">
        <f>(SUMIFS(EUROSTAT_VBE_IND_2010!J$7:J$732,EUROSTAT_VBE_IND_2010!$B$7:$B$732,$D346,EUROSTAT_VBE_IND_2010!$C$7:$C$732,"*"&amp;RIGHT($A346,3)&amp;"*",EUROSTAT_VBE_IND_2010!$D$7:$D$732,"5550*"))/1000</f>
        <v>0</v>
      </c>
      <c r="N346" s="17">
        <f>(SUMIFS(EUROSTAT_VBE_IND_2010!K$7:K$732,EUROSTAT_VBE_IND_2010!$B$7:$B$732,$D346,EUROSTAT_VBE_IND_2010!$C$7:$C$732,"*"&amp;RIGHT($A346,3)&amp;"*",EUROSTAT_VBE_IND_2010!$D$7:$D$732,"5550*"))/1000</f>
        <v>0</v>
      </c>
      <c r="O346" s="17">
        <f>(SUMIFS(EUROSTAT_VBE_IND_2010!L$7:L$732,EUROSTAT_VBE_IND_2010!$B$7:$B$732,$D346,EUROSTAT_VBE_IND_2010!$C$7:$C$732,"*"&amp;RIGHT($A346,3)&amp;"*",EUROSTAT_VBE_IND_2010!$D$7:$D$732,"5550*"))/1000</f>
        <v>0</v>
      </c>
      <c r="P346" s="17">
        <f>(SUMIFS(EUROSTAT_VBE_IND_2010!M$7:M$732,EUROSTAT_VBE_IND_2010!$B$7:$B$732,$D346,EUROSTAT_VBE_IND_2010!$C$7:$C$732,"*"&amp;RIGHT($A346,3)&amp;"*",EUROSTAT_VBE_IND_2010!$D$7:$D$732,"5550*"))/1000</f>
        <v>0</v>
      </c>
      <c r="Q346" s="17">
        <f>(SUMIFS(EUROSTAT_VBE_IND_2010!N$7:N$732,EUROSTAT_VBE_IND_2010!$B$7:$B$732,$D346,EUROSTAT_VBE_IND_2010!$C$7:$C$732,"*"&amp;RIGHT($A346,3)&amp;"*",EUROSTAT_VBE_IND_2010!$D$7:$D$732,"5550*"))/1000</f>
        <v>0</v>
      </c>
      <c r="R346" s="17">
        <f>(SUMIFS(EUROSTAT_VBE_IND_2010!O$7:O$732,EUROSTAT_VBE_IND_2010!$B$7:$B$732,$D346,EUROSTAT_VBE_IND_2010!$C$7:$C$732,"*"&amp;RIGHT($A346,3)&amp;"*",EUROSTAT_VBE_IND_2010!$D$7:$D$732,"5550*"))/1000</f>
        <v>0</v>
      </c>
      <c r="S346" s="17">
        <f>(SUMIFS(EUROSTAT_VBE_IND_2010!P$7:P$732,EUROSTAT_VBE_IND_2010!$B$7:$B$732,$D346,EUROSTAT_VBE_IND_2010!$C$7:$C$732,"*"&amp;RIGHT($A346,3)&amp;"*",EUROSTAT_VBE_IND_2010!$D$7:$D$732,"5550*"))/1000</f>
        <v>0</v>
      </c>
      <c r="T346" s="17">
        <f>(SUMIFS(EUROSTAT_VBE_IND_2010!Q$7:Q$732,EUROSTAT_VBE_IND_2010!$B$7:$B$732,$D346,EUROSTAT_VBE_IND_2010!$C$7:$C$732,"*"&amp;RIGHT($A346,3)&amp;"*",EUROSTAT_VBE_IND_2010!$D$7:$D$732,"5550*"))/1000</f>
        <v>0</v>
      </c>
      <c r="U346" s="17">
        <f>(SUMIFS(EUROSTAT_VBE_IND_2010!R$7:R$732,EUROSTAT_VBE_IND_2010!$B$7:$B$732,$D346,EUROSTAT_VBE_IND_2010!$C$7:$C$732,"*"&amp;RIGHT($A346,3)&amp;"*",EUROSTAT_VBE_IND_2010!$D$7:$D$732,"5550*"))/1000</f>
        <v>0.02</v>
      </c>
      <c r="V346" s="17">
        <f>(SUMIFS(EUROSTAT_VBE_IND_2010!S$7:S$732,EUROSTAT_VBE_IND_2010!$B$7:$B$732,$D346,EUROSTAT_VBE_IND_2010!$C$7:$C$732,"*"&amp;RIGHT($A346,3)&amp;"*",EUROSTAT_VBE_IND_2010!$D$7:$D$732,"5550*"))/1000</f>
        <v>0</v>
      </c>
      <c r="W346" s="17">
        <f>(SUMIFS(EUROSTAT_VBE_IND_2010!T$7:T$732,EUROSTAT_VBE_IND_2010!$B$7:$B$732,$D346,EUROSTAT_VBE_IND_2010!$C$7:$C$732,"*"&amp;RIGHT($A346,3)&amp;"*",EUROSTAT_VBE_IND_2010!$D$7:$D$732,"5550*"))/1000</f>
        <v>0</v>
      </c>
      <c r="X346" s="17">
        <f>(SUMIFS(EUROSTAT_VBE_IND_2010!U$7:U$732,EUROSTAT_VBE_IND_2010!$B$7:$B$732,$D346,EUROSTAT_VBE_IND_2010!$C$7:$C$732,"*"&amp;RIGHT($A346,3)&amp;"*",EUROSTAT_VBE_IND_2010!$D$7:$D$732,"5550*"))/1000</f>
        <v>0</v>
      </c>
      <c r="Y346" s="17">
        <f>(SUMIFS(EUROSTAT_VBE_IND_2010!V$7:V$732,EUROSTAT_VBE_IND_2010!$B$7:$B$732,$D346,EUROSTAT_VBE_IND_2010!$C$7:$C$732,"*"&amp;RIGHT($A346,3)&amp;"*",EUROSTAT_VBE_IND_2010!$D$7:$D$732,"5550*"))/1000</f>
        <v>0</v>
      </c>
      <c r="Z346" s="17">
        <f>(SUMIFS(EUROSTAT_VBE_IND_2010!W$7:W$732,EUROSTAT_VBE_IND_2010!$B$7:$B$732,$D346,EUROSTAT_VBE_IND_2010!$C$7:$C$732,"*"&amp;RIGHT($A346,3)&amp;"*",EUROSTAT_VBE_IND_2010!$D$7:$D$732,"5550*"))/1000</f>
        <v>0</v>
      </c>
      <c r="AA346" s="17">
        <f>(SUMIFS(EUROSTAT_VBE_IND_2010!X$7:X$732,EUROSTAT_VBE_IND_2010!$B$7:$B$732,$D346,EUROSTAT_VBE_IND_2010!$C$7:$C$732,"*"&amp;RIGHT($A346,3)&amp;"*",EUROSTAT_VBE_IND_2010!$D$7:$D$732,"5550*"))/1000</f>
        <v>0</v>
      </c>
      <c r="AB346" s="17">
        <f>(SUMIFS(EUROSTAT_VBE_IND_2010!AA$7:AA$732,EUROSTAT_VBE_IND_2010!$B$7:$B$732,$D346,EUROSTAT_VBE_IND_2010!$C$7:$C$732,"*"&amp;RIGHT($A346,3)&amp;"*",EUROSTAT_VBE_IND_2010!$D$7:$D$732,"5550*"))/1000</f>
        <v>0</v>
      </c>
      <c r="AC346" s="17">
        <f>(SUMIFS(EUROSTAT_VBE_IND_2010!AB$7:AB$732,EUROSTAT_VBE_IND_2010!$B$7:$B$732,$D346,EUROSTAT_VBE_IND_2010!$C$7:$C$732,"*"&amp;RIGHT($A346,3)&amp;"*",EUROSTAT_VBE_IND_2010!$D$7:$D$732,"5550*"))/1000</f>
        <v>0</v>
      </c>
      <c r="AD346" s="17">
        <f>(SUMIFS(EUROSTAT_VBE_IND_2010!AC$7:AC$732,EUROSTAT_VBE_IND_2010!$B$7:$B$732,$D346,EUROSTAT_VBE_IND_2010!$C$7:$C$732,"*"&amp;RIGHT($A346,3)&amp;"*",EUROSTAT_VBE_IND_2010!$D$7:$D$732,"5550*"))/1000</f>
        <v>0</v>
      </c>
      <c r="AE346" s="17">
        <f>(SUMIFS(EUROSTAT_VBE_IND_2010!AD$7:AD$732,EUROSTAT_VBE_IND_2010!$B$7:$B$732,$D346,EUROSTAT_VBE_IND_2010!$C$7:$C$732,"*"&amp;RIGHT($A346,3)&amp;"*",EUROSTAT_VBE_IND_2010!$D$7:$D$732,"5550*"))/1000</f>
        <v>0</v>
      </c>
      <c r="AF346" s="17">
        <f>(SUMIFS(EUROSTAT_VBE_IND_2010!AE$7:AE$732,EUROSTAT_VBE_IND_2010!$B$7:$B$732,$D346,EUROSTAT_VBE_IND_2010!$C$7:$C$732,"*"&amp;RIGHT($A346,3)&amp;"*",EUROSTAT_VBE_IND_2010!$D$7:$D$732,"5550*"))/1000</f>
        <v>0</v>
      </c>
      <c r="AG346" s="17">
        <f>(SUMIFS(EUROSTAT_VBE_IND_2010!AF$7:AF$732,EUROSTAT_VBE_IND_2010!$B$7:$B$732,$D346,EUROSTAT_VBE_IND_2010!$C$7:$C$732,"*"&amp;RIGHT($A346,3)&amp;"*",EUROSTAT_VBE_IND_2010!$D$7:$D$732,"5550*"))/1000</f>
        <v>0</v>
      </c>
      <c r="AH346" s="17">
        <f>(SUMIFS(EUROSTAT_VBE_IND_2010!AH$7:AH$732,EUROSTAT_VBE_IND_2010!$B$7:$B$732,$D346,EUROSTAT_VBE_IND_2010!$C$7:$C$732,"*"&amp;RIGHT($A346,3)&amp;"*",EUROSTAT_VBE_IND_2010!$D$7:$D$732,"5550*"))/1000</f>
        <v>0</v>
      </c>
      <c r="AI346" s="17">
        <f>(SUMIFS(EUROSTAT_VBE_IND_2010!AI$7:AI$732,EUROSTAT_VBE_IND_2010!$B$7:$B$732,$D346,EUROSTAT_VBE_IND_2010!$C$7:$C$732,"*"&amp;RIGHT($A346,3)&amp;"*",EUROSTAT_VBE_IND_2010!$D$7:$D$732,"5550*"))/1000</f>
        <v>0</v>
      </c>
      <c r="AJ346" s="17">
        <f>(SUMIFS(EUROSTAT_VBE_IND_2010!AJ$7:AJ$732,EUROSTAT_VBE_IND_2010!$B$7:$B$732,$D346,EUROSTAT_VBE_IND_2010!$C$7:$C$732,"*"&amp;RIGHT($A346,3)&amp;"*",EUROSTAT_VBE_IND_2010!$D$7:$D$732,"5550*"))/1000</f>
        <v>0</v>
      </c>
      <c r="AK346" s="17">
        <f>(SUMIFS(EUROSTAT_VBE_IND_2010!AK$7:AK$732,EUROSTAT_VBE_IND_2010!$B$7:$B$732,$D346,EUROSTAT_VBE_IND_2010!$C$7:$C$732,"*"&amp;RIGHT($A346,3)&amp;"*",EUROSTAT_VBE_IND_2010!$D$7:$D$732,"5550*"))/1000</f>
        <v>0</v>
      </c>
      <c r="AL346" s="198">
        <f>SUMIFS('IEA Bal_AL-IND'!$D$30:$D$329,'IEA Bal_AL-IND'!$A$30:$A$329,"*"&amp;RIGHT($B346,8),'IEA Bal_AL-IND'!$C$30:$C$329,'Aggregated Balance-IND_2010'!$E346)</f>
        <v>0</v>
      </c>
      <c r="AM346" s="198">
        <f>SUMIFS('IEA Bal_BA-IND'!$D$30:$D$329,'IEA Bal_BA-IND'!$A$30:$A$329,"*"&amp;RIGHT($B346,8),'IEA Bal_BA-IND'!$C$30:$C$329,'Aggregated Balance-IND_2010'!$E346)</f>
        <v>0</v>
      </c>
      <c r="AN346" s="198">
        <f>SUMIFS('IEA Bal_KS-IND'!$D$30:$D$329,'IEA Bal_KS-IND'!$A$30:$A$329,"*"&amp;RIGHT($B346,8),'IEA Bal_KS-IND'!$C$30:$C$329,'Aggregated Balance-IND_2010'!$E346)</f>
        <v>0</v>
      </c>
      <c r="AO346" s="17">
        <f>(SUMIFS(EUROSTAT_VBE_IND_2010!Y$7:Y$732,EUROSTAT_VBE_IND_2010!$B$7:$B$732,$D346,EUROSTAT_VBE_IND_2010!$C$7:$C$732,"*"&amp;RIGHT($A346,3)&amp;"*",EUROSTAT_VBE_IND_2010!$D$7:$D$732,"5550*"))/1000</f>
        <v>0</v>
      </c>
      <c r="AP346" s="17">
        <f>(SUMIFS(EUROSTAT_VBE_IND_2010!Z$7:Z$732,EUROSTAT_VBE_IND_2010!$B$7:$B$732,$D346,EUROSTAT_VBE_IND_2010!$C$7:$C$732,"*"&amp;RIGHT($A346,3)&amp;"*",EUROSTAT_VBE_IND_2010!$D$7:$D$732,"5550*"))/1000</f>
        <v>0</v>
      </c>
      <c r="AQ346" s="17">
        <f>(SUMIFS(EUROSTAT_VBE_IND_2010!AG$7:AG$732,EUROSTAT_VBE_IND_2010!$B$7:$B$732,$D346,EUROSTAT_VBE_IND_2010!$C$7:$C$732,"*"&amp;RIGHT($A346,3)&amp;"*",EUROSTAT_VBE_IND_2010!$D$7:$D$732,"5550*"))/1000</f>
        <v>0</v>
      </c>
    </row>
    <row r="347" spans="1:43">
      <c r="A347" t="str">
        <f>LEFT(EUROSTAT_VBE_IND_2010!$C$528,8)</f>
        <v>B_101847</v>
      </c>
      <c r="B347" s="28" t="s">
        <v>212</v>
      </c>
      <c r="C347" t="s">
        <v>293</v>
      </c>
      <c r="D347" t="s">
        <v>126</v>
      </c>
      <c r="E347" t="s">
        <v>244</v>
      </c>
      <c r="F347" t="s">
        <v>264</v>
      </c>
      <c r="G347" s="17">
        <f>(SUMIFS(EUROSTAT_VBE_IND_2010!E$7:E$732,EUROSTAT_VBE_IND_2010!$B$7:$B$732,$D347,EUROSTAT_VBE_IND_2010!$C$7:$C$732,"*"&amp;RIGHT($A347,3)&amp;"*",EUROSTAT_VBE_IND_2010!$D$7:$D$732,"554*"))/1000-(SUMIFS(EUROSTAT_VBE_IND_2010!E$7:E$732,EUROSTAT_VBE_IND_2010!$B$7:$B$732,$D347,EUROSTAT_VBE_IND_2010!$C$7:$C$732,"*"&amp;RIGHT($A347,3)&amp;"*",EUROSTAT_VBE_IND_2010!$D$7:$D$732,"5543*"))/1000-(SUMIFS(EUROSTAT_VBE_IND_2010!E$7:E$732,EUROSTAT_VBE_IND_2010!$B$7:$B$732,$D347,EUROSTAT_VBE_IND_2010!$C$7:$C$732,"*"&amp;RIGHT($A347,3)&amp;"*",EUROSTAT_VBE_IND_2010!$D$7:$D$732,"5544*"))/1000</f>
        <v>1.286</v>
      </c>
      <c r="H347" s="17">
        <f>(SUMIFS(EUROSTAT_VBE_IND_2010!F$7:F$732,EUROSTAT_VBE_IND_2010!$B$7:$B$732,$D347,EUROSTAT_VBE_IND_2010!$C$7:$C$732,"*"&amp;RIGHT($A347,3)&amp;"*",EUROSTAT_VBE_IND_2010!$D$7:$D$732,"554*"))/1000-(SUMIFS(EUROSTAT_VBE_IND_2010!F$7:F$732,EUROSTAT_VBE_IND_2010!$B$7:$B$732,$D347,EUROSTAT_VBE_IND_2010!$C$7:$C$732,"*"&amp;RIGHT($A347,3)&amp;"*",EUROSTAT_VBE_IND_2010!$D$7:$D$732,"5543*"))/1000-(SUMIFS(EUROSTAT_VBE_IND_2010!F$7:F$732,EUROSTAT_VBE_IND_2010!$B$7:$B$732,$D347,EUROSTAT_VBE_IND_2010!$C$7:$C$732,"*"&amp;RIGHT($A347,3)&amp;"*",EUROSTAT_VBE_IND_2010!$D$7:$D$732,"5544*"))/1000</f>
        <v>0.101</v>
      </c>
      <c r="I347" s="17">
        <f>(SUMIFS(EUROSTAT_VBE_IND_2010!G$7:G$732,EUROSTAT_VBE_IND_2010!$B$7:$B$732,$D347,EUROSTAT_VBE_IND_2010!$C$7:$C$732,"*"&amp;RIGHT($A347,3)&amp;"*",EUROSTAT_VBE_IND_2010!$D$7:$D$732,"554*"))/1000-(SUMIFS(EUROSTAT_VBE_IND_2010!G$7:G$732,EUROSTAT_VBE_IND_2010!$B$7:$B$732,$D347,EUROSTAT_VBE_IND_2010!$C$7:$C$732,"*"&amp;RIGHT($A347,3)&amp;"*",EUROSTAT_VBE_IND_2010!$D$7:$D$732,"5543*"))/1000-(SUMIFS(EUROSTAT_VBE_IND_2010!G$7:G$732,EUROSTAT_VBE_IND_2010!$B$7:$B$732,$D347,EUROSTAT_VBE_IND_2010!$C$7:$C$732,"*"&amp;RIGHT($A347,3)&amp;"*",EUROSTAT_VBE_IND_2010!$D$7:$D$732,"5544*"))/1000</f>
        <v>0.02</v>
      </c>
      <c r="J347" s="198">
        <f>SUMIFS('IEA Bal_CH-IND'!$D$30:$D$329,'IEA Bal_CH-IND'!$A$30:$A$329,"*"&amp;RIGHT($B347,8),'IEA Bal_CH-IND'!$C$30:$C$329,'Aggregated Balance-IND_2010'!$E347)</f>
        <v>0.15897</v>
      </c>
      <c r="K347" s="17">
        <f>(SUMIFS(EUROSTAT_VBE_IND_2010!H$7:H$732,EUROSTAT_VBE_IND_2010!$B$7:$B$732,$D347,EUROSTAT_VBE_IND_2010!$C$7:$C$732,"*"&amp;RIGHT($A347,3)&amp;"*",EUROSTAT_VBE_IND_2010!$D$7:$D$732,"554*"))/1000-(SUMIFS(EUROSTAT_VBE_IND_2010!H$7:H$732,EUROSTAT_VBE_IND_2010!$B$7:$B$732,$D347,EUROSTAT_VBE_IND_2010!$C$7:$C$732,"*"&amp;RIGHT($A347,3)&amp;"*",EUROSTAT_VBE_IND_2010!$D$7:$D$732,"5543*"))/1000-(SUMIFS(EUROSTAT_VBE_IND_2010!H$7:H$732,EUROSTAT_VBE_IND_2010!$B$7:$B$732,$D347,EUROSTAT_VBE_IND_2010!$C$7:$C$732,"*"&amp;RIGHT($A347,3)&amp;"*",EUROSTAT_VBE_IND_2010!$D$7:$D$732,"5544*"))/1000</f>
        <v>0</v>
      </c>
      <c r="L347" s="17">
        <f>(SUMIFS(EUROSTAT_VBE_IND_2010!I$7:I$732,EUROSTAT_VBE_IND_2010!$B$7:$B$732,$D347,EUROSTAT_VBE_IND_2010!$C$7:$C$732,"*"&amp;RIGHT($A347,3)&amp;"*",EUROSTAT_VBE_IND_2010!$D$7:$D$732,"554*"))/1000-(SUMIFS(EUROSTAT_VBE_IND_2010!I$7:I$732,EUROSTAT_VBE_IND_2010!$B$7:$B$732,$D347,EUROSTAT_VBE_IND_2010!$C$7:$C$732,"*"&amp;RIGHT($A347,3)&amp;"*",EUROSTAT_VBE_IND_2010!$D$7:$D$732,"5543*"))/1000-(SUMIFS(EUROSTAT_VBE_IND_2010!I$7:I$732,EUROSTAT_VBE_IND_2010!$B$7:$B$732,$D347,EUROSTAT_VBE_IND_2010!$C$7:$C$732,"*"&amp;RIGHT($A347,3)&amp;"*",EUROSTAT_VBE_IND_2010!$D$7:$D$732,"5544*"))/1000</f>
        <v>0.095</v>
      </c>
      <c r="M347" s="17">
        <f>(SUMIFS(EUROSTAT_VBE_IND_2010!J$7:J$732,EUROSTAT_VBE_IND_2010!$B$7:$B$732,$D347,EUROSTAT_VBE_IND_2010!$C$7:$C$732,"*"&amp;RIGHT($A347,3)&amp;"*",EUROSTAT_VBE_IND_2010!$D$7:$D$732,"554*"))/1000-(SUMIFS(EUROSTAT_VBE_IND_2010!J$7:J$732,EUROSTAT_VBE_IND_2010!$B$7:$B$732,$D347,EUROSTAT_VBE_IND_2010!$C$7:$C$732,"*"&amp;RIGHT($A347,3)&amp;"*",EUROSTAT_VBE_IND_2010!$D$7:$D$732,"5543*"))/1000-(SUMIFS(EUROSTAT_VBE_IND_2010!J$7:J$732,EUROSTAT_VBE_IND_2010!$B$7:$B$732,$D347,EUROSTAT_VBE_IND_2010!$C$7:$C$732,"*"&amp;RIGHT($A347,3)&amp;"*",EUROSTAT_VBE_IND_2010!$D$7:$D$732,"5544*"))/1000</f>
        <v>1.863</v>
      </c>
      <c r="N347" s="17">
        <f>(SUMIFS(EUROSTAT_VBE_IND_2010!K$7:K$732,EUROSTAT_VBE_IND_2010!$B$7:$B$732,$D347,EUROSTAT_VBE_IND_2010!$C$7:$C$732,"*"&amp;RIGHT($A347,3)&amp;"*",EUROSTAT_VBE_IND_2010!$D$7:$D$732,"554*"))/1000-(SUMIFS(EUROSTAT_VBE_IND_2010!K$7:K$732,EUROSTAT_VBE_IND_2010!$B$7:$B$732,$D347,EUROSTAT_VBE_IND_2010!$C$7:$C$732,"*"&amp;RIGHT($A347,3)&amp;"*",EUROSTAT_VBE_IND_2010!$D$7:$D$732,"5543*"))/1000-(SUMIFS(EUROSTAT_VBE_IND_2010!K$7:K$732,EUROSTAT_VBE_IND_2010!$B$7:$B$732,$D347,EUROSTAT_VBE_IND_2010!$C$7:$C$732,"*"&amp;RIGHT($A347,3)&amp;"*",EUROSTAT_VBE_IND_2010!$D$7:$D$732,"5544*"))/1000</f>
        <v>0.2</v>
      </c>
      <c r="O347" s="17">
        <f>(SUMIFS(EUROSTAT_VBE_IND_2010!L$7:L$732,EUROSTAT_VBE_IND_2010!$B$7:$B$732,$D347,EUROSTAT_VBE_IND_2010!$C$7:$C$732,"*"&amp;RIGHT($A347,3)&amp;"*",EUROSTAT_VBE_IND_2010!$D$7:$D$732,"554*"))/1000-(SUMIFS(EUROSTAT_VBE_IND_2010!L$7:L$732,EUROSTAT_VBE_IND_2010!$B$7:$B$732,$D347,EUROSTAT_VBE_IND_2010!$C$7:$C$732,"*"&amp;RIGHT($A347,3)&amp;"*",EUROSTAT_VBE_IND_2010!$D$7:$D$732,"5543*"))/1000-(SUMIFS(EUROSTAT_VBE_IND_2010!L$7:L$732,EUROSTAT_VBE_IND_2010!$B$7:$B$732,$D347,EUROSTAT_VBE_IND_2010!$C$7:$C$732,"*"&amp;RIGHT($A347,3)&amp;"*",EUROSTAT_VBE_IND_2010!$D$7:$D$732,"5544*"))/1000</f>
        <v>0.026</v>
      </c>
      <c r="P347" s="17">
        <f>(SUMIFS(EUROSTAT_VBE_IND_2010!M$7:M$732,EUROSTAT_VBE_IND_2010!$B$7:$B$732,$D347,EUROSTAT_VBE_IND_2010!$C$7:$C$732,"*"&amp;RIGHT($A347,3)&amp;"*",EUROSTAT_VBE_IND_2010!$D$7:$D$732,"554*"))/1000-(SUMIFS(EUROSTAT_VBE_IND_2010!M$7:M$732,EUROSTAT_VBE_IND_2010!$B$7:$B$732,$D347,EUROSTAT_VBE_IND_2010!$C$7:$C$732,"*"&amp;RIGHT($A347,3)&amp;"*",EUROSTAT_VBE_IND_2010!$D$7:$D$732,"5543*"))/1000-(SUMIFS(EUROSTAT_VBE_IND_2010!M$7:M$732,EUROSTAT_VBE_IND_2010!$B$7:$B$732,$D347,EUROSTAT_VBE_IND_2010!$C$7:$C$732,"*"&amp;RIGHT($A347,3)&amp;"*",EUROSTAT_VBE_IND_2010!$D$7:$D$732,"5544*"))/1000</f>
        <v>0</v>
      </c>
      <c r="Q347" s="17">
        <f>(SUMIFS(EUROSTAT_VBE_IND_2010!N$7:N$732,EUROSTAT_VBE_IND_2010!$B$7:$B$732,$D347,EUROSTAT_VBE_IND_2010!$C$7:$C$732,"*"&amp;RIGHT($A347,3)&amp;"*",EUROSTAT_VBE_IND_2010!$D$7:$D$732,"554*"))/1000-(SUMIFS(EUROSTAT_VBE_IND_2010!N$7:N$732,EUROSTAT_VBE_IND_2010!$B$7:$B$732,$D347,EUROSTAT_VBE_IND_2010!$C$7:$C$732,"*"&amp;RIGHT($A347,3)&amp;"*",EUROSTAT_VBE_IND_2010!$D$7:$D$732,"5543*"))/1000-(SUMIFS(EUROSTAT_VBE_IND_2010!N$7:N$732,EUROSTAT_VBE_IND_2010!$B$7:$B$732,$D347,EUROSTAT_VBE_IND_2010!$C$7:$C$732,"*"&amp;RIGHT($A347,3)&amp;"*",EUROSTAT_VBE_IND_2010!$D$7:$D$732,"5544*"))/1000</f>
        <v>0.012</v>
      </c>
      <c r="R347" s="17">
        <f>(SUMIFS(EUROSTAT_VBE_IND_2010!O$7:O$732,EUROSTAT_VBE_IND_2010!$B$7:$B$732,$D347,EUROSTAT_VBE_IND_2010!$C$7:$C$732,"*"&amp;RIGHT($A347,3)&amp;"*",EUROSTAT_VBE_IND_2010!$D$7:$D$732,"554*"))/1000-(SUMIFS(EUROSTAT_VBE_IND_2010!O$7:O$732,EUROSTAT_VBE_IND_2010!$B$7:$B$732,$D347,EUROSTAT_VBE_IND_2010!$C$7:$C$732,"*"&amp;RIGHT($A347,3)&amp;"*",EUROSTAT_VBE_IND_2010!$D$7:$D$732,"5543*"))/1000-(SUMIFS(EUROSTAT_VBE_IND_2010!O$7:O$732,EUROSTAT_VBE_IND_2010!$B$7:$B$732,$D347,EUROSTAT_VBE_IND_2010!$C$7:$C$732,"*"&amp;RIGHT($A347,3)&amp;"*",EUROSTAT_VBE_IND_2010!$D$7:$D$732,"5544*"))/1000</f>
        <v>0</v>
      </c>
      <c r="S347" s="17">
        <f>(SUMIFS(EUROSTAT_VBE_IND_2010!P$7:P$732,EUROSTAT_VBE_IND_2010!$B$7:$B$732,$D347,EUROSTAT_VBE_IND_2010!$C$7:$C$732,"*"&amp;RIGHT($A347,3)&amp;"*",EUROSTAT_VBE_IND_2010!$D$7:$D$732,"554*"))/1000-(SUMIFS(EUROSTAT_VBE_IND_2010!P$7:P$732,EUROSTAT_VBE_IND_2010!$B$7:$B$732,$D347,EUROSTAT_VBE_IND_2010!$C$7:$C$732,"*"&amp;RIGHT($A347,3)&amp;"*",EUROSTAT_VBE_IND_2010!$D$7:$D$732,"5543*"))/1000-(SUMIFS(EUROSTAT_VBE_IND_2010!P$7:P$732,EUROSTAT_VBE_IND_2010!$B$7:$B$732,$D347,EUROSTAT_VBE_IND_2010!$C$7:$C$732,"*"&amp;RIGHT($A347,3)&amp;"*",EUROSTAT_VBE_IND_2010!$D$7:$D$732,"5544*"))/1000</f>
        <v>0</v>
      </c>
      <c r="T347" s="17">
        <f>(SUMIFS(EUROSTAT_VBE_IND_2010!Q$7:Q$732,EUROSTAT_VBE_IND_2010!$B$7:$B$732,$D347,EUROSTAT_VBE_IND_2010!$C$7:$C$732,"*"&amp;RIGHT($A347,3)&amp;"*",EUROSTAT_VBE_IND_2010!$D$7:$D$732,"554*"))/1000-(SUMIFS(EUROSTAT_VBE_IND_2010!Q$7:Q$732,EUROSTAT_VBE_IND_2010!$B$7:$B$732,$D347,EUROSTAT_VBE_IND_2010!$C$7:$C$732,"*"&amp;RIGHT($A347,3)&amp;"*",EUROSTAT_VBE_IND_2010!$D$7:$D$732,"5543*"))/1000-(SUMIFS(EUROSTAT_VBE_IND_2010!Q$7:Q$732,EUROSTAT_VBE_IND_2010!$B$7:$B$732,$D347,EUROSTAT_VBE_IND_2010!$C$7:$C$732,"*"&amp;RIGHT($A347,3)&amp;"*",EUROSTAT_VBE_IND_2010!$D$7:$D$732,"5544*"))/1000</f>
        <v>0.008</v>
      </c>
      <c r="U347" s="17">
        <f>(SUMIFS(EUROSTAT_VBE_IND_2010!R$7:R$732,EUROSTAT_VBE_IND_2010!$B$7:$B$732,$D347,EUROSTAT_VBE_IND_2010!$C$7:$C$732,"*"&amp;RIGHT($A347,3)&amp;"*",EUROSTAT_VBE_IND_2010!$D$7:$D$732,"554*"))/1000-(SUMIFS(EUROSTAT_VBE_IND_2010!R$7:R$732,EUROSTAT_VBE_IND_2010!$B$7:$B$732,$D347,EUROSTAT_VBE_IND_2010!$C$7:$C$732,"*"&amp;RIGHT($A347,3)&amp;"*",EUROSTAT_VBE_IND_2010!$D$7:$D$732,"5543*"))/1000-(SUMIFS(EUROSTAT_VBE_IND_2010!R$7:R$732,EUROSTAT_VBE_IND_2010!$B$7:$B$732,$D347,EUROSTAT_VBE_IND_2010!$C$7:$C$732,"*"&amp;RIGHT($A347,3)&amp;"*",EUROSTAT_VBE_IND_2010!$D$7:$D$732,"5544*"))/1000</f>
        <v>0.005</v>
      </c>
      <c r="V347" s="17">
        <f>(SUMIFS(EUROSTAT_VBE_IND_2010!S$7:S$732,EUROSTAT_VBE_IND_2010!$B$7:$B$732,$D347,EUROSTAT_VBE_IND_2010!$C$7:$C$732,"*"&amp;RIGHT($A347,3)&amp;"*",EUROSTAT_VBE_IND_2010!$D$7:$D$732,"554*"))/1000-(SUMIFS(EUROSTAT_VBE_IND_2010!S$7:S$732,EUROSTAT_VBE_IND_2010!$B$7:$B$732,$D347,EUROSTAT_VBE_IND_2010!$C$7:$C$732,"*"&amp;RIGHT($A347,3)&amp;"*",EUROSTAT_VBE_IND_2010!$D$7:$D$732,"5543*"))/1000-(SUMIFS(EUROSTAT_VBE_IND_2010!S$7:S$732,EUROSTAT_VBE_IND_2010!$B$7:$B$732,$D347,EUROSTAT_VBE_IND_2010!$C$7:$C$732,"*"&amp;RIGHT($A347,3)&amp;"*",EUROSTAT_VBE_IND_2010!$D$7:$D$732,"5544*"))/1000</f>
        <v>0</v>
      </c>
      <c r="W347" s="17">
        <f>(SUMIFS(EUROSTAT_VBE_IND_2010!T$7:T$732,EUROSTAT_VBE_IND_2010!$B$7:$B$732,$D347,EUROSTAT_VBE_IND_2010!$C$7:$C$732,"*"&amp;RIGHT($A347,3)&amp;"*",EUROSTAT_VBE_IND_2010!$D$7:$D$732,"554*"))/1000-(SUMIFS(EUROSTAT_VBE_IND_2010!T$7:T$732,EUROSTAT_VBE_IND_2010!$B$7:$B$732,$D347,EUROSTAT_VBE_IND_2010!$C$7:$C$732,"*"&amp;RIGHT($A347,3)&amp;"*",EUROSTAT_VBE_IND_2010!$D$7:$D$732,"5543*"))/1000-(SUMIFS(EUROSTAT_VBE_IND_2010!T$7:T$732,EUROSTAT_VBE_IND_2010!$B$7:$B$732,$D347,EUROSTAT_VBE_IND_2010!$C$7:$C$732,"*"&amp;RIGHT($A347,3)&amp;"*",EUROSTAT_VBE_IND_2010!$D$7:$D$732,"5544*"))/1000</f>
        <v>0</v>
      </c>
      <c r="X347" s="17">
        <f>(SUMIFS(EUROSTAT_VBE_IND_2010!U$7:U$732,EUROSTAT_VBE_IND_2010!$B$7:$B$732,$D347,EUROSTAT_VBE_IND_2010!$C$7:$C$732,"*"&amp;RIGHT($A347,3)&amp;"*",EUROSTAT_VBE_IND_2010!$D$7:$D$732,"554*"))/1000-(SUMIFS(EUROSTAT_VBE_IND_2010!U$7:U$732,EUROSTAT_VBE_IND_2010!$B$7:$B$732,$D347,EUROSTAT_VBE_IND_2010!$C$7:$C$732,"*"&amp;RIGHT($A347,3)&amp;"*",EUROSTAT_VBE_IND_2010!$D$7:$D$732,"5543*"))/1000-(SUMIFS(EUROSTAT_VBE_IND_2010!U$7:U$732,EUROSTAT_VBE_IND_2010!$B$7:$B$732,$D347,EUROSTAT_VBE_IND_2010!$C$7:$C$732,"*"&amp;RIGHT($A347,3)&amp;"*",EUROSTAT_VBE_IND_2010!$D$7:$D$732,"5544*"))/1000</f>
        <v>0</v>
      </c>
      <c r="Y347" s="17">
        <f>(SUMIFS(EUROSTAT_VBE_IND_2010!V$7:V$732,EUROSTAT_VBE_IND_2010!$B$7:$B$732,$D347,EUROSTAT_VBE_IND_2010!$C$7:$C$732,"*"&amp;RIGHT($A347,3)&amp;"*",EUROSTAT_VBE_IND_2010!$D$7:$D$732,"554*"))/1000-(SUMIFS(EUROSTAT_VBE_IND_2010!V$7:V$732,EUROSTAT_VBE_IND_2010!$B$7:$B$732,$D347,EUROSTAT_VBE_IND_2010!$C$7:$C$732,"*"&amp;RIGHT($A347,3)&amp;"*",EUROSTAT_VBE_IND_2010!$D$7:$D$732,"5543*"))/1000-(SUMIFS(EUROSTAT_VBE_IND_2010!V$7:V$732,EUROSTAT_VBE_IND_2010!$B$7:$B$732,$D347,EUROSTAT_VBE_IND_2010!$C$7:$C$732,"*"&amp;RIGHT($A347,3)&amp;"*",EUROSTAT_VBE_IND_2010!$D$7:$D$732,"5544*"))/1000</f>
        <v>0.045</v>
      </c>
      <c r="Z347" s="17">
        <f>(SUMIFS(EUROSTAT_VBE_IND_2010!W$7:W$732,EUROSTAT_VBE_IND_2010!$B$7:$B$732,$D347,EUROSTAT_VBE_IND_2010!$C$7:$C$732,"*"&amp;RIGHT($A347,3)&amp;"*",EUROSTAT_VBE_IND_2010!$D$7:$D$732,"554*"))/1000-(SUMIFS(EUROSTAT_VBE_IND_2010!W$7:W$732,EUROSTAT_VBE_IND_2010!$B$7:$B$732,$D347,EUROSTAT_VBE_IND_2010!$C$7:$C$732,"*"&amp;RIGHT($A347,3)&amp;"*",EUROSTAT_VBE_IND_2010!$D$7:$D$732,"5543*"))/1000-(SUMIFS(EUROSTAT_VBE_IND_2010!W$7:W$732,EUROSTAT_VBE_IND_2010!$B$7:$B$732,$D347,EUROSTAT_VBE_IND_2010!$C$7:$C$732,"*"&amp;RIGHT($A347,3)&amp;"*",EUROSTAT_VBE_IND_2010!$D$7:$D$732,"5544*"))/1000</f>
        <v>0</v>
      </c>
      <c r="AA347" s="17">
        <f>(SUMIFS(EUROSTAT_VBE_IND_2010!X$7:X$732,EUROSTAT_VBE_IND_2010!$B$7:$B$732,$D347,EUROSTAT_VBE_IND_2010!$C$7:$C$732,"*"&amp;RIGHT($A347,3)&amp;"*",EUROSTAT_VBE_IND_2010!$D$7:$D$732,"554*"))/1000-(SUMIFS(EUROSTAT_VBE_IND_2010!X$7:X$732,EUROSTAT_VBE_IND_2010!$B$7:$B$732,$D347,EUROSTAT_VBE_IND_2010!$C$7:$C$732,"*"&amp;RIGHT($A347,3)&amp;"*",EUROSTAT_VBE_IND_2010!$D$7:$D$732,"5543*"))/1000-(SUMIFS(EUROSTAT_VBE_IND_2010!X$7:X$732,EUROSTAT_VBE_IND_2010!$B$7:$B$732,$D347,EUROSTAT_VBE_IND_2010!$C$7:$C$732,"*"&amp;RIGHT($A347,3)&amp;"*",EUROSTAT_VBE_IND_2010!$D$7:$D$732,"5544*"))/1000</f>
        <v>0.058</v>
      </c>
      <c r="AB347" s="17">
        <f>(SUMIFS(EUROSTAT_VBE_IND_2010!AA$7:AA$732,EUROSTAT_VBE_IND_2010!$B$7:$B$732,$D347,EUROSTAT_VBE_IND_2010!$C$7:$C$732,"*"&amp;RIGHT($A347,3)&amp;"*",EUROSTAT_VBE_IND_2010!$D$7:$D$732,"554*"))/1000-(SUMIFS(EUROSTAT_VBE_IND_2010!AA$7:AA$732,EUROSTAT_VBE_IND_2010!$B$7:$B$732,$D347,EUROSTAT_VBE_IND_2010!$C$7:$C$732,"*"&amp;RIGHT($A347,3)&amp;"*",EUROSTAT_VBE_IND_2010!$D$7:$D$732,"5543*"))/1000-(SUMIFS(EUROSTAT_VBE_IND_2010!AA$7:AA$732,EUROSTAT_VBE_IND_2010!$B$7:$B$732,$D347,EUROSTAT_VBE_IND_2010!$C$7:$C$732,"*"&amp;RIGHT($A347,3)&amp;"*",EUROSTAT_VBE_IND_2010!$D$7:$D$732,"5544*"))/1000</f>
        <v>0</v>
      </c>
      <c r="AC347" s="17">
        <f>(SUMIFS(EUROSTAT_VBE_IND_2010!AB$7:AB$732,EUROSTAT_VBE_IND_2010!$B$7:$B$732,$D347,EUROSTAT_VBE_IND_2010!$C$7:$C$732,"*"&amp;RIGHT($A347,3)&amp;"*",EUROSTAT_VBE_IND_2010!$D$7:$D$732,"554*"))/1000-(SUMIFS(EUROSTAT_VBE_IND_2010!AB$7:AB$732,EUROSTAT_VBE_IND_2010!$B$7:$B$732,$D347,EUROSTAT_VBE_IND_2010!$C$7:$C$732,"*"&amp;RIGHT($A347,3)&amp;"*",EUROSTAT_VBE_IND_2010!$D$7:$D$732,"5543*"))/1000-(SUMIFS(EUROSTAT_VBE_IND_2010!AB$7:AB$732,EUROSTAT_VBE_IND_2010!$B$7:$B$732,$D347,EUROSTAT_VBE_IND_2010!$C$7:$C$732,"*"&amp;RIGHT($A347,3)&amp;"*",EUROSTAT_VBE_IND_2010!$D$7:$D$732,"5544*"))/1000</f>
        <v>0</v>
      </c>
      <c r="AD347" s="17">
        <f>(SUMIFS(EUROSTAT_VBE_IND_2010!AC$7:AC$732,EUROSTAT_VBE_IND_2010!$B$7:$B$732,$D347,EUROSTAT_VBE_IND_2010!$C$7:$C$732,"*"&amp;RIGHT($A347,3)&amp;"*",EUROSTAT_VBE_IND_2010!$D$7:$D$732,"554*"))/1000-(SUMIFS(EUROSTAT_VBE_IND_2010!AC$7:AC$732,EUROSTAT_VBE_IND_2010!$B$7:$B$732,$D347,EUROSTAT_VBE_IND_2010!$C$7:$C$732,"*"&amp;RIGHT($A347,3)&amp;"*",EUROSTAT_VBE_IND_2010!$D$7:$D$732,"5543*"))/1000-(SUMIFS(EUROSTAT_VBE_IND_2010!AC$7:AC$732,EUROSTAT_VBE_IND_2010!$B$7:$B$732,$D347,EUROSTAT_VBE_IND_2010!$C$7:$C$732,"*"&amp;RIGHT($A347,3)&amp;"*",EUROSTAT_VBE_IND_2010!$D$7:$D$732,"5544*"))/1000</f>
        <v>0.001</v>
      </c>
      <c r="AE347" s="17">
        <f>(SUMIFS(EUROSTAT_VBE_IND_2010!AD$7:AD$732,EUROSTAT_VBE_IND_2010!$B$7:$B$732,$D347,EUROSTAT_VBE_IND_2010!$C$7:$C$732,"*"&amp;RIGHT($A347,3)&amp;"*",EUROSTAT_VBE_IND_2010!$D$7:$D$732,"554*"))/1000-(SUMIFS(EUROSTAT_VBE_IND_2010!AD$7:AD$732,EUROSTAT_VBE_IND_2010!$B$7:$B$732,$D347,EUROSTAT_VBE_IND_2010!$C$7:$C$732,"*"&amp;RIGHT($A347,3)&amp;"*",EUROSTAT_VBE_IND_2010!$D$7:$D$732,"5543*"))/1000-(SUMIFS(EUROSTAT_VBE_IND_2010!AD$7:AD$732,EUROSTAT_VBE_IND_2010!$B$7:$B$732,$D347,EUROSTAT_VBE_IND_2010!$C$7:$C$732,"*"&amp;RIGHT($A347,3)&amp;"*",EUROSTAT_VBE_IND_2010!$D$7:$D$732,"5544*"))/1000</f>
        <v>0.039</v>
      </c>
      <c r="AF347" s="17">
        <f>(SUMIFS(EUROSTAT_VBE_IND_2010!AE$7:AE$732,EUROSTAT_VBE_IND_2010!$B$7:$B$732,$D347,EUROSTAT_VBE_IND_2010!$C$7:$C$732,"*"&amp;RIGHT($A347,3)&amp;"*",EUROSTAT_VBE_IND_2010!$D$7:$D$732,"554*"))/1000-(SUMIFS(EUROSTAT_VBE_IND_2010!AE$7:AE$732,EUROSTAT_VBE_IND_2010!$B$7:$B$732,$D347,EUROSTAT_VBE_IND_2010!$C$7:$C$732,"*"&amp;RIGHT($A347,3)&amp;"*",EUROSTAT_VBE_IND_2010!$D$7:$D$732,"5543*"))/1000-(SUMIFS(EUROSTAT_VBE_IND_2010!AE$7:AE$732,EUROSTAT_VBE_IND_2010!$B$7:$B$732,$D347,EUROSTAT_VBE_IND_2010!$C$7:$C$732,"*"&amp;RIGHT($A347,3)&amp;"*",EUROSTAT_VBE_IND_2010!$D$7:$D$732,"5544*"))/1000</f>
        <v>0.025</v>
      </c>
      <c r="AG347" s="17">
        <f>(SUMIFS(EUROSTAT_VBE_IND_2010!AF$7:AF$732,EUROSTAT_VBE_IND_2010!$B$7:$B$732,$D347,EUROSTAT_VBE_IND_2010!$C$7:$C$732,"*"&amp;RIGHT($A347,3)&amp;"*",EUROSTAT_VBE_IND_2010!$D$7:$D$732,"554*"))/1000-(SUMIFS(EUROSTAT_VBE_IND_2010!AF$7:AF$732,EUROSTAT_VBE_IND_2010!$B$7:$B$732,$D347,EUROSTAT_VBE_IND_2010!$C$7:$C$732,"*"&amp;RIGHT($A347,3)&amp;"*",EUROSTAT_VBE_IND_2010!$D$7:$D$732,"5543*"))/1000-(SUMIFS(EUROSTAT_VBE_IND_2010!AF$7:AF$732,EUROSTAT_VBE_IND_2010!$B$7:$B$732,$D347,EUROSTAT_VBE_IND_2010!$C$7:$C$732,"*"&amp;RIGHT($A347,3)&amp;"*",EUROSTAT_VBE_IND_2010!$D$7:$D$732,"5544*"))/1000</f>
        <v>0.093</v>
      </c>
      <c r="AH347" s="17">
        <f>(SUMIFS(EUROSTAT_VBE_IND_2010!AH$7:AH$732,EUROSTAT_VBE_IND_2010!$B$7:$B$732,$D347,EUROSTAT_VBE_IND_2010!$C$7:$C$732,"*"&amp;RIGHT($A347,3)&amp;"*",EUROSTAT_VBE_IND_2010!$D$7:$D$732,"554*"))/1000-(SUMIFS(EUROSTAT_VBE_IND_2010!AH$7:AH$732,EUROSTAT_VBE_IND_2010!$B$7:$B$732,$D347,EUROSTAT_VBE_IND_2010!$C$7:$C$732,"*"&amp;RIGHT($A347,3)&amp;"*",EUROSTAT_VBE_IND_2010!$D$7:$D$732,"5543*"))/1000-(SUMIFS(EUROSTAT_VBE_IND_2010!AH$7:AH$732,EUROSTAT_VBE_IND_2010!$B$7:$B$732,$D347,EUROSTAT_VBE_IND_2010!$C$7:$C$732,"*"&amp;RIGHT($A347,3)&amp;"*",EUROSTAT_VBE_IND_2010!$D$7:$D$732,"5544*"))/1000</f>
        <v>0</v>
      </c>
      <c r="AI347" s="17">
        <f>(SUMIFS(EUROSTAT_VBE_IND_2010!AI$7:AI$732,EUROSTAT_VBE_IND_2010!$B$7:$B$732,$D347,EUROSTAT_VBE_IND_2010!$C$7:$C$732,"*"&amp;RIGHT($A347,3)&amp;"*",EUROSTAT_VBE_IND_2010!$D$7:$D$732,"554*"))/1000-(SUMIFS(EUROSTAT_VBE_IND_2010!AI$7:AI$732,EUROSTAT_VBE_IND_2010!$B$7:$B$732,$D347,EUROSTAT_VBE_IND_2010!$C$7:$C$732,"*"&amp;RIGHT($A347,3)&amp;"*",EUROSTAT_VBE_IND_2010!$D$7:$D$732,"5543*"))/1000-(SUMIFS(EUROSTAT_VBE_IND_2010!AI$7:AI$732,EUROSTAT_VBE_IND_2010!$B$7:$B$732,$D347,EUROSTAT_VBE_IND_2010!$C$7:$C$732,"*"&amp;RIGHT($A347,3)&amp;"*",EUROSTAT_VBE_IND_2010!$D$7:$D$732,"5544*"))/1000</f>
        <v>0.017</v>
      </c>
      <c r="AJ347" s="17">
        <f>(SUMIFS(EUROSTAT_VBE_IND_2010!AJ$7:AJ$732,EUROSTAT_VBE_IND_2010!$B$7:$B$732,$D347,EUROSTAT_VBE_IND_2010!$C$7:$C$732,"*"&amp;RIGHT($A347,3)&amp;"*",EUROSTAT_VBE_IND_2010!$D$7:$D$732,"554*"))/1000-(SUMIFS(EUROSTAT_VBE_IND_2010!AJ$7:AJ$732,EUROSTAT_VBE_IND_2010!$B$7:$B$732,$D347,EUROSTAT_VBE_IND_2010!$C$7:$C$732,"*"&amp;RIGHT($A347,3)&amp;"*",EUROSTAT_VBE_IND_2010!$D$7:$D$732,"5543*"))/1000-(SUMIFS(EUROSTAT_VBE_IND_2010!AJ$7:AJ$732,EUROSTAT_VBE_IND_2010!$B$7:$B$732,$D347,EUROSTAT_VBE_IND_2010!$C$7:$C$732,"*"&amp;RIGHT($A347,3)&amp;"*",EUROSTAT_VBE_IND_2010!$D$7:$D$732,"5544*"))/1000</f>
        <v>0.312</v>
      </c>
      <c r="AK347" s="17">
        <f>(SUMIFS(EUROSTAT_VBE_IND_2010!AK$7:AK$732,EUROSTAT_VBE_IND_2010!$B$7:$B$732,$D347,EUROSTAT_VBE_IND_2010!$C$7:$C$732,"*"&amp;RIGHT($A347,3)&amp;"*",EUROSTAT_VBE_IND_2010!$D$7:$D$732,"554*"))/1000-(SUMIFS(EUROSTAT_VBE_IND_2010!AK$7:AK$732,EUROSTAT_VBE_IND_2010!$B$7:$B$732,$D347,EUROSTAT_VBE_IND_2010!$C$7:$C$732,"*"&amp;RIGHT($A347,3)&amp;"*",EUROSTAT_VBE_IND_2010!$D$7:$D$732,"5543*"))/1000-(SUMIFS(EUROSTAT_VBE_IND_2010!AK$7:AK$732,EUROSTAT_VBE_IND_2010!$B$7:$B$732,$D347,EUROSTAT_VBE_IND_2010!$C$7:$C$732,"*"&amp;RIGHT($A347,3)&amp;"*",EUROSTAT_VBE_IND_2010!$D$7:$D$732,"5544*"))/1000</f>
        <v>0</v>
      </c>
      <c r="AL347" s="198">
        <f>SUMIFS('IEA Bal_AL-IND'!$D$30:$D$329,'IEA Bal_AL-IND'!$A$30:$A$329,"*"&amp;RIGHT($B347,8),'IEA Bal_AL-IND'!$C$30:$C$329,'Aggregated Balance-IND_2010'!$E347)</f>
        <v>0</v>
      </c>
      <c r="AM347" s="198">
        <f>SUMIFS('IEA Bal_BA-IND'!$D$30:$D$329,'IEA Bal_BA-IND'!$A$30:$A$329,"*"&amp;RIGHT($B347,8),'IEA Bal_BA-IND'!$C$30:$C$329,'Aggregated Balance-IND_2010'!$E347)</f>
        <v>0</v>
      </c>
      <c r="AN347" s="198">
        <f>SUMIFS('IEA Bal_KS-IND'!$D$30:$D$329,'IEA Bal_KS-IND'!$A$30:$A$329,"*"&amp;RIGHT($B347,8),'IEA Bal_KS-IND'!$C$30:$C$329,'Aggregated Balance-IND_2010'!$E347)</f>
        <v>0.00201</v>
      </c>
      <c r="AO347" s="17">
        <f>(SUMIFS(EUROSTAT_VBE_IND_2010!Y$7:Y$732,EUROSTAT_VBE_IND_2010!$B$7:$B$732,$D347,EUROSTAT_VBE_IND_2010!$C$7:$C$732,"*"&amp;RIGHT($A347,3)&amp;"*",EUROSTAT_VBE_IND_2010!$D$7:$D$732,"554*"))/1000-(SUMIFS(EUROSTAT_VBE_IND_2010!Y$7:Y$732,EUROSTAT_VBE_IND_2010!$B$7:$B$732,$D347,EUROSTAT_VBE_IND_2010!$C$7:$C$732,"*"&amp;RIGHT($A347,3)&amp;"*",EUROSTAT_VBE_IND_2010!$D$7:$D$732,"5543*"))/1000-(SUMIFS(EUROSTAT_VBE_IND_2010!Y$7:Y$732,EUROSTAT_VBE_IND_2010!$B$7:$B$732,$D347,EUROSTAT_VBE_IND_2010!$C$7:$C$732,"*"&amp;RIGHT($A347,3)&amp;"*",EUROSTAT_VBE_IND_2010!$D$7:$D$732,"5544*"))/1000</f>
        <v>0</v>
      </c>
      <c r="AP347" s="17">
        <f>(SUMIFS(EUROSTAT_VBE_IND_2010!Z$7:Z$732,EUROSTAT_VBE_IND_2010!$B$7:$B$732,$D347,EUROSTAT_VBE_IND_2010!$C$7:$C$732,"*"&amp;RIGHT($A347,3)&amp;"*",EUROSTAT_VBE_IND_2010!$D$7:$D$732,"554*"))/1000-(SUMIFS(EUROSTAT_VBE_IND_2010!Z$7:Z$732,EUROSTAT_VBE_IND_2010!$B$7:$B$732,$D347,EUROSTAT_VBE_IND_2010!$C$7:$C$732,"*"&amp;RIGHT($A347,3)&amp;"*",EUROSTAT_VBE_IND_2010!$D$7:$D$732,"5543*"))/1000-(SUMIFS(EUROSTAT_VBE_IND_2010!Z$7:Z$732,EUROSTAT_VBE_IND_2010!$B$7:$B$732,$D347,EUROSTAT_VBE_IND_2010!$C$7:$C$732,"*"&amp;RIGHT($A347,3)&amp;"*",EUROSTAT_VBE_IND_2010!$D$7:$D$732,"5544*"))/1000</f>
        <v>0.002</v>
      </c>
      <c r="AQ347" s="17">
        <f>(SUMIFS(EUROSTAT_VBE_IND_2010!AG$7:AG$732,EUROSTAT_VBE_IND_2010!$B$7:$B$732,$D347,EUROSTAT_VBE_IND_2010!$C$7:$C$732,"*"&amp;RIGHT($A347,3)&amp;"*",EUROSTAT_VBE_IND_2010!$D$7:$D$732,"554*"))/1000-(SUMIFS(EUROSTAT_VBE_IND_2010!AG$7:AG$732,EUROSTAT_VBE_IND_2010!$B$7:$B$732,$D347,EUROSTAT_VBE_IND_2010!$C$7:$C$732,"*"&amp;RIGHT($A347,3)&amp;"*",EUROSTAT_VBE_IND_2010!$D$7:$D$732,"5543*"))/1000-(SUMIFS(EUROSTAT_VBE_IND_2010!AG$7:AG$732,EUROSTAT_VBE_IND_2010!$B$7:$B$732,$D347,EUROSTAT_VBE_IND_2010!$C$7:$C$732,"*"&amp;RIGHT($A347,3)&amp;"*",EUROSTAT_VBE_IND_2010!$D$7:$D$732,"5544*"))/1000</f>
        <v>0.017</v>
      </c>
    </row>
    <row r="348" spans="1:43">
      <c r="A348" t="str">
        <f>LEFT(EUROSTAT_VBE_IND_2010!$C$528,8)</f>
        <v>B_101847</v>
      </c>
      <c r="B348" s="28" t="s">
        <v>212</v>
      </c>
      <c r="C348" t="s">
        <v>293</v>
      </c>
      <c r="D348" t="s">
        <v>126</v>
      </c>
      <c r="E348" t="s">
        <v>245</v>
      </c>
      <c r="F348" t="s">
        <v>265</v>
      </c>
      <c r="G348" s="17">
        <f>(SUMIFS(EUROSTAT_VBE_IND_2010!E$7:E$732,EUROSTAT_VBE_IND_2010!$B$7:$B$732,$D348,EUROSTAT_VBE_IND_2010!$C$7:$C$732,"*"&amp;RIGHT($A348,3)&amp;"*",EUROSTAT_VBE_IND_2010!$D$7:$D$732,"5543*"))/1000</f>
        <v>0</v>
      </c>
      <c r="H348" s="17">
        <f>(SUMIFS(EUROSTAT_VBE_IND_2010!F$7:F$732,EUROSTAT_VBE_IND_2010!$B$7:$B$732,$D348,EUROSTAT_VBE_IND_2010!$C$7:$C$732,"*"&amp;RIGHT($A348,3)&amp;"*",EUROSTAT_VBE_IND_2010!$D$7:$D$732,"5543*"))/1000</f>
        <v>0</v>
      </c>
      <c r="I348" s="17">
        <f>(SUMIFS(EUROSTAT_VBE_IND_2010!G$7:G$732,EUROSTAT_VBE_IND_2010!$B$7:$B$732,$D348,EUROSTAT_VBE_IND_2010!$C$7:$C$732,"*"&amp;RIGHT($A348,3)&amp;"*",EUROSTAT_VBE_IND_2010!$D$7:$D$732,"5543*"))/1000</f>
        <v>0</v>
      </c>
      <c r="J348" s="198">
        <f>SUMIFS('IEA Bal_CH-IND'!$D$30:$D$329,'IEA Bal_CH-IND'!$A$30:$A$329,"*"&amp;RIGHT($B348,8),'IEA Bal_CH-IND'!$C$30:$C$329,'Aggregated Balance-IND_2010'!$E348)</f>
        <v>0</v>
      </c>
      <c r="K348" s="17">
        <f>(SUMIFS(EUROSTAT_VBE_IND_2010!H$7:H$732,EUROSTAT_VBE_IND_2010!$B$7:$B$732,$D348,EUROSTAT_VBE_IND_2010!$C$7:$C$732,"*"&amp;RIGHT($A348,3)&amp;"*",EUROSTAT_VBE_IND_2010!$D$7:$D$732,"5543*"))/1000</f>
        <v>0</v>
      </c>
      <c r="L348" s="17">
        <f>(SUMIFS(EUROSTAT_VBE_IND_2010!I$7:I$732,EUROSTAT_VBE_IND_2010!$B$7:$B$732,$D348,EUROSTAT_VBE_IND_2010!$C$7:$C$732,"*"&amp;RIGHT($A348,3)&amp;"*",EUROSTAT_VBE_IND_2010!$D$7:$D$732,"5543*"))/1000</f>
        <v>0</v>
      </c>
      <c r="M348" s="17">
        <f>(SUMIFS(EUROSTAT_VBE_IND_2010!J$7:J$732,EUROSTAT_VBE_IND_2010!$B$7:$B$732,$D348,EUROSTAT_VBE_IND_2010!$C$7:$C$732,"*"&amp;RIGHT($A348,3)&amp;"*",EUROSTAT_VBE_IND_2010!$D$7:$D$732,"5543*"))/1000</f>
        <v>0.006</v>
      </c>
      <c r="N348" s="17">
        <f>(SUMIFS(EUROSTAT_VBE_IND_2010!K$7:K$732,EUROSTAT_VBE_IND_2010!$B$7:$B$732,$D348,EUROSTAT_VBE_IND_2010!$C$7:$C$732,"*"&amp;RIGHT($A348,3)&amp;"*",EUROSTAT_VBE_IND_2010!$D$7:$D$732,"5543*"))/1000</f>
        <v>0.031</v>
      </c>
      <c r="O348" s="17">
        <f>(SUMIFS(EUROSTAT_VBE_IND_2010!L$7:L$732,EUROSTAT_VBE_IND_2010!$B$7:$B$732,$D348,EUROSTAT_VBE_IND_2010!$C$7:$C$732,"*"&amp;RIGHT($A348,3)&amp;"*",EUROSTAT_VBE_IND_2010!$D$7:$D$732,"5543*"))/1000</f>
        <v>0</v>
      </c>
      <c r="P348" s="17">
        <f>(SUMIFS(EUROSTAT_VBE_IND_2010!M$7:M$732,EUROSTAT_VBE_IND_2010!$B$7:$B$732,$D348,EUROSTAT_VBE_IND_2010!$C$7:$C$732,"*"&amp;RIGHT($A348,3)&amp;"*",EUROSTAT_VBE_IND_2010!$D$7:$D$732,"5543*"))/1000</f>
        <v>0</v>
      </c>
      <c r="Q348" s="17">
        <f>(SUMIFS(EUROSTAT_VBE_IND_2010!N$7:N$732,EUROSTAT_VBE_IND_2010!$B$7:$B$732,$D348,EUROSTAT_VBE_IND_2010!$C$7:$C$732,"*"&amp;RIGHT($A348,3)&amp;"*",EUROSTAT_VBE_IND_2010!$D$7:$D$732,"5543*"))/1000</f>
        <v>0</v>
      </c>
      <c r="R348" s="17">
        <f>(SUMIFS(EUROSTAT_VBE_IND_2010!O$7:O$732,EUROSTAT_VBE_IND_2010!$B$7:$B$732,$D348,EUROSTAT_VBE_IND_2010!$C$7:$C$732,"*"&amp;RIGHT($A348,3)&amp;"*",EUROSTAT_VBE_IND_2010!$D$7:$D$732,"5543*"))/1000</f>
        <v>0</v>
      </c>
      <c r="S348" s="17">
        <f>(SUMIFS(EUROSTAT_VBE_IND_2010!P$7:P$732,EUROSTAT_VBE_IND_2010!$B$7:$B$732,$D348,EUROSTAT_VBE_IND_2010!$C$7:$C$732,"*"&amp;RIGHT($A348,3)&amp;"*",EUROSTAT_VBE_IND_2010!$D$7:$D$732,"5543*"))/1000</f>
        <v>0</v>
      </c>
      <c r="T348" s="17">
        <f>(SUMIFS(EUROSTAT_VBE_IND_2010!Q$7:Q$732,EUROSTAT_VBE_IND_2010!$B$7:$B$732,$D348,EUROSTAT_VBE_IND_2010!$C$7:$C$732,"*"&amp;RIGHT($A348,3)&amp;"*",EUROSTAT_VBE_IND_2010!$D$7:$D$732,"5543*"))/1000</f>
        <v>0</v>
      </c>
      <c r="U348" s="17">
        <f>(SUMIFS(EUROSTAT_VBE_IND_2010!R$7:R$732,EUROSTAT_VBE_IND_2010!$B$7:$B$732,$D348,EUROSTAT_VBE_IND_2010!$C$7:$C$732,"*"&amp;RIGHT($A348,3)&amp;"*",EUROSTAT_VBE_IND_2010!$D$7:$D$732,"5543*"))/1000</f>
        <v>0</v>
      </c>
      <c r="V348" s="17">
        <f>(SUMIFS(EUROSTAT_VBE_IND_2010!S$7:S$732,EUROSTAT_VBE_IND_2010!$B$7:$B$732,$D348,EUROSTAT_VBE_IND_2010!$C$7:$C$732,"*"&amp;RIGHT($A348,3)&amp;"*",EUROSTAT_VBE_IND_2010!$D$7:$D$732,"5543*"))/1000</f>
        <v>0</v>
      </c>
      <c r="W348" s="17">
        <f>(SUMIFS(EUROSTAT_VBE_IND_2010!T$7:T$732,EUROSTAT_VBE_IND_2010!$B$7:$B$732,$D348,EUROSTAT_VBE_IND_2010!$C$7:$C$732,"*"&amp;RIGHT($A348,3)&amp;"*",EUROSTAT_VBE_IND_2010!$D$7:$D$732,"5543*"))/1000</f>
        <v>0</v>
      </c>
      <c r="X348" s="17">
        <f>(SUMIFS(EUROSTAT_VBE_IND_2010!U$7:U$732,EUROSTAT_VBE_IND_2010!$B$7:$B$732,$D348,EUROSTAT_VBE_IND_2010!$C$7:$C$732,"*"&amp;RIGHT($A348,3)&amp;"*",EUROSTAT_VBE_IND_2010!$D$7:$D$732,"5543*"))/1000</f>
        <v>0</v>
      </c>
      <c r="Y348" s="17">
        <f>(SUMIFS(EUROSTAT_VBE_IND_2010!V$7:V$732,EUROSTAT_VBE_IND_2010!$B$7:$B$732,$D348,EUROSTAT_VBE_IND_2010!$C$7:$C$732,"*"&amp;RIGHT($A348,3)&amp;"*",EUROSTAT_VBE_IND_2010!$D$7:$D$732,"5543*"))/1000</f>
        <v>0</v>
      </c>
      <c r="Z348" s="17">
        <f>(SUMIFS(EUROSTAT_VBE_IND_2010!W$7:W$732,EUROSTAT_VBE_IND_2010!$B$7:$B$732,$D348,EUROSTAT_VBE_IND_2010!$C$7:$C$732,"*"&amp;RIGHT($A348,3)&amp;"*",EUROSTAT_VBE_IND_2010!$D$7:$D$732,"5543*"))/1000</f>
        <v>0</v>
      </c>
      <c r="AA348" s="17">
        <f>(SUMIFS(EUROSTAT_VBE_IND_2010!X$7:X$732,EUROSTAT_VBE_IND_2010!$B$7:$B$732,$D348,EUROSTAT_VBE_IND_2010!$C$7:$C$732,"*"&amp;RIGHT($A348,3)&amp;"*",EUROSTAT_VBE_IND_2010!$D$7:$D$732,"5543*"))/1000</f>
        <v>0</v>
      </c>
      <c r="AB348" s="17">
        <f>(SUMIFS(EUROSTAT_VBE_IND_2010!AA$7:AA$732,EUROSTAT_VBE_IND_2010!$B$7:$B$732,$D348,EUROSTAT_VBE_IND_2010!$C$7:$C$732,"*"&amp;RIGHT($A348,3)&amp;"*",EUROSTAT_VBE_IND_2010!$D$7:$D$732,"5543*"))/1000</f>
        <v>0</v>
      </c>
      <c r="AC348" s="17">
        <f>(SUMIFS(EUROSTAT_VBE_IND_2010!AB$7:AB$732,EUROSTAT_VBE_IND_2010!$B$7:$B$732,$D348,EUROSTAT_VBE_IND_2010!$C$7:$C$732,"*"&amp;RIGHT($A348,3)&amp;"*",EUROSTAT_VBE_IND_2010!$D$7:$D$732,"5543*"))/1000</f>
        <v>0</v>
      </c>
      <c r="AD348" s="17">
        <f>(SUMIFS(EUROSTAT_VBE_IND_2010!AC$7:AC$732,EUROSTAT_VBE_IND_2010!$B$7:$B$732,$D348,EUROSTAT_VBE_IND_2010!$C$7:$C$732,"*"&amp;RIGHT($A348,3)&amp;"*",EUROSTAT_VBE_IND_2010!$D$7:$D$732,"5543*"))/1000</f>
        <v>0</v>
      </c>
      <c r="AE348" s="17">
        <f>(SUMIFS(EUROSTAT_VBE_IND_2010!AD$7:AD$732,EUROSTAT_VBE_IND_2010!$B$7:$B$732,$D348,EUROSTAT_VBE_IND_2010!$C$7:$C$732,"*"&amp;RIGHT($A348,3)&amp;"*",EUROSTAT_VBE_IND_2010!$D$7:$D$732,"5543*"))/1000</f>
        <v>0</v>
      </c>
      <c r="AF348" s="17">
        <f>(SUMIFS(EUROSTAT_VBE_IND_2010!AE$7:AE$732,EUROSTAT_VBE_IND_2010!$B$7:$B$732,$D348,EUROSTAT_VBE_IND_2010!$C$7:$C$732,"*"&amp;RIGHT($A348,3)&amp;"*",EUROSTAT_VBE_IND_2010!$D$7:$D$732,"5543*"))/1000</f>
        <v>0</v>
      </c>
      <c r="AG348" s="17">
        <f>(SUMIFS(EUROSTAT_VBE_IND_2010!AF$7:AF$732,EUROSTAT_VBE_IND_2010!$B$7:$B$732,$D348,EUROSTAT_VBE_IND_2010!$C$7:$C$732,"*"&amp;RIGHT($A348,3)&amp;"*",EUROSTAT_VBE_IND_2010!$D$7:$D$732,"5543*"))/1000</f>
        <v>0</v>
      </c>
      <c r="AH348" s="17">
        <f>(SUMIFS(EUROSTAT_VBE_IND_2010!AH$7:AH$732,EUROSTAT_VBE_IND_2010!$B$7:$B$732,$D348,EUROSTAT_VBE_IND_2010!$C$7:$C$732,"*"&amp;RIGHT($A348,3)&amp;"*",EUROSTAT_VBE_IND_2010!$D$7:$D$732,"5543*"))/1000</f>
        <v>0</v>
      </c>
      <c r="AI348" s="17">
        <f>(SUMIFS(EUROSTAT_VBE_IND_2010!AI$7:AI$732,EUROSTAT_VBE_IND_2010!$B$7:$B$732,$D348,EUROSTAT_VBE_IND_2010!$C$7:$C$732,"*"&amp;RIGHT($A348,3)&amp;"*",EUROSTAT_VBE_IND_2010!$D$7:$D$732,"5543*"))/1000</f>
        <v>0</v>
      </c>
      <c r="AJ348" s="17">
        <f>(SUMIFS(EUROSTAT_VBE_IND_2010!AJ$7:AJ$732,EUROSTAT_VBE_IND_2010!$B$7:$B$732,$D348,EUROSTAT_VBE_IND_2010!$C$7:$C$732,"*"&amp;RIGHT($A348,3)&amp;"*",EUROSTAT_VBE_IND_2010!$D$7:$D$732,"5543*"))/1000</f>
        <v>0</v>
      </c>
      <c r="AK348" s="17">
        <f>(SUMIFS(EUROSTAT_VBE_IND_2010!AK$7:AK$732,EUROSTAT_VBE_IND_2010!$B$7:$B$732,$D348,EUROSTAT_VBE_IND_2010!$C$7:$C$732,"*"&amp;RIGHT($A348,3)&amp;"*",EUROSTAT_VBE_IND_2010!$D$7:$D$732,"5543*"))/1000</f>
        <v>0</v>
      </c>
      <c r="AL348" s="198">
        <f>SUMIFS('IEA Bal_AL-IND'!$D$30:$D$329,'IEA Bal_AL-IND'!$A$30:$A$329,"*"&amp;RIGHT($B348,8),'IEA Bal_AL-IND'!$C$30:$C$329,'Aggregated Balance-IND_2010'!$E348)</f>
        <v>0</v>
      </c>
      <c r="AM348" s="198">
        <f>SUMIFS('IEA Bal_BA-IND'!$D$30:$D$329,'IEA Bal_BA-IND'!$A$30:$A$329,"*"&amp;RIGHT($B348,8),'IEA Bal_BA-IND'!$C$30:$C$329,'Aggregated Balance-IND_2010'!$E348)</f>
        <v>0</v>
      </c>
      <c r="AN348" s="198">
        <f>SUMIFS('IEA Bal_KS-IND'!$D$30:$D$329,'IEA Bal_KS-IND'!$A$30:$A$329,"*"&amp;RIGHT($B348,8),'IEA Bal_KS-IND'!$C$30:$C$329,'Aggregated Balance-IND_2010'!$E348)</f>
        <v>0</v>
      </c>
      <c r="AO348" s="17">
        <f>(SUMIFS(EUROSTAT_VBE_IND_2010!Y$7:Y$732,EUROSTAT_VBE_IND_2010!$B$7:$B$732,$D348,EUROSTAT_VBE_IND_2010!$C$7:$C$732,"*"&amp;RIGHT($A348,3)&amp;"*",EUROSTAT_VBE_IND_2010!$D$7:$D$732,"5543*"))/1000</f>
        <v>0</v>
      </c>
      <c r="AP348" s="17">
        <f>(SUMIFS(EUROSTAT_VBE_IND_2010!Z$7:Z$732,EUROSTAT_VBE_IND_2010!$B$7:$B$732,$D348,EUROSTAT_VBE_IND_2010!$C$7:$C$732,"*"&amp;RIGHT($A348,3)&amp;"*",EUROSTAT_VBE_IND_2010!$D$7:$D$732,"5543*"))/1000</f>
        <v>0</v>
      </c>
      <c r="AQ348" s="17">
        <f>(SUMIFS(EUROSTAT_VBE_IND_2010!AG$7:AG$732,EUROSTAT_VBE_IND_2010!$B$7:$B$732,$D348,EUROSTAT_VBE_IND_2010!$C$7:$C$732,"*"&amp;RIGHT($A348,3)&amp;"*",EUROSTAT_VBE_IND_2010!$D$7:$D$732,"5543*"))/1000</f>
        <v>0</v>
      </c>
    </row>
    <row r="349" spans="1:43">
      <c r="A349" t="str">
        <f>LEFT(EUROSTAT_VBE_IND_2010!$C$528,8)</f>
        <v>B_101847</v>
      </c>
      <c r="B349" s="28" t="s">
        <v>212</v>
      </c>
      <c r="C349" t="s">
        <v>293</v>
      </c>
      <c r="D349" t="s">
        <v>126</v>
      </c>
      <c r="E349" t="s">
        <v>246</v>
      </c>
      <c r="F349" t="s">
        <v>266</v>
      </c>
      <c r="G349" s="17">
        <f>(SUMIFS(EUROSTAT_VBE_IND_2010!E$7:E$732,EUROSTAT_VBE_IND_2010!$B$7:$B$732,$D349,EUROSTAT_VBE_IND_2010!$C$7:$C$732,"*"&amp;RIGHT($A349,3)&amp;"*",EUROSTAT_VBE_IND_2010!$D$7:$D$732,"7100*"))/1000</f>
        <v>0.003</v>
      </c>
      <c r="H349" s="17">
        <f>(SUMIFS(EUROSTAT_VBE_IND_2010!F$7:F$732,EUROSTAT_VBE_IND_2010!$B$7:$B$732,$D349,EUROSTAT_VBE_IND_2010!$C$7:$C$732,"*"&amp;RIGHT($A349,3)&amp;"*",EUROSTAT_VBE_IND_2010!$D$7:$D$732,"7100*"))/1000</f>
        <v>0</v>
      </c>
      <c r="I349" s="17">
        <f>(SUMIFS(EUROSTAT_VBE_IND_2010!G$7:G$732,EUROSTAT_VBE_IND_2010!$B$7:$B$732,$D349,EUROSTAT_VBE_IND_2010!$C$7:$C$732,"*"&amp;RIGHT($A349,3)&amp;"*",EUROSTAT_VBE_IND_2010!$D$7:$D$732,"7100*"))/1000</f>
        <v>0</v>
      </c>
      <c r="J349" s="198">
        <f>SUMIFS('IEA Bal_CH-IND'!$D$30:$D$329,'IEA Bal_CH-IND'!$A$30:$A$329,"*"&amp;RIGHT($B349,8),'IEA Bal_CH-IND'!$C$30:$C$329,'Aggregated Balance-IND_2010'!$E349)</f>
        <v>0.01202</v>
      </c>
      <c r="K349" s="17">
        <f>(SUMIFS(EUROSTAT_VBE_IND_2010!H$7:H$732,EUROSTAT_VBE_IND_2010!$B$7:$B$732,$D349,EUROSTAT_VBE_IND_2010!$C$7:$C$732,"*"&amp;RIGHT($A349,3)&amp;"*",EUROSTAT_VBE_IND_2010!$D$7:$D$732,"7100*"))/1000</f>
        <v>0</v>
      </c>
      <c r="L349" s="17">
        <f>(SUMIFS(EUROSTAT_VBE_IND_2010!I$7:I$732,EUROSTAT_VBE_IND_2010!$B$7:$B$732,$D349,EUROSTAT_VBE_IND_2010!$C$7:$C$732,"*"&amp;RIGHT($A349,3)&amp;"*",EUROSTAT_VBE_IND_2010!$D$7:$D$732,"7100*"))/1000</f>
        <v>0</v>
      </c>
      <c r="M349" s="17">
        <f>(SUMIFS(EUROSTAT_VBE_IND_2010!J$7:J$732,EUROSTAT_VBE_IND_2010!$B$7:$B$732,$D349,EUROSTAT_VBE_IND_2010!$C$7:$C$732,"*"&amp;RIGHT($A349,3)&amp;"*",EUROSTAT_VBE_IND_2010!$D$7:$D$732,"7100*"))/1000</f>
        <v>0.002</v>
      </c>
      <c r="N349" s="17">
        <f>(SUMIFS(EUROSTAT_VBE_IND_2010!K$7:K$732,EUROSTAT_VBE_IND_2010!$B$7:$B$732,$D349,EUROSTAT_VBE_IND_2010!$C$7:$C$732,"*"&amp;RIGHT($A349,3)&amp;"*",EUROSTAT_VBE_IND_2010!$D$7:$D$732,"7100*"))/1000</f>
        <v>0</v>
      </c>
      <c r="O349" s="17">
        <f>(SUMIFS(EUROSTAT_VBE_IND_2010!L$7:L$732,EUROSTAT_VBE_IND_2010!$B$7:$B$732,$D349,EUROSTAT_VBE_IND_2010!$C$7:$C$732,"*"&amp;RIGHT($A349,3)&amp;"*",EUROSTAT_VBE_IND_2010!$D$7:$D$732,"7100*"))/1000</f>
        <v>0</v>
      </c>
      <c r="P349" s="17">
        <f>(SUMIFS(EUROSTAT_VBE_IND_2010!M$7:M$732,EUROSTAT_VBE_IND_2010!$B$7:$B$732,$D349,EUROSTAT_VBE_IND_2010!$C$7:$C$732,"*"&amp;RIGHT($A349,3)&amp;"*",EUROSTAT_VBE_IND_2010!$D$7:$D$732,"7100*"))/1000</f>
        <v>0</v>
      </c>
      <c r="Q349" s="17">
        <f>(SUMIFS(EUROSTAT_VBE_IND_2010!N$7:N$732,EUROSTAT_VBE_IND_2010!$B$7:$B$732,$D349,EUROSTAT_VBE_IND_2010!$C$7:$C$732,"*"&amp;RIGHT($A349,3)&amp;"*",EUROSTAT_VBE_IND_2010!$D$7:$D$732,"7100*"))/1000</f>
        <v>0</v>
      </c>
      <c r="R349" s="17">
        <f>(SUMIFS(EUROSTAT_VBE_IND_2010!O$7:O$732,EUROSTAT_VBE_IND_2010!$B$7:$B$732,$D349,EUROSTAT_VBE_IND_2010!$C$7:$C$732,"*"&amp;RIGHT($A349,3)&amp;"*",EUROSTAT_VBE_IND_2010!$D$7:$D$732,"7100*"))/1000</f>
        <v>0</v>
      </c>
      <c r="S349" s="17">
        <f>(SUMIFS(EUROSTAT_VBE_IND_2010!P$7:P$732,EUROSTAT_VBE_IND_2010!$B$7:$B$732,$D349,EUROSTAT_VBE_IND_2010!$C$7:$C$732,"*"&amp;RIGHT($A349,3)&amp;"*",EUROSTAT_VBE_IND_2010!$D$7:$D$732,"7100*"))/1000</f>
        <v>0</v>
      </c>
      <c r="T349" s="17">
        <f>(SUMIFS(EUROSTAT_VBE_IND_2010!Q$7:Q$732,EUROSTAT_VBE_IND_2010!$B$7:$B$732,$D349,EUROSTAT_VBE_IND_2010!$C$7:$C$732,"*"&amp;RIGHT($A349,3)&amp;"*",EUROSTAT_VBE_IND_2010!$D$7:$D$732,"7100*"))/1000</f>
        <v>0</v>
      </c>
      <c r="U349" s="17">
        <f>(SUMIFS(EUROSTAT_VBE_IND_2010!R$7:R$732,EUROSTAT_VBE_IND_2010!$B$7:$B$732,$D349,EUROSTAT_VBE_IND_2010!$C$7:$C$732,"*"&amp;RIGHT($A349,3)&amp;"*",EUROSTAT_VBE_IND_2010!$D$7:$D$732,"7100*"))/1000</f>
        <v>0</v>
      </c>
      <c r="V349" s="17">
        <f>(SUMIFS(EUROSTAT_VBE_IND_2010!S$7:S$732,EUROSTAT_VBE_IND_2010!$B$7:$B$732,$D349,EUROSTAT_VBE_IND_2010!$C$7:$C$732,"*"&amp;RIGHT($A349,3)&amp;"*",EUROSTAT_VBE_IND_2010!$D$7:$D$732,"7100*"))/1000</f>
        <v>0</v>
      </c>
      <c r="W349" s="17">
        <f>(SUMIFS(EUROSTAT_VBE_IND_2010!T$7:T$732,EUROSTAT_VBE_IND_2010!$B$7:$B$732,$D349,EUROSTAT_VBE_IND_2010!$C$7:$C$732,"*"&amp;RIGHT($A349,3)&amp;"*",EUROSTAT_VBE_IND_2010!$D$7:$D$732,"7100*"))/1000</f>
        <v>0</v>
      </c>
      <c r="X349" s="17">
        <f>(SUMIFS(EUROSTAT_VBE_IND_2010!U$7:U$732,EUROSTAT_VBE_IND_2010!$B$7:$B$732,$D349,EUROSTAT_VBE_IND_2010!$C$7:$C$732,"*"&amp;RIGHT($A349,3)&amp;"*",EUROSTAT_VBE_IND_2010!$D$7:$D$732,"7100*"))/1000</f>
        <v>0</v>
      </c>
      <c r="Y349" s="17">
        <f>(SUMIFS(EUROSTAT_VBE_IND_2010!V$7:V$732,EUROSTAT_VBE_IND_2010!$B$7:$B$732,$D349,EUROSTAT_VBE_IND_2010!$C$7:$C$732,"*"&amp;RIGHT($A349,3)&amp;"*",EUROSTAT_VBE_IND_2010!$D$7:$D$732,"7100*"))/1000</f>
        <v>0</v>
      </c>
      <c r="Z349" s="17">
        <f>(SUMIFS(EUROSTAT_VBE_IND_2010!W$7:W$732,EUROSTAT_VBE_IND_2010!$B$7:$B$732,$D349,EUROSTAT_VBE_IND_2010!$C$7:$C$732,"*"&amp;RIGHT($A349,3)&amp;"*",EUROSTAT_VBE_IND_2010!$D$7:$D$732,"7100*"))/1000</f>
        <v>0</v>
      </c>
      <c r="AA349" s="17">
        <f>(SUMIFS(EUROSTAT_VBE_IND_2010!X$7:X$732,EUROSTAT_VBE_IND_2010!$B$7:$B$732,$D349,EUROSTAT_VBE_IND_2010!$C$7:$C$732,"*"&amp;RIGHT($A349,3)&amp;"*",EUROSTAT_VBE_IND_2010!$D$7:$D$732,"7100*"))/1000</f>
        <v>0</v>
      </c>
      <c r="AB349" s="17">
        <f>(SUMIFS(EUROSTAT_VBE_IND_2010!AA$7:AA$732,EUROSTAT_VBE_IND_2010!$B$7:$B$732,$D349,EUROSTAT_VBE_IND_2010!$C$7:$C$732,"*"&amp;RIGHT($A349,3)&amp;"*",EUROSTAT_VBE_IND_2010!$D$7:$D$732,"7100*"))/1000</f>
        <v>0</v>
      </c>
      <c r="AC349" s="17">
        <f>(SUMIFS(EUROSTAT_VBE_IND_2010!AB$7:AB$732,EUROSTAT_VBE_IND_2010!$B$7:$B$732,$D349,EUROSTAT_VBE_IND_2010!$C$7:$C$732,"*"&amp;RIGHT($A349,3)&amp;"*",EUROSTAT_VBE_IND_2010!$D$7:$D$732,"7100*"))/1000</f>
        <v>0</v>
      </c>
      <c r="AD349" s="17">
        <f>(SUMIFS(EUROSTAT_VBE_IND_2010!AC$7:AC$732,EUROSTAT_VBE_IND_2010!$B$7:$B$732,$D349,EUROSTAT_VBE_IND_2010!$C$7:$C$732,"*"&amp;RIGHT($A349,3)&amp;"*",EUROSTAT_VBE_IND_2010!$D$7:$D$732,"7100*"))/1000</f>
        <v>0</v>
      </c>
      <c r="AE349" s="17">
        <f>(SUMIFS(EUROSTAT_VBE_IND_2010!AD$7:AD$732,EUROSTAT_VBE_IND_2010!$B$7:$B$732,$D349,EUROSTAT_VBE_IND_2010!$C$7:$C$732,"*"&amp;RIGHT($A349,3)&amp;"*",EUROSTAT_VBE_IND_2010!$D$7:$D$732,"7100*"))/1000</f>
        <v>0.001</v>
      </c>
      <c r="AF349" s="17">
        <f>(SUMIFS(EUROSTAT_VBE_IND_2010!AE$7:AE$732,EUROSTAT_VBE_IND_2010!$B$7:$B$732,$D349,EUROSTAT_VBE_IND_2010!$C$7:$C$732,"*"&amp;RIGHT($A349,3)&amp;"*",EUROSTAT_VBE_IND_2010!$D$7:$D$732,"7100*"))/1000</f>
        <v>0</v>
      </c>
      <c r="AG349" s="17">
        <f>(SUMIFS(EUROSTAT_VBE_IND_2010!AF$7:AF$732,EUROSTAT_VBE_IND_2010!$B$7:$B$732,$D349,EUROSTAT_VBE_IND_2010!$C$7:$C$732,"*"&amp;RIGHT($A349,3)&amp;"*",EUROSTAT_VBE_IND_2010!$D$7:$D$732,"7100*"))/1000</f>
        <v>0.003</v>
      </c>
      <c r="AH349" s="17">
        <f>(SUMIFS(EUROSTAT_VBE_IND_2010!AH$7:AH$732,EUROSTAT_VBE_IND_2010!$B$7:$B$732,$D349,EUROSTAT_VBE_IND_2010!$C$7:$C$732,"*"&amp;RIGHT($A349,3)&amp;"*",EUROSTAT_VBE_IND_2010!$D$7:$D$732,"7100*"))/1000</f>
        <v>0</v>
      </c>
      <c r="AI349" s="17">
        <f>(SUMIFS(EUROSTAT_VBE_IND_2010!AI$7:AI$732,EUROSTAT_VBE_IND_2010!$B$7:$B$732,$D349,EUROSTAT_VBE_IND_2010!$C$7:$C$732,"*"&amp;RIGHT($A349,3)&amp;"*",EUROSTAT_VBE_IND_2010!$D$7:$D$732,"7100*"))/1000</f>
        <v>0</v>
      </c>
      <c r="AJ349" s="17">
        <f>(SUMIFS(EUROSTAT_VBE_IND_2010!AJ$7:AJ$732,EUROSTAT_VBE_IND_2010!$B$7:$B$732,$D349,EUROSTAT_VBE_IND_2010!$C$7:$C$732,"*"&amp;RIGHT($A349,3)&amp;"*",EUROSTAT_VBE_IND_2010!$D$7:$D$732,"7100*"))/1000</f>
        <v>0.007</v>
      </c>
      <c r="AK349" s="17">
        <f>(SUMIFS(EUROSTAT_VBE_IND_2010!AK$7:AK$732,EUROSTAT_VBE_IND_2010!$B$7:$B$732,$D349,EUROSTAT_VBE_IND_2010!$C$7:$C$732,"*"&amp;RIGHT($A349,3)&amp;"*",EUROSTAT_VBE_IND_2010!$D$7:$D$732,"7100*"))/1000</f>
        <v>0</v>
      </c>
      <c r="AL349" s="198">
        <f>SUMIFS('IEA Bal_AL-IND'!$D$30:$D$329,'IEA Bal_AL-IND'!$A$30:$A$329,"*"&amp;RIGHT($B349,8),'IEA Bal_AL-IND'!$C$30:$C$329,'Aggregated Balance-IND_2010'!$E349)</f>
        <v>0</v>
      </c>
      <c r="AM349" s="198">
        <f>SUMIFS('IEA Bal_BA-IND'!$D$30:$D$329,'IEA Bal_BA-IND'!$A$30:$A$329,"*"&amp;RIGHT($B349,8),'IEA Bal_BA-IND'!$C$30:$C$329,'Aggregated Balance-IND_2010'!$E349)</f>
        <v>0</v>
      </c>
      <c r="AN349" s="198">
        <f>SUMIFS('IEA Bal_KS-IND'!$D$30:$D$329,'IEA Bal_KS-IND'!$A$30:$A$329,"*"&amp;RIGHT($B349,8),'IEA Bal_KS-IND'!$C$30:$C$329,'Aggregated Balance-IND_2010'!$E349)</f>
        <v>0</v>
      </c>
      <c r="AO349" s="17">
        <f>(SUMIFS(EUROSTAT_VBE_IND_2010!Y$7:Y$732,EUROSTAT_VBE_IND_2010!$B$7:$B$732,$D349,EUROSTAT_VBE_IND_2010!$C$7:$C$732,"*"&amp;RIGHT($A349,3)&amp;"*",EUROSTAT_VBE_IND_2010!$D$7:$D$732,"7100*"))/1000</f>
        <v>0</v>
      </c>
      <c r="AP349" s="17">
        <f>(SUMIFS(EUROSTAT_VBE_IND_2010!Z$7:Z$732,EUROSTAT_VBE_IND_2010!$B$7:$B$732,$D349,EUROSTAT_VBE_IND_2010!$C$7:$C$732,"*"&amp;RIGHT($A349,3)&amp;"*",EUROSTAT_VBE_IND_2010!$D$7:$D$732,"7100*"))/1000</f>
        <v>0</v>
      </c>
      <c r="AQ349" s="17">
        <f>(SUMIFS(EUROSTAT_VBE_IND_2010!AG$7:AG$732,EUROSTAT_VBE_IND_2010!$B$7:$B$732,$D349,EUROSTAT_VBE_IND_2010!$C$7:$C$732,"*"&amp;RIGHT($A349,3)&amp;"*",EUROSTAT_VBE_IND_2010!$D$7:$D$732,"7100*"))/1000</f>
        <v>0</v>
      </c>
    </row>
    <row r="350" spans="1:43">
      <c r="A350" t="str">
        <f>LEFT(EUROSTAT_VBE_IND_2010!$C$528,8)</f>
        <v>B_101847</v>
      </c>
      <c r="B350" s="28" t="s">
        <v>212</v>
      </c>
      <c r="C350" t="s">
        <v>293</v>
      </c>
      <c r="D350" t="s">
        <v>126</v>
      </c>
      <c r="E350" t="s">
        <v>247</v>
      </c>
      <c r="F350" t="s">
        <v>267</v>
      </c>
      <c r="G350" s="17">
        <f>(SUMIFS(EUROSTAT_VBE_IND_2010!E$7:E$732,EUROSTAT_VBE_IND_2010!$B$7:$B$732,$D350,EUROSTAT_VBE_IND_2010!$C$7:$C$732,"*"&amp;RIGHT($A350,3)&amp;"*",EUROSTAT_VBE_IND_2010!$D$7:$D$732,"6000*"))/1000</f>
        <v>12.83</v>
      </c>
      <c r="H350" s="17">
        <f>(SUMIFS(EUROSTAT_VBE_IND_2010!F$7:F$732,EUROSTAT_VBE_IND_2010!$B$7:$B$732,$D350,EUROSTAT_VBE_IND_2010!$C$7:$C$732,"*"&amp;RIGHT($A350,3)&amp;"*",EUROSTAT_VBE_IND_2010!$D$7:$D$732,"6000*"))/1000</f>
        <v>6.836</v>
      </c>
      <c r="I350" s="17">
        <f>(SUMIFS(EUROSTAT_VBE_IND_2010!G$7:G$732,EUROSTAT_VBE_IND_2010!$B$7:$B$732,$D350,EUROSTAT_VBE_IND_2010!$C$7:$C$732,"*"&amp;RIGHT($A350,3)&amp;"*",EUROSTAT_VBE_IND_2010!$D$7:$D$732,"6000*"))/1000</f>
        <v>2.657</v>
      </c>
      <c r="J350" s="198">
        <f>SUMIFS('IEA Bal_CH-IND'!$D$30:$D$329,'IEA Bal_CH-IND'!$A$30:$A$329,"*"&amp;RIGHT($B350,8),'IEA Bal_CH-IND'!$C$30:$C$329,'Aggregated Balance-IND_2010'!$E350)</f>
        <v>14.87428</v>
      </c>
      <c r="K350" s="17">
        <f>(SUMIFS(EUROSTAT_VBE_IND_2010!H$7:H$732,EUROSTAT_VBE_IND_2010!$B$7:$B$732,$D350,EUROSTAT_VBE_IND_2010!$C$7:$C$732,"*"&amp;RIGHT($A350,3)&amp;"*",EUROSTAT_VBE_IND_2010!$D$7:$D$732,"6000*"))/1000</f>
        <v>0.104</v>
      </c>
      <c r="L350" s="17">
        <f>(SUMIFS(EUROSTAT_VBE_IND_2010!I$7:I$732,EUROSTAT_VBE_IND_2010!$B$7:$B$732,$D350,EUROSTAT_VBE_IND_2010!$C$7:$C$732,"*"&amp;RIGHT($A350,3)&amp;"*",EUROSTAT_VBE_IND_2010!$D$7:$D$732,"6000*"))/1000</f>
        <v>12.179</v>
      </c>
      <c r="M350" s="17">
        <f>(SUMIFS(EUROSTAT_VBE_IND_2010!J$7:J$732,EUROSTAT_VBE_IND_2010!$B$7:$B$732,$D350,EUROSTAT_VBE_IND_2010!$C$7:$C$732,"*"&amp;RIGHT($A350,3)&amp;"*",EUROSTAT_VBE_IND_2010!$D$7:$D$732,"6000*"))/1000</f>
        <v>118.476</v>
      </c>
      <c r="N350" s="17">
        <f>(SUMIFS(EUROSTAT_VBE_IND_2010!K$7:K$732,EUROSTAT_VBE_IND_2010!$B$7:$B$732,$D350,EUROSTAT_VBE_IND_2010!$C$7:$C$732,"*"&amp;RIGHT($A350,3)&amp;"*",EUROSTAT_VBE_IND_2010!$D$7:$D$732,"6000*"))/1000</f>
        <v>5.832</v>
      </c>
      <c r="O350" s="17">
        <f>(SUMIFS(EUROSTAT_VBE_IND_2010!L$7:L$732,EUROSTAT_VBE_IND_2010!$B$7:$B$732,$D350,EUROSTAT_VBE_IND_2010!$C$7:$C$732,"*"&amp;RIGHT($A350,3)&amp;"*",EUROSTAT_VBE_IND_2010!$D$7:$D$732,"6000*"))/1000</f>
        <v>1.058</v>
      </c>
      <c r="P350" s="17">
        <f>(SUMIFS(EUROSTAT_VBE_IND_2010!M$7:M$732,EUROSTAT_VBE_IND_2010!$B$7:$B$732,$D350,EUROSTAT_VBE_IND_2010!$C$7:$C$732,"*"&amp;RIGHT($A350,3)&amp;"*",EUROSTAT_VBE_IND_2010!$D$7:$D$732,"6000*"))/1000</f>
        <v>0.504</v>
      </c>
      <c r="Q350" s="17">
        <f>(SUMIFS(EUROSTAT_VBE_IND_2010!N$7:N$732,EUROSTAT_VBE_IND_2010!$B$7:$B$732,$D350,EUROSTAT_VBE_IND_2010!$C$7:$C$732,"*"&amp;RIGHT($A350,3)&amp;"*",EUROSTAT_VBE_IND_2010!$D$7:$D$732,"6000*"))/1000</f>
        <v>13.774</v>
      </c>
      <c r="R350" s="17">
        <f>(SUMIFS(EUROSTAT_VBE_IND_2010!O$7:O$732,EUROSTAT_VBE_IND_2010!$B$7:$B$732,$D350,EUROSTAT_VBE_IND_2010!$C$7:$C$732,"*"&amp;RIGHT($A350,3)&amp;"*",EUROSTAT_VBE_IND_2010!$D$7:$D$732,"6000*"))/1000</f>
        <v>8.806</v>
      </c>
      <c r="S350" s="17">
        <f>(SUMIFS(EUROSTAT_VBE_IND_2010!P$7:P$732,EUROSTAT_VBE_IND_2010!$B$7:$B$732,$D350,EUROSTAT_VBE_IND_2010!$C$7:$C$732,"*"&amp;RIGHT($A350,3)&amp;"*",EUROSTAT_VBE_IND_2010!$D$7:$D$732,"6000*"))/1000</f>
        <v>57.37</v>
      </c>
      <c r="T350" s="17">
        <f>(SUMIFS(EUROSTAT_VBE_IND_2010!Q$7:Q$732,EUROSTAT_VBE_IND_2010!$B$7:$B$732,$D350,EUROSTAT_VBE_IND_2010!$C$7:$C$732,"*"&amp;RIGHT($A350,3)&amp;"*",EUROSTAT_VBE_IND_2010!$D$7:$D$732,"6000*"))/1000</f>
        <v>1.127</v>
      </c>
      <c r="U350" s="17">
        <f>(SUMIFS(EUROSTAT_VBE_IND_2010!R$7:R$732,EUROSTAT_VBE_IND_2010!$B$7:$B$732,$D350,EUROSTAT_VBE_IND_2010!$C$7:$C$732,"*"&amp;RIGHT($A350,3)&amp;"*",EUROSTAT_VBE_IND_2010!$D$7:$D$732,"6000*"))/1000</f>
        <v>5.558</v>
      </c>
      <c r="V350" s="17">
        <f>(SUMIFS(EUROSTAT_VBE_IND_2010!S$7:S$732,EUROSTAT_VBE_IND_2010!$B$7:$B$732,$D350,EUROSTAT_VBE_IND_2010!$C$7:$C$732,"*"&amp;RIGHT($A350,3)&amp;"*",EUROSTAT_VBE_IND_2010!$D$7:$D$732,"6000*"))/1000</f>
        <v>4.878</v>
      </c>
      <c r="W350" s="17">
        <f>(SUMIFS(EUROSTAT_VBE_IND_2010!T$7:T$732,EUROSTAT_VBE_IND_2010!$B$7:$B$732,$D350,EUROSTAT_VBE_IND_2010!$C$7:$C$732,"*"&amp;RIGHT($A350,3)&amp;"*",EUROSTAT_VBE_IND_2010!$D$7:$D$732,"6000*"))/1000</f>
        <v>0.036</v>
      </c>
      <c r="X350" s="17">
        <f>(SUMIFS(EUROSTAT_VBE_IND_2010!U$7:U$732,EUROSTAT_VBE_IND_2010!$B$7:$B$732,$D350,EUROSTAT_VBE_IND_2010!$C$7:$C$732,"*"&amp;RIGHT($A350,3)&amp;"*",EUROSTAT_VBE_IND_2010!$D$7:$D$732,"6000*"))/1000</f>
        <v>76.81</v>
      </c>
      <c r="Y350" s="17">
        <f>(SUMIFS(EUROSTAT_VBE_IND_2010!V$7:V$732,EUROSTAT_VBE_IND_2010!$B$7:$B$732,$D350,EUROSTAT_VBE_IND_2010!$C$7:$C$732,"*"&amp;RIGHT($A350,3)&amp;"*",EUROSTAT_VBE_IND_2010!$D$7:$D$732,"6000*"))/1000</f>
        <v>0.389</v>
      </c>
      <c r="Z350" s="17">
        <f>(SUMIFS(EUROSTAT_VBE_IND_2010!W$7:W$732,EUROSTAT_VBE_IND_2010!$B$7:$B$732,$D350,EUROSTAT_VBE_IND_2010!$C$7:$C$732,"*"&amp;RIGHT($A350,3)&amp;"*",EUROSTAT_VBE_IND_2010!$D$7:$D$732,"6000*"))/1000</f>
        <v>0.292</v>
      </c>
      <c r="AA350" s="17">
        <f>(SUMIFS(EUROSTAT_VBE_IND_2010!X$7:X$732,EUROSTAT_VBE_IND_2010!$B$7:$B$732,$D350,EUROSTAT_VBE_IND_2010!$C$7:$C$732,"*"&amp;RIGHT($A350,3)&amp;"*",EUROSTAT_VBE_IND_2010!$D$7:$D$732,"6000*"))/1000</f>
        <v>0.346</v>
      </c>
      <c r="AB350" s="17">
        <f>(SUMIFS(EUROSTAT_VBE_IND_2010!AA$7:AA$732,EUROSTAT_VBE_IND_2010!$B$7:$B$732,$D350,EUROSTAT_VBE_IND_2010!$C$7:$C$732,"*"&amp;RIGHT($A350,3)&amp;"*",EUROSTAT_VBE_IND_2010!$D$7:$D$732,"6000*"))/1000</f>
        <v>0</v>
      </c>
      <c r="AC350" s="17">
        <f>(SUMIFS(EUROSTAT_VBE_IND_2010!AB$7:AB$732,EUROSTAT_VBE_IND_2010!$B$7:$B$732,$D350,EUROSTAT_VBE_IND_2010!$C$7:$C$732,"*"&amp;RIGHT($A350,3)&amp;"*",EUROSTAT_VBE_IND_2010!$D$7:$D$732,"6000*"))/1000</f>
        <v>12.294</v>
      </c>
      <c r="AD350" s="17">
        <f>(SUMIFS(EUROSTAT_VBE_IND_2010!AC$7:AC$732,EUROSTAT_VBE_IND_2010!$B$7:$B$732,$D350,EUROSTAT_VBE_IND_2010!$C$7:$C$732,"*"&amp;RIGHT($A350,3)&amp;"*",EUROSTAT_VBE_IND_2010!$D$7:$D$732,"6000*"))/1000</f>
        <v>4.216</v>
      </c>
      <c r="AE350" s="17">
        <f>(SUMIFS(EUROSTAT_VBE_IND_2010!AD$7:AD$732,EUROSTAT_VBE_IND_2010!$B$7:$B$732,$D350,EUROSTAT_VBE_IND_2010!$C$7:$C$732,"*"&amp;RIGHT($A350,3)&amp;"*",EUROSTAT_VBE_IND_2010!$D$7:$D$732,"6000*"))/1000</f>
        <v>13.068</v>
      </c>
      <c r="AF350" s="17">
        <f>(SUMIFS(EUROSTAT_VBE_IND_2010!AE$7:AE$732,EUROSTAT_VBE_IND_2010!$B$7:$B$732,$D350,EUROSTAT_VBE_IND_2010!$C$7:$C$732,"*"&amp;RIGHT($A350,3)&amp;"*",EUROSTAT_VBE_IND_2010!$D$7:$D$732,"6000*"))/1000</f>
        <v>4.846</v>
      </c>
      <c r="AG350" s="17">
        <f>(SUMIFS(EUROSTAT_VBE_IND_2010!AF$7:AF$732,EUROSTAT_VBE_IND_2010!$B$7:$B$732,$D350,EUROSTAT_VBE_IND_2010!$C$7:$C$732,"*"&amp;RIGHT($A350,3)&amp;"*",EUROSTAT_VBE_IND_2010!$D$7:$D$732,"6000*"))/1000</f>
        <v>8.154</v>
      </c>
      <c r="AH350" s="17">
        <f>(SUMIFS(EUROSTAT_VBE_IND_2010!AH$7:AH$732,EUROSTAT_VBE_IND_2010!$B$7:$B$732,$D350,EUROSTAT_VBE_IND_2010!$C$7:$C$732,"*"&amp;RIGHT($A350,3)&amp;"*",EUROSTAT_VBE_IND_2010!$D$7:$D$732,"6000*"))/1000</f>
        <v>14.389</v>
      </c>
      <c r="AI350" s="17">
        <f>(SUMIFS(EUROSTAT_VBE_IND_2010!AI$7:AI$732,EUROSTAT_VBE_IND_2010!$B$7:$B$732,$D350,EUROSTAT_VBE_IND_2010!$C$7:$C$732,"*"&amp;RIGHT($A350,3)&amp;"*",EUROSTAT_VBE_IND_2010!$D$7:$D$732,"6000*"))/1000</f>
        <v>3.352</v>
      </c>
      <c r="AJ350" s="17">
        <f>(SUMIFS(EUROSTAT_VBE_IND_2010!AJ$7:AJ$732,EUROSTAT_VBE_IND_2010!$B$7:$B$732,$D350,EUROSTAT_VBE_IND_2010!$C$7:$C$732,"*"&amp;RIGHT($A350,3)&amp;"*",EUROSTAT_VBE_IND_2010!$D$7:$D$732,"6000*"))/1000</f>
        <v>3.892</v>
      </c>
      <c r="AK350" s="17">
        <f>(SUMIFS(EUROSTAT_VBE_IND_2010!AK$7:AK$732,EUROSTAT_VBE_IND_2010!$B$7:$B$732,$D350,EUROSTAT_VBE_IND_2010!$C$7:$C$732,"*"&amp;RIGHT($A350,3)&amp;"*",EUROSTAT_VBE_IND_2010!$D$7:$D$732,"6000*"))/1000</f>
        <v>51.512</v>
      </c>
      <c r="AL350" s="198">
        <f>SUMIFS('IEA Bal_AL-IND'!$D$30:$D$329,'IEA Bal_AL-IND'!$A$30:$A$329,"*"&amp;RIGHT($B350,8),'IEA Bal_AL-IND'!$C$30:$C$329,'Aggregated Balance-IND_2010'!$E350)</f>
        <v>0</v>
      </c>
      <c r="AM350" s="198">
        <f>SUMIFS('IEA Bal_BA-IND'!$D$30:$D$329,'IEA Bal_BA-IND'!$A$30:$A$329,"*"&amp;RIGHT($B350,8),'IEA Bal_BA-IND'!$C$30:$C$329,'Aggregated Balance-IND_2010'!$E350)</f>
        <v>0.80655</v>
      </c>
      <c r="AN350" s="198">
        <f>SUMIFS('IEA Bal_KS-IND'!$D$30:$D$329,'IEA Bal_KS-IND'!$A$30:$A$329,"*"&amp;RIGHT($B350,8),'IEA Bal_KS-IND'!$C$30:$C$329,'Aggregated Balance-IND_2010'!$E350)</f>
        <v>0.04681</v>
      </c>
      <c r="AO350" s="17">
        <f>(SUMIFS(EUROSTAT_VBE_IND_2010!Y$7:Y$732,EUROSTAT_VBE_IND_2010!$B$7:$B$732,$D350,EUROSTAT_VBE_IND_2010!$C$7:$C$732,"*"&amp;RIGHT($A350,3)&amp;"*",EUROSTAT_VBE_IND_2010!$D$7:$D$732,"6000*"))/1000</f>
        <v>0</v>
      </c>
      <c r="AP350" s="17">
        <f>(SUMIFS(EUROSTAT_VBE_IND_2010!Z$7:Z$732,EUROSTAT_VBE_IND_2010!$B$7:$B$732,$D350,EUROSTAT_VBE_IND_2010!$C$7:$C$732,"*"&amp;RIGHT($A350,3)&amp;"*",EUROSTAT_VBE_IND_2010!$D$7:$D$732,"6000*"))/1000</f>
        <v>0.245</v>
      </c>
      <c r="AQ350" s="17">
        <f>(SUMIFS(EUROSTAT_VBE_IND_2010!AG$7:AG$732,EUROSTAT_VBE_IND_2010!$B$7:$B$732,$D350,EUROSTAT_VBE_IND_2010!$C$7:$C$732,"*"&amp;RIGHT($A350,3)&amp;"*",EUROSTAT_VBE_IND_2010!$D$7:$D$732,"6000*"))/1000</f>
        <v>2.311</v>
      </c>
    </row>
    <row r="351" spans="1:43">
      <c r="A351" t="str">
        <f>LEFT(EUROSTAT_VBE_IND_2010!$C$528,8)</f>
        <v>B_101847</v>
      </c>
      <c r="B351" s="28" t="s">
        <v>212</v>
      </c>
      <c r="C351" t="s">
        <v>293</v>
      </c>
      <c r="D351" t="s">
        <v>126</v>
      </c>
      <c r="E351" t="s">
        <v>248</v>
      </c>
      <c r="F351" t="s">
        <v>268</v>
      </c>
      <c r="G351" s="17">
        <f>(SUMIFS(EUROSTAT_VBE_IND_2010!E$7:E$732,EUROSTAT_VBE_IND_2010!$B$7:$B$732,$D351,EUROSTAT_VBE_IND_2010!$C$7:$C$732,"*"&amp;RIGHT($A351,3)&amp;"*",EUROSTAT_VBE_IND_2010!$D$7:$D$732,"5200*"))/1000</f>
        <v>1.425</v>
      </c>
      <c r="H351" s="17">
        <f>(SUMIFS(EUROSTAT_VBE_IND_2010!F$7:F$732,EUROSTAT_VBE_IND_2010!$B$7:$B$732,$D351,EUROSTAT_VBE_IND_2010!$C$7:$C$732,"*"&amp;RIGHT($A351,3)&amp;"*",EUROSTAT_VBE_IND_2010!$D$7:$D$732,"5200*"))/1000</f>
        <v>0</v>
      </c>
      <c r="I351" s="17">
        <f>(SUMIFS(EUROSTAT_VBE_IND_2010!G$7:G$732,EUROSTAT_VBE_IND_2010!$B$7:$B$732,$D351,EUROSTAT_VBE_IND_2010!$C$7:$C$732,"*"&amp;RIGHT($A351,3)&amp;"*",EUROSTAT_VBE_IND_2010!$D$7:$D$732,"5200*"))/1000</f>
        <v>0.022</v>
      </c>
      <c r="J351" s="198">
        <f>SUMIFS('IEA Bal_CH-IND'!$D$30:$D$329,'IEA Bal_CH-IND'!$A$30:$A$329,"*"&amp;RIGHT($B351,8),'IEA Bal_CH-IND'!$C$30:$C$329,'Aggregated Balance-IND_2010'!$E351)</f>
        <v>0.53788</v>
      </c>
      <c r="K351" s="17">
        <f>(SUMIFS(EUROSTAT_VBE_IND_2010!H$7:H$732,EUROSTAT_VBE_IND_2010!$B$7:$B$732,$D351,EUROSTAT_VBE_IND_2010!$C$7:$C$732,"*"&amp;RIGHT($A351,3)&amp;"*",EUROSTAT_VBE_IND_2010!$D$7:$D$732,"5200*"))/1000</f>
        <v>0</v>
      </c>
      <c r="L351" s="17">
        <f>(SUMIFS(EUROSTAT_VBE_IND_2010!I$7:I$732,EUROSTAT_VBE_IND_2010!$B$7:$B$732,$D351,EUROSTAT_VBE_IND_2010!$C$7:$C$732,"*"&amp;RIGHT($A351,3)&amp;"*",EUROSTAT_VBE_IND_2010!$D$7:$D$732,"5200*"))/1000</f>
        <v>4.124</v>
      </c>
      <c r="M351" s="17">
        <f>(SUMIFS(EUROSTAT_VBE_IND_2010!J$7:J$732,EUROSTAT_VBE_IND_2010!$B$7:$B$732,$D351,EUROSTAT_VBE_IND_2010!$C$7:$C$732,"*"&amp;RIGHT($A351,3)&amp;"*",EUROSTAT_VBE_IND_2010!$D$7:$D$732,"5200*"))/1000</f>
        <v>13.136</v>
      </c>
      <c r="N351" s="17">
        <f>(SUMIFS(EUROSTAT_VBE_IND_2010!K$7:K$732,EUROSTAT_VBE_IND_2010!$B$7:$B$732,$D351,EUROSTAT_VBE_IND_2010!$C$7:$C$732,"*"&amp;RIGHT($A351,3)&amp;"*",EUROSTAT_VBE_IND_2010!$D$7:$D$732,"5200*"))/1000</f>
        <v>0.954</v>
      </c>
      <c r="O351" s="17">
        <f>(SUMIFS(EUROSTAT_VBE_IND_2010!L$7:L$732,EUROSTAT_VBE_IND_2010!$B$7:$B$732,$D351,EUROSTAT_VBE_IND_2010!$C$7:$C$732,"*"&amp;RIGHT($A351,3)&amp;"*",EUROSTAT_VBE_IND_2010!$D$7:$D$732,"5200*"))/1000</f>
        <v>0.218</v>
      </c>
      <c r="P351" s="17">
        <f>(SUMIFS(EUROSTAT_VBE_IND_2010!M$7:M$732,EUROSTAT_VBE_IND_2010!$B$7:$B$732,$D351,EUROSTAT_VBE_IND_2010!$C$7:$C$732,"*"&amp;RIGHT($A351,3)&amp;"*",EUROSTAT_VBE_IND_2010!$D$7:$D$732,"5200*"))/1000</f>
        <v>0</v>
      </c>
      <c r="Q351" s="17">
        <f>(SUMIFS(EUROSTAT_VBE_IND_2010!N$7:N$732,EUROSTAT_VBE_IND_2010!$B$7:$B$732,$D351,EUROSTAT_VBE_IND_2010!$C$7:$C$732,"*"&amp;RIGHT($A351,3)&amp;"*",EUROSTAT_VBE_IND_2010!$D$7:$D$732,"5200*"))/1000</f>
        <v>0</v>
      </c>
      <c r="R351" s="17">
        <f>(SUMIFS(EUROSTAT_VBE_IND_2010!O$7:O$732,EUROSTAT_VBE_IND_2010!$B$7:$B$732,$D351,EUROSTAT_VBE_IND_2010!$C$7:$C$732,"*"&amp;RIGHT($A351,3)&amp;"*",EUROSTAT_VBE_IND_2010!$D$7:$D$732,"5200*"))/1000</f>
        <v>4.599</v>
      </c>
      <c r="S351" s="17">
        <f>(SUMIFS(EUROSTAT_VBE_IND_2010!P$7:P$732,EUROSTAT_VBE_IND_2010!$B$7:$B$732,$D351,EUROSTAT_VBE_IND_2010!$C$7:$C$732,"*"&amp;RIGHT($A351,3)&amp;"*",EUROSTAT_VBE_IND_2010!$D$7:$D$732,"5200*"))/1000</f>
        <v>0</v>
      </c>
      <c r="T351" s="17">
        <f>(SUMIFS(EUROSTAT_VBE_IND_2010!Q$7:Q$732,EUROSTAT_VBE_IND_2010!$B$7:$B$732,$D351,EUROSTAT_VBE_IND_2010!$C$7:$C$732,"*"&amp;RIGHT($A351,3)&amp;"*",EUROSTAT_VBE_IND_2010!$D$7:$D$732,"5200*"))/1000</f>
        <v>0.331</v>
      </c>
      <c r="U351" s="17">
        <f>(SUMIFS(EUROSTAT_VBE_IND_2010!R$7:R$732,EUROSTAT_VBE_IND_2010!$B$7:$B$732,$D351,EUROSTAT_VBE_IND_2010!$C$7:$C$732,"*"&amp;RIGHT($A351,3)&amp;"*",EUROSTAT_VBE_IND_2010!$D$7:$D$732,"5200*"))/1000</f>
        <v>0.224</v>
      </c>
      <c r="V351" s="17">
        <f>(SUMIFS(EUROSTAT_VBE_IND_2010!S$7:S$732,EUROSTAT_VBE_IND_2010!$B$7:$B$732,$D351,EUROSTAT_VBE_IND_2010!$C$7:$C$732,"*"&amp;RIGHT($A351,3)&amp;"*",EUROSTAT_VBE_IND_2010!$D$7:$D$732,"5200*"))/1000</f>
        <v>0</v>
      </c>
      <c r="W351" s="17">
        <f>(SUMIFS(EUROSTAT_VBE_IND_2010!T$7:T$732,EUROSTAT_VBE_IND_2010!$B$7:$B$732,$D351,EUROSTAT_VBE_IND_2010!$C$7:$C$732,"*"&amp;RIGHT($A351,3)&amp;"*",EUROSTAT_VBE_IND_2010!$D$7:$D$732,"5200*"))/1000</f>
        <v>0</v>
      </c>
      <c r="X351" s="17">
        <f>(SUMIFS(EUROSTAT_VBE_IND_2010!U$7:U$732,EUROSTAT_VBE_IND_2010!$B$7:$B$732,$D351,EUROSTAT_VBE_IND_2010!$C$7:$C$732,"*"&amp;RIGHT($A351,3)&amp;"*",EUROSTAT_VBE_IND_2010!$D$7:$D$732,"5200*"))/1000</f>
        <v>0.845</v>
      </c>
      <c r="Y351" s="17">
        <f>(SUMIFS(EUROSTAT_VBE_IND_2010!V$7:V$732,EUROSTAT_VBE_IND_2010!$B$7:$B$732,$D351,EUROSTAT_VBE_IND_2010!$C$7:$C$732,"*"&amp;RIGHT($A351,3)&amp;"*",EUROSTAT_VBE_IND_2010!$D$7:$D$732,"5200*"))/1000</f>
        <v>0.066</v>
      </c>
      <c r="Z351" s="17">
        <f>(SUMIFS(EUROSTAT_VBE_IND_2010!W$7:W$732,EUROSTAT_VBE_IND_2010!$B$7:$B$732,$D351,EUROSTAT_VBE_IND_2010!$C$7:$C$732,"*"&amp;RIGHT($A351,3)&amp;"*",EUROSTAT_VBE_IND_2010!$D$7:$D$732,"5200*"))/1000</f>
        <v>0.002</v>
      </c>
      <c r="AA351" s="17">
        <f>(SUMIFS(EUROSTAT_VBE_IND_2010!X$7:X$732,EUROSTAT_VBE_IND_2010!$B$7:$B$732,$D351,EUROSTAT_VBE_IND_2010!$C$7:$C$732,"*"&amp;RIGHT($A351,3)&amp;"*",EUROSTAT_VBE_IND_2010!$D$7:$D$732,"5200*"))/1000</f>
        <v>0.017</v>
      </c>
      <c r="AB351" s="17">
        <f>(SUMIFS(EUROSTAT_VBE_IND_2010!AA$7:AA$732,EUROSTAT_VBE_IND_2010!$B$7:$B$732,$D351,EUROSTAT_VBE_IND_2010!$C$7:$C$732,"*"&amp;RIGHT($A351,3)&amp;"*",EUROSTAT_VBE_IND_2010!$D$7:$D$732,"5200*"))/1000</f>
        <v>0</v>
      </c>
      <c r="AC351" s="17">
        <f>(SUMIFS(EUROSTAT_VBE_IND_2010!AB$7:AB$732,EUROSTAT_VBE_IND_2010!$B$7:$B$732,$D351,EUROSTAT_VBE_IND_2010!$C$7:$C$732,"*"&amp;RIGHT($A351,3)&amp;"*",EUROSTAT_VBE_IND_2010!$D$7:$D$732,"5200*"))/1000</f>
        <v>0.329</v>
      </c>
      <c r="AD351" s="17">
        <f>(SUMIFS(EUROSTAT_VBE_IND_2010!AC$7:AC$732,EUROSTAT_VBE_IND_2010!$B$7:$B$732,$D351,EUROSTAT_VBE_IND_2010!$C$7:$C$732,"*"&amp;RIGHT($A351,3)&amp;"*",EUROSTAT_VBE_IND_2010!$D$7:$D$732,"5200*"))/1000</f>
        <v>0.157</v>
      </c>
      <c r="AE351" s="17">
        <f>(SUMIFS(EUROSTAT_VBE_IND_2010!AD$7:AD$732,EUROSTAT_VBE_IND_2010!$B$7:$B$732,$D351,EUROSTAT_VBE_IND_2010!$C$7:$C$732,"*"&amp;RIGHT($A351,3)&amp;"*",EUROSTAT_VBE_IND_2010!$D$7:$D$732,"5200*"))/1000</f>
        <v>4.24</v>
      </c>
      <c r="AF351" s="17">
        <f>(SUMIFS(EUROSTAT_VBE_IND_2010!AE$7:AE$732,EUROSTAT_VBE_IND_2010!$B$7:$B$732,$D351,EUROSTAT_VBE_IND_2010!$C$7:$C$732,"*"&amp;RIGHT($A351,3)&amp;"*",EUROSTAT_VBE_IND_2010!$D$7:$D$732,"5200*"))/1000</f>
        <v>0.005</v>
      </c>
      <c r="AG351" s="17">
        <f>(SUMIFS(EUROSTAT_VBE_IND_2010!AF$7:AF$732,EUROSTAT_VBE_IND_2010!$B$7:$B$732,$D351,EUROSTAT_VBE_IND_2010!$C$7:$C$732,"*"&amp;RIGHT($A351,3)&amp;"*",EUROSTAT_VBE_IND_2010!$D$7:$D$732,"5200*"))/1000</f>
        <v>0.528</v>
      </c>
      <c r="AH351" s="17">
        <f>(SUMIFS(EUROSTAT_VBE_IND_2010!AH$7:AH$732,EUROSTAT_VBE_IND_2010!$B$7:$B$732,$D351,EUROSTAT_VBE_IND_2010!$C$7:$C$732,"*"&amp;RIGHT($A351,3)&amp;"*",EUROSTAT_VBE_IND_2010!$D$7:$D$732,"5200*"))/1000</f>
        <v>0</v>
      </c>
      <c r="AI351" s="17">
        <f>(SUMIFS(EUROSTAT_VBE_IND_2010!AI$7:AI$732,EUROSTAT_VBE_IND_2010!$B$7:$B$732,$D351,EUROSTAT_VBE_IND_2010!$C$7:$C$732,"*"&amp;RIGHT($A351,3)&amp;"*",EUROSTAT_VBE_IND_2010!$D$7:$D$732,"5200*"))/1000</f>
        <v>0.345</v>
      </c>
      <c r="AJ351" s="17">
        <f>(SUMIFS(EUROSTAT_VBE_IND_2010!AJ$7:AJ$732,EUROSTAT_VBE_IND_2010!$B$7:$B$732,$D351,EUROSTAT_VBE_IND_2010!$C$7:$C$732,"*"&amp;RIGHT($A351,3)&amp;"*",EUROSTAT_VBE_IND_2010!$D$7:$D$732,"5200*"))/1000</f>
        <v>0</v>
      </c>
      <c r="AK351" s="17">
        <f>(SUMIFS(EUROSTAT_VBE_IND_2010!AK$7:AK$732,EUROSTAT_VBE_IND_2010!$B$7:$B$732,$D351,EUROSTAT_VBE_IND_2010!$C$7:$C$732,"*"&amp;RIGHT($A351,3)&amp;"*",EUROSTAT_VBE_IND_2010!$D$7:$D$732,"5200*"))/1000</f>
        <v>0</v>
      </c>
      <c r="AL351" s="198">
        <f>SUMIFS('IEA Bal_AL-IND'!$D$30:$D$329,'IEA Bal_AL-IND'!$A$30:$A$329,"*"&amp;RIGHT($B351,8),'IEA Bal_AL-IND'!$C$30:$C$329,'Aggregated Balance-IND_2010'!$E351)</f>
        <v>0</v>
      </c>
      <c r="AM351" s="198">
        <f>SUMIFS('IEA Bal_BA-IND'!$D$30:$D$329,'IEA Bal_BA-IND'!$A$30:$A$329,"*"&amp;RIGHT($B351,8),'IEA Bal_BA-IND'!$C$30:$C$329,'Aggregated Balance-IND_2010'!$E351)</f>
        <v>0.009</v>
      </c>
      <c r="AN351" s="198">
        <f>SUMIFS('IEA Bal_KS-IND'!$D$30:$D$329,'IEA Bal_KS-IND'!$A$30:$A$329,"*"&amp;RIGHT($B351,8),'IEA Bal_KS-IND'!$C$30:$C$329,'Aggregated Balance-IND_2010'!$E351)</f>
        <v>0</v>
      </c>
      <c r="AO351" s="17">
        <f>(SUMIFS(EUROSTAT_VBE_IND_2010!Y$7:Y$732,EUROSTAT_VBE_IND_2010!$B$7:$B$732,$D351,EUROSTAT_VBE_IND_2010!$C$7:$C$732,"*"&amp;RIGHT($A351,3)&amp;"*",EUROSTAT_VBE_IND_2010!$D$7:$D$732,"5200*"))/1000</f>
        <v>0</v>
      </c>
      <c r="AP351" s="17">
        <f>(SUMIFS(EUROSTAT_VBE_IND_2010!Z$7:Z$732,EUROSTAT_VBE_IND_2010!$B$7:$B$732,$D351,EUROSTAT_VBE_IND_2010!$C$7:$C$732,"*"&amp;RIGHT($A351,3)&amp;"*",EUROSTAT_VBE_IND_2010!$D$7:$D$732,"5200*"))/1000</f>
        <v>0.007</v>
      </c>
      <c r="AQ351" s="17">
        <f>(SUMIFS(EUROSTAT_VBE_IND_2010!AG$7:AG$732,EUROSTAT_VBE_IND_2010!$B$7:$B$732,$D351,EUROSTAT_VBE_IND_2010!$C$7:$C$732,"*"&amp;RIGHT($A351,3)&amp;"*",EUROSTAT_VBE_IND_2010!$D$7:$D$732,"5200*"))/1000</f>
        <v>0.1</v>
      </c>
    </row>
    <row r="352" spans="6:43">
      <c r="F352" s="241" t="s">
        <v>192</v>
      </c>
      <c r="G352" s="795">
        <f>SUM(G332:G351)</f>
        <v>26.226</v>
      </c>
      <c r="H352" s="795">
        <f t="shared" ref="H352:AL352" si="24">SUM(H332:H351)</f>
        <v>11.201</v>
      </c>
      <c r="I352" s="795">
        <f t="shared" si="24"/>
        <v>3.993</v>
      </c>
      <c r="J352" s="875">
        <f t="shared" si="24"/>
        <v>26.61712</v>
      </c>
      <c r="K352" s="795">
        <f t="shared" si="24"/>
        <v>0.104</v>
      </c>
      <c r="L352" s="795">
        <f t="shared" si="24"/>
        <v>30.201</v>
      </c>
      <c r="M352" s="795">
        <f t="shared" si="24"/>
        <v>232.435</v>
      </c>
      <c r="N352" s="795">
        <f t="shared" si="24"/>
        <v>12.729</v>
      </c>
      <c r="O352" s="795">
        <f t="shared" si="24"/>
        <v>1.692</v>
      </c>
      <c r="P352" s="795">
        <f t="shared" si="24"/>
        <v>0.793</v>
      </c>
      <c r="Q352" s="795">
        <f t="shared" si="24"/>
        <v>45.851</v>
      </c>
      <c r="R352" s="795">
        <f t="shared" si="24"/>
        <v>15.172</v>
      </c>
      <c r="S352" s="795">
        <f t="shared" si="24"/>
        <v>93.66</v>
      </c>
      <c r="T352" s="795">
        <f t="shared" si="24"/>
        <v>2.555</v>
      </c>
      <c r="U352" s="795">
        <f t="shared" si="24"/>
        <v>10.742</v>
      </c>
      <c r="V352" s="795">
        <f t="shared" si="24"/>
        <v>10.111</v>
      </c>
      <c r="W352" s="795">
        <f t="shared" si="24"/>
        <v>0.036</v>
      </c>
      <c r="X352" s="795">
        <f t="shared" si="24"/>
        <v>163.121</v>
      </c>
      <c r="Y352" s="795">
        <f t="shared" si="24"/>
        <v>0.768</v>
      </c>
      <c r="Z352" s="795">
        <f t="shared" si="24"/>
        <v>0.412</v>
      </c>
      <c r="AA352" s="795">
        <f t="shared" si="24"/>
        <v>0.732</v>
      </c>
      <c r="AB352" s="795">
        <f t="shared" si="24"/>
        <v>0</v>
      </c>
      <c r="AC352" s="795">
        <f t="shared" si="24"/>
        <v>27.46</v>
      </c>
      <c r="AD352" s="795">
        <f t="shared" si="24"/>
        <v>5.605</v>
      </c>
      <c r="AE352" s="795">
        <f t="shared" si="24"/>
        <v>29.414</v>
      </c>
      <c r="AF352" s="795">
        <f t="shared" si="24"/>
        <v>6.616</v>
      </c>
      <c r="AG352" s="795">
        <f t="shared" si="24"/>
        <v>15.279</v>
      </c>
      <c r="AH352" s="795">
        <f t="shared" si="24"/>
        <v>18.323</v>
      </c>
      <c r="AI352" s="795">
        <f t="shared" si="24"/>
        <v>6.176</v>
      </c>
      <c r="AJ352" s="795">
        <f t="shared" si="24"/>
        <v>7.393</v>
      </c>
      <c r="AK352" s="795">
        <f t="shared" si="24"/>
        <v>82.595</v>
      </c>
      <c r="AL352" s="875">
        <f t="shared" si="24"/>
        <v>0</v>
      </c>
      <c r="AM352" s="875">
        <f t="shared" ref="AM352:AQ352" si="25">SUM(AM332:AM351)</f>
        <v>0.90016</v>
      </c>
      <c r="AN352" s="875">
        <f t="shared" si="25"/>
        <v>0.0888</v>
      </c>
      <c r="AO352" s="795">
        <f t="shared" si="25"/>
        <v>0</v>
      </c>
      <c r="AP352" s="795">
        <f t="shared" si="25"/>
        <v>0.437</v>
      </c>
      <c r="AQ352" s="795">
        <f t="shared" si="25"/>
        <v>3.033</v>
      </c>
    </row>
    <row r="353" spans="1:43">
      <c r="A353" t="str">
        <f>LEFT(EUROSTAT_VBE_IND_2010!$C$528,8)</f>
        <v>B_101847</v>
      </c>
      <c r="B353" s="28" t="s">
        <v>212</v>
      </c>
      <c r="C353" t="s">
        <v>293</v>
      </c>
      <c r="D353" t="s">
        <v>126</v>
      </c>
      <c r="F353" s="241" t="s">
        <v>294</v>
      </c>
      <c r="G353" s="795">
        <f>(SUMIFS(EUROSTAT_VBE_IND_2010!E$7:E$732,EUROSTAT_VBE_IND_2010!$B$7:$B$732,$D351,EUROSTAT_VBE_IND_2010!$C$7:$C$732,"*"&amp;RIGHT($A351,3)&amp;"*",EUROSTAT_VBE_IND_2010!$D$7:$D$732,"*"))/1000</f>
        <v>26.226</v>
      </c>
      <c r="H353" s="795">
        <f>(SUMIFS(EUROSTAT_VBE_IND_2010!F$7:F$732,EUROSTAT_VBE_IND_2010!$B$7:$B$732,$D351,EUROSTAT_VBE_IND_2010!$C$7:$C$732,"*"&amp;RIGHT($A351,3)&amp;"*",EUROSTAT_VBE_IND_2010!$D$7:$D$732,"*"))/1000</f>
        <v>11.201</v>
      </c>
      <c r="I353" s="795">
        <f>(SUMIFS(EUROSTAT_VBE_IND_2010!G$7:G$732,EUROSTAT_VBE_IND_2010!$B$7:$B$732,$D351,EUROSTAT_VBE_IND_2010!$C$7:$C$732,"*"&amp;RIGHT($A351,3)&amp;"*",EUROSTAT_VBE_IND_2010!$D$7:$D$732,"*"))/1000</f>
        <v>3.993</v>
      </c>
      <c r="J353" s="875">
        <f>SUMIFS('IEA Bal_CH-IND'!$D$331:$D$345,'IEA Bal_CH-IND'!$A$331:$A$345,"*"&amp;RIGHT($B353,8))</f>
        <v>26.61712</v>
      </c>
      <c r="K353" s="795">
        <f>(SUMIFS(EUROSTAT_VBE_IND_2010!H$7:H$732,EUROSTAT_VBE_IND_2010!$B$7:$B$732,$D351,EUROSTAT_VBE_IND_2010!$C$7:$C$732,"*"&amp;RIGHT($A351,3)&amp;"*",EUROSTAT_VBE_IND_2010!$D$7:$D$732,"*"))/1000</f>
        <v>0.104</v>
      </c>
      <c r="L353" s="795">
        <f>(SUMIFS(EUROSTAT_VBE_IND_2010!I$7:I$732,EUROSTAT_VBE_IND_2010!$B$7:$B$732,$D351,EUROSTAT_VBE_IND_2010!$C$7:$C$732,"*"&amp;RIGHT($A351,3)&amp;"*",EUROSTAT_VBE_IND_2010!$D$7:$D$732,"*"))/1000</f>
        <v>30.201</v>
      </c>
      <c r="M353" s="795">
        <f>(SUMIFS(EUROSTAT_VBE_IND_2010!J$7:J$732,EUROSTAT_VBE_IND_2010!$B$7:$B$732,$D351,EUROSTAT_VBE_IND_2010!$C$7:$C$732,"*"&amp;RIGHT($A351,3)&amp;"*",EUROSTAT_VBE_IND_2010!$D$7:$D$732,"*"))/1000</f>
        <v>232.435</v>
      </c>
      <c r="N353" s="795">
        <f>(SUMIFS(EUROSTAT_VBE_IND_2010!K$7:K$732,EUROSTAT_VBE_IND_2010!$B$7:$B$732,$D351,EUROSTAT_VBE_IND_2010!$C$7:$C$732,"*"&amp;RIGHT($A351,3)&amp;"*",EUROSTAT_VBE_IND_2010!$D$7:$D$732,"*"))/1000</f>
        <v>12.729</v>
      </c>
      <c r="O353" s="795">
        <f>(SUMIFS(EUROSTAT_VBE_IND_2010!L$7:L$732,EUROSTAT_VBE_IND_2010!$B$7:$B$732,$D351,EUROSTAT_VBE_IND_2010!$C$7:$C$732,"*"&amp;RIGHT($A351,3)&amp;"*",EUROSTAT_VBE_IND_2010!$D$7:$D$732,"*"))/1000</f>
        <v>1.692</v>
      </c>
      <c r="P353" s="795">
        <f>(SUMIFS(EUROSTAT_VBE_IND_2010!M$7:M$732,EUROSTAT_VBE_IND_2010!$B$7:$B$732,$D351,EUROSTAT_VBE_IND_2010!$C$7:$C$732,"*"&amp;RIGHT($A351,3)&amp;"*",EUROSTAT_VBE_IND_2010!$D$7:$D$732,"*"))/1000</f>
        <v>0.793</v>
      </c>
      <c r="Q353" s="795">
        <f>(SUMIFS(EUROSTAT_VBE_IND_2010!N$7:N$732,EUROSTAT_VBE_IND_2010!$B$7:$B$732,$D351,EUROSTAT_VBE_IND_2010!$C$7:$C$732,"*"&amp;RIGHT($A351,3)&amp;"*",EUROSTAT_VBE_IND_2010!$D$7:$D$732,"*"))/1000</f>
        <v>45.851</v>
      </c>
      <c r="R353" s="795">
        <f>(SUMIFS(EUROSTAT_VBE_IND_2010!O$7:O$732,EUROSTAT_VBE_IND_2010!$B$7:$B$732,$D351,EUROSTAT_VBE_IND_2010!$C$7:$C$732,"*"&amp;RIGHT($A351,3)&amp;"*",EUROSTAT_VBE_IND_2010!$D$7:$D$732,"*"))/1000</f>
        <v>15.172</v>
      </c>
      <c r="S353" s="795">
        <f>(SUMIFS(EUROSTAT_VBE_IND_2010!P$7:P$732,EUROSTAT_VBE_IND_2010!$B$7:$B$732,$D351,EUROSTAT_VBE_IND_2010!$C$7:$C$732,"*"&amp;RIGHT($A351,3)&amp;"*",EUROSTAT_VBE_IND_2010!$D$7:$D$732,"*"))/1000</f>
        <v>93.66</v>
      </c>
      <c r="T353" s="795">
        <f>(SUMIFS(EUROSTAT_VBE_IND_2010!Q$7:Q$732,EUROSTAT_VBE_IND_2010!$B$7:$B$732,$D351,EUROSTAT_VBE_IND_2010!$C$7:$C$732,"*"&amp;RIGHT($A351,3)&amp;"*",EUROSTAT_VBE_IND_2010!$D$7:$D$732,"*"))/1000</f>
        <v>2.555</v>
      </c>
      <c r="U353" s="795">
        <f>(SUMIFS(EUROSTAT_VBE_IND_2010!R$7:R$732,EUROSTAT_VBE_IND_2010!$B$7:$B$732,$D351,EUROSTAT_VBE_IND_2010!$C$7:$C$732,"*"&amp;RIGHT($A351,3)&amp;"*",EUROSTAT_VBE_IND_2010!$D$7:$D$732,"*"))/1000</f>
        <v>10.742</v>
      </c>
      <c r="V353" s="795">
        <f>(SUMIFS(EUROSTAT_VBE_IND_2010!S$7:S$732,EUROSTAT_VBE_IND_2010!$B$7:$B$732,$D351,EUROSTAT_VBE_IND_2010!$C$7:$C$732,"*"&amp;RIGHT($A351,3)&amp;"*",EUROSTAT_VBE_IND_2010!$D$7:$D$732,"*"))/1000</f>
        <v>10.111</v>
      </c>
      <c r="W353" s="795">
        <f>(SUMIFS(EUROSTAT_VBE_IND_2010!T$7:T$732,EUROSTAT_VBE_IND_2010!$B$7:$B$732,$D351,EUROSTAT_VBE_IND_2010!$C$7:$C$732,"*"&amp;RIGHT($A351,3)&amp;"*",EUROSTAT_VBE_IND_2010!$D$7:$D$732,"*"))/1000</f>
        <v>0.036</v>
      </c>
      <c r="X353" s="795">
        <f>(SUMIFS(EUROSTAT_VBE_IND_2010!U$7:U$732,EUROSTAT_VBE_IND_2010!$B$7:$B$732,$D351,EUROSTAT_VBE_IND_2010!$C$7:$C$732,"*"&amp;RIGHT($A351,3)&amp;"*",EUROSTAT_VBE_IND_2010!$D$7:$D$732,"*"))/1000</f>
        <v>163.121</v>
      </c>
      <c r="Y353" s="795">
        <f>(SUMIFS(EUROSTAT_VBE_IND_2010!V$7:V$732,EUROSTAT_VBE_IND_2010!$B$7:$B$732,$D351,EUROSTAT_VBE_IND_2010!$C$7:$C$732,"*"&amp;RIGHT($A351,3)&amp;"*",EUROSTAT_VBE_IND_2010!$D$7:$D$732,"*"))/1000</f>
        <v>0.768</v>
      </c>
      <c r="Z353" s="795">
        <f>(SUMIFS(EUROSTAT_VBE_IND_2010!W$7:W$732,EUROSTAT_VBE_IND_2010!$B$7:$B$732,$D351,EUROSTAT_VBE_IND_2010!$C$7:$C$732,"*"&amp;RIGHT($A351,3)&amp;"*",EUROSTAT_VBE_IND_2010!$D$7:$D$732,"*"))/1000</f>
        <v>0.412</v>
      </c>
      <c r="AA353" s="795">
        <f>(SUMIFS(EUROSTAT_VBE_IND_2010!X$7:X$732,EUROSTAT_VBE_IND_2010!$B$7:$B$732,$D351,EUROSTAT_VBE_IND_2010!$C$7:$C$732,"*"&amp;RIGHT($A351,3)&amp;"*",EUROSTAT_VBE_IND_2010!$D$7:$D$732,"*"))/1000</f>
        <v>0.732</v>
      </c>
      <c r="AB353" s="795">
        <f>(SUMIFS(EUROSTAT_VBE_IND_2010!AA$7:AA$732,EUROSTAT_VBE_IND_2010!$B$7:$B$732,$D351,EUROSTAT_VBE_IND_2010!$C$7:$C$732,"*"&amp;RIGHT($A351,3)&amp;"*",EUROSTAT_VBE_IND_2010!$D$7:$D$732,"*"))/1000</f>
        <v>0</v>
      </c>
      <c r="AC353" s="795">
        <f>(SUMIFS(EUROSTAT_VBE_IND_2010!AB$7:AB$732,EUROSTAT_VBE_IND_2010!$B$7:$B$732,$D351,EUROSTAT_VBE_IND_2010!$C$7:$C$732,"*"&amp;RIGHT($A351,3)&amp;"*",EUROSTAT_VBE_IND_2010!$D$7:$D$732,"*"))/1000</f>
        <v>27.46</v>
      </c>
      <c r="AD353" s="795">
        <f>(SUMIFS(EUROSTAT_VBE_IND_2010!AC$7:AC$732,EUROSTAT_VBE_IND_2010!$B$7:$B$732,$D351,EUROSTAT_VBE_IND_2010!$C$7:$C$732,"*"&amp;RIGHT($A351,3)&amp;"*",EUROSTAT_VBE_IND_2010!$D$7:$D$732,"*"))/1000</f>
        <v>5.605</v>
      </c>
      <c r="AE353" s="795">
        <f>(SUMIFS(EUROSTAT_VBE_IND_2010!AD$7:AD$732,EUROSTAT_VBE_IND_2010!$B$7:$B$732,$D351,EUROSTAT_VBE_IND_2010!$C$7:$C$732,"*"&amp;RIGHT($A351,3)&amp;"*",EUROSTAT_VBE_IND_2010!$D$7:$D$732,"*"))/1000</f>
        <v>29.414</v>
      </c>
      <c r="AF353" s="795">
        <f>(SUMIFS(EUROSTAT_VBE_IND_2010!AE$7:AE$732,EUROSTAT_VBE_IND_2010!$B$7:$B$732,$D351,EUROSTAT_VBE_IND_2010!$C$7:$C$732,"*"&amp;RIGHT($A351,3)&amp;"*",EUROSTAT_VBE_IND_2010!$D$7:$D$732,"*"))/1000</f>
        <v>6.616</v>
      </c>
      <c r="AG353" s="795">
        <f>(SUMIFS(EUROSTAT_VBE_IND_2010!AF$7:AF$732,EUROSTAT_VBE_IND_2010!$B$7:$B$732,$D351,EUROSTAT_VBE_IND_2010!$C$7:$C$732,"*"&amp;RIGHT($A351,3)&amp;"*",EUROSTAT_VBE_IND_2010!$D$7:$D$732,"*"))/1000</f>
        <v>15.279</v>
      </c>
      <c r="AH353" s="795">
        <f>(SUMIFS(EUROSTAT_VBE_IND_2010!AH$7:AH$732,EUROSTAT_VBE_IND_2010!$B$7:$B$732,$D351,EUROSTAT_VBE_IND_2010!$C$7:$C$732,"*"&amp;RIGHT($A351,3)&amp;"*",EUROSTAT_VBE_IND_2010!$D$7:$D$732,"*"))/1000</f>
        <v>18.323</v>
      </c>
      <c r="AI353" s="795">
        <f>(SUMIFS(EUROSTAT_VBE_IND_2010!AI$7:AI$732,EUROSTAT_VBE_IND_2010!$B$7:$B$732,$D351,EUROSTAT_VBE_IND_2010!$C$7:$C$732,"*"&amp;RIGHT($A351,3)&amp;"*",EUROSTAT_VBE_IND_2010!$D$7:$D$732,"*"))/1000</f>
        <v>6.176</v>
      </c>
      <c r="AJ353" s="795">
        <f>(SUMIFS(EUROSTAT_VBE_IND_2010!AJ$7:AJ$732,EUROSTAT_VBE_IND_2010!$B$7:$B$732,$D351,EUROSTAT_VBE_IND_2010!$C$7:$C$732,"*"&amp;RIGHT($A351,3)&amp;"*",EUROSTAT_VBE_IND_2010!$D$7:$D$732,"*"))/1000</f>
        <v>7.393</v>
      </c>
      <c r="AK353" s="795">
        <f>(SUMIFS(EUROSTAT_VBE_IND_2010!AK$7:AK$732,EUROSTAT_VBE_IND_2010!$B$7:$B$732,$D351,EUROSTAT_VBE_IND_2010!$C$7:$C$732,"*"&amp;RIGHT($A351,3)&amp;"*",EUROSTAT_VBE_IND_2010!$D$7:$D$732,"*"))/1000</f>
        <v>82.595</v>
      </c>
      <c r="AL353" s="875">
        <f>SUMIFS('IEA Bal_AL-IND'!$D$331:$D$345,'IEA Bal_AL-IND'!$A$331:$A$345,"*"&amp;RIGHT($B353,8))</f>
        <v>0</v>
      </c>
      <c r="AM353" s="875">
        <f>SUMIFS('IEA Bal_BA-IND'!$D$331:$D$345,'IEA Bal_BA-IND'!$A$331:$A$345,"*"&amp;RIGHT($B353,8))</f>
        <v>0.90016</v>
      </c>
      <c r="AN353" s="875">
        <f>SUMIFS('IEA Bal_KS-IND'!$D$331:$D$345,'IEA Bal_KS-IND'!$A$331:$A$345,"*"&amp;RIGHT($B353,8))</f>
        <v>0.0888</v>
      </c>
      <c r="AO353" s="795">
        <f>(SUMIFS(EUROSTAT_VBE_IND_2010!Y$7:Y$732,EUROSTAT_VBE_IND_2010!$B$7:$B$732,$D351,EUROSTAT_VBE_IND_2010!$C$7:$C$732,"*"&amp;RIGHT($A351,3)&amp;"*",EUROSTAT_VBE_IND_2010!$D$7:$D$732,"*"))/1000</f>
        <v>0</v>
      </c>
      <c r="AP353" s="795">
        <f>(SUMIFS(EUROSTAT_VBE_IND_2010!Z$7:Z$732,EUROSTAT_VBE_IND_2010!$B$7:$B$732,$D351,EUROSTAT_VBE_IND_2010!$C$7:$C$732,"*"&amp;RIGHT($A351,3)&amp;"*",EUROSTAT_VBE_IND_2010!$D$7:$D$732,"*"))/1000</f>
        <v>0.437</v>
      </c>
      <c r="AQ353" s="795">
        <f>(SUMIFS(EUROSTAT_VBE_IND_2010!AG$7:AG$732,EUROSTAT_VBE_IND_2010!$B$7:$B$732,$D351,EUROSTAT_VBE_IND_2010!$C$7:$C$732,"*"&amp;RIGHT($A351,3)&amp;"*",EUROSTAT_VBE_IND_2010!$D$7:$D$732,"*"))/1000</f>
        <v>3.033</v>
      </c>
    </row>
    <row r="354" spans="2:43">
      <c r="B354" s="28"/>
      <c r="F354" s="241"/>
      <c r="G354" s="795"/>
      <c r="H354" s="795"/>
      <c r="I354" s="795"/>
      <c r="K354" s="795"/>
      <c r="L354" s="795"/>
      <c r="M354" s="795"/>
      <c r="N354" s="795"/>
      <c r="O354" s="795"/>
      <c r="P354" s="795"/>
      <c r="Q354" s="795"/>
      <c r="R354" s="795"/>
      <c r="S354" s="795"/>
      <c r="T354" s="795"/>
      <c r="U354" s="795"/>
      <c r="V354" s="795"/>
      <c r="W354" s="795"/>
      <c r="X354" s="795"/>
      <c r="Y354" s="795"/>
      <c r="Z354" s="795"/>
      <c r="AA354" s="795"/>
      <c r="AB354" s="795"/>
      <c r="AC354" s="795"/>
      <c r="AD354" s="795"/>
      <c r="AE354" s="795"/>
      <c r="AF354" s="795"/>
      <c r="AG354" s="795"/>
      <c r="AH354" s="795"/>
      <c r="AI354" s="795"/>
      <c r="AJ354" s="795"/>
      <c r="AK354" s="795"/>
      <c r="AO354" s="795"/>
      <c r="AP354" s="795"/>
      <c r="AQ354" s="795"/>
    </row>
    <row r="355" spans="2:43">
      <c r="B355" s="28"/>
      <c r="F355" s="241"/>
      <c r="G355" s="795"/>
      <c r="H355" s="795"/>
      <c r="I355" s="795"/>
      <c r="K355" s="795"/>
      <c r="L355" s="795"/>
      <c r="M355" s="795"/>
      <c r="N355" s="795"/>
      <c r="O355" s="795"/>
      <c r="P355" s="795"/>
      <c r="Q355" s="795"/>
      <c r="R355" s="795"/>
      <c r="S355" s="795"/>
      <c r="T355" s="795"/>
      <c r="U355" s="795"/>
      <c r="V355" s="795"/>
      <c r="W355" s="795"/>
      <c r="X355" s="795"/>
      <c r="Y355" s="795"/>
      <c r="Z355" s="795"/>
      <c r="AA355" s="795"/>
      <c r="AB355" s="795"/>
      <c r="AC355" s="795"/>
      <c r="AD355" s="795"/>
      <c r="AE355" s="795"/>
      <c r="AF355" s="795"/>
      <c r="AG355" s="795"/>
      <c r="AH355" s="795"/>
      <c r="AI355" s="795"/>
      <c r="AJ355" s="795"/>
      <c r="AK355" s="795"/>
      <c r="AO355" s="795"/>
      <c r="AP355" s="795"/>
      <c r="AQ355" s="795"/>
    </row>
    <row r="356" spans="1:43">
      <c r="A356" s="876" t="s">
        <v>284</v>
      </c>
      <c r="B356" s="876" t="s">
        <v>285</v>
      </c>
      <c r="C356" t="s">
        <v>131</v>
      </c>
      <c r="D356" t="s">
        <v>286</v>
      </c>
      <c r="E356" t="s">
        <v>287</v>
      </c>
      <c r="F356" t="s">
        <v>288</v>
      </c>
      <c r="G356" t="str">
        <f>EUROSTAT_VBE_IND_2010!E$6</f>
        <v>AT</v>
      </c>
      <c r="H356" t="str">
        <f>EUROSTAT_VBE_IND_2010!F$6</f>
        <v>BE</v>
      </c>
      <c r="I356" t="str">
        <f>EUROSTAT_VBE_IND_2010!G$6</f>
        <v>BG</v>
      </c>
      <c r="J356" t="s">
        <v>289</v>
      </c>
      <c r="K356" t="str">
        <f>EUROSTAT_VBE_IND_2010!H$6</f>
        <v>CY</v>
      </c>
      <c r="L356" t="str">
        <f>EUROSTAT_VBE_IND_2010!I$6</f>
        <v>CZ</v>
      </c>
      <c r="M356" t="str">
        <f>EUROSTAT_VBE_IND_2010!J$6</f>
        <v>DE</v>
      </c>
      <c r="N356" t="str">
        <f>EUROSTAT_VBE_IND_2010!K$6</f>
        <v>DK</v>
      </c>
      <c r="O356" t="str">
        <f>EUROSTAT_VBE_IND_2010!L$6</f>
        <v>EE</v>
      </c>
      <c r="P356" t="str">
        <f>EUROSTAT_VBE_IND_2010!M$6</f>
        <v>EL</v>
      </c>
      <c r="Q356" t="str">
        <f>EUROSTAT_VBE_IND_2010!N$6</f>
        <v>ES</v>
      </c>
      <c r="R356" t="str">
        <f>EUROSTAT_VBE_IND_2010!O$6</f>
        <v>FI</v>
      </c>
      <c r="S356" t="str">
        <f>EUROSTAT_VBE_IND_2010!P$6</f>
        <v>FR</v>
      </c>
      <c r="T356" t="str">
        <f>EUROSTAT_VBE_IND_2010!Q$6</f>
        <v>HR</v>
      </c>
      <c r="U356" t="str">
        <f>EUROSTAT_VBE_IND_2010!R$6</f>
        <v>HU</v>
      </c>
      <c r="V356" t="str">
        <f>EUROSTAT_VBE_IND_2010!S$6</f>
        <v>IE</v>
      </c>
      <c r="W356" t="str">
        <f>EUROSTAT_VBE_IND_2010!T$6</f>
        <v>IS</v>
      </c>
      <c r="X356" t="str">
        <f>EUROSTAT_VBE_IND_2010!U$6</f>
        <v>IT</v>
      </c>
      <c r="Y356" t="str">
        <f>EUROSTAT_VBE_IND_2010!V$6</f>
        <v>LT</v>
      </c>
      <c r="Z356" t="str">
        <f>EUROSTAT_VBE_IND_2010!W$6</f>
        <v>LU</v>
      </c>
      <c r="AA356" t="str">
        <f>EUROSTAT_VBE_IND_2010!X$6</f>
        <v>LV</v>
      </c>
      <c r="AB356" t="str">
        <f>EUROSTAT_VBE_IND_2010!AA$6</f>
        <v>MT</v>
      </c>
      <c r="AC356" t="str">
        <f>EUROSTAT_VBE_IND_2010!AB$6</f>
        <v>NL</v>
      </c>
      <c r="AD356" t="str">
        <f>EUROSTAT_VBE_IND_2010!AC$6</f>
        <v>NO</v>
      </c>
      <c r="AE356" t="str">
        <f>EUROSTAT_VBE_IND_2010!AD$6</f>
        <v>PL</v>
      </c>
      <c r="AF356" t="str">
        <f>EUROSTAT_VBE_IND_2010!AE$6</f>
        <v>PT</v>
      </c>
      <c r="AG356" t="str">
        <f>EUROSTAT_VBE_IND_2010!AF$6</f>
        <v>RO</v>
      </c>
      <c r="AH356" t="str">
        <f>EUROSTAT_VBE_IND_2010!AH$6</f>
        <v>SE</v>
      </c>
      <c r="AI356" t="str">
        <f>EUROSTAT_VBE_IND_2010!AI$6</f>
        <v>SI</v>
      </c>
      <c r="AJ356" t="str">
        <f>EUROSTAT_VBE_IND_2010!AJ$6</f>
        <v>SK</v>
      </c>
      <c r="AK356" t="str">
        <f>EUROSTAT_VBE_IND_2010!AK$6</f>
        <v>UK</v>
      </c>
      <c r="AL356" t="s">
        <v>290</v>
      </c>
      <c r="AM356" t="s">
        <v>291</v>
      </c>
      <c r="AN356" t="s">
        <v>292</v>
      </c>
      <c r="AO356" t="str">
        <f>EUROSTAT_VBE_IND_2010!Y$6</f>
        <v>ME</v>
      </c>
      <c r="AP356" t="str">
        <f>EUROSTAT_VBE_IND_2010!Z$6</f>
        <v>MK</v>
      </c>
      <c r="AQ356" t="str">
        <f>EUROSTAT_VBE_IND_2010!AG$6</f>
        <v>RS</v>
      </c>
    </row>
    <row r="357" spans="1:43">
      <c r="A357" t="str">
        <f>LEFT(EUROSTAT_VBE_IND_2010!$C$579,8)</f>
        <v>B_101851</v>
      </c>
      <c r="B357" s="28" t="s">
        <v>306</v>
      </c>
      <c r="C357" t="s">
        <v>293</v>
      </c>
      <c r="D357" t="s">
        <v>126</v>
      </c>
      <c r="E357" t="s">
        <v>228</v>
      </c>
      <c r="F357" t="s">
        <v>229</v>
      </c>
      <c r="G357" s="17">
        <f>(SUMIFS(EUROSTAT_VBE_IND_2010!E$7:E$732,EUROSTAT_VBE_IND_2010!$B$7:$B$732,$D357,EUROSTAT_VBE_IND_2010!$C$7:$C$732,"*"&amp;RIGHT($A357,3)&amp;"*",EUROSTAT_VBE_IND_2010!$D$7:$D$732,"211*"))/1000</f>
        <v>0</v>
      </c>
      <c r="H357" s="17">
        <f>(SUMIFS(EUROSTAT_VBE_IND_2010!F$7:F$732,EUROSTAT_VBE_IND_2010!$B$7:$B$732,$D357,EUROSTAT_VBE_IND_2010!$C$7:$C$732,"*"&amp;RIGHT($A357,3)&amp;"*",EUROSTAT_VBE_IND_2010!$D$7:$D$732,"211*"))/1000</f>
        <v>0</v>
      </c>
      <c r="I357" s="17">
        <f>(SUMIFS(EUROSTAT_VBE_IND_2010!G$7:G$732,EUROSTAT_VBE_IND_2010!$B$7:$B$732,$D357,EUROSTAT_VBE_IND_2010!$C$7:$C$732,"*"&amp;RIGHT($A357,3)&amp;"*",EUROSTAT_VBE_IND_2010!$D$7:$D$732,"211*"))/1000</f>
        <v>0.027</v>
      </c>
      <c r="J357" s="198">
        <f>SUMIFS('IEA Bal_CH-IND'!$D$30:$D$329,'IEA Bal_CH-IND'!$A$30:$A$329,"*"&amp;RIGHT($B357,8),'IEA Bal_CH-IND'!$C$30:$C$329,'Aggregated Balance-IND_2010'!$E357)</f>
        <v>0</v>
      </c>
      <c r="K357" s="17">
        <f>(SUMIFS(EUROSTAT_VBE_IND_2010!H$7:H$732,EUROSTAT_VBE_IND_2010!$B$7:$B$732,$D357,EUROSTAT_VBE_IND_2010!$C$7:$C$732,"*"&amp;RIGHT($A357,3)&amp;"*",EUROSTAT_VBE_IND_2010!$D$7:$D$732,"211*"))/1000</f>
        <v>0</v>
      </c>
      <c r="L357" s="17">
        <f>(SUMIFS(EUROSTAT_VBE_IND_2010!I$7:I$732,EUROSTAT_VBE_IND_2010!$B$7:$B$732,$D357,EUROSTAT_VBE_IND_2010!$C$7:$C$732,"*"&amp;RIGHT($A357,3)&amp;"*",EUROSTAT_VBE_IND_2010!$D$7:$D$732,"211*"))/1000</f>
        <v>0</v>
      </c>
      <c r="M357" s="17">
        <f>(SUMIFS(EUROSTAT_VBE_IND_2010!J$7:J$732,EUROSTAT_VBE_IND_2010!$B$7:$B$732,$D357,EUROSTAT_VBE_IND_2010!$C$7:$C$732,"*"&amp;RIGHT($A357,3)&amp;"*",EUROSTAT_VBE_IND_2010!$D$7:$D$732,"211*"))/1000</f>
        <v>0</v>
      </c>
      <c r="N357" s="17">
        <f>(SUMIFS(EUROSTAT_VBE_IND_2010!K$7:K$732,EUROSTAT_VBE_IND_2010!$B$7:$B$732,$D357,EUROSTAT_VBE_IND_2010!$C$7:$C$732,"*"&amp;RIGHT($A357,3)&amp;"*",EUROSTAT_VBE_IND_2010!$D$7:$D$732,"211*"))/1000</f>
        <v>0</v>
      </c>
      <c r="O357" s="17">
        <f>(SUMIFS(EUROSTAT_VBE_IND_2010!L$7:L$732,EUROSTAT_VBE_IND_2010!$B$7:$B$732,$D357,EUROSTAT_VBE_IND_2010!$C$7:$C$732,"*"&amp;RIGHT($A357,3)&amp;"*",EUROSTAT_VBE_IND_2010!$D$7:$D$732,"211*"))/1000</f>
        <v>0</v>
      </c>
      <c r="P357" s="17">
        <f>(SUMIFS(EUROSTAT_VBE_IND_2010!M$7:M$732,EUROSTAT_VBE_IND_2010!$B$7:$B$732,$D357,EUROSTAT_VBE_IND_2010!$C$7:$C$732,"*"&amp;RIGHT($A357,3)&amp;"*",EUROSTAT_VBE_IND_2010!$D$7:$D$732,"211*"))/1000</f>
        <v>0</v>
      </c>
      <c r="Q357" s="17">
        <f>(SUMIFS(EUROSTAT_VBE_IND_2010!N$7:N$732,EUROSTAT_VBE_IND_2010!$B$7:$B$732,$D357,EUROSTAT_VBE_IND_2010!$C$7:$C$732,"*"&amp;RIGHT($A357,3)&amp;"*",EUROSTAT_VBE_IND_2010!$D$7:$D$732,"211*"))/1000</f>
        <v>0</v>
      </c>
      <c r="R357" s="17">
        <f>(SUMIFS(EUROSTAT_VBE_IND_2010!O$7:O$732,EUROSTAT_VBE_IND_2010!$B$7:$B$732,$D357,EUROSTAT_VBE_IND_2010!$C$7:$C$732,"*"&amp;RIGHT($A357,3)&amp;"*",EUROSTAT_VBE_IND_2010!$D$7:$D$732,"211*"))/1000</f>
        <v>0</v>
      </c>
      <c r="S357" s="17">
        <f>(SUMIFS(EUROSTAT_VBE_IND_2010!P$7:P$732,EUROSTAT_VBE_IND_2010!$B$7:$B$732,$D357,EUROSTAT_VBE_IND_2010!$C$7:$C$732,"*"&amp;RIGHT($A357,3)&amp;"*",EUROSTAT_VBE_IND_2010!$D$7:$D$732,"211*"))/1000</f>
        <v>0</v>
      </c>
      <c r="T357" s="17">
        <f>(SUMIFS(EUROSTAT_VBE_IND_2010!Q$7:Q$732,EUROSTAT_VBE_IND_2010!$B$7:$B$732,$D357,EUROSTAT_VBE_IND_2010!$C$7:$C$732,"*"&amp;RIGHT($A357,3)&amp;"*",EUROSTAT_VBE_IND_2010!$D$7:$D$732,"211*"))/1000</f>
        <v>0</v>
      </c>
      <c r="U357" s="17">
        <f>(SUMIFS(EUROSTAT_VBE_IND_2010!R$7:R$732,EUROSTAT_VBE_IND_2010!$B$7:$B$732,$D357,EUROSTAT_VBE_IND_2010!$C$7:$C$732,"*"&amp;RIGHT($A357,3)&amp;"*",EUROSTAT_VBE_IND_2010!$D$7:$D$732,"211*"))/1000</f>
        <v>0</v>
      </c>
      <c r="V357" s="17">
        <f>(SUMIFS(EUROSTAT_VBE_IND_2010!S$7:S$732,EUROSTAT_VBE_IND_2010!$B$7:$B$732,$D357,EUROSTAT_VBE_IND_2010!$C$7:$C$732,"*"&amp;RIGHT($A357,3)&amp;"*",EUROSTAT_VBE_IND_2010!$D$7:$D$732,"211*"))/1000</f>
        <v>0</v>
      </c>
      <c r="W357" s="17">
        <f>(SUMIFS(EUROSTAT_VBE_IND_2010!T$7:T$732,EUROSTAT_VBE_IND_2010!$B$7:$B$732,$D357,EUROSTAT_VBE_IND_2010!$C$7:$C$732,"*"&amp;RIGHT($A357,3)&amp;"*",EUROSTAT_VBE_IND_2010!$D$7:$D$732,"211*"))/1000</f>
        <v>0</v>
      </c>
      <c r="X357" s="17">
        <f>(SUMIFS(EUROSTAT_VBE_IND_2010!U$7:U$732,EUROSTAT_VBE_IND_2010!$B$7:$B$732,$D357,EUROSTAT_VBE_IND_2010!$C$7:$C$732,"*"&amp;RIGHT($A357,3)&amp;"*",EUROSTAT_VBE_IND_2010!$D$7:$D$732,"211*"))/1000</f>
        <v>0</v>
      </c>
      <c r="Y357" s="17">
        <f>(SUMIFS(EUROSTAT_VBE_IND_2010!V$7:V$732,EUROSTAT_VBE_IND_2010!$B$7:$B$732,$D357,EUROSTAT_VBE_IND_2010!$C$7:$C$732,"*"&amp;RIGHT($A357,3)&amp;"*",EUROSTAT_VBE_IND_2010!$D$7:$D$732,"211*"))/1000</f>
        <v>0</v>
      </c>
      <c r="Z357" s="17">
        <f>(SUMIFS(EUROSTAT_VBE_IND_2010!W$7:W$732,EUROSTAT_VBE_IND_2010!$B$7:$B$732,$D357,EUROSTAT_VBE_IND_2010!$C$7:$C$732,"*"&amp;RIGHT($A357,3)&amp;"*",EUROSTAT_VBE_IND_2010!$D$7:$D$732,"211*"))/1000</f>
        <v>0</v>
      </c>
      <c r="AA357" s="17">
        <f>(SUMIFS(EUROSTAT_VBE_IND_2010!X$7:X$732,EUROSTAT_VBE_IND_2010!$B$7:$B$732,$D357,EUROSTAT_VBE_IND_2010!$C$7:$C$732,"*"&amp;RIGHT($A357,3)&amp;"*",EUROSTAT_VBE_IND_2010!$D$7:$D$732,"211*"))/1000</f>
        <v>0</v>
      </c>
      <c r="AB357" s="17">
        <f>(SUMIFS(EUROSTAT_VBE_IND_2010!AA$7:AA$732,EUROSTAT_VBE_IND_2010!$B$7:$B$732,$D357,EUROSTAT_VBE_IND_2010!$C$7:$C$732,"*"&amp;RIGHT($A357,3)&amp;"*",EUROSTAT_VBE_IND_2010!$D$7:$D$732,"211*"))/1000</f>
        <v>0</v>
      </c>
      <c r="AC357" s="17">
        <f>(SUMIFS(EUROSTAT_VBE_IND_2010!AB$7:AB$732,EUROSTAT_VBE_IND_2010!$B$7:$B$732,$D357,EUROSTAT_VBE_IND_2010!$C$7:$C$732,"*"&amp;RIGHT($A357,3)&amp;"*",EUROSTAT_VBE_IND_2010!$D$7:$D$732,"211*"))/1000</f>
        <v>0</v>
      </c>
      <c r="AD357" s="17">
        <f>(SUMIFS(EUROSTAT_VBE_IND_2010!AC$7:AC$732,EUROSTAT_VBE_IND_2010!$B$7:$B$732,$D357,EUROSTAT_VBE_IND_2010!$C$7:$C$732,"*"&amp;RIGHT($A357,3)&amp;"*",EUROSTAT_VBE_IND_2010!$D$7:$D$732,"211*"))/1000</f>
        <v>0</v>
      </c>
      <c r="AE357" s="17">
        <f>(SUMIFS(EUROSTAT_VBE_IND_2010!AD$7:AD$732,EUROSTAT_VBE_IND_2010!$B$7:$B$732,$D357,EUROSTAT_VBE_IND_2010!$C$7:$C$732,"*"&amp;RIGHT($A357,3)&amp;"*",EUROSTAT_VBE_IND_2010!$D$7:$D$732,"211*"))/1000</f>
        <v>3.857</v>
      </c>
      <c r="AF357" s="17">
        <f>(SUMIFS(EUROSTAT_VBE_IND_2010!AE$7:AE$732,EUROSTAT_VBE_IND_2010!$B$7:$B$732,$D357,EUROSTAT_VBE_IND_2010!$C$7:$C$732,"*"&amp;RIGHT($A357,3)&amp;"*",EUROSTAT_VBE_IND_2010!$D$7:$D$732,"211*"))/1000</f>
        <v>0</v>
      </c>
      <c r="AG357" s="17">
        <f>(SUMIFS(EUROSTAT_VBE_IND_2010!AF$7:AF$732,EUROSTAT_VBE_IND_2010!$B$7:$B$732,$D357,EUROSTAT_VBE_IND_2010!$C$7:$C$732,"*"&amp;RIGHT($A357,3)&amp;"*",EUROSTAT_VBE_IND_2010!$D$7:$D$732,"211*"))/1000</f>
        <v>0</v>
      </c>
      <c r="AH357" s="17">
        <f>(SUMIFS(EUROSTAT_VBE_IND_2010!AH$7:AH$732,EUROSTAT_VBE_IND_2010!$B$7:$B$732,$D357,EUROSTAT_VBE_IND_2010!$C$7:$C$732,"*"&amp;RIGHT($A357,3)&amp;"*",EUROSTAT_VBE_IND_2010!$D$7:$D$732,"211*"))/1000</f>
        <v>0</v>
      </c>
      <c r="AI357" s="17">
        <f>(SUMIFS(EUROSTAT_VBE_IND_2010!AI$7:AI$732,EUROSTAT_VBE_IND_2010!$B$7:$B$732,$D357,EUROSTAT_VBE_IND_2010!$C$7:$C$732,"*"&amp;RIGHT($A357,3)&amp;"*",EUROSTAT_VBE_IND_2010!$D$7:$D$732,"211*"))/1000</f>
        <v>0</v>
      </c>
      <c r="AJ357" s="17">
        <f>(SUMIFS(EUROSTAT_VBE_IND_2010!AJ$7:AJ$732,EUROSTAT_VBE_IND_2010!$B$7:$B$732,$D357,EUROSTAT_VBE_IND_2010!$C$7:$C$732,"*"&amp;RIGHT($A357,3)&amp;"*",EUROSTAT_VBE_IND_2010!$D$7:$D$732,"211*"))/1000</f>
        <v>0</v>
      </c>
      <c r="AK357" s="17">
        <f>(SUMIFS(EUROSTAT_VBE_IND_2010!AK$7:AK$732,EUROSTAT_VBE_IND_2010!$B$7:$B$732,$D357,EUROSTAT_VBE_IND_2010!$C$7:$C$732,"*"&amp;RIGHT($A357,3)&amp;"*",EUROSTAT_VBE_IND_2010!$D$7:$D$732,"211*"))/1000</f>
        <v>0</v>
      </c>
      <c r="AL357" s="198">
        <f>SUMIFS('IEA Bal_AL-IND'!$D$30:$D$329,'IEA Bal_AL-IND'!$A$30:$A$329,"*"&amp;RIGHT($B357,8),'IEA Bal_AL-IND'!$C$30:$C$329,'Aggregated Balance-IND_2010'!$E357)</f>
        <v>0</v>
      </c>
      <c r="AM357" s="198">
        <f>SUMIFS('IEA Bal_BA-IND'!$D$30:$D$329,'IEA Bal_BA-IND'!$A$30:$A$329,"*"&amp;RIGHT($B357,8),'IEA Bal_BA-IND'!$C$30:$C$329,'Aggregated Balance-IND_2010'!$E357)</f>
        <v>0</v>
      </c>
      <c r="AN357" s="198">
        <f>SUMIFS('IEA Bal_KS-IND'!$D$30:$D$329,'IEA Bal_KS-IND'!$A$30:$A$329,"*"&amp;RIGHT($B357,8),'IEA Bal_KS-IND'!$C$30:$C$329,'Aggregated Balance-IND_2010'!$E357)</f>
        <v>0</v>
      </c>
      <c r="AO357" s="17">
        <f>(SUMIFS(EUROSTAT_VBE_IND_2010!Y$7:Y$732,EUROSTAT_VBE_IND_2010!$B$7:$B$732,$D357,EUROSTAT_VBE_IND_2010!$C$7:$C$732,"*"&amp;RIGHT($A357,3)&amp;"*",EUROSTAT_VBE_IND_2010!$D$7:$D$732,"211*"))/1000</f>
        <v>0</v>
      </c>
      <c r="AP357" s="17">
        <f>(SUMIFS(EUROSTAT_VBE_IND_2010!Z$7:Z$732,EUROSTAT_VBE_IND_2010!$B$7:$B$732,$D357,EUROSTAT_VBE_IND_2010!$C$7:$C$732,"*"&amp;RIGHT($A357,3)&amp;"*",EUROSTAT_VBE_IND_2010!$D$7:$D$732,"211*"))/1000</f>
        <v>0</v>
      </c>
      <c r="AQ357" s="17">
        <f>(SUMIFS(EUROSTAT_VBE_IND_2010!AG$7:AG$732,EUROSTAT_VBE_IND_2010!$B$7:$B$732,$D357,EUROSTAT_VBE_IND_2010!$C$7:$C$732,"*"&amp;RIGHT($A357,3)&amp;"*",EUROSTAT_VBE_IND_2010!$D$7:$D$732,"211*"))/1000</f>
        <v>0</v>
      </c>
    </row>
    <row r="358" spans="1:43">
      <c r="A358" t="str">
        <f>LEFT(EUROSTAT_VBE_IND_2010!$C$579,8)</f>
        <v>B_101851</v>
      </c>
      <c r="B358" s="28" t="s">
        <v>306</v>
      </c>
      <c r="C358" t="s">
        <v>293</v>
      </c>
      <c r="D358" t="s">
        <v>126</v>
      </c>
      <c r="E358" t="s">
        <v>230</v>
      </c>
      <c r="F358" t="s">
        <v>250</v>
      </c>
      <c r="G358" s="17">
        <f>(SUMIFS(EUROSTAT_VBE_IND_2010!E$7:E$732,EUROSTAT_VBE_IND_2010!$B$7:$B$732,$D358,EUROSTAT_VBE_IND_2010!$C$7:$C$732,"*"&amp;RIGHT($A358,3)&amp;"*",EUROSTAT_VBE_IND_2010!$D$7:$D$732,"2210*"))/1000+(SUMIFS(EUROSTAT_VBE_IND_2010!E$7:E$732,EUROSTAT_VBE_IND_2010!$B$7:$B$732,$D358,EUROSTAT_VBE_IND_2010!$C$7:$C$732,"*"&amp;RIGHT($A358,3)&amp;"*",EUROSTAT_VBE_IND_2010!$D$7:$D$732,"23*"))/1000+(SUMIFS(EUROSTAT_VBE_IND_2010!E$7:E$732,EUROSTAT_VBE_IND_2010!$B$7:$B$732,$D358,EUROSTAT_VBE_IND_2010!$C$7:$C$732,"*"&amp;RIGHT($A358,3)&amp;"*",EUROSTAT_VBE_IND_2010!$D$7:$D$732,"5544*"))/1000</f>
        <v>0</v>
      </c>
      <c r="H358" s="17">
        <f>(SUMIFS(EUROSTAT_VBE_IND_2010!F$7:F$732,EUROSTAT_VBE_IND_2010!$B$7:$B$732,$D358,EUROSTAT_VBE_IND_2010!$C$7:$C$732,"*"&amp;RIGHT($A358,3)&amp;"*",EUROSTAT_VBE_IND_2010!$D$7:$D$732,"2210*"))/1000+(SUMIFS(EUROSTAT_VBE_IND_2010!F$7:F$732,EUROSTAT_VBE_IND_2010!$B$7:$B$732,$D358,EUROSTAT_VBE_IND_2010!$C$7:$C$732,"*"&amp;RIGHT($A358,3)&amp;"*",EUROSTAT_VBE_IND_2010!$D$7:$D$732,"23*"))/1000+(SUMIFS(EUROSTAT_VBE_IND_2010!F$7:F$732,EUROSTAT_VBE_IND_2010!$B$7:$B$732,$D358,EUROSTAT_VBE_IND_2010!$C$7:$C$732,"*"&amp;RIGHT($A358,3)&amp;"*",EUROSTAT_VBE_IND_2010!$D$7:$D$732,"5544*"))/1000</f>
        <v>0</v>
      </c>
      <c r="I358" s="17">
        <f>(SUMIFS(EUROSTAT_VBE_IND_2010!G$7:G$732,EUROSTAT_VBE_IND_2010!$B$7:$B$732,$D358,EUROSTAT_VBE_IND_2010!$C$7:$C$732,"*"&amp;RIGHT($A358,3)&amp;"*",EUROSTAT_VBE_IND_2010!$D$7:$D$732,"2210*"))/1000+(SUMIFS(EUROSTAT_VBE_IND_2010!G$7:G$732,EUROSTAT_VBE_IND_2010!$B$7:$B$732,$D358,EUROSTAT_VBE_IND_2010!$C$7:$C$732,"*"&amp;RIGHT($A358,3)&amp;"*",EUROSTAT_VBE_IND_2010!$D$7:$D$732,"23*"))/1000+(SUMIFS(EUROSTAT_VBE_IND_2010!G$7:G$732,EUROSTAT_VBE_IND_2010!$B$7:$B$732,$D358,EUROSTAT_VBE_IND_2010!$C$7:$C$732,"*"&amp;RIGHT($A358,3)&amp;"*",EUROSTAT_VBE_IND_2010!$D$7:$D$732,"5544*"))/1000</f>
        <v>0</v>
      </c>
      <c r="J358" s="198">
        <f>SUMIFS('IEA Bal_CH-IND'!$D$30:$D$329,'IEA Bal_CH-IND'!$A$30:$A$329,"*"&amp;RIGHT($B358,8),'IEA Bal_CH-IND'!$C$30:$C$329,'Aggregated Balance-IND_2010'!$E358)</f>
        <v>0</v>
      </c>
      <c r="K358" s="17">
        <f>(SUMIFS(EUROSTAT_VBE_IND_2010!H$7:H$732,EUROSTAT_VBE_IND_2010!$B$7:$B$732,$D358,EUROSTAT_VBE_IND_2010!$C$7:$C$732,"*"&amp;RIGHT($A358,3)&amp;"*",EUROSTAT_VBE_IND_2010!$D$7:$D$732,"2210*"))/1000+(SUMIFS(EUROSTAT_VBE_IND_2010!H$7:H$732,EUROSTAT_VBE_IND_2010!$B$7:$B$732,$D358,EUROSTAT_VBE_IND_2010!$C$7:$C$732,"*"&amp;RIGHT($A358,3)&amp;"*",EUROSTAT_VBE_IND_2010!$D$7:$D$732,"23*"))/1000+(SUMIFS(EUROSTAT_VBE_IND_2010!H$7:H$732,EUROSTAT_VBE_IND_2010!$B$7:$B$732,$D358,EUROSTAT_VBE_IND_2010!$C$7:$C$732,"*"&amp;RIGHT($A358,3)&amp;"*",EUROSTAT_VBE_IND_2010!$D$7:$D$732,"5544*"))/1000</f>
        <v>0</v>
      </c>
      <c r="L358" s="17">
        <f>(SUMIFS(EUROSTAT_VBE_IND_2010!I$7:I$732,EUROSTAT_VBE_IND_2010!$B$7:$B$732,$D358,EUROSTAT_VBE_IND_2010!$C$7:$C$732,"*"&amp;RIGHT($A358,3)&amp;"*",EUROSTAT_VBE_IND_2010!$D$7:$D$732,"2210*"))/1000+(SUMIFS(EUROSTAT_VBE_IND_2010!I$7:I$732,EUROSTAT_VBE_IND_2010!$B$7:$B$732,$D358,EUROSTAT_VBE_IND_2010!$C$7:$C$732,"*"&amp;RIGHT($A358,3)&amp;"*",EUROSTAT_VBE_IND_2010!$D$7:$D$732,"23*"))/1000+(SUMIFS(EUROSTAT_VBE_IND_2010!I$7:I$732,EUROSTAT_VBE_IND_2010!$B$7:$B$732,$D358,EUROSTAT_VBE_IND_2010!$C$7:$C$732,"*"&amp;RIGHT($A358,3)&amp;"*",EUROSTAT_VBE_IND_2010!$D$7:$D$732,"5544*"))/1000</f>
        <v>0.025</v>
      </c>
      <c r="M358" s="17">
        <f>(SUMIFS(EUROSTAT_VBE_IND_2010!J$7:J$732,EUROSTAT_VBE_IND_2010!$B$7:$B$732,$D358,EUROSTAT_VBE_IND_2010!$C$7:$C$732,"*"&amp;RIGHT($A358,3)&amp;"*",EUROSTAT_VBE_IND_2010!$D$7:$D$732,"2210*"))/1000+(SUMIFS(EUROSTAT_VBE_IND_2010!J$7:J$732,EUROSTAT_VBE_IND_2010!$B$7:$B$732,$D358,EUROSTAT_VBE_IND_2010!$C$7:$C$732,"*"&amp;RIGHT($A358,3)&amp;"*",EUROSTAT_VBE_IND_2010!$D$7:$D$732,"23*"))/1000+(SUMIFS(EUROSTAT_VBE_IND_2010!J$7:J$732,EUROSTAT_VBE_IND_2010!$B$7:$B$732,$D358,EUROSTAT_VBE_IND_2010!$C$7:$C$732,"*"&amp;RIGHT($A358,3)&amp;"*",EUROSTAT_VBE_IND_2010!$D$7:$D$732,"5544*"))/1000</f>
        <v>0</v>
      </c>
      <c r="N358" s="17">
        <f>(SUMIFS(EUROSTAT_VBE_IND_2010!K$7:K$732,EUROSTAT_VBE_IND_2010!$B$7:$B$732,$D358,EUROSTAT_VBE_IND_2010!$C$7:$C$732,"*"&amp;RIGHT($A358,3)&amp;"*",EUROSTAT_VBE_IND_2010!$D$7:$D$732,"2210*"))/1000+(SUMIFS(EUROSTAT_VBE_IND_2010!K$7:K$732,EUROSTAT_VBE_IND_2010!$B$7:$B$732,$D358,EUROSTAT_VBE_IND_2010!$C$7:$C$732,"*"&amp;RIGHT($A358,3)&amp;"*",EUROSTAT_VBE_IND_2010!$D$7:$D$732,"23*"))/1000+(SUMIFS(EUROSTAT_VBE_IND_2010!K$7:K$732,EUROSTAT_VBE_IND_2010!$B$7:$B$732,$D358,EUROSTAT_VBE_IND_2010!$C$7:$C$732,"*"&amp;RIGHT($A358,3)&amp;"*",EUROSTAT_VBE_IND_2010!$D$7:$D$732,"5544*"))/1000</f>
        <v>0</v>
      </c>
      <c r="O358" s="17">
        <f>(SUMIFS(EUROSTAT_VBE_IND_2010!L$7:L$732,EUROSTAT_VBE_IND_2010!$B$7:$B$732,$D358,EUROSTAT_VBE_IND_2010!$C$7:$C$732,"*"&amp;RIGHT($A358,3)&amp;"*",EUROSTAT_VBE_IND_2010!$D$7:$D$732,"2210*"))/1000+(SUMIFS(EUROSTAT_VBE_IND_2010!L$7:L$732,EUROSTAT_VBE_IND_2010!$B$7:$B$732,$D358,EUROSTAT_VBE_IND_2010!$C$7:$C$732,"*"&amp;RIGHT($A358,3)&amp;"*",EUROSTAT_VBE_IND_2010!$D$7:$D$732,"23*"))/1000+(SUMIFS(EUROSTAT_VBE_IND_2010!L$7:L$732,EUROSTAT_VBE_IND_2010!$B$7:$B$732,$D358,EUROSTAT_VBE_IND_2010!$C$7:$C$732,"*"&amp;RIGHT($A358,3)&amp;"*",EUROSTAT_VBE_IND_2010!$D$7:$D$732,"5544*"))/1000</f>
        <v>0</v>
      </c>
      <c r="P358" s="17">
        <f>(SUMIFS(EUROSTAT_VBE_IND_2010!M$7:M$732,EUROSTAT_VBE_IND_2010!$B$7:$B$732,$D358,EUROSTAT_VBE_IND_2010!$C$7:$C$732,"*"&amp;RIGHT($A358,3)&amp;"*",EUROSTAT_VBE_IND_2010!$D$7:$D$732,"2210*"))/1000+(SUMIFS(EUROSTAT_VBE_IND_2010!M$7:M$732,EUROSTAT_VBE_IND_2010!$B$7:$B$732,$D358,EUROSTAT_VBE_IND_2010!$C$7:$C$732,"*"&amp;RIGHT($A358,3)&amp;"*",EUROSTAT_VBE_IND_2010!$D$7:$D$732,"23*"))/1000+(SUMIFS(EUROSTAT_VBE_IND_2010!M$7:M$732,EUROSTAT_VBE_IND_2010!$B$7:$B$732,$D358,EUROSTAT_VBE_IND_2010!$C$7:$C$732,"*"&amp;RIGHT($A358,3)&amp;"*",EUROSTAT_VBE_IND_2010!$D$7:$D$732,"5544*"))/1000</f>
        <v>0</v>
      </c>
      <c r="Q358" s="17">
        <f>(SUMIFS(EUROSTAT_VBE_IND_2010!N$7:N$732,EUROSTAT_VBE_IND_2010!$B$7:$B$732,$D358,EUROSTAT_VBE_IND_2010!$C$7:$C$732,"*"&amp;RIGHT($A358,3)&amp;"*",EUROSTAT_VBE_IND_2010!$D$7:$D$732,"2210*"))/1000+(SUMIFS(EUROSTAT_VBE_IND_2010!N$7:N$732,EUROSTAT_VBE_IND_2010!$B$7:$B$732,$D358,EUROSTAT_VBE_IND_2010!$C$7:$C$732,"*"&amp;RIGHT($A358,3)&amp;"*",EUROSTAT_VBE_IND_2010!$D$7:$D$732,"23*"))/1000+(SUMIFS(EUROSTAT_VBE_IND_2010!N$7:N$732,EUROSTAT_VBE_IND_2010!$B$7:$B$732,$D358,EUROSTAT_VBE_IND_2010!$C$7:$C$732,"*"&amp;RIGHT($A358,3)&amp;"*",EUROSTAT_VBE_IND_2010!$D$7:$D$732,"5544*"))/1000</f>
        <v>0</v>
      </c>
      <c r="R358" s="17">
        <f>(SUMIFS(EUROSTAT_VBE_IND_2010!O$7:O$732,EUROSTAT_VBE_IND_2010!$B$7:$B$732,$D358,EUROSTAT_VBE_IND_2010!$C$7:$C$732,"*"&amp;RIGHT($A358,3)&amp;"*",EUROSTAT_VBE_IND_2010!$D$7:$D$732,"2210*"))/1000+(SUMIFS(EUROSTAT_VBE_IND_2010!O$7:O$732,EUROSTAT_VBE_IND_2010!$B$7:$B$732,$D358,EUROSTAT_VBE_IND_2010!$C$7:$C$732,"*"&amp;RIGHT($A358,3)&amp;"*",EUROSTAT_VBE_IND_2010!$D$7:$D$732,"23*"))/1000+(SUMIFS(EUROSTAT_VBE_IND_2010!O$7:O$732,EUROSTAT_VBE_IND_2010!$B$7:$B$732,$D358,EUROSTAT_VBE_IND_2010!$C$7:$C$732,"*"&amp;RIGHT($A358,3)&amp;"*",EUROSTAT_VBE_IND_2010!$D$7:$D$732,"5544*"))/1000</f>
        <v>0.306</v>
      </c>
      <c r="S358" s="17">
        <f>(SUMIFS(EUROSTAT_VBE_IND_2010!P$7:P$732,EUROSTAT_VBE_IND_2010!$B$7:$B$732,$D358,EUROSTAT_VBE_IND_2010!$C$7:$C$732,"*"&amp;RIGHT($A358,3)&amp;"*",EUROSTAT_VBE_IND_2010!$D$7:$D$732,"2210*"))/1000+(SUMIFS(EUROSTAT_VBE_IND_2010!P$7:P$732,EUROSTAT_VBE_IND_2010!$B$7:$B$732,$D358,EUROSTAT_VBE_IND_2010!$C$7:$C$732,"*"&amp;RIGHT($A358,3)&amp;"*",EUROSTAT_VBE_IND_2010!$D$7:$D$732,"23*"))/1000+(SUMIFS(EUROSTAT_VBE_IND_2010!P$7:P$732,EUROSTAT_VBE_IND_2010!$B$7:$B$732,$D358,EUROSTAT_VBE_IND_2010!$C$7:$C$732,"*"&amp;RIGHT($A358,3)&amp;"*",EUROSTAT_VBE_IND_2010!$D$7:$D$732,"5544*"))/1000</f>
        <v>0</v>
      </c>
      <c r="T358" s="17">
        <f>(SUMIFS(EUROSTAT_VBE_IND_2010!Q$7:Q$732,EUROSTAT_VBE_IND_2010!$B$7:$B$732,$D358,EUROSTAT_VBE_IND_2010!$C$7:$C$732,"*"&amp;RIGHT($A358,3)&amp;"*",EUROSTAT_VBE_IND_2010!$D$7:$D$732,"2210*"))/1000+(SUMIFS(EUROSTAT_VBE_IND_2010!Q$7:Q$732,EUROSTAT_VBE_IND_2010!$B$7:$B$732,$D358,EUROSTAT_VBE_IND_2010!$C$7:$C$732,"*"&amp;RIGHT($A358,3)&amp;"*",EUROSTAT_VBE_IND_2010!$D$7:$D$732,"23*"))/1000+(SUMIFS(EUROSTAT_VBE_IND_2010!Q$7:Q$732,EUROSTAT_VBE_IND_2010!$B$7:$B$732,$D358,EUROSTAT_VBE_IND_2010!$C$7:$C$732,"*"&amp;RIGHT($A358,3)&amp;"*",EUROSTAT_VBE_IND_2010!$D$7:$D$732,"5544*"))/1000</f>
        <v>0</v>
      </c>
      <c r="U358" s="17">
        <f>(SUMIFS(EUROSTAT_VBE_IND_2010!R$7:R$732,EUROSTAT_VBE_IND_2010!$B$7:$B$732,$D358,EUROSTAT_VBE_IND_2010!$C$7:$C$732,"*"&amp;RIGHT($A358,3)&amp;"*",EUROSTAT_VBE_IND_2010!$D$7:$D$732,"2210*"))/1000+(SUMIFS(EUROSTAT_VBE_IND_2010!R$7:R$732,EUROSTAT_VBE_IND_2010!$B$7:$B$732,$D358,EUROSTAT_VBE_IND_2010!$C$7:$C$732,"*"&amp;RIGHT($A358,3)&amp;"*",EUROSTAT_VBE_IND_2010!$D$7:$D$732,"23*"))/1000+(SUMIFS(EUROSTAT_VBE_IND_2010!R$7:R$732,EUROSTAT_VBE_IND_2010!$B$7:$B$732,$D358,EUROSTAT_VBE_IND_2010!$C$7:$C$732,"*"&amp;RIGHT($A358,3)&amp;"*",EUROSTAT_VBE_IND_2010!$D$7:$D$732,"5544*"))/1000</f>
        <v>0</v>
      </c>
      <c r="V358" s="17">
        <f>(SUMIFS(EUROSTAT_VBE_IND_2010!S$7:S$732,EUROSTAT_VBE_IND_2010!$B$7:$B$732,$D358,EUROSTAT_VBE_IND_2010!$C$7:$C$732,"*"&amp;RIGHT($A358,3)&amp;"*",EUROSTAT_VBE_IND_2010!$D$7:$D$732,"2210*"))/1000+(SUMIFS(EUROSTAT_VBE_IND_2010!S$7:S$732,EUROSTAT_VBE_IND_2010!$B$7:$B$732,$D358,EUROSTAT_VBE_IND_2010!$C$7:$C$732,"*"&amp;RIGHT($A358,3)&amp;"*",EUROSTAT_VBE_IND_2010!$D$7:$D$732,"23*"))/1000+(SUMIFS(EUROSTAT_VBE_IND_2010!S$7:S$732,EUROSTAT_VBE_IND_2010!$B$7:$B$732,$D358,EUROSTAT_VBE_IND_2010!$C$7:$C$732,"*"&amp;RIGHT($A358,3)&amp;"*",EUROSTAT_VBE_IND_2010!$D$7:$D$732,"5544*"))/1000</f>
        <v>0</v>
      </c>
      <c r="W358" s="17">
        <f>(SUMIFS(EUROSTAT_VBE_IND_2010!T$7:T$732,EUROSTAT_VBE_IND_2010!$B$7:$B$732,$D358,EUROSTAT_VBE_IND_2010!$C$7:$C$732,"*"&amp;RIGHT($A358,3)&amp;"*",EUROSTAT_VBE_IND_2010!$D$7:$D$732,"2210*"))/1000+(SUMIFS(EUROSTAT_VBE_IND_2010!T$7:T$732,EUROSTAT_VBE_IND_2010!$B$7:$B$732,$D358,EUROSTAT_VBE_IND_2010!$C$7:$C$732,"*"&amp;RIGHT($A358,3)&amp;"*",EUROSTAT_VBE_IND_2010!$D$7:$D$732,"23*"))/1000+(SUMIFS(EUROSTAT_VBE_IND_2010!T$7:T$732,EUROSTAT_VBE_IND_2010!$B$7:$B$732,$D358,EUROSTAT_VBE_IND_2010!$C$7:$C$732,"*"&amp;RIGHT($A358,3)&amp;"*",EUROSTAT_VBE_IND_2010!$D$7:$D$732,"5544*"))/1000</f>
        <v>0</v>
      </c>
      <c r="X358" s="17">
        <f>(SUMIFS(EUROSTAT_VBE_IND_2010!U$7:U$732,EUROSTAT_VBE_IND_2010!$B$7:$B$732,$D358,EUROSTAT_VBE_IND_2010!$C$7:$C$732,"*"&amp;RIGHT($A358,3)&amp;"*",EUROSTAT_VBE_IND_2010!$D$7:$D$732,"2210*"))/1000+(SUMIFS(EUROSTAT_VBE_IND_2010!U$7:U$732,EUROSTAT_VBE_IND_2010!$B$7:$B$732,$D358,EUROSTAT_VBE_IND_2010!$C$7:$C$732,"*"&amp;RIGHT($A358,3)&amp;"*",EUROSTAT_VBE_IND_2010!$D$7:$D$732,"23*"))/1000+(SUMIFS(EUROSTAT_VBE_IND_2010!U$7:U$732,EUROSTAT_VBE_IND_2010!$B$7:$B$732,$D358,EUROSTAT_VBE_IND_2010!$C$7:$C$732,"*"&amp;RIGHT($A358,3)&amp;"*",EUROSTAT_VBE_IND_2010!$D$7:$D$732,"5544*"))/1000</f>
        <v>0</v>
      </c>
      <c r="Y358" s="17">
        <f>(SUMIFS(EUROSTAT_VBE_IND_2010!V$7:V$732,EUROSTAT_VBE_IND_2010!$B$7:$B$732,$D358,EUROSTAT_VBE_IND_2010!$C$7:$C$732,"*"&amp;RIGHT($A358,3)&amp;"*",EUROSTAT_VBE_IND_2010!$D$7:$D$732,"2210*"))/1000+(SUMIFS(EUROSTAT_VBE_IND_2010!V$7:V$732,EUROSTAT_VBE_IND_2010!$B$7:$B$732,$D358,EUROSTAT_VBE_IND_2010!$C$7:$C$732,"*"&amp;RIGHT($A358,3)&amp;"*",EUROSTAT_VBE_IND_2010!$D$7:$D$732,"23*"))/1000+(SUMIFS(EUROSTAT_VBE_IND_2010!V$7:V$732,EUROSTAT_VBE_IND_2010!$B$7:$B$732,$D358,EUROSTAT_VBE_IND_2010!$C$7:$C$732,"*"&amp;RIGHT($A358,3)&amp;"*",EUROSTAT_VBE_IND_2010!$D$7:$D$732,"5544*"))/1000</f>
        <v>0</v>
      </c>
      <c r="Z358" s="17">
        <f>(SUMIFS(EUROSTAT_VBE_IND_2010!W$7:W$732,EUROSTAT_VBE_IND_2010!$B$7:$B$732,$D358,EUROSTAT_VBE_IND_2010!$C$7:$C$732,"*"&amp;RIGHT($A358,3)&amp;"*",EUROSTAT_VBE_IND_2010!$D$7:$D$732,"2210*"))/1000+(SUMIFS(EUROSTAT_VBE_IND_2010!W$7:W$732,EUROSTAT_VBE_IND_2010!$B$7:$B$732,$D358,EUROSTAT_VBE_IND_2010!$C$7:$C$732,"*"&amp;RIGHT($A358,3)&amp;"*",EUROSTAT_VBE_IND_2010!$D$7:$D$732,"23*"))/1000+(SUMIFS(EUROSTAT_VBE_IND_2010!W$7:W$732,EUROSTAT_VBE_IND_2010!$B$7:$B$732,$D358,EUROSTAT_VBE_IND_2010!$C$7:$C$732,"*"&amp;RIGHT($A358,3)&amp;"*",EUROSTAT_VBE_IND_2010!$D$7:$D$732,"5544*"))/1000</f>
        <v>0</v>
      </c>
      <c r="AA358" s="17">
        <f>(SUMIFS(EUROSTAT_VBE_IND_2010!X$7:X$732,EUROSTAT_VBE_IND_2010!$B$7:$B$732,$D358,EUROSTAT_VBE_IND_2010!$C$7:$C$732,"*"&amp;RIGHT($A358,3)&amp;"*",EUROSTAT_VBE_IND_2010!$D$7:$D$732,"2210*"))/1000+(SUMIFS(EUROSTAT_VBE_IND_2010!X$7:X$732,EUROSTAT_VBE_IND_2010!$B$7:$B$732,$D358,EUROSTAT_VBE_IND_2010!$C$7:$C$732,"*"&amp;RIGHT($A358,3)&amp;"*",EUROSTAT_VBE_IND_2010!$D$7:$D$732,"23*"))/1000+(SUMIFS(EUROSTAT_VBE_IND_2010!X$7:X$732,EUROSTAT_VBE_IND_2010!$B$7:$B$732,$D358,EUROSTAT_VBE_IND_2010!$C$7:$C$732,"*"&amp;RIGHT($A358,3)&amp;"*",EUROSTAT_VBE_IND_2010!$D$7:$D$732,"5544*"))/1000</f>
        <v>0.01</v>
      </c>
      <c r="AB358" s="17">
        <f>(SUMIFS(EUROSTAT_VBE_IND_2010!AA$7:AA$732,EUROSTAT_VBE_IND_2010!$B$7:$B$732,$D358,EUROSTAT_VBE_IND_2010!$C$7:$C$732,"*"&amp;RIGHT($A358,3)&amp;"*",EUROSTAT_VBE_IND_2010!$D$7:$D$732,"2210*"))/1000+(SUMIFS(EUROSTAT_VBE_IND_2010!AA$7:AA$732,EUROSTAT_VBE_IND_2010!$B$7:$B$732,$D358,EUROSTAT_VBE_IND_2010!$C$7:$C$732,"*"&amp;RIGHT($A358,3)&amp;"*",EUROSTAT_VBE_IND_2010!$D$7:$D$732,"23*"))/1000+(SUMIFS(EUROSTAT_VBE_IND_2010!AA$7:AA$732,EUROSTAT_VBE_IND_2010!$B$7:$B$732,$D358,EUROSTAT_VBE_IND_2010!$C$7:$C$732,"*"&amp;RIGHT($A358,3)&amp;"*",EUROSTAT_VBE_IND_2010!$D$7:$D$732,"5544*"))/1000</f>
        <v>0</v>
      </c>
      <c r="AC358" s="17">
        <f>(SUMIFS(EUROSTAT_VBE_IND_2010!AB$7:AB$732,EUROSTAT_VBE_IND_2010!$B$7:$B$732,$D358,EUROSTAT_VBE_IND_2010!$C$7:$C$732,"*"&amp;RIGHT($A358,3)&amp;"*",EUROSTAT_VBE_IND_2010!$D$7:$D$732,"2210*"))/1000+(SUMIFS(EUROSTAT_VBE_IND_2010!AB$7:AB$732,EUROSTAT_VBE_IND_2010!$B$7:$B$732,$D358,EUROSTAT_VBE_IND_2010!$C$7:$C$732,"*"&amp;RIGHT($A358,3)&amp;"*",EUROSTAT_VBE_IND_2010!$D$7:$D$732,"23*"))/1000+(SUMIFS(EUROSTAT_VBE_IND_2010!AB$7:AB$732,EUROSTAT_VBE_IND_2010!$B$7:$B$732,$D358,EUROSTAT_VBE_IND_2010!$C$7:$C$732,"*"&amp;RIGHT($A358,3)&amp;"*",EUROSTAT_VBE_IND_2010!$D$7:$D$732,"5544*"))/1000</f>
        <v>0</v>
      </c>
      <c r="AD358" s="17">
        <f>(SUMIFS(EUROSTAT_VBE_IND_2010!AC$7:AC$732,EUROSTAT_VBE_IND_2010!$B$7:$B$732,$D358,EUROSTAT_VBE_IND_2010!$C$7:$C$732,"*"&amp;RIGHT($A358,3)&amp;"*",EUROSTAT_VBE_IND_2010!$D$7:$D$732,"2210*"))/1000+(SUMIFS(EUROSTAT_VBE_IND_2010!AC$7:AC$732,EUROSTAT_VBE_IND_2010!$B$7:$B$732,$D358,EUROSTAT_VBE_IND_2010!$C$7:$C$732,"*"&amp;RIGHT($A358,3)&amp;"*",EUROSTAT_VBE_IND_2010!$D$7:$D$732,"23*"))/1000+(SUMIFS(EUROSTAT_VBE_IND_2010!AC$7:AC$732,EUROSTAT_VBE_IND_2010!$B$7:$B$732,$D358,EUROSTAT_VBE_IND_2010!$C$7:$C$732,"*"&amp;RIGHT($A358,3)&amp;"*",EUROSTAT_VBE_IND_2010!$D$7:$D$732,"5544*"))/1000</f>
        <v>0</v>
      </c>
      <c r="AE358" s="17">
        <f>(SUMIFS(EUROSTAT_VBE_IND_2010!AD$7:AD$732,EUROSTAT_VBE_IND_2010!$B$7:$B$732,$D358,EUROSTAT_VBE_IND_2010!$C$7:$C$732,"*"&amp;RIGHT($A358,3)&amp;"*",EUROSTAT_VBE_IND_2010!$D$7:$D$732,"2210*"))/1000+(SUMIFS(EUROSTAT_VBE_IND_2010!AD$7:AD$732,EUROSTAT_VBE_IND_2010!$B$7:$B$732,$D358,EUROSTAT_VBE_IND_2010!$C$7:$C$732,"*"&amp;RIGHT($A358,3)&amp;"*",EUROSTAT_VBE_IND_2010!$D$7:$D$732,"23*"))/1000+(SUMIFS(EUROSTAT_VBE_IND_2010!AD$7:AD$732,EUROSTAT_VBE_IND_2010!$B$7:$B$732,$D358,EUROSTAT_VBE_IND_2010!$C$7:$C$732,"*"&amp;RIGHT($A358,3)&amp;"*",EUROSTAT_VBE_IND_2010!$D$7:$D$732,"5544*"))/1000</f>
        <v>0</v>
      </c>
      <c r="AF358" s="17">
        <f>(SUMIFS(EUROSTAT_VBE_IND_2010!AE$7:AE$732,EUROSTAT_VBE_IND_2010!$B$7:$B$732,$D358,EUROSTAT_VBE_IND_2010!$C$7:$C$732,"*"&amp;RIGHT($A358,3)&amp;"*",EUROSTAT_VBE_IND_2010!$D$7:$D$732,"2210*"))/1000+(SUMIFS(EUROSTAT_VBE_IND_2010!AE$7:AE$732,EUROSTAT_VBE_IND_2010!$B$7:$B$732,$D358,EUROSTAT_VBE_IND_2010!$C$7:$C$732,"*"&amp;RIGHT($A358,3)&amp;"*",EUROSTAT_VBE_IND_2010!$D$7:$D$732,"23*"))/1000+(SUMIFS(EUROSTAT_VBE_IND_2010!AE$7:AE$732,EUROSTAT_VBE_IND_2010!$B$7:$B$732,$D358,EUROSTAT_VBE_IND_2010!$C$7:$C$732,"*"&amp;RIGHT($A358,3)&amp;"*",EUROSTAT_VBE_IND_2010!$D$7:$D$732,"5544*"))/1000</f>
        <v>0</v>
      </c>
      <c r="AG358" s="17">
        <f>(SUMIFS(EUROSTAT_VBE_IND_2010!AF$7:AF$732,EUROSTAT_VBE_IND_2010!$B$7:$B$732,$D358,EUROSTAT_VBE_IND_2010!$C$7:$C$732,"*"&amp;RIGHT($A358,3)&amp;"*",EUROSTAT_VBE_IND_2010!$D$7:$D$732,"2210*"))/1000+(SUMIFS(EUROSTAT_VBE_IND_2010!AF$7:AF$732,EUROSTAT_VBE_IND_2010!$B$7:$B$732,$D358,EUROSTAT_VBE_IND_2010!$C$7:$C$732,"*"&amp;RIGHT($A358,3)&amp;"*",EUROSTAT_VBE_IND_2010!$D$7:$D$732,"23*"))/1000+(SUMIFS(EUROSTAT_VBE_IND_2010!AF$7:AF$732,EUROSTAT_VBE_IND_2010!$B$7:$B$732,$D358,EUROSTAT_VBE_IND_2010!$C$7:$C$732,"*"&amp;RIGHT($A358,3)&amp;"*",EUROSTAT_VBE_IND_2010!$D$7:$D$732,"5544*"))/1000</f>
        <v>0</v>
      </c>
      <c r="AH358" s="17">
        <f>(SUMIFS(EUROSTAT_VBE_IND_2010!AH$7:AH$732,EUROSTAT_VBE_IND_2010!$B$7:$B$732,$D358,EUROSTAT_VBE_IND_2010!$C$7:$C$732,"*"&amp;RIGHT($A358,3)&amp;"*",EUROSTAT_VBE_IND_2010!$D$7:$D$732,"2210*"))/1000+(SUMIFS(EUROSTAT_VBE_IND_2010!AH$7:AH$732,EUROSTAT_VBE_IND_2010!$B$7:$B$732,$D358,EUROSTAT_VBE_IND_2010!$C$7:$C$732,"*"&amp;RIGHT($A358,3)&amp;"*",EUROSTAT_VBE_IND_2010!$D$7:$D$732,"23*"))/1000+(SUMIFS(EUROSTAT_VBE_IND_2010!AH$7:AH$732,EUROSTAT_VBE_IND_2010!$B$7:$B$732,$D358,EUROSTAT_VBE_IND_2010!$C$7:$C$732,"*"&amp;RIGHT($A358,3)&amp;"*",EUROSTAT_VBE_IND_2010!$D$7:$D$732,"5544*"))/1000</f>
        <v>0.043</v>
      </c>
      <c r="AI358" s="17">
        <f>(SUMIFS(EUROSTAT_VBE_IND_2010!AI$7:AI$732,EUROSTAT_VBE_IND_2010!$B$7:$B$732,$D358,EUROSTAT_VBE_IND_2010!$C$7:$C$732,"*"&amp;RIGHT($A358,3)&amp;"*",EUROSTAT_VBE_IND_2010!$D$7:$D$732,"2210*"))/1000+(SUMIFS(EUROSTAT_VBE_IND_2010!AI$7:AI$732,EUROSTAT_VBE_IND_2010!$B$7:$B$732,$D358,EUROSTAT_VBE_IND_2010!$C$7:$C$732,"*"&amp;RIGHT($A358,3)&amp;"*",EUROSTAT_VBE_IND_2010!$D$7:$D$732,"23*"))/1000+(SUMIFS(EUROSTAT_VBE_IND_2010!AI$7:AI$732,EUROSTAT_VBE_IND_2010!$B$7:$B$732,$D358,EUROSTAT_VBE_IND_2010!$C$7:$C$732,"*"&amp;RIGHT($A358,3)&amp;"*",EUROSTAT_VBE_IND_2010!$D$7:$D$732,"5544*"))/1000</f>
        <v>0</v>
      </c>
      <c r="AJ358" s="17">
        <f>(SUMIFS(EUROSTAT_VBE_IND_2010!AJ$7:AJ$732,EUROSTAT_VBE_IND_2010!$B$7:$B$732,$D358,EUROSTAT_VBE_IND_2010!$C$7:$C$732,"*"&amp;RIGHT($A358,3)&amp;"*",EUROSTAT_VBE_IND_2010!$D$7:$D$732,"2210*"))/1000+(SUMIFS(EUROSTAT_VBE_IND_2010!AJ$7:AJ$732,EUROSTAT_VBE_IND_2010!$B$7:$B$732,$D358,EUROSTAT_VBE_IND_2010!$C$7:$C$732,"*"&amp;RIGHT($A358,3)&amp;"*",EUROSTAT_VBE_IND_2010!$D$7:$D$732,"23*"))/1000+(SUMIFS(EUROSTAT_VBE_IND_2010!AJ$7:AJ$732,EUROSTAT_VBE_IND_2010!$B$7:$B$732,$D358,EUROSTAT_VBE_IND_2010!$C$7:$C$732,"*"&amp;RIGHT($A358,3)&amp;"*",EUROSTAT_VBE_IND_2010!$D$7:$D$732,"5544*"))/1000</f>
        <v>0</v>
      </c>
      <c r="AK358" s="17">
        <f>(SUMIFS(EUROSTAT_VBE_IND_2010!AK$7:AK$732,EUROSTAT_VBE_IND_2010!$B$7:$B$732,$D358,EUROSTAT_VBE_IND_2010!$C$7:$C$732,"*"&amp;RIGHT($A358,3)&amp;"*",EUROSTAT_VBE_IND_2010!$D$7:$D$732,"2210*"))/1000+(SUMIFS(EUROSTAT_VBE_IND_2010!AK$7:AK$732,EUROSTAT_VBE_IND_2010!$B$7:$B$732,$D358,EUROSTAT_VBE_IND_2010!$C$7:$C$732,"*"&amp;RIGHT($A358,3)&amp;"*",EUROSTAT_VBE_IND_2010!$D$7:$D$732,"23*"))/1000+(SUMIFS(EUROSTAT_VBE_IND_2010!AK$7:AK$732,EUROSTAT_VBE_IND_2010!$B$7:$B$732,$D358,EUROSTAT_VBE_IND_2010!$C$7:$C$732,"*"&amp;RIGHT($A358,3)&amp;"*",EUROSTAT_VBE_IND_2010!$D$7:$D$732,"5544*"))/1000</f>
        <v>0</v>
      </c>
      <c r="AL358" s="198">
        <f>SUMIFS('IEA Bal_AL-IND'!$D$30:$D$329,'IEA Bal_AL-IND'!$A$30:$A$329,"*"&amp;RIGHT($B358,8),'IEA Bal_AL-IND'!$C$30:$C$329,'Aggregated Balance-IND_2010'!$E358)</f>
        <v>0</v>
      </c>
      <c r="AM358" s="198">
        <f>SUMIFS('IEA Bal_BA-IND'!$D$30:$D$329,'IEA Bal_BA-IND'!$A$30:$A$329,"*"&amp;RIGHT($B358,8),'IEA Bal_BA-IND'!$C$30:$C$329,'Aggregated Balance-IND_2010'!$E358)</f>
        <v>0</v>
      </c>
      <c r="AN358" s="198">
        <f>SUMIFS('IEA Bal_KS-IND'!$D$30:$D$329,'IEA Bal_KS-IND'!$A$30:$A$329,"*"&amp;RIGHT($B358,8),'IEA Bal_KS-IND'!$C$30:$C$329,'Aggregated Balance-IND_2010'!$E358)</f>
        <v>0</v>
      </c>
      <c r="AO358" s="17">
        <f>(SUMIFS(EUROSTAT_VBE_IND_2010!Y$7:Y$732,EUROSTAT_VBE_IND_2010!$B$7:$B$732,$D358,EUROSTAT_VBE_IND_2010!$C$7:$C$732,"*"&amp;RIGHT($A358,3)&amp;"*",EUROSTAT_VBE_IND_2010!$D$7:$D$732,"2210*"))/1000+(SUMIFS(EUROSTAT_VBE_IND_2010!Y$7:Y$732,EUROSTAT_VBE_IND_2010!$B$7:$B$732,$D358,EUROSTAT_VBE_IND_2010!$C$7:$C$732,"*"&amp;RIGHT($A358,3)&amp;"*",EUROSTAT_VBE_IND_2010!$D$7:$D$732,"23*"))/1000+(SUMIFS(EUROSTAT_VBE_IND_2010!Y$7:Y$732,EUROSTAT_VBE_IND_2010!$B$7:$B$732,$D358,EUROSTAT_VBE_IND_2010!$C$7:$C$732,"*"&amp;RIGHT($A358,3)&amp;"*",EUROSTAT_VBE_IND_2010!$D$7:$D$732,"5544*"))/1000</f>
        <v>0</v>
      </c>
      <c r="AP358" s="17">
        <f>(SUMIFS(EUROSTAT_VBE_IND_2010!Z$7:Z$732,EUROSTAT_VBE_IND_2010!$B$7:$B$732,$D358,EUROSTAT_VBE_IND_2010!$C$7:$C$732,"*"&amp;RIGHT($A358,3)&amp;"*",EUROSTAT_VBE_IND_2010!$D$7:$D$732,"2210*"))/1000+(SUMIFS(EUROSTAT_VBE_IND_2010!Z$7:Z$732,EUROSTAT_VBE_IND_2010!$B$7:$B$732,$D358,EUROSTAT_VBE_IND_2010!$C$7:$C$732,"*"&amp;RIGHT($A358,3)&amp;"*",EUROSTAT_VBE_IND_2010!$D$7:$D$732,"23*"))/1000+(SUMIFS(EUROSTAT_VBE_IND_2010!Z$7:Z$732,EUROSTAT_VBE_IND_2010!$B$7:$B$732,$D358,EUROSTAT_VBE_IND_2010!$C$7:$C$732,"*"&amp;RIGHT($A358,3)&amp;"*",EUROSTAT_VBE_IND_2010!$D$7:$D$732,"5544*"))/1000</f>
        <v>0</v>
      </c>
      <c r="AQ358" s="17">
        <f>(SUMIFS(EUROSTAT_VBE_IND_2010!AG$7:AG$732,EUROSTAT_VBE_IND_2010!$B$7:$B$732,$D358,EUROSTAT_VBE_IND_2010!$C$7:$C$732,"*"&amp;RIGHT($A358,3)&amp;"*",EUROSTAT_VBE_IND_2010!$D$7:$D$732,"2210*"))/1000+(SUMIFS(EUROSTAT_VBE_IND_2010!AG$7:AG$732,EUROSTAT_VBE_IND_2010!$B$7:$B$732,$D358,EUROSTAT_VBE_IND_2010!$C$7:$C$732,"*"&amp;RIGHT($A358,3)&amp;"*",EUROSTAT_VBE_IND_2010!$D$7:$D$732,"23*"))/1000+(SUMIFS(EUROSTAT_VBE_IND_2010!AG$7:AG$732,EUROSTAT_VBE_IND_2010!$B$7:$B$732,$D358,EUROSTAT_VBE_IND_2010!$C$7:$C$732,"*"&amp;RIGHT($A358,3)&amp;"*",EUROSTAT_VBE_IND_2010!$D$7:$D$732,"5544*"))/1000</f>
        <v>0.093</v>
      </c>
    </row>
    <row r="359" spans="1:43">
      <c r="A359" t="str">
        <f>LEFT(EUROSTAT_VBE_IND_2010!$C$579,8)</f>
        <v>B_101851</v>
      </c>
      <c r="B359" s="28" t="s">
        <v>306</v>
      </c>
      <c r="C359" t="s">
        <v>293</v>
      </c>
      <c r="D359" t="s">
        <v>126</v>
      </c>
      <c r="E359" t="s">
        <v>231</v>
      </c>
      <c r="F359" t="s">
        <v>251</v>
      </c>
      <c r="G359" s="17">
        <f>(SUMIFS(EUROSTAT_VBE_IND_2010!E$7:E$732,EUROSTAT_VBE_IND_2010!$B$7:$B$732,$D359,EUROSTAT_VBE_IND_2010!$C$7:$C$732,"*"&amp;RIGHT($A359,3)&amp;"*",EUROSTAT_VBE_IND_2010!$D$7:$D$732,"2230*"))/1000+(SUMIFS(EUROSTAT_VBE_IND_2010!E$7:E$732,EUROSTAT_VBE_IND_2010!$B$7:$B$732,$D359,EUROSTAT_VBE_IND_2010!$C$7:$C$732,"*"&amp;RIGHT($A358,3)&amp;"*",EUROSTAT_VBE_IND_2010!$D$7:$D$732,"2130*"))/1000</f>
        <v>0</v>
      </c>
      <c r="H359" s="17">
        <f>(SUMIFS(EUROSTAT_VBE_IND_2010!F$7:F$732,EUROSTAT_VBE_IND_2010!$B$7:$B$732,$D359,EUROSTAT_VBE_IND_2010!$C$7:$C$732,"*"&amp;RIGHT($A359,3)&amp;"*",EUROSTAT_VBE_IND_2010!$D$7:$D$732,"2230*"))/1000+(SUMIFS(EUROSTAT_VBE_IND_2010!F$7:F$732,EUROSTAT_VBE_IND_2010!$B$7:$B$732,$D359,EUROSTAT_VBE_IND_2010!$C$7:$C$732,"*"&amp;RIGHT($A358,3)&amp;"*",EUROSTAT_VBE_IND_2010!$D$7:$D$732,"2130*"))/1000</f>
        <v>0</v>
      </c>
      <c r="I359" s="17">
        <f>(SUMIFS(EUROSTAT_VBE_IND_2010!G$7:G$732,EUROSTAT_VBE_IND_2010!$B$7:$B$732,$D359,EUROSTAT_VBE_IND_2010!$C$7:$C$732,"*"&amp;RIGHT($A359,3)&amp;"*",EUROSTAT_VBE_IND_2010!$D$7:$D$732,"2230*"))/1000+(SUMIFS(EUROSTAT_VBE_IND_2010!G$7:G$732,EUROSTAT_VBE_IND_2010!$B$7:$B$732,$D359,EUROSTAT_VBE_IND_2010!$C$7:$C$732,"*"&amp;RIGHT($A358,3)&amp;"*",EUROSTAT_VBE_IND_2010!$D$7:$D$732,"2130*"))/1000</f>
        <v>0</v>
      </c>
      <c r="J359" s="198">
        <f>SUMIFS('IEA Bal_CH-IND'!$D$30:$D$329,'IEA Bal_CH-IND'!$A$30:$A$329,"*"&amp;RIGHT($B359,8),'IEA Bal_CH-IND'!$C$30:$C$329,'Aggregated Balance-IND_2010'!$E359)</f>
        <v>0</v>
      </c>
      <c r="K359" s="17">
        <f>(SUMIFS(EUROSTAT_VBE_IND_2010!H$7:H$732,EUROSTAT_VBE_IND_2010!$B$7:$B$732,$D359,EUROSTAT_VBE_IND_2010!$C$7:$C$732,"*"&amp;RIGHT($A359,3)&amp;"*",EUROSTAT_VBE_IND_2010!$D$7:$D$732,"2230*"))/1000+(SUMIFS(EUROSTAT_VBE_IND_2010!H$7:H$732,EUROSTAT_VBE_IND_2010!$B$7:$B$732,$D359,EUROSTAT_VBE_IND_2010!$C$7:$C$732,"*"&amp;RIGHT($A358,3)&amp;"*",EUROSTAT_VBE_IND_2010!$D$7:$D$732,"2130*"))/1000</f>
        <v>0</v>
      </c>
      <c r="L359" s="17">
        <f>(SUMIFS(EUROSTAT_VBE_IND_2010!I$7:I$732,EUROSTAT_VBE_IND_2010!$B$7:$B$732,$D359,EUROSTAT_VBE_IND_2010!$C$7:$C$732,"*"&amp;RIGHT($A359,3)&amp;"*",EUROSTAT_VBE_IND_2010!$D$7:$D$732,"2230*"))/1000+(SUMIFS(EUROSTAT_VBE_IND_2010!I$7:I$732,EUROSTAT_VBE_IND_2010!$B$7:$B$732,$D359,EUROSTAT_VBE_IND_2010!$C$7:$C$732,"*"&amp;RIGHT($A358,3)&amp;"*",EUROSTAT_VBE_IND_2010!$D$7:$D$732,"2130*"))/1000</f>
        <v>0</v>
      </c>
      <c r="M359" s="17">
        <f>(SUMIFS(EUROSTAT_VBE_IND_2010!J$7:J$732,EUROSTAT_VBE_IND_2010!$B$7:$B$732,$D359,EUROSTAT_VBE_IND_2010!$C$7:$C$732,"*"&amp;RIGHT($A359,3)&amp;"*",EUROSTAT_VBE_IND_2010!$D$7:$D$732,"2230*"))/1000+(SUMIFS(EUROSTAT_VBE_IND_2010!J$7:J$732,EUROSTAT_VBE_IND_2010!$B$7:$B$732,$D359,EUROSTAT_VBE_IND_2010!$C$7:$C$732,"*"&amp;RIGHT($A358,3)&amp;"*",EUROSTAT_VBE_IND_2010!$D$7:$D$732,"2130*"))/1000</f>
        <v>0.04</v>
      </c>
      <c r="N359" s="17">
        <f>(SUMIFS(EUROSTAT_VBE_IND_2010!K$7:K$732,EUROSTAT_VBE_IND_2010!$B$7:$B$732,$D359,EUROSTAT_VBE_IND_2010!$C$7:$C$732,"*"&amp;RIGHT($A359,3)&amp;"*",EUROSTAT_VBE_IND_2010!$D$7:$D$732,"2230*"))/1000+(SUMIFS(EUROSTAT_VBE_IND_2010!K$7:K$732,EUROSTAT_VBE_IND_2010!$B$7:$B$732,$D359,EUROSTAT_VBE_IND_2010!$C$7:$C$732,"*"&amp;RIGHT($A358,3)&amp;"*",EUROSTAT_VBE_IND_2010!$D$7:$D$732,"2130*"))/1000</f>
        <v>0</v>
      </c>
      <c r="O359" s="17">
        <f>(SUMIFS(EUROSTAT_VBE_IND_2010!L$7:L$732,EUROSTAT_VBE_IND_2010!$B$7:$B$732,$D359,EUROSTAT_VBE_IND_2010!$C$7:$C$732,"*"&amp;RIGHT($A359,3)&amp;"*",EUROSTAT_VBE_IND_2010!$D$7:$D$732,"2230*"))/1000+(SUMIFS(EUROSTAT_VBE_IND_2010!L$7:L$732,EUROSTAT_VBE_IND_2010!$B$7:$B$732,$D359,EUROSTAT_VBE_IND_2010!$C$7:$C$732,"*"&amp;RIGHT($A358,3)&amp;"*",EUROSTAT_VBE_IND_2010!$D$7:$D$732,"2130*"))/1000</f>
        <v>0</v>
      </c>
      <c r="P359" s="17">
        <f>(SUMIFS(EUROSTAT_VBE_IND_2010!M$7:M$732,EUROSTAT_VBE_IND_2010!$B$7:$B$732,$D359,EUROSTAT_VBE_IND_2010!$C$7:$C$732,"*"&amp;RIGHT($A359,3)&amp;"*",EUROSTAT_VBE_IND_2010!$D$7:$D$732,"2230*"))/1000+(SUMIFS(EUROSTAT_VBE_IND_2010!M$7:M$732,EUROSTAT_VBE_IND_2010!$B$7:$B$732,$D359,EUROSTAT_VBE_IND_2010!$C$7:$C$732,"*"&amp;RIGHT($A358,3)&amp;"*",EUROSTAT_VBE_IND_2010!$D$7:$D$732,"2130*"))/1000</f>
        <v>0</v>
      </c>
      <c r="Q359" s="17">
        <f>(SUMIFS(EUROSTAT_VBE_IND_2010!N$7:N$732,EUROSTAT_VBE_IND_2010!$B$7:$B$732,$D359,EUROSTAT_VBE_IND_2010!$C$7:$C$732,"*"&amp;RIGHT($A359,3)&amp;"*",EUROSTAT_VBE_IND_2010!$D$7:$D$732,"2230*"))/1000+(SUMIFS(EUROSTAT_VBE_IND_2010!N$7:N$732,EUROSTAT_VBE_IND_2010!$B$7:$B$732,$D359,EUROSTAT_VBE_IND_2010!$C$7:$C$732,"*"&amp;RIGHT($A358,3)&amp;"*",EUROSTAT_VBE_IND_2010!$D$7:$D$732,"2130*"))/1000</f>
        <v>0</v>
      </c>
      <c r="R359" s="17">
        <f>(SUMIFS(EUROSTAT_VBE_IND_2010!O$7:O$732,EUROSTAT_VBE_IND_2010!$B$7:$B$732,$D359,EUROSTAT_VBE_IND_2010!$C$7:$C$732,"*"&amp;RIGHT($A359,3)&amp;"*",EUROSTAT_VBE_IND_2010!$D$7:$D$732,"2230*"))/1000+(SUMIFS(EUROSTAT_VBE_IND_2010!O$7:O$732,EUROSTAT_VBE_IND_2010!$B$7:$B$732,$D359,EUROSTAT_VBE_IND_2010!$C$7:$C$732,"*"&amp;RIGHT($A358,3)&amp;"*",EUROSTAT_VBE_IND_2010!$D$7:$D$732,"2130*"))/1000</f>
        <v>0</v>
      </c>
      <c r="S359" s="17">
        <f>(SUMIFS(EUROSTAT_VBE_IND_2010!P$7:P$732,EUROSTAT_VBE_IND_2010!$B$7:$B$732,$D359,EUROSTAT_VBE_IND_2010!$C$7:$C$732,"*"&amp;RIGHT($A359,3)&amp;"*",EUROSTAT_VBE_IND_2010!$D$7:$D$732,"2230*"))/1000+(SUMIFS(EUROSTAT_VBE_IND_2010!P$7:P$732,EUROSTAT_VBE_IND_2010!$B$7:$B$732,$D359,EUROSTAT_VBE_IND_2010!$C$7:$C$732,"*"&amp;RIGHT($A358,3)&amp;"*",EUROSTAT_VBE_IND_2010!$D$7:$D$732,"2130*"))/1000</f>
        <v>0</v>
      </c>
      <c r="T359" s="17">
        <f>(SUMIFS(EUROSTAT_VBE_IND_2010!Q$7:Q$732,EUROSTAT_VBE_IND_2010!$B$7:$B$732,$D359,EUROSTAT_VBE_IND_2010!$C$7:$C$732,"*"&amp;RIGHT($A359,3)&amp;"*",EUROSTAT_VBE_IND_2010!$D$7:$D$732,"2230*"))/1000+(SUMIFS(EUROSTAT_VBE_IND_2010!Q$7:Q$732,EUROSTAT_VBE_IND_2010!$B$7:$B$732,$D359,EUROSTAT_VBE_IND_2010!$C$7:$C$732,"*"&amp;RIGHT($A358,3)&amp;"*",EUROSTAT_VBE_IND_2010!$D$7:$D$732,"2130*"))/1000</f>
        <v>0</v>
      </c>
      <c r="U359" s="17">
        <f>(SUMIFS(EUROSTAT_VBE_IND_2010!R$7:R$732,EUROSTAT_VBE_IND_2010!$B$7:$B$732,$D359,EUROSTAT_VBE_IND_2010!$C$7:$C$732,"*"&amp;RIGHT($A359,3)&amp;"*",EUROSTAT_VBE_IND_2010!$D$7:$D$732,"2230*"))/1000+(SUMIFS(EUROSTAT_VBE_IND_2010!R$7:R$732,EUROSTAT_VBE_IND_2010!$B$7:$B$732,$D359,EUROSTAT_VBE_IND_2010!$C$7:$C$732,"*"&amp;RIGHT($A358,3)&amp;"*",EUROSTAT_VBE_IND_2010!$D$7:$D$732,"2130*"))/1000</f>
        <v>0</v>
      </c>
      <c r="V359" s="17">
        <f>(SUMIFS(EUROSTAT_VBE_IND_2010!S$7:S$732,EUROSTAT_VBE_IND_2010!$B$7:$B$732,$D359,EUROSTAT_VBE_IND_2010!$C$7:$C$732,"*"&amp;RIGHT($A359,3)&amp;"*",EUROSTAT_VBE_IND_2010!$D$7:$D$732,"2230*"))/1000+(SUMIFS(EUROSTAT_VBE_IND_2010!S$7:S$732,EUROSTAT_VBE_IND_2010!$B$7:$B$732,$D359,EUROSTAT_VBE_IND_2010!$C$7:$C$732,"*"&amp;RIGHT($A358,3)&amp;"*",EUROSTAT_VBE_IND_2010!$D$7:$D$732,"2130*"))/1000</f>
        <v>0</v>
      </c>
      <c r="W359" s="17">
        <f>(SUMIFS(EUROSTAT_VBE_IND_2010!T$7:T$732,EUROSTAT_VBE_IND_2010!$B$7:$B$732,$D359,EUROSTAT_VBE_IND_2010!$C$7:$C$732,"*"&amp;RIGHT($A359,3)&amp;"*",EUROSTAT_VBE_IND_2010!$D$7:$D$732,"2230*"))/1000+(SUMIFS(EUROSTAT_VBE_IND_2010!T$7:T$732,EUROSTAT_VBE_IND_2010!$B$7:$B$732,$D359,EUROSTAT_VBE_IND_2010!$C$7:$C$732,"*"&amp;RIGHT($A358,3)&amp;"*",EUROSTAT_VBE_IND_2010!$D$7:$D$732,"2130*"))/1000</f>
        <v>0</v>
      </c>
      <c r="X359" s="17">
        <f>(SUMIFS(EUROSTAT_VBE_IND_2010!U$7:U$732,EUROSTAT_VBE_IND_2010!$B$7:$B$732,$D359,EUROSTAT_VBE_IND_2010!$C$7:$C$732,"*"&amp;RIGHT($A359,3)&amp;"*",EUROSTAT_VBE_IND_2010!$D$7:$D$732,"2230*"))/1000+(SUMIFS(EUROSTAT_VBE_IND_2010!U$7:U$732,EUROSTAT_VBE_IND_2010!$B$7:$B$732,$D359,EUROSTAT_VBE_IND_2010!$C$7:$C$732,"*"&amp;RIGHT($A358,3)&amp;"*",EUROSTAT_VBE_IND_2010!$D$7:$D$732,"2130*"))/1000</f>
        <v>0</v>
      </c>
      <c r="Y359" s="17">
        <f>(SUMIFS(EUROSTAT_VBE_IND_2010!V$7:V$732,EUROSTAT_VBE_IND_2010!$B$7:$B$732,$D359,EUROSTAT_VBE_IND_2010!$C$7:$C$732,"*"&amp;RIGHT($A359,3)&amp;"*",EUROSTAT_VBE_IND_2010!$D$7:$D$732,"2230*"))/1000+(SUMIFS(EUROSTAT_VBE_IND_2010!V$7:V$732,EUROSTAT_VBE_IND_2010!$B$7:$B$732,$D359,EUROSTAT_VBE_IND_2010!$C$7:$C$732,"*"&amp;RIGHT($A358,3)&amp;"*",EUROSTAT_VBE_IND_2010!$D$7:$D$732,"2130*"))/1000</f>
        <v>0</v>
      </c>
      <c r="Z359" s="17">
        <f>(SUMIFS(EUROSTAT_VBE_IND_2010!W$7:W$732,EUROSTAT_VBE_IND_2010!$B$7:$B$732,$D359,EUROSTAT_VBE_IND_2010!$C$7:$C$732,"*"&amp;RIGHT($A359,3)&amp;"*",EUROSTAT_VBE_IND_2010!$D$7:$D$732,"2230*"))/1000+(SUMIFS(EUROSTAT_VBE_IND_2010!W$7:W$732,EUROSTAT_VBE_IND_2010!$B$7:$B$732,$D359,EUROSTAT_VBE_IND_2010!$C$7:$C$732,"*"&amp;RIGHT($A358,3)&amp;"*",EUROSTAT_VBE_IND_2010!$D$7:$D$732,"2130*"))/1000</f>
        <v>0</v>
      </c>
      <c r="AA359" s="17">
        <f>(SUMIFS(EUROSTAT_VBE_IND_2010!X$7:X$732,EUROSTAT_VBE_IND_2010!$B$7:$B$732,$D359,EUROSTAT_VBE_IND_2010!$C$7:$C$732,"*"&amp;RIGHT($A359,3)&amp;"*",EUROSTAT_VBE_IND_2010!$D$7:$D$732,"2230*"))/1000+(SUMIFS(EUROSTAT_VBE_IND_2010!X$7:X$732,EUROSTAT_VBE_IND_2010!$B$7:$B$732,$D359,EUROSTAT_VBE_IND_2010!$C$7:$C$732,"*"&amp;RIGHT($A358,3)&amp;"*",EUROSTAT_VBE_IND_2010!$D$7:$D$732,"2130*"))/1000</f>
        <v>0</v>
      </c>
      <c r="AB359" s="17">
        <f>(SUMIFS(EUROSTAT_VBE_IND_2010!AA$7:AA$732,EUROSTAT_VBE_IND_2010!$B$7:$B$732,$D359,EUROSTAT_VBE_IND_2010!$C$7:$C$732,"*"&amp;RIGHT($A359,3)&amp;"*",EUROSTAT_VBE_IND_2010!$D$7:$D$732,"2230*"))/1000+(SUMIFS(EUROSTAT_VBE_IND_2010!AA$7:AA$732,EUROSTAT_VBE_IND_2010!$B$7:$B$732,$D359,EUROSTAT_VBE_IND_2010!$C$7:$C$732,"*"&amp;RIGHT($A358,3)&amp;"*",EUROSTAT_VBE_IND_2010!$D$7:$D$732,"2130*"))/1000</f>
        <v>0</v>
      </c>
      <c r="AC359" s="17">
        <f>(SUMIFS(EUROSTAT_VBE_IND_2010!AB$7:AB$732,EUROSTAT_VBE_IND_2010!$B$7:$B$732,$D359,EUROSTAT_VBE_IND_2010!$C$7:$C$732,"*"&amp;RIGHT($A359,3)&amp;"*",EUROSTAT_VBE_IND_2010!$D$7:$D$732,"2230*"))/1000+(SUMIFS(EUROSTAT_VBE_IND_2010!AB$7:AB$732,EUROSTAT_VBE_IND_2010!$B$7:$B$732,$D359,EUROSTAT_VBE_IND_2010!$C$7:$C$732,"*"&amp;RIGHT($A358,3)&amp;"*",EUROSTAT_VBE_IND_2010!$D$7:$D$732,"2130*"))/1000</f>
        <v>0</v>
      </c>
      <c r="AD359" s="17">
        <f>(SUMIFS(EUROSTAT_VBE_IND_2010!AC$7:AC$732,EUROSTAT_VBE_IND_2010!$B$7:$B$732,$D359,EUROSTAT_VBE_IND_2010!$C$7:$C$732,"*"&amp;RIGHT($A359,3)&amp;"*",EUROSTAT_VBE_IND_2010!$D$7:$D$732,"2230*"))/1000+(SUMIFS(EUROSTAT_VBE_IND_2010!AC$7:AC$732,EUROSTAT_VBE_IND_2010!$B$7:$B$732,$D359,EUROSTAT_VBE_IND_2010!$C$7:$C$732,"*"&amp;RIGHT($A358,3)&amp;"*",EUROSTAT_VBE_IND_2010!$D$7:$D$732,"2130*"))/1000</f>
        <v>0</v>
      </c>
      <c r="AE359" s="17">
        <f>(SUMIFS(EUROSTAT_VBE_IND_2010!AD$7:AD$732,EUROSTAT_VBE_IND_2010!$B$7:$B$732,$D359,EUROSTAT_VBE_IND_2010!$C$7:$C$732,"*"&amp;RIGHT($A359,3)&amp;"*",EUROSTAT_VBE_IND_2010!$D$7:$D$732,"2230*"))/1000+(SUMIFS(EUROSTAT_VBE_IND_2010!AD$7:AD$732,EUROSTAT_VBE_IND_2010!$B$7:$B$732,$D359,EUROSTAT_VBE_IND_2010!$C$7:$C$732,"*"&amp;RIGHT($A358,3)&amp;"*",EUROSTAT_VBE_IND_2010!$D$7:$D$732,"2130*"))/1000</f>
        <v>0</v>
      </c>
      <c r="AF359" s="17">
        <f>(SUMIFS(EUROSTAT_VBE_IND_2010!AE$7:AE$732,EUROSTAT_VBE_IND_2010!$B$7:$B$732,$D359,EUROSTAT_VBE_IND_2010!$C$7:$C$732,"*"&amp;RIGHT($A359,3)&amp;"*",EUROSTAT_VBE_IND_2010!$D$7:$D$732,"2230*"))/1000+(SUMIFS(EUROSTAT_VBE_IND_2010!AE$7:AE$732,EUROSTAT_VBE_IND_2010!$B$7:$B$732,$D359,EUROSTAT_VBE_IND_2010!$C$7:$C$732,"*"&amp;RIGHT($A358,3)&amp;"*",EUROSTAT_VBE_IND_2010!$D$7:$D$732,"2130*"))/1000</f>
        <v>0</v>
      </c>
      <c r="AG359" s="17">
        <f>(SUMIFS(EUROSTAT_VBE_IND_2010!AF$7:AF$732,EUROSTAT_VBE_IND_2010!$B$7:$B$732,$D359,EUROSTAT_VBE_IND_2010!$C$7:$C$732,"*"&amp;RIGHT($A359,3)&amp;"*",EUROSTAT_VBE_IND_2010!$D$7:$D$732,"2230*"))/1000+(SUMIFS(EUROSTAT_VBE_IND_2010!AF$7:AF$732,EUROSTAT_VBE_IND_2010!$B$7:$B$732,$D359,EUROSTAT_VBE_IND_2010!$C$7:$C$732,"*"&amp;RIGHT($A358,3)&amp;"*",EUROSTAT_VBE_IND_2010!$D$7:$D$732,"2130*"))/1000</f>
        <v>0</v>
      </c>
      <c r="AH359" s="17">
        <f>(SUMIFS(EUROSTAT_VBE_IND_2010!AH$7:AH$732,EUROSTAT_VBE_IND_2010!$B$7:$B$732,$D359,EUROSTAT_VBE_IND_2010!$C$7:$C$732,"*"&amp;RIGHT($A359,3)&amp;"*",EUROSTAT_VBE_IND_2010!$D$7:$D$732,"2230*"))/1000+(SUMIFS(EUROSTAT_VBE_IND_2010!AH$7:AH$732,EUROSTAT_VBE_IND_2010!$B$7:$B$732,$D359,EUROSTAT_VBE_IND_2010!$C$7:$C$732,"*"&amp;RIGHT($A358,3)&amp;"*",EUROSTAT_VBE_IND_2010!$D$7:$D$732,"2130*"))/1000</f>
        <v>0</v>
      </c>
      <c r="AI359" s="17">
        <f>(SUMIFS(EUROSTAT_VBE_IND_2010!AI$7:AI$732,EUROSTAT_VBE_IND_2010!$B$7:$B$732,$D359,EUROSTAT_VBE_IND_2010!$C$7:$C$732,"*"&amp;RIGHT($A359,3)&amp;"*",EUROSTAT_VBE_IND_2010!$D$7:$D$732,"2230*"))/1000+(SUMIFS(EUROSTAT_VBE_IND_2010!AI$7:AI$732,EUROSTAT_VBE_IND_2010!$B$7:$B$732,$D359,EUROSTAT_VBE_IND_2010!$C$7:$C$732,"*"&amp;RIGHT($A358,3)&amp;"*",EUROSTAT_VBE_IND_2010!$D$7:$D$732,"2130*"))/1000</f>
        <v>0</v>
      </c>
      <c r="AJ359" s="17">
        <f>(SUMIFS(EUROSTAT_VBE_IND_2010!AJ$7:AJ$732,EUROSTAT_VBE_IND_2010!$B$7:$B$732,$D359,EUROSTAT_VBE_IND_2010!$C$7:$C$732,"*"&amp;RIGHT($A359,3)&amp;"*",EUROSTAT_VBE_IND_2010!$D$7:$D$732,"2230*"))/1000+(SUMIFS(EUROSTAT_VBE_IND_2010!AJ$7:AJ$732,EUROSTAT_VBE_IND_2010!$B$7:$B$732,$D359,EUROSTAT_VBE_IND_2010!$C$7:$C$732,"*"&amp;RIGHT($A358,3)&amp;"*",EUROSTAT_VBE_IND_2010!$D$7:$D$732,"2130*"))/1000</f>
        <v>0</v>
      </c>
      <c r="AK359" s="17">
        <f>(SUMIFS(EUROSTAT_VBE_IND_2010!AK$7:AK$732,EUROSTAT_VBE_IND_2010!$B$7:$B$732,$D359,EUROSTAT_VBE_IND_2010!$C$7:$C$732,"*"&amp;RIGHT($A359,3)&amp;"*",EUROSTAT_VBE_IND_2010!$D$7:$D$732,"2230*"))/1000+(SUMIFS(EUROSTAT_VBE_IND_2010!AK$7:AK$732,EUROSTAT_VBE_IND_2010!$B$7:$B$732,$D359,EUROSTAT_VBE_IND_2010!$C$7:$C$732,"*"&amp;RIGHT($A358,3)&amp;"*",EUROSTAT_VBE_IND_2010!$D$7:$D$732,"2130*"))/1000</f>
        <v>0</v>
      </c>
      <c r="AL359" s="198">
        <f>SUMIFS('IEA Bal_AL-IND'!$D$30:$D$329,'IEA Bal_AL-IND'!$A$30:$A$329,"*"&amp;RIGHT($B359,8),'IEA Bal_AL-IND'!$C$30:$C$329,'Aggregated Balance-IND_2010'!$E359)</f>
        <v>0</v>
      </c>
      <c r="AM359" s="198">
        <f>SUMIFS('IEA Bal_BA-IND'!$D$30:$D$329,'IEA Bal_BA-IND'!$A$30:$A$329,"*"&amp;RIGHT($B359,8),'IEA Bal_BA-IND'!$C$30:$C$329,'Aggregated Balance-IND_2010'!$E359)</f>
        <v>0</v>
      </c>
      <c r="AN359" s="198">
        <f>SUMIFS('IEA Bal_KS-IND'!$D$30:$D$329,'IEA Bal_KS-IND'!$A$30:$A$329,"*"&amp;RIGHT($B359,8),'IEA Bal_KS-IND'!$C$30:$C$329,'Aggregated Balance-IND_2010'!$E359)</f>
        <v>0</v>
      </c>
      <c r="AO359" s="17">
        <f>(SUMIFS(EUROSTAT_VBE_IND_2010!Y$7:Y$732,EUROSTAT_VBE_IND_2010!$B$7:$B$732,$D359,EUROSTAT_VBE_IND_2010!$C$7:$C$732,"*"&amp;RIGHT($A359,3)&amp;"*",EUROSTAT_VBE_IND_2010!$D$7:$D$732,"2230*"))/1000+(SUMIFS(EUROSTAT_VBE_IND_2010!Y$7:Y$732,EUROSTAT_VBE_IND_2010!$B$7:$B$732,$D359,EUROSTAT_VBE_IND_2010!$C$7:$C$732,"*"&amp;RIGHT($A358,3)&amp;"*",EUROSTAT_VBE_IND_2010!$D$7:$D$732,"2130*"))/1000</f>
        <v>0</v>
      </c>
      <c r="AP359" s="17">
        <f>(SUMIFS(EUROSTAT_VBE_IND_2010!Z$7:Z$732,EUROSTAT_VBE_IND_2010!$B$7:$B$732,$D359,EUROSTAT_VBE_IND_2010!$C$7:$C$732,"*"&amp;RIGHT($A359,3)&amp;"*",EUROSTAT_VBE_IND_2010!$D$7:$D$732,"2230*"))/1000+(SUMIFS(EUROSTAT_VBE_IND_2010!Z$7:Z$732,EUROSTAT_VBE_IND_2010!$B$7:$B$732,$D359,EUROSTAT_VBE_IND_2010!$C$7:$C$732,"*"&amp;RIGHT($A358,3)&amp;"*",EUROSTAT_VBE_IND_2010!$D$7:$D$732,"2130*"))/1000</f>
        <v>0</v>
      </c>
      <c r="AQ359" s="17">
        <f>(SUMIFS(EUROSTAT_VBE_IND_2010!AG$7:AG$732,EUROSTAT_VBE_IND_2010!$B$7:$B$732,$D359,EUROSTAT_VBE_IND_2010!$C$7:$C$732,"*"&amp;RIGHT($A359,3)&amp;"*",EUROSTAT_VBE_IND_2010!$D$7:$D$732,"2230*"))/1000+(SUMIFS(EUROSTAT_VBE_IND_2010!AG$7:AG$732,EUROSTAT_VBE_IND_2010!$B$7:$B$732,$D359,EUROSTAT_VBE_IND_2010!$C$7:$C$732,"*"&amp;RIGHT($A358,3)&amp;"*",EUROSTAT_VBE_IND_2010!$D$7:$D$732,"2130*"))/1000</f>
        <v>0</v>
      </c>
    </row>
    <row r="360" spans="1:43">
      <c r="A360" t="str">
        <f>LEFT(EUROSTAT_VBE_IND_2010!$C$579,8)</f>
        <v>B_101851</v>
      </c>
      <c r="B360" s="28" t="s">
        <v>306</v>
      </c>
      <c r="C360" t="s">
        <v>293</v>
      </c>
      <c r="D360" t="s">
        <v>126</v>
      </c>
      <c r="E360" t="s">
        <v>232</v>
      </c>
      <c r="F360" t="s">
        <v>252</v>
      </c>
      <c r="G360" s="17">
        <f>(SUMIFS(EUROSTAT_VBE_IND_2010!E$7:E$732,EUROSTAT_VBE_IND_2010!$B$7:$B$732,$D360,EUROSTAT_VBE_IND_2010!$C$7:$C$732,"*"&amp;RIGHT($A360,3)&amp;"*",EUROSTAT_VBE_IND_2010!$D$7:$D$732,"212*"))/1000</f>
        <v>0</v>
      </c>
      <c r="H360" s="17">
        <f>(SUMIFS(EUROSTAT_VBE_IND_2010!F$7:F$732,EUROSTAT_VBE_IND_2010!$B$7:$B$732,$D360,EUROSTAT_VBE_IND_2010!$C$7:$C$732,"*"&amp;RIGHT($A358,3)&amp;"*",EUROSTAT_VBE_IND_2010!$D$7:$D$732,"212*"))/1000</f>
        <v>0</v>
      </c>
      <c r="I360" s="17">
        <f>(SUMIFS(EUROSTAT_VBE_IND_2010!G$7:G$732,EUROSTAT_VBE_IND_2010!$B$7:$B$732,$D360,EUROSTAT_VBE_IND_2010!$C$7:$C$732,"*"&amp;RIGHT($A358,3)&amp;"*",EUROSTAT_VBE_IND_2010!$D$7:$D$732,"212*"))/1000</f>
        <v>0</v>
      </c>
      <c r="J360" s="198">
        <f>SUMIFS('IEA Bal_CH-IND'!$D$30:$D$329,'IEA Bal_CH-IND'!$A$30:$A$329,"*"&amp;RIGHT($B360,8),'IEA Bal_CH-IND'!$C$30:$C$329,'Aggregated Balance-IND_2010'!$E360)</f>
        <v>0</v>
      </c>
      <c r="K360" s="17">
        <f>(SUMIFS(EUROSTAT_VBE_IND_2010!H$7:H$732,EUROSTAT_VBE_IND_2010!$B$7:$B$732,$D360,EUROSTAT_VBE_IND_2010!$C$7:$C$732,"*"&amp;RIGHT($A358,3)&amp;"*",EUROSTAT_VBE_IND_2010!$D$7:$D$732,"212*"))/1000</f>
        <v>0</v>
      </c>
      <c r="L360" s="17">
        <f>(SUMIFS(EUROSTAT_VBE_IND_2010!I$7:I$732,EUROSTAT_VBE_IND_2010!$B$7:$B$732,$D360,EUROSTAT_VBE_IND_2010!$C$7:$C$732,"*"&amp;RIGHT($A358,3)&amp;"*",EUROSTAT_VBE_IND_2010!$D$7:$D$732,"212*"))/1000</f>
        <v>0</v>
      </c>
      <c r="M360" s="17">
        <f>(SUMIFS(EUROSTAT_VBE_IND_2010!J$7:J$732,EUROSTAT_VBE_IND_2010!$B$7:$B$732,$D360,EUROSTAT_VBE_IND_2010!$C$7:$C$732,"*"&amp;RIGHT($A358,3)&amp;"*",EUROSTAT_VBE_IND_2010!$D$7:$D$732,"212*"))/1000</f>
        <v>0</v>
      </c>
      <c r="N360" s="17">
        <f>(SUMIFS(EUROSTAT_VBE_IND_2010!K$7:K$732,EUROSTAT_VBE_IND_2010!$B$7:$B$732,$D360,EUROSTAT_VBE_IND_2010!$C$7:$C$732,"*"&amp;RIGHT($A358,3)&amp;"*",EUROSTAT_VBE_IND_2010!$D$7:$D$732,"212*"))/1000</f>
        <v>0</v>
      </c>
      <c r="O360" s="17">
        <f>(SUMIFS(EUROSTAT_VBE_IND_2010!L$7:L$732,EUROSTAT_VBE_IND_2010!$B$7:$B$732,$D360,EUROSTAT_VBE_IND_2010!$C$7:$C$732,"*"&amp;RIGHT($A358,3)&amp;"*",EUROSTAT_VBE_IND_2010!$D$7:$D$732,"212*"))/1000</f>
        <v>0</v>
      </c>
      <c r="P360" s="17">
        <f>(SUMIFS(EUROSTAT_VBE_IND_2010!M$7:M$732,EUROSTAT_VBE_IND_2010!$B$7:$B$732,$D360,EUROSTAT_VBE_IND_2010!$C$7:$C$732,"*"&amp;RIGHT($A358,3)&amp;"*",EUROSTAT_VBE_IND_2010!$D$7:$D$732,"212*"))/1000</f>
        <v>0</v>
      </c>
      <c r="Q360" s="17">
        <f>(SUMIFS(EUROSTAT_VBE_IND_2010!N$7:N$732,EUROSTAT_VBE_IND_2010!$B$7:$B$732,$D360,EUROSTAT_VBE_IND_2010!$C$7:$C$732,"*"&amp;RIGHT($A358,3)&amp;"*",EUROSTAT_VBE_IND_2010!$D$7:$D$732,"212*"))/1000</f>
        <v>0</v>
      </c>
      <c r="R360" s="17">
        <f>(SUMIFS(EUROSTAT_VBE_IND_2010!O$7:O$732,EUROSTAT_VBE_IND_2010!$B$7:$B$732,$D360,EUROSTAT_VBE_IND_2010!$C$7:$C$732,"*"&amp;RIGHT($A358,3)&amp;"*",EUROSTAT_VBE_IND_2010!$D$7:$D$732,"212*"))/1000</f>
        <v>0</v>
      </c>
      <c r="S360" s="17">
        <f>(SUMIFS(EUROSTAT_VBE_IND_2010!P$7:P$732,EUROSTAT_VBE_IND_2010!$B$7:$B$732,$D360,EUROSTAT_VBE_IND_2010!$C$7:$C$732,"*"&amp;RIGHT($A358,3)&amp;"*",EUROSTAT_VBE_IND_2010!$D$7:$D$732,"212*"))/1000</f>
        <v>0</v>
      </c>
      <c r="T360" s="17">
        <f>(SUMIFS(EUROSTAT_VBE_IND_2010!Q$7:Q$732,EUROSTAT_VBE_IND_2010!$B$7:$B$732,$D360,EUROSTAT_VBE_IND_2010!$C$7:$C$732,"*"&amp;RIGHT($A358,3)&amp;"*",EUROSTAT_VBE_IND_2010!$D$7:$D$732,"212*"))/1000</f>
        <v>0</v>
      </c>
      <c r="U360" s="17">
        <f>(SUMIFS(EUROSTAT_VBE_IND_2010!R$7:R$732,EUROSTAT_VBE_IND_2010!$B$7:$B$732,$D360,EUROSTAT_VBE_IND_2010!$C$7:$C$732,"*"&amp;RIGHT($A358,3)&amp;"*",EUROSTAT_VBE_IND_2010!$D$7:$D$732,"212*"))/1000</f>
        <v>0</v>
      </c>
      <c r="V360" s="17">
        <f>(SUMIFS(EUROSTAT_VBE_IND_2010!S$7:S$732,EUROSTAT_VBE_IND_2010!$B$7:$B$732,$D360,EUROSTAT_VBE_IND_2010!$C$7:$C$732,"*"&amp;RIGHT($A358,3)&amp;"*",EUROSTAT_VBE_IND_2010!$D$7:$D$732,"212*"))/1000</f>
        <v>0</v>
      </c>
      <c r="W360" s="17">
        <f>(SUMIFS(EUROSTAT_VBE_IND_2010!T$7:T$732,EUROSTAT_VBE_IND_2010!$B$7:$B$732,$D360,EUROSTAT_VBE_IND_2010!$C$7:$C$732,"*"&amp;RIGHT($A358,3)&amp;"*",EUROSTAT_VBE_IND_2010!$D$7:$D$732,"212*"))/1000</f>
        <v>0</v>
      </c>
      <c r="X360" s="17">
        <f>(SUMIFS(EUROSTAT_VBE_IND_2010!U$7:U$732,EUROSTAT_VBE_IND_2010!$B$7:$B$732,$D360,EUROSTAT_VBE_IND_2010!$C$7:$C$732,"*"&amp;RIGHT($A358,3)&amp;"*",EUROSTAT_VBE_IND_2010!$D$7:$D$732,"212*"))/1000</f>
        <v>0</v>
      </c>
      <c r="Y360" s="17">
        <f>(SUMIFS(EUROSTAT_VBE_IND_2010!V$7:V$732,EUROSTAT_VBE_IND_2010!$B$7:$B$732,$D360,EUROSTAT_VBE_IND_2010!$C$7:$C$732,"*"&amp;RIGHT($A358,3)&amp;"*",EUROSTAT_VBE_IND_2010!$D$7:$D$732,"212*"))/1000</f>
        <v>0</v>
      </c>
      <c r="Z360" s="17">
        <f>(SUMIFS(EUROSTAT_VBE_IND_2010!W$7:W$732,EUROSTAT_VBE_IND_2010!$B$7:$B$732,$D360,EUROSTAT_VBE_IND_2010!$C$7:$C$732,"*"&amp;RIGHT($A358,3)&amp;"*",EUROSTAT_VBE_IND_2010!$D$7:$D$732,"212*"))/1000</f>
        <v>0</v>
      </c>
      <c r="AA360" s="17">
        <f>(SUMIFS(EUROSTAT_VBE_IND_2010!X$7:X$732,EUROSTAT_VBE_IND_2010!$B$7:$B$732,$D360,EUROSTAT_VBE_IND_2010!$C$7:$C$732,"*"&amp;RIGHT($A358,3)&amp;"*",EUROSTAT_VBE_IND_2010!$D$7:$D$732,"212*"))/1000</f>
        <v>0</v>
      </c>
      <c r="AB360" s="17">
        <f>(SUMIFS(EUROSTAT_VBE_IND_2010!AA$7:AA$732,EUROSTAT_VBE_IND_2010!$B$7:$B$732,$D360,EUROSTAT_VBE_IND_2010!$C$7:$C$732,"*"&amp;RIGHT($A358,3)&amp;"*",EUROSTAT_VBE_IND_2010!$D$7:$D$732,"212*"))/1000</f>
        <v>0</v>
      </c>
      <c r="AC360" s="17">
        <f>(SUMIFS(EUROSTAT_VBE_IND_2010!AB$7:AB$732,EUROSTAT_VBE_IND_2010!$B$7:$B$732,$D360,EUROSTAT_VBE_IND_2010!$C$7:$C$732,"*"&amp;RIGHT($A358,3)&amp;"*",EUROSTAT_VBE_IND_2010!$D$7:$D$732,"212*"))/1000</f>
        <v>0</v>
      </c>
      <c r="AD360" s="17">
        <f>(SUMIFS(EUROSTAT_VBE_IND_2010!AC$7:AC$732,EUROSTAT_VBE_IND_2010!$B$7:$B$732,$D360,EUROSTAT_VBE_IND_2010!$C$7:$C$732,"*"&amp;RIGHT($A358,3)&amp;"*",EUROSTAT_VBE_IND_2010!$D$7:$D$732,"212*"))/1000</f>
        <v>0</v>
      </c>
      <c r="AE360" s="17">
        <f>(SUMIFS(EUROSTAT_VBE_IND_2010!AD$7:AD$732,EUROSTAT_VBE_IND_2010!$B$7:$B$732,$D360,EUROSTAT_VBE_IND_2010!$C$7:$C$732,"*"&amp;RIGHT($A358,3)&amp;"*",EUROSTAT_VBE_IND_2010!$D$7:$D$732,"212*"))/1000</f>
        <v>0</v>
      </c>
      <c r="AF360" s="17">
        <f>(SUMIFS(EUROSTAT_VBE_IND_2010!AE$7:AE$732,EUROSTAT_VBE_IND_2010!$B$7:$B$732,$D360,EUROSTAT_VBE_IND_2010!$C$7:$C$732,"*"&amp;RIGHT($A358,3)&amp;"*",EUROSTAT_VBE_IND_2010!$D$7:$D$732,"212*"))/1000</f>
        <v>0</v>
      </c>
      <c r="AG360" s="17">
        <f>(SUMIFS(EUROSTAT_VBE_IND_2010!AF$7:AF$732,EUROSTAT_VBE_IND_2010!$B$7:$B$732,$D360,EUROSTAT_VBE_IND_2010!$C$7:$C$732,"*"&amp;RIGHT($A358,3)&amp;"*",EUROSTAT_VBE_IND_2010!$D$7:$D$732,"212*"))/1000</f>
        <v>0</v>
      </c>
      <c r="AH360" s="17">
        <f>(SUMIFS(EUROSTAT_VBE_IND_2010!AH$7:AH$732,EUROSTAT_VBE_IND_2010!$B$7:$B$732,$D360,EUROSTAT_VBE_IND_2010!$C$7:$C$732,"*"&amp;RIGHT($A358,3)&amp;"*",EUROSTAT_VBE_IND_2010!$D$7:$D$732,"212*"))/1000</f>
        <v>0</v>
      </c>
      <c r="AI360" s="17">
        <f>(SUMIFS(EUROSTAT_VBE_IND_2010!AI$7:AI$732,EUROSTAT_VBE_IND_2010!$B$7:$B$732,$D360,EUROSTAT_VBE_IND_2010!$C$7:$C$732,"*"&amp;RIGHT($A358,3)&amp;"*",EUROSTAT_VBE_IND_2010!$D$7:$D$732,"212*"))/1000</f>
        <v>0</v>
      </c>
      <c r="AJ360" s="17">
        <f>(SUMIFS(EUROSTAT_VBE_IND_2010!AJ$7:AJ$732,EUROSTAT_VBE_IND_2010!$B$7:$B$732,$D360,EUROSTAT_VBE_IND_2010!$C$7:$C$732,"*"&amp;RIGHT($A358,3)&amp;"*",EUROSTAT_VBE_IND_2010!$D$7:$D$732,"212*"))/1000</f>
        <v>0</v>
      </c>
      <c r="AK360" s="17">
        <f>(SUMIFS(EUROSTAT_VBE_IND_2010!AK$7:AK$732,EUROSTAT_VBE_IND_2010!$B$7:$B$732,$D360,EUROSTAT_VBE_IND_2010!$C$7:$C$732,"*"&amp;RIGHT($A358,3)&amp;"*",EUROSTAT_VBE_IND_2010!$D$7:$D$732,"212*"))/1000</f>
        <v>0</v>
      </c>
      <c r="AL360" s="198">
        <f>SUMIFS('IEA Bal_AL-IND'!$D$30:$D$329,'IEA Bal_AL-IND'!$A$30:$A$329,"*"&amp;RIGHT($B360,8),'IEA Bal_AL-IND'!$C$30:$C$329,'Aggregated Balance-IND_2010'!$E360)</f>
        <v>0</v>
      </c>
      <c r="AM360" s="198">
        <f>SUMIFS('IEA Bal_BA-IND'!$D$30:$D$329,'IEA Bal_BA-IND'!$A$30:$A$329,"*"&amp;RIGHT($B360,8),'IEA Bal_BA-IND'!$C$30:$C$329,'Aggregated Balance-IND_2010'!$E360)</f>
        <v>0</v>
      </c>
      <c r="AN360" s="198">
        <f>SUMIFS('IEA Bal_KS-IND'!$D$30:$D$329,'IEA Bal_KS-IND'!$A$30:$A$329,"*"&amp;RIGHT($B360,8),'IEA Bal_KS-IND'!$C$30:$C$329,'Aggregated Balance-IND_2010'!$E360)</f>
        <v>0</v>
      </c>
      <c r="AO360" s="17">
        <f>(SUMIFS(EUROSTAT_VBE_IND_2010!Y$7:Y$732,EUROSTAT_VBE_IND_2010!$B$7:$B$732,$D360,EUROSTAT_VBE_IND_2010!$C$7:$C$732,"*"&amp;RIGHT($A358,3)&amp;"*",EUROSTAT_VBE_IND_2010!$D$7:$D$732,"212*"))/1000</f>
        <v>0</v>
      </c>
      <c r="AP360" s="17">
        <f>(SUMIFS(EUROSTAT_VBE_IND_2010!Z$7:Z$732,EUROSTAT_VBE_IND_2010!$B$7:$B$732,$D360,EUROSTAT_VBE_IND_2010!$C$7:$C$732,"*"&amp;RIGHT($A358,3)&amp;"*",EUROSTAT_VBE_IND_2010!$D$7:$D$732,"212*"))/1000</f>
        <v>0</v>
      </c>
      <c r="AQ360" s="17">
        <f>(SUMIFS(EUROSTAT_VBE_IND_2010!AG$7:AG$732,EUROSTAT_VBE_IND_2010!$B$7:$B$732,$D360,EUROSTAT_VBE_IND_2010!$C$7:$C$732,"*"&amp;RIGHT($A358,3)&amp;"*",EUROSTAT_VBE_IND_2010!$D$7:$D$732,"212*"))/1000</f>
        <v>0</v>
      </c>
    </row>
    <row r="361" spans="1:43">
      <c r="A361" t="str">
        <f>LEFT(EUROSTAT_VBE_IND_2010!$C$579,8)</f>
        <v>B_101851</v>
      </c>
      <c r="B361" s="28" t="s">
        <v>306</v>
      </c>
      <c r="C361" t="s">
        <v>293</v>
      </c>
      <c r="D361" t="s">
        <v>126</v>
      </c>
      <c r="E361" t="s">
        <v>233</v>
      </c>
      <c r="F361" t="s">
        <v>253</v>
      </c>
      <c r="G361" s="17">
        <f>(SUMIFS(EUROSTAT_VBE_IND_2010!E$7:E$732,EUROSTAT_VBE_IND_2010!$B$7:$B$732,$D361,EUROSTAT_VBE_IND_2010!$C$7:$C$732,"*"&amp;RIGHT($A361,3)&amp;"*",EUROSTAT_VBE_IND_2010!$D$7:$D$732,"321*"))/1000</f>
        <v>0</v>
      </c>
      <c r="H361" s="17">
        <f>(SUMIFS(EUROSTAT_VBE_IND_2010!F$7:F$732,EUROSTAT_VBE_IND_2010!$B$7:$B$732,$D361,EUROSTAT_VBE_IND_2010!$C$7:$C$732,"*"&amp;RIGHT($A361,3)&amp;"*",EUROSTAT_VBE_IND_2010!$D$7:$D$732,"321*"))/1000</f>
        <v>0</v>
      </c>
      <c r="I361" s="17">
        <f>(SUMIFS(EUROSTAT_VBE_IND_2010!G$7:G$732,EUROSTAT_VBE_IND_2010!$B$7:$B$732,$D361,EUROSTAT_VBE_IND_2010!$C$7:$C$732,"*"&amp;RIGHT($A361,3)&amp;"*",EUROSTAT_VBE_IND_2010!$D$7:$D$732,"321*"))/1000</f>
        <v>0</v>
      </c>
      <c r="J361" s="198">
        <f>SUMIFS('IEA Bal_CH-IND'!$D$30:$D$329,'IEA Bal_CH-IND'!$A$30:$A$329,"*"&amp;RIGHT($B361,8),'IEA Bal_CH-IND'!$C$30:$C$329,'Aggregated Balance-IND_2010'!$E361)</f>
        <v>0</v>
      </c>
      <c r="K361" s="17">
        <f>(SUMIFS(EUROSTAT_VBE_IND_2010!H$7:H$732,EUROSTAT_VBE_IND_2010!$B$7:$B$732,$D361,EUROSTAT_VBE_IND_2010!$C$7:$C$732,"*"&amp;RIGHT($A361,3)&amp;"*",EUROSTAT_VBE_IND_2010!$D$7:$D$732,"321*"))/1000</f>
        <v>0</v>
      </c>
      <c r="L361" s="17">
        <f>(SUMIFS(EUROSTAT_VBE_IND_2010!I$7:I$732,EUROSTAT_VBE_IND_2010!$B$7:$B$732,$D361,EUROSTAT_VBE_IND_2010!$C$7:$C$732,"*"&amp;RIGHT($A361,3)&amp;"*",EUROSTAT_VBE_IND_2010!$D$7:$D$732,"321*"))/1000</f>
        <v>0</v>
      </c>
      <c r="M361" s="17">
        <f>(SUMIFS(EUROSTAT_VBE_IND_2010!J$7:J$732,EUROSTAT_VBE_IND_2010!$B$7:$B$732,$D361,EUROSTAT_VBE_IND_2010!$C$7:$C$732,"*"&amp;RIGHT($A361,3)&amp;"*",EUROSTAT_VBE_IND_2010!$D$7:$D$732,"321*"))/1000</f>
        <v>0</v>
      </c>
      <c r="N361" s="17">
        <f>(SUMIFS(EUROSTAT_VBE_IND_2010!K$7:K$732,EUROSTAT_VBE_IND_2010!$B$7:$B$732,$D361,EUROSTAT_VBE_IND_2010!$C$7:$C$732,"*"&amp;RIGHT($A361,3)&amp;"*",EUROSTAT_VBE_IND_2010!$D$7:$D$732,"321*"))/1000</f>
        <v>0</v>
      </c>
      <c r="O361" s="17">
        <f>(SUMIFS(EUROSTAT_VBE_IND_2010!L$7:L$732,EUROSTAT_VBE_IND_2010!$B$7:$B$732,$D361,EUROSTAT_VBE_IND_2010!$C$7:$C$732,"*"&amp;RIGHT($A361,3)&amp;"*",EUROSTAT_VBE_IND_2010!$D$7:$D$732,"321*"))/1000</f>
        <v>0</v>
      </c>
      <c r="P361" s="17">
        <f>(SUMIFS(EUROSTAT_VBE_IND_2010!M$7:M$732,EUROSTAT_VBE_IND_2010!$B$7:$B$732,$D361,EUROSTAT_VBE_IND_2010!$C$7:$C$732,"*"&amp;RIGHT($A361,3)&amp;"*",EUROSTAT_VBE_IND_2010!$D$7:$D$732,"321*"))/1000</f>
        <v>0</v>
      </c>
      <c r="Q361" s="17">
        <f>(SUMIFS(EUROSTAT_VBE_IND_2010!N$7:N$732,EUROSTAT_VBE_IND_2010!$B$7:$B$732,$D361,EUROSTAT_VBE_IND_2010!$C$7:$C$732,"*"&amp;RIGHT($A361,3)&amp;"*",EUROSTAT_VBE_IND_2010!$D$7:$D$732,"321*"))/1000</f>
        <v>0</v>
      </c>
      <c r="R361" s="17">
        <f>(SUMIFS(EUROSTAT_VBE_IND_2010!O$7:O$732,EUROSTAT_VBE_IND_2010!$B$7:$B$732,$D361,EUROSTAT_VBE_IND_2010!$C$7:$C$732,"*"&amp;RIGHT($A361,3)&amp;"*",EUROSTAT_VBE_IND_2010!$D$7:$D$732,"321*"))/1000</f>
        <v>0</v>
      </c>
      <c r="S361" s="17">
        <f>(SUMIFS(EUROSTAT_VBE_IND_2010!P$7:P$732,EUROSTAT_VBE_IND_2010!$B$7:$B$732,$D361,EUROSTAT_VBE_IND_2010!$C$7:$C$732,"*"&amp;RIGHT($A361,3)&amp;"*",EUROSTAT_VBE_IND_2010!$D$7:$D$732,"321*"))/1000</f>
        <v>0</v>
      </c>
      <c r="T361" s="17">
        <f>(SUMIFS(EUROSTAT_VBE_IND_2010!Q$7:Q$732,EUROSTAT_VBE_IND_2010!$B$7:$B$732,$D361,EUROSTAT_VBE_IND_2010!$C$7:$C$732,"*"&amp;RIGHT($A361,3)&amp;"*",EUROSTAT_VBE_IND_2010!$D$7:$D$732,"321*"))/1000</f>
        <v>0</v>
      </c>
      <c r="U361" s="17">
        <f>(SUMIFS(EUROSTAT_VBE_IND_2010!R$7:R$732,EUROSTAT_VBE_IND_2010!$B$7:$B$732,$D361,EUROSTAT_VBE_IND_2010!$C$7:$C$732,"*"&amp;RIGHT($A361,3)&amp;"*",EUROSTAT_VBE_IND_2010!$D$7:$D$732,"321*"))/1000</f>
        <v>0</v>
      </c>
      <c r="V361" s="17">
        <f>(SUMIFS(EUROSTAT_VBE_IND_2010!S$7:S$732,EUROSTAT_VBE_IND_2010!$B$7:$B$732,$D361,EUROSTAT_VBE_IND_2010!$C$7:$C$732,"*"&amp;RIGHT($A361,3)&amp;"*",EUROSTAT_VBE_IND_2010!$D$7:$D$732,"321*"))/1000</f>
        <v>0</v>
      </c>
      <c r="W361" s="17">
        <f>(SUMIFS(EUROSTAT_VBE_IND_2010!T$7:T$732,EUROSTAT_VBE_IND_2010!$B$7:$B$732,$D361,EUROSTAT_VBE_IND_2010!$C$7:$C$732,"*"&amp;RIGHT($A361,3)&amp;"*",EUROSTAT_VBE_IND_2010!$D$7:$D$732,"321*"))/1000</f>
        <v>0</v>
      </c>
      <c r="X361" s="17">
        <f>(SUMIFS(EUROSTAT_VBE_IND_2010!U$7:U$732,EUROSTAT_VBE_IND_2010!$B$7:$B$732,$D361,EUROSTAT_VBE_IND_2010!$C$7:$C$732,"*"&amp;RIGHT($A361,3)&amp;"*",EUROSTAT_VBE_IND_2010!$D$7:$D$732,"321*"))/1000</f>
        <v>0</v>
      </c>
      <c r="Y361" s="17">
        <f>(SUMIFS(EUROSTAT_VBE_IND_2010!V$7:V$732,EUROSTAT_VBE_IND_2010!$B$7:$B$732,$D361,EUROSTAT_VBE_IND_2010!$C$7:$C$732,"*"&amp;RIGHT($A361,3)&amp;"*",EUROSTAT_VBE_IND_2010!$D$7:$D$732,"321*"))/1000</f>
        <v>0</v>
      </c>
      <c r="Z361" s="17">
        <f>(SUMIFS(EUROSTAT_VBE_IND_2010!W$7:W$732,EUROSTAT_VBE_IND_2010!$B$7:$B$732,$D361,EUROSTAT_VBE_IND_2010!$C$7:$C$732,"*"&amp;RIGHT($A361,3)&amp;"*",EUROSTAT_VBE_IND_2010!$D$7:$D$732,"321*"))/1000</f>
        <v>0</v>
      </c>
      <c r="AA361" s="17">
        <f>(SUMIFS(EUROSTAT_VBE_IND_2010!X$7:X$732,EUROSTAT_VBE_IND_2010!$B$7:$B$732,$D361,EUROSTAT_VBE_IND_2010!$C$7:$C$732,"*"&amp;RIGHT($A361,3)&amp;"*",EUROSTAT_VBE_IND_2010!$D$7:$D$732,"321*"))/1000</f>
        <v>0</v>
      </c>
      <c r="AB361" s="17">
        <f>(SUMIFS(EUROSTAT_VBE_IND_2010!AA$7:AA$732,EUROSTAT_VBE_IND_2010!$B$7:$B$732,$D361,EUROSTAT_VBE_IND_2010!$C$7:$C$732,"*"&amp;RIGHT($A361,3)&amp;"*",EUROSTAT_VBE_IND_2010!$D$7:$D$732,"321*"))/1000</f>
        <v>0</v>
      </c>
      <c r="AC361" s="17">
        <f>(SUMIFS(EUROSTAT_VBE_IND_2010!AB$7:AB$732,EUROSTAT_VBE_IND_2010!$B$7:$B$732,$D361,EUROSTAT_VBE_IND_2010!$C$7:$C$732,"*"&amp;RIGHT($A361,3)&amp;"*",EUROSTAT_VBE_IND_2010!$D$7:$D$732,"321*"))/1000</f>
        <v>0</v>
      </c>
      <c r="AD361" s="17">
        <f>(SUMIFS(EUROSTAT_VBE_IND_2010!AC$7:AC$732,EUROSTAT_VBE_IND_2010!$B$7:$B$732,$D361,EUROSTAT_VBE_IND_2010!$C$7:$C$732,"*"&amp;RIGHT($A361,3)&amp;"*",EUROSTAT_VBE_IND_2010!$D$7:$D$732,"321*"))/1000</f>
        <v>0</v>
      </c>
      <c r="AE361" s="17">
        <f>(SUMIFS(EUROSTAT_VBE_IND_2010!AD$7:AD$732,EUROSTAT_VBE_IND_2010!$B$7:$B$732,$D361,EUROSTAT_VBE_IND_2010!$C$7:$C$732,"*"&amp;RIGHT($A361,3)&amp;"*",EUROSTAT_VBE_IND_2010!$D$7:$D$732,"321*"))/1000</f>
        <v>0</v>
      </c>
      <c r="AF361" s="17">
        <f>(SUMIFS(EUROSTAT_VBE_IND_2010!AE$7:AE$732,EUROSTAT_VBE_IND_2010!$B$7:$B$732,$D361,EUROSTAT_VBE_IND_2010!$C$7:$C$732,"*"&amp;RIGHT($A361,3)&amp;"*",EUROSTAT_VBE_IND_2010!$D$7:$D$732,"321*"))/1000</f>
        <v>0</v>
      </c>
      <c r="AG361" s="17">
        <f>(SUMIFS(EUROSTAT_VBE_IND_2010!AF$7:AF$732,EUROSTAT_VBE_IND_2010!$B$7:$B$732,$D361,EUROSTAT_VBE_IND_2010!$C$7:$C$732,"*"&amp;RIGHT($A361,3)&amp;"*",EUROSTAT_VBE_IND_2010!$D$7:$D$732,"321*"))/1000</f>
        <v>0</v>
      </c>
      <c r="AH361" s="17">
        <f>(SUMIFS(EUROSTAT_VBE_IND_2010!AH$7:AH$732,EUROSTAT_VBE_IND_2010!$B$7:$B$732,$D361,EUROSTAT_VBE_IND_2010!$C$7:$C$732,"*"&amp;RIGHT($A361,3)&amp;"*",EUROSTAT_VBE_IND_2010!$D$7:$D$732,"321*"))/1000</f>
        <v>0</v>
      </c>
      <c r="AI361" s="17">
        <f>(SUMIFS(EUROSTAT_VBE_IND_2010!AI$7:AI$732,EUROSTAT_VBE_IND_2010!$B$7:$B$732,$D361,EUROSTAT_VBE_IND_2010!$C$7:$C$732,"*"&amp;RIGHT($A361,3)&amp;"*",EUROSTAT_VBE_IND_2010!$D$7:$D$732,"321*"))/1000</f>
        <v>0</v>
      </c>
      <c r="AJ361" s="17">
        <f>(SUMIFS(EUROSTAT_VBE_IND_2010!AJ$7:AJ$732,EUROSTAT_VBE_IND_2010!$B$7:$B$732,$D361,EUROSTAT_VBE_IND_2010!$C$7:$C$732,"*"&amp;RIGHT($A361,3)&amp;"*",EUROSTAT_VBE_IND_2010!$D$7:$D$732,"321*"))/1000</f>
        <v>0</v>
      </c>
      <c r="AK361" s="17">
        <f>(SUMIFS(EUROSTAT_VBE_IND_2010!AK$7:AK$732,EUROSTAT_VBE_IND_2010!$B$7:$B$732,$D361,EUROSTAT_VBE_IND_2010!$C$7:$C$732,"*"&amp;RIGHT($A361,3)&amp;"*",EUROSTAT_VBE_IND_2010!$D$7:$D$732,"321*"))/1000</f>
        <v>0</v>
      </c>
      <c r="AL361" s="198">
        <f>SUMIFS('IEA Bal_AL-IND'!$D$30:$D$329,'IEA Bal_AL-IND'!$A$30:$A$329,"*"&amp;RIGHT($B361,8),'IEA Bal_AL-IND'!$C$30:$C$329,'Aggregated Balance-IND_2010'!$E361)</f>
        <v>0</v>
      </c>
      <c r="AM361" s="198">
        <f>SUMIFS('IEA Bal_BA-IND'!$D$30:$D$329,'IEA Bal_BA-IND'!$A$30:$A$329,"*"&amp;RIGHT($B361,8),'IEA Bal_BA-IND'!$C$30:$C$329,'Aggregated Balance-IND_2010'!$E361)</f>
        <v>0</v>
      </c>
      <c r="AN361" s="198">
        <f>SUMIFS('IEA Bal_KS-IND'!$D$30:$D$329,'IEA Bal_KS-IND'!$A$30:$A$329,"*"&amp;RIGHT($B361,8),'IEA Bal_KS-IND'!$C$30:$C$329,'Aggregated Balance-IND_2010'!$E361)</f>
        <v>0</v>
      </c>
      <c r="AO361" s="17">
        <f>(SUMIFS(EUROSTAT_VBE_IND_2010!Y$7:Y$732,EUROSTAT_VBE_IND_2010!$B$7:$B$732,$D361,EUROSTAT_VBE_IND_2010!$C$7:$C$732,"*"&amp;RIGHT($A361,3)&amp;"*",EUROSTAT_VBE_IND_2010!$D$7:$D$732,"321*"))/1000</f>
        <v>0</v>
      </c>
      <c r="AP361" s="17">
        <f>(SUMIFS(EUROSTAT_VBE_IND_2010!Z$7:Z$732,EUROSTAT_VBE_IND_2010!$B$7:$B$732,$D361,EUROSTAT_VBE_IND_2010!$C$7:$C$732,"*"&amp;RIGHT($A361,3)&amp;"*",EUROSTAT_VBE_IND_2010!$D$7:$D$732,"321*"))/1000</f>
        <v>0</v>
      </c>
      <c r="AQ361" s="17">
        <f>(SUMIFS(EUROSTAT_VBE_IND_2010!AG$7:AG$732,EUROSTAT_VBE_IND_2010!$B$7:$B$732,$D361,EUROSTAT_VBE_IND_2010!$C$7:$C$732,"*"&amp;RIGHT($A361,3)&amp;"*",EUROSTAT_VBE_IND_2010!$D$7:$D$732,"321*"))/1000</f>
        <v>0</v>
      </c>
    </row>
    <row r="362" spans="1:43">
      <c r="A362" t="str">
        <f>LEFT(EUROSTAT_VBE_IND_2010!$C$579,8)</f>
        <v>B_101851</v>
      </c>
      <c r="B362" s="28" t="s">
        <v>306</v>
      </c>
      <c r="C362" t="s">
        <v>293</v>
      </c>
      <c r="D362" t="s">
        <v>126</v>
      </c>
      <c r="E362" t="s">
        <v>234</v>
      </c>
      <c r="F362" t="s">
        <v>254</v>
      </c>
      <c r="G362" s="17">
        <f>(SUMIFS(EUROSTAT_VBE_IND_2010!E$7:E$732,EUROSTAT_VBE_IND_2010!$B$7:$B$732,$D362,EUROSTAT_VBE_IND_2010!$C$7:$C$732,"*"&amp;RIGHT($A362,3)&amp;"*",EUROSTAT_VBE_IND_2010!$D$7:$D$732,"3220*"))/1000</f>
        <v>0.092</v>
      </c>
      <c r="H362" s="17">
        <f>(SUMIFS(EUROSTAT_VBE_IND_2010!F$7:F$732,EUROSTAT_VBE_IND_2010!$B$7:$B$732,$D362,EUROSTAT_VBE_IND_2010!$C$7:$C$732,"*"&amp;RIGHT($A362,3)&amp;"*",EUROSTAT_VBE_IND_2010!$D$7:$D$732,"3220*"))/1000</f>
        <v>0</v>
      </c>
      <c r="I362" s="17">
        <f>(SUMIFS(EUROSTAT_VBE_IND_2010!G$7:G$732,EUROSTAT_VBE_IND_2010!$B$7:$B$732,$D362,EUROSTAT_VBE_IND_2010!$C$7:$C$732,"*"&amp;RIGHT($A362,3)&amp;"*",EUROSTAT_VBE_IND_2010!$D$7:$D$732,"3220*"))/1000</f>
        <v>0.046</v>
      </c>
      <c r="J362" s="198">
        <f>SUMIFS('IEA Bal_CH-IND'!$D$30:$D$329,'IEA Bal_CH-IND'!$A$30:$A$329,"*"&amp;RIGHT($B362,8),'IEA Bal_CH-IND'!$C$30:$C$329,'Aggregated Balance-IND_2010'!$E362)</f>
        <v>0</v>
      </c>
      <c r="K362" s="17">
        <f>(SUMIFS(EUROSTAT_VBE_IND_2010!H$7:H$732,EUROSTAT_VBE_IND_2010!$B$7:$B$732,$D362,EUROSTAT_VBE_IND_2010!$C$7:$C$732,"*"&amp;RIGHT($A362,3)&amp;"*",EUROSTAT_VBE_IND_2010!$D$7:$D$732,"3220*"))/1000</f>
        <v>0</v>
      </c>
      <c r="L362" s="17">
        <f>(SUMIFS(EUROSTAT_VBE_IND_2010!I$7:I$732,EUROSTAT_VBE_IND_2010!$B$7:$B$732,$D362,EUROSTAT_VBE_IND_2010!$C$7:$C$732,"*"&amp;RIGHT($A362,3)&amp;"*",EUROSTAT_VBE_IND_2010!$D$7:$D$732,"3220*"))/1000</f>
        <v>0</v>
      </c>
      <c r="M362" s="17">
        <f>(SUMIFS(EUROSTAT_VBE_IND_2010!J$7:J$732,EUROSTAT_VBE_IND_2010!$B$7:$B$732,$D362,EUROSTAT_VBE_IND_2010!$C$7:$C$732,"*"&amp;RIGHT($A362,3)&amp;"*",EUROSTAT_VBE_IND_2010!$D$7:$D$732,"3220*"))/1000</f>
        <v>0.046</v>
      </c>
      <c r="N362" s="17">
        <f>(SUMIFS(EUROSTAT_VBE_IND_2010!K$7:K$732,EUROSTAT_VBE_IND_2010!$B$7:$B$732,$D362,EUROSTAT_VBE_IND_2010!$C$7:$C$732,"*"&amp;RIGHT($A362,3)&amp;"*",EUROSTAT_VBE_IND_2010!$D$7:$D$732,"3220*"))/1000</f>
        <v>0.138</v>
      </c>
      <c r="O362" s="17">
        <f>(SUMIFS(EUROSTAT_VBE_IND_2010!L$7:L$732,EUROSTAT_VBE_IND_2010!$B$7:$B$732,$D362,EUROSTAT_VBE_IND_2010!$C$7:$C$732,"*"&amp;RIGHT($A362,3)&amp;"*",EUROSTAT_VBE_IND_2010!$D$7:$D$732,"3220*"))/1000</f>
        <v>0</v>
      </c>
      <c r="P362" s="17">
        <f>(SUMIFS(EUROSTAT_VBE_IND_2010!M$7:M$732,EUROSTAT_VBE_IND_2010!$B$7:$B$732,$D362,EUROSTAT_VBE_IND_2010!$C$7:$C$732,"*"&amp;RIGHT($A362,3)&amp;"*",EUROSTAT_VBE_IND_2010!$D$7:$D$732,"3220*"))/1000</f>
        <v>0</v>
      </c>
      <c r="Q362" s="17">
        <f>(SUMIFS(EUROSTAT_VBE_IND_2010!N$7:N$732,EUROSTAT_VBE_IND_2010!$B$7:$B$732,$D362,EUROSTAT_VBE_IND_2010!$C$7:$C$732,"*"&amp;RIGHT($A362,3)&amp;"*",EUROSTAT_VBE_IND_2010!$D$7:$D$732,"3220*"))/1000</f>
        <v>0.184</v>
      </c>
      <c r="R362" s="17">
        <f>(SUMIFS(EUROSTAT_VBE_IND_2010!O$7:O$732,EUROSTAT_VBE_IND_2010!$B$7:$B$732,$D362,EUROSTAT_VBE_IND_2010!$C$7:$C$732,"*"&amp;RIGHT($A362,3)&amp;"*",EUROSTAT_VBE_IND_2010!$D$7:$D$732,"3220*"))/1000</f>
        <v>0.185</v>
      </c>
      <c r="S362" s="17">
        <f>(SUMIFS(EUROSTAT_VBE_IND_2010!P$7:P$732,EUROSTAT_VBE_IND_2010!$B$7:$B$732,$D362,EUROSTAT_VBE_IND_2010!$C$7:$C$732,"*"&amp;RIGHT($A362,3)&amp;"*",EUROSTAT_VBE_IND_2010!$D$7:$D$732,"3220*"))/1000</f>
        <v>0.23</v>
      </c>
      <c r="T362" s="17">
        <f>(SUMIFS(EUROSTAT_VBE_IND_2010!Q$7:Q$732,EUROSTAT_VBE_IND_2010!$B$7:$B$732,$D362,EUROSTAT_VBE_IND_2010!$C$7:$C$732,"*"&amp;RIGHT($A362,3)&amp;"*",EUROSTAT_VBE_IND_2010!$D$7:$D$732,"3220*"))/1000</f>
        <v>0</v>
      </c>
      <c r="U362" s="17">
        <f>(SUMIFS(EUROSTAT_VBE_IND_2010!R$7:R$732,EUROSTAT_VBE_IND_2010!$B$7:$B$732,$D362,EUROSTAT_VBE_IND_2010!$C$7:$C$732,"*"&amp;RIGHT($A362,3)&amp;"*",EUROSTAT_VBE_IND_2010!$D$7:$D$732,"3220*"))/1000</f>
        <v>0.047</v>
      </c>
      <c r="V362" s="17">
        <f>(SUMIFS(EUROSTAT_VBE_IND_2010!S$7:S$732,EUROSTAT_VBE_IND_2010!$B$7:$B$732,$D362,EUROSTAT_VBE_IND_2010!$C$7:$C$732,"*"&amp;RIGHT($A362,3)&amp;"*",EUROSTAT_VBE_IND_2010!$D$7:$D$732,"3220*"))/1000</f>
        <v>0</v>
      </c>
      <c r="W362" s="17">
        <f>(SUMIFS(EUROSTAT_VBE_IND_2010!T$7:T$732,EUROSTAT_VBE_IND_2010!$B$7:$B$732,$D362,EUROSTAT_VBE_IND_2010!$C$7:$C$732,"*"&amp;RIGHT($A362,3)&amp;"*",EUROSTAT_VBE_IND_2010!$D$7:$D$732,"3220*"))/1000</f>
        <v>0</v>
      </c>
      <c r="X362" s="17">
        <f>(SUMIFS(EUROSTAT_VBE_IND_2010!U$7:U$732,EUROSTAT_VBE_IND_2010!$B$7:$B$732,$D362,EUROSTAT_VBE_IND_2010!$C$7:$C$732,"*"&amp;RIGHT($A362,3)&amp;"*",EUROSTAT_VBE_IND_2010!$D$7:$D$732,"3220*"))/1000</f>
        <v>0</v>
      </c>
      <c r="Y362" s="17">
        <f>(SUMIFS(EUROSTAT_VBE_IND_2010!V$7:V$732,EUROSTAT_VBE_IND_2010!$B$7:$B$732,$D362,EUROSTAT_VBE_IND_2010!$C$7:$C$732,"*"&amp;RIGHT($A362,3)&amp;"*",EUROSTAT_VBE_IND_2010!$D$7:$D$732,"3220*"))/1000</f>
        <v>0.046</v>
      </c>
      <c r="Z362" s="17">
        <f>(SUMIFS(EUROSTAT_VBE_IND_2010!W$7:W$732,EUROSTAT_VBE_IND_2010!$B$7:$B$732,$D362,EUROSTAT_VBE_IND_2010!$C$7:$C$732,"*"&amp;RIGHT($A362,3)&amp;"*",EUROSTAT_VBE_IND_2010!$D$7:$D$732,"3220*"))/1000</f>
        <v>0</v>
      </c>
      <c r="AA362" s="17">
        <f>(SUMIFS(EUROSTAT_VBE_IND_2010!X$7:X$732,EUROSTAT_VBE_IND_2010!$B$7:$B$732,$D362,EUROSTAT_VBE_IND_2010!$C$7:$C$732,"*"&amp;RIGHT($A362,3)&amp;"*",EUROSTAT_VBE_IND_2010!$D$7:$D$732,"3220*"))/1000</f>
        <v>0</v>
      </c>
      <c r="AB362" s="17">
        <f>(SUMIFS(EUROSTAT_VBE_IND_2010!AA$7:AA$732,EUROSTAT_VBE_IND_2010!$B$7:$B$732,$D362,EUROSTAT_VBE_IND_2010!$C$7:$C$732,"*"&amp;RIGHT($A362,3)&amp;"*",EUROSTAT_VBE_IND_2010!$D$7:$D$732,"3220*"))/1000</f>
        <v>0</v>
      </c>
      <c r="AC362" s="17">
        <f>(SUMIFS(EUROSTAT_VBE_IND_2010!AB$7:AB$732,EUROSTAT_VBE_IND_2010!$B$7:$B$732,$D362,EUROSTAT_VBE_IND_2010!$C$7:$C$732,"*"&amp;RIGHT($A362,3)&amp;"*",EUROSTAT_VBE_IND_2010!$D$7:$D$732,"3220*"))/1000</f>
        <v>0</v>
      </c>
      <c r="AD362" s="17">
        <f>(SUMIFS(EUROSTAT_VBE_IND_2010!AC$7:AC$732,EUROSTAT_VBE_IND_2010!$B$7:$B$732,$D362,EUROSTAT_VBE_IND_2010!$C$7:$C$732,"*"&amp;RIGHT($A362,3)&amp;"*",EUROSTAT_VBE_IND_2010!$D$7:$D$732,"3220*"))/1000</f>
        <v>0</v>
      </c>
      <c r="AE362" s="17">
        <f>(SUMIFS(EUROSTAT_VBE_IND_2010!AD$7:AD$732,EUROSTAT_VBE_IND_2010!$B$7:$B$732,$D362,EUROSTAT_VBE_IND_2010!$C$7:$C$732,"*"&amp;RIGHT($A362,3)&amp;"*",EUROSTAT_VBE_IND_2010!$D$7:$D$732,"3220*"))/1000</f>
        <v>0.092</v>
      </c>
      <c r="AF362" s="17">
        <f>(SUMIFS(EUROSTAT_VBE_IND_2010!AE$7:AE$732,EUROSTAT_VBE_IND_2010!$B$7:$B$732,$D362,EUROSTAT_VBE_IND_2010!$C$7:$C$732,"*"&amp;RIGHT($A362,3)&amp;"*",EUROSTAT_VBE_IND_2010!$D$7:$D$732,"3220*"))/1000</f>
        <v>0.046</v>
      </c>
      <c r="AG362" s="17">
        <f>(SUMIFS(EUROSTAT_VBE_IND_2010!AF$7:AF$732,EUROSTAT_VBE_IND_2010!$B$7:$B$732,$D362,EUROSTAT_VBE_IND_2010!$C$7:$C$732,"*"&amp;RIGHT($A362,3)&amp;"*",EUROSTAT_VBE_IND_2010!$D$7:$D$732,"3220*"))/1000</f>
        <v>0.096</v>
      </c>
      <c r="AH362" s="17">
        <f>(SUMIFS(EUROSTAT_VBE_IND_2010!AH$7:AH$732,EUROSTAT_VBE_IND_2010!$B$7:$B$732,$D362,EUROSTAT_VBE_IND_2010!$C$7:$C$732,"*"&amp;RIGHT($A362,3)&amp;"*",EUROSTAT_VBE_IND_2010!$D$7:$D$732,"3220*"))/1000</f>
        <v>0</v>
      </c>
      <c r="AI362" s="17">
        <f>(SUMIFS(EUROSTAT_VBE_IND_2010!AI$7:AI$732,EUROSTAT_VBE_IND_2010!$B$7:$B$732,$D362,EUROSTAT_VBE_IND_2010!$C$7:$C$732,"*"&amp;RIGHT($A362,3)&amp;"*",EUROSTAT_VBE_IND_2010!$D$7:$D$732,"3220*"))/1000</f>
        <v>0</v>
      </c>
      <c r="AJ362" s="17">
        <f>(SUMIFS(EUROSTAT_VBE_IND_2010!AJ$7:AJ$732,EUROSTAT_VBE_IND_2010!$B$7:$B$732,$D362,EUROSTAT_VBE_IND_2010!$C$7:$C$732,"*"&amp;RIGHT($A362,3)&amp;"*",EUROSTAT_VBE_IND_2010!$D$7:$D$732,"3220*"))/1000</f>
        <v>0</v>
      </c>
      <c r="AK362" s="17">
        <f>(SUMIFS(EUROSTAT_VBE_IND_2010!AK$7:AK$732,EUROSTAT_VBE_IND_2010!$B$7:$B$732,$D362,EUROSTAT_VBE_IND_2010!$C$7:$C$732,"*"&amp;RIGHT($A362,3)&amp;"*",EUROSTAT_VBE_IND_2010!$D$7:$D$732,"3220*"))/1000</f>
        <v>0</v>
      </c>
      <c r="AL362" s="198">
        <f>SUMIFS('IEA Bal_AL-IND'!$D$30:$D$329,'IEA Bal_AL-IND'!$A$30:$A$329,"*"&amp;RIGHT($B362,8),'IEA Bal_AL-IND'!$C$30:$C$329,'Aggregated Balance-IND_2010'!$E362)</f>
        <v>0</v>
      </c>
      <c r="AM362" s="198">
        <f>SUMIFS('IEA Bal_BA-IND'!$D$30:$D$329,'IEA Bal_BA-IND'!$A$30:$A$329,"*"&amp;RIGHT($B362,8),'IEA Bal_BA-IND'!$C$30:$C$329,'Aggregated Balance-IND_2010'!$E362)</f>
        <v>0</v>
      </c>
      <c r="AN362" s="198">
        <f>SUMIFS('IEA Bal_KS-IND'!$D$30:$D$329,'IEA Bal_KS-IND'!$A$30:$A$329,"*"&amp;RIGHT($B362,8),'IEA Bal_KS-IND'!$C$30:$C$329,'Aggregated Balance-IND_2010'!$E362)</f>
        <v>0</v>
      </c>
      <c r="AO362" s="17">
        <f>(SUMIFS(EUROSTAT_VBE_IND_2010!Y$7:Y$732,EUROSTAT_VBE_IND_2010!$B$7:$B$732,$D362,EUROSTAT_VBE_IND_2010!$C$7:$C$732,"*"&amp;RIGHT($A362,3)&amp;"*",EUROSTAT_VBE_IND_2010!$D$7:$D$732,"3220*"))/1000</f>
        <v>0</v>
      </c>
      <c r="AP362" s="17">
        <f>(SUMIFS(EUROSTAT_VBE_IND_2010!Z$7:Z$732,EUROSTAT_VBE_IND_2010!$B$7:$B$732,$D362,EUROSTAT_VBE_IND_2010!$C$7:$C$732,"*"&amp;RIGHT($A362,3)&amp;"*",EUROSTAT_VBE_IND_2010!$D$7:$D$732,"3220*"))/1000</f>
        <v>0</v>
      </c>
      <c r="AQ362" s="17">
        <f>(SUMIFS(EUROSTAT_VBE_IND_2010!AG$7:AG$732,EUROSTAT_VBE_IND_2010!$B$7:$B$732,$D362,EUROSTAT_VBE_IND_2010!$C$7:$C$732,"*"&amp;RIGHT($A362,3)&amp;"*",EUROSTAT_VBE_IND_2010!$D$7:$D$732,"3220*"))/1000</f>
        <v>0.047</v>
      </c>
    </row>
    <row r="363" spans="1:43">
      <c r="A363" t="str">
        <f>LEFT(EUROSTAT_VBE_IND_2010!$C$579,8)</f>
        <v>B_101851</v>
      </c>
      <c r="B363" s="28" t="s">
        <v>306</v>
      </c>
      <c r="C363" t="s">
        <v>293</v>
      </c>
      <c r="D363" t="s">
        <v>126</v>
      </c>
      <c r="E363" t="s">
        <v>235</v>
      </c>
      <c r="F363" t="s">
        <v>255</v>
      </c>
      <c r="G363" s="17">
        <f>(SUMIFS(EUROSTAT_VBE_IND_2010!E$7:E$732,EUROSTAT_VBE_IND_2010!$B$7:$B$732,$D363,EUROSTAT_VBE_IND_2010!$C$7:$C$732,"*"&amp;RIGHT($A363,3)&amp;"*",EUROSTAT_VBE_IND_2010!$D$7:$D$732,"323*"))/1000+(SUMIFS(EUROSTAT_VBE_IND_2010!E$7:E$732,EUROSTAT_VBE_IND_2010!$B$7:$B$732,$D363,EUROSTAT_VBE_IND_2010!$C$7:$C$732,"*"&amp;RIGHT($A363,3)&amp;"*",EUROSTAT_VBE_IND_2010!$D$7:$D$732,"324*"))/1000+(SUMIFS(EUROSTAT_VBE_IND_2010!E$7:E$732,EUROSTAT_VBE_IND_2010!$B$7:$B$732,$D363,EUROSTAT_VBE_IND_2010!$C$7:$C$732,"*"&amp;RIGHT($A363,3)&amp;"*",EUROSTAT_VBE_IND_2010!$D$7:$D$732,"3260*"))/1000</f>
        <v>0.086</v>
      </c>
      <c r="H363" s="17">
        <f>(SUMIFS(EUROSTAT_VBE_IND_2010!F$7:F$732,EUROSTAT_VBE_IND_2010!$B$7:$B$732,$D363,EUROSTAT_VBE_IND_2010!$C$7:$C$732,"*"&amp;RIGHT($A363,3)&amp;"*",EUROSTAT_VBE_IND_2010!$D$7:$D$732,"323*"))/1000+(SUMIFS(EUROSTAT_VBE_IND_2010!F$7:F$732,EUROSTAT_VBE_IND_2010!$B$7:$B$732,$D363,EUROSTAT_VBE_IND_2010!$C$7:$C$732,"*"&amp;RIGHT($A363,3)&amp;"*",EUROSTAT_VBE_IND_2010!$D$7:$D$732,"324*"))/1000+(SUMIFS(EUROSTAT_VBE_IND_2010!F$7:F$732,EUROSTAT_VBE_IND_2010!$B$7:$B$732,$D363,EUROSTAT_VBE_IND_2010!$C$7:$C$732,"*"&amp;RIGHT($A363,3)&amp;"*",EUROSTAT_VBE_IND_2010!$D$7:$D$732,"3260*"))/1000</f>
        <v>0</v>
      </c>
      <c r="I363" s="17">
        <f>(SUMIFS(EUROSTAT_VBE_IND_2010!G$7:G$732,EUROSTAT_VBE_IND_2010!$B$7:$B$732,$D363,EUROSTAT_VBE_IND_2010!$C$7:$C$732,"*"&amp;RIGHT($A363,3)&amp;"*",EUROSTAT_VBE_IND_2010!$D$7:$D$732,"323*"))/1000+(SUMIFS(EUROSTAT_VBE_IND_2010!G$7:G$732,EUROSTAT_VBE_IND_2010!$B$7:$B$732,$D363,EUROSTAT_VBE_IND_2010!$C$7:$C$732,"*"&amp;RIGHT($A363,3)&amp;"*",EUROSTAT_VBE_IND_2010!$D$7:$D$732,"324*"))/1000+(SUMIFS(EUROSTAT_VBE_IND_2010!G$7:G$732,EUROSTAT_VBE_IND_2010!$B$7:$B$732,$D363,EUROSTAT_VBE_IND_2010!$C$7:$C$732,"*"&amp;RIGHT($A363,3)&amp;"*",EUROSTAT_VBE_IND_2010!$D$7:$D$732,"3260*"))/1000</f>
        <v>0</v>
      </c>
      <c r="J363" s="198">
        <f>SUMIFS('IEA Bal_CH-IND'!$D$30:$D$329,'IEA Bal_CH-IND'!$A$30:$A$329,"*"&amp;RIGHT($B363,8),'IEA Bal_CH-IND'!$C$30:$C$329,'Aggregated Balance-IND_2010'!$E363)</f>
        <v>0</v>
      </c>
      <c r="K363" s="17">
        <f>(SUMIFS(EUROSTAT_VBE_IND_2010!H$7:H$732,EUROSTAT_VBE_IND_2010!$B$7:$B$732,$D363,EUROSTAT_VBE_IND_2010!$C$7:$C$732,"*"&amp;RIGHT($A363,3)&amp;"*",EUROSTAT_VBE_IND_2010!$D$7:$D$732,"323*"))/1000+(SUMIFS(EUROSTAT_VBE_IND_2010!H$7:H$732,EUROSTAT_VBE_IND_2010!$B$7:$B$732,$D363,EUROSTAT_VBE_IND_2010!$C$7:$C$732,"*"&amp;RIGHT($A363,3)&amp;"*",EUROSTAT_VBE_IND_2010!$D$7:$D$732,"324*"))/1000+(SUMIFS(EUROSTAT_VBE_IND_2010!H$7:H$732,EUROSTAT_VBE_IND_2010!$B$7:$B$732,$D363,EUROSTAT_VBE_IND_2010!$C$7:$C$732,"*"&amp;RIGHT($A363,3)&amp;"*",EUROSTAT_VBE_IND_2010!$D$7:$D$732,"3260*"))/1000</f>
        <v>0</v>
      </c>
      <c r="L363" s="17">
        <f>(SUMIFS(EUROSTAT_VBE_IND_2010!I$7:I$732,EUROSTAT_VBE_IND_2010!$B$7:$B$732,$D363,EUROSTAT_VBE_IND_2010!$C$7:$C$732,"*"&amp;RIGHT($A363,3)&amp;"*",EUROSTAT_VBE_IND_2010!$D$7:$D$732,"323*"))/1000+(SUMIFS(EUROSTAT_VBE_IND_2010!I$7:I$732,EUROSTAT_VBE_IND_2010!$B$7:$B$732,$D363,EUROSTAT_VBE_IND_2010!$C$7:$C$732,"*"&amp;RIGHT($A363,3)&amp;"*",EUROSTAT_VBE_IND_2010!$D$7:$D$732,"324*"))/1000+(SUMIFS(EUROSTAT_VBE_IND_2010!I$7:I$732,EUROSTAT_VBE_IND_2010!$B$7:$B$732,$D363,EUROSTAT_VBE_IND_2010!$C$7:$C$732,"*"&amp;RIGHT($A363,3)&amp;"*",EUROSTAT_VBE_IND_2010!$D$7:$D$732,"3260*"))/1000</f>
        <v>0.043</v>
      </c>
      <c r="M363" s="17">
        <f>(SUMIFS(EUROSTAT_VBE_IND_2010!J$7:J$732,EUROSTAT_VBE_IND_2010!$B$7:$B$732,$D363,EUROSTAT_VBE_IND_2010!$C$7:$C$732,"*"&amp;RIGHT($A363,3)&amp;"*",EUROSTAT_VBE_IND_2010!$D$7:$D$732,"323*"))/1000+(SUMIFS(EUROSTAT_VBE_IND_2010!J$7:J$732,EUROSTAT_VBE_IND_2010!$B$7:$B$732,$D363,EUROSTAT_VBE_IND_2010!$C$7:$C$732,"*"&amp;RIGHT($A363,3)&amp;"*",EUROSTAT_VBE_IND_2010!$D$7:$D$732,"324*"))/1000+(SUMIFS(EUROSTAT_VBE_IND_2010!J$7:J$732,EUROSTAT_VBE_IND_2010!$B$7:$B$732,$D363,EUROSTAT_VBE_IND_2010!$C$7:$C$732,"*"&amp;RIGHT($A363,3)&amp;"*",EUROSTAT_VBE_IND_2010!$D$7:$D$732,"3260*"))/1000</f>
        <v>1.759</v>
      </c>
      <c r="N363" s="17">
        <f>(SUMIFS(EUROSTAT_VBE_IND_2010!K$7:K$732,EUROSTAT_VBE_IND_2010!$B$7:$B$732,$D363,EUROSTAT_VBE_IND_2010!$C$7:$C$732,"*"&amp;RIGHT($A363,3)&amp;"*",EUROSTAT_VBE_IND_2010!$D$7:$D$732,"323*"))/1000+(SUMIFS(EUROSTAT_VBE_IND_2010!K$7:K$732,EUROSTAT_VBE_IND_2010!$B$7:$B$732,$D363,EUROSTAT_VBE_IND_2010!$C$7:$C$732,"*"&amp;RIGHT($A363,3)&amp;"*",EUROSTAT_VBE_IND_2010!$D$7:$D$732,"324*"))/1000+(SUMIFS(EUROSTAT_VBE_IND_2010!K$7:K$732,EUROSTAT_VBE_IND_2010!$B$7:$B$732,$D363,EUROSTAT_VBE_IND_2010!$C$7:$C$732,"*"&amp;RIGHT($A363,3)&amp;"*",EUROSTAT_VBE_IND_2010!$D$7:$D$732,"3260*"))/1000</f>
        <v>0.214</v>
      </c>
      <c r="O363" s="17">
        <f>(SUMIFS(EUROSTAT_VBE_IND_2010!L$7:L$732,EUROSTAT_VBE_IND_2010!$B$7:$B$732,$D363,EUROSTAT_VBE_IND_2010!$C$7:$C$732,"*"&amp;RIGHT($A363,3)&amp;"*",EUROSTAT_VBE_IND_2010!$D$7:$D$732,"323*"))/1000+(SUMIFS(EUROSTAT_VBE_IND_2010!L$7:L$732,EUROSTAT_VBE_IND_2010!$B$7:$B$732,$D363,EUROSTAT_VBE_IND_2010!$C$7:$C$732,"*"&amp;RIGHT($A363,3)&amp;"*",EUROSTAT_VBE_IND_2010!$D$7:$D$732,"324*"))/1000+(SUMIFS(EUROSTAT_VBE_IND_2010!L$7:L$732,EUROSTAT_VBE_IND_2010!$B$7:$B$732,$D363,EUROSTAT_VBE_IND_2010!$C$7:$C$732,"*"&amp;RIGHT($A363,3)&amp;"*",EUROSTAT_VBE_IND_2010!$D$7:$D$732,"3260*"))/1000</f>
        <v>0.127</v>
      </c>
      <c r="P363" s="17">
        <f>(SUMIFS(EUROSTAT_VBE_IND_2010!M$7:M$732,EUROSTAT_VBE_IND_2010!$B$7:$B$732,$D363,EUROSTAT_VBE_IND_2010!$C$7:$C$732,"*"&amp;RIGHT($A363,3)&amp;"*",EUROSTAT_VBE_IND_2010!$D$7:$D$732,"323*"))/1000+(SUMIFS(EUROSTAT_VBE_IND_2010!M$7:M$732,EUROSTAT_VBE_IND_2010!$B$7:$B$732,$D363,EUROSTAT_VBE_IND_2010!$C$7:$C$732,"*"&amp;RIGHT($A363,3)&amp;"*",EUROSTAT_VBE_IND_2010!$D$7:$D$732,"324*"))/1000+(SUMIFS(EUROSTAT_VBE_IND_2010!M$7:M$732,EUROSTAT_VBE_IND_2010!$B$7:$B$732,$D363,EUROSTAT_VBE_IND_2010!$C$7:$C$732,"*"&amp;RIGHT($A363,3)&amp;"*",EUROSTAT_VBE_IND_2010!$D$7:$D$732,"3260*"))/1000</f>
        <v>0</v>
      </c>
      <c r="Q363" s="17">
        <f>(SUMIFS(EUROSTAT_VBE_IND_2010!N$7:N$732,EUROSTAT_VBE_IND_2010!$B$7:$B$732,$D363,EUROSTAT_VBE_IND_2010!$C$7:$C$732,"*"&amp;RIGHT($A363,3)&amp;"*",EUROSTAT_VBE_IND_2010!$D$7:$D$732,"323*"))/1000+(SUMIFS(EUROSTAT_VBE_IND_2010!N$7:N$732,EUROSTAT_VBE_IND_2010!$B$7:$B$732,$D363,EUROSTAT_VBE_IND_2010!$C$7:$C$732,"*"&amp;RIGHT($A363,3)&amp;"*",EUROSTAT_VBE_IND_2010!$D$7:$D$732,"324*"))/1000+(SUMIFS(EUROSTAT_VBE_IND_2010!N$7:N$732,EUROSTAT_VBE_IND_2010!$B$7:$B$732,$D363,EUROSTAT_VBE_IND_2010!$C$7:$C$732,"*"&amp;RIGHT($A363,3)&amp;"*",EUROSTAT_VBE_IND_2010!$D$7:$D$732,"3260*"))/1000</f>
        <v>0.472</v>
      </c>
      <c r="R363" s="17">
        <f>(SUMIFS(EUROSTAT_VBE_IND_2010!O$7:O$732,EUROSTAT_VBE_IND_2010!$B$7:$B$732,$D363,EUROSTAT_VBE_IND_2010!$C$7:$C$732,"*"&amp;RIGHT($A363,3)&amp;"*",EUROSTAT_VBE_IND_2010!$D$7:$D$732,"323*"))/1000+(SUMIFS(EUROSTAT_VBE_IND_2010!O$7:O$732,EUROSTAT_VBE_IND_2010!$B$7:$B$732,$D363,EUROSTAT_VBE_IND_2010!$C$7:$C$732,"*"&amp;RIGHT($A363,3)&amp;"*",EUROSTAT_VBE_IND_2010!$D$7:$D$732,"324*"))/1000+(SUMIFS(EUROSTAT_VBE_IND_2010!O$7:O$732,EUROSTAT_VBE_IND_2010!$B$7:$B$732,$D363,EUROSTAT_VBE_IND_2010!$C$7:$C$732,"*"&amp;RIGHT($A363,3)&amp;"*",EUROSTAT_VBE_IND_2010!$D$7:$D$732,"3260*"))/1000</f>
        <v>0.599</v>
      </c>
      <c r="S363" s="17">
        <f>(SUMIFS(EUROSTAT_VBE_IND_2010!P$7:P$732,EUROSTAT_VBE_IND_2010!$B$7:$B$732,$D363,EUROSTAT_VBE_IND_2010!$C$7:$C$732,"*"&amp;RIGHT($A363,3)&amp;"*",EUROSTAT_VBE_IND_2010!$D$7:$D$732,"323*"))/1000+(SUMIFS(EUROSTAT_VBE_IND_2010!P$7:P$732,EUROSTAT_VBE_IND_2010!$B$7:$B$732,$D363,EUROSTAT_VBE_IND_2010!$C$7:$C$732,"*"&amp;RIGHT($A363,3)&amp;"*",EUROSTAT_VBE_IND_2010!$D$7:$D$732,"324*"))/1000+(SUMIFS(EUROSTAT_VBE_IND_2010!P$7:P$732,EUROSTAT_VBE_IND_2010!$B$7:$B$732,$D363,EUROSTAT_VBE_IND_2010!$C$7:$C$732,"*"&amp;RIGHT($A363,3)&amp;"*",EUROSTAT_VBE_IND_2010!$D$7:$D$732,"3260*"))/1000</f>
        <v>0.729</v>
      </c>
      <c r="T363" s="17">
        <f>(SUMIFS(EUROSTAT_VBE_IND_2010!Q$7:Q$732,EUROSTAT_VBE_IND_2010!$B$7:$B$732,$D363,EUROSTAT_VBE_IND_2010!$C$7:$C$732,"*"&amp;RIGHT($A363,3)&amp;"*",EUROSTAT_VBE_IND_2010!$D$7:$D$732,"323*"))/1000+(SUMIFS(EUROSTAT_VBE_IND_2010!Q$7:Q$732,EUROSTAT_VBE_IND_2010!$B$7:$B$732,$D363,EUROSTAT_VBE_IND_2010!$C$7:$C$732,"*"&amp;RIGHT($A363,3)&amp;"*",EUROSTAT_VBE_IND_2010!$D$7:$D$732,"324*"))/1000+(SUMIFS(EUROSTAT_VBE_IND_2010!Q$7:Q$732,EUROSTAT_VBE_IND_2010!$B$7:$B$732,$D363,EUROSTAT_VBE_IND_2010!$C$7:$C$732,"*"&amp;RIGHT($A363,3)&amp;"*",EUROSTAT_VBE_IND_2010!$D$7:$D$732,"3260*"))/1000</f>
        <v>0.043</v>
      </c>
      <c r="U363" s="17">
        <f>(SUMIFS(EUROSTAT_VBE_IND_2010!R$7:R$732,EUROSTAT_VBE_IND_2010!$B$7:$B$732,$D363,EUROSTAT_VBE_IND_2010!$C$7:$C$732,"*"&amp;RIGHT($A363,3)&amp;"*",EUROSTAT_VBE_IND_2010!$D$7:$D$732,"323*"))/1000+(SUMIFS(EUROSTAT_VBE_IND_2010!R$7:R$732,EUROSTAT_VBE_IND_2010!$B$7:$B$732,$D363,EUROSTAT_VBE_IND_2010!$C$7:$C$732,"*"&amp;RIGHT($A363,3)&amp;"*",EUROSTAT_VBE_IND_2010!$D$7:$D$732,"324*"))/1000+(SUMIFS(EUROSTAT_VBE_IND_2010!R$7:R$732,EUROSTAT_VBE_IND_2010!$B$7:$B$732,$D363,EUROSTAT_VBE_IND_2010!$C$7:$C$732,"*"&amp;RIGHT($A363,3)&amp;"*",EUROSTAT_VBE_IND_2010!$D$7:$D$732,"3260*"))/1000</f>
        <v>0</v>
      </c>
      <c r="V363" s="17">
        <f>(SUMIFS(EUROSTAT_VBE_IND_2010!S$7:S$732,EUROSTAT_VBE_IND_2010!$B$7:$B$732,$D363,EUROSTAT_VBE_IND_2010!$C$7:$C$732,"*"&amp;RIGHT($A363,3)&amp;"*",EUROSTAT_VBE_IND_2010!$D$7:$D$732,"323*"))/1000+(SUMIFS(EUROSTAT_VBE_IND_2010!S$7:S$732,EUROSTAT_VBE_IND_2010!$B$7:$B$732,$D363,EUROSTAT_VBE_IND_2010!$C$7:$C$732,"*"&amp;RIGHT($A363,3)&amp;"*",EUROSTAT_VBE_IND_2010!$D$7:$D$732,"324*"))/1000+(SUMIFS(EUROSTAT_VBE_IND_2010!S$7:S$732,EUROSTAT_VBE_IND_2010!$B$7:$B$732,$D363,EUROSTAT_VBE_IND_2010!$C$7:$C$732,"*"&amp;RIGHT($A363,3)&amp;"*",EUROSTAT_VBE_IND_2010!$D$7:$D$732,"3260*"))/1000</f>
        <v>0.217</v>
      </c>
      <c r="W363" s="17">
        <f>(SUMIFS(EUROSTAT_VBE_IND_2010!T$7:T$732,EUROSTAT_VBE_IND_2010!$B$7:$B$732,$D363,EUROSTAT_VBE_IND_2010!$C$7:$C$732,"*"&amp;RIGHT($A363,3)&amp;"*",EUROSTAT_VBE_IND_2010!$D$7:$D$732,"323*"))/1000+(SUMIFS(EUROSTAT_VBE_IND_2010!T$7:T$732,EUROSTAT_VBE_IND_2010!$B$7:$B$732,$D363,EUROSTAT_VBE_IND_2010!$C$7:$C$732,"*"&amp;RIGHT($A363,3)&amp;"*",EUROSTAT_VBE_IND_2010!$D$7:$D$732,"324*"))/1000+(SUMIFS(EUROSTAT_VBE_IND_2010!T$7:T$732,EUROSTAT_VBE_IND_2010!$B$7:$B$732,$D363,EUROSTAT_VBE_IND_2010!$C$7:$C$732,"*"&amp;RIGHT($A363,3)&amp;"*",EUROSTAT_VBE_IND_2010!$D$7:$D$732,"3260*"))/1000</f>
        <v>0</v>
      </c>
      <c r="X363" s="17">
        <f>(SUMIFS(EUROSTAT_VBE_IND_2010!U$7:U$732,EUROSTAT_VBE_IND_2010!$B$7:$B$732,$D363,EUROSTAT_VBE_IND_2010!$C$7:$C$732,"*"&amp;RIGHT($A363,3)&amp;"*",EUROSTAT_VBE_IND_2010!$D$7:$D$732,"323*"))/1000+(SUMIFS(EUROSTAT_VBE_IND_2010!U$7:U$732,EUROSTAT_VBE_IND_2010!$B$7:$B$732,$D363,EUROSTAT_VBE_IND_2010!$C$7:$C$732,"*"&amp;RIGHT($A363,3)&amp;"*",EUROSTAT_VBE_IND_2010!$D$7:$D$732,"324*"))/1000+(SUMIFS(EUROSTAT_VBE_IND_2010!U$7:U$732,EUROSTAT_VBE_IND_2010!$B$7:$B$732,$D363,EUROSTAT_VBE_IND_2010!$C$7:$C$732,"*"&amp;RIGHT($A363,3)&amp;"*",EUROSTAT_VBE_IND_2010!$D$7:$D$732,"3260*"))/1000</f>
        <v>0</v>
      </c>
      <c r="Y363" s="17">
        <f>(SUMIFS(EUROSTAT_VBE_IND_2010!V$7:V$732,EUROSTAT_VBE_IND_2010!$B$7:$B$732,$D363,EUROSTAT_VBE_IND_2010!$C$7:$C$732,"*"&amp;RIGHT($A363,3)&amp;"*",EUROSTAT_VBE_IND_2010!$D$7:$D$732,"323*"))/1000+(SUMIFS(EUROSTAT_VBE_IND_2010!V$7:V$732,EUROSTAT_VBE_IND_2010!$B$7:$B$732,$D363,EUROSTAT_VBE_IND_2010!$C$7:$C$732,"*"&amp;RIGHT($A363,3)&amp;"*",EUROSTAT_VBE_IND_2010!$D$7:$D$732,"324*"))/1000+(SUMIFS(EUROSTAT_VBE_IND_2010!V$7:V$732,EUROSTAT_VBE_IND_2010!$B$7:$B$732,$D363,EUROSTAT_VBE_IND_2010!$C$7:$C$732,"*"&amp;RIGHT($A363,3)&amp;"*",EUROSTAT_VBE_IND_2010!$D$7:$D$732,"3260*"))/1000</f>
        <v>0.043</v>
      </c>
      <c r="Z363" s="17">
        <f>(SUMIFS(EUROSTAT_VBE_IND_2010!W$7:W$732,EUROSTAT_VBE_IND_2010!$B$7:$B$732,$D363,EUROSTAT_VBE_IND_2010!$C$7:$C$732,"*"&amp;RIGHT($A363,3)&amp;"*",EUROSTAT_VBE_IND_2010!$D$7:$D$732,"323*"))/1000+(SUMIFS(EUROSTAT_VBE_IND_2010!W$7:W$732,EUROSTAT_VBE_IND_2010!$B$7:$B$732,$D363,EUROSTAT_VBE_IND_2010!$C$7:$C$732,"*"&amp;RIGHT($A363,3)&amp;"*",EUROSTAT_VBE_IND_2010!$D$7:$D$732,"324*"))/1000+(SUMIFS(EUROSTAT_VBE_IND_2010!W$7:W$732,EUROSTAT_VBE_IND_2010!$B$7:$B$732,$D363,EUROSTAT_VBE_IND_2010!$C$7:$C$732,"*"&amp;RIGHT($A363,3)&amp;"*",EUROSTAT_VBE_IND_2010!$D$7:$D$732,"3260*"))/1000</f>
        <v>0</v>
      </c>
      <c r="AA363" s="17">
        <f>(SUMIFS(EUROSTAT_VBE_IND_2010!X$7:X$732,EUROSTAT_VBE_IND_2010!$B$7:$B$732,$D363,EUROSTAT_VBE_IND_2010!$C$7:$C$732,"*"&amp;RIGHT($A363,3)&amp;"*",EUROSTAT_VBE_IND_2010!$D$7:$D$732,"323*"))/1000+(SUMIFS(EUROSTAT_VBE_IND_2010!X$7:X$732,EUROSTAT_VBE_IND_2010!$B$7:$B$732,$D363,EUROSTAT_VBE_IND_2010!$C$7:$C$732,"*"&amp;RIGHT($A363,3)&amp;"*",EUROSTAT_VBE_IND_2010!$D$7:$D$732,"324*"))/1000+(SUMIFS(EUROSTAT_VBE_IND_2010!X$7:X$732,EUROSTAT_VBE_IND_2010!$B$7:$B$732,$D363,EUROSTAT_VBE_IND_2010!$C$7:$C$732,"*"&amp;RIGHT($A363,3)&amp;"*",EUROSTAT_VBE_IND_2010!$D$7:$D$732,"3260*"))/1000</f>
        <v>0.214</v>
      </c>
      <c r="AB363" s="17">
        <f>(SUMIFS(EUROSTAT_VBE_IND_2010!AA$7:AA$732,EUROSTAT_VBE_IND_2010!$B$7:$B$732,$D363,EUROSTAT_VBE_IND_2010!$C$7:$C$732,"*"&amp;RIGHT($A363,3)&amp;"*",EUROSTAT_VBE_IND_2010!$D$7:$D$732,"323*"))/1000+(SUMIFS(EUROSTAT_VBE_IND_2010!AA$7:AA$732,EUROSTAT_VBE_IND_2010!$B$7:$B$732,$D363,EUROSTAT_VBE_IND_2010!$C$7:$C$732,"*"&amp;RIGHT($A363,3)&amp;"*",EUROSTAT_VBE_IND_2010!$D$7:$D$732,"324*"))/1000+(SUMIFS(EUROSTAT_VBE_IND_2010!AA$7:AA$732,EUROSTAT_VBE_IND_2010!$B$7:$B$732,$D363,EUROSTAT_VBE_IND_2010!$C$7:$C$732,"*"&amp;RIGHT($A363,3)&amp;"*",EUROSTAT_VBE_IND_2010!$D$7:$D$732,"3260*"))/1000</f>
        <v>0</v>
      </c>
      <c r="AC363" s="17">
        <f>(SUMIFS(EUROSTAT_VBE_IND_2010!AB$7:AB$732,EUROSTAT_VBE_IND_2010!$B$7:$B$732,$D363,EUROSTAT_VBE_IND_2010!$C$7:$C$732,"*"&amp;RIGHT($A363,3)&amp;"*",EUROSTAT_VBE_IND_2010!$D$7:$D$732,"323*"))/1000+(SUMIFS(EUROSTAT_VBE_IND_2010!AB$7:AB$732,EUROSTAT_VBE_IND_2010!$B$7:$B$732,$D363,EUROSTAT_VBE_IND_2010!$C$7:$C$732,"*"&amp;RIGHT($A363,3)&amp;"*",EUROSTAT_VBE_IND_2010!$D$7:$D$732,"324*"))/1000+(SUMIFS(EUROSTAT_VBE_IND_2010!AB$7:AB$732,EUROSTAT_VBE_IND_2010!$B$7:$B$732,$D363,EUROSTAT_VBE_IND_2010!$C$7:$C$732,"*"&amp;RIGHT($A363,3)&amp;"*",EUROSTAT_VBE_IND_2010!$D$7:$D$732,"3260*"))/1000</f>
        <v>0</v>
      </c>
      <c r="AD363" s="17">
        <f>(SUMIFS(EUROSTAT_VBE_IND_2010!AC$7:AC$732,EUROSTAT_VBE_IND_2010!$B$7:$B$732,$D363,EUROSTAT_VBE_IND_2010!$C$7:$C$732,"*"&amp;RIGHT($A363,3)&amp;"*",EUROSTAT_VBE_IND_2010!$D$7:$D$732,"323*"))/1000+(SUMIFS(EUROSTAT_VBE_IND_2010!AC$7:AC$732,EUROSTAT_VBE_IND_2010!$B$7:$B$732,$D363,EUROSTAT_VBE_IND_2010!$C$7:$C$732,"*"&amp;RIGHT($A363,3)&amp;"*",EUROSTAT_VBE_IND_2010!$D$7:$D$732,"324*"))/1000+(SUMIFS(EUROSTAT_VBE_IND_2010!AC$7:AC$732,EUROSTAT_VBE_IND_2010!$B$7:$B$732,$D363,EUROSTAT_VBE_IND_2010!$C$7:$C$732,"*"&amp;RIGHT($A363,3)&amp;"*",EUROSTAT_VBE_IND_2010!$D$7:$D$732,"3260*"))/1000</f>
        <v>0.386</v>
      </c>
      <c r="AE363" s="17">
        <f>(SUMIFS(EUROSTAT_VBE_IND_2010!AD$7:AD$732,EUROSTAT_VBE_IND_2010!$B$7:$B$732,$D363,EUROSTAT_VBE_IND_2010!$C$7:$C$732,"*"&amp;RIGHT($A363,3)&amp;"*",EUROSTAT_VBE_IND_2010!$D$7:$D$732,"323*"))/1000+(SUMIFS(EUROSTAT_VBE_IND_2010!AD$7:AD$732,EUROSTAT_VBE_IND_2010!$B$7:$B$732,$D363,EUROSTAT_VBE_IND_2010!$C$7:$C$732,"*"&amp;RIGHT($A363,3)&amp;"*",EUROSTAT_VBE_IND_2010!$D$7:$D$732,"324*"))/1000+(SUMIFS(EUROSTAT_VBE_IND_2010!AD$7:AD$732,EUROSTAT_VBE_IND_2010!$B$7:$B$732,$D363,EUROSTAT_VBE_IND_2010!$C$7:$C$732,"*"&amp;RIGHT($A363,3)&amp;"*",EUROSTAT_VBE_IND_2010!$D$7:$D$732,"3260*"))/1000</f>
        <v>0.257</v>
      </c>
      <c r="AF363" s="17">
        <f>(SUMIFS(EUROSTAT_VBE_IND_2010!AE$7:AE$732,EUROSTAT_VBE_IND_2010!$B$7:$B$732,$D363,EUROSTAT_VBE_IND_2010!$C$7:$C$732,"*"&amp;RIGHT($A363,3)&amp;"*",EUROSTAT_VBE_IND_2010!$D$7:$D$732,"323*"))/1000+(SUMIFS(EUROSTAT_VBE_IND_2010!AE$7:AE$732,EUROSTAT_VBE_IND_2010!$B$7:$B$732,$D363,EUROSTAT_VBE_IND_2010!$C$7:$C$732,"*"&amp;RIGHT($A363,3)&amp;"*",EUROSTAT_VBE_IND_2010!$D$7:$D$732,"324*"))/1000+(SUMIFS(EUROSTAT_VBE_IND_2010!AE$7:AE$732,EUROSTAT_VBE_IND_2010!$B$7:$B$732,$D363,EUROSTAT_VBE_IND_2010!$C$7:$C$732,"*"&amp;RIGHT($A363,3)&amp;"*",EUROSTAT_VBE_IND_2010!$D$7:$D$732,"3260*"))/1000</f>
        <v>0.256</v>
      </c>
      <c r="AG363" s="17">
        <f>(SUMIFS(EUROSTAT_VBE_IND_2010!AF$7:AF$732,EUROSTAT_VBE_IND_2010!$B$7:$B$732,$D363,EUROSTAT_VBE_IND_2010!$C$7:$C$732,"*"&amp;RIGHT($A363,3)&amp;"*",EUROSTAT_VBE_IND_2010!$D$7:$D$732,"323*"))/1000+(SUMIFS(EUROSTAT_VBE_IND_2010!AF$7:AF$732,EUROSTAT_VBE_IND_2010!$B$7:$B$732,$D363,EUROSTAT_VBE_IND_2010!$C$7:$C$732,"*"&amp;RIGHT($A363,3)&amp;"*",EUROSTAT_VBE_IND_2010!$D$7:$D$732,"324*"))/1000+(SUMIFS(EUROSTAT_VBE_IND_2010!AF$7:AF$732,EUROSTAT_VBE_IND_2010!$B$7:$B$732,$D363,EUROSTAT_VBE_IND_2010!$C$7:$C$732,"*"&amp;RIGHT($A363,3)&amp;"*",EUROSTAT_VBE_IND_2010!$D$7:$D$732,"3260*"))/1000</f>
        <v>0.43</v>
      </c>
      <c r="AH363" s="17">
        <f>(SUMIFS(EUROSTAT_VBE_IND_2010!AH$7:AH$732,EUROSTAT_VBE_IND_2010!$B$7:$B$732,$D363,EUROSTAT_VBE_IND_2010!$C$7:$C$732,"*"&amp;RIGHT($A363,3)&amp;"*",EUROSTAT_VBE_IND_2010!$D$7:$D$732,"323*"))/1000+(SUMIFS(EUROSTAT_VBE_IND_2010!AH$7:AH$732,EUROSTAT_VBE_IND_2010!$B$7:$B$732,$D363,EUROSTAT_VBE_IND_2010!$C$7:$C$732,"*"&amp;RIGHT($A363,3)&amp;"*",EUROSTAT_VBE_IND_2010!$D$7:$D$732,"324*"))/1000+(SUMIFS(EUROSTAT_VBE_IND_2010!AH$7:AH$732,EUROSTAT_VBE_IND_2010!$B$7:$B$732,$D363,EUROSTAT_VBE_IND_2010!$C$7:$C$732,"*"&amp;RIGHT($A363,3)&amp;"*",EUROSTAT_VBE_IND_2010!$D$7:$D$732,"3260*"))/1000</f>
        <v>0.172</v>
      </c>
      <c r="AI363" s="17">
        <f>(SUMIFS(EUROSTAT_VBE_IND_2010!AI$7:AI$732,EUROSTAT_VBE_IND_2010!$B$7:$B$732,$D363,EUROSTAT_VBE_IND_2010!$C$7:$C$732,"*"&amp;RIGHT($A363,3)&amp;"*",EUROSTAT_VBE_IND_2010!$D$7:$D$732,"323*"))/1000+(SUMIFS(EUROSTAT_VBE_IND_2010!AI$7:AI$732,EUROSTAT_VBE_IND_2010!$B$7:$B$732,$D363,EUROSTAT_VBE_IND_2010!$C$7:$C$732,"*"&amp;RIGHT($A363,3)&amp;"*",EUROSTAT_VBE_IND_2010!$D$7:$D$732,"324*"))/1000+(SUMIFS(EUROSTAT_VBE_IND_2010!AI$7:AI$732,EUROSTAT_VBE_IND_2010!$B$7:$B$732,$D363,EUROSTAT_VBE_IND_2010!$C$7:$C$732,"*"&amp;RIGHT($A363,3)&amp;"*",EUROSTAT_VBE_IND_2010!$D$7:$D$732,"3260*"))/1000</f>
        <v>0.085</v>
      </c>
      <c r="AJ363" s="17">
        <f>(SUMIFS(EUROSTAT_VBE_IND_2010!AJ$7:AJ$732,EUROSTAT_VBE_IND_2010!$B$7:$B$732,$D363,EUROSTAT_VBE_IND_2010!$C$7:$C$732,"*"&amp;RIGHT($A363,3)&amp;"*",EUROSTAT_VBE_IND_2010!$D$7:$D$732,"323*"))/1000+(SUMIFS(EUROSTAT_VBE_IND_2010!AJ$7:AJ$732,EUROSTAT_VBE_IND_2010!$B$7:$B$732,$D363,EUROSTAT_VBE_IND_2010!$C$7:$C$732,"*"&amp;RIGHT($A363,3)&amp;"*",EUROSTAT_VBE_IND_2010!$D$7:$D$732,"324*"))/1000+(SUMIFS(EUROSTAT_VBE_IND_2010!AJ$7:AJ$732,EUROSTAT_VBE_IND_2010!$B$7:$B$732,$D363,EUROSTAT_VBE_IND_2010!$C$7:$C$732,"*"&amp;RIGHT($A363,3)&amp;"*",EUROSTAT_VBE_IND_2010!$D$7:$D$732,"3260*"))/1000</f>
        <v>0</v>
      </c>
      <c r="AK363" s="17">
        <f>(SUMIFS(EUROSTAT_VBE_IND_2010!AK$7:AK$732,EUROSTAT_VBE_IND_2010!$B$7:$B$732,$D363,EUROSTAT_VBE_IND_2010!$C$7:$C$732,"*"&amp;RIGHT($A363,3)&amp;"*",EUROSTAT_VBE_IND_2010!$D$7:$D$732,"323*"))/1000+(SUMIFS(EUROSTAT_VBE_IND_2010!AK$7:AK$732,EUROSTAT_VBE_IND_2010!$B$7:$B$732,$D363,EUROSTAT_VBE_IND_2010!$C$7:$C$732,"*"&amp;RIGHT($A363,3)&amp;"*",EUROSTAT_VBE_IND_2010!$D$7:$D$732,"324*"))/1000+(SUMIFS(EUROSTAT_VBE_IND_2010!AK$7:AK$732,EUROSTAT_VBE_IND_2010!$B$7:$B$732,$D363,EUROSTAT_VBE_IND_2010!$C$7:$C$732,"*"&amp;RIGHT($A363,3)&amp;"*",EUROSTAT_VBE_IND_2010!$D$7:$D$732,"3260*"))/1000</f>
        <v>0</v>
      </c>
      <c r="AL363" s="198">
        <f>SUMIFS('IEA Bal_AL-IND'!$D$30:$D$329,'IEA Bal_AL-IND'!$A$30:$A$329,"*"&amp;RIGHT($B363,8),'IEA Bal_AL-IND'!$C$30:$C$329,'Aggregated Balance-IND_2010'!$E363)</f>
        <v>0</v>
      </c>
      <c r="AM363" s="198">
        <f>SUMIFS('IEA Bal_BA-IND'!$D$30:$D$329,'IEA Bal_BA-IND'!$A$30:$A$329,"*"&amp;RIGHT($B363,8),'IEA Bal_BA-IND'!$C$30:$C$329,'Aggregated Balance-IND_2010'!$E363)</f>
        <v>0</v>
      </c>
      <c r="AN363" s="198">
        <f>SUMIFS('IEA Bal_KS-IND'!$D$30:$D$329,'IEA Bal_KS-IND'!$A$30:$A$329,"*"&amp;RIGHT($B363,8),'IEA Bal_KS-IND'!$C$30:$C$329,'Aggregated Balance-IND_2010'!$E363)</f>
        <v>0</v>
      </c>
      <c r="AO363" s="17">
        <f>(SUMIFS(EUROSTAT_VBE_IND_2010!Y$7:Y$732,EUROSTAT_VBE_IND_2010!$B$7:$B$732,$D363,EUROSTAT_VBE_IND_2010!$C$7:$C$732,"*"&amp;RIGHT($A363,3)&amp;"*",EUROSTAT_VBE_IND_2010!$D$7:$D$732,"323*"))/1000+(SUMIFS(EUROSTAT_VBE_IND_2010!Y$7:Y$732,EUROSTAT_VBE_IND_2010!$B$7:$B$732,$D363,EUROSTAT_VBE_IND_2010!$C$7:$C$732,"*"&amp;RIGHT($A363,3)&amp;"*",EUROSTAT_VBE_IND_2010!$D$7:$D$732,"324*"))/1000+(SUMIFS(EUROSTAT_VBE_IND_2010!Y$7:Y$732,EUROSTAT_VBE_IND_2010!$B$7:$B$732,$D363,EUROSTAT_VBE_IND_2010!$C$7:$C$732,"*"&amp;RIGHT($A363,3)&amp;"*",EUROSTAT_VBE_IND_2010!$D$7:$D$732,"3260*"))/1000</f>
        <v>0</v>
      </c>
      <c r="AP363" s="17">
        <f>(SUMIFS(EUROSTAT_VBE_IND_2010!Z$7:Z$732,EUROSTAT_VBE_IND_2010!$B$7:$B$732,$D363,EUROSTAT_VBE_IND_2010!$C$7:$C$732,"*"&amp;RIGHT($A363,3)&amp;"*",EUROSTAT_VBE_IND_2010!$D$7:$D$732,"323*"))/1000+(SUMIFS(EUROSTAT_VBE_IND_2010!Z$7:Z$732,EUROSTAT_VBE_IND_2010!$B$7:$B$732,$D363,EUROSTAT_VBE_IND_2010!$C$7:$C$732,"*"&amp;RIGHT($A363,3)&amp;"*",EUROSTAT_VBE_IND_2010!$D$7:$D$732,"324*"))/1000+(SUMIFS(EUROSTAT_VBE_IND_2010!Z$7:Z$732,EUROSTAT_VBE_IND_2010!$B$7:$B$732,$D363,EUROSTAT_VBE_IND_2010!$C$7:$C$732,"*"&amp;RIGHT($A363,3)&amp;"*",EUROSTAT_VBE_IND_2010!$D$7:$D$732,"3260*"))/1000</f>
        <v>0</v>
      </c>
      <c r="AQ363" s="17">
        <f>(SUMIFS(EUROSTAT_VBE_IND_2010!AG$7:AG$732,EUROSTAT_VBE_IND_2010!$B$7:$B$732,$D363,EUROSTAT_VBE_IND_2010!$C$7:$C$732,"*"&amp;RIGHT($A363,3)&amp;"*",EUROSTAT_VBE_IND_2010!$D$7:$D$732,"323*"))/1000+(SUMIFS(EUROSTAT_VBE_IND_2010!AG$7:AG$732,EUROSTAT_VBE_IND_2010!$B$7:$B$732,$D363,EUROSTAT_VBE_IND_2010!$C$7:$C$732,"*"&amp;RIGHT($A363,3)&amp;"*",EUROSTAT_VBE_IND_2010!$D$7:$D$732,"324*"))/1000+(SUMIFS(EUROSTAT_VBE_IND_2010!AG$7:AG$732,EUROSTAT_VBE_IND_2010!$B$7:$B$732,$D363,EUROSTAT_VBE_IND_2010!$C$7:$C$732,"*"&amp;RIGHT($A363,3)&amp;"*",EUROSTAT_VBE_IND_2010!$D$7:$D$732,"3260*"))/1000</f>
        <v>0</v>
      </c>
    </row>
    <row r="364" spans="1:43">
      <c r="A364" t="str">
        <f>LEFT(EUROSTAT_VBE_IND_2010!$C$579,8)</f>
        <v>B_101851</v>
      </c>
      <c r="B364" s="28" t="s">
        <v>306</v>
      </c>
      <c r="C364" t="s">
        <v>293</v>
      </c>
      <c r="D364" t="s">
        <v>126</v>
      </c>
      <c r="E364" t="s">
        <v>236</v>
      </c>
      <c r="F364" t="s">
        <v>256</v>
      </c>
      <c r="G364" s="17">
        <f>(SUMIFS(EUROSTAT_VBE_IND_2010!E$7:E$732,EUROSTAT_VBE_IND_2010!$B$7:$B$732,$D364,EUROSTAT_VBE_IND_2010!$C$7:$C$732,"*"&amp;RIGHT($A364,3)&amp;"*",EUROSTAT_VBE_IND_2010!$D$7:$D$732,"3250*"))/1000</f>
        <v>0</v>
      </c>
      <c r="H364" s="17">
        <f>(SUMIFS(EUROSTAT_VBE_IND_2010!F$7:F$732,EUROSTAT_VBE_IND_2010!$B$7:$B$732,$D364,EUROSTAT_VBE_IND_2010!$C$7:$C$732,"*"&amp;RIGHT($A364,3)&amp;"*",EUROSTAT_VBE_IND_2010!$D$7:$D$732,"3250*"))/1000</f>
        <v>0</v>
      </c>
      <c r="I364" s="17">
        <f>(SUMIFS(EUROSTAT_VBE_IND_2010!G$7:G$732,EUROSTAT_VBE_IND_2010!$B$7:$B$732,$D364,EUROSTAT_VBE_IND_2010!$C$7:$C$732,"*"&amp;RIGHT($A364,3)&amp;"*",EUROSTAT_VBE_IND_2010!$D$7:$D$732,"3250*"))/1000</f>
        <v>0</v>
      </c>
      <c r="J364" s="198">
        <f>SUMIFS('IEA Bal_CH-IND'!$D$30:$D$329,'IEA Bal_CH-IND'!$A$30:$A$329,"*"&amp;RIGHT($B364,8),'IEA Bal_CH-IND'!$C$30:$C$329,'Aggregated Balance-IND_2010'!$E364)</f>
        <v>0</v>
      </c>
      <c r="K364" s="17">
        <f>(SUMIFS(EUROSTAT_VBE_IND_2010!H$7:H$732,EUROSTAT_VBE_IND_2010!$B$7:$B$732,$D364,EUROSTAT_VBE_IND_2010!$C$7:$C$732,"*"&amp;RIGHT($A364,3)&amp;"*",EUROSTAT_VBE_IND_2010!$D$7:$D$732,"3250*"))/1000</f>
        <v>0</v>
      </c>
      <c r="L364" s="17">
        <f>(SUMIFS(EUROSTAT_VBE_IND_2010!I$7:I$732,EUROSTAT_VBE_IND_2010!$B$7:$B$732,$D364,EUROSTAT_VBE_IND_2010!$C$7:$C$732,"*"&amp;RIGHT($A364,3)&amp;"*",EUROSTAT_VBE_IND_2010!$D$7:$D$732,"3250*"))/1000</f>
        <v>0</v>
      </c>
      <c r="M364" s="17">
        <f>(SUMIFS(EUROSTAT_VBE_IND_2010!J$7:J$732,EUROSTAT_VBE_IND_2010!$B$7:$B$732,$D364,EUROSTAT_VBE_IND_2010!$C$7:$C$732,"*"&amp;RIGHT($A364,3)&amp;"*",EUROSTAT_VBE_IND_2010!$D$7:$D$732,"3250*"))/1000</f>
        <v>0</v>
      </c>
      <c r="N364" s="17">
        <f>(SUMIFS(EUROSTAT_VBE_IND_2010!K$7:K$732,EUROSTAT_VBE_IND_2010!$B$7:$B$732,$D364,EUROSTAT_VBE_IND_2010!$C$7:$C$732,"*"&amp;RIGHT($A364,3)&amp;"*",EUROSTAT_VBE_IND_2010!$D$7:$D$732,"3250*"))/1000</f>
        <v>0</v>
      </c>
      <c r="O364" s="17">
        <f>(SUMIFS(EUROSTAT_VBE_IND_2010!L$7:L$732,EUROSTAT_VBE_IND_2010!$B$7:$B$732,$D364,EUROSTAT_VBE_IND_2010!$C$7:$C$732,"*"&amp;RIGHT($A364,3)&amp;"*",EUROSTAT_VBE_IND_2010!$D$7:$D$732,"3250*"))/1000</f>
        <v>0</v>
      </c>
      <c r="P364" s="17">
        <f>(SUMIFS(EUROSTAT_VBE_IND_2010!M$7:M$732,EUROSTAT_VBE_IND_2010!$B$7:$B$732,$D364,EUROSTAT_VBE_IND_2010!$C$7:$C$732,"*"&amp;RIGHT($A364,3)&amp;"*",EUROSTAT_VBE_IND_2010!$D$7:$D$732,"3250*"))/1000</f>
        <v>0</v>
      </c>
      <c r="Q364" s="17">
        <f>(SUMIFS(EUROSTAT_VBE_IND_2010!N$7:N$732,EUROSTAT_VBE_IND_2010!$B$7:$B$732,$D364,EUROSTAT_VBE_IND_2010!$C$7:$C$732,"*"&amp;RIGHT($A364,3)&amp;"*",EUROSTAT_VBE_IND_2010!$D$7:$D$732,"3250*"))/1000</f>
        <v>0</v>
      </c>
      <c r="R364" s="17">
        <f>(SUMIFS(EUROSTAT_VBE_IND_2010!O$7:O$732,EUROSTAT_VBE_IND_2010!$B$7:$B$732,$D364,EUROSTAT_VBE_IND_2010!$C$7:$C$732,"*"&amp;RIGHT($A364,3)&amp;"*",EUROSTAT_VBE_IND_2010!$D$7:$D$732,"3250*"))/1000</f>
        <v>0</v>
      </c>
      <c r="S364" s="17">
        <f>(SUMIFS(EUROSTAT_VBE_IND_2010!P$7:P$732,EUROSTAT_VBE_IND_2010!$B$7:$B$732,$D364,EUROSTAT_VBE_IND_2010!$C$7:$C$732,"*"&amp;RIGHT($A364,3)&amp;"*",EUROSTAT_VBE_IND_2010!$D$7:$D$732,"3250*"))/1000</f>
        <v>0</v>
      </c>
      <c r="T364" s="17">
        <f>(SUMIFS(EUROSTAT_VBE_IND_2010!Q$7:Q$732,EUROSTAT_VBE_IND_2010!$B$7:$B$732,$D364,EUROSTAT_VBE_IND_2010!$C$7:$C$732,"*"&amp;RIGHT($A364,3)&amp;"*",EUROSTAT_VBE_IND_2010!$D$7:$D$732,"3250*"))/1000</f>
        <v>0</v>
      </c>
      <c r="U364" s="17">
        <f>(SUMIFS(EUROSTAT_VBE_IND_2010!R$7:R$732,EUROSTAT_VBE_IND_2010!$B$7:$B$732,$D364,EUROSTAT_VBE_IND_2010!$C$7:$C$732,"*"&amp;RIGHT($A364,3)&amp;"*",EUROSTAT_VBE_IND_2010!$D$7:$D$732,"3250*"))/1000</f>
        <v>0</v>
      </c>
      <c r="V364" s="17">
        <f>(SUMIFS(EUROSTAT_VBE_IND_2010!S$7:S$732,EUROSTAT_VBE_IND_2010!$B$7:$B$732,$D364,EUROSTAT_VBE_IND_2010!$C$7:$C$732,"*"&amp;RIGHT($A364,3)&amp;"*",EUROSTAT_VBE_IND_2010!$D$7:$D$732,"3250*"))/1000</f>
        <v>0</v>
      </c>
      <c r="W364" s="17">
        <f>(SUMIFS(EUROSTAT_VBE_IND_2010!T$7:T$732,EUROSTAT_VBE_IND_2010!$B$7:$B$732,$D364,EUROSTAT_VBE_IND_2010!$C$7:$C$732,"*"&amp;RIGHT($A364,3)&amp;"*",EUROSTAT_VBE_IND_2010!$D$7:$D$732,"3250*"))/1000</f>
        <v>0</v>
      </c>
      <c r="X364" s="17">
        <f>(SUMIFS(EUROSTAT_VBE_IND_2010!U$7:U$732,EUROSTAT_VBE_IND_2010!$B$7:$B$732,$D364,EUROSTAT_VBE_IND_2010!$C$7:$C$732,"*"&amp;RIGHT($A364,3)&amp;"*",EUROSTAT_VBE_IND_2010!$D$7:$D$732,"3250*"))/1000</f>
        <v>0</v>
      </c>
      <c r="Y364" s="17">
        <f>(SUMIFS(EUROSTAT_VBE_IND_2010!V$7:V$732,EUROSTAT_VBE_IND_2010!$B$7:$B$732,$D364,EUROSTAT_VBE_IND_2010!$C$7:$C$732,"*"&amp;RIGHT($A364,3)&amp;"*",EUROSTAT_VBE_IND_2010!$D$7:$D$732,"3250*"))/1000</f>
        <v>0</v>
      </c>
      <c r="Z364" s="17">
        <f>(SUMIFS(EUROSTAT_VBE_IND_2010!W$7:W$732,EUROSTAT_VBE_IND_2010!$B$7:$B$732,$D364,EUROSTAT_VBE_IND_2010!$C$7:$C$732,"*"&amp;RIGHT($A364,3)&amp;"*",EUROSTAT_VBE_IND_2010!$D$7:$D$732,"3250*"))/1000</f>
        <v>0</v>
      </c>
      <c r="AA364" s="17">
        <f>(SUMIFS(EUROSTAT_VBE_IND_2010!X$7:X$732,EUROSTAT_VBE_IND_2010!$B$7:$B$732,$D364,EUROSTAT_VBE_IND_2010!$C$7:$C$732,"*"&amp;RIGHT($A364,3)&amp;"*",EUROSTAT_VBE_IND_2010!$D$7:$D$732,"3250*"))/1000</f>
        <v>0</v>
      </c>
      <c r="AB364" s="17">
        <f>(SUMIFS(EUROSTAT_VBE_IND_2010!AA$7:AA$732,EUROSTAT_VBE_IND_2010!$B$7:$B$732,$D364,EUROSTAT_VBE_IND_2010!$C$7:$C$732,"*"&amp;RIGHT($A364,3)&amp;"*",EUROSTAT_VBE_IND_2010!$D$7:$D$732,"3250*"))/1000</f>
        <v>0</v>
      </c>
      <c r="AC364" s="17">
        <f>(SUMIFS(EUROSTAT_VBE_IND_2010!AB$7:AB$732,EUROSTAT_VBE_IND_2010!$B$7:$B$732,$D364,EUROSTAT_VBE_IND_2010!$C$7:$C$732,"*"&amp;RIGHT($A364,3)&amp;"*",EUROSTAT_VBE_IND_2010!$D$7:$D$732,"3250*"))/1000</f>
        <v>0</v>
      </c>
      <c r="AD364" s="17">
        <f>(SUMIFS(EUROSTAT_VBE_IND_2010!AC$7:AC$732,EUROSTAT_VBE_IND_2010!$B$7:$B$732,$D364,EUROSTAT_VBE_IND_2010!$C$7:$C$732,"*"&amp;RIGHT($A364,3)&amp;"*",EUROSTAT_VBE_IND_2010!$D$7:$D$732,"3250*"))/1000</f>
        <v>0</v>
      </c>
      <c r="AE364" s="17">
        <f>(SUMIFS(EUROSTAT_VBE_IND_2010!AD$7:AD$732,EUROSTAT_VBE_IND_2010!$B$7:$B$732,$D364,EUROSTAT_VBE_IND_2010!$C$7:$C$732,"*"&amp;RIGHT($A364,3)&amp;"*",EUROSTAT_VBE_IND_2010!$D$7:$D$732,"3250*"))/1000</f>
        <v>0</v>
      </c>
      <c r="AF364" s="17">
        <f>(SUMIFS(EUROSTAT_VBE_IND_2010!AE$7:AE$732,EUROSTAT_VBE_IND_2010!$B$7:$B$732,$D364,EUROSTAT_VBE_IND_2010!$C$7:$C$732,"*"&amp;RIGHT($A364,3)&amp;"*",EUROSTAT_VBE_IND_2010!$D$7:$D$732,"3250*"))/1000</f>
        <v>0</v>
      </c>
      <c r="AG364" s="17">
        <f>(SUMIFS(EUROSTAT_VBE_IND_2010!AF$7:AF$732,EUROSTAT_VBE_IND_2010!$B$7:$B$732,$D364,EUROSTAT_VBE_IND_2010!$C$7:$C$732,"*"&amp;RIGHT($A364,3)&amp;"*",EUROSTAT_VBE_IND_2010!$D$7:$D$732,"3250*"))/1000</f>
        <v>0</v>
      </c>
      <c r="AH364" s="17">
        <f>(SUMIFS(EUROSTAT_VBE_IND_2010!AH$7:AH$732,EUROSTAT_VBE_IND_2010!$B$7:$B$732,$D364,EUROSTAT_VBE_IND_2010!$C$7:$C$732,"*"&amp;RIGHT($A364,3)&amp;"*",EUROSTAT_VBE_IND_2010!$D$7:$D$732,"3250*"))/1000</f>
        <v>0</v>
      </c>
      <c r="AI364" s="17">
        <f>(SUMIFS(EUROSTAT_VBE_IND_2010!AI$7:AI$732,EUROSTAT_VBE_IND_2010!$B$7:$B$732,$D364,EUROSTAT_VBE_IND_2010!$C$7:$C$732,"*"&amp;RIGHT($A364,3)&amp;"*",EUROSTAT_VBE_IND_2010!$D$7:$D$732,"3250*"))/1000</f>
        <v>0</v>
      </c>
      <c r="AJ364" s="17">
        <f>(SUMIFS(EUROSTAT_VBE_IND_2010!AJ$7:AJ$732,EUROSTAT_VBE_IND_2010!$B$7:$B$732,$D364,EUROSTAT_VBE_IND_2010!$C$7:$C$732,"*"&amp;RIGHT($A364,3)&amp;"*",EUROSTAT_VBE_IND_2010!$D$7:$D$732,"3250*"))/1000</f>
        <v>0</v>
      </c>
      <c r="AK364" s="17">
        <f>(SUMIFS(EUROSTAT_VBE_IND_2010!AK$7:AK$732,EUROSTAT_VBE_IND_2010!$B$7:$B$732,$D364,EUROSTAT_VBE_IND_2010!$C$7:$C$732,"*"&amp;RIGHT($A364,3)&amp;"*",EUROSTAT_VBE_IND_2010!$D$7:$D$732,"3250*"))/1000</f>
        <v>0</v>
      </c>
      <c r="AL364" s="198">
        <f>SUMIFS('IEA Bal_AL-IND'!$D$30:$D$329,'IEA Bal_AL-IND'!$A$30:$A$329,"*"&amp;RIGHT($B364,8),'IEA Bal_AL-IND'!$C$30:$C$329,'Aggregated Balance-IND_2010'!$E364)</f>
        <v>0</v>
      </c>
      <c r="AM364" s="198">
        <f>SUMIFS('IEA Bal_BA-IND'!$D$30:$D$329,'IEA Bal_BA-IND'!$A$30:$A$329,"*"&amp;RIGHT($B364,8),'IEA Bal_BA-IND'!$C$30:$C$329,'Aggregated Balance-IND_2010'!$E364)</f>
        <v>0</v>
      </c>
      <c r="AN364" s="198">
        <f>SUMIFS('IEA Bal_KS-IND'!$D$30:$D$329,'IEA Bal_KS-IND'!$A$30:$A$329,"*"&amp;RIGHT($B364,8),'IEA Bal_KS-IND'!$C$30:$C$329,'Aggregated Balance-IND_2010'!$E364)</f>
        <v>0</v>
      </c>
      <c r="AO364" s="17">
        <f>(SUMIFS(EUROSTAT_VBE_IND_2010!Y$7:Y$732,EUROSTAT_VBE_IND_2010!$B$7:$B$732,$D364,EUROSTAT_VBE_IND_2010!$C$7:$C$732,"*"&amp;RIGHT($A364,3)&amp;"*",EUROSTAT_VBE_IND_2010!$D$7:$D$732,"3250*"))/1000</f>
        <v>0</v>
      </c>
      <c r="AP364" s="17">
        <f>(SUMIFS(EUROSTAT_VBE_IND_2010!Z$7:Z$732,EUROSTAT_VBE_IND_2010!$B$7:$B$732,$D364,EUROSTAT_VBE_IND_2010!$C$7:$C$732,"*"&amp;RIGHT($A364,3)&amp;"*",EUROSTAT_VBE_IND_2010!$D$7:$D$732,"3250*"))/1000</f>
        <v>0</v>
      </c>
      <c r="AQ364" s="17">
        <f>(SUMIFS(EUROSTAT_VBE_IND_2010!AG$7:AG$732,EUROSTAT_VBE_IND_2010!$B$7:$B$732,$D364,EUROSTAT_VBE_IND_2010!$C$7:$C$732,"*"&amp;RIGHT($A364,3)&amp;"*",EUROSTAT_VBE_IND_2010!$D$7:$D$732,"3250*"))/1000</f>
        <v>0</v>
      </c>
    </row>
    <row r="365" spans="1:43">
      <c r="A365" t="str">
        <f>LEFT(EUROSTAT_VBE_IND_2010!$C$579,8)</f>
        <v>B_101851</v>
      </c>
      <c r="B365" s="28" t="s">
        <v>306</v>
      </c>
      <c r="C365" t="s">
        <v>293</v>
      </c>
      <c r="D365" t="s">
        <v>126</v>
      </c>
      <c r="E365" t="s">
        <v>237</v>
      </c>
      <c r="F365" t="s">
        <v>257</v>
      </c>
      <c r="G365" s="17">
        <f>(SUMIFS(EUROSTAT_VBE_IND_2010!E$7:E$732,EUROSTAT_VBE_IND_2010!$B$7:$B$732,$D365,EUROSTAT_VBE_IND_2010!$C$7:$C$732,"*"&amp;RIGHT($A365,3)&amp;"*",EUROSTAT_VBE_IND_2010!$D$7:$D$732,"3270A*"))/1000+(SUMIFS(EUROSTAT_VBE_IND_2010!E$7:E$732,EUROSTAT_VBE_IND_2010!$B$7:$B$732,$D365,EUROSTAT_VBE_IND_2010!$C$7:$C$732,"*"&amp;RIGHT($A365,3)&amp;"*",EUROSTAT_VBE_IND_2010!$D$7:$D$732,"3285*"))/1000+(SUMIFS(EUROSTAT_VBE_IND_2010!E$7:E$732,EUROSTAT_VBE_IND_2010!$B$7:$B$732,$D365,EUROSTAT_VBE_IND_2010!$C$7:$C$732,"*"&amp;RIGHT($A365,3)&amp;"*",EUROSTAT_VBE_IND_2010!$D$7:$D$732,"3295*"))/1000+(SUMIFS(EUROSTAT_VBE_IND_2010!E$7:E$732,EUROSTAT_VBE_IND_2010!$B$7:$B$732,$D365,EUROSTAT_VBE_IND_2010!$C$7:$C$732,"*"&amp;RIGHT($A365,3)&amp;"*",EUROSTAT_VBE_IND_2010!$D$7:$D$732,"2410*"))/1000+(SUMIFS(EUROSTAT_VBE_IND_2010!E$7:E$732,EUROSTAT_VBE_IND_2010!$B$7:$B$732,$D365,EUROSTAT_VBE_IND_2010!$C$7:$C$732,"*"&amp;RIGHT($A365,3)&amp;"*",EUROSTAT_VBE_IND_2010!$D$7:$D$732,"3105*"))/1000</f>
        <v>0.24</v>
      </c>
      <c r="H365" s="17">
        <f>(SUMIFS(EUROSTAT_VBE_IND_2010!F$7:F$732,EUROSTAT_VBE_IND_2010!$B$7:$B$732,$D365,EUROSTAT_VBE_IND_2010!$C$7:$C$732,"*"&amp;RIGHT($A365,3)&amp;"*",EUROSTAT_VBE_IND_2010!$D$7:$D$732,"3270A*"))/1000+(SUMIFS(EUROSTAT_VBE_IND_2010!F$7:F$732,EUROSTAT_VBE_IND_2010!$B$7:$B$732,$D365,EUROSTAT_VBE_IND_2010!$C$7:$C$732,"*"&amp;RIGHT($A365,3)&amp;"*",EUROSTAT_VBE_IND_2010!$D$7:$D$732,"3285*"))/1000+(SUMIFS(EUROSTAT_VBE_IND_2010!F$7:F$732,EUROSTAT_VBE_IND_2010!$B$7:$B$732,$D365,EUROSTAT_VBE_IND_2010!$C$7:$C$732,"*"&amp;RIGHT($A365,3)&amp;"*",EUROSTAT_VBE_IND_2010!$D$7:$D$732,"3295*"))/1000+(SUMIFS(EUROSTAT_VBE_IND_2010!F$7:F$732,EUROSTAT_VBE_IND_2010!$B$7:$B$732,$D365,EUROSTAT_VBE_IND_2010!$C$7:$C$732,"*"&amp;RIGHT($A365,3)&amp;"*",EUROSTAT_VBE_IND_2010!$D$7:$D$732,"2410*"))/1000+(SUMIFS(EUROSTAT_VBE_IND_2010!F$7:F$732,EUROSTAT_VBE_IND_2010!$B$7:$B$732,$D365,EUROSTAT_VBE_IND_2010!$C$7:$C$732,"*"&amp;RIGHT($A365,3)&amp;"*",EUROSTAT_VBE_IND_2010!$D$7:$D$732,"3105*"))/1000</f>
        <v>0</v>
      </c>
      <c r="I365" s="17">
        <f>(SUMIFS(EUROSTAT_VBE_IND_2010!G$7:G$732,EUROSTAT_VBE_IND_2010!$B$7:$B$732,$D365,EUROSTAT_VBE_IND_2010!$C$7:$C$732,"*"&amp;RIGHT($A365,3)&amp;"*",EUROSTAT_VBE_IND_2010!$D$7:$D$732,"3270A*"))/1000+(SUMIFS(EUROSTAT_VBE_IND_2010!G$7:G$732,EUROSTAT_VBE_IND_2010!$B$7:$B$732,$D365,EUROSTAT_VBE_IND_2010!$C$7:$C$732,"*"&amp;RIGHT($A365,3)&amp;"*",EUROSTAT_VBE_IND_2010!$D$7:$D$732,"3285*"))/1000+(SUMIFS(EUROSTAT_VBE_IND_2010!G$7:G$732,EUROSTAT_VBE_IND_2010!$B$7:$B$732,$D365,EUROSTAT_VBE_IND_2010!$C$7:$C$732,"*"&amp;RIGHT($A365,3)&amp;"*",EUROSTAT_VBE_IND_2010!$D$7:$D$732,"3295*"))/1000+(SUMIFS(EUROSTAT_VBE_IND_2010!G$7:G$732,EUROSTAT_VBE_IND_2010!$B$7:$B$732,$D365,EUROSTAT_VBE_IND_2010!$C$7:$C$732,"*"&amp;RIGHT($A365,3)&amp;"*",EUROSTAT_VBE_IND_2010!$D$7:$D$732,"2410*"))/1000+(SUMIFS(EUROSTAT_VBE_IND_2010!G$7:G$732,EUROSTAT_VBE_IND_2010!$B$7:$B$732,$D365,EUROSTAT_VBE_IND_2010!$C$7:$C$732,"*"&amp;RIGHT($A365,3)&amp;"*",EUROSTAT_VBE_IND_2010!$D$7:$D$732,"3105*"))/1000</f>
        <v>0</v>
      </c>
      <c r="J365" s="198">
        <f>SUMIFS('IEA Bal_CH-IND'!$D$30:$D$329,'IEA Bal_CH-IND'!$A$30:$A$329,"*"&amp;RIGHT($B365,8),'IEA Bal_CH-IND'!$C$30:$C$329,'Aggregated Balance-IND_2010'!$E365)</f>
        <v>0</v>
      </c>
      <c r="K365" s="17">
        <f>(SUMIFS(EUROSTAT_VBE_IND_2010!H$7:H$732,EUROSTAT_VBE_IND_2010!$B$7:$B$732,$D365,EUROSTAT_VBE_IND_2010!$C$7:$C$732,"*"&amp;RIGHT($A365,3)&amp;"*",EUROSTAT_VBE_IND_2010!$D$7:$D$732,"3270A*"))/1000+(SUMIFS(EUROSTAT_VBE_IND_2010!H$7:H$732,EUROSTAT_VBE_IND_2010!$B$7:$B$732,$D365,EUROSTAT_VBE_IND_2010!$C$7:$C$732,"*"&amp;RIGHT($A365,3)&amp;"*",EUROSTAT_VBE_IND_2010!$D$7:$D$732,"3285*"))/1000+(SUMIFS(EUROSTAT_VBE_IND_2010!H$7:H$732,EUROSTAT_VBE_IND_2010!$B$7:$B$732,$D365,EUROSTAT_VBE_IND_2010!$C$7:$C$732,"*"&amp;RIGHT($A365,3)&amp;"*",EUROSTAT_VBE_IND_2010!$D$7:$D$732,"3295*"))/1000+(SUMIFS(EUROSTAT_VBE_IND_2010!H$7:H$732,EUROSTAT_VBE_IND_2010!$B$7:$B$732,$D365,EUROSTAT_VBE_IND_2010!$C$7:$C$732,"*"&amp;RIGHT($A365,3)&amp;"*",EUROSTAT_VBE_IND_2010!$D$7:$D$732,"2410*"))/1000+(SUMIFS(EUROSTAT_VBE_IND_2010!H$7:H$732,EUROSTAT_VBE_IND_2010!$B$7:$B$732,$D365,EUROSTAT_VBE_IND_2010!$C$7:$C$732,"*"&amp;RIGHT($A365,3)&amp;"*",EUROSTAT_VBE_IND_2010!$D$7:$D$732,"3105*"))/1000</f>
        <v>0</v>
      </c>
      <c r="L365" s="17">
        <f>(SUMIFS(EUROSTAT_VBE_IND_2010!I$7:I$732,EUROSTAT_VBE_IND_2010!$B$7:$B$732,$D365,EUROSTAT_VBE_IND_2010!$C$7:$C$732,"*"&amp;RIGHT($A365,3)&amp;"*",EUROSTAT_VBE_IND_2010!$D$7:$D$732,"3270A*"))/1000+(SUMIFS(EUROSTAT_VBE_IND_2010!I$7:I$732,EUROSTAT_VBE_IND_2010!$B$7:$B$732,$D365,EUROSTAT_VBE_IND_2010!$C$7:$C$732,"*"&amp;RIGHT($A365,3)&amp;"*",EUROSTAT_VBE_IND_2010!$D$7:$D$732,"3285*"))/1000+(SUMIFS(EUROSTAT_VBE_IND_2010!I$7:I$732,EUROSTAT_VBE_IND_2010!$B$7:$B$732,$D365,EUROSTAT_VBE_IND_2010!$C$7:$C$732,"*"&amp;RIGHT($A365,3)&amp;"*",EUROSTAT_VBE_IND_2010!$D$7:$D$732,"3295*"))/1000+(SUMIFS(EUROSTAT_VBE_IND_2010!I$7:I$732,EUROSTAT_VBE_IND_2010!$B$7:$B$732,$D365,EUROSTAT_VBE_IND_2010!$C$7:$C$732,"*"&amp;RIGHT($A365,3)&amp;"*",EUROSTAT_VBE_IND_2010!$D$7:$D$732,"2410*"))/1000+(SUMIFS(EUROSTAT_VBE_IND_2010!I$7:I$732,EUROSTAT_VBE_IND_2010!$B$7:$B$732,$D365,EUROSTAT_VBE_IND_2010!$C$7:$C$732,"*"&amp;RIGHT($A365,3)&amp;"*",EUROSTAT_VBE_IND_2010!$D$7:$D$732,"3105*"))/1000</f>
        <v>0.24</v>
      </c>
      <c r="M365" s="17">
        <f>(SUMIFS(EUROSTAT_VBE_IND_2010!J$7:J$732,EUROSTAT_VBE_IND_2010!$B$7:$B$732,$D365,EUROSTAT_VBE_IND_2010!$C$7:$C$732,"*"&amp;RIGHT($A365,3)&amp;"*",EUROSTAT_VBE_IND_2010!$D$7:$D$732,"3270A*"))/1000+(SUMIFS(EUROSTAT_VBE_IND_2010!J$7:J$732,EUROSTAT_VBE_IND_2010!$B$7:$B$732,$D365,EUROSTAT_VBE_IND_2010!$C$7:$C$732,"*"&amp;RIGHT($A365,3)&amp;"*",EUROSTAT_VBE_IND_2010!$D$7:$D$732,"3285*"))/1000+(SUMIFS(EUROSTAT_VBE_IND_2010!J$7:J$732,EUROSTAT_VBE_IND_2010!$B$7:$B$732,$D365,EUROSTAT_VBE_IND_2010!$C$7:$C$732,"*"&amp;RIGHT($A365,3)&amp;"*",EUROSTAT_VBE_IND_2010!$D$7:$D$732,"3295*"))/1000+(SUMIFS(EUROSTAT_VBE_IND_2010!J$7:J$732,EUROSTAT_VBE_IND_2010!$B$7:$B$732,$D365,EUROSTAT_VBE_IND_2010!$C$7:$C$732,"*"&amp;RIGHT($A365,3)&amp;"*",EUROSTAT_VBE_IND_2010!$D$7:$D$732,"2410*"))/1000+(SUMIFS(EUROSTAT_VBE_IND_2010!J$7:J$732,EUROSTAT_VBE_IND_2010!$B$7:$B$732,$D365,EUROSTAT_VBE_IND_2010!$C$7:$C$732,"*"&amp;RIGHT($A365,3)&amp;"*",EUROSTAT_VBE_IND_2010!$D$7:$D$732,"3105*"))/1000</f>
        <v>0.92</v>
      </c>
      <c r="N365" s="17">
        <f>(SUMIFS(EUROSTAT_VBE_IND_2010!K$7:K$732,EUROSTAT_VBE_IND_2010!$B$7:$B$732,$D365,EUROSTAT_VBE_IND_2010!$C$7:$C$732,"*"&amp;RIGHT($A365,3)&amp;"*",EUROSTAT_VBE_IND_2010!$D$7:$D$732,"3270A*"))/1000+(SUMIFS(EUROSTAT_VBE_IND_2010!K$7:K$732,EUROSTAT_VBE_IND_2010!$B$7:$B$732,$D365,EUROSTAT_VBE_IND_2010!$C$7:$C$732,"*"&amp;RIGHT($A365,3)&amp;"*",EUROSTAT_VBE_IND_2010!$D$7:$D$732,"3285*"))/1000+(SUMIFS(EUROSTAT_VBE_IND_2010!K$7:K$732,EUROSTAT_VBE_IND_2010!$B$7:$B$732,$D365,EUROSTAT_VBE_IND_2010!$C$7:$C$732,"*"&amp;RIGHT($A365,3)&amp;"*",EUROSTAT_VBE_IND_2010!$D$7:$D$732,"3295*"))/1000+(SUMIFS(EUROSTAT_VBE_IND_2010!K$7:K$732,EUROSTAT_VBE_IND_2010!$B$7:$B$732,$D365,EUROSTAT_VBE_IND_2010!$C$7:$C$732,"*"&amp;RIGHT($A365,3)&amp;"*",EUROSTAT_VBE_IND_2010!$D$7:$D$732,"2410*"))/1000+(SUMIFS(EUROSTAT_VBE_IND_2010!K$7:K$732,EUROSTAT_VBE_IND_2010!$B$7:$B$732,$D365,EUROSTAT_VBE_IND_2010!$C$7:$C$732,"*"&amp;RIGHT($A365,3)&amp;"*",EUROSTAT_VBE_IND_2010!$D$7:$D$732,"3105*"))/1000</f>
        <v>0.08</v>
      </c>
      <c r="O365" s="17">
        <f>(SUMIFS(EUROSTAT_VBE_IND_2010!L$7:L$732,EUROSTAT_VBE_IND_2010!$B$7:$B$732,$D365,EUROSTAT_VBE_IND_2010!$C$7:$C$732,"*"&amp;RIGHT($A365,3)&amp;"*",EUROSTAT_VBE_IND_2010!$D$7:$D$732,"3270A*"))/1000+(SUMIFS(EUROSTAT_VBE_IND_2010!L$7:L$732,EUROSTAT_VBE_IND_2010!$B$7:$B$732,$D365,EUROSTAT_VBE_IND_2010!$C$7:$C$732,"*"&amp;RIGHT($A365,3)&amp;"*",EUROSTAT_VBE_IND_2010!$D$7:$D$732,"3285*"))/1000+(SUMIFS(EUROSTAT_VBE_IND_2010!L$7:L$732,EUROSTAT_VBE_IND_2010!$B$7:$B$732,$D365,EUROSTAT_VBE_IND_2010!$C$7:$C$732,"*"&amp;RIGHT($A365,3)&amp;"*",EUROSTAT_VBE_IND_2010!$D$7:$D$732,"3295*"))/1000+(SUMIFS(EUROSTAT_VBE_IND_2010!L$7:L$732,EUROSTAT_VBE_IND_2010!$B$7:$B$732,$D365,EUROSTAT_VBE_IND_2010!$C$7:$C$732,"*"&amp;RIGHT($A365,3)&amp;"*",EUROSTAT_VBE_IND_2010!$D$7:$D$732,"2410*"))/1000+(SUMIFS(EUROSTAT_VBE_IND_2010!L$7:L$732,EUROSTAT_VBE_IND_2010!$B$7:$B$732,$D365,EUROSTAT_VBE_IND_2010!$C$7:$C$732,"*"&amp;RIGHT($A365,3)&amp;"*",EUROSTAT_VBE_IND_2010!$D$7:$D$732,"3105*"))/1000</f>
        <v>0.04</v>
      </c>
      <c r="P365" s="17">
        <f>(SUMIFS(EUROSTAT_VBE_IND_2010!M$7:M$732,EUROSTAT_VBE_IND_2010!$B$7:$B$732,$D365,EUROSTAT_VBE_IND_2010!$C$7:$C$732,"*"&amp;RIGHT($A365,3)&amp;"*",EUROSTAT_VBE_IND_2010!$D$7:$D$732,"3270A*"))/1000+(SUMIFS(EUROSTAT_VBE_IND_2010!M$7:M$732,EUROSTAT_VBE_IND_2010!$B$7:$B$732,$D365,EUROSTAT_VBE_IND_2010!$C$7:$C$732,"*"&amp;RIGHT($A365,3)&amp;"*",EUROSTAT_VBE_IND_2010!$D$7:$D$732,"3285*"))/1000+(SUMIFS(EUROSTAT_VBE_IND_2010!M$7:M$732,EUROSTAT_VBE_IND_2010!$B$7:$B$732,$D365,EUROSTAT_VBE_IND_2010!$C$7:$C$732,"*"&amp;RIGHT($A365,3)&amp;"*",EUROSTAT_VBE_IND_2010!$D$7:$D$732,"3295*"))/1000+(SUMIFS(EUROSTAT_VBE_IND_2010!M$7:M$732,EUROSTAT_VBE_IND_2010!$B$7:$B$732,$D365,EUROSTAT_VBE_IND_2010!$C$7:$C$732,"*"&amp;RIGHT($A365,3)&amp;"*",EUROSTAT_VBE_IND_2010!$D$7:$D$732,"2410*"))/1000+(SUMIFS(EUROSTAT_VBE_IND_2010!M$7:M$732,EUROSTAT_VBE_IND_2010!$B$7:$B$732,$D365,EUROSTAT_VBE_IND_2010!$C$7:$C$732,"*"&amp;RIGHT($A365,3)&amp;"*",EUROSTAT_VBE_IND_2010!$D$7:$D$732,"3105*"))/1000</f>
        <v>0.08</v>
      </c>
      <c r="Q365" s="17">
        <f>(SUMIFS(EUROSTAT_VBE_IND_2010!N$7:N$732,EUROSTAT_VBE_IND_2010!$B$7:$B$732,$D365,EUROSTAT_VBE_IND_2010!$C$7:$C$732,"*"&amp;RIGHT($A365,3)&amp;"*",EUROSTAT_VBE_IND_2010!$D$7:$D$732,"3270A*"))/1000+(SUMIFS(EUROSTAT_VBE_IND_2010!N$7:N$732,EUROSTAT_VBE_IND_2010!$B$7:$B$732,$D365,EUROSTAT_VBE_IND_2010!$C$7:$C$732,"*"&amp;RIGHT($A365,3)&amp;"*",EUROSTAT_VBE_IND_2010!$D$7:$D$732,"3285*"))/1000+(SUMIFS(EUROSTAT_VBE_IND_2010!N$7:N$732,EUROSTAT_VBE_IND_2010!$B$7:$B$732,$D365,EUROSTAT_VBE_IND_2010!$C$7:$C$732,"*"&amp;RIGHT($A365,3)&amp;"*",EUROSTAT_VBE_IND_2010!$D$7:$D$732,"3295*"))/1000+(SUMIFS(EUROSTAT_VBE_IND_2010!N$7:N$732,EUROSTAT_VBE_IND_2010!$B$7:$B$732,$D365,EUROSTAT_VBE_IND_2010!$C$7:$C$732,"*"&amp;RIGHT($A365,3)&amp;"*",EUROSTAT_VBE_IND_2010!$D$7:$D$732,"2410*"))/1000+(SUMIFS(EUROSTAT_VBE_IND_2010!N$7:N$732,EUROSTAT_VBE_IND_2010!$B$7:$B$732,$D365,EUROSTAT_VBE_IND_2010!$C$7:$C$732,"*"&amp;RIGHT($A365,3)&amp;"*",EUROSTAT_VBE_IND_2010!$D$7:$D$732,"3105*"))/1000</f>
        <v>0.68</v>
      </c>
      <c r="R365" s="17">
        <f>(SUMIFS(EUROSTAT_VBE_IND_2010!O$7:O$732,EUROSTAT_VBE_IND_2010!$B$7:$B$732,$D365,EUROSTAT_VBE_IND_2010!$C$7:$C$732,"*"&amp;RIGHT($A365,3)&amp;"*",EUROSTAT_VBE_IND_2010!$D$7:$D$732,"3270A*"))/1000+(SUMIFS(EUROSTAT_VBE_IND_2010!O$7:O$732,EUROSTAT_VBE_IND_2010!$B$7:$B$732,$D365,EUROSTAT_VBE_IND_2010!$C$7:$C$732,"*"&amp;RIGHT($A365,3)&amp;"*",EUROSTAT_VBE_IND_2010!$D$7:$D$732,"3285*"))/1000+(SUMIFS(EUROSTAT_VBE_IND_2010!O$7:O$732,EUROSTAT_VBE_IND_2010!$B$7:$B$732,$D365,EUROSTAT_VBE_IND_2010!$C$7:$C$732,"*"&amp;RIGHT($A365,3)&amp;"*",EUROSTAT_VBE_IND_2010!$D$7:$D$732,"3295*"))/1000+(SUMIFS(EUROSTAT_VBE_IND_2010!O$7:O$732,EUROSTAT_VBE_IND_2010!$B$7:$B$732,$D365,EUROSTAT_VBE_IND_2010!$C$7:$C$732,"*"&amp;RIGHT($A365,3)&amp;"*",EUROSTAT_VBE_IND_2010!$D$7:$D$732,"2410*"))/1000+(SUMIFS(EUROSTAT_VBE_IND_2010!O$7:O$732,EUROSTAT_VBE_IND_2010!$B$7:$B$732,$D365,EUROSTAT_VBE_IND_2010!$C$7:$C$732,"*"&amp;RIGHT($A365,3)&amp;"*",EUROSTAT_VBE_IND_2010!$D$7:$D$732,"3105*"))/1000</f>
        <v>0.24</v>
      </c>
      <c r="S365" s="17">
        <f>(SUMIFS(EUROSTAT_VBE_IND_2010!P$7:P$732,EUROSTAT_VBE_IND_2010!$B$7:$B$732,$D365,EUROSTAT_VBE_IND_2010!$C$7:$C$732,"*"&amp;RIGHT($A365,3)&amp;"*",EUROSTAT_VBE_IND_2010!$D$7:$D$732,"3270A*"))/1000+(SUMIFS(EUROSTAT_VBE_IND_2010!P$7:P$732,EUROSTAT_VBE_IND_2010!$B$7:$B$732,$D365,EUROSTAT_VBE_IND_2010!$C$7:$C$732,"*"&amp;RIGHT($A365,3)&amp;"*",EUROSTAT_VBE_IND_2010!$D$7:$D$732,"3285*"))/1000+(SUMIFS(EUROSTAT_VBE_IND_2010!P$7:P$732,EUROSTAT_VBE_IND_2010!$B$7:$B$732,$D365,EUROSTAT_VBE_IND_2010!$C$7:$C$732,"*"&amp;RIGHT($A365,3)&amp;"*",EUROSTAT_VBE_IND_2010!$D$7:$D$732,"3295*"))/1000+(SUMIFS(EUROSTAT_VBE_IND_2010!P$7:P$732,EUROSTAT_VBE_IND_2010!$B$7:$B$732,$D365,EUROSTAT_VBE_IND_2010!$C$7:$C$732,"*"&amp;RIGHT($A365,3)&amp;"*",EUROSTAT_VBE_IND_2010!$D$7:$D$732,"2410*"))/1000+(SUMIFS(EUROSTAT_VBE_IND_2010!P$7:P$732,EUROSTAT_VBE_IND_2010!$B$7:$B$732,$D365,EUROSTAT_VBE_IND_2010!$C$7:$C$732,"*"&amp;RIGHT($A365,3)&amp;"*",EUROSTAT_VBE_IND_2010!$D$7:$D$732,"3105*"))/1000</f>
        <v>0.16</v>
      </c>
      <c r="T365" s="17">
        <f>(SUMIFS(EUROSTAT_VBE_IND_2010!Q$7:Q$732,EUROSTAT_VBE_IND_2010!$B$7:$B$732,$D365,EUROSTAT_VBE_IND_2010!$C$7:$C$732,"*"&amp;RIGHT($A365,3)&amp;"*",EUROSTAT_VBE_IND_2010!$D$7:$D$732,"3270A*"))/1000+(SUMIFS(EUROSTAT_VBE_IND_2010!Q$7:Q$732,EUROSTAT_VBE_IND_2010!$B$7:$B$732,$D365,EUROSTAT_VBE_IND_2010!$C$7:$C$732,"*"&amp;RIGHT($A365,3)&amp;"*",EUROSTAT_VBE_IND_2010!$D$7:$D$732,"3285*"))/1000+(SUMIFS(EUROSTAT_VBE_IND_2010!Q$7:Q$732,EUROSTAT_VBE_IND_2010!$B$7:$B$732,$D365,EUROSTAT_VBE_IND_2010!$C$7:$C$732,"*"&amp;RIGHT($A365,3)&amp;"*",EUROSTAT_VBE_IND_2010!$D$7:$D$732,"3295*"))/1000+(SUMIFS(EUROSTAT_VBE_IND_2010!Q$7:Q$732,EUROSTAT_VBE_IND_2010!$B$7:$B$732,$D365,EUROSTAT_VBE_IND_2010!$C$7:$C$732,"*"&amp;RIGHT($A365,3)&amp;"*",EUROSTAT_VBE_IND_2010!$D$7:$D$732,"2410*"))/1000+(SUMIFS(EUROSTAT_VBE_IND_2010!Q$7:Q$732,EUROSTAT_VBE_IND_2010!$B$7:$B$732,$D365,EUROSTAT_VBE_IND_2010!$C$7:$C$732,"*"&amp;RIGHT($A365,3)&amp;"*",EUROSTAT_VBE_IND_2010!$D$7:$D$732,"3105*"))/1000</f>
        <v>0.04</v>
      </c>
      <c r="U365" s="17">
        <f>(SUMIFS(EUROSTAT_VBE_IND_2010!R$7:R$732,EUROSTAT_VBE_IND_2010!$B$7:$B$732,$D365,EUROSTAT_VBE_IND_2010!$C$7:$C$732,"*"&amp;RIGHT($A365,3)&amp;"*",EUROSTAT_VBE_IND_2010!$D$7:$D$732,"3270A*"))/1000+(SUMIFS(EUROSTAT_VBE_IND_2010!R$7:R$732,EUROSTAT_VBE_IND_2010!$B$7:$B$732,$D365,EUROSTAT_VBE_IND_2010!$C$7:$C$732,"*"&amp;RIGHT($A365,3)&amp;"*",EUROSTAT_VBE_IND_2010!$D$7:$D$732,"3285*"))/1000+(SUMIFS(EUROSTAT_VBE_IND_2010!R$7:R$732,EUROSTAT_VBE_IND_2010!$B$7:$B$732,$D365,EUROSTAT_VBE_IND_2010!$C$7:$C$732,"*"&amp;RIGHT($A365,3)&amp;"*",EUROSTAT_VBE_IND_2010!$D$7:$D$732,"3295*"))/1000+(SUMIFS(EUROSTAT_VBE_IND_2010!R$7:R$732,EUROSTAT_VBE_IND_2010!$B$7:$B$732,$D365,EUROSTAT_VBE_IND_2010!$C$7:$C$732,"*"&amp;RIGHT($A365,3)&amp;"*",EUROSTAT_VBE_IND_2010!$D$7:$D$732,"2410*"))/1000+(SUMIFS(EUROSTAT_VBE_IND_2010!R$7:R$732,EUROSTAT_VBE_IND_2010!$B$7:$B$732,$D365,EUROSTAT_VBE_IND_2010!$C$7:$C$732,"*"&amp;RIGHT($A365,3)&amp;"*",EUROSTAT_VBE_IND_2010!$D$7:$D$732,"3105*"))/1000</f>
        <v>0</v>
      </c>
      <c r="V365" s="17">
        <f>(SUMIFS(EUROSTAT_VBE_IND_2010!S$7:S$732,EUROSTAT_VBE_IND_2010!$B$7:$B$732,$D365,EUROSTAT_VBE_IND_2010!$C$7:$C$732,"*"&amp;RIGHT($A365,3)&amp;"*",EUROSTAT_VBE_IND_2010!$D$7:$D$732,"3270A*"))/1000+(SUMIFS(EUROSTAT_VBE_IND_2010!S$7:S$732,EUROSTAT_VBE_IND_2010!$B$7:$B$732,$D365,EUROSTAT_VBE_IND_2010!$C$7:$C$732,"*"&amp;RIGHT($A365,3)&amp;"*",EUROSTAT_VBE_IND_2010!$D$7:$D$732,"3285*"))/1000+(SUMIFS(EUROSTAT_VBE_IND_2010!S$7:S$732,EUROSTAT_VBE_IND_2010!$B$7:$B$732,$D365,EUROSTAT_VBE_IND_2010!$C$7:$C$732,"*"&amp;RIGHT($A365,3)&amp;"*",EUROSTAT_VBE_IND_2010!$D$7:$D$732,"3295*"))/1000+(SUMIFS(EUROSTAT_VBE_IND_2010!S$7:S$732,EUROSTAT_VBE_IND_2010!$B$7:$B$732,$D365,EUROSTAT_VBE_IND_2010!$C$7:$C$732,"*"&amp;RIGHT($A365,3)&amp;"*",EUROSTAT_VBE_IND_2010!$D$7:$D$732,"2410*"))/1000+(SUMIFS(EUROSTAT_VBE_IND_2010!S$7:S$732,EUROSTAT_VBE_IND_2010!$B$7:$B$732,$D365,EUROSTAT_VBE_IND_2010!$C$7:$C$732,"*"&amp;RIGHT($A365,3)&amp;"*",EUROSTAT_VBE_IND_2010!$D$7:$D$732,"3105*"))/1000</f>
        <v>0.08</v>
      </c>
      <c r="W365" s="17">
        <f>(SUMIFS(EUROSTAT_VBE_IND_2010!T$7:T$732,EUROSTAT_VBE_IND_2010!$B$7:$B$732,$D365,EUROSTAT_VBE_IND_2010!$C$7:$C$732,"*"&amp;RIGHT($A365,3)&amp;"*",EUROSTAT_VBE_IND_2010!$D$7:$D$732,"3270A*"))/1000+(SUMIFS(EUROSTAT_VBE_IND_2010!T$7:T$732,EUROSTAT_VBE_IND_2010!$B$7:$B$732,$D365,EUROSTAT_VBE_IND_2010!$C$7:$C$732,"*"&amp;RIGHT($A365,3)&amp;"*",EUROSTAT_VBE_IND_2010!$D$7:$D$732,"3285*"))/1000+(SUMIFS(EUROSTAT_VBE_IND_2010!T$7:T$732,EUROSTAT_VBE_IND_2010!$B$7:$B$732,$D365,EUROSTAT_VBE_IND_2010!$C$7:$C$732,"*"&amp;RIGHT($A365,3)&amp;"*",EUROSTAT_VBE_IND_2010!$D$7:$D$732,"3295*"))/1000+(SUMIFS(EUROSTAT_VBE_IND_2010!T$7:T$732,EUROSTAT_VBE_IND_2010!$B$7:$B$732,$D365,EUROSTAT_VBE_IND_2010!$C$7:$C$732,"*"&amp;RIGHT($A365,3)&amp;"*",EUROSTAT_VBE_IND_2010!$D$7:$D$732,"2410*"))/1000+(SUMIFS(EUROSTAT_VBE_IND_2010!T$7:T$732,EUROSTAT_VBE_IND_2010!$B$7:$B$732,$D365,EUROSTAT_VBE_IND_2010!$C$7:$C$732,"*"&amp;RIGHT($A365,3)&amp;"*",EUROSTAT_VBE_IND_2010!$D$7:$D$732,"3105*"))/1000</f>
        <v>0</v>
      </c>
      <c r="X365" s="17">
        <f>(SUMIFS(EUROSTAT_VBE_IND_2010!U$7:U$732,EUROSTAT_VBE_IND_2010!$B$7:$B$732,$D365,EUROSTAT_VBE_IND_2010!$C$7:$C$732,"*"&amp;RIGHT($A365,3)&amp;"*",EUROSTAT_VBE_IND_2010!$D$7:$D$732,"3270A*"))/1000+(SUMIFS(EUROSTAT_VBE_IND_2010!U$7:U$732,EUROSTAT_VBE_IND_2010!$B$7:$B$732,$D365,EUROSTAT_VBE_IND_2010!$C$7:$C$732,"*"&amp;RIGHT($A365,3)&amp;"*",EUROSTAT_VBE_IND_2010!$D$7:$D$732,"3285*"))/1000+(SUMIFS(EUROSTAT_VBE_IND_2010!U$7:U$732,EUROSTAT_VBE_IND_2010!$B$7:$B$732,$D365,EUROSTAT_VBE_IND_2010!$C$7:$C$732,"*"&amp;RIGHT($A365,3)&amp;"*",EUROSTAT_VBE_IND_2010!$D$7:$D$732,"3295*"))/1000+(SUMIFS(EUROSTAT_VBE_IND_2010!U$7:U$732,EUROSTAT_VBE_IND_2010!$B$7:$B$732,$D365,EUROSTAT_VBE_IND_2010!$C$7:$C$732,"*"&amp;RIGHT($A365,3)&amp;"*",EUROSTAT_VBE_IND_2010!$D$7:$D$732,"2410*"))/1000+(SUMIFS(EUROSTAT_VBE_IND_2010!U$7:U$732,EUROSTAT_VBE_IND_2010!$B$7:$B$732,$D365,EUROSTAT_VBE_IND_2010!$C$7:$C$732,"*"&amp;RIGHT($A365,3)&amp;"*",EUROSTAT_VBE_IND_2010!$D$7:$D$732,"3105*"))/1000</f>
        <v>0</v>
      </c>
      <c r="Y365" s="17">
        <f>(SUMIFS(EUROSTAT_VBE_IND_2010!V$7:V$732,EUROSTAT_VBE_IND_2010!$B$7:$B$732,$D365,EUROSTAT_VBE_IND_2010!$C$7:$C$732,"*"&amp;RIGHT($A365,3)&amp;"*",EUROSTAT_VBE_IND_2010!$D$7:$D$732,"3270A*"))/1000+(SUMIFS(EUROSTAT_VBE_IND_2010!V$7:V$732,EUROSTAT_VBE_IND_2010!$B$7:$B$732,$D365,EUROSTAT_VBE_IND_2010!$C$7:$C$732,"*"&amp;RIGHT($A365,3)&amp;"*",EUROSTAT_VBE_IND_2010!$D$7:$D$732,"3285*"))/1000+(SUMIFS(EUROSTAT_VBE_IND_2010!V$7:V$732,EUROSTAT_VBE_IND_2010!$B$7:$B$732,$D365,EUROSTAT_VBE_IND_2010!$C$7:$C$732,"*"&amp;RIGHT($A365,3)&amp;"*",EUROSTAT_VBE_IND_2010!$D$7:$D$732,"3295*"))/1000+(SUMIFS(EUROSTAT_VBE_IND_2010!V$7:V$732,EUROSTAT_VBE_IND_2010!$B$7:$B$732,$D365,EUROSTAT_VBE_IND_2010!$C$7:$C$732,"*"&amp;RIGHT($A365,3)&amp;"*",EUROSTAT_VBE_IND_2010!$D$7:$D$732,"2410*"))/1000+(SUMIFS(EUROSTAT_VBE_IND_2010!V$7:V$732,EUROSTAT_VBE_IND_2010!$B$7:$B$732,$D365,EUROSTAT_VBE_IND_2010!$C$7:$C$732,"*"&amp;RIGHT($A365,3)&amp;"*",EUROSTAT_VBE_IND_2010!$D$7:$D$732,"3105*"))/1000</f>
        <v>0.04</v>
      </c>
      <c r="Z365" s="17">
        <f>(SUMIFS(EUROSTAT_VBE_IND_2010!W$7:W$732,EUROSTAT_VBE_IND_2010!$B$7:$B$732,$D365,EUROSTAT_VBE_IND_2010!$C$7:$C$732,"*"&amp;RIGHT($A365,3)&amp;"*",EUROSTAT_VBE_IND_2010!$D$7:$D$732,"3270A*"))/1000+(SUMIFS(EUROSTAT_VBE_IND_2010!W$7:W$732,EUROSTAT_VBE_IND_2010!$B$7:$B$732,$D365,EUROSTAT_VBE_IND_2010!$C$7:$C$732,"*"&amp;RIGHT($A365,3)&amp;"*",EUROSTAT_VBE_IND_2010!$D$7:$D$732,"3285*"))/1000+(SUMIFS(EUROSTAT_VBE_IND_2010!W$7:W$732,EUROSTAT_VBE_IND_2010!$B$7:$B$732,$D365,EUROSTAT_VBE_IND_2010!$C$7:$C$732,"*"&amp;RIGHT($A365,3)&amp;"*",EUROSTAT_VBE_IND_2010!$D$7:$D$732,"3295*"))/1000+(SUMIFS(EUROSTAT_VBE_IND_2010!W$7:W$732,EUROSTAT_VBE_IND_2010!$B$7:$B$732,$D365,EUROSTAT_VBE_IND_2010!$C$7:$C$732,"*"&amp;RIGHT($A365,3)&amp;"*",EUROSTAT_VBE_IND_2010!$D$7:$D$732,"2410*"))/1000+(SUMIFS(EUROSTAT_VBE_IND_2010!W$7:W$732,EUROSTAT_VBE_IND_2010!$B$7:$B$732,$D365,EUROSTAT_VBE_IND_2010!$C$7:$C$732,"*"&amp;RIGHT($A365,3)&amp;"*",EUROSTAT_VBE_IND_2010!$D$7:$D$732,"3105*"))/1000</f>
        <v>0</v>
      </c>
      <c r="AA365" s="17">
        <f>(SUMIFS(EUROSTAT_VBE_IND_2010!X$7:X$732,EUROSTAT_VBE_IND_2010!$B$7:$B$732,$D365,EUROSTAT_VBE_IND_2010!$C$7:$C$732,"*"&amp;RIGHT($A365,3)&amp;"*",EUROSTAT_VBE_IND_2010!$D$7:$D$732,"3270A*"))/1000+(SUMIFS(EUROSTAT_VBE_IND_2010!X$7:X$732,EUROSTAT_VBE_IND_2010!$B$7:$B$732,$D365,EUROSTAT_VBE_IND_2010!$C$7:$C$732,"*"&amp;RIGHT($A365,3)&amp;"*",EUROSTAT_VBE_IND_2010!$D$7:$D$732,"3285*"))/1000+(SUMIFS(EUROSTAT_VBE_IND_2010!X$7:X$732,EUROSTAT_VBE_IND_2010!$B$7:$B$732,$D365,EUROSTAT_VBE_IND_2010!$C$7:$C$732,"*"&amp;RIGHT($A365,3)&amp;"*",EUROSTAT_VBE_IND_2010!$D$7:$D$732,"3295*"))/1000+(SUMIFS(EUROSTAT_VBE_IND_2010!X$7:X$732,EUROSTAT_VBE_IND_2010!$B$7:$B$732,$D365,EUROSTAT_VBE_IND_2010!$C$7:$C$732,"*"&amp;RIGHT($A365,3)&amp;"*",EUROSTAT_VBE_IND_2010!$D$7:$D$732,"2410*"))/1000+(SUMIFS(EUROSTAT_VBE_IND_2010!X$7:X$732,EUROSTAT_VBE_IND_2010!$B$7:$B$732,$D365,EUROSTAT_VBE_IND_2010!$C$7:$C$732,"*"&amp;RIGHT($A365,3)&amp;"*",EUROSTAT_VBE_IND_2010!$D$7:$D$732,"3105*"))/1000</f>
        <v>0</v>
      </c>
      <c r="AB365" s="17">
        <f>(SUMIFS(EUROSTAT_VBE_IND_2010!AA$7:AA$732,EUROSTAT_VBE_IND_2010!$B$7:$B$732,$D365,EUROSTAT_VBE_IND_2010!$C$7:$C$732,"*"&amp;RIGHT($A365,3)&amp;"*",EUROSTAT_VBE_IND_2010!$D$7:$D$732,"3270A*"))/1000+(SUMIFS(EUROSTAT_VBE_IND_2010!AA$7:AA$732,EUROSTAT_VBE_IND_2010!$B$7:$B$732,$D365,EUROSTAT_VBE_IND_2010!$C$7:$C$732,"*"&amp;RIGHT($A365,3)&amp;"*",EUROSTAT_VBE_IND_2010!$D$7:$D$732,"3285*"))/1000+(SUMIFS(EUROSTAT_VBE_IND_2010!AA$7:AA$732,EUROSTAT_VBE_IND_2010!$B$7:$B$732,$D365,EUROSTAT_VBE_IND_2010!$C$7:$C$732,"*"&amp;RIGHT($A365,3)&amp;"*",EUROSTAT_VBE_IND_2010!$D$7:$D$732,"3295*"))/1000+(SUMIFS(EUROSTAT_VBE_IND_2010!AA$7:AA$732,EUROSTAT_VBE_IND_2010!$B$7:$B$732,$D365,EUROSTAT_VBE_IND_2010!$C$7:$C$732,"*"&amp;RIGHT($A365,3)&amp;"*",EUROSTAT_VBE_IND_2010!$D$7:$D$732,"2410*"))/1000+(SUMIFS(EUROSTAT_VBE_IND_2010!AA$7:AA$732,EUROSTAT_VBE_IND_2010!$B$7:$B$732,$D365,EUROSTAT_VBE_IND_2010!$C$7:$C$732,"*"&amp;RIGHT($A365,3)&amp;"*",EUROSTAT_VBE_IND_2010!$D$7:$D$732,"3105*"))/1000</f>
        <v>0</v>
      </c>
      <c r="AC365" s="17">
        <f>(SUMIFS(EUROSTAT_VBE_IND_2010!AB$7:AB$732,EUROSTAT_VBE_IND_2010!$B$7:$B$732,$D365,EUROSTAT_VBE_IND_2010!$C$7:$C$732,"*"&amp;RIGHT($A365,3)&amp;"*",EUROSTAT_VBE_IND_2010!$D$7:$D$732,"3270A*"))/1000+(SUMIFS(EUROSTAT_VBE_IND_2010!AB$7:AB$732,EUROSTAT_VBE_IND_2010!$B$7:$B$732,$D365,EUROSTAT_VBE_IND_2010!$C$7:$C$732,"*"&amp;RIGHT($A365,3)&amp;"*",EUROSTAT_VBE_IND_2010!$D$7:$D$732,"3285*"))/1000+(SUMIFS(EUROSTAT_VBE_IND_2010!AB$7:AB$732,EUROSTAT_VBE_IND_2010!$B$7:$B$732,$D365,EUROSTAT_VBE_IND_2010!$C$7:$C$732,"*"&amp;RIGHT($A365,3)&amp;"*",EUROSTAT_VBE_IND_2010!$D$7:$D$732,"3295*"))/1000+(SUMIFS(EUROSTAT_VBE_IND_2010!AB$7:AB$732,EUROSTAT_VBE_IND_2010!$B$7:$B$732,$D365,EUROSTAT_VBE_IND_2010!$C$7:$C$732,"*"&amp;RIGHT($A365,3)&amp;"*",EUROSTAT_VBE_IND_2010!$D$7:$D$732,"2410*"))/1000+(SUMIFS(EUROSTAT_VBE_IND_2010!AB$7:AB$732,EUROSTAT_VBE_IND_2010!$B$7:$B$732,$D365,EUROSTAT_VBE_IND_2010!$C$7:$C$732,"*"&amp;RIGHT($A365,3)&amp;"*",EUROSTAT_VBE_IND_2010!$D$7:$D$732,"3105*"))/1000</f>
        <v>0</v>
      </c>
      <c r="AD365" s="17">
        <f>(SUMIFS(EUROSTAT_VBE_IND_2010!AC$7:AC$732,EUROSTAT_VBE_IND_2010!$B$7:$B$732,$D365,EUROSTAT_VBE_IND_2010!$C$7:$C$732,"*"&amp;RIGHT($A365,3)&amp;"*",EUROSTAT_VBE_IND_2010!$D$7:$D$732,"3270A*"))/1000+(SUMIFS(EUROSTAT_VBE_IND_2010!AC$7:AC$732,EUROSTAT_VBE_IND_2010!$B$7:$B$732,$D365,EUROSTAT_VBE_IND_2010!$C$7:$C$732,"*"&amp;RIGHT($A365,3)&amp;"*",EUROSTAT_VBE_IND_2010!$D$7:$D$732,"3285*"))/1000+(SUMIFS(EUROSTAT_VBE_IND_2010!AC$7:AC$732,EUROSTAT_VBE_IND_2010!$B$7:$B$732,$D365,EUROSTAT_VBE_IND_2010!$C$7:$C$732,"*"&amp;RIGHT($A365,3)&amp;"*",EUROSTAT_VBE_IND_2010!$D$7:$D$732,"3295*"))/1000+(SUMIFS(EUROSTAT_VBE_IND_2010!AC$7:AC$732,EUROSTAT_VBE_IND_2010!$B$7:$B$732,$D365,EUROSTAT_VBE_IND_2010!$C$7:$C$732,"*"&amp;RIGHT($A365,3)&amp;"*",EUROSTAT_VBE_IND_2010!$D$7:$D$732,"2410*"))/1000+(SUMIFS(EUROSTAT_VBE_IND_2010!AC$7:AC$732,EUROSTAT_VBE_IND_2010!$B$7:$B$732,$D365,EUROSTAT_VBE_IND_2010!$C$7:$C$732,"*"&amp;RIGHT($A365,3)&amp;"*",EUROSTAT_VBE_IND_2010!$D$7:$D$732,"3105*"))/1000</f>
        <v>0.04</v>
      </c>
      <c r="AE365" s="17">
        <f>(SUMIFS(EUROSTAT_VBE_IND_2010!AD$7:AD$732,EUROSTAT_VBE_IND_2010!$B$7:$B$732,$D365,EUROSTAT_VBE_IND_2010!$C$7:$C$732,"*"&amp;RIGHT($A365,3)&amp;"*",EUROSTAT_VBE_IND_2010!$D$7:$D$732,"3270A*"))/1000+(SUMIFS(EUROSTAT_VBE_IND_2010!AD$7:AD$732,EUROSTAT_VBE_IND_2010!$B$7:$B$732,$D365,EUROSTAT_VBE_IND_2010!$C$7:$C$732,"*"&amp;RIGHT($A365,3)&amp;"*",EUROSTAT_VBE_IND_2010!$D$7:$D$732,"3285*"))/1000+(SUMIFS(EUROSTAT_VBE_IND_2010!AD$7:AD$732,EUROSTAT_VBE_IND_2010!$B$7:$B$732,$D365,EUROSTAT_VBE_IND_2010!$C$7:$C$732,"*"&amp;RIGHT($A365,3)&amp;"*",EUROSTAT_VBE_IND_2010!$D$7:$D$732,"3295*"))/1000+(SUMIFS(EUROSTAT_VBE_IND_2010!AD$7:AD$732,EUROSTAT_VBE_IND_2010!$B$7:$B$732,$D365,EUROSTAT_VBE_IND_2010!$C$7:$C$732,"*"&amp;RIGHT($A365,3)&amp;"*",EUROSTAT_VBE_IND_2010!$D$7:$D$732,"2410*"))/1000+(SUMIFS(EUROSTAT_VBE_IND_2010!AD$7:AD$732,EUROSTAT_VBE_IND_2010!$B$7:$B$732,$D365,EUROSTAT_VBE_IND_2010!$C$7:$C$732,"*"&amp;RIGHT($A365,3)&amp;"*",EUROSTAT_VBE_IND_2010!$D$7:$D$732,"3105*"))/1000</f>
        <v>0.76</v>
      </c>
      <c r="AF365" s="17">
        <f>(SUMIFS(EUROSTAT_VBE_IND_2010!AE$7:AE$732,EUROSTAT_VBE_IND_2010!$B$7:$B$732,$D365,EUROSTAT_VBE_IND_2010!$C$7:$C$732,"*"&amp;RIGHT($A365,3)&amp;"*",EUROSTAT_VBE_IND_2010!$D$7:$D$732,"3270A*"))/1000+(SUMIFS(EUROSTAT_VBE_IND_2010!AE$7:AE$732,EUROSTAT_VBE_IND_2010!$B$7:$B$732,$D365,EUROSTAT_VBE_IND_2010!$C$7:$C$732,"*"&amp;RIGHT($A365,3)&amp;"*",EUROSTAT_VBE_IND_2010!$D$7:$D$732,"3285*"))/1000+(SUMIFS(EUROSTAT_VBE_IND_2010!AE$7:AE$732,EUROSTAT_VBE_IND_2010!$B$7:$B$732,$D365,EUROSTAT_VBE_IND_2010!$C$7:$C$732,"*"&amp;RIGHT($A365,3)&amp;"*",EUROSTAT_VBE_IND_2010!$D$7:$D$732,"3295*"))/1000+(SUMIFS(EUROSTAT_VBE_IND_2010!AE$7:AE$732,EUROSTAT_VBE_IND_2010!$B$7:$B$732,$D365,EUROSTAT_VBE_IND_2010!$C$7:$C$732,"*"&amp;RIGHT($A365,3)&amp;"*",EUROSTAT_VBE_IND_2010!$D$7:$D$732,"2410*"))/1000+(SUMIFS(EUROSTAT_VBE_IND_2010!AE$7:AE$732,EUROSTAT_VBE_IND_2010!$B$7:$B$732,$D365,EUROSTAT_VBE_IND_2010!$C$7:$C$732,"*"&amp;RIGHT($A365,3)&amp;"*",EUROSTAT_VBE_IND_2010!$D$7:$D$732,"3105*"))/1000</f>
        <v>0</v>
      </c>
      <c r="AG365" s="17">
        <f>(SUMIFS(EUROSTAT_VBE_IND_2010!AF$7:AF$732,EUROSTAT_VBE_IND_2010!$B$7:$B$732,$D365,EUROSTAT_VBE_IND_2010!$C$7:$C$732,"*"&amp;RIGHT($A365,3)&amp;"*",EUROSTAT_VBE_IND_2010!$D$7:$D$732,"3270A*"))/1000+(SUMIFS(EUROSTAT_VBE_IND_2010!AF$7:AF$732,EUROSTAT_VBE_IND_2010!$B$7:$B$732,$D365,EUROSTAT_VBE_IND_2010!$C$7:$C$732,"*"&amp;RIGHT($A365,3)&amp;"*",EUROSTAT_VBE_IND_2010!$D$7:$D$732,"3285*"))/1000+(SUMIFS(EUROSTAT_VBE_IND_2010!AF$7:AF$732,EUROSTAT_VBE_IND_2010!$B$7:$B$732,$D365,EUROSTAT_VBE_IND_2010!$C$7:$C$732,"*"&amp;RIGHT($A365,3)&amp;"*",EUROSTAT_VBE_IND_2010!$D$7:$D$732,"3295*"))/1000+(SUMIFS(EUROSTAT_VBE_IND_2010!AF$7:AF$732,EUROSTAT_VBE_IND_2010!$B$7:$B$732,$D365,EUROSTAT_VBE_IND_2010!$C$7:$C$732,"*"&amp;RIGHT($A365,3)&amp;"*",EUROSTAT_VBE_IND_2010!$D$7:$D$732,"2410*"))/1000+(SUMIFS(EUROSTAT_VBE_IND_2010!AF$7:AF$732,EUROSTAT_VBE_IND_2010!$B$7:$B$732,$D365,EUROSTAT_VBE_IND_2010!$C$7:$C$732,"*"&amp;RIGHT($A365,3)&amp;"*",EUROSTAT_VBE_IND_2010!$D$7:$D$732,"3105*"))/1000</f>
        <v>0</v>
      </c>
      <c r="AH365" s="17">
        <f>(SUMIFS(EUROSTAT_VBE_IND_2010!AH$7:AH$732,EUROSTAT_VBE_IND_2010!$B$7:$B$732,$D365,EUROSTAT_VBE_IND_2010!$C$7:$C$732,"*"&amp;RIGHT($A365,3)&amp;"*",EUROSTAT_VBE_IND_2010!$D$7:$D$732,"3270A*"))/1000+(SUMIFS(EUROSTAT_VBE_IND_2010!AH$7:AH$732,EUROSTAT_VBE_IND_2010!$B$7:$B$732,$D365,EUROSTAT_VBE_IND_2010!$C$7:$C$732,"*"&amp;RIGHT($A365,3)&amp;"*",EUROSTAT_VBE_IND_2010!$D$7:$D$732,"3285*"))/1000+(SUMIFS(EUROSTAT_VBE_IND_2010!AH$7:AH$732,EUROSTAT_VBE_IND_2010!$B$7:$B$732,$D365,EUROSTAT_VBE_IND_2010!$C$7:$C$732,"*"&amp;RIGHT($A365,3)&amp;"*",EUROSTAT_VBE_IND_2010!$D$7:$D$732,"3295*"))/1000+(SUMIFS(EUROSTAT_VBE_IND_2010!AH$7:AH$732,EUROSTAT_VBE_IND_2010!$B$7:$B$732,$D365,EUROSTAT_VBE_IND_2010!$C$7:$C$732,"*"&amp;RIGHT($A365,3)&amp;"*",EUROSTAT_VBE_IND_2010!$D$7:$D$732,"2410*"))/1000+(SUMIFS(EUROSTAT_VBE_IND_2010!AH$7:AH$732,EUROSTAT_VBE_IND_2010!$B$7:$B$732,$D365,EUROSTAT_VBE_IND_2010!$C$7:$C$732,"*"&amp;RIGHT($A365,3)&amp;"*",EUROSTAT_VBE_IND_2010!$D$7:$D$732,"3105*"))/1000</f>
        <v>1.2</v>
      </c>
      <c r="AI365" s="17">
        <f>(SUMIFS(EUROSTAT_VBE_IND_2010!AI$7:AI$732,EUROSTAT_VBE_IND_2010!$B$7:$B$732,$D365,EUROSTAT_VBE_IND_2010!$C$7:$C$732,"*"&amp;RIGHT($A365,3)&amp;"*",EUROSTAT_VBE_IND_2010!$D$7:$D$732,"3270A*"))/1000+(SUMIFS(EUROSTAT_VBE_IND_2010!AI$7:AI$732,EUROSTAT_VBE_IND_2010!$B$7:$B$732,$D365,EUROSTAT_VBE_IND_2010!$C$7:$C$732,"*"&amp;RIGHT($A365,3)&amp;"*",EUROSTAT_VBE_IND_2010!$D$7:$D$732,"3285*"))/1000+(SUMIFS(EUROSTAT_VBE_IND_2010!AI$7:AI$732,EUROSTAT_VBE_IND_2010!$B$7:$B$732,$D365,EUROSTAT_VBE_IND_2010!$C$7:$C$732,"*"&amp;RIGHT($A365,3)&amp;"*",EUROSTAT_VBE_IND_2010!$D$7:$D$732,"3295*"))/1000+(SUMIFS(EUROSTAT_VBE_IND_2010!AI$7:AI$732,EUROSTAT_VBE_IND_2010!$B$7:$B$732,$D365,EUROSTAT_VBE_IND_2010!$C$7:$C$732,"*"&amp;RIGHT($A365,3)&amp;"*",EUROSTAT_VBE_IND_2010!$D$7:$D$732,"2410*"))/1000+(SUMIFS(EUROSTAT_VBE_IND_2010!AI$7:AI$732,EUROSTAT_VBE_IND_2010!$B$7:$B$732,$D365,EUROSTAT_VBE_IND_2010!$C$7:$C$732,"*"&amp;RIGHT($A365,3)&amp;"*",EUROSTAT_VBE_IND_2010!$D$7:$D$732,"3105*"))/1000</f>
        <v>0</v>
      </c>
      <c r="AJ365" s="17">
        <f>(SUMIFS(EUROSTAT_VBE_IND_2010!AJ$7:AJ$732,EUROSTAT_VBE_IND_2010!$B$7:$B$732,$D365,EUROSTAT_VBE_IND_2010!$C$7:$C$732,"*"&amp;RIGHT($A365,3)&amp;"*",EUROSTAT_VBE_IND_2010!$D$7:$D$732,"3270A*"))/1000+(SUMIFS(EUROSTAT_VBE_IND_2010!AJ$7:AJ$732,EUROSTAT_VBE_IND_2010!$B$7:$B$732,$D365,EUROSTAT_VBE_IND_2010!$C$7:$C$732,"*"&amp;RIGHT($A365,3)&amp;"*",EUROSTAT_VBE_IND_2010!$D$7:$D$732,"3285*"))/1000+(SUMIFS(EUROSTAT_VBE_IND_2010!AJ$7:AJ$732,EUROSTAT_VBE_IND_2010!$B$7:$B$732,$D365,EUROSTAT_VBE_IND_2010!$C$7:$C$732,"*"&amp;RIGHT($A365,3)&amp;"*",EUROSTAT_VBE_IND_2010!$D$7:$D$732,"3295*"))/1000+(SUMIFS(EUROSTAT_VBE_IND_2010!AJ$7:AJ$732,EUROSTAT_VBE_IND_2010!$B$7:$B$732,$D365,EUROSTAT_VBE_IND_2010!$C$7:$C$732,"*"&amp;RIGHT($A365,3)&amp;"*",EUROSTAT_VBE_IND_2010!$D$7:$D$732,"2410*"))/1000+(SUMIFS(EUROSTAT_VBE_IND_2010!AJ$7:AJ$732,EUROSTAT_VBE_IND_2010!$B$7:$B$732,$D365,EUROSTAT_VBE_IND_2010!$C$7:$C$732,"*"&amp;RIGHT($A365,3)&amp;"*",EUROSTAT_VBE_IND_2010!$D$7:$D$732,"3105*"))/1000</f>
        <v>0</v>
      </c>
      <c r="AK365" s="17">
        <f>(SUMIFS(EUROSTAT_VBE_IND_2010!AK$7:AK$732,EUROSTAT_VBE_IND_2010!$B$7:$B$732,$D365,EUROSTAT_VBE_IND_2010!$C$7:$C$732,"*"&amp;RIGHT($A365,3)&amp;"*",EUROSTAT_VBE_IND_2010!$D$7:$D$732,"3270A*"))/1000+(SUMIFS(EUROSTAT_VBE_IND_2010!AK$7:AK$732,EUROSTAT_VBE_IND_2010!$B$7:$B$732,$D365,EUROSTAT_VBE_IND_2010!$C$7:$C$732,"*"&amp;RIGHT($A365,3)&amp;"*",EUROSTAT_VBE_IND_2010!$D$7:$D$732,"3285*"))/1000+(SUMIFS(EUROSTAT_VBE_IND_2010!AK$7:AK$732,EUROSTAT_VBE_IND_2010!$B$7:$B$732,$D365,EUROSTAT_VBE_IND_2010!$C$7:$C$732,"*"&amp;RIGHT($A365,3)&amp;"*",EUROSTAT_VBE_IND_2010!$D$7:$D$732,"3295*"))/1000+(SUMIFS(EUROSTAT_VBE_IND_2010!AK$7:AK$732,EUROSTAT_VBE_IND_2010!$B$7:$B$732,$D365,EUROSTAT_VBE_IND_2010!$C$7:$C$732,"*"&amp;RIGHT($A365,3)&amp;"*",EUROSTAT_VBE_IND_2010!$D$7:$D$732,"2410*"))/1000+(SUMIFS(EUROSTAT_VBE_IND_2010!AK$7:AK$732,EUROSTAT_VBE_IND_2010!$B$7:$B$732,$D365,EUROSTAT_VBE_IND_2010!$C$7:$C$732,"*"&amp;RIGHT($A365,3)&amp;"*",EUROSTAT_VBE_IND_2010!$D$7:$D$732,"3105*"))/1000</f>
        <v>0</v>
      </c>
      <c r="AL365" s="198">
        <f>SUMIFS('IEA Bal_AL-IND'!$D$30:$D$329,'IEA Bal_AL-IND'!$A$30:$A$329,"*"&amp;RIGHT($B365,8),'IEA Bal_AL-IND'!$C$30:$C$329,'Aggregated Balance-IND_2010'!$E365)</f>
        <v>0</v>
      </c>
      <c r="AM365" s="198">
        <f>SUMIFS('IEA Bal_BA-IND'!$D$30:$D$329,'IEA Bal_BA-IND'!$A$30:$A$329,"*"&amp;RIGHT($B365,8),'IEA Bal_BA-IND'!$C$30:$C$329,'Aggregated Balance-IND_2010'!$E365)</f>
        <v>0</v>
      </c>
      <c r="AN365" s="198">
        <f>SUMIFS('IEA Bal_KS-IND'!$D$30:$D$329,'IEA Bal_KS-IND'!$A$30:$A$329,"*"&amp;RIGHT($B365,8),'IEA Bal_KS-IND'!$C$30:$C$329,'Aggregated Balance-IND_2010'!$E365)</f>
        <v>0</v>
      </c>
      <c r="AO365" s="17">
        <f>(SUMIFS(EUROSTAT_VBE_IND_2010!Y$7:Y$732,EUROSTAT_VBE_IND_2010!$B$7:$B$732,$D365,EUROSTAT_VBE_IND_2010!$C$7:$C$732,"*"&amp;RIGHT($A365,3)&amp;"*",EUROSTAT_VBE_IND_2010!$D$7:$D$732,"3270A*"))/1000+(SUMIFS(EUROSTAT_VBE_IND_2010!Y$7:Y$732,EUROSTAT_VBE_IND_2010!$B$7:$B$732,$D365,EUROSTAT_VBE_IND_2010!$C$7:$C$732,"*"&amp;RIGHT($A365,3)&amp;"*",EUROSTAT_VBE_IND_2010!$D$7:$D$732,"3285*"))/1000+(SUMIFS(EUROSTAT_VBE_IND_2010!Y$7:Y$732,EUROSTAT_VBE_IND_2010!$B$7:$B$732,$D365,EUROSTAT_VBE_IND_2010!$C$7:$C$732,"*"&amp;RIGHT($A365,3)&amp;"*",EUROSTAT_VBE_IND_2010!$D$7:$D$732,"3295*"))/1000+(SUMIFS(EUROSTAT_VBE_IND_2010!Y$7:Y$732,EUROSTAT_VBE_IND_2010!$B$7:$B$732,$D365,EUROSTAT_VBE_IND_2010!$C$7:$C$732,"*"&amp;RIGHT($A365,3)&amp;"*",EUROSTAT_VBE_IND_2010!$D$7:$D$732,"2410*"))/1000+(SUMIFS(EUROSTAT_VBE_IND_2010!Y$7:Y$732,EUROSTAT_VBE_IND_2010!$B$7:$B$732,$D365,EUROSTAT_VBE_IND_2010!$C$7:$C$732,"*"&amp;RIGHT($A365,3)&amp;"*",EUROSTAT_VBE_IND_2010!$D$7:$D$732,"3105*"))/1000</f>
        <v>0</v>
      </c>
      <c r="AP365" s="17">
        <f>(SUMIFS(EUROSTAT_VBE_IND_2010!Z$7:Z$732,EUROSTAT_VBE_IND_2010!$B$7:$B$732,$D365,EUROSTAT_VBE_IND_2010!$C$7:$C$732,"*"&amp;RIGHT($A365,3)&amp;"*",EUROSTAT_VBE_IND_2010!$D$7:$D$732,"3270A*"))/1000+(SUMIFS(EUROSTAT_VBE_IND_2010!Z$7:Z$732,EUROSTAT_VBE_IND_2010!$B$7:$B$732,$D365,EUROSTAT_VBE_IND_2010!$C$7:$C$732,"*"&amp;RIGHT($A365,3)&amp;"*",EUROSTAT_VBE_IND_2010!$D$7:$D$732,"3285*"))/1000+(SUMIFS(EUROSTAT_VBE_IND_2010!Z$7:Z$732,EUROSTAT_VBE_IND_2010!$B$7:$B$732,$D365,EUROSTAT_VBE_IND_2010!$C$7:$C$732,"*"&amp;RIGHT($A365,3)&amp;"*",EUROSTAT_VBE_IND_2010!$D$7:$D$732,"3295*"))/1000+(SUMIFS(EUROSTAT_VBE_IND_2010!Z$7:Z$732,EUROSTAT_VBE_IND_2010!$B$7:$B$732,$D365,EUROSTAT_VBE_IND_2010!$C$7:$C$732,"*"&amp;RIGHT($A365,3)&amp;"*",EUROSTAT_VBE_IND_2010!$D$7:$D$732,"2410*"))/1000+(SUMIFS(EUROSTAT_VBE_IND_2010!Z$7:Z$732,EUROSTAT_VBE_IND_2010!$B$7:$B$732,$D365,EUROSTAT_VBE_IND_2010!$C$7:$C$732,"*"&amp;RIGHT($A365,3)&amp;"*",EUROSTAT_VBE_IND_2010!$D$7:$D$732,"3105*"))/1000</f>
        <v>0</v>
      </c>
      <c r="AQ365" s="17">
        <f>(SUMIFS(EUROSTAT_VBE_IND_2010!AG$7:AG$732,EUROSTAT_VBE_IND_2010!$B$7:$B$732,$D365,EUROSTAT_VBE_IND_2010!$C$7:$C$732,"*"&amp;RIGHT($A365,3)&amp;"*",EUROSTAT_VBE_IND_2010!$D$7:$D$732,"3270A*"))/1000+(SUMIFS(EUROSTAT_VBE_IND_2010!AG$7:AG$732,EUROSTAT_VBE_IND_2010!$B$7:$B$732,$D365,EUROSTAT_VBE_IND_2010!$C$7:$C$732,"*"&amp;RIGHT($A365,3)&amp;"*",EUROSTAT_VBE_IND_2010!$D$7:$D$732,"3285*"))/1000+(SUMIFS(EUROSTAT_VBE_IND_2010!AG$7:AG$732,EUROSTAT_VBE_IND_2010!$B$7:$B$732,$D365,EUROSTAT_VBE_IND_2010!$C$7:$C$732,"*"&amp;RIGHT($A365,3)&amp;"*",EUROSTAT_VBE_IND_2010!$D$7:$D$732,"3295*"))/1000+(SUMIFS(EUROSTAT_VBE_IND_2010!AG$7:AG$732,EUROSTAT_VBE_IND_2010!$B$7:$B$732,$D365,EUROSTAT_VBE_IND_2010!$C$7:$C$732,"*"&amp;RIGHT($A365,3)&amp;"*",EUROSTAT_VBE_IND_2010!$D$7:$D$732,"2410*"))/1000+(SUMIFS(EUROSTAT_VBE_IND_2010!AG$7:AG$732,EUROSTAT_VBE_IND_2010!$B$7:$B$732,$D365,EUROSTAT_VBE_IND_2010!$C$7:$C$732,"*"&amp;RIGHT($A365,3)&amp;"*",EUROSTAT_VBE_IND_2010!$D$7:$D$732,"3105*"))/1000</f>
        <v>0</v>
      </c>
    </row>
    <row r="366" spans="1:43">
      <c r="A366" t="str">
        <f>LEFT(EUROSTAT_VBE_IND_2010!$C$579,8)</f>
        <v>B_101851</v>
      </c>
      <c r="B366" s="28" t="s">
        <v>306</v>
      </c>
      <c r="C366" t="s">
        <v>293</v>
      </c>
      <c r="D366" t="s">
        <v>126</v>
      </c>
      <c r="E366" t="s">
        <v>238</v>
      </c>
      <c r="F366" t="s">
        <v>258</v>
      </c>
      <c r="G366" s="17">
        <f>(SUMIFS(EUROSTAT_VBE_IND_2010!E$7:E$732,EUROSTAT_VBE_IND_2010!$B$7:$B$732,$D366,EUROSTAT_VBE_IND_2010!$C$7:$C$732,"*"&amp;RIGHT($A366,3)&amp;"*",EUROSTAT_VBE_IND_2010!$D$7:$D$732,"328*"))/1000-(SUMIFS(EUROSTAT_VBE_IND_2010!E$7:E$732,EUROSTAT_VBE_IND_2010!$B$7:$B$732,$D366,EUROSTAT_VBE_IND_2010!$C$7:$C$732,"*"&amp;RIGHT($A366,3)&amp;"*",EUROSTAT_VBE_IND_2010!$D$7:$D$732,"3285*"))/1000</f>
        <v>0</v>
      </c>
      <c r="H366" s="17">
        <f>(SUMIFS(EUROSTAT_VBE_IND_2010!F$7:F$732,EUROSTAT_VBE_IND_2010!$B$7:$B$732,$D366,EUROSTAT_VBE_IND_2010!$C$7:$C$732,"*"&amp;RIGHT($A366,3)&amp;"*",EUROSTAT_VBE_IND_2010!$D$7:$D$732,"328*"))/1000-(SUMIFS(EUROSTAT_VBE_IND_2010!F$7:F$732,EUROSTAT_VBE_IND_2010!$B$7:$B$732,$D366,EUROSTAT_VBE_IND_2010!$C$7:$C$732,"*"&amp;RIGHT($A366,3)&amp;"*",EUROSTAT_VBE_IND_2010!$D$7:$D$732,"3285*"))/1000</f>
        <v>0</v>
      </c>
      <c r="I366" s="17">
        <f>(SUMIFS(EUROSTAT_VBE_IND_2010!G$7:G$732,EUROSTAT_VBE_IND_2010!$B$7:$B$732,$D366,EUROSTAT_VBE_IND_2010!$C$7:$C$732,"*"&amp;RIGHT($A366,3)&amp;"*",EUROSTAT_VBE_IND_2010!$D$7:$D$732,"328*"))/1000-(SUMIFS(EUROSTAT_VBE_IND_2010!G$7:G$732,EUROSTAT_VBE_IND_2010!$B$7:$B$732,$D366,EUROSTAT_VBE_IND_2010!$C$7:$C$732,"*"&amp;RIGHT($A366,3)&amp;"*",EUROSTAT_VBE_IND_2010!$D$7:$D$732,"3285*"))/1000</f>
        <v>0</v>
      </c>
      <c r="J366" s="198">
        <f>SUMIFS('IEA Bal_CH-IND'!$D$30:$D$329,'IEA Bal_CH-IND'!$A$30:$A$329,"*"&amp;RIGHT($B366,8),'IEA Bal_CH-IND'!$C$30:$C$329,'Aggregated Balance-IND_2010'!$E366)</f>
        <v>0</v>
      </c>
      <c r="K366" s="17">
        <f>(SUMIFS(EUROSTAT_VBE_IND_2010!H$7:H$732,EUROSTAT_VBE_IND_2010!$B$7:$B$732,$D366,EUROSTAT_VBE_IND_2010!$C$7:$C$732,"*"&amp;RIGHT($A366,3)&amp;"*",EUROSTAT_VBE_IND_2010!$D$7:$D$732,"328*"))/1000-(SUMIFS(EUROSTAT_VBE_IND_2010!H$7:H$732,EUROSTAT_VBE_IND_2010!$B$7:$B$732,$D366,EUROSTAT_VBE_IND_2010!$C$7:$C$732,"*"&amp;RIGHT($A366,3)&amp;"*",EUROSTAT_VBE_IND_2010!$D$7:$D$732,"3285*"))/1000</f>
        <v>0</v>
      </c>
      <c r="L366" s="17">
        <f>(SUMIFS(EUROSTAT_VBE_IND_2010!I$7:I$732,EUROSTAT_VBE_IND_2010!$B$7:$B$732,$D366,EUROSTAT_VBE_IND_2010!$C$7:$C$732,"*"&amp;RIGHT($A366,3)&amp;"*",EUROSTAT_VBE_IND_2010!$D$7:$D$732,"328*"))/1000-(SUMIFS(EUROSTAT_VBE_IND_2010!I$7:I$732,EUROSTAT_VBE_IND_2010!$B$7:$B$732,$D366,EUROSTAT_VBE_IND_2010!$C$7:$C$732,"*"&amp;RIGHT($A366,3)&amp;"*",EUROSTAT_VBE_IND_2010!$D$7:$D$732,"3285*"))/1000</f>
        <v>0</v>
      </c>
      <c r="M366" s="17">
        <f>(SUMIFS(EUROSTAT_VBE_IND_2010!J$7:J$732,EUROSTAT_VBE_IND_2010!$B$7:$B$732,$D366,EUROSTAT_VBE_IND_2010!$C$7:$C$732,"*"&amp;RIGHT($A366,3)&amp;"*",EUROSTAT_VBE_IND_2010!$D$7:$D$732,"328*"))/1000-(SUMIFS(EUROSTAT_VBE_IND_2010!J$7:J$732,EUROSTAT_VBE_IND_2010!$B$7:$B$732,$D366,EUROSTAT_VBE_IND_2010!$C$7:$C$732,"*"&amp;RIGHT($A366,3)&amp;"*",EUROSTAT_VBE_IND_2010!$D$7:$D$732,"3285*"))/1000</f>
        <v>0</v>
      </c>
      <c r="N366" s="17">
        <f>(SUMIFS(EUROSTAT_VBE_IND_2010!K$7:K$732,EUROSTAT_VBE_IND_2010!$B$7:$B$732,$D366,EUROSTAT_VBE_IND_2010!$C$7:$C$732,"*"&amp;RIGHT($A366,3)&amp;"*",EUROSTAT_VBE_IND_2010!$D$7:$D$732,"328*"))/1000-(SUMIFS(EUROSTAT_VBE_IND_2010!K$7:K$732,EUROSTAT_VBE_IND_2010!$B$7:$B$732,$D366,EUROSTAT_VBE_IND_2010!$C$7:$C$732,"*"&amp;RIGHT($A366,3)&amp;"*",EUROSTAT_VBE_IND_2010!$D$7:$D$732,"3285*"))/1000</f>
        <v>0</v>
      </c>
      <c r="O366" s="17">
        <f>(SUMIFS(EUROSTAT_VBE_IND_2010!L$7:L$732,EUROSTAT_VBE_IND_2010!$B$7:$B$732,$D366,EUROSTAT_VBE_IND_2010!$C$7:$C$732,"*"&amp;RIGHT($A366,3)&amp;"*",EUROSTAT_VBE_IND_2010!$D$7:$D$732,"328*"))/1000-(SUMIFS(EUROSTAT_VBE_IND_2010!L$7:L$732,EUROSTAT_VBE_IND_2010!$B$7:$B$732,$D366,EUROSTAT_VBE_IND_2010!$C$7:$C$732,"*"&amp;RIGHT($A366,3)&amp;"*",EUROSTAT_VBE_IND_2010!$D$7:$D$732,"3285*"))/1000</f>
        <v>0</v>
      </c>
      <c r="P366" s="17">
        <f>(SUMIFS(EUROSTAT_VBE_IND_2010!M$7:M$732,EUROSTAT_VBE_IND_2010!$B$7:$B$732,$D366,EUROSTAT_VBE_IND_2010!$C$7:$C$732,"*"&amp;RIGHT($A366,3)&amp;"*",EUROSTAT_VBE_IND_2010!$D$7:$D$732,"328*"))/1000-(SUMIFS(EUROSTAT_VBE_IND_2010!M$7:M$732,EUROSTAT_VBE_IND_2010!$B$7:$B$732,$D366,EUROSTAT_VBE_IND_2010!$C$7:$C$732,"*"&amp;RIGHT($A366,3)&amp;"*",EUROSTAT_VBE_IND_2010!$D$7:$D$732,"3285*"))/1000</f>
        <v>0</v>
      </c>
      <c r="Q366" s="17">
        <f>(SUMIFS(EUROSTAT_VBE_IND_2010!N$7:N$732,EUROSTAT_VBE_IND_2010!$B$7:$B$732,$D366,EUROSTAT_VBE_IND_2010!$C$7:$C$732,"*"&amp;RIGHT($A366,3)&amp;"*",EUROSTAT_VBE_IND_2010!$D$7:$D$732,"328*"))/1000-(SUMIFS(EUROSTAT_VBE_IND_2010!N$7:N$732,EUROSTAT_VBE_IND_2010!$B$7:$B$732,$D366,EUROSTAT_VBE_IND_2010!$C$7:$C$732,"*"&amp;RIGHT($A366,3)&amp;"*",EUROSTAT_VBE_IND_2010!$D$7:$D$732,"3285*"))/1000</f>
        <v>0</v>
      </c>
      <c r="R366" s="17">
        <f>(SUMIFS(EUROSTAT_VBE_IND_2010!O$7:O$732,EUROSTAT_VBE_IND_2010!$B$7:$B$732,$D366,EUROSTAT_VBE_IND_2010!$C$7:$C$732,"*"&amp;RIGHT($A366,3)&amp;"*",EUROSTAT_VBE_IND_2010!$D$7:$D$732,"328*"))/1000-(SUMIFS(EUROSTAT_VBE_IND_2010!O$7:O$732,EUROSTAT_VBE_IND_2010!$B$7:$B$732,$D366,EUROSTAT_VBE_IND_2010!$C$7:$C$732,"*"&amp;RIGHT($A366,3)&amp;"*",EUROSTAT_VBE_IND_2010!$D$7:$D$732,"3285*"))/1000</f>
        <v>0</v>
      </c>
      <c r="S366" s="17">
        <f>(SUMIFS(EUROSTAT_VBE_IND_2010!P$7:P$732,EUROSTAT_VBE_IND_2010!$B$7:$B$732,$D366,EUROSTAT_VBE_IND_2010!$C$7:$C$732,"*"&amp;RIGHT($A366,3)&amp;"*",EUROSTAT_VBE_IND_2010!$D$7:$D$732,"328*"))/1000-(SUMIFS(EUROSTAT_VBE_IND_2010!P$7:P$732,EUROSTAT_VBE_IND_2010!$B$7:$B$732,$D366,EUROSTAT_VBE_IND_2010!$C$7:$C$732,"*"&amp;RIGHT($A366,3)&amp;"*",EUROSTAT_VBE_IND_2010!$D$7:$D$732,"3285*"))/1000</f>
        <v>0</v>
      </c>
      <c r="T366" s="17">
        <f>(SUMIFS(EUROSTAT_VBE_IND_2010!Q$7:Q$732,EUROSTAT_VBE_IND_2010!$B$7:$B$732,$D366,EUROSTAT_VBE_IND_2010!$C$7:$C$732,"*"&amp;RIGHT($A366,3)&amp;"*",EUROSTAT_VBE_IND_2010!$D$7:$D$732,"328*"))/1000-(SUMIFS(EUROSTAT_VBE_IND_2010!Q$7:Q$732,EUROSTAT_VBE_IND_2010!$B$7:$B$732,$D366,EUROSTAT_VBE_IND_2010!$C$7:$C$732,"*"&amp;RIGHT($A366,3)&amp;"*",EUROSTAT_VBE_IND_2010!$D$7:$D$732,"3285*"))/1000</f>
        <v>0</v>
      </c>
      <c r="U366" s="17">
        <f>(SUMIFS(EUROSTAT_VBE_IND_2010!R$7:R$732,EUROSTAT_VBE_IND_2010!$B$7:$B$732,$D366,EUROSTAT_VBE_IND_2010!$C$7:$C$732,"*"&amp;RIGHT($A366,3)&amp;"*",EUROSTAT_VBE_IND_2010!$D$7:$D$732,"328*"))/1000-(SUMIFS(EUROSTAT_VBE_IND_2010!R$7:R$732,EUROSTAT_VBE_IND_2010!$B$7:$B$732,$D366,EUROSTAT_VBE_IND_2010!$C$7:$C$732,"*"&amp;RIGHT($A366,3)&amp;"*",EUROSTAT_VBE_IND_2010!$D$7:$D$732,"3285*"))/1000</f>
        <v>0</v>
      </c>
      <c r="V366" s="17">
        <f>(SUMIFS(EUROSTAT_VBE_IND_2010!S$7:S$732,EUROSTAT_VBE_IND_2010!$B$7:$B$732,$D366,EUROSTAT_VBE_IND_2010!$C$7:$C$732,"*"&amp;RIGHT($A366,3)&amp;"*",EUROSTAT_VBE_IND_2010!$D$7:$D$732,"328*"))/1000-(SUMIFS(EUROSTAT_VBE_IND_2010!S$7:S$732,EUROSTAT_VBE_IND_2010!$B$7:$B$732,$D366,EUROSTAT_VBE_IND_2010!$C$7:$C$732,"*"&amp;RIGHT($A366,3)&amp;"*",EUROSTAT_VBE_IND_2010!$D$7:$D$732,"3285*"))/1000</f>
        <v>0</v>
      </c>
      <c r="W366" s="17">
        <f>(SUMIFS(EUROSTAT_VBE_IND_2010!T$7:T$732,EUROSTAT_VBE_IND_2010!$B$7:$B$732,$D366,EUROSTAT_VBE_IND_2010!$C$7:$C$732,"*"&amp;RIGHT($A366,3)&amp;"*",EUROSTAT_VBE_IND_2010!$D$7:$D$732,"328*"))/1000-(SUMIFS(EUROSTAT_VBE_IND_2010!T$7:T$732,EUROSTAT_VBE_IND_2010!$B$7:$B$732,$D366,EUROSTAT_VBE_IND_2010!$C$7:$C$732,"*"&amp;RIGHT($A366,3)&amp;"*",EUROSTAT_VBE_IND_2010!$D$7:$D$732,"3285*"))/1000</f>
        <v>0</v>
      </c>
      <c r="X366" s="17">
        <f>(SUMIFS(EUROSTAT_VBE_IND_2010!U$7:U$732,EUROSTAT_VBE_IND_2010!$B$7:$B$732,$D366,EUROSTAT_VBE_IND_2010!$C$7:$C$732,"*"&amp;RIGHT($A366,3)&amp;"*",EUROSTAT_VBE_IND_2010!$D$7:$D$732,"328*"))/1000-(SUMIFS(EUROSTAT_VBE_IND_2010!U$7:U$732,EUROSTAT_VBE_IND_2010!$B$7:$B$732,$D366,EUROSTAT_VBE_IND_2010!$C$7:$C$732,"*"&amp;RIGHT($A366,3)&amp;"*",EUROSTAT_VBE_IND_2010!$D$7:$D$732,"3285*"))/1000</f>
        <v>0</v>
      </c>
      <c r="Y366" s="17">
        <f>(SUMIFS(EUROSTAT_VBE_IND_2010!V$7:V$732,EUROSTAT_VBE_IND_2010!$B$7:$B$732,$D366,EUROSTAT_VBE_IND_2010!$C$7:$C$732,"*"&amp;RIGHT($A366,3)&amp;"*",EUROSTAT_VBE_IND_2010!$D$7:$D$732,"328*"))/1000-(SUMIFS(EUROSTAT_VBE_IND_2010!V$7:V$732,EUROSTAT_VBE_IND_2010!$B$7:$B$732,$D366,EUROSTAT_VBE_IND_2010!$C$7:$C$732,"*"&amp;RIGHT($A366,3)&amp;"*",EUROSTAT_VBE_IND_2010!$D$7:$D$732,"3285*"))/1000</f>
        <v>0</v>
      </c>
      <c r="Z366" s="17">
        <f>(SUMIFS(EUROSTAT_VBE_IND_2010!W$7:W$732,EUROSTAT_VBE_IND_2010!$B$7:$B$732,$D366,EUROSTAT_VBE_IND_2010!$C$7:$C$732,"*"&amp;RIGHT($A366,3)&amp;"*",EUROSTAT_VBE_IND_2010!$D$7:$D$732,"328*"))/1000-(SUMIFS(EUROSTAT_VBE_IND_2010!W$7:W$732,EUROSTAT_VBE_IND_2010!$B$7:$B$732,$D366,EUROSTAT_VBE_IND_2010!$C$7:$C$732,"*"&amp;RIGHT($A366,3)&amp;"*",EUROSTAT_VBE_IND_2010!$D$7:$D$732,"3285*"))/1000</f>
        <v>0</v>
      </c>
      <c r="AA366" s="17">
        <f>(SUMIFS(EUROSTAT_VBE_IND_2010!X$7:X$732,EUROSTAT_VBE_IND_2010!$B$7:$B$732,$D366,EUROSTAT_VBE_IND_2010!$C$7:$C$732,"*"&amp;RIGHT($A366,3)&amp;"*",EUROSTAT_VBE_IND_2010!$D$7:$D$732,"328*"))/1000-(SUMIFS(EUROSTAT_VBE_IND_2010!X$7:X$732,EUROSTAT_VBE_IND_2010!$B$7:$B$732,$D366,EUROSTAT_VBE_IND_2010!$C$7:$C$732,"*"&amp;RIGHT($A366,3)&amp;"*",EUROSTAT_VBE_IND_2010!$D$7:$D$732,"3285*"))/1000</f>
        <v>0</v>
      </c>
      <c r="AB366" s="17">
        <f>(SUMIFS(EUROSTAT_VBE_IND_2010!AA$7:AA$732,EUROSTAT_VBE_IND_2010!$B$7:$B$732,$D366,EUROSTAT_VBE_IND_2010!$C$7:$C$732,"*"&amp;RIGHT($A366,3)&amp;"*",EUROSTAT_VBE_IND_2010!$D$7:$D$732,"328*"))/1000-(SUMIFS(EUROSTAT_VBE_IND_2010!AA$7:AA$732,EUROSTAT_VBE_IND_2010!$B$7:$B$732,$D366,EUROSTAT_VBE_IND_2010!$C$7:$C$732,"*"&amp;RIGHT($A366,3)&amp;"*",EUROSTAT_VBE_IND_2010!$D$7:$D$732,"3285*"))/1000</f>
        <v>0</v>
      </c>
      <c r="AC366" s="17">
        <f>(SUMIFS(EUROSTAT_VBE_IND_2010!AB$7:AB$732,EUROSTAT_VBE_IND_2010!$B$7:$B$732,$D366,EUROSTAT_VBE_IND_2010!$C$7:$C$732,"*"&amp;RIGHT($A366,3)&amp;"*",EUROSTAT_VBE_IND_2010!$D$7:$D$732,"328*"))/1000-(SUMIFS(EUROSTAT_VBE_IND_2010!AB$7:AB$732,EUROSTAT_VBE_IND_2010!$B$7:$B$732,$D366,EUROSTAT_VBE_IND_2010!$C$7:$C$732,"*"&amp;RIGHT($A366,3)&amp;"*",EUROSTAT_VBE_IND_2010!$D$7:$D$732,"3285*"))/1000</f>
        <v>0</v>
      </c>
      <c r="AD366" s="17">
        <f>(SUMIFS(EUROSTAT_VBE_IND_2010!AC$7:AC$732,EUROSTAT_VBE_IND_2010!$B$7:$B$732,$D366,EUROSTAT_VBE_IND_2010!$C$7:$C$732,"*"&amp;RIGHT($A366,3)&amp;"*",EUROSTAT_VBE_IND_2010!$D$7:$D$732,"328*"))/1000-(SUMIFS(EUROSTAT_VBE_IND_2010!AC$7:AC$732,EUROSTAT_VBE_IND_2010!$B$7:$B$732,$D366,EUROSTAT_VBE_IND_2010!$C$7:$C$732,"*"&amp;RIGHT($A366,3)&amp;"*",EUROSTAT_VBE_IND_2010!$D$7:$D$732,"3285*"))/1000</f>
        <v>0</v>
      </c>
      <c r="AE366" s="17">
        <f>(SUMIFS(EUROSTAT_VBE_IND_2010!AD$7:AD$732,EUROSTAT_VBE_IND_2010!$B$7:$B$732,$D366,EUROSTAT_VBE_IND_2010!$C$7:$C$732,"*"&amp;RIGHT($A366,3)&amp;"*",EUROSTAT_VBE_IND_2010!$D$7:$D$732,"328*"))/1000-(SUMIFS(EUROSTAT_VBE_IND_2010!AD$7:AD$732,EUROSTAT_VBE_IND_2010!$B$7:$B$732,$D366,EUROSTAT_VBE_IND_2010!$C$7:$C$732,"*"&amp;RIGHT($A366,3)&amp;"*",EUROSTAT_VBE_IND_2010!$D$7:$D$732,"3285*"))/1000</f>
        <v>0</v>
      </c>
      <c r="AF366" s="17">
        <f>(SUMIFS(EUROSTAT_VBE_IND_2010!AE$7:AE$732,EUROSTAT_VBE_IND_2010!$B$7:$B$732,$D366,EUROSTAT_VBE_IND_2010!$C$7:$C$732,"*"&amp;RIGHT($A366,3)&amp;"*",EUROSTAT_VBE_IND_2010!$D$7:$D$732,"328*"))/1000-(SUMIFS(EUROSTAT_VBE_IND_2010!AE$7:AE$732,EUROSTAT_VBE_IND_2010!$B$7:$B$732,$D366,EUROSTAT_VBE_IND_2010!$C$7:$C$732,"*"&amp;RIGHT($A366,3)&amp;"*",EUROSTAT_VBE_IND_2010!$D$7:$D$732,"3285*"))/1000</f>
        <v>0</v>
      </c>
      <c r="AG366" s="17">
        <f>(SUMIFS(EUROSTAT_VBE_IND_2010!AF$7:AF$732,EUROSTAT_VBE_IND_2010!$B$7:$B$732,$D366,EUROSTAT_VBE_IND_2010!$C$7:$C$732,"*"&amp;RIGHT($A366,3)&amp;"*",EUROSTAT_VBE_IND_2010!$D$7:$D$732,"328*"))/1000-(SUMIFS(EUROSTAT_VBE_IND_2010!AF$7:AF$732,EUROSTAT_VBE_IND_2010!$B$7:$B$732,$D366,EUROSTAT_VBE_IND_2010!$C$7:$C$732,"*"&amp;RIGHT($A366,3)&amp;"*",EUROSTAT_VBE_IND_2010!$D$7:$D$732,"3285*"))/1000</f>
        <v>0</v>
      </c>
      <c r="AH366" s="17">
        <f>(SUMIFS(EUROSTAT_VBE_IND_2010!AH$7:AH$732,EUROSTAT_VBE_IND_2010!$B$7:$B$732,$D366,EUROSTAT_VBE_IND_2010!$C$7:$C$732,"*"&amp;RIGHT($A366,3)&amp;"*",EUROSTAT_VBE_IND_2010!$D$7:$D$732,"328*"))/1000-(SUMIFS(EUROSTAT_VBE_IND_2010!AH$7:AH$732,EUROSTAT_VBE_IND_2010!$B$7:$B$732,$D366,EUROSTAT_VBE_IND_2010!$C$7:$C$732,"*"&amp;RIGHT($A366,3)&amp;"*",EUROSTAT_VBE_IND_2010!$D$7:$D$732,"3285*"))/1000</f>
        <v>0</v>
      </c>
      <c r="AI366" s="17">
        <f>(SUMIFS(EUROSTAT_VBE_IND_2010!AI$7:AI$732,EUROSTAT_VBE_IND_2010!$B$7:$B$732,$D366,EUROSTAT_VBE_IND_2010!$C$7:$C$732,"*"&amp;RIGHT($A366,3)&amp;"*",EUROSTAT_VBE_IND_2010!$D$7:$D$732,"328*"))/1000-(SUMIFS(EUROSTAT_VBE_IND_2010!AI$7:AI$732,EUROSTAT_VBE_IND_2010!$B$7:$B$732,$D366,EUROSTAT_VBE_IND_2010!$C$7:$C$732,"*"&amp;RIGHT($A366,3)&amp;"*",EUROSTAT_VBE_IND_2010!$D$7:$D$732,"3285*"))/1000</f>
        <v>0</v>
      </c>
      <c r="AJ366" s="17">
        <f>(SUMIFS(EUROSTAT_VBE_IND_2010!AJ$7:AJ$732,EUROSTAT_VBE_IND_2010!$B$7:$B$732,$D366,EUROSTAT_VBE_IND_2010!$C$7:$C$732,"*"&amp;RIGHT($A366,3)&amp;"*",EUROSTAT_VBE_IND_2010!$D$7:$D$732,"328*"))/1000-(SUMIFS(EUROSTAT_VBE_IND_2010!AJ$7:AJ$732,EUROSTAT_VBE_IND_2010!$B$7:$B$732,$D366,EUROSTAT_VBE_IND_2010!$C$7:$C$732,"*"&amp;RIGHT($A366,3)&amp;"*",EUROSTAT_VBE_IND_2010!$D$7:$D$732,"3285*"))/1000</f>
        <v>0</v>
      </c>
      <c r="AK366" s="17">
        <f>(SUMIFS(EUROSTAT_VBE_IND_2010!AK$7:AK$732,EUROSTAT_VBE_IND_2010!$B$7:$B$732,$D366,EUROSTAT_VBE_IND_2010!$C$7:$C$732,"*"&amp;RIGHT($A366,3)&amp;"*",EUROSTAT_VBE_IND_2010!$D$7:$D$732,"328*"))/1000-(SUMIFS(EUROSTAT_VBE_IND_2010!AK$7:AK$732,EUROSTAT_VBE_IND_2010!$B$7:$B$732,$D366,EUROSTAT_VBE_IND_2010!$C$7:$C$732,"*"&amp;RIGHT($A366,3)&amp;"*",EUROSTAT_VBE_IND_2010!$D$7:$D$732,"3285*"))/1000</f>
        <v>0</v>
      </c>
      <c r="AL366" s="198">
        <f>SUMIFS('IEA Bal_AL-IND'!$D$30:$D$329,'IEA Bal_AL-IND'!$A$30:$A$329,"*"&amp;RIGHT($B366,8),'IEA Bal_AL-IND'!$C$30:$C$329,'Aggregated Balance-IND_2010'!$E366)</f>
        <v>0</v>
      </c>
      <c r="AM366" s="198">
        <f>SUMIFS('IEA Bal_BA-IND'!$D$30:$D$329,'IEA Bal_BA-IND'!$A$30:$A$329,"*"&amp;RIGHT($B366,8),'IEA Bal_BA-IND'!$C$30:$C$329,'Aggregated Balance-IND_2010'!$E366)</f>
        <v>0</v>
      </c>
      <c r="AN366" s="198">
        <f>SUMIFS('IEA Bal_KS-IND'!$D$30:$D$329,'IEA Bal_KS-IND'!$A$30:$A$329,"*"&amp;RIGHT($B366,8),'IEA Bal_KS-IND'!$C$30:$C$329,'Aggregated Balance-IND_2010'!$E366)</f>
        <v>0</v>
      </c>
      <c r="AO366" s="17">
        <f>(SUMIFS(EUROSTAT_VBE_IND_2010!Y$7:Y$732,EUROSTAT_VBE_IND_2010!$B$7:$B$732,$D366,EUROSTAT_VBE_IND_2010!$C$7:$C$732,"*"&amp;RIGHT($A366,3)&amp;"*",EUROSTAT_VBE_IND_2010!$D$7:$D$732,"328*"))/1000-(SUMIFS(EUROSTAT_VBE_IND_2010!Y$7:Y$732,EUROSTAT_VBE_IND_2010!$B$7:$B$732,$D366,EUROSTAT_VBE_IND_2010!$C$7:$C$732,"*"&amp;RIGHT($A366,3)&amp;"*",EUROSTAT_VBE_IND_2010!$D$7:$D$732,"3285*"))/1000</f>
        <v>0</v>
      </c>
      <c r="AP366" s="17">
        <f>(SUMIFS(EUROSTAT_VBE_IND_2010!Z$7:Z$732,EUROSTAT_VBE_IND_2010!$B$7:$B$732,$D366,EUROSTAT_VBE_IND_2010!$C$7:$C$732,"*"&amp;RIGHT($A366,3)&amp;"*",EUROSTAT_VBE_IND_2010!$D$7:$D$732,"328*"))/1000-(SUMIFS(EUROSTAT_VBE_IND_2010!Z$7:Z$732,EUROSTAT_VBE_IND_2010!$B$7:$B$732,$D366,EUROSTAT_VBE_IND_2010!$C$7:$C$732,"*"&amp;RIGHT($A366,3)&amp;"*",EUROSTAT_VBE_IND_2010!$D$7:$D$732,"3285*"))/1000</f>
        <v>0</v>
      </c>
      <c r="AQ366" s="17">
        <f>(SUMIFS(EUROSTAT_VBE_IND_2010!AG$7:AG$732,EUROSTAT_VBE_IND_2010!$B$7:$B$732,$D366,EUROSTAT_VBE_IND_2010!$C$7:$C$732,"*"&amp;RIGHT($A366,3)&amp;"*",EUROSTAT_VBE_IND_2010!$D$7:$D$732,"328*"))/1000-(SUMIFS(EUROSTAT_VBE_IND_2010!AG$7:AG$732,EUROSTAT_VBE_IND_2010!$B$7:$B$732,$D366,EUROSTAT_VBE_IND_2010!$C$7:$C$732,"*"&amp;RIGHT($A366,3)&amp;"*",EUROSTAT_VBE_IND_2010!$D$7:$D$732,"3285*"))/1000</f>
        <v>0</v>
      </c>
    </row>
    <row r="367" spans="1:43">
      <c r="A367" t="str">
        <f>LEFT(EUROSTAT_VBE_IND_2010!$C$579,8)</f>
        <v>B_101851</v>
      </c>
      <c r="B367" s="28" t="s">
        <v>306</v>
      </c>
      <c r="C367" t="s">
        <v>293</v>
      </c>
      <c r="D367" t="s">
        <v>126</v>
      </c>
      <c r="E367" t="s">
        <v>239</v>
      </c>
      <c r="F367" t="s">
        <v>259</v>
      </c>
      <c r="G367" s="17">
        <f>(SUMIFS(EUROSTAT_VBE_IND_2010!E$7:E$732,EUROSTAT_VBE_IND_2010!$B$7:$B$732,$D367,EUROSTAT_VBE_IND_2010!$C$7:$C$732,"*"&amp;RIGHT($A367,3)&amp;"*",EUROSTAT_VBE_IND_2010!$D$7:$D$732,"4100*"))/1000+(SUMIFS(EUROSTAT_VBE_IND_2010!E$7:E$732,EUROSTAT_VBE_IND_2010!$B$7:$B$732,$D367,EUROSTAT_VBE_IND_2010!$C$7:$C$732,"*"&amp;RIGHT($A367,3)&amp;"*",EUROSTAT_VBE_IND_2010!$D$7:$D$732,"4230*"))/1000+(SUMIFS(EUROSTAT_VBE_IND_2010!E$7:E$732,EUROSTAT_VBE_IND_2010!$B$7:$B$732,$D367,EUROSTAT_VBE_IND_2010!$C$7:$C$732,"*"&amp;RIGHT($A367,3)&amp;"*",EUROSTAT_VBE_IND_2010!$D$7:$D$732,"4240*"))/1000+(SUMIFS(EUROSTAT_VBE_IND_2010!E$7:E$732,EUROSTAT_VBE_IND_2010!$B$7:$B$732,$D367,EUROSTAT_VBE_IND_2010!$C$7:$C$732,"*"&amp;RIGHT($A367,3)&amp;"*",EUROSTAT_VBE_IND_2010!$D$7:$D$732,"3106*"))/1000</f>
        <v>2.863</v>
      </c>
      <c r="H367" s="17">
        <f>(SUMIFS(EUROSTAT_VBE_IND_2010!F$7:F$732,EUROSTAT_VBE_IND_2010!$B$7:$B$732,$D367,EUROSTAT_VBE_IND_2010!$C$7:$C$732,"*"&amp;RIGHT($A367,3)&amp;"*",EUROSTAT_VBE_IND_2010!$D$7:$D$732,"4100*"))/1000+(SUMIFS(EUROSTAT_VBE_IND_2010!F$7:F$732,EUROSTAT_VBE_IND_2010!$B$7:$B$732,$D367,EUROSTAT_VBE_IND_2010!$C$7:$C$732,"*"&amp;RIGHT($A367,3)&amp;"*",EUROSTAT_VBE_IND_2010!$D$7:$D$732,"4230*"))/1000+(SUMIFS(EUROSTAT_VBE_IND_2010!F$7:F$732,EUROSTAT_VBE_IND_2010!$B$7:$B$732,$D367,EUROSTAT_VBE_IND_2010!$C$7:$C$732,"*"&amp;RIGHT($A367,3)&amp;"*",EUROSTAT_VBE_IND_2010!$D$7:$D$732,"4240*"))/1000+(SUMIFS(EUROSTAT_VBE_IND_2010!F$7:F$732,EUROSTAT_VBE_IND_2010!$B$7:$B$732,$D367,EUROSTAT_VBE_IND_2010!$C$7:$C$732,"*"&amp;RIGHT($A367,3)&amp;"*",EUROSTAT_VBE_IND_2010!$D$7:$D$732,"3106*"))/1000</f>
        <v>0.699</v>
      </c>
      <c r="I367" s="17">
        <f>(SUMIFS(EUROSTAT_VBE_IND_2010!G$7:G$732,EUROSTAT_VBE_IND_2010!$B$7:$B$732,$D367,EUROSTAT_VBE_IND_2010!$C$7:$C$732,"*"&amp;RIGHT($A367,3)&amp;"*",EUROSTAT_VBE_IND_2010!$D$7:$D$732,"4100*"))/1000+(SUMIFS(EUROSTAT_VBE_IND_2010!G$7:G$732,EUROSTAT_VBE_IND_2010!$B$7:$B$732,$D367,EUROSTAT_VBE_IND_2010!$C$7:$C$732,"*"&amp;RIGHT($A367,3)&amp;"*",EUROSTAT_VBE_IND_2010!$D$7:$D$732,"4230*"))/1000+(SUMIFS(EUROSTAT_VBE_IND_2010!G$7:G$732,EUROSTAT_VBE_IND_2010!$B$7:$B$732,$D367,EUROSTAT_VBE_IND_2010!$C$7:$C$732,"*"&amp;RIGHT($A367,3)&amp;"*",EUROSTAT_VBE_IND_2010!$D$7:$D$732,"4240*"))/1000+(SUMIFS(EUROSTAT_VBE_IND_2010!G$7:G$732,EUROSTAT_VBE_IND_2010!$B$7:$B$732,$D367,EUROSTAT_VBE_IND_2010!$C$7:$C$732,"*"&amp;RIGHT($A367,3)&amp;"*",EUROSTAT_VBE_IND_2010!$D$7:$D$732,"3106*"))/1000</f>
        <v>0.589</v>
      </c>
      <c r="J367" s="198">
        <f>SUMIFS('IEA Bal_CH-IND'!$D$30:$D$329,'IEA Bal_CH-IND'!$A$30:$A$329,"*"&amp;RIGHT($B367,8),'IEA Bal_CH-IND'!$C$30:$C$329,'Aggregated Balance-IND_2010'!$E367)</f>
        <v>0</v>
      </c>
      <c r="K367" s="17">
        <f>(SUMIFS(EUROSTAT_VBE_IND_2010!H$7:H$732,EUROSTAT_VBE_IND_2010!$B$7:$B$732,$D367,EUROSTAT_VBE_IND_2010!$C$7:$C$732,"*"&amp;RIGHT($A367,3)&amp;"*",EUROSTAT_VBE_IND_2010!$D$7:$D$732,"4100*"))/1000+(SUMIFS(EUROSTAT_VBE_IND_2010!H$7:H$732,EUROSTAT_VBE_IND_2010!$B$7:$B$732,$D367,EUROSTAT_VBE_IND_2010!$C$7:$C$732,"*"&amp;RIGHT($A367,3)&amp;"*",EUROSTAT_VBE_IND_2010!$D$7:$D$732,"4230*"))/1000+(SUMIFS(EUROSTAT_VBE_IND_2010!H$7:H$732,EUROSTAT_VBE_IND_2010!$B$7:$B$732,$D367,EUROSTAT_VBE_IND_2010!$C$7:$C$732,"*"&amp;RIGHT($A367,3)&amp;"*",EUROSTAT_VBE_IND_2010!$D$7:$D$732,"4240*"))/1000+(SUMIFS(EUROSTAT_VBE_IND_2010!H$7:H$732,EUROSTAT_VBE_IND_2010!$B$7:$B$732,$D367,EUROSTAT_VBE_IND_2010!$C$7:$C$732,"*"&amp;RIGHT($A367,3)&amp;"*",EUROSTAT_VBE_IND_2010!$D$7:$D$732,"3106*"))/1000</f>
        <v>0</v>
      </c>
      <c r="L367" s="17">
        <f>(SUMIFS(EUROSTAT_VBE_IND_2010!I$7:I$732,EUROSTAT_VBE_IND_2010!$B$7:$B$732,$D367,EUROSTAT_VBE_IND_2010!$C$7:$C$732,"*"&amp;RIGHT($A367,3)&amp;"*",EUROSTAT_VBE_IND_2010!$D$7:$D$732,"4100*"))/1000+(SUMIFS(EUROSTAT_VBE_IND_2010!I$7:I$732,EUROSTAT_VBE_IND_2010!$B$7:$B$732,$D367,EUROSTAT_VBE_IND_2010!$C$7:$C$732,"*"&amp;RIGHT($A367,3)&amp;"*",EUROSTAT_VBE_IND_2010!$D$7:$D$732,"4230*"))/1000+(SUMIFS(EUROSTAT_VBE_IND_2010!I$7:I$732,EUROSTAT_VBE_IND_2010!$B$7:$B$732,$D367,EUROSTAT_VBE_IND_2010!$C$7:$C$732,"*"&amp;RIGHT($A367,3)&amp;"*",EUROSTAT_VBE_IND_2010!$D$7:$D$732,"4240*"))/1000+(SUMIFS(EUROSTAT_VBE_IND_2010!I$7:I$732,EUROSTAT_VBE_IND_2010!$B$7:$B$732,$D367,EUROSTAT_VBE_IND_2010!$C$7:$C$732,"*"&amp;RIGHT($A367,3)&amp;"*",EUROSTAT_VBE_IND_2010!$D$7:$D$732,"3106*"))/1000</f>
        <v>1.319</v>
      </c>
      <c r="M367" s="17">
        <f>(SUMIFS(EUROSTAT_VBE_IND_2010!J$7:J$732,EUROSTAT_VBE_IND_2010!$B$7:$B$732,$D367,EUROSTAT_VBE_IND_2010!$C$7:$C$732,"*"&amp;RIGHT($A367,3)&amp;"*",EUROSTAT_VBE_IND_2010!$D$7:$D$732,"4100*"))/1000+(SUMIFS(EUROSTAT_VBE_IND_2010!J$7:J$732,EUROSTAT_VBE_IND_2010!$B$7:$B$732,$D367,EUROSTAT_VBE_IND_2010!$C$7:$C$732,"*"&amp;RIGHT($A367,3)&amp;"*",EUROSTAT_VBE_IND_2010!$D$7:$D$732,"4230*"))/1000+(SUMIFS(EUROSTAT_VBE_IND_2010!J$7:J$732,EUROSTAT_VBE_IND_2010!$B$7:$B$732,$D367,EUROSTAT_VBE_IND_2010!$C$7:$C$732,"*"&amp;RIGHT($A367,3)&amp;"*",EUROSTAT_VBE_IND_2010!$D$7:$D$732,"4240*"))/1000+(SUMIFS(EUROSTAT_VBE_IND_2010!J$7:J$732,EUROSTAT_VBE_IND_2010!$B$7:$B$732,$D367,EUROSTAT_VBE_IND_2010!$C$7:$C$732,"*"&amp;RIGHT($A367,3)&amp;"*",EUROSTAT_VBE_IND_2010!$D$7:$D$732,"3106*"))/1000</f>
        <v>6.317</v>
      </c>
      <c r="N367" s="17">
        <f>(SUMIFS(EUROSTAT_VBE_IND_2010!K$7:K$732,EUROSTAT_VBE_IND_2010!$B$7:$B$732,$D367,EUROSTAT_VBE_IND_2010!$C$7:$C$732,"*"&amp;RIGHT($A367,3)&amp;"*",EUROSTAT_VBE_IND_2010!$D$7:$D$732,"4100*"))/1000+(SUMIFS(EUROSTAT_VBE_IND_2010!K$7:K$732,EUROSTAT_VBE_IND_2010!$B$7:$B$732,$D367,EUROSTAT_VBE_IND_2010!$C$7:$C$732,"*"&amp;RIGHT($A367,3)&amp;"*",EUROSTAT_VBE_IND_2010!$D$7:$D$732,"4230*"))/1000+(SUMIFS(EUROSTAT_VBE_IND_2010!K$7:K$732,EUROSTAT_VBE_IND_2010!$B$7:$B$732,$D367,EUROSTAT_VBE_IND_2010!$C$7:$C$732,"*"&amp;RIGHT($A367,3)&amp;"*",EUROSTAT_VBE_IND_2010!$D$7:$D$732,"4240*"))/1000+(SUMIFS(EUROSTAT_VBE_IND_2010!K$7:K$732,EUROSTAT_VBE_IND_2010!$B$7:$B$732,$D367,EUROSTAT_VBE_IND_2010!$C$7:$C$732,"*"&amp;RIGHT($A367,3)&amp;"*",EUROSTAT_VBE_IND_2010!$D$7:$D$732,"3106*"))/1000</f>
        <v>0.212</v>
      </c>
      <c r="O367" s="17">
        <f>(SUMIFS(EUROSTAT_VBE_IND_2010!L$7:L$732,EUROSTAT_VBE_IND_2010!$B$7:$B$732,$D367,EUROSTAT_VBE_IND_2010!$C$7:$C$732,"*"&amp;RIGHT($A367,3)&amp;"*",EUROSTAT_VBE_IND_2010!$D$7:$D$732,"4100*"))/1000+(SUMIFS(EUROSTAT_VBE_IND_2010!L$7:L$732,EUROSTAT_VBE_IND_2010!$B$7:$B$732,$D367,EUROSTAT_VBE_IND_2010!$C$7:$C$732,"*"&amp;RIGHT($A367,3)&amp;"*",EUROSTAT_VBE_IND_2010!$D$7:$D$732,"4230*"))/1000+(SUMIFS(EUROSTAT_VBE_IND_2010!L$7:L$732,EUROSTAT_VBE_IND_2010!$B$7:$B$732,$D367,EUROSTAT_VBE_IND_2010!$C$7:$C$732,"*"&amp;RIGHT($A367,3)&amp;"*",EUROSTAT_VBE_IND_2010!$D$7:$D$732,"4240*"))/1000+(SUMIFS(EUROSTAT_VBE_IND_2010!L$7:L$732,EUROSTAT_VBE_IND_2010!$B$7:$B$732,$D367,EUROSTAT_VBE_IND_2010!$C$7:$C$732,"*"&amp;RIGHT($A367,3)&amp;"*",EUROSTAT_VBE_IND_2010!$D$7:$D$732,"3106*"))/1000</f>
        <v>0.375</v>
      </c>
      <c r="P367" s="17">
        <f>(SUMIFS(EUROSTAT_VBE_IND_2010!M$7:M$732,EUROSTAT_VBE_IND_2010!$B$7:$B$732,$D367,EUROSTAT_VBE_IND_2010!$C$7:$C$732,"*"&amp;RIGHT($A367,3)&amp;"*",EUROSTAT_VBE_IND_2010!$D$7:$D$732,"4100*"))/1000+(SUMIFS(EUROSTAT_VBE_IND_2010!M$7:M$732,EUROSTAT_VBE_IND_2010!$B$7:$B$732,$D367,EUROSTAT_VBE_IND_2010!$C$7:$C$732,"*"&amp;RIGHT($A367,3)&amp;"*",EUROSTAT_VBE_IND_2010!$D$7:$D$732,"4230*"))/1000+(SUMIFS(EUROSTAT_VBE_IND_2010!M$7:M$732,EUROSTAT_VBE_IND_2010!$B$7:$B$732,$D367,EUROSTAT_VBE_IND_2010!$C$7:$C$732,"*"&amp;RIGHT($A367,3)&amp;"*",EUROSTAT_VBE_IND_2010!$D$7:$D$732,"4240*"))/1000+(SUMIFS(EUROSTAT_VBE_IND_2010!M$7:M$732,EUROSTAT_VBE_IND_2010!$B$7:$B$732,$D367,EUROSTAT_VBE_IND_2010!$C$7:$C$732,"*"&amp;RIGHT($A367,3)&amp;"*",EUROSTAT_VBE_IND_2010!$D$7:$D$732,"3106*"))/1000</f>
        <v>0.038</v>
      </c>
      <c r="Q367" s="17">
        <f>(SUMIFS(EUROSTAT_VBE_IND_2010!N$7:N$732,EUROSTAT_VBE_IND_2010!$B$7:$B$732,$D367,EUROSTAT_VBE_IND_2010!$C$7:$C$732,"*"&amp;RIGHT($A367,3)&amp;"*",EUROSTAT_VBE_IND_2010!$D$7:$D$732,"4100*"))/1000+(SUMIFS(EUROSTAT_VBE_IND_2010!N$7:N$732,EUROSTAT_VBE_IND_2010!$B$7:$B$732,$D367,EUROSTAT_VBE_IND_2010!$C$7:$C$732,"*"&amp;RIGHT($A367,3)&amp;"*",EUROSTAT_VBE_IND_2010!$D$7:$D$732,"4230*"))/1000+(SUMIFS(EUROSTAT_VBE_IND_2010!N$7:N$732,EUROSTAT_VBE_IND_2010!$B$7:$B$732,$D367,EUROSTAT_VBE_IND_2010!$C$7:$C$732,"*"&amp;RIGHT($A367,3)&amp;"*",EUROSTAT_VBE_IND_2010!$D$7:$D$732,"4240*"))/1000+(SUMIFS(EUROSTAT_VBE_IND_2010!N$7:N$732,EUROSTAT_VBE_IND_2010!$B$7:$B$732,$D367,EUROSTAT_VBE_IND_2010!$C$7:$C$732,"*"&amp;RIGHT($A367,3)&amp;"*",EUROSTAT_VBE_IND_2010!$D$7:$D$732,"3106*"))/1000</f>
        <v>1.638</v>
      </c>
      <c r="R367" s="17">
        <f>(SUMIFS(EUROSTAT_VBE_IND_2010!O$7:O$732,EUROSTAT_VBE_IND_2010!$B$7:$B$732,$D367,EUROSTAT_VBE_IND_2010!$C$7:$C$732,"*"&amp;RIGHT($A367,3)&amp;"*",EUROSTAT_VBE_IND_2010!$D$7:$D$732,"4100*"))/1000+(SUMIFS(EUROSTAT_VBE_IND_2010!O$7:O$732,EUROSTAT_VBE_IND_2010!$B$7:$B$732,$D367,EUROSTAT_VBE_IND_2010!$C$7:$C$732,"*"&amp;RIGHT($A367,3)&amp;"*",EUROSTAT_VBE_IND_2010!$D$7:$D$732,"4230*"))/1000+(SUMIFS(EUROSTAT_VBE_IND_2010!O$7:O$732,EUROSTAT_VBE_IND_2010!$B$7:$B$732,$D367,EUROSTAT_VBE_IND_2010!$C$7:$C$732,"*"&amp;RIGHT($A367,3)&amp;"*",EUROSTAT_VBE_IND_2010!$D$7:$D$732,"4240*"))/1000+(SUMIFS(EUROSTAT_VBE_IND_2010!O$7:O$732,EUROSTAT_VBE_IND_2010!$B$7:$B$732,$D367,EUROSTAT_VBE_IND_2010!$C$7:$C$732,"*"&amp;RIGHT($A367,3)&amp;"*",EUROSTAT_VBE_IND_2010!$D$7:$D$732,"3106*"))/1000</f>
        <v>0.063</v>
      </c>
      <c r="S367" s="17">
        <f>(SUMIFS(EUROSTAT_VBE_IND_2010!P$7:P$732,EUROSTAT_VBE_IND_2010!$B$7:$B$732,$D367,EUROSTAT_VBE_IND_2010!$C$7:$C$732,"*"&amp;RIGHT($A367,3)&amp;"*",EUROSTAT_VBE_IND_2010!$D$7:$D$732,"4100*"))/1000+(SUMIFS(EUROSTAT_VBE_IND_2010!P$7:P$732,EUROSTAT_VBE_IND_2010!$B$7:$B$732,$D367,EUROSTAT_VBE_IND_2010!$C$7:$C$732,"*"&amp;RIGHT($A367,3)&amp;"*",EUROSTAT_VBE_IND_2010!$D$7:$D$732,"4230*"))/1000+(SUMIFS(EUROSTAT_VBE_IND_2010!P$7:P$732,EUROSTAT_VBE_IND_2010!$B$7:$B$732,$D367,EUROSTAT_VBE_IND_2010!$C$7:$C$732,"*"&amp;RIGHT($A367,3)&amp;"*",EUROSTAT_VBE_IND_2010!$D$7:$D$732,"4240*"))/1000+(SUMIFS(EUROSTAT_VBE_IND_2010!P$7:P$732,EUROSTAT_VBE_IND_2010!$B$7:$B$732,$D367,EUROSTAT_VBE_IND_2010!$C$7:$C$732,"*"&amp;RIGHT($A367,3)&amp;"*",EUROSTAT_VBE_IND_2010!$D$7:$D$732,"3106*"))/1000</f>
        <v>2.508</v>
      </c>
      <c r="T367" s="17">
        <f>(SUMIFS(EUROSTAT_VBE_IND_2010!Q$7:Q$732,EUROSTAT_VBE_IND_2010!$B$7:$B$732,$D367,EUROSTAT_VBE_IND_2010!$C$7:$C$732,"*"&amp;RIGHT($A367,3)&amp;"*",EUROSTAT_VBE_IND_2010!$D$7:$D$732,"4100*"))/1000+(SUMIFS(EUROSTAT_VBE_IND_2010!Q$7:Q$732,EUROSTAT_VBE_IND_2010!$B$7:$B$732,$D367,EUROSTAT_VBE_IND_2010!$C$7:$C$732,"*"&amp;RIGHT($A367,3)&amp;"*",EUROSTAT_VBE_IND_2010!$D$7:$D$732,"4230*"))/1000+(SUMIFS(EUROSTAT_VBE_IND_2010!Q$7:Q$732,EUROSTAT_VBE_IND_2010!$B$7:$B$732,$D367,EUROSTAT_VBE_IND_2010!$C$7:$C$732,"*"&amp;RIGHT($A367,3)&amp;"*",EUROSTAT_VBE_IND_2010!$D$7:$D$732,"4240*"))/1000+(SUMIFS(EUROSTAT_VBE_IND_2010!Q$7:Q$732,EUROSTAT_VBE_IND_2010!$B$7:$B$732,$D367,EUROSTAT_VBE_IND_2010!$C$7:$C$732,"*"&amp;RIGHT($A367,3)&amp;"*",EUROSTAT_VBE_IND_2010!$D$7:$D$732,"3106*"))/1000</f>
        <v>0.327</v>
      </c>
      <c r="U367" s="17">
        <f>(SUMIFS(EUROSTAT_VBE_IND_2010!R$7:R$732,EUROSTAT_VBE_IND_2010!$B$7:$B$732,$D367,EUROSTAT_VBE_IND_2010!$C$7:$C$732,"*"&amp;RIGHT($A367,3)&amp;"*",EUROSTAT_VBE_IND_2010!$D$7:$D$732,"4100*"))/1000+(SUMIFS(EUROSTAT_VBE_IND_2010!R$7:R$732,EUROSTAT_VBE_IND_2010!$B$7:$B$732,$D367,EUROSTAT_VBE_IND_2010!$C$7:$C$732,"*"&amp;RIGHT($A367,3)&amp;"*",EUROSTAT_VBE_IND_2010!$D$7:$D$732,"4230*"))/1000+(SUMIFS(EUROSTAT_VBE_IND_2010!R$7:R$732,EUROSTAT_VBE_IND_2010!$B$7:$B$732,$D367,EUROSTAT_VBE_IND_2010!$C$7:$C$732,"*"&amp;RIGHT($A367,3)&amp;"*",EUROSTAT_VBE_IND_2010!$D$7:$D$732,"4240*"))/1000+(SUMIFS(EUROSTAT_VBE_IND_2010!R$7:R$732,EUROSTAT_VBE_IND_2010!$B$7:$B$732,$D367,EUROSTAT_VBE_IND_2010!$C$7:$C$732,"*"&amp;RIGHT($A367,3)&amp;"*",EUROSTAT_VBE_IND_2010!$D$7:$D$732,"3106*"))/1000</f>
        <v>0.722</v>
      </c>
      <c r="V367" s="17">
        <f>(SUMIFS(EUROSTAT_VBE_IND_2010!S$7:S$732,EUROSTAT_VBE_IND_2010!$B$7:$B$732,$D367,EUROSTAT_VBE_IND_2010!$C$7:$C$732,"*"&amp;RIGHT($A367,3)&amp;"*",EUROSTAT_VBE_IND_2010!$D$7:$D$732,"4100*"))/1000+(SUMIFS(EUROSTAT_VBE_IND_2010!S$7:S$732,EUROSTAT_VBE_IND_2010!$B$7:$B$732,$D367,EUROSTAT_VBE_IND_2010!$C$7:$C$732,"*"&amp;RIGHT($A367,3)&amp;"*",EUROSTAT_VBE_IND_2010!$D$7:$D$732,"4230*"))/1000+(SUMIFS(EUROSTAT_VBE_IND_2010!S$7:S$732,EUROSTAT_VBE_IND_2010!$B$7:$B$732,$D367,EUROSTAT_VBE_IND_2010!$C$7:$C$732,"*"&amp;RIGHT($A367,3)&amp;"*",EUROSTAT_VBE_IND_2010!$D$7:$D$732,"4240*"))/1000+(SUMIFS(EUROSTAT_VBE_IND_2010!S$7:S$732,EUROSTAT_VBE_IND_2010!$B$7:$B$732,$D367,EUROSTAT_VBE_IND_2010!$C$7:$C$732,"*"&amp;RIGHT($A367,3)&amp;"*",EUROSTAT_VBE_IND_2010!$D$7:$D$732,"3106*"))/1000</f>
        <v>0.071</v>
      </c>
      <c r="W367" s="17">
        <f>(SUMIFS(EUROSTAT_VBE_IND_2010!T$7:T$732,EUROSTAT_VBE_IND_2010!$B$7:$B$732,$D367,EUROSTAT_VBE_IND_2010!$C$7:$C$732,"*"&amp;RIGHT($A367,3)&amp;"*",EUROSTAT_VBE_IND_2010!$D$7:$D$732,"4100*"))/1000+(SUMIFS(EUROSTAT_VBE_IND_2010!T$7:T$732,EUROSTAT_VBE_IND_2010!$B$7:$B$732,$D367,EUROSTAT_VBE_IND_2010!$C$7:$C$732,"*"&amp;RIGHT($A367,3)&amp;"*",EUROSTAT_VBE_IND_2010!$D$7:$D$732,"4230*"))/1000+(SUMIFS(EUROSTAT_VBE_IND_2010!T$7:T$732,EUROSTAT_VBE_IND_2010!$B$7:$B$732,$D367,EUROSTAT_VBE_IND_2010!$C$7:$C$732,"*"&amp;RIGHT($A367,3)&amp;"*",EUROSTAT_VBE_IND_2010!$D$7:$D$732,"4240*"))/1000+(SUMIFS(EUROSTAT_VBE_IND_2010!T$7:T$732,EUROSTAT_VBE_IND_2010!$B$7:$B$732,$D367,EUROSTAT_VBE_IND_2010!$C$7:$C$732,"*"&amp;RIGHT($A367,3)&amp;"*",EUROSTAT_VBE_IND_2010!$D$7:$D$732,"3106*"))/1000</f>
        <v>0</v>
      </c>
      <c r="X367" s="17">
        <f>(SUMIFS(EUROSTAT_VBE_IND_2010!U$7:U$732,EUROSTAT_VBE_IND_2010!$B$7:$B$732,$D367,EUROSTAT_VBE_IND_2010!$C$7:$C$732,"*"&amp;RIGHT($A367,3)&amp;"*",EUROSTAT_VBE_IND_2010!$D$7:$D$732,"4100*"))/1000+(SUMIFS(EUROSTAT_VBE_IND_2010!U$7:U$732,EUROSTAT_VBE_IND_2010!$B$7:$B$732,$D367,EUROSTAT_VBE_IND_2010!$C$7:$C$732,"*"&amp;RIGHT($A367,3)&amp;"*",EUROSTAT_VBE_IND_2010!$D$7:$D$732,"4230*"))/1000+(SUMIFS(EUROSTAT_VBE_IND_2010!U$7:U$732,EUROSTAT_VBE_IND_2010!$B$7:$B$732,$D367,EUROSTAT_VBE_IND_2010!$C$7:$C$732,"*"&amp;RIGHT($A367,3)&amp;"*",EUROSTAT_VBE_IND_2010!$D$7:$D$732,"4240*"))/1000+(SUMIFS(EUROSTAT_VBE_IND_2010!U$7:U$732,EUROSTAT_VBE_IND_2010!$B$7:$B$732,$D367,EUROSTAT_VBE_IND_2010!$C$7:$C$732,"*"&amp;RIGHT($A367,3)&amp;"*",EUROSTAT_VBE_IND_2010!$D$7:$D$732,"3106*"))/1000</f>
        <v>0</v>
      </c>
      <c r="Y367" s="17">
        <f>(SUMIFS(EUROSTAT_VBE_IND_2010!V$7:V$732,EUROSTAT_VBE_IND_2010!$B$7:$B$732,$D367,EUROSTAT_VBE_IND_2010!$C$7:$C$732,"*"&amp;RIGHT($A367,3)&amp;"*",EUROSTAT_VBE_IND_2010!$D$7:$D$732,"4100*"))/1000+(SUMIFS(EUROSTAT_VBE_IND_2010!V$7:V$732,EUROSTAT_VBE_IND_2010!$B$7:$B$732,$D367,EUROSTAT_VBE_IND_2010!$C$7:$C$732,"*"&amp;RIGHT($A367,3)&amp;"*",EUROSTAT_VBE_IND_2010!$D$7:$D$732,"4230*"))/1000+(SUMIFS(EUROSTAT_VBE_IND_2010!V$7:V$732,EUROSTAT_VBE_IND_2010!$B$7:$B$732,$D367,EUROSTAT_VBE_IND_2010!$C$7:$C$732,"*"&amp;RIGHT($A367,3)&amp;"*",EUROSTAT_VBE_IND_2010!$D$7:$D$732,"4240*"))/1000+(SUMIFS(EUROSTAT_VBE_IND_2010!V$7:V$732,EUROSTAT_VBE_IND_2010!$B$7:$B$732,$D367,EUROSTAT_VBE_IND_2010!$C$7:$C$732,"*"&amp;RIGHT($A367,3)&amp;"*",EUROSTAT_VBE_IND_2010!$D$7:$D$732,"3106*"))/1000</f>
        <v>0.938</v>
      </c>
      <c r="Z367" s="17">
        <f>(SUMIFS(EUROSTAT_VBE_IND_2010!W$7:W$732,EUROSTAT_VBE_IND_2010!$B$7:$B$732,$D367,EUROSTAT_VBE_IND_2010!$C$7:$C$732,"*"&amp;RIGHT($A367,3)&amp;"*",EUROSTAT_VBE_IND_2010!$D$7:$D$732,"4100*"))/1000+(SUMIFS(EUROSTAT_VBE_IND_2010!W$7:W$732,EUROSTAT_VBE_IND_2010!$B$7:$B$732,$D367,EUROSTAT_VBE_IND_2010!$C$7:$C$732,"*"&amp;RIGHT($A367,3)&amp;"*",EUROSTAT_VBE_IND_2010!$D$7:$D$732,"4230*"))/1000+(SUMIFS(EUROSTAT_VBE_IND_2010!W$7:W$732,EUROSTAT_VBE_IND_2010!$B$7:$B$732,$D367,EUROSTAT_VBE_IND_2010!$C$7:$C$732,"*"&amp;RIGHT($A367,3)&amp;"*",EUROSTAT_VBE_IND_2010!$D$7:$D$732,"4240*"))/1000+(SUMIFS(EUROSTAT_VBE_IND_2010!W$7:W$732,EUROSTAT_VBE_IND_2010!$B$7:$B$732,$D367,EUROSTAT_VBE_IND_2010!$C$7:$C$732,"*"&amp;RIGHT($A367,3)&amp;"*",EUROSTAT_VBE_IND_2010!$D$7:$D$732,"3106*"))/1000</f>
        <v>0.027</v>
      </c>
      <c r="AA367" s="17">
        <f>(SUMIFS(EUROSTAT_VBE_IND_2010!X$7:X$732,EUROSTAT_VBE_IND_2010!$B$7:$B$732,$D367,EUROSTAT_VBE_IND_2010!$C$7:$C$732,"*"&amp;RIGHT($A367,3)&amp;"*",EUROSTAT_VBE_IND_2010!$D$7:$D$732,"4100*"))/1000+(SUMIFS(EUROSTAT_VBE_IND_2010!X$7:X$732,EUROSTAT_VBE_IND_2010!$B$7:$B$732,$D367,EUROSTAT_VBE_IND_2010!$C$7:$C$732,"*"&amp;RIGHT($A367,3)&amp;"*",EUROSTAT_VBE_IND_2010!$D$7:$D$732,"4230*"))/1000+(SUMIFS(EUROSTAT_VBE_IND_2010!X$7:X$732,EUROSTAT_VBE_IND_2010!$B$7:$B$732,$D367,EUROSTAT_VBE_IND_2010!$C$7:$C$732,"*"&amp;RIGHT($A367,3)&amp;"*",EUROSTAT_VBE_IND_2010!$D$7:$D$732,"4240*"))/1000+(SUMIFS(EUROSTAT_VBE_IND_2010!X$7:X$732,EUROSTAT_VBE_IND_2010!$B$7:$B$732,$D367,EUROSTAT_VBE_IND_2010!$C$7:$C$732,"*"&amp;RIGHT($A367,3)&amp;"*",EUROSTAT_VBE_IND_2010!$D$7:$D$732,"3106*"))/1000</f>
        <v>1.445</v>
      </c>
      <c r="AB367" s="17">
        <f>(SUMIFS(EUROSTAT_VBE_IND_2010!AA$7:AA$732,EUROSTAT_VBE_IND_2010!$B$7:$B$732,$D367,EUROSTAT_VBE_IND_2010!$C$7:$C$732,"*"&amp;RIGHT($A367,3)&amp;"*",EUROSTAT_VBE_IND_2010!$D$7:$D$732,"4100*"))/1000+(SUMIFS(EUROSTAT_VBE_IND_2010!AA$7:AA$732,EUROSTAT_VBE_IND_2010!$B$7:$B$732,$D367,EUROSTAT_VBE_IND_2010!$C$7:$C$732,"*"&amp;RIGHT($A367,3)&amp;"*",EUROSTAT_VBE_IND_2010!$D$7:$D$732,"4230*"))/1000+(SUMIFS(EUROSTAT_VBE_IND_2010!AA$7:AA$732,EUROSTAT_VBE_IND_2010!$B$7:$B$732,$D367,EUROSTAT_VBE_IND_2010!$C$7:$C$732,"*"&amp;RIGHT($A367,3)&amp;"*",EUROSTAT_VBE_IND_2010!$D$7:$D$732,"4240*"))/1000+(SUMIFS(EUROSTAT_VBE_IND_2010!AA$7:AA$732,EUROSTAT_VBE_IND_2010!$B$7:$B$732,$D367,EUROSTAT_VBE_IND_2010!$C$7:$C$732,"*"&amp;RIGHT($A367,3)&amp;"*",EUROSTAT_VBE_IND_2010!$D$7:$D$732,"3106*"))/1000</f>
        <v>0</v>
      </c>
      <c r="AC367" s="17">
        <f>(SUMIFS(EUROSTAT_VBE_IND_2010!AB$7:AB$732,EUROSTAT_VBE_IND_2010!$B$7:$B$732,$D367,EUROSTAT_VBE_IND_2010!$C$7:$C$732,"*"&amp;RIGHT($A367,3)&amp;"*",EUROSTAT_VBE_IND_2010!$D$7:$D$732,"4100*"))/1000+(SUMIFS(EUROSTAT_VBE_IND_2010!AB$7:AB$732,EUROSTAT_VBE_IND_2010!$B$7:$B$732,$D367,EUROSTAT_VBE_IND_2010!$C$7:$C$732,"*"&amp;RIGHT($A367,3)&amp;"*",EUROSTAT_VBE_IND_2010!$D$7:$D$732,"4230*"))/1000+(SUMIFS(EUROSTAT_VBE_IND_2010!AB$7:AB$732,EUROSTAT_VBE_IND_2010!$B$7:$B$732,$D367,EUROSTAT_VBE_IND_2010!$C$7:$C$732,"*"&amp;RIGHT($A367,3)&amp;"*",EUROSTAT_VBE_IND_2010!$D$7:$D$732,"4240*"))/1000+(SUMIFS(EUROSTAT_VBE_IND_2010!AB$7:AB$732,EUROSTAT_VBE_IND_2010!$B$7:$B$732,$D367,EUROSTAT_VBE_IND_2010!$C$7:$C$732,"*"&amp;RIGHT($A367,3)&amp;"*",EUROSTAT_VBE_IND_2010!$D$7:$D$732,"3106*"))/1000</f>
        <v>0.842</v>
      </c>
      <c r="AD367" s="17">
        <f>(SUMIFS(EUROSTAT_VBE_IND_2010!AC$7:AC$732,EUROSTAT_VBE_IND_2010!$B$7:$B$732,$D367,EUROSTAT_VBE_IND_2010!$C$7:$C$732,"*"&amp;RIGHT($A367,3)&amp;"*",EUROSTAT_VBE_IND_2010!$D$7:$D$732,"4100*"))/1000+(SUMIFS(EUROSTAT_VBE_IND_2010!AC$7:AC$732,EUROSTAT_VBE_IND_2010!$B$7:$B$732,$D367,EUROSTAT_VBE_IND_2010!$C$7:$C$732,"*"&amp;RIGHT($A367,3)&amp;"*",EUROSTAT_VBE_IND_2010!$D$7:$D$732,"4230*"))/1000+(SUMIFS(EUROSTAT_VBE_IND_2010!AC$7:AC$732,EUROSTAT_VBE_IND_2010!$B$7:$B$732,$D367,EUROSTAT_VBE_IND_2010!$C$7:$C$732,"*"&amp;RIGHT($A367,3)&amp;"*",EUROSTAT_VBE_IND_2010!$D$7:$D$732,"4240*"))/1000+(SUMIFS(EUROSTAT_VBE_IND_2010!AC$7:AC$732,EUROSTAT_VBE_IND_2010!$B$7:$B$732,$D367,EUROSTAT_VBE_IND_2010!$C$7:$C$732,"*"&amp;RIGHT($A367,3)&amp;"*",EUROSTAT_VBE_IND_2010!$D$7:$D$732,"3106*"))/1000</f>
        <v>0.013</v>
      </c>
      <c r="AE367" s="17">
        <f>(SUMIFS(EUROSTAT_VBE_IND_2010!AD$7:AD$732,EUROSTAT_VBE_IND_2010!$B$7:$B$732,$D367,EUROSTAT_VBE_IND_2010!$C$7:$C$732,"*"&amp;RIGHT($A367,3)&amp;"*",EUROSTAT_VBE_IND_2010!$D$7:$D$732,"4100*"))/1000+(SUMIFS(EUROSTAT_VBE_IND_2010!AD$7:AD$732,EUROSTAT_VBE_IND_2010!$B$7:$B$732,$D367,EUROSTAT_VBE_IND_2010!$C$7:$C$732,"*"&amp;RIGHT($A367,3)&amp;"*",EUROSTAT_VBE_IND_2010!$D$7:$D$732,"4230*"))/1000+(SUMIFS(EUROSTAT_VBE_IND_2010!AD$7:AD$732,EUROSTAT_VBE_IND_2010!$B$7:$B$732,$D367,EUROSTAT_VBE_IND_2010!$C$7:$C$732,"*"&amp;RIGHT($A367,3)&amp;"*",EUROSTAT_VBE_IND_2010!$D$7:$D$732,"4240*"))/1000+(SUMIFS(EUROSTAT_VBE_IND_2010!AD$7:AD$732,EUROSTAT_VBE_IND_2010!$B$7:$B$732,$D367,EUROSTAT_VBE_IND_2010!$C$7:$C$732,"*"&amp;RIGHT($A367,3)&amp;"*",EUROSTAT_VBE_IND_2010!$D$7:$D$732,"3106*"))/1000</f>
        <v>4.308</v>
      </c>
      <c r="AF367" s="17">
        <f>(SUMIFS(EUROSTAT_VBE_IND_2010!AE$7:AE$732,EUROSTAT_VBE_IND_2010!$B$7:$B$732,$D367,EUROSTAT_VBE_IND_2010!$C$7:$C$732,"*"&amp;RIGHT($A367,3)&amp;"*",EUROSTAT_VBE_IND_2010!$D$7:$D$732,"4100*"))/1000+(SUMIFS(EUROSTAT_VBE_IND_2010!AE$7:AE$732,EUROSTAT_VBE_IND_2010!$B$7:$B$732,$D367,EUROSTAT_VBE_IND_2010!$C$7:$C$732,"*"&amp;RIGHT($A367,3)&amp;"*",EUROSTAT_VBE_IND_2010!$D$7:$D$732,"4230*"))/1000+(SUMIFS(EUROSTAT_VBE_IND_2010!AE$7:AE$732,EUROSTAT_VBE_IND_2010!$B$7:$B$732,$D367,EUROSTAT_VBE_IND_2010!$C$7:$C$732,"*"&amp;RIGHT($A367,3)&amp;"*",EUROSTAT_VBE_IND_2010!$D$7:$D$732,"4240*"))/1000+(SUMIFS(EUROSTAT_VBE_IND_2010!AE$7:AE$732,EUROSTAT_VBE_IND_2010!$B$7:$B$732,$D367,EUROSTAT_VBE_IND_2010!$C$7:$C$732,"*"&amp;RIGHT($A367,3)&amp;"*",EUROSTAT_VBE_IND_2010!$D$7:$D$732,"3106*"))/1000</f>
        <v>0.335</v>
      </c>
      <c r="AG367" s="17">
        <f>(SUMIFS(EUROSTAT_VBE_IND_2010!AF$7:AF$732,EUROSTAT_VBE_IND_2010!$B$7:$B$732,$D367,EUROSTAT_VBE_IND_2010!$C$7:$C$732,"*"&amp;RIGHT($A367,3)&amp;"*",EUROSTAT_VBE_IND_2010!$D$7:$D$732,"4100*"))/1000+(SUMIFS(EUROSTAT_VBE_IND_2010!AF$7:AF$732,EUROSTAT_VBE_IND_2010!$B$7:$B$732,$D367,EUROSTAT_VBE_IND_2010!$C$7:$C$732,"*"&amp;RIGHT($A367,3)&amp;"*",EUROSTAT_VBE_IND_2010!$D$7:$D$732,"4230*"))/1000+(SUMIFS(EUROSTAT_VBE_IND_2010!AF$7:AF$732,EUROSTAT_VBE_IND_2010!$B$7:$B$732,$D367,EUROSTAT_VBE_IND_2010!$C$7:$C$732,"*"&amp;RIGHT($A367,3)&amp;"*",EUROSTAT_VBE_IND_2010!$D$7:$D$732,"4240*"))/1000+(SUMIFS(EUROSTAT_VBE_IND_2010!AF$7:AF$732,EUROSTAT_VBE_IND_2010!$B$7:$B$732,$D367,EUROSTAT_VBE_IND_2010!$C$7:$C$732,"*"&amp;RIGHT($A367,3)&amp;"*",EUROSTAT_VBE_IND_2010!$D$7:$D$732,"3106*"))/1000</f>
        <v>1.75</v>
      </c>
      <c r="AH367" s="17">
        <f>(SUMIFS(EUROSTAT_VBE_IND_2010!AH$7:AH$732,EUROSTAT_VBE_IND_2010!$B$7:$B$732,$D367,EUROSTAT_VBE_IND_2010!$C$7:$C$732,"*"&amp;RIGHT($A367,3)&amp;"*",EUROSTAT_VBE_IND_2010!$D$7:$D$732,"4100*"))/1000+(SUMIFS(EUROSTAT_VBE_IND_2010!AH$7:AH$732,EUROSTAT_VBE_IND_2010!$B$7:$B$732,$D367,EUROSTAT_VBE_IND_2010!$C$7:$C$732,"*"&amp;RIGHT($A367,3)&amp;"*",EUROSTAT_VBE_IND_2010!$D$7:$D$732,"4230*"))/1000+(SUMIFS(EUROSTAT_VBE_IND_2010!AH$7:AH$732,EUROSTAT_VBE_IND_2010!$B$7:$B$732,$D367,EUROSTAT_VBE_IND_2010!$C$7:$C$732,"*"&amp;RIGHT($A367,3)&amp;"*",EUROSTAT_VBE_IND_2010!$D$7:$D$732,"4240*"))/1000+(SUMIFS(EUROSTAT_VBE_IND_2010!AH$7:AH$732,EUROSTAT_VBE_IND_2010!$B$7:$B$732,$D367,EUROSTAT_VBE_IND_2010!$C$7:$C$732,"*"&amp;RIGHT($A367,3)&amp;"*",EUROSTAT_VBE_IND_2010!$D$7:$D$732,"3106*"))/1000</f>
        <v>0.023</v>
      </c>
      <c r="AI367" s="17">
        <f>(SUMIFS(EUROSTAT_VBE_IND_2010!AI$7:AI$732,EUROSTAT_VBE_IND_2010!$B$7:$B$732,$D367,EUROSTAT_VBE_IND_2010!$C$7:$C$732,"*"&amp;RIGHT($A367,3)&amp;"*",EUROSTAT_VBE_IND_2010!$D$7:$D$732,"4100*"))/1000+(SUMIFS(EUROSTAT_VBE_IND_2010!AI$7:AI$732,EUROSTAT_VBE_IND_2010!$B$7:$B$732,$D367,EUROSTAT_VBE_IND_2010!$C$7:$C$732,"*"&amp;RIGHT($A367,3)&amp;"*",EUROSTAT_VBE_IND_2010!$D$7:$D$732,"4230*"))/1000+(SUMIFS(EUROSTAT_VBE_IND_2010!AI$7:AI$732,EUROSTAT_VBE_IND_2010!$B$7:$B$732,$D367,EUROSTAT_VBE_IND_2010!$C$7:$C$732,"*"&amp;RIGHT($A367,3)&amp;"*",EUROSTAT_VBE_IND_2010!$D$7:$D$732,"4240*"))/1000+(SUMIFS(EUROSTAT_VBE_IND_2010!AI$7:AI$732,EUROSTAT_VBE_IND_2010!$B$7:$B$732,$D367,EUROSTAT_VBE_IND_2010!$C$7:$C$732,"*"&amp;RIGHT($A367,3)&amp;"*",EUROSTAT_VBE_IND_2010!$D$7:$D$732,"3106*"))/1000</f>
        <v>0.148</v>
      </c>
      <c r="AJ367" s="17">
        <f>(SUMIFS(EUROSTAT_VBE_IND_2010!AJ$7:AJ$732,EUROSTAT_VBE_IND_2010!$B$7:$B$732,$D367,EUROSTAT_VBE_IND_2010!$C$7:$C$732,"*"&amp;RIGHT($A367,3)&amp;"*",EUROSTAT_VBE_IND_2010!$D$7:$D$732,"4100*"))/1000+(SUMIFS(EUROSTAT_VBE_IND_2010!AJ$7:AJ$732,EUROSTAT_VBE_IND_2010!$B$7:$B$732,$D367,EUROSTAT_VBE_IND_2010!$C$7:$C$732,"*"&amp;RIGHT($A367,3)&amp;"*",EUROSTAT_VBE_IND_2010!$D$7:$D$732,"4230*"))/1000+(SUMIFS(EUROSTAT_VBE_IND_2010!AJ$7:AJ$732,EUROSTAT_VBE_IND_2010!$B$7:$B$732,$D367,EUROSTAT_VBE_IND_2010!$C$7:$C$732,"*"&amp;RIGHT($A367,3)&amp;"*",EUROSTAT_VBE_IND_2010!$D$7:$D$732,"4240*"))/1000+(SUMIFS(EUROSTAT_VBE_IND_2010!AJ$7:AJ$732,EUROSTAT_VBE_IND_2010!$B$7:$B$732,$D367,EUROSTAT_VBE_IND_2010!$C$7:$C$732,"*"&amp;RIGHT($A367,3)&amp;"*",EUROSTAT_VBE_IND_2010!$D$7:$D$732,"3106*"))/1000</f>
        <v>0.24</v>
      </c>
      <c r="AK367" s="17">
        <f>(SUMIFS(EUROSTAT_VBE_IND_2010!AK$7:AK$732,EUROSTAT_VBE_IND_2010!$B$7:$B$732,$D367,EUROSTAT_VBE_IND_2010!$C$7:$C$732,"*"&amp;RIGHT($A367,3)&amp;"*",EUROSTAT_VBE_IND_2010!$D$7:$D$732,"4100*"))/1000+(SUMIFS(EUROSTAT_VBE_IND_2010!AK$7:AK$732,EUROSTAT_VBE_IND_2010!$B$7:$B$732,$D367,EUROSTAT_VBE_IND_2010!$C$7:$C$732,"*"&amp;RIGHT($A367,3)&amp;"*",EUROSTAT_VBE_IND_2010!$D$7:$D$732,"4230*"))/1000+(SUMIFS(EUROSTAT_VBE_IND_2010!AK$7:AK$732,EUROSTAT_VBE_IND_2010!$B$7:$B$732,$D367,EUROSTAT_VBE_IND_2010!$C$7:$C$732,"*"&amp;RIGHT($A367,3)&amp;"*",EUROSTAT_VBE_IND_2010!$D$7:$D$732,"4240*"))/1000+(SUMIFS(EUROSTAT_VBE_IND_2010!AK$7:AK$732,EUROSTAT_VBE_IND_2010!$B$7:$B$732,$D367,EUROSTAT_VBE_IND_2010!$C$7:$C$732,"*"&amp;RIGHT($A367,3)&amp;"*",EUROSTAT_VBE_IND_2010!$D$7:$D$732,"3106*"))/1000</f>
        <v>0</v>
      </c>
      <c r="AL367" s="198">
        <f>SUMIFS('IEA Bal_AL-IND'!$D$30:$D$329,'IEA Bal_AL-IND'!$A$30:$A$329,"*"&amp;RIGHT($B367,8),'IEA Bal_AL-IND'!$C$30:$C$329,'Aggregated Balance-IND_2010'!$E367)</f>
        <v>0</v>
      </c>
      <c r="AM367" s="198">
        <f>SUMIFS('IEA Bal_BA-IND'!$D$30:$D$329,'IEA Bal_BA-IND'!$A$30:$A$329,"*"&amp;RIGHT($B367,8),'IEA Bal_BA-IND'!$C$30:$C$329,'Aggregated Balance-IND_2010'!$E367)</f>
        <v>0</v>
      </c>
      <c r="AN367" s="198">
        <f>SUMIFS('IEA Bal_KS-IND'!$D$30:$D$329,'IEA Bal_KS-IND'!$A$30:$A$329,"*"&amp;RIGHT($B367,8),'IEA Bal_KS-IND'!$C$30:$C$329,'Aggregated Balance-IND_2010'!$E367)</f>
        <v>0</v>
      </c>
      <c r="AO367" s="17">
        <f>(SUMIFS(EUROSTAT_VBE_IND_2010!Y$7:Y$732,EUROSTAT_VBE_IND_2010!$B$7:$B$732,$D367,EUROSTAT_VBE_IND_2010!$C$7:$C$732,"*"&amp;RIGHT($A367,3)&amp;"*",EUROSTAT_VBE_IND_2010!$D$7:$D$732,"4100*"))/1000+(SUMIFS(EUROSTAT_VBE_IND_2010!Y$7:Y$732,EUROSTAT_VBE_IND_2010!$B$7:$B$732,$D367,EUROSTAT_VBE_IND_2010!$C$7:$C$732,"*"&amp;RIGHT($A367,3)&amp;"*",EUROSTAT_VBE_IND_2010!$D$7:$D$732,"4230*"))/1000+(SUMIFS(EUROSTAT_VBE_IND_2010!Y$7:Y$732,EUROSTAT_VBE_IND_2010!$B$7:$B$732,$D367,EUROSTAT_VBE_IND_2010!$C$7:$C$732,"*"&amp;RIGHT($A367,3)&amp;"*",EUROSTAT_VBE_IND_2010!$D$7:$D$732,"4240*"))/1000+(SUMIFS(EUROSTAT_VBE_IND_2010!Y$7:Y$732,EUROSTAT_VBE_IND_2010!$B$7:$B$732,$D367,EUROSTAT_VBE_IND_2010!$C$7:$C$732,"*"&amp;RIGHT($A367,3)&amp;"*",EUROSTAT_VBE_IND_2010!$D$7:$D$732,"3106*"))/1000</f>
        <v>0</v>
      </c>
      <c r="AP367" s="17">
        <f>(SUMIFS(EUROSTAT_VBE_IND_2010!Z$7:Z$732,EUROSTAT_VBE_IND_2010!$B$7:$B$732,$D367,EUROSTAT_VBE_IND_2010!$C$7:$C$732,"*"&amp;RIGHT($A367,3)&amp;"*",EUROSTAT_VBE_IND_2010!$D$7:$D$732,"4100*"))/1000+(SUMIFS(EUROSTAT_VBE_IND_2010!Z$7:Z$732,EUROSTAT_VBE_IND_2010!$B$7:$B$732,$D367,EUROSTAT_VBE_IND_2010!$C$7:$C$732,"*"&amp;RIGHT($A367,3)&amp;"*",EUROSTAT_VBE_IND_2010!$D$7:$D$732,"4230*"))/1000+(SUMIFS(EUROSTAT_VBE_IND_2010!Z$7:Z$732,EUROSTAT_VBE_IND_2010!$B$7:$B$732,$D367,EUROSTAT_VBE_IND_2010!$C$7:$C$732,"*"&amp;RIGHT($A367,3)&amp;"*",EUROSTAT_VBE_IND_2010!$D$7:$D$732,"4240*"))/1000+(SUMIFS(EUROSTAT_VBE_IND_2010!Z$7:Z$732,EUROSTAT_VBE_IND_2010!$B$7:$B$732,$D367,EUROSTAT_VBE_IND_2010!$C$7:$C$732,"*"&amp;RIGHT($A367,3)&amp;"*",EUROSTAT_VBE_IND_2010!$D$7:$D$732,"3106*"))/1000</f>
        <v>0</v>
      </c>
      <c r="AQ367" s="17">
        <f>(SUMIFS(EUROSTAT_VBE_IND_2010!AG$7:AG$732,EUROSTAT_VBE_IND_2010!$B$7:$B$732,$D367,EUROSTAT_VBE_IND_2010!$C$7:$C$732,"*"&amp;RIGHT($A367,3)&amp;"*",EUROSTAT_VBE_IND_2010!$D$7:$D$732,"4100*"))/1000+(SUMIFS(EUROSTAT_VBE_IND_2010!AG$7:AG$732,EUROSTAT_VBE_IND_2010!$B$7:$B$732,$D367,EUROSTAT_VBE_IND_2010!$C$7:$C$732,"*"&amp;RIGHT($A367,3)&amp;"*",EUROSTAT_VBE_IND_2010!$D$7:$D$732,"4230*"))/1000+(SUMIFS(EUROSTAT_VBE_IND_2010!AG$7:AG$732,EUROSTAT_VBE_IND_2010!$B$7:$B$732,$D367,EUROSTAT_VBE_IND_2010!$C$7:$C$732,"*"&amp;RIGHT($A367,3)&amp;"*",EUROSTAT_VBE_IND_2010!$D$7:$D$732,"4240*"))/1000+(SUMIFS(EUROSTAT_VBE_IND_2010!AG$7:AG$732,EUROSTAT_VBE_IND_2010!$B$7:$B$732,$D367,EUROSTAT_VBE_IND_2010!$C$7:$C$732,"*"&amp;RIGHT($A367,3)&amp;"*",EUROSTAT_VBE_IND_2010!$D$7:$D$732,"3106*"))/1000</f>
        <v>0.018</v>
      </c>
    </row>
    <row r="368" spans="1:43">
      <c r="A368" t="str">
        <f>LEFT(EUROSTAT_VBE_IND_2010!$C$579,8)</f>
        <v>B_101851</v>
      </c>
      <c r="B368" s="28" t="s">
        <v>306</v>
      </c>
      <c r="C368" t="s">
        <v>293</v>
      </c>
      <c r="D368" t="s">
        <v>126</v>
      </c>
      <c r="E368" t="s">
        <v>240</v>
      </c>
      <c r="F368" t="s">
        <v>260</v>
      </c>
      <c r="G368" s="17">
        <f>(SUMIFS(EUROSTAT_VBE_IND_2010!E$7:E$732,EUROSTAT_VBE_IND_2010!$B$7:$B$732,$D368,EUROSTAT_VBE_IND_2010!$C$7:$C$732,"*"&amp;RIGHT($A368,3)&amp;"*",EUROSTAT_VBE_IND_2010!$D$7:$D$732,"421*"))/1000</f>
        <v>0</v>
      </c>
      <c r="H368" s="17">
        <f>(SUMIFS(EUROSTAT_VBE_IND_2010!F$7:F$732,EUROSTAT_VBE_IND_2010!$B$7:$B$732,$D368,EUROSTAT_VBE_IND_2010!$C$7:$C$732,"*"&amp;RIGHT($A368,3)&amp;"*",EUROSTAT_VBE_IND_2010!$D$7:$D$732,"421*"))/1000</f>
        <v>0</v>
      </c>
      <c r="I368" s="17">
        <f>(SUMIFS(EUROSTAT_VBE_IND_2010!G$7:G$732,EUROSTAT_VBE_IND_2010!$B$7:$B$732,$D368,EUROSTAT_VBE_IND_2010!$C$7:$C$732,"*"&amp;RIGHT($A368,3)&amp;"*",EUROSTAT_VBE_IND_2010!$D$7:$D$732,"421*"))/1000</f>
        <v>0</v>
      </c>
      <c r="J368" s="198">
        <f>SUMIFS('IEA Bal_CH-IND'!$D$30:$D$329,'IEA Bal_CH-IND'!$A$30:$A$329,"*"&amp;RIGHT($B368,8),'IEA Bal_CH-IND'!$C$30:$C$329,'Aggregated Balance-IND_2010'!$E368)</f>
        <v>0</v>
      </c>
      <c r="K368" s="17">
        <f>(SUMIFS(EUROSTAT_VBE_IND_2010!H$7:H$732,EUROSTAT_VBE_IND_2010!$B$7:$B$732,$D368,EUROSTAT_VBE_IND_2010!$C$7:$C$732,"*"&amp;RIGHT($A368,3)&amp;"*",EUROSTAT_VBE_IND_2010!$D$7:$D$732,"421*"))/1000</f>
        <v>0</v>
      </c>
      <c r="L368" s="17">
        <f>(SUMIFS(EUROSTAT_VBE_IND_2010!I$7:I$732,EUROSTAT_VBE_IND_2010!$B$7:$B$732,$D368,EUROSTAT_VBE_IND_2010!$C$7:$C$732,"*"&amp;RIGHT($A368,3)&amp;"*",EUROSTAT_VBE_IND_2010!$D$7:$D$732,"421*"))/1000</f>
        <v>0</v>
      </c>
      <c r="M368" s="17">
        <f>(SUMIFS(EUROSTAT_VBE_IND_2010!J$7:J$732,EUROSTAT_VBE_IND_2010!$B$7:$B$732,$D368,EUROSTAT_VBE_IND_2010!$C$7:$C$732,"*"&amp;RIGHT($A368,3)&amp;"*",EUROSTAT_VBE_IND_2010!$D$7:$D$732,"421*"))/1000</f>
        <v>0</v>
      </c>
      <c r="N368" s="17">
        <f>(SUMIFS(EUROSTAT_VBE_IND_2010!K$7:K$732,EUROSTAT_VBE_IND_2010!$B$7:$B$732,$D368,EUROSTAT_VBE_IND_2010!$C$7:$C$732,"*"&amp;RIGHT($A368,3)&amp;"*",EUROSTAT_VBE_IND_2010!$D$7:$D$732,"421*"))/1000</f>
        <v>0</v>
      </c>
      <c r="O368" s="17">
        <f>(SUMIFS(EUROSTAT_VBE_IND_2010!L$7:L$732,EUROSTAT_VBE_IND_2010!$B$7:$B$732,$D368,EUROSTAT_VBE_IND_2010!$C$7:$C$732,"*"&amp;RIGHT($A368,3)&amp;"*",EUROSTAT_VBE_IND_2010!$D$7:$D$732,"421*"))/1000</f>
        <v>0</v>
      </c>
      <c r="P368" s="17">
        <f>(SUMIFS(EUROSTAT_VBE_IND_2010!M$7:M$732,EUROSTAT_VBE_IND_2010!$B$7:$B$732,$D368,EUROSTAT_VBE_IND_2010!$C$7:$C$732,"*"&amp;RIGHT($A368,3)&amp;"*",EUROSTAT_VBE_IND_2010!$D$7:$D$732,"421*"))/1000</f>
        <v>0</v>
      </c>
      <c r="Q368" s="17">
        <f>(SUMIFS(EUROSTAT_VBE_IND_2010!N$7:N$732,EUROSTAT_VBE_IND_2010!$B$7:$B$732,$D368,EUROSTAT_VBE_IND_2010!$C$7:$C$732,"*"&amp;RIGHT($A368,3)&amp;"*",EUROSTAT_VBE_IND_2010!$D$7:$D$732,"421*"))/1000</f>
        <v>0</v>
      </c>
      <c r="R368" s="17">
        <f>(SUMIFS(EUROSTAT_VBE_IND_2010!O$7:O$732,EUROSTAT_VBE_IND_2010!$B$7:$B$732,$D368,EUROSTAT_VBE_IND_2010!$C$7:$C$732,"*"&amp;RIGHT($A368,3)&amp;"*",EUROSTAT_VBE_IND_2010!$D$7:$D$732,"421*"))/1000</f>
        <v>0</v>
      </c>
      <c r="S368" s="17">
        <f>(SUMIFS(EUROSTAT_VBE_IND_2010!P$7:P$732,EUROSTAT_VBE_IND_2010!$B$7:$B$732,$D368,EUROSTAT_VBE_IND_2010!$C$7:$C$732,"*"&amp;RIGHT($A368,3)&amp;"*",EUROSTAT_VBE_IND_2010!$D$7:$D$732,"421*"))/1000</f>
        <v>0</v>
      </c>
      <c r="T368" s="17">
        <f>(SUMIFS(EUROSTAT_VBE_IND_2010!Q$7:Q$732,EUROSTAT_VBE_IND_2010!$B$7:$B$732,$D368,EUROSTAT_VBE_IND_2010!$C$7:$C$732,"*"&amp;RIGHT($A368,3)&amp;"*",EUROSTAT_VBE_IND_2010!$D$7:$D$732,"421*"))/1000</f>
        <v>0</v>
      </c>
      <c r="U368" s="17">
        <f>(SUMIFS(EUROSTAT_VBE_IND_2010!R$7:R$732,EUROSTAT_VBE_IND_2010!$B$7:$B$732,$D368,EUROSTAT_VBE_IND_2010!$C$7:$C$732,"*"&amp;RIGHT($A368,3)&amp;"*",EUROSTAT_VBE_IND_2010!$D$7:$D$732,"421*"))/1000</f>
        <v>0</v>
      </c>
      <c r="V368" s="17">
        <f>(SUMIFS(EUROSTAT_VBE_IND_2010!S$7:S$732,EUROSTAT_VBE_IND_2010!$B$7:$B$732,$D368,EUROSTAT_VBE_IND_2010!$C$7:$C$732,"*"&amp;RIGHT($A368,3)&amp;"*",EUROSTAT_VBE_IND_2010!$D$7:$D$732,"421*"))/1000</f>
        <v>0</v>
      </c>
      <c r="W368" s="17">
        <f>(SUMIFS(EUROSTAT_VBE_IND_2010!T$7:T$732,EUROSTAT_VBE_IND_2010!$B$7:$B$732,$D368,EUROSTAT_VBE_IND_2010!$C$7:$C$732,"*"&amp;RIGHT($A368,3)&amp;"*",EUROSTAT_VBE_IND_2010!$D$7:$D$732,"421*"))/1000</f>
        <v>0</v>
      </c>
      <c r="X368" s="17">
        <f>(SUMIFS(EUROSTAT_VBE_IND_2010!U$7:U$732,EUROSTAT_VBE_IND_2010!$B$7:$B$732,$D368,EUROSTAT_VBE_IND_2010!$C$7:$C$732,"*"&amp;RIGHT($A368,3)&amp;"*",EUROSTAT_VBE_IND_2010!$D$7:$D$732,"421*"))/1000</f>
        <v>0</v>
      </c>
      <c r="Y368" s="17">
        <f>(SUMIFS(EUROSTAT_VBE_IND_2010!V$7:V$732,EUROSTAT_VBE_IND_2010!$B$7:$B$732,$D368,EUROSTAT_VBE_IND_2010!$C$7:$C$732,"*"&amp;RIGHT($A368,3)&amp;"*",EUROSTAT_VBE_IND_2010!$D$7:$D$732,"421*"))/1000</f>
        <v>0</v>
      </c>
      <c r="Z368" s="17">
        <f>(SUMIFS(EUROSTAT_VBE_IND_2010!W$7:W$732,EUROSTAT_VBE_IND_2010!$B$7:$B$732,$D368,EUROSTAT_VBE_IND_2010!$C$7:$C$732,"*"&amp;RIGHT($A368,3)&amp;"*",EUROSTAT_VBE_IND_2010!$D$7:$D$732,"421*"))/1000</f>
        <v>0</v>
      </c>
      <c r="AA368" s="17">
        <f>(SUMIFS(EUROSTAT_VBE_IND_2010!X$7:X$732,EUROSTAT_VBE_IND_2010!$B$7:$B$732,$D368,EUROSTAT_VBE_IND_2010!$C$7:$C$732,"*"&amp;RIGHT($A368,3)&amp;"*",EUROSTAT_VBE_IND_2010!$D$7:$D$732,"421*"))/1000</f>
        <v>0</v>
      </c>
      <c r="AB368" s="17">
        <f>(SUMIFS(EUROSTAT_VBE_IND_2010!AA$7:AA$732,EUROSTAT_VBE_IND_2010!$B$7:$B$732,$D368,EUROSTAT_VBE_IND_2010!$C$7:$C$732,"*"&amp;RIGHT($A368,3)&amp;"*",EUROSTAT_VBE_IND_2010!$D$7:$D$732,"421*"))/1000</f>
        <v>0</v>
      </c>
      <c r="AC368" s="17">
        <f>(SUMIFS(EUROSTAT_VBE_IND_2010!AB$7:AB$732,EUROSTAT_VBE_IND_2010!$B$7:$B$732,$D368,EUROSTAT_VBE_IND_2010!$C$7:$C$732,"*"&amp;RIGHT($A368,3)&amp;"*",EUROSTAT_VBE_IND_2010!$D$7:$D$732,"421*"))/1000</f>
        <v>0</v>
      </c>
      <c r="AD368" s="17">
        <f>(SUMIFS(EUROSTAT_VBE_IND_2010!AC$7:AC$732,EUROSTAT_VBE_IND_2010!$B$7:$B$732,$D368,EUROSTAT_VBE_IND_2010!$C$7:$C$732,"*"&amp;RIGHT($A368,3)&amp;"*",EUROSTAT_VBE_IND_2010!$D$7:$D$732,"421*"))/1000</f>
        <v>0</v>
      </c>
      <c r="AE368" s="17">
        <f>(SUMIFS(EUROSTAT_VBE_IND_2010!AD$7:AD$732,EUROSTAT_VBE_IND_2010!$B$7:$B$732,$D368,EUROSTAT_VBE_IND_2010!$C$7:$C$732,"*"&amp;RIGHT($A368,3)&amp;"*",EUROSTAT_VBE_IND_2010!$D$7:$D$732,"421*"))/1000</f>
        <v>0</v>
      </c>
      <c r="AF368" s="17">
        <f>(SUMIFS(EUROSTAT_VBE_IND_2010!AE$7:AE$732,EUROSTAT_VBE_IND_2010!$B$7:$B$732,$D368,EUROSTAT_VBE_IND_2010!$C$7:$C$732,"*"&amp;RIGHT($A368,3)&amp;"*",EUROSTAT_VBE_IND_2010!$D$7:$D$732,"421*"))/1000</f>
        <v>0</v>
      </c>
      <c r="AG368" s="17">
        <f>(SUMIFS(EUROSTAT_VBE_IND_2010!AF$7:AF$732,EUROSTAT_VBE_IND_2010!$B$7:$B$732,$D368,EUROSTAT_VBE_IND_2010!$C$7:$C$732,"*"&amp;RIGHT($A368,3)&amp;"*",EUROSTAT_VBE_IND_2010!$D$7:$D$732,"421*"))/1000</f>
        <v>0</v>
      </c>
      <c r="AH368" s="17">
        <f>(SUMIFS(EUROSTAT_VBE_IND_2010!AH$7:AH$732,EUROSTAT_VBE_IND_2010!$B$7:$B$732,$D368,EUROSTAT_VBE_IND_2010!$C$7:$C$732,"*"&amp;RIGHT($A368,3)&amp;"*",EUROSTAT_VBE_IND_2010!$D$7:$D$732,"421*"))/1000</f>
        <v>0</v>
      </c>
      <c r="AI368" s="17">
        <f>(SUMIFS(EUROSTAT_VBE_IND_2010!AI$7:AI$732,EUROSTAT_VBE_IND_2010!$B$7:$B$732,$D368,EUROSTAT_VBE_IND_2010!$C$7:$C$732,"*"&amp;RIGHT($A368,3)&amp;"*",EUROSTAT_VBE_IND_2010!$D$7:$D$732,"421*"))/1000</f>
        <v>0</v>
      </c>
      <c r="AJ368" s="17">
        <f>(SUMIFS(EUROSTAT_VBE_IND_2010!AJ$7:AJ$732,EUROSTAT_VBE_IND_2010!$B$7:$B$732,$D368,EUROSTAT_VBE_IND_2010!$C$7:$C$732,"*"&amp;RIGHT($A368,3)&amp;"*",EUROSTAT_VBE_IND_2010!$D$7:$D$732,"421*"))/1000</f>
        <v>0</v>
      </c>
      <c r="AK368" s="17">
        <f>(SUMIFS(EUROSTAT_VBE_IND_2010!AK$7:AK$732,EUROSTAT_VBE_IND_2010!$B$7:$B$732,$D368,EUROSTAT_VBE_IND_2010!$C$7:$C$732,"*"&amp;RIGHT($A368,3)&amp;"*",EUROSTAT_VBE_IND_2010!$D$7:$D$732,"421*"))/1000</f>
        <v>0</v>
      </c>
      <c r="AL368" s="198">
        <f>SUMIFS('IEA Bal_AL-IND'!$D$30:$D$329,'IEA Bal_AL-IND'!$A$30:$A$329,"*"&amp;RIGHT($B368,8),'IEA Bal_AL-IND'!$C$30:$C$329,'Aggregated Balance-IND_2010'!$E368)</f>
        <v>0</v>
      </c>
      <c r="AM368" s="198">
        <f>SUMIFS('IEA Bal_BA-IND'!$D$30:$D$329,'IEA Bal_BA-IND'!$A$30:$A$329,"*"&amp;RIGHT($B368,8),'IEA Bal_BA-IND'!$C$30:$C$329,'Aggregated Balance-IND_2010'!$E368)</f>
        <v>0</v>
      </c>
      <c r="AN368" s="198">
        <f>SUMIFS('IEA Bal_KS-IND'!$D$30:$D$329,'IEA Bal_KS-IND'!$A$30:$A$329,"*"&amp;RIGHT($B368,8),'IEA Bal_KS-IND'!$C$30:$C$329,'Aggregated Balance-IND_2010'!$E368)</f>
        <v>0</v>
      </c>
      <c r="AO368" s="17">
        <f>(SUMIFS(EUROSTAT_VBE_IND_2010!Y$7:Y$732,EUROSTAT_VBE_IND_2010!$B$7:$B$732,$D368,EUROSTAT_VBE_IND_2010!$C$7:$C$732,"*"&amp;RIGHT($A368,3)&amp;"*",EUROSTAT_VBE_IND_2010!$D$7:$D$732,"421*"))/1000</f>
        <v>0</v>
      </c>
      <c r="AP368" s="17">
        <f>(SUMIFS(EUROSTAT_VBE_IND_2010!Z$7:Z$732,EUROSTAT_VBE_IND_2010!$B$7:$B$732,$D368,EUROSTAT_VBE_IND_2010!$C$7:$C$732,"*"&amp;RIGHT($A368,3)&amp;"*",EUROSTAT_VBE_IND_2010!$D$7:$D$732,"421*"))/1000</f>
        <v>0</v>
      </c>
      <c r="AQ368" s="17">
        <f>(SUMIFS(EUROSTAT_VBE_IND_2010!AG$7:AG$732,EUROSTAT_VBE_IND_2010!$B$7:$B$732,$D368,EUROSTAT_VBE_IND_2010!$C$7:$C$732,"*"&amp;RIGHT($A368,3)&amp;"*",EUROSTAT_VBE_IND_2010!$D$7:$D$732,"421*"))/1000</f>
        <v>0</v>
      </c>
    </row>
    <row r="369" spans="1:43">
      <c r="A369" t="str">
        <f>LEFT(EUROSTAT_VBE_IND_2010!$C$579,8)</f>
        <v>B_101851</v>
      </c>
      <c r="B369" s="28" t="s">
        <v>306</v>
      </c>
      <c r="C369" t="s">
        <v>293</v>
      </c>
      <c r="D369" t="s">
        <v>126</v>
      </c>
      <c r="E369" t="s">
        <v>241</v>
      </c>
      <c r="F369" t="s">
        <v>261</v>
      </c>
      <c r="G369" s="17">
        <f>(SUMIFS(EUROSTAT_VBE_IND_2010!E$7:E$732,EUROSTAT_VBE_IND_2010!$B$7:$B$732,$D369,EUROSTAT_VBE_IND_2010!$C$7:$C$732,"*"&amp;RIGHT($A369,3)&amp;"*",EUROSTAT_VBE_IND_2010!$D$7:$D$732,"422*"))/1000</f>
        <v>0</v>
      </c>
      <c r="H369" s="17">
        <f>(SUMIFS(EUROSTAT_VBE_IND_2010!F$7:F$732,EUROSTAT_VBE_IND_2010!$B$7:$B$732,$D369,EUROSTAT_VBE_IND_2010!$C$7:$C$732,"*"&amp;RIGHT($A369,3)&amp;"*",EUROSTAT_VBE_IND_2010!$D$7:$D$732,"422*"))/1000</f>
        <v>0</v>
      </c>
      <c r="I369" s="17">
        <f>(SUMIFS(EUROSTAT_VBE_IND_2010!G$7:G$732,EUROSTAT_VBE_IND_2010!$B$7:$B$732,$D369,EUROSTAT_VBE_IND_2010!$C$7:$C$732,"*"&amp;RIGHT($A369,3)&amp;"*",EUROSTAT_VBE_IND_2010!$D$7:$D$732,"422*"))/1000</f>
        <v>0</v>
      </c>
      <c r="J369" s="198">
        <f>SUMIFS('IEA Bal_CH-IND'!$D$30:$D$329,'IEA Bal_CH-IND'!$A$30:$A$329,"*"&amp;RIGHT($B369,8),'IEA Bal_CH-IND'!$C$30:$C$329,'Aggregated Balance-IND_2010'!$E369)</f>
        <v>0</v>
      </c>
      <c r="K369" s="17">
        <f>(SUMIFS(EUROSTAT_VBE_IND_2010!H$7:H$732,EUROSTAT_VBE_IND_2010!$B$7:$B$732,$D369,EUROSTAT_VBE_IND_2010!$C$7:$C$732,"*"&amp;RIGHT($A369,3)&amp;"*",EUROSTAT_VBE_IND_2010!$D$7:$D$732,"422*"))/1000</f>
        <v>0</v>
      </c>
      <c r="L369" s="17">
        <f>(SUMIFS(EUROSTAT_VBE_IND_2010!I$7:I$732,EUROSTAT_VBE_IND_2010!$B$7:$B$732,$D369,EUROSTAT_VBE_IND_2010!$C$7:$C$732,"*"&amp;RIGHT($A369,3)&amp;"*",EUROSTAT_VBE_IND_2010!$D$7:$D$732,"422*"))/1000</f>
        <v>0</v>
      </c>
      <c r="M369" s="17">
        <f>(SUMIFS(EUROSTAT_VBE_IND_2010!J$7:J$732,EUROSTAT_VBE_IND_2010!$B$7:$B$732,$D369,EUROSTAT_VBE_IND_2010!$C$7:$C$732,"*"&amp;RIGHT($A369,3)&amp;"*",EUROSTAT_VBE_IND_2010!$D$7:$D$732,"422*"))/1000</f>
        <v>0</v>
      </c>
      <c r="N369" s="17">
        <f>(SUMIFS(EUROSTAT_VBE_IND_2010!K$7:K$732,EUROSTAT_VBE_IND_2010!$B$7:$B$732,$D369,EUROSTAT_VBE_IND_2010!$C$7:$C$732,"*"&amp;RIGHT($A369,3)&amp;"*",EUROSTAT_VBE_IND_2010!$D$7:$D$732,"422*"))/1000</f>
        <v>0</v>
      </c>
      <c r="O369" s="17">
        <f>(SUMIFS(EUROSTAT_VBE_IND_2010!L$7:L$732,EUROSTAT_VBE_IND_2010!$B$7:$B$732,$D369,EUROSTAT_VBE_IND_2010!$C$7:$C$732,"*"&amp;RIGHT($A369,3)&amp;"*",EUROSTAT_VBE_IND_2010!$D$7:$D$732,"422*"))/1000</f>
        <v>0</v>
      </c>
      <c r="P369" s="17">
        <f>(SUMIFS(EUROSTAT_VBE_IND_2010!M$7:M$732,EUROSTAT_VBE_IND_2010!$B$7:$B$732,$D369,EUROSTAT_VBE_IND_2010!$C$7:$C$732,"*"&amp;RIGHT($A369,3)&amp;"*",EUROSTAT_VBE_IND_2010!$D$7:$D$732,"422*"))/1000</f>
        <v>0</v>
      </c>
      <c r="Q369" s="17">
        <f>(SUMIFS(EUROSTAT_VBE_IND_2010!N$7:N$732,EUROSTAT_VBE_IND_2010!$B$7:$B$732,$D369,EUROSTAT_VBE_IND_2010!$C$7:$C$732,"*"&amp;RIGHT($A369,3)&amp;"*",EUROSTAT_VBE_IND_2010!$D$7:$D$732,"422*"))/1000</f>
        <v>0</v>
      </c>
      <c r="R369" s="17">
        <f>(SUMIFS(EUROSTAT_VBE_IND_2010!O$7:O$732,EUROSTAT_VBE_IND_2010!$B$7:$B$732,$D369,EUROSTAT_VBE_IND_2010!$C$7:$C$732,"*"&amp;RIGHT($A369,3)&amp;"*",EUROSTAT_VBE_IND_2010!$D$7:$D$732,"422*"))/1000</f>
        <v>0</v>
      </c>
      <c r="S369" s="17">
        <f>(SUMIFS(EUROSTAT_VBE_IND_2010!P$7:P$732,EUROSTAT_VBE_IND_2010!$B$7:$B$732,$D369,EUROSTAT_VBE_IND_2010!$C$7:$C$732,"*"&amp;RIGHT($A369,3)&amp;"*",EUROSTAT_VBE_IND_2010!$D$7:$D$732,"422*"))/1000</f>
        <v>0</v>
      </c>
      <c r="T369" s="17">
        <f>(SUMIFS(EUROSTAT_VBE_IND_2010!Q$7:Q$732,EUROSTAT_VBE_IND_2010!$B$7:$B$732,$D369,EUROSTAT_VBE_IND_2010!$C$7:$C$732,"*"&amp;RIGHT($A369,3)&amp;"*",EUROSTAT_VBE_IND_2010!$D$7:$D$732,"422*"))/1000</f>
        <v>0</v>
      </c>
      <c r="U369" s="17">
        <f>(SUMIFS(EUROSTAT_VBE_IND_2010!R$7:R$732,EUROSTAT_VBE_IND_2010!$B$7:$B$732,$D369,EUROSTAT_VBE_IND_2010!$C$7:$C$732,"*"&amp;RIGHT($A369,3)&amp;"*",EUROSTAT_VBE_IND_2010!$D$7:$D$732,"422*"))/1000</f>
        <v>0</v>
      </c>
      <c r="V369" s="17">
        <f>(SUMIFS(EUROSTAT_VBE_IND_2010!S$7:S$732,EUROSTAT_VBE_IND_2010!$B$7:$B$732,$D369,EUROSTAT_VBE_IND_2010!$C$7:$C$732,"*"&amp;RIGHT($A369,3)&amp;"*",EUROSTAT_VBE_IND_2010!$D$7:$D$732,"422*"))/1000</f>
        <v>0</v>
      </c>
      <c r="W369" s="17">
        <f>(SUMIFS(EUROSTAT_VBE_IND_2010!T$7:T$732,EUROSTAT_VBE_IND_2010!$B$7:$B$732,$D369,EUROSTAT_VBE_IND_2010!$C$7:$C$732,"*"&amp;RIGHT($A369,3)&amp;"*",EUROSTAT_VBE_IND_2010!$D$7:$D$732,"422*"))/1000</f>
        <v>0</v>
      </c>
      <c r="X369" s="17">
        <f>(SUMIFS(EUROSTAT_VBE_IND_2010!U$7:U$732,EUROSTAT_VBE_IND_2010!$B$7:$B$732,$D369,EUROSTAT_VBE_IND_2010!$C$7:$C$732,"*"&amp;RIGHT($A369,3)&amp;"*",EUROSTAT_VBE_IND_2010!$D$7:$D$732,"422*"))/1000</f>
        <v>0</v>
      </c>
      <c r="Y369" s="17">
        <f>(SUMIFS(EUROSTAT_VBE_IND_2010!V$7:V$732,EUROSTAT_VBE_IND_2010!$B$7:$B$732,$D369,EUROSTAT_VBE_IND_2010!$C$7:$C$732,"*"&amp;RIGHT($A369,3)&amp;"*",EUROSTAT_VBE_IND_2010!$D$7:$D$732,"422*"))/1000</f>
        <v>0</v>
      </c>
      <c r="Z369" s="17">
        <f>(SUMIFS(EUROSTAT_VBE_IND_2010!W$7:W$732,EUROSTAT_VBE_IND_2010!$B$7:$B$732,$D369,EUROSTAT_VBE_IND_2010!$C$7:$C$732,"*"&amp;RIGHT($A369,3)&amp;"*",EUROSTAT_VBE_IND_2010!$D$7:$D$732,"422*"))/1000</f>
        <v>0</v>
      </c>
      <c r="AA369" s="17">
        <f>(SUMIFS(EUROSTAT_VBE_IND_2010!X$7:X$732,EUROSTAT_VBE_IND_2010!$B$7:$B$732,$D369,EUROSTAT_VBE_IND_2010!$C$7:$C$732,"*"&amp;RIGHT($A369,3)&amp;"*",EUROSTAT_VBE_IND_2010!$D$7:$D$732,"422*"))/1000</f>
        <v>0</v>
      </c>
      <c r="AB369" s="17">
        <f>(SUMIFS(EUROSTAT_VBE_IND_2010!AA$7:AA$732,EUROSTAT_VBE_IND_2010!$B$7:$B$732,$D369,EUROSTAT_VBE_IND_2010!$C$7:$C$732,"*"&amp;RIGHT($A369,3)&amp;"*",EUROSTAT_VBE_IND_2010!$D$7:$D$732,"422*"))/1000</f>
        <v>0</v>
      </c>
      <c r="AC369" s="17">
        <f>(SUMIFS(EUROSTAT_VBE_IND_2010!AB$7:AB$732,EUROSTAT_VBE_IND_2010!$B$7:$B$732,$D369,EUROSTAT_VBE_IND_2010!$C$7:$C$732,"*"&amp;RIGHT($A369,3)&amp;"*",EUROSTAT_VBE_IND_2010!$D$7:$D$732,"422*"))/1000</f>
        <v>0</v>
      </c>
      <c r="AD369" s="17">
        <f>(SUMIFS(EUROSTAT_VBE_IND_2010!AC$7:AC$732,EUROSTAT_VBE_IND_2010!$B$7:$B$732,$D369,EUROSTAT_VBE_IND_2010!$C$7:$C$732,"*"&amp;RIGHT($A369,3)&amp;"*",EUROSTAT_VBE_IND_2010!$D$7:$D$732,"422*"))/1000</f>
        <v>0</v>
      </c>
      <c r="AE369" s="17">
        <f>(SUMIFS(EUROSTAT_VBE_IND_2010!AD$7:AD$732,EUROSTAT_VBE_IND_2010!$B$7:$B$732,$D369,EUROSTAT_VBE_IND_2010!$C$7:$C$732,"*"&amp;RIGHT($A369,3)&amp;"*",EUROSTAT_VBE_IND_2010!$D$7:$D$732,"422*"))/1000</f>
        <v>0</v>
      </c>
      <c r="AF369" s="17">
        <f>(SUMIFS(EUROSTAT_VBE_IND_2010!AE$7:AE$732,EUROSTAT_VBE_IND_2010!$B$7:$B$732,$D369,EUROSTAT_VBE_IND_2010!$C$7:$C$732,"*"&amp;RIGHT($A369,3)&amp;"*",EUROSTAT_VBE_IND_2010!$D$7:$D$732,"422*"))/1000</f>
        <v>0</v>
      </c>
      <c r="AG369" s="17">
        <f>(SUMIFS(EUROSTAT_VBE_IND_2010!AF$7:AF$732,EUROSTAT_VBE_IND_2010!$B$7:$B$732,$D369,EUROSTAT_VBE_IND_2010!$C$7:$C$732,"*"&amp;RIGHT($A369,3)&amp;"*",EUROSTAT_VBE_IND_2010!$D$7:$D$732,"422*"))/1000</f>
        <v>0</v>
      </c>
      <c r="AH369" s="17">
        <f>(SUMIFS(EUROSTAT_VBE_IND_2010!AH$7:AH$732,EUROSTAT_VBE_IND_2010!$B$7:$B$732,$D369,EUROSTAT_VBE_IND_2010!$C$7:$C$732,"*"&amp;RIGHT($A369,3)&amp;"*",EUROSTAT_VBE_IND_2010!$D$7:$D$732,"422*"))/1000</f>
        <v>0</v>
      </c>
      <c r="AI369" s="17">
        <f>(SUMIFS(EUROSTAT_VBE_IND_2010!AI$7:AI$732,EUROSTAT_VBE_IND_2010!$B$7:$B$732,$D369,EUROSTAT_VBE_IND_2010!$C$7:$C$732,"*"&amp;RIGHT($A369,3)&amp;"*",EUROSTAT_VBE_IND_2010!$D$7:$D$732,"422*"))/1000</f>
        <v>0</v>
      </c>
      <c r="AJ369" s="17">
        <f>(SUMIFS(EUROSTAT_VBE_IND_2010!AJ$7:AJ$732,EUROSTAT_VBE_IND_2010!$B$7:$B$732,$D369,EUROSTAT_VBE_IND_2010!$C$7:$C$732,"*"&amp;RIGHT($A369,3)&amp;"*",EUROSTAT_VBE_IND_2010!$D$7:$D$732,"422*"))/1000</f>
        <v>0</v>
      </c>
      <c r="AK369" s="17">
        <f>(SUMIFS(EUROSTAT_VBE_IND_2010!AK$7:AK$732,EUROSTAT_VBE_IND_2010!$B$7:$B$732,$D369,EUROSTAT_VBE_IND_2010!$C$7:$C$732,"*"&amp;RIGHT($A369,3)&amp;"*",EUROSTAT_VBE_IND_2010!$D$7:$D$732,"422*"))/1000</f>
        <v>0</v>
      </c>
      <c r="AL369" s="198">
        <f>SUMIFS('IEA Bal_AL-IND'!$D$30:$D$329,'IEA Bal_AL-IND'!$A$30:$A$329,"*"&amp;RIGHT($B369,8),'IEA Bal_AL-IND'!$C$30:$C$329,'Aggregated Balance-IND_2010'!$E369)</f>
        <v>0</v>
      </c>
      <c r="AM369" s="198">
        <f>SUMIFS('IEA Bal_BA-IND'!$D$30:$D$329,'IEA Bal_BA-IND'!$A$30:$A$329,"*"&amp;RIGHT($B369,8),'IEA Bal_BA-IND'!$C$30:$C$329,'Aggregated Balance-IND_2010'!$E369)</f>
        <v>0</v>
      </c>
      <c r="AN369" s="198">
        <f>SUMIFS('IEA Bal_KS-IND'!$D$30:$D$329,'IEA Bal_KS-IND'!$A$30:$A$329,"*"&amp;RIGHT($B369,8),'IEA Bal_KS-IND'!$C$30:$C$329,'Aggregated Balance-IND_2010'!$E369)</f>
        <v>0</v>
      </c>
      <c r="AO369" s="17">
        <f>(SUMIFS(EUROSTAT_VBE_IND_2010!Y$7:Y$732,EUROSTAT_VBE_IND_2010!$B$7:$B$732,$D369,EUROSTAT_VBE_IND_2010!$C$7:$C$732,"*"&amp;RIGHT($A369,3)&amp;"*",EUROSTAT_VBE_IND_2010!$D$7:$D$732,"422*"))/1000</f>
        <v>0</v>
      </c>
      <c r="AP369" s="17">
        <f>(SUMIFS(EUROSTAT_VBE_IND_2010!Z$7:Z$732,EUROSTAT_VBE_IND_2010!$B$7:$B$732,$D369,EUROSTAT_VBE_IND_2010!$C$7:$C$732,"*"&amp;RIGHT($A369,3)&amp;"*",EUROSTAT_VBE_IND_2010!$D$7:$D$732,"422*"))/1000</f>
        <v>0</v>
      </c>
      <c r="AQ369" s="17">
        <f>(SUMIFS(EUROSTAT_VBE_IND_2010!AG$7:AG$732,EUROSTAT_VBE_IND_2010!$B$7:$B$732,$D369,EUROSTAT_VBE_IND_2010!$C$7:$C$732,"*"&amp;RIGHT($A369,3)&amp;"*",EUROSTAT_VBE_IND_2010!$D$7:$D$732,"422*"))/1000</f>
        <v>0</v>
      </c>
    </row>
    <row r="370" spans="1:43">
      <c r="A370" t="str">
        <f>LEFT(EUROSTAT_VBE_IND_2010!$C$579,8)</f>
        <v>B_101851</v>
      </c>
      <c r="B370" s="28" t="s">
        <v>306</v>
      </c>
      <c r="C370" t="s">
        <v>293</v>
      </c>
      <c r="D370" t="s">
        <v>126</v>
      </c>
      <c r="E370" t="s">
        <v>242</v>
      </c>
      <c r="F370" t="s">
        <v>262</v>
      </c>
      <c r="G370" s="17">
        <f>(SUMIFS(EUROSTAT_VBE_IND_2010!E$7:E$732,EUROSTAT_VBE_IND_2010!$B$7:$B$732,$D370,EUROSTAT_VBE_IND_2010!$C$7:$C$732,"*"&amp;RIGHT($A370,3)&amp;"*",EUROSTAT_VBE_IND_2010!$D$7:$D$732,"5532*"))/1000</f>
        <v>0</v>
      </c>
      <c r="H370" s="17">
        <f>(SUMIFS(EUROSTAT_VBE_IND_2010!F$7:F$732,EUROSTAT_VBE_IND_2010!$B$7:$B$732,$D370,EUROSTAT_VBE_IND_2010!$C$7:$C$732,"*"&amp;RIGHT($A370,3)&amp;"*",EUROSTAT_VBE_IND_2010!$D$7:$D$732,"5532*"))/1000</f>
        <v>0</v>
      </c>
      <c r="I370" s="17">
        <f>(SUMIFS(EUROSTAT_VBE_IND_2010!G$7:G$732,EUROSTAT_VBE_IND_2010!$B$7:$B$732,$D370,EUROSTAT_VBE_IND_2010!$C$7:$C$732,"*"&amp;RIGHT($A370,3)&amp;"*",EUROSTAT_VBE_IND_2010!$D$7:$D$732,"5532*"))/1000</f>
        <v>0</v>
      </c>
      <c r="J370" s="198">
        <f>SUMIFS('IEA Bal_CH-IND'!$D$30:$D$329,'IEA Bal_CH-IND'!$A$30:$A$329,"*"&amp;RIGHT($B370,8),'IEA Bal_CH-IND'!$C$30:$C$329,'Aggregated Balance-IND_2010'!$E370)</f>
        <v>0</v>
      </c>
      <c r="K370" s="17">
        <f>(SUMIFS(EUROSTAT_VBE_IND_2010!H$7:H$732,EUROSTAT_VBE_IND_2010!$B$7:$B$732,$D370,EUROSTAT_VBE_IND_2010!$C$7:$C$732,"*"&amp;RIGHT($A370,3)&amp;"*",EUROSTAT_VBE_IND_2010!$D$7:$D$732,"5532*"))/1000</f>
        <v>0</v>
      </c>
      <c r="L370" s="17">
        <f>(SUMIFS(EUROSTAT_VBE_IND_2010!I$7:I$732,EUROSTAT_VBE_IND_2010!$B$7:$B$732,$D370,EUROSTAT_VBE_IND_2010!$C$7:$C$732,"*"&amp;RIGHT($A370,3)&amp;"*",EUROSTAT_VBE_IND_2010!$D$7:$D$732,"5532*"))/1000</f>
        <v>0</v>
      </c>
      <c r="M370" s="17">
        <f>(SUMIFS(EUROSTAT_VBE_IND_2010!J$7:J$732,EUROSTAT_VBE_IND_2010!$B$7:$B$732,$D370,EUROSTAT_VBE_IND_2010!$C$7:$C$732,"*"&amp;RIGHT($A370,3)&amp;"*",EUROSTAT_VBE_IND_2010!$D$7:$D$732,"5532*"))/1000</f>
        <v>0</v>
      </c>
      <c r="N370" s="17">
        <f>(SUMIFS(EUROSTAT_VBE_IND_2010!K$7:K$732,EUROSTAT_VBE_IND_2010!$B$7:$B$732,$D370,EUROSTAT_VBE_IND_2010!$C$7:$C$732,"*"&amp;RIGHT($A370,3)&amp;"*",EUROSTAT_VBE_IND_2010!$D$7:$D$732,"5532*"))/1000</f>
        <v>0</v>
      </c>
      <c r="O370" s="17">
        <f>(SUMIFS(EUROSTAT_VBE_IND_2010!L$7:L$732,EUROSTAT_VBE_IND_2010!$B$7:$B$732,$D370,EUROSTAT_VBE_IND_2010!$C$7:$C$732,"*"&amp;RIGHT($A370,3)&amp;"*",EUROSTAT_VBE_IND_2010!$D$7:$D$732,"5532*"))/1000</f>
        <v>0</v>
      </c>
      <c r="P370" s="17">
        <f>(SUMIFS(EUROSTAT_VBE_IND_2010!M$7:M$732,EUROSTAT_VBE_IND_2010!$B$7:$B$732,$D370,EUROSTAT_VBE_IND_2010!$C$7:$C$732,"*"&amp;RIGHT($A370,3)&amp;"*",EUROSTAT_VBE_IND_2010!$D$7:$D$732,"5532*"))/1000</f>
        <v>0</v>
      </c>
      <c r="Q370" s="17">
        <f>(SUMIFS(EUROSTAT_VBE_IND_2010!N$7:N$732,EUROSTAT_VBE_IND_2010!$B$7:$B$732,$D370,EUROSTAT_VBE_IND_2010!$C$7:$C$732,"*"&amp;RIGHT($A370,3)&amp;"*",EUROSTAT_VBE_IND_2010!$D$7:$D$732,"5532*"))/1000</f>
        <v>0</v>
      </c>
      <c r="R370" s="17">
        <f>(SUMIFS(EUROSTAT_VBE_IND_2010!O$7:O$732,EUROSTAT_VBE_IND_2010!$B$7:$B$732,$D370,EUROSTAT_VBE_IND_2010!$C$7:$C$732,"*"&amp;RIGHT($A370,3)&amp;"*",EUROSTAT_VBE_IND_2010!$D$7:$D$732,"5532*"))/1000</f>
        <v>0</v>
      </c>
      <c r="S370" s="17">
        <f>(SUMIFS(EUROSTAT_VBE_IND_2010!P$7:P$732,EUROSTAT_VBE_IND_2010!$B$7:$B$732,$D370,EUROSTAT_VBE_IND_2010!$C$7:$C$732,"*"&amp;RIGHT($A370,3)&amp;"*",EUROSTAT_VBE_IND_2010!$D$7:$D$732,"5532*"))/1000</f>
        <v>0</v>
      </c>
      <c r="T370" s="17">
        <f>(SUMIFS(EUROSTAT_VBE_IND_2010!Q$7:Q$732,EUROSTAT_VBE_IND_2010!$B$7:$B$732,$D370,EUROSTAT_VBE_IND_2010!$C$7:$C$732,"*"&amp;RIGHT($A370,3)&amp;"*",EUROSTAT_VBE_IND_2010!$D$7:$D$732,"5532*"))/1000</f>
        <v>0</v>
      </c>
      <c r="U370" s="17">
        <f>(SUMIFS(EUROSTAT_VBE_IND_2010!R$7:R$732,EUROSTAT_VBE_IND_2010!$B$7:$B$732,$D370,EUROSTAT_VBE_IND_2010!$C$7:$C$732,"*"&amp;RIGHT($A370,3)&amp;"*",EUROSTAT_VBE_IND_2010!$D$7:$D$732,"5532*"))/1000</f>
        <v>0</v>
      </c>
      <c r="V370" s="17">
        <f>(SUMIFS(EUROSTAT_VBE_IND_2010!S$7:S$732,EUROSTAT_VBE_IND_2010!$B$7:$B$732,$D370,EUROSTAT_VBE_IND_2010!$C$7:$C$732,"*"&amp;RIGHT($A370,3)&amp;"*",EUROSTAT_VBE_IND_2010!$D$7:$D$732,"5532*"))/1000</f>
        <v>0</v>
      </c>
      <c r="W370" s="17">
        <f>(SUMIFS(EUROSTAT_VBE_IND_2010!T$7:T$732,EUROSTAT_VBE_IND_2010!$B$7:$B$732,$D370,EUROSTAT_VBE_IND_2010!$C$7:$C$732,"*"&amp;RIGHT($A370,3)&amp;"*",EUROSTAT_VBE_IND_2010!$D$7:$D$732,"5532*"))/1000</f>
        <v>0</v>
      </c>
      <c r="X370" s="17">
        <f>(SUMIFS(EUROSTAT_VBE_IND_2010!U$7:U$732,EUROSTAT_VBE_IND_2010!$B$7:$B$732,$D370,EUROSTAT_VBE_IND_2010!$C$7:$C$732,"*"&amp;RIGHT($A370,3)&amp;"*",EUROSTAT_VBE_IND_2010!$D$7:$D$732,"5532*"))/1000</f>
        <v>0</v>
      </c>
      <c r="Y370" s="17">
        <f>(SUMIFS(EUROSTAT_VBE_IND_2010!V$7:V$732,EUROSTAT_VBE_IND_2010!$B$7:$B$732,$D370,EUROSTAT_VBE_IND_2010!$C$7:$C$732,"*"&amp;RIGHT($A370,3)&amp;"*",EUROSTAT_VBE_IND_2010!$D$7:$D$732,"5532*"))/1000</f>
        <v>0</v>
      </c>
      <c r="Z370" s="17">
        <f>(SUMIFS(EUROSTAT_VBE_IND_2010!W$7:W$732,EUROSTAT_VBE_IND_2010!$B$7:$B$732,$D370,EUROSTAT_VBE_IND_2010!$C$7:$C$732,"*"&amp;RIGHT($A370,3)&amp;"*",EUROSTAT_VBE_IND_2010!$D$7:$D$732,"5532*"))/1000</f>
        <v>0</v>
      </c>
      <c r="AA370" s="17">
        <f>(SUMIFS(EUROSTAT_VBE_IND_2010!X$7:X$732,EUROSTAT_VBE_IND_2010!$B$7:$B$732,$D370,EUROSTAT_VBE_IND_2010!$C$7:$C$732,"*"&amp;RIGHT($A370,3)&amp;"*",EUROSTAT_VBE_IND_2010!$D$7:$D$732,"5532*"))/1000</f>
        <v>0</v>
      </c>
      <c r="AB370" s="17">
        <f>(SUMIFS(EUROSTAT_VBE_IND_2010!AA$7:AA$732,EUROSTAT_VBE_IND_2010!$B$7:$B$732,$D370,EUROSTAT_VBE_IND_2010!$C$7:$C$732,"*"&amp;RIGHT($A370,3)&amp;"*",EUROSTAT_VBE_IND_2010!$D$7:$D$732,"5532*"))/1000</f>
        <v>0</v>
      </c>
      <c r="AC370" s="17">
        <f>(SUMIFS(EUROSTAT_VBE_IND_2010!AB$7:AB$732,EUROSTAT_VBE_IND_2010!$B$7:$B$732,$D370,EUROSTAT_VBE_IND_2010!$C$7:$C$732,"*"&amp;RIGHT($A370,3)&amp;"*",EUROSTAT_VBE_IND_2010!$D$7:$D$732,"5532*"))/1000</f>
        <v>0</v>
      </c>
      <c r="AD370" s="17">
        <f>(SUMIFS(EUROSTAT_VBE_IND_2010!AC$7:AC$732,EUROSTAT_VBE_IND_2010!$B$7:$B$732,$D370,EUROSTAT_VBE_IND_2010!$C$7:$C$732,"*"&amp;RIGHT($A370,3)&amp;"*",EUROSTAT_VBE_IND_2010!$D$7:$D$732,"5532*"))/1000</f>
        <v>0</v>
      </c>
      <c r="AE370" s="17">
        <f>(SUMIFS(EUROSTAT_VBE_IND_2010!AD$7:AD$732,EUROSTAT_VBE_IND_2010!$B$7:$B$732,$D370,EUROSTAT_VBE_IND_2010!$C$7:$C$732,"*"&amp;RIGHT($A370,3)&amp;"*",EUROSTAT_VBE_IND_2010!$D$7:$D$732,"5532*"))/1000</f>
        <v>0</v>
      </c>
      <c r="AF370" s="17">
        <f>(SUMIFS(EUROSTAT_VBE_IND_2010!AE$7:AE$732,EUROSTAT_VBE_IND_2010!$B$7:$B$732,$D370,EUROSTAT_VBE_IND_2010!$C$7:$C$732,"*"&amp;RIGHT($A370,3)&amp;"*",EUROSTAT_VBE_IND_2010!$D$7:$D$732,"5532*"))/1000</f>
        <v>0</v>
      </c>
      <c r="AG370" s="17">
        <f>(SUMIFS(EUROSTAT_VBE_IND_2010!AF$7:AF$732,EUROSTAT_VBE_IND_2010!$B$7:$B$732,$D370,EUROSTAT_VBE_IND_2010!$C$7:$C$732,"*"&amp;RIGHT($A370,3)&amp;"*",EUROSTAT_VBE_IND_2010!$D$7:$D$732,"5532*"))/1000</f>
        <v>0</v>
      </c>
      <c r="AH370" s="17">
        <f>(SUMIFS(EUROSTAT_VBE_IND_2010!AH$7:AH$732,EUROSTAT_VBE_IND_2010!$B$7:$B$732,$D370,EUROSTAT_VBE_IND_2010!$C$7:$C$732,"*"&amp;RIGHT($A370,3)&amp;"*",EUROSTAT_VBE_IND_2010!$D$7:$D$732,"5532*"))/1000</f>
        <v>0</v>
      </c>
      <c r="AI370" s="17">
        <f>(SUMIFS(EUROSTAT_VBE_IND_2010!AI$7:AI$732,EUROSTAT_VBE_IND_2010!$B$7:$B$732,$D370,EUROSTAT_VBE_IND_2010!$C$7:$C$732,"*"&amp;RIGHT($A370,3)&amp;"*",EUROSTAT_VBE_IND_2010!$D$7:$D$732,"5532*"))/1000</f>
        <v>0</v>
      </c>
      <c r="AJ370" s="17">
        <f>(SUMIFS(EUROSTAT_VBE_IND_2010!AJ$7:AJ$732,EUROSTAT_VBE_IND_2010!$B$7:$B$732,$D370,EUROSTAT_VBE_IND_2010!$C$7:$C$732,"*"&amp;RIGHT($A370,3)&amp;"*",EUROSTAT_VBE_IND_2010!$D$7:$D$732,"5532*"))/1000</f>
        <v>0</v>
      </c>
      <c r="AK370" s="17">
        <f>(SUMIFS(EUROSTAT_VBE_IND_2010!AK$7:AK$732,EUROSTAT_VBE_IND_2010!$B$7:$B$732,$D370,EUROSTAT_VBE_IND_2010!$C$7:$C$732,"*"&amp;RIGHT($A370,3)&amp;"*",EUROSTAT_VBE_IND_2010!$D$7:$D$732,"5532*"))/1000</f>
        <v>0</v>
      </c>
      <c r="AL370" s="198">
        <f>SUMIFS('IEA Bal_AL-IND'!$D$30:$D$329,'IEA Bal_AL-IND'!$A$30:$A$329,"*"&amp;RIGHT($B370,8),'IEA Bal_AL-IND'!$C$30:$C$329,'Aggregated Balance-IND_2010'!$E370)</f>
        <v>0</v>
      </c>
      <c r="AM370" s="198">
        <f>SUMIFS('IEA Bal_BA-IND'!$D$30:$D$329,'IEA Bal_BA-IND'!$A$30:$A$329,"*"&amp;RIGHT($B370,8),'IEA Bal_BA-IND'!$C$30:$C$329,'Aggregated Balance-IND_2010'!$E370)</f>
        <v>0</v>
      </c>
      <c r="AN370" s="198">
        <f>SUMIFS('IEA Bal_KS-IND'!$D$30:$D$329,'IEA Bal_KS-IND'!$A$30:$A$329,"*"&amp;RIGHT($B370,8),'IEA Bal_KS-IND'!$C$30:$C$329,'Aggregated Balance-IND_2010'!$E370)</f>
        <v>0</v>
      </c>
      <c r="AO370" s="17">
        <f>(SUMIFS(EUROSTAT_VBE_IND_2010!Y$7:Y$732,EUROSTAT_VBE_IND_2010!$B$7:$B$732,$D370,EUROSTAT_VBE_IND_2010!$C$7:$C$732,"*"&amp;RIGHT($A370,3)&amp;"*",EUROSTAT_VBE_IND_2010!$D$7:$D$732,"5532*"))/1000</f>
        <v>0</v>
      </c>
      <c r="AP370" s="17">
        <f>(SUMIFS(EUROSTAT_VBE_IND_2010!Z$7:Z$732,EUROSTAT_VBE_IND_2010!$B$7:$B$732,$D370,EUROSTAT_VBE_IND_2010!$C$7:$C$732,"*"&amp;RIGHT($A370,3)&amp;"*",EUROSTAT_VBE_IND_2010!$D$7:$D$732,"5532*"))/1000</f>
        <v>0</v>
      </c>
      <c r="AQ370" s="17">
        <f>(SUMIFS(EUROSTAT_VBE_IND_2010!AG$7:AG$732,EUROSTAT_VBE_IND_2010!$B$7:$B$732,$D370,EUROSTAT_VBE_IND_2010!$C$7:$C$732,"*"&amp;RIGHT($A370,3)&amp;"*",EUROSTAT_VBE_IND_2010!$D$7:$D$732,"5532*"))/1000</f>
        <v>0</v>
      </c>
    </row>
    <row r="371" spans="1:43">
      <c r="A371" t="str">
        <f>LEFT(EUROSTAT_VBE_IND_2010!$C$579,8)</f>
        <v>B_101851</v>
      </c>
      <c r="B371" s="28" t="s">
        <v>306</v>
      </c>
      <c r="C371" t="s">
        <v>293</v>
      </c>
      <c r="D371" t="s">
        <v>126</v>
      </c>
      <c r="E371" t="s">
        <v>243</v>
      </c>
      <c r="F371" t="s">
        <v>263</v>
      </c>
      <c r="G371" s="17">
        <f>(SUMIFS(EUROSTAT_VBE_IND_2010!E$7:E$732,EUROSTAT_VBE_IND_2010!$B$7:$B$732,$D371,EUROSTAT_VBE_IND_2010!$C$7:$C$732,"*"&amp;RIGHT($A371,3)&amp;"*",EUROSTAT_VBE_IND_2010!$D$7:$D$732,"5550*"))/1000</f>
        <v>0</v>
      </c>
      <c r="H371" s="17">
        <f>(SUMIFS(EUROSTAT_VBE_IND_2010!F$7:F$732,EUROSTAT_VBE_IND_2010!$B$7:$B$732,$D371,EUROSTAT_VBE_IND_2010!$C$7:$C$732,"*"&amp;RIGHT($A371,3)&amp;"*",EUROSTAT_VBE_IND_2010!$D$7:$D$732,"5550*"))/1000</f>
        <v>0</v>
      </c>
      <c r="I371" s="17">
        <f>(SUMIFS(EUROSTAT_VBE_IND_2010!G$7:G$732,EUROSTAT_VBE_IND_2010!$B$7:$B$732,$D371,EUROSTAT_VBE_IND_2010!$C$7:$C$732,"*"&amp;RIGHT($A371,3)&amp;"*",EUROSTAT_VBE_IND_2010!$D$7:$D$732,"5550*"))/1000</f>
        <v>0</v>
      </c>
      <c r="J371" s="198">
        <f>SUMIFS('IEA Bal_CH-IND'!$D$30:$D$329,'IEA Bal_CH-IND'!$A$30:$A$329,"*"&amp;RIGHT($B371,8),'IEA Bal_CH-IND'!$C$30:$C$329,'Aggregated Balance-IND_2010'!$E371)</f>
        <v>0</v>
      </c>
      <c r="K371" s="17">
        <f>(SUMIFS(EUROSTAT_VBE_IND_2010!H$7:H$732,EUROSTAT_VBE_IND_2010!$B$7:$B$732,$D371,EUROSTAT_VBE_IND_2010!$C$7:$C$732,"*"&amp;RIGHT($A371,3)&amp;"*",EUROSTAT_VBE_IND_2010!$D$7:$D$732,"5550*"))/1000</f>
        <v>0</v>
      </c>
      <c r="L371" s="17">
        <f>(SUMIFS(EUROSTAT_VBE_IND_2010!I$7:I$732,EUROSTAT_VBE_IND_2010!$B$7:$B$732,$D371,EUROSTAT_VBE_IND_2010!$C$7:$C$732,"*"&amp;RIGHT($A371,3)&amp;"*",EUROSTAT_VBE_IND_2010!$D$7:$D$732,"5550*"))/1000</f>
        <v>0</v>
      </c>
      <c r="M371" s="17">
        <f>(SUMIFS(EUROSTAT_VBE_IND_2010!J$7:J$732,EUROSTAT_VBE_IND_2010!$B$7:$B$732,$D371,EUROSTAT_VBE_IND_2010!$C$7:$C$732,"*"&amp;RIGHT($A371,3)&amp;"*",EUROSTAT_VBE_IND_2010!$D$7:$D$732,"5550*"))/1000</f>
        <v>0</v>
      </c>
      <c r="N371" s="17">
        <f>(SUMIFS(EUROSTAT_VBE_IND_2010!K$7:K$732,EUROSTAT_VBE_IND_2010!$B$7:$B$732,$D371,EUROSTAT_VBE_IND_2010!$C$7:$C$732,"*"&amp;RIGHT($A371,3)&amp;"*",EUROSTAT_VBE_IND_2010!$D$7:$D$732,"5550*"))/1000</f>
        <v>0</v>
      </c>
      <c r="O371" s="17">
        <f>(SUMIFS(EUROSTAT_VBE_IND_2010!L$7:L$732,EUROSTAT_VBE_IND_2010!$B$7:$B$732,$D371,EUROSTAT_VBE_IND_2010!$C$7:$C$732,"*"&amp;RIGHT($A371,3)&amp;"*",EUROSTAT_VBE_IND_2010!$D$7:$D$732,"5550*"))/1000</f>
        <v>0</v>
      </c>
      <c r="P371" s="17">
        <f>(SUMIFS(EUROSTAT_VBE_IND_2010!M$7:M$732,EUROSTAT_VBE_IND_2010!$B$7:$B$732,$D371,EUROSTAT_VBE_IND_2010!$C$7:$C$732,"*"&amp;RIGHT($A371,3)&amp;"*",EUROSTAT_VBE_IND_2010!$D$7:$D$732,"5550*"))/1000</f>
        <v>0</v>
      </c>
      <c r="Q371" s="17">
        <f>(SUMIFS(EUROSTAT_VBE_IND_2010!N$7:N$732,EUROSTAT_VBE_IND_2010!$B$7:$B$732,$D371,EUROSTAT_VBE_IND_2010!$C$7:$C$732,"*"&amp;RIGHT($A371,3)&amp;"*",EUROSTAT_VBE_IND_2010!$D$7:$D$732,"5550*"))/1000</f>
        <v>0</v>
      </c>
      <c r="R371" s="17">
        <f>(SUMIFS(EUROSTAT_VBE_IND_2010!O$7:O$732,EUROSTAT_VBE_IND_2010!$B$7:$B$732,$D371,EUROSTAT_VBE_IND_2010!$C$7:$C$732,"*"&amp;RIGHT($A371,3)&amp;"*",EUROSTAT_VBE_IND_2010!$D$7:$D$732,"5550*"))/1000</f>
        <v>0</v>
      </c>
      <c r="S371" s="17">
        <f>(SUMIFS(EUROSTAT_VBE_IND_2010!P$7:P$732,EUROSTAT_VBE_IND_2010!$B$7:$B$732,$D371,EUROSTAT_VBE_IND_2010!$C$7:$C$732,"*"&amp;RIGHT($A371,3)&amp;"*",EUROSTAT_VBE_IND_2010!$D$7:$D$732,"5550*"))/1000</f>
        <v>0</v>
      </c>
      <c r="T371" s="17">
        <f>(SUMIFS(EUROSTAT_VBE_IND_2010!Q$7:Q$732,EUROSTAT_VBE_IND_2010!$B$7:$B$732,$D371,EUROSTAT_VBE_IND_2010!$C$7:$C$732,"*"&amp;RIGHT($A371,3)&amp;"*",EUROSTAT_VBE_IND_2010!$D$7:$D$732,"5550*"))/1000</f>
        <v>0</v>
      </c>
      <c r="U371" s="17">
        <f>(SUMIFS(EUROSTAT_VBE_IND_2010!R$7:R$732,EUROSTAT_VBE_IND_2010!$B$7:$B$732,$D371,EUROSTAT_VBE_IND_2010!$C$7:$C$732,"*"&amp;RIGHT($A371,3)&amp;"*",EUROSTAT_VBE_IND_2010!$D$7:$D$732,"5550*"))/1000</f>
        <v>0</v>
      </c>
      <c r="V371" s="17">
        <f>(SUMIFS(EUROSTAT_VBE_IND_2010!S$7:S$732,EUROSTAT_VBE_IND_2010!$B$7:$B$732,$D371,EUROSTAT_VBE_IND_2010!$C$7:$C$732,"*"&amp;RIGHT($A371,3)&amp;"*",EUROSTAT_VBE_IND_2010!$D$7:$D$732,"5550*"))/1000</f>
        <v>0</v>
      </c>
      <c r="W371" s="17">
        <f>(SUMIFS(EUROSTAT_VBE_IND_2010!T$7:T$732,EUROSTAT_VBE_IND_2010!$B$7:$B$732,$D371,EUROSTAT_VBE_IND_2010!$C$7:$C$732,"*"&amp;RIGHT($A371,3)&amp;"*",EUROSTAT_VBE_IND_2010!$D$7:$D$732,"5550*"))/1000</f>
        <v>0</v>
      </c>
      <c r="X371" s="17">
        <f>(SUMIFS(EUROSTAT_VBE_IND_2010!U$7:U$732,EUROSTAT_VBE_IND_2010!$B$7:$B$732,$D371,EUROSTAT_VBE_IND_2010!$C$7:$C$732,"*"&amp;RIGHT($A371,3)&amp;"*",EUROSTAT_VBE_IND_2010!$D$7:$D$732,"5550*"))/1000</f>
        <v>0</v>
      </c>
      <c r="Y371" s="17">
        <f>(SUMIFS(EUROSTAT_VBE_IND_2010!V$7:V$732,EUROSTAT_VBE_IND_2010!$B$7:$B$732,$D371,EUROSTAT_VBE_IND_2010!$C$7:$C$732,"*"&amp;RIGHT($A371,3)&amp;"*",EUROSTAT_VBE_IND_2010!$D$7:$D$732,"5550*"))/1000</f>
        <v>0</v>
      </c>
      <c r="Z371" s="17">
        <f>(SUMIFS(EUROSTAT_VBE_IND_2010!W$7:W$732,EUROSTAT_VBE_IND_2010!$B$7:$B$732,$D371,EUROSTAT_VBE_IND_2010!$C$7:$C$732,"*"&amp;RIGHT($A371,3)&amp;"*",EUROSTAT_VBE_IND_2010!$D$7:$D$732,"5550*"))/1000</f>
        <v>0</v>
      </c>
      <c r="AA371" s="17">
        <f>(SUMIFS(EUROSTAT_VBE_IND_2010!X$7:X$732,EUROSTAT_VBE_IND_2010!$B$7:$B$732,$D371,EUROSTAT_VBE_IND_2010!$C$7:$C$732,"*"&amp;RIGHT($A371,3)&amp;"*",EUROSTAT_VBE_IND_2010!$D$7:$D$732,"5550*"))/1000</f>
        <v>0</v>
      </c>
      <c r="AB371" s="17">
        <f>(SUMIFS(EUROSTAT_VBE_IND_2010!AA$7:AA$732,EUROSTAT_VBE_IND_2010!$B$7:$B$732,$D371,EUROSTAT_VBE_IND_2010!$C$7:$C$732,"*"&amp;RIGHT($A371,3)&amp;"*",EUROSTAT_VBE_IND_2010!$D$7:$D$732,"5550*"))/1000</f>
        <v>0</v>
      </c>
      <c r="AC371" s="17">
        <f>(SUMIFS(EUROSTAT_VBE_IND_2010!AB$7:AB$732,EUROSTAT_VBE_IND_2010!$B$7:$B$732,$D371,EUROSTAT_VBE_IND_2010!$C$7:$C$732,"*"&amp;RIGHT($A371,3)&amp;"*",EUROSTAT_VBE_IND_2010!$D$7:$D$732,"5550*"))/1000</f>
        <v>0</v>
      </c>
      <c r="AD371" s="17">
        <f>(SUMIFS(EUROSTAT_VBE_IND_2010!AC$7:AC$732,EUROSTAT_VBE_IND_2010!$B$7:$B$732,$D371,EUROSTAT_VBE_IND_2010!$C$7:$C$732,"*"&amp;RIGHT($A371,3)&amp;"*",EUROSTAT_VBE_IND_2010!$D$7:$D$732,"5550*"))/1000</f>
        <v>0</v>
      </c>
      <c r="AE371" s="17">
        <f>(SUMIFS(EUROSTAT_VBE_IND_2010!AD$7:AD$732,EUROSTAT_VBE_IND_2010!$B$7:$B$732,$D371,EUROSTAT_VBE_IND_2010!$C$7:$C$732,"*"&amp;RIGHT($A371,3)&amp;"*",EUROSTAT_VBE_IND_2010!$D$7:$D$732,"5550*"))/1000</f>
        <v>0</v>
      </c>
      <c r="AF371" s="17">
        <f>(SUMIFS(EUROSTAT_VBE_IND_2010!AE$7:AE$732,EUROSTAT_VBE_IND_2010!$B$7:$B$732,$D371,EUROSTAT_VBE_IND_2010!$C$7:$C$732,"*"&amp;RIGHT($A371,3)&amp;"*",EUROSTAT_VBE_IND_2010!$D$7:$D$732,"5550*"))/1000</f>
        <v>0</v>
      </c>
      <c r="AG371" s="17">
        <f>(SUMIFS(EUROSTAT_VBE_IND_2010!AF$7:AF$732,EUROSTAT_VBE_IND_2010!$B$7:$B$732,$D371,EUROSTAT_VBE_IND_2010!$C$7:$C$732,"*"&amp;RIGHT($A371,3)&amp;"*",EUROSTAT_VBE_IND_2010!$D$7:$D$732,"5550*"))/1000</f>
        <v>0.002</v>
      </c>
      <c r="AH371" s="17">
        <f>(SUMIFS(EUROSTAT_VBE_IND_2010!AH$7:AH$732,EUROSTAT_VBE_IND_2010!$B$7:$B$732,$D371,EUROSTAT_VBE_IND_2010!$C$7:$C$732,"*"&amp;RIGHT($A371,3)&amp;"*",EUROSTAT_VBE_IND_2010!$D$7:$D$732,"5550*"))/1000</f>
        <v>0</v>
      </c>
      <c r="AI371" s="17">
        <f>(SUMIFS(EUROSTAT_VBE_IND_2010!AI$7:AI$732,EUROSTAT_VBE_IND_2010!$B$7:$B$732,$D371,EUROSTAT_VBE_IND_2010!$C$7:$C$732,"*"&amp;RIGHT($A371,3)&amp;"*",EUROSTAT_VBE_IND_2010!$D$7:$D$732,"5550*"))/1000</f>
        <v>0</v>
      </c>
      <c r="AJ371" s="17">
        <f>(SUMIFS(EUROSTAT_VBE_IND_2010!AJ$7:AJ$732,EUROSTAT_VBE_IND_2010!$B$7:$B$732,$D371,EUROSTAT_VBE_IND_2010!$C$7:$C$732,"*"&amp;RIGHT($A371,3)&amp;"*",EUROSTAT_VBE_IND_2010!$D$7:$D$732,"5550*"))/1000</f>
        <v>0</v>
      </c>
      <c r="AK371" s="17">
        <f>(SUMIFS(EUROSTAT_VBE_IND_2010!AK$7:AK$732,EUROSTAT_VBE_IND_2010!$B$7:$B$732,$D371,EUROSTAT_VBE_IND_2010!$C$7:$C$732,"*"&amp;RIGHT($A371,3)&amp;"*",EUROSTAT_VBE_IND_2010!$D$7:$D$732,"5550*"))/1000</f>
        <v>0</v>
      </c>
      <c r="AL371" s="198">
        <f>SUMIFS('IEA Bal_AL-IND'!$D$30:$D$329,'IEA Bal_AL-IND'!$A$30:$A$329,"*"&amp;RIGHT($B371,8),'IEA Bal_AL-IND'!$C$30:$C$329,'Aggregated Balance-IND_2010'!$E371)</f>
        <v>0</v>
      </c>
      <c r="AM371" s="198">
        <f>SUMIFS('IEA Bal_BA-IND'!$D$30:$D$329,'IEA Bal_BA-IND'!$A$30:$A$329,"*"&amp;RIGHT($B371,8),'IEA Bal_BA-IND'!$C$30:$C$329,'Aggregated Balance-IND_2010'!$E371)</f>
        <v>0</v>
      </c>
      <c r="AN371" s="198">
        <f>SUMIFS('IEA Bal_KS-IND'!$D$30:$D$329,'IEA Bal_KS-IND'!$A$30:$A$329,"*"&amp;RIGHT($B371,8),'IEA Bal_KS-IND'!$C$30:$C$329,'Aggregated Balance-IND_2010'!$E371)</f>
        <v>0</v>
      </c>
      <c r="AO371" s="17">
        <f>(SUMIFS(EUROSTAT_VBE_IND_2010!Y$7:Y$732,EUROSTAT_VBE_IND_2010!$B$7:$B$732,$D371,EUROSTAT_VBE_IND_2010!$C$7:$C$732,"*"&amp;RIGHT($A371,3)&amp;"*",EUROSTAT_VBE_IND_2010!$D$7:$D$732,"5550*"))/1000</f>
        <v>0</v>
      </c>
      <c r="AP371" s="17">
        <f>(SUMIFS(EUROSTAT_VBE_IND_2010!Z$7:Z$732,EUROSTAT_VBE_IND_2010!$B$7:$B$732,$D371,EUROSTAT_VBE_IND_2010!$C$7:$C$732,"*"&amp;RIGHT($A371,3)&amp;"*",EUROSTAT_VBE_IND_2010!$D$7:$D$732,"5550*"))/1000</f>
        <v>0</v>
      </c>
      <c r="AQ371" s="17">
        <f>(SUMIFS(EUROSTAT_VBE_IND_2010!AG$7:AG$732,EUROSTAT_VBE_IND_2010!$B$7:$B$732,$D371,EUROSTAT_VBE_IND_2010!$C$7:$C$732,"*"&amp;RIGHT($A371,3)&amp;"*",EUROSTAT_VBE_IND_2010!$D$7:$D$732,"5550*"))/1000</f>
        <v>0</v>
      </c>
    </row>
    <row r="372" spans="1:43">
      <c r="A372" t="str">
        <f>LEFT(EUROSTAT_VBE_IND_2010!$C$579,8)</f>
        <v>B_101851</v>
      </c>
      <c r="B372" s="28" t="s">
        <v>306</v>
      </c>
      <c r="C372" t="s">
        <v>293</v>
      </c>
      <c r="D372" t="s">
        <v>126</v>
      </c>
      <c r="E372" t="s">
        <v>244</v>
      </c>
      <c r="F372" t="s">
        <v>264</v>
      </c>
      <c r="G372" s="17">
        <f>(SUMIFS(EUROSTAT_VBE_IND_2010!E$7:E$732,EUROSTAT_VBE_IND_2010!$B$7:$B$732,$D372,EUROSTAT_VBE_IND_2010!$C$7:$C$732,"*"&amp;RIGHT($A372,3)&amp;"*",EUROSTAT_VBE_IND_2010!$D$7:$D$732,"554*"))/1000-(SUMIFS(EUROSTAT_VBE_IND_2010!E$7:E$732,EUROSTAT_VBE_IND_2010!$B$7:$B$732,$D372,EUROSTAT_VBE_IND_2010!$C$7:$C$732,"*"&amp;RIGHT($A372,3)&amp;"*",EUROSTAT_VBE_IND_2010!$D$7:$D$732,"5543*"))/1000-(SUMIFS(EUROSTAT_VBE_IND_2010!E$7:E$732,EUROSTAT_VBE_IND_2010!$B$7:$B$732,$D372,EUROSTAT_VBE_IND_2010!$C$7:$C$732,"*"&amp;RIGHT($A372,3)&amp;"*",EUROSTAT_VBE_IND_2010!$D$7:$D$732,"5544*"))/1000</f>
        <v>15.305</v>
      </c>
      <c r="H372" s="17">
        <f>(SUMIFS(EUROSTAT_VBE_IND_2010!F$7:F$732,EUROSTAT_VBE_IND_2010!$B$7:$B$732,$D372,EUROSTAT_VBE_IND_2010!$C$7:$C$732,"*"&amp;RIGHT($A372,3)&amp;"*",EUROSTAT_VBE_IND_2010!$D$7:$D$732,"554*"))/1000-(SUMIFS(EUROSTAT_VBE_IND_2010!F$7:F$732,EUROSTAT_VBE_IND_2010!$B$7:$B$732,$D372,EUROSTAT_VBE_IND_2010!$C$7:$C$732,"*"&amp;RIGHT($A372,3)&amp;"*",EUROSTAT_VBE_IND_2010!$D$7:$D$732,"5543*"))/1000-(SUMIFS(EUROSTAT_VBE_IND_2010!F$7:F$732,EUROSTAT_VBE_IND_2010!$B$7:$B$732,$D372,EUROSTAT_VBE_IND_2010!$C$7:$C$732,"*"&amp;RIGHT($A372,3)&amp;"*",EUROSTAT_VBE_IND_2010!$D$7:$D$732,"5544*"))/1000</f>
        <v>4.359</v>
      </c>
      <c r="I372" s="17">
        <f>(SUMIFS(EUROSTAT_VBE_IND_2010!G$7:G$732,EUROSTAT_VBE_IND_2010!$B$7:$B$732,$D372,EUROSTAT_VBE_IND_2010!$C$7:$C$732,"*"&amp;RIGHT($A372,3)&amp;"*",EUROSTAT_VBE_IND_2010!$D$7:$D$732,"554*"))/1000-(SUMIFS(EUROSTAT_VBE_IND_2010!G$7:G$732,EUROSTAT_VBE_IND_2010!$B$7:$B$732,$D372,EUROSTAT_VBE_IND_2010!$C$7:$C$732,"*"&amp;RIGHT($A372,3)&amp;"*",EUROSTAT_VBE_IND_2010!$D$7:$D$732,"5543*"))/1000-(SUMIFS(EUROSTAT_VBE_IND_2010!G$7:G$732,EUROSTAT_VBE_IND_2010!$B$7:$B$732,$D372,EUROSTAT_VBE_IND_2010!$C$7:$C$732,"*"&amp;RIGHT($A372,3)&amp;"*",EUROSTAT_VBE_IND_2010!$D$7:$D$732,"5544*"))/1000</f>
        <v>1.222</v>
      </c>
      <c r="J372" s="198">
        <f>SUMIFS('IEA Bal_CH-IND'!$D$30:$D$329,'IEA Bal_CH-IND'!$A$30:$A$329,"*"&amp;RIGHT($B372,8),'IEA Bal_CH-IND'!$C$30:$C$329,'Aggregated Balance-IND_2010'!$E372)</f>
        <v>0</v>
      </c>
      <c r="K372" s="17">
        <f>(SUMIFS(EUROSTAT_VBE_IND_2010!H$7:H$732,EUROSTAT_VBE_IND_2010!$B$7:$B$732,$D372,EUROSTAT_VBE_IND_2010!$C$7:$C$732,"*"&amp;RIGHT($A372,3)&amp;"*",EUROSTAT_VBE_IND_2010!$D$7:$D$732,"554*"))/1000-(SUMIFS(EUROSTAT_VBE_IND_2010!H$7:H$732,EUROSTAT_VBE_IND_2010!$B$7:$B$732,$D372,EUROSTAT_VBE_IND_2010!$C$7:$C$732,"*"&amp;RIGHT($A372,3)&amp;"*",EUROSTAT_VBE_IND_2010!$D$7:$D$732,"5543*"))/1000-(SUMIFS(EUROSTAT_VBE_IND_2010!H$7:H$732,EUROSTAT_VBE_IND_2010!$B$7:$B$732,$D372,EUROSTAT_VBE_IND_2010!$C$7:$C$732,"*"&amp;RIGHT($A372,3)&amp;"*",EUROSTAT_VBE_IND_2010!$D$7:$D$732,"5544*"))/1000</f>
        <v>0</v>
      </c>
      <c r="L372" s="17">
        <f>(SUMIFS(EUROSTAT_VBE_IND_2010!I$7:I$732,EUROSTAT_VBE_IND_2010!$B$7:$B$732,$D372,EUROSTAT_VBE_IND_2010!$C$7:$C$732,"*"&amp;RIGHT($A372,3)&amp;"*",EUROSTAT_VBE_IND_2010!$D$7:$D$732,"554*"))/1000-(SUMIFS(EUROSTAT_VBE_IND_2010!I$7:I$732,EUROSTAT_VBE_IND_2010!$B$7:$B$732,$D372,EUROSTAT_VBE_IND_2010!$C$7:$C$732,"*"&amp;RIGHT($A372,3)&amp;"*",EUROSTAT_VBE_IND_2010!$D$7:$D$732,"5543*"))/1000-(SUMIFS(EUROSTAT_VBE_IND_2010!I$7:I$732,EUROSTAT_VBE_IND_2010!$B$7:$B$732,$D372,EUROSTAT_VBE_IND_2010!$C$7:$C$732,"*"&amp;RIGHT($A372,3)&amp;"*",EUROSTAT_VBE_IND_2010!$D$7:$D$732,"5544*"))/1000</f>
        <v>5.424</v>
      </c>
      <c r="M372" s="17">
        <f>(SUMIFS(EUROSTAT_VBE_IND_2010!J$7:J$732,EUROSTAT_VBE_IND_2010!$B$7:$B$732,$D372,EUROSTAT_VBE_IND_2010!$C$7:$C$732,"*"&amp;RIGHT($A372,3)&amp;"*",EUROSTAT_VBE_IND_2010!$D$7:$D$732,"554*"))/1000-(SUMIFS(EUROSTAT_VBE_IND_2010!J$7:J$732,EUROSTAT_VBE_IND_2010!$B$7:$B$732,$D372,EUROSTAT_VBE_IND_2010!$C$7:$C$732,"*"&amp;RIGHT($A372,3)&amp;"*",EUROSTAT_VBE_IND_2010!$D$7:$D$732,"5543*"))/1000-(SUMIFS(EUROSTAT_VBE_IND_2010!J$7:J$732,EUROSTAT_VBE_IND_2010!$B$7:$B$732,$D372,EUROSTAT_VBE_IND_2010!$C$7:$C$732,"*"&amp;RIGHT($A372,3)&amp;"*",EUROSTAT_VBE_IND_2010!$D$7:$D$732,"5544*"))/1000</f>
        <v>23.858</v>
      </c>
      <c r="N372" s="17">
        <f>(SUMIFS(EUROSTAT_VBE_IND_2010!K$7:K$732,EUROSTAT_VBE_IND_2010!$B$7:$B$732,$D372,EUROSTAT_VBE_IND_2010!$C$7:$C$732,"*"&amp;RIGHT($A372,3)&amp;"*",EUROSTAT_VBE_IND_2010!$D$7:$D$732,"554*"))/1000-(SUMIFS(EUROSTAT_VBE_IND_2010!K$7:K$732,EUROSTAT_VBE_IND_2010!$B$7:$B$732,$D372,EUROSTAT_VBE_IND_2010!$C$7:$C$732,"*"&amp;RIGHT($A372,3)&amp;"*",EUROSTAT_VBE_IND_2010!$D$7:$D$732,"5543*"))/1000-(SUMIFS(EUROSTAT_VBE_IND_2010!K$7:K$732,EUROSTAT_VBE_IND_2010!$B$7:$B$732,$D372,EUROSTAT_VBE_IND_2010!$C$7:$C$732,"*"&amp;RIGHT($A372,3)&amp;"*",EUROSTAT_VBE_IND_2010!$D$7:$D$732,"5544*"))/1000</f>
        <v>2.396</v>
      </c>
      <c r="O372" s="17">
        <f>(SUMIFS(EUROSTAT_VBE_IND_2010!L$7:L$732,EUROSTAT_VBE_IND_2010!$B$7:$B$732,$D372,EUROSTAT_VBE_IND_2010!$C$7:$C$732,"*"&amp;RIGHT($A372,3)&amp;"*",EUROSTAT_VBE_IND_2010!$D$7:$D$732,"554*"))/1000-(SUMIFS(EUROSTAT_VBE_IND_2010!L$7:L$732,EUROSTAT_VBE_IND_2010!$B$7:$B$732,$D372,EUROSTAT_VBE_IND_2010!$C$7:$C$732,"*"&amp;RIGHT($A372,3)&amp;"*",EUROSTAT_VBE_IND_2010!$D$7:$D$732,"5543*"))/1000-(SUMIFS(EUROSTAT_VBE_IND_2010!L$7:L$732,EUROSTAT_VBE_IND_2010!$B$7:$B$732,$D372,EUROSTAT_VBE_IND_2010!$C$7:$C$732,"*"&amp;RIGHT($A372,3)&amp;"*",EUROSTAT_VBE_IND_2010!$D$7:$D$732,"5544*"))/1000</f>
        <v>3.189</v>
      </c>
      <c r="P372" s="17">
        <f>(SUMIFS(EUROSTAT_VBE_IND_2010!M$7:M$732,EUROSTAT_VBE_IND_2010!$B$7:$B$732,$D372,EUROSTAT_VBE_IND_2010!$C$7:$C$732,"*"&amp;RIGHT($A372,3)&amp;"*",EUROSTAT_VBE_IND_2010!$D$7:$D$732,"554*"))/1000-(SUMIFS(EUROSTAT_VBE_IND_2010!M$7:M$732,EUROSTAT_VBE_IND_2010!$B$7:$B$732,$D372,EUROSTAT_VBE_IND_2010!$C$7:$C$732,"*"&amp;RIGHT($A372,3)&amp;"*",EUROSTAT_VBE_IND_2010!$D$7:$D$732,"5543*"))/1000-(SUMIFS(EUROSTAT_VBE_IND_2010!M$7:M$732,EUROSTAT_VBE_IND_2010!$B$7:$B$732,$D372,EUROSTAT_VBE_IND_2010!$C$7:$C$732,"*"&amp;RIGHT($A372,3)&amp;"*",EUROSTAT_VBE_IND_2010!$D$7:$D$732,"5544*"))/1000</f>
        <v>1.102</v>
      </c>
      <c r="Q372" s="17">
        <f>(SUMIFS(EUROSTAT_VBE_IND_2010!N$7:N$732,EUROSTAT_VBE_IND_2010!$B$7:$B$732,$D372,EUROSTAT_VBE_IND_2010!$C$7:$C$732,"*"&amp;RIGHT($A372,3)&amp;"*",EUROSTAT_VBE_IND_2010!$D$7:$D$732,"554*"))/1000-(SUMIFS(EUROSTAT_VBE_IND_2010!N$7:N$732,EUROSTAT_VBE_IND_2010!$B$7:$B$732,$D372,EUROSTAT_VBE_IND_2010!$C$7:$C$732,"*"&amp;RIGHT($A372,3)&amp;"*",EUROSTAT_VBE_IND_2010!$D$7:$D$732,"5543*"))/1000-(SUMIFS(EUROSTAT_VBE_IND_2010!N$7:N$732,EUROSTAT_VBE_IND_2010!$B$7:$B$732,$D372,EUROSTAT_VBE_IND_2010!$C$7:$C$732,"*"&amp;RIGHT($A372,3)&amp;"*",EUROSTAT_VBE_IND_2010!$D$7:$D$732,"5544*"))/1000</f>
        <v>13.155</v>
      </c>
      <c r="R372" s="17">
        <f>(SUMIFS(EUROSTAT_VBE_IND_2010!O$7:O$732,EUROSTAT_VBE_IND_2010!$B$7:$B$732,$D372,EUROSTAT_VBE_IND_2010!$C$7:$C$732,"*"&amp;RIGHT($A372,3)&amp;"*",EUROSTAT_VBE_IND_2010!$D$7:$D$732,"554*"))/1000-(SUMIFS(EUROSTAT_VBE_IND_2010!O$7:O$732,EUROSTAT_VBE_IND_2010!$B$7:$B$732,$D372,EUROSTAT_VBE_IND_2010!$C$7:$C$732,"*"&amp;RIGHT($A372,3)&amp;"*",EUROSTAT_VBE_IND_2010!$D$7:$D$732,"5543*"))/1000-(SUMIFS(EUROSTAT_VBE_IND_2010!O$7:O$732,EUROSTAT_VBE_IND_2010!$B$7:$B$732,$D372,EUROSTAT_VBE_IND_2010!$C$7:$C$732,"*"&amp;RIGHT($A372,3)&amp;"*",EUROSTAT_VBE_IND_2010!$D$7:$D$732,"5544*"))/1000</f>
        <v>6.997</v>
      </c>
      <c r="S372" s="17">
        <f>(SUMIFS(EUROSTAT_VBE_IND_2010!P$7:P$732,EUROSTAT_VBE_IND_2010!$B$7:$B$732,$D372,EUROSTAT_VBE_IND_2010!$C$7:$C$732,"*"&amp;RIGHT($A372,3)&amp;"*",EUROSTAT_VBE_IND_2010!$D$7:$D$732,"554*"))/1000-(SUMIFS(EUROSTAT_VBE_IND_2010!P$7:P$732,EUROSTAT_VBE_IND_2010!$B$7:$B$732,$D372,EUROSTAT_VBE_IND_2010!$C$7:$C$732,"*"&amp;RIGHT($A372,3)&amp;"*",EUROSTAT_VBE_IND_2010!$D$7:$D$732,"5543*"))/1000-(SUMIFS(EUROSTAT_VBE_IND_2010!P$7:P$732,EUROSTAT_VBE_IND_2010!$B$7:$B$732,$D372,EUROSTAT_VBE_IND_2010!$C$7:$C$732,"*"&amp;RIGHT($A372,3)&amp;"*",EUROSTAT_VBE_IND_2010!$D$7:$D$732,"5544*"))/1000</f>
        <v>28.15</v>
      </c>
      <c r="T372" s="17">
        <f>(SUMIFS(EUROSTAT_VBE_IND_2010!Q$7:Q$732,EUROSTAT_VBE_IND_2010!$B$7:$B$732,$D372,EUROSTAT_VBE_IND_2010!$C$7:$C$732,"*"&amp;RIGHT($A372,3)&amp;"*",EUROSTAT_VBE_IND_2010!$D$7:$D$732,"554*"))/1000-(SUMIFS(EUROSTAT_VBE_IND_2010!Q$7:Q$732,EUROSTAT_VBE_IND_2010!$B$7:$B$732,$D372,EUROSTAT_VBE_IND_2010!$C$7:$C$732,"*"&amp;RIGHT($A372,3)&amp;"*",EUROSTAT_VBE_IND_2010!$D$7:$D$732,"5543*"))/1000-(SUMIFS(EUROSTAT_VBE_IND_2010!Q$7:Q$732,EUROSTAT_VBE_IND_2010!$B$7:$B$732,$D372,EUROSTAT_VBE_IND_2010!$C$7:$C$732,"*"&amp;RIGHT($A372,3)&amp;"*",EUROSTAT_VBE_IND_2010!$D$7:$D$732,"5544*"))/1000</f>
        <v>0.403</v>
      </c>
      <c r="U372" s="17">
        <f>(SUMIFS(EUROSTAT_VBE_IND_2010!R$7:R$732,EUROSTAT_VBE_IND_2010!$B$7:$B$732,$D372,EUROSTAT_VBE_IND_2010!$C$7:$C$732,"*"&amp;RIGHT($A372,3)&amp;"*",EUROSTAT_VBE_IND_2010!$D$7:$D$732,"554*"))/1000-(SUMIFS(EUROSTAT_VBE_IND_2010!R$7:R$732,EUROSTAT_VBE_IND_2010!$B$7:$B$732,$D372,EUROSTAT_VBE_IND_2010!$C$7:$C$732,"*"&amp;RIGHT($A372,3)&amp;"*",EUROSTAT_VBE_IND_2010!$D$7:$D$732,"5543*"))/1000-(SUMIFS(EUROSTAT_VBE_IND_2010!R$7:R$732,EUROSTAT_VBE_IND_2010!$B$7:$B$732,$D372,EUROSTAT_VBE_IND_2010!$C$7:$C$732,"*"&amp;RIGHT($A372,3)&amp;"*",EUROSTAT_VBE_IND_2010!$D$7:$D$732,"5544*"))/1000</f>
        <v>0.131</v>
      </c>
      <c r="V372" s="17">
        <f>(SUMIFS(EUROSTAT_VBE_IND_2010!S$7:S$732,EUROSTAT_VBE_IND_2010!$B$7:$B$732,$D372,EUROSTAT_VBE_IND_2010!$C$7:$C$732,"*"&amp;RIGHT($A372,3)&amp;"*",EUROSTAT_VBE_IND_2010!$D$7:$D$732,"554*"))/1000-(SUMIFS(EUROSTAT_VBE_IND_2010!S$7:S$732,EUROSTAT_VBE_IND_2010!$B$7:$B$732,$D372,EUROSTAT_VBE_IND_2010!$C$7:$C$732,"*"&amp;RIGHT($A372,3)&amp;"*",EUROSTAT_VBE_IND_2010!$D$7:$D$732,"5543*"))/1000-(SUMIFS(EUROSTAT_VBE_IND_2010!S$7:S$732,EUROSTAT_VBE_IND_2010!$B$7:$B$732,$D372,EUROSTAT_VBE_IND_2010!$C$7:$C$732,"*"&amp;RIGHT($A372,3)&amp;"*",EUROSTAT_VBE_IND_2010!$D$7:$D$732,"5544*"))/1000</f>
        <v>4.182</v>
      </c>
      <c r="W372" s="17">
        <f>(SUMIFS(EUROSTAT_VBE_IND_2010!T$7:T$732,EUROSTAT_VBE_IND_2010!$B$7:$B$732,$D372,EUROSTAT_VBE_IND_2010!$C$7:$C$732,"*"&amp;RIGHT($A372,3)&amp;"*",EUROSTAT_VBE_IND_2010!$D$7:$D$732,"554*"))/1000-(SUMIFS(EUROSTAT_VBE_IND_2010!T$7:T$732,EUROSTAT_VBE_IND_2010!$B$7:$B$732,$D372,EUROSTAT_VBE_IND_2010!$C$7:$C$732,"*"&amp;RIGHT($A372,3)&amp;"*",EUROSTAT_VBE_IND_2010!$D$7:$D$732,"5543*"))/1000-(SUMIFS(EUROSTAT_VBE_IND_2010!T$7:T$732,EUROSTAT_VBE_IND_2010!$B$7:$B$732,$D372,EUROSTAT_VBE_IND_2010!$C$7:$C$732,"*"&amp;RIGHT($A372,3)&amp;"*",EUROSTAT_VBE_IND_2010!$D$7:$D$732,"5544*"))/1000</f>
        <v>0</v>
      </c>
      <c r="X372" s="17">
        <f>(SUMIFS(EUROSTAT_VBE_IND_2010!U$7:U$732,EUROSTAT_VBE_IND_2010!$B$7:$B$732,$D372,EUROSTAT_VBE_IND_2010!$C$7:$C$732,"*"&amp;RIGHT($A372,3)&amp;"*",EUROSTAT_VBE_IND_2010!$D$7:$D$732,"554*"))/1000-(SUMIFS(EUROSTAT_VBE_IND_2010!U$7:U$732,EUROSTAT_VBE_IND_2010!$B$7:$B$732,$D372,EUROSTAT_VBE_IND_2010!$C$7:$C$732,"*"&amp;RIGHT($A372,3)&amp;"*",EUROSTAT_VBE_IND_2010!$D$7:$D$732,"5543*"))/1000-(SUMIFS(EUROSTAT_VBE_IND_2010!U$7:U$732,EUROSTAT_VBE_IND_2010!$B$7:$B$732,$D372,EUROSTAT_VBE_IND_2010!$C$7:$C$732,"*"&amp;RIGHT($A372,3)&amp;"*",EUROSTAT_VBE_IND_2010!$D$7:$D$732,"5544*"))/1000</f>
        <v>5.289</v>
      </c>
      <c r="Y372" s="17">
        <f>(SUMIFS(EUROSTAT_VBE_IND_2010!V$7:V$732,EUROSTAT_VBE_IND_2010!$B$7:$B$732,$D372,EUROSTAT_VBE_IND_2010!$C$7:$C$732,"*"&amp;RIGHT($A372,3)&amp;"*",EUROSTAT_VBE_IND_2010!$D$7:$D$732,"554*"))/1000-(SUMIFS(EUROSTAT_VBE_IND_2010!V$7:V$732,EUROSTAT_VBE_IND_2010!$B$7:$B$732,$D372,EUROSTAT_VBE_IND_2010!$C$7:$C$732,"*"&amp;RIGHT($A372,3)&amp;"*",EUROSTAT_VBE_IND_2010!$D$7:$D$732,"5543*"))/1000-(SUMIFS(EUROSTAT_VBE_IND_2010!V$7:V$732,EUROSTAT_VBE_IND_2010!$B$7:$B$732,$D372,EUROSTAT_VBE_IND_2010!$C$7:$C$732,"*"&amp;RIGHT($A372,3)&amp;"*",EUROSTAT_VBE_IND_2010!$D$7:$D$732,"5544*"))/1000</f>
        <v>1.905</v>
      </c>
      <c r="Z372" s="17">
        <f>(SUMIFS(EUROSTAT_VBE_IND_2010!W$7:W$732,EUROSTAT_VBE_IND_2010!$B$7:$B$732,$D372,EUROSTAT_VBE_IND_2010!$C$7:$C$732,"*"&amp;RIGHT($A372,3)&amp;"*",EUROSTAT_VBE_IND_2010!$D$7:$D$732,"554*"))/1000-(SUMIFS(EUROSTAT_VBE_IND_2010!W$7:W$732,EUROSTAT_VBE_IND_2010!$B$7:$B$732,$D372,EUROSTAT_VBE_IND_2010!$C$7:$C$732,"*"&amp;RIGHT($A372,3)&amp;"*",EUROSTAT_VBE_IND_2010!$D$7:$D$732,"5543*"))/1000-(SUMIFS(EUROSTAT_VBE_IND_2010!W$7:W$732,EUROSTAT_VBE_IND_2010!$B$7:$B$732,$D372,EUROSTAT_VBE_IND_2010!$C$7:$C$732,"*"&amp;RIGHT($A372,3)&amp;"*",EUROSTAT_VBE_IND_2010!$D$7:$D$732,"5544*"))/1000</f>
        <v>0.863</v>
      </c>
      <c r="AA372" s="17">
        <f>(SUMIFS(EUROSTAT_VBE_IND_2010!X$7:X$732,EUROSTAT_VBE_IND_2010!$B$7:$B$732,$D372,EUROSTAT_VBE_IND_2010!$C$7:$C$732,"*"&amp;RIGHT($A372,3)&amp;"*",EUROSTAT_VBE_IND_2010!$D$7:$D$732,"554*"))/1000-(SUMIFS(EUROSTAT_VBE_IND_2010!X$7:X$732,EUROSTAT_VBE_IND_2010!$B$7:$B$732,$D372,EUROSTAT_VBE_IND_2010!$C$7:$C$732,"*"&amp;RIGHT($A372,3)&amp;"*",EUROSTAT_VBE_IND_2010!$D$7:$D$732,"5543*"))/1000-(SUMIFS(EUROSTAT_VBE_IND_2010!X$7:X$732,EUROSTAT_VBE_IND_2010!$B$7:$B$732,$D372,EUROSTAT_VBE_IND_2010!$C$7:$C$732,"*"&amp;RIGHT($A372,3)&amp;"*",EUROSTAT_VBE_IND_2010!$D$7:$D$732,"5544*"))/1000</f>
        <v>8.593</v>
      </c>
      <c r="AB372" s="17">
        <f>(SUMIFS(EUROSTAT_VBE_IND_2010!AA$7:AA$732,EUROSTAT_VBE_IND_2010!$B$7:$B$732,$D372,EUROSTAT_VBE_IND_2010!$C$7:$C$732,"*"&amp;RIGHT($A372,3)&amp;"*",EUROSTAT_VBE_IND_2010!$D$7:$D$732,"554*"))/1000-(SUMIFS(EUROSTAT_VBE_IND_2010!AA$7:AA$732,EUROSTAT_VBE_IND_2010!$B$7:$B$732,$D372,EUROSTAT_VBE_IND_2010!$C$7:$C$732,"*"&amp;RIGHT($A372,3)&amp;"*",EUROSTAT_VBE_IND_2010!$D$7:$D$732,"5543*"))/1000-(SUMIFS(EUROSTAT_VBE_IND_2010!AA$7:AA$732,EUROSTAT_VBE_IND_2010!$B$7:$B$732,$D372,EUROSTAT_VBE_IND_2010!$C$7:$C$732,"*"&amp;RIGHT($A372,3)&amp;"*",EUROSTAT_VBE_IND_2010!$D$7:$D$732,"5544*"))/1000</f>
        <v>0</v>
      </c>
      <c r="AC372" s="17">
        <f>(SUMIFS(EUROSTAT_VBE_IND_2010!AB$7:AB$732,EUROSTAT_VBE_IND_2010!$B$7:$B$732,$D372,EUROSTAT_VBE_IND_2010!$C$7:$C$732,"*"&amp;RIGHT($A372,3)&amp;"*",EUROSTAT_VBE_IND_2010!$D$7:$D$732,"554*"))/1000-(SUMIFS(EUROSTAT_VBE_IND_2010!AB$7:AB$732,EUROSTAT_VBE_IND_2010!$B$7:$B$732,$D372,EUROSTAT_VBE_IND_2010!$C$7:$C$732,"*"&amp;RIGHT($A372,3)&amp;"*",EUROSTAT_VBE_IND_2010!$D$7:$D$732,"5543*"))/1000-(SUMIFS(EUROSTAT_VBE_IND_2010!AB$7:AB$732,EUROSTAT_VBE_IND_2010!$B$7:$B$732,$D372,EUROSTAT_VBE_IND_2010!$C$7:$C$732,"*"&amp;RIGHT($A372,3)&amp;"*",EUROSTAT_VBE_IND_2010!$D$7:$D$732,"5544*"))/1000</f>
        <v>0.913</v>
      </c>
      <c r="AD372" s="17">
        <f>(SUMIFS(EUROSTAT_VBE_IND_2010!AC$7:AC$732,EUROSTAT_VBE_IND_2010!$B$7:$B$732,$D372,EUROSTAT_VBE_IND_2010!$C$7:$C$732,"*"&amp;RIGHT($A372,3)&amp;"*",EUROSTAT_VBE_IND_2010!$D$7:$D$732,"554*"))/1000-(SUMIFS(EUROSTAT_VBE_IND_2010!AC$7:AC$732,EUROSTAT_VBE_IND_2010!$B$7:$B$732,$D372,EUROSTAT_VBE_IND_2010!$C$7:$C$732,"*"&amp;RIGHT($A372,3)&amp;"*",EUROSTAT_VBE_IND_2010!$D$7:$D$732,"5543*"))/1000-(SUMIFS(EUROSTAT_VBE_IND_2010!AC$7:AC$732,EUROSTAT_VBE_IND_2010!$B$7:$B$732,$D372,EUROSTAT_VBE_IND_2010!$C$7:$C$732,"*"&amp;RIGHT($A372,3)&amp;"*",EUROSTAT_VBE_IND_2010!$D$7:$D$732,"5544*"))/1000</f>
        <v>2.973</v>
      </c>
      <c r="AE372" s="17">
        <f>(SUMIFS(EUROSTAT_VBE_IND_2010!AD$7:AD$732,EUROSTAT_VBE_IND_2010!$B$7:$B$732,$D372,EUROSTAT_VBE_IND_2010!$C$7:$C$732,"*"&amp;RIGHT($A372,3)&amp;"*",EUROSTAT_VBE_IND_2010!$D$7:$D$732,"554*"))/1000-(SUMIFS(EUROSTAT_VBE_IND_2010!AD$7:AD$732,EUROSTAT_VBE_IND_2010!$B$7:$B$732,$D372,EUROSTAT_VBE_IND_2010!$C$7:$C$732,"*"&amp;RIGHT($A372,3)&amp;"*",EUROSTAT_VBE_IND_2010!$D$7:$D$732,"5543*"))/1000-(SUMIFS(EUROSTAT_VBE_IND_2010!AD$7:AD$732,EUROSTAT_VBE_IND_2010!$B$7:$B$732,$D372,EUROSTAT_VBE_IND_2010!$C$7:$C$732,"*"&amp;RIGHT($A372,3)&amp;"*",EUROSTAT_VBE_IND_2010!$D$7:$D$732,"5544*"))/1000</f>
        <v>15.229</v>
      </c>
      <c r="AF372" s="17">
        <f>(SUMIFS(EUROSTAT_VBE_IND_2010!AE$7:AE$732,EUROSTAT_VBE_IND_2010!$B$7:$B$732,$D372,EUROSTAT_VBE_IND_2010!$C$7:$C$732,"*"&amp;RIGHT($A372,3)&amp;"*",EUROSTAT_VBE_IND_2010!$D$7:$D$732,"554*"))/1000-(SUMIFS(EUROSTAT_VBE_IND_2010!AE$7:AE$732,EUROSTAT_VBE_IND_2010!$B$7:$B$732,$D372,EUROSTAT_VBE_IND_2010!$C$7:$C$732,"*"&amp;RIGHT($A372,3)&amp;"*",EUROSTAT_VBE_IND_2010!$D$7:$D$732,"5543*"))/1000-(SUMIFS(EUROSTAT_VBE_IND_2010!AE$7:AE$732,EUROSTAT_VBE_IND_2010!$B$7:$B$732,$D372,EUROSTAT_VBE_IND_2010!$C$7:$C$732,"*"&amp;RIGHT($A372,3)&amp;"*",EUROSTAT_VBE_IND_2010!$D$7:$D$732,"5544*"))/1000</f>
        <v>0.731</v>
      </c>
      <c r="AG372" s="17">
        <f>(SUMIFS(EUROSTAT_VBE_IND_2010!AF$7:AF$732,EUROSTAT_VBE_IND_2010!$B$7:$B$732,$D372,EUROSTAT_VBE_IND_2010!$C$7:$C$732,"*"&amp;RIGHT($A372,3)&amp;"*",EUROSTAT_VBE_IND_2010!$D$7:$D$732,"554*"))/1000-(SUMIFS(EUROSTAT_VBE_IND_2010!AF$7:AF$732,EUROSTAT_VBE_IND_2010!$B$7:$B$732,$D372,EUROSTAT_VBE_IND_2010!$C$7:$C$732,"*"&amp;RIGHT($A372,3)&amp;"*",EUROSTAT_VBE_IND_2010!$D$7:$D$732,"5543*"))/1000-(SUMIFS(EUROSTAT_VBE_IND_2010!AF$7:AF$732,EUROSTAT_VBE_IND_2010!$B$7:$B$732,$D372,EUROSTAT_VBE_IND_2010!$C$7:$C$732,"*"&amp;RIGHT($A372,3)&amp;"*",EUROSTAT_VBE_IND_2010!$D$7:$D$732,"5544*"))/1000</f>
        <v>5.393</v>
      </c>
      <c r="AH372" s="17">
        <f>(SUMIFS(EUROSTAT_VBE_IND_2010!AH$7:AH$732,EUROSTAT_VBE_IND_2010!$B$7:$B$732,$D372,EUROSTAT_VBE_IND_2010!$C$7:$C$732,"*"&amp;RIGHT($A372,3)&amp;"*",EUROSTAT_VBE_IND_2010!$D$7:$D$732,"554*"))/1000-(SUMIFS(EUROSTAT_VBE_IND_2010!AH$7:AH$732,EUROSTAT_VBE_IND_2010!$B$7:$B$732,$D372,EUROSTAT_VBE_IND_2010!$C$7:$C$732,"*"&amp;RIGHT($A372,3)&amp;"*",EUROSTAT_VBE_IND_2010!$D$7:$D$732,"5543*"))/1000-(SUMIFS(EUROSTAT_VBE_IND_2010!AH$7:AH$732,EUROSTAT_VBE_IND_2010!$B$7:$B$732,$D372,EUROSTAT_VBE_IND_2010!$C$7:$C$732,"*"&amp;RIGHT($A372,3)&amp;"*",EUROSTAT_VBE_IND_2010!$D$7:$D$732,"5544*"))/1000</f>
        <v>15.114</v>
      </c>
      <c r="AI372" s="17">
        <f>(SUMIFS(EUROSTAT_VBE_IND_2010!AI$7:AI$732,EUROSTAT_VBE_IND_2010!$B$7:$B$732,$D372,EUROSTAT_VBE_IND_2010!$C$7:$C$732,"*"&amp;RIGHT($A372,3)&amp;"*",EUROSTAT_VBE_IND_2010!$D$7:$D$732,"554*"))/1000-(SUMIFS(EUROSTAT_VBE_IND_2010!AI$7:AI$732,EUROSTAT_VBE_IND_2010!$B$7:$B$732,$D372,EUROSTAT_VBE_IND_2010!$C$7:$C$732,"*"&amp;RIGHT($A372,3)&amp;"*",EUROSTAT_VBE_IND_2010!$D$7:$D$732,"5543*"))/1000-(SUMIFS(EUROSTAT_VBE_IND_2010!AI$7:AI$732,EUROSTAT_VBE_IND_2010!$B$7:$B$732,$D372,EUROSTAT_VBE_IND_2010!$C$7:$C$732,"*"&amp;RIGHT($A372,3)&amp;"*",EUROSTAT_VBE_IND_2010!$D$7:$D$732,"5544*"))/1000</f>
        <v>1.457</v>
      </c>
      <c r="AJ372" s="17">
        <f>(SUMIFS(EUROSTAT_VBE_IND_2010!AJ$7:AJ$732,EUROSTAT_VBE_IND_2010!$B$7:$B$732,$D372,EUROSTAT_VBE_IND_2010!$C$7:$C$732,"*"&amp;RIGHT($A372,3)&amp;"*",EUROSTAT_VBE_IND_2010!$D$7:$D$732,"554*"))/1000-(SUMIFS(EUROSTAT_VBE_IND_2010!AJ$7:AJ$732,EUROSTAT_VBE_IND_2010!$B$7:$B$732,$D372,EUROSTAT_VBE_IND_2010!$C$7:$C$732,"*"&amp;RIGHT($A372,3)&amp;"*",EUROSTAT_VBE_IND_2010!$D$7:$D$732,"5543*"))/1000-(SUMIFS(EUROSTAT_VBE_IND_2010!AJ$7:AJ$732,EUROSTAT_VBE_IND_2010!$B$7:$B$732,$D372,EUROSTAT_VBE_IND_2010!$C$7:$C$732,"*"&amp;RIGHT($A372,3)&amp;"*",EUROSTAT_VBE_IND_2010!$D$7:$D$732,"5544*"))/1000</f>
        <v>1.621</v>
      </c>
      <c r="AK372" s="17">
        <f>(SUMIFS(EUROSTAT_VBE_IND_2010!AK$7:AK$732,EUROSTAT_VBE_IND_2010!$B$7:$B$732,$D372,EUROSTAT_VBE_IND_2010!$C$7:$C$732,"*"&amp;RIGHT($A372,3)&amp;"*",EUROSTAT_VBE_IND_2010!$D$7:$D$732,"554*"))/1000-(SUMIFS(EUROSTAT_VBE_IND_2010!AK$7:AK$732,EUROSTAT_VBE_IND_2010!$B$7:$B$732,$D372,EUROSTAT_VBE_IND_2010!$C$7:$C$732,"*"&amp;RIGHT($A372,3)&amp;"*",EUROSTAT_VBE_IND_2010!$D$7:$D$732,"5543*"))/1000-(SUMIFS(EUROSTAT_VBE_IND_2010!AK$7:AK$732,EUROSTAT_VBE_IND_2010!$B$7:$B$732,$D372,EUROSTAT_VBE_IND_2010!$C$7:$C$732,"*"&amp;RIGHT($A372,3)&amp;"*",EUROSTAT_VBE_IND_2010!$D$7:$D$732,"5544*"))/1000</f>
        <v>0</v>
      </c>
      <c r="AL372" s="198">
        <f>SUMIFS('IEA Bal_AL-IND'!$D$30:$D$329,'IEA Bal_AL-IND'!$A$30:$A$329,"*"&amp;RIGHT($B372,8),'IEA Bal_AL-IND'!$C$30:$C$329,'Aggregated Balance-IND_2010'!$E372)</f>
        <v>0</v>
      </c>
      <c r="AM372" s="198">
        <f>SUMIFS('IEA Bal_BA-IND'!$D$30:$D$329,'IEA Bal_BA-IND'!$A$30:$A$329,"*"&amp;RIGHT($B372,8),'IEA Bal_BA-IND'!$C$30:$C$329,'Aggregated Balance-IND_2010'!$E372)</f>
        <v>0</v>
      </c>
      <c r="AN372" s="198">
        <f>SUMIFS('IEA Bal_KS-IND'!$D$30:$D$329,'IEA Bal_KS-IND'!$A$30:$A$329,"*"&amp;RIGHT($B372,8),'IEA Bal_KS-IND'!$C$30:$C$329,'Aggregated Balance-IND_2010'!$E372)</f>
        <v>0</v>
      </c>
      <c r="AO372" s="17">
        <f>(SUMIFS(EUROSTAT_VBE_IND_2010!Y$7:Y$732,EUROSTAT_VBE_IND_2010!$B$7:$B$732,$D372,EUROSTAT_VBE_IND_2010!$C$7:$C$732,"*"&amp;RIGHT($A372,3)&amp;"*",EUROSTAT_VBE_IND_2010!$D$7:$D$732,"554*"))/1000-(SUMIFS(EUROSTAT_VBE_IND_2010!Y$7:Y$732,EUROSTAT_VBE_IND_2010!$B$7:$B$732,$D372,EUROSTAT_VBE_IND_2010!$C$7:$C$732,"*"&amp;RIGHT($A372,3)&amp;"*",EUROSTAT_VBE_IND_2010!$D$7:$D$732,"5543*"))/1000-(SUMIFS(EUROSTAT_VBE_IND_2010!Y$7:Y$732,EUROSTAT_VBE_IND_2010!$B$7:$B$732,$D372,EUROSTAT_VBE_IND_2010!$C$7:$C$732,"*"&amp;RIGHT($A372,3)&amp;"*",EUROSTAT_VBE_IND_2010!$D$7:$D$732,"5544*"))/1000</f>
        <v>0</v>
      </c>
      <c r="AP372" s="17">
        <f>(SUMIFS(EUROSTAT_VBE_IND_2010!Z$7:Z$732,EUROSTAT_VBE_IND_2010!$B$7:$B$732,$D372,EUROSTAT_VBE_IND_2010!$C$7:$C$732,"*"&amp;RIGHT($A372,3)&amp;"*",EUROSTAT_VBE_IND_2010!$D$7:$D$732,"554*"))/1000-(SUMIFS(EUROSTAT_VBE_IND_2010!Z$7:Z$732,EUROSTAT_VBE_IND_2010!$B$7:$B$732,$D372,EUROSTAT_VBE_IND_2010!$C$7:$C$732,"*"&amp;RIGHT($A372,3)&amp;"*",EUROSTAT_VBE_IND_2010!$D$7:$D$732,"5543*"))/1000-(SUMIFS(EUROSTAT_VBE_IND_2010!Z$7:Z$732,EUROSTAT_VBE_IND_2010!$B$7:$B$732,$D372,EUROSTAT_VBE_IND_2010!$C$7:$C$732,"*"&amp;RIGHT($A372,3)&amp;"*",EUROSTAT_VBE_IND_2010!$D$7:$D$732,"5544*"))/1000</f>
        <v>0.036</v>
      </c>
      <c r="AQ372" s="17">
        <f>(SUMIFS(EUROSTAT_VBE_IND_2010!AG$7:AG$732,EUROSTAT_VBE_IND_2010!$B$7:$B$732,$D372,EUROSTAT_VBE_IND_2010!$C$7:$C$732,"*"&amp;RIGHT($A372,3)&amp;"*",EUROSTAT_VBE_IND_2010!$D$7:$D$732,"554*"))/1000-(SUMIFS(EUROSTAT_VBE_IND_2010!AG$7:AG$732,EUROSTAT_VBE_IND_2010!$B$7:$B$732,$D372,EUROSTAT_VBE_IND_2010!$C$7:$C$732,"*"&amp;RIGHT($A372,3)&amp;"*",EUROSTAT_VBE_IND_2010!$D$7:$D$732,"5543*"))/1000-(SUMIFS(EUROSTAT_VBE_IND_2010!AG$7:AG$732,EUROSTAT_VBE_IND_2010!$B$7:$B$732,$D372,EUROSTAT_VBE_IND_2010!$C$7:$C$732,"*"&amp;RIGHT($A372,3)&amp;"*",EUROSTAT_VBE_IND_2010!$D$7:$D$732,"5544*"))/1000</f>
        <v>0.302</v>
      </c>
    </row>
    <row r="373" spans="1:43">
      <c r="A373" t="str">
        <f>LEFT(EUROSTAT_VBE_IND_2010!$C$579,8)</f>
        <v>B_101851</v>
      </c>
      <c r="B373" s="28" t="s">
        <v>306</v>
      </c>
      <c r="C373" t="s">
        <v>293</v>
      </c>
      <c r="D373" t="s">
        <v>126</v>
      </c>
      <c r="E373" t="s">
        <v>245</v>
      </c>
      <c r="F373" t="s">
        <v>265</v>
      </c>
      <c r="G373" s="17">
        <f>(SUMIFS(EUROSTAT_VBE_IND_2010!E$7:E$732,EUROSTAT_VBE_IND_2010!$B$7:$B$732,$D373,EUROSTAT_VBE_IND_2010!$C$7:$C$732,"*"&amp;RIGHT($A373,3)&amp;"*",EUROSTAT_VBE_IND_2010!$D$7:$D$732,"5543*"))/1000</f>
        <v>0</v>
      </c>
      <c r="H373" s="17">
        <f>(SUMIFS(EUROSTAT_VBE_IND_2010!F$7:F$732,EUROSTAT_VBE_IND_2010!$B$7:$B$732,$D373,EUROSTAT_VBE_IND_2010!$C$7:$C$732,"*"&amp;RIGHT($A373,3)&amp;"*",EUROSTAT_VBE_IND_2010!$D$7:$D$732,"5543*"))/1000</f>
        <v>0</v>
      </c>
      <c r="I373" s="17">
        <f>(SUMIFS(EUROSTAT_VBE_IND_2010!G$7:G$732,EUROSTAT_VBE_IND_2010!$B$7:$B$732,$D373,EUROSTAT_VBE_IND_2010!$C$7:$C$732,"*"&amp;RIGHT($A373,3)&amp;"*",EUROSTAT_VBE_IND_2010!$D$7:$D$732,"5543*"))/1000</f>
        <v>0</v>
      </c>
      <c r="J373" s="198">
        <f>SUMIFS('IEA Bal_CH-IND'!$D$30:$D$329,'IEA Bal_CH-IND'!$A$30:$A$329,"*"&amp;RIGHT($B373,8),'IEA Bal_CH-IND'!$C$30:$C$329,'Aggregated Balance-IND_2010'!$E373)</f>
        <v>0</v>
      </c>
      <c r="K373" s="17">
        <f>(SUMIFS(EUROSTAT_VBE_IND_2010!H$7:H$732,EUROSTAT_VBE_IND_2010!$B$7:$B$732,$D373,EUROSTAT_VBE_IND_2010!$C$7:$C$732,"*"&amp;RIGHT($A373,3)&amp;"*",EUROSTAT_VBE_IND_2010!$D$7:$D$732,"5543*"))/1000</f>
        <v>0</v>
      </c>
      <c r="L373" s="17">
        <f>(SUMIFS(EUROSTAT_VBE_IND_2010!I$7:I$732,EUROSTAT_VBE_IND_2010!$B$7:$B$732,$D373,EUROSTAT_VBE_IND_2010!$C$7:$C$732,"*"&amp;RIGHT($A373,3)&amp;"*",EUROSTAT_VBE_IND_2010!$D$7:$D$732,"5543*"))/1000</f>
        <v>0</v>
      </c>
      <c r="M373" s="17">
        <f>(SUMIFS(EUROSTAT_VBE_IND_2010!J$7:J$732,EUROSTAT_VBE_IND_2010!$B$7:$B$732,$D373,EUROSTAT_VBE_IND_2010!$C$7:$C$732,"*"&amp;RIGHT($A373,3)&amp;"*",EUROSTAT_VBE_IND_2010!$D$7:$D$732,"5543*"))/1000</f>
        <v>0</v>
      </c>
      <c r="N373" s="17">
        <f>(SUMIFS(EUROSTAT_VBE_IND_2010!K$7:K$732,EUROSTAT_VBE_IND_2010!$B$7:$B$732,$D373,EUROSTAT_VBE_IND_2010!$C$7:$C$732,"*"&amp;RIGHT($A373,3)&amp;"*",EUROSTAT_VBE_IND_2010!$D$7:$D$732,"5543*"))/1000</f>
        <v>0</v>
      </c>
      <c r="O373" s="17">
        <f>(SUMIFS(EUROSTAT_VBE_IND_2010!L$7:L$732,EUROSTAT_VBE_IND_2010!$B$7:$B$732,$D373,EUROSTAT_VBE_IND_2010!$C$7:$C$732,"*"&amp;RIGHT($A373,3)&amp;"*",EUROSTAT_VBE_IND_2010!$D$7:$D$732,"5543*"))/1000</f>
        <v>0</v>
      </c>
      <c r="P373" s="17">
        <f>(SUMIFS(EUROSTAT_VBE_IND_2010!M$7:M$732,EUROSTAT_VBE_IND_2010!$B$7:$B$732,$D373,EUROSTAT_VBE_IND_2010!$C$7:$C$732,"*"&amp;RIGHT($A373,3)&amp;"*",EUROSTAT_VBE_IND_2010!$D$7:$D$732,"5543*"))/1000</f>
        <v>0</v>
      </c>
      <c r="Q373" s="17">
        <f>(SUMIFS(EUROSTAT_VBE_IND_2010!N$7:N$732,EUROSTAT_VBE_IND_2010!$B$7:$B$732,$D373,EUROSTAT_VBE_IND_2010!$C$7:$C$732,"*"&amp;RIGHT($A373,3)&amp;"*",EUROSTAT_VBE_IND_2010!$D$7:$D$732,"5543*"))/1000</f>
        <v>0</v>
      </c>
      <c r="R373" s="17">
        <f>(SUMIFS(EUROSTAT_VBE_IND_2010!O$7:O$732,EUROSTAT_VBE_IND_2010!$B$7:$B$732,$D373,EUROSTAT_VBE_IND_2010!$C$7:$C$732,"*"&amp;RIGHT($A373,3)&amp;"*",EUROSTAT_VBE_IND_2010!$D$7:$D$732,"5543*"))/1000</f>
        <v>0</v>
      </c>
      <c r="S373" s="17">
        <f>(SUMIFS(EUROSTAT_VBE_IND_2010!P$7:P$732,EUROSTAT_VBE_IND_2010!$B$7:$B$732,$D373,EUROSTAT_VBE_IND_2010!$C$7:$C$732,"*"&amp;RIGHT($A373,3)&amp;"*",EUROSTAT_VBE_IND_2010!$D$7:$D$732,"5543*"))/1000</f>
        <v>0</v>
      </c>
      <c r="T373" s="17">
        <f>(SUMIFS(EUROSTAT_VBE_IND_2010!Q$7:Q$732,EUROSTAT_VBE_IND_2010!$B$7:$B$732,$D373,EUROSTAT_VBE_IND_2010!$C$7:$C$732,"*"&amp;RIGHT($A373,3)&amp;"*",EUROSTAT_VBE_IND_2010!$D$7:$D$732,"5543*"))/1000</f>
        <v>0</v>
      </c>
      <c r="U373" s="17">
        <f>(SUMIFS(EUROSTAT_VBE_IND_2010!R$7:R$732,EUROSTAT_VBE_IND_2010!$B$7:$B$732,$D373,EUROSTAT_VBE_IND_2010!$C$7:$C$732,"*"&amp;RIGHT($A373,3)&amp;"*",EUROSTAT_VBE_IND_2010!$D$7:$D$732,"5543*"))/1000</f>
        <v>0</v>
      </c>
      <c r="V373" s="17">
        <f>(SUMIFS(EUROSTAT_VBE_IND_2010!S$7:S$732,EUROSTAT_VBE_IND_2010!$B$7:$B$732,$D373,EUROSTAT_VBE_IND_2010!$C$7:$C$732,"*"&amp;RIGHT($A373,3)&amp;"*",EUROSTAT_VBE_IND_2010!$D$7:$D$732,"5543*"))/1000</f>
        <v>0</v>
      </c>
      <c r="W373" s="17">
        <f>(SUMIFS(EUROSTAT_VBE_IND_2010!T$7:T$732,EUROSTAT_VBE_IND_2010!$B$7:$B$732,$D373,EUROSTAT_VBE_IND_2010!$C$7:$C$732,"*"&amp;RIGHT($A373,3)&amp;"*",EUROSTAT_VBE_IND_2010!$D$7:$D$732,"5543*"))/1000</f>
        <v>0</v>
      </c>
      <c r="X373" s="17">
        <f>(SUMIFS(EUROSTAT_VBE_IND_2010!U$7:U$732,EUROSTAT_VBE_IND_2010!$B$7:$B$732,$D373,EUROSTAT_VBE_IND_2010!$C$7:$C$732,"*"&amp;RIGHT($A373,3)&amp;"*",EUROSTAT_VBE_IND_2010!$D$7:$D$732,"5543*"))/1000</f>
        <v>0</v>
      </c>
      <c r="Y373" s="17">
        <f>(SUMIFS(EUROSTAT_VBE_IND_2010!V$7:V$732,EUROSTAT_VBE_IND_2010!$B$7:$B$732,$D373,EUROSTAT_VBE_IND_2010!$C$7:$C$732,"*"&amp;RIGHT($A373,3)&amp;"*",EUROSTAT_VBE_IND_2010!$D$7:$D$732,"5543*"))/1000</f>
        <v>0</v>
      </c>
      <c r="Z373" s="17">
        <f>(SUMIFS(EUROSTAT_VBE_IND_2010!W$7:W$732,EUROSTAT_VBE_IND_2010!$B$7:$B$732,$D373,EUROSTAT_VBE_IND_2010!$C$7:$C$732,"*"&amp;RIGHT($A373,3)&amp;"*",EUROSTAT_VBE_IND_2010!$D$7:$D$732,"5543*"))/1000</f>
        <v>0</v>
      </c>
      <c r="AA373" s="17">
        <f>(SUMIFS(EUROSTAT_VBE_IND_2010!X$7:X$732,EUROSTAT_VBE_IND_2010!$B$7:$B$732,$D373,EUROSTAT_VBE_IND_2010!$C$7:$C$732,"*"&amp;RIGHT($A373,3)&amp;"*",EUROSTAT_VBE_IND_2010!$D$7:$D$732,"5543*"))/1000</f>
        <v>0</v>
      </c>
      <c r="AB373" s="17">
        <f>(SUMIFS(EUROSTAT_VBE_IND_2010!AA$7:AA$732,EUROSTAT_VBE_IND_2010!$B$7:$B$732,$D373,EUROSTAT_VBE_IND_2010!$C$7:$C$732,"*"&amp;RIGHT($A373,3)&amp;"*",EUROSTAT_VBE_IND_2010!$D$7:$D$732,"5543*"))/1000</f>
        <v>0</v>
      </c>
      <c r="AC373" s="17">
        <f>(SUMIFS(EUROSTAT_VBE_IND_2010!AB$7:AB$732,EUROSTAT_VBE_IND_2010!$B$7:$B$732,$D373,EUROSTAT_VBE_IND_2010!$C$7:$C$732,"*"&amp;RIGHT($A373,3)&amp;"*",EUROSTAT_VBE_IND_2010!$D$7:$D$732,"5543*"))/1000</f>
        <v>0</v>
      </c>
      <c r="AD373" s="17">
        <f>(SUMIFS(EUROSTAT_VBE_IND_2010!AC$7:AC$732,EUROSTAT_VBE_IND_2010!$B$7:$B$732,$D373,EUROSTAT_VBE_IND_2010!$C$7:$C$732,"*"&amp;RIGHT($A373,3)&amp;"*",EUROSTAT_VBE_IND_2010!$D$7:$D$732,"5543*"))/1000</f>
        <v>0</v>
      </c>
      <c r="AE373" s="17">
        <f>(SUMIFS(EUROSTAT_VBE_IND_2010!AD$7:AD$732,EUROSTAT_VBE_IND_2010!$B$7:$B$732,$D373,EUROSTAT_VBE_IND_2010!$C$7:$C$732,"*"&amp;RIGHT($A373,3)&amp;"*",EUROSTAT_VBE_IND_2010!$D$7:$D$732,"5543*"))/1000</f>
        <v>0</v>
      </c>
      <c r="AF373" s="17">
        <f>(SUMIFS(EUROSTAT_VBE_IND_2010!AE$7:AE$732,EUROSTAT_VBE_IND_2010!$B$7:$B$732,$D373,EUROSTAT_VBE_IND_2010!$C$7:$C$732,"*"&amp;RIGHT($A373,3)&amp;"*",EUROSTAT_VBE_IND_2010!$D$7:$D$732,"5543*"))/1000</f>
        <v>0</v>
      </c>
      <c r="AG373" s="17">
        <f>(SUMIFS(EUROSTAT_VBE_IND_2010!AF$7:AF$732,EUROSTAT_VBE_IND_2010!$B$7:$B$732,$D373,EUROSTAT_VBE_IND_2010!$C$7:$C$732,"*"&amp;RIGHT($A373,3)&amp;"*",EUROSTAT_VBE_IND_2010!$D$7:$D$732,"5543*"))/1000</f>
        <v>0</v>
      </c>
      <c r="AH373" s="17">
        <f>(SUMIFS(EUROSTAT_VBE_IND_2010!AH$7:AH$732,EUROSTAT_VBE_IND_2010!$B$7:$B$732,$D373,EUROSTAT_VBE_IND_2010!$C$7:$C$732,"*"&amp;RIGHT($A373,3)&amp;"*",EUROSTAT_VBE_IND_2010!$D$7:$D$732,"5543*"))/1000</f>
        <v>0</v>
      </c>
      <c r="AI373" s="17">
        <f>(SUMIFS(EUROSTAT_VBE_IND_2010!AI$7:AI$732,EUROSTAT_VBE_IND_2010!$B$7:$B$732,$D373,EUROSTAT_VBE_IND_2010!$C$7:$C$732,"*"&amp;RIGHT($A373,3)&amp;"*",EUROSTAT_VBE_IND_2010!$D$7:$D$732,"5543*"))/1000</f>
        <v>0</v>
      </c>
      <c r="AJ373" s="17">
        <f>(SUMIFS(EUROSTAT_VBE_IND_2010!AJ$7:AJ$732,EUROSTAT_VBE_IND_2010!$B$7:$B$732,$D373,EUROSTAT_VBE_IND_2010!$C$7:$C$732,"*"&amp;RIGHT($A373,3)&amp;"*",EUROSTAT_VBE_IND_2010!$D$7:$D$732,"5543*"))/1000</f>
        <v>0</v>
      </c>
      <c r="AK373" s="17">
        <f>(SUMIFS(EUROSTAT_VBE_IND_2010!AK$7:AK$732,EUROSTAT_VBE_IND_2010!$B$7:$B$732,$D373,EUROSTAT_VBE_IND_2010!$C$7:$C$732,"*"&amp;RIGHT($A373,3)&amp;"*",EUROSTAT_VBE_IND_2010!$D$7:$D$732,"5543*"))/1000</f>
        <v>0</v>
      </c>
      <c r="AL373" s="198">
        <f>SUMIFS('IEA Bal_AL-IND'!$D$30:$D$329,'IEA Bal_AL-IND'!$A$30:$A$329,"*"&amp;RIGHT($B373,8),'IEA Bal_AL-IND'!$C$30:$C$329,'Aggregated Balance-IND_2010'!$E373)</f>
        <v>0</v>
      </c>
      <c r="AM373" s="198">
        <f>SUMIFS('IEA Bal_BA-IND'!$D$30:$D$329,'IEA Bal_BA-IND'!$A$30:$A$329,"*"&amp;RIGHT($B373,8),'IEA Bal_BA-IND'!$C$30:$C$329,'Aggregated Balance-IND_2010'!$E373)</f>
        <v>0</v>
      </c>
      <c r="AN373" s="198">
        <f>SUMIFS('IEA Bal_KS-IND'!$D$30:$D$329,'IEA Bal_KS-IND'!$A$30:$A$329,"*"&amp;RIGHT($B373,8),'IEA Bal_KS-IND'!$C$30:$C$329,'Aggregated Balance-IND_2010'!$E373)</f>
        <v>0</v>
      </c>
      <c r="AO373" s="17">
        <f>(SUMIFS(EUROSTAT_VBE_IND_2010!Y$7:Y$732,EUROSTAT_VBE_IND_2010!$B$7:$B$732,$D373,EUROSTAT_VBE_IND_2010!$C$7:$C$732,"*"&amp;RIGHT($A373,3)&amp;"*",EUROSTAT_VBE_IND_2010!$D$7:$D$732,"5543*"))/1000</f>
        <v>0</v>
      </c>
      <c r="AP373" s="17">
        <f>(SUMIFS(EUROSTAT_VBE_IND_2010!Z$7:Z$732,EUROSTAT_VBE_IND_2010!$B$7:$B$732,$D373,EUROSTAT_VBE_IND_2010!$C$7:$C$732,"*"&amp;RIGHT($A373,3)&amp;"*",EUROSTAT_VBE_IND_2010!$D$7:$D$732,"5543*"))/1000</f>
        <v>0</v>
      </c>
      <c r="AQ373" s="17">
        <f>(SUMIFS(EUROSTAT_VBE_IND_2010!AG$7:AG$732,EUROSTAT_VBE_IND_2010!$B$7:$B$732,$D373,EUROSTAT_VBE_IND_2010!$C$7:$C$732,"*"&amp;RIGHT($A373,3)&amp;"*",EUROSTAT_VBE_IND_2010!$D$7:$D$732,"5543*"))/1000</f>
        <v>0</v>
      </c>
    </row>
    <row r="374" spans="1:43">
      <c r="A374" t="str">
        <f>LEFT(EUROSTAT_VBE_IND_2010!$C$579,8)</f>
        <v>B_101851</v>
      </c>
      <c r="B374" s="28" t="s">
        <v>306</v>
      </c>
      <c r="C374" t="s">
        <v>293</v>
      </c>
      <c r="D374" t="s">
        <v>126</v>
      </c>
      <c r="E374" t="s">
        <v>246</v>
      </c>
      <c r="F374" t="s">
        <v>266</v>
      </c>
      <c r="G374" s="17">
        <f>(SUMIFS(EUROSTAT_VBE_IND_2010!E$7:E$732,EUROSTAT_VBE_IND_2010!$B$7:$B$732,$D374,EUROSTAT_VBE_IND_2010!$C$7:$C$732,"*"&amp;RIGHT($A374,3)&amp;"*",EUROSTAT_VBE_IND_2010!$D$7:$D$732,"7100*"))/1000</f>
        <v>0.685</v>
      </c>
      <c r="H374" s="17">
        <f>(SUMIFS(EUROSTAT_VBE_IND_2010!F$7:F$732,EUROSTAT_VBE_IND_2010!$B$7:$B$732,$D374,EUROSTAT_VBE_IND_2010!$C$7:$C$732,"*"&amp;RIGHT($A374,3)&amp;"*",EUROSTAT_VBE_IND_2010!$D$7:$D$732,"7100*"))/1000</f>
        <v>0</v>
      </c>
      <c r="I374" s="17">
        <f>(SUMIFS(EUROSTAT_VBE_IND_2010!G$7:G$732,EUROSTAT_VBE_IND_2010!$B$7:$B$732,$D374,EUROSTAT_VBE_IND_2010!$C$7:$C$732,"*"&amp;RIGHT($A374,3)&amp;"*",EUROSTAT_VBE_IND_2010!$D$7:$D$732,"7100*"))/1000</f>
        <v>0</v>
      </c>
      <c r="J374" s="198">
        <f>SUMIFS('IEA Bal_CH-IND'!$D$30:$D$329,'IEA Bal_CH-IND'!$A$30:$A$329,"*"&amp;RIGHT($B374,8),'IEA Bal_CH-IND'!$C$30:$C$329,'Aggregated Balance-IND_2010'!$E374)</f>
        <v>0</v>
      </c>
      <c r="K374" s="17">
        <f>(SUMIFS(EUROSTAT_VBE_IND_2010!H$7:H$732,EUROSTAT_VBE_IND_2010!$B$7:$B$732,$D374,EUROSTAT_VBE_IND_2010!$C$7:$C$732,"*"&amp;RIGHT($A374,3)&amp;"*",EUROSTAT_VBE_IND_2010!$D$7:$D$732,"7100*"))/1000</f>
        <v>0</v>
      </c>
      <c r="L374" s="17">
        <f>(SUMIFS(EUROSTAT_VBE_IND_2010!I$7:I$732,EUROSTAT_VBE_IND_2010!$B$7:$B$732,$D374,EUROSTAT_VBE_IND_2010!$C$7:$C$732,"*"&amp;RIGHT($A374,3)&amp;"*",EUROSTAT_VBE_IND_2010!$D$7:$D$732,"7100*"))/1000</f>
        <v>0</v>
      </c>
      <c r="M374" s="17">
        <f>(SUMIFS(EUROSTAT_VBE_IND_2010!J$7:J$732,EUROSTAT_VBE_IND_2010!$B$7:$B$732,$D374,EUROSTAT_VBE_IND_2010!$C$7:$C$732,"*"&amp;RIGHT($A374,3)&amp;"*",EUROSTAT_VBE_IND_2010!$D$7:$D$732,"7100*"))/1000</f>
        <v>0</v>
      </c>
      <c r="N374" s="17">
        <f>(SUMIFS(EUROSTAT_VBE_IND_2010!K$7:K$732,EUROSTAT_VBE_IND_2010!$B$7:$B$732,$D374,EUROSTAT_VBE_IND_2010!$C$7:$C$732,"*"&amp;RIGHT($A374,3)&amp;"*",EUROSTAT_VBE_IND_2010!$D$7:$D$732,"7100*"))/1000</f>
        <v>0</v>
      </c>
      <c r="O374" s="17">
        <f>(SUMIFS(EUROSTAT_VBE_IND_2010!L$7:L$732,EUROSTAT_VBE_IND_2010!$B$7:$B$732,$D374,EUROSTAT_VBE_IND_2010!$C$7:$C$732,"*"&amp;RIGHT($A374,3)&amp;"*",EUROSTAT_VBE_IND_2010!$D$7:$D$732,"7100*"))/1000</f>
        <v>0</v>
      </c>
      <c r="P374" s="17">
        <f>(SUMIFS(EUROSTAT_VBE_IND_2010!M$7:M$732,EUROSTAT_VBE_IND_2010!$B$7:$B$732,$D374,EUROSTAT_VBE_IND_2010!$C$7:$C$732,"*"&amp;RIGHT($A374,3)&amp;"*",EUROSTAT_VBE_IND_2010!$D$7:$D$732,"7100*"))/1000</f>
        <v>0</v>
      </c>
      <c r="Q374" s="17">
        <f>(SUMIFS(EUROSTAT_VBE_IND_2010!N$7:N$732,EUROSTAT_VBE_IND_2010!$B$7:$B$732,$D374,EUROSTAT_VBE_IND_2010!$C$7:$C$732,"*"&amp;RIGHT($A374,3)&amp;"*",EUROSTAT_VBE_IND_2010!$D$7:$D$732,"7100*"))/1000</f>
        <v>0</v>
      </c>
      <c r="R374" s="17">
        <f>(SUMIFS(EUROSTAT_VBE_IND_2010!O$7:O$732,EUROSTAT_VBE_IND_2010!$B$7:$B$732,$D374,EUROSTAT_VBE_IND_2010!$C$7:$C$732,"*"&amp;RIGHT($A374,3)&amp;"*",EUROSTAT_VBE_IND_2010!$D$7:$D$732,"7100*"))/1000</f>
        <v>0.013</v>
      </c>
      <c r="S374" s="17">
        <f>(SUMIFS(EUROSTAT_VBE_IND_2010!P$7:P$732,EUROSTAT_VBE_IND_2010!$B$7:$B$732,$D374,EUROSTAT_VBE_IND_2010!$C$7:$C$732,"*"&amp;RIGHT($A374,3)&amp;"*",EUROSTAT_VBE_IND_2010!$D$7:$D$732,"7100*"))/1000</f>
        <v>0</v>
      </c>
      <c r="T374" s="17">
        <f>(SUMIFS(EUROSTAT_VBE_IND_2010!Q$7:Q$732,EUROSTAT_VBE_IND_2010!$B$7:$B$732,$D374,EUROSTAT_VBE_IND_2010!$C$7:$C$732,"*"&amp;RIGHT($A374,3)&amp;"*",EUROSTAT_VBE_IND_2010!$D$7:$D$732,"7100*"))/1000</f>
        <v>0</v>
      </c>
      <c r="U374" s="17">
        <f>(SUMIFS(EUROSTAT_VBE_IND_2010!R$7:R$732,EUROSTAT_VBE_IND_2010!$B$7:$B$732,$D374,EUROSTAT_VBE_IND_2010!$C$7:$C$732,"*"&amp;RIGHT($A374,3)&amp;"*",EUROSTAT_VBE_IND_2010!$D$7:$D$732,"7100*"))/1000</f>
        <v>0</v>
      </c>
      <c r="V374" s="17">
        <f>(SUMIFS(EUROSTAT_VBE_IND_2010!S$7:S$732,EUROSTAT_VBE_IND_2010!$B$7:$B$732,$D374,EUROSTAT_VBE_IND_2010!$C$7:$C$732,"*"&amp;RIGHT($A374,3)&amp;"*",EUROSTAT_VBE_IND_2010!$D$7:$D$732,"7100*"))/1000</f>
        <v>0</v>
      </c>
      <c r="W374" s="17">
        <f>(SUMIFS(EUROSTAT_VBE_IND_2010!T$7:T$732,EUROSTAT_VBE_IND_2010!$B$7:$B$732,$D374,EUROSTAT_VBE_IND_2010!$C$7:$C$732,"*"&amp;RIGHT($A374,3)&amp;"*",EUROSTAT_VBE_IND_2010!$D$7:$D$732,"7100*"))/1000</f>
        <v>0</v>
      </c>
      <c r="X374" s="17">
        <f>(SUMIFS(EUROSTAT_VBE_IND_2010!U$7:U$732,EUROSTAT_VBE_IND_2010!$B$7:$B$732,$D374,EUROSTAT_VBE_IND_2010!$C$7:$C$732,"*"&amp;RIGHT($A374,3)&amp;"*",EUROSTAT_VBE_IND_2010!$D$7:$D$732,"7100*"))/1000</f>
        <v>0.008</v>
      </c>
      <c r="Y374" s="17">
        <f>(SUMIFS(EUROSTAT_VBE_IND_2010!V$7:V$732,EUROSTAT_VBE_IND_2010!$B$7:$B$732,$D374,EUROSTAT_VBE_IND_2010!$C$7:$C$732,"*"&amp;RIGHT($A374,3)&amp;"*",EUROSTAT_VBE_IND_2010!$D$7:$D$732,"7100*"))/1000</f>
        <v>0</v>
      </c>
      <c r="Z374" s="17">
        <f>(SUMIFS(EUROSTAT_VBE_IND_2010!W$7:W$732,EUROSTAT_VBE_IND_2010!$B$7:$B$732,$D374,EUROSTAT_VBE_IND_2010!$C$7:$C$732,"*"&amp;RIGHT($A374,3)&amp;"*",EUROSTAT_VBE_IND_2010!$D$7:$D$732,"7100*"))/1000</f>
        <v>0</v>
      </c>
      <c r="AA374" s="17">
        <f>(SUMIFS(EUROSTAT_VBE_IND_2010!X$7:X$732,EUROSTAT_VBE_IND_2010!$B$7:$B$732,$D374,EUROSTAT_VBE_IND_2010!$C$7:$C$732,"*"&amp;RIGHT($A374,3)&amp;"*",EUROSTAT_VBE_IND_2010!$D$7:$D$732,"7100*"))/1000</f>
        <v>0</v>
      </c>
      <c r="AB374" s="17">
        <f>(SUMIFS(EUROSTAT_VBE_IND_2010!AA$7:AA$732,EUROSTAT_VBE_IND_2010!$B$7:$B$732,$D374,EUROSTAT_VBE_IND_2010!$C$7:$C$732,"*"&amp;RIGHT($A374,3)&amp;"*",EUROSTAT_VBE_IND_2010!$D$7:$D$732,"7100*"))/1000</f>
        <v>0</v>
      </c>
      <c r="AC374" s="17">
        <f>(SUMIFS(EUROSTAT_VBE_IND_2010!AB$7:AB$732,EUROSTAT_VBE_IND_2010!$B$7:$B$732,$D374,EUROSTAT_VBE_IND_2010!$C$7:$C$732,"*"&amp;RIGHT($A374,3)&amp;"*",EUROSTAT_VBE_IND_2010!$D$7:$D$732,"7100*"))/1000</f>
        <v>0</v>
      </c>
      <c r="AD374" s="17">
        <f>(SUMIFS(EUROSTAT_VBE_IND_2010!AC$7:AC$732,EUROSTAT_VBE_IND_2010!$B$7:$B$732,$D374,EUROSTAT_VBE_IND_2010!$C$7:$C$732,"*"&amp;RIGHT($A374,3)&amp;"*",EUROSTAT_VBE_IND_2010!$D$7:$D$732,"7100*"))/1000</f>
        <v>0</v>
      </c>
      <c r="AE374" s="17">
        <f>(SUMIFS(EUROSTAT_VBE_IND_2010!AD$7:AD$732,EUROSTAT_VBE_IND_2010!$B$7:$B$732,$D374,EUROSTAT_VBE_IND_2010!$C$7:$C$732,"*"&amp;RIGHT($A374,3)&amp;"*",EUROSTAT_VBE_IND_2010!$D$7:$D$732,"7100*"))/1000</f>
        <v>0.013</v>
      </c>
      <c r="AF374" s="17">
        <f>(SUMIFS(EUROSTAT_VBE_IND_2010!AE$7:AE$732,EUROSTAT_VBE_IND_2010!$B$7:$B$732,$D374,EUROSTAT_VBE_IND_2010!$C$7:$C$732,"*"&amp;RIGHT($A374,3)&amp;"*",EUROSTAT_VBE_IND_2010!$D$7:$D$732,"7100*"))/1000</f>
        <v>0</v>
      </c>
      <c r="AG374" s="17">
        <f>(SUMIFS(EUROSTAT_VBE_IND_2010!AF$7:AF$732,EUROSTAT_VBE_IND_2010!$B$7:$B$732,$D374,EUROSTAT_VBE_IND_2010!$C$7:$C$732,"*"&amp;RIGHT($A374,3)&amp;"*",EUROSTAT_VBE_IND_2010!$D$7:$D$732,"7100*"))/1000</f>
        <v>0</v>
      </c>
      <c r="AH374" s="17">
        <f>(SUMIFS(EUROSTAT_VBE_IND_2010!AH$7:AH$732,EUROSTAT_VBE_IND_2010!$B$7:$B$732,$D374,EUROSTAT_VBE_IND_2010!$C$7:$C$732,"*"&amp;RIGHT($A374,3)&amp;"*",EUROSTAT_VBE_IND_2010!$D$7:$D$732,"7100*"))/1000</f>
        <v>0</v>
      </c>
      <c r="AI374" s="17">
        <f>(SUMIFS(EUROSTAT_VBE_IND_2010!AI$7:AI$732,EUROSTAT_VBE_IND_2010!$B$7:$B$732,$D374,EUROSTAT_VBE_IND_2010!$C$7:$C$732,"*"&amp;RIGHT($A374,3)&amp;"*",EUROSTAT_VBE_IND_2010!$D$7:$D$732,"7100*"))/1000</f>
        <v>0</v>
      </c>
      <c r="AJ374" s="17">
        <f>(SUMIFS(EUROSTAT_VBE_IND_2010!AJ$7:AJ$732,EUROSTAT_VBE_IND_2010!$B$7:$B$732,$D374,EUROSTAT_VBE_IND_2010!$C$7:$C$732,"*"&amp;RIGHT($A374,3)&amp;"*",EUROSTAT_VBE_IND_2010!$D$7:$D$732,"7100*"))/1000</f>
        <v>0</v>
      </c>
      <c r="AK374" s="17">
        <f>(SUMIFS(EUROSTAT_VBE_IND_2010!AK$7:AK$732,EUROSTAT_VBE_IND_2010!$B$7:$B$732,$D374,EUROSTAT_VBE_IND_2010!$C$7:$C$732,"*"&amp;RIGHT($A374,3)&amp;"*",EUROSTAT_VBE_IND_2010!$D$7:$D$732,"7100*"))/1000</f>
        <v>0</v>
      </c>
      <c r="AL374" s="198">
        <f>SUMIFS('IEA Bal_AL-IND'!$D$30:$D$329,'IEA Bal_AL-IND'!$A$30:$A$329,"*"&amp;RIGHT($B374,8),'IEA Bal_AL-IND'!$C$30:$C$329,'Aggregated Balance-IND_2010'!$E374)</f>
        <v>0</v>
      </c>
      <c r="AM374" s="198">
        <f>SUMIFS('IEA Bal_BA-IND'!$D$30:$D$329,'IEA Bal_BA-IND'!$A$30:$A$329,"*"&amp;RIGHT($B374,8),'IEA Bal_BA-IND'!$C$30:$C$329,'Aggregated Balance-IND_2010'!$E374)</f>
        <v>0</v>
      </c>
      <c r="AN374" s="198">
        <f>SUMIFS('IEA Bal_KS-IND'!$D$30:$D$329,'IEA Bal_KS-IND'!$A$30:$A$329,"*"&amp;RIGHT($B374,8),'IEA Bal_KS-IND'!$C$30:$C$329,'Aggregated Balance-IND_2010'!$E374)</f>
        <v>0</v>
      </c>
      <c r="AO374" s="17">
        <f>(SUMIFS(EUROSTAT_VBE_IND_2010!Y$7:Y$732,EUROSTAT_VBE_IND_2010!$B$7:$B$732,$D374,EUROSTAT_VBE_IND_2010!$C$7:$C$732,"*"&amp;RIGHT($A374,3)&amp;"*",EUROSTAT_VBE_IND_2010!$D$7:$D$732,"7100*"))/1000</f>
        <v>0</v>
      </c>
      <c r="AP374" s="17">
        <f>(SUMIFS(EUROSTAT_VBE_IND_2010!Z$7:Z$732,EUROSTAT_VBE_IND_2010!$B$7:$B$732,$D374,EUROSTAT_VBE_IND_2010!$C$7:$C$732,"*"&amp;RIGHT($A374,3)&amp;"*",EUROSTAT_VBE_IND_2010!$D$7:$D$732,"7100*"))/1000</f>
        <v>0</v>
      </c>
      <c r="AQ374" s="17">
        <f>(SUMIFS(EUROSTAT_VBE_IND_2010!AG$7:AG$732,EUROSTAT_VBE_IND_2010!$B$7:$B$732,$D374,EUROSTAT_VBE_IND_2010!$C$7:$C$732,"*"&amp;RIGHT($A374,3)&amp;"*",EUROSTAT_VBE_IND_2010!$D$7:$D$732,"7100*"))/1000</f>
        <v>0</v>
      </c>
    </row>
    <row r="375" spans="1:43">
      <c r="A375" t="str">
        <f>LEFT(EUROSTAT_VBE_IND_2010!$C$579,8)</f>
        <v>B_101851</v>
      </c>
      <c r="B375" s="28" t="s">
        <v>306</v>
      </c>
      <c r="C375" t="s">
        <v>293</v>
      </c>
      <c r="D375" t="s">
        <v>126</v>
      </c>
      <c r="E375" t="s">
        <v>247</v>
      </c>
      <c r="F375" t="s">
        <v>267</v>
      </c>
      <c r="G375" s="17">
        <f>(SUMIFS(EUROSTAT_VBE_IND_2010!E$7:E$732,EUROSTAT_VBE_IND_2010!$B$7:$B$732,$D375,EUROSTAT_VBE_IND_2010!$C$7:$C$732,"*"&amp;RIGHT($A375,3)&amp;"*",EUROSTAT_VBE_IND_2010!$D$7:$D$732,"6000*"))/1000</f>
        <v>6.055</v>
      </c>
      <c r="H375" s="17">
        <f>(SUMIFS(EUROSTAT_VBE_IND_2010!F$7:F$732,EUROSTAT_VBE_IND_2010!$B$7:$B$732,$D375,EUROSTAT_VBE_IND_2010!$C$7:$C$732,"*"&amp;RIGHT($A375,3)&amp;"*",EUROSTAT_VBE_IND_2010!$D$7:$D$732,"6000*"))/1000</f>
        <v>2.383</v>
      </c>
      <c r="I375" s="17">
        <f>(SUMIFS(EUROSTAT_VBE_IND_2010!G$7:G$732,EUROSTAT_VBE_IND_2010!$B$7:$B$732,$D375,EUROSTAT_VBE_IND_2010!$C$7:$C$732,"*"&amp;RIGHT($A375,3)&amp;"*",EUROSTAT_VBE_IND_2010!$D$7:$D$732,"6000*"))/1000</f>
        <v>0.623</v>
      </c>
      <c r="J375" s="198">
        <f>SUMIFS('IEA Bal_CH-IND'!$D$30:$D$329,'IEA Bal_CH-IND'!$A$30:$A$329,"*"&amp;RIGHT($B375,8),'IEA Bal_CH-IND'!$C$30:$C$329,'Aggregated Balance-IND_2010'!$E375)</f>
        <v>0</v>
      </c>
      <c r="K375" s="17">
        <f>(SUMIFS(EUROSTAT_VBE_IND_2010!H$7:H$732,EUROSTAT_VBE_IND_2010!$B$7:$B$732,$D375,EUROSTAT_VBE_IND_2010!$C$7:$C$732,"*"&amp;RIGHT($A375,3)&amp;"*",EUROSTAT_VBE_IND_2010!$D$7:$D$732,"6000*"))/1000</f>
        <v>0.032</v>
      </c>
      <c r="L375" s="17">
        <f>(SUMIFS(EUROSTAT_VBE_IND_2010!I$7:I$732,EUROSTAT_VBE_IND_2010!$B$7:$B$732,$D375,EUROSTAT_VBE_IND_2010!$C$7:$C$732,"*"&amp;RIGHT($A375,3)&amp;"*",EUROSTAT_VBE_IND_2010!$D$7:$D$732,"6000*"))/1000</f>
        <v>1.753</v>
      </c>
      <c r="M375" s="17">
        <f>(SUMIFS(EUROSTAT_VBE_IND_2010!J$7:J$732,EUROSTAT_VBE_IND_2010!$B$7:$B$732,$D375,EUROSTAT_VBE_IND_2010!$C$7:$C$732,"*"&amp;RIGHT($A375,3)&amp;"*",EUROSTAT_VBE_IND_2010!$D$7:$D$732,"6000*"))/1000</f>
        <v>16.236</v>
      </c>
      <c r="N375" s="17">
        <f>(SUMIFS(EUROSTAT_VBE_IND_2010!K$7:K$732,EUROSTAT_VBE_IND_2010!$B$7:$B$732,$D375,EUROSTAT_VBE_IND_2010!$C$7:$C$732,"*"&amp;RIGHT($A375,3)&amp;"*",EUROSTAT_VBE_IND_2010!$D$7:$D$732,"6000*"))/1000</f>
        <v>0.821</v>
      </c>
      <c r="O375" s="17">
        <f>(SUMIFS(EUROSTAT_VBE_IND_2010!L$7:L$732,EUROSTAT_VBE_IND_2010!$B$7:$B$732,$D375,EUROSTAT_VBE_IND_2010!$C$7:$C$732,"*"&amp;RIGHT($A375,3)&amp;"*",EUROSTAT_VBE_IND_2010!$D$7:$D$732,"6000*"))/1000</f>
        <v>1.001</v>
      </c>
      <c r="P375" s="17">
        <f>(SUMIFS(EUROSTAT_VBE_IND_2010!M$7:M$732,EUROSTAT_VBE_IND_2010!$B$7:$B$732,$D375,EUROSTAT_VBE_IND_2010!$C$7:$C$732,"*"&amp;RIGHT($A375,3)&amp;"*",EUROSTAT_VBE_IND_2010!$D$7:$D$732,"6000*"))/1000</f>
        <v>0.799</v>
      </c>
      <c r="Q375" s="17">
        <f>(SUMIFS(EUROSTAT_VBE_IND_2010!N$7:N$732,EUROSTAT_VBE_IND_2010!$B$7:$B$732,$D375,EUROSTAT_VBE_IND_2010!$C$7:$C$732,"*"&amp;RIGHT($A375,3)&amp;"*",EUROSTAT_VBE_IND_2010!$D$7:$D$732,"6000*"))/1000</f>
        <v>5.094</v>
      </c>
      <c r="R375" s="17">
        <f>(SUMIFS(EUROSTAT_VBE_IND_2010!O$7:O$732,EUROSTAT_VBE_IND_2010!$B$7:$B$732,$D375,EUROSTAT_VBE_IND_2010!$C$7:$C$732,"*"&amp;RIGHT($A375,3)&amp;"*",EUROSTAT_VBE_IND_2010!$D$7:$D$732,"6000*"))/1000</f>
        <v>5.558</v>
      </c>
      <c r="S375" s="17">
        <f>(SUMIFS(EUROSTAT_VBE_IND_2010!P$7:P$732,EUROSTAT_VBE_IND_2010!$B$7:$B$732,$D375,EUROSTAT_VBE_IND_2010!$C$7:$C$732,"*"&amp;RIGHT($A375,3)&amp;"*",EUROSTAT_VBE_IND_2010!$D$7:$D$732,"6000*"))/1000</f>
        <v>0</v>
      </c>
      <c r="T375" s="17">
        <f>(SUMIFS(EUROSTAT_VBE_IND_2010!Q$7:Q$732,EUROSTAT_VBE_IND_2010!$B$7:$B$732,$D375,EUROSTAT_VBE_IND_2010!$C$7:$C$732,"*"&amp;RIGHT($A375,3)&amp;"*",EUROSTAT_VBE_IND_2010!$D$7:$D$732,"6000*"))/1000</f>
        <v>0.644</v>
      </c>
      <c r="U375" s="17">
        <f>(SUMIFS(EUROSTAT_VBE_IND_2010!R$7:R$732,EUROSTAT_VBE_IND_2010!$B$7:$B$732,$D375,EUROSTAT_VBE_IND_2010!$C$7:$C$732,"*"&amp;RIGHT($A375,3)&amp;"*",EUROSTAT_VBE_IND_2010!$D$7:$D$732,"6000*"))/1000</f>
        <v>0.551</v>
      </c>
      <c r="V375" s="17">
        <f>(SUMIFS(EUROSTAT_VBE_IND_2010!S$7:S$732,EUROSTAT_VBE_IND_2010!$B$7:$B$732,$D375,EUROSTAT_VBE_IND_2010!$C$7:$C$732,"*"&amp;RIGHT($A375,3)&amp;"*",EUROSTAT_VBE_IND_2010!$D$7:$D$732,"6000*"))/1000</f>
        <v>1.404</v>
      </c>
      <c r="W375" s="17">
        <f>(SUMIFS(EUROSTAT_VBE_IND_2010!T$7:T$732,EUROSTAT_VBE_IND_2010!$B$7:$B$732,$D375,EUROSTAT_VBE_IND_2010!$C$7:$C$732,"*"&amp;RIGHT($A375,3)&amp;"*",EUROSTAT_VBE_IND_2010!$D$7:$D$732,"6000*"))/1000</f>
        <v>0.011</v>
      </c>
      <c r="X375" s="17">
        <f>(SUMIFS(EUROSTAT_VBE_IND_2010!U$7:U$732,EUROSTAT_VBE_IND_2010!$B$7:$B$732,$D375,EUROSTAT_VBE_IND_2010!$C$7:$C$732,"*"&amp;RIGHT($A375,3)&amp;"*",EUROSTAT_VBE_IND_2010!$D$7:$D$732,"6000*"))/1000</f>
        <v>14.087</v>
      </c>
      <c r="Y375" s="17">
        <f>(SUMIFS(EUROSTAT_VBE_IND_2010!V$7:V$732,EUROSTAT_VBE_IND_2010!$B$7:$B$732,$D375,EUROSTAT_VBE_IND_2010!$C$7:$C$732,"*"&amp;RIGHT($A375,3)&amp;"*",EUROSTAT_VBE_IND_2010!$D$7:$D$732,"6000*"))/1000</f>
        <v>0.9</v>
      </c>
      <c r="Z375" s="17">
        <f>(SUMIFS(EUROSTAT_VBE_IND_2010!W$7:W$732,EUROSTAT_VBE_IND_2010!$B$7:$B$732,$D375,EUROSTAT_VBE_IND_2010!$C$7:$C$732,"*"&amp;RIGHT($A375,3)&amp;"*",EUROSTAT_VBE_IND_2010!$D$7:$D$732,"6000*"))/1000</f>
        <v>0.061</v>
      </c>
      <c r="AA375" s="17">
        <f>(SUMIFS(EUROSTAT_VBE_IND_2010!X$7:X$732,EUROSTAT_VBE_IND_2010!$B$7:$B$732,$D375,EUROSTAT_VBE_IND_2010!$C$7:$C$732,"*"&amp;RIGHT($A375,3)&amp;"*",EUROSTAT_VBE_IND_2010!$D$7:$D$732,"6000*"))/1000</f>
        <v>1.717</v>
      </c>
      <c r="AB375" s="17">
        <f>(SUMIFS(EUROSTAT_VBE_IND_2010!AA$7:AA$732,EUROSTAT_VBE_IND_2010!$B$7:$B$732,$D375,EUROSTAT_VBE_IND_2010!$C$7:$C$732,"*"&amp;RIGHT($A375,3)&amp;"*",EUROSTAT_VBE_IND_2010!$D$7:$D$732,"6000*"))/1000</f>
        <v>0</v>
      </c>
      <c r="AC375" s="17">
        <f>(SUMIFS(EUROSTAT_VBE_IND_2010!AB$7:AB$732,EUROSTAT_VBE_IND_2010!$B$7:$B$732,$D375,EUROSTAT_VBE_IND_2010!$C$7:$C$732,"*"&amp;RIGHT($A375,3)&amp;"*",EUROSTAT_VBE_IND_2010!$D$7:$D$732,"6000*"))/1000</f>
        <v>0.875</v>
      </c>
      <c r="AD375" s="17">
        <f>(SUMIFS(EUROSTAT_VBE_IND_2010!AC$7:AC$732,EUROSTAT_VBE_IND_2010!$B$7:$B$732,$D375,EUROSTAT_VBE_IND_2010!$C$7:$C$732,"*"&amp;RIGHT($A375,3)&amp;"*",EUROSTAT_VBE_IND_2010!$D$7:$D$732,"6000*"))/1000</f>
        <v>2.581</v>
      </c>
      <c r="AE375" s="17">
        <f>(SUMIFS(EUROSTAT_VBE_IND_2010!AD$7:AD$732,EUROSTAT_VBE_IND_2010!$B$7:$B$732,$D375,EUROSTAT_VBE_IND_2010!$C$7:$C$732,"*"&amp;RIGHT($A375,3)&amp;"*",EUROSTAT_VBE_IND_2010!$D$7:$D$732,"6000*"))/1000</f>
        <v>6.678</v>
      </c>
      <c r="AF375" s="17">
        <f>(SUMIFS(EUROSTAT_VBE_IND_2010!AE$7:AE$732,EUROSTAT_VBE_IND_2010!$B$7:$B$732,$D375,EUROSTAT_VBE_IND_2010!$C$7:$C$732,"*"&amp;RIGHT($A375,3)&amp;"*",EUROSTAT_VBE_IND_2010!$D$7:$D$732,"6000*"))/1000</f>
        <v>2.092</v>
      </c>
      <c r="AG375" s="17">
        <f>(SUMIFS(EUROSTAT_VBE_IND_2010!AF$7:AF$732,EUROSTAT_VBE_IND_2010!$B$7:$B$732,$D375,EUROSTAT_VBE_IND_2010!$C$7:$C$732,"*"&amp;RIGHT($A375,3)&amp;"*",EUROSTAT_VBE_IND_2010!$D$7:$D$732,"6000*"))/1000</f>
        <v>2.524</v>
      </c>
      <c r="AH375" s="17">
        <f>(SUMIFS(EUROSTAT_VBE_IND_2010!AH$7:AH$732,EUROSTAT_VBE_IND_2010!$B$7:$B$732,$D375,EUROSTAT_VBE_IND_2010!$C$7:$C$732,"*"&amp;RIGHT($A375,3)&amp;"*",EUROSTAT_VBE_IND_2010!$D$7:$D$732,"6000*"))/1000</f>
        <v>8.01</v>
      </c>
      <c r="AI375" s="17">
        <f>(SUMIFS(EUROSTAT_VBE_IND_2010!AI$7:AI$732,EUROSTAT_VBE_IND_2010!$B$7:$B$732,$D375,EUROSTAT_VBE_IND_2010!$C$7:$C$732,"*"&amp;RIGHT($A375,3)&amp;"*",EUROSTAT_VBE_IND_2010!$D$7:$D$732,"6000*"))/1000</f>
        <v>0.605</v>
      </c>
      <c r="AJ375" s="17">
        <f>(SUMIFS(EUROSTAT_VBE_IND_2010!AJ$7:AJ$732,EUROSTAT_VBE_IND_2010!$B$7:$B$732,$D375,EUROSTAT_VBE_IND_2010!$C$7:$C$732,"*"&amp;RIGHT($A375,3)&amp;"*",EUROSTAT_VBE_IND_2010!$D$7:$D$732,"6000*"))/1000</f>
        <v>0.59</v>
      </c>
      <c r="AK375" s="17">
        <f>(SUMIFS(EUROSTAT_VBE_IND_2010!AK$7:AK$732,EUROSTAT_VBE_IND_2010!$B$7:$B$732,$D375,EUROSTAT_VBE_IND_2010!$C$7:$C$732,"*"&amp;RIGHT($A375,3)&amp;"*",EUROSTAT_VBE_IND_2010!$D$7:$D$732,"6000*"))/1000</f>
        <v>0</v>
      </c>
      <c r="AL375" s="198">
        <f>SUMIFS('IEA Bal_AL-IND'!$D$30:$D$329,'IEA Bal_AL-IND'!$A$30:$A$329,"*"&amp;RIGHT($B375,8),'IEA Bal_AL-IND'!$C$30:$C$329,'Aggregated Balance-IND_2010'!$E375)</f>
        <v>0</v>
      </c>
      <c r="AM375" s="198">
        <f>SUMIFS('IEA Bal_BA-IND'!$D$30:$D$329,'IEA Bal_BA-IND'!$A$30:$A$329,"*"&amp;RIGHT($B375,8),'IEA Bal_BA-IND'!$C$30:$C$329,'Aggregated Balance-IND_2010'!$E375)</f>
        <v>0.41407</v>
      </c>
      <c r="AN375" s="198">
        <f>SUMIFS('IEA Bal_KS-IND'!$D$30:$D$329,'IEA Bal_KS-IND'!$A$30:$A$329,"*"&amp;RIGHT($B375,8),'IEA Bal_KS-IND'!$C$30:$C$329,'Aggregated Balance-IND_2010'!$E375)</f>
        <v>0</v>
      </c>
      <c r="AO375" s="17">
        <f>(SUMIFS(EUROSTAT_VBE_IND_2010!Y$7:Y$732,EUROSTAT_VBE_IND_2010!$B$7:$B$732,$D375,EUROSTAT_VBE_IND_2010!$C$7:$C$732,"*"&amp;RIGHT($A375,3)&amp;"*",EUROSTAT_VBE_IND_2010!$D$7:$D$732,"6000*"))/1000</f>
        <v>0.025</v>
      </c>
      <c r="AP375" s="17">
        <f>(SUMIFS(EUROSTAT_VBE_IND_2010!Z$7:Z$732,EUROSTAT_VBE_IND_2010!$B$7:$B$732,$D375,EUROSTAT_VBE_IND_2010!$C$7:$C$732,"*"&amp;RIGHT($A375,3)&amp;"*",EUROSTAT_VBE_IND_2010!$D$7:$D$732,"6000*"))/1000</f>
        <v>0.007</v>
      </c>
      <c r="AQ375" s="17">
        <f>(SUMIFS(EUROSTAT_VBE_IND_2010!AG$7:AG$732,EUROSTAT_VBE_IND_2010!$B$7:$B$732,$D375,EUROSTAT_VBE_IND_2010!$C$7:$C$732,"*"&amp;RIGHT($A375,3)&amp;"*",EUROSTAT_VBE_IND_2010!$D$7:$D$732,"6000*"))/1000</f>
        <v>0.256</v>
      </c>
    </row>
    <row r="376" spans="1:43">
      <c r="A376" t="str">
        <f>LEFT(EUROSTAT_VBE_IND_2010!$C$579,8)</f>
        <v>B_101851</v>
      </c>
      <c r="B376" s="28" t="s">
        <v>306</v>
      </c>
      <c r="C376" t="s">
        <v>293</v>
      </c>
      <c r="D376" t="s">
        <v>126</v>
      </c>
      <c r="E376" t="s">
        <v>248</v>
      </c>
      <c r="F376" t="s">
        <v>268</v>
      </c>
      <c r="G376" s="17">
        <f>(SUMIFS(EUROSTAT_VBE_IND_2010!E$7:E$732,EUROSTAT_VBE_IND_2010!$B$7:$B$732,$D376,EUROSTAT_VBE_IND_2010!$C$7:$C$732,"*"&amp;RIGHT($A376,3)&amp;"*",EUROSTAT_VBE_IND_2010!$D$7:$D$732,"5200*"))/1000</f>
        <v>1.795</v>
      </c>
      <c r="H376" s="17">
        <f>(SUMIFS(EUROSTAT_VBE_IND_2010!F$7:F$732,EUROSTAT_VBE_IND_2010!$B$7:$B$732,$D376,EUROSTAT_VBE_IND_2010!$C$7:$C$732,"*"&amp;RIGHT($A376,3)&amp;"*",EUROSTAT_VBE_IND_2010!$D$7:$D$732,"5200*"))/1000</f>
        <v>0</v>
      </c>
      <c r="I376" s="17">
        <f>(SUMIFS(EUROSTAT_VBE_IND_2010!G$7:G$732,EUROSTAT_VBE_IND_2010!$B$7:$B$732,$D376,EUROSTAT_VBE_IND_2010!$C$7:$C$732,"*"&amp;RIGHT($A376,3)&amp;"*",EUROSTAT_VBE_IND_2010!$D$7:$D$732,"5200*"))/1000</f>
        <v>0.001</v>
      </c>
      <c r="J376" s="198">
        <f>SUMIFS('IEA Bal_CH-IND'!$D$30:$D$329,'IEA Bal_CH-IND'!$A$30:$A$329,"*"&amp;RIGHT($B376,8),'IEA Bal_CH-IND'!$C$30:$C$329,'Aggregated Balance-IND_2010'!$E376)</f>
        <v>0</v>
      </c>
      <c r="K376" s="17">
        <f>(SUMIFS(EUROSTAT_VBE_IND_2010!H$7:H$732,EUROSTAT_VBE_IND_2010!$B$7:$B$732,$D376,EUROSTAT_VBE_IND_2010!$C$7:$C$732,"*"&amp;RIGHT($A376,3)&amp;"*",EUROSTAT_VBE_IND_2010!$D$7:$D$732,"5200*"))/1000</f>
        <v>0</v>
      </c>
      <c r="L376" s="17">
        <f>(SUMIFS(EUROSTAT_VBE_IND_2010!I$7:I$732,EUROSTAT_VBE_IND_2010!$B$7:$B$732,$D376,EUROSTAT_VBE_IND_2010!$C$7:$C$732,"*"&amp;RIGHT($A376,3)&amp;"*",EUROSTAT_VBE_IND_2010!$D$7:$D$732,"5200*"))/1000</f>
        <v>0.342</v>
      </c>
      <c r="M376" s="17">
        <f>(SUMIFS(EUROSTAT_VBE_IND_2010!J$7:J$732,EUROSTAT_VBE_IND_2010!$B$7:$B$732,$D376,EUROSTAT_VBE_IND_2010!$C$7:$C$732,"*"&amp;RIGHT($A376,3)&amp;"*",EUROSTAT_VBE_IND_2010!$D$7:$D$732,"5200*"))/1000</f>
        <v>4.184</v>
      </c>
      <c r="N376" s="17">
        <f>(SUMIFS(EUROSTAT_VBE_IND_2010!K$7:K$732,EUROSTAT_VBE_IND_2010!$B$7:$B$732,$D376,EUROSTAT_VBE_IND_2010!$C$7:$C$732,"*"&amp;RIGHT($A376,3)&amp;"*",EUROSTAT_VBE_IND_2010!$D$7:$D$732,"5200*"))/1000</f>
        <v>0.134</v>
      </c>
      <c r="O376" s="17">
        <f>(SUMIFS(EUROSTAT_VBE_IND_2010!L$7:L$732,EUROSTAT_VBE_IND_2010!$B$7:$B$732,$D376,EUROSTAT_VBE_IND_2010!$C$7:$C$732,"*"&amp;RIGHT($A376,3)&amp;"*",EUROSTAT_VBE_IND_2010!$D$7:$D$732,"5200*"))/1000</f>
        <v>0.076</v>
      </c>
      <c r="P376" s="17">
        <f>(SUMIFS(EUROSTAT_VBE_IND_2010!M$7:M$732,EUROSTAT_VBE_IND_2010!$B$7:$B$732,$D376,EUROSTAT_VBE_IND_2010!$C$7:$C$732,"*"&amp;RIGHT($A376,3)&amp;"*",EUROSTAT_VBE_IND_2010!$D$7:$D$732,"5200*"))/1000</f>
        <v>0</v>
      </c>
      <c r="Q376" s="17">
        <f>(SUMIFS(EUROSTAT_VBE_IND_2010!N$7:N$732,EUROSTAT_VBE_IND_2010!$B$7:$B$732,$D376,EUROSTAT_VBE_IND_2010!$C$7:$C$732,"*"&amp;RIGHT($A376,3)&amp;"*",EUROSTAT_VBE_IND_2010!$D$7:$D$732,"5200*"))/1000</f>
        <v>0</v>
      </c>
      <c r="R376" s="17">
        <f>(SUMIFS(EUROSTAT_VBE_IND_2010!O$7:O$732,EUROSTAT_VBE_IND_2010!$B$7:$B$732,$D376,EUROSTAT_VBE_IND_2010!$C$7:$C$732,"*"&amp;RIGHT($A376,3)&amp;"*",EUROSTAT_VBE_IND_2010!$D$7:$D$732,"5200*"))/1000</f>
        <v>10.076</v>
      </c>
      <c r="S376" s="17">
        <f>(SUMIFS(EUROSTAT_VBE_IND_2010!P$7:P$732,EUROSTAT_VBE_IND_2010!$B$7:$B$732,$D376,EUROSTAT_VBE_IND_2010!$C$7:$C$732,"*"&amp;RIGHT($A376,3)&amp;"*",EUROSTAT_VBE_IND_2010!$D$7:$D$732,"5200*"))/1000</f>
        <v>0</v>
      </c>
      <c r="T376" s="17">
        <f>(SUMIFS(EUROSTAT_VBE_IND_2010!Q$7:Q$732,EUROSTAT_VBE_IND_2010!$B$7:$B$732,$D376,EUROSTAT_VBE_IND_2010!$C$7:$C$732,"*"&amp;RIGHT($A376,3)&amp;"*",EUROSTAT_VBE_IND_2010!$D$7:$D$732,"5200*"))/1000</f>
        <v>0</v>
      </c>
      <c r="U376" s="17">
        <f>(SUMIFS(EUROSTAT_VBE_IND_2010!R$7:R$732,EUROSTAT_VBE_IND_2010!$B$7:$B$732,$D376,EUROSTAT_VBE_IND_2010!$C$7:$C$732,"*"&amp;RIGHT($A376,3)&amp;"*",EUROSTAT_VBE_IND_2010!$D$7:$D$732,"5200*"))/1000</f>
        <v>0</v>
      </c>
      <c r="V376" s="17">
        <f>(SUMIFS(EUROSTAT_VBE_IND_2010!S$7:S$732,EUROSTAT_VBE_IND_2010!$B$7:$B$732,$D376,EUROSTAT_VBE_IND_2010!$C$7:$C$732,"*"&amp;RIGHT($A376,3)&amp;"*",EUROSTAT_VBE_IND_2010!$D$7:$D$732,"5200*"))/1000</f>
        <v>0</v>
      </c>
      <c r="W376" s="17">
        <f>(SUMIFS(EUROSTAT_VBE_IND_2010!T$7:T$732,EUROSTAT_VBE_IND_2010!$B$7:$B$732,$D376,EUROSTAT_VBE_IND_2010!$C$7:$C$732,"*"&amp;RIGHT($A376,3)&amp;"*",EUROSTAT_VBE_IND_2010!$D$7:$D$732,"5200*"))/1000</f>
        <v>0</v>
      </c>
      <c r="X376" s="17">
        <f>(SUMIFS(EUROSTAT_VBE_IND_2010!U$7:U$732,EUROSTAT_VBE_IND_2010!$B$7:$B$732,$D376,EUROSTAT_VBE_IND_2010!$C$7:$C$732,"*"&amp;RIGHT($A376,3)&amp;"*",EUROSTAT_VBE_IND_2010!$D$7:$D$732,"5200*"))/1000</f>
        <v>1.218</v>
      </c>
      <c r="Y376" s="17">
        <f>(SUMIFS(EUROSTAT_VBE_IND_2010!V$7:V$732,EUROSTAT_VBE_IND_2010!$B$7:$B$732,$D376,EUROSTAT_VBE_IND_2010!$C$7:$C$732,"*"&amp;RIGHT($A376,3)&amp;"*",EUROSTAT_VBE_IND_2010!$D$7:$D$732,"5200*"))/1000</f>
        <v>0.038</v>
      </c>
      <c r="Z376" s="17">
        <f>(SUMIFS(EUROSTAT_VBE_IND_2010!W$7:W$732,EUROSTAT_VBE_IND_2010!$B$7:$B$732,$D376,EUROSTAT_VBE_IND_2010!$C$7:$C$732,"*"&amp;RIGHT($A376,3)&amp;"*",EUROSTAT_VBE_IND_2010!$D$7:$D$732,"5200*"))/1000</f>
        <v>0</v>
      </c>
      <c r="AA376" s="17">
        <f>(SUMIFS(EUROSTAT_VBE_IND_2010!X$7:X$732,EUROSTAT_VBE_IND_2010!$B$7:$B$732,$D376,EUROSTAT_VBE_IND_2010!$C$7:$C$732,"*"&amp;RIGHT($A376,3)&amp;"*",EUROSTAT_VBE_IND_2010!$D$7:$D$732,"5200*"))/1000</f>
        <v>0.007</v>
      </c>
      <c r="AB376" s="17">
        <f>(SUMIFS(EUROSTAT_VBE_IND_2010!AA$7:AA$732,EUROSTAT_VBE_IND_2010!$B$7:$B$732,$D376,EUROSTAT_VBE_IND_2010!$C$7:$C$732,"*"&amp;RIGHT($A376,3)&amp;"*",EUROSTAT_VBE_IND_2010!$D$7:$D$732,"5200*"))/1000</f>
        <v>0</v>
      </c>
      <c r="AC376" s="17">
        <f>(SUMIFS(EUROSTAT_VBE_IND_2010!AB$7:AB$732,EUROSTAT_VBE_IND_2010!$B$7:$B$732,$D376,EUROSTAT_VBE_IND_2010!$C$7:$C$732,"*"&amp;RIGHT($A376,3)&amp;"*",EUROSTAT_VBE_IND_2010!$D$7:$D$732,"5200*"))/1000</f>
        <v>0.119</v>
      </c>
      <c r="AD376" s="17">
        <f>(SUMIFS(EUROSTAT_VBE_IND_2010!AC$7:AC$732,EUROSTAT_VBE_IND_2010!$B$7:$B$732,$D376,EUROSTAT_VBE_IND_2010!$C$7:$C$732,"*"&amp;RIGHT($A376,3)&amp;"*",EUROSTAT_VBE_IND_2010!$D$7:$D$732,"5200*"))/1000</f>
        <v>0.225</v>
      </c>
      <c r="AE376" s="17">
        <f>(SUMIFS(EUROSTAT_VBE_IND_2010!AD$7:AD$732,EUROSTAT_VBE_IND_2010!$B$7:$B$732,$D376,EUROSTAT_VBE_IND_2010!$C$7:$C$732,"*"&amp;RIGHT($A376,3)&amp;"*",EUROSTAT_VBE_IND_2010!$D$7:$D$732,"5200*"))/1000</f>
        <v>0.383</v>
      </c>
      <c r="AF376" s="17">
        <f>(SUMIFS(EUROSTAT_VBE_IND_2010!AE$7:AE$732,EUROSTAT_VBE_IND_2010!$B$7:$B$732,$D376,EUROSTAT_VBE_IND_2010!$C$7:$C$732,"*"&amp;RIGHT($A376,3)&amp;"*",EUROSTAT_VBE_IND_2010!$D$7:$D$732,"5200*"))/1000</f>
        <v>0.42</v>
      </c>
      <c r="AG376" s="17">
        <f>(SUMIFS(EUROSTAT_VBE_IND_2010!AF$7:AF$732,EUROSTAT_VBE_IND_2010!$B$7:$B$732,$D376,EUROSTAT_VBE_IND_2010!$C$7:$C$732,"*"&amp;RIGHT($A376,3)&amp;"*",EUROSTAT_VBE_IND_2010!$D$7:$D$732,"5200*"))/1000</f>
        <v>0.832</v>
      </c>
      <c r="AH376" s="17">
        <f>(SUMIFS(EUROSTAT_VBE_IND_2010!AH$7:AH$732,EUROSTAT_VBE_IND_2010!$B$7:$B$732,$D376,EUROSTAT_VBE_IND_2010!$C$7:$C$732,"*"&amp;RIGHT($A376,3)&amp;"*",EUROSTAT_VBE_IND_2010!$D$7:$D$732,"5200*"))/1000</f>
        <v>0</v>
      </c>
      <c r="AI376" s="17">
        <f>(SUMIFS(EUROSTAT_VBE_IND_2010!AI$7:AI$732,EUROSTAT_VBE_IND_2010!$B$7:$B$732,$D376,EUROSTAT_VBE_IND_2010!$C$7:$C$732,"*"&amp;RIGHT($A376,3)&amp;"*",EUROSTAT_VBE_IND_2010!$D$7:$D$732,"5200*"))/1000</f>
        <v>0.05</v>
      </c>
      <c r="AJ376" s="17">
        <f>(SUMIFS(EUROSTAT_VBE_IND_2010!AJ$7:AJ$732,EUROSTAT_VBE_IND_2010!$B$7:$B$732,$D376,EUROSTAT_VBE_IND_2010!$C$7:$C$732,"*"&amp;RIGHT($A376,3)&amp;"*",EUROSTAT_VBE_IND_2010!$D$7:$D$732,"5200*"))/1000</f>
        <v>0.127</v>
      </c>
      <c r="AK376" s="17">
        <f>(SUMIFS(EUROSTAT_VBE_IND_2010!AK$7:AK$732,EUROSTAT_VBE_IND_2010!$B$7:$B$732,$D376,EUROSTAT_VBE_IND_2010!$C$7:$C$732,"*"&amp;RIGHT($A376,3)&amp;"*",EUROSTAT_VBE_IND_2010!$D$7:$D$732,"5200*"))/1000</f>
        <v>0</v>
      </c>
      <c r="AL376" s="198">
        <f>SUMIFS('IEA Bal_AL-IND'!$D$30:$D$329,'IEA Bal_AL-IND'!$A$30:$A$329,"*"&amp;RIGHT($B376,8),'IEA Bal_AL-IND'!$C$30:$C$329,'Aggregated Balance-IND_2010'!$E376)</f>
        <v>0</v>
      </c>
      <c r="AM376" s="198">
        <f>SUMIFS('IEA Bal_BA-IND'!$D$30:$D$329,'IEA Bal_BA-IND'!$A$30:$A$329,"*"&amp;RIGHT($B376,8),'IEA Bal_BA-IND'!$C$30:$C$329,'Aggregated Balance-IND_2010'!$E376)</f>
        <v>0</v>
      </c>
      <c r="AN376" s="198">
        <f>SUMIFS('IEA Bal_KS-IND'!$D$30:$D$329,'IEA Bal_KS-IND'!$A$30:$A$329,"*"&amp;RIGHT($B376,8),'IEA Bal_KS-IND'!$C$30:$C$329,'Aggregated Balance-IND_2010'!$E376)</f>
        <v>0</v>
      </c>
      <c r="AO376" s="17">
        <f>(SUMIFS(EUROSTAT_VBE_IND_2010!Y$7:Y$732,EUROSTAT_VBE_IND_2010!$B$7:$B$732,$D376,EUROSTAT_VBE_IND_2010!$C$7:$C$732,"*"&amp;RIGHT($A376,3)&amp;"*",EUROSTAT_VBE_IND_2010!$D$7:$D$732,"5200*"))/1000</f>
        <v>0</v>
      </c>
      <c r="AP376" s="17">
        <f>(SUMIFS(EUROSTAT_VBE_IND_2010!Z$7:Z$732,EUROSTAT_VBE_IND_2010!$B$7:$B$732,$D376,EUROSTAT_VBE_IND_2010!$C$7:$C$732,"*"&amp;RIGHT($A376,3)&amp;"*",EUROSTAT_VBE_IND_2010!$D$7:$D$732,"5200*"))/1000</f>
        <v>0</v>
      </c>
      <c r="AQ376" s="17">
        <f>(SUMIFS(EUROSTAT_VBE_IND_2010!AG$7:AG$732,EUROSTAT_VBE_IND_2010!$B$7:$B$732,$D376,EUROSTAT_VBE_IND_2010!$C$7:$C$732,"*"&amp;RIGHT($A376,3)&amp;"*",EUROSTAT_VBE_IND_2010!$D$7:$D$732,"5200*"))/1000</f>
        <v>0.008</v>
      </c>
    </row>
    <row r="377" spans="6:43">
      <c r="F377" s="241" t="s">
        <v>192</v>
      </c>
      <c r="G377" s="795">
        <f>SUM(G357:G376)</f>
        <v>27.121</v>
      </c>
      <c r="H377" s="795">
        <f t="shared" ref="H377:AL377" si="26">SUM(H357:H376)</f>
        <v>7.441</v>
      </c>
      <c r="I377" s="795">
        <f t="shared" si="26"/>
        <v>2.508</v>
      </c>
      <c r="J377" s="875">
        <f t="shared" si="26"/>
        <v>0</v>
      </c>
      <c r="K377" s="795">
        <f t="shared" si="26"/>
        <v>0.032</v>
      </c>
      <c r="L377" s="795">
        <f t="shared" si="26"/>
        <v>9.146</v>
      </c>
      <c r="M377" s="795">
        <f t="shared" si="26"/>
        <v>53.36</v>
      </c>
      <c r="N377" s="795">
        <f t="shared" si="26"/>
        <v>3.995</v>
      </c>
      <c r="O377" s="795">
        <f t="shared" si="26"/>
        <v>4.808</v>
      </c>
      <c r="P377" s="795">
        <f t="shared" si="26"/>
        <v>2.019</v>
      </c>
      <c r="Q377" s="795">
        <f t="shared" si="26"/>
        <v>21.223</v>
      </c>
      <c r="R377" s="795">
        <f t="shared" si="26"/>
        <v>24.037</v>
      </c>
      <c r="S377" s="795">
        <f t="shared" si="26"/>
        <v>31.777</v>
      </c>
      <c r="T377" s="795">
        <f t="shared" si="26"/>
        <v>1.457</v>
      </c>
      <c r="U377" s="795">
        <f t="shared" si="26"/>
        <v>1.451</v>
      </c>
      <c r="V377" s="795">
        <f t="shared" si="26"/>
        <v>5.954</v>
      </c>
      <c r="W377" s="795">
        <f t="shared" si="26"/>
        <v>0.011</v>
      </c>
      <c r="X377" s="795">
        <f t="shared" si="26"/>
        <v>20.602</v>
      </c>
      <c r="Y377" s="795">
        <f t="shared" si="26"/>
        <v>3.91</v>
      </c>
      <c r="Z377" s="795">
        <f t="shared" si="26"/>
        <v>0.951</v>
      </c>
      <c r="AA377" s="795">
        <f t="shared" si="26"/>
        <v>11.986</v>
      </c>
      <c r="AB377" s="795">
        <f t="shared" si="26"/>
        <v>0</v>
      </c>
      <c r="AC377" s="795">
        <f t="shared" si="26"/>
        <v>2.749</v>
      </c>
      <c r="AD377" s="795">
        <f t="shared" si="26"/>
        <v>6.218</v>
      </c>
      <c r="AE377" s="795">
        <f t="shared" si="26"/>
        <v>31.577</v>
      </c>
      <c r="AF377" s="795">
        <f t="shared" si="26"/>
        <v>3.88</v>
      </c>
      <c r="AG377" s="795">
        <f t="shared" si="26"/>
        <v>11.027</v>
      </c>
      <c r="AH377" s="795">
        <f t="shared" si="26"/>
        <v>24.562</v>
      </c>
      <c r="AI377" s="795">
        <f t="shared" si="26"/>
        <v>2.345</v>
      </c>
      <c r="AJ377" s="795">
        <f t="shared" si="26"/>
        <v>2.578</v>
      </c>
      <c r="AK377" s="795">
        <f t="shared" si="26"/>
        <v>0</v>
      </c>
      <c r="AL377" s="875">
        <f t="shared" si="26"/>
        <v>0</v>
      </c>
      <c r="AM377" s="875">
        <f t="shared" ref="AM377:AQ377" si="27">SUM(AM357:AM376)</f>
        <v>0.41407</v>
      </c>
      <c r="AN377" s="875">
        <f t="shared" si="27"/>
        <v>0</v>
      </c>
      <c r="AO377" s="795">
        <f t="shared" si="27"/>
        <v>0.025</v>
      </c>
      <c r="AP377" s="795">
        <f t="shared" si="27"/>
        <v>0.043</v>
      </c>
      <c r="AQ377" s="795">
        <f t="shared" si="27"/>
        <v>0.724</v>
      </c>
    </row>
    <row r="378" spans="1:43">
      <c r="A378" t="str">
        <f>LEFT(EUROSTAT_VBE_IND_2010!$C$579,8)</f>
        <v>B_101851</v>
      </c>
      <c r="B378" s="28" t="s">
        <v>306</v>
      </c>
      <c r="C378" t="s">
        <v>293</v>
      </c>
      <c r="D378" t="s">
        <v>126</v>
      </c>
      <c r="F378" s="241" t="s">
        <v>294</v>
      </c>
      <c r="G378" s="795">
        <f>(SUMIFS(EUROSTAT_VBE_IND_2010!E$7:E$732,EUROSTAT_VBE_IND_2010!$B$7:$B$732,$D376,EUROSTAT_VBE_IND_2010!$C$7:$C$732,"*"&amp;RIGHT($A376,3)&amp;"*",EUROSTAT_VBE_IND_2010!$D$7:$D$732,"*"))/1000</f>
        <v>27.121</v>
      </c>
      <c r="H378" s="795">
        <f>(SUMIFS(EUROSTAT_VBE_IND_2010!F$7:F$732,EUROSTAT_VBE_IND_2010!$B$7:$B$732,$D376,EUROSTAT_VBE_IND_2010!$C$7:$C$732,"*"&amp;RIGHT($A376,3)&amp;"*",EUROSTAT_VBE_IND_2010!$D$7:$D$732,"*"))/1000</f>
        <v>7.441</v>
      </c>
      <c r="I378" s="795">
        <f>(SUMIFS(EUROSTAT_VBE_IND_2010!G$7:G$732,EUROSTAT_VBE_IND_2010!$B$7:$B$732,$D376,EUROSTAT_VBE_IND_2010!$C$7:$C$732,"*"&amp;RIGHT($A376,3)&amp;"*",EUROSTAT_VBE_IND_2010!$D$7:$D$732,"*"))/1000</f>
        <v>2.508</v>
      </c>
      <c r="J378" s="875">
        <f>SUMIFS('IEA Bal_CH-IND'!$D$331:$D$345,'IEA Bal_CH-IND'!$A$331:$A$345,"*"&amp;RIGHT($B378,8))</f>
        <v>0</v>
      </c>
      <c r="K378" s="795">
        <f>(SUMIFS(EUROSTAT_VBE_IND_2010!H$7:H$732,EUROSTAT_VBE_IND_2010!$B$7:$B$732,$D376,EUROSTAT_VBE_IND_2010!$C$7:$C$732,"*"&amp;RIGHT($A376,3)&amp;"*",EUROSTAT_VBE_IND_2010!$D$7:$D$732,"*"))/1000</f>
        <v>0.032</v>
      </c>
      <c r="L378" s="795">
        <f>(SUMIFS(EUROSTAT_VBE_IND_2010!I$7:I$732,EUROSTAT_VBE_IND_2010!$B$7:$B$732,$D376,EUROSTAT_VBE_IND_2010!$C$7:$C$732,"*"&amp;RIGHT($A376,3)&amp;"*",EUROSTAT_VBE_IND_2010!$D$7:$D$732,"*"))/1000</f>
        <v>9.146</v>
      </c>
      <c r="M378" s="795">
        <f>(SUMIFS(EUROSTAT_VBE_IND_2010!J$7:J$732,EUROSTAT_VBE_IND_2010!$B$7:$B$732,$D376,EUROSTAT_VBE_IND_2010!$C$7:$C$732,"*"&amp;RIGHT($A376,3)&amp;"*",EUROSTAT_VBE_IND_2010!$D$7:$D$732,"*"))/1000</f>
        <v>53.36</v>
      </c>
      <c r="N378" s="795">
        <f>(SUMIFS(EUROSTAT_VBE_IND_2010!K$7:K$732,EUROSTAT_VBE_IND_2010!$B$7:$B$732,$D376,EUROSTAT_VBE_IND_2010!$C$7:$C$732,"*"&amp;RIGHT($A376,3)&amp;"*",EUROSTAT_VBE_IND_2010!$D$7:$D$732,"*"))/1000</f>
        <v>3.995</v>
      </c>
      <c r="O378" s="795">
        <f>(SUMIFS(EUROSTAT_VBE_IND_2010!L$7:L$732,EUROSTAT_VBE_IND_2010!$B$7:$B$732,$D376,EUROSTAT_VBE_IND_2010!$C$7:$C$732,"*"&amp;RIGHT($A376,3)&amp;"*",EUROSTAT_VBE_IND_2010!$D$7:$D$732,"*"))/1000</f>
        <v>4.808</v>
      </c>
      <c r="P378" s="795">
        <f>(SUMIFS(EUROSTAT_VBE_IND_2010!M$7:M$732,EUROSTAT_VBE_IND_2010!$B$7:$B$732,$D376,EUROSTAT_VBE_IND_2010!$C$7:$C$732,"*"&amp;RIGHT($A376,3)&amp;"*",EUROSTAT_VBE_IND_2010!$D$7:$D$732,"*"))/1000</f>
        <v>2.019</v>
      </c>
      <c r="Q378" s="795">
        <f>(SUMIFS(EUROSTAT_VBE_IND_2010!N$7:N$732,EUROSTAT_VBE_IND_2010!$B$7:$B$732,$D376,EUROSTAT_VBE_IND_2010!$C$7:$C$732,"*"&amp;RIGHT($A376,3)&amp;"*",EUROSTAT_VBE_IND_2010!$D$7:$D$732,"*"))/1000</f>
        <v>21.223</v>
      </c>
      <c r="R378" s="795">
        <f>(SUMIFS(EUROSTAT_VBE_IND_2010!O$7:O$732,EUROSTAT_VBE_IND_2010!$B$7:$B$732,$D376,EUROSTAT_VBE_IND_2010!$C$7:$C$732,"*"&amp;RIGHT($A376,3)&amp;"*",EUROSTAT_VBE_IND_2010!$D$7:$D$732,"*"))/1000</f>
        <v>24.037</v>
      </c>
      <c r="S378" s="795">
        <f>(SUMIFS(EUROSTAT_VBE_IND_2010!P$7:P$732,EUROSTAT_VBE_IND_2010!$B$7:$B$732,$D376,EUROSTAT_VBE_IND_2010!$C$7:$C$732,"*"&amp;RIGHT($A376,3)&amp;"*",EUROSTAT_VBE_IND_2010!$D$7:$D$732,"*"))/1000</f>
        <v>31.777</v>
      </c>
      <c r="T378" s="795">
        <f>(SUMIFS(EUROSTAT_VBE_IND_2010!Q$7:Q$732,EUROSTAT_VBE_IND_2010!$B$7:$B$732,$D376,EUROSTAT_VBE_IND_2010!$C$7:$C$732,"*"&amp;RIGHT($A376,3)&amp;"*",EUROSTAT_VBE_IND_2010!$D$7:$D$732,"*"))/1000</f>
        <v>1.457</v>
      </c>
      <c r="U378" s="795">
        <f>(SUMIFS(EUROSTAT_VBE_IND_2010!R$7:R$732,EUROSTAT_VBE_IND_2010!$B$7:$B$732,$D376,EUROSTAT_VBE_IND_2010!$C$7:$C$732,"*"&amp;RIGHT($A376,3)&amp;"*",EUROSTAT_VBE_IND_2010!$D$7:$D$732,"*"))/1000</f>
        <v>1.451</v>
      </c>
      <c r="V378" s="795">
        <f>(SUMIFS(EUROSTAT_VBE_IND_2010!S$7:S$732,EUROSTAT_VBE_IND_2010!$B$7:$B$732,$D376,EUROSTAT_VBE_IND_2010!$C$7:$C$732,"*"&amp;RIGHT($A376,3)&amp;"*",EUROSTAT_VBE_IND_2010!$D$7:$D$732,"*"))/1000</f>
        <v>5.954</v>
      </c>
      <c r="W378" s="795">
        <f>(SUMIFS(EUROSTAT_VBE_IND_2010!T$7:T$732,EUROSTAT_VBE_IND_2010!$B$7:$B$732,$D376,EUROSTAT_VBE_IND_2010!$C$7:$C$732,"*"&amp;RIGHT($A376,3)&amp;"*",EUROSTAT_VBE_IND_2010!$D$7:$D$732,"*"))/1000</f>
        <v>0.011</v>
      </c>
      <c r="X378" s="795">
        <f>(SUMIFS(EUROSTAT_VBE_IND_2010!U$7:U$732,EUROSTAT_VBE_IND_2010!$B$7:$B$732,$D376,EUROSTAT_VBE_IND_2010!$C$7:$C$732,"*"&amp;RIGHT($A376,3)&amp;"*",EUROSTAT_VBE_IND_2010!$D$7:$D$732,"*"))/1000</f>
        <v>20.602</v>
      </c>
      <c r="Y378" s="795">
        <f>(SUMIFS(EUROSTAT_VBE_IND_2010!V$7:V$732,EUROSTAT_VBE_IND_2010!$B$7:$B$732,$D376,EUROSTAT_VBE_IND_2010!$C$7:$C$732,"*"&amp;RIGHT($A376,3)&amp;"*",EUROSTAT_VBE_IND_2010!$D$7:$D$732,"*"))/1000</f>
        <v>3.91</v>
      </c>
      <c r="Z378" s="795">
        <f>(SUMIFS(EUROSTAT_VBE_IND_2010!W$7:W$732,EUROSTAT_VBE_IND_2010!$B$7:$B$732,$D376,EUROSTAT_VBE_IND_2010!$C$7:$C$732,"*"&amp;RIGHT($A376,3)&amp;"*",EUROSTAT_VBE_IND_2010!$D$7:$D$732,"*"))/1000</f>
        <v>0.951</v>
      </c>
      <c r="AA378" s="795">
        <f>(SUMIFS(EUROSTAT_VBE_IND_2010!X$7:X$732,EUROSTAT_VBE_IND_2010!$B$7:$B$732,$D376,EUROSTAT_VBE_IND_2010!$C$7:$C$732,"*"&amp;RIGHT($A376,3)&amp;"*",EUROSTAT_VBE_IND_2010!$D$7:$D$732,"*"))/1000</f>
        <v>11.986</v>
      </c>
      <c r="AB378" s="795">
        <f>(SUMIFS(EUROSTAT_VBE_IND_2010!AA$7:AA$732,EUROSTAT_VBE_IND_2010!$B$7:$B$732,$D376,EUROSTAT_VBE_IND_2010!$C$7:$C$732,"*"&amp;RIGHT($A376,3)&amp;"*",EUROSTAT_VBE_IND_2010!$D$7:$D$732,"*"))/1000</f>
        <v>0</v>
      </c>
      <c r="AC378" s="795">
        <f>(SUMIFS(EUROSTAT_VBE_IND_2010!AB$7:AB$732,EUROSTAT_VBE_IND_2010!$B$7:$B$732,$D376,EUROSTAT_VBE_IND_2010!$C$7:$C$732,"*"&amp;RIGHT($A376,3)&amp;"*",EUROSTAT_VBE_IND_2010!$D$7:$D$732,"*"))/1000</f>
        <v>2.749</v>
      </c>
      <c r="AD378" s="795">
        <f>(SUMIFS(EUROSTAT_VBE_IND_2010!AC$7:AC$732,EUROSTAT_VBE_IND_2010!$B$7:$B$732,$D376,EUROSTAT_VBE_IND_2010!$C$7:$C$732,"*"&amp;RIGHT($A376,3)&amp;"*",EUROSTAT_VBE_IND_2010!$D$7:$D$732,"*"))/1000</f>
        <v>6.218</v>
      </c>
      <c r="AE378" s="795">
        <f>(SUMIFS(EUROSTAT_VBE_IND_2010!AD$7:AD$732,EUROSTAT_VBE_IND_2010!$B$7:$B$732,$D376,EUROSTAT_VBE_IND_2010!$C$7:$C$732,"*"&amp;RIGHT($A376,3)&amp;"*",EUROSTAT_VBE_IND_2010!$D$7:$D$732,"*"))/1000</f>
        <v>31.577</v>
      </c>
      <c r="AF378" s="795">
        <f>(SUMIFS(EUROSTAT_VBE_IND_2010!AE$7:AE$732,EUROSTAT_VBE_IND_2010!$B$7:$B$732,$D376,EUROSTAT_VBE_IND_2010!$C$7:$C$732,"*"&amp;RIGHT($A376,3)&amp;"*",EUROSTAT_VBE_IND_2010!$D$7:$D$732,"*"))/1000</f>
        <v>3.88</v>
      </c>
      <c r="AG378" s="795">
        <f>(SUMIFS(EUROSTAT_VBE_IND_2010!AF$7:AF$732,EUROSTAT_VBE_IND_2010!$B$7:$B$732,$D376,EUROSTAT_VBE_IND_2010!$C$7:$C$732,"*"&amp;RIGHT($A376,3)&amp;"*",EUROSTAT_VBE_IND_2010!$D$7:$D$732,"*"))/1000</f>
        <v>11.027</v>
      </c>
      <c r="AH378" s="795">
        <f>(SUMIFS(EUROSTAT_VBE_IND_2010!AH$7:AH$732,EUROSTAT_VBE_IND_2010!$B$7:$B$732,$D376,EUROSTAT_VBE_IND_2010!$C$7:$C$732,"*"&amp;RIGHT($A376,3)&amp;"*",EUROSTAT_VBE_IND_2010!$D$7:$D$732,"*"))/1000</f>
        <v>24.562</v>
      </c>
      <c r="AI378" s="795">
        <f>(SUMIFS(EUROSTAT_VBE_IND_2010!AI$7:AI$732,EUROSTAT_VBE_IND_2010!$B$7:$B$732,$D376,EUROSTAT_VBE_IND_2010!$C$7:$C$732,"*"&amp;RIGHT($A376,3)&amp;"*",EUROSTAT_VBE_IND_2010!$D$7:$D$732,"*"))/1000</f>
        <v>2.345</v>
      </c>
      <c r="AJ378" s="795">
        <f>(SUMIFS(EUROSTAT_VBE_IND_2010!AJ$7:AJ$732,EUROSTAT_VBE_IND_2010!$B$7:$B$732,$D376,EUROSTAT_VBE_IND_2010!$C$7:$C$732,"*"&amp;RIGHT($A376,3)&amp;"*",EUROSTAT_VBE_IND_2010!$D$7:$D$732,"*"))/1000</f>
        <v>2.578</v>
      </c>
      <c r="AK378" s="795">
        <f>(SUMIFS(EUROSTAT_VBE_IND_2010!AK$7:AK$732,EUROSTAT_VBE_IND_2010!$B$7:$B$732,$D376,EUROSTAT_VBE_IND_2010!$C$7:$C$732,"*"&amp;RIGHT($A376,3)&amp;"*",EUROSTAT_VBE_IND_2010!$D$7:$D$732,"*"))/1000</f>
        <v>0</v>
      </c>
      <c r="AL378" s="875">
        <f>SUMIFS('IEA Bal_AL-IND'!$D$331:$D$345,'IEA Bal_AL-IND'!$A$331:$A$345,"*"&amp;RIGHT($B378,8))</f>
        <v>0</v>
      </c>
      <c r="AM378" s="875">
        <f>SUMIFS('IEA Bal_BA-IND'!$D$331:$D$345,'IEA Bal_BA-IND'!$A$331:$A$345,"*"&amp;RIGHT($B378,8))</f>
        <v>0.41407</v>
      </c>
      <c r="AN378" s="875">
        <f>SUMIFS('IEA Bal_KS-IND'!$D$331:$D$345,'IEA Bal_KS-IND'!$A$331:$A$345,"*"&amp;RIGHT($B378,8))</f>
        <v>0</v>
      </c>
      <c r="AO378" s="795">
        <f>(SUMIFS(EUROSTAT_VBE_IND_2010!Y$7:Y$732,EUROSTAT_VBE_IND_2010!$B$7:$B$732,$D376,EUROSTAT_VBE_IND_2010!$C$7:$C$732,"*"&amp;RIGHT($A376,3)&amp;"*",EUROSTAT_VBE_IND_2010!$D$7:$D$732,"*"))/1000</f>
        <v>0.025</v>
      </c>
      <c r="AP378" s="795">
        <f>(SUMIFS(EUROSTAT_VBE_IND_2010!Z$7:Z$732,EUROSTAT_VBE_IND_2010!$B$7:$B$732,$D376,EUROSTAT_VBE_IND_2010!$C$7:$C$732,"*"&amp;RIGHT($A376,3)&amp;"*",EUROSTAT_VBE_IND_2010!$D$7:$D$732,"*"))/1000</f>
        <v>0.043</v>
      </c>
      <c r="AQ378" s="795">
        <f>(SUMIFS(EUROSTAT_VBE_IND_2010!AG$7:AG$732,EUROSTAT_VBE_IND_2010!$B$7:$B$732,$D376,EUROSTAT_VBE_IND_2010!$C$7:$C$732,"*"&amp;RIGHT($A376,3)&amp;"*",EUROSTAT_VBE_IND_2010!$D$7:$D$732,"*"))/1000</f>
        <v>0.724</v>
      </c>
    </row>
    <row r="379" spans="2:43">
      <c r="B379" s="28"/>
      <c r="F379" s="241"/>
      <c r="G379" s="795"/>
      <c r="H379" s="795"/>
      <c r="I379" s="795"/>
      <c r="K379" s="795"/>
      <c r="L379" s="795"/>
      <c r="M379" s="795"/>
      <c r="N379" s="795"/>
      <c r="O379" s="795"/>
      <c r="P379" s="795"/>
      <c r="Q379" s="795"/>
      <c r="R379" s="795"/>
      <c r="S379" s="795"/>
      <c r="T379" s="795"/>
      <c r="U379" s="795"/>
      <c r="V379" s="795"/>
      <c r="W379" s="795"/>
      <c r="X379" s="795"/>
      <c r="Y379" s="795"/>
      <c r="Z379" s="795"/>
      <c r="AA379" s="795"/>
      <c r="AB379" s="795"/>
      <c r="AC379" s="795"/>
      <c r="AD379" s="795"/>
      <c r="AE379" s="795"/>
      <c r="AF379" s="795"/>
      <c r="AG379" s="795"/>
      <c r="AH379" s="795"/>
      <c r="AI379" s="795"/>
      <c r="AJ379" s="795"/>
      <c r="AK379" s="795"/>
      <c r="AO379" s="795"/>
      <c r="AP379" s="795"/>
      <c r="AQ379" s="795"/>
    </row>
    <row r="380" spans="2:43">
      <c r="B380" s="28"/>
      <c r="F380" s="241"/>
      <c r="G380" s="795"/>
      <c r="H380" s="795"/>
      <c r="I380" s="795"/>
      <c r="K380" s="795"/>
      <c r="L380" s="795"/>
      <c r="M380" s="795"/>
      <c r="N380" s="795"/>
      <c r="O380" s="795"/>
      <c r="P380" s="795"/>
      <c r="Q380" s="795"/>
      <c r="R380" s="795"/>
      <c r="S380" s="795"/>
      <c r="T380" s="795"/>
      <c r="U380" s="795"/>
      <c r="V380" s="795"/>
      <c r="W380" s="795"/>
      <c r="X380" s="795"/>
      <c r="Y380" s="795"/>
      <c r="Z380" s="795"/>
      <c r="AA380" s="795"/>
      <c r="AB380" s="795"/>
      <c r="AC380" s="795"/>
      <c r="AD380" s="795"/>
      <c r="AE380" s="795"/>
      <c r="AF380" s="795"/>
      <c r="AG380" s="795"/>
      <c r="AH380" s="795"/>
      <c r="AI380" s="795"/>
      <c r="AJ380" s="795"/>
      <c r="AK380" s="795"/>
      <c r="AO380" s="795"/>
      <c r="AP380" s="795"/>
      <c r="AQ380" s="795"/>
    </row>
    <row r="381" spans="1:43">
      <c r="A381" s="876" t="s">
        <v>284</v>
      </c>
      <c r="B381" s="876" t="s">
        <v>285</v>
      </c>
      <c r="C381" t="s">
        <v>131</v>
      </c>
      <c r="D381" t="s">
        <v>286</v>
      </c>
      <c r="E381" t="s">
        <v>287</v>
      </c>
      <c r="F381" t="s">
        <v>288</v>
      </c>
      <c r="G381" t="str">
        <f>EUROSTAT_VBE_IND_2010!E$6</f>
        <v>AT</v>
      </c>
      <c r="H381" t="str">
        <f>EUROSTAT_VBE_IND_2010!F$6</f>
        <v>BE</v>
      </c>
      <c r="I381" t="str">
        <f>EUROSTAT_VBE_IND_2010!G$6</f>
        <v>BG</v>
      </c>
      <c r="J381" t="s">
        <v>289</v>
      </c>
      <c r="K381" t="str">
        <f>EUROSTAT_VBE_IND_2010!H$6</f>
        <v>CY</v>
      </c>
      <c r="L381" t="str">
        <f>EUROSTAT_VBE_IND_2010!I$6</f>
        <v>CZ</v>
      </c>
      <c r="M381" t="str">
        <f>EUROSTAT_VBE_IND_2010!J$6</f>
        <v>DE</v>
      </c>
      <c r="N381" t="str">
        <f>EUROSTAT_VBE_IND_2010!K$6</f>
        <v>DK</v>
      </c>
      <c r="O381" t="str">
        <f>EUROSTAT_VBE_IND_2010!L$6</f>
        <v>EE</v>
      </c>
      <c r="P381" t="str">
        <f>EUROSTAT_VBE_IND_2010!M$6</f>
        <v>EL</v>
      </c>
      <c r="Q381" t="str">
        <f>EUROSTAT_VBE_IND_2010!N$6</f>
        <v>ES</v>
      </c>
      <c r="R381" t="str">
        <f>EUROSTAT_VBE_IND_2010!O$6</f>
        <v>FI</v>
      </c>
      <c r="S381" t="str">
        <f>EUROSTAT_VBE_IND_2010!P$6</f>
        <v>FR</v>
      </c>
      <c r="T381" t="str">
        <f>EUROSTAT_VBE_IND_2010!Q$6</f>
        <v>HR</v>
      </c>
      <c r="U381" t="str">
        <f>EUROSTAT_VBE_IND_2010!R$6</f>
        <v>HU</v>
      </c>
      <c r="V381" t="str">
        <f>EUROSTAT_VBE_IND_2010!S$6</f>
        <v>IE</v>
      </c>
      <c r="W381" t="str">
        <f>EUROSTAT_VBE_IND_2010!T$6</f>
        <v>IS</v>
      </c>
      <c r="X381" t="str">
        <f>EUROSTAT_VBE_IND_2010!U$6</f>
        <v>IT</v>
      </c>
      <c r="Y381" t="str">
        <f>EUROSTAT_VBE_IND_2010!V$6</f>
        <v>LT</v>
      </c>
      <c r="Z381" t="str">
        <f>EUROSTAT_VBE_IND_2010!W$6</f>
        <v>LU</v>
      </c>
      <c r="AA381" t="str">
        <f>EUROSTAT_VBE_IND_2010!X$6</f>
        <v>LV</v>
      </c>
      <c r="AB381" t="str">
        <f>EUROSTAT_VBE_IND_2010!AA$6</f>
        <v>MT</v>
      </c>
      <c r="AC381" t="str">
        <f>EUROSTAT_VBE_IND_2010!AB$6</f>
        <v>NL</v>
      </c>
      <c r="AD381" t="str">
        <f>EUROSTAT_VBE_IND_2010!AC$6</f>
        <v>NO</v>
      </c>
      <c r="AE381" t="str">
        <f>EUROSTAT_VBE_IND_2010!AD$6</f>
        <v>PL</v>
      </c>
      <c r="AF381" t="str">
        <f>EUROSTAT_VBE_IND_2010!AE$6</f>
        <v>PT</v>
      </c>
      <c r="AG381" t="str">
        <f>EUROSTAT_VBE_IND_2010!AF$6</f>
        <v>RO</v>
      </c>
      <c r="AH381" t="str">
        <f>EUROSTAT_VBE_IND_2010!AH$6</f>
        <v>SE</v>
      </c>
      <c r="AI381" t="str">
        <f>EUROSTAT_VBE_IND_2010!AI$6</f>
        <v>SI</v>
      </c>
      <c r="AJ381" t="str">
        <f>EUROSTAT_VBE_IND_2010!AJ$6</f>
        <v>SK</v>
      </c>
      <c r="AK381" t="str">
        <f>EUROSTAT_VBE_IND_2010!AK$6</f>
        <v>UK</v>
      </c>
      <c r="AL381" t="s">
        <v>290</v>
      </c>
      <c r="AM381" t="s">
        <v>291</v>
      </c>
      <c r="AN381" t="s">
        <v>292</v>
      </c>
      <c r="AO381" t="str">
        <f>EUROSTAT_VBE_IND_2010!Y$6</f>
        <v>ME</v>
      </c>
      <c r="AP381" t="str">
        <f>EUROSTAT_VBE_IND_2010!Z$6</f>
        <v>MK</v>
      </c>
      <c r="AQ381" t="str">
        <f>EUROSTAT_VBE_IND_2010!AG$6</f>
        <v>RS</v>
      </c>
    </row>
    <row r="382" spans="1:43">
      <c r="A382" t="str">
        <f>LEFT(EUROSTAT_VBE_IND_2010!$C$630,8)</f>
        <v>B_101852</v>
      </c>
      <c r="B382" s="28" t="s">
        <v>217</v>
      </c>
      <c r="C382" t="s">
        <v>293</v>
      </c>
      <c r="D382" t="s">
        <v>126</v>
      </c>
      <c r="E382" t="s">
        <v>228</v>
      </c>
      <c r="F382" t="s">
        <v>229</v>
      </c>
      <c r="G382" s="17">
        <f>(SUMIFS(EUROSTAT_VBE_IND_2010!E$7:E$732,EUROSTAT_VBE_IND_2010!$B$7:$B$732,$D382,EUROSTAT_VBE_IND_2010!$C$7:$C$732,"*"&amp;RIGHT($A382,3)&amp;"*",EUROSTAT_VBE_IND_2010!$D$7:$D$732,"211*"))/1000</f>
        <v>0</v>
      </c>
      <c r="H382" s="17">
        <f>(SUMIFS(EUROSTAT_VBE_IND_2010!F$7:F$732,EUROSTAT_VBE_IND_2010!$B$7:$B$732,$D382,EUROSTAT_VBE_IND_2010!$C$7:$C$732,"*"&amp;RIGHT($A382,3)&amp;"*",EUROSTAT_VBE_IND_2010!$D$7:$D$732,"211*"))/1000</f>
        <v>0</v>
      </c>
      <c r="I382" s="17">
        <f>(SUMIFS(EUROSTAT_VBE_IND_2010!G$7:G$732,EUROSTAT_VBE_IND_2010!$B$7:$B$732,$D382,EUROSTAT_VBE_IND_2010!$C$7:$C$732,"*"&amp;RIGHT($A382,3)&amp;"*",EUROSTAT_VBE_IND_2010!$D$7:$D$732,"211*"))/1000</f>
        <v>0.028</v>
      </c>
      <c r="J382" s="198">
        <f>SUMIFS('IEA Bal_CH-IND'!$D$30:$D$329,'IEA Bal_CH-IND'!$A$30:$A$329,"*"&amp;RIGHT($B382,8),'IEA Bal_CH-IND'!$C$30:$C$329,'Aggregated Balance-IND_2010'!$E382)</f>
        <v>0</v>
      </c>
      <c r="K382" s="17">
        <f>(SUMIFS(EUROSTAT_VBE_IND_2010!H$7:H$732,EUROSTAT_VBE_IND_2010!$B$7:$B$732,$D382,EUROSTAT_VBE_IND_2010!$C$7:$C$732,"*"&amp;RIGHT($A382,3)&amp;"*",EUROSTAT_VBE_IND_2010!$D$7:$D$732,"211*"))/1000</f>
        <v>0</v>
      </c>
      <c r="L382" s="17">
        <f>(SUMIFS(EUROSTAT_VBE_IND_2010!I$7:I$732,EUROSTAT_VBE_IND_2010!$B$7:$B$732,$D382,EUROSTAT_VBE_IND_2010!$C$7:$C$732,"*"&amp;RIGHT($A382,3)&amp;"*",EUROSTAT_VBE_IND_2010!$D$7:$D$732,"211*"))/1000</f>
        <v>0.023</v>
      </c>
      <c r="M382" s="17">
        <f>(SUMIFS(EUROSTAT_VBE_IND_2010!J$7:J$732,EUROSTAT_VBE_IND_2010!$B$7:$B$732,$D382,EUROSTAT_VBE_IND_2010!$C$7:$C$732,"*"&amp;RIGHT($A382,3)&amp;"*",EUROSTAT_VBE_IND_2010!$D$7:$D$732,"211*"))/1000</f>
        <v>0</v>
      </c>
      <c r="N382" s="17">
        <f>(SUMIFS(EUROSTAT_VBE_IND_2010!K$7:K$732,EUROSTAT_VBE_IND_2010!$B$7:$B$732,$D382,EUROSTAT_VBE_IND_2010!$C$7:$C$732,"*"&amp;RIGHT($A382,3)&amp;"*",EUROSTAT_VBE_IND_2010!$D$7:$D$732,"211*"))/1000</f>
        <v>0</v>
      </c>
      <c r="O382" s="17">
        <f>(SUMIFS(EUROSTAT_VBE_IND_2010!L$7:L$732,EUROSTAT_VBE_IND_2010!$B$7:$B$732,$D382,EUROSTAT_VBE_IND_2010!$C$7:$C$732,"*"&amp;RIGHT($A382,3)&amp;"*",EUROSTAT_VBE_IND_2010!$D$7:$D$732,"211*"))/1000</f>
        <v>0</v>
      </c>
      <c r="P382" s="17">
        <f>(SUMIFS(EUROSTAT_VBE_IND_2010!M$7:M$732,EUROSTAT_VBE_IND_2010!$B$7:$B$732,$D382,EUROSTAT_VBE_IND_2010!$C$7:$C$732,"*"&amp;RIGHT($A382,3)&amp;"*",EUROSTAT_VBE_IND_2010!$D$7:$D$732,"211*"))/1000</f>
        <v>0</v>
      </c>
      <c r="Q382" s="17">
        <f>(SUMIFS(EUROSTAT_VBE_IND_2010!N$7:N$732,EUROSTAT_VBE_IND_2010!$B$7:$B$732,$D382,EUROSTAT_VBE_IND_2010!$C$7:$C$732,"*"&amp;RIGHT($A382,3)&amp;"*",EUROSTAT_VBE_IND_2010!$D$7:$D$732,"211*"))/1000</f>
        <v>0</v>
      </c>
      <c r="R382" s="17">
        <f>(SUMIFS(EUROSTAT_VBE_IND_2010!O$7:O$732,EUROSTAT_VBE_IND_2010!$B$7:$B$732,$D382,EUROSTAT_VBE_IND_2010!$C$7:$C$732,"*"&amp;RIGHT($A382,3)&amp;"*",EUROSTAT_VBE_IND_2010!$D$7:$D$732,"211*"))/1000</f>
        <v>0</v>
      </c>
      <c r="S382" s="17">
        <f>(SUMIFS(EUROSTAT_VBE_IND_2010!P$7:P$732,EUROSTAT_VBE_IND_2010!$B$7:$B$732,$D382,EUROSTAT_VBE_IND_2010!$C$7:$C$732,"*"&amp;RIGHT($A382,3)&amp;"*",EUROSTAT_VBE_IND_2010!$D$7:$D$732,"211*"))/1000</f>
        <v>0</v>
      </c>
      <c r="T382" s="17">
        <f>(SUMIFS(EUROSTAT_VBE_IND_2010!Q$7:Q$732,EUROSTAT_VBE_IND_2010!$B$7:$B$732,$D382,EUROSTAT_VBE_IND_2010!$C$7:$C$732,"*"&amp;RIGHT($A382,3)&amp;"*",EUROSTAT_VBE_IND_2010!$D$7:$D$732,"211*"))/1000</f>
        <v>0</v>
      </c>
      <c r="U382" s="17">
        <f>(SUMIFS(EUROSTAT_VBE_IND_2010!R$7:R$732,EUROSTAT_VBE_IND_2010!$B$7:$B$732,$D382,EUROSTAT_VBE_IND_2010!$C$7:$C$732,"*"&amp;RIGHT($A382,3)&amp;"*",EUROSTAT_VBE_IND_2010!$D$7:$D$732,"211*"))/1000</f>
        <v>0.16</v>
      </c>
      <c r="V382" s="17">
        <f>(SUMIFS(EUROSTAT_VBE_IND_2010!S$7:S$732,EUROSTAT_VBE_IND_2010!$B$7:$B$732,$D382,EUROSTAT_VBE_IND_2010!$C$7:$C$732,"*"&amp;RIGHT($A382,3)&amp;"*",EUROSTAT_VBE_IND_2010!$D$7:$D$732,"211*"))/1000</f>
        <v>0</v>
      </c>
      <c r="W382" s="17">
        <f>(SUMIFS(EUROSTAT_VBE_IND_2010!T$7:T$732,EUROSTAT_VBE_IND_2010!$B$7:$B$732,$D382,EUROSTAT_VBE_IND_2010!$C$7:$C$732,"*"&amp;RIGHT($A382,3)&amp;"*",EUROSTAT_VBE_IND_2010!$D$7:$D$732,"211*"))/1000</f>
        <v>0</v>
      </c>
      <c r="X382" s="17">
        <f>(SUMIFS(EUROSTAT_VBE_IND_2010!U$7:U$732,EUROSTAT_VBE_IND_2010!$B$7:$B$732,$D382,EUROSTAT_VBE_IND_2010!$C$7:$C$732,"*"&amp;RIGHT($A382,3)&amp;"*",EUROSTAT_VBE_IND_2010!$D$7:$D$732,"211*"))/1000</f>
        <v>0</v>
      </c>
      <c r="Y382" s="17">
        <f>(SUMIFS(EUROSTAT_VBE_IND_2010!V$7:V$732,EUROSTAT_VBE_IND_2010!$B$7:$B$732,$D382,EUROSTAT_VBE_IND_2010!$C$7:$C$732,"*"&amp;RIGHT($A382,3)&amp;"*",EUROSTAT_VBE_IND_2010!$D$7:$D$732,"211*"))/1000</f>
        <v>0</v>
      </c>
      <c r="Z382" s="17">
        <f>(SUMIFS(EUROSTAT_VBE_IND_2010!W$7:W$732,EUROSTAT_VBE_IND_2010!$B$7:$B$732,$D382,EUROSTAT_VBE_IND_2010!$C$7:$C$732,"*"&amp;RIGHT($A382,3)&amp;"*",EUROSTAT_VBE_IND_2010!$D$7:$D$732,"211*"))/1000</f>
        <v>0</v>
      </c>
      <c r="AA382" s="17">
        <f>(SUMIFS(EUROSTAT_VBE_IND_2010!X$7:X$732,EUROSTAT_VBE_IND_2010!$B$7:$B$732,$D382,EUROSTAT_VBE_IND_2010!$C$7:$C$732,"*"&amp;RIGHT($A382,3)&amp;"*",EUROSTAT_VBE_IND_2010!$D$7:$D$732,"211*"))/1000</f>
        <v>0.026</v>
      </c>
      <c r="AB382" s="17">
        <f>(SUMIFS(EUROSTAT_VBE_IND_2010!AA$7:AA$732,EUROSTAT_VBE_IND_2010!$B$7:$B$732,$D382,EUROSTAT_VBE_IND_2010!$C$7:$C$732,"*"&amp;RIGHT($A382,3)&amp;"*",EUROSTAT_VBE_IND_2010!$D$7:$D$732,"211*"))/1000</f>
        <v>0</v>
      </c>
      <c r="AC382" s="17">
        <f>(SUMIFS(EUROSTAT_VBE_IND_2010!AB$7:AB$732,EUROSTAT_VBE_IND_2010!$B$7:$B$732,$D382,EUROSTAT_VBE_IND_2010!$C$7:$C$732,"*"&amp;RIGHT($A382,3)&amp;"*",EUROSTAT_VBE_IND_2010!$D$7:$D$732,"211*"))/1000</f>
        <v>0</v>
      </c>
      <c r="AD382" s="17">
        <f>(SUMIFS(EUROSTAT_VBE_IND_2010!AC$7:AC$732,EUROSTAT_VBE_IND_2010!$B$7:$B$732,$D382,EUROSTAT_VBE_IND_2010!$C$7:$C$732,"*"&amp;RIGHT($A382,3)&amp;"*",EUROSTAT_VBE_IND_2010!$D$7:$D$732,"211*"))/1000</f>
        <v>0</v>
      </c>
      <c r="AE382" s="17">
        <f>(SUMIFS(EUROSTAT_VBE_IND_2010!AD$7:AD$732,EUROSTAT_VBE_IND_2010!$B$7:$B$732,$D382,EUROSTAT_VBE_IND_2010!$C$7:$C$732,"*"&amp;RIGHT($A382,3)&amp;"*",EUROSTAT_VBE_IND_2010!$D$7:$D$732,"211*"))/1000</f>
        <v>0.251</v>
      </c>
      <c r="AF382" s="17">
        <f>(SUMIFS(EUROSTAT_VBE_IND_2010!AE$7:AE$732,EUROSTAT_VBE_IND_2010!$B$7:$B$732,$D382,EUROSTAT_VBE_IND_2010!$C$7:$C$732,"*"&amp;RIGHT($A382,3)&amp;"*",EUROSTAT_VBE_IND_2010!$D$7:$D$732,"211*"))/1000</f>
        <v>0</v>
      </c>
      <c r="AG382" s="17">
        <f>(SUMIFS(EUROSTAT_VBE_IND_2010!AF$7:AF$732,EUROSTAT_VBE_IND_2010!$B$7:$B$732,$D382,EUROSTAT_VBE_IND_2010!$C$7:$C$732,"*"&amp;RIGHT($A382,3)&amp;"*",EUROSTAT_VBE_IND_2010!$D$7:$D$732,"211*"))/1000</f>
        <v>0</v>
      </c>
      <c r="AH382" s="17">
        <f>(SUMIFS(EUROSTAT_VBE_IND_2010!AH$7:AH$732,EUROSTAT_VBE_IND_2010!$B$7:$B$732,$D382,EUROSTAT_VBE_IND_2010!$C$7:$C$732,"*"&amp;RIGHT($A382,3)&amp;"*",EUROSTAT_VBE_IND_2010!$D$7:$D$732,"211*"))/1000</f>
        <v>0</v>
      </c>
      <c r="AI382" s="17">
        <f>(SUMIFS(EUROSTAT_VBE_IND_2010!AI$7:AI$732,EUROSTAT_VBE_IND_2010!$B$7:$B$732,$D382,EUROSTAT_VBE_IND_2010!$C$7:$C$732,"*"&amp;RIGHT($A382,3)&amp;"*",EUROSTAT_VBE_IND_2010!$D$7:$D$732,"211*"))/1000</f>
        <v>0</v>
      </c>
      <c r="AJ382" s="17">
        <f>(SUMIFS(EUROSTAT_VBE_IND_2010!AJ$7:AJ$732,EUROSTAT_VBE_IND_2010!$B$7:$B$732,$D382,EUROSTAT_VBE_IND_2010!$C$7:$C$732,"*"&amp;RIGHT($A382,3)&amp;"*",EUROSTAT_VBE_IND_2010!$D$7:$D$732,"211*"))/1000</f>
        <v>0</v>
      </c>
      <c r="AK382" s="17">
        <f>(SUMIFS(EUROSTAT_VBE_IND_2010!AK$7:AK$732,EUROSTAT_VBE_IND_2010!$B$7:$B$732,$D382,EUROSTAT_VBE_IND_2010!$C$7:$C$732,"*"&amp;RIGHT($A382,3)&amp;"*",EUROSTAT_VBE_IND_2010!$D$7:$D$732,"211*"))/1000</f>
        <v>0.105</v>
      </c>
      <c r="AL382" s="198">
        <f>SUMIFS('IEA Bal_AL-IND'!$D$30:$D$329,'IEA Bal_AL-IND'!$A$30:$A$329,"*"&amp;RIGHT($B382,8),'IEA Bal_AL-IND'!$C$30:$C$329,'Aggregated Balance-IND_2010'!$E382)</f>
        <v>0</v>
      </c>
      <c r="AM382" s="198">
        <f>SUMIFS('IEA Bal_BA-IND'!$D$30:$D$329,'IEA Bal_BA-IND'!$A$30:$A$329,"*"&amp;RIGHT($B382,8),'IEA Bal_BA-IND'!$C$30:$C$329,'Aggregated Balance-IND_2010'!$E382)</f>
        <v>0</v>
      </c>
      <c r="AN382" s="198">
        <f>SUMIFS('IEA Bal_KS-IND'!$D$30:$D$329,'IEA Bal_KS-IND'!$A$30:$A$329,"*"&amp;RIGHT($B382,8),'IEA Bal_KS-IND'!$C$30:$C$329,'Aggregated Balance-IND_2010'!$E382)</f>
        <v>0</v>
      </c>
      <c r="AO382" s="17">
        <f>(SUMIFS(EUROSTAT_VBE_IND_2010!Y$7:Y$732,EUROSTAT_VBE_IND_2010!$B$7:$B$732,$D382,EUROSTAT_VBE_IND_2010!$C$7:$C$732,"*"&amp;RIGHT($A382,3)&amp;"*",EUROSTAT_VBE_IND_2010!$D$7:$D$732,"211*"))/1000</f>
        <v>0</v>
      </c>
      <c r="AP382" s="17">
        <f>(SUMIFS(EUROSTAT_VBE_IND_2010!Z$7:Z$732,EUROSTAT_VBE_IND_2010!$B$7:$B$732,$D382,EUROSTAT_VBE_IND_2010!$C$7:$C$732,"*"&amp;RIGHT($A382,3)&amp;"*",EUROSTAT_VBE_IND_2010!$D$7:$D$732,"211*"))/1000</f>
        <v>0</v>
      </c>
      <c r="AQ382" s="17">
        <f>(SUMIFS(EUROSTAT_VBE_IND_2010!AG$7:AG$732,EUROSTAT_VBE_IND_2010!$B$7:$B$732,$D382,EUROSTAT_VBE_IND_2010!$C$7:$C$732,"*"&amp;RIGHT($A382,3)&amp;"*",EUROSTAT_VBE_IND_2010!$D$7:$D$732,"211*"))/1000</f>
        <v>0</v>
      </c>
    </row>
    <row r="383" spans="1:43">
      <c r="A383" t="str">
        <f>LEFT(EUROSTAT_VBE_IND_2010!$C$630,8)</f>
        <v>B_101852</v>
      </c>
      <c r="B383" s="28" t="s">
        <v>217</v>
      </c>
      <c r="C383" t="s">
        <v>293</v>
      </c>
      <c r="D383" t="s">
        <v>126</v>
      </c>
      <c r="E383" t="s">
        <v>230</v>
      </c>
      <c r="F383" t="s">
        <v>250</v>
      </c>
      <c r="G383" s="17">
        <f>(SUMIFS(EUROSTAT_VBE_IND_2010!E$7:E$732,EUROSTAT_VBE_IND_2010!$B$7:$B$732,$D383,EUROSTAT_VBE_IND_2010!$C$7:$C$732,"*"&amp;RIGHT($A383,3)&amp;"*",EUROSTAT_VBE_IND_2010!$D$7:$D$732,"2210*"))/1000+(SUMIFS(EUROSTAT_VBE_IND_2010!E$7:E$732,EUROSTAT_VBE_IND_2010!$B$7:$B$732,$D383,EUROSTAT_VBE_IND_2010!$C$7:$C$732,"*"&amp;RIGHT($A383,3)&amp;"*",EUROSTAT_VBE_IND_2010!$D$7:$D$732,"23*"))/1000+(SUMIFS(EUROSTAT_VBE_IND_2010!E$7:E$732,EUROSTAT_VBE_IND_2010!$B$7:$B$732,$D383,EUROSTAT_VBE_IND_2010!$C$7:$C$732,"*"&amp;RIGHT($A383,3)&amp;"*",EUROSTAT_VBE_IND_2010!$D$7:$D$732,"5544*"))/1000</f>
        <v>0</v>
      </c>
      <c r="H383" s="17">
        <f>(SUMIFS(EUROSTAT_VBE_IND_2010!F$7:F$732,EUROSTAT_VBE_IND_2010!$B$7:$B$732,$D383,EUROSTAT_VBE_IND_2010!$C$7:$C$732,"*"&amp;RIGHT($A383,3)&amp;"*",EUROSTAT_VBE_IND_2010!$D$7:$D$732,"2210*"))/1000+(SUMIFS(EUROSTAT_VBE_IND_2010!F$7:F$732,EUROSTAT_VBE_IND_2010!$B$7:$B$732,$D383,EUROSTAT_VBE_IND_2010!$C$7:$C$732,"*"&amp;RIGHT($A383,3)&amp;"*",EUROSTAT_VBE_IND_2010!$D$7:$D$732,"23*"))/1000+(SUMIFS(EUROSTAT_VBE_IND_2010!F$7:F$732,EUROSTAT_VBE_IND_2010!$B$7:$B$732,$D383,EUROSTAT_VBE_IND_2010!$C$7:$C$732,"*"&amp;RIGHT($A383,3)&amp;"*",EUROSTAT_VBE_IND_2010!$D$7:$D$732,"5544*"))/1000</f>
        <v>0</v>
      </c>
      <c r="I383" s="17">
        <f>(SUMIFS(EUROSTAT_VBE_IND_2010!G$7:G$732,EUROSTAT_VBE_IND_2010!$B$7:$B$732,$D383,EUROSTAT_VBE_IND_2010!$C$7:$C$732,"*"&amp;RIGHT($A383,3)&amp;"*",EUROSTAT_VBE_IND_2010!$D$7:$D$732,"2210*"))/1000+(SUMIFS(EUROSTAT_VBE_IND_2010!G$7:G$732,EUROSTAT_VBE_IND_2010!$B$7:$B$732,$D383,EUROSTAT_VBE_IND_2010!$C$7:$C$732,"*"&amp;RIGHT($A383,3)&amp;"*",EUROSTAT_VBE_IND_2010!$D$7:$D$732,"23*"))/1000+(SUMIFS(EUROSTAT_VBE_IND_2010!G$7:G$732,EUROSTAT_VBE_IND_2010!$B$7:$B$732,$D383,EUROSTAT_VBE_IND_2010!$C$7:$C$732,"*"&amp;RIGHT($A383,3)&amp;"*",EUROSTAT_VBE_IND_2010!$D$7:$D$732,"5544*"))/1000</f>
        <v>0</v>
      </c>
      <c r="J383" s="198">
        <f>SUMIFS('IEA Bal_CH-IND'!$D$30:$D$329,'IEA Bal_CH-IND'!$A$30:$A$329,"*"&amp;RIGHT($B383,8),'IEA Bal_CH-IND'!$C$30:$C$329,'Aggregated Balance-IND_2010'!$E383)</f>
        <v>0</v>
      </c>
      <c r="K383" s="17">
        <f>(SUMIFS(EUROSTAT_VBE_IND_2010!H$7:H$732,EUROSTAT_VBE_IND_2010!$B$7:$B$732,$D383,EUROSTAT_VBE_IND_2010!$C$7:$C$732,"*"&amp;RIGHT($A383,3)&amp;"*",EUROSTAT_VBE_IND_2010!$D$7:$D$732,"2210*"))/1000+(SUMIFS(EUROSTAT_VBE_IND_2010!H$7:H$732,EUROSTAT_VBE_IND_2010!$B$7:$B$732,$D383,EUROSTAT_VBE_IND_2010!$C$7:$C$732,"*"&amp;RIGHT($A383,3)&amp;"*",EUROSTAT_VBE_IND_2010!$D$7:$D$732,"23*"))/1000+(SUMIFS(EUROSTAT_VBE_IND_2010!H$7:H$732,EUROSTAT_VBE_IND_2010!$B$7:$B$732,$D383,EUROSTAT_VBE_IND_2010!$C$7:$C$732,"*"&amp;RIGHT($A383,3)&amp;"*",EUROSTAT_VBE_IND_2010!$D$7:$D$732,"5544*"))/1000</f>
        <v>0</v>
      </c>
      <c r="L383" s="17">
        <f>(SUMIFS(EUROSTAT_VBE_IND_2010!I$7:I$732,EUROSTAT_VBE_IND_2010!$B$7:$B$732,$D383,EUROSTAT_VBE_IND_2010!$C$7:$C$732,"*"&amp;RIGHT($A383,3)&amp;"*",EUROSTAT_VBE_IND_2010!$D$7:$D$732,"2210*"))/1000+(SUMIFS(EUROSTAT_VBE_IND_2010!I$7:I$732,EUROSTAT_VBE_IND_2010!$B$7:$B$732,$D383,EUROSTAT_VBE_IND_2010!$C$7:$C$732,"*"&amp;RIGHT($A383,3)&amp;"*",EUROSTAT_VBE_IND_2010!$D$7:$D$732,"23*"))/1000+(SUMIFS(EUROSTAT_VBE_IND_2010!I$7:I$732,EUROSTAT_VBE_IND_2010!$B$7:$B$732,$D383,EUROSTAT_VBE_IND_2010!$C$7:$C$732,"*"&amp;RIGHT($A383,3)&amp;"*",EUROSTAT_VBE_IND_2010!$D$7:$D$732,"5544*"))/1000</f>
        <v>0.101</v>
      </c>
      <c r="M383" s="17">
        <f>(SUMIFS(EUROSTAT_VBE_IND_2010!J$7:J$732,EUROSTAT_VBE_IND_2010!$B$7:$B$732,$D383,EUROSTAT_VBE_IND_2010!$C$7:$C$732,"*"&amp;RIGHT($A383,3)&amp;"*",EUROSTAT_VBE_IND_2010!$D$7:$D$732,"2210*"))/1000+(SUMIFS(EUROSTAT_VBE_IND_2010!J$7:J$732,EUROSTAT_VBE_IND_2010!$B$7:$B$732,$D383,EUROSTAT_VBE_IND_2010!$C$7:$C$732,"*"&amp;RIGHT($A383,3)&amp;"*",EUROSTAT_VBE_IND_2010!$D$7:$D$732,"23*"))/1000+(SUMIFS(EUROSTAT_VBE_IND_2010!J$7:J$732,EUROSTAT_VBE_IND_2010!$B$7:$B$732,$D383,EUROSTAT_VBE_IND_2010!$C$7:$C$732,"*"&amp;RIGHT($A383,3)&amp;"*",EUROSTAT_VBE_IND_2010!$D$7:$D$732,"5544*"))/1000</f>
        <v>0</v>
      </c>
      <c r="N383" s="17">
        <f>(SUMIFS(EUROSTAT_VBE_IND_2010!K$7:K$732,EUROSTAT_VBE_IND_2010!$B$7:$B$732,$D383,EUROSTAT_VBE_IND_2010!$C$7:$C$732,"*"&amp;RIGHT($A383,3)&amp;"*",EUROSTAT_VBE_IND_2010!$D$7:$D$732,"2210*"))/1000+(SUMIFS(EUROSTAT_VBE_IND_2010!K$7:K$732,EUROSTAT_VBE_IND_2010!$B$7:$B$732,$D383,EUROSTAT_VBE_IND_2010!$C$7:$C$732,"*"&amp;RIGHT($A383,3)&amp;"*",EUROSTAT_VBE_IND_2010!$D$7:$D$732,"23*"))/1000+(SUMIFS(EUROSTAT_VBE_IND_2010!K$7:K$732,EUROSTAT_VBE_IND_2010!$B$7:$B$732,$D383,EUROSTAT_VBE_IND_2010!$C$7:$C$732,"*"&amp;RIGHT($A383,3)&amp;"*",EUROSTAT_VBE_IND_2010!$D$7:$D$732,"5544*"))/1000</f>
        <v>0</v>
      </c>
      <c r="O383" s="17">
        <f>(SUMIFS(EUROSTAT_VBE_IND_2010!L$7:L$732,EUROSTAT_VBE_IND_2010!$B$7:$B$732,$D383,EUROSTAT_VBE_IND_2010!$C$7:$C$732,"*"&amp;RIGHT($A383,3)&amp;"*",EUROSTAT_VBE_IND_2010!$D$7:$D$732,"2210*"))/1000+(SUMIFS(EUROSTAT_VBE_IND_2010!L$7:L$732,EUROSTAT_VBE_IND_2010!$B$7:$B$732,$D383,EUROSTAT_VBE_IND_2010!$C$7:$C$732,"*"&amp;RIGHT($A383,3)&amp;"*",EUROSTAT_VBE_IND_2010!$D$7:$D$732,"23*"))/1000+(SUMIFS(EUROSTAT_VBE_IND_2010!L$7:L$732,EUROSTAT_VBE_IND_2010!$B$7:$B$732,$D383,EUROSTAT_VBE_IND_2010!$C$7:$C$732,"*"&amp;RIGHT($A383,3)&amp;"*",EUROSTAT_VBE_IND_2010!$D$7:$D$732,"5544*"))/1000</f>
        <v>0</v>
      </c>
      <c r="P383" s="17">
        <f>(SUMIFS(EUROSTAT_VBE_IND_2010!M$7:M$732,EUROSTAT_VBE_IND_2010!$B$7:$B$732,$D383,EUROSTAT_VBE_IND_2010!$C$7:$C$732,"*"&amp;RIGHT($A383,3)&amp;"*",EUROSTAT_VBE_IND_2010!$D$7:$D$732,"2210*"))/1000+(SUMIFS(EUROSTAT_VBE_IND_2010!M$7:M$732,EUROSTAT_VBE_IND_2010!$B$7:$B$732,$D383,EUROSTAT_VBE_IND_2010!$C$7:$C$732,"*"&amp;RIGHT($A383,3)&amp;"*",EUROSTAT_VBE_IND_2010!$D$7:$D$732,"23*"))/1000+(SUMIFS(EUROSTAT_VBE_IND_2010!M$7:M$732,EUROSTAT_VBE_IND_2010!$B$7:$B$732,$D383,EUROSTAT_VBE_IND_2010!$C$7:$C$732,"*"&amp;RIGHT($A383,3)&amp;"*",EUROSTAT_VBE_IND_2010!$D$7:$D$732,"5544*"))/1000</f>
        <v>0</v>
      </c>
      <c r="Q383" s="17">
        <f>(SUMIFS(EUROSTAT_VBE_IND_2010!N$7:N$732,EUROSTAT_VBE_IND_2010!$B$7:$B$732,$D383,EUROSTAT_VBE_IND_2010!$C$7:$C$732,"*"&amp;RIGHT($A383,3)&amp;"*",EUROSTAT_VBE_IND_2010!$D$7:$D$732,"2210*"))/1000+(SUMIFS(EUROSTAT_VBE_IND_2010!N$7:N$732,EUROSTAT_VBE_IND_2010!$B$7:$B$732,$D383,EUROSTAT_VBE_IND_2010!$C$7:$C$732,"*"&amp;RIGHT($A383,3)&amp;"*",EUROSTAT_VBE_IND_2010!$D$7:$D$732,"23*"))/1000+(SUMIFS(EUROSTAT_VBE_IND_2010!N$7:N$732,EUROSTAT_VBE_IND_2010!$B$7:$B$732,$D383,EUROSTAT_VBE_IND_2010!$C$7:$C$732,"*"&amp;RIGHT($A383,3)&amp;"*",EUROSTAT_VBE_IND_2010!$D$7:$D$732,"5544*"))/1000</f>
        <v>0</v>
      </c>
      <c r="R383" s="17">
        <f>(SUMIFS(EUROSTAT_VBE_IND_2010!O$7:O$732,EUROSTAT_VBE_IND_2010!$B$7:$B$732,$D383,EUROSTAT_VBE_IND_2010!$C$7:$C$732,"*"&amp;RIGHT($A383,3)&amp;"*",EUROSTAT_VBE_IND_2010!$D$7:$D$732,"2210*"))/1000+(SUMIFS(EUROSTAT_VBE_IND_2010!O$7:O$732,EUROSTAT_VBE_IND_2010!$B$7:$B$732,$D383,EUROSTAT_VBE_IND_2010!$C$7:$C$732,"*"&amp;RIGHT($A383,3)&amp;"*",EUROSTAT_VBE_IND_2010!$D$7:$D$732,"23*"))/1000+(SUMIFS(EUROSTAT_VBE_IND_2010!O$7:O$732,EUROSTAT_VBE_IND_2010!$B$7:$B$732,$D383,EUROSTAT_VBE_IND_2010!$C$7:$C$732,"*"&amp;RIGHT($A383,3)&amp;"*",EUROSTAT_VBE_IND_2010!$D$7:$D$732,"5544*"))/1000</f>
        <v>0</v>
      </c>
      <c r="S383" s="17">
        <f>(SUMIFS(EUROSTAT_VBE_IND_2010!P$7:P$732,EUROSTAT_VBE_IND_2010!$B$7:$B$732,$D383,EUROSTAT_VBE_IND_2010!$C$7:$C$732,"*"&amp;RIGHT($A383,3)&amp;"*",EUROSTAT_VBE_IND_2010!$D$7:$D$732,"2210*"))/1000+(SUMIFS(EUROSTAT_VBE_IND_2010!P$7:P$732,EUROSTAT_VBE_IND_2010!$B$7:$B$732,$D383,EUROSTAT_VBE_IND_2010!$C$7:$C$732,"*"&amp;RIGHT($A383,3)&amp;"*",EUROSTAT_VBE_IND_2010!$D$7:$D$732,"23*"))/1000+(SUMIFS(EUROSTAT_VBE_IND_2010!P$7:P$732,EUROSTAT_VBE_IND_2010!$B$7:$B$732,$D383,EUROSTAT_VBE_IND_2010!$C$7:$C$732,"*"&amp;RIGHT($A383,3)&amp;"*",EUROSTAT_VBE_IND_2010!$D$7:$D$732,"5544*"))/1000</f>
        <v>0</v>
      </c>
      <c r="T383" s="17">
        <f>(SUMIFS(EUROSTAT_VBE_IND_2010!Q$7:Q$732,EUROSTAT_VBE_IND_2010!$B$7:$B$732,$D383,EUROSTAT_VBE_IND_2010!$C$7:$C$732,"*"&amp;RIGHT($A383,3)&amp;"*",EUROSTAT_VBE_IND_2010!$D$7:$D$732,"2210*"))/1000+(SUMIFS(EUROSTAT_VBE_IND_2010!Q$7:Q$732,EUROSTAT_VBE_IND_2010!$B$7:$B$732,$D383,EUROSTAT_VBE_IND_2010!$C$7:$C$732,"*"&amp;RIGHT($A383,3)&amp;"*",EUROSTAT_VBE_IND_2010!$D$7:$D$732,"23*"))/1000+(SUMIFS(EUROSTAT_VBE_IND_2010!Q$7:Q$732,EUROSTAT_VBE_IND_2010!$B$7:$B$732,$D383,EUROSTAT_VBE_IND_2010!$C$7:$C$732,"*"&amp;RIGHT($A383,3)&amp;"*",EUROSTAT_VBE_IND_2010!$D$7:$D$732,"5544*"))/1000</f>
        <v>0</v>
      </c>
      <c r="U383" s="17">
        <f>(SUMIFS(EUROSTAT_VBE_IND_2010!R$7:R$732,EUROSTAT_VBE_IND_2010!$B$7:$B$732,$D383,EUROSTAT_VBE_IND_2010!$C$7:$C$732,"*"&amp;RIGHT($A383,3)&amp;"*",EUROSTAT_VBE_IND_2010!$D$7:$D$732,"2210*"))/1000+(SUMIFS(EUROSTAT_VBE_IND_2010!R$7:R$732,EUROSTAT_VBE_IND_2010!$B$7:$B$732,$D383,EUROSTAT_VBE_IND_2010!$C$7:$C$732,"*"&amp;RIGHT($A383,3)&amp;"*",EUROSTAT_VBE_IND_2010!$D$7:$D$732,"23*"))/1000+(SUMIFS(EUROSTAT_VBE_IND_2010!R$7:R$732,EUROSTAT_VBE_IND_2010!$B$7:$B$732,$D383,EUROSTAT_VBE_IND_2010!$C$7:$C$732,"*"&amp;RIGHT($A383,3)&amp;"*",EUROSTAT_VBE_IND_2010!$D$7:$D$732,"5544*"))/1000</f>
        <v>0</v>
      </c>
      <c r="V383" s="17">
        <f>(SUMIFS(EUROSTAT_VBE_IND_2010!S$7:S$732,EUROSTAT_VBE_IND_2010!$B$7:$B$732,$D383,EUROSTAT_VBE_IND_2010!$C$7:$C$732,"*"&amp;RIGHT($A383,3)&amp;"*",EUROSTAT_VBE_IND_2010!$D$7:$D$732,"2210*"))/1000+(SUMIFS(EUROSTAT_VBE_IND_2010!S$7:S$732,EUROSTAT_VBE_IND_2010!$B$7:$B$732,$D383,EUROSTAT_VBE_IND_2010!$C$7:$C$732,"*"&amp;RIGHT($A383,3)&amp;"*",EUROSTAT_VBE_IND_2010!$D$7:$D$732,"23*"))/1000+(SUMIFS(EUROSTAT_VBE_IND_2010!S$7:S$732,EUROSTAT_VBE_IND_2010!$B$7:$B$732,$D383,EUROSTAT_VBE_IND_2010!$C$7:$C$732,"*"&amp;RIGHT($A383,3)&amp;"*",EUROSTAT_VBE_IND_2010!$D$7:$D$732,"5544*"))/1000</f>
        <v>0</v>
      </c>
      <c r="W383" s="17">
        <f>(SUMIFS(EUROSTAT_VBE_IND_2010!T$7:T$732,EUROSTAT_VBE_IND_2010!$B$7:$B$732,$D383,EUROSTAT_VBE_IND_2010!$C$7:$C$732,"*"&amp;RIGHT($A383,3)&amp;"*",EUROSTAT_VBE_IND_2010!$D$7:$D$732,"2210*"))/1000+(SUMIFS(EUROSTAT_VBE_IND_2010!T$7:T$732,EUROSTAT_VBE_IND_2010!$B$7:$B$732,$D383,EUROSTAT_VBE_IND_2010!$C$7:$C$732,"*"&amp;RIGHT($A383,3)&amp;"*",EUROSTAT_VBE_IND_2010!$D$7:$D$732,"23*"))/1000+(SUMIFS(EUROSTAT_VBE_IND_2010!T$7:T$732,EUROSTAT_VBE_IND_2010!$B$7:$B$732,$D383,EUROSTAT_VBE_IND_2010!$C$7:$C$732,"*"&amp;RIGHT($A383,3)&amp;"*",EUROSTAT_VBE_IND_2010!$D$7:$D$732,"5544*"))/1000</f>
        <v>0</v>
      </c>
      <c r="X383" s="17">
        <f>(SUMIFS(EUROSTAT_VBE_IND_2010!U$7:U$732,EUROSTAT_VBE_IND_2010!$B$7:$B$732,$D383,EUROSTAT_VBE_IND_2010!$C$7:$C$732,"*"&amp;RIGHT($A383,3)&amp;"*",EUROSTAT_VBE_IND_2010!$D$7:$D$732,"2210*"))/1000+(SUMIFS(EUROSTAT_VBE_IND_2010!U$7:U$732,EUROSTAT_VBE_IND_2010!$B$7:$B$732,$D383,EUROSTAT_VBE_IND_2010!$C$7:$C$732,"*"&amp;RIGHT($A383,3)&amp;"*",EUROSTAT_VBE_IND_2010!$D$7:$D$732,"23*"))/1000+(SUMIFS(EUROSTAT_VBE_IND_2010!U$7:U$732,EUROSTAT_VBE_IND_2010!$B$7:$B$732,$D383,EUROSTAT_VBE_IND_2010!$C$7:$C$732,"*"&amp;RIGHT($A383,3)&amp;"*",EUROSTAT_VBE_IND_2010!$D$7:$D$732,"5544*"))/1000</f>
        <v>0</v>
      </c>
      <c r="Y383" s="17">
        <f>(SUMIFS(EUROSTAT_VBE_IND_2010!V$7:V$732,EUROSTAT_VBE_IND_2010!$B$7:$B$732,$D383,EUROSTAT_VBE_IND_2010!$C$7:$C$732,"*"&amp;RIGHT($A383,3)&amp;"*",EUROSTAT_VBE_IND_2010!$D$7:$D$732,"2210*"))/1000+(SUMIFS(EUROSTAT_VBE_IND_2010!V$7:V$732,EUROSTAT_VBE_IND_2010!$B$7:$B$732,$D383,EUROSTAT_VBE_IND_2010!$C$7:$C$732,"*"&amp;RIGHT($A383,3)&amp;"*",EUROSTAT_VBE_IND_2010!$D$7:$D$732,"23*"))/1000+(SUMIFS(EUROSTAT_VBE_IND_2010!V$7:V$732,EUROSTAT_VBE_IND_2010!$B$7:$B$732,$D383,EUROSTAT_VBE_IND_2010!$C$7:$C$732,"*"&amp;RIGHT($A383,3)&amp;"*",EUROSTAT_VBE_IND_2010!$D$7:$D$732,"5544*"))/1000</f>
        <v>0</v>
      </c>
      <c r="Z383" s="17">
        <f>(SUMIFS(EUROSTAT_VBE_IND_2010!W$7:W$732,EUROSTAT_VBE_IND_2010!$B$7:$B$732,$D383,EUROSTAT_VBE_IND_2010!$C$7:$C$732,"*"&amp;RIGHT($A383,3)&amp;"*",EUROSTAT_VBE_IND_2010!$D$7:$D$732,"2210*"))/1000+(SUMIFS(EUROSTAT_VBE_IND_2010!W$7:W$732,EUROSTAT_VBE_IND_2010!$B$7:$B$732,$D383,EUROSTAT_VBE_IND_2010!$C$7:$C$732,"*"&amp;RIGHT($A383,3)&amp;"*",EUROSTAT_VBE_IND_2010!$D$7:$D$732,"23*"))/1000+(SUMIFS(EUROSTAT_VBE_IND_2010!W$7:W$732,EUROSTAT_VBE_IND_2010!$B$7:$B$732,$D383,EUROSTAT_VBE_IND_2010!$C$7:$C$732,"*"&amp;RIGHT($A383,3)&amp;"*",EUROSTAT_VBE_IND_2010!$D$7:$D$732,"5544*"))/1000</f>
        <v>0</v>
      </c>
      <c r="AA383" s="17">
        <f>(SUMIFS(EUROSTAT_VBE_IND_2010!X$7:X$732,EUROSTAT_VBE_IND_2010!$B$7:$B$732,$D383,EUROSTAT_VBE_IND_2010!$C$7:$C$732,"*"&amp;RIGHT($A383,3)&amp;"*",EUROSTAT_VBE_IND_2010!$D$7:$D$732,"2210*"))/1000+(SUMIFS(EUROSTAT_VBE_IND_2010!X$7:X$732,EUROSTAT_VBE_IND_2010!$B$7:$B$732,$D383,EUROSTAT_VBE_IND_2010!$C$7:$C$732,"*"&amp;RIGHT($A383,3)&amp;"*",EUROSTAT_VBE_IND_2010!$D$7:$D$732,"23*"))/1000+(SUMIFS(EUROSTAT_VBE_IND_2010!X$7:X$732,EUROSTAT_VBE_IND_2010!$B$7:$B$732,$D383,EUROSTAT_VBE_IND_2010!$C$7:$C$732,"*"&amp;RIGHT($A383,3)&amp;"*",EUROSTAT_VBE_IND_2010!$D$7:$D$732,"5544*"))/1000</f>
        <v>0</v>
      </c>
      <c r="AB383" s="17">
        <f>(SUMIFS(EUROSTAT_VBE_IND_2010!AA$7:AA$732,EUROSTAT_VBE_IND_2010!$B$7:$B$732,$D383,EUROSTAT_VBE_IND_2010!$C$7:$C$732,"*"&amp;RIGHT($A383,3)&amp;"*",EUROSTAT_VBE_IND_2010!$D$7:$D$732,"2210*"))/1000+(SUMIFS(EUROSTAT_VBE_IND_2010!AA$7:AA$732,EUROSTAT_VBE_IND_2010!$B$7:$B$732,$D383,EUROSTAT_VBE_IND_2010!$C$7:$C$732,"*"&amp;RIGHT($A383,3)&amp;"*",EUROSTAT_VBE_IND_2010!$D$7:$D$732,"23*"))/1000+(SUMIFS(EUROSTAT_VBE_IND_2010!AA$7:AA$732,EUROSTAT_VBE_IND_2010!$B$7:$B$732,$D383,EUROSTAT_VBE_IND_2010!$C$7:$C$732,"*"&amp;RIGHT($A383,3)&amp;"*",EUROSTAT_VBE_IND_2010!$D$7:$D$732,"5544*"))/1000</f>
        <v>0</v>
      </c>
      <c r="AC383" s="17">
        <f>(SUMIFS(EUROSTAT_VBE_IND_2010!AB$7:AB$732,EUROSTAT_VBE_IND_2010!$B$7:$B$732,$D383,EUROSTAT_VBE_IND_2010!$C$7:$C$732,"*"&amp;RIGHT($A383,3)&amp;"*",EUROSTAT_VBE_IND_2010!$D$7:$D$732,"2210*"))/1000+(SUMIFS(EUROSTAT_VBE_IND_2010!AB$7:AB$732,EUROSTAT_VBE_IND_2010!$B$7:$B$732,$D383,EUROSTAT_VBE_IND_2010!$C$7:$C$732,"*"&amp;RIGHT($A383,3)&amp;"*",EUROSTAT_VBE_IND_2010!$D$7:$D$732,"23*"))/1000+(SUMIFS(EUROSTAT_VBE_IND_2010!AB$7:AB$732,EUROSTAT_VBE_IND_2010!$B$7:$B$732,$D383,EUROSTAT_VBE_IND_2010!$C$7:$C$732,"*"&amp;RIGHT($A383,3)&amp;"*",EUROSTAT_VBE_IND_2010!$D$7:$D$732,"5544*"))/1000</f>
        <v>0</v>
      </c>
      <c r="AD383" s="17">
        <f>(SUMIFS(EUROSTAT_VBE_IND_2010!AC$7:AC$732,EUROSTAT_VBE_IND_2010!$B$7:$B$732,$D383,EUROSTAT_VBE_IND_2010!$C$7:$C$732,"*"&amp;RIGHT($A383,3)&amp;"*",EUROSTAT_VBE_IND_2010!$D$7:$D$732,"2210*"))/1000+(SUMIFS(EUROSTAT_VBE_IND_2010!AC$7:AC$732,EUROSTAT_VBE_IND_2010!$B$7:$B$732,$D383,EUROSTAT_VBE_IND_2010!$C$7:$C$732,"*"&amp;RIGHT($A383,3)&amp;"*",EUROSTAT_VBE_IND_2010!$D$7:$D$732,"23*"))/1000+(SUMIFS(EUROSTAT_VBE_IND_2010!AC$7:AC$732,EUROSTAT_VBE_IND_2010!$B$7:$B$732,$D383,EUROSTAT_VBE_IND_2010!$C$7:$C$732,"*"&amp;RIGHT($A383,3)&amp;"*",EUROSTAT_VBE_IND_2010!$D$7:$D$732,"5544*"))/1000</f>
        <v>0</v>
      </c>
      <c r="AE383" s="17">
        <f>(SUMIFS(EUROSTAT_VBE_IND_2010!AD$7:AD$732,EUROSTAT_VBE_IND_2010!$B$7:$B$732,$D383,EUROSTAT_VBE_IND_2010!$C$7:$C$732,"*"&amp;RIGHT($A383,3)&amp;"*",EUROSTAT_VBE_IND_2010!$D$7:$D$732,"2210*"))/1000+(SUMIFS(EUROSTAT_VBE_IND_2010!AD$7:AD$732,EUROSTAT_VBE_IND_2010!$B$7:$B$732,$D383,EUROSTAT_VBE_IND_2010!$C$7:$C$732,"*"&amp;RIGHT($A383,3)&amp;"*",EUROSTAT_VBE_IND_2010!$D$7:$D$732,"23*"))/1000+(SUMIFS(EUROSTAT_VBE_IND_2010!AD$7:AD$732,EUROSTAT_VBE_IND_2010!$B$7:$B$732,$D383,EUROSTAT_VBE_IND_2010!$C$7:$C$732,"*"&amp;RIGHT($A383,3)&amp;"*",EUROSTAT_VBE_IND_2010!$D$7:$D$732,"5544*"))/1000</f>
        <v>0.089</v>
      </c>
      <c r="AF383" s="17">
        <f>(SUMIFS(EUROSTAT_VBE_IND_2010!AE$7:AE$732,EUROSTAT_VBE_IND_2010!$B$7:$B$732,$D383,EUROSTAT_VBE_IND_2010!$C$7:$C$732,"*"&amp;RIGHT($A383,3)&amp;"*",EUROSTAT_VBE_IND_2010!$D$7:$D$732,"2210*"))/1000+(SUMIFS(EUROSTAT_VBE_IND_2010!AE$7:AE$732,EUROSTAT_VBE_IND_2010!$B$7:$B$732,$D383,EUROSTAT_VBE_IND_2010!$C$7:$C$732,"*"&amp;RIGHT($A383,3)&amp;"*",EUROSTAT_VBE_IND_2010!$D$7:$D$732,"23*"))/1000+(SUMIFS(EUROSTAT_VBE_IND_2010!AE$7:AE$732,EUROSTAT_VBE_IND_2010!$B$7:$B$732,$D383,EUROSTAT_VBE_IND_2010!$C$7:$C$732,"*"&amp;RIGHT($A383,3)&amp;"*",EUROSTAT_VBE_IND_2010!$D$7:$D$732,"5544*"))/1000</f>
        <v>0</v>
      </c>
      <c r="AG383" s="17">
        <f>(SUMIFS(EUROSTAT_VBE_IND_2010!AF$7:AF$732,EUROSTAT_VBE_IND_2010!$B$7:$B$732,$D383,EUROSTAT_VBE_IND_2010!$C$7:$C$732,"*"&amp;RIGHT($A383,3)&amp;"*",EUROSTAT_VBE_IND_2010!$D$7:$D$732,"2210*"))/1000+(SUMIFS(EUROSTAT_VBE_IND_2010!AF$7:AF$732,EUROSTAT_VBE_IND_2010!$B$7:$B$732,$D383,EUROSTAT_VBE_IND_2010!$C$7:$C$732,"*"&amp;RIGHT($A383,3)&amp;"*",EUROSTAT_VBE_IND_2010!$D$7:$D$732,"23*"))/1000+(SUMIFS(EUROSTAT_VBE_IND_2010!AF$7:AF$732,EUROSTAT_VBE_IND_2010!$B$7:$B$732,$D383,EUROSTAT_VBE_IND_2010!$C$7:$C$732,"*"&amp;RIGHT($A383,3)&amp;"*",EUROSTAT_VBE_IND_2010!$D$7:$D$732,"5544*"))/1000</f>
        <v>0</v>
      </c>
      <c r="AH383" s="17">
        <f>(SUMIFS(EUROSTAT_VBE_IND_2010!AH$7:AH$732,EUROSTAT_VBE_IND_2010!$B$7:$B$732,$D383,EUROSTAT_VBE_IND_2010!$C$7:$C$732,"*"&amp;RIGHT($A383,3)&amp;"*",EUROSTAT_VBE_IND_2010!$D$7:$D$732,"2210*"))/1000+(SUMIFS(EUROSTAT_VBE_IND_2010!AH$7:AH$732,EUROSTAT_VBE_IND_2010!$B$7:$B$732,$D383,EUROSTAT_VBE_IND_2010!$C$7:$C$732,"*"&amp;RIGHT($A383,3)&amp;"*",EUROSTAT_VBE_IND_2010!$D$7:$D$732,"23*"))/1000+(SUMIFS(EUROSTAT_VBE_IND_2010!AH$7:AH$732,EUROSTAT_VBE_IND_2010!$B$7:$B$732,$D383,EUROSTAT_VBE_IND_2010!$C$7:$C$732,"*"&amp;RIGHT($A383,3)&amp;"*",EUROSTAT_VBE_IND_2010!$D$7:$D$732,"5544*"))/1000</f>
        <v>0</v>
      </c>
      <c r="AI383" s="17">
        <f>(SUMIFS(EUROSTAT_VBE_IND_2010!AI$7:AI$732,EUROSTAT_VBE_IND_2010!$B$7:$B$732,$D383,EUROSTAT_VBE_IND_2010!$C$7:$C$732,"*"&amp;RIGHT($A383,3)&amp;"*",EUROSTAT_VBE_IND_2010!$D$7:$D$732,"2210*"))/1000+(SUMIFS(EUROSTAT_VBE_IND_2010!AI$7:AI$732,EUROSTAT_VBE_IND_2010!$B$7:$B$732,$D383,EUROSTAT_VBE_IND_2010!$C$7:$C$732,"*"&amp;RIGHT($A383,3)&amp;"*",EUROSTAT_VBE_IND_2010!$D$7:$D$732,"23*"))/1000+(SUMIFS(EUROSTAT_VBE_IND_2010!AI$7:AI$732,EUROSTAT_VBE_IND_2010!$B$7:$B$732,$D383,EUROSTAT_VBE_IND_2010!$C$7:$C$732,"*"&amp;RIGHT($A383,3)&amp;"*",EUROSTAT_VBE_IND_2010!$D$7:$D$732,"5544*"))/1000</f>
        <v>0</v>
      </c>
      <c r="AJ383" s="17">
        <f>(SUMIFS(EUROSTAT_VBE_IND_2010!AJ$7:AJ$732,EUROSTAT_VBE_IND_2010!$B$7:$B$732,$D383,EUROSTAT_VBE_IND_2010!$C$7:$C$732,"*"&amp;RIGHT($A383,3)&amp;"*",EUROSTAT_VBE_IND_2010!$D$7:$D$732,"2210*"))/1000+(SUMIFS(EUROSTAT_VBE_IND_2010!AJ$7:AJ$732,EUROSTAT_VBE_IND_2010!$B$7:$B$732,$D383,EUROSTAT_VBE_IND_2010!$C$7:$C$732,"*"&amp;RIGHT($A383,3)&amp;"*",EUROSTAT_VBE_IND_2010!$D$7:$D$732,"23*"))/1000+(SUMIFS(EUROSTAT_VBE_IND_2010!AJ$7:AJ$732,EUROSTAT_VBE_IND_2010!$B$7:$B$732,$D383,EUROSTAT_VBE_IND_2010!$C$7:$C$732,"*"&amp;RIGHT($A383,3)&amp;"*",EUROSTAT_VBE_IND_2010!$D$7:$D$732,"5544*"))/1000</f>
        <v>0</v>
      </c>
      <c r="AK383" s="17">
        <f>(SUMIFS(EUROSTAT_VBE_IND_2010!AK$7:AK$732,EUROSTAT_VBE_IND_2010!$B$7:$B$732,$D383,EUROSTAT_VBE_IND_2010!$C$7:$C$732,"*"&amp;RIGHT($A383,3)&amp;"*",EUROSTAT_VBE_IND_2010!$D$7:$D$732,"2210*"))/1000+(SUMIFS(EUROSTAT_VBE_IND_2010!AK$7:AK$732,EUROSTAT_VBE_IND_2010!$B$7:$B$732,$D383,EUROSTAT_VBE_IND_2010!$C$7:$C$732,"*"&amp;RIGHT($A383,3)&amp;"*",EUROSTAT_VBE_IND_2010!$D$7:$D$732,"23*"))/1000+(SUMIFS(EUROSTAT_VBE_IND_2010!AK$7:AK$732,EUROSTAT_VBE_IND_2010!$B$7:$B$732,$D383,EUROSTAT_VBE_IND_2010!$C$7:$C$732,"*"&amp;RIGHT($A383,3)&amp;"*",EUROSTAT_VBE_IND_2010!$D$7:$D$732,"5544*"))/1000</f>
        <v>0</v>
      </c>
      <c r="AL383" s="198">
        <f>SUMIFS('IEA Bal_AL-IND'!$D$30:$D$329,'IEA Bal_AL-IND'!$A$30:$A$329,"*"&amp;RIGHT($B383,8),'IEA Bal_AL-IND'!$C$30:$C$329,'Aggregated Balance-IND_2010'!$E383)</f>
        <v>0</v>
      </c>
      <c r="AM383" s="198">
        <f>SUMIFS('IEA Bal_BA-IND'!$D$30:$D$329,'IEA Bal_BA-IND'!$A$30:$A$329,"*"&amp;RIGHT($B383,8),'IEA Bal_BA-IND'!$C$30:$C$329,'Aggregated Balance-IND_2010'!$E383)</f>
        <v>0</v>
      </c>
      <c r="AN383" s="198">
        <f>SUMIFS('IEA Bal_KS-IND'!$D$30:$D$329,'IEA Bal_KS-IND'!$A$30:$A$329,"*"&amp;RIGHT($B383,8),'IEA Bal_KS-IND'!$C$30:$C$329,'Aggregated Balance-IND_2010'!$E383)</f>
        <v>0</v>
      </c>
      <c r="AO383" s="17">
        <f>(SUMIFS(EUROSTAT_VBE_IND_2010!Y$7:Y$732,EUROSTAT_VBE_IND_2010!$B$7:$B$732,$D383,EUROSTAT_VBE_IND_2010!$C$7:$C$732,"*"&amp;RIGHT($A383,3)&amp;"*",EUROSTAT_VBE_IND_2010!$D$7:$D$732,"2210*"))/1000+(SUMIFS(EUROSTAT_VBE_IND_2010!Y$7:Y$732,EUROSTAT_VBE_IND_2010!$B$7:$B$732,$D383,EUROSTAT_VBE_IND_2010!$C$7:$C$732,"*"&amp;RIGHT($A383,3)&amp;"*",EUROSTAT_VBE_IND_2010!$D$7:$D$732,"23*"))/1000+(SUMIFS(EUROSTAT_VBE_IND_2010!Y$7:Y$732,EUROSTAT_VBE_IND_2010!$B$7:$B$732,$D383,EUROSTAT_VBE_IND_2010!$C$7:$C$732,"*"&amp;RIGHT($A383,3)&amp;"*",EUROSTAT_VBE_IND_2010!$D$7:$D$732,"5544*"))/1000</f>
        <v>0</v>
      </c>
      <c r="AP383" s="17">
        <f>(SUMIFS(EUROSTAT_VBE_IND_2010!Z$7:Z$732,EUROSTAT_VBE_IND_2010!$B$7:$B$732,$D383,EUROSTAT_VBE_IND_2010!$C$7:$C$732,"*"&amp;RIGHT($A383,3)&amp;"*",EUROSTAT_VBE_IND_2010!$D$7:$D$732,"2210*"))/1000+(SUMIFS(EUROSTAT_VBE_IND_2010!Z$7:Z$732,EUROSTAT_VBE_IND_2010!$B$7:$B$732,$D383,EUROSTAT_VBE_IND_2010!$C$7:$C$732,"*"&amp;RIGHT($A383,3)&amp;"*",EUROSTAT_VBE_IND_2010!$D$7:$D$732,"23*"))/1000+(SUMIFS(EUROSTAT_VBE_IND_2010!Z$7:Z$732,EUROSTAT_VBE_IND_2010!$B$7:$B$732,$D383,EUROSTAT_VBE_IND_2010!$C$7:$C$732,"*"&amp;RIGHT($A383,3)&amp;"*",EUROSTAT_VBE_IND_2010!$D$7:$D$732,"5544*"))/1000</f>
        <v>0</v>
      </c>
      <c r="AQ383" s="17">
        <f>(SUMIFS(EUROSTAT_VBE_IND_2010!AG$7:AG$732,EUROSTAT_VBE_IND_2010!$B$7:$B$732,$D383,EUROSTAT_VBE_IND_2010!$C$7:$C$732,"*"&amp;RIGHT($A383,3)&amp;"*",EUROSTAT_VBE_IND_2010!$D$7:$D$732,"2210*"))/1000+(SUMIFS(EUROSTAT_VBE_IND_2010!AG$7:AG$732,EUROSTAT_VBE_IND_2010!$B$7:$B$732,$D383,EUROSTAT_VBE_IND_2010!$C$7:$C$732,"*"&amp;RIGHT($A383,3)&amp;"*",EUROSTAT_VBE_IND_2010!$D$7:$D$732,"23*"))/1000+(SUMIFS(EUROSTAT_VBE_IND_2010!AG$7:AG$732,EUROSTAT_VBE_IND_2010!$B$7:$B$732,$D383,EUROSTAT_VBE_IND_2010!$C$7:$C$732,"*"&amp;RIGHT($A383,3)&amp;"*",EUROSTAT_VBE_IND_2010!$D$7:$D$732,"5544*"))/1000</f>
        <v>0.037</v>
      </c>
    </row>
    <row r="384" spans="1:43">
      <c r="A384" t="str">
        <f>LEFT(EUROSTAT_VBE_IND_2010!$C$630,8)</f>
        <v>B_101852</v>
      </c>
      <c r="B384" s="28" t="s">
        <v>217</v>
      </c>
      <c r="C384" t="s">
        <v>293</v>
      </c>
      <c r="D384" t="s">
        <v>126</v>
      </c>
      <c r="E384" t="s">
        <v>231</v>
      </c>
      <c r="F384" t="s">
        <v>251</v>
      </c>
      <c r="G384" s="17">
        <f>(SUMIFS(EUROSTAT_VBE_IND_2010!E$7:E$732,EUROSTAT_VBE_IND_2010!$B$7:$B$732,$D384,EUROSTAT_VBE_IND_2010!$C$7:$C$732,"*"&amp;RIGHT($A384,3)&amp;"*",EUROSTAT_VBE_IND_2010!$D$7:$D$732,"2230*"))/1000+(SUMIFS(EUROSTAT_VBE_IND_2010!E$7:E$732,EUROSTAT_VBE_IND_2010!$B$7:$B$732,$D384,EUROSTAT_VBE_IND_2010!$C$7:$C$732,"*"&amp;RIGHT($A383,3)&amp;"*",EUROSTAT_VBE_IND_2010!$D$7:$D$732,"2130*"))/1000</f>
        <v>0</v>
      </c>
      <c r="H384" s="17">
        <f>(SUMIFS(EUROSTAT_VBE_IND_2010!F$7:F$732,EUROSTAT_VBE_IND_2010!$B$7:$B$732,$D384,EUROSTAT_VBE_IND_2010!$C$7:$C$732,"*"&amp;RIGHT($A384,3)&amp;"*",EUROSTAT_VBE_IND_2010!$D$7:$D$732,"2230*"))/1000+(SUMIFS(EUROSTAT_VBE_IND_2010!F$7:F$732,EUROSTAT_VBE_IND_2010!$B$7:$B$732,$D384,EUROSTAT_VBE_IND_2010!$C$7:$C$732,"*"&amp;RIGHT($A383,3)&amp;"*",EUROSTAT_VBE_IND_2010!$D$7:$D$732,"2130*"))/1000</f>
        <v>0</v>
      </c>
      <c r="I384" s="17">
        <f>(SUMIFS(EUROSTAT_VBE_IND_2010!G$7:G$732,EUROSTAT_VBE_IND_2010!$B$7:$B$732,$D384,EUROSTAT_VBE_IND_2010!$C$7:$C$732,"*"&amp;RIGHT($A384,3)&amp;"*",EUROSTAT_VBE_IND_2010!$D$7:$D$732,"2230*"))/1000+(SUMIFS(EUROSTAT_VBE_IND_2010!G$7:G$732,EUROSTAT_VBE_IND_2010!$B$7:$B$732,$D384,EUROSTAT_VBE_IND_2010!$C$7:$C$732,"*"&amp;RIGHT($A383,3)&amp;"*",EUROSTAT_VBE_IND_2010!$D$7:$D$732,"2130*"))/1000</f>
        <v>0</v>
      </c>
      <c r="J384" s="198">
        <f>SUMIFS('IEA Bal_CH-IND'!$D$30:$D$329,'IEA Bal_CH-IND'!$A$30:$A$329,"*"&amp;RIGHT($B384,8),'IEA Bal_CH-IND'!$C$30:$C$329,'Aggregated Balance-IND_2010'!$E384)</f>
        <v>0</v>
      </c>
      <c r="K384" s="17">
        <f>(SUMIFS(EUROSTAT_VBE_IND_2010!H$7:H$732,EUROSTAT_VBE_IND_2010!$B$7:$B$732,$D384,EUROSTAT_VBE_IND_2010!$C$7:$C$732,"*"&amp;RIGHT($A384,3)&amp;"*",EUROSTAT_VBE_IND_2010!$D$7:$D$732,"2230*"))/1000+(SUMIFS(EUROSTAT_VBE_IND_2010!H$7:H$732,EUROSTAT_VBE_IND_2010!$B$7:$B$732,$D384,EUROSTAT_VBE_IND_2010!$C$7:$C$732,"*"&amp;RIGHT($A383,3)&amp;"*",EUROSTAT_VBE_IND_2010!$D$7:$D$732,"2130*"))/1000</f>
        <v>0</v>
      </c>
      <c r="L384" s="17">
        <f>(SUMIFS(EUROSTAT_VBE_IND_2010!I$7:I$732,EUROSTAT_VBE_IND_2010!$B$7:$B$732,$D384,EUROSTAT_VBE_IND_2010!$C$7:$C$732,"*"&amp;RIGHT($A384,3)&amp;"*",EUROSTAT_VBE_IND_2010!$D$7:$D$732,"2230*"))/1000+(SUMIFS(EUROSTAT_VBE_IND_2010!I$7:I$732,EUROSTAT_VBE_IND_2010!$B$7:$B$732,$D384,EUROSTAT_VBE_IND_2010!$C$7:$C$732,"*"&amp;RIGHT($A383,3)&amp;"*",EUROSTAT_VBE_IND_2010!$D$7:$D$732,"2130*"))/1000</f>
        <v>0</v>
      </c>
      <c r="M384" s="17">
        <f>(SUMIFS(EUROSTAT_VBE_IND_2010!J$7:J$732,EUROSTAT_VBE_IND_2010!$B$7:$B$732,$D384,EUROSTAT_VBE_IND_2010!$C$7:$C$732,"*"&amp;RIGHT($A384,3)&amp;"*",EUROSTAT_VBE_IND_2010!$D$7:$D$732,"2230*"))/1000+(SUMIFS(EUROSTAT_VBE_IND_2010!J$7:J$732,EUROSTAT_VBE_IND_2010!$B$7:$B$732,$D384,EUROSTAT_VBE_IND_2010!$C$7:$C$732,"*"&amp;RIGHT($A383,3)&amp;"*",EUROSTAT_VBE_IND_2010!$D$7:$D$732,"2130*"))/1000</f>
        <v>0</v>
      </c>
      <c r="N384" s="17">
        <f>(SUMIFS(EUROSTAT_VBE_IND_2010!K$7:K$732,EUROSTAT_VBE_IND_2010!$B$7:$B$732,$D384,EUROSTAT_VBE_IND_2010!$C$7:$C$732,"*"&amp;RIGHT($A384,3)&amp;"*",EUROSTAT_VBE_IND_2010!$D$7:$D$732,"2230*"))/1000+(SUMIFS(EUROSTAT_VBE_IND_2010!K$7:K$732,EUROSTAT_VBE_IND_2010!$B$7:$B$732,$D384,EUROSTAT_VBE_IND_2010!$C$7:$C$732,"*"&amp;RIGHT($A383,3)&amp;"*",EUROSTAT_VBE_IND_2010!$D$7:$D$732,"2130*"))/1000</f>
        <v>0</v>
      </c>
      <c r="O384" s="17">
        <f>(SUMIFS(EUROSTAT_VBE_IND_2010!L$7:L$732,EUROSTAT_VBE_IND_2010!$B$7:$B$732,$D384,EUROSTAT_VBE_IND_2010!$C$7:$C$732,"*"&amp;RIGHT($A384,3)&amp;"*",EUROSTAT_VBE_IND_2010!$D$7:$D$732,"2230*"))/1000+(SUMIFS(EUROSTAT_VBE_IND_2010!L$7:L$732,EUROSTAT_VBE_IND_2010!$B$7:$B$732,$D384,EUROSTAT_VBE_IND_2010!$C$7:$C$732,"*"&amp;RIGHT($A383,3)&amp;"*",EUROSTAT_VBE_IND_2010!$D$7:$D$732,"2130*"))/1000</f>
        <v>0</v>
      </c>
      <c r="P384" s="17">
        <f>(SUMIFS(EUROSTAT_VBE_IND_2010!M$7:M$732,EUROSTAT_VBE_IND_2010!$B$7:$B$732,$D384,EUROSTAT_VBE_IND_2010!$C$7:$C$732,"*"&amp;RIGHT($A384,3)&amp;"*",EUROSTAT_VBE_IND_2010!$D$7:$D$732,"2230*"))/1000+(SUMIFS(EUROSTAT_VBE_IND_2010!M$7:M$732,EUROSTAT_VBE_IND_2010!$B$7:$B$732,$D384,EUROSTAT_VBE_IND_2010!$C$7:$C$732,"*"&amp;RIGHT($A383,3)&amp;"*",EUROSTAT_VBE_IND_2010!$D$7:$D$732,"2130*"))/1000</f>
        <v>0</v>
      </c>
      <c r="Q384" s="17">
        <f>(SUMIFS(EUROSTAT_VBE_IND_2010!N$7:N$732,EUROSTAT_VBE_IND_2010!$B$7:$B$732,$D384,EUROSTAT_VBE_IND_2010!$C$7:$C$732,"*"&amp;RIGHT($A384,3)&amp;"*",EUROSTAT_VBE_IND_2010!$D$7:$D$732,"2230*"))/1000+(SUMIFS(EUROSTAT_VBE_IND_2010!N$7:N$732,EUROSTAT_VBE_IND_2010!$B$7:$B$732,$D384,EUROSTAT_VBE_IND_2010!$C$7:$C$732,"*"&amp;RIGHT($A383,3)&amp;"*",EUROSTAT_VBE_IND_2010!$D$7:$D$732,"2130*"))/1000</f>
        <v>0</v>
      </c>
      <c r="R384" s="17">
        <f>(SUMIFS(EUROSTAT_VBE_IND_2010!O$7:O$732,EUROSTAT_VBE_IND_2010!$B$7:$B$732,$D384,EUROSTAT_VBE_IND_2010!$C$7:$C$732,"*"&amp;RIGHT($A384,3)&amp;"*",EUROSTAT_VBE_IND_2010!$D$7:$D$732,"2230*"))/1000+(SUMIFS(EUROSTAT_VBE_IND_2010!O$7:O$732,EUROSTAT_VBE_IND_2010!$B$7:$B$732,$D384,EUROSTAT_VBE_IND_2010!$C$7:$C$732,"*"&amp;RIGHT($A383,3)&amp;"*",EUROSTAT_VBE_IND_2010!$D$7:$D$732,"2130*"))/1000</f>
        <v>0</v>
      </c>
      <c r="S384" s="17">
        <f>(SUMIFS(EUROSTAT_VBE_IND_2010!P$7:P$732,EUROSTAT_VBE_IND_2010!$B$7:$B$732,$D384,EUROSTAT_VBE_IND_2010!$C$7:$C$732,"*"&amp;RIGHT($A384,3)&amp;"*",EUROSTAT_VBE_IND_2010!$D$7:$D$732,"2230*"))/1000+(SUMIFS(EUROSTAT_VBE_IND_2010!P$7:P$732,EUROSTAT_VBE_IND_2010!$B$7:$B$732,$D384,EUROSTAT_VBE_IND_2010!$C$7:$C$732,"*"&amp;RIGHT($A383,3)&amp;"*",EUROSTAT_VBE_IND_2010!$D$7:$D$732,"2130*"))/1000</f>
        <v>0</v>
      </c>
      <c r="T384" s="17">
        <f>(SUMIFS(EUROSTAT_VBE_IND_2010!Q$7:Q$732,EUROSTAT_VBE_IND_2010!$B$7:$B$732,$D384,EUROSTAT_VBE_IND_2010!$C$7:$C$732,"*"&amp;RIGHT($A384,3)&amp;"*",EUROSTAT_VBE_IND_2010!$D$7:$D$732,"2230*"))/1000+(SUMIFS(EUROSTAT_VBE_IND_2010!Q$7:Q$732,EUROSTAT_VBE_IND_2010!$B$7:$B$732,$D384,EUROSTAT_VBE_IND_2010!$C$7:$C$732,"*"&amp;RIGHT($A383,3)&amp;"*",EUROSTAT_VBE_IND_2010!$D$7:$D$732,"2130*"))/1000</f>
        <v>0</v>
      </c>
      <c r="U384" s="17">
        <f>(SUMIFS(EUROSTAT_VBE_IND_2010!R$7:R$732,EUROSTAT_VBE_IND_2010!$B$7:$B$732,$D384,EUROSTAT_VBE_IND_2010!$C$7:$C$732,"*"&amp;RIGHT($A384,3)&amp;"*",EUROSTAT_VBE_IND_2010!$D$7:$D$732,"2230*"))/1000+(SUMIFS(EUROSTAT_VBE_IND_2010!R$7:R$732,EUROSTAT_VBE_IND_2010!$B$7:$B$732,$D384,EUROSTAT_VBE_IND_2010!$C$7:$C$732,"*"&amp;RIGHT($A383,3)&amp;"*",EUROSTAT_VBE_IND_2010!$D$7:$D$732,"2130*"))/1000</f>
        <v>0</v>
      </c>
      <c r="V384" s="17">
        <f>(SUMIFS(EUROSTAT_VBE_IND_2010!S$7:S$732,EUROSTAT_VBE_IND_2010!$B$7:$B$732,$D384,EUROSTAT_VBE_IND_2010!$C$7:$C$732,"*"&amp;RIGHT($A384,3)&amp;"*",EUROSTAT_VBE_IND_2010!$D$7:$D$732,"2230*"))/1000+(SUMIFS(EUROSTAT_VBE_IND_2010!S$7:S$732,EUROSTAT_VBE_IND_2010!$B$7:$B$732,$D384,EUROSTAT_VBE_IND_2010!$C$7:$C$732,"*"&amp;RIGHT($A383,3)&amp;"*",EUROSTAT_VBE_IND_2010!$D$7:$D$732,"2130*"))/1000</f>
        <v>0</v>
      </c>
      <c r="W384" s="17">
        <f>(SUMIFS(EUROSTAT_VBE_IND_2010!T$7:T$732,EUROSTAT_VBE_IND_2010!$B$7:$B$732,$D384,EUROSTAT_VBE_IND_2010!$C$7:$C$732,"*"&amp;RIGHT($A384,3)&amp;"*",EUROSTAT_VBE_IND_2010!$D$7:$D$732,"2230*"))/1000+(SUMIFS(EUROSTAT_VBE_IND_2010!T$7:T$732,EUROSTAT_VBE_IND_2010!$B$7:$B$732,$D384,EUROSTAT_VBE_IND_2010!$C$7:$C$732,"*"&amp;RIGHT($A383,3)&amp;"*",EUROSTAT_VBE_IND_2010!$D$7:$D$732,"2130*"))/1000</f>
        <v>0</v>
      </c>
      <c r="X384" s="17">
        <f>(SUMIFS(EUROSTAT_VBE_IND_2010!U$7:U$732,EUROSTAT_VBE_IND_2010!$B$7:$B$732,$D384,EUROSTAT_VBE_IND_2010!$C$7:$C$732,"*"&amp;RIGHT($A384,3)&amp;"*",EUROSTAT_VBE_IND_2010!$D$7:$D$732,"2230*"))/1000+(SUMIFS(EUROSTAT_VBE_IND_2010!U$7:U$732,EUROSTAT_VBE_IND_2010!$B$7:$B$732,$D384,EUROSTAT_VBE_IND_2010!$C$7:$C$732,"*"&amp;RIGHT($A383,3)&amp;"*",EUROSTAT_VBE_IND_2010!$D$7:$D$732,"2130*"))/1000</f>
        <v>0</v>
      </c>
      <c r="Y384" s="17">
        <f>(SUMIFS(EUROSTAT_VBE_IND_2010!V$7:V$732,EUROSTAT_VBE_IND_2010!$B$7:$B$732,$D384,EUROSTAT_VBE_IND_2010!$C$7:$C$732,"*"&amp;RIGHT($A384,3)&amp;"*",EUROSTAT_VBE_IND_2010!$D$7:$D$732,"2230*"))/1000+(SUMIFS(EUROSTAT_VBE_IND_2010!V$7:V$732,EUROSTAT_VBE_IND_2010!$B$7:$B$732,$D384,EUROSTAT_VBE_IND_2010!$C$7:$C$732,"*"&amp;RIGHT($A383,3)&amp;"*",EUROSTAT_VBE_IND_2010!$D$7:$D$732,"2130*"))/1000</f>
        <v>0</v>
      </c>
      <c r="Z384" s="17">
        <f>(SUMIFS(EUROSTAT_VBE_IND_2010!W$7:W$732,EUROSTAT_VBE_IND_2010!$B$7:$B$732,$D384,EUROSTAT_VBE_IND_2010!$C$7:$C$732,"*"&amp;RIGHT($A384,3)&amp;"*",EUROSTAT_VBE_IND_2010!$D$7:$D$732,"2230*"))/1000+(SUMIFS(EUROSTAT_VBE_IND_2010!W$7:W$732,EUROSTAT_VBE_IND_2010!$B$7:$B$732,$D384,EUROSTAT_VBE_IND_2010!$C$7:$C$732,"*"&amp;RIGHT($A383,3)&amp;"*",EUROSTAT_VBE_IND_2010!$D$7:$D$732,"2130*"))/1000</f>
        <v>0.18</v>
      </c>
      <c r="AA384" s="17">
        <f>(SUMIFS(EUROSTAT_VBE_IND_2010!X$7:X$732,EUROSTAT_VBE_IND_2010!$B$7:$B$732,$D384,EUROSTAT_VBE_IND_2010!$C$7:$C$732,"*"&amp;RIGHT($A384,3)&amp;"*",EUROSTAT_VBE_IND_2010!$D$7:$D$732,"2230*"))/1000+(SUMIFS(EUROSTAT_VBE_IND_2010!X$7:X$732,EUROSTAT_VBE_IND_2010!$B$7:$B$732,$D384,EUROSTAT_VBE_IND_2010!$C$7:$C$732,"*"&amp;RIGHT($A383,3)&amp;"*",EUROSTAT_VBE_IND_2010!$D$7:$D$732,"2130*"))/1000</f>
        <v>0</v>
      </c>
      <c r="AB384" s="17">
        <f>(SUMIFS(EUROSTAT_VBE_IND_2010!AA$7:AA$732,EUROSTAT_VBE_IND_2010!$B$7:$B$732,$D384,EUROSTAT_VBE_IND_2010!$C$7:$C$732,"*"&amp;RIGHT($A384,3)&amp;"*",EUROSTAT_VBE_IND_2010!$D$7:$D$732,"2230*"))/1000+(SUMIFS(EUROSTAT_VBE_IND_2010!AA$7:AA$732,EUROSTAT_VBE_IND_2010!$B$7:$B$732,$D384,EUROSTAT_VBE_IND_2010!$C$7:$C$732,"*"&amp;RIGHT($A383,3)&amp;"*",EUROSTAT_VBE_IND_2010!$D$7:$D$732,"2130*"))/1000</f>
        <v>0</v>
      </c>
      <c r="AC384" s="17">
        <f>(SUMIFS(EUROSTAT_VBE_IND_2010!AB$7:AB$732,EUROSTAT_VBE_IND_2010!$B$7:$B$732,$D384,EUROSTAT_VBE_IND_2010!$C$7:$C$732,"*"&amp;RIGHT($A384,3)&amp;"*",EUROSTAT_VBE_IND_2010!$D$7:$D$732,"2230*"))/1000+(SUMIFS(EUROSTAT_VBE_IND_2010!AB$7:AB$732,EUROSTAT_VBE_IND_2010!$B$7:$B$732,$D384,EUROSTAT_VBE_IND_2010!$C$7:$C$732,"*"&amp;RIGHT($A383,3)&amp;"*",EUROSTAT_VBE_IND_2010!$D$7:$D$732,"2130*"))/1000</f>
        <v>0</v>
      </c>
      <c r="AD384" s="17">
        <f>(SUMIFS(EUROSTAT_VBE_IND_2010!AC$7:AC$732,EUROSTAT_VBE_IND_2010!$B$7:$B$732,$D384,EUROSTAT_VBE_IND_2010!$C$7:$C$732,"*"&amp;RIGHT($A384,3)&amp;"*",EUROSTAT_VBE_IND_2010!$D$7:$D$732,"2230*"))/1000+(SUMIFS(EUROSTAT_VBE_IND_2010!AC$7:AC$732,EUROSTAT_VBE_IND_2010!$B$7:$B$732,$D384,EUROSTAT_VBE_IND_2010!$C$7:$C$732,"*"&amp;RIGHT($A383,3)&amp;"*",EUROSTAT_VBE_IND_2010!$D$7:$D$732,"2130*"))/1000</f>
        <v>0</v>
      </c>
      <c r="AE384" s="17">
        <f>(SUMIFS(EUROSTAT_VBE_IND_2010!AD$7:AD$732,EUROSTAT_VBE_IND_2010!$B$7:$B$732,$D384,EUROSTAT_VBE_IND_2010!$C$7:$C$732,"*"&amp;RIGHT($A384,3)&amp;"*",EUROSTAT_VBE_IND_2010!$D$7:$D$732,"2230*"))/1000+(SUMIFS(EUROSTAT_VBE_IND_2010!AD$7:AD$732,EUROSTAT_VBE_IND_2010!$B$7:$B$732,$D384,EUROSTAT_VBE_IND_2010!$C$7:$C$732,"*"&amp;RIGHT($A383,3)&amp;"*",EUROSTAT_VBE_IND_2010!$D$7:$D$732,"2130*"))/1000</f>
        <v>0.08</v>
      </c>
      <c r="AF384" s="17">
        <f>(SUMIFS(EUROSTAT_VBE_IND_2010!AE$7:AE$732,EUROSTAT_VBE_IND_2010!$B$7:$B$732,$D384,EUROSTAT_VBE_IND_2010!$C$7:$C$732,"*"&amp;RIGHT($A384,3)&amp;"*",EUROSTAT_VBE_IND_2010!$D$7:$D$732,"2230*"))/1000+(SUMIFS(EUROSTAT_VBE_IND_2010!AE$7:AE$732,EUROSTAT_VBE_IND_2010!$B$7:$B$732,$D384,EUROSTAT_VBE_IND_2010!$C$7:$C$732,"*"&amp;RIGHT($A383,3)&amp;"*",EUROSTAT_VBE_IND_2010!$D$7:$D$732,"2130*"))/1000</f>
        <v>0</v>
      </c>
      <c r="AG384" s="17">
        <f>(SUMIFS(EUROSTAT_VBE_IND_2010!AF$7:AF$732,EUROSTAT_VBE_IND_2010!$B$7:$B$732,$D384,EUROSTAT_VBE_IND_2010!$C$7:$C$732,"*"&amp;RIGHT($A384,3)&amp;"*",EUROSTAT_VBE_IND_2010!$D$7:$D$732,"2230*"))/1000+(SUMIFS(EUROSTAT_VBE_IND_2010!AF$7:AF$732,EUROSTAT_VBE_IND_2010!$B$7:$B$732,$D384,EUROSTAT_VBE_IND_2010!$C$7:$C$732,"*"&amp;RIGHT($A383,3)&amp;"*",EUROSTAT_VBE_IND_2010!$D$7:$D$732,"2130*"))/1000</f>
        <v>0</v>
      </c>
      <c r="AH384" s="17">
        <f>(SUMIFS(EUROSTAT_VBE_IND_2010!AH$7:AH$732,EUROSTAT_VBE_IND_2010!$B$7:$B$732,$D384,EUROSTAT_VBE_IND_2010!$C$7:$C$732,"*"&amp;RIGHT($A384,3)&amp;"*",EUROSTAT_VBE_IND_2010!$D$7:$D$732,"2230*"))/1000+(SUMIFS(EUROSTAT_VBE_IND_2010!AH$7:AH$732,EUROSTAT_VBE_IND_2010!$B$7:$B$732,$D384,EUROSTAT_VBE_IND_2010!$C$7:$C$732,"*"&amp;RIGHT($A383,3)&amp;"*",EUROSTAT_VBE_IND_2010!$D$7:$D$732,"2130*"))/1000</f>
        <v>0</v>
      </c>
      <c r="AI384" s="17">
        <f>(SUMIFS(EUROSTAT_VBE_IND_2010!AI$7:AI$732,EUROSTAT_VBE_IND_2010!$B$7:$B$732,$D384,EUROSTAT_VBE_IND_2010!$C$7:$C$732,"*"&amp;RIGHT($A384,3)&amp;"*",EUROSTAT_VBE_IND_2010!$D$7:$D$732,"2230*"))/1000+(SUMIFS(EUROSTAT_VBE_IND_2010!AI$7:AI$732,EUROSTAT_VBE_IND_2010!$B$7:$B$732,$D384,EUROSTAT_VBE_IND_2010!$C$7:$C$732,"*"&amp;RIGHT($A383,3)&amp;"*",EUROSTAT_VBE_IND_2010!$D$7:$D$732,"2130*"))/1000</f>
        <v>0</v>
      </c>
      <c r="AJ384" s="17">
        <f>(SUMIFS(EUROSTAT_VBE_IND_2010!AJ$7:AJ$732,EUROSTAT_VBE_IND_2010!$B$7:$B$732,$D384,EUROSTAT_VBE_IND_2010!$C$7:$C$732,"*"&amp;RIGHT($A384,3)&amp;"*",EUROSTAT_VBE_IND_2010!$D$7:$D$732,"2230*"))/1000+(SUMIFS(EUROSTAT_VBE_IND_2010!AJ$7:AJ$732,EUROSTAT_VBE_IND_2010!$B$7:$B$732,$D384,EUROSTAT_VBE_IND_2010!$C$7:$C$732,"*"&amp;RIGHT($A383,3)&amp;"*",EUROSTAT_VBE_IND_2010!$D$7:$D$732,"2130*"))/1000</f>
        <v>0</v>
      </c>
      <c r="AK384" s="17">
        <f>(SUMIFS(EUROSTAT_VBE_IND_2010!AK$7:AK$732,EUROSTAT_VBE_IND_2010!$B$7:$B$732,$D384,EUROSTAT_VBE_IND_2010!$C$7:$C$732,"*"&amp;RIGHT($A384,3)&amp;"*",EUROSTAT_VBE_IND_2010!$D$7:$D$732,"2230*"))/1000+(SUMIFS(EUROSTAT_VBE_IND_2010!AK$7:AK$732,EUROSTAT_VBE_IND_2010!$B$7:$B$732,$D384,EUROSTAT_VBE_IND_2010!$C$7:$C$732,"*"&amp;RIGHT($A383,3)&amp;"*",EUROSTAT_VBE_IND_2010!$D$7:$D$732,"2130*"))/1000</f>
        <v>0</v>
      </c>
      <c r="AL384" s="198">
        <f>SUMIFS('IEA Bal_AL-IND'!$D$30:$D$329,'IEA Bal_AL-IND'!$A$30:$A$329,"*"&amp;RIGHT($B384,8),'IEA Bal_AL-IND'!$C$30:$C$329,'Aggregated Balance-IND_2010'!$E384)</f>
        <v>0</v>
      </c>
      <c r="AM384" s="198">
        <f>SUMIFS('IEA Bal_BA-IND'!$D$30:$D$329,'IEA Bal_BA-IND'!$A$30:$A$329,"*"&amp;RIGHT($B384,8),'IEA Bal_BA-IND'!$C$30:$C$329,'Aggregated Balance-IND_2010'!$E384)</f>
        <v>0</v>
      </c>
      <c r="AN384" s="198">
        <f>SUMIFS('IEA Bal_KS-IND'!$D$30:$D$329,'IEA Bal_KS-IND'!$A$30:$A$329,"*"&amp;RIGHT($B384,8),'IEA Bal_KS-IND'!$C$30:$C$329,'Aggregated Balance-IND_2010'!$E384)</f>
        <v>0</v>
      </c>
      <c r="AO384" s="17">
        <f>(SUMIFS(EUROSTAT_VBE_IND_2010!Y$7:Y$732,EUROSTAT_VBE_IND_2010!$B$7:$B$732,$D384,EUROSTAT_VBE_IND_2010!$C$7:$C$732,"*"&amp;RIGHT($A384,3)&amp;"*",EUROSTAT_VBE_IND_2010!$D$7:$D$732,"2230*"))/1000+(SUMIFS(EUROSTAT_VBE_IND_2010!Y$7:Y$732,EUROSTAT_VBE_IND_2010!$B$7:$B$732,$D384,EUROSTAT_VBE_IND_2010!$C$7:$C$732,"*"&amp;RIGHT($A383,3)&amp;"*",EUROSTAT_VBE_IND_2010!$D$7:$D$732,"2130*"))/1000</f>
        <v>0</v>
      </c>
      <c r="AP384" s="17">
        <f>(SUMIFS(EUROSTAT_VBE_IND_2010!Z$7:Z$732,EUROSTAT_VBE_IND_2010!$B$7:$B$732,$D384,EUROSTAT_VBE_IND_2010!$C$7:$C$732,"*"&amp;RIGHT($A384,3)&amp;"*",EUROSTAT_VBE_IND_2010!$D$7:$D$732,"2230*"))/1000+(SUMIFS(EUROSTAT_VBE_IND_2010!Z$7:Z$732,EUROSTAT_VBE_IND_2010!$B$7:$B$732,$D384,EUROSTAT_VBE_IND_2010!$C$7:$C$732,"*"&amp;RIGHT($A383,3)&amp;"*",EUROSTAT_VBE_IND_2010!$D$7:$D$732,"2130*"))/1000</f>
        <v>0</v>
      </c>
      <c r="AQ384" s="17">
        <f>(SUMIFS(EUROSTAT_VBE_IND_2010!AG$7:AG$732,EUROSTAT_VBE_IND_2010!$B$7:$B$732,$D384,EUROSTAT_VBE_IND_2010!$C$7:$C$732,"*"&amp;RIGHT($A384,3)&amp;"*",EUROSTAT_VBE_IND_2010!$D$7:$D$732,"2230*"))/1000+(SUMIFS(EUROSTAT_VBE_IND_2010!AG$7:AG$732,EUROSTAT_VBE_IND_2010!$B$7:$B$732,$D384,EUROSTAT_VBE_IND_2010!$C$7:$C$732,"*"&amp;RIGHT($A383,3)&amp;"*",EUROSTAT_VBE_IND_2010!$D$7:$D$732,"2130*"))/1000</f>
        <v>0.02</v>
      </c>
    </row>
    <row r="385" spans="1:43">
      <c r="A385" t="str">
        <f>LEFT(EUROSTAT_VBE_IND_2010!$C$630,8)</f>
        <v>B_101852</v>
      </c>
      <c r="B385" s="28" t="s">
        <v>217</v>
      </c>
      <c r="C385" t="s">
        <v>293</v>
      </c>
      <c r="D385" t="s">
        <v>126</v>
      </c>
      <c r="E385" t="s">
        <v>232</v>
      </c>
      <c r="F385" t="s">
        <v>252</v>
      </c>
      <c r="G385" s="17">
        <f>(SUMIFS(EUROSTAT_VBE_IND_2010!E$7:E$732,EUROSTAT_VBE_IND_2010!$B$7:$B$732,$D385,EUROSTAT_VBE_IND_2010!$C$7:$C$732,"*"&amp;RIGHT($A385,3)&amp;"*",EUROSTAT_VBE_IND_2010!$D$7:$D$732,"212*"))/1000</f>
        <v>0</v>
      </c>
      <c r="H385" s="17">
        <f>(SUMIFS(EUROSTAT_VBE_IND_2010!F$7:F$732,EUROSTAT_VBE_IND_2010!$B$7:$B$732,$D385,EUROSTAT_VBE_IND_2010!$C$7:$C$732,"*"&amp;RIGHT($A383,3)&amp;"*",EUROSTAT_VBE_IND_2010!$D$7:$D$732,"212*"))/1000</f>
        <v>0</v>
      </c>
      <c r="I385" s="17">
        <f>(SUMIFS(EUROSTAT_VBE_IND_2010!G$7:G$732,EUROSTAT_VBE_IND_2010!$B$7:$B$732,$D385,EUROSTAT_VBE_IND_2010!$C$7:$C$732,"*"&amp;RIGHT($A383,3)&amp;"*",EUROSTAT_VBE_IND_2010!$D$7:$D$732,"212*"))/1000</f>
        <v>0</v>
      </c>
      <c r="J385" s="198">
        <f>SUMIFS('IEA Bal_CH-IND'!$D$30:$D$329,'IEA Bal_CH-IND'!$A$30:$A$329,"*"&amp;RIGHT($B385,8),'IEA Bal_CH-IND'!$C$30:$C$329,'Aggregated Balance-IND_2010'!$E385)</f>
        <v>0</v>
      </c>
      <c r="K385" s="17">
        <f>(SUMIFS(EUROSTAT_VBE_IND_2010!H$7:H$732,EUROSTAT_VBE_IND_2010!$B$7:$B$732,$D385,EUROSTAT_VBE_IND_2010!$C$7:$C$732,"*"&amp;RIGHT($A383,3)&amp;"*",EUROSTAT_VBE_IND_2010!$D$7:$D$732,"212*"))/1000</f>
        <v>0</v>
      </c>
      <c r="L385" s="17">
        <f>(SUMIFS(EUROSTAT_VBE_IND_2010!I$7:I$732,EUROSTAT_VBE_IND_2010!$B$7:$B$732,$D385,EUROSTAT_VBE_IND_2010!$C$7:$C$732,"*"&amp;RIGHT($A383,3)&amp;"*",EUROSTAT_VBE_IND_2010!$D$7:$D$732,"212*"))/1000</f>
        <v>0</v>
      </c>
      <c r="M385" s="17">
        <f>(SUMIFS(EUROSTAT_VBE_IND_2010!J$7:J$732,EUROSTAT_VBE_IND_2010!$B$7:$B$732,$D385,EUROSTAT_VBE_IND_2010!$C$7:$C$732,"*"&amp;RIGHT($A383,3)&amp;"*",EUROSTAT_VBE_IND_2010!$D$7:$D$732,"212*"))/1000</f>
        <v>0</v>
      </c>
      <c r="N385" s="17">
        <f>(SUMIFS(EUROSTAT_VBE_IND_2010!K$7:K$732,EUROSTAT_VBE_IND_2010!$B$7:$B$732,$D385,EUROSTAT_VBE_IND_2010!$C$7:$C$732,"*"&amp;RIGHT($A383,3)&amp;"*",EUROSTAT_VBE_IND_2010!$D$7:$D$732,"212*"))/1000</f>
        <v>0</v>
      </c>
      <c r="O385" s="17">
        <f>(SUMIFS(EUROSTAT_VBE_IND_2010!L$7:L$732,EUROSTAT_VBE_IND_2010!$B$7:$B$732,$D385,EUROSTAT_VBE_IND_2010!$C$7:$C$732,"*"&amp;RIGHT($A383,3)&amp;"*",EUROSTAT_VBE_IND_2010!$D$7:$D$732,"212*"))/1000</f>
        <v>0</v>
      </c>
      <c r="P385" s="17">
        <f>(SUMIFS(EUROSTAT_VBE_IND_2010!M$7:M$732,EUROSTAT_VBE_IND_2010!$B$7:$B$732,$D385,EUROSTAT_VBE_IND_2010!$C$7:$C$732,"*"&amp;RIGHT($A383,3)&amp;"*",EUROSTAT_VBE_IND_2010!$D$7:$D$732,"212*"))/1000</f>
        <v>0</v>
      </c>
      <c r="Q385" s="17">
        <f>(SUMIFS(EUROSTAT_VBE_IND_2010!N$7:N$732,EUROSTAT_VBE_IND_2010!$B$7:$B$732,$D385,EUROSTAT_VBE_IND_2010!$C$7:$C$732,"*"&amp;RIGHT($A383,3)&amp;"*",EUROSTAT_VBE_IND_2010!$D$7:$D$732,"212*"))/1000</f>
        <v>0</v>
      </c>
      <c r="R385" s="17">
        <f>(SUMIFS(EUROSTAT_VBE_IND_2010!O$7:O$732,EUROSTAT_VBE_IND_2010!$B$7:$B$732,$D385,EUROSTAT_VBE_IND_2010!$C$7:$C$732,"*"&amp;RIGHT($A383,3)&amp;"*",EUROSTAT_VBE_IND_2010!$D$7:$D$732,"212*"))/1000</f>
        <v>0</v>
      </c>
      <c r="S385" s="17">
        <f>(SUMIFS(EUROSTAT_VBE_IND_2010!P$7:P$732,EUROSTAT_VBE_IND_2010!$B$7:$B$732,$D385,EUROSTAT_VBE_IND_2010!$C$7:$C$732,"*"&amp;RIGHT($A383,3)&amp;"*",EUROSTAT_VBE_IND_2010!$D$7:$D$732,"212*"))/1000</f>
        <v>0</v>
      </c>
      <c r="T385" s="17">
        <f>(SUMIFS(EUROSTAT_VBE_IND_2010!Q$7:Q$732,EUROSTAT_VBE_IND_2010!$B$7:$B$732,$D385,EUROSTAT_VBE_IND_2010!$C$7:$C$732,"*"&amp;RIGHT($A383,3)&amp;"*",EUROSTAT_VBE_IND_2010!$D$7:$D$732,"212*"))/1000</f>
        <v>0</v>
      </c>
      <c r="U385" s="17">
        <f>(SUMIFS(EUROSTAT_VBE_IND_2010!R$7:R$732,EUROSTAT_VBE_IND_2010!$B$7:$B$732,$D385,EUROSTAT_VBE_IND_2010!$C$7:$C$732,"*"&amp;RIGHT($A383,3)&amp;"*",EUROSTAT_VBE_IND_2010!$D$7:$D$732,"212*"))/1000</f>
        <v>0</v>
      </c>
      <c r="V385" s="17">
        <f>(SUMIFS(EUROSTAT_VBE_IND_2010!S$7:S$732,EUROSTAT_VBE_IND_2010!$B$7:$B$732,$D385,EUROSTAT_VBE_IND_2010!$C$7:$C$732,"*"&amp;RIGHT($A383,3)&amp;"*",EUROSTAT_VBE_IND_2010!$D$7:$D$732,"212*"))/1000</f>
        <v>0</v>
      </c>
      <c r="W385" s="17">
        <f>(SUMIFS(EUROSTAT_VBE_IND_2010!T$7:T$732,EUROSTAT_VBE_IND_2010!$B$7:$B$732,$D385,EUROSTAT_VBE_IND_2010!$C$7:$C$732,"*"&amp;RIGHT($A383,3)&amp;"*",EUROSTAT_VBE_IND_2010!$D$7:$D$732,"212*"))/1000</f>
        <v>0</v>
      </c>
      <c r="X385" s="17">
        <f>(SUMIFS(EUROSTAT_VBE_IND_2010!U$7:U$732,EUROSTAT_VBE_IND_2010!$B$7:$B$732,$D385,EUROSTAT_VBE_IND_2010!$C$7:$C$732,"*"&amp;RIGHT($A383,3)&amp;"*",EUROSTAT_VBE_IND_2010!$D$7:$D$732,"212*"))/1000</f>
        <v>0</v>
      </c>
      <c r="Y385" s="17">
        <f>(SUMIFS(EUROSTAT_VBE_IND_2010!V$7:V$732,EUROSTAT_VBE_IND_2010!$B$7:$B$732,$D385,EUROSTAT_VBE_IND_2010!$C$7:$C$732,"*"&amp;RIGHT($A383,3)&amp;"*",EUROSTAT_VBE_IND_2010!$D$7:$D$732,"212*"))/1000</f>
        <v>0</v>
      </c>
      <c r="Z385" s="17">
        <f>(SUMIFS(EUROSTAT_VBE_IND_2010!W$7:W$732,EUROSTAT_VBE_IND_2010!$B$7:$B$732,$D385,EUROSTAT_VBE_IND_2010!$C$7:$C$732,"*"&amp;RIGHT($A383,3)&amp;"*",EUROSTAT_VBE_IND_2010!$D$7:$D$732,"212*"))/1000</f>
        <v>0</v>
      </c>
      <c r="AA385" s="17">
        <f>(SUMIFS(EUROSTAT_VBE_IND_2010!X$7:X$732,EUROSTAT_VBE_IND_2010!$B$7:$B$732,$D385,EUROSTAT_VBE_IND_2010!$C$7:$C$732,"*"&amp;RIGHT($A383,3)&amp;"*",EUROSTAT_VBE_IND_2010!$D$7:$D$732,"212*"))/1000</f>
        <v>0</v>
      </c>
      <c r="AB385" s="17">
        <f>(SUMIFS(EUROSTAT_VBE_IND_2010!AA$7:AA$732,EUROSTAT_VBE_IND_2010!$B$7:$B$732,$D385,EUROSTAT_VBE_IND_2010!$C$7:$C$732,"*"&amp;RIGHT($A383,3)&amp;"*",EUROSTAT_VBE_IND_2010!$D$7:$D$732,"212*"))/1000</f>
        <v>0</v>
      </c>
      <c r="AC385" s="17">
        <f>(SUMIFS(EUROSTAT_VBE_IND_2010!AB$7:AB$732,EUROSTAT_VBE_IND_2010!$B$7:$B$732,$D385,EUROSTAT_VBE_IND_2010!$C$7:$C$732,"*"&amp;RIGHT($A383,3)&amp;"*",EUROSTAT_VBE_IND_2010!$D$7:$D$732,"212*"))/1000</f>
        <v>0</v>
      </c>
      <c r="AD385" s="17">
        <f>(SUMIFS(EUROSTAT_VBE_IND_2010!AC$7:AC$732,EUROSTAT_VBE_IND_2010!$B$7:$B$732,$D385,EUROSTAT_VBE_IND_2010!$C$7:$C$732,"*"&amp;RIGHT($A383,3)&amp;"*",EUROSTAT_VBE_IND_2010!$D$7:$D$732,"212*"))/1000</f>
        <v>0</v>
      </c>
      <c r="AE385" s="17">
        <f>(SUMIFS(EUROSTAT_VBE_IND_2010!AD$7:AD$732,EUROSTAT_VBE_IND_2010!$B$7:$B$732,$D385,EUROSTAT_VBE_IND_2010!$C$7:$C$732,"*"&amp;RIGHT($A383,3)&amp;"*",EUROSTAT_VBE_IND_2010!$D$7:$D$732,"212*"))/1000</f>
        <v>0.171</v>
      </c>
      <c r="AF385" s="17">
        <f>(SUMIFS(EUROSTAT_VBE_IND_2010!AE$7:AE$732,EUROSTAT_VBE_IND_2010!$B$7:$B$732,$D385,EUROSTAT_VBE_IND_2010!$C$7:$C$732,"*"&amp;RIGHT($A383,3)&amp;"*",EUROSTAT_VBE_IND_2010!$D$7:$D$732,"212*"))/1000</f>
        <v>0</v>
      </c>
      <c r="AG385" s="17">
        <f>(SUMIFS(EUROSTAT_VBE_IND_2010!AF$7:AF$732,EUROSTAT_VBE_IND_2010!$B$7:$B$732,$D385,EUROSTAT_VBE_IND_2010!$C$7:$C$732,"*"&amp;RIGHT($A383,3)&amp;"*",EUROSTAT_VBE_IND_2010!$D$7:$D$732,"212*"))/1000</f>
        <v>0</v>
      </c>
      <c r="AH385" s="17">
        <f>(SUMIFS(EUROSTAT_VBE_IND_2010!AH$7:AH$732,EUROSTAT_VBE_IND_2010!$B$7:$B$732,$D385,EUROSTAT_VBE_IND_2010!$C$7:$C$732,"*"&amp;RIGHT($A383,3)&amp;"*",EUROSTAT_VBE_IND_2010!$D$7:$D$732,"212*"))/1000</f>
        <v>0</v>
      </c>
      <c r="AI385" s="17">
        <f>(SUMIFS(EUROSTAT_VBE_IND_2010!AI$7:AI$732,EUROSTAT_VBE_IND_2010!$B$7:$B$732,$D385,EUROSTAT_VBE_IND_2010!$C$7:$C$732,"*"&amp;RIGHT($A383,3)&amp;"*",EUROSTAT_VBE_IND_2010!$D$7:$D$732,"212*"))/1000</f>
        <v>0</v>
      </c>
      <c r="AJ385" s="17">
        <f>(SUMIFS(EUROSTAT_VBE_IND_2010!AJ$7:AJ$732,EUROSTAT_VBE_IND_2010!$B$7:$B$732,$D385,EUROSTAT_VBE_IND_2010!$C$7:$C$732,"*"&amp;RIGHT($A383,3)&amp;"*",EUROSTAT_VBE_IND_2010!$D$7:$D$732,"212*"))/1000</f>
        <v>0</v>
      </c>
      <c r="AK385" s="17">
        <f>(SUMIFS(EUROSTAT_VBE_IND_2010!AK$7:AK$732,EUROSTAT_VBE_IND_2010!$B$7:$B$732,$D385,EUROSTAT_VBE_IND_2010!$C$7:$C$732,"*"&amp;RIGHT($A383,3)&amp;"*",EUROSTAT_VBE_IND_2010!$D$7:$D$732,"212*"))/1000</f>
        <v>0</v>
      </c>
      <c r="AL385" s="198">
        <f>SUMIFS('IEA Bal_AL-IND'!$D$30:$D$329,'IEA Bal_AL-IND'!$A$30:$A$329,"*"&amp;RIGHT($B385,8),'IEA Bal_AL-IND'!$C$30:$C$329,'Aggregated Balance-IND_2010'!$E385)</f>
        <v>0</v>
      </c>
      <c r="AM385" s="198">
        <f>SUMIFS('IEA Bal_BA-IND'!$D$30:$D$329,'IEA Bal_BA-IND'!$A$30:$A$329,"*"&amp;RIGHT($B385,8),'IEA Bal_BA-IND'!$C$30:$C$329,'Aggregated Balance-IND_2010'!$E385)</f>
        <v>0</v>
      </c>
      <c r="AN385" s="198">
        <f>SUMIFS('IEA Bal_KS-IND'!$D$30:$D$329,'IEA Bal_KS-IND'!$A$30:$A$329,"*"&amp;RIGHT($B385,8),'IEA Bal_KS-IND'!$C$30:$C$329,'Aggregated Balance-IND_2010'!$E385)</f>
        <v>0</v>
      </c>
      <c r="AO385" s="17">
        <f>(SUMIFS(EUROSTAT_VBE_IND_2010!Y$7:Y$732,EUROSTAT_VBE_IND_2010!$B$7:$B$732,$D385,EUROSTAT_VBE_IND_2010!$C$7:$C$732,"*"&amp;RIGHT($A383,3)&amp;"*",EUROSTAT_VBE_IND_2010!$D$7:$D$732,"212*"))/1000</f>
        <v>0</v>
      </c>
      <c r="AP385" s="17">
        <f>(SUMIFS(EUROSTAT_VBE_IND_2010!Z$7:Z$732,EUROSTAT_VBE_IND_2010!$B$7:$B$732,$D385,EUROSTAT_VBE_IND_2010!$C$7:$C$732,"*"&amp;RIGHT($A383,3)&amp;"*",EUROSTAT_VBE_IND_2010!$D$7:$D$732,"212*"))/1000</f>
        <v>0</v>
      </c>
      <c r="AQ385" s="17">
        <f>(SUMIFS(EUROSTAT_VBE_IND_2010!AG$7:AG$732,EUROSTAT_VBE_IND_2010!$B$7:$B$732,$D385,EUROSTAT_VBE_IND_2010!$C$7:$C$732,"*"&amp;RIGHT($A383,3)&amp;"*",EUROSTAT_VBE_IND_2010!$D$7:$D$732,"212*"))/1000</f>
        <v>0</v>
      </c>
    </row>
    <row r="386" spans="1:43">
      <c r="A386" t="str">
        <f>LEFT(EUROSTAT_VBE_IND_2010!$C$630,8)</f>
        <v>B_101852</v>
      </c>
      <c r="B386" s="28" t="s">
        <v>217</v>
      </c>
      <c r="C386" t="s">
        <v>293</v>
      </c>
      <c r="D386" t="s">
        <v>126</v>
      </c>
      <c r="E386" t="s">
        <v>233</v>
      </c>
      <c r="F386" t="s">
        <v>253</v>
      </c>
      <c r="G386" s="17">
        <f>(SUMIFS(EUROSTAT_VBE_IND_2010!E$7:E$732,EUROSTAT_VBE_IND_2010!$B$7:$B$732,$D386,EUROSTAT_VBE_IND_2010!$C$7:$C$732,"*"&amp;RIGHT($A386,3)&amp;"*",EUROSTAT_VBE_IND_2010!$D$7:$D$732,"321*"))/1000</f>
        <v>0</v>
      </c>
      <c r="H386" s="17">
        <f>(SUMIFS(EUROSTAT_VBE_IND_2010!F$7:F$732,EUROSTAT_VBE_IND_2010!$B$7:$B$732,$D386,EUROSTAT_VBE_IND_2010!$C$7:$C$732,"*"&amp;RIGHT($A386,3)&amp;"*",EUROSTAT_VBE_IND_2010!$D$7:$D$732,"321*"))/1000</f>
        <v>0</v>
      </c>
      <c r="I386" s="17">
        <f>(SUMIFS(EUROSTAT_VBE_IND_2010!G$7:G$732,EUROSTAT_VBE_IND_2010!$B$7:$B$732,$D386,EUROSTAT_VBE_IND_2010!$C$7:$C$732,"*"&amp;RIGHT($A386,3)&amp;"*",EUROSTAT_VBE_IND_2010!$D$7:$D$732,"321*"))/1000</f>
        <v>0</v>
      </c>
      <c r="J386" s="198">
        <f>SUMIFS('IEA Bal_CH-IND'!$D$30:$D$329,'IEA Bal_CH-IND'!$A$30:$A$329,"*"&amp;RIGHT($B386,8),'IEA Bal_CH-IND'!$C$30:$C$329,'Aggregated Balance-IND_2010'!$E386)</f>
        <v>0</v>
      </c>
      <c r="K386" s="17">
        <f>(SUMIFS(EUROSTAT_VBE_IND_2010!H$7:H$732,EUROSTAT_VBE_IND_2010!$B$7:$B$732,$D386,EUROSTAT_VBE_IND_2010!$C$7:$C$732,"*"&amp;RIGHT($A386,3)&amp;"*",EUROSTAT_VBE_IND_2010!$D$7:$D$732,"321*"))/1000</f>
        <v>0</v>
      </c>
      <c r="L386" s="17">
        <f>(SUMIFS(EUROSTAT_VBE_IND_2010!I$7:I$732,EUROSTAT_VBE_IND_2010!$B$7:$B$732,$D386,EUROSTAT_VBE_IND_2010!$C$7:$C$732,"*"&amp;RIGHT($A386,3)&amp;"*",EUROSTAT_VBE_IND_2010!$D$7:$D$732,"321*"))/1000</f>
        <v>0</v>
      </c>
      <c r="M386" s="17">
        <f>(SUMIFS(EUROSTAT_VBE_IND_2010!J$7:J$732,EUROSTAT_VBE_IND_2010!$B$7:$B$732,$D386,EUROSTAT_VBE_IND_2010!$C$7:$C$732,"*"&amp;RIGHT($A386,3)&amp;"*",EUROSTAT_VBE_IND_2010!$D$7:$D$732,"321*"))/1000</f>
        <v>0</v>
      </c>
      <c r="N386" s="17">
        <f>(SUMIFS(EUROSTAT_VBE_IND_2010!K$7:K$732,EUROSTAT_VBE_IND_2010!$B$7:$B$732,$D386,EUROSTAT_VBE_IND_2010!$C$7:$C$732,"*"&amp;RIGHT($A386,3)&amp;"*",EUROSTAT_VBE_IND_2010!$D$7:$D$732,"321*"))/1000</f>
        <v>0</v>
      </c>
      <c r="O386" s="17">
        <f>(SUMIFS(EUROSTAT_VBE_IND_2010!L$7:L$732,EUROSTAT_VBE_IND_2010!$B$7:$B$732,$D386,EUROSTAT_VBE_IND_2010!$C$7:$C$732,"*"&amp;RIGHT($A386,3)&amp;"*",EUROSTAT_VBE_IND_2010!$D$7:$D$732,"321*"))/1000</f>
        <v>0</v>
      </c>
      <c r="P386" s="17">
        <f>(SUMIFS(EUROSTAT_VBE_IND_2010!M$7:M$732,EUROSTAT_VBE_IND_2010!$B$7:$B$732,$D386,EUROSTAT_VBE_IND_2010!$C$7:$C$732,"*"&amp;RIGHT($A386,3)&amp;"*",EUROSTAT_VBE_IND_2010!$D$7:$D$732,"321*"))/1000</f>
        <v>0</v>
      </c>
      <c r="Q386" s="17">
        <f>(SUMIFS(EUROSTAT_VBE_IND_2010!N$7:N$732,EUROSTAT_VBE_IND_2010!$B$7:$B$732,$D386,EUROSTAT_VBE_IND_2010!$C$7:$C$732,"*"&amp;RIGHT($A386,3)&amp;"*",EUROSTAT_VBE_IND_2010!$D$7:$D$732,"321*"))/1000</f>
        <v>0</v>
      </c>
      <c r="R386" s="17">
        <f>(SUMIFS(EUROSTAT_VBE_IND_2010!O$7:O$732,EUROSTAT_VBE_IND_2010!$B$7:$B$732,$D386,EUROSTAT_VBE_IND_2010!$C$7:$C$732,"*"&amp;RIGHT($A386,3)&amp;"*",EUROSTAT_VBE_IND_2010!$D$7:$D$732,"321*"))/1000</f>
        <v>0</v>
      </c>
      <c r="S386" s="17">
        <f>(SUMIFS(EUROSTAT_VBE_IND_2010!P$7:P$732,EUROSTAT_VBE_IND_2010!$B$7:$B$732,$D386,EUROSTAT_VBE_IND_2010!$C$7:$C$732,"*"&amp;RIGHT($A386,3)&amp;"*",EUROSTAT_VBE_IND_2010!$D$7:$D$732,"321*"))/1000</f>
        <v>0</v>
      </c>
      <c r="T386" s="17">
        <f>(SUMIFS(EUROSTAT_VBE_IND_2010!Q$7:Q$732,EUROSTAT_VBE_IND_2010!$B$7:$B$732,$D386,EUROSTAT_VBE_IND_2010!$C$7:$C$732,"*"&amp;RIGHT($A386,3)&amp;"*",EUROSTAT_VBE_IND_2010!$D$7:$D$732,"321*"))/1000</f>
        <v>0</v>
      </c>
      <c r="U386" s="17">
        <f>(SUMIFS(EUROSTAT_VBE_IND_2010!R$7:R$732,EUROSTAT_VBE_IND_2010!$B$7:$B$732,$D386,EUROSTAT_VBE_IND_2010!$C$7:$C$732,"*"&amp;RIGHT($A386,3)&amp;"*",EUROSTAT_VBE_IND_2010!$D$7:$D$732,"321*"))/1000</f>
        <v>0</v>
      </c>
      <c r="V386" s="17">
        <f>(SUMIFS(EUROSTAT_VBE_IND_2010!S$7:S$732,EUROSTAT_VBE_IND_2010!$B$7:$B$732,$D386,EUROSTAT_VBE_IND_2010!$C$7:$C$732,"*"&amp;RIGHT($A386,3)&amp;"*",EUROSTAT_VBE_IND_2010!$D$7:$D$732,"321*"))/1000</f>
        <v>0</v>
      </c>
      <c r="W386" s="17">
        <f>(SUMIFS(EUROSTAT_VBE_IND_2010!T$7:T$732,EUROSTAT_VBE_IND_2010!$B$7:$B$732,$D386,EUROSTAT_VBE_IND_2010!$C$7:$C$732,"*"&amp;RIGHT($A386,3)&amp;"*",EUROSTAT_VBE_IND_2010!$D$7:$D$732,"321*"))/1000</f>
        <v>0</v>
      </c>
      <c r="X386" s="17">
        <f>(SUMIFS(EUROSTAT_VBE_IND_2010!U$7:U$732,EUROSTAT_VBE_IND_2010!$B$7:$B$732,$D386,EUROSTAT_VBE_IND_2010!$C$7:$C$732,"*"&amp;RIGHT($A386,3)&amp;"*",EUROSTAT_VBE_IND_2010!$D$7:$D$732,"321*"))/1000</f>
        <v>0</v>
      </c>
      <c r="Y386" s="17">
        <f>(SUMIFS(EUROSTAT_VBE_IND_2010!V$7:V$732,EUROSTAT_VBE_IND_2010!$B$7:$B$732,$D386,EUROSTAT_VBE_IND_2010!$C$7:$C$732,"*"&amp;RIGHT($A386,3)&amp;"*",EUROSTAT_VBE_IND_2010!$D$7:$D$732,"321*"))/1000</f>
        <v>0</v>
      </c>
      <c r="Z386" s="17">
        <f>(SUMIFS(EUROSTAT_VBE_IND_2010!W$7:W$732,EUROSTAT_VBE_IND_2010!$B$7:$B$732,$D386,EUROSTAT_VBE_IND_2010!$C$7:$C$732,"*"&amp;RIGHT($A386,3)&amp;"*",EUROSTAT_VBE_IND_2010!$D$7:$D$732,"321*"))/1000</f>
        <v>0</v>
      </c>
      <c r="AA386" s="17">
        <f>(SUMIFS(EUROSTAT_VBE_IND_2010!X$7:X$732,EUROSTAT_VBE_IND_2010!$B$7:$B$732,$D386,EUROSTAT_VBE_IND_2010!$C$7:$C$732,"*"&amp;RIGHT($A386,3)&amp;"*",EUROSTAT_VBE_IND_2010!$D$7:$D$732,"321*"))/1000</f>
        <v>0</v>
      </c>
      <c r="AB386" s="17">
        <f>(SUMIFS(EUROSTAT_VBE_IND_2010!AA$7:AA$732,EUROSTAT_VBE_IND_2010!$B$7:$B$732,$D386,EUROSTAT_VBE_IND_2010!$C$7:$C$732,"*"&amp;RIGHT($A386,3)&amp;"*",EUROSTAT_VBE_IND_2010!$D$7:$D$732,"321*"))/1000</f>
        <v>0</v>
      </c>
      <c r="AC386" s="17">
        <f>(SUMIFS(EUROSTAT_VBE_IND_2010!AB$7:AB$732,EUROSTAT_VBE_IND_2010!$B$7:$B$732,$D386,EUROSTAT_VBE_IND_2010!$C$7:$C$732,"*"&amp;RIGHT($A386,3)&amp;"*",EUROSTAT_VBE_IND_2010!$D$7:$D$732,"321*"))/1000</f>
        <v>0</v>
      </c>
      <c r="AD386" s="17">
        <f>(SUMIFS(EUROSTAT_VBE_IND_2010!AC$7:AC$732,EUROSTAT_VBE_IND_2010!$B$7:$B$732,$D386,EUROSTAT_VBE_IND_2010!$C$7:$C$732,"*"&amp;RIGHT($A386,3)&amp;"*",EUROSTAT_VBE_IND_2010!$D$7:$D$732,"321*"))/1000</f>
        <v>0</v>
      </c>
      <c r="AE386" s="17">
        <f>(SUMIFS(EUROSTAT_VBE_IND_2010!AD$7:AD$732,EUROSTAT_VBE_IND_2010!$B$7:$B$732,$D386,EUROSTAT_VBE_IND_2010!$C$7:$C$732,"*"&amp;RIGHT($A386,3)&amp;"*",EUROSTAT_VBE_IND_2010!$D$7:$D$732,"321*"))/1000</f>
        <v>0</v>
      </c>
      <c r="AF386" s="17">
        <f>(SUMIFS(EUROSTAT_VBE_IND_2010!AE$7:AE$732,EUROSTAT_VBE_IND_2010!$B$7:$B$732,$D386,EUROSTAT_VBE_IND_2010!$C$7:$C$732,"*"&amp;RIGHT($A386,3)&amp;"*",EUROSTAT_VBE_IND_2010!$D$7:$D$732,"321*"))/1000</f>
        <v>0</v>
      </c>
      <c r="AG386" s="17">
        <f>(SUMIFS(EUROSTAT_VBE_IND_2010!AF$7:AF$732,EUROSTAT_VBE_IND_2010!$B$7:$B$732,$D386,EUROSTAT_VBE_IND_2010!$C$7:$C$732,"*"&amp;RIGHT($A386,3)&amp;"*",EUROSTAT_VBE_IND_2010!$D$7:$D$732,"321*"))/1000</f>
        <v>0</v>
      </c>
      <c r="AH386" s="17">
        <f>(SUMIFS(EUROSTAT_VBE_IND_2010!AH$7:AH$732,EUROSTAT_VBE_IND_2010!$B$7:$B$732,$D386,EUROSTAT_VBE_IND_2010!$C$7:$C$732,"*"&amp;RIGHT($A386,3)&amp;"*",EUROSTAT_VBE_IND_2010!$D$7:$D$732,"321*"))/1000</f>
        <v>0</v>
      </c>
      <c r="AI386" s="17">
        <f>(SUMIFS(EUROSTAT_VBE_IND_2010!AI$7:AI$732,EUROSTAT_VBE_IND_2010!$B$7:$B$732,$D386,EUROSTAT_VBE_IND_2010!$C$7:$C$732,"*"&amp;RIGHT($A386,3)&amp;"*",EUROSTAT_VBE_IND_2010!$D$7:$D$732,"321*"))/1000</f>
        <v>0</v>
      </c>
      <c r="AJ386" s="17">
        <f>(SUMIFS(EUROSTAT_VBE_IND_2010!AJ$7:AJ$732,EUROSTAT_VBE_IND_2010!$B$7:$B$732,$D386,EUROSTAT_VBE_IND_2010!$C$7:$C$732,"*"&amp;RIGHT($A386,3)&amp;"*",EUROSTAT_VBE_IND_2010!$D$7:$D$732,"321*"))/1000</f>
        <v>0</v>
      </c>
      <c r="AK386" s="17">
        <f>(SUMIFS(EUROSTAT_VBE_IND_2010!AK$7:AK$732,EUROSTAT_VBE_IND_2010!$B$7:$B$732,$D386,EUROSTAT_VBE_IND_2010!$C$7:$C$732,"*"&amp;RIGHT($A386,3)&amp;"*",EUROSTAT_VBE_IND_2010!$D$7:$D$732,"321*"))/1000</f>
        <v>0</v>
      </c>
      <c r="AL386" s="198">
        <f>SUMIFS('IEA Bal_AL-IND'!$D$30:$D$329,'IEA Bal_AL-IND'!$A$30:$A$329,"*"&amp;RIGHT($B386,8),'IEA Bal_AL-IND'!$C$30:$C$329,'Aggregated Balance-IND_2010'!$E386)</f>
        <v>0</v>
      </c>
      <c r="AM386" s="198">
        <f>SUMIFS('IEA Bal_BA-IND'!$D$30:$D$329,'IEA Bal_BA-IND'!$A$30:$A$329,"*"&amp;RIGHT($B386,8),'IEA Bal_BA-IND'!$C$30:$C$329,'Aggregated Balance-IND_2010'!$E386)</f>
        <v>0</v>
      </c>
      <c r="AN386" s="198">
        <f>SUMIFS('IEA Bal_KS-IND'!$D$30:$D$329,'IEA Bal_KS-IND'!$A$30:$A$329,"*"&amp;RIGHT($B386,8),'IEA Bal_KS-IND'!$C$30:$C$329,'Aggregated Balance-IND_2010'!$E386)</f>
        <v>0</v>
      </c>
      <c r="AO386" s="17">
        <f>(SUMIFS(EUROSTAT_VBE_IND_2010!Y$7:Y$732,EUROSTAT_VBE_IND_2010!$B$7:$B$732,$D386,EUROSTAT_VBE_IND_2010!$C$7:$C$732,"*"&amp;RIGHT($A386,3)&amp;"*",EUROSTAT_VBE_IND_2010!$D$7:$D$732,"321*"))/1000</f>
        <v>0</v>
      </c>
      <c r="AP386" s="17">
        <f>(SUMIFS(EUROSTAT_VBE_IND_2010!Z$7:Z$732,EUROSTAT_VBE_IND_2010!$B$7:$B$732,$D386,EUROSTAT_VBE_IND_2010!$C$7:$C$732,"*"&amp;RIGHT($A386,3)&amp;"*",EUROSTAT_VBE_IND_2010!$D$7:$D$732,"321*"))/1000</f>
        <v>0</v>
      </c>
      <c r="AQ386" s="17">
        <f>(SUMIFS(EUROSTAT_VBE_IND_2010!AG$7:AG$732,EUROSTAT_VBE_IND_2010!$B$7:$B$732,$D386,EUROSTAT_VBE_IND_2010!$C$7:$C$732,"*"&amp;RIGHT($A386,3)&amp;"*",EUROSTAT_VBE_IND_2010!$D$7:$D$732,"321*"))/1000</f>
        <v>0</v>
      </c>
    </row>
    <row r="387" spans="1:43">
      <c r="A387" t="str">
        <f>LEFT(EUROSTAT_VBE_IND_2010!$C$630,8)</f>
        <v>B_101852</v>
      </c>
      <c r="B387" s="28" t="s">
        <v>217</v>
      </c>
      <c r="C387" t="s">
        <v>293</v>
      </c>
      <c r="D387" t="s">
        <v>126</v>
      </c>
      <c r="E387" t="s">
        <v>234</v>
      </c>
      <c r="F387" t="s">
        <v>254</v>
      </c>
      <c r="G387" s="17">
        <f>(SUMIFS(EUROSTAT_VBE_IND_2010!E$7:E$732,EUROSTAT_VBE_IND_2010!$B$7:$B$732,$D387,EUROSTAT_VBE_IND_2010!$C$7:$C$732,"*"&amp;RIGHT($A387,3)&amp;"*",EUROSTAT_VBE_IND_2010!$D$7:$D$732,"3220*"))/1000</f>
        <v>0.414</v>
      </c>
      <c r="H387" s="17">
        <f>(SUMIFS(EUROSTAT_VBE_IND_2010!F$7:F$732,EUROSTAT_VBE_IND_2010!$B$7:$B$732,$D387,EUROSTAT_VBE_IND_2010!$C$7:$C$732,"*"&amp;RIGHT($A387,3)&amp;"*",EUROSTAT_VBE_IND_2010!$D$7:$D$732,"3220*"))/1000</f>
        <v>0</v>
      </c>
      <c r="I387" s="17">
        <f>(SUMIFS(EUROSTAT_VBE_IND_2010!G$7:G$732,EUROSTAT_VBE_IND_2010!$B$7:$B$732,$D387,EUROSTAT_VBE_IND_2010!$C$7:$C$732,"*"&amp;RIGHT($A387,3)&amp;"*",EUROSTAT_VBE_IND_2010!$D$7:$D$732,"3220*"))/1000</f>
        <v>0.092</v>
      </c>
      <c r="J387" s="198">
        <f>SUMIFS('IEA Bal_CH-IND'!$D$30:$D$329,'IEA Bal_CH-IND'!$A$30:$A$329,"*"&amp;RIGHT($B387,8),'IEA Bal_CH-IND'!$C$30:$C$329,'Aggregated Balance-IND_2010'!$E387)</f>
        <v>0</v>
      </c>
      <c r="K387" s="17">
        <f>(SUMIFS(EUROSTAT_VBE_IND_2010!H$7:H$732,EUROSTAT_VBE_IND_2010!$B$7:$B$732,$D387,EUROSTAT_VBE_IND_2010!$C$7:$C$732,"*"&amp;RIGHT($A387,3)&amp;"*",EUROSTAT_VBE_IND_2010!$D$7:$D$732,"3220*"))/1000</f>
        <v>0</v>
      </c>
      <c r="L387" s="17">
        <f>(SUMIFS(EUROSTAT_VBE_IND_2010!I$7:I$732,EUROSTAT_VBE_IND_2010!$B$7:$B$732,$D387,EUROSTAT_VBE_IND_2010!$C$7:$C$732,"*"&amp;RIGHT($A387,3)&amp;"*",EUROSTAT_VBE_IND_2010!$D$7:$D$732,"3220*"))/1000</f>
        <v>0.044</v>
      </c>
      <c r="M387" s="17">
        <f>(SUMIFS(EUROSTAT_VBE_IND_2010!J$7:J$732,EUROSTAT_VBE_IND_2010!$B$7:$B$732,$D387,EUROSTAT_VBE_IND_2010!$C$7:$C$732,"*"&amp;RIGHT($A387,3)&amp;"*",EUROSTAT_VBE_IND_2010!$D$7:$D$732,"3220*"))/1000</f>
        <v>0</v>
      </c>
      <c r="N387" s="17">
        <f>(SUMIFS(EUROSTAT_VBE_IND_2010!K$7:K$732,EUROSTAT_VBE_IND_2010!$B$7:$B$732,$D387,EUROSTAT_VBE_IND_2010!$C$7:$C$732,"*"&amp;RIGHT($A387,3)&amp;"*",EUROSTAT_VBE_IND_2010!$D$7:$D$732,"3220*"))/1000</f>
        <v>0.092</v>
      </c>
      <c r="O387" s="17">
        <f>(SUMIFS(EUROSTAT_VBE_IND_2010!L$7:L$732,EUROSTAT_VBE_IND_2010!$B$7:$B$732,$D387,EUROSTAT_VBE_IND_2010!$C$7:$C$732,"*"&amp;RIGHT($A387,3)&amp;"*",EUROSTAT_VBE_IND_2010!$D$7:$D$732,"3220*"))/1000</f>
        <v>0</v>
      </c>
      <c r="P387" s="17">
        <f>(SUMIFS(EUROSTAT_VBE_IND_2010!M$7:M$732,EUROSTAT_VBE_IND_2010!$B$7:$B$732,$D387,EUROSTAT_VBE_IND_2010!$C$7:$C$732,"*"&amp;RIGHT($A387,3)&amp;"*",EUROSTAT_VBE_IND_2010!$D$7:$D$732,"3220*"))/1000</f>
        <v>0</v>
      </c>
      <c r="Q387" s="17">
        <f>(SUMIFS(EUROSTAT_VBE_IND_2010!N$7:N$732,EUROSTAT_VBE_IND_2010!$B$7:$B$732,$D387,EUROSTAT_VBE_IND_2010!$C$7:$C$732,"*"&amp;RIGHT($A387,3)&amp;"*",EUROSTAT_VBE_IND_2010!$D$7:$D$732,"3220*"))/1000</f>
        <v>0.23</v>
      </c>
      <c r="R387" s="17">
        <f>(SUMIFS(EUROSTAT_VBE_IND_2010!O$7:O$732,EUROSTAT_VBE_IND_2010!$B$7:$B$732,$D387,EUROSTAT_VBE_IND_2010!$C$7:$C$732,"*"&amp;RIGHT($A387,3)&amp;"*",EUROSTAT_VBE_IND_2010!$D$7:$D$732,"3220*"))/1000</f>
        <v>0</v>
      </c>
      <c r="S387" s="17">
        <f>(SUMIFS(EUROSTAT_VBE_IND_2010!P$7:P$732,EUROSTAT_VBE_IND_2010!$B$7:$B$732,$D387,EUROSTAT_VBE_IND_2010!$C$7:$C$732,"*"&amp;RIGHT($A387,3)&amp;"*",EUROSTAT_VBE_IND_2010!$D$7:$D$732,"3220*"))/1000</f>
        <v>0</v>
      </c>
      <c r="T387" s="17">
        <f>(SUMIFS(EUROSTAT_VBE_IND_2010!Q$7:Q$732,EUROSTAT_VBE_IND_2010!$B$7:$B$732,$D387,EUROSTAT_VBE_IND_2010!$C$7:$C$732,"*"&amp;RIGHT($A387,3)&amp;"*",EUROSTAT_VBE_IND_2010!$D$7:$D$732,"3220*"))/1000</f>
        <v>0.094</v>
      </c>
      <c r="U387" s="17">
        <f>(SUMIFS(EUROSTAT_VBE_IND_2010!R$7:R$732,EUROSTAT_VBE_IND_2010!$B$7:$B$732,$D387,EUROSTAT_VBE_IND_2010!$C$7:$C$732,"*"&amp;RIGHT($A387,3)&amp;"*",EUROSTAT_VBE_IND_2010!$D$7:$D$732,"3220*"))/1000</f>
        <v>0.094</v>
      </c>
      <c r="V387" s="17">
        <f>(SUMIFS(EUROSTAT_VBE_IND_2010!S$7:S$732,EUROSTAT_VBE_IND_2010!$B$7:$B$732,$D387,EUROSTAT_VBE_IND_2010!$C$7:$C$732,"*"&amp;RIGHT($A387,3)&amp;"*",EUROSTAT_VBE_IND_2010!$D$7:$D$732,"3220*"))/1000</f>
        <v>0</v>
      </c>
      <c r="W387" s="17">
        <f>(SUMIFS(EUROSTAT_VBE_IND_2010!T$7:T$732,EUROSTAT_VBE_IND_2010!$B$7:$B$732,$D387,EUROSTAT_VBE_IND_2010!$C$7:$C$732,"*"&amp;RIGHT($A387,3)&amp;"*",EUROSTAT_VBE_IND_2010!$D$7:$D$732,"3220*"))/1000</f>
        <v>0</v>
      </c>
      <c r="X387" s="17">
        <f>(SUMIFS(EUROSTAT_VBE_IND_2010!U$7:U$732,EUROSTAT_VBE_IND_2010!$B$7:$B$732,$D387,EUROSTAT_VBE_IND_2010!$C$7:$C$732,"*"&amp;RIGHT($A387,3)&amp;"*",EUROSTAT_VBE_IND_2010!$D$7:$D$732,"3220*"))/1000</f>
        <v>0.046</v>
      </c>
      <c r="Y387" s="17">
        <f>(SUMIFS(EUROSTAT_VBE_IND_2010!V$7:V$732,EUROSTAT_VBE_IND_2010!$B$7:$B$732,$D387,EUROSTAT_VBE_IND_2010!$C$7:$C$732,"*"&amp;RIGHT($A387,3)&amp;"*",EUROSTAT_VBE_IND_2010!$D$7:$D$732,"3220*"))/1000</f>
        <v>0.139</v>
      </c>
      <c r="Z387" s="17">
        <f>(SUMIFS(EUROSTAT_VBE_IND_2010!W$7:W$732,EUROSTAT_VBE_IND_2010!$B$7:$B$732,$D387,EUROSTAT_VBE_IND_2010!$C$7:$C$732,"*"&amp;RIGHT($A387,3)&amp;"*",EUROSTAT_VBE_IND_2010!$D$7:$D$732,"3220*"))/1000</f>
        <v>0</v>
      </c>
      <c r="AA387" s="17">
        <f>(SUMIFS(EUROSTAT_VBE_IND_2010!X$7:X$732,EUROSTAT_VBE_IND_2010!$B$7:$B$732,$D387,EUROSTAT_VBE_IND_2010!$C$7:$C$732,"*"&amp;RIGHT($A387,3)&amp;"*",EUROSTAT_VBE_IND_2010!$D$7:$D$732,"3220*"))/1000</f>
        <v>0</v>
      </c>
      <c r="AB387" s="17">
        <f>(SUMIFS(EUROSTAT_VBE_IND_2010!AA$7:AA$732,EUROSTAT_VBE_IND_2010!$B$7:$B$732,$D387,EUROSTAT_VBE_IND_2010!$C$7:$C$732,"*"&amp;RIGHT($A387,3)&amp;"*",EUROSTAT_VBE_IND_2010!$D$7:$D$732,"3220*"))/1000</f>
        <v>0</v>
      </c>
      <c r="AC387" s="17">
        <f>(SUMIFS(EUROSTAT_VBE_IND_2010!AB$7:AB$732,EUROSTAT_VBE_IND_2010!$B$7:$B$732,$D387,EUROSTAT_VBE_IND_2010!$C$7:$C$732,"*"&amp;RIGHT($A387,3)&amp;"*",EUROSTAT_VBE_IND_2010!$D$7:$D$732,"3220*"))/1000</f>
        <v>0</v>
      </c>
      <c r="AD387" s="17">
        <f>(SUMIFS(EUROSTAT_VBE_IND_2010!AC$7:AC$732,EUROSTAT_VBE_IND_2010!$B$7:$B$732,$D387,EUROSTAT_VBE_IND_2010!$C$7:$C$732,"*"&amp;RIGHT($A387,3)&amp;"*",EUROSTAT_VBE_IND_2010!$D$7:$D$732,"3220*"))/1000</f>
        <v>0.784</v>
      </c>
      <c r="AE387" s="17">
        <f>(SUMIFS(EUROSTAT_VBE_IND_2010!AD$7:AD$732,EUROSTAT_VBE_IND_2010!$B$7:$B$732,$D387,EUROSTAT_VBE_IND_2010!$C$7:$C$732,"*"&amp;RIGHT($A387,3)&amp;"*",EUROSTAT_VBE_IND_2010!$D$7:$D$732,"3220*"))/1000</f>
        <v>0.092</v>
      </c>
      <c r="AF387" s="17">
        <f>(SUMIFS(EUROSTAT_VBE_IND_2010!AE$7:AE$732,EUROSTAT_VBE_IND_2010!$B$7:$B$732,$D387,EUROSTAT_VBE_IND_2010!$C$7:$C$732,"*"&amp;RIGHT($A387,3)&amp;"*",EUROSTAT_VBE_IND_2010!$D$7:$D$732,"3220*"))/1000</f>
        <v>0.506</v>
      </c>
      <c r="AG387" s="17">
        <f>(SUMIFS(EUROSTAT_VBE_IND_2010!AF$7:AF$732,EUROSTAT_VBE_IND_2010!$B$7:$B$732,$D387,EUROSTAT_VBE_IND_2010!$C$7:$C$732,"*"&amp;RIGHT($A387,3)&amp;"*",EUROSTAT_VBE_IND_2010!$D$7:$D$732,"3220*"))/1000</f>
        <v>2.936</v>
      </c>
      <c r="AH387" s="17">
        <f>(SUMIFS(EUROSTAT_VBE_IND_2010!AH$7:AH$732,EUROSTAT_VBE_IND_2010!$B$7:$B$732,$D387,EUROSTAT_VBE_IND_2010!$C$7:$C$732,"*"&amp;RIGHT($A387,3)&amp;"*",EUROSTAT_VBE_IND_2010!$D$7:$D$732,"3220*"))/1000</f>
        <v>0</v>
      </c>
      <c r="AI387" s="17">
        <f>(SUMIFS(EUROSTAT_VBE_IND_2010!AI$7:AI$732,EUROSTAT_VBE_IND_2010!$B$7:$B$732,$D387,EUROSTAT_VBE_IND_2010!$C$7:$C$732,"*"&amp;RIGHT($A387,3)&amp;"*",EUROSTAT_VBE_IND_2010!$D$7:$D$732,"3220*"))/1000</f>
        <v>0</v>
      </c>
      <c r="AJ387" s="17">
        <f>(SUMIFS(EUROSTAT_VBE_IND_2010!AJ$7:AJ$732,EUROSTAT_VBE_IND_2010!$B$7:$B$732,$D387,EUROSTAT_VBE_IND_2010!$C$7:$C$732,"*"&amp;RIGHT($A387,3)&amp;"*",EUROSTAT_VBE_IND_2010!$D$7:$D$732,"3220*"))/1000</f>
        <v>0.184</v>
      </c>
      <c r="AK387" s="17">
        <f>(SUMIFS(EUROSTAT_VBE_IND_2010!AK$7:AK$732,EUROSTAT_VBE_IND_2010!$B$7:$B$732,$D387,EUROSTAT_VBE_IND_2010!$C$7:$C$732,"*"&amp;RIGHT($A387,3)&amp;"*",EUROSTAT_VBE_IND_2010!$D$7:$D$732,"3220*"))/1000</f>
        <v>0</v>
      </c>
      <c r="AL387" s="198">
        <f>SUMIFS('IEA Bal_AL-IND'!$D$30:$D$329,'IEA Bal_AL-IND'!$A$30:$A$329,"*"&amp;RIGHT($B387,8),'IEA Bal_AL-IND'!$C$30:$C$329,'Aggregated Balance-IND_2010'!$E387)</f>
        <v>0</v>
      </c>
      <c r="AM387" s="198">
        <f>SUMIFS('IEA Bal_BA-IND'!$D$30:$D$329,'IEA Bal_BA-IND'!$A$30:$A$329,"*"&amp;RIGHT($B387,8),'IEA Bal_BA-IND'!$C$30:$C$329,'Aggregated Balance-IND_2010'!$E387)</f>
        <v>0</v>
      </c>
      <c r="AN387" s="198">
        <f>SUMIFS('IEA Bal_KS-IND'!$D$30:$D$329,'IEA Bal_KS-IND'!$A$30:$A$329,"*"&amp;RIGHT($B387,8),'IEA Bal_KS-IND'!$C$30:$C$329,'Aggregated Balance-IND_2010'!$E387)</f>
        <v>0</v>
      </c>
      <c r="AO387" s="17">
        <f>(SUMIFS(EUROSTAT_VBE_IND_2010!Y$7:Y$732,EUROSTAT_VBE_IND_2010!$B$7:$B$732,$D387,EUROSTAT_VBE_IND_2010!$C$7:$C$732,"*"&amp;RIGHT($A387,3)&amp;"*",EUROSTAT_VBE_IND_2010!$D$7:$D$732,"3220*"))/1000</f>
        <v>0</v>
      </c>
      <c r="AP387" s="17">
        <f>(SUMIFS(EUROSTAT_VBE_IND_2010!Z$7:Z$732,EUROSTAT_VBE_IND_2010!$B$7:$B$732,$D387,EUROSTAT_VBE_IND_2010!$C$7:$C$732,"*"&amp;RIGHT($A387,3)&amp;"*",EUROSTAT_VBE_IND_2010!$D$7:$D$732,"3220*"))/1000</f>
        <v>0</v>
      </c>
      <c r="AQ387" s="17">
        <f>(SUMIFS(EUROSTAT_VBE_IND_2010!AG$7:AG$732,EUROSTAT_VBE_IND_2010!$B$7:$B$732,$D387,EUROSTAT_VBE_IND_2010!$C$7:$C$732,"*"&amp;RIGHT($A387,3)&amp;"*",EUROSTAT_VBE_IND_2010!$D$7:$D$732,"3220*"))/1000</f>
        <v>0</v>
      </c>
    </row>
    <row r="388" spans="1:43">
      <c r="A388" t="str">
        <f>LEFT(EUROSTAT_VBE_IND_2010!$C$630,8)</f>
        <v>B_101852</v>
      </c>
      <c r="B388" s="28" t="s">
        <v>217</v>
      </c>
      <c r="C388" t="s">
        <v>293</v>
      </c>
      <c r="D388" t="s">
        <v>126</v>
      </c>
      <c r="E388" t="s">
        <v>235</v>
      </c>
      <c r="F388" t="s">
        <v>255</v>
      </c>
      <c r="G388" s="17">
        <f>(SUMIFS(EUROSTAT_VBE_IND_2010!E$7:E$732,EUROSTAT_VBE_IND_2010!$B$7:$B$732,$D388,EUROSTAT_VBE_IND_2010!$C$7:$C$732,"*"&amp;RIGHT($A388,3)&amp;"*",EUROSTAT_VBE_IND_2010!$D$7:$D$732,"323*"))/1000+(SUMIFS(EUROSTAT_VBE_IND_2010!E$7:E$732,EUROSTAT_VBE_IND_2010!$B$7:$B$732,$D388,EUROSTAT_VBE_IND_2010!$C$7:$C$732,"*"&amp;RIGHT($A388,3)&amp;"*",EUROSTAT_VBE_IND_2010!$D$7:$D$732,"324*"))/1000+(SUMIFS(EUROSTAT_VBE_IND_2010!E$7:E$732,EUROSTAT_VBE_IND_2010!$B$7:$B$732,$D388,EUROSTAT_VBE_IND_2010!$C$7:$C$732,"*"&amp;RIGHT($A388,3)&amp;"*",EUROSTAT_VBE_IND_2010!$D$7:$D$732,"3260*"))/1000</f>
        <v>13.299</v>
      </c>
      <c r="H388" s="17">
        <f>(SUMIFS(EUROSTAT_VBE_IND_2010!F$7:F$732,EUROSTAT_VBE_IND_2010!$B$7:$B$732,$D388,EUROSTAT_VBE_IND_2010!$C$7:$C$732,"*"&amp;RIGHT($A388,3)&amp;"*",EUROSTAT_VBE_IND_2010!$D$7:$D$732,"323*"))/1000+(SUMIFS(EUROSTAT_VBE_IND_2010!F$7:F$732,EUROSTAT_VBE_IND_2010!$B$7:$B$732,$D388,EUROSTAT_VBE_IND_2010!$C$7:$C$732,"*"&amp;RIGHT($A388,3)&amp;"*",EUROSTAT_VBE_IND_2010!$D$7:$D$732,"324*"))/1000+(SUMIFS(EUROSTAT_VBE_IND_2010!F$7:F$732,EUROSTAT_VBE_IND_2010!$B$7:$B$732,$D388,EUROSTAT_VBE_IND_2010!$C$7:$C$732,"*"&amp;RIGHT($A388,3)&amp;"*",EUROSTAT_VBE_IND_2010!$D$7:$D$732,"3260*"))/1000</f>
        <v>1.853</v>
      </c>
      <c r="I388" s="17">
        <f>(SUMIFS(EUROSTAT_VBE_IND_2010!G$7:G$732,EUROSTAT_VBE_IND_2010!$B$7:$B$732,$D388,EUROSTAT_VBE_IND_2010!$C$7:$C$732,"*"&amp;RIGHT($A388,3)&amp;"*",EUROSTAT_VBE_IND_2010!$D$7:$D$732,"323*"))/1000+(SUMIFS(EUROSTAT_VBE_IND_2010!G$7:G$732,EUROSTAT_VBE_IND_2010!$B$7:$B$732,$D388,EUROSTAT_VBE_IND_2010!$C$7:$C$732,"*"&amp;RIGHT($A388,3)&amp;"*",EUROSTAT_VBE_IND_2010!$D$7:$D$732,"324*"))/1000+(SUMIFS(EUROSTAT_VBE_IND_2010!G$7:G$732,EUROSTAT_VBE_IND_2010!$B$7:$B$732,$D388,EUROSTAT_VBE_IND_2010!$C$7:$C$732,"*"&amp;RIGHT($A388,3)&amp;"*",EUROSTAT_VBE_IND_2010!$D$7:$D$732,"3260*"))/1000</f>
        <v>0.888</v>
      </c>
      <c r="J388" s="198">
        <f>SUMIFS('IEA Bal_CH-IND'!$D$30:$D$329,'IEA Bal_CH-IND'!$A$30:$A$329,"*"&amp;RIGHT($B388,8),'IEA Bal_CH-IND'!$C$30:$C$329,'Aggregated Balance-IND_2010'!$E388)</f>
        <v>3.7914</v>
      </c>
      <c r="K388" s="17">
        <f>(SUMIFS(EUROSTAT_VBE_IND_2010!H$7:H$732,EUROSTAT_VBE_IND_2010!$B$7:$B$732,$D388,EUROSTAT_VBE_IND_2010!$C$7:$C$732,"*"&amp;RIGHT($A388,3)&amp;"*",EUROSTAT_VBE_IND_2010!$D$7:$D$732,"323*"))/1000+(SUMIFS(EUROSTAT_VBE_IND_2010!H$7:H$732,EUROSTAT_VBE_IND_2010!$B$7:$B$732,$D388,EUROSTAT_VBE_IND_2010!$C$7:$C$732,"*"&amp;RIGHT($A388,3)&amp;"*",EUROSTAT_VBE_IND_2010!$D$7:$D$732,"324*"))/1000+(SUMIFS(EUROSTAT_VBE_IND_2010!H$7:H$732,EUROSTAT_VBE_IND_2010!$B$7:$B$732,$D388,EUROSTAT_VBE_IND_2010!$C$7:$C$732,"*"&amp;RIGHT($A388,3)&amp;"*",EUROSTAT_VBE_IND_2010!$D$7:$D$732,"3260*"))/1000</f>
        <v>0</v>
      </c>
      <c r="L388" s="17">
        <f>(SUMIFS(EUROSTAT_VBE_IND_2010!I$7:I$732,EUROSTAT_VBE_IND_2010!$B$7:$B$732,$D388,EUROSTAT_VBE_IND_2010!$C$7:$C$732,"*"&amp;RIGHT($A388,3)&amp;"*",EUROSTAT_VBE_IND_2010!$D$7:$D$732,"323*"))/1000+(SUMIFS(EUROSTAT_VBE_IND_2010!I$7:I$732,EUROSTAT_VBE_IND_2010!$B$7:$B$732,$D388,EUROSTAT_VBE_IND_2010!$C$7:$C$732,"*"&amp;RIGHT($A388,3)&amp;"*",EUROSTAT_VBE_IND_2010!$D$7:$D$732,"324*"))/1000+(SUMIFS(EUROSTAT_VBE_IND_2010!I$7:I$732,EUROSTAT_VBE_IND_2010!$B$7:$B$732,$D388,EUROSTAT_VBE_IND_2010!$C$7:$C$732,"*"&amp;RIGHT($A388,3)&amp;"*",EUROSTAT_VBE_IND_2010!$D$7:$D$732,"3260*"))/1000</f>
        <v>2.095</v>
      </c>
      <c r="M388" s="17">
        <f>(SUMIFS(EUROSTAT_VBE_IND_2010!J$7:J$732,EUROSTAT_VBE_IND_2010!$B$7:$B$732,$D388,EUROSTAT_VBE_IND_2010!$C$7:$C$732,"*"&amp;RIGHT($A388,3)&amp;"*",EUROSTAT_VBE_IND_2010!$D$7:$D$732,"323*"))/1000+(SUMIFS(EUROSTAT_VBE_IND_2010!J$7:J$732,EUROSTAT_VBE_IND_2010!$B$7:$B$732,$D388,EUROSTAT_VBE_IND_2010!$C$7:$C$732,"*"&amp;RIGHT($A388,3)&amp;"*",EUROSTAT_VBE_IND_2010!$D$7:$D$732,"324*"))/1000+(SUMIFS(EUROSTAT_VBE_IND_2010!J$7:J$732,EUROSTAT_VBE_IND_2010!$B$7:$B$732,$D388,EUROSTAT_VBE_IND_2010!$C$7:$C$732,"*"&amp;RIGHT($A388,3)&amp;"*",EUROSTAT_VBE_IND_2010!$D$7:$D$732,"3260*"))/1000</f>
        <v>0</v>
      </c>
      <c r="N388" s="17">
        <f>(SUMIFS(EUROSTAT_VBE_IND_2010!K$7:K$732,EUROSTAT_VBE_IND_2010!$B$7:$B$732,$D388,EUROSTAT_VBE_IND_2010!$C$7:$C$732,"*"&amp;RIGHT($A388,3)&amp;"*",EUROSTAT_VBE_IND_2010!$D$7:$D$732,"323*"))/1000+(SUMIFS(EUROSTAT_VBE_IND_2010!K$7:K$732,EUROSTAT_VBE_IND_2010!$B$7:$B$732,$D388,EUROSTAT_VBE_IND_2010!$C$7:$C$732,"*"&amp;RIGHT($A388,3)&amp;"*",EUROSTAT_VBE_IND_2010!$D$7:$D$732,"324*"))/1000+(SUMIFS(EUROSTAT_VBE_IND_2010!K$7:K$732,EUROSTAT_VBE_IND_2010!$B$7:$B$732,$D388,EUROSTAT_VBE_IND_2010!$C$7:$C$732,"*"&amp;RIGHT($A388,3)&amp;"*",EUROSTAT_VBE_IND_2010!$D$7:$D$732,"3260*"))/1000</f>
        <v>5.362</v>
      </c>
      <c r="O388" s="17">
        <f>(SUMIFS(EUROSTAT_VBE_IND_2010!L$7:L$732,EUROSTAT_VBE_IND_2010!$B$7:$B$732,$D388,EUROSTAT_VBE_IND_2010!$C$7:$C$732,"*"&amp;RIGHT($A388,3)&amp;"*",EUROSTAT_VBE_IND_2010!$D$7:$D$732,"323*"))/1000+(SUMIFS(EUROSTAT_VBE_IND_2010!L$7:L$732,EUROSTAT_VBE_IND_2010!$B$7:$B$732,$D388,EUROSTAT_VBE_IND_2010!$C$7:$C$732,"*"&amp;RIGHT($A388,3)&amp;"*",EUROSTAT_VBE_IND_2010!$D$7:$D$732,"324*"))/1000+(SUMIFS(EUROSTAT_VBE_IND_2010!L$7:L$732,EUROSTAT_VBE_IND_2010!$B$7:$B$732,$D388,EUROSTAT_VBE_IND_2010!$C$7:$C$732,"*"&amp;RIGHT($A388,3)&amp;"*",EUROSTAT_VBE_IND_2010!$D$7:$D$732,"3260*"))/1000</f>
        <v>0.888</v>
      </c>
      <c r="P388" s="17">
        <f>(SUMIFS(EUROSTAT_VBE_IND_2010!M$7:M$732,EUROSTAT_VBE_IND_2010!$B$7:$B$732,$D388,EUROSTAT_VBE_IND_2010!$C$7:$C$732,"*"&amp;RIGHT($A388,3)&amp;"*",EUROSTAT_VBE_IND_2010!$D$7:$D$732,"323*"))/1000+(SUMIFS(EUROSTAT_VBE_IND_2010!M$7:M$732,EUROSTAT_VBE_IND_2010!$B$7:$B$732,$D388,EUROSTAT_VBE_IND_2010!$C$7:$C$732,"*"&amp;RIGHT($A388,3)&amp;"*",EUROSTAT_VBE_IND_2010!$D$7:$D$732,"324*"))/1000+(SUMIFS(EUROSTAT_VBE_IND_2010!M$7:M$732,EUROSTAT_VBE_IND_2010!$B$7:$B$732,$D388,EUROSTAT_VBE_IND_2010!$C$7:$C$732,"*"&amp;RIGHT($A388,3)&amp;"*",EUROSTAT_VBE_IND_2010!$D$7:$D$732,"3260*"))/1000</f>
        <v>4.686</v>
      </c>
      <c r="Q388" s="17">
        <f>(SUMIFS(EUROSTAT_VBE_IND_2010!N$7:N$732,EUROSTAT_VBE_IND_2010!$B$7:$B$732,$D388,EUROSTAT_VBE_IND_2010!$C$7:$C$732,"*"&amp;RIGHT($A388,3)&amp;"*",EUROSTAT_VBE_IND_2010!$D$7:$D$732,"323*"))/1000+(SUMIFS(EUROSTAT_VBE_IND_2010!N$7:N$732,EUROSTAT_VBE_IND_2010!$B$7:$B$732,$D388,EUROSTAT_VBE_IND_2010!$C$7:$C$732,"*"&amp;RIGHT($A388,3)&amp;"*",EUROSTAT_VBE_IND_2010!$D$7:$D$732,"324*"))/1000+(SUMIFS(EUROSTAT_VBE_IND_2010!N$7:N$732,EUROSTAT_VBE_IND_2010!$B$7:$B$732,$D388,EUROSTAT_VBE_IND_2010!$C$7:$C$732,"*"&amp;RIGHT($A388,3)&amp;"*",EUROSTAT_VBE_IND_2010!$D$7:$D$732,"3260*"))/1000</f>
        <v>2.617</v>
      </c>
      <c r="R388" s="17">
        <f>(SUMIFS(EUROSTAT_VBE_IND_2010!O$7:O$732,EUROSTAT_VBE_IND_2010!$B$7:$B$732,$D388,EUROSTAT_VBE_IND_2010!$C$7:$C$732,"*"&amp;RIGHT($A388,3)&amp;"*",EUROSTAT_VBE_IND_2010!$D$7:$D$732,"323*"))/1000+(SUMIFS(EUROSTAT_VBE_IND_2010!O$7:O$732,EUROSTAT_VBE_IND_2010!$B$7:$B$732,$D388,EUROSTAT_VBE_IND_2010!$C$7:$C$732,"*"&amp;RIGHT($A388,3)&amp;"*",EUROSTAT_VBE_IND_2010!$D$7:$D$732,"324*"))/1000+(SUMIFS(EUROSTAT_VBE_IND_2010!O$7:O$732,EUROSTAT_VBE_IND_2010!$B$7:$B$732,$D388,EUROSTAT_VBE_IND_2010!$C$7:$C$732,"*"&amp;RIGHT($A388,3)&amp;"*",EUROSTAT_VBE_IND_2010!$D$7:$D$732,"3260*"))/1000</f>
        <v>13.568</v>
      </c>
      <c r="S388" s="17">
        <f>(SUMIFS(EUROSTAT_VBE_IND_2010!P$7:P$732,EUROSTAT_VBE_IND_2010!$B$7:$B$732,$D388,EUROSTAT_VBE_IND_2010!$C$7:$C$732,"*"&amp;RIGHT($A388,3)&amp;"*",EUROSTAT_VBE_IND_2010!$D$7:$D$732,"323*"))/1000+(SUMIFS(EUROSTAT_VBE_IND_2010!P$7:P$732,EUROSTAT_VBE_IND_2010!$B$7:$B$732,$D388,EUROSTAT_VBE_IND_2010!$C$7:$C$732,"*"&amp;RIGHT($A388,3)&amp;"*",EUROSTAT_VBE_IND_2010!$D$7:$D$732,"324*"))/1000+(SUMIFS(EUROSTAT_VBE_IND_2010!P$7:P$732,EUROSTAT_VBE_IND_2010!$B$7:$B$732,$D388,EUROSTAT_VBE_IND_2010!$C$7:$C$732,"*"&amp;RIGHT($A388,3)&amp;"*",EUROSTAT_VBE_IND_2010!$D$7:$D$732,"3260*"))/1000</f>
        <v>25.74</v>
      </c>
      <c r="T388" s="17">
        <f>(SUMIFS(EUROSTAT_VBE_IND_2010!Q$7:Q$732,EUROSTAT_VBE_IND_2010!$B$7:$B$732,$D388,EUROSTAT_VBE_IND_2010!$C$7:$C$732,"*"&amp;RIGHT($A388,3)&amp;"*",EUROSTAT_VBE_IND_2010!$D$7:$D$732,"323*"))/1000+(SUMIFS(EUROSTAT_VBE_IND_2010!Q$7:Q$732,EUROSTAT_VBE_IND_2010!$B$7:$B$732,$D388,EUROSTAT_VBE_IND_2010!$C$7:$C$732,"*"&amp;RIGHT($A388,3)&amp;"*",EUROSTAT_VBE_IND_2010!$D$7:$D$732,"324*"))/1000+(SUMIFS(EUROSTAT_VBE_IND_2010!Q$7:Q$732,EUROSTAT_VBE_IND_2010!$B$7:$B$732,$D388,EUROSTAT_VBE_IND_2010!$C$7:$C$732,"*"&amp;RIGHT($A388,3)&amp;"*",EUROSTAT_VBE_IND_2010!$D$7:$D$732,"3260*"))/1000</f>
        <v>4.878</v>
      </c>
      <c r="U388" s="17">
        <f>(SUMIFS(EUROSTAT_VBE_IND_2010!R$7:R$732,EUROSTAT_VBE_IND_2010!$B$7:$B$732,$D388,EUROSTAT_VBE_IND_2010!$C$7:$C$732,"*"&amp;RIGHT($A388,3)&amp;"*",EUROSTAT_VBE_IND_2010!$D$7:$D$732,"323*"))/1000+(SUMIFS(EUROSTAT_VBE_IND_2010!R$7:R$732,EUROSTAT_VBE_IND_2010!$B$7:$B$732,$D388,EUROSTAT_VBE_IND_2010!$C$7:$C$732,"*"&amp;RIGHT($A388,3)&amp;"*",EUROSTAT_VBE_IND_2010!$D$7:$D$732,"324*"))/1000+(SUMIFS(EUROSTAT_VBE_IND_2010!R$7:R$732,EUROSTAT_VBE_IND_2010!$B$7:$B$732,$D388,EUROSTAT_VBE_IND_2010!$C$7:$C$732,"*"&amp;RIGHT($A388,3)&amp;"*",EUROSTAT_VBE_IND_2010!$D$7:$D$732,"3260*"))/1000</f>
        <v>0.63</v>
      </c>
      <c r="V388" s="17">
        <f>(SUMIFS(EUROSTAT_VBE_IND_2010!S$7:S$732,EUROSTAT_VBE_IND_2010!$B$7:$B$732,$D388,EUROSTAT_VBE_IND_2010!$C$7:$C$732,"*"&amp;RIGHT($A388,3)&amp;"*",EUROSTAT_VBE_IND_2010!$D$7:$D$732,"323*"))/1000+(SUMIFS(EUROSTAT_VBE_IND_2010!S$7:S$732,EUROSTAT_VBE_IND_2010!$B$7:$B$732,$D388,EUROSTAT_VBE_IND_2010!$C$7:$C$732,"*"&amp;RIGHT($A388,3)&amp;"*",EUROSTAT_VBE_IND_2010!$D$7:$D$732,"324*"))/1000+(SUMIFS(EUROSTAT_VBE_IND_2010!S$7:S$732,EUROSTAT_VBE_IND_2010!$B$7:$B$732,$D388,EUROSTAT_VBE_IND_2010!$C$7:$C$732,"*"&amp;RIGHT($A388,3)&amp;"*",EUROSTAT_VBE_IND_2010!$D$7:$D$732,"3260*"))/1000</f>
        <v>0</v>
      </c>
      <c r="W388" s="17">
        <f>(SUMIFS(EUROSTAT_VBE_IND_2010!T$7:T$732,EUROSTAT_VBE_IND_2010!$B$7:$B$732,$D388,EUROSTAT_VBE_IND_2010!$C$7:$C$732,"*"&amp;RIGHT($A388,3)&amp;"*",EUROSTAT_VBE_IND_2010!$D$7:$D$732,"323*"))/1000+(SUMIFS(EUROSTAT_VBE_IND_2010!T$7:T$732,EUROSTAT_VBE_IND_2010!$B$7:$B$732,$D388,EUROSTAT_VBE_IND_2010!$C$7:$C$732,"*"&amp;RIGHT($A388,3)&amp;"*",EUROSTAT_VBE_IND_2010!$D$7:$D$732,"324*"))/1000+(SUMIFS(EUROSTAT_VBE_IND_2010!T$7:T$732,EUROSTAT_VBE_IND_2010!$B$7:$B$732,$D388,EUROSTAT_VBE_IND_2010!$C$7:$C$732,"*"&amp;RIGHT($A388,3)&amp;"*",EUROSTAT_VBE_IND_2010!$D$7:$D$732,"3260*"))/1000</f>
        <v>1.158</v>
      </c>
      <c r="X388" s="17">
        <f>(SUMIFS(EUROSTAT_VBE_IND_2010!U$7:U$732,EUROSTAT_VBE_IND_2010!$B$7:$B$732,$D388,EUROSTAT_VBE_IND_2010!$C$7:$C$732,"*"&amp;RIGHT($A388,3)&amp;"*",EUROSTAT_VBE_IND_2010!$D$7:$D$732,"323*"))/1000+(SUMIFS(EUROSTAT_VBE_IND_2010!U$7:U$732,EUROSTAT_VBE_IND_2010!$B$7:$B$732,$D388,EUROSTAT_VBE_IND_2010!$C$7:$C$732,"*"&amp;RIGHT($A388,3)&amp;"*",EUROSTAT_VBE_IND_2010!$D$7:$D$732,"324*"))/1000+(SUMIFS(EUROSTAT_VBE_IND_2010!U$7:U$732,EUROSTAT_VBE_IND_2010!$B$7:$B$732,$D388,EUROSTAT_VBE_IND_2010!$C$7:$C$732,"*"&amp;RIGHT($A388,3)&amp;"*",EUROSTAT_VBE_IND_2010!$D$7:$D$732,"3260*"))/1000</f>
        <v>2.13</v>
      </c>
      <c r="Y388" s="17">
        <f>(SUMIFS(EUROSTAT_VBE_IND_2010!V$7:V$732,EUROSTAT_VBE_IND_2010!$B$7:$B$732,$D388,EUROSTAT_VBE_IND_2010!$C$7:$C$732,"*"&amp;RIGHT($A388,3)&amp;"*",EUROSTAT_VBE_IND_2010!$D$7:$D$732,"323*"))/1000+(SUMIFS(EUROSTAT_VBE_IND_2010!V$7:V$732,EUROSTAT_VBE_IND_2010!$B$7:$B$732,$D388,EUROSTAT_VBE_IND_2010!$C$7:$C$732,"*"&amp;RIGHT($A388,3)&amp;"*",EUROSTAT_VBE_IND_2010!$D$7:$D$732,"324*"))/1000+(SUMIFS(EUROSTAT_VBE_IND_2010!V$7:V$732,EUROSTAT_VBE_IND_2010!$B$7:$B$732,$D388,EUROSTAT_VBE_IND_2010!$C$7:$C$732,"*"&amp;RIGHT($A388,3)&amp;"*",EUROSTAT_VBE_IND_2010!$D$7:$D$732,"3260*"))/1000</f>
        <v>0.476</v>
      </c>
      <c r="Z388" s="17">
        <f>(SUMIFS(EUROSTAT_VBE_IND_2010!W$7:W$732,EUROSTAT_VBE_IND_2010!$B$7:$B$732,$D388,EUROSTAT_VBE_IND_2010!$C$7:$C$732,"*"&amp;RIGHT($A388,3)&amp;"*",EUROSTAT_VBE_IND_2010!$D$7:$D$732,"323*"))/1000+(SUMIFS(EUROSTAT_VBE_IND_2010!W$7:W$732,EUROSTAT_VBE_IND_2010!$B$7:$B$732,$D388,EUROSTAT_VBE_IND_2010!$C$7:$C$732,"*"&amp;RIGHT($A388,3)&amp;"*",EUROSTAT_VBE_IND_2010!$D$7:$D$732,"324*"))/1000+(SUMIFS(EUROSTAT_VBE_IND_2010!W$7:W$732,EUROSTAT_VBE_IND_2010!$B$7:$B$732,$D388,EUROSTAT_VBE_IND_2010!$C$7:$C$732,"*"&amp;RIGHT($A388,3)&amp;"*",EUROSTAT_VBE_IND_2010!$D$7:$D$732,"3260*"))/1000</f>
        <v>0.127</v>
      </c>
      <c r="AA388" s="17">
        <f>(SUMIFS(EUROSTAT_VBE_IND_2010!X$7:X$732,EUROSTAT_VBE_IND_2010!$B$7:$B$732,$D388,EUROSTAT_VBE_IND_2010!$C$7:$C$732,"*"&amp;RIGHT($A388,3)&amp;"*",EUROSTAT_VBE_IND_2010!$D$7:$D$732,"323*"))/1000+(SUMIFS(EUROSTAT_VBE_IND_2010!X$7:X$732,EUROSTAT_VBE_IND_2010!$B$7:$B$732,$D388,EUROSTAT_VBE_IND_2010!$C$7:$C$732,"*"&amp;RIGHT($A388,3)&amp;"*",EUROSTAT_VBE_IND_2010!$D$7:$D$732,"324*"))/1000+(SUMIFS(EUROSTAT_VBE_IND_2010!X$7:X$732,EUROSTAT_VBE_IND_2010!$B$7:$B$732,$D388,EUROSTAT_VBE_IND_2010!$C$7:$C$732,"*"&amp;RIGHT($A388,3)&amp;"*",EUROSTAT_VBE_IND_2010!$D$7:$D$732,"3260*"))/1000</f>
        <v>0.51</v>
      </c>
      <c r="AB388" s="17">
        <f>(SUMIFS(EUROSTAT_VBE_IND_2010!AA$7:AA$732,EUROSTAT_VBE_IND_2010!$B$7:$B$732,$D388,EUROSTAT_VBE_IND_2010!$C$7:$C$732,"*"&amp;RIGHT($A388,3)&amp;"*",EUROSTAT_VBE_IND_2010!$D$7:$D$732,"323*"))/1000+(SUMIFS(EUROSTAT_VBE_IND_2010!AA$7:AA$732,EUROSTAT_VBE_IND_2010!$B$7:$B$732,$D388,EUROSTAT_VBE_IND_2010!$C$7:$C$732,"*"&amp;RIGHT($A388,3)&amp;"*",EUROSTAT_VBE_IND_2010!$D$7:$D$732,"324*"))/1000+(SUMIFS(EUROSTAT_VBE_IND_2010!AA$7:AA$732,EUROSTAT_VBE_IND_2010!$B$7:$B$732,$D388,EUROSTAT_VBE_IND_2010!$C$7:$C$732,"*"&amp;RIGHT($A388,3)&amp;"*",EUROSTAT_VBE_IND_2010!$D$7:$D$732,"3260*"))/1000</f>
        <v>0</v>
      </c>
      <c r="AC388" s="17">
        <f>(SUMIFS(EUROSTAT_VBE_IND_2010!AB$7:AB$732,EUROSTAT_VBE_IND_2010!$B$7:$B$732,$D388,EUROSTAT_VBE_IND_2010!$C$7:$C$732,"*"&amp;RIGHT($A388,3)&amp;"*",EUROSTAT_VBE_IND_2010!$D$7:$D$732,"323*"))/1000+(SUMIFS(EUROSTAT_VBE_IND_2010!AB$7:AB$732,EUROSTAT_VBE_IND_2010!$B$7:$B$732,$D388,EUROSTAT_VBE_IND_2010!$C$7:$C$732,"*"&amp;RIGHT($A388,3)&amp;"*",EUROSTAT_VBE_IND_2010!$D$7:$D$732,"324*"))/1000+(SUMIFS(EUROSTAT_VBE_IND_2010!AB$7:AB$732,EUROSTAT_VBE_IND_2010!$B$7:$B$732,$D388,EUROSTAT_VBE_IND_2010!$C$7:$C$732,"*"&amp;RIGHT($A388,3)&amp;"*",EUROSTAT_VBE_IND_2010!$D$7:$D$732,"3260*"))/1000</f>
        <v>15.444</v>
      </c>
      <c r="AD388" s="17">
        <f>(SUMIFS(EUROSTAT_VBE_IND_2010!AC$7:AC$732,EUROSTAT_VBE_IND_2010!$B$7:$B$732,$D388,EUROSTAT_VBE_IND_2010!$C$7:$C$732,"*"&amp;RIGHT($A388,3)&amp;"*",EUROSTAT_VBE_IND_2010!$D$7:$D$732,"323*"))/1000+(SUMIFS(EUROSTAT_VBE_IND_2010!AC$7:AC$732,EUROSTAT_VBE_IND_2010!$B$7:$B$732,$D388,EUROSTAT_VBE_IND_2010!$C$7:$C$732,"*"&amp;RIGHT($A388,3)&amp;"*",EUROSTAT_VBE_IND_2010!$D$7:$D$732,"324*"))/1000+(SUMIFS(EUROSTAT_VBE_IND_2010!AC$7:AC$732,EUROSTAT_VBE_IND_2010!$B$7:$B$732,$D388,EUROSTAT_VBE_IND_2010!$C$7:$C$732,"*"&amp;RIGHT($A388,3)&amp;"*",EUROSTAT_VBE_IND_2010!$D$7:$D$732,"3260*"))/1000</f>
        <v>5.534</v>
      </c>
      <c r="AE388" s="17">
        <f>(SUMIFS(EUROSTAT_VBE_IND_2010!AD$7:AD$732,EUROSTAT_VBE_IND_2010!$B$7:$B$732,$D388,EUROSTAT_VBE_IND_2010!$C$7:$C$732,"*"&amp;RIGHT($A388,3)&amp;"*",EUROSTAT_VBE_IND_2010!$D$7:$D$732,"323*"))/1000+(SUMIFS(EUROSTAT_VBE_IND_2010!AD$7:AD$732,EUROSTAT_VBE_IND_2010!$B$7:$B$732,$D388,EUROSTAT_VBE_IND_2010!$C$7:$C$732,"*"&amp;RIGHT($A388,3)&amp;"*",EUROSTAT_VBE_IND_2010!$D$7:$D$732,"324*"))/1000+(SUMIFS(EUROSTAT_VBE_IND_2010!AD$7:AD$732,EUROSTAT_VBE_IND_2010!$B$7:$B$732,$D388,EUROSTAT_VBE_IND_2010!$C$7:$C$732,"*"&amp;RIGHT($A388,3)&amp;"*",EUROSTAT_VBE_IND_2010!$D$7:$D$732,"3260*"))/1000</f>
        <v>3.608</v>
      </c>
      <c r="AF388" s="17">
        <f>(SUMIFS(EUROSTAT_VBE_IND_2010!AE$7:AE$732,EUROSTAT_VBE_IND_2010!$B$7:$B$732,$D388,EUROSTAT_VBE_IND_2010!$C$7:$C$732,"*"&amp;RIGHT($A388,3)&amp;"*",EUROSTAT_VBE_IND_2010!$D$7:$D$732,"323*"))/1000+(SUMIFS(EUROSTAT_VBE_IND_2010!AE$7:AE$732,EUROSTAT_VBE_IND_2010!$B$7:$B$732,$D388,EUROSTAT_VBE_IND_2010!$C$7:$C$732,"*"&amp;RIGHT($A388,3)&amp;"*",EUROSTAT_VBE_IND_2010!$D$7:$D$732,"324*"))/1000+(SUMIFS(EUROSTAT_VBE_IND_2010!AE$7:AE$732,EUROSTAT_VBE_IND_2010!$B$7:$B$732,$D388,EUROSTAT_VBE_IND_2010!$C$7:$C$732,"*"&amp;RIGHT($A388,3)&amp;"*",EUROSTAT_VBE_IND_2010!$D$7:$D$732,"3260*"))/1000</f>
        <v>6.011</v>
      </c>
      <c r="AG388" s="17">
        <f>(SUMIFS(EUROSTAT_VBE_IND_2010!AF$7:AF$732,EUROSTAT_VBE_IND_2010!$B$7:$B$732,$D388,EUROSTAT_VBE_IND_2010!$C$7:$C$732,"*"&amp;RIGHT($A388,3)&amp;"*",EUROSTAT_VBE_IND_2010!$D$7:$D$732,"323*"))/1000+(SUMIFS(EUROSTAT_VBE_IND_2010!AF$7:AF$732,EUROSTAT_VBE_IND_2010!$B$7:$B$732,$D388,EUROSTAT_VBE_IND_2010!$C$7:$C$732,"*"&amp;RIGHT($A388,3)&amp;"*",EUROSTAT_VBE_IND_2010!$D$7:$D$732,"324*"))/1000+(SUMIFS(EUROSTAT_VBE_IND_2010!AF$7:AF$732,EUROSTAT_VBE_IND_2010!$B$7:$B$732,$D388,EUROSTAT_VBE_IND_2010!$C$7:$C$732,"*"&amp;RIGHT($A388,3)&amp;"*",EUROSTAT_VBE_IND_2010!$D$7:$D$732,"3260*"))/1000</f>
        <v>6.783</v>
      </c>
      <c r="AH388" s="17">
        <f>(SUMIFS(EUROSTAT_VBE_IND_2010!AH$7:AH$732,EUROSTAT_VBE_IND_2010!$B$7:$B$732,$D388,EUROSTAT_VBE_IND_2010!$C$7:$C$732,"*"&amp;RIGHT($A388,3)&amp;"*",EUROSTAT_VBE_IND_2010!$D$7:$D$732,"323*"))/1000+(SUMIFS(EUROSTAT_VBE_IND_2010!AH$7:AH$732,EUROSTAT_VBE_IND_2010!$B$7:$B$732,$D388,EUROSTAT_VBE_IND_2010!$C$7:$C$732,"*"&amp;RIGHT($A388,3)&amp;"*",EUROSTAT_VBE_IND_2010!$D$7:$D$732,"324*"))/1000+(SUMIFS(EUROSTAT_VBE_IND_2010!AH$7:AH$732,EUROSTAT_VBE_IND_2010!$B$7:$B$732,$D388,EUROSTAT_VBE_IND_2010!$C$7:$C$732,"*"&amp;RIGHT($A388,3)&amp;"*",EUROSTAT_VBE_IND_2010!$D$7:$D$732,"3260*"))/1000</f>
        <v>0</v>
      </c>
      <c r="AI388" s="17">
        <f>(SUMIFS(EUROSTAT_VBE_IND_2010!AI$7:AI$732,EUROSTAT_VBE_IND_2010!$B$7:$B$732,$D388,EUROSTAT_VBE_IND_2010!$C$7:$C$732,"*"&amp;RIGHT($A388,3)&amp;"*",EUROSTAT_VBE_IND_2010!$D$7:$D$732,"323*"))/1000+(SUMIFS(EUROSTAT_VBE_IND_2010!AI$7:AI$732,EUROSTAT_VBE_IND_2010!$B$7:$B$732,$D388,EUROSTAT_VBE_IND_2010!$C$7:$C$732,"*"&amp;RIGHT($A388,3)&amp;"*",EUROSTAT_VBE_IND_2010!$D$7:$D$732,"324*"))/1000+(SUMIFS(EUROSTAT_VBE_IND_2010!AI$7:AI$732,EUROSTAT_VBE_IND_2010!$B$7:$B$732,$D388,EUROSTAT_VBE_IND_2010!$C$7:$C$732,"*"&amp;RIGHT($A388,3)&amp;"*",EUROSTAT_VBE_IND_2010!$D$7:$D$732,"3260*"))/1000</f>
        <v>1.065</v>
      </c>
      <c r="AJ388" s="17">
        <f>(SUMIFS(EUROSTAT_VBE_IND_2010!AJ$7:AJ$732,EUROSTAT_VBE_IND_2010!$B$7:$B$732,$D388,EUROSTAT_VBE_IND_2010!$C$7:$C$732,"*"&amp;RIGHT($A388,3)&amp;"*",EUROSTAT_VBE_IND_2010!$D$7:$D$732,"323*"))/1000+(SUMIFS(EUROSTAT_VBE_IND_2010!AJ$7:AJ$732,EUROSTAT_VBE_IND_2010!$B$7:$B$732,$D388,EUROSTAT_VBE_IND_2010!$C$7:$C$732,"*"&amp;RIGHT($A388,3)&amp;"*",EUROSTAT_VBE_IND_2010!$D$7:$D$732,"324*"))/1000+(SUMIFS(EUROSTAT_VBE_IND_2010!AJ$7:AJ$732,EUROSTAT_VBE_IND_2010!$B$7:$B$732,$D388,EUROSTAT_VBE_IND_2010!$C$7:$C$732,"*"&amp;RIGHT($A388,3)&amp;"*",EUROSTAT_VBE_IND_2010!$D$7:$D$732,"3260*"))/1000</f>
        <v>0.3</v>
      </c>
      <c r="AK388" s="17">
        <f>(SUMIFS(EUROSTAT_VBE_IND_2010!AK$7:AK$732,EUROSTAT_VBE_IND_2010!$B$7:$B$732,$D388,EUROSTAT_VBE_IND_2010!$C$7:$C$732,"*"&amp;RIGHT($A388,3)&amp;"*",EUROSTAT_VBE_IND_2010!$D$7:$D$732,"323*"))/1000+(SUMIFS(EUROSTAT_VBE_IND_2010!AK$7:AK$732,EUROSTAT_VBE_IND_2010!$B$7:$B$732,$D388,EUROSTAT_VBE_IND_2010!$C$7:$C$732,"*"&amp;RIGHT($A388,3)&amp;"*",EUROSTAT_VBE_IND_2010!$D$7:$D$732,"324*"))/1000+(SUMIFS(EUROSTAT_VBE_IND_2010!AK$7:AK$732,EUROSTAT_VBE_IND_2010!$B$7:$B$732,$D388,EUROSTAT_VBE_IND_2010!$C$7:$C$732,"*"&amp;RIGHT($A388,3)&amp;"*",EUROSTAT_VBE_IND_2010!$D$7:$D$732,"3260*"))/1000</f>
        <v>1.404</v>
      </c>
      <c r="AL388" s="198">
        <f>SUMIFS('IEA Bal_AL-IND'!$D$30:$D$329,'IEA Bal_AL-IND'!$A$30:$A$329,"*"&amp;RIGHT($B388,8),'IEA Bal_AL-IND'!$C$30:$C$329,'Aggregated Balance-IND_2010'!$E388)</f>
        <v>0.04258</v>
      </c>
      <c r="AM388" s="198">
        <f>SUMIFS('IEA Bal_BA-IND'!$D$30:$D$329,'IEA Bal_BA-IND'!$A$30:$A$329,"*"&amp;RIGHT($B388,8),'IEA Bal_BA-IND'!$C$30:$C$329,'Aggregated Balance-IND_2010'!$E388)</f>
        <v>0</v>
      </c>
      <c r="AN388" s="198">
        <f>SUMIFS('IEA Bal_KS-IND'!$D$30:$D$329,'IEA Bal_KS-IND'!$A$30:$A$329,"*"&amp;RIGHT($B388,8),'IEA Bal_KS-IND'!$C$30:$C$329,'Aggregated Balance-IND_2010'!$E388)</f>
        <v>0</v>
      </c>
      <c r="AO388" s="17">
        <f>(SUMIFS(EUROSTAT_VBE_IND_2010!Y$7:Y$732,EUROSTAT_VBE_IND_2010!$B$7:$B$732,$D388,EUROSTAT_VBE_IND_2010!$C$7:$C$732,"*"&amp;RIGHT($A388,3)&amp;"*",EUROSTAT_VBE_IND_2010!$D$7:$D$732,"323*"))/1000+(SUMIFS(EUROSTAT_VBE_IND_2010!Y$7:Y$732,EUROSTAT_VBE_IND_2010!$B$7:$B$732,$D388,EUROSTAT_VBE_IND_2010!$C$7:$C$732,"*"&amp;RIGHT($A388,3)&amp;"*",EUROSTAT_VBE_IND_2010!$D$7:$D$732,"324*"))/1000+(SUMIFS(EUROSTAT_VBE_IND_2010!Y$7:Y$732,EUROSTAT_VBE_IND_2010!$B$7:$B$732,$D388,EUROSTAT_VBE_IND_2010!$C$7:$C$732,"*"&amp;RIGHT($A388,3)&amp;"*",EUROSTAT_VBE_IND_2010!$D$7:$D$732,"3260*"))/1000</f>
        <v>0</v>
      </c>
      <c r="AP388" s="17">
        <f>(SUMIFS(EUROSTAT_VBE_IND_2010!Z$7:Z$732,EUROSTAT_VBE_IND_2010!$B$7:$B$732,$D388,EUROSTAT_VBE_IND_2010!$C$7:$C$732,"*"&amp;RIGHT($A388,3)&amp;"*",EUROSTAT_VBE_IND_2010!$D$7:$D$732,"323*"))/1000+(SUMIFS(EUROSTAT_VBE_IND_2010!Z$7:Z$732,EUROSTAT_VBE_IND_2010!$B$7:$B$732,$D388,EUROSTAT_VBE_IND_2010!$C$7:$C$732,"*"&amp;RIGHT($A388,3)&amp;"*",EUROSTAT_VBE_IND_2010!$D$7:$D$732,"324*"))/1000+(SUMIFS(EUROSTAT_VBE_IND_2010!Z$7:Z$732,EUROSTAT_VBE_IND_2010!$B$7:$B$732,$D388,EUROSTAT_VBE_IND_2010!$C$7:$C$732,"*"&amp;RIGHT($A388,3)&amp;"*",EUROSTAT_VBE_IND_2010!$D$7:$D$732,"3260*"))/1000</f>
        <v>0.258</v>
      </c>
      <c r="AQ388" s="17">
        <f>(SUMIFS(EUROSTAT_VBE_IND_2010!AG$7:AG$732,EUROSTAT_VBE_IND_2010!$B$7:$B$732,$D388,EUROSTAT_VBE_IND_2010!$C$7:$C$732,"*"&amp;RIGHT($A388,3)&amp;"*",EUROSTAT_VBE_IND_2010!$D$7:$D$732,"323*"))/1000+(SUMIFS(EUROSTAT_VBE_IND_2010!AG$7:AG$732,EUROSTAT_VBE_IND_2010!$B$7:$B$732,$D388,EUROSTAT_VBE_IND_2010!$C$7:$C$732,"*"&amp;RIGHT($A388,3)&amp;"*",EUROSTAT_VBE_IND_2010!$D$7:$D$732,"324*"))/1000+(SUMIFS(EUROSTAT_VBE_IND_2010!AG$7:AG$732,EUROSTAT_VBE_IND_2010!$B$7:$B$732,$D388,EUROSTAT_VBE_IND_2010!$C$7:$C$732,"*"&amp;RIGHT($A388,3)&amp;"*",EUROSTAT_VBE_IND_2010!$D$7:$D$732,"3260*"))/1000</f>
        <v>0.131</v>
      </c>
    </row>
    <row r="389" spans="1:43">
      <c r="A389" t="str">
        <f>LEFT(EUROSTAT_VBE_IND_2010!$C$630,8)</f>
        <v>B_101852</v>
      </c>
      <c r="B389" s="28" t="s">
        <v>217</v>
      </c>
      <c r="C389" t="s">
        <v>293</v>
      </c>
      <c r="D389" t="s">
        <v>126</v>
      </c>
      <c r="E389" t="s">
        <v>236</v>
      </c>
      <c r="F389" t="s">
        <v>256</v>
      </c>
      <c r="G389" s="17">
        <f>(SUMIFS(EUROSTAT_VBE_IND_2010!E$7:E$732,EUROSTAT_VBE_IND_2010!$B$7:$B$732,$D389,EUROSTAT_VBE_IND_2010!$C$7:$C$732,"*"&amp;RIGHT($A389,3)&amp;"*",EUROSTAT_VBE_IND_2010!$D$7:$D$732,"3250*"))/1000</f>
        <v>0</v>
      </c>
      <c r="H389" s="17">
        <f>(SUMIFS(EUROSTAT_VBE_IND_2010!F$7:F$732,EUROSTAT_VBE_IND_2010!$B$7:$B$732,$D389,EUROSTAT_VBE_IND_2010!$C$7:$C$732,"*"&amp;RIGHT($A389,3)&amp;"*",EUROSTAT_VBE_IND_2010!$D$7:$D$732,"3250*"))/1000</f>
        <v>0</v>
      </c>
      <c r="I389" s="17">
        <f>(SUMIFS(EUROSTAT_VBE_IND_2010!G$7:G$732,EUROSTAT_VBE_IND_2010!$B$7:$B$732,$D389,EUROSTAT_VBE_IND_2010!$C$7:$C$732,"*"&amp;RIGHT($A389,3)&amp;"*",EUROSTAT_VBE_IND_2010!$D$7:$D$732,"3250*"))/1000</f>
        <v>0</v>
      </c>
      <c r="J389" s="198">
        <f>SUMIFS('IEA Bal_CH-IND'!$D$30:$D$329,'IEA Bal_CH-IND'!$A$30:$A$329,"*"&amp;RIGHT($B389,8),'IEA Bal_CH-IND'!$C$30:$C$329,'Aggregated Balance-IND_2010'!$E389)</f>
        <v>0</v>
      </c>
      <c r="K389" s="17">
        <f>(SUMIFS(EUROSTAT_VBE_IND_2010!H$7:H$732,EUROSTAT_VBE_IND_2010!$B$7:$B$732,$D389,EUROSTAT_VBE_IND_2010!$C$7:$C$732,"*"&amp;RIGHT($A389,3)&amp;"*",EUROSTAT_VBE_IND_2010!$D$7:$D$732,"3250*"))/1000</f>
        <v>0</v>
      </c>
      <c r="L389" s="17">
        <f>(SUMIFS(EUROSTAT_VBE_IND_2010!I$7:I$732,EUROSTAT_VBE_IND_2010!$B$7:$B$732,$D389,EUROSTAT_VBE_IND_2010!$C$7:$C$732,"*"&amp;RIGHT($A389,3)&amp;"*",EUROSTAT_VBE_IND_2010!$D$7:$D$732,"3250*"))/1000</f>
        <v>0</v>
      </c>
      <c r="M389" s="17">
        <f>(SUMIFS(EUROSTAT_VBE_IND_2010!J$7:J$732,EUROSTAT_VBE_IND_2010!$B$7:$B$732,$D389,EUROSTAT_VBE_IND_2010!$C$7:$C$732,"*"&amp;RIGHT($A389,3)&amp;"*",EUROSTAT_VBE_IND_2010!$D$7:$D$732,"3250*"))/1000</f>
        <v>0</v>
      </c>
      <c r="N389" s="17">
        <f>(SUMIFS(EUROSTAT_VBE_IND_2010!K$7:K$732,EUROSTAT_VBE_IND_2010!$B$7:$B$732,$D389,EUROSTAT_VBE_IND_2010!$C$7:$C$732,"*"&amp;RIGHT($A389,3)&amp;"*",EUROSTAT_VBE_IND_2010!$D$7:$D$732,"3250*"))/1000</f>
        <v>0</v>
      </c>
      <c r="O389" s="17">
        <f>(SUMIFS(EUROSTAT_VBE_IND_2010!L$7:L$732,EUROSTAT_VBE_IND_2010!$B$7:$B$732,$D389,EUROSTAT_VBE_IND_2010!$C$7:$C$732,"*"&amp;RIGHT($A389,3)&amp;"*",EUROSTAT_VBE_IND_2010!$D$7:$D$732,"3250*"))/1000</f>
        <v>0</v>
      </c>
      <c r="P389" s="17">
        <f>(SUMIFS(EUROSTAT_VBE_IND_2010!M$7:M$732,EUROSTAT_VBE_IND_2010!$B$7:$B$732,$D389,EUROSTAT_VBE_IND_2010!$C$7:$C$732,"*"&amp;RIGHT($A389,3)&amp;"*",EUROSTAT_VBE_IND_2010!$D$7:$D$732,"3250*"))/1000</f>
        <v>0</v>
      </c>
      <c r="Q389" s="17">
        <f>(SUMIFS(EUROSTAT_VBE_IND_2010!N$7:N$732,EUROSTAT_VBE_IND_2010!$B$7:$B$732,$D389,EUROSTAT_VBE_IND_2010!$C$7:$C$732,"*"&amp;RIGHT($A389,3)&amp;"*",EUROSTAT_VBE_IND_2010!$D$7:$D$732,"3250*"))/1000</f>
        <v>0</v>
      </c>
      <c r="R389" s="17">
        <f>(SUMIFS(EUROSTAT_VBE_IND_2010!O$7:O$732,EUROSTAT_VBE_IND_2010!$B$7:$B$732,$D389,EUROSTAT_VBE_IND_2010!$C$7:$C$732,"*"&amp;RIGHT($A389,3)&amp;"*",EUROSTAT_VBE_IND_2010!$D$7:$D$732,"3250*"))/1000</f>
        <v>0</v>
      </c>
      <c r="S389" s="17">
        <f>(SUMIFS(EUROSTAT_VBE_IND_2010!P$7:P$732,EUROSTAT_VBE_IND_2010!$B$7:$B$732,$D389,EUROSTAT_VBE_IND_2010!$C$7:$C$732,"*"&amp;RIGHT($A389,3)&amp;"*",EUROSTAT_VBE_IND_2010!$D$7:$D$732,"3250*"))/1000</f>
        <v>0</v>
      </c>
      <c r="T389" s="17">
        <f>(SUMIFS(EUROSTAT_VBE_IND_2010!Q$7:Q$732,EUROSTAT_VBE_IND_2010!$B$7:$B$732,$D389,EUROSTAT_VBE_IND_2010!$C$7:$C$732,"*"&amp;RIGHT($A389,3)&amp;"*",EUROSTAT_VBE_IND_2010!$D$7:$D$732,"3250*"))/1000</f>
        <v>0</v>
      </c>
      <c r="U389" s="17">
        <f>(SUMIFS(EUROSTAT_VBE_IND_2010!R$7:R$732,EUROSTAT_VBE_IND_2010!$B$7:$B$732,$D389,EUROSTAT_VBE_IND_2010!$C$7:$C$732,"*"&amp;RIGHT($A389,3)&amp;"*",EUROSTAT_VBE_IND_2010!$D$7:$D$732,"3250*"))/1000</f>
        <v>0</v>
      </c>
      <c r="V389" s="17">
        <f>(SUMIFS(EUROSTAT_VBE_IND_2010!S$7:S$732,EUROSTAT_VBE_IND_2010!$B$7:$B$732,$D389,EUROSTAT_VBE_IND_2010!$C$7:$C$732,"*"&amp;RIGHT($A389,3)&amp;"*",EUROSTAT_VBE_IND_2010!$D$7:$D$732,"3250*"))/1000</f>
        <v>0</v>
      </c>
      <c r="W389" s="17">
        <f>(SUMIFS(EUROSTAT_VBE_IND_2010!T$7:T$732,EUROSTAT_VBE_IND_2010!$B$7:$B$732,$D389,EUROSTAT_VBE_IND_2010!$C$7:$C$732,"*"&amp;RIGHT($A389,3)&amp;"*",EUROSTAT_VBE_IND_2010!$D$7:$D$732,"3250*"))/1000</f>
        <v>0</v>
      </c>
      <c r="X389" s="17">
        <f>(SUMIFS(EUROSTAT_VBE_IND_2010!U$7:U$732,EUROSTAT_VBE_IND_2010!$B$7:$B$732,$D389,EUROSTAT_VBE_IND_2010!$C$7:$C$732,"*"&amp;RIGHT($A389,3)&amp;"*",EUROSTAT_VBE_IND_2010!$D$7:$D$732,"3250*"))/1000</f>
        <v>0</v>
      </c>
      <c r="Y389" s="17">
        <f>(SUMIFS(EUROSTAT_VBE_IND_2010!V$7:V$732,EUROSTAT_VBE_IND_2010!$B$7:$B$732,$D389,EUROSTAT_VBE_IND_2010!$C$7:$C$732,"*"&amp;RIGHT($A389,3)&amp;"*",EUROSTAT_VBE_IND_2010!$D$7:$D$732,"3250*"))/1000</f>
        <v>0</v>
      </c>
      <c r="Z389" s="17">
        <f>(SUMIFS(EUROSTAT_VBE_IND_2010!W$7:W$732,EUROSTAT_VBE_IND_2010!$B$7:$B$732,$D389,EUROSTAT_VBE_IND_2010!$C$7:$C$732,"*"&amp;RIGHT($A389,3)&amp;"*",EUROSTAT_VBE_IND_2010!$D$7:$D$732,"3250*"))/1000</f>
        <v>0</v>
      </c>
      <c r="AA389" s="17">
        <f>(SUMIFS(EUROSTAT_VBE_IND_2010!X$7:X$732,EUROSTAT_VBE_IND_2010!$B$7:$B$732,$D389,EUROSTAT_VBE_IND_2010!$C$7:$C$732,"*"&amp;RIGHT($A389,3)&amp;"*",EUROSTAT_VBE_IND_2010!$D$7:$D$732,"3250*"))/1000</f>
        <v>0</v>
      </c>
      <c r="AB389" s="17">
        <f>(SUMIFS(EUROSTAT_VBE_IND_2010!AA$7:AA$732,EUROSTAT_VBE_IND_2010!$B$7:$B$732,$D389,EUROSTAT_VBE_IND_2010!$C$7:$C$732,"*"&amp;RIGHT($A389,3)&amp;"*",EUROSTAT_VBE_IND_2010!$D$7:$D$732,"3250*"))/1000</f>
        <v>0</v>
      </c>
      <c r="AC389" s="17">
        <f>(SUMIFS(EUROSTAT_VBE_IND_2010!AB$7:AB$732,EUROSTAT_VBE_IND_2010!$B$7:$B$732,$D389,EUROSTAT_VBE_IND_2010!$C$7:$C$732,"*"&amp;RIGHT($A389,3)&amp;"*",EUROSTAT_VBE_IND_2010!$D$7:$D$732,"3250*"))/1000</f>
        <v>0</v>
      </c>
      <c r="AD389" s="17">
        <f>(SUMIFS(EUROSTAT_VBE_IND_2010!AC$7:AC$732,EUROSTAT_VBE_IND_2010!$B$7:$B$732,$D389,EUROSTAT_VBE_IND_2010!$C$7:$C$732,"*"&amp;RIGHT($A389,3)&amp;"*",EUROSTAT_VBE_IND_2010!$D$7:$D$732,"3250*"))/1000</f>
        <v>0</v>
      </c>
      <c r="AE389" s="17">
        <f>(SUMIFS(EUROSTAT_VBE_IND_2010!AD$7:AD$732,EUROSTAT_VBE_IND_2010!$B$7:$B$732,$D389,EUROSTAT_VBE_IND_2010!$C$7:$C$732,"*"&amp;RIGHT($A389,3)&amp;"*",EUROSTAT_VBE_IND_2010!$D$7:$D$732,"3250*"))/1000</f>
        <v>0</v>
      </c>
      <c r="AF389" s="17">
        <f>(SUMIFS(EUROSTAT_VBE_IND_2010!AE$7:AE$732,EUROSTAT_VBE_IND_2010!$B$7:$B$732,$D389,EUROSTAT_VBE_IND_2010!$C$7:$C$732,"*"&amp;RIGHT($A389,3)&amp;"*",EUROSTAT_VBE_IND_2010!$D$7:$D$732,"3250*"))/1000</f>
        <v>0</v>
      </c>
      <c r="AG389" s="17">
        <f>(SUMIFS(EUROSTAT_VBE_IND_2010!AF$7:AF$732,EUROSTAT_VBE_IND_2010!$B$7:$B$732,$D389,EUROSTAT_VBE_IND_2010!$C$7:$C$732,"*"&amp;RIGHT($A389,3)&amp;"*",EUROSTAT_VBE_IND_2010!$D$7:$D$732,"3250*"))/1000</f>
        <v>0</v>
      </c>
      <c r="AH389" s="17">
        <f>(SUMIFS(EUROSTAT_VBE_IND_2010!AH$7:AH$732,EUROSTAT_VBE_IND_2010!$B$7:$B$732,$D389,EUROSTAT_VBE_IND_2010!$C$7:$C$732,"*"&amp;RIGHT($A389,3)&amp;"*",EUROSTAT_VBE_IND_2010!$D$7:$D$732,"3250*"))/1000</f>
        <v>0</v>
      </c>
      <c r="AI389" s="17">
        <f>(SUMIFS(EUROSTAT_VBE_IND_2010!AI$7:AI$732,EUROSTAT_VBE_IND_2010!$B$7:$B$732,$D389,EUROSTAT_VBE_IND_2010!$C$7:$C$732,"*"&amp;RIGHT($A389,3)&amp;"*",EUROSTAT_VBE_IND_2010!$D$7:$D$732,"3250*"))/1000</f>
        <v>0</v>
      </c>
      <c r="AJ389" s="17">
        <f>(SUMIFS(EUROSTAT_VBE_IND_2010!AJ$7:AJ$732,EUROSTAT_VBE_IND_2010!$B$7:$B$732,$D389,EUROSTAT_VBE_IND_2010!$C$7:$C$732,"*"&amp;RIGHT($A389,3)&amp;"*",EUROSTAT_VBE_IND_2010!$D$7:$D$732,"3250*"))/1000</f>
        <v>0</v>
      </c>
      <c r="AK389" s="17">
        <f>(SUMIFS(EUROSTAT_VBE_IND_2010!AK$7:AK$732,EUROSTAT_VBE_IND_2010!$B$7:$B$732,$D389,EUROSTAT_VBE_IND_2010!$C$7:$C$732,"*"&amp;RIGHT($A389,3)&amp;"*",EUROSTAT_VBE_IND_2010!$D$7:$D$732,"3250*"))/1000</f>
        <v>0</v>
      </c>
      <c r="AL389" s="198">
        <f>SUMIFS('IEA Bal_AL-IND'!$D$30:$D$329,'IEA Bal_AL-IND'!$A$30:$A$329,"*"&amp;RIGHT($B389,8),'IEA Bal_AL-IND'!$C$30:$C$329,'Aggregated Balance-IND_2010'!$E389)</f>
        <v>0</v>
      </c>
      <c r="AM389" s="198">
        <f>SUMIFS('IEA Bal_BA-IND'!$D$30:$D$329,'IEA Bal_BA-IND'!$A$30:$A$329,"*"&amp;RIGHT($B389,8),'IEA Bal_BA-IND'!$C$30:$C$329,'Aggregated Balance-IND_2010'!$E389)</f>
        <v>0</v>
      </c>
      <c r="AN389" s="198">
        <f>SUMIFS('IEA Bal_KS-IND'!$D$30:$D$329,'IEA Bal_KS-IND'!$A$30:$A$329,"*"&amp;RIGHT($B389,8),'IEA Bal_KS-IND'!$C$30:$C$329,'Aggregated Balance-IND_2010'!$E389)</f>
        <v>0</v>
      </c>
      <c r="AO389" s="17">
        <f>(SUMIFS(EUROSTAT_VBE_IND_2010!Y$7:Y$732,EUROSTAT_VBE_IND_2010!$B$7:$B$732,$D389,EUROSTAT_VBE_IND_2010!$C$7:$C$732,"*"&amp;RIGHT($A389,3)&amp;"*",EUROSTAT_VBE_IND_2010!$D$7:$D$732,"3250*"))/1000</f>
        <v>0</v>
      </c>
      <c r="AP389" s="17">
        <f>(SUMIFS(EUROSTAT_VBE_IND_2010!Z$7:Z$732,EUROSTAT_VBE_IND_2010!$B$7:$B$732,$D389,EUROSTAT_VBE_IND_2010!$C$7:$C$732,"*"&amp;RIGHT($A389,3)&amp;"*",EUROSTAT_VBE_IND_2010!$D$7:$D$732,"3250*"))/1000</f>
        <v>0</v>
      </c>
      <c r="AQ389" s="17">
        <f>(SUMIFS(EUROSTAT_VBE_IND_2010!AG$7:AG$732,EUROSTAT_VBE_IND_2010!$B$7:$B$732,$D389,EUROSTAT_VBE_IND_2010!$C$7:$C$732,"*"&amp;RIGHT($A389,3)&amp;"*",EUROSTAT_VBE_IND_2010!$D$7:$D$732,"3250*"))/1000</f>
        <v>0</v>
      </c>
    </row>
    <row r="390" spans="1:43">
      <c r="A390" t="str">
        <f>LEFT(EUROSTAT_VBE_IND_2010!$C$630,8)</f>
        <v>B_101852</v>
      </c>
      <c r="B390" s="28" t="s">
        <v>217</v>
      </c>
      <c r="C390" t="s">
        <v>293</v>
      </c>
      <c r="D390" t="s">
        <v>126</v>
      </c>
      <c r="E390" t="s">
        <v>237</v>
      </c>
      <c r="F390" t="s">
        <v>257</v>
      </c>
      <c r="G390" s="17">
        <f>(SUMIFS(EUROSTAT_VBE_IND_2010!E$7:E$732,EUROSTAT_VBE_IND_2010!$B$7:$B$732,$D390,EUROSTAT_VBE_IND_2010!$C$7:$C$732,"*"&amp;RIGHT($A390,3)&amp;"*",EUROSTAT_VBE_IND_2010!$D$7:$D$732,"3270A*"))/1000+(SUMIFS(EUROSTAT_VBE_IND_2010!E$7:E$732,EUROSTAT_VBE_IND_2010!$B$7:$B$732,$D390,EUROSTAT_VBE_IND_2010!$C$7:$C$732,"*"&amp;RIGHT($A390,3)&amp;"*",EUROSTAT_VBE_IND_2010!$D$7:$D$732,"3285*"))/1000+(SUMIFS(EUROSTAT_VBE_IND_2010!E$7:E$732,EUROSTAT_VBE_IND_2010!$B$7:$B$732,$D390,EUROSTAT_VBE_IND_2010!$C$7:$C$732,"*"&amp;RIGHT($A390,3)&amp;"*",EUROSTAT_VBE_IND_2010!$D$7:$D$732,"3295*"))/1000+(SUMIFS(EUROSTAT_VBE_IND_2010!E$7:E$732,EUROSTAT_VBE_IND_2010!$B$7:$B$732,$D390,EUROSTAT_VBE_IND_2010!$C$7:$C$732,"*"&amp;RIGHT($A390,3)&amp;"*",EUROSTAT_VBE_IND_2010!$D$7:$D$732,"2410*"))/1000+(SUMIFS(EUROSTAT_VBE_IND_2010!E$7:E$732,EUROSTAT_VBE_IND_2010!$B$7:$B$732,$D390,EUROSTAT_VBE_IND_2010!$C$7:$C$732,"*"&amp;RIGHT($A390,3)&amp;"*",EUROSTAT_VBE_IND_2010!$D$7:$D$732,"3105*"))/1000</f>
        <v>0.16</v>
      </c>
      <c r="H390" s="17">
        <f>(SUMIFS(EUROSTAT_VBE_IND_2010!F$7:F$732,EUROSTAT_VBE_IND_2010!$B$7:$B$732,$D390,EUROSTAT_VBE_IND_2010!$C$7:$C$732,"*"&amp;RIGHT($A390,3)&amp;"*",EUROSTAT_VBE_IND_2010!$D$7:$D$732,"3270A*"))/1000+(SUMIFS(EUROSTAT_VBE_IND_2010!F$7:F$732,EUROSTAT_VBE_IND_2010!$B$7:$B$732,$D390,EUROSTAT_VBE_IND_2010!$C$7:$C$732,"*"&amp;RIGHT($A390,3)&amp;"*",EUROSTAT_VBE_IND_2010!$D$7:$D$732,"3285*"))/1000+(SUMIFS(EUROSTAT_VBE_IND_2010!F$7:F$732,EUROSTAT_VBE_IND_2010!$B$7:$B$732,$D390,EUROSTAT_VBE_IND_2010!$C$7:$C$732,"*"&amp;RIGHT($A390,3)&amp;"*",EUROSTAT_VBE_IND_2010!$D$7:$D$732,"3295*"))/1000+(SUMIFS(EUROSTAT_VBE_IND_2010!F$7:F$732,EUROSTAT_VBE_IND_2010!$B$7:$B$732,$D390,EUROSTAT_VBE_IND_2010!$C$7:$C$732,"*"&amp;RIGHT($A390,3)&amp;"*",EUROSTAT_VBE_IND_2010!$D$7:$D$732,"2410*"))/1000+(SUMIFS(EUROSTAT_VBE_IND_2010!F$7:F$732,EUROSTAT_VBE_IND_2010!$B$7:$B$732,$D390,EUROSTAT_VBE_IND_2010!$C$7:$C$732,"*"&amp;RIGHT($A390,3)&amp;"*",EUROSTAT_VBE_IND_2010!$D$7:$D$732,"3105*"))/1000</f>
        <v>0.92</v>
      </c>
      <c r="I390" s="17">
        <f>(SUMIFS(EUROSTAT_VBE_IND_2010!G$7:G$732,EUROSTAT_VBE_IND_2010!$B$7:$B$732,$D390,EUROSTAT_VBE_IND_2010!$C$7:$C$732,"*"&amp;RIGHT($A390,3)&amp;"*",EUROSTAT_VBE_IND_2010!$D$7:$D$732,"3270A*"))/1000+(SUMIFS(EUROSTAT_VBE_IND_2010!G$7:G$732,EUROSTAT_VBE_IND_2010!$B$7:$B$732,$D390,EUROSTAT_VBE_IND_2010!$C$7:$C$732,"*"&amp;RIGHT($A390,3)&amp;"*",EUROSTAT_VBE_IND_2010!$D$7:$D$732,"3285*"))/1000+(SUMIFS(EUROSTAT_VBE_IND_2010!G$7:G$732,EUROSTAT_VBE_IND_2010!$B$7:$B$732,$D390,EUROSTAT_VBE_IND_2010!$C$7:$C$732,"*"&amp;RIGHT($A390,3)&amp;"*",EUROSTAT_VBE_IND_2010!$D$7:$D$732,"3295*"))/1000+(SUMIFS(EUROSTAT_VBE_IND_2010!G$7:G$732,EUROSTAT_VBE_IND_2010!$B$7:$B$732,$D390,EUROSTAT_VBE_IND_2010!$C$7:$C$732,"*"&amp;RIGHT($A390,3)&amp;"*",EUROSTAT_VBE_IND_2010!$D$7:$D$732,"2410*"))/1000+(SUMIFS(EUROSTAT_VBE_IND_2010!G$7:G$732,EUROSTAT_VBE_IND_2010!$B$7:$B$732,$D390,EUROSTAT_VBE_IND_2010!$C$7:$C$732,"*"&amp;RIGHT($A390,3)&amp;"*",EUROSTAT_VBE_IND_2010!$D$7:$D$732,"3105*"))/1000</f>
        <v>0.28</v>
      </c>
      <c r="J390" s="198">
        <f>SUMIFS('IEA Bal_CH-IND'!$D$30:$D$329,'IEA Bal_CH-IND'!$A$30:$A$329,"*"&amp;RIGHT($B390,8),'IEA Bal_CH-IND'!$C$30:$C$329,'Aggregated Balance-IND_2010'!$E390)</f>
        <v>0</v>
      </c>
      <c r="K390" s="17">
        <f>(SUMIFS(EUROSTAT_VBE_IND_2010!H$7:H$732,EUROSTAT_VBE_IND_2010!$B$7:$B$732,$D390,EUROSTAT_VBE_IND_2010!$C$7:$C$732,"*"&amp;RIGHT($A390,3)&amp;"*",EUROSTAT_VBE_IND_2010!$D$7:$D$732,"3270A*"))/1000+(SUMIFS(EUROSTAT_VBE_IND_2010!H$7:H$732,EUROSTAT_VBE_IND_2010!$B$7:$B$732,$D390,EUROSTAT_VBE_IND_2010!$C$7:$C$732,"*"&amp;RIGHT($A390,3)&amp;"*",EUROSTAT_VBE_IND_2010!$D$7:$D$732,"3285*"))/1000+(SUMIFS(EUROSTAT_VBE_IND_2010!H$7:H$732,EUROSTAT_VBE_IND_2010!$B$7:$B$732,$D390,EUROSTAT_VBE_IND_2010!$C$7:$C$732,"*"&amp;RIGHT($A390,3)&amp;"*",EUROSTAT_VBE_IND_2010!$D$7:$D$732,"3295*"))/1000+(SUMIFS(EUROSTAT_VBE_IND_2010!H$7:H$732,EUROSTAT_VBE_IND_2010!$B$7:$B$732,$D390,EUROSTAT_VBE_IND_2010!$C$7:$C$732,"*"&amp;RIGHT($A390,3)&amp;"*",EUROSTAT_VBE_IND_2010!$D$7:$D$732,"2410*"))/1000+(SUMIFS(EUROSTAT_VBE_IND_2010!H$7:H$732,EUROSTAT_VBE_IND_2010!$B$7:$B$732,$D390,EUROSTAT_VBE_IND_2010!$C$7:$C$732,"*"&amp;RIGHT($A390,3)&amp;"*",EUROSTAT_VBE_IND_2010!$D$7:$D$732,"3105*"))/1000</f>
        <v>0</v>
      </c>
      <c r="L390" s="17">
        <f>(SUMIFS(EUROSTAT_VBE_IND_2010!I$7:I$732,EUROSTAT_VBE_IND_2010!$B$7:$B$732,$D390,EUROSTAT_VBE_IND_2010!$C$7:$C$732,"*"&amp;RIGHT($A390,3)&amp;"*",EUROSTAT_VBE_IND_2010!$D$7:$D$732,"3270A*"))/1000+(SUMIFS(EUROSTAT_VBE_IND_2010!I$7:I$732,EUROSTAT_VBE_IND_2010!$B$7:$B$732,$D390,EUROSTAT_VBE_IND_2010!$C$7:$C$732,"*"&amp;RIGHT($A390,3)&amp;"*",EUROSTAT_VBE_IND_2010!$D$7:$D$732,"3285*"))/1000+(SUMIFS(EUROSTAT_VBE_IND_2010!I$7:I$732,EUROSTAT_VBE_IND_2010!$B$7:$B$732,$D390,EUROSTAT_VBE_IND_2010!$C$7:$C$732,"*"&amp;RIGHT($A390,3)&amp;"*",EUROSTAT_VBE_IND_2010!$D$7:$D$732,"3295*"))/1000+(SUMIFS(EUROSTAT_VBE_IND_2010!I$7:I$732,EUROSTAT_VBE_IND_2010!$B$7:$B$732,$D390,EUROSTAT_VBE_IND_2010!$C$7:$C$732,"*"&amp;RIGHT($A390,3)&amp;"*",EUROSTAT_VBE_IND_2010!$D$7:$D$732,"2410*"))/1000+(SUMIFS(EUROSTAT_VBE_IND_2010!I$7:I$732,EUROSTAT_VBE_IND_2010!$B$7:$B$732,$D390,EUROSTAT_VBE_IND_2010!$C$7:$C$732,"*"&amp;RIGHT($A390,3)&amp;"*",EUROSTAT_VBE_IND_2010!$D$7:$D$732,"3105*"))/1000</f>
        <v>0.319</v>
      </c>
      <c r="M390" s="17">
        <f>(SUMIFS(EUROSTAT_VBE_IND_2010!J$7:J$732,EUROSTAT_VBE_IND_2010!$B$7:$B$732,$D390,EUROSTAT_VBE_IND_2010!$C$7:$C$732,"*"&amp;RIGHT($A390,3)&amp;"*",EUROSTAT_VBE_IND_2010!$D$7:$D$732,"3270A*"))/1000+(SUMIFS(EUROSTAT_VBE_IND_2010!J$7:J$732,EUROSTAT_VBE_IND_2010!$B$7:$B$732,$D390,EUROSTAT_VBE_IND_2010!$C$7:$C$732,"*"&amp;RIGHT($A390,3)&amp;"*",EUROSTAT_VBE_IND_2010!$D$7:$D$732,"3285*"))/1000+(SUMIFS(EUROSTAT_VBE_IND_2010!J$7:J$732,EUROSTAT_VBE_IND_2010!$B$7:$B$732,$D390,EUROSTAT_VBE_IND_2010!$C$7:$C$732,"*"&amp;RIGHT($A390,3)&amp;"*",EUROSTAT_VBE_IND_2010!$D$7:$D$732,"3295*"))/1000+(SUMIFS(EUROSTAT_VBE_IND_2010!J$7:J$732,EUROSTAT_VBE_IND_2010!$B$7:$B$732,$D390,EUROSTAT_VBE_IND_2010!$C$7:$C$732,"*"&amp;RIGHT($A390,3)&amp;"*",EUROSTAT_VBE_IND_2010!$D$7:$D$732,"2410*"))/1000+(SUMIFS(EUROSTAT_VBE_IND_2010!J$7:J$732,EUROSTAT_VBE_IND_2010!$B$7:$B$732,$D390,EUROSTAT_VBE_IND_2010!$C$7:$C$732,"*"&amp;RIGHT($A390,3)&amp;"*",EUROSTAT_VBE_IND_2010!$D$7:$D$732,"3105*"))/1000</f>
        <v>0</v>
      </c>
      <c r="N390" s="17">
        <f>(SUMIFS(EUROSTAT_VBE_IND_2010!K$7:K$732,EUROSTAT_VBE_IND_2010!$B$7:$B$732,$D390,EUROSTAT_VBE_IND_2010!$C$7:$C$732,"*"&amp;RIGHT($A390,3)&amp;"*",EUROSTAT_VBE_IND_2010!$D$7:$D$732,"3270A*"))/1000+(SUMIFS(EUROSTAT_VBE_IND_2010!K$7:K$732,EUROSTAT_VBE_IND_2010!$B$7:$B$732,$D390,EUROSTAT_VBE_IND_2010!$C$7:$C$732,"*"&amp;RIGHT($A390,3)&amp;"*",EUROSTAT_VBE_IND_2010!$D$7:$D$732,"3285*"))/1000+(SUMIFS(EUROSTAT_VBE_IND_2010!K$7:K$732,EUROSTAT_VBE_IND_2010!$B$7:$B$732,$D390,EUROSTAT_VBE_IND_2010!$C$7:$C$732,"*"&amp;RIGHT($A390,3)&amp;"*",EUROSTAT_VBE_IND_2010!$D$7:$D$732,"3295*"))/1000+(SUMIFS(EUROSTAT_VBE_IND_2010!K$7:K$732,EUROSTAT_VBE_IND_2010!$B$7:$B$732,$D390,EUROSTAT_VBE_IND_2010!$C$7:$C$732,"*"&amp;RIGHT($A390,3)&amp;"*",EUROSTAT_VBE_IND_2010!$D$7:$D$732,"2410*"))/1000+(SUMIFS(EUROSTAT_VBE_IND_2010!K$7:K$732,EUROSTAT_VBE_IND_2010!$B$7:$B$732,$D390,EUROSTAT_VBE_IND_2010!$C$7:$C$732,"*"&amp;RIGHT($A390,3)&amp;"*",EUROSTAT_VBE_IND_2010!$D$7:$D$732,"3105*"))/1000</f>
        <v>0</v>
      </c>
      <c r="O390" s="17">
        <f>(SUMIFS(EUROSTAT_VBE_IND_2010!L$7:L$732,EUROSTAT_VBE_IND_2010!$B$7:$B$732,$D390,EUROSTAT_VBE_IND_2010!$C$7:$C$732,"*"&amp;RIGHT($A390,3)&amp;"*",EUROSTAT_VBE_IND_2010!$D$7:$D$732,"3270A*"))/1000+(SUMIFS(EUROSTAT_VBE_IND_2010!L$7:L$732,EUROSTAT_VBE_IND_2010!$B$7:$B$732,$D390,EUROSTAT_VBE_IND_2010!$C$7:$C$732,"*"&amp;RIGHT($A390,3)&amp;"*",EUROSTAT_VBE_IND_2010!$D$7:$D$732,"3285*"))/1000+(SUMIFS(EUROSTAT_VBE_IND_2010!L$7:L$732,EUROSTAT_VBE_IND_2010!$B$7:$B$732,$D390,EUROSTAT_VBE_IND_2010!$C$7:$C$732,"*"&amp;RIGHT($A390,3)&amp;"*",EUROSTAT_VBE_IND_2010!$D$7:$D$732,"3295*"))/1000+(SUMIFS(EUROSTAT_VBE_IND_2010!L$7:L$732,EUROSTAT_VBE_IND_2010!$B$7:$B$732,$D390,EUROSTAT_VBE_IND_2010!$C$7:$C$732,"*"&amp;RIGHT($A390,3)&amp;"*",EUROSTAT_VBE_IND_2010!$D$7:$D$732,"2410*"))/1000+(SUMIFS(EUROSTAT_VBE_IND_2010!L$7:L$732,EUROSTAT_VBE_IND_2010!$B$7:$B$732,$D390,EUROSTAT_VBE_IND_2010!$C$7:$C$732,"*"&amp;RIGHT($A390,3)&amp;"*",EUROSTAT_VBE_IND_2010!$D$7:$D$732,"3105*"))/1000</f>
        <v>0.16</v>
      </c>
      <c r="P390" s="17">
        <f>(SUMIFS(EUROSTAT_VBE_IND_2010!M$7:M$732,EUROSTAT_VBE_IND_2010!$B$7:$B$732,$D390,EUROSTAT_VBE_IND_2010!$C$7:$C$732,"*"&amp;RIGHT($A390,3)&amp;"*",EUROSTAT_VBE_IND_2010!$D$7:$D$732,"3270A*"))/1000+(SUMIFS(EUROSTAT_VBE_IND_2010!M$7:M$732,EUROSTAT_VBE_IND_2010!$B$7:$B$732,$D390,EUROSTAT_VBE_IND_2010!$C$7:$C$732,"*"&amp;RIGHT($A390,3)&amp;"*",EUROSTAT_VBE_IND_2010!$D$7:$D$732,"3285*"))/1000+(SUMIFS(EUROSTAT_VBE_IND_2010!M$7:M$732,EUROSTAT_VBE_IND_2010!$B$7:$B$732,$D390,EUROSTAT_VBE_IND_2010!$C$7:$C$732,"*"&amp;RIGHT($A390,3)&amp;"*",EUROSTAT_VBE_IND_2010!$D$7:$D$732,"3295*"))/1000+(SUMIFS(EUROSTAT_VBE_IND_2010!M$7:M$732,EUROSTAT_VBE_IND_2010!$B$7:$B$732,$D390,EUROSTAT_VBE_IND_2010!$C$7:$C$732,"*"&amp;RIGHT($A390,3)&amp;"*",EUROSTAT_VBE_IND_2010!$D$7:$D$732,"2410*"))/1000+(SUMIFS(EUROSTAT_VBE_IND_2010!M$7:M$732,EUROSTAT_VBE_IND_2010!$B$7:$B$732,$D390,EUROSTAT_VBE_IND_2010!$C$7:$C$732,"*"&amp;RIGHT($A390,3)&amp;"*",EUROSTAT_VBE_IND_2010!$D$7:$D$732,"3105*"))/1000</f>
        <v>0.68</v>
      </c>
      <c r="Q390" s="17">
        <f>(SUMIFS(EUROSTAT_VBE_IND_2010!N$7:N$732,EUROSTAT_VBE_IND_2010!$B$7:$B$732,$D390,EUROSTAT_VBE_IND_2010!$C$7:$C$732,"*"&amp;RIGHT($A390,3)&amp;"*",EUROSTAT_VBE_IND_2010!$D$7:$D$732,"3270A*"))/1000+(SUMIFS(EUROSTAT_VBE_IND_2010!N$7:N$732,EUROSTAT_VBE_IND_2010!$B$7:$B$732,$D390,EUROSTAT_VBE_IND_2010!$C$7:$C$732,"*"&amp;RIGHT($A390,3)&amp;"*",EUROSTAT_VBE_IND_2010!$D$7:$D$732,"3285*"))/1000+(SUMIFS(EUROSTAT_VBE_IND_2010!N$7:N$732,EUROSTAT_VBE_IND_2010!$B$7:$B$732,$D390,EUROSTAT_VBE_IND_2010!$C$7:$C$732,"*"&amp;RIGHT($A390,3)&amp;"*",EUROSTAT_VBE_IND_2010!$D$7:$D$732,"3295*"))/1000+(SUMIFS(EUROSTAT_VBE_IND_2010!N$7:N$732,EUROSTAT_VBE_IND_2010!$B$7:$B$732,$D390,EUROSTAT_VBE_IND_2010!$C$7:$C$732,"*"&amp;RIGHT($A390,3)&amp;"*",EUROSTAT_VBE_IND_2010!$D$7:$D$732,"2410*"))/1000+(SUMIFS(EUROSTAT_VBE_IND_2010!N$7:N$732,EUROSTAT_VBE_IND_2010!$B$7:$B$732,$D390,EUROSTAT_VBE_IND_2010!$C$7:$C$732,"*"&amp;RIGHT($A390,3)&amp;"*",EUROSTAT_VBE_IND_2010!$D$7:$D$732,"3105*"))/1000</f>
        <v>1.56</v>
      </c>
      <c r="R390" s="17">
        <f>(SUMIFS(EUROSTAT_VBE_IND_2010!O$7:O$732,EUROSTAT_VBE_IND_2010!$B$7:$B$732,$D390,EUROSTAT_VBE_IND_2010!$C$7:$C$732,"*"&amp;RIGHT($A390,3)&amp;"*",EUROSTAT_VBE_IND_2010!$D$7:$D$732,"3270A*"))/1000+(SUMIFS(EUROSTAT_VBE_IND_2010!O$7:O$732,EUROSTAT_VBE_IND_2010!$B$7:$B$732,$D390,EUROSTAT_VBE_IND_2010!$C$7:$C$732,"*"&amp;RIGHT($A390,3)&amp;"*",EUROSTAT_VBE_IND_2010!$D$7:$D$732,"3285*"))/1000+(SUMIFS(EUROSTAT_VBE_IND_2010!O$7:O$732,EUROSTAT_VBE_IND_2010!$B$7:$B$732,$D390,EUROSTAT_VBE_IND_2010!$C$7:$C$732,"*"&amp;RIGHT($A390,3)&amp;"*",EUROSTAT_VBE_IND_2010!$D$7:$D$732,"3295*"))/1000+(SUMIFS(EUROSTAT_VBE_IND_2010!O$7:O$732,EUROSTAT_VBE_IND_2010!$B$7:$B$732,$D390,EUROSTAT_VBE_IND_2010!$C$7:$C$732,"*"&amp;RIGHT($A390,3)&amp;"*",EUROSTAT_VBE_IND_2010!$D$7:$D$732,"2410*"))/1000+(SUMIFS(EUROSTAT_VBE_IND_2010!O$7:O$732,EUROSTAT_VBE_IND_2010!$B$7:$B$732,$D390,EUROSTAT_VBE_IND_2010!$C$7:$C$732,"*"&amp;RIGHT($A390,3)&amp;"*",EUROSTAT_VBE_IND_2010!$D$7:$D$732,"3105*"))/1000</f>
        <v>0</v>
      </c>
      <c r="S390" s="17">
        <f>(SUMIFS(EUROSTAT_VBE_IND_2010!P$7:P$732,EUROSTAT_VBE_IND_2010!$B$7:$B$732,$D390,EUROSTAT_VBE_IND_2010!$C$7:$C$732,"*"&amp;RIGHT($A390,3)&amp;"*",EUROSTAT_VBE_IND_2010!$D$7:$D$732,"3270A*"))/1000+(SUMIFS(EUROSTAT_VBE_IND_2010!P$7:P$732,EUROSTAT_VBE_IND_2010!$B$7:$B$732,$D390,EUROSTAT_VBE_IND_2010!$C$7:$C$732,"*"&amp;RIGHT($A390,3)&amp;"*",EUROSTAT_VBE_IND_2010!$D$7:$D$732,"3285*"))/1000+(SUMIFS(EUROSTAT_VBE_IND_2010!P$7:P$732,EUROSTAT_VBE_IND_2010!$B$7:$B$732,$D390,EUROSTAT_VBE_IND_2010!$C$7:$C$732,"*"&amp;RIGHT($A390,3)&amp;"*",EUROSTAT_VBE_IND_2010!$D$7:$D$732,"3295*"))/1000+(SUMIFS(EUROSTAT_VBE_IND_2010!P$7:P$732,EUROSTAT_VBE_IND_2010!$B$7:$B$732,$D390,EUROSTAT_VBE_IND_2010!$C$7:$C$732,"*"&amp;RIGHT($A390,3)&amp;"*",EUROSTAT_VBE_IND_2010!$D$7:$D$732,"2410*"))/1000+(SUMIFS(EUROSTAT_VBE_IND_2010!P$7:P$732,EUROSTAT_VBE_IND_2010!$B$7:$B$732,$D390,EUROSTAT_VBE_IND_2010!$C$7:$C$732,"*"&amp;RIGHT($A390,3)&amp;"*",EUROSTAT_VBE_IND_2010!$D$7:$D$732,"3105*"))/1000</f>
        <v>0</v>
      </c>
      <c r="T390" s="17">
        <f>(SUMIFS(EUROSTAT_VBE_IND_2010!Q$7:Q$732,EUROSTAT_VBE_IND_2010!$B$7:$B$732,$D390,EUROSTAT_VBE_IND_2010!$C$7:$C$732,"*"&amp;RIGHT($A390,3)&amp;"*",EUROSTAT_VBE_IND_2010!$D$7:$D$732,"3270A*"))/1000+(SUMIFS(EUROSTAT_VBE_IND_2010!Q$7:Q$732,EUROSTAT_VBE_IND_2010!$B$7:$B$732,$D390,EUROSTAT_VBE_IND_2010!$C$7:$C$732,"*"&amp;RIGHT($A390,3)&amp;"*",EUROSTAT_VBE_IND_2010!$D$7:$D$732,"3285*"))/1000+(SUMIFS(EUROSTAT_VBE_IND_2010!Q$7:Q$732,EUROSTAT_VBE_IND_2010!$B$7:$B$732,$D390,EUROSTAT_VBE_IND_2010!$C$7:$C$732,"*"&amp;RIGHT($A390,3)&amp;"*",EUROSTAT_VBE_IND_2010!$D$7:$D$732,"3295*"))/1000+(SUMIFS(EUROSTAT_VBE_IND_2010!Q$7:Q$732,EUROSTAT_VBE_IND_2010!$B$7:$B$732,$D390,EUROSTAT_VBE_IND_2010!$C$7:$C$732,"*"&amp;RIGHT($A390,3)&amp;"*",EUROSTAT_VBE_IND_2010!$D$7:$D$732,"2410*"))/1000+(SUMIFS(EUROSTAT_VBE_IND_2010!Q$7:Q$732,EUROSTAT_VBE_IND_2010!$B$7:$B$732,$D390,EUROSTAT_VBE_IND_2010!$C$7:$C$732,"*"&amp;RIGHT($A390,3)&amp;"*",EUROSTAT_VBE_IND_2010!$D$7:$D$732,"3105*"))/1000</f>
        <v>0</v>
      </c>
      <c r="U390" s="17">
        <f>(SUMIFS(EUROSTAT_VBE_IND_2010!R$7:R$732,EUROSTAT_VBE_IND_2010!$B$7:$B$732,$D390,EUROSTAT_VBE_IND_2010!$C$7:$C$732,"*"&amp;RIGHT($A390,3)&amp;"*",EUROSTAT_VBE_IND_2010!$D$7:$D$732,"3270A*"))/1000+(SUMIFS(EUROSTAT_VBE_IND_2010!R$7:R$732,EUROSTAT_VBE_IND_2010!$B$7:$B$732,$D390,EUROSTAT_VBE_IND_2010!$C$7:$C$732,"*"&amp;RIGHT($A390,3)&amp;"*",EUROSTAT_VBE_IND_2010!$D$7:$D$732,"3285*"))/1000+(SUMIFS(EUROSTAT_VBE_IND_2010!R$7:R$732,EUROSTAT_VBE_IND_2010!$B$7:$B$732,$D390,EUROSTAT_VBE_IND_2010!$C$7:$C$732,"*"&amp;RIGHT($A390,3)&amp;"*",EUROSTAT_VBE_IND_2010!$D$7:$D$732,"3295*"))/1000+(SUMIFS(EUROSTAT_VBE_IND_2010!R$7:R$732,EUROSTAT_VBE_IND_2010!$B$7:$B$732,$D390,EUROSTAT_VBE_IND_2010!$C$7:$C$732,"*"&amp;RIGHT($A390,3)&amp;"*",EUROSTAT_VBE_IND_2010!$D$7:$D$732,"2410*"))/1000+(SUMIFS(EUROSTAT_VBE_IND_2010!R$7:R$732,EUROSTAT_VBE_IND_2010!$B$7:$B$732,$D390,EUROSTAT_VBE_IND_2010!$C$7:$C$732,"*"&amp;RIGHT($A390,3)&amp;"*",EUROSTAT_VBE_IND_2010!$D$7:$D$732,"3105*"))/1000</f>
        <v>0.04</v>
      </c>
      <c r="V390" s="17">
        <f>(SUMIFS(EUROSTAT_VBE_IND_2010!S$7:S$732,EUROSTAT_VBE_IND_2010!$B$7:$B$732,$D390,EUROSTAT_VBE_IND_2010!$C$7:$C$732,"*"&amp;RIGHT($A390,3)&amp;"*",EUROSTAT_VBE_IND_2010!$D$7:$D$732,"3270A*"))/1000+(SUMIFS(EUROSTAT_VBE_IND_2010!S$7:S$732,EUROSTAT_VBE_IND_2010!$B$7:$B$732,$D390,EUROSTAT_VBE_IND_2010!$C$7:$C$732,"*"&amp;RIGHT($A390,3)&amp;"*",EUROSTAT_VBE_IND_2010!$D$7:$D$732,"3285*"))/1000+(SUMIFS(EUROSTAT_VBE_IND_2010!S$7:S$732,EUROSTAT_VBE_IND_2010!$B$7:$B$732,$D390,EUROSTAT_VBE_IND_2010!$C$7:$C$732,"*"&amp;RIGHT($A390,3)&amp;"*",EUROSTAT_VBE_IND_2010!$D$7:$D$732,"3295*"))/1000+(SUMIFS(EUROSTAT_VBE_IND_2010!S$7:S$732,EUROSTAT_VBE_IND_2010!$B$7:$B$732,$D390,EUROSTAT_VBE_IND_2010!$C$7:$C$732,"*"&amp;RIGHT($A390,3)&amp;"*",EUROSTAT_VBE_IND_2010!$D$7:$D$732,"2410*"))/1000+(SUMIFS(EUROSTAT_VBE_IND_2010!S$7:S$732,EUROSTAT_VBE_IND_2010!$B$7:$B$732,$D390,EUROSTAT_VBE_IND_2010!$C$7:$C$732,"*"&amp;RIGHT($A390,3)&amp;"*",EUROSTAT_VBE_IND_2010!$D$7:$D$732,"3105*"))/1000</f>
        <v>0</v>
      </c>
      <c r="W390" s="17">
        <f>(SUMIFS(EUROSTAT_VBE_IND_2010!T$7:T$732,EUROSTAT_VBE_IND_2010!$B$7:$B$732,$D390,EUROSTAT_VBE_IND_2010!$C$7:$C$732,"*"&amp;RIGHT($A390,3)&amp;"*",EUROSTAT_VBE_IND_2010!$D$7:$D$732,"3270A*"))/1000+(SUMIFS(EUROSTAT_VBE_IND_2010!T$7:T$732,EUROSTAT_VBE_IND_2010!$B$7:$B$732,$D390,EUROSTAT_VBE_IND_2010!$C$7:$C$732,"*"&amp;RIGHT($A390,3)&amp;"*",EUROSTAT_VBE_IND_2010!$D$7:$D$732,"3285*"))/1000+(SUMIFS(EUROSTAT_VBE_IND_2010!T$7:T$732,EUROSTAT_VBE_IND_2010!$B$7:$B$732,$D390,EUROSTAT_VBE_IND_2010!$C$7:$C$732,"*"&amp;RIGHT($A390,3)&amp;"*",EUROSTAT_VBE_IND_2010!$D$7:$D$732,"3295*"))/1000+(SUMIFS(EUROSTAT_VBE_IND_2010!T$7:T$732,EUROSTAT_VBE_IND_2010!$B$7:$B$732,$D390,EUROSTAT_VBE_IND_2010!$C$7:$C$732,"*"&amp;RIGHT($A390,3)&amp;"*",EUROSTAT_VBE_IND_2010!$D$7:$D$732,"2410*"))/1000+(SUMIFS(EUROSTAT_VBE_IND_2010!T$7:T$732,EUROSTAT_VBE_IND_2010!$B$7:$B$732,$D390,EUROSTAT_VBE_IND_2010!$C$7:$C$732,"*"&amp;RIGHT($A390,3)&amp;"*",EUROSTAT_VBE_IND_2010!$D$7:$D$732,"3105*"))/1000</f>
        <v>0</v>
      </c>
      <c r="X390" s="17">
        <f>(SUMIFS(EUROSTAT_VBE_IND_2010!U$7:U$732,EUROSTAT_VBE_IND_2010!$B$7:$B$732,$D390,EUROSTAT_VBE_IND_2010!$C$7:$C$732,"*"&amp;RIGHT($A390,3)&amp;"*",EUROSTAT_VBE_IND_2010!$D$7:$D$732,"3270A*"))/1000+(SUMIFS(EUROSTAT_VBE_IND_2010!U$7:U$732,EUROSTAT_VBE_IND_2010!$B$7:$B$732,$D390,EUROSTAT_VBE_IND_2010!$C$7:$C$732,"*"&amp;RIGHT($A390,3)&amp;"*",EUROSTAT_VBE_IND_2010!$D$7:$D$732,"3285*"))/1000+(SUMIFS(EUROSTAT_VBE_IND_2010!U$7:U$732,EUROSTAT_VBE_IND_2010!$B$7:$B$732,$D390,EUROSTAT_VBE_IND_2010!$C$7:$C$732,"*"&amp;RIGHT($A390,3)&amp;"*",EUROSTAT_VBE_IND_2010!$D$7:$D$732,"3295*"))/1000+(SUMIFS(EUROSTAT_VBE_IND_2010!U$7:U$732,EUROSTAT_VBE_IND_2010!$B$7:$B$732,$D390,EUROSTAT_VBE_IND_2010!$C$7:$C$732,"*"&amp;RIGHT($A390,3)&amp;"*",EUROSTAT_VBE_IND_2010!$D$7:$D$732,"2410*"))/1000+(SUMIFS(EUROSTAT_VBE_IND_2010!U$7:U$732,EUROSTAT_VBE_IND_2010!$B$7:$B$732,$D390,EUROSTAT_VBE_IND_2010!$C$7:$C$732,"*"&amp;RIGHT($A390,3)&amp;"*",EUROSTAT_VBE_IND_2010!$D$7:$D$732,"3105*"))/1000</f>
        <v>0</v>
      </c>
      <c r="Y390" s="17">
        <f>(SUMIFS(EUROSTAT_VBE_IND_2010!V$7:V$732,EUROSTAT_VBE_IND_2010!$B$7:$B$732,$D390,EUROSTAT_VBE_IND_2010!$C$7:$C$732,"*"&amp;RIGHT($A390,3)&amp;"*",EUROSTAT_VBE_IND_2010!$D$7:$D$732,"3270A*"))/1000+(SUMIFS(EUROSTAT_VBE_IND_2010!V$7:V$732,EUROSTAT_VBE_IND_2010!$B$7:$B$732,$D390,EUROSTAT_VBE_IND_2010!$C$7:$C$732,"*"&amp;RIGHT($A390,3)&amp;"*",EUROSTAT_VBE_IND_2010!$D$7:$D$732,"3285*"))/1000+(SUMIFS(EUROSTAT_VBE_IND_2010!V$7:V$732,EUROSTAT_VBE_IND_2010!$B$7:$B$732,$D390,EUROSTAT_VBE_IND_2010!$C$7:$C$732,"*"&amp;RIGHT($A390,3)&amp;"*",EUROSTAT_VBE_IND_2010!$D$7:$D$732,"3295*"))/1000+(SUMIFS(EUROSTAT_VBE_IND_2010!V$7:V$732,EUROSTAT_VBE_IND_2010!$B$7:$B$732,$D390,EUROSTAT_VBE_IND_2010!$C$7:$C$732,"*"&amp;RIGHT($A390,3)&amp;"*",EUROSTAT_VBE_IND_2010!$D$7:$D$732,"2410*"))/1000+(SUMIFS(EUROSTAT_VBE_IND_2010!V$7:V$732,EUROSTAT_VBE_IND_2010!$B$7:$B$732,$D390,EUROSTAT_VBE_IND_2010!$C$7:$C$732,"*"&amp;RIGHT($A390,3)&amp;"*",EUROSTAT_VBE_IND_2010!$D$7:$D$732,"3105*"))/1000</f>
        <v>0.08</v>
      </c>
      <c r="Z390" s="17">
        <f>(SUMIFS(EUROSTAT_VBE_IND_2010!W$7:W$732,EUROSTAT_VBE_IND_2010!$B$7:$B$732,$D390,EUROSTAT_VBE_IND_2010!$C$7:$C$732,"*"&amp;RIGHT($A390,3)&amp;"*",EUROSTAT_VBE_IND_2010!$D$7:$D$732,"3270A*"))/1000+(SUMIFS(EUROSTAT_VBE_IND_2010!W$7:W$732,EUROSTAT_VBE_IND_2010!$B$7:$B$732,$D390,EUROSTAT_VBE_IND_2010!$C$7:$C$732,"*"&amp;RIGHT($A390,3)&amp;"*",EUROSTAT_VBE_IND_2010!$D$7:$D$732,"3285*"))/1000+(SUMIFS(EUROSTAT_VBE_IND_2010!W$7:W$732,EUROSTAT_VBE_IND_2010!$B$7:$B$732,$D390,EUROSTAT_VBE_IND_2010!$C$7:$C$732,"*"&amp;RIGHT($A390,3)&amp;"*",EUROSTAT_VBE_IND_2010!$D$7:$D$732,"3295*"))/1000+(SUMIFS(EUROSTAT_VBE_IND_2010!W$7:W$732,EUROSTAT_VBE_IND_2010!$B$7:$B$732,$D390,EUROSTAT_VBE_IND_2010!$C$7:$C$732,"*"&amp;RIGHT($A390,3)&amp;"*",EUROSTAT_VBE_IND_2010!$D$7:$D$732,"2410*"))/1000+(SUMIFS(EUROSTAT_VBE_IND_2010!W$7:W$732,EUROSTAT_VBE_IND_2010!$B$7:$B$732,$D390,EUROSTAT_VBE_IND_2010!$C$7:$C$732,"*"&amp;RIGHT($A390,3)&amp;"*",EUROSTAT_VBE_IND_2010!$D$7:$D$732,"3105*"))/1000</f>
        <v>0</v>
      </c>
      <c r="AA390" s="17">
        <f>(SUMIFS(EUROSTAT_VBE_IND_2010!X$7:X$732,EUROSTAT_VBE_IND_2010!$B$7:$B$732,$D390,EUROSTAT_VBE_IND_2010!$C$7:$C$732,"*"&amp;RIGHT($A390,3)&amp;"*",EUROSTAT_VBE_IND_2010!$D$7:$D$732,"3270A*"))/1000+(SUMIFS(EUROSTAT_VBE_IND_2010!X$7:X$732,EUROSTAT_VBE_IND_2010!$B$7:$B$732,$D390,EUROSTAT_VBE_IND_2010!$C$7:$C$732,"*"&amp;RIGHT($A390,3)&amp;"*",EUROSTAT_VBE_IND_2010!$D$7:$D$732,"3285*"))/1000+(SUMIFS(EUROSTAT_VBE_IND_2010!X$7:X$732,EUROSTAT_VBE_IND_2010!$B$7:$B$732,$D390,EUROSTAT_VBE_IND_2010!$C$7:$C$732,"*"&amp;RIGHT($A390,3)&amp;"*",EUROSTAT_VBE_IND_2010!$D$7:$D$732,"3295*"))/1000+(SUMIFS(EUROSTAT_VBE_IND_2010!X$7:X$732,EUROSTAT_VBE_IND_2010!$B$7:$B$732,$D390,EUROSTAT_VBE_IND_2010!$C$7:$C$732,"*"&amp;RIGHT($A390,3)&amp;"*",EUROSTAT_VBE_IND_2010!$D$7:$D$732,"2410*"))/1000+(SUMIFS(EUROSTAT_VBE_IND_2010!X$7:X$732,EUROSTAT_VBE_IND_2010!$B$7:$B$732,$D390,EUROSTAT_VBE_IND_2010!$C$7:$C$732,"*"&amp;RIGHT($A390,3)&amp;"*",EUROSTAT_VBE_IND_2010!$D$7:$D$732,"3105*"))/1000</f>
        <v>0.08</v>
      </c>
      <c r="AB390" s="17">
        <f>(SUMIFS(EUROSTAT_VBE_IND_2010!AA$7:AA$732,EUROSTAT_VBE_IND_2010!$B$7:$B$732,$D390,EUROSTAT_VBE_IND_2010!$C$7:$C$732,"*"&amp;RIGHT($A390,3)&amp;"*",EUROSTAT_VBE_IND_2010!$D$7:$D$732,"3270A*"))/1000+(SUMIFS(EUROSTAT_VBE_IND_2010!AA$7:AA$732,EUROSTAT_VBE_IND_2010!$B$7:$B$732,$D390,EUROSTAT_VBE_IND_2010!$C$7:$C$732,"*"&amp;RIGHT($A390,3)&amp;"*",EUROSTAT_VBE_IND_2010!$D$7:$D$732,"3285*"))/1000+(SUMIFS(EUROSTAT_VBE_IND_2010!AA$7:AA$732,EUROSTAT_VBE_IND_2010!$B$7:$B$732,$D390,EUROSTAT_VBE_IND_2010!$C$7:$C$732,"*"&amp;RIGHT($A390,3)&amp;"*",EUROSTAT_VBE_IND_2010!$D$7:$D$732,"3295*"))/1000+(SUMIFS(EUROSTAT_VBE_IND_2010!AA$7:AA$732,EUROSTAT_VBE_IND_2010!$B$7:$B$732,$D390,EUROSTAT_VBE_IND_2010!$C$7:$C$732,"*"&amp;RIGHT($A390,3)&amp;"*",EUROSTAT_VBE_IND_2010!$D$7:$D$732,"2410*"))/1000+(SUMIFS(EUROSTAT_VBE_IND_2010!AA$7:AA$732,EUROSTAT_VBE_IND_2010!$B$7:$B$732,$D390,EUROSTAT_VBE_IND_2010!$C$7:$C$732,"*"&amp;RIGHT($A390,3)&amp;"*",EUROSTAT_VBE_IND_2010!$D$7:$D$732,"3105*"))/1000</f>
        <v>0</v>
      </c>
      <c r="AC390" s="17">
        <f>(SUMIFS(EUROSTAT_VBE_IND_2010!AB$7:AB$732,EUROSTAT_VBE_IND_2010!$B$7:$B$732,$D390,EUROSTAT_VBE_IND_2010!$C$7:$C$732,"*"&amp;RIGHT($A390,3)&amp;"*",EUROSTAT_VBE_IND_2010!$D$7:$D$732,"3270A*"))/1000+(SUMIFS(EUROSTAT_VBE_IND_2010!AB$7:AB$732,EUROSTAT_VBE_IND_2010!$B$7:$B$732,$D390,EUROSTAT_VBE_IND_2010!$C$7:$C$732,"*"&amp;RIGHT($A390,3)&amp;"*",EUROSTAT_VBE_IND_2010!$D$7:$D$732,"3285*"))/1000+(SUMIFS(EUROSTAT_VBE_IND_2010!AB$7:AB$732,EUROSTAT_VBE_IND_2010!$B$7:$B$732,$D390,EUROSTAT_VBE_IND_2010!$C$7:$C$732,"*"&amp;RIGHT($A390,3)&amp;"*",EUROSTAT_VBE_IND_2010!$D$7:$D$732,"3295*"))/1000+(SUMIFS(EUROSTAT_VBE_IND_2010!AB$7:AB$732,EUROSTAT_VBE_IND_2010!$B$7:$B$732,$D390,EUROSTAT_VBE_IND_2010!$C$7:$C$732,"*"&amp;RIGHT($A390,3)&amp;"*",EUROSTAT_VBE_IND_2010!$D$7:$D$732,"2410*"))/1000+(SUMIFS(EUROSTAT_VBE_IND_2010!AB$7:AB$732,EUROSTAT_VBE_IND_2010!$B$7:$B$732,$D390,EUROSTAT_VBE_IND_2010!$C$7:$C$732,"*"&amp;RIGHT($A390,3)&amp;"*",EUROSTAT_VBE_IND_2010!$D$7:$D$732,"3105*"))/1000</f>
        <v>0</v>
      </c>
      <c r="AD390" s="17">
        <f>(SUMIFS(EUROSTAT_VBE_IND_2010!AC$7:AC$732,EUROSTAT_VBE_IND_2010!$B$7:$B$732,$D390,EUROSTAT_VBE_IND_2010!$C$7:$C$732,"*"&amp;RIGHT($A390,3)&amp;"*",EUROSTAT_VBE_IND_2010!$D$7:$D$732,"3270A*"))/1000+(SUMIFS(EUROSTAT_VBE_IND_2010!AC$7:AC$732,EUROSTAT_VBE_IND_2010!$B$7:$B$732,$D390,EUROSTAT_VBE_IND_2010!$C$7:$C$732,"*"&amp;RIGHT($A390,3)&amp;"*",EUROSTAT_VBE_IND_2010!$D$7:$D$732,"3285*"))/1000+(SUMIFS(EUROSTAT_VBE_IND_2010!AC$7:AC$732,EUROSTAT_VBE_IND_2010!$B$7:$B$732,$D390,EUROSTAT_VBE_IND_2010!$C$7:$C$732,"*"&amp;RIGHT($A390,3)&amp;"*",EUROSTAT_VBE_IND_2010!$D$7:$D$732,"3295*"))/1000+(SUMIFS(EUROSTAT_VBE_IND_2010!AC$7:AC$732,EUROSTAT_VBE_IND_2010!$B$7:$B$732,$D390,EUROSTAT_VBE_IND_2010!$C$7:$C$732,"*"&amp;RIGHT($A390,3)&amp;"*",EUROSTAT_VBE_IND_2010!$D$7:$D$732,"2410*"))/1000+(SUMIFS(EUROSTAT_VBE_IND_2010!AC$7:AC$732,EUROSTAT_VBE_IND_2010!$B$7:$B$732,$D390,EUROSTAT_VBE_IND_2010!$C$7:$C$732,"*"&amp;RIGHT($A390,3)&amp;"*",EUROSTAT_VBE_IND_2010!$D$7:$D$732,"3105*"))/1000</f>
        <v>0</v>
      </c>
      <c r="AE390" s="17">
        <f>(SUMIFS(EUROSTAT_VBE_IND_2010!AD$7:AD$732,EUROSTAT_VBE_IND_2010!$B$7:$B$732,$D390,EUROSTAT_VBE_IND_2010!$C$7:$C$732,"*"&amp;RIGHT($A390,3)&amp;"*",EUROSTAT_VBE_IND_2010!$D$7:$D$732,"3270A*"))/1000+(SUMIFS(EUROSTAT_VBE_IND_2010!AD$7:AD$732,EUROSTAT_VBE_IND_2010!$B$7:$B$732,$D390,EUROSTAT_VBE_IND_2010!$C$7:$C$732,"*"&amp;RIGHT($A390,3)&amp;"*",EUROSTAT_VBE_IND_2010!$D$7:$D$732,"3285*"))/1000+(SUMIFS(EUROSTAT_VBE_IND_2010!AD$7:AD$732,EUROSTAT_VBE_IND_2010!$B$7:$B$732,$D390,EUROSTAT_VBE_IND_2010!$C$7:$C$732,"*"&amp;RIGHT($A390,3)&amp;"*",EUROSTAT_VBE_IND_2010!$D$7:$D$732,"3295*"))/1000+(SUMIFS(EUROSTAT_VBE_IND_2010!AD$7:AD$732,EUROSTAT_VBE_IND_2010!$B$7:$B$732,$D390,EUROSTAT_VBE_IND_2010!$C$7:$C$732,"*"&amp;RIGHT($A390,3)&amp;"*",EUROSTAT_VBE_IND_2010!$D$7:$D$732,"2410*"))/1000+(SUMIFS(EUROSTAT_VBE_IND_2010!AD$7:AD$732,EUROSTAT_VBE_IND_2010!$B$7:$B$732,$D390,EUROSTAT_VBE_IND_2010!$C$7:$C$732,"*"&amp;RIGHT($A390,3)&amp;"*",EUROSTAT_VBE_IND_2010!$D$7:$D$732,"3105*"))/1000</f>
        <v>0.48</v>
      </c>
      <c r="AF390" s="17">
        <f>(SUMIFS(EUROSTAT_VBE_IND_2010!AE$7:AE$732,EUROSTAT_VBE_IND_2010!$B$7:$B$732,$D390,EUROSTAT_VBE_IND_2010!$C$7:$C$732,"*"&amp;RIGHT($A390,3)&amp;"*",EUROSTAT_VBE_IND_2010!$D$7:$D$732,"3270A*"))/1000+(SUMIFS(EUROSTAT_VBE_IND_2010!AE$7:AE$732,EUROSTAT_VBE_IND_2010!$B$7:$B$732,$D390,EUROSTAT_VBE_IND_2010!$C$7:$C$732,"*"&amp;RIGHT($A390,3)&amp;"*",EUROSTAT_VBE_IND_2010!$D$7:$D$732,"3285*"))/1000+(SUMIFS(EUROSTAT_VBE_IND_2010!AE$7:AE$732,EUROSTAT_VBE_IND_2010!$B$7:$B$732,$D390,EUROSTAT_VBE_IND_2010!$C$7:$C$732,"*"&amp;RIGHT($A390,3)&amp;"*",EUROSTAT_VBE_IND_2010!$D$7:$D$732,"3295*"))/1000+(SUMIFS(EUROSTAT_VBE_IND_2010!AE$7:AE$732,EUROSTAT_VBE_IND_2010!$B$7:$B$732,$D390,EUROSTAT_VBE_IND_2010!$C$7:$C$732,"*"&amp;RIGHT($A390,3)&amp;"*",EUROSTAT_VBE_IND_2010!$D$7:$D$732,"2410*"))/1000+(SUMIFS(EUROSTAT_VBE_IND_2010!AE$7:AE$732,EUROSTAT_VBE_IND_2010!$B$7:$B$732,$D390,EUROSTAT_VBE_IND_2010!$C$7:$C$732,"*"&amp;RIGHT($A390,3)&amp;"*",EUROSTAT_VBE_IND_2010!$D$7:$D$732,"3105*"))/1000</f>
        <v>0.96</v>
      </c>
      <c r="AG390" s="17">
        <f>(SUMIFS(EUROSTAT_VBE_IND_2010!AF$7:AF$732,EUROSTAT_VBE_IND_2010!$B$7:$B$732,$D390,EUROSTAT_VBE_IND_2010!$C$7:$C$732,"*"&amp;RIGHT($A390,3)&amp;"*",EUROSTAT_VBE_IND_2010!$D$7:$D$732,"3270A*"))/1000+(SUMIFS(EUROSTAT_VBE_IND_2010!AF$7:AF$732,EUROSTAT_VBE_IND_2010!$B$7:$B$732,$D390,EUROSTAT_VBE_IND_2010!$C$7:$C$732,"*"&amp;RIGHT($A390,3)&amp;"*",EUROSTAT_VBE_IND_2010!$D$7:$D$732,"3285*"))/1000+(SUMIFS(EUROSTAT_VBE_IND_2010!AF$7:AF$732,EUROSTAT_VBE_IND_2010!$B$7:$B$732,$D390,EUROSTAT_VBE_IND_2010!$C$7:$C$732,"*"&amp;RIGHT($A390,3)&amp;"*",EUROSTAT_VBE_IND_2010!$D$7:$D$732,"3295*"))/1000+(SUMIFS(EUROSTAT_VBE_IND_2010!AF$7:AF$732,EUROSTAT_VBE_IND_2010!$B$7:$B$732,$D390,EUROSTAT_VBE_IND_2010!$C$7:$C$732,"*"&amp;RIGHT($A390,3)&amp;"*",EUROSTAT_VBE_IND_2010!$D$7:$D$732,"2410*"))/1000+(SUMIFS(EUROSTAT_VBE_IND_2010!AF$7:AF$732,EUROSTAT_VBE_IND_2010!$B$7:$B$732,$D390,EUROSTAT_VBE_IND_2010!$C$7:$C$732,"*"&amp;RIGHT($A390,3)&amp;"*",EUROSTAT_VBE_IND_2010!$D$7:$D$732,"3105*"))/1000</f>
        <v>0.129</v>
      </c>
      <c r="AH390" s="17">
        <f>(SUMIFS(EUROSTAT_VBE_IND_2010!AH$7:AH$732,EUROSTAT_VBE_IND_2010!$B$7:$B$732,$D390,EUROSTAT_VBE_IND_2010!$C$7:$C$732,"*"&amp;RIGHT($A390,3)&amp;"*",EUROSTAT_VBE_IND_2010!$D$7:$D$732,"3270A*"))/1000+(SUMIFS(EUROSTAT_VBE_IND_2010!AH$7:AH$732,EUROSTAT_VBE_IND_2010!$B$7:$B$732,$D390,EUROSTAT_VBE_IND_2010!$C$7:$C$732,"*"&amp;RIGHT($A390,3)&amp;"*",EUROSTAT_VBE_IND_2010!$D$7:$D$732,"3285*"))/1000+(SUMIFS(EUROSTAT_VBE_IND_2010!AH$7:AH$732,EUROSTAT_VBE_IND_2010!$B$7:$B$732,$D390,EUROSTAT_VBE_IND_2010!$C$7:$C$732,"*"&amp;RIGHT($A390,3)&amp;"*",EUROSTAT_VBE_IND_2010!$D$7:$D$732,"3295*"))/1000+(SUMIFS(EUROSTAT_VBE_IND_2010!AH$7:AH$732,EUROSTAT_VBE_IND_2010!$B$7:$B$732,$D390,EUROSTAT_VBE_IND_2010!$C$7:$C$732,"*"&amp;RIGHT($A390,3)&amp;"*",EUROSTAT_VBE_IND_2010!$D$7:$D$732,"2410*"))/1000+(SUMIFS(EUROSTAT_VBE_IND_2010!AH$7:AH$732,EUROSTAT_VBE_IND_2010!$B$7:$B$732,$D390,EUROSTAT_VBE_IND_2010!$C$7:$C$732,"*"&amp;RIGHT($A390,3)&amp;"*",EUROSTAT_VBE_IND_2010!$D$7:$D$732,"3105*"))/1000</f>
        <v>0</v>
      </c>
      <c r="AI390" s="17">
        <f>(SUMIFS(EUROSTAT_VBE_IND_2010!AI$7:AI$732,EUROSTAT_VBE_IND_2010!$B$7:$B$732,$D390,EUROSTAT_VBE_IND_2010!$C$7:$C$732,"*"&amp;RIGHT($A390,3)&amp;"*",EUROSTAT_VBE_IND_2010!$D$7:$D$732,"3270A*"))/1000+(SUMIFS(EUROSTAT_VBE_IND_2010!AI$7:AI$732,EUROSTAT_VBE_IND_2010!$B$7:$B$732,$D390,EUROSTAT_VBE_IND_2010!$C$7:$C$732,"*"&amp;RIGHT($A390,3)&amp;"*",EUROSTAT_VBE_IND_2010!$D$7:$D$732,"3285*"))/1000+(SUMIFS(EUROSTAT_VBE_IND_2010!AI$7:AI$732,EUROSTAT_VBE_IND_2010!$B$7:$B$732,$D390,EUROSTAT_VBE_IND_2010!$C$7:$C$732,"*"&amp;RIGHT($A390,3)&amp;"*",EUROSTAT_VBE_IND_2010!$D$7:$D$732,"3295*"))/1000+(SUMIFS(EUROSTAT_VBE_IND_2010!AI$7:AI$732,EUROSTAT_VBE_IND_2010!$B$7:$B$732,$D390,EUROSTAT_VBE_IND_2010!$C$7:$C$732,"*"&amp;RIGHT($A390,3)&amp;"*",EUROSTAT_VBE_IND_2010!$D$7:$D$732,"2410*"))/1000+(SUMIFS(EUROSTAT_VBE_IND_2010!AI$7:AI$732,EUROSTAT_VBE_IND_2010!$B$7:$B$732,$D390,EUROSTAT_VBE_IND_2010!$C$7:$C$732,"*"&amp;RIGHT($A390,3)&amp;"*",EUROSTAT_VBE_IND_2010!$D$7:$D$732,"3105*"))/1000</f>
        <v>0</v>
      </c>
      <c r="AJ390" s="17">
        <f>(SUMIFS(EUROSTAT_VBE_IND_2010!AJ$7:AJ$732,EUROSTAT_VBE_IND_2010!$B$7:$B$732,$D390,EUROSTAT_VBE_IND_2010!$C$7:$C$732,"*"&amp;RIGHT($A390,3)&amp;"*",EUROSTAT_VBE_IND_2010!$D$7:$D$732,"3270A*"))/1000+(SUMIFS(EUROSTAT_VBE_IND_2010!AJ$7:AJ$732,EUROSTAT_VBE_IND_2010!$B$7:$B$732,$D390,EUROSTAT_VBE_IND_2010!$C$7:$C$732,"*"&amp;RIGHT($A390,3)&amp;"*",EUROSTAT_VBE_IND_2010!$D$7:$D$732,"3285*"))/1000+(SUMIFS(EUROSTAT_VBE_IND_2010!AJ$7:AJ$732,EUROSTAT_VBE_IND_2010!$B$7:$B$732,$D390,EUROSTAT_VBE_IND_2010!$C$7:$C$732,"*"&amp;RIGHT($A390,3)&amp;"*",EUROSTAT_VBE_IND_2010!$D$7:$D$732,"3295*"))/1000+(SUMIFS(EUROSTAT_VBE_IND_2010!AJ$7:AJ$732,EUROSTAT_VBE_IND_2010!$B$7:$B$732,$D390,EUROSTAT_VBE_IND_2010!$C$7:$C$732,"*"&amp;RIGHT($A390,3)&amp;"*",EUROSTAT_VBE_IND_2010!$D$7:$D$732,"2410*"))/1000+(SUMIFS(EUROSTAT_VBE_IND_2010!AJ$7:AJ$732,EUROSTAT_VBE_IND_2010!$B$7:$B$732,$D390,EUROSTAT_VBE_IND_2010!$C$7:$C$732,"*"&amp;RIGHT($A390,3)&amp;"*",EUROSTAT_VBE_IND_2010!$D$7:$D$732,"3105*"))/1000</f>
        <v>0</v>
      </c>
      <c r="AK390" s="17">
        <f>(SUMIFS(EUROSTAT_VBE_IND_2010!AK$7:AK$732,EUROSTAT_VBE_IND_2010!$B$7:$B$732,$D390,EUROSTAT_VBE_IND_2010!$C$7:$C$732,"*"&amp;RIGHT($A390,3)&amp;"*",EUROSTAT_VBE_IND_2010!$D$7:$D$732,"3270A*"))/1000+(SUMIFS(EUROSTAT_VBE_IND_2010!AK$7:AK$732,EUROSTAT_VBE_IND_2010!$B$7:$B$732,$D390,EUROSTAT_VBE_IND_2010!$C$7:$C$732,"*"&amp;RIGHT($A390,3)&amp;"*",EUROSTAT_VBE_IND_2010!$D$7:$D$732,"3285*"))/1000+(SUMIFS(EUROSTAT_VBE_IND_2010!AK$7:AK$732,EUROSTAT_VBE_IND_2010!$B$7:$B$732,$D390,EUROSTAT_VBE_IND_2010!$C$7:$C$732,"*"&amp;RIGHT($A390,3)&amp;"*",EUROSTAT_VBE_IND_2010!$D$7:$D$732,"3295*"))/1000+(SUMIFS(EUROSTAT_VBE_IND_2010!AK$7:AK$732,EUROSTAT_VBE_IND_2010!$B$7:$B$732,$D390,EUROSTAT_VBE_IND_2010!$C$7:$C$732,"*"&amp;RIGHT($A390,3)&amp;"*",EUROSTAT_VBE_IND_2010!$D$7:$D$732,"2410*"))/1000+(SUMIFS(EUROSTAT_VBE_IND_2010!AK$7:AK$732,EUROSTAT_VBE_IND_2010!$B$7:$B$732,$D390,EUROSTAT_VBE_IND_2010!$C$7:$C$732,"*"&amp;RIGHT($A390,3)&amp;"*",EUROSTAT_VBE_IND_2010!$D$7:$D$732,"3105*"))/1000</f>
        <v>0</v>
      </c>
      <c r="AL390" s="198">
        <f>SUMIFS('IEA Bal_AL-IND'!$D$30:$D$329,'IEA Bal_AL-IND'!$A$30:$A$329,"*"&amp;RIGHT($B390,8),'IEA Bal_AL-IND'!$C$30:$C$329,'Aggregated Balance-IND_2010'!$E390)</f>
        <v>0.11999</v>
      </c>
      <c r="AM390" s="198">
        <f>SUMIFS('IEA Bal_BA-IND'!$D$30:$D$329,'IEA Bal_BA-IND'!$A$30:$A$329,"*"&amp;RIGHT($B390,8),'IEA Bal_BA-IND'!$C$30:$C$329,'Aggregated Balance-IND_2010'!$E390)</f>
        <v>0</v>
      </c>
      <c r="AN390" s="198">
        <f>SUMIFS('IEA Bal_KS-IND'!$D$30:$D$329,'IEA Bal_KS-IND'!$A$30:$A$329,"*"&amp;RIGHT($B390,8),'IEA Bal_KS-IND'!$C$30:$C$329,'Aggregated Balance-IND_2010'!$E390)</f>
        <v>0</v>
      </c>
      <c r="AO390" s="17">
        <f>(SUMIFS(EUROSTAT_VBE_IND_2010!Y$7:Y$732,EUROSTAT_VBE_IND_2010!$B$7:$B$732,$D390,EUROSTAT_VBE_IND_2010!$C$7:$C$732,"*"&amp;RIGHT($A390,3)&amp;"*",EUROSTAT_VBE_IND_2010!$D$7:$D$732,"3270A*"))/1000+(SUMIFS(EUROSTAT_VBE_IND_2010!Y$7:Y$732,EUROSTAT_VBE_IND_2010!$B$7:$B$732,$D390,EUROSTAT_VBE_IND_2010!$C$7:$C$732,"*"&amp;RIGHT($A390,3)&amp;"*",EUROSTAT_VBE_IND_2010!$D$7:$D$732,"3285*"))/1000+(SUMIFS(EUROSTAT_VBE_IND_2010!Y$7:Y$732,EUROSTAT_VBE_IND_2010!$B$7:$B$732,$D390,EUROSTAT_VBE_IND_2010!$C$7:$C$732,"*"&amp;RIGHT($A390,3)&amp;"*",EUROSTAT_VBE_IND_2010!$D$7:$D$732,"3295*"))/1000+(SUMIFS(EUROSTAT_VBE_IND_2010!Y$7:Y$732,EUROSTAT_VBE_IND_2010!$B$7:$B$732,$D390,EUROSTAT_VBE_IND_2010!$C$7:$C$732,"*"&amp;RIGHT($A390,3)&amp;"*",EUROSTAT_VBE_IND_2010!$D$7:$D$732,"2410*"))/1000+(SUMIFS(EUROSTAT_VBE_IND_2010!Y$7:Y$732,EUROSTAT_VBE_IND_2010!$B$7:$B$732,$D390,EUROSTAT_VBE_IND_2010!$C$7:$C$732,"*"&amp;RIGHT($A390,3)&amp;"*",EUROSTAT_VBE_IND_2010!$D$7:$D$732,"3105*"))/1000</f>
        <v>0</v>
      </c>
      <c r="AP390" s="17">
        <f>(SUMIFS(EUROSTAT_VBE_IND_2010!Z$7:Z$732,EUROSTAT_VBE_IND_2010!$B$7:$B$732,$D390,EUROSTAT_VBE_IND_2010!$C$7:$C$732,"*"&amp;RIGHT($A390,3)&amp;"*",EUROSTAT_VBE_IND_2010!$D$7:$D$732,"3270A*"))/1000+(SUMIFS(EUROSTAT_VBE_IND_2010!Z$7:Z$732,EUROSTAT_VBE_IND_2010!$B$7:$B$732,$D390,EUROSTAT_VBE_IND_2010!$C$7:$C$732,"*"&amp;RIGHT($A390,3)&amp;"*",EUROSTAT_VBE_IND_2010!$D$7:$D$732,"3285*"))/1000+(SUMIFS(EUROSTAT_VBE_IND_2010!Z$7:Z$732,EUROSTAT_VBE_IND_2010!$B$7:$B$732,$D390,EUROSTAT_VBE_IND_2010!$C$7:$C$732,"*"&amp;RIGHT($A390,3)&amp;"*",EUROSTAT_VBE_IND_2010!$D$7:$D$732,"3295*"))/1000+(SUMIFS(EUROSTAT_VBE_IND_2010!Z$7:Z$732,EUROSTAT_VBE_IND_2010!$B$7:$B$732,$D390,EUROSTAT_VBE_IND_2010!$C$7:$C$732,"*"&amp;RIGHT($A390,3)&amp;"*",EUROSTAT_VBE_IND_2010!$D$7:$D$732,"2410*"))/1000+(SUMIFS(EUROSTAT_VBE_IND_2010!Z$7:Z$732,EUROSTAT_VBE_IND_2010!$B$7:$B$732,$D390,EUROSTAT_VBE_IND_2010!$C$7:$C$732,"*"&amp;RIGHT($A390,3)&amp;"*",EUROSTAT_VBE_IND_2010!$D$7:$D$732,"3105*"))/1000</f>
        <v>0.08</v>
      </c>
      <c r="AQ390" s="17">
        <f>(SUMIFS(EUROSTAT_VBE_IND_2010!AG$7:AG$732,EUROSTAT_VBE_IND_2010!$B$7:$B$732,$D390,EUROSTAT_VBE_IND_2010!$C$7:$C$732,"*"&amp;RIGHT($A390,3)&amp;"*",EUROSTAT_VBE_IND_2010!$D$7:$D$732,"3270A*"))/1000+(SUMIFS(EUROSTAT_VBE_IND_2010!AG$7:AG$732,EUROSTAT_VBE_IND_2010!$B$7:$B$732,$D390,EUROSTAT_VBE_IND_2010!$C$7:$C$732,"*"&amp;RIGHT($A390,3)&amp;"*",EUROSTAT_VBE_IND_2010!$D$7:$D$732,"3285*"))/1000+(SUMIFS(EUROSTAT_VBE_IND_2010!AG$7:AG$732,EUROSTAT_VBE_IND_2010!$B$7:$B$732,$D390,EUROSTAT_VBE_IND_2010!$C$7:$C$732,"*"&amp;RIGHT($A390,3)&amp;"*",EUROSTAT_VBE_IND_2010!$D$7:$D$732,"3295*"))/1000+(SUMIFS(EUROSTAT_VBE_IND_2010!AG$7:AG$732,EUROSTAT_VBE_IND_2010!$B$7:$B$732,$D390,EUROSTAT_VBE_IND_2010!$C$7:$C$732,"*"&amp;RIGHT($A390,3)&amp;"*",EUROSTAT_VBE_IND_2010!$D$7:$D$732,"2410*"))/1000+(SUMIFS(EUROSTAT_VBE_IND_2010!AG$7:AG$732,EUROSTAT_VBE_IND_2010!$B$7:$B$732,$D390,EUROSTAT_VBE_IND_2010!$C$7:$C$732,"*"&amp;RIGHT($A390,3)&amp;"*",EUROSTAT_VBE_IND_2010!$D$7:$D$732,"3105*"))/1000</f>
        <v>0.04</v>
      </c>
    </row>
    <row r="391" spans="1:43">
      <c r="A391" t="str">
        <f>LEFT(EUROSTAT_VBE_IND_2010!$C$630,8)</f>
        <v>B_101852</v>
      </c>
      <c r="B391" s="28" t="s">
        <v>217</v>
      </c>
      <c r="C391" t="s">
        <v>293</v>
      </c>
      <c r="D391" t="s">
        <v>126</v>
      </c>
      <c r="E391" t="s">
        <v>238</v>
      </c>
      <c r="F391" t="s">
        <v>258</v>
      </c>
      <c r="G391" s="17">
        <f>(SUMIFS(EUROSTAT_VBE_IND_2010!E$7:E$732,EUROSTAT_VBE_IND_2010!$B$7:$B$732,$D391,EUROSTAT_VBE_IND_2010!$C$7:$C$732,"*"&amp;RIGHT($A391,3)&amp;"*",EUROSTAT_VBE_IND_2010!$D$7:$D$732,"328*"))/1000-(SUMIFS(EUROSTAT_VBE_IND_2010!E$7:E$732,EUROSTAT_VBE_IND_2010!$B$7:$B$732,$D391,EUROSTAT_VBE_IND_2010!$C$7:$C$732,"*"&amp;RIGHT($A391,3)&amp;"*",EUROSTAT_VBE_IND_2010!$D$7:$D$732,"3285*"))/1000</f>
        <v>0.22</v>
      </c>
      <c r="H391" s="17">
        <f>(SUMIFS(EUROSTAT_VBE_IND_2010!F$7:F$732,EUROSTAT_VBE_IND_2010!$B$7:$B$732,$D391,EUROSTAT_VBE_IND_2010!$C$7:$C$732,"*"&amp;RIGHT($A391,3)&amp;"*",EUROSTAT_VBE_IND_2010!$D$7:$D$732,"328*"))/1000-(SUMIFS(EUROSTAT_VBE_IND_2010!F$7:F$732,EUROSTAT_VBE_IND_2010!$B$7:$B$732,$D391,EUROSTAT_VBE_IND_2010!$C$7:$C$732,"*"&amp;RIGHT($A391,3)&amp;"*",EUROSTAT_VBE_IND_2010!$D$7:$D$732,"3285*"))/1000</f>
        <v>0</v>
      </c>
      <c r="I391" s="17">
        <f>(SUMIFS(EUROSTAT_VBE_IND_2010!G$7:G$732,EUROSTAT_VBE_IND_2010!$B$7:$B$732,$D391,EUROSTAT_VBE_IND_2010!$C$7:$C$732,"*"&amp;RIGHT($A391,3)&amp;"*",EUROSTAT_VBE_IND_2010!$D$7:$D$732,"328*"))/1000-(SUMIFS(EUROSTAT_VBE_IND_2010!G$7:G$732,EUROSTAT_VBE_IND_2010!$B$7:$B$732,$D391,EUROSTAT_VBE_IND_2010!$C$7:$C$732,"*"&amp;RIGHT($A391,3)&amp;"*",EUROSTAT_VBE_IND_2010!$D$7:$D$732,"3285*"))/1000</f>
        <v>0</v>
      </c>
      <c r="J391" s="198">
        <f>SUMIFS('IEA Bal_CH-IND'!$D$30:$D$329,'IEA Bal_CH-IND'!$A$30:$A$329,"*"&amp;RIGHT($B391,8),'IEA Bal_CH-IND'!$C$30:$C$329,'Aggregated Balance-IND_2010'!$E391)</f>
        <v>0</v>
      </c>
      <c r="K391" s="17">
        <f>(SUMIFS(EUROSTAT_VBE_IND_2010!H$7:H$732,EUROSTAT_VBE_IND_2010!$B$7:$B$732,$D391,EUROSTAT_VBE_IND_2010!$C$7:$C$732,"*"&amp;RIGHT($A391,3)&amp;"*",EUROSTAT_VBE_IND_2010!$D$7:$D$732,"328*"))/1000-(SUMIFS(EUROSTAT_VBE_IND_2010!H$7:H$732,EUROSTAT_VBE_IND_2010!$B$7:$B$732,$D391,EUROSTAT_VBE_IND_2010!$C$7:$C$732,"*"&amp;RIGHT($A391,3)&amp;"*",EUROSTAT_VBE_IND_2010!$D$7:$D$732,"3285*"))/1000</f>
        <v>0</v>
      </c>
      <c r="L391" s="17">
        <f>(SUMIFS(EUROSTAT_VBE_IND_2010!I$7:I$732,EUROSTAT_VBE_IND_2010!$B$7:$B$732,$D391,EUROSTAT_VBE_IND_2010!$C$7:$C$732,"*"&amp;RIGHT($A391,3)&amp;"*",EUROSTAT_VBE_IND_2010!$D$7:$D$732,"328*"))/1000-(SUMIFS(EUROSTAT_VBE_IND_2010!I$7:I$732,EUROSTAT_VBE_IND_2010!$B$7:$B$732,$D391,EUROSTAT_VBE_IND_2010!$C$7:$C$732,"*"&amp;RIGHT($A391,3)&amp;"*",EUROSTAT_VBE_IND_2010!$D$7:$D$732,"3285*"))/1000</f>
        <v>0</v>
      </c>
      <c r="M391" s="17">
        <f>(SUMIFS(EUROSTAT_VBE_IND_2010!J$7:J$732,EUROSTAT_VBE_IND_2010!$B$7:$B$732,$D391,EUROSTAT_VBE_IND_2010!$C$7:$C$732,"*"&amp;RIGHT($A391,3)&amp;"*",EUROSTAT_VBE_IND_2010!$D$7:$D$732,"328*"))/1000-(SUMIFS(EUROSTAT_VBE_IND_2010!J$7:J$732,EUROSTAT_VBE_IND_2010!$B$7:$B$732,$D391,EUROSTAT_VBE_IND_2010!$C$7:$C$732,"*"&amp;RIGHT($A391,3)&amp;"*",EUROSTAT_VBE_IND_2010!$D$7:$D$732,"3285*"))/1000</f>
        <v>0</v>
      </c>
      <c r="N391" s="17">
        <f>(SUMIFS(EUROSTAT_VBE_IND_2010!K$7:K$732,EUROSTAT_VBE_IND_2010!$B$7:$B$732,$D391,EUROSTAT_VBE_IND_2010!$C$7:$C$732,"*"&amp;RIGHT($A391,3)&amp;"*",EUROSTAT_VBE_IND_2010!$D$7:$D$732,"328*"))/1000-(SUMIFS(EUROSTAT_VBE_IND_2010!K$7:K$732,EUROSTAT_VBE_IND_2010!$B$7:$B$732,$D391,EUROSTAT_VBE_IND_2010!$C$7:$C$732,"*"&amp;RIGHT($A391,3)&amp;"*",EUROSTAT_VBE_IND_2010!$D$7:$D$732,"3285*"))/1000</f>
        <v>0</v>
      </c>
      <c r="O391" s="17">
        <f>(SUMIFS(EUROSTAT_VBE_IND_2010!L$7:L$732,EUROSTAT_VBE_IND_2010!$B$7:$B$732,$D391,EUROSTAT_VBE_IND_2010!$C$7:$C$732,"*"&amp;RIGHT($A391,3)&amp;"*",EUROSTAT_VBE_IND_2010!$D$7:$D$732,"328*"))/1000-(SUMIFS(EUROSTAT_VBE_IND_2010!L$7:L$732,EUROSTAT_VBE_IND_2010!$B$7:$B$732,$D391,EUROSTAT_VBE_IND_2010!$C$7:$C$732,"*"&amp;RIGHT($A391,3)&amp;"*",EUROSTAT_VBE_IND_2010!$D$7:$D$732,"3285*"))/1000</f>
        <v>0</v>
      </c>
      <c r="P391" s="17">
        <f>(SUMIFS(EUROSTAT_VBE_IND_2010!M$7:M$732,EUROSTAT_VBE_IND_2010!$B$7:$B$732,$D391,EUROSTAT_VBE_IND_2010!$C$7:$C$732,"*"&amp;RIGHT($A391,3)&amp;"*",EUROSTAT_VBE_IND_2010!$D$7:$D$732,"328*"))/1000-(SUMIFS(EUROSTAT_VBE_IND_2010!M$7:M$732,EUROSTAT_VBE_IND_2010!$B$7:$B$732,$D391,EUROSTAT_VBE_IND_2010!$C$7:$C$732,"*"&amp;RIGHT($A391,3)&amp;"*",EUROSTAT_VBE_IND_2010!$D$7:$D$732,"3285*"))/1000</f>
        <v>0</v>
      </c>
      <c r="Q391" s="17">
        <f>(SUMIFS(EUROSTAT_VBE_IND_2010!N$7:N$732,EUROSTAT_VBE_IND_2010!$B$7:$B$732,$D391,EUROSTAT_VBE_IND_2010!$C$7:$C$732,"*"&amp;RIGHT($A391,3)&amp;"*",EUROSTAT_VBE_IND_2010!$D$7:$D$732,"328*"))/1000-(SUMIFS(EUROSTAT_VBE_IND_2010!N$7:N$732,EUROSTAT_VBE_IND_2010!$B$7:$B$732,$D391,EUROSTAT_VBE_IND_2010!$C$7:$C$732,"*"&amp;RIGHT($A391,3)&amp;"*",EUROSTAT_VBE_IND_2010!$D$7:$D$732,"3285*"))/1000</f>
        <v>0</v>
      </c>
      <c r="R391" s="17">
        <f>(SUMIFS(EUROSTAT_VBE_IND_2010!O$7:O$732,EUROSTAT_VBE_IND_2010!$B$7:$B$732,$D391,EUROSTAT_VBE_IND_2010!$C$7:$C$732,"*"&amp;RIGHT($A391,3)&amp;"*",EUROSTAT_VBE_IND_2010!$D$7:$D$732,"328*"))/1000-(SUMIFS(EUROSTAT_VBE_IND_2010!O$7:O$732,EUROSTAT_VBE_IND_2010!$B$7:$B$732,$D391,EUROSTAT_VBE_IND_2010!$C$7:$C$732,"*"&amp;RIGHT($A391,3)&amp;"*",EUROSTAT_VBE_IND_2010!$D$7:$D$732,"3285*"))/1000</f>
        <v>0</v>
      </c>
      <c r="S391" s="17">
        <f>(SUMIFS(EUROSTAT_VBE_IND_2010!P$7:P$732,EUROSTAT_VBE_IND_2010!$B$7:$B$732,$D391,EUROSTAT_VBE_IND_2010!$C$7:$C$732,"*"&amp;RIGHT($A391,3)&amp;"*",EUROSTAT_VBE_IND_2010!$D$7:$D$732,"328*"))/1000-(SUMIFS(EUROSTAT_VBE_IND_2010!P$7:P$732,EUROSTAT_VBE_IND_2010!$B$7:$B$732,$D391,EUROSTAT_VBE_IND_2010!$C$7:$C$732,"*"&amp;RIGHT($A391,3)&amp;"*",EUROSTAT_VBE_IND_2010!$D$7:$D$732,"3285*"))/1000</f>
        <v>0</v>
      </c>
      <c r="T391" s="17">
        <f>(SUMIFS(EUROSTAT_VBE_IND_2010!Q$7:Q$732,EUROSTAT_VBE_IND_2010!$B$7:$B$732,$D391,EUROSTAT_VBE_IND_2010!$C$7:$C$732,"*"&amp;RIGHT($A391,3)&amp;"*",EUROSTAT_VBE_IND_2010!$D$7:$D$732,"328*"))/1000-(SUMIFS(EUROSTAT_VBE_IND_2010!Q$7:Q$732,EUROSTAT_VBE_IND_2010!$B$7:$B$732,$D391,EUROSTAT_VBE_IND_2010!$C$7:$C$732,"*"&amp;RIGHT($A391,3)&amp;"*",EUROSTAT_VBE_IND_2010!$D$7:$D$732,"3285*"))/1000</f>
        <v>0</v>
      </c>
      <c r="U391" s="17">
        <f>(SUMIFS(EUROSTAT_VBE_IND_2010!R$7:R$732,EUROSTAT_VBE_IND_2010!$B$7:$B$732,$D391,EUROSTAT_VBE_IND_2010!$C$7:$C$732,"*"&amp;RIGHT($A391,3)&amp;"*",EUROSTAT_VBE_IND_2010!$D$7:$D$732,"328*"))/1000-(SUMIFS(EUROSTAT_VBE_IND_2010!R$7:R$732,EUROSTAT_VBE_IND_2010!$B$7:$B$732,$D391,EUROSTAT_VBE_IND_2010!$C$7:$C$732,"*"&amp;RIGHT($A391,3)&amp;"*",EUROSTAT_VBE_IND_2010!$D$7:$D$732,"3285*"))/1000</f>
        <v>0</v>
      </c>
      <c r="V391" s="17">
        <f>(SUMIFS(EUROSTAT_VBE_IND_2010!S$7:S$732,EUROSTAT_VBE_IND_2010!$B$7:$B$732,$D391,EUROSTAT_VBE_IND_2010!$C$7:$C$732,"*"&amp;RIGHT($A391,3)&amp;"*",EUROSTAT_VBE_IND_2010!$D$7:$D$732,"328*"))/1000-(SUMIFS(EUROSTAT_VBE_IND_2010!S$7:S$732,EUROSTAT_VBE_IND_2010!$B$7:$B$732,$D391,EUROSTAT_VBE_IND_2010!$C$7:$C$732,"*"&amp;RIGHT($A391,3)&amp;"*",EUROSTAT_VBE_IND_2010!$D$7:$D$732,"3285*"))/1000</f>
        <v>0</v>
      </c>
      <c r="W391" s="17">
        <f>(SUMIFS(EUROSTAT_VBE_IND_2010!T$7:T$732,EUROSTAT_VBE_IND_2010!$B$7:$B$732,$D391,EUROSTAT_VBE_IND_2010!$C$7:$C$732,"*"&amp;RIGHT($A391,3)&amp;"*",EUROSTAT_VBE_IND_2010!$D$7:$D$732,"328*"))/1000-(SUMIFS(EUROSTAT_VBE_IND_2010!T$7:T$732,EUROSTAT_VBE_IND_2010!$B$7:$B$732,$D391,EUROSTAT_VBE_IND_2010!$C$7:$C$732,"*"&amp;RIGHT($A391,3)&amp;"*",EUROSTAT_VBE_IND_2010!$D$7:$D$732,"3285*"))/1000</f>
        <v>0</v>
      </c>
      <c r="X391" s="17">
        <f>(SUMIFS(EUROSTAT_VBE_IND_2010!U$7:U$732,EUROSTAT_VBE_IND_2010!$B$7:$B$732,$D391,EUROSTAT_VBE_IND_2010!$C$7:$C$732,"*"&amp;RIGHT($A391,3)&amp;"*",EUROSTAT_VBE_IND_2010!$D$7:$D$732,"328*"))/1000-(SUMIFS(EUROSTAT_VBE_IND_2010!U$7:U$732,EUROSTAT_VBE_IND_2010!$B$7:$B$732,$D391,EUROSTAT_VBE_IND_2010!$C$7:$C$732,"*"&amp;RIGHT($A391,3)&amp;"*",EUROSTAT_VBE_IND_2010!$D$7:$D$732,"3285*"))/1000</f>
        <v>0</v>
      </c>
      <c r="Y391" s="17">
        <f>(SUMIFS(EUROSTAT_VBE_IND_2010!V$7:V$732,EUROSTAT_VBE_IND_2010!$B$7:$B$732,$D391,EUROSTAT_VBE_IND_2010!$C$7:$C$732,"*"&amp;RIGHT($A391,3)&amp;"*",EUROSTAT_VBE_IND_2010!$D$7:$D$732,"328*"))/1000-(SUMIFS(EUROSTAT_VBE_IND_2010!V$7:V$732,EUROSTAT_VBE_IND_2010!$B$7:$B$732,$D391,EUROSTAT_VBE_IND_2010!$C$7:$C$732,"*"&amp;RIGHT($A391,3)&amp;"*",EUROSTAT_VBE_IND_2010!$D$7:$D$732,"3285*"))/1000</f>
        <v>0</v>
      </c>
      <c r="Z391" s="17">
        <f>(SUMIFS(EUROSTAT_VBE_IND_2010!W$7:W$732,EUROSTAT_VBE_IND_2010!$B$7:$B$732,$D391,EUROSTAT_VBE_IND_2010!$C$7:$C$732,"*"&amp;RIGHT($A391,3)&amp;"*",EUROSTAT_VBE_IND_2010!$D$7:$D$732,"328*"))/1000-(SUMIFS(EUROSTAT_VBE_IND_2010!W$7:W$732,EUROSTAT_VBE_IND_2010!$B$7:$B$732,$D391,EUROSTAT_VBE_IND_2010!$C$7:$C$732,"*"&amp;RIGHT($A391,3)&amp;"*",EUROSTAT_VBE_IND_2010!$D$7:$D$732,"3285*"))/1000</f>
        <v>0</v>
      </c>
      <c r="AA391" s="17">
        <f>(SUMIFS(EUROSTAT_VBE_IND_2010!X$7:X$732,EUROSTAT_VBE_IND_2010!$B$7:$B$732,$D391,EUROSTAT_VBE_IND_2010!$C$7:$C$732,"*"&amp;RIGHT($A391,3)&amp;"*",EUROSTAT_VBE_IND_2010!$D$7:$D$732,"328*"))/1000-(SUMIFS(EUROSTAT_VBE_IND_2010!X$7:X$732,EUROSTAT_VBE_IND_2010!$B$7:$B$732,$D391,EUROSTAT_VBE_IND_2010!$C$7:$C$732,"*"&amp;RIGHT($A391,3)&amp;"*",EUROSTAT_VBE_IND_2010!$D$7:$D$732,"3285*"))/1000</f>
        <v>0</v>
      </c>
      <c r="AB391" s="17">
        <f>(SUMIFS(EUROSTAT_VBE_IND_2010!AA$7:AA$732,EUROSTAT_VBE_IND_2010!$B$7:$B$732,$D391,EUROSTAT_VBE_IND_2010!$C$7:$C$732,"*"&amp;RIGHT($A391,3)&amp;"*",EUROSTAT_VBE_IND_2010!$D$7:$D$732,"328*"))/1000-(SUMIFS(EUROSTAT_VBE_IND_2010!AA$7:AA$732,EUROSTAT_VBE_IND_2010!$B$7:$B$732,$D391,EUROSTAT_VBE_IND_2010!$C$7:$C$732,"*"&amp;RIGHT($A391,3)&amp;"*",EUROSTAT_VBE_IND_2010!$D$7:$D$732,"3285*"))/1000</f>
        <v>0</v>
      </c>
      <c r="AC391" s="17">
        <f>(SUMIFS(EUROSTAT_VBE_IND_2010!AB$7:AB$732,EUROSTAT_VBE_IND_2010!$B$7:$B$732,$D391,EUROSTAT_VBE_IND_2010!$C$7:$C$732,"*"&amp;RIGHT($A391,3)&amp;"*",EUROSTAT_VBE_IND_2010!$D$7:$D$732,"328*"))/1000-(SUMIFS(EUROSTAT_VBE_IND_2010!AB$7:AB$732,EUROSTAT_VBE_IND_2010!$B$7:$B$732,$D391,EUROSTAT_VBE_IND_2010!$C$7:$C$732,"*"&amp;RIGHT($A391,3)&amp;"*",EUROSTAT_VBE_IND_2010!$D$7:$D$732,"3285*"))/1000</f>
        <v>0</v>
      </c>
      <c r="AD391" s="17">
        <f>(SUMIFS(EUROSTAT_VBE_IND_2010!AC$7:AC$732,EUROSTAT_VBE_IND_2010!$B$7:$B$732,$D391,EUROSTAT_VBE_IND_2010!$C$7:$C$732,"*"&amp;RIGHT($A391,3)&amp;"*",EUROSTAT_VBE_IND_2010!$D$7:$D$732,"328*"))/1000-(SUMIFS(EUROSTAT_VBE_IND_2010!AC$7:AC$732,EUROSTAT_VBE_IND_2010!$B$7:$B$732,$D391,EUROSTAT_VBE_IND_2010!$C$7:$C$732,"*"&amp;RIGHT($A391,3)&amp;"*",EUROSTAT_VBE_IND_2010!$D$7:$D$732,"3285*"))/1000</f>
        <v>0</v>
      </c>
      <c r="AE391" s="17">
        <f>(SUMIFS(EUROSTAT_VBE_IND_2010!AD$7:AD$732,EUROSTAT_VBE_IND_2010!$B$7:$B$732,$D391,EUROSTAT_VBE_IND_2010!$C$7:$C$732,"*"&amp;RIGHT($A391,3)&amp;"*",EUROSTAT_VBE_IND_2010!$D$7:$D$732,"328*"))/1000-(SUMIFS(EUROSTAT_VBE_IND_2010!AD$7:AD$732,EUROSTAT_VBE_IND_2010!$B$7:$B$732,$D391,EUROSTAT_VBE_IND_2010!$C$7:$C$732,"*"&amp;RIGHT($A391,3)&amp;"*",EUROSTAT_VBE_IND_2010!$D$7:$D$732,"3285*"))/1000</f>
        <v>0</v>
      </c>
      <c r="AF391" s="17">
        <f>(SUMIFS(EUROSTAT_VBE_IND_2010!AE$7:AE$732,EUROSTAT_VBE_IND_2010!$B$7:$B$732,$D391,EUROSTAT_VBE_IND_2010!$C$7:$C$732,"*"&amp;RIGHT($A391,3)&amp;"*",EUROSTAT_VBE_IND_2010!$D$7:$D$732,"328*"))/1000-(SUMIFS(EUROSTAT_VBE_IND_2010!AE$7:AE$732,EUROSTAT_VBE_IND_2010!$B$7:$B$732,$D391,EUROSTAT_VBE_IND_2010!$C$7:$C$732,"*"&amp;RIGHT($A391,3)&amp;"*",EUROSTAT_VBE_IND_2010!$D$7:$D$732,"3285*"))/1000</f>
        <v>0</v>
      </c>
      <c r="AG391" s="17">
        <f>(SUMIFS(EUROSTAT_VBE_IND_2010!AF$7:AF$732,EUROSTAT_VBE_IND_2010!$B$7:$B$732,$D391,EUROSTAT_VBE_IND_2010!$C$7:$C$732,"*"&amp;RIGHT($A391,3)&amp;"*",EUROSTAT_VBE_IND_2010!$D$7:$D$732,"328*"))/1000-(SUMIFS(EUROSTAT_VBE_IND_2010!AF$7:AF$732,EUROSTAT_VBE_IND_2010!$B$7:$B$732,$D391,EUROSTAT_VBE_IND_2010!$C$7:$C$732,"*"&amp;RIGHT($A391,3)&amp;"*",EUROSTAT_VBE_IND_2010!$D$7:$D$732,"3285*"))/1000</f>
        <v>0</v>
      </c>
      <c r="AH391" s="17">
        <f>(SUMIFS(EUROSTAT_VBE_IND_2010!AH$7:AH$732,EUROSTAT_VBE_IND_2010!$B$7:$B$732,$D391,EUROSTAT_VBE_IND_2010!$C$7:$C$732,"*"&amp;RIGHT($A391,3)&amp;"*",EUROSTAT_VBE_IND_2010!$D$7:$D$732,"328*"))/1000-(SUMIFS(EUROSTAT_VBE_IND_2010!AH$7:AH$732,EUROSTAT_VBE_IND_2010!$B$7:$B$732,$D391,EUROSTAT_VBE_IND_2010!$C$7:$C$732,"*"&amp;RIGHT($A391,3)&amp;"*",EUROSTAT_VBE_IND_2010!$D$7:$D$732,"3285*"))/1000</f>
        <v>0</v>
      </c>
      <c r="AI391" s="17">
        <f>(SUMIFS(EUROSTAT_VBE_IND_2010!AI$7:AI$732,EUROSTAT_VBE_IND_2010!$B$7:$B$732,$D391,EUROSTAT_VBE_IND_2010!$C$7:$C$732,"*"&amp;RIGHT($A391,3)&amp;"*",EUROSTAT_VBE_IND_2010!$D$7:$D$732,"328*"))/1000-(SUMIFS(EUROSTAT_VBE_IND_2010!AI$7:AI$732,EUROSTAT_VBE_IND_2010!$B$7:$B$732,$D391,EUROSTAT_VBE_IND_2010!$C$7:$C$732,"*"&amp;RIGHT($A391,3)&amp;"*",EUROSTAT_VBE_IND_2010!$D$7:$D$732,"3285*"))/1000</f>
        <v>0</v>
      </c>
      <c r="AJ391" s="17">
        <f>(SUMIFS(EUROSTAT_VBE_IND_2010!AJ$7:AJ$732,EUROSTAT_VBE_IND_2010!$B$7:$B$732,$D391,EUROSTAT_VBE_IND_2010!$C$7:$C$732,"*"&amp;RIGHT($A391,3)&amp;"*",EUROSTAT_VBE_IND_2010!$D$7:$D$732,"328*"))/1000-(SUMIFS(EUROSTAT_VBE_IND_2010!AJ$7:AJ$732,EUROSTAT_VBE_IND_2010!$B$7:$B$732,$D391,EUROSTAT_VBE_IND_2010!$C$7:$C$732,"*"&amp;RIGHT($A391,3)&amp;"*",EUROSTAT_VBE_IND_2010!$D$7:$D$732,"3285*"))/1000</f>
        <v>0</v>
      </c>
      <c r="AK391" s="17">
        <f>(SUMIFS(EUROSTAT_VBE_IND_2010!AK$7:AK$732,EUROSTAT_VBE_IND_2010!$B$7:$B$732,$D391,EUROSTAT_VBE_IND_2010!$C$7:$C$732,"*"&amp;RIGHT($A391,3)&amp;"*",EUROSTAT_VBE_IND_2010!$D$7:$D$732,"328*"))/1000-(SUMIFS(EUROSTAT_VBE_IND_2010!AK$7:AK$732,EUROSTAT_VBE_IND_2010!$B$7:$B$732,$D391,EUROSTAT_VBE_IND_2010!$C$7:$C$732,"*"&amp;RIGHT($A391,3)&amp;"*",EUROSTAT_VBE_IND_2010!$D$7:$D$732,"3285*"))/1000</f>
        <v>0</v>
      </c>
      <c r="AL391" s="198">
        <f>SUMIFS('IEA Bal_AL-IND'!$D$30:$D$329,'IEA Bal_AL-IND'!$A$30:$A$329,"*"&amp;RIGHT($B391,8),'IEA Bal_AL-IND'!$C$30:$C$329,'Aggregated Balance-IND_2010'!$E391)</f>
        <v>0</v>
      </c>
      <c r="AM391" s="198">
        <f>SUMIFS('IEA Bal_BA-IND'!$D$30:$D$329,'IEA Bal_BA-IND'!$A$30:$A$329,"*"&amp;RIGHT($B391,8),'IEA Bal_BA-IND'!$C$30:$C$329,'Aggregated Balance-IND_2010'!$E391)</f>
        <v>0</v>
      </c>
      <c r="AN391" s="198">
        <f>SUMIFS('IEA Bal_KS-IND'!$D$30:$D$329,'IEA Bal_KS-IND'!$A$30:$A$329,"*"&amp;RIGHT($B391,8),'IEA Bal_KS-IND'!$C$30:$C$329,'Aggregated Balance-IND_2010'!$E391)</f>
        <v>0</v>
      </c>
      <c r="AO391" s="17">
        <f>(SUMIFS(EUROSTAT_VBE_IND_2010!Y$7:Y$732,EUROSTAT_VBE_IND_2010!$B$7:$B$732,$D391,EUROSTAT_VBE_IND_2010!$C$7:$C$732,"*"&amp;RIGHT($A391,3)&amp;"*",EUROSTAT_VBE_IND_2010!$D$7:$D$732,"328*"))/1000-(SUMIFS(EUROSTAT_VBE_IND_2010!Y$7:Y$732,EUROSTAT_VBE_IND_2010!$B$7:$B$732,$D391,EUROSTAT_VBE_IND_2010!$C$7:$C$732,"*"&amp;RIGHT($A391,3)&amp;"*",EUROSTAT_VBE_IND_2010!$D$7:$D$732,"3285*"))/1000</f>
        <v>0</v>
      </c>
      <c r="AP391" s="17">
        <f>(SUMIFS(EUROSTAT_VBE_IND_2010!Z$7:Z$732,EUROSTAT_VBE_IND_2010!$B$7:$B$732,$D391,EUROSTAT_VBE_IND_2010!$C$7:$C$732,"*"&amp;RIGHT($A391,3)&amp;"*",EUROSTAT_VBE_IND_2010!$D$7:$D$732,"328*"))/1000-(SUMIFS(EUROSTAT_VBE_IND_2010!Z$7:Z$732,EUROSTAT_VBE_IND_2010!$B$7:$B$732,$D391,EUROSTAT_VBE_IND_2010!$C$7:$C$732,"*"&amp;RIGHT($A391,3)&amp;"*",EUROSTAT_VBE_IND_2010!$D$7:$D$732,"3285*"))/1000</f>
        <v>0</v>
      </c>
      <c r="AQ391" s="17">
        <f>(SUMIFS(EUROSTAT_VBE_IND_2010!AG$7:AG$732,EUROSTAT_VBE_IND_2010!$B$7:$B$732,$D391,EUROSTAT_VBE_IND_2010!$C$7:$C$732,"*"&amp;RIGHT($A391,3)&amp;"*",EUROSTAT_VBE_IND_2010!$D$7:$D$732,"328*"))/1000-(SUMIFS(EUROSTAT_VBE_IND_2010!AG$7:AG$732,EUROSTAT_VBE_IND_2010!$B$7:$B$732,$D391,EUROSTAT_VBE_IND_2010!$C$7:$C$732,"*"&amp;RIGHT($A391,3)&amp;"*",EUROSTAT_VBE_IND_2010!$D$7:$D$732,"3285*"))/1000</f>
        <v>0</v>
      </c>
    </row>
    <row r="392" spans="1:43">
      <c r="A392" t="str">
        <f>LEFT(EUROSTAT_VBE_IND_2010!$C$630,8)</f>
        <v>B_101852</v>
      </c>
      <c r="B392" s="28" t="s">
        <v>217</v>
      </c>
      <c r="C392" t="s">
        <v>293</v>
      </c>
      <c r="D392" t="s">
        <v>126</v>
      </c>
      <c r="E392" t="s">
        <v>239</v>
      </c>
      <c r="F392" t="s">
        <v>259</v>
      </c>
      <c r="G392" s="17">
        <f>(SUMIFS(EUROSTAT_VBE_IND_2010!E$7:E$732,EUROSTAT_VBE_IND_2010!$B$7:$B$732,$D392,EUROSTAT_VBE_IND_2010!$C$7:$C$732,"*"&amp;RIGHT($A392,3)&amp;"*",EUROSTAT_VBE_IND_2010!$D$7:$D$732,"4100*"))/1000+(SUMIFS(EUROSTAT_VBE_IND_2010!E$7:E$732,EUROSTAT_VBE_IND_2010!$B$7:$B$732,$D392,EUROSTAT_VBE_IND_2010!$C$7:$C$732,"*"&amp;RIGHT($A392,3)&amp;"*",EUROSTAT_VBE_IND_2010!$D$7:$D$732,"4230*"))/1000+(SUMIFS(EUROSTAT_VBE_IND_2010!E$7:E$732,EUROSTAT_VBE_IND_2010!$B$7:$B$732,$D392,EUROSTAT_VBE_IND_2010!$C$7:$C$732,"*"&amp;RIGHT($A392,3)&amp;"*",EUROSTAT_VBE_IND_2010!$D$7:$D$732,"4240*"))/1000+(SUMIFS(EUROSTAT_VBE_IND_2010!E$7:E$732,EUROSTAT_VBE_IND_2010!$B$7:$B$732,$D392,EUROSTAT_VBE_IND_2010!$C$7:$C$732,"*"&amp;RIGHT($A392,3)&amp;"*",EUROSTAT_VBE_IND_2010!$D$7:$D$732,"3106*"))/1000</f>
        <v>1.798</v>
      </c>
      <c r="H392" s="17">
        <f>(SUMIFS(EUROSTAT_VBE_IND_2010!F$7:F$732,EUROSTAT_VBE_IND_2010!$B$7:$B$732,$D392,EUROSTAT_VBE_IND_2010!$C$7:$C$732,"*"&amp;RIGHT($A392,3)&amp;"*",EUROSTAT_VBE_IND_2010!$D$7:$D$732,"4100*"))/1000+(SUMIFS(EUROSTAT_VBE_IND_2010!F$7:F$732,EUROSTAT_VBE_IND_2010!$B$7:$B$732,$D392,EUROSTAT_VBE_IND_2010!$C$7:$C$732,"*"&amp;RIGHT($A392,3)&amp;"*",EUROSTAT_VBE_IND_2010!$D$7:$D$732,"4230*"))/1000+(SUMIFS(EUROSTAT_VBE_IND_2010!F$7:F$732,EUROSTAT_VBE_IND_2010!$B$7:$B$732,$D392,EUROSTAT_VBE_IND_2010!$C$7:$C$732,"*"&amp;RIGHT($A392,3)&amp;"*",EUROSTAT_VBE_IND_2010!$D$7:$D$732,"4240*"))/1000+(SUMIFS(EUROSTAT_VBE_IND_2010!F$7:F$732,EUROSTAT_VBE_IND_2010!$B$7:$B$732,$D392,EUROSTAT_VBE_IND_2010!$C$7:$C$732,"*"&amp;RIGHT($A392,3)&amp;"*",EUROSTAT_VBE_IND_2010!$D$7:$D$732,"3106*"))/1000</f>
        <v>8.061</v>
      </c>
      <c r="I392" s="17">
        <f>(SUMIFS(EUROSTAT_VBE_IND_2010!G$7:G$732,EUROSTAT_VBE_IND_2010!$B$7:$B$732,$D392,EUROSTAT_VBE_IND_2010!$C$7:$C$732,"*"&amp;RIGHT($A392,3)&amp;"*",EUROSTAT_VBE_IND_2010!$D$7:$D$732,"4100*"))/1000+(SUMIFS(EUROSTAT_VBE_IND_2010!G$7:G$732,EUROSTAT_VBE_IND_2010!$B$7:$B$732,$D392,EUROSTAT_VBE_IND_2010!$C$7:$C$732,"*"&amp;RIGHT($A392,3)&amp;"*",EUROSTAT_VBE_IND_2010!$D$7:$D$732,"4230*"))/1000+(SUMIFS(EUROSTAT_VBE_IND_2010!G$7:G$732,EUROSTAT_VBE_IND_2010!$B$7:$B$732,$D392,EUROSTAT_VBE_IND_2010!$C$7:$C$732,"*"&amp;RIGHT($A392,3)&amp;"*",EUROSTAT_VBE_IND_2010!$D$7:$D$732,"4240*"))/1000+(SUMIFS(EUROSTAT_VBE_IND_2010!G$7:G$732,EUROSTAT_VBE_IND_2010!$B$7:$B$732,$D392,EUROSTAT_VBE_IND_2010!$C$7:$C$732,"*"&amp;RIGHT($A392,3)&amp;"*",EUROSTAT_VBE_IND_2010!$D$7:$D$732,"3106*"))/1000</f>
        <v>0.307</v>
      </c>
      <c r="J392" s="198">
        <f>SUMIFS('IEA Bal_CH-IND'!$D$30:$D$329,'IEA Bal_CH-IND'!$A$30:$A$329,"*"&amp;RIGHT($B392,8),'IEA Bal_CH-IND'!$C$30:$C$329,'Aggregated Balance-IND_2010'!$E392)</f>
        <v>0.60374</v>
      </c>
      <c r="K392" s="17">
        <f>(SUMIFS(EUROSTAT_VBE_IND_2010!H$7:H$732,EUROSTAT_VBE_IND_2010!$B$7:$B$732,$D392,EUROSTAT_VBE_IND_2010!$C$7:$C$732,"*"&amp;RIGHT($A392,3)&amp;"*",EUROSTAT_VBE_IND_2010!$D$7:$D$732,"4100*"))/1000+(SUMIFS(EUROSTAT_VBE_IND_2010!H$7:H$732,EUROSTAT_VBE_IND_2010!$B$7:$B$732,$D392,EUROSTAT_VBE_IND_2010!$C$7:$C$732,"*"&amp;RIGHT($A392,3)&amp;"*",EUROSTAT_VBE_IND_2010!$D$7:$D$732,"4230*"))/1000+(SUMIFS(EUROSTAT_VBE_IND_2010!H$7:H$732,EUROSTAT_VBE_IND_2010!$B$7:$B$732,$D392,EUROSTAT_VBE_IND_2010!$C$7:$C$732,"*"&amp;RIGHT($A392,3)&amp;"*",EUROSTAT_VBE_IND_2010!$D$7:$D$732,"4240*"))/1000+(SUMIFS(EUROSTAT_VBE_IND_2010!H$7:H$732,EUROSTAT_VBE_IND_2010!$B$7:$B$732,$D392,EUROSTAT_VBE_IND_2010!$C$7:$C$732,"*"&amp;RIGHT($A392,3)&amp;"*",EUROSTAT_VBE_IND_2010!$D$7:$D$732,"3106*"))/1000</f>
        <v>0</v>
      </c>
      <c r="L392" s="17">
        <f>(SUMIFS(EUROSTAT_VBE_IND_2010!I$7:I$732,EUROSTAT_VBE_IND_2010!$B$7:$B$732,$D392,EUROSTAT_VBE_IND_2010!$C$7:$C$732,"*"&amp;RIGHT($A392,3)&amp;"*",EUROSTAT_VBE_IND_2010!$D$7:$D$732,"4100*"))/1000+(SUMIFS(EUROSTAT_VBE_IND_2010!I$7:I$732,EUROSTAT_VBE_IND_2010!$B$7:$B$732,$D392,EUROSTAT_VBE_IND_2010!$C$7:$C$732,"*"&amp;RIGHT($A392,3)&amp;"*",EUROSTAT_VBE_IND_2010!$D$7:$D$732,"4230*"))/1000+(SUMIFS(EUROSTAT_VBE_IND_2010!I$7:I$732,EUROSTAT_VBE_IND_2010!$B$7:$B$732,$D392,EUROSTAT_VBE_IND_2010!$C$7:$C$732,"*"&amp;RIGHT($A392,3)&amp;"*",EUROSTAT_VBE_IND_2010!$D$7:$D$732,"4240*"))/1000+(SUMIFS(EUROSTAT_VBE_IND_2010!I$7:I$732,EUROSTAT_VBE_IND_2010!$B$7:$B$732,$D392,EUROSTAT_VBE_IND_2010!$C$7:$C$732,"*"&amp;RIGHT($A392,3)&amp;"*",EUROSTAT_VBE_IND_2010!$D$7:$D$732,"3106*"))/1000</f>
        <v>3.202</v>
      </c>
      <c r="M392" s="17">
        <f>(SUMIFS(EUROSTAT_VBE_IND_2010!J$7:J$732,EUROSTAT_VBE_IND_2010!$B$7:$B$732,$D392,EUROSTAT_VBE_IND_2010!$C$7:$C$732,"*"&amp;RIGHT($A392,3)&amp;"*",EUROSTAT_VBE_IND_2010!$D$7:$D$732,"4100*"))/1000+(SUMIFS(EUROSTAT_VBE_IND_2010!J$7:J$732,EUROSTAT_VBE_IND_2010!$B$7:$B$732,$D392,EUROSTAT_VBE_IND_2010!$C$7:$C$732,"*"&amp;RIGHT($A392,3)&amp;"*",EUROSTAT_VBE_IND_2010!$D$7:$D$732,"4230*"))/1000+(SUMIFS(EUROSTAT_VBE_IND_2010!J$7:J$732,EUROSTAT_VBE_IND_2010!$B$7:$B$732,$D392,EUROSTAT_VBE_IND_2010!$C$7:$C$732,"*"&amp;RIGHT($A392,3)&amp;"*",EUROSTAT_VBE_IND_2010!$D$7:$D$732,"4240*"))/1000+(SUMIFS(EUROSTAT_VBE_IND_2010!J$7:J$732,EUROSTAT_VBE_IND_2010!$B$7:$B$732,$D392,EUROSTAT_VBE_IND_2010!$C$7:$C$732,"*"&amp;RIGHT($A392,3)&amp;"*",EUROSTAT_VBE_IND_2010!$D$7:$D$732,"3106*"))/1000</f>
        <v>0</v>
      </c>
      <c r="N392" s="17">
        <f>(SUMIFS(EUROSTAT_VBE_IND_2010!K$7:K$732,EUROSTAT_VBE_IND_2010!$B$7:$B$732,$D392,EUROSTAT_VBE_IND_2010!$C$7:$C$732,"*"&amp;RIGHT($A392,3)&amp;"*",EUROSTAT_VBE_IND_2010!$D$7:$D$732,"4100*"))/1000+(SUMIFS(EUROSTAT_VBE_IND_2010!K$7:K$732,EUROSTAT_VBE_IND_2010!$B$7:$B$732,$D392,EUROSTAT_VBE_IND_2010!$C$7:$C$732,"*"&amp;RIGHT($A392,3)&amp;"*",EUROSTAT_VBE_IND_2010!$D$7:$D$732,"4230*"))/1000+(SUMIFS(EUROSTAT_VBE_IND_2010!K$7:K$732,EUROSTAT_VBE_IND_2010!$B$7:$B$732,$D392,EUROSTAT_VBE_IND_2010!$C$7:$C$732,"*"&amp;RIGHT($A392,3)&amp;"*",EUROSTAT_VBE_IND_2010!$D$7:$D$732,"4240*"))/1000+(SUMIFS(EUROSTAT_VBE_IND_2010!K$7:K$732,EUROSTAT_VBE_IND_2010!$B$7:$B$732,$D392,EUROSTAT_VBE_IND_2010!$C$7:$C$732,"*"&amp;RIGHT($A392,3)&amp;"*",EUROSTAT_VBE_IND_2010!$D$7:$D$732,"3106*"))/1000</f>
        <v>0.39</v>
      </c>
      <c r="O392" s="17">
        <f>(SUMIFS(EUROSTAT_VBE_IND_2010!L$7:L$732,EUROSTAT_VBE_IND_2010!$B$7:$B$732,$D392,EUROSTAT_VBE_IND_2010!$C$7:$C$732,"*"&amp;RIGHT($A392,3)&amp;"*",EUROSTAT_VBE_IND_2010!$D$7:$D$732,"4100*"))/1000+(SUMIFS(EUROSTAT_VBE_IND_2010!L$7:L$732,EUROSTAT_VBE_IND_2010!$B$7:$B$732,$D392,EUROSTAT_VBE_IND_2010!$C$7:$C$732,"*"&amp;RIGHT($A392,3)&amp;"*",EUROSTAT_VBE_IND_2010!$D$7:$D$732,"4230*"))/1000+(SUMIFS(EUROSTAT_VBE_IND_2010!L$7:L$732,EUROSTAT_VBE_IND_2010!$B$7:$B$732,$D392,EUROSTAT_VBE_IND_2010!$C$7:$C$732,"*"&amp;RIGHT($A392,3)&amp;"*",EUROSTAT_VBE_IND_2010!$D$7:$D$732,"4240*"))/1000+(SUMIFS(EUROSTAT_VBE_IND_2010!L$7:L$732,EUROSTAT_VBE_IND_2010!$B$7:$B$732,$D392,EUROSTAT_VBE_IND_2010!$C$7:$C$732,"*"&amp;RIGHT($A392,3)&amp;"*",EUROSTAT_VBE_IND_2010!$D$7:$D$732,"3106*"))/1000</f>
        <v>0.149</v>
      </c>
      <c r="P392" s="17">
        <f>(SUMIFS(EUROSTAT_VBE_IND_2010!M$7:M$732,EUROSTAT_VBE_IND_2010!$B$7:$B$732,$D392,EUROSTAT_VBE_IND_2010!$C$7:$C$732,"*"&amp;RIGHT($A392,3)&amp;"*",EUROSTAT_VBE_IND_2010!$D$7:$D$732,"4100*"))/1000+(SUMIFS(EUROSTAT_VBE_IND_2010!M$7:M$732,EUROSTAT_VBE_IND_2010!$B$7:$B$732,$D392,EUROSTAT_VBE_IND_2010!$C$7:$C$732,"*"&amp;RIGHT($A392,3)&amp;"*",EUROSTAT_VBE_IND_2010!$D$7:$D$732,"4230*"))/1000+(SUMIFS(EUROSTAT_VBE_IND_2010!M$7:M$732,EUROSTAT_VBE_IND_2010!$B$7:$B$732,$D392,EUROSTAT_VBE_IND_2010!$C$7:$C$732,"*"&amp;RIGHT($A392,3)&amp;"*",EUROSTAT_VBE_IND_2010!$D$7:$D$732,"4240*"))/1000+(SUMIFS(EUROSTAT_VBE_IND_2010!M$7:M$732,EUROSTAT_VBE_IND_2010!$B$7:$B$732,$D392,EUROSTAT_VBE_IND_2010!$C$7:$C$732,"*"&amp;RIGHT($A392,3)&amp;"*",EUROSTAT_VBE_IND_2010!$D$7:$D$732,"3106*"))/1000</f>
        <v>0</v>
      </c>
      <c r="Q392" s="17">
        <f>(SUMIFS(EUROSTAT_VBE_IND_2010!N$7:N$732,EUROSTAT_VBE_IND_2010!$B$7:$B$732,$D392,EUROSTAT_VBE_IND_2010!$C$7:$C$732,"*"&amp;RIGHT($A392,3)&amp;"*",EUROSTAT_VBE_IND_2010!$D$7:$D$732,"4100*"))/1000+(SUMIFS(EUROSTAT_VBE_IND_2010!N$7:N$732,EUROSTAT_VBE_IND_2010!$B$7:$B$732,$D392,EUROSTAT_VBE_IND_2010!$C$7:$C$732,"*"&amp;RIGHT($A392,3)&amp;"*",EUROSTAT_VBE_IND_2010!$D$7:$D$732,"4230*"))/1000+(SUMIFS(EUROSTAT_VBE_IND_2010!N$7:N$732,EUROSTAT_VBE_IND_2010!$B$7:$B$732,$D392,EUROSTAT_VBE_IND_2010!$C$7:$C$732,"*"&amp;RIGHT($A392,3)&amp;"*",EUROSTAT_VBE_IND_2010!$D$7:$D$732,"4240*"))/1000+(SUMIFS(EUROSTAT_VBE_IND_2010!N$7:N$732,EUROSTAT_VBE_IND_2010!$B$7:$B$732,$D392,EUROSTAT_VBE_IND_2010!$C$7:$C$732,"*"&amp;RIGHT($A392,3)&amp;"*",EUROSTAT_VBE_IND_2010!$D$7:$D$732,"3106*"))/1000</f>
        <v>6.293</v>
      </c>
      <c r="R392" s="17">
        <f>(SUMIFS(EUROSTAT_VBE_IND_2010!O$7:O$732,EUROSTAT_VBE_IND_2010!$B$7:$B$732,$D392,EUROSTAT_VBE_IND_2010!$C$7:$C$732,"*"&amp;RIGHT($A392,3)&amp;"*",EUROSTAT_VBE_IND_2010!$D$7:$D$732,"4100*"))/1000+(SUMIFS(EUROSTAT_VBE_IND_2010!O$7:O$732,EUROSTAT_VBE_IND_2010!$B$7:$B$732,$D392,EUROSTAT_VBE_IND_2010!$C$7:$C$732,"*"&amp;RIGHT($A392,3)&amp;"*",EUROSTAT_VBE_IND_2010!$D$7:$D$732,"4230*"))/1000+(SUMIFS(EUROSTAT_VBE_IND_2010!O$7:O$732,EUROSTAT_VBE_IND_2010!$B$7:$B$732,$D392,EUROSTAT_VBE_IND_2010!$C$7:$C$732,"*"&amp;RIGHT($A392,3)&amp;"*",EUROSTAT_VBE_IND_2010!$D$7:$D$732,"4240*"))/1000+(SUMIFS(EUROSTAT_VBE_IND_2010!O$7:O$732,EUROSTAT_VBE_IND_2010!$B$7:$B$732,$D392,EUROSTAT_VBE_IND_2010!$C$7:$C$732,"*"&amp;RIGHT($A392,3)&amp;"*",EUROSTAT_VBE_IND_2010!$D$7:$D$732,"3106*"))/1000</f>
        <v>0</v>
      </c>
      <c r="S392" s="17">
        <f>(SUMIFS(EUROSTAT_VBE_IND_2010!P$7:P$732,EUROSTAT_VBE_IND_2010!$B$7:$B$732,$D392,EUROSTAT_VBE_IND_2010!$C$7:$C$732,"*"&amp;RIGHT($A392,3)&amp;"*",EUROSTAT_VBE_IND_2010!$D$7:$D$732,"4100*"))/1000+(SUMIFS(EUROSTAT_VBE_IND_2010!P$7:P$732,EUROSTAT_VBE_IND_2010!$B$7:$B$732,$D392,EUROSTAT_VBE_IND_2010!$C$7:$C$732,"*"&amp;RIGHT($A392,3)&amp;"*",EUROSTAT_VBE_IND_2010!$D$7:$D$732,"4230*"))/1000+(SUMIFS(EUROSTAT_VBE_IND_2010!P$7:P$732,EUROSTAT_VBE_IND_2010!$B$7:$B$732,$D392,EUROSTAT_VBE_IND_2010!$C$7:$C$732,"*"&amp;RIGHT($A392,3)&amp;"*",EUROSTAT_VBE_IND_2010!$D$7:$D$732,"4240*"))/1000+(SUMIFS(EUROSTAT_VBE_IND_2010!P$7:P$732,EUROSTAT_VBE_IND_2010!$B$7:$B$732,$D392,EUROSTAT_VBE_IND_2010!$C$7:$C$732,"*"&amp;RIGHT($A392,3)&amp;"*",EUROSTAT_VBE_IND_2010!$D$7:$D$732,"3106*"))/1000</f>
        <v>15.032</v>
      </c>
      <c r="T392" s="17">
        <f>(SUMIFS(EUROSTAT_VBE_IND_2010!Q$7:Q$732,EUROSTAT_VBE_IND_2010!$B$7:$B$732,$D392,EUROSTAT_VBE_IND_2010!$C$7:$C$732,"*"&amp;RIGHT($A392,3)&amp;"*",EUROSTAT_VBE_IND_2010!$D$7:$D$732,"4100*"))/1000+(SUMIFS(EUROSTAT_VBE_IND_2010!Q$7:Q$732,EUROSTAT_VBE_IND_2010!$B$7:$B$732,$D392,EUROSTAT_VBE_IND_2010!$C$7:$C$732,"*"&amp;RIGHT($A392,3)&amp;"*",EUROSTAT_VBE_IND_2010!$D$7:$D$732,"4230*"))/1000+(SUMIFS(EUROSTAT_VBE_IND_2010!Q$7:Q$732,EUROSTAT_VBE_IND_2010!$B$7:$B$732,$D392,EUROSTAT_VBE_IND_2010!$C$7:$C$732,"*"&amp;RIGHT($A392,3)&amp;"*",EUROSTAT_VBE_IND_2010!$D$7:$D$732,"4240*"))/1000+(SUMIFS(EUROSTAT_VBE_IND_2010!Q$7:Q$732,EUROSTAT_VBE_IND_2010!$B$7:$B$732,$D392,EUROSTAT_VBE_IND_2010!$C$7:$C$732,"*"&amp;RIGHT($A392,3)&amp;"*",EUROSTAT_VBE_IND_2010!$D$7:$D$732,"3106*"))/1000</f>
        <v>0</v>
      </c>
      <c r="U392" s="17">
        <f>(SUMIFS(EUROSTAT_VBE_IND_2010!R$7:R$732,EUROSTAT_VBE_IND_2010!$B$7:$B$732,$D392,EUROSTAT_VBE_IND_2010!$C$7:$C$732,"*"&amp;RIGHT($A392,3)&amp;"*",EUROSTAT_VBE_IND_2010!$D$7:$D$732,"4100*"))/1000+(SUMIFS(EUROSTAT_VBE_IND_2010!R$7:R$732,EUROSTAT_VBE_IND_2010!$B$7:$B$732,$D392,EUROSTAT_VBE_IND_2010!$C$7:$C$732,"*"&amp;RIGHT($A392,3)&amp;"*",EUROSTAT_VBE_IND_2010!$D$7:$D$732,"4230*"))/1000+(SUMIFS(EUROSTAT_VBE_IND_2010!R$7:R$732,EUROSTAT_VBE_IND_2010!$B$7:$B$732,$D392,EUROSTAT_VBE_IND_2010!$C$7:$C$732,"*"&amp;RIGHT($A392,3)&amp;"*",EUROSTAT_VBE_IND_2010!$D$7:$D$732,"4240*"))/1000+(SUMIFS(EUROSTAT_VBE_IND_2010!R$7:R$732,EUROSTAT_VBE_IND_2010!$B$7:$B$732,$D392,EUROSTAT_VBE_IND_2010!$C$7:$C$732,"*"&amp;RIGHT($A392,3)&amp;"*",EUROSTAT_VBE_IND_2010!$D$7:$D$732,"3106*"))/1000</f>
        <v>0.731</v>
      </c>
      <c r="V392" s="17">
        <f>(SUMIFS(EUROSTAT_VBE_IND_2010!S$7:S$732,EUROSTAT_VBE_IND_2010!$B$7:$B$732,$D392,EUROSTAT_VBE_IND_2010!$C$7:$C$732,"*"&amp;RIGHT($A392,3)&amp;"*",EUROSTAT_VBE_IND_2010!$D$7:$D$732,"4100*"))/1000+(SUMIFS(EUROSTAT_VBE_IND_2010!S$7:S$732,EUROSTAT_VBE_IND_2010!$B$7:$B$732,$D392,EUROSTAT_VBE_IND_2010!$C$7:$C$732,"*"&amp;RIGHT($A392,3)&amp;"*",EUROSTAT_VBE_IND_2010!$D$7:$D$732,"4230*"))/1000+(SUMIFS(EUROSTAT_VBE_IND_2010!S$7:S$732,EUROSTAT_VBE_IND_2010!$B$7:$B$732,$D392,EUROSTAT_VBE_IND_2010!$C$7:$C$732,"*"&amp;RIGHT($A392,3)&amp;"*",EUROSTAT_VBE_IND_2010!$D$7:$D$732,"4240*"))/1000+(SUMIFS(EUROSTAT_VBE_IND_2010!S$7:S$732,EUROSTAT_VBE_IND_2010!$B$7:$B$732,$D392,EUROSTAT_VBE_IND_2010!$C$7:$C$732,"*"&amp;RIGHT($A392,3)&amp;"*",EUROSTAT_VBE_IND_2010!$D$7:$D$732,"3106*"))/1000</f>
        <v>0</v>
      </c>
      <c r="W392" s="17">
        <f>(SUMIFS(EUROSTAT_VBE_IND_2010!T$7:T$732,EUROSTAT_VBE_IND_2010!$B$7:$B$732,$D392,EUROSTAT_VBE_IND_2010!$C$7:$C$732,"*"&amp;RIGHT($A392,3)&amp;"*",EUROSTAT_VBE_IND_2010!$D$7:$D$732,"4100*"))/1000+(SUMIFS(EUROSTAT_VBE_IND_2010!T$7:T$732,EUROSTAT_VBE_IND_2010!$B$7:$B$732,$D392,EUROSTAT_VBE_IND_2010!$C$7:$C$732,"*"&amp;RIGHT($A392,3)&amp;"*",EUROSTAT_VBE_IND_2010!$D$7:$D$732,"4230*"))/1000+(SUMIFS(EUROSTAT_VBE_IND_2010!T$7:T$732,EUROSTAT_VBE_IND_2010!$B$7:$B$732,$D392,EUROSTAT_VBE_IND_2010!$C$7:$C$732,"*"&amp;RIGHT($A392,3)&amp;"*",EUROSTAT_VBE_IND_2010!$D$7:$D$732,"4240*"))/1000+(SUMIFS(EUROSTAT_VBE_IND_2010!T$7:T$732,EUROSTAT_VBE_IND_2010!$B$7:$B$732,$D392,EUROSTAT_VBE_IND_2010!$C$7:$C$732,"*"&amp;RIGHT($A392,3)&amp;"*",EUROSTAT_VBE_IND_2010!$D$7:$D$732,"3106*"))/1000</f>
        <v>0</v>
      </c>
      <c r="X392" s="17">
        <f>(SUMIFS(EUROSTAT_VBE_IND_2010!U$7:U$732,EUROSTAT_VBE_IND_2010!$B$7:$B$732,$D392,EUROSTAT_VBE_IND_2010!$C$7:$C$732,"*"&amp;RIGHT($A392,3)&amp;"*",EUROSTAT_VBE_IND_2010!$D$7:$D$732,"4100*"))/1000+(SUMIFS(EUROSTAT_VBE_IND_2010!U$7:U$732,EUROSTAT_VBE_IND_2010!$B$7:$B$732,$D392,EUROSTAT_VBE_IND_2010!$C$7:$C$732,"*"&amp;RIGHT($A392,3)&amp;"*",EUROSTAT_VBE_IND_2010!$D$7:$D$732,"4230*"))/1000+(SUMIFS(EUROSTAT_VBE_IND_2010!U$7:U$732,EUROSTAT_VBE_IND_2010!$B$7:$B$732,$D392,EUROSTAT_VBE_IND_2010!$C$7:$C$732,"*"&amp;RIGHT($A392,3)&amp;"*",EUROSTAT_VBE_IND_2010!$D$7:$D$732,"4240*"))/1000+(SUMIFS(EUROSTAT_VBE_IND_2010!U$7:U$732,EUROSTAT_VBE_IND_2010!$B$7:$B$732,$D392,EUROSTAT_VBE_IND_2010!$C$7:$C$732,"*"&amp;RIGHT($A392,3)&amp;"*",EUROSTAT_VBE_IND_2010!$D$7:$D$732,"3106*"))/1000</f>
        <v>0</v>
      </c>
      <c r="Y392" s="17">
        <f>(SUMIFS(EUROSTAT_VBE_IND_2010!V$7:V$732,EUROSTAT_VBE_IND_2010!$B$7:$B$732,$D392,EUROSTAT_VBE_IND_2010!$C$7:$C$732,"*"&amp;RIGHT($A392,3)&amp;"*",EUROSTAT_VBE_IND_2010!$D$7:$D$732,"4100*"))/1000+(SUMIFS(EUROSTAT_VBE_IND_2010!V$7:V$732,EUROSTAT_VBE_IND_2010!$B$7:$B$732,$D392,EUROSTAT_VBE_IND_2010!$C$7:$C$732,"*"&amp;RIGHT($A392,3)&amp;"*",EUROSTAT_VBE_IND_2010!$D$7:$D$732,"4230*"))/1000+(SUMIFS(EUROSTAT_VBE_IND_2010!V$7:V$732,EUROSTAT_VBE_IND_2010!$B$7:$B$732,$D392,EUROSTAT_VBE_IND_2010!$C$7:$C$732,"*"&amp;RIGHT($A392,3)&amp;"*",EUROSTAT_VBE_IND_2010!$D$7:$D$732,"4240*"))/1000+(SUMIFS(EUROSTAT_VBE_IND_2010!V$7:V$732,EUROSTAT_VBE_IND_2010!$B$7:$B$732,$D392,EUROSTAT_VBE_IND_2010!$C$7:$C$732,"*"&amp;RIGHT($A392,3)&amp;"*",EUROSTAT_VBE_IND_2010!$D$7:$D$732,"3106*"))/1000</f>
        <v>0.502</v>
      </c>
      <c r="Z392" s="17">
        <f>(SUMIFS(EUROSTAT_VBE_IND_2010!W$7:W$732,EUROSTAT_VBE_IND_2010!$B$7:$B$732,$D392,EUROSTAT_VBE_IND_2010!$C$7:$C$732,"*"&amp;RIGHT($A392,3)&amp;"*",EUROSTAT_VBE_IND_2010!$D$7:$D$732,"4100*"))/1000+(SUMIFS(EUROSTAT_VBE_IND_2010!W$7:W$732,EUROSTAT_VBE_IND_2010!$B$7:$B$732,$D392,EUROSTAT_VBE_IND_2010!$C$7:$C$732,"*"&amp;RIGHT($A392,3)&amp;"*",EUROSTAT_VBE_IND_2010!$D$7:$D$732,"4230*"))/1000+(SUMIFS(EUROSTAT_VBE_IND_2010!W$7:W$732,EUROSTAT_VBE_IND_2010!$B$7:$B$732,$D392,EUROSTAT_VBE_IND_2010!$C$7:$C$732,"*"&amp;RIGHT($A392,3)&amp;"*",EUROSTAT_VBE_IND_2010!$D$7:$D$732,"4240*"))/1000+(SUMIFS(EUROSTAT_VBE_IND_2010!W$7:W$732,EUROSTAT_VBE_IND_2010!$B$7:$B$732,$D392,EUROSTAT_VBE_IND_2010!$C$7:$C$732,"*"&amp;RIGHT($A392,3)&amp;"*",EUROSTAT_VBE_IND_2010!$D$7:$D$732,"3106*"))/1000</f>
        <v>0.168</v>
      </c>
      <c r="AA392" s="17">
        <f>(SUMIFS(EUROSTAT_VBE_IND_2010!X$7:X$732,EUROSTAT_VBE_IND_2010!$B$7:$B$732,$D392,EUROSTAT_VBE_IND_2010!$C$7:$C$732,"*"&amp;RIGHT($A392,3)&amp;"*",EUROSTAT_VBE_IND_2010!$D$7:$D$732,"4100*"))/1000+(SUMIFS(EUROSTAT_VBE_IND_2010!X$7:X$732,EUROSTAT_VBE_IND_2010!$B$7:$B$732,$D392,EUROSTAT_VBE_IND_2010!$C$7:$C$732,"*"&amp;RIGHT($A392,3)&amp;"*",EUROSTAT_VBE_IND_2010!$D$7:$D$732,"4230*"))/1000+(SUMIFS(EUROSTAT_VBE_IND_2010!X$7:X$732,EUROSTAT_VBE_IND_2010!$B$7:$B$732,$D392,EUROSTAT_VBE_IND_2010!$C$7:$C$732,"*"&amp;RIGHT($A392,3)&amp;"*",EUROSTAT_VBE_IND_2010!$D$7:$D$732,"4240*"))/1000+(SUMIFS(EUROSTAT_VBE_IND_2010!X$7:X$732,EUROSTAT_VBE_IND_2010!$B$7:$B$732,$D392,EUROSTAT_VBE_IND_2010!$C$7:$C$732,"*"&amp;RIGHT($A392,3)&amp;"*",EUROSTAT_VBE_IND_2010!$D$7:$D$732,"3106*"))/1000</f>
        <v>0.471</v>
      </c>
      <c r="AB392" s="17">
        <f>(SUMIFS(EUROSTAT_VBE_IND_2010!AA$7:AA$732,EUROSTAT_VBE_IND_2010!$B$7:$B$732,$D392,EUROSTAT_VBE_IND_2010!$C$7:$C$732,"*"&amp;RIGHT($A392,3)&amp;"*",EUROSTAT_VBE_IND_2010!$D$7:$D$732,"4100*"))/1000+(SUMIFS(EUROSTAT_VBE_IND_2010!AA$7:AA$732,EUROSTAT_VBE_IND_2010!$B$7:$B$732,$D392,EUROSTAT_VBE_IND_2010!$C$7:$C$732,"*"&amp;RIGHT($A392,3)&amp;"*",EUROSTAT_VBE_IND_2010!$D$7:$D$732,"4230*"))/1000+(SUMIFS(EUROSTAT_VBE_IND_2010!AA$7:AA$732,EUROSTAT_VBE_IND_2010!$B$7:$B$732,$D392,EUROSTAT_VBE_IND_2010!$C$7:$C$732,"*"&amp;RIGHT($A392,3)&amp;"*",EUROSTAT_VBE_IND_2010!$D$7:$D$732,"4240*"))/1000+(SUMIFS(EUROSTAT_VBE_IND_2010!AA$7:AA$732,EUROSTAT_VBE_IND_2010!$B$7:$B$732,$D392,EUROSTAT_VBE_IND_2010!$C$7:$C$732,"*"&amp;RIGHT($A392,3)&amp;"*",EUROSTAT_VBE_IND_2010!$D$7:$D$732,"3106*"))/1000</f>
        <v>0</v>
      </c>
      <c r="AC392" s="17">
        <f>(SUMIFS(EUROSTAT_VBE_IND_2010!AB$7:AB$732,EUROSTAT_VBE_IND_2010!$B$7:$B$732,$D392,EUROSTAT_VBE_IND_2010!$C$7:$C$732,"*"&amp;RIGHT($A392,3)&amp;"*",EUROSTAT_VBE_IND_2010!$D$7:$D$732,"4100*"))/1000+(SUMIFS(EUROSTAT_VBE_IND_2010!AB$7:AB$732,EUROSTAT_VBE_IND_2010!$B$7:$B$732,$D392,EUROSTAT_VBE_IND_2010!$C$7:$C$732,"*"&amp;RIGHT($A392,3)&amp;"*",EUROSTAT_VBE_IND_2010!$D$7:$D$732,"4230*"))/1000+(SUMIFS(EUROSTAT_VBE_IND_2010!AB$7:AB$732,EUROSTAT_VBE_IND_2010!$B$7:$B$732,$D392,EUROSTAT_VBE_IND_2010!$C$7:$C$732,"*"&amp;RIGHT($A392,3)&amp;"*",EUROSTAT_VBE_IND_2010!$D$7:$D$732,"4240*"))/1000+(SUMIFS(EUROSTAT_VBE_IND_2010!AB$7:AB$732,EUROSTAT_VBE_IND_2010!$B$7:$B$732,$D392,EUROSTAT_VBE_IND_2010!$C$7:$C$732,"*"&amp;RIGHT($A392,3)&amp;"*",EUROSTAT_VBE_IND_2010!$D$7:$D$732,"3106*"))/1000</f>
        <v>4.32</v>
      </c>
      <c r="AD392" s="17">
        <f>(SUMIFS(EUROSTAT_VBE_IND_2010!AC$7:AC$732,EUROSTAT_VBE_IND_2010!$B$7:$B$732,$D392,EUROSTAT_VBE_IND_2010!$C$7:$C$732,"*"&amp;RIGHT($A392,3)&amp;"*",EUROSTAT_VBE_IND_2010!$D$7:$D$732,"4100*"))/1000+(SUMIFS(EUROSTAT_VBE_IND_2010!AC$7:AC$732,EUROSTAT_VBE_IND_2010!$B$7:$B$732,$D392,EUROSTAT_VBE_IND_2010!$C$7:$C$732,"*"&amp;RIGHT($A392,3)&amp;"*",EUROSTAT_VBE_IND_2010!$D$7:$D$732,"4230*"))/1000+(SUMIFS(EUROSTAT_VBE_IND_2010!AC$7:AC$732,EUROSTAT_VBE_IND_2010!$B$7:$B$732,$D392,EUROSTAT_VBE_IND_2010!$C$7:$C$732,"*"&amp;RIGHT($A392,3)&amp;"*",EUROSTAT_VBE_IND_2010!$D$7:$D$732,"4240*"))/1000+(SUMIFS(EUROSTAT_VBE_IND_2010!AC$7:AC$732,EUROSTAT_VBE_IND_2010!$B$7:$B$732,$D392,EUROSTAT_VBE_IND_2010!$C$7:$C$732,"*"&amp;RIGHT($A392,3)&amp;"*",EUROSTAT_VBE_IND_2010!$D$7:$D$732,"3106*"))/1000</f>
        <v>0.021</v>
      </c>
      <c r="AE392" s="17">
        <f>(SUMIFS(EUROSTAT_VBE_IND_2010!AD$7:AD$732,EUROSTAT_VBE_IND_2010!$B$7:$B$732,$D392,EUROSTAT_VBE_IND_2010!$C$7:$C$732,"*"&amp;RIGHT($A392,3)&amp;"*",EUROSTAT_VBE_IND_2010!$D$7:$D$732,"4100*"))/1000+(SUMIFS(EUROSTAT_VBE_IND_2010!AD$7:AD$732,EUROSTAT_VBE_IND_2010!$B$7:$B$732,$D392,EUROSTAT_VBE_IND_2010!$C$7:$C$732,"*"&amp;RIGHT($A392,3)&amp;"*",EUROSTAT_VBE_IND_2010!$D$7:$D$732,"4230*"))/1000+(SUMIFS(EUROSTAT_VBE_IND_2010!AD$7:AD$732,EUROSTAT_VBE_IND_2010!$B$7:$B$732,$D392,EUROSTAT_VBE_IND_2010!$C$7:$C$732,"*"&amp;RIGHT($A392,3)&amp;"*",EUROSTAT_VBE_IND_2010!$D$7:$D$732,"4240*"))/1000+(SUMIFS(EUROSTAT_VBE_IND_2010!AD$7:AD$732,EUROSTAT_VBE_IND_2010!$B$7:$B$732,$D392,EUROSTAT_VBE_IND_2010!$C$7:$C$732,"*"&amp;RIGHT($A392,3)&amp;"*",EUROSTAT_VBE_IND_2010!$D$7:$D$732,"3106*"))/1000</f>
        <v>1.821</v>
      </c>
      <c r="AF392" s="17">
        <f>(SUMIFS(EUROSTAT_VBE_IND_2010!AE$7:AE$732,EUROSTAT_VBE_IND_2010!$B$7:$B$732,$D392,EUROSTAT_VBE_IND_2010!$C$7:$C$732,"*"&amp;RIGHT($A392,3)&amp;"*",EUROSTAT_VBE_IND_2010!$D$7:$D$732,"4100*"))/1000+(SUMIFS(EUROSTAT_VBE_IND_2010!AE$7:AE$732,EUROSTAT_VBE_IND_2010!$B$7:$B$732,$D392,EUROSTAT_VBE_IND_2010!$C$7:$C$732,"*"&amp;RIGHT($A392,3)&amp;"*",EUROSTAT_VBE_IND_2010!$D$7:$D$732,"4230*"))/1000+(SUMIFS(EUROSTAT_VBE_IND_2010!AE$7:AE$732,EUROSTAT_VBE_IND_2010!$B$7:$B$732,$D392,EUROSTAT_VBE_IND_2010!$C$7:$C$732,"*"&amp;RIGHT($A392,3)&amp;"*",EUROSTAT_VBE_IND_2010!$D$7:$D$732,"4240*"))/1000+(SUMIFS(EUROSTAT_VBE_IND_2010!AE$7:AE$732,EUROSTAT_VBE_IND_2010!$B$7:$B$732,$D392,EUROSTAT_VBE_IND_2010!$C$7:$C$732,"*"&amp;RIGHT($A392,3)&amp;"*",EUROSTAT_VBE_IND_2010!$D$7:$D$732,"3106*"))/1000</f>
        <v>0.384</v>
      </c>
      <c r="AG392" s="17">
        <f>(SUMIFS(EUROSTAT_VBE_IND_2010!AF$7:AF$732,EUROSTAT_VBE_IND_2010!$B$7:$B$732,$D392,EUROSTAT_VBE_IND_2010!$C$7:$C$732,"*"&amp;RIGHT($A392,3)&amp;"*",EUROSTAT_VBE_IND_2010!$D$7:$D$732,"4100*"))/1000+(SUMIFS(EUROSTAT_VBE_IND_2010!AF$7:AF$732,EUROSTAT_VBE_IND_2010!$B$7:$B$732,$D392,EUROSTAT_VBE_IND_2010!$C$7:$C$732,"*"&amp;RIGHT($A392,3)&amp;"*",EUROSTAT_VBE_IND_2010!$D$7:$D$732,"4230*"))/1000+(SUMIFS(EUROSTAT_VBE_IND_2010!AF$7:AF$732,EUROSTAT_VBE_IND_2010!$B$7:$B$732,$D392,EUROSTAT_VBE_IND_2010!$C$7:$C$732,"*"&amp;RIGHT($A392,3)&amp;"*",EUROSTAT_VBE_IND_2010!$D$7:$D$732,"4240*"))/1000+(SUMIFS(EUROSTAT_VBE_IND_2010!AF$7:AF$732,EUROSTAT_VBE_IND_2010!$B$7:$B$732,$D392,EUROSTAT_VBE_IND_2010!$C$7:$C$732,"*"&amp;RIGHT($A392,3)&amp;"*",EUROSTAT_VBE_IND_2010!$D$7:$D$732,"3106*"))/1000</f>
        <v>4.16</v>
      </c>
      <c r="AH392" s="17">
        <f>(SUMIFS(EUROSTAT_VBE_IND_2010!AH$7:AH$732,EUROSTAT_VBE_IND_2010!$B$7:$B$732,$D392,EUROSTAT_VBE_IND_2010!$C$7:$C$732,"*"&amp;RIGHT($A392,3)&amp;"*",EUROSTAT_VBE_IND_2010!$D$7:$D$732,"4100*"))/1000+(SUMIFS(EUROSTAT_VBE_IND_2010!AH$7:AH$732,EUROSTAT_VBE_IND_2010!$B$7:$B$732,$D392,EUROSTAT_VBE_IND_2010!$C$7:$C$732,"*"&amp;RIGHT($A392,3)&amp;"*",EUROSTAT_VBE_IND_2010!$D$7:$D$732,"4230*"))/1000+(SUMIFS(EUROSTAT_VBE_IND_2010!AH$7:AH$732,EUROSTAT_VBE_IND_2010!$B$7:$B$732,$D392,EUROSTAT_VBE_IND_2010!$C$7:$C$732,"*"&amp;RIGHT($A392,3)&amp;"*",EUROSTAT_VBE_IND_2010!$D$7:$D$732,"4240*"))/1000+(SUMIFS(EUROSTAT_VBE_IND_2010!AH$7:AH$732,EUROSTAT_VBE_IND_2010!$B$7:$B$732,$D392,EUROSTAT_VBE_IND_2010!$C$7:$C$732,"*"&amp;RIGHT($A392,3)&amp;"*",EUROSTAT_VBE_IND_2010!$D$7:$D$732,"3106*"))/1000</f>
        <v>0.018</v>
      </c>
      <c r="AI392" s="17">
        <f>(SUMIFS(EUROSTAT_VBE_IND_2010!AI$7:AI$732,EUROSTAT_VBE_IND_2010!$B$7:$B$732,$D392,EUROSTAT_VBE_IND_2010!$C$7:$C$732,"*"&amp;RIGHT($A392,3)&amp;"*",EUROSTAT_VBE_IND_2010!$D$7:$D$732,"4100*"))/1000+(SUMIFS(EUROSTAT_VBE_IND_2010!AI$7:AI$732,EUROSTAT_VBE_IND_2010!$B$7:$B$732,$D392,EUROSTAT_VBE_IND_2010!$C$7:$C$732,"*"&amp;RIGHT($A392,3)&amp;"*",EUROSTAT_VBE_IND_2010!$D$7:$D$732,"4230*"))/1000+(SUMIFS(EUROSTAT_VBE_IND_2010!AI$7:AI$732,EUROSTAT_VBE_IND_2010!$B$7:$B$732,$D392,EUROSTAT_VBE_IND_2010!$C$7:$C$732,"*"&amp;RIGHT($A392,3)&amp;"*",EUROSTAT_VBE_IND_2010!$D$7:$D$732,"4240*"))/1000+(SUMIFS(EUROSTAT_VBE_IND_2010!AI$7:AI$732,EUROSTAT_VBE_IND_2010!$B$7:$B$732,$D392,EUROSTAT_VBE_IND_2010!$C$7:$C$732,"*"&amp;RIGHT($A392,3)&amp;"*",EUROSTAT_VBE_IND_2010!$D$7:$D$732,"3106*"))/1000</f>
        <v>0.216</v>
      </c>
      <c r="AJ392" s="17">
        <f>(SUMIFS(EUROSTAT_VBE_IND_2010!AJ$7:AJ$732,EUROSTAT_VBE_IND_2010!$B$7:$B$732,$D392,EUROSTAT_VBE_IND_2010!$C$7:$C$732,"*"&amp;RIGHT($A392,3)&amp;"*",EUROSTAT_VBE_IND_2010!$D$7:$D$732,"4100*"))/1000+(SUMIFS(EUROSTAT_VBE_IND_2010!AJ$7:AJ$732,EUROSTAT_VBE_IND_2010!$B$7:$B$732,$D392,EUROSTAT_VBE_IND_2010!$C$7:$C$732,"*"&amp;RIGHT($A392,3)&amp;"*",EUROSTAT_VBE_IND_2010!$D$7:$D$732,"4230*"))/1000+(SUMIFS(EUROSTAT_VBE_IND_2010!AJ$7:AJ$732,EUROSTAT_VBE_IND_2010!$B$7:$B$732,$D392,EUROSTAT_VBE_IND_2010!$C$7:$C$732,"*"&amp;RIGHT($A392,3)&amp;"*",EUROSTAT_VBE_IND_2010!$D$7:$D$732,"4240*"))/1000+(SUMIFS(EUROSTAT_VBE_IND_2010!AJ$7:AJ$732,EUROSTAT_VBE_IND_2010!$B$7:$B$732,$D392,EUROSTAT_VBE_IND_2010!$C$7:$C$732,"*"&amp;RIGHT($A392,3)&amp;"*",EUROSTAT_VBE_IND_2010!$D$7:$D$732,"3106*"))/1000</f>
        <v>1.1</v>
      </c>
      <c r="AK392" s="17">
        <f>(SUMIFS(EUROSTAT_VBE_IND_2010!AK$7:AK$732,EUROSTAT_VBE_IND_2010!$B$7:$B$732,$D392,EUROSTAT_VBE_IND_2010!$C$7:$C$732,"*"&amp;RIGHT($A392,3)&amp;"*",EUROSTAT_VBE_IND_2010!$D$7:$D$732,"4100*"))/1000+(SUMIFS(EUROSTAT_VBE_IND_2010!AK$7:AK$732,EUROSTAT_VBE_IND_2010!$B$7:$B$732,$D392,EUROSTAT_VBE_IND_2010!$C$7:$C$732,"*"&amp;RIGHT($A392,3)&amp;"*",EUROSTAT_VBE_IND_2010!$D$7:$D$732,"4230*"))/1000+(SUMIFS(EUROSTAT_VBE_IND_2010!AK$7:AK$732,EUROSTAT_VBE_IND_2010!$B$7:$B$732,$D392,EUROSTAT_VBE_IND_2010!$C$7:$C$732,"*"&amp;RIGHT($A392,3)&amp;"*",EUROSTAT_VBE_IND_2010!$D$7:$D$732,"4240*"))/1000+(SUMIFS(EUROSTAT_VBE_IND_2010!AK$7:AK$732,EUROSTAT_VBE_IND_2010!$B$7:$B$732,$D392,EUROSTAT_VBE_IND_2010!$C$7:$C$732,"*"&amp;RIGHT($A392,3)&amp;"*",EUROSTAT_VBE_IND_2010!$D$7:$D$732,"3106*"))/1000</f>
        <v>6.052</v>
      </c>
      <c r="AL392" s="198">
        <f>SUMIFS('IEA Bal_AL-IND'!$D$30:$D$329,'IEA Bal_AL-IND'!$A$30:$A$329,"*"&amp;RIGHT($B392,8),'IEA Bal_AL-IND'!$C$30:$C$329,'Aggregated Balance-IND_2010'!$E392)</f>
        <v>0</v>
      </c>
      <c r="AM392" s="198">
        <f>SUMIFS('IEA Bal_BA-IND'!$D$30:$D$329,'IEA Bal_BA-IND'!$A$30:$A$329,"*"&amp;RIGHT($B392,8),'IEA Bal_BA-IND'!$C$30:$C$329,'Aggregated Balance-IND_2010'!$E392)</f>
        <v>0</v>
      </c>
      <c r="AN392" s="198">
        <f>SUMIFS('IEA Bal_KS-IND'!$D$30:$D$329,'IEA Bal_KS-IND'!$A$30:$A$329,"*"&amp;RIGHT($B392,8),'IEA Bal_KS-IND'!$C$30:$C$329,'Aggregated Balance-IND_2010'!$E392)</f>
        <v>0</v>
      </c>
      <c r="AO392" s="17">
        <f>(SUMIFS(EUROSTAT_VBE_IND_2010!Y$7:Y$732,EUROSTAT_VBE_IND_2010!$B$7:$B$732,$D392,EUROSTAT_VBE_IND_2010!$C$7:$C$732,"*"&amp;RIGHT($A392,3)&amp;"*",EUROSTAT_VBE_IND_2010!$D$7:$D$732,"4100*"))/1000+(SUMIFS(EUROSTAT_VBE_IND_2010!Y$7:Y$732,EUROSTAT_VBE_IND_2010!$B$7:$B$732,$D392,EUROSTAT_VBE_IND_2010!$C$7:$C$732,"*"&amp;RIGHT($A392,3)&amp;"*",EUROSTAT_VBE_IND_2010!$D$7:$D$732,"4230*"))/1000+(SUMIFS(EUROSTAT_VBE_IND_2010!Y$7:Y$732,EUROSTAT_VBE_IND_2010!$B$7:$B$732,$D392,EUROSTAT_VBE_IND_2010!$C$7:$C$732,"*"&amp;RIGHT($A392,3)&amp;"*",EUROSTAT_VBE_IND_2010!$D$7:$D$732,"4240*"))/1000+(SUMIFS(EUROSTAT_VBE_IND_2010!Y$7:Y$732,EUROSTAT_VBE_IND_2010!$B$7:$B$732,$D392,EUROSTAT_VBE_IND_2010!$C$7:$C$732,"*"&amp;RIGHT($A392,3)&amp;"*",EUROSTAT_VBE_IND_2010!$D$7:$D$732,"3106*"))/1000</f>
        <v>0</v>
      </c>
      <c r="AP392" s="17">
        <f>(SUMIFS(EUROSTAT_VBE_IND_2010!Z$7:Z$732,EUROSTAT_VBE_IND_2010!$B$7:$B$732,$D392,EUROSTAT_VBE_IND_2010!$C$7:$C$732,"*"&amp;RIGHT($A392,3)&amp;"*",EUROSTAT_VBE_IND_2010!$D$7:$D$732,"4100*"))/1000+(SUMIFS(EUROSTAT_VBE_IND_2010!Z$7:Z$732,EUROSTAT_VBE_IND_2010!$B$7:$B$732,$D392,EUROSTAT_VBE_IND_2010!$C$7:$C$732,"*"&amp;RIGHT($A392,3)&amp;"*",EUROSTAT_VBE_IND_2010!$D$7:$D$732,"4230*"))/1000+(SUMIFS(EUROSTAT_VBE_IND_2010!Z$7:Z$732,EUROSTAT_VBE_IND_2010!$B$7:$B$732,$D392,EUROSTAT_VBE_IND_2010!$C$7:$C$732,"*"&amp;RIGHT($A392,3)&amp;"*",EUROSTAT_VBE_IND_2010!$D$7:$D$732,"4240*"))/1000+(SUMIFS(EUROSTAT_VBE_IND_2010!Z$7:Z$732,EUROSTAT_VBE_IND_2010!$B$7:$B$732,$D392,EUROSTAT_VBE_IND_2010!$C$7:$C$732,"*"&amp;RIGHT($A392,3)&amp;"*",EUROSTAT_VBE_IND_2010!$D$7:$D$732,"3106*"))/1000</f>
        <v>0</v>
      </c>
      <c r="AQ392" s="17">
        <f>(SUMIFS(EUROSTAT_VBE_IND_2010!AG$7:AG$732,EUROSTAT_VBE_IND_2010!$B$7:$B$732,$D392,EUROSTAT_VBE_IND_2010!$C$7:$C$732,"*"&amp;RIGHT($A392,3)&amp;"*",EUROSTAT_VBE_IND_2010!$D$7:$D$732,"4100*"))/1000+(SUMIFS(EUROSTAT_VBE_IND_2010!AG$7:AG$732,EUROSTAT_VBE_IND_2010!$B$7:$B$732,$D392,EUROSTAT_VBE_IND_2010!$C$7:$C$732,"*"&amp;RIGHT($A392,3)&amp;"*",EUROSTAT_VBE_IND_2010!$D$7:$D$732,"4230*"))/1000+(SUMIFS(EUROSTAT_VBE_IND_2010!AG$7:AG$732,EUROSTAT_VBE_IND_2010!$B$7:$B$732,$D392,EUROSTAT_VBE_IND_2010!$C$7:$C$732,"*"&amp;RIGHT($A392,3)&amp;"*",EUROSTAT_VBE_IND_2010!$D$7:$D$732,"4240*"))/1000+(SUMIFS(EUROSTAT_VBE_IND_2010!AG$7:AG$732,EUROSTAT_VBE_IND_2010!$B$7:$B$732,$D392,EUROSTAT_VBE_IND_2010!$C$7:$C$732,"*"&amp;RIGHT($A392,3)&amp;"*",EUROSTAT_VBE_IND_2010!$D$7:$D$732,"3106*"))/1000</f>
        <v>0</v>
      </c>
    </row>
    <row r="393" spans="1:43">
      <c r="A393" t="str">
        <f>LEFT(EUROSTAT_VBE_IND_2010!$C$630,8)</f>
        <v>B_101852</v>
      </c>
      <c r="B393" s="28" t="s">
        <v>217</v>
      </c>
      <c r="C393" t="s">
        <v>293</v>
      </c>
      <c r="D393" t="s">
        <v>126</v>
      </c>
      <c r="E393" t="s">
        <v>240</v>
      </c>
      <c r="F393" t="s">
        <v>260</v>
      </c>
      <c r="G393" s="17">
        <f>(SUMIFS(EUROSTAT_VBE_IND_2010!E$7:E$732,EUROSTAT_VBE_IND_2010!$B$7:$B$732,$D393,EUROSTAT_VBE_IND_2010!$C$7:$C$732,"*"&amp;RIGHT($A393,3)&amp;"*",EUROSTAT_VBE_IND_2010!$D$7:$D$732,"421*"))/1000</f>
        <v>0</v>
      </c>
      <c r="H393" s="17">
        <f>(SUMIFS(EUROSTAT_VBE_IND_2010!F$7:F$732,EUROSTAT_VBE_IND_2010!$B$7:$B$732,$D393,EUROSTAT_VBE_IND_2010!$C$7:$C$732,"*"&amp;RIGHT($A393,3)&amp;"*",EUROSTAT_VBE_IND_2010!$D$7:$D$732,"421*"))/1000</f>
        <v>0</v>
      </c>
      <c r="I393" s="17">
        <f>(SUMIFS(EUROSTAT_VBE_IND_2010!G$7:G$732,EUROSTAT_VBE_IND_2010!$B$7:$B$732,$D393,EUROSTAT_VBE_IND_2010!$C$7:$C$732,"*"&amp;RIGHT($A393,3)&amp;"*",EUROSTAT_VBE_IND_2010!$D$7:$D$732,"421*"))/1000</f>
        <v>0</v>
      </c>
      <c r="J393" s="198">
        <f>SUMIFS('IEA Bal_CH-IND'!$D$30:$D$329,'IEA Bal_CH-IND'!$A$30:$A$329,"*"&amp;RIGHT($B393,8),'IEA Bal_CH-IND'!$C$30:$C$329,'Aggregated Balance-IND_2010'!$E393)</f>
        <v>0</v>
      </c>
      <c r="K393" s="17">
        <f>(SUMIFS(EUROSTAT_VBE_IND_2010!H$7:H$732,EUROSTAT_VBE_IND_2010!$B$7:$B$732,$D393,EUROSTAT_VBE_IND_2010!$C$7:$C$732,"*"&amp;RIGHT($A393,3)&amp;"*",EUROSTAT_VBE_IND_2010!$D$7:$D$732,"421*"))/1000</f>
        <v>0</v>
      </c>
      <c r="L393" s="17">
        <f>(SUMIFS(EUROSTAT_VBE_IND_2010!I$7:I$732,EUROSTAT_VBE_IND_2010!$B$7:$B$732,$D393,EUROSTAT_VBE_IND_2010!$C$7:$C$732,"*"&amp;RIGHT($A393,3)&amp;"*",EUROSTAT_VBE_IND_2010!$D$7:$D$732,"421*"))/1000</f>
        <v>0</v>
      </c>
      <c r="M393" s="17">
        <f>(SUMIFS(EUROSTAT_VBE_IND_2010!J$7:J$732,EUROSTAT_VBE_IND_2010!$B$7:$B$732,$D393,EUROSTAT_VBE_IND_2010!$C$7:$C$732,"*"&amp;RIGHT($A393,3)&amp;"*",EUROSTAT_VBE_IND_2010!$D$7:$D$732,"421*"))/1000</f>
        <v>0</v>
      </c>
      <c r="N393" s="17">
        <f>(SUMIFS(EUROSTAT_VBE_IND_2010!K$7:K$732,EUROSTAT_VBE_IND_2010!$B$7:$B$732,$D393,EUROSTAT_VBE_IND_2010!$C$7:$C$732,"*"&amp;RIGHT($A393,3)&amp;"*",EUROSTAT_VBE_IND_2010!$D$7:$D$732,"421*"))/1000</f>
        <v>0</v>
      </c>
      <c r="O393" s="17">
        <f>(SUMIFS(EUROSTAT_VBE_IND_2010!L$7:L$732,EUROSTAT_VBE_IND_2010!$B$7:$B$732,$D393,EUROSTAT_VBE_IND_2010!$C$7:$C$732,"*"&amp;RIGHT($A393,3)&amp;"*",EUROSTAT_VBE_IND_2010!$D$7:$D$732,"421*"))/1000</f>
        <v>0</v>
      </c>
      <c r="P393" s="17">
        <f>(SUMIFS(EUROSTAT_VBE_IND_2010!M$7:M$732,EUROSTAT_VBE_IND_2010!$B$7:$B$732,$D393,EUROSTAT_VBE_IND_2010!$C$7:$C$732,"*"&amp;RIGHT($A393,3)&amp;"*",EUROSTAT_VBE_IND_2010!$D$7:$D$732,"421*"))/1000</f>
        <v>0</v>
      </c>
      <c r="Q393" s="17">
        <f>(SUMIFS(EUROSTAT_VBE_IND_2010!N$7:N$732,EUROSTAT_VBE_IND_2010!$B$7:$B$732,$D393,EUROSTAT_VBE_IND_2010!$C$7:$C$732,"*"&amp;RIGHT($A393,3)&amp;"*",EUROSTAT_VBE_IND_2010!$D$7:$D$732,"421*"))/1000</f>
        <v>0</v>
      </c>
      <c r="R393" s="17">
        <f>(SUMIFS(EUROSTAT_VBE_IND_2010!O$7:O$732,EUROSTAT_VBE_IND_2010!$B$7:$B$732,$D393,EUROSTAT_VBE_IND_2010!$C$7:$C$732,"*"&amp;RIGHT($A393,3)&amp;"*",EUROSTAT_VBE_IND_2010!$D$7:$D$732,"421*"))/1000</f>
        <v>0</v>
      </c>
      <c r="S393" s="17">
        <f>(SUMIFS(EUROSTAT_VBE_IND_2010!P$7:P$732,EUROSTAT_VBE_IND_2010!$B$7:$B$732,$D393,EUROSTAT_VBE_IND_2010!$C$7:$C$732,"*"&amp;RIGHT($A393,3)&amp;"*",EUROSTAT_VBE_IND_2010!$D$7:$D$732,"421*"))/1000</f>
        <v>0</v>
      </c>
      <c r="T393" s="17">
        <f>(SUMIFS(EUROSTAT_VBE_IND_2010!Q$7:Q$732,EUROSTAT_VBE_IND_2010!$B$7:$B$732,$D393,EUROSTAT_VBE_IND_2010!$C$7:$C$732,"*"&amp;RIGHT($A393,3)&amp;"*",EUROSTAT_VBE_IND_2010!$D$7:$D$732,"421*"))/1000</f>
        <v>0</v>
      </c>
      <c r="U393" s="17">
        <f>(SUMIFS(EUROSTAT_VBE_IND_2010!R$7:R$732,EUROSTAT_VBE_IND_2010!$B$7:$B$732,$D393,EUROSTAT_VBE_IND_2010!$C$7:$C$732,"*"&amp;RIGHT($A393,3)&amp;"*",EUROSTAT_VBE_IND_2010!$D$7:$D$732,"421*"))/1000</f>
        <v>0</v>
      </c>
      <c r="V393" s="17">
        <f>(SUMIFS(EUROSTAT_VBE_IND_2010!S$7:S$732,EUROSTAT_VBE_IND_2010!$B$7:$B$732,$D393,EUROSTAT_VBE_IND_2010!$C$7:$C$732,"*"&amp;RIGHT($A393,3)&amp;"*",EUROSTAT_VBE_IND_2010!$D$7:$D$732,"421*"))/1000</f>
        <v>0</v>
      </c>
      <c r="W393" s="17">
        <f>(SUMIFS(EUROSTAT_VBE_IND_2010!T$7:T$732,EUROSTAT_VBE_IND_2010!$B$7:$B$732,$D393,EUROSTAT_VBE_IND_2010!$C$7:$C$732,"*"&amp;RIGHT($A393,3)&amp;"*",EUROSTAT_VBE_IND_2010!$D$7:$D$732,"421*"))/1000</f>
        <v>0</v>
      </c>
      <c r="X393" s="17">
        <f>(SUMIFS(EUROSTAT_VBE_IND_2010!U$7:U$732,EUROSTAT_VBE_IND_2010!$B$7:$B$732,$D393,EUROSTAT_VBE_IND_2010!$C$7:$C$732,"*"&amp;RIGHT($A393,3)&amp;"*",EUROSTAT_VBE_IND_2010!$D$7:$D$732,"421*"))/1000</f>
        <v>0</v>
      </c>
      <c r="Y393" s="17">
        <f>(SUMIFS(EUROSTAT_VBE_IND_2010!V$7:V$732,EUROSTAT_VBE_IND_2010!$B$7:$B$732,$D393,EUROSTAT_VBE_IND_2010!$C$7:$C$732,"*"&amp;RIGHT($A393,3)&amp;"*",EUROSTAT_VBE_IND_2010!$D$7:$D$732,"421*"))/1000</f>
        <v>0</v>
      </c>
      <c r="Z393" s="17">
        <f>(SUMIFS(EUROSTAT_VBE_IND_2010!W$7:W$732,EUROSTAT_VBE_IND_2010!$B$7:$B$732,$D393,EUROSTAT_VBE_IND_2010!$C$7:$C$732,"*"&amp;RIGHT($A393,3)&amp;"*",EUROSTAT_VBE_IND_2010!$D$7:$D$732,"421*"))/1000</f>
        <v>0</v>
      </c>
      <c r="AA393" s="17">
        <f>(SUMIFS(EUROSTAT_VBE_IND_2010!X$7:X$732,EUROSTAT_VBE_IND_2010!$B$7:$B$732,$D393,EUROSTAT_VBE_IND_2010!$C$7:$C$732,"*"&amp;RIGHT($A393,3)&amp;"*",EUROSTAT_VBE_IND_2010!$D$7:$D$732,"421*"))/1000</f>
        <v>0</v>
      </c>
      <c r="AB393" s="17">
        <f>(SUMIFS(EUROSTAT_VBE_IND_2010!AA$7:AA$732,EUROSTAT_VBE_IND_2010!$B$7:$B$732,$D393,EUROSTAT_VBE_IND_2010!$C$7:$C$732,"*"&amp;RIGHT($A393,3)&amp;"*",EUROSTAT_VBE_IND_2010!$D$7:$D$732,"421*"))/1000</f>
        <v>0</v>
      </c>
      <c r="AC393" s="17">
        <f>(SUMIFS(EUROSTAT_VBE_IND_2010!AB$7:AB$732,EUROSTAT_VBE_IND_2010!$B$7:$B$732,$D393,EUROSTAT_VBE_IND_2010!$C$7:$C$732,"*"&amp;RIGHT($A393,3)&amp;"*",EUROSTAT_VBE_IND_2010!$D$7:$D$732,"421*"))/1000</f>
        <v>0</v>
      </c>
      <c r="AD393" s="17">
        <f>(SUMIFS(EUROSTAT_VBE_IND_2010!AC$7:AC$732,EUROSTAT_VBE_IND_2010!$B$7:$B$732,$D393,EUROSTAT_VBE_IND_2010!$C$7:$C$732,"*"&amp;RIGHT($A393,3)&amp;"*",EUROSTAT_VBE_IND_2010!$D$7:$D$732,"421*"))/1000</f>
        <v>0</v>
      </c>
      <c r="AE393" s="17">
        <f>(SUMIFS(EUROSTAT_VBE_IND_2010!AD$7:AD$732,EUROSTAT_VBE_IND_2010!$B$7:$B$732,$D393,EUROSTAT_VBE_IND_2010!$C$7:$C$732,"*"&amp;RIGHT($A393,3)&amp;"*",EUROSTAT_VBE_IND_2010!$D$7:$D$732,"421*"))/1000</f>
        <v>0</v>
      </c>
      <c r="AF393" s="17">
        <f>(SUMIFS(EUROSTAT_VBE_IND_2010!AE$7:AE$732,EUROSTAT_VBE_IND_2010!$B$7:$B$732,$D393,EUROSTAT_VBE_IND_2010!$C$7:$C$732,"*"&amp;RIGHT($A393,3)&amp;"*",EUROSTAT_VBE_IND_2010!$D$7:$D$732,"421*"))/1000</f>
        <v>0</v>
      </c>
      <c r="AG393" s="17">
        <f>(SUMIFS(EUROSTAT_VBE_IND_2010!AF$7:AF$732,EUROSTAT_VBE_IND_2010!$B$7:$B$732,$D393,EUROSTAT_VBE_IND_2010!$C$7:$C$732,"*"&amp;RIGHT($A393,3)&amp;"*",EUROSTAT_VBE_IND_2010!$D$7:$D$732,"421*"))/1000</f>
        <v>0</v>
      </c>
      <c r="AH393" s="17">
        <f>(SUMIFS(EUROSTAT_VBE_IND_2010!AH$7:AH$732,EUROSTAT_VBE_IND_2010!$B$7:$B$732,$D393,EUROSTAT_VBE_IND_2010!$C$7:$C$732,"*"&amp;RIGHT($A393,3)&amp;"*",EUROSTAT_VBE_IND_2010!$D$7:$D$732,"421*"))/1000</f>
        <v>0</v>
      </c>
      <c r="AI393" s="17">
        <f>(SUMIFS(EUROSTAT_VBE_IND_2010!AI$7:AI$732,EUROSTAT_VBE_IND_2010!$B$7:$B$732,$D393,EUROSTAT_VBE_IND_2010!$C$7:$C$732,"*"&amp;RIGHT($A393,3)&amp;"*",EUROSTAT_VBE_IND_2010!$D$7:$D$732,"421*"))/1000</f>
        <v>0</v>
      </c>
      <c r="AJ393" s="17">
        <f>(SUMIFS(EUROSTAT_VBE_IND_2010!AJ$7:AJ$732,EUROSTAT_VBE_IND_2010!$B$7:$B$732,$D393,EUROSTAT_VBE_IND_2010!$C$7:$C$732,"*"&amp;RIGHT($A393,3)&amp;"*",EUROSTAT_VBE_IND_2010!$D$7:$D$732,"421*"))/1000</f>
        <v>0</v>
      </c>
      <c r="AK393" s="17">
        <f>(SUMIFS(EUROSTAT_VBE_IND_2010!AK$7:AK$732,EUROSTAT_VBE_IND_2010!$B$7:$B$732,$D393,EUROSTAT_VBE_IND_2010!$C$7:$C$732,"*"&amp;RIGHT($A393,3)&amp;"*",EUROSTAT_VBE_IND_2010!$D$7:$D$732,"421*"))/1000</f>
        <v>0</v>
      </c>
      <c r="AL393" s="198">
        <f>SUMIFS('IEA Bal_AL-IND'!$D$30:$D$329,'IEA Bal_AL-IND'!$A$30:$A$329,"*"&amp;RIGHT($B393,8),'IEA Bal_AL-IND'!$C$30:$C$329,'Aggregated Balance-IND_2010'!$E393)</f>
        <v>0</v>
      </c>
      <c r="AM393" s="198">
        <f>SUMIFS('IEA Bal_BA-IND'!$D$30:$D$329,'IEA Bal_BA-IND'!$A$30:$A$329,"*"&amp;RIGHT($B393,8),'IEA Bal_BA-IND'!$C$30:$C$329,'Aggregated Balance-IND_2010'!$E393)</f>
        <v>0</v>
      </c>
      <c r="AN393" s="198">
        <f>SUMIFS('IEA Bal_KS-IND'!$D$30:$D$329,'IEA Bal_KS-IND'!$A$30:$A$329,"*"&amp;RIGHT($B393,8),'IEA Bal_KS-IND'!$C$30:$C$329,'Aggregated Balance-IND_2010'!$E393)</f>
        <v>0</v>
      </c>
      <c r="AO393" s="17">
        <f>(SUMIFS(EUROSTAT_VBE_IND_2010!Y$7:Y$732,EUROSTAT_VBE_IND_2010!$B$7:$B$732,$D393,EUROSTAT_VBE_IND_2010!$C$7:$C$732,"*"&amp;RIGHT($A393,3)&amp;"*",EUROSTAT_VBE_IND_2010!$D$7:$D$732,"421*"))/1000</f>
        <v>0</v>
      </c>
      <c r="AP393" s="17">
        <f>(SUMIFS(EUROSTAT_VBE_IND_2010!Z$7:Z$732,EUROSTAT_VBE_IND_2010!$B$7:$B$732,$D393,EUROSTAT_VBE_IND_2010!$C$7:$C$732,"*"&amp;RIGHT($A393,3)&amp;"*",EUROSTAT_VBE_IND_2010!$D$7:$D$732,"421*"))/1000</f>
        <v>0</v>
      </c>
      <c r="AQ393" s="17">
        <f>(SUMIFS(EUROSTAT_VBE_IND_2010!AG$7:AG$732,EUROSTAT_VBE_IND_2010!$B$7:$B$732,$D393,EUROSTAT_VBE_IND_2010!$C$7:$C$732,"*"&amp;RIGHT($A393,3)&amp;"*",EUROSTAT_VBE_IND_2010!$D$7:$D$732,"421*"))/1000</f>
        <v>0</v>
      </c>
    </row>
    <row r="394" spans="1:43">
      <c r="A394" t="str">
        <f>LEFT(EUROSTAT_VBE_IND_2010!$C$630,8)</f>
        <v>B_101852</v>
      </c>
      <c r="B394" s="28" t="s">
        <v>217</v>
      </c>
      <c r="C394" t="s">
        <v>293</v>
      </c>
      <c r="D394" t="s">
        <v>126</v>
      </c>
      <c r="E394" t="s">
        <v>241</v>
      </c>
      <c r="F394" t="s">
        <v>261</v>
      </c>
      <c r="G394" s="17">
        <f>(SUMIFS(EUROSTAT_VBE_IND_2010!E$7:E$732,EUROSTAT_VBE_IND_2010!$B$7:$B$732,$D394,EUROSTAT_VBE_IND_2010!$C$7:$C$732,"*"&amp;RIGHT($A394,3)&amp;"*",EUROSTAT_VBE_IND_2010!$D$7:$D$732,"422*"))/1000</f>
        <v>0</v>
      </c>
      <c r="H394" s="17">
        <f>(SUMIFS(EUROSTAT_VBE_IND_2010!F$7:F$732,EUROSTAT_VBE_IND_2010!$B$7:$B$732,$D394,EUROSTAT_VBE_IND_2010!$C$7:$C$732,"*"&amp;RIGHT($A394,3)&amp;"*",EUROSTAT_VBE_IND_2010!$D$7:$D$732,"422*"))/1000</f>
        <v>0</v>
      </c>
      <c r="I394" s="17">
        <f>(SUMIFS(EUROSTAT_VBE_IND_2010!G$7:G$732,EUROSTAT_VBE_IND_2010!$B$7:$B$732,$D394,EUROSTAT_VBE_IND_2010!$C$7:$C$732,"*"&amp;RIGHT($A394,3)&amp;"*",EUROSTAT_VBE_IND_2010!$D$7:$D$732,"422*"))/1000</f>
        <v>0</v>
      </c>
      <c r="J394" s="198">
        <f>SUMIFS('IEA Bal_CH-IND'!$D$30:$D$329,'IEA Bal_CH-IND'!$A$30:$A$329,"*"&amp;RIGHT($B394,8),'IEA Bal_CH-IND'!$C$30:$C$329,'Aggregated Balance-IND_2010'!$E394)</f>
        <v>0</v>
      </c>
      <c r="K394" s="17">
        <f>(SUMIFS(EUROSTAT_VBE_IND_2010!H$7:H$732,EUROSTAT_VBE_IND_2010!$B$7:$B$732,$D394,EUROSTAT_VBE_IND_2010!$C$7:$C$732,"*"&amp;RIGHT($A394,3)&amp;"*",EUROSTAT_VBE_IND_2010!$D$7:$D$732,"422*"))/1000</f>
        <v>0</v>
      </c>
      <c r="L394" s="17">
        <f>(SUMIFS(EUROSTAT_VBE_IND_2010!I$7:I$732,EUROSTAT_VBE_IND_2010!$B$7:$B$732,$D394,EUROSTAT_VBE_IND_2010!$C$7:$C$732,"*"&amp;RIGHT($A394,3)&amp;"*",EUROSTAT_VBE_IND_2010!$D$7:$D$732,"422*"))/1000</f>
        <v>0</v>
      </c>
      <c r="M394" s="17">
        <f>(SUMIFS(EUROSTAT_VBE_IND_2010!J$7:J$732,EUROSTAT_VBE_IND_2010!$B$7:$B$732,$D394,EUROSTAT_VBE_IND_2010!$C$7:$C$732,"*"&amp;RIGHT($A394,3)&amp;"*",EUROSTAT_VBE_IND_2010!$D$7:$D$732,"422*"))/1000</f>
        <v>0</v>
      </c>
      <c r="N394" s="17">
        <f>(SUMIFS(EUROSTAT_VBE_IND_2010!K$7:K$732,EUROSTAT_VBE_IND_2010!$B$7:$B$732,$D394,EUROSTAT_VBE_IND_2010!$C$7:$C$732,"*"&amp;RIGHT($A394,3)&amp;"*",EUROSTAT_VBE_IND_2010!$D$7:$D$732,"422*"))/1000</f>
        <v>0</v>
      </c>
      <c r="O394" s="17">
        <f>(SUMIFS(EUROSTAT_VBE_IND_2010!L$7:L$732,EUROSTAT_VBE_IND_2010!$B$7:$B$732,$D394,EUROSTAT_VBE_IND_2010!$C$7:$C$732,"*"&amp;RIGHT($A394,3)&amp;"*",EUROSTAT_VBE_IND_2010!$D$7:$D$732,"422*"))/1000</f>
        <v>0</v>
      </c>
      <c r="P394" s="17">
        <f>(SUMIFS(EUROSTAT_VBE_IND_2010!M$7:M$732,EUROSTAT_VBE_IND_2010!$B$7:$B$732,$D394,EUROSTAT_VBE_IND_2010!$C$7:$C$732,"*"&amp;RIGHT($A394,3)&amp;"*",EUROSTAT_VBE_IND_2010!$D$7:$D$732,"422*"))/1000</f>
        <v>0</v>
      </c>
      <c r="Q394" s="17">
        <f>(SUMIFS(EUROSTAT_VBE_IND_2010!N$7:N$732,EUROSTAT_VBE_IND_2010!$B$7:$B$732,$D394,EUROSTAT_VBE_IND_2010!$C$7:$C$732,"*"&amp;RIGHT($A394,3)&amp;"*",EUROSTAT_VBE_IND_2010!$D$7:$D$732,"422*"))/1000</f>
        <v>0</v>
      </c>
      <c r="R394" s="17">
        <f>(SUMIFS(EUROSTAT_VBE_IND_2010!O$7:O$732,EUROSTAT_VBE_IND_2010!$B$7:$B$732,$D394,EUROSTAT_VBE_IND_2010!$C$7:$C$732,"*"&amp;RIGHT($A394,3)&amp;"*",EUROSTAT_VBE_IND_2010!$D$7:$D$732,"422*"))/1000</f>
        <v>0</v>
      </c>
      <c r="S394" s="17">
        <f>(SUMIFS(EUROSTAT_VBE_IND_2010!P$7:P$732,EUROSTAT_VBE_IND_2010!$B$7:$B$732,$D394,EUROSTAT_VBE_IND_2010!$C$7:$C$732,"*"&amp;RIGHT($A394,3)&amp;"*",EUROSTAT_VBE_IND_2010!$D$7:$D$732,"422*"))/1000</f>
        <v>0</v>
      </c>
      <c r="T394" s="17">
        <f>(SUMIFS(EUROSTAT_VBE_IND_2010!Q$7:Q$732,EUROSTAT_VBE_IND_2010!$B$7:$B$732,$D394,EUROSTAT_VBE_IND_2010!$C$7:$C$732,"*"&amp;RIGHT($A394,3)&amp;"*",EUROSTAT_VBE_IND_2010!$D$7:$D$732,"422*"))/1000</f>
        <v>0</v>
      </c>
      <c r="U394" s="17">
        <f>(SUMIFS(EUROSTAT_VBE_IND_2010!R$7:R$732,EUROSTAT_VBE_IND_2010!$B$7:$B$732,$D394,EUROSTAT_VBE_IND_2010!$C$7:$C$732,"*"&amp;RIGHT($A394,3)&amp;"*",EUROSTAT_VBE_IND_2010!$D$7:$D$732,"422*"))/1000</f>
        <v>0</v>
      </c>
      <c r="V394" s="17">
        <f>(SUMIFS(EUROSTAT_VBE_IND_2010!S$7:S$732,EUROSTAT_VBE_IND_2010!$B$7:$B$732,$D394,EUROSTAT_VBE_IND_2010!$C$7:$C$732,"*"&amp;RIGHT($A394,3)&amp;"*",EUROSTAT_VBE_IND_2010!$D$7:$D$732,"422*"))/1000</f>
        <v>0</v>
      </c>
      <c r="W394" s="17">
        <f>(SUMIFS(EUROSTAT_VBE_IND_2010!T$7:T$732,EUROSTAT_VBE_IND_2010!$B$7:$B$732,$D394,EUROSTAT_VBE_IND_2010!$C$7:$C$732,"*"&amp;RIGHT($A394,3)&amp;"*",EUROSTAT_VBE_IND_2010!$D$7:$D$732,"422*"))/1000</f>
        <v>0</v>
      </c>
      <c r="X394" s="17">
        <f>(SUMIFS(EUROSTAT_VBE_IND_2010!U$7:U$732,EUROSTAT_VBE_IND_2010!$B$7:$B$732,$D394,EUROSTAT_VBE_IND_2010!$C$7:$C$732,"*"&amp;RIGHT($A394,3)&amp;"*",EUROSTAT_VBE_IND_2010!$D$7:$D$732,"422*"))/1000</f>
        <v>0</v>
      </c>
      <c r="Y394" s="17">
        <f>(SUMIFS(EUROSTAT_VBE_IND_2010!V$7:V$732,EUROSTAT_VBE_IND_2010!$B$7:$B$732,$D394,EUROSTAT_VBE_IND_2010!$C$7:$C$732,"*"&amp;RIGHT($A394,3)&amp;"*",EUROSTAT_VBE_IND_2010!$D$7:$D$732,"422*"))/1000</f>
        <v>0</v>
      </c>
      <c r="Z394" s="17">
        <f>(SUMIFS(EUROSTAT_VBE_IND_2010!W$7:W$732,EUROSTAT_VBE_IND_2010!$B$7:$B$732,$D394,EUROSTAT_VBE_IND_2010!$C$7:$C$732,"*"&amp;RIGHT($A394,3)&amp;"*",EUROSTAT_VBE_IND_2010!$D$7:$D$732,"422*"))/1000</f>
        <v>0</v>
      </c>
      <c r="AA394" s="17">
        <f>(SUMIFS(EUROSTAT_VBE_IND_2010!X$7:X$732,EUROSTAT_VBE_IND_2010!$B$7:$B$732,$D394,EUROSTAT_VBE_IND_2010!$C$7:$C$732,"*"&amp;RIGHT($A394,3)&amp;"*",EUROSTAT_VBE_IND_2010!$D$7:$D$732,"422*"))/1000</f>
        <v>0</v>
      </c>
      <c r="AB394" s="17">
        <f>(SUMIFS(EUROSTAT_VBE_IND_2010!AA$7:AA$732,EUROSTAT_VBE_IND_2010!$B$7:$B$732,$D394,EUROSTAT_VBE_IND_2010!$C$7:$C$732,"*"&amp;RIGHT($A394,3)&amp;"*",EUROSTAT_VBE_IND_2010!$D$7:$D$732,"422*"))/1000</f>
        <v>0</v>
      </c>
      <c r="AC394" s="17">
        <f>(SUMIFS(EUROSTAT_VBE_IND_2010!AB$7:AB$732,EUROSTAT_VBE_IND_2010!$B$7:$B$732,$D394,EUROSTAT_VBE_IND_2010!$C$7:$C$732,"*"&amp;RIGHT($A394,3)&amp;"*",EUROSTAT_VBE_IND_2010!$D$7:$D$732,"422*"))/1000</f>
        <v>0</v>
      </c>
      <c r="AD394" s="17">
        <f>(SUMIFS(EUROSTAT_VBE_IND_2010!AC$7:AC$732,EUROSTAT_VBE_IND_2010!$B$7:$B$732,$D394,EUROSTAT_VBE_IND_2010!$C$7:$C$732,"*"&amp;RIGHT($A394,3)&amp;"*",EUROSTAT_VBE_IND_2010!$D$7:$D$732,"422*"))/1000</f>
        <v>0</v>
      </c>
      <c r="AE394" s="17">
        <f>(SUMIFS(EUROSTAT_VBE_IND_2010!AD$7:AD$732,EUROSTAT_VBE_IND_2010!$B$7:$B$732,$D394,EUROSTAT_VBE_IND_2010!$C$7:$C$732,"*"&amp;RIGHT($A394,3)&amp;"*",EUROSTAT_VBE_IND_2010!$D$7:$D$732,"422*"))/1000</f>
        <v>0</v>
      </c>
      <c r="AF394" s="17">
        <f>(SUMIFS(EUROSTAT_VBE_IND_2010!AE$7:AE$732,EUROSTAT_VBE_IND_2010!$B$7:$B$732,$D394,EUROSTAT_VBE_IND_2010!$C$7:$C$732,"*"&amp;RIGHT($A394,3)&amp;"*",EUROSTAT_VBE_IND_2010!$D$7:$D$732,"422*"))/1000</f>
        <v>0</v>
      </c>
      <c r="AG394" s="17">
        <f>(SUMIFS(EUROSTAT_VBE_IND_2010!AF$7:AF$732,EUROSTAT_VBE_IND_2010!$B$7:$B$732,$D394,EUROSTAT_VBE_IND_2010!$C$7:$C$732,"*"&amp;RIGHT($A394,3)&amp;"*",EUROSTAT_VBE_IND_2010!$D$7:$D$732,"422*"))/1000</f>
        <v>0</v>
      </c>
      <c r="AH394" s="17">
        <f>(SUMIFS(EUROSTAT_VBE_IND_2010!AH$7:AH$732,EUROSTAT_VBE_IND_2010!$B$7:$B$732,$D394,EUROSTAT_VBE_IND_2010!$C$7:$C$732,"*"&amp;RIGHT($A394,3)&amp;"*",EUROSTAT_VBE_IND_2010!$D$7:$D$732,"422*"))/1000</f>
        <v>0</v>
      </c>
      <c r="AI394" s="17">
        <f>(SUMIFS(EUROSTAT_VBE_IND_2010!AI$7:AI$732,EUROSTAT_VBE_IND_2010!$B$7:$B$732,$D394,EUROSTAT_VBE_IND_2010!$C$7:$C$732,"*"&amp;RIGHT($A394,3)&amp;"*",EUROSTAT_VBE_IND_2010!$D$7:$D$732,"422*"))/1000</f>
        <v>0</v>
      </c>
      <c r="AJ394" s="17">
        <f>(SUMIFS(EUROSTAT_VBE_IND_2010!AJ$7:AJ$732,EUROSTAT_VBE_IND_2010!$B$7:$B$732,$D394,EUROSTAT_VBE_IND_2010!$C$7:$C$732,"*"&amp;RIGHT($A394,3)&amp;"*",EUROSTAT_VBE_IND_2010!$D$7:$D$732,"422*"))/1000</f>
        <v>0</v>
      </c>
      <c r="AK394" s="17">
        <f>(SUMIFS(EUROSTAT_VBE_IND_2010!AK$7:AK$732,EUROSTAT_VBE_IND_2010!$B$7:$B$732,$D394,EUROSTAT_VBE_IND_2010!$C$7:$C$732,"*"&amp;RIGHT($A394,3)&amp;"*",EUROSTAT_VBE_IND_2010!$D$7:$D$732,"422*"))/1000</f>
        <v>0</v>
      </c>
      <c r="AL394" s="198">
        <f>SUMIFS('IEA Bal_AL-IND'!$D$30:$D$329,'IEA Bal_AL-IND'!$A$30:$A$329,"*"&amp;RIGHT($B394,8),'IEA Bal_AL-IND'!$C$30:$C$329,'Aggregated Balance-IND_2010'!$E394)</f>
        <v>0</v>
      </c>
      <c r="AM394" s="198">
        <f>SUMIFS('IEA Bal_BA-IND'!$D$30:$D$329,'IEA Bal_BA-IND'!$A$30:$A$329,"*"&amp;RIGHT($B394,8),'IEA Bal_BA-IND'!$C$30:$C$329,'Aggregated Balance-IND_2010'!$E394)</f>
        <v>0</v>
      </c>
      <c r="AN394" s="198">
        <f>SUMIFS('IEA Bal_KS-IND'!$D$30:$D$329,'IEA Bal_KS-IND'!$A$30:$A$329,"*"&amp;RIGHT($B394,8),'IEA Bal_KS-IND'!$C$30:$C$329,'Aggregated Balance-IND_2010'!$E394)</f>
        <v>0</v>
      </c>
      <c r="AO394" s="17">
        <f>(SUMIFS(EUROSTAT_VBE_IND_2010!Y$7:Y$732,EUROSTAT_VBE_IND_2010!$B$7:$B$732,$D394,EUROSTAT_VBE_IND_2010!$C$7:$C$732,"*"&amp;RIGHT($A394,3)&amp;"*",EUROSTAT_VBE_IND_2010!$D$7:$D$732,"422*"))/1000</f>
        <v>0</v>
      </c>
      <c r="AP394" s="17">
        <f>(SUMIFS(EUROSTAT_VBE_IND_2010!Z$7:Z$732,EUROSTAT_VBE_IND_2010!$B$7:$B$732,$D394,EUROSTAT_VBE_IND_2010!$C$7:$C$732,"*"&amp;RIGHT($A394,3)&amp;"*",EUROSTAT_VBE_IND_2010!$D$7:$D$732,"422*"))/1000</f>
        <v>0</v>
      </c>
      <c r="AQ394" s="17">
        <f>(SUMIFS(EUROSTAT_VBE_IND_2010!AG$7:AG$732,EUROSTAT_VBE_IND_2010!$B$7:$B$732,$D394,EUROSTAT_VBE_IND_2010!$C$7:$C$732,"*"&amp;RIGHT($A394,3)&amp;"*",EUROSTAT_VBE_IND_2010!$D$7:$D$732,"422*"))/1000</f>
        <v>0</v>
      </c>
    </row>
    <row r="395" spans="1:43">
      <c r="A395" t="str">
        <f>LEFT(EUROSTAT_VBE_IND_2010!$C$630,8)</f>
        <v>B_101852</v>
      </c>
      <c r="B395" s="28" t="s">
        <v>217</v>
      </c>
      <c r="C395" t="s">
        <v>293</v>
      </c>
      <c r="D395" t="s">
        <v>126</v>
      </c>
      <c r="E395" t="s">
        <v>242</v>
      </c>
      <c r="F395" t="s">
        <v>262</v>
      </c>
      <c r="G395" s="17">
        <f>(SUMIFS(EUROSTAT_VBE_IND_2010!E$7:E$732,EUROSTAT_VBE_IND_2010!$B$7:$B$732,$D395,EUROSTAT_VBE_IND_2010!$C$7:$C$732,"*"&amp;RIGHT($A395,3)&amp;"*",EUROSTAT_VBE_IND_2010!$D$7:$D$732,"5532*"))/1000</f>
        <v>0</v>
      </c>
      <c r="H395" s="17">
        <f>(SUMIFS(EUROSTAT_VBE_IND_2010!F$7:F$732,EUROSTAT_VBE_IND_2010!$B$7:$B$732,$D395,EUROSTAT_VBE_IND_2010!$C$7:$C$732,"*"&amp;RIGHT($A395,3)&amp;"*",EUROSTAT_VBE_IND_2010!$D$7:$D$732,"5532*"))/1000</f>
        <v>0</v>
      </c>
      <c r="I395" s="17">
        <f>(SUMIFS(EUROSTAT_VBE_IND_2010!G$7:G$732,EUROSTAT_VBE_IND_2010!$B$7:$B$732,$D395,EUROSTAT_VBE_IND_2010!$C$7:$C$732,"*"&amp;RIGHT($A395,3)&amp;"*",EUROSTAT_VBE_IND_2010!$D$7:$D$732,"5532*"))/1000</f>
        <v>0</v>
      </c>
      <c r="J395" s="198">
        <f>SUMIFS('IEA Bal_CH-IND'!$D$30:$D$329,'IEA Bal_CH-IND'!$A$30:$A$329,"*"&amp;RIGHT($B395,8),'IEA Bal_CH-IND'!$C$30:$C$329,'Aggregated Balance-IND_2010'!$E395)</f>
        <v>0</v>
      </c>
      <c r="K395" s="17">
        <f>(SUMIFS(EUROSTAT_VBE_IND_2010!H$7:H$732,EUROSTAT_VBE_IND_2010!$B$7:$B$732,$D395,EUROSTAT_VBE_IND_2010!$C$7:$C$732,"*"&amp;RIGHT($A395,3)&amp;"*",EUROSTAT_VBE_IND_2010!$D$7:$D$732,"5532*"))/1000</f>
        <v>0</v>
      </c>
      <c r="L395" s="17">
        <f>(SUMIFS(EUROSTAT_VBE_IND_2010!I$7:I$732,EUROSTAT_VBE_IND_2010!$B$7:$B$732,$D395,EUROSTAT_VBE_IND_2010!$C$7:$C$732,"*"&amp;RIGHT($A395,3)&amp;"*",EUROSTAT_VBE_IND_2010!$D$7:$D$732,"5532*"))/1000</f>
        <v>0</v>
      </c>
      <c r="M395" s="17">
        <f>(SUMIFS(EUROSTAT_VBE_IND_2010!J$7:J$732,EUROSTAT_VBE_IND_2010!$B$7:$B$732,$D395,EUROSTAT_VBE_IND_2010!$C$7:$C$732,"*"&amp;RIGHT($A395,3)&amp;"*",EUROSTAT_VBE_IND_2010!$D$7:$D$732,"5532*"))/1000</f>
        <v>0</v>
      </c>
      <c r="N395" s="17">
        <f>(SUMIFS(EUROSTAT_VBE_IND_2010!K$7:K$732,EUROSTAT_VBE_IND_2010!$B$7:$B$732,$D395,EUROSTAT_VBE_IND_2010!$C$7:$C$732,"*"&amp;RIGHT($A395,3)&amp;"*",EUROSTAT_VBE_IND_2010!$D$7:$D$732,"5532*"))/1000</f>
        <v>0</v>
      </c>
      <c r="O395" s="17">
        <f>(SUMIFS(EUROSTAT_VBE_IND_2010!L$7:L$732,EUROSTAT_VBE_IND_2010!$B$7:$B$732,$D395,EUROSTAT_VBE_IND_2010!$C$7:$C$732,"*"&amp;RIGHT($A395,3)&amp;"*",EUROSTAT_VBE_IND_2010!$D$7:$D$732,"5532*"))/1000</f>
        <v>0</v>
      </c>
      <c r="P395" s="17">
        <f>(SUMIFS(EUROSTAT_VBE_IND_2010!M$7:M$732,EUROSTAT_VBE_IND_2010!$B$7:$B$732,$D395,EUROSTAT_VBE_IND_2010!$C$7:$C$732,"*"&amp;RIGHT($A395,3)&amp;"*",EUROSTAT_VBE_IND_2010!$D$7:$D$732,"5532*"))/1000</f>
        <v>0</v>
      </c>
      <c r="Q395" s="17">
        <f>(SUMIFS(EUROSTAT_VBE_IND_2010!N$7:N$732,EUROSTAT_VBE_IND_2010!$B$7:$B$732,$D395,EUROSTAT_VBE_IND_2010!$C$7:$C$732,"*"&amp;RIGHT($A395,3)&amp;"*",EUROSTAT_VBE_IND_2010!$D$7:$D$732,"5532*"))/1000</f>
        <v>0</v>
      </c>
      <c r="R395" s="17">
        <f>(SUMIFS(EUROSTAT_VBE_IND_2010!O$7:O$732,EUROSTAT_VBE_IND_2010!$B$7:$B$732,$D395,EUROSTAT_VBE_IND_2010!$C$7:$C$732,"*"&amp;RIGHT($A395,3)&amp;"*",EUROSTAT_VBE_IND_2010!$D$7:$D$732,"5532*"))/1000</f>
        <v>0</v>
      </c>
      <c r="S395" s="17">
        <f>(SUMIFS(EUROSTAT_VBE_IND_2010!P$7:P$732,EUROSTAT_VBE_IND_2010!$B$7:$B$732,$D395,EUROSTAT_VBE_IND_2010!$C$7:$C$732,"*"&amp;RIGHT($A395,3)&amp;"*",EUROSTAT_VBE_IND_2010!$D$7:$D$732,"5532*"))/1000</f>
        <v>0</v>
      </c>
      <c r="T395" s="17">
        <f>(SUMIFS(EUROSTAT_VBE_IND_2010!Q$7:Q$732,EUROSTAT_VBE_IND_2010!$B$7:$B$732,$D395,EUROSTAT_VBE_IND_2010!$C$7:$C$732,"*"&amp;RIGHT($A395,3)&amp;"*",EUROSTAT_VBE_IND_2010!$D$7:$D$732,"5532*"))/1000</f>
        <v>0</v>
      </c>
      <c r="U395" s="17">
        <f>(SUMIFS(EUROSTAT_VBE_IND_2010!R$7:R$732,EUROSTAT_VBE_IND_2010!$B$7:$B$732,$D395,EUROSTAT_VBE_IND_2010!$C$7:$C$732,"*"&amp;RIGHT($A395,3)&amp;"*",EUROSTAT_VBE_IND_2010!$D$7:$D$732,"5532*"))/1000</f>
        <v>0</v>
      </c>
      <c r="V395" s="17">
        <f>(SUMIFS(EUROSTAT_VBE_IND_2010!S$7:S$732,EUROSTAT_VBE_IND_2010!$B$7:$B$732,$D395,EUROSTAT_VBE_IND_2010!$C$7:$C$732,"*"&amp;RIGHT($A395,3)&amp;"*",EUROSTAT_VBE_IND_2010!$D$7:$D$732,"5532*"))/1000</f>
        <v>0</v>
      </c>
      <c r="W395" s="17">
        <f>(SUMIFS(EUROSTAT_VBE_IND_2010!T$7:T$732,EUROSTAT_VBE_IND_2010!$B$7:$B$732,$D395,EUROSTAT_VBE_IND_2010!$C$7:$C$732,"*"&amp;RIGHT($A395,3)&amp;"*",EUROSTAT_VBE_IND_2010!$D$7:$D$732,"5532*"))/1000</f>
        <v>0</v>
      </c>
      <c r="X395" s="17">
        <f>(SUMIFS(EUROSTAT_VBE_IND_2010!U$7:U$732,EUROSTAT_VBE_IND_2010!$B$7:$B$732,$D395,EUROSTAT_VBE_IND_2010!$C$7:$C$732,"*"&amp;RIGHT($A395,3)&amp;"*",EUROSTAT_VBE_IND_2010!$D$7:$D$732,"5532*"))/1000</f>
        <v>0</v>
      </c>
      <c r="Y395" s="17">
        <f>(SUMIFS(EUROSTAT_VBE_IND_2010!V$7:V$732,EUROSTAT_VBE_IND_2010!$B$7:$B$732,$D395,EUROSTAT_VBE_IND_2010!$C$7:$C$732,"*"&amp;RIGHT($A395,3)&amp;"*",EUROSTAT_VBE_IND_2010!$D$7:$D$732,"5532*"))/1000</f>
        <v>0</v>
      </c>
      <c r="Z395" s="17">
        <f>(SUMIFS(EUROSTAT_VBE_IND_2010!W$7:W$732,EUROSTAT_VBE_IND_2010!$B$7:$B$732,$D395,EUROSTAT_VBE_IND_2010!$C$7:$C$732,"*"&amp;RIGHT($A395,3)&amp;"*",EUROSTAT_VBE_IND_2010!$D$7:$D$732,"5532*"))/1000</f>
        <v>0</v>
      </c>
      <c r="AA395" s="17">
        <f>(SUMIFS(EUROSTAT_VBE_IND_2010!X$7:X$732,EUROSTAT_VBE_IND_2010!$B$7:$B$732,$D395,EUROSTAT_VBE_IND_2010!$C$7:$C$732,"*"&amp;RIGHT($A395,3)&amp;"*",EUROSTAT_VBE_IND_2010!$D$7:$D$732,"5532*"))/1000</f>
        <v>0</v>
      </c>
      <c r="AB395" s="17">
        <f>(SUMIFS(EUROSTAT_VBE_IND_2010!AA$7:AA$732,EUROSTAT_VBE_IND_2010!$B$7:$B$732,$D395,EUROSTAT_VBE_IND_2010!$C$7:$C$732,"*"&amp;RIGHT($A395,3)&amp;"*",EUROSTAT_VBE_IND_2010!$D$7:$D$732,"5532*"))/1000</f>
        <v>0</v>
      </c>
      <c r="AC395" s="17">
        <f>(SUMIFS(EUROSTAT_VBE_IND_2010!AB$7:AB$732,EUROSTAT_VBE_IND_2010!$B$7:$B$732,$D395,EUROSTAT_VBE_IND_2010!$C$7:$C$732,"*"&amp;RIGHT($A395,3)&amp;"*",EUROSTAT_VBE_IND_2010!$D$7:$D$732,"5532*"))/1000</f>
        <v>0</v>
      </c>
      <c r="AD395" s="17">
        <f>(SUMIFS(EUROSTAT_VBE_IND_2010!AC$7:AC$732,EUROSTAT_VBE_IND_2010!$B$7:$B$732,$D395,EUROSTAT_VBE_IND_2010!$C$7:$C$732,"*"&amp;RIGHT($A395,3)&amp;"*",EUROSTAT_VBE_IND_2010!$D$7:$D$732,"5532*"))/1000</f>
        <v>0</v>
      </c>
      <c r="AE395" s="17">
        <f>(SUMIFS(EUROSTAT_VBE_IND_2010!AD$7:AD$732,EUROSTAT_VBE_IND_2010!$B$7:$B$732,$D395,EUROSTAT_VBE_IND_2010!$C$7:$C$732,"*"&amp;RIGHT($A395,3)&amp;"*",EUROSTAT_VBE_IND_2010!$D$7:$D$732,"5532*"))/1000</f>
        <v>0</v>
      </c>
      <c r="AF395" s="17">
        <f>(SUMIFS(EUROSTAT_VBE_IND_2010!AE$7:AE$732,EUROSTAT_VBE_IND_2010!$B$7:$B$732,$D395,EUROSTAT_VBE_IND_2010!$C$7:$C$732,"*"&amp;RIGHT($A395,3)&amp;"*",EUROSTAT_VBE_IND_2010!$D$7:$D$732,"5532*"))/1000</f>
        <v>0</v>
      </c>
      <c r="AG395" s="17">
        <f>(SUMIFS(EUROSTAT_VBE_IND_2010!AF$7:AF$732,EUROSTAT_VBE_IND_2010!$B$7:$B$732,$D395,EUROSTAT_VBE_IND_2010!$C$7:$C$732,"*"&amp;RIGHT($A395,3)&amp;"*",EUROSTAT_VBE_IND_2010!$D$7:$D$732,"5532*"))/1000</f>
        <v>0</v>
      </c>
      <c r="AH395" s="17">
        <f>(SUMIFS(EUROSTAT_VBE_IND_2010!AH$7:AH$732,EUROSTAT_VBE_IND_2010!$B$7:$B$732,$D395,EUROSTAT_VBE_IND_2010!$C$7:$C$732,"*"&amp;RIGHT($A395,3)&amp;"*",EUROSTAT_VBE_IND_2010!$D$7:$D$732,"5532*"))/1000</f>
        <v>0</v>
      </c>
      <c r="AI395" s="17">
        <f>(SUMIFS(EUROSTAT_VBE_IND_2010!AI$7:AI$732,EUROSTAT_VBE_IND_2010!$B$7:$B$732,$D395,EUROSTAT_VBE_IND_2010!$C$7:$C$732,"*"&amp;RIGHT($A395,3)&amp;"*",EUROSTAT_VBE_IND_2010!$D$7:$D$732,"5532*"))/1000</f>
        <v>0</v>
      </c>
      <c r="AJ395" s="17">
        <f>(SUMIFS(EUROSTAT_VBE_IND_2010!AJ$7:AJ$732,EUROSTAT_VBE_IND_2010!$B$7:$B$732,$D395,EUROSTAT_VBE_IND_2010!$C$7:$C$732,"*"&amp;RIGHT($A395,3)&amp;"*",EUROSTAT_VBE_IND_2010!$D$7:$D$732,"5532*"))/1000</f>
        <v>0</v>
      </c>
      <c r="AK395" s="17">
        <f>(SUMIFS(EUROSTAT_VBE_IND_2010!AK$7:AK$732,EUROSTAT_VBE_IND_2010!$B$7:$B$732,$D395,EUROSTAT_VBE_IND_2010!$C$7:$C$732,"*"&amp;RIGHT($A395,3)&amp;"*",EUROSTAT_VBE_IND_2010!$D$7:$D$732,"5532*"))/1000</f>
        <v>0</v>
      </c>
      <c r="AL395" s="198">
        <f>SUMIFS('IEA Bal_AL-IND'!$D$30:$D$329,'IEA Bal_AL-IND'!$A$30:$A$329,"*"&amp;RIGHT($B395,8),'IEA Bal_AL-IND'!$C$30:$C$329,'Aggregated Balance-IND_2010'!$E395)</f>
        <v>0</v>
      </c>
      <c r="AM395" s="198">
        <f>SUMIFS('IEA Bal_BA-IND'!$D$30:$D$329,'IEA Bal_BA-IND'!$A$30:$A$329,"*"&amp;RIGHT($B395,8),'IEA Bal_BA-IND'!$C$30:$C$329,'Aggregated Balance-IND_2010'!$E395)</f>
        <v>0</v>
      </c>
      <c r="AN395" s="198">
        <f>SUMIFS('IEA Bal_KS-IND'!$D$30:$D$329,'IEA Bal_KS-IND'!$A$30:$A$329,"*"&amp;RIGHT($B395,8),'IEA Bal_KS-IND'!$C$30:$C$329,'Aggregated Balance-IND_2010'!$E395)</f>
        <v>0</v>
      </c>
      <c r="AO395" s="17">
        <f>(SUMIFS(EUROSTAT_VBE_IND_2010!Y$7:Y$732,EUROSTAT_VBE_IND_2010!$B$7:$B$732,$D395,EUROSTAT_VBE_IND_2010!$C$7:$C$732,"*"&amp;RIGHT($A395,3)&amp;"*",EUROSTAT_VBE_IND_2010!$D$7:$D$732,"5532*"))/1000</f>
        <v>0</v>
      </c>
      <c r="AP395" s="17">
        <f>(SUMIFS(EUROSTAT_VBE_IND_2010!Z$7:Z$732,EUROSTAT_VBE_IND_2010!$B$7:$B$732,$D395,EUROSTAT_VBE_IND_2010!$C$7:$C$732,"*"&amp;RIGHT($A395,3)&amp;"*",EUROSTAT_VBE_IND_2010!$D$7:$D$732,"5532*"))/1000</f>
        <v>0</v>
      </c>
      <c r="AQ395" s="17">
        <f>(SUMIFS(EUROSTAT_VBE_IND_2010!AG$7:AG$732,EUROSTAT_VBE_IND_2010!$B$7:$B$732,$D395,EUROSTAT_VBE_IND_2010!$C$7:$C$732,"*"&amp;RIGHT($A395,3)&amp;"*",EUROSTAT_VBE_IND_2010!$D$7:$D$732,"5532*"))/1000</f>
        <v>0</v>
      </c>
    </row>
    <row r="396" spans="1:43">
      <c r="A396" t="str">
        <f>LEFT(EUROSTAT_VBE_IND_2010!$C$630,8)</f>
        <v>B_101852</v>
      </c>
      <c r="B396" s="28" t="s">
        <v>217</v>
      </c>
      <c r="C396" t="s">
        <v>293</v>
      </c>
      <c r="D396" t="s">
        <v>126</v>
      </c>
      <c r="E396" t="s">
        <v>243</v>
      </c>
      <c r="F396" t="s">
        <v>263</v>
      </c>
      <c r="G396" s="17">
        <f>(SUMIFS(EUROSTAT_VBE_IND_2010!E$7:E$732,EUROSTAT_VBE_IND_2010!$B$7:$B$732,$D396,EUROSTAT_VBE_IND_2010!$C$7:$C$732,"*"&amp;RIGHT($A396,3)&amp;"*",EUROSTAT_VBE_IND_2010!$D$7:$D$732,"5550*"))/1000</f>
        <v>0</v>
      </c>
      <c r="H396" s="17">
        <f>(SUMIFS(EUROSTAT_VBE_IND_2010!F$7:F$732,EUROSTAT_VBE_IND_2010!$B$7:$B$732,$D396,EUROSTAT_VBE_IND_2010!$C$7:$C$732,"*"&amp;RIGHT($A396,3)&amp;"*",EUROSTAT_VBE_IND_2010!$D$7:$D$732,"5550*"))/1000</f>
        <v>0</v>
      </c>
      <c r="I396" s="17">
        <f>(SUMIFS(EUROSTAT_VBE_IND_2010!G$7:G$732,EUROSTAT_VBE_IND_2010!$B$7:$B$732,$D396,EUROSTAT_VBE_IND_2010!$C$7:$C$732,"*"&amp;RIGHT($A396,3)&amp;"*",EUROSTAT_VBE_IND_2010!$D$7:$D$732,"5550*"))/1000</f>
        <v>0</v>
      </c>
      <c r="J396" s="198">
        <f>SUMIFS('IEA Bal_CH-IND'!$D$30:$D$329,'IEA Bal_CH-IND'!$A$30:$A$329,"*"&amp;RIGHT($B396,8),'IEA Bal_CH-IND'!$C$30:$C$329,'Aggregated Balance-IND_2010'!$E396)</f>
        <v>0</v>
      </c>
      <c r="K396" s="17">
        <f>(SUMIFS(EUROSTAT_VBE_IND_2010!H$7:H$732,EUROSTAT_VBE_IND_2010!$B$7:$B$732,$D396,EUROSTAT_VBE_IND_2010!$C$7:$C$732,"*"&amp;RIGHT($A396,3)&amp;"*",EUROSTAT_VBE_IND_2010!$D$7:$D$732,"5550*"))/1000</f>
        <v>0</v>
      </c>
      <c r="L396" s="17">
        <f>(SUMIFS(EUROSTAT_VBE_IND_2010!I$7:I$732,EUROSTAT_VBE_IND_2010!$B$7:$B$732,$D396,EUROSTAT_VBE_IND_2010!$C$7:$C$732,"*"&amp;RIGHT($A396,3)&amp;"*",EUROSTAT_VBE_IND_2010!$D$7:$D$732,"5550*"))/1000</f>
        <v>0</v>
      </c>
      <c r="M396" s="17">
        <f>(SUMIFS(EUROSTAT_VBE_IND_2010!J$7:J$732,EUROSTAT_VBE_IND_2010!$B$7:$B$732,$D396,EUROSTAT_VBE_IND_2010!$C$7:$C$732,"*"&amp;RIGHT($A396,3)&amp;"*",EUROSTAT_VBE_IND_2010!$D$7:$D$732,"5550*"))/1000</f>
        <v>0</v>
      </c>
      <c r="N396" s="17">
        <f>(SUMIFS(EUROSTAT_VBE_IND_2010!K$7:K$732,EUROSTAT_VBE_IND_2010!$B$7:$B$732,$D396,EUROSTAT_VBE_IND_2010!$C$7:$C$732,"*"&amp;RIGHT($A396,3)&amp;"*",EUROSTAT_VBE_IND_2010!$D$7:$D$732,"5550*"))/1000</f>
        <v>0</v>
      </c>
      <c r="O396" s="17">
        <f>(SUMIFS(EUROSTAT_VBE_IND_2010!L$7:L$732,EUROSTAT_VBE_IND_2010!$B$7:$B$732,$D396,EUROSTAT_VBE_IND_2010!$C$7:$C$732,"*"&amp;RIGHT($A396,3)&amp;"*",EUROSTAT_VBE_IND_2010!$D$7:$D$732,"5550*"))/1000</f>
        <v>0</v>
      </c>
      <c r="P396" s="17">
        <f>(SUMIFS(EUROSTAT_VBE_IND_2010!M$7:M$732,EUROSTAT_VBE_IND_2010!$B$7:$B$732,$D396,EUROSTAT_VBE_IND_2010!$C$7:$C$732,"*"&amp;RIGHT($A396,3)&amp;"*",EUROSTAT_VBE_IND_2010!$D$7:$D$732,"5550*"))/1000</f>
        <v>0</v>
      </c>
      <c r="Q396" s="17">
        <f>(SUMIFS(EUROSTAT_VBE_IND_2010!N$7:N$732,EUROSTAT_VBE_IND_2010!$B$7:$B$732,$D396,EUROSTAT_VBE_IND_2010!$C$7:$C$732,"*"&amp;RIGHT($A396,3)&amp;"*",EUROSTAT_VBE_IND_2010!$D$7:$D$732,"5550*"))/1000</f>
        <v>0</v>
      </c>
      <c r="R396" s="17">
        <f>(SUMIFS(EUROSTAT_VBE_IND_2010!O$7:O$732,EUROSTAT_VBE_IND_2010!$B$7:$B$732,$D396,EUROSTAT_VBE_IND_2010!$C$7:$C$732,"*"&amp;RIGHT($A396,3)&amp;"*",EUROSTAT_VBE_IND_2010!$D$7:$D$732,"5550*"))/1000</f>
        <v>0</v>
      </c>
      <c r="S396" s="17">
        <f>(SUMIFS(EUROSTAT_VBE_IND_2010!P$7:P$732,EUROSTAT_VBE_IND_2010!$B$7:$B$732,$D396,EUROSTAT_VBE_IND_2010!$C$7:$C$732,"*"&amp;RIGHT($A396,3)&amp;"*",EUROSTAT_VBE_IND_2010!$D$7:$D$732,"5550*"))/1000</f>
        <v>0</v>
      </c>
      <c r="T396" s="17">
        <f>(SUMIFS(EUROSTAT_VBE_IND_2010!Q$7:Q$732,EUROSTAT_VBE_IND_2010!$B$7:$B$732,$D396,EUROSTAT_VBE_IND_2010!$C$7:$C$732,"*"&amp;RIGHT($A396,3)&amp;"*",EUROSTAT_VBE_IND_2010!$D$7:$D$732,"5550*"))/1000</f>
        <v>0</v>
      </c>
      <c r="U396" s="17">
        <f>(SUMIFS(EUROSTAT_VBE_IND_2010!R$7:R$732,EUROSTAT_VBE_IND_2010!$B$7:$B$732,$D396,EUROSTAT_VBE_IND_2010!$C$7:$C$732,"*"&amp;RIGHT($A396,3)&amp;"*",EUROSTAT_VBE_IND_2010!$D$7:$D$732,"5550*"))/1000</f>
        <v>0</v>
      </c>
      <c r="V396" s="17">
        <f>(SUMIFS(EUROSTAT_VBE_IND_2010!S$7:S$732,EUROSTAT_VBE_IND_2010!$B$7:$B$732,$D396,EUROSTAT_VBE_IND_2010!$C$7:$C$732,"*"&amp;RIGHT($A396,3)&amp;"*",EUROSTAT_VBE_IND_2010!$D$7:$D$732,"5550*"))/1000</f>
        <v>0</v>
      </c>
      <c r="W396" s="17">
        <f>(SUMIFS(EUROSTAT_VBE_IND_2010!T$7:T$732,EUROSTAT_VBE_IND_2010!$B$7:$B$732,$D396,EUROSTAT_VBE_IND_2010!$C$7:$C$732,"*"&amp;RIGHT($A396,3)&amp;"*",EUROSTAT_VBE_IND_2010!$D$7:$D$732,"5550*"))/1000</f>
        <v>0</v>
      </c>
      <c r="X396" s="17">
        <f>(SUMIFS(EUROSTAT_VBE_IND_2010!U$7:U$732,EUROSTAT_VBE_IND_2010!$B$7:$B$732,$D396,EUROSTAT_VBE_IND_2010!$C$7:$C$732,"*"&amp;RIGHT($A396,3)&amp;"*",EUROSTAT_VBE_IND_2010!$D$7:$D$732,"5550*"))/1000</f>
        <v>0</v>
      </c>
      <c r="Y396" s="17">
        <f>(SUMIFS(EUROSTAT_VBE_IND_2010!V$7:V$732,EUROSTAT_VBE_IND_2010!$B$7:$B$732,$D396,EUROSTAT_VBE_IND_2010!$C$7:$C$732,"*"&amp;RIGHT($A396,3)&amp;"*",EUROSTAT_VBE_IND_2010!$D$7:$D$732,"5550*"))/1000</f>
        <v>0</v>
      </c>
      <c r="Z396" s="17">
        <f>(SUMIFS(EUROSTAT_VBE_IND_2010!W$7:W$732,EUROSTAT_VBE_IND_2010!$B$7:$B$732,$D396,EUROSTAT_VBE_IND_2010!$C$7:$C$732,"*"&amp;RIGHT($A396,3)&amp;"*",EUROSTAT_VBE_IND_2010!$D$7:$D$732,"5550*"))/1000</f>
        <v>0</v>
      </c>
      <c r="AA396" s="17">
        <f>(SUMIFS(EUROSTAT_VBE_IND_2010!X$7:X$732,EUROSTAT_VBE_IND_2010!$B$7:$B$732,$D396,EUROSTAT_VBE_IND_2010!$C$7:$C$732,"*"&amp;RIGHT($A396,3)&amp;"*",EUROSTAT_VBE_IND_2010!$D$7:$D$732,"5550*"))/1000</f>
        <v>0</v>
      </c>
      <c r="AB396" s="17">
        <f>(SUMIFS(EUROSTAT_VBE_IND_2010!AA$7:AA$732,EUROSTAT_VBE_IND_2010!$B$7:$B$732,$D396,EUROSTAT_VBE_IND_2010!$C$7:$C$732,"*"&amp;RIGHT($A396,3)&amp;"*",EUROSTAT_VBE_IND_2010!$D$7:$D$732,"5550*"))/1000</f>
        <v>0</v>
      </c>
      <c r="AC396" s="17">
        <f>(SUMIFS(EUROSTAT_VBE_IND_2010!AB$7:AB$732,EUROSTAT_VBE_IND_2010!$B$7:$B$732,$D396,EUROSTAT_VBE_IND_2010!$C$7:$C$732,"*"&amp;RIGHT($A396,3)&amp;"*",EUROSTAT_VBE_IND_2010!$D$7:$D$732,"5550*"))/1000</f>
        <v>0</v>
      </c>
      <c r="AD396" s="17">
        <f>(SUMIFS(EUROSTAT_VBE_IND_2010!AC$7:AC$732,EUROSTAT_VBE_IND_2010!$B$7:$B$732,$D396,EUROSTAT_VBE_IND_2010!$C$7:$C$732,"*"&amp;RIGHT($A396,3)&amp;"*",EUROSTAT_VBE_IND_2010!$D$7:$D$732,"5550*"))/1000</f>
        <v>0</v>
      </c>
      <c r="AE396" s="17">
        <f>(SUMIFS(EUROSTAT_VBE_IND_2010!AD$7:AD$732,EUROSTAT_VBE_IND_2010!$B$7:$B$732,$D396,EUROSTAT_VBE_IND_2010!$C$7:$C$732,"*"&amp;RIGHT($A396,3)&amp;"*",EUROSTAT_VBE_IND_2010!$D$7:$D$732,"5550*"))/1000</f>
        <v>0</v>
      </c>
      <c r="AF396" s="17">
        <f>(SUMIFS(EUROSTAT_VBE_IND_2010!AE$7:AE$732,EUROSTAT_VBE_IND_2010!$B$7:$B$732,$D396,EUROSTAT_VBE_IND_2010!$C$7:$C$732,"*"&amp;RIGHT($A396,3)&amp;"*",EUROSTAT_VBE_IND_2010!$D$7:$D$732,"5550*"))/1000</f>
        <v>0</v>
      </c>
      <c r="AG396" s="17">
        <f>(SUMIFS(EUROSTAT_VBE_IND_2010!AF$7:AF$732,EUROSTAT_VBE_IND_2010!$B$7:$B$732,$D396,EUROSTAT_VBE_IND_2010!$C$7:$C$732,"*"&amp;RIGHT($A396,3)&amp;"*",EUROSTAT_VBE_IND_2010!$D$7:$D$732,"5550*"))/1000</f>
        <v>0.108</v>
      </c>
      <c r="AH396" s="17">
        <f>(SUMIFS(EUROSTAT_VBE_IND_2010!AH$7:AH$732,EUROSTAT_VBE_IND_2010!$B$7:$B$732,$D396,EUROSTAT_VBE_IND_2010!$C$7:$C$732,"*"&amp;RIGHT($A396,3)&amp;"*",EUROSTAT_VBE_IND_2010!$D$7:$D$732,"5550*"))/1000</f>
        <v>0</v>
      </c>
      <c r="AI396" s="17">
        <f>(SUMIFS(EUROSTAT_VBE_IND_2010!AI$7:AI$732,EUROSTAT_VBE_IND_2010!$B$7:$B$732,$D396,EUROSTAT_VBE_IND_2010!$C$7:$C$732,"*"&amp;RIGHT($A396,3)&amp;"*",EUROSTAT_VBE_IND_2010!$D$7:$D$732,"5550*"))/1000</f>
        <v>0</v>
      </c>
      <c r="AJ396" s="17">
        <f>(SUMIFS(EUROSTAT_VBE_IND_2010!AJ$7:AJ$732,EUROSTAT_VBE_IND_2010!$B$7:$B$732,$D396,EUROSTAT_VBE_IND_2010!$C$7:$C$732,"*"&amp;RIGHT($A396,3)&amp;"*",EUROSTAT_VBE_IND_2010!$D$7:$D$732,"5550*"))/1000</f>
        <v>0</v>
      </c>
      <c r="AK396" s="17">
        <f>(SUMIFS(EUROSTAT_VBE_IND_2010!AK$7:AK$732,EUROSTAT_VBE_IND_2010!$B$7:$B$732,$D396,EUROSTAT_VBE_IND_2010!$C$7:$C$732,"*"&amp;RIGHT($A396,3)&amp;"*",EUROSTAT_VBE_IND_2010!$D$7:$D$732,"5550*"))/1000</f>
        <v>0</v>
      </c>
      <c r="AL396" s="198">
        <f>SUMIFS('IEA Bal_AL-IND'!$D$30:$D$329,'IEA Bal_AL-IND'!$A$30:$A$329,"*"&amp;RIGHT($B396,8),'IEA Bal_AL-IND'!$C$30:$C$329,'Aggregated Balance-IND_2010'!$E396)</f>
        <v>0</v>
      </c>
      <c r="AM396" s="198">
        <f>SUMIFS('IEA Bal_BA-IND'!$D$30:$D$329,'IEA Bal_BA-IND'!$A$30:$A$329,"*"&amp;RIGHT($B396,8),'IEA Bal_BA-IND'!$C$30:$C$329,'Aggregated Balance-IND_2010'!$E396)</f>
        <v>0</v>
      </c>
      <c r="AN396" s="198">
        <f>SUMIFS('IEA Bal_KS-IND'!$D$30:$D$329,'IEA Bal_KS-IND'!$A$30:$A$329,"*"&amp;RIGHT($B396,8),'IEA Bal_KS-IND'!$C$30:$C$329,'Aggregated Balance-IND_2010'!$E396)</f>
        <v>0</v>
      </c>
      <c r="AO396" s="17">
        <f>(SUMIFS(EUROSTAT_VBE_IND_2010!Y$7:Y$732,EUROSTAT_VBE_IND_2010!$B$7:$B$732,$D396,EUROSTAT_VBE_IND_2010!$C$7:$C$732,"*"&amp;RIGHT($A396,3)&amp;"*",EUROSTAT_VBE_IND_2010!$D$7:$D$732,"5550*"))/1000</f>
        <v>0</v>
      </c>
      <c r="AP396" s="17">
        <f>(SUMIFS(EUROSTAT_VBE_IND_2010!Z$7:Z$732,EUROSTAT_VBE_IND_2010!$B$7:$B$732,$D396,EUROSTAT_VBE_IND_2010!$C$7:$C$732,"*"&amp;RIGHT($A396,3)&amp;"*",EUROSTAT_VBE_IND_2010!$D$7:$D$732,"5550*"))/1000</f>
        <v>0</v>
      </c>
      <c r="AQ396" s="17">
        <f>(SUMIFS(EUROSTAT_VBE_IND_2010!AG$7:AG$732,EUROSTAT_VBE_IND_2010!$B$7:$B$732,$D396,EUROSTAT_VBE_IND_2010!$C$7:$C$732,"*"&amp;RIGHT($A396,3)&amp;"*",EUROSTAT_VBE_IND_2010!$D$7:$D$732,"5550*"))/1000</f>
        <v>0</v>
      </c>
    </row>
    <row r="397" spans="1:43">
      <c r="A397" t="str">
        <f>LEFT(EUROSTAT_VBE_IND_2010!$C$630,8)</f>
        <v>B_101852</v>
      </c>
      <c r="B397" s="28" t="s">
        <v>217</v>
      </c>
      <c r="C397" t="s">
        <v>293</v>
      </c>
      <c r="D397" t="s">
        <v>126</v>
      </c>
      <c r="E397" t="s">
        <v>244</v>
      </c>
      <c r="F397" t="s">
        <v>264</v>
      </c>
      <c r="G397" s="17">
        <f>(SUMIFS(EUROSTAT_VBE_IND_2010!E$7:E$732,EUROSTAT_VBE_IND_2010!$B$7:$B$732,$D397,EUROSTAT_VBE_IND_2010!$C$7:$C$732,"*"&amp;RIGHT($A397,3)&amp;"*",EUROSTAT_VBE_IND_2010!$D$7:$D$732,"554*"))/1000-(SUMIFS(EUROSTAT_VBE_IND_2010!E$7:E$732,EUROSTAT_VBE_IND_2010!$B$7:$B$732,$D397,EUROSTAT_VBE_IND_2010!$C$7:$C$732,"*"&amp;RIGHT($A397,3)&amp;"*",EUROSTAT_VBE_IND_2010!$D$7:$D$732,"5543*"))/1000-(SUMIFS(EUROSTAT_VBE_IND_2010!E$7:E$732,EUROSTAT_VBE_IND_2010!$B$7:$B$732,$D397,EUROSTAT_VBE_IND_2010!$C$7:$C$732,"*"&amp;RIGHT($A397,3)&amp;"*",EUROSTAT_VBE_IND_2010!$D$7:$D$732,"5544*"))/1000</f>
        <v>2.035</v>
      </c>
      <c r="H397" s="17">
        <f>(SUMIFS(EUROSTAT_VBE_IND_2010!F$7:F$732,EUROSTAT_VBE_IND_2010!$B$7:$B$732,$D397,EUROSTAT_VBE_IND_2010!$C$7:$C$732,"*"&amp;RIGHT($A397,3)&amp;"*",EUROSTAT_VBE_IND_2010!$D$7:$D$732,"554*"))/1000-(SUMIFS(EUROSTAT_VBE_IND_2010!F$7:F$732,EUROSTAT_VBE_IND_2010!$B$7:$B$732,$D397,EUROSTAT_VBE_IND_2010!$C$7:$C$732,"*"&amp;RIGHT($A397,3)&amp;"*",EUROSTAT_VBE_IND_2010!$D$7:$D$732,"5543*"))/1000-(SUMIFS(EUROSTAT_VBE_IND_2010!F$7:F$732,EUROSTAT_VBE_IND_2010!$B$7:$B$732,$D397,EUROSTAT_VBE_IND_2010!$C$7:$C$732,"*"&amp;RIGHT($A397,3)&amp;"*",EUROSTAT_VBE_IND_2010!$D$7:$D$732,"5544*"))/1000</f>
        <v>0</v>
      </c>
      <c r="I397" s="17">
        <f>(SUMIFS(EUROSTAT_VBE_IND_2010!G$7:G$732,EUROSTAT_VBE_IND_2010!$B$7:$B$732,$D397,EUROSTAT_VBE_IND_2010!$C$7:$C$732,"*"&amp;RIGHT($A397,3)&amp;"*",EUROSTAT_VBE_IND_2010!$D$7:$D$732,"554*"))/1000-(SUMIFS(EUROSTAT_VBE_IND_2010!G$7:G$732,EUROSTAT_VBE_IND_2010!$B$7:$B$732,$D397,EUROSTAT_VBE_IND_2010!$C$7:$C$732,"*"&amp;RIGHT($A397,3)&amp;"*",EUROSTAT_VBE_IND_2010!$D$7:$D$732,"5543*"))/1000-(SUMIFS(EUROSTAT_VBE_IND_2010!G$7:G$732,EUROSTAT_VBE_IND_2010!$B$7:$B$732,$D397,EUROSTAT_VBE_IND_2010!$C$7:$C$732,"*"&amp;RIGHT($A397,3)&amp;"*",EUROSTAT_VBE_IND_2010!$D$7:$D$732,"5544*"))/1000</f>
        <v>0.012</v>
      </c>
      <c r="J397" s="198">
        <f>SUMIFS('IEA Bal_CH-IND'!$D$30:$D$329,'IEA Bal_CH-IND'!$A$30:$A$329,"*"&amp;RIGHT($B397,8),'IEA Bal_CH-IND'!$C$30:$C$329,'Aggregated Balance-IND_2010'!$E397)</f>
        <v>2.77648</v>
      </c>
      <c r="K397" s="17">
        <f>(SUMIFS(EUROSTAT_VBE_IND_2010!H$7:H$732,EUROSTAT_VBE_IND_2010!$B$7:$B$732,$D397,EUROSTAT_VBE_IND_2010!$C$7:$C$732,"*"&amp;RIGHT($A397,3)&amp;"*",EUROSTAT_VBE_IND_2010!$D$7:$D$732,"554*"))/1000-(SUMIFS(EUROSTAT_VBE_IND_2010!H$7:H$732,EUROSTAT_VBE_IND_2010!$B$7:$B$732,$D397,EUROSTAT_VBE_IND_2010!$C$7:$C$732,"*"&amp;RIGHT($A397,3)&amp;"*",EUROSTAT_VBE_IND_2010!$D$7:$D$732,"5543*"))/1000-(SUMIFS(EUROSTAT_VBE_IND_2010!H$7:H$732,EUROSTAT_VBE_IND_2010!$B$7:$B$732,$D397,EUROSTAT_VBE_IND_2010!$C$7:$C$732,"*"&amp;RIGHT($A397,3)&amp;"*",EUROSTAT_VBE_IND_2010!$D$7:$D$732,"5544*"))/1000</f>
        <v>0</v>
      </c>
      <c r="L397" s="17">
        <f>(SUMIFS(EUROSTAT_VBE_IND_2010!I$7:I$732,EUROSTAT_VBE_IND_2010!$B$7:$B$732,$D397,EUROSTAT_VBE_IND_2010!$C$7:$C$732,"*"&amp;RIGHT($A397,3)&amp;"*",EUROSTAT_VBE_IND_2010!$D$7:$D$732,"554*"))/1000-(SUMIFS(EUROSTAT_VBE_IND_2010!I$7:I$732,EUROSTAT_VBE_IND_2010!$B$7:$B$732,$D397,EUROSTAT_VBE_IND_2010!$C$7:$C$732,"*"&amp;RIGHT($A397,3)&amp;"*",EUROSTAT_VBE_IND_2010!$D$7:$D$732,"5543*"))/1000-(SUMIFS(EUROSTAT_VBE_IND_2010!I$7:I$732,EUROSTAT_VBE_IND_2010!$B$7:$B$732,$D397,EUROSTAT_VBE_IND_2010!$C$7:$C$732,"*"&amp;RIGHT($A397,3)&amp;"*",EUROSTAT_VBE_IND_2010!$D$7:$D$732,"5544*"))/1000</f>
        <v>0.182</v>
      </c>
      <c r="M397" s="17">
        <f>(SUMIFS(EUROSTAT_VBE_IND_2010!J$7:J$732,EUROSTAT_VBE_IND_2010!$B$7:$B$732,$D397,EUROSTAT_VBE_IND_2010!$C$7:$C$732,"*"&amp;RIGHT($A397,3)&amp;"*",EUROSTAT_VBE_IND_2010!$D$7:$D$732,"554*"))/1000-(SUMIFS(EUROSTAT_VBE_IND_2010!J$7:J$732,EUROSTAT_VBE_IND_2010!$B$7:$B$732,$D397,EUROSTAT_VBE_IND_2010!$C$7:$C$732,"*"&amp;RIGHT($A397,3)&amp;"*",EUROSTAT_VBE_IND_2010!$D$7:$D$732,"5543*"))/1000-(SUMIFS(EUROSTAT_VBE_IND_2010!J$7:J$732,EUROSTAT_VBE_IND_2010!$B$7:$B$732,$D397,EUROSTAT_VBE_IND_2010!$C$7:$C$732,"*"&amp;RIGHT($A397,3)&amp;"*",EUROSTAT_VBE_IND_2010!$D$7:$D$732,"5544*"))/1000</f>
        <v>0</v>
      </c>
      <c r="N397" s="17">
        <f>(SUMIFS(EUROSTAT_VBE_IND_2010!K$7:K$732,EUROSTAT_VBE_IND_2010!$B$7:$B$732,$D397,EUROSTAT_VBE_IND_2010!$C$7:$C$732,"*"&amp;RIGHT($A397,3)&amp;"*",EUROSTAT_VBE_IND_2010!$D$7:$D$732,"554*"))/1000-(SUMIFS(EUROSTAT_VBE_IND_2010!K$7:K$732,EUROSTAT_VBE_IND_2010!$B$7:$B$732,$D397,EUROSTAT_VBE_IND_2010!$C$7:$C$732,"*"&amp;RIGHT($A397,3)&amp;"*",EUROSTAT_VBE_IND_2010!$D$7:$D$732,"5543*"))/1000-(SUMIFS(EUROSTAT_VBE_IND_2010!K$7:K$732,EUROSTAT_VBE_IND_2010!$B$7:$B$732,$D397,EUROSTAT_VBE_IND_2010!$C$7:$C$732,"*"&amp;RIGHT($A397,3)&amp;"*",EUROSTAT_VBE_IND_2010!$D$7:$D$732,"5544*"))/1000</f>
        <v>0</v>
      </c>
      <c r="O397" s="17">
        <f>(SUMIFS(EUROSTAT_VBE_IND_2010!L$7:L$732,EUROSTAT_VBE_IND_2010!$B$7:$B$732,$D397,EUROSTAT_VBE_IND_2010!$C$7:$C$732,"*"&amp;RIGHT($A397,3)&amp;"*",EUROSTAT_VBE_IND_2010!$D$7:$D$732,"554*"))/1000-(SUMIFS(EUROSTAT_VBE_IND_2010!L$7:L$732,EUROSTAT_VBE_IND_2010!$B$7:$B$732,$D397,EUROSTAT_VBE_IND_2010!$C$7:$C$732,"*"&amp;RIGHT($A397,3)&amp;"*",EUROSTAT_VBE_IND_2010!$D$7:$D$732,"5543*"))/1000-(SUMIFS(EUROSTAT_VBE_IND_2010!L$7:L$732,EUROSTAT_VBE_IND_2010!$B$7:$B$732,$D397,EUROSTAT_VBE_IND_2010!$C$7:$C$732,"*"&amp;RIGHT($A397,3)&amp;"*",EUROSTAT_VBE_IND_2010!$D$7:$D$732,"5544*"))/1000</f>
        <v>0.008</v>
      </c>
      <c r="P397" s="17">
        <f>(SUMIFS(EUROSTAT_VBE_IND_2010!M$7:M$732,EUROSTAT_VBE_IND_2010!$B$7:$B$732,$D397,EUROSTAT_VBE_IND_2010!$C$7:$C$732,"*"&amp;RIGHT($A397,3)&amp;"*",EUROSTAT_VBE_IND_2010!$D$7:$D$732,"554*"))/1000-(SUMIFS(EUROSTAT_VBE_IND_2010!M$7:M$732,EUROSTAT_VBE_IND_2010!$B$7:$B$732,$D397,EUROSTAT_VBE_IND_2010!$C$7:$C$732,"*"&amp;RIGHT($A397,3)&amp;"*",EUROSTAT_VBE_IND_2010!$D$7:$D$732,"5543*"))/1000-(SUMIFS(EUROSTAT_VBE_IND_2010!M$7:M$732,EUROSTAT_VBE_IND_2010!$B$7:$B$732,$D397,EUROSTAT_VBE_IND_2010!$C$7:$C$732,"*"&amp;RIGHT($A397,3)&amp;"*",EUROSTAT_VBE_IND_2010!$D$7:$D$732,"5544*"))/1000</f>
        <v>0</v>
      </c>
      <c r="Q397" s="17">
        <f>(SUMIFS(EUROSTAT_VBE_IND_2010!N$7:N$732,EUROSTAT_VBE_IND_2010!$B$7:$B$732,$D397,EUROSTAT_VBE_IND_2010!$C$7:$C$732,"*"&amp;RIGHT($A397,3)&amp;"*",EUROSTAT_VBE_IND_2010!$D$7:$D$732,"554*"))/1000-(SUMIFS(EUROSTAT_VBE_IND_2010!N$7:N$732,EUROSTAT_VBE_IND_2010!$B$7:$B$732,$D397,EUROSTAT_VBE_IND_2010!$C$7:$C$732,"*"&amp;RIGHT($A397,3)&amp;"*",EUROSTAT_VBE_IND_2010!$D$7:$D$732,"5543*"))/1000-(SUMIFS(EUROSTAT_VBE_IND_2010!N$7:N$732,EUROSTAT_VBE_IND_2010!$B$7:$B$732,$D397,EUROSTAT_VBE_IND_2010!$C$7:$C$732,"*"&amp;RIGHT($A397,3)&amp;"*",EUROSTAT_VBE_IND_2010!$D$7:$D$732,"5544*"))/1000</f>
        <v>0.561</v>
      </c>
      <c r="R397" s="17">
        <f>(SUMIFS(EUROSTAT_VBE_IND_2010!O$7:O$732,EUROSTAT_VBE_IND_2010!$B$7:$B$732,$D397,EUROSTAT_VBE_IND_2010!$C$7:$C$732,"*"&amp;RIGHT($A397,3)&amp;"*",EUROSTAT_VBE_IND_2010!$D$7:$D$732,"554*"))/1000-(SUMIFS(EUROSTAT_VBE_IND_2010!O$7:O$732,EUROSTAT_VBE_IND_2010!$B$7:$B$732,$D397,EUROSTAT_VBE_IND_2010!$C$7:$C$732,"*"&amp;RIGHT($A397,3)&amp;"*",EUROSTAT_VBE_IND_2010!$D$7:$D$732,"5543*"))/1000-(SUMIFS(EUROSTAT_VBE_IND_2010!O$7:O$732,EUROSTAT_VBE_IND_2010!$B$7:$B$732,$D397,EUROSTAT_VBE_IND_2010!$C$7:$C$732,"*"&amp;RIGHT($A397,3)&amp;"*",EUROSTAT_VBE_IND_2010!$D$7:$D$732,"5544*"))/1000</f>
        <v>0.308</v>
      </c>
      <c r="S397" s="17">
        <f>(SUMIFS(EUROSTAT_VBE_IND_2010!P$7:P$732,EUROSTAT_VBE_IND_2010!$B$7:$B$732,$D397,EUROSTAT_VBE_IND_2010!$C$7:$C$732,"*"&amp;RIGHT($A397,3)&amp;"*",EUROSTAT_VBE_IND_2010!$D$7:$D$732,"554*"))/1000-(SUMIFS(EUROSTAT_VBE_IND_2010!P$7:P$732,EUROSTAT_VBE_IND_2010!$B$7:$B$732,$D397,EUROSTAT_VBE_IND_2010!$C$7:$C$732,"*"&amp;RIGHT($A397,3)&amp;"*",EUROSTAT_VBE_IND_2010!$D$7:$D$732,"5543*"))/1000-(SUMIFS(EUROSTAT_VBE_IND_2010!P$7:P$732,EUROSTAT_VBE_IND_2010!$B$7:$B$732,$D397,EUROSTAT_VBE_IND_2010!$C$7:$C$732,"*"&amp;RIGHT($A397,3)&amp;"*",EUROSTAT_VBE_IND_2010!$D$7:$D$732,"5544*"))/1000</f>
        <v>0</v>
      </c>
      <c r="T397" s="17">
        <f>(SUMIFS(EUROSTAT_VBE_IND_2010!Q$7:Q$732,EUROSTAT_VBE_IND_2010!$B$7:$B$732,$D397,EUROSTAT_VBE_IND_2010!$C$7:$C$732,"*"&amp;RIGHT($A397,3)&amp;"*",EUROSTAT_VBE_IND_2010!$D$7:$D$732,"554*"))/1000-(SUMIFS(EUROSTAT_VBE_IND_2010!Q$7:Q$732,EUROSTAT_VBE_IND_2010!$B$7:$B$732,$D397,EUROSTAT_VBE_IND_2010!$C$7:$C$732,"*"&amp;RIGHT($A397,3)&amp;"*",EUROSTAT_VBE_IND_2010!$D$7:$D$732,"5543*"))/1000-(SUMIFS(EUROSTAT_VBE_IND_2010!Q$7:Q$732,EUROSTAT_VBE_IND_2010!$B$7:$B$732,$D397,EUROSTAT_VBE_IND_2010!$C$7:$C$732,"*"&amp;RIGHT($A397,3)&amp;"*",EUROSTAT_VBE_IND_2010!$D$7:$D$732,"5544*"))/1000</f>
        <v>0</v>
      </c>
      <c r="U397" s="17">
        <f>(SUMIFS(EUROSTAT_VBE_IND_2010!R$7:R$732,EUROSTAT_VBE_IND_2010!$B$7:$B$732,$D397,EUROSTAT_VBE_IND_2010!$C$7:$C$732,"*"&amp;RIGHT($A397,3)&amp;"*",EUROSTAT_VBE_IND_2010!$D$7:$D$732,"554*"))/1000-(SUMIFS(EUROSTAT_VBE_IND_2010!R$7:R$732,EUROSTAT_VBE_IND_2010!$B$7:$B$732,$D397,EUROSTAT_VBE_IND_2010!$C$7:$C$732,"*"&amp;RIGHT($A397,3)&amp;"*",EUROSTAT_VBE_IND_2010!$D$7:$D$732,"5543*"))/1000-(SUMIFS(EUROSTAT_VBE_IND_2010!R$7:R$732,EUROSTAT_VBE_IND_2010!$B$7:$B$732,$D397,EUROSTAT_VBE_IND_2010!$C$7:$C$732,"*"&amp;RIGHT($A397,3)&amp;"*",EUROSTAT_VBE_IND_2010!$D$7:$D$732,"5544*"))/1000</f>
        <v>0</v>
      </c>
      <c r="V397" s="17">
        <f>(SUMIFS(EUROSTAT_VBE_IND_2010!S$7:S$732,EUROSTAT_VBE_IND_2010!$B$7:$B$732,$D397,EUROSTAT_VBE_IND_2010!$C$7:$C$732,"*"&amp;RIGHT($A397,3)&amp;"*",EUROSTAT_VBE_IND_2010!$D$7:$D$732,"554*"))/1000-(SUMIFS(EUROSTAT_VBE_IND_2010!S$7:S$732,EUROSTAT_VBE_IND_2010!$B$7:$B$732,$D397,EUROSTAT_VBE_IND_2010!$C$7:$C$732,"*"&amp;RIGHT($A397,3)&amp;"*",EUROSTAT_VBE_IND_2010!$D$7:$D$732,"5543*"))/1000-(SUMIFS(EUROSTAT_VBE_IND_2010!S$7:S$732,EUROSTAT_VBE_IND_2010!$B$7:$B$732,$D397,EUROSTAT_VBE_IND_2010!$C$7:$C$732,"*"&amp;RIGHT($A397,3)&amp;"*",EUROSTAT_VBE_IND_2010!$D$7:$D$732,"5544*"))/1000</f>
        <v>0</v>
      </c>
      <c r="W397" s="17">
        <f>(SUMIFS(EUROSTAT_VBE_IND_2010!T$7:T$732,EUROSTAT_VBE_IND_2010!$B$7:$B$732,$D397,EUROSTAT_VBE_IND_2010!$C$7:$C$732,"*"&amp;RIGHT($A397,3)&amp;"*",EUROSTAT_VBE_IND_2010!$D$7:$D$732,"554*"))/1000-(SUMIFS(EUROSTAT_VBE_IND_2010!T$7:T$732,EUROSTAT_VBE_IND_2010!$B$7:$B$732,$D397,EUROSTAT_VBE_IND_2010!$C$7:$C$732,"*"&amp;RIGHT($A397,3)&amp;"*",EUROSTAT_VBE_IND_2010!$D$7:$D$732,"5543*"))/1000-(SUMIFS(EUROSTAT_VBE_IND_2010!T$7:T$732,EUROSTAT_VBE_IND_2010!$B$7:$B$732,$D397,EUROSTAT_VBE_IND_2010!$C$7:$C$732,"*"&amp;RIGHT($A397,3)&amp;"*",EUROSTAT_VBE_IND_2010!$D$7:$D$732,"5544*"))/1000</f>
        <v>0</v>
      </c>
      <c r="X397" s="17">
        <f>(SUMIFS(EUROSTAT_VBE_IND_2010!U$7:U$732,EUROSTAT_VBE_IND_2010!$B$7:$B$732,$D397,EUROSTAT_VBE_IND_2010!$C$7:$C$732,"*"&amp;RIGHT($A397,3)&amp;"*",EUROSTAT_VBE_IND_2010!$D$7:$D$732,"554*"))/1000-(SUMIFS(EUROSTAT_VBE_IND_2010!U$7:U$732,EUROSTAT_VBE_IND_2010!$B$7:$B$732,$D397,EUROSTAT_VBE_IND_2010!$C$7:$C$732,"*"&amp;RIGHT($A397,3)&amp;"*",EUROSTAT_VBE_IND_2010!$D$7:$D$732,"5543*"))/1000-(SUMIFS(EUROSTAT_VBE_IND_2010!U$7:U$732,EUROSTAT_VBE_IND_2010!$B$7:$B$732,$D397,EUROSTAT_VBE_IND_2010!$C$7:$C$732,"*"&amp;RIGHT($A397,3)&amp;"*",EUROSTAT_VBE_IND_2010!$D$7:$D$732,"5544*"))/1000</f>
        <v>0.001</v>
      </c>
      <c r="Y397" s="17">
        <f>(SUMIFS(EUROSTAT_VBE_IND_2010!V$7:V$732,EUROSTAT_VBE_IND_2010!$B$7:$B$732,$D397,EUROSTAT_VBE_IND_2010!$C$7:$C$732,"*"&amp;RIGHT($A397,3)&amp;"*",EUROSTAT_VBE_IND_2010!$D$7:$D$732,"554*"))/1000-(SUMIFS(EUROSTAT_VBE_IND_2010!V$7:V$732,EUROSTAT_VBE_IND_2010!$B$7:$B$732,$D397,EUROSTAT_VBE_IND_2010!$C$7:$C$732,"*"&amp;RIGHT($A397,3)&amp;"*",EUROSTAT_VBE_IND_2010!$D$7:$D$732,"5543*"))/1000-(SUMIFS(EUROSTAT_VBE_IND_2010!V$7:V$732,EUROSTAT_VBE_IND_2010!$B$7:$B$732,$D397,EUROSTAT_VBE_IND_2010!$C$7:$C$732,"*"&amp;RIGHT($A397,3)&amp;"*",EUROSTAT_VBE_IND_2010!$D$7:$D$732,"5544*"))/1000</f>
        <v>0.143</v>
      </c>
      <c r="Z397" s="17">
        <f>(SUMIFS(EUROSTAT_VBE_IND_2010!W$7:W$732,EUROSTAT_VBE_IND_2010!$B$7:$B$732,$D397,EUROSTAT_VBE_IND_2010!$C$7:$C$732,"*"&amp;RIGHT($A397,3)&amp;"*",EUROSTAT_VBE_IND_2010!$D$7:$D$732,"554*"))/1000-(SUMIFS(EUROSTAT_VBE_IND_2010!W$7:W$732,EUROSTAT_VBE_IND_2010!$B$7:$B$732,$D397,EUROSTAT_VBE_IND_2010!$C$7:$C$732,"*"&amp;RIGHT($A397,3)&amp;"*",EUROSTAT_VBE_IND_2010!$D$7:$D$732,"5543*"))/1000-(SUMIFS(EUROSTAT_VBE_IND_2010!W$7:W$732,EUROSTAT_VBE_IND_2010!$B$7:$B$732,$D397,EUROSTAT_VBE_IND_2010!$C$7:$C$732,"*"&amp;RIGHT($A397,3)&amp;"*",EUROSTAT_VBE_IND_2010!$D$7:$D$732,"5544*"))/1000</f>
        <v>0</v>
      </c>
      <c r="AA397" s="17">
        <f>(SUMIFS(EUROSTAT_VBE_IND_2010!X$7:X$732,EUROSTAT_VBE_IND_2010!$B$7:$B$732,$D397,EUROSTAT_VBE_IND_2010!$C$7:$C$732,"*"&amp;RIGHT($A397,3)&amp;"*",EUROSTAT_VBE_IND_2010!$D$7:$D$732,"554*"))/1000-(SUMIFS(EUROSTAT_VBE_IND_2010!X$7:X$732,EUROSTAT_VBE_IND_2010!$B$7:$B$732,$D397,EUROSTAT_VBE_IND_2010!$C$7:$C$732,"*"&amp;RIGHT($A397,3)&amp;"*",EUROSTAT_VBE_IND_2010!$D$7:$D$732,"5543*"))/1000-(SUMIFS(EUROSTAT_VBE_IND_2010!X$7:X$732,EUROSTAT_VBE_IND_2010!$B$7:$B$732,$D397,EUROSTAT_VBE_IND_2010!$C$7:$C$732,"*"&amp;RIGHT($A397,3)&amp;"*",EUROSTAT_VBE_IND_2010!$D$7:$D$732,"5544*"))/1000</f>
        <v>0.06</v>
      </c>
      <c r="AB397" s="17">
        <f>(SUMIFS(EUROSTAT_VBE_IND_2010!AA$7:AA$732,EUROSTAT_VBE_IND_2010!$B$7:$B$732,$D397,EUROSTAT_VBE_IND_2010!$C$7:$C$732,"*"&amp;RIGHT($A397,3)&amp;"*",EUROSTAT_VBE_IND_2010!$D$7:$D$732,"554*"))/1000-(SUMIFS(EUROSTAT_VBE_IND_2010!AA$7:AA$732,EUROSTAT_VBE_IND_2010!$B$7:$B$732,$D397,EUROSTAT_VBE_IND_2010!$C$7:$C$732,"*"&amp;RIGHT($A397,3)&amp;"*",EUROSTAT_VBE_IND_2010!$D$7:$D$732,"5543*"))/1000-(SUMIFS(EUROSTAT_VBE_IND_2010!AA$7:AA$732,EUROSTAT_VBE_IND_2010!$B$7:$B$732,$D397,EUROSTAT_VBE_IND_2010!$C$7:$C$732,"*"&amp;RIGHT($A397,3)&amp;"*",EUROSTAT_VBE_IND_2010!$D$7:$D$732,"5544*"))/1000</f>
        <v>0</v>
      </c>
      <c r="AC397" s="17">
        <f>(SUMIFS(EUROSTAT_VBE_IND_2010!AB$7:AB$732,EUROSTAT_VBE_IND_2010!$B$7:$B$732,$D397,EUROSTAT_VBE_IND_2010!$C$7:$C$732,"*"&amp;RIGHT($A397,3)&amp;"*",EUROSTAT_VBE_IND_2010!$D$7:$D$732,"554*"))/1000-(SUMIFS(EUROSTAT_VBE_IND_2010!AB$7:AB$732,EUROSTAT_VBE_IND_2010!$B$7:$B$732,$D397,EUROSTAT_VBE_IND_2010!$C$7:$C$732,"*"&amp;RIGHT($A397,3)&amp;"*",EUROSTAT_VBE_IND_2010!$D$7:$D$732,"5543*"))/1000-(SUMIFS(EUROSTAT_VBE_IND_2010!AB$7:AB$732,EUROSTAT_VBE_IND_2010!$B$7:$B$732,$D397,EUROSTAT_VBE_IND_2010!$C$7:$C$732,"*"&amp;RIGHT($A397,3)&amp;"*",EUROSTAT_VBE_IND_2010!$D$7:$D$732,"5544*"))/1000</f>
        <v>0.071</v>
      </c>
      <c r="AD397" s="17">
        <f>(SUMIFS(EUROSTAT_VBE_IND_2010!AC$7:AC$732,EUROSTAT_VBE_IND_2010!$B$7:$B$732,$D397,EUROSTAT_VBE_IND_2010!$C$7:$C$732,"*"&amp;RIGHT($A397,3)&amp;"*",EUROSTAT_VBE_IND_2010!$D$7:$D$732,"554*"))/1000-(SUMIFS(EUROSTAT_VBE_IND_2010!AC$7:AC$732,EUROSTAT_VBE_IND_2010!$B$7:$B$732,$D397,EUROSTAT_VBE_IND_2010!$C$7:$C$732,"*"&amp;RIGHT($A397,3)&amp;"*",EUROSTAT_VBE_IND_2010!$D$7:$D$732,"5543*"))/1000-(SUMIFS(EUROSTAT_VBE_IND_2010!AC$7:AC$732,EUROSTAT_VBE_IND_2010!$B$7:$B$732,$D397,EUROSTAT_VBE_IND_2010!$C$7:$C$732,"*"&amp;RIGHT($A397,3)&amp;"*",EUROSTAT_VBE_IND_2010!$D$7:$D$732,"5544*"))/1000</f>
        <v>0.169</v>
      </c>
      <c r="AE397" s="17">
        <f>(SUMIFS(EUROSTAT_VBE_IND_2010!AD$7:AD$732,EUROSTAT_VBE_IND_2010!$B$7:$B$732,$D397,EUROSTAT_VBE_IND_2010!$C$7:$C$732,"*"&amp;RIGHT($A397,3)&amp;"*",EUROSTAT_VBE_IND_2010!$D$7:$D$732,"554*"))/1000-(SUMIFS(EUROSTAT_VBE_IND_2010!AD$7:AD$732,EUROSTAT_VBE_IND_2010!$B$7:$B$732,$D397,EUROSTAT_VBE_IND_2010!$C$7:$C$732,"*"&amp;RIGHT($A397,3)&amp;"*",EUROSTAT_VBE_IND_2010!$D$7:$D$732,"5543*"))/1000-(SUMIFS(EUROSTAT_VBE_IND_2010!AD$7:AD$732,EUROSTAT_VBE_IND_2010!$B$7:$B$732,$D397,EUROSTAT_VBE_IND_2010!$C$7:$C$732,"*"&amp;RIGHT($A397,3)&amp;"*",EUROSTAT_VBE_IND_2010!$D$7:$D$732,"5544*"))/1000</f>
        <v>0.126</v>
      </c>
      <c r="AF397" s="17">
        <f>(SUMIFS(EUROSTAT_VBE_IND_2010!AE$7:AE$732,EUROSTAT_VBE_IND_2010!$B$7:$B$732,$D397,EUROSTAT_VBE_IND_2010!$C$7:$C$732,"*"&amp;RIGHT($A397,3)&amp;"*",EUROSTAT_VBE_IND_2010!$D$7:$D$732,"554*"))/1000-(SUMIFS(EUROSTAT_VBE_IND_2010!AE$7:AE$732,EUROSTAT_VBE_IND_2010!$B$7:$B$732,$D397,EUROSTAT_VBE_IND_2010!$C$7:$C$732,"*"&amp;RIGHT($A397,3)&amp;"*",EUROSTAT_VBE_IND_2010!$D$7:$D$732,"5543*"))/1000-(SUMIFS(EUROSTAT_VBE_IND_2010!AE$7:AE$732,EUROSTAT_VBE_IND_2010!$B$7:$B$732,$D397,EUROSTAT_VBE_IND_2010!$C$7:$C$732,"*"&amp;RIGHT($A397,3)&amp;"*",EUROSTAT_VBE_IND_2010!$D$7:$D$732,"5544*"))/1000</f>
        <v>0.296</v>
      </c>
      <c r="AG397" s="17">
        <f>(SUMIFS(EUROSTAT_VBE_IND_2010!AF$7:AF$732,EUROSTAT_VBE_IND_2010!$B$7:$B$732,$D397,EUROSTAT_VBE_IND_2010!$C$7:$C$732,"*"&amp;RIGHT($A397,3)&amp;"*",EUROSTAT_VBE_IND_2010!$D$7:$D$732,"554*"))/1000-(SUMIFS(EUROSTAT_VBE_IND_2010!AF$7:AF$732,EUROSTAT_VBE_IND_2010!$B$7:$B$732,$D397,EUROSTAT_VBE_IND_2010!$C$7:$C$732,"*"&amp;RIGHT($A397,3)&amp;"*",EUROSTAT_VBE_IND_2010!$D$7:$D$732,"5543*"))/1000-(SUMIFS(EUROSTAT_VBE_IND_2010!AF$7:AF$732,EUROSTAT_VBE_IND_2010!$B$7:$B$732,$D397,EUROSTAT_VBE_IND_2010!$C$7:$C$732,"*"&amp;RIGHT($A397,3)&amp;"*",EUROSTAT_VBE_IND_2010!$D$7:$D$732,"5544*"))/1000</f>
        <v>0.105</v>
      </c>
      <c r="AH397" s="17">
        <f>(SUMIFS(EUROSTAT_VBE_IND_2010!AH$7:AH$732,EUROSTAT_VBE_IND_2010!$B$7:$B$732,$D397,EUROSTAT_VBE_IND_2010!$C$7:$C$732,"*"&amp;RIGHT($A397,3)&amp;"*",EUROSTAT_VBE_IND_2010!$D$7:$D$732,"554*"))/1000-(SUMIFS(EUROSTAT_VBE_IND_2010!AH$7:AH$732,EUROSTAT_VBE_IND_2010!$B$7:$B$732,$D397,EUROSTAT_VBE_IND_2010!$C$7:$C$732,"*"&amp;RIGHT($A397,3)&amp;"*",EUROSTAT_VBE_IND_2010!$D$7:$D$732,"5543*"))/1000-(SUMIFS(EUROSTAT_VBE_IND_2010!AH$7:AH$732,EUROSTAT_VBE_IND_2010!$B$7:$B$732,$D397,EUROSTAT_VBE_IND_2010!$C$7:$C$732,"*"&amp;RIGHT($A397,3)&amp;"*",EUROSTAT_VBE_IND_2010!$D$7:$D$732,"5544*"))/1000</f>
        <v>0</v>
      </c>
      <c r="AI397" s="17">
        <f>(SUMIFS(EUROSTAT_VBE_IND_2010!AI$7:AI$732,EUROSTAT_VBE_IND_2010!$B$7:$B$732,$D397,EUROSTAT_VBE_IND_2010!$C$7:$C$732,"*"&amp;RIGHT($A397,3)&amp;"*",EUROSTAT_VBE_IND_2010!$D$7:$D$732,"554*"))/1000-(SUMIFS(EUROSTAT_VBE_IND_2010!AI$7:AI$732,EUROSTAT_VBE_IND_2010!$B$7:$B$732,$D397,EUROSTAT_VBE_IND_2010!$C$7:$C$732,"*"&amp;RIGHT($A397,3)&amp;"*",EUROSTAT_VBE_IND_2010!$D$7:$D$732,"5543*"))/1000-(SUMIFS(EUROSTAT_VBE_IND_2010!AI$7:AI$732,EUROSTAT_VBE_IND_2010!$B$7:$B$732,$D397,EUROSTAT_VBE_IND_2010!$C$7:$C$732,"*"&amp;RIGHT($A397,3)&amp;"*",EUROSTAT_VBE_IND_2010!$D$7:$D$732,"5544*"))/1000</f>
        <v>0.029</v>
      </c>
      <c r="AJ397" s="17">
        <f>(SUMIFS(EUROSTAT_VBE_IND_2010!AJ$7:AJ$732,EUROSTAT_VBE_IND_2010!$B$7:$B$732,$D397,EUROSTAT_VBE_IND_2010!$C$7:$C$732,"*"&amp;RIGHT($A397,3)&amp;"*",EUROSTAT_VBE_IND_2010!$D$7:$D$732,"554*"))/1000-(SUMIFS(EUROSTAT_VBE_IND_2010!AJ$7:AJ$732,EUROSTAT_VBE_IND_2010!$B$7:$B$732,$D397,EUROSTAT_VBE_IND_2010!$C$7:$C$732,"*"&amp;RIGHT($A397,3)&amp;"*",EUROSTAT_VBE_IND_2010!$D$7:$D$732,"5543*"))/1000-(SUMIFS(EUROSTAT_VBE_IND_2010!AJ$7:AJ$732,EUROSTAT_VBE_IND_2010!$B$7:$B$732,$D397,EUROSTAT_VBE_IND_2010!$C$7:$C$732,"*"&amp;RIGHT($A397,3)&amp;"*",EUROSTAT_VBE_IND_2010!$D$7:$D$732,"5544*"))/1000</f>
        <v>0.009</v>
      </c>
      <c r="AK397" s="17">
        <f>(SUMIFS(EUROSTAT_VBE_IND_2010!AK$7:AK$732,EUROSTAT_VBE_IND_2010!$B$7:$B$732,$D397,EUROSTAT_VBE_IND_2010!$C$7:$C$732,"*"&amp;RIGHT($A397,3)&amp;"*",EUROSTAT_VBE_IND_2010!$D$7:$D$732,"554*"))/1000-(SUMIFS(EUROSTAT_VBE_IND_2010!AK$7:AK$732,EUROSTAT_VBE_IND_2010!$B$7:$B$732,$D397,EUROSTAT_VBE_IND_2010!$C$7:$C$732,"*"&amp;RIGHT($A397,3)&amp;"*",EUROSTAT_VBE_IND_2010!$D$7:$D$732,"5543*"))/1000-(SUMIFS(EUROSTAT_VBE_IND_2010!AK$7:AK$732,EUROSTAT_VBE_IND_2010!$B$7:$B$732,$D397,EUROSTAT_VBE_IND_2010!$C$7:$C$732,"*"&amp;RIGHT($A397,3)&amp;"*",EUROSTAT_VBE_IND_2010!$D$7:$D$732,"5544*"))/1000</f>
        <v>0</v>
      </c>
      <c r="AL397" s="198">
        <f>SUMIFS('IEA Bal_AL-IND'!$D$30:$D$329,'IEA Bal_AL-IND'!$A$30:$A$329,"*"&amp;RIGHT($B397,8),'IEA Bal_AL-IND'!$C$30:$C$329,'Aggregated Balance-IND_2010'!$E397)</f>
        <v>0</v>
      </c>
      <c r="AM397" s="198">
        <f>SUMIFS('IEA Bal_BA-IND'!$D$30:$D$329,'IEA Bal_BA-IND'!$A$30:$A$329,"*"&amp;RIGHT($B397,8),'IEA Bal_BA-IND'!$C$30:$C$329,'Aggregated Balance-IND_2010'!$E397)</f>
        <v>0</v>
      </c>
      <c r="AN397" s="198">
        <f>SUMIFS('IEA Bal_KS-IND'!$D$30:$D$329,'IEA Bal_KS-IND'!$A$30:$A$329,"*"&amp;RIGHT($B397,8),'IEA Bal_KS-IND'!$C$30:$C$329,'Aggregated Balance-IND_2010'!$E397)</f>
        <v>0</v>
      </c>
      <c r="AO397" s="17">
        <f>(SUMIFS(EUROSTAT_VBE_IND_2010!Y$7:Y$732,EUROSTAT_VBE_IND_2010!$B$7:$B$732,$D397,EUROSTAT_VBE_IND_2010!$C$7:$C$732,"*"&amp;RIGHT($A397,3)&amp;"*",EUROSTAT_VBE_IND_2010!$D$7:$D$732,"554*"))/1000-(SUMIFS(EUROSTAT_VBE_IND_2010!Y$7:Y$732,EUROSTAT_VBE_IND_2010!$B$7:$B$732,$D397,EUROSTAT_VBE_IND_2010!$C$7:$C$732,"*"&amp;RIGHT($A397,3)&amp;"*",EUROSTAT_VBE_IND_2010!$D$7:$D$732,"5543*"))/1000-(SUMIFS(EUROSTAT_VBE_IND_2010!Y$7:Y$732,EUROSTAT_VBE_IND_2010!$B$7:$B$732,$D397,EUROSTAT_VBE_IND_2010!$C$7:$C$732,"*"&amp;RIGHT($A397,3)&amp;"*",EUROSTAT_VBE_IND_2010!$D$7:$D$732,"5544*"))/1000</f>
        <v>0</v>
      </c>
      <c r="AP397" s="17">
        <f>(SUMIFS(EUROSTAT_VBE_IND_2010!Z$7:Z$732,EUROSTAT_VBE_IND_2010!$B$7:$B$732,$D397,EUROSTAT_VBE_IND_2010!$C$7:$C$732,"*"&amp;RIGHT($A397,3)&amp;"*",EUROSTAT_VBE_IND_2010!$D$7:$D$732,"554*"))/1000-(SUMIFS(EUROSTAT_VBE_IND_2010!Z$7:Z$732,EUROSTAT_VBE_IND_2010!$B$7:$B$732,$D397,EUROSTAT_VBE_IND_2010!$C$7:$C$732,"*"&amp;RIGHT($A397,3)&amp;"*",EUROSTAT_VBE_IND_2010!$D$7:$D$732,"5543*"))/1000-(SUMIFS(EUROSTAT_VBE_IND_2010!Z$7:Z$732,EUROSTAT_VBE_IND_2010!$B$7:$B$732,$D397,EUROSTAT_VBE_IND_2010!$C$7:$C$732,"*"&amp;RIGHT($A397,3)&amp;"*",EUROSTAT_VBE_IND_2010!$D$7:$D$732,"5544*"))/1000</f>
        <v>0</v>
      </c>
      <c r="AQ397" s="17">
        <f>(SUMIFS(EUROSTAT_VBE_IND_2010!AG$7:AG$732,EUROSTAT_VBE_IND_2010!$B$7:$B$732,$D397,EUROSTAT_VBE_IND_2010!$C$7:$C$732,"*"&amp;RIGHT($A397,3)&amp;"*",EUROSTAT_VBE_IND_2010!$D$7:$D$732,"554*"))/1000-(SUMIFS(EUROSTAT_VBE_IND_2010!AG$7:AG$732,EUROSTAT_VBE_IND_2010!$B$7:$B$732,$D397,EUROSTAT_VBE_IND_2010!$C$7:$C$732,"*"&amp;RIGHT($A397,3)&amp;"*",EUROSTAT_VBE_IND_2010!$D$7:$D$732,"5543*"))/1000-(SUMIFS(EUROSTAT_VBE_IND_2010!AG$7:AG$732,EUROSTAT_VBE_IND_2010!$B$7:$B$732,$D397,EUROSTAT_VBE_IND_2010!$C$7:$C$732,"*"&amp;RIGHT($A397,3)&amp;"*",EUROSTAT_VBE_IND_2010!$D$7:$D$732,"5544*"))/1000</f>
        <v>0.016</v>
      </c>
    </row>
    <row r="398" spans="1:43">
      <c r="A398" t="str">
        <f>LEFT(EUROSTAT_VBE_IND_2010!$C$630,8)</f>
        <v>B_101852</v>
      </c>
      <c r="B398" s="28" t="s">
        <v>217</v>
      </c>
      <c r="C398" t="s">
        <v>293</v>
      </c>
      <c r="D398" t="s">
        <v>126</v>
      </c>
      <c r="E398" t="s">
        <v>245</v>
      </c>
      <c r="F398" t="s">
        <v>265</v>
      </c>
      <c r="G398" s="17">
        <f>(SUMIFS(EUROSTAT_VBE_IND_2010!E$7:E$732,EUROSTAT_VBE_IND_2010!$B$7:$B$732,$D398,EUROSTAT_VBE_IND_2010!$C$7:$C$732,"*"&amp;RIGHT($A398,3)&amp;"*",EUROSTAT_VBE_IND_2010!$D$7:$D$732,"5543*"))/1000</f>
        <v>0</v>
      </c>
      <c r="H398" s="17">
        <f>(SUMIFS(EUROSTAT_VBE_IND_2010!F$7:F$732,EUROSTAT_VBE_IND_2010!$B$7:$B$732,$D398,EUROSTAT_VBE_IND_2010!$C$7:$C$732,"*"&amp;RIGHT($A398,3)&amp;"*",EUROSTAT_VBE_IND_2010!$D$7:$D$732,"5543*"))/1000</f>
        <v>0</v>
      </c>
      <c r="I398" s="17">
        <f>(SUMIFS(EUROSTAT_VBE_IND_2010!G$7:G$732,EUROSTAT_VBE_IND_2010!$B$7:$B$732,$D398,EUROSTAT_VBE_IND_2010!$C$7:$C$732,"*"&amp;RIGHT($A398,3)&amp;"*",EUROSTAT_VBE_IND_2010!$D$7:$D$732,"5543*"))/1000</f>
        <v>0</v>
      </c>
      <c r="J398" s="198">
        <f>SUMIFS('IEA Bal_CH-IND'!$D$30:$D$329,'IEA Bal_CH-IND'!$A$30:$A$329,"*"&amp;RIGHT($B398,8),'IEA Bal_CH-IND'!$C$30:$C$329,'Aggregated Balance-IND_2010'!$E398)</f>
        <v>0</v>
      </c>
      <c r="K398" s="17">
        <f>(SUMIFS(EUROSTAT_VBE_IND_2010!H$7:H$732,EUROSTAT_VBE_IND_2010!$B$7:$B$732,$D398,EUROSTAT_VBE_IND_2010!$C$7:$C$732,"*"&amp;RIGHT($A398,3)&amp;"*",EUROSTAT_VBE_IND_2010!$D$7:$D$732,"5543*"))/1000</f>
        <v>0</v>
      </c>
      <c r="L398" s="17">
        <f>(SUMIFS(EUROSTAT_VBE_IND_2010!I$7:I$732,EUROSTAT_VBE_IND_2010!$B$7:$B$732,$D398,EUROSTAT_VBE_IND_2010!$C$7:$C$732,"*"&amp;RIGHT($A398,3)&amp;"*",EUROSTAT_VBE_IND_2010!$D$7:$D$732,"5543*"))/1000</f>
        <v>0</v>
      </c>
      <c r="M398" s="17">
        <f>(SUMIFS(EUROSTAT_VBE_IND_2010!J$7:J$732,EUROSTAT_VBE_IND_2010!$B$7:$B$732,$D398,EUROSTAT_VBE_IND_2010!$C$7:$C$732,"*"&amp;RIGHT($A398,3)&amp;"*",EUROSTAT_VBE_IND_2010!$D$7:$D$732,"5543*"))/1000</f>
        <v>0</v>
      </c>
      <c r="N398" s="17">
        <f>(SUMIFS(EUROSTAT_VBE_IND_2010!K$7:K$732,EUROSTAT_VBE_IND_2010!$B$7:$B$732,$D398,EUROSTAT_VBE_IND_2010!$C$7:$C$732,"*"&amp;RIGHT($A398,3)&amp;"*",EUROSTAT_VBE_IND_2010!$D$7:$D$732,"5543*"))/1000</f>
        <v>0</v>
      </c>
      <c r="O398" s="17">
        <f>(SUMIFS(EUROSTAT_VBE_IND_2010!L$7:L$732,EUROSTAT_VBE_IND_2010!$B$7:$B$732,$D398,EUROSTAT_VBE_IND_2010!$C$7:$C$732,"*"&amp;RIGHT($A398,3)&amp;"*",EUROSTAT_VBE_IND_2010!$D$7:$D$732,"5543*"))/1000</f>
        <v>0</v>
      </c>
      <c r="P398" s="17">
        <f>(SUMIFS(EUROSTAT_VBE_IND_2010!M$7:M$732,EUROSTAT_VBE_IND_2010!$B$7:$B$732,$D398,EUROSTAT_VBE_IND_2010!$C$7:$C$732,"*"&amp;RIGHT($A398,3)&amp;"*",EUROSTAT_VBE_IND_2010!$D$7:$D$732,"5543*"))/1000</f>
        <v>0</v>
      </c>
      <c r="Q398" s="17">
        <f>(SUMIFS(EUROSTAT_VBE_IND_2010!N$7:N$732,EUROSTAT_VBE_IND_2010!$B$7:$B$732,$D398,EUROSTAT_VBE_IND_2010!$C$7:$C$732,"*"&amp;RIGHT($A398,3)&amp;"*",EUROSTAT_VBE_IND_2010!$D$7:$D$732,"5543*"))/1000</f>
        <v>0</v>
      </c>
      <c r="R398" s="17">
        <f>(SUMIFS(EUROSTAT_VBE_IND_2010!O$7:O$732,EUROSTAT_VBE_IND_2010!$B$7:$B$732,$D398,EUROSTAT_VBE_IND_2010!$C$7:$C$732,"*"&amp;RIGHT($A398,3)&amp;"*",EUROSTAT_VBE_IND_2010!$D$7:$D$732,"5543*"))/1000</f>
        <v>0</v>
      </c>
      <c r="S398" s="17">
        <f>(SUMIFS(EUROSTAT_VBE_IND_2010!P$7:P$732,EUROSTAT_VBE_IND_2010!$B$7:$B$732,$D398,EUROSTAT_VBE_IND_2010!$C$7:$C$732,"*"&amp;RIGHT($A398,3)&amp;"*",EUROSTAT_VBE_IND_2010!$D$7:$D$732,"5543*"))/1000</f>
        <v>0</v>
      </c>
      <c r="T398" s="17">
        <f>(SUMIFS(EUROSTAT_VBE_IND_2010!Q$7:Q$732,EUROSTAT_VBE_IND_2010!$B$7:$B$732,$D398,EUROSTAT_VBE_IND_2010!$C$7:$C$732,"*"&amp;RIGHT($A398,3)&amp;"*",EUROSTAT_VBE_IND_2010!$D$7:$D$732,"5543*"))/1000</f>
        <v>0</v>
      </c>
      <c r="U398" s="17">
        <f>(SUMIFS(EUROSTAT_VBE_IND_2010!R$7:R$732,EUROSTAT_VBE_IND_2010!$B$7:$B$732,$D398,EUROSTAT_VBE_IND_2010!$C$7:$C$732,"*"&amp;RIGHT($A398,3)&amp;"*",EUROSTAT_VBE_IND_2010!$D$7:$D$732,"5543*"))/1000</f>
        <v>0</v>
      </c>
      <c r="V398" s="17">
        <f>(SUMIFS(EUROSTAT_VBE_IND_2010!S$7:S$732,EUROSTAT_VBE_IND_2010!$B$7:$B$732,$D398,EUROSTAT_VBE_IND_2010!$C$7:$C$732,"*"&amp;RIGHT($A398,3)&amp;"*",EUROSTAT_VBE_IND_2010!$D$7:$D$732,"5543*"))/1000</f>
        <v>0</v>
      </c>
      <c r="W398" s="17">
        <f>(SUMIFS(EUROSTAT_VBE_IND_2010!T$7:T$732,EUROSTAT_VBE_IND_2010!$B$7:$B$732,$D398,EUROSTAT_VBE_IND_2010!$C$7:$C$732,"*"&amp;RIGHT($A398,3)&amp;"*",EUROSTAT_VBE_IND_2010!$D$7:$D$732,"5543*"))/1000</f>
        <v>0</v>
      </c>
      <c r="X398" s="17">
        <f>(SUMIFS(EUROSTAT_VBE_IND_2010!U$7:U$732,EUROSTAT_VBE_IND_2010!$B$7:$B$732,$D398,EUROSTAT_VBE_IND_2010!$C$7:$C$732,"*"&amp;RIGHT($A398,3)&amp;"*",EUROSTAT_VBE_IND_2010!$D$7:$D$732,"5543*"))/1000</f>
        <v>0</v>
      </c>
      <c r="Y398" s="17">
        <f>(SUMIFS(EUROSTAT_VBE_IND_2010!V$7:V$732,EUROSTAT_VBE_IND_2010!$B$7:$B$732,$D398,EUROSTAT_VBE_IND_2010!$C$7:$C$732,"*"&amp;RIGHT($A398,3)&amp;"*",EUROSTAT_VBE_IND_2010!$D$7:$D$732,"5543*"))/1000</f>
        <v>0</v>
      </c>
      <c r="Z398" s="17">
        <f>(SUMIFS(EUROSTAT_VBE_IND_2010!W$7:W$732,EUROSTAT_VBE_IND_2010!$B$7:$B$732,$D398,EUROSTAT_VBE_IND_2010!$C$7:$C$732,"*"&amp;RIGHT($A398,3)&amp;"*",EUROSTAT_VBE_IND_2010!$D$7:$D$732,"5543*"))/1000</f>
        <v>0</v>
      </c>
      <c r="AA398" s="17">
        <f>(SUMIFS(EUROSTAT_VBE_IND_2010!X$7:X$732,EUROSTAT_VBE_IND_2010!$B$7:$B$732,$D398,EUROSTAT_VBE_IND_2010!$C$7:$C$732,"*"&amp;RIGHT($A398,3)&amp;"*",EUROSTAT_VBE_IND_2010!$D$7:$D$732,"5543*"))/1000</f>
        <v>0</v>
      </c>
      <c r="AB398" s="17">
        <f>(SUMIFS(EUROSTAT_VBE_IND_2010!AA$7:AA$732,EUROSTAT_VBE_IND_2010!$B$7:$B$732,$D398,EUROSTAT_VBE_IND_2010!$C$7:$C$732,"*"&amp;RIGHT($A398,3)&amp;"*",EUROSTAT_VBE_IND_2010!$D$7:$D$732,"5543*"))/1000</f>
        <v>0</v>
      </c>
      <c r="AC398" s="17">
        <f>(SUMIFS(EUROSTAT_VBE_IND_2010!AB$7:AB$732,EUROSTAT_VBE_IND_2010!$B$7:$B$732,$D398,EUROSTAT_VBE_IND_2010!$C$7:$C$732,"*"&amp;RIGHT($A398,3)&amp;"*",EUROSTAT_VBE_IND_2010!$D$7:$D$732,"5543*"))/1000</f>
        <v>0</v>
      </c>
      <c r="AD398" s="17">
        <f>(SUMIFS(EUROSTAT_VBE_IND_2010!AC$7:AC$732,EUROSTAT_VBE_IND_2010!$B$7:$B$732,$D398,EUROSTAT_VBE_IND_2010!$C$7:$C$732,"*"&amp;RIGHT($A398,3)&amp;"*",EUROSTAT_VBE_IND_2010!$D$7:$D$732,"5543*"))/1000</f>
        <v>0</v>
      </c>
      <c r="AE398" s="17">
        <f>(SUMIFS(EUROSTAT_VBE_IND_2010!AD$7:AD$732,EUROSTAT_VBE_IND_2010!$B$7:$B$732,$D398,EUROSTAT_VBE_IND_2010!$C$7:$C$732,"*"&amp;RIGHT($A398,3)&amp;"*",EUROSTAT_VBE_IND_2010!$D$7:$D$732,"5543*"))/1000</f>
        <v>0</v>
      </c>
      <c r="AF398" s="17">
        <f>(SUMIFS(EUROSTAT_VBE_IND_2010!AE$7:AE$732,EUROSTAT_VBE_IND_2010!$B$7:$B$732,$D398,EUROSTAT_VBE_IND_2010!$C$7:$C$732,"*"&amp;RIGHT($A398,3)&amp;"*",EUROSTAT_VBE_IND_2010!$D$7:$D$732,"5543*"))/1000</f>
        <v>0</v>
      </c>
      <c r="AG398" s="17">
        <f>(SUMIFS(EUROSTAT_VBE_IND_2010!AF$7:AF$732,EUROSTAT_VBE_IND_2010!$B$7:$B$732,$D398,EUROSTAT_VBE_IND_2010!$C$7:$C$732,"*"&amp;RIGHT($A398,3)&amp;"*",EUROSTAT_VBE_IND_2010!$D$7:$D$732,"5543*"))/1000</f>
        <v>0</v>
      </c>
      <c r="AH398" s="17">
        <f>(SUMIFS(EUROSTAT_VBE_IND_2010!AH$7:AH$732,EUROSTAT_VBE_IND_2010!$B$7:$B$732,$D398,EUROSTAT_VBE_IND_2010!$C$7:$C$732,"*"&amp;RIGHT($A398,3)&amp;"*",EUROSTAT_VBE_IND_2010!$D$7:$D$732,"5543*"))/1000</f>
        <v>0</v>
      </c>
      <c r="AI398" s="17">
        <f>(SUMIFS(EUROSTAT_VBE_IND_2010!AI$7:AI$732,EUROSTAT_VBE_IND_2010!$B$7:$B$732,$D398,EUROSTAT_VBE_IND_2010!$C$7:$C$732,"*"&amp;RIGHT($A398,3)&amp;"*",EUROSTAT_VBE_IND_2010!$D$7:$D$732,"5543*"))/1000</f>
        <v>0</v>
      </c>
      <c r="AJ398" s="17">
        <f>(SUMIFS(EUROSTAT_VBE_IND_2010!AJ$7:AJ$732,EUROSTAT_VBE_IND_2010!$B$7:$B$732,$D398,EUROSTAT_VBE_IND_2010!$C$7:$C$732,"*"&amp;RIGHT($A398,3)&amp;"*",EUROSTAT_VBE_IND_2010!$D$7:$D$732,"5543*"))/1000</f>
        <v>0</v>
      </c>
      <c r="AK398" s="17">
        <f>(SUMIFS(EUROSTAT_VBE_IND_2010!AK$7:AK$732,EUROSTAT_VBE_IND_2010!$B$7:$B$732,$D398,EUROSTAT_VBE_IND_2010!$C$7:$C$732,"*"&amp;RIGHT($A398,3)&amp;"*",EUROSTAT_VBE_IND_2010!$D$7:$D$732,"5543*"))/1000</f>
        <v>0</v>
      </c>
      <c r="AL398" s="198">
        <f>SUMIFS('IEA Bal_AL-IND'!$D$30:$D$329,'IEA Bal_AL-IND'!$A$30:$A$329,"*"&amp;RIGHT($B398,8),'IEA Bal_AL-IND'!$C$30:$C$329,'Aggregated Balance-IND_2010'!$E398)</f>
        <v>0</v>
      </c>
      <c r="AM398" s="198">
        <f>SUMIFS('IEA Bal_BA-IND'!$D$30:$D$329,'IEA Bal_BA-IND'!$A$30:$A$329,"*"&amp;RIGHT($B398,8),'IEA Bal_BA-IND'!$C$30:$C$329,'Aggregated Balance-IND_2010'!$E398)</f>
        <v>0</v>
      </c>
      <c r="AN398" s="198">
        <f>SUMIFS('IEA Bal_KS-IND'!$D$30:$D$329,'IEA Bal_KS-IND'!$A$30:$A$329,"*"&amp;RIGHT($B398,8),'IEA Bal_KS-IND'!$C$30:$C$329,'Aggregated Balance-IND_2010'!$E398)</f>
        <v>0</v>
      </c>
      <c r="AO398" s="17">
        <f>(SUMIFS(EUROSTAT_VBE_IND_2010!Y$7:Y$732,EUROSTAT_VBE_IND_2010!$B$7:$B$732,$D398,EUROSTAT_VBE_IND_2010!$C$7:$C$732,"*"&amp;RIGHT($A398,3)&amp;"*",EUROSTAT_VBE_IND_2010!$D$7:$D$732,"5543*"))/1000</f>
        <v>0</v>
      </c>
      <c r="AP398" s="17">
        <f>(SUMIFS(EUROSTAT_VBE_IND_2010!Z$7:Z$732,EUROSTAT_VBE_IND_2010!$B$7:$B$732,$D398,EUROSTAT_VBE_IND_2010!$C$7:$C$732,"*"&amp;RIGHT($A398,3)&amp;"*",EUROSTAT_VBE_IND_2010!$D$7:$D$732,"5543*"))/1000</f>
        <v>0</v>
      </c>
      <c r="AQ398" s="17">
        <f>(SUMIFS(EUROSTAT_VBE_IND_2010!AG$7:AG$732,EUROSTAT_VBE_IND_2010!$B$7:$B$732,$D398,EUROSTAT_VBE_IND_2010!$C$7:$C$732,"*"&amp;RIGHT($A398,3)&amp;"*",EUROSTAT_VBE_IND_2010!$D$7:$D$732,"5543*"))/1000</f>
        <v>0</v>
      </c>
    </row>
    <row r="399" spans="1:43">
      <c r="A399" t="str">
        <f>LEFT(EUROSTAT_VBE_IND_2010!$C$630,8)</f>
        <v>B_101852</v>
      </c>
      <c r="B399" s="28" t="s">
        <v>217</v>
      </c>
      <c r="C399" t="s">
        <v>293</v>
      </c>
      <c r="D399" t="s">
        <v>126</v>
      </c>
      <c r="E399" t="s">
        <v>246</v>
      </c>
      <c r="F399" t="s">
        <v>266</v>
      </c>
      <c r="G399" s="17">
        <f>(SUMIFS(EUROSTAT_VBE_IND_2010!E$7:E$732,EUROSTAT_VBE_IND_2010!$B$7:$B$732,$D399,EUROSTAT_VBE_IND_2010!$C$7:$C$732,"*"&amp;RIGHT($A399,3)&amp;"*",EUROSTAT_VBE_IND_2010!$D$7:$D$732,"7100*"))/1000</f>
        <v>0.042</v>
      </c>
      <c r="H399" s="17">
        <f>(SUMIFS(EUROSTAT_VBE_IND_2010!F$7:F$732,EUROSTAT_VBE_IND_2010!$B$7:$B$732,$D399,EUROSTAT_VBE_IND_2010!$C$7:$C$732,"*"&amp;RIGHT($A399,3)&amp;"*",EUROSTAT_VBE_IND_2010!$D$7:$D$732,"7100*"))/1000</f>
        <v>0</v>
      </c>
      <c r="I399" s="17">
        <f>(SUMIFS(EUROSTAT_VBE_IND_2010!G$7:G$732,EUROSTAT_VBE_IND_2010!$B$7:$B$732,$D399,EUROSTAT_VBE_IND_2010!$C$7:$C$732,"*"&amp;RIGHT($A399,3)&amp;"*",EUROSTAT_VBE_IND_2010!$D$7:$D$732,"7100*"))/1000</f>
        <v>0</v>
      </c>
      <c r="J399" s="198">
        <f>SUMIFS('IEA Bal_CH-IND'!$D$30:$D$329,'IEA Bal_CH-IND'!$A$30:$A$329,"*"&amp;RIGHT($B399,8),'IEA Bal_CH-IND'!$C$30:$C$329,'Aggregated Balance-IND_2010'!$E399)</f>
        <v>0</v>
      </c>
      <c r="K399" s="17">
        <f>(SUMIFS(EUROSTAT_VBE_IND_2010!H$7:H$732,EUROSTAT_VBE_IND_2010!$B$7:$B$732,$D399,EUROSTAT_VBE_IND_2010!$C$7:$C$732,"*"&amp;RIGHT($A399,3)&amp;"*",EUROSTAT_VBE_IND_2010!$D$7:$D$732,"7100*"))/1000</f>
        <v>0</v>
      </c>
      <c r="L399" s="17">
        <f>(SUMIFS(EUROSTAT_VBE_IND_2010!I$7:I$732,EUROSTAT_VBE_IND_2010!$B$7:$B$732,$D399,EUROSTAT_VBE_IND_2010!$C$7:$C$732,"*"&amp;RIGHT($A399,3)&amp;"*",EUROSTAT_VBE_IND_2010!$D$7:$D$732,"7100*"))/1000</f>
        <v>0</v>
      </c>
      <c r="M399" s="17">
        <f>(SUMIFS(EUROSTAT_VBE_IND_2010!J$7:J$732,EUROSTAT_VBE_IND_2010!$B$7:$B$732,$D399,EUROSTAT_VBE_IND_2010!$C$7:$C$732,"*"&amp;RIGHT($A399,3)&amp;"*",EUROSTAT_VBE_IND_2010!$D$7:$D$732,"7100*"))/1000</f>
        <v>0</v>
      </c>
      <c r="N399" s="17">
        <f>(SUMIFS(EUROSTAT_VBE_IND_2010!K$7:K$732,EUROSTAT_VBE_IND_2010!$B$7:$B$732,$D399,EUROSTAT_VBE_IND_2010!$C$7:$C$732,"*"&amp;RIGHT($A399,3)&amp;"*",EUROSTAT_VBE_IND_2010!$D$7:$D$732,"7100*"))/1000</f>
        <v>0</v>
      </c>
      <c r="O399" s="17">
        <f>(SUMIFS(EUROSTAT_VBE_IND_2010!L$7:L$732,EUROSTAT_VBE_IND_2010!$B$7:$B$732,$D399,EUROSTAT_VBE_IND_2010!$C$7:$C$732,"*"&amp;RIGHT($A399,3)&amp;"*",EUROSTAT_VBE_IND_2010!$D$7:$D$732,"7100*"))/1000</f>
        <v>0</v>
      </c>
      <c r="P399" s="17">
        <f>(SUMIFS(EUROSTAT_VBE_IND_2010!M$7:M$732,EUROSTAT_VBE_IND_2010!$B$7:$B$732,$D399,EUROSTAT_VBE_IND_2010!$C$7:$C$732,"*"&amp;RIGHT($A399,3)&amp;"*",EUROSTAT_VBE_IND_2010!$D$7:$D$732,"7100*"))/1000</f>
        <v>0</v>
      </c>
      <c r="Q399" s="17">
        <f>(SUMIFS(EUROSTAT_VBE_IND_2010!N$7:N$732,EUROSTAT_VBE_IND_2010!$B$7:$B$732,$D399,EUROSTAT_VBE_IND_2010!$C$7:$C$732,"*"&amp;RIGHT($A399,3)&amp;"*",EUROSTAT_VBE_IND_2010!$D$7:$D$732,"7100*"))/1000</f>
        <v>0</v>
      </c>
      <c r="R399" s="17">
        <f>(SUMIFS(EUROSTAT_VBE_IND_2010!O$7:O$732,EUROSTAT_VBE_IND_2010!$B$7:$B$732,$D399,EUROSTAT_VBE_IND_2010!$C$7:$C$732,"*"&amp;RIGHT($A399,3)&amp;"*",EUROSTAT_VBE_IND_2010!$D$7:$D$732,"7100*"))/1000</f>
        <v>0</v>
      </c>
      <c r="S399" s="17">
        <f>(SUMIFS(EUROSTAT_VBE_IND_2010!P$7:P$732,EUROSTAT_VBE_IND_2010!$B$7:$B$732,$D399,EUROSTAT_VBE_IND_2010!$C$7:$C$732,"*"&amp;RIGHT($A399,3)&amp;"*",EUROSTAT_VBE_IND_2010!$D$7:$D$732,"7100*"))/1000</f>
        <v>0</v>
      </c>
      <c r="T399" s="17">
        <f>(SUMIFS(EUROSTAT_VBE_IND_2010!Q$7:Q$732,EUROSTAT_VBE_IND_2010!$B$7:$B$732,$D399,EUROSTAT_VBE_IND_2010!$C$7:$C$732,"*"&amp;RIGHT($A399,3)&amp;"*",EUROSTAT_VBE_IND_2010!$D$7:$D$732,"7100*"))/1000</f>
        <v>0</v>
      </c>
      <c r="U399" s="17">
        <f>(SUMIFS(EUROSTAT_VBE_IND_2010!R$7:R$732,EUROSTAT_VBE_IND_2010!$B$7:$B$732,$D399,EUROSTAT_VBE_IND_2010!$C$7:$C$732,"*"&amp;RIGHT($A399,3)&amp;"*",EUROSTAT_VBE_IND_2010!$D$7:$D$732,"7100*"))/1000</f>
        <v>0</v>
      </c>
      <c r="V399" s="17">
        <f>(SUMIFS(EUROSTAT_VBE_IND_2010!S$7:S$732,EUROSTAT_VBE_IND_2010!$B$7:$B$732,$D399,EUROSTAT_VBE_IND_2010!$C$7:$C$732,"*"&amp;RIGHT($A399,3)&amp;"*",EUROSTAT_VBE_IND_2010!$D$7:$D$732,"7100*"))/1000</f>
        <v>0</v>
      </c>
      <c r="W399" s="17">
        <f>(SUMIFS(EUROSTAT_VBE_IND_2010!T$7:T$732,EUROSTAT_VBE_IND_2010!$B$7:$B$732,$D399,EUROSTAT_VBE_IND_2010!$C$7:$C$732,"*"&amp;RIGHT($A399,3)&amp;"*",EUROSTAT_VBE_IND_2010!$D$7:$D$732,"7100*"))/1000</f>
        <v>0</v>
      </c>
      <c r="X399" s="17">
        <f>(SUMIFS(EUROSTAT_VBE_IND_2010!U$7:U$732,EUROSTAT_VBE_IND_2010!$B$7:$B$732,$D399,EUROSTAT_VBE_IND_2010!$C$7:$C$732,"*"&amp;RIGHT($A399,3)&amp;"*",EUROSTAT_VBE_IND_2010!$D$7:$D$732,"7100*"))/1000</f>
        <v>1.867</v>
      </c>
      <c r="Y399" s="17">
        <f>(SUMIFS(EUROSTAT_VBE_IND_2010!V$7:V$732,EUROSTAT_VBE_IND_2010!$B$7:$B$732,$D399,EUROSTAT_VBE_IND_2010!$C$7:$C$732,"*"&amp;RIGHT($A399,3)&amp;"*",EUROSTAT_VBE_IND_2010!$D$7:$D$732,"7100*"))/1000</f>
        <v>0</v>
      </c>
      <c r="Z399" s="17">
        <f>(SUMIFS(EUROSTAT_VBE_IND_2010!W$7:W$732,EUROSTAT_VBE_IND_2010!$B$7:$B$732,$D399,EUROSTAT_VBE_IND_2010!$C$7:$C$732,"*"&amp;RIGHT($A399,3)&amp;"*",EUROSTAT_VBE_IND_2010!$D$7:$D$732,"7100*"))/1000</f>
        <v>0</v>
      </c>
      <c r="AA399" s="17">
        <f>(SUMIFS(EUROSTAT_VBE_IND_2010!X$7:X$732,EUROSTAT_VBE_IND_2010!$B$7:$B$732,$D399,EUROSTAT_VBE_IND_2010!$C$7:$C$732,"*"&amp;RIGHT($A399,3)&amp;"*",EUROSTAT_VBE_IND_2010!$D$7:$D$732,"7100*"))/1000</f>
        <v>0</v>
      </c>
      <c r="AB399" s="17">
        <f>(SUMIFS(EUROSTAT_VBE_IND_2010!AA$7:AA$732,EUROSTAT_VBE_IND_2010!$B$7:$B$732,$D399,EUROSTAT_VBE_IND_2010!$C$7:$C$732,"*"&amp;RIGHT($A399,3)&amp;"*",EUROSTAT_VBE_IND_2010!$D$7:$D$732,"7100*"))/1000</f>
        <v>0</v>
      </c>
      <c r="AC399" s="17">
        <f>(SUMIFS(EUROSTAT_VBE_IND_2010!AB$7:AB$732,EUROSTAT_VBE_IND_2010!$B$7:$B$732,$D399,EUROSTAT_VBE_IND_2010!$C$7:$C$732,"*"&amp;RIGHT($A399,3)&amp;"*",EUROSTAT_VBE_IND_2010!$D$7:$D$732,"7100*"))/1000</f>
        <v>0</v>
      </c>
      <c r="AD399" s="17">
        <f>(SUMIFS(EUROSTAT_VBE_IND_2010!AC$7:AC$732,EUROSTAT_VBE_IND_2010!$B$7:$B$732,$D399,EUROSTAT_VBE_IND_2010!$C$7:$C$732,"*"&amp;RIGHT($A399,3)&amp;"*",EUROSTAT_VBE_IND_2010!$D$7:$D$732,"7100*"))/1000</f>
        <v>0</v>
      </c>
      <c r="AE399" s="17">
        <f>(SUMIFS(EUROSTAT_VBE_IND_2010!AD$7:AD$732,EUROSTAT_VBE_IND_2010!$B$7:$B$732,$D399,EUROSTAT_VBE_IND_2010!$C$7:$C$732,"*"&amp;RIGHT($A399,3)&amp;"*",EUROSTAT_VBE_IND_2010!$D$7:$D$732,"7100*"))/1000</f>
        <v>0</v>
      </c>
      <c r="AF399" s="17">
        <f>(SUMIFS(EUROSTAT_VBE_IND_2010!AE$7:AE$732,EUROSTAT_VBE_IND_2010!$B$7:$B$732,$D399,EUROSTAT_VBE_IND_2010!$C$7:$C$732,"*"&amp;RIGHT($A399,3)&amp;"*",EUROSTAT_VBE_IND_2010!$D$7:$D$732,"7100*"))/1000</f>
        <v>0</v>
      </c>
      <c r="AG399" s="17">
        <f>(SUMIFS(EUROSTAT_VBE_IND_2010!AF$7:AF$732,EUROSTAT_VBE_IND_2010!$B$7:$B$732,$D399,EUROSTAT_VBE_IND_2010!$C$7:$C$732,"*"&amp;RIGHT($A399,3)&amp;"*",EUROSTAT_VBE_IND_2010!$D$7:$D$732,"7100*"))/1000</f>
        <v>0</v>
      </c>
      <c r="AH399" s="17">
        <f>(SUMIFS(EUROSTAT_VBE_IND_2010!AH$7:AH$732,EUROSTAT_VBE_IND_2010!$B$7:$B$732,$D399,EUROSTAT_VBE_IND_2010!$C$7:$C$732,"*"&amp;RIGHT($A399,3)&amp;"*",EUROSTAT_VBE_IND_2010!$D$7:$D$732,"7100*"))/1000</f>
        <v>0</v>
      </c>
      <c r="AI399" s="17">
        <f>(SUMIFS(EUROSTAT_VBE_IND_2010!AI$7:AI$732,EUROSTAT_VBE_IND_2010!$B$7:$B$732,$D399,EUROSTAT_VBE_IND_2010!$C$7:$C$732,"*"&amp;RIGHT($A399,3)&amp;"*",EUROSTAT_VBE_IND_2010!$D$7:$D$732,"7100*"))/1000</f>
        <v>0</v>
      </c>
      <c r="AJ399" s="17">
        <f>(SUMIFS(EUROSTAT_VBE_IND_2010!AJ$7:AJ$732,EUROSTAT_VBE_IND_2010!$B$7:$B$732,$D399,EUROSTAT_VBE_IND_2010!$C$7:$C$732,"*"&amp;RIGHT($A399,3)&amp;"*",EUROSTAT_VBE_IND_2010!$D$7:$D$732,"7100*"))/1000</f>
        <v>0</v>
      </c>
      <c r="AK399" s="17">
        <f>(SUMIFS(EUROSTAT_VBE_IND_2010!AK$7:AK$732,EUROSTAT_VBE_IND_2010!$B$7:$B$732,$D399,EUROSTAT_VBE_IND_2010!$C$7:$C$732,"*"&amp;RIGHT($A399,3)&amp;"*",EUROSTAT_VBE_IND_2010!$D$7:$D$732,"7100*"))/1000</f>
        <v>0</v>
      </c>
      <c r="AL399" s="198">
        <f>SUMIFS('IEA Bal_AL-IND'!$D$30:$D$329,'IEA Bal_AL-IND'!$A$30:$A$329,"*"&amp;RIGHT($B399,8),'IEA Bal_AL-IND'!$C$30:$C$329,'Aggregated Balance-IND_2010'!$E399)</f>
        <v>0</v>
      </c>
      <c r="AM399" s="198">
        <f>SUMIFS('IEA Bal_BA-IND'!$D$30:$D$329,'IEA Bal_BA-IND'!$A$30:$A$329,"*"&amp;RIGHT($B399,8),'IEA Bal_BA-IND'!$C$30:$C$329,'Aggregated Balance-IND_2010'!$E399)</f>
        <v>0</v>
      </c>
      <c r="AN399" s="198">
        <f>SUMIFS('IEA Bal_KS-IND'!$D$30:$D$329,'IEA Bal_KS-IND'!$A$30:$A$329,"*"&amp;RIGHT($B399,8),'IEA Bal_KS-IND'!$C$30:$C$329,'Aggregated Balance-IND_2010'!$E399)</f>
        <v>0</v>
      </c>
      <c r="AO399" s="17">
        <f>(SUMIFS(EUROSTAT_VBE_IND_2010!Y$7:Y$732,EUROSTAT_VBE_IND_2010!$B$7:$B$732,$D399,EUROSTAT_VBE_IND_2010!$C$7:$C$732,"*"&amp;RIGHT($A399,3)&amp;"*",EUROSTAT_VBE_IND_2010!$D$7:$D$732,"7100*"))/1000</f>
        <v>0</v>
      </c>
      <c r="AP399" s="17">
        <f>(SUMIFS(EUROSTAT_VBE_IND_2010!Z$7:Z$732,EUROSTAT_VBE_IND_2010!$B$7:$B$732,$D399,EUROSTAT_VBE_IND_2010!$C$7:$C$732,"*"&amp;RIGHT($A399,3)&amp;"*",EUROSTAT_VBE_IND_2010!$D$7:$D$732,"7100*"))/1000</f>
        <v>0</v>
      </c>
      <c r="AQ399" s="17">
        <f>(SUMIFS(EUROSTAT_VBE_IND_2010!AG$7:AG$732,EUROSTAT_VBE_IND_2010!$B$7:$B$732,$D399,EUROSTAT_VBE_IND_2010!$C$7:$C$732,"*"&amp;RIGHT($A399,3)&amp;"*",EUROSTAT_VBE_IND_2010!$D$7:$D$732,"7100*"))/1000</f>
        <v>0</v>
      </c>
    </row>
    <row r="400" spans="1:43">
      <c r="A400" t="str">
        <f>LEFT(EUROSTAT_VBE_IND_2010!$C$630,8)</f>
        <v>B_101852</v>
      </c>
      <c r="B400" s="28" t="s">
        <v>217</v>
      </c>
      <c r="C400" t="s">
        <v>293</v>
      </c>
      <c r="D400" t="s">
        <v>126</v>
      </c>
      <c r="E400" t="s">
        <v>247</v>
      </c>
      <c r="F400" t="s">
        <v>267</v>
      </c>
      <c r="G400" s="17">
        <f>(SUMIFS(EUROSTAT_VBE_IND_2010!E$7:E$732,EUROSTAT_VBE_IND_2010!$B$7:$B$732,$D400,EUROSTAT_VBE_IND_2010!$C$7:$C$732,"*"&amp;RIGHT($A400,3)&amp;"*",EUROSTAT_VBE_IND_2010!$D$7:$D$732,"6000*"))/1000</f>
        <v>2.2</v>
      </c>
      <c r="H400" s="17">
        <f>(SUMIFS(EUROSTAT_VBE_IND_2010!F$7:F$732,EUROSTAT_VBE_IND_2010!$B$7:$B$732,$D400,EUROSTAT_VBE_IND_2010!$C$7:$C$732,"*"&amp;RIGHT($A400,3)&amp;"*",EUROSTAT_VBE_IND_2010!$D$7:$D$732,"6000*"))/1000</f>
        <v>5.076</v>
      </c>
      <c r="I400" s="17">
        <f>(SUMIFS(EUROSTAT_VBE_IND_2010!G$7:G$732,EUROSTAT_VBE_IND_2010!$B$7:$B$732,$D400,EUROSTAT_VBE_IND_2010!$C$7:$C$732,"*"&amp;RIGHT($A400,3)&amp;"*",EUROSTAT_VBE_IND_2010!$D$7:$D$732,"6000*"))/1000</f>
        <v>1.091</v>
      </c>
      <c r="J400" s="198">
        <f>SUMIFS('IEA Bal_CH-IND'!$D$30:$D$329,'IEA Bal_CH-IND'!$A$30:$A$329,"*"&amp;RIGHT($B400,8),'IEA Bal_CH-IND'!$C$30:$C$329,'Aggregated Balance-IND_2010'!$E400)</f>
        <v>2.27201</v>
      </c>
      <c r="K400" s="17">
        <f>(SUMIFS(EUROSTAT_VBE_IND_2010!H$7:H$732,EUROSTAT_VBE_IND_2010!$B$7:$B$732,$D400,EUROSTAT_VBE_IND_2010!$C$7:$C$732,"*"&amp;RIGHT($A400,3)&amp;"*",EUROSTAT_VBE_IND_2010!$D$7:$D$732,"6000*"))/1000</f>
        <v>0.043</v>
      </c>
      <c r="L400" s="17">
        <f>(SUMIFS(EUROSTAT_VBE_IND_2010!I$7:I$732,EUROSTAT_VBE_IND_2010!$B$7:$B$732,$D400,EUROSTAT_VBE_IND_2010!$C$7:$C$732,"*"&amp;RIGHT($A400,3)&amp;"*",EUROSTAT_VBE_IND_2010!$D$7:$D$732,"6000*"))/1000</f>
        <v>1.717</v>
      </c>
      <c r="M400" s="17">
        <f>(SUMIFS(EUROSTAT_VBE_IND_2010!J$7:J$732,EUROSTAT_VBE_IND_2010!$B$7:$B$732,$D400,EUROSTAT_VBE_IND_2010!$C$7:$C$732,"*"&amp;RIGHT($A400,3)&amp;"*",EUROSTAT_VBE_IND_2010!$D$7:$D$732,"6000*"))/1000</f>
        <v>0</v>
      </c>
      <c r="N400" s="17">
        <f>(SUMIFS(EUROSTAT_VBE_IND_2010!K$7:K$732,EUROSTAT_VBE_IND_2010!$B$7:$B$732,$D400,EUROSTAT_VBE_IND_2010!$C$7:$C$732,"*"&amp;RIGHT($A400,3)&amp;"*",EUROSTAT_VBE_IND_2010!$D$7:$D$732,"6000*"))/1000</f>
        <v>1.372</v>
      </c>
      <c r="O400" s="17">
        <f>(SUMIFS(EUROSTAT_VBE_IND_2010!L$7:L$732,EUROSTAT_VBE_IND_2010!$B$7:$B$732,$D400,EUROSTAT_VBE_IND_2010!$C$7:$C$732,"*"&amp;RIGHT($A400,3)&amp;"*",EUROSTAT_VBE_IND_2010!$D$7:$D$732,"6000*"))/1000</f>
        <v>0.223</v>
      </c>
      <c r="P400" s="17">
        <f>(SUMIFS(EUROSTAT_VBE_IND_2010!M$7:M$732,EUROSTAT_VBE_IND_2010!$B$7:$B$732,$D400,EUROSTAT_VBE_IND_2010!$C$7:$C$732,"*"&amp;RIGHT($A400,3)&amp;"*",EUROSTAT_VBE_IND_2010!$D$7:$D$732,"6000*"))/1000</f>
        <v>0.004</v>
      </c>
      <c r="Q400" s="17">
        <f>(SUMIFS(EUROSTAT_VBE_IND_2010!N$7:N$732,EUROSTAT_VBE_IND_2010!$B$7:$B$732,$D400,EUROSTAT_VBE_IND_2010!$C$7:$C$732,"*"&amp;RIGHT($A400,3)&amp;"*",EUROSTAT_VBE_IND_2010!$D$7:$D$732,"6000*"))/1000</f>
        <v>9.961</v>
      </c>
      <c r="R400" s="17">
        <f>(SUMIFS(EUROSTAT_VBE_IND_2010!O$7:O$732,EUROSTAT_VBE_IND_2010!$B$7:$B$732,$D400,EUROSTAT_VBE_IND_2010!$C$7:$C$732,"*"&amp;RIGHT($A400,3)&amp;"*",EUROSTAT_VBE_IND_2010!$D$7:$D$732,"6000*"))/1000</f>
        <v>1.274</v>
      </c>
      <c r="S400" s="17">
        <f>(SUMIFS(EUROSTAT_VBE_IND_2010!P$7:P$732,EUROSTAT_VBE_IND_2010!$B$7:$B$732,$D400,EUROSTAT_VBE_IND_2010!$C$7:$C$732,"*"&amp;RIGHT($A400,3)&amp;"*",EUROSTAT_VBE_IND_2010!$D$7:$D$732,"6000*"))/1000</f>
        <v>7.808</v>
      </c>
      <c r="T400" s="17">
        <f>(SUMIFS(EUROSTAT_VBE_IND_2010!Q$7:Q$732,EUROSTAT_VBE_IND_2010!$B$7:$B$732,$D400,EUROSTAT_VBE_IND_2010!$C$7:$C$732,"*"&amp;RIGHT($A400,3)&amp;"*",EUROSTAT_VBE_IND_2010!$D$7:$D$732,"6000*"))/1000</f>
        <v>0.85</v>
      </c>
      <c r="U400" s="17">
        <f>(SUMIFS(EUROSTAT_VBE_IND_2010!R$7:R$732,EUROSTAT_VBE_IND_2010!$B$7:$B$732,$D400,EUROSTAT_VBE_IND_2010!$C$7:$C$732,"*"&amp;RIGHT($A400,3)&amp;"*",EUROSTAT_VBE_IND_2010!$D$7:$D$732,"6000*"))/1000</f>
        <v>0.414</v>
      </c>
      <c r="V400" s="17">
        <f>(SUMIFS(EUROSTAT_VBE_IND_2010!S$7:S$732,EUROSTAT_VBE_IND_2010!$B$7:$B$732,$D400,EUROSTAT_VBE_IND_2010!$C$7:$C$732,"*"&amp;RIGHT($A400,3)&amp;"*",EUROSTAT_VBE_IND_2010!$D$7:$D$732,"6000*"))/1000</f>
        <v>0.263</v>
      </c>
      <c r="W400" s="17">
        <f>(SUMIFS(EUROSTAT_VBE_IND_2010!T$7:T$732,EUROSTAT_VBE_IND_2010!$B$7:$B$732,$D400,EUROSTAT_VBE_IND_2010!$C$7:$C$732,"*"&amp;RIGHT($A400,3)&amp;"*",EUROSTAT_VBE_IND_2010!$D$7:$D$732,"6000*"))/1000</f>
        <v>0.072</v>
      </c>
      <c r="X400" s="17">
        <f>(SUMIFS(EUROSTAT_VBE_IND_2010!U$7:U$732,EUROSTAT_VBE_IND_2010!$B$7:$B$732,$D400,EUROSTAT_VBE_IND_2010!$C$7:$C$732,"*"&amp;RIGHT($A400,3)&amp;"*",EUROSTAT_VBE_IND_2010!$D$7:$D$732,"6000*"))/1000</f>
        <v>6.307</v>
      </c>
      <c r="Y400" s="17">
        <f>(SUMIFS(EUROSTAT_VBE_IND_2010!V$7:V$732,EUROSTAT_VBE_IND_2010!$B$7:$B$732,$D400,EUROSTAT_VBE_IND_2010!$C$7:$C$732,"*"&amp;RIGHT($A400,3)&amp;"*",EUROSTAT_VBE_IND_2010!$D$7:$D$732,"6000*"))/1000</f>
        <v>0.382</v>
      </c>
      <c r="Z400" s="17">
        <f>(SUMIFS(EUROSTAT_VBE_IND_2010!W$7:W$732,EUROSTAT_VBE_IND_2010!$B$7:$B$732,$D400,EUROSTAT_VBE_IND_2010!$C$7:$C$732,"*"&amp;RIGHT($A400,3)&amp;"*",EUROSTAT_VBE_IND_2010!$D$7:$D$732,"6000*"))/1000</f>
        <v>0.598</v>
      </c>
      <c r="AA400" s="17">
        <f>(SUMIFS(EUROSTAT_VBE_IND_2010!X$7:X$732,EUROSTAT_VBE_IND_2010!$B$7:$B$732,$D400,EUROSTAT_VBE_IND_2010!$C$7:$C$732,"*"&amp;RIGHT($A400,3)&amp;"*",EUROSTAT_VBE_IND_2010!$D$7:$D$732,"6000*"))/1000</f>
        <v>0.382</v>
      </c>
      <c r="AB400" s="17">
        <f>(SUMIFS(EUROSTAT_VBE_IND_2010!AA$7:AA$732,EUROSTAT_VBE_IND_2010!$B$7:$B$732,$D400,EUROSTAT_VBE_IND_2010!$C$7:$C$732,"*"&amp;RIGHT($A400,3)&amp;"*",EUROSTAT_VBE_IND_2010!$D$7:$D$732,"6000*"))/1000</f>
        <v>0</v>
      </c>
      <c r="AC400" s="17">
        <f>(SUMIFS(EUROSTAT_VBE_IND_2010!AB$7:AB$732,EUROSTAT_VBE_IND_2010!$B$7:$B$732,$D400,EUROSTAT_VBE_IND_2010!$C$7:$C$732,"*"&amp;RIGHT($A400,3)&amp;"*",EUROSTAT_VBE_IND_2010!$D$7:$D$732,"6000*"))/1000</f>
        <v>1.768</v>
      </c>
      <c r="AD400" s="17">
        <f>(SUMIFS(EUROSTAT_VBE_IND_2010!AC$7:AC$732,EUROSTAT_VBE_IND_2010!$B$7:$B$732,$D400,EUROSTAT_VBE_IND_2010!$C$7:$C$732,"*"&amp;RIGHT($A400,3)&amp;"*",EUROSTAT_VBE_IND_2010!$D$7:$D$732,"6000*"))/1000</f>
        <v>4.208</v>
      </c>
      <c r="AE400" s="17">
        <f>(SUMIFS(EUROSTAT_VBE_IND_2010!AD$7:AD$732,EUROSTAT_VBE_IND_2010!$B$7:$B$732,$D400,EUROSTAT_VBE_IND_2010!$C$7:$C$732,"*"&amp;RIGHT($A400,3)&amp;"*",EUROSTAT_VBE_IND_2010!$D$7:$D$732,"6000*"))/1000</f>
        <v>2.772</v>
      </c>
      <c r="AF400" s="17">
        <f>(SUMIFS(EUROSTAT_VBE_IND_2010!AE$7:AE$732,EUROSTAT_VBE_IND_2010!$B$7:$B$732,$D400,EUROSTAT_VBE_IND_2010!$C$7:$C$732,"*"&amp;RIGHT($A400,3)&amp;"*",EUROSTAT_VBE_IND_2010!$D$7:$D$732,"6000*"))/1000</f>
        <v>2.196</v>
      </c>
      <c r="AG400" s="17">
        <f>(SUMIFS(EUROSTAT_VBE_IND_2010!AF$7:AF$732,EUROSTAT_VBE_IND_2010!$B$7:$B$732,$D400,EUROSTAT_VBE_IND_2010!$C$7:$C$732,"*"&amp;RIGHT($A400,3)&amp;"*",EUROSTAT_VBE_IND_2010!$D$7:$D$732,"6000*"))/1000</f>
        <v>2.509</v>
      </c>
      <c r="AH400" s="17">
        <f>(SUMIFS(EUROSTAT_VBE_IND_2010!AH$7:AH$732,EUROSTAT_VBE_IND_2010!$B$7:$B$732,$D400,EUROSTAT_VBE_IND_2010!$C$7:$C$732,"*"&amp;RIGHT($A400,3)&amp;"*",EUROSTAT_VBE_IND_2010!$D$7:$D$732,"6000*"))/1000</f>
        <v>5.936</v>
      </c>
      <c r="AI400" s="17">
        <f>(SUMIFS(EUROSTAT_VBE_IND_2010!AI$7:AI$732,EUROSTAT_VBE_IND_2010!$B$7:$B$732,$D400,EUROSTAT_VBE_IND_2010!$C$7:$C$732,"*"&amp;RIGHT($A400,3)&amp;"*",EUROSTAT_VBE_IND_2010!$D$7:$D$732,"6000*"))/1000</f>
        <v>0.202</v>
      </c>
      <c r="AJ400" s="17">
        <f>(SUMIFS(EUROSTAT_VBE_IND_2010!AJ$7:AJ$732,EUROSTAT_VBE_IND_2010!$B$7:$B$732,$D400,EUROSTAT_VBE_IND_2010!$C$7:$C$732,"*"&amp;RIGHT($A400,3)&amp;"*",EUROSTAT_VBE_IND_2010!$D$7:$D$732,"6000*"))/1000</f>
        <v>0.608</v>
      </c>
      <c r="AK400" s="17">
        <f>(SUMIFS(EUROSTAT_VBE_IND_2010!AK$7:AK$732,EUROSTAT_VBE_IND_2010!$B$7:$B$732,$D400,EUROSTAT_VBE_IND_2010!$C$7:$C$732,"*"&amp;RIGHT($A400,3)&amp;"*",EUROSTAT_VBE_IND_2010!$D$7:$D$732,"6000*"))/1000</f>
        <v>5.836</v>
      </c>
      <c r="AL400" s="198">
        <f>SUMIFS('IEA Bal_AL-IND'!$D$30:$D$329,'IEA Bal_AL-IND'!$A$30:$A$329,"*"&amp;RIGHT($B400,8),'IEA Bal_AL-IND'!$C$30:$C$329,'Aggregated Balance-IND_2010'!$E400)</f>
        <v>0.17643</v>
      </c>
      <c r="AM400" s="198">
        <f>SUMIFS('IEA Bal_BA-IND'!$D$30:$D$329,'IEA Bal_BA-IND'!$A$30:$A$329,"*"&amp;RIGHT($B400,8),'IEA Bal_BA-IND'!$C$30:$C$329,'Aggregated Balance-IND_2010'!$E400)</f>
        <v>0.45728</v>
      </c>
      <c r="AN400" s="198">
        <f>SUMIFS('IEA Bal_KS-IND'!$D$30:$D$329,'IEA Bal_KS-IND'!$A$30:$A$329,"*"&amp;RIGHT($B400,8),'IEA Bal_KS-IND'!$C$30:$C$329,'Aggregated Balance-IND_2010'!$E400)</f>
        <v>0</v>
      </c>
      <c r="AO400" s="17">
        <f>(SUMIFS(EUROSTAT_VBE_IND_2010!Y$7:Y$732,EUROSTAT_VBE_IND_2010!$B$7:$B$732,$D400,EUROSTAT_VBE_IND_2010!$C$7:$C$732,"*"&amp;RIGHT($A400,3)&amp;"*",EUROSTAT_VBE_IND_2010!$D$7:$D$732,"6000*"))/1000</f>
        <v>0</v>
      </c>
      <c r="AP400" s="17">
        <f>(SUMIFS(EUROSTAT_VBE_IND_2010!Z$7:Z$732,EUROSTAT_VBE_IND_2010!$B$7:$B$732,$D400,EUROSTAT_VBE_IND_2010!$C$7:$C$732,"*"&amp;RIGHT($A400,3)&amp;"*",EUROSTAT_VBE_IND_2010!$D$7:$D$732,"6000*"))/1000</f>
        <v>0.061</v>
      </c>
      <c r="AQ400" s="17">
        <f>(SUMIFS(EUROSTAT_VBE_IND_2010!AG$7:AG$732,EUROSTAT_VBE_IND_2010!$B$7:$B$732,$D400,EUROSTAT_VBE_IND_2010!$C$7:$C$732,"*"&amp;RIGHT($A400,3)&amp;"*",EUROSTAT_VBE_IND_2010!$D$7:$D$732,"6000*"))/1000</f>
        <v>0.576</v>
      </c>
    </row>
    <row r="401" spans="1:43">
      <c r="A401" t="str">
        <f>LEFT(EUROSTAT_VBE_IND_2010!$C$630,8)</f>
        <v>B_101852</v>
      </c>
      <c r="B401" s="28" t="s">
        <v>217</v>
      </c>
      <c r="C401" t="s">
        <v>293</v>
      </c>
      <c r="D401" t="s">
        <v>126</v>
      </c>
      <c r="E401" t="s">
        <v>248</v>
      </c>
      <c r="F401" t="s">
        <v>268</v>
      </c>
      <c r="G401" s="17">
        <f>(SUMIFS(EUROSTAT_VBE_IND_2010!E$7:E$732,EUROSTAT_VBE_IND_2010!$B$7:$B$732,$D401,EUROSTAT_VBE_IND_2010!$C$7:$C$732,"*"&amp;RIGHT($A401,3)&amp;"*",EUROSTAT_VBE_IND_2010!$D$7:$D$732,"5200*"))/1000</f>
        <v>0.366</v>
      </c>
      <c r="H401" s="17">
        <f>(SUMIFS(EUROSTAT_VBE_IND_2010!F$7:F$732,EUROSTAT_VBE_IND_2010!$B$7:$B$732,$D401,EUROSTAT_VBE_IND_2010!$C$7:$C$732,"*"&amp;RIGHT($A401,3)&amp;"*",EUROSTAT_VBE_IND_2010!$D$7:$D$732,"5200*"))/1000</f>
        <v>0</v>
      </c>
      <c r="I401" s="17">
        <f>(SUMIFS(EUROSTAT_VBE_IND_2010!G$7:G$732,EUROSTAT_VBE_IND_2010!$B$7:$B$732,$D401,EUROSTAT_VBE_IND_2010!$C$7:$C$732,"*"&amp;RIGHT($A401,3)&amp;"*",EUROSTAT_VBE_IND_2010!$D$7:$D$732,"5200*"))/1000</f>
        <v>0.033</v>
      </c>
      <c r="J401" s="198">
        <f>SUMIFS('IEA Bal_CH-IND'!$D$30:$D$329,'IEA Bal_CH-IND'!$A$30:$A$329,"*"&amp;RIGHT($B401,8),'IEA Bal_CH-IND'!$C$30:$C$329,'Aggregated Balance-IND_2010'!$E401)</f>
        <v>0.01298</v>
      </c>
      <c r="K401" s="17">
        <f>(SUMIFS(EUROSTAT_VBE_IND_2010!H$7:H$732,EUROSTAT_VBE_IND_2010!$B$7:$B$732,$D401,EUROSTAT_VBE_IND_2010!$C$7:$C$732,"*"&amp;RIGHT($A401,3)&amp;"*",EUROSTAT_VBE_IND_2010!$D$7:$D$732,"5200*"))/1000</f>
        <v>0</v>
      </c>
      <c r="L401" s="17">
        <f>(SUMIFS(EUROSTAT_VBE_IND_2010!I$7:I$732,EUROSTAT_VBE_IND_2010!$B$7:$B$732,$D401,EUROSTAT_VBE_IND_2010!$C$7:$C$732,"*"&amp;RIGHT($A401,3)&amp;"*",EUROSTAT_VBE_IND_2010!$D$7:$D$732,"5200*"))/1000</f>
        <v>0.886</v>
      </c>
      <c r="M401" s="17">
        <f>(SUMIFS(EUROSTAT_VBE_IND_2010!J$7:J$732,EUROSTAT_VBE_IND_2010!$B$7:$B$732,$D401,EUROSTAT_VBE_IND_2010!$C$7:$C$732,"*"&amp;RIGHT($A401,3)&amp;"*",EUROSTAT_VBE_IND_2010!$D$7:$D$732,"5200*"))/1000</f>
        <v>0</v>
      </c>
      <c r="N401" s="17">
        <f>(SUMIFS(EUROSTAT_VBE_IND_2010!K$7:K$732,EUROSTAT_VBE_IND_2010!$B$7:$B$732,$D401,EUROSTAT_VBE_IND_2010!$C$7:$C$732,"*"&amp;RIGHT($A401,3)&amp;"*",EUROSTAT_VBE_IND_2010!$D$7:$D$732,"5200*"))/1000</f>
        <v>0</v>
      </c>
      <c r="O401" s="17">
        <f>(SUMIFS(EUROSTAT_VBE_IND_2010!L$7:L$732,EUROSTAT_VBE_IND_2010!$B$7:$B$732,$D401,EUROSTAT_VBE_IND_2010!$C$7:$C$732,"*"&amp;RIGHT($A401,3)&amp;"*",EUROSTAT_VBE_IND_2010!$D$7:$D$732,"5200*"))/1000</f>
        <v>0.09</v>
      </c>
      <c r="P401" s="17">
        <f>(SUMIFS(EUROSTAT_VBE_IND_2010!M$7:M$732,EUROSTAT_VBE_IND_2010!$B$7:$B$732,$D401,EUROSTAT_VBE_IND_2010!$C$7:$C$732,"*"&amp;RIGHT($A401,3)&amp;"*",EUROSTAT_VBE_IND_2010!$D$7:$D$732,"5200*"))/1000</f>
        <v>0</v>
      </c>
      <c r="Q401" s="17">
        <f>(SUMIFS(EUROSTAT_VBE_IND_2010!N$7:N$732,EUROSTAT_VBE_IND_2010!$B$7:$B$732,$D401,EUROSTAT_VBE_IND_2010!$C$7:$C$732,"*"&amp;RIGHT($A401,3)&amp;"*",EUROSTAT_VBE_IND_2010!$D$7:$D$732,"5200*"))/1000</f>
        <v>0</v>
      </c>
      <c r="R401" s="17">
        <f>(SUMIFS(EUROSTAT_VBE_IND_2010!O$7:O$732,EUROSTAT_VBE_IND_2010!$B$7:$B$732,$D401,EUROSTAT_VBE_IND_2010!$C$7:$C$732,"*"&amp;RIGHT($A401,3)&amp;"*",EUROSTAT_VBE_IND_2010!$D$7:$D$732,"5200*"))/1000</f>
        <v>0</v>
      </c>
      <c r="S401" s="17">
        <f>(SUMIFS(EUROSTAT_VBE_IND_2010!P$7:P$732,EUROSTAT_VBE_IND_2010!$B$7:$B$732,$D401,EUROSTAT_VBE_IND_2010!$C$7:$C$732,"*"&amp;RIGHT($A401,3)&amp;"*",EUROSTAT_VBE_IND_2010!$D$7:$D$732,"5200*"))/1000</f>
        <v>0</v>
      </c>
      <c r="T401" s="17">
        <f>(SUMIFS(EUROSTAT_VBE_IND_2010!Q$7:Q$732,EUROSTAT_VBE_IND_2010!$B$7:$B$732,$D401,EUROSTAT_VBE_IND_2010!$C$7:$C$732,"*"&amp;RIGHT($A401,3)&amp;"*",EUROSTAT_VBE_IND_2010!$D$7:$D$732,"5200*"))/1000</f>
        <v>0</v>
      </c>
      <c r="U401" s="17">
        <f>(SUMIFS(EUROSTAT_VBE_IND_2010!R$7:R$732,EUROSTAT_VBE_IND_2010!$B$7:$B$732,$D401,EUROSTAT_VBE_IND_2010!$C$7:$C$732,"*"&amp;RIGHT($A401,3)&amp;"*",EUROSTAT_VBE_IND_2010!$D$7:$D$732,"5200*"))/1000</f>
        <v>0.049</v>
      </c>
      <c r="V401" s="17">
        <f>(SUMIFS(EUROSTAT_VBE_IND_2010!S$7:S$732,EUROSTAT_VBE_IND_2010!$B$7:$B$732,$D401,EUROSTAT_VBE_IND_2010!$C$7:$C$732,"*"&amp;RIGHT($A401,3)&amp;"*",EUROSTAT_VBE_IND_2010!$D$7:$D$732,"5200*"))/1000</f>
        <v>0</v>
      </c>
      <c r="W401" s="17">
        <f>(SUMIFS(EUROSTAT_VBE_IND_2010!T$7:T$732,EUROSTAT_VBE_IND_2010!$B$7:$B$732,$D401,EUROSTAT_VBE_IND_2010!$C$7:$C$732,"*"&amp;RIGHT($A401,3)&amp;"*",EUROSTAT_VBE_IND_2010!$D$7:$D$732,"5200*"))/1000</f>
        <v>0</v>
      </c>
      <c r="X401" s="17">
        <f>(SUMIFS(EUROSTAT_VBE_IND_2010!U$7:U$732,EUROSTAT_VBE_IND_2010!$B$7:$B$732,$D401,EUROSTAT_VBE_IND_2010!$C$7:$C$732,"*"&amp;RIGHT($A401,3)&amp;"*",EUROSTAT_VBE_IND_2010!$D$7:$D$732,"5200*"))/1000</f>
        <v>0.008</v>
      </c>
      <c r="Y401" s="17">
        <f>(SUMIFS(EUROSTAT_VBE_IND_2010!V$7:V$732,EUROSTAT_VBE_IND_2010!$B$7:$B$732,$D401,EUROSTAT_VBE_IND_2010!$C$7:$C$732,"*"&amp;RIGHT($A401,3)&amp;"*",EUROSTAT_VBE_IND_2010!$D$7:$D$732,"5200*"))/1000</f>
        <v>0.079</v>
      </c>
      <c r="Z401" s="17">
        <f>(SUMIFS(EUROSTAT_VBE_IND_2010!W$7:W$732,EUROSTAT_VBE_IND_2010!$B$7:$B$732,$D401,EUROSTAT_VBE_IND_2010!$C$7:$C$732,"*"&amp;RIGHT($A401,3)&amp;"*",EUROSTAT_VBE_IND_2010!$D$7:$D$732,"5200*"))/1000</f>
        <v>0</v>
      </c>
      <c r="AA401" s="17">
        <f>(SUMIFS(EUROSTAT_VBE_IND_2010!X$7:X$732,EUROSTAT_VBE_IND_2010!$B$7:$B$732,$D401,EUROSTAT_VBE_IND_2010!$C$7:$C$732,"*"&amp;RIGHT($A401,3)&amp;"*",EUROSTAT_VBE_IND_2010!$D$7:$D$732,"5200*"))/1000</f>
        <v>0.09</v>
      </c>
      <c r="AB401" s="17">
        <f>(SUMIFS(EUROSTAT_VBE_IND_2010!AA$7:AA$732,EUROSTAT_VBE_IND_2010!$B$7:$B$732,$D401,EUROSTAT_VBE_IND_2010!$C$7:$C$732,"*"&amp;RIGHT($A401,3)&amp;"*",EUROSTAT_VBE_IND_2010!$D$7:$D$732,"5200*"))/1000</f>
        <v>0</v>
      </c>
      <c r="AC401" s="17">
        <f>(SUMIFS(EUROSTAT_VBE_IND_2010!AB$7:AB$732,EUROSTAT_VBE_IND_2010!$B$7:$B$732,$D401,EUROSTAT_VBE_IND_2010!$C$7:$C$732,"*"&amp;RIGHT($A401,3)&amp;"*",EUROSTAT_VBE_IND_2010!$D$7:$D$732,"5200*"))/1000</f>
        <v>0</v>
      </c>
      <c r="AD401" s="17">
        <f>(SUMIFS(EUROSTAT_VBE_IND_2010!AC$7:AC$732,EUROSTAT_VBE_IND_2010!$B$7:$B$732,$D401,EUROSTAT_VBE_IND_2010!$C$7:$C$732,"*"&amp;RIGHT($A401,3)&amp;"*",EUROSTAT_VBE_IND_2010!$D$7:$D$732,"5200*"))/1000</f>
        <v>0</v>
      </c>
      <c r="AE401" s="17">
        <f>(SUMIFS(EUROSTAT_VBE_IND_2010!AD$7:AD$732,EUROSTAT_VBE_IND_2010!$B$7:$B$732,$D401,EUROSTAT_VBE_IND_2010!$C$7:$C$732,"*"&amp;RIGHT($A401,3)&amp;"*",EUROSTAT_VBE_IND_2010!$D$7:$D$732,"5200*"))/1000</f>
        <v>0.613</v>
      </c>
      <c r="AF401" s="17">
        <f>(SUMIFS(EUROSTAT_VBE_IND_2010!AE$7:AE$732,EUROSTAT_VBE_IND_2010!$B$7:$B$732,$D401,EUROSTAT_VBE_IND_2010!$C$7:$C$732,"*"&amp;RIGHT($A401,3)&amp;"*",EUROSTAT_VBE_IND_2010!$D$7:$D$732,"5200*"))/1000</f>
        <v>0</v>
      </c>
      <c r="AG401" s="17">
        <f>(SUMIFS(EUROSTAT_VBE_IND_2010!AF$7:AF$732,EUROSTAT_VBE_IND_2010!$B$7:$B$732,$D401,EUROSTAT_VBE_IND_2010!$C$7:$C$732,"*"&amp;RIGHT($A401,3)&amp;"*",EUROSTAT_VBE_IND_2010!$D$7:$D$732,"5200*"))/1000</f>
        <v>0.397</v>
      </c>
      <c r="AH401" s="17">
        <f>(SUMIFS(EUROSTAT_VBE_IND_2010!AH$7:AH$732,EUROSTAT_VBE_IND_2010!$B$7:$B$732,$D401,EUROSTAT_VBE_IND_2010!$C$7:$C$732,"*"&amp;RIGHT($A401,3)&amp;"*",EUROSTAT_VBE_IND_2010!$D$7:$D$732,"5200*"))/1000</f>
        <v>0</v>
      </c>
      <c r="AI401" s="17">
        <f>(SUMIFS(EUROSTAT_VBE_IND_2010!AI$7:AI$732,EUROSTAT_VBE_IND_2010!$B$7:$B$732,$D401,EUROSTAT_VBE_IND_2010!$C$7:$C$732,"*"&amp;RIGHT($A401,3)&amp;"*",EUROSTAT_VBE_IND_2010!$D$7:$D$732,"5200*"))/1000</f>
        <v>0.016</v>
      </c>
      <c r="AJ401" s="17">
        <f>(SUMIFS(EUROSTAT_VBE_IND_2010!AJ$7:AJ$732,EUROSTAT_VBE_IND_2010!$B$7:$B$732,$D401,EUROSTAT_VBE_IND_2010!$C$7:$C$732,"*"&amp;RIGHT($A401,3)&amp;"*",EUROSTAT_VBE_IND_2010!$D$7:$D$732,"5200*"))/1000</f>
        <v>0.091</v>
      </c>
      <c r="AK401" s="17">
        <f>(SUMIFS(EUROSTAT_VBE_IND_2010!AK$7:AK$732,EUROSTAT_VBE_IND_2010!$B$7:$B$732,$D401,EUROSTAT_VBE_IND_2010!$C$7:$C$732,"*"&amp;RIGHT($A401,3)&amp;"*",EUROSTAT_VBE_IND_2010!$D$7:$D$732,"5200*"))/1000</f>
        <v>0</v>
      </c>
      <c r="AL401" s="198">
        <f>SUMIFS('IEA Bal_AL-IND'!$D$30:$D$329,'IEA Bal_AL-IND'!$A$30:$A$329,"*"&amp;RIGHT($B401,8),'IEA Bal_AL-IND'!$C$30:$C$329,'Aggregated Balance-IND_2010'!$E401)</f>
        <v>0</v>
      </c>
      <c r="AM401" s="198">
        <f>SUMIFS('IEA Bal_BA-IND'!$D$30:$D$329,'IEA Bal_BA-IND'!$A$30:$A$329,"*"&amp;RIGHT($B401,8),'IEA Bal_BA-IND'!$C$30:$C$329,'Aggregated Balance-IND_2010'!$E401)</f>
        <v>0</v>
      </c>
      <c r="AN401" s="198">
        <f>SUMIFS('IEA Bal_KS-IND'!$D$30:$D$329,'IEA Bal_KS-IND'!$A$30:$A$329,"*"&amp;RIGHT($B401,8),'IEA Bal_KS-IND'!$C$30:$C$329,'Aggregated Balance-IND_2010'!$E401)</f>
        <v>0</v>
      </c>
      <c r="AO401" s="17">
        <f>(SUMIFS(EUROSTAT_VBE_IND_2010!Y$7:Y$732,EUROSTAT_VBE_IND_2010!$B$7:$B$732,$D401,EUROSTAT_VBE_IND_2010!$C$7:$C$732,"*"&amp;RIGHT($A401,3)&amp;"*",EUROSTAT_VBE_IND_2010!$D$7:$D$732,"5200*"))/1000</f>
        <v>0</v>
      </c>
      <c r="AP401" s="17">
        <f>(SUMIFS(EUROSTAT_VBE_IND_2010!Z$7:Z$732,EUROSTAT_VBE_IND_2010!$B$7:$B$732,$D401,EUROSTAT_VBE_IND_2010!$C$7:$C$732,"*"&amp;RIGHT($A401,3)&amp;"*",EUROSTAT_VBE_IND_2010!$D$7:$D$732,"5200*"))/1000</f>
        <v>0</v>
      </c>
      <c r="AQ401" s="17">
        <f>(SUMIFS(EUROSTAT_VBE_IND_2010!AG$7:AG$732,EUROSTAT_VBE_IND_2010!$B$7:$B$732,$D401,EUROSTAT_VBE_IND_2010!$C$7:$C$732,"*"&amp;RIGHT($A401,3)&amp;"*",EUROSTAT_VBE_IND_2010!$D$7:$D$732,"5200*"))/1000</f>
        <v>0</v>
      </c>
    </row>
    <row r="402" spans="6:43">
      <c r="F402" s="241" t="s">
        <v>192</v>
      </c>
      <c r="G402" s="795">
        <f>SUM(G382:G401)</f>
        <v>20.534</v>
      </c>
      <c r="H402" s="795">
        <f t="shared" ref="H402:AL402" si="28">SUM(H382:H401)</f>
        <v>15.91</v>
      </c>
      <c r="I402" s="795">
        <f t="shared" si="28"/>
        <v>2.731</v>
      </c>
      <c r="J402" s="875">
        <f t="shared" si="28"/>
        <v>9.45661</v>
      </c>
      <c r="K402" s="795">
        <f t="shared" si="28"/>
        <v>0.043</v>
      </c>
      <c r="L402" s="795">
        <f t="shared" si="28"/>
        <v>8.569</v>
      </c>
      <c r="M402" s="795">
        <f t="shared" si="28"/>
        <v>0</v>
      </c>
      <c r="N402" s="795">
        <f t="shared" si="28"/>
        <v>7.216</v>
      </c>
      <c r="O402" s="795">
        <f t="shared" si="28"/>
        <v>1.518</v>
      </c>
      <c r="P402" s="795">
        <f t="shared" si="28"/>
        <v>5.37</v>
      </c>
      <c r="Q402" s="795">
        <f t="shared" si="28"/>
        <v>21.222</v>
      </c>
      <c r="R402" s="795">
        <f t="shared" si="28"/>
        <v>15.15</v>
      </c>
      <c r="S402" s="795">
        <f t="shared" si="28"/>
        <v>48.58</v>
      </c>
      <c r="T402" s="795">
        <f t="shared" si="28"/>
        <v>5.822</v>
      </c>
      <c r="U402" s="795">
        <f t="shared" si="28"/>
        <v>2.118</v>
      </c>
      <c r="V402" s="795">
        <f t="shared" si="28"/>
        <v>0.263</v>
      </c>
      <c r="W402" s="795">
        <f t="shared" si="28"/>
        <v>1.23</v>
      </c>
      <c r="X402" s="795">
        <f t="shared" si="28"/>
        <v>10.359</v>
      </c>
      <c r="Y402" s="795">
        <f t="shared" si="28"/>
        <v>1.801</v>
      </c>
      <c r="Z402" s="795">
        <f t="shared" si="28"/>
        <v>1.073</v>
      </c>
      <c r="AA402" s="795">
        <f t="shared" si="28"/>
        <v>1.619</v>
      </c>
      <c r="AB402" s="795">
        <f t="shared" si="28"/>
        <v>0</v>
      </c>
      <c r="AC402" s="795">
        <f t="shared" si="28"/>
        <v>21.603</v>
      </c>
      <c r="AD402" s="795">
        <f t="shared" si="28"/>
        <v>10.716</v>
      </c>
      <c r="AE402" s="795">
        <f t="shared" si="28"/>
        <v>10.103</v>
      </c>
      <c r="AF402" s="795">
        <f t="shared" si="28"/>
        <v>10.353</v>
      </c>
      <c r="AG402" s="795">
        <f t="shared" si="28"/>
        <v>17.127</v>
      </c>
      <c r="AH402" s="795">
        <f t="shared" si="28"/>
        <v>5.954</v>
      </c>
      <c r="AI402" s="795">
        <f t="shared" si="28"/>
        <v>1.528</v>
      </c>
      <c r="AJ402" s="795">
        <f t="shared" si="28"/>
        <v>2.292</v>
      </c>
      <c r="AK402" s="795">
        <f t="shared" si="28"/>
        <v>13.397</v>
      </c>
      <c r="AL402" s="875">
        <f t="shared" si="28"/>
        <v>0.339</v>
      </c>
      <c r="AM402" s="875">
        <f t="shared" ref="AM402:AQ402" si="29">SUM(AM382:AM401)</f>
        <v>0.45728</v>
      </c>
      <c r="AN402" s="875">
        <f t="shared" si="29"/>
        <v>0</v>
      </c>
      <c r="AO402" s="795">
        <f t="shared" si="29"/>
        <v>0</v>
      </c>
      <c r="AP402" s="795">
        <f t="shared" si="29"/>
        <v>0.399</v>
      </c>
      <c r="AQ402" s="795">
        <f t="shared" si="29"/>
        <v>0.82</v>
      </c>
    </row>
    <row r="403" spans="1:43">
      <c r="A403" t="str">
        <f>LEFT(EUROSTAT_VBE_IND_2010!$C$630,8)</f>
        <v>B_101852</v>
      </c>
      <c r="B403" s="28" t="s">
        <v>217</v>
      </c>
      <c r="C403" t="s">
        <v>293</v>
      </c>
      <c r="D403" t="s">
        <v>126</v>
      </c>
      <c r="F403" s="241" t="s">
        <v>294</v>
      </c>
      <c r="G403" s="795">
        <f>(SUMIFS(EUROSTAT_VBE_IND_2010!E$7:E$732,EUROSTAT_VBE_IND_2010!$B$7:$B$732,$D401,EUROSTAT_VBE_IND_2010!$C$7:$C$732,"*"&amp;RIGHT($A401,3)&amp;"*",EUROSTAT_VBE_IND_2010!$D$7:$D$732,"*"))/1000</f>
        <v>20.534</v>
      </c>
      <c r="H403" s="795">
        <f>(SUMIFS(EUROSTAT_VBE_IND_2010!F$7:F$732,EUROSTAT_VBE_IND_2010!$B$7:$B$732,$D401,EUROSTAT_VBE_IND_2010!$C$7:$C$732,"*"&amp;RIGHT($A401,3)&amp;"*",EUROSTAT_VBE_IND_2010!$D$7:$D$732,"*"))/1000</f>
        <v>15.91</v>
      </c>
      <c r="I403" s="795">
        <f>(SUMIFS(EUROSTAT_VBE_IND_2010!G$7:G$732,EUROSTAT_VBE_IND_2010!$B$7:$B$732,$D401,EUROSTAT_VBE_IND_2010!$C$7:$C$732,"*"&amp;RIGHT($A401,3)&amp;"*",EUROSTAT_VBE_IND_2010!$D$7:$D$732,"*"))/1000</f>
        <v>2.731</v>
      </c>
      <c r="J403" s="875">
        <f>SUMIFS('IEA Bal_CH-IND'!$D$331:$D$345,'IEA Bal_CH-IND'!$A$331:$A$345,"*"&amp;RIGHT($B403,8))</f>
        <v>9.45661</v>
      </c>
      <c r="K403" s="795">
        <f>(SUMIFS(EUROSTAT_VBE_IND_2010!H$7:H$732,EUROSTAT_VBE_IND_2010!$B$7:$B$732,$D401,EUROSTAT_VBE_IND_2010!$C$7:$C$732,"*"&amp;RIGHT($A401,3)&amp;"*",EUROSTAT_VBE_IND_2010!$D$7:$D$732,"*"))/1000</f>
        <v>0.043</v>
      </c>
      <c r="L403" s="795">
        <f>(SUMIFS(EUROSTAT_VBE_IND_2010!I$7:I$732,EUROSTAT_VBE_IND_2010!$B$7:$B$732,$D401,EUROSTAT_VBE_IND_2010!$C$7:$C$732,"*"&amp;RIGHT($A401,3)&amp;"*",EUROSTAT_VBE_IND_2010!$D$7:$D$732,"*"))/1000</f>
        <v>8.569</v>
      </c>
      <c r="M403" s="795">
        <f>(SUMIFS(EUROSTAT_VBE_IND_2010!J$7:J$732,EUROSTAT_VBE_IND_2010!$B$7:$B$732,$D401,EUROSTAT_VBE_IND_2010!$C$7:$C$732,"*"&amp;RIGHT($A401,3)&amp;"*",EUROSTAT_VBE_IND_2010!$D$7:$D$732,"*"))/1000</f>
        <v>0</v>
      </c>
      <c r="N403" s="795">
        <f>(SUMIFS(EUROSTAT_VBE_IND_2010!K$7:K$732,EUROSTAT_VBE_IND_2010!$B$7:$B$732,$D401,EUROSTAT_VBE_IND_2010!$C$7:$C$732,"*"&amp;RIGHT($A401,3)&amp;"*",EUROSTAT_VBE_IND_2010!$D$7:$D$732,"*"))/1000</f>
        <v>7.216</v>
      </c>
      <c r="O403" s="795">
        <f>(SUMIFS(EUROSTAT_VBE_IND_2010!L$7:L$732,EUROSTAT_VBE_IND_2010!$B$7:$B$732,$D401,EUROSTAT_VBE_IND_2010!$C$7:$C$732,"*"&amp;RIGHT($A401,3)&amp;"*",EUROSTAT_VBE_IND_2010!$D$7:$D$732,"*"))/1000</f>
        <v>1.518</v>
      </c>
      <c r="P403" s="795">
        <f>(SUMIFS(EUROSTAT_VBE_IND_2010!M$7:M$732,EUROSTAT_VBE_IND_2010!$B$7:$B$732,$D401,EUROSTAT_VBE_IND_2010!$C$7:$C$732,"*"&amp;RIGHT($A401,3)&amp;"*",EUROSTAT_VBE_IND_2010!$D$7:$D$732,"*"))/1000</f>
        <v>5.37</v>
      </c>
      <c r="Q403" s="795">
        <f>(SUMIFS(EUROSTAT_VBE_IND_2010!N$7:N$732,EUROSTAT_VBE_IND_2010!$B$7:$B$732,$D401,EUROSTAT_VBE_IND_2010!$C$7:$C$732,"*"&amp;RIGHT($A401,3)&amp;"*",EUROSTAT_VBE_IND_2010!$D$7:$D$732,"*"))/1000</f>
        <v>21.222</v>
      </c>
      <c r="R403" s="795">
        <f>(SUMIFS(EUROSTAT_VBE_IND_2010!O$7:O$732,EUROSTAT_VBE_IND_2010!$B$7:$B$732,$D401,EUROSTAT_VBE_IND_2010!$C$7:$C$732,"*"&amp;RIGHT($A401,3)&amp;"*",EUROSTAT_VBE_IND_2010!$D$7:$D$732,"*"))/1000</f>
        <v>15.15</v>
      </c>
      <c r="S403" s="795">
        <f>(SUMIFS(EUROSTAT_VBE_IND_2010!P$7:P$732,EUROSTAT_VBE_IND_2010!$B$7:$B$732,$D401,EUROSTAT_VBE_IND_2010!$C$7:$C$732,"*"&amp;RIGHT($A401,3)&amp;"*",EUROSTAT_VBE_IND_2010!$D$7:$D$732,"*"))/1000</f>
        <v>48.58</v>
      </c>
      <c r="T403" s="795">
        <f>(SUMIFS(EUROSTAT_VBE_IND_2010!Q$7:Q$732,EUROSTAT_VBE_IND_2010!$B$7:$B$732,$D401,EUROSTAT_VBE_IND_2010!$C$7:$C$732,"*"&amp;RIGHT($A401,3)&amp;"*",EUROSTAT_VBE_IND_2010!$D$7:$D$732,"*"))/1000</f>
        <v>5.822</v>
      </c>
      <c r="U403" s="795">
        <f>(SUMIFS(EUROSTAT_VBE_IND_2010!R$7:R$732,EUROSTAT_VBE_IND_2010!$B$7:$B$732,$D401,EUROSTAT_VBE_IND_2010!$C$7:$C$732,"*"&amp;RIGHT($A401,3)&amp;"*",EUROSTAT_VBE_IND_2010!$D$7:$D$732,"*"))/1000</f>
        <v>2.118</v>
      </c>
      <c r="V403" s="795">
        <f>(SUMIFS(EUROSTAT_VBE_IND_2010!S$7:S$732,EUROSTAT_VBE_IND_2010!$B$7:$B$732,$D401,EUROSTAT_VBE_IND_2010!$C$7:$C$732,"*"&amp;RIGHT($A401,3)&amp;"*",EUROSTAT_VBE_IND_2010!$D$7:$D$732,"*"))/1000</f>
        <v>0.263</v>
      </c>
      <c r="W403" s="795">
        <f>(SUMIFS(EUROSTAT_VBE_IND_2010!T$7:T$732,EUROSTAT_VBE_IND_2010!$B$7:$B$732,$D401,EUROSTAT_VBE_IND_2010!$C$7:$C$732,"*"&amp;RIGHT($A401,3)&amp;"*",EUROSTAT_VBE_IND_2010!$D$7:$D$732,"*"))/1000</f>
        <v>1.23</v>
      </c>
      <c r="X403" s="795">
        <f>(SUMIFS(EUROSTAT_VBE_IND_2010!U$7:U$732,EUROSTAT_VBE_IND_2010!$B$7:$B$732,$D401,EUROSTAT_VBE_IND_2010!$C$7:$C$732,"*"&amp;RIGHT($A401,3)&amp;"*",EUROSTAT_VBE_IND_2010!$D$7:$D$732,"*"))/1000</f>
        <v>10.359</v>
      </c>
      <c r="Y403" s="795">
        <f>(SUMIFS(EUROSTAT_VBE_IND_2010!V$7:V$732,EUROSTAT_VBE_IND_2010!$B$7:$B$732,$D401,EUROSTAT_VBE_IND_2010!$C$7:$C$732,"*"&amp;RIGHT($A401,3)&amp;"*",EUROSTAT_VBE_IND_2010!$D$7:$D$732,"*"))/1000</f>
        <v>1.801</v>
      </c>
      <c r="Z403" s="795">
        <f>(SUMIFS(EUROSTAT_VBE_IND_2010!W$7:W$732,EUROSTAT_VBE_IND_2010!$B$7:$B$732,$D401,EUROSTAT_VBE_IND_2010!$C$7:$C$732,"*"&amp;RIGHT($A401,3)&amp;"*",EUROSTAT_VBE_IND_2010!$D$7:$D$732,"*"))/1000</f>
        <v>1.073</v>
      </c>
      <c r="AA403" s="795">
        <f>(SUMIFS(EUROSTAT_VBE_IND_2010!X$7:X$732,EUROSTAT_VBE_IND_2010!$B$7:$B$732,$D401,EUROSTAT_VBE_IND_2010!$C$7:$C$732,"*"&amp;RIGHT($A401,3)&amp;"*",EUROSTAT_VBE_IND_2010!$D$7:$D$732,"*"))/1000</f>
        <v>1.619</v>
      </c>
      <c r="AB403" s="795">
        <f>(SUMIFS(EUROSTAT_VBE_IND_2010!AA$7:AA$732,EUROSTAT_VBE_IND_2010!$B$7:$B$732,$D401,EUROSTAT_VBE_IND_2010!$C$7:$C$732,"*"&amp;RIGHT($A401,3)&amp;"*",EUROSTAT_VBE_IND_2010!$D$7:$D$732,"*"))/1000</f>
        <v>0</v>
      </c>
      <c r="AC403" s="795">
        <f>(SUMIFS(EUROSTAT_VBE_IND_2010!AB$7:AB$732,EUROSTAT_VBE_IND_2010!$B$7:$B$732,$D401,EUROSTAT_VBE_IND_2010!$C$7:$C$732,"*"&amp;RIGHT($A401,3)&amp;"*",EUROSTAT_VBE_IND_2010!$D$7:$D$732,"*"))/1000</f>
        <v>21.603</v>
      </c>
      <c r="AD403" s="795">
        <f>(SUMIFS(EUROSTAT_VBE_IND_2010!AC$7:AC$732,EUROSTAT_VBE_IND_2010!$B$7:$B$732,$D401,EUROSTAT_VBE_IND_2010!$C$7:$C$732,"*"&amp;RIGHT($A401,3)&amp;"*",EUROSTAT_VBE_IND_2010!$D$7:$D$732,"*"))/1000</f>
        <v>10.716</v>
      </c>
      <c r="AE403" s="795">
        <f>(SUMIFS(EUROSTAT_VBE_IND_2010!AD$7:AD$732,EUROSTAT_VBE_IND_2010!$B$7:$B$732,$D401,EUROSTAT_VBE_IND_2010!$C$7:$C$732,"*"&amp;RIGHT($A401,3)&amp;"*",EUROSTAT_VBE_IND_2010!$D$7:$D$732,"*"))/1000</f>
        <v>10.103</v>
      </c>
      <c r="AF403" s="795">
        <f>(SUMIFS(EUROSTAT_VBE_IND_2010!AE$7:AE$732,EUROSTAT_VBE_IND_2010!$B$7:$B$732,$D401,EUROSTAT_VBE_IND_2010!$C$7:$C$732,"*"&amp;RIGHT($A401,3)&amp;"*",EUROSTAT_VBE_IND_2010!$D$7:$D$732,"*"))/1000</f>
        <v>10.353</v>
      </c>
      <c r="AG403" s="795">
        <f>(SUMIFS(EUROSTAT_VBE_IND_2010!AF$7:AF$732,EUROSTAT_VBE_IND_2010!$B$7:$B$732,$D401,EUROSTAT_VBE_IND_2010!$C$7:$C$732,"*"&amp;RIGHT($A401,3)&amp;"*",EUROSTAT_VBE_IND_2010!$D$7:$D$732,"*"))/1000</f>
        <v>17.127</v>
      </c>
      <c r="AH403" s="795">
        <f>(SUMIFS(EUROSTAT_VBE_IND_2010!AH$7:AH$732,EUROSTAT_VBE_IND_2010!$B$7:$B$732,$D401,EUROSTAT_VBE_IND_2010!$C$7:$C$732,"*"&amp;RIGHT($A401,3)&amp;"*",EUROSTAT_VBE_IND_2010!$D$7:$D$732,"*"))/1000</f>
        <v>5.954</v>
      </c>
      <c r="AI403" s="795">
        <f>(SUMIFS(EUROSTAT_VBE_IND_2010!AI$7:AI$732,EUROSTAT_VBE_IND_2010!$B$7:$B$732,$D401,EUROSTAT_VBE_IND_2010!$C$7:$C$732,"*"&amp;RIGHT($A401,3)&amp;"*",EUROSTAT_VBE_IND_2010!$D$7:$D$732,"*"))/1000</f>
        <v>1.528</v>
      </c>
      <c r="AJ403" s="795">
        <f>(SUMIFS(EUROSTAT_VBE_IND_2010!AJ$7:AJ$732,EUROSTAT_VBE_IND_2010!$B$7:$B$732,$D401,EUROSTAT_VBE_IND_2010!$C$7:$C$732,"*"&amp;RIGHT($A401,3)&amp;"*",EUROSTAT_VBE_IND_2010!$D$7:$D$732,"*"))/1000</f>
        <v>2.292</v>
      </c>
      <c r="AK403" s="795">
        <f>(SUMIFS(EUROSTAT_VBE_IND_2010!AK$7:AK$732,EUROSTAT_VBE_IND_2010!$B$7:$B$732,$D401,EUROSTAT_VBE_IND_2010!$C$7:$C$732,"*"&amp;RIGHT($A401,3)&amp;"*",EUROSTAT_VBE_IND_2010!$D$7:$D$732,"*"))/1000</f>
        <v>13.397</v>
      </c>
      <c r="AL403" s="875">
        <f>SUMIFS('IEA Bal_AL-IND'!$D$331:$D$345,'IEA Bal_AL-IND'!$A$331:$A$345,"*"&amp;RIGHT($B403,8))</f>
        <v>0.339</v>
      </c>
      <c r="AM403" s="875">
        <f>SUMIFS('IEA Bal_BA-IND'!$D$331:$D$345,'IEA Bal_BA-IND'!$A$331:$A$345,"*"&amp;RIGHT($B403,8))</f>
        <v>0.45728</v>
      </c>
      <c r="AN403" s="875">
        <f>SUMIFS('IEA Bal_KS-IND'!$D$331:$D$345,'IEA Bal_KS-IND'!$A$331:$A$345,"*"&amp;RIGHT($B403,8))</f>
        <v>0</v>
      </c>
      <c r="AO403" s="795">
        <f>(SUMIFS(EUROSTAT_VBE_IND_2010!Y$7:Y$732,EUROSTAT_VBE_IND_2010!$B$7:$B$732,$D401,EUROSTAT_VBE_IND_2010!$C$7:$C$732,"*"&amp;RIGHT($A401,3)&amp;"*",EUROSTAT_VBE_IND_2010!$D$7:$D$732,"*"))/1000</f>
        <v>0</v>
      </c>
      <c r="AP403" s="795">
        <f>(SUMIFS(EUROSTAT_VBE_IND_2010!Z$7:Z$732,EUROSTAT_VBE_IND_2010!$B$7:$B$732,$D401,EUROSTAT_VBE_IND_2010!$C$7:$C$732,"*"&amp;RIGHT($A401,3)&amp;"*",EUROSTAT_VBE_IND_2010!$D$7:$D$732,"*"))/1000</f>
        <v>0.399</v>
      </c>
      <c r="AQ403" s="795">
        <f>(SUMIFS(EUROSTAT_VBE_IND_2010!AG$7:AG$732,EUROSTAT_VBE_IND_2010!$B$7:$B$732,$D401,EUROSTAT_VBE_IND_2010!$C$7:$C$732,"*"&amp;RIGHT($A401,3)&amp;"*",EUROSTAT_VBE_IND_2010!$D$7:$D$732,"*"))/1000</f>
        <v>0.82</v>
      </c>
    </row>
    <row r="404" spans="2:43">
      <c r="B404" s="28"/>
      <c r="F404" s="241"/>
      <c r="G404" s="795"/>
      <c r="H404" s="795"/>
      <c r="I404" s="795"/>
      <c r="K404" s="795"/>
      <c r="L404" s="795"/>
      <c r="M404" s="795"/>
      <c r="N404" s="795"/>
      <c r="O404" s="795"/>
      <c r="P404" s="795"/>
      <c r="Q404" s="795"/>
      <c r="R404" s="795"/>
      <c r="S404" s="795"/>
      <c r="T404" s="795"/>
      <c r="U404" s="795"/>
      <c r="V404" s="795"/>
      <c r="W404" s="795"/>
      <c r="X404" s="795"/>
      <c r="Y404" s="795"/>
      <c r="Z404" s="795"/>
      <c r="AA404" s="795"/>
      <c r="AB404" s="795"/>
      <c r="AC404" s="795"/>
      <c r="AD404" s="795"/>
      <c r="AE404" s="795"/>
      <c r="AF404" s="795"/>
      <c r="AG404" s="795"/>
      <c r="AH404" s="795"/>
      <c r="AI404" s="795"/>
      <c r="AJ404" s="795"/>
      <c r="AK404" s="795"/>
      <c r="AO404" s="795"/>
      <c r="AP404" s="795"/>
      <c r="AQ404" s="795"/>
    </row>
    <row r="405" spans="2:43">
      <c r="B405" s="28"/>
      <c r="F405" s="241"/>
      <c r="G405" s="795"/>
      <c r="H405" s="795"/>
      <c r="I405" s="795"/>
      <c r="K405" s="795"/>
      <c r="L405" s="795"/>
      <c r="M405" s="795"/>
      <c r="N405" s="795"/>
      <c r="O405" s="795"/>
      <c r="P405" s="795"/>
      <c r="Q405" s="795"/>
      <c r="R405" s="795"/>
      <c r="S405" s="795"/>
      <c r="T405" s="795"/>
      <c r="U405" s="795"/>
      <c r="V405" s="795"/>
      <c r="W405" s="795"/>
      <c r="X405" s="795"/>
      <c r="Y405" s="795"/>
      <c r="Z405" s="795"/>
      <c r="AA405" s="795"/>
      <c r="AB405" s="795"/>
      <c r="AC405" s="795"/>
      <c r="AD405" s="795"/>
      <c r="AE405" s="795"/>
      <c r="AF405" s="795"/>
      <c r="AG405" s="795"/>
      <c r="AH405" s="795"/>
      <c r="AI405" s="795"/>
      <c r="AJ405" s="795"/>
      <c r="AK405" s="795"/>
      <c r="AO405" s="795"/>
      <c r="AP405" s="795"/>
      <c r="AQ405" s="795"/>
    </row>
    <row r="406" spans="1:43">
      <c r="A406" s="876" t="s">
        <v>284</v>
      </c>
      <c r="B406" s="876" t="s">
        <v>285</v>
      </c>
      <c r="C406" t="s">
        <v>131</v>
      </c>
      <c r="D406" t="s">
        <v>286</v>
      </c>
      <c r="E406" t="s">
        <v>287</v>
      </c>
      <c r="F406" t="s">
        <v>288</v>
      </c>
      <c r="G406" t="str">
        <f>EUROSTAT_VBE_IND_2010!E$6</f>
        <v>AT</v>
      </c>
      <c r="H406" t="str">
        <f>EUROSTAT_VBE_IND_2010!F$6</f>
        <v>BE</v>
      </c>
      <c r="I406" t="str">
        <f>EUROSTAT_VBE_IND_2010!G$6</f>
        <v>BG</v>
      </c>
      <c r="J406" t="s">
        <v>289</v>
      </c>
      <c r="K406" t="str">
        <f>EUROSTAT_VBE_IND_2010!H$6</f>
        <v>CY</v>
      </c>
      <c r="L406" t="str">
        <f>EUROSTAT_VBE_IND_2010!I$6</f>
        <v>CZ</v>
      </c>
      <c r="M406" t="str">
        <f>EUROSTAT_VBE_IND_2010!J$6</f>
        <v>DE</v>
      </c>
      <c r="N406" t="str">
        <f>EUROSTAT_VBE_IND_2010!K$6</f>
        <v>DK</v>
      </c>
      <c r="O406" t="str">
        <f>EUROSTAT_VBE_IND_2010!L$6</f>
        <v>EE</v>
      </c>
      <c r="P406" t="str">
        <f>EUROSTAT_VBE_IND_2010!M$6</f>
        <v>EL</v>
      </c>
      <c r="Q406" t="str">
        <f>EUROSTAT_VBE_IND_2010!N$6</f>
        <v>ES</v>
      </c>
      <c r="R406" t="str">
        <f>EUROSTAT_VBE_IND_2010!O$6</f>
        <v>FI</v>
      </c>
      <c r="S406" t="str">
        <f>EUROSTAT_VBE_IND_2010!P$6</f>
        <v>FR</v>
      </c>
      <c r="T406" t="str">
        <f>EUROSTAT_VBE_IND_2010!Q$6</f>
        <v>HR</v>
      </c>
      <c r="U406" t="str">
        <f>EUROSTAT_VBE_IND_2010!R$6</f>
        <v>HU</v>
      </c>
      <c r="V406" t="str">
        <f>EUROSTAT_VBE_IND_2010!S$6</f>
        <v>IE</v>
      </c>
      <c r="W406" t="str">
        <f>EUROSTAT_VBE_IND_2010!T$6</f>
        <v>IS</v>
      </c>
      <c r="X406" t="str">
        <f>EUROSTAT_VBE_IND_2010!U$6</f>
        <v>IT</v>
      </c>
      <c r="Y406" t="str">
        <f>EUROSTAT_VBE_IND_2010!V$6</f>
        <v>LT</v>
      </c>
      <c r="Z406" t="str">
        <f>EUROSTAT_VBE_IND_2010!W$6</f>
        <v>LU</v>
      </c>
      <c r="AA406" t="str">
        <f>EUROSTAT_VBE_IND_2010!X$6</f>
        <v>LV</v>
      </c>
      <c r="AB406" t="str">
        <f>EUROSTAT_VBE_IND_2010!AA$6</f>
        <v>MT</v>
      </c>
      <c r="AC406" t="str">
        <f>EUROSTAT_VBE_IND_2010!AB$6</f>
        <v>NL</v>
      </c>
      <c r="AD406" t="str">
        <f>EUROSTAT_VBE_IND_2010!AC$6</f>
        <v>NO</v>
      </c>
      <c r="AE406" t="str">
        <f>EUROSTAT_VBE_IND_2010!AD$6</f>
        <v>PL</v>
      </c>
      <c r="AF406" t="str">
        <f>EUROSTAT_VBE_IND_2010!AE$6</f>
        <v>PT</v>
      </c>
      <c r="AG406" t="str">
        <f>EUROSTAT_VBE_IND_2010!AF$6</f>
        <v>RO</v>
      </c>
      <c r="AH406" t="str">
        <f>EUROSTAT_VBE_IND_2010!AH$6</f>
        <v>SE</v>
      </c>
      <c r="AI406" t="str">
        <f>EUROSTAT_VBE_IND_2010!AI$6</f>
        <v>SI</v>
      </c>
      <c r="AJ406" t="str">
        <f>EUROSTAT_VBE_IND_2010!AJ$6</f>
        <v>SK</v>
      </c>
      <c r="AK406" t="str">
        <f>EUROSTAT_VBE_IND_2010!AK$6</f>
        <v>UK</v>
      </c>
      <c r="AL406" t="s">
        <v>290</v>
      </c>
      <c r="AM406" t="s">
        <v>291</v>
      </c>
      <c r="AN406" t="s">
        <v>292</v>
      </c>
      <c r="AO406" t="str">
        <f>EUROSTAT_VBE_IND_2010!Y$6</f>
        <v>ME</v>
      </c>
      <c r="AP406" t="str">
        <f>EUROSTAT_VBE_IND_2010!Z$6</f>
        <v>MK</v>
      </c>
      <c r="AQ406" t="str">
        <f>EUROSTAT_VBE_IND_2010!AG$6</f>
        <v>RS</v>
      </c>
    </row>
    <row r="407" spans="1:43">
      <c r="A407" t="str">
        <f>LEFT(EUROSTAT_VBE_IND_2010!$C$681,8)</f>
        <v>B_101853</v>
      </c>
      <c r="B407" s="28" t="s">
        <v>307</v>
      </c>
      <c r="C407" t="s">
        <v>293</v>
      </c>
      <c r="D407" t="s">
        <v>126</v>
      </c>
      <c r="E407" t="s">
        <v>228</v>
      </c>
      <c r="F407" t="s">
        <v>229</v>
      </c>
      <c r="G407" s="17">
        <f>(SUMIFS(EUROSTAT_VBE_IND_2010!E$7:E$732,EUROSTAT_VBE_IND_2010!$B$7:$B$732,$D407,EUROSTAT_VBE_IND_2010!$C$7:$C$732,"*"&amp;RIGHT($A407,3)&amp;"*",EUROSTAT_VBE_IND_2010!$D$7:$D$732,"211*"))/1000</f>
        <v>0</v>
      </c>
      <c r="H407" s="17">
        <f>(SUMIFS(EUROSTAT_VBE_IND_2010!F$7:F$732,EUROSTAT_VBE_IND_2010!$B$7:$B$732,$D407,EUROSTAT_VBE_IND_2010!$C$7:$C$732,"*"&amp;RIGHT($A407,3)&amp;"*",EUROSTAT_VBE_IND_2010!$D$7:$D$732,"211*"))/1000</f>
        <v>0.655</v>
      </c>
      <c r="I407" s="17">
        <f>(SUMIFS(EUROSTAT_VBE_IND_2010!G$7:G$732,EUROSTAT_VBE_IND_2010!$B$7:$B$732,$D407,EUROSTAT_VBE_IND_2010!$C$7:$C$732,"*"&amp;RIGHT($A407,3)&amp;"*",EUROSTAT_VBE_IND_2010!$D$7:$D$732,"211*"))/1000</f>
        <v>0</v>
      </c>
      <c r="J407" s="198">
        <f>SUMIFS('IEA Bal_CH-IND'!$D$30:$D$329,'IEA Bal_CH-IND'!$A$30:$A$329,"*"&amp;RIGHT($B407,8),'IEA Bal_CH-IND'!$C$30:$C$329,'Aggregated Balance-IND_2010'!$E407)</f>
        <v>0</v>
      </c>
      <c r="K407" s="17">
        <f>(SUMIFS(EUROSTAT_VBE_IND_2010!H$7:H$732,EUROSTAT_VBE_IND_2010!$B$7:$B$732,$D407,EUROSTAT_VBE_IND_2010!$C$7:$C$732,"*"&amp;RIGHT($A407,3)&amp;"*",EUROSTAT_VBE_IND_2010!$D$7:$D$732,"211*"))/1000</f>
        <v>0</v>
      </c>
      <c r="L407" s="17">
        <f>(SUMIFS(EUROSTAT_VBE_IND_2010!I$7:I$732,EUROSTAT_VBE_IND_2010!$B$7:$B$732,$D407,EUROSTAT_VBE_IND_2010!$C$7:$C$732,"*"&amp;RIGHT($A407,3)&amp;"*",EUROSTAT_VBE_IND_2010!$D$7:$D$732,"211*"))/1000</f>
        <v>0</v>
      </c>
      <c r="M407" s="17">
        <f>(SUMIFS(EUROSTAT_VBE_IND_2010!J$7:J$732,EUROSTAT_VBE_IND_2010!$B$7:$B$732,$D407,EUROSTAT_VBE_IND_2010!$C$7:$C$732,"*"&amp;RIGHT($A407,3)&amp;"*",EUROSTAT_VBE_IND_2010!$D$7:$D$732,"211*"))/1000</f>
        <v>0</v>
      </c>
      <c r="N407" s="17">
        <f>(SUMIFS(EUROSTAT_VBE_IND_2010!K$7:K$732,EUROSTAT_VBE_IND_2010!$B$7:$B$732,$D407,EUROSTAT_VBE_IND_2010!$C$7:$C$732,"*"&amp;RIGHT($A407,3)&amp;"*",EUROSTAT_VBE_IND_2010!$D$7:$D$732,"211*"))/1000</f>
        <v>0</v>
      </c>
      <c r="O407" s="17">
        <f>(SUMIFS(EUROSTAT_VBE_IND_2010!L$7:L$732,EUROSTAT_VBE_IND_2010!$B$7:$B$732,$D407,EUROSTAT_VBE_IND_2010!$C$7:$C$732,"*"&amp;RIGHT($A407,3)&amp;"*",EUROSTAT_VBE_IND_2010!$D$7:$D$732,"211*"))/1000</f>
        <v>0</v>
      </c>
      <c r="P407" s="17">
        <f>(SUMIFS(EUROSTAT_VBE_IND_2010!M$7:M$732,EUROSTAT_VBE_IND_2010!$B$7:$B$732,$D407,EUROSTAT_VBE_IND_2010!$C$7:$C$732,"*"&amp;RIGHT($A407,3)&amp;"*",EUROSTAT_VBE_IND_2010!$D$7:$D$732,"211*"))/1000</f>
        <v>0.215</v>
      </c>
      <c r="Q407" s="17">
        <f>(SUMIFS(EUROSTAT_VBE_IND_2010!N$7:N$732,EUROSTAT_VBE_IND_2010!$B$7:$B$732,$D407,EUROSTAT_VBE_IND_2010!$C$7:$C$732,"*"&amp;RIGHT($A407,3)&amp;"*",EUROSTAT_VBE_IND_2010!$D$7:$D$732,"211*"))/1000</f>
        <v>0</v>
      </c>
      <c r="R407" s="17">
        <f>(SUMIFS(EUROSTAT_VBE_IND_2010!O$7:O$732,EUROSTAT_VBE_IND_2010!$B$7:$B$732,$D407,EUROSTAT_VBE_IND_2010!$C$7:$C$732,"*"&amp;RIGHT($A407,3)&amp;"*",EUROSTAT_VBE_IND_2010!$D$7:$D$732,"211*"))/1000</f>
        <v>0</v>
      </c>
      <c r="S407" s="17">
        <f>(SUMIFS(EUROSTAT_VBE_IND_2010!P$7:P$732,EUROSTAT_VBE_IND_2010!$B$7:$B$732,$D407,EUROSTAT_VBE_IND_2010!$C$7:$C$732,"*"&amp;RIGHT($A407,3)&amp;"*",EUROSTAT_VBE_IND_2010!$D$7:$D$732,"211*"))/1000</f>
        <v>0</v>
      </c>
      <c r="T407" s="17">
        <f>(SUMIFS(EUROSTAT_VBE_IND_2010!Q$7:Q$732,EUROSTAT_VBE_IND_2010!$B$7:$B$732,$D407,EUROSTAT_VBE_IND_2010!$C$7:$C$732,"*"&amp;RIGHT($A407,3)&amp;"*",EUROSTAT_VBE_IND_2010!$D$7:$D$732,"211*"))/1000</f>
        <v>0</v>
      </c>
      <c r="U407" s="17">
        <f>(SUMIFS(EUROSTAT_VBE_IND_2010!R$7:R$732,EUROSTAT_VBE_IND_2010!$B$7:$B$732,$D407,EUROSTAT_VBE_IND_2010!$C$7:$C$732,"*"&amp;RIGHT($A407,3)&amp;"*",EUROSTAT_VBE_IND_2010!$D$7:$D$732,"211*"))/1000</f>
        <v>0</v>
      </c>
      <c r="V407" s="17">
        <f>(SUMIFS(EUROSTAT_VBE_IND_2010!S$7:S$732,EUROSTAT_VBE_IND_2010!$B$7:$B$732,$D407,EUROSTAT_VBE_IND_2010!$C$7:$C$732,"*"&amp;RIGHT($A407,3)&amp;"*",EUROSTAT_VBE_IND_2010!$D$7:$D$732,"211*"))/1000</f>
        <v>0</v>
      </c>
      <c r="W407" s="17">
        <f>(SUMIFS(EUROSTAT_VBE_IND_2010!T$7:T$732,EUROSTAT_VBE_IND_2010!$B$7:$B$732,$D407,EUROSTAT_VBE_IND_2010!$C$7:$C$732,"*"&amp;RIGHT($A407,3)&amp;"*",EUROSTAT_VBE_IND_2010!$D$7:$D$732,"211*"))/1000</f>
        <v>0</v>
      </c>
      <c r="X407" s="17">
        <f>(SUMIFS(EUROSTAT_VBE_IND_2010!U$7:U$732,EUROSTAT_VBE_IND_2010!$B$7:$B$732,$D407,EUROSTAT_VBE_IND_2010!$C$7:$C$732,"*"&amp;RIGHT($A407,3)&amp;"*",EUROSTAT_VBE_IND_2010!$D$7:$D$732,"211*"))/1000</f>
        <v>0</v>
      </c>
      <c r="Y407" s="17">
        <f>(SUMIFS(EUROSTAT_VBE_IND_2010!V$7:V$732,EUROSTAT_VBE_IND_2010!$B$7:$B$732,$D407,EUROSTAT_VBE_IND_2010!$C$7:$C$732,"*"&amp;RIGHT($A407,3)&amp;"*",EUROSTAT_VBE_IND_2010!$D$7:$D$732,"211*"))/1000</f>
        <v>0</v>
      </c>
      <c r="Z407" s="17">
        <f>(SUMIFS(EUROSTAT_VBE_IND_2010!W$7:W$732,EUROSTAT_VBE_IND_2010!$B$7:$B$732,$D407,EUROSTAT_VBE_IND_2010!$C$7:$C$732,"*"&amp;RIGHT($A407,3)&amp;"*",EUROSTAT_VBE_IND_2010!$D$7:$D$732,"211*"))/1000</f>
        <v>0</v>
      </c>
      <c r="AA407" s="17">
        <f>(SUMIFS(EUROSTAT_VBE_IND_2010!X$7:X$732,EUROSTAT_VBE_IND_2010!$B$7:$B$732,$D407,EUROSTAT_VBE_IND_2010!$C$7:$C$732,"*"&amp;RIGHT($A407,3)&amp;"*",EUROSTAT_VBE_IND_2010!$D$7:$D$732,"211*"))/1000</f>
        <v>0</v>
      </c>
      <c r="AB407" s="17">
        <f>(SUMIFS(EUROSTAT_VBE_IND_2010!AA$7:AA$732,EUROSTAT_VBE_IND_2010!$B$7:$B$732,$D407,EUROSTAT_VBE_IND_2010!$C$7:$C$732,"*"&amp;RIGHT($A407,3)&amp;"*",EUROSTAT_VBE_IND_2010!$D$7:$D$732,"211*"))/1000</f>
        <v>0</v>
      </c>
      <c r="AC407" s="17">
        <f>(SUMIFS(EUROSTAT_VBE_IND_2010!AB$7:AB$732,EUROSTAT_VBE_IND_2010!$B$7:$B$732,$D407,EUROSTAT_VBE_IND_2010!$C$7:$C$732,"*"&amp;RIGHT($A407,3)&amp;"*",EUROSTAT_VBE_IND_2010!$D$7:$D$732,"211*"))/1000</f>
        <v>0</v>
      </c>
      <c r="AD407" s="17">
        <f>(SUMIFS(EUROSTAT_VBE_IND_2010!AC$7:AC$732,EUROSTAT_VBE_IND_2010!$B$7:$B$732,$D407,EUROSTAT_VBE_IND_2010!$C$7:$C$732,"*"&amp;RIGHT($A407,3)&amp;"*",EUROSTAT_VBE_IND_2010!$D$7:$D$732,"211*"))/1000</f>
        <v>0</v>
      </c>
      <c r="AE407" s="17">
        <f>(SUMIFS(EUROSTAT_VBE_IND_2010!AD$7:AD$732,EUROSTAT_VBE_IND_2010!$B$7:$B$732,$D407,EUROSTAT_VBE_IND_2010!$C$7:$C$732,"*"&amp;RIGHT($A407,3)&amp;"*",EUROSTAT_VBE_IND_2010!$D$7:$D$732,"211*"))/1000</f>
        <v>2.632</v>
      </c>
      <c r="AF407" s="17">
        <f>(SUMIFS(EUROSTAT_VBE_IND_2010!AE$7:AE$732,EUROSTAT_VBE_IND_2010!$B$7:$B$732,$D407,EUROSTAT_VBE_IND_2010!$C$7:$C$732,"*"&amp;RIGHT($A407,3)&amp;"*",EUROSTAT_VBE_IND_2010!$D$7:$D$732,"211*"))/1000</f>
        <v>0</v>
      </c>
      <c r="AG407" s="17">
        <f>(SUMIFS(EUROSTAT_VBE_IND_2010!AF$7:AF$732,EUROSTAT_VBE_IND_2010!$B$7:$B$732,$D407,EUROSTAT_VBE_IND_2010!$C$7:$C$732,"*"&amp;RIGHT($A407,3)&amp;"*",EUROSTAT_VBE_IND_2010!$D$7:$D$732,"211*"))/1000</f>
        <v>0</v>
      </c>
      <c r="AH407" s="17">
        <f>(SUMIFS(EUROSTAT_VBE_IND_2010!AH$7:AH$732,EUROSTAT_VBE_IND_2010!$B$7:$B$732,$D407,EUROSTAT_VBE_IND_2010!$C$7:$C$732,"*"&amp;RIGHT($A407,3)&amp;"*",EUROSTAT_VBE_IND_2010!$D$7:$D$732,"211*"))/1000</f>
        <v>0</v>
      </c>
      <c r="AI407" s="17">
        <f>(SUMIFS(EUROSTAT_VBE_IND_2010!AI$7:AI$732,EUROSTAT_VBE_IND_2010!$B$7:$B$732,$D407,EUROSTAT_VBE_IND_2010!$C$7:$C$732,"*"&amp;RIGHT($A407,3)&amp;"*",EUROSTAT_VBE_IND_2010!$D$7:$D$732,"211*"))/1000</f>
        <v>0</v>
      </c>
      <c r="AJ407" s="17">
        <f>(SUMIFS(EUROSTAT_VBE_IND_2010!AJ$7:AJ$732,EUROSTAT_VBE_IND_2010!$B$7:$B$732,$D407,EUROSTAT_VBE_IND_2010!$C$7:$C$732,"*"&amp;RIGHT($A407,3)&amp;"*",EUROSTAT_VBE_IND_2010!$D$7:$D$732,"211*"))/1000</f>
        <v>0</v>
      </c>
      <c r="AK407" s="17">
        <f>(SUMIFS(EUROSTAT_VBE_IND_2010!AK$7:AK$732,EUROSTAT_VBE_IND_2010!$B$7:$B$732,$D407,EUROSTAT_VBE_IND_2010!$C$7:$C$732,"*"&amp;RIGHT($A407,3)&amp;"*",EUROSTAT_VBE_IND_2010!$D$7:$D$732,"211*"))/1000</f>
        <v>4.892</v>
      </c>
      <c r="AL407" s="198">
        <f>SUMIFS('IEA Bal_AL-IND'!$D$30:$D$329,'IEA Bal_AL-IND'!$A$30:$A$329,"*"&amp;RIGHT($B407,8),'IEA Bal_AL-IND'!$C$30:$C$329,'Aggregated Balance-IND_2010'!$E407)</f>
        <v>0</v>
      </c>
      <c r="AM407" s="198">
        <f>SUMIFS('IEA Bal_BA-IND'!$D$30:$D$329,'IEA Bal_BA-IND'!$A$30:$A$329,"*"&amp;RIGHT($B407,8),'IEA Bal_BA-IND'!$C$30:$C$329,'Aggregated Balance-IND_2010'!$E407)</f>
        <v>0</v>
      </c>
      <c r="AN407" s="198">
        <f>SUMIFS('IEA Bal_KS-IND'!$D$30:$D$329,'IEA Bal_KS-IND'!$A$30:$A$329,"*"&amp;RIGHT($B407,8),'IEA Bal_KS-IND'!$C$30:$C$329,'Aggregated Balance-IND_2010'!$E407)</f>
        <v>0</v>
      </c>
      <c r="AO407" s="17">
        <f>(SUMIFS(EUROSTAT_VBE_IND_2010!Y$7:Y$732,EUROSTAT_VBE_IND_2010!$B$7:$B$732,$D407,EUROSTAT_VBE_IND_2010!$C$7:$C$732,"*"&amp;RIGHT($A407,3)&amp;"*",EUROSTAT_VBE_IND_2010!$D$7:$D$732,"211*"))/1000</f>
        <v>0</v>
      </c>
      <c r="AP407" s="17">
        <f>(SUMIFS(EUROSTAT_VBE_IND_2010!Z$7:Z$732,EUROSTAT_VBE_IND_2010!$B$7:$B$732,$D407,EUROSTAT_VBE_IND_2010!$C$7:$C$732,"*"&amp;RIGHT($A407,3)&amp;"*",EUROSTAT_VBE_IND_2010!$D$7:$D$732,"211*"))/1000</f>
        <v>0</v>
      </c>
      <c r="AQ407" s="17">
        <f>(SUMIFS(EUROSTAT_VBE_IND_2010!AG$7:AG$732,EUROSTAT_VBE_IND_2010!$B$7:$B$732,$D407,EUROSTAT_VBE_IND_2010!$C$7:$C$732,"*"&amp;RIGHT($A407,3)&amp;"*",EUROSTAT_VBE_IND_2010!$D$7:$D$732,"211*"))/1000</f>
        <v>0</v>
      </c>
    </row>
    <row r="408" spans="1:43">
      <c r="A408" t="str">
        <f>LEFT(EUROSTAT_VBE_IND_2010!$C$681,8)</f>
        <v>B_101853</v>
      </c>
      <c r="B408" s="28" t="s">
        <v>307</v>
      </c>
      <c r="C408" t="s">
        <v>293</v>
      </c>
      <c r="D408" t="s">
        <v>126</v>
      </c>
      <c r="E408" t="s">
        <v>230</v>
      </c>
      <c r="F408" t="s">
        <v>250</v>
      </c>
      <c r="G408" s="17">
        <f>(SUMIFS(EUROSTAT_VBE_IND_2010!E$7:E$732,EUROSTAT_VBE_IND_2010!$B$7:$B$732,$D408,EUROSTAT_VBE_IND_2010!$C$7:$C$732,"*"&amp;RIGHT($A408,3)&amp;"*",EUROSTAT_VBE_IND_2010!$D$7:$D$732,"2210*"))/1000+(SUMIFS(EUROSTAT_VBE_IND_2010!E$7:E$732,EUROSTAT_VBE_IND_2010!$B$7:$B$732,$D408,EUROSTAT_VBE_IND_2010!$C$7:$C$732,"*"&amp;RIGHT($A408,3)&amp;"*",EUROSTAT_VBE_IND_2010!$D$7:$D$732,"23*"))/1000+(SUMIFS(EUROSTAT_VBE_IND_2010!E$7:E$732,EUROSTAT_VBE_IND_2010!$B$7:$B$732,$D408,EUROSTAT_VBE_IND_2010!$C$7:$C$732,"*"&amp;RIGHT($A408,3)&amp;"*",EUROSTAT_VBE_IND_2010!$D$7:$D$732,"5544*"))/1000</f>
        <v>0</v>
      </c>
      <c r="H408" s="17">
        <f>(SUMIFS(EUROSTAT_VBE_IND_2010!F$7:F$732,EUROSTAT_VBE_IND_2010!$B$7:$B$732,$D408,EUROSTAT_VBE_IND_2010!$C$7:$C$732,"*"&amp;RIGHT($A408,3)&amp;"*",EUROSTAT_VBE_IND_2010!$D$7:$D$732,"2210*"))/1000+(SUMIFS(EUROSTAT_VBE_IND_2010!F$7:F$732,EUROSTAT_VBE_IND_2010!$B$7:$B$732,$D408,EUROSTAT_VBE_IND_2010!$C$7:$C$732,"*"&amp;RIGHT($A408,3)&amp;"*",EUROSTAT_VBE_IND_2010!$D$7:$D$732,"23*"))/1000+(SUMIFS(EUROSTAT_VBE_IND_2010!F$7:F$732,EUROSTAT_VBE_IND_2010!$B$7:$B$732,$D408,EUROSTAT_VBE_IND_2010!$C$7:$C$732,"*"&amp;RIGHT($A408,3)&amp;"*",EUROSTAT_VBE_IND_2010!$D$7:$D$732,"5544*"))/1000</f>
        <v>0</v>
      </c>
      <c r="I408" s="17">
        <f>(SUMIFS(EUROSTAT_VBE_IND_2010!G$7:G$732,EUROSTAT_VBE_IND_2010!$B$7:$B$732,$D408,EUROSTAT_VBE_IND_2010!$C$7:$C$732,"*"&amp;RIGHT($A408,3)&amp;"*",EUROSTAT_VBE_IND_2010!$D$7:$D$732,"2210*"))/1000+(SUMIFS(EUROSTAT_VBE_IND_2010!G$7:G$732,EUROSTAT_VBE_IND_2010!$B$7:$B$732,$D408,EUROSTAT_VBE_IND_2010!$C$7:$C$732,"*"&amp;RIGHT($A408,3)&amp;"*",EUROSTAT_VBE_IND_2010!$D$7:$D$732,"23*"))/1000+(SUMIFS(EUROSTAT_VBE_IND_2010!G$7:G$732,EUROSTAT_VBE_IND_2010!$B$7:$B$732,$D408,EUROSTAT_VBE_IND_2010!$C$7:$C$732,"*"&amp;RIGHT($A408,3)&amp;"*",EUROSTAT_VBE_IND_2010!$D$7:$D$732,"5544*"))/1000</f>
        <v>0</v>
      </c>
      <c r="J408" s="198">
        <f>SUMIFS('IEA Bal_CH-IND'!$D$30:$D$329,'IEA Bal_CH-IND'!$A$30:$A$329,"*"&amp;RIGHT($B408,8),'IEA Bal_CH-IND'!$C$30:$C$329,'Aggregated Balance-IND_2010'!$E408)</f>
        <v>0</v>
      </c>
      <c r="K408" s="17">
        <f>(SUMIFS(EUROSTAT_VBE_IND_2010!H$7:H$732,EUROSTAT_VBE_IND_2010!$B$7:$B$732,$D408,EUROSTAT_VBE_IND_2010!$C$7:$C$732,"*"&amp;RIGHT($A408,3)&amp;"*",EUROSTAT_VBE_IND_2010!$D$7:$D$732,"2210*"))/1000+(SUMIFS(EUROSTAT_VBE_IND_2010!H$7:H$732,EUROSTAT_VBE_IND_2010!$B$7:$B$732,$D408,EUROSTAT_VBE_IND_2010!$C$7:$C$732,"*"&amp;RIGHT($A408,3)&amp;"*",EUROSTAT_VBE_IND_2010!$D$7:$D$732,"23*"))/1000+(SUMIFS(EUROSTAT_VBE_IND_2010!H$7:H$732,EUROSTAT_VBE_IND_2010!$B$7:$B$732,$D408,EUROSTAT_VBE_IND_2010!$C$7:$C$732,"*"&amp;RIGHT($A408,3)&amp;"*",EUROSTAT_VBE_IND_2010!$D$7:$D$732,"5544*"))/1000</f>
        <v>0</v>
      </c>
      <c r="L408" s="17">
        <f>(SUMIFS(EUROSTAT_VBE_IND_2010!I$7:I$732,EUROSTAT_VBE_IND_2010!$B$7:$B$732,$D408,EUROSTAT_VBE_IND_2010!$C$7:$C$732,"*"&amp;RIGHT($A408,3)&amp;"*",EUROSTAT_VBE_IND_2010!$D$7:$D$732,"2210*"))/1000+(SUMIFS(EUROSTAT_VBE_IND_2010!I$7:I$732,EUROSTAT_VBE_IND_2010!$B$7:$B$732,$D408,EUROSTAT_VBE_IND_2010!$C$7:$C$732,"*"&amp;RIGHT($A408,3)&amp;"*",EUROSTAT_VBE_IND_2010!$D$7:$D$732,"23*"))/1000+(SUMIFS(EUROSTAT_VBE_IND_2010!I$7:I$732,EUROSTAT_VBE_IND_2010!$B$7:$B$732,$D408,EUROSTAT_VBE_IND_2010!$C$7:$C$732,"*"&amp;RIGHT($A408,3)&amp;"*",EUROSTAT_VBE_IND_2010!$D$7:$D$732,"5544*"))/1000</f>
        <v>0.101</v>
      </c>
      <c r="M408" s="17">
        <f>(SUMIFS(EUROSTAT_VBE_IND_2010!J$7:J$732,EUROSTAT_VBE_IND_2010!$B$7:$B$732,$D408,EUROSTAT_VBE_IND_2010!$C$7:$C$732,"*"&amp;RIGHT($A408,3)&amp;"*",EUROSTAT_VBE_IND_2010!$D$7:$D$732,"2210*"))/1000+(SUMIFS(EUROSTAT_VBE_IND_2010!J$7:J$732,EUROSTAT_VBE_IND_2010!$B$7:$B$732,$D408,EUROSTAT_VBE_IND_2010!$C$7:$C$732,"*"&amp;RIGHT($A408,3)&amp;"*",EUROSTAT_VBE_IND_2010!$D$7:$D$732,"23*"))/1000+(SUMIFS(EUROSTAT_VBE_IND_2010!J$7:J$732,EUROSTAT_VBE_IND_2010!$B$7:$B$732,$D408,EUROSTAT_VBE_IND_2010!$C$7:$C$732,"*"&amp;RIGHT($A408,3)&amp;"*",EUROSTAT_VBE_IND_2010!$D$7:$D$732,"5544*"))/1000</f>
        <v>0</v>
      </c>
      <c r="N408" s="17">
        <f>(SUMIFS(EUROSTAT_VBE_IND_2010!K$7:K$732,EUROSTAT_VBE_IND_2010!$B$7:$B$732,$D408,EUROSTAT_VBE_IND_2010!$C$7:$C$732,"*"&amp;RIGHT($A408,3)&amp;"*",EUROSTAT_VBE_IND_2010!$D$7:$D$732,"2210*"))/1000+(SUMIFS(EUROSTAT_VBE_IND_2010!K$7:K$732,EUROSTAT_VBE_IND_2010!$B$7:$B$732,$D408,EUROSTAT_VBE_IND_2010!$C$7:$C$732,"*"&amp;RIGHT($A408,3)&amp;"*",EUROSTAT_VBE_IND_2010!$D$7:$D$732,"23*"))/1000+(SUMIFS(EUROSTAT_VBE_IND_2010!K$7:K$732,EUROSTAT_VBE_IND_2010!$B$7:$B$732,$D408,EUROSTAT_VBE_IND_2010!$C$7:$C$732,"*"&amp;RIGHT($A408,3)&amp;"*",EUROSTAT_VBE_IND_2010!$D$7:$D$732,"5544*"))/1000</f>
        <v>0</v>
      </c>
      <c r="O408" s="17">
        <f>(SUMIFS(EUROSTAT_VBE_IND_2010!L$7:L$732,EUROSTAT_VBE_IND_2010!$B$7:$B$732,$D408,EUROSTAT_VBE_IND_2010!$C$7:$C$732,"*"&amp;RIGHT($A408,3)&amp;"*",EUROSTAT_VBE_IND_2010!$D$7:$D$732,"2210*"))/1000+(SUMIFS(EUROSTAT_VBE_IND_2010!L$7:L$732,EUROSTAT_VBE_IND_2010!$B$7:$B$732,$D408,EUROSTAT_VBE_IND_2010!$C$7:$C$732,"*"&amp;RIGHT($A408,3)&amp;"*",EUROSTAT_VBE_IND_2010!$D$7:$D$732,"23*"))/1000+(SUMIFS(EUROSTAT_VBE_IND_2010!L$7:L$732,EUROSTAT_VBE_IND_2010!$B$7:$B$732,$D408,EUROSTAT_VBE_IND_2010!$C$7:$C$732,"*"&amp;RIGHT($A408,3)&amp;"*",EUROSTAT_VBE_IND_2010!$D$7:$D$732,"5544*"))/1000</f>
        <v>0</v>
      </c>
      <c r="P408" s="17">
        <f>(SUMIFS(EUROSTAT_VBE_IND_2010!M$7:M$732,EUROSTAT_VBE_IND_2010!$B$7:$B$732,$D408,EUROSTAT_VBE_IND_2010!$C$7:$C$732,"*"&amp;RIGHT($A408,3)&amp;"*",EUROSTAT_VBE_IND_2010!$D$7:$D$732,"2210*"))/1000+(SUMIFS(EUROSTAT_VBE_IND_2010!M$7:M$732,EUROSTAT_VBE_IND_2010!$B$7:$B$732,$D408,EUROSTAT_VBE_IND_2010!$C$7:$C$732,"*"&amp;RIGHT($A408,3)&amp;"*",EUROSTAT_VBE_IND_2010!$D$7:$D$732,"23*"))/1000+(SUMIFS(EUROSTAT_VBE_IND_2010!M$7:M$732,EUROSTAT_VBE_IND_2010!$B$7:$B$732,$D408,EUROSTAT_VBE_IND_2010!$C$7:$C$732,"*"&amp;RIGHT($A408,3)&amp;"*",EUROSTAT_VBE_IND_2010!$D$7:$D$732,"5544*"))/1000</f>
        <v>0</v>
      </c>
      <c r="Q408" s="17">
        <f>(SUMIFS(EUROSTAT_VBE_IND_2010!N$7:N$732,EUROSTAT_VBE_IND_2010!$B$7:$B$732,$D408,EUROSTAT_VBE_IND_2010!$C$7:$C$732,"*"&amp;RIGHT($A408,3)&amp;"*",EUROSTAT_VBE_IND_2010!$D$7:$D$732,"2210*"))/1000+(SUMIFS(EUROSTAT_VBE_IND_2010!N$7:N$732,EUROSTAT_VBE_IND_2010!$B$7:$B$732,$D408,EUROSTAT_VBE_IND_2010!$C$7:$C$732,"*"&amp;RIGHT($A408,3)&amp;"*",EUROSTAT_VBE_IND_2010!$D$7:$D$732,"23*"))/1000+(SUMIFS(EUROSTAT_VBE_IND_2010!N$7:N$732,EUROSTAT_VBE_IND_2010!$B$7:$B$732,$D408,EUROSTAT_VBE_IND_2010!$C$7:$C$732,"*"&amp;RIGHT($A408,3)&amp;"*",EUROSTAT_VBE_IND_2010!$D$7:$D$732,"5544*"))/1000</f>
        <v>0</v>
      </c>
      <c r="R408" s="17">
        <f>(SUMIFS(EUROSTAT_VBE_IND_2010!O$7:O$732,EUROSTAT_VBE_IND_2010!$B$7:$B$732,$D408,EUROSTAT_VBE_IND_2010!$C$7:$C$732,"*"&amp;RIGHT($A408,3)&amp;"*",EUROSTAT_VBE_IND_2010!$D$7:$D$732,"2210*"))/1000+(SUMIFS(EUROSTAT_VBE_IND_2010!O$7:O$732,EUROSTAT_VBE_IND_2010!$B$7:$B$732,$D408,EUROSTAT_VBE_IND_2010!$C$7:$C$732,"*"&amp;RIGHT($A408,3)&amp;"*",EUROSTAT_VBE_IND_2010!$D$7:$D$732,"23*"))/1000+(SUMIFS(EUROSTAT_VBE_IND_2010!O$7:O$732,EUROSTAT_VBE_IND_2010!$B$7:$B$732,$D408,EUROSTAT_VBE_IND_2010!$C$7:$C$732,"*"&amp;RIGHT($A408,3)&amp;"*",EUROSTAT_VBE_IND_2010!$D$7:$D$732,"5544*"))/1000</f>
        <v>0.01</v>
      </c>
      <c r="S408" s="17">
        <f>(SUMIFS(EUROSTAT_VBE_IND_2010!P$7:P$732,EUROSTAT_VBE_IND_2010!$B$7:$B$732,$D408,EUROSTAT_VBE_IND_2010!$C$7:$C$732,"*"&amp;RIGHT($A408,3)&amp;"*",EUROSTAT_VBE_IND_2010!$D$7:$D$732,"2210*"))/1000+(SUMIFS(EUROSTAT_VBE_IND_2010!P$7:P$732,EUROSTAT_VBE_IND_2010!$B$7:$B$732,$D408,EUROSTAT_VBE_IND_2010!$C$7:$C$732,"*"&amp;RIGHT($A408,3)&amp;"*",EUROSTAT_VBE_IND_2010!$D$7:$D$732,"23*"))/1000+(SUMIFS(EUROSTAT_VBE_IND_2010!P$7:P$732,EUROSTAT_VBE_IND_2010!$B$7:$B$732,$D408,EUROSTAT_VBE_IND_2010!$C$7:$C$732,"*"&amp;RIGHT($A408,3)&amp;"*",EUROSTAT_VBE_IND_2010!$D$7:$D$732,"5544*"))/1000</f>
        <v>0.884</v>
      </c>
      <c r="T408" s="17">
        <f>(SUMIFS(EUROSTAT_VBE_IND_2010!Q$7:Q$732,EUROSTAT_VBE_IND_2010!$B$7:$B$732,$D408,EUROSTAT_VBE_IND_2010!$C$7:$C$732,"*"&amp;RIGHT($A408,3)&amp;"*",EUROSTAT_VBE_IND_2010!$D$7:$D$732,"2210*"))/1000+(SUMIFS(EUROSTAT_VBE_IND_2010!Q$7:Q$732,EUROSTAT_VBE_IND_2010!$B$7:$B$732,$D408,EUROSTAT_VBE_IND_2010!$C$7:$C$732,"*"&amp;RIGHT($A408,3)&amp;"*",EUROSTAT_VBE_IND_2010!$D$7:$D$732,"23*"))/1000+(SUMIFS(EUROSTAT_VBE_IND_2010!Q$7:Q$732,EUROSTAT_VBE_IND_2010!$B$7:$B$732,$D408,EUROSTAT_VBE_IND_2010!$C$7:$C$732,"*"&amp;RIGHT($A408,3)&amp;"*",EUROSTAT_VBE_IND_2010!$D$7:$D$732,"5544*"))/1000</f>
        <v>0</v>
      </c>
      <c r="U408" s="17">
        <f>(SUMIFS(EUROSTAT_VBE_IND_2010!R$7:R$732,EUROSTAT_VBE_IND_2010!$B$7:$B$732,$D408,EUROSTAT_VBE_IND_2010!$C$7:$C$732,"*"&amp;RIGHT($A408,3)&amp;"*",EUROSTAT_VBE_IND_2010!$D$7:$D$732,"2210*"))/1000+(SUMIFS(EUROSTAT_VBE_IND_2010!R$7:R$732,EUROSTAT_VBE_IND_2010!$B$7:$B$732,$D408,EUROSTAT_VBE_IND_2010!$C$7:$C$732,"*"&amp;RIGHT($A408,3)&amp;"*",EUROSTAT_VBE_IND_2010!$D$7:$D$732,"23*"))/1000+(SUMIFS(EUROSTAT_VBE_IND_2010!R$7:R$732,EUROSTAT_VBE_IND_2010!$B$7:$B$732,$D408,EUROSTAT_VBE_IND_2010!$C$7:$C$732,"*"&amp;RIGHT($A408,3)&amp;"*",EUROSTAT_VBE_IND_2010!$D$7:$D$732,"5544*"))/1000</f>
        <v>0</v>
      </c>
      <c r="V408" s="17">
        <f>(SUMIFS(EUROSTAT_VBE_IND_2010!S$7:S$732,EUROSTAT_VBE_IND_2010!$B$7:$B$732,$D408,EUROSTAT_VBE_IND_2010!$C$7:$C$732,"*"&amp;RIGHT($A408,3)&amp;"*",EUROSTAT_VBE_IND_2010!$D$7:$D$732,"2210*"))/1000+(SUMIFS(EUROSTAT_VBE_IND_2010!S$7:S$732,EUROSTAT_VBE_IND_2010!$B$7:$B$732,$D408,EUROSTAT_VBE_IND_2010!$C$7:$C$732,"*"&amp;RIGHT($A408,3)&amp;"*",EUROSTAT_VBE_IND_2010!$D$7:$D$732,"23*"))/1000+(SUMIFS(EUROSTAT_VBE_IND_2010!S$7:S$732,EUROSTAT_VBE_IND_2010!$B$7:$B$732,$D408,EUROSTAT_VBE_IND_2010!$C$7:$C$732,"*"&amp;RIGHT($A408,3)&amp;"*",EUROSTAT_VBE_IND_2010!$D$7:$D$732,"5544*"))/1000</f>
        <v>0</v>
      </c>
      <c r="W408" s="17">
        <f>(SUMIFS(EUROSTAT_VBE_IND_2010!T$7:T$732,EUROSTAT_VBE_IND_2010!$B$7:$B$732,$D408,EUROSTAT_VBE_IND_2010!$C$7:$C$732,"*"&amp;RIGHT($A408,3)&amp;"*",EUROSTAT_VBE_IND_2010!$D$7:$D$732,"2210*"))/1000+(SUMIFS(EUROSTAT_VBE_IND_2010!T$7:T$732,EUROSTAT_VBE_IND_2010!$B$7:$B$732,$D408,EUROSTAT_VBE_IND_2010!$C$7:$C$732,"*"&amp;RIGHT($A408,3)&amp;"*",EUROSTAT_VBE_IND_2010!$D$7:$D$732,"23*"))/1000+(SUMIFS(EUROSTAT_VBE_IND_2010!T$7:T$732,EUROSTAT_VBE_IND_2010!$B$7:$B$732,$D408,EUROSTAT_VBE_IND_2010!$C$7:$C$732,"*"&amp;RIGHT($A408,3)&amp;"*",EUROSTAT_VBE_IND_2010!$D$7:$D$732,"5544*"))/1000</f>
        <v>0</v>
      </c>
      <c r="X408" s="17">
        <f>(SUMIFS(EUROSTAT_VBE_IND_2010!U$7:U$732,EUROSTAT_VBE_IND_2010!$B$7:$B$732,$D408,EUROSTAT_VBE_IND_2010!$C$7:$C$732,"*"&amp;RIGHT($A408,3)&amp;"*",EUROSTAT_VBE_IND_2010!$D$7:$D$732,"2210*"))/1000+(SUMIFS(EUROSTAT_VBE_IND_2010!U$7:U$732,EUROSTAT_VBE_IND_2010!$B$7:$B$732,$D408,EUROSTAT_VBE_IND_2010!$C$7:$C$732,"*"&amp;RIGHT($A408,3)&amp;"*",EUROSTAT_VBE_IND_2010!$D$7:$D$732,"23*"))/1000+(SUMIFS(EUROSTAT_VBE_IND_2010!U$7:U$732,EUROSTAT_VBE_IND_2010!$B$7:$B$732,$D408,EUROSTAT_VBE_IND_2010!$C$7:$C$732,"*"&amp;RIGHT($A408,3)&amp;"*",EUROSTAT_VBE_IND_2010!$D$7:$D$732,"5544*"))/1000</f>
        <v>0</v>
      </c>
      <c r="Y408" s="17">
        <f>(SUMIFS(EUROSTAT_VBE_IND_2010!V$7:V$732,EUROSTAT_VBE_IND_2010!$B$7:$B$732,$D408,EUROSTAT_VBE_IND_2010!$C$7:$C$732,"*"&amp;RIGHT($A408,3)&amp;"*",EUROSTAT_VBE_IND_2010!$D$7:$D$732,"2210*"))/1000+(SUMIFS(EUROSTAT_VBE_IND_2010!V$7:V$732,EUROSTAT_VBE_IND_2010!$B$7:$B$732,$D408,EUROSTAT_VBE_IND_2010!$C$7:$C$732,"*"&amp;RIGHT($A408,3)&amp;"*",EUROSTAT_VBE_IND_2010!$D$7:$D$732,"23*"))/1000+(SUMIFS(EUROSTAT_VBE_IND_2010!V$7:V$732,EUROSTAT_VBE_IND_2010!$B$7:$B$732,$D408,EUROSTAT_VBE_IND_2010!$C$7:$C$732,"*"&amp;RIGHT($A408,3)&amp;"*",EUROSTAT_VBE_IND_2010!$D$7:$D$732,"5544*"))/1000</f>
        <v>0.014</v>
      </c>
      <c r="Z408" s="17">
        <f>(SUMIFS(EUROSTAT_VBE_IND_2010!W$7:W$732,EUROSTAT_VBE_IND_2010!$B$7:$B$732,$D408,EUROSTAT_VBE_IND_2010!$C$7:$C$732,"*"&amp;RIGHT($A408,3)&amp;"*",EUROSTAT_VBE_IND_2010!$D$7:$D$732,"2210*"))/1000+(SUMIFS(EUROSTAT_VBE_IND_2010!W$7:W$732,EUROSTAT_VBE_IND_2010!$B$7:$B$732,$D408,EUROSTAT_VBE_IND_2010!$C$7:$C$732,"*"&amp;RIGHT($A408,3)&amp;"*",EUROSTAT_VBE_IND_2010!$D$7:$D$732,"23*"))/1000+(SUMIFS(EUROSTAT_VBE_IND_2010!W$7:W$732,EUROSTAT_VBE_IND_2010!$B$7:$B$732,$D408,EUROSTAT_VBE_IND_2010!$C$7:$C$732,"*"&amp;RIGHT($A408,3)&amp;"*",EUROSTAT_VBE_IND_2010!$D$7:$D$732,"5544*"))/1000</f>
        <v>0</v>
      </c>
      <c r="AA408" s="17">
        <f>(SUMIFS(EUROSTAT_VBE_IND_2010!X$7:X$732,EUROSTAT_VBE_IND_2010!$B$7:$B$732,$D408,EUROSTAT_VBE_IND_2010!$C$7:$C$732,"*"&amp;RIGHT($A408,3)&amp;"*",EUROSTAT_VBE_IND_2010!$D$7:$D$732,"2210*"))/1000+(SUMIFS(EUROSTAT_VBE_IND_2010!X$7:X$732,EUROSTAT_VBE_IND_2010!$B$7:$B$732,$D408,EUROSTAT_VBE_IND_2010!$C$7:$C$732,"*"&amp;RIGHT($A408,3)&amp;"*",EUROSTAT_VBE_IND_2010!$D$7:$D$732,"23*"))/1000+(SUMIFS(EUROSTAT_VBE_IND_2010!X$7:X$732,EUROSTAT_VBE_IND_2010!$B$7:$B$732,$D408,EUROSTAT_VBE_IND_2010!$C$7:$C$732,"*"&amp;RIGHT($A408,3)&amp;"*",EUROSTAT_VBE_IND_2010!$D$7:$D$732,"5544*"))/1000</f>
        <v>0</v>
      </c>
      <c r="AB408" s="17">
        <f>(SUMIFS(EUROSTAT_VBE_IND_2010!AA$7:AA$732,EUROSTAT_VBE_IND_2010!$B$7:$B$732,$D408,EUROSTAT_VBE_IND_2010!$C$7:$C$732,"*"&amp;RIGHT($A408,3)&amp;"*",EUROSTAT_VBE_IND_2010!$D$7:$D$732,"2210*"))/1000+(SUMIFS(EUROSTAT_VBE_IND_2010!AA$7:AA$732,EUROSTAT_VBE_IND_2010!$B$7:$B$732,$D408,EUROSTAT_VBE_IND_2010!$C$7:$C$732,"*"&amp;RIGHT($A408,3)&amp;"*",EUROSTAT_VBE_IND_2010!$D$7:$D$732,"23*"))/1000+(SUMIFS(EUROSTAT_VBE_IND_2010!AA$7:AA$732,EUROSTAT_VBE_IND_2010!$B$7:$B$732,$D408,EUROSTAT_VBE_IND_2010!$C$7:$C$732,"*"&amp;RIGHT($A408,3)&amp;"*",EUROSTAT_VBE_IND_2010!$D$7:$D$732,"5544*"))/1000</f>
        <v>0</v>
      </c>
      <c r="AC408" s="17">
        <f>(SUMIFS(EUROSTAT_VBE_IND_2010!AB$7:AB$732,EUROSTAT_VBE_IND_2010!$B$7:$B$732,$D408,EUROSTAT_VBE_IND_2010!$C$7:$C$732,"*"&amp;RIGHT($A408,3)&amp;"*",EUROSTAT_VBE_IND_2010!$D$7:$D$732,"2210*"))/1000+(SUMIFS(EUROSTAT_VBE_IND_2010!AB$7:AB$732,EUROSTAT_VBE_IND_2010!$B$7:$B$732,$D408,EUROSTAT_VBE_IND_2010!$C$7:$C$732,"*"&amp;RIGHT($A408,3)&amp;"*",EUROSTAT_VBE_IND_2010!$D$7:$D$732,"23*"))/1000+(SUMIFS(EUROSTAT_VBE_IND_2010!AB$7:AB$732,EUROSTAT_VBE_IND_2010!$B$7:$B$732,$D408,EUROSTAT_VBE_IND_2010!$C$7:$C$732,"*"&amp;RIGHT($A408,3)&amp;"*",EUROSTAT_VBE_IND_2010!$D$7:$D$732,"5544*"))/1000</f>
        <v>0</v>
      </c>
      <c r="AD408" s="17">
        <f>(SUMIFS(EUROSTAT_VBE_IND_2010!AC$7:AC$732,EUROSTAT_VBE_IND_2010!$B$7:$B$732,$D408,EUROSTAT_VBE_IND_2010!$C$7:$C$732,"*"&amp;RIGHT($A408,3)&amp;"*",EUROSTAT_VBE_IND_2010!$D$7:$D$732,"2210*"))/1000+(SUMIFS(EUROSTAT_VBE_IND_2010!AC$7:AC$732,EUROSTAT_VBE_IND_2010!$B$7:$B$732,$D408,EUROSTAT_VBE_IND_2010!$C$7:$C$732,"*"&amp;RIGHT($A408,3)&amp;"*",EUROSTAT_VBE_IND_2010!$D$7:$D$732,"23*"))/1000+(SUMIFS(EUROSTAT_VBE_IND_2010!AC$7:AC$732,EUROSTAT_VBE_IND_2010!$B$7:$B$732,$D408,EUROSTAT_VBE_IND_2010!$C$7:$C$732,"*"&amp;RIGHT($A408,3)&amp;"*",EUROSTAT_VBE_IND_2010!$D$7:$D$732,"5544*"))/1000</f>
        <v>0</v>
      </c>
      <c r="AE408" s="17">
        <f>(SUMIFS(EUROSTAT_VBE_IND_2010!AD$7:AD$732,EUROSTAT_VBE_IND_2010!$B$7:$B$732,$D408,EUROSTAT_VBE_IND_2010!$C$7:$C$732,"*"&amp;RIGHT($A408,3)&amp;"*",EUROSTAT_VBE_IND_2010!$D$7:$D$732,"2210*"))/1000+(SUMIFS(EUROSTAT_VBE_IND_2010!AD$7:AD$732,EUROSTAT_VBE_IND_2010!$B$7:$B$732,$D408,EUROSTAT_VBE_IND_2010!$C$7:$C$732,"*"&amp;RIGHT($A408,3)&amp;"*",EUROSTAT_VBE_IND_2010!$D$7:$D$732,"23*"))/1000+(SUMIFS(EUROSTAT_VBE_IND_2010!AD$7:AD$732,EUROSTAT_VBE_IND_2010!$B$7:$B$732,$D408,EUROSTAT_VBE_IND_2010!$C$7:$C$732,"*"&amp;RIGHT($A408,3)&amp;"*",EUROSTAT_VBE_IND_2010!$D$7:$D$732,"5544*"))/1000</f>
        <v>0</v>
      </c>
      <c r="AF408" s="17">
        <f>(SUMIFS(EUROSTAT_VBE_IND_2010!AE$7:AE$732,EUROSTAT_VBE_IND_2010!$B$7:$B$732,$D408,EUROSTAT_VBE_IND_2010!$C$7:$C$732,"*"&amp;RIGHT($A408,3)&amp;"*",EUROSTAT_VBE_IND_2010!$D$7:$D$732,"2210*"))/1000+(SUMIFS(EUROSTAT_VBE_IND_2010!AE$7:AE$732,EUROSTAT_VBE_IND_2010!$B$7:$B$732,$D408,EUROSTAT_VBE_IND_2010!$C$7:$C$732,"*"&amp;RIGHT($A408,3)&amp;"*",EUROSTAT_VBE_IND_2010!$D$7:$D$732,"23*"))/1000+(SUMIFS(EUROSTAT_VBE_IND_2010!AE$7:AE$732,EUROSTAT_VBE_IND_2010!$B$7:$B$732,$D408,EUROSTAT_VBE_IND_2010!$C$7:$C$732,"*"&amp;RIGHT($A408,3)&amp;"*",EUROSTAT_VBE_IND_2010!$D$7:$D$732,"5544*"))/1000</f>
        <v>0</v>
      </c>
      <c r="AG408" s="17">
        <f>(SUMIFS(EUROSTAT_VBE_IND_2010!AF$7:AF$732,EUROSTAT_VBE_IND_2010!$B$7:$B$732,$D408,EUROSTAT_VBE_IND_2010!$C$7:$C$732,"*"&amp;RIGHT($A408,3)&amp;"*",EUROSTAT_VBE_IND_2010!$D$7:$D$732,"2210*"))/1000+(SUMIFS(EUROSTAT_VBE_IND_2010!AF$7:AF$732,EUROSTAT_VBE_IND_2010!$B$7:$B$732,$D408,EUROSTAT_VBE_IND_2010!$C$7:$C$732,"*"&amp;RIGHT($A408,3)&amp;"*",EUROSTAT_VBE_IND_2010!$D$7:$D$732,"23*"))/1000+(SUMIFS(EUROSTAT_VBE_IND_2010!AF$7:AF$732,EUROSTAT_VBE_IND_2010!$B$7:$B$732,$D408,EUROSTAT_VBE_IND_2010!$C$7:$C$732,"*"&amp;RIGHT($A408,3)&amp;"*",EUROSTAT_VBE_IND_2010!$D$7:$D$732,"5544*"))/1000</f>
        <v>0</v>
      </c>
      <c r="AH408" s="17">
        <f>(SUMIFS(EUROSTAT_VBE_IND_2010!AH$7:AH$732,EUROSTAT_VBE_IND_2010!$B$7:$B$732,$D408,EUROSTAT_VBE_IND_2010!$C$7:$C$732,"*"&amp;RIGHT($A408,3)&amp;"*",EUROSTAT_VBE_IND_2010!$D$7:$D$732,"2210*"))/1000+(SUMIFS(EUROSTAT_VBE_IND_2010!AH$7:AH$732,EUROSTAT_VBE_IND_2010!$B$7:$B$732,$D408,EUROSTAT_VBE_IND_2010!$C$7:$C$732,"*"&amp;RIGHT($A408,3)&amp;"*",EUROSTAT_VBE_IND_2010!$D$7:$D$732,"23*"))/1000+(SUMIFS(EUROSTAT_VBE_IND_2010!AH$7:AH$732,EUROSTAT_VBE_IND_2010!$B$7:$B$732,$D408,EUROSTAT_VBE_IND_2010!$C$7:$C$732,"*"&amp;RIGHT($A408,3)&amp;"*",EUROSTAT_VBE_IND_2010!$D$7:$D$732,"5544*"))/1000</f>
        <v>0</v>
      </c>
      <c r="AI408" s="17">
        <f>(SUMIFS(EUROSTAT_VBE_IND_2010!AI$7:AI$732,EUROSTAT_VBE_IND_2010!$B$7:$B$732,$D408,EUROSTAT_VBE_IND_2010!$C$7:$C$732,"*"&amp;RIGHT($A408,3)&amp;"*",EUROSTAT_VBE_IND_2010!$D$7:$D$732,"2210*"))/1000+(SUMIFS(EUROSTAT_VBE_IND_2010!AI$7:AI$732,EUROSTAT_VBE_IND_2010!$B$7:$B$732,$D408,EUROSTAT_VBE_IND_2010!$C$7:$C$732,"*"&amp;RIGHT($A408,3)&amp;"*",EUROSTAT_VBE_IND_2010!$D$7:$D$732,"23*"))/1000+(SUMIFS(EUROSTAT_VBE_IND_2010!AI$7:AI$732,EUROSTAT_VBE_IND_2010!$B$7:$B$732,$D408,EUROSTAT_VBE_IND_2010!$C$7:$C$732,"*"&amp;RIGHT($A408,3)&amp;"*",EUROSTAT_VBE_IND_2010!$D$7:$D$732,"5544*"))/1000</f>
        <v>0</v>
      </c>
      <c r="AJ408" s="17">
        <f>(SUMIFS(EUROSTAT_VBE_IND_2010!AJ$7:AJ$732,EUROSTAT_VBE_IND_2010!$B$7:$B$732,$D408,EUROSTAT_VBE_IND_2010!$C$7:$C$732,"*"&amp;RIGHT($A408,3)&amp;"*",EUROSTAT_VBE_IND_2010!$D$7:$D$732,"2210*"))/1000+(SUMIFS(EUROSTAT_VBE_IND_2010!AJ$7:AJ$732,EUROSTAT_VBE_IND_2010!$B$7:$B$732,$D408,EUROSTAT_VBE_IND_2010!$C$7:$C$732,"*"&amp;RIGHT($A408,3)&amp;"*",EUROSTAT_VBE_IND_2010!$D$7:$D$732,"23*"))/1000+(SUMIFS(EUROSTAT_VBE_IND_2010!AJ$7:AJ$732,EUROSTAT_VBE_IND_2010!$B$7:$B$732,$D408,EUROSTAT_VBE_IND_2010!$C$7:$C$732,"*"&amp;RIGHT($A408,3)&amp;"*",EUROSTAT_VBE_IND_2010!$D$7:$D$732,"5544*"))/1000</f>
        <v>0</v>
      </c>
      <c r="AK408" s="17">
        <f>(SUMIFS(EUROSTAT_VBE_IND_2010!AK$7:AK$732,EUROSTAT_VBE_IND_2010!$B$7:$B$732,$D408,EUROSTAT_VBE_IND_2010!$C$7:$C$732,"*"&amp;RIGHT($A408,3)&amp;"*",EUROSTAT_VBE_IND_2010!$D$7:$D$732,"2210*"))/1000+(SUMIFS(EUROSTAT_VBE_IND_2010!AK$7:AK$732,EUROSTAT_VBE_IND_2010!$B$7:$B$732,$D408,EUROSTAT_VBE_IND_2010!$C$7:$C$732,"*"&amp;RIGHT($A408,3)&amp;"*",EUROSTAT_VBE_IND_2010!$D$7:$D$732,"23*"))/1000+(SUMIFS(EUROSTAT_VBE_IND_2010!AK$7:AK$732,EUROSTAT_VBE_IND_2010!$B$7:$B$732,$D408,EUROSTAT_VBE_IND_2010!$C$7:$C$732,"*"&amp;RIGHT($A408,3)&amp;"*",EUROSTAT_VBE_IND_2010!$D$7:$D$732,"5544*"))/1000</f>
        <v>0</v>
      </c>
      <c r="AL408" s="198">
        <f>SUMIFS('IEA Bal_AL-IND'!$D$30:$D$329,'IEA Bal_AL-IND'!$A$30:$A$329,"*"&amp;RIGHT($B408,8),'IEA Bal_AL-IND'!$C$30:$C$329,'Aggregated Balance-IND_2010'!$E408)</f>
        <v>0</v>
      </c>
      <c r="AM408" s="198">
        <f>SUMIFS('IEA Bal_BA-IND'!$D$30:$D$329,'IEA Bal_BA-IND'!$A$30:$A$329,"*"&amp;RIGHT($B408,8),'IEA Bal_BA-IND'!$C$30:$C$329,'Aggregated Balance-IND_2010'!$E408)</f>
        <v>0</v>
      </c>
      <c r="AN408" s="198">
        <f>SUMIFS('IEA Bal_KS-IND'!$D$30:$D$329,'IEA Bal_KS-IND'!$A$30:$A$329,"*"&amp;RIGHT($B408,8),'IEA Bal_KS-IND'!$C$30:$C$329,'Aggregated Balance-IND_2010'!$E408)</f>
        <v>0</v>
      </c>
      <c r="AO408" s="17">
        <f>(SUMIFS(EUROSTAT_VBE_IND_2010!Y$7:Y$732,EUROSTAT_VBE_IND_2010!$B$7:$B$732,$D408,EUROSTAT_VBE_IND_2010!$C$7:$C$732,"*"&amp;RIGHT($A408,3)&amp;"*",EUROSTAT_VBE_IND_2010!$D$7:$D$732,"2210*"))/1000+(SUMIFS(EUROSTAT_VBE_IND_2010!Y$7:Y$732,EUROSTAT_VBE_IND_2010!$B$7:$B$732,$D408,EUROSTAT_VBE_IND_2010!$C$7:$C$732,"*"&amp;RIGHT($A408,3)&amp;"*",EUROSTAT_VBE_IND_2010!$D$7:$D$732,"23*"))/1000+(SUMIFS(EUROSTAT_VBE_IND_2010!Y$7:Y$732,EUROSTAT_VBE_IND_2010!$B$7:$B$732,$D408,EUROSTAT_VBE_IND_2010!$C$7:$C$732,"*"&amp;RIGHT($A408,3)&amp;"*",EUROSTAT_VBE_IND_2010!$D$7:$D$732,"5544*"))/1000</f>
        <v>0.009</v>
      </c>
      <c r="AP408" s="17">
        <f>(SUMIFS(EUROSTAT_VBE_IND_2010!Z$7:Z$732,EUROSTAT_VBE_IND_2010!$B$7:$B$732,$D408,EUROSTAT_VBE_IND_2010!$C$7:$C$732,"*"&amp;RIGHT($A408,3)&amp;"*",EUROSTAT_VBE_IND_2010!$D$7:$D$732,"2210*"))/1000+(SUMIFS(EUROSTAT_VBE_IND_2010!Z$7:Z$732,EUROSTAT_VBE_IND_2010!$B$7:$B$732,$D408,EUROSTAT_VBE_IND_2010!$C$7:$C$732,"*"&amp;RIGHT($A408,3)&amp;"*",EUROSTAT_VBE_IND_2010!$D$7:$D$732,"23*"))/1000+(SUMIFS(EUROSTAT_VBE_IND_2010!Z$7:Z$732,EUROSTAT_VBE_IND_2010!$B$7:$B$732,$D408,EUROSTAT_VBE_IND_2010!$C$7:$C$732,"*"&amp;RIGHT($A408,3)&amp;"*",EUROSTAT_VBE_IND_2010!$D$7:$D$732,"5544*"))/1000</f>
        <v>0</v>
      </c>
      <c r="AQ408" s="17">
        <f>(SUMIFS(EUROSTAT_VBE_IND_2010!AG$7:AG$732,EUROSTAT_VBE_IND_2010!$B$7:$B$732,$D408,EUROSTAT_VBE_IND_2010!$C$7:$C$732,"*"&amp;RIGHT($A408,3)&amp;"*",EUROSTAT_VBE_IND_2010!$D$7:$D$732,"2210*"))/1000+(SUMIFS(EUROSTAT_VBE_IND_2010!AG$7:AG$732,EUROSTAT_VBE_IND_2010!$B$7:$B$732,$D408,EUROSTAT_VBE_IND_2010!$C$7:$C$732,"*"&amp;RIGHT($A408,3)&amp;"*",EUROSTAT_VBE_IND_2010!$D$7:$D$732,"23*"))/1000+(SUMIFS(EUROSTAT_VBE_IND_2010!AG$7:AG$732,EUROSTAT_VBE_IND_2010!$B$7:$B$732,$D408,EUROSTAT_VBE_IND_2010!$C$7:$C$732,"*"&amp;RIGHT($A408,3)&amp;"*",EUROSTAT_VBE_IND_2010!$D$7:$D$732,"5544*"))/1000</f>
        <v>0.019</v>
      </c>
    </row>
    <row r="409" spans="1:43">
      <c r="A409" t="str">
        <f>LEFT(EUROSTAT_VBE_IND_2010!$C$681,8)</f>
        <v>B_101853</v>
      </c>
      <c r="B409" s="28" t="s">
        <v>307</v>
      </c>
      <c r="C409" t="s">
        <v>293</v>
      </c>
      <c r="D409" t="s">
        <v>126</v>
      </c>
      <c r="E409" t="s">
        <v>231</v>
      </c>
      <c r="F409" t="s">
        <v>251</v>
      </c>
      <c r="G409" s="17">
        <f>(SUMIFS(EUROSTAT_VBE_IND_2010!E$7:E$732,EUROSTAT_VBE_IND_2010!$B$7:$B$732,$D409,EUROSTAT_VBE_IND_2010!$C$7:$C$732,"*"&amp;RIGHT($A409,3)&amp;"*",EUROSTAT_VBE_IND_2010!$D$7:$D$732,"2230*"))/1000+(SUMIFS(EUROSTAT_VBE_IND_2010!E$7:E$732,EUROSTAT_VBE_IND_2010!$B$7:$B$732,$D409,EUROSTAT_VBE_IND_2010!$C$7:$C$732,"*"&amp;RIGHT($A408,3)&amp;"*",EUROSTAT_VBE_IND_2010!$D$7:$D$732,"2130*"))/1000</f>
        <v>0</v>
      </c>
      <c r="H409" s="17">
        <f>(SUMIFS(EUROSTAT_VBE_IND_2010!F$7:F$732,EUROSTAT_VBE_IND_2010!$B$7:$B$732,$D409,EUROSTAT_VBE_IND_2010!$C$7:$C$732,"*"&amp;RIGHT($A409,3)&amp;"*",EUROSTAT_VBE_IND_2010!$D$7:$D$732,"2230*"))/1000+(SUMIFS(EUROSTAT_VBE_IND_2010!F$7:F$732,EUROSTAT_VBE_IND_2010!$B$7:$B$732,$D409,EUROSTAT_VBE_IND_2010!$C$7:$C$732,"*"&amp;RIGHT($A408,3)&amp;"*",EUROSTAT_VBE_IND_2010!$D$7:$D$732,"2130*"))/1000</f>
        <v>0.04</v>
      </c>
      <c r="I409" s="17">
        <f>(SUMIFS(EUROSTAT_VBE_IND_2010!G$7:G$732,EUROSTAT_VBE_IND_2010!$B$7:$B$732,$D409,EUROSTAT_VBE_IND_2010!$C$7:$C$732,"*"&amp;RIGHT($A409,3)&amp;"*",EUROSTAT_VBE_IND_2010!$D$7:$D$732,"2230*"))/1000+(SUMIFS(EUROSTAT_VBE_IND_2010!G$7:G$732,EUROSTAT_VBE_IND_2010!$B$7:$B$732,$D409,EUROSTAT_VBE_IND_2010!$C$7:$C$732,"*"&amp;RIGHT($A408,3)&amp;"*",EUROSTAT_VBE_IND_2010!$D$7:$D$732,"2130*"))/1000</f>
        <v>0</v>
      </c>
      <c r="J409" s="198">
        <f>SUMIFS('IEA Bal_CH-IND'!$D$30:$D$329,'IEA Bal_CH-IND'!$A$30:$A$329,"*"&amp;RIGHT($B409,8),'IEA Bal_CH-IND'!$C$30:$C$329,'Aggregated Balance-IND_2010'!$E409)</f>
        <v>0</v>
      </c>
      <c r="K409" s="17">
        <f>(SUMIFS(EUROSTAT_VBE_IND_2010!H$7:H$732,EUROSTAT_VBE_IND_2010!$B$7:$B$732,$D409,EUROSTAT_VBE_IND_2010!$C$7:$C$732,"*"&amp;RIGHT($A409,3)&amp;"*",EUROSTAT_VBE_IND_2010!$D$7:$D$732,"2230*"))/1000+(SUMIFS(EUROSTAT_VBE_IND_2010!H$7:H$732,EUROSTAT_VBE_IND_2010!$B$7:$B$732,$D409,EUROSTAT_VBE_IND_2010!$C$7:$C$732,"*"&amp;RIGHT($A408,3)&amp;"*",EUROSTAT_VBE_IND_2010!$D$7:$D$732,"2130*"))/1000</f>
        <v>0</v>
      </c>
      <c r="L409" s="17">
        <f>(SUMIFS(EUROSTAT_VBE_IND_2010!I$7:I$732,EUROSTAT_VBE_IND_2010!$B$7:$B$732,$D409,EUROSTAT_VBE_IND_2010!$C$7:$C$732,"*"&amp;RIGHT($A409,3)&amp;"*",EUROSTAT_VBE_IND_2010!$D$7:$D$732,"2230*"))/1000+(SUMIFS(EUROSTAT_VBE_IND_2010!I$7:I$732,EUROSTAT_VBE_IND_2010!$B$7:$B$732,$D409,EUROSTAT_VBE_IND_2010!$C$7:$C$732,"*"&amp;RIGHT($A408,3)&amp;"*",EUROSTAT_VBE_IND_2010!$D$7:$D$732,"2130*"))/1000</f>
        <v>0</v>
      </c>
      <c r="M409" s="17">
        <f>(SUMIFS(EUROSTAT_VBE_IND_2010!J$7:J$732,EUROSTAT_VBE_IND_2010!$B$7:$B$732,$D409,EUROSTAT_VBE_IND_2010!$C$7:$C$732,"*"&amp;RIGHT($A409,3)&amp;"*",EUROSTAT_VBE_IND_2010!$D$7:$D$732,"2230*"))/1000+(SUMIFS(EUROSTAT_VBE_IND_2010!J$7:J$732,EUROSTAT_VBE_IND_2010!$B$7:$B$732,$D409,EUROSTAT_VBE_IND_2010!$C$7:$C$732,"*"&amp;RIGHT($A408,3)&amp;"*",EUROSTAT_VBE_IND_2010!$D$7:$D$732,"2130*"))/1000</f>
        <v>0.34</v>
      </c>
      <c r="N409" s="17">
        <f>(SUMIFS(EUROSTAT_VBE_IND_2010!K$7:K$732,EUROSTAT_VBE_IND_2010!$B$7:$B$732,$D409,EUROSTAT_VBE_IND_2010!$C$7:$C$732,"*"&amp;RIGHT($A409,3)&amp;"*",EUROSTAT_VBE_IND_2010!$D$7:$D$732,"2230*"))/1000+(SUMIFS(EUROSTAT_VBE_IND_2010!K$7:K$732,EUROSTAT_VBE_IND_2010!$B$7:$B$732,$D409,EUROSTAT_VBE_IND_2010!$C$7:$C$732,"*"&amp;RIGHT($A408,3)&amp;"*",EUROSTAT_VBE_IND_2010!$D$7:$D$732,"2130*"))/1000</f>
        <v>0</v>
      </c>
      <c r="O409" s="17">
        <f>(SUMIFS(EUROSTAT_VBE_IND_2010!L$7:L$732,EUROSTAT_VBE_IND_2010!$B$7:$B$732,$D409,EUROSTAT_VBE_IND_2010!$C$7:$C$732,"*"&amp;RIGHT($A409,3)&amp;"*",EUROSTAT_VBE_IND_2010!$D$7:$D$732,"2230*"))/1000+(SUMIFS(EUROSTAT_VBE_IND_2010!L$7:L$732,EUROSTAT_VBE_IND_2010!$B$7:$B$732,$D409,EUROSTAT_VBE_IND_2010!$C$7:$C$732,"*"&amp;RIGHT($A408,3)&amp;"*",EUROSTAT_VBE_IND_2010!$D$7:$D$732,"2130*"))/1000</f>
        <v>0</v>
      </c>
      <c r="P409" s="17">
        <f>(SUMIFS(EUROSTAT_VBE_IND_2010!M$7:M$732,EUROSTAT_VBE_IND_2010!$B$7:$B$732,$D409,EUROSTAT_VBE_IND_2010!$C$7:$C$732,"*"&amp;RIGHT($A409,3)&amp;"*",EUROSTAT_VBE_IND_2010!$D$7:$D$732,"2230*"))/1000+(SUMIFS(EUROSTAT_VBE_IND_2010!M$7:M$732,EUROSTAT_VBE_IND_2010!$B$7:$B$732,$D409,EUROSTAT_VBE_IND_2010!$C$7:$C$732,"*"&amp;RIGHT($A408,3)&amp;"*",EUROSTAT_VBE_IND_2010!$D$7:$D$732,"2130*"))/1000</f>
        <v>0</v>
      </c>
      <c r="Q409" s="17">
        <f>(SUMIFS(EUROSTAT_VBE_IND_2010!N$7:N$732,EUROSTAT_VBE_IND_2010!$B$7:$B$732,$D409,EUROSTAT_VBE_IND_2010!$C$7:$C$732,"*"&amp;RIGHT($A409,3)&amp;"*",EUROSTAT_VBE_IND_2010!$D$7:$D$732,"2230*"))/1000+(SUMIFS(EUROSTAT_VBE_IND_2010!N$7:N$732,EUROSTAT_VBE_IND_2010!$B$7:$B$732,$D409,EUROSTAT_VBE_IND_2010!$C$7:$C$732,"*"&amp;RIGHT($A408,3)&amp;"*",EUROSTAT_VBE_IND_2010!$D$7:$D$732,"2130*"))/1000</f>
        <v>0</v>
      </c>
      <c r="R409" s="17">
        <f>(SUMIFS(EUROSTAT_VBE_IND_2010!O$7:O$732,EUROSTAT_VBE_IND_2010!$B$7:$B$732,$D409,EUROSTAT_VBE_IND_2010!$C$7:$C$732,"*"&amp;RIGHT($A409,3)&amp;"*",EUROSTAT_VBE_IND_2010!$D$7:$D$732,"2230*"))/1000+(SUMIFS(EUROSTAT_VBE_IND_2010!O$7:O$732,EUROSTAT_VBE_IND_2010!$B$7:$B$732,$D409,EUROSTAT_VBE_IND_2010!$C$7:$C$732,"*"&amp;RIGHT($A408,3)&amp;"*",EUROSTAT_VBE_IND_2010!$D$7:$D$732,"2130*"))/1000</f>
        <v>0</v>
      </c>
      <c r="S409" s="17">
        <f>(SUMIFS(EUROSTAT_VBE_IND_2010!P$7:P$732,EUROSTAT_VBE_IND_2010!$B$7:$B$732,$D409,EUROSTAT_VBE_IND_2010!$C$7:$C$732,"*"&amp;RIGHT($A409,3)&amp;"*",EUROSTAT_VBE_IND_2010!$D$7:$D$732,"2230*"))/1000+(SUMIFS(EUROSTAT_VBE_IND_2010!P$7:P$732,EUROSTAT_VBE_IND_2010!$B$7:$B$732,$D409,EUROSTAT_VBE_IND_2010!$C$7:$C$732,"*"&amp;RIGHT($A408,3)&amp;"*",EUROSTAT_VBE_IND_2010!$D$7:$D$732,"2130*"))/1000</f>
        <v>0</v>
      </c>
      <c r="T409" s="17">
        <f>(SUMIFS(EUROSTAT_VBE_IND_2010!Q$7:Q$732,EUROSTAT_VBE_IND_2010!$B$7:$B$732,$D409,EUROSTAT_VBE_IND_2010!$C$7:$C$732,"*"&amp;RIGHT($A409,3)&amp;"*",EUROSTAT_VBE_IND_2010!$D$7:$D$732,"2230*"))/1000+(SUMIFS(EUROSTAT_VBE_IND_2010!Q$7:Q$732,EUROSTAT_VBE_IND_2010!$B$7:$B$732,$D409,EUROSTAT_VBE_IND_2010!$C$7:$C$732,"*"&amp;RIGHT($A408,3)&amp;"*",EUROSTAT_VBE_IND_2010!$D$7:$D$732,"2130*"))/1000</f>
        <v>0</v>
      </c>
      <c r="U409" s="17">
        <f>(SUMIFS(EUROSTAT_VBE_IND_2010!R$7:R$732,EUROSTAT_VBE_IND_2010!$B$7:$B$732,$D409,EUROSTAT_VBE_IND_2010!$C$7:$C$732,"*"&amp;RIGHT($A409,3)&amp;"*",EUROSTAT_VBE_IND_2010!$D$7:$D$732,"2230*"))/1000+(SUMIFS(EUROSTAT_VBE_IND_2010!R$7:R$732,EUROSTAT_VBE_IND_2010!$B$7:$B$732,$D409,EUROSTAT_VBE_IND_2010!$C$7:$C$732,"*"&amp;RIGHT($A408,3)&amp;"*",EUROSTAT_VBE_IND_2010!$D$7:$D$732,"2130*"))/1000</f>
        <v>0</v>
      </c>
      <c r="V409" s="17">
        <f>(SUMIFS(EUROSTAT_VBE_IND_2010!S$7:S$732,EUROSTAT_VBE_IND_2010!$B$7:$B$732,$D409,EUROSTAT_VBE_IND_2010!$C$7:$C$732,"*"&amp;RIGHT($A409,3)&amp;"*",EUROSTAT_VBE_IND_2010!$D$7:$D$732,"2230*"))/1000+(SUMIFS(EUROSTAT_VBE_IND_2010!S$7:S$732,EUROSTAT_VBE_IND_2010!$B$7:$B$732,$D409,EUROSTAT_VBE_IND_2010!$C$7:$C$732,"*"&amp;RIGHT($A408,3)&amp;"*",EUROSTAT_VBE_IND_2010!$D$7:$D$732,"2130*"))/1000</f>
        <v>0</v>
      </c>
      <c r="W409" s="17">
        <f>(SUMIFS(EUROSTAT_VBE_IND_2010!T$7:T$732,EUROSTAT_VBE_IND_2010!$B$7:$B$732,$D409,EUROSTAT_VBE_IND_2010!$C$7:$C$732,"*"&amp;RIGHT($A409,3)&amp;"*",EUROSTAT_VBE_IND_2010!$D$7:$D$732,"2230*"))/1000+(SUMIFS(EUROSTAT_VBE_IND_2010!T$7:T$732,EUROSTAT_VBE_IND_2010!$B$7:$B$732,$D409,EUROSTAT_VBE_IND_2010!$C$7:$C$732,"*"&amp;RIGHT($A408,3)&amp;"*",EUROSTAT_VBE_IND_2010!$D$7:$D$732,"2130*"))/1000</f>
        <v>0</v>
      </c>
      <c r="X409" s="17">
        <f>(SUMIFS(EUROSTAT_VBE_IND_2010!U$7:U$732,EUROSTAT_VBE_IND_2010!$B$7:$B$732,$D409,EUROSTAT_VBE_IND_2010!$C$7:$C$732,"*"&amp;RIGHT($A409,3)&amp;"*",EUROSTAT_VBE_IND_2010!$D$7:$D$732,"2230*"))/1000+(SUMIFS(EUROSTAT_VBE_IND_2010!U$7:U$732,EUROSTAT_VBE_IND_2010!$B$7:$B$732,$D409,EUROSTAT_VBE_IND_2010!$C$7:$C$732,"*"&amp;RIGHT($A408,3)&amp;"*",EUROSTAT_VBE_IND_2010!$D$7:$D$732,"2130*"))/1000</f>
        <v>0</v>
      </c>
      <c r="Y409" s="17">
        <f>(SUMIFS(EUROSTAT_VBE_IND_2010!V$7:V$732,EUROSTAT_VBE_IND_2010!$B$7:$B$732,$D409,EUROSTAT_VBE_IND_2010!$C$7:$C$732,"*"&amp;RIGHT($A409,3)&amp;"*",EUROSTAT_VBE_IND_2010!$D$7:$D$732,"2230*"))/1000+(SUMIFS(EUROSTAT_VBE_IND_2010!V$7:V$732,EUROSTAT_VBE_IND_2010!$B$7:$B$732,$D409,EUROSTAT_VBE_IND_2010!$C$7:$C$732,"*"&amp;RIGHT($A408,3)&amp;"*",EUROSTAT_VBE_IND_2010!$D$7:$D$732,"2130*"))/1000</f>
        <v>0</v>
      </c>
      <c r="Z409" s="17">
        <f>(SUMIFS(EUROSTAT_VBE_IND_2010!W$7:W$732,EUROSTAT_VBE_IND_2010!$B$7:$B$732,$D409,EUROSTAT_VBE_IND_2010!$C$7:$C$732,"*"&amp;RIGHT($A409,3)&amp;"*",EUROSTAT_VBE_IND_2010!$D$7:$D$732,"2230*"))/1000+(SUMIFS(EUROSTAT_VBE_IND_2010!W$7:W$732,EUROSTAT_VBE_IND_2010!$B$7:$B$732,$D409,EUROSTAT_VBE_IND_2010!$C$7:$C$732,"*"&amp;RIGHT($A408,3)&amp;"*",EUROSTAT_VBE_IND_2010!$D$7:$D$732,"2130*"))/1000</f>
        <v>0</v>
      </c>
      <c r="AA409" s="17">
        <f>(SUMIFS(EUROSTAT_VBE_IND_2010!X$7:X$732,EUROSTAT_VBE_IND_2010!$B$7:$B$732,$D409,EUROSTAT_VBE_IND_2010!$C$7:$C$732,"*"&amp;RIGHT($A409,3)&amp;"*",EUROSTAT_VBE_IND_2010!$D$7:$D$732,"2230*"))/1000+(SUMIFS(EUROSTAT_VBE_IND_2010!X$7:X$732,EUROSTAT_VBE_IND_2010!$B$7:$B$732,$D409,EUROSTAT_VBE_IND_2010!$C$7:$C$732,"*"&amp;RIGHT($A408,3)&amp;"*",EUROSTAT_VBE_IND_2010!$D$7:$D$732,"2130*"))/1000</f>
        <v>0</v>
      </c>
      <c r="AB409" s="17">
        <f>(SUMIFS(EUROSTAT_VBE_IND_2010!AA$7:AA$732,EUROSTAT_VBE_IND_2010!$B$7:$B$732,$D409,EUROSTAT_VBE_IND_2010!$C$7:$C$732,"*"&amp;RIGHT($A409,3)&amp;"*",EUROSTAT_VBE_IND_2010!$D$7:$D$732,"2230*"))/1000+(SUMIFS(EUROSTAT_VBE_IND_2010!AA$7:AA$732,EUROSTAT_VBE_IND_2010!$B$7:$B$732,$D409,EUROSTAT_VBE_IND_2010!$C$7:$C$732,"*"&amp;RIGHT($A408,3)&amp;"*",EUROSTAT_VBE_IND_2010!$D$7:$D$732,"2130*"))/1000</f>
        <v>0</v>
      </c>
      <c r="AC409" s="17">
        <f>(SUMIFS(EUROSTAT_VBE_IND_2010!AB$7:AB$732,EUROSTAT_VBE_IND_2010!$B$7:$B$732,$D409,EUROSTAT_VBE_IND_2010!$C$7:$C$732,"*"&amp;RIGHT($A409,3)&amp;"*",EUROSTAT_VBE_IND_2010!$D$7:$D$732,"2230*"))/1000+(SUMIFS(EUROSTAT_VBE_IND_2010!AB$7:AB$732,EUROSTAT_VBE_IND_2010!$B$7:$B$732,$D409,EUROSTAT_VBE_IND_2010!$C$7:$C$732,"*"&amp;RIGHT($A408,3)&amp;"*",EUROSTAT_VBE_IND_2010!$D$7:$D$732,"2130*"))/1000</f>
        <v>0</v>
      </c>
      <c r="AD409" s="17">
        <f>(SUMIFS(EUROSTAT_VBE_IND_2010!AC$7:AC$732,EUROSTAT_VBE_IND_2010!$B$7:$B$732,$D409,EUROSTAT_VBE_IND_2010!$C$7:$C$732,"*"&amp;RIGHT($A409,3)&amp;"*",EUROSTAT_VBE_IND_2010!$D$7:$D$732,"2230*"))/1000+(SUMIFS(EUROSTAT_VBE_IND_2010!AC$7:AC$732,EUROSTAT_VBE_IND_2010!$B$7:$B$732,$D409,EUROSTAT_VBE_IND_2010!$C$7:$C$732,"*"&amp;RIGHT($A408,3)&amp;"*",EUROSTAT_VBE_IND_2010!$D$7:$D$732,"2130*"))/1000</f>
        <v>0</v>
      </c>
      <c r="AE409" s="17">
        <f>(SUMIFS(EUROSTAT_VBE_IND_2010!AD$7:AD$732,EUROSTAT_VBE_IND_2010!$B$7:$B$732,$D409,EUROSTAT_VBE_IND_2010!$C$7:$C$732,"*"&amp;RIGHT($A409,3)&amp;"*",EUROSTAT_VBE_IND_2010!$D$7:$D$732,"2230*"))/1000+(SUMIFS(EUROSTAT_VBE_IND_2010!AD$7:AD$732,EUROSTAT_VBE_IND_2010!$B$7:$B$732,$D409,EUROSTAT_VBE_IND_2010!$C$7:$C$732,"*"&amp;RIGHT($A408,3)&amp;"*",EUROSTAT_VBE_IND_2010!$D$7:$D$732,"2130*"))/1000</f>
        <v>0</v>
      </c>
      <c r="AF409" s="17">
        <f>(SUMIFS(EUROSTAT_VBE_IND_2010!AE$7:AE$732,EUROSTAT_VBE_IND_2010!$B$7:$B$732,$D409,EUROSTAT_VBE_IND_2010!$C$7:$C$732,"*"&amp;RIGHT($A409,3)&amp;"*",EUROSTAT_VBE_IND_2010!$D$7:$D$732,"2230*"))/1000+(SUMIFS(EUROSTAT_VBE_IND_2010!AE$7:AE$732,EUROSTAT_VBE_IND_2010!$B$7:$B$732,$D409,EUROSTAT_VBE_IND_2010!$C$7:$C$732,"*"&amp;RIGHT($A408,3)&amp;"*",EUROSTAT_VBE_IND_2010!$D$7:$D$732,"2130*"))/1000</f>
        <v>0</v>
      </c>
      <c r="AG409" s="17">
        <f>(SUMIFS(EUROSTAT_VBE_IND_2010!AF$7:AF$732,EUROSTAT_VBE_IND_2010!$B$7:$B$732,$D409,EUROSTAT_VBE_IND_2010!$C$7:$C$732,"*"&amp;RIGHT($A409,3)&amp;"*",EUROSTAT_VBE_IND_2010!$D$7:$D$732,"2230*"))/1000+(SUMIFS(EUROSTAT_VBE_IND_2010!AF$7:AF$732,EUROSTAT_VBE_IND_2010!$B$7:$B$732,$D409,EUROSTAT_VBE_IND_2010!$C$7:$C$732,"*"&amp;RIGHT($A408,3)&amp;"*",EUROSTAT_VBE_IND_2010!$D$7:$D$732,"2130*"))/1000</f>
        <v>0</v>
      </c>
      <c r="AH409" s="17">
        <f>(SUMIFS(EUROSTAT_VBE_IND_2010!AH$7:AH$732,EUROSTAT_VBE_IND_2010!$B$7:$B$732,$D409,EUROSTAT_VBE_IND_2010!$C$7:$C$732,"*"&amp;RIGHT($A409,3)&amp;"*",EUROSTAT_VBE_IND_2010!$D$7:$D$732,"2230*"))/1000+(SUMIFS(EUROSTAT_VBE_IND_2010!AH$7:AH$732,EUROSTAT_VBE_IND_2010!$B$7:$B$732,$D409,EUROSTAT_VBE_IND_2010!$C$7:$C$732,"*"&amp;RIGHT($A408,3)&amp;"*",EUROSTAT_VBE_IND_2010!$D$7:$D$732,"2130*"))/1000</f>
        <v>0</v>
      </c>
      <c r="AI409" s="17">
        <f>(SUMIFS(EUROSTAT_VBE_IND_2010!AI$7:AI$732,EUROSTAT_VBE_IND_2010!$B$7:$B$732,$D409,EUROSTAT_VBE_IND_2010!$C$7:$C$732,"*"&amp;RIGHT($A409,3)&amp;"*",EUROSTAT_VBE_IND_2010!$D$7:$D$732,"2230*"))/1000+(SUMIFS(EUROSTAT_VBE_IND_2010!AI$7:AI$732,EUROSTAT_VBE_IND_2010!$B$7:$B$732,$D409,EUROSTAT_VBE_IND_2010!$C$7:$C$732,"*"&amp;RIGHT($A408,3)&amp;"*",EUROSTAT_VBE_IND_2010!$D$7:$D$732,"2130*"))/1000</f>
        <v>0</v>
      </c>
      <c r="AJ409" s="17">
        <f>(SUMIFS(EUROSTAT_VBE_IND_2010!AJ$7:AJ$732,EUROSTAT_VBE_IND_2010!$B$7:$B$732,$D409,EUROSTAT_VBE_IND_2010!$C$7:$C$732,"*"&amp;RIGHT($A409,3)&amp;"*",EUROSTAT_VBE_IND_2010!$D$7:$D$732,"2230*"))/1000+(SUMIFS(EUROSTAT_VBE_IND_2010!AJ$7:AJ$732,EUROSTAT_VBE_IND_2010!$B$7:$B$732,$D409,EUROSTAT_VBE_IND_2010!$C$7:$C$732,"*"&amp;RIGHT($A408,3)&amp;"*",EUROSTAT_VBE_IND_2010!$D$7:$D$732,"2130*"))/1000</f>
        <v>0</v>
      </c>
      <c r="AK409" s="17">
        <f>(SUMIFS(EUROSTAT_VBE_IND_2010!AK$7:AK$732,EUROSTAT_VBE_IND_2010!$B$7:$B$732,$D409,EUROSTAT_VBE_IND_2010!$C$7:$C$732,"*"&amp;RIGHT($A409,3)&amp;"*",EUROSTAT_VBE_IND_2010!$D$7:$D$732,"2230*"))/1000+(SUMIFS(EUROSTAT_VBE_IND_2010!AK$7:AK$732,EUROSTAT_VBE_IND_2010!$B$7:$B$732,$D409,EUROSTAT_VBE_IND_2010!$C$7:$C$732,"*"&amp;RIGHT($A408,3)&amp;"*",EUROSTAT_VBE_IND_2010!$D$7:$D$732,"2130*"))/1000</f>
        <v>6.22</v>
      </c>
      <c r="AL409" s="198">
        <f>SUMIFS('IEA Bal_AL-IND'!$D$30:$D$329,'IEA Bal_AL-IND'!$A$30:$A$329,"*"&amp;RIGHT($B409,8),'IEA Bal_AL-IND'!$C$30:$C$329,'Aggregated Balance-IND_2010'!$E409)</f>
        <v>0</v>
      </c>
      <c r="AM409" s="198">
        <f>SUMIFS('IEA Bal_BA-IND'!$D$30:$D$329,'IEA Bal_BA-IND'!$A$30:$A$329,"*"&amp;RIGHT($B409,8),'IEA Bal_BA-IND'!$C$30:$C$329,'Aggregated Balance-IND_2010'!$E409)</f>
        <v>0</v>
      </c>
      <c r="AN409" s="198">
        <f>SUMIFS('IEA Bal_KS-IND'!$D$30:$D$329,'IEA Bal_KS-IND'!$A$30:$A$329,"*"&amp;RIGHT($B409,8),'IEA Bal_KS-IND'!$C$30:$C$329,'Aggregated Balance-IND_2010'!$E409)</f>
        <v>0</v>
      </c>
      <c r="AO409" s="17">
        <f>(SUMIFS(EUROSTAT_VBE_IND_2010!Y$7:Y$732,EUROSTAT_VBE_IND_2010!$B$7:$B$732,$D409,EUROSTAT_VBE_IND_2010!$C$7:$C$732,"*"&amp;RIGHT($A409,3)&amp;"*",EUROSTAT_VBE_IND_2010!$D$7:$D$732,"2230*"))/1000+(SUMIFS(EUROSTAT_VBE_IND_2010!Y$7:Y$732,EUROSTAT_VBE_IND_2010!$B$7:$B$732,$D409,EUROSTAT_VBE_IND_2010!$C$7:$C$732,"*"&amp;RIGHT($A408,3)&amp;"*",EUROSTAT_VBE_IND_2010!$D$7:$D$732,"2130*"))/1000</f>
        <v>0</v>
      </c>
      <c r="AP409" s="17">
        <f>(SUMIFS(EUROSTAT_VBE_IND_2010!Z$7:Z$732,EUROSTAT_VBE_IND_2010!$B$7:$B$732,$D409,EUROSTAT_VBE_IND_2010!$C$7:$C$732,"*"&amp;RIGHT($A409,3)&amp;"*",EUROSTAT_VBE_IND_2010!$D$7:$D$732,"2230*"))/1000+(SUMIFS(EUROSTAT_VBE_IND_2010!Z$7:Z$732,EUROSTAT_VBE_IND_2010!$B$7:$B$732,$D409,EUROSTAT_VBE_IND_2010!$C$7:$C$732,"*"&amp;RIGHT($A408,3)&amp;"*",EUROSTAT_VBE_IND_2010!$D$7:$D$732,"2130*"))/1000</f>
        <v>0</v>
      </c>
      <c r="AQ409" s="17">
        <f>(SUMIFS(EUROSTAT_VBE_IND_2010!AG$7:AG$732,EUROSTAT_VBE_IND_2010!$B$7:$B$732,$D409,EUROSTAT_VBE_IND_2010!$C$7:$C$732,"*"&amp;RIGHT($A409,3)&amp;"*",EUROSTAT_VBE_IND_2010!$D$7:$D$732,"2230*"))/1000+(SUMIFS(EUROSTAT_VBE_IND_2010!AG$7:AG$732,EUROSTAT_VBE_IND_2010!$B$7:$B$732,$D409,EUROSTAT_VBE_IND_2010!$C$7:$C$732,"*"&amp;RIGHT($A408,3)&amp;"*",EUROSTAT_VBE_IND_2010!$D$7:$D$732,"2130*"))/1000</f>
        <v>0.62</v>
      </c>
    </row>
    <row r="410" spans="1:43">
      <c r="A410" t="str">
        <f>LEFT(EUROSTAT_VBE_IND_2010!$C$681,8)</f>
        <v>B_101853</v>
      </c>
      <c r="B410" s="28" t="s">
        <v>307</v>
      </c>
      <c r="C410" t="s">
        <v>293</v>
      </c>
      <c r="D410" t="s">
        <v>126</v>
      </c>
      <c r="E410" t="s">
        <v>232</v>
      </c>
      <c r="F410" t="s">
        <v>252</v>
      </c>
      <c r="G410" s="17">
        <f>(SUMIFS(EUROSTAT_VBE_IND_2010!E$7:E$732,EUROSTAT_VBE_IND_2010!$B$7:$B$732,$D410,EUROSTAT_VBE_IND_2010!$C$7:$C$732,"*"&amp;RIGHT($A410,3)&amp;"*",EUROSTAT_VBE_IND_2010!$D$7:$D$732,"212*"))/1000</f>
        <v>0</v>
      </c>
      <c r="H410" s="17">
        <f>(SUMIFS(EUROSTAT_VBE_IND_2010!F$7:F$732,EUROSTAT_VBE_IND_2010!$B$7:$B$732,$D410,EUROSTAT_VBE_IND_2010!$C$7:$C$732,"*"&amp;RIGHT($A408,3)&amp;"*",EUROSTAT_VBE_IND_2010!$D$7:$D$732,"212*"))/1000</f>
        <v>0.171</v>
      </c>
      <c r="I410" s="17">
        <f>(SUMIFS(EUROSTAT_VBE_IND_2010!G$7:G$732,EUROSTAT_VBE_IND_2010!$B$7:$B$732,$D410,EUROSTAT_VBE_IND_2010!$C$7:$C$732,"*"&amp;RIGHT($A408,3)&amp;"*",EUROSTAT_VBE_IND_2010!$D$7:$D$732,"212*"))/1000</f>
        <v>0</v>
      </c>
      <c r="J410" s="198">
        <f>SUMIFS('IEA Bal_CH-IND'!$D$30:$D$329,'IEA Bal_CH-IND'!$A$30:$A$329,"*"&amp;RIGHT($B410,8),'IEA Bal_CH-IND'!$C$30:$C$329,'Aggregated Balance-IND_2010'!$E410)</f>
        <v>0</v>
      </c>
      <c r="K410" s="17">
        <f>(SUMIFS(EUROSTAT_VBE_IND_2010!H$7:H$732,EUROSTAT_VBE_IND_2010!$B$7:$B$732,$D410,EUROSTAT_VBE_IND_2010!$C$7:$C$732,"*"&amp;RIGHT($A408,3)&amp;"*",EUROSTAT_VBE_IND_2010!$D$7:$D$732,"212*"))/1000</f>
        <v>0</v>
      </c>
      <c r="L410" s="17">
        <f>(SUMIFS(EUROSTAT_VBE_IND_2010!I$7:I$732,EUROSTAT_VBE_IND_2010!$B$7:$B$732,$D410,EUROSTAT_VBE_IND_2010!$C$7:$C$732,"*"&amp;RIGHT($A408,3)&amp;"*",EUROSTAT_VBE_IND_2010!$D$7:$D$732,"212*"))/1000</f>
        <v>0</v>
      </c>
      <c r="M410" s="17">
        <f>(SUMIFS(EUROSTAT_VBE_IND_2010!J$7:J$732,EUROSTAT_VBE_IND_2010!$B$7:$B$732,$D410,EUROSTAT_VBE_IND_2010!$C$7:$C$732,"*"&amp;RIGHT($A408,3)&amp;"*",EUROSTAT_VBE_IND_2010!$D$7:$D$732,"212*"))/1000</f>
        <v>0</v>
      </c>
      <c r="N410" s="17">
        <f>(SUMIFS(EUROSTAT_VBE_IND_2010!K$7:K$732,EUROSTAT_VBE_IND_2010!$B$7:$B$732,$D410,EUROSTAT_VBE_IND_2010!$C$7:$C$732,"*"&amp;RIGHT($A408,3)&amp;"*",EUROSTAT_VBE_IND_2010!$D$7:$D$732,"212*"))/1000</f>
        <v>0</v>
      </c>
      <c r="O410" s="17">
        <f>(SUMIFS(EUROSTAT_VBE_IND_2010!L$7:L$732,EUROSTAT_VBE_IND_2010!$B$7:$B$732,$D410,EUROSTAT_VBE_IND_2010!$C$7:$C$732,"*"&amp;RIGHT($A408,3)&amp;"*",EUROSTAT_VBE_IND_2010!$D$7:$D$732,"212*"))/1000</f>
        <v>0</v>
      </c>
      <c r="P410" s="17">
        <f>(SUMIFS(EUROSTAT_VBE_IND_2010!M$7:M$732,EUROSTAT_VBE_IND_2010!$B$7:$B$732,$D410,EUROSTAT_VBE_IND_2010!$C$7:$C$732,"*"&amp;RIGHT($A408,3)&amp;"*",EUROSTAT_VBE_IND_2010!$D$7:$D$732,"212*"))/1000</f>
        <v>0</v>
      </c>
      <c r="Q410" s="17">
        <f>(SUMIFS(EUROSTAT_VBE_IND_2010!N$7:N$732,EUROSTAT_VBE_IND_2010!$B$7:$B$732,$D410,EUROSTAT_VBE_IND_2010!$C$7:$C$732,"*"&amp;RIGHT($A408,3)&amp;"*",EUROSTAT_VBE_IND_2010!$D$7:$D$732,"212*"))/1000</f>
        <v>0</v>
      </c>
      <c r="R410" s="17">
        <f>(SUMIFS(EUROSTAT_VBE_IND_2010!O$7:O$732,EUROSTAT_VBE_IND_2010!$B$7:$B$732,$D410,EUROSTAT_VBE_IND_2010!$C$7:$C$732,"*"&amp;RIGHT($A408,3)&amp;"*",EUROSTAT_VBE_IND_2010!$D$7:$D$732,"212*"))/1000</f>
        <v>0</v>
      </c>
      <c r="S410" s="17">
        <f>(SUMIFS(EUROSTAT_VBE_IND_2010!P$7:P$732,EUROSTAT_VBE_IND_2010!$B$7:$B$732,$D410,EUROSTAT_VBE_IND_2010!$C$7:$C$732,"*"&amp;RIGHT($A408,3)&amp;"*",EUROSTAT_VBE_IND_2010!$D$7:$D$732,"212*"))/1000</f>
        <v>0</v>
      </c>
      <c r="T410" s="17">
        <f>(SUMIFS(EUROSTAT_VBE_IND_2010!Q$7:Q$732,EUROSTAT_VBE_IND_2010!$B$7:$B$732,$D410,EUROSTAT_VBE_IND_2010!$C$7:$C$732,"*"&amp;RIGHT($A408,3)&amp;"*",EUROSTAT_VBE_IND_2010!$D$7:$D$732,"212*"))/1000</f>
        <v>0</v>
      </c>
      <c r="U410" s="17">
        <f>(SUMIFS(EUROSTAT_VBE_IND_2010!R$7:R$732,EUROSTAT_VBE_IND_2010!$B$7:$B$732,$D410,EUROSTAT_VBE_IND_2010!$C$7:$C$732,"*"&amp;RIGHT($A408,3)&amp;"*",EUROSTAT_VBE_IND_2010!$D$7:$D$732,"212*"))/1000</f>
        <v>0</v>
      </c>
      <c r="V410" s="17">
        <f>(SUMIFS(EUROSTAT_VBE_IND_2010!S$7:S$732,EUROSTAT_VBE_IND_2010!$B$7:$B$732,$D410,EUROSTAT_VBE_IND_2010!$C$7:$C$732,"*"&amp;RIGHT($A408,3)&amp;"*",EUROSTAT_VBE_IND_2010!$D$7:$D$732,"212*"))/1000</f>
        <v>0</v>
      </c>
      <c r="W410" s="17">
        <f>(SUMIFS(EUROSTAT_VBE_IND_2010!T$7:T$732,EUROSTAT_VBE_IND_2010!$B$7:$B$732,$D410,EUROSTAT_VBE_IND_2010!$C$7:$C$732,"*"&amp;RIGHT($A408,3)&amp;"*",EUROSTAT_VBE_IND_2010!$D$7:$D$732,"212*"))/1000</f>
        <v>0</v>
      </c>
      <c r="X410" s="17">
        <f>(SUMIFS(EUROSTAT_VBE_IND_2010!U$7:U$732,EUROSTAT_VBE_IND_2010!$B$7:$B$732,$D410,EUROSTAT_VBE_IND_2010!$C$7:$C$732,"*"&amp;RIGHT($A408,3)&amp;"*",EUROSTAT_VBE_IND_2010!$D$7:$D$732,"212*"))/1000</f>
        <v>0.057</v>
      </c>
      <c r="Y410" s="17">
        <f>(SUMIFS(EUROSTAT_VBE_IND_2010!V$7:V$732,EUROSTAT_VBE_IND_2010!$B$7:$B$732,$D410,EUROSTAT_VBE_IND_2010!$C$7:$C$732,"*"&amp;RIGHT($A408,3)&amp;"*",EUROSTAT_VBE_IND_2010!$D$7:$D$732,"212*"))/1000</f>
        <v>0</v>
      </c>
      <c r="Z410" s="17">
        <f>(SUMIFS(EUROSTAT_VBE_IND_2010!W$7:W$732,EUROSTAT_VBE_IND_2010!$B$7:$B$732,$D410,EUROSTAT_VBE_IND_2010!$C$7:$C$732,"*"&amp;RIGHT($A408,3)&amp;"*",EUROSTAT_VBE_IND_2010!$D$7:$D$732,"212*"))/1000</f>
        <v>0</v>
      </c>
      <c r="AA410" s="17">
        <f>(SUMIFS(EUROSTAT_VBE_IND_2010!X$7:X$732,EUROSTAT_VBE_IND_2010!$B$7:$B$732,$D410,EUROSTAT_VBE_IND_2010!$C$7:$C$732,"*"&amp;RIGHT($A408,3)&amp;"*",EUROSTAT_VBE_IND_2010!$D$7:$D$732,"212*"))/1000</f>
        <v>0</v>
      </c>
      <c r="AB410" s="17">
        <f>(SUMIFS(EUROSTAT_VBE_IND_2010!AA$7:AA$732,EUROSTAT_VBE_IND_2010!$B$7:$B$732,$D410,EUROSTAT_VBE_IND_2010!$C$7:$C$732,"*"&amp;RIGHT($A408,3)&amp;"*",EUROSTAT_VBE_IND_2010!$D$7:$D$732,"212*"))/1000</f>
        <v>0</v>
      </c>
      <c r="AC410" s="17">
        <f>(SUMIFS(EUROSTAT_VBE_IND_2010!AB$7:AB$732,EUROSTAT_VBE_IND_2010!$B$7:$B$732,$D410,EUROSTAT_VBE_IND_2010!$C$7:$C$732,"*"&amp;RIGHT($A408,3)&amp;"*",EUROSTAT_VBE_IND_2010!$D$7:$D$732,"212*"))/1000</f>
        <v>0</v>
      </c>
      <c r="AD410" s="17">
        <f>(SUMIFS(EUROSTAT_VBE_IND_2010!AC$7:AC$732,EUROSTAT_VBE_IND_2010!$B$7:$B$732,$D410,EUROSTAT_VBE_IND_2010!$C$7:$C$732,"*"&amp;RIGHT($A408,3)&amp;"*",EUROSTAT_VBE_IND_2010!$D$7:$D$732,"212*"))/1000</f>
        <v>0</v>
      </c>
      <c r="AE410" s="17">
        <f>(SUMIFS(EUROSTAT_VBE_IND_2010!AD$7:AD$732,EUROSTAT_VBE_IND_2010!$B$7:$B$732,$D410,EUROSTAT_VBE_IND_2010!$C$7:$C$732,"*"&amp;RIGHT($A408,3)&amp;"*",EUROSTAT_VBE_IND_2010!$D$7:$D$732,"212*"))/1000</f>
        <v>0</v>
      </c>
      <c r="AF410" s="17">
        <f>(SUMIFS(EUROSTAT_VBE_IND_2010!AE$7:AE$732,EUROSTAT_VBE_IND_2010!$B$7:$B$732,$D410,EUROSTAT_VBE_IND_2010!$C$7:$C$732,"*"&amp;RIGHT($A408,3)&amp;"*",EUROSTAT_VBE_IND_2010!$D$7:$D$732,"212*"))/1000</f>
        <v>0</v>
      </c>
      <c r="AG410" s="17">
        <f>(SUMIFS(EUROSTAT_VBE_IND_2010!AF$7:AF$732,EUROSTAT_VBE_IND_2010!$B$7:$B$732,$D410,EUROSTAT_VBE_IND_2010!$C$7:$C$732,"*"&amp;RIGHT($A408,3)&amp;"*",EUROSTAT_VBE_IND_2010!$D$7:$D$732,"212*"))/1000</f>
        <v>0</v>
      </c>
      <c r="AH410" s="17">
        <f>(SUMIFS(EUROSTAT_VBE_IND_2010!AH$7:AH$732,EUROSTAT_VBE_IND_2010!$B$7:$B$732,$D410,EUROSTAT_VBE_IND_2010!$C$7:$C$732,"*"&amp;RIGHT($A408,3)&amp;"*",EUROSTAT_VBE_IND_2010!$D$7:$D$732,"212*"))/1000</f>
        <v>0</v>
      </c>
      <c r="AI410" s="17">
        <f>(SUMIFS(EUROSTAT_VBE_IND_2010!AI$7:AI$732,EUROSTAT_VBE_IND_2010!$B$7:$B$732,$D410,EUROSTAT_VBE_IND_2010!$C$7:$C$732,"*"&amp;RIGHT($A408,3)&amp;"*",EUROSTAT_VBE_IND_2010!$D$7:$D$732,"212*"))/1000</f>
        <v>0</v>
      </c>
      <c r="AJ410" s="17">
        <f>(SUMIFS(EUROSTAT_VBE_IND_2010!AJ$7:AJ$732,EUROSTAT_VBE_IND_2010!$B$7:$B$732,$D410,EUROSTAT_VBE_IND_2010!$C$7:$C$732,"*"&amp;RIGHT($A408,3)&amp;"*",EUROSTAT_VBE_IND_2010!$D$7:$D$732,"212*"))/1000</f>
        <v>0</v>
      </c>
      <c r="AK410" s="17">
        <f>(SUMIFS(EUROSTAT_VBE_IND_2010!AK$7:AK$732,EUROSTAT_VBE_IND_2010!$B$7:$B$732,$D410,EUROSTAT_VBE_IND_2010!$C$7:$C$732,"*"&amp;RIGHT($A408,3)&amp;"*",EUROSTAT_VBE_IND_2010!$D$7:$D$732,"212*"))/1000</f>
        <v>1.51</v>
      </c>
      <c r="AL410" s="198">
        <f>SUMIFS('IEA Bal_AL-IND'!$D$30:$D$329,'IEA Bal_AL-IND'!$A$30:$A$329,"*"&amp;RIGHT($B410,8),'IEA Bal_AL-IND'!$C$30:$C$329,'Aggregated Balance-IND_2010'!$E410)</f>
        <v>0</v>
      </c>
      <c r="AM410" s="198">
        <f>SUMIFS('IEA Bal_BA-IND'!$D$30:$D$329,'IEA Bal_BA-IND'!$A$30:$A$329,"*"&amp;RIGHT($B410,8),'IEA Bal_BA-IND'!$C$30:$C$329,'Aggregated Balance-IND_2010'!$E410)</f>
        <v>0</v>
      </c>
      <c r="AN410" s="198">
        <f>SUMIFS('IEA Bal_KS-IND'!$D$30:$D$329,'IEA Bal_KS-IND'!$A$30:$A$329,"*"&amp;RIGHT($B410,8),'IEA Bal_KS-IND'!$C$30:$C$329,'Aggregated Balance-IND_2010'!$E410)</f>
        <v>0</v>
      </c>
      <c r="AO410" s="17">
        <f>(SUMIFS(EUROSTAT_VBE_IND_2010!Y$7:Y$732,EUROSTAT_VBE_IND_2010!$B$7:$B$732,$D410,EUROSTAT_VBE_IND_2010!$C$7:$C$732,"*"&amp;RIGHT($A408,3)&amp;"*",EUROSTAT_VBE_IND_2010!$D$7:$D$732,"212*"))/1000</f>
        <v>0</v>
      </c>
      <c r="AP410" s="17">
        <f>(SUMIFS(EUROSTAT_VBE_IND_2010!Z$7:Z$732,EUROSTAT_VBE_IND_2010!$B$7:$B$732,$D410,EUROSTAT_VBE_IND_2010!$C$7:$C$732,"*"&amp;RIGHT($A408,3)&amp;"*",EUROSTAT_VBE_IND_2010!$D$7:$D$732,"212*"))/1000</f>
        <v>0</v>
      </c>
      <c r="AQ410" s="17">
        <f>(SUMIFS(EUROSTAT_VBE_IND_2010!AG$7:AG$732,EUROSTAT_VBE_IND_2010!$B$7:$B$732,$D410,EUROSTAT_VBE_IND_2010!$C$7:$C$732,"*"&amp;RIGHT($A408,3)&amp;"*",EUROSTAT_VBE_IND_2010!$D$7:$D$732,"212*"))/1000</f>
        <v>0</v>
      </c>
    </row>
    <row r="411" spans="1:43">
      <c r="A411" t="str">
        <f>LEFT(EUROSTAT_VBE_IND_2010!$C$681,8)</f>
        <v>B_101853</v>
      </c>
      <c r="B411" s="28" t="s">
        <v>307</v>
      </c>
      <c r="C411" t="s">
        <v>293</v>
      </c>
      <c r="D411" t="s">
        <v>126</v>
      </c>
      <c r="E411" t="s">
        <v>233</v>
      </c>
      <c r="F411" t="s">
        <v>253</v>
      </c>
      <c r="G411" s="17">
        <f>(SUMIFS(EUROSTAT_VBE_IND_2010!E$7:E$732,EUROSTAT_VBE_IND_2010!$B$7:$B$732,$D411,EUROSTAT_VBE_IND_2010!$C$7:$C$732,"*"&amp;RIGHT($A411,3)&amp;"*",EUROSTAT_VBE_IND_2010!$D$7:$D$732,"321*"))/1000</f>
        <v>0</v>
      </c>
      <c r="H411" s="17">
        <f>(SUMIFS(EUROSTAT_VBE_IND_2010!F$7:F$732,EUROSTAT_VBE_IND_2010!$B$7:$B$732,$D411,EUROSTAT_VBE_IND_2010!$C$7:$C$732,"*"&amp;RIGHT($A411,3)&amp;"*",EUROSTAT_VBE_IND_2010!$D$7:$D$732,"321*"))/1000</f>
        <v>0</v>
      </c>
      <c r="I411" s="17">
        <f>(SUMIFS(EUROSTAT_VBE_IND_2010!G$7:G$732,EUROSTAT_VBE_IND_2010!$B$7:$B$732,$D411,EUROSTAT_VBE_IND_2010!$C$7:$C$732,"*"&amp;RIGHT($A411,3)&amp;"*",EUROSTAT_VBE_IND_2010!$D$7:$D$732,"321*"))/1000</f>
        <v>0</v>
      </c>
      <c r="J411" s="198">
        <f>SUMIFS('IEA Bal_CH-IND'!$D$30:$D$329,'IEA Bal_CH-IND'!$A$30:$A$329,"*"&amp;RIGHT($B411,8),'IEA Bal_CH-IND'!$C$30:$C$329,'Aggregated Balance-IND_2010'!$E411)</f>
        <v>0</v>
      </c>
      <c r="K411" s="17">
        <f>(SUMIFS(EUROSTAT_VBE_IND_2010!H$7:H$732,EUROSTAT_VBE_IND_2010!$B$7:$B$732,$D411,EUROSTAT_VBE_IND_2010!$C$7:$C$732,"*"&amp;RIGHT($A411,3)&amp;"*",EUROSTAT_VBE_IND_2010!$D$7:$D$732,"321*"))/1000</f>
        <v>0</v>
      </c>
      <c r="L411" s="17">
        <f>(SUMIFS(EUROSTAT_VBE_IND_2010!I$7:I$732,EUROSTAT_VBE_IND_2010!$B$7:$B$732,$D411,EUROSTAT_VBE_IND_2010!$C$7:$C$732,"*"&amp;RIGHT($A411,3)&amp;"*",EUROSTAT_VBE_IND_2010!$D$7:$D$732,"321*"))/1000</f>
        <v>0</v>
      </c>
      <c r="M411" s="17">
        <f>(SUMIFS(EUROSTAT_VBE_IND_2010!J$7:J$732,EUROSTAT_VBE_IND_2010!$B$7:$B$732,$D411,EUROSTAT_VBE_IND_2010!$C$7:$C$732,"*"&amp;RIGHT($A411,3)&amp;"*",EUROSTAT_VBE_IND_2010!$D$7:$D$732,"321*"))/1000</f>
        <v>2.462</v>
      </c>
      <c r="N411" s="17">
        <f>(SUMIFS(EUROSTAT_VBE_IND_2010!K$7:K$732,EUROSTAT_VBE_IND_2010!$B$7:$B$732,$D411,EUROSTAT_VBE_IND_2010!$C$7:$C$732,"*"&amp;RIGHT($A411,3)&amp;"*",EUROSTAT_VBE_IND_2010!$D$7:$D$732,"321*"))/1000</f>
        <v>0</v>
      </c>
      <c r="O411" s="17">
        <f>(SUMIFS(EUROSTAT_VBE_IND_2010!L$7:L$732,EUROSTAT_VBE_IND_2010!$B$7:$B$732,$D411,EUROSTAT_VBE_IND_2010!$C$7:$C$732,"*"&amp;RIGHT($A411,3)&amp;"*",EUROSTAT_VBE_IND_2010!$D$7:$D$732,"321*"))/1000</f>
        <v>0</v>
      </c>
      <c r="P411" s="17">
        <f>(SUMIFS(EUROSTAT_VBE_IND_2010!M$7:M$732,EUROSTAT_VBE_IND_2010!$B$7:$B$732,$D411,EUROSTAT_VBE_IND_2010!$C$7:$C$732,"*"&amp;RIGHT($A411,3)&amp;"*",EUROSTAT_VBE_IND_2010!$D$7:$D$732,"321*"))/1000</f>
        <v>0</v>
      </c>
      <c r="Q411" s="17">
        <f>(SUMIFS(EUROSTAT_VBE_IND_2010!N$7:N$732,EUROSTAT_VBE_IND_2010!$B$7:$B$732,$D411,EUROSTAT_VBE_IND_2010!$C$7:$C$732,"*"&amp;RIGHT($A411,3)&amp;"*",EUROSTAT_VBE_IND_2010!$D$7:$D$732,"321*"))/1000</f>
        <v>0</v>
      </c>
      <c r="R411" s="17">
        <f>(SUMIFS(EUROSTAT_VBE_IND_2010!O$7:O$732,EUROSTAT_VBE_IND_2010!$B$7:$B$732,$D411,EUROSTAT_VBE_IND_2010!$C$7:$C$732,"*"&amp;RIGHT($A411,3)&amp;"*",EUROSTAT_VBE_IND_2010!$D$7:$D$732,"321*"))/1000</f>
        <v>0</v>
      </c>
      <c r="S411" s="17">
        <f>(SUMIFS(EUROSTAT_VBE_IND_2010!P$7:P$732,EUROSTAT_VBE_IND_2010!$B$7:$B$732,$D411,EUROSTAT_VBE_IND_2010!$C$7:$C$732,"*"&amp;RIGHT($A411,3)&amp;"*",EUROSTAT_VBE_IND_2010!$D$7:$D$732,"321*"))/1000</f>
        <v>0</v>
      </c>
      <c r="T411" s="17">
        <f>(SUMIFS(EUROSTAT_VBE_IND_2010!Q$7:Q$732,EUROSTAT_VBE_IND_2010!$B$7:$B$732,$D411,EUROSTAT_VBE_IND_2010!$C$7:$C$732,"*"&amp;RIGHT($A411,3)&amp;"*",EUROSTAT_VBE_IND_2010!$D$7:$D$732,"321*"))/1000</f>
        <v>0</v>
      </c>
      <c r="U411" s="17">
        <f>(SUMIFS(EUROSTAT_VBE_IND_2010!R$7:R$732,EUROSTAT_VBE_IND_2010!$B$7:$B$732,$D411,EUROSTAT_VBE_IND_2010!$C$7:$C$732,"*"&amp;RIGHT($A411,3)&amp;"*",EUROSTAT_VBE_IND_2010!$D$7:$D$732,"321*"))/1000</f>
        <v>0</v>
      </c>
      <c r="V411" s="17">
        <f>(SUMIFS(EUROSTAT_VBE_IND_2010!S$7:S$732,EUROSTAT_VBE_IND_2010!$B$7:$B$732,$D411,EUROSTAT_VBE_IND_2010!$C$7:$C$732,"*"&amp;RIGHT($A411,3)&amp;"*",EUROSTAT_VBE_IND_2010!$D$7:$D$732,"321*"))/1000</f>
        <v>0</v>
      </c>
      <c r="W411" s="17">
        <f>(SUMIFS(EUROSTAT_VBE_IND_2010!T$7:T$732,EUROSTAT_VBE_IND_2010!$B$7:$B$732,$D411,EUROSTAT_VBE_IND_2010!$C$7:$C$732,"*"&amp;RIGHT($A411,3)&amp;"*",EUROSTAT_VBE_IND_2010!$D$7:$D$732,"321*"))/1000</f>
        <v>0</v>
      </c>
      <c r="X411" s="17">
        <f>(SUMIFS(EUROSTAT_VBE_IND_2010!U$7:U$732,EUROSTAT_VBE_IND_2010!$B$7:$B$732,$D411,EUROSTAT_VBE_IND_2010!$C$7:$C$732,"*"&amp;RIGHT($A411,3)&amp;"*",EUROSTAT_VBE_IND_2010!$D$7:$D$732,"321*"))/1000</f>
        <v>0</v>
      </c>
      <c r="Y411" s="17">
        <f>(SUMIFS(EUROSTAT_VBE_IND_2010!V$7:V$732,EUROSTAT_VBE_IND_2010!$B$7:$B$732,$D411,EUROSTAT_VBE_IND_2010!$C$7:$C$732,"*"&amp;RIGHT($A411,3)&amp;"*",EUROSTAT_VBE_IND_2010!$D$7:$D$732,"321*"))/1000</f>
        <v>0</v>
      </c>
      <c r="Z411" s="17">
        <f>(SUMIFS(EUROSTAT_VBE_IND_2010!W$7:W$732,EUROSTAT_VBE_IND_2010!$B$7:$B$732,$D411,EUROSTAT_VBE_IND_2010!$C$7:$C$732,"*"&amp;RIGHT($A411,3)&amp;"*",EUROSTAT_VBE_IND_2010!$D$7:$D$732,"321*"))/1000</f>
        <v>0</v>
      </c>
      <c r="AA411" s="17">
        <f>(SUMIFS(EUROSTAT_VBE_IND_2010!X$7:X$732,EUROSTAT_VBE_IND_2010!$B$7:$B$732,$D411,EUROSTAT_VBE_IND_2010!$C$7:$C$732,"*"&amp;RIGHT($A411,3)&amp;"*",EUROSTAT_VBE_IND_2010!$D$7:$D$732,"321*"))/1000</f>
        <v>0</v>
      </c>
      <c r="AB411" s="17">
        <f>(SUMIFS(EUROSTAT_VBE_IND_2010!AA$7:AA$732,EUROSTAT_VBE_IND_2010!$B$7:$B$732,$D411,EUROSTAT_VBE_IND_2010!$C$7:$C$732,"*"&amp;RIGHT($A411,3)&amp;"*",EUROSTAT_VBE_IND_2010!$D$7:$D$732,"321*"))/1000</f>
        <v>0</v>
      </c>
      <c r="AC411" s="17">
        <f>(SUMIFS(EUROSTAT_VBE_IND_2010!AB$7:AB$732,EUROSTAT_VBE_IND_2010!$B$7:$B$732,$D411,EUROSTAT_VBE_IND_2010!$C$7:$C$732,"*"&amp;RIGHT($A411,3)&amp;"*",EUROSTAT_VBE_IND_2010!$D$7:$D$732,"321*"))/1000</f>
        <v>0</v>
      </c>
      <c r="AD411" s="17">
        <f>(SUMIFS(EUROSTAT_VBE_IND_2010!AC$7:AC$732,EUROSTAT_VBE_IND_2010!$B$7:$B$732,$D411,EUROSTAT_VBE_IND_2010!$C$7:$C$732,"*"&amp;RIGHT($A411,3)&amp;"*",EUROSTAT_VBE_IND_2010!$D$7:$D$732,"321*"))/1000</f>
        <v>0</v>
      </c>
      <c r="AE411" s="17">
        <f>(SUMIFS(EUROSTAT_VBE_IND_2010!AD$7:AD$732,EUROSTAT_VBE_IND_2010!$B$7:$B$732,$D411,EUROSTAT_VBE_IND_2010!$C$7:$C$732,"*"&amp;RIGHT($A411,3)&amp;"*",EUROSTAT_VBE_IND_2010!$D$7:$D$732,"321*"))/1000</f>
        <v>0</v>
      </c>
      <c r="AF411" s="17">
        <f>(SUMIFS(EUROSTAT_VBE_IND_2010!AE$7:AE$732,EUROSTAT_VBE_IND_2010!$B$7:$B$732,$D411,EUROSTAT_VBE_IND_2010!$C$7:$C$732,"*"&amp;RIGHT($A411,3)&amp;"*",EUROSTAT_VBE_IND_2010!$D$7:$D$732,"321*"))/1000</f>
        <v>0</v>
      </c>
      <c r="AG411" s="17">
        <f>(SUMIFS(EUROSTAT_VBE_IND_2010!AF$7:AF$732,EUROSTAT_VBE_IND_2010!$B$7:$B$732,$D411,EUROSTAT_VBE_IND_2010!$C$7:$C$732,"*"&amp;RIGHT($A411,3)&amp;"*",EUROSTAT_VBE_IND_2010!$D$7:$D$732,"321*"))/1000</f>
        <v>0</v>
      </c>
      <c r="AH411" s="17">
        <f>(SUMIFS(EUROSTAT_VBE_IND_2010!AH$7:AH$732,EUROSTAT_VBE_IND_2010!$B$7:$B$732,$D411,EUROSTAT_VBE_IND_2010!$C$7:$C$732,"*"&amp;RIGHT($A411,3)&amp;"*",EUROSTAT_VBE_IND_2010!$D$7:$D$732,"321*"))/1000</f>
        <v>0</v>
      </c>
      <c r="AI411" s="17">
        <f>(SUMIFS(EUROSTAT_VBE_IND_2010!AI$7:AI$732,EUROSTAT_VBE_IND_2010!$B$7:$B$732,$D411,EUROSTAT_VBE_IND_2010!$C$7:$C$732,"*"&amp;RIGHT($A411,3)&amp;"*",EUROSTAT_VBE_IND_2010!$D$7:$D$732,"321*"))/1000</f>
        <v>0</v>
      </c>
      <c r="AJ411" s="17">
        <f>(SUMIFS(EUROSTAT_VBE_IND_2010!AJ$7:AJ$732,EUROSTAT_VBE_IND_2010!$B$7:$B$732,$D411,EUROSTAT_VBE_IND_2010!$C$7:$C$732,"*"&amp;RIGHT($A411,3)&amp;"*",EUROSTAT_VBE_IND_2010!$D$7:$D$732,"321*"))/1000</f>
        <v>0</v>
      </c>
      <c r="AK411" s="17">
        <f>(SUMIFS(EUROSTAT_VBE_IND_2010!AK$7:AK$732,EUROSTAT_VBE_IND_2010!$B$7:$B$732,$D411,EUROSTAT_VBE_IND_2010!$C$7:$C$732,"*"&amp;RIGHT($A411,3)&amp;"*",EUROSTAT_VBE_IND_2010!$D$7:$D$732,"321*"))/1000</f>
        <v>0</v>
      </c>
      <c r="AL411" s="198">
        <f>SUMIFS('IEA Bal_AL-IND'!$D$30:$D$329,'IEA Bal_AL-IND'!$A$30:$A$329,"*"&amp;RIGHT($B411,8),'IEA Bal_AL-IND'!$C$30:$C$329,'Aggregated Balance-IND_2010'!$E411)</f>
        <v>0</v>
      </c>
      <c r="AM411" s="198">
        <f>SUMIFS('IEA Bal_BA-IND'!$D$30:$D$329,'IEA Bal_BA-IND'!$A$30:$A$329,"*"&amp;RIGHT($B411,8),'IEA Bal_BA-IND'!$C$30:$C$329,'Aggregated Balance-IND_2010'!$E411)</f>
        <v>0</v>
      </c>
      <c r="AN411" s="198">
        <f>SUMIFS('IEA Bal_KS-IND'!$D$30:$D$329,'IEA Bal_KS-IND'!$A$30:$A$329,"*"&amp;RIGHT($B411,8),'IEA Bal_KS-IND'!$C$30:$C$329,'Aggregated Balance-IND_2010'!$E411)</f>
        <v>0</v>
      </c>
      <c r="AO411" s="17">
        <f>(SUMIFS(EUROSTAT_VBE_IND_2010!Y$7:Y$732,EUROSTAT_VBE_IND_2010!$B$7:$B$732,$D411,EUROSTAT_VBE_IND_2010!$C$7:$C$732,"*"&amp;RIGHT($A411,3)&amp;"*",EUROSTAT_VBE_IND_2010!$D$7:$D$732,"321*"))/1000</f>
        <v>0</v>
      </c>
      <c r="AP411" s="17">
        <f>(SUMIFS(EUROSTAT_VBE_IND_2010!Z$7:Z$732,EUROSTAT_VBE_IND_2010!$B$7:$B$732,$D411,EUROSTAT_VBE_IND_2010!$C$7:$C$732,"*"&amp;RIGHT($A411,3)&amp;"*",EUROSTAT_VBE_IND_2010!$D$7:$D$732,"321*"))/1000</f>
        <v>0</v>
      </c>
      <c r="AQ411" s="17">
        <f>(SUMIFS(EUROSTAT_VBE_IND_2010!AG$7:AG$732,EUROSTAT_VBE_IND_2010!$B$7:$B$732,$D411,EUROSTAT_VBE_IND_2010!$C$7:$C$732,"*"&amp;RIGHT($A411,3)&amp;"*",EUROSTAT_VBE_IND_2010!$D$7:$D$732,"321*"))/1000</f>
        <v>0</v>
      </c>
    </row>
    <row r="412" spans="1:43">
      <c r="A412" t="str">
        <f>LEFT(EUROSTAT_VBE_IND_2010!$C$681,8)</f>
        <v>B_101853</v>
      </c>
      <c r="B412" s="28" t="s">
        <v>307</v>
      </c>
      <c r="C412" t="s">
        <v>293</v>
      </c>
      <c r="D412" t="s">
        <v>126</v>
      </c>
      <c r="E412" t="s">
        <v>234</v>
      </c>
      <c r="F412" t="s">
        <v>254</v>
      </c>
      <c r="G412" s="17">
        <f>(SUMIFS(EUROSTAT_VBE_IND_2010!E$7:E$732,EUROSTAT_VBE_IND_2010!$B$7:$B$732,$D412,EUROSTAT_VBE_IND_2010!$C$7:$C$732,"*"&amp;RIGHT($A412,3)&amp;"*",EUROSTAT_VBE_IND_2010!$D$7:$D$732,"3220*"))/1000</f>
        <v>0.046</v>
      </c>
      <c r="H412" s="17">
        <f>(SUMIFS(EUROSTAT_VBE_IND_2010!F$7:F$732,EUROSTAT_VBE_IND_2010!$B$7:$B$732,$D412,EUROSTAT_VBE_IND_2010!$C$7:$C$732,"*"&amp;RIGHT($A412,3)&amp;"*",EUROSTAT_VBE_IND_2010!$D$7:$D$732,"3220*"))/1000</f>
        <v>1.794</v>
      </c>
      <c r="I412" s="17">
        <f>(SUMIFS(EUROSTAT_VBE_IND_2010!G$7:G$732,EUROSTAT_VBE_IND_2010!$B$7:$B$732,$D412,EUROSTAT_VBE_IND_2010!$C$7:$C$732,"*"&amp;RIGHT($A412,3)&amp;"*",EUROSTAT_VBE_IND_2010!$D$7:$D$732,"3220*"))/1000</f>
        <v>0.046</v>
      </c>
      <c r="J412" s="198">
        <f>SUMIFS('IEA Bal_CH-IND'!$D$30:$D$329,'IEA Bal_CH-IND'!$A$30:$A$329,"*"&amp;RIGHT($B412,8),'IEA Bal_CH-IND'!$C$30:$C$329,'Aggregated Balance-IND_2010'!$E412)</f>
        <v>0</v>
      </c>
      <c r="K412" s="17">
        <f>(SUMIFS(EUROSTAT_VBE_IND_2010!H$7:H$732,EUROSTAT_VBE_IND_2010!$B$7:$B$732,$D412,EUROSTAT_VBE_IND_2010!$C$7:$C$732,"*"&amp;RIGHT($A412,3)&amp;"*",EUROSTAT_VBE_IND_2010!$D$7:$D$732,"3220*"))/1000</f>
        <v>0</v>
      </c>
      <c r="L412" s="17">
        <f>(SUMIFS(EUROSTAT_VBE_IND_2010!I$7:I$732,EUROSTAT_VBE_IND_2010!$B$7:$B$732,$D412,EUROSTAT_VBE_IND_2010!$C$7:$C$732,"*"&amp;RIGHT($A412,3)&amp;"*",EUROSTAT_VBE_IND_2010!$D$7:$D$732,"3220*"))/1000</f>
        <v>0</v>
      </c>
      <c r="M412" s="17">
        <f>(SUMIFS(EUROSTAT_VBE_IND_2010!J$7:J$732,EUROSTAT_VBE_IND_2010!$B$7:$B$732,$D412,EUROSTAT_VBE_IND_2010!$C$7:$C$732,"*"&amp;RIGHT($A412,3)&amp;"*",EUROSTAT_VBE_IND_2010!$D$7:$D$732,"3220*"))/1000</f>
        <v>1.565</v>
      </c>
      <c r="N412" s="17">
        <f>(SUMIFS(EUROSTAT_VBE_IND_2010!K$7:K$732,EUROSTAT_VBE_IND_2010!$B$7:$B$732,$D412,EUROSTAT_VBE_IND_2010!$C$7:$C$732,"*"&amp;RIGHT($A412,3)&amp;"*",EUROSTAT_VBE_IND_2010!$D$7:$D$732,"3220*"))/1000</f>
        <v>0.092</v>
      </c>
      <c r="O412" s="17">
        <f>(SUMIFS(EUROSTAT_VBE_IND_2010!L$7:L$732,EUROSTAT_VBE_IND_2010!$B$7:$B$732,$D412,EUROSTAT_VBE_IND_2010!$C$7:$C$732,"*"&amp;RIGHT($A412,3)&amp;"*",EUROSTAT_VBE_IND_2010!$D$7:$D$732,"3220*"))/1000</f>
        <v>0</v>
      </c>
      <c r="P412" s="17">
        <f>(SUMIFS(EUROSTAT_VBE_IND_2010!M$7:M$732,EUROSTAT_VBE_IND_2010!$B$7:$B$732,$D412,EUROSTAT_VBE_IND_2010!$C$7:$C$732,"*"&amp;RIGHT($A412,3)&amp;"*",EUROSTAT_VBE_IND_2010!$D$7:$D$732,"3220*"))/1000</f>
        <v>2.07</v>
      </c>
      <c r="Q412" s="17">
        <f>(SUMIFS(EUROSTAT_VBE_IND_2010!N$7:N$732,EUROSTAT_VBE_IND_2010!$B$7:$B$732,$D412,EUROSTAT_VBE_IND_2010!$C$7:$C$732,"*"&amp;RIGHT($A412,3)&amp;"*",EUROSTAT_VBE_IND_2010!$D$7:$D$732,"3220*"))/1000</f>
        <v>0</v>
      </c>
      <c r="R412" s="17">
        <f>(SUMIFS(EUROSTAT_VBE_IND_2010!O$7:O$732,EUROSTAT_VBE_IND_2010!$B$7:$B$732,$D412,EUROSTAT_VBE_IND_2010!$C$7:$C$732,"*"&amp;RIGHT($A412,3)&amp;"*",EUROSTAT_VBE_IND_2010!$D$7:$D$732,"3220*"))/1000</f>
        <v>0.185</v>
      </c>
      <c r="S412" s="17">
        <f>(SUMIFS(EUROSTAT_VBE_IND_2010!P$7:P$732,EUROSTAT_VBE_IND_2010!$B$7:$B$732,$D412,EUROSTAT_VBE_IND_2010!$C$7:$C$732,"*"&amp;RIGHT($A412,3)&amp;"*",EUROSTAT_VBE_IND_2010!$D$7:$D$732,"3220*"))/1000</f>
        <v>0.966</v>
      </c>
      <c r="T412" s="17">
        <f>(SUMIFS(EUROSTAT_VBE_IND_2010!Q$7:Q$732,EUROSTAT_VBE_IND_2010!$B$7:$B$732,$D412,EUROSTAT_VBE_IND_2010!$C$7:$C$732,"*"&amp;RIGHT($A412,3)&amp;"*",EUROSTAT_VBE_IND_2010!$D$7:$D$732,"3220*"))/1000</f>
        <v>0</v>
      </c>
      <c r="U412" s="17">
        <f>(SUMIFS(EUROSTAT_VBE_IND_2010!R$7:R$732,EUROSTAT_VBE_IND_2010!$B$7:$B$732,$D412,EUROSTAT_VBE_IND_2010!$C$7:$C$732,"*"&amp;RIGHT($A412,3)&amp;"*",EUROSTAT_VBE_IND_2010!$D$7:$D$732,"3220*"))/1000</f>
        <v>0</v>
      </c>
      <c r="V412" s="17">
        <f>(SUMIFS(EUROSTAT_VBE_IND_2010!S$7:S$732,EUROSTAT_VBE_IND_2010!$B$7:$B$732,$D412,EUROSTAT_VBE_IND_2010!$C$7:$C$732,"*"&amp;RIGHT($A412,3)&amp;"*",EUROSTAT_VBE_IND_2010!$D$7:$D$732,"3220*"))/1000</f>
        <v>2.122</v>
      </c>
      <c r="W412" s="17">
        <f>(SUMIFS(EUROSTAT_VBE_IND_2010!T$7:T$732,EUROSTAT_VBE_IND_2010!$B$7:$B$732,$D412,EUROSTAT_VBE_IND_2010!$C$7:$C$732,"*"&amp;RIGHT($A412,3)&amp;"*",EUROSTAT_VBE_IND_2010!$D$7:$D$732,"3220*"))/1000</f>
        <v>0</v>
      </c>
      <c r="X412" s="17">
        <f>(SUMIFS(EUROSTAT_VBE_IND_2010!U$7:U$732,EUROSTAT_VBE_IND_2010!$B$7:$B$732,$D412,EUROSTAT_VBE_IND_2010!$C$7:$C$732,"*"&amp;RIGHT($A412,3)&amp;"*",EUROSTAT_VBE_IND_2010!$D$7:$D$732,"3220*"))/1000</f>
        <v>0.322</v>
      </c>
      <c r="Y412" s="17">
        <f>(SUMIFS(EUROSTAT_VBE_IND_2010!V$7:V$732,EUROSTAT_VBE_IND_2010!$B$7:$B$732,$D412,EUROSTAT_VBE_IND_2010!$C$7:$C$732,"*"&amp;RIGHT($A412,3)&amp;"*",EUROSTAT_VBE_IND_2010!$D$7:$D$732,"3220*"))/1000</f>
        <v>0</v>
      </c>
      <c r="Z412" s="17">
        <f>(SUMIFS(EUROSTAT_VBE_IND_2010!W$7:W$732,EUROSTAT_VBE_IND_2010!$B$7:$B$732,$D412,EUROSTAT_VBE_IND_2010!$C$7:$C$732,"*"&amp;RIGHT($A412,3)&amp;"*",EUROSTAT_VBE_IND_2010!$D$7:$D$732,"3220*"))/1000</f>
        <v>0</v>
      </c>
      <c r="AA412" s="17">
        <f>(SUMIFS(EUROSTAT_VBE_IND_2010!X$7:X$732,EUROSTAT_VBE_IND_2010!$B$7:$B$732,$D412,EUROSTAT_VBE_IND_2010!$C$7:$C$732,"*"&amp;RIGHT($A412,3)&amp;"*",EUROSTAT_VBE_IND_2010!$D$7:$D$732,"3220*"))/1000</f>
        <v>0</v>
      </c>
      <c r="AB412" s="17">
        <f>(SUMIFS(EUROSTAT_VBE_IND_2010!AA$7:AA$732,EUROSTAT_VBE_IND_2010!$B$7:$B$732,$D412,EUROSTAT_VBE_IND_2010!$C$7:$C$732,"*"&amp;RIGHT($A412,3)&amp;"*",EUROSTAT_VBE_IND_2010!$D$7:$D$732,"3220*"))/1000</f>
        <v>0</v>
      </c>
      <c r="AC412" s="17">
        <f>(SUMIFS(EUROSTAT_VBE_IND_2010!AB$7:AB$732,EUROSTAT_VBE_IND_2010!$B$7:$B$732,$D412,EUROSTAT_VBE_IND_2010!$C$7:$C$732,"*"&amp;RIGHT($A412,3)&amp;"*",EUROSTAT_VBE_IND_2010!$D$7:$D$732,"3220*"))/1000</f>
        <v>0.045</v>
      </c>
      <c r="AD412" s="17">
        <f>(SUMIFS(EUROSTAT_VBE_IND_2010!AC$7:AC$732,EUROSTAT_VBE_IND_2010!$B$7:$B$732,$D412,EUROSTAT_VBE_IND_2010!$C$7:$C$732,"*"&amp;RIGHT($A412,3)&amp;"*",EUROSTAT_VBE_IND_2010!$D$7:$D$732,"3220*"))/1000</f>
        <v>0.046</v>
      </c>
      <c r="AE412" s="17">
        <f>(SUMIFS(EUROSTAT_VBE_IND_2010!AD$7:AD$732,EUROSTAT_VBE_IND_2010!$B$7:$B$732,$D412,EUROSTAT_VBE_IND_2010!$C$7:$C$732,"*"&amp;RIGHT($A412,3)&amp;"*",EUROSTAT_VBE_IND_2010!$D$7:$D$732,"3220*"))/1000</f>
        <v>0.322</v>
      </c>
      <c r="AF412" s="17">
        <f>(SUMIFS(EUROSTAT_VBE_IND_2010!AE$7:AE$732,EUROSTAT_VBE_IND_2010!$B$7:$B$732,$D412,EUROSTAT_VBE_IND_2010!$C$7:$C$732,"*"&amp;RIGHT($A412,3)&amp;"*",EUROSTAT_VBE_IND_2010!$D$7:$D$732,"3220*"))/1000</f>
        <v>0.092</v>
      </c>
      <c r="AG412" s="17">
        <f>(SUMIFS(EUROSTAT_VBE_IND_2010!AF$7:AF$732,EUROSTAT_VBE_IND_2010!$B$7:$B$732,$D412,EUROSTAT_VBE_IND_2010!$C$7:$C$732,"*"&amp;RIGHT($A412,3)&amp;"*",EUROSTAT_VBE_IND_2010!$D$7:$D$732,"3220*"))/1000</f>
        <v>0.144</v>
      </c>
      <c r="AH412" s="17">
        <f>(SUMIFS(EUROSTAT_VBE_IND_2010!AH$7:AH$732,EUROSTAT_VBE_IND_2010!$B$7:$B$732,$D412,EUROSTAT_VBE_IND_2010!$C$7:$C$732,"*"&amp;RIGHT($A412,3)&amp;"*",EUROSTAT_VBE_IND_2010!$D$7:$D$732,"3220*"))/1000</f>
        <v>0</v>
      </c>
      <c r="AI412" s="17">
        <f>(SUMIFS(EUROSTAT_VBE_IND_2010!AI$7:AI$732,EUROSTAT_VBE_IND_2010!$B$7:$B$732,$D412,EUROSTAT_VBE_IND_2010!$C$7:$C$732,"*"&amp;RIGHT($A412,3)&amp;"*",EUROSTAT_VBE_IND_2010!$D$7:$D$732,"3220*"))/1000</f>
        <v>0.046</v>
      </c>
      <c r="AJ412" s="17">
        <f>(SUMIFS(EUROSTAT_VBE_IND_2010!AJ$7:AJ$732,EUROSTAT_VBE_IND_2010!$B$7:$B$732,$D412,EUROSTAT_VBE_IND_2010!$C$7:$C$732,"*"&amp;RIGHT($A412,3)&amp;"*",EUROSTAT_VBE_IND_2010!$D$7:$D$732,"3220*"))/1000</f>
        <v>0</v>
      </c>
      <c r="AK412" s="17">
        <f>(SUMIFS(EUROSTAT_VBE_IND_2010!AK$7:AK$732,EUROSTAT_VBE_IND_2010!$B$7:$B$732,$D412,EUROSTAT_VBE_IND_2010!$C$7:$C$732,"*"&amp;RIGHT($A412,3)&amp;"*",EUROSTAT_VBE_IND_2010!$D$7:$D$732,"3220*"))/1000</f>
        <v>29.33</v>
      </c>
      <c r="AL412" s="198">
        <f>SUMIFS('IEA Bal_AL-IND'!$D$30:$D$329,'IEA Bal_AL-IND'!$A$30:$A$329,"*"&amp;RIGHT($B412,8),'IEA Bal_AL-IND'!$C$30:$C$329,'Aggregated Balance-IND_2010'!$E412)</f>
        <v>0.18401</v>
      </c>
      <c r="AM412" s="198">
        <f>SUMIFS('IEA Bal_BA-IND'!$D$30:$D$329,'IEA Bal_BA-IND'!$A$30:$A$329,"*"&amp;RIGHT($B412,8),'IEA Bal_BA-IND'!$C$30:$C$329,'Aggregated Balance-IND_2010'!$E412)</f>
        <v>0</v>
      </c>
      <c r="AN412" s="198">
        <f>SUMIFS('IEA Bal_KS-IND'!$D$30:$D$329,'IEA Bal_KS-IND'!$A$30:$A$329,"*"&amp;RIGHT($B412,8),'IEA Bal_KS-IND'!$C$30:$C$329,'Aggregated Balance-IND_2010'!$E412)</f>
        <v>0</v>
      </c>
      <c r="AO412" s="17">
        <f>(SUMIFS(EUROSTAT_VBE_IND_2010!Y$7:Y$732,EUROSTAT_VBE_IND_2010!$B$7:$B$732,$D412,EUROSTAT_VBE_IND_2010!$C$7:$C$732,"*"&amp;RIGHT($A412,3)&amp;"*",EUROSTAT_VBE_IND_2010!$D$7:$D$732,"3220*"))/1000</f>
        <v>0</v>
      </c>
      <c r="AP412" s="17">
        <f>(SUMIFS(EUROSTAT_VBE_IND_2010!Z$7:Z$732,EUROSTAT_VBE_IND_2010!$B$7:$B$732,$D412,EUROSTAT_VBE_IND_2010!$C$7:$C$732,"*"&amp;RIGHT($A412,3)&amp;"*",EUROSTAT_VBE_IND_2010!$D$7:$D$732,"3220*"))/1000</f>
        <v>0</v>
      </c>
      <c r="AQ412" s="17">
        <f>(SUMIFS(EUROSTAT_VBE_IND_2010!AG$7:AG$732,EUROSTAT_VBE_IND_2010!$B$7:$B$732,$D412,EUROSTAT_VBE_IND_2010!$C$7:$C$732,"*"&amp;RIGHT($A412,3)&amp;"*",EUROSTAT_VBE_IND_2010!$D$7:$D$732,"3220*"))/1000</f>
        <v>0</v>
      </c>
    </row>
    <row r="413" spans="1:43">
      <c r="A413" t="str">
        <f>LEFT(EUROSTAT_VBE_IND_2010!$C$681,8)</f>
        <v>B_101853</v>
      </c>
      <c r="B413" s="28" t="s">
        <v>307</v>
      </c>
      <c r="C413" t="s">
        <v>293</v>
      </c>
      <c r="D413" t="s">
        <v>126</v>
      </c>
      <c r="E413" t="s">
        <v>235</v>
      </c>
      <c r="F413" t="s">
        <v>255</v>
      </c>
      <c r="G413" s="17">
        <f>(SUMIFS(EUROSTAT_VBE_IND_2010!E$7:E$732,EUROSTAT_VBE_IND_2010!$B$7:$B$732,$D413,EUROSTAT_VBE_IND_2010!$C$7:$C$732,"*"&amp;RIGHT($A413,3)&amp;"*",EUROSTAT_VBE_IND_2010!$D$7:$D$732,"323*"))/1000+(SUMIFS(EUROSTAT_VBE_IND_2010!E$7:E$732,EUROSTAT_VBE_IND_2010!$B$7:$B$732,$D413,EUROSTAT_VBE_IND_2010!$C$7:$C$732,"*"&amp;RIGHT($A413,3)&amp;"*",EUROSTAT_VBE_IND_2010!$D$7:$D$732,"324*"))/1000+(SUMIFS(EUROSTAT_VBE_IND_2010!E$7:E$732,EUROSTAT_VBE_IND_2010!$B$7:$B$732,$D413,EUROSTAT_VBE_IND_2010!$C$7:$C$732,"*"&amp;RIGHT($A413,3)&amp;"*",EUROSTAT_VBE_IND_2010!$D$7:$D$732,"3260*"))/1000</f>
        <v>0.129</v>
      </c>
      <c r="H413" s="17">
        <f>(SUMIFS(EUROSTAT_VBE_IND_2010!F$7:F$732,EUROSTAT_VBE_IND_2010!$B$7:$B$732,$D413,EUROSTAT_VBE_IND_2010!$C$7:$C$732,"*"&amp;RIGHT($A413,3)&amp;"*",EUROSTAT_VBE_IND_2010!$D$7:$D$732,"323*"))/1000+(SUMIFS(EUROSTAT_VBE_IND_2010!F$7:F$732,EUROSTAT_VBE_IND_2010!$B$7:$B$732,$D413,EUROSTAT_VBE_IND_2010!$C$7:$C$732,"*"&amp;RIGHT($A413,3)&amp;"*",EUROSTAT_VBE_IND_2010!$D$7:$D$732,"324*"))/1000+(SUMIFS(EUROSTAT_VBE_IND_2010!F$7:F$732,EUROSTAT_VBE_IND_2010!$B$7:$B$732,$D413,EUROSTAT_VBE_IND_2010!$C$7:$C$732,"*"&amp;RIGHT($A413,3)&amp;"*",EUROSTAT_VBE_IND_2010!$D$7:$D$732,"3260*"))/1000</f>
        <v>5.577</v>
      </c>
      <c r="I413" s="17">
        <f>(SUMIFS(EUROSTAT_VBE_IND_2010!G$7:G$732,EUROSTAT_VBE_IND_2010!$B$7:$B$732,$D413,EUROSTAT_VBE_IND_2010!$C$7:$C$732,"*"&amp;RIGHT($A413,3)&amp;"*",EUROSTAT_VBE_IND_2010!$D$7:$D$732,"323*"))/1000+(SUMIFS(EUROSTAT_VBE_IND_2010!G$7:G$732,EUROSTAT_VBE_IND_2010!$B$7:$B$732,$D413,EUROSTAT_VBE_IND_2010!$C$7:$C$732,"*"&amp;RIGHT($A413,3)&amp;"*",EUROSTAT_VBE_IND_2010!$D$7:$D$732,"324*"))/1000+(SUMIFS(EUROSTAT_VBE_IND_2010!G$7:G$732,EUROSTAT_VBE_IND_2010!$B$7:$B$732,$D413,EUROSTAT_VBE_IND_2010!$C$7:$C$732,"*"&amp;RIGHT($A413,3)&amp;"*",EUROSTAT_VBE_IND_2010!$D$7:$D$732,"3260*"))/1000</f>
        <v>0</v>
      </c>
      <c r="J413" s="198">
        <f>SUMIFS('IEA Bal_CH-IND'!$D$30:$D$329,'IEA Bal_CH-IND'!$A$30:$A$329,"*"&amp;RIGHT($B413,8),'IEA Bal_CH-IND'!$C$30:$C$329,'Aggregated Balance-IND_2010'!$E413)</f>
        <v>3.707</v>
      </c>
      <c r="K413" s="17">
        <f>(SUMIFS(EUROSTAT_VBE_IND_2010!H$7:H$732,EUROSTAT_VBE_IND_2010!$B$7:$B$732,$D413,EUROSTAT_VBE_IND_2010!$C$7:$C$732,"*"&amp;RIGHT($A413,3)&amp;"*",EUROSTAT_VBE_IND_2010!$D$7:$D$732,"323*"))/1000+(SUMIFS(EUROSTAT_VBE_IND_2010!H$7:H$732,EUROSTAT_VBE_IND_2010!$B$7:$B$732,$D413,EUROSTAT_VBE_IND_2010!$C$7:$C$732,"*"&amp;RIGHT($A413,3)&amp;"*",EUROSTAT_VBE_IND_2010!$D$7:$D$732,"324*"))/1000+(SUMIFS(EUROSTAT_VBE_IND_2010!H$7:H$732,EUROSTAT_VBE_IND_2010!$B$7:$B$732,$D413,EUROSTAT_VBE_IND_2010!$C$7:$C$732,"*"&amp;RIGHT($A413,3)&amp;"*",EUROSTAT_VBE_IND_2010!$D$7:$D$732,"3260*"))/1000</f>
        <v>0.601</v>
      </c>
      <c r="L413" s="17">
        <f>(SUMIFS(EUROSTAT_VBE_IND_2010!I$7:I$732,EUROSTAT_VBE_IND_2010!$B$7:$B$732,$D413,EUROSTAT_VBE_IND_2010!$C$7:$C$732,"*"&amp;RIGHT($A413,3)&amp;"*",EUROSTAT_VBE_IND_2010!$D$7:$D$732,"323*"))/1000+(SUMIFS(EUROSTAT_VBE_IND_2010!I$7:I$732,EUROSTAT_VBE_IND_2010!$B$7:$B$732,$D413,EUROSTAT_VBE_IND_2010!$C$7:$C$732,"*"&amp;RIGHT($A413,3)&amp;"*",EUROSTAT_VBE_IND_2010!$D$7:$D$732,"324*"))/1000+(SUMIFS(EUROSTAT_VBE_IND_2010!I$7:I$732,EUROSTAT_VBE_IND_2010!$B$7:$B$732,$D413,EUROSTAT_VBE_IND_2010!$C$7:$C$732,"*"&amp;RIGHT($A413,3)&amp;"*",EUROSTAT_VBE_IND_2010!$D$7:$D$732,"3260*"))/1000</f>
        <v>1.71</v>
      </c>
      <c r="M413" s="17">
        <f>(SUMIFS(EUROSTAT_VBE_IND_2010!J$7:J$732,EUROSTAT_VBE_IND_2010!$B$7:$B$732,$D413,EUROSTAT_VBE_IND_2010!$C$7:$C$732,"*"&amp;RIGHT($A413,3)&amp;"*",EUROSTAT_VBE_IND_2010!$D$7:$D$732,"323*"))/1000+(SUMIFS(EUROSTAT_VBE_IND_2010!J$7:J$732,EUROSTAT_VBE_IND_2010!$B$7:$B$732,$D413,EUROSTAT_VBE_IND_2010!$C$7:$C$732,"*"&amp;RIGHT($A413,3)&amp;"*",EUROSTAT_VBE_IND_2010!$D$7:$D$732,"324*"))/1000+(SUMIFS(EUROSTAT_VBE_IND_2010!J$7:J$732,EUROSTAT_VBE_IND_2010!$B$7:$B$732,$D413,EUROSTAT_VBE_IND_2010!$C$7:$C$732,"*"&amp;RIGHT($A413,3)&amp;"*",EUROSTAT_VBE_IND_2010!$D$7:$D$732,"3260*"))/1000</f>
        <v>10.295</v>
      </c>
      <c r="N413" s="17">
        <f>(SUMIFS(EUROSTAT_VBE_IND_2010!K$7:K$732,EUROSTAT_VBE_IND_2010!$B$7:$B$732,$D413,EUROSTAT_VBE_IND_2010!$C$7:$C$732,"*"&amp;RIGHT($A413,3)&amp;"*",EUROSTAT_VBE_IND_2010!$D$7:$D$732,"323*"))/1000+(SUMIFS(EUROSTAT_VBE_IND_2010!K$7:K$732,EUROSTAT_VBE_IND_2010!$B$7:$B$732,$D413,EUROSTAT_VBE_IND_2010!$C$7:$C$732,"*"&amp;RIGHT($A413,3)&amp;"*",EUROSTAT_VBE_IND_2010!$D$7:$D$732,"324*"))/1000+(SUMIFS(EUROSTAT_VBE_IND_2010!K$7:K$732,EUROSTAT_VBE_IND_2010!$B$7:$B$732,$D413,EUROSTAT_VBE_IND_2010!$C$7:$C$732,"*"&amp;RIGHT($A413,3)&amp;"*",EUROSTAT_VBE_IND_2010!$D$7:$D$732,"3260*"))/1000</f>
        <v>0.343</v>
      </c>
      <c r="O413" s="17">
        <f>(SUMIFS(EUROSTAT_VBE_IND_2010!L$7:L$732,EUROSTAT_VBE_IND_2010!$B$7:$B$732,$D413,EUROSTAT_VBE_IND_2010!$C$7:$C$732,"*"&amp;RIGHT($A413,3)&amp;"*",EUROSTAT_VBE_IND_2010!$D$7:$D$732,"323*"))/1000+(SUMIFS(EUROSTAT_VBE_IND_2010!L$7:L$732,EUROSTAT_VBE_IND_2010!$B$7:$B$732,$D413,EUROSTAT_VBE_IND_2010!$C$7:$C$732,"*"&amp;RIGHT($A413,3)&amp;"*",EUROSTAT_VBE_IND_2010!$D$7:$D$732,"324*"))/1000+(SUMIFS(EUROSTAT_VBE_IND_2010!L$7:L$732,EUROSTAT_VBE_IND_2010!$B$7:$B$732,$D413,EUROSTAT_VBE_IND_2010!$C$7:$C$732,"*"&amp;RIGHT($A413,3)&amp;"*",EUROSTAT_VBE_IND_2010!$D$7:$D$732,"3260*"))/1000</f>
        <v>0.085</v>
      </c>
      <c r="P413" s="17">
        <f>(SUMIFS(EUROSTAT_VBE_IND_2010!M$7:M$732,EUROSTAT_VBE_IND_2010!$B$7:$B$732,$D413,EUROSTAT_VBE_IND_2010!$C$7:$C$732,"*"&amp;RIGHT($A413,3)&amp;"*",EUROSTAT_VBE_IND_2010!$D$7:$D$732,"323*"))/1000+(SUMIFS(EUROSTAT_VBE_IND_2010!M$7:M$732,EUROSTAT_VBE_IND_2010!$B$7:$B$732,$D413,EUROSTAT_VBE_IND_2010!$C$7:$C$732,"*"&amp;RIGHT($A413,3)&amp;"*",EUROSTAT_VBE_IND_2010!$D$7:$D$732,"324*"))/1000+(SUMIFS(EUROSTAT_VBE_IND_2010!M$7:M$732,EUROSTAT_VBE_IND_2010!$B$7:$B$732,$D413,EUROSTAT_VBE_IND_2010!$C$7:$C$732,"*"&amp;RIGHT($A413,3)&amp;"*",EUROSTAT_VBE_IND_2010!$D$7:$D$732,"3260*"))/1000</f>
        <v>4.473</v>
      </c>
      <c r="Q413" s="17">
        <f>(SUMIFS(EUROSTAT_VBE_IND_2010!N$7:N$732,EUROSTAT_VBE_IND_2010!$B$7:$B$732,$D413,EUROSTAT_VBE_IND_2010!$C$7:$C$732,"*"&amp;RIGHT($A413,3)&amp;"*",EUROSTAT_VBE_IND_2010!$D$7:$D$732,"323*"))/1000+(SUMIFS(EUROSTAT_VBE_IND_2010!N$7:N$732,EUROSTAT_VBE_IND_2010!$B$7:$B$732,$D413,EUROSTAT_VBE_IND_2010!$C$7:$C$732,"*"&amp;RIGHT($A413,3)&amp;"*",EUROSTAT_VBE_IND_2010!$D$7:$D$732,"324*"))/1000+(SUMIFS(EUROSTAT_VBE_IND_2010!N$7:N$732,EUROSTAT_VBE_IND_2010!$B$7:$B$732,$D413,EUROSTAT_VBE_IND_2010!$C$7:$C$732,"*"&amp;RIGHT($A413,3)&amp;"*",EUROSTAT_VBE_IND_2010!$D$7:$D$732,"3260*"))/1000</f>
        <v>3.689</v>
      </c>
      <c r="R413" s="17">
        <f>(SUMIFS(EUROSTAT_VBE_IND_2010!O$7:O$732,EUROSTAT_VBE_IND_2010!$B$7:$B$732,$D413,EUROSTAT_VBE_IND_2010!$C$7:$C$732,"*"&amp;RIGHT($A413,3)&amp;"*",EUROSTAT_VBE_IND_2010!$D$7:$D$732,"323*"))/1000+(SUMIFS(EUROSTAT_VBE_IND_2010!O$7:O$732,EUROSTAT_VBE_IND_2010!$B$7:$B$732,$D413,EUROSTAT_VBE_IND_2010!$C$7:$C$732,"*"&amp;RIGHT($A413,3)&amp;"*",EUROSTAT_VBE_IND_2010!$D$7:$D$732,"324*"))/1000+(SUMIFS(EUROSTAT_VBE_IND_2010!O$7:O$732,EUROSTAT_VBE_IND_2010!$B$7:$B$732,$D413,EUROSTAT_VBE_IND_2010!$C$7:$C$732,"*"&amp;RIGHT($A413,3)&amp;"*",EUROSTAT_VBE_IND_2010!$D$7:$D$732,"3260*"))/1000</f>
        <v>0.342</v>
      </c>
      <c r="S413" s="17">
        <f>(SUMIFS(EUROSTAT_VBE_IND_2010!P$7:P$732,EUROSTAT_VBE_IND_2010!$B$7:$B$732,$D413,EUROSTAT_VBE_IND_2010!$C$7:$C$732,"*"&amp;RIGHT($A413,3)&amp;"*",EUROSTAT_VBE_IND_2010!$D$7:$D$732,"323*"))/1000+(SUMIFS(EUROSTAT_VBE_IND_2010!P$7:P$732,EUROSTAT_VBE_IND_2010!$B$7:$B$732,$D413,EUROSTAT_VBE_IND_2010!$C$7:$C$732,"*"&amp;RIGHT($A413,3)&amp;"*",EUROSTAT_VBE_IND_2010!$D$7:$D$732,"324*"))/1000+(SUMIFS(EUROSTAT_VBE_IND_2010!P$7:P$732,EUROSTAT_VBE_IND_2010!$B$7:$B$732,$D413,EUROSTAT_VBE_IND_2010!$C$7:$C$732,"*"&amp;RIGHT($A413,3)&amp;"*",EUROSTAT_VBE_IND_2010!$D$7:$D$732,"3260*"))/1000</f>
        <v>0.772</v>
      </c>
      <c r="T413" s="17">
        <f>(SUMIFS(EUROSTAT_VBE_IND_2010!Q$7:Q$732,EUROSTAT_VBE_IND_2010!$B$7:$B$732,$D413,EUROSTAT_VBE_IND_2010!$C$7:$C$732,"*"&amp;RIGHT($A413,3)&amp;"*",EUROSTAT_VBE_IND_2010!$D$7:$D$732,"323*"))/1000+(SUMIFS(EUROSTAT_VBE_IND_2010!Q$7:Q$732,EUROSTAT_VBE_IND_2010!$B$7:$B$732,$D413,EUROSTAT_VBE_IND_2010!$C$7:$C$732,"*"&amp;RIGHT($A413,3)&amp;"*",EUROSTAT_VBE_IND_2010!$D$7:$D$732,"324*"))/1000+(SUMIFS(EUROSTAT_VBE_IND_2010!Q$7:Q$732,EUROSTAT_VBE_IND_2010!$B$7:$B$732,$D413,EUROSTAT_VBE_IND_2010!$C$7:$C$732,"*"&amp;RIGHT($A413,3)&amp;"*",EUROSTAT_VBE_IND_2010!$D$7:$D$732,"3260*"))/1000</f>
        <v>0.043</v>
      </c>
      <c r="U413" s="17">
        <f>(SUMIFS(EUROSTAT_VBE_IND_2010!R$7:R$732,EUROSTAT_VBE_IND_2010!$B$7:$B$732,$D413,EUROSTAT_VBE_IND_2010!$C$7:$C$732,"*"&amp;RIGHT($A413,3)&amp;"*",EUROSTAT_VBE_IND_2010!$D$7:$D$732,"323*"))/1000+(SUMIFS(EUROSTAT_VBE_IND_2010!R$7:R$732,EUROSTAT_VBE_IND_2010!$B$7:$B$732,$D413,EUROSTAT_VBE_IND_2010!$C$7:$C$732,"*"&amp;RIGHT($A413,3)&amp;"*",EUROSTAT_VBE_IND_2010!$D$7:$D$732,"324*"))/1000+(SUMIFS(EUROSTAT_VBE_IND_2010!R$7:R$732,EUROSTAT_VBE_IND_2010!$B$7:$B$732,$D413,EUROSTAT_VBE_IND_2010!$C$7:$C$732,"*"&amp;RIGHT($A413,3)&amp;"*",EUROSTAT_VBE_IND_2010!$D$7:$D$732,"3260*"))/1000</f>
        <v>0</v>
      </c>
      <c r="V413" s="17">
        <f>(SUMIFS(EUROSTAT_VBE_IND_2010!S$7:S$732,EUROSTAT_VBE_IND_2010!$B$7:$B$732,$D413,EUROSTAT_VBE_IND_2010!$C$7:$C$732,"*"&amp;RIGHT($A413,3)&amp;"*",EUROSTAT_VBE_IND_2010!$D$7:$D$732,"323*"))/1000+(SUMIFS(EUROSTAT_VBE_IND_2010!S$7:S$732,EUROSTAT_VBE_IND_2010!$B$7:$B$732,$D413,EUROSTAT_VBE_IND_2010!$C$7:$C$732,"*"&amp;RIGHT($A413,3)&amp;"*",EUROSTAT_VBE_IND_2010!$D$7:$D$732,"324*"))/1000+(SUMIFS(EUROSTAT_VBE_IND_2010!S$7:S$732,EUROSTAT_VBE_IND_2010!$B$7:$B$732,$D413,EUROSTAT_VBE_IND_2010!$C$7:$C$732,"*"&amp;RIGHT($A413,3)&amp;"*",EUROSTAT_VBE_IND_2010!$D$7:$D$732,"3260*"))/1000</f>
        <v>0</v>
      </c>
      <c r="W413" s="17">
        <f>(SUMIFS(EUROSTAT_VBE_IND_2010!T$7:T$732,EUROSTAT_VBE_IND_2010!$B$7:$B$732,$D413,EUROSTAT_VBE_IND_2010!$C$7:$C$732,"*"&amp;RIGHT($A413,3)&amp;"*",EUROSTAT_VBE_IND_2010!$D$7:$D$732,"323*"))/1000+(SUMIFS(EUROSTAT_VBE_IND_2010!T$7:T$732,EUROSTAT_VBE_IND_2010!$B$7:$B$732,$D413,EUROSTAT_VBE_IND_2010!$C$7:$C$732,"*"&amp;RIGHT($A413,3)&amp;"*",EUROSTAT_VBE_IND_2010!$D$7:$D$732,"324*"))/1000+(SUMIFS(EUROSTAT_VBE_IND_2010!T$7:T$732,EUROSTAT_VBE_IND_2010!$B$7:$B$732,$D413,EUROSTAT_VBE_IND_2010!$C$7:$C$732,"*"&amp;RIGHT($A413,3)&amp;"*",EUROSTAT_VBE_IND_2010!$D$7:$D$732,"3260*"))/1000</f>
        <v>0.172</v>
      </c>
      <c r="X413" s="17">
        <f>(SUMIFS(EUROSTAT_VBE_IND_2010!U$7:U$732,EUROSTAT_VBE_IND_2010!$B$7:$B$732,$D413,EUROSTAT_VBE_IND_2010!$C$7:$C$732,"*"&amp;RIGHT($A413,3)&amp;"*",EUROSTAT_VBE_IND_2010!$D$7:$D$732,"323*"))/1000+(SUMIFS(EUROSTAT_VBE_IND_2010!U$7:U$732,EUROSTAT_VBE_IND_2010!$B$7:$B$732,$D413,EUROSTAT_VBE_IND_2010!$C$7:$C$732,"*"&amp;RIGHT($A413,3)&amp;"*",EUROSTAT_VBE_IND_2010!$D$7:$D$732,"324*"))/1000+(SUMIFS(EUROSTAT_VBE_IND_2010!U$7:U$732,EUROSTAT_VBE_IND_2010!$B$7:$B$732,$D413,EUROSTAT_VBE_IND_2010!$C$7:$C$732,"*"&amp;RIGHT($A413,3)&amp;"*",EUROSTAT_VBE_IND_2010!$D$7:$D$732,"3260*"))/1000</f>
        <v>1.491</v>
      </c>
      <c r="Y413" s="17">
        <f>(SUMIFS(EUROSTAT_VBE_IND_2010!V$7:V$732,EUROSTAT_VBE_IND_2010!$B$7:$B$732,$D413,EUROSTAT_VBE_IND_2010!$C$7:$C$732,"*"&amp;RIGHT($A413,3)&amp;"*",EUROSTAT_VBE_IND_2010!$D$7:$D$732,"323*"))/1000+(SUMIFS(EUROSTAT_VBE_IND_2010!V$7:V$732,EUROSTAT_VBE_IND_2010!$B$7:$B$732,$D413,EUROSTAT_VBE_IND_2010!$C$7:$C$732,"*"&amp;RIGHT($A413,3)&amp;"*",EUROSTAT_VBE_IND_2010!$D$7:$D$732,"324*"))/1000+(SUMIFS(EUROSTAT_VBE_IND_2010!V$7:V$732,EUROSTAT_VBE_IND_2010!$B$7:$B$732,$D413,EUROSTAT_VBE_IND_2010!$C$7:$C$732,"*"&amp;RIGHT($A413,3)&amp;"*",EUROSTAT_VBE_IND_2010!$D$7:$D$732,"3260*"))/1000</f>
        <v>0</v>
      </c>
      <c r="Z413" s="17">
        <f>(SUMIFS(EUROSTAT_VBE_IND_2010!W$7:W$732,EUROSTAT_VBE_IND_2010!$B$7:$B$732,$D413,EUROSTAT_VBE_IND_2010!$C$7:$C$732,"*"&amp;RIGHT($A413,3)&amp;"*",EUROSTAT_VBE_IND_2010!$D$7:$D$732,"323*"))/1000+(SUMIFS(EUROSTAT_VBE_IND_2010!W$7:W$732,EUROSTAT_VBE_IND_2010!$B$7:$B$732,$D413,EUROSTAT_VBE_IND_2010!$C$7:$C$732,"*"&amp;RIGHT($A413,3)&amp;"*",EUROSTAT_VBE_IND_2010!$D$7:$D$732,"324*"))/1000+(SUMIFS(EUROSTAT_VBE_IND_2010!W$7:W$732,EUROSTAT_VBE_IND_2010!$B$7:$B$732,$D413,EUROSTAT_VBE_IND_2010!$C$7:$C$732,"*"&amp;RIGHT($A413,3)&amp;"*",EUROSTAT_VBE_IND_2010!$D$7:$D$732,"3260*"))/1000</f>
        <v>0.085</v>
      </c>
      <c r="AA413" s="17">
        <f>(SUMIFS(EUROSTAT_VBE_IND_2010!X$7:X$732,EUROSTAT_VBE_IND_2010!$B$7:$B$732,$D413,EUROSTAT_VBE_IND_2010!$C$7:$C$732,"*"&amp;RIGHT($A413,3)&amp;"*",EUROSTAT_VBE_IND_2010!$D$7:$D$732,"323*"))/1000+(SUMIFS(EUROSTAT_VBE_IND_2010!X$7:X$732,EUROSTAT_VBE_IND_2010!$B$7:$B$732,$D413,EUROSTAT_VBE_IND_2010!$C$7:$C$732,"*"&amp;RIGHT($A413,3)&amp;"*",EUROSTAT_VBE_IND_2010!$D$7:$D$732,"324*"))/1000+(SUMIFS(EUROSTAT_VBE_IND_2010!X$7:X$732,EUROSTAT_VBE_IND_2010!$B$7:$B$732,$D413,EUROSTAT_VBE_IND_2010!$C$7:$C$732,"*"&amp;RIGHT($A413,3)&amp;"*",EUROSTAT_VBE_IND_2010!$D$7:$D$732,"3260*"))/1000</f>
        <v>0</v>
      </c>
      <c r="AB413" s="17">
        <f>(SUMIFS(EUROSTAT_VBE_IND_2010!AA$7:AA$732,EUROSTAT_VBE_IND_2010!$B$7:$B$732,$D413,EUROSTAT_VBE_IND_2010!$C$7:$C$732,"*"&amp;RIGHT($A413,3)&amp;"*",EUROSTAT_VBE_IND_2010!$D$7:$D$732,"323*"))/1000+(SUMIFS(EUROSTAT_VBE_IND_2010!AA$7:AA$732,EUROSTAT_VBE_IND_2010!$B$7:$B$732,$D413,EUROSTAT_VBE_IND_2010!$C$7:$C$732,"*"&amp;RIGHT($A413,3)&amp;"*",EUROSTAT_VBE_IND_2010!$D$7:$D$732,"324*"))/1000+(SUMIFS(EUROSTAT_VBE_IND_2010!AA$7:AA$732,EUROSTAT_VBE_IND_2010!$B$7:$B$732,$D413,EUROSTAT_VBE_IND_2010!$C$7:$C$732,"*"&amp;RIGHT($A413,3)&amp;"*",EUROSTAT_VBE_IND_2010!$D$7:$D$732,"3260*"))/1000</f>
        <v>0.043</v>
      </c>
      <c r="AC413" s="17">
        <f>(SUMIFS(EUROSTAT_VBE_IND_2010!AB$7:AB$732,EUROSTAT_VBE_IND_2010!$B$7:$B$732,$D413,EUROSTAT_VBE_IND_2010!$C$7:$C$732,"*"&amp;RIGHT($A413,3)&amp;"*",EUROSTAT_VBE_IND_2010!$D$7:$D$732,"323*"))/1000+(SUMIFS(EUROSTAT_VBE_IND_2010!AB$7:AB$732,EUROSTAT_VBE_IND_2010!$B$7:$B$732,$D413,EUROSTAT_VBE_IND_2010!$C$7:$C$732,"*"&amp;RIGHT($A413,3)&amp;"*",EUROSTAT_VBE_IND_2010!$D$7:$D$732,"324*"))/1000+(SUMIFS(EUROSTAT_VBE_IND_2010!AB$7:AB$732,EUROSTAT_VBE_IND_2010!$B$7:$B$732,$D413,EUROSTAT_VBE_IND_2010!$C$7:$C$732,"*"&amp;RIGHT($A413,3)&amp;"*",EUROSTAT_VBE_IND_2010!$D$7:$D$732,"3260*"))/1000</f>
        <v>0</v>
      </c>
      <c r="AD413" s="17">
        <f>(SUMIFS(EUROSTAT_VBE_IND_2010!AC$7:AC$732,EUROSTAT_VBE_IND_2010!$B$7:$B$732,$D413,EUROSTAT_VBE_IND_2010!$C$7:$C$732,"*"&amp;RIGHT($A413,3)&amp;"*",EUROSTAT_VBE_IND_2010!$D$7:$D$732,"323*"))/1000+(SUMIFS(EUROSTAT_VBE_IND_2010!AC$7:AC$732,EUROSTAT_VBE_IND_2010!$B$7:$B$732,$D413,EUROSTAT_VBE_IND_2010!$C$7:$C$732,"*"&amp;RIGHT($A413,3)&amp;"*",EUROSTAT_VBE_IND_2010!$D$7:$D$732,"324*"))/1000+(SUMIFS(EUROSTAT_VBE_IND_2010!AC$7:AC$732,EUROSTAT_VBE_IND_2010!$B$7:$B$732,$D413,EUROSTAT_VBE_IND_2010!$C$7:$C$732,"*"&amp;RIGHT($A413,3)&amp;"*",EUROSTAT_VBE_IND_2010!$D$7:$D$732,"3260*"))/1000</f>
        <v>0.129</v>
      </c>
      <c r="AE413" s="17">
        <f>(SUMIFS(EUROSTAT_VBE_IND_2010!AD$7:AD$732,EUROSTAT_VBE_IND_2010!$B$7:$B$732,$D413,EUROSTAT_VBE_IND_2010!$C$7:$C$732,"*"&amp;RIGHT($A413,3)&amp;"*",EUROSTAT_VBE_IND_2010!$D$7:$D$732,"323*"))/1000+(SUMIFS(EUROSTAT_VBE_IND_2010!AD$7:AD$732,EUROSTAT_VBE_IND_2010!$B$7:$B$732,$D413,EUROSTAT_VBE_IND_2010!$C$7:$C$732,"*"&amp;RIGHT($A413,3)&amp;"*",EUROSTAT_VBE_IND_2010!$D$7:$D$732,"324*"))/1000+(SUMIFS(EUROSTAT_VBE_IND_2010!AD$7:AD$732,EUROSTAT_VBE_IND_2010!$B$7:$B$732,$D413,EUROSTAT_VBE_IND_2010!$C$7:$C$732,"*"&amp;RIGHT($A413,3)&amp;"*",EUROSTAT_VBE_IND_2010!$D$7:$D$732,"3260*"))/1000</f>
        <v>0.731</v>
      </c>
      <c r="AF413" s="17">
        <f>(SUMIFS(EUROSTAT_VBE_IND_2010!AE$7:AE$732,EUROSTAT_VBE_IND_2010!$B$7:$B$732,$D413,EUROSTAT_VBE_IND_2010!$C$7:$C$732,"*"&amp;RIGHT($A413,3)&amp;"*",EUROSTAT_VBE_IND_2010!$D$7:$D$732,"323*"))/1000+(SUMIFS(EUROSTAT_VBE_IND_2010!AE$7:AE$732,EUROSTAT_VBE_IND_2010!$B$7:$B$732,$D413,EUROSTAT_VBE_IND_2010!$C$7:$C$732,"*"&amp;RIGHT($A413,3)&amp;"*",EUROSTAT_VBE_IND_2010!$D$7:$D$732,"324*"))/1000+(SUMIFS(EUROSTAT_VBE_IND_2010!AE$7:AE$732,EUROSTAT_VBE_IND_2010!$B$7:$B$732,$D413,EUROSTAT_VBE_IND_2010!$C$7:$C$732,"*"&amp;RIGHT($A413,3)&amp;"*",EUROSTAT_VBE_IND_2010!$D$7:$D$732,"3260*"))/1000</f>
        <v>0.767</v>
      </c>
      <c r="AG413" s="17">
        <f>(SUMIFS(EUROSTAT_VBE_IND_2010!AF$7:AF$732,EUROSTAT_VBE_IND_2010!$B$7:$B$732,$D413,EUROSTAT_VBE_IND_2010!$C$7:$C$732,"*"&amp;RIGHT($A413,3)&amp;"*",EUROSTAT_VBE_IND_2010!$D$7:$D$732,"323*"))/1000+(SUMIFS(EUROSTAT_VBE_IND_2010!AF$7:AF$732,EUROSTAT_VBE_IND_2010!$B$7:$B$732,$D413,EUROSTAT_VBE_IND_2010!$C$7:$C$732,"*"&amp;RIGHT($A413,3)&amp;"*",EUROSTAT_VBE_IND_2010!$D$7:$D$732,"324*"))/1000+(SUMIFS(EUROSTAT_VBE_IND_2010!AF$7:AF$732,EUROSTAT_VBE_IND_2010!$B$7:$B$732,$D413,EUROSTAT_VBE_IND_2010!$C$7:$C$732,"*"&amp;RIGHT($A413,3)&amp;"*",EUROSTAT_VBE_IND_2010!$D$7:$D$732,"3260*"))/1000</f>
        <v>0.214</v>
      </c>
      <c r="AH413" s="17">
        <f>(SUMIFS(EUROSTAT_VBE_IND_2010!AH$7:AH$732,EUROSTAT_VBE_IND_2010!$B$7:$B$732,$D413,EUROSTAT_VBE_IND_2010!$C$7:$C$732,"*"&amp;RIGHT($A413,3)&amp;"*",EUROSTAT_VBE_IND_2010!$D$7:$D$732,"323*"))/1000+(SUMIFS(EUROSTAT_VBE_IND_2010!AH$7:AH$732,EUROSTAT_VBE_IND_2010!$B$7:$B$732,$D413,EUROSTAT_VBE_IND_2010!$C$7:$C$732,"*"&amp;RIGHT($A413,3)&amp;"*",EUROSTAT_VBE_IND_2010!$D$7:$D$732,"324*"))/1000+(SUMIFS(EUROSTAT_VBE_IND_2010!AH$7:AH$732,EUROSTAT_VBE_IND_2010!$B$7:$B$732,$D413,EUROSTAT_VBE_IND_2010!$C$7:$C$732,"*"&amp;RIGHT($A413,3)&amp;"*",EUROSTAT_VBE_IND_2010!$D$7:$D$732,"3260*"))/1000</f>
        <v>2.746</v>
      </c>
      <c r="AI413" s="17">
        <f>(SUMIFS(EUROSTAT_VBE_IND_2010!AI$7:AI$732,EUROSTAT_VBE_IND_2010!$B$7:$B$732,$D413,EUROSTAT_VBE_IND_2010!$C$7:$C$732,"*"&amp;RIGHT($A413,3)&amp;"*",EUROSTAT_VBE_IND_2010!$D$7:$D$732,"323*"))/1000+(SUMIFS(EUROSTAT_VBE_IND_2010!AI$7:AI$732,EUROSTAT_VBE_IND_2010!$B$7:$B$732,$D413,EUROSTAT_VBE_IND_2010!$C$7:$C$732,"*"&amp;RIGHT($A413,3)&amp;"*",EUROSTAT_VBE_IND_2010!$D$7:$D$732,"324*"))/1000+(SUMIFS(EUROSTAT_VBE_IND_2010!AI$7:AI$732,EUROSTAT_VBE_IND_2010!$B$7:$B$732,$D413,EUROSTAT_VBE_IND_2010!$C$7:$C$732,"*"&amp;RIGHT($A413,3)&amp;"*",EUROSTAT_VBE_IND_2010!$D$7:$D$732,"3260*"))/1000</f>
        <v>0.128</v>
      </c>
      <c r="AJ413" s="17">
        <f>(SUMIFS(EUROSTAT_VBE_IND_2010!AJ$7:AJ$732,EUROSTAT_VBE_IND_2010!$B$7:$B$732,$D413,EUROSTAT_VBE_IND_2010!$C$7:$C$732,"*"&amp;RIGHT($A413,3)&amp;"*",EUROSTAT_VBE_IND_2010!$D$7:$D$732,"323*"))/1000+(SUMIFS(EUROSTAT_VBE_IND_2010!AJ$7:AJ$732,EUROSTAT_VBE_IND_2010!$B$7:$B$732,$D413,EUROSTAT_VBE_IND_2010!$C$7:$C$732,"*"&amp;RIGHT($A413,3)&amp;"*",EUROSTAT_VBE_IND_2010!$D$7:$D$732,"324*"))/1000+(SUMIFS(EUROSTAT_VBE_IND_2010!AJ$7:AJ$732,EUROSTAT_VBE_IND_2010!$B$7:$B$732,$D413,EUROSTAT_VBE_IND_2010!$C$7:$C$732,"*"&amp;RIGHT($A413,3)&amp;"*",EUROSTAT_VBE_IND_2010!$D$7:$D$732,"3260*"))/1000</f>
        <v>0</v>
      </c>
      <c r="AK413" s="17">
        <f>(SUMIFS(EUROSTAT_VBE_IND_2010!AK$7:AK$732,EUROSTAT_VBE_IND_2010!$B$7:$B$732,$D413,EUROSTAT_VBE_IND_2010!$C$7:$C$732,"*"&amp;RIGHT($A413,3)&amp;"*",EUROSTAT_VBE_IND_2010!$D$7:$D$732,"323*"))/1000+(SUMIFS(EUROSTAT_VBE_IND_2010!AK$7:AK$732,EUROSTAT_VBE_IND_2010!$B$7:$B$732,$D413,EUROSTAT_VBE_IND_2010!$C$7:$C$732,"*"&amp;RIGHT($A413,3)&amp;"*",EUROSTAT_VBE_IND_2010!$D$7:$D$732,"324*"))/1000+(SUMIFS(EUROSTAT_VBE_IND_2010!AK$7:AK$732,EUROSTAT_VBE_IND_2010!$B$7:$B$732,$D413,EUROSTAT_VBE_IND_2010!$C$7:$C$732,"*"&amp;RIGHT($A413,3)&amp;"*",EUROSTAT_VBE_IND_2010!$D$7:$D$732,"3260*"))/1000</f>
        <v>90.448</v>
      </c>
      <c r="AL413" s="198">
        <f>SUMIFS('IEA Bal_AL-IND'!$D$30:$D$329,'IEA Bal_AL-IND'!$A$30:$A$329,"*"&amp;RIGHT($B413,8),'IEA Bal_AL-IND'!$C$30:$C$329,'Aggregated Balance-IND_2010'!$E413)</f>
        <v>0</v>
      </c>
      <c r="AM413" s="198">
        <f>SUMIFS('IEA Bal_BA-IND'!$D$30:$D$329,'IEA Bal_BA-IND'!$A$30:$A$329,"*"&amp;RIGHT($B413,8),'IEA Bal_BA-IND'!$C$30:$C$329,'Aggregated Balance-IND_2010'!$E413)</f>
        <v>0</v>
      </c>
      <c r="AN413" s="198">
        <f>SUMIFS('IEA Bal_KS-IND'!$D$30:$D$329,'IEA Bal_KS-IND'!$A$30:$A$329,"*"&amp;RIGHT($B413,8),'IEA Bal_KS-IND'!$C$30:$C$329,'Aggregated Balance-IND_2010'!$E413)</f>
        <v>0.04258</v>
      </c>
      <c r="AO413" s="17">
        <f>(SUMIFS(EUROSTAT_VBE_IND_2010!Y$7:Y$732,EUROSTAT_VBE_IND_2010!$B$7:$B$732,$D413,EUROSTAT_VBE_IND_2010!$C$7:$C$732,"*"&amp;RIGHT($A413,3)&amp;"*",EUROSTAT_VBE_IND_2010!$D$7:$D$732,"323*"))/1000+(SUMIFS(EUROSTAT_VBE_IND_2010!Y$7:Y$732,EUROSTAT_VBE_IND_2010!$B$7:$B$732,$D413,EUROSTAT_VBE_IND_2010!$C$7:$C$732,"*"&amp;RIGHT($A413,3)&amp;"*",EUROSTAT_VBE_IND_2010!$D$7:$D$732,"324*"))/1000+(SUMIFS(EUROSTAT_VBE_IND_2010!Y$7:Y$732,EUROSTAT_VBE_IND_2010!$B$7:$B$732,$D413,EUROSTAT_VBE_IND_2010!$C$7:$C$732,"*"&amp;RIGHT($A413,3)&amp;"*",EUROSTAT_VBE_IND_2010!$D$7:$D$732,"3260*"))/1000</f>
        <v>0</v>
      </c>
      <c r="AP413" s="17">
        <f>(SUMIFS(EUROSTAT_VBE_IND_2010!Z$7:Z$732,EUROSTAT_VBE_IND_2010!$B$7:$B$732,$D413,EUROSTAT_VBE_IND_2010!$C$7:$C$732,"*"&amp;RIGHT($A413,3)&amp;"*",EUROSTAT_VBE_IND_2010!$D$7:$D$732,"323*"))/1000+(SUMIFS(EUROSTAT_VBE_IND_2010!Z$7:Z$732,EUROSTAT_VBE_IND_2010!$B$7:$B$732,$D413,EUROSTAT_VBE_IND_2010!$C$7:$C$732,"*"&amp;RIGHT($A413,3)&amp;"*",EUROSTAT_VBE_IND_2010!$D$7:$D$732,"324*"))/1000+(SUMIFS(EUROSTAT_VBE_IND_2010!Z$7:Z$732,EUROSTAT_VBE_IND_2010!$B$7:$B$732,$D413,EUROSTAT_VBE_IND_2010!$C$7:$C$732,"*"&amp;RIGHT($A413,3)&amp;"*",EUROSTAT_VBE_IND_2010!$D$7:$D$732,"3260*"))/1000</f>
        <v>0</v>
      </c>
      <c r="AQ413" s="17">
        <f>(SUMIFS(EUROSTAT_VBE_IND_2010!AG$7:AG$732,EUROSTAT_VBE_IND_2010!$B$7:$B$732,$D413,EUROSTAT_VBE_IND_2010!$C$7:$C$732,"*"&amp;RIGHT($A413,3)&amp;"*",EUROSTAT_VBE_IND_2010!$D$7:$D$732,"323*"))/1000+(SUMIFS(EUROSTAT_VBE_IND_2010!AG$7:AG$732,EUROSTAT_VBE_IND_2010!$B$7:$B$732,$D413,EUROSTAT_VBE_IND_2010!$C$7:$C$732,"*"&amp;RIGHT($A413,3)&amp;"*",EUROSTAT_VBE_IND_2010!$D$7:$D$732,"324*"))/1000+(SUMIFS(EUROSTAT_VBE_IND_2010!AG$7:AG$732,EUROSTAT_VBE_IND_2010!$B$7:$B$732,$D413,EUROSTAT_VBE_IND_2010!$C$7:$C$732,"*"&amp;RIGHT($A413,3)&amp;"*",EUROSTAT_VBE_IND_2010!$D$7:$D$732,"3260*"))/1000</f>
        <v>0</v>
      </c>
    </row>
    <row r="414" spans="1:43">
      <c r="A414" t="str">
        <f>LEFT(EUROSTAT_VBE_IND_2010!$C$681,8)</f>
        <v>B_101853</v>
      </c>
      <c r="B414" s="28" t="s">
        <v>307</v>
      </c>
      <c r="C414" t="s">
        <v>293</v>
      </c>
      <c r="D414" t="s">
        <v>126</v>
      </c>
      <c r="E414" t="s">
        <v>236</v>
      </c>
      <c r="F414" t="s">
        <v>256</v>
      </c>
      <c r="G414" s="17">
        <f>(SUMIFS(EUROSTAT_VBE_IND_2010!E$7:E$732,EUROSTAT_VBE_IND_2010!$B$7:$B$732,$D414,EUROSTAT_VBE_IND_2010!$C$7:$C$732,"*"&amp;RIGHT($A414,3)&amp;"*",EUROSTAT_VBE_IND_2010!$D$7:$D$732,"3250*"))/1000</f>
        <v>0</v>
      </c>
      <c r="H414" s="17">
        <f>(SUMIFS(EUROSTAT_VBE_IND_2010!F$7:F$732,EUROSTAT_VBE_IND_2010!$B$7:$B$732,$D414,EUROSTAT_VBE_IND_2010!$C$7:$C$732,"*"&amp;RIGHT($A414,3)&amp;"*",EUROSTAT_VBE_IND_2010!$D$7:$D$732,"3250*"))/1000</f>
        <v>0</v>
      </c>
      <c r="I414" s="17">
        <f>(SUMIFS(EUROSTAT_VBE_IND_2010!G$7:G$732,EUROSTAT_VBE_IND_2010!$B$7:$B$732,$D414,EUROSTAT_VBE_IND_2010!$C$7:$C$732,"*"&amp;RIGHT($A414,3)&amp;"*",EUROSTAT_VBE_IND_2010!$D$7:$D$732,"3250*"))/1000</f>
        <v>0</v>
      </c>
      <c r="J414" s="198">
        <f>SUMIFS('IEA Bal_CH-IND'!$D$30:$D$329,'IEA Bal_CH-IND'!$A$30:$A$329,"*"&amp;RIGHT($B414,8),'IEA Bal_CH-IND'!$C$30:$C$329,'Aggregated Balance-IND_2010'!$E414)</f>
        <v>0</v>
      </c>
      <c r="K414" s="17">
        <f>(SUMIFS(EUROSTAT_VBE_IND_2010!H$7:H$732,EUROSTAT_VBE_IND_2010!$B$7:$B$732,$D414,EUROSTAT_VBE_IND_2010!$C$7:$C$732,"*"&amp;RIGHT($A414,3)&amp;"*",EUROSTAT_VBE_IND_2010!$D$7:$D$732,"3250*"))/1000</f>
        <v>0</v>
      </c>
      <c r="L414" s="17">
        <f>(SUMIFS(EUROSTAT_VBE_IND_2010!I$7:I$732,EUROSTAT_VBE_IND_2010!$B$7:$B$732,$D414,EUROSTAT_VBE_IND_2010!$C$7:$C$732,"*"&amp;RIGHT($A414,3)&amp;"*",EUROSTAT_VBE_IND_2010!$D$7:$D$732,"3250*"))/1000</f>
        <v>0</v>
      </c>
      <c r="M414" s="17">
        <f>(SUMIFS(EUROSTAT_VBE_IND_2010!J$7:J$732,EUROSTAT_VBE_IND_2010!$B$7:$B$732,$D414,EUROSTAT_VBE_IND_2010!$C$7:$C$732,"*"&amp;RIGHT($A414,3)&amp;"*",EUROSTAT_VBE_IND_2010!$D$7:$D$732,"3250*"))/1000</f>
        <v>0</v>
      </c>
      <c r="N414" s="17">
        <f>(SUMIFS(EUROSTAT_VBE_IND_2010!K$7:K$732,EUROSTAT_VBE_IND_2010!$B$7:$B$732,$D414,EUROSTAT_VBE_IND_2010!$C$7:$C$732,"*"&amp;RIGHT($A414,3)&amp;"*",EUROSTAT_VBE_IND_2010!$D$7:$D$732,"3250*"))/1000</f>
        <v>0</v>
      </c>
      <c r="O414" s="17">
        <f>(SUMIFS(EUROSTAT_VBE_IND_2010!L$7:L$732,EUROSTAT_VBE_IND_2010!$B$7:$B$732,$D414,EUROSTAT_VBE_IND_2010!$C$7:$C$732,"*"&amp;RIGHT($A414,3)&amp;"*",EUROSTAT_VBE_IND_2010!$D$7:$D$732,"3250*"))/1000</f>
        <v>0</v>
      </c>
      <c r="P414" s="17">
        <f>(SUMIFS(EUROSTAT_VBE_IND_2010!M$7:M$732,EUROSTAT_VBE_IND_2010!$B$7:$B$732,$D414,EUROSTAT_VBE_IND_2010!$C$7:$C$732,"*"&amp;RIGHT($A414,3)&amp;"*",EUROSTAT_VBE_IND_2010!$D$7:$D$732,"3250*"))/1000</f>
        <v>0</v>
      </c>
      <c r="Q414" s="17">
        <f>(SUMIFS(EUROSTAT_VBE_IND_2010!N$7:N$732,EUROSTAT_VBE_IND_2010!$B$7:$B$732,$D414,EUROSTAT_VBE_IND_2010!$C$7:$C$732,"*"&amp;RIGHT($A414,3)&amp;"*",EUROSTAT_VBE_IND_2010!$D$7:$D$732,"3250*"))/1000</f>
        <v>0</v>
      </c>
      <c r="R414" s="17">
        <f>(SUMIFS(EUROSTAT_VBE_IND_2010!O$7:O$732,EUROSTAT_VBE_IND_2010!$B$7:$B$732,$D414,EUROSTAT_VBE_IND_2010!$C$7:$C$732,"*"&amp;RIGHT($A414,3)&amp;"*",EUROSTAT_VBE_IND_2010!$D$7:$D$732,"3250*"))/1000</f>
        <v>0</v>
      </c>
      <c r="S414" s="17">
        <f>(SUMIFS(EUROSTAT_VBE_IND_2010!P$7:P$732,EUROSTAT_VBE_IND_2010!$B$7:$B$732,$D414,EUROSTAT_VBE_IND_2010!$C$7:$C$732,"*"&amp;RIGHT($A414,3)&amp;"*",EUROSTAT_VBE_IND_2010!$D$7:$D$732,"3250*"))/1000</f>
        <v>0</v>
      </c>
      <c r="T414" s="17">
        <f>(SUMIFS(EUROSTAT_VBE_IND_2010!Q$7:Q$732,EUROSTAT_VBE_IND_2010!$B$7:$B$732,$D414,EUROSTAT_VBE_IND_2010!$C$7:$C$732,"*"&amp;RIGHT($A414,3)&amp;"*",EUROSTAT_VBE_IND_2010!$D$7:$D$732,"3250*"))/1000</f>
        <v>0</v>
      </c>
      <c r="U414" s="17">
        <f>(SUMIFS(EUROSTAT_VBE_IND_2010!R$7:R$732,EUROSTAT_VBE_IND_2010!$B$7:$B$732,$D414,EUROSTAT_VBE_IND_2010!$C$7:$C$732,"*"&amp;RIGHT($A414,3)&amp;"*",EUROSTAT_VBE_IND_2010!$D$7:$D$732,"3250*"))/1000</f>
        <v>0</v>
      </c>
      <c r="V414" s="17">
        <f>(SUMIFS(EUROSTAT_VBE_IND_2010!S$7:S$732,EUROSTAT_VBE_IND_2010!$B$7:$B$732,$D414,EUROSTAT_VBE_IND_2010!$C$7:$C$732,"*"&amp;RIGHT($A414,3)&amp;"*",EUROSTAT_VBE_IND_2010!$D$7:$D$732,"3250*"))/1000</f>
        <v>0</v>
      </c>
      <c r="W414" s="17">
        <f>(SUMIFS(EUROSTAT_VBE_IND_2010!T$7:T$732,EUROSTAT_VBE_IND_2010!$B$7:$B$732,$D414,EUROSTAT_VBE_IND_2010!$C$7:$C$732,"*"&amp;RIGHT($A414,3)&amp;"*",EUROSTAT_VBE_IND_2010!$D$7:$D$732,"3250*"))/1000</f>
        <v>0</v>
      </c>
      <c r="X414" s="17">
        <f>(SUMIFS(EUROSTAT_VBE_IND_2010!U$7:U$732,EUROSTAT_VBE_IND_2010!$B$7:$B$732,$D414,EUROSTAT_VBE_IND_2010!$C$7:$C$732,"*"&amp;RIGHT($A414,3)&amp;"*",EUROSTAT_VBE_IND_2010!$D$7:$D$732,"3250*"))/1000</f>
        <v>0</v>
      </c>
      <c r="Y414" s="17">
        <f>(SUMIFS(EUROSTAT_VBE_IND_2010!V$7:V$732,EUROSTAT_VBE_IND_2010!$B$7:$B$732,$D414,EUROSTAT_VBE_IND_2010!$C$7:$C$732,"*"&amp;RIGHT($A414,3)&amp;"*",EUROSTAT_VBE_IND_2010!$D$7:$D$732,"3250*"))/1000</f>
        <v>0</v>
      </c>
      <c r="Z414" s="17">
        <f>(SUMIFS(EUROSTAT_VBE_IND_2010!W$7:W$732,EUROSTAT_VBE_IND_2010!$B$7:$B$732,$D414,EUROSTAT_VBE_IND_2010!$C$7:$C$732,"*"&amp;RIGHT($A414,3)&amp;"*",EUROSTAT_VBE_IND_2010!$D$7:$D$732,"3250*"))/1000</f>
        <v>0</v>
      </c>
      <c r="AA414" s="17">
        <f>(SUMIFS(EUROSTAT_VBE_IND_2010!X$7:X$732,EUROSTAT_VBE_IND_2010!$B$7:$B$732,$D414,EUROSTAT_VBE_IND_2010!$C$7:$C$732,"*"&amp;RIGHT($A414,3)&amp;"*",EUROSTAT_VBE_IND_2010!$D$7:$D$732,"3250*"))/1000</f>
        <v>0</v>
      </c>
      <c r="AB414" s="17">
        <f>(SUMIFS(EUROSTAT_VBE_IND_2010!AA$7:AA$732,EUROSTAT_VBE_IND_2010!$B$7:$B$732,$D414,EUROSTAT_VBE_IND_2010!$C$7:$C$732,"*"&amp;RIGHT($A414,3)&amp;"*",EUROSTAT_VBE_IND_2010!$D$7:$D$732,"3250*"))/1000</f>
        <v>0</v>
      </c>
      <c r="AC414" s="17">
        <f>(SUMIFS(EUROSTAT_VBE_IND_2010!AB$7:AB$732,EUROSTAT_VBE_IND_2010!$B$7:$B$732,$D414,EUROSTAT_VBE_IND_2010!$C$7:$C$732,"*"&amp;RIGHT($A414,3)&amp;"*",EUROSTAT_VBE_IND_2010!$D$7:$D$732,"3250*"))/1000</f>
        <v>0</v>
      </c>
      <c r="AD414" s="17">
        <f>(SUMIFS(EUROSTAT_VBE_IND_2010!AC$7:AC$732,EUROSTAT_VBE_IND_2010!$B$7:$B$732,$D414,EUROSTAT_VBE_IND_2010!$C$7:$C$732,"*"&amp;RIGHT($A414,3)&amp;"*",EUROSTAT_VBE_IND_2010!$D$7:$D$732,"3250*"))/1000</f>
        <v>0</v>
      </c>
      <c r="AE414" s="17">
        <f>(SUMIFS(EUROSTAT_VBE_IND_2010!AD$7:AD$732,EUROSTAT_VBE_IND_2010!$B$7:$B$732,$D414,EUROSTAT_VBE_IND_2010!$C$7:$C$732,"*"&amp;RIGHT($A414,3)&amp;"*",EUROSTAT_VBE_IND_2010!$D$7:$D$732,"3250*"))/1000</f>
        <v>0</v>
      </c>
      <c r="AF414" s="17">
        <f>(SUMIFS(EUROSTAT_VBE_IND_2010!AE$7:AE$732,EUROSTAT_VBE_IND_2010!$B$7:$B$732,$D414,EUROSTAT_VBE_IND_2010!$C$7:$C$732,"*"&amp;RIGHT($A414,3)&amp;"*",EUROSTAT_VBE_IND_2010!$D$7:$D$732,"3250*"))/1000</f>
        <v>0</v>
      </c>
      <c r="AG414" s="17">
        <f>(SUMIFS(EUROSTAT_VBE_IND_2010!AF$7:AF$732,EUROSTAT_VBE_IND_2010!$B$7:$B$732,$D414,EUROSTAT_VBE_IND_2010!$C$7:$C$732,"*"&amp;RIGHT($A414,3)&amp;"*",EUROSTAT_VBE_IND_2010!$D$7:$D$732,"3250*"))/1000</f>
        <v>0</v>
      </c>
      <c r="AH414" s="17">
        <f>(SUMIFS(EUROSTAT_VBE_IND_2010!AH$7:AH$732,EUROSTAT_VBE_IND_2010!$B$7:$B$732,$D414,EUROSTAT_VBE_IND_2010!$C$7:$C$732,"*"&amp;RIGHT($A414,3)&amp;"*",EUROSTAT_VBE_IND_2010!$D$7:$D$732,"3250*"))/1000</f>
        <v>0</v>
      </c>
      <c r="AI414" s="17">
        <f>(SUMIFS(EUROSTAT_VBE_IND_2010!AI$7:AI$732,EUROSTAT_VBE_IND_2010!$B$7:$B$732,$D414,EUROSTAT_VBE_IND_2010!$C$7:$C$732,"*"&amp;RIGHT($A414,3)&amp;"*",EUROSTAT_VBE_IND_2010!$D$7:$D$732,"3250*"))/1000</f>
        <v>0</v>
      </c>
      <c r="AJ414" s="17">
        <f>(SUMIFS(EUROSTAT_VBE_IND_2010!AJ$7:AJ$732,EUROSTAT_VBE_IND_2010!$B$7:$B$732,$D414,EUROSTAT_VBE_IND_2010!$C$7:$C$732,"*"&amp;RIGHT($A414,3)&amp;"*",EUROSTAT_VBE_IND_2010!$D$7:$D$732,"3250*"))/1000</f>
        <v>0</v>
      </c>
      <c r="AK414" s="17">
        <f>(SUMIFS(EUROSTAT_VBE_IND_2010!AK$7:AK$732,EUROSTAT_VBE_IND_2010!$B$7:$B$732,$D414,EUROSTAT_VBE_IND_2010!$C$7:$C$732,"*"&amp;RIGHT($A414,3)&amp;"*",EUROSTAT_VBE_IND_2010!$D$7:$D$732,"3250*"))/1000</f>
        <v>0</v>
      </c>
      <c r="AL414" s="198">
        <f>SUMIFS('IEA Bal_AL-IND'!$D$30:$D$329,'IEA Bal_AL-IND'!$A$30:$A$329,"*"&amp;RIGHT($B414,8),'IEA Bal_AL-IND'!$C$30:$C$329,'Aggregated Balance-IND_2010'!$E414)</f>
        <v>0</v>
      </c>
      <c r="AM414" s="198">
        <f>SUMIFS('IEA Bal_BA-IND'!$D$30:$D$329,'IEA Bal_BA-IND'!$A$30:$A$329,"*"&amp;RIGHT($B414,8),'IEA Bal_BA-IND'!$C$30:$C$329,'Aggregated Balance-IND_2010'!$E414)</f>
        <v>0</v>
      </c>
      <c r="AN414" s="198">
        <f>SUMIFS('IEA Bal_KS-IND'!$D$30:$D$329,'IEA Bal_KS-IND'!$A$30:$A$329,"*"&amp;RIGHT($B414,8),'IEA Bal_KS-IND'!$C$30:$C$329,'Aggregated Balance-IND_2010'!$E414)</f>
        <v>0</v>
      </c>
      <c r="AO414" s="17">
        <f>(SUMIFS(EUROSTAT_VBE_IND_2010!Y$7:Y$732,EUROSTAT_VBE_IND_2010!$B$7:$B$732,$D414,EUROSTAT_VBE_IND_2010!$C$7:$C$732,"*"&amp;RIGHT($A414,3)&amp;"*",EUROSTAT_VBE_IND_2010!$D$7:$D$732,"3250*"))/1000</f>
        <v>0</v>
      </c>
      <c r="AP414" s="17">
        <f>(SUMIFS(EUROSTAT_VBE_IND_2010!Z$7:Z$732,EUROSTAT_VBE_IND_2010!$B$7:$B$732,$D414,EUROSTAT_VBE_IND_2010!$C$7:$C$732,"*"&amp;RIGHT($A414,3)&amp;"*",EUROSTAT_VBE_IND_2010!$D$7:$D$732,"3250*"))/1000</f>
        <v>0</v>
      </c>
      <c r="AQ414" s="17">
        <f>(SUMIFS(EUROSTAT_VBE_IND_2010!AG$7:AG$732,EUROSTAT_VBE_IND_2010!$B$7:$B$732,$D414,EUROSTAT_VBE_IND_2010!$C$7:$C$732,"*"&amp;RIGHT($A414,3)&amp;"*",EUROSTAT_VBE_IND_2010!$D$7:$D$732,"3250*"))/1000</f>
        <v>0</v>
      </c>
    </row>
    <row r="415" spans="1:43">
      <c r="A415" t="str">
        <f>LEFT(EUROSTAT_VBE_IND_2010!$C$681,8)</f>
        <v>B_101853</v>
      </c>
      <c r="B415" s="28" t="s">
        <v>307</v>
      </c>
      <c r="C415" t="s">
        <v>293</v>
      </c>
      <c r="D415" t="s">
        <v>126</v>
      </c>
      <c r="E415" t="s">
        <v>237</v>
      </c>
      <c r="F415" t="s">
        <v>257</v>
      </c>
      <c r="G415" s="17">
        <f>(SUMIFS(EUROSTAT_VBE_IND_2010!E$7:E$732,EUROSTAT_VBE_IND_2010!$B$7:$B$732,$D415,EUROSTAT_VBE_IND_2010!$C$7:$C$732,"*"&amp;RIGHT($A415,3)&amp;"*",EUROSTAT_VBE_IND_2010!$D$7:$D$732,"3270A*"))/1000+(SUMIFS(EUROSTAT_VBE_IND_2010!E$7:E$732,EUROSTAT_VBE_IND_2010!$B$7:$B$732,$D415,EUROSTAT_VBE_IND_2010!$C$7:$C$732,"*"&amp;RIGHT($A415,3)&amp;"*",EUROSTAT_VBE_IND_2010!$D$7:$D$732,"3285*"))/1000+(SUMIFS(EUROSTAT_VBE_IND_2010!E$7:E$732,EUROSTAT_VBE_IND_2010!$B$7:$B$732,$D415,EUROSTAT_VBE_IND_2010!$C$7:$C$732,"*"&amp;RIGHT($A415,3)&amp;"*",EUROSTAT_VBE_IND_2010!$D$7:$D$732,"3295*"))/1000+(SUMIFS(EUROSTAT_VBE_IND_2010!E$7:E$732,EUROSTAT_VBE_IND_2010!$B$7:$B$732,$D415,EUROSTAT_VBE_IND_2010!$C$7:$C$732,"*"&amp;RIGHT($A415,3)&amp;"*",EUROSTAT_VBE_IND_2010!$D$7:$D$732,"2410*"))/1000+(SUMIFS(EUROSTAT_VBE_IND_2010!E$7:E$732,EUROSTAT_VBE_IND_2010!$B$7:$B$732,$D415,EUROSTAT_VBE_IND_2010!$C$7:$C$732,"*"&amp;RIGHT($A415,3)&amp;"*",EUROSTAT_VBE_IND_2010!$D$7:$D$732,"3105*"))/1000</f>
        <v>0.36</v>
      </c>
      <c r="H415" s="17">
        <f>(SUMIFS(EUROSTAT_VBE_IND_2010!F$7:F$732,EUROSTAT_VBE_IND_2010!$B$7:$B$732,$D415,EUROSTAT_VBE_IND_2010!$C$7:$C$732,"*"&amp;RIGHT($A415,3)&amp;"*",EUROSTAT_VBE_IND_2010!$D$7:$D$732,"3270A*"))/1000+(SUMIFS(EUROSTAT_VBE_IND_2010!F$7:F$732,EUROSTAT_VBE_IND_2010!$B$7:$B$732,$D415,EUROSTAT_VBE_IND_2010!$C$7:$C$732,"*"&amp;RIGHT($A415,3)&amp;"*",EUROSTAT_VBE_IND_2010!$D$7:$D$732,"3285*"))/1000+(SUMIFS(EUROSTAT_VBE_IND_2010!F$7:F$732,EUROSTAT_VBE_IND_2010!$B$7:$B$732,$D415,EUROSTAT_VBE_IND_2010!$C$7:$C$732,"*"&amp;RIGHT($A415,3)&amp;"*",EUROSTAT_VBE_IND_2010!$D$7:$D$732,"3295*"))/1000+(SUMIFS(EUROSTAT_VBE_IND_2010!F$7:F$732,EUROSTAT_VBE_IND_2010!$B$7:$B$732,$D415,EUROSTAT_VBE_IND_2010!$C$7:$C$732,"*"&amp;RIGHT($A415,3)&amp;"*",EUROSTAT_VBE_IND_2010!$D$7:$D$732,"2410*"))/1000+(SUMIFS(EUROSTAT_VBE_IND_2010!F$7:F$732,EUROSTAT_VBE_IND_2010!$B$7:$B$732,$D415,EUROSTAT_VBE_IND_2010!$C$7:$C$732,"*"&amp;RIGHT($A415,3)&amp;"*",EUROSTAT_VBE_IND_2010!$D$7:$D$732,"3105*"))/1000</f>
        <v>2.88</v>
      </c>
      <c r="I415" s="17">
        <f>(SUMIFS(EUROSTAT_VBE_IND_2010!G$7:G$732,EUROSTAT_VBE_IND_2010!$B$7:$B$732,$D415,EUROSTAT_VBE_IND_2010!$C$7:$C$732,"*"&amp;RIGHT($A415,3)&amp;"*",EUROSTAT_VBE_IND_2010!$D$7:$D$732,"3270A*"))/1000+(SUMIFS(EUROSTAT_VBE_IND_2010!G$7:G$732,EUROSTAT_VBE_IND_2010!$B$7:$B$732,$D415,EUROSTAT_VBE_IND_2010!$C$7:$C$732,"*"&amp;RIGHT($A415,3)&amp;"*",EUROSTAT_VBE_IND_2010!$D$7:$D$732,"3285*"))/1000+(SUMIFS(EUROSTAT_VBE_IND_2010!G$7:G$732,EUROSTAT_VBE_IND_2010!$B$7:$B$732,$D415,EUROSTAT_VBE_IND_2010!$C$7:$C$732,"*"&amp;RIGHT($A415,3)&amp;"*",EUROSTAT_VBE_IND_2010!$D$7:$D$732,"3295*"))/1000+(SUMIFS(EUROSTAT_VBE_IND_2010!G$7:G$732,EUROSTAT_VBE_IND_2010!$B$7:$B$732,$D415,EUROSTAT_VBE_IND_2010!$C$7:$C$732,"*"&amp;RIGHT($A415,3)&amp;"*",EUROSTAT_VBE_IND_2010!$D$7:$D$732,"2410*"))/1000+(SUMIFS(EUROSTAT_VBE_IND_2010!G$7:G$732,EUROSTAT_VBE_IND_2010!$B$7:$B$732,$D415,EUROSTAT_VBE_IND_2010!$C$7:$C$732,"*"&amp;RIGHT($A415,3)&amp;"*",EUROSTAT_VBE_IND_2010!$D$7:$D$732,"3105*"))/1000</f>
        <v>0</v>
      </c>
      <c r="J415" s="198">
        <f>SUMIFS('IEA Bal_CH-IND'!$D$30:$D$329,'IEA Bal_CH-IND'!$A$30:$A$329,"*"&amp;RIGHT($B415,8),'IEA Bal_CH-IND'!$C$30:$C$329,'Aggregated Balance-IND_2010'!$E415)</f>
        <v>0.11999</v>
      </c>
      <c r="K415" s="17">
        <f>(SUMIFS(EUROSTAT_VBE_IND_2010!H$7:H$732,EUROSTAT_VBE_IND_2010!$B$7:$B$732,$D415,EUROSTAT_VBE_IND_2010!$C$7:$C$732,"*"&amp;RIGHT($A415,3)&amp;"*",EUROSTAT_VBE_IND_2010!$D$7:$D$732,"3270A*"))/1000+(SUMIFS(EUROSTAT_VBE_IND_2010!H$7:H$732,EUROSTAT_VBE_IND_2010!$B$7:$B$732,$D415,EUROSTAT_VBE_IND_2010!$C$7:$C$732,"*"&amp;RIGHT($A415,3)&amp;"*",EUROSTAT_VBE_IND_2010!$D$7:$D$732,"3285*"))/1000+(SUMIFS(EUROSTAT_VBE_IND_2010!H$7:H$732,EUROSTAT_VBE_IND_2010!$B$7:$B$732,$D415,EUROSTAT_VBE_IND_2010!$C$7:$C$732,"*"&amp;RIGHT($A415,3)&amp;"*",EUROSTAT_VBE_IND_2010!$D$7:$D$732,"3295*"))/1000+(SUMIFS(EUROSTAT_VBE_IND_2010!H$7:H$732,EUROSTAT_VBE_IND_2010!$B$7:$B$732,$D415,EUROSTAT_VBE_IND_2010!$C$7:$C$732,"*"&amp;RIGHT($A415,3)&amp;"*",EUROSTAT_VBE_IND_2010!$D$7:$D$732,"2410*"))/1000+(SUMIFS(EUROSTAT_VBE_IND_2010!H$7:H$732,EUROSTAT_VBE_IND_2010!$B$7:$B$732,$D415,EUROSTAT_VBE_IND_2010!$C$7:$C$732,"*"&amp;RIGHT($A415,3)&amp;"*",EUROSTAT_VBE_IND_2010!$D$7:$D$732,"3105*"))/1000</f>
        <v>0.8</v>
      </c>
      <c r="L415" s="17">
        <f>(SUMIFS(EUROSTAT_VBE_IND_2010!I$7:I$732,EUROSTAT_VBE_IND_2010!$B$7:$B$732,$D415,EUROSTAT_VBE_IND_2010!$C$7:$C$732,"*"&amp;RIGHT($A415,3)&amp;"*",EUROSTAT_VBE_IND_2010!$D$7:$D$732,"3270A*"))/1000+(SUMIFS(EUROSTAT_VBE_IND_2010!I$7:I$732,EUROSTAT_VBE_IND_2010!$B$7:$B$732,$D415,EUROSTAT_VBE_IND_2010!$C$7:$C$732,"*"&amp;RIGHT($A415,3)&amp;"*",EUROSTAT_VBE_IND_2010!$D$7:$D$732,"3285*"))/1000+(SUMIFS(EUROSTAT_VBE_IND_2010!I$7:I$732,EUROSTAT_VBE_IND_2010!$B$7:$B$732,$D415,EUROSTAT_VBE_IND_2010!$C$7:$C$732,"*"&amp;RIGHT($A415,3)&amp;"*",EUROSTAT_VBE_IND_2010!$D$7:$D$732,"3295*"))/1000+(SUMIFS(EUROSTAT_VBE_IND_2010!I$7:I$732,EUROSTAT_VBE_IND_2010!$B$7:$B$732,$D415,EUROSTAT_VBE_IND_2010!$C$7:$C$732,"*"&amp;RIGHT($A415,3)&amp;"*",EUROSTAT_VBE_IND_2010!$D$7:$D$732,"2410*"))/1000+(SUMIFS(EUROSTAT_VBE_IND_2010!I$7:I$732,EUROSTAT_VBE_IND_2010!$B$7:$B$732,$D415,EUROSTAT_VBE_IND_2010!$C$7:$C$732,"*"&amp;RIGHT($A415,3)&amp;"*",EUROSTAT_VBE_IND_2010!$D$7:$D$732,"3105*"))/1000</f>
        <v>6.412</v>
      </c>
      <c r="M415" s="17">
        <f>(SUMIFS(EUROSTAT_VBE_IND_2010!J$7:J$732,EUROSTAT_VBE_IND_2010!$B$7:$B$732,$D415,EUROSTAT_VBE_IND_2010!$C$7:$C$732,"*"&amp;RIGHT($A415,3)&amp;"*",EUROSTAT_VBE_IND_2010!$D$7:$D$732,"3270A*"))/1000+(SUMIFS(EUROSTAT_VBE_IND_2010!J$7:J$732,EUROSTAT_VBE_IND_2010!$B$7:$B$732,$D415,EUROSTAT_VBE_IND_2010!$C$7:$C$732,"*"&amp;RIGHT($A415,3)&amp;"*",EUROSTAT_VBE_IND_2010!$D$7:$D$732,"3285*"))/1000+(SUMIFS(EUROSTAT_VBE_IND_2010!J$7:J$732,EUROSTAT_VBE_IND_2010!$B$7:$B$732,$D415,EUROSTAT_VBE_IND_2010!$C$7:$C$732,"*"&amp;RIGHT($A415,3)&amp;"*",EUROSTAT_VBE_IND_2010!$D$7:$D$732,"3295*"))/1000+(SUMIFS(EUROSTAT_VBE_IND_2010!J$7:J$732,EUROSTAT_VBE_IND_2010!$B$7:$B$732,$D415,EUROSTAT_VBE_IND_2010!$C$7:$C$732,"*"&amp;RIGHT($A415,3)&amp;"*",EUROSTAT_VBE_IND_2010!$D$7:$D$732,"2410*"))/1000+(SUMIFS(EUROSTAT_VBE_IND_2010!J$7:J$732,EUROSTAT_VBE_IND_2010!$B$7:$B$732,$D415,EUROSTAT_VBE_IND_2010!$C$7:$C$732,"*"&amp;RIGHT($A415,3)&amp;"*",EUROSTAT_VBE_IND_2010!$D$7:$D$732,"3105*"))/1000</f>
        <v>0.4</v>
      </c>
      <c r="N415" s="17">
        <f>(SUMIFS(EUROSTAT_VBE_IND_2010!K$7:K$732,EUROSTAT_VBE_IND_2010!$B$7:$B$732,$D415,EUROSTAT_VBE_IND_2010!$C$7:$C$732,"*"&amp;RIGHT($A415,3)&amp;"*",EUROSTAT_VBE_IND_2010!$D$7:$D$732,"3270A*"))/1000+(SUMIFS(EUROSTAT_VBE_IND_2010!K$7:K$732,EUROSTAT_VBE_IND_2010!$B$7:$B$732,$D415,EUROSTAT_VBE_IND_2010!$C$7:$C$732,"*"&amp;RIGHT($A415,3)&amp;"*",EUROSTAT_VBE_IND_2010!$D$7:$D$732,"3285*"))/1000+(SUMIFS(EUROSTAT_VBE_IND_2010!K$7:K$732,EUROSTAT_VBE_IND_2010!$B$7:$B$732,$D415,EUROSTAT_VBE_IND_2010!$C$7:$C$732,"*"&amp;RIGHT($A415,3)&amp;"*",EUROSTAT_VBE_IND_2010!$D$7:$D$732,"3295*"))/1000+(SUMIFS(EUROSTAT_VBE_IND_2010!K$7:K$732,EUROSTAT_VBE_IND_2010!$B$7:$B$732,$D415,EUROSTAT_VBE_IND_2010!$C$7:$C$732,"*"&amp;RIGHT($A415,3)&amp;"*",EUROSTAT_VBE_IND_2010!$D$7:$D$732,"2410*"))/1000+(SUMIFS(EUROSTAT_VBE_IND_2010!K$7:K$732,EUROSTAT_VBE_IND_2010!$B$7:$B$732,$D415,EUROSTAT_VBE_IND_2010!$C$7:$C$732,"*"&amp;RIGHT($A415,3)&amp;"*",EUROSTAT_VBE_IND_2010!$D$7:$D$732,"3105*"))/1000</f>
        <v>0</v>
      </c>
      <c r="O415" s="17">
        <f>(SUMIFS(EUROSTAT_VBE_IND_2010!L$7:L$732,EUROSTAT_VBE_IND_2010!$B$7:$B$732,$D415,EUROSTAT_VBE_IND_2010!$C$7:$C$732,"*"&amp;RIGHT($A415,3)&amp;"*",EUROSTAT_VBE_IND_2010!$D$7:$D$732,"3270A*"))/1000+(SUMIFS(EUROSTAT_VBE_IND_2010!L$7:L$732,EUROSTAT_VBE_IND_2010!$B$7:$B$732,$D415,EUROSTAT_VBE_IND_2010!$C$7:$C$732,"*"&amp;RIGHT($A415,3)&amp;"*",EUROSTAT_VBE_IND_2010!$D$7:$D$732,"3285*"))/1000+(SUMIFS(EUROSTAT_VBE_IND_2010!L$7:L$732,EUROSTAT_VBE_IND_2010!$B$7:$B$732,$D415,EUROSTAT_VBE_IND_2010!$C$7:$C$732,"*"&amp;RIGHT($A415,3)&amp;"*",EUROSTAT_VBE_IND_2010!$D$7:$D$732,"3295*"))/1000+(SUMIFS(EUROSTAT_VBE_IND_2010!L$7:L$732,EUROSTAT_VBE_IND_2010!$B$7:$B$732,$D415,EUROSTAT_VBE_IND_2010!$C$7:$C$732,"*"&amp;RIGHT($A415,3)&amp;"*",EUROSTAT_VBE_IND_2010!$D$7:$D$732,"2410*"))/1000+(SUMIFS(EUROSTAT_VBE_IND_2010!L$7:L$732,EUROSTAT_VBE_IND_2010!$B$7:$B$732,$D415,EUROSTAT_VBE_IND_2010!$C$7:$C$732,"*"&amp;RIGHT($A415,3)&amp;"*",EUROSTAT_VBE_IND_2010!$D$7:$D$732,"3105*"))/1000</f>
        <v>0</v>
      </c>
      <c r="P415" s="17">
        <f>(SUMIFS(EUROSTAT_VBE_IND_2010!M$7:M$732,EUROSTAT_VBE_IND_2010!$B$7:$B$732,$D415,EUROSTAT_VBE_IND_2010!$C$7:$C$732,"*"&amp;RIGHT($A415,3)&amp;"*",EUROSTAT_VBE_IND_2010!$D$7:$D$732,"3270A*"))/1000+(SUMIFS(EUROSTAT_VBE_IND_2010!M$7:M$732,EUROSTAT_VBE_IND_2010!$B$7:$B$732,$D415,EUROSTAT_VBE_IND_2010!$C$7:$C$732,"*"&amp;RIGHT($A415,3)&amp;"*",EUROSTAT_VBE_IND_2010!$D$7:$D$732,"3285*"))/1000+(SUMIFS(EUROSTAT_VBE_IND_2010!M$7:M$732,EUROSTAT_VBE_IND_2010!$B$7:$B$732,$D415,EUROSTAT_VBE_IND_2010!$C$7:$C$732,"*"&amp;RIGHT($A415,3)&amp;"*",EUROSTAT_VBE_IND_2010!$D$7:$D$732,"3295*"))/1000+(SUMIFS(EUROSTAT_VBE_IND_2010!M$7:M$732,EUROSTAT_VBE_IND_2010!$B$7:$B$732,$D415,EUROSTAT_VBE_IND_2010!$C$7:$C$732,"*"&amp;RIGHT($A415,3)&amp;"*",EUROSTAT_VBE_IND_2010!$D$7:$D$732,"2410*"))/1000+(SUMIFS(EUROSTAT_VBE_IND_2010!M$7:M$732,EUROSTAT_VBE_IND_2010!$B$7:$B$732,$D415,EUROSTAT_VBE_IND_2010!$C$7:$C$732,"*"&amp;RIGHT($A415,3)&amp;"*",EUROSTAT_VBE_IND_2010!$D$7:$D$732,"3105*"))/1000</f>
        <v>0.84</v>
      </c>
      <c r="Q415" s="17">
        <f>(SUMIFS(EUROSTAT_VBE_IND_2010!N$7:N$732,EUROSTAT_VBE_IND_2010!$B$7:$B$732,$D415,EUROSTAT_VBE_IND_2010!$C$7:$C$732,"*"&amp;RIGHT($A415,3)&amp;"*",EUROSTAT_VBE_IND_2010!$D$7:$D$732,"3270A*"))/1000+(SUMIFS(EUROSTAT_VBE_IND_2010!N$7:N$732,EUROSTAT_VBE_IND_2010!$B$7:$B$732,$D415,EUROSTAT_VBE_IND_2010!$C$7:$C$732,"*"&amp;RIGHT($A415,3)&amp;"*",EUROSTAT_VBE_IND_2010!$D$7:$D$732,"3285*"))/1000+(SUMIFS(EUROSTAT_VBE_IND_2010!N$7:N$732,EUROSTAT_VBE_IND_2010!$B$7:$B$732,$D415,EUROSTAT_VBE_IND_2010!$C$7:$C$732,"*"&amp;RIGHT($A415,3)&amp;"*",EUROSTAT_VBE_IND_2010!$D$7:$D$732,"3295*"))/1000+(SUMIFS(EUROSTAT_VBE_IND_2010!N$7:N$732,EUROSTAT_VBE_IND_2010!$B$7:$B$732,$D415,EUROSTAT_VBE_IND_2010!$C$7:$C$732,"*"&amp;RIGHT($A415,3)&amp;"*",EUROSTAT_VBE_IND_2010!$D$7:$D$732,"2410*"))/1000+(SUMIFS(EUROSTAT_VBE_IND_2010!N$7:N$732,EUROSTAT_VBE_IND_2010!$B$7:$B$732,$D415,EUROSTAT_VBE_IND_2010!$C$7:$C$732,"*"&amp;RIGHT($A415,3)&amp;"*",EUROSTAT_VBE_IND_2010!$D$7:$D$732,"3105*"))/1000</f>
        <v>3.4</v>
      </c>
      <c r="R415" s="17">
        <f>(SUMIFS(EUROSTAT_VBE_IND_2010!O$7:O$732,EUROSTAT_VBE_IND_2010!$B$7:$B$732,$D415,EUROSTAT_VBE_IND_2010!$C$7:$C$732,"*"&amp;RIGHT($A415,3)&amp;"*",EUROSTAT_VBE_IND_2010!$D$7:$D$732,"3270A*"))/1000+(SUMIFS(EUROSTAT_VBE_IND_2010!O$7:O$732,EUROSTAT_VBE_IND_2010!$B$7:$B$732,$D415,EUROSTAT_VBE_IND_2010!$C$7:$C$732,"*"&amp;RIGHT($A415,3)&amp;"*",EUROSTAT_VBE_IND_2010!$D$7:$D$732,"3285*"))/1000+(SUMIFS(EUROSTAT_VBE_IND_2010!O$7:O$732,EUROSTAT_VBE_IND_2010!$B$7:$B$732,$D415,EUROSTAT_VBE_IND_2010!$C$7:$C$732,"*"&amp;RIGHT($A415,3)&amp;"*",EUROSTAT_VBE_IND_2010!$D$7:$D$732,"3295*"))/1000+(SUMIFS(EUROSTAT_VBE_IND_2010!O$7:O$732,EUROSTAT_VBE_IND_2010!$B$7:$B$732,$D415,EUROSTAT_VBE_IND_2010!$C$7:$C$732,"*"&amp;RIGHT($A415,3)&amp;"*",EUROSTAT_VBE_IND_2010!$D$7:$D$732,"2410*"))/1000+(SUMIFS(EUROSTAT_VBE_IND_2010!O$7:O$732,EUROSTAT_VBE_IND_2010!$B$7:$B$732,$D415,EUROSTAT_VBE_IND_2010!$C$7:$C$732,"*"&amp;RIGHT($A415,3)&amp;"*",EUROSTAT_VBE_IND_2010!$D$7:$D$732,"3105*"))/1000</f>
        <v>2.12</v>
      </c>
      <c r="S415" s="17">
        <f>(SUMIFS(EUROSTAT_VBE_IND_2010!P$7:P$732,EUROSTAT_VBE_IND_2010!$B$7:$B$732,$D415,EUROSTAT_VBE_IND_2010!$C$7:$C$732,"*"&amp;RIGHT($A415,3)&amp;"*",EUROSTAT_VBE_IND_2010!$D$7:$D$732,"3270A*"))/1000+(SUMIFS(EUROSTAT_VBE_IND_2010!P$7:P$732,EUROSTAT_VBE_IND_2010!$B$7:$B$732,$D415,EUROSTAT_VBE_IND_2010!$C$7:$C$732,"*"&amp;RIGHT($A415,3)&amp;"*",EUROSTAT_VBE_IND_2010!$D$7:$D$732,"3285*"))/1000+(SUMIFS(EUROSTAT_VBE_IND_2010!P$7:P$732,EUROSTAT_VBE_IND_2010!$B$7:$B$732,$D415,EUROSTAT_VBE_IND_2010!$C$7:$C$732,"*"&amp;RIGHT($A415,3)&amp;"*",EUROSTAT_VBE_IND_2010!$D$7:$D$732,"3295*"))/1000+(SUMIFS(EUROSTAT_VBE_IND_2010!P$7:P$732,EUROSTAT_VBE_IND_2010!$B$7:$B$732,$D415,EUROSTAT_VBE_IND_2010!$C$7:$C$732,"*"&amp;RIGHT($A415,3)&amp;"*",EUROSTAT_VBE_IND_2010!$D$7:$D$732,"2410*"))/1000+(SUMIFS(EUROSTAT_VBE_IND_2010!P$7:P$732,EUROSTAT_VBE_IND_2010!$B$7:$B$732,$D415,EUROSTAT_VBE_IND_2010!$C$7:$C$732,"*"&amp;RIGHT($A415,3)&amp;"*",EUROSTAT_VBE_IND_2010!$D$7:$D$732,"3105*"))/1000</f>
        <v>9.768</v>
      </c>
      <c r="T415" s="17">
        <f>(SUMIFS(EUROSTAT_VBE_IND_2010!Q$7:Q$732,EUROSTAT_VBE_IND_2010!$B$7:$B$732,$D415,EUROSTAT_VBE_IND_2010!$C$7:$C$732,"*"&amp;RIGHT($A415,3)&amp;"*",EUROSTAT_VBE_IND_2010!$D$7:$D$732,"3270A*"))/1000+(SUMIFS(EUROSTAT_VBE_IND_2010!Q$7:Q$732,EUROSTAT_VBE_IND_2010!$B$7:$B$732,$D415,EUROSTAT_VBE_IND_2010!$C$7:$C$732,"*"&amp;RIGHT($A415,3)&amp;"*",EUROSTAT_VBE_IND_2010!$D$7:$D$732,"3285*"))/1000+(SUMIFS(EUROSTAT_VBE_IND_2010!Q$7:Q$732,EUROSTAT_VBE_IND_2010!$B$7:$B$732,$D415,EUROSTAT_VBE_IND_2010!$C$7:$C$732,"*"&amp;RIGHT($A415,3)&amp;"*",EUROSTAT_VBE_IND_2010!$D$7:$D$732,"3295*"))/1000+(SUMIFS(EUROSTAT_VBE_IND_2010!Q$7:Q$732,EUROSTAT_VBE_IND_2010!$B$7:$B$732,$D415,EUROSTAT_VBE_IND_2010!$C$7:$C$732,"*"&amp;RIGHT($A415,3)&amp;"*",EUROSTAT_VBE_IND_2010!$D$7:$D$732,"2410*"))/1000+(SUMIFS(EUROSTAT_VBE_IND_2010!Q$7:Q$732,EUROSTAT_VBE_IND_2010!$B$7:$B$732,$D415,EUROSTAT_VBE_IND_2010!$C$7:$C$732,"*"&amp;RIGHT($A415,3)&amp;"*",EUROSTAT_VBE_IND_2010!$D$7:$D$732,"3105*"))/1000</f>
        <v>0.04</v>
      </c>
      <c r="U415" s="17">
        <f>(SUMIFS(EUROSTAT_VBE_IND_2010!R$7:R$732,EUROSTAT_VBE_IND_2010!$B$7:$B$732,$D415,EUROSTAT_VBE_IND_2010!$C$7:$C$732,"*"&amp;RIGHT($A415,3)&amp;"*",EUROSTAT_VBE_IND_2010!$D$7:$D$732,"3270A*"))/1000+(SUMIFS(EUROSTAT_VBE_IND_2010!R$7:R$732,EUROSTAT_VBE_IND_2010!$B$7:$B$732,$D415,EUROSTAT_VBE_IND_2010!$C$7:$C$732,"*"&amp;RIGHT($A415,3)&amp;"*",EUROSTAT_VBE_IND_2010!$D$7:$D$732,"3285*"))/1000+(SUMIFS(EUROSTAT_VBE_IND_2010!R$7:R$732,EUROSTAT_VBE_IND_2010!$B$7:$B$732,$D415,EUROSTAT_VBE_IND_2010!$C$7:$C$732,"*"&amp;RIGHT($A415,3)&amp;"*",EUROSTAT_VBE_IND_2010!$D$7:$D$732,"3295*"))/1000+(SUMIFS(EUROSTAT_VBE_IND_2010!R$7:R$732,EUROSTAT_VBE_IND_2010!$B$7:$B$732,$D415,EUROSTAT_VBE_IND_2010!$C$7:$C$732,"*"&amp;RIGHT($A415,3)&amp;"*",EUROSTAT_VBE_IND_2010!$D$7:$D$732,"2410*"))/1000+(SUMIFS(EUROSTAT_VBE_IND_2010!R$7:R$732,EUROSTAT_VBE_IND_2010!$B$7:$B$732,$D415,EUROSTAT_VBE_IND_2010!$C$7:$C$732,"*"&amp;RIGHT($A415,3)&amp;"*",EUROSTAT_VBE_IND_2010!$D$7:$D$732,"3105*"))/1000</f>
        <v>0</v>
      </c>
      <c r="V415" s="17">
        <f>(SUMIFS(EUROSTAT_VBE_IND_2010!S$7:S$732,EUROSTAT_VBE_IND_2010!$B$7:$B$732,$D415,EUROSTAT_VBE_IND_2010!$C$7:$C$732,"*"&amp;RIGHT($A415,3)&amp;"*",EUROSTAT_VBE_IND_2010!$D$7:$D$732,"3270A*"))/1000+(SUMIFS(EUROSTAT_VBE_IND_2010!S$7:S$732,EUROSTAT_VBE_IND_2010!$B$7:$B$732,$D415,EUROSTAT_VBE_IND_2010!$C$7:$C$732,"*"&amp;RIGHT($A415,3)&amp;"*",EUROSTAT_VBE_IND_2010!$D$7:$D$732,"3285*"))/1000+(SUMIFS(EUROSTAT_VBE_IND_2010!S$7:S$732,EUROSTAT_VBE_IND_2010!$B$7:$B$732,$D415,EUROSTAT_VBE_IND_2010!$C$7:$C$732,"*"&amp;RIGHT($A415,3)&amp;"*",EUROSTAT_VBE_IND_2010!$D$7:$D$732,"3295*"))/1000+(SUMIFS(EUROSTAT_VBE_IND_2010!S$7:S$732,EUROSTAT_VBE_IND_2010!$B$7:$B$732,$D415,EUROSTAT_VBE_IND_2010!$C$7:$C$732,"*"&amp;RIGHT($A415,3)&amp;"*",EUROSTAT_VBE_IND_2010!$D$7:$D$732,"2410*"))/1000+(SUMIFS(EUROSTAT_VBE_IND_2010!S$7:S$732,EUROSTAT_VBE_IND_2010!$B$7:$B$732,$D415,EUROSTAT_VBE_IND_2010!$C$7:$C$732,"*"&amp;RIGHT($A415,3)&amp;"*",EUROSTAT_VBE_IND_2010!$D$7:$D$732,"3105*"))/1000</f>
        <v>0</v>
      </c>
      <c r="W415" s="17">
        <f>(SUMIFS(EUROSTAT_VBE_IND_2010!T$7:T$732,EUROSTAT_VBE_IND_2010!$B$7:$B$732,$D415,EUROSTAT_VBE_IND_2010!$C$7:$C$732,"*"&amp;RIGHT($A415,3)&amp;"*",EUROSTAT_VBE_IND_2010!$D$7:$D$732,"3270A*"))/1000+(SUMIFS(EUROSTAT_VBE_IND_2010!T$7:T$732,EUROSTAT_VBE_IND_2010!$B$7:$B$732,$D415,EUROSTAT_VBE_IND_2010!$C$7:$C$732,"*"&amp;RIGHT($A415,3)&amp;"*",EUROSTAT_VBE_IND_2010!$D$7:$D$732,"3285*"))/1000+(SUMIFS(EUROSTAT_VBE_IND_2010!T$7:T$732,EUROSTAT_VBE_IND_2010!$B$7:$B$732,$D415,EUROSTAT_VBE_IND_2010!$C$7:$C$732,"*"&amp;RIGHT($A415,3)&amp;"*",EUROSTAT_VBE_IND_2010!$D$7:$D$732,"3295*"))/1000+(SUMIFS(EUROSTAT_VBE_IND_2010!T$7:T$732,EUROSTAT_VBE_IND_2010!$B$7:$B$732,$D415,EUROSTAT_VBE_IND_2010!$C$7:$C$732,"*"&amp;RIGHT($A415,3)&amp;"*",EUROSTAT_VBE_IND_2010!$D$7:$D$732,"2410*"))/1000+(SUMIFS(EUROSTAT_VBE_IND_2010!T$7:T$732,EUROSTAT_VBE_IND_2010!$B$7:$B$732,$D415,EUROSTAT_VBE_IND_2010!$C$7:$C$732,"*"&amp;RIGHT($A415,3)&amp;"*",EUROSTAT_VBE_IND_2010!$D$7:$D$732,"3105*"))/1000</f>
        <v>0</v>
      </c>
      <c r="X415" s="17">
        <f>(SUMIFS(EUROSTAT_VBE_IND_2010!U$7:U$732,EUROSTAT_VBE_IND_2010!$B$7:$B$732,$D415,EUROSTAT_VBE_IND_2010!$C$7:$C$732,"*"&amp;RIGHT($A415,3)&amp;"*",EUROSTAT_VBE_IND_2010!$D$7:$D$732,"3270A*"))/1000+(SUMIFS(EUROSTAT_VBE_IND_2010!U$7:U$732,EUROSTAT_VBE_IND_2010!$B$7:$B$732,$D415,EUROSTAT_VBE_IND_2010!$C$7:$C$732,"*"&amp;RIGHT($A415,3)&amp;"*",EUROSTAT_VBE_IND_2010!$D$7:$D$732,"3285*"))/1000+(SUMIFS(EUROSTAT_VBE_IND_2010!U$7:U$732,EUROSTAT_VBE_IND_2010!$B$7:$B$732,$D415,EUROSTAT_VBE_IND_2010!$C$7:$C$732,"*"&amp;RIGHT($A415,3)&amp;"*",EUROSTAT_VBE_IND_2010!$D$7:$D$732,"3295*"))/1000+(SUMIFS(EUROSTAT_VBE_IND_2010!U$7:U$732,EUROSTAT_VBE_IND_2010!$B$7:$B$732,$D415,EUROSTAT_VBE_IND_2010!$C$7:$C$732,"*"&amp;RIGHT($A415,3)&amp;"*",EUROSTAT_VBE_IND_2010!$D$7:$D$732,"2410*"))/1000+(SUMIFS(EUROSTAT_VBE_IND_2010!U$7:U$732,EUROSTAT_VBE_IND_2010!$B$7:$B$732,$D415,EUROSTAT_VBE_IND_2010!$C$7:$C$732,"*"&amp;RIGHT($A415,3)&amp;"*",EUROSTAT_VBE_IND_2010!$D$7:$D$732,"3105*"))/1000</f>
        <v>0.28</v>
      </c>
      <c r="Y415" s="17">
        <f>(SUMIFS(EUROSTAT_VBE_IND_2010!V$7:V$732,EUROSTAT_VBE_IND_2010!$B$7:$B$732,$D415,EUROSTAT_VBE_IND_2010!$C$7:$C$732,"*"&amp;RIGHT($A415,3)&amp;"*",EUROSTAT_VBE_IND_2010!$D$7:$D$732,"3270A*"))/1000+(SUMIFS(EUROSTAT_VBE_IND_2010!V$7:V$732,EUROSTAT_VBE_IND_2010!$B$7:$B$732,$D415,EUROSTAT_VBE_IND_2010!$C$7:$C$732,"*"&amp;RIGHT($A415,3)&amp;"*",EUROSTAT_VBE_IND_2010!$D$7:$D$732,"3285*"))/1000+(SUMIFS(EUROSTAT_VBE_IND_2010!V$7:V$732,EUROSTAT_VBE_IND_2010!$B$7:$B$732,$D415,EUROSTAT_VBE_IND_2010!$C$7:$C$732,"*"&amp;RIGHT($A415,3)&amp;"*",EUROSTAT_VBE_IND_2010!$D$7:$D$732,"3295*"))/1000+(SUMIFS(EUROSTAT_VBE_IND_2010!V$7:V$732,EUROSTAT_VBE_IND_2010!$B$7:$B$732,$D415,EUROSTAT_VBE_IND_2010!$C$7:$C$732,"*"&amp;RIGHT($A415,3)&amp;"*",EUROSTAT_VBE_IND_2010!$D$7:$D$732,"2410*"))/1000+(SUMIFS(EUROSTAT_VBE_IND_2010!V$7:V$732,EUROSTAT_VBE_IND_2010!$B$7:$B$732,$D415,EUROSTAT_VBE_IND_2010!$C$7:$C$732,"*"&amp;RIGHT($A415,3)&amp;"*",EUROSTAT_VBE_IND_2010!$D$7:$D$732,"3105*"))/1000</f>
        <v>0</v>
      </c>
      <c r="Z415" s="17">
        <f>(SUMIFS(EUROSTAT_VBE_IND_2010!W$7:W$732,EUROSTAT_VBE_IND_2010!$B$7:$B$732,$D415,EUROSTAT_VBE_IND_2010!$C$7:$C$732,"*"&amp;RIGHT($A415,3)&amp;"*",EUROSTAT_VBE_IND_2010!$D$7:$D$732,"3270A*"))/1000+(SUMIFS(EUROSTAT_VBE_IND_2010!W$7:W$732,EUROSTAT_VBE_IND_2010!$B$7:$B$732,$D415,EUROSTAT_VBE_IND_2010!$C$7:$C$732,"*"&amp;RIGHT($A415,3)&amp;"*",EUROSTAT_VBE_IND_2010!$D$7:$D$732,"3285*"))/1000+(SUMIFS(EUROSTAT_VBE_IND_2010!W$7:W$732,EUROSTAT_VBE_IND_2010!$B$7:$B$732,$D415,EUROSTAT_VBE_IND_2010!$C$7:$C$732,"*"&amp;RIGHT($A415,3)&amp;"*",EUROSTAT_VBE_IND_2010!$D$7:$D$732,"3295*"))/1000+(SUMIFS(EUROSTAT_VBE_IND_2010!W$7:W$732,EUROSTAT_VBE_IND_2010!$B$7:$B$732,$D415,EUROSTAT_VBE_IND_2010!$C$7:$C$732,"*"&amp;RIGHT($A415,3)&amp;"*",EUROSTAT_VBE_IND_2010!$D$7:$D$732,"2410*"))/1000+(SUMIFS(EUROSTAT_VBE_IND_2010!W$7:W$732,EUROSTAT_VBE_IND_2010!$B$7:$B$732,$D415,EUROSTAT_VBE_IND_2010!$C$7:$C$732,"*"&amp;RIGHT($A415,3)&amp;"*",EUROSTAT_VBE_IND_2010!$D$7:$D$732,"3105*"))/1000</f>
        <v>0.16</v>
      </c>
      <c r="AA415" s="17">
        <f>(SUMIFS(EUROSTAT_VBE_IND_2010!X$7:X$732,EUROSTAT_VBE_IND_2010!$B$7:$B$732,$D415,EUROSTAT_VBE_IND_2010!$C$7:$C$732,"*"&amp;RIGHT($A415,3)&amp;"*",EUROSTAT_VBE_IND_2010!$D$7:$D$732,"3270A*"))/1000+(SUMIFS(EUROSTAT_VBE_IND_2010!X$7:X$732,EUROSTAT_VBE_IND_2010!$B$7:$B$732,$D415,EUROSTAT_VBE_IND_2010!$C$7:$C$732,"*"&amp;RIGHT($A415,3)&amp;"*",EUROSTAT_VBE_IND_2010!$D$7:$D$732,"3285*"))/1000+(SUMIFS(EUROSTAT_VBE_IND_2010!X$7:X$732,EUROSTAT_VBE_IND_2010!$B$7:$B$732,$D415,EUROSTAT_VBE_IND_2010!$C$7:$C$732,"*"&amp;RIGHT($A415,3)&amp;"*",EUROSTAT_VBE_IND_2010!$D$7:$D$732,"3295*"))/1000+(SUMIFS(EUROSTAT_VBE_IND_2010!X$7:X$732,EUROSTAT_VBE_IND_2010!$B$7:$B$732,$D415,EUROSTAT_VBE_IND_2010!$C$7:$C$732,"*"&amp;RIGHT($A415,3)&amp;"*",EUROSTAT_VBE_IND_2010!$D$7:$D$732,"2410*"))/1000+(SUMIFS(EUROSTAT_VBE_IND_2010!X$7:X$732,EUROSTAT_VBE_IND_2010!$B$7:$B$732,$D415,EUROSTAT_VBE_IND_2010!$C$7:$C$732,"*"&amp;RIGHT($A415,3)&amp;"*",EUROSTAT_VBE_IND_2010!$D$7:$D$732,"3105*"))/1000</f>
        <v>0</v>
      </c>
      <c r="AB415" s="17">
        <f>(SUMIFS(EUROSTAT_VBE_IND_2010!AA$7:AA$732,EUROSTAT_VBE_IND_2010!$B$7:$B$732,$D415,EUROSTAT_VBE_IND_2010!$C$7:$C$732,"*"&amp;RIGHT($A415,3)&amp;"*",EUROSTAT_VBE_IND_2010!$D$7:$D$732,"3270A*"))/1000+(SUMIFS(EUROSTAT_VBE_IND_2010!AA$7:AA$732,EUROSTAT_VBE_IND_2010!$B$7:$B$732,$D415,EUROSTAT_VBE_IND_2010!$C$7:$C$732,"*"&amp;RIGHT($A415,3)&amp;"*",EUROSTAT_VBE_IND_2010!$D$7:$D$732,"3285*"))/1000+(SUMIFS(EUROSTAT_VBE_IND_2010!AA$7:AA$732,EUROSTAT_VBE_IND_2010!$B$7:$B$732,$D415,EUROSTAT_VBE_IND_2010!$C$7:$C$732,"*"&amp;RIGHT($A415,3)&amp;"*",EUROSTAT_VBE_IND_2010!$D$7:$D$732,"3295*"))/1000+(SUMIFS(EUROSTAT_VBE_IND_2010!AA$7:AA$732,EUROSTAT_VBE_IND_2010!$B$7:$B$732,$D415,EUROSTAT_VBE_IND_2010!$C$7:$C$732,"*"&amp;RIGHT($A415,3)&amp;"*",EUROSTAT_VBE_IND_2010!$D$7:$D$732,"2410*"))/1000+(SUMIFS(EUROSTAT_VBE_IND_2010!AA$7:AA$732,EUROSTAT_VBE_IND_2010!$B$7:$B$732,$D415,EUROSTAT_VBE_IND_2010!$C$7:$C$732,"*"&amp;RIGHT($A415,3)&amp;"*",EUROSTAT_VBE_IND_2010!$D$7:$D$732,"3105*"))/1000</f>
        <v>0.4</v>
      </c>
      <c r="AC415" s="17">
        <f>(SUMIFS(EUROSTAT_VBE_IND_2010!AB$7:AB$732,EUROSTAT_VBE_IND_2010!$B$7:$B$732,$D415,EUROSTAT_VBE_IND_2010!$C$7:$C$732,"*"&amp;RIGHT($A415,3)&amp;"*",EUROSTAT_VBE_IND_2010!$D$7:$D$732,"3270A*"))/1000+(SUMIFS(EUROSTAT_VBE_IND_2010!AB$7:AB$732,EUROSTAT_VBE_IND_2010!$B$7:$B$732,$D415,EUROSTAT_VBE_IND_2010!$C$7:$C$732,"*"&amp;RIGHT($A415,3)&amp;"*",EUROSTAT_VBE_IND_2010!$D$7:$D$732,"3285*"))/1000+(SUMIFS(EUROSTAT_VBE_IND_2010!AB$7:AB$732,EUROSTAT_VBE_IND_2010!$B$7:$B$732,$D415,EUROSTAT_VBE_IND_2010!$C$7:$C$732,"*"&amp;RIGHT($A415,3)&amp;"*",EUROSTAT_VBE_IND_2010!$D$7:$D$732,"3295*"))/1000+(SUMIFS(EUROSTAT_VBE_IND_2010!AB$7:AB$732,EUROSTAT_VBE_IND_2010!$B$7:$B$732,$D415,EUROSTAT_VBE_IND_2010!$C$7:$C$732,"*"&amp;RIGHT($A415,3)&amp;"*",EUROSTAT_VBE_IND_2010!$D$7:$D$732,"2410*"))/1000+(SUMIFS(EUROSTAT_VBE_IND_2010!AB$7:AB$732,EUROSTAT_VBE_IND_2010!$B$7:$B$732,$D415,EUROSTAT_VBE_IND_2010!$C$7:$C$732,"*"&amp;RIGHT($A415,3)&amp;"*",EUROSTAT_VBE_IND_2010!$D$7:$D$732,"3105*"))/1000</f>
        <v>0</v>
      </c>
      <c r="AD415" s="17">
        <f>(SUMIFS(EUROSTAT_VBE_IND_2010!AC$7:AC$732,EUROSTAT_VBE_IND_2010!$B$7:$B$732,$D415,EUROSTAT_VBE_IND_2010!$C$7:$C$732,"*"&amp;RIGHT($A415,3)&amp;"*",EUROSTAT_VBE_IND_2010!$D$7:$D$732,"3270A*"))/1000+(SUMIFS(EUROSTAT_VBE_IND_2010!AC$7:AC$732,EUROSTAT_VBE_IND_2010!$B$7:$B$732,$D415,EUROSTAT_VBE_IND_2010!$C$7:$C$732,"*"&amp;RIGHT($A415,3)&amp;"*",EUROSTAT_VBE_IND_2010!$D$7:$D$732,"3285*"))/1000+(SUMIFS(EUROSTAT_VBE_IND_2010!AC$7:AC$732,EUROSTAT_VBE_IND_2010!$B$7:$B$732,$D415,EUROSTAT_VBE_IND_2010!$C$7:$C$732,"*"&amp;RIGHT($A415,3)&amp;"*",EUROSTAT_VBE_IND_2010!$D$7:$D$732,"3295*"))/1000+(SUMIFS(EUROSTAT_VBE_IND_2010!AC$7:AC$732,EUROSTAT_VBE_IND_2010!$B$7:$B$732,$D415,EUROSTAT_VBE_IND_2010!$C$7:$C$732,"*"&amp;RIGHT($A415,3)&amp;"*",EUROSTAT_VBE_IND_2010!$D$7:$D$732,"2410*"))/1000+(SUMIFS(EUROSTAT_VBE_IND_2010!AC$7:AC$732,EUROSTAT_VBE_IND_2010!$B$7:$B$732,$D415,EUROSTAT_VBE_IND_2010!$C$7:$C$732,"*"&amp;RIGHT($A415,3)&amp;"*",EUROSTAT_VBE_IND_2010!$D$7:$D$732,"3105*"))/1000</f>
        <v>0</v>
      </c>
      <c r="AE415" s="17">
        <f>(SUMIFS(EUROSTAT_VBE_IND_2010!AD$7:AD$732,EUROSTAT_VBE_IND_2010!$B$7:$B$732,$D415,EUROSTAT_VBE_IND_2010!$C$7:$C$732,"*"&amp;RIGHT($A415,3)&amp;"*",EUROSTAT_VBE_IND_2010!$D$7:$D$732,"3270A*"))/1000+(SUMIFS(EUROSTAT_VBE_IND_2010!AD$7:AD$732,EUROSTAT_VBE_IND_2010!$B$7:$B$732,$D415,EUROSTAT_VBE_IND_2010!$C$7:$C$732,"*"&amp;RIGHT($A415,3)&amp;"*",EUROSTAT_VBE_IND_2010!$D$7:$D$732,"3285*"))/1000+(SUMIFS(EUROSTAT_VBE_IND_2010!AD$7:AD$732,EUROSTAT_VBE_IND_2010!$B$7:$B$732,$D415,EUROSTAT_VBE_IND_2010!$C$7:$C$732,"*"&amp;RIGHT($A415,3)&amp;"*",EUROSTAT_VBE_IND_2010!$D$7:$D$732,"3295*"))/1000+(SUMIFS(EUROSTAT_VBE_IND_2010!AD$7:AD$732,EUROSTAT_VBE_IND_2010!$B$7:$B$732,$D415,EUROSTAT_VBE_IND_2010!$C$7:$C$732,"*"&amp;RIGHT($A415,3)&amp;"*",EUROSTAT_VBE_IND_2010!$D$7:$D$732,"2410*"))/1000+(SUMIFS(EUROSTAT_VBE_IND_2010!AD$7:AD$732,EUROSTAT_VBE_IND_2010!$B$7:$B$732,$D415,EUROSTAT_VBE_IND_2010!$C$7:$C$732,"*"&amp;RIGHT($A415,3)&amp;"*",EUROSTAT_VBE_IND_2010!$D$7:$D$732,"3105*"))/1000</f>
        <v>0.16</v>
      </c>
      <c r="AF415" s="17">
        <f>(SUMIFS(EUROSTAT_VBE_IND_2010!AE$7:AE$732,EUROSTAT_VBE_IND_2010!$B$7:$B$732,$D415,EUROSTAT_VBE_IND_2010!$C$7:$C$732,"*"&amp;RIGHT($A415,3)&amp;"*",EUROSTAT_VBE_IND_2010!$D$7:$D$732,"3270A*"))/1000+(SUMIFS(EUROSTAT_VBE_IND_2010!AE$7:AE$732,EUROSTAT_VBE_IND_2010!$B$7:$B$732,$D415,EUROSTAT_VBE_IND_2010!$C$7:$C$732,"*"&amp;RIGHT($A415,3)&amp;"*",EUROSTAT_VBE_IND_2010!$D$7:$D$732,"3285*"))/1000+(SUMIFS(EUROSTAT_VBE_IND_2010!AE$7:AE$732,EUROSTAT_VBE_IND_2010!$B$7:$B$732,$D415,EUROSTAT_VBE_IND_2010!$C$7:$C$732,"*"&amp;RIGHT($A415,3)&amp;"*",EUROSTAT_VBE_IND_2010!$D$7:$D$732,"3295*"))/1000+(SUMIFS(EUROSTAT_VBE_IND_2010!AE$7:AE$732,EUROSTAT_VBE_IND_2010!$B$7:$B$732,$D415,EUROSTAT_VBE_IND_2010!$C$7:$C$732,"*"&amp;RIGHT($A415,3)&amp;"*",EUROSTAT_VBE_IND_2010!$D$7:$D$732,"2410*"))/1000+(SUMIFS(EUROSTAT_VBE_IND_2010!AE$7:AE$732,EUROSTAT_VBE_IND_2010!$B$7:$B$732,$D415,EUROSTAT_VBE_IND_2010!$C$7:$C$732,"*"&amp;RIGHT($A415,3)&amp;"*",EUROSTAT_VBE_IND_2010!$D$7:$D$732,"3105*"))/1000</f>
        <v>0.08</v>
      </c>
      <c r="AG415" s="17">
        <f>(SUMIFS(EUROSTAT_VBE_IND_2010!AF$7:AF$732,EUROSTAT_VBE_IND_2010!$B$7:$B$732,$D415,EUROSTAT_VBE_IND_2010!$C$7:$C$732,"*"&amp;RIGHT($A415,3)&amp;"*",EUROSTAT_VBE_IND_2010!$D$7:$D$732,"3270A*"))/1000+(SUMIFS(EUROSTAT_VBE_IND_2010!AF$7:AF$732,EUROSTAT_VBE_IND_2010!$B$7:$B$732,$D415,EUROSTAT_VBE_IND_2010!$C$7:$C$732,"*"&amp;RIGHT($A415,3)&amp;"*",EUROSTAT_VBE_IND_2010!$D$7:$D$732,"3285*"))/1000+(SUMIFS(EUROSTAT_VBE_IND_2010!AF$7:AF$732,EUROSTAT_VBE_IND_2010!$B$7:$B$732,$D415,EUROSTAT_VBE_IND_2010!$C$7:$C$732,"*"&amp;RIGHT($A415,3)&amp;"*",EUROSTAT_VBE_IND_2010!$D$7:$D$732,"3295*"))/1000+(SUMIFS(EUROSTAT_VBE_IND_2010!AF$7:AF$732,EUROSTAT_VBE_IND_2010!$B$7:$B$732,$D415,EUROSTAT_VBE_IND_2010!$C$7:$C$732,"*"&amp;RIGHT($A415,3)&amp;"*",EUROSTAT_VBE_IND_2010!$D$7:$D$732,"2410*"))/1000+(SUMIFS(EUROSTAT_VBE_IND_2010!AF$7:AF$732,EUROSTAT_VBE_IND_2010!$B$7:$B$732,$D415,EUROSTAT_VBE_IND_2010!$C$7:$C$732,"*"&amp;RIGHT($A415,3)&amp;"*",EUROSTAT_VBE_IND_2010!$D$7:$D$732,"3105*"))/1000</f>
        <v>0</v>
      </c>
      <c r="AH415" s="17">
        <f>(SUMIFS(EUROSTAT_VBE_IND_2010!AH$7:AH$732,EUROSTAT_VBE_IND_2010!$B$7:$B$732,$D415,EUROSTAT_VBE_IND_2010!$C$7:$C$732,"*"&amp;RIGHT($A415,3)&amp;"*",EUROSTAT_VBE_IND_2010!$D$7:$D$732,"3270A*"))/1000+(SUMIFS(EUROSTAT_VBE_IND_2010!AH$7:AH$732,EUROSTAT_VBE_IND_2010!$B$7:$B$732,$D415,EUROSTAT_VBE_IND_2010!$C$7:$C$732,"*"&amp;RIGHT($A415,3)&amp;"*",EUROSTAT_VBE_IND_2010!$D$7:$D$732,"3285*"))/1000+(SUMIFS(EUROSTAT_VBE_IND_2010!AH$7:AH$732,EUROSTAT_VBE_IND_2010!$B$7:$B$732,$D415,EUROSTAT_VBE_IND_2010!$C$7:$C$732,"*"&amp;RIGHT($A415,3)&amp;"*",EUROSTAT_VBE_IND_2010!$D$7:$D$732,"3295*"))/1000+(SUMIFS(EUROSTAT_VBE_IND_2010!AH$7:AH$732,EUROSTAT_VBE_IND_2010!$B$7:$B$732,$D415,EUROSTAT_VBE_IND_2010!$C$7:$C$732,"*"&amp;RIGHT($A415,3)&amp;"*",EUROSTAT_VBE_IND_2010!$D$7:$D$732,"2410*"))/1000+(SUMIFS(EUROSTAT_VBE_IND_2010!AH$7:AH$732,EUROSTAT_VBE_IND_2010!$B$7:$B$732,$D415,EUROSTAT_VBE_IND_2010!$C$7:$C$732,"*"&amp;RIGHT($A415,3)&amp;"*",EUROSTAT_VBE_IND_2010!$D$7:$D$732,"3105*"))/1000</f>
        <v>0.2</v>
      </c>
      <c r="AI415" s="17">
        <f>(SUMIFS(EUROSTAT_VBE_IND_2010!AI$7:AI$732,EUROSTAT_VBE_IND_2010!$B$7:$B$732,$D415,EUROSTAT_VBE_IND_2010!$C$7:$C$732,"*"&amp;RIGHT($A415,3)&amp;"*",EUROSTAT_VBE_IND_2010!$D$7:$D$732,"3270A*"))/1000+(SUMIFS(EUROSTAT_VBE_IND_2010!AI$7:AI$732,EUROSTAT_VBE_IND_2010!$B$7:$B$732,$D415,EUROSTAT_VBE_IND_2010!$C$7:$C$732,"*"&amp;RIGHT($A415,3)&amp;"*",EUROSTAT_VBE_IND_2010!$D$7:$D$732,"3285*"))/1000+(SUMIFS(EUROSTAT_VBE_IND_2010!AI$7:AI$732,EUROSTAT_VBE_IND_2010!$B$7:$B$732,$D415,EUROSTAT_VBE_IND_2010!$C$7:$C$732,"*"&amp;RIGHT($A415,3)&amp;"*",EUROSTAT_VBE_IND_2010!$D$7:$D$732,"3295*"))/1000+(SUMIFS(EUROSTAT_VBE_IND_2010!AI$7:AI$732,EUROSTAT_VBE_IND_2010!$B$7:$B$732,$D415,EUROSTAT_VBE_IND_2010!$C$7:$C$732,"*"&amp;RIGHT($A415,3)&amp;"*",EUROSTAT_VBE_IND_2010!$D$7:$D$732,"2410*"))/1000+(SUMIFS(EUROSTAT_VBE_IND_2010!AI$7:AI$732,EUROSTAT_VBE_IND_2010!$B$7:$B$732,$D415,EUROSTAT_VBE_IND_2010!$C$7:$C$732,"*"&amp;RIGHT($A415,3)&amp;"*",EUROSTAT_VBE_IND_2010!$D$7:$D$732,"3105*"))/1000</f>
        <v>0</v>
      </c>
      <c r="AJ415" s="17">
        <f>(SUMIFS(EUROSTAT_VBE_IND_2010!AJ$7:AJ$732,EUROSTAT_VBE_IND_2010!$B$7:$B$732,$D415,EUROSTAT_VBE_IND_2010!$C$7:$C$732,"*"&amp;RIGHT($A415,3)&amp;"*",EUROSTAT_VBE_IND_2010!$D$7:$D$732,"3270A*"))/1000+(SUMIFS(EUROSTAT_VBE_IND_2010!AJ$7:AJ$732,EUROSTAT_VBE_IND_2010!$B$7:$B$732,$D415,EUROSTAT_VBE_IND_2010!$C$7:$C$732,"*"&amp;RIGHT($A415,3)&amp;"*",EUROSTAT_VBE_IND_2010!$D$7:$D$732,"3285*"))/1000+(SUMIFS(EUROSTAT_VBE_IND_2010!AJ$7:AJ$732,EUROSTAT_VBE_IND_2010!$B$7:$B$732,$D415,EUROSTAT_VBE_IND_2010!$C$7:$C$732,"*"&amp;RIGHT($A415,3)&amp;"*",EUROSTAT_VBE_IND_2010!$D$7:$D$732,"3295*"))/1000+(SUMIFS(EUROSTAT_VBE_IND_2010!AJ$7:AJ$732,EUROSTAT_VBE_IND_2010!$B$7:$B$732,$D415,EUROSTAT_VBE_IND_2010!$C$7:$C$732,"*"&amp;RIGHT($A415,3)&amp;"*",EUROSTAT_VBE_IND_2010!$D$7:$D$732,"2410*"))/1000+(SUMIFS(EUROSTAT_VBE_IND_2010!AJ$7:AJ$732,EUROSTAT_VBE_IND_2010!$B$7:$B$732,$D415,EUROSTAT_VBE_IND_2010!$C$7:$C$732,"*"&amp;RIGHT($A415,3)&amp;"*",EUROSTAT_VBE_IND_2010!$D$7:$D$732,"3105*"))/1000</f>
        <v>0</v>
      </c>
      <c r="AK415" s="17">
        <f>(SUMIFS(EUROSTAT_VBE_IND_2010!AK$7:AK$732,EUROSTAT_VBE_IND_2010!$B$7:$B$732,$D415,EUROSTAT_VBE_IND_2010!$C$7:$C$732,"*"&amp;RIGHT($A415,3)&amp;"*",EUROSTAT_VBE_IND_2010!$D$7:$D$732,"3270A*"))/1000+(SUMIFS(EUROSTAT_VBE_IND_2010!AK$7:AK$732,EUROSTAT_VBE_IND_2010!$B$7:$B$732,$D415,EUROSTAT_VBE_IND_2010!$C$7:$C$732,"*"&amp;RIGHT($A415,3)&amp;"*",EUROSTAT_VBE_IND_2010!$D$7:$D$732,"3285*"))/1000+(SUMIFS(EUROSTAT_VBE_IND_2010!AK$7:AK$732,EUROSTAT_VBE_IND_2010!$B$7:$B$732,$D415,EUROSTAT_VBE_IND_2010!$C$7:$C$732,"*"&amp;RIGHT($A415,3)&amp;"*",EUROSTAT_VBE_IND_2010!$D$7:$D$732,"3295*"))/1000+(SUMIFS(EUROSTAT_VBE_IND_2010!AK$7:AK$732,EUROSTAT_VBE_IND_2010!$B$7:$B$732,$D415,EUROSTAT_VBE_IND_2010!$C$7:$C$732,"*"&amp;RIGHT($A415,3)&amp;"*",EUROSTAT_VBE_IND_2010!$D$7:$D$732,"2410*"))/1000+(SUMIFS(EUROSTAT_VBE_IND_2010!AK$7:AK$732,EUROSTAT_VBE_IND_2010!$B$7:$B$732,$D415,EUROSTAT_VBE_IND_2010!$C$7:$C$732,"*"&amp;RIGHT($A415,3)&amp;"*",EUROSTAT_VBE_IND_2010!$D$7:$D$732,"3105*"))/1000</f>
        <v>4.2</v>
      </c>
      <c r="AL415" s="198">
        <f>SUMIFS('IEA Bal_AL-IND'!$D$30:$D$329,'IEA Bal_AL-IND'!$A$30:$A$329,"*"&amp;RIGHT($B415,8),'IEA Bal_AL-IND'!$C$30:$C$329,'Aggregated Balance-IND_2010'!$E415)</f>
        <v>0.19201</v>
      </c>
      <c r="AM415" s="198">
        <f>SUMIFS('IEA Bal_BA-IND'!$D$30:$D$329,'IEA Bal_BA-IND'!$A$30:$A$329,"*"&amp;RIGHT($B415,8),'IEA Bal_BA-IND'!$C$30:$C$329,'Aggregated Balance-IND_2010'!$E415)</f>
        <v>0</v>
      </c>
      <c r="AN415" s="198">
        <f>SUMIFS('IEA Bal_KS-IND'!$D$30:$D$329,'IEA Bal_KS-IND'!$A$30:$A$329,"*"&amp;RIGHT($B415,8),'IEA Bal_KS-IND'!$C$30:$C$329,'Aggregated Balance-IND_2010'!$E415)</f>
        <v>1.06399</v>
      </c>
      <c r="AO415" s="17">
        <f>(SUMIFS(EUROSTAT_VBE_IND_2010!Y$7:Y$732,EUROSTAT_VBE_IND_2010!$B$7:$B$732,$D415,EUROSTAT_VBE_IND_2010!$C$7:$C$732,"*"&amp;RIGHT($A415,3)&amp;"*",EUROSTAT_VBE_IND_2010!$D$7:$D$732,"3270A*"))/1000+(SUMIFS(EUROSTAT_VBE_IND_2010!Y$7:Y$732,EUROSTAT_VBE_IND_2010!$B$7:$B$732,$D415,EUROSTAT_VBE_IND_2010!$C$7:$C$732,"*"&amp;RIGHT($A415,3)&amp;"*",EUROSTAT_VBE_IND_2010!$D$7:$D$732,"3285*"))/1000+(SUMIFS(EUROSTAT_VBE_IND_2010!Y$7:Y$732,EUROSTAT_VBE_IND_2010!$B$7:$B$732,$D415,EUROSTAT_VBE_IND_2010!$C$7:$C$732,"*"&amp;RIGHT($A415,3)&amp;"*",EUROSTAT_VBE_IND_2010!$D$7:$D$732,"3295*"))/1000+(SUMIFS(EUROSTAT_VBE_IND_2010!Y$7:Y$732,EUROSTAT_VBE_IND_2010!$B$7:$B$732,$D415,EUROSTAT_VBE_IND_2010!$C$7:$C$732,"*"&amp;RIGHT($A415,3)&amp;"*",EUROSTAT_VBE_IND_2010!$D$7:$D$732,"2410*"))/1000+(SUMIFS(EUROSTAT_VBE_IND_2010!Y$7:Y$732,EUROSTAT_VBE_IND_2010!$B$7:$B$732,$D415,EUROSTAT_VBE_IND_2010!$C$7:$C$732,"*"&amp;RIGHT($A415,3)&amp;"*",EUROSTAT_VBE_IND_2010!$D$7:$D$732,"3105*"))/1000</f>
        <v>0</v>
      </c>
      <c r="AP415" s="17">
        <f>(SUMIFS(EUROSTAT_VBE_IND_2010!Z$7:Z$732,EUROSTAT_VBE_IND_2010!$B$7:$B$732,$D415,EUROSTAT_VBE_IND_2010!$C$7:$C$732,"*"&amp;RIGHT($A415,3)&amp;"*",EUROSTAT_VBE_IND_2010!$D$7:$D$732,"3270A*"))/1000+(SUMIFS(EUROSTAT_VBE_IND_2010!Z$7:Z$732,EUROSTAT_VBE_IND_2010!$B$7:$B$732,$D415,EUROSTAT_VBE_IND_2010!$C$7:$C$732,"*"&amp;RIGHT($A415,3)&amp;"*",EUROSTAT_VBE_IND_2010!$D$7:$D$732,"3285*"))/1000+(SUMIFS(EUROSTAT_VBE_IND_2010!Z$7:Z$732,EUROSTAT_VBE_IND_2010!$B$7:$B$732,$D415,EUROSTAT_VBE_IND_2010!$C$7:$C$732,"*"&amp;RIGHT($A415,3)&amp;"*",EUROSTAT_VBE_IND_2010!$D$7:$D$732,"3295*"))/1000+(SUMIFS(EUROSTAT_VBE_IND_2010!Z$7:Z$732,EUROSTAT_VBE_IND_2010!$B$7:$B$732,$D415,EUROSTAT_VBE_IND_2010!$C$7:$C$732,"*"&amp;RIGHT($A415,3)&amp;"*",EUROSTAT_VBE_IND_2010!$D$7:$D$732,"2410*"))/1000+(SUMIFS(EUROSTAT_VBE_IND_2010!Z$7:Z$732,EUROSTAT_VBE_IND_2010!$B$7:$B$732,$D415,EUROSTAT_VBE_IND_2010!$C$7:$C$732,"*"&amp;RIGHT($A415,3)&amp;"*",EUROSTAT_VBE_IND_2010!$D$7:$D$732,"3105*"))/1000</f>
        <v>0</v>
      </c>
      <c r="AQ415" s="17">
        <f>(SUMIFS(EUROSTAT_VBE_IND_2010!AG$7:AG$732,EUROSTAT_VBE_IND_2010!$B$7:$B$732,$D415,EUROSTAT_VBE_IND_2010!$C$7:$C$732,"*"&amp;RIGHT($A415,3)&amp;"*",EUROSTAT_VBE_IND_2010!$D$7:$D$732,"3270A*"))/1000+(SUMIFS(EUROSTAT_VBE_IND_2010!AG$7:AG$732,EUROSTAT_VBE_IND_2010!$B$7:$B$732,$D415,EUROSTAT_VBE_IND_2010!$C$7:$C$732,"*"&amp;RIGHT($A415,3)&amp;"*",EUROSTAT_VBE_IND_2010!$D$7:$D$732,"3285*"))/1000+(SUMIFS(EUROSTAT_VBE_IND_2010!AG$7:AG$732,EUROSTAT_VBE_IND_2010!$B$7:$B$732,$D415,EUROSTAT_VBE_IND_2010!$C$7:$C$732,"*"&amp;RIGHT($A415,3)&amp;"*",EUROSTAT_VBE_IND_2010!$D$7:$D$732,"3295*"))/1000+(SUMIFS(EUROSTAT_VBE_IND_2010!AG$7:AG$732,EUROSTAT_VBE_IND_2010!$B$7:$B$732,$D415,EUROSTAT_VBE_IND_2010!$C$7:$C$732,"*"&amp;RIGHT($A415,3)&amp;"*",EUROSTAT_VBE_IND_2010!$D$7:$D$732,"2410*"))/1000+(SUMIFS(EUROSTAT_VBE_IND_2010!AG$7:AG$732,EUROSTAT_VBE_IND_2010!$B$7:$B$732,$D415,EUROSTAT_VBE_IND_2010!$C$7:$C$732,"*"&amp;RIGHT($A415,3)&amp;"*",EUROSTAT_VBE_IND_2010!$D$7:$D$732,"3105*"))/1000</f>
        <v>0.36</v>
      </c>
    </row>
    <row r="416" spans="1:43">
      <c r="A416" t="str">
        <f>LEFT(EUROSTAT_VBE_IND_2010!$C$681,8)</f>
        <v>B_101853</v>
      </c>
      <c r="B416" s="28" t="s">
        <v>307</v>
      </c>
      <c r="C416" t="s">
        <v>293</v>
      </c>
      <c r="D416" t="s">
        <v>126</v>
      </c>
      <c r="E416" t="s">
        <v>238</v>
      </c>
      <c r="F416" t="s">
        <v>258</v>
      </c>
      <c r="G416" s="17">
        <f>(SUMIFS(EUROSTAT_VBE_IND_2010!E$7:E$732,EUROSTAT_VBE_IND_2010!$B$7:$B$732,$D416,EUROSTAT_VBE_IND_2010!$C$7:$C$732,"*"&amp;RIGHT($A416,3)&amp;"*",EUROSTAT_VBE_IND_2010!$D$7:$D$732,"328*"))/1000-(SUMIFS(EUROSTAT_VBE_IND_2010!E$7:E$732,EUROSTAT_VBE_IND_2010!$B$7:$B$732,$D416,EUROSTAT_VBE_IND_2010!$C$7:$C$732,"*"&amp;RIGHT($A416,3)&amp;"*",EUROSTAT_VBE_IND_2010!$D$7:$D$732,"3285*"))/1000</f>
        <v>0</v>
      </c>
      <c r="H416" s="17">
        <f>(SUMIFS(EUROSTAT_VBE_IND_2010!F$7:F$732,EUROSTAT_VBE_IND_2010!$B$7:$B$732,$D416,EUROSTAT_VBE_IND_2010!$C$7:$C$732,"*"&amp;RIGHT($A416,3)&amp;"*",EUROSTAT_VBE_IND_2010!$D$7:$D$732,"328*"))/1000-(SUMIFS(EUROSTAT_VBE_IND_2010!F$7:F$732,EUROSTAT_VBE_IND_2010!$B$7:$B$732,$D416,EUROSTAT_VBE_IND_2010!$C$7:$C$732,"*"&amp;RIGHT($A416,3)&amp;"*",EUROSTAT_VBE_IND_2010!$D$7:$D$732,"3285*"))/1000</f>
        <v>0</v>
      </c>
      <c r="I416" s="17">
        <f>(SUMIFS(EUROSTAT_VBE_IND_2010!G$7:G$732,EUROSTAT_VBE_IND_2010!$B$7:$B$732,$D416,EUROSTAT_VBE_IND_2010!$C$7:$C$732,"*"&amp;RIGHT($A416,3)&amp;"*",EUROSTAT_VBE_IND_2010!$D$7:$D$732,"328*"))/1000-(SUMIFS(EUROSTAT_VBE_IND_2010!G$7:G$732,EUROSTAT_VBE_IND_2010!$B$7:$B$732,$D416,EUROSTAT_VBE_IND_2010!$C$7:$C$732,"*"&amp;RIGHT($A416,3)&amp;"*",EUROSTAT_VBE_IND_2010!$D$7:$D$732,"3285*"))/1000</f>
        <v>0</v>
      </c>
      <c r="J416" s="198">
        <f>SUMIFS('IEA Bal_CH-IND'!$D$30:$D$329,'IEA Bal_CH-IND'!$A$30:$A$329,"*"&amp;RIGHT($B416,8),'IEA Bal_CH-IND'!$C$30:$C$329,'Aggregated Balance-IND_2010'!$E416)</f>
        <v>0</v>
      </c>
      <c r="K416" s="17">
        <f>(SUMIFS(EUROSTAT_VBE_IND_2010!H$7:H$732,EUROSTAT_VBE_IND_2010!$B$7:$B$732,$D416,EUROSTAT_VBE_IND_2010!$C$7:$C$732,"*"&amp;RIGHT($A416,3)&amp;"*",EUROSTAT_VBE_IND_2010!$D$7:$D$732,"328*"))/1000-(SUMIFS(EUROSTAT_VBE_IND_2010!H$7:H$732,EUROSTAT_VBE_IND_2010!$B$7:$B$732,$D416,EUROSTAT_VBE_IND_2010!$C$7:$C$732,"*"&amp;RIGHT($A416,3)&amp;"*",EUROSTAT_VBE_IND_2010!$D$7:$D$732,"3285*"))/1000</f>
        <v>0</v>
      </c>
      <c r="L416" s="17">
        <f>(SUMIFS(EUROSTAT_VBE_IND_2010!I$7:I$732,EUROSTAT_VBE_IND_2010!$B$7:$B$732,$D416,EUROSTAT_VBE_IND_2010!$C$7:$C$732,"*"&amp;RIGHT($A416,3)&amp;"*",EUROSTAT_VBE_IND_2010!$D$7:$D$732,"328*"))/1000-(SUMIFS(EUROSTAT_VBE_IND_2010!I$7:I$732,EUROSTAT_VBE_IND_2010!$B$7:$B$732,$D416,EUROSTAT_VBE_IND_2010!$C$7:$C$732,"*"&amp;RIGHT($A416,3)&amp;"*",EUROSTAT_VBE_IND_2010!$D$7:$D$732,"3285*"))/1000</f>
        <v>0</v>
      </c>
      <c r="M416" s="17">
        <f>(SUMIFS(EUROSTAT_VBE_IND_2010!J$7:J$732,EUROSTAT_VBE_IND_2010!$B$7:$B$732,$D416,EUROSTAT_VBE_IND_2010!$C$7:$C$732,"*"&amp;RIGHT($A416,3)&amp;"*",EUROSTAT_VBE_IND_2010!$D$7:$D$732,"328*"))/1000-(SUMIFS(EUROSTAT_VBE_IND_2010!J$7:J$732,EUROSTAT_VBE_IND_2010!$B$7:$B$732,$D416,EUROSTAT_VBE_IND_2010!$C$7:$C$732,"*"&amp;RIGHT($A416,3)&amp;"*",EUROSTAT_VBE_IND_2010!$D$7:$D$732,"3285*"))/1000</f>
        <v>0</v>
      </c>
      <c r="N416" s="17">
        <f>(SUMIFS(EUROSTAT_VBE_IND_2010!K$7:K$732,EUROSTAT_VBE_IND_2010!$B$7:$B$732,$D416,EUROSTAT_VBE_IND_2010!$C$7:$C$732,"*"&amp;RIGHT($A416,3)&amp;"*",EUROSTAT_VBE_IND_2010!$D$7:$D$732,"328*"))/1000-(SUMIFS(EUROSTAT_VBE_IND_2010!K$7:K$732,EUROSTAT_VBE_IND_2010!$B$7:$B$732,$D416,EUROSTAT_VBE_IND_2010!$C$7:$C$732,"*"&amp;RIGHT($A416,3)&amp;"*",EUROSTAT_VBE_IND_2010!$D$7:$D$732,"3285*"))/1000</f>
        <v>0</v>
      </c>
      <c r="O416" s="17">
        <f>(SUMIFS(EUROSTAT_VBE_IND_2010!L$7:L$732,EUROSTAT_VBE_IND_2010!$B$7:$B$732,$D416,EUROSTAT_VBE_IND_2010!$C$7:$C$732,"*"&amp;RIGHT($A416,3)&amp;"*",EUROSTAT_VBE_IND_2010!$D$7:$D$732,"328*"))/1000-(SUMIFS(EUROSTAT_VBE_IND_2010!L$7:L$732,EUROSTAT_VBE_IND_2010!$B$7:$B$732,$D416,EUROSTAT_VBE_IND_2010!$C$7:$C$732,"*"&amp;RIGHT($A416,3)&amp;"*",EUROSTAT_VBE_IND_2010!$D$7:$D$732,"3285*"))/1000</f>
        <v>0</v>
      </c>
      <c r="P416" s="17">
        <f>(SUMIFS(EUROSTAT_VBE_IND_2010!M$7:M$732,EUROSTAT_VBE_IND_2010!$B$7:$B$732,$D416,EUROSTAT_VBE_IND_2010!$C$7:$C$732,"*"&amp;RIGHT($A416,3)&amp;"*",EUROSTAT_VBE_IND_2010!$D$7:$D$732,"328*"))/1000-(SUMIFS(EUROSTAT_VBE_IND_2010!M$7:M$732,EUROSTAT_VBE_IND_2010!$B$7:$B$732,$D416,EUROSTAT_VBE_IND_2010!$C$7:$C$732,"*"&amp;RIGHT($A416,3)&amp;"*",EUROSTAT_VBE_IND_2010!$D$7:$D$732,"3285*"))/1000</f>
        <v>0</v>
      </c>
      <c r="Q416" s="17">
        <f>(SUMIFS(EUROSTAT_VBE_IND_2010!N$7:N$732,EUROSTAT_VBE_IND_2010!$B$7:$B$732,$D416,EUROSTAT_VBE_IND_2010!$C$7:$C$732,"*"&amp;RIGHT($A416,3)&amp;"*",EUROSTAT_VBE_IND_2010!$D$7:$D$732,"328*"))/1000-(SUMIFS(EUROSTAT_VBE_IND_2010!N$7:N$732,EUROSTAT_VBE_IND_2010!$B$7:$B$732,$D416,EUROSTAT_VBE_IND_2010!$C$7:$C$732,"*"&amp;RIGHT($A416,3)&amp;"*",EUROSTAT_VBE_IND_2010!$D$7:$D$732,"3285*"))/1000</f>
        <v>0</v>
      </c>
      <c r="R416" s="17">
        <f>(SUMIFS(EUROSTAT_VBE_IND_2010!O$7:O$732,EUROSTAT_VBE_IND_2010!$B$7:$B$732,$D416,EUROSTAT_VBE_IND_2010!$C$7:$C$732,"*"&amp;RIGHT($A416,3)&amp;"*",EUROSTAT_VBE_IND_2010!$D$7:$D$732,"328*"))/1000-(SUMIFS(EUROSTAT_VBE_IND_2010!O$7:O$732,EUROSTAT_VBE_IND_2010!$B$7:$B$732,$D416,EUROSTAT_VBE_IND_2010!$C$7:$C$732,"*"&amp;RIGHT($A416,3)&amp;"*",EUROSTAT_VBE_IND_2010!$D$7:$D$732,"3285*"))/1000</f>
        <v>0</v>
      </c>
      <c r="S416" s="17">
        <f>(SUMIFS(EUROSTAT_VBE_IND_2010!P$7:P$732,EUROSTAT_VBE_IND_2010!$B$7:$B$732,$D416,EUROSTAT_VBE_IND_2010!$C$7:$C$732,"*"&amp;RIGHT($A416,3)&amp;"*",EUROSTAT_VBE_IND_2010!$D$7:$D$732,"328*"))/1000-(SUMIFS(EUROSTAT_VBE_IND_2010!P$7:P$732,EUROSTAT_VBE_IND_2010!$B$7:$B$732,$D416,EUROSTAT_VBE_IND_2010!$C$7:$C$732,"*"&amp;RIGHT($A416,3)&amp;"*",EUROSTAT_VBE_IND_2010!$D$7:$D$732,"3285*"))/1000</f>
        <v>0</v>
      </c>
      <c r="T416" s="17">
        <f>(SUMIFS(EUROSTAT_VBE_IND_2010!Q$7:Q$732,EUROSTAT_VBE_IND_2010!$B$7:$B$732,$D416,EUROSTAT_VBE_IND_2010!$C$7:$C$732,"*"&amp;RIGHT($A416,3)&amp;"*",EUROSTAT_VBE_IND_2010!$D$7:$D$732,"328*"))/1000-(SUMIFS(EUROSTAT_VBE_IND_2010!Q$7:Q$732,EUROSTAT_VBE_IND_2010!$B$7:$B$732,$D416,EUROSTAT_VBE_IND_2010!$C$7:$C$732,"*"&amp;RIGHT($A416,3)&amp;"*",EUROSTAT_VBE_IND_2010!$D$7:$D$732,"3285*"))/1000</f>
        <v>0</v>
      </c>
      <c r="U416" s="17">
        <f>(SUMIFS(EUROSTAT_VBE_IND_2010!R$7:R$732,EUROSTAT_VBE_IND_2010!$B$7:$B$732,$D416,EUROSTAT_VBE_IND_2010!$C$7:$C$732,"*"&amp;RIGHT($A416,3)&amp;"*",EUROSTAT_VBE_IND_2010!$D$7:$D$732,"328*"))/1000-(SUMIFS(EUROSTAT_VBE_IND_2010!R$7:R$732,EUROSTAT_VBE_IND_2010!$B$7:$B$732,$D416,EUROSTAT_VBE_IND_2010!$C$7:$C$732,"*"&amp;RIGHT($A416,3)&amp;"*",EUROSTAT_VBE_IND_2010!$D$7:$D$732,"3285*"))/1000</f>
        <v>0</v>
      </c>
      <c r="V416" s="17">
        <f>(SUMIFS(EUROSTAT_VBE_IND_2010!S$7:S$732,EUROSTAT_VBE_IND_2010!$B$7:$B$732,$D416,EUROSTAT_VBE_IND_2010!$C$7:$C$732,"*"&amp;RIGHT($A416,3)&amp;"*",EUROSTAT_VBE_IND_2010!$D$7:$D$732,"328*"))/1000-(SUMIFS(EUROSTAT_VBE_IND_2010!S$7:S$732,EUROSTAT_VBE_IND_2010!$B$7:$B$732,$D416,EUROSTAT_VBE_IND_2010!$C$7:$C$732,"*"&amp;RIGHT($A416,3)&amp;"*",EUROSTAT_VBE_IND_2010!$D$7:$D$732,"3285*"))/1000</f>
        <v>0</v>
      </c>
      <c r="W416" s="17">
        <f>(SUMIFS(EUROSTAT_VBE_IND_2010!T$7:T$732,EUROSTAT_VBE_IND_2010!$B$7:$B$732,$D416,EUROSTAT_VBE_IND_2010!$C$7:$C$732,"*"&amp;RIGHT($A416,3)&amp;"*",EUROSTAT_VBE_IND_2010!$D$7:$D$732,"328*"))/1000-(SUMIFS(EUROSTAT_VBE_IND_2010!T$7:T$732,EUROSTAT_VBE_IND_2010!$B$7:$B$732,$D416,EUROSTAT_VBE_IND_2010!$C$7:$C$732,"*"&amp;RIGHT($A416,3)&amp;"*",EUROSTAT_VBE_IND_2010!$D$7:$D$732,"3285*"))/1000</f>
        <v>0</v>
      </c>
      <c r="X416" s="17">
        <f>(SUMIFS(EUROSTAT_VBE_IND_2010!U$7:U$732,EUROSTAT_VBE_IND_2010!$B$7:$B$732,$D416,EUROSTAT_VBE_IND_2010!$C$7:$C$732,"*"&amp;RIGHT($A416,3)&amp;"*",EUROSTAT_VBE_IND_2010!$D$7:$D$732,"328*"))/1000-(SUMIFS(EUROSTAT_VBE_IND_2010!U$7:U$732,EUROSTAT_VBE_IND_2010!$B$7:$B$732,$D416,EUROSTAT_VBE_IND_2010!$C$7:$C$732,"*"&amp;RIGHT($A416,3)&amp;"*",EUROSTAT_VBE_IND_2010!$D$7:$D$732,"3285*"))/1000</f>
        <v>0</v>
      </c>
      <c r="Y416" s="17">
        <f>(SUMIFS(EUROSTAT_VBE_IND_2010!V$7:V$732,EUROSTAT_VBE_IND_2010!$B$7:$B$732,$D416,EUROSTAT_VBE_IND_2010!$C$7:$C$732,"*"&amp;RIGHT($A416,3)&amp;"*",EUROSTAT_VBE_IND_2010!$D$7:$D$732,"328*"))/1000-(SUMIFS(EUROSTAT_VBE_IND_2010!V$7:V$732,EUROSTAT_VBE_IND_2010!$B$7:$B$732,$D416,EUROSTAT_VBE_IND_2010!$C$7:$C$732,"*"&amp;RIGHT($A416,3)&amp;"*",EUROSTAT_VBE_IND_2010!$D$7:$D$732,"3285*"))/1000</f>
        <v>0</v>
      </c>
      <c r="Z416" s="17">
        <f>(SUMIFS(EUROSTAT_VBE_IND_2010!W$7:W$732,EUROSTAT_VBE_IND_2010!$B$7:$B$732,$D416,EUROSTAT_VBE_IND_2010!$C$7:$C$732,"*"&amp;RIGHT($A416,3)&amp;"*",EUROSTAT_VBE_IND_2010!$D$7:$D$732,"328*"))/1000-(SUMIFS(EUROSTAT_VBE_IND_2010!W$7:W$732,EUROSTAT_VBE_IND_2010!$B$7:$B$732,$D416,EUROSTAT_VBE_IND_2010!$C$7:$C$732,"*"&amp;RIGHT($A416,3)&amp;"*",EUROSTAT_VBE_IND_2010!$D$7:$D$732,"3285*"))/1000</f>
        <v>0</v>
      </c>
      <c r="AA416" s="17">
        <f>(SUMIFS(EUROSTAT_VBE_IND_2010!X$7:X$732,EUROSTAT_VBE_IND_2010!$B$7:$B$732,$D416,EUROSTAT_VBE_IND_2010!$C$7:$C$732,"*"&amp;RIGHT($A416,3)&amp;"*",EUROSTAT_VBE_IND_2010!$D$7:$D$732,"328*"))/1000-(SUMIFS(EUROSTAT_VBE_IND_2010!X$7:X$732,EUROSTAT_VBE_IND_2010!$B$7:$B$732,$D416,EUROSTAT_VBE_IND_2010!$C$7:$C$732,"*"&amp;RIGHT($A416,3)&amp;"*",EUROSTAT_VBE_IND_2010!$D$7:$D$732,"3285*"))/1000</f>
        <v>0</v>
      </c>
      <c r="AB416" s="17">
        <f>(SUMIFS(EUROSTAT_VBE_IND_2010!AA$7:AA$732,EUROSTAT_VBE_IND_2010!$B$7:$B$732,$D416,EUROSTAT_VBE_IND_2010!$C$7:$C$732,"*"&amp;RIGHT($A416,3)&amp;"*",EUROSTAT_VBE_IND_2010!$D$7:$D$732,"328*"))/1000-(SUMIFS(EUROSTAT_VBE_IND_2010!AA$7:AA$732,EUROSTAT_VBE_IND_2010!$B$7:$B$732,$D416,EUROSTAT_VBE_IND_2010!$C$7:$C$732,"*"&amp;RIGHT($A416,3)&amp;"*",EUROSTAT_VBE_IND_2010!$D$7:$D$732,"3285*"))/1000</f>
        <v>0</v>
      </c>
      <c r="AC416" s="17">
        <f>(SUMIFS(EUROSTAT_VBE_IND_2010!AB$7:AB$732,EUROSTAT_VBE_IND_2010!$B$7:$B$732,$D416,EUROSTAT_VBE_IND_2010!$C$7:$C$732,"*"&amp;RIGHT($A416,3)&amp;"*",EUROSTAT_VBE_IND_2010!$D$7:$D$732,"328*"))/1000-(SUMIFS(EUROSTAT_VBE_IND_2010!AB$7:AB$732,EUROSTAT_VBE_IND_2010!$B$7:$B$732,$D416,EUROSTAT_VBE_IND_2010!$C$7:$C$732,"*"&amp;RIGHT($A416,3)&amp;"*",EUROSTAT_VBE_IND_2010!$D$7:$D$732,"3285*"))/1000</f>
        <v>0</v>
      </c>
      <c r="AD416" s="17">
        <f>(SUMIFS(EUROSTAT_VBE_IND_2010!AC$7:AC$732,EUROSTAT_VBE_IND_2010!$B$7:$B$732,$D416,EUROSTAT_VBE_IND_2010!$C$7:$C$732,"*"&amp;RIGHT($A416,3)&amp;"*",EUROSTAT_VBE_IND_2010!$D$7:$D$732,"328*"))/1000-(SUMIFS(EUROSTAT_VBE_IND_2010!AC$7:AC$732,EUROSTAT_VBE_IND_2010!$B$7:$B$732,$D416,EUROSTAT_VBE_IND_2010!$C$7:$C$732,"*"&amp;RIGHT($A416,3)&amp;"*",EUROSTAT_VBE_IND_2010!$D$7:$D$732,"3285*"))/1000</f>
        <v>0</v>
      </c>
      <c r="AE416" s="17">
        <f>(SUMIFS(EUROSTAT_VBE_IND_2010!AD$7:AD$732,EUROSTAT_VBE_IND_2010!$B$7:$B$732,$D416,EUROSTAT_VBE_IND_2010!$C$7:$C$732,"*"&amp;RIGHT($A416,3)&amp;"*",EUROSTAT_VBE_IND_2010!$D$7:$D$732,"328*"))/1000-(SUMIFS(EUROSTAT_VBE_IND_2010!AD$7:AD$732,EUROSTAT_VBE_IND_2010!$B$7:$B$732,$D416,EUROSTAT_VBE_IND_2010!$C$7:$C$732,"*"&amp;RIGHT($A416,3)&amp;"*",EUROSTAT_VBE_IND_2010!$D$7:$D$732,"3285*"))/1000</f>
        <v>0</v>
      </c>
      <c r="AF416" s="17">
        <f>(SUMIFS(EUROSTAT_VBE_IND_2010!AE$7:AE$732,EUROSTAT_VBE_IND_2010!$B$7:$B$732,$D416,EUROSTAT_VBE_IND_2010!$C$7:$C$732,"*"&amp;RIGHT($A416,3)&amp;"*",EUROSTAT_VBE_IND_2010!$D$7:$D$732,"328*"))/1000-(SUMIFS(EUROSTAT_VBE_IND_2010!AE$7:AE$732,EUROSTAT_VBE_IND_2010!$B$7:$B$732,$D416,EUROSTAT_VBE_IND_2010!$C$7:$C$732,"*"&amp;RIGHT($A416,3)&amp;"*",EUROSTAT_VBE_IND_2010!$D$7:$D$732,"3285*"))/1000</f>
        <v>0</v>
      </c>
      <c r="AG416" s="17">
        <f>(SUMIFS(EUROSTAT_VBE_IND_2010!AF$7:AF$732,EUROSTAT_VBE_IND_2010!$B$7:$B$732,$D416,EUROSTAT_VBE_IND_2010!$C$7:$C$732,"*"&amp;RIGHT($A416,3)&amp;"*",EUROSTAT_VBE_IND_2010!$D$7:$D$732,"328*"))/1000-(SUMIFS(EUROSTAT_VBE_IND_2010!AF$7:AF$732,EUROSTAT_VBE_IND_2010!$B$7:$B$732,$D416,EUROSTAT_VBE_IND_2010!$C$7:$C$732,"*"&amp;RIGHT($A416,3)&amp;"*",EUROSTAT_VBE_IND_2010!$D$7:$D$732,"3285*"))/1000</f>
        <v>0</v>
      </c>
      <c r="AH416" s="17">
        <f>(SUMIFS(EUROSTAT_VBE_IND_2010!AH$7:AH$732,EUROSTAT_VBE_IND_2010!$B$7:$B$732,$D416,EUROSTAT_VBE_IND_2010!$C$7:$C$732,"*"&amp;RIGHT($A416,3)&amp;"*",EUROSTAT_VBE_IND_2010!$D$7:$D$732,"328*"))/1000-(SUMIFS(EUROSTAT_VBE_IND_2010!AH$7:AH$732,EUROSTAT_VBE_IND_2010!$B$7:$B$732,$D416,EUROSTAT_VBE_IND_2010!$C$7:$C$732,"*"&amp;RIGHT($A416,3)&amp;"*",EUROSTAT_VBE_IND_2010!$D$7:$D$732,"3285*"))/1000</f>
        <v>0</v>
      </c>
      <c r="AI416" s="17">
        <f>(SUMIFS(EUROSTAT_VBE_IND_2010!AI$7:AI$732,EUROSTAT_VBE_IND_2010!$B$7:$B$732,$D416,EUROSTAT_VBE_IND_2010!$C$7:$C$732,"*"&amp;RIGHT($A416,3)&amp;"*",EUROSTAT_VBE_IND_2010!$D$7:$D$732,"328*"))/1000-(SUMIFS(EUROSTAT_VBE_IND_2010!AI$7:AI$732,EUROSTAT_VBE_IND_2010!$B$7:$B$732,$D416,EUROSTAT_VBE_IND_2010!$C$7:$C$732,"*"&amp;RIGHT($A416,3)&amp;"*",EUROSTAT_VBE_IND_2010!$D$7:$D$732,"3285*"))/1000</f>
        <v>0</v>
      </c>
      <c r="AJ416" s="17">
        <f>(SUMIFS(EUROSTAT_VBE_IND_2010!AJ$7:AJ$732,EUROSTAT_VBE_IND_2010!$B$7:$B$732,$D416,EUROSTAT_VBE_IND_2010!$C$7:$C$732,"*"&amp;RIGHT($A416,3)&amp;"*",EUROSTAT_VBE_IND_2010!$D$7:$D$732,"328*"))/1000-(SUMIFS(EUROSTAT_VBE_IND_2010!AJ$7:AJ$732,EUROSTAT_VBE_IND_2010!$B$7:$B$732,$D416,EUROSTAT_VBE_IND_2010!$C$7:$C$732,"*"&amp;RIGHT($A416,3)&amp;"*",EUROSTAT_VBE_IND_2010!$D$7:$D$732,"3285*"))/1000</f>
        <v>0</v>
      </c>
      <c r="AK416" s="17">
        <f>(SUMIFS(EUROSTAT_VBE_IND_2010!AK$7:AK$732,EUROSTAT_VBE_IND_2010!$B$7:$B$732,$D416,EUROSTAT_VBE_IND_2010!$C$7:$C$732,"*"&amp;RIGHT($A416,3)&amp;"*",EUROSTAT_VBE_IND_2010!$D$7:$D$732,"328*"))/1000-(SUMIFS(EUROSTAT_VBE_IND_2010!AK$7:AK$732,EUROSTAT_VBE_IND_2010!$B$7:$B$732,$D416,EUROSTAT_VBE_IND_2010!$C$7:$C$732,"*"&amp;RIGHT($A416,3)&amp;"*",EUROSTAT_VBE_IND_2010!$D$7:$D$732,"3285*"))/1000</f>
        <v>0</v>
      </c>
      <c r="AL416" s="198">
        <f>SUMIFS('IEA Bal_AL-IND'!$D$30:$D$329,'IEA Bal_AL-IND'!$A$30:$A$329,"*"&amp;RIGHT($B416,8),'IEA Bal_AL-IND'!$C$30:$C$329,'Aggregated Balance-IND_2010'!$E416)</f>
        <v>0</v>
      </c>
      <c r="AM416" s="198">
        <f>SUMIFS('IEA Bal_BA-IND'!$D$30:$D$329,'IEA Bal_BA-IND'!$A$30:$A$329,"*"&amp;RIGHT($B416,8),'IEA Bal_BA-IND'!$C$30:$C$329,'Aggregated Balance-IND_2010'!$E416)</f>
        <v>0</v>
      </c>
      <c r="AN416" s="198">
        <f>SUMIFS('IEA Bal_KS-IND'!$D$30:$D$329,'IEA Bal_KS-IND'!$A$30:$A$329,"*"&amp;RIGHT($B416,8),'IEA Bal_KS-IND'!$C$30:$C$329,'Aggregated Balance-IND_2010'!$E416)</f>
        <v>0</v>
      </c>
      <c r="AO416" s="17">
        <f>(SUMIFS(EUROSTAT_VBE_IND_2010!Y$7:Y$732,EUROSTAT_VBE_IND_2010!$B$7:$B$732,$D416,EUROSTAT_VBE_IND_2010!$C$7:$C$732,"*"&amp;RIGHT($A416,3)&amp;"*",EUROSTAT_VBE_IND_2010!$D$7:$D$732,"328*"))/1000-(SUMIFS(EUROSTAT_VBE_IND_2010!Y$7:Y$732,EUROSTAT_VBE_IND_2010!$B$7:$B$732,$D416,EUROSTAT_VBE_IND_2010!$C$7:$C$732,"*"&amp;RIGHT($A416,3)&amp;"*",EUROSTAT_VBE_IND_2010!$D$7:$D$732,"3285*"))/1000</f>
        <v>0</v>
      </c>
      <c r="AP416" s="17">
        <f>(SUMIFS(EUROSTAT_VBE_IND_2010!Z$7:Z$732,EUROSTAT_VBE_IND_2010!$B$7:$B$732,$D416,EUROSTAT_VBE_IND_2010!$C$7:$C$732,"*"&amp;RIGHT($A416,3)&amp;"*",EUROSTAT_VBE_IND_2010!$D$7:$D$732,"328*"))/1000-(SUMIFS(EUROSTAT_VBE_IND_2010!Z$7:Z$732,EUROSTAT_VBE_IND_2010!$B$7:$B$732,$D416,EUROSTAT_VBE_IND_2010!$C$7:$C$732,"*"&amp;RIGHT($A416,3)&amp;"*",EUROSTAT_VBE_IND_2010!$D$7:$D$732,"3285*"))/1000</f>
        <v>0</v>
      </c>
      <c r="AQ416" s="17">
        <f>(SUMIFS(EUROSTAT_VBE_IND_2010!AG$7:AG$732,EUROSTAT_VBE_IND_2010!$B$7:$B$732,$D416,EUROSTAT_VBE_IND_2010!$C$7:$C$732,"*"&amp;RIGHT($A416,3)&amp;"*",EUROSTAT_VBE_IND_2010!$D$7:$D$732,"328*"))/1000-(SUMIFS(EUROSTAT_VBE_IND_2010!AG$7:AG$732,EUROSTAT_VBE_IND_2010!$B$7:$B$732,$D416,EUROSTAT_VBE_IND_2010!$C$7:$C$732,"*"&amp;RIGHT($A416,3)&amp;"*",EUROSTAT_VBE_IND_2010!$D$7:$D$732,"3285*"))/1000</f>
        <v>0</v>
      </c>
    </row>
    <row r="417" spans="1:43">
      <c r="A417" t="str">
        <f>LEFT(EUROSTAT_VBE_IND_2010!$C$681,8)</f>
        <v>B_101853</v>
      </c>
      <c r="B417" s="28" t="s">
        <v>307</v>
      </c>
      <c r="C417" t="s">
        <v>293</v>
      </c>
      <c r="D417" t="s">
        <v>126</v>
      </c>
      <c r="E417" t="s">
        <v>239</v>
      </c>
      <c r="F417" t="s">
        <v>259</v>
      </c>
      <c r="G417" s="17">
        <f>(SUMIFS(EUROSTAT_VBE_IND_2010!E$7:E$732,EUROSTAT_VBE_IND_2010!$B$7:$B$732,$D417,EUROSTAT_VBE_IND_2010!$C$7:$C$732,"*"&amp;RIGHT($A417,3)&amp;"*",EUROSTAT_VBE_IND_2010!$D$7:$D$732,"4100*"))/1000+(SUMIFS(EUROSTAT_VBE_IND_2010!E$7:E$732,EUROSTAT_VBE_IND_2010!$B$7:$B$732,$D417,EUROSTAT_VBE_IND_2010!$C$7:$C$732,"*"&amp;RIGHT($A417,3)&amp;"*",EUROSTAT_VBE_IND_2010!$D$7:$D$732,"4230*"))/1000+(SUMIFS(EUROSTAT_VBE_IND_2010!E$7:E$732,EUROSTAT_VBE_IND_2010!$B$7:$B$732,$D417,EUROSTAT_VBE_IND_2010!$C$7:$C$732,"*"&amp;RIGHT($A417,3)&amp;"*",EUROSTAT_VBE_IND_2010!$D$7:$D$732,"4240*"))/1000+(SUMIFS(EUROSTAT_VBE_IND_2010!E$7:E$732,EUROSTAT_VBE_IND_2010!$B$7:$B$732,$D417,EUROSTAT_VBE_IND_2010!$C$7:$C$732,"*"&amp;RIGHT($A417,3)&amp;"*",EUROSTAT_VBE_IND_2010!$D$7:$D$732,"3106*"))/1000</f>
        <v>1.995</v>
      </c>
      <c r="H417" s="17">
        <f>(SUMIFS(EUROSTAT_VBE_IND_2010!F$7:F$732,EUROSTAT_VBE_IND_2010!$B$7:$B$732,$D417,EUROSTAT_VBE_IND_2010!$C$7:$C$732,"*"&amp;RIGHT($A417,3)&amp;"*",EUROSTAT_VBE_IND_2010!$D$7:$D$732,"4100*"))/1000+(SUMIFS(EUROSTAT_VBE_IND_2010!F$7:F$732,EUROSTAT_VBE_IND_2010!$B$7:$B$732,$D417,EUROSTAT_VBE_IND_2010!$C$7:$C$732,"*"&amp;RIGHT($A417,3)&amp;"*",EUROSTAT_VBE_IND_2010!$D$7:$D$732,"4230*"))/1000+(SUMIFS(EUROSTAT_VBE_IND_2010!F$7:F$732,EUROSTAT_VBE_IND_2010!$B$7:$B$732,$D417,EUROSTAT_VBE_IND_2010!$C$7:$C$732,"*"&amp;RIGHT($A417,3)&amp;"*",EUROSTAT_VBE_IND_2010!$D$7:$D$732,"4240*"))/1000+(SUMIFS(EUROSTAT_VBE_IND_2010!F$7:F$732,EUROSTAT_VBE_IND_2010!$B$7:$B$732,$D417,EUROSTAT_VBE_IND_2010!$C$7:$C$732,"*"&amp;RIGHT($A417,3)&amp;"*",EUROSTAT_VBE_IND_2010!$D$7:$D$732,"3106*"))/1000</f>
        <v>1.793</v>
      </c>
      <c r="I417" s="17">
        <f>(SUMIFS(EUROSTAT_VBE_IND_2010!G$7:G$732,EUROSTAT_VBE_IND_2010!$B$7:$B$732,$D417,EUROSTAT_VBE_IND_2010!$C$7:$C$732,"*"&amp;RIGHT($A417,3)&amp;"*",EUROSTAT_VBE_IND_2010!$D$7:$D$732,"4100*"))/1000+(SUMIFS(EUROSTAT_VBE_IND_2010!G$7:G$732,EUROSTAT_VBE_IND_2010!$B$7:$B$732,$D417,EUROSTAT_VBE_IND_2010!$C$7:$C$732,"*"&amp;RIGHT($A417,3)&amp;"*",EUROSTAT_VBE_IND_2010!$D$7:$D$732,"4230*"))/1000+(SUMIFS(EUROSTAT_VBE_IND_2010!G$7:G$732,EUROSTAT_VBE_IND_2010!$B$7:$B$732,$D417,EUROSTAT_VBE_IND_2010!$C$7:$C$732,"*"&amp;RIGHT($A417,3)&amp;"*",EUROSTAT_VBE_IND_2010!$D$7:$D$732,"4240*"))/1000+(SUMIFS(EUROSTAT_VBE_IND_2010!G$7:G$732,EUROSTAT_VBE_IND_2010!$B$7:$B$732,$D417,EUROSTAT_VBE_IND_2010!$C$7:$C$732,"*"&amp;RIGHT($A417,3)&amp;"*",EUROSTAT_VBE_IND_2010!$D$7:$D$732,"3106*"))/1000</f>
        <v>0.4</v>
      </c>
      <c r="J417" s="198">
        <f>SUMIFS('IEA Bal_CH-IND'!$D$30:$D$329,'IEA Bal_CH-IND'!$A$30:$A$329,"*"&amp;RIGHT($B417,8),'IEA Bal_CH-IND'!$C$30:$C$329,'Aggregated Balance-IND_2010'!$E417)</f>
        <v>1.7662</v>
      </c>
      <c r="K417" s="17">
        <f>(SUMIFS(EUROSTAT_VBE_IND_2010!H$7:H$732,EUROSTAT_VBE_IND_2010!$B$7:$B$732,$D417,EUROSTAT_VBE_IND_2010!$C$7:$C$732,"*"&amp;RIGHT($A417,3)&amp;"*",EUROSTAT_VBE_IND_2010!$D$7:$D$732,"4100*"))/1000+(SUMIFS(EUROSTAT_VBE_IND_2010!H$7:H$732,EUROSTAT_VBE_IND_2010!$B$7:$B$732,$D417,EUROSTAT_VBE_IND_2010!$C$7:$C$732,"*"&amp;RIGHT($A417,3)&amp;"*",EUROSTAT_VBE_IND_2010!$D$7:$D$732,"4230*"))/1000+(SUMIFS(EUROSTAT_VBE_IND_2010!H$7:H$732,EUROSTAT_VBE_IND_2010!$B$7:$B$732,$D417,EUROSTAT_VBE_IND_2010!$C$7:$C$732,"*"&amp;RIGHT($A417,3)&amp;"*",EUROSTAT_VBE_IND_2010!$D$7:$D$732,"4240*"))/1000+(SUMIFS(EUROSTAT_VBE_IND_2010!H$7:H$732,EUROSTAT_VBE_IND_2010!$B$7:$B$732,$D417,EUROSTAT_VBE_IND_2010!$C$7:$C$732,"*"&amp;RIGHT($A417,3)&amp;"*",EUROSTAT_VBE_IND_2010!$D$7:$D$732,"3106*"))/1000</f>
        <v>0</v>
      </c>
      <c r="L417" s="17">
        <f>(SUMIFS(EUROSTAT_VBE_IND_2010!I$7:I$732,EUROSTAT_VBE_IND_2010!$B$7:$B$732,$D417,EUROSTAT_VBE_IND_2010!$C$7:$C$732,"*"&amp;RIGHT($A417,3)&amp;"*",EUROSTAT_VBE_IND_2010!$D$7:$D$732,"4100*"))/1000+(SUMIFS(EUROSTAT_VBE_IND_2010!I$7:I$732,EUROSTAT_VBE_IND_2010!$B$7:$B$732,$D417,EUROSTAT_VBE_IND_2010!$C$7:$C$732,"*"&amp;RIGHT($A417,3)&amp;"*",EUROSTAT_VBE_IND_2010!$D$7:$D$732,"4230*"))/1000+(SUMIFS(EUROSTAT_VBE_IND_2010!I$7:I$732,EUROSTAT_VBE_IND_2010!$B$7:$B$732,$D417,EUROSTAT_VBE_IND_2010!$C$7:$C$732,"*"&amp;RIGHT($A417,3)&amp;"*",EUROSTAT_VBE_IND_2010!$D$7:$D$732,"4240*"))/1000+(SUMIFS(EUROSTAT_VBE_IND_2010!I$7:I$732,EUROSTAT_VBE_IND_2010!$B$7:$B$732,$D417,EUROSTAT_VBE_IND_2010!$C$7:$C$732,"*"&amp;RIGHT($A417,3)&amp;"*",EUROSTAT_VBE_IND_2010!$D$7:$D$732,"3106*"))/1000</f>
        <v>4.689</v>
      </c>
      <c r="M417" s="17">
        <f>(SUMIFS(EUROSTAT_VBE_IND_2010!J$7:J$732,EUROSTAT_VBE_IND_2010!$B$7:$B$732,$D417,EUROSTAT_VBE_IND_2010!$C$7:$C$732,"*"&amp;RIGHT($A417,3)&amp;"*",EUROSTAT_VBE_IND_2010!$D$7:$D$732,"4100*"))/1000+(SUMIFS(EUROSTAT_VBE_IND_2010!J$7:J$732,EUROSTAT_VBE_IND_2010!$B$7:$B$732,$D417,EUROSTAT_VBE_IND_2010!$C$7:$C$732,"*"&amp;RIGHT($A417,3)&amp;"*",EUROSTAT_VBE_IND_2010!$D$7:$D$732,"4230*"))/1000+(SUMIFS(EUROSTAT_VBE_IND_2010!J$7:J$732,EUROSTAT_VBE_IND_2010!$B$7:$B$732,$D417,EUROSTAT_VBE_IND_2010!$C$7:$C$732,"*"&amp;RIGHT($A417,3)&amp;"*",EUROSTAT_VBE_IND_2010!$D$7:$D$732,"4240*"))/1000+(SUMIFS(EUROSTAT_VBE_IND_2010!J$7:J$732,EUROSTAT_VBE_IND_2010!$B$7:$B$732,$D417,EUROSTAT_VBE_IND_2010!$C$7:$C$732,"*"&amp;RIGHT($A417,3)&amp;"*",EUROSTAT_VBE_IND_2010!$D$7:$D$732,"3106*"))/1000</f>
        <v>27.508</v>
      </c>
      <c r="N417" s="17">
        <f>(SUMIFS(EUROSTAT_VBE_IND_2010!K$7:K$732,EUROSTAT_VBE_IND_2010!$B$7:$B$732,$D417,EUROSTAT_VBE_IND_2010!$C$7:$C$732,"*"&amp;RIGHT($A417,3)&amp;"*",EUROSTAT_VBE_IND_2010!$D$7:$D$732,"4100*"))/1000+(SUMIFS(EUROSTAT_VBE_IND_2010!K$7:K$732,EUROSTAT_VBE_IND_2010!$B$7:$B$732,$D417,EUROSTAT_VBE_IND_2010!$C$7:$C$732,"*"&amp;RIGHT($A417,3)&amp;"*",EUROSTAT_VBE_IND_2010!$D$7:$D$732,"4230*"))/1000+(SUMIFS(EUROSTAT_VBE_IND_2010!K$7:K$732,EUROSTAT_VBE_IND_2010!$B$7:$B$732,$D417,EUROSTAT_VBE_IND_2010!$C$7:$C$732,"*"&amp;RIGHT($A417,3)&amp;"*",EUROSTAT_VBE_IND_2010!$D$7:$D$732,"4240*"))/1000+(SUMIFS(EUROSTAT_VBE_IND_2010!K$7:K$732,EUROSTAT_VBE_IND_2010!$B$7:$B$732,$D417,EUROSTAT_VBE_IND_2010!$C$7:$C$732,"*"&amp;RIGHT($A417,3)&amp;"*",EUROSTAT_VBE_IND_2010!$D$7:$D$732,"3106*"))/1000</f>
        <v>0.828</v>
      </c>
      <c r="O417" s="17">
        <f>(SUMIFS(EUROSTAT_VBE_IND_2010!L$7:L$732,EUROSTAT_VBE_IND_2010!$B$7:$B$732,$D417,EUROSTAT_VBE_IND_2010!$C$7:$C$732,"*"&amp;RIGHT($A417,3)&amp;"*",EUROSTAT_VBE_IND_2010!$D$7:$D$732,"4100*"))/1000+(SUMIFS(EUROSTAT_VBE_IND_2010!L$7:L$732,EUROSTAT_VBE_IND_2010!$B$7:$B$732,$D417,EUROSTAT_VBE_IND_2010!$C$7:$C$732,"*"&amp;RIGHT($A417,3)&amp;"*",EUROSTAT_VBE_IND_2010!$D$7:$D$732,"4230*"))/1000+(SUMIFS(EUROSTAT_VBE_IND_2010!L$7:L$732,EUROSTAT_VBE_IND_2010!$B$7:$B$732,$D417,EUROSTAT_VBE_IND_2010!$C$7:$C$732,"*"&amp;RIGHT($A417,3)&amp;"*",EUROSTAT_VBE_IND_2010!$D$7:$D$732,"4240*"))/1000+(SUMIFS(EUROSTAT_VBE_IND_2010!L$7:L$732,EUROSTAT_VBE_IND_2010!$B$7:$B$732,$D417,EUROSTAT_VBE_IND_2010!$C$7:$C$732,"*"&amp;RIGHT($A417,3)&amp;"*",EUROSTAT_VBE_IND_2010!$D$7:$D$732,"3106*"))/1000</f>
        <v>0.162</v>
      </c>
      <c r="P417" s="17">
        <f>(SUMIFS(EUROSTAT_VBE_IND_2010!M$7:M$732,EUROSTAT_VBE_IND_2010!$B$7:$B$732,$D417,EUROSTAT_VBE_IND_2010!$C$7:$C$732,"*"&amp;RIGHT($A417,3)&amp;"*",EUROSTAT_VBE_IND_2010!$D$7:$D$732,"4100*"))/1000+(SUMIFS(EUROSTAT_VBE_IND_2010!M$7:M$732,EUROSTAT_VBE_IND_2010!$B$7:$B$732,$D417,EUROSTAT_VBE_IND_2010!$C$7:$C$732,"*"&amp;RIGHT($A417,3)&amp;"*",EUROSTAT_VBE_IND_2010!$D$7:$D$732,"4230*"))/1000+(SUMIFS(EUROSTAT_VBE_IND_2010!M$7:M$732,EUROSTAT_VBE_IND_2010!$B$7:$B$732,$D417,EUROSTAT_VBE_IND_2010!$C$7:$C$732,"*"&amp;RIGHT($A417,3)&amp;"*",EUROSTAT_VBE_IND_2010!$D$7:$D$732,"4240*"))/1000+(SUMIFS(EUROSTAT_VBE_IND_2010!M$7:M$732,EUROSTAT_VBE_IND_2010!$B$7:$B$732,$D417,EUROSTAT_VBE_IND_2010!$C$7:$C$732,"*"&amp;RIGHT($A417,3)&amp;"*",EUROSTAT_VBE_IND_2010!$D$7:$D$732,"3106*"))/1000</f>
        <v>0.481</v>
      </c>
      <c r="Q417" s="17">
        <f>(SUMIFS(EUROSTAT_VBE_IND_2010!N$7:N$732,EUROSTAT_VBE_IND_2010!$B$7:$B$732,$D417,EUROSTAT_VBE_IND_2010!$C$7:$C$732,"*"&amp;RIGHT($A417,3)&amp;"*",EUROSTAT_VBE_IND_2010!$D$7:$D$732,"4100*"))/1000+(SUMIFS(EUROSTAT_VBE_IND_2010!N$7:N$732,EUROSTAT_VBE_IND_2010!$B$7:$B$732,$D417,EUROSTAT_VBE_IND_2010!$C$7:$C$732,"*"&amp;RIGHT($A417,3)&amp;"*",EUROSTAT_VBE_IND_2010!$D$7:$D$732,"4230*"))/1000+(SUMIFS(EUROSTAT_VBE_IND_2010!N$7:N$732,EUROSTAT_VBE_IND_2010!$B$7:$B$732,$D417,EUROSTAT_VBE_IND_2010!$C$7:$C$732,"*"&amp;RIGHT($A417,3)&amp;"*",EUROSTAT_VBE_IND_2010!$D$7:$D$732,"4240*"))/1000+(SUMIFS(EUROSTAT_VBE_IND_2010!N$7:N$732,EUROSTAT_VBE_IND_2010!$B$7:$B$732,$D417,EUROSTAT_VBE_IND_2010!$C$7:$C$732,"*"&amp;RIGHT($A417,3)&amp;"*",EUROSTAT_VBE_IND_2010!$D$7:$D$732,"3106*"))/1000</f>
        <v>78.394</v>
      </c>
      <c r="R417" s="17">
        <f>(SUMIFS(EUROSTAT_VBE_IND_2010!O$7:O$732,EUROSTAT_VBE_IND_2010!$B$7:$B$732,$D417,EUROSTAT_VBE_IND_2010!$C$7:$C$732,"*"&amp;RIGHT($A417,3)&amp;"*",EUROSTAT_VBE_IND_2010!$D$7:$D$732,"4100*"))/1000+(SUMIFS(EUROSTAT_VBE_IND_2010!O$7:O$732,EUROSTAT_VBE_IND_2010!$B$7:$B$732,$D417,EUROSTAT_VBE_IND_2010!$C$7:$C$732,"*"&amp;RIGHT($A417,3)&amp;"*",EUROSTAT_VBE_IND_2010!$D$7:$D$732,"4230*"))/1000+(SUMIFS(EUROSTAT_VBE_IND_2010!O$7:O$732,EUROSTAT_VBE_IND_2010!$B$7:$B$732,$D417,EUROSTAT_VBE_IND_2010!$C$7:$C$732,"*"&amp;RIGHT($A417,3)&amp;"*",EUROSTAT_VBE_IND_2010!$D$7:$D$732,"4240*"))/1000+(SUMIFS(EUROSTAT_VBE_IND_2010!O$7:O$732,EUROSTAT_VBE_IND_2010!$B$7:$B$732,$D417,EUROSTAT_VBE_IND_2010!$C$7:$C$732,"*"&amp;RIGHT($A417,3)&amp;"*",EUROSTAT_VBE_IND_2010!$D$7:$D$732,"3106*"))/1000</f>
        <v>0.859</v>
      </c>
      <c r="S417" s="17">
        <f>(SUMIFS(EUROSTAT_VBE_IND_2010!P$7:P$732,EUROSTAT_VBE_IND_2010!$B$7:$B$732,$D417,EUROSTAT_VBE_IND_2010!$C$7:$C$732,"*"&amp;RIGHT($A417,3)&amp;"*",EUROSTAT_VBE_IND_2010!$D$7:$D$732,"4100*"))/1000+(SUMIFS(EUROSTAT_VBE_IND_2010!P$7:P$732,EUROSTAT_VBE_IND_2010!$B$7:$B$732,$D417,EUROSTAT_VBE_IND_2010!$C$7:$C$732,"*"&amp;RIGHT($A417,3)&amp;"*",EUROSTAT_VBE_IND_2010!$D$7:$D$732,"4230*"))/1000+(SUMIFS(EUROSTAT_VBE_IND_2010!P$7:P$732,EUROSTAT_VBE_IND_2010!$B$7:$B$732,$D417,EUROSTAT_VBE_IND_2010!$C$7:$C$732,"*"&amp;RIGHT($A417,3)&amp;"*",EUROSTAT_VBE_IND_2010!$D$7:$D$732,"4240*"))/1000+(SUMIFS(EUROSTAT_VBE_IND_2010!P$7:P$732,EUROSTAT_VBE_IND_2010!$B$7:$B$732,$D417,EUROSTAT_VBE_IND_2010!$C$7:$C$732,"*"&amp;RIGHT($A417,3)&amp;"*",EUROSTAT_VBE_IND_2010!$D$7:$D$732,"3106*"))/1000</f>
        <v>37.492</v>
      </c>
      <c r="T417" s="17">
        <f>(SUMIFS(EUROSTAT_VBE_IND_2010!Q$7:Q$732,EUROSTAT_VBE_IND_2010!$B$7:$B$732,$D417,EUROSTAT_VBE_IND_2010!$C$7:$C$732,"*"&amp;RIGHT($A417,3)&amp;"*",EUROSTAT_VBE_IND_2010!$D$7:$D$732,"4100*"))/1000+(SUMIFS(EUROSTAT_VBE_IND_2010!Q$7:Q$732,EUROSTAT_VBE_IND_2010!$B$7:$B$732,$D417,EUROSTAT_VBE_IND_2010!$C$7:$C$732,"*"&amp;RIGHT($A417,3)&amp;"*",EUROSTAT_VBE_IND_2010!$D$7:$D$732,"4230*"))/1000+(SUMIFS(EUROSTAT_VBE_IND_2010!Q$7:Q$732,EUROSTAT_VBE_IND_2010!$B$7:$B$732,$D417,EUROSTAT_VBE_IND_2010!$C$7:$C$732,"*"&amp;RIGHT($A417,3)&amp;"*",EUROSTAT_VBE_IND_2010!$D$7:$D$732,"4240*"))/1000+(SUMIFS(EUROSTAT_VBE_IND_2010!Q$7:Q$732,EUROSTAT_VBE_IND_2010!$B$7:$B$732,$D417,EUROSTAT_VBE_IND_2010!$C$7:$C$732,"*"&amp;RIGHT($A417,3)&amp;"*",EUROSTAT_VBE_IND_2010!$D$7:$D$732,"3106*"))/1000</f>
        <v>0.235</v>
      </c>
      <c r="U417" s="17">
        <f>(SUMIFS(EUROSTAT_VBE_IND_2010!R$7:R$732,EUROSTAT_VBE_IND_2010!$B$7:$B$732,$D417,EUROSTAT_VBE_IND_2010!$C$7:$C$732,"*"&amp;RIGHT($A417,3)&amp;"*",EUROSTAT_VBE_IND_2010!$D$7:$D$732,"4100*"))/1000+(SUMIFS(EUROSTAT_VBE_IND_2010!R$7:R$732,EUROSTAT_VBE_IND_2010!$B$7:$B$732,$D417,EUROSTAT_VBE_IND_2010!$C$7:$C$732,"*"&amp;RIGHT($A417,3)&amp;"*",EUROSTAT_VBE_IND_2010!$D$7:$D$732,"4230*"))/1000+(SUMIFS(EUROSTAT_VBE_IND_2010!R$7:R$732,EUROSTAT_VBE_IND_2010!$B$7:$B$732,$D417,EUROSTAT_VBE_IND_2010!$C$7:$C$732,"*"&amp;RIGHT($A417,3)&amp;"*",EUROSTAT_VBE_IND_2010!$D$7:$D$732,"4240*"))/1000+(SUMIFS(EUROSTAT_VBE_IND_2010!R$7:R$732,EUROSTAT_VBE_IND_2010!$B$7:$B$732,$D417,EUROSTAT_VBE_IND_2010!$C$7:$C$732,"*"&amp;RIGHT($A417,3)&amp;"*",EUROSTAT_VBE_IND_2010!$D$7:$D$732,"3106*"))/1000</f>
        <v>1.395</v>
      </c>
      <c r="V417" s="17">
        <f>(SUMIFS(EUROSTAT_VBE_IND_2010!S$7:S$732,EUROSTAT_VBE_IND_2010!$B$7:$B$732,$D417,EUROSTAT_VBE_IND_2010!$C$7:$C$732,"*"&amp;RIGHT($A417,3)&amp;"*",EUROSTAT_VBE_IND_2010!$D$7:$D$732,"4100*"))/1000+(SUMIFS(EUROSTAT_VBE_IND_2010!S$7:S$732,EUROSTAT_VBE_IND_2010!$B$7:$B$732,$D417,EUROSTAT_VBE_IND_2010!$C$7:$C$732,"*"&amp;RIGHT($A417,3)&amp;"*",EUROSTAT_VBE_IND_2010!$D$7:$D$732,"4230*"))/1000+(SUMIFS(EUROSTAT_VBE_IND_2010!S$7:S$732,EUROSTAT_VBE_IND_2010!$B$7:$B$732,$D417,EUROSTAT_VBE_IND_2010!$C$7:$C$732,"*"&amp;RIGHT($A417,3)&amp;"*",EUROSTAT_VBE_IND_2010!$D$7:$D$732,"4240*"))/1000+(SUMIFS(EUROSTAT_VBE_IND_2010!S$7:S$732,EUROSTAT_VBE_IND_2010!$B$7:$B$732,$D417,EUROSTAT_VBE_IND_2010!$C$7:$C$732,"*"&amp;RIGHT($A417,3)&amp;"*",EUROSTAT_VBE_IND_2010!$D$7:$D$732,"3106*"))/1000</f>
        <v>0.382</v>
      </c>
      <c r="W417" s="17">
        <f>(SUMIFS(EUROSTAT_VBE_IND_2010!T$7:T$732,EUROSTAT_VBE_IND_2010!$B$7:$B$732,$D417,EUROSTAT_VBE_IND_2010!$C$7:$C$732,"*"&amp;RIGHT($A417,3)&amp;"*",EUROSTAT_VBE_IND_2010!$D$7:$D$732,"4100*"))/1000+(SUMIFS(EUROSTAT_VBE_IND_2010!T$7:T$732,EUROSTAT_VBE_IND_2010!$B$7:$B$732,$D417,EUROSTAT_VBE_IND_2010!$C$7:$C$732,"*"&amp;RIGHT($A417,3)&amp;"*",EUROSTAT_VBE_IND_2010!$D$7:$D$732,"4230*"))/1000+(SUMIFS(EUROSTAT_VBE_IND_2010!T$7:T$732,EUROSTAT_VBE_IND_2010!$B$7:$B$732,$D417,EUROSTAT_VBE_IND_2010!$C$7:$C$732,"*"&amp;RIGHT($A417,3)&amp;"*",EUROSTAT_VBE_IND_2010!$D$7:$D$732,"4240*"))/1000+(SUMIFS(EUROSTAT_VBE_IND_2010!T$7:T$732,EUROSTAT_VBE_IND_2010!$B$7:$B$732,$D417,EUROSTAT_VBE_IND_2010!$C$7:$C$732,"*"&amp;RIGHT($A417,3)&amp;"*",EUROSTAT_VBE_IND_2010!$D$7:$D$732,"3106*"))/1000</f>
        <v>0</v>
      </c>
      <c r="X417" s="17">
        <f>(SUMIFS(EUROSTAT_VBE_IND_2010!U$7:U$732,EUROSTAT_VBE_IND_2010!$B$7:$B$732,$D417,EUROSTAT_VBE_IND_2010!$C$7:$C$732,"*"&amp;RIGHT($A417,3)&amp;"*",EUROSTAT_VBE_IND_2010!$D$7:$D$732,"4100*"))/1000+(SUMIFS(EUROSTAT_VBE_IND_2010!U$7:U$732,EUROSTAT_VBE_IND_2010!$B$7:$B$732,$D417,EUROSTAT_VBE_IND_2010!$C$7:$C$732,"*"&amp;RIGHT($A417,3)&amp;"*",EUROSTAT_VBE_IND_2010!$D$7:$D$732,"4230*"))/1000+(SUMIFS(EUROSTAT_VBE_IND_2010!U$7:U$732,EUROSTAT_VBE_IND_2010!$B$7:$B$732,$D417,EUROSTAT_VBE_IND_2010!$C$7:$C$732,"*"&amp;RIGHT($A417,3)&amp;"*",EUROSTAT_VBE_IND_2010!$D$7:$D$732,"4240*"))/1000+(SUMIFS(EUROSTAT_VBE_IND_2010!U$7:U$732,EUROSTAT_VBE_IND_2010!$B$7:$B$732,$D417,EUROSTAT_VBE_IND_2010!$C$7:$C$732,"*"&amp;RIGHT($A417,3)&amp;"*",EUROSTAT_VBE_IND_2010!$D$7:$D$732,"3106*"))/1000</f>
        <v>1.616</v>
      </c>
      <c r="Y417" s="17">
        <f>(SUMIFS(EUROSTAT_VBE_IND_2010!V$7:V$732,EUROSTAT_VBE_IND_2010!$B$7:$B$732,$D417,EUROSTAT_VBE_IND_2010!$C$7:$C$732,"*"&amp;RIGHT($A417,3)&amp;"*",EUROSTAT_VBE_IND_2010!$D$7:$D$732,"4100*"))/1000+(SUMIFS(EUROSTAT_VBE_IND_2010!V$7:V$732,EUROSTAT_VBE_IND_2010!$B$7:$B$732,$D417,EUROSTAT_VBE_IND_2010!$C$7:$C$732,"*"&amp;RIGHT($A417,3)&amp;"*",EUROSTAT_VBE_IND_2010!$D$7:$D$732,"4230*"))/1000+(SUMIFS(EUROSTAT_VBE_IND_2010!V$7:V$732,EUROSTAT_VBE_IND_2010!$B$7:$B$732,$D417,EUROSTAT_VBE_IND_2010!$C$7:$C$732,"*"&amp;RIGHT($A417,3)&amp;"*",EUROSTAT_VBE_IND_2010!$D$7:$D$732,"4240*"))/1000+(SUMIFS(EUROSTAT_VBE_IND_2010!V$7:V$732,EUROSTAT_VBE_IND_2010!$B$7:$B$732,$D417,EUROSTAT_VBE_IND_2010!$C$7:$C$732,"*"&amp;RIGHT($A417,3)&amp;"*",EUROSTAT_VBE_IND_2010!$D$7:$D$732,"3106*"))/1000</f>
        <v>0.134</v>
      </c>
      <c r="Z417" s="17">
        <f>(SUMIFS(EUROSTAT_VBE_IND_2010!W$7:W$732,EUROSTAT_VBE_IND_2010!$B$7:$B$732,$D417,EUROSTAT_VBE_IND_2010!$C$7:$C$732,"*"&amp;RIGHT($A417,3)&amp;"*",EUROSTAT_VBE_IND_2010!$D$7:$D$732,"4100*"))/1000+(SUMIFS(EUROSTAT_VBE_IND_2010!W$7:W$732,EUROSTAT_VBE_IND_2010!$B$7:$B$732,$D417,EUROSTAT_VBE_IND_2010!$C$7:$C$732,"*"&amp;RIGHT($A417,3)&amp;"*",EUROSTAT_VBE_IND_2010!$D$7:$D$732,"4230*"))/1000+(SUMIFS(EUROSTAT_VBE_IND_2010!W$7:W$732,EUROSTAT_VBE_IND_2010!$B$7:$B$732,$D417,EUROSTAT_VBE_IND_2010!$C$7:$C$732,"*"&amp;RIGHT($A417,3)&amp;"*",EUROSTAT_VBE_IND_2010!$D$7:$D$732,"4240*"))/1000+(SUMIFS(EUROSTAT_VBE_IND_2010!W$7:W$732,EUROSTAT_VBE_IND_2010!$B$7:$B$732,$D417,EUROSTAT_VBE_IND_2010!$C$7:$C$732,"*"&amp;RIGHT($A417,3)&amp;"*",EUROSTAT_VBE_IND_2010!$D$7:$D$732,"3106*"))/1000</f>
        <v>0.178</v>
      </c>
      <c r="AA417" s="17">
        <f>(SUMIFS(EUROSTAT_VBE_IND_2010!X$7:X$732,EUROSTAT_VBE_IND_2010!$B$7:$B$732,$D417,EUROSTAT_VBE_IND_2010!$C$7:$C$732,"*"&amp;RIGHT($A417,3)&amp;"*",EUROSTAT_VBE_IND_2010!$D$7:$D$732,"4100*"))/1000+(SUMIFS(EUROSTAT_VBE_IND_2010!X$7:X$732,EUROSTAT_VBE_IND_2010!$B$7:$B$732,$D417,EUROSTAT_VBE_IND_2010!$C$7:$C$732,"*"&amp;RIGHT($A417,3)&amp;"*",EUROSTAT_VBE_IND_2010!$D$7:$D$732,"4230*"))/1000+(SUMIFS(EUROSTAT_VBE_IND_2010!X$7:X$732,EUROSTAT_VBE_IND_2010!$B$7:$B$732,$D417,EUROSTAT_VBE_IND_2010!$C$7:$C$732,"*"&amp;RIGHT($A417,3)&amp;"*",EUROSTAT_VBE_IND_2010!$D$7:$D$732,"4240*"))/1000+(SUMIFS(EUROSTAT_VBE_IND_2010!X$7:X$732,EUROSTAT_VBE_IND_2010!$B$7:$B$732,$D417,EUROSTAT_VBE_IND_2010!$C$7:$C$732,"*"&amp;RIGHT($A417,3)&amp;"*",EUROSTAT_VBE_IND_2010!$D$7:$D$732,"3106*"))/1000</f>
        <v>0.068</v>
      </c>
      <c r="AB417" s="17">
        <f>(SUMIFS(EUROSTAT_VBE_IND_2010!AA$7:AA$732,EUROSTAT_VBE_IND_2010!$B$7:$B$732,$D417,EUROSTAT_VBE_IND_2010!$C$7:$C$732,"*"&amp;RIGHT($A417,3)&amp;"*",EUROSTAT_VBE_IND_2010!$D$7:$D$732,"4100*"))/1000+(SUMIFS(EUROSTAT_VBE_IND_2010!AA$7:AA$732,EUROSTAT_VBE_IND_2010!$B$7:$B$732,$D417,EUROSTAT_VBE_IND_2010!$C$7:$C$732,"*"&amp;RIGHT($A417,3)&amp;"*",EUROSTAT_VBE_IND_2010!$D$7:$D$732,"4230*"))/1000+(SUMIFS(EUROSTAT_VBE_IND_2010!AA$7:AA$732,EUROSTAT_VBE_IND_2010!$B$7:$B$732,$D417,EUROSTAT_VBE_IND_2010!$C$7:$C$732,"*"&amp;RIGHT($A417,3)&amp;"*",EUROSTAT_VBE_IND_2010!$D$7:$D$732,"4240*"))/1000+(SUMIFS(EUROSTAT_VBE_IND_2010!AA$7:AA$732,EUROSTAT_VBE_IND_2010!$B$7:$B$732,$D417,EUROSTAT_VBE_IND_2010!$C$7:$C$732,"*"&amp;RIGHT($A417,3)&amp;"*",EUROSTAT_VBE_IND_2010!$D$7:$D$732,"3106*"))/1000</f>
        <v>0</v>
      </c>
      <c r="AC417" s="17">
        <f>(SUMIFS(EUROSTAT_VBE_IND_2010!AB$7:AB$732,EUROSTAT_VBE_IND_2010!$B$7:$B$732,$D417,EUROSTAT_VBE_IND_2010!$C$7:$C$732,"*"&amp;RIGHT($A417,3)&amp;"*",EUROSTAT_VBE_IND_2010!$D$7:$D$732,"4100*"))/1000+(SUMIFS(EUROSTAT_VBE_IND_2010!AB$7:AB$732,EUROSTAT_VBE_IND_2010!$B$7:$B$732,$D417,EUROSTAT_VBE_IND_2010!$C$7:$C$732,"*"&amp;RIGHT($A417,3)&amp;"*",EUROSTAT_VBE_IND_2010!$D$7:$D$732,"4230*"))/1000+(SUMIFS(EUROSTAT_VBE_IND_2010!AB$7:AB$732,EUROSTAT_VBE_IND_2010!$B$7:$B$732,$D417,EUROSTAT_VBE_IND_2010!$C$7:$C$732,"*"&amp;RIGHT($A417,3)&amp;"*",EUROSTAT_VBE_IND_2010!$D$7:$D$732,"4240*"))/1000+(SUMIFS(EUROSTAT_VBE_IND_2010!AB$7:AB$732,EUROSTAT_VBE_IND_2010!$B$7:$B$732,$D417,EUROSTAT_VBE_IND_2010!$C$7:$C$732,"*"&amp;RIGHT($A417,3)&amp;"*",EUROSTAT_VBE_IND_2010!$D$7:$D$732,"3106*"))/1000</f>
        <v>5.174</v>
      </c>
      <c r="AD417" s="17">
        <f>(SUMIFS(EUROSTAT_VBE_IND_2010!AC$7:AC$732,EUROSTAT_VBE_IND_2010!$B$7:$B$732,$D417,EUROSTAT_VBE_IND_2010!$C$7:$C$732,"*"&amp;RIGHT($A417,3)&amp;"*",EUROSTAT_VBE_IND_2010!$D$7:$D$732,"4100*"))/1000+(SUMIFS(EUROSTAT_VBE_IND_2010!AC$7:AC$732,EUROSTAT_VBE_IND_2010!$B$7:$B$732,$D417,EUROSTAT_VBE_IND_2010!$C$7:$C$732,"*"&amp;RIGHT($A417,3)&amp;"*",EUROSTAT_VBE_IND_2010!$D$7:$D$732,"4230*"))/1000+(SUMIFS(EUROSTAT_VBE_IND_2010!AC$7:AC$732,EUROSTAT_VBE_IND_2010!$B$7:$B$732,$D417,EUROSTAT_VBE_IND_2010!$C$7:$C$732,"*"&amp;RIGHT($A417,3)&amp;"*",EUROSTAT_VBE_IND_2010!$D$7:$D$732,"4240*"))/1000+(SUMIFS(EUROSTAT_VBE_IND_2010!AC$7:AC$732,EUROSTAT_VBE_IND_2010!$B$7:$B$732,$D417,EUROSTAT_VBE_IND_2010!$C$7:$C$732,"*"&amp;RIGHT($A417,3)&amp;"*",EUROSTAT_VBE_IND_2010!$D$7:$D$732,"3106*"))/1000</f>
        <v>0.129</v>
      </c>
      <c r="AE417" s="17">
        <f>(SUMIFS(EUROSTAT_VBE_IND_2010!AD$7:AD$732,EUROSTAT_VBE_IND_2010!$B$7:$B$732,$D417,EUROSTAT_VBE_IND_2010!$C$7:$C$732,"*"&amp;RIGHT($A417,3)&amp;"*",EUROSTAT_VBE_IND_2010!$D$7:$D$732,"4100*"))/1000+(SUMIFS(EUROSTAT_VBE_IND_2010!AD$7:AD$732,EUROSTAT_VBE_IND_2010!$B$7:$B$732,$D417,EUROSTAT_VBE_IND_2010!$C$7:$C$732,"*"&amp;RIGHT($A417,3)&amp;"*",EUROSTAT_VBE_IND_2010!$D$7:$D$732,"4230*"))/1000+(SUMIFS(EUROSTAT_VBE_IND_2010!AD$7:AD$732,EUROSTAT_VBE_IND_2010!$B$7:$B$732,$D417,EUROSTAT_VBE_IND_2010!$C$7:$C$732,"*"&amp;RIGHT($A417,3)&amp;"*",EUROSTAT_VBE_IND_2010!$D$7:$D$732,"4240*"))/1000+(SUMIFS(EUROSTAT_VBE_IND_2010!AD$7:AD$732,EUROSTAT_VBE_IND_2010!$B$7:$B$732,$D417,EUROSTAT_VBE_IND_2010!$C$7:$C$732,"*"&amp;RIGHT($A417,3)&amp;"*",EUROSTAT_VBE_IND_2010!$D$7:$D$732,"3106*"))/1000</f>
        <v>3.604</v>
      </c>
      <c r="AF417" s="17">
        <f>(SUMIFS(EUROSTAT_VBE_IND_2010!AE$7:AE$732,EUROSTAT_VBE_IND_2010!$B$7:$B$732,$D417,EUROSTAT_VBE_IND_2010!$C$7:$C$732,"*"&amp;RIGHT($A417,3)&amp;"*",EUROSTAT_VBE_IND_2010!$D$7:$D$732,"4100*"))/1000+(SUMIFS(EUROSTAT_VBE_IND_2010!AE$7:AE$732,EUROSTAT_VBE_IND_2010!$B$7:$B$732,$D417,EUROSTAT_VBE_IND_2010!$C$7:$C$732,"*"&amp;RIGHT($A417,3)&amp;"*",EUROSTAT_VBE_IND_2010!$D$7:$D$732,"4230*"))/1000+(SUMIFS(EUROSTAT_VBE_IND_2010!AE$7:AE$732,EUROSTAT_VBE_IND_2010!$B$7:$B$732,$D417,EUROSTAT_VBE_IND_2010!$C$7:$C$732,"*"&amp;RIGHT($A417,3)&amp;"*",EUROSTAT_VBE_IND_2010!$D$7:$D$732,"4240*"))/1000+(SUMIFS(EUROSTAT_VBE_IND_2010!AE$7:AE$732,EUROSTAT_VBE_IND_2010!$B$7:$B$732,$D417,EUROSTAT_VBE_IND_2010!$C$7:$C$732,"*"&amp;RIGHT($A417,3)&amp;"*",EUROSTAT_VBE_IND_2010!$D$7:$D$732,"3106*"))/1000</f>
        <v>0.475</v>
      </c>
      <c r="AG417" s="17">
        <f>(SUMIFS(EUROSTAT_VBE_IND_2010!AF$7:AF$732,EUROSTAT_VBE_IND_2010!$B$7:$B$732,$D417,EUROSTAT_VBE_IND_2010!$C$7:$C$732,"*"&amp;RIGHT($A417,3)&amp;"*",EUROSTAT_VBE_IND_2010!$D$7:$D$732,"4100*"))/1000+(SUMIFS(EUROSTAT_VBE_IND_2010!AF$7:AF$732,EUROSTAT_VBE_IND_2010!$B$7:$B$732,$D417,EUROSTAT_VBE_IND_2010!$C$7:$C$732,"*"&amp;RIGHT($A417,3)&amp;"*",EUROSTAT_VBE_IND_2010!$D$7:$D$732,"4230*"))/1000+(SUMIFS(EUROSTAT_VBE_IND_2010!AF$7:AF$732,EUROSTAT_VBE_IND_2010!$B$7:$B$732,$D417,EUROSTAT_VBE_IND_2010!$C$7:$C$732,"*"&amp;RIGHT($A417,3)&amp;"*",EUROSTAT_VBE_IND_2010!$D$7:$D$732,"4240*"))/1000+(SUMIFS(EUROSTAT_VBE_IND_2010!AF$7:AF$732,EUROSTAT_VBE_IND_2010!$B$7:$B$732,$D417,EUROSTAT_VBE_IND_2010!$C$7:$C$732,"*"&amp;RIGHT($A417,3)&amp;"*",EUROSTAT_VBE_IND_2010!$D$7:$D$732,"3106*"))/1000</f>
        <v>2.451</v>
      </c>
      <c r="AH417" s="17">
        <f>(SUMIFS(EUROSTAT_VBE_IND_2010!AH$7:AH$732,EUROSTAT_VBE_IND_2010!$B$7:$B$732,$D417,EUROSTAT_VBE_IND_2010!$C$7:$C$732,"*"&amp;RIGHT($A417,3)&amp;"*",EUROSTAT_VBE_IND_2010!$D$7:$D$732,"4100*"))/1000+(SUMIFS(EUROSTAT_VBE_IND_2010!AH$7:AH$732,EUROSTAT_VBE_IND_2010!$B$7:$B$732,$D417,EUROSTAT_VBE_IND_2010!$C$7:$C$732,"*"&amp;RIGHT($A417,3)&amp;"*",EUROSTAT_VBE_IND_2010!$D$7:$D$732,"4230*"))/1000+(SUMIFS(EUROSTAT_VBE_IND_2010!AH$7:AH$732,EUROSTAT_VBE_IND_2010!$B$7:$B$732,$D417,EUROSTAT_VBE_IND_2010!$C$7:$C$732,"*"&amp;RIGHT($A417,3)&amp;"*",EUROSTAT_VBE_IND_2010!$D$7:$D$732,"4240*"))/1000+(SUMIFS(EUROSTAT_VBE_IND_2010!AH$7:AH$732,EUROSTAT_VBE_IND_2010!$B$7:$B$732,$D417,EUROSTAT_VBE_IND_2010!$C$7:$C$732,"*"&amp;RIGHT($A417,3)&amp;"*",EUROSTAT_VBE_IND_2010!$D$7:$D$732,"3106*"))/1000</f>
        <v>0.885</v>
      </c>
      <c r="AI417" s="17">
        <f>(SUMIFS(EUROSTAT_VBE_IND_2010!AI$7:AI$732,EUROSTAT_VBE_IND_2010!$B$7:$B$732,$D417,EUROSTAT_VBE_IND_2010!$C$7:$C$732,"*"&amp;RIGHT($A417,3)&amp;"*",EUROSTAT_VBE_IND_2010!$D$7:$D$732,"4100*"))/1000+(SUMIFS(EUROSTAT_VBE_IND_2010!AI$7:AI$732,EUROSTAT_VBE_IND_2010!$B$7:$B$732,$D417,EUROSTAT_VBE_IND_2010!$C$7:$C$732,"*"&amp;RIGHT($A417,3)&amp;"*",EUROSTAT_VBE_IND_2010!$D$7:$D$732,"4230*"))/1000+(SUMIFS(EUROSTAT_VBE_IND_2010!AI$7:AI$732,EUROSTAT_VBE_IND_2010!$B$7:$B$732,$D417,EUROSTAT_VBE_IND_2010!$C$7:$C$732,"*"&amp;RIGHT($A417,3)&amp;"*",EUROSTAT_VBE_IND_2010!$D$7:$D$732,"4240*"))/1000+(SUMIFS(EUROSTAT_VBE_IND_2010!AI$7:AI$732,EUROSTAT_VBE_IND_2010!$B$7:$B$732,$D417,EUROSTAT_VBE_IND_2010!$C$7:$C$732,"*"&amp;RIGHT($A417,3)&amp;"*",EUROSTAT_VBE_IND_2010!$D$7:$D$732,"3106*"))/1000</f>
        <v>1.12</v>
      </c>
      <c r="AJ417" s="17">
        <f>(SUMIFS(EUROSTAT_VBE_IND_2010!AJ$7:AJ$732,EUROSTAT_VBE_IND_2010!$B$7:$B$732,$D417,EUROSTAT_VBE_IND_2010!$C$7:$C$732,"*"&amp;RIGHT($A417,3)&amp;"*",EUROSTAT_VBE_IND_2010!$D$7:$D$732,"4100*"))/1000+(SUMIFS(EUROSTAT_VBE_IND_2010!AJ$7:AJ$732,EUROSTAT_VBE_IND_2010!$B$7:$B$732,$D417,EUROSTAT_VBE_IND_2010!$C$7:$C$732,"*"&amp;RIGHT($A417,3)&amp;"*",EUROSTAT_VBE_IND_2010!$D$7:$D$732,"4230*"))/1000+(SUMIFS(EUROSTAT_VBE_IND_2010!AJ$7:AJ$732,EUROSTAT_VBE_IND_2010!$B$7:$B$732,$D417,EUROSTAT_VBE_IND_2010!$C$7:$C$732,"*"&amp;RIGHT($A417,3)&amp;"*",EUROSTAT_VBE_IND_2010!$D$7:$D$732,"4240*"))/1000+(SUMIFS(EUROSTAT_VBE_IND_2010!AJ$7:AJ$732,EUROSTAT_VBE_IND_2010!$B$7:$B$732,$D417,EUROSTAT_VBE_IND_2010!$C$7:$C$732,"*"&amp;RIGHT($A417,3)&amp;"*",EUROSTAT_VBE_IND_2010!$D$7:$D$732,"3106*"))/1000</f>
        <v>2.062</v>
      </c>
      <c r="AK417" s="17">
        <f>(SUMIFS(EUROSTAT_VBE_IND_2010!AK$7:AK$732,EUROSTAT_VBE_IND_2010!$B$7:$B$732,$D417,EUROSTAT_VBE_IND_2010!$C$7:$C$732,"*"&amp;RIGHT($A417,3)&amp;"*",EUROSTAT_VBE_IND_2010!$D$7:$D$732,"4100*"))/1000+(SUMIFS(EUROSTAT_VBE_IND_2010!AK$7:AK$732,EUROSTAT_VBE_IND_2010!$B$7:$B$732,$D417,EUROSTAT_VBE_IND_2010!$C$7:$C$732,"*"&amp;RIGHT($A417,3)&amp;"*",EUROSTAT_VBE_IND_2010!$D$7:$D$732,"4230*"))/1000+(SUMIFS(EUROSTAT_VBE_IND_2010!AK$7:AK$732,EUROSTAT_VBE_IND_2010!$B$7:$B$732,$D417,EUROSTAT_VBE_IND_2010!$C$7:$C$732,"*"&amp;RIGHT($A417,3)&amp;"*",EUROSTAT_VBE_IND_2010!$D$7:$D$732,"4240*"))/1000+(SUMIFS(EUROSTAT_VBE_IND_2010!AK$7:AK$732,EUROSTAT_VBE_IND_2010!$B$7:$B$732,$D417,EUROSTAT_VBE_IND_2010!$C$7:$C$732,"*"&amp;RIGHT($A417,3)&amp;"*",EUROSTAT_VBE_IND_2010!$D$7:$D$732,"3106*"))/1000</f>
        <v>22.625</v>
      </c>
      <c r="AL417" s="198">
        <f>SUMIFS('IEA Bal_AL-IND'!$D$30:$D$329,'IEA Bal_AL-IND'!$A$30:$A$329,"*"&amp;RIGHT($B417,8),'IEA Bal_AL-IND'!$C$30:$C$329,'Aggregated Balance-IND_2010'!$E417)</f>
        <v>0.02968</v>
      </c>
      <c r="AM417" s="198">
        <f>SUMIFS('IEA Bal_BA-IND'!$D$30:$D$329,'IEA Bal_BA-IND'!$A$30:$A$329,"*"&amp;RIGHT($B417,8),'IEA Bal_BA-IND'!$C$30:$C$329,'Aggregated Balance-IND_2010'!$E417)</f>
        <v>0.0018</v>
      </c>
      <c r="AN417" s="198">
        <f>SUMIFS('IEA Bal_KS-IND'!$D$30:$D$329,'IEA Bal_KS-IND'!$A$30:$A$329,"*"&amp;RIGHT($B417,8),'IEA Bal_KS-IND'!$C$30:$C$329,'Aggregated Balance-IND_2010'!$E417)</f>
        <v>0</v>
      </c>
      <c r="AO417" s="17">
        <f>(SUMIFS(EUROSTAT_VBE_IND_2010!Y$7:Y$732,EUROSTAT_VBE_IND_2010!$B$7:$B$732,$D417,EUROSTAT_VBE_IND_2010!$C$7:$C$732,"*"&amp;RIGHT($A417,3)&amp;"*",EUROSTAT_VBE_IND_2010!$D$7:$D$732,"4100*"))/1000+(SUMIFS(EUROSTAT_VBE_IND_2010!Y$7:Y$732,EUROSTAT_VBE_IND_2010!$B$7:$B$732,$D417,EUROSTAT_VBE_IND_2010!$C$7:$C$732,"*"&amp;RIGHT($A417,3)&amp;"*",EUROSTAT_VBE_IND_2010!$D$7:$D$732,"4230*"))/1000+(SUMIFS(EUROSTAT_VBE_IND_2010!Y$7:Y$732,EUROSTAT_VBE_IND_2010!$B$7:$B$732,$D417,EUROSTAT_VBE_IND_2010!$C$7:$C$732,"*"&amp;RIGHT($A417,3)&amp;"*",EUROSTAT_VBE_IND_2010!$D$7:$D$732,"4240*"))/1000+(SUMIFS(EUROSTAT_VBE_IND_2010!Y$7:Y$732,EUROSTAT_VBE_IND_2010!$B$7:$B$732,$D417,EUROSTAT_VBE_IND_2010!$C$7:$C$732,"*"&amp;RIGHT($A417,3)&amp;"*",EUROSTAT_VBE_IND_2010!$D$7:$D$732,"3106*"))/1000</f>
        <v>0</v>
      </c>
      <c r="AP417" s="17">
        <f>(SUMIFS(EUROSTAT_VBE_IND_2010!Z$7:Z$732,EUROSTAT_VBE_IND_2010!$B$7:$B$732,$D417,EUROSTAT_VBE_IND_2010!$C$7:$C$732,"*"&amp;RIGHT($A417,3)&amp;"*",EUROSTAT_VBE_IND_2010!$D$7:$D$732,"4100*"))/1000+(SUMIFS(EUROSTAT_VBE_IND_2010!Z$7:Z$732,EUROSTAT_VBE_IND_2010!$B$7:$B$732,$D417,EUROSTAT_VBE_IND_2010!$C$7:$C$732,"*"&amp;RIGHT($A417,3)&amp;"*",EUROSTAT_VBE_IND_2010!$D$7:$D$732,"4230*"))/1000+(SUMIFS(EUROSTAT_VBE_IND_2010!Z$7:Z$732,EUROSTAT_VBE_IND_2010!$B$7:$B$732,$D417,EUROSTAT_VBE_IND_2010!$C$7:$C$732,"*"&amp;RIGHT($A417,3)&amp;"*",EUROSTAT_VBE_IND_2010!$D$7:$D$732,"4240*"))/1000+(SUMIFS(EUROSTAT_VBE_IND_2010!Z$7:Z$732,EUROSTAT_VBE_IND_2010!$B$7:$B$732,$D417,EUROSTAT_VBE_IND_2010!$C$7:$C$732,"*"&amp;RIGHT($A417,3)&amp;"*",EUROSTAT_VBE_IND_2010!$D$7:$D$732,"3106*"))/1000</f>
        <v>0</v>
      </c>
      <c r="AQ417" s="17">
        <f>(SUMIFS(EUROSTAT_VBE_IND_2010!AG$7:AG$732,EUROSTAT_VBE_IND_2010!$B$7:$B$732,$D417,EUROSTAT_VBE_IND_2010!$C$7:$C$732,"*"&amp;RIGHT($A417,3)&amp;"*",EUROSTAT_VBE_IND_2010!$D$7:$D$732,"4100*"))/1000+(SUMIFS(EUROSTAT_VBE_IND_2010!AG$7:AG$732,EUROSTAT_VBE_IND_2010!$B$7:$B$732,$D417,EUROSTAT_VBE_IND_2010!$C$7:$C$732,"*"&amp;RIGHT($A417,3)&amp;"*",EUROSTAT_VBE_IND_2010!$D$7:$D$732,"4230*"))/1000+(SUMIFS(EUROSTAT_VBE_IND_2010!AG$7:AG$732,EUROSTAT_VBE_IND_2010!$B$7:$B$732,$D417,EUROSTAT_VBE_IND_2010!$C$7:$C$732,"*"&amp;RIGHT($A417,3)&amp;"*",EUROSTAT_VBE_IND_2010!$D$7:$D$732,"4240*"))/1000+(SUMIFS(EUROSTAT_VBE_IND_2010!AG$7:AG$732,EUROSTAT_VBE_IND_2010!$B$7:$B$732,$D417,EUROSTAT_VBE_IND_2010!$C$7:$C$732,"*"&amp;RIGHT($A417,3)&amp;"*",EUROSTAT_VBE_IND_2010!$D$7:$D$732,"3106*"))/1000</f>
        <v>0.14</v>
      </c>
    </row>
    <row r="418" spans="1:43">
      <c r="A418" t="str">
        <f>LEFT(EUROSTAT_VBE_IND_2010!$C$681,8)</f>
        <v>B_101853</v>
      </c>
      <c r="B418" s="28" t="s">
        <v>307</v>
      </c>
      <c r="C418" t="s">
        <v>293</v>
      </c>
      <c r="D418" t="s">
        <v>126</v>
      </c>
      <c r="E418" t="s">
        <v>240</v>
      </c>
      <c r="F418" t="s">
        <v>260</v>
      </c>
      <c r="G418" s="17">
        <f>(SUMIFS(EUROSTAT_VBE_IND_2010!E$7:E$732,EUROSTAT_VBE_IND_2010!$B$7:$B$732,$D418,EUROSTAT_VBE_IND_2010!$C$7:$C$732,"*"&amp;RIGHT($A418,3)&amp;"*",EUROSTAT_VBE_IND_2010!$D$7:$D$732,"421*"))/1000</f>
        <v>0</v>
      </c>
      <c r="H418" s="17">
        <f>(SUMIFS(EUROSTAT_VBE_IND_2010!F$7:F$732,EUROSTAT_VBE_IND_2010!$B$7:$B$732,$D418,EUROSTAT_VBE_IND_2010!$C$7:$C$732,"*"&amp;RIGHT($A418,3)&amp;"*",EUROSTAT_VBE_IND_2010!$D$7:$D$732,"421*"))/1000</f>
        <v>0</v>
      </c>
      <c r="I418" s="17">
        <f>(SUMIFS(EUROSTAT_VBE_IND_2010!G$7:G$732,EUROSTAT_VBE_IND_2010!$B$7:$B$732,$D418,EUROSTAT_VBE_IND_2010!$C$7:$C$732,"*"&amp;RIGHT($A418,3)&amp;"*",EUROSTAT_VBE_IND_2010!$D$7:$D$732,"421*"))/1000</f>
        <v>0</v>
      </c>
      <c r="J418" s="198">
        <f>SUMIFS('IEA Bal_CH-IND'!$D$30:$D$329,'IEA Bal_CH-IND'!$A$30:$A$329,"*"&amp;RIGHT($B418,8),'IEA Bal_CH-IND'!$C$30:$C$329,'Aggregated Balance-IND_2010'!$E418)</f>
        <v>0</v>
      </c>
      <c r="K418" s="17">
        <f>(SUMIFS(EUROSTAT_VBE_IND_2010!H$7:H$732,EUROSTAT_VBE_IND_2010!$B$7:$B$732,$D418,EUROSTAT_VBE_IND_2010!$C$7:$C$732,"*"&amp;RIGHT($A418,3)&amp;"*",EUROSTAT_VBE_IND_2010!$D$7:$D$732,"421*"))/1000</f>
        <v>0</v>
      </c>
      <c r="L418" s="17">
        <f>(SUMIFS(EUROSTAT_VBE_IND_2010!I$7:I$732,EUROSTAT_VBE_IND_2010!$B$7:$B$732,$D418,EUROSTAT_VBE_IND_2010!$C$7:$C$732,"*"&amp;RIGHT($A418,3)&amp;"*",EUROSTAT_VBE_IND_2010!$D$7:$D$732,"421*"))/1000</f>
        <v>0</v>
      </c>
      <c r="M418" s="17">
        <f>(SUMIFS(EUROSTAT_VBE_IND_2010!J$7:J$732,EUROSTAT_VBE_IND_2010!$B$7:$B$732,$D418,EUROSTAT_VBE_IND_2010!$C$7:$C$732,"*"&amp;RIGHT($A418,3)&amp;"*",EUROSTAT_VBE_IND_2010!$D$7:$D$732,"421*"))/1000</f>
        <v>0.005</v>
      </c>
      <c r="N418" s="17">
        <f>(SUMIFS(EUROSTAT_VBE_IND_2010!K$7:K$732,EUROSTAT_VBE_IND_2010!$B$7:$B$732,$D418,EUROSTAT_VBE_IND_2010!$C$7:$C$732,"*"&amp;RIGHT($A418,3)&amp;"*",EUROSTAT_VBE_IND_2010!$D$7:$D$732,"421*"))/1000</f>
        <v>0</v>
      </c>
      <c r="O418" s="17">
        <f>(SUMIFS(EUROSTAT_VBE_IND_2010!L$7:L$732,EUROSTAT_VBE_IND_2010!$B$7:$B$732,$D418,EUROSTAT_VBE_IND_2010!$C$7:$C$732,"*"&amp;RIGHT($A418,3)&amp;"*",EUROSTAT_VBE_IND_2010!$D$7:$D$732,"421*"))/1000</f>
        <v>0</v>
      </c>
      <c r="P418" s="17">
        <f>(SUMIFS(EUROSTAT_VBE_IND_2010!M$7:M$732,EUROSTAT_VBE_IND_2010!$B$7:$B$732,$D418,EUROSTAT_VBE_IND_2010!$C$7:$C$732,"*"&amp;RIGHT($A418,3)&amp;"*",EUROSTAT_VBE_IND_2010!$D$7:$D$732,"421*"))/1000</f>
        <v>0</v>
      </c>
      <c r="Q418" s="17">
        <f>(SUMIFS(EUROSTAT_VBE_IND_2010!N$7:N$732,EUROSTAT_VBE_IND_2010!$B$7:$B$732,$D418,EUROSTAT_VBE_IND_2010!$C$7:$C$732,"*"&amp;RIGHT($A418,3)&amp;"*",EUROSTAT_VBE_IND_2010!$D$7:$D$732,"421*"))/1000</f>
        <v>0</v>
      </c>
      <c r="R418" s="17">
        <f>(SUMIFS(EUROSTAT_VBE_IND_2010!O$7:O$732,EUROSTAT_VBE_IND_2010!$B$7:$B$732,$D418,EUROSTAT_VBE_IND_2010!$C$7:$C$732,"*"&amp;RIGHT($A418,3)&amp;"*",EUROSTAT_VBE_IND_2010!$D$7:$D$732,"421*"))/1000</f>
        <v>0</v>
      </c>
      <c r="S418" s="17">
        <f>(SUMIFS(EUROSTAT_VBE_IND_2010!P$7:P$732,EUROSTAT_VBE_IND_2010!$B$7:$B$732,$D418,EUROSTAT_VBE_IND_2010!$C$7:$C$732,"*"&amp;RIGHT($A418,3)&amp;"*",EUROSTAT_VBE_IND_2010!$D$7:$D$732,"421*"))/1000</f>
        <v>0</v>
      </c>
      <c r="T418" s="17">
        <f>(SUMIFS(EUROSTAT_VBE_IND_2010!Q$7:Q$732,EUROSTAT_VBE_IND_2010!$B$7:$B$732,$D418,EUROSTAT_VBE_IND_2010!$C$7:$C$732,"*"&amp;RIGHT($A418,3)&amp;"*",EUROSTAT_VBE_IND_2010!$D$7:$D$732,"421*"))/1000</f>
        <v>0</v>
      </c>
      <c r="U418" s="17">
        <f>(SUMIFS(EUROSTAT_VBE_IND_2010!R$7:R$732,EUROSTAT_VBE_IND_2010!$B$7:$B$732,$D418,EUROSTAT_VBE_IND_2010!$C$7:$C$732,"*"&amp;RIGHT($A418,3)&amp;"*",EUROSTAT_VBE_IND_2010!$D$7:$D$732,"421*"))/1000</f>
        <v>0</v>
      </c>
      <c r="V418" s="17">
        <f>(SUMIFS(EUROSTAT_VBE_IND_2010!S$7:S$732,EUROSTAT_VBE_IND_2010!$B$7:$B$732,$D418,EUROSTAT_VBE_IND_2010!$C$7:$C$732,"*"&amp;RIGHT($A418,3)&amp;"*",EUROSTAT_VBE_IND_2010!$D$7:$D$732,"421*"))/1000</f>
        <v>0</v>
      </c>
      <c r="W418" s="17">
        <f>(SUMIFS(EUROSTAT_VBE_IND_2010!T$7:T$732,EUROSTAT_VBE_IND_2010!$B$7:$B$732,$D418,EUROSTAT_VBE_IND_2010!$C$7:$C$732,"*"&amp;RIGHT($A418,3)&amp;"*",EUROSTAT_VBE_IND_2010!$D$7:$D$732,"421*"))/1000</f>
        <v>0</v>
      </c>
      <c r="X418" s="17">
        <f>(SUMIFS(EUROSTAT_VBE_IND_2010!U$7:U$732,EUROSTAT_VBE_IND_2010!$B$7:$B$732,$D418,EUROSTAT_VBE_IND_2010!$C$7:$C$732,"*"&amp;RIGHT($A418,3)&amp;"*",EUROSTAT_VBE_IND_2010!$D$7:$D$732,"421*"))/1000</f>
        <v>0</v>
      </c>
      <c r="Y418" s="17">
        <f>(SUMIFS(EUROSTAT_VBE_IND_2010!V$7:V$732,EUROSTAT_VBE_IND_2010!$B$7:$B$732,$D418,EUROSTAT_VBE_IND_2010!$C$7:$C$732,"*"&amp;RIGHT($A418,3)&amp;"*",EUROSTAT_VBE_IND_2010!$D$7:$D$732,"421*"))/1000</f>
        <v>0</v>
      </c>
      <c r="Z418" s="17">
        <f>(SUMIFS(EUROSTAT_VBE_IND_2010!W$7:W$732,EUROSTAT_VBE_IND_2010!$B$7:$B$732,$D418,EUROSTAT_VBE_IND_2010!$C$7:$C$732,"*"&amp;RIGHT($A418,3)&amp;"*",EUROSTAT_VBE_IND_2010!$D$7:$D$732,"421*"))/1000</f>
        <v>0</v>
      </c>
      <c r="AA418" s="17">
        <f>(SUMIFS(EUROSTAT_VBE_IND_2010!X$7:X$732,EUROSTAT_VBE_IND_2010!$B$7:$B$732,$D418,EUROSTAT_VBE_IND_2010!$C$7:$C$732,"*"&amp;RIGHT($A418,3)&amp;"*",EUROSTAT_VBE_IND_2010!$D$7:$D$732,"421*"))/1000</f>
        <v>0</v>
      </c>
      <c r="AB418" s="17">
        <f>(SUMIFS(EUROSTAT_VBE_IND_2010!AA$7:AA$732,EUROSTAT_VBE_IND_2010!$B$7:$B$732,$D418,EUROSTAT_VBE_IND_2010!$C$7:$C$732,"*"&amp;RIGHT($A418,3)&amp;"*",EUROSTAT_VBE_IND_2010!$D$7:$D$732,"421*"))/1000</f>
        <v>0</v>
      </c>
      <c r="AC418" s="17">
        <f>(SUMIFS(EUROSTAT_VBE_IND_2010!AB$7:AB$732,EUROSTAT_VBE_IND_2010!$B$7:$B$732,$D418,EUROSTAT_VBE_IND_2010!$C$7:$C$732,"*"&amp;RIGHT($A418,3)&amp;"*",EUROSTAT_VBE_IND_2010!$D$7:$D$732,"421*"))/1000</f>
        <v>0</v>
      </c>
      <c r="AD418" s="17">
        <f>(SUMIFS(EUROSTAT_VBE_IND_2010!AC$7:AC$732,EUROSTAT_VBE_IND_2010!$B$7:$B$732,$D418,EUROSTAT_VBE_IND_2010!$C$7:$C$732,"*"&amp;RIGHT($A418,3)&amp;"*",EUROSTAT_VBE_IND_2010!$D$7:$D$732,"421*"))/1000</f>
        <v>0</v>
      </c>
      <c r="AE418" s="17">
        <f>(SUMIFS(EUROSTAT_VBE_IND_2010!AD$7:AD$732,EUROSTAT_VBE_IND_2010!$B$7:$B$732,$D418,EUROSTAT_VBE_IND_2010!$C$7:$C$732,"*"&amp;RIGHT($A418,3)&amp;"*",EUROSTAT_VBE_IND_2010!$D$7:$D$732,"421*"))/1000</f>
        <v>0</v>
      </c>
      <c r="AF418" s="17">
        <f>(SUMIFS(EUROSTAT_VBE_IND_2010!AE$7:AE$732,EUROSTAT_VBE_IND_2010!$B$7:$B$732,$D418,EUROSTAT_VBE_IND_2010!$C$7:$C$732,"*"&amp;RIGHT($A418,3)&amp;"*",EUROSTAT_VBE_IND_2010!$D$7:$D$732,"421*"))/1000</f>
        <v>0</v>
      </c>
      <c r="AG418" s="17">
        <f>(SUMIFS(EUROSTAT_VBE_IND_2010!AF$7:AF$732,EUROSTAT_VBE_IND_2010!$B$7:$B$732,$D418,EUROSTAT_VBE_IND_2010!$C$7:$C$732,"*"&amp;RIGHT($A418,3)&amp;"*",EUROSTAT_VBE_IND_2010!$D$7:$D$732,"421*"))/1000</f>
        <v>0</v>
      </c>
      <c r="AH418" s="17">
        <f>(SUMIFS(EUROSTAT_VBE_IND_2010!AH$7:AH$732,EUROSTAT_VBE_IND_2010!$B$7:$B$732,$D418,EUROSTAT_VBE_IND_2010!$C$7:$C$732,"*"&amp;RIGHT($A418,3)&amp;"*",EUROSTAT_VBE_IND_2010!$D$7:$D$732,"421*"))/1000</f>
        <v>0</v>
      </c>
      <c r="AI418" s="17">
        <f>(SUMIFS(EUROSTAT_VBE_IND_2010!AI$7:AI$732,EUROSTAT_VBE_IND_2010!$B$7:$B$732,$D418,EUROSTAT_VBE_IND_2010!$C$7:$C$732,"*"&amp;RIGHT($A418,3)&amp;"*",EUROSTAT_VBE_IND_2010!$D$7:$D$732,"421*"))/1000</f>
        <v>0</v>
      </c>
      <c r="AJ418" s="17">
        <f>(SUMIFS(EUROSTAT_VBE_IND_2010!AJ$7:AJ$732,EUROSTAT_VBE_IND_2010!$B$7:$B$732,$D418,EUROSTAT_VBE_IND_2010!$C$7:$C$732,"*"&amp;RIGHT($A418,3)&amp;"*",EUROSTAT_VBE_IND_2010!$D$7:$D$732,"421*"))/1000</f>
        <v>0.096</v>
      </c>
      <c r="AK418" s="17">
        <f>(SUMIFS(EUROSTAT_VBE_IND_2010!AK$7:AK$732,EUROSTAT_VBE_IND_2010!$B$7:$B$732,$D418,EUROSTAT_VBE_IND_2010!$C$7:$C$732,"*"&amp;RIGHT($A418,3)&amp;"*",EUROSTAT_VBE_IND_2010!$D$7:$D$732,"421*"))/1000</f>
        <v>0.642</v>
      </c>
      <c r="AL418" s="198">
        <f>SUMIFS('IEA Bal_AL-IND'!$D$30:$D$329,'IEA Bal_AL-IND'!$A$30:$A$329,"*"&amp;RIGHT($B418,8),'IEA Bal_AL-IND'!$C$30:$C$329,'Aggregated Balance-IND_2010'!$E418)</f>
        <v>0</v>
      </c>
      <c r="AM418" s="198">
        <f>SUMIFS('IEA Bal_BA-IND'!$D$30:$D$329,'IEA Bal_BA-IND'!$A$30:$A$329,"*"&amp;RIGHT($B418,8),'IEA Bal_BA-IND'!$C$30:$C$329,'Aggregated Balance-IND_2010'!$E418)</f>
        <v>0</v>
      </c>
      <c r="AN418" s="198">
        <f>SUMIFS('IEA Bal_KS-IND'!$D$30:$D$329,'IEA Bal_KS-IND'!$A$30:$A$329,"*"&amp;RIGHT($B418,8),'IEA Bal_KS-IND'!$C$30:$C$329,'Aggregated Balance-IND_2010'!$E418)</f>
        <v>0</v>
      </c>
      <c r="AO418" s="17">
        <f>(SUMIFS(EUROSTAT_VBE_IND_2010!Y$7:Y$732,EUROSTAT_VBE_IND_2010!$B$7:$B$732,$D418,EUROSTAT_VBE_IND_2010!$C$7:$C$732,"*"&amp;RIGHT($A418,3)&amp;"*",EUROSTAT_VBE_IND_2010!$D$7:$D$732,"421*"))/1000</f>
        <v>0</v>
      </c>
      <c r="AP418" s="17">
        <f>(SUMIFS(EUROSTAT_VBE_IND_2010!Z$7:Z$732,EUROSTAT_VBE_IND_2010!$B$7:$B$732,$D418,EUROSTAT_VBE_IND_2010!$C$7:$C$732,"*"&amp;RIGHT($A418,3)&amp;"*",EUROSTAT_VBE_IND_2010!$D$7:$D$732,"421*"))/1000</f>
        <v>0</v>
      </c>
      <c r="AQ418" s="17">
        <f>(SUMIFS(EUROSTAT_VBE_IND_2010!AG$7:AG$732,EUROSTAT_VBE_IND_2010!$B$7:$B$732,$D418,EUROSTAT_VBE_IND_2010!$C$7:$C$732,"*"&amp;RIGHT($A418,3)&amp;"*",EUROSTAT_VBE_IND_2010!$D$7:$D$732,"421*"))/1000</f>
        <v>0</v>
      </c>
    </row>
    <row r="419" spans="1:43">
      <c r="A419" t="str">
        <f>LEFT(EUROSTAT_VBE_IND_2010!$C$681,8)</f>
        <v>B_101853</v>
      </c>
      <c r="B419" s="28" t="s">
        <v>307</v>
      </c>
      <c r="C419" t="s">
        <v>293</v>
      </c>
      <c r="D419" t="s">
        <v>126</v>
      </c>
      <c r="E419" t="s">
        <v>241</v>
      </c>
      <c r="F419" t="s">
        <v>261</v>
      </c>
      <c r="G419" s="17">
        <f>(SUMIFS(EUROSTAT_VBE_IND_2010!E$7:E$732,EUROSTAT_VBE_IND_2010!$B$7:$B$732,$D419,EUROSTAT_VBE_IND_2010!$C$7:$C$732,"*"&amp;RIGHT($A419,3)&amp;"*",EUROSTAT_VBE_IND_2010!$D$7:$D$732,"422*"))/1000</f>
        <v>0</v>
      </c>
      <c r="H419" s="17">
        <f>(SUMIFS(EUROSTAT_VBE_IND_2010!F$7:F$732,EUROSTAT_VBE_IND_2010!$B$7:$B$732,$D419,EUROSTAT_VBE_IND_2010!$C$7:$C$732,"*"&amp;RIGHT($A419,3)&amp;"*",EUROSTAT_VBE_IND_2010!$D$7:$D$732,"422*"))/1000</f>
        <v>0</v>
      </c>
      <c r="I419" s="17">
        <f>(SUMIFS(EUROSTAT_VBE_IND_2010!G$7:G$732,EUROSTAT_VBE_IND_2010!$B$7:$B$732,$D419,EUROSTAT_VBE_IND_2010!$C$7:$C$732,"*"&amp;RIGHT($A419,3)&amp;"*",EUROSTAT_VBE_IND_2010!$D$7:$D$732,"422*"))/1000</f>
        <v>0</v>
      </c>
      <c r="J419" s="198">
        <f>SUMIFS('IEA Bal_CH-IND'!$D$30:$D$329,'IEA Bal_CH-IND'!$A$30:$A$329,"*"&amp;RIGHT($B419,8),'IEA Bal_CH-IND'!$C$30:$C$329,'Aggregated Balance-IND_2010'!$E419)</f>
        <v>0</v>
      </c>
      <c r="K419" s="17">
        <f>(SUMIFS(EUROSTAT_VBE_IND_2010!H$7:H$732,EUROSTAT_VBE_IND_2010!$B$7:$B$732,$D419,EUROSTAT_VBE_IND_2010!$C$7:$C$732,"*"&amp;RIGHT($A419,3)&amp;"*",EUROSTAT_VBE_IND_2010!$D$7:$D$732,"422*"))/1000</f>
        <v>0</v>
      </c>
      <c r="L419" s="17">
        <f>(SUMIFS(EUROSTAT_VBE_IND_2010!I$7:I$732,EUROSTAT_VBE_IND_2010!$B$7:$B$732,$D419,EUROSTAT_VBE_IND_2010!$C$7:$C$732,"*"&amp;RIGHT($A419,3)&amp;"*",EUROSTAT_VBE_IND_2010!$D$7:$D$732,"422*"))/1000</f>
        <v>0</v>
      </c>
      <c r="M419" s="17">
        <f>(SUMIFS(EUROSTAT_VBE_IND_2010!J$7:J$732,EUROSTAT_VBE_IND_2010!$B$7:$B$732,$D419,EUROSTAT_VBE_IND_2010!$C$7:$C$732,"*"&amp;RIGHT($A419,3)&amp;"*",EUROSTAT_VBE_IND_2010!$D$7:$D$732,"422*"))/1000</f>
        <v>0</v>
      </c>
      <c r="N419" s="17">
        <f>(SUMIFS(EUROSTAT_VBE_IND_2010!K$7:K$732,EUROSTAT_VBE_IND_2010!$B$7:$B$732,$D419,EUROSTAT_VBE_IND_2010!$C$7:$C$732,"*"&amp;RIGHT($A419,3)&amp;"*",EUROSTAT_VBE_IND_2010!$D$7:$D$732,"422*"))/1000</f>
        <v>0</v>
      </c>
      <c r="O419" s="17">
        <f>(SUMIFS(EUROSTAT_VBE_IND_2010!L$7:L$732,EUROSTAT_VBE_IND_2010!$B$7:$B$732,$D419,EUROSTAT_VBE_IND_2010!$C$7:$C$732,"*"&amp;RIGHT($A419,3)&amp;"*",EUROSTAT_VBE_IND_2010!$D$7:$D$732,"422*"))/1000</f>
        <v>0</v>
      </c>
      <c r="P419" s="17">
        <f>(SUMIFS(EUROSTAT_VBE_IND_2010!M$7:M$732,EUROSTAT_VBE_IND_2010!$B$7:$B$732,$D419,EUROSTAT_VBE_IND_2010!$C$7:$C$732,"*"&amp;RIGHT($A419,3)&amp;"*",EUROSTAT_VBE_IND_2010!$D$7:$D$732,"422*"))/1000</f>
        <v>0</v>
      </c>
      <c r="Q419" s="17">
        <f>(SUMIFS(EUROSTAT_VBE_IND_2010!N$7:N$732,EUROSTAT_VBE_IND_2010!$B$7:$B$732,$D419,EUROSTAT_VBE_IND_2010!$C$7:$C$732,"*"&amp;RIGHT($A419,3)&amp;"*",EUROSTAT_VBE_IND_2010!$D$7:$D$732,"422*"))/1000</f>
        <v>0</v>
      </c>
      <c r="R419" s="17">
        <f>(SUMIFS(EUROSTAT_VBE_IND_2010!O$7:O$732,EUROSTAT_VBE_IND_2010!$B$7:$B$732,$D419,EUROSTAT_VBE_IND_2010!$C$7:$C$732,"*"&amp;RIGHT($A419,3)&amp;"*",EUROSTAT_VBE_IND_2010!$D$7:$D$732,"422*"))/1000</f>
        <v>0</v>
      </c>
      <c r="S419" s="17">
        <f>(SUMIFS(EUROSTAT_VBE_IND_2010!P$7:P$732,EUROSTAT_VBE_IND_2010!$B$7:$B$732,$D419,EUROSTAT_VBE_IND_2010!$C$7:$C$732,"*"&amp;RIGHT($A419,3)&amp;"*",EUROSTAT_VBE_IND_2010!$D$7:$D$732,"422*"))/1000</f>
        <v>0</v>
      </c>
      <c r="T419" s="17">
        <f>(SUMIFS(EUROSTAT_VBE_IND_2010!Q$7:Q$732,EUROSTAT_VBE_IND_2010!$B$7:$B$732,$D419,EUROSTAT_VBE_IND_2010!$C$7:$C$732,"*"&amp;RIGHT($A419,3)&amp;"*",EUROSTAT_VBE_IND_2010!$D$7:$D$732,"422*"))/1000</f>
        <v>0</v>
      </c>
      <c r="U419" s="17">
        <f>(SUMIFS(EUROSTAT_VBE_IND_2010!R$7:R$732,EUROSTAT_VBE_IND_2010!$B$7:$B$732,$D419,EUROSTAT_VBE_IND_2010!$C$7:$C$732,"*"&amp;RIGHT($A419,3)&amp;"*",EUROSTAT_VBE_IND_2010!$D$7:$D$732,"422*"))/1000</f>
        <v>0</v>
      </c>
      <c r="V419" s="17">
        <f>(SUMIFS(EUROSTAT_VBE_IND_2010!S$7:S$732,EUROSTAT_VBE_IND_2010!$B$7:$B$732,$D419,EUROSTAT_VBE_IND_2010!$C$7:$C$732,"*"&amp;RIGHT($A419,3)&amp;"*",EUROSTAT_VBE_IND_2010!$D$7:$D$732,"422*"))/1000</f>
        <v>0</v>
      </c>
      <c r="W419" s="17">
        <f>(SUMIFS(EUROSTAT_VBE_IND_2010!T$7:T$732,EUROSTAT_VBE_IND_2010!$B$7:$B$732,$D419,EUROSTAT_VBE_IND_2010!$C$7:$C$732,"*"&amp;RIGHT($A419,3)&amp;"*",EUROSTAT_VBE_IND_2010!$D$7:$D$732,"422*"))/1000</f>
        <v>0</v>
      </c>
      <c r="X419" s="17">
        <f>(SUMIFS(EUROSTAT_VBE_IND_2010!U$7:U$732,EUROSTAT_VBE_IND_2010!$B$7:$B$732,$D419,EUROSTAT_VBE_IND_2010!$C$7:$C$732,"*"&amp;RIGHT($A419,3)&amp;"*",EUROSTAT_VBE_IND_2010!$D$7:$D$732,"422*"))/1000</f>
        <v>0</v>
      </c>
      <c r="Y419" s="17">
        <f>(SUMIFS(EUROSTAT_VBE_IND_2010!V$7:V$732,EUROSTAT_VBE_IND_2010!$B$7:$B$732,$D419,EUROSTAT_VBE_IND_2010!$C$7:$C$732,"*"&amp;RIGHT($A419,3)&amp;"*",EUROSTAT_VBE_IND_2010!$D$7:$D$732,"422*"))/1000</f>
        <v>0</v>
      </c>
      <c r="Z419" s="17">
        <f>(SUMIFS(EUROSTAT_VBE_IND_2010!W$7:W$732,EUROSTAT_VBE_IND_2010!$B$7:$B$732,$D419,EUROSTAT_VBE_IND_2010!$C$7:$C$732,"*"&amp;RIGHT($A419,3)&amp;"*",EUROSTAT_VBE_IND_2010!$D$7:$D$732,"422*"))/1000</f>
        <v>0</v>
      </c>
      <c r="AA419" s="17">
        <f>(SUMIFS(EUROSTAT_VBE_IND_2010!X$7:X$732,EUROSTAT_VBE_IND_2010!$B$7:$B$732,$D419,EUROSTAT_VBE_IND_2010!$C$7:$C$732,"*"&amp;RIGHT($A419,3)&amp;"*",EUROSTAT_VBE_IND_2010!$D$7:$D$732,"422*"))/1000</f>
        <v>0</v>
      </c>
      <c r="AB419" s="17">
        <f>(SUMIFS(EUROSTAT_VBE_IND_2010!AA$7:AA$732,EUROSTAT_VBE_IND_2010!$B$7:$B$732,$D419,EUROSTAT_VBE_IND_2010!$C$7:$C$732,"*"&amp;RIGHT($A419,3)&amp;"*",EUROSTAT_VBE_IND_2010!$D$7:$D$732,"422*"))/1000</f>
        <v>0</v>
      </c>
      <c r="AC419" s="17">
        <f>(SUMIFS(EUROSTAT_VBE_IND_2010!AB$7:AB$732,EUROSTAT_VBE_IND_2010!$B$7:$B$732,$D419,EUROSTAT_VBE_IND_2010!$C$7:$C$732,"*"&amp;RIGHT($A419,3)&amp;"*",EUROSTAT_VBE_IND_2010!$D$7:$D$732,"422*"))/1000</f>
        <v>0</v>
      </c>
      <c r="AD419" s="17">
        <f>(SUMIFS(EUROSTAT_VBE_IND_2010!AC$7:AC$732,EUROSTAT_VBE_IND_2010!$B$7:$B$732,$D419,EUROSTAT_VBE_IND_2010!$C$7:$C$732,"*"&amp;RIGHT($A419,3)&amp;"*",EUROSTAT_VBE_IND_2010!$D$7:$D$732,"422*"))/1000</f>
        <v>0</v>
      </c>
      <c r="AE419" s="17">
        <f>(SUMIFS(EUROSTAT_VBE_IND_2010!AD$7:AD$732,EUROSTAT_VBE_IND_2010!$B$7:$B$732,$D419,EUROSTAT_VBE_IND_2010!$C$7:$C$732,"*"&amp;RIGHT($A419,3)&amp;"*",EUROSTAT_VBE_IND_2010!$D$7:$D$732,"422*"))/1000</f>
        <v>0</v>
      </c>
      <c r="AF419" s="17">
        <f>(SUMIFS(EUROSTAT_VBE_IND_2010!AE$7:AE$732,EUROSTAT_VBE_IND_2010!$B$7:$B$732,$D419,EUROSTAT_VBE_IND_2010!$C$7:$C$732,"*"&amp;RIGHT($A419,3)&amp;"*",EUROSTAT_VBE_IND_2010!$D$7:$D$732,"422*"))/1000</f>
        <v>0</v>
      </c>
      <c r="AG419" s="17">
        <f>(SUMIFS(EUROSTAT_VBE_IND_2010!AF$7:AF$732,EUROSTAT_VBE_IND_2010!$B$7:$B$732,$D419,EUROSTAT_VBE_IND_2010!$C$7:$C$732,"*"&amp;RIGHT($A419,3)&amp;"*",EUROSTAT_VBE_IND_2010!$D$7:$D$732,"422*"))/1000</f>
        <v>0</v>
      </c>
      <c r="AH419" s="17">
        <f>(SUMIFS(EUROSTAT_VBE_IND_2010!AH$7:AH$732,EUROSTAT_VBE_IND_2010!$B$7:$B$732,$D419,EUROSTAT_VBE_IND_2010!$C$7:$C$732,"*"&amp;RIGHT($A419,3)&amp;"*",EUROSTAT_VBE_IND_2010!$D$7:$D$732,"422*"))/1000</f>
        <v>0</v>
      </c>
      <c r="AI419" s="17">
        <f>(SUMIFS(EUROSTAT_VBE_IND_2010!AI$7:AI$732,EUROSTAT_VBE_IND_2010!$B$7:$B$732,$D419,EUROSTAT_VBE_IND_2010!$C$7:$C$732,"*"&amp;RIGHT($A419,3)&amp;"*",EUROSTAT_VBE_IND_2010!$D$7:$D$732,"422*"))/1000</f>
        <v>0</v>
      </c>
      <c r="AJ419" s="17">
        <f>(SUMIFS(EUROSTAT_VBE_IND_2010!AJ$7:AJ$732,EUROSTAT_VBE_IND_2010!$B$7:$B$732,$D419,EUROSTAT_VBE_IND_2010!$C$7:$C$732,"*"&amp;RIGHT($A419,3)&amp;"*",EUROSTAT_VBE_IND_2010!$D$7:$D$732,"422*"))/1000</f>
        <v>0</v>
      </c>
      <c r="AK419" s="17">
        <f>(SUMIFS(EUROSTAT_VBE_IND_2010!AK$7:AK$732,EUROSTAT_VBE_IND_2010!$B$7:$B$732,$D419,EUROSTAT_VBE_IND_2010!$C$7:$C$732,"*"&amp;RIGHT($A419,3)&amp;"*",EUROSTAT_VBE_IND_2010!$D$7:$D$732,"422*"))/1000</f>
        <v>0</v>
      </c>
      <c r="AL419" s="198">
        <f>SUMIFS('IEA Bal_AL-IND'!$D$30:$D$329,'IEA Bal_AL-IND'!$A$30:$A$329,"*"&amp;RIGHT($B419,8),'IEA Bal_AL-IND'!$C$30:$C$329,'Aggregated Balance-IND_2010'!$E419)</f>
        <v>0</v>
      </c>
      <c r="AM419" s="198">
        <f>SUMIFS('IEA Bal_BA-IND'!$D$30:$D$329,'IEA Bal_BA-IND'!$A$30:$A$329,"*"&amp;RIGHT($B419,8),'IEA Bal_BA-IND'!$C$30:$C$329,'Aggregated Balance-IND_2010'!$E419)</f>
        <v>0</v>
      </c>
      <c r="AN419" s="198">
        <f>SUMIFS('IEA Bal_KS-IND'!$D$30:$D$329,'IEA Bal_KS-IND'!$A$30:$A$329,"*"&amp;RIGHT($B419,8),'IEA Bal_KS-IND'!$C$30:$C$329,'Aggregated Balance-IND_2010'!$E419)</f>
        <v>0</v>
      </c>
      <c r="AO419" s="17">
        <f>(SUMIFS(EUROSTAT_VBE_IND_2010!Y$7:Y$732,EUROSTAT_VBE_IND_2010!$B$7:$B$732,$D419,EUROSTAT_VBE_IND_2010!$C$7:$C$732,"*"&amp;RIGHT($A419,3)&amp;"*",EUROSTAT_VBE_IND_2010!$D$7:$D$732,"422*"))/1000</f>
        <v>0</v>
      </c>
      <c r="AP419" s="17">
        <f>(SUMIFS(EUROSTAT_VBE_IND_2010!Z$7:Z$732,EUROSTAT_VBE_IND_2010!$B$7:$B$732,$D419,EUROSTAT_VBE_IND_2010!$C$7:$C$732,"*"&amp;RIGHT($A419,3)&amp;"*",EUROSTAT_VBE_IND_2010!$D$7:$D$732,"422*"))/1000</f>
        <v>0</v>
      </c>
      <c r="AQ419" s="17">
        <f>(SUMIFS(EUROSTAT_VBE_IND_2010!AG$7:AG$732,EUROSTAT_VBE_IND_2010!$B$7:$B$732,$D419,EUROSTAT_VBE_IND_2010!$C$7:$C$732,"*"&amp;RIGHT($A419,3)&amp;"*",EUROSTAT_VBE_IND_2010!$D$7:$D$732,"422*"))/1000</f>
        <v>0</v>
      </c>
    </row>
    <row r="420" spans="1:43">
      <c r="A420" t="str">
        <f>LEFT(EUROSTAT_VBE_IND_2010!$C$681,8)</f>
        <v>B_101853</v>
      </c>
      <c r="B420" s="28" t="s">
        <v>307</v>
      </c>
      <c r="C420" t="s">
        <v>293</v>
      </c>
      <c r="D420" t="s">
        <v>126</v>
      </c>
      <c r="E420" t="s">
        <v>242</v>
      </c>
      <c r="F420" t="s">
        <v>262</v>
      </c>
      <c r="G420" s="17">
        <f>(SUMIFS(EUROSTAT_VBE_IND_2010!E$7:E$732,EUROSTAT_VBE_IND_2010!$B$7:$B$732,$D420,EUROSTAT_VBE_IND_2010!$C$7:$C$732,"*"&amp;RIGHT($A420,3)&amp;"*",EUROSTAT_VBE_IND_2010!$D$7:$D$732,"5532*"))/1000</f>
        <v>0</v>
      </c>
      <c r="H420" s="17">
        <f>(SUMIFS(EUROSTAT_VBE_IND_2010!F$7:F$732,EUROSTAT_VBE_IND_2010!$B$7:$B$732,$D420,EUROSTAT_VBE_IND_2010!$C$7:$C$732,"*"&amp;RIGHT($A420,3)&amp;"*",EUROSTAT_VBE_IND_2010!$D$7:$D$732,"5532*"))/1000</f>
        <v>0</v>
      </c>
      <c r="I420" s="17">
        <f>(SUMIFS(EUROSTAT_VBE_IND_2010!G$7:G$732,EUROSTAT_VBE_IND_2010!$B$7:$B$732,$D420,EUROSTAT_VBE_IND_2010!$C$7:$C$732,"*"&amp;RIGHT($A420,3)&amp;"*",EUROSTAT_VBE_IND_2010!$D$7:$D$732,"5532*"))/1000</f>
        <v>0</v>
      </c>
      <c r="J420" s="198">
        <f>SUMIFS('IEA Bal_CH-IND'!$D$30:$D$329,'IEA Bal_CH-IND'!$A$30:$A$329,"*"&amp;RIGHT($B420,8),'IEA Bal_CH-IND'!$C$30:$C$329,'Aggregated Balance-IND_2010'!$E420)</f>
        <v>0.04199</v>
      </c>
      <c r="K420" s="17">
        <f>(SUMIFS(EUROSTAT_VBE_IND_2010!H$7:H$732,EUROSTAT_VBE_IND_2010!$B$7:$B$732,$D420,EUROSTAT_VBE_IND_2010!$C$7:$C$732,"*"&amp;RIGHT($A420,3)&amp;"*",EUROSTAT_VBE_IND_2010!$D$7:$D$732,"5532*"))/1000</f>
        <v>0</v>
      </c>
      <c r="L420" s="17">
        <f>(SUMIFS(EUROSTAT_VBE_IND_2010!I$7:I$732,EUROSTAT_VBE_IND_2010!$B$7:$B$732,$D420,EUROSTAT_VBE_IND_2010!$C$7:$C$732,"*"&amp;RIGHT($A420,3)&amp;"*",EUROSTAT_VBE_IND_2010!$D$7:$D$732,"5532*"))/1000</f>
        <v>0</v>
      </c>
      <c r="M420" s="17">
        <f>(SUMIFS(EUROSTAT_VBE_IND_2010!J$7:J$732,EUROSTAT_VBE_IND_2010!$B$7:$B$732,$D420,EUROSTAT_VBE_IND_2010!$C$7:$C$732,"*"&amp;RIGHT($A420,3)&amp;"*",EUROSTAT_VBE_IND_2010!$D$7:$D$732,"5532*"))/1000</f>
        <v>0</v>
      </c>
      <c r="N420" s="17">
        <f>(SUMIFS(EUROSTAT_VBE_IND_2010!K$7:K$732,EUROSTAT_VBE_IND_2010!$B$7:$B$732,$D420,EUROSTAT_VBE_IND_2010!$C$7:$C$732,"*"&amp;RIGHT($A420,3)&amp;"*",EUROSTAT_VBE_IND_2010!$D$7:$D$732,"5532*"))/1000</f>
        <v>0</v>
      </c>
      <c r="O420" s="17">
        <f>(SUMIFS(EUROSTAT_VBE_IND_2010!L$7:L$732,EUROSTAT_VBE_IND_2010!$B$7:$B$732,$D420,EUROSTAT_VBE_IND_2010!$C$7:$C$732,"*"&amp;RIGHT($A420,3)&amp;"*",EUROSTAT_VBE_IND_2010!$D$7:$D$732,"5532*"))/1000</f>
        <v>0</v>
      </c>
      <c r="P420" s="17">
        <f>(SUMIFS(EUROSTAT_VBE_IND_2010!M$7:M$732,EUROSTAT_VBE_IND_2010!$B$7:$B$732,$D420,EUROSTAT_VBE_IND_2010!$C$7:$C$732,"*"&amp;RIGHT($A420,3)&amp;"*",EUROSTAT_VBE_IND_2010!$D$7:$D$732,"5532*"))/1000</f>
        <v>0</v>
      </c>
      <c r="Q420" s="17">
        <f>(SUMIFS(EUROSTAT_VBE_IND_2010!N$7:N$732,EUROSTAT_VBE_IND_2010!$B$7:$B$732,$D420,EUROSTAT_VBE_IND_2010!$C$7:$C$732,"*"&amp;RIGHT($A420,3)&amp;"*",EUROSTAT_VBE_IND_2010!$D$7:$D$732,"5532*"))/1000</f>
        <v>0.004</v>
      </c>
      <c r="R420" s="17">
        <f>(SUMIFS(EUROSTAT_VBE_IND_2010!O$7:O$732,EUROSTAT_VBE_IND_2010!$B$7:$B$732,$D420,EUROSTAT_VBE_IND_2010!$C$7:$C$732,"*"&amp;RIGHT($A420,3)&amp;"*",EUROSTAT_VBE_IND_2010!$D$7:$D$732,"5532*"))/1000</f>
        <v>0</v>
      </c>
      <c r="S420" s="17">
        <f>(SUMIFS(EUROSTAT_VBE_IND_2010!P$7:P$732,EUROSTAT_VBE_IND_2010!$B$7:$B$732,$D420,EUROSTAT_VBE_IND_2010!$C$7:$C$732,"*"&amp;RIGHT($A420,3)&amp;"*",EUROSTAT_VBE_IND_2010!$D$7:$D$732,"5532*"))/1000</f>
        <v>0</v>
      </c>
      <c r="T420" s="17">
        <f>(SUMIFS(EUROSTAT_VBE_IND_2010!Q$7:Q$732,EUROSTAT_VBE_IND_2010!$B$7:$B$732,$D420,EUROSTAT_VBE_IND_2010!$C$7:$C$732,"*"&amp;RIGHT($A420,3)&amp;"*",EUROSTAT_VBE_IND_2010!$D$7:$D$732,"5532*"))/1000</f>
        <v>0</v>
      </c>
      <c r="U420" s="17">
        <f>(SUMIFS(EUROSTAT_VBE_IND_2010!R$7:R$732,EUROSTAT_VBE_IND_2010!$B$7:$B$732,$D420,EUROSTAT_VBE_IND_2010!$C$7:$C$732,"*"&amp;RIGHT($A420,3)&amp;"*",EUROSTAT_VBE_IND_2010!$D$7:$D$732,"5532*"))/1000</f>
        <v>0</v>
      </c>
      <c r="V420" s="17">
        <f>(SUMIFS(EUROSTAT_VBE_IND_2010!S$7:S$732,EUROSTAT_VBE_IND_2010!$B$7:$B$732,$D420,EUROSTAT_VBE_IND_2010!$C$7:$C$732,"*"&amp;RIGHT($A420,3)&amp;"*",EUROSTAT_VBE_IND_2010!$D$7:$D$732,"5532*"))/1000</f>
        <v>0</v>
      </c>
      <c r="W420" s="17">
        <f>(SUMIFS(EUROSTAT_VBE_IND_2010!T$7:T$732,EUROSTAT_VBE_IND_2010!$B$7:$B$732,$D420,EUROSTAT_VBE_IND_2010!$C$7:$C$732,"*"&amp;RIGHT($A420,3)&amp;"*",EUROSTAT_VBE_IND_2010!$D$7:$D$732,"5532*"))/1000</f>
        <v>0</v>
      </c>
      <c r="X420" s="17">
        <f>(SUMIFS(EUROSTAT_VBE_IND_2010!U$7:U$732,EUROSTAT_VBE_IND_2010!$B$7:$B$732,$D420,EUROSTAT_VBE_IND_2010!$C$7:$C$732,"*"&amp;RIGHT($A420,3)&amp;"*",EUROSTAT_VBE_IND_2010!$D$7:$D$732,"5532*"))/1000</f>
        <v>0.281</v>
      </c>
      <c r="Y420" s="17">
        <f>(SUMIFS(EUROSTAT_VBE_IND_2010!V$7:V$732,EUROSTAT_VBE_IND_2010!$B$7:$B$732,$D420,EUROSTAT_VBE_IND_2010!$C$7:$C$732,"*"&amp;RIGHT($A420,3)&amp;"*",EUROSTAT_VBE_IND_2010!$D$7:$D$732,"5532*"))/1000</f>
        <v>0</v>
      </c>
      <c r="Z420" s="17">
        <f>(SUMIFS(EUROSTAT_VBE_IND_2010!W$7:W$732,EUROSTAT_VBE_IND_2010!$B$7:$B$732,$D420,EUROSTAT_VBE_IND_2010!$C$7:$C$732,"*"&amp;RIGHT($A420,3)&amp;"*",EUROSTAT_VBE_IND_2010!$D$7:$D$732,"5532*"))/1000</f>
        <v>0</v>
      </c>
      <c r="AA420" s="17">
        <f>(SUMIFS(EUROSTAT_VBE_IND_2010!X$7:X$732,EUROSTAT_VBE_IND_2010!$B$7:$B$732,$D420,EUROSTAT_VBE_IND_2010!$C$7:$C$732,"*"&amp;RIGHT($A420,3)&amp;"*",EUROSTAT_VBE_IND_2010!$D$7:$D$732,"5532*"))/1000</f>
        <v>0</v>
      </c>
      <c r="AB420" s="17">
        <f>(SUMIFS(EUROSTAT_VBE_IND_2010!AA$7:AA$732,EUROSTAT_VBE_IND_2010!$B$7:$B$732,$D420,EUROSTAT_VBE_IND_2010!$C$7:$C$732,"*"&amp;RIGHT($A420,3)&amp;"*",EUROSTAT_VBE_IND_2010!$D$7:$D$732,"5532*"))/1000</f>
        <v>0</v>
      </c>
      <c r="AC420" s="17">
        <f>(SUMIFS(EUROSTAT_VBE_IND_2010!AB$7:AB$732,EUROSTAT_VBE_IND_2010!$B$7:$B$732,$D420,EUROSTAT_VBE_IND_2010!$C$7:$C$732,"*"&amp;RIGHT($A420,3)&amp;"*",EUROSTAT_VBE_IND_2010!$D$7:$D$732,"5532*"))/1000</f>
        <v>0</v>
      </c>
      <c r="AD420" s="17">
        <f>(SUMIFS(EUROSTAT_VBE_IND_2010!AC$7:AC$732,EUROSTAT_VBE_IND_2010!$B$7:$B$732,$D420,EUROSTAT_VBE_IND_2010!$C$7:$C$732,"*"&amp;RIGHT($A420,3)&amp;"*",EUROSTAT_VBE_IND_2010!$D$7:$D$732,"5532*"))/1000</f>
        <v>0</v>
      </c>
      <c r="AE420" s="17">
        <f>(SUMIFS(EUROSTAT_VBE_IND_2010!AD$7:AD$732,EUROSTAT_VBE_IND_2010!$B$7:$B$732,$D420,EUROSTAT_VBE_IND_2010!$C$7:$C$732,"*"&amp;RIGHT($A420,3)&amp;"*",EUROSTAT_VBE_IND_2010!$D$7:$D$732,"5532*"))/1000</f>
        <v>0</v>
      </c>
      <c r="AF420" s="17">
        <f>(SUMIFS(EUROSTAT_VBE_IND_2010!AE$7:AE$732,EUROSTAT_VBE_IND_2010!$B$7:$B$732,$D420,EUROSTAT_VBE_IND_2010!$C$7:$C$732,"*"&amp;RIGHT($A420,3)&amp;"*",EUROSTAT_VBE_IND_2010!$D$7:$D$732,"5532*"))/1000</f>
        <v>0</v>
      </c>
      <c r="AG420" s="17">
        <f>(SUMIFS(EUROSTAT_VBE_IND_2010!AF$7:AF$732,EUROSTAT_VBE_IND_2010!$B$7:$B$732,$D420,EUROSTAT_VBE_IND_2010!$C$7:$C$732,"*"&amp;RIGHT($A420,3)&amp;"*",EUROSTAT_VBE_IND_2010!$D$7:$D$732,"5532*"))/1000</f>
        <v>0.001</v>
      </c>
      <c r="AH420" s="17">
        <f>(SUMIFS(EUROSTAT_VBE_IND_2010!AH$7:AH$732,EUROSTAT_VBE_IND_2010!$B$7:$B$732,$D420,EUROSTAT_VBE_IND_2010!$C$7:$C$732,"*"&amp;RIGHT($A420,3)&amp;"*",EUROSTAT_VBE_IND_2010!$D$7:$D$732,"5532*"))/1000</f>
        <v>0</v>
      </c>
      <c r="AI420" s="17">
        <f>(SUMIFS(EUROSTAT_VBE_IND_2010!AI$7:AI$732,EUROSTAT_VBE_IND_2010!$B$7:$B$732,$D420,EUROSTAT_VBE_IND_2010!$C$7:$C$732,"*"&amp;RIGHT($A420,3)&amp;"*",EUROSTAT_VBE_IND_2010!$D$7:$D$732,"5532*"))/1000</f>
        <v>0</v>
      </c>
      <c r="AJ420" s="17">
        <f>(SUMIFS(EUROSTAT_VBE_IND_2010!AJ$7:AJ$732,EUROSTAT_VBE_IND_2010!$B$7:$B$732,$D420,EUROSTAT_VBE_IND_2010!$C$7:$C$732,"*"&amp;RIGHT($A420,3)&amp;"*",EUROSTAT_VBE_IND_2010!$D$7:$D$732,"5532*"))/1000</f>
        <v>0</v>
      </c>
      <c r="AK420" s="17">
        <f>(SUMIFS(EUROSTAT_VBE_IND_2010!AK$7:AK$732,EUROSTAT_VBE_IND_2010!$B$7:$B$732,$D420,EUROSTAT_VBE_IND_2010!$C$7:$C$732,"*"&amp;RIGHT($A420,3)&amp;"*",EUROSTAT_VBE_IND_2010!$D$7:$D$732,"5532*"))/1000</f>
        <v>0</v>
      </c>
      <c r="AL420" s="198">
        <f>SUMIFS('IEA Bal_AL-IND'!$D$30:$D$329,'IEA Bal_AL-IND'!$A$30:$A$329,"*"&amp;RIGHT($B420,8),'IEA Bal_AL-IND'!$C$30:$C$329,'Aggregated Balance-IND_2010'!$E420)</f>
        <v>0</v>
      </c>
      <c r="AM420" s="198">
        <f>SUMIFS('IEA Bal_BA-IND'!$D$30:$D$329,'IEA Bal_BA-IND'!$A$30:$A$329,"*"&amp;RIGHT($B420,8),'IEA Bal_BA-IND'!$C$30:$C$329,'Aggregated Balance-IND_2010'!$E420)</f>
        <v>0</v>
      </c>
      <c r="AN420" s="198">
        <f>SUMIFS('IEA Bal_KS-IND'!$D$30:$D$329,'IEA Bal_KS-IND'!$A$30:$A$329,"*"&amp;RIGHT($B420,8),'IEA Bal_KS-IND'!$C$30:$C$329,'Aggregated Balance-IND_2010'!$E420)</f>
        <v>0</v>
      </c>
      <c r="AO420" s="17">
        <f>(SUMIFS(EUROSTAT_VBE_IND_2010!Y$7:Y$732,EUROSTAT_VBE_IND_2010!$B$7:$B$732,$D420,EUROSTAT_VBE_IND_2010!$C$7:$C$732,"*"&amp;RIGHT($A420,3)&amp;"*",EUROSTAT_VBE_IND_2010!$D$7:$D$732,"5532*"))/1000</f>
        <v>0</v>
      </c>
      <c r="AP420" s="17">
        <f>(SUMIFS(EUROSTAT_VBE_IND_2010!Z$7:Z$732,EUROSTAT_VBE_IND_2010!$B$7:$B$732,$D420,EUROSTAT_VBE_IND_2010!$C$7:$C$732,"*"&amp;RIGHT($A420,3)&amp;"*",EUROSTAT_VBE_IND_2010!$D$7:$D$732,"5532*"))/1000</f>
        <v>0</v>
      </c>
      <c r="AQ420" s="17">
        <f>(SUMIFS(EUROSTAT_VBE_IND_2010!AG$7:AG$732,EUROSTAT_VBE_IND_2010!$B$7:$B$732,$D420,EUROSTAT_VBE_IND_2010!$C$7:$C$732,"*"&amp;RIGHT($A420,3)&amp;"*",EUROSTAT_VBE_IND_2010!$D$7:$D$732,"5532*"))/1000</f>
        <v>0</v>
      </c>
    </row>
    <row r="421" spans="1:43">
      <c r="A421" t="str">
        <f>LEFT(EUROSTAT_VBE_IND_2010!$C$681,8)</f>
        <v>B_101853</v>
      </c>
      <c r="B421" s="28" t="s">
        <v>307</v>
      </c>
      <c r="C421" t="s">
        <v>293</v>
      </c>
      <c r="D421" t="s">
        <v>126</v>
      </c>
      <c r="E421" t="s">
        <v>243</v>
      </c>
      <c r="F421" t="s">
        <v>263</v>
      </c>
      <c r="G421" s="17">
        <f>(SUMIFS(EUROSTAT_VBE_IND_2010!E$7:E$732,EUROSTAT_VBE_IND_2010!$B$7:$B$732,$D421,EUROSTAT_VBE_IND_2010!$C$7:$C$732,"*"&amp;RIGHT($A421,3)&amp;"*",EUROSTAT_VBE_IND_2010!$D$7:$D$732,"5550*"))/1000</f>
        <v>0</v>
      </c>
      <c r="H421" s="17">
        <f>(SUMIFS(EUROSTAT_VBE_IND_2010!F$7:F$732,EUROSTAT_VBE_IND_2010!$B$7:$B$732,$D421,EUROSTAT_VBE_IND_2010!$C$7:$C$732,"*"&amp;RIGHT($A421,3)&amp;"*",EUROSTAT_VBE_IND_2010!$D$7:$D$732,"5550*"))/1000</f>
        <v>0</v>
      </c>
      <c r="I421" s="17">
        <f>(SUMIFS(EUROSTAT_VBE_IND_2010!G$7:G$732,EUROSTAT_VBE_IND_2010!$B$7:$B$732,$D421,EUROSTAT_VBE_IND_2010!$C$7:$C$732,"*"&amp;RIGHT($A421,3)&amp;"*",EUROSTAT_VBE_IND_2010!$D$7:$D$732,"5550*"))/1000</f>
        <v>0</v>
      </c>
      <c r="J421" s="198">
        <f>SUMIFS('IEA Bal_CH-IND'!$D$30:$D$329,'IEA Bal_CH-IND'!$A$30:$A$329,"*"&amp;RIGHT($B421,8),'IEA Bal_CH-IND'!$C$30:$C$329,'Aggregated Balance-IND_2010'!$E421)</f>
        <v>0.78385</v>
      </c>
      <c r="K421" s="17">
        <f>(SUMIFS(EUROSTAT_VBE_IND_2010!H$7:H$732,EUROSTAT_VBE_IND_2010!$B$7:$B$732,$D421,EUROSTAT_VBE_IND_2010!$C$7:$C$732,"*"&amp;RIGHT($A421,3)&amp;"*",EUROSTAT_VBE_IND_2010!$D$7:$D$732,"5550*"))/1000</f>
        <v>0</v>
      </c>
      <c r="L421" s="17">
        <f>(SUMIFS(EUROSTAT_VBE_IND_2010!I$7:I$732,EUROSTAT_VBE_IND_2010!$B$7:$B$732,$D421,EUROSTAT_VBE_IND_2010!$C$7:$C$732,"*"&amp;RIGHT($A421,3)&amp;"*",EUROSTAT_VBE_IND_2010!$D$7:$D$732,"5550*"))/1000</f>
        <v>0</v>
      </c>
      <c r="M421" s="17">
        <f>(SUMIFS(EUROSTAT_VBE_IND_2010!J$7:J$732,EUROSTAT_VBE_IND_2010!$B$7:$B$732,$D421,EUROSTAT_VBE_IND_2010!$C$7:$C$732,"*"&amp;RIGHT($A421,3)&amp;"*",EUROSTAT_VBE_IND_2010!$D$7:$D$732,"5550*"))/1000</f>
        <v>0</v>
      </c>
      <c r="N421" s="17">
        <f>(SUMIFS(EUROSTAT_VBE_IND_2010!K$7:K$732,EUROSTAT_VBE_IND_2010!$B$7:$B$732,$D421,EUROSTAT_VBE_IND_2010!$C$7:$C$732,"*"&amp;RIGHT($A421,3)&amp;"*",EUROSTAT_VBE_IND_2010!$D$7:$D$732,"5550*"))/1000</f>
        <v>0</v>
      </c>
      <c r="O421" s="17">
        <f>(SUMIFS(EUROSTAT_VBE_IND_2010!L$7:L$732,EUROSTAT_VBE_IND_2010!$B$7:$B$732,$D421,EUROSTAT_VBE_IND_2010!$C$7:$C$732,"*"&amp;RIGHT($A421,3)&amp;"*",EUROSTAT_VBE_IND_2010!$D$7:$D$732,"5550*"))/1000</f>
        <v>0</v>
      </c>
      <c r="P421" s="17">
        <f>(SUMIFS(EUROSTAT_VBE_IND_2010!M$7:M$732,EUROSTAT_VBE_IND_2010!$B$7:$B$732,$D421,EUROSTAT_VBE_IND_2010!$C$7:$C$732,"*"&amp;RIGHT($A421,3)&amp;"*",EUROSTAT_VBE_IND_2010!$D$7:$D$732,"5550*"))/1000</f>
        <v>0</v>
      </c>
      <c r="Q421" s="17">
        <f>(SUMIFS(EUROSTAT_VBE_IND_2010!N$7:N$732,EUROSTAT_VBE_IND_2010!$B$7:$B$732,$D421,EUROSTAT_VBE_IND_2010!$C$7:$C$732,"*"&amp;RIGHT($A421,3)&amp;"*",EUROSTAT_VBE_IND_2010!$D$7:$D$732,"5550*"))/1000</f>
        <v>0</v>
      </c>
      <c r="R421" s="17">
        <f>(SUMIFS(EUROSTAT_VBE_IND_2010!O$7:O$732,EUROSTAT_VBE_IND_2010!$B$7:$B$732,$D421,EUROSTAT_VBE_IND_2010!$C$7:$C$732,"*"&amp;RIGHT($A421,3)&amp;"*",EUROSTAT_VBE_IND_2010!$D$7:$D$732,"5550*"))/1000</f>
        <v>0</v>
      </c>
      <c r="S421" s="17">
        <f>(SUMIFS(EUROSTAT_VBE_IND_2010!P$7:P$732,EUROSTAT_VBE_IND_2010!$B$7:$B$732,$D421,EUROSTAT_VBE_IND_2010!$C$7:$C$732,"*"&amp;RIGHT($A421,3)&amp;"*",EUROSTAT_VBE_IND_2010!$D$7:$D$732,"5550*"))/1000</f>
        <v>0</v>
      </c>
      <c r="T421" s="17">
        <f>(SUMIFS(EUROSTAT_VBE_IND_2010!Q$7:Q$732,EUROSTAT_VBE_IND_2010!$B$7:$B$732,$D421,EUROSTAT_VBE_IND_2010!$C$7:$C$732,"*"&amp;RIGHT($A421,3)&amp;"*",EUROSTAT_VBE_IND_2010!$D$7:$D$732,"5550*"))/1000</f>
        <v>0</v>
      </c>
      <c r="U421" s="17">
        <f>(SUMIFS(EUROSTAT_VBE_IND_2010!R$7:R$732,EUROSTAT_VBE_IND_2010!$B$7:$B$732,$D421,EUROSTAT_VBE_IND_2010!$C$7:$C$732,"*"&amp;RIGHT($A421,3)&amp;"*",EUROSTAT_VBE_IND_2010!$D$7:$D$732,"5550*"))/1000</f>
        <v>0</v>
      </c>
      <c r="V421" s="17">
        <f>(SUMIFS(EUROSTAT_VBE_IND_2010!S$7:S$732,EUROSTAT_VBE_IND_2010!$B$7:$B$732,$D421,EUROSTAT_VBE_IND_2010!$C$7:$C$732,"*"&amp;RIGHT($A421,3)&amp;"*",EUROSTAT_VBE_IND_2010!$D$7:$D$732,"5550*"))/1000</f>
        <v>0</v>
      </c>
      <c r="W421" s="17">
        <f>(SUMIFS(EUROSTAT_VBE_IND_2010!T$7:T$732,EUROSTAT_VBE_IND_2010!$B$7:$B$732,$D421,EUROSTAT_VBE_IND_2010!$C$7:$C$732,"*"&amp;RIGHT($A421,3)&amp;"*",EUROSTAT_VBE_IND_2010!$D$7:$D$732,"5550*"))/1000</f>
        <v>0.722</v>
      </c>
      <c r="X421" s="17">
        <f>(SUMIFS(EUROSTAT_VBE_IND_2010!U$7:U$732,EUROSTAT_VBE_IND_2010!$B$7:$B$732,$D421,EUROSTAT_VBE_IND_2010!$C$7:$C$732,"*"&amp;RIGHT($A421,3)&amp;"*",EUROSTAT_VBE_IND_2010!$D$7:$D$732,"5550*"))/1000</f>
        <v>0.107</v>
      </c>
      <c r="Y421" s="17">
        <f>(SUMIFS(EUROSTAT_VBE_IND_2010!V$7:V$732,EUROSTAT_VBE_IND_2010!$B$7:$B$732,$D421,EUROSTAT_VBE_IND_2010!$C$7:$C$732,"*"&amp;RIGHT($A421,3)&amp;"*",EUROSTAT_VBE_IND_2010!$D$7:$D$732,"5550*"))/1000</f>
        <v>0</v>
      </c>
      <c r="Z421" s="17">
        <f>(SUMIFS(EUROSTAT_VBE_IND_2010!W$7:W$732,EUROSTAT_VBE_IND_2010!$B$7:$B$732,$D421,EUROSTAT_VBE_IND_2010!$C$7:$C$732,"*"&amp;RIGHT($A421,3)&amp;"*",EUROSTAT_VBE_IND_2010!$D$7:$D$732,"5550*"))/1000</f>
        <v>0</v>
      </c>
      <c r="AA421" s="17">
        <f>(SUMIFS(EUROSTAT_VBE_IND_2010!X$7:X$732,EUROSTAT_VBE_IND_2010!$B$7:$B$732,$D421,EUROSTAT_VBE_IND_2010!$C$7:$C$732,"*"&amp;RIGHT($A421,3)&amp;"*",EUROSTAT_VBE_IND_2010!$D$7:$D$732,"5550*"))/1000</f>
        <v>0</v>
      </c>
      <c r="AB421" s="17">
        <f>(SUMIFS(EUROSTAT_VBE_IND_2010!AA$7:AA$732,EUROSTAT_VBE_IND_2010!$B$7:$B$732,$D421,EUROSTAT_VBE_IND_2010!$C$7:$C$732,"*"&amp;RIGHT($A421,3)&amp;"*",EUROSTAT_VBE_IND_2010!$D$7:$D$732,"5550*"))/1000</f>
        <v>0</v>
      </c>
      <c r="AC421" s="17">
        <f>(SUMIFS(EUROSTAT_VBE_IND_2010!AB$7:AB$732,EUROSTAT_VBE_IND_2010!$B$7:$B$732,$D421,EUROSTAT_VBE_IND_2010!$C$7:$C$732,"*"&amp;RIGHT($A421,3)&amp;"*",EUROSTAT_VBE_IND_2010!$D$7:$D$732,"5550*"))/1000</f>
        <v>0</v>
      </c>
      <c r="AD421" s="17">
        <f>(SUMIFS(EUROSTAT_VBE_IND_2010!AC$7:AC$732,EUROSTAT_VBE_IND_2010!$B$7:$B$732,$D421,EUROSTAT_VBE_IND_2010!$C$7:$C$732,"*"&amp;RIGHT($A421,3)&amp;"*",EUROSTAT_VBE_IND_2010!$D$7:$D$732,"5550*"))/1000</f>
        <v>0</v>
      </c>
      <c r="AE421" s="17">
        <f>(SUMIFS(EUROSTAT_VBE_IND_2010!AD$7:AD$732,EUROSTAT_VBE_IND_2010!$B$7:$B$732,$D421,EUROSTAT_VBE_IND_2010!$C$7:$C$732,"*"&amp;RIGHT($A421,3)&amp;"*",EUROSTAT_VBE_IND_2010!$D$7:$D$732,"5550*"))/1000</f>
        <v>0</v>
      </c>
      <c r="AF421" s="17">
        <f>(SUMIFS(EUROSTAT_VBE_IND_2010!AE$7:AE$732,EUROSTAT_VBE_IND_2010!$B$7:$B$732,$D421,EUROSTAT_VBE_IND_2010!$C$7:$C$732,"*"&amp;RIGHT($A421,3)&amp;"*",EUROSTAT_VBE_IND_2010!$D$7:$D$732,"5550*"))/1000</f>
        <v>0</v>
      </c>
      <c r="AG421" s="17">
        <f>(SUMIFS(EUROSTAT_VBE_IND_2010!AF$7:AF$732,EUROSTAT_VBE_IND_2010!$B$7:$B$732,$D421,EUROSTAT_VBE_IND_2010!$C$7:$C$732,"*"&amp;RIGHT($A421,3)&amp;"*",EUROSTAT_VBE_IND_2010!$D$7:$D$732,"5550*"))/1000</f>
        <v>0</v>
      </c>
      <c r="AH421" s="17">
        <f>(SUMIFS(EUROSTAT_VBE_IND_2010!AH$7:AH$732,EUROSTAT_VBE_IND_2010!$B$7:$B$732,$D421,EUROSTAT_VBE_IND_2010!$C$7:$C$732,"*"&amp;RIGHT($A421,3)&amp;"*",EUROSTAT_VBE_IND_2010!$D$7:$D$732,"5550*"))/1000</f>
        <v>0</v>
      </c>
      <c r="AI421" s="17">
        <f>(SUMIFS(EUROSTAT_VBE_IND_2010!AI$7:AI$732,EUROSTAT_VBE_IND_2010!$B$7:$B$732,$D421,EUROSTAT_VBE_IND_2010!$C$7:$C$732,"*"&amp;RIGHT($A421,3)&amp;"*",EUROSTAT_VBE_IND_2010!$D$7:$D$732,"5550*"))/1000</f>
        <v>0</v>
      </c>
      <c r="AJ421" s="17">
        <f>(SUMIFS(EUROSTAT_VBE_IND_2010!AJ$7:AJ$732,EUROSTAT_VBE_IND_2010!$B$7:$B$732,$D421,EUROSTAT_VBE_IND_2010!$C$7:$C$732,"*"&amp;RIGHT($A421,3)&amp;"*",EUROSTAT_VBE_IND_2010!$D$7:$D$732,"5550*"))/1000</f>
        <v>0</v>
      </c>
      <c r="AK421" s="17">
        <f>(SUMIFS(EUROSTAT_VBE_IND_2010!AK$7:AK$732,EUROSTAT_VBE_IND_2010!$B$7:$B$732,$D421,EUROSTAT_VBE_IND_2010!$C$7:$C$732,"*"&amp;RIGHT($A421,3)&amp;"*",EUROSTAT_VBE_IND_2010!$D$7:$D$732,"5550*"))/1000</f>
        <v>0</v>
      </c>
      <c r="AL421" s="198">
        <f>SUMIFS('IEA Bal_AL-IND'!$D$30:$D$329,'IEA Bal_AL-IND'!$A$30:$A$329,"*"&amp;RIGHT($B421,8),'IEA Bal_AL-IND'!$C$30:$C$329,'Aggregated Balance-IND_2010'!$E421)</f>
        <v>0</v>
      </c>
      <c r="AM421" s="198">
        <f>SUMIFS('IEA Bal_BA-IND'!$D$30:$D$329,'IEA Bal_BA-IND'!$A$30:$A$329,"*"&amp;RIGHT($B421,8),'IEA Bal_BA-IND'!$C$30:$C$329,'Aggregated Balance-IND_2010'!$E421)</f>
        <v>0</v>
      </c>
      <c r="AN421" s="198">
        <f>SUMIFS('IEA Bal_KS-IND'!$D$30:$D$329,'IEA Bal_KS-IND'!$A$30:$A$329,"*"&amp;RIGHT($B421,8),'IEA Bal_KS-IND'!$C$30:$C$329,'Aggregated Balance-IND_2010'!$E421)</f>
        <v>0</v>
      </c>
      <c r="AO421" s="17">
        <f>(SUMIFS(EUROSTAT_VBE_IND_2010!Y$7:Y$732,EUROSTAT_VBE_IND_2010!$B$7:$B$732,$D421,EUROSTAT_VBE_IND_2010!$C$7:$C$732,"*"&amp;RIGHT($A421,3)&amp;"*",EUROSTAT_VBE_IND_2010!$D$7:$D$732,"5550*"))/1000</f>
        <v>0</v>
      </c>
      <c r="AP421" s="17">
        <f>(SUMIFS(EUROSTAT_VBE_IND_2010!Z$7:Z$732,EUROSTAT_VBE_IND_2010!$B$7:$B$732,$D421,EUROSTAT_VBE_IND_2010!$C$7:$C$732,"*"&amp;RIGHT($A421,3)&amp;"*",EUROSTAT_VBE_IND_2010!$D$7:$D$732,"5550*"))/1000</f>
        <v>0</v>
      </c>
      <c r="AQ421" s="17">
        <f>(SUMIFS(EUROSTAT_VBE_IND_2010!AG$7:AG$732,EUROSTAT_VBE_IND_2010!$B$7:$B$732,$D421,EUROSTAT_VBE_IND_2010!$C$7:$C$732,"*"&amp;RIGHT($A421,3)&amp;"*",EUROSTAT_VBE_IND_2010!$D$7:$D$732,"5550*"))/1000</f>
        <v>0</v>
      </c>
    </row>
    <row r="422" spans="1:43">
      <c r="A422" t="str">
        <f>LEFT(EUROSTAT_VBE_IND_2010!$C$681,8)</f>
        <v>B_101853</v>
      </c>
      <c r="B422" s="28" t="s">
        <v>307</v>
      </c>
      <c r="C422" t="s">
        <v>293</v>
      </c>
      <c r="D422" t="s">
        <v>126</v>
      </c>
      <c r="E422" t="s">
        <v>244</v>
      </c>
      <c r="F422" t="s">
        <v>264</v>
      </c>
      <c r="G422" s="17">
        <f>(SUMIFS(EUROSTAT_VBE_IND_2010!E$7:E$732,EUROSTAT_VBE_IND_2010!$B$7:$B$732,$D422,EUROSTAT_VBE_IND_2010!$C$7:$C$732,"*"&amp;RIGHT($A422,3)&amp;"*",EUROSTAT_VBE_IND_2010!$D$7:$D$732,"554*"))/1000-(SUMIFS(EUROSTAT_VBE_IND_2010!E$7:E$732,EUROSTAT_VBE_IND_2010!$B$7:$B$732,$D422,EUROSTAT_VBE_IND_2010!$C$7:$C$732,"*"&amp;RIGHT($A422,3)&amp;"*",EUROSTAT_VBE_IND_2010!$D$7:$D$732,"5543*"))/1000-(SUMIFS(EUROSTAT_VBE_IND_2010!E$7:E$732,EUROSTAT_VBE_IND_2010!$B$7:$B$732,$D422,EUROSTAT_VBE_IND_2010!$C$7:$C$732,"*"&amp;RIGHT($A422,3)&amp;"*",EUROSTAT_VBE_IND_2010!$D$7:$D$732,"5544*"))/1000</f>
        <v>1.722</v>
      </c>
      <c r="H422" s="17">
        <f>(SUMIFS(EUROSTAT_VBE_IND_2010!F$7:F$732,EUROSTAT_VBE_IND_2010!$B$7:$B$732,$D422,EUROSTAT_VBE_IND_2010!$C$7:$C$732,"*"&amp;RIGHT($A422,3)&amp;"*",EUROSTAT_VBE_IND_2010!$D$7:$D$732,"554*"))/1000-(SUMIFS(EUROSTAT_VBE_IND_2010!F$7:F$732,EUROSTAT_VBE_IND_2010!$B$7:$B$732,$D422,EUROSTAT_VBE_IND_2010!$C$7:$C$732,"*"&amp;RIGHT($A422,3)&amp;"*",EUROSTAT_VBE_IND_2010!$D$7:$D$732,"5543*"))/1000-(SUMIFS(EUROSTAT_VBE_IND_2010!F$7:F$732,EUROSTAT_VBE_IND_2010!$B$7:$B$732,$D422,EUROSTAT_VBE_IND_2010!$C$7:$C$732,"*"&amp;RIGHT($A422,3)&amp;"*",EUROSTAT_VBE_IND_2010!$D$7:$D$732,"5544*"))/1000</f>
        <v>0</v>
      </c>
      <c r="I422" s="17">
        <f>(SUMIFS(EUROSTAT_VBE_IND_2010!G$7:G$732,EUROSTAT_VBE_IND_2010!$B$7:$B$732,$D422,EUROSTAT_VBE_IND_2010!$C$7:$C$732,"*"&amp;RIGHT($A422,3)&amp;"*",EUROSTAT_VBE_IND_2010!$D$7:$D$732,"554*"))/1000-(SUMIFS(EUROSTAT_VBE_IND_2010!G$7:G$732,EUROSTAT_VBE_IND_2010!$B$7:$B$732,$D422,EUROSTAT_VBE_IND_2010!$C$7:$C$732,"*"&amp;RIGHT($A422,3)&amp;"*",EUROSTAT_VBE_IND_2010!$D$7:$D$732,"5543*"))/1000-(SUMIFS(EUROSTAT_VBE_IND_2010!G$7:G$732,EUROSTAT_VBE_IND_2010!$B$7:$B$732,$D422,EUROSTAT_VBE_IND_2010!$C$7:$C$732,"*"&amp;RIGHT($A422,3)&amp;"*",EUROSTAT_VBE_IND_2010!$D$7:$D$732,"5544*"))/1000</f>
        <v>0.063</v>
      </c>
      <c r="J422" s="198">
        <f>SUMIFS('IEA Bal_CH-IND'!$D$30:$D$329,'IEA Bal_CH-IND'!$A$30:$A$329,"*"&amp;RIGHT($B422,8),'IEA Bal_CH-IND'!$C$30:$C$329,'Aggregated Balance-IND_2010'!$E422)</f>
        <v>5.07005</v>
      </c>
      <c r="K422" s="17">
        <f>(SUMIFS(EUROSTAT_VBE_IND_2010!H$7:H$732,EUROSTAT_VBE_IND_2010!$B$7:$B$732,$D422,EUROSTAT_VBE_IND_2010!$C$7:$C$732,"*"&amp;RIGHT($A422,3)&amp;"*",EUROSTAT_VBE_IND_2010!$D$7:$D$732,"554*"))/1000-(SUMIFS(EUROSTAT_VBE_IND_2010!H$7:H$732,EUROSTAT_VBE_IND_2010!$B$7:$B$732,$D422,EUROSTAT_VBE_IND_2010!$C$7:$C$732,"*"&amp;RIGHT($A422,3)&amp;"*",EUROSTAT_VBE_IND_2010!$D$7:$D$732,"5543*"))/1000-(SUMIFS(EUROSTAT_VBE_IND_2010!H$7:H$732,EUROSTAT_VBE_IND_2010!$B$7:$B$732,$D422,EUROSTAT_VBE_IND_2010!$C$7:$C$732,"*"&amp;RIGHT($A422,3)&amp;"*",EUROSTAT_VBE_IND_2010!$D$7:$D$732,"5544*"))/1000</f>
        <v>0</v>
      </c>
      <c r="L422" s="17">
        <f>(SUMIFS(EUROSTAT_VBE_IND_2010!I$7:I$732,EUROSTAT_VBE_IND_2010!$B$7:$B$732,$D422,EUROSTAT_VBE_IND_2010!$C$7:$C$732,"*"&amp;RIGHT($A422,3)&amp;"*",EUROSTAT_VBE_IND_2010!$D$7:$D$732,"554*"))/1000-(SUMIFS(EUROSTAT_VBE_IND_2010!I$7:I$732,EUROSTAT_VBE_IND_2010!$B$7:$B$732,$D422,EUROSTAT_VBE_IND_2010!$C$7:$C$732,"*"&amp;RIGHT($A422,3)&amp;"*",EUROSTAT_VBE_IND_2010!$D$7:$D$732,"5543*"))/1000-(SUMIFS(EUROSTAT_VBE_IND_2010!I$7:I$732,EUROSTAT_VBE_IND_2010!$B$7:$B$732,$D422,EUROSTAT_VBE_IND_2010!$C$7:$C$732,"*"&amp;RIGHT($A422,3)&amp;"*",EUROSTAT_VBE_IND_2010!$D$7:$D$732,"5544*"))/1000</f>
        <v>0.312</v>
      </c>
      <c r="M422" s="17">
        <f>(SUMIFS(EUROSTAT_VBE_IND_2010!J$7:J$732,EUROSTAT_VBE_IND_2010!$B$7:$B$732,$D422,EUROSTAT_VBE_IND_2010!$C$7:$C$732,"*"&amp;RIGHT($A422,3)&amp;"*",EUROSTAT_VBE_IND_2010!$D$7:$D$732,"554*"))/1000-(SUMIFS(EUROSTAT_VBE_IND_2010!J$7:J$732,EUROSTAT_VBE_IND_2010!$B$7:$B$732,$D422,EUROSTAT_VBE_IND_2010!$C$7:$C$732,"*"&amp;RIGHT($A422,3)&amp;"*",EUROSTAT_VBE_IND_2010!$D$7:$D$732,"5543*"))/1000-(SUMIFS(EUROSTAT_VBE_IND_2010!J$7:J$732,EUROSTAT_VBE_IND_2010!$B$7:$B$732,$D422,EUROSTAT_VBE_IND_2010!$C$7:$C$732,"*"&amp;RIGHT($A422,3)&amp;"*",EUROSTAT_VBE_IND_2010!$D$7:$D$732,"5544*"))/1000</f>
        <v>4.077</v>
      </c>
      <c r="N422" s="17">
        <f>(SUMIFS(EUROSTAT_VBE_IND_2010!K$7:K$732,EUROSTAT_VBE_IND_2010!$B$7:$B$732,$D422,EUROSTAT_VBE_IND_2010!$C$7:$C$732,"*"&amp;RIGHT($A422,3)&amp;"*",EUROSTAT_VBE_IND_2010!$D$7:$D$732,"554*"))/1000-(SUMIFS(EUROSTAT_VBE_IND_2010!K$7:K$732,EUROSTAT_VBE_IND_2010!$B$7:$B$732,$D422,EUROSTAT_VBE_IND_2010!$C$7:$C$732,"*"&amp;RIGHT($A422,3)&amp;"*",EUROSTAT_VBE_IND_2010!$D$7:$D$732,"5543*"))/1000-(SUMIFS(EUROSTAT_VBE_IND_2010!K$7:K$732,EUROSTAT_VBE_IND_2010!$B$7:$B$732,$D422,EUROSTAT_VBE_IND_2010!$C$7:$C$732,"*"&amp;RIGHT($A422,3)&amp;"*",EUROSTAT_VBE_IND_2010!$D$7:$D$732,"5544*"))/1000</f>
        <v>0.753</v>
      </c>
      <c r="O422" s="17">
        <f>(SUMIFS(EUROSTAT_VBE_IND_2010!L$7:L$732,EUROSTAT_VBE_IND_2010!$B$7:$B$732,$D422,EUROSTAT_VBE_IND_2010!$C$7:$C$732,"*"&amp;RIGHT($A422,3)&amp;"*",EUROSTAT_VBE_IND_2010!$D$7:$D$732,"554*"))/1000-(SUMIFS(EUROSTAT_VBE_IND_2010!L$7:L$732,EUROSTAT_VBE_IND_2010!$B$7:$B$732,$D422,EUROSTAT_VBE_IND_2010!$C$7:$C$732,"*"&amp;RIGHT($A422,3)&amp;"*",EUROSTAT_VBE_IND_2010!$D$7:$D$732,"5543*"))/1000-(SUMIFS(EUROSTAT_VBE_IND_2010!L$7:L$732,EUROSTAT_VBE_IND_2010!$B$7:$B$732,$D422,EUROSTAT_VBE_IND_2010!$C$7:$C$732,"*"&amp;RIGHT($A422,3)&amp;"*",EUROSTAT_VBE_IND_2010!$D$7:$D$732,"5544*"))/1000</f>
        <v>0.81</v>
      </c>
      <c r="P422" s="17">
        <f>(SUMIFS(EUROSTAT_VBE_IND_2010!M$7:M$732,EUROSTAT_VBE_IND_2010!$B$7:$B$732,$D422,EUROSTAT_VBE_IND_2010!$C$7:$C$732,"*"&amp;RIGHT($A422,3)&amp;"*",EUROSTAT_VBE_IND_2010!$D$7:$D$732,"554*"))/1000-(SUMIFS(EUROSTAT_VBE_IND_2010!M$7:M$732,EUROSTAT_VBE_IND_2010!$B$7:$B$732,$D422,EUROSTAT_VBE_IND_2010!$C$7:$C$732,"*"&amp;RIGHT($A422,3)&amp;"*",EUROSTAT_VBE_IND_2010!$D$7:$D$732,"5543*"))/1000-(SUMIFS(EUROSTAT_VBE_IND_2010!M$7:M$732,EUROSTAT_VBE_IND_2010!$B$7:$B$732,$D422,EUROSTAT_VBE_IND_2010!$C$7:$C$732,"*"&amp;RIGHT($A422,3)&amp;"*",EUROSTAT_VBE_IND_2010!$D$7:$D$732,"5544*"))/1000</f>
        <v>0</v>
      </c>
      <c r="Q422" s="17">
        <f>(SUMIFS(EUROSTAT_VBE_IND_2010!N$7:N$732,EUROSTAT_VBE_IND_2010!$B$7:$B$732,$D422,EUROSTAT_VBE_IND_2010!$C$7:$C$732,"*"&amp;RIGHT($A422,3)&amp;"*",EUROSTAT_VBE_IND_2010!$D$7:$D$732,"554*"))/1000-(SUMIFS(EUROSTAT_VBE_IND_2010!N$7:N$732,EUROSTAT_VBE_IND_2010!$B$7:$B$732,$D422,EUROSTAT_VBE_IND_2010!$C$7:$C$732,"*"&amp;RIGHT($A422,3)&amp;"*",EUROSTAT_VBE_IND_2010!$D$7:$D$732,"5543*"))/1000-(SUMIFS(EUROSTAT_VBE_IND_2010!N$7:N$732,EUROSTAT_VBE_IND_2010!$B$7:$B$732,$D422,EUROSTAT_VBE_IND_2010!$C$7:$C$732,"*"&amp;RIGHT($A422,3)&amp;"*",EUROSTAT_VBE_IND_2010!$D$7:$D$732,"5544*"))/1000</f>
        <v>2.445</v>
      </c>
      <c r="R422" s="17">
        <f>(SUMIFS(EUROSTAT_VBE_IND_2010!O$7:O$732,EUROSTAT_VBE_IND_2010!$B$7:$B$732,$D422,EUROSTAT_VBE_IND_2010!$C$7:$C$732,"*"&amp;RIGHT($A422,3)&amp;"*",EUROSTAT_VBE_IND_2010!$D$7:$D$732,"554*"))/1000-(SUMIFS(EUROSTAT_VBE_IND_2010!O$7:O$732,EUROSTAT_VBE_IND_2010!$B$7:$B$732,$D422,EUROSTAT_VBE_IND_2010!$C$7:$C$732,"*"&amp;RIGHT($A422,3)&amp;"*",EUROSTAT_VBE_IND_2010!$D$7:$D$732,"5543*"))/1000-(SUMIFS(EUROSTAT_VBE_IND_2010!O$7:O$732,EUROSTAT_VBE_IND_2010!$B$7:$B$732,$D422,EUROSTAT_VBE_IND_2010!$C$7:$C$732,"*"&amp;RIGHT($A422,3)&amp;"*",EUROSTAT_VBE_IND_2010!$D$7:$D$732,"5544*"))/1000</f>
        <v>0.0740000000000001</v>
      </c>
      <c r="S422" s="17">
        <f>(SUMIFS(EUROSTAT_VBE_IND_2010!P$7:P$732,EUROSTAT_VBE_IND_2010!$B$7:$B$732,$D422,EUROSTAT_VBE_IND_2010!$C$7:$C$732,"*"&amp;RIGHT($A422,3)&amp;"*",EUROSTAT_VBE_IND_2010!$D$7:$D$732,"554*"))/1000-(SUMIFS(EUROSTAT_VBE_IND_2010!P$7:P$732,EUROSTAT_VBE_IND_2010!$B$7:$B$732,$D422,EUROSTAT_VBE_IND_2010!$C$7:$C$732,"*"&amp;RIGHT($A422,3)&amp;"*",EUROSTAT_VBE_IND_2010!$D$7:$D$732,"5543*"))/1000-(SUMIFS(EUROSTAT_VBE_IND_2010!P$7:P$732,EUROSTAT_VBE_IND_2010!$B$7:$B$732,$D422,EUROSTAT_VBE_IND_2010!$C$7:$C$732,"*"&amp;RIGHT($A422,3)&amp;"*",EUROSTAT_VBE_IND_2010!$D$7:$D$732,"5544*"))/1000</f>
        <v>0</v>
      </c>
      <c r="T422" s="17">
        <f>(SUMIFS(EUROSTAT_VBE_IND_2010!Q$7:Q$732,EUROSTAT_VBE_IND_2010!$B$7:$B$732,$D422,EUROSTAT_VBE_IND_2010!$C$7:$C$732,"*"&amp;RIGHT($A422,3)&amp;"*",EUROSTAT_VBE_IND_2010!$D$7:$D$732,"554*"))/1000-(SUMIFS(EUROSTAT_VBE_IND_2010!Q$7:Q$732,EUROSTAT_VBE_IND_2010!$B$7:$B$732,$D422,EUROSTAT_VBE_IND_2010!$C$7:$C$732,"*"&amp;RIGHT($A422,3)&amp;"*",EUROSTAT_VBE_IND_2010!$D$7:$D$732,"5543*"))/1000-(SUMIFS(EUROSTAT_VBE_IND_2010!Q$7:Q$732,EUROSTAT_VBE_IND_2010!$B$7:$B$732,$D422,EUROSTAT_VBE_IND_2010!$C$7:$C$732,"*"&amp;RIGHT($A422,3)&amp;"*",EUROSTAT_VBE_IND_2010!$D$7:$D$732,"5544*"))/1000</f>
        <v>1.405</v>
      </c>
      <c r="U422" s="17">
        <f>(SUMIFS(EUROSTAT_VBE_IND_2010!R$7:R$732,EUROSTAT_VBE_IND_2010!$B$7:$B$732,$D422,EUROSTAT_VBE_IND_2010!$C$7:$C$732,"*"&amp;RIGHT($A422,3)&amp;"*",EUROSTAT_VBE_IND_2010!$D$7:$D$732,"554*"))/1000-(SUMIFS(EUROSTAT_VBE_IND_2010!R$7:R$732,EUROSTAT_VBE_IND_2010!$B$7:$B$732,$D422,EUROSTAT_VBE_IND_2010!$C$7:$C$732,"*"&amp;RIGHT($A422,3)&amp;"*",EUROSTAT_VBE_IND_2010!$D$7:$D$732,"5543*"))/1000-(SUMIFS(EUROSTAT_VBE_IND_2010!R$7:R$732,EUROSTAT_VBE_IND_2010!$B$7:$B$732,$D422,EUROSTAT_VBE_IND_2010!$C$7:$C$732,"*"&amp;RIGHT($A422,3)&amp;"*",EUROSTAT_VBE_IND_2010!$D$7:$D$732,"5544*"))/1000</f>
        <v>0.091</v>
      </c>
      <c r="V422" s="17">
        <f>(SUMIFS(EUROSTAT_VBE_IND_2010!S$7:S$732,EUROSTAT_VBE_IND_2010!$B$7:$B$732,$D422,EUROSTAT_VBE_IND_2010!$C$7:$C$732,"*"&amp;RIGHT($A422,3)&amp;"*",EUROSTAT_VBE_IND_2010!$D$7:$D$732,"554*"))/1000-(SUMIFS(EUROSTAT_VBE_IND_2010!S$7:S$732,EUROSTAT_VBE_IND_2010!$B$7:$B$732,$D422,EUROSTAT_VBE_IND_2010!$C$7:$C$732,"*"&amp;RIGHT($A422,3)&amp;"*",EUROSTAT_VBE_IND_2010!$D$7:$D$732,"5543*"))/1000-(SUMIFS(EUROSTAT_VBE_IND_2010!S$7:S$732,EUROSTAT_VBE_IND_2010!$B$7:$B$732,$D422,EUROSTAT_VBE_IND_2010!$C$7:$C$732,"*"&amp;RIGHT($A422,3)&amp;"*",EUROSTAT_VBE_IND_2010!$D$7:$D$732,"5544*"))/1000</f>
        <v>0</v>
      </c>
      <c r="W422" s="17">
        <f>(SUMIFS(EUROSTAT_VBE_IND_2010!T$7:T$732,EUROSTAT_VBE_IND_2010!$B$7:$B$732,$D422,EUROSTAT_VBE_IND_2010!$C$7:$C$732,"*"&amp;RIGHT($A422,3)&amp;"*",EUROSTAT_VBE_IND_2010!$D$7:$D$732,"554*"))/1000-(SUMIFS(EUROSTAT_VBE_IND_2010!T$7:T$732,EUROSTAT_VBE_IND_2010!$B$7:$B$732,$D422,EUROSTAT_VBE_IND_2010!$C$7:$C$732,"*"&amp;RIGHT($A422,3)&amp;"*",EUROSTAT_VBE_IND_2010!$D$7:$D$732,"5543*"))/1000-(SUMIFS(EUROSTAT_VBE_IND_2010!T$7:T$732,EUROSTAT_VBE_IND_2010!$B$7:$B$732,$D422,EUROSTAT_VBE_IND_2010!$C$7:$C$732,"*"&amp;RIGHT($A422,3)&amp;"*",EUROSTAT_VBE_IND_2010!$D$7:$D$732,"5544*"))/1000</f>
        <v>0</v>
      </c>
      <c r="X422" s="17">
        <f>(SUMIFS(EUROSTAT_VBE_IND_2010!U$7:U$732,EUROSTAT_VBE_IND_2010!$B$7:$B$732,$D422,EUROSTAT_VBE_IND_2010!$C$7:$C$732,"*"&amp;RIGHT($A422,3)&amp;"*",EUROSTAT_VBE_IND_2010!$D$7:$D$732,"554*"))/1000-(SUMIFS(EUROSTAT_VBE_IND_2010!U$7:U$732,EUROSTAT_VBE_IND_2010!$B$7:$B$732,$D422,EUROSTAT_VBE_IND_2010!$C$7:$C$732,"*"&amp;RIGHT($A422,3)&amp;"*",EUROSTAT_VBE_IND_2010!$D$7:$D$732,"5543*"))/1000-(SUMIFS(EUROSTAT_VBE_IND_2010!U$7:U$732,EUROSTAT_VBE_IND_2010!$B$7:$B$732,$D422,EUROSTAT_VBE_IND_2010!$C$7:$C$732,"*"&amp;RIGHT($A422,3)&amp;"*",EUROSTAT_VBE_IND_2010!$D$7:$D$732,"5544*"))/1000</f>
        <v>0.128</v>
      </c>
      <c r="Y422" s="17">
        <f>(SUMIFS(EUROSTAT_VBE_IND_2010!V$7:V$732,EUROSTAT_VBE_IND_2010!$B$7:$B$732,$D422,EUROSTAT_VBE_IND_2010!$C$7:$C$732,"*"&amp;RIGHT($A422,3)&amp;"*",EUROSTAT_VBE_IND_2010!$D$7:$D$732,"554*"))/1000-(SUMIFS(EUROSTAT_VBE_IND_2010!V$7:V$732,EUROSTAT_VBE_IND_2010!$B$7:$B$732,$D422,EUROSTAT_VBE_IND_2010!$C$7:$C$732,"*"&amp;RIGHT($A422,3)&amp;"*",EUROSTAT_VBE_IND_2010!$D$7:$D$732,"5543*"))/1000-(SUMIFS(EUROSTAT_VBE_IND_2010!V$7:V$732,EUROSTAT_VBE_IND_2010!$B$7:$B$732,$D422,EUROSTAT_VBE_IND_2010!$C$7:$C$732,"*"&amp;RIGHT($A422,3)&amp;"*",EUROSTAT_VBE_IND_2010!$D$7:$D$732,"5544*"))/1000</f>
        <v>0.389</v>
      </c>
      <c r="Z422" s="17">
        <f>(SUMIFS(EUROSTAT_VBE_IND_2010!W$7:W$732,EUROSTAT_VBE_IND_2010!$B$7:$B$732,$D422,EUROSTAT_VBE_IND_2010!$C$7:$C$732,"*"&amp;RIGHT($A422,3)&amp;"*",EUROSTAT_VBE_IND_2010!$D$7:$D$732,"554*"))/1000-(SUMIFS(EUROSTAT_VBE_IND_2010!W$7:W$732,EUROSTAT_VBE_IND_2010!$B$7:$B$732,$D422,EUROSTAT_VBE_IND_2010!$C$7:$C$732,"*"&amp;RIGHT($A422,3)&amp;"*",EUROSTAT_VBE_IND_2010!$D$7:$D$732,"5543*"))/1000-(SUMIFS(EUROSTAT_VBE_IND_2010!W$7:W$732,EUROSTAT_VBE_IND_2010!$B$7:$B$732,$D422,EUROSTAT_VBE_IND_2010!$C$7:$C$732,"*"&amp;RIGHT($A422,3)&amp;"*",EUROSTAT_VBE_IND_2010!$D$7:$D$732,"5544*"))/1000</f>
        <v>0</v>
      </c>
      <c r="AA422" s="17">
        <f>(SUMIFS(EUROSTAT_VBE_IND_2010!X$7:X$732,EUROSTAT_VBE_IND_2010!$B$7:$B$732,$D422,EUROSTAT_VBE_IND_2010!$C$7:$C$732,"*"&amp;RIGHT($A422,3)&amp;"*",EUROSTAT_VBE_IND_2010!$D$7:$D$732,"554*"))/1000-(SUMIFS(EUROSTAT_VBE_IND_2010!X$7:X$732,EUROSTAT_VBE_IND_2010!$B$7:$B$732,$D422,EUROSTAT_VBE_IND_2010!$C$7:$C$732,"*"&amp;RIGHT($A422,3)&amp;"*",EUROSTAT_VBE_IND_2010!$D$7:$D$732,"5543*"))/1000-(SUMIFS(EUROSTAT_VBE_IND_2010!X$7:X$732,EUROSTAT_VBE_IND_2010!$B$7:$B$732,$D422,EUROSTAT_VBE_IND_2010!$C$7:$C$732,"*"&amp;RIGHT($A422,3)&amp;"*",EUROSTAT_VBE_IND_2010!$D$7:$D$732,"5544*"))/1000</f>
        <v>0.081</v>
      </c>
      <c r="AB422" s="17">
        <f>(SUMIFS(EUROSTAT_VBE_IND_2010!AA$7:AA$732,EUROSTAT_VBE_IND_2010!$B$7:$B$732,$D422,EUROSTAT_VBE_IND_2010!$C$7:$C$732,"*"&amp;RIGHT($A422,3)&amp;"*",EUROSTAT_VBE_IND_2010!$D$7:$D$732,"554*"))/1000-(SUMIFS(EUROSTAT_VBE_IND_2010!AA$7:AA$732,EUROSTAT_VBE_IND_2010!$B$7:$B$732,$D422,EUROSTAT_VBE_IND_2010!$C$7:$C$732,"*"&amp;RIGHT($A422,3)&amp;"*",EUROSTAT_VBE_IND_2010!$D$7:$D$732,"5543*"))/1000-(SUMIFS(EUROSTAT_VBE_IND_2010!AA$7:AA$732,EUROSTAT_VBE_IND_2010!$B$7:$B$732,$D422,EUROSTAT_VBE_IND_2010!$C$7:$C$732,"*"&amp;RIGHT($A422,3)&amp;"*",EUROSTAT_VBE_IND_2010!$D$7:$D$732,"5544*"))/1000</f>
        <v>0</v>
      </c>
      <c r="AC422" s="17">
        <f>(SUMIFS(EUROSTAT_VBE_IND_2010!AB$7:AB$732,EUROSTAT_VBE_IND_2010!$B$7:$B$732,$D422,EUROSTAT_VBE_IND_2010!$C$7:$C$732,"*"&amp;RIGHT($A422,3)&amp;"*",EUROSTAT_VBE_IND_2010!$D$7:$D$732,"554*"))/1000-(SUMIFS(EUROSTAT_VBE_IND_2010!AB$7:AB$732,EUROSTAT_VBE_IND_2010!$B$7:$B$732,$D422,EUROSTAT_VBE_IND_2010!$C$7:$C$732,"*"&amp;RIGHT($A422,3)&amp;"*",EUROSTAT_VBE_IND_2010!$D$7:$D$732,"5543*"))/1000-(SUMIFS(EUROSTAT_VBE_IND_2010!AB$7:AB$732,EUROSTAT_VBE_IND_2010!$B$7:$B$732,$D422,EUROSTAT_VBE_IND_2010!$C$7:$C$732,"*"&amp;RIGHT($A422,3)&amp;"*",EUROSTAT_VBE_IND_2010!$D$7:$D$732,"5544*"))/1000</f>
        <v>2.353</v>
      </c>
      <c r="AD422" s="17">
        <f>(SUMIFS(EUROSTAT_VBE_IND_2010!AC$7:AC$732,EUROSTAT_VBE_IND_2010!$B$7:$B$732,$D422,EUROSTAT_VBE_IND_2010!$C$7:$C$732,"*"&amp;RIGHT($A422,3)&amp;"*",EUROSTAT_VBE_IND_2010!$D$7:$D$732,"554*"))/1000-(SUMIFS(EUROSTAT_VBE_IND_2010!AC$7:AC$732,EUROSTAT_VBE_IND_2010!$B$7:$B$732,$D422,EUROSTAT_VBE_IND_2010!$C$7:$C$732,"*"&amp;RIGHT($A422,3)&amp;"*",EUROSTAT_VBE_IND_2010!$D$7:$D$732,"5543*"))/1000-(SUMIFS(EUROSTAT_VBE_IND_2010!AC$7:AC$732,EUROSTAT_VBE_IND_2010!$B$7:$B$732,$D422,EUROSTAT_VBE_IND_2010!$C$7:$C$732,"*"&amp;RIGHT($A422,3)&amp;"*",EUROSTAT_VBE_IND_2010!$D$7:$D$732,"5544*"))/1000</f>
        <v>0.091</v>
      </c>
      <c r="AE422" s="17">
        <f>(SUMIFS(EUROSTAT_VBE_IND_2010!AD$7:AD$732,EUROSTAT_VBE_IND_2010!$B$7:$B$732,$D422,EUROSTAT_VBE_IND_2010!$C$7:$C$732,"*"&amp;RIGHT($A422,3)&amp;"*",EUROSTAT_VBE_IND_2010!$D$7:$D$732,"554*"))/1000-(SUMIFS(EUROSTAT_VBE_IND_2010!AD$7:AD$732,EUROSTAT_VBE_IND_2010!$B$7:$B$732,$D422,EUROSTAT_VBE_IND_2010!$C$7:$C$732,"*"&amp;RIGHT($A422,3)&amp;"*",EUROSTAT_VBE_IND_2010!$D$7:$D$732,"5543*"))/1000-(SUMIFS(EUROSTAT_VBE_IND_2010!AD$7:AD$732,EUROSTAT_VBE_IND_2010!$B$7:$B$732,$D422,EUROSTAT_VBE_IND_2010!$C$7:$C$732,"*"&amp;RIGHT($A422,3)&amp;"*",EUROSTAT_VBE_IND_2010!$D$7:$D$732,"5544*"))/1000</f>
        <v>2.06</v>
      </c>
      <c r="AF422" s="17">
        <f>(SUMIFS(EUROSTAT_VBE_IND_2010!AE$7:AE$732,EUROSTAT_VBE_IND_2010!$B$7:$B$732,$D422,EUROSTAT_VBE_IND_2010!$C$7:$C$732,"*"&amp;RIGHT($A422,3)&amp;"*",EUROSTAT_VBE_IND_2010!$D$7:$D$732,"554*"))/1000-(SUMIFS(EUROSTAT_VBE_IND_2010!AE$7:AE$732,EUROSTAT_VBE_IND_2010!$B$7:$B$732,$D422,EUROSTAT_VBE_IND_2010!$C$7:$C$732,"*"&amp;RIGHT($A422,3)&amp;"*",EUROSTAT_VBE_IND_2010!$D$7:$D$732,"5543*"))/1000-(SUMIFS(EUROSTAT_VBE_IND_2010!AE$7:AE$732,EUROSTAT_VBE_IND_2010!$B$7:$B$732,$D422,EUROSTAT_VBE_IND_2010!$C$7:$C$732,"*"&amp;RIGHT($A422,3)&amp;"*",EUROSTAT_VBE_IND_2010!$D$7:$D$732,"5544*"))/1000</f>
        <v>0.087</v>
      </c>
      <c r="AG422" s="17">
        <f>(SUMIFS(EUROSTAT_VBE_IND_2010!AF$7:AF$732,EUROSTAT_VBE_IND_2010!$B$7:$B$732,$D422,EUROSTAT_VBE_IND_2010!$C$7:$C$732,"*"&amp;RIGHT($A422,3)&amp;"*",EUROSTAT_VBE_IND_2010!$D$7:$D$732,"554*"))/1000-(SUMIFS(EUROSTAT_VBE_IND_2010!AF$7:AF$732,EUROSTAT_VBE_IND_2010!$B$7:$B$732,$D422,EUROSTAT_VBE_IND_2010!$C$7:$C$732,"*"&amp;RIGHT($A422,3)&amp;"*",EUROSTAT_VBE_IND_2010!$D$7:$D$732,"5543*"))/1000-(SUMIFS(EUROSTAT_VBE_IND_2010!AF$7:AF$732,EUROSTAT_VBE_IND_2010!$B$7:$B$732,$D422,EUROSTAT_VBE_IND_2010!$C$7:$C$732,"*"&amp;RIGHT($A422,3)&amp;"*",EUROSTAT_VBE_IND_2010!$D$7:$D$732,"5544*"))/1000</f>
        <v>1.188</v>
      </c>
      <c r="AH422" s="17">
        <f>(SUMIFS(EUROSTAT_VBE_IND_2010!AH$7:AH$732,EUROSTAT_VBE_IND_2010!$B$7:$B$732,$D422,EUROSTAT_VBE_IND_2010!$C$7:$C$732,"*"&amp;RIGHT($A422,3)&amp;"*",EUROSTAT_VBE_IND_2010!$D$7:$D$732,"554*"))/1000-(SUMIFS(EUROSTAT_VBE_IND_2010!AH$7:AH$732,EUROSTAT_VBE_IND_2010!$B$7:$B$732,$D422,EUROSTAT_VBE_IND_2010!$C$7:$C$732,"*"&amp;RIGHT($A422,3)&amp;"*",EUROSTAT_VBE_IND_2010!$D$7:$D$732,"5543*"))/1000-(SUMIFS(EUROSTAT_VBE_IND_2010!AH$7:AH$732,EUROSTAT_VBE_IND_2010!$B$7:$B$732,$D422,EUROSTAT_VBE_IND_2010!$C$7:$C$732,"*"&amp;RIGHT($A422,3)&amp;"*",EUROSTAT_VBE_IND_2010!$D$7:$D$732,"5544*"))/1000</f>
        <v>1.172</v>
      </c>
      <c r="AI422" s="17">
        <f>(SUMIFS(EUROSTAT_VBE_IND_2010!AI$7:AI$732,EUROSTAT_VBE_IND_2010!$B$7:$B$732,$D422,EUROSTAT_VBE_IND_2010!$C$7:$C$732,"*"&amp;RIGHT($A422,3)&amp;"*",EUROSTAT_VBE_IND_2010!$D$7:$D$732,"554*"))/1000-(SUMIFS(EUROSTAT_VBE_IND_2010!AI$7:AI$732,EUROSTAT_VBE_IND_2010!$B$7:$B$732,$D422,EUROSTAT_VBE_IND_2010!$C$7:$C$732,"*"&amp;RIGHT($A422,3)&amp;"*",EUROSTAT_VBE_IND_2010!$D$7:$D$732,"5543*"))/1000-(SUMIFS(EUROSTAT_VBE_IND_2010!AI$7:AI$732,EUROSTAT_VBE_IND_2010!$B$7:$B$732,$D422,EUROSTAT_VBE_IND_2010!$C$7:$C$732,"*"&amp;RIGHT($A422,3)&amp;"*",EUROSTAT_VBE_IND_2010!$D$7:$D$732,"5544*"))/1000</f>
        <v>0.409</v>
      </c>
      <c r="AJ422" s="17">
        <f>(SUMIFS(EUROSTAT_VBE_IND_2010!AJ$7:AJ$732,EUROSTAT_VBE_IND_2010!$B$7:$B$732,$D422,EUROSTAT_VBE_IND_2010!$C$7:$C$732,"*"&amp;RIGHT($A422,3)&amp;"*",EUROSTAT_VBE_IND_2010!$D$7:$D$732,"554*"))/1000-(SUMIFS(EUROSTAT_VBE_IND_2010!AJ$7:AJ$732,EUROSTAT_VBE_IND_2010!$B$7:$B$732,$D422,EUROSTAT_VBE_IND_2010!$C$7:$C$732,"*"&amp;RIGHT($A422,3)&amp;"*",EUROSTAT_VBE_IND_2010!$D$7:$D$732,"5543*"))/1000-(SUMIFS(EUROSTAT_VBE_IND_2010!AJ$7:AJ$732,EUROSTAT_VBE_IND_2010!$B$7:$B$732,$D422,EUROSTAT_VBE_IND_2010!$C$7:$C$732,"*"&amp;RIGHT($A422,3)&amp;"*",EUROSTAT_VBE_IND_2010!$D$7:$D$732,"5544*"))/1000</f>
        <v>0.381</v>
      </c>
      <c r="AK422" s="17">
        <f>(SUMIFS(EUROSTAT_VBE_IND_2010!AK$7:AK$732,EUROSTAT_VBE_IND_2010!$B$7:$B$732,$D422,EUROSTAT_VBE_IND_2010!$C$7:$C$732,"*"&amp;RIGHT($A422,3)&amp;"*",EUROSTAT_VBE_IND_2010!$D$7:$D$732,"554*"))/1000-(SUMIFS(EUROSTAT_VBE_IND_2010!AK$7:AK$732,EUROSTAT_VBE_IND_2010!$B$7:$B$732,$D422,EUROSTAT_VBE_IND_2010!$C$7:$C$732,"*"&amp;RIGHT($A422,3)&amp;"*",EUROSTAT_VBE_IND_2010!$D$7:$D$732,"5543*"))/1000-(SUMIFS(EUROSTAT_VBE_IND_2010!AK$7:AK$732,EUROSTAT_VBE_IND_2010!$B$7:$B$732,$D422,EUROSTAT_VBE_IND_2010!$C$7:$C$732,"*"&amp;RIGHT($A422,3)&amp;"*",EUROSTAT_VBE_IND_2010!$D$7:$D$732,"5544*"))/1000</f>
        <v>14.001</v>
      </c>
      <c r="AL422" s="198">
        <f>SUMIFS('IEA Bal_AL-IND'!$D$30:$D$329,'IEA Bal_AL-IND'!$A$30:$A$329,"*"&amp;RIGHT($B422,8),'IEA Bal_AL-IND'!$C$30:$C$329,'Aggregated Balance-IND_2010'!$E422)</f>
        <v>0.12598</v>
      </c>
      <c r="AM422" s="198">
        <f>SUMIFS('IEA Bal_BA-IND'!$D$30:$D$329,'IEA Bal_BA-IND'!$A$30:$A$329,"*"&amp;RIGHT($B422,8),'IEA Bal_BA-IND'!$C$30:$C$329,'Aggregated Balance-IND_2010'!$E422)</f>
        <v>0</v>
      </c>
      <c r="AN422" s="198">
        <f>SUMIFS('IEA Bal_KS-IND'!$D$30:$D$329,'IEA Bal_KS-IND'!$A$30:$A$329,"*"&amp;RIGHT($B422,8),'IEA Bal_KS-IND'!$C$30:$C$329,'Aggregated Balance-IND_2010'!$E422)</f>
        <v>0.24296</v>
      </c>
      <c r="AO422" s="17">
        <f>(SUMIFS(EUROSTAT_VBE_IND_2010!Y$7:Y$732,EUROSTAT_VBE_IND_2010!$B$7:$B$732,$D422,EUROSTAT_VBE_IND_2010!$C$7:$C$732,"*"&amp;RIGHT($A422,3)&amp;"*",EUROSTAT_VBE_IND_2010!$D$7:$D$732,"554*"))/1000-(SUMIFS(EUROSTAT_VBE_IND_2010!Y$7:Y$732,EUROSTAT_VBE_IND_2010!$B$7:$B$732,$D422,EUROSTAT_VBE_IND_2010!$C$7:$C$732,"*"&amp;RIGHT($A422,3)&amp;"*",EUROSTAT_VBE_IND_2010!$D$7:$D$732,"5543*"))/1000-(SUMIFS(EUROSTAT_VBE_IND_2010!Y$7:Y$732,EUROSTAT_VBE_IND_2010!$B$7:$B$732,$D422,EUROSTAT_VBE_IND_2010!$C$7:$C$732,"*"&amp;RIGHT($A422,3)&amp;"*",EUROSTAT_VBE_IND_2010!$D$7:$D$732,"5544*"))/1000</f>
        <v>0</v>
      </c>
      <c r="AP422" s="17">
        <f>(SUMIFS(EUROSTAT_VBE_IND_2010!Z$7:Z$732,EUROSTAT_VBE_IND_2010!$B$7:$B$732,$D422,EUROSTAT_VBE_IND_2010!$C$7:$C$732,"*"&amp;RIGHT($A422,3)&amp;"*",EUROSTAT_VBE_IND_2010!$D$7:$D$732,"554*"))/1000-(SUMIFS(EUROSTAT_VBE_IND_2010!Z$7:Z$732,EUROSTAT_VBE_IND_2010!$B$7:$B$732,$D422,EUROSTAT_VBE_IND_2010!$C$7:$C$732,"*"&amp;RIGHT($A422,3)&amp;"*",EUROSTAT_VBE_IND_2010!$D$7:$D$732,"5543*"))/1000-(SUMIFS(EUROSTAT_VBE_IND_2010!Z$7:Z$732,EUROSTAT_VBE_IND_2010!$B$7:$B$732,$D422,EUROSTAT_VBE_IND_2010!$C$7:$C$732,"*"&amp;RIGHT($A422,3)&amp;"*",EUROSTAT_VBE_IND_2010!$D$7:$D$732,"5544*"))/1000</f>
        <v>0.02</v>
      </c>
      <c r="AQ422" s="17">
        <f>(SUMIFS(EUROSTAT_VBE_IND_2010!AG$7:AG$732,EUROSTAT_VBE_IND_2010!$B$7:$B$732,$D422,EUROSTAT_VBE_IND_2010!$C$7:$C$732,"*"&amp;RIGHT($A422,3)&amp;"*",EUROSTAT_VBE_IND_2010!$D$7:$D$732,"554*"))/1000-(SUMIFS(EUROSTAT_VBE_IND_2010!AG$7:AG$732,EUROSTAT_VBE_IND_2010!$B$7:$B$732,$D422,EUROSTAT_VBE_IND_2010!$C$7:$C$732,"*"&amp;RIGHT($A422,3)&amp;"*",EUROSTAT_VBE_IND_2010!$D$7:$D$732,"5543*"))/1000-(SUMIFS(EUROSTAT_VBE_IND_2010!AG$7:AG$732,EUROSTAT_VBE_IND_2010!$B$7:$B$732,$D422,EUROSTAT_VBE_IND_2010!$C$7:$C$732,"*"&amp;RIGHT($A422,3)&amp;"*",EUROSTAT_VBE_IND_2010!$D$7:$D$732,"5544*"))/1000</f>
        <v>0.041</v>
      </c>
    </row>
    <row r="423" spans="1:43">
      <c r="A423" t="str">
        <f>LEFT(EUROSTAT_VBE_IND_2010!$C$681,8)</f>
        <v>B_101853</v>
      </c>
      <c r="B423" s="28" t="s">
        <v>307</v>
      </c>
      <c r="C423" t="s">
        <v>293</v>
      </c>
      <c r="D423" t="s">
        <v>126</v>
      </c>
      <c r="E423" t="s">
        <v>245</v>
      </c>
      <c r="F423" t="s">
        <v>265</v>
      </c>
      <c r="G423" s="17">
        <f>(SUMIFS(EUROSTAT_VBE_IND_2010!E$7:E$732,EUROSTAT_VBE_IND_2010!$B$7:$B$732,$D423,EUROSTAT_VBE_IND_2010!$C$7:$C$732,"*"&amp;RIGHT($A423,3)&amp;"*",EUROSTAT_VBE_IND_2010!$D$7:$D$732,"5543*"))/1000</f>
        <v>0</v>
      </c>
      <c r="H423" s="17">
        <f>(SUMIFS(EUROSTAT_VBE_IND_2010!F$7:F$732,EUROSTAT_VBE_IND_2010!$B$7:$B$732,$D423,EUROSTAT_VBE_IND_2010!$C$7:$C$732,"*"&amp;RIGHT($A423,3)&amp;"*",EUROSTAT_VBE_IND_2010!$D$7:$D$732,"5543*"))/1000</f>
        <v>0</v>
      </c>
      <c r="I423" s="17">
        <f>(SUMIFS(EUROSTAT_VBE_IND_2010!G$7:G$732,EUROSTAT_VBE_IND_2010!$B$7:$B$732,$D423,EUROSTAT_VBE_IND_2010!$C$7:$C$732,"*"&amp;RIGHT($A423,3)&amp;"*",EUROSTAT_VBE_IND_2010!$D$7:$D$732,"5543*"))/1000</f>
        <v>0</v>
      </c>
      <c r="J423" s="198">
        <f>SUMIFS('IEA Bal_CH-IND'!$D$30:$D$329,'IEA Bal_CH-IND'!$A$30:$A$329,"*"&amp;RIGHT($B423,8),'IEA Bal_CH-IND'!$C$30:$C$329,'Aggregated Balance-IND_2010'!$E423)</f>
        <v>0</v>
      </c>
      <c r="K423" s="17">
        <f>(SUMIFS(EUROSTAT_VBE_IND_2010!H$7:H$732,EUROSTAT_VBE_IND_2010!$B$7:$B$732,$D423,EUROSTAT_VBE_IND_2010!$C$7:$C$732,"*"&amp;RIGHT($A423,3)&amp;"*",EUROSTAT_VBE_IND_2010!$D$7:$D$732,"5543*"))/1000</f>
        <v>0</v>
      </c>
      <c r="L423" s="17">
        <f>(SUMIFS(EUROSTAT_VBE_IND_2010!I$7:I$732,EUROSTAT_VBE_IND_2010!$B$7:$B$732,$D423,EUROSTAT_VBE_IND_2010!$C$7:$C$732,"*"&amp;RIGHT($A423,3)&amp;"*",EUROSTAT_VBE_IND_2010!$D$7:$D$732,"5543*"))/1000</f>
        <v>0</v>
      </c>
      <c r="M423" s="17">
        <f>(SUMIFS(EUROSTAT_VBE_IND_2010!J$7:J$732,EUROSTAT_VBE_IND_2010!$B$7:$B$732,$D423,EUROSTAT_VBE_IND_2010!$C$7:$C$732,"*"&amp;RIGHT($A423,3)&amp;"*",EUROSTAT_VBE_IND_2010!$D$7:$D$732,"5543*"))/1000</f>
        <v>0</v>
      </c>
      <c r="N423" s="17">
        <f>(SUMIFS(EUROSTAT_VBE_IND_2010!K$7:K$732,EUROSTAT_VBE_IND_2010!$B$7:$B$732,$D423,EUROSTAT_VBE_IND_2010!$C$7:$C$732,"*"&amp;RIGHT($A423,3)&amp;"*",EUROSTAT_VBE_IND_2010!$D$7:$D$732,"5543*"))/1000</f>
        <v>0</v>
      </c>
      <c r="O423" s="17">
        <f>(SUMIFS(EUROSTAT_VBE_IND_2010!L$7:L$732,EUROSTAT_VBE_IND_2010!$B$7:$B$732,$D423,EUROSTAT_VBE_IND_2010!$C$7:$C$732,"*"&amp;RIGHT($A423,3)&amp;"*",EUROSTAT_VBE_IND_2010!$D$7:$D$732,"5543*"))/1000</f>
        <v>0</v>
      </c>
      <c r="P423" s="17">
        <f>(SUMIFS(EUROSTAT_VBE_IND_2010!M$7:M$732,EUROSTAT_VBE_IND_2010!$B$7:$B$732,$D423,EUROSTAT_VBE_IND_2010!$C$7:$C$732,"*"&amp;RIGHT($A423,3)&amp;"*",EUROSTAT_VBE_IND_2010!$D$7:$D$732,"5543*"))/1000</f>
        <v>0</v>
      </c>
      <c r="Q423" s="17">
        <f>(SUMIFS(EUROSTAT_VBE_IND_2010!N$7:N$732,EUROSTAT_VBE_IND_2010!$B$7:$B$732,$D423,EUROSTAT_VBE_IND_2010!$C$7:$C$732,"*"&amp;RIGHT($A423,3)&amp;"*",EUROSTAT_VBE_IND_2010!$D$7:$D$732,"5543*"))/1000</f>
        <v>0</v>
      </c>
      <c r="R423" s="17">
        <f>(SUMIFS(EUROSTAT_VBE_IND_2010!O$7:O$732,EUROSTAT_VBE_IND_2010!$B$7:$B$732,$D423,EUROSTAT_VBE_IND_2010!$C$7:$C$732,"*"&amp;RIGHT($A423,3)&amp;"*",EUROSTAT_VBE_IND_2010!$D$7:$D$732,"5543*"))/1000</f>
        <v>0.582</v>
      </c>
      <c r="S423" s="17">
        <f>(SUMIFS(EUROSTAT_VBE_IND_2010!P$7:P$732,EUROSTAT_VBE_IND_2010!$B$7:$B$732,$D423,EUROSTAT_VBE_IND_2010!$C$7:$C$732,"*"&amp;RIGHT($A423,3)&amp;"*",EUROSTAT_VBE_IND_2010!$D$7:$D$732,"5543*"))/1000</f>
        <v>0</v>
      </c>
      <c r="T423" s="17">
        <f>(SUMIFS(EUROSTAT_VBE_IND_2010!Q$7:Q$732,EUROSTAT_VBE_IND_2010!$B$7:$B$732,$D423,EUROSTAT_VBE_IND_2010!$C$7:$C$732,"*"&amp;RIGHT($A423,3)&amp;"*",EUROSTAT_VBE_IND_2010!$D$7:$D$732,"5543*"))/1000</f>
        <v>0</v>
      </c>
      <c r="U423" s="17">
        <f>(SUMIFS(EUROSTAT_VBE_IND_2010!R$7:R$732,EUROSTAT_VBE_IND_2010!$B$7:$B$732,$D423,EUROSTAT_VBE_IND_2010!$C$7:$C$732,"*"&amp;RIGHT($A423,3)&amp;"*",EUROSTAT_VBE_IND_2010!$D$7:$D$732,"5543*"))/1000</f>
        <v>0</v>
      </c>
      <c r="V423" s="17">
        <f>(SUMIFS(EUROSTAT_VBE_IND_2010!S$7:S$732,EUROSTAT_VBE_IND_2010!$B$7:$B$732,$D423,EUROSTAT_VBE_IND_2010!$C$7:$C$732,"*"&amp;RIGHT($A423,3)&amp;"*",EUROSTAT_VBE_IND_2010!$D$7:$D$732,"5543*"))/1000</f>
        <v>0</v>
      </c>
      <c r="W423" s="17">
        <f>(SUMIFS(EUROSTAT_VBE_IND_2010!T$7:T$732,EUROSTAT_VBE_IND_2010!$B$7:$B$732,$D423,EUROSTAT_VBE_IND_2010!$C$7:$C$732,"*"&amp;RIGHT($A423,3)&amp;"*",EUROSTAT_VBE_IND_2010!$D$7:$D$732,"5543*"))/1000</f>
        <v>0</v>
      </c>
      <c r="X423" s="17">
        <f>(SUMIFS(EUROSTAT_VBE_IND_2010!U$7:U$732,EUROSTAT_VBE_IND_2010!$B$7:$B$732,$D423,EUROSTAT_VBE_IND_2010!$C$7:$C$732,"*"&amp;RIGHT($A423,3)&amp;"*",EUROSTAT_VBE_IND_2010!$D$7:$D$732,"5543*"))/1000</f>
        <v>0</v>
      </c>
      <c r="Y423" s="17">
        <f>(SUMIFS(EUROSTAT_VBE_IND_2010!V$7:V$732,EUROSTAT_VBE_IND_2010!$B$7:$B$732,$D423,EUROSTAT_VBE_IND_2010!$C$7:$C$732,"*"&amp;RIGHT($A423,3)&amp;"*",EUROSTAT_VBE_IND_2010!$D$7:$D$732,"5543*"))/1000</f>
        <v>0</v>
      </c>
      <c r="Z423" s="17">
        <f>(SUMIFS(EUROSTAT_VBE_IND_2010!W$7:W$732,EUROSTAT_VBE_IND_2010!$B$7:$B$732,$D423,EUROSTAT_VBE_IND_2010!$C$7:$C$732,"*"&amp;RIGHT($A423,3)&amp;"*",EUROSTAT_VBE_IND_2010!$D$7:$D$732,"5543*"))/1000</f>
        <v>0</v>
      </c>
      <c r="AA423" s="17">
        <f>(SUMIFS(EUROSTAT_VBE_IND_2010!X$7:X$732,EUROSTAT_VBE_IND_2010!$B$7:$B$732,$D423,EUROSTAT_VBE_IND_2010!$C$7:$C$732,"*"&amp;RIGHT($A423,3)&amp;"*",EUROSTAT_VBE_IND_2010!$D$7:$D$732,"5543*"))/1000</f>
        <v>0</v>
      </c>
      <c r="AB423" s="17">
        <f>(SUMIFS(EUROSTAT_VBE_IND_2010!AA$7:AA$732,EUROSTAT_VBE_IND_2010!$B$7:$B$732,$D423,EUROSTAT_VBE_IND_2010!$C$7:$C$732,"*"&amp;RIGHT($A423,3)&amp;"*",EUROSTAT_VBE_IND_2010!$D$7:$D$732,"5543*"))/1000</f>
        <v>0</v>
      </c>
      <c r="AC423" s="17">
        <f>(SUMIFS(EUROSTAT_VBE_IND_2010!AB$7:AB$732,EUROSTAT_VBE_IND_2010!$B$7:$B$732,$D423,EUROSTAT_VBE_IND_2010!$C$7:$C$732,"*"&amp;RIGHT($A423,3)&amp;"*",EUROSTAT_VBE_IND_2010!$D$7:$D$732,"5543*"))/1000</f>
        <v>0</v>
      </c>
      <c r="AD423" s="17">
        <f>(SUMIFS(EUROSTAT_VBE_IND_2010!AC$7:AC$732,EUROSTAT_VBE_IND_2010!$B$7:$B$732,$D423,EUROSTAT_VBE_IND_2010!$C$7:$C$732,"*"&amp;RIGHT($A423,3)&amp;"*",EUROSTAT_VBE_IND_2010!$D$7:$D$732,"5543*"))/1000</f>
        <v>0</v>
      </c>
      <c r="AE423" s="17">
        <f>(SUMIFS(EUROSTAT_VBE_IND_2010!AD$7:AD$732,EUROSTAT_VBE_IND_2010!$B$7:$B$732,$D423,EUROSTAT_VBE_IND_2010!$C$7:$C$732,"*"&amp;RIGHT($A423,3)&amp;"*",EUROSTAT_VBE_IND_2010!$D$7:$D$732,"5543*"))/1000</f>
        <v>0</v>
      </c>
      <c r="AF423" s="17">
        <f>(SUMIFS(EUROSTAT_VBE_IND_2010!AE$7:AE$732,EUROSTAT_VBE_IND_2010!$B$7:$B$732,$D423,EUROSTAT_VBE_IND_2010!$C$7:$C$732,"*"&amp;RIGHT($A423,3)&amp;"*",EUROSTAT_VBE_IND_2010!$D$7:$D$732,"5543*"))/1000</f>
        <v>0</v>
      </c>
      <c r="AG423" s="17">
        <f>(SUMIFS(EUROSTAT_VBE_IND_2010!AF$7:AF$732,EUROSTAT_VBE_IND_2010!$B$7:$B$732,$D423,EUROSTAT_VBE_IND_2010!$C$7:$C$732,"*"&amp;RIGHT($A423,3)&amp;"*",EUROSTAT_VBE_IND_2010!$D$7:$D$732,"5543*"))/1000</f>
        <v>0</v>
      </c>
      <c r="AH423" s="17">
        <f>(SUMIFS(EUROSTAT_VBE_IND_2010!AH$7:AH$732,EUROSTAT_VBE_IND_2010!$B$7:$B$732,$D423,EUROSTAT_VBE_IND_2010!$C$7:$C$732,"*"&amp;RIGHT($A423,3)&amp;"*",EUROSTAT_VBE_IND_2010!$D$7:$D$732,"5543*"))/1000</f>
        <v>0</v>
      </c>
      <c r="AI423" s="17">
        <f>(SUMIFS(EUROSTAT_VBE_IND_2010!AI$7:AI$732,EUROSTAT_VBE_IND_2010!$B$7:$B$732,$D423,EUROSTAT_VBE_IND_2010!$C$7:$C$732,"*"&amp;RIGHT($A423,3)&amp;"*",EUROSTAT_VBE_IND_2010!$D$7:$D$732,"5543*"))/1000</f>
        <v>0</v>
      </c>
      <c r="AJ423" s="17">
        <f>(SUMIFS(EUROSTAT_VBE_IND_2010!AJ$7:AJ$732,EUROSTAT_VBE_IND_2010!$B$7:$B$732,$D423,EUROSTAT_VBE_IND_2010!$C$7:$C$732,"*"&amp;RIGHT($A423,3)&amp;"*",EUROSTAT_VBE_IND_2010!$D$7:$D$732,"5543*"))/1000</f>
        <v>0</v>
      </c>
      <c r="AK423" s="17">
        <f>(SUMIFS(EUROSTAT_VBE_IND_2010!AK$7:AK$732,EUROSTAT_VBE_IND_2010!$B$7:$B$732,$D423,EUROSTAT_VBE_IND_2010!$C$7:$C$732,"*"&amp;RIGHT($A423,3)&amp;"*",EUROSTAT_VBE_IND_2010!$D$7:$D$732,"5543*"))/1000</f>
        <v>2.055</v>
      </c>
      <c r="AL423" s="198">
        <f>SUMIFS('IEA Bal_AL-IND'!$D$30:$D$329,'IEA Bal_AL-IND'!$A$30:$A$329,"*"&amp;RIGHT($B423,8),'IEA Bal_AL-IND'!$C$30:$C$329,'Aggregated Balance-IND_2010'!$E423)</f>
        <v>0</v>
      </c>
      <c r="AM423" s="198">
        <f>SUMIFS('IEA Bal_BA-IND'!$D$30:$D$329,'IEA Bal_BA-IND'!$A$30:$A$329,"*"&amp;RIGHT($B423,8),'IEA Bal_BA-IND'!$C$30:$C$329,'Aggregated Balance-IND_2010'!$E423)</f>
        <v>0</v>
      </c>
      <c r="AN423" s="198">
        <f>SUMIFS('IEA Bal_KS-IND'!$D$30:$D$329,'IEA Bal_KS-IND'!$A$30:$A$329,"*"&amp;RIGHT($B423,8),'IEA Bal_KS-IND'!$C$30:$C$329,'Aggregated Balance-IND_2010'!$E423)</f>
        <v>0</v>
      </c>
      <c r="AO423" s="17">
        <f>(SUMIFS(EUROSTAT_VBE_IND_2010!Y$7:Y$732,EUROSTAT_VBE_IND_2010!$B$7:$B$732,$D423,EUROSTAT_VBE_IND_2010!$C$7:$C$732,"*"&amp;RIGHT($A423,3)&amp;"*",EUROSTAT_VBE_IND_2010!$D$7:$D$732,"5543*"))/1000</f>
        <v>0</v>
      </c>
      <c r="AP423" s="17">
        <f>(SUMIFS(EUROSTAT_VBE_IND_2010!Z$7:Z$732,EUROSTAT_VBE_IND_2010!$B$7:$B$732,$D423,EUROSTAT_VBE_IND_2010!$C$7:$C$732,"*"&amp;RIGHT($A423,3)&amp;"*",EUROSTAT_VBE_IND_2010!$D$7:$D$732,"5543*"))/1000</f>
        <v>0</v>
      </c>
      <c r="AQ423" s="17">
        <f>(SUMIFS(EUROSTAT_VBE_IND_2010!AG$7:AG$732,EUROSTAT_VBE_IND_2010!$B$7:$B$732,$D423,EUROSTAT_VBE_IND_2010!$C$7:$C$732,"*"&amp;RIGHT($A423,3)&amp;"*",EUROSTAT_VBE_IND_2010!$D$7:$D$732,"5543*"))/1000</f>
        <v>0</v>
      </c>
    </row>
    <row r="424" spans="1:43">
      <c r="A424" t="str">
        <f>LEFT(EUROSTAT_VBE_IND_2010!$C$681,8)</f>
        <v>B_101853</v>
      </c>
      <c r="B424" s="28" t="s">
        <v>307</v>
      </c>
      <c r="C424" t="s">
        <v>293</v>
      </c>
      <c r="D424" t="s">
        <v>126</v>
      </c>
      <c r="E424" t="s">
        <v>246</v>
      </c>
      <c r="F424" t="s">
        <v>266</v>
      </c>
      <c r="G424" s="17">
        <f>(SUMIFS(EUROSTAT_VBE_IND_2010!E$7:E$732,EUROSTAT_VBE_IND_2010!$B$7:$B$732,$D424,EUROSTAT_VBE_IND_2010!$C$7:$C$732,"*"&amp;RIGHT($A424,3)&amp;"*",EUROSTAT_VBE_IND_2010!$D$7:$D$732,"7100*"))/1000</f>
        <v>0.001</v>
      </c>
      <c r="H424" s="17">
        <f>(SUMIFS(EUROSTAT_VBE_IND_2010!F$7:F$732,EUROSTAT_VBE_IND_2010!$B$7:$B$732,$D424,EUROSTAT_VBE_IND_2010!$C$7:$C$732,"*"&amp;RIGHT($A424,3)&amp;"*",EUROSTAT_VBE_IND_2010!$D$7:$D$732,"7100*"))/1000</f>
        <v>0</v>
      </c>
      <c r="I424" s="17">
        <f>(SUMIFS(EUROSTAT_VBE_IND_2010!G$7:G$732,EUROSTAT_VBE_IND_2010!$B$7:$B$732,$D424,EUROSTAT_VBE_IND_2010!$C$7:$C$732,"*"&amp;RIGHT($A424,3)&amp;"*",EUROSTAT_VBE_IND_2010!$D$7:$D$732,"7100*"))/1000</f>
        <v>0</v>
      </c>
      <c r="J424" s="198">
        <f>SUMIFS('IEA Bal_CH-IND'!$D$30:$D$329,'IEA Bal_CH-IND'!$A$30:$A$329,"*"&amp;RIGHT($B424,8),'IEA Bal_CH-IND'!$C$30:$C$329,'Aggregated Balance-IND_2010'!$E424)</f>
        <v>0.06598</v>
      </c>
      <c r="K424" s="17">
        <f>(SUMIFS(EUROSTAT_VBE_IND_2010!H$7:H$732,EUROSTAT_VBE_IND_2010!$B$7:$B$732,$D424,EUROSTAT_VBE_IND_2010!$C$7:$C$732,"*"&amp;RIGHT($A424,3)&amp;"*",EUROSTAT_VBE_IND_2010!$D$7:$D$732,"7100*"))/1000</f>
        <v>0</v>
      </c>
      <c r="L424" s="17">
        <f>(SUMIFS(EUROSTAT_VBE_IND_2010!I$7:I$732,EUROSTAT_VBE_IND_2010!$B$7:$B$732,$D424,EUROSTAT_VBE_IND_2010!$C$7:$C$732,"*"&amp;RIGHT($A424,3)&amp;"*",EUROSTAT_VBE_IND_2010!$D$7:$D$732,"7100*"))/1000</f>
        <v>0.006</v>
      </c>
      <c r="M424" s="17">
        <f>(SUMIFS(EUROSTAT_VBE_IND_2010!J$7:J$732,EUROSTAT_VBE_IND_2010!$B$7:$B$732,$D424,EUROSTAT_VBE_IND_2010!$C$7:$C$732,"*"&amp;RIGHT($A424,3)&amp;"*",EUROSTAT_VBE_IND_2010!$D$7:$D$732,"7100*"))/1000</f>
        <v>0.005</v>
      </c>
      <c r="N424" s="17">
        <f>(SUMIFS(EUROSTAT_VBE_IND_2010!K$7:K$732,EUROSTAT_VBE_IND_2010!$B$7:$B$732,$D424,EUROSTAT_VBE_IND_2010!$C$7:$C$732,"*"&amp;RIGHT($A424,3)&amp;"*",EUROSTAT_VBE_IND_2010!$D$7:$D$732,"7100*"))/1000</f>
        <v>0</v>
      </c>
      <c r="O424" s="17">
        <f>(SUMIFS(EUROSTAT_VBE_IND_2010!L$7:L$732,EUROSTAT_VBE_IND_2010!$B$7:$B$732,$D424,EUROSTAT_VBE_IND_2010!$C$7:$C$732,"*"&amp;RIGHT($A424,3)&amp;"*",EUROSTAT_VBE_IND_2010!$D$7:$D$732,"7100*"))/1000</f>
        <v>0</v>
      </c>
      <c r="P424" s="17">
        <f>(SUMIFS(EUROSTAT_VBE_IND_2010!M$7:M$732,EUROSTAT_VBE_IND_2010!$B$7:$B$732,$D424,EUROSTAT_VBE_IND_2010!$C$7:$C$732,"*"&amp;RIGHT($A424,3)&amp;"*",EUROSTAT_VBE_IND_2010!$D$7:$D$732,"7100*"))/1000</f>
        <v>0</v>
      </c>
      <c r="Q424" s="17">
        <f>(SUMIFS(EUROSTAT_VBE_IND_2010!N$7:N$732,EUROSTAT_VBE_IND_2010!$B$7:$B$732,$D424,EUROSTAT_VBE_IND_2010!$C$7:$C$732,"*"&amp;RIGHT($A424,3)&amp;"*",EUROSTAT_VBE_IND_2010!$D$7:$D$732,"7100*"))/1000</f>
        <v>0</v>
      </c>
      <c r="R424" s="17">
        <f>(SUMIFS(EUROSTAT_VBE_IND_2010!O$7:O$732,EUROSTAT_VBE_IND_2010!$B$7:$B$732,$D424,EUROSTAT_VBE_IND_2010!$C$7:$C$732,"*"&amp;RIGHT($A424,3)&amp;"*",EUROSTAT_VBE_IND_2010!$D$7:$D$732,"7100*"))/1000</f>
        <v>0.046</v>
      </c>
      <c r="S424" s="17">
        <f>(SUMIFS(EUROSTAT_VBE_IND_2010!P$7:P$732,EUROSTAT_VBE_IND_2010!$B$7:$B$732,$D424,EUROSTAT_VBE_IND_2010!$C$7:$C$732,"*"&amp;RIGHT($A424,3)&amp;"*",EUROSTAT_VBE_IND_2010!$D$7:$D$732,"7100*"))/1000</f>
        <v>0</v>
      </c>
      <c r="T424" s="17">
        <f>(SUMIFS(EUROSTAT_VBE_IND_2010!Q$7:Q$732,EUROSTAT_VBE_IND_2010!$B$7:$B$732,$D424,EUROSTAT_VBE_IND_2010!$C$7:$C$732,"*"&amp;RIGHT($A424,3)&amp;"*",EUROSTAT_VBE_IND_2010!$D$7:$D$732,"7100*"))/1000</f>
        <v>0</v>
      </c>
      <c r="U424" s="17">
        <f>(SUMIFS(EUROSTAT_VBE_IND_2010!R$7:R$732,EUROSTAT_VBE_IND_2010!$B$7:$B$732,$D424,EUROSTAT_VBE_IND_2010!$C$7:$C$732,"*"&amp;RIGHT($A424,3)&amp;"*",EUROSTAT_VBE_IND_2010!$D$7:$D$732,"7100*"))/1000</f>
        <v>0</v>
      </c>
      <c r="V424" s="17">
        <f>(SUMIFS(EUROSTAT_VBE_IND_2010!S$7:S$732,EUROSTAT_VBE_IND_2010!$B$7:$B$732,$D424,EUROSTAT_VBE_IND_2010!$C$7:$C$732,"*"&amp;RIGHT($A424,3)&amp;"*",EUROSTAT_VBE_IND_2010!$D$7:$D$732,"7100*"))/1000</f>
        <v>0</v>
      </c>
      <c r="W424" s="17">
        <f>(SUMIFS(EUROSTAT_VBE_IND_2010!T$7:T$732,EUROSTAT_VBE_IND_2010!$B$7:$B$732,$D424,EUROSTAT_VBE_IND_2010!$C$7:$C$732,"*"&amp;RIGHT($A424,3)&amp;"*",EUROSTAT_VBE_IND_2010!$D$7:$D$732,"7100*"))/1000</f>
        <v>0</v>
      </c>
      <c r="X424" s="17">
        <f>(SUMIFS(EUROSTAT_VBE_IND_2010!U$7:U$732,EUROSTAT_VBE_IND_2010!$B$7:$B$732,$D424,EUROSTAT_VBE_IND_2010!$C$7:$C$732,"*"&amp;RIGHT($A424,3)&amp;"*",EUROSTAT_VBE_IND_2010!$D$7:$D$732,"7100*"))/1000</f>
        <v>3.535</v>
      </c>
      <c r="Y424" s="17">
        <f>(SUMIFS(EUROSTAT_VBE_IND_2010!V$7:V$732,EUROSTAT_VBE_IND_2010!$B$7:$B$732,$D424,EUROSTAT_VBE_IND_2010!$C$7:$C$732,"*"&amp;RIGHT($A424,3)&amp;"*",EUROSTAT_VBE_IND_2010!$D$7:$D$732,"7100*"))/1000</f>
        <v>0</v>
      </c>
      <c r="Z424" s="17">
        <f>(SUMIFS(EUROSTAT_VBE_IND_2010!W$7:W$732,EUROSTAT_VBE_IND_2010!$B$7:$B$732,$D424,EUROSTAT_VBE_IND_2010!$C$7:$C$732,"*"&amp;RIGHT($A424,3)&amp;"*",EUROSTAT_VBE_IND_2010!$D$7:$D$732,"7100*"))/1000</f>
        <v>0</v>
      </c>
      <c r="AA424" s="17">
        <f>(SUMIFS(EUROSTAT_VBE_IND_2010!X$7:X$732,EUROSTAT_VBE_IND_2010!$B$7:$B$732,$D424,EUROSTAT_VBE_IND_2010!$C$7:$C$732,"*"&amp;RIGHT($A424,3)&amp;"*",EUROSTAT_VBE_IND_2010!$D$7:$D$732,"7100*"))/1000</f>
        <v>0</v>
      </c>
      <c r="AB424" s="17">
        <f>(SUMIFS(EUROSTAT_VBE_IND_2010!AA$7:AA$732,EUROSTAT_VBE_IND_2010!$B$7:$B$732,$D424,EUROSTAT_VBE_IND_2010!$C$7:$C$732,"*"&amp;RIGHT($A424,3)&amp;"*",EUROSTAT_VBE_IND_2010!$D$7:$D$732,"7100*"))/1000</f>
        <v>0</v>
      </c>
      <c r="AC424" s="17">
        <f>(SUMIFS(EUROSTAT_VBE_IND_2010!AB$7:AB$732,EUROSTAT_VBE_IND_2010!$B$7:$B$732,$D424,EUROSTAT_VBE_IND_2010!$C$7:$C$732,"*"&amp;RIGHT($A424,3)&amp;"*",EUROSTAT_VBE_IND_2010!$D$7:$D$732,"7100*"))/1000</f>
        <v>0</v>
      </c>
      <c r="AD424" s="17">
        <f>(SUMIFS(EUROSTAT_VBE_IND_2010!AC$7:AC$732,EUROSTAT_VBE_IND_2010!$B$7:$B$732,$D424,EUROSTAT_VBE_IND_2010!$C$7:$C$732,"*"&amp;RIGHT($A424,3)&amp;"*",EUROSTAT_VBE_IND_2010!$D$7:$D$732,"7100*"))/1000</f>
        <v>0</v>
      </c>
      <c r="AE424" s="17">
        <f>(SUMIFS(EUROSTAT_VBE_IND_2010!AD$7:AD$732,EUROSTAT_VBE_IND_2010!$B$7:$B$732,$D424,EUROSTAT_VBE_IND_2010!$C$7:$C$732,"*"&amp;RIGHT($A424,3)&amp;"*",EUROSTAT_VBE_IND_2010!$D$7:$D$732,"7100*"))/1000</f>
        <v>0.056</v>
      </c>
      <c r="AF424" s="17">
        <f>(SUMIFS(EUROSTAT_VBE_IND_2010!AE$7:AE$732,EUROSTAT_VBE_IND_2010!$B$7:$B$732,$D424,EUROSTAT_VBE_IND_2010!$C$7:$C$732,"*"&amp;RIGHT($A424,3)&amp;"*",EUROSTAT_VBE_IND_2010!$D$7:$D$732,"7100*"))/1000</f>
        <v>0</v>
      </c>
      <c r="AG424" s="17">
        <f>(SUMIFS(EUROSTAT_VBE_IND_2010!AF$7:AF$732,EUROSTAT_VBE_IND_2010!$B$7:$B$732,$D424,EUROSTAT_VBE_IND_2010!$C$7:$C$732,"*"&amp;RIGHT($A424,3)&amp;"*",EUROSTAT_VBE_IND_2010!$D$7:$D$732,"7100*"))/1000</f>
        <v>0</v>
      </c>
      <c r="AH424" s="17">
        <f>(SUMIFS(EUROSTAT_VBE_IND_2010!AH$7:AH$732,EUROSTAT_VBE_IND_2010!$B$7:$B$732,$D424,EUROSTAT_VBE_IND_2010!$C$7:$C$732,"*"&amp;RIGHT($A424,3)&amp;"*",EUROSTAT_VBE_IND_2010!$D$7:$D$732,"7100*"))/1000</f>
        <v>0</v>
      </c>
      <c r="AI424" s="17">
        <f>(SUMIFS(EUROSTAT_VBE_IND_2010!AI$7:AI$732,EUROSTAT_VBE_IND_2010!$B$7:$B$732,$D424,EUROSTAT_VBE_IND_2010!$C$7:$C$732,"*"&amp;RIGHT($A424,3)&amp;"*",EUROSTAT_VBE_IND_2010!$D$7:$D$732,"7100*"))/1000</f>
        <v>0</v>
      </c>
      <c r="AJ424" s="17">
        <f>(SUMIFS(EUROSTAT_VBE_IND_2010!AJ$7:AJ$732,EUROSTAT_VBE_IND_2010!$B$7:$B$732,$D424,EUROSTAT_VBE_IND_2010!$C$7:$C$732,"*"&amp;RIGHT($A424,3)&amp;"*",EUROSTAT_VBE_IND_2010!$D$7:$D$732,"7100*"))/1000</f>
        <v>0</v>
      </c>
      <c r="AK424" s="17">
        <f>(SUMIFS(EUROSTAT_VBE_IND_2010!AK$7:AK$732,EUROSTAT_VBE_IND_2010!$B$7:$B$732,$D424,EUROSTAT_VBE_IND_2010!$C$7:$C$732,"*"&amp;RIGHT($A424,3)&amp;"*",EUROSTAT_VBE_IND_2010!$D$7:$D$732,"7100*"))/1000</f>
        <v>0</v>
      </c>
      <c r="AL424" s="198">
        <f>SUMIFS('IEA Bal_AL-IND'!$D$30:$D$329,'IEA Bal_AL-IND'!$A$30:$A$329,"*"&amp;RIGHT($B424,8),'IEA Bal_AL-IND'!$C$30:$C$329,'Aggregated Balance-IND_2010'!$E424)</f>
        <v>0</v>
      </c>
      <c r="AM424" s="198">
        <f>SUMIFS('IEA Bal_BA-IND'!$D$30:$D$329,'IEA Bal_BA-IND'!$A$30:$A$329,"*"&amp;RIGHT($B424,8),'IEA Bal_BA-IND'!$C$30:$C$329,'Aggregated Balance-IND_2010'!$E424)</f>
        <v>0</v>
      </c>
      <c r="AN424" s="198">
        <f>SUMIFS('IEA Bal_KS-IND'!$D$30:$D$329,'IEA Bal_KS-IND'!$A$30:$A$329,"*"&amp;RIGHT($B424,8),'IEA Bal_KS-IND'!$C$30:$C$329,'Aggregated Balance-IND_2010'!$E424)</f>
        <v>0</v>
      </c>
      <c r="AO424" s="17">
        <f>(SUMIFS(EUROSTAT_VBE_IND_2010!Y$7:Y$732,EUROSTAT_VBE_IND_2010!$B$7:$B$732,$D424,EUROSTAT_VBE_IND_2010!$C$7:$C$732,"*"&amp;RIGHT($A424,3)&amp;"*",EUROSTAT_VBE_IND_2010!$D$7:$D$732,"7100*"))/1000</f>
        <v>0</v>
      </c>
      <c r="AP424" s="17">
        <f>(SUMIFS(EUROSTAT_VBE_IND_2010!Z$7:Z$732,EUROSTAT_VBE_IND_2010!$B$7:$B$732,$D424,EUROSTAT_VBE_IND_2010!$C$7:$C$732,"*"&amp;RIGHT($A424,3)&amp;"*",EUROSTAT_VBE_IND_2010!$D$7:$D$732,"7100*"))/1000</f>
        <v>0</v>
      </c>
      <c r="AQ424" s="17">
        <f>(SUMIFS(EUROSTAT_VBE_IND_2010!AG$7:AG$732,EUROSTAT_VBE_IND_2010!$B$7:$B$732,$D424,EUROSTAT_VBE_IND_2010!$C$7:$C$732,"*"&amp;RIGHT($A424,3)&amp;"*",EUROSTAT_VBE_IND_2010!$D$7:$D$732,"7100*"))/1000</f>
        <v>0</v>
      </c>
    </row>
    <row r="425" spans="1:43">
      <c r="A425" t="str">
        <f>LEFT(EUROSTAT_VBE_IND_2010!$C$681,8)</f>
        <v>B_101853</v>
      </c>
      <c r="B425" s="28" t="s">
        <v>307</v>
      </c>
      <c r="C425" t="s">
        <v>293</v>
      </c>
      <c r="D425" t="s">
        <v>126</v>
      </c>
      <c r="E425" t="s">
        <v>247</v>
      </c>
      <c r="F425" t="s">
        <v>267</v>
      </c>
      <c r="G425" s="17">
        <f>(SUMIFS(EUROSTAT_VBE_IND_2010!E$7:E$732,EUROSTAT_VBE_IND_2010!$B$7:$B$732,$D425,EUROSTAT_VBE_IND_2010!$C$7:$C$732,"*"&amp;RIGHT($A425,3)&amp;"*",EUROSTAT_VBE_IND_2010!$D$7:$D$732,"6000*"))/1000</f>
        <v>5.868</v>
      </c>
      <c r="H425" s="17">
        <f>(SUMIFS(EUROSTAT_VBE_IND_2010!F$7:F$732,EUROSTAT_VBE_IND_2010!$B$7:$B$732,$D425,EUROSTAT_VBE_IND_2010!$C$7:$C$732,"*"&amp;RIGHT($A425,3)&amp;"*",EUROSTAT_VBE_IND_2010!$D$7:$D$732,"6000*"))/1000</f>
        <v>3.694</v>
      </c>
      <c r="I425" s="17">
        <f>(SUMIFS(EUROSTAT_VBE_IND_2010!G$7:G$732,EUROSTAT_VBE_IND_2010!$B$7:$B$732,$D425,EUROSTAT_VBE_IND_2010!$C$7:$C$732,"*"&amp;RIGHT($A425,3)&amp;"*",EUROSTAT_VBE_IND_2010!$D$7:$D$732,"6000*"))/1000</f>
        <v>1.472</v>
      </c>
      <c r="J425" s="198">
        <f>SUMIFS('IEA Bal_CH-IND'!$D$30:$D$329,'IEA Bal_CH-IND'!$A$30:$A$329,"*"&amp;RIGHT($B425,8),'IEA Bal_CH-IND'!$C$30:$C$329,'Aggregated Balance-IND_2010'!$E425)</f>
        <v>10.11782</v>
      </c>
      <c r="K425" s="17">
        <f>(SUMIFS(EUROSTAT_VBE_IND_2010!H$7:H$732,EUROSTAT_VBE_IND_2010!$B$7:$B$732,$D425,EUROSTAT_VBE_IND_2010!$C$7:$C$732,"*"&amp;RIGHT($A425,3)&amp;"*",EUROSTAT_VBE_IND_2010!$D$7:$D$732,"6000*"))/1000</f>
        <v>0.187</v>
      </c>
      <c r="L425" s="17">
        <f>(SUMIFS(EUROSTAT_VBE_IND_2010!I$7:I$732,EUROSTAT_VBE_IND_2010!$B$7:$B$732,$D425,EUROSTAT_VBE_IND_2010!$C$7:$C$732,"*"&amp;RIGHT($A425,3)&amp;"*",EUROSTAT_VBE_IND_2010!$D$7:$D$732,"6000*"))/1000</f>
        <v>9.684</v>
      </c>
      <c r="M425" s="17">
        <f>(SUMIFS(EUROSTAT_VBE_IND_2010!J$7:J$732,EUROSTAT_VBE_IND_2010!$B$7:$B$732,$D425,EUROSTAT_VBE_IND_2010!$C$7:$C$732,"*"&amp;RIGHT($A425,3)&amp;"*",EUROSTAT_VBE_IND_2010!$D$7:$D$732,"6000*"))/1000</f>
        <v>63.004</v>
      </c>
      <c r="N425" s="17">
        <f>(SUMIFS(EUROSTAT_VBE_IND_2010!K$7:K$732,EUROSTAT_VBE_IND_2010!$B$7:$B$732,$D425,EUROSTAT_VBE_IND_2010!$C$7:$C$732,"*"&amp;RIGHT($A425,3)&amp;"*",EUROSTAT_VBE_IND_2010!$D$7:$D$732,"6000*"))/1000</f>
        <v>3.47</v>
      </c>
      <c r="O425" s="17">
        <f>(SUMIFS(EUROSTAT_VBE_IND_2010!L$7:L$732,EUROSTAT_VBE_IND_2010!$B$7:$B$732,$D425,EUROSTAT_VBE_IND_2010!$C$7:$C$732,"*"&amp;RIGHT($A425,3)&amp;"*",EUROSTAT_VBE_IND_2010!$D$7:$D$732,"6000*"))/1000</f>
        <v>0.644</v>
      </c>
      <c r="P425" s="17">
        <f>(SUMIFS(EUROSTAT_VBE_IND_2010!M$7:M$732,EUROSTAT_VBE_IND_2010!$B$7:$B$732,$D425,EUROSTAT_VBE_IND_2010!$C$7:$C$732,"*"&amp;RIGHT($A425,3)&amp;"*",EUROSTAT_VBE_IND_2010!$D$7:$D$732,"6000*"))/1000</f>
        <v>4.288</v>
      </c>
      <c r="Q425" s="17">
        <f>(SUMIFS(EUROSTAT_VBE_IND_2010!N$7:N$732,EUROSTAT_VBE_IND_2010!$B$7:$B$732,$D425,EUROSTAT_VBE_IND_2010!$C$7:$C$732,"*"&amp;RIGHT($A425,3)&amp;"*",EUROSTAT_VBE_IND_2010!$D$7:$D$732,"6000*"))/1000</f>
        <v>19.876</v>
      </c>
      <c r="R425" s="17">
        <f>(SUMIFS(EUROSTAT_VBE_IND_2010!O$7:O$732,EUROSTAT_VBE_IND_2010!$B$7:$B$732,$D425,EUROSTAT_VBE_IND_2010!$C$7:$C$732,"*"&amp;RIGHT($A425,3)&amp;"*",EUROSTAT_VBE_IND_2010!$D$7:$D$732,"6000*"))/1000</f>
        <v>5.58</v>
      </c>
      <c r="S425" s="17">
        <f>(SUMIFS(EUROSTAT_VBE_IND_2010!P$7:P$732,EUROSTAT_VBE_IND_2010!$B$7:$B$732,$D425,EUROSTAT_VBE_IND_2010!$C$7:$C$732,"*"&amp;RIGHT($A425,3)&amp;"*",EUROSTAT_VBE_IND_2010!$D$7:$D$732,"6000*"))/1000</f>
        <v>20.308</v>
      </c>
      <c r="T425" s="17">
        <f>(SUMIFS(EUROSTAT_VBE_IND_2010!Q$7:Q$732,EUROSTAT_VBE_IND_2010!$B$7:$B$732,$D425,EUROSTAT_VBE_IND_2010!$C$7:$C$732,"*"&amp;RIGHT($A425,3)&amp;"*",EUROSTAT_VBE_IND_2010!$D$7:$D$732,"6000*"))/1000</f>
        <v>0.806</v>
      </c>
      <c r="U425" s="17">
        <f>(SUMIFS(EUROSTAT_VBE_IND_2010!R$7:R$732,EUROSTAT_VBE_IND_2010!$B$7:$B$732,$D425,EUROSTAT_VBE_IND_2010!$C$7:$C$732,"*"&amp;RIGHT($A425,3)&amp;"*",EUROSTAT_VBE_IND_2010!$D$7:$D$732,"6000*"))/1000</f>
        <v>2.668</v>
      </c>
      <c r="V425" s="17">
        <f>(SUMIFS(EUROSTAT_VBE_IND_2010!S$7:S$732,EUROSTAT_VBE_IND_2010!$B$7:$B$732,$D425,EUROSTAT_VBE_IND_2010!$C$7:$C$732,"*"&amp;RIGHT($A425,3)&amp;"*",EUROSTAT_VBE_IND_2010!$D$7:$D$732,"6000*"))/1000</f>
        <v>4.36</v>
      </c>
      <c r="W425" s="17">
        <f>(SUMIFS(EUROSTAT_VBE_IND_2010!T$7:T$732,EUROSTAT_VBE_IND_2010!$B$7:$B$732,$D425,EUROSTAT_VBE_IND_2010!$C$7:$C$732,"*"&amp;RIGHT($A425,3)&amp;"*",EUROSTAT_VBE_IND_2010!$D$7:$D$732,"6000*"))/1000</f>
        <v>0.043</v>
      </c>
      <c r="X425" s="17">
        <f>(SUMIFS(EUROSTAT_VBE_IND_2010!U$7:U$732,EUROSTAT_VBE_IND_2010!$B$7:$B$732,$D425,EUROSTAT_VBE_IND_2010!$C$7:$C$732,"*"&amp;RIGHT($A425,3)&amp;"*",EUROSTAT_VBE_IND_2010!$D$7:$D$732,"6000*"))/1000</f>
        <v>59.969</v>
      </c>
      <c r="Y425" s="17">
        <f>(SUMIFS(EUROSTAT_VBE_IND_2010!V$7:V$732,EUROSTAT_VBE_IND_2010!$B$7:$B$732,$D425,EUROSTAT_VBE_IND_2010!$C$7:$C$732,"*"&amp;RIGHT($A425,3)&amp;"*",EUROSTAT_VBE_IND_2010!$D$7:$D$732,"6000*"))/1000</f>
        <v>1.112</v>
      </c>
      <c r="Z425" s="17">
        <f>(SUMIFS(EUROSTAT_VBE_IND_2010!W$7:W$732,EUROSTAT_VBE_IND_2010!$B$7:$B$732,$D425,EUROSTAT_VBE_IND_2010!$C$7:$C$732,"*"&amp;RIGHT($A425,3)&amp;"*",EUROSTAT_VBE_IND_2010!$D$7:$D$732,"6000*"))/1000</f>
        <v>0.666</v>
      </c>
      <c r="AA425" s="17">
        <f>(SUMIFS(EUROSTAT_VBE_IND_2010!X$7:X$732,EUROSTAT_VBE_IND_2010!$B$7:$B$732,$D425,EUROSTAT_VBE_IND_2010!$C$7:$C$732,"*"&amp;RIGHT($A425,3)&amp;"*",EUROSTAT_VBE_IND_2010!$D$7:$D$732,"6000*"))/1000</f>
        <v>0.23</v>
      </c>
      <c r="AB425" s="17">
        <f>(SUMIFS(EUROSTAT_VBE_IND_2010!AA$7:AA$732,EUROSTAT_VBE_IND_2010!$B$7:$B$732,$D425,EUROSTAT_VBE_IND_2010!$C$7:$C$732,"*"&amp;RIGHT($A425,3)&amp;"*",EUROSTAT_VBE_IND_2010!$D$7:$D$732,"6000*"))/1000</f>
        <v>1.681</v>
      </c>
      <c r="AC425" s="17">
        <f>(SUMIFS(EUROSTAT_VBE_IND_2010!AB$7:AB$732,EUROSTAT_VBE_IND_2010!$B$7:$B$732,$D425,EUROSTAT_VBE_IND_2010!$C$7:$C$732,"*"&amp;RIGHT($A425,3)&amp;"*",EUROSTAT_VBE_IND_2010!$D$7:$D$732,"6000*"))/1000</f>
        <v>6.959</v>
      </c>
      <c r="AD425" s="17">
        <f>(SUMIFS(EUROSTAT_VBE_IND_2010!AC$7:AC$732,EUROSTAT_VBE_IND_2010!$B$7:$B$732,$D425,EUROSTAT_VBE_IND_2010!$C$7:$C$732,"*"&amp;RIGHT($A425,3)&amp;"*",EUROSTAT_VBE_IND_2010!$D$7:$D$732,"6000*"))/1000</f>
        <v>1.789</v>
      </c>
      <c r="AE425" s="17">
        <f>(SUMIFS(EUROSTAT_VBE_IND_2010!AD$7:AD$732,EUROSTAT_VBE_IND_2010!$B$7:$B$732,$D425,EUROSTAT_VBE_IND_2010!$C$7:$C$732,"*"&amp;RIGHT($A425,3)&amp;"*",EUROSTAT_VBE_IND_2010!$D$7:$D$732,"6000*"))/1000</f>
        <v>10.12</v>
      </c>
      <c r="AF425" s="17">
        <f>(SUMIFS(EUROSTAT_VBE_IND_2010!AE$7:AE$732,EUROSTAT_VBE_IND_2010!$B$7:$B$732,$D425,EUROSTAT_VBE_IND_2010!$C$7:$C$732,"*"&amp;RIGHT($A425,3)&amp;"*",EUROSTAT_VBE_IND_2010!$D$7:$D$732,"6000*"))/1000</f>
        <v>5.724</v>
      </c>
      <c r="AG425" s="17">
        <f>(SUMIFS(EUROSTAT_VBE_IND_2010!AF$7:AF$732,EUROSTAT_VBE_IND_2010!$B$7:$B$732,$D425,EUROSTAT_VBE_IND_2010!$C$7:$C$732,"*"&amp;RIGHT($A425,3)&amp;"*",EUROSTAT_VBE_IND_2010!$D$7:$D$732,"6000*"))/1000</f>
        <v>3.463</v>
      </c>
      <c r="AH425" s="17">
        <f>(SUMIFS(EUROSTAT_VBE_IND_2010!AH$7:AH$732,EUROSTAT_VBE_IND_2010!$B$7:$B$732,$D425,EUROSTAT_VBE_IND_2010!$C$7:$C$732,"*"&amp;RIGHT($A425,3)&amp;"*",EUROSTAT_VBE_IND_2010!$D$7:$D$732,"6000*"))/1000</f>
        <v>10.987</v>
      </c>
      <c r="AI425" s="17">
        <f>(SUMIFS(EUROSTAT_VBE_IND_2010!AI$7:AI$732,EUROSTAT_VBE_IND_2010!$B$7:$B$732,$D425,EUROSTAT_VBE_IND_2010!$C$7:$C$732,"*"&amp;RIGHT($A425,3)&amp;"*",EUROSTAT_VBE_IND_2010!$D$7:$D$732,"6000*"))/1000</f>
        <v>1.559</v>
      </c>
      <c r="AJ425" s="17">
        <f>(SUMIFS(EUROSTAT_VBE_IND_2010!AJ$7:AJ$732,EUROSTAT_VBE_IND_2010!$B$7:$B$732,$D425,EUROSTAT_VBE_IND_2010!$C$7:$C$732,"*"&amp;RIGHT($A425,3)&amp;"*",EUROSTAT_VBE_IND_2010!$D$7:$D$732,"6000*"))/1000</f>
        <v>2.801</v>
      </c>
      <c r="AK425" s="17">
        <f>(SUMIFS(EUROSTAT_VBE_IND_2010!AK$7:AK$732,EUROSTAT_VBE_IND_2010!$B$7:$B$732,$D425,EUROSTAT_VBE_IND_2010!$C$7:$C$732,"*"&amp;RIGHT($A425,3)&amp;"*",EUROSTAT_VBE_IND_2010!$D$7:$D$732,"6000*"))/1000</f>
        <v>77.386</v>
      </c>
      <c r="AL425" s="198">
        <f>SUMIFS('IEA Bal_AL-IND'!$D$30:$D$329,'IEA Bal_AL-IND'!$A$30:$A$329,"*"&amp;RIGHT($B425,8),'IEA Bal_AL-IND'!$C$30:$C$329,'Aggregated Balance-IND_2010'!$E425)</f>
        <v>0.29885</v>
      </c>
      <c r="AM425" s="198">
        <f>SUMIFS('IEA Bal_BA-IND'!$D$30:$D$329,'IEA Bal_BA-IND'!$A$30:$A$329,"*"&amp;RIGHT($B425,8),'IEA Bal_BA-IND'!$C$30:$C$329,'Aggregated Balance-IND_2010'!$E425)</f>
        <v>0.34206</v>
      </c>
      <c r="AN425" s="198">
        <f>SUMIFS('IEA Bal_KS-IND'!$D$30:$D$329,'IEA Bal_KS-IND'!$A$30:$A$329,"*"&amp;RIGHT($B425,8),'IEA Bal_KS-IND'!$C$30:$C$329,'Aggregated Balance-IND_2010'!$E425)</f>
        <v>0.58691</v>
      </c>
      <c r="AO425" s="17">
        <f>(SUMIFS(EUROSTAT_VBE_IND_2010!Y$7:Y$732,EUROSTAT_VBE_IND_2010!$B$7:$B$732,$D425,EUROSTAT_VBE_IND_2010!$C$7:$C$732,"*"&amp;RIGHT($A425,3)&amp;"*",EUROSTAT_VBE_IND_2010!$D$7:$D$732,"6000*"))/1000</f>
        <v>1.735</v>
      </c>
      <c r="AP425" s="17">
        <f>(SUMIFS(EUROSTAT_VBE_IND_2010!Z$7:Z$732,EUROSTAT_VBE_IND_2010!$B$7:$B$732,$D425,EUROSTAT_VBE_IND_2010!$C$7:$C$732,"*"&amp;RIGHT($A425,3)&amp;"*",EUROSTAT_VBE_IND_2010!$D$7:$D$732,"6000*"))/1000</f>
        <v>0.076</v>
      </c>
      <c r="AQ425" s="17">
        <f>(SUMIFS(EUROSTAT_VBE_IND_2010!AG$7:AG$732,EUROSTAT_VBE_IND_2010!$B$7:$B$732,$D425,EUROSTAT_VBE_IND_2010!$C$7:$C$732,"*"&amp;RIGHT($A425,3)&amp;"*",EUROSTAT_VBE_IND_2010!$D$7:$D$732,"6000*"))/1000</f>
        <v>6.872</v>
      </c>
    </row>
    <row r="426" spans="1:43">
      <c r="A426" t="str">
        <f>LEFT(EUROSTAT_VBE_IND_2010!$C$681,8)</f>
        <v>B_101853</v>
      </c>
      <c r="B426" s="28" t="s">
        <v>307</v>
      </c>
      <c r="C426" t="s">
        <v>293</v>
      </c>
      <c r="D426" t="s">
        <v>126</v>
      </c>
      <c r="E426" t="s">
        <v>248</v>
      </c>
      <c r="F426" t="s">
        <v>268</v>
      </c>
      <c r="G426" s="17">
        <f>(SUMIFS(EUROSTAT_VBE_IND_2010!E$7:E$732,EUROSTAT_VBE_IND_2010!$B$7:$B$732,$D426,EUROSTAT_VBE_IND_2010!$C$7:$C$732,"*"&amp;RIGHT($A426,3)&amp;"*",EUROSTAT_VBE_IND_2010!$D$7:$D$732,"5200*"))/1000</f>
        <v>0.451</v>
      </c>
      <c r="H426" s="17">
        <f>(SUMIFS(EUROSTAT_VBE_IND_2010!F$7:F$732,EUROSTAT_VBE_IND_2010!$B$7:$B$732,$D426,EUROSTAT_VBE_IND_2010!$C$7:$C$732,"*"&amp;RIGHT($A426,3)&amp;"*",EUROSTAT_VBE_IND_2010!$D$7:$D$732,"5200*"))/1000</f>
        <v>0.02</v>
      </c>
      <c r="I426" s="17">
        <f>(SUMIFS(EUROSTAT_VBE_IND_2010!G$7:G$732,EUROSTAT_VBE_IND_2010!$B$7:$B$732,$D426,EUROSTAT_VBE_IND_2010!$C$7:$C$732,"*"&amp;RIGHT($A426,3)&amp;"*",EUROSTAT_VBE_IND_2010!$D$7:$D$732,"5200*"))/1000</f>
        <v>3.901</v>
      </c>
      <c r="J426" s="198">
        <f>SUMIFS('IEA Bal_CH-IND'!$D$30:$D$329,'IEA Bal_CH-IND'!$A$30:$A$329,"*"&amp;RIGHT($B426,8),'IEA Bal_CH-IND'!$C$30:$C$329,'Aggregated Balance-IND_2010'!$E426)</f>
        <v>0.37694</v>
      </c>
      <c r="K426" s="17">
        <f>(SUMIFS(EUROSTAT_VBE_IND_2010!H$7:H$732,EUROSTAT_VBE_IND_2010!$B$7:$B$732,$D426,EUROSTAT_VBE_IND_2010!$C$7:$C$732,"*"&amp;RIGHT($A426,3)&amp;"*",EUROSTAT_VBE_IND_2010!$D$7:$D$732,"5200*"))/1000</f>
        <v>0</v>
      </c>
      <c r="L426" s="17">
        <f>(SUMIFS(EUROSTAT_VBE_IND_2010!I$7:I$732,EUROSTAT_VBE_IND_2010!$B$7:$B$732,$D426,EUROSTAT_VBE_IND_2010!$C$7:$C$732,"*"&amp;RIGHT($A426,3)&amp;"*",EUROSTAT_VBE_IND_2010!$D$7:$D$732,"5200*"))/1000</f>
        <v>0.12</v>
      </c>
      <c r="M426" s="17">
        <f>(SUMIFS(EUROSTAT_VBE_IND_2010!J$7:J$732,EUROSTAT_VBE_IND_2010!$B$7:$B$732,$D426,EUROSTAT_VBE_IND_2010!$C$7:$C$732,"*"&amp;RIGHT($A426,3)&amp;"*",EUROSTAT_VBE_IND_2010!$D$7:$D$732,"5200*"))/1000</f>
        <v>6.434</v>
      </c>
      <c r="N426" s="17">
        <f>(SUMIFS(EUROSTAT_VBE_IND_2010!K$7:K$732,EUROSTAT_VBE_IND_2010!$B$7:$B$732,$D426,EUROSTAT_VBE_IND_2010!$C$7:$C$732,"*"&amp;RIGHT($A426,3)&amp;"*",EUROSTAT_VBE_IND_2010!$D$7:$D$732,"5200*"))/1000</f>
        <v>0.567</v>
      </c>
      <c r="O426" s="17">
        <f>(SUMIFS(EUROSTAT_VBE_IND_2010!L$7:L$732,EUROSTAT_VBE_IND_2010!$B$7:$B$732,$D426,EUROSTAT_VBE_IND_2010!$C$7:$C$732,"*"&amp;RIGHT($A426,3)&amp;"*",EUROSTAT_VBE_IND_2010!$D$7:$D$732,"5200*"))/1000</f>
        <v>0.24</v>
      </c>
      <c r="P426" s="17">
        <f>(SUMIFS(EUROSTAT_VBE_IND_2010!M$7:M$732,EUROSTAT_VBE_IND_2010!$B$7:$B$732,$D426,EUROSTAT_VBE_IND_2010!$C$7:$C$732,"*"&amp;RIGHT($A426,3)&amp;"*",EUROSTAT_VBE_IND_2010!$D$7:$D$732,"5200*"))/1000</f>
        <v>0</v>
      </c>
      <c r="Q426" s="17">
        <f>(SUMIFS(EUROSTAT_VBE_IND_2010!N$7:N$732,EUROSTAT_VBE_IND_2010!$B$7:$B$732,$D426,EUROSTAT_VBE_IND_2010!$C$7:$C$732,"*"&amp;RIGHT($A426,3)&amp;"*",EUROSTAT_VBE_IND_2010!$D$7:$D$732,"5200*"))/1000</f>
        <v>0</v>
      </c>
      <c r="R426" s="17">
        <f>(SUMIFS(EUROSTAT_VBE_IND_2010!O$7:O$732,EUROSTAT_VBE_IND_2010!$B$7:$B$732,$D426,EUROSTAT_VBE_IND_2010!$C$7:$C$732,"*"&amp;RIGHT($A426,3)&amp;"*",EUROSTAT_VBE_IND_2010!$D$7:$D$732,"5200*"))/1000</f>
        <v>1.194</v>
      </c>
      <c r="S426" s="17">
        <f>(SUMIFS(EUROSTAT_VBE_IND_2010!P$7:P$732,EUROSTAT_VBE_IND_2010!$B$7:$B$732,$D426,EUROSTAT_VBE_IND_2010!$C$7:$C$732,"*"&amp;RIGHT($A426,3)&amp;"*",EUROSTAT_VBE_IND_2010!$D$7:$D$732,"5200*"))/1000</f>
        <v>0</v>
      </c>
      <c r="T426" s="17">
        <f>(SUMIFS(EUROSTAT_VBE_IND_2010!Q$7:Q$732,EUROSTAT_VBE_IND_2010!$B$7:$B$732,$D426,EUROSTAT_VBE_IND_2010!$C$7:$C$732,"*"&amp;RIGHT($A426,3)&amp;"*",EUROSTAT_VBE_IND_2010!$D$7:$D$732,"5200*"))/1000</f>
        <v>0.22</v>
      </c>
      <c r="U426" s="17">
        <f>(SUMIFS(EUROSTAT_VBE_IND_2010!R$7:R$732,EUROSTAT_VBE_IND_2010!$B$7:$B$732,$D426,EUROSTAT_VBE_IND_2010!$C$7:$C$732,"*"&amp;RIGHT($A426,3)&amp;"*",EUROSTAT_VBE_IND_2010!$D$7:$D$732,"5200*"))/1000</f>
        <v>0.337</v>
      </c>
      <c r="V426" s="17">
        <f>(SUMIFS(EUROSTAT_VBE_IND_2010!S$7:S$732,EUROSTAT_VBE_IND_2010!$B$7:$B$732,$D426,EUROSTAT_VBE_IND_2010!$C$7:$C$732,"*"&amp;RIGHT($A426,3)&amp;"*",EUROSTAT_VBE_IND_2010!$D$7:$D$732,"5200*"))/1000</f>
        <v>0</v>
      </c>
      <c r="W426" s="17">
        <f>(SUMIFS(EUROSTAT_VBE_IND_2010!T$7:T$732,EUROSTAT_VBE_IND_2010!$B$7:$B$732,$D426,EUROSTAT_VBE_IND_2010!$C$7:$C$732,"*"&amp;RIGHT($A426,3)&amp;"*",EUROSTAT_VBE_IND_2010!$D$7:$D$732,"5200*"))/1000</f>
        <v>0</v>
      </c>
      <c r="X426" s="17">
        <f>(SUMIFS(EUROSTAT_VBE_IND_2010!U$7:U$732,EUROSTAT_VBE_IND_2010!$B$7:$B$732,$D426,EUROSTAT_VBE_IND_2010!$C$7:$C$732,"*"&amp;RIGHT($A426,3)&amp;"*",EUROSTAT_VBE_IND_2010!$D$7:$D$732,"5200*"))/1000</f>
        <v>42.986</v>
      </c>
      <c r="Y426" s="17">
        <f>(SUMIFS(EUROSTAT_VBE_IND_2010!V$7:V$732,EUROSTAT_VBE_IND_2010!$B$7:$B$732,$D426,EUROSTAT_VBE_IND_2010!$C$7:$C$732,"*"&amp;RIGHT($A426,3)&amp;"*",EUROSTAT_VBE_IND_2010!$D$7:$D$732,"5200*"))/1000</f>
        <v>0.071</v>
      </c>
      <c r="Z426" s="17">
        <f>(SUMIFS(EUROSTAT_VBE_IND_2010!W$7:W$732,EUROSTAT_VBE_IND_2010!$B$7:$B$732,$D426,EUROSTAT_VBE_IND_2010!$C$7:$C$732,"*"&amp;RIGHT($A426,3)&amp;"*",EUROSTAT_VBE_IND_2010!$D$7:$D$732,"5200*"))/1000</f>
        <v>0.005</v>
      </c>
      <c r="AA426" s="17">
        <f>(SUMIFS(EUROSTAT_VBE_IND_2010!X$7:X$732,EUROSTAT_VBE_IND_2010!$B$7:$B$732,$D426,EUROSTAT_VBE_IND_2010!$C$7:$C$732,"*"&amp;RIGHT($A426,3)&amp;"*",EUROSTAT_VBE_IND_2010!$D$7:$D$732,"5200*"))/1000</f>
        <v>0.011</v>
      </c>
      <c r="AB426" s="17">
        <f>(SUMIFS(EUROSTAT_VBE_IND_2010!AA$7:AA$732,EUROSTAT_VBE_IND_2010!$B$7:$B$732,$D426,EUROSTAT_VBE_IND_2010!$C$7:$C$732,"*"&amp;RIGHT($A426,3)&amp;"*",EUROSTAT_VBE_IND_2010!$D$7:$D$732,"5200*"))/1000</f>
        <v>0</v>
      </c>
      <c r="AC426" s="17">
        <f>(SUMIFS(EUROSTAT_VBE_IND_2010!AB$7:AB$732,EUROSTAT_VBE_IND_2010!$B$7:$B$732,$D426,EUROSTAT_VBE_IND_2010!$C$7:$C$732,"*"&amp;RIGHT($A426,3)&amp;"*",EUROSTAT_VBE_IND_2010!$D$7:$D$732,"5200*"))/1000</f>
        <v>0.296</v>
      </c>
      <c r="AD426" s="17">
        <f>(SUMIFS(EUROSTAT_VBE_IND_2010!AC$7:AC$732,EUROSTAT_VBE_IND_2010!$B$7:$B$732,$D426,EUROSTAT_VBE_IND_2010!$C$7:$C$732,"*"&amp;RIGHT($A426,3)&amp;"*",EUROSTAT_VBE_IND_2010!$D$7:$D$732,"5200*"))/1000</f>
        <v>0.019</v>
      </c>
      <c r="AE426" s="17">
        <f>(SUMIFS(EUROSTAT_VBE_IND_2010!AD$7:AD$732,EUROSTAT_VBE_IND_2010!$B$7:$B$732,$D426,EUROSTAT_VBE_IND_2010!$C$7:$C$732,"*"&amp;RIGHT($A426,3)&amp;"*",EUROSTAT_VBE_IND_2010!$D$7:$D$732,"5200*"))/1000</f>
        <v>1.429</v>
      </c>
      <c r="AF426" s="17">
        <f>(SUMIFS(EUROSTAT_VBE_IND_2010!AE$7:AE$732,EUROSTAT_VBE_IND_2010!$B$7:$B$732,$D426,EUROSTAT_VBE_IND_2010!$C$7:$C$732,"*"&amp;RIGHT($A426,3)&amp;"*",EUROSTAT_VBE_IND_2010!$D$7:$D$732,"5200*"))/1000</f>
        <v>0</v>
      </c>
      <c r="AG426" s="17">
        <f>(SUMIFS(EUROSTAT_VBE_IND_2010!AF$7:AF$732,EUROSTAT_VBE_IND_2010!$B$7:$B$732,$D426,EUROSTAT_VBE_IND_2010!$C$7:$C$732,"*"&amp;RIGHT($A426,3)&amp;"*",EUROSTAT_VBE_IND_2010!$D$7:$D$732,"5200*"))/1000</f>
        <v>0.19</v>
      </c>
      <c r="AH426" s="17">
        <f>(SUMIFS(EUROSTAT_VBE_IND_2010!AH$7:AH$732,EUROSTAT_VBE_IND_2010!$B$7:$B$732,$D426,EUROSTAT_VBE_IND_2010!$C$7:$C$732,"*"&amp;RIGHT($A426,3)&amp;"*",EUROSTAT_VBE_IND_2010!$D$7:$D$732,"5200*"))/1000</f>
        <v>18.796</v>
      </c>
      <c r="AI426" s="17">
        <f>(SUMIFS(EUROSTAT_VBE_IND_2010!AI$7:AI$732,EUROSTAT_VBE_IND_2010!$B$7:$B$732,$D426,EUROSTAT_VBE_IND_2010!$C$7:$C$732,"*"&amp;RIGHT($A426,3)&amp;"*",EUROSTAT_VBE_IND_2010!$D$7:$D$732,"5200*"))/1000</f>
        <v>0.318</v>
      </c>
      <c r="AJ426" s="17">
        <f>(SUMIFS(EUROSTAT_VBE_IND_2010!AJ$7:AJ$732,EUROSTAT_VBE_IND_2010!$B$7:$B$732,$D426,EUROSTAT_VBE_IND_2010!$C$7:$C$732,"*"&amp;RIGHT($A426,3)&amp;"*",EUROSTAT_VBE_IND_2010!$D$7:$D$732,"5200*"))/1000</f>
        <v>0</v>
      </c>
      <c r="AK426" s="17">
        <f>(SUMIFS(EUROSTAT_VBE_IND_2010!AK$7:AK$732,EUROSTAT_VBE_IND_2010!$B$7:$B$732,$D426,EUROSTAT_VBE_IND_2010!$C$7:$C$732,"*"&amp;RIGHT($A426,3)&amp;"*",EUROSTAT_VBE_IND_2010!$D$7:$D$732,"5200*"))/1000</f>
        <v>16.948</v>
      </c>
      <c r="AL426" s="198">
        <f>SUMIFS('IEA Bal_AL-IND'!$D$30:$D$329,'IEA Bal_AL-IND'!$A$30:$A$329,"*"&amp;RIGHT($B426,8),'IEA Bal_AL-IND'!$C$30:$C$329,'Aggregated Balance-IND_2010'!$E426)</f>
        <v>0</v>
      </c>
      <c r="AM426" s="198">
        <f>SUMIFS('IEA Bal_BA-IND'!$D$30:$D$329,'IEA Bal_BA-IND'!$A$30:$A$329,"*"&amp;RIGHT($B426,8),'IEA Bal_BA-IND'!$C$30:$C$329,'Aggregated Balance-IND_2010'!$E426)</f>
        <v>0</v>
      </c>
      <c r="AN426" s="198">
        <f>SUMIFS('IEA Bal_KS-IND'!$D$30:$D$329,'IEA Bal_KS-IND'!$A$30:$A$329,"*"&amp;RIGHT($B426,8),'IEA Bal_KS-IND'!$C$30:$C$329,'Aggregated Balance-IND_2010'!$E426)</f>
        <v>0</v>
      </c>
      <c r="AO426" s="17">
        <f>(SUMIFS(EUROSTAT_VBE_IND_2010!Y$7:Y$732,EUROSTAT_VBE_IND_2010!$B$7:$B$732,$D426,EUROSTAT_VBE_IND_2010!$C$7:$C$732,"*"&amp;RIGHT($A426,3)&amp;"*",EUROSTAT_VBE_IND_2010!$D$7:$D$732,"5200*"))/1000</f>
        <v>0</v>
      </c>
      <c r="AP426" s="17">
        <f>(SUMIFS(EUROSTAT_VBE_IND_2010!Z$7:Z$732,EUROSTAT_VBE_IND_2010!$B$7:$B$732,$D426,EUROSTAT_VBE_IND_2010!$C$7:$C$732,"*"&amp;RIGHT($A426,3)&amp;"*",EUROSTAT_VBE_IND_2010!$D$7:$D$732,"5200*"))/1000</f>
        <v>0</v>
      </c>
      <c r="AQ426" s="17">
        <f>(SUMIFS(EUROSTAT_VBE_IND_2010!AG$7:AG$732,EUROSTAT_VBE_IND_2010!$B$7:$B$732,$D426,EUROSTAT_VBE_IND_2010!$C$7:$C$732,"*"&amp;RIGHT($A426,3)&amp;"*",EUROSTAT_VBE_IND_2010!$D$7:$D$732,"5200*"))/1000</f>
        <v>1.901</v>
      </c>
    </row>
    <row r="427" spans="6:43">
      <c r="F427" s="241" t="s">
        <v>192</v>
      </c>
      <c r="G427" s="795">
        <f>SUM(G407:G426)</f>
        <v>10.572</v>
      </c>
      <c r="H427" s="795">
        <f t="shared" ref="H427:AL427" si="30">SUM(H407:H426)</f>
        <v>16.624</v>
      </c>
      <c r="I427" s="795">
        <f t="shared" si="30"/>
        <v>5.882</v>
      </c>
      <c r="J427" s="875">
        <f t="shared" si="30"/>
        <v>22.04982</v>
      </c>
      <c r="K427" s="795">
        <f t="shared" si="30"/>
        <v>1.588</v>
      </c>
      <c r="L427" s="795">
        <f t="shared" si="30"/>
        <v>23.034</v>
      </c>
      <c r="M427" s="795">
        <f t="shared" si="30"/>
        <v>116.095</v>
      </c>
      <c r="N427" s="795">
        <f t="shared" si="30"/>
        <v>6.053</v>
      </c>
      <c r="O427" s="795">
        <f t="shared" si="30"/>
        <v>1.941</v>
      </c>
      <c r="P427" s="795">
        <f t="shared" si="30"/>
        <v>12.367</v>
      </c>
      <c r="Q427" s="795">
        <f t="shared" si="30"/>
        <v>107.808</v>
      </c>
      <c r="R427" s="795">
        <f t="shared" si="30"/>
        <v>10.992</v>
      </c>
      <c r="S427" s="795">
        <f t="shared" si="30"/>
        <v>70.19</v>
      </c>
      <c r="T427" s="795">
        <f t="shared" si="30"/>
        <v>2.749</v>
      </c>
      <c r="U427" s="795">
        <f t="shared" si="30"/>
        <v>4.491</v>
      </c>
      <c r="V427" s="795">
        <f t="shared" si="30"/>
        <v>6.864</v>
      </c>
      <c r="W427" s="795">
        <f t="shared" si="30"/>
        <v>0.937</v>
      </c>
      <c r="X427" s="795">
        <f t="shared" si="30"/>
        <v>110.772</v>
      </c>
      <c r="Y427" s="795">
        <f t="shared" si="30"/>
        <v>1.72</v>
      </c>
      <c r="Z427" s="795">
        <f t="shared" si="30"/>
        <v>1.094</v>
      </c>
      <c r="AA427" s="795">
        <f t="shared" si="30"/>
        <v>0.39</v>
      </c>
      <c r="AB427" s="795">
        <f t="shared" si="30"/>
        <v>2.124</v>
      </c>
      <c r="AC427" s="795">
        <f t="shared" si="30"/>
        <v>14.827</v>
      </c>
      <c r="AD427" s="795">
        <f t="shared" si="30"/>
        <v>2.203</v>
      </c>
      <c r="AE427" s="795">
        <f t="shared" si="30"/>
        <v>21.114</v>
      </c>
      <c r="AF427" s="795">
        <f t="shared" si="30"/>
        <v>7.225</v>
      </c>
      <c r="AG427" s="795">
        <f t="shared" si="30"/>
        <v>7.651</v>
      </c>
      <c r="AH427" s="795">
        <f t="shared" si="30"/>
        <v>34.786</v>
      </c>
      <c r="AI427" s="795">
        <f t="shared" si="30"/>
        <v>3.58</v>
      </c>
      <c r="AJ427" s="795">
        <f t="shared" si="30"/>
        <v>5.34</v>
      </c>
      <c r="AK427" s="795">
        <f t="shared" si="30"/>
        <v>270.257</v>
      </c>
      <c r="AL427" s="875">
        <f t="shared" si="30"/>
        <v>0.83053</v>
      </c>
      <c r="AM427" s="875">
        <f t="shared" ref="AM427:AQ427" si="31">SUM(AM407:AM426)</f>
        <v>0.34386</v>
      </c>
      <c r="AN427" s="875">
        <f t="shared" si="31"/>
        <v>1.93644</v>
      </c>
      <c r="AO427" s="795">
        <f t="shared" si="31"/>
        <v>1.744</v>
      </c>
      <c r="AP427" s="795">
        <f t="shared" si="31"/>
        <v>0.096</v>
      </c>
      <c r="AQ427" s="795">
        <f t="shared" si="31"/>
        <v>9.953</v>
      </c>
    </row>
    <row r="428" spans="1:43">
      <c r="A428" t="str">
        <f>LEFT(EUROSTAT_VBE_IND_2010!$C$681,8)</f>
        <v>B_101853</v>
      </c>
      <c r="B428" s="28" t="s">
        <v>307</v>
      </c>
      <c r="C428" t="s">
        <v>293</v>
      </c>
      <c r="D428" t="s">
        <v>126</v>
      </c>
      <c r="F428" s="241" t="s">
        <v>294</v>
      </c>
      <c r="G428" s="795">
        <f>(SUMIFS(EUROSTAT_VBE_IND_2010!E$7:E$732,EUROSTAT_VBE_IND_2010!$B$7:$B$732,$D426,EUROSTAT_VBE_IND_2010!$C$7:$C$732,"*"&amp;RIGHT($A426,3)&amp;"*",EUROSTAT_VBE_IND_2010!$D$7:$D$732,"*"))/1000</f>
        <v>10.572</v>
      </c>
      <c r="H428" s="795">
        <f>(SUMIFS(EUROSTAT_VBE_IND_2010!F$7:F$732,EUROSTAT_VBE_IND_2010!$B$7:$B$732,$D426,EUROSTAT_VBE_IND_2010!$C$7:$C$732,"*"&amp;RIGHT($A426,3)&amp;"*",EUROSTAT_VBE_IND_2010!$D$7:$D$732,"*"))/1000</f>
        <v>16.624</v>
      </c>
      <c r="I428" s="795">
        <f>(SUMIFS(EUROSTAT_VBE_IND_2010!G$7:G$732,EUROSTAT_VBE_IND_2010!$B$7:$B$732,$D426,EUROSTAT_VBE_IND_2010!$C$7:$C$732,"*"&amp;RIGHT($A426,3)&amp;"*",EUROSTAT_VBE_IND_2010!$D$7:$D$732,"*"))/1000</f>
        <v>5.882</v>
      </c>
      <c r="J428" s="875">
        <f>SUMIFS('IEA Bal_CH-IND'!$D$331:$D$345,'IEA Bal_CH-IND'!$A$331:$A$345,"*"&amp;RIGHT($B428,8))</f>
        <v>22.04982</v>
      </c>
      <c r="K428" s="795">
        <f>(SUMIFS(EUROSTAT_VBE_IND_2010!H$7:H$732,EUROSTAT_VBE_IND_2010!$B$7:$B$732,$D426,EUROSTAT_VBE_IND_2010!$C$7:$C$732,"*"&amp;RIGHT($A426,3)&amp;"*",EUROSTAT_VBE_IND_2010!$D$7:$D$732,"*"))/1000</f>
        <v>1.588</v>
      </c>
      <c r="L428" s="795">
        <f>(SUMIFS(EUROSTAT_VBE_IND_2010!I$7:I$732,EUROSTAT_VBE_IND_2010!$B$7:$B$732,$D426,EUROSTAT_VBE_IND_2010!$C$7:$C$732,"*"&amp;RIGHT($A426,3)&amp;"*",EUROSTAT_VBE_IND_2010!$D$7:$D$732,"*"))/1000</f>
        <v>23.034</v>
      </c>
      <c r="M428" s="795">
        <f>(SUMIFS(EUROSTAT_VBE_IND_2010!J$7:J$732,EUROSTAT_VBE_IND_2010!$B$7:$B$732,$D426,EUROSTAT_VBE_IND_2010!$C$7:$C$732,"*"&amp;RIGHT($A426,3)&amp;"*",EUROSTAT_VBE_IND_2010!$D$7:$D$732,"*"))/1000</f>
        <v>116.095</v>
      </c>
      <c r="N428" s="795">
        <f>(SUMIFS(EUROSTAT_VBE_IND_2010!K$7:K$732,EUROSTAT_VBE_IND_2010!$B$7:$B$732,$D426,EUROSTAT_VBE_IND_2010!$C$7:$C$732,"*"&amp;RIGHT($A426,3)&amp;"*",EUROSTAT_VBE_IND_2010!$D$7:$D$732,"*"))/1000</f>
        <v>6.053</v>
      </c>
      <c r="O428" s="795">
        <f>(SUMIFS(EUROSTAT_VBE_IND_2010!L$7:L$732,EUROSTAT_VBE_IND_2010!$B$7:$B$732,$D426,EUROSTAT_VBE_IND_2010!$C$7:$C$732,"*"&amp;RIGHT($A426,3)&amp;"*",EUROSTAT_VBE_IND_2010!$D$7:$D$732,"*"))/1000</f>
        <v>1.941</v>
      </c>
      <c r="P428" s="795">
        <f>(SUMIFS(EUROSTAT_VBE_IND_2010!M$7:M$732,EUROSTAT_VBE_IND_2010!$B$7:$B$732,$D426,EUROSTAT_VBE_IND_2010!$C$7:$C$732,"*"&amp;RIGHT($A426,3)&amp;"*",EUROSTAT_VBE_IND_2010!$D$7:$D$732,"*"))/1000</f>
        <v>12.367</v>
      </c>
      <c r="Q428" s="795">
        <f>(SUMIFS(EUROSTAT_VBE_IND_2010!N$7:N$732,EUROSTAT_VBE_IND_2010!$B$7:$B$732,$D426,EUROSTAT_VBE_IND_2010!$C$7:$C$732,"*"&amp;RIGHT($A426,3)&amp;"*",EUROSTAT_VBE_IND_2010!$D$7:$D$732,"*"))/1000</f>
        <v>107.808</v>
      </c>
      <c r="R428" s="795">
        <f>(SUMIFS(EUROSTAT_VBE_IND_2010!O$7:O$732,EUROSTAT_VBE_IND_2010!$B$7:$B$732,$D426,EUROSTAT_VBE_IND_2010!$C$7:$C$732,"*"&amp;RIGHT($A426,3)&amp;"*",EUROSTAT_VBE_IND_2010!$D$7:$D$732,"*"))/1000</f>
        <v>10.992</v>
      </c>
      <c r="S428" s="795">
        <f>(SUMIFS(EUROSTAT_VBE_IND_2010!P$7:P$732,EUROSTAT_VBE_IND_2010!$B$7:$B$732,$D426,EUROSTAT_VBE_IND_2010!$C$7:$C$732,"*"&amp;RIGHT($A426,3)&amp;"*",EUROSTAT_VBE_IND_2010!$D$7:$D$732,"*"))/1000</f>
        <v>70.19</v>
      </c>
      <c r="T428" s="795">
        <f>(SUMIFS(EUROSTAT_VBE_IND_2010!Q$7:Q$732,EUROSTAT_VBE_IND_2010!$B$7:$B$732,$D426,EUROSTAT_VBE_IND_2010!$C$7:$C$732,"*"&amp;RIGHT($A426,3)&amp;"*",EUROSTAT_VBE_IND_2010!$D$7:$D$732,"*"))/1000</f>
        <v>2.749</v>
      </c>
      <c r="U428" s="795">
        <f>(SUMIFS(EUROSTAT_VBE_IND_2010!R$7:R$732,EUROSTAT_VBE_IND_2010!$B$7:$B$732,$D426,EUROSTAT_VBE_IND_2010!$C$7:$C$732,"*"&amp;RIGHT($A426,3)&amp;"*",EUROSTAT_VBE_IND_2010!$D$7:$D$732,"*"))/1000</f>
        <v>4.491</v>
      </c>
      <c r="V428" s="795">
        <f>(SUMIFS(EUROSTAT_VBE_IND_2010!S$7:S$732,EUROSTAT_VBE_IND_2010!$B$7:$B$732,$D426,EUROSTAT_VBE_IND_2010!$C$7:$C$732,"*"&amp;RIGHT($A426,3)&amp;"*",EUROSTAT_VBE_IND_2010!$D$7:$D$732,"*"))/1000</f>
        <v>6.864</v>
      </c>
      <c r="W428" s="795">
        <f>(SUMIFS(EUROSTAT_VBE_IND_2010!T$7:T$732,EUROSTAT_VBE_IND_2010!$B$7:$B$732,$D426,EUROSTAT_VBE_IND_2010!$C$7:$C$732,"*"&amp;RIGHT($A426,3)&amp;"*",EUROSTAT_VBE_IND_2010!$D$7:$D$732,"*"))/1000</f>
        <v>0.937</v>
      </c>
      <c r="X428" s="795">
        <f>(SUMIFS(EUROSTAT_VBE_IND_2010!U$7:U$732,EUROSTAT_VBE_IND_2010!$B$7:$B$732,$D426,EUROSTAT_VBE_IND_2010!$C$7:$C$732,"*"&amp;RIGHT($A426,3)&amp;"*",EUROSTAT_VBE_IND_2010!$D$7:$D$732,"*"))/1000</f>
        <v>110.772</v>
      </c>
      <c r="Y428" s="795">
        <f>(SUMIFS(EUROSTAT_VBE_IND_2010!V$7:V$732,EUROSTAT_VBE_IND_2010!$B$7:$B$732,$D426,EUROSTAT_VBE_IND_2010!$C$7:$C$732,"*"&amp;RIGHT($A426,3)&amp;"*",EUROSTAT_VBE_IND_2010!$D$7:$D$732,"*"))/1000</f>
        <v>1.72</v>
      </c>
      <c r="Z428" s="795">
        <f>(SUMIFS(EUROSTAT_VBE_IND_2010!W$7:W$732,EUROSTAT_VBE_IND_2010!$B$7:$B$732,$D426,EUROSTAT_VBE_IND_2010!$C$7:$C$732,"*"&amp;RIGHT($A426,3)&amp;"*",EUROSTAT_VBE_IND_2010!$D$7:$D$732,"*"))/1000</f>
        <v>1.094</v>
      </c>
      <c r="AA428" s="795">
        <f>(SUMIFS(EUROSTAT_VBE_IND_2010!X$7:X$732,EUROSTAT_VBE_IND_2010!$B$7:$B$732,$D426,EUROSTAT_VBE_IND_2010!$C$7:$C$732,"*"&amp;RIGHT($A426,3)&amp;"*",EUROSTAT_VBE_IND_2010!$D$7:$D$732,"*"))/1000</f>
        <v>0.39</v>
      </c>
      <c r="AB428" s="795">
        <f>(SUMIFS(EUROSTAT_VBE_IND_2010!AA$7:AA$732,EUROSTAT_VBE_IND_2010!$B$7:$B$732,$D426,EUROSTAT_VBE_IND_2010!$C$7:$C$732,"*"&amp;RIGHT($A426,3)&amp;"*",EUROSTAT_VBE_IND_2010!$D$7:$D$732,"*"))/1000</f>
        <v>2.124</v>
      </c>
      <c r="AC428" s="795">
        <f>(SUMIFS(EUROSTAT_VBE_IND_2010!AB$7:AB$732,EUROSTAT_VBE_IND_2010!$B$7:$B$732,$D426,EUROSTAT_VBE_IND_2010!$C$7:$C$732,"*"&amp;RIGHT($A426,3)&amp;"*",EUROSTAT_VBE_IND_2010!$D$7:$D$732,"*"))/1000</f>
        <v>14.827</v>
      </c>
      <c r="AD428" s="795">
        <f>(SUMIFS(EUROSTAT_VBE_IND_2010!AC$7:AC$732,EUROSTAT_VBE_IND_2010!$B$7:$B$732,$D426,EUROSTAT_VBE_IND_2010!$C$7:$C$732,"*"&amp;RIGHT($A426,3)&amp;"*",EUROSTAT_VBE_IND_2010!$D$7:$D$732,"*"))/1000</f>
        <v>2.203</v>
      </c>
      <c r="AE428" s="795">
        <f>(SUMIFS(EUROSTAT_VBE_IND_2010!AD$7:AD$732,EUROSTAT_VBE_IND_2010!$B$7:$B$732,$D426,EUROSTAT_VBE_IND_2010!$C$7:$C$732,"*"&amp;RIGHT($A426,3)&amp;"*",EUROSTAT_VBE_IND_2010!$D$7:$D$732,"*"))/1000</f>
        <v>21.114</v>
      </c>
      <c r="AF428" s="795">
        <f>(SUMIFS(EUROSTAT_VBE_IND_2010!AE$7:AE$732,EUROSTAT_VBE_IND_2010!$B$7:$B$732,$D426,EUROSTAT_VBE_IND_2010!$C$7:$C$732,"*"&amp;RIGHT($A426,3)&amp;"*",EUROSTAT_VBE_IND_2010!$D$7:$D$732,"*"))/1000</f>
        <v>7.225</v>
      </c>
      <c r="AG428" s="795">
        <f>(SUMIFS(EUROSTAT_VBE_IND_2010!AF$7:AF$732,EUROSTAT_VBE_IND_2010!$B$7:$B$732,$D426,EUROSTAT_VBE_IND_2010!$C$7:$C$732,"*"&amp;RIGHT($A426,3)&amp;"*",EUROSTAT_VBE_IND_2010!$D$7:$D$732,"*"))/1000</f>
        <v>7.651</v>
      </c>
      <c r="AH428" s="795">
        <f>(SUMIFS(EUROSTAT_VBE_IND_2010!AH$7:AH$732,EUROSTAT_VBE_IND_2010!$B$7:$B$732,$D426,EUROSTAT_VBE_IND_2010!$C$7:$C$732,"*"&amp;RIGHT($A426,3)&amp;"*",EUROSTAT_VBE_IND_2010!$D$7:$D$732,"*"))/1000</f>
        <v>34.786</v>
      </c>
      <c r="AI428" s="795">
        <f>(SUMIFS(EUROSTAT_VBE_IND_2010!AI$7:AI$732,EUROSTAT_VBE_IND_2010!$B$7:$B$732,$D426,EUROSTAT_VBE_IND_2010!$C$7:$C$732,"*"&amp;RIGHT($A426,3)&amp;"*",EUROSTAT_VBE_IND_2010!$D$7:$D$732,"*"))/1000</f>
        <v>3.58</v>
      </c>
      <c r="AJ428" s="795">
        <f>(SUMIFS(EUROSTAT_VBE_IND_2010!AJ$7:AJ$732,EUROSTAT_VBE_IND_2010!$B$7:$B$732,$D426,EUROSTAT_VBE_IND_2010!$C$7:$C$732,"*"&amp;RIGHT($A426,3)&amp;"*",EUROSTAT_VBE_IND_2010!$D$7:$D$732,"*"))/1000</f>
        <v>5.34</v>
      </c>
      <c r="AK428" s="795">
        <f>(SUMIFS(EUROSTAT_VBE_IND_2010!AK$7:AK$732,EUROSTAT_VBE_IND_2010!$B$7:$B$732,$D426,EUROSTAT_VBE_IND_2010!$C$7:$C$732,"*"&amp;RIGHT($A426,3)&amp;"*",EUROSTAT_VBE_IND_2010!$D$7:$D$732,"*"))/1000</f>
        <v>270.257</v>
      </c>
      <c r="AL428" s="875">
        <f>SUMIFS('IEA Bal_AL-IND'!$D$331:$D$345,'IEA Bal_AL-IND'!$A$331:$A$345,"*"&amp;RIGHT($B428,8))</f>
        <v>0.83053</v>
      </c>
      <c r="AM428" s="875">
        <f>SUMIFS('IEA Bal_BA-IND'!$D$331:$D$345,'IEA Bal_BA-IND'!$A$331:$A$345,"*"&amp;RIGHT($B428,8))</f>
        <v>0.34386</v>
      </c>
      <c r="AN428" s="875">
        <f>SUMIFS('IEA Bal_KS-IND'!$D$331:$D$345,'IEA Bal_KS-IND'!$A$331:$A$345,"*"&amp;RIGHT($B428,8))</f>
        <v>1.93644</v>
      </c>
      <c r="AO428" s="795">
        <f>(SUMIFS(EUROSTAT_VBE_IND_2010!Y$7:Y$732,EUROSTAT_VBE_IND_2010!$B$7:$B$732,$D426,EUROSTAT_VBE_IND_2010!$C$7:$C$732,"*"&amp;RIGHT($A426,3)&amp;"*",EUROSTAT_VBE_IND_2010!$D$7:$D$732,"*"))/1000</f>
        <v>1.744</v>
      </c>
      <c r="AP428" s="795">
        <f>(SUMIFS(EUROSTAT_VBE_IND_2010!Z$7:Z$732,EUROSTAT_VBE_IND_2010!$B$7:$B$732,$D426,EUROSTAT_VBE_IND_2010!$C$7:$C$732,"*"&amp;RIGHT($A426,3)&amp;"*",EUROSTAT_VBE_IND_2010!$D$7:$D$732,"*"))/1000</f>
        <v>0.096</v>
      </c>
      <c r="AQ428" s="795">
        <f>(SUMIFS(EUROSTAT_VBE_IND_2010!AG$7:AG$732,EUROSTAT_VBE_IND_2010!$B$7:$B$732,$D426,EUROSTAT_VBE_IND_2010!$C$7:$C$732,"*"&amp;RIGHT($A426,3)&amp;"*",EUROSTAT_VBE_IND_2010!$D$7:$D$732,"*"))/1000</f>
        <v>9.953</v>
      </c>
    </row>
    <row r="430" spans="7:43"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</row>
    <row r="431" spans="1:43">
      <c r="A431" s="19" t="s">
        <v>284</v>
      </c>
      <c r="B431" s="19" t="s">
        <v>285</v>
      </c>
      <c r="C431" t="s">
        <v>131</v>
      </c>
      <c r="D431" t="s">
        <v>286</v>
      </c>
      <c r="E431" t="s">
        <v>287</v>
      </c>
      <c r="F431" t="s">
        <v>288</v>
      </c>
      <c r="G431" t="str">
        <f>EUROSTAT_VBE_IND_2010!E$6</f>
        <v>AT</v>
      </c>
      <c r="H431" t="str">
        <f>EUROSTAT_VBE_IND_2010!F$6</f>
        <v>BE</v>
      </c>
      <c r="I431" t="str">
        <f>EUROSTAT_VBE_IND_2010!G$6</f>
        <v>BG</v>
      </c>
      <c r="J431" t="s">
        <v>289</v>
      </c>
      <c r="K431" t="str">
        <f>EUROSTAT_VBE_IND_2010!H$6</f>
        <v>CY</v>
      </c>
      <c r="L431" t="str">
        <f>EUROSTAT_VBE_IND_2010!I$6</f>
        <v>CZ</v>
      </c>
      <c r="M431" t="str">
        <f>EUROSTAT_VBE_IND_2010!J$6</f>
        <v>DE</v>
      </c>
      <c r="N431" t="str">
        <f>EUROSTAT_VBE_IND_2010!K$6</f>
        <v>DK</v>
      </c>
      <c r="O431" t="str">
        <f>EUROSTAT_VBE_IND_2010!L$6</f>
        <v>EE</v>
      </c>
      <c r="P431" t="str">
        <f>EUROSTAT_VBE_IND_2010!M$6</f>
        <v>EL</v>
      </c>
      <c r="Q431" t="str">
        <f>EUROSTAT_VBE_IND_2010!N$6</f>
        <v>ES</v>
      </c>
      <c r="R431" t="str">
        <f>EUROSTAT_VBE_IND_2010!O$6</f>
        <v>FI</v>
      </c>
      <c r="S431" t="str">
        <f>EUROSTAT_VBE_IND_2010!P$6</f>
        <v>FR</v>
      </c>
      <c r="T431" t="str">
        <f>EUROSTAT_VBE_IND_2010!Q$6</f>
        <v>HR</v>
      </c>
      <c r="U431" t="str">
        <f>EUROSTAT_VBE_IND_2010!R$6</f>
        <v>HU</v>
      </c>
      <c r="V431" t="str">
        <f>EUROSTAT_VBE_IND_2010!S$6</f>
        <v>IE</v>
      </c>
      <c r="W431" t="str">
        <f>EUROSTAT_VBE_IND_2010!T$6</f>
        <v>IS</v>
      </c>
      <c r="X431" t="str">
        <f>EUROSTAT_VBE_IND_2010!U$6</f>
        <v>IT</v>
      </c>
      <c r="Y431" t="str">
        <f>EUROSTAT_VBE_IND_2010!V$6</f>
        <v>LT</v>
      </c>
      <c r="Z431" t="str">
        <f>EUROSTAT_VBE_IND_2010!W$6</f>
        <v>LU</v>
      </c>
      <c r="AA431" t="str">
        <f>EUROSTAT_VBE_IND_2010!X$6</f>
        <v>LV</v>
      </c>
      <c r="AB431" t="str">
        <f>EUROSTAT_VBE_IND_2010!AA$6</f>
        <v>MT</v>
      </c>
      <c r="AC431" t="str">
        <f>EUROSTAT_VBE_IND_2010!AB$6</f>
        <v>NL</v>
      </c>
      <c r="AD431" t="str">
        <f>EUROSTAT_VBE_IND_2010!AC$6</f>
        <v>NO</v>
      </c>
      <c r="AE431" t="str">
        <f>EUROSTAT_VBE_IND_2010!AD$6</f>
        <v>PL</v>
      </c>
      <c r="AF431" t="str">
        <f>EUROSTAT_VBE_IND_2010!AE$6</f>
        <v>PT</v>
      </c>
      <c r="AG431" t="str">
        <f>EUROSTAT_VBE_IND_2010!AF$6</f>
        <v>RO</v>
      </c>
      <c r="AH431" t="str">
        <f>EUROSTAT_VBE_IND_2010!AH$6</f>
        <v>SE</v>
      </c>
      <c r="AI431" t="str">
        <f>EUROSTAT_VBE_IND_2010!AI$6</f>
        <v>SI</v>
      </c>
      <c r="AJ431" t="str">
        <f>EUROSTAT_VBE_IND_2010!AJ$6</f>
        <v>SK</v>
      </c>
      <c r="AK431" t="str">
        <f>EUROSTAT_VBE_IND_2010!AK$6</f>
        <v>UK</v>
      </c>
      <c r="AL431" t="s">
        <v>290</v>
      </c>
      <c r="AM431" t="s">
        <v>291</v>
      </c>
      <c r="AN431" t="s">
        <v>292</v>
      </c>
      <c r="AO431" t="str">
        <f>EUROSTAT_VBE_IND_2010!Y$6</f>
        <v>ME</v>
      </c>
      <c r="AP431" t="str">
        <f>EUROSTAT_VBE_IND_2010!Z$6</f>
        <v>MK</v>
      </c>
      <c r="AQ431" t="str">
        <f>EUROSTAT_VBE_IND_2010!AG$6</f>
        <v>RS</v>
      </c>
    </row>
    <row r="432" ht="40.5" spans="1:43">
      <c r="A432" s="877" t="s">
        <v>308</v>
      </c>
      <c r="B432" s="28" t="s">
        <v>309</v>
      </c>
      <c r="C432" t="s">
        <v>293</v>
      </c>
      <c r="D432" t="s">
        <v>126</v>
      </c>
      <c r="E432" t="s">
        <v>228</v>
      </c>
      <c r="F432" t="s">
        <v>229</v>
      </c>
      <c r="G432" s="17">
        <f>(SUMIFS(G$3:G$428,$D$3:$D$428,$D432,$A$3:$A$428,"B_101825",$E$3:$E$428,$E432))+(SUMIFS(G$3:G$428,$D$3:$D$428,$D432,$A$3:$A$428,"B_101830",$E$3:$E$428,$E432))+(SUMIFS(G$3:G$428,$D$3:$D$428,$D432,$A$3:$A$428,"B_101835",$E$3:$E$428,$E432))+(SUMIFS(G$3:G$428,$D$3:$D$428,$D432,$A$3:$A$428,"B_101846",$E$3:$E$428,$E432))+(SUMIFS(G$3:G$428,$D$3:$D$428,$D432,$A$3:$A$428,"B_101847",$E$3:$E$428,$E432))+(SUMIFS(G$3:G$428,$D$3:$D$428,$D432,$A$3:$A$428,"B_101851",$E$3:$E$428,$E432))+(SUMIFS(G$3:G$428,$D$3:$D$428,$D432,$A$3:$A$428,"B_101852",$E$3:$E$428,$E432))+(SUMIFS(G$3:G$428,$D$3:$D$428,$D432,$A$3:$A$428,"B_101853",$E$3:$E$428,$E432))</f>
        <v>0</v>
      </c>
      <c r="H432" s="17">
        <f t="shared" ref="H432:AN439" si="32">(SUMIFS(H$3:H$428,$D$3:$D$428,$D432,$A$3:$A$428,"B_101825",$E$3:$E$428,$E432))+(SUMIFS(H$3:H$428,$D$3:$D$428,$D432,$A$3:$A$428,"B_101830",$E$3:$E$428,$E432))+(SUMIFS(H$3:H$428,$D$3:$D$428,$D432,$A$3:$A$428,"B_101835",$E$3:$E$428,$E432))+(SUMIFS(H$3:H$428,$D$3:$D$428,$D432,$A$3:$A$428,"B_101846",$E$3:$E$428,$E432))+(SUMIFS(H$3:H$428,$D$3:$D$428,$D432,$A$3:$A$428,"B_101847",$E$3:$E$428,$E432))+(SUMIFS(H$3:H$428,$D$3:$D$428,$D432,$A$3:$A$428,"B_101851",$E$3:$E$428,$E432))+(SUMIFS(H$3:H$428,$D$3:$D$428,$D432,$A$3:$A$428,"B_101852",$E$3:$E$428,$E432))+(SUMIFS(H$3:H$428,$D$3:$D$428,$D432,$A$3:$A$428,"B_101853",$E$3:$E$428,$E432))</f>
        <v>2.04</v>
      </c>
      <c r="I432" s="17">
        <f t="shared" si="32"/>
        <v>0.466</v>
      </c>
      <c r="J432" s="198">
        <f t="shared" ref="J432:J451" si="33">(SUMIFS(J$3:J$428,$D$3:$D$428,$D432,$A$3:$A$428,"B_101825",$E$3:$E$428,$E432))+(SUMIFS(J$3:J$428,$D$3:$D$428,$D432,$A$3:$A$428,"B_101830",$E$3:$E$428,$E432))+(SUMIFS(J$3:J$428,$D$3:$D$428,$D432,$A$3:$A$428,"B_101835",$E$3:$E$428,$E432))+(SUMIFS(J$3:J$428,$D$3:$D$428,$D432,$A$3:$A$428,"B_101846",$E$3:$E$428,$E432))+(SUMIFS(J$3:J$428,$D$3:$D$428,$D432,$A$3:$A$428,"B_101847",$E$3:$E$428,$E432))+(SUMIFS(J$3:J$428,$D$3:$D$428,$D432,$A$3:$A$428,"B_101851",$E$3:$E$428,$E432))+(SUMIFS(J$3:J$428,$D$3:$D$428,$D432,$A$3:$A$428,"B_101852",$E$3:$E$428,$E432))+(SUMIFS(J$3:J$428,$D$3:$D$428,$D432,$A$3:$A$428,"B_101853",$E$3:$E$428,$E432))</f>
        <v>0.05619</v>
      </c>
      <c r="K432" s="17">
        <f t="shared" si="32"/>
        <v>0</v>
      </c>
      <c r="L432" s="17">
        <f t="shared" si="32"/>
        <v>0.509</v>
      </c>
      <c r="M432" s="17">
        <f t="shared" si="32"/>
        <v>3.658</v>
      </c>
      <c r="N432" s="17">
        <f t="shared" si="32"/>
        <v>1.855</v>
      </c>
      <c r="O432" s="17">
        <f t="shared" si="32"/>
        <v>0.027</v>
      </c>
      <c r="P432" s="17">
        <f t="shared" si="32"/>
        <v>0.215</v>
      </c>
      <c r="Q432" s="17">
        <f t="shared" si="32"/>
        <v>0</v>
      </c>
      <c r="R432" s="17">
        <f t="shared" si="32"/>
        <v>0.653</v>
      </c>
      <c r="S432" s="17">
        <f t="shared" si="32"/>
        <v>14.508</v>
      </c>
      <c r="T432" s="17">
        <f t="shared" si="32"/>
        <v>0.028</v>
      </c>
      <c r="U432" s="17">
        <f t="shared" si="32"/>
        <v>0.16</v>
      </c>
      <c r="V432" s="17">
        <f t="shared" si="32"/>
        <v>0.668</v>
      </c>
      <c r="W432" s="17">
        <f t="shared" si="32"/>
        <v>0</v>
      </c>
      <c r="X432" s="17">
        <f t="shared" si="32"/>
        <v>0</v>
      </c>
      <c r="Y432" s="17">
        <f t="shared" si="32"/>
        <v>0.025</v>
      </c>
      <c r="Z432" s="17">
        <f t="shared" si="32"/>
        <v>0</v>
      </c>
      <c r="AA432" s="17">
        <f t="shared" si="32"/>
        <v>0.078</v>
      </c>
      <c r="AB432" s="17">
        <f t="shared" si="32"/>
        <v>0</v>
      </c>
      <c r="AC432" s="17">
        <f t="shared" si="32"/>
        <v>1.055</v>
      </c>
      <c r="AD432" s="17">
        <f t="shared" si="32"/>
        <v>0</v>
      </c>
      <c r="AE432" s="17">
        <f t="shared" si="32"/>
        <v>37.257</v>
      </c>
      <c r="AF432" s="17">
        <f t="shared" si="32"/>
        <v>0</v>
      </c>
      <c r="AG432" s="17">
        <f t="shared" si="32"/>
        <v>0</v>
      </c>
      <c r="AH432" s="17">
        <f t="shared" si="32"/>
        <v>3.331</v>
      </c>
      <c r="AI432" s="17">
        <f t="shared" si="32"/>
        <v>0</v>
      </c>
      <c r="AJ432" s="17">
        <f t="shared" si="32"/>
        <v>0</v>
      </c>
      <c r="AK432" s="17">
        <f t="shared" si="32"/>
        <v>9.652</v>
      </c>
      <c r="AL432" s="198">
        <f t="shared" si="32"/>
        <v>0</v>
      </c>
      <c r="AM432" s="198">
        <f t="shared" si="32"/>
        <v>1.44926</v>
      </c>
      <c r="AN432" s="198">
        <f t="shared" si="32"/>
        <v>0.18899</v>
      </c>
      <c r="AO432" s="17">
        <f t="shared" ref="AO432:AQ451" si="34">(SUMIFS(AO$3:AO$428,$D$3:$D$428,$D432,$A$3:$A$428,"B_101825",$E$3:$E$428,$E432))+(SUMIFS(AO$3:AO$428,$D$3:$D$428,$D432,$A$3:$A$428,"B_101830",$E$3:$E$428,$E432))+(SUMIFS(AO$3:AO$428,$D$3:$D$428,$D432,$A$3:$A$428,"B_101835",$E$3:$E$428,$E432))+(SUMIFS(AO$3:AO$428,$D$3:$D$428,$D432,$A$3:$A$428,"B_101846",$E$3:$E$428,$E432))+(SUMIFS(AO$3:AO$428,$D$3:$D$428,$D432,$A$3:$A$428,"B_101847",$E$3:$E$428,$E432))+(SUMIFS(AO$3:AO$428,$D$3:$D$428,$D432,$A$3:$A$428,"B_101851",$E$3:$E$428,$E432))+(SUMIFS(AO$3:AO$428,$D$3:$D$428,$D432,$A$3:$A$428,"B_101852",$E$3:$E$428,$E432))+(SUMIFS(AO$3:AO$428,$D$3:$D$428,$D432,$A$3:$A$428,"B_101853",$E$3:$E$428,$E432))</f>
        <v>0</v>
      </c>
      <c r="AP432" s="17">
        <f t="shared" si="34"/>
        <v>0</v>
      </c>
      <c r="AQ432" s="17">
        <f t="shared" si="34"/>
        <v>0.139</v>
      </c>
    </row>
    <row r="433" ht="40.5" spans="1:43">
      <c r="A433" s="877" t="s">
        <v>308</v>
      </c>
      <c r="B433" s="28" t="s">
        <v>309</v>
      </c>
      <c r="C433" t="s">
        <v>293</v>
      </c>
      <c r="D433" t="s">
        <v>126</v>
      </c>
      <c r="E433" t="s">
        <v>230</v>
      </c>
      <c r="F433" t="s">
        <v>250</v>
      </c>
      <c r="G433" s="17">
        <f t="shared" ref="G433:W451" si="35">(SUMIFS(G$3:G$428,$D$3:$D$428,$D433,$A$3:$A$428,"B_101825",$E$3:$E$428,$E433))+(SUMIFS(G$3:G$428,$D$3:$D$428,$D433,$A$3:$A$428,"B_101830",$E$3:$E$428,$E433))+(SUMIFS(G$3:G$428,$D$3:$D$428,$D433,$A$3:$A$428,"B_101835",$E$3:$E$428,$E433))+(SUMIFS(G$3:G$428,$D$3:$D$428,$D433,$A$3:$A$428,"B_101846",$E$3:$E$428,$E433))+(SUMIFS(G$3:G$428,$D$3:$D$428,$D433,$A$3:$A$428,"B_101847",$E$3:$E$428,$E433))+(SUMIFS(G$3:G$428,$D$3:$D$428,$D433,$A$3:$A$428,"B_101851",$E$3:$E$428,$E433))+(SUMIFS(G$3:G$428,$D$3:$D$428,$D433,$A$3:$A$428,"B_101852",$E$3:$E$428,$E433))+(SUMIFS(G$3:G$428,$D$3:$D$428,$D433,$A$3:$A$428,"B_101853",$E$3:$E$428,$E433))</f>
        <v>0</v>
      </c>
      <c r="H433" s="17">
        <f t="shared" si="32"/>
        <v>0</v>
      </c>
      <c r="I433" s="17">
        <f t="shared" si="32"/>
        <v>0.034</v>
      </c>
      <c r="J433" s="198">
        <f t="shared" si="33"/>
        <v>0</v>
      </c>
      <c r="K433" s="17">
        <f t="shared" si="32"/>
        <v>0</v>
      </c>
      <c r="L433" s="17">
        <f t="shared" si="32"/>
        <v>2.153</v>
      </c>
      <c r="M433" s="17">
        <f t="shared" si="32"/>
        <v>1.485</v>
      </c>
      <c r="N433" s="17">
        <f t="shared" si="32"/>
        <v>0</v>
      </c>
      <c r="O433" s="17">
        <f t="shared" si="32"/>
        <v>0</v>
      </c>
      <c r="P433" s="17">
        <f t="shared" si="32"/>
        <v>0</v>
      </c>
      <c r="Q433" s="17">
        <f t="shared" si="32"/>
        <v>0</v>
      </c>
      <c r="R433" s="17">
        <f t="shared" si="32"/>
        <v>1.029</v>
      </c>
      <c r="S433" s="17">
        <f t="shared" si="32"/>
        <v>0.884</v>
      </c>
      <c r="T433" s="17">
        <f t="shared" si="32"/>
        <v>0.498</v>
      </c>
      <c r="U433" s="17">
        <f t="shared" si="32"/>
        <v>0</v>
      </c>
      <c r="V433" s="17">
        <f t="shared" si="32"/>
        <v>0.008</v>
      </c>
      <c r="W433" s="17">
        <f t="shared" si="32"/>
        <v>0</v>
      </c>
      <c r="X433" s="17">
        <f t="shared" si="32"/>
        <v>0.308</v>
      </c>
      <c r="Y433" s="17">
        <f t="shared" si="32"/>
        <v>0.028</v>
      </c>
      <c r="Z433" s="17">
        <f t="shared" si="32"/>
        <v>0</v>
      </c>
      <c r="AA433" s="17">
        <f t="shared" si="32"/>
        <v>0.01</v>
      </c>
      <c r="AB433" s="17">
        <f t="shared" si="32"/>
        <v>0</v>
      </c>
      <c r="AC433" s="17">
        <f t="shared" si="32"/>
        <v>0.16</v>
      </c>
      <c r="AD433" s="17">
        <f t="shared" si="32"/>
        <v>0</v>
      </c>
      <c r="AE433" s="17">
        <f t="shared" si="32"/>
        <v>0.089</v>
      </c>
      <c r="AF433" s="17">
        <f t="shared" si="32"/>
        <v>0</v>
      </c>
      <c r="AG433" s="17">
        <f t="shared" si="32"/>
        <v>0.008</v>
      </c>
      <c r="AH433" s="17">
        <f t="shared" si="32"/>
        <v>0.043</v>
      </c>
      <c r="AI433" s="17">
        <f t="shared" si="32"/>
        <v>0</v>
      </c>
      <c r="AJ433" s="17">
        <f t="shared" si="32"/>
        <v>0.011</v>
      </c>
      <c r="AK433" s="17">
        <f t="shared" si="32"/>
        <v>0</v>
      </c>
      <c r="AL433" s="198">
        <f t="shared" si="32"/>
        <v>0</v>
      </c>
      <c r="AM433" s="198">
        <f t="shared" si="32"/>
        <v>0.16898</v>
      </c>
      <c r="AN433" s="198">
        <f t="shared" si="32"/>
        <v>1.08446</v>
      </c>
      <c r="AO433" s="17">
        <f t="shared" si="34"/>
        <v>0.009</v>
      </c>
      <c r="AP433" s="17">
        <f t="shared" si="34"/>
        <v>0.157</v>
      </c>
      <c r="AQ433" s="17">
        <f t="shared" si="34"/>
        <v>2.06</v>
      </c>
    </row>
    <row r="434" ht="40.5" spans="1:43">
      <c r="A434" s="877" t="s">
        <v>308</v>
      </c>
      <c r="B434" s="28" t="s">
        <v>309</v>
      </c>
      <c r="C434" t="s">
        <v>293</v>
      </c>
      <c r="D434" t="s">
        <v>126</v>
      </c>
      <c r="E434" t="s">
        <v>231</v>
      </c>
      <c r="F434" t="s">
        <v>251</v>
      </c>
      <c r="G434" s="17">
        <f t="shared" si="35"/>
        <v>0</v>
      </c>
      <c r="H434" s="17">
        <f t="shared" si="32"/>
        <v>0.04</v>
      </c>
      <c r="I434" s="17">
        <f t="shared" si="32"/>
        <v>0.02</v>
      </c>
      <c r="J434" s="198">
        <f t="shared" si="33"/>
        <v>0</v>
      </c>
      <c r="K434" s="17">
        <f t="shared" si="32"/>
        <v>0</v>
      </c>
      <c r="L434" s="17">
        <f t="shared" si="32"/>
        <v>0</v>
      </c>
      <c r="M434" s="17">
        <f t="shared" si="32"/>
        <v>5.9</v>
      </c>
      <c r="N434" s="17">
        <f t="shared" si="32"/>
        <v>0</v>
      </c>
      <c r="O434" s="17">
        <f t="shared" si="32"/>
        <v>0</v>
      </c>
      <c r="P434" s="17">
        <f t="shared" si="32"/>
        <v>0</v>
      </c>
      <c r="Q434" s="17">
        <f t="shared" si="32"/>
        <v>0</v>
      </c>
      <c r="R434" s="17">
        <f t="shared" si="32"/>
        <v>0</v>
      </c>
      <c r="S434" s="17">
        <f t="shared" si="32"/>
        <v>0</v>
      </c>
      <c r="T434" s="17">
        <f t="shared" si="32"/>
        <v>0</v>
      </c>
      <c r="U434" s="17">
        <f t="shared" si="32"/>
        <v>0</v>
      </c>
      <c r="V434" s="17">
        <f t="shared" si="32"/>
        <v>0</v>
      </c>
      <c r="W434" s="17">
        <f t="shared" si="32"/>
        <v>0</v>
      </c>
      <c r="X434" s="17">
        <f t="shared" si="32"/>
        <v>0</v>
      </c>
      <c r="Y434" s="17">
        <f t="shared" si="32"/>
        <v>0</v>
      </c>
      <c r="Z434" s="17">
        <f t="shared" si="32"/>
        <v>0.18</v>
      </c>
      <c r="AA434" s="17">
        <f t="shared" si="32"/>
        <v>0</v>
      </c>
      <c r="AB434" s="17">
        <f t="shared" si="32"/>
        <v>0</v>
      </c>
      <c r="AC434" s="17">
        <f t="shared" si="32"/>
        <v>0</v>
      </c>
      <c r="AD434" s="17">
        <f t="shared" si="32"/>
        <v>0</v>
      </c>
      <c r="AE434" s="17">
        <f t="shared" si="32"/>
        <v>0.08</v>
      </c>
      <c r="AF434" s="17">
        <f t="shared" si="32"/>
        <v>0</v>
      </c>
      <c r="AG434" s="17">
        <f t="shared" si="32"/>
        <v>0</v>
      </c>
      <c r="AH434" s="17">
        <f t="shared" si="32"/>
        <v>0</v>
      </c>
      <c r="AI434" s="17">
        <f t="shared" si="32"/>
        <v>0</v>
      </c>
      <c r="AJ434" s="17">
        <f t="shared" si="32"/>
        <v>0</v>
      </c>
      <c r="AK434" s="17">
        <f t="shared" si="32"/>
        <v>6.22</v>
      </c>
      <c r="AL434" s="198">
        <f t="shared" si="32"/>
        <v>0</v>
      </c>
      <c r="AM434" s="198">
        <f t="shared" si="32"/>
        <v>0</v>
      </c>
      <c r="AN434" s="198">
        <f t="shared" si="32"/>
        <v>0</v>
      </c>
      <c r="AO434" s="17">
        <f t="shared" si="34"/>
        <v>0</v>
      </c>
      <c r="AP434" s="17">
        <f t="shared" si="34"/>
        <v>0</v>
      </c>
      <c r="AQ434" s="17">
        <f t="shared" si="34"/>
        <v>1.48</v>
      </c>
    </row>
    <row r="435" ht="40.5" spans="1:43">
      <c r="A435" s="877" t="s">
        <v>308</v>
      </c>
      <c r="B435" s="28" t="s">
        <v>309</v>
      </c>
      <c r="C435" t="s">
        <v>293</v>
      </c>
      <c r="D435" t="s">
        <v>126</v>
      </c>
      <c r="E435" t="s">
        <v>232</v>
      </c>
      <c r="F435" t="s">
        <v>252</v>
      </c>
      <c r="G435" s="17">
        <f t="shared" si="35"/>
        <v>0.142</v>
      </c>
      <c r="H435" s="17">
        <f t="shared" si="32"/>
        <v>0.171</v>
      </c>
      <c r="I435" s="17">
        <f t="shared" si="32"/>
        <v>0.028</v>
      </c>
      <c r="J435" s="198">
        <f t="shared" si="33"/>
        <v>0</v>
      </c>
      <c r="K435" s="17">
        <f t="shared" si="32"/>
        <v>0</v>
      </c>
      <c r="L435" s="17">
        <f t="shared" si="32"/>
        <v>0.285</v>
      </c>
      <c r="M435" s="17">
        <f t="shared" si="32"/>
        <v>1.681</v>
      </c>
      <c r="N435" s="17">
        <f t="shared" si="32"/>
        <v>0.114</v>
      </c>
      <c r="O435" s="17">
        <f t="shared" si="32"/>
        <v>0</v>
      </c>
      <c r="P435" s="17">
        <f t="shared" si="32"/>
        <v>0</v>
      </c>
      <c r="Q435" s="17">
        <f t="shared" si="32"/>
        <v>0.998</v>
      </c>
      <c r="R435" s="17">
        <f t="shared" si="32"/>
        <v>0.028</v>
      </c>
      <c r="S435" s="17">
        <f t="shared" si="32"/>
        <v>2.224</v>
      </c>
      <c r="T435" s="17">
        <f t="shared" si="32"/>
        <v>0.171</v>
      </c>
      <c r="U435" s="17">
        <f t="shared" si="32"/>
        <v>0.142</v>
      </c>
      <c r="V435" s="17">
        <f t="shared" si="32"/>
        <v>0</v>
      </c>
      <c r="W435" s="17">
        <f t="shared" si="32"/>
        <v>0</v>
      </c>
      <c r="X435" s="17">
        <f t="shared" si="32"/>
        <v>0.057</v>
      </c>
      <c r="Y435" s="17">
        <f t="shared" si="32"/>
        <v>0.057</v>
      </c>
      <c r="Z435" s="17">
        <f t="shared" si="32"/>
        <v>0</v>
      </c>
      <c r="AA435" s="17">
        <f t="shared" si="32"/>
        <v>0</v>
      </c>
      <c r="AB435" s="17">
        <f t="shared" si="32"/>
        <v>0</v>
      </c>
      <c r="AC435" s="17">
        <f t="shared" si="32"/>
        <v>0</v>
      </c>
      <c r="AD435" s="17">
        <f t="shared" si="32"/>
        <v>0</v>
      </c>
      <c r="AE435" s="17">
        <f t="shared" si="32"/>
        <v>0.997</v>
      </c>
      <c r="AF435" s="17">
        <f t="shared" si="32"/>
        <v>0</v>
      </c>
      <c r="AG435" s="17">
        <f t="shared" si="32"/>
        <v>0.057</v>
      </c>
      <c r="AH435" s="17">
        <f t="shared" si="32"/>
        <v>0.428</v>
      </c>
      <c r="AI435" s="17">
        <f t="shared" si="32"/>
        <v>0</v>
      </c>
      <c r="AJ435" s="17">
        <f t="shared" si="32"/>
        <v>0.028</v>
      </c>
      <c r="AK435" s="17">
        <f t="shared" si="32"/>
        <v>1.51</v>
      </c>
      <c r="AL435" s="198">
        <f t="shared" si="32"/>
        <v>0</v>
      </c>
      <c r="AM435" s="198">
        <f t="shared" si="32"/>
        <v>0</v>
      </c>
      <c r="AN435" s="198">
        <f t="shared" si="32"/>
        <v>0</v>
      </c>
      <c r="AO435" s="17">
        <f t="shared" si="34"/>
        <v>0</v>
      </c>
      <c r="AP435" s="17">
        <f t="shared" si="34"/>
        <v>0</v>
      </c>
      <c r="AQ435" s="17">
        <f t="shared" si="34"/>
        <v>0.028</v>
      </c>
    </row>
    <row r="436" ht="40.5" spans="1:43">
      <c r="A436" s="877" t="s">
        <v>308</v>
      </c>
      <c r="B436" s="28" t="s">
        <v>309</v>
      </c>
      <c r="C436" t="s">
        <v>293</v>
      </c>
      <c r="D436" t="s">
        <v>126</v>
      </c>
      <c r="E436" t="s">
        <v>233</v>
      </c>
      <c r="F436" t="s">
        <v>253</v>
      </c>
      <c r="G436" s="17">
        <f t="shared" si="35"/>
        <v>0</v>
      </c>
      <c r="H436" s="17">
        <f t="shared" si="32"/>
        <v>0</v>
      </c>
      <c r="I436" s="17">
        <f t="shared" si="32"/>
        <v>0</v>
      </c>
      <c r="J436" s="198">
        <f t="shared" si="33"/>
        <v>0</v>
      </c>
      <c r="K436" s="17">
        <f t="shared" si="32"/>
        <v>0</v>
      </c>
      <c r="L436" s="17">
        <f t="shared" si="32"/>
        <v>0</v>
      </c>
      <c r="M436" s="17">
        <f t="shared" si="32"/>
        <v>2.462</v>
      </c>
      <c r="N436" s="17">
        <f t="shared" si="32"/>
        <v>0</v>
      </c>
      <c r="O436" s="17">
        <f t="shared" si="32"/>
        <v>0</v>
      </c>
      <c r="P436" s="17">
        <f t="shared" si="32"/>
        <v>0</v>
      </c>
      <c r="Q436" s="17">
        <f t="shared" si="32"/>
        <v>0</v>
      </c>
      <c r="R436" s="17">
        <f t="shared" si="32"/>
        <v>0</v>
      </c>
      <c r="S436" s="17">
        <f t="shared" si="32"/>
        <v>0</v>
      </c>
      <c r="T436" s="17">
        <f t="shared" si="32"/>
        <v>0</v>
      </c>
      <c r="U436" s="17">
        <f t="shared" si="32"/>
        <v>0</v>
      </c>
      <c r="V436" s="17">
        <f t="shared" si="32"/>
        <v>0</v>
      </c>
      <c r="W436" s="17">
        <f t="shared" si="32"/>
        <v>0</v>
      </c>
      <c r="X436" s="17">
        <f t="shared" si="32"/>
        <v>0</v>
      </c>
      <c r="Y436" s="17">
        <f t="shared" si="32"/>
        <v>0</v>
      </c>
      <c r="Z436" s="17">
        <f t="shared" si="32"/>
        <v>0</v>
      </c>
      <c r="AA436" s="17">
        <f t="shared" si="32"/>
        <v>0</v>
      </c>
      <c r="AB436" s="17">
        <f t="shared" ref="AB436:AN436" si="36">(SUMIFS(AB$3:AB$428,$D$3:$D$428,$D436,$A$3:$A$428,"B_101825",$E$3:$E$428,$E436))+(SUMIFS(AB$3:AB$428,$D$3:$D$428,$D436,$A$3:$A$428,"B_101830",$E$3:$E$428,$E436))+(SUMIFS(AB$3:AB$428,$D$3:$D$428,$D436,$A$3:$A$428,"B_101835",$E$3:$E$428,$E436))+(SUMIFS(AB$3:AB$428,$D$3:$D$428,$D436,$A$3:$A$428,"B_101846",$E$3:$E$428,$E436))+(SUMIFS(AB$3:AB$428,$D$3:$D$428,$D436,$A$3:$A$428,"B_101847",$E$3:$E$428,$E436))+(SUMIFS(AB$3:AB$428,$D$3:$D$428,$D436,$A$3:$A$428,"B_101851",$E$3:$E$428,$E436))+(SUMIFS(AB$3:AB$428,$D$3:$D$428,$D436,$A$3:$A$428,"B_101852",$E$3:$E$428,$E436))+(SUMIFS(AB$3:AB$428,$D$3:$D$428,$D436,$A$3:$A$428,"B_101853",$E$3:$E$428,$E436))</f>
        <v>0</v>
      </c>
      <c r="AC436" s="17">
        <f t="shared" si="36"/>
        <v>0</v>
      </c>
      <c r="AD436" s="17">
        <f t="shared" si="36"/>
        <v>0</v>
      </c>
      <c r="AE436" s="17">
        <f t="shared" si="36"/>
        <v>0</v>
      </c>
      <c r="AF436" s="17">
        <f t="shared" si="36"/>
        <v>0</v>
      </c>
      <c r="AG436" s="17">
        <f t="shared" si="36"/>
        <v>0</v>
      </c>
      <c r="AH436" s="17">
        <f t="shared" si="36"/>
        <v>0</v>
      </c>
      <c r="AI436" s="17">
        <f t="shared" si="36"/>
        <v>0</v>
      </c>
      <c r="AJ436" s="17">
        <f t="shared" si="36"/>
        <v>0</v>
      </c>
      <c r="AK436" s="17">
        <f t="shared" si="36"/>
        <v>0</v>
      </c>
      <c r="AL436" s="198">
        <f t="shared" si="36"/>
        <v>0</v>
      </c>
      <c r="AM436" s="198">
        <f t="shared" si="36"/>
        <v>0</v>
      </c>
      <c r="AN436" s="198">
        <f t="shared" si="36"/>
        <v>0</v>
      </c>
      <c r="AO436" s="17">
        <f t="shared" si="34"/>
        <v>0</v>
      </c>
      <c r="AP436" s="17">
        <f t="shared" si="34"/>
        <v>0</v>
      </c>
      <c r="AQ436" s="17">
        <f t="shared" si="34"/>
        <v>0</v>
      </c>
    </row>
    <row r="437" ht="40.5" spans="1:43">
      <c r="A437" s="877" t="s">
        <v>308</v>
      </c>
      <c r="B437" s="28" t="s">
        <v>309</v>
      </c>
      <c r="C437" t="s">
        <v>293</v>
      </c>
      <c r="D437" t="s">
        <v>126</v>
      </c>
      <c r="E437" t="s">
        <v>234</v>
      </c>
      <c r="F437" t="s">
        <v>254</v>
      </c>
      <c r="G437" s="17">
        <f t="shared" si="35"/>
        <v>2.392</v>
      </c>
      <c r="H437" s="17">
        <f t="shared" si="32"/>
        <v>1.886</v>
      </c>
      <c r="I437" s="17">
        <f t="shared" si="32"/>
        <v>0.414</v>
      </c>
      <c r="J437" s="198">
        <f t="shared" si="33"/>
        <v>0</v>
      </c>
      <c r="K437" s="17">
        <f t="shared" si="32"/>
        <v>0.138</v>
      </c>
      <c r="L437" s="17">
        <f t="shared" si="32"/>
        <v>0.22</v>
      </c>
      <c r="M437" s="17">
        <f t="shared" si="32"/>
        <v>6.122</v>
      </c>
      <c r="N437" s="17">
        <f t="shared" si="32"/>
        <v>0.92</v>
      </c>
      <c r="O437" s="17">
        <f t="shared" si="32"/>
        <v>0.045</v>
      </c>
      <c r="P437" s="17">
        <f t="shared" si="32"/>
        <v>3.128</v>
      </c>
      <c r="Q437" s="17">
        <f t="shared" si="32"/>
        <v>2.806</v>
      </c>
      <c r="R437" s="17">
        <f t="shared" si="32"/>
        <v>1.432</v>
      </c>
      <c r="S437" s="17">
        <f t="shared" si="32"/>
        <v>9.614</v>
      </c>
      <c r="T437" s="17">
        <f t="shared" si="32"/>
        <v>0.282</v>
      </c>
      <c r="U437" s="17">
        <f t="shared" si="32"/>
        <v>0.376</v>
      </c>
      <c r="V437" s="17">
        <f t="shared" si="32"/>
        <v>2.734</v>
      </c>
      <c r="W437" s="17">
        <f t="shared" si="32"/>
        <v>0</v>
      </c>
      <c r="X437" s="17">
        <f t="shared" si="32"/>
        <v>4.968</v>
      </c>
      <c r="Y437" s="17">
        <f t="shared" si="32"/>
        <v>0.371</v>
      </c>
      <c r="Z437" s="17">
        <f t="shared" si="32"/>
        <v>0</v>
      </c>
      <c r="AA437" s="17">
        <f t="shared" si="32"/>
        <v>0.091</v>
      </c>
      <c r="AB437" s="17">
        <f t="shared" si="32"/>
        <v>0</v>
      </c>
      <c r="AC437" s="17">
        <f t="shared" si="32"/>
        <v>0.497</v>
      </c>
      <c r="AD437" s="17">
        <f t="shared" si="32"/>
        <v>1.936</v>
      </c>
      <c r="AE437" s="17">
        <f t="shared" si="32"/>
        <v>1.886</v>
      </c>
      <c r="AF437" s="17">
        <f t="shared" si="32"/>
        <v>2.76</v>
      </c>
      <c r="AG437" s="17">
        <f t="shared" si="32"/>
        <v>3.802</v>
      </c>
      <c r="AH437" s="17">
        <f t="shared" si="32"/>
        <v>2.208</v>
      </c>
      <c r="AI437" s="17">
        <f t="shared" si="32"/>
        <v>0.322</v>
      </c>
      <c r="AJ437" s="17">
        <f t="shared" si="32"/>
        <v>0.184</v>
      </c>
      <c r="AK437" s="17">
        <f t="shared" si="32"/>
        <v>29.33</v>
      </c>
      <c r="AL437" s="198">
        <f t="shared" si="32"/>
        <v>0.18401</v>
      </c>
      <c r="AM437" s="198">
        <f t="shared" si="32"/>
        <v>0</v>
      </c>
      <c r="AN437" s="198">
        <f t="shared" si="32"/>
        <v>0.138</v>
      </c>
      <c r="AO437" s="17">
        <f t="shared" si="34"/>
        <v>0</v>
      </c>
      <c r="AP437" s="17">
        <f t="shared" si="34"/>
        <v>0.094</v>
      </c>
      <c r="AQ437" s="17">
        <f t="shared" si="34"/>
        <v>1.371</v>
      </c>
    </row>
    <row r="438" ht="40.5" spans="1:43">
      <c r="A438" s="877" t="s">
        <v>308</v>
      </c>
      <c r="B438" s="28" t="s">
        <v>309</v>
      </c>
      <c r="C438" t="s">
        <v>293</v>
      </c>
      <c r="D438" t="s">
        <v>126</v>
      </c>
      <c r="E438" t="s">
        <v>235</v>
      </c>
      <c r="F438" t="s">
        <v>255</v>
      </c>
      <c r="G438" s="17">
        <f t="shared" si="35"/>
        <v>15.144</v>
      </c>
      <c r="H438" s="17">
        <f t="shared" si="32"/>
        <v>8.459</v>
      </c>
      <c r="I438" s="17">
        <f t="shared" si="32"/>
        <v>1.184</v>
      </c>
      <c r="J438" s="198">
        <f t="shared" si="33"/>
        <v>19.93758</v>
      </c>
      <c r="K438" s="17">
        <f t="shared" si="32"/>
        <v>0.601</v>
      </c>
      <c r="L438" s="17">
        <f t="shared" si="32"/>
        <v>4.02</v>
      </c>
      <c r="M438" s="17">
        <f t="shared" si="32"/>
        <v>50.917</v>
      </c>
      <c r="N438" s="17">
        <f t="shared" si="32"/>
        <v>9.524</v>
      </c>
      <c r="O438" s="17">
        <f t="shared" si="32"/>
        <v>1.439</v>
      </c>
      <c r="P438" s="17">
        <f t="shared" si="32"/>
        <v>10.565</v>
      </c>
      <c r="Q438" s="17">
        <f t="shared" si="32"/>
        <v>26.298</v>
      </c>
      <c r="R438" s="17">
        <f t="shared" si="32"/>
        <v>16.307</v>
      </c>
      <c r="S438" s="17">
        <f t="shared" si="32"/>
        <v>31.702</v>
      </c>
      <c r="T438" s="17">
        <f t="shared" si="32"/>
        <v>5.519</v>
      </c>
      <c r="U438" s="17">
        <f t="shared" si="32"/>
        <v>0.63</v>
      </c>
      <c r="V438" s="17">
        <f t="shared" si="32"/>
        <v>3.793</v>
      </c>
      <c r="W438" s="17">
        <f t="shared" si="32"/>
        <v>1.416</v>
      </c>
      <c r="X438" s="17">
        <f t="shared" si="32"/>
        <v>15.811</v>
      </c>
      <c r="Y438" s="17">
        <f t="shared" si="32"/>
        <v>0.734</v>
      </c>
      <c r="Z438" s="17">
        <f t="shared" si="32"/>
        <v>0.254</v>
      </c>
      <c r="AA438" s="17">
        <f t="shared" si="32"/>
        <v>0.978</v>
      </c>
      <c r="AB438" s="17">
        <f t="shared" si="32"/>
        <v>0.043</v>
      </c>
      <c r="AC438" s="17">
        <f t="shared" si="32"/>
        <v>15.702</v>
      </c>
      <c r="AD438" s="17">
        <f t="shared" si="32"/>
        <v>10.253</v>
      </c>
      <c r="AE438" s="17">
        <f t="shared" si="32"/>
        <v>9.108</v>
      </c>
      <c r="AF438" s="17">
        <f t="shared" si="32"/>
        <v>8.402</v>
      </c>
      <c r="AG438" s="17">
        <f t="shared" si="32"/>
        <v>8.767</v>
      </c>
      <c r="AH438" s="17">
        <f t="shared" si="32"/>
        <v>7.337</v>
      </c>
      <c r="AI438" s="17">
        <f t="shared" si="32"/>
        <v>2.386</v>
      </c>
      <c r="AJ438" s="17">
        <f t="shared" si="32"/>
        <v>0.473</v>
      </c>
      <c r="AK438" s="17">
        <f t="shared" si="32"/>
        <v>125.676</v>
      </c>
      <c r="AL438" s="198">
        <f t="shared" si="32"/>
        <v>0.12774</v>
      </c>
      <c r="AM438" s="198">
        <f t="shared" si="32"/>
        <v>0</v>
      </c>
      <c r="AN438" s="198">
        <f t="shared" si="32"/>
        <v>0.17036</v>
      </c>
      <c r="AO438" s="17">
        <f t="shared" si="34"/>
        <v>0</v>
      </c>
      <c r="AP438" s="17">
        <f t="shared" si="34"/>
        <v>0.732</v>
      </c>
      <c r="AQ438" s="17">
        <f t="shared" si="34"/>
        <v>2.112</v>
      </c>
    </row>
    <row r="439" ht="40.5" spans="1:43">
      <c r="A439" s="877" t="s">
        <v>308</v>
      </c>
      <c r="B439" s="28" t="s">
        <v>309</v>
      </c>
      <c r="C439" t="s">
        <v>293</v>
      </c>
      <c r="D439" t="s">
        <v>126</v>
      </c>
      <c r="E439" t="s">
        <v>236</v>
      </c>
      <c r="F439" t="s">
        <v>256</v>
      </c>
      <c r="G439" s="17">
        <f t="shared" si="35"/>
        <v>0</v>
      </c>
      <c r="H439" s="17">
        <f t="shared" si="32"/>
        <v>0</v>
      </c>
      <c r="I439" s="17">
        <f t="shared" si="32"/>
        <v>0</v>
      </c>
      <c r="J439" s="198">
        <f t="shared" si="33"/>
        <v>0</v>
      </c>
      <c r="K439" s="17">
        <f t="shared" si="32"/>
        <v>0</v>
      </c>
      <c r="L439" s="17">
        <f t="shared" ref="L439:AA439" si="37">(SUMIFS(L$3:L$428,$D$3:$D$428,$D439,$A$3:$A$428,"B_101825",$E$3:$E$428,$E439))+(SUMIFS(L$3:L$428,$D$3:$D$428,$D439,$A$3:$A$428,"B_101830",$E$3:$E$428,$E439))+(SUMIFS(L$3:L$428,$D$3:$D$428,$D439,$A$3:$A$428,"B_101835",$E$3:$E$428,$E439))+(SUMIFS(L$3:L$428,$D$3:$D$428,$D439,$A$3:$A$428,"B_101846",$E$3:$E$428,$E439))+(SUMIFS(L$3:L$428,$D$3:$D$428,$D439,$A$3:$A$428,"B_101847",$E$3:$E$428,$E439))+(SUMIFS(L$3:L$428,$D$3:$D$428,$D439,$A$3:$A$428,"B_101851",$E$3:$E$428,$E439))+(SUMIFS(L$3:L$428,$D$3:$D$428,$D439,$A$3:$A$428,"B_101852",$E$3:$E$428,$E439))+(SUMIFS(L$3:L$428,$D$3:$D$428,$D439,$A$3:$A$428,"B_101853",$E$3:$E$428,$E439))</f>
        <v>0</v>
      </c>
      <c r="M439" s="17">
        <f t="shared" si="37"/>
        <v>0</v>
      </c>
      <c r="N439" s="17">
        <f t="shared" si="37"/>
        <v>0</v>
      </c>
      <c r="O439" s="17">
        <f t="shared" si="37"/>
        <v>0</v>
      </c>
      <c r="P439" s="17">
        <f t="shared" si="37"/>
        <v>0</v>
      </c>
      <c r="Q439" s="17">
        <f t="shared" si="37"/>
        <v>0</v>
      </c>
      <c r="R439" s="17">
        <f t="shared" si="37"/>
        <v>0</v>
      </c>
      <c r="S439" s="17">
        <f t="shared" si="37"/>
        <v>0</v>
      </c>
      <c r="T439" s="17">
        <f t="shared" si="37"/>
        <v>0</v>
      </c>
      <c r="U439" s="17">
        <f t="shared" si="37"/>
        <v>0</v>
      </c>
      <c r="V439" s="17">
        <f t="shared" si="37"/>
        <v>0</v>
      </c>
      <c r="W439" s="17">
        <f t="shared" si="37"/>
        <v>0</v>
      </c>
      <c r="X439" s="17">
        <f t="shared" si="37"/>
        <v>0</v>
      </c>
      <c r="Y439" s="17">
        <f t="shared" si="37"/>
        <v>0</v>
      </c>
      <c r="Z439" s="17">
        <f t="shared" si="37"/>
        <v>0</v>
      </c>
      <c r="AA439" s="17">
        <f t="shared" si="37"/>
        <v>0</v>
      </c>
      <c r="AB439" s="17">
        <f t="shared" ref="AB439:AN439" si="38">(SUMIFS(AB$3:AB$428,$D$3:$D$428,$D439,$A$3:$A$428,"B_101825",$E$3:$E$428,$E439))+(SUMIFS(AB$3:AB$428,$D$3:$D$428,$D439,$A$3:$A$428,"B_101830",$E$3:$E$428,$E439))+(SUMIFS(AB$3:AB$428,$D$3:$D$428,$D439,$A$3:$A$428,"B_101835",$E$3:$E$428,$E439))+(SUMIFS(AB$3:AB$428,$D$3:$D$428,$D439,$A$3:$A$428,"B_101846",$E$3:$E$428,$E439))+(SUMIFS(AB$3:AB$428,$D$3:$D$428,$D439,$A$3:$A$428,"B_101847",$E$3:$E$428,$E439))+(SUMIFS(AB$3:AB$428,$D$3:$D$428,$D439,$A$3:$A$428,"B_101851",$E$3:$E$428,$E439))+(SUMIFS(AB$3:AB$428,$D$3:$D$428,$D439,$A$3:$A$428,"B_101852",$E$3:$E$428,$E439))+(SUMIFS(AB$3:AB$428,$D$3:$D$428,$D439,$A$3:$A$428,"B_101853",$E$3:$E$428,$E439))</f>
        <v>0</v>
      </c>
      <c r="AC439" s="17">
        <f t="shared" si="38"/>
        <v>0</v>
      </c>
      <c r="AD439" s="17">
        <f t="shared" si="38"/>
        <v>0</v>
      </c>
      <c r="AE439" s="17">
        <f t="shared" si="38"/>
        <v>0</v>
      </c>
      <c r="AF439" s="17">
        <f t="shared" si="38"/>
        <v>0</v>
      </c>
      <c r="AG439" s="17">
        <f t="shared" si="38"/>
        <v>0.044</v>
      </c>
      <c r="AH439" s="17">
        <f t="shared" si="38"/>
        <v>0</v>
      </c>
      <c r="AI439" s="17">
        <f t="shared" si="38"/>
        <v>0</v>
      </c>
      <c r="AJ439" s="17">
        <f t="shared" si="38"/>
        <v>0</v>
      </c>
      <c r="AK439" s="17">
        <f t="shared" si="38"/>
        <v>0</v>
      </c>
      <c r="AL439" s="198">
        <f t="shared" si="38"/>
        <v>0</v>
      </c>
      <c r="AM439" s="198">
        <f t="shared" si="38"/>
        <v>0</v>
      </c>
      <c r="AN439" s="198">
        <f t="shared" si="38"/>
        <v>0</v>
      </c>
      <c r="AO439" s="17">
        <f t="shared" si="34"/>
        <v>0</v>
      </c>
      <c r="AP439" s="17">
        <f t="shared" si="34"/>
        <v>0</v>
      </c>
      <c r="AQ439" s="17">
        <f t="shared" si="34"/>
        <v>0</v>
      </c>
    </row>
    <row r="440" ht="40.5" spans="1:43">
      <c r="A440" s="877" t="s">
        <v>308</v>
      </c>
      <c r="B440" s="28" t="s">
        <v>309</v>
      </c>
      <c r="C440" t="s">
        <v>293</v>
      </c>
      <c r="D440" t="s">
        <v>126</v>
      </c>
      <c r="E440" t="s">
        <v>237</v>
      </c>
      <c r="F440" t="s">
        <v>257</v>
      </c>
      <c r="G440" s="17">
        <f t="shared" si="35"/>
        <v>3.28</v>
      </c>
      <c r="H440" s="17">
        <f t="shared" ref="H440:AN447" si="39">(SUMIFS(H$3:H$428,$D$3:$D$428,$D440,$A$3:$A$428,"B_101825",$E$3:$E$428,$E440))+(SUMIFS(H$3:H$428,$D$3:$D$428,$D440,$A$3:$A$428,"B_101830",$E$3:$E$428,$E440))+(SUMIFS(H$3:H$428,$D$3:$D$428,$D440,$A$3:$A$428,"B_101835",$E$3:$E$428,$E440))+(SUMIFS(H$3:H$428,$D$3:$D$428,$D440,$A$3:$A$428,"B_101846",$E$3:$E$428,$E440))+(SUMIFS(H$3:H$428,$D$3:$D$428,$D440,$A$3:$A$428,"B_101847",$E$3:$E$428,$E440))+(SUMIFS(H$3:H$428,$D$3:$D$428,$D440,$A$3:$A$428,"B_101851",$E$3:$E$428,$E440))+(SUMIFS(H$3:H$428,$D$3:$D$428,$D440,$A$3:$A$428,"B_101852",$E$3:$E$428,$E440))+(SUMIFS(H$3:H$428,$D$3:$D$428,$D440,$A$3:$A$428,"B_101853",$E$3:$E$428,$E440))</f>
        <v>6.92</v>
      </c>
      <c r="I440" s="17">
        <f t="shared" si="39"/>
        <v>1.28</v>
      </c>
      <c r="J440" s="198">
        <f t="shared" si="33"/>
        <v>0.11999</v>
      </c>
      <c r="K440" s="17">
        <f t="shared" si="39"/>
        <v>0.8</v>
      </c>
      <c r="L440" s="17">
        <f t="shared" si="39"/>
        <v>7.999</v>
      </c>
      <c r="M440" s="17">
        <f t="shared" si="39"/>
        <v>3.743</v>
      </c>
      <c r="N440" s="17">
        <f t="shared" si="39"/>
        <v>4</v>
      </c>
      <c r="O440" s="17">
        <f t="shared" si="39"/>
        <v>0.6</v>
      </c>
      <c r="P440" s="17">
        <f t="shared" si="39"/>
        <v>4.96</v>
      </c>
      <c r="Q440" s="17">
        <f t="shared" si="39"/>
        <v>19.6</v>
      </c>
      <c r="R440" s="17">
        <f t="shared" si="39"/>
        <v>3.24</v>
      </c>
      <c r="S440" s="17">
        <f t="shared" si="39"/>
        <v>17.768</v>
      </c>
      <c r="T440" s="17">
        <f t="shared" si="39"/>
        <v>1.28</v>
      </c>
      <c r="U440" s="17">
        <f t="shared" si="39"/>
        <v>0.16</v>
      </c>
      <c r="V440" s="17">
        <f t="shared" si="39"/>
        <v>1.92</v>
      </c>
      <c r="W440" s="17">
        <f t="shared" si="39"/>
        <v>0.08</v>
      </c>
      <c r="X440" s="17">
        <f t="shared" si="39"/>
        <v>14.84</v>
      </c>
      <c r="Y440" s="17">
        <f t="shared" si="39"/>
        <v>0.36</v>
      </c>
      <c r="Z440" s="17">
        <f t="shared" si="39"/>
        <v>0.16</v>
      </c>
      <c r="AA440" s="17">
        <f t="shared" si="39"/>
        <v>0.441</v>
      </c>
      <c r="AB440" s="17">
        <f t="shared" si="39"/>
        <v>0.4</v>
      </c>
      <c r="AC440" s="17">
        <f t="shared" si="39"/>
        <v>0</v>
      </c>
      <c r="AD440" s="17">
        <f t="shared" si="39"/>
        <v>0.11</v>
      </c>
      <c r="AE440" s="17">
        <f t="shared" si="39"/>
        <v>2.8</v>
      </c>
      <c r="AF440" s="17">
        <f t="shared" si="39"/>
        <v>6.52</v>
      </c>
      <c r="AG440" s="17">
        <f t="shared" si="39"/>
        <v>0.769</v>
      </c>
      <c r="AH440" s="17">
        <f t="shared" si="39"/>
        <v>3</v>
      </c>
      <c r="AI440" s="17">
        <f t="shared" si="39"/>
        <v>0.12</v>
      </c>
      <c r="AJ440" s="17">
        <f t="shared" si="39"/>
        <v>0</v>
      </c>
      <c r="AK440" s="17">
        <f t="shared" si="39"/>
        <v>15.4</v>
      </c>
      <c r="AL440" s="198">
        <f t="shared" si="39"/>
        <v>0.99197</v>
      </c>
      <c r="AM440" s="198">
        <f t="shared" si="39"/>
        <v>0</v>
      </c>
      <c r="AN440" s="198">
        <f t="shared" si="39"/>
        <v>1.14395</v>
      </c>
      <c r="AO440" s="17">
        <f t="shared" si="34"/>
        <v>0</v>
      </c>
      <c r="AP440" s="17">
        <f t="shared" si="34"/>
        <v>0.68</v>
      </c>
      <c r="AQ440" s="17">
        <f t="shared" si="34"/>
        <v>3.44</v>
      </c>
    </row>
    <row r="441" ht="40.5" spans="1:43">
      <c r="A441" s="877" t="s">
        <v>308</v>
      </c>
      <c r="B441" s="28" t="s">
        <v>309</v>
      </c>
      <c r="C441" t="s">
        <v>293</v>
      </c>
      <c r="D441" t="s">
        <v>126</v>
      </c>
      <c r="E441" t="s">
        <v>238</v>
      </c>
      <c r="F441" t="s">
        <v>258</v>
      </c>
      <c r="G441" s="17">
        <f t="shared" si="35"/>
        <v>0.22</v>
      </c>
      <c r="H441" s="17">
        <f t="shared" si="39"/>
        <v>0</v>
      </c>
      <c r="I441" s="17">
        <f t="shared" si="39"/>
        <v>0</v>
      </c>
      <c r="J441" s="198">
        <f t="shared" si="33"/>
        <v>0</v>
      </c>
      <c r="K441" s="17">
        <f t="shared" si="39"/>
        <v>0</v>
      </c>
      <c r="L441" s="17">
        <f t="shared" si="39"/>
        <v>0</v>
      </c>
      <c r="M441" s="17">
        <f t="shared" si="39"/>
        <v>0</v>
      </c>
      <c r="N441" s="17">
        <f t="shared" si="39"/>
        <v>0</v>
      </c>
      <c r="O441" s="17">
        <f t="shared" si="39"/>
        <v>0</v>
      </c>
      <c r="P441" s="17">
        <f t="shared" si="39"/>
        <v>0</v>
      </c>
      <c r="Q441" s="17">
        <f t="shared" si="39"/>
        <v>0</v>
      </c>
      <c r="R441" s="17">
        <f t="shared" si="39"/>
        <v>0</v>
      </c>
      <c r="S441" s="17">
        <f t="shared" si="39"/>
        <v>0</v>
      </c>
      <c r="T441" s="17">
        <f t="shared" si="39"/>
        <v>0</v>
      </c>
      <c r="U441" s="17">
        <f t="shared" si="39"/>
        <v>0</v>
      </c>
      <c r="V441" s="17">
        <f t="shared" si="39"/>
        <v>0</v>
      </c>
      <c r="W441" s="17">
        <f t="shared" si="39"/>
        <v>0</v>
      </c>
      <c r="X441" s="17">
        <f t="shared" si="39"/>
        <v>0</v>
      </c>
      <c r="Y441" s="17">
        <f t="shared" si="39"/>
        <v>0</v>
      </c>
      <c r="Z441" s="17">
        <f t="shared" si="39"/>
        <v>0</v>
      </c>
      <c r="AA441" s="17">
        <f t="shared" si="39"/>
        <v>0</v>
      </c>
      <c r="AB441" s="17">
        <f t="shared" si="39"/>
        <v>0</v>
      </c>
      <c r="AC441" s="17">
        <f t="shared" si="39"/>
        <v>0</v>
      </c>
      <c r="AD441" s="17">
        <f t="shared" si="39"/>
        <v>0</v>
      </c>
      <c r="AE441" s="17">
        <f t="shared" si="39"/>
        <v>0</v>
      </c>
      <c r="AF441" s="17">
        <f t="shared" si="39"/>
        <v>0</v>
      </c>
      <c r="AG441" s="17">
        <f t="shared" si="39"/>
        <v>0</v>
      </c>
      <c r="AH441" s="17">
        <f t="shared" si="39"/>
        <v>0</v>
      </c>
      <c r="AI441" s="17">
        <f t="shared" si="39"/>
        <v>0</v>
      </c>
      <c r="AJ441" s="17">
        <f t="shared" si="39"/>
        <v>0</v>
      </c>
      <c r="AK441" s="17">
        <f t="shared" si="39"/>
        <v>0</v>
      </c>
      <c r="AL441" s="198">
        <f t="shared" si="39"/>
        <v>0</v>
      </c>
      <c r="AM441" s="198">
        <f t="shared" si="39"/>
        <v>0</v>
      </c>
      <c r="AN441" s="198">
        <f t="shared" si="39"/>
        <v>0</v>
      </c>
      <c r="AO441" s="17">
        <f t="shared" si="34"/>
        <v>0</v>
      </c>
      <c r="AP441" s="17">
        <f t="shared" si="34"/>
        <v>0</v>
      </c>
      <c r="AQ441" s="17">
        <f t="shared" si="34"/>
        <v>0</v>
      </c>
    </row>
    <row r="442" ht="40.5" spans="1:43">
      <c r="A442" s="877" t="s">
        <v>308</v>
      </c>
      <c r="B442" s="28" t="s">
        <v>309</v>
      </c>
      <c r="C442" t="s">
        <v>293</v>
      </c>
      <c r="D442" t="s">
        <v>126</v>
      </c>
      <c r="E442" t="s">
        <v>239</v>
      </c>
      <c r="F442" t="s">
        <v>259</v>
      </c>
      <c r="G442" s="17">
        <f t="shared" si="35"/>
        <v>33.645</v>
      </c>
      <c r="H442" s="17">
        <f t="shared" si="39"/>
        <v>50.729</v>
      </c>
      <c r="I442" s="17">
        <f t="shared" si="39"/>
        <v>7.711</v>
      </c>
      <c r="J442" s="198">
        <f t="shared" si="33"/>
        <v>15.30464</v>
      </c>
      <c r="K442" s="17">
        <f t="shared" si="39"/>
        <v>0</v>
      </c>
      <c r="L442" s="17">
        <f t="shared" si="39"/>
        <v>45.604</v>
      </c>
      <c r="M442" s="17">
        <f t="shared" si="39"/>
        <v>269.21</v>
      </c>
      <c r="N442" s="17">
        <f t="shared" si="39"/>
        <v>18.63</v>
      </c>
      <c r="O442" s="17">
        <f t="shared" si="39"/>
        <v>2.355</v>
      </c>
      <c r="P442" s="17">
        <f t="shared" si="39"/>
        <v>4.701</v>
      </c>
      <c r="Q442" s="17">
        <f t="shared" si="39"/>
        <v>147.898</v>
      </c>
      <c r="R442" s="17">
        <f t="shared" si="39"/>
        <v>2.404</v>
      </c>
      <c r="S442" s="17">
        <f t="shared" si="39"/>
        <v>208.106</v>
      </c>
      <c r="T442" s="17">
        <f t="shared" si="39"/>
        <v>7.472</v>
      </c>
      <c r="U442" s="17">
        <f t="shared" si="39"/>
        <v>20.05</v>
      </c>
      <c r="V442" s="17">
        <f t="shared" si="39"/>
        <v>9.129</v>
      </c>
      <c r="W442" s="17">
        <f t="shared" si="39"/>
        <v>0</v>
      </c>
      <c r="X442" s="17">
        <f t="shared" si="39"/>
        <v>152.128</v>
      </c>
      <c r="Y442" s="17">
        <f t="shared" si="39"/>
        <v>6.564</v>
      </c>
      <c r="Z442" s="17">
        <f t="shared" si="39"/>
        <v>1.221</v>
      </c>
      <c r="AA442" s="17">
        <f t="shared" si="39"/>
        <v>4.505</v>
      </c>
      <c r="AB442" s="17">
        <f t="shared" si="39"/>
        <v>0</v>
      </c>
      <c r="AC442" s="17">
        <f t="shared" si="39"/>
        <v>84.725</v>
      </c>
      <c r="AD442" s="17">
        <f t="shared" si="39"/>
        <v>2.251</v>
      </c>
      <c r="AE442" s="17">
        <f t="shared" si="39"/>
        <v>46.845</v>
      </c>
      <c r="AF442" s="17">
        <f t="shared" si="39"/>
        <v>13.003</v>
      </c>
      <c r="AG442" s="17">
        <f t="shared" si="39"/>
        <v>34.188</v>
      </c>
      <c r="AH442" s="17">
        <f t="shared" si="39"/>
        <v>5.598</v>
      </c>
      <c r="AI442" s="17">
        <f t="shared" si="39"/>
        <v>5.85</v>
      </c>
      <c r="AJ442" s="17">
        <f t="shared" si="39"/>
        <v>13.505</v>
      </c>
      <c r="AK442" s="17">
        <f t="shared" si="39"/>
        <v>175.477</v>
      </c>
      <c r="AL442" s="198">
        <f t="shared" si="39"/>
        <v>0.02968</v>
      </c>
      <c r="AM442" s="198">
        <f t="shared" si="39"/>
        <v>0.34101</v>
      </c>
      <c r="AN442" s="198">
        <f t="shared" si="39"/>
        <v>0</v>
      </c>
      <c r="AO442" s="17">
        <f t="shared" si="34"/>
        <v>0</v>
      </c>
      <c r="AP442" s="17">
        <f t="shared" si="34"/>
        <v>0.303</v>
      </c>
      <c r="AQ442" s="17">
        <f t="shared" si="34"/>
        <v>7.916</v>
      </c>
    </row>
    <row r="443" ht="40.5" spans="1:43">
      <c r="A443" s="877" t="s">
        <v>308</v>
      </c>
      <c r="B443" s="28" t="s">
        <v>309</v>
      </c>
      <c r="C443" t="s">
        <v>293</v>
      </c>
      <c r="D443" t="s">
        <v>126</v>
      </c>
      <c r="E443" t="s">
        <v>240</v>
      </c>
      <c r="F443" t="s">
        <v>260</v>
      </c>
      <c r="G443" s="17">
        <f t="shared" si="35"/>
        <v>0</v>
      </c>
      <c r="H443" s="17">
        <f t="shared" si="39"/>
        <v>0</v>
      </c>
      <c r="I443" s="17">
        <f t="shared" si="39"/>
        <v>0</v>
      </c>
      <c r="J443" s="198">
        <f t="shared" si="33"/>
        <v>0</v>
      </c>
      <c r="K443" s="17">
        <f t="shared" si="39"/>
        <v>0</v>
      </c>
      <c r="L443" s="17">
        <f t="shared" si="39"/>
        <v>0.284</v>
      </c>
      <c r="M443" s="17">
        <f t="shared" si="39"/>
        <v>0.355</v>
      </c>
      <c r="N443" s="17">
        <f t="shared" si="39"/>
        <v>0</v>
      </c>
      <c r="O443" s="17">
        <f t="shared" si="39"/>
        <v>0</v>
      </c>
      <c r="P443" s="17">
        <f t="shared" si="39"/>
        <v>0</v>
      </c>
      <c r="Q443" s="17">
        <f t="shared" si="39"/>
        <v>0</v>
      </c>
      <c r="R443" s="17">
        <f t="shared" si="39"/>
        <v>0</v>
      </c>
      <c r="S443" s="17">
        <f t="shared" si="39"/>
        <v>0</v>
      </c>
      <c r="T443" s="17">
        <f t="shared" si="39"/>
        <v>0</v>
      </c>
      <c r="U443" s="17">
        <f t="shared" si="39"/>
        <v>0</v>
      </c>
      <c r="V443" s="17">
        <f t="shared" si="39"/>
        <v>0</v>
      </c>
      <c r="W443" s="17">
        <f t="shared" si="39"/>
        <v>0</v>
      </c>
      <c r="X443" s="17">
        <f t="shared" si="39"/>
        <v>0</v>
      </c>
      <c r="Y443" s="17">
        <f t="shared" si="39"/>
        <v>0</v>
      </c>
      <c r="Z443" s="17">
        <f t="shared" si="39"/>
        <v>0</v>
      </c>
      <c r="AA443" s="17">
        <f t="shared" si="39"/>
        <v>0</v>
      </c>
      <c r="AB443" s="17">
        <f t="shared" si="39"/>
        <v>0</v>
      </c>
      <c r="AC443" s="17">
        <f t="shared" si="39"/>
        <v>0</v>
      </c>
      <c r="AD443" s="17">
        <f t="shared" si="39"/>
        <v>0</v>
      </c>
      <c r="AE443" s="17">
        <f t="shared" si="39"/>
        <v>0.02</v>
      </c>
      <c r="AF443" s="17">
        <f t="shared" si="39"/>
        <v>0</v>
      </c>
      <c r="AG443" s="17">
        <f t="shared" si="39"/>
        <v>0</v>
      </c>
      <c r="AH443" s="17">
        <f t="shared" si="39"/>
        <v>0.364</v>
      </c>
      <c r="AI443" s="17">
        <f t="shared" si="39"/>
        <v>0</v>
      </c>
      <c r="AJ443" s="17">
        <f t="shared" si="39"/>
        <v>0.096</v>
      </c>
      <c r="AK443" s="17">
        <f t="shared" si="39"/>
        <v>0.642</v>
      </c>
      <c r="AL443" s="198">
        <f t="shared" si="39"/>
        <v>0</v>
      </c>
      <c r="AM443" s="198">
        <f t="shared" si="39"/>
        <v>0</v>
      </c>
      <c r="AN443" s="198">
        <f t="shared" si="39"/>
        <v>0</v>
      </c>
      <c r="AO443" s="17">
        <f t="shared" si="34"/>
        <v>0</v>
      </c>
      <c r="AP443" s="17">
        <f t="shared" si="34"/>
        <v>0</v>
      </c>
      <c r="AQ443" s="17">
        <f t="shared" si="34"/>
        <v>0</v>
      </c>
    </row>
    <row r="444" ht="40.5" spans="1:43">
      <c r="A444" s="877" t="s">
        <v>308</v>
      </c>
      <c r="B444" s="28" t="s">
        <v>309</v>
      </c>
      <c r="C444" t="s">
        <v>293</v>
      </c>
      <c r="D444" t="s">
        <v>126</v>
      </c>
      <c r="E444" t="s">
        <v>241</v>
      </c>
      <c r="F444" t="s">
        <v>261</v>
      </c>
      <c r="G444" s="17">
        <f t="shared" si="35"/>
        <v>0</v>
      </c>
      <c r="H444" s="17">
        <f t="shared" si="39"/>
        <v>0</v>
      </c>
      <c r="I444" s="17">
        <f t="shared" si="39"/>
        <v>0</v>
      </c>
      <c r="J444" s="198">
        <f t="shared" si="33"/>
        <v>0</v>
      </c>
      <c r="K444" s="17">
        <f t="shared" si="39"/>
        <v>0</v>
      </c>
      <c r="L444" s="17">
        <f t="shared" si="39"/>
        <v>0.156</v>
      </c>
      <c r="M444" s="17">
        <f t="shared" si="39"/>
        <v>0</v>
      </c>
      <c r="N444" s="17">
        <f t="shared" si="39"/>
        <v>0</v>
      </c>
      <c r="O444" s="17">
        <f t="shared" si="39"/>
        <v>0</v>
      </c>
      <c r="P444" s="17">
        <f t="shared" si="39"/>
        <v>0</v>
      </c>
      <c r="Q444" s="17">
        <f t="shared" si="39"/>
        <v>0</v>
      </c>
      <c r="R444" s="17">
        <f t="shared" si="39"/>
        <v>0</v>
      </c>
      <c r="S444" s="17">
        <f t="shared" si="39"/>
        <v>0</v>
      </c>
      <c r="T444" s="17">
        <f t="shared" si="39"/>
        <v>0</v>
      </c>
      <c r="U444" s="17">
        <f t="shared" si="39"/>
        <v>0</v>
      </c>
      <c r="V444" s="17">
        <f t="shared" si="39"/>
        <v>0</v>
      </c>
      <c r="W444" s="17">
        <f t="shared" si="39"/>
        <v>0</v>
      </c>
      <c r="X444" s="17">
        <f t="shared" si="39"/>
        <v>0</v>
      </c>
      <c r="Y444" s="17">
        <f t="shared" si="39"/>
        <v>0</v>
      </c>
      <c r="Z444" s="17">
        <f t="shared" si="39"/>
        <v>0</v>
      </c>
      <c r="AA444" s="17">
        <f t="shared" si="39"/>
        <v>0</v>
      </c>
      <c r="AB444" s="17">
        <f t="shared" si="39"/>
        <v>0</v>
      </c>
      <c r="AC444" s="17">
        <f t="shared" si="39"/>
        <v>0</v>
      </c>
      <c r="AD444" s="17">
        <f t="shared" si="39"/>
        <v>0</v>
      </c>
      <c r="AE444" s="17">
        <f t="shared" si="39"/>
        <v>0.009</v>
      </c>
      <c r="AF444" s="17">
        <f t="shared" si="39"/>
        <v>0</v>
      </c>
      <c r="AG444" s="17">
        <f t="shared" si="39"/>
        <v>0.026</v>
      </c>
      <c r="AH444" s="17">
        <f t="shared" si="39"/>
        <v>0</v>
      </c>
      <c r="AI444" s="17">
        <f t="shared" si="39"/>
        <v>0</v>
      </c>
      <c r="AJ444" s="17">
        <f t="shared" si="39"/>
        <v>0</v>
      </c>
      <c r="AK444" s="17">
        <f t="shared" si="39"/>
        <v>0</v>
      </c>
      <c r="AL444" s="198">
        <f t="shared" si="39"/>
        <v>0</v>
      </c>
      <c r="AM444" s="198">
        <f t="shared" si="39"/>
        <v>0</v>
      </c>
      <c r="AN444" s="198">
        <f t="shared" si="39"/>
        <v>0</v>
      </c>
      <c r="AO444" s="17">
        <f t="shared" si="34"/>
        <v>0</v>
      </c>
      <c r="AP444" s="17">
        <f t="shared" si="34"/>
        <v>0</v>
      </c>
      <c r="AQ444" s="17">
        <f t="shared" si="34"/>
        <v>0</v>
      </c>
    </row>
    <row r="445" ht="40.5" spans="1:43">
      <c r="A445" s="877" t="s">
        <v>308</v>
      </c>
      <c r="B445" s="28" t="s">
        <v>309</v>
      </c>
      <c r="C445" t="s">
        <v>293</v>
      </c>
      <c r="D445" t="s">
        <v>126</v>
      </c>
      <c r="E445" t="s">
        <v>242</v>
      </c>
      <c r="F445" t="s">
        <v>262</v>
      </c>
      <c r="G445" s="17">
        <f t="shared" si="35"/>
        <v>0</v>
      </c>
      <c r="H445" s="17">
        <f t="shared" si="39"/>
        <v>0</v>
      </c>
      <c r="I445" s="17">
        <f t="shared" si="39"/>
        <v>0</v>
      </c>
      <c r="J445" s="198">
        <f t="shared" si="33"/>
        <v>0.04199</v>
      </c>
      <c r="K445" s="17">
        <f t="shared" si="39"/>
        <v>0</v>
      </c>
      <c r="L445" s="17">
        <f t="shared" si="39"/>
        <v>0</v>
      </c>
      <c r="M445" s="17">
        <f t="shared" si="39"/>
        <v>0</v>
      </c>
      <c r="N445" s="17">
        <f t="shared" si="39"/>
        <v>0</v>
      </c>
      <c r="O445" s="17">
        <f t="shared" si="39"/>
        <v>0</v>
      </c>
      <c r="P445" s="17">
        <f t="shared" si="39"/>
        <v>0</v>
      </c>
      <c r="Q445" s="17">
        <f t="shared" si="39"/>
        <v>0.054</v>
      </c>
      <c r="R445" s="17">
        <f t="shared" si="39"/>
        <v>0</v>
      </c>
      <c r="S445" s="17">
        <f t="shared" si="39"/>
        <v>0</v>
      </c>
      <c r="T445" s="17">
        <f t="shared" si="39"/>
        <v>0</v>
      </c>
      <c r="U445" s="17">
        <f t="shared" si="39"/>
        <v>0</v>
      </c>
      <c r="V445" s="17">
        <f t="shared" si="39"/>
        <v>0</v>
      </c>
      <c r="W445" s="17">
        <f t="shared" si="39"/>
        <v>0</v>
      </c>
      <c r="X445" s="17">
        <f t="shared" si="39"/>
        <v>0.281</v>
      </c>
      <c r="Y445" s="17">
        <f t="shared" si="39"/>
        <v>0</v>
      </c>
      <c r="Z445" s="17">
        <f t="shared" si="39"/>
        <v>0</v>
      </c>
      <c r="AA445" s="17">
        <f t="shared" si="39"/>
        <v>0</v>
      </c>
      <c r="AB445" s="17">
        <f t="shared" si="39"/>
        <v>0</v>
      </c>
      <c r="AC445" s="17">
        <f t="shared" si="39"/>
        <v>0</v>
      </c>
      <c r="AD445" s="17">
        <f t="shared" si="39"/>
        <v>0</v>
      </c>
      <c r="AE445" s="17">
        <f t="shared" si="39"/>
        <v>0</v>
      </c>
      <c r="AF445" s="17">
        <f t="shared" si="39"/>
        <v>0</v>
      </c>
      <c r="AG445" s="17">
        <f t="shared" si="39"/>
        <v>0.001</v>
      </c>
      <c r="AH445" s="17">
        <f t="shared" si="39"/>
        <v>0</v>
      </c>
      <c r="AI445" s="17">
        <f t="shared" si="39"/>
        <v>0</v>
      </c>
      <c r="AJ445" s="17">
        <f t="shared" si="39"/>
        <v>0</v>
      </c>
      <c r="AK445" s="17">
        <f t="shared" si="39"/>
        <v>0</v>
      </c>
      <c r="AL445" s="198">
        <f t="shared" si="39"/>
        <v>0</v>
      </c>
      <c r="AM445" s="198">
        <f t="shared" si="39"/>
        <v>0</v>
      </c>
      <c r="AN445" s="198">
        <f t="shared" si="39"/>
        <v>0</v>
      </c>
      <c r="AO445" s="17">
        <f t="shared" si="34"/>
        <v>0</v>
      </c>
      <c r="AP445" s="17">
        <f t="shared" si="34"/>
        <v>0</v>
      </c>
      <c r="AQ445" s="17">
        <f t="shared" si="34"/>
        <v>0</v>
      </c>
    </row>
    <row r="446" ht="40.5" spans="1:43">
      <c r="A446" s="877" t="s">
        <v>308</v>
      </c>
      <c r="B446" s="28" t="s">
        <v>309</v>
      </c>
      <c r="C446" t="s">
        <v>293</v>
      </c>
      <c r="D446" t="s">
        <v>126</v>
      </c>
      <c r="E446" t="s">
        <v>243</v>
      </c>
      <c r="F446" t="s">
        <v>263</v>
      </c>
      <c r="G446" s="17">
        <f t="shared" si="35"/>
        <v>0</v>
      </c>
      <c r="H446" s="17">
        <f t="shared" si="39"/>
        <v>0</v>
      </c>
      <c r="I446" s="17">
        <f t="shared" si="39"/>
        <v>0</v>
      </c>
      <c r="J446" s="198">
        <f t="shared" si="33"/>
        <v>0.78385</v>
      </c>
      <c r="K446" s="17">
        <f t="shared" si="39"/>
        <v>0</v>
      </c>
      <c r="L446" s="17">
        <f t="shared" si="39"/>
        <v>0</v>
      </c>
      <c r="M446" s="17">
        <f t="shared" si="39"/>
        <v>0</v>
      </c>
      <c r="N446" s="17">
        <f t="shared" si="39"/>
        <v>0</v>
      </c>
      <c r="O446" s="17">
        <f t="shared" si="39"/>
        <v>0</v>
      </c>
      <c r="P446" s="17">
        <f t="shared" si="39"/>
        <v>0</v>
      </c>
      <c r="Q446" s="17">
        <f t="shared" si="39"/>
        <v>0.001</v>
      </c>
      <c r="R446" s="17">
        <f t="shared" si="39"/>
        <v>0</v>
      </c>
      <c r="S446" s="17">
        <f t="shared" si="39"/>
        <v>0</v>
      </c>
      <c r="T446" s="17">
        <f t="shared" si="39"/>
        <v>0</v>
      </c>
      <c r="U446" s="17">
        <f t="shared" si="39"/>
        <v>0.041</v>
      </c>
      <c r="V446" s="17">
        <f t="shared" si="39"/>
        <v>0</v>
      </c>
      <c r="W446" s="17">
        <f t="shared" si="39"/>
        <v>0.722</v>
      </c>
      <c r="X446" s="17">
        <f t="shared" si="39"/>
        <v>0.107</v>
      </c>
      <c r="Y446" s="17">
        <f t="shared" si="39"/>
        <v>0</v>
      </c>
      <c r="Z446" s="17">
        <f t="shared" si="39"/>
        <v>0</v>
      </c>
      <c r="AA446" s="17">
        <f t="shared" si="39"/>
        <v>0</v>
      </c>
      <c r="AB446" s="17">
        <f t="shared" si="39"/>
        <v>0</v>
      </c>
      <c r="AC446" s="17">
        <f t="shared" si="39"/>
        <v>0</v>
      </c>
      <c r="AD446" s="17">
        <f t="shared" si="39"/>
        <v>0</v>
      </c>
      <c r="AE446" s="17">
        <f t="shared" si="39"/>
        <v>0</v>
      </c>
      <c r="AF446" s="17">
        <f t="shared" si="39"/>
        <v>0</v>
      </c>
      <c r="AG446" s="17">
        <f t="shared" si="39"/>
        <v>0.11</v>
      </c>
      <c r="AH446" s="17">
        <f t="shared" si="39"/>
        <v>0</v>
      </c>
      <c r="AI446" s="17">
        <f t="shared" si="39"/>
        <v>0</v>
      </c>
      <c r="AJ446" s="17">
        <f t="shared" si="39"/>
        <v>0</v>
      </c>
      <c r="AK446" s="17">
        <f t="shared" si="39"/>
        <v>0</v>
      </c>
      <c r="AL446" s="198">
        <f t="shared" si="39"/>
        <v>0</v>
      </c>
      <c r="AM446" s="198">
        <f t="shared" si="39"/>
        <v>0</v>
      </c>
      <c r="AN446" s="198">
        <f t="shared" si="39"/>
        <v>0</v>
      </c>
      <c r="AO446" s="17">
        <f t="shared" si="34"/>
        <v>0</v>
      </c>
      <c r="AP446" s="17">
        <f t="shared" si="34"/>
        <v>0</v>
      </c>
      <c r="AQ446" s="17">
        <f t="shared" si="34"/>
        <v>0</v>
      </c>
    </row>
    <row r="447" ht="40.5" spans="1:43">
      <c r="A447" s="877" t="s">
        <v>308</v>
      </c>
      <c r="B447" s="28" t="s">
        <v>309</v>
      </c>
      <c r="C447" t="s">
        <v>293</v>
      </c>
      <c r="D447" t="s">
        <v>126</v>
      </c>
      <c r="E447" t="s">
        <v>244</v>
      </c>
      <c r="F447" t="s">
        <v>264</v>
      </c>
      <c r="G447" s="17">
        <f t="shared" si="35"/>
        <v>20.966</v>
      </c>
      <c r="H447" s="17">
        <f t="shared" si="39"/>
        <v>4.987</v>
      </c>
      <c r="I447" s="17">
        <f t="shared" si="39"/>
        <v>1.625</v>
      </c>
      <c r="J447" s="198">
        <f t="shared" si="33"/>
        <v>8.09648</v>
      </c>
      <c r="K447" s="17">
        <f t="shared" ref="K447:Z451" si="40">(SUMIFS(K$3:K$428,$D$3:$D$428,$D447,$A$3:$A$428,"B_101825",$E$3:$E$428,$E447))+(SUMIFS(K$3:K$428,$D$3:$D$428,$D447,$A$3:$A$428,"B_101830",$E$3:$E$428,$E447))+(SUMIFS(K$3:K$428,$D$3:$D$428,$D447,$A$3:$A$428,"B_101835",$E$3:$E$428,$E447))+(SUMIFS(K$3:K$428,$D$3:$D$428,$D447,$A$3:$A$428,"B_101846",$E$3:$E$428,$E447))+(SUMIFS(K$3:K$428,$D$3:$D$428,$D447,$A$3:$A$428,"B_101847",$E$3:$E$428,$E447))+(SUMIFS(K$3:K$428,$D$3:$D$428,$D447,$A$3:$A$428,"B_101851",$E$3:$E$428,$E447))+(SUMIFS(K$3:K$428,$D$3:$D$428,$D447,$A$3:$A$428,"B_101852",$E$3:$E$428,$E447))+(SUMIFS(K$3:K$428,$D$3:$D$428,$D447,$A$3:$A$428,"B_101853",$E$3:$E$428,$E447))</f>
        <v>0</v>
      </c>
      <c r="L447" s="17">
        <f t="shared" si="40"/>
        <v>6.214</v>
      </c>
      <c r="M447" s="17">
        <f t="shared" si="40"/>
        <v>32.868</v>
      </c>
      <c r="N447" s="17">
        <f t="shared" si="40"/>
        <v>4.294</v>
      </c>
      <c r="O447" s="17">
        <f t="shared" si="40"/>
        <v>4.068</v>
      </c>
      <c r="P447" s="17">
        <f t="shared" si="40"/>
        <v>10.212</v>
      </c>
      <c r="Q447" s="17">
        <f t="shared" si="40"/>
        <v>26.916</v>
      </c>
      <c r="R447" s="17">
        <f t="shared" si="40"/>
        <v>7.62</v>
      </c>
      <c r="S447" s="17">
        <f t="shared" si="40"/>
        <v>34.671</v>
      </c>
      <c r="T447" s="17">
        <f t="shared" si="40"/>
        <v>1.822</v>
      </c>
      <c r="U447" s="17">
        <f t="shared" si="40"/>
        <v>1.651</v>
      </c>
      <c r="V447" s="17">
        <f t="shared" si="40"/>
        <v>5.872</v>
      </c>
      <c r="W447" s="17">
        <f t="shared" si="40"/>
        <v>0</v>
      </c>
      <c r="X447" s="17">
        <f t="shared" si="40"/>
        <v>5.524</v>
      </c>
      <c r="Y447" s="17">
        <f t="shared" si="40"/>
        <v>2.61</v>
      </c>
      <c r="Z447" s="17">
        <f t="shared" si="40"/>
        <v>0.863</v>
      </c>
      <c r="AA447" s="17">
        <f t="shared" ref="AA447:AM451" si="41">(SUMIFS(AA$3:AA$428,$D$3:$D$428,$D447,$A$3:$A$428,"B_101825",$E$3:$E$428,$E447))+(SUMIFS(AA$3:AA$428,$D$3:$D$428,$D447,$A$3:$A$428,"B_101830",$E$3:$E$428,$E447))+(SUMIFS(AA$3:AA$428,$D$3:$D$428,$D447,$A$3:$A$428,"B_101835",$E$3:$E$428,$E447))+(SUMIFS(AA$3:AA$428,$D$3:$D$428,$D447,$A$3:$A$428,"B_101846",$E$3:$E$428,$E447))+(SUMIFS(AA$3:AA$428,$D$3:$D$428,$D447,$A$3:$A$428,"B_101847",$E$3:$E$428,$E447))+(SUMIFS(AA$3:AA$428,$D$3:$D$428,$D447,$A$3:$A$428,"B_101851",$E$3:$E$428,$E447))+(SUMIFS(AA$3:AA$428,$D$3:$D$428,$D447,$A$3:$A$428,"B_101852",$E$3:$E$428,$E447))+(SUMIFS(AA$3:AA$428,$D$3:$D$428,$D447,$A$3:$A$428,"B_101853",$E$3:$E$428,$E447))</f>
        <v>9.113</v>
      </c>
      <c r="AB447" s="17">
        <f t="shared" si="41"/>
        <v>0</v>
      </c>
      <c r="AC447" s="17">
        <f t="shared" si="41"/>
        <v>4.049</v>
      </c>
      <c r="AD447" s="17">
        <f t="shared" si="41"/>
        <v>3.33</v>
      </c>
      <c r="AE447" s="17">
        <f t="shared" si="41"/>
        <v>18.002</v>
      </c>
      <c r="AF447" s="17">
        <f t="shared" si="41"/>
        <v>8.433</v>
      </c>
      <c r="AG447" s="17">
        <f t="shared" si="41"/>
        <v>8.291</v>
      </c>
      <c r="AH447" s="17">
        <f t="shared" si="41"/>
        <v>17.123</v>
      </c>
      <c r="AI447" s="17">
        <f t="shared" si="41"/>
        <v>2.024</v>
      </c>
      <c r="AJ447" s="17">
        <f t="shared" si="41"/>
        <v>2.331</v>
      </c>
      <c r="AK447" s="17">
        <f t="shared" si="41"/>
        <v>14.001</v>
      </c>
      <c r="AL447" s="198">
        <f t="shared" si="41"/>
        <v>0.12598</v>
      </c>
      <c r="AM447" s="198">
        <f t="shared" si="41"/>
        <v>0</v>
      </c>
      <c r="AN447" s="198">
        <f t="shared" ref="AN447:AN451" si="42">(SUMIFS(AN$3:AN$428,$D$3:$D$428,$D447,$A$3:$A$428,"B_101825",$E$3:$E$428,$E447))+(SUMIFS(AN$3:AN$428,$D$3:$D$428,$D447,$A$3:$A$428,"B_101830",$E$3:$E$428,$E447))+(SUMIFS(AN$3:AN$428,$D$3:$D$428,$D447,$A$3:$A$428,"B_101835",$E$3:$E$428,$E447))+(SUMIFS(AN$3:AN$428,$D$3:$D$428,$D447,$A$3:$A$428,"B_101846",$E$3:$E$428,$E447))+(SUMIFS(AN$3:AN$428,$D$3:$D$428,$D447,$A$3:$A$428,"B_101847",$E$3:$E$428,$E447))+(SUMIFS(AN$3:AN$428,$D$3:$D$428,$D447,$A$3:$A$428,"B_101851",$E$3:$E$428,$E447))+(SUMIFS(AN$3:AN$428,$D$3:$D$428,$D447,$A$3:$A$428,"B_101852",$E$3:$E$428,$E447))+(SUMIFS(AN$3:AN$428,$D$3:$D$428,$D447,$A$3:$A$428,"B_101853",$E$3:$E$428,$E447))</f>
        <v>0.43493</v>
      </c>
      <c r="AO447" s="17">
        <f t="shared" si="34"/>
        <v>0</v>
      </c>
      <c r="AP447" s="17">
        <f t="shared" si="34"/>
        <v>0.127</v>
      </c>
      <c r="AQ447" s="17">
        <f t="shared" si="34"/>
        <v>2.107</v>
      </c>
    </row>
    <row r="448" ht="40.5" spans="1:43">
      <c r="A448" s="877" t="s">
        <v>308</v>
      </c>
      <c r="B448" s="28" t="s">
        <v>309</v>
      </c>
      <c r="C448" t="s">
        <v>293</v>
      </c>
      <c r="D448" t="s">
        <v>126</v>
      </c>
      <c r="E448" t="s">
        <v>245</v>
      </c>
      <c r="F448" t="s">
        <v>265</v>
      </c>
      <c r="G448" s="17">
        <f t="shared" si="35"/>
        <v>0</v>
      </c>
      <c r="H448" s="17">
        <f t="shared" si="35"/>
        <v>0</v>
      </c>
      <c r="I448" s="17">
        <f t="shared" si="35"/>
        <v>0</v>
      </c>
      <c r="J448" s="198">
        <f t="shared" si="33"/>
        <v>0</v>
      </c>
      <c r="K448" s="17">
        <f t="shared" si="35"/>
        <v>0</v>
      </c>
      <c r="L448" s="17">
        <f t="shared" si="35"/>
        <v>0</v>
      </c>
      <c r="M448" s="17">
        <f t="shared" si="35"/>
        <v>0.276</v>
      </c>
      <c r="N448" s="17">
        <f t="shared" si="35"/>
        <v>0.31</v>
      </c>
      <c r="O448" s="17">
        <f t="shared" si="35"/>
        <v>0</v>
      </c>
      <c r="P448" s="17">
        <f t="shared" si="35"/>
        <v>0</v>
      </c>
      <c r="Q448" s="17">
        <f t="shared" si="35"/>
        <v>0</v>
      </c>
      <c r="R448" s="17">
        <f t="shared" si="35"/>
        <v>0.582</v>
      </c>
      <c r="S448" s="17">
        <f t="shared" si="35"/>
        <v>0</v>
      </c>
      <c r="T448" s="17">
        <f t="shared" si="35"/>
        <v>0</v>
      </c>
      <c r="U448" s="17">
        <f t="shared" si="35"/>
        <v>0</v>
      </c>
      <c r="V448" s="17">
        <f t="shared" si="35"/>
        <v>0</v>
      </c>
      <c r="W448" s="17">
        <f t="shared" si="35"/>
        <v>0</v>
      </c>
      <c r="X448" s="17">
        <f t="shared" si="40"/>
        <v>0</v>
      </c>
      <c r="Y448" s="17">
        <f t="shared" si="40"/>
        <v>0</v>
      </c>
      <c r="Z448" s="17">
        <f t="shared" si="40"/>
        <v>0</v>
      </c>
      <c r="AA448" s="17">
        <f t="shared" si="41"/>
        <v>0</v>
      </c>
      <c r="AB448" s="17">
        <f t="shared" si="41"/>
        <v>0</v>
      </c>
      <c r="AC448" s="17">
        <f t="shared" si="41"/>
        <v>0</v>
      </c>
      <c r="AD448" s="17">
        <f t="shared" si="41"/>
        <v>0.224</v>
      </c>
      <c r="AE448" s="17">
        <f t="shared" si="41"/>
        <v>0</v>
      </c>
      <c r="AF448" s="17">
        <f t="shared" si="41"/>
        <v>0</v>
      </c>
      <c r="AG448" s="17">
        <f t="shared" si="41"/>
        <v>0</v>
      </c>
      <c r="AH448" s="17">
        <f t="shared" si="41"/>
        <v>0</v>
      </c>
      <c r="AI448" s="17">
        <f t="shared" si="41"/>
        <v>0</v>
      </c>
      <c r="AJ448" s="17">
        <f t="shared" si="41"/>
        <v>0</v>
      </c>
      <c r="AK448" s="17">
        <f t="shared" si="41"/>
        <v>2.055</v>
      </c>
      <c r="AL448" s="198">
        <f t="shared" si="41"/>
        <v>0</v>
      </c>
      <c r="AM448" s="198">
        <f t="shared" si="41"/>
        <v>0</v>
      </c>
      <c r="AN448" s="198">
        <f t="shared" si="42"/>
        <v>0</v>
      </c>
      <c r="AO448" s="17">
        <f t="shared" si="34"/>
        <v>0</v>
      </c>
      <c r="AP448" s="17">
        <f t="shared" si="34"/>
        <v>0</v>
      </c>
      <c r="AQ448" s="17">
        <f t="shared" si="34"/>
        <v>0</v>
      </c>
    </row>
    <row r="449" ht="40.5" spans="1:43">
      <c r="A449" s="877" t="s">
        <v>308</v>
      </c>
      <c r="B449" s="28" t="s">
        <v>309</v>
      </c>
      <c r="C449" t="s">
        <v>293</v>
      </c>
      <c r="D449" t="s">
        <v>126</v>
      </c>
      <c r="E449" t="s">
        <v>246</v>
      </c>
      <c r="F449" t="s">
        <v>266</v>
      </c>
      <c r="G449" s="17">
        <f t="shared" si="35"/>
        <v>0.736</v>
      </c>
      <c r="H449" s="17">
        <f t="shared" si="35"/>
        <v>0</v>
      </c>
      <c r="I449" s="17">
        <f t="shared" si="35"/>
        <v>0</v>
      </c>
      <c r="J449" s="198">
        <f t="shared" si="33"/>
        <v>0.19896</v>
      </c>
      <c r="K449" s="17">
        <f t="shared" si="35"/>
        <v>0</v>
      </c>
      <c r="L449" s="17">
        <f t="shared" si="35"/>
        <v>0.006</v>
      </c>
      <c r="M449" s="17">
        <f t="shared" si="35"/>
        <v>0.121</v>
      </c>
      <c r="N449" s="17">
        <f t="shared" si="35"/>
        <v>0</v>
      </c>
      <c r="O449" s="17">
        <f t="shared" si="35"/>
        <v>0</v>
      </c>
      <c r="P449" s="17">
        <f t="shared" si="35"/>
        <v>0</v>
      </c>
      <c r="Q449" s="17">
        <f t="shared" si="35"/>
        <v>0</v>
      </c>
      <c r="R449" s="17">
        <f t="shared" si="35"/>
        <v>0.059</v>
      </c>
      <c r="S449" s="17">
        <f t="shared" si="35"/>
        <v>0</v>
      </c>
      <c r="T449" s="17">
        <f t="shared" si="35"/>
        <v>0</v>
      </c>
      <c r="U449" s="17">
        <f t="shared" si="35"/>
        <v>0</v>
      </c>
      <c r="V449" s="17">
        <f t="shared" si="35"/>
        <v>0</v>
      </c>
      <c r="W449" s="17">
        <f t="shared" si="35"/>
        <v>0</v>
      </c>
      <c r="X449" s="17">
        <f t="shared" si="40"/>
        <v>5.41</v>
      </c>
      <c r="Y449" s="17">
        <f t="shared" si="40"/>
        <v>0</v>
      </c>
      <c r="Z449" s="17">
        <f t="shared" si="40"/>
        <v>0</v>
      </c>
      <c r="AA449" s="17">
        <f t="shared" si="41"/>
        <v>0</v>
      </c>
      <c r="AB449" s="17">
        <f t="shared" si="41"/>
        <v>0</v>
      </c>
      <c r="AC449" s="17">
        <f t="shared" si="41"/>
        <v>0</v>
      </c>
      <c r="AD449" s="17">
        <f t="shared" si="41"/>
        <v>0</v>
      </c>
      <c r="AE449" s="17">
        <f t="shared" si="41"/>
        <v>0.07</v>
      </c>
      <c r="AF449" s="17">
        <f t="shared" si="41"/>
        <v>0</v>
      </c>
      <c r="AG449" s="17">
        <f t="shared" si="41"/>
        <v>0.409</v>
      </c>
      <c r="AH449" s="17">
        <f t="shared" si="41"/>
        <v>0</v>
      </c>
      <c r="AI449" s="17">
        <f t="shared" si="41"/>
        <v>0</v>
      </c>
      <c r="AJ449" s="17">
        <f t="shared" si="41"/>
        <v>0.007</v>
      </c>
      <c r="AK449" s="17">
        <f t="shared" si="41"/>
        <v>0</v>
      </c>
      <c r="AL449" s="198">
        <f t="shared" si="41"/>
        <v>0</v>
      </c>
      <c r="AM449" s="198">
        <f t="shared" si="41"/>
        <v>0</v>
      </c>
      <c r="AN449" s="198">
        <f t="shared" si="42"/>
        <v>0</v>
      </c>
      <c r="AO449" s="17">
        <f t="shared" si="34"/>
        <v>0</v>
      </c>
      <c r="AP449" s="17">
        <f t="shared" si="34"/>
        <v>0</v>
      </c>
      <c r="AQ449" s="17">
        <f t="shared" si="34"/>
        <v>0</v>
      </c>
    </row>
    <row r="450" ht="40.5" spans="1:43">
      <c r="A450" s="877" t="s">
        <v>308</v>
      </c>
      <c r="B450" s="28" t="s">
        <v>309</v>
      </c>
      <c r="C450" t="s">
        <v>293</v>
      </c>
      <c r="D450" t="s">
        <v>126</v>
      </c>
      <c r="E450" t="s">
        <v>247</v>
      </c>
      <c r="F450" t="s">
        <v>267</v>
      </c>
      <c r="G450" s="17">
        <f t="shared" si="35"/>
        <v>42.656</v>
      </c>
      <c r="H450" s="17">
        <f t="shared" si="35"/>
        <v>47.582</v>
      </c>
      <c r="I450" s="17">
        <f t="shared" si="35"/>
        <v>14.537</v>
      </c>
      <c r="J450" s="198">
        <f t="shared" si="33"/>
        <v>36.58979</v>
      </c>
      <c r="K450" s="17">
        <f t="shared" si="35"/>
        <v>1.23</v>
      </c>
      <c r="L450" s="17">
        <f t="shared" si="35"/>
        <v>43.459</v>
      </c>
      <c r="M450" s="17">
        <f t="shared" si="35"/>
        <v>341.727</v>
      </c>
      <c r="N450" s="17">
        <f t="shared" si="35"/>
        <v>21.464</v>
      </c>
      <c r="O450" s="17">
        <f t="shared" si="35"/>
        <v>4.568</v>
      </c>
      <c r="P450" s="17">
        <f t="shared" si="35"/>
        <v>16.431</v>
      </c>
      <c r="Q450" s="17">
        <f t="shared" si="35"/>
        <v>108.811</v>
      </c>
      <c r="R450" s="17">
        <f t="shared" si="35"/>
        <v>32.454</v>
      </c>
      <c r="S450" s="17">
        <f t="shared" si="35"/>
        <v>193.468</v>
      </c>
      <c r="T450" s="17">
        <f t="shared" si="35"/>
        <v>6.948</v>
      </c>
      <c r="U450" s="17">
        <f t="shared" si="35"/>
        <v>18.105</v>
      </c>
      <c r="V450" s="17">
        <f t="shared" si="35"/>
        <v>21.349</v>
      </c>
      <c r="W450" s="17">
        <f t="shared" si="35"/>
        <v>1.66</v>
      </c>
      <c r="X450" s="17">
        <f t="shared" si="40"/>
        <v>242.817</v>
      </c>
      <c r="Y450" s="17">
        <f t="shared" si="40"/>
        <v>5.519</v>
      </c>
      <c r="Z450" s="17">
        <f t="shared" si="40"/>
        <v>2.784</v>
      </c>
      <c r="AA450" s="17">
        <f t="shared" si="41"/>
        <v>4.047</v>
      </c>
      <c r="AB450" s="17">
        <f t="shared" si="41"/>
        <v>1.681</v>
      </c>
      <c r="AC450" s="17">
        <f t="shared" si="41"/>
        <v>50.562</v>
      </c>
      <c r="AD450" s="17">
        <f t="shared" si="41"/>
        <v>26.884</v>
      </c>
      <c r="AE450" s="17">
        <f t="shared" si="41"/>
        <v>67.014</v>
      </c>
      <c r="AF450" s="17">
        <f t="shared" si="41"/>
        <v>30.557</v>
      </c>
      <c r="AG450" s="17">
        <f t="shared" si="41"/>
        <v>27.814</v>
      </c>
      <c r="AH450" s="17">
        <f t="shared" si="41"/>
        <v>67.056</v>
      </c>
      <c r="AI450" s="17">
        <f t="shared" si="41"/>
        <v>8.368</v>
      </c>
      <c r="AJ450" s="17">
        <f t="shared" si="41"/>
        <v>12.905</v>
      </c>
      <c r="AK450" s="17">
        <f t="shared" si="41"/>
        <v>206.208</v>
      </c>
      <c r="AL450" s="198">
        <f t="shared" si="41"/>
        <v>1.89034</v>
      </c>
      <c r="AM450" s="198">
        <f t="shared" si="41"/>
        <v>3.24417</v>
      </c>
      <c r="AN450" s="198">
        <f t="shared" si="42"/>
        <v>2.1892</v>
      </c>
      <c r="AO450" s="17">
        <f t="shared" si="34"/>
        <v>1.901</v>
      </c>
      <c r="AP450" s="17">
        <f t="shared" si="34"/>
        <v>1.756</v>
      </c>
      <c r="AQ450" s="17">
        <f t="shared" si="34"/>
        <v>16.646</v>
      </c>
    </row>
    <row r="451" ht="40.5" spans="1:43">
      <c r="A451" s="877" t="s">
        <v>308</v>
      </c>
      <c r="B451" s="28" t="s">
        <v>309</v>
      </c>
      <c r="C451" t="s">
        <v>293</v>
      </c>
      <c r="D451" t="s">
        <v>126</v>
      </c>
      <c r="E451" t="s">
        <v>248</v>
      </c>
      <c r="F451" t="s">
        <v>268</v>
      </c>
      <c r="G451" s="17">
        <f t="shared" si="35"/>
        <v>6.164</v>
      </c>
      <c r="H451" s="17">
        <f t="shared" si="35"/>
        <v>1.165</v>
      </c>
      <c r="I451" s="17">
        <f t="shared" si="35"/>
        <v>4.748</v>
      </c>
      <c r="J451" s="198">
        <f t="shared" si="33"/>
        <v>1.13576</v>
      </c>
      <c r="K451" s="17">
        <f t="shared" si="35"/>
        <v>0</v>
      </c>
      <c r="L451" s="17">
        <f t="shared" si="35"/>
        <v>11.31</v>
      </c>
      <c r="M451" s="17">
        <f t="shared" si="35"/>
        <v>47.869</v>
      </c>
      <c r="N451" s="17">
        <f t="shared" si="35"/>
        <v>3.285</v>
      </c>
      <c r="O451" s="17">
        <f t="shared" si="35"/>
        <v>1.115</v>
      </c>
      <c r="P451" s="17">
        <f t="shared" si="35"/>
        <v>0</v>
      </c>
      <c r="Q451" s="17">
        <f t="shared" si="35"/>
        <v>0</v>
      </c>
      <c r="R451" s="17">
        <f t="shared" si="35"/>
        <v>25.193</v>
      </c>
      <c r="S451" s="17">
        <f t="shared" si="35"/>
        <v>0</v>
      </c>
      <c r="T451" s="17">
        <f t="shared" si="35"/>
        <v>1.285</v>
      </c>
      <c r="U451" s="17">
        <f t="shared" si="35"/>
        <v>1.701</v>
      </c>
      <c r="V451" s="17">
        <f t="shared" si="35"/>
        <v>0</v>
      </c>
      <c r="W451" s="17">
        <f t="shared" si="35"/>
        <v>0</v>
      </c>
      <c r="X451" s="17">
        <f t="shared" si="40"/>
        <v>60.693</v>
      </c>
      <c r="Y451" s="17">
        <f t="shared" si="40"/>
        <v>0.925</v>
      </c>
      <c r="Z451" s="17">
        <f t="shared" si="40"/>
        <v>0.344</v>
      </c>
      <c r="AA451" s="17">
        <f t="shared" si="41"/>
        <v>0.279</v>
      </c>
      <c r="AB451" s="17">
        <f t="shared" si="41"/>
        <v>0</v>
      </c>
      <c r="AC451" s="17">
        <f t="shared" si="41"/>
        <v>9.804</v>
      </c>
      <c r="AD451" s="17">
        <f t="shared" si="41"/>
        <v>1.069</v>
      </c>
      <c r="AE451" s="17">
        <f t="shared" si="41"/>
        <v>15.54</v>
      </c>
      <c r="AF451" s="17">
        <f t="shared" si="41"/>
        <v>4.662</v>
      </c>
      <c r="AG451" s="17">
        <f t="shared" si="41"/>
        <v>3.674</v>
      </c>
      <c r="AH451" s="17">
        <f t="shared" si="41"/>
        <v>18.796</v>
      </c>
      <c r="AI451" s="17">
        <f t="shared" si="41"/>
        <v>0.992</v>
      </c>
      <c r="AJ451" s="17">
        <f t="shared" si="41"/>
        <v>0.54</v>
      </c>
      <c r="AK451" s="17">
        <f t="shared" si="41"/>
        <v>16.995</v>
      </c>
      <c r="AL451" s="198">
        <f t="shared" si="41"/>
        <v>0</v>
      </c>
      <c r="AM451" s="198">
        <f t="shared" si="41"/>
        <v>0.03101</v>
      </c>
      <c r="AN451" s="198">
        <f t="shared" si="42"/>
        <v>0</v>
      </c>
      <c r="AO451" s="17">
        <f t="shared" si="34"/>
        <v>0</v>
      </c>
      <c r="AP451" s="17">
        <f t="shared" si="34"/>
        <v>0.115</v>
      </c>
      <c r="AQ451" s="17">
        <f t="shared" si="34"/>
        <v>4.206</v>
      </c>
    </row>
    <row r="452" spans="1:43">
      <c r="A452" s="877"/>
      <c r="F452" s="241" t="s">
        <v>192</v>
      </c>
      <c r="G452" s="795">
        <f>SUM(G432:G451)</f>
        <v>125.345</v>
      </c>
      <c r="H452" s="795">
        <f t="shared" ref="H452:AL452" si="43">SUM(H432:H451)</f>
        <v>123.979</v>
      </c>
      <c r="I452" s="795">
        <f t="shared" si="43"/>
        <v>32.047</v>
      </c>
      <c r="J452" s="875">
        <f t="shared" si="43"/>
        <v>82.26523</v>
      </c>
      <c r="K452" s="795">
        <f t="shared" si="43"/>
        <v>2.769</v>
      </c>
      <c r="L452" s="795">
        <f t="shared" si="43"/>
        <v>122.219</v>
      </c>
      <c r="M452" s="795">
        <f t="shared" si="43"/>
        <v>768.394</v>
      </c>
      <c r="N452" s="795">
        <f t="shared" si="43"/>
        <v>64.396</v>
      </c>
      <c r="O452" s="795">
        <f t="shared" si="43"/>
        <v>14.217</v>
      </c>
      <c r="P452" s="795">
        <f t="shared" si="43"/>
        <v>50.212</v>
      </c>
      <c r="Q452" s="795">
        <f t="shared" si="43"/>
        <v>333.382</v>
      </c>
      <c r="R452" s="795">
        <f t="shared" si="43"/>
        <v>91.001</v>
      </c>
      <c r="S452" s="795">
        <f t="shared" si="43"/>
        <v>512.945</v>
      </c>
      <c r="T452" s="795">
        <f t="shared" si="43"/>
        <v>25.305</v>
      </c>
      <c r="U452" s="795">
        <f t="shared" si="43"/>
        <v>43.016</v>
      </c>
      <c r="V452" s="795">
        <f t="shared" si="43"/>
        <v>45.473</v>
      </c>
      <c r="W452" s="795">
        <f t="shared" si="43"/>
        <v>3.878</v>
      </c>
      <c r="X452" s="795">
        <f t="shared" si="43"/>
        <v>502.944</v>
      </c>
      <c r="Y452" s="795">
        <f t="shared" si="43"/>
        <v>17.193</v>
      </c>
      <c r="Z452" s="795">
        <f t="shared" si="43"/>
        <v>5.806</v>
      </c>
      <c r="AA452" s="795">
        <f t="shared" si="43"/>
        <v>19.542</v>
      </c>
      <c r="AB452" s="795">
        <f t="shared" si="43"/>
        <v>2.124</v>
      </c>
      <c r="AC452" s="795">
        <f t="shared" si="43"/>
        <v>166.554</v>
      </c>
      <c r="AD452" s="795">
        <f t="shared" si="43"/>
        <v>46.057</v>
      </c>
      <c r="AE452" s="795">
        <f t="shared" si="43"/>
        <v>199.717</v>
      </c>
      <c r="AF452" s="795">
        <f t="shared" si="43"/>
        <v>74.337</v>
      </c>
      <c r="AG452" s="795">
        <f t="shared" si="43"/>
        <v>87.96</v>
      </c>
      <c r="AH452" s="795">
        <f t="shared" si="43"/>
        <v>125.284</v>
      </c>
      <c r="AI452" s="795">
        <f t="shared" si="43"/>
        <v>20.062</v>
      </c>
      <c r="AJ452" s="795">
        <f t="shared" si="43"/>
        <v>30.08</v>
      </c>
      <c r="AK452" s="795">
        <f t="shared" si="43"/>
        <v>603.166</v>
      </c>
      <c r="AL452" s="875">
        <f t="shared" si="43"/>
        <v>3.34972</v>
      </c>
      <c r="AM452" s="875">
        <f t="shared" ref="AM452:AQ452" si="44">SUM(AM432:AM451)</f>
        <v>5.23443</v>
      </c>
      <c r="AN452" s="875">
        <f t="shared" si="44"/>
        <v>5.34989</v>
      </c>
      <c r="AO452" s="795">
        <f t="shared" si="44"/>
        <v>1.91</v>
      </c>
      <c r="AP452" s="795">
        <f t="shared" si="44"/>
        <v>3.964</v>
      </c>
      <c r="AQ452" s="795">
        <f t="shared" si="44"/>
        <v>41.505</v>
      </c>
    </row>
    <row r="453" ht="40.5" spans="1:43">
      <c r="A453" s="877" t="s">
        <v>308</v>
      </c>
      <c r="B453" s="28" t="s">
        <v>309</v>
      </c>
      <c r="C453" t="s">
        <v>293</v>
      </c>
      <c r="D453" t="s">
        <v>126</v>
      </c>
      <c r="F453" s="241" t="s">
        <v>294</v>
      </c>
      <c r="G453" s="4">
        <f>(SUMIFS(G$3:G$428,$D$3:$D$428,$D453,$A$3:$A$428,"B_101825",$E$3:$E$428,"IND*"))+(SUMIFS(G$3:G$428,$D$3:$D$428,$D453,$A$3:$A$428,"B_101830",$E$3:$E$428,"IND*"))+(SUMIFS(G$3:G$428,$D$3:$D$428,$D453,$A$3:$A$428,"B_101835",$E$3:$E$428,"IND*"))+(SUMIFS(G$3:G$428,$D$3:$D$428,$D453,$A$3:$A$428,"B_101846",$E$3:$E$428,"IND*"))+(SUMIFS(G$3:G$428,$D$3:$D$428,$D453,$A$3:$A$428,"B_101847",$E$3:$E$428,"IND*"))+(SUMIFS(G$3:G$428,$D$3:$D$428,$D453,$A$3:$A$428,"B_101851",$E$3:$E$428,"IND*"))+(SUMIFS(G$3:G$428,$D$3:$D$428,$D453,$A$3:$A$428,"B_101852",$E$3:$E$428,"IND*"))+(SUMIFS(G$3:G$428,$D$3:$D$428,$D453,$A$3:$A$428,"B_101853",$E$3:$E$428,"IND*"))</f>
        <v>125.345</v>
      </c>
      <c r="H453" s="4">
        <f t="shared" ref="H453:AN453" si="45">(SUMIFS(H$3:H$428,$D$3:$D$428,$D453,$A$3:$A$428,"B_101825",$E$3:$E$428,"IND*"))+(SUMIFS(H$3:H$428,$D$3:$D$428,$D453,$A$3:$A$428,"B_101830",$E$3:$E$428,"IND*"))+(SUMIFS(H$3:H$428,$D$3:$D$428,$D453,$A$3:$A$428,"B_101835",$E$3:$E$428,"IND*"))+(SUMIFS(H$3:H$428,$D$3:$D$428,$D453,$A$3:$A$428,"B_101846",$E$3:$E$428,"IND*"))+(SUMIFS(H$3:H$428,$D$3:$D$428,$D453,$A$3:$A$428,"B_101847",$E$3:$E$428,"IND*"))+(SUMIFS(H$3:H$428,$D$3:$D$428,$D453,$A$3:$A$428,"B_101851",$E$3:$E$428,"IND*"))+(SUMIFS(H$3:H$428,$D$3:$D$428,$D453,$A$3:$A$428,"B_101852",$E$3:$E$428,"IND*"))+(SUMIFS(H$3:H$428,$D$3:$D$428,$D453,$A$3:$A$428,"B_101853",$E$3:$E$428,"IND*"))</f>
        <v>123.979</v>
      </c>
      <c r="I453" s="4">
        <f t="shared" si="45"/>
        <v>32.047</v>
      </c>
      <c r="J453" s="4">
        <f>(SUMIFS(J$3:J$428,$D$3:$D$428,$D453,$A$3:$A$428,"B_101825",$E$3:$E$428,"IND*"))+(SUMIFS(J$3:J$428,$D$3:$D$428,$D453,$A$3:$A$428,"B_101830",$E$3:$E$428,"IND*"))+(SUMIFS(J$3:J$428,$D$3:$D$428,$D453,$A$3:$A$428,"B_101835",$E$3:$E$428,"IND*"))+(SUMIFS(J$3:J$428,$D$3:$D$428,$D453,$A$3:$A$428,"B_101846",$E$3:$E$428,"IND*"))+(SUMIFS(J$3:J$428,$D$3:$D$428,$D453,$A$3:$A$428,"B_101847",$E$3:$E$428,"IND*"))+(SUMIFS(J$3:J$428,$D$3:$D$428,$D453,$A$3:$A$428,"B_101851",$E$3:$E$428,"IND*"))+(SUMIFS(J$3:J$428,$D$3:$D$428,$D453,$A$3:$A$428,"B_101852",$E$3:$E$428,"IND*"))+(SUMIFS(J$3:J$428,$D$3:$D$428,$D453,$A$3:$A$428,"B_101853",$E$3:$E$428,"IND*"))</f>
        <v>82.26523</v>
      </c>
      <c r="K453" s="4">
        <f t="shared" si="45"/>
        <v>2.769</v>
      </c>
      <c r="L453" s="4">
        <f t="shared" si="45"/>
        <v>122.219</v>
      </c>
      <c r="M453" s="4">
        <f t="shared" si="45"/>
        <v>768.394</v>
      </c>
      <c r="N453" s="4">
        <f t="shared" si="45"/>
        <v>64.396</v>
      </c>
      <c r="O453" s="4">
        <f t="shared" si="45"/>
        <v>14.217</v>
      </c>
      <c r="P453" s="4">
        <f t="shared" si="45"/>
        <v>50.212</v>
      </c>
      <c r="Q453" s="4">
        <f t="shared" si="45"/>
        <v>333.382</v>
      </c>
      <c r="R453" s="4">
        <f t="shared" si="45"/>
        <v>91.001</v>
      </c>
      <c r="S453" s="4">
        <f t="shared" si="45"/>
        <v>512.945</v>
      </c>
      <c r="T453" s="4">
        <f t="shared" si="45"/>
        <v>25.305</v>
      </c>
      <c r="U453" s="4">
        <f t="shared" si="45"/>
        <v>43.016</v>
      </c>
      <c r="V453" s="4">
        <f t="shared" si="45"/>
        <v>45.473</v>
      </c>
      <c r="W453" s="4">
        <f t="shared" si="45"/>
        <v>3.878</v>
      </c>
      <c r="X453" s="4">
        <f t="shared" si="45"/>
        <v>502.944</v>
      </c>
      <c r="Y453" s="4">
        <f t="shared" si="45"/>
        <v>17.193</v>
      </c>
      <c r="Z453" s="4">
        <f t="shared" si="45"/>
        <v>5.806</v>
      </c>
      <c r="AA453" s="4">
        <f t="shared" si="45"/>
        <v>19.542</v>
      </c>
      <c r="AB453" s="4">
        <f t="shared" si="45"/>
        <v>2.124</v>
      </c>
      <c r="AC453" s="4">
        <f t="shared" si="45"/>
        <v>166.554</v>
      </c>
      <c r="AD453" s="4">
        <f t="shared" si="45"/>
        <v>46.057</v>
      </c>
      <c r="AE453" s="4">
        <f t="shared" si="45"/>
        <v>199.717</v>
      </c>
      <c r="AF453" s="4">
        <f t="shared" si="45"/>
        <v>74.337</v>
      </c>
      <c r="AG453" s="4">
        <f t="shared" si="45"/>
        <v>87.96</v>
      </c>
      <c r="AH453" s="4">
        <f t="shared" si="45"/>
        <v>125.284</v>
      </c>
      <c r="AI453" s="4">
        <f t="shared" si="45"/>
        <v>20.062</v>
      </c>
      <c r="AJ453" s="4">
        <f t="shared" si="45"/>
        <v>30.08</v>
      </c>
      <c r="AK453" s="4">
        <f t="shared" si="45"/>
        <v>603.166</v>
      </c>
      <c r="AL453" s="4">
        <f t="shared" si="45"/>
        <v>3.34972</v>
      </c>
      <c r="AM453" s="4">
        <f t="shared" si="45"/>
        <v>5.23443</v>
      </c>
      <c r="AN453" s="4">
        <f t="shared" si="45"/>
        <v>5.34989</v>
      </c>
      <c r="AO453" s="4">
        <f>(SUMIFS(AO$3:AO$428,$D$3:$D$428,$D453,$A$3:$A$428,"B_101825",$E$3:$E$428,"IND*"))+(SUMIFS(AO$3:AO$428,$D$3:$D$428,$D453,$A$3:$A$428,"B_101830",$E$3:$E$428,"IND*"))+(SUMIFS(AO$3:AO$428,$D$3:$D$428,$D453,$A$3:$A$428,"B_101835",$E$3:$E$428,"IND*"))+(SUMIFS(AO$3:AO$428,$D$3:$D$428,$D453,$A$3:$A$428,"B_101846",$E$3:$E$428,"IND*"))+(SUMIFS(AO$3:AO$428,$D$3:$D$428,$D453,$A$3:$A$428,"B_101847",$E$3:$E$428,"IND*"))+(SUMIFS(AO$3:AO$428,$D$3:$D$428,$D453,$A$3:$A$428,"B_101851",$E$3:$E$428,"IND*"))+(SUMIFS(AO$3:AO$428,$D$3:$D$428,$D453,$A$3:$A$428,"B_101852",$E$3:$E$428,"IND*"))+(SUMIFS(AO$3:AO$428,$D$3:$D$428,$D453,$A$3:$A$428,"B_101853",$E$3:$E$428,"IND*"))</f>
        <v>1.91</v>
      </c>
      <c r="AP453" s="4">
        <f>(SUMIFS(AP$3:AP$428,$D$3:$D$428,$D453,$A$3:$A$428,"B_101825",$E$3:$E$428,"IND*"))+(SUMIFS(AP$3:AP$428,$D$3:$D$428,$D453,$A$3:$A$428,"B_101830",$E$3:$E$428,"IND*"))+(SUMIFS(AP$3:AP$428,$D$3:$D$428,$D453,$A$3:$A$428,"B_101835",$E$3:$E$428,"IND*"))+(SUMIFS(AP$3:AP$428,$D$3:$D$428,$D453,$A$3:$A$428,"B_101846",$E$3:$E$428,"IND*"))+(SUMIFS(AP$3:AP$428,$D$3:$D$428,$D453,$A$3:$A$428,"B_101847",$E$3:$E$428,"IND*"))+(SUMIFS(AP$3:AP$428,$D$3:$D$428,$D453,$A$3:$A$428,"B_101851",$E$3:$E$428,"IND*"))+(SUMIFS(AP$3:AP$428,$D$3:$D$428,$D453,$A$3:$A$428,"B_101852",$E$3:$E$428,"IND*"))+(SUMIFS(AP$3:AP$428,$D$3:$D$428,$D453,$A$3:$A$428,"B_101853",$E$3:$E$428,"IND*"))</f>
        <v>3.964</v>
      </c>
      <c r="AQ453" s="4">
        <f>(SUMIFS(AQ$3:AQ$428,$D$3:$D$428,$D453,$A$3:$A$428,"B_101825",$E$3:$E$428,"IND*"))+(SUMIFS(AQ$3:AQ$428,$D$3:$D$428,$D453,$A$3:$A$428,"B_101830",$E$3:$E$428,"IND*"))+(SUMIFS(AQ$3:AQ$428,$D$3:$D$428,$D453,$A$3:$A$428,"B_101835",$E$3:$E$428,"IND*"))+(SUMIFS(AQ$3:AQ$428,$D$3:$D$428,$D453,$A$3:$A$428,"B_101846",$E$3:$E$428,"IND*"))+(SUMIFS(AQ$3:AQ$428,$D$3:$D$428,$D453,$A$3:$A$428,"B_101847",$E$3:$E$428,"IND*"))+(SUMIFS(AQ$3:AQ$428,$D$3:$D$428,$D453,$A$3:$A$428,"B_101851",$E$3:$E$428,"IND*"))+(SUMIFS(AQ$3:AQ$428,$D$3:$D$428,$D453,$A$3:$A$428,"B_101852",$E$3:$E$428,"IND*"))+(SUMIFS(AQ$3:AQ$428,$D$3:$D$428,$D453,$A$3:$A$428,"B_101853",$E$3:$E$428,"IND*"))</f>
        <v>41.505</v>
      </c>
    </row>
  </sheetData>
  <conditionalFormatting sqref="G57:AQ76">
    <cfRule type="cellIs" dxfId="0" priority="1" operator="equal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8" tint="0.799981688894314"/>
  </sheetPr>
  <dimension ref="A1:AO229"/>
  <sheetViews>
    <sheetView workbookViewId="0">
      <selection activeCell="C7" sqref="C7"/>
    </sheetView>
  </sheetViews>
  <sheetFormatPr defaultColWidth="9" defaultRowHeight="13.5"/>
  <cols>
    <col min="1" max="1" width="5.70796460176991" customWidth="1"/>
    <col min="2" max="2" width="6.28318584070797" customWidth="1"/>
    <col min="3" max="3" width="81" customWidth="1"/>
    <col min="4" max="4" width="53.5663716814159" customWidth="1"/>
    <col min="5" max="37" width="9.28318584070797" customWidth="1"/>
  </cols>
  <sheetData>
    <row r="1" ht="20.25" spans="1:1">
      <c r="A1" s="859" t="s">
        <v>4</v>
      </c>
    </row>
    <row r="4" spans="1:4">
      <c r="A4" t="s">
        <v>310</v>
      </c>
      <c r="D4" s="1"/>
    </row>
    <row r="5" spans="1:1">
      <c r="A5" t="s">
        <v>16</v>
      </c>
    </row>
    <row r="6" spans="1:37">
      <c r="A6" t="s">
        <v>17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 t="s">
        <v>39</v>
      </c>
      <c r="X6" t="s">
        <v>40</v>
      </c>
      <c r="Y6" t="s">
        <v>41</v>
      </c>
      <c r="Z6" t="s">
        <v>42</v>
      </c>
      <c r="AA6" t="s">
        <v>43</v>
      </c>
      <c r="AB6" t="s">
        <v>44</v>
      </c>
      <c r="AC6" t="s">
        <v>45</v>
      </c>
      <c r="AD6" t="s">
        <v>46</v>
      </c>
      <c r="AE6" t="s">
        <v>47</v>
      </c>
      <c r="AF6" t="s">
        <v>48</v>
      </c>
      <c r="AG6" t="s">
        <v>49</v>
      </c>
      <c r="AH6" t="s">
        <v>50</v>
      </c>
      <c r="AI6" t="s">
        <v>51</v>
      </c>
      <c r="AJ6" t="s">
        <v>52</v>
      </c>
      <c r="AK6" t="s">
        <v>53</v>
      </c>
    </row>
    <row r="7" spans="1:37">
      <c r="A7" t="s">
        <v>54</v>
      </c>
      <c r="B7" t="s">
        <v>126</v>
      </c>
      <c r="C7" t="s">
        <v>311</v>
      </c>
      <c r="D7" s="775" t="s">
        <v>91</v>
      </c>
      <c r="E7" s="97">
        <v>0</v>
      </c>
      <c r="F7" s="97">
        <v>0</v>
      </c>
      <c r="G7" s="97">
        <v>0</v>
      </c>
      <c r="H7" s="97">
        <v>0</v>
      </c>
      <c r="I7" s="97">
        <v>0</v>
      </c>
      <c r="J7" s="97">
        <v>0</v>
      </c>
      <c r="K7" s="97">
        <v>0</v>
      </c>
      <c r="L7" s="97">
        <v>0</v>
      </c>
      <c r="M7" s="97">
        <v>0</v>
      </c>
      <c r="N7" s="97">
        <v>0</v>
      </c>
      <c r="O7" s="97">
        <v>0</v>
      </c>
      <c r="P7" s="97">
        <v>0</v>
      </c>
      <c r="Q7" s="97">
        <v>0</v>
      </c>
      <c r="R7" s="97">
        <v>0</v>
      </c>
      <c r="S7" s="97">
        <v>0</v>
      </c>
      <c r="T7" s="97">
        <v>0</v>
      </c>
      <c r="U7" s="97">
        <v>0</v>
      </c>
      <c r="V7" s="97">
        <v>0</v>
      </c>
      <c r="W7" s="97">
        <v>0</v>
      </c>
      <c r="X7" s="97">
        <v>0</v>
      </c>
      <c r="Y7" s="97">
        <v>0</v>
      </c>
      <c r="Z7" s="97">
        <v>0</v>
      </c>
      <c r="AA7" s="97">
        <v>0</v>
      </c>
      <c r="AB7" s="97">
        <v>0</v>
      </c>
      <c r="AC7" s="97">
        <v>0</v>
      </c>
      <c r="AD7" s="97">
        <v>0</v>
      </c>
      <c r="AE7" s="97">
        <v>0</v>
      </c>
      <c r="AF7" s="97">
        <v>0</v>
      </c>
      <c r="AG7" s="97">
        <v>0</v>
      </c>
      <c r="AH7" s="97">
        <v>0</v>
      </c>
      <c r="AI7" s="97">
        <v>0</v>
      </c>
      <c r="AJ7" s="97">
        <v>0</v>
      </c>
      <c r="AK7" s="97">
        <v>0</v>
      </c>
    </row>
    <row r="8" spans="1:37">
      <c r="A8" t="s">
        <v>54</v>
      </c>
      <c r="B8" t="s">
        <v>126</v>
      </c>
      <c r="C8" t="s">
        <v>311</v>
      </c>
      <c r="D8" s="775" t="s">
        <v>92</v>
      </c>
      <c r="E8" s="97">
        <v>0</v>
      </c>
      <c r="F8" s="97">
        <v>0</v>
      </c>
      <c r="G8" s="97">
        <v>0</v>
      </c>
      <c r="H8" s="97">
        <v>0</v>
      </c>
      <c r="I8" s="97">
        <v>0</v>
      </c>
      <c r="J8" s="97">
        <v>0</v>
      </c>
      <c r="K8" s="97">
        <v>0</v>
      </c>
      <c r="L8" s="97">
        <v>0</v>
      </c>
      <c r="M8" s="97">
        <v>0</v>
      </c>
      <c r="N8" s="97">
        <v>0</v>
      </c>
      <c r="O8" s="97">
        <v>0</v>
      </c>
      <c r="P8" s="97">
        <v>0</v>
      </c>
      <c r="Q8" s="97">
        <v>0</v>
      </c>
      <c r="R8" s="97">
        <v>0</v>
      </c>
      <c r="S8" s="97">
        <v>0</v>
      </c>
      <c r="T8" s="97">
        <v>0</v>
      </c>
      <c r="U8" s="97">
        <v>0</v>
      </c>
      <c r="V8" s="97">
        <v>0</v>
      </c>
      <c r="W8" s="97">
        <v>0</v>
      </c>
      <c r="X8" s="97">
        <v>0</v>
      </c>
      <c r="Y8" s="97">
        <v>0</v>
      </c>
      <c r="Z8" s="97">
        <v>0</v>
      </c>
      <c r="AA8" s="97">
        <v>0</v>
      </c>
      <c r="AB8" s="97">
        <v>0</v>
      </c>
      <c r="AC8" s="97">
        <v>0</v>
      </c>
      <c r="AD8" s="97">
        <v>0</v>
      </c>
      <c r="AE8" s="97">
        <v>0</v>
      </c>
      <c r="AF8" s="97">
        <v>0</v>
      </c>
      <c r="AG8" s="97">
        <v>0</v>
      </c>
      <c r="AH8" s="97">
        <v>0</v>
      </c>
      <c r="AI8" s="97">
        <v>0</v>
      </c>
      <c r="AJ8" s="97">
        <v>0</v>
      </c>
      <c r="AK8" s="97">
        <v>0</v>
      </c>
    </row>
    <row r="9" spans="1:37">
      <c r="A9" t="s">
        <v>54</v>
      </c>
      <c r="B9" t="s">
        <v>126</v>
      </c>
      <c r="C9" t="s">
        <v>311</v>
      </c>
      <c r="D9" s="775" t="s">
        <v>93</v>
      </c>
      <c r="E9" s="97">
        <v>0</v>
      </c>
      <c r="F9" s="97">
        <v>0</v>
      </c>
      <c r="G9" s="97">
        <v>0</v>
      </c>
      <c r="H9" s="97">
        <v>0</v>
      </c>
      <c r="I9" s="97">
        <v>0</v>
      </c>
      <c r="J9" s="97">
        <v>10672</v>
      </c>
      <c r="K9" s="97">
        <v>0</v>
      </c>
      <c r="L9" s="97">
        <v>0</v>
      </c>
      <c r="M9" s="97">
        <v>0</v>
      </c>
      <c r="N9" s="97">
        <v>0</v>
      </c>
      <c r="O9" s="97">
        <v>0</v>
      </c>
      <c r="P9" s="97">
        <v>0</v>
      </c>
      <c r="Q9" s="97">
        <v>0</v>
      </c>
      <c r="R9" s="97">
        <v>0</v>
      </c>
      <c r="S9" s="97">
        <v>0</v>
      </c>
      <c r="T9" s="97">
        <v>0</v>
      </c>
      <c r="U9" s="97">
        <v>0</v>
      </c>
      <c r="V9" s="97">
        <v>0</v>
      </c>
      <c r="W9" s="97">
        <v>0</v>
      </c>
      <c r="X9" s="97">
        <v>0</v>
      </c>
      <c r="Y9" s="97">
        <v>0</v>
      </c>
      <c r="Z9" s="97">
        <v>0</v>
      </c>
      <c r="AA9" s="97">
        <v>0</v>
      </c>
      <c r="AB9" s="97">
        <v>0</v>
      </c>
      <c r="AC9" s="97">
        <v>0</v>
      </c>
      <c r="AD9" s="97">
        <v>0</v>
      </c>
      <c r="AE9" s="97">
        <v>0</v>
      </c>
      <c r="AF9" s="97">
        <v>0</v>
      </c>
      <c r="AG9" s="97">
        <v>0</v>
      </c>
      <c r="AH9" s="97">
        <v>0</v>
      </c>
      <c r="AI9" s="97">
        <v>0</v>
      </c>
      <c r="AJ9" s="97">
        <v>0</v>
      </c>
      <c r="AK9" s="97">
        <v>0</v>
      </c>
    </row>
    <row r="10" spans="1:37">
      <c r="A10" t="s">
        <v>54</v>
      </c>
      <c r="B10" t="s">
        <v>126</v>
      </c>
      <c r="C10" t="s">
        <v>311</v>
      </c>
      <c r="D10" s="775" t="s">
        <v>94</v>
      </c>
      <c r="E10" s="97">
        <v>982</v>
      </c>
      <c r="F10" s="97">
        <v>1434</v>
      </c>
      <c r="G10" s="97">
        <v>0</v>
      </c>
      <c r="H10" s="97">
        <v>0</v>
      </c>
      <c r="I10" s="97">
        <v>5333</v>
      </c>
      <c r="J10" s="97">
        <v>69414</v>
      </c>
      <c r="K10" s="97">
        <v>186</v>
      </c>
      <c r="L10" s="97">
        <v>0</v>
      </c>
      <c r="M10" s="97">
        <v>0</v>
      </c>
      <c r="N10" s="97">
        <v>6329</v>
      </c>
      <c r="O10" s="97">
        <v>1205</v>
      </c>
      <c r="P10" s="97">
        <v>16354</v>
      </c>
      <c r="Q10" s="97">
        <v>0</v>
      </c>
      <c r="R10" s="97">
        <v>0</v>
      </c>
      <c r="S10" s="97">
        <v>0</v>
      </c>
      <c r="T10" s="97">
        <v>0</v>
      </c>
      <c r="U10" s="97">
        <v>638</v>
      </c>
      <c r="V10" s="97">
        <v>0</v>
      </c>
      <c r="W10" s="97">
        <v>0</v>
      </c>
      <c r="X10" s="97">
        <v>0</v>
      </c>
      <c r="Y10" s="97">
        <v>0</v>
      </c>
      <c r="Z10" s="97">
        <v>0</v>
      </c>
      <c r="AA10" s="97">
        <v>0</v>
      </c>
      <c r="AB10" s="97">
        <v>0</v>
      </c>
      <c r="AC10" s="97">
        <v>0</v>
      </c>
      <c r="AD10" s="97">
        <v>27683</v>
      </c>
      <c r="AE10" s="97">
        <v>0</v>
      </c>
      <c r="AF10" s="97">
        <v>0</v>
      </c>
      <c r="AG10" s="97">
        <v>68</v>
      </c>
      <c r="AH10" s="97">
        <v>0</v>
      </c>
      <c r="AI10" s="97">
        <v>0</v>
      </c>
      <c r="AJ10" s="97">
        <v>2348</v>
      </c>
      <c r="AK10" s="97">
        <v>33352</v>
      </c>
    </row>
    <row r="11" spans="1:37">
      <c r="A11" t="s">
        <v>54</v>
      </c>
      <c r="B11" t="s">
        <v>126</v>
      </c>
      <c r="C11" t="s">
        <v>311</v>
      </c>
      <c r="D11" s="775" t="s">
        <v>95</v>
      </c>
      <c r="E11" s="97">
        <v>0</v>
      </c>
      <c r="F11" s="97">
        <v>0</v>
      </c>
      <c r="G11" s="97">
        <v>0</v>
      </c>
      <c r="H11" s="97">
        <v>0</v>
      </c>
      <c r="I11" s="97">
        <v>0</v>
      </c>
      <c r="J11" s="97">
        <v>0</v>
      </c>
      <c r="K11" s="97">
        <v>0</v>
      </c>
      <c r="L11" s="97">
        <v>0</v>
      </c>
      <c r="M11" s="97">
        <v>0</v>
      </c>
      <c r="N11" s="97">
        <v>0</v>
      </c>
      <c r="O11" s="97">
        <v>0</v>
      </c>
      <c r="P11" s="97">
        <v>0</v>
      </c>
      <c r="Q11" s="97">
        <v>0</v>
      </c>
      <c r="R11" s="97">
        <v>0</v>
      </c>
      <c r="S11" s="97">
        <v>0</v>
      </c>
      <c r="T11" s="97">
        <v>0</v>
      </c>
      <c r="U11" s="97">
        <v>0</v>
      </c>
      <c r="V11" s="97">
        <v>0</v>
      </c>
      <c r="W11" s="97">
        <v>0</v>
      </c>
      <c r="X11" s="97">
        <v>0</v>
      </c>
      <c r="Y11" s="97">
        <v>0</v>
      </c>
      <c r="Z11" s="97">
        <v>0</v>
      </c>
      <c r="AA11" s="97">
        <v>0</v>
      </c>
      <c r="AB11" s="97">
        <v>0</v>
      </c>
      <c r="AC11" s="97">
        <v>0</v>
      </c>
      <c r="AD11" s="97">
        <v>0</v>
      </c>
      <c r="AE11" s="97">
        <v>0</v>
      </c>
      <c r="AF11" s="97">
        <v>1647</v>
      </c>
      <c r="AG11" s="97">
        <v>0</v>
      </c>
      <c r="AH11" s="97">
        <v>0</v>
      </c>
      <c r="AI11" s="97">
        <v>326</v>
      </c>
      <c r="AJ11" s="97">
        <v>0</v>
      </c>
      <c r="AK11" s="97">
        <v>0</v>
      </c>
    </row>
    <row r="12" spans="1:37">
      <c r="A12" t="s">
        <v>54</v>
      </c>
      <c r="B12" t="s">
        <v>126</v>
      </c>
      <c r="C12" t="s">
        <v>311</v>
      </c>
      <c r="D12" s="189" t="s">
        <v>57</v>
      </c>
      <c r="E12" s="97">
        <v>0</v>
      </c>
      <c r="F12" s="97">
        <v>0</v>
      </c>
      <c r="G12" s="97">
        <v>0</v>
      </c>
      <c r="H12" s="97">
        <v>0</v>
      </c>
      <c r="I12" s="97">
        <v>0</v>
      </c>
      <c r="J12" s="97">
        <v>0</v>
      </c>
      <c r="K12" s="97">
        <v>0</v>
      </c>
      <c r="L12" s="97">
        <v>0</v>
      </c>
      <c r="M12" s="97">
        <v>0</v>
      </c>
      <c r="N12" s="97">
        <v>0</v>
      </c>
      <c r="O12" s="97">
        <v>0</v>
      </c>
      <c r="P12" s="97">
        <v>0</v>
      </c>
      <c r="Q12" s="97">
        <v>0</v>
      </c>
      <c r="R12" s="97">
        <v>0</v>
      </c>
      <c r="S12" s="97">
        <v>0</v>
      </c>
      <c r="T12" s="97">
        <v>0</v>
      </c>
      <c r="U12" s="97">
        <v>0</v>
      </c>
      <c r="V12" s="97">
        <v>0</v>
      </c>
      <c r="W12" s="97">
        <v>0</v>
      </c>
      <c r="X12" s="97">
        <v>0</v>
      </c>
      <c r="Y12" s="97">
        <v>0</v>
      </c>
      <c r="Z12" s="97">
        <v>0</v>
      </c>
      <c r="AA12" s="97">
        <v>0</v>
      </c>
      <c r="AB12" s="97">
        <v>0</v>
      </c>
      <c r="AC12" s="97">
        <v>0</v>
      </c>
      <c r="AD12" s="97">
        <v>0</v>
      </c>
      <c r="AE12" s="97">
        <v>0</v>
      </c>
      <c r="AF12" s="97">
        <v>0</v>
      </c>
      <c r="AG12" s="97">
        <v>0</v>
      </c>
      <c r="AH12" s="97">
        <v>0</v>
      </c>
      <c r="AI12" s="97">
        <v>0</v>
      </c>
      <c r="AJ12" s="97">
        <v>0</v>
      </c>
      <c r="AK12" s="97">
        <v>0</v>
      </c>
    </row>
    <row r="13" spans="1:37">
      <c r="A13" t="s">
        <v>54</v>
      </c>
      <c r="B13" t="s">
        <v>126</v>
      </c>
      <c r="C13" t="s">
        <v>311</v>
      </c>
      <c r="D13" s="189" t="s">
        <v>96</v>
      </c>
      <c r="E13" s="97">
        <v>0</v>
      </c>
      <c r="F13" s="97">
        <v>0</v>
      </c>
      <c r="G13" s="97">
        <v>0</v>
      </c>
      <c r="H13" s="97">
        <v>0</v>
      </c>
      <c r="I13" s="97">
        <v>0</v>
      </c>
      <c r="J13" s="97">
        <v>0</v>
      </c>
      <c r="K13" s="97">
        <v>0</v>
      </c>
      <c r="L13" s="97">
        <v>0</v>
      </c>
      <c r="M13" s="97">
        <v>0</v>
      </c>
      <c r="N13" s="97">
        <v>0</v>
      </c>
      <c r="O13" s="97">
        <v>0</v>
      </c>
      <c r="P13" s="97">
        <v>0</v>
      </c>
      <c r="Q13" s="97">
        <v>0</v>
      </c>
      <c r="R13" s="97">
        <v>0</v>
      </c>
      <c r="S13" s="97">
        <v>0</v>
      </c>
      <c r="T13" s="97">
        <v>0</v>
      </c>
      <c r="U13" s="97">
        <v>0</v>
      </c>
      <c r="V13" s="97">
        <v>0</v>
      </c>
      <c r="W13" s="97">
        <v>0</v>
      </c>
      <c r="X13" s="97">
        <v>0</v>
      </c>
      <c r="Y13" s="97">
        <v>0</v>
      </c>
      <c r="Z13" s="97">
        <v>0</v>
      </c>
      <c r="AA13" s="97">
        <v>0</v>
      </c>
      <c r="AB13" s="97">
        <v>0</v>
      </c>
      <c r="AC13" s="97">
        <v>0</v>
      </c>
      <c r="AD13" s="97">
        <v>0</v>
      </c>
      <c r="AE13" s="97">
        <v>0</v>
      </c>
      <c r="AF13" s="97">
        <v>0</v>
      </c>
      <c r="AG13" s="97">
        <v>0</v>
      </c>
      <c r="AH13" s="97">
        <v>0</v>
      </c>
      <c r="AI13" s="97">
        <v>0</v>
      </c>
      <c r="AJ13" s="97">
        <v>0</v>
      </c>
      <c r="AK13" s="97">
        <v>0</v>
      </c>
    </row>
    <row r="14" spans="1:37">
      <c r="A14" t="s">
        <v>54</v>
      </c>
      <c r="B14" t="s">
        <v>126</v>
      </c>
      <c r="C14" t="s">
        <v>311</v>
      </c>
      <c r="D14" s="19" t="s">
        <v>97</v>
      </c>
      <c r="E14" s="97">
        <v>0</v>
      </c>
      <c r="F14" s="97">
        <v>0</v>
      </c>
      <c r="G14" s="97">
        <v>0</v>
      </c>
      <c r="H14" s="97">
        <v>0</v>
      </c>
      <c r="I14" s="97">
        <v>38</v>
      </c>
      <c r="J14" s="97">
        <v>0</v>
      </c>
      <c r="K14" s="97">
        <v>0</v>
      </c>
      <c r="L14" s="97">
        <v>0</v>
      </c>
      <c r="M14" s="97">
        <v>0</v>
      </c>
      <c r="N14" s="97">
        <v>0</v>
      </c>
      <c r="O14" s="97">
        <v>151</v>
      </c>
      <c r="P14" s="97">
        <v>0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7">
        <v>0</v>
      </c>
      <c r="W14" s="97">
        <v>0</v>
      </c>
      <c r="X14" s="97">
        <v>0</v>
      </c>
      <c r="Y14" s="97">
        <v>0</v>
      </c>
      <c r="Z14" s="97">
        <v>0</v>
      </c>
      <c r="AA14" s="97">
        <v>0</v>
      </c>
      <c r="AB14" s="97">
        <v>0</v>
      </c>
      <c r="AC14" s="97">
        <v>0</v>
      </c>
      <c r="AD14" s="97">
        <v>0</v>
      </c>
      <c r="AE14" s="97">
        <v>0</v>
      </c>
      <c r="AF14" s="97">
        <v>0</v>
      </c>
      <c r="AG14" s="97">
        <v>0</v>
      </c>
      <c r="AH14" s="97">
        <v>0</v>
      </c>
      <c r="AI14" s="97">
        <v>0</v>
      </c>
      <c r="AJ14" s="97">
        <v>0</v>
      </c>
      <c r="AK14" s="97">
        <v>0</v>
      </c>
    </row>
    <row r="15" spans="1:37">
      <c r="A15" t="s">
        <v>54</v>
      </c>
      <c r="B15" t="s">
        <v>126</v>
      </c>
      <c r="C15" t="s">
        <v>311</v>
      </c>
      <c r="D15" s="860" t="s">
        <v>98</v>
      </c>
      <c r="E15" s="97">
        <v>0</v>
      </c>
      <c r="F15" s="97">
        <v>0</v>
      </c>
      <c r="G15" s="97">
        <v>0</v>
      </c>
      <c r="H15" s="97">
        <v>0</v>
      </c>
      <c r="I15" s="97">
        <v>35995</v>
      </c>
      <c r="J15" s="97">
        <v>32060</v>
      </c>
      <c r="K15" s="97">
        <v>0</v>
      </c>
      <c r="L15" s="97">
        <v>0</v>
      </c>
      <c r="M15" s="97">
        <v>0</v>
      </c>
      <c r="N15" s="97">
        <v>0</v>
      </c>
      <c r="O15" s="97">
        <v>0</v>
      </c>
      <c r="P15" s="97">
        <v>0</v>
      </c>
      <c r="Q15" s="97">
        <v>166</v>
      </c>
      <c r="R15" s="97">
        <v>0</v>
      </c>
      <c r="S15" s="97">
        <v>0</v>
      </c>
      <c r="T15" s="97">
        <v>0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303</v>
      </c>
      <c r="AA15" s="97">
        <v>0</v>
      </c>
      <c r="AB15" s="97">
        <v>0</v>
      </c>
      <c r="AC15" s="97">
        <v>0</v>
      </c>
      <c r="AD15" s="97">
        <v>0</v>
      </c>
      <c r="AE15" s="97">
        <v>0</v>
      </c>
      <c r="AF15" s="97">
        <v>16265</v>
      </c>
      <c r="AG15" s="97">
        <v>1317</v>
      </c>
      <c r="AH15" s="97">
        <v>0</v>
      </c>
      <c r="AI15" s="97">
        <v>78</v>
      </c>
      <c r="AJ15" s="97">
        <v>11</v>
      </c>
      <c r="AK15" s="97">
        <v>0</v>
      </c>
    </row>
    <row r="16" spans="1:37">
      <c r="A16" t="s">
        <v>54</v>
      </c>
      <c r="B16" t="s">
        <v>126</v>
      </c>
      <c r="C16" t="s">
        <v>311</v>
      </c>
      <c r="D16" s="19" t="s">
        <v>99</v>
      </c>
      <c r="E16" s="97">
        <v>0</v>
      </c>
      <c r="F16" s="97">
        <v>0</v>
      </c>
      <c r="G16" s="97">
        <v>0</v>
      </c>
      <c r="H16" s="97">
        <v>0</v>
      </c>
      <c r="I16" s="97">
        <v>60</v>
      </c>
      <c r="J16" s="97">
        <v>6740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7">
        <v>0</v>
      </c>
      <c r="AC16" s="97">
        <v>0</v>
      </c>
      <c r="AD16" s="97">
        <v>0</v>
      </c>
      <c r="AE16" s="97">
        <v>0</v>
      </c>
      <c r="AF16" s="97">
        <v>0</v>
      </c>
      <c r="AG16" s="97">
        <v>1020</v>
      </c>
      <c r="AH16" s="97">
        <v>0</v>
      </c>
      <c r="AI16" s="97">
        <v>0</v>
      </c>
      <c r="AJ16" s="97">
        <v>0</v>
      </c>
      <c r="AK16" s="97">
        <v>0</v>
      </c>
    </row>
    <row r="17" spans="1:37">
      <c r="A17" t="s">
        <v>54</v>
      </c>
      <c r="B17" t="s">
        <v>126</v>
      </c>
      <c r="C17" t="s">
        <v>311</v>
      </c>
      <c r="D17" s="860" t="s">
        <v>100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0</v>
      </c>
      <c r="O17" s="97">
        <v>3403</v>
      </c>
      <c r="P17" s="97">
        <v>0</v>
      </c>
      <c r="Q17" s="97">
        <v>0</v>
      </c>
      <c r="R17" s="97">
        <v>0</v>
      </c>
      <c r="S17" s="97">
        <v>375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7">
        <v>0</v>
      </c>
      <c r="AA17" s="97">
        <v>0</v>
      </c>
      <c r="AB17" s="97">
        <v>0</v>
      </c>
      <c r="AC17" s="97">
        <v>0</v>
      </c>
      <c r="AD17" s="97">
        <v>0</v>
      </c>
      <c r="AE17" s="97">
        <v>0</v>
      </c>
      <c r="AF17" s="97">
        <v>0</v>
      </c>
      <c r="AG17" s="97">
        <v>0</v>
      </c>
      <c r="AH17" s="97">
        <v>32</v>
      </c>
      <c r="AI17" s="97">
        <v>0</v>
      </c>
      <c r="AJ17" s="97">
        <v>0</v>
      </c>
      <c r="AK17" s="97">
        <v>0</v>
      </c>
    </row>
    <row r="18" spans="1:37">
      <c r="A18" t="s">
        <v>54</v>
      </c>
      <c r="B18" t="s">
        <v>126</v>
      </c>
      <c r="C18" t="s">
        <v>311</v>
      </c>
      <c r="D18" s="860" t="s">
        <v>101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0</v>
      </c>
      <c r="AC18" s="97">
        <v>0</v>
      </c>
      <c r="AD18" s="97">
        <v>0</v>
      </c>
      <c r="AE18" s="97">
        <v>0</v>
      </c>
      <c r="AF18" s="97">
        <v>0</v>
      </c>
      <c r="AG18" s="97">
        <v>0</v>
      </c>
      <c r="AH18" s="97">
        <v>0</v>
      </c>
      <c r="AI18" s="97">
        <v>0</v>
      </c>
      <c r="AJ18" s="97">
        <v>0</v>
      </c>
      <c r="AK18" s="97">
        <v>0</v>
      </c>
    </row>
    <row r="19" spans="1:37">
      <c r="A19" t="s">
        <v>54</v>
      </c>
      <c r="B19" t="s">
        <v>126</v>
      </c>
      <c r="C19" t="s">
        <v>311</v>
      </c>
      <c r="D19" s="861" t="s">
        <v>102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110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0</v>
      </c>
      <c r="S19" s="97">
        <v>0</v>
      </c>
      <c r="T19" s="97">
        <v>0</v>
      </c>
      <c r="U19" s="97">
        <v>0</v>
      </c>
      <c r="V19" s="97">
        <v>0</v>
      </c>
      <c r="W19" s="97">
        <v>0</v>
      </c>
      <c r="X19" s="97">
        <v>0</v>
      </c>
      <c r="Y19" s="97">
        <v>0</v>
      </c>
      <c r="Z19" s="97">
        <v>0</v>
      </c>
      <c r="AA19" s="97">
        <v>0</v>
      </c>
      <c r="AB19" s="97">
        <v>0</v>
      </c>
      <c r="AC19" s="97">
        <v>0</v>
      </c>
      <c r="AD19" s="97">
        <v>0</v>
      </c>
      <c r="AE19" s="97">
        <v>0</v>
      </c>
      <c r="AF19" s="97">
        <v>0</v>
      </c>
      <c r="AG19" s="97">
        <v>0</v>
      </c>
      <c r="AH19" s="97">
        <v>0</v>
      </c>
      <c r="AI19" s="97">
        <v>0</v>
      </c>
      <c r="AJ19" s="97">
        <v>0</v>
      </c>
      <c r="AK19" s="97">
        <v>0</v>
      </c>
    </row>
    <row r="20" spans="1:37">
      <c r="A20" t="s">
        <v>54</v>
      </c>
      <c r="B20" t="s">
        <v>126</v>
      </c>
      <c r="C20" t="s">
        <v>311</v>
      </c>
      <c r="D20" s="861" t="s">
        <v>67</v>
      </c>
      <c r="E20" s="97"/>
      <c r="F20" s="97"/>
      <c r="G20" s="97">
        <v>0</v>
      </c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</row>
    <row r="21" spans="1:37">
      <c r="A21" t="s">
        <v>54</v>
      </c>
      <c r="B21" t="s">
        <v>126</v>
      </c>
      <c r="C21" t="s">
        <v>311</v>
      </c>
      <c r="D21" s="862" t="s">
        <v>68</v>
      </c>
      <c r="E21" s="97"/>
      <c r="F21" s="97"/>
      <c r="G21" s="97">
        <v>0</v>
      </c>
      <c r="H21" s="97"/>
      <c r="I21" s="97"/>
      <c r="J21" s="97"/>
      <c r="K21" s="97"/>
      <c r="L21" s="97"/>
      <c r="M21" s="97">
        <v>0</v>
      </c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</row>
    <row r="22" spans="1:37">
      <c r="A22" t="s">
        <v>54</v>
      </c>
      <c r="B22" t="s">
        <v>126</v>
      </c>
      <c r="C22" t="s">
        <v>311</v>
      </c>
      <c r="D22" s="227" t="s">
        <v>69</v>
      </c>
      <c r="E22" s="97"/>
      <c r="F22" s="97"/>
      <c r="G22" s="97">
        <v>0</v>
      </c>
      <c r="H22" s="97"/>
      <c r="I22" s="97"/>
      <c r="J22" s="97">
        <v>0</v>
      </c>
      <c r="K22" s="97">
        <v>1612</v>
      </c>
      <c r="L22" s="97"/>
      <c r="M22" s="97"/>
      <c r="N22" s="97"/>
      <c r="O22" s="97">
        <v>0</v>
      </c>
      <c r="P22" s="97">
        <v>0</v>
      </c>
      <c r="Q22" s="97"/>
      <c r="R22" s="97">
        <v>48</v>
      </c>
      <c r="S22" s="97"/>
      <c r="T22" s="97"/>
      <c r="U22" s="97">
        <v>28562</v>
      </c>
      <c r="V22" s="97"/>
      <c r="W22" s="97"/>
      <c r="X22" s="97"/>
      <c r="Y22" s="97"/>
      <c r="Z22" s="97">
        <v>0</v>
      </c>
      <c r="AA22" s="97"/>
      <c r="AB22" s="97">
        <v>9898</v>
      </c>
      <c r="AC22" s="97"/>
      <c r="AD22" s="97">
        <v>0</v>
      </c>
      <c r="AE22" s="97"/>
      <c r="AF22" s="97">
        <v>867</v>
      </c>
      <c r="AG22" s="97"/>
      <c r="AH22" s="97">
        <v>0</v>
      </c>
      <c r="AI22" s="97"/>
      <c r="AJ22" s="97">
        <v>0</v>
      </c>
      <c r="AK22" s="97">
        <v>0</v>
      </c>
    </row>
    <row r="23" spans="1:37">
      <c r="A23" t="s">
        <v>54</v>
      </c>
      <c r="B23" t="s">
        <v>126</v>
      </c>
      <c r="C23" t="s">
        <v>311</v>
      </c>
      <c r="D23" s="227" t="s">
        <v>70</v>
      </c>
      <c r="E23" s="97"/>
      <c r="F23" s="97"/>
      <c r="G23" s="97">
        <v>0</v>
      </c>
      <c r="H23" s="97"/>
      <c r="I23" s="97"/>
      <c r="J23" s="97"/>
      <c r="K23" s="97"/>
      <c r="L23" s="97"/>
      <c r="M23" s="97"/>
      <c r="N23" s="97"/>
      <c r="O23" s="97"/>
      <c r="P23" s="97">
        <v>0</v>
      </c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>
        <v>0</v>
      </c>
      <c r="AC23" s="97"/>
      <c r="AD23" s="97"/>
      <c r="AE23" s="97"/>
      <c r="AF23" s="97"/>
      <c r="AG23" s="97"/>
      <c r="AH23" s="97"/>
      <c r="AI23" s="97"/>
      <c r="AJ23" s="97"/>
      <c r="AK23" s="97">
        <v>0</v>
      </c>
    </row>
    <row r="24" spans="1:37">
      <c r="A24" t="s">
        <v>54</v>
      </c>
      <c r="B24" t="s">
        <v>126</v>
      </c>
      <c r="C24" t="s">
        <v>311</v>
      </c>
      <c r="D24" s="145" t="s">
        <v>71</v>
      </c>
      <c r="E24" s="97">
        <v>0</v>
      </c>
      <c r="F24" s="97"/>
      <c r="G24" s="97">
        <v>0</v>
      </c>
      <c r="H24" s="97"/>
      <c r="I24" s="97"/>
      <c r="J24" s="97">
        <v>184</v>
      </c>
      <c r="K24" s="97">
        <v>46</v>
      </c>
      <c r="L24" s="97"/>
      <c r="M24" s="97">
        <v>138</v>
      </c>
      <c r="N24" s="97">
        <v>0</v>
      </c>
      <c r="O24" s="97">
        <v>0</v>
      </c>
      <c r="P24" s="97"/>
      <c r="Q24" s="97">
        <v>0</v>
      </c>
      <c r="R24" s="97"/>
      <c r="S24" s="97"/>
      <c r="T24" s="97"/>
      <c r="U24" s="97">
        <v>920</v>
      </c>
      <c r="V24" s="97"/>
      <c r="W24" s="97"/>
      <c r="X24" s="97"/>
      <c r="Y24" s="97"/>
      <c r="Z24" s="97"/>
      <c r="AA24" s="97"/>
      <c r="AB24" s="97"/>
      <c r="AC24" s="97"/>
      <c r="AD24" s="97"/>
      <c r="AE24" s="97">
        <v>0</v>
      </c>
      <c r="AF24" s="97"/>
      <c r="AG24" s="97"/>
      <c r="AH24" s="97">
        <v>138</v>
      </c>
      <c r="AI24" s="97"/>
      <c r="AJ24" s="97"/>
      <c r="AK24" s="97">
        <v>0</v>
      </c>
    </row>
    <row r="25" spans="1:37">
      <c r="A25" t="s">
        <v>54</v>
      </c>
      <c r="B25" t="s">
        <v>126</v>
      </c>
      <c r="C25" t="s">
        <v>311</v>
      </c>
      <c r="D25" s="863" t="s">
        <v>72</v>
      </c>
      <c r="E25" s="97"/>
      <c r="F25" s="97"/>
      <c r="G25" s="97">
        <v>0</v>
      </c>
      <c r="H25" s="97"/>
      <c r="I25" s="97"/>
      <c r="J25" s="97"/>
      <c r="K25" s="97"/>
      <c r="L25" s="97"/>
      <c r="M25" s="97">
        <v>0</v>
      </c>
      <c r="N25" s="97"/>
      <c r="O25" s="97"/>
      <c r="P25" s="97"/>
      <c r="Q25" s="97"/>
      <c r="R25" s="97"/>
      <c r="S25" s="97"/>
      <c r="T25" s="97"/>
      <c r="U25" s="97">
        <v>0</v>
      </c>
      <c r="V25" s="97"/>
      <c r="W25" s="97"/>
      <c r="X25" s="97"/>
      <c r="Y25" s="97"/>
      <c r="Z25" s="97"/>
      <c r="AA25" s="97"/>
      <c r="AB25" s="97"/>
      <c r="AC25" s="97">
        <v>0</v>
      </c>
      <c r="AD25" s="97"/>
      <c r="AE25" s="97">
        <v>0</v>
      </c>
      <c r="AF25" s="97"/>
      <c r="AG25" s="97"/>
      <c r="AH25" s="97"/>
      <c r="AI25" s="97"/>
      <c r="AJ25" s="97"/>
      <c r="AK25" s="97"/>
    </row>
    <row r="26" spans="1:37">
      <c r="A26" t="s">
        <v>54</v>
      </c>
      <c r="B26" t="s">
        <v>126</v>
      </c>
      <c r="C26" t="s">
        <v>311</v>
      </c>
      <c r="D26" s="863" t="s">
        <v>73</v>
      </c>
      <c r="E26" s="97"/>
      <c r="F26" s="97"/>
      <c r="G26" s="97">
        <v>0</v>
      </c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>
        <v>0</v>
      </c>
      <c r="AC26" s="97"/>
      <c r="AD26" s="97"/>
      <c r="AE26" s="97">
        <v>0</v>
      </c>
      <c r="AF26" s="97"/>
      <c r="AG26" s="97"/>
      <c r="AH26" s="97"/>
      <c r="AI26" s="97"/>
      <c r="AJ26" s="97"/>
      <c r="AK26" s="97">
        <v>0</v>
      </c>
    </row>
    <row r="27" spans="1:37">
      <c r="A27" t="s">
        <v>54</v>
      </c>
      <c r="B27" t="s">
        <v>126</v>
      </c>
      <c r="C27" t="s">
        <v>311</v>
      </c>
      <c r="D27" s="863" t="s">
        <v>74</v>
      </c>
      <c r="E27" s="97">
        <v>0</v>
      </c>
      <c r="F27" s="97"/>
      <c r="G27" s="97">
        <v>0</v>
      </c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>
        <v>43</v>
      </c>
      <c r="V27" s="97"/>
      <c r="W27" s="97"/>
      <c r="X27" s="97"/>
      <c r="Y27" s="97"/>
      <c r="Z27" s="97"/>
      <c r="AA27" s="97"/>
      <c r="AB27" s="97"/>
      <c r="AC27" s="97"/>
      <c r="AD27" s="97"/>
      <c r="AE27" s="97">
        <v>0</v>
      </c>
      <c r="AF27" s="97"/>
      <c r="AG27" s="97"/>
      <c r="AH27" s="97"/>
      <c r="AI27" s="97"/>
      <c r="AJ27" s="97"/>
      <c r="AK27" s="97"/>
    </row>
    <row r="28" spans="1:37">
      <c r="A28" t="s">
        <v>54</v>
      </c>
      <c r="B28" t="s">
        <v>126</v>
      </c>
      <c r="C28" t="s">
        <v>311</v>
      </c>
      <c r="D28" s="863" t="s">
        <v>75</v>
      </c>
      <c r="E28" s="97">
        <v>0</v>
      </c>
      <c r="F28" s="97"/>
      <c r="G28" s="97">
        <v>0</v>
      </c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</row>
    <row r="29" spans="1:37">
      <c r="A29" t="s">
        <v>54</v>
      </c>
      <c r="B29" t="s">
        <v>126</v>
      </c>
      <c r="C29" t="s">
        <v>311</v>
      </c>
      <c r="D29" s="863" t="s">
        <v>76</v>
      </c>
      <c r="E29" s="97"/>
      <c r="F29" s="97"/>
      <c r="G29" s="97">
        <v>0</v>
      </c>
      <c r="H29" s="97"/>
      <c r="I29" s="97"/>
      <c r="J29" s="97"/>
      <c r="K29" s="97"/>
      <c r="L29" s="97"/>
      <c r="M29" s="97">
        <v>0</v>
      </c>
      <c r="N29" s="97"/>
      <c r="O29" s="97">
        <v>0</v>
      </c>
      <c r="P29" s="97"/>
      <c r="Q29" s="97"/>
      <c r="R29" s="97"/>
      <c r="S29" s="97"/>
      <c r="T29" s="97">
        <v>0</v>
      </c>
      <c r="U29" s="97">
        <v>0</v>
      </c>
      <c r="V29" s="97"/>
      <c r="W29" s="97"/>
      <c r="X29" s="97"/>
      <c r="Y29" s="97"/>
      <c r="Z29" s="97"/>
      <c r="AA29" s="97">
        <v>0</v>
      </c>
      <c r="AB29" s="97"/>
      <c r="AC29" s="97">
        <v>0</v>
      </c>
      <c r="AD29" s="97"/>
      <c r="AE29" s="97">
        <v>0</v>
      </c>
      <c r="AF29" s="97"/>
      <c r="AG29" s="97"/>
      <c r="AH29" s="97"/>
      <c r="AI29" s="97"/>
      <c r="AJ29" s="97"/>
      <c r="AK29" s="97"/>
    </row>
    <row r="30" spans="1:37">
      <c r="A30" t="s">
        <v>54</v>
      </c>
      <c r="B30" t="s">
        <v>126</v>
      </c>
      <c r="C30" t="s">
        <v>311</v>
      </c>
      <c r="D30" s="145" t="s">
        <v>77</v>
      </c>
      <c r="E30" s="97"/>
      <c r="F30" s="97"/>
      <c r="G30" s="97">
        <v>0</v>
      </c>
      <c r="H30" s="97"/>
      <c r="I30" s="97"/>
      <c r="J30" s="97">
        <v>0</v>
      </c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>
        <v>2816</v>
      </c>
      <c r="V30" s="97"/>
      <c r="W30" s="97"/>
      <c r="X30" s="97"/>
      <c r="Y30" s="97"/>
      <c r="Z30" s="97"/>
      <c r="AA30" s="97"/>
      <c r="AB30" s="97"/>
      <c r="AC30" s="97"/>
      <c r="AD30" s="97"/>
      <c r="AE30" s="97">
        <v>0</v>
      </c>
      <c r="AF30" s="97"/>
      <c r="AG30" s="97"/>
      <c r="AH30" s="97"/>
      <c r="AI30" s="97"/>
      <c r="AJ30" s="97"/>
      <c r="AK30" s="97">
        <v>0</v>
      </c>
    </row>
    <row r="31" spans="1:37">
      <c r="A31" t="s">
        <v>54</v>
      </c>
      <c r="B31" t="s">
        <v>126</v>
      </c>
      <c r="C31" t="s">
        <v>311</v>
      </c>
      <c r="D31" s="863" t="s">
        <v>78</v>
      </c>
      <c r="E31" s="97">
        <v>43</v>
      </c>
      <c r="F31" s="97">
        <v>86</v>
      </c>
      <c r="G31" s="97">
        <v>0</v>
      </c>
      <c r="H31" s="97">
        <v>0</v>
      </c>
      <c r="I31" s="97">
        <v>0</v>
      </c>
      <c r="J31" s="97">
        <v>858</v>
      </c>
      <c r="K31" s="97">
        <v>86</v>
      </c>
      <c r="L31" s="97">
        <v>0</v>
      </c>
      <c r="M31" s="97">
        <v>0</v>
      </c>
      <c r="N31" s="97">
        <v>1673</v>
      </c>
      <c r="O31" s="97">
        <v>128</v>
      </c>
      <c r="P31" s="97">
        <v>686</v>
      </c>
      <c r="Q31" s="97"/>
      <c r="R31" s="97">
        <v>84</v>
      </c>
      <c r="S31" s="97">
        <v>0</v>
      </c>
      <c r="T31" s="97">
        <v>0</v>
      </c>
      <c r="U31" s="97">
        <v>43</v>
      </c>
      <c r="V31" s="97"/>
      <c r="W31" s="97"/>
      <c r="X31" s="97"/>
      <c r="Y31" s="97"/>
      <c r="Z31" s="97"/>
      <c r="AA31" s="97">
        <v>0</v>
      </c>
      <c r="AB31" s="97">
        <v>300</v>
      </c>
      <c r="AC31" s="97">
        <v>129</v>
      </c>
      <c r="AD31" s="97">
        <v>0</v>
      </c>
      <c r="AE31" s="97">
        <v>85</v>
      </c>
      <c r="AF31" s="97">
        <v>214</v>
      </c>
      <c r="AG31" s="97">
        <v>0</v>
      </c>
      <c r="AH31" s="97">
        <v>43</v>
      </c>
      <c r="AI31" s="97">
        <v>0</v>
      </c>
      <c r="AJ31" s="97">
        <v>86</v>
      </c>
      <c r="AK31" s="97">
        <v>936</v>
      </c>
    </row>
    <row r="32" spans="1:37">
      <c r="A32" t="s">
        <v>54</v>
      </c>
      <c r="B32" t="s">
        <v>126</v>
      </c>
      <c r="C32" t="s">
        <v>311</v>
      </c>
      <c r="D32" s="861" t="s">
        <v>79</v>
      </c>
      <c r="E32" s="97">
        <v>280</v>
      </c>
      <c r="F32" s="97">
        <v>960</v>
      </c>
      <c r="G32" s="97">
        <v>0</v>
      </c>
      <c r="H32" s="97">
        <v>400</v>
      </c>
      <c r="I32" s="97">
        <v>1600</v>
      </c>
      <c r="J32" s="97">
        <v>3280</v>
      </c>
      <c r="K32" s="97">
        <v>760</v>
      </c>
      <c r="L32" s="97">
        <v>40</v>
      </c>
      <c r="M32" s="97">
        <v>280</v>
      </c>
      <c r="N32" s="97">
        <v>17280</v>
      </c>
      <c r="O32" s="97">
        <v>1320</v>
      </c>
      <c r="P32" s="97">
        <v>8280</v>
      </c>
      <c r="Q32" s="97">
        <v>80</v>
      </c>
      <c r="R32" s="97">
        <v>0</v>
      </c>
      <c r="S32" s="97">
        <v>0</v>
      </c>
      <c r="T32" s="97">
        <v>0</v>
      </c>
      <c r="U32" s="97">
        <v>37920</v>
      </c>
      <c r="V32" s="97">
        <v>0</v>
      </c>
      <c r="W32" s="97">
        <v>0</v>
      </c>
      <c r="X32" s="97">
        <v>0</v>
      </c>
      <c r="Y32" s="97"/>
      <c r="Z32" s="97">
        <v>0</v>
      </c>
      <c r="AA32" s="97"/>
      <c r="AB32" s="97">
        <v>0</v>
      </c>
      <c r="AC32" s="97">
        <v>0</v>
      </c>
      <c r="AD32" s="97">
        <v>400</v>
      </c>
      <c r="AE32" s="97">
        <v>10400</v>
      </c>
      <c r="AF32" s="97">
        <v>1800</v>
      </c>
      <c r="AG32" s="97">
        <v>4520</v>
      </c>
      <c r="AH32" s="97">
        <v>2200</v>
      </c>
      <c r="AI32" s="97">
        <v>0</v>
      </c>
      <c r="AJ32" s="97">
        <v>40</v>
      </c>
      <c r="AK32" s="97">
        <v>5240</v>
      </c>
    </row>
    <row r="33" spans="1:37">
      <c r="A33" t="s">
        <v>54</v>
      </c>
      <c r="B33" t="s">
        <v>126</v>
      </c>
      <c r="C33" t="s">
        <v>311</v>
      </c>
      <c r="D33" s="864" t="s">
        <v>80</v>
      </c>
      <c r="E33" s="97">
        <v>0</v>
      </c>
      <c r="F33" s="97"/>
      <c r="G33" s="97">
        <v>0</v>
      </c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>
        <v>0</v>
      </c>
      <c r="AC33" s="97"/>
      <c r="AD33" s="97"/>
      <c r="AE33" s="97">
        <v>0</v>
      </c>
      <c r="AF33" s="97"/>
      <c r="AG33" s="97"/>
      <c r="AH33" s="97"/>
      <c r="AI33" s="97"/>
      <c r="AJ33" s="97"/>
      <c r="AK33" s="97">
        <v>0</v>
      </c>
    </row>
    <row r="34" spans="1:37">
      <c r="A34" t="s">
        <v>54</v>
      </c>
      <c r="B34" t="s">
        <v>126</v>
      </c>
      <c r="C34" t="s">
        <v>311</v>
      </c>
      <c r="D34" s="864" t="s">
        <v>81</v>
      </c>
      <c r="E34" s="97"/>
      <c r="F34" s="97"/>
      <c r="G34" s="97">
        <v>0</v>
      </c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>
        <v>0</v>
      </c>
      <c r="AC34" s="97"/>
      <c r="AD34" s="97"/>
      <c r="AE34" s="97"/>
      <c r="AF34" s="97"/>
      <c r="AG34" s="97"/>
      <c r="AH34" s="97"/>
      <c r="AI34" s="97"/>
      <c r="AJ34" s="97"/>
      <c r="AK34" s="97"/>
    </row>
    <row r="35" spans="1:37">
      <c r="A35" t="s">
        <v>54</v>
      </c>
      <c r="B35" t="s">
        <v>126</v>
      </c>
      <c r="C35" t="s">
        <v>311</v>
      </c>
      <c r="D35" s="864" t="s">
        <v>82</v>
      </c>
      <c r="E35" s="97"/>
      <c r="F35" s="97"/>
      <c r="G35" s="97">
        <v>0</v>
      </c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>
        <v>0</v>
      </c>
      <c r="AC35" s="97"/>
      <c r="AD35" s="97"/>
      <c r="AE35" s="97"/>
      <c r="AF35" s="97"/>
      <c r="AG35" s="97"/>
      <c r="AH35" s="97"/>
      <c r="AI35" s="97"/>
      <c r="AJ35" s="97"/>
      <c r="AK35" s="97"/>
    </row>
    <row r="36" spans="1:37">
      <c r="A36" t="s">
        <v>54</v>
      </c>
      <c r="B36" t="s">
        <v>126</v>
      </c>
      <c r="C36" t="s">
        <v>311</v>
      </c>
      <c r="D36" s="861" t="s">
        <v>83</v>
      </c>
      <c r="E36" s="97"/>
      <c r="F36" s="97"/>
      <c r="G36" s="97">
        <v>0</v>
      </c>
      <c r="H36" s="97"/>
      <c r="I36" s="97"/>
      <c r="J36" s="97"/>
      <c r="K36" s="97"/>
      <c r="L36" s="97"/>
      <c r="M36" s="97"/>
      <c r="N36" s="97"/>
      <c r="O36" s="97"/>
      <c r="P36" s="97">
        <v>0</v>
      </c>
      <c r="Q36" s="97">
        <v>0</v>
      </c>
      <c r="R36" s="97">
        <v>0</v>
      </c>
      <c r="S36" s="97"/>
      <c r="T36" s="97"/>
      <c r="U36" s="97">
        <v>10656</v>
      </c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</row>
    <row r="37" spans="1:37">
      <c r="A37" t="s">
        <v>54</v>
      </c>
      <c r="B37" t="s">
        <v>126</v>
      </c>
      <c r="C37" t="s">
        <v>311</v>
      </c>
      <c r="D37" s="864" t="s">
        <v>84</v>
      </c>
      <c r="E37" s="97"/>
      <c r="F37" s="97"/>
      <c r="G37" s="97">
        <v>0</v>
      </c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>
        <v>0</v>
      </c>
      <c r="AC37" s="97"/>
      <c r="AD37" s="97"/>
      <c r="AE37" s="97">
        <v>0</v>
      </c>
      <c r="AF37" s="97"/>
      <c r="AG37" s="97"/>
      <c r="AH37" s="97"/>
      <c r="AI37" s="97"/>
      <c r="AJ37" s="97"/>
      <c r="AK37" s="97">
        <v>0</v>
      </c>
    </row>
    <row r="38" spans="1:37">
      <c r="A38" t="s">
        <v>54</v>
      </c>
      <c r="B38" t="s">
        <v>126</v>
      </c>
      <c r="C38" t="s">
        <v>311</v>
      </c>
      <c r="D38" s="861" t="s">
        <v>85</v>
      </c>
      <c r="E38" s="97"/>
      <c r="F38" s="97"/>
      <c r="G38" s="97">
        <v>0</v>
      </c>
      <c r="H38" s="97"/>
      <c r="I38" s="97">
        <v>0</v>
      </c>
      <c r="J38" s="97">
        <v>321</v>
      </c>
      <c r="K38" s="97">
        <v>0</v>
      </c>
      <c r="L38" s="97"/>
      <c r="M38" s="97"/>
      <c r="N38" s="97"/>
      <c r="O38" s="97">
        <v>0</v>
      </c>
      <c r="P38" s="97">
        <v>5840</v>
      </c>
      <c r="Q38" s="97"/>
      <c r="R38" s="97">
        <v>0</v>
      </c>
      <c r="S38" s="97"/>
      <c r="T38" s="97"/>
      <c r="U38" s="97">
        <v>36920</v>
      </c>
      <c r="V38" s="97"/>
      <c r="W38" s="97"/>
      <c r="X38" s="97">
        <v>0</v>
      </c>
      <c r="Y38" s="97"/>
      <c r="Z38" s="97"/>
      <c r="AA38" s="97"/>
      <c r="AB38" s="97">
        <v>160</v>
      </c>
      <c r="AC38" s="97"/>
      <c r="AD38" s="97"/>
      <c r="AE38" s="97">
        <v>0</v>
      </c>
      <c r="AF38" s="97">
        <v>0</v>
      </c>
      <c r="AG38" s="97"/>
      <c r="AH38" s="97"/>
      <c r="AI38" s="97"/>
      <c r="AJ38" s="97">
        <v>0</v>
      </c>
      <c r="AK38" s="97">
        <v>0</v>
      </c>
    </row>
    <row r="39" spans="1:37">
      <c r="A39" t="s">
        <v>54</v>
      </c>
      <c r="B39" t="s">
        <v>126</v>
      </c>
      <c r="C39" t="s">
        <v>311</v>
      </c>
      <c r="D39" s="862" t="s">
        <v>86</v>
      </c>
      <c r="E39" s="97">
        <v>20090</v>
      </c>
      <c r="F39" s="97">
        <v>11253</v>
      </c>
      <c r="G39" s="97">
        <v>960</v>
      </c>
      <c r="H39" s="97"/>
      <c r="I39" s="97">
        <v>4388</v>
      </c>
      <c r="J39" s="97">
        <v>143409</v>
      </c>
      <c r="K39" s="97">
        <v>6632</v>
      </c>
      <c r="L39" s="97">
        <v>225</v>
      </c>
      <c r="M39" s="97">
        <v>6833</v>
      </c>
      <c r="N39" s="97">
        <v>184633</v>
      </c>
      <c r="O39" s="97">
        <v>13321</v>
      </c>
      <c r="P39" s="97">
        <v>34231</v>
      </c>
      <c r="Q39" s="97">
        <v>2312</v>
      </c>
      <c r="R39" s="97">
        <v>1408</v>
      </c>
      <c r="S39" s="97">
        <v>10724</v>
      </c>
      <c r="T39" s="97">
        <v>0</v>
      </c>
      <c r="U39" s="97">
        <v>172022</v>
      </c>
      <c r="V39" s="97">
        <v>1004</v>
      </c>
      <c r="W39" s="97">
        <v>1157</v>
      </c>
      <c r="X39" s="97">
        <v>437</v>
      </c>
      <c r="Y39" s="97">
        <v>0</v>
      </c>
      <c r="Z39" s="97">
        <v>0</v>
      </c>
      <c r="AA39" s="97">
        <v>0</v>
      </c>
      <c r="AB39" s="97">
        <v>75488</v>
      </c>
      <c r="AC39" s="97">
        <v>32576</v>
      </c>
      <c r="AD39" s="97">
        <v>2765</v>
      </c>
      <c r="AE39" s="97">
        <v>43795</v>
      </c>
      <c r="AF39" s="97">
        <v>5320</v>
      </c>
      <c r="AG39" s="97">
        <v>4788</v>
      </c>
      <c r="AH39" s="97">
        <v>439</v>
      </c>
      <c r="AI39" s="97">
        <v>631</v>
      </c>
      <c r="AJ39" s="97">
        <v>1444</v>
      </c>
      <c r="AK39" s="97">
        <v>153731</v>
      </c>
    </row>
    <row r="40" spans="1:37">
      <c r="A40" t="s">
        <v>54</v>
      </c>
      <c r="B40" t="s">
        <v>126</v>
      </c>
      <c r="C40" t="s">
        <v>311</v>
      </c>
      <c r="D40" s="145" t="s">
        <v>103</v>
      </c>
      <c r="E40" s="97">
        <v>2047</v>
      </c>
      <c r="F40" s="97">
        <v>688</v>
      </c>
      <c r="G40" s="97">
        <v>0</v>
      </c>
      <c r="H40" s="97">
        <v>0</v>
      </c>
      <c r="I40" s="97">
        <v>176</v>
      </c>
      <c r="J40" s="97">
        <v>12080</v>
      </c>
      <c r="K40" s="97">
        <v>0</v>
      </c>
      <c r="L40" s="97">
        <v>0</v>
      </c>
      <c r="M40" s="97">
        <v>0</v>
      </c>
      <c r="N40" s="97">
        <v>973</v>
      </c>
      <c r="O40" s="97">
        <v>557</v>
      </c>
      <c r="P40" s="97">
        <v>1465</v>
      </c>
      <c r="Q40" s="97">
        <v>0</v>
      </c>
      <c r="R40" s="97">
        <v>0</v>
      </c>
      <c r="S40" s="97">
        <v>0</v>
      </c>
      <c r="T40" s="97">
        <v>0</v>
      </c>
      <c r="U40" s="97">
        <v>0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147</v>
      </c>
      <c r="AC40" s="97">
        <v>0</v>
      </c>
      <c r="AD40" s="97">
        <v>10622</v>
      </c>
      <c r="AE40" s="97">
        <v>0</v>
      </c>
      <c r="AF40" s="97">
        <v>0</v>
      </c>
      <c r="AG40" s="97">
        <v>0</v>
      </c>
      <c r="AH40" s="97">
        <v>158</v>
      </c>
      <c r="AI40" s="97">
        <v>0</v>
      </c>
      <c r="AJ40" s="97">
        <v>998</v>
      </c>
      <c r="AK40" s="97">
        <v>8313</v>
      </c>
    </row>
    <row r="41" spans="1:37">
      <c r="A41" t="s">
        <v>54</v>
      </c>
      <c r="B41" t="s">
        <v>126</v>
      </c>
      <c r="C41" t="s">
        <v>311</v>
      </c>
      <c r="D41" s="145" t="s">
        <v>59</v>
      </c>
      <c r="E41" s="97">
        <v>14468</v>
      </c>
      <c r="F41" s="97">
        <v>1197</v>
      </c>
      <c r="G41" s="97">
        <v>0</v>
      </c>
      <c r="H41" s="97">
        <v>0</v>
      </c>
      <c r="I41" s="97">
        <v>576</v>
      </c>
      <c r="J41" s="97">
        <v>48563</v>
      </c>
      <c r="K41" s="97">
        <v>0</v>
      </c>
      <c r="L41" s="97">
        <v>0</v>
      </c>
      <c r="M41" s="97">
        <v>0</v>
      </c>
      <c r="N41" s="97">
        <v>0</v>
      </c>
      <c r="O41" s="97">
        <v>5818</v>
      </c>
      <c r="P41" s="97">
        <v>6945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7">
        <v>287</v>
      </c>
      <c r="AC41" s="97">
        <v>0</v>
      </c>
      <c r="AD41" s="97">
        <v>1477</v>
      </c>
      <c r="AE41" s="97">
        <v>0</v>
      </c>
      <c r="AF41" s="97">
        <v>472</v>
      </c>
      <c r="AG41" s="97">
        <v>3753</v>
      </c>
      <c r="AH41" s="97">
        <v>2648</v>
      </c>
      <c r="AI41" s="97">
        <v>0</v>
      </c>
      <c r="AJ41" s="97">
        <v>1818</v>
      </c>
      <c r="AK41" s="97">
        <v>18955</v>
      </c>
    </row>
    <row r="42" spans="1:37">
      <c r="A42" t="s">
        <v>54</v>
      </c>
      <c r="B42" t="s">
        <v>126</v>
      </c>
      <c r="C42" t="s">
        <v>311</v>
      </c>
      <c r="D42" s="862" t="s">
        <v>104</v>
      </c>
      <c r="E42" s="97">
        <v>0</v>
      </c>
      <c r="F42" s="97">
        <v>0</v>
      </c>
      <c r="G42" s="97">
        <v>0</v>
      </c>
      <c r="H42" s="97">
        <v>0</v>
      </c>
      <c r="I42" s="97">
        <v>16337</v>
      </c>
      <c r="J42" s="97">
        <v>0</v>
      </c>
      <c r="K42" s="97">
        <v>0</v>
      </c>
      <c r="L42" s="97">
        <v>381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0</v>
      </c>
      <c r="V42" s="97">
        <v>0</v>
      </c>
      <c r="W42" s="97">
        <v>0</v>
      </c>
      <c r="X42" s="97">
        <v>0</v>
      </c>
      <c r="Y42" s="97">
        <v>0</v>
      </c>
      <c r="Z42" s="97">
        <v>0</v>
      </c>
      <c r="AA42" s="97">
        <v>0</v>
      </c>
      <c r="AB42" s="97">
        <v>0</v>
      </c>
      <c r="AC42" s="97">
        <v>0</v>
      </c>
      <c r="AD42" s="97">
        <v>0</v>
      </c>
      <c r="AE42" s="97">
        <v>0</v>
      </c>
      <c r="AF42" s="97">
        <v>0</v>
      </c>
      <c r="AG42" s="97">
        <v>0</v>
      </c>
      <c r="AH42" s="97">
        <v>0</v>
      </c>
      <c r="AI42" s="97">
        <v>0</v>
      </c>
      <c r="AJ42" s="97">
        <v>0</v>
      </c>
      <c r="AK42" s="97">
        <v>0</v>
      </c>
    </row>
    <row r="43" spans="1:37">
      <c r="A43" t="s">
        <v>54</v>
      </c>
      <c r="B43" t="s">
        <v>126</v>
      </c>
      <c r="C43" t="s">
        <v>311</v>
      </c>
      <c r="D43" s="862" t="s">
        <v>60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5685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7">
        <v>0</v>
      </c>
      <c r="AB43" s="97">
        <v>0</v>
      </c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7">
        <v>0</v>
      </c>
      <c r="AI43" s="97">
        <v>0</v>
      </c>
      <c r="AJ43" s="97">
        <v>76</v>
      </c>
      <c r="AK43" s="97">
        <v>0</v>
      </c>
    </row>
    <row r="44" spans="1:37">
      <c r="A44" t="s">
        <v>54</v>
      </c>
      <c r="B44" t="s">
        <v>126</v>
      </c>
      <c r="C44" t="s">
        <v>311</v>
      </c>
      <c r="D44" s="145" t="s">
        <v>63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7">
        <v>0</v>
      </c>
      <c r="S44" s="97">
        <v>0</v>
      </c>
      <c r="T44" s="97">
        <v>0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7">
        <v>0</v>
      </c>
      <c r="AA44" s="97">
        <v>0</v>
      </c>
      <c r="AB44" s="97">
        <v>0</v>
      </c>
      <c r="AC44" s="97">
        <v>0</v>
      </c>
      <c r="AD44" s="97">
        <v>0</v>
      </c>
      <c r="AE44" s="97">
        <v>0</v>
      </c>
      <c r="AF44" s="97">
        <v>0</v>
      </c>
      <c r="AG44" s="97">
        <v>0</v>
      </c>
      <c r="AH44" s="97">
        <v>0</v>
      </c>
      <c r="AI44" s="97">
        <v>0</v>
      </c>
      <c r="AJ44" s="97">
        <v>0</v>
      </c>
      <c r="AK44" s="97">
        <v>0</v>
      </c>
    </row>
    <row r="45" spans="1:37">
      <c r="A45" t="s">
        <v>54</v>
      </c>
      <c r="B45" t="s">
        <v>126</v>
      </c>
      <c r="C45" t="s">
        <v>311</v>
      </c>
      <c r="D45" s="865" t="s">
        <v>105</v>
      </c>
      <c r="E45" s="97">
        <v>14120</v>
      </c>
      <c r="F45" s="97">
        <v>5057</v>
      </c>
      <c r="G45" s="97">
        <v>75</v>
      </c>
      <c r="H45" s="97">
        <v>0</v>
      </c>
      <c r="I45" s="97">
        <v>4233</v>
      </c>
      <c r="J45" s="97">
        <v>26927</v>
      </c>
      <c r="K45" s="97">
        <v>1791</v>
      </c>
      <c r="L45" s="97">
        <v>140</v>
      </c>
      <c r="M45" s="97">
        <v>0</v>
      </c>
      <c r="N45" s="97">
        <v>23614</v>
      </c>
      <c r="O45" s="97">
        <v>35669</v>
      </c>
      <c r="P45" s="97">
        <v>19975</v>
      </c>
      <c r="Q45" s="97">
        <v>24</v>
      </c>
      <c r="R45" s="97">
        <v>106</v>
      </c>
      <c r="S45" s="97">
        <v>167</v>
      </c>
      <c r="T45" s="97">
        <v>0</v>
      </c>
      <c r="U45" s="97">
        <v>1349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6099</v>
      </c>
      <c r="AC45" s="97">
        <v>1271</v>
      </c>
      <c r="AD45" s="97">
        <v>9437</v>
      </c>
      <c r="AE45" s="97">
        <v>8979</v>
      </c>
      <c r="AF45" s="97">
        <v>399</v>
      </c>
      <c r="AG45" s="97">
        <v>0</v>
      </c>
      <c r="AH45" s="97">
        <v>47000</v>
      </c>
      <c r="AI45" s="97">
        <v>541</v>
      </c>
      <c r="AJ45" s="97">
        <v>6986</v>
      </c>
      <c r="AK45" s="97">
        <v>13064</v>
      </c>
    </row>
    <row r="46" s="12" customFormat="1" spans="1:37">
      <c r="A46" s="12" t="s">
        <v>54</v>
      </c>
      <c r="B46" s="12" t="s">
        <v>126</v>
      </c>
      <c r="C46" s="12" t="s">
        <v>311</v>
      </c>
      <c r="D46" s="865" t="s">
        <v>106</v>
      </c>
      <c r="E46" s="389">
        <v>539</v>
      </c>
      <c r="F46" s="389">
        <v>1950</v>
      </c>
      <c r="G46" s="389">
        <v>67</v>
      </c>
      <c r="H46" s="389">
        <v>148</v>
      </c>
      <c r="I46" s="389">
        <v>4509</v>
      </c>
      <c r="J46" s="389">
        <v>745</v>
      </c>
      <c r="K46" s="389">
        <v>1162</v>
      </c>
      <c r="L46" s="389">
        <v>0</v>
      </c>
      <c r="M46" s="389">
        <v>286</v>
      </c>
      <c r="N46" s="389">
        <v>7758</v>
      </c>
      <c r="O46" s="389">
        <v>480</v>
      </c>
      <c r="P46" s="389">
        <v>10139</v>
      </c>
      <c r="Q46" s="389">
        <v>102</v>
      </c>
      <c r="R46" s="389">
        <v>600</v>
      </c>
      <c r="S46" s="389">
        <v>246</v>
      </c>
      <c r="T46" s="389">
        <v>0</v>
      </c>
      <c r="U46" s="389">
        <v>1547</v>
      </c>
      <c r="V46" s="389">
        <v>186</v>
      </c>
      <c r="W46" s="389">
        <v>275</v>
      </c>
      <c r="X46" s="389">
        <v>218</v>
      </c>
      <c r="Y46" s="389">
        <v>0</v>
      </c>
      <c r="Z46" s="389">
        <v>0</v>
      </c>
      <c r="AA46" s="389">
        <v>0</v>
      </c>
      <c r="AB46" s="389">
        <v>6168</v>
      </c>
      <c r="AC46" s="389">
        <v>0</v>
      </c>
      <c r="AD46" s="389">
        <v>3638</v>
      </c>
      <c r="AE46" s="389">
        <v>1287</v>
      </c>
      <c r="AF46" s="389">
        <v>8</v>
      </c>
      <c r="AG46" s="389">
        <v>0</v>
      </c>
      <c r="AH46" s="389">
        <v>0</v>
      </c>
      <c r="AI46" s="389">
        <v>304</v>
      </c>
      <c r="AJ46" s="389">
        <v>337</v>
      </c>
      <c r="AK46" s="389">
        <v>70863</v>
      </c>
    </row>
    <row r="47" s="12" customFormat="1" spans="1:37">
      <c r="A47" s="12" t="s">
        <v>54</v>
      </c>
      <c r="B47" s="12" t="s">
        <v>126</v>
      </c>
      <c r="C47" s="12" t="s">
        <v>311</v>
      </c>
      <c r="D47" s="145" t="s">
        <v>107</v>
      </c>
      <c r="E47" s="389">
        <v>1927</v>
      </c>
      <c r="F47" s="389">
        <v>0</v>
      </c>
      <c r="G47" s="389">
        <v>0</v>
      </c>
      <c r="H47" s="389">
        <v>0</v>
      </c>
      <c r="I47" s="389">
        <v>578</v>
      </c>
      <c r="J47" s="389">
        <v>1287</v>
      </c>
      <c r="K47" s="389">
        <v>12824</v>
      </c>
      <c r="L47" s="389">
        <v>0</v>
      </c>
      <c r="M47" s="389">
        <v>0</v>
      </c>
      <c r="N47" s="389">
        <v>5699</v>
      </c>
      <c r="O47" s="389">
        <v>530</v>
      </c>
      <c r="P47" s="389">
        <v>27094</v>
      </c>
      <c r="Q47" s="389">
        <v>0</v>
      </c>
      <c r="R47" s="389">
        <v>0</v>
      </c>
      <c r="S47" s="389">
        <v>0</v>
      </c>
      <c r="T47" s="389">
        <v>0</v>
      </c>
      <c r="U47" s="389">
        <v>1645</v>
      </c>
      <c r="V47" s="389">
        <v>0</v>
      </c>
      <c r="W47" s="389">
        <v>0</v>
      </c>
      <c r="X47" s="389">
        <v>0</v>
      </c>
      <c r="Y47" s="389">
        <v>0</v>
      </c>
      <c r="Z47" s="389">
        <v>0</v>
      </c>
      <c r="AA47" s="389">
        <v>22</v>
      </c>
      <c r="AB47" s="389">
        <v>28684</v>
      </c>
      <c r="AC47" s="389">
        <v>0</v>
      </c>
      <c r="AD47" s="389">
        <v>0</v>
      </c>
      <c r="AE47" s="389">
        <v>4015</v>
      </c>
      <c r="AF47" s="389">
        <v>0</v>
      </c>
      <c r="AG47" s="389">
        <v>0</v>
      </c>
      <c r="AH47" s="389">
        <v>0</v>
      </c>
      <c r="AI47" s="389">
        <v>0</v>
      </c>
      <c r="AJ47" s="389">
        <v>482</v>
      </c>
      <c r="AK47" s="389">
        <v>19577</v>
      </c>
    </row>
    <row r="48" s="12" customFormat="1" spans="1:37">
      <c r="A48" s="12" t="s">
        <v>54</v>
      </c>
      <c r="B48" s="12" t="s">
        <v>126</v>
      </c>
      <c r="C48" s="12" t="s">
        <v>311</v>
      </c>
      <c r="D48" s="145" t="s">
        <v>108</v>
      </c>
      <c r="E48" s="389">
        <v>2405</v>
      </c>
      <c r="F48" s="389">
        <v>0</v>
      </c>
      <c r="G48" s="389">
        <v>0</v>
      </c>
      <c r="H48" s="389">
        <v>0</v>
      </c>
      <c r="I48" s="389">
        <v>385</v>
      </c>
      <c r="J48" s="389">
        <v>1287</v>
      </c>
      <c r="K48" s="389">
        <v>10492</v>
      </c>
      <c r="L48" s="389">
        <v>0</v>
      </c>
      <c r="M48" s="389">
        <v>0</v>
      </c>
      <c r="N48" s="389">
        <v>5699</v>
      </c>
      <c r="O48" s="389">
        <v>423</v>
      </c>
      <c r="P48" s="389">
        <v>27094</v>
      </c>
      <c r="Q48" s="389">
        <v>0</v>
      </c>
      <c r="R48" s="389">
        <v>0</v>
      </c>
      <c r="S48" s="389">
        <v>0</v>
      </c>
      <c r="T48" s="389">
        <v>0</v>
      </c>
      <c r="U48" s="389">
        <v>1645</v>
      </c>
      <c r="V48" s="389">
        <v>0</v>
      </c>
      <c r="W48" s="389">
        <v>0</v>
      </c>
      <c r="X48" s="389">
        <v>0</v>
      </c>
      <c r="Y48" s="389">
        <v>0</v>
      </c>
      <c r="Z48" s="389">
        <v>0</v>
      </c>
      <c r="AA48" s="389">
        <v>0</v>
      </c>
      <c r="AB48" s="389">
        <v>25437</v>
      </c>
      <c r="AC48" s="389">
        <v>0</v>
      </c>
      <c r="AD48" s="389">
        <v>367</v>
      </c>
      <c r="AE48" s="389">
        <v>4015</v>
      </c>
      <c r="AF48" s="389">
        <v>0</v>
      </c>
      <c r="AG48" s="389">
        <v>0</v>
      </c>
      <c r="AH48" s="389">
        <v>0</v>
      </c>
      <c r="AI48" s="389">
        <v>0</v>
      </c>
      <c r="AJ48" s="389">
        <v>310</v>
      </c>
      <c r="AK48" s="389">
        <v>11253</v>
      </c>
    </row>
    <row r="49" s="12" customFormat="1" spans="1:37">
      <c r="A49" s="12" t="s">
        <v>54</v>
      </c>
      <c r="B49" s="12" t="s">
        <v>126</v>
      </c>
      <c r="C49" s="12" t="s">
        <v>311</v>
      </c>
      <c r="D49" s="865" t="s">
        <v>87</v>
      </c>
      <c r="E49" s="389">
        <v>0</v>
      </c>
      <c r="F49" s="389">
        <v>0</v>
      </c>
      <c r="G49" s="389">
        <v>0</v>
      </c>
      <c r="H49" s="389">
        <v>0</v>
      </c>
      <c r="I49" s="389">
        <v>0</v>
      </c>
      <c r="J49" s="389">
        <v>0</v>
      </c>
      <c r="K49" s="389">
        <v>0</v>
      </c>
      <c r="L49" s="389">
        <v>0</v>
      </c>
      <c r="M49" s="389">
        <v>0</v>
      </c>
      <c r="N49" s="389">
        <v>0</v>
      </c>
      <c r="O49" s="389">
        <v>0</v>
      </c>
      <c r="P49" s="389">
        <v>0</v>
      </c>
      <c r="Q49" s="389">
        <v>0</v>
      </c>
      <c r="R49" s="389">
        <v>0</v>
      </c>
      <c r="S49" s="389">
        <v>0</v>
      </c>
      <c r="T49" s="389">
        <v>0</v>
      </c>
      <c r="U49" s="389">
        <v>0</v>
      </c>
      <c r="V49" s="389">
        <v>0</v>
      </c>
      <c r="W49" s="389">
        <v>0</v>
      </c>
      <c r="X49" s="389">
        <v>0</v>
      </c>
      <c r="Y49" s="389">
        <v>0</v>
      </c>
      <c r="Z49" s="389">
        <v>0</v>
      </c>
      <c r="AA49" s="389">
        <v>0</v>
      </c>
      <c r="AB49" s="389">
        <v>0</v>
      </c>
      <c r="AC49" s="389">
        <v>0</v>
      </c>
      <c r="AD49" s="389">
        <v>0</v>
      </c>
      <c r="AE49" s="389">
        <v>0</v>
      </c>
      <c r="AF49" s="389">
        <v>0</v>
      </c>
      <c r="AG49" s="389">
        <v>0</v>
      </c>
      <c r="AH49" s="389">
        <v>0</v>
      </c>
      <c r="AI49" s="389">
        <v>0</v>
      </c>
      <c r="AJ49" s="389">
        <v>0</v>
      </c>
      <c r="AK49" s="389">
        <v>0</v>
      </c>
    </row>
    <row r="50" s="12" customFormat="1" spans="1:37">
      <c r="A50" s="12" t="s">
        <v>54</v>
      </c>
      <c r="B50" s="12" t="s">
        <v>126</v>
      </c>
      <c r="C50" s="12" t="s">
        <v>311</v>
      </c>
      <c r="D50" s="865" t="s">
        <v>88</v>
      </c>
      <c r="E50" s="389">
        <v>0</v>
      </c>
      <c r="F50" s="389">
        <v>0</v>
      </c>
      <c r="G50" s="389">
        <v>0</v>
      </c>
      <c r="H50" s="389">
        <v>0</v>
      </c>
      <c r="I50" s="389">
        <v>0</v>
      </c>
      <c r="J50" s="389">
        <v>0</v>
      </c>
      <c r="K50" s="389">
        <v>0</v>
      </c>
      <c r="L50" s="389">
        <v>0</v>
      </c>
      <c r="M50" s="389">
        <v>0</v>
      </c>
      <c r="N50" s="389">
        <v>0</v>
      </c>
      <c r="O50" s="389">
        <v>0</v>
      </c>
      <c r="P50" s="389">
        <v>0</v>
      </c>
      <c r="Q50" s="389">
        <v>0</v>
      </c>
      <c r="R50" s="389">
        <v>0</v>
      </c>
      <c r="S50" s="389">
        <v>0</v>
      </c>
      <c r="T50" s="389">
        <v>0</v>
      </c>
      <c r="U50" s="389">
        <v>0</v>
      </c>
      <c r="V50" s="389">
        <v>0</v>
      </c>
      <c r="W50" s="389">
        <v>0</v>
      </c>
      <c r="X50" s="389">
        <v>0</v>
      </c>
      <c r="Y50" s="389">
        <v>0</v>
      </c>
      <c r="Z50" s="389">
        <v>0</v>
      </c>
      <c r="AA50" s="389">
        <v>0</v>
      </c>
      <c r="AB50" s="389">
        <v>0</v>
      </c>
      <c r="AC50" s="389">
        <v>0</v>
      </c>
      <c r="AD50" s="389">
        <v>0</v>
      </c>
      <c r="AE50" s="389">
        <v>0</v>
      </c>
      <c r="AF50" s="389">
        <v>0</v>
      </c>
      <c r="AG50" s="389">
        <v>0</v>
      </c>
      <c r="AH50" s="389">
        <v>0</v>
      </c>
      <c r="AI50" s="389">
        <v>0</v>
      </c>
      <c r="AJ50" s="389">
        <v>0</v>
      </c>
      <c r="AK50" s="389">
        <v>0</v>
      </c>
    </row>
    <row r="51" s="12" customFormat="1" spans="1:37">
      <c r="A51" s="12" t="s">
        <v>54</v>
      </c>
      <c r="B51" s="12" t="s">
        <v>126</v>
      </c>
      <c r="C51" s="12" t="s">
        <v>311</v>
      </c>
      <c r="D51" s="865" t="s">
        <v>110</v>
      </c>
      <c r="E51" s="389">
        <v>53</v>
      </c>
      <c r="F51" s="389">
        <v>605</v>
      </c>
      <c r="G51" s="389">
        <v>0</v>
      </c>
      <c r="H51" s="389">
        <v>0</v>
      </c>
      <c r="I51" s="389">
        <v>0</v>
      </c>
      <c r="J51" s="389">
        <v>252</v>
      </c>
      <c r="K51" s="389">
        <v>0</v>
      </c>
      <c r="L51" s="389">
        <v>0</v>
      </c>
      <c r="M51" s="389">
        <v>0</v>
      </c>
      <c r="N51" s="389">
        <v>0</v>
      </c>
      <c r="O51" s="389">
        <v>0</v>
      </c>
      <c r="P51" s="389">
        <v>0</v>
      </c>
      <c r="Q51" s="389">
        <v>0</v>
      </c>
      <c r="R51" s="389">
        <v>0</v>
      </c>
      <c r="S51" s="389">
        <v>0</v>
      </c>
      <c r="T51" s="389">
        <v>0</v>
      </c>
      <c r="U51" s="389">
        <v>4247</v>
      </c>
      <c r="V51" s="389">
        <v>0</v>
      </c>
      <c r="W51" s="389">
        <v>0</v>
      </c>
      <c r="X51" s="389">
        <v>0</v>
      </c>
      <c r="Y51" s="389">
        <v>0</v>
      </c>
      <c r="Z51" s="389">
        <v>0</v>
      </c>
      <c r="AA51" s="389">
        <v>0</v>
      </c>
      <c r="AB51" s="389">
        <v>481</v>
      </c>
      <c r="AC51" s="389">
        <v>0</v>
      </c>
      <c r="AD51" s="389">
        <v>0</v>
      </c>
      <c r="AE51" s="389">
        <v>0</v>
      </c>
      <c r="AF51" s="389">
        <v>0</v>
      </c>
      <c r="AG51" s="389">
        <v>0</v>
      </c>
      <c r="AH51" s="389">
        <v>13</v>
      </c>
      <c r="AI51" s="389">
        <v>0</v>
      </c>
      <c r="AJ51" s="389">
        <v>0</v>
      </c>
      <c r="AK51" s="389">
        <v>0</v>
      </c>
    </row>
    <row r="52" s="12" customFormat="1" spans="1:37">
      <c r="A52" s="12" t="s">
        <v>54</v>
      </c>
      <c r="B52" s="12" t="s">
        <v>126</v>
      </c>
      <c r="C52" s="12" t="s">
        <v>311</v>
      </c>
      <c r="D52" s="865" t="s">
        <v>89</v>
      </c>
      <c r="E52" s="389">
        <v>0</v>
      </c>
      <c r="F52" s="389">
        <v>0</v>
      </c>
      <c r="G52" s="389">
        <v>0</v>
      </c>
      <c r="H52" s="389">
        <v>0</v>
      </c>
      <c r="I52" s="389">
        <v>0</v>
      </c>
      <c r="J52" s="389">
        <v>0</v>
      </c>
      <c r="K52" s="389">
        <v>0</v>
      </c>
      <c r="L52" s="389">
        <v>0</v>
      </c>
      <c r="M52" s="389">
        <v>0</v>
      </c>
      <c r="N52" s="389">
        <v>0</v>
      </c>
      <c r="O52" s="389">
        <v>0</v>
      </c>
      <c r="P52" s="389">
        <v>0</v>
      </c>
      <c r="Q52" s="389">
        <v>0</v>
      </c>
      <c r="R52" s="389">
        <v>0</v>
      </c>
      <c r="S52" s="389">
        <v>0</v>
      </c>
      <c r="T52" s="389">
        <v>0</v>
      </c>
      <c r="U52" s="389">
        <v>0</v>
      </c>
      <c r="V52" s="389">
        <v>0</v>
      </c>
      <c r="W52" s="389">
        <v>0</v>
      </c>
      <c r="X52" s="389">
        <v>0</v>
      </c>
      <c r="Y52" s="389">
        <v>0</v>
      </c>
      <c r="Z52" s="389">
        <v>0</v>
      </c>
      <c r="AA52" s="389">
        <v>0</v>
      </c>
      <c r="AB52" s="389">
        <v>0</v>
      </c>
      <c r="AC52" s="389">
        <v>0</v>
      </c>
      <c r="AD52" s="389">
        <v>0</v>
      </c>
      <c r="AE52" s="389">
        <v>0</v>
      </c>
      <c r="AF52" s="389">
        <v>0</v>
      </c>
      <c r="AG52" s="389">
        <v>0</v>
      </c>
      <c r="AH52" s="389">
        <v>0</v>
      </c>
      <c r="AI52" s="389">
        <v>0</v>
      </c>
      <c r="AJ52" s="389">
        <v>0</v>
      </c>
      <c r="AK52" s="389">
        <v>0</v>
      </c>
    </row>
    <row r="53" s="12" customFormat="1" spans="1:37">
      <c r="A53" s="12" t="s">
        <v>54</v>
      </c>
      <c r="B53" s="12" t="s">
        <v>126</v>
      </c>
      <c r="C53" s="12" t="s">
        <v>311</v>
      </c>
      <c r="D53" s="145" t="s">
        <v>64</v>
      </c>
      <c r="E53" s="389">
        <v>0</v>
      </c>
      <c r="F53" s="389">
        <v>0</v>
      </c>
      <c r="G53" s="389">
        <v>0</v>
      </c>
      <c r="H53" s="389">
        <v>0</v>
      </c>
      <c r="I53" s="389">
        <v>0</v>
      </c>
      <c r="J53" s="389">
        <v>0</v>
      </c>
      <c r="K53" s="389">
        <v>0</v>
      </c>
      <c r="L53" s="389">
        <v>0</v>
      </c>
      <c r="M53" s="389">
        <v>0</v>
      </c>
      <c r="N53" s="389">
        <v>0</v>
      </c>
      <c r="O53" s="389">
        <v>0</v>
      </c>
      <c r="P53" s="389">
        <v>0</v>
      </c>
      <c r="Q53" s="389">
        <v>0</v>
      </c>
      <c r="R53" s="389">
        <v>0</v>
      </c>
      <c r="S53" s="389">
        <v>0</v>
      </c>
      <c r="T53" s="389">
        <v>0</v>
      </c>
      <c r="U53" s="389">
        <v>0</v>
      </c>
      <c r="V53" s="389">
        <v>0</v>
      </c>
      <c r="W53" s="389">
        <v>0</v>
      </c>
      <c r="X53" s="389">
        <v>0</v>
      </c>
      <c r="Y53" s="389">
        <v>0</v>
      </c>
      <c r="Z53" s="389">
        <v>0</v>
      </c>
      <c r="AA53" s="389">
        <v>0</v>
      </c>
      <c r="AB53" s="389">
        <v>0</v>
      </c>
      <c r="AC53" s="389">
        <v>0</v>
      </c>
      <c r="AD53" s="389">
        <v>0</v>
      </c>
      <c r="AE53" s="389">
        <v>0</v>
      </c>
      <c r="AF53" s="389">
        <v>0</v>
      </c>
      <c r="AG53" s="389">
        <v>0</v>
      </c>
      <c r="AH53" s="389">
        <v>0</v>
      </c>
      <c r="AI53" s="389">
        <v>0</v>
      </c>
      <c r="AJ53" s="389">
        <v>0</v>
      </c>
      <c r="AK53" s="389">
        <v>0</v>
      </c>
    </row>
    <row r="54" s="14" customFormat="1" spans="1:37">
      <c r="A54" s="14" t="s">
        <v>54</v>
      </c>
      <c r="B54" s="14" t="s">
        <v>126</v>
      </c>
      <c r="C54" s="14" t="s">
        <v>311</v>
      </c>
      <c r="D54" s="231" t="s">
        <v>111</v>
      </c>
      <c r="E54" s="866">
        <v>3641</v>
      </c>
      <c r="F54" s="866">
        <v>0</v>
      </c>
      <c r="G54" s="866">
        <v>0</v>
      </c>
      <c r="H54" s="866">
        <v>0</v>
      </c>
      <c r="I54" s="866">
        <v>322</v>
      </c>
      <c r="J54" s="866">
        <v>2399</v>
      </c>
      <c r="K54" s="866">
        <v>0</v>
      </c>
      <c r="L54" s="866">
        <v>0</v>
      </c>
      <c r="M54" s="866">
        <v>1341</v>
      </c>
      <c r="N54" s="866">
        <v>0</v>
      </c>
      <c r="O54" s="866">
        <v>440</v>
      </c>
      <c r="P54" s="866">
        <v>0</v>
      </c>
      <c r="Q54" s="866">
        <v>0</v>
      </c>
      <c r="R54" s="866">
        <v>87</v>
      </c>
      <c r="S54" s="866">
        <v>0</v>
      </c>
      <c r="T54" s="866">
        <v>0</v>
      </c>
      <c r="U54" s="866">
        <v>561</v>
      </c>
      <c r="V54" s="866">
        <v>0</v>
      </c>
      <c r="W54" s="866">
        <v>0</v>
      </c>
      <c r="X54" s="866">
        <v>0</v>
      </c>
      <c r="Y54" s="866">
        <v>0</v>
      </c>
      <c r="Z54" s="866">
        <v>0</v>
      </c>
      <c r="AA54" s="866">
        <v>0</v>
      </c>
      <c r="AB54" s="866">
        <v>0</v>
      </c>
      <c r="AC54" s="866">
        <v>115</v>
      </c>
      <c r="AD54" s="866">
        <v>1019</v>
      </c>
      <c r="AE54" s="866">
        <v>343</v>
      </c>
      <c r="AF54" s="866">
        <v>0</v>
      </c>
      <c r="AG54" s="866">
        <v>0</v>
      </c>
      <c r="AH54" s="866">
        <v>18</v>
      </c>
      <c r="AI54" s="866">
        <v>21</v>
      </c>
      <c r="AJ54" s="866">
        <v>77</v>
      </c>
      <c r="AK54" s="866">
        <v>2439</v>
      </c>
    </row>
    <row r="55" s="12" customFormat="1" spans="1:37">
      <c r="A55" t="s">
        <v>54</v>
      </c>
      <c r="B55" t="s">
        <v>126</v>
      </c>
      <c r="C55" t="s">
        <v>312</v>
      </c>
      <c r="D55" s="775" t="s">
        <v>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="12" customFormat="1" spans="1:37">
      <c r="A56" t="s">
        <v>54</v>
      </c>
      <c r="B56" t="s">
        <v>126</v>
      </c>
      <c r="C56" t="s">
        <v>312</v>
      </c>
      <c r="D56" s="775" t="s">
        <v>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="12" customFormat="1" spans="1:37">
      <c r="A57" t="s">
        <v>54</v>
      </c>
      <c r="B57" t="s">
        <v>126</v>
      </c>
      <c r="C57" t="s">
        <v>312</v>
      </c>
      <c r="D57" s="775" t="s">
        <v>93</v>
      </c>
      <c r="E57">
        <v>0</v>
      </c>
      <c r="F57">
        <v>0</v>
      </c>
      <c r="G57">
        <v>0</v>
      </c>
      <c r="H57">
        <v>0</v>
      </c>
      <c r="I57">
        <v>0</v>
      </c>
      <c r="J57">
        <v>8613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="12" customFormat="1" spans="1:37">
      <c r="A58" t="s">
        <v>54</v>
      </c>
      <c r="B58" t="s">
        <v>126</v>
      </c>
      <c r="C58" t="s">
        <v>312</v>
      </c>
      <c r="D58" s="775" t="s">
        <v>94</v>
      </c>
      <c r="E58">
        <v>0</v>
      </c>
      <c r="F58">
        <v>0</v>
      </c>
      <c r="G58">
        <v>0</v>
      </c>
      <c r="H58">
        <v>0</v>
      </c>
      <c r="I58">
        <v>0</v>
      </c>
      <c r="J58">
        <v>55995</v>
      </c>
      <c r="K58">
        <v>0</v>
      </c>
      <c r="L58">
        <v>0</v>
      </c>
      <c r="M58">
        <v>0</v>
      </c>
      <c r="N58">
        <v>4559</v>
      </c>
      <c r="O58">
        <v>25</v>
      </c>
      <c r="P58">
        <v>2444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68</v>
      </c>
      <c r="AH58">
        <v>0</v>
      </c>
      <c r="AI58">
        <v>0</v>
      </c>
      <c r="AJ58">
        <v>0</v>
      </c>
      <c r="AK58">
        <v>27907</v>
      </c>
    </row>
    <row r="59" s="12" customFormat="1" spans="1:37">
      <c r="A59" t="s">
        <v>54</v>
      </c>
      <c r="B59" t="s">
        <v>126</v>
      </c>
      <c r="C59" t="s">
        <v>312</v>
      </c>
      <c r="D59" s="775" t="s">
        <v>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="12" customFormat="1" spans="1:37">
      <c r="A60" t="s">
        <v>54</v>
      </c>
      <c r="B60" t="s">
        <v>126</v>
      </c>
      <c r="C60" t="s">
        <v>312</v>
      </c>
      <c r="D60" s="189" t="s">
        <v>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="12" customFormat="1" spans="1:37">
      <c r="A61" t="s">
        <v>54</v>
      </c>
      <c r="B61" t="s">
        <v>126</v>
      </c>
      <c r="C61" t="s">
        <v>312</v>
      </c>
      <c r="D61" s="189" t="s">
        <v>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="12" customFormat="1" spans="1:37">
      <c r="A62" t="s">
        <v>54</v>
      </c>
      <c r="B62" t="s">
        <v>126</v>
      </c>
      <c r="C62" t="s">
        <v>312</v>
      </c>
      <c r="D62" s="19" t="s">
        <v>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151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="12" customFormat="1" spans="1:37">
      <c r="A63" t="s">
        <v>54</v>
      </c>
      <c r="B63" t="s">
        <v>126</v>
      </c>
      <c r="C63" t="s">
        <v>312</v>
      </c>
      <c r="D63" s="860" t="s">
        <v>98</v>
      </c>
      <c r="E63">
        <v>0</v>
      </c>
      <c r="F63">
        <v>0</v>
      </c>
      <c r="G63">
        <v>0</v>
      </c>
      <c r="H63">
        <v>0</v>
      </c>
      <c r="I63">
        <v>7640</v>
      </c>
      <c r="J63">
        <v>26048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1011</v>
      </c>
      <c r="AG63">
        <v>1039</v>
      </c>
      <c r="AH63">
        <v>0</v>
      </c>
      <c r="AI63">
        <v>0</v>
      </c>
      <c r="AJ63">
        <v>0</v>
      </c>
      <c r="AK63">
        <v>0</v>
      </c>
    </row>
    <row r="64" s="12" customFormat="1" spans="1:37">
      <c r="A64" t="s">
        <v>54</v>
      </c>
      <c r="B64" t="s">
        <v>126</v>
      </c>
      <c r="C64" t="s">
        <v>312</v>
      </c>
      <c r="D64" s="19" t="s">
        <v>99</v>
      </c>
      <c r="E64">
        <v>0</v>
      </c>
      <c r="F64">
        <v>0</v>
      </c>
      <c r="G64">
        <v>0</v>
      </c>
      <c r="H64">
        <v>0</v>
      </c>
      <c r="I64">
        <v>0</v>
      </c>
      <c r="J64">
        <v>2240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240</v>
      </c>
      <c r="AH64">
        <v>0</v>
      </c>
      <c r="AI64">
        <v>0</v>
      </c>
      <c r="AJ64">
        <v>0</v>
      </c>
      <c r="AK64">
        <v>0</v>
      </c>
    </row>
    <row r="65" s="12" customFormat="1" spans="1:37">
      <c r="A65" t="s">
        <v>54</v>
      </c>
      <c r="B65" t="s">
        <v>126</v>
      </c>
      <c r="C65" t="s">
        <v>312</v>
      </c>
      <c r="D65" s="860" t="s">
        <v>100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="12" customFormat="1" spans="1:37">
      <c r="A66" t="s">
        <v>54</v>
      </c>
      <c r="B66" t="s">
        <v>126</v>
      </c>
      <c r="C66" t="s">
        <v>312</v>
      </c>
      <c r="D66" s="860" t="s">
        <v>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="12" customFormat="1" spans="1:37">
      <c r="A67" t="s">
        <v>54</v>
      </c>
      <c r="B67" t="s">
        <v>126</v>
      </c>
      <c r="C67" t="s">
        <v>312</v>
      </c>
      <c r="D67" s="861" t="s">
        <v>102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110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="12" customFormat="1" spans="1:37">
      <c r="A68" t="s">
        <v>54</v>
      </c>
      <c r="B68" t="s">
        <v>126</v>
      </c>
      <c r="C68" t="s">
        <v>312</v>
      </c>
      <c r="D68" s="861" t="s">
        <v>67</v>
      </c>
      <c r="E68"/>
      <c r="F68"/>
      <c r="G68">
        <v>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="12" customFormat="1" spans="1:37">
      <c r="A69" t="s">
        <v>54</v>
      </c>
      <c r="B69" t="s">
        <v>126</v>
      </c>
      <c r="C69" t="s">
        <v>312</v>
      </c>
      <c r="D69" s="862" t="s">
        <v>68</v>
      </c>
      <c r="E69"/>
      <c r="F69"/>
      <c r="G69">
        <v>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="12" customFormat="1" spans="1:37">
      <c r="A70" t="s">
        <v>54</v>
      </c>
      <c r="B70" t="s">
        <v>126</v>
      </c>
      <c r="C70" t="s">
        <v>312</v>
      </c>
      <c r="D70" s="227" t="s">
        <v>69</v>
      </c>
      <c r="E70"/>
      <c r="F70"/>
      <c r="G70">
        <v>0</v>
      </c>
      <c r="H70"/>
      <c r="I70"/>
      <c r="J70">
        <v>0</v>
      </c>
      <c r="K70"/>
      <c r="L70"/>
      <c r="M70"/>
      <c r="N70"/>
      <c r="O70">
        <v>0</v>
      </c>
      <c r="P70">
        <v>0</v>
      </c>
      <c r="Q70"/>
      <c r="R70"/>
      <c r="S70"/>
      <c r="T70"/>
      <c r="U70">
        <v>0</v>
      </c>
      <c r="V70"/>
      <c r="W70"/>
      <c r="X70"/>
      <c r="Y70"/>
      <c r="Z70"/>
      <c r="AA70"/>
      <c r="AB70"/>
      <c r="AC70"/>
      <c r="AD70"/>
      <c r="AE70"/>
      <c r="AF70">
        <v>530</v>
      </c>
      <c r="AG70"/>
      <c r="AH70"/>
      <c r="AI70"/>
      <c r="AJ70"/>
      <c r="AK70">
        <v>0</v>
      </c>
    </row>
    <row r="71" s="12" customFormat="1" spans="1:37">
      <c r="A71" t="s">
        <v>54</v>
      </c>
      <c r="B71" t="s">
        <v>126</v>
      </c>
      <c r="C71" t="s">
        <v>312</v>
      </c>
      <c r="D71" s="227" t="s">
        <v>70</v>
      </c>
      <c r="E71"/>
      <c r="F71"/>
      <c r="G71">
        <v>0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>
        <v>0</v>
      </c>
      <c r="AC71"/>
      <c r="AD71"/>
      <c r="AE71"/>
      <c r="AF71"/>
      <c r="AG71"/>
      <c r="AH71"/>
      <c r="AI71"/>
      <c r="AJ71"/>
      <c r="AK71">
        <v>0</v>
      </c>
    </row>
    <row r="72" s="12" customFormat="1" spans="1:37">
      <c r="A72" t="s">
        <v>54</v>
      </c>
      <c r="B72" t="s">
        <v>126</v>
      </c>
      <c r="C72" t="s">
        <v>312</v>
      </c>
      <c r="D72" s="145" t="s">
        <v>71</v>
      </c>
      <c r="E72">
        <v>0</v>
      </c>
      <c r="F72"/>
      <c r="G72">
        <v>0</v>
      </c>
      <c r="H72"/>
      <c r="I72"/>
      <c r="J72">
        <v>46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>
        <v>0</v>
      </c>
      <c r="AF72"/>
      <c r="AG72"/>
      <c r="AH72"/>
      <c r="AI72"/>
      <c r="AJ72"/>
      <c r="AK72">
        <v>0</v>
      </c>
    </row>
    <row r="73" s="12" customFormat="1" spans="1:37">
      <c r="A73" t="s">
        <v>54</v>
      </c>
      <c r="B73" t="s">
        <v>126</v>
      </c>
      <c r="C73" t="s">
        <v>312</v>
      </c>
      <c r="D73" s="863" t="s">
        <v>72</v>
      </c>
      <c r="E73"/>
      <c r="F73"/>
      <c r="G73">
        <v>0</v>
      </c>
      <c r="H73"/>
      <c r="I73"/>
      <c r="J73"/>
      <c r="K73"/>
      <c r="L73"/>
      <c r="M73">
        <v>0</v>
      </c>
      <c r="N73"/>
      <c r="O73"/>
      <c r="P73"/>
      <c r="Q73"/>
      <c r="R73"/>
      <c r="S73"/>
      <c r="T73"/>
      <c r="U73">
        <v>0</v>
      </c>
      <c r="V73"/>
      <c r="W73"/>
      <c r="X73"/>
      <c r="Y73"/>
      <c r="Z73"/>
      <c r="AA73"/>
      <c r="AB73"/>
      <c r="AC73">
        <v>0</v>
      </c>
      <c r="AD73"/>
      <c r="AE73">
        <v>0</v>
      </c>
      <c r="AF73"/>
      <c r="AG73"/>
      <c r="AH73"/>
      <c r="AI73"/>
      <c r="AJ73"/>
      <c r="AK73"/>
    </row>
    <row r="74" s="12" customFormat="1" spans="1:37">
      <c r="A74" t="s">
        <v>54</v>
      </c>
      <c r="B74" t="s">
        <v>126</v>
      </c>
      <c r="C74" t="s">
        <v>312</v>
      </c>
      <c r="D74" s="863" t="s">
        <v>73</v>
      </c>
      <c r="E74"/>
      <c r="F74"/>
      <c r="G74">
        <v>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>
        <v>0</v>
      </c>
      <c r="AC74"/>
      <c r="AD74"/>
      <c r="AE74">
        <v>0</v>
      </c>
      <c r="AF74"/>
      <c r="AG74"/>
      <c r="AH74"/>
      <c r="AI74"/>
      <c r="AJ74"/>
      <c r="AK74">
        <v>0</v>
      </c>
    </row>
    <row r="75" s="12" customFormat="1" spans="1:37">
      <c r="A75" t="s">
        <v>54</v>
      </c>
      <c r="B75" t="s">
        <v>126</v>
      </c>
      <c r="C75" t="s">
        <v>312</v>
      </c>
      <c r="D75" s="863" t="s">
        <v>74</v>
      </c>
      <c r="E75">
        <v>0</v>
      </c>
      <c r="F75"/>
      <c r="G75">
        <v>0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>
        <v>0</v>
      </c>
      <c r="AF75"/>
      <c r="AG75"/>
      <c r="AH75"/>
      <c r="AI75"/>
      <c r="AJ75"/>
      <c r="AK75"/>
    </row>
    <row r="76" s="12" customFormat="1" spans="1:37">
      <c r="A76" t="s">
        <v>54</v>
      </c>
      <c r="B76" t="s">
        <v>126</v>
      </c>
      <c r="C76" t="s">
        <v>312</v>
      </c>
      <c r="D76" s="863" t="s">
        <v>75</v>
      </c>
      <c r="E76">
        <v>0</v>
      </c>
      <c r="F76"/>
      <c r="G76">
        <v>0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="12" customFormat="1" spans="1:37">
      <c r="A77" t="s">
        <v>54</v>
      </c>
      <c r="B77" t="s">
        <v>126</v>
      </c>
      <c r="C77" t="s">
        <v>312</v>
      </c>
      <c r="D77" s="863" t="s">
        <v>76</v>
      </c>
      <c r="E77"/>
      <c r="F77"/>
      <c r="G77">
        <v>0</v>
      </c>
      <c r="H77"/>
      <c r="I77"/>
      <c r="J77"/>
      <c r="K77"/>
      <c r="L77"/>
      <c r="M77">
        <v>0</v>
      </c>
      <c r="N77"/>
      <c r="O77">
        <v>0</v>
      </c>
      <c r="P77"/>
      <c r="Q77"/>
      <c r="R77"/>
      <c r="S77"/>
      <c r="T77">
        <v>0</v>
      </c>
      <c r="U77">
        <v>0</v>
      </c>
      <c r="V77"/>
      <c r="W77"/>
      <c r="X77"/>
      <c r="Y77"/>
      <c r="Z77"/>
      <c r="AA77">
        <v>0</v>
      </c>
      <c r="AB77"/>
      <c r="AC77">
        <v>0</v>
      </c>
      <c r="AD77"/>
      <c r="AE77">
        <v>0</v>
      </c>
      <c r="AF77"/>
      <c r="AG77"/>
      <c r="AH77"/>
      <c r="AI77"/>
      <c r="AJ77"/>
      <c r="AK77"/>
    </row>
    <row r="78" s="12" customFormat="1" spans="1:37">
      <c r="A78" t="s">
        <v>54</v>
      </c>
      <c r="B78" t="s">
        <v>126</v>
      </c>
      <c r="C78" t="s">
        <v>312</v>
      </c>
      <c r="D78" s="145" t="s">
        <v>77</v>
      </c>
      <c r="E78"/>
      <c r="F78"/>
      <c r="G78">
        <v>0</v>
      </c>
      <c r="H78"/>
      <c r="I78"/>
      <c r="J78">
        <v>0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>
        <v>0</v>
      </c>
    </row>
    <row r="79" s="12" customFormat="1" spans="1:37">
      <c r="A79" t="s">
        <v>54</v>
      </c>
      <c r="B79" t="s">
        <v>126</v>
      </c>
      <c r="C79" t="s">
        <v>312</v>
      </c>
      <c r="D79" s="863" t="s">
        <v>78</v>
      </c>
      <c r="E79">
        <v>43</v>
      </c>
      <c r="F79">
        <v>0</v>
      </c>
      <c r="G79">
        <v>0</v>
      </c>
      <c r="H79">
        <v>0</v>
      </c>
      <c r="I79">
        <v>0</v>
      </c>
      <c r="J79">
        <v>472</v>
      </c>
      <c r="K79">
        <v>0</v>
      </c>
      <c r="L79">
        <v>0</v>
      </c>
      <c r="M79">
        <v>0</v>
      </c>
      <c r="N79">
        <v>0</v>
      </c>
      <c r="O79">
        <v>86</v>
      </c>
      <c r="P79">
        <v>644</v>
      </c>
      <c r="Q79"/>
      <c r="R79">
        <v>84</v>
      </c>
      <c r="S79">
        <v>0</v>
      </c>
      <c r="T79">
        <v>0</v>
      </c>
      <c r="U79">
        <v>43</v>
      </c>
      <c r="V79"/>
      <c r="W79"/>
      <c r="X79"/>
      <c r="Y79"/>
      <c r="Z79"/>
      <c r="AA79">
        <v>0</v>
      </c>
      <c r="AB79"/>
      <c r="AC79">
        <v>129</v>
      </c>
      <c r="AD79">
        <v>0</v>
      </c>
      <c r="AE79">
        <v>43</v>
      </c>
      <c r="AF79">
        <v>214</v>
      </c>
      <c r="AG79"/>
      <c r="AH79">
        <v>0</v>
      </c>
      <c r="AI79"/>
      <c r="AJ79">
        <v>43</v>
      </c>
      <c r="AK79">
        <v>0</v>
      </c>
    </row>
    <row r="80" s="12" customFormat="1" spans="1:37">
      <c r="A80" t="s">
        <v>54</v>
      </c>
      <c r="B80" t="s">
        <v>126</v>
      </c>
      <c r="C80" t="s">
        <v>312</v>
      </c>
      <c r="D80" s="861" t="s">
        <v>79</v>
      </c>
      <c r="E80">
        <v>80</v>
      </c>
      <c r="F80">
        <v>0</v>
      </c>
      <c r="G80">
        <v>0</v>
      </c>
      <c r="H80">
        <v>80</v>
      </c>
      <c r="I80">
        <v>0</v>
      </c>
      <c r="J80">
        <v>880</v>
      </c>
      <c r="K80">
        <v>0</v>
      </c>
      <c r="L80">
        <v>0</v>
      </c>
      <c r="M80">
        <v>0</v>
      </c>
      <c r="N80">
        <v>0</v>
      </c>
      <c r="O80">
        <v>640</v>
      </c>
      <c r="P80">
        <v>3120</v>
      </c>
      <c r="Q80"/>
      <c r="R80">
        <v>0</v>
      </c>
      <c r="S80">
        <v>0</v>
      </c>
      <c r="T80">
        <v>0</v>
      </c>
      <c r="U80">
        <v>0</v>
      </c>
      <c r="V80"/>
      <c r="W80">
        <v>0</v>
      </c>
      <c r="X80"/>
      <c r="Y80"/>
      <c r="Z80"/>
      <c r="AA80"/>
      <c r="AB80">
        <v>0</v>
      </c>
      <c r="AC80">
        <v>0</v>
      </c>
      <c r="AD80">
        <v>0</v>
      </c>
      <c r="AE80">
        <v>0</v>
      </c>
      <c r="AF80">
        <v>920</v>
      </c>
      <c r="AG80">
        <v>680</v>
      </c>
      <c r="AH80">
        <v>0</v>
      </c>
      <c r="AI80">
        <v>0</v>
      </c>
      <c r="AJ80">
        <v>0</v>
      </c>
      <c r="AK80">
        <v>320</v>
      </c>
    </row>
    <row r="81" s="12" customFormat="1" spans="1:37">
      <c r="A81" t="s">
        <v>54</v>
      </c>
      <c r="B81" t="s">
        <v>126</v>
      </c>
      <c r="C81" t="s">
        <v>312</v>
      </c>
      <c r="D81" s="864" t="s">
        <v>80</v>
      </c>
      <c r="E81">
        <v>0</v>
      </c>
      <c r="F81"/>
      <c r="G81">
        <v>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>
        <v>0</v>
      </c>
      <c r="AC81"/>
      <c r="AD81"/>
      <c r="AE81">
        <v>0</v>
      </c>
      <c r="AF81"/>
      <c r="AG81"/>
      <c r="AH81"/>
      <c r="AI81"/>
      <c r="AJ81"/>
      <c r="AK81">
        <v>0</v>
      </c>
    </row>
    <row r="82" s="12" customFormat="1" spans="1:37">
      <c r="A82" t="s">
        <v>54</v>
      </c>
      <c r="B82" t="s">
        <v>126</v>
      </c>
      <c r="C82" t="s">
        <v>312</v>
      </c>
      <c r="D82" s="864" t="s">
        <v>81</v>
      </c>
      <c r="E82"/>
      <c r="F82"/>
      <c r="G82">
        <v>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>
        <v>0</v>
      </c>
      <c r="AC82"/>
      <c r="AD82"/>
      <c r="AE82"/>
      <c r="AF82"/>
      <c r="AG82"/>
      <c r="AH82"/>
      <c r="AI82"/>
      <c r="AJ82"/>
      <c r="AK82"/>
    </row>
    <row r="83" s="12" customFormat="1" spans="1:37">
      <c r="A83" t="s">
        <v>54</v>
      </c>
      <c r="B83" t="s">
        <v>126</v>
      </c>
      <c r="C83" t="s">
        <v>312</v>
      </c>
      <c r="D83" s="864" t="s">
        <v>82</v>
      </c>
      <c r="E83"/>
      <c r="F83"/>
      <c r="G83">
        <v>0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>
        <v>0</v>
      </c>
      <c r="AC83"/>
      <c r="AD83"/>
      <c r="AE83"/>
      <c r="AF83"/>
      <c r="AG83"/>
      <c r="AH83"/>
      <c r="AI83"/>
      <c r="AJ83"/>
      <c r="AK83"/>
    </row>
    <row r="84" s="12" customFormat="1" spans="1:37">
      <c r="A84" t="s">
        <v>54</v>
      </c>
      <c r="B84" t="s">
        <v>126</v>
      </c>
      <c r="C84" t="s">
        <v>312</v>
      </c>
      <c r="D84" s="861" t="s">
        <v>83</v>
      </c>
      <c r="E84"/>
      <c r="F84"/>
      <c r="G84">
        <v>0</v>
      </c>
      <c r="H84"/>
      <c r="I84"/>
      <c r="J84"/>
      <c r="K84"/>
      <c r="L84"/>
      <c r="M84"/>
      <c r="N84"/>
      <c r="O84"/>
      <c r="P84">
        <v>0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="12" customFormat="1" spans="1:37">
      <c r="A85" t="s">
        <v>54</v>
      </c>
      <c r="B85" t="s">
        <v>126</v>
      </c>
      <c r="C85" t="s">
        <v>312</v>
      </c>
      <c r="D85" s="864" t="s">
        <v>84</v>
      </c>
      <c r="E85"/>
      <c r="F85"/>
      <c r="G85">
        <v>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>
        <v>0</v>
      </c>
      <c r="AC85"/>
      <c r="AD85"/>
      <c r="AE85">
        <v>0</v>
      </c>
      <c r="AF85"/>
      <c r="AG85"/>
      <c r="AH85"/>
      <c r="AI85"/>
      <c r="AJ85"/>
      <c r="AK85">
        <v>0</v>
      </c>
    </row>
    <row r="86" s="12" customFormat="1" spans="1:37">
      <c r="A86" t="s">
        <v>54</v>
      </c>
      <c r="B86" t="s">
        <v>126</v>
      </c>
      <c r="C86" t="s">
        <v>312</v>
      </c>
      <c r="D86" s="861" t="s">
        <v>85</v>
      </c>
      <c r="E86"/>
      <c r="F86"/>
      <c r="G86">
        <v>0</v>
      </c>
      <c r="H86"/>
      <c r="I86">
        <v>0</v>
      </c>
      <c r="J86">
        <v>241</v>
      </c>
      <c r="K86"/>
      <c r="L86"/>
      <c r="M86"/>
      <c r="N86"/>
      <c r="O86"/>
      <c r="P86">
        <v>40</v>
      </c>
      <c r="Q86"/>
      <c r="R86"/>
      <c r="S86"/>
      <c r="T86"/>
      <c r="U86">
        <v>11160</v>
      </c>
      <c r="V86"/>
      <c r="W86"/>
      <c r="X86"/>
      <c r="Y86"/>
      <c r="Z86"/>
      <c r="AA86"/>
      <c r="AB86">
        <v>0</v>
      </c>
      <c r="AC86"/>
      <c r="AD86"/>
      <c r="AE86">
        <v>0</v>
      </c>
      <c r="AF86">
        <v>0</v>
      </c>
      <c r="AG86"/>
      <c r="AH86"/>
      <c r="AI86"/>
      <c r="AJ86">
        <v>0</v>
      </c>
      <c r="AK86">
        <v>0</v>
      </c>
    </row>
    <row r="87" s="12" customFormat="1" spans="1:37">
      <c r="A87" t="s">
        <v>54</v>
      </c>
      <c r="B87" t="s">
        <v>126</v>
      </c>
      <c r="C87" t="s">
        <v>312</v>
      </c>
      <c r="D87" s="862" t="s">
        <v>86</v>
      </c>
      <c r="E87">
        <v>8152</v>
      </c>
      <c r="F87">
        <v>0</v>
      </c>
      <c r="G87">
        <v>0</v>
      </c>
      <c r="H87"/>
      <c r="I87">
        <v>0</v>
      </c>
      <c r="J87">
        <v>8675</v>
      </c>
      <c r="K87">
        <v>0</v>
      </c>
      <c r="L87">
        <v>0</v>
      </c>
      <c r="M87">
        <v>0</v>
      </c>
      <c r="N87">
        <v>48665</v>
      </c>
      <c r="O87">
        <v>123</v>
      </c>
      <c r="P87">
        <v>10666</v>
      </c>
      <c r="Q87">
        <v>0</v>
      </c>
      <c r="R87">
        <v>0</v>
      </c>
      <c r="S87">
        <v>0</v>
      </c>
      <c r="T87">
        <v>0</v>
      </c>
      <c r="U87">
        <v>590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1201</v>
      </c>
      <c r="AC87">
        <v>32576</v>
      </c>
      <c r="AD87">
        <v>0</v>
      </c>
      <c r="AE87">
        <v>212</v>
      </c>
      <c r="AF87">
        <v>1630</v>
      </c>
      <c r="AG87">
        <v>3280</v>
      </c>
      <c r="AH87">
        <v>0</v>
      </c>
      <c r="AI87">
        <v>0</v>
      </c>
      <c r="AJ87">
        <v>0</v>
      </c>
      <c r="AK87">
        <v>13604</v>
      </c>
    </row>
    <row r="88" s="12" customFormat="1" spans="1:37">
      <c r="A88" t="s">
        <v>54</v>
      </c>
      <c r="B88" t="s">
        <v>126</v>
      </c>
      <c r="C88" t="s">
        <v>312</v>
      </c>
      <c r="D88" s="145" t="s">
        <v>103</v>
      </c>
      <c r="E88">
        <v>1803</v>
      </c>
      <c r="F88">
        <v>0</v>
      </c>
      <c r="G88">
        <v>0</v>
      </c>
      <c r="H88">
        <v>0</v>
      </c>
      <c r="I88">
        <v>0</v>
      </c>
      <c r="J88">
        <v>11428</v>
      </c>
      <c r="K88">
        <v>0</v>
      </c>
      <c r="L88">
        <v>0</v>
      </c>
      <c r="M88">
        <v>0</v>
      </c>
      <c r="N88">
        <v>0</v>
      </c>
      <c r="O88">
        <v>521</v>
      </c>
      <c r="P88">
        <v>1161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6385</v>
      </c>
    </row>
    <row r="89" s="12" customFormat="1" spans="1:37">
      <c r="A89" t="s">
        <v>54</v>
      </c>
      <c r="B89" t="s">
        <v>126</v>
      </c>
      <c r="C89" t="s">
        <v>312</v>
      </c>
      <c r="D89" s="145" t="s">
        <v>59</v>
      </c>
      <c r="E89">
        <v>13502</v>
      </c>
      <c r="F89">
        <v>0</v>
      </c>
      <c r="G89">
        <v>0</v>
      </c>
      <c r="H89">
        <v>0</v>
      </c>
      <c r="I89">
        <v>0</v>
      </c>
      <c r="J89">
        <v>44965</v>
      </c>
      <c r="K89">
        <v>0</v>
      </c>
      <c r="L89">
        <v>0</v>
      </c>
      <c r="M89">
        <v>0</v>
      </c>
      <c r="N89">
        <v>0</v>
      </c>
      <c r="O89">
        <v>5514</v>
      </c>
      <c r="P89">
        <v>5325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472</v>
      </c>
      <c r="AG89">
        <v>0</v>
      </c>
      <c r="AH89">
        <v>0</v>
      </c>
      <c r="AI89">
        <v>0</v>
      </c>
      <c r="AJ89">
        <v>0</v>
      </c>
      <c r="AK89">
        <v>16978</v>
      </c>
    </row>
    <row r="90" s="12" customFormat="1" spans="1:37">
      <c r="A90" t="s">
        <v>54</v>
      </c>
      <c r="B90" t="s">
        <v>126</v>
      </c>
      <c r="C90" t="s">
        <v>312</v>
      </c>
      <c r="D90" s="862" t="s">
        <v>104</v>
      </c>
      <c r="E90">
        <v>0</v>
      </c>
      <c r="F90">
        <v>0</v>
      </c>
      <c r="G90">
        <v>0</v>
      </c>
      <c r="H90">
        <v>0</v>
      </c>
      <c r="I90">
        <v>96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="12" customFormat="1" spans="1:37">
      <c r="A91" t="s">
        <v>54</v>
      </c>
      <c r="B91" t="s">
        <v>126</v>
      </c>
      <c r="C91" t="s">
        <v>312</v>
      </c>
      <c r="D91" s="862" t="s">
        <v>60</v>
      </c>
      <c r="E91">
        <v>0</v>
      </c>
      <c r="F91">
        <v>0</v>
      </c>
      <c r="G91">
        <v>0</v>
      </c>
      <c r="H91">
        <v>0</v>
      </c>
      <c r="I91">
        <v>0</v>
      </c>
      <c r="J91">
        <v>2526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="12" customFormat="1" spans="1:37">
      <c r="A92" t="s">
        <v>54</v>
      </c>
      <c r="B92" t="s">
        <v>126</v>
      </c>
      <c r="C92" t="s">
        <v>312</v>
      </c>
      <c r="D92" s="145" t="s">
        <v>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="12" customFormat="1" spans="1:37">
      <c r="A93" t="s">
        <v>54</v>
      </c>
      <c r="B93" t="s">
        <v>126</v>
      </c>
      <c r="C93" t="s">
        <v>312</v>
      </c>
      <c r="D93" s="865" t="s">
        <v>105</v>
      </c>
      <c r="E93">
        <v>3423</v>
      </c>
      <c r="F93">
        <v>0</v>
      </c>
      <c r="G93">
        <v>0</v>
      </c>
      <c r="H93">
        <v>0</v>
      </c>
      <c r="I93">
        <v>14</v>
      </c>
      <c r="J93">
        <v>7262</v>
      </c>
      <c r="K93">
        <v>0</v>
      </c>
      <c r="L93">
        <v>0</v>
      </c>
      <c r="M93">
        <v>0</v>
      </c>
      <c r="N93">
        <v>11061</v>
      </c>
      <c r="O93">
        <v>2665</v>
      </c>
      <c r="P93">
        <v>12570</v>
      </c>
      <c r="Q93">
        <v>0</v>
      </c>
      <c r="R93">
        <v>0</v>
      </c>
      <c r="S93">
        <v>0</v>
      </c>
      <c r="T93">
        <v>0</v>
      </c>
      <c r="U93">
        <v>180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6099</v>
      </c>
      <c r="AC93">
        <v>1271</v>
      </c>
      <c r="AD93">
        <v>0</v>
      </c>
      <c r="AE93">
        <v>867</v>
      </c>
      <c r="AF93">
        <v>77</v>
      </c>
      <c r="AG93">
        <v>0</v>
      </c>
      <c r="AH93">
        <v>0</v>
      </c>
      <c r="AI93">
        <v>0</v>
      </c>
      <c r="AJ93">
        <v>0</v>
      </c>
      <c r="AK93">
        <v>13064</v>
      </c>
    </row>
    <row r="94" s="12" customFormat="1" spans="1:37">
      <c r="A94" t="s">
        <v>54</v>
      </c>
      <c r="B94" t="s">
        <v>126</v>
      </c>
      <c r="C94" t="s">
        <v>312</v>
      </c>
      <c r="D94" s="865" t="s">
        <v>106</v>
      </c>
      <c r="E94">
        <v>357</v>
      </c>
      <c r="F94">
        <v>496</v>
      </c>
      <c r="G94">
        <v>0</v>
      </c>
      <c r="H94">
        <v>0</v>
      </c>
      <c r="I94">
        <v>305</v>
      </c>
      <c r="J94">
        <v>29</v>
      </c>
      <c r="K94">
        <v>16</v>
      </c>
      <c r="L94">
        <v>0</v>
      </c>
      <c r="M94">
        <v>0</v>
      </c>
      <c r="N94">
        <v>6565</v>
      </c>
      <c r="O94">
        <v>456</v>
      </c>
      <c r="P94">
        <v>7989</v>
      </c>
      <c r="Q94">
        <v>0</v>
      </c>
      <c r="R94">
        <v>33</v>
      </c>
      <c r="S94">
        <v>0</v>
      </c>
      <c r="T94">
        <v>0</v>
      </c>
      <c r="U94">
        <v>456</v>
      </c>
      <c r="V94">
        <v>0</v>
      </c>
      <c r="W94">
        <v>0</v>
      </c>
      <c r="X94">
        <v>25</v>
      </c>
      <c r="Y94">
        <v>0</v>
      </c>
      <c r="Z94">
        <v>0</v>
      </c>
      <c r="AA94">
        <v>0</v>
      </c>
      <c r="AB94">
        <v>732</v>
      </c>
      <c r="AC94">
        <v>0</v>
      </c>
      <c r="AD94">
        <v>0</v>
      </c>
      <c r="AE94">
        <v>1146</v>
      </c>
      <c r="AF94">
        <v>0</v>
      </c>
      <c r="AG94">
        <v>0</v>
      </c>
      <c r="AH94">
        <v>0</v>
      </c>
      <c r="AI94">
        <v>107</v>
      </c>
      <c r="AJ94">
        <v>14</v>
      </c>
      <c r="AK94">
        <v>63554</v>
      </c>
    </row>
    <row r="95" s="12" customFormat="1" spans="1:37">
      <c r="A95" t="s">
        <v>54</v>
      </c>
      <c r="B95" t="s">
        <v>126</v>
      </c>
      <c r="C95" t="s">
        <v>312</v>
      </c>
      <c r="D95" s="145" t="s">
        <v>107</v>
      </c>
      <c r="E95">
        <v>1871</v>
      </c>
      <c r="F95">
        <v>0</v>
      </c>
      <c r="G95">
        <v>0</v>
      </c>
      <c r="H95">
        <v>0</v>
      </c>
      <c r="I95">
        <v>284</v>
      </c>
      <c r="J95">
        <v>321</v>
      </c>
      <c r="K95">
        <v>0</v>
      </c>
      <c r="L95">
        <v>0</v>
      </c>
      <c r="M95">
        <v>0</v>
      </c>
      <c r="N95">
        <v>5699</v>
      </c>
      <c r="O95">
        <v>51</v>
      </c>
      <c r="P95">
        <v>14788</v>
      </c>
      <c r="Q95">
        <v>0</v>
      </c>
      <c r="R95">
        <v>0</v>
      </c>
      <c r="S95">
        <v>0</v>
      </c>
      <c r="T95">
        <v>0</v>
      </c>
      <c r="U95">
        <v>487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6119</v>
      </c>
      <c r="AC95">
        <v>0</v>
      </c>
      <c r="AD95">
        <v>0</v>
      </c>
      <c r="AE95">
        <v>4015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15364</v>
      </c>
    </row>
    <row r="96" s="12" customFormat="1" spans="1:37">
      <c r="A96" t="s">
        <v>54</v>
      </c>
      <c r="B96" t="s">
        <v>126</v>
      </c>
      <c r="C96" t="s">
        <v>312</v>
      </c>
      <c r="D96" s="145" t="s">
        <v>108</v>
      </c>
      <c r="E96">
        <v>2347</v>
      </c>
      <c r="F96">
        <v>0</v>
      </c>
      <c r="G96">
        <v>0</v>
      </c>
      <c r="H96">
        <v>0</v>
      </c>
      <c r="I96">
        <v>189</v>
      </c>
      <c r="J96">
        <v>321</v>
      </c>
      <c r="K96">
        <v>0</v>
      </c>
      <c r="L96">
        <v>0</v>
      </c>
      <c r="M96">
        <v>0</v>
      </c>
      <c r="N96">
        <v>5699</v>
      </c>
      <c r="O96">
        <v>50</v>
      </c>
      <c r="P96">
        <v>14788</v>
      </c>
      <c r="Q96">
        <v>0</v>
      </c>
      <c r="R96">
        <v>0</v>
      </c>
      <c r="S96">
        <v>0</v>
      </c>
      <c r="T96">
        <v>0</v>
      </c>
      <c r="U96">
        <v>487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5426</v>
      </c>
      <c r="AC96">
        <v>0</v>
      </c>
      <c r="AD96">
        <v>0</v>
      </c>
      <c r="AE96">
        <v>4015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8749</v>
      </c>
    </row>
    <row r="97" s="12" customFormat="1" spans="1:37">
      <c r="A97" t="s">
        <v>54</v>
      </c>
      <c r="B97" t="s">
        <v>126</v>
      </c>
      <c r="C97" t="s">
        <v>312</v>
      </c>
      <c r="D97" s="865" t="s">
        <v>87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="12" customFormat="1" spans="1:37">
      <c r="A98" t="s">
        <v>54</v>
      </c>
      <c r="B98" t="s">
        <v>126</v>
      </c>
      <c r="C98" t="s">
        <v>312</v>
      </c>
      <c r="D98" s="865" t="s">
        <v>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="12" customFormat="1" spans="1:37">
      <c r="A99" t="s">
        <v>54</v>
      </c>
      <c r="B99" t="s">
        <v>126</v>
      </c>
      <c r="C99" t="s">
        <v>312</v>
      </c>
      <c r="D99" s="865" t="s">
        <v>110</v>
      </c>
      <c r="E99">
        <v>0</v>
      </c>
      <c r="F99">
        <v>210</v>
      </c>
      <c r="G99">
        <v>0</v>
      </c>
      <c r="H99">
        <v>0</v>
      </c>
      <c r="I99">
        <v>0</v>
      </c>
      <c r="J99">
        <v>146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3890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481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="12" customFormat="1" spans="1:37">
      <c r="A100" t="s">
        <v>54</v>
      </c>
      <c r="B100" t="s">
        <v>126</v>
      </c>
      <c r="C100" t="s">
        <v>312</v>
      </c>
      <c r="D100" s="865" t="s">
        <v>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="12" customFormat="1" spans="1:37">
      <c r="A101" t="s">
        <v>54</v>
      </c>
      <c r="B101" t="s">
        <v>126</v>
      </c>
      <c r="C101" t="s">
        <v>312</v>
      </c>
      <c r="D101" s="145" t="s">
        <v>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="14" customFormat="1" spans="1:37">
      <c r="A102" s="14" t="s">
        <v>54</v>
      </c>
      <c r="B102" s="14" t="s">
        <v>126</v>
      </c>
      <c r="C102" s="14" t="s">
        <v>312</v>
      </c>
      <c r="D102" s="231" t="s">
        <v>111</v>
      </c>
      <c r="E102" s="14">
        <v>1832</v>
      </c>
      <c r="F102" s="14">
        <v>0</v>
      </c>
      <c r="G102" s="14">
        <v>0</v>
      </c>
      <c r="H102" s="14">
        <v>0</v>
      </c>
      <c r="I102" s="14">
        <v>0</v>
      </c>
      <c r="J102" s="14">
        <v>436</v>
      </c>
      <c r="K102" s="14">
        <v>0</v>
      </c>
      <c r="L102" s="14">
        <v>0</v>
      </c>
      <c r="M102" s="14">
        <v>0</v>
      </c>
      <c r="N102" s="14">
        <v>0</v>
      </c>
      <c r="O102" s="14">
        <v>95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561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115</v>
      </c>
      <c r="AD102" s="14">
        <v>0</v>
      </c>
      <c r="AE102" s="14">
        <v>301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1041</v>
      </c>
    </row>
    <row r="103" s="12" customFormat="1" spans="1:37">
      <c r="A103" s="12" t="s">
        <v>54</v>
      </c>
      <c r="B103" s="12" t="s">
        <v>126</v>
      </c>
      <c r="C103" s="12" t="s">
        <v>313</v>
      </c>
      <c r="D103" s="775" t="s">
        <v>91</v>
      </c>
      <c r="E103" s="389">
        <v>0</v>
      </c>
      <c r="F103" s="389">
        <v>0</v>
      </c>
      <c r="G103" s="389">
        <v>0</v>
      </c>
      <c r="H103" s="389">
        <v>0</v>
      </c>
      <c r="I103" s="389">
        <v>0</v>
      </c>
      <c r="J103" s="389">
        <v>0</v>
      </c>
      <c r="K103" s="389">
        <v>0</v>
      </c>
      <c r="L103" s="389">
        <v>0</v>
      </c>
      <c r="M103" s="389">
        <v>0</v>
      </c>
      <c r="N103" s="389">
        <v>0</v>
      </c>
      <c r="O103" s="389">
        <v>0</v>
      </c>
      <c r="P103" s="389">
        <v>0</v>
      </c>
      <c r="Q103" s="389">
        <v>0</v>
      </c>
      <c r="R103" s="389">
        <v>0</v>
      </c>
      <c r="S103" s="389">
        <v>0</v>
      </c>
      <c r="T103" s="389">
        <v>0</v>
      </c>
      <c r="U103" s="389">
        <v>0</v>
      </c>
      <c r="V103" s="389">
        <v>0</v>
      </c>
      <c r="W103" s="389">
        <v>0</v>
      </c>
      <c r="X103" s="389">
        <v>0</v>
      </c>
      <c r="Y103" s="389">
        <v>0</v>
      </c>
      <c r="Z103" s="389">
        <v>0</v>
      </c>
      <c r="AA103" s="389">
        <v>0</v>
      </c>
      <c r="AB103" s="389">
        <v>0</v>
      </c>
      <c r="AC103" s="389">
        <v>0</v>
      </c>
      <c r="AD103" s="389">
        <v>0</v>
      </c>
      <c r="AE103" s="389">
        <v>0</v>
      </c>
      <c r="AF103" s="389">
        <v>0</v>
      </c>
      <c r="AG103" s="389">
        <v>0</v>
      </c>
      <c r="AH103" s="389">
        <v>0</v>
      </c>
      <c r="AI103" s="389">
        <v>0</v>
      </c>
      <c r="AJ103" s="389">
        <v>0</v>
      </c>
      <c r="AK103" s="389">
        <v>0</v>
      </c>
    </row>
    <row r="104" s="12" customFormat="1" spans="1:37">
      <c r="A104" s="12" t="s">
        <v>54</v>
      </c>
      <c r="B104" s="12" t="s">
        <v>126</v>
      </c>
      <c r="C104" s="12" t="s">
        <v>313</v>
      </c>
      <c r="D104" s="775" t="s">
        <v>92</v>
      </c>
      <c r="E104" s="389">
        <v>0</v>
      </c>
      <c r="F104" s="389">
        <v>0</v>
      </c>
      <c r="G104" s="389">
        <v>0</v>
      </c>
      <c r="H104" s="389">
        <v>0</v>
      </c>
      <c r="I104" s="389">
        <v>0</v>
      </c>
      <c r="J104" s="389">
        <v>0</v>
      </c>
      <c r="K104" s="389">
        <v>0</v>
      </c>
      <c r="L104" s="389">
        <v>0</v>
      </c>
      <c r="M104" s="389">
        <v>0</v>
      </c>
      <c r="N104" s="389">
        <v>0</v>
      </c>
      <c r="O104" s="389">
        <v>0</v>
      </c>
      <c r="P104" s="389">
        <v>0</v>
      </c>
      <c r="Q104" s="389">
        <v>0</v>
      </c>
      <c r="R104" s="389">
        <v>0</v>
      </c>
      <c r="S104" s="389">
        <v>0</v>
      </c>
      <c r="T104" s="389">
        <v>0</v>
      </c>
      <c r="U104" s="389">
        <v>0</v>
      </c>
      <c r="V104" s="389">
        <v>0</v>
      </c>
      <c r="W104" s="389">
        <v>0</v>
      </c>
      <c r="X104" s="389">
        <v>0</v>
      </c>
      <c r="Y104" s="389">
        <v>0</v>
      </c>
      <c r="Z104" s="389">
        <v>0</v>
      </c>
      <c r="AA104" s="389">
        <v>0</v>
      </c>
      <c r="AB104" s="389">
        <v>0</v>
      </c>
      <c r="AC104" s="389">
        <v>0</v>
      </c>
      <c r="AD104" s="389">
        <v>0</v>
      </c>
      <c r="AE104" s="389">
        <v>0</v>
      </c>
      <c r="AF104" s="389">
        <v>0</v>
      </c>
      <c r="AG104" s="389">
        <v>0</v>
      </c>
      <c r="AH104" s="389">
        <v>0</v>
      </c>
      <c r="AI104" s="389">
        <v>0</v>
      </c>
      <c r="AJ104" s="389">
        <v>0</v>
      </c>
      <c r="AK104" s="389">
        <v>0</v>
      </c>
    </row>
    <row r="105" s="12" customFormat="1" spans="1:37">
      <c r="A105" s="12" t="s">
        <v>54</v>
      </c>
      <c r="B105" s="12" t="s">
        <v>126</v>
      </c>
      <c r="C105" s="12" t="s">
        <v>313</v>
      </c>
      <c r="D105" s="775" t="s">
        <v>93</v>
      </c>
      <c r="E105" s="389">
        <v>0</v>
      </c>
      <c r="F105" s="389">
        <v>0</v>
      </c>
      <c r="G105" s="389">
        <v>0</v>
      </c>
      <c r="H105" s="389">
        <v>0</v>
      </c>
      <c r="I105" s="389">
        <v>0</v>
      </c>
      <c r="J105" s="389">
        <v>2059</v>
      </c>
      <c r="K105" s="389">
        <v>0</v>
      </c>
      <c r="L105" s="389">
        <v>0</v>
      </c>
      <c r="M105" s="389">
        <v>0</v>
      </c>
      <c r="N105" s="389">
        <v>0</v>
      </c>
      <c r="O105" s="389">
        <v>0</v>
      </c>
      <c r="P105" s="389">
        <v>0</v>
      </c>
      <c r="Q105" s="389">
        <v>0</v>
      </c>
      <c r="R105" s="389">
        <v>0</v>
      </c>
      <c r="S105" s="389">
        <v>0</v>
      </c>
      <c r="T105" s="389">
        <v>0</v>
      </c>
      <c r="U105" s="389">
        <v>0</v>
      </c>
      <c r="V105" s="389">
        <v>0</v>
      </c>
      <c r="W105" s="389">
        <v>0</v>
      </c>
      <c r="X105" s="389">
        <v>0</v>
      </c>
      <c r="Y105" s="389">
        <v>0</v>
      </c>
      <c r="Z105" s="389">
        <v>0</v>
      </c>
      <c r="AA105" s="389">
        <v>0</v>
      </c>
      <c r="AB105" s="389">
        <v>0</v>
      </c>
      <c r="AC105" s="389">
        <v>0</v>
      </c>
      <c r="AD105" s="389">
        <v>0</v>
      </c>
      <c r="AE105" s="389">
        <v>0</v>
      </c>
      <c r="AF105" s="389">
        <v>0</v>
      </c>
      <c r="AG105" s="389">
        <v>0</v>
      </c>
      <c r="AH105" s="389">
        <v>0</v>
      </c>
      <c r="AI105" s="389">
        <v>0</v>
      </c>
      <c r="AJ105" s="389">
        <v>0</v>
      </c>
      <c r="AK105" s="389">
        <v>0</v>
      </c>
    </row>
    <row r="106" s="12" customFormat="1" spans="1:37">
      <c r="A106" s="12" t="s">
        <v>54</v>
      </c>
      <c r="B106" s="12" t="s">
        <v>126</v>
      </c>
      <c r="C106" s="12" t="s">
        <v>313</v>
      </c>
      <c r="D106" s="775" t="s">
        <v>94</v>
      </c>
      <c r="E106" s="389">
        <v>982</v>
      </c>
      <c r="F106" s="389">
        <v>1434</v>
      </c>
      <c r="G106" s="389">
        <v>0</v>
      </c>
      <c r="H106" s="389">
        <v>0</v>
      </c>
      <c r="I106" s="389">
        <v>5333</v>
      </c>
      <c r="J106" s="389">
        <v>13419</v>
      </c>
      <c r="K106" s="389">
        <v>186</v>
      </c>
      <c r="L106" s="389">
        <v>0</v>
      </c>
      <c r="M106" s="389">
        <v>0</v>
      </c>
      <c r="N106" s="389">
        <v>1770</v>
      </c>
      <c r="O106" s="389">
        <v>1180</v>
      </c>
      <c r="P106" s="389">
        <v>13910</v>
      </c>
      <c r="Q106" s="389">
        <v>0</v>
      </c>
      <c r="R106" s="389">
        <v>0</v>
      </c>
      <c r="S106" s="389">
        <v>0</v>
      </c>
      <c r="T106" s="389">
        <v>0</v>
      </c>
      <c r="U106" s="389">
        <v>638</v>
      </c>
      <c r="V106" s="389">
        <v>0</v>
      </c>
      <c r="W106" s="389">
        <v>0</v>
      </c>
      <c r="X106" s="389">
        <v>0</v>
      </c>
      <c r="Y106" s="389">
        <v>0</v>
      </c>
      <c r="Z106" s="389">
        <v>0</v>
      </c>
      <c r="AA106" s="389">
        <v>0</v>
      </c>
      <c r="AB106" s="389">
        <v>0</v>
      </c>
      <c r="AC106" s="389">
        <v>0</v>
      </c>
      <c r="AD106" s="389">
        <v>27683</v>
      </c>
      <c r="AE106" s="389">
        <v>0</v>
      </c>
      <c r="AF106" s="389">
        <v>0</v>
      </c>
      <c r="AG106" s="389">
        <v>0</v>
      </c>
      <c r="AH106" s="389">
        <v>0</v>
      </c>
      <c r="AI106" s="389">
        <v>0</v>
      </c>
      <c r="AJ106" s="389">
        <v>2348</v>
      </c>
      <c r="AK106" s="389">
        <v>5445</v>
      </c>
    </row>
    <row r="107" s="12" customFormat="1" spans="1:37">
      <c r="A107" s="12" t="s">
        <v>54</v>
      </c>
      <c r="B107" s="12" t="s">
        <v>126</v>
      </c>
      <c r="C107" s="12" t="s">
        <v>313</v>
      </c>
      <c r="D107" s="775" t="s">
        <v>95</v>
      </c>
      <c r="E107" s="389">
        <v>0</v>
      </c>
      <c r="F107" s="389">
        <v>0</v>
      </c>
      <c r="G107" s="389">
        <v>0</v>
      </c>
      <c r="H107" s="389">
        <v>0</v>
      </c>
      <c r="I107" s="389">
        <v>0</v>
      </c>
      <c r="J107" s="389">
        <v>0</v>
      </c>
      <c r="K107" s="389">
        <v>0</v>
      </c>
      <c r="L107" s="389">
        <v>0</v>
      </c>
      <c r="M107" s="389">
        <v>0</v>
      </c>
      <c r="N107" s="389">
        <v>0</v>
      </c>
      <c r="O107" s="389">
        <v>0</v>
      </c>
      <c r="P107" s="389">
        <v>0</v>
      </c>
      <c r="Q107" s="389">
        <v>0</v>
      </c>
      <c r="R107" s="389">
        <v>0</v>
      </c>
      <c r="S107" s="389">
        <v>0</v>
      </c>
      <c r="T107" s="389">
        <v>0</v>
      </c>
      <c r="U107" s="389">
        <v>0</v>
      </c>
      <c r="V107" s="389">
        <v>0</v>
      </c>
      <c r="W107" s="389">
        <v>0</v>
      </c>
      <c r="X107" s="389">
        <v>0</v>
      </c>
      <c r="Y107" s="389">
        <v>0</v>
      </c>
      <c r="Z107" s="389">
        <v>0</v>
      </c>
      <c r="AA107" s="389">
        <v>0</v>
      </c>
      <c r="AB107" s="389">
        <v>0</v>
      </c>
      <c r="AC107" s="389">
        <v>0</v>
      </c>
      <c r="AD107" s="389">
        <v>0</v>
      </c>
      <c r="AE107" s="389">
        <v>0</v>
      </c>
      <c r="AF107" s="389">
        <v>1647</v>
      </c>
      <c r="AG107" s="389">
        <v>0</v>
      </c>
      <c r="AH107" s="389">
        <v>0</v>
      </c>
      <c r="AI107" s="389">
        <v>326</v>
      </c>
      <c r="AJ107" s="389">
        <v>0</v>
      </c>
      <c r="AK107" s="389">
        <v>0</v>
      </c>
    </row>
    <row r="108" s="12" customFormat="1" spans="1:37">
      <c r="A108" s="12" t="s">
        <v>54</v>
      </c>
      <c r="B108" s="12" t="s">
        <v>126</v>
      </c>
      <c r="C108" s="12" t="s">
        <v>313</v>
      </c>
      <c r="D108" s="189" t="s">
        <v>57</v>
      </c>
      <c r="E108" s="389">
        <v>0</v>
      </c>
      <c r="F108" s="389">
        <v>0</v>
      </c>
      <c r="G108" s="389">
        <v>0</v>
      </c>
      <c r="H108" s="389">
        <v>0</v>
      </c>
      <c r="I108" s="389">
        <v>0</v>
      </c>
      <c r="J108" s="389">
        <v>0</v>
      </c>
      <c r="K108" s="389">
        <v>0</v>
      </c>
      <c r="L108" s="389">
        <v>0</v>
      </c>
      <c r="M108" s="389">
        <v>0</v>
      </c>
      <c r="N108" s="389">
        <v>0</v>
      </c>
      <c r="O108" s="389">
        <v>0</v>
      </c>
      <c r="P108" s="389">
        <v>0</v>
      </c>
      <c r="Q108" s="389">
        <v>0</v>
      </c>
      <c r="R108" s="389">
        <v>0</v>
      </c>
      <c r="S108" s="389">
        <v>0</v>
      </c>
      <c r="T108" s="389">
        <v>0</v>
      </c>
      <c r="U108" s="389">
        <v>0</v>
      </c>
      <c r="V108" s="389">
        <v>0</v>
      </c>
      <c r="W108" s="389">
        <v>0</v>
      </c>
      <c r="X108" s="389">
        <v>0</v>
      </c>
      <c r="Y108" s="389">
        <v>0</v>
      </c>
      <c r="Z108" s="389">
        <v>0</v>
      </c>
      <c r="AA108" s="389">
        <v>0</v>
      </c>
      <c r="AB108" s="389">
        <v>0</v>
      </c>
      <c r="AC108" s="389">
        <v>0</v>
      </c>
      <c r="AD108" s="389">
        <v>0</v>
      </c>
      <c r="AE108" s="389">
        <v>0</v>
      </c>
      <c r="AF108" s="389">
        <v>0</v>
      </c>
      <c r="AG108" s="389">
        <v>0</v>
      </c>
      <c r="AH108" s="389">
        <v>0</v>
      </c>
      <c r="AI108" s="389">
        <v>0</v>
      </c>
      <c r="AJ108" s="389">
        <v>0</v>
      </c>
      <c r="AK108" s="389">
        <v>0</v>
      </c>
    </row>
    <row r="109" s="12" customFormat="1" spans="1:37">
      <c r="A109" s="12" t="s">
        <v>54</v>
      </c>
      <c r="B109" s="12" t="s">
        <v>126</v>
      </c>
      <c r="C109" s="12" t="s">
        <v>313</v>
      </c>
      <c r="D109" s="189" t="s">
        <v>96</v>
      </c>
      <c r="E109" s="389">
        <v>0</v>
      </c>
      <c r="F109" s="389">
        <v>0</v>
      </c>
      <c r="G109" s="389">
        <v>0</v>
      </c>
      <c r="H109" s="389">
        <v>0</v>
      </c>
      <c r="I109" s="389">
        <v>0</v>
      </c>
      <c r="J109" s="389">
        <v>0</v>
      </c>
      <c r="K109" s="389">
        <v>0</v>
      </c>
      <c r="L109" s="389">
        <v>0</v>
      </c>
      <c r="M109" s="389">
        <v>0</v>
      </c>
      <c r="N109" s="389">
        <v>0</v>
      </c>
      <c r="O109" s="389">
        <v>0</v>
      </c>
      <c r="P109" s="389">
        <v>0</v>
      </c>
      <c r="Q109" s="389">
        <v>0</v>
      </c>
      <c r="R109" s="389">
        <v>0</v>
      </c>
      <c r="S109" s="389">
        <v>0</v>
      </c>
      <c r="T109" s="389">
        <v>0</v>
      </c>
      <c r="U109" s="389">
        <v>0</v>
      </c>
      <c r="V109" s="389">
        <v>0</v>
      </c>
      <c r="W109" s="389">
        <v>0</v>
      </c>
      <c r="X109" s="389">
        <v>0</v>
      </c>
      <c r="Y109" s="389">
        <v>0</v>
      </c>
      <c r="Z109" s="389">
        <v>0</v>
      </c>
      <c r="AA109" s="389">
        <v>0</v>
      </c>
      <c r="AB109" s="389">
        <v>0</v>
      </c>
      <c r="AC109" s="389">
        <v>0</v>
      </c>
      <c r="AD109" s="389">
        <v>0</v>
      </c>
      <c r="AE109" s="389">
        <v>0</v>
      </c>
      <c r="AF109" s="389">
        <v>0</v>
      </c>
      <c r="AG109" s="389">
        <v>0</v>
      </c>
      <c r="AH109" s="389">
        <v>0</v>
      </c>
      <c r="AI109" s="389">
        <v>0</v>
      </c>
      <c r="AJ109" s="389">
        <v>0</v>
      </c>
      <c r="AK109" s="389">
        <v>0</v>
      </c>
    </row>
    <row r="110" s="12" customFormat="1" spans="1:37">
      <c r="A110" s="12" t="s">
        <v>54</v>
      </c>
      <c r="B110" s="12" t="s">
        <v>126</v>
      </c>
      <c r="C110" s="12" t="s">
        <v>313</v>
      </c>
      <c r="D110" s="19" t="s">
        <v>97</v>
      </c>
      <c r="E110" s="389">
        <v>0</v>
      </c>
      <c r="F110" s="389">
        <v>0</v>
      </c>
      <c r="G110" s="389">
        <v>0</v>
      </c>
      <c r="H110" s="389">
        <v>0</v>
      </c>
      <c r="I110" s="389">
        <v>38</v>
      </c>
      <c r="J110" s="389">
        <v>0</v>
      </c>
      <c r="K110" s="389">
        <v>0</v>
      </c>
      <c r="L110" s="389">
        <v>0</v>
      </c>
      <c r="M110" s="389">
        <v>0</v>
      </c>
      <c r="N110" s="389">
        <v>0</v>
      </c>
      <c r="O110" s="389">
        <v>0</v>
      </c>
      <c r="P110" s="389">
        <v>0</v>
      </c>
      <c r="Q110" s="389">
        <v>0</v>
      </c>
      <c r="R110" s="389">
        <v>0</v>
      </c>
      <c r="S110" s="389">
        <v>0</v>
      </c>
      <c r="T110" s="389">
        <v>0</v>
      </c>
      <c r="U110" s="389">
        <v>0</v>
      </c>
      <c r="V110" s="389">
        <v>0</v>
      </c>
      <c r="W110" s="389">
        <v>0</v>
      </c>
      <c r="X110" s="389">
        <v>0</v>
      </c>
      <c r="Y110" s="389">
        <v>0</v>
      </c>
      <c r="Z110" s="389">
        <v>0</v>
      </c>
      <c r="AA110" s="389">
        <v>0</v>
      </c>
      <c r="AB110" s="389">
        <v>0</v>
      </c>
      <c r="AC110" s="389">
        <v>0</v>
      </c>
      <c r="AD110" s="389">
        <v>0</v>
      </c>
      <c r="AE110" s="389">
        <v>0</v>
      </c>
      <c r="AF110" s="389">
        <v>0</v>
      </c>
      <c r="AG110" s="389">
        <v>0</v>
      </c>
      <c r="AH110" s="389">
        <v>0</v>
      </c>
      <c r="AI110" s="389">
        <v>0</v>
      </c>
      <c r="AJ110" s="389">
        <v>0</v>
      </c>
      <c r="AK110" s="389">
        <v>0</v>
      </c>
    </row>
    <row r="111" s="12" customFormat="1" spans="1:37">
      <c r="A111" s="12" t="s">
        <v>54</v>
      </c>
      <c r="B111" s="12" t="s">
        <v>126</v>
      </c>
      <c r="C111" s="12" t="s">
        <v>313</v>
      </c>
      <c r="D111" s="860" t="s">
        <v>98</v>
      </c>
      <c r="E111" s="389">
        <v>0</v>
      </c>
      <c r="F111" s="389">
        <v>0</v>
      </c>
      <c r="G111" s="389">
        <v>0</v>
      </c>
      <c r="H111" s="389">
        <v>0</v>
      </c>
      <c r="I111" s="389">
        <v>28355</v>
      </c>
      <c r="J111" s="389">
        <v>6012</v>
      </c>
      <c r="K111" s="389">
        <v>0</v>
      </c>
      <c r="L111" s="389">
        <v>0</v>
      </c>
      <c r="M111" s="389">
        <v>0</v>
      </c>
      <c r="N111" s="389">
        <v>0</v>
      </c>
      <c r="O111" s="389">
        <v>0</v>
      </c>
      <c r="P111" s="389">
        <v>0</v>
      </c>
      <c r="Q111" s="389">
        <v>166</v>
      </c>
      <c r="R111" s="389">
        <v>0</v>
      </c>
      <c r="S111" s="389">
        <v>0</v>
      </c>
      <c r="T111" s="389">
        <v>0</v>
      </c>
      <c r="U111" s="389">
        <v>0</v>
      </c>
      <c r="V111" s="389">
        <v>0</v>
      </c>
      <c r="W111" s="389">
        <v>0</v>
      </c>
      <c r="X111" s="389">
        <v>0</v>
      </c>
      <c r="Y111" s="389">
        <v>0</v>
      </c>
      <c r="Z111" s="389">
        <v>303</v>
      </c>
      <c r="AA111" s="389">
        <v>0</v>
      </c>
      <c r="AB111" s="389">
        <v>0</v>
      </c>
      <c r="AC111" s="389">
        <v>0</v>
      </c>
      <c r="AD111" s="389">
        <v>0</v>
      </c>
      <c r="AE111" s="389">
        <v>0</v>
      </c>
      <c r="AF111" s="389">
        <v>15255</v>
      </c>
      <c r="AG111" s="389">
        <v>278</v>
      </c>
      <c r="AH111" s="389">
        <v>0</v>
      </c>
      <c r="AI111" s="389">
        <v>78</v>
      </c>
      <c r="AJ111" s="389">
        <v>11</v>
      </c>
      <c r="AK111" s="389">
        <v>0</v>
      </c>
    </row>
    <row r="112" s="12" customFormat="1" spans="1:37">
      <c r="A112" s="12" t="s">
        <v>54</v>
      </c>
      <c r="B112" s="12" t="s">
        <v>126</v>
      </c>
      <c r="C112" s="12" t="s">
        <v>313</v>
      </c>
      <c r="D112" s="19" t="s">
        <v>99</v>
      </c>
      <c r="E112" s="389">
        <v>0</v>
      </c>
      <c r="F112" s="389">
        <v>0</v>
      </c>
      <c r="G112" s="389">
        <v>0</v>
      </c>
      <c r="H112" s="389">
        <v>0</v>
      </c>
      <c r="I112" s="389">
        <v>60</v>
      </c>
      <c r="J112" s="389">
        <v>4500</v>
      </c>
      <c r="K112" s="389">
        <v>0</v>
      </c>
      <c r="L112" s="389">
        <v>0</v>
      </c>
      <c r="M112" s="389">
        <v>0</v>
      </c>
      <c r="N112" s="389">
        <v>0</v>
      </c>
      <c r="O112" s="389">
        <v>0</v>
      </c>
      <c r="P112" s="389">
        <v>0</v>
      </c>
      <c r="Q112" s="389">
        <v>0</v>
      </c>
      <c r="R112" s="389">
        <v>0</v>
      </c>
      <c r="S112" s="389">
        <v>0</v>
      </c>
      <c r="T112" s="389">
        <v>0</v>
      </c>
      <c r="U112" s="389">
        <v>0</v>
      </c>
      <c r="V112" s="389">
        <v>0</v>
      </c>
      <c r="W112" s="389">
        <v>0</v>
      </c>
      <c r="X112" s="389">
        <v>0</v>
      </c>
      <c r="Y112" s="389">
        <v>0</v>
      </c>
      <c r="Z112" s="389">
        <v>0</v>
      </c>
      <c r="AA112" s="389">
        <v>0</v>
      </c>
      <c r="AB112" s="389">
        <v>0</v>
      </c>
      <c r="AC112" s="389">
        <v>0</v>
      </c>
      <c r="AD112" s="389">
        <v>0</v>
      </c>
      <c r="AE112" s="389">
        <v>0</v>
      </c>
      <c r="AF112" s="389">
        <v>0</v>
      </c>
      <c r="AG112" s="389">
        <v>780</v>
      </c>
      <c r="AH112" s="389">
        <v>0</v>
      </c>
      <c r="AI112" s="389">
        <v>0</v>
      </c>
      <c r="AJ112" s="389">
        <v>0</v>
      </c>
      <c r="AK112" s="389">
        <v>0</v>
      </c>
    </row>
    <row r="113" s="12" customFormat="1" spans="1:37">
      <c r="A113" s="12" t="s">
        <v>54</v>
      </c>
      <c r="B113" s="12" t="s">
        <v>126</v>
      </c>
      <c r="C113" s="12" t="s">
        <v>313</v>
      </c>
      <c r="D113" s="860" t="s">
        <v>100</v>
      </c>
      <c r="E113" s="389">
        <v>0</v>
      </c>
      <c r="F113" s="389">
        <v>0</v>
      </c>
      <c r="G113" s="389">
        <v>0</v>
      </c>
      <c r="H113" s="389">
        <v>0</v>
      </c>
      <c r="I113" s="389">
        <v>0</v>
      </c>
      <c r="J113" s="389">
        <v>0</v>
      </c>
      <c r="K113" s="389">
        <v>0</v>
      </c>
      <c r="L113" s="389">
        <v>0</v>
      </c>
      <c r="M113" s="389">
        <v>0</v>
      </c>
      <c r="N113" s="389">
        <v>0</v>
      </c>
      <c r="O113" s="389">
        <v>3393</v>
      </c>
      <c r="P113" s="389">
        <v>0</v>
      </c>
      <c r="Q113" s="389">
        <v>0</v>
      </c>
      <c r="R113" s="389">
        <v>0</v>
      </c>
      <c r="S113" s="389">
        <v>375</v>
      </c>
      <c r="T113" s="389">
        <v>0</v>
      </c>
      <c r="U113" s="389">
        <v>0</v>
      </c>
      <c r="V113" s="389">
        <v>0</v>
      </c>
      <c r="W113" s="389">
        <v>0</v>
      </c>
      <c r="X113" s="389">
        <v>0</v>
      </c>
      <c r="Y113" s="389">
        <v>0</v>
      </c>
      <c r="Z113" s="389">
        <v>0</v>
      </c>
      <c r="AA113" s="389">
        <v>0</v>
      </c>
      <c r="AB113" s="389">
        <v>0</v>
      </c>
      <c r="AC113" s="389">
        <v>0</v>
      </c>
      <c r="AD113" s="389">
        <v>0</v>
      </c>
      <c r="AE113" s="389">
        <v>0</v>
      </c>
      <c r="AF113" s="389">
        <v>0</v>
      </c>
      <c r="AG113" s="389">
        <v>0</v>
      </c>
      <c r="AH113" s="389">
        <v>32</v>
      </c>
      <c r="AI113" s="389">
        <v>0</v>
      </c>
      <c r="AJ113" s="389">
        <v>0</v>
      </c>
      <c r="AK113" s="389">
        <v>0</v>
      </c>
    </row>
    <row r="114" s="12" customFormat="1" spans="1:37">
      <c r="A114" s="12" t="s">
        <v>54</v>
      </c>
      <c r="B114" s="12" t="s">
        <v>126</v>
      </c>
      <c r="C114" s="12" t="s">
        <v>313</v>
      </c>
      <c r="D114" s="860" t="s">
        <v>101</v>
      </c>
      <c r="E114" s="389">
        <v>0</v>
      </c>
      <c r="F114" s="389">
        <v>0</v>
      </c>
      <c r="G114" s="389">
        <v>0</v>
      </c>
      <c r="H114" s="389">
        <v>0</v>
      </c>
      <c r="I114" s="389">
        <v>0</v>
      </c>
      <c r="J114" s="389">
        <v>0</v>
      </c>
      <c r="K114" s="389">
        <v>0</v>
      </c>
      <c r="L114" s="389">
        <v>0</v>
      </c>
      <c r="M114" s="389">
        <v>0</v>
      </c>
      <c r="N114" s="389">
        <v>0</v>
      </c>
      <c r="O114" s="389">
        <v>0</v>
      </c>
      <c r="P114" s="389">
        <v>0</v>
      </c>
      <c r="Q114" s="389">
        <v>0</v>
      </c>
      <c r="R114" s="389">
        <v>0</v>
      </c>
      <c r="S114" s="389">
        <v>0</v>
      </c>
      <c r="T114" s="389">
        <v>0</v>
      </c>
      <c r="U114" s="389">
        <v>0</v>
      </c>
      <c r="V114" s="389">
        <v>0</v>
      </c>
      <c r="W114" s="389">
        <v>0</v>
      </c>
      <c r="X114" s="389">
        <v>0</v>
      </c>
      <c r="Y114" s="389">
        <v>0</v>
      </c>
      <c r="Z114" s="389">
        <v>0</v>
      </c>
      <c r="AA114" s="389">
        <v>0</v>
      </c>
      <c r="AB114" s="389">
        <v>0</v>
      </c>
      <c r="AC114" s="389">
        <v>0</v>
      </c>
      <c r="AD114" s="389">
        <v>0</v>
      </c>
      <c r="AE114" s="389">
        <v>0</v>
      </c>
      <c r="AF114" s="389">
        <v>0</v>
      </c>
      <c r="AG114" s="389">
        <v>0</v>
      </c>
      <c r="AH114" s="389">
        <v>0</v>
      </c>
      <c r="AI114" s="389">
        <v>0</v>
      </c>
      <c r="AJ114" s="389">
        <v>0</v>
      </c>
      <c r="AK114" s="389">
        <v>0</v>
      </c>
    </row>
    <row r="115" s="12" customFormat="1" spans="1:37">
      <c r="A115" s="12" t="s">
        <v>54</v>
      </c>
      <c r="B115" s="12" t="s">
        <v>126</v>
      </c>
      <c r="C115" s="12" t="s">
        <v>313</v>
      </c>
      <c r="D115" s="861" t="s">
        <v>102</v>
      </c>
      <c r="E115" s="389">
        <v>0</v>
      </c>
      <c r="F115" s="389">
        <v>0</v>
      </c>
      <c r="G115" s="389">
        <v>0</v>
      </c>
      <c r="H115" s="389">
        <v>0</v>
      </c>
      <c r="I115" s="389">
        <v>0</v>
      </c>
      <c r="J115" s="389">
        <v>0</v>
      </c>
      <c r="K115" s="389">
        <v>0</v>
      </c>
      <c r="L115" s="389">
        <v>0</v>
      </c>
      <c r="M115" s="389">
        <v>0</v>
      </c>
      <c r="N115" s="389">
        <v>0</v>
      </c>
      <c r="O115" s="389">
        <v>0</v>
      </c>
      <c r="P115" s="389">
        <v>0</v>
      </c>
      <c r="Q115" s="389">
        <v>0</v>
      </c>
      <c r="R115" s="389">
        <v>0</v>
      </c>
      <c r="S115" s="389">
        <v>0</v>
      </c>
      <c r="T115" s="389">
        <v>0</v>
      </c>
      <c r="U115" s="389">
        <v>0</v>
      </c>
      <c r="V115" s="389">
        <v>0</v>
      </c>
      <c r="W115" s="389">
        <v>0</v>
      </c>
      <c r="X115" s="389">
        <v>0</v>
      </c>
      <c r="Y115" s="389">
        <v>0</v>
      </c>
      <c r="Z115" s="389">
        <v>0</v>
      </c>
      <c r="AA115" s="389">
        <v>0</v>
      </c>
      <c r="AB115" s="389">
        <v>0</v>
      </c>
      <c r="AC115" s="389">
        <v>0</v>
      </c>
      <c r="AD115" s="389">
        <v>0</v>
      </c>
      <c r="AE115" s="389">
        <v>0</v>
      </c>
      <c r="AF115" s="389">
        <v>0</v>
      </c>
      <c r="AG115" s="389">
        <v>0</v>
      </c>
      <c r="AH115" s="389">
        <v>0</v>
      </c>
      <c r="AI115" s="389">
        <v>0</v>
      </c>
      <c r="AJ115" s="389">
        <v>0</v>
      </c>
      <c r="AK115" s="389">
        <v>0</v>
      </c>
    </row>
    <row r="116" s="12" customFormat="1" spans="1:37">
      <c r="A116" s="12" t="s">
        <v>54</v>
      </c>
      <c r="B116" s="12" t="s">
        <v>126</v>
      </c>
      <c r="C116" s="12" t="s">
        <v>313</v>
      </c>
      <c r="D116" s="861" t="s">
        <v>67</v>
      </c>
      <c r="E116" s="389"/>
      <c r="F116" s="389"/>
      <c r="G116" s="389">
        <v>0</v>
      </c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</row>
    <row r="117" s="12" customFormat="1" spans="1:37">
      <c r="A117" s="12" t="s">
        <v>54</v>
      </c>
      <c r="B117" s="12" t="s">
        <v>126</v>
      </c>
      <c r="C117" s="12" t="s">
        <v>313</v>
      </c>
      <c r="D117" s="862" t="s">
        <v>68</v>
      </c>
      <c r="E117" s="389"/>
      <c r="F117" s="389"/>
      <c r="G117" s="389">
        <v>0</v>
      </c>
      <c r="H117" s="389"/>
      <c r="I117" s="389"/>
      <c r="J117" s="389"/>
      <c r="K117" s="389"/>
      <c r="L117" s="389"/>
      <c r="M117" s="389">
        <v>0</v>
      </c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</row>
    <row r="118" s="12" customFormat="1" spans="1:37">
      <c r="A118" s="12" t="s">
        <v>54</v>
      </c>
      <c r="B118" s="12" t="s">
        <v>126</v>
      </c>
      <c r="C118" s="12" t="s">
        <v>313</v>
      </c>
      <c r="D118" s="227" t="s">
        <v>69</v>
      </c>
      <c r="E118" s="389"/>
      <c r="F118" s="389"/>
      <c r="G118" s="389">
        <v>0</v>
      </c>
      <c r="H118" s="389"/>
      <c r="I118" s="389"/>
      <c r="J118" s="389">
        <v>0</v>
      </c>
      <c r="K118" s="389">
        <v>1612</v>
      </c>
      <c r="L118" s="389"/>
      <c r="M118" s="389"/>
      <c r="N118" s="389"/>
      <c r="O118" s="389">
        <v>0</v>
      </c>
      <c r="P118" s="389"/>
      <c r="Q118" s="389"/>
      <c r="R118" s="389">
        <v>48</v>
      </c>
      <c r="S118" s="389"/>
      <c r="T118" s="389"/>
      <c r="U118" s="389">
        <v>28562</v>
      </c>
      <c r="V118" s="389"/>
      <c r="W118" s="389"/>
      <c r="X118" s="389"/>
      <c r="Y118" s="389"/>
      <c r="Z118" s="389">
        <v>0</v>
      </c>
      <c r="AA118" s="389"/>
      <c r="AB118" s="389">
        <v>9898</v>
      </c>
      <c r="AC118" s="389"/>
      <c r="AD118" s="389">
        <v>0</v>
      </c>
      <c r="AE118" s="389"/>
      <c r="AF118" s="389">
        <v>337</v>
      </c>
      <c r="AG118" s="389"/>
      <c r="AH118" s="389">
        <v>0</v>
      </c>
      <c r="AI118" s="389"/>
      <c r="AJ118" s="389">
        <v>0</v>
      </c>
      <c r="AK118" s="389">
        <v>0</v>
      </c>
    </row>
    <row r="119" s="12" customFormat="1" spans="1:37">
      <c r="A119" s="12" t="s">
        <v>54</v>
      </c>
      <c r="B119" s="12" t="s">
        <v>126</v>
      </c>
      <c r="C119" s="12" t="s">
        <v>313</v>
      </c>
      <c r="D119" s="227" t="s">
        <v>70</v>
      </c>
      <c r="E119" s="389"/>
      <c r="F119" s="389"/>
      <c r="G119" s="389">
        <v>0</v>
      </c>
      <c r="H119" s="389"/>
      <c r="I119" s="389"/>
      <c r="J119" s="389"/>
      <c r="K119" s="389"/>
      <c r="L119" s="389"/>
      <c r="M119" s="389"/>
      <c r="N119" s="389"/>
      <c r="O119" s="389"/>
      <c r="P119" s="389">
        <v>0</v>
      </c>
      <c r="Q119" s="389"/>
      <c r="R119" s="389"/>
      <c r="S119" s="389"/>
      <c r="T119" s="389"/>
      <c r="U119" s="389"/>
      <c r="V119" s="389"/>
      <c r="W119" s="389"/>
      <c r="X119" s="389"/>
      <c r="Y119" s="389"/>
      <c r="Z119" s="389"/>
      <c r="AA119" s="389"/>
      <c r="AB119" s="389">
        <v>0</v>
      </c>
      <c r="AC119" s="389"/>
      <c r="AD119" s="389"/>
      <c r="AE119" s="389"/>
      <c r="AF119" s="389"/>
      <c r="AG119" s="389"/>
      <c r="AH119" s="389"/>
      <c r="AI119" s="389"/>
      <c r="AJ119" s="389"/>
      <c r="AK119" s="389">
        <v>0</v>
      </c>
    </row>
    <row r="120" s="12" customFormat="1" spans="1:37">
      <c r="A120" s="12" t="s">
        <v>54</v>
      </c>
      <c r="B120" s="12" t="s">
        <v>126</v>
      </c>
      <c r="C120" s="12" t="s">
        <v>313</v>
      </c>
      <c r="D120" s="145" t="s">
        <v>71</v>
      </c>
      <c r="E120" s="389">
        <v>0</v>
      </c>
      <c r="F120" s="389"/>
      <c r="G120" s="389">
        <v>0</v>
      </c>
      <c r="H120" s="389"/>
      <c r="I120" s="389"/>
      <c r="J120" s="389">
        <v>138</v>
      </c>
      <c r="K120" s="389">
        <v>46</v>
      </c>
      <c r="L120" s="389"/>
      <c r="M120" s="389">
        <v>138</v>
      </c>
      <c r="N120" s="389">
        <v>0</v>
      </c>
      <c r="O120" s="389">
        <v>0</v>
      </c>
      <c r="P120" s="389"/>
      <c r="Q120" s="389">
        <v>0</v>
      </c>
      <c r="R120" s="389"/>
      <c r="S120" s="389"/>
      <c r="T120" s="389"/>
      <c r="U120" s="389">
        <v>920</v>
      </c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>
        <v>0</v>
      </c>
      <c r="AF120" s="389"/>
      <c r="AG120" s="389"/>
      <c r="AH120" s="389">
        <v>138</v>
      </c>
      <c r="AI120" s="389"/>
      <c r="AJ120" s="389"/>
      <c r="AK120" s="389">
        <v>0</v>
      </c>
    </row>
    <row r="121" s="12" customFormat="1" spans="1:37">
      <c r="A121" s="12" t="s">
        <v>54</v>
      </c>
      <c r="B121" s="12" t="s">
        <v>126</v>
      </c>
      <c r="C121" s="12" t="s">
        <v>313</v>
      </c>
      <c r="D121" s="863" t="s">
        <v>72</v>
      </c>
      <c r="E121" s="389"/>
      <c r="F121" s="389"/>
      <c r="G121" s="389">
        <v>0</v>
      </c>
      <c r="H121" s="389"/>
      <c r="I121" s="389"/>
      <c r="J121" s="389"/>
      <c r="K121" s="389"/>
      <c r="L121" s="389"/>
      <c r="M121" s="389">
        <v>0</v>
      </c>
      <c r="N121" s="389"/>
      <c r="O121" s="389"/>
      <c r="P121" s="389"/>
      <c r="Q121" s="389"/>
      <c r="R121" s="389"/>
      <c r="S121" s="389"/>
      <c r="T121" s="389"/>
      <c r="U121" s="389">
        <v>0</v>
      </c>
      <c r="V121" s="389"/>
      <c r="W121" s="389"/>
      <c r="X121" s="389"/>
      <c r="Y121" s="389"/>
      <c r="Z121" s="389"/>
      <c r="AA121" s="389"/>
      <c r="AB121" s="389"/>
      <c r="AC121" s="389">
        <v>0</v>
      </c>
      <c r="AD121" s="389"/>
      <c r="AE121" s="389">
        <v>0</v>
      </c>
      <c r="AF121" s="389"/>
      <c r="AG121" s="389"/>
      <c r="AH121" s="389"/>
      <c r="AI121" s="389"/>
      <c r="AJ121" s="389"/>
      <c r="AK121" s="389"/>
    </row>
    <row r="122" s="12" customFormat="1" spans="1:37">
      <c r="A122" s="12" t="s">
        <v>54</v>
      </c>
      <c r="B122" s="12" t="s">
        <v>126</v>
      </c>
      <c r="C122" s="12" t="s">
        <v>313</v>
      </c>
      <c r="D122" s="863" t="s">
        <v>73</v>
      </c>
      <c r="E122" s="389"/>
      <c r="F122" s="389"/>
      <c r="G122" s="389">
        <v>0</v>
      </c>
      <c r="H122" s="389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  <c r="V122" s="389"/>
      <c r="W122" s="389"/>
      <c r="X122" s="389"/>
      <c r="Y122" s="389"/>
      <c r="Z122" s="389"/>
      <c r="AA122" s="389"/>
      <c r="AB122" s="389">
        <v>0</v>
      </c>
      <c r="AC122" s="389"/>
      <c r="AD122" s="389"/>
      <c r="AE122" s="389">
        <v>0</v>
      </c>
      <c r="AF122" s="389"/>
      <c r="AG122" s="389"/>
      <c r="AH122" s="389"/>
      <c r="AI122" s="389"/>
      <c r="AJ122" s="389"/>
      <c r="AK122" s="389">
        <v>0</v>
      </c>
    </row>
    <row r="123" s="12" customFormat="1" spans="1:37">
      <c r="A123" s="12" t="s">
        <v>54</v>
      </c>
      <c r="B123" s="12" t="s">
        <v>126</v>
      </c>
      <c r="C123" s="12" t="s">
        <v>313</v>
      </c>
      <c r="D123" s="863" t="s">
        <v>74</v>
      </c>
      <c r="E123" s="389">
        <v>0</v>
      </c>
      <c r="F123" s="389"/>
      <c r="G123" s="389">
        <v>0</v>
      </c>
      <c r="H123" s="389"/>
      <c r="I123" s="389"/>
      <c r="J123" s="389"/>
      <c r="K123" s="389"/>
      <c r="L123" s="389"/>
      <c r="M123" s="389"/>
      <c r="N123" s="389"/>
      <c r="O123" s="389"/>
      <c r="P123" s="389"/>
      <c r="Q123" s="389"/>
      <c r="R123" s="389"/>
      <c r="S123" s="389"/>
      <c r="T123" s="389"/>
      <c r="U123" s="389">
        <v>43</v>
      </c>
      <c r="V123" s="389"/>
      <c r="W123" s="389"/>
      <c r="X123" s="389"/>
      <c r="Y123" s="389"/>
      <c r="Z123" s="389"/>
      <c r="AA123" s="389"/>
      <c r="AB123" s="389"/>
      <c r="AC123" s="389"/>
      <c r="AD123" s="389"/>
      <c r="AE123" s="389">
        <v>0</v>
      </c>
      <c r="AF123" s="389"/>
      <c r="AG123" s="389"/>
      <c r="AH123" s="389"/>
      <c r="AI123" s="389"/>
      <c r="AJ123" s="389"/>
      <c r="AK123" s="389"/>
    </row>
    <row r="124" s="12" customFormat="1" spans="1:37">
      <c r="A124" s="12" t="s">
        <v>54</v>
      </c>
      <c r="B124" s="12" t="s">
        <v>126</v>
      </c>
      <c r="C124" s="12" t="s">
        <v>313</v>
      </c>
      <c r="D124" s="863" t="s">
        <v>75</v>
      </c>
      <c r="E124" s="389">
        <v>0</v>
      </c>
      <c r="F124" s="389"/>
      <c r="G124" s="389">
        <v>0</v>
      </c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  <c r="AA124" s="389"/>
      <c r="AB124" s="389"/>
      <c r="AC124" s="389"/>
      <c r="AD124" s="389"/>
      <c r="AE124" s="389"/>
      <c r="AF124" s="389"/>
      <c r="AG124" s="389"/>
      <c r="AH124" s="389"/>
      <c r="AI124" s="389"/>
      <c r="AJ124" s="389"/>
      <c r="AK124" s="389"/>
    </row>
    <row r="125" s="12" customFormat="1" spans="1:37">
      <c r="A125" s="12" t="s">
        <v>54</v>
      </c>
      <c r="B125" s="12" t="s">
        <v>126</v>
      </c>
      <c r="C125" s="12" t="s">
        <v>313</v>
      </c>
      <c r="D125" s="863" t="s">
        <v>76</v>
      </c>
      <c r="E125" s="389"/>
      <c r="F125" s="389"/>
      <c r="G125" s="389">
        <v>0</v>
      </c>
      <c r="H125" s="389"/>
      <c r="I125" s="389"/>
      <c r="J125" s="389"/>
      <c r="K125" s="389"/>
      <c r="L125" s="389"/>
      <c r="M125" s="389">
        <v>0</v>
      </c>
      <c r="N125" s="389"/>
      <c r="O125" s="389">
        <v>0</v>
      </c>
      <c r="P125" s="389"/>
      <c r="Q125" s="389"/>
      <c r="R125" s="389"/>
      <c r="S125" s="389"/>
      <c r="T125" s="389">
        <v>0</v>
      </c>
      <c r="U125" s="389">
        <v>0</v>
      </c>
      <c r="V125" s="389"/>
      <c r="W125" s="389"/>
      <c r="X125" s="389"/>
      <c r="Y125" s="389"/>
      <c r="Z125" s="389"/>
      <c r="AA125" s="389">
        <v>0</v>
      </c>
      <c r="AB125" s="389"/>
      <c r="AC125" s="389">
        <v>0</v>
      </c>
      <c r="AD125" s="389"/>
      <c r="AE125" s="389">
        <v>0</v>
      </c>
      <c r="AF125" s="389"/>
      <c r="AG125" s="389"/>
      <c r="AH125" s="389"/>
      <c r="AI125" s="389"/>
      <c r="AJ125" s="389"/>
      <c r="AK125" s="389"/>
    </row>
    <row r="126" s="12" customFormat="1" spans="1:37">
      <c r="A126" s="12" t="s">
        <v>54</v>
      </c>
      <c r="B126" s="12" t="s">
        <v>126</v>
      </c>
      <c r="C126" s="12" t="s">
        <v>313</v>
      </c>
      <c r="D126" s="145" t="s">
        <v>77</v>
      </c>
      <c r="E126" s="389"/>
      <c r="F126" s="389"/>
      <c r="G126" s="389">
        <v>0</v>
      </c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>
        <v>2816</v>
      </c>
      <c r="V126" s="389"/>
      <c r="W126" s="389"/>
      <c r="X126" s="389"/>
      <c r="Y126" s="389"/>
      <c r="Z126" s="389"/>
      <c r="AA126" s="389"/>
      <c r="AB126" s="389"/>
      <c r="AC126" s="389"/>
      <c r="AD126" s="389"/>
      <c r="AE126" s="389">
        <v>0</v>
      </c>
      <c r="AF126" s="389"/>
      <c r="AG126" s="389"/>
      <c r="AH126" s="389"/>
      <c r="AI126" s="389"/>
      <c r="AJ126" s="389"/>
      <c r="AK126" s="389">
        <v>0</v>
      </c>
    </row>
    <row r="127" s="12" customFormat="1" spans="1:37">
      <c r="A127" s="12" t="s">
        <v>54</v>
      </c>
      <c r="B127" s="12" t="s">
        <v>126</v>
      </c>
      <c r="C127" s="12" t="s">
        <v>313</v>
      </c>
      <c r="D127" s="863" t="s">
        <v>78</v>
      </c>
      <c r="E127" s="389">
        <v>0</v>
      </c>
      <c r="F127" s="389">
        <v>86</v>
      </c>
      <c r="G127" s="389">
        <v>0</v>
      </c>
      <c r="H127" s="389"/>
      <c r="I127" s="389">
        <v>0</v>
      </c>
      <c r="J127" s="389">
        <v>386</v>
      </c>
      <c r="K127" s="389">
        <v>86</v>
      </c>
      <c r="L127" s="389"/>
      <c r="M127" s="389">
        <v>0</v>
      </c>
      <c r="N127" s="389">
        <v>1673</v>
      </c>
      <c r="O127" s="389">
        <v>43</v>
      </c>
      <c r="P127" s="389">
        <v>43</v>
      </c>
      <c r="Q127" s="389"/>
      <c r="R127" s="389">
        <v>0</v>
      </c>
      <c r="S127" s="389">
        <v>0</v>
      </c>
      <c r="T127" s="389">
        <v>0</v>
      </c>
      <c r="U127" s="389">
        <v>0</v>
      </c>
      <c r="V127" s="389"/>
      <c r="W127" s="389"/>
      <c r="X127" s="389"/>
      <c r="Y127" s="389"/>
      <c r="Z127" s="389"/>
      <c r="AA127" s="389">
        <v>0</v>
      </c>
      <c r="AB127" s="389">
        <v>300</v>
      </c>
      <c r="AC127" s="389">
        <v>0</v>
      </c>
      <c r="AD127" s="389">
        <v>0</v>
      </c>
      <c r="AE127" s="389">
        <v>43</v>
      </c>
      <c r="AF127" s="389">
        <v>0</v>
      </c>
      <c r="AG127" s="389">
        <v>0</v>
      </c>
      <c r="AH127" s="389">
        <v>43</v>
      </c>
      <c r="AI127" s="389">
        <v>0</v>
      </c>
      <c r="AJ127" s="389">
        <v>43</v>
      </c>
      <c r="AK127" s="389">
        <v>936</v>
      </c>
    </row>
    <row r="128" s="12" customFormat="1" spans="1:37">
      <c r="A128" s="12" t="s">
        <v>54</v>
      </c>
      <c r="B128" s="12" t="s">
        <v>126</v>
      </c>
      <c r="C128" s="12" t="s">
        <v>313</v>
      </c>
      <c r="D128" s="861" t="s">
        <v>79</v>
      </c>
      <c r="E128" s="389">
        <v>200</v>
      </c>
      <c r="F128" s="389">
        <v>960</v>
      </c>
      <c r="G128" s="389">
        <v>0</v>
      </c>
      <c r="H128" s="389">
        <v>320</v>
      </c>
      <c r="I128" s="389">
        <v>1600</v>
      </c>
      <c r="J128" s="389">
        <v>2400</v>
      </c>
      <c r="K128" s="389">
        <v>760</v>
      </c>
      <c r="L128" s="389">
        <v>40</v>
      </c>
      <c r="M128" s="389">
        <v>280</v>
      </c>
      <c r="N128" s="389">
        <v>17280</v>
      </c>
      <c r="O128" s="389">
        <v>680</v>
      </c>
      <c r="P128" s="389">
        <v>5160</v>
      </c>
      <c r="Q128" s="389">
        <v>80</v>
      </c>
      <c r="R128" s="389">
        <v>0</v>
      </c>
      <c r="S128" s="389">
        <v>0</v>
      </c>
      <c r="T128" s="389">
        <v>0</v>
      </c>
      <c r="U128" s="389">
        <v>37920</v>
      </c>
      <c r="V128" s="389">
        <v>0</v>
      </c>
      <c r="W128" s="389">
        <v>0</v>
      </c>
      <c r="X128" s="389">
        <v>0</v>
      </c>
      <c r="Y128" s="389"/>
      <c r="Z128" s="389">
        <v>0</v>
      </c>
      <c r="AA128" s="389"/>
      <c r="AB128" s="389">
        <v>0</v>
      </c>
      <c r="AC128" s="389">
        <v>0</v>
      </c>
      <c r="AD128" s="389">
        <v>400</v>
      </c>
      <c r="AE128" s="389">
        <v>10400</v>
      </c>
      <c r="AF128" s="389">
        <v>880</v>
      </c>
      <c r="AG128" s="389">
        <v>3840</v>
      </c>
      <c r="AH128" s="389">
        <v>2200</v>
      </c>
      <c r="AI128" s="389">
        <v>0</v>
      </c>
      <c r="AJ128" s="389">
        <v>40</v>
      </c>
      <c r="AK128" s="389">
        <v>4920</v>
      </c>
    </row>
    <row r="129" s="12" customFormat="1" spans="1:37">
      <c r="A129" s="12" t="s">
        <v>54</v>
      </c>
      <c r="B129" s="12" t="s">
        <v>126</v>
      </c>
      <c r="C129" s="12" t="s">
        <v>313</v>
      </c>
      <c r="D129" s="864" t="s">
        <v>80</v>
      </c>
      <c r="E129" s="389">
        <v>0</v>
      </c>
      <c r="F129" s="389"/>
      <c r="G129" s="389">
        <v>0</v>
      </c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  <c r="AA129" s="389"/>
      <c r="AB129" s="389">
        <v>0</v>
      </c>
      <c r="AC129" s="389"/>
      <c r="AD129" s="389"/>
      <c r="AE129" s="389">
        <v>0</v>
      </c>
      <c r="AF129" s="389"/>
      <c r="AG129" s="389"/>
      <c r="AH129" s="389"/>
      <c r="AI129" s="389"/>
      <c r="AJ129" s="389"/>
      <c r="AK129" s="389">
        <v>0</v>
      </c>
    </row>
    <row r="130" s="12" customFormat="1" spans="1:37">
      <c r="A130" s="12" t="s">
        <v>54</v>
      </c>
      <c r="B130" s="12" t="s">
        <v>126</v>
      </c>
      <c r="C130" s="12" t="s">
        <v>313</v>
      </c>
      <c r="D130" s="864" t="s">
        <v>81</v>
      </c>
      <c r="E130" s="389"/>
      <c r="F130" s="389"/>
      <c r="G130" s="389">
        <v>0</v>
      </c>
      <c r="H130" s="389"/>
      <c r="I130" s="389"/>
      <c r="J130" s="389"/>
      <c r="K130" s="389"/>
      <c r="L130" s="389"/>
      <c r="M130" s="389"/>
      <c r="N130" s="389"/>
      <c r="O130" s="389"/>
      <c r="P130" s="389"/>
      <c r="Q130" s="389"/>
      <c r="R130" s="389"/>
      <c r="S130" s="389"/>
      <c r="T130" s="389"/>
      <c r="U130" s="389"/>
      <c r="V130" s="389"/>
      <c r="W130" s="389"/>
      <c r="X130" s="389"/>
      <c r="Y130" s="389"/>
      <c r="Z130" s="389"/>
      <c r="AA130" s="389"/>
      <c r="AB130" s="389">
        <v>0</v>
      </c>
      <c r="AC130" s="389"/>
      <c r="AD130" s="389"/>
      <c r="AE130" s="389"/>
      <c r="AF130" s="389"/>
      <c r="AG130" s="389"/>
      <c r="AH130" s="389"/>
      <c r="AI130" s="389"/>
      <c r="AJ130" s="389"/>
      <c r="AK130" s="389"/>
    </row>
    <row r="131" s="12" customFormat="1" spans="1:37">
      <c r="A131" s="12" t="s">
        <v>54</v>
      </c>
      <c r="B131" s="12" t="s">
        <v>126</v>
      </c>
      <c r="C131" s="12" t="s">
        <v>313</v>
      </c>
      <c r="D131" s="864" t="s">
        <v>82</v>
      </c>
      <c r="E131" s="389"/>
      <c r="F131" s="389"/>
      <c r="G131" s="389">
        <v>0</v>
      </c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  <c r="AA131" s="389"/>
      <c r="AB131" s="389">
        <v>0</v>
      </c>
      <c r="AC131" s="389"/>
      <c r="AD131" s="389"/>
      <c r="AE131" s="389"/>
      <c r="AF131" s="389"/>
      <c r="AG131" s="389"/>
      <c r="AH131" s="389"/>
      <c r="AI131" s="389"/>
      <c r="AJ131" s="389"/>
      <c r="AK131" s="389"/>
    </row>
    <row r="132" s="12" customFormat="1" spans="1:37">
      <c r="A132" s="12" t="s">
        <v>54</v>
      </c>
      <c r="B132" s="12" t="s">
        <v>126</v>
      </c>
      <c r="C132" s="12" t="s">
        <v>313</v>
      </c>
      <c r="D132" s="861" t="s">
        <v>83</v>
      </c>
      <c r="E132" s="389"/>
      <c r="F132" s="389"/>
      <c r="G132" s="389">
        <v>0</v>
      </c>
      <c r="H132" s="389"/>
      <c r="I132" s="389"/>
      <c r="J132" s="389"/>
      <c r="K132" s="389"/>
      <c r="L132" s="389"/>
      <c r="M132" s="389"/>
      <c r="N132" s="389"/>
      <c r="O132" s="389"/>
      <c r="P132" s="389"/>
      <c r="Q132" s="389">
        <v>0</v>
      </c>
      <c r="R132" s="389">
        <v>0</v>
      </c>
      <c r="S132" s="389"/>
      <c r="T132" s="389"/>
      <c r="U132" s="389">
        <v>10656</v>
      </c>
      <c r="V132" s="389"/>
      <c r="W132" s="389"/>
      <c r="X132" s="389"/>
      <c r="Y132" s="389"/>
      <c r="Z132" s="389"/>
      <c r="AA132" s="389"/>
      <c r="AB132" s="389"/>
      <c r="AC132" s="389"/>
      <c r="AD132" s="389"/>
      <c r="AE132" s="389"/>
      <c r="AF132" s="389"/>
      <c r="AG132" s="389"/>
      <c r="AH132" s="389"/>
      <c r="AI132" s="389"/>
      <c r="AJ132" s="389"/>
      <c r="AK132" s="389"/>
    </row>
    <row r="133" s="12" customFormat="1" spans="1:37">
      <c r="A133" s="12" t="s">
        <v>54</v>
      </c>
      <c r="B133" s="12" t="s">
        <v>126</v>
      </c>
      <c r="C133" s="12" t="s">
        <v>313</v>
      </c>
      <c r="D133" s="864" t="s">
        <v>84</v>
      </c>
      <c r="E133" s="389"/>
      <c r="F133" s="389"/>
      <c r="G133" s="389">
        <v>0</v>
      </c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  <c r="AA133" s="389"/>
      <c r="AB133" s="389">
        <v>0</v>
      </c>
      <c r="AC133" s="389"/>
      <c r="AD133" s="389"/>
      <c r="AE133" s="389">
        <v>0</v>
      </c>
      <c r="AF133" s="389"/>
      <c r="AG133" s="389"/>
      <c r="AH133" s="389"/>
      <c r="AI133" s="389"/>
      <c r="AJ133" s="389"/>
      <c r="AK133" s="389">
        <v>0</v>
      </c>
    </row>
    <row r="134" s="12" customFormat="1" spans="1:37">
      <c r="A134" s="12" t="s">
        <v>54</v>
      </c>
      <c r="B134" s="12" t="s">
        <v>126</v>
      </c>
      <c r="C134" s="12" t="s">
        <v>313</v>
      </c>
      <c r="D134" s="861" t="s">
        <v>85</v>
      </c>
      <c r="E134" s="389"/>
      <c r="F134" s="389"/>
      <c r="G134" s="389">
        <v>0</v>
      </c>
      <c r="H134" s="389"/>
      <c r="I134" s="389">
        <v>0</v>
      </c>
      <c r="J134" s="389">
        <v>80</v>
      </c>
      <c r="K134" s="389">
        <v>0</v>
      </c>
      <c r="L134" s="389"/>
      <c r="M134" s="389"/>
      <c r="N134" s="389"/>
      <c r="O134" s="389">
        <v>0</v>
      </c>
      <c r="P134" s="389">
        <v>5800</v>
      </c>
      <c r="Q134" s="389"/>
      <c r="R134" s="389">
        <v>0</v>
      </c>
      <c r="S134" s="389"/>
      <c r="T134" s="389"/>
      <c r="U134" s="389">
        <v>25760</v>
      </c>
      <c r="V134" s="389"/>
      <c r="W134" s="389"/>
      <c r="X134" s="389">
        <v>0</v>
      </c>
      <c r="Y134" s="389"/>
      <c r="Z134" s="389"/>
      <c r="AA134" s="389"/>
      <c r="AB134" s="389">
        <v>160</v>
      </c>
      <c r="AC134" s="389"/>
      <c r="AD134" s="389"/>
      <c r="AE134" s="389">
        <v>0</v>
      </c>
      <c r="AF134" s="389">
        <v>0</v>
      </c>
      <c r="AG134" s="389"/>
      <c r="AH134" s="389"/>
      <c r="AI134" s="389"/>
      <c r="AJ134" s="389"/>
      <c r="AK134" s="389">
        <v>0</v>
      </c>
    </row>
    <row r="135" s="12" customFormat="1" spans="1:37">
      <c r="A135" s="12" t="s">
        <v>54</v>
      </c>
      <c r="B135" s="12" t="s">
        <v>126</v>
      </c>
      <c r="C135" s="12" t="s">
        <v>313</v>
      </c>
      <c r="D135" s="862" t="s">
        <v>86</v>
      </c>
      <c r="E135" s="389">
        <v>11938</v>
      </c>
      <c r="F135" s="389">
        <v>11253</v>
      </c>
      <c r="G135" s="389">
        <v>960</v>
      </c>
      <c r="H135" s="389"/>
      <c r="I135" s="389">
        <v>4388</v>
      </c>
      <c r="J135" s="389">
        <v>134734</v>
      </c>
      <c r="K135" s="389">
        <v>6632</v>
      </c>
      <c r="L135" s="389">
        <v>225</v>
      </c>
      <c r="M135" s="389">
        <v>6833</v>
      </c>
      <c r="N135" s="389">
        <v>135968</v>
      </c>
      <c r="O135" s="389">
        <v>13198</v>
      </c>
      <c r="P135" s="389">
        <v>23565</v>
      </c>
      <c r="Q135" s="389">
        <v>2312</v>
      </c>
      <c r="R135" s="389">
        <v>1408</v>
      </c>
      <c r="S135" s="389">
        <v>10724</v>
      </c>
      <c r="T135" s="389">
        <v>0</v>
      </c>
      <c r="U135" s="389">
        <v>171431</v>
      </c>
      <c r="V135" s="389">
        <v>1004</v>
      </c>
      <c r="W135" s="389">
        <v>1157</v>
      </c>
      <c r="X135" s="389">
        <v>437</v>
      </c>
      <c r="Y135" s="389">
        <v>0</v>
      </c>
      <c r="Z135" s="389">
        <v>0</v>
      </c>
      <c r="AA135" s="389">
        <v>0</v>
      </c>
      <c r="AB135" s="389">
        <v>74288</v>
      </c>
      <c r="AC135" s="389">
        <v>0</v>
      </c>
      <c r="AD135" s="389">
        <v>2765</v>
      </c>
      <c r="AE135" s="389">
        <v>43583</v>
      </c>
      <c r="AF135" s="389">
        <v>3690</v>
      </c>
      <c r="AG135" s="389">
        <v>1508</v>
      </c>
      <c r="AH135" s="389">
        <v>439</v>
      </c>
      <c r="AI135" s="389">
        <v>631</v>
      </c>
      <c r="AJ135" s="389">
        <v>1444</v>
      </c>
      <c r="AK135" s="389">
        <v>140126</v>
      </c>
    </row>
    <row r="136" s="12" customFormat="1" spans="1:37">
      <c r="A136" s="12" t="s">
        <v>54</v>
      </c>
      <c r="B136" s="12" t="s">
        <v>126</v>
      </c>
      <c r="C136" s="12" t="s">
        <v>313</v>
      </c>
      <c r="D136" s="145" t="s">
        <v>103</v>
      </c>
      <c r="E136" s="389">
        <v>244</v>
      </c>
      <c r="F136" s="389">
        <v>688</v>
      </c>
      <c r="G136" s="389">
        <v>0</v>
      </c>
      <c r="H136" s="389">
        <v>0</v>
      </c>
      <c r="I136" s="389">
        <v>176</v>
      </c>
      <c r="J136" s="389">
        <v>652</v>
      </c>
      <c r="K136" s="389">
        <v>0</v>
      </c>
      <c r="L136" s="389">
        <v>0</v>
      </c>
      <c r="M136" s="389">
        <v>0</v>
      </c>
      <c r="N136" s="389">
        <v>973</v>
      </c>
      <c r="O136" s="389">
        <v>36</v>
      </c>
      <c r="P136" s="389">
        <v>304</v>
      </c>
      <c r="Q136" s="389">
        <v>0</v>
      </c>
      <c r="R136" s="389">
        <v>0</v>
      </c>
      <c r="S136" s="389">
        <v>0</v>
      </c>
      <c r="T136" s="389">
        <v>0</v>
      </c>
      <c r="U136" s="389">
        <v>0</v>
      </c>
      <c r="V136" s="389">
        <v>0</v>
      </c>
      <c r="W136" s="389">
        <v>0</v>
      </c>
      <c r="X136" s="389">
        <v>0</v>
      </c>
      <c r="Y136" s="389">
        <v>0</v>
      </c>
      <c r="Z136" s="389">
        <v>0</v>
      </c>
      <c r="AA136" s="389">
        <v>0</v>
      </c>
      <c r="AB136" s="389">
        <v>147</v>
      </c>
      <c r="AC136" s="389">
        <v>0</v>
      </c>
      <c r="AD136" s="389">
        <v>10622</v>
      </c>
      <c r="AE136" s="389">
        <v>0</v>
      </c>
      <c r="AF136" s="389">
        <v>0</v>
      </c>
      <c r="AG136" s="389">
        <v>0</v>
      </c>
      <c r="AH136" s="389">
        <v>158</v>
      </c>
      <c r="AI136" s="389">
        <v>0</v>
      </c>
      <c r="AJ136" s="389">
        <v>998</v>
      </c>
      <c r="AK136" s="389">
        <v>1929</v>
      </c>
    </row>
    <row r="137" s="12" customFormat="1" spans="1:37">
      <c r="A137" s="12" t="s">
        <v>54</v>
      </c>
      <c r="B137" s="12" t="s">
        <v>126</v>
      </c>
      <c r="C137" s="12" t="s">
        <v>313</v>
      </c>
      <c r="D137" s="145" t="s">
        <v>59</v>
      </c>
      <c r="E137" s="389">
        <v>966</v>
      </c>
      <c r="F137" s="389">
        <v>1197</v>
      </c>
      <c r="G137" s="389">
        <v>0</v>
      </c>
      <c r="H137" s="389">
        <v>0</v>
      </c>
      <c r="I137" s="389">
        <v>576</v>
      </c>
      <c r="J137" s="389">
        <v>3598</v>
      </c>
      <c r="K137" s="389">
        <v>0</v>
      </c>
      <c r="L137" s="389">
        <v>0</v>
      </c>
      <c r="M137" s="389">
        <v>0</v>
      </c>
      <c r="N137" s="389">
        <v>0</v>
      </c>
      <c r="O137" s="389">
        <v>304</v>
      </c>
      <c r="P137" s="389">
        <v>1620</v>
      </c>
      <c r="Q137" s="389">
        <v>0</v>
      </c>
      <c r="R137" s="389">
        <v>0</v>
      </c>
      <c r="S137" s="389">
        <v>0</v>
      </c>
      <c r="T137" s="389">
        <v>0</v>
      </c>
      <c r="U137" s="389">
        <v>0</v>
      </c>
      <c r="V137" s="389">
        <v>0</v>
      </c>
      <c r="W137" s="389">
        <v>0</v>
      </c>
      <c r="X137" s="389">
        <v>0</v>
      </c>
      <c r="Y137" s="389">
        <v>0</v>
      </c>
      <c r="Z137" s="389">
        <v>0</v>
      </c>
      <c r="AA137" s="389">
        <v>0</v>
      </c>
      <c r="AB137" s="389">
        <v>287</v>
      </c>
      <c r="AC137" s="389">
        <v>0</v>
      </c>
      <c r="AD137" s="389">
        <v>1477</v>
      </c>
      <c r="AE137" s="389">
        <v>0</v>
      </c>
      <c r="AF137" s="389">
        <v>0</v>
      </c>
      <c r="AG137" s="389">
        <v>3753</v>
      </c>
      <c r="AH137" s="389">
        <v>2648</v>
      </c>
      <c r="AI137" s="389">
        <v>0</v>
      </c>
      <c r="AJ137" s="389">
        <v>1818</v>
      </c>
      <c r="AK137" s="389">
        <v>1977</v>
      </c>
    </row>
    <row r="138" s="12" customFormat="1" spans="1:37">
      <c r="A138" s="12" t="s">
        <v>54</v>
      </c>
      <c r="B138" s="12" t="s">
        <v>126</v>
      </c>
      <c r="C138" s="12" t="s">
        <v>313</v>
      </c>
      <c r="D138" s="862" t="s">
        <v>104</v>
      </c>
      <c r="E138" s="389">
        <v>0</v>
      </c>
      <c r="F138" s="389">
        <v>0</v>
      </c>
      <c r="G138" s="389">
        <v>0</v>
      </c>
      <c r="H138" s="389">
        <v>0</v>
      </c>
      <c r="I138" s="389">
        <v>16240</v>
      </c>
      <c r="J138" s="389">
        <v>0</v>
      </c>
      <c r="K138" s="389">
        <v>0</v>
      </c>
      <c r="L138" s="389">
        <v>381</v>
      </c>
      <c r="M138" s="389">
        <v>0</v>
      </c>
      <c r="N138" s="389">
        <v>0</v>
      </c>
      <c r="O138" s="389">
        <v>0</v>
      </c>
      <c r="P138" s="389">
        <v>0</v>
      </c>
      <c r="Q138" s="389">
        <v>0</v>
      </c>
      <c r="R138" s="389">
        <v>0</v>
      </c>
      <c r="S138" s="389">
        <v>0</v>
      </c>
      <c r="T138" s="389">
        <v>0</v>
      </c>
      <c r="U138" s="389">
        <v>0</v>
      </c>
      <c r="V138" s="389">
        <v>0</v>
      </c>
      <c r="W138" s="389">
        <v>0</v>
      </c>
      <c r="X138" s="389">
        <v>0</v>
      </c>
      <c r="Y138" s="389">
        <v>0</v>
      </c>
      <c r="Z138" s="389">
        <v>0</v>
      </c>
      <c r="AA138" s="389">
        <v>0</v>
      </c>
      <c r="AB138" s="389">
        <v>0</v>
      </c>
      <c r="AC138" s="389">
        <v>0</v>
      </c>
      <c r="AD138" s="389">
        <v>0</v>
      </c>
      <c r="AE138" s="389">
        <v>0</v>
      </c>
      <c r="AF138" s="389">
        <v>0</v>
      </c>
      <c r="AG138" s="389">
        <v>0</v>
      </c>
      <c r="AH138" s="389">
        <v>0</v>
      </c>
      <c r="AI138" s="389">
        <v>0</v>
      </c>
      <c r="AJ138" s="389">
        <v>0</v>
      </c>
      <c r="AK138" s="389">
        <v>0</v>
      </c>
    </row>
    <row r="139" s="12" customFormat="1" spans="1:37">
      <c r="A139" s="12" t="s">
        <v>54</v>
      </c>
      <c r="B139" s="12" t="s">
        <v>126</v>
      </c>
      <c r="C139" s="12" t="s">
        <v>313</v>
      </c>
      <c r="D139" s="862" t="s">
        <v>60</v>
      </c>
      <c r="E139" s="389">
        <v>0</v>
      </c>
      <c r="F139" s="389">
        <v>0</v>
      </c>
      <c r="G139" s="389">
        <v>0</v>
      </c>
      <c r="H139" s="389">
        <v>0</v>
      </c>
      <c r="I139" s="389">
        <v>0</v>
      </c>
      <c r="J139" s="389">
        <v>3159</v>
      </c>
      <c r="K139" s="389">
        <v>0</v>
      </c>
      <c r="L139" s="389">
        <v>0</v>
      </c>
      <c r="M139" s="389">
        <v>0</v>
      </c>
      <c r="N139" s="389">
        <v>0</v>
      </c>
      <c r="O139" s="389">
        <v>0</v>
      </c>
      <c r="P139" s="389">
        <v>0</v>
      </c>
      <c r="Q139" s="389">
        <v>0</v>
      </c>
      <c r="R139" s="389">
        <v>0</v>
      </c>
      <c r="S139" s="389">
        <v>0</v>
      </c>
      <c r="T139" s="389">
        <v>0</v>
      </c>
      <c r="U139" s="389">
        <v>0</v>
      </c>
      <c r="V139" s="389">
        <v>0</v>
      </c>
      <c r="W139" s="389">
        <v>0</v>
      </c>
      <c r="X139" s="389">
        <v>0</v>
      </c>
      <c r="Y139" s="389">
        <v>0</v>
      </c>
      <c r="Z139" s="389">
        <v>0</v>
      </c>
      <c r="AA139" s="389">
        <v>0</v>
      </c>
      <c r="AB139" s="389">
        <v>0</v>
      </c>
      <c r="AC139" s="389">
        <v>0</v>
      </c>
      <c r="AD139" s="389">
        <v>0</v>
      </c>
      <c r="AE139" s="389">
        <v>0</v>
      </c>
      <c r="AF139" s="389">
        <v>0</v>
      </c>
      <c r="AG139" s="389">
        <v>0</v>
      </c>
      <c r="AH139" s="389">
        <v>0</v>
      </c>
      <c r="AI139" s="389">
        <v>0</v>
      </c>
      <c r="AJ139" s="389">
        <v>76</v>
      </c>
      <c r="AK139" s="389">
        <v>0</v>
      </c>
    </row>
    <row r="140" s="12" customFormat="1" spans="1:37">
      <c r="A140" s="12" t="s">
        <v>54</v>
      </c>
      <c r="B140" s="12" t="s">
        <v>126</v>
      </c>
      <c r="C140" s="12" t="s">
        <v>313</v>
      </c>
      <c r="D140" s="145" t="s">
        <v>63</v>
      </c>
      <c r="E140" s="389">
        <v>0</v>
      </c>
      <c r="F140" s="389">
        <v>0</v>
      </c>
      <c r="G140" s="389">
        <v>0</v>
      </c>
      <c r="H140" s="389">
        <v>0</v>
      </c>
      <c r="I140" s="389">
        <v>0</v>
      </c>
      <c r="J140" s="389">
        <v>0</v>
      </c>
      <c r="K140" s="389">
        <v>0</v>
      </c>
      <c r="L140" s="389">
        <v>0</v>
      </c>
      <c r="M140" s="389">
        <v>0</v>
      </c>
      <c r="N140" s="389">
        <v>0</v>
      </c>
      <c r="O140" s="389">
        <v>0</v>
      </c>
      <c r="P140" s="389">
        <v>0</v>
      </c>
      <c r="Q140" s="389">
        <v>0</v>
      </c>
      <c r="R140" s="389">
        <v>0</v>
      </c>
      <c r="S140" s="389">
        <v>0</v>
      </c>
      <c r="T140" s="389">
        <v>0</v>
      </c>
      <c r="U140" s="389">
        <v>0</v>
      </c>
      <c r="V140" s="389">
        <v>0</v>
      </c>
      <c r="W140" s="389">
        <v>0</v>
      </c>
      <c r="X140" s="389">
        <v>0</v>
      </c>
      <c r="Y140" s="389">
        <v>0</v>
      </c>
      <c r="Z140" s="389">
        <v>0</v>
      </c>
      <c r="AA140" s="389">
        <v>0</v>
      </c>
      <c r="AB140" s="389">
        <v>0</v>
      </c>
      <c r="AC140" s="389">
        <v>0</v>
      </c>
      <c r="AD140" s="389">
        <v>0</v>
      </c>
      <c r="AE140" s="389">
        <v>0</v>
      </c>
      <c r="AF140" s="389">
        <v>0</v>
      </c>
      <c r="AG140" s="389">
        <v>0</v>
      </c>
      <c r="AH140" s="389">
        <v>0</v>
      </c>
      <c r="AI140" s="389">
        <v>0</v>
      </c>
      <c r="AJ140" s="389">
        <v>0</v>
      </c>
      <c r="AK140" s="389">
        <v>0</v>
      </c>
    </row>
    <row r="141" s="12" customFormat="1" spans="1:37">
      <c r="A141" s="12" t="s">
        <v>54</v>
      </c>
      <c r="B141" s="12" t="s">
        <v>126</v>
      </c>
      <c r="C141" s="12" t="s">
        <v>313</v>
      </c>
      <c r="D141" s="865" t="s">
        <v>105</v>
      </c>
      <c r="E141" s="389">
        <v>10697</v>
      </c>
      <c r="F141" s="389">
        <v>5057</v>
      </c>
      <c r="G141" s="389">
        <v>75</v>
      </c>
      <c r="H141" s="389">
        <v>0</v>
      </c>
      <c r="I141" s="389">
        <v>4219</v>
      </c>
      <c r="J141" s="389">
        <v>19665</v>
      </c>
      <c r="K141" s="389">
        <v>1791</v>
      </c>
      <c r="L141" s="389">
        <v>140</v>
      </c>
      <c r="M141" s="389">
        <v>0</v>
      </c>
      <c r="N141" s="389">
        <v>12553</v>
      </c>
      <c r="O141" s="389">
        <v>33004</v>
      </c>
      <c r="P141" s="389">
        <v>7405</v>
      </c>
      <c r="Q141" s="389">
        <v>24</v>
      </c>
      <c r="R141" s="389">
        <v>106</v>
      </c>
      <c r="S141" s="389">
        <v>167</v>
      </c>
      <c r="T141" s="389">
        <v>0</v>
      </c>
      <c r="U141" s="389">
        <v>1169</v>
      </c>
      <c r="V141" s="389">
        <v>0</v>
      </c>
      <c r="W141" s="389">
        <v>0</v>
      </c>
      <c r="X141" s="389">
        <v>0</v>
      </c>
      <c r="Y141" s="389">
        <v>0</v>
      </c>
      <c r="Z141" s="389">
        <v>0</v>
      </c>
      <c r="AA141" s="389">
        <v>0</v>
      </c>
      <c r="AB141" s="389">
        <v>0</v>
      </c>
      <c r="AC141" s="389">
        <v>0</v>
      </c>
      <c r="AD141" s="389">
        <v>9437</v>
      </c>
      <c r="AE141" s="389">
        <v>8112</v>
      </c>
      <c r="AF141" s="389">
        <v>322</v>
      </c>
      <c r="AG141" s="389">
        <v>0</v>
      </c>
      <c r="AH141" s="389">
        <v>47000</v>
      </c>
      <c r="AI141" s="389">
        <v>541</v>
      </c>
      <c r="AJ141" s="389">
        <v>6986</v>
      </c>
      <c r="AK141" s="389">
        <v>0</v>
      </c>
    </row>
    <row r="142" s="12" customFormat="1" spans="1:37">
      <c r="A142" s="12" t="s">
        <v>54</v>
      </c>
      <c r="B142" s="12" t="s">
        <v>126</v>
      </c>
      <c r="C142" s="12" t="s">
        <v>313</v>
      </c>
      <c r="D142" s="865" t="s">
        <v>106</v>
      </c>
      <c r="E142" s="389">
        <v>182</v>
      </c>
      <c r="F142" s="389">
        <v>1454</v>
      </c>
      <c r="G142" s="389">
        <v>67</v>
      </c>
      <c r="H142" s="389">
        <v>148</v>
      </c>
      <c r="I142" s="389">
        <v>4204</v>
      </c>
      <c r="J142" s="389">
        <v>716</v>
      </c>
      <c r="K142" s="389">
        <v>1146</v>
      </c>
      <c r="L142" s="389">
        <v>0</v>
      </c>
      <c r="M142" s="389">
        <v>286</v>
      </c>
      <c r="N142" s="389">
        <v>1193</v>
      </c>
      <c r="O142" s="389">
        <v>24</v>
      </c>
      <c r="P142" s="389">
        <v>2150</v>
      </c>
      <c r="Q142" s="389">
        <v>102</v>
      </c>
      <c r="R142" s="389">
        <v>567</v>
      </c>
      <c r="S142" s="389">
        <v>246</v>
      </c>
      <c r="T142" s="389">
        <v>0</v>
      </c>
      <c r="U142" s="389">
        <v>1091</v>
      </c>
      <c r="V142" s="389">
        <v>186</v>
      </c>
      <c r="W142" s="389">
        <v>275</v>
      </c>
      <c r="X142" s="389">
        <v>193</v>
      </c>
      <c r="Y142" s="389">
        <v>0</v>
      </c>
      <c r="Z142" s="389">
        <v>0</v>
      </c>
      <c r="AA142" s="389">
        <v>0</v>
      </c>
      <c r="AB142" s="389">
        <v>5436</v>
      </c>
      <c r="AC142" s="389">
        <v>0</v>
      </c>
      <c r="AD142" s="389">
        <v>3638</v>
      </c>
      <c r="AE142" s="389">
        <v>141</v>
      </c>
      <c r="AF142" s="389">
        <v>8</v>
      </c>
      <c r="AG142" s="389">
        <v>0</v>
      </c>
      <c r="AH142" s="389">
        <v>0</v>
      </c>
      <c r="AI142" s="389">
        <v>197</v>
      </c>
      <c r="AJ142" s="389">
        <v>323</v>
      </c>
      <c r="AK142" s="389">
        <v>7309</v>
      </c>
    </row>
    <row r="143" s="12" customFormat="1" spans="1:37">
      <c r="A143" s="12" t="s">
        <v>54</v>
      </c>
      <c r="B143" s="12" t="s">
        <v>126</v>
      </c>
      <c r="C143" s="12" t="s">
        <v>313</v>
      </c>
      <c r="D143" s="145" t="s">
        <v>107</v>
      </c>
      <c r="E143" s="389">
        <v>56</v>
      </c>
      <c r="F143" s="389">
        <v>0</v>
      </c>
      <c r="G143" s="389">
        <v>0</v>
      </c>
      <c r="H143" s="389">
        <v>0</v>
      </c>
      <c r="I143" s="389">
        <v>294</v>
      </c>
      <c r="J143" s="389">
        <v>966</v>
      </c>
      <c r="K143" s="389">
        <v>12824</v>
      </c>
      <c r="L143" s="389">
        <v>0</v>
      </c>
      <c r="M143" s="389">
        <v>0</v>
      </c>
      <c r="N143" s="389">
        <v>0</v>
      </c>
      <c r="O143" s="389">
        <v>479</v>
      </c>
      <c r="P143" s="389">
        <v>12306</v>
      </c>
      <c r="Q143" s="389">
        <v>0</v>
      </c>
      <c r="R143" s="389">
        <v>0</v>
      </c>
      <c r="S143" s="389">
        <v>0</v>
      </c>
      <c r="T143" s="389">
        <v>0</v>
      </c>
      <c r="U143" s="389">
        <v>1158</v>
      </c>
      <c r="V143" s="389">
        <v>0</v>
      </c>
      <c r="W143" s="389">
        <v>0</v>
      </c>
      <c r="X143" s="389">
        <v>0</v>
      </c>
      <c r="Y143" s="389">
        <v>0</v>
      </c>
      <c r="Z143" s="389">
        <v>0</v>
      </c>
      <c r="AA143" s="389">
        <v>22</v>
      </c>
      <c r="AB143" s="389">
        <v>22565</v>
      </c>
      <c r="AC143" s="389">
        <v>0</v>
      </c>
      <c r="AD143" s="389">
        <v>0</v>
      </c>
      <c r="AE143" s="389">
        <v>0</v>
      </c>
      <c r="AF143" s="389">
        <v>0</v>
      </c>
      <c r="AG143" s="389">
        <v>0</v>
      </c>
      <c r="AH143" s="389">
        <v>0</v>
      </c>
      <c r="AI143" s="389">
        <v>0</v>
      </c>
      <c r="AJ143" s="389">
        <v>482</v>
      </c>
      <c r="AK143" s="389">
        <v>4213</v>
      </c>
    </row>
    <row r="144" s="12" customFormat="1" spans="1:37">
      <c r="A144" s="12" t="s">
        <v>54</v>
      </c>
      <c r="B144" s="12" t="s">
        <v>126</v>
      </c>
      <c r="C144" s="12" t="s">
        <v>313</v>
      </c>
      <c r="D144" s="145" t="s">
        <v>108</v>
      </c>
      <c r="E144" s="389">
        <v>58</v>
      </c>
      <c r="F144" s="389">
        <v>0</v>
      </c>
      <c r="G144" s="389">
        <v>0</v>
      </c>
      <c r="H144" s="389">
        <v>0</v>
      </c>
      <c r="I144" s="389">
        <v>196</v>
      </c>
      <c r="J144" s="389">
        <v>966</v>
      </c>
      <c r="K144" s="389">
        <v>10492</v>
      </c>
      <c r="L144" s="389">
        <v>0</v>
      </c>
      <c r="M144" s="389">
        <v>0</v>
      </c>
      <c r="N144" s="389">
        <v>0</v>
      </c>
      <c r="O144" s="389">
        <v>373</v>
      </c>
      <c r="P144" s="389">
        <v>12306</v>
      </c>
      <c r="Q144" s="389">
        <v>0</v>
      </c>
      <c r="R144" s="389">
        <v>0</v>
      </c>
      <c r="S144" s="389">
        <v>0</v>
      </c>
      <c r="T144" s="389">
        <v>0</v>
      </c>
      <c r="U144" s="389">
        <v>1158</v>
      </c>
      <c r="V144" s="389">
        <v>0</v>
      </c>
      <c r="W144" s="389">
        <v>0</v>
      </c>
      <c r="X144" s="389">
        <v>0</v>
      </c>
      <c r="Y144" s="389">
        <v>0</v>
      </c>
      <c r="Z144" s="389">
        <v>0</v>
      </c>
      <c r="AA144" s="389">
        <v>0</v>
      </c>
      <c r="AB144" s="389">
        <v>20011</v>
      </c>
      <c r="AC144" s="389">
        <v>0</v>
      </c>
      <c r="AD144" s="389">
        <v>367</v>
      </c>
      <c r="AE144" s="389">
        <v>0</v>
      </c>
      <c r="AF144" s="389">
        <v>0</v>
      </c>
      <c r="AG144" s="389">
        <v>0</v>
      </c>
      <c r="AH144" s="389">
        <v>0</v>
      </c>
      <c r="AI144" s="389">
        <v>0</v>
      </c>
      <c r="AJ144" s="389">
        <v>310</v>
      </c>
      <c r="AK144" s="389">
        <v>2504</v>
      </c>
    </row>
    <row r="145" s="12" customFormat="1" spans="1:37">
      <c r="A145" s="12" t="s">
        <v>54</v>
      </c>
      <c r="B145" s="12" t="s">
        <v>126</v>
      </c>
      <c r="C145" s="12" t="s">
        <v>313</v>
      </c>
      <c r="D145" s="865" t="s">
        <v>87</v>
      </c>
      <c r="E145" s="389">
        <v>0</v>
      </c>
      <c r="F145" s="389">
        <v>0</v>
      </c>
      <c r="G145" s="389">
        <v>0</v>
      </c>
      <c r="H145" s="389">
        <v>0</v>
      </c>
      <c r="I145" s="389">
        <v>0</v>
      </c>
      <c r="J145" s="389">
        <v>0</v>
      </c>
      <c r="K145" s="389">
        <v>0</v>
      </c>
      <c r="L145" s="389">
        <v>0</v>
      </c>
      <c r="M145" s="389">
        <v>0</v>
      </c>
      <c r="N145" s="389">
        <v>0</v>
      </c>
      <c r="O145" s="389">
        <v>0</v>
      </c>
      <c r="P145" s="389">
        <v>0</v>
      </c>
      <c r="Q145" s="389">
        <v>0</v>
      </c>
      <c r="R145" s="389">
        <v>0</v>
      </c>
      <c r="S145" s="389">
        <v>0</v>
      </c>
      <c r="T145" s="389">
        <v>0</v>
      </c>
      <c r="U145" s="389">
        <v>0</v>
      </c>
      <c r="V145" s="389">
        <v>0</v>
      </c>
      <c r="W145" s="389">
        <v>0</v>
      </c>
      <c r="X145" s="389">
        <v>0</v>
      </c>
      <c r="Y145" s="389">
        <v>0</v>
      </c>
      <c r="Z145" s="389">
        <v>0</v>
      </c>
      <c r="AA145" s="389">
        <v>0</v>
      </c>
      <c r="AB145" s="389">
        <v>0</v>
      </c>
      <c r="AC145" s="389">
        <v>0</v>
      </c>
      <c r="AD145" s="389">
        <v>0</v>
      </c>
      <c r="AE145" s="389">
        <v>0</v>
      </c>
      <c r="AF145" s="389">
        <v>0</v>
      </c>
      <c r="AG145" s="389">
        <v>0</v>
      </c>
      <c r="AH145" s="389">
        <v>0</v>
      </c>
      <c r="AI145" s="389">
        <v>0</v>
      </c>
      <c r="AJ145" s="389">
        <v>0</v>
      </c>
      <c r="AK145" s="389">
        <v>0</v>
      </c>
    </row>
    <row r="146" s="12" customFormat="1" spans="1:37">
      <c r="A146" s="12" t="s">
        <v>54</v>
      </c>
      <c r="B146" s="12" t="s">
        <v>126</v>
      </c>
      <c r="C146" s="12" t="s">
        <v>313</v>
      </c>
      <c r="D146" s="865" t="s">
        <v>88</v>
      </c>
      <c r="E146" s="389">
        <v>0</v>
      </c>
      <c r="F146" s="389">
        <v>0</v>
      </c>
      <c r="G146" s="389">
        <v>0</v>
      </c>
      <c r="H146" s="389">
        <v>0</v>
      </c>
      <c r="I146" s="389">
        <v>0</v>
      </c>
      <c r="J146" s="389">
        <v>0</v>
      </c>
      <c r="K146" s="389">
        <v>0</v>
      </c>
      <c r="L146" s="389">
        <v>0</v>
      </c>
      <c r="M146" s="389">
        <v>0</v>
      </c>
      <c r="N146" s="389">
        <v>0</v>
      </c>
      <c r="O146" s="389">
        <v>0</v>
      </c>
      <c r="P146" s="389">
        <v>0</v>
      </c>
      <c r="Q146" s="389">
        <v>0</v>
      </c>
      <c r="R146" s="389">
        <v>0</v>
      </c>
      <c r="S146" s="389">
        <v>0</v>
      </c>
      <c r="T146" s="389">
        <v>0</v>
      </c>
      <c r="U146" s="389">
        <v>0</v>
      </c>
      <c r="V146" s="389">
        <v>0</v>
      </c>
      <c r="W146" s="389">
        <v>0</v>
      </c>
      <c r="X146" s="389">
        <v>0</v>
      </c>
      <c r="Y146" s="389">
        <v>0</v>
      </c>
      <c r="Z146" s="389">
        <v>0</v>
      </c>
      <c r="AA146" s="389">
        <v>0</v>
      </c>
      <c r="AB146" s="389">
        <v>0</v>
      </c>
      <c r="AC146" s="389">
        <v>0</v>
      </c>
      <c r="AD146" s="389">
        <v>0</v>
      </c>
      <c r="AE146" s="389">
        <v>0</v>
      </c>
      <c r="AF146" s="389">
        <v>0</v>
      </c>
      <c r="AG146" s="389">
        <v>0</v>
      </c>
      <c r="AH146" s="389">
        <v>0</v>
      </c>
      <c r="AI146" s="389">
        <v>0</v>
      </c>
      <c r="AJ146" s="389">
        <v>0</v>
      </c>
      <c r="AK146" s="389">
        <v>0</v>
      </c>
    </row>
    <row r="147" s="12" customFormat="1" spans="1:37">
      <c r="A147" s="12" t="s">
        <v>54</v>
      </c>
      <c r="B147" s="12" t="s">
        <v>126</v>
      </c>
      <c r="C147" s="12" t="s">
        <v>313</v>
      </c>
      <c r="D147" s="865" t="s">
        <v>110</v>
      </c>
      <c r="E147" s="389">
        <v>53</v>
      </c>
      <c r="F147" s="389">
        <v>395</v>
      </c>
      <c r="G147" s="389">
        <v>0</v>
      </c>
      <c r="H147" s="389">
        <v>0</v>
      </c>
      <c r="I147" s="389">
        <v>0</v>
      </c>
      <c r="J147" s="389">
        <v>105</v>
      </c>
      <c r="K147" s="389">
        <v>0</v>
      </c>
      <c r="L147" s="389">
        <v>0</v>
      </c>
      <c r="M147" s="389">
        <v>0</v>
      </c>
      <c r="N147" s="389">
        <v>0</v>
      </c>
      <c r="O147" s="389">
        <v>0</v>
      </c>
      <c r="P147" s="389">
        <v>0</v>
      </c>
      <c r="Q147" s="389">
        <v>0</v>
      </c>
      <c r="R147" s="389">
        <v>0</v>
      </c>
      <c r="S147" s="389">
        <v>0</v>
      </c>
      <c r="T147" s="389">
        <v>0</v>
      </c>
      <c r="U147" s="389">
        <v>358</v>
      </c>
      <c r="V147" s="389">
        <v>0</v>
      </c>
      <c r="W147" s="389">
        <v>0</v>
      </c>
      <c r="X147" s="389">
        <v>0</v>
      </c>
      <c r="Y147" s="389">
        <v>0</v>
      </c>
      <c r="Z147" s="389">
        <v>0</v>
      </c>
      <c r="AA147" s="389">
        <v>0</v>
      </c>
      <c r="AB147" s="389">
        <v>0</v>
      </c>
      <c r="AC147" s="389">
        <v>0</v>
      </c>
      <c r="AD147" s="389">
        <v>0</v>
      </c>
      <c r="AE147" s="389">
        <v>0</v>
      </c>
      <c r="AF147" s="389">
        <v>0</v>
      </c>
      <c r="AG147" s="389">
        <v>0</v>
      </c>
      <c r="AH147" s="389">
        <v>13</v>
      </c>
      <c r="AI147" s="389">
        <v>0</v>
      </c>
      <c r="AJ147" s="389">
        <v>0</v>
      </c>
      <c r="AK147" s="389">
        <v>0</v>
      </c>
    </row>
    <row r="148" s="12" customFormat="1" spans="1:37">
      <c r="A148" s="12" t="s">
        <v>54</v>
      </c>
      <c r="B148" s="12" t="s">
        <v>126</v>
      </c>
      <c r="C148" s="12" t="s">
        <v>313</v>
      </c>
      <c r="D148" s="865" t="s">
        <v>89</v>
      </c>
      <c r="E148" s="389">
        <v>0</v>
      </c>
      <c r="F148" s="389">
        <v>0</v>
      </c>
      <c r="G148" s="389">
        <v>0</v>
      </c>
      <c r="H148" s="389">
        <v>0</v>
      </c>
      <c r="I148" s="389">
        <v>0</v>
      </c>
      <c r="J148" s="389">
        <v>0</v>
      </c>
      <c r="K148" s="389">
        <v>0</v>
      </c>
      <c r="L148" s="389">
        <v>0</v>
      </c>
      <c r="M148" s="389">
        <v>0</v>
      </c>
      <c r="N148" s="389">
        <v>0</v>
      </c>
      <c r="O148" s="389">
        <v>0</v>
      </c>
      <c r="P148" s="389">
        <v>0</v>
      </c>
      <c r="Q148" s="389">
        <v>0</v>
      </c>
      <c r="R148" s="389">
        <v>0</v>
      </c>
      <c r="S148" s="389">
        <v>0</v>
      </c>
      <c r="T148" s="389">
        <v>0</v>
      </c>
      <c r="U148" s="389">
        <v>0</v>
      </c>
      <c r="V148" s="389">
        <v>0</v>
      </c>
      <c r="W148" s="389">
        <v>0</v>
      </c>
      <c r="X148" s="389">
        <v>0</v>
      </c>
      <c r="Y148" s="389">
        <v>0</v>
      </c>
      <c r="Z148" s="389">
        <v>0</v>
      </c>
      <c r="AA148" s="389">
        <v>0</v>
      </c>
      <c r="AB148" s="389">
        <v>0</v>
      </c>
      <c r="AC148" s="389">
        <v>0</v>
      </c>
      <c r="AD148" s="389">
        <v>0</v>
      </c>
      <c r="AE148" s="389">
        <v>0</v>
      </c>
      <c r="AF148" s="389">
        <v>0</v>
      </c>
      <c r="AG148" s="389">
        <v>0</v>
      </c>
      <c r="AH148" s="389">
        <v>0</v>
      </c>
      <c r="AI148" s="389">
        <v>0</v>
      </c>
      <c r="AJ148" s="389">
        <v>0</v>
      </c>
      <c r="AK148" s="389">
        <v>0</v>
      </c>
    </row>
    <row r="149" s="12" customFormat="1" spans="1:37">
      <c r="A149" s="12" t="s">
        <v>54</v>
      </c>
      <c r="B149" s="12" t="s">
        <v>126</v>
      </c>
      <c r="C149" s="12" t="s">
        <v>313</v>
      </c>
      <c r="D149" s="145" t="s">
        <v>64</v>
      </c>
      <c r="E149" s="389">
        <v>0</v>
      </c>
      <c r="F149" s="389">
        <v>0</v>
      </c>
      <c r="G149" s="389">
        <v>0</v>
      </c>
      <c r="H149" s="389">
        <v>0</v>
      </c>
      <c r="I149" s="389">
        <v>0</v>
      </c>
      <c r="J149" s="389">
        <v>0</v>
      </c>
      <c r="K149" s="389">
        <v>0</v>
      </c>
      <c r="L149" s="389">
        <v>0</v>
      </c>
      <c r="M149" s="389">
        <v>0</v>
      </c>
      <c r="N149" s="389">
        <v>0</v>
      </c>
      <c r="O149" s="389">
        <v>0</v>
      </c>
      <c r="P149" s="389">
        <v>0</v>
      </c>
      <c r="Q149" s="389">
        <v>0</v>
      </c>
      <c r="R149" s="389">
        <v>0</v>
      </c>
      <c r="S149" s="389">
        <v>0</v>
      </c>
      <c r="T149" s="389">
        <v>0</v>
      </c>
      <c r="U149" s="389">
        <v>0</v>
      </c>
      <c r="V149" s="389">
        <v>0</v>
      </c>
      <c r="W149" s="389">
        <v>0</v>
      </c>
      <c r="X149" s="389">
        <v>0</v>
      </c>
      <c r="Y149" s="389">
        <v>0</v>
      </c>
      <c r="Z149" s="389">
        <v>0</v>
      </c>
      <c r="AA149" s="389">
        <v>0</v>
      </c>
      <c r="AB149" s="389">
        <v>0</v>
      </c>
      <c r="AC149" s="389">
        <v>0</v>
      </c>
      <c r="AD149" s="389">
        <v>0</v>
      </c>
      <c r="AE149" s="389">
        <v>0</v>
      </c>
      <c r="AF149" s="389">
        <v>0</v>
      </c>
      <c r="AG149" s="389">
        <v>0</v>
      </c>
      <c r="AH149" s="389">
        <v>0</v>
      </c>
      <c r="AI149" s="389">
        <v>0</v>
      </c>
      <c r="AJ149" s="389">
        <v>0</v>
      </c>
      <c r="AK149" s="389">
        <v>0</v>
      </c>
    </row>
    <row r="150" s="14" customFormat="1" spans="1:37">
      <c r="A150" s="14" t="s">
        <v>54</v>
      </c>
      <c r="B150" s="14" t="s">
        <v>126</v>
      </c>
      <c r="C150" s="14" t="s">
        <v>313</v>
      </c>
      <c r="D150" s="231" t="s">
        <v>111</v>
      </c>
      <c r="E150" s="866">
        <v>1809</v>
      </c>
      <c r="F150" s="866">
        <v>0</v>
      </c>
      <c r="G150" s="866">
        <v>0</v>
      </c>
      <c r="H150" s="866">
        <v>0</v>
      </c>
      <c r="I150" s="866">
        <v>322</v>
      </c>
      <c r="J150" s="866">
        <v>1963</v>
      </c>
      <c r="K150" s="866">
        <v>0</v>
      </c>
      <c r="L150" s="866">
        <v>0</v>
      </c>
      <c r="M150" s="866">
        <v>1341</v>
      </c>
      <c r="N150" s="866">
        <v>0</v>
      </c>
      <c r="O150" s="866">
        <v>345</v>
      </c>
      <c r="P150" s="866">
        <v>0</v>
      </c>
      <c r="Q150" s="866">
        <v>0</v>
      </c>
      <c r="R150" s="866">
        <v>87</v>
      </c>
      <c r="S150" s="866">
        <v>0</v>
      </c>
      <c r="T150" s="866">
        <v>0</v>
      </c>
      <c r="U150" s="866">
        <v>0</v>
      </c>
      <c r="V150" s="866">
        <v>0</v>
      </c>
      <c r="W150" s="866">
        <v>0</v>
      </c>
      <c r="X150" s="866">
        <v>0</v>
      </c>
      <c r="Y150" s="866">
        <v>0</v>
      </c>
      <c r="Z150" s="866">
        <v>0</v>
      </c>
      <c r="AA150" s="866">
        <v>0</v>
      </c>
      <c r="AB150" s="866">
        <v>0</v>
      </c>
      <c r="AC150" s="866">
        <v>0</v>
      </c>
      <c r="AD150" s="866">
        <v>1019</v>
      </c>
      <c r="AE150" s="866">
        <v>42</v>
      </c>
      <c r="AF150" s="866">
        <v>0</v>
      </c>
      <c r="AG150" s="866">
        <v>0</v>
      </c>
      <c r="AH150" s="866">
        <v>18</v>
      </c>
      <c r="AI150" s="866">
        <v>21</v>
      </c>
      <c r="AJ150" s="866">
        <v>77</v>
      </c>
      <c r="AK150" s="866">
        <v>1398</v>
      </c>
    </row>
    <row r="151" s="12" customFormat="1" spans="1:37">
      <c r="A151" s="12" t="s">
        <v>54</v>
      </c>
      <c r="B151" s="12" t="s">
        <v>126</v>
      </c>
      <c r="C151" s="12" t="s">
        <v>314</v>
      </c>
      <c r="D151" s="775" t="s">
        <v>91</v>
      </c>
      <c r="E151" s="389">
        <v>0</v>
      </c>
      <c r="F151" s="389">
        <v>0</v>
      </c>
      <c r="G151" s="389">
        <v>0</v>
      </c>
      <c r="H151" s="389">
        <v>0</v>
      </c>
      <c r="I151" s="389">
        <v>0</v>
      </c>
      <c r="J151" s="389">
        <v>0</v>
      </c>
      <c r="K151" s="389">
        <v>0</v>
      </c>
      <c r="L151" s="389">
        <v>0</v>
      </c>
      <c r="M151" s="389">
        <v>0</v>
      </c>
      <c r="N151" s="389">
        <v>0</v>
      </c>
      <c r="O151" s="389">
        <v>0</v>
      </c>
      <c r="P151" s="389">
        <v>0</v>
      </c>
      <c r="Q151" s="389">
        <v>0</v>
      </c>
      <c r="R151" s="389">
        <v>0</v>
      </c>
      <c r="S151" s="389">
        <v>0</v>
      </c>
      <c r="T151" s="389">
        <v>0</v>
      </c>
      <c r="U151" s="389">
        <v>0</v>
      </c>
      <c r="V151" s="389">
        <v>0</v>
      </c>
      <c r="W151" s="389">
        <v>0</v>
      </c>
      <c r="X151" s="389">
        <v>0</v>
      </c>
      <c r="Y151" s="389">
        <v>0</v>
      </c>
      <c r="Z151" s="389">
        <v>0</v>
      </c>
      <c r="AA151" s="389">
        <v>0</v>
      </c>
      <c r="AB151" s="389">
        <v>0</v>
      </c>
      <c r="AC151" s="389">
        <v>0</v>
      </c>
      <c r="AD151" s="389">
        <v>0</v>
      </c>
      <c r="AE151" s="389">
        <v>0</v>
      </c>
      <c r="AF151" s="389">
        <v>0</v>
      </c>
      <c r="AG151" s="389">
        <v>0</v>
      </c>
      <c r="AH151" s="389">
        <v>0</v>
      </c>
      <c r="AI151" s="389">
        <v>0</v>
      </c>
      <c r="AJ151" s="389">
        <v>0</v>
      </c>
      <c r="AK151" s="389">
        <v>0</v>
      </c>
    </row>
    <row r="152" s="12" customFormat="1" spans="1:37">
      <c r="A152" s="12" t="s">
        <v>54</v>
      </c>
      <c r="B152" s="12" t="s">
        <v>126</v>
      </c>
      <c r="C152" s="12" t="s">
        <v>314</v>
      </c>
      <c r="D152" s="775" t="s">
        <v>92</v>
      </c>
      <c r="E152" s="389">
        <v>0</v>
      </c>
      <c r="F152" s="389">
        <v>0</v>
      </c>
      <c r="G152" s="389">
        <v>0</v>
      </c>
      <c r="H152" s="389">
        <v>0</v>
      </c>
      <c r="I152" s="389">
        <v>0</v>
      </c>
      <c r="J152" s="389">
        <v>0</v>
      </c>
      <c r="K152" s="389">
        <v>0</v>
      </c>
      <c r="L152" s="389">
        <v>0</v>
      </c>
      <c r="M152" s="389">
        <v>0</v>
      </c>
      <c r="N152" s="389">
        <v>0</v>
      </c>
      <c r="O152" s="389">
        <v>0</v>
      </c>
      <c r="P152" s="389">
        <v>0</v>
      </c>
      <c r="Q152" s="389">
        <v>0</v>
      </c>
      <c r="R152" s="389">
        <v>0</v>
      </c>
      <c r="S152" s="389">
        <v>0</v>
      </c>
      <c r="T152" s="389">
        <v>0</v>
      </c>
      <c r="U152" s="389">
        <v>0</v>
      </c>
      <c r="V152" s="389">
        <v>0</v>
      </c>
      <c r="W152" s="389">
        <v>0</v>
      </c>
      <c r="X152" s="389">
        <v>0</v>
      </c>
      <c r="Y152" s="389">
        <v>0</v>
      </c>
      <c r="Z152" s="389">
        <v>0</v>
      </c>
      <c r="AA152" s="389">
        <v>0</v>
      </c>
      <c r="AB152" s="389">
        <v>0</v>
      </c>
      <c r="AC152" s="389">
        <v>0</v>
      </c>
      <c r="AD152" s="389">
        <v>0</v>
      </c>
      <c r="AE152" s="389">
        <v>0</v>
      </c>
      <c r="AF152" s="389">
        <v>0</v>
      </c>
      <c r="AG152" s="389">
        <v>0</v>
      </c>
      <c r="AH152" s="389">
        <v>0</v>
      </c>
      <c r="AI152" s="389">
        <v>0</v>
      </c>
      <c r="AJ152" s="389">
        <v>0</v>
      </c>
      <c r="AK152" s="389">
        <v>0</v>
      </c>
    </row>
    <row r="153" s="12" customFormat="1" spans="1:37">
      <c r="A153" s="12" t="s">
        <v>54</v>
      </c>
      <c r="B153" s="12" t="s">
        <v>126</v>
      </c>
      <c r="C153" s="12" t="s">
        <v>314</v>
      </c>
      <c r="D153" s="775" t="s">
        <v>93</v>
      </c>
      <c r="E153" s="389">
        <v>0</v>
      </c>
      <c r="F153" s="389">
        <v>0</v>
      </c>
      <c r="G153" s="389">
        <v>0</v>
      </c>
      <c r="H153" s="389">
        <v>0</v>
      </c>
      <c r="I153" s="389">
        <v>0</v>
      </c>
      <c r="J153" s="389">
        <v>0</v>
      </c>
      <c r="K153" s="389">
        <v>0</v>
      </c>
      <c r="L153" s="389">
        <v>0</v>
      </c>
      <c r="M153" s="389">
        <v>0</v>
      </c>
      <c r="N153" s="389">
        <v>0</v>
      </c>
      <c r="O153" s="389">
        <v>0</v>
      </c>
      <c r="P153" s="389">
        <v>0</v>
      </c>
      <c r="Q153" s="389">
        <v>0</v>
      </c>
      <c r="R153" s="389">
        <v>0</v>
      </c>
      <c r="S153" s="389">
        <v>0</v>
      </c>
      <c r="T153" s="389">
        <v>0</v>
      </c>
      <c r="U153" s="389">
        <v>0</v>
      </c>
      <c r="V153" s="389">
        <v>0</v>
      </c>
      <c r="W153" s="389">
        <v>0</v>
      </c>
      <c r="X153" s="389">
        <v>0</v>
      </c>
      <c r="Y153" s="389">
        <v>0</v>
      </c>
      <c r="Z153" s="389">
        <v>0</v>
      </c>
      <c r="AA153" s="389">
        <v>0</v>
      </c>
      <c r="AB153" s="389">
        <v>0</v>
      </c>
      <c r="AC153" s="389">
        <v>0</v>
      </c>
      <c r="AD153" s="389">
        <v>2444</v>
      </c>
      <c r="AE153" s="389">
        <v>0</v>
      </c>
      <c r="AF153" s="389">
        <v>0</v>
      </c>
      <c r="AG153" s="389">
        <v>0</v>
      </c>
      <c r="AH153" s="389">
        <v>0</v>
      </c>
      <c r="AI153" s="389">
        <v>0</v>
      </c>
      <c r="AJ153" s="389">
        <v>0</v>
      </c>
      <c r="AK153" s="389">
        <v>0</v>
      </c>
    </row>
    <row r="154" s="12" customFormat="1" spans="1:37">
      <c r="A154" s="12" t="s">
        <v>54</v>
      </c>
      <c r="B154" s="12" t="s">
        <v>126</v>
      </c>
      <c r="C154" s="12" t="s">
        <v>314</v>
      </c>
      <c r="D154" s="775" t="s">
        <v>94</v>
      </c>
      <c r="E154" s="389">
        <v>0</v>
      </c>
      <c r="F154" s="389">
        <v>0</v>
      </c>
      <c r="G154" s="389">
        <v>0</v>
      </c>
      <c r="H154" s="389">
        <v>0</v>
      </c>
      <c r="I154" s="389">
        <v>0</v>
      </c>
      <c r="J154" s="389">
        <v>0</v>
      </c>
      <c r="K154" s="389">
        <v>0</v>
      </c>
      <c r="L154" s="389">
        <v>27</v>
      </c>
      <c r="M154" s="389">
        <v>0</v>
      </c>
      <c r="N154" s="389">
        <v>0</v>
      </c>
      <c r="O154" s="389">
        <v>75</v>
      </c>
      <c r="P154" s="389">
        <v>0</v>
      </c>
      <c r="Q154" s="389">
        <v>0</v>
      </c>
      <c r="R154" s="389">
        <v>0</v>
      </c>
      <c r="S154" s="389">
        <v>0</v>
      </c>
      <c r="T154" s="389">
        <v>0</v>
      </c>
      <c r="U154" s="389">
        <v>0</v>
      </c>
      <c r="V154" s="389">
        <v>25</v>
      </c>
      <c r="W154" s="389">
        <v>0</v>
      </c>
      <c r="X154" s="389">
        <v>131</v>
      </c>
      <c r="Y154" s="389">
        <v>0</v>
      </c>
      <c r="Z154" s="389">
        <v>0</v>
      </c>
      <c r="AA154" s="389">
        <v>0</v>
      </c>
      <c r="AB154" s="389">
        <v>0</v>
      </c>
      <c r="AC154" s="389">
        <v>0</v>
      </c>
      <c r="AD154" s="389">
        <v>5820</v>
      </c>
      <c r="AE154" s="389">
        <v>0</v>
      </c>
      <c r="AF154" s="389">
        <v>0</v>
      </c>
      <c r="AG154" s="389">
        <v>0</v>
      </c>
      <c r="AH154" s="389">
        <v>0</v>
      </c>
      <c r="AI154" s="389">
        <v>0</v>
      </c>
      <c r="AJ154" s="389">
        <v>0</v>
      </c>
      <c r="AK154" s="389">
        <v>12547</v>
      </c>
    </row>
    <row r="155" s="12" customFormat="1" spans="1:37">
      <c r="A155" s="12" t="s">
        <v>54</v>
      </c>
      <c r="B155" s="12" t="s">
        <v>126</v>
      </c>
      <c r="C155" s="12" t="s">
        <v>314</v>
      </c>
      <c r="D155" s="775" t="s">
        <v>95</v>
      </c>
      <c r="E155" s="389">
        <v>0</v>
      </c>
      <c r="F155" s="389">
        <v>0</v>
      </c>
      <c r="G155" s="389">
        <v>0</v>
      </c>
      <c r="H155" s="389">
        <v>0</v>
      </c>
      <c r="I155" s="389">
        <v>0</v>
      </c>
      <c r="J155" s="389">
        <v>0</v>
      </c>
      <c r="K155" s="389">
        <v>0</v>
      </c>
      <c r="L155" s="389">
        <v>0</v>
      </c>
      <c r="M155" s="389">
        <v>0</v>
      </c>
      <c r="N155" s="389">
        <v>0</v>
      </c>
      <c r="O155" s="389">
        <v>0</v>
      </c>
      <c r="P155" s="389">
        <v>0</v>
      </c>
      <c r="Q155" s="389">
        <v>0</v>
      </c>
      <c r="R155" s="389">
        <v>69</v>
      </c>
      <c r="S155" s="389">
        <v>0</v>
      </c>
      <c r="T155" s="389">
        <v>0</v>
      </c>
      <c r="U155" s="389">
        <v>0</v>
      </c>
      <c r="V155" s="389">
        <v>45</v>
      </c>
      <c r="W155" s="389">
        <v>0</v>
      </c>
      <c r="X155" s="389">
        <v>0</v>
      </c>
      <c r="Y155" s="389">
        <v>0</v>
      </c>
      <c r="Z155" s="389">
        <v>0</v>
      </c>
      <c r="AA155" s="389">
        <v>0</v>
      </c>
      <c r="AB155" s="389">
        <v>0</v>
      </c>
      <c r="AC155" s="389">
        <v>0</v>
      </c>
      <c r="AD155" s="389">
        <v>0</v>
      </c>
      <c r="AE155" s="389">
        <v>0</v>
      </c>
      <c r="AF155" s="389">
        <v>0</v>
      </c>
      <c r="AG155" s="389">
        <v>0</v>
      </c>
      <c r="AH155" s="389">
        <v>0</v>
      </c>
      <c r="AI155" s="389">
        <v>0</v>
      </c>
      <c r="AJ155" s="389">
        <v>0</v>
      </c>
      <c r="AK155" s="389">
        <v>0</v>
      </c>
    </row>
    <row r="156" s="12" customFormat="1" spans="1:37">
      <c r="A156" s="12" t="s">
        <v>54</v>
      </c>
      <c r="B156" s="12" t="s">
        <v>126</v>
      </c>
      <c r="C156" s="12" t="s">
        <v>314</v>
      </c>
      <c r="D156" s="189" t="s">
        <v>57</v>
      </c>
      <c r="E156" s="389">
        <v>0</v>
      </c>
      <c r="F156" s="389">
        <v>0</v>
      </c>
      <c r="G156" s="389">
        <v>0</v>
      </c>
      <c r="H156" s="389">
        <v>0</v>
      </c>
      <c r="I156" s="389">
        <v>0</v>
      </c>
      <c r="J156" s="389">
        <v>0</v>
      </c>
      <c r="K156" s="389">
        <v>0</v>
      </c>
      <c r="L156" s="389">
        <v>0</v>
      </c>
      <c r="M156" s="389">
        <v>0</v>
      </c>
      <c r="N156" s="389">
        <v>0</v>
      </c>
      <c r="O156" s="389">
        <v>0</v>
      </c>
      <c r="P156" s="389">
        <v>0</v>
      </c>
      <c r="Q156" s="389">
        <v>0</v>
      </c>
      <c r="R156" s="389">
        <v>0</v>
      </c>
      <c r="S156" s="389">
        <v>0</v>
      </c>
      <c r="T156" s="389">
        <v>0</v>
      </c>
      <c r="U156" s="389">
        <v>0</v>
      </c>
      <c r="V156" s="389">
        <v>0</v>
      </c>
      <c r="W156" s="389">
        <v>0</v>
      </c>
      <c r="X156" s="389">
        <v>0</v>
      </c>
      <c r="Y156" s="389">
        <v>0</v>
      </c>
      <c r="Z156" s="389">
        <v>0</v>
      </c>
      <c r="AA156" s="389">
        <v>0</v>
      </c>
      <c r="AB156" s="389">
        <v>0</v>
      </c>
      <c r="AC156" s="389">
        <v>0</v>
      </c>
      <c r="AD156" s="389">
        <v>28</v>
      </c>
      <c r="AE156" s="389">
        <v>0</v>
      </c>
      <c r="AF156" s="389">
        <v>0</v>
      </c>
      <c r="AG156" s="389">
        <v>0</v>
      </c>
      <c r="AH156" s="389">
        <v>0</v>
      </c>
      <c r="AI156" s="389">
        <v>0</v>
      </c>
      <c r="AJ156" s="389">
        <v>28</v>
      </c>
      <c r="AK156" s="389">
        <v>0</v>
      </c>
    </row>
    <row r="157" s="12" customFormat="1" spans="1:37">
      <c r="A157" s="12" t="s">
        <v>54</v>
      </c>
      <c r="B157" s="12" t="s">
        <v>126</v>
      </c>
      <c r="C157" s="12" t="s">
        <v>314</v>
      </c>
      <c r="D157" s="189" t="s">
        <v>96</v>
      </c>
      <c r="E157" s="389">
        <v>0</v>
      </c>
      <c r="F157" s="389">
        <v>0</v>
      </c>
      <c r="G157" s="389">
        <v>0</v>
      </c>
      <c r="H157" s="389">
        <v>0</v>
      </c>
      <c r="I157" s="389">
        <v>0</v>
      </c>
      <c r="J157" s="389">
        <v>0</v>
      </c>
      <c r="K157" s="389">
        <v>0</v>
      </c>
      <c r="L157" s="389">
        <v>0</v>
      </c>
      <c r="M157" s="389">
        <v>0</v>
      </c>
      <c r="N157" s="389">
        <v>0</v>
      </c>
      <c r="O157" s="389">
        <v>0</v>
      </c>
      <c r="P157" s="389">
        <v>0</v>
      </c>
      <c r="Q157" s="389">
        <v>0</v>
      </c>
      <c r="R157" s="389">
        <v>0</v>
      </c>
      <c r="S157" s="389">
        <v>0</v>
      </c>
      <c r="T157" s="389">
        <v>0</v>
      </c>
      <c r="U157" s="389">
        <v>0</v>
      </c>
      <c r="V157" s="389">
        <v>0</v>
      </c>
      <c r="W157" s="389">
        <v>0</v>
      </c>
      <c r="X157" s="389">
        <v>0</v>
      </c>
      <c r="Y157" s="389">
        <v>0</v>
      </c>
      <c r="Z157" s="389">
        <v>0</v>
      </c>
      <c r="AA157" s="389">
        <v>0</v>
      </c>
      <c r="AB157" s="389">
        <v>0</v>
      </c>
      <c r="AC157" s="389">
        <v>0</v>
      </c>
      <c r="AD157" s="389">
        <v>0</v>
      </c>
      <c r="AE157" s="389">
        <v>0</v>
      </c>
      <c r="AF157" s="389">
        <v>0</v>
      </c>
      <c r="AG157" s="389">
        <v>0</v>
      </c>
      <c r="AH157" s="389">
        <v>0</v>
      </c>
      <c r="AI157" s="389">
        <v>0</v>
      </c>
      <c r="AJ157" s="389">
        <v>0</v>
      </c>
      <c r="AK157" s="389">
        <v>0</v>
      </c>
    </row>
    <row r="158" s="12" customFormat="1" spans="1:37">
      <c r="A158" s="12" t="s">
        <v>54</v>
      </c>
      <c r="B158" s="12" t="s">
        <v>126</v>
      </c>
      <c r="C158" s="12" t="s">
        <v>314</v>
      </c>
      <c r="D158" s="19" t="s">
        <v>97</v>
      </c>
      <c r="E158" s="389">
        <v>0</v>
      </c>
      <c r="F158" s="389">
        <v>0</v>
      </c>
      <c r="G158" s="389">
        <v>0</v>
      </c>
      <c r="H158" s="389">
        <v>0</v>
      </c>
      <c r="I158" s="389">
        <v>0</v>
      </c>
      <c r="J158" s="389">
        <v>0</v>
      </c>
      <c r="K158" s="389">
        <v>0</v>
      </c>
      <c r="L158" s="389">
        <v>0</v>
      </c>
      <c r="M158" s="389">
        <v>0</v>
      </c>
      <c r="N158" s="389">
        <v>0</v>
      </c>
      <c r="O158" s="389">
        <v>0</v>
      </c>
      <c r="P158" s="389">
        <v>0</v>
      </c>
      <c r="Q158" s="389">
        <v>0</v>
      </c>
      <c r="R158" s="389">
        <v>0</v>
      </c>
      <c r="S158" s="389">
        <v>0</v>
      </c>
      <c r="T158" s="389">
        <v>0</v>
      </c>
      <c r="U158" s="389">
        <v>0</v>
      </c>
      <c r="V158" s="389">
        <v>0</v>
      </c>
      <c r="W158" s="389">
        <v>0</v>
      </c>
      <c r="X158" s="389">
        <v>0</v>
      </c>
      <c r="Y158" s="389">
        <v>0</v>
      </c>
      <c r="Z158" s="389">
        <v>0</v>
      </c>
      <c r="AA158" s="389">
        <v>0</v>
      </c>
      <c r="AB158" s="389">
        <v>0</v>
      </c>
      <c r="AC158" s="389">
        <v>0</v>
      </c>
      <c r="AD158" s="389">
        <v>0</v>
      </c>
      <c r="AE158" s="389">
        <v>0</v>
      </c>
      <c r="AF158" s="389">
        <v>0</v>
      </c>
      <c r="AG158" s="389">
        <v>0</v>
      </c>
      <c r="AH158" s="389">
        <v>0</v>
      </c>
      <c r="AI158" s="389">
        <v>0</v>
      </c>
      <c r="AJ158" s="389">
        <v>0</v>
      </c>
      <c r="AK158" s="389">
        <v>0</v>
      </c>
    </row>
    <row r="159" s="12" customFormat="1" spans="1:37">
      <c r="A159" s="12" t="s">
        <v>54</v>
      </c>
      <c r="B159" s="12" t="s">
        <v>126</v>
      </c>
      <c r="C159" s="12" t="s">
        <v>314</v>
      </c>
      <c r="D159" s="860" t="s">
        <v>98</v>
      </c>
      <c r="E159" s="389">
        <v>0</v>
      </c>
      <c r="F159" s="389">
        <v>0</v>
      </c>
      <c r="G159" s="389">
        <v>0</v>
      </c>
      <c r="H159" s="389">
        <v>0</v>
      </c>
      <c r="I159" s="389">
        <v>279</v>
      </c>
      <c r="J159" s="389">
        <v>0</v>
      </c>
      <c r="K159" s="389">
        <v>0</v>
      </c>
      <c r="L159" s="389">
        <v>0</v>
      </c>
      <c r="M159" s="389">
        <v>0</v>
      </c>
      <c r="N159" s="389">
        <v>0</v>
      </c>
      <c r="O159" s="389">
        <v>0</v>
      </c>
      <c r="P159" s="389">
        <v>0</v>
      </c>
      <c r="Q159" s="389">
        <v>0</v>
      </c>
      <c r="R159" s="389">
        <v>0</v>
      </c>
      <c r="S159" s="389">
        <v>0</v>
      </c>
      <c r="T159" s="389">
        <v>0</v>
      </c>
      <c r="U159" s="389">
        <v>0</v>
      </c>
      <c r="V159" s="389">
        <v>0</v>
      </c>
      <c r="W159" s="389">
        <v>0</v>
      </c>
      <c r="X159" s="389">
        <v>0</v>
      </c>
      <c r="Y159" s="389">
        <v>0</v>
      </c>
      <c r="Z159" s="389">
        <v>0</v>
      </c>
      <c r="AA159" s="389">
        <v>0</v>
      </c>
      <c r="AB159" s="389">
        <v>0</v>
      </c>
      <c r="AC159" s="389">
        <v>0</v>
      </c>
      <c r="AD159" s="389">
        <v>11</v>
      </c>
      <c r="AE159" s="389">
        <v>0</v>
      </c>
      <c r="AF159" s="389">
        <v>0</v>
      </c>
      <c r="AG159" s="389">
        <v>3858</v>
      </c>
      <c r="AH159" s="389">
        <v>0</v>
      </c>
      <c r="AI159" s="389">
        <v>0</v>
      </c>
      <c r="AJ159" s="389">
        <v>11</v>
      </c>
      <c r="AK159" s="389">
        <v>0</v>
      </c>
    </row>
    <row r="160" s="12" customFormat="1" spans="1:37">
      <c r="A160" s="12" t="s">
        <v>54</v>
      </c>
      <c r="B160" s="12" t="s">
        <v>126</v>
      </c>
      <c r="C160" s="12" t="s">
        <v>314</v>
      </c>
      <c r="D160" s="19" t="s">
        <v>99</v>
      </c>
      <c r="E160" s="389">
        <v>0</v>
      </c>
      <c r="F160" s="389">
        <v>0</v>
      </c>
      <c r="G160" s="389">
        <v>0</v>
      </c>
      <c r="H160" s="389">
        <v>0</v>
      </c>
      <c r="I160" s="389">
        <v>0</v>
      </c>
      <c r="J160" s="389">
        <v>0</v>
      </c>
      <c r="K160" s="389">
        <v>0</v>
      </c>
      <c r="L160" s="389">
        <v>0</v>
      </c>
      <c r="M160" s="389">
        <v>0</v>
      </c>
      <c r="N160" s="389">
        <v>0</v>
      </c>
      <c r="O160" s="389">
        <v>0</v>
      </c>
      <c r="P160" s="389">
        <v>0</v>
      </c>
      <c r="Q160" s="389">
        <v>0</v>
      </c>
      <c r="R160" s="389">
        <v>0</v>
      </c>
      <c r="S160" s="389">
        <v>0</v>
      </c>
      <c r="T160" s="389">
        <v>0</v>
      </c>
      <c r="U160" s="389">
        <v>0</v>
      </c>
      <c r="V160" s="389">
        <v>0</v>
      </c>
      <c r="W160" s="389">
        <v>0</v>
      </c>
      <c r="X160" s="389">
        <v>0</v>
      </c>
      <c r="Y160" s="389">
        <v>0</v>
      </c>
      <c r="Z160" s="389">
        <v>0</v>
      </c>
      <c r="AA160" s="389">
        <v>0</v>
      </c>
      <c r="AB160" s="389">
        <v>0</v>
      </c>
      <c r="AC160" s="389">
        <v>0</v>
      </c>
      <c r="AD160" s="389">
        <v>0</v>
      </c>
      <c r="AE160" s="389">
        <v>0</v>
      </c>
      <c r="AF160" s="389">
        <v>0</v>
      </c>
      <c r="AG160" s="389">
        <v>600</v>
      </c>
      <c r="AH160" s="389">
        <v>0</v>
      </c>
      <c r="AI160" s="389">
        <v>0</v>
      </c>
      <c r="AJ160" s="389">
        <v>0</v>
      </c>
      <c r="AK160" s="389">
        <v>0</v>
      </c>
    </row>
    <row r="161" s="12" customFormat="1" spans="1:37">
      <c r="A161" s="12" t="s">
        <v>54</v>
      </c>
      <c r="B161" s="12" t="s">
        <v>126</v>
      </c>
      <c r="C161" s="12" t="s">
        <v>314</v>
      </c>
      <c r="D161" s="860" t="s">
        <v>100</v>
      </c>
      <c r="E161" s="389">
        <v>0</v>
      </c>
      <c r="F161" s="389">
        <v>0</v>
      </c>
      <c r="G161" s="389">
        <v>0</v>
      </c>
      <c r="H161" s="389">
        <v>0</v>
      </c>
      <c r="I161" s="389">
        <v>0</v>
      </c>
      <c r="J161" s="389">
        <v>0</v>
      </c>
      <c r="K161" s="389">
        <v>0</v>
      </c>
      <c r="L161" s="389">
        <v>139</v>
      </c>
      <c r="M161" s="389">
        <v>0</v>
      </c>
      <c r="N161" s="389">
        <v>0</v>
      </c>
      <c r="O161" s="389">
        <v>183</v>
      </c>
      <c r="P161" s="389">
        <v>0</v>
      </c>
      <c r="Q161" s="389">
        <v>0</v>
      </c>
      <c r="R161" s="389">
        <v>0</v>
      </c>
      <c r="S161" s="389">
        <v>0</v>
      </c>
      <c r="T161" s="389">
        <v>0</v>
      </c>
      <c r="U161" s="389">
        <v>0</v>
      </c>
      <c r="V161" s="389">
        <v>0</v>
      </c>
      <c r="W161" s="389">
        <v>0</v>
      </c>
      <c r="X161" s="389">
        <v>0</v>
      </c>
      <c r="Y161" s="389">
        <v>0</v>
      </c>
      <c r="Z161" s="389">
        <v>0</v>
      </c>
      <c r="AA161" s="389">
        <v>0</v>
      </c>
      <c r="AB161" s="389">
        <v>0</v>
      </c>
      <c r="AC161" s="389">
        <v>0</v>
      </c>
      <c r="AD161" s="389">
        <v>0</v>
      </c>
      <c r="AE161" s="389">
        <v>0</v>
      </c>
      <c r="AF161" s="389">
        <v>0</v>
      </c>
      <c r="AG161" s="389">
        <v>0</v>
      </c>
      <c r="AH161" s="389">
        <v>0</v>
      </c>
      <c r="AI161" s="389">
        <v>0</v>
      </c>
      <c r="AJ161" s="389">
        <v>0</v>
      </c>
      <c r="AK161" s="389">
        <v>0</v>
      </c>
    </row>
    <row r="162" s="12" customFormat="1" spans="1:37">
      <c r="A162" s="12" t="s">
        <v>54</v>
      </c>
      <c r="B162" s="12" t="s">
        <v>126</v>
      </c>
      <c r="C162" s="12" t="s">
        <v>314</v>
      </c>
      <c r="D162" s="860" t="s">
        <v>101</v>
      </c>
      <c r="E162" s="389">
        <v>0</v>
      </c>
      <c r="F162" s="389">
        <v>0</v>
      </c>
      <c r="G162" s="389">
        <v>0</v>
      </c>
      <c r="H162" s="389">
        <v>0</v>
      </c>
      <c r="I162" s="389">
        <v>0</v>
      </c>
      <c r="J162" s="389">
        <v>0</v>
      </c>
      <c r="K162" s="389">
        <v>0</v>
      </c>
      <c r="L162" s="389">
        <v>0</v>
      </c>
      <c r="M162" s="389">
        <v>0</v>
      </c>
      <c r="N162" s="389">
        <v>0</v>
      </c>
      <c r="O162" s="389">
        <v>0</v>
      </c>
      <c r="P162" s="389">
        <v>0</v>
      </c>
      <c r="Q162" s="389">
        <v>0</v>
      </c>
      <c r="R162" s="389">
        <v>0</v>
      </c>
      <c r="S162" s="389">
        <v>0</v>
      </c>
      <c r="T162" s="389">
        <v>0</v>
      </c>
      <c r="U162" s="389">
        <v>0</v>
      </c>
      <c r="V162" s="389">
        <v>0</v>
      </c>
      <c r="W162" s="389">
        <v>0</v>
      </c>
      <c r="X162" s="389">
        <v>0</v>
      </c>
      <c r="Y162" s="389">
        <v>0</v>
      </c>
      <c r="Z162" s="389">
        <v>0</v>
      </c>
      <c r="AA162" s="389">
        <v>0</v>
      </c>
      <c r="AB162" s="389">
        <v>0</v>
      </c>
      <c r="AC162" s="389">
        <v>0</v>
      </c>
      <c r="AD162" s="389">
        <v>0</v>
      </c>
      <c r="AE162" s="389">
        <v>0</v>
      </c>
      <c r="AF162" s="389">
        <v>0</v>
      </c>
      <c r="AG162" s="389">
        <v>0</v>
      </c>
      <c r="AH162" s="389">
        <v>0</v>
      </c>
      <c r="AI162" s="389">
        <v>0</v>
      </c>
      <c r="AJ162" s="389">
        <v>0</v>
      </c>
      <c r="AK162" s="389">
        <v>0</v>
      </c>
    </row>
    <row r="163" s="12" customFormat="1" spans="1:37">
      <c r="A163" s="12" t="s">
        <v>54</v>
      </c>
      <c r="B163" s="12" t="s">
        <v>126</v>
      </c>
      <c r="C163" s="12" t="s">
        <v>314</v>
      </c>
      <c r="D163" s="861" t="s">
        <v>102</v>
      </c>
      <c r="E163" s="389">
        <v>0</v>
      </c>
      <c r="F163" s="389">
        <v>0</v>
      </c>
      <c r="G163" s="389">
        <v>0</v>
      </c>
      <c r="H163" s="389">
        <v>0</v>
      </c>
      <c r="I163" s="389">
        <v>0</v>
      </c>
      <c r="J163" s="389">
        <v>0</v>
      </c>
      <c r="K163" s="389">
        <v>0</v>
      </c>
      <c r="L163" s="389">
        <v>66</v>
      </c>
      <c r="M163" s="389">
        <v>0</v>
      </c>
      <c r="N163" s="389">
        <v>0</v>
      </c>
      <c r="O163" s="389">
        <v>0</v>
      </c>
      <c r="P163" s="389">
        <v>0</v>
      </c>
      <c r="Q163" s="389">
        <v>0</v>
      </c>
      <c r="R163" s="389">
        <v>0</v>
      </c>
      <c r="S163" s="389">
        <v>0</v>
      </c>
      <c r="T163" s="389">
        <v>0</v>
      </c>
      <c r="U163" s="389">
        <v>0</v>
      </c>
      <c r="V163" s="389">
        <v>0</v>
      </c>
      <c r="W163" s="389">
        <v>0</v>
      </c>
      <c r="X163" s="389">
        <v>0</v>
      </c>
      <c r="Y163" s="389">
        <v>0</v>
      </c>
      <c r="Z163" s="389">
        <v>0</v>
      </c>
      <c r="AA163" s="389">
        <v>0</v>
      </c>
      <c r="AB163" s="389">
        <v>0</v>
      </c>
      <c r="AC163" s="389">
        <v>0</v>
      </c>
      <c r="AD163" s="389">
        <v>0</v>
      </c>
      <c r="AE163" s="389">
        <v>0</v>
      </c>
      <c r="AF163" s="389">
        <v>0</v>
      </c>
      <c r="AG163" s="389">
        <v>0</v>
      </c>
      <c r="AH163" s="389">
        <v>0</v>
      </c>
      <c r="AI163" s="389">
        <v>0</v>
      </c>
      <c r="AJ163" s="389">
        <v>0</v>
      </c>
      <c r="AK163" s="389">
        <v>0</v>
      </c>
    </row>
    <row r="164" s="12" customFormat="1" spans="1:37">
      <c r="A164" s="12" t="s">
        <v>54</v>
      </c>
      <c r="B164" s="12" t="s">
        <v>126</v>
      </c>
      <c r="C164" s="12" t="s">
        <v>314</v>
      </c>
      <c r="D164" s="861" t="s">
        <v>67</v>
      </c>
      <c r="E164" s="389"/>
      <c r="F164" s="389"/>
      <c r="G164" s="389">
        <v>0</v>
      </c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>
        <v>0</v>
      </c>
      <c r="W164" s="389"/>
      <c r="X164" s="389"/>
      <c r="Y164" s="389"/>
      <c r="Z164" s="389"/>
      <c r="AA164" s="389"/>
      <c r="AB164" s="389"/>
      <c r="AC164" s="389"/>
      <c r="AD164" s="389"/>
      <c r="AE164" s="389"/>
      <c r="AF164" s="389"/>
      <c r="AG164" s="389"/>
      <c r="AH164" s="389"/>
      <c r="AI164" s="389"/>
      <c r="AJ164" s="389"/>
      <c r="AK164" s="389"/>
    </row>
    <row r="165" s="12" customFormat="1" spans="1:37">
      <c r="A165" s="12" t="s">
        <v>54</v>
      </c>
      <c r="B165" s="12" t="s">
        <v>126</v>
      </c>
      <c r="C165" s="12" t="s">
        <v>314</v>
      </c>
      <c r="D165" s="862" t="s">
        <v>68</v>
      </c>
      <c r="E165" s="389"/>
      <c r="F165" s="389"/>
      <c r="G165" s="389">
        <v>0</v>
      </c>
      <c r="H165" s="389"/>
      <c r="I165" s="389"/>
      <c r="J165" s="389"/>
      <c r="K165" s="389"/>
      <c r="L165" s="389"/>
      <c r="M165" s="389"/>
      <c r="N165" s="389"/>
      <c r="O165" s="389"/>
      <c r="P165" s="389"/>
      <c r="Q165" s="389"/>
      <c r="R165" s="389"/>
      <c r="S165" s="389"/>
      <c r="T165" s="389"/>
      <c r="U165" s="389"/>
      <c r="V165" s="389"/>
      <c r="W165" s="389"/>
      <c r="X165" s="389"/>
      <c r="Y165" s="389"/>
      <c r="Z165" s="389"/>
      <c r="AA165" s="389"/>
      <c r="AB165" s="389"/>
      <c r="AC165" s="389"/>
      <c r="AD165" s="389"/>
      <c r="AE165" s="389"/>
      <c r="AF165" s="389"/>
      <c r="AG165" s="389"/>
      <c r="AH165" s="389"/>
      <c r="AI165" s="389"/>
      <c r="AJ165" s="389"/>
      <c r="AK165" s="389"/>
    </row>
    <row r="166" s="12" customFormat="1" spans="1:37">
      <c r="A166" s="12" t="s">
        <v>54</v>
      </c>
      <c r="B166" s="12" t="s">
        <v>126</v>
      </c>
      <c r="C166" s="12" t="s">
        <v>314</v>
      </c>
      <c r="D166" s="227" t="s">
        <v>69</v>
      </c>
      <c r="E166" s="389"/>
      <c r="F166" s="389"/>
      <c r="G166" s="389">
        <v>0</v>
      </c>
      <c r="H166" s="389"/>
      <c r="I166" s="389"/>
      <c r="J166" s="389"/>
      <c r="K166" s="389"/>
      <c r="L166" s="389"/>
      <c r="M166" s="389"/>
      <c r="N166" s="389"/>
      <c r="O166" s="389">
        <v>0</v>
      </c>
      <c r="P166" s="389"/>
      <c r="Q166" s="389"/>
      <c r="R166" s="389">
        <v>0</v>
      </c>
      <c r="S166" s="389"/>
      <c r="T166" s="389"/>
      <c r="U166" s="389"/>
      <c r="V166" s="389"/>
      <c r="W166" s="389"/>
      <c r="X166" s="389"/>
      <c r="Y166" s="389"/>
      <c r="Z166" s="389"/>
      <c r="AA166" s="389"/>
      <c r="AB166" s="389">
        <v>0</v>
      </c>
      <c r="AC166" s="389"/>
      <c r="AD166" s="389"/>
      <c r="AE166" s="389"/>
      <c r="AF166" s="389">
        <v>48</v>
      </c>
      <c r="AG166" s="389"/>
      <c r="AH166" s="389"/>
      <c r="AI166" s="389"/>
      <c r="AJ166" s="389"/>
      <c r="AK166" s="389">
        <v>0</v>
      </c>
    </row>
    <row r="167" s="12" customFormat="1" spans="1:37">
      <c r="A167" s="12" t="s">
        <v>54</v>
      </c>
      <c r="B167" s="12" t="s">
        <v>126</v>
      </c>
      <c r="C167" s="12" t="s">
        <v>314</v>
      </c>
      <c r="D167" s="227" t="s">
        <v>70</v>
      </c>
      <c r="E167" s="389"/>
      <c r="F167" s="389"/>
      <c r="G167" s="389">
        <v>0</v>
      </c>
      <c r="H167" s="389"/>
      <c r="I167" s="389"/>
      <c r="J167" s="389"/>
      <c r="K167" s="389"/>
      <c r="L167" s="389"/>
      <c r="M167" s="389"/>
      <c r="N167" s="389"/>
      <c r="O167" s="389"/>
      <c r="P167" s="389"/>
      <c r="Q167" s="389"/>
      <c r="R167" s="389"/>
      <c r="S167" s="389"/>
      <c r="T167" s="389"/>
      <c r="U167" s="389"/>
      <c r="V167" s="389"/>
      <c r="W167" s="389"/>
      <c r="X167" s="389"/>
      <c r="Y167" s="389"/>
      <c r="Z167" s="389"/>
      <c r="AA167" s="389"/>
      <c r="AB167" s="389">
        <v>0</v>
      </c>
      <c r="AC167" s="389"/>
      <c r="AD167" s="389"/>
      <c r="AE167" s="389"/>
      <c r="AF167" s="389"/>
      <c r="AG167" s="389"/>
      <c r="AH167" s="389"/>
      <c r="AI167" s="389"/>
      <c r="AJ167" s="389"/>
      <c r="AK167" s="389">
        <v>0</v>
      </c>
    </row>
    <row r="168" s="12" customFormat="1" spans="1:37">
      <c r="A168" s="12" t="s">
        <v>54</v>
      </c>
      <c r="B168" s="12" t="s">
        <v>126</v>
      </c>
      <c r="C168" s="12" t="s">
        <v>314</v>
      </c>
      <c r="D168" s="145" t="s">
        <v>71</v>
      </c>
      <c r="E168" s="389">
        <v>0</v>
      </c>
      <c r="F168" s="389"/>
      <c r="G168" s="389">
        <v>0</v>
      </c>
      <c r="H168" s="389"/>
      <c r="I168" s="389"/>
      <c r="J168" s="389"/>
      <c r="K168" s="389"/>
      <c r="L168" s="389"/>
      <c r="M168" s="389"/>
      <c r="N168" s="389"/>
      <c r="O168" s="389"/>
      <c r="P168" s="389"/>
      <c r="Q168" s="389"/>
      <c r="R168" s="389"/>
      <c r="S168" s="389"/>
      <c r="T168" s="389"/>
      <c r="U168" s="389"/>
      <c r="V168" s="389">
        <v>93</v>
      </c>
      <c r="W168" s="389"/>
      <c r="X168" s="389"/>
      <c r="Y168" s="389"/>
      <c r="Z168" s="389">
        <v>0</v>
      </c>
      <c r="AA168" s="389"/>
      <c r="AB168" s="389"/>
      <c r="AC168" s="389"/>
      <c r="AD168" s="389">
        <v>0</v>
      </c>
      <c r="AE168" s="389">
        <v>0</v>
      </c>
      <c r="AF168" s="389">
        <v>96</v>
      </c>
      <c r="AG168" s="389">
        <v>237</v>
      </c>
      <c r="AH168" s="389"/>
      <c r="AI168" s="389"/>
      <c r="AJ168" s="389"/>
      <c r="AK168" s="389">
        <v>230</v>
      </c>
    </row>
    <row r="169" s="12" customFormat="1" spans="1:37">
      <c r="A169" s="12" t="s">
        <v>54</v>
      </c>
      <c r="B169" s="12" t="s">
        <v>126</v>
      </c>
      <c r="C169" s="12" t="s">
        <v>314</v>
      </c>
      <c r="D169" s="863" t="s">
        <v>72</v>
      </c>
      <c r="E169" s="389"/>
      <c r="F169" s="389"/>
      <c r="G169" s="389">
        <v>0</v>
      </c>
      <c r="H169" s="389"/>
      <c r="I169" s="389"/>
      <c r="J169" s="389"/>
      <c r="K169" s="389"/>
      <c r="L169" s="389"/>
      <c r="M169" s="389">
        <v>0</v>
      </c>
      <c r="N169" s="389"/>
      <c r="O169" s="389"/>
      <c r="P169" s="389"/>
      <c r="Q169" s="389"/>
      <c r="R169" s="389"/>
      <c r="S169" s="389"/>
      <c r="T169" s="389"/>
      <c r="U169" s="389">
        <v>0</v>
      </c>
      <c r="V169" s="389"/>
      <c r="W169" s="389"/>
      <c r="X169" s="389"/>
      <c r="Y169" s="389"/>
      <c r="Z169" s="389"/>
      <c r="AA169" s="389"/>
      <c r="AB169" s="389"/>
      <c r="AC169" s="389">
        <v>0</v>
      </c>
      <c r="AD169" s="389"/>
      <c r="AE169" s="389">
        <v>0</v>
      </c>
      <c r="AF169" s="389"/>
      <c r="AG169" s="389"/>
      <c r="AH169" s="389"/>
      <c r="AI169" s="389"/>
      <c r="AJ169" s="389"/>
      <c r="AK169" s="389"/>
    </row>
    <row r="170" s="12" customFormat="1" spans="1:37">
      <c r="A170" s="12" t="s">
        <v>54</v>
      </c>
      <c r="B170" s="12" t="s">
        <v>126</v>
      </c>
      <c r="C170" s="12" t="s">
        <v>314</v>
      </c>
      <c r="D170" s="863" t="s">
        <v>73</v>
      </c>
      <c r="E170" s="389"/>
      <c r="F170" s="389"/>
      <c r="G170" s="389">
        <v>0</v>
      </c>
      <c r="H170" s="389"/>
      <c r="I170" s="389"/>
      <c r="J170" s="389"/>
      <c r="K170" s="389"/>
      <c r="L170" s="389"/>
      <c r="M170" s="389"/>
      <c r="N170" s="389"/>
      <c r="O170" s="389"/>
      <c r="P170" s="389"/>
      <c r="Q170" s="389"/>
      <c r="R170" s="389"/>
      <c r="S170" s="389"/>
      <c r="T170" s="389"/>
      <c r="U170" s="389"/>
      <c r="V170" s="389"/>
      <c r="W170" s="389"/>
      <c r="X170" s="389"/>
      <c r="Y170" s="389"/>
      <c r="Z170" s="389"/>
      <c r="AA170" s="389"/>
      <c r="AB170" s="389">
        <v>0</v>
      </c>
      <c r="AC170" s="389"/>
      <c r="AD170" s="389"/>
      <c r="AE170" s="389">
        <v>0</v>
      </c>
      <c r="AF170" s="389"/>
      <c r="AG170" s="389"/>
      <c r="AH170" s="389"/>
      <c r="AI170" s="389"/>
      <c r="AJ170" s="389"/>
      <c r="AK170" s="389">
        <v>0</v>
      </c>
    </row>
    <row r="171" s="12" customFormat="1" spans="1:37">
      <c r="A171" s="12" t="s">
        <v>54</v>
      </c>
      <c r="B171" s="12" t="s">
        <v>126</v>
      </c>
      <c r="C171" s="12" t="s">
        <v>314</v>
      </c>
      <c r="D171" s="863" t="s">
        <v>74</v>
      </c>
      <c r="E171" s="389">
        <v>0</v>
      </c>
      <c r="F171" s="389"/>
      <c r="G171" s="389">
        <v>0</v>
      </c>
      <c r="H171" s="389"/>
      <c r="I171" s="389"/>
      <c r="J171" s="389"/>
      <c r="K171" s="389"/>
      <c r="L171" s="389"/>
      <c r="M171" s="389"/>
      <c r="N171" s="389"/>
      <c r="O171" s="389"/>
      <c r="P171" s="389"/>
      <c r="Q171" s="389"/>
      <c r="R171" s="389"/>
      <c r="S171" s="389"/>
      <c r="T171" s="389"/>
      <c r="U171" s="389"/>
      <c r="V171" s="389"/>
      <c r="W171" s="389"/>
      <c r="X171" s="389"/>
      <c r="Y171" s="389"/>
      <c r="Z171" s="389"/>
      <c r="AA171" s="389"/>
      <c r="AB171" s="389"/>
      <c r="AC171" s="389"/>
      <c r="AD171" s="389"/>
      <c r="AE171" s="389">
        <v>0</v>
      </c>
      <c r="AF171" s="389"/>
      <c r="AG171" s="389"/>
      <c r="AH171" s="389"/>
      <c r="AI171" s="389"/>
      <c r="AJ171" s="389"/>
      <c r="AK171" s="389"/>
    </row>
    <row r="172" s="12" customFormat="1" spans="1:37">
      <c r="A172" s="12" t="s">
        <v>54</v>
      </c>
      <c r="B172" s="12" t="s">
        <v>126</v>
      </c>
      <c r="C172" s="12" t="s">
        <v>314</v>
      </c>
      <c r="D172" s="863" t="s">
        <v>75</v>
      </c>
      <c r="E172" s="389">
        <v>0</v>
      </c>
      <c r="F172" s="389"/>
      <c r="G172" s="389">
        <v>0</v>
      </c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  <c r="AA172" s="389"/>
      <c r="AB172" s="389"/>
      <c r="AC172" s="389"/>
      <c r="AD172" s="389"/>
      <c r="AE172" s="389"/>
      <c r="AF172" s="389"/>
      <c r="AG172" s="389"/>
      <c r="AH172" s="389"/>
      <c r="AI172" s="389"/>
      <c r="AJ172" s="389"/>
      <c r="AK172" s="389"/>
    </row>
    <row r="173" s="12" customFormat="1" spans="1:37">
      <c r="A173" s="12" t="s">
        <v>54</v>
      </c>
      <c r="B173" s="12" t="s">
        <v>126</v>
      </c>
      <c r="C173" s="12" t="s">
        <v>314</v>
      </c>
      <c r="D173" s="863" t="s">
        <v>76</v>
      </c>
      <c r="E173" s="389"/>
      <c r="F173" s="389"/>
      <c r="G173" s="389">
        <v>0</v>
      </c>
      <c r="H173" s="389"/>
      <c r="I173" s="389"/>
      <c r="J173" s="389"/>
      <c r="K173" s="389"/>
      <c r="L173" s="389"/>
      <c r="M173" s="389">
        <v>0</v>
      </c>
      <c r="N173" s="389"/>
      <c r="O173" s="389">
        <v>0</v>
      </c>
      <c r="P173" s="389"/>
      <c r="Q173" s="389"/>
      <c r="R173" s="389"/>
      <c r="S173" s="389"/>
      <c r="T173" s="389">
        <v>0</v>
      </c>
      <c r="U173" s="389">
        <v>0</v>
      </c>
      <c r="V173" s="389"/>
      <c r="W173" s="389"/>
      <c r="X173" s="389"/>
      <c r="Y173" s="389"/>
      <c r="Z173" s="389"/>
      <c r="AA173" s="389">
        <v>0</v>
      </c>
      <c r="AB173" s="389"/>
      <c r="AC173" s="389">
        <v>0</v>
      </c>
      <c r="AD173" s="389"/>
      <c r="AE173" s="389">
        <v>0</v>
      </c>
      <c r="AF173" s="389"/>
      <c r="AG173" s="389"/>
      <c r="AH173" s="389"/>
      <c r="AI173" s="389"/>
      <c r="AJ173" s="389"/>
      <c r="AK173" s="389"/>
    </row>
    <row r="174" s="12" customFormat="1" spans="1:37">
      <c r="A174" s="12" t="s">
        <v>54</v>
      </c>
      <c r="B174" s="12" t="s">
        <v>126</v>
      </c>
      <c r="C174" s="12" t="s">
        <v>314</v>
      </c>
      <c r="D174" s="145" t="s">
        <v>77</v>
      </c>
      <c r="E174" s="389"/>
      <c r="F174" s="389"/>
      <c r="G174" s="389">
        <v>0</v>
      </c>
      <c r="H174" s="389"/>
      <c r="I174" s="389"/>
      <c r="J174" s="389"/>
      <c r="K174" s="389"/>
      <c r="L174" s="389"/>
      <c r="M174" s="389"/>
      <c r="N174" s="389"/>
      <c r="O174" s="389"/>
      <c r="P174" s="389"/>
      <c r="Q174" s="389"/>
      <c r="R174" s="389"/>
      <c r="S174" s="389"/>
      <c r="T174" s="389"/>
      <c r="U174" s="389"/>
      <c r="V174" s="389"/>
      <c r="W174" s="389"/>
      <c r="X174" s="389"/>
      <c r="Y174" s="389"/>
      <c r="Z174" s="389"/>
      <c r="AA174" s="389"/>
      <c r="AB174" s="389"/>
      <c r="AC174" s="389"/>
      <c r="AD174" s="389"/>
      <c r="AE174" s="389">
        <v>0</v>
      </c>
      <c r="AF174" s="389"/>
      <c r="AG174" s="389"/>
      <c r="AH174" s="389"/>
      <c r="AI174" s="389"/>
      <c r="AJ174" s="389"/>
      <c r="AK174" s="389">
        <v>0</v>
      </c>
    </row>
    <row r="175" s="12" customFormat="1" spans="1:37">
      <c r="A175" s="12" t="s">
        <v>54</v>
      </c>
      <c r="B175" s="12" t="s">
        <v>126</v>
      </c>
      <c r="C175" s="12" t="s">
        <v>314</v>
      </c>
      <c r="D175" s="863" t="s">
        <v>78</v>
      </c>
      <c r="E175" s="389">
        <v>0</v>
      </c>
      <c r="F175" s="389"/>
      <c r="G175" s="389">
        <v>0</v>
      </c>
      <c r="H175" s="389"/>
      <c r="I175" s="389">
        <v>0</v>
      </c>
      <c r="J175" s="389"/>
      <c r="K175" s="389">
        <v>0</v>
      </c>
      <c r="L175" s="389">
        <v>0</v>
      </c>
      <c r="M175" s="389">
        <v>0</v>
      </c>
      <c r="N175" s="389">
        <v>0</v>
      </c>
      <c r="O175" s="389">
        <v>43</v>
      </c>
      <c r="P175" s="389">
        <v>0</v>
      </c>
      <c r="Q175" s="389"/>
      <c r="R175" s="389">
        <v>0</v>
      </c>
      <c r="S175" s="389">
        <v>0</v>
      </c>
      <c r="T175" s="389">
        <v>0</v>
      </c>
      <c r="U175" s="389">
        <v>0</v>
      </c>
      <c r="V175" s="389">
        <v>0</v>
      </c>
      <c r="W175" s="389"/>
      <c r="X175" s="389">
        <v>0</v>
      </c>
      <c r="Y175" s="389"/>
      <c r="Z175" s="389">
        <v>43</v>
      </c>
      <c r="AA175" s="389">
        <v>0</v>
      </c>
      <c r="AB175" s="389"/>
      <c r="AC175" s="389">
        <v>0</v>
      </c>
      <c r="AD175" s="389">
        <v>129</v>
      </c>
      <c r="AE175" s="389">
        <v>0</v>
      </c>
      <c r="AF175" s="389">
        <v>257</v>
      </c>
      <c r="AG175" s="389">
        <v>787</v>
      </c>
      <c r="AH175" s="389"/>
      <c r="AI175" s="389">
        <v>0</v>
      </c>
      <c r="AJ175" s="389">
        <v>0</v>
      </c>
      <c r="AK175" s="389">
        <v>213</v>
      </c>
    </row>
    <row r="176" s="12" customFormat="1" spans="1:37">
      <c r="A176" s="12" t="s">
        <v>54</v>
      </c>
      <c r="B176" s="12" t="s">
        <v>126</v>
      </c>
      <c r="C176" s="12" t="s">
        <v>314</v>
      </c>
      <c r="D176" s="861" t="s">
        <v>79</v>
      </c>
      <c r="E176" s="389">
        <v>80</v>
      </c>
      <c r="F176" s="389">
        <v>0</v>
      </c>
      <c r="G176" s="389">
        <v>40</v>
      </c>
      <c r="H176" s="389"/>
      <c r="I176" s="389">
        <v>80</v>
      </c>
      <c r="J176" s="389"/>
      <c r="K176" s="389">
        <v>80</v>
      </c>
      <c r="L176" s="389">
        <v>160</v>
      </c>
      <c r="M176" s="389">
        <v>0</v>
      </c>
      <c r="N176" s="389">
        <v>0</v>
      </c>
      <c r="O176" s="389">
        <v>160</v>
      </c>
      <c r="P176" s="389">
        <v>0</v>
      </c>
      <c r="Q176" s="389"/>
      <c r="R176" s="389">
        <v>40</v>
      </c>
      <c r="S176" s="389">
        <v>0</v>
      </c>
      <c r="T176" s="389">
        <v>0</v>
      </c>
      <c r="U176" s="389">
        <v>0</v>
      </c>
      <c r="V176" s="389">
        <v>0</v>
      </c>
      <c r="W176" s="389">
        <v>0</v>
      </c>
      <c r="X176" s="389">
        <v>0</v>
      </c>
      <c r="Y176" s="389"/>
      <c r="Z176" s="389">
        <v>920</v>
      </c>
      <c r="AA176" s="389"/>
      <c r="AB176" s="389">
        <v>0</v>
      </c>
      <c r="AC176" s="389">
        <v>0</v>
      </c>
      <c r="AD176" s="389">
        <v>80</v>
      </c>
      <c r="AE176" s="389">
        <v>0</v>
      </c>
      <c r="AF176" s="389">
        <v>0</v>
      </c>
      <c r="AG176" s="389">
        <v>320</v>
      </c>
      <c r="AH176" s="389">
        <v>0</v>
      </c>
      <c r="AI176" s="389">
        <v>0</v>
      </c>
      <c r="AJ176" s="389">
        <v>0</v>
      </c>
      <c r="AK176" s="389">
        <v>2080</v>
      </c>
    </row>
    <row r="177" s="12" customFormat="1" spans="1:37">
      <c r="A177" s="12" t="s">
        <v>54</v>
      </c>
      <c r="B177" s="12" t="s">
        <v>126</v>
      </c>
      <c r="C177" s="12" t="s">
        <v>314</v>
      </c>
      <c r="D177" s="864" t="s">
        <v>80</v>
      </c>
      <c r="E177" s="389">
        <v>0</v>
      </c>
      <c r="F177" s="389"/>
      <c r="G177" s="389">
        <v>0</v>
      </c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  <c r="AA177" s="389"/>
      <c r="AB177" s="389">
        <v>0</v>
      </c>
      <c r="AC177" s="389"/>
      <c r="AD177" s="389"/>
      <c r="AE177" s="389">
        <v>0</v>
      </c>
      <c r="AF177" s="389"/>
      <c r="AG177" s="389"/>
      <c r="AH177" s="389"/>
      <c r="AI177" s="389"/>
      <c r="AJ177" s="389"/>
      <c r="AK177" s="389">
        <v>0</v>
      </c>
    </row>
    <row r="178" s="12" customFormat="1" spans="1:37">
      <c r="A178" s="12" t="s">
        <v>54</v>
      </c>
      <c r="B178" s="12" t="s">
        <v>126</v>
      </c>
      <c r="C178" s="12" t="s">
        <v>314</v>
      </c>
      <c r="D178" s="864" t="s">
        <v>81</v>
      </c>
      <c r="E178" s="389"/>
      <c r="F178" s="389"/>
      <c r="G178" s="389">
        <v>0</v>
      </c>
      <c r="H178" s="389"/>
      <c r="I178" s="389"/>
      <c r="J178" s="389"/>
      <c r="K178" s="389"/>
      <c r="L178" s="389"/>
      <c r="M178" s="389"/>
      <c r="N178" s="389"/>
      <c r="O178" s="389"/>
      <c r="P178" s="389"/>
      <c r="Q178" s="389"/>
      <c r="R178" s="389"/>
      <c r="S178" s="389"/>
      <c r="T178" s="389"/>
      <c r="U178" s="389"/>
      <c r="V178" s="389"/>
      <c r="W178" s="389"/>
      <c r="X178" s="389"/>
      <c r="Y178" s="389"/>
      <c r="Z178" s="389"/>
      <c r="AA178" s="389"/>
      <c r="AB178" s="389">
        <v>0</v>
      </c>
      <c r="AC178" s="389"/>
      <c r="AD178" s="389"/>
      <c r="AE178" s="389"/>
      <c r="AF178" s="389"/>
      <c r="AG178" s="389"/>
      <c r="AH178" s="389"/>
      <c r="AI178" s="389"/>
      <c r="AJ178" s="389"/>
      <c r="AK178" s="389"/>
    </row>
    <row r="179" s="12" customFormat="1" spans="1:37">
      <c r="A179" s="12" t="s">
        <v>54</v>
      </c>
      <c r="B179" s="12" t="s">
        <v>126</v>
      </c>
      <c r="C179" s="12" t="s">
        <v>314</v>
      </c>
      <c r="D179" s="864" t="s">
        <v>82</v>
      </c>
      <c r="E179" s="389"/>
      <c r="F179" s="389"/>
      <c r="G179" s="389">
        <v>0</v>
      </c>
      <c r="H179" s="389"/>
      <c r="I179" s="389"/>
      <c r="J179" s="389"/>
      <c r="K179" s="389"/>
      <c r="L179" s="389"/>
      <c r="M179" s="389"/>
      <c r="N179" s="389"/>
      <c r="O179" s="389"/>
      <c r="P179" s="389"/>
      <c r="Q179" s="389"/>
      <c r="R179" s="389"/>
      <c r="S179" s="389"/>
      <c r="T179" s="389"/>
      <c r="U179" s="389"/>
      <c r="V179" s="389"/>
      <c r="W179" s="389"/>
      <c r="X179" s="389"/>
      <c r="Y179" s="389"/>
      <c r="Z179" s="389"/>
      <c r="AA179" s="389"/>
      <c r="AB179" s="389">
        <v>0</v>
      </c>
      <c r="AC179" s="389"/>
      <c r="AD179" s="389"/>
      <c r="AE179" s="389"/>
      <c r="AF179" s="389"/>
      <c r="AG179" s="389"/>
      <c r="AH179" s="389"/>
      <c r="AI179" s="389"/>
      <c r="AJ179" s="389"/>
      <c r="AK179" s="389"/>
    </row>
    <row r="180" s="12" customFormat="1" spans="1:37">
      <c r="A180" s="12" t="s">
        <v>54</v>
      </c>
      <c r="B180" s="12" t="s">
        <v>126</v>
      </c>
      <c r="C180" s="12" t="s">
        <v>314</v>
      </c>
      <c r="D180" s="861" t="s">
        <v>83</v>
      </c>
      <c r="E180" s="389"/>
      <c r="F180" s="389"/>
      <c r="G180" s="389">
        <v>0</v>
      </c>
      <c r="H180" s="389"/>
      <c r="I180" s="389"/>
      <c r="J180" s="389"/>
      <c r="K180" s="389"/>
      <c r="L180" s="389"/>
      <c r="M180" s="389"/>
      <c r="N180" s="389"/>
      <c r="O180" s="389"/>
      <c r="P180" s="389"/>
      <c r="Q180" s="389"/>
      <c r="R180" s="389"/>
      <c r="S180" s="389"/>
      <c r="T180" s="389"/>
      <c r="U180" s="389"/>
      <c r="V180" s="389"/>
      <c r="W180" s="389"/>
      <c r="X180" s="389"/>
      <c r="Y180" s="389"/>
      <c r="Z180" s="389"/>
      <c r="AA180" s="389"/>
      <c r="AB180" s="389"/>
      <c r="AC180" s="389"/>
      <c r="AD180" s="389"/>
      <c r="AE180" s="389"/>
      <c r="AF180" s="389"/>
      <c r="AG180" s="389">
        <v>1254</v>
      </c>
      <c r="AH180" s="389"/>
      <c r="AI180" s="389"/>
      <c r="AJ180" s="389"/>
      <c r="AK180" s="389"/>
    </row>
    <row r="181" s="12" customFormat="1" spans="1:37">
      <c r="A181" s="12" t="s">
        <v>54</v>
      </c>
      <c r="B181" s="12" t="s">
        <v>126</v>
      </c>
      <c r="C181" s="12" t="s">
        <v>314</v>
      </c>
      <c r="D181" s="864" t="s">
        <v>84</v>
      </c>
      <c r="E181" s="389"/>
      <c r="F181" s="389"/>
      <c r="G181" s="389">
        <v>0</v>
      </c>
      <c r="H181" s="389"/>
      <c r="I181" s="389"/>
      <c r="J181" s="389"/>
      <c r="K181" s="389"/>
      <c r="L181" s="389"/>
      <c r="M181" s="389"/>
      <c r="N181" s="389"/>
      <c r="O181" s="389"/>
      <c r="P181" s="389"/>
      <c r="Q181" s="389"/>
      <c r="R181" s="389"/>
      <c r="S181" s="389"/>
      <c r="T181" s="389"/>
      <c r="U181" s="389"/>
      <c r="V181" s="389"/>
      <c r="W181" s="389"/>
      <c r="X181" s="389"/>
      <c r="Y181" s="389"/>
      <c r="Z181" s="389"/>
      <c r="AA181" s="389"/>
      <c r="AB181" s="389">
        <v>0</v>
      </c>
      <c r="AC181" s="389"/>
      <c r="AD181" s="389"/>
      <c r="AE181" s="389">
        <v>0</v>
      </c>
      <c r="AF181" s="389"/>
      <c r="AG181" s="389"/>
      <c r="AH181" s="389"/>
      <c r="AI181" s="389"/>
      <c r="AJ181" s="389"/>
      <c r="AK181" s="389">
        <v>0</v>
      </c>
    </row>
    <row r="182" s="12" customFormat="1" spans="1:37">
      <c r="A182" s="12" t="s">
        <v>54</v>
      </c>
      <c r="B182" s="12" t="s">
        <v>126</v>
      </c>
      <c r="C182" s="12" t="s">
        <v>314</v>
      </c>
      <c r="D182" s="861" t="s">
        <v>85</v>
      </c>
      <c r="E182" s="389"/>
      <c r="F182" s="389"/>
      <c r="G182" s="389">
        <v>0</v>
      </c>
      <c r="H182" s="389"/>
      <c r="I182" s="389">
        <v>0</v>
      </c>
      <c r="J182" s="389"/>
      <c r="K182" s="389"/>
      <c r="L182" s="389"/>
      <c r="M182" s="389"/>
      <c r="N182" s="389"/>
      <c r="O182" s="389">
        <v>38</v>
      </c>
      <c r="P182" s="389"/>
      <c r="Q182" s="389"/>
      <c r="R182" s="389"/>
      <c r="S182" s="389"/>
      <c r="T182" s="389"/>
      <c r="U182" s="389"/>
      <c r="V182" s="389"/>
      <c r="W182" s="389"/>
      <c r="X182" s="389">
        <v>0</v>
      </c>
      <c r="Y182" s="389"/>
      <c r="Z182" s="389"/>
      <c r="AA182" s="389"/>
      <c r="AB182" s="389">
        <v>0</v>
      </c>
      <c r="AC182" s="389"/>
      <c r="AD182" s="389">
        <v>80</v>
      </c>
      <c r="AE182" s="389">
        <v>0</v>
      </c>
      <c r="AF182" s="389">
        <v>0</v>
      </c>
      <c r="AG182" s="389">
        <v>121</v>
      </c>
      <c r="AH182" s="389"/>
      <c r="AI182" s="389"/>
      <c r="AJ182" s="389"/>
      <c r="AK182" s="389">
        <v>0</v>
      </c>
    </row>
    <row r="183" s="12" customFormat="1" spans="1:37">
      <c r="A183" s="12" t="s">
        <v>54</v>
      </c>
      <c r="B183" s="12" t="s">
        <v>126</v>
      </c>
      <c r="C183" s="12" t="s">
        <v>314</v>
      </c>
      <c r="D183" s="862" t="s">
        <v>86</v>
      </c>
      <c r="E183" s="389">
        <v>526</v>
      </c>
      <c r="F183" s="389">
        <v>0</v>
      </c>
      <c r="G183" s="389">
        <v>90</v>
      </c>
      <c r="H183" s="389"/>
      <c r="I183" s="389">
        <v>2907</v>
      </c>
      <c r="J183" s="389">
        <v>0</v>
      </c>
      <c r="K183" s="389">
        <v>292</v>
      </c>
      <c r="L183" s="389">
        <v>1332</v>
      </c>
      <c r="M183" s="389">
        <v>0</v>
      </c>
      <c r="N183" s="389">
        <v>0</v>
      </c>
      <c r="O183" s="389">
        <v>343</v>
      </c>
      <c r="P183" s="389">
        <v>0</v>
      </c>
      <c r="Q183" s="389">
        <v>0</v>
      </c>
      <c r="R183" s="389">
        <v>1741</v>
      </c>
      <c r="S183" s="389">
        <v>0</v>
      </c>
      <c r="T183" s="389">
        <v>0</v>
      </c>
      <c r="U183" s="389">
        <v>0</v>
      </c>
      <c r="V183" s="389">
        <v>570</v>
      </c>
      <c r="W183" s="389">
        <v>0</v>
      </c>
      <c r="X183" s="389">
        <v>1042</v>
      </c>
      <c r="Y183" s="389">
        <v>0</v>
      </c>
      <c r="Z183" s="389">
        <v>16</v>
      </c>
      <c r="AA183" s="389">
        <v>0</v>
      </c>
      <c r="AB183" s="389">
        <v>5689</v>
      </c>
      <c r="AC183" s="389">
        <v>0</v>
      </c>
      <c r="AD183" s="389">
        <v>1896</v>
      </c>
      <c r="AE183" s="389">
        <v>0</v>
      </c>
      <c r="AF183" s="389">
        <v>5374</v>
      </c>
      <c r="AG183" s="389">
        <v>2010</v>
      </c>
      <c r="AH183" s="389">
        <v>0</v>
      </c>
      <c r="AI183" s="389">
        <v>1</v>
      </c>
      <c r="AJ183" s="389">
        <v>1478</v>
      </c>
      <c r="AK183" s="389">
        <v>76811</v>
      </c>
    </row>
    <row r="184" s="12" customFormat="1" spans="1:37">
      <c r="A184" s="12" t="s">
        <v>54</v>
      </c>
      <c r="B184" s="12" t="s">
        <v>126</v>
      </c>
      <c r="C184" s="12" t="s">
        <v>314</v>
      </c>
      <c r="D184" s="145" t="s">
        <v>103</v>
      </c>
      <c r="E184" s="389">
        <v>0</v>
      </c>
      <c r="F184" s="389">
        <v>0</v>
      </c>
      <c r="G184" s="389">
        <v>0</v>
      </c>
      <c r="H184" s="389">
        <v>0</v>
      </c>
      <c r="I184" s="389">
        <v>0</v>
      </c>
      <c r="J184" s="389">
        <v>0</v>
      </c>
      <c r="K184" s="389">
        <v>0</v>
      </c>
      <c r="L184" s="389">
        <v>0</v>
      </c>
      <c r="M184" s="389">
        <v>0</v>
      </c>
      <c r="N184" s="389">
        <v>0</v>
      </c>
      <c r="O184" s="389">
        <v>241</v>
      </c>
      <c r="P184" s="389">
        <v>0</v>
      </c>
      <c r="Q184" s="389">
        <v>0</v>
      </c>
      <c r="R184" s="389">
        <v>0</v>
      </c>
      <c r="S184" s="389">
        <v>0</v>
      </c>
      <c r="T184" s="389">
        <v>0</v>
      </c>
      <c r="U184" s="389">
        <v>0</v>
      </c>
      <c r="V184" s="389">
        <v>0</v>
      </c>
      <c r="W184" s="389">
        <v>0</v>
      </c>
      <c r="X184" s="389">
        <v>0</v>
      </c>
      <c r="Y184" s="389">
        <v>0</v>
      </c>
      <c r="Z184" s="389">
        <v>0</v>
      </c>
      <c r="AA184" s="389">
        <v>0</v>
      </c>
      <c r="AB184" s="389">
        <v>0</v>
      </c>
      <c r="AC184" s="389">
        <v>0</v>
      </c>
      <c r="AD184" s="389">
        <v>980</v>
      </c>
      <c r="AE184" s="389">
        <v>0</v>
      </c>
      <c r="AF184" s="389">
        <v>0</v>
      </c>
      <c r="AG184" s="389">
        <v>0</v>
      </c>
      <c r="AH184" s="389">
        <v>0</v>
      </c>
      <c r="AI184" s="389">
        <v>0</v>
      </c>
      <c r="AJ184" s="389">
        <v>0</v>
      </c>
      <c r="AK184" s="389">
        <v>1355</v>
      </c>
    </row>
    <row r="185" s="12" customFormat="1" spans="1:37">
      <c r="A185" s="12" t="s">
        <v>54</v>
      </c>
      <c r="B185" s="12" t="s">
        <v>126</v>
      </c>
      <c r="C185" s="12" t="s">
        <v>314</v>
      </c>
      <c r="D185" s="145" t="s">
        <v>59</v>
      </c>
      <c r="E185" s="389">
        <v>0</v>
      </c>
      <c r="F185" s="389">
        <v>0</v>
      </c>
      <c r="G185" s="389">
        <v>0</v>
      </c>
      <c r="H185" s="389">
        <v>0</v>
      </c>
      <c r="I185" s="389">
        <v>0</v>
      </c>
      <c r="J185" s="389">
        <v>0</v>
      </c>
      <c r="K185" s="389">
        <v>0</v>
      </c>
      <c r="L185" s="389">
        <v>0</v>
      </c>
      <c r="M185" s="389">
        <v>0</v>
      </c>
      <c r="N185" s="389">
        <v>0</v>
      </c>
      <c r="O185" s="389">
        <v>955</v>
      </c>
      <c r="P185" s="389">
        <v>0</v>
      </c>
      <c r="Q185" s="389">
        <v>0</v>
      </c>
      <c r="R185" s="389">
        <v>0</v>
      </c>
      <c r="S185" s="389">
        <v>0</v>
      </c>
      <c r="T185" s="389">
        <v>0</v>
      </c>
      <c r="U185" s="389">
        <v>0</v>
      </c>
      <c r="V185" s="389">
        <v>0</v>
      </c>
      <c r="W185" s="389">
        <v>0</v>
      </c>
      <c r="X185" s="389">
        <v>0</v>
      </c>
      <c r="Y185" s="389">
        <v>0</v>
      </c>
      <c r="Z185" s="389">
        <v>0</v>
      </c>
      <c r="AA185" s="389">
        <v>0</v>
      </c>
      <c r="AB185" s="389">
        <v>0</v>
      </c>
      <c r="AC185" s="389">
        <v>0</v>
      </c>
      <c r="AD185" s="389">
        <v>0</v>
      </c>
      <c r="AE185" s="389">
        <v>0</v>
      </c>
      <c r="AF185" s="389">
        <v>270</v>
      </c>
      <c r="AG185" s="389">
        <v>0</v>
      </c>
      <c r="AH185" s="389">
        <v>0</v>
      </c>
      <c r="AI185" s="389">
        <v>0</v>
      </c>
      <c r="AJ185" s="389">
        <v>16</v>
      </c>
      <c r="AK185" s="389">
        <v>645</v>
      </c>
    </row>
    <row r="186" s="12" customFormat="1" spans="1:37">
      <c r="A186" s="12" t="s">
        <v>54</v>
      </c>
      <c r="B186" s="12" t="s">
        <v>126</v>
      </c>
      <c r="C186" s="12" t="s">
        <v>314</v>
      </c>
      <c r="D186" s="862" t="s">
        <v>104</v>
      </c>
      <c r="E186" s="389">
        <v>0</v>
      </c>
      <c r="F186" s="389">
        <v>0</v>
      </c>
      <c r="G186" s="389">
        <v>0</v>
      </c>
      <c r="H186" s="389">
        <v>0</v>
      </c>
      <c r="I186" s="389">
        <v>0</v>
      </c>
      <c r="J186" s="389">
        <v>0</v>
      </c>
      <c r="K186" s="389">
        <v>0</v>
      </c>
      <c r="L186" s="389">
        <v>105</v>
      </c>
      <c r="M186" s="389">
        <v>0</v>
      </c>
      <c r="N186" s="389">
        <v>0</v>
      </c>
      <c r="O186" s="389">
        <v>0</v>
      </c>
      <c r="P186" s="389">
        <v>0</v>
      </c>
      <c r="Q186" s="389">
        <v>0</v>
      </c>
      <c r="R186" s="389">
        <v>0</v>
      </c>
      <c r="S186" s="389">
        <v>0</v>
      </c>
      <c r="T186" s="389">
        <v>0</v>
      </c>
      <c r="U186" s="389">
        <v>0</v>
      </c>
      <c r="V186" s="389">
        <v>0</v>
      </c>
      <c r="W186" s="389">
        <v>0</v>
      </c>
      <c r="X186" s="389">
        <v>0</v>
      </c>
      <c r="Y186" s="389">
        <v>0</v>
      </c>
      <c r="Z186" s="389">
        <v>0</v>
      </c>
      <c r="AA186" s="389">
        <v>0</v>
      </c>
      <c r="AB186" s="389">
        <v>0</v>
      </c>
      <c r="AC186" s="389">
        <v>0</v>
      </c>
      <c r="AD186" s="389">
        <v>0</v>
      </c>
      <c r="AE186" s="389">
        <v>0</v>
      </c>
      <c r="AF186" s="389">
        <v>0</v>
      </c>
      <c r="AG186" s="389">
        <v>0</v>
      </c>
      <c r="AH186" s="389">
        <v>0</v>
      </c>
      <c r="AI186" s="389">
        <v>0</v>
      </c>
      <c r="AJ186" s="389">
        <v>0</v>
      </c>
      <c r="AK186" s="389">
        <v>0</v>
      </c>
    </row>
    <row r="187" s="12" customFormat="1" spans="1:37">
      <c r="A187" s="12" t="s">
        <v>54</v>
      </c>
      <c r="B187" s="12" t="s">
        <v>126</v>
      </c>
      <c r="C187" s="12" t="s">
        <v>314</v>
      </c>
      <c r="D187" s="862" t="s">
        <v>60</v>
      </c>
      <c r="E187" s="389">
        <v>0</v>
      </c>
      <c r="F187" s="389">
        <v>0</v>
      </c>
      <c r="G187" s="389">
        <v>0</v>
      </c>
      <c r="H187" s="389">
        <v>0</v>
      </c>
      <c r="I187" s="389">
        <v>0</v>
      </c>
      <c r="J187" s="389">
        <v>0</v>
      </c>
      <c r="K187" s="389">
        <v>0</v>
      </c>
      <c r="L187" s="389">
        <v>0</v>
      </c>
      <c r="M187" s="389">
        <v>0</v>
      </c>
      <c r="N187" s="389">
        <v>0</v>
      </c>
      <c r="O187" s="389">
        <v>0</v>
      </c>
      <c r="P187" s="389">
        <v>0</v>
      </c>
      <c r="Q187" s="389">
        <v>0</v>
      </c>
      <c r="R187" s="389">
        <v>0</v>
      </c>
      <c r="S187" s="389">
        <v>0</v>
      </c>
      <c r="T187" s="389">
        <v>0</v>
      </c>
      <c r="U187" s="389">
        <v>0</v>
      </c>
      <c r="V187" s="389">
        <v>0</v>
      </c>
      <c r="W187" s="389">
        <v>0</v>
      </c>
      <c r="X187" s="389">
        <v>0</v>
      </c>
      <c r="Y187" s="389">
        <v>0</v>
      </c>
      <c r="Z187" s="389">
        <v>0</v>
      </c>
      <c r="AA187" s="389">
        <v>0</v>
      </c>
      <c r="AB187" s="389">
        <v>0</v>
      </c>
      <c r="AC187" s="389">
        <v>0</v>
      </c>
      <c r="AD187" s="389">
        <v>0</v>
      </c>
      <c r="AE187" s="389">
        <v>0</v>
      </c>
      <c r="AF187" s="389">
        <v>0</v>
      </c>
      <c r="AG187" s="389">
        <v>0</v>
      </c>
      <c r="AH187" s="389">
        <v>0</v>
      </c>
      <c r="AI187" s="389">
        <v>0</v>
      </c>
      <c r="AJ187" s="389">
        <v>10</v>
      </c>
      <c r="AK187" s="389">
        <v>0</v>
      </c>
    </row>
    <row r="188" s="12" customFormat="1" spans="1:37">
      <c r="A188" s="12" t="s">
        <v>54</v>
      </c>
      <c r="B188" s="12" t="s">
        <v>126</v>
      </c>
      <c r="C188" s="12" t="s">
        <v>314</v>
      </c>
      <c r="D188" s="145" t="s">
        <v>63</v>
      </c>
      <c r="E188" s="389">
        <v>0</v>
      </c>
      <c r="F188" s="389">
        <v>0</v>
      </c>
      <c r="G188" s="389">
        <v>0</v>
      </c>
      <c r="H188" s="389">
        <v>0</v>
      </c>
      <c r="I188" s="389">
        <v>0</v>
      </c>
      <c r="J188" s="389">
        <v>0</v>
      </c>
      <c r="K188" s="389">
        <v>0</v>
      </c>
      <c r="L188" s="389">
        <v>0</v>
      </c>
      <c r="M188" s="389">
        <v>0</v>
      </c>
      <c r="N188" s="389">
        <v>0</v>
      </c>
      <c r="O188" s="389">
        <v>0</v>
      </c>
      <c r="P188" s="389">
        <v>0</v>
      </c>
      <c r="Q188" s="389">
        <v>0</v>
      </c>
      <c r="R188" s="389">
        <v>0</v>
      </c>
      <c r="S188" s="389">
        <v>0</v>
      </c>
      <c r="T188" s="389">
        <v>0</v>
      </c>
      <c r="U188" s="389">
        <v>0</v>
      </c>
      <c r="V188" s="389">
        <v>0</v>
      </c>
      <c r="W188" s="389">
        <v>0</v>
      </c>
      <c r="X188" s="389">
        <v>0</v>
      </c>
      <c r="Y188" s="389">
        <v>0</v>
      </c>
      <c r="Z188" s="389">
        <v>0</v>
      </c>
      <c r="AA188" s="389">
        <v>0</v>
      </c>
      <c r="AB188" s="389">
        <v>0</v>
      </c>
      <c r="AC188" s="389">
        <v>0</v>
      </c>
      <c r="AD188" s="389">
        <v>0</v>
      </c>
      <c r="AE188" s="389">
        <v>0</v>
      </c>
      <c r="AF188" s="389">
        <v>0</v>
      </c>
      <c r="AG188" s="389">
        <v>0</v>
      </c>
      <c r="AH188" s="389">
        <v>0</v>
      </c>
      <c r="AI188" s="389">
        <v>0</v>
      </c>
      <c r="AJ188" s="389">
        <v>1</v>
      </c>
      <c r="AK188" s="389">
        <v>0</v>
      </c>
    </row>
    <row r="189" s="12" customFormat="1" spans="1:37">
      <c r="A189" s="12" t="s">
        <v>54</v>
      </c>
      <c r="B189" s="12" t="s">
        <v>126</v>
      </c>
      <c r="C189" s="12" t="s">
        <v>314</v>
      </c>
      <c r="D189" s="865" t="s">
        <v>105</v>
      </c>
      <c r="E189" s="389">
        <v>77</v>
      </c>
      <c r="F189" s="389">
        <v>0</v>
      </c>
      <c r="G189" s="389">
        <v>25</v>
      </c>
      <c r="H189" s="389">
        <v>0</v>
      </c>
      <c r="I189" s="389">
        <v>63</v>
      </c>
      <c r="J189" s="389">
        <v>0</v>
      </c>
      <c r="K189" s="389">
        <v>738</v>
      </c>
      <c r="L189" s="389">
        <v>547</v>
      </c>
      <c r="M189" s="389">
        <v>0</v>
      </c>
      <c r="N189" s="389">
        <v>0</v>
      </c>
      <c r="O189" s="389">
        <v>890</v>
      </c>
      <c r="P189" s="389">
        <v>0</v>
      </c>
      <c r="Q189" s="389">
        <v>0</v>
      </c>
      <c r="R189" s="389">
        <v>0</v>
      </c>
      <c r="S189" s="389">
        <v>0</v>
      </c>
      <c r="T189" s="389">
        <v>0</v>
      </c>
      <c r="U189" s="389">
        <v>0</v>
      </c>
      <c r="V189" s="389">
        <v>785</v>
      </c>
      <c r="W189" s="389">
        <v>0</v>
      </c>
      <c r="X189" s="389">
        <v>1834</v>
      </c>
      <c r="Y189" s="389">
        <v>0</v>
      </c>
      <c r="Z189" s="389">
        <v>0</v>
      </c>
      <c r="AA189" s="389">
        <v>0</v>
      </c>
      <c r="AB189" s="389">
        <v>0</v>
      </c>
      <c r="AC189" s="389">
        <v>0</v>
      </c>
      <c r="AD189" s="389">
        <v>431</v>
      </c>
      <c r="AE189" s="389">
        <v>0</v>
      </c>
      <c r="AF189" s="389">
        <v>904</v>
      </c>
      <c r="AG189" s="389">
        <v>0</v>
      </c>
      <c r="AH189" s="389">
        <v>0</v>
      </c>
      <c r="AI189" s="389">
        <v>0</v>
      </c>
      <c r="AJ189" s="389">
        <v>156</v>
      </c>
      <c r="AK189" s="389">
        <v>65</v>
      </c>
    </row>
    <row r="190" s="12" customFormat="1" spans="1:37">
      <c r="A190" s="12" t="s">
        <v>54</v>
      </c>
      <c r="B190" s="12" t="s">
        <v>126</v>
      </c>
      <c r="C190" s="12" t="s">
        <v>314</v>
      </c>
      <c r="D190" s="865" t="s">
        <v>106</v>
      </c>
      <c r="E190" s="389">
        <v>0</v>
      </c>
      <c r="F190" s="389">
        <v>0</v>
      </c>
      <c r="G190" s="389">
        <v>0</v>
      </c>
      <c r="H190" s="389">
        <v>0</v>
      </c>
      <c r="I190" s="389">
        <v>0</v>
      </c>
      <c r="J190" s="389">
        <v>0</v>
      </c>
      <c r="K190" s="389">
        <v>84</v>
      </c>
      <c r="L190" s="389">
        <v>4</v>
      </c>
      <c r="M190" s="389">
        <v>0</v>
      </c>
      <c r="N190" s="389">
        <v>0</v>
      </c>
      <c r="O190" s="389">
        <v>2</v>
      </c>
      <c r="P190" s="389">
        <v>0</v>
      </c>
      <c r="Q190" s="389">
        <v>0</v>
      </c>
      <c r="R190" s="389">
        <v>4</v>
      </c>
      <c r="S190" s="389">
        <v>0</v>
      </c>
      <c r="T190" s="389">
        <v>0</v>
      </c>
      <c r="U190" s="389">
        <v>0</v>
      </c>
      <c r="V190" s="389">
        <v>0</v>
      </c>
      <c r="W190" s="389">
        <v>0</v>
      </c>
      <c r="X190" s="389">
        <v>0</v>
      </c>
      <c r="Y190" s="389">
        <v>0</v>
      </c>
      <c r="Z190" s="389">
        <v>0</v>
      </c>
      <c r="AA190" s="389">
        <v>0</v>
      </c>
      <c r="AB190" s="389">
        <v>0</v>
      </c>
      <c r="AC190" s="389">
        <v>0</v>
      </c>
      <c r="AD190" s="389">
        <v>9</v>
      </c>
      <c r="AE190" s="389">
        <v>0</v>
      </c>
      <c r="AF190" s="389">
        <v>20</v>
      </c>
      <c r="AG190" s="389">
        <v>0</v>
      </c>
      <c r="AH190" s="389">
        <v>0</v>
      </c>
      <c r="AI190" s="389">
        <v>0</v>
      </c>
      <c r="AJ190" s="389">
        <v>30</v>
      </c>
      <c r="AK190" s="389">
        <v>0</v>
      </c>
    </row>
    <row r="191" s="12" customFormat="1" spans="1:37">
      <c r="A191" s="12" t="s">
        <v>54</v>
      </c>
      <c r="B191" s="12" t="s">
        <v>126</v>
      </c>
      <c r="C191" s="12" t="s">
        <v>314</v>
      </c>
      <c r="D191" s="145" t="s">
        <v>107</v>
      </c>
      <c r="E191" s="389">
        <v>0</v>
      </c>
      <c r="F191" s="389">
        <v>0</v>
      </c>
      <c r="G191" s="389">
        <v>0</v>
      </c>
      <c r="H191" s="389">
        <v>0</v>
      </c>
      <c r="I191" s="389">
        <v>628</v>
      </c>
      <c r="J191" s="389">
        <v>0</v>
      </c>
      <c r="K191" s="389">
        <v>1582</v>
      </c>
      <c r="L191" s="389">
        <v>0</v>
      </c>
      <c r="M191" s="389">
        <v>0</v>
      </c>
      <c r="N191" s="389">
        <v>0</v>
      </c>
      <c r="O191" s="389">
        <v>364</v>
      </c>
      <c r="P191" s="389">
        <v>8726</v>
      </c>
      <c r="Q191" s="389">
        <v>0</v>
      </c>
      <c r="R191" s="389">
        <v>0</v>
      </c>
      <c r="S191" s="389">
        <v>0</v>
      </c>
      <c r="T191" s="389">
        <v>18</v>
      </c>
      <c r="U191" s="389">
        <v>0</v>
      </c>
      <c r="V191" s="389">
        <v>0</v>
      </c>
      <c r="W191" s="389">
        <v>0</v>
      </c>
      <c r="X191" s="389">
        <v>0</v>
      </c>
      <c r="Y191" s="389">
        <v>0</v>
      </c>
      <c r="Z191" s="389">
        <v>0</v>
      </c>
      <c r="AA191" s="389">
        <v>0</v>
      </c>
      <c r="AB191" s="389">
        <v>5524</v>
      </c>
      <c r="AC191" s="389">
        <v>0</v>
      </c>
      <c r="AD191" s="389">
        <v>0</v>
      </c>
      <c r="AE191" s="389">
        <v>0</v>
      </c>
      <c r="AF191" s="389">
        <v>0</v>
      </c>
      <c r="AG191" s="389">
        <v>0</v>
      </c>
      <c r="AH191" s="389">
        <v>0</v>
      </c>
      <c r="AI191" s="389">
        <v>0</v>
      </c>
      <c r="AJ191" s="389">
        <v>67</v>
      </c>
      <c r="AK191" s="389">
        <v>984</v>
      </c>
    </row>
    <row r="192" s="12" customFormat="1" spans="1:37">
      <c r="A192" s="12" t="s">
        <v>54</v>
      </c>
      <c r="B192" s="12" t="s">
        <v>126</v>
      </c>
      <c r="C192" s="12" t="s">
        <v>314</v>
      </c>
      <c r="D192" s="145" t="s">
        <v>108</v>
      </c>
      <c r="E192" s="389">
        <v>0</v>
      </c>
      <c r="F192" s="389">
        <v>0</v>
      </c>
      <c r="G192" s="389">
        <v>0</v>
      </c>
      <c r="H192" s="389">
        <v>0</v>
      </c>
      <c r="I192" s="389">
        <v>418</v>
      </c>
      <c r="J192" s="389">
        <v>0</v>
      </c>
      <c r="K192" s="389">
        <v>1294</v>
      </c>
      <c r="L192" s="389">
        <v>0</v>
      </c>
      <c r="M192" s="389">
        <v>0</v>
      </c>
      <c r="N192" s="389">
        <v>0</v>
      </c>
      <c r="O192" s="389">
        <v>358</v>
      </c>
      <c r="P192" s="389">
        <v>8726</v>
      </c>
      <c r="Q192" s="389">
        <v>0</v>
      </c>
      <c r="R192" s="389">
        <v>0</v>
      </c>
      <c r="S192" s="389">
        <v>0</v>
      </c>
      <c r="T192" s="389">
        <v>18</v>
      </c>
      <c r="U192" s="389">
        <v>0</v>
      </c>
      <c r="V192" s="389">
        <v>0</v>
      </c>
      <c r="W192" s="389">
        <v>0</v>
      </c>
      <c r="X192" s="389">
        <v>0</v>
      </c>
      <c r="Y192" s="389">
        <v>0</v>
      </c>
      <c r="Z192" s="389">
        <v>0</v>
      </c>
      <c r="AA192" s="389">
        <v>0</v>
      </c>
      <c r="AB192" s="389">
        <v>4898</v>
      </c>
      <c r="AC192" s="389">
        <v>0</v>
      </c>
      <c r="AD192" s="389">
        <v>0</v>
      </c>
      <c r="AE192" s="389">
        <v>0</v>
      </c>
      <c r="AF192" s="389">
        <v>0</v>
      </c>
      <c r="AG192" s="389">
        <v>0</v>
      </c>
      <c r="AH192" s="389">
        <v>0</v>
      </c>
      <c r="AI192" s="389">
        <v>0</v>
      </c>
      <c r="AJ192" s="389">
        <v>63</v>
      </c>
      <c r="AK192" s="389">
        <v>565</v>
      </c>
    </row>
    <row r="193" s="12" customFormat="1" spans="1:37">
      <c r="A193" s="12" t="s">
        <v>54</v>
      </c>
      <c r="B193" s="12" t="s">
        <v>126</v>
      </c>
      <c r="C193" s="12" t="s">
        <v>314</v>
      </c>
      <c r="D193" s="865" t="s">
        <v>87</v>
      </c>
      <c r="E193" s="389">
        <v>0</v>
      </c>
      <c r="F193" s="389">
        <v>0</v>
      </c>
      <c r="G193" s="389">
        <v>0</v>
      </c>
      <c r="H193" s="389">
        <v>0</v>
      </c>
      <c r="I193" s="389">
        <v>0</v>
      </c>
      <c r="J193" s="389">
        <v>0</v>
      </c>
      <c r="K193" s="389">
        <v>0</v>
      </c>
      <c r="L193" s="389">
        <v>0</v>
      </c>
      <c r="M193" s="389">
        <v>0</v>
      </c>
      <c r="N193" s="389">
        <v>0</v>
      </c>
      <c r="O193" s="389">
        <v>0</v>
      </c>
      <c r="P193" s="389">
        <v>0</v>
      </c>
      <c r="Q193" s="389">
        <v>0</v>
      </c>
      <c r="R193" s="389">
        <v>0</v>
      </c>
      <c r="S193" s="389">
        <v>0</v>
      </c>
      <c r="T193" s="389">
        <v>0</v>
      </c>
      <c r="U193" s="389">
        <v>0</v>
      </c>
      <c r="V193" s="389">
        <v>0</v>
      </c>
      <c r="W193" s="389">
        <v>0</v>
      </c>
      <c r="X193" s="389">
        <v>0</v>
      </c>
      <c r="Y193" s="389">
        <v>0</v>
      </c>
      <c r="Z193" s="389">
        <v>0</v>
      </c>
      <c r="AA193" s="389">
        <v>0</v>
      </c>
      <c r="AB193" s="389">
        <v>0</v>
      </c>
      <c r="AC193" s="389">
        <v>0</v>
      </c>
      <c r="AD193" s="389">
        <v>0</v>
      </c>
      <c r="AE193" s="389">
        <v>0</v>
      </c>
      <c r="AF193" s="389">
        <v>0</v>
      </c>
      <c r="AG193" s="389">
        <v>0</v>
      </c>
      <c r="AH193" s="389">
        <v>0</v>
      </c>
      <c r="AI193" s="389">
        <v>0</v>
      </c>
      <c r="AJ193" s="389">
        <v>0</v>
      </c>
      <c r="AK193" s="389">
        <v>0</v>
      </c>
    </row>
    <row r="194" s="12" customFormat="1" spans="1:37">
      <c r="A194" s="12" t="s">
        <v>54</v>
      </c>
      <c r="B194" s="12" t="s">
        <v>126</v>
      </c>
      <c r="C194" s="12" t="s">
        <v>314</v>
      </c>
      <c r="D194" s="865" t="s">
        <v>88</v>
      </c>
      <c r="E194" s="389">
        <v>0</v>
      </c>
      <c r="F194" s="389">
        <v>0</v>
      </c>
      <c r="G194" s="389">
        <v>0</v>
      </c>
      <c r="H194" s="389">
        <v>0</v>
      </c>
      <c r="I194" s="389">
        <v>0</v>
      </c>
      <c r="J194" s="389">
        <v>0</v>
      </c>
      <c r="K194" s="389">
        <v>0</v>
      </c>
      <c r="L194" s="389">
        <v>0</v>
      </c>
      <c r="M194" s="389">
        <v>0</v>
      </c>
      <c r="N194" s="389">
        <v>0</v>
      </c>
      <c r="O194" s="389">
        <v>0</v>
      </c>
      <c r="P194" s="389">
        <v>0</v>
      </c>
      <c r="Q194" s="389">
        <v>0</v>
      </c>
      <c r="R194" s="389">
        <v>0</v>
      </c>
      <c r="S194" s="389">
        <v>0</v>
      </c>
      <c r="T194" s="389">
        <v>0</v>
      </c>
      <c r="U194" s="389">
        <v>0</v>
      </c>
      <c r="V194" s="389">
        <v>0</v>
      </c>
      <c r="W194" s="389">
        <v>0</v>
      </c>
      <c r="X194" s="389">
        <v>0</v>
      </c>
      <c r="Y194" s="389">
        <v>0</v>
      </c>
      <c r="Z194" s="389">
        <v>0</v>
      </c>
      <c r="AA194" s="389">
        <v>0</v>
      </c>
      <c r="AB194" s="389">
        <v>0</v>
      </c>
      <c r="AC194" s="389">
        <v>0</v>
      </c>
      <c r="AD194" s="389">
        <v>0</v>
      </c>
      <c r="AE194" s="389">
        <v>0</v>
      </c>
      <c r="AF194" s="389">
        <v>0</v>
      </c>
      <c r="AG194" s="389">
        <v>0</v>
      </c>
      <c r="AH194" s="389">
        <v>0</v>
      </c>
      <c r="AI194" s="389">
        <v>0</v>
      </c>
      <c r="AJ194" s="389">
        <v>0</v>
      </c>
      <c r="AK194" s="389">
        <v>0</v>
      </c>
    </row>
    <row r="195" s="12" customFormat="1" spans="1:37">
      <c r="A195" s="12" t="s">
        <v>54</v>
      </c>
      <c r="B195" s="12" t="s">
        <v>126</v>
      </c>
      <c r="C195" s="12" t="s">
        <v>314</v>
      </c>
      <c r="D195" s="865" t="s">
        <v>110</v>
      </c>
      <c r="E195" s="389">
        <v>0</v>
      </c>
      <c r="F195" s="389">
        <v>0</v>
      </c>
      <c r="G195" s="389">
        <v>0</v>
      </c>
      <c r="H195" s="389">
        <v>0</v>
      </c>
      <c r="I195" s="389">
        <v>0</v>
      </c>
      <c r="J195" s="389">
        <v>0</v>
      </c>
      <c r="K195" s="389">
        <v>0</v>
      </c>
      <c r="L195" s="389">
        <v>0</v>
      </c>
      <c r="M195" s="389">
        <v>0</v>
      </c>
      <c r="N195" s="389">
        <v>0</v>
      </c>
      <c r="O195" s="389">
        <v>0</v>
      </c>
      <c r="P195" s="389">
        <v>0</v>
      </c>
      <c r="Q195" s="389">
        <v>0</v>
      </c>
      <c r="R195" s="389">
        <v>0</v>
      </c>
      <c r="S195" s="389">
        <v>0</v>
      </c>
      <c r="T195" s="389">
        <v>0</v>
      </c>
      <c r="U195" s="389">
        <v>0</v>
      </c>
      <c r="V195" s="389">
        <v>0</v>
      </c>
      <c r="W195" s="389">
        <v>0</v>
      </c>
      <c r="X195" s="389">
        <v>0</v>
      </c>
      <c r="Y195" s="389">
        <v>0</v>
      </c>
      <c r="Z195" s="389">
        <v>0</v>
      </c>
      <c r="AA195" s="389">
        <v>0</v>
      </c>
      <c r="AB195" s="389">
        <v>0</v>
      </c>
      <c r="AC195" s="389">
        <v>0</v>
      </c>
      <c r="AD195" s="389">
        <v>0</v>
      </c>
      <c r="AE195" s="389">
        <v>0</v>
      </c>
      <c r="AF195" s="389">
        <v>0</v>
      </c>
      <c r="AG195" s="389">
        <v>0</v>
      </c>
      <c r="AH195" s="389">
        <v>0</v>
      </c>
      <c r="AI195" s="389">
        <v>0</v>
      </c>
      <c r="AJ195" s="389">
        <v>0</v>
      </c>
      <c r="AK195" s="389">
        <v>0</v>
      </c>
    </row>
    <row r="196" s="12" customFormat="1" spans="1:37">
      <c r="A196" s="12" t="s">
        <v>54</v>
      </c>
      <c r="B196" s="12" t="s">
        <v>126</v>
      </c>
      <c r="C196" s="12" t="s">
        <v>314</v>
      </c>
      <c r="D196" s="865" t="s">
        <v>89</v>
      </c>
      <c r="E196" s="389">
        <v>0</v>
      </c>
      <c r="F196" s="389">
        <v>0</v>
      </c>
      <c r="G196" s="389">
        <v>0</v>
      </c>
      <c r="H196" s="389">
        <v>0</v>
      </c>
      <c r="I196" s="389">
        <v>0</v>
      </c>
      <c r="J196" s="389">
        <v>0</v>
      </c>
      <c r="K196" s="389">
        <v>0</v>
      </c>
      <c r="L196" s="389">
        <v>0</v>
      </c>
      <c r="M196" s="389">
        <v>0</v>
      </c>
      <c r="N196" s="389">
        <v>0</v>
      </c>
      <c r="O196" s="389">
        <v>0</v>
      </c>
      <c r="P196" s="389">
        <v>0</v>
      </c>
      <c r="Q196" s="389">
        <v>0</v>
      </c>
      <c r="R196" s="389">
        <v>0</v>
      </c>
      <c r="S196" s="389">
        <v>0</v>
      </c>
      <c r="T196" s="389">
        <v>0</v>
      </c>
      <c r="U196" s="389">
        <v>0</v>
      </c>
      <c r="V196" s="389">
        <v>0</v>
      </c>
      <c r="W196" s="389">
        <v>0</v>
      </c>
      <c r="X196" s="389">
        <v>0</v>
      </c>
      <c r="Y196" s="389">
        <v>0</v>
      </c>
      <c r="Z196" s="389">
        <v>0</v>
      </c>
      <c r="AA196" s="389">
        <v>0</v>
      </c>
      <c r="AB196" s="389">
        <v>0</v>
      </c>
      <c r="AC196" s="389">
        <v>0</v>
      </c>
      <c r="AD196" s="389">
        <v>0</v>
      </c>
      <c r="AE196" s="389">
        <v>0</v>
      </c>
      <c r="AF196" s="389">
        <v>0</v>
      </c>
      <c r="AG196" s="389">
        <v>0</v>
      </c>
      <c r="AH196" s="389">
        <v>0</v>
      </c>
      <c r="AI196" s="389">
        <v>0</v>
      </c>
      <c r="AJ196" s="389">
        <v>0</v>
      </c>
      <c r="AK196" s="389">
        <v>0</v>
      </c>
    </row>
    <row r="197" s="12" customFormat="1" spans="1:37">
      <c r="A197" s="12" t="s">
        <v>54</v>
      </c>
      <c r="B197" s="12" t="s">
        <v>126</v>
      </c>
      <c r="C197" s="12" t="s">
        <v>314</v>
      </c>
      <c r="D197" s="145" t="s">
        <v>64</v>
      </c>
      <c r="E197" s="389">
        <v>121</v>
      </c>
      <c r="F197" s="389">
        <v>0</v>
      </c>
      <c r="G197" s="389">
        <v>0</v>
      </c>
      <c r="H197" s="389">
        <v>0</v>
      </c>
      <c r="I197" s="389">
        <v>0</v>
      </c>
      <c r="J197" s="389">
        <v>0</v>
      </c>
      <c r="K197" s="389">
        <v>0</v>
      </c>
      <c r="L197" s="389">
        <v>0</v>
      </c>
      <c r="M197" s="389">
        <v>0</v>
      </c>
      <c r="N197" s="389">
        <v>0</v>
      </c>
      <c r="O197" s="389">
        <v>0</v>
      </c>
      <c r="P197" s="389">
        <v>0</v>
      </c>
      <c r="Q197" s="389">
        <v>0</v>
      </c>
      <c r="R197" s="389">
        <v>0</v>
      </c>
      <c r="S197" s="389">
        <v>0</v>
      </c>
      <c r="T197" s="389">
        <v>0</v>
      </c>
      <c r="U197" s="389">
        <v>0</v>
      </c>
      <c r="V197" s="389">
        <v>0</v>
      </c>
      <c r="W197" s="389">
        <v>0</v>
      </c>
      <c r="X197" s="389">
        <v>0</v>
      </c>
      <c r="Y197" s="389">
        <v>0</v>
      </c>
      <c r="Z197" s="389">
        <v>0</v>
      </c>
      <c r="AA197" s="389">
        <v>0</v>
      </c>
      <c r="AB197" s="389">
        <v>0</v>
      </c>
      <c r="AC197" s="389">
        <v>0</v>
      </c>
      <c r="AD197" s="389">
        <v>0</v>
      </c>
      <c r="AE197" s="389">
        <v>0</v>
      </c>
      <c r="AF197" s="389">
        <v>1</v>
      </c>
      <c r="AG197" s="389">
        <v>0</v>
      </c>
      <c r="AH197" s="389">
        <v>0</v>
      </c>
      <c r="AI197" s="389">
        <v>0</v>
      </c>
      <c r="AJ197" s="389">
        <v>114</v>
      </c>
      <c r="AK197" s="389">
        <v>0</v>
      </c>
    </row>
    <row r="198" s="12" customFormat="1" spans="1:37">
      <c r="A198" s="12" t="s">
        <v>54</v>
      </c>
      <c r="B198" s="12" t="s">
        <v>126</v>
      </c>
      <c r="C198" s="12" t="s">
        <v>314</v>
      </c>
      <c r="D198" s="145" t="s">
        <v>111</v>
      </c>
      <c r="E198" s="389">
        <v>0</v>
      </c>
      <c r="F198" s="389">
        <v>0</v>
      </c>
      <c r="G198" s="389">
        <v>0</v>
      </c>
      <c r="H198" s="389">
        <v>0</v>
      </c>
      <c r="I198" s="389">
        <v>630</v>
      </c>
      <c r="J198" s="389">
        <v>0</v>
      </c>
      <c r="K198" s="389">
        <v>0</v>
      </c>
      <c r="L198" s="389">
        <v>0</v>
      </c>
      <c r="M198" s="389">
        <v>0</v>
      </c>
      <c r="N198" s="389">
        <v>0</v>
      </c>
      <c r="O198" s="389">
        <v>637</v>
      </c>
      <c r="P198" s="389">
        <v>0</v>
      </c>
      <c r="Q198" s="389">
        <v>0</v>
      </c>
      <c r="R198" s="389">
        <v>0</v>
      </c>
      <c r="S198" s="389">
        <v>0</v>
      </c>
      <c r="T198" s="389">
        <v>0</v>
      </c>
      <c r="U198" s="389">
        <v>0</v>
      </c>
      <c r="V198" s="389">
        <v>0</v>
      </c>
      <c r="W198" s="389">
        <v>0</v>
      </c>
      <c r="X198" s="389">
        <v>0</v>
      </c>
      <c r="Y198" s="389">
        <v>0</v>
      </c>
      <c r="Z198" s="389">
        <v>0</v>
      </c>
      <c r="AA198" s="389">
        <v>0</v>
      </c>
      <c r="AB198" s="389">
        <v>0</v>
      </c>
      <c r="AC198" s="389">
        <v>0</v>
      </c>
      <c r="AD198" s="389">
        <v>95</v>
      </c>
      <c r="AE198" s="389">
        <v>0</v>
      </c>
      <c r="AF198" s="389">
        <v>12</v>
      </c>
      <c r="AG198" s="389">
        <v>0</v>
      </c>
      <c r="AH198" s="389">
        <v>0</v>
      </c>
      <c r="AI198" s="389">
        <v>0</v>
      </c>
      <c r="AJ198" s="389">
        <v>64</v>
      </c>
      <c r="AK198" s="389">
        <v>0</v>
      </c>
    </row>
    <row r="199" s="12" customFormat="1" spans="5:37">
      <c r="E199" s="389"/>
      <c r="F199" s="389"/>
      <c r="G199" s="389"/>
      <c r="H199" s="389"/>
      <c r="I199" s="389"/>
      <c r="J199" s="389"/>
      <c r="K199" s="389"/>
      <c r="L199" s="389"/>
      <c r="M199" s="389"/>
      <c r="N199" s="389"/>
      <c r="O199" s="389"/>
      <c r="P199" s="389"/>
      <c r="Q199" s="389"/>
      <c r="R199" s="389"/>
      <c r="S199" s="389"/>
      <c r="T199" s="389"/>
      <c r="U199" s="389"/>
      <c r="V199" s="389"/>
      <c r="W199" s="389"/>
      <c r="X199" s="389"/>
      <c r="Y199" s="389"/>
      <c r="Z199" s="389"/>
      <c r="AA199" s="389"/>
      <c r="AB199" s="389"/>
      <c r="AC199" s="389"/>
      <c r="AD199" s="389"/>
      <c r="AE199" s="389"/>
      <c r="AF199" s="389"/>
      <c r="AG199" s="389"/>
      <c r="AH199" s="389"/>
      <c r="AI199" s="389"/>
      <c r="AJ199" s="389"/>
      <c r="AK199" s="389"/>
    </row>
    <row r="200" s="12" customFormat="1" spans="5:37">
      <c r="E200" s="389"/>
      <c r="F200" s="389"/>
      <c r="G200" s="389"/>
      <c r="H200" s="389"/>
      <c r="I200" s="389"/>
      <c r="J200" s="389"/>
      <c r="K200" s="389"/>
      <c r="L200" s="389"/>
      <c r="M200" s="389"/>
      <c r="N200" s="389"/>
      <c r="O200" s="389"/>
      <c r="P200" s="389"/>
      <c r="Q200" s="389"/>
      <c r="R200" s="389"/>
      <c r="S200" s="389"/>
      <c r="T200" s="389"/>
      <c r="U200" s="389"/>
      <c r="V200" s="389"/>
      <c r="W200" s="389"/>
      <c r="X200" s="389"/>
      <c r="Y200" s="389"/>
      <c r="Z200" s="389"/>
      <c r="AA200" s="389"/>
      <c r="AB200" s="389"/>
      <c r="AC200" s="389"/>
      <c r="AD200" s="389"/>
      <c r="AE200" s="389"/>
      <c r="AF200" s="389"/>
      <c r="AG200" s="389"/>
      <c r="AH200" s="389"/>
      <c r="AI200" s="389"/>
      <c r="AJ200" s="389"/>
      <c r="AK200" s="389"/>
    </row>
    <row r="201" s="12" customFormat="1" spans="5:37"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89"/>
      <c r="T201" s="389"/>
      <c r="U201" s="389"/>
      <c r="V201" s="389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89"/>
      <c r="AK201" s="389"/>
    </row>
    <row r="202" s="12" customFormat="1" spans="5:37"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89"/>
      <c r="T202" s="389"/>
      <c r="U202" s="389"/>
      <c r="V202" s="389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89"/>
      <c r="AK202" s="389"/>
    </row>
    <row r="211" spans="38:41">
      <c r="AL211" s="54"/>
      <c r="AM211" s="54"/>
      <c r="AN211" s="54"/>
      <c r="AO211" s="54"/>
    </row>
    <row r="212" spans="38:41">
      <c r="AL212" s="437"/>
      <c r="AM212" s="437"/>
      <c r="AN212" s="437"/>
      <c r="AO212" s="54"/>
    </row>
    <row r="213" spans="38:41">
      <c r="AL213" s="873"/>
      <c r="AM213" s="873"/>
      <c r="AN213" s="873"/>
      <c r="AO213" s="54"/>
    </row>
    <row r="214" spans="38:41">
      <c r="AL214" s="874"/>
      <c r="AM214" s="874"/>
      <c r="AN214" s="874"/>
      <c r="AO214" s="54"/>
    </row>
    <row r="215" spans="5:41">
      <c r="E215" s="867"/>
      <c r="F215" s="867"/>
      <c r="G215" s="867"/>
      <c r="H215" s="868"/>
      <c r="I215" s="867"/>
      <c r="J215" s="867"/>
      <c r="K215" s="867"/>
      <c r="L215" s="867"/>
      <c r="M215" s="867"/>
      <c r="N215" s="867"/>
      <c r="O215" s="867"/>
      <c r="P215" s="867"/>
      <c r="Q215" s="867"/>
      <c r="R215" s="867"/>
      <c r="S215" s="867"/>
      <c r="T215" s="867"/>
      <c r="U215" s="867"/>
      <c r="V215" s="867"/>
      <c r="W215" s="867"/>
      <c r="X215" s="867"/>
      <c r="Y215" s="867"/>
      <c r="Z215" s="867"/>
      <c r="AA215" s="867"/>
      <c r="AB215" s="867"/>
      <c r="AC215" s="867"/>
      <c r="AD215" s="867"/>
      <c r="AE215" s="867"/>
      <c r="AF215" s="867"/>
      <c r="AG215" s="867"/>
      <c r="AH215" s="867"/>
      <c r="AI215" s="867"/>
      <c r="AJ215" s="867"/>
      <c r="AK215" s="867"/>
      <c r="AL215" s="867"/>
      <c r="AM215" s="867"/>
      <c r="AN215" s="867"/>
      <c r="AO215" s="54"/>
    </row>
    <row r="216" spans="4:41">
      <c r="D216" s="54"/>
      <c r="E216" s="867"/>
      <c r="F216" s="867"/>
      <c r="G216" s="867"/>
      <c r="H216" s="867"/>
      <c r="I216" s="867"/>
      <c r="J216" s="867"/>
      <c r="K216" s="867"/>
      <c r="L216" s="867"/>
      <c r="M216" s="867"/>
      <c r="N216" s="867"/>
      <c r="O216" s="867"/>
      <c r="P216" s="867"/>
      <c r="Q216" s="867"/>
      <c r="R216" s="867"/>
      <c r="S216" s="867"/>
      <c r="T216" s="867"/>
      <c r="U216" s="867"/>
      <c r="V216" s="867"/>
      <c r="W216" s="867"/>
      <c r="X216" s="867"/>
      <c r="Y216" s="867"/>
      <c r="Z216" s="867"/>
      <c r="AA216" s="867"/>
      <c r="AB216" s="867"/>
      <c r="AC216" s="867"/>
      <c r="AD216" s="867"/>
      <c r="AE216" s="867"/>
      <c r="AF216" s="867"/>
      <c r="AG216" s="867"/>
      <c r="AH216" s="867"/>
      <c r="AI216" s="867"/>
      <c r="AJ216" s="867"/>
      <c r="AK216" s="867"/>
      <c r="AL216" s="867"/>
      <c r="AM216" s="867"/>
      <c r="AN216" s="867"/>
      <c r="AO216" s="54"/>
    </row>
    <row r="217" spans="4:41">
      <c r="D217" s="54"/>
      <c r="E217" s="869"/>
      <c r="F217" s="869"/>
      <c r="G217" s="869"/>
      <c r="H217" s="869"/>
      <c r="I217" s="869"/>
      <c r="J217" s="869"/>
      <c r="K217" s="869"/>
      <c r="L217" s="869"/>
      <c r="M217" s="869"/>
      <c r="N217" s="869"/>
      <c r="O217" s="869"/>
      <c r="P217" s="869"/>
      <c r="Q217" s="869"/>
      <c r="R217" s="869"/>
      <c r="S217" s="869"/>
      <c r="T217" s="869"/>
      <c r="U217" s="869"/>
      <c r="V217" s="869"/>
      <c r="W217" s="869"/>
      <c r="X217" s="869"/>
      <c r="Y217" s="869"/>
      <c r="Z217" s="869"/>
      <c r="AA217" s="869"/>
      <c r="AB217" s="869"/>
      <c r="AC217" s="869"/>
      <c r="AD217" s="869"/>
      <c r="AE217" s="872"/>
      <c r="AF217" s="872"/>
      <c r="AG217" s="872"/>
      <c r="AH217" s="60"/>
      <c r="AI217" s="60"/>
      <c r="AJ217" s="60"/>
      <c r="AK217" s="60"/>
      <c r="AL217" s="60"/>
      <c r="AM217" s="60"/>
      <c r="AN217" s="60"/>
      <c r="AO217" s="54"/>
    </row>
    <row r="218" spans="4:41">
      <c r="D218" s="54"/>
      <c r="E218" s="870"/>
      <c r="F218" s="870"/>
      <c r="G218" s="870"/>
      <c r="H218" s="870"/>
      <c r="I218" s="870"/>
      <c r="J218" s="870"/>
      <c r="K218" s="870"/>
      <c r="L218" s="870"/>
      <c r="M218" s="870"/>
      <c r="N218" s="870"/>
      <c r="O218" s="870"/>
      <c r="P218" s="870"/>
      <c r="Q218" s="870"/>
      <c r="R218" s="870"/>
      <c r="S218" s="870"/>
      <c r="T218" s="870"/>
      <c r="U218" s="870"/>
      <c r="V218" s="870"/>
      <c r="W218" s="870"/>
      <c r="X218" s="870"/>
      <c r="Y218" s="870"/>
      <c r="Z218" s="870"/>
      <c r="AA218" s="870"/>
      <c r="AB218" s="870"/>
      <c r="AC218" s="870"/>
      <c r="AD218" s="870"/>
      <c r="AE218" s="870"/>
      <c r="AF218" s="870"/>
      <c r="AG218" s="870"/>
      <c r="AH218" s="870"/>
      <c r="AI218" s="870"/>
      <c r="AJ218" s="870"/>
      <c r="AK218" s="870"/>
      <c r="AL218" s="870"/>
      <c r="AM218" s="870"/>
      <c r="AN218" s="870"/>
      <c r="AO218" s="54"/>
    </row>
    <row r="219" spans="4:41">
      <c r="D219" s="54"/>
      <c r="E219" s="870"/>
      <c r="F219" s="870"/>
      <c r="G219" s="870"/>
      <c r="H219" s="870"/>
      <c r="I219" s="870"/>
      <c r="J219" s="870"/>
      <c r="K219" s="870"/>
      <c r="L219" s="870"/>
      <c r="M219" s="870"/>
      <c r="N219" s="870"/>
      <c r="O219" s="870"/>
      <c r="P219" s="870"/>
      <c r="Q219" s="870"/>
      <c r="R219" s="870"/>
      <c r="S219" s="870"/>
      <c r="T219" s="870"/>
      <c r="U219" s="870"/>
      <c r="V219" s="870"/>
      <c r="W219" s="870"/>
      <c r="X219" s="870"/>
      <c r="Y219" s="870"/>
      <c r="Z219" s="870"/>
      <c r="AA219" s="870"/>
      <c r="AB219" s="870"/>
      <c r="AC219" s="870"/>
      <c r="AD219" s="870"/>
      <c r="AE219" s="870"/>
      <c r="AF219" s="870"/>
      <c r="AG219" s="870"/>
      <c r="AH219" s="870"/>
      <c r="AI219" s="870"/>
      <c r="AJ219" s="870"/>
      <c r="AK219" s="870"/>
      <c r="AL219" s="870"/>
      <c r="AM219" s="870"/>
      <c r="AN219" s="870"/>
      <c r="AO219" s="54"/>
    </row>
    <row r="220" spans="4:41">
      <c r="D220" s="54"/>
      <c r="E220" s="576"/>
      <c r="F220" s="576"/>
      <c r="G220" s="576"/>
      <c r="H220" s="576"/>
      <c r="I220" s="576"/>
      <c r="J220" s="576"/>
      <c r="K220" s="576"/>
      <c r="L220" s="576"/>
      <c r="M220" s="576"/>
      <c r="N220" s="576"/>
      <c r="O220" s="576"/>
      <c r="P220" s="576"/>
      <c r="Q220" s="576"/>
      <c r="R220" s="576"/>
      <c r="S220" s="576"/>
      <c r="T220" s="576"/>
      <c r="U220" s="576"/>
      <c r="V220" s="576"/>
      <c r="W220" s="576"/>
      <c r="X220" s="576"/>
      <c r="Y220" s="576"/>
      <c r="Z220" s="576"/>
      <c r="AA220" s="576"/>
      <c r="AB220" s="576"/>
      <c r="AC220" s="576"/>
      <c r="AD220" s="576"/>
      <c r="AE220" s="576"/>
      <c r="AF220" s="576"/>
      <c r="AG220" s="576"/>
      <c r="AH220" s="576"/>
      <c r="AI220" s="576"/>
      <c r="AJ220" s="576"/>
      <c r="AK220" s="576"/>
      <c r="AL220" s="576"/>
      <c r="AM220" s="576"/>
      <c r="AN220" s="576"/>
      <c r="AO220" s="54"/>
    </row>
    <row r="221" spans="4:41">
      <c r="D221" s="54"/>
      <c r="E221" s="870"/>
      <c r="F221" s="870"/>
      <c r="G221" s="870"/>
      <c r="H221" s="870"/>
      <c r="I221" s="870"/>
      <c r="J221" s="870"/>
      <c r="K221" s="870"/>
      <c r="L221" s="870"/>
      <c r="M221" s="870"/>
      <c r="N221" s="870"/>
      <c r="O221" s="870"/>
      <c r="P221" s="870"/>
      <c r="Q221" s="870"/>
      <c r="R221" s="870"/>
      <c r="S221" s="870"/>
      <c r="T221" s="870"/>
      <c r="U221" s="870"/>
      <c r="V221" s="870"/>
      <c r="W221" s="870"/>
      <c r="X221" s="870"/>
      <c r="Y221" s="870"/>
      <c r="Z221" s="870"/>
      <c r="AA221" s="870"/>
      <c r="AB221" s="870"/>
      <c r="AC221" s="870"/>
      <c r="AD221" s="870"/>
      <c r="AE221" s="870"/>
      <c r="AF221" s="870"/>
      <c r="AG221" s="870"/>
      <c r="AH221" s="870"/>
      <c r="AI221" s="870"/>
      <c r="AJ221" s="870"/>
      <c r="AK221" s="870"/>
      <c r="AL221" s="870"/>
      <c r="AM221" s="870"/>
      <c r="AN221" s="870"/>
      <c r="AO221" s="54"/>
    </row>
    <row r="222" spans="4:41">
      <c r="D222" s="54"/>
      <c r="E222" s="870"/>
      <c r="F222" s="870"/>
      <c r="G222" s="870"/>
      <c r="H222" s="870"/>
      <c r="I222" s="870"/>
      <c r="J222" s="870"/>
      <c r="K222" s="870"/>
      <c r="L222" s="870"/>
      <c r="M222" s="870"/>
      <c r="N222" s="870"/>
      <c r="O222" s="870"/>
      <c r="P222" s="870"/>
      <c r="Q222" s="870"/>
      <c r="R222" s="870"/>
      <c r="S222" s="870"/>
      <c r="T222" s="870"/>
      <c r="U222" s="870"/>
      <c r="V222" s="870"/>
      <c r="W222" s="870"/>
      <c r="X222" s="870"/>
      <c r="Y222" s="870"/>
      <c r="Z222" s="870"/>
      <c r="AA222" s="870"/>
      <c r="AB222" s="870"/>
      <c r="AC222" s="870"/>
      <c r="AD222" s="870"/>
      <c r="AE222" s="870"/>
      <c r="AF222" s="870"/>
      <c r="AG222" s="870"/>
      <c r="AH222" s="870"/>
      <c r="AI222" s="870"/>
      <c r="AJ222" s="870"/>
      <c r="AK222" s="870"/>
      <c r="AL222" s="870"/>
      <c r="AM222" s="870"/>
      <c r="AN222" s="870"/>
      <c r="AO222" s="54"/>
    </row>
    <row r="223" spans="4:41"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</row>
    <row r="224" spans="4:41"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86"/>
      <c r="AJ224" s="586"/>
      <c r="AK224" s="586"/>
      <c r="AL224" s="586"/>
      <c r="AM224" s="586"/>
      <c r="AN224" s="586"/>
      <c r="AO224" s="54"/>
    </row>
    <row r="225" spans="4:41">
      <c r="D225" s="54"/>
      <c r="E225" s="58"/>
      <c r="F225" s="58"/>
      <c r="G225" s="58"/>
      <c r="H225" s="58"/>
      <c r="I225" s="58"/>
      <c r="J225" s="58"/>
      <c r="K225" s="58"/>
      <c r="L225" s="58"/>
      <c r="M225" s="871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7"/>
      <c r="AJ225" s="58"/>
      <c r="AK225" s="58"/>
      <c r="AL225" s="58"/>
      <c r="AM225" s="58"/>
      <c r="AN225" s="58"/>
      <c r="AO225" s="54"/>
    </row>
    <row r="226" spans="4:41">
      <c r="D226" s="54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7"/>
      <c r="AJ226" s="587"/>
      <c r="AK226" s="587"/>
      <c r="AL226" s="587"/>
      <c r="AM226" s="587"/>
      <c r="AN226" s="587"/>
      <c r="AO226" s="54"/>
    </row>
    <row r="227" spans="4:41"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</row>
    <row r="228" spans="4:41"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</row>
    <row r="229" spans="4:41"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</row>
  </sheetData>
  <pageMargins left="0.7" right="0.7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">
    <tabColor theme="8" tint="0.399975585192419"/>
  </sheetPr>
  <dimension ref="A1:AQ320"/>
  <sheetViews>
    <sheetView topLeftCell="A279" workbookViewId="0">
      <selection activeCell="E300" sqref="A1:WVL320"/>
    </sheetView>
  </sheetViews>
  <sheetFormatPr defaultColWidth="9" defaultRowHeight="13.5"/>
  <cols>
    <col min="1" max="2" width="2.56637168141593" style="808" customWidth="1"/>
    <col min="3" max="3" width="9.14159292035398" style="808"/>
    <col min="4" max="4" width="80" style="808" customWidth="1"/>
    <col min="5" max="5" width="9.14159292035398" style="808"/>
    <col min="6" max="6" width="36.283185840708" style="808" customWidth="1"/>
    <col min="7" max="9" width="10.7079646017699" style="808" customWidth="1"/>
    <col min="10" max="10" width="9.56637168141593" style="808" customWidth="1"/>
    <col min="11" max="11" width="10.7079646017699" style="808" customWidth="1"/>
    <col min="12" max="12" width="11.858407079646" style="808" customWidth="1"/>
    <col min="13" max="13" width="10.7079646017699" style="808" customWidth="1"/>
    <col min="14" max="15" width="9.56637168141593" style="808" customWidth="1"/>
    <col min="16" max="16" width="11.858407079646" style="808" customWidth="1"/>
    <col min="17" max="17" width="10.7079646017699" style="808" customWidth="1"/>
    <col min="18" max="18" width="11.858407079646" style="808" customWidth="1"/>
    <col min="19" max="22" width="9.56637168141593" style="808" customWidth="1"/>
    <col min="23" max="23" width="11.858407079646" style="808" customWidth="1"/>
    <col min="24" max="29" width="9.56637168141593" style="808" customWidth="1"/>
    <col min="30" max="30" width="10.7079646017699" style="808" customWidth="1"/>
    <col min="31" max="31" width="9.56637168141593" style="808" customWidth="1"/>
    <col min="32" max="34" width="10.7079646017699" style="808" customWidth="1"/>
    <col min="35" max="35" width="9.56637168141593" style="808" customWidth="1"/>
    <col min="36" max="36" width="10.7079646017699" style="808" customWidth="1"/>
    <col min="37" max="37" width="9.56637168141593" style="808" customWidth="1"/>
    <col min="38" max="38" width="10.7079646017699" style="808" customWidth="1"/>
    <col min="39" max="39" width="11.858407079646" style="808" customWidth="1"/>
    <col min="40" max="40" width="10.7079646017699" style="808" customWidth="1"/>
    <col min="41" max="43" width="9.56637168141593" style="808" customWidth="1"/>
    <col min="44" max="256" width="9.14159292035398" style="808"/>
    <col min="257" max="258" width="2.56637168141593" style="808" customWidth="1"/>
    <col min="259" max="259" width="9.14159292035398" style="808"/>
    <col min="260" max="260" width="80" style="808" customWidth="1"/>
    <col min="261" max="512" width="9.14159292035398" style="808"/>
    <col min="513" max="514" width="2.56637168141593" style="808" customWidth="1"/>
    <col min="515" max="515" width="9.14159292035398" style="808"/>
    <col min="516" max="516" width="80" style="808" customWidth="1"/>
    <col min="517" max="768" width="9.14159292035398" style="808"/>
    <col min="769" max="770" width="2.56637168141593" style="808" customWidth="1"/>
    <col min="771" max="771" width="9.14159292035398" style="808"/>
    <col min="772" max="772" width="80" style="808" customWidth="1"/>
    <col min="773" max="1024" width="9.14159292035398" style="808"/>
    <col min="1025" max="1026" width="2.56637168141593" style="808" customWidth="1"/>
    <col min="1027" max="1027" width="9.14159292035398" style="808"/>
    <col min="1028" max="1028" width="80" style="808" customWidth="1"/>
    <col min="1029" max="1280" width="9.14159292035398" style="808"/>
    <col min="1281" max="1282" width="2.56637168141593" style="808" customWidth="1"/>
    <col min="1283" max="1283" width="9.14159292035398" style="808"/>
    <col min="1284" max="1284" width="80" style="808" customWidth="1"/>
    <col min="1285" max="1536" width="9.14159292035398" style="808"/>
    <col min="1537" max="1538" width="2.56637168141593" style="808" customWidth="1"/>
    <col min="1539" max="1539" width="9.14159292035398" style="808"/>
    <col min="1540" max="1540" width="80" style="808" customWidth="1"/>
    <col min="1541" max="1792" width="9.14159292035398" style="808"/>
    <col min="1793" max="1794" width="2.56637168141593" style="808" customWidth="1"/>
    <col min="1795" max="1795" width="9.14159292035398" style="808"/>
    <col min="1796" max="1796" width="80" style="808" customWidth="1"/>
    <col min="1797" max="2048" width="9.14159292035398" style="808"/>
    <col min="2049" max="2050" width="2.56637168141593" style="808" customWidth="1"/>
    <col min="2051" max="2051" width="9.14159292035398" style="808"/>
    <col min="2052" max="2052" width="80" style="808" customWidth="1"/>
    <col min="2053" max="2304" width="9.14159292035398" style="808"/>
    <col min="2305" max="2306" width="2.56637168141593" style="808" customWidth="1"/>
    <col min="2307" max="2307" width="9.14159292035398" style="808"/>
    <col min="2308" max="2308" width="80" style="808" customWidth="1"/>
    <col min="2309" max="2560" width="9.14159292035398" style="808"/>
    <col min="2561" max="2562" width="2.56637168141593" style="808" customWidth="1"/>
    <col min="2563" max="2563" width="9.14159292035398" style="808"/>
    <col min="2564" max="2564" width="80" style="808" customWidth="1"/>
    <col min="2565" max="2816" width="9.14159292035398" style="808"/>
    <col min="2817" max="2818" width="2.56637168141593" style="808" customWidth="1"/>
    <col min="2819" max="2819" width="9.14159292035398" style="808"/>
    <col min="2820" max="2820" width="80" style="808" customWidth="1"/>
    <col min="2821" max="3072" width="9.14159292035398" style="808"/>
    <col min="3073" max="3074" width="2.56637168141593" style="808" customWidth="1"/>
    <col min="3075" max="3075" width="9.14159292035398" style="808"/>
    <col min="3076" max="3076" width="80" style="808" customWidth="1"/>
    <col min="3077" max="3328" width="9.14159292035398" style="808"/>
    <col min="3329" max="3330" width="2.56637168141593" style="808" customWidth="1"/>
    <col min="3331" max="3331" width="9.14159292035398" style="808"/>
    <col min="3332" max="3332" width="80" style="808" customWidth="1"/>
    <col min="3333" max="3584" width="9.14159292035398" style="808"/>
    <col min="3585" max="3586" width="2.56637168141593" style="808" customWidth="1"/>
    <col min="3587" max="3587" width="9.14159292035398" style="808"/>
    <col min="3588" max="3588" width="80" style="808" customWidth="1"/>
    <col min="3589" max="3840" width="9.14159292035398" style="808"/>
    <col min="3841" max="3842" width="2.56637168141593" style="808" customWidth="1"/>
    <col min="3843" max="3843" width="9.14159292035398" style="808"/>
    <col min="3844" max="3844" width="80" style="808" customWidth="1"/>
    <col min="3845" max="4096" width="9.14159292035398" style="808"/>
    <col min="4097" max="4098" width="2.56637168141593" style="808" customWidth="1"/>
    <col min="4099" max="4099" width="9.14159292035398" style="808"/>
    <col min="4100" max="4100" width="80" style="808" customWidth="1"/>
    <col min="4101" max="4352" width="9.14159292035398" style="808"/>
    <col min="4353" max="4354" width="2.56637168141593" style="808" customWidth="1"/>
    <col min="4355" max="4355" width="9.14159292035398" style="808"/>
    <col min="4356" max="4356" width="80" style="808" customWidth="1"/>
    <col min="4357" max="4608" width="9.14159292035398" style="808"/>
    <col min="4609" max="4610" width="2.56637168141593" style="808" customWidth="1"/>
    <col min="4611" max="4611" width="9.14159292035398" style="808"/>
    <col min="4612" max="4612" width="80" style="808" customWidth="1"/>
    <col min="4613" max="4864" width="9.14159292035398" style="808"/>
    <col min="4865" max="4866" width="2.56637168141593" style="808" customWidth="1"/>
    <col min="4867" max="4867" width="9.14159292035398" style="808"/>
    <col min="4868" max="4868" width="80" style="808" customWidth="1"/>
    <col min="4869" max="5120" width="9.14159292035398" style="808"/>
    <col min="5121" max="5122" width="2.56637168141593" style="808" customWidth="1"/>
    <col min="5123" max="5123" width="9.14159292035398" style="808"/>
    <col min="5124" max="5124" width="80" style="808" customWidth="1"/>
    <col min="5125" max="5376" width="9.14159292035398" style="808"/>
    <col min="5377" max="5378" width="2.56637168141593" style="808" customWidth="1"/>
    <col min="5379" max="5379" width="9.14159292035398" style="808"/>
    <col min="5380" max="5380" width="80" style="808" customWidth="1"/>
    <col min="5381" max="5632" width="9.14159292035398" style="808"/>
    <col min="5633" max="5634" width="2.56637168141593" style="808" customWidth="1"/>
    <col min="5635" max="5635" width="9.14159292035398" style="808"/>
    <col min="5636" max="5636" width="80" style="808" customWidth="1"/>
    <col min="5637" max="5888" width="9.14159292035398" style="808"/>
    <col min="5889" max="5890" width="2.56637168141593" style="808" customWidth="1"/>
    <col min="5891" max="5891" width="9.14159292035398" style="808"/>
    <col min="5892" max="5892" width="80" style="808" customWidth="1"/>
    <col min="5893" max="6144" width="9.14159292035398" style="808"/>
    <col min="6145" max="6146" width="2.56637168141593" style="808" customWidth="1"/>
    <col min="6147" max="6147" width="9.14159292035398" style="808"/>
    <col min="6148" max="6148" width="80" style="808" customWidth="1"/>
    <col min="6149" max="6400" width="9.14159292035398" style="808"/>
    <col min="6401" max="6402" width="2.56637168141593" style="808" customWidth="1"/>
    <col min="6403" max="6403" width="9.14159292035398" style="808"/>
    <col min="6404" max="6404" width="80" style="808" customWidth="1"/>
    <col min="6405" max="6656" width="9.14159292035398" style="808"/>
    <col min="6657" max="6658" width="2.56637168141593" style="808" customWidth="1"/>
    <col min="6659" max="6659" width="9.14159292035398" style="808"/>
    <col min="6660" max="6660" width="80" style="808" customWidth="1"/>
    <col min="6661" max="6912" width="9.14159292035398" style="808"/>
    <col min="6913" max="6914" width="2.56637168141593" style="808" customWidth="1"/>
    <col min="6915" max="6915" width="9.14159292035398" style="808"/>
    <col min="6916" max="6916" width="80" style="808" customWidth="1"/>
    <col min="6917" max="7168" width="9.14159292035398" style="808"/>
    <col min="7169" max="7170" width="2.56637168141593" style="808" customWidth="1"/>
    <col min="7171" max="7171" width="9.14159292035398" style="808"/>
    <col min="7172" max="7172" width="80" style="808" customWidth="1"/>
    <col min="7173" max="7424" width="9.14159292035398" style="808"/>
    <col min="7425" max="7426" width="2.56637168141593" style="808" customWidth="1"/>
    <col min="7427" max="7427" width="9.14159292035398" style="808"/>
    <col min="7428" max="7428" width="80" style="808" customWidth="1"/>
    <col min="7429" max="7680" width="9.14159292035398" style="808"/>
    <col min="7681" max="7682" width="2.56637168141593" style="808" customWidth="1"/>
    <col min="7683" max="7683" width="9.14159292035398" style="808"/>
    <col min="7684" max="7684" width="80" style="808" customWidth="1"/>
    <col min="7685" max="7936" width="9.14159292035398" style="808"/>
    <col min="7937" max="7938" width="2.56637168141593" style="808" customWidth="1"/>
    <col min="7939" max="7939" width="9.14159292035398" style="808"/>
    <col min="7940" max="7940" width="80" style="808" customWidth="1"/>
    <col min="7941" max="8192" width="9.14159292035398" style="808"/>
    <col min="8193" max="8194" width="2.56637168141593" style="808" customWidth="1"/>
    <col min="8195" max="8195" width="9.14159292035398" style="808"/>
    <col min="8196" max="8196" width="80" style="808" customWidth="1"/>
    <col min="8197" max="8448" width="9.14159292035398" style="808"/>
    <col min="8449" max="8450" width="2.56637168141593" style="808" customWidth="1"/>
    <col min="8451" max="8451" width="9.14159292035398" style="808"/>
    <col min="8452" max="8452" width="80" style="808" customWidth="1"/>
    <col min="8453" max="8704" width="9.14159292035398" style="808"/>
    <col min="8705" max="8706" width="2.56637168141593" style="808" customWidth="1"/>
    <col min="8707" max="8707" width="9.14159292035398" style="808"/>
    <col min="8708" max="8708" width="80" style="808" customWidth="1"/>
    <col min="8709" max="8960" width="9.14159292035398" style="808"/>
    <col min="8961" max="8962" width="2.56637168141593" style="808" customWidth="1"/>
    <col min="8963" max="8963" width="9.14159292035398" style="808"/>
    <col min="8964" max="8964" width="80" style="808" customWidth="1"/>
    <col min="8965" max="9216" width="9.14159292035398" style="808"/>
    <col min="9217" max="9218" width="2.56637168141593" style="808" customWidth="1"/>
    <col min="9219" max="9219" width="9.14159292035398" style="808"/>
    <col min="9220" max="9220" width="80" style="808" customWidth="1"/>
    <col min="9221" max="9472" width="9.14159292035398" style="808"/>
    <col min="9473" max="9474" width="2.56637168141593" style="808" customWidth="1"/>
    <col min="9475" max="9475" width="9.14159292035398" style="808"/>
    <col min="9476" max="9476" width="80" style="808" customWidth="1"/>
    <col min="9477" max="9728" width="9.14159292035398" style="808"/>
    <col min="9729" max="9730" width="2.56637168141593" style="808" customWidth="1"/>
    <col min="9731" max="9731" width="9.14159292035398" style="808"/>
    <col min="9732" max="9732" width="80" style="808" customWidth="1"/>
    <col min="9733" max="9984" width="9.14159292035398" style="808"/>
    <col min="9985" max="9986" width="2.56637168141593" style="808" customWidth="1"/>
    <col min="9987" max="9987" width="9.14159292035398" style="808"/>
    <col min="9988" max="9988" width="80" style="808" customWidth="1"/>
    <col min="9989" max="10240" width="9.14159292035398" style="808"/>
    <col min="10241" max="10242" width="2.56637168141593" style="808" customWidth="1"/>
    <col min="10243" max="10243" width="9.14159292035398" style="808"/>
    <col min="10244" max="10244" width="80" style="808" customWidth="1"/>
    <col min="10245" max="10496" width="9.14159292035398" style="808"/>
    <col min="10497" max="10498" width="2.56637168141593" style="808" customWidth="1"/>
    <col min="10499" max="10499" width="9.14159292035398" style="808"/>
    <col min="10500" max="10500" width="80" style="808" customWidth="1"/>
    <col min="10501" max="10752" width="9.14159292035398" style="808"/>
    <col min="10753" max="10754" width="2.56637168141593" style="808" customWidth="1"/>
    <col min="10755" max="10755" width="9.14159292035398" style="808"/>
    <col min="10756" max="10756" width="80" style="808" customWidth="1"/>
    <col min="10757" max="11008" width="9.14159292035398" style="808"/>
    <col min="11009" max="11010" width="2.56637168141593" style="808" customWidth="1"/>
    <col min="11011" max="11011" width="9.14159292035398" style="808"/>
    <col min="11012" max="11012" width="80" style="808" customWidth="1"/>
    <col min="11013" max="11264" width="9.14159292035398" style="808"/>
    <col min="11265" max="11266" width="2.56637168141593" style="808" customWidth="1"/>
    <col min="11267" max="11267" width="9.14159292035398" style="808"/>
    <col min="11268" max="11268" width="80" style="808" customWidth="1"/>
    <col min="11269" max="11520" width="9.14159292035398" style="808"/>
    <col min="11521" max="11522" width="2.56637168141593" style="808" customWidth="1"/>
    <col min="11523" max="11523" width="9.14159292035398" style="808"/>
    <col min="11524" max="11524" width="80" style="808" customWidth="1"/>
    <col min="11525" max="11776" width="9.14159292035398" style="808"/>
    <col min="11777" max="11778" width="2.56637168141593" style="808" customWidth="1"/>
    <col min="11779" max="11779" width="9.14159292035398" style="808"/>
    <col min="11780" max="11780" width="80" style="808" customWidth="1"/>
    <col min="11781" max="12032" width="9.14159292035398" style="808"/>
    <col min="12033" max="12034" width="2.56637168141593" style="808" customWidth="1"/>
    <col min="12035" max="12035" width="9.14159292035398" style="808"/>
    <col min="12036" max="12036" width="80" style="808" customWidth="1"/>
    <col min="12037" max="12288" width="9.14159292035398" style="808"/>
    <col min="12289" max="12290" width="2.56637168141593" style="808" customWidth="1"/>
    <col min="12291" max="12291" width="9.14159292035398" style="808"/>
    <col min="12292" max="12292" width="80" style="808" customWidth="1"/>
    <col min="12293" max="12544" width="9.14159292035398" style="808"/>
    <col min="12545" max="12546" width="2.56637168141593" style="808" customWidth="1"/>
    <col min="12547" max="12547" width="9.14159292035398" style="808"/>
    <col min="12548" max="12548" width="80" style="808" customWidth="1"/>
    <col min="12549" max="12800" width="9.14159292035398" style="808"/>
    <col min="12801" max="12802" width="2.56637168141593" style="808" customWidth="1"/>
    <col min="12803" max="12803" width="9.14159292035398" style="808"/>
    <col min="12804" max="12804" width="80" style="808" customWidth="1"/>
    <col min="12805" max="13056" width="9.14159292035398" style="808"/>
    <col min="13057" max="13058" width="2.56637168141593" style="808" customWidth="1"/>
    <col min="13059" max="13059" width="9.14159292035398" style="808"/>
    <col min="13060" max="13060" width="80" style="808" customWidth="1"/>
    <col min="13061" max="13312" width="9.14159292035398" style="808"/>
    <col min="13313" max="13314" width="2.56637168141593" style="808" customWidth="1"/>
    <col min="13315" max="13315" width="9.14159292035398" style="808"/>
    <col min="13316" max="13316" width="80" style="808" customWidth="1"/>
    <col min="13317" max="13568" width="9.14159292035398" style="808"/>
    <col min="13569" max="13570" width="2.56637168141593" style="808" customWidth="1"/>
    <col min="13571" max="13571" width="9.14159292035398" style="808"/>
    <col min="13572" max="13572" width="80" style="808" customWidth="1"/>
    <col min="13573" max="13824" width="9.14159292035398" style="808"/>
    <col min="13825" max="13826" width="2.56637168141593" style="808" customWidth="1"/>
    <col min="13827" max="13827" width="9.14159292035398" style="808"/>
    <col min="13828" max="13828" width="80" style="808" customWidth="1"/>
    <col min="13829" max="14080" width="9.14159292035398" style="808"/>
    <col min="14081" max="14082" width="2.56637168141593" style="808" customWidth="1"/>
    <col min="14083" max="14083" width="9.14159292035398" style="808"/>
    <col min="14084" max="14084" width="80" style="808" customWidth="1"/>
    <col min="14085" max="14336" width="9.14159292035398" style="808"/>
    <col min="14337" max="14338" width="2.56637168141593" style="808" customWidth="1"/>
    <col min="14339" max="14339" width="9.14159292035398" style="808"/>
    <col min="14340" max="14340" width="80" style="808" customWidth="1"/>
    <col min="14341" max="14592" width="9.14159292035398" style="808"/>
    <col min="14593" max="14594" width="2.56637168141593" style="808" customWidth="1"/>
    <col min="14595" max="14595" width="9.14159292035398" style="808"/>
    <col min="14596" max="14596" width="80" style="808" customWidth="1"/>
    <col min="14597" max="14848" width="9.14159292035398" style="808"/>
    <col min="14849" max="14850" width="2.56637168141593" style="808" customWidth="1"/>
    <col min="14851" max="14851" width="9.14159292035398" style="808"/>
    <col min="14852" max="14852" width="80" style="808" customWidth="1"/>
    <col min="14853" max="15104" width="9.14159292035398" style="808"/>
    <col min="15105" max="15106" width="2.56637168141593" style="808" customWidth="1"/>
    <col min="15107" max="15107" width="9.14159292035398" style="808"/>
    <col min="15108" max="15108" width="80" style="808" customWidth="1"/>
    <col min="15109" max="15360" width="9.14159292035398" style="808"/>
    <col min="15361" max="15362" width="2.56637168141593" style="808" customWidth="1"/>
    <col min="15363" max="15363" width="9.14159292035398" style="808"/>
    <col min="15364" max="15364" width="80" style="808" customWidth="1"/>
    <col min="15365" max="15616" width="9.14159292035398" style="808"/>
    <col min="15617" max="15618" width="2.56637168141593" style="808" customWidth="1"/>
    <col min="15619" max="15619" width="9.14159292035398" style="808"/>
    <col min="15620" max="15620" width="80" style="808" customWidth="1"/>
    <col min="15621" max="15872" width="9.14159292035398" style="808"/>
    <col min="15873" max="15874" width="2.56637168141593" style="808" customWidth="1"/>
    <col min="15875" max="15875" width="9.14159292035398" style="808"/>
    <col min="15876" max="15876" width="80" style="808" customWidth="1"/>
    <col min="15877" max="16128" width="9.14159292035398" style="808"/>
    <col min="16129" max="16130" width="2.56637168141593" style="808" customWidth="1"/>
    <col min="16131" max="16131" width="9.14159292035398" style="808"/>
    <col min="16132" max="16132" width="80" style="808" customWidth="1"/>
    <col min="16133" max="16384" width="9.14159292035398" style="808"/>
  </cols>
  <sheetData>
    <row r="1" ht="15" spans="3:3">
      <c r="C1" s="809" t="s">
        <v>315</v>
      </c>
    </row>
    <row r="3" spans="3:9">
      <c r="C3" s="810" t="s">
        <v>316</v>
      </c>
      <c r="D3" s="811">
        <v>42397.7183680556</v>
      </c>
      <c r="F3" s="812"/>
      <c r="G3" s="812"/>
      <c r="H3" s="812"/>
      <c r="I3" s="812"/>
    </row>
    <row r="4" spans="3:4">
      <c r="C4" s="810" t="s">
        <v>317</v>
      </c>
      <c r="D4" s="811">
        <v>42468.8165510185</v>
      </c>
    </row>
    <row r="5" spans="3:4">
      <c r="C5" s="810" t="s">
        <v>318</v>
      </c>
      <c r="D5" s="810" t="s">
        <v>319</v>
      </c>
    </row>
    <row r="7" spans="3:5">
      <c r="C7" s="810" t="s">
        <v>320</v>
      </c>
      <c r="D7" s="810" t="s">
        <v>321</v>
      </c>
      <c r="E7" s="813"/>
    </row>
    <row r="8" spans="3:4">
      <c r="C8" s="810" t="s">
        <v>322</v>
      </c>
      <c r="D8" s="810" t="s">
        <v>323</v>
      </c>
    </row>
    <row r="9" spans="5:40">
      <c r="E9" s="814" t="s">
        <v>22</v>
      </c>
      <c r="F9" s="814" t="s">
        <v>23</v>
      </c>
      <c r="G9" s="814" t="s">
        <v>25</v>
      </c>
      <c r="H9" s="814" t="s">
        <v>27</v>
      </c>
      <c r="I9" s="814" t="s">
        <v>26</v>
      </c>
      <c r="J9" s="814" t="s">
        <v>28</v>
      </c>
      <c r="K9" s="814" t="s">
        <v>35</v>
      </c>
      <c r="L9" s="814" t="s">
        <v>29</v>
      </c>
      <c r="M9" s="814" t="s">
        <v>30</v>
      </c>
      <c r="N9" s="814" t="s">
        <v>32</v>
      </c>
      <c r="O9" s="814" t="s">
        <v>33</v>
      </c>
      <c r="P9" s="814" t="s">
        <v>37</v>
      </c>
      <c r="Q9" s="814" t="s">
        <v>24</v>
      </c>
      <c r="R9" s="814" t="s">
        <v>40</v>
      </c>
      <c r="S9" s="814" t="s">
        <v>38</v>
      </c>
      <c r="T9" s="814" t="s">
        <v>39</v>
      </c>
      <c r="U9" s="814" t="s">
        <v>34</v>
      </c>
      <c r="V9" s="814" t="s">
        <v>43</v>
      </c>
      <c r="W9" s="814" t="s">
        <v>44</v>
      </c>
      <c r="X9" s="814" t="s">
        <v>21</v>
      </c>
      <c r="Y9" s="814" t="s">
        <v>46</v>
      </c>
      <c r="Z9" s="814" t="s">
        <v>47</v>
      </c>
      <c r="AA9" s="814" t="s">
        <v>48</v>
      </c>
      <c r="AB9" s="814" t="s">
        <v>51</v>
      </c>
      <c r="AC9" s="814" t="s">
        <v>52</v>
      </c>
      <c r="AD9" s="814" t="s">
        <v>31</v>
      </c>
      <c r="AE9" s="814" t="s">
        <v>50</v>
      </c>
      <c r="AF9" s="814" t="s">
        <v>53</v>
      </c>
      <c r="AG9" s="814" t="s">
        <v>36</v>
      </c>
      <c r="AH9" s="814" t="s">
        <v>45</v>
      </c>
      <c r="AI9" s="814" t="s">
        <v>41</v>
      </c>
      <c r="AJ9" s="814" t="s">
        <v>42</v>
      </c>
      <c r="AK9" s="814" t="s">
        <v>290</v>
      </c>
      <c r="AL9" s="814" t="s">
        <v>49</v>
      </c>
      <c r="AN9" s="814" t="s">
        <v>292</v>
      </c>
    </row>
    <row r="10" spans="3:42">
      <c r="C10" s="815" t="s">
        <v>324</v>
      </c>
      <c r="D10" s="815" t="s">
        <v>325</v>
      </c>
      <c r="E10" s="815" t="s">
        <v>326</v>
      </c>
      <c r="F10" s="815" t="s">
        <v>327</v>
      </c>
      <c r="G10" s="815" t="s">
        <v>328</v>
      </c>
      <c r="H10" s="815" t="s">
        <v>329</v>
      </c>
      <c r="I10" s="815" t="s">
        <v>330</v>
      </c>
      <c r="J10" s="815" t="s">
        <v>331</v>
      </c>
      <c r="K10" s="815" t="s">
        <v>332</v>
      </c>
      <c r="L10" s="815" t="s">
        <v>333</v>
      </c>
      <c r="M10" s="815" t="s">
        <v>334</v>
      </c>
      <c r="N10" s="815" t="s">
        <v>335</v>
      </c>
      <c r="O10" s="815" t="s">
        <v>336</v>
      </c>
      <c r="P10" s="815" t="s">
        <v>337</v>
      </c>
      <c r="Q10" s="815" t="s">
        <v>338</v>
      </c>
      <c r="R10" s="815" t="s">
        <v>339</v>
      </c>
      <c r="S10" s="815" t="s">
        <v>340</v>
      </c>
      <c r="T10" s="815" t="s">
        <v>341</v>
      </c>
      <c r="U10" s="815" t="s">
        <v>342</v>
      </c>
      <c r="V10" s="815" t="s">
        <v>343</v>
      </c>
      <c r="W10" s="815" t="s">
        <v>344</v>
      </c>
      <c r="X10" s="815" t="s">
        <v>345</v>
      </c>
      <c r="Y10" s="815" t="s">
        <v>346</v>
      </c>
      <c r="Z10" s="815" t="s">
        <v>347</v>
      </c>
      <c r="AA10" s="815" t="s">
        <v>348</v>
      </c>
      <c r="AB10" s="815" t="s">
        <v>349</v>
      </c>
      <c r="AC10" s="815" t="s">
        <v>350</v>
      </c>
      <c r="AD10" s="815" t="s">
        <v>351</v>
      </c>
      <c r="AE10" s="815" t="s">
        <v>352</v>
      </c>
      <c r="AF10" s="815" t="s">
        <v>353</v>
      </c>
      <c r="AG10" s="815" t="s">
        <v>354</v>
      </c>
      <c r="AH10" s="815" t="s">
        <v>355</v>
      </c>
      <c r="AI10" s="815" t="s">
        <v>356</v>
      </c>
      <c r="AJ10" s="815" t="s">
        <v>357</v>
      </c>
      <c r="AK10" s="815" t="s">
        <v>130</v>
      </c>
      <c r="AL10" s="815" t="s">
        <v>358</v>
      </c>
      <c r="AM10" s="819" t="s">
        <v>359</v>
      </c>
      <c r="AN10" s="815" t="s">
        <v>360</v>
      </c>
      <c r="AO10" s="819" t="s">
        <v>361</v>
      </c>
      <c r="AP10" s="819" t="s">
        <v>362</v>
      </c>
    </row>
    <row r="11" hidden="1" spans="1:42">
      <c r="A11" s="814" t="s">
        <v>363</v>
      </c>
      <c r="B11" s="814" t="s">
        <v>364</v>
      </c>
      <c r="C11" s="815" t="s">
        <v>133</v>
      </c>
      <c r="D11" s="815" t="s">
        <v>365</v>
      </c>
      <c r="E11" s="816">
        <v>81</v>
      </c>
      <c r="F11" s="816">
        <v>705</v>
      </c>
      <c r="G11" s="816">
        <v>595</v>
      </c>
      <c r="H11" s="816">
        <v>31</v>
      </c>
      <c r="I11" s="816">
        <v>8264</v>
      </c>
      <c r="J11" s="816">
        <v>97</v>
      </c>
      <c r="K11" s="816">
        <v>150</v>
      </c>
      <c r="L11" s="816">
        <v>518</v>
      </c>
      <c r="M11" s="816">
        <v>2898</v>
      </c>
      <c r="N11" s="816">
        <v>5393</v>
      </c>
      <c r="O11" s="816">
        <v>5</v>
      </c>
      <c r="P11" s="816">
        <v>7616</v>
      </c>
      <c r="Q11" s="816">
        <v>0</v>
      </c>
      <c r="R11" s="816">
        <v>211</v>
      </c>
      <c r="S11" s="816">
        <v>235</v>
      </c>
      <c r="T11" s="816">
        <v>0</v>
      </c>
      <c r="U11" s="816">
        <v>62</v>
      </c>
      <c r="V11" s="816">
        <v>0</v>
      </c>
      <c r="W11" s="816">
        <v>0</v>
      </c>
      <c r="X11" s="816">
        <v>5622</v>
      </c>
      <c r="Y11" s="816">
        <v>1104</v>
      </c>
      <c r="Z11" s="816">
        <v>317</v>
      </c>
      <c r="AA11" s="816">
        <v>388</v>
      </c>
      <c r="AB11" s="816">
        <v>271</v>
      </c>
      <c r="AC11" s="816">
        <v>104</v>
      </c>
      <c r="AD11" s="816">
        <v>386</v>
      </c>
      <c r="AE11" s="816">
        <v>1946</v>
      </c>
      <c r="AF11" s="816">
        <v>152</v>
      </c>
      <c r="AG11" s="816">
        <v>181</v>
      </c>
      <c r="AH11" s="816">
        <v>569</v>
      </c>
      <c r="AI11" s="816">
        <v>0</v>
      </c>
      <c r="AJ11" s="816">
        <v>42</v>
      </c>
      <c r="AK11" s="816">
        <v>0</v>
      </c>
      <c r="AL11" s="816">
        <v>40</v>
      </c>
      <c r="AM11" s="816">
        <v>197</v>
      </c>
      <c r="AN11" s="816">
        <v>0</v>
      </c>
      <c r="AO11" s="816">
        <v>0</v>
      </c>
      <c r="AP11" s="816">
        <v>0</v>
      </c>
    </row>
    <row r="12" hidden="1" spans="1:42">
      <c r="A12" s="814" t="s">
        <v>363</v>
      </c>
      <c r="B12" s="814" t="s">
        <v>364</v>
      </c>
      <c r="C12" s="815" t="s">
        <v>133</v>
      </c>
      <c r="D12" s="815" t="s">
        <v>366</v>
      </c>
      <c r="E12" s="816">
        <v>585</v>
      </c>
      <c r="F12" s="816">
        <v>3017</v>
      </c>
      <c r="G12" s="816">
        <v>1395</v>
      </c>
      <c r="H12" s="816">
        <v>43</v>
      </c>
      <c r="I12" s="816">
        <v>9189</v>
      </c>
      <c r="J12" s="816">
        <v>0</v>
      </c>
      <c r="K12" s="816">
        <v>186</v>
      </c>
      <c r="L12" s="816">
        <v>2207</v>
      </c>
      <c r="M12" s="816">
        <v>27720</v>
      </c>
      <c r="N12" s="816">
        <v>17458</v>
      </c>
      <c r="O12" s="816">
        <v>411</v>
      </c>
      <c r="P12" s="816">
        <v>29297</v>
      </c>
      <c r="Q12" s="816">
        <v>0</v>
      </c>
      <c r="R12" s="816">
        <v>21</v>
      </c>
      <c r="S12" s="816">
        <v>100</v>
      </c>
      <c r="T12" s="816">
        <v>360</v>
      </c>
      <c r="U12" s="816">
        <v>180</v>
      </c>
      <c r="V12" s="816">
        <v>0</v>
      </c>
      <c r="W12" s="816">
        <v>0</v>
      </c>
      <c r="X12" s="816">
        <v>10609</v>
      </c>
      <c r="Y12" s="816">
        <v>2616</v>
      </c>
      <c r="Z12" s="816">
        <v>3945</v>
      </c>
      <c r="AA12" s="816">
        <v>2555</v>
      </c>
      <c r="AB12" s="816">
        <v>555</v>
      </c>
      <c r="AC12" s="816">
        <v>115</v>
      </c>
      <c r="AD12" s="816">
        <v>2701</v>
      </c>
      <c r="AE12" s="816">
        <v>11677</v>
      </c>
      <c r="AF12" s="816">
        <v>1102</v>
      </c>
      <c r="AG12" s="816">
        <v>826</v>
      </c>
      <c r="AH12" s="816">
        <v>17572</v>
      </c>
      <c r="AI12" s="816">
        <v>104</v>
      </c>
      <c r="AJ12" s="816">
        <v>626</v>
      </c>
      <c r="AK12" s="816">
        <v>0</v>
      </c>
      <c r="AL12" s="816">
        <v>146</v>
      </c>
      <c r="AM12" s="816">
        <v>4283</v>
      </c>
      <c r="AN12" s="816">
        <v>0</v>
      </c>
      <c r="AO12" s="816">
        <v>0</v>
      </c>
      <c r="AP12" s="816">
        <v>0</v>
      </c>
    </row>
    <row r="13" hidden="1" spans="1:42">
      <c r="A13" s="814" t="s">
        <v>363</v>
      </c>
      <c r="B13" s="814" t="s">
        <v>364</v>
      </c>
      <c r="C13" s="815" t="s">
        <v>133</v>
      </c>
      <c r="D13" s="815" t="s">
        <v>367</v>
      </c>
      <c r="E13" s="816">
        <v>456</v>
      </c>
      <c r="F13" s="816">
        <v>14482</v>
      </c>
      <c r="G13" s="816">
        <v>5582</v>
      </c>
      <c r="H13" s="816">
        <v>0</v>
      </c>
      <c r="I13" s="816">
        <v>56616</v>
      </c>
      <c r="J13" s="816">
        <v>0</v>
      </c>
      <c r="K13" s="816">
        <v>1821</v>
      </c>
      <c r="L13" s="816">
        <v>24131</v>
      </c>
      <c r="M13" s="816">
        <v>118627</v>
      </c>
      <c r="N13" s="816">
        <v>200608</v>
      </c>
      <c r="O13" s="816">
        <v>32408</v>
      </c>
      <c r="P13" s="816">
        <v>143769</v>
      </c>
      <c r="Q13" s="816">
        <v>0</v>
      </c>
      <c r="R13" s="816">
        <v>12404</v>
      </c>
      <c r="S13" s="816">
        <v>1608</v>
      </c>
      <c r="T13" s="816">
        <v>0</v>
      </c>
      <c r="U13" s="816">
        <v>436</v>
      </c>
      <c r="V13" s="816">
        <v>0</v>
      </c>
      <c r="W13" s="816">
        <v>378</v>
      </c>
      <c r="X13" s="816">
        <v>118068</v>
      </c>
      <c r="Y13" s="816">
        <v>6784</v>
      </c>
      <c r="Z13" s="816">
        <v>53799</v>
      </c>
      <c r="AA13" s="816">
        <v>67669</v>
      </c>
      <c r="AB13" s="816">
        <v>14840</v>
      </c>
      <c r="AC13" s="816">
        <v>18302</v>
      </c>
      <c r="AD13" s="816">
        <v>40337</v>
      </c>
      <c r="AE13" s="816">
        <v>225359</v>
      </c>
      <c r="AF13" s="816">
        <v>8477</v>
      </c>
      <c r="AG13" s="816">
        <v>44325</v>
      </c>
      <c r="AH13" s="816">
        <v>385063</v>
      </c>
      <c r="AI13" s="816">
        <v>9796</v>
      </c>
      <c r="AJ13" s="816">
        <v>8086</v>
      </c>
      <c r="AK13" s="816">
        <v>27241</v>
      </c>
      <c r="AL13" s="816">
        <v>42622</v>
      </c>
      <c r="AM13" s="816">
        <v>177578</v>
      </c>
      <c r="AN13" s="816">
        <v>562</v>
      </c>
      <c r="AO13" s="816">
        <v>1465</v>
      </c>
      <c r="AP13" s="816">
        <v>47248</v>
      </c>
    </row>
    <row r="14" spans="1:42">
      <c r="A14" s="814" t="s">
        <v>368</v>
      </c>
      <c r="B14" s="814" t="s">
        <v>364</v>
      </c>
      <c r="C14" s="817" t="s">
        <v>133</v>
      </c>
      <c r="D14" s="817" t="s">
        <v>369</v>
      </c>
      <c r="E14" s="816">
        <v>0</v>
      </c>
      <c r="F14" s="816">
        <v>0</v>
      </c>
      <c r="G14" s="816">
        <v>1403</v>
      </c>
      <c r="H14" s="816">
        <v>0</v>
      </c>
      <c r="I14" s="816">
        <v>0</v>
      </c>
      <c r="J14" s="816">
        <v>0</v>
      </c>
      <c r="K14" s="816">
        <v>0</v>
      </c>
      <c r="L14" s="816">
        <v>0</v>
      </c>
      <c r="M14" s="816">
        <v>270</v>
      </c>
      <c r="N14" s="816">
        <v>661</v>
      </c>
      <c r="O14" s="816">
        <v>1</v>
      </c>
      <c r="P14" s="816">
        <v>467</v>
      </c>
      <c r="Q14" s="816">
        <v>0</v>
      </c>
      <c r="R14" s="816">
        <v>37</v>
      </c>
      <c r="S14" s="816">
        <v>0</v>
      </c>
      <c r="T14" s="816">
        <v>28</v>
      </c>
      <c r="U14" s="816">
        <v>0</v>
      </c>
      <c r="V14" s="816">
        <v>0</v>
      </c>
      <c r="W14" s="816">
        <v>0</v>
      </c>
      <c r="X14" s="816">
        <v>225</v>
      </c>
      <c r="Y14" s="816">
        <v>7</v>
      </c>
      <c r="Z14" s="816">
        <v>56</v>
      </c>
      <c r="AA14" s="816">
        <v>133</v>
      </c>
      <c r="AB14" s="816">
        <v>384</v>
      </c>
      <c r="AC14" s="816">
        <v>94</v>
      </c>
      <c r="AD14" s="816">
        <v>28</v>
      </c>
      <c r="AE14" s="816">
        <v>14</v>
      </c>
      <c r="AF14" s="816">
        <v>518</v>
      </c>
      <c r="AG14" s="816">
        <v>0</v>
      </c>
      <c r="AH14" s="816">
        <v>43</v>
      </c>
      <c r="AI14" s="816">
        <v>0</v>
      </c>
      <c r="AJ14" s="816">
        <v>0</v>
      </c>
      <c r="AK14" s="816">
        <v>0</v>
      </c>
      <c r="AL14" s="816">
        <v>0</v>
      </c>
      <c r="AM14" s="820">
        <v>8</v>
      </c>
      <c r="AN14" s="816">
        <v>0</v>
      </c>
      <c r="AO14" s="820">
        <v>0</v>
      </c>
      <c r="AP14" s="820">
        <v>0</v>
      </c>
    </row>
    <row r="15" spans="1:42">
      <c r="A15" s="814" t="s">
        <v>368</v>
      </c>
      <c r="B15" s="814" t="s">
        <v>364</v>
      </c>
      <c r="C15" s="817" t="s">
        <v>133</v>
      </c>
      <c r="D15" s="817" t="s">
        <v>370</v>
      </c>
      <c r="E15" s="816">
        <v>0</v>
      </c>
      <c r="F15" s="816">
        <v>0</v>
      </c>
      <c r="G15" s="816">
        <v>778</v>
      </c>
      <c r="H15" s="816">
        <v>0</v>
      </c>
      <c r="I15" s="816">
        <v>1362</v>
      </c>
      <c r="J15" s="816">
        <v>0</v>
      </c>
      <c r="K15" s="816">
        <v>0</v>
      </c>
      <c r="L15" s="816">
        <v>0</v>
      </c>
      <c r="M15" s="816">
        <v>911</v>
      </c>
      <c r="N15" s="816">
        <v>458</v>
      </c>
      <c r="O15" s="816">
        <v>29</v>
      </c>
      <c r="P15" s="816">
        <v>2065</v>
      </c>
      <c r="Q15" s="816">
        <v>0</v>
      </c>
      <c r="R15" s="816">
        <v>0</v>
      </c>
      <c r="S15" s="816">
        <v>0</v>
      </c>
      <c r="T15" s="816">
        <v>0</v>
      </c>
      <c r="U15" s="816">
        <v>0</v>
      </c>
      <c r="V15" s="816">
        <v>0</v>
      </c>
      <c r="W15" s="816">
        <v>0</v>
      </c>
      <c r="X15" s="816">
        <v>1434</v>
      </c>
      <c r="Y15" s="816">
        <v>0</v>
      </c>
      <c r="Z15" s="816">
        <v>14</v>
      </c>
      <c r="AA15" s="816">
        <v>832</v>
      </c>
      <c r="AB15" s="816">
        <v>215</v>
      </c>
      <c r="AC15" s="816">
        <v>61</v>
      </c>
      <c r="AD15" s="816">
        <v>302</v>
      </c>
      <c r="AE15" s="816">
        <v>36</v>
      </c>
      <c r="AF15" s="816">
        <v>470</v>
      </c>
      <c r="AG15" s="816">
        <v>0</v>
      </c>
      <c r="AH15" s="816">
        <v>277</v>
      </c>
      <c r="AI15" s="816">
        <v>0</v>
      </c>
      <c r="AJ15" s="816">
        <v>0</v>
      </c>
      <c r="AK15" s="816">
        <v>0</v>
      </c>
      <c r="AL15" s="816">
        <v>0</v>
      </c>
      <c r="AM15" s="820">
        <v>51</v>
      </c>
      <c r="AN15" s="816">
        <v>0</v>
      </c>
      <c r="AO15" s="820">
        <v>0</v>
      </c>
      <c r="AP15" s="820">
        <v>0</v>
      </c>
    </row>
    <row r="16" spans="1:42">
      <c r="A16" s="814" t="s">
        <v>368</v>
      </c>
      <c r="B16" s="814" t="s">
        <v>364</v>
      </c>
      <c r="C16" s="817" t="s">
        <v>133</v>
      </c>
      <c r="D16" s="817" t="s">
        <v>371</v>
      </c>
      <c r="E16" s="816">
        <v>0</v>
      </c>
      <c r="F16" s="816">
        <v>0</v>
      </c>
      <c r="G16" s="816">
        <v>290</v>
      </c>
      <c r="H16" s="816">
        <v>0</v>
      </c>
      <c r="I16" s="816">
        <v>0</v>
      </c>
      <c r="J16" s="816">
        <v>0</v>
      </c>
      <c r="K16" s="816">
        <v>0</v>
      </c>
      <c r="L16" s="816">
        <v>0</v>
      </c>
      <c r="M16" s="816">
        <v>1868</v>
      </c>
      <c r="N16" s="816">
        <v>1189</v>
      </c>
      <c r="O16" s="816">
        <v>0</v>
      </c>
      <c r="P16" s="816">
        <v>807</v>
      </c>
      <c r="Q16" s="816">
        <v>0</v>
      </c>
      <c r="R16" s="816">
        <v>0</v>
      </c>
      <c r="S16" s="816">
        <v>0</v>
      </c>
      <c r="T16" s="816">
        <v>0</v>
      </c>
      <c r="U16" s="816">
        <v>0</v>
      </c>
      <c r="V16" s="816">
        <v>0</v>
      </c>
      <c r="W16" s="816">
        <v>0</v>
      </c>
      <c r="X16" s="816">
        <v>2149</v>
      </c>
      <c r="Y16" s="816">
        <v>0</v>
      </c>
      <c r="Z16" s="816">
        <v>0</v>
      </c>
      <c r="AA16" s="816">
        <v>0</v>
      </c>
      <c r="AB16" s="816">
        <v>0</v>
      </c>
      <c r="AC16" s="816">
        <v>241</v>
      </c>
      <c r="AD16" s="816">
        <v>2766</v>
      </c>
      <c r="AE16" s="816">
        <v>0</v>
      </c>
      <c r="AF16" s="816">
        <v>2114</v>
      </c>
      <c r="AG16" s="816">
        <v>0</v>
      </c>
      <c r="AH16" s="816">
        <v>16776</v>
      </c>
      <c r="AI16" s="816">
        <v>0</v>
      </c>
      <c r="AJ16" s="816">
        <v>0</v>
      </c>
      <c r="AK16" s="816">
        <v>0</v>
      </c>
      <c r="AL16" s="816">
        <v>0</v>
      </c>
      <c r="AM16" s="820">
        <v>4347</v>
      </c>
      <c r="AN16" s="816">
        <v>0</v>
      </c>
      <c r="AO16" s="820">
        <v>0</v>
      </c>
      <c r="AP16" s="820">
        <v>101</v>
      </c>
    </row>
    <row r="17" hidden="1" spans="1:42">
      <c r="A17" s="814" t="s">
        <v>363</v>
      </c>
      <c r="B17" s="814" t="s">
        <v>364</v>
      </c>
      <c r="C17" s="817" t="s">
        <v>133</v>
      </c>
      <c r="D17" s="817" t="s">
        <v>372</v>
      </c>
      <c r="E17" s="816">
        <v>15</v>
      </c>
      <c r="F17" s="816">
        <v>54</v>
      </c>
      <c r="G17" s="816">
        <v>2217</v>
      </c>
      <c r="H17" s="816">
        <v>0</v>
      </c>
      <c r="I17" s="816">
        <v>42197</v>
      </c>
      <c r="J17" s="816">
        <v>0</v>
      </c>
      <c r="K17" s="816">
        <v>0</v>
      </c>
      <c r="L17" s="816">
        <v>568</v>
      </c>
      <c r="M17" s="816">
        <v>23040</v>
      </c>
      <c r="N17" s="816">
        <v>374</v>
      </c>
      <c r="O17" s="816">
        <v>0</v>
      </c>
      <c r="P17" s="816">
        <v>6860</v>
      </c>
      <c r="Q17" s="816">
        <v>17</v>
      </c>
      <c r="R17" s="816">
        <v>0</v>
      </c>
      <c r="S17" s="816">
        <v>0</v>
      </c>
      <c r="T17" s="816">
        <v>0</v>
      </c>
      <c r="U17" s="816">
        <v>0</v>
      </c>
      <c r="V17" s="816">
        <v>0</v>
      </c>
      <c r="W17" s="816">
        <v>12</v>
      </c>
      <c r="X17" s="816">
        <v>320</v>
      </c>
      <c r="Y17" s="816">
        <v>0</v>
      </c>
      <c r="Z17" s="816">
        <v>761</v>
      </c>
      <c r="AA17" s="816">
        <v>0</v>
      </c>
      <c r="AB17" s="816">
        <v>4</v>
      </c>
      <c r="AC17" s="816">
        <v>6</v>
      </c>
      <c r="AD17" s="816">
        <v>0</v>
      </c>
      <c r="AE17" s="816">
        <v>31</v>
      </c>
      <c r="AF17" s="816">
        <v>0</v>
      </c>
      <c r="AG17" s="816">
        <v>0</v>
      </c>
      <c r="AH17" s="816">
        <v>0</v>
      </c>
      <c r="AI17" s="816">
        <v>0</v>
      </c>
      <c r="AJ17" s="816">
        <v>0</v>
      </c>
      <c r="AK17" s="816">
        <v>0</v>
      </c>
      <c r="AL17" s="816">
        <v>0</v>
      </c>
      <c r="AM17" s="816">
        <v>0</v>
      </c>
      <c r="AN17" s="816">
        <v>0</v>
      </c>
      <c r="AO17" s="816">
        <v>0</v>
      </c>
      <c r="AP17" s="816">
        <v>4</v>
      </c>
    </row>
    <row r="18" hidden="1" spans="1:42">
      <c r="A18" s="814" t="s">
        <v>363</v>
      </c>
      <c r="B18" s="814" t="s">
        <v>364</v>
      </c>
      <c r="C18" s="817" t="s">
        <v>133</v>
      </c>
      <c r="D18" s="817" t="s">
        <v>373</v>
      </c>
      <c r="E18" s="816">
        <v>0</v>
      </c>
      <c r="F18" s="816">
        <v>0</v>
      </c>
      <c r="G18" s="816">
        <v>0</v>
      </c>
      <c r="H18" s="816">
        <v>0</v>
      </c>
      <c r="I18" s="816">
        <v>0</v>
      </c>
      <c r="J18" s="816">
        <v>0</v>
      </c>
      <c r="K18" s="816">
        <v>0</v>
      </c>
      <c r="L18" s="816">
        <v>0</v>
      </c>
      <c r="M18" s="816">
        <v>2740</v>
      </c>
      <c r="N18" s="816">
        <v>0</v>
      </c>
      <c r="O18" s="816">
        <v>0</v>
      </c>
      <c r="P18" s="816">
        <v>0</v>
      </c>
      <c r="Q18" s="816">
        <v>0</v>
      </c>
      <c r="R18" s="816">
        <v>0</v>
      </c>
      <c r="S18" s="816">
        <v>0</v>
      </c>
      <c r="T18" s="816">
        <v>0</v>
      </c>
      <c r="U18" s="816">
        <v>0</v>
      </c>
      <c r="V18" s="816">
        <v>0</v>
      </c>
      <c r="W18" s="816">
        <v>0</v>
      </c>
      <c r="X18" s="816">
        <v>0</v>
      </c>
      <c r="Y18" s="816">
        <v>0</v>
      </c>
      <c r="Z18" s="816">
        <v>0</v>
      </c>
      <c r="AA18" s="816">
        <v>0</v>
      </c>
      <c r="AB18" s="816">
        <v>0</v>
      </c>
      <c r="AC18" s="816">
        <v>0</v>
      </c>
      <c r="AD18" s="816">
        <v>0</v>
      </c>
      <c r="AE18" s="816">
        <v>0</v>
      </c>
      <c r="AF18" s="816">
        <v>0</v>
      </c>
      <c r="AG18" s="816">
        <v>0</v>
      </c>
      <c r="AH18" s="816">
        <v>0</v>
      </c>
      <c r="AI18" s="816">
        <v>0</v>
      </c>
      <c r="AJ18" s="816">
        <v>0</v>
      </c>
      <c r="AK18" s="816">
        <v>0</v>
      </c>
      <c r="AL18" s="816">
        <v>0</v>
      </c>
      <c r="AM18" s="816">
        <v>0</v>
      </c>
      <c r="AN18" s="816">
        <v>0</v>
      </c>
      <c r="AO18" s="816">
        <v>0</v>
      </c>
      <c r="AP18" s="816">
        <v>0</v>
      </c>
    </row>
    <row r="19" spans="1:42">
      <c r="A19" s="814" t="s">
        <v>368</v>
      </c>
      <c r="B19" s="814" t="s">
        <v>364</v>
      </c>
      <c r="C19" s="817" t="s">
        <v>133</v>
      </c>
      <c r="D19" s="817" t="s">
        <v>374</v>
      </c>
      <c r="E19" s="816">
        <v>2002</v>
      </c>
      <c r="F19" s="816">
        <v>0</v>
      </c>
      <c r="G19" s="816">
        <v>0</v>
      </c>
      <c r="H19" s="816">
        <v>22</v>
      </c>
      <c r="I19" s="816">
        <v>26</v>
      </c>
      <c r="J19" s="816">
        <v>0</v>
      </c>
      <c r="K19" s="816">
        <v>2</v>
      </c>
      <c r="L19" s="816">
        <v>0</v>
      </c>
      <c r="M19" s="816">
        <v>88</v>
      </c>
      <c r="N19" s="816">
        <v>1858</v>
      </c>
      <c r="O19" s="816">
        <v>0</v>
      </c>
      <c r="P19" s="816">
        <v>0</v>
      </c>
      <c r="Q19" s="816">
        <v>6</v>
      </c>
      <c r="R19" s="816">
        <v>0</v>
      </c>
      <c r="S19" s="816">
        <v>0</v>
      </c>
      <c r="T19" s="816">
        <v>76</v>
      </c>
      <c r="U19" s="816">
        <v>3</v>
      </c>
      <c r="V19" s="816">
        <v>2</v>
      </c>
      <c r="W19" s="816">
        <v>189</v>
      </c>
      <c r="X19" s="816">
        <v>0</v>
      </c>
      <c r="Y19" s="816">
        <v>0</v>
      </c>
      <c r="Z19" s="816">
        <v>0</v>
      </c>
      <c r="AA19" s="816">
        <v>0</v>
      </c>
      <c r="AB19" s="816">
        <v>42</v>
      </c>
      <c r="AC19" s="816">
        <v>55</v>
      </c>
      <c r="AD19" s="816">
        <v>17</v>
      </c>
      <c r="AE19" s="816">
        <v>0</v>
      </c>
      <c r="AF19" s="816">
        <v>148</v>
      </c>
      <c r="AG19" s="816">
        <v>0</v>
      </c>
      <c r="AH19" s="816">
        <v>0</v>
      </c>
      <c r="AI19" s="816">
        <v>0</v>
      </c>
      <c r="AJ19" s="816">
        <v>0</v>
      </c>
      <c r="AK19" s="816">
        <v>0</v>
      </c>
      <c r="AL19" s="816">
        <v>0</v>
      </c>
      <c r="AM19" s="820">
        <v>0</v>
      </c>
      <c r="AN19" s="816">
        <v>0</v>
      </c>
      <c r="AO19" s="820">
        <v>0</v>
      </c>
      <c r="AP19" s="820">
        <v>0</v>
      </c>
    </row>
    <row r="20" spans="1:42">
      <c r="A20" s="814" t="s">
        <v>368</v>
      </c>
      <c r="B20" s="814" t="s">
        <v>364</v>
      </c>
      <c r="C20" s="817" t="s">
        <v>133</v>
      </c>
      <c r="D20" s="817" t="s">
        <v>375</v>
      </c>
      <c r="E20" s="816">
        <v>0</v>
      </c>
      <c r="F20" s="816">
        <v>0</v>
      </c>
      <c r="G20" s="816">
        <v>0</v>
      </c>
      <c r="H20" s="816">
        <v>0</v>
      </c>
      <c r="I20" s="816">
        <v>0</v>
      </c>
      <c r="J20" s="816">
        <v>0</v>
      </c>
      <c r="K20" s="816">
        <v>0</v>
      </c>
      <c r="L20" s="816">
        <v>0</v>
      </c>
      <c r="M20" s="816">
        <v>0</v>
      </c>
      <c r="N20" s="816">
        <v>0</v>
      </c>
      <c r="O20" s="816">
        <v>0</v>
      </c>
      <c r="P20" s="816">
        <v>0</v>
      </c>
      <c r="Q20" s="816">
        <v>0</v>
      </c>
      <c r="R20" s="816">
        <v>0</v>
      </c>
      <c r="S20" s="816">
        <v>0</v>
      </c>
      <c r="T20" s="816">
        <v>0</v>
      </c>
      <c r="U20" s="816">
        <v>0</v>
      </c>
      <c r="V20" s="816">
        <v>0</v>
      </c>
      <c r="W20" s="816">
        <v>0</v>
      </c>
      <c r="X20" s="816">
        <v>0</v>
      </c>
      <c r="Y20" s="816">
        <v>0</v>
      </c>
      <c r="Z20" s="816">
        <v>0</v>
      </c>
      <c r="AA20" s="816">
        <v>0</v>
      </c>
      <c r="AB20" s="816">
        <v>0</v>
      </c>
      <c r="AC20" s="816">
        <v>0</v>
      </c>
      <c r="AD20" s="816">
        <v>0</v>
      </c>
      <c r="AE20" s="816">
        <v>0</v>
      </c>
      <c r="AF20" s="816">
        <v>0</v>
      </c>
      <c r="AG20" s="816">
        <v>0</v>
      </c>
      <c r="AH20" s="816">
        <v>0</v>
      </c>
      <c r="AI20" s="816">
        <v>0</v>
      </c>
      <c r="AJ20" s="816">
        <v>0</v>
      </c>
      <c r="AK20" s="816">
        <v>0</v>
      </c>
      <c r="AL20" s="816">
        <v>0</v>
      </c>
      <c r="AM20" s="820">
        <v>0</v>
      </c>
      <c r="AN20" s="816">
        <v>0</v>
      </c>
      <c r="AO20" s="820">
        <v>0</v>
      </c>
      <c r="AP20" s="820">
        <v>0</v>
      </c>
    </row>
    <row r="21" hidden="1" spans="1:42">
      <c r="A21" s="814" t="s">
        <v>363</v>
      </c>
      <c r="B21" s="814" t="s">
        <v>364</v>
      </c>
      <c r="C21" s="817" t="s">
        <v>133</v>
      </c>
      <c r="D21" s="817" t="s">
        <v>376</v>
      </c>
      <c r="E21" s="816">
        <v>172598</v>
      </c>
      <c r="F21" s="816">
        <v>54896</v>
      </c>
      <c r="G21" s="816">
        <v>100793</v>
      </c>
      <c r="H21" s="816">
        <v>0</v>
      </c>
      <c r="I21" s="816">
        <v>506002</v>
      </c>
      <c r="J21" s="816">
        <v>0</v>
      </c>
      <c r="K21" s="816">
        <v>0</v>
      </c>
      <c r="L21" s="816">
        <v>0</v>
      </c>
      <c r="M21" s="816">
        <v>223164</v>
      </c>
      <c r="N21" s="816">
        <v>1542676</v>
      </c>
      <c r="O21" s="816">
        <v>0</v>
      </c>
      <c r="P21" s="816">
        <v>0</v>
      </c>
      <c r="Q21" s="816">
        <v>0</v>
      </c>
      <c r="R21" s="816">
        <v>0</v>
      </c>
      <c r="S21" s="816">
        <v>0</v>
      </c>
      <c r="T21" s="816">
        <v>0</v>
      </c>
      <c r="U21" s="816">
        <v>0</v>
      </c>
      <c r="V21" s="816">
        <v>0</v>
      </c>
      <c r="W21" s="816">
        <v>14288</v>
      </c>
      <c r="X21" s="816">
        <v>0</v>
      </c>
      <c r="Y21" s="816">
        <v>0</v>
      </c>
      <c r="Z21" s="816">
        <v>0</v>
      </c>
      <c r="AA21" s="816">
        <v>41843</v>
      </c>
      <c r="AB21" s="816">
        <v>20365</v>
      </c>
      <c r="AC21" s="816">
        <v>16103</v>
      </c>
      <c r="AD21" s="816">
        <v>82080</v>
      </c>
      <c r="AE21" s="816">
        <v>208181</v>
      </c>
      <c r="AF21" s="816">
        <v>223704</v>
      </c>
      <c r="AG21" s="816">
        <v>0</v>
      </c>
      <c r="AH21" s="816">
        <v>0</v>
      </c>
      <c r="AI21" s="816">
        <v>0</v>
      </c>
      <c r="AJ21" s="816">
        <v>0</v>
      </c>
      <c r="AK21" s="816">
        <v>0</v>
      </c>
      <c r="AL21" s="816">
        <v>0</v>
      </c>
      <c r="AM21" s="816">
        <v>0</v>
      </c>
      <c r="AN21" s="816">
        <v>0</v>
      </c>
      <c r="AO21" s="816">
        <v>0</v>
      </c>
      <c r="AP21" s="816">
        <v>320947</v>
      </c>
    </row>
    <row r="22" hidden="1" spans="1:42">
      <c r="A22" s="814" t="s">
        <v>363</v>
      </c>
      <c r="B22" s="814" t="s">
        <v>377</v>
      </c>
      <c r="C22" s="817" t="s">
        <v>133</v>
      </c>
      <c r="D22" s="817" t="s">
        <v>378</v>
      </c>
      <c r="E22" s="816">
        <v>0</v>
      </c>
      <c r="F22" s="816">
        <v>0</v>
      </c>
      <c r="G22" s="816">
        <v>0</v>
      </c>
      <c r="H22" s="816">
        <v>0</v>
      </c>
      <c r="I22" s="816">
        <v>0</v>
      </c>
      <c r="J22" s="816">
        <v>0</v>
      </c>
      <c r="K22" s="816">
        <v>0</v>
      </c>
      <c r="L22" s="816">
        <v>0</v>
      </c>
      <c r="M22" s="816">
        <v>0</v>
      </c>
      <c r="N22" s="816">
        <v>0</v>
      </c>
      <c r="O22" s="816">
        <v>0</v>
      </c>
      <c r="P22" s="816">
        <v>0</v>
      </c>
      <c r="Q22" s="816">
        <v>0</v>
      </c>
      <c r="R22" s="816">
        <v>0</v>
      </c>
      <c r="S22" s="816">
        <v>0</v>
      </c>
      <c r="T22" s="816">
        <v>0</v>
      </c>
      <c r="U22" s="816">
        <v>56740</v>
      </c>
      <c r="V22" s="816">
        <v>0</v>
      </c>
      <c r="W22" s="816">
        <v>0</v>
      </c>
      <c r="X22" s="816">
        <v>0</v>
      </c>
      <c r="Y22" s="816">
        <v>0</v>
      </c>
      <c r="Z22" s="816">
        <v>0</v>
      </c>
      <c r="AA22" s="816">
        <v>0</v>
      </c>
      <c r="AB22" s="816">
        <v>0</v>
      </c>
      <c r="AC22" s="816">
        <v>36364</v>
      </c>
      <c r="AD22" s="816">
        <v>0</v>
      </c>
      <c r="AE22" s="816">
        <v>0</v>
      </c>
      <c r="AF22" s="816">
        <v>0</v>
      </c>
      <c r="AG22" s="816">
        <v>0</v>
      </c>
      <c r="AH22" s="816">
        <v>0</v>
      </c>
      <c r="AI22" s="816">
        <v>0</v>
      </c>
      <c r="AJ22" s="816">
        <v>0</v>
      </c>
      <c r="AK22" s="816">
        <v>0</v>
      </c>
      <c r="AL22" s="816">
        <v>0</v>
      </c>
      <c r="AM22" s="816">
        <v>0</v>
      </c>
      <c r="AN22" s="816">
        <v>0</v>
      </c>
      <c r="AO22" s="816">
        <v>0</v>
      </c>
      <c r="AP22" s="816">
        <v>0</v>
      </c>
    </row>
    <row r="23" spans="1:42">
      <c r="A23" s="814" t="s">
        <v>368</v>
      </c>
      <c r="B23" s="814" t="s">
        <v>364</v>
      </c>
      <c r="C23" s="817" t="s">
        <v>133</v>
      </c>
      <c r="D23" s="817" t="s">
        <v>379</v>
      </c>
      <c r="E23" s="816">
        <v>0</v>
      </c>
      <c r="F23" s="816">
        <v>0</v>
      </c>
      <c r="G23" s="816">
        <v>0</v>
      </c>
      <c r="H23" s="816">
        <v>0</v>
      </c>
      <c r="I23" s="816">
        <v>0</v>
      </c>
      <c r="J23" s="816">
        <v>0</v>
      </c>
      <c r="K23" s="816">
        <v>0</v>
      </c>
      <c r="L23" s="816">
        <v>0</v>
      </c>
      <c r="M23" s="816">
        <v>0</v>
      </c>
      <c r="N23" s="816">
        <v>0</v>
      </c>
      <c r="O23" s="816">
        <v>0</v>
      </c>
      <c r="P23" s="816">
        <v>0</v>
      </c>
      <c r="Q23" s="816">
        <v>0</v>
      </c>
      <c r="R23" s="816">
        <v>0</v>
      </c>
      <c r="S23" s="816">
        <v>0</v>
      </c>
      <c r="T23" s="816">
        <v>0</v>
      </c>
      <c r="U23" s="816">
        <v>0</v>
      </c>
      <c r="V23" s="816">
        <v>0</v>
      </c>
      <c r="W23" s="816">
        <v>0</v>
      </c>
      <c r="X23" s="816">
        <v>0</v>
      </c>
      <c r="Y23" s="816">
        <v>0</v>
      </c>
      <c r="Z23" s="816">
        <v>0</v>
      </c>
      <c r="AA23" s="816">
        <v>0</v>
      </c>
      <c r="AB23" s="816">
        <v>0</v>
      </c>
      <c r="AC23" s="816">
        <v>0</v>
      </c>
      <c r="AD23" s="816">
        <v>0</v>
      </c>
      <c r="AE23" s="816">
        <v>0</v>
      </c>
      <c r="AF23" s="816">
        <v>0</v>
      </c>
      <c r="AG23" s="816">
        <v>0</v>
      </c>
      <c r="AH23" s="816">
        <v>0</v>
      </c>
      <c r="AI23" s="816">
        <v>0</v>
      </c>
      <c r="AJ23" s="816">
        <v>0</v>
      </c>
      <c r="AK23" s="816">
        <v>0</v>
      </c>
      <c r="AL23" s="816">
        <v>0</v>
      </c>
      <c r="AM23" s="820">
        <v>0</v>
      </c>
      <c r="AN23" s="816">
        <v>0</v>
      </c>
      <c r="AO23" s="820">
        <v>0</v>
      </c>
      <c r="AP23" s="820">
        <v>0</v>
      </c>
    </row>
    <row r="24" hidden="1" spans="1:42">
      <c r="A24" s="814" t="s">
        <v>368</v>
      </c>
      <c r="B24" s="814" t="s">
        <v>377</v>
      </c>
      <c r="C24" s="817" t="s">
        <v>133</v>
      </c>
      <c r="D24" s="817" t="s">
        <v>380</v>
      </c>
      <c r="E24" s="816">
        <v>0</v>
      </c>
      <c r="F24" s="816">
        <v>0</v>
      </c>
      <c r="G24" s="816">
        <v>0</v>
      </c>
      <c r="H24" s="816">
        <v>0</v>
      </c>
      <c r="I24" s="816">
        <v>0</v>
      </c>
      <c r="J24" s="816">
        <v>0</v>
      </c>
      <c r="K24" s="816">
        <v>0</v>
      </c>
      <c r="L24" s="816">
        <v>0</v>
      </c>
      <c r="M24" s="816">
        <v>0</v>
      </c>
      <c r="N24" s="816">
        <v>0</v>
      </c>
      <c r="O24" s="816">
        <v>0</v>
      </c>
      <c r="P24" s="816">
        <v>0</v>
      </c>
      <c r="Q24" s="816">
        <v>0</v>
      </c>
      <c r="R24" s="816">
        <v>0</v>
      </c>
      <c r="S24" s="816">
        <v>0</v>
      </c>
      <c r="T24" s="816">
        <v>0</v>
      </c>
      <c r="U24" s="816">
        <v>0</v>
      </c>
      <c r="V24" s="816">
        <v>0</v>
      </c>
      <c r="W24" s="816">
        <v>0</v>
      </c>
      <c r="X24" s="816">
        <v>0</v>
      </c>
      <c r="Y24" s="816">
        <v>0</v>
      </c>
      <c r="Z24" s="816">
        <v>0</v>
      </c>
      <c r="AA24" s="816">
        <v>0</v>
      </c>
      <c r="AB24" s="816">
        <v>0</v>
      </c>
      <c r="AC24" s="816">
        <v>0</v>
      </c>
      <c r="AD24" s="816">
        <v>0</v>
      </c>
      <c r="AE24" s="816">
        <v>0</v>
      </c>
      <c r="AF24" s="816">
        <v>0</v>
      </c>
      <c r="AG24" s="816">
        <v>0</v>
      </c>
      <c r="AH24" s="816">
        <v>0</v>
      </c>
      <c r="AI24" s="816">
        <v>0</v>
      </c>
      <c r="AJ24" s="816">
        <v>0</v>
      </c>
      <c r="AK24" s="816">
        <v>0</v>
      </c>
      <c r="AL24" s="816">
        <v>0</v>
      </c>
      <c r="AM24" s="816">
        <v>0</v>
      </c>
      <c r="AN24" s="816">
        <v>0</v>
      </c>
      <c r="AO24" s="816">
        <v>0</v>
      </c>
      <c r="AP24" s="816">
        <v>0</v>
      </c>
    </row>
    <row r="25" hidden="1" spans="1:42">
      <c r="A25" s="814" t="s">
        <v>363</v>
      </c>
      <c r="B25" s="814" t="s">
        <v>364</v>
      </c>
      <c r="C25" s="817" t="s">
        <v>133</v>
      </c>
      <c r="D25" s="817" t="s">
        <v>381</v>
      </c>
      <c r="E25" s="816">
        <v>6005</v>
      </c>
      <c r="F25" s="816">
        <v>20495</v>
      </c>
      <c r="G25" s="816">
        <v>9698</v>
      </c>
      <c r="H25" s="816">
        <v>76</v>
      </c>
      <c r="I25" s="816">
        <v>97110</v>
      </c>
      <c r="J25" s="816">
        <v>97</v>
      </c>
      <c r="K25" s="816">
        <v>2794</v>
      </c>
      <c r="L25" s="816">
        <v>26946</v>
      </c>
      <c r="M25" s="816">
        <v>160790</v>
      </c>
      <c r="N25" s="816">
        <v>240782</v>
      </c>
      <c r="O25" s="816">
        <v>33206</v>
      </c>
      <c r="P25" s="816">
        <v>192524</v>
      </c>
      <c r="Q25" s="816">
        <v>0</v>
      </c>
      <c r="R25" s="816">
        <v>12636</v>
      </c>
      <c r="S25" s="816">
        <v>4662</v>
      </c>
      <c r="T25" s="816">
        <v>5256</v>
      </c>
      <c r="U25" s="816">
        <v>677</v>
      </c>
      <c r="V25" s="816">
        <v>0</v>
      </c>
      <c r="W25" s="816">
        <v>378</v>
      </c>
      <c r="X25" s="816">
        <v>145800</v>
      </c>
      <c r="Y25" s="816">
        <v>12550</v>
      </c>
      <c r="Z25" s="816">
        <v>59501</v>
      </c>
      <c r="AA25" s="816">
        <v>71910</v>
      </c>
      <c r="AB25" s="816">
        <v>16333</v>
      </c>
      <c r="AC25" s="816">
        <v>19940</v>
      </c>
      <c r="AD25" s="816">
        <v>43423</v>
      </c>
      <c r="AE25" s="816">
        <v>239353</v>
      </c>
      <c r="AF25" s="816">
        <v>21071</v>
      </c>
      <c r="AG25" s="816">
        <v>45331</v>
      </c>
      <c r="AH25" s="816">
        <v>404564</v>
      </c>
      <c r="AI25" s="816">
        <v>9900</v>
      </c>
      <c r="AJ25" s="816">
        <v>8752</v>
      </c>
      <c r="AK25" s="816">
        <v>27241</v>
      </c>
      <c r="AL25" s="816">
        <v>45256</v>
      </c>
      <c r="AM25" s="816">
        <v>182059</v>
      </c>
      <c r="AN25" s="816">
        <v>562</v>
      </c>
      <c r="AO25" s="816">
        <v>1465</v>
      </c>
      <c r="AP25" s="816">
        <v>47246</v>
      </c>
    </row>
    <row r="26" spans="1:42">
      <c r="A26" s="814" t="s">
        <v>368</v>
      </c>
      <c r="B26" s="814" t="s">
        <v>364</v>
      </c>
      <c r="C26" s="817" t="s">
        <v>133</v>
      </c>
      <c r="D26" s="817" t="s">
        <v>382</v>
      </c>
      <c r="E26" s="816">
        <v>0</v>
      </c>
      <c r="F26" s="816">
        <v>0</v>
      </c>
      <c r="G26" s="816">
        <v>2470</v>
      </c>
      <c r="H26" s="816">
        <v>0</v>
      </c>
      <c r="I26" s="816">
        <v>1361</v>
      </c>
      <c r="J26" s="816">
        <v>0</v>
      </c>
      <c r="K26" s="816">
        <v>0</v>
      </c>
      <c r="L26" s="816">
        <v>0</v>
      </c>
      <c r="M26" s="816">
        <v>3049</v>
      </c>
      <c r="N26" s="816">
        <v>2308</v>
      </c>
      <c r="O26" s="816">
        <v>29</v>
      </c>
      <c r="P26" s="816">
        <v>3337</v>
      </c>
      <c r="Q26" s="816">
        <v>0</v>
      </c>
      <c r="R26" s="816">
        <v>36</v>
      </c>
      <c r="S26" s="816">
        <v>0</v>
      </c>
      <c r="T26" s="816">
        <v>29</v>
      </c>
      <c r="U26" s="816">
        <v>0</v>
      </c>
      <c r="V26" s="816">
        <v>0</v>
      </c>
      <c r="W26" s="816">
        <v>0</v>
      </c>
      <c r="X26" s="816">
        <v>3809</v>
      </c>
      <c r="Y26" s="816">
        <v>7</v>
      </c>
      <c r="Z26" s="816">
        <v>68</v>
      </c>
      <c r="AA26" s="816">
        <v>965</v>
      </c>
      <c r="AB26" s="816">
        <v>598</v>
      </c>
      <c r="AC26" s="816">
        <v>396</v>
      </c>
      <c r="AD26" s="816">
        <v>3096</v>
      </c>
      <c r="AE26" s="816">
        <v>50</v>
      </c>
      <c r="AF26" s="816">
        <v>3103</v>
      </c>
      <c r="AG26" s="816">
        <v>0</v>
      </c>
      <c r="AH26" s="816">
        <v>17183</v>
      </c>
      <c r="AI26" s="816">
        <v>0</v>
      </c>
      <c r="AJ26" s="816">
        <v>0</v>
      </c>
      <c r="AK26" s="816">
        <v>0</v>
      </c>
      <c r="AL26" s="816">
        <v>0</v>
      </c>
      <c r="AM26" s="820">
        <v>4406</v>
      </c>
      <c r="AN26" s="816">
        <v>0</v>
      </c>
      <c r="AO26" s="820">
        <v>0</v>
      </c>
      <c r="AP26" s="820">
        <v>101</v>
      </c>
    </row>
    <row r="27" hidden="1" spans="1:42">
      <c r="A27" s="814" t="s">
        <v>363</v>
      </c>
      <c r="B27" s="814" t="s">
        <v>364</v>
      </c>
      <c r="C27" s="817" t="s">
        <v>133</v>
      </c>
      <c r="D27" s="817" t="s">
        <v>383</v>
      </c>
      <c r="E27" s="816">
        <v>4882</v>
      </c>
      <c r="F27" s="816">
        <v>2290</v>
      </c>
      <c r="G27" s="816">
        <v>2128</v>
      </c>
      <c r="H27" s="816">
        <v>0</v>
      </c>
      <c r="I27" s="816">
        <v>23040</v>
      </c>
      <c r="J27" s="816">
        <v>0</v>
      </c>
      <c r="K27" s="816">
        <v>637</v>
      </c>
      <c r="L27" s="816">
        <v>90</v>
      </c>
      <c r="M27" s="816">
        <v>11545</v>
      </c>
      <c r="N27" s="816">
        <v>17323</v>
      </c>
      <c r="O27" s="816">
        <v>382</v>
      </c>
      <c r="P27" s="816">
        <v>11844</v>
      </c>
      <c r="Q27" s="816">
        <v>0</v>
      </c>
      <c r="R27" s="816">
        <v>0</v>
      </c>
      <c r="S27" s="816">
        <v>2718</v>
      </c>
      <c r="T27" s="816">
        <v>4896</v>
      </c>
      <c r="U27" s="816">
        <v>0</v>
      </c>
      <c r="V27" s="816">
        <v>0</v>
      </c>
      <c r="W27" s="816">
        <v>0</v>
      </c>
      <c r="X27" s="816">
        <v>11502</v>
      </c>
      <c r="Y27" s="816">
        <v>2045</v>
      </c>
      <c r="Z27" s="816">
        <v>1436</v>
      </c>
      <c r="AA27" s="816">
        <v>1296</v>
      </c>
      <c r="AB27" s="816">
        <v>666</v>
      </c>
      <c r="AC27" s="816">
        <v>1418</v>
      </c>
      <c r="AD27" s="816">
        <v>0</v>
      </c>
      <c r="AE27" s="816">
        <v>371</v>
      </c>
      <c r="AF27" s="816">
        <v>11340</v>
      </c>
      <c r="AG27" s="816">
        <v>0</v>
      </c>
      <c r="AH27" s="816">
        <v>1361</v>
      </c>
      <c r="AI27" s="816">
        <v>0</v>
      </c>
      <c r="AJ27" s="816">
        <v>0</v>
      </c>
      <c r="AK27" s="816">
        <v>0</v>
      </c>
      <c r="AL27" s="816">
        <v>2448</v>
      </c>
      <c r="AM27" s="816">
        <v>0</v>
      </c>
      <c r="AN27" s="816">
        <v>0</v>
      </c>
      <c r="AO27" s="816">
        <v>0</v>
      </c>
      <c r="AP27" s="816">
        <v>0</v>
      </c>
    </row>
    <row r="28" spans="1:42">
      <c r="A28" s="814" t="s">
        <v>368</v>
      </c>
      <c r="B28" s="814" t="s">
        <v>364</v>
      </c>
      <c r="C28" s="817" t="s">
        <v>133</v>
      </c>
      <c r="D28" s="817" t="s">
        <v>384</v>
      </c>
      <c r="E28" s="816">
        <v>0</v>
      </c>
      <c r="F28" s="816">
        <v>0</v>
      </c>
      <c r="G28" s="816">
        <v>0</v>
      </c>
      <c r="H28" s="816">
        <v>0</v>
      </c>
      <c r="I28" s="816">
        <v>0</v>
      </c>
      <c r="J28" s="816">
        <v>0</v>
      </c>
      <c r="K28" s="816">
        <v>0</v>
      </c>
      <c r="L28" s="816">
        <v>0</v>
      </c>
      <c r="M28" s="816">
        <v>0</v>
      </c>
      <c r="N28" s="816">
        <v>0</v>
      </c>
      <c r="O28" s="816">
        <v>0</v>
      </c>
      <c r="P28" s="816">
        <v>0</v>
      </c>
      <c r="Q28" s="816">
        <v>0</v>
      </c>
      <c r="R28" s="816">
        <v>0</v>
      </c>
      <c r="S28" s="816">
        <v>0</v>
      </c>
      <c r="T28" s="816">
        <v>0</v>
      </c>
      <c r="U28" s="816">
        <v>0</v>
      </c>
      <c r="V28" s="816">
        <v>0</v>
      </c>
      <c r="W28" s="816">
        <v>0</v>
      </c>
      <c r="X28" s="816">
        <v>0</v>
      </c>
      <c r="Y28" s="816">
        <v>0</v>
      </c>
      <c r="Z28" s="816">
        <v>0</v>
      </c>
      <c r="AA28" s="816">
        <v>0</v>
      </c>
      <c r="AB28" s="816">
        <v>0</v>
      </c>
      <c r="AC28" s="816">
        <v>0</v>
      </c>
      <c r="AD28" s="816">
        <v>0</v>
      </c>
      <c r="AE28" s="816">
        <v>0</v>
      </c>
      <c r="AF28" s="816">
        <v>0</v>
      </c>
      <c r="AG28" s="816">
        <v>0</v>
      </c>
      <c r="AH28" s="816">
        <v>86</v>
      </c>
      <c r="AI28" s="816">
        <v>0</v>
      </c>
      <c r="AJ28" s="816">
        <v>0</v>
      </c>
      <c r="AK28" s="816">
        <v>0</v>
      </c>
      <c r="AL28" s="816">
        <v>0</v>
      </c>
      <c r="AM28" s="820">
        <v>0</v>
      </c>
      <c r="AN28" s="816">
        <v>0</v>
      </c>
      <c r="AO28" s="820">
        <v>0</v>
      </c>
      <c r="AP28" s="820">
        <v>0</v>
      </c>
    </row>
    <row r="29" hidden="1" spans="1:42">
      <c r="A29" s="814" t="s">
        <v>363</v>
      </c>
      <c r="B29" s="814" t="s">
        <v>364</v>
      </c>
      <c r="C29" s="817" t="s">
        <v>133</v>
      </c>
      <c r="D29" s="817" t="s">
        <v>385</v>
      </c>
      <c r="E29" s="816">
        <v>0</v>
      </c>
      <c r="F29" s="816">
        <v>0</v>
      </c>
      <c r="G29" s="816">
        <v>0</v>
      </c>
      <c r="H29" s="816">
        <v>0</v>
      </c>
      <c r="I29" s="816">
        <v>101</v>
      </c>
      <c r="J29" s="816">
        <v>0</v>
      </c>
      <c r="K29" s="816">
        <v>0</v>
      </c>
      <c r="L29" s="816">
        <v>0</v>
      </c>
      <c r="M29" s="816">
        <v>0</v>
      </c>
      <c r="N29" s="816">
        <v>0</v>
      </c>
      <c r="O29" s="816">
        <v>0</v>
      </c>
      <c r="P29" s="816">
        <v>19354</v>
      </c>
      <c r="Q29" s="816">
        <v>0</v>
      </c>
      <c r="R29" s="816">
        <v>0</v>
      </c>
      <c r="S29" s="816">
        <v>0</v>
      </c>
      <c r="T29" s="816">
        <v>0</v>
      </c>
      <c r="U29" s="816">
        <v>0</v>
      </c>
      <c r="V29" s="816">
        <v>0</v>
      </c>
      <c r="W29" s="816">
        <v>0</v>
      </c>
      <c r="X29" s="816">
        <v>4</v>
      </c>
      <c r="Y29" s="816">
        <v>0</v>
      </c>
      <c r="Z29" s="816">
        <v>709</v>
      </c>
      <c r="AA29" s="816">
        <v>0</v>
      </c>
      <c r="AB29" s="816">
        <v>0</v>
      </c>
      <c r="AC29" s="816">
        <v>0</v>
      </c>
      <c r="AD29" s="816">
        <v>0</v>
      </c>
      <c r="AE29" s="816">
        <v>0</v>
      </c>
      <c r="AF29" s="816">
        <v>0</v>
      </c>
      <c r="AG29" s="816">
        <v>10782</v>
      </c>
      <c r="AH29" s="816">
        <v>0</v>
      </c>
      <c r="AI29" s="816">
        <v>0</v>
      </c>
      <c r="AJ29" s="816">
        <v>0</v>
      </c>
      <c r="AK29" s="816">
        <v>0</v>
      </c>
      <c r="AL29" s="816">
        <v>0</v>
      </c>
      <c r="AM29" s="816">
        <v>2405</v>
      </c>
      <c r="AN29" s="816">
        <v>0</v>
      </c>
      <c r="AO29" s="816">
        <v>0</v>
      </c>
      <c r="AP29" s="816">
        <v>0</v>
      </c>
    </row>
    <row r="30" hidden="1" spans="1:42">
      <c r="A30" s="814" t="s">
        <v>363</v>
      </c>
      <c r="B30" s="814" t="s">
        <v>377</v>
      </c>
      <c r="C30" s="817" t="s">
        <v>133</v>
      </c>
      <c r="D30" s="817" t="s">
        <v>386</v>
      </c>
      <c r="E30" s="816">
        <v>0</v>
      </c>
      <c r="F30" s="816">
        <v>0</v>
      </c>
      <c r="G30" s="816">
        <v>0</v>
      </c>
      <c r="H30" s="816">
        <v>0</v>
      </c>
      <c r="I30" s="816">
        <v>0</v>
      </c>
      <c r="J30" s="816">
        <v>0</v>
      </c>
      <c r="K30" s="816">
        <v>0</v>
      </c>
      <c r="L30" s="816">
        <v>0</v>
      </c>
      <c r="M30" s="816">
        <v>0</v>
      </c>
      <c r="N30" s="816">
        <v>0</v>
      </c>
      <c r="O30" s="816">
        <v>0</v>
      </c>
      <c r="P30" s="816">
        <v>0</v>
      </c>
      <c r="Q30" s="816">
        <v>0</v>
      </c>
      <c r="R30" s="816">
        <v>0</v>
      </c>
      <c r="S30" s="816">
        <v>0</v>
      </c>
      <c r="T30" s="816">
        <v>0</v>
      </c>
      <c r="U30" s="816">
        <v>0</v>
      </c>
      <c r="V30" s="816">
        <v>0</v>
      </c>
      <c r="W30" s="816">
        <v>0</v>
      </c>
      <c r="X30" s="816">
        <v>0</v>
      </c>
      <c r="Y30" s="816">
        <v>0</v>
      </c>
      <c r="Z30" s="816">
        <v>0</v>
      </c>
      <c r="AA30" s="816">
        <v>0</v>
      </c>
      <c r="AB30" s="816">
        <v>0</v>
      </c>
      <c r="AC30" s="816">
        <v>0</v>
      </c>
      <c r="AD30" s="816">
        <v>0</v>
      </c>
      <c r="AE30" s="816">
        <v>0</v>
      </c>
      <c r="AF30" s="816">
        <v>0</v>
      </c>
      <c r="AG30" s="816">
        <v>5292</v>
      </c>
      <c r="AH30" s="816">
        <v>0</v>
      </c>
      <c r="AI30" s="816">
        <v>0</v>
      </c>
      <c r="AJ30" s="816">
        <v>0</v>
      </c>
      <c r="AK30" s="816">
        <v>0</v>
      </c>
      <c r="AL30" s="816">
        <v>0</v>
      </c>
      <c r="AM30" s="816">
        <v>0</v>
      </c>
      <c r="AN30" s="816">
        <v>0</v>
      </c>
      <c r="AO30" s="816">
        <v>0</v>
      </c>
      <c r="AP30" s="816">
        <v>0</v>
      </c>
    </row>
    <row r="31" spans="1:42">
      <c r="A31" s="814" t="s">
        <v>368</v>
      </c>
      <c r="B31" s="814" t="s">
        <v>364</v>
      </c>
      <c r="C31" s="817" t="s">
        <v>133</v>
      </c>
      <c r="D31" s="817" t="s">
        <v>387</v>
      </c>
      <c r="E31" s="816">
        <v>0</v>
      </c>
      <c r="F31" s="816">
        <v>0</v>
      </c>
      <c r="G31" s="816">
        <v>0</v>
      </c>
      <c r="H31" s="816">
        <v>0</v>
      </c>
      <c r="I31" s="816">
        <v>0</v>
      </c>
      <c r="J31" s="816">
        <v>0</v>
      </c>
      <c r="K31" s="816">
        <v>0</v>
      </c>
      <c r="L31" s="816">
        <v>0</v>
      </c>
      <c r="M31" s="816">
        <v>0</v>
      </c>
      <c r="N31" s="816">
        <v>0</v>
      </c>
      <c r="O31" s="816">
        <v>0</v>
      </c>
      <c r="P31" s="816">
        <v>0</v>
      </c>
      <c r="Q31" s="816">
        <v>0</v>
      </c>
      <c r="R31" s="816">
        <v>0</v>
      </c>
      <c r="S31" s="816">
        <v>0</v>
      </c>
      <c r="T31" s="816">
        <v>0</v>
      </c>
      <c r="U31" s="816">
        <v>0</v>
      </c>
      <c r="V31" s="816">
        <v>0</v>
      </c>
      <c r="W31" s="816">
        <v>0</v>
      </c>
      <c r="X31" s="816">
        <v>0</v>
      </c>
      <c r="Y31" s="816">
        <v>0</v>
      </c>
      <c r="Z31" s="816">
        <v>0</v>
      </c>
      <c r="AA31" s="816">
        <v>0</v>
      </c>
      <c r="AB31" s="816">
        <v>0</v>
      </c>
      <c r="AC31" s="816">
        <v>0</v>
      </c>
      <c r="AD31" s="816">
        <v>0</v>
      </c>
      <c r="AE31" s="816">
        <v>0</v>
      </c>
      <c r="AF31" s="816">
        <v>0</v>
      </c>
      <c r="AG31" s="816">
        <v>0</v>
      </c>
      <c r="AH31" s="816">
        <v>0</v>
      </c>
      <c r="AI31" s="816">
        <v>0</v>
      </c>
      <c r="AJ31" s="816">
        <v>0</v>
      </c>
      <c r="AK31" s="816">
        <v>0</v>
      </c>
      <c r="AL31" s="816">
        <v>0</v>
      </c>
      <c r="AM31" s="820">
        <v>0</v>
      </c>
      <c r="AN31" s="816">
        <v>0</v>
      </c>
      <c r="AO31" s="820">
        <v>0</v>
      </c>
      <c r="AP31" s="820">
        <v>0</v>
      </c>
    </row>
    <row r="32" hidden="1" spans="1:42">
      <c r="A32" s="814" t="s">
        <v>368</v>
      </c>
      <c r="B32" s="814" t="s">
        <v>377</v>
      </c>
      <c r="C32" s="817" t="s">
        <v>133</v>
      </c>
      <c r="D32" s="817" t="s">
        <v>388</v>
      </c>
      <c r="E32" s="816">
        <v>0</v>
      </c>
      <c r="F32" s="816">
        <v>0</v>
      </c>
      <c r="G32" s="816">
        <v>0</v>
      </c>
      <c r="H32" s="816">
        <v>0</v>
      </c>
      <c r="I32" s="816">
        <v>0</v>
      </c>
      <c r="J32" s="816">
        <v>0</v>
      </c>
      <c r="K32" s="816">
        <v>0</v>
      </c>
      <c r="L32" s="816">
        <v>0</v>
      </c>
      <c r="M32" s="816">
        <v>0</v>
      </c>
      <c r="N32" s="816">
        <v>0</v>
      </c>
      <c r="O32" s="816">
        <v>0</v>
      </c>
      <c r="P32" s="816">
        <v>0</v>
      </c>
      <c r="Q32" s="816">
        <v>0</v>
      </c>
      <c r="R32" s="816">
        <v>0</v>
      </c>
      <c r="S32" s="816">
        <v>0</v>
      </c>
      <c r="T32" s="816">
        <v>0</v>
      </c>
      <c r="U32" s="816">
        <v>0</v>
      </c>
      <c r="V32" s="816">
        <v>0</v>
      </c>
      <c r="W32" s="816">
        <v>0</v>
      </c>
      <c r="X32" s="816">
        <v>0</v>
      </c>
      <c r="Y32" s="816">
        <v>0</v>
      </c>
      <c r="Z32" s="816">
        <v>0</v>
      </c>
      <c r="AA32" s="816">
        <v>0</v>
      </c>
      <c r="AB32" s="816">
        <v>0</v>
      </c>
      <c r="AC32" s="816">
        <v>0</v>
      </c>
      <c r="AD32" s="816">
        <v>0</v>
      </c>
      <c r="AE32" s="816">
        <v>0</v>
      </c>
      <c r="AF32" s="816">
        <v>0</v>
      </c>
      <c r="AG32" s="816">
        <v>0</v>
      </c>
      <c r="AH32" s="816">
        <v>0</v>
      </c>
      <c r="AI32" s="816">
        <v>0</v>
      </c>
      <c r="AJ32" s="816">
        <v>0</v>
      </c>
      <c r="AK32" s="816">
        <v>0</v>
      </c>
      <c r="AL32" s="816">
        <v>0</v>
      </c>
      <c r="AM32" s="816">
        <v>0</v>
      </c>
      <c r="AN32" s="816">
        <v>0</v>
      </c>
      <c r="AO32" s="816">
        <v>0</v>
      </c>
      <c r="AP32" s="816">
        <v>0</v>
      </c>
    </row>
    <row r="33" hidden="1" spans="1:42">
      <c r="A33" s="814" t="s">
        <v>363</v>
      </c>
      <c r="B33" s="814" t="s">
        <v>364</v>
      </c>
      <c r="C33" s="817" t="s">
        <v>133</v>
      </c>
      <c r="D33" s="817" t="s">
        <v>389</v>
      </c>
      <c r="E33" s="816">
        <v>0</v>
      </c>
      <c r="F33" s="816">
        <v>0</v>
      </c>
      <c r="G33" s="816">
        <v>0</v>
      </c>
      <c r="H33" s="816">
        <v>0</v>
      </c>
      <c r="I33" s="816">
        <v>0</v>
      </c>
      <c r="J33" s="816">
        <v>0</v>
      </c>
      <c r="K33" s="816">
        <v>0</v>
      </c>
      <c r="L33" s="816">
        <v>0</v>
      </c>
      <c r="M33" s="816">
        <v>0</v>
      </c>
      <c r="N33" s="816">
        <v>1714</v>
      </c>
      <c r="O33" s="816">
        <v>0</v>
      </c>
      <c r="P33" s="816">
        <v>0</v>
      </c>
      <c r="Q33" s="816">
        <v>0</v>
      </c>
      <c r="R33" s="816">
        <v>0</v>
      </c>
      <c r="S33" s="816">
        <v>0</v>
      </c>
      <c r="T33" s="816">
        <v>0</v>
      </c>
      <c r="U33" s="816">
        <v>0</v>
      </c>
      <c r="V33" s="816">
        <v>0</v>
      </c>
      <c r="W33" s="816">
        <v>0</v>
      </c>
      <c r="X33" s="816">
        <v>0</v>
      </c>
      <c r="Y33" s="816">
        <v>0</v>
      </c>
      <c r="Z33" s="816">
        <v>0</v>
      </c>
      <c r="AA33" s="816">
        <v>0</v>
      </c>
      <c r="AB33" s="816">
        <v>0</v>
      </c>
      <c r="AC33" s="816">
        <v>0</v>
      </c>
      <c r="AD33" s="816">
        <v>0</v>
      </c>
      <c r="AE33" s="816">
        <v>0</v>
      </c>
      <c r="AF33" s="816">
        <v>0</v>
      </c>
      <c r="AG33" s="816">
        <v>0</v>
      </c>
      <c r="AH33" s="816">
        <v>0</v>
      </c>
      <c r="AI33" s="816">
        <v>0</v>
      </c>
      <c r="AJ33" s="816">
        <v>0</v>
      </c>
      <c r="AK33" s="816">
        <v>0</v>
      </c>
      <c r="AL33" s="816">
        <v>0</v>
      </c>
      <c r="AM33" s="816">
        <v>0</v>
      </c>
      <c r="AN33" s="816">
        <v>0</v>
      </c>
      <c r="AO33" s="816">
        <v>0</v>
      </c>
      <c r="AP33" s="816">
        <v>0</v>
      </c>
    </row>
    <row r="34" spans="1:42">
      <c r="A34" s="814" t="s">
        <v>368</v>
      </c>
      <c r="B34" s="814" t="s">
        <v>364</v>
      </c>
      <c r="C34" s="817" t="s">
        <v>133</v>
      </c>
      <c r="D34" s="817" t="s">
        <v>390</v>
      </c>
      <c r="E34" s="816">
        <v>0</v>
      </c>
      <c r="F34" s="816">
        <v>0</v>
      </c>
      <c r="G34" s="816">
        <v>0</v>
      </c>
      <c r="H34" s="816">
        <v>0</v>
      </c>
      <c r="I34" s="816">
        <v>0</v>
      </c>
      <c r="J34" s="816">
        <v>0</v>
      </c>
      <c r="K34" s="816">
        <v>0</v>
      </c>
      <c r="L34" s="816">
        <v>0</v>
      </c>
      <c r="M34" s="816">
        <v>0</v>
      </c>
      <c r="N34" s="816">
        <v>0</v>
      </c>
      <c r="O34" s="816">
        <v>0</v>
      </c>
      <c r="P34" s="816">
        <v>0</v>
      </c>
      <c r="Q34" s="816">
        <v>0</v>
      </c>
      <c r="R34" s="816">
        <v>0</v>
      </c>
      <c r="S34" s="816">
        <v>0</v>
      </c>
      <c r="T34" s="816">
        <v>0</v>
      </c>
      <c r="U34" s="816">
        <v>0</v>
      </c>
      <c r="V34" s="816">
        <v>0</v>
      </c>
      <c r="W34" s="816">
        <v>0</v>
      </c>
      <c r="X34" s="816">
        <v>0</v>
      </c>
      <c r="Y34" s="816">
        <v>0</v>
      </c>
      <c r="Z34" s="816">
        <v>0</v>
      </c>
      <c r="AA34" s="816">
        <v>0</v>
      </c>
      <c r="AB34" s="816">
        <v>0</v>
      </c>
      <c r="AC34" s="816">
        <v>0</v>
      </c>
      <c r="AD34" s="816">
        <v>0</v>
      </c>
      <c r="AE34" s="816">
        <v>0</v>
      </c>
      <c r="AF34" s="816">
        <v>7</v>
      </c>
      <c r="AG34" s="816">
        <v>0</v>
      </c>
      <c r="AH34" s="816">
        <v>0</v>
      </c>
      <c r="AI34" s="816">
        <v>0</v>
      </c>
      <c r="AJ34" s="816">
        <v>0</v>
      </c>
      <c r="AK34" s="816">
        <v>0</v>
      </c>
      <c r="AL34" s="816">
        <v>0</v>
      </c>
      <c r="AM34" s="820">
        <v>0</v>
      </c>
      <c r="AN34" s="816">
        <v>0</v>
      </c>
      <c r="AO34" s="820">
        <v>0</v>
      </c>
      <c r="AP34" s="820">
        <v>0</v>
      </c>
    </row>
    <row r="35" hidden="1" spans="1:42">
      <c r="A35" s="814" t="s">
        <v>363</v>
      </c>
      <c r="B35" s="814" t="s">
        <v>364</v>
      </c>
      <c r="C35" s="817" t="s">
        <v>133</v>
      </c>
      <c r="D35" s="817" t="s">
        <v>391</v>
      </c>
      <c r="E35" s="816">
        <v>4612</v>
      </c>
      <c r="F35" s="816">
        <v>2452</v>
      </c>
      <c r="G35" s="816">
        <v>1206</v>
      </c>
      <c r="H35" s="816">
        <v>28112</v>
      </c>
      <c r="I35" s="816">
        <v>135745</v>
      </c>
      <c r="J35" s="816">
        <v>994</v>
      </c>
      <c r="K35" s="816">
        <v>10134</v>
      </c>
      <c r="L35" s="816">
        <v>9770</v>
      </c>
      <c r="M35" s="816">
        <v>159318</v>
      </c>
      <c r="N35" s="816">
        <v>34088</v>
      </c>
      <c r="O35" s="816">
        <v>500</v>
      </c>
      <c r="P35" s="816">
        <v>32839</v>
      </c>
      <c r="Q35" s="816">
        <v>112</v>
      </c>
      <c r="R35" s="816">
        <v>158</v>
      </c>
      <c r="S35" s="816">
        <v>806</v>
      </c>
      <c r="T35" s="816">
        <v>198</v>
      </c>
      <c r="U35" s="816">
        <v>1922</v>
      </c>
      <c r="V35" s="816">
        <v>0</v>
      </c>
      <c r="W35" s="816">
        <v>11765</v>
      </c>
      <c r="X35" s="816">
        <v>7430</v>
      </c>
      <c r="Y35" s="816">
        <v>5990</v>
      </c>
      <c r="Z35" s="816">
        <v>33055</v>
      </c>
      <c r="AA35" s="816">
        <v>1080</v>
      </c>
      <c r="AB35" s="816">
        <v>0</v>
      </c>
      <c r="AC35" s="816">
        <v>0</v>
      </c>
      <c r="AD35" s="816">
        <v>1058</v>
      </c>
      <c r="AE35" s="816">
        <v>12607</v>
      </c>
      <c r="AF35" s="816">
        <v>29549</v>
      </c>
      <c r="AG35" s="816">
        <v>0</v>
      </c>
      <c r="AH35" s="816">
        <v>3164</v>
      </c>
      <c r="AI35" s="816">
        <v>0</v>
      </c>
      <c r="AJ35" s="816">
        <v>0</v>
      </c>
      <c r="AK35" s="816">
        <v>0</v>
      </c>
      <c r="AL35" s="816">
        <v>0</v>
      </c>
      <c r="AM35" s="816">
        <v>10490</v>
      </c>
      <c r="AN35" s="816">
        <v>4</v>
      </c>
      <c r="AO35" s="816">
        <v>0</v>
      </c>
      <c r="AP35" s="816">
        <v>180</v>
      </c>
    </row>
    <row r="36" spans="1:42">
      <c r="A36" s="814" t="s">
        <v>368</v>
      </c>
      <c r="B36" s="814" t="s">
        <v>364</v>
      </c>
      <c r="C36" s="817" t="s">
        <v>133</v>
      </c>
      <c r="D36" s="817" t="s">
        <v>392</v>
      </c>
      <c r="E36" s="816">
        <v>40</v>
      </c>
      <c r="F36" s="816">
        <v>0</v>
      </c>
      <c r="G36" s="816">
        <v>0</v>
      </c>
      <c r="H36" s="816">
        <v>0</v>
      </c>
      <c r="I36" s="816">
        <v>310</v>
      </c>
      <c r="J36" s="816">
        <v>4</v>
      </c>
      <c r="K36" s="816">
        <v>0</v>
      </c>
      <c r="L36" s="816">
        <v>0</v>
      </c>
      <c r="M36" s="816">
        <v>58</v>
      </c>
      <c r="N36" s="816">
        <v>1714</v>
      </c>
      <c r="O36" s="816">
        <v>0</v>
      </c>
      <c r="P36" s="816">
        <v>14</v>
      </c>
      <c r="Q36" s="816">
        <v>0</v>
      </c>
      <c r="R36" s="816">
        <v>18</v>
      </c>
      <c r="S36" s="816">
        <v>0</v>
      </c>
      <c r="T36" s="816">
        <v>0</v>
      </c>
      <c r="U36" s="816">
        <v>0</v>
      </c>
      <c r="V36" s="816">
        <v>0</v>
      </c>
      <c r="W36" s="816">
        <v>2614</v>
      </c>
      <c r="X36" s="816">
        <v>0</v>
      </c>
      <c r="Y36" s="816">
        <v>0</v>
      </c>
      <c r="Z36" s="816">
        <v>0</v>
      </c>
      <c r="AA36" s="816">
        <v>22</v>
      </c>
      <c r="AB36" s="816">
        <v>0</v>
      </c>
      <c r="AC36" s="816">
        <v>22</v>
      </c>
      <c r="AD36" s="816">
        <v>0</v>
      </c>
      <c r="AE36" s="816">
        <v>0</v>
      </c>
      <c r="AF36" s="816">
        <v>7369</v>
      </c>
      <c r="AG36" s="816">
        <v>0</v>
      </c>
      <c r="AH36" s="816">
        <v>0</v>
      </c>
      <c r="AI36" s="816">
        <v>0</v>
      </c>
      <c r="AJ36" s="816">
        <v>0</v>
      </c>
      <c r="AK36" s="816">
        <v>0</v>
      </c>
      <c r="AL36" s="816">
        <v>0</v>
      </c>
      <c r="AM36" s="820">
        <v>7</v>
      </c>
      <c r="AN36" s="816">
        <v>0</v>
      </c>
      <c r="AO36" s="820">
        <v>0</v>
      </c>
      <c r="AP36" s="820">
        <v>0</v>
      </c>
    </row>
    <row r="37" hidden="1" spans="1:42">
      <c r="A37" s="814" t="s">
        <v>363</v>
      </c>
      <c r="B37" s="814" t="s">
        <v>364</v>
      </c>
      <c r="C37" s="817" t="s">
        <v>133</v>
      </c>
      <c r="D37" s="817" t="s">
        <v>393</v>
      </c>
      <c r="E37" s="816">
        <v>103860</v>
      </c>
      <c r="F37" s="816">
        <v>71712</v>
      </c>
      <c r="G37" s="816">
        <v>121298</v>
      </c>
      <c r="H37" s="816">
        <v>338</v>
      </c>
      <c r="I37" s="816">
        <v>1028218</v>
      </c>
      <c r="J37" s="816">
        <v>40709</v>
      </c>
      <c r="K37" s="816">
        <v>83329</v>
      </c>
      <c r="L37" s="816">
        <v>130194</v>
      </c>
      <c r="M37" s="816">
        <v>376877</v>
      </c>
      <c r="N37" s="816">
        <v>138298</v>
      </c>
      <c r="O37" s="816">
        <v>8982</v>
      </c>
      <c r="P37" s="816">
        <v>425912</v>
      </c>
      <c r="Q37" s="816">
        <v>18745</v>
      </c>
      <c r="R37" s="816">
        <v>18</v>
      </c>
      <c r="S37" s="816">
        <v>0</v>
      </c>
      <c r="T37" s="816">
        <v>9385</v>
      </c>
      <c r="U37" s="816">
        <v>48308</v>
      </c>
      <c r="V37" s="816">
        <v>7607</v>
      </c>
      <c r="W37" s="816">
        <v>158335</v>
      </c>
      <c r="X37" s="816">
        <v>44028</v>
      </c>
      <c r="Y37" s="816">
        <v>0</v>
      </c>
      <c r="Z37" s="816">
        <v>72126</v>
      </c>
      <c r="AA37" s="816">
        <v>56128</v>
      </c>
      <c r="AB37" s="816">
        <v>2092</v>
      </c>
      <c r="AC37" s="816">
        <v>2110</v>
      </c>
      <c r="AD37" s="816">
        <v>51908</v>
      </c>
      <c r="AE37" s="816">
        <v>914</v>
      </c>
      <c r="AF37" s="816">
        <v>950159</v>
      </c>
      <c r="AG37" s="816">
        <v>7</v>
      </c>
      <c r="AH37" s="816">
        <v>256</v>
      </c>
      <c r="AI37" s="816">
        <v>4579</v>
      </c>
      <c r="AJ37" s="816">
        <v>17287</v>
      </c>
      <c r="AK37" s="816">
        <v>47</v>
      </c>
      <c r="AL37" s="816">
        <v>35849</v>
      </c>
      <c r="AM37" s="816">
        <v>507449</v>
      </c>
      <c r="AN37" s="816">
        <v>18040</v>
      </c>
      <c r="AO37" s="816">
        <v>17003</v>
      </c>
      <c r="AP37" s="816">
        <v>246056</v>
      </c>
    </row>
    <row r="38" hidden="1" spans="1:42">
      <c r="A38" s="814" t="s">
        <v>363</v>
      </c>
      <c r="B38" s="814" t="s">
        <v>377</v>
      </c>
      <c r="C38" s="817" t="s">
        <v>133</v>
      </c>
      <c r="D38" s="817" t="s">
        <v>394</v>
      </c>
      <c r="E38" s="816">
        <v>35539</v>
      </c>
      <c r="F38" s="816">
        <v>17471</v>
      </c>
      <c r="G38" s="816">
        <v>40532</v>
      </c>
      <c r="H38" s="816">
        <v>103154</v>
      </c>
      <c r="I38" s="816">
        <v>276188</v>
      </c>
      <c r="J38" s="816">
        <v>4486</v>
      </c>
      <c r="K38" s="816">
        <v>0</v>
      </c>
      <c r="L38" s="816">
        <v>30161</v>
      </c>
      <c r="M38" s="816">
        <v>0</v>
      </c>
      <c r="N38" s="816">
        <v>45122</v>
      </c>
      <c r="O38" s="816">
        <v>9320</v>
      </c>
      <c r="P38" s="816">
        <v>323064</v>
      </c>
      <c r="Q38" s="816">
        <v>11</v>
      </c>
      <c r="R38" s="816">
        <v>10746</v>
      </c>
      <c r="S38" s="816">
        <v>13241</v>
      </c>
      <c r="T38" s="816">
        <v>907</v>
      </c>
      <c r="U38" s="816">
        <v>25355</v>
      </c>
      <c r="V38" s="816">
        <v>0</v>
      </c>
      <c r="W38" s="816">
        <v>157799</v>
      </c>
      <c r="X38" s="816">
        <v>24354</v>
      </c>
      <c r="Y38" s="816">
        <v>520348</v>
      </c>
      <c r="Z38" s="816">
        <v>702</v>
      </c>
      <c r="AA38" s="816">
        <v>38999</v>
      </c>
      <c r="AB38" s="816">
        <v>18695</v>
      </c>
      <c r="AC38" s="816">
        <v>18421</v>
      </c>
      <c r="AD38" s="816">
        <v>71644</v>
      </c>
      <c r="AE38" s="816">
        <v>49957</v>
      </c>
      <c r="AF38" s="816">
        <v>0</v>
      </c>
      <c r="AG38" s="816">
        <v>0</v>
      </c>
      <c r="AH38" s="816">
        <v>835</v>
      </c>
      <c r="AI38" s="816">
        <v>0</v>
      </c>
      <c r="AJ38" s="816">
        <v>90</v>
      </c>
      <c r="AK38" s="816">
        <v>0</v>
      </c>
      <c r="AL38" s="816">
        <v>55037</v>
      </c>
      <c r="AM38" s="816">
        <v>13136</v>
      </c>
      <c r="AN38" s="816">
        <v>0</v>
      </c>
      <c r="AO38" s="816">
        <v>3409</v>
      </c>
      <c r="AP38" s="816">
        <v>46883</v>
      </c>
    </row>
    <row r="39" spans="1:42">
      <c r="A39" s="814" t="s">
        <v>368</v>
      </c>
      <c r="B39" s="814" t="s">
        <v>364</v>
      </c>
      <c r="C39" s="818" t="s">
        <v>133</v>
      </c>
      <c r="D39" s="818" t="s">
        <v>395</v>
      </c>
      <c r="E39" s="816">
        <v>1141</v>
      </c>
      <c r="F39" s="816">
        <v>0</v>
      </c>
      <c r="G39" s="816">
        <v>2920</v>
      </c>
      <c r="H39" s="816">
        <v>4</v>
      </c>
      <c r="I39" s="816">
        <v>70884</v>
      </c>
      <c r="J39" s="816">
        <v>61</v>
      </c>
      <c r="K39" s="816">
        <v>0</v>
      </c>
      <c r="L39" s="816">
        <v>0</v>
      </c>
      <c r="M39" s="816">
        <v>31201</v>
      </c>
      <c r="N39" s="816">
        <v>20815</v>
      </c>
      <c r="O39" s="816">
        <v>0</v>
      </c>
      <c r="P39" s="816">
        <v>2495</v>
      </c>
      <c r="Q39" s="816">
        <v>29</v>
      </c>
      <c r="R39" s="816">
        <v>11</v>
      </c>
      <c r="S39" s="816">
        <v>0</v>
      </c>
      <c r="T39" s="816">
        <v>0</v>
      </c>
      <c r="U39" s="816">
        <v>32</v>
      </c>
      <c r="V39" s="816">
        <v>0</v>
      </c>
      <c r="W39" s="816">
        <v>5162</v>
      </c>
      <c r="X39" s="816">
        <v>12830</v>
      </c>
      <c r="Y39" s="816">
        <v>0</v>
      </c>
      <c r="Z39" s="816">
        <v>2707</v>
      </c>
      <c r="AA39" s="816">
        <v>1534</v>
      </c>
      <c r="AB39" s="816">
        <v>25</v>
      </c>
      <c r="AC39" s="816">
        <v>25</v>
      </c>
      <c r="AD39" s="816">
        <v>3330</v>
      </c>
      <c r="AE39" s="816">
        <v>0</v>
      </c>
      <c r="AF39" s="816">
        <v>47736</v>
      </c>
      <c r="AG39" s="816">
        <v>0</v>
      </c>
      <c r="AH39" s="816">
        <v>18544</v>
      </c>
      <c r="AI39" s="816">
        <v>0</v>
      </c>
      <c r="AJ39" s="816">
        <v>0</v>
      </c>
      <c r="AK39" s="816">
        <v>0</v>
      </c>
      <c r="AL39" s="816">
        <v>468</v>
      </c>
      <c r="AM39" s="820">
        <v>24890</v>
      </c>
      <c r="AN39" s="816">
        <v>0</v>
      </c>
      <c r="AO39" s="820">
        <v>14</v>
      </c>
      <c r="AP39" s="820">
        <v>1717</v>
      </c>
    </row>
    <row r="40" hidden="1" spans="1:42">
      <c r="A40" s="814" t="s">
        <v>368</v>
      </c>
      <c r="B40" s="814" t="s">
        <v>377</v>
      </c>
      <c r="C40" s="818" t="s">
        <v>133</v>
      </c>
      <c r="D40" s="818" t="s">
        <v>396</v>
      </c>
      <c r="E40" s="816">
        <v>15952</v>
      </c>
      <c r="F40" s="816">
        <v>821</v>
      </c>
      <c r="G40" s="816">
        <v>28141</v>
      </c>
      <c r="H40" s="816">
        <v>8197</v>
      </c>
      <c r="I40" s="816">
        <v>112255</v>
      </c>
      <c r="J40" s="816">
        <v>320</v>
      </c>
      <c r="K40" s="816">
        <v>7009</v>
      </c>
      <c r="L40" s="816">
        <v>8971</v>
      </c>
      <c r="M40" s="816">
        <v>104598</v>
      </c>
      <c r="N40" s="816">
        <v>19001</v>
      </c>
      <c r="O40" s="816">
        <v>1609</v>
      </c>
      <c r="P40" s="816">
        <v>78228</v>
      </c>
      <c r="Q40" s="816">
        <v>238</v>
      </c>
      <c r="R40" s="816">
        <v>234</v>
      </c>
      <c r="S40" s="816">
        <v>1087</v>
      </c>
      <c r="T40" s="816">
        <v>673</v>
      </c>
      <c r="U40" s="816">
        <v>1498</v>
      </c>
      <c r="V40" s="816">
        <v>0</v>
      </c>
      <c r="W40" s="816">
        <v>78275</v>
      </c>
      <c r="X40" s="816">
        <v>17420</v>
      </c>
      <c r="Y40" s="816">
        <v>28372</v>
      </c>
      <c r="Z40" s="816">
        <v>25085</v>
      </c>
      <c r="AA40" s="816">
        <v>7045</v>
      </c>
      <c r="AB40" s="816">
        <v>1030</v>
      </c>
      <c r="AC40" s="816">
        <v>6703</v>
      </c>
      <c r="AD40" s="816">
        <v>32760</v>
      </c>
      <c r="AE40" s="816">
        <v>23731</v>
      </c>
      <c r="AF40" s="816">
        <v>91534</v>
      </c>
      <c r="AG40" s="816">
        <v>0</v>
      </c>
      <c r="AH40" s="816">
        <v>0</v>
      </c>
      <c r="AI40" s="816">
        <v>0</v>
      </c>
      <c r="AJ40" s="816">
        <v>7</v>
      </c>
      <c r="AK40" s="816">
        <v>0</v>
      </c>
      <c r="AL40" s="816">
        <v>562</v>
      </c>
      <c r="AM40" s="816">
        <v>15505</v>
      </c>
      <c r="AN40" s="816">
        <v>0</v>
      </c>
      <c r="AO40" s="816">
        <v>115</v>
      </c>
      <c r="AP40" s="816">
        <v>15768</v>
      </c>
    </row>
    <row r="41" spans="1:42">
      <c r="A41" s="814" t="s">
        <v>368</v>
      </c>
      <c r="B41" s="814" t="s">
        <v>364</v>
      </c>
      <c r="C41" s="818" t="s">
        <v>133</v>
      </c>
      <c r="D41" s="818" t="s">
        <v>397</v>
      </c>
      <c r="E41" s="816">
        <v>457</v>
      </c>
      <c r="F41" s="816">
        <v>0</v>
      </c>
      <c r="G41" s="816">
        <v>0</v>
      </c>
      <c r="H41" s="816">
        <v>0</v>
      </c>
      <c r="I41" s="816">
        <v>0</v>
      </c>
      <c r="J41" s="816">
        <v>0</v>
      </c>
      <c r="K41" s="816">
        <v>0</v>
      </c>
      <c r="L41" s="816">
        <v>0</v>
      </c>
      <c r="M41" s="816">
        <v>0</v>
      </c>
      <c r="N41" s="816">
        <v>0</v>
      </c>
      <c r="O41" s="816">
        <v>0</v>
      </c>
      <c r="P41" s="816">
        <v>0</v>
      </c>
      <c r="Q41" s="816">
        <v>0</v>
      </c>
      <c r="R41" s="816">
        <v>0</v>
      </c>
      <c r="S41" s="816">
        <v>0</v>
      </c>
      <c r="T41" s="816">
        <v>0</v>
      </c>
      <c r="U41" s="816">
        <v>0</v>
      </c>
      <c r="V41" s="816">
        <v>0</v>
      </c>
      <c r="W41" s="816">
        <v>0</v>
      </c>
      <c r="X41" s="816">
        <v>65</v>
      </c>
      <c r="Y41" s="816">
        <v>0</v>
      </c>
      <c r="Z41" s="816">
        <v>0</v>
      </c>
      <c r="AA41" s="816">
        <v>0</v>
      </c>
      <c r="AB41" s="816">
        <v>0</v>
      </c>
      <c r="AC41" s="816">
        <v>0</v>
      </c>
      <c r="AD41" s="816">
        <v>137</v>
      </c>
      <c r="AE41" s="816">
        <v>0</v>
      </c>
      <c r="AF41" s="816">
        <v>0</v>
      </c>
      <c r="AG41" s="816">
        <v>0</v>
      </c>
      <c r="AH41" s="816">
        <v>454</v>
      </c>
      <c r="AI41" s="816">
        <v>0</v>
      </c>
      <c r="AJ41" s="816">
        <v>0</v>
      </c>
      <c r="AK41" s="816">
        <v>0</v>
      </c>
      <c r="AL41" s="816">
        <v>0</v>
      </c>
      <c r="AM41" s="820">
        <v>0</v>
      </c>
      <c r="AN41" s="816">
        <v>0</v>
      </c>
      <c r="AO41" s="820">
        <v>0</v>
      </c>
      <c r="AP41" s="820">
        <v>0</v>
      </c>
    </row>
    <row r="42" hidden="1" spans="1:42">
      <c r="A42" s="814" t="s">
        <v>368</v>
      </c>
      <c r="B42" s="814" t="s">
        <v>377</v>
      </c>
      <c r="C42" s="818" t="s">
        <v>133</v>
      </c>
      <c r="D42" s="818" t="s">
        <v>398</v>
      </c>
      <c r="E42" s="816">
        <v>461</v>
      </c>
      <c r="F42" s="816">
        <v>50</v>
      </c>
      <c r="G42" s="816">
        <v>0</v>
      </c>
      <c r="H42" s="816">
        <v>0</v>
      </c>
      <c r="I42" s="816">
        <v>0</v>
      </c>
      <c r="J42" s="816">
        <v>0</v>
      </c>
      <c r="K42" s="816">
        <v>0</v>
      </c>
      <c r="L42" s="816">
        <v>0</v>
      </c>
      <c r="M42" s="816">
        <v>0</v>
      </c>
      <c r="N42" s="816">
        <v>0</v>
      </c>
      <c r="O42" s="816">
        <v>0</v>
      </c>
      <c r="P42" s="816">
        <v>0</v>
      </c>
      <c r="Q42" s="816">
        <v>0</v>
      </c>
      <c r="R42" s="816">
        <v>0</v>
      </c>
      <c r="S42" s="816">
        <v>900</v>
      </c>
      <c r="T42" s="816">
        <v>0</v>
      </c>
      <c r="U42" s="816">
        <v>0</v>
      </c>
      <c r="V42" s="816">
        <v>0</v>
      </c>
      <c r="W42" s="816">
        <v>0</v>
      </c>
      <c r="X42" s="816">
        <v>0</v>
      </c>
      <c r="Y42" s="816">
        <v>274</v>
      </c>
      <c r="Z42" s="816">
        <v>11</v>
      </c>
      <c r="AA42" s="816">
        <v>0</v>
      </c>
      <c r="AB42" s="816">
        <v>0</v>
      </c>
      <c r="AC42" s="816">
        <v>0</v>
      </c>
      <c r="AD42" s="816">
        <v>518</v>
      </c>
      <c r="AE42" s="816">
        <v>0</v>
      </c>
      <c r="AF42" s="816">
        <v>0</v>
      </c>
      <c r="AG42" s="816">
        <v>0</v>
      </c>
      <c r="AH42" s="816">
        <v>0</v>
      </c>
      <c r="AI42" s="816">
        <v>0</v>
      </c>
      <c r="AJ42" s="816">
        <v>0</v>
      </c>
      <c r="AK42" s="816">
        <v>0</v>
      </c>
      <c r="AL42" s="816">
        <v>0</v>
      </c>
      <c r="AM42" s="816">
        <v>0</v>
      </c>
      <c r="AN42" s="816">
        <v>0</v>
      </c>
      <c r="AO42" s="816">
        <v>0</v>
      </c>
      <c r="AP42" s="816">
        <v>0</v>
      </c>
    </row>
    <row r="43" hidden="1" spans="1:42">
      <c r="A43" s="814" t="s">
        <v>363</v>
      </c>
      <c r="B43" s="814" t="s">
        <v>364</v>
      </c>
      <c r="C43" s="818" t="s">
        <v>133</v>
      </c>
      <c r="D43" s="818" t="s">
        <v>399</v>
      </c>
      <c r="E43" s="816">
        <v>0</v>
      </c>
      <c r="F43" s="816">
        <v>0</v>
      </c>
      <c r="G43" s="816">
        <v>0</v>
      </c>
      <c r="H43" s="816">
        <v>0</v>
      </c>
      <c r="I43" s="816">
        <v>1685</v>
      </c>
      <c r="J43" s="816">
        <v>0</v>
      </c>
      <c r="K43" s="816">
        <v>0</v>
      </c>
      <c r="L43" s="816">
        <v>0</v>
      </c>
      <c r="M43" s="816">
        <v>0</v>
      </c>
      <c r="N43" s="816">
        <v>0</v>
      </c>
      <c r="O43" s="816">
        <v>0</v>
      </c>
      <c r="P43" s="816">
        <v>954</v>
      </c>
      <c r="Q43" s="816">
        <v>0</v>
      </c>
      <c r="R43" s="816">
        <v>0</v>
      </c>
      <c r="S43" s="816">
        <v>0</v>
      </c>
      <c r="T43" s="816">
        <v>0</v>
      </c>
      <c r="U43" s="816">
        <v>0</v>
      </c>
      <c r="V43" s="816">
        <v>0</v>
      </c>
      <c r="W43" s="816">
        <v>97</v>
      </c>
      <c r="X43" s="816">
        <v>0</v>
      </c>
      <c r="Y43" s="816">
        <v>0</v>
      </c>
      <c r="Z43" s="816">
        <v>0</v>
      </c>
      <c r="AA43" s="816">
        <v>0</v>
      </c>
      <c r="AB43" s="816">
        <v>0</v>
      </c>
      <c r="AC43" s="816">
        <v>0</v>
      </c>
      <c r="AD43" s="816">
        <v>43</v>
      </c>
      <c r="AE43" s="816">
        <v>0</v>
      </c>
      <c r="AF43" s="816">
        <v>0</v>
      </c>
      <c r="AG43" s="816">
        <v>0</v>
      </c>
      <c r="AH43" s="816">
        <v>104</v>
      </c>
      <c r="AI43" s="816">
        <v>0</v>
      </c>
      <c r="AJ43" s="816">
        <v>0</v>
      </c>
      <c r="AK43" s="816">
        <v>0</v>
      </c>
      <c r="AL43" s="816">
        <v>0</v>
      </c>
      <c r="AM43" s="816">
        <v>0</v>
      </c>
      <c r="AN43" s="816">
        <v>0</v>
      </c>
      <c r="AO43" s="816">
        <v>0</v>
      </c>
      <c r="AP43" s="816">
        <v>0</v>
      </c>
    </row>
    <row r="44" hidden="1" spans="1:42">
      <c r="A44" s="814" t="s">
        <v>363</v>
      </c>
      <c r="B44" s="814" t="s">
        <v>377</v>
      </c>
      <c r="C44" s="818" t="s">
        <v>133</v>
      </c>
      <c r="D44" s="818" t="s">
        <v>400</v>
      </c>
      <c r="E44" s="816">
        <v>0</v>
      </c>
      <c r="F44" s="816">
        <v>0</v>
      </c>
      <c r="G44" s="816">
        <v>0</v>
      </c>
      <c r="H44" s="816">
        <v>0</v>
      </c>
      <c r="I44" s="816">
        <v>785</v>
      </c>
      <c r="J44" s="816">
        <v>0</v>
      </c>
      <c r="K44" s="816">
        <v>0</v>
      </c>
      <c r="L44" s="816">
        <v>0</v>
      </c>
      <c r="M44" s="816">
        <v>0</v>
      </c>
      <c r="N44" s="816">
        <v>0</v>
      </c>
      <c r="O44" s="816">
        <v>0</v>
      </c>
      <c r="P44" s="816">
        <v>0</v>
      </c>
      <c r="Q44" s="816">
        <v>0</v>
      </c>
      <c r="R44" s="816">
        <v>0</v>
      </c>
      <c r="S44" s="816">
        <v>0</v>
      </c>
      <c r="T44" s="816">
        <v>0</v>
      </c>
      <c r="U44" s="816">
        <v>0</v>
      </c>
      <c r="V44" s="816">
        <v>0</v>
      </c>
      <c r="W44" s="816">
        <v>0</v>
      </c>
      <c r="X44" s="816">
        <v>0</v>
      </c>
      <c r="Y44" s="816">
        <v>0</v>
      </c>
      <c r="Z44" s="816">
        <v>0</v>
      </c>
      <c r="AA44" s="816">
        <v>0</v>
      </c>
      <c r="AB44" s="816">
        <v>0</v>
      </c>
      <c r="AC44" s="816">
        <v>0</v>
      </c>
      <c r="AD44" s="816">
        <v>90</v>
      </c>
      <c r="AE44" s="816">
        <v>0</v>
      </c>
      <c r="AF44" s="816">
        <v>0</v>
      </c>
      <c r="AG44" s="816">
        <v>0</v>
      </c>
      <c r="AH44" s="816">
        <v>0</v>
      </c>
      <c r="AI44" s="816">
        <v>0</v>
      </c>
      <c r="AJ44" s="816">
        <v>0</v>
      </c>
      <c r="AK44" s="816">
        <v>0</v>
      </c>
      <c r="AL44" s="816">
        <v>0</v>
      </c>
      <c r="AM44" s="816">
        <v>0</v>
      </c>
      <c r="AN44" s="816">
        <v>0</v>
      </c>
      <c r="AO44" s="816">
        <v>0</v>
      </c>
      <c r="AP44" s="816">
        <v>0</v>
      </c>
    </row>
    <row r="45" spans="1:42">
      <c r="A45" s="814" t="s">
        <v>368</v>
      </c>
      <c r="B45" s="814" t="s">
        <v>364</v>
      </c>
      <c r="C45" s="818" t="s">
        <v>133</v>
      </c>
      <c r="D45" s="818" t="s">
        <v>401</v>
      </c>
      <c r="E45" s="816">
        <v>0</v>
      </c>
      <c r="F45" s="816">
        <v>0</v>
      </c>
      <c r="G45" s="816">
        <v>0</v>
      </c>
      <c r="H45" s="816">
        <v>0</v>
      </c>
      <c r="I45" s="816">
        <v>3600</v>
      </c>
      <c r="J45" s="816">
        <v>0</v>
      </c>
      <c r="K45" s="816">
        <v>0</v>
      </c>
      <c r="L45" s="816">
        <v>0</v>
      </c>
      <c r="M45" s="816">
        <v>0</v>
      </c>
      <c r="N45" s="816">
        <v>0</v>
      </c>
      <c r="O45" s="816">
        <v>0</v>
      </c>
      <c r="P45" s="816">
        <v>1843</v>
      </c>
      <c r="Q45" s="816">
        <v>0</v>
      </c>
      <c r="R45" s="816">
        <v>0</v>
      </c>
      <c r="S45" s="816">
        <v>0</v>
      </c>
      <c r="T45" s="816">
        <v>0</v>
      </c>
      <c r="U45" s="816">
        <v>0</v>
      </c>
      <c r="V45" s="816">
        <v>0</v>
      </c>
      <c r="W45" s="816">
        <v>457</v>
      </c>
      <c r="X45" s="816">
        <v>0</v>
      </c>
      <c r="Y45" s="816">
        <v>0</v>
      </c>
      <c r="Z45" s="816">
        <v>0</v>
      </c>
      <c r="AA45" s="816">
        <v>0</v>
      </c>
      <c r="AB45" s="816">
        <v>0</v>
      </c>
      <c r="AC45" s="816">
        <v>0</v>
      </c>
      <c r="AD45" s="816">
        <v>0</v>
      </c>
      <c r="AE45" s="816">
        <v>0</v>
      </c>
      <c r="AF45" s="816">
        <v>0</v>
      </c>
      <c r="AG45" s="816">
        <v>0</v>
      </c>
      <c r="AH45" s="816">
        <v>0</v>
      </c>
      <c r="AI45" s="816">
        <v>0</v>
      </c>
      <c r="AJ45" s="816">
        <v>0</v>
      </c>
      <c r="AK45" s="816">
        <v>0</v>
      </c>
      <c r="AL45" s="816">
        <v>0</v>
      </c>
      <c r="AM45" s="820">
        <v>0</v>
      </c>
      <c r="AN45" s="816">
        <v>0</v>
      </c>
      <c r="AO45" s="820">
        <v>0</v>
      </c>
      <c r="AP45" s="820">
        <v>0</v>
      </c>
    </row>
    <row r="46" hidden="1" spans="1:42">
      <c r="A46" s="814" t="s">
        <v>368</v>
      </c>
      <c r="B46" s="814" t="s">
        <v>377</v>
      </c>
      <c r="C46" s="818" t="s">
        <v>133</v>
      </c>
      <c r="D46" s="818" t="s">
        <v>402</v>
      </c>
      <c r="E46" s="816">
        <v>0</v>
      </c>
      <c r="F46" s="816">
        <v>0</v>
      </c>
      <c r="G46" s="816">
        <v>0</v>
      </c>
      <c r="H46" s="816">
        <v>0</v>
      </c>
      <c r="I46" s="816">
        <v>2272</v>
      </c>
      <c r="J46" s="816">
        <v>0</v>
      </c>
      <c r="K46" s="816">
        <v>0</v>
      </c>
      <c r="L46" s="816">
        <v>0</v>
      </c>
      <c r="M46" s="816">
        <v>572</v>
      </c>
      <c r="N46" s="816">
        <v>0</v>
      </c>
      <c r="O46" s="816">
        <v>0</v>
      </c>
      <c r="P46" s="816">
        <v>0</v>
      </c>
      <c r="Q46" s="816">
        <v>0</v>
      </c>
      <c r="R46" s="816">
        <v>0</v>
      </c>
      <c r="S46" s="816">
        <v>0</v>
      </c>
      <c r="T46" s="816">
        <v>0</v>
      </c>
      <c r="U46" s="816">
        <v>0</v>
      </c>
      <c r="V46" s="816">
        <v>0</v>
      </c>
      <c r="W46" s="816">
        <v>0</v>
      </c>
      <c r="X46" s="816">
        <v>0</v>
      </c>
      <c r="Y46" s="816">
        <v>25</v>
      </c>
      <c r="Z46" s="816">
        <v>0</v>
      </c>
      <c r="AA46" s="816">
        <v>0</v>
      </c>
      <c r="AB46" s="816">
        <v>0</v>
      </c>
      <c r="AC46" s="816">
        <v>144</v>
      </c>
      <c r="AD46" s="816">
        <v>47</v>
      </c>
      <c r="AE46" s="816">
        <v>0</v>
      </c>
      <c r="AF46" s="816">
        <v>0</v>
      </c>
      <c r="AG46" s="816">
        <v>0</v>
      </c>
      <c r="AH46" s="816">
        <v>0</v>
      </c>
      <c r="AI46" s="816">
        <v>0</v>
      </c>
      <c r="AJ46" s="816">
        <v>0</v>
      </c>
      <c r="AK46" s="816">
        <v>0</v>
      </c>
      <c r="AL46" s="816">
        <v>0</v>
      </c>
      <c r="AM46" s="816">
        <v>0</v>
      </c>
      <c r="AN46" s="816">
        <v>0</v>
      </c>
      <c r="AO46" s="816">
        <v>0</v>
      </c>
      <c r="AP46" s="816">
        <v>0</v>
      </c>
    </row>
    <row r="47" hidden="1" spans="1:42">
      <c r="A47" s="814" t="s">
        <v>363</v>
      </c>
      <c r="B47" s="814" t="s">
        <v>364</v>
      </c>
      <c r="C47" s="815" t="s">
        <v>133</v>
      </c>
      <c r="D47" s="815" t="s">
        <v>403</v>
      </c>
      <c r="E47" s="816">
        <v>164624</v>
      </c>
      <c r="F47" s="816">
        <v>51250</v>
      </c>
      <c r="G47" s="816">
        <v>95184</v>
      </c>
      <c r="H47" s="816">
        <v>0</v>
      </c>
      <c r="I47" s="816">
        <v>478696</v>
      </c>
      <c r="J47" s="816">
        <v>0</v>
      </c>
      <c r="K47" s="816">
        <v>0</v>
      </c>
      <c r="L47" s="816">
        <v>0</v>
      </c>
      <c r="M47" s="816">
        <v>213793</v>
      </c>
      <c r="N47" s="816">
        <v>1468361</v>
      </c>
      <c r="O47" s="816">
        <v>0</v>
      </c>
      <c r="P47" s="816">
        <v>0</v>
      </c>
      <c r="Q47" s="816">
        <v>0</v>
      </c>
      <c r="R47" s="816">
        <v>0</v>
      </c>
      <c r="S47" s="816">
        <v>0</v>
      </c>
      <c r="T47" s="816">
        <v>0</v>
      </c>
      <c r="U47" s="816">
        <v>0</v>
      </c>
      <c r="V47" s="816">
        <v>0</v>
      </c>
      <c r="W47" s="816">
        <v>13507</v>
      </c>
      <c r="X47" s="816">
        <v>0</v>
      </c>
      <c r="Y47" s="816">
        <v>0</v>
      </c>
      <c r="Z47" s="816">
        <v>0</v>
      </c>
      <c r="AA47" s="816">
        <v>38484</v>
      </c>
      <c r="AB47" s="816">
        <v>19372</v>
      </c>
      <c r="AC47" s="816">
        <v>13910</v>
      </c>
      <c r="AD47" s="816">
        <v>78800</v>
      </c>
      <c r="AE47" s="816">
        <v>200254</v>
      </c>
      <c r="AF47" s="816">
        <v>203191</v>
      </c>
      <c r="AG47" s="816">
        <v>0</v>
      </c>
      <c r="AH47" s="816">
        <v>0</v>
      </c>
      <c r="AI47" s="816">
        <v>0</v>
      </c>
      <c r="AJ47" s="816">
        <v>0</v>
      </c>
      <c r="AK47" s="816">
        <v>0</v>
      </c>
      <c r="AL47" s="816">
        <v>0</v>
      </c>
      <c r="AM47" s="816">
        <v>0</v>
      </c>
      <c r="AN47" s="816">
        <v>0</v>
      </c>
      <c r="AO47" s="816">
        <v>0</v>
      </c>
      <c r="AP47" s="816">
        <v>301820</v>
      </c>
    </row>
    <row r="48" hidden="1" spans="1:42">
      <c r="A48" s="814" t="s">
        <v>363</v>
      </c>
      <c r="B48" s="814" t="s">
        <v>377</v>
      </c>
      <c r="C48" s="815" t="s">
        <v>133</v>
      </c>
      <c r="D48" s="815" t="s">
        <v>404</v>
      </c>
      <c r="E48" s="816">
        <v>0</v>
      </c>
      <c r="F48" s="816">
        <v>0</v>
      </c>
      <c r="G48" s="816">
        <v>0</v>
      </c>
      <c r="H48" s="816">
        <v>0</v>
      </c>
      <c r="I48" s="816">
        <v>0</v>
      </c>
      <c r="J48" s="816">
        <v>0</v>
      </c>
      <c r="K48" s="816">
        <v>0</v>
      </c>
      <c r="L48" s="816">
        <v>0</v>
      </c>
      <c r="M48" s="816">
        <v>0</v>
      </c>
      <c r="N48" s="816">
        <v>0</v>
      </c>
      <c r="O48" s="816">
        <v>0</v>
      </c>
      <c r="P48" s="816">
        <v>0</v>
      </c>
      <c r="Q48" s="816">
        <v>0</v>
      </c>
      <c r="R48" s="816">
        <v>0</v>
      </c>
      <c r="S48" s="816">
        <v>0</v>
      </c>
      <c r="T48" s="816">
        <v>0</v>
      </c>
      <c r="U48" s="816">
        <v>53276</v>
      </c>
      <c r="V48" s="816">
        <v>0</v>
      </c>
      <c r="W48" s="816">
        <v>0</v>
      </c>
      <c r="X48" s="816">
        <v>0</v>
      </c>
      <c r="Y48" s="816">
        <v>0</v>
      </c>
      <c r="Z48" s="816">
        <v>0</v>
      </c>
      <c r="AA48" s="816">
        <v>0</v>
      </c>
      <c r="AB48" s="816">
        <v>0</v>
      </c>
      <c r="AC48" s="816">
        <v>32112</v>
      </c>
      <c r="AD48" s="816">
        <v>0</v>
      </c>
      <c r="AE48" s="816">
        <v>0</v>
      </c>
      <c r="AF48" s="816">
        <v>0</v>
      </c>
      <c r="AG48" s="816">
        <v>0</v>
      </c>
      <c r="AH48" s="816">
        <v>0</v>
      </c>
      <c r="AI48" s="816">
        <v>0</v>
      </c>
      <c r="AJ48" s="816">
        <v>0</v>
      </c>
      <c r="AK48" s="816">
        <v>0</v>
      </c>
      <c r="AL48" s="816">
        <v>0</v>
      </c>
      <c r="AM48" s="816">
        <v>0</v>
      </c>
      <c r="AN48" s="816">
        <v>0</v>
      </c>
      <c r="AO48" s="816">
        <v>0</v>
      </c>
      <c r="AP48" s="816">
        <v>0</v>
      </c>
    </row>
    <row r="49" spans="1:42">
      <c r="A49" s="814" t="s">
        <v>368</v>
      </c>
      <c r="B49" s="814" t="s">
        <v>364</v>
      </c>
      <c r="C49" s="815" t="s">
        <v>133</v>
      </c>
      <c r="D49" s="815" t="s">
        <v>405</v>
      </c>
      <c r="E49" s="816">
        <v>0</v>
      </c>
      <c r="F49" s="816">
        <v>0</v>
      </c>
      <c r="G49" s="816">
        <v>0</v>
      </c>
      <c r="H49" s="816">
        <v>0</v>
      </c>
      <c r="I49" s="816">
        <v>0</v>
      </c>
      <c r="J49" s="816">
        <v>0</v>
      </c>
      <c r="K49" s="816">
        <v>0</v>
      </c>
      <c r="L49" s="816">
        <v>0</v>
      </c>
      <c r="M49" s="816">
        <v>0</v>
      </c>
      <c r="N49" s="816">
        <v>0</v>
      </c>
      <c r="O49" s="816">
        <v>0</v>
      </c>
      <c r="P49" s="816">
        <v>0</v>
      </c>
      <c r="Q49" s="816">
        <v>0</v>
      </c>
      <c r="R49" s="816">
        <v>0</v>
      </c>
      <c r="S49" s="816">
        <v>0</v>
      </c>
      <c r="T49" s="816">
        <v>0</v>
      </c>
      <c r="U49" s="816">
        <v>0</v>
      </c>
      <c r="V49" s="816">
        <v>0</v>
      </c>
      <c r="W49" s="816">
        <v>0</v>
      </c>
      <c r="X49" s="816">
        <v>0</v>
      </c>
      <c r="Y49" s="816">
        <v>0</v>
      </c>
      <c r="Z49" s="816">
        <v>0</v>
      </c>
      <c r="AA49" s="816">
        <v>0</v>
      </c>
      <c r="AB49" s="816">
        <v>0</v>
      </c>
      <c r="AC49" s="816">
        <v>0</v>
      </c>
      <c r="AD49" s="816">
        <v>0</v>
      </c>
      <c r="AE49" s="816">
        <v>0</v>
      </c>
      <c r="AF49" s="816">
        <v>0</v>
      </c>
      <c r="AG49" s="816">
        <v>0</v>
      </c>
      <c r="AH49" s="816">
        <v>0</v>
      </c>
      <c r="AI49" s="816">
        <v>0</v>
      </c>
      <c r="AJ49" s="816">
        <v>0</v>
      </c>
      <c r="AK49" s="816">
        <v>0</v>
      </c>
      <c r="AL49" s="816">
        <v>0</v>
      </c>
      <c r="AM49" s="820">
        <v>0</v>
      </c>
      <c r="AN49" s="816">
        <v>0</v>
      </c>
      <c r="AO49" s="820">
        <v>0</v>
      </c>
      <c r="AP49" s="820">
        <v>0</v>
      </c>
    </row>
    <row r="50" hidden="1" spans="1:42">
      <c r="A50" s="814" t="s">
        <v>368</v>
      </c>
      <c r="B50" s="814" t="s">
        <v>377</v>
      </c>
      <c r="C50" s="815" t="s">
        <v>133</v>
      </c>
      <c r="D50" s="815" t="s">
        <v>406</v>
      </c>
      <c r="E50" s="816">
        <v>0</v>
      </c>
      <c r="F50" s="816">
        <v>0</v>
      </c>
      <c r="G50" s="816">
        <v>0</v>
      </c>
      <c r="H50" s="816">
        <v>0</v>
      </c>
      <c r="I50" s="816">
        <v>0</v>
      </c>
      <c r="J50" s="816">
        <v>0</v>
      </c>
      <c r="K50" s="816">
        <v>0</v>
      </c>
      <c r="L50" s="816">
        <v>0</v>
      </c>
      <c r="M50" s="816">
        <v>0</v>
      </c>
      <c r="N50" s="816">
        <v>0</v>
      </c>
      <c r="O50" s="816">
        <v>0</v>
      </c>
      <c r="P50" s="816">
        <v>0</v>
      </c>
      <c r="Q50" s="816">
        <v>0</v>
      </c>
      <c r="R50" s="816">
        <v>0</v>
      </c>
      <c r="S50" s="816">
        <v>0</v>
      </c>
      <c r="T50" s="816">
        <v>0</v>
      </c>
      <c r="U50" s="816">
        <v>0</v>
      </c>
      <c r="V50" s="816">
        <v>0</v>
      </c>
      <c r="W50" s="816">
        <v>0</v>
      </c>
      <c r="X50" s="816">
        <v>0</v>
      </c>
      <c r="Y50" s="816">
        <v>0</v>
      </c>
      <c r="Z50" s="816">
        <v>0</v>
      </c>
      <c r="AA50" s="816">
        <v>0</v>
      </c>
      <c r="AB50" s="816">
        <v>0</v>
      </c>
      <c r="AC50" s="816">
        <v>0</v>
      </c>
      <c r="AD50" s="816">
        <v>0</v>
      </c>
      <c r="AE50" s="816">
        <v>0</v>
      </c>
      <c r="AF50" s="816">
        <v>0</v>
      </c>
      <c r="AG50" s="816">
        <v>0</v>
      </c>
      <c r="AH50" s="816">
        <v>0</v>
      </c>
      <c r="AI50" s="816">
        <v>0</v>
      </c>
      <c r="AJ50" s="816">
        <v>0</v>
      </c>
      <c r="AK50" s="816">
        <v>0</v>
      </c>
      <c r="AL50" s="816">
        <v>0</v>
      </c>
      <c r="AM50" s="816">
        <v>0</v>
      </c>
      <c r="AN50" s="816">
        <v>0</v>
      </c>
      <c r="AO50" s="816">
        <v>0</v>
      </c>
      <c r="AP50" s="816">
        <v>0</v>
      </c>
    </row>
    <row r="51" hidden="1" spans="1:42">
      <c r="A51" s="814" t="s">
        <v>363</v>
      </c>
      <c r="B51" s="814" t="s">
        <v>364</v>
      </c>
      <c r="C51" s="815" t="s">
        <v>133</v>
      </c>
      <c r="D51" s="815" t="s">
        <v>407</v>
      </c>
      <c r="E51" s="816">
        <v>5926</v>
      </c>
      <c r="F51" s="816">
        <v>20286</v>
      </c>
      <c r="G51" s="816">
        <v>9655</v>
      </c>
      <c r="H51" s="816">
        <v>76</v>
      </c>
      <c r="I51" s="816">
        <v>95634</v>
      </c>
      <c r="J51" s="816">
        <v>97</v>
      </c>
      <c r="K51" s="816">
        <v>2765</v>
      </c>
      <c r="L51" s="816">
        <v>26842</v>
      </c>
      <c r="M51" s="816">
        <v>158026</v>
      </c>
      <c r="N51" s="816">
        <v>237834</v>
      </c>
      <c r="O51" s="816">
        <v>32810</v>
      </c>
      <c r="P51" s="816">
        <v>190372</v>
      </c>
      <c r="Q51" s="816">
        <v>0</v>
      </c>
      <c r="R51" s="816">
        <v>12521</v>
      </c>
      <c r="S51" s="816">
        <v>4590</v>
      </c>
      <c r="T51" s="816">
        <v>5216</v>
      </c>
      <c r="U51" s="816">
        <v>662</v>
      </c>
      <c r="V51" s="816">
        <v>0</v>
      </c>
      <c r="W51" s="816">
        <v>378</v>
      </c>
      <c r="X51" s="816">
        <v>139673</v>
      </c>
      <c r="Y51" s="816">
        <v>12449</v>
      </c>
      <c r="Z51" s="816">
        <v>58774</v>
      </c>
      <c r="AA51" s="816">
        <v>70978</v>
      </c>
      <c r="AB51" s="816">
        <v>16092</v>
      </c>
      <c r="AC51" s="816">
        <v>19685</v>
      </c>
      <c r="AD51" s="816">
        <v>42822</v>
      </c>
      <c r="AE51" s="816">
        <v>238925</v>
      </c>
      <c r="AF51" s="816">
        <v>20999</v>
      </c>
      <c r="AG51" s="816">
        <v>45036</v>
      </c>
      <c r="AH51" s="816">
        <v>402818</v>
      </c>
      <c r="AI51" s="816">
        <v>9864</v>
      </c>
      <c r="AJ51" s="816">
        <v>8734</v>
      </c>
      <c r="AK51" s="816">
        <v>27223</v>
      </c>
      <c r="AL51" s="816">
        <v>44910</v>
      </c>
      <c r="AM51" s="816">
        <v>180842</v>
      </c>
      <c r="AN51" s="816">
        <v>562</v>
      </c>
      <c r="AO51" s="816">
        <v>1462</v>
      </c>
      <c r="AP51" s="816">
        <v>46228</v>
      </c>
    </row>
    <row r="52" spans="1:42">
      <c r="A52" s="814" t="s">
        <v>368</v>
      </c>
      <c r="B52" s="814" t="s">
        <v>364</v>
      </c>
      <c r="C52" s="815" t="s">
        <v>133</v>
      </c>
      <c r="D52" s="815" t="s">
        <v>408</v>
      </c>
      <c r="E52" s="816">
        <v>0</v>
      </c>
      <c r="F52" s="816">
        <v>0</v>
      </c>
      <c r="G52" s="816">
        <v>2462</v>
      </c>
      <c r="H52" s="816">
        <v>0</v>
      </c>
      <c r="I52" s="816">
        <v>1350</v>
      </c>
      <c r="J52" s="816">
        <v>0</v>
      </c>
      <c r="K52" s="816">
        <v>0</v>
      </c>
      <c r="L52" s="816">
        <v>0</v>
      </c>
      <c r="M52" s="816">
        <v>2995</v>
      </c>
      <c r="N52" s="816">
        <v>2279</v>
      </c>
      <c r="O52" s="816">
        <v>29</v>
      </c>
      <c r="P52" s="816">
        <v>3294</v>
      </c>
      <c r="Q52" s="816">
        <v>0</v>
      </c>
      <c r="R52" s="816">
        <v>36</v>
      </c>
      <c r="S52" s="816">
        <v>0</v>
      </c>
      <c r="T52" s="816">
        <v>29</v>
      </c>
      <c r="U52" s="816">
        <v>0</v>
      </c>
      <c r="V52" s="816">
        <v>0</v>
      </c>
      <c r="W52" s="816">
        <v>0</v>
      </c>
      <c r="X52" s="816">
        <v>3650</v>
      </c>
      <c r="Y52" s="816">
        <v>7</v>
      </c>
      <c r="Z52" s="816">
        <v>68</v>
      </c>
      <c r="AA52" s="816">
        <v>961</v>
      </c>
      <c r="AB52" s="816">
        <v>598</v>
      </c>
      <c r="AC52" s="816">
        <v>396</v>
      </c>
      <c r="AD52" s="816">
        <v>3053</v>
      </c>
      <c r="AE52" s="816">
        <v>50</v>
      </c>
      <c r="AF52" s="816">
        <v>3049</v>
      </c>
      <c r="AG52" s="816">
        <v>0</v>
      </c>
      <c r="AH52" s="816">
        <v>17143</v>
      </c>
      <c r="AI52" s="816">
        <v>0</v>
      </c>
      <c r="AJ52" s="816">
        <v>0</v>
      </c>
      <c r="AK52" s="816">
        <v>0</v>
      </c>
      <c r="AL52" s="816">
        <v>0</v>
      </c>
      <c r="AM52" s="820">
        <v>4280</v>
      </c>
      <c r="AN52" s="816">
        <v>0</v>
      </c>
      <c r="AO52" s="820">
        <v>0</v>
      </c>
      <c r="AP52" s="820">
        <v>72</v>
      </c>
    </row>
    <row r="53" hidden="1" spans="1:42">
      <c r="A53" s="814" t="s">
        <v>363</v>
      </c>
      <c r="B53" s="814" t="s">
        <v>364</v>
      </c>
      <c r="C53" s="815" t="s">
        <v>133</v>
      </c>
      <c r="D53" s="815" t="s">
        <v>409</v>
      </c>
      <c r="E53" s="816">
        <v>4853</v>
      </c>
      <c r="F53" s="816">
        <v>2290</v>
      </c>
      <c r="G53" s="816">
        <v>2128</v>
      </c>
      <c r="H53" s="816">
        <v>0</v>
      </c>
      <c r="I53" s="816">
        <v>22648</v>
      </c>
      <c r="J53" s="816">
        <v>0</v>
      </c>
      <c r="K53" s="816">
        <v>630</v>
      </c>
      <c r="L53" s="816">
        <v>90</v>
      </c>
      <c r="M53" s="816">
        <v>11347</v>
      </c>
      <c r="N53" s="816">
        <v>17111</v>
      </c>
      <c r="O53" s="816">
        <v>382</v>
      </c>
      <c r="P53" s="816">
        <v>11844</v>
      </c>
      <c r="Q53" s="816">
        <v>0</v>
      </c>
      <c r="R53" s="816">
        <v>0</v>
      </c>
      <c r="S53" s="816">
        <v>2668</v>
      </c>
      <c r="T53" s="816">
        <v>4871</v>
      </c>
      <c r="U53" s="816">
        <v>0</v>
      </c>
      <c r="V53" s="816">
        <v>0</v>
      </c>
      <c r="W53" s="816">
        <v>0</v>
      </c>
      <c r="X53" s="816">
        <v>11020</v>
      </c>
      <c r="Y53" s="816">
        <v>2016</v>
      </c>
      <c r="Z53" s="816">
        <v>1408</v>
      </c>
      <c r="AA53" s="816">
        <v>1296</v>
      </c>
      <c r="AB53" s="816">
        <v>662</v>
      </c>
      <c r="AC53" s="816">
        <v>1418</v>
      </c>
      <c r="AD53" s="816">
        <v>0</v>
      </c>
      <c r="AE53" s="816">
        <v>371</v>
      </c>
      <c r="AF53" s="816">
        <v>11300</v>
      </c>
      <c r="AG53" s="816">
        <v>0</v>
      </c>
      <c r="AH53" s="816">
        <v>1361</v>
      </c>
      <c r="AI53" s="816">
        <v>0</v>
      </c>
      <c r="AJ53" s="816">
        <v>0</v>
      </c>
      <c r="AK53" s="816">
        <v>0</v>
      </c>
      <c r="AL53" s="816">
        <v>2448</v>
      </c>
      <c r="AM53" s="816">
        <v>0</v>
      </c>
      <c r="AN53" s="816">
        <v>0</v>
      </c>
      <c r="AO53" s="816">
        <v>0</v>
      </c>
      <c r="AP53" s="816">
        <v>0</v>
      </c>
    </row>
    <row r="54" spans="1:42">
      <c r="A54" s="814" t="s">
        <v>368</v>
      </c>
      <c r="B54" s="814" t="s">
        <v>364</v>
      </c>
      <c r="C54" s="815" t="s">
        <v>133</v>
      </c>
      <c r="D54" s="815" t="s">
        <v>410</v>
      </c>
      <c r="E54" s="816">
        <v>0</v>
      </c>
      <c r="F54" s="816">
        <v>0</v>
      </c>
      <c r="G54" s="816">
        <v>0</v>
      </c>
      <c r="H54" s="816">
        <v>0</v>
      </c>
      <c r="I54" s="816">
        <v>0</v>
      </c>
      <c r="J54" s="816">
        <v>0</v>
      </c>
      <c r="K54" s="816">
        <v>0</v>
      </c>
      <c r="L54" s="816">
        <v>0</v>
      </c>
      <c r="M54" s="816">
        <v>0</v>
      </c>
      <c r="N54" s="816">
        <v>0</v>
      </c>
      <c r="O54" s="816">
        <v>0</v>
      </c>
      <c r="P54" s="816">
        <v>0</v>
      </c>
      <c r="Q54" s="816">
        <v>0</v>
      </c>
      <c r="R54" s="816">
        <v>0</v>
      </c>
      <c r="S54" s="816">
        <v>0</v>
      </c>
      <c r="T54" s="816">
        <v>0</v>
      </c>
      <c r="U54" s="816">
        <v>0</v>
      </c>
      <c r="V54" s="816">
        <v>0</v>
      </c>
      <c r="W54" s="816">
        <v>0</v>
      </c>
      <c r="X54" s="816">
        <v>0</v>
      </c>
      <c r="Y54" s="816">
        <v>0</v>
      </c>
      <c r="Z54" s="816">
        <v>0</v>
      </c>
      <c r="AA54" s="816">
        <v>0</v>
      </c>
      <c r="AB54" s="816">
        <v>0</v>
      </c>
      <c r="AC54" s="816">
        <v>0</v>
      </c>
      <c r="AD54" s="816">
        <v>0</v>
      </c>
      <c r="AE54" s="816">
        <v>0</v>
      </c>
      <c r="AF54" s="816">
        <v>0</v>
      </c>
      <c r="AG54" s="816">
        <v>0</v>
      </c>
      <c r="AH54" s="816">
        <v>86</v>
      </c>
      <c r="AI54" s="816">
        <v>0</v>
      </c>
      <c r="AJ54" s="816">
        <v>0</v>
      </c>
      <c r="AK54" s="816">
        <v>0</v>
      </c>
      <c r="AL54" s="816">
        <v>0</v>
      </c>
      <c r="AM54" s="820">
        <v>0</v>
      </c>
      <c r="AN54" s="816">
        <v>0</v>
      </c>
      <c r="AO54" s="820">
        <v>0</v>
      </c>
      <c r="AP54" s="820">
        <v>0</v>
      </c>
    </row>
    <row r="55" hidden="1" spans="1:42">
      <c r="A55" s="814" t="s">
        <v>363</v>
      </c>
      <c r="B55" s="814" t="s">
        <v>364</v>
      </c>
      <c r="C55" s="815" t="s">
        <v>133</v>
      </c>
      <c r="D55" s="815" t="s">
        <v>411</v>
      </c>
      <c r="E55" s="816">
        <v>0</v>
      </c>
      <c r="F55" s="816">
        <v>0</v>
      </c>
      <c r="G55" s="816">
        <v>0</v>
      </c>
      <c r="H55" s="816">
        <v>0</v>
      </c>
      <c r="I55" s="816">
        <v>72</v>
      </c>
      <c r="J55" s="816">
        <v>0</v>
      </c>
      <c r="K55" s="816">
        <v>0</v>
      </c>
      <c r="L55" s="816">
        <v>0</v>
      </c>
      <c r="M55" s="816">
        <v>0</v>
      </c>
      <c r="N55" s="816">
        <v>0</v>
      </c>
      <c r="O55" s="816">
        <v>0</v>
      </c>
      <c r="P55" s="816">
        <v>18166</v>
      </c>
      <c r="Q55" s="816">
        <v>0</v>
      </c>
      <c r="R55" s="816">
        <v>0</v>
      </c>
      <c r="S55" s="816">
        <v>0</v>
      </c>
      <c r="T55" s="816">
        <v>0</v>
      </c>
      <c r="U55" s="816">
        <v>0</v>
      </c>
      <c r="V55" s="816">
        <v>0</v>
      </c>
      <c r="W55" s="816">
        <v>0</v>
      </c>
      <c r="X55" s="816">
        <v>4</v>
      </c>
      <c r="Y55" s="816">
        <v>0</v>
      </c>
      <c r="Z55" s="816">
        <v>626</v>
      </c>
      <c r="AA55" s="816">
        <v>0</v>
      </c>
      <c r="AB55" s="816">
        <v>0</v>
      </c>
      <c r="AC55" s="816">
        <v>0</v>
      </c>
      <c r="AD55" s="816">
        <v>0</v>
      </c>
      <c r="AE55" s="816">
        <v>0</v>
      </c>
      <c r="AF55" s="816">
        <v>0</v>
      </c>
      <c r="AG55" s="816">
        <v>10224</v>
      </c>
      <c r="AH55" s="816">
        <v>0</v>
      </c>
      <c r="AI55" s="816">
        <v>0</v>
      </c>
      <c r="AJ55" s="816">
        <v>0</v>
      </c>
      <c r="AK55" s="816">
        <v>0</v>
      </c>
      <c r="AL55" s="816">
        <v>0</v>
      </c>
      <c r="AM55" s="816">
        <v>2041</v>
      </c>
      <c r="AN55" s="816">
        <v>0</v>
      </c>
      <c r="AO55" s="816">
        <v>0</v>
      </c>
      <c r="AP55" s="816">
        <v>0</v>
      </c>
    </row>
    <row r="56" hidden="1" spans="1:42">
      <c r="A56" s="814" t="s">
        <v>363</v>
      </c>
      <c r="B56" s="814" t="s">
        <v>377</v>
      </c>
      <c r="C56" s="815" t="s">
        <v>133</v>
      </c>
      <c r="D56" s="815" t="s">
        <v>412</v>
      </c>
      <c r="E56" s="816">
        <v>0</v>
      </c>
      <c r="F56" s="816">
        <v>0</v>
      </c>
      <c r="G56" s="816">
        <v>0</v>
      </c>
      <c r="H56" s="816">
        <v>0</v>
      </c>
      <c r="I56" s="816">
        <v>0</v>
      </c>
      <c r="J56" s="816">
        <v>0</v>
      </c>
      <c r="K56" s="816">
        <v>0</v>
      </c>
      <c r="L56" s="816">
        <v>0</v>
      </c>
      <c r="M56" s="816">
        <v>0</v>
      </c>
      <c r="N56" s="816">
        <v>0</v>
      </c>
      <c r="O56" s="816">
        <v>0</v>
      </c>
      <c r="P56" s="816">
        <v>0</v>
      </c>
      <c r="Q56" s="816">
        <v>0</v>
      </c>
      <c r="R56" s="816">
        <v>0</v>
      </c>
      <c r="S56" s="816">
        <v>0</v>
      </c>
      <c r="T56" s="816">
        <v>0</v>
      </c>
      <c r="U56" s="816">
        <v>0</v>
      </c>
      <c r="V56" s="816">
        <v>0</v>
      </c>
      <c r="W56" s="816">
        <v>0</v>
      </c>
      <c r="X56" s="816">
        <v>0</v>
      </c>
      <c r="Y56" s="816">
        <v>0</v>
      </c>
      <c r="Z56" s="816">
        <v>0</v>
      </c>
      <c r="AA56" s="816">
        <v>0</v>
      </c>
      <c r="AB56" s="816">
        <v>0</v>
      </c>
      <c r="AC56" s="816">
        <v>0</v>
      </c>
      <c r="AD56" s="816">
        <v>0</v>
      </c>
      <c r="AE56" s="816">
        <v>0</v>
      </c>
      <c r="AF56" s="816">
        <v>0</v>
      </c>
      <c r="AG56" s="816">
        <v>5018</v>
      </c>
      <c r="AH56" s="816">
        <v>0</v>
      </c>
      <c r="AI56" s="816">
        <v>0</v>
      </c>
      <c r="AJ56" s="816">
        <v>0</v>
      </c>
      <c r="AK56" s="816">
        <v>0</v>
      </c>
      <c r="AL56" s="816">
        <v>0</v>
      </c>
      <c r="AM56" s="816">
        <v>0</v>
      </c>
      <c r="AN56" s="816">
        <v>0</v>
      </c>
      <c r="AO56" s="816">
        <v>0</v>
      </c>
      <c r="AP56" s="816">
        <v>0</v>
      </c>
    </row>
    <row r="57" spans="1:42">
      <c r="A57" s="814" t="s">
        <v>368</v>
      </c>
      <c r="B57" s="814" t="s">
        <v>364</v>
      </c>
      <c r="C57" s="815" t="s">
        <v>133</v>
      </c>
      <c r="D57" s="815" t="s">
        <v>413</v>
      </c>
      <c r="E57" s="816">
        <v>0</v>
      </c>
      <c r="F57" s="816">
        <v>0</v>
      </c>
      <c r="G57" s="816">
        <v>0</v>
      </c>
      <c r="H57" s="816">
        <v>0</v>
      </c>
      <c r="I57" s="816">
        <v>0</v>
      </c>
      <c r="J57" s="816">
        <v>0</v>
      </c>
      <c r="K57" s="816">
        <v>0</v>
      </c>
      <c r="L57" s="816">
        <v>0</v>
      </c>
      <c r="M57" s="816">
        <v>0</v>
      </c>
      <c r="N57" s="816">
        <v>0</v>
      </c>
      <c r="O57" s="816">
        <v>0</v>
      </c>
      <c r="P57" s="816">
        <v>0</v>
      </c>
      <c r="Q57" s="816">
        <v>0</v>
      </c>
      <c r="R57" s="816">
        <v>0</v>
      </c>
      <c r="S57" s="816">
        <v>0</v>
      </c>
      <c r="T57" s="816">
        <v>0</v>
      </c>
      <c r="U57" s="816">
        <v>0</v>
      </c>
      <c r="V57" s="816">
        <v>0</v>
      </c>
      <c r="W57" s="816">
        <v>0</v>
      </c>
      <c r="X57" s="816">
        <v>0</v>
      </c>
      <c r="Y57" s="816">
        <v>0</v>
      </c>
      <c r="Z57" s="816">
        <v>0</v>
      </c>
      <c r="AA57" s="816">
        <v>0</v>
      </c>
      <c r="AB57" s="816">
        <v>0</v>
      </c>
      <c r="AC57" s="816">
        <v>0</v>
      </c>
      <c r="AD57" s="816">
        <v>0</v>
      </c>
      <c r="AE57" s="816">
        <v>0</v>
      </c>
      <c r="AF57" s="816">
        <v>0</v>
      </c>
      <c r="AG57" s="816">
        <v>0</v>
      </c>
      <c r="AH57" s="816">
        <v>0</v>
      </c>
      <c r="AI57" s="816">
        <v>0</v>
      </c>
      <c r="AJ57" s="816">
        <v>0</v>
      </c>
      <c r="AK57" s="816">
        <v>0</v>
      </c>
      <c r="AL57" s="816">
        <v>0</v>
      </c>
      <c r="AM57" s="820">
        <v>0</v>
      </c>
      <c r="AN57" s="816">
        <v>0</v>
      </c>
      <c r="AO57" s="820">
        <v>0</v>
      </c>
      <c r="AP57" s="820">
        <v>0</v>
      </c>
    </row>
    <row r="58" hidden="1" spans="1:42">
      <c r="A58" s="814" t="s">
        <v>368</v>
      </c>
      <c r="B58" s="814" t="s">
        <v>377</v>
      </c>
      <c r="C58" s="815" t="s">
        <v>133</v>
      </c>
      <c r="D58" s="815" t="s">
        <v>414</v>
      </c>
      <c r="E58" s="816">
        <v>0</v>
      </c>
      <c r="F58" s="816">
        <v>0</v>
      </c>
      <c r="G58" s="816">
        <v>0</v>
      </c>
      <c r="H58" s="816">
        <v>0</v>
      </c>
      <c r="I58" s="816">
        <v>0</v>
      </c>
      <c r="J58" s="816">
        <v>0</v>
      </c>
      <c r="K58" s="816">
        <v>0</v>
      </c>
      <c r="L58" s="816">
        <v>0</v>
      </c>
      <c r="M58" s="816">
        <v>0</v>
      </c>
      <c r="N58" s="816">
        <v>0</v>
      </c>
      <c r="O58" s="816">
        <v>0</v>
      </c>
      <c r="P58" s="816">
        <v>0</v>
      </c>
      <c r="Q58" s="816">
        <v>0</v>
      </c>
      <c r="R58" s="816">
        <v>0</v>
      </c>
      <c r="S58" s="816">
        <v>0</v>
      </c>
      <c r="T58" s="816">
        <v>0</v>
      </c>
      <c r="U58" s="816">
        <v>0</v>
      </c>
      <c r="V58" s="816">
        <v>0</v>
      </c>
      <c r="W58" s="816">
        <v>0</v>
      </c>
      <c r="X58" s="816">
        <v>0</v>
      </c>
      <c r="Y58" s="816">
        <v>0</v>
      </c>
      <c r="Z58" s="816">
        <v>0</v>
      </c>
      <c r="AA58" s="816">
        <v>0</v>
      </c>
      <c r="AB58" s="816">
        <v>0</v>
      </c>
      <c r="AC58" s="816">
        <v>0</v>
      </c>
      <c r="AD58" s="816">
        <v>0</v>
      </c>
      <c r="AE58" s="816">
        <v>0</v>
      </c>
      <c r="AF58" s="816">
        <v>0</v>
      </c>
      <c r="AG58" s="816">
        <v>0</v>
      </c>
      <c r="AH58" s="816">
        <v>0</v>
      </c>
      <c r="AI58" s="816">
        <v>0</v>
      </c>
      <c r="AJ58" s="816">
        <v>0</v>
      </c>
      <c r="AK58" s="816">
        <v>0</v>
      </c>
      <c r="AL58" s="816">
        <v>0</v>
      </c>
      <c r="AM58" s="816">
        <v>0</v>
      </c>
      <c r="AN58" s="816">
        <v>0</v>
      </c>
      <c r="AO58" s="816">
        <v>0</v>
      </c>
      <c r="AP58" s="816">
        <v>0</v>
      </c>
    </row>
    <row r="59" hidden="1" spans="1:42">
      <c r="A59" s="814" t="s">
        <v>363</v>
      </c>
      <c r="B59" s="814" t="s">
        <v>364</v>
      </c>
      <c r="C59" s="815" t="s">
        <v>133</v>
      </c>
      <c r="D59" s="815" t="s">
        <v>415</v>
      </c>
      <c r="E59" s="816">
        <v>14</v>
      </c>
      <c r="F59" s="816">
        <v>54</v>
      </c>
      <c r="G59" s="816">
        <v>2203</v>
      </c>
      <c r="H59" s="816">
        <v>0</v>
      </c>
      <c r="I59" s="816">
        <v>42196</v>
      </c>
      <c r="J59" s="816">
        <v>0</v>
      </c>
      <c r="K59" s="816">
        <v>0</v>
      </c>
      <c r="L59" s="816">
        <v>569</v>
      </c>
      <c r="M59" s="816">
        <v>25531</v>
      </c>
      <c r="N59" s="816">
        <v>374</v>
      </c>
      <c r="O59" s="816">
        <v>0</v>
      </c>
      <c r="P59" s="816">
        <v>6746</v>
      </c>
      <c r="Q59" s="816">
        <v>18</v>
      </c>
      <c r="R59" s="816">
        <v>0</v>
      </c>
      <c r="S59" s="816">
        <v>0</v>
      </c>
      <c r="T59" s="816">
        <v>0</v>
      </c>
      <c r="U59" s="816">
        <v>0</v>
      </c>
      <c r="V59" s="816">
        <v>0</v>
      </c>
      <c r="W59" s="816">
        <v>11</v>
      </c>
      <c r="X59" s="816">
        <v>306</v>
      </c>
      <c r="Y59" s="816">
        <v>0</v>
      </c>
      <c r="Z59" s="816">
        <v>760</v>
      </c>
      <c r="AA59" s="816">
        <v>0</v>
      </c>
      <c r="AB59" s="816">
        <v>4</v>
      </c>
      <c r="AC59" s="816">
        <v>7</v>
      </c>
      <c r="AD59" s="816">
        <v>0</v>
      </c>
      <c r="AE59" s="816">
        <v>32</v>
      </c>
      <c r="AF59" s="816">
        <v>0</v>
      </c>
      <c r="AG59" s="816">
        <v>0</v>
      </c>
      <c r="AH59" s="816">
        <v>0</v>
      </c>
      <c r="AI59" s="816">
        <v>0</v>
      </c>
      <c r="AJ59" s="816">
        <v>0</v>
      </c>
      <c r="AK59" s="816">
        <v>0</v>
      </c>
      <c r="AL59" s="816">
        <v>0</v>
      </c>
      <c r="AM59" s="816">
        <v>0</v>
      </c>
      <c r="AN59" s="816">
        <v>0</v>
      </c>
      <c r="AO59" s="816">
        <v>0</v>
      </c>
      <c r="AP59" s="816">
        <v>4</v>
      </c>
    </row>
    <row r="60" spans="1:42">
      <c r="A60" s="814" t="s">
        <v>368</v>
      </c>
      <c r="B60" s="814" t="s">
        <v>364</v>
      </c>
      <c r="C60" s="815" t="s">
        <v>133</v>
      </c>
      <c r="D60" s="815" t="s">
        <v>416</v>
      </c>
      <c r="E60" s="816">
        <v>2002</v>
      </c>
      <c r="F60" s="816">
        <v>0</v>
      </c>
      <c r="G60" s="816">
        <v>0</v>
      </c>
      <c r="H60" s="816">
        <v>22</v>
      </c>
      <c r="I60" s="816">
        <v>25</v>
      </c>
      <c r="J60" s="816">
        <v>0</v>
      </c>
      <c r="K60" s="816">
        <v>0</v>
      </c>
      <c r="L60" s="816">
        <v>0</v>
      </c>
      <c r="M60" s="816">
        <v>90</v>
      </c>
      <c r="N60" s="816">
        <v>1858</v>
      </c>
      <c r="O60" s="816">
        <v>0</v>
      </c>
      <c r="P60" s="816">
        <v>0</v>
      </c>
      <c r="Q60" s="816">
        <v>4</v>
      </c>
      <c r="R60" s="816">
        <v>0</v>
      </c>
      <c r="S60" s="816">
        <v>0</v>
      </c>
      <c r="T60" s="816">
        <v>76</v>
      </c>
      <c r="U60" s="816">
        <v>4</v>
      </c>
      <c r="V60" s="816">
        <v>4</v>
      </c>
      <c r="W60" s="816">
        <v>191</v>
      </c>
      <c r="X60" s="816">
        <v>0</v>
      </c>
      <c r="Y60" s="816">
        <v>0</v>
      </c>
      <c r="Z60" s="816">
        <v>0</v>
      </c>
      <c r="AA60" s="816">
        <v>0</v>
      </c>
      <c r="AB60" s="816">
        <v>43</v>
      </c>
      <c r="AC60" s="816">
        <v>54</v>
      </c>
      <c r="AD60" s="816">
        <v>18</v>
      </c>
      <c r="AE60" s="816">
        <v>0</v>
      </c>
      <c r="AF60" s="816">
        <v>148</v>
      </c>
      <c r="AG60" s="816">
        <v>0</v>
      </c>
      <c r="AH60" s="816">
        <v>0</v>
      </c>
      <c r="AI60" s="816">
        <v>0</v>
      </c>
      <c r="AJ60" s="816">
        <v>0</v>
      </c>
      <c r="AK60" s="816">
        <v>0</v>
      </c>
      <c r="AL60" s="816">
        <v>0</v>
      </c>
      <c r="AM60" s="820">
        <v>0</v>
      </c>
      <c r="AN60" s="816">
        <v>0</v>
      </c>
      <c r="AO60" s="820">
        <v>0</v>
      </c>
      <c r="AP60" s="820">
        <v>0</v>
      </c>
    </row>
    <row r="61" hidden="1" spans="1:42">
      <c r="A61" s="814" t="s">
        <v>363</v>
      </c>
      <c r="B61" s="814" t="s">
        <v>364</v>
      </c>
      <c r="C61" s="815" t="s">
        <v>133</v>
      </c>
      <c r="D61" s="815" t="s">
        <v>417</v>
      </c>
      <c r="E61" s="816">
        <v>0</v>
      </c>
      <c r="F61" s="816">
        <v>0</v>
      </c>
      <c r="G61" s="816">
        <v>0</v>
      </c>
      <c r="H61" s="816">
        <v>0</v>
      </c>
      <c r="I61" s="816">
        <v>0</v>
      </c>
      <c r="J61" s="816">
        <v>0</v>
      </c>
      <c r="K61" s="816">
        <v>0</v>
      </c>
      <c r="L61" s="816">
        <v>0</v>
      </c>
      <c r="M61" s="816">
        <v>0</v>
      </c>
      <c r="N61" s="816">
        <v>1692</v>
      </c>
      <c r="O61" s="816">
        <v>0</v>
      </c>
      <c r="P61" s="816">
        <v>0</v>
      </c>
      <c r="Q61" s="816">
        <v>0</v>
      </c>
      <c r="R61" s="816">
        <v>0</v>
      </c>
      <c r="S61" s="816">
        <v>0</v>
      </c>
      <c r="T61" s="816">
        <v>0</v>
      </c>
      <c r="U61" s="816">
        <v>0</v>
      </c>
      <c r="V61" s="816">
        <v>0</v>
      </c>
      <c r="W61" s="816">
        <v>0</v>
      </c>
      <c r="X61" s="816">
        <v>0</v>
      </c>
      <c r="Y61" s="816">
        <v>0</v>
      </c>
      <c r="Z61" s="816">
        <v>0</v>
      </c>
      <c r="AA61" s="816">
        <v>0</v>
      </c>
      <c r="AB61" s="816">
        <v>0</v>
      </c>
      <c r="AC61" s="816">
        <v>0</v>
      </c>
      <c r="AD61" s="816">
        <v>0</v>
      </c>
      <c r="AE61" s="816">
        <v>0</v>
      </c>
      <c r="AF61" s="816">
        <v>0</v>
      </c>
      <c r="AG61" s="816">
        <v>0</v>
      </c>
      <c r="AH61" s="816">
        <v>0</v>
      </c>
      <c r="AI61" s="816">
        <v>0</v>
      </c>
      <c r="AJ61" s="816">
        <v>0</v>
      </c>
      <c r="AK61" s="816">
        <v>0</v>
      </c>
      <c r="AL61" s="816">
        <v>0</v>
      </c>
      <c r="AM61" s="816">
        <v>0</v>
      </c>
      <c r="AN61" s="816">
        <v>0</v>
      </c>
      <c r="AO61" s="816">
        <v>0</v>
      </c>
      <c r="AP61" s="816">
        <v>0</v>
      </c>
    </row>
    <row r="62" spans="1:42">
      <c r="A62" s="814" t="s">
        <v>368</v>
      </c>
      <c r="B62" s="814" t="s">
        <v>364</v>
      </c>
      <c r="C62" s="815" t="s">
        <v>133</v>
      </c>
      <c r="D62" s="815" t="s">
        <v>418</v>
      </c>
      <c r="E62" s="816">
        <v>0</v>
      </c>
      <c r="F62" s="816">
        <v>0</v>
      </c>
      <c r="G62" s="816">
        <v>0</v>
      </c>
      <c r="H62" s="816">
        <v>0</v>
      </c>
      <c r="I62" s="816">
        <v>0</v>
      </c>
      <c r="J62" s="816">
        <v>0</v>
      </c>
      <c r="K62" s="816">
        <v>0</v>
      </c>
      <c r="L62" s="816">
        <v>0</v>
      </c>
      <c r="M62" s="816">
        <v>0</v>
      </c>
      <c r="N62" s="816">
        <v>0</v>
      </c>
      <c r="O62" s="816">
        <v>0</v>
      </c>
      <c r="P62" s="816">
        <v>0</v>
      </c>
      <c r="Q62" s="816">
        <v>0</v>
      </c>
      <c r="R62" s="816">
        <v>0</v>
      </c>
      <c r="S62" s="816">
        <v>0</v>
      </c>
      <c r="T62" s="816">
        <v>0</v>
      </c>
      <c r="U62" s="816">
        <v>0</v>
      </c>
      <c r="V62" s="816">
        <v>0</v>
      </c>
      <c r="W62" s="816">
        <v>0</v>
      </c>
      <c r="X62" s="816">
        <v>0</v>
      </c>
      <c r="Y62" s="816">
        <v>0</v>
      </c>
      <c r="Z62" s="816">
        <v>0</v>
      </c>
      <c r="AA62" s="816">
        <v>0</v>
      </c>
      <c r="AB62" s="816">
        <v>0</v>
      </c>
      <c r="AC62" s="816">
        <v>0</v>
      </c>
      <c r="AD62" s="816">
        <v>0</v>
      </c>
      <c r="AE62" s="816">
        <v>0</v>
      </c>
      <c r="AF62" s="816">
        <v>7</v>
      </c>
      <c r="AG62" s="816">
        <v>0</v>
      </c>
      <c r="AH62" s="816">
        <v>0</v>
      </c>
      <c r="AI62" s="816">
        <v>0</v>
      </c>
      <c r="AJ62" s="816">
        <v>0</v>
      </c>
      <c r="AK62" s="816">
        <v>0</v>
      </c>
      <c r="AL62" s="816">
        <v>0</v>
      </c>
      <c r="AM62" s="820">
        <v>0</v>
      </c>
      <c r="AN62" s="816">
        <v>0</v>
      </c>
      <c r="AO62" s="820">
        <v>0</v>
      </c>
      <c r="AP62" s="820">
        <v>0</v>
      </c>
    </row>
    <row r="63" hidden="1" spans="1:42">
      <c r="A63" s="814" t="s">
        <v>363</v>
      </c>
      <c r="B63" s="814" t="s">
        <v>364</v>
      </c>
      <c r="C63" s="815" t="s">
        <v>133</v>
      </c>
      <c r="D63" s="815" t="s">
        <v>419</v>
      </c>
      <c r="E63" s="816">
        <v>4590</v>
      </c>
      <c r="F63" s="816">
        <v>2452</v>
      </c>
      <c r="G63" s="816">
        <v>1206</v>
      </c>
      <c r="H63" s="816">
        <v>28112</v>
      </c>
      <c r="I63" s="816">
        <v>135335</v>
      </c>
      <c r="J63" s="816">
        <v>994</v>
      </c>
      <c r="K63" s="816">
        <v>10134</v>
      </c>
      <c r="L63" s="816">
        <v>9770</v>
      </c>
      <c r="M63" s="816">
        <v>155434</v>
      </c>
      <c r="N63" s="816">
        <v>34088</v>
      </c>
      <c r="O63" s="816">
        <v>500</v>
      </c>
      <c r="P63" s="816">
        <v>32558</v>
      </c>
      <c r="Q63" s="816">
        <v>112</v>
      </c>
      <c r="R63" s="816">
        <v>158</v>
      </c>
      <c r="S63" s="816">
        <v>803</v>
      </c>
      <c r="T63" s="816">
        <v>198</v>
      </c>
      <c r="U63" s="816">
        <v>1883</v>
      </c>
      <c r="V63" s="816">
        <v>0</v>
      </c>
      <c r="W63" s="816">
        <v>11765</v>
      </c>
      <c r="X63" s="816">
        <v>7117</v>
      </c>
      <c r="Y63" s="816">
        <v>5990</v>
      </c>
      <c r="Z63" s="816">
        <v>32760</v>
      </c>
      <c r="AA63" s="816">
        <v>1080</v>
      </c>
      <c r="AB63" s="816">
        <v>0</v>
      </c>
      <c r="AC63" s="816">
        <v>0</v>
      </c>
      <c r="AD63" s="816">
        <v>1058</v>
      </c>
      <c r="AE63" s="816">
        <v>12607</v>
      </c>
      <c r="AF63" s="816">
        <v>29549</v>
      </c>
      <c r="AG63" s="816">
        <v>0</v>
      </c>
      <c r="AH63" s="816">
        <v>3164</v>
      </c>
      <c r="AI63" s="816">
        <v>0</v>
      </c>
      <c r="AJ63" s="816">
        <v>0</v>
      </c>
      <c r="AK63" s="816">
        <v>0</v>
      </c>
      <c r="AL63" s="816">
        <v>0</v>
      </c>
      <c r="AM63" s="816">
        <v>10462</v>
      </c>
      <c r="AN63" s="816">
        <v>4</v>
      </c>
      <c r="AO63" s="816">
        <v>0</v>
      </c>
      <c r="AP63" s="816">
        <v>180</v>
      </c>
    </row>
    <row r="64" spans="1:42">
      <c r="A64" s="814" t="s">
        <v>368</v>
      </c>
      <c r="B64" s="814" t="s">
        <v>364</v>
      </c>
      <c r="C64" s="815" t="s">
        <v>133</v>
      </c>
      <c r="D64" s="815" t="s">
        <v>420</v>
      </c>
      <c r="E64" s="816">
        <v>40</v>
      </c>
      <c r="F64" s="816">
        <v>0</v>
      </c>
      <c r="G64" s="816">
        <v>0</v>
      </c>
      <c r="H64" s="816">
        <v>0</v>
      </c>
      <c r="I64" s="816">
        <v>302</v>
      </c>
      <c r="J64" s="816">
        <v>4</v>
      </c>
      <c r="K64" s="816">
        <v>0</v>
      </c>
      <c r="L64" s="816">
        <v>0</v>
      </c>
      <c r="M64" s="816">
        <v>58</v>
      </c>
      <c r="N64" s="816">
        <v>1714</v>
      </c>
      <c r="O64" s="816">
        <v>0</v>
      </c>
      <c r="P64" s="816">
        <v>14</v>
      </c>
      <c r="Q64" s="816">
        <v>0</v>
      </c>
      <c r="R64" s="816">
        <v>18</v>
      </c>
      <c r="S64" s="816">
        <v>0</v>
      </c>
      <c r="T64" s="816">
        <v>0</v>
      </c>
      <c r="U64" s="816">
        <v>0</v>
      </c>
      <c r="V64" s="816">
        <v>0</v>
      </c>
      <c r="W64" s="816">
        <v>2614</v>
      </c>
      <c r="X64" s="816">
        <v>0</v>
      </c>
      <c r="Y64" s="816">
        <v>0</v>
      </c>
      <c r="Z64" s="816">
        <v>0</v>
      </c>
      <c r="AA64" s="816">
        <v>22</v>
      </c>
      <c r="AB64" s="816">
        <v>0</v>
      </c>
      <c r="AC64" s="816">
        <v>22</v>
      </c>
      <c r="AD64" s="816">
        <v>0</v>
      </c>
      <c r="AE64" s="816">
        <v>0</v>
      </c>
      <c r="AF64" s="816">
        <v>7369</v>
      </c>
      <c r="AG64" s="816">
        <v>0</v>
      </c>
      <c r="AH64" s="816">
        <v>0</v>
      </c>
      <c r="AI64" s="816">
        <v>0</v>
      </c>
      <c r="AJ64" s="816">
        <v>0</v>
      </c>
      <c r="AK64" s="816">
        <v>0</v>
      </c>
      <c r="AL64" s="816">
        <v>0</v>
      </c>
      <c r="AM64" s="820">
        <v>7</v>
      </c>
      <c r="AN64" s="816">
        <v>0</v>
      </c>
      <c r="AO64" s="820">
        <v>0</v>
      </c>
      <c r="AP64" s="820">
        <v>0</v>
      </c>
    </row>
    <row r="65" hidden="1" spans="1:42">
      <c r="A65" s="814" t="s">
        <v>363</v>
      </c>
      <c r="B65" s="814" t="s">
        <v>364</v>
      </c>
      <c r="C65" s="815" t="s">
        <v>133</v>
      </c>
      <c r="D65" s="815" t="s">
        <v>421</v>
      </c>
      <c r="E65" s="816">
        <v>100055</v>
      </c>
      <c r="F65" s="816">
        <v>62795</v>
      </c>
      <c r="G65" s="816">
        <v>108259</v>
      </c>
      <c r="H65" s="816">
        <v>320</v>
      </c>
      <c r="I65" s="816">
        <v>950047</v>
      </c>
      <c r="J65" s="816">
        <v>36814</v>
      </c>
      <c r="K65" s="816">
        <v>79074</v>
      </c>
      <c r="L65" s="816">
        <v>119318</v>
      </c>
      <c r="M65" s="816">
        <v>360263</v>
      </c>
      <c r="N65" s="816">
        <v>130471</v>
      </c>
      <c r="O65" s="816">
        <v>8143</v>
      </c>
      <c r="P65" s="816">
        <v>400763</v>
      </c>
      <c r="Q65" s="816">
        <v>17986</v>
      </c>
      <c r="R65" s="816">
        <v>14</v>
      </c>
      <c r="S65" s="816">
        <v>0</v>
      </c>
      <c r="T65" s="816">
        <v>9313</v>
      </c>
      <c r="U65" s="816">
        <v>44190</v>
      </c>
      <c r="V65" s="816">
        <v>7171</v>
      </c>
      <c r="W65" s="816">
        <v>153454</v>
      </c>
      <c r="X65" s="816">
        <v>41998</v>
      </c>
      <c r="Y65" s="816">
        <v>0</v>
      </c>
      <c r="Z65" s="816">
        <v>68522</v>
      </c>
      <c r="AA65" s="816">
        <v>46696</v>
      </c>
      <c r="AB65" s="816">
        <v>1883</v>
      </c>
      <c r="AC65" s="816">
        <v>2045</v>
      </c>
      <c r="AD65" s="816">
        <v>47894</v>
      </c>
      <c r="AE65" s="816">
        <v>803</v>
      </c>
      <c r="AF65" s="816">
        <v>919804</v>
      </c>
      <c r="AG65" s="816">
        <v>7</v>
      </c>
      <c r="AH65" s="816">
        <v>227</v>
      </c>
      <c r="AI65" s="816">
        <v>4090</v>
      </c>
      <c r="AJ65" s="816">
        <v>15757</v>
      </c>
      <c r="AK65" s="816">
        <v>47</v>
      </c>
      <c r="AL65" s="816">
        <v>32990</v>
      </c>
      <c r="AM65" s="816">
        <v>482450</v>
      </c>
      <c r="AN65" s="816">
        <v>15876</v>
      </c>
      <c r="AO65" s="816">
        <v>16153</v>
      </c>
      <c r="AP65" s="816">
        <v>222858</v>
      </c>
    </row>
    <row r="66" hidden="1" spans="1:42">
      <c r="A66" s="814" t="s">
        <v>363</v>
      </c>
      <c r="B66" s="814" t="s">
        <v>377</v>
      </c>
      <c r="C66" s="815" t="s">
        <v>133</v>
      </c>
      <c r="D66" s="815" t="s">
        <v>422</v>
      </c>
      <c r="E66" s="816">
        <v>35284</v>
      </c>
      <c r="F66" s="816">
        <v>14332</v>
      </c>
      <c r="G66" s="816">
        <v>39078</v>
      </c>
      <c r="H66" s="816">
        <v>96012</v>
      </c>
      <c r="I66" s="816">
        <v>260960</v>
      </c>
      <c r="J66" s="816">
        <v>4007</v>
      </c>
      <c r="K66" s="816">
        <v>0</v>
      </c>
      <c r="L66" s="816">
        <v>26910</v>
      </c>
      <c r="M66" s="816">
        <v>0</v>
      </c>
      <c r="N66" s="816">
        <v>42570</v>
      </c>
      <c r="O66" s="816">
        <v>8946</v>
      </c>
      <c r="P66" s="816">
        <v>314892</v>
      </c>
      <c r="Q66" s="816">
        <v>7</v>
      </c>
      <c r="R66" s="816">
        <v>8867</v>
      </c>
      <c r="S66" s="816">
        <v>12053</v>
      </c>
      <c r="T66" s="816">
        <v>907</v>
      </c>
      <c r="U66" s="816">
        <v>23184</v>
      </c>
      <c r="V66" s="816">
        <v>0</v>
      </c>
      <c r="W66" s="816">
        <v>152932</v>
      </c>
      <c r="X66" s="816">
        <v>23332</v>
      </c>
      <c r="Y66" s="816">
        <v>471049</v>
      </c>
      <c r="Z66" s="816">
        <v>702</v>
      </c>
      <c r="AA66" s="816">
        <v>35186</v>
      </c>
      <c r="AB66" s="816">
        <v>16571</v>
      </c>
      <c r="AC66" s="816">
        <v>16448</v>
      </c>
      <c r="AD66" s="816">
        <v>68933</v>
      </c>
      <c r="AE66" s="816">
        <v>47228</v>
      </c>
      <c r="AF66" s="816">
        <v>0</v>
      </c>
      <c r="AG66" s="816">
        <v>0</v>
      </c>
      <c r="AH66" s="816">
        <v>821</v>
      </c>
      <c r="AI66" s="816">
        <v>0</v>
      </c>
      <c r="AJ66" s="816">
        <v>79</v>
      </c>
      <c r="AK66" s="816">
        <v>0</v>
      </c>
      <c r="AL66" s="816">
        <v>49640</v>
      </c>
      <c r="AM66" s="816">
        <v>12726</v>
      </c>
      <c r="AN66" s="816">
        <v>0</v>
      </c>
      <c r="AO66" s="816">
        <v>2912</v>
      </c>
      <c r="AP66" s="816">
        <v>40644</v>
      </c>
    </row>
    <row r="67" spans="1:42">
      <c r="A67" s="814" t="s">
        <v>368</v>
      </c>
      <c r="B67" s="814" t="s">
        <v>364</v>
      </c>
      <c r="C67" s="815" t="s">
        <v>133</v>
      </c>
      <c r="D67" s="815" t="s">
        <v>423</v>
      </c>
      <c r="E67" s="816">
        <v>1066</v>
      </c>
      <c r="F67" s="816">
        <v>0</v>
      </c>
      <c r="G67" s="816">
        <v>2668</v>
      </c>
      <c r="H67" s="816">
        <v>4</v>
      </c>
      <c r="I67" s="816">
        <v>63886</v>
      </c>
      <c r="J67" s="816">
        <v>43</v>
      </c>
      <c r="K67" s="816">
        <v>0</v>
      </c>
      <c r="L67" s="816">
        <v>0</v>
      </c>
      <c r="M67" s="816">
        <v>29398</v>
      </c>
      <c r="N67" s="816">
        <v>19638</v>
      </c>
      <c r="O67" s="816">
        <v>0</v>
      </c>
      <c r="P67" s="816">
        <v>2390</v>
      </c>
      <c r="Q67" s="816">
        <v>29</v>
      </c>
      <c r="R67" s="816">
        <v>7</v>
      </c>
      <c r="S67" s="816">
        <v>0</v>
      </c>
      <c r="T67" s="816">
        <v>0</v>
      </c>
      <c r="U67" s="816">
        <v>29</v>
      </c>
      <c r="V67" s="816">
        <v>0</v>
      </c>
      <c r="W67" s="816">
        <v>4957</v>
      </c>
      <c r="X67" s="816">
        <v>12470</v>
      </c>
      <c r="Y67" s="816">
        <v>0</v>
      </c>
      <c r="Z67" s="816">
        <v>2707</v>
      </c>
      <c r="AA67" s="816">
        <v>1465</v>
      </c>
      <c r="AB67" s="816">
        <v>25</v>
      </c>
      <c r="AC67" s="816">
        <v>25</v>
      </c>
      <c r="AD67" s="816">
        <v>2974</v>
      </c>
      <c r="AE67" s="816">
        <v>0</v>
      </c>
      <c r="AF67" s="816">
        <v>44132</v>
      </c>
      <c r="AG67" s="816">
        <v>0</v>
      </c>
      <c r="AH67" s="816">
        <v>18324</v>
      </c>
      <c r="AI67" s="816">
        <v>0</v>
      </c>
      <c r="AJ67" s="816">
        <v>0</v>
      </c>
      <c r="AK67" s="816">
        <v>0</v>
      </c>
      <c r="AL67" s="816">
        <v>439</v>
      </c>
      <c r="AM67" s="820">
        <v>23512</v>
      </c>
      <c r="AN67" s="816">
        <v>0</v>
      </c>
      <c r="AO67" s="820">
        <v>14</v>
      </c>
      <c r="AP67" s="820">
        <v>1289</v>
      </c>
    </row>
    <row r="68" hidden="1" spans="1:42">
      <c r="A68" s="814" t="s">
        <v>368</v>
      </c>
      <c r="B68" s="814" t="s">
        <v>377</v>
      </c>
      <c r="C68" s="815" t="s">
        <v>133</v>
      </c>
      <c r="D68" s="815" t="s">
        <v>424</v>
      </c>
      <c r="E68" s="816">
        <v>15016</v>
      </c>
      <c r="F68" s="816">
        <v>767</v>
      </c>
      <c r="G68" s="816">
        <v>25355</v>
      </c>
      <c r="H68" s="816">
        <v>8197</v>
      </c>
      <c r="I68" s="816">
        <v>105152</v>
      </c>
      <c r="J68" s="816">
        <v>277</v>
      </c>
      <c r="K68" s="816">
        <v>6818</v>
      </c>
      <c r="L68" s="816">
        <v>8791</v>
      </c>
      <c r="M68" s="816">
        <v>101322</v>
      </c>
      <c r="N68" s="816">
        <v>17924</v>
      </c>
      <c r="O68" s="816">
        <v>1526</v>
      </c>
      <c r="P68" s="816">
        <v>74826</v>
      </c>
      <c r="Q68" s="816">
        <v>205</v>
      </c>
      <c r="R68" s="816">
        <v>227</v>
      </c>
      <c r="S68" s="816">
        <v>936</v>
      </c>
      <c r="T68" s="816">
        <v>673</v>
      </c>
      <c r="U68" s="816">
        <v>1379</v>
      </c>
      <c r="V68" s="816">
        <v>0</v>
      </c>
      <c r="W68" s="816">
        <v>73012</v>
      </c>
      <c r="X68" s="816">
        <v>16690</v>
      </c>
      <c r="Y68" s="816">
        <v>26662</v>
      </c>
      <c r="Z68" s="816">
        <v>25085</v>
      </c>
      <c r="AA68" s="816">
        <v>6451</v>
      </c>
      <c r="AB68" s="816">
        <v>889</v>
      </c>
      <c r="AC68" s="816">
        <v>6703</v>
      </c>
      <c r="AD68" s="816">
        <v>31399</v>
      </c>
      <c r="AE68" s="816">
        <v>23105</v>
      </c>
      <c r="AF68" s="816">
        <v>88132</v>
      </c>
      <c r="AG68" s="816">
        <v>0</v>
      </c>
      <c r="AH68" s="816">
        <v>0</v>
      </c>
      <c r="AI68" s="816">
        <v>0</v>
      </c>
      <c r="AJ68" s="816">
        <v>7</v>
      </c>
      <c r="AK68" s="816">
        <v>0</v>
      </c>
      <c r="AL68" s="816">
        <v>544</v>
      </c>
      <c r="AM68" s="816">
        <v>14645</v>
      </c>
      <c r="AN68" s="816">
        <v>0</v>
      </c>
      <c r="AO68" s="816">
        <v>108</v>
      </c>
      <c r="AP68" s="816">
        <v>12686</v>
      </c>
    </row>
    <row r="69" spans="1:42">
      <c r="A69" s="814" t="s">
        <v>368</v>
      </c>
      <c r="B69" s="814" t="s">
        <v>364</v>
      </c>
      <c r="C69" s="815" t="s">
        <v>133</v>
      </c>
      <c r="D69" s="815" t="s">
        <v>425</v>
      </c>
      <c r="E69" s="816">
        <v>349</v>
      </c>
      <c r="F69" s="816">
        <v>0</v>
      </c>
      <c r="G69" s="816">
        <v>0</v>
      </c>
      <c r="H69" s="816">
        <v>0</v>
      </c>
      <c r="I69" s="816">
        <v>0</v>
      </c>
      <c r="J69" s="816">
        <v>0</v>
      </c>
      <c r="K69" s="816">
        <v>0</v>
      </c>
      <c r="L69" s="816">
        <v>0</v>
      </c>
      <c r="M69" s="816">
        <v>0</v>
      </c>
      <c r="N69" s="816">
        <v>0</v>
      </c>
      <c r="O69" s="816">
        <v>0</v>
      </c>
      <c r="P69" s="816">
        <v>0</v>
      </c>
      <c r="Q69" s="816">
        <v>0</v>
      </c>
      <c r="R69" s="816">
        <v>0</v>
      </c>
      <c r="S69" s="816">
        <v>0</v>
      </c>
      <c r="T69" s="816">
        <v>0</v>
      </c>
      <c r="U69" s="816">
        <v>0</v>
      </c>
      <c r="V69" s="816">
        <v>0</v>
      </c>
      <c r="W69" s="816">
        <v>0</v>
      </c>
      <c r="X69" s="816">
        <v>61</v>
      </c>
      <c r="Y69" s="816">
        <v>0</v>
      </c>
      <c r="Z69" s="816">
        <v>0</v>
      </c>
      <c r="AA69" s="816">
        <v>0</v>
      </c>
      <c r="AB69" s="816">
        <v>0</v>
      </c>
      <c r="AC69" s="816">
        <v>0</v>
      </c>
      <c r="AD69" s="816">
        <v>115</v>
      </c>
      <c r="AE69" s="816">
        <v>0</v>
      </c>
      <c r="AF69" s="816">
        <v>0</v>
      </c>
      <c r="AG69" s="816">
        <v>0</v>
      </c>
      <c r="AH69" s="816">
        <v>454</v>
      </c>
      <c r="AI69" s="816">
        <v>0</v>
      </c>
      <c r="AJ69" s="816">
        <v>0</v>
      </c>
      <c r="AK69" s="816">
        <v>0</v>
      </c>
      <c r="AL69" s="816">
        <v>0</v>
      </c>
      <c r="AM69" s="820">
        <v>0</v>
      </c>
      <c r="AN69" s="816">
        <v>0</v>
      </c>
      <c r="AO69" s="820">
        <v>0</v>
      </c>
      <c r="AP69" s="820">
        <v>0</v>
      </c>
    </row>
    <row r="70" hidden="1" spans="1:42">
      <c r="A70" s="814" t="s">
        <v>368</v>
      </c>
      <c r="B70" s="814" t="s">
        <v>377</v>
      </c>
      <c r="C70" s="815" t="s">
        <v>133</v>
      </c>
      <c r="D70" s="815" t="s">
        <v>426</v>
      </c>
      <c r="E70" s="816">
        <v>385</v>
      </c>
      <c r="F70" s="816">
        <v>50</v>
      </c>
      <c r="G70" s="816">
        <v>0</v>
      </c>
      <c r="H70" s="816">
        <v>0</v>
      </c>
      <c r="I70" s="816">
        <v>0</v>
      </c>
      <c r="J70" s="816">
        <v>0</v>
      </c>
      <c r="K70" s="816">
        <v>0</v>
      </c>
      <c r="L70" s="816">
        <v>0</v>
      </c>
      <c r="M70" s="816">
        <v>0</v>
      </c>
      <c r="N70" s="816">
        <v>0</v>
      </c>
      <c r="O70" s="816">
        <v>0</v>
      </c>
      <c r="P70" s="816">
        <v>0</v>
      </c>
      <c r="Q70" s="816">
        <v>0</v>
      </c>
      <c r="R70" s="816">
        <v>0</v>
      </c>
      <c r="S70" s="816">
        <v>868</v>
      </c>
      <c r="T70" s="816">
        <v>0</v>
      </c>
      <c r="U70" s="816">
        <v>0</v>
      </c>
      <c r="V70" s="816">
        <v>0</v>
      </c>
      <c r="W70" s="816">
        <v>0</v>
      </c>
      <c r="X70" s="816">
        <v>0</v>
      </c>
      <c r="Y70" s="816">
        <v>263</v>
      </c>
      <c r="Z70" s="816">
        <v>11</v>
      </c>
      <c r="AA70" s="816">
        <v>0</v>
      </c>
      <c r="AB70" s="816">
        <v>0</v>
      </c>
      <c r="AC70" s="816">
        <v>0</v>
      </c>
      <c r="AD70" s="816">
        <v>493</v>
      </c>
      <c r="AE70" s="816">
        <v>0</v>
      </c>
      <c r="AF70" s="816">
        <v>0</v>
      </c>
      <c r="AG70" s="816">
        <v>0</v>
      </c>
      <c r="AH70" s="816">
        <v>0</v>
      </c>
      <c r="AI70" s="816">
        <v>0</v>
      </c>
      <c r="AJ70" s="816">
        <v>0</v>
      </c>
      <c r="AK70" s="816">
        <v>0</v>
      </c>
      <c r="AL70" s="816">
        <v>0</v>
      </c>
      <c r="AM70" s="816">
        <v>0</v>
      </c>
      <c r="AN70" s="816">
        <v>0</v>
      </c>
      <c r="AO70" s="816">
        <v>0</v>
      </c>
      <c r="AP70" s="816">
        <v>0</v>
      </c>
    </row>
    <row r="71" hidden="1" spans="1:42">
      <c r="A71" s="814" t="s">
        <v>363</v>
      </c>
      <c r="B71" s="814" t="s">
        <v>364</v>
      </c>
      <c r="C71" s="815" t="s">
        <v>133</v>
      </c>
      <c r="D71" s="815" t="s">
        <v>427</v>
      </c>
      <c r="E71" s="816">
        <v>0</v>
      </c>
      <c r="F71" s="816">
        <v>0</v>
      </c>
      <c r="G71" s="816">
        <v>0</v>
      </c>
      <c r="H71" s="816">
        <v>0</v>
      </c>
      <c r="I71" s="816">
        <v>1555</v>
      </c>
      <c r="J71" s="816">
        <v>0</v>
      </c>
      <c r="K71" s="816">
        <v>0</v>
      </c>
      <c r="L71" s="816">
        <v>0</v>
      </c>
      <c r="M71" s="816">
        <v>0</v>
      </c>
      <c r="N71" s="816">
        <v>0</v>
      </c>
      <c r="O71" s="816">
        <v>0</v>
      </c>
      <c r="P71" s="816">
        <v>907</v>
      </c>
      <c r="Q71" s="816">
        <v>0</v>
      </c>
      <c r="R71" s="816">
        <v>0</v>
      </c>
      <c r="S71" s="816">
        <v>0</v>
      </c>
      <c r="T71" s="816">
        <v>0</v>
      </c>
      <c r="U71" s="816">
        <v>0</v>
      </c>
      <c r="V71" s="816">
        <v>0</v>
      </c>
      <c r="W71" s="816">
        <v>97</v>
      </c>
      <c r="X71" s="816">
        <v>0</v>
      </c>
      <c r="Y71" s="816">
        <v>0</v>
      </c>
      <c r="Z71" s="816">
        <v>0</v>
      </c>
      <c r="AA71" s="816">
        <v>0</v>
      </c>
      <c r="AB71" s="816">
        <v>0</v>
      </c>
      <c r="AC71" s="816">
        <v>0</v>
      </c>
      <c r="AD71" s="816">
        <v>40</v>
      </c>
      <c r="AE71" s="816">
        <v>0</v>
      </c>
      <c r="AF71" s="816">
        <v>0</v>
      </c>
      <c r="AG71" s="816">
        <v>0</v>
      </c>
      <c r="AH71" s="816">
        <v>104</v>
      </c>
      <c r="AI71" s="816">
        <v>0</v>
      </c>
      <c r="AJ71" s="816">
        <v>0</v>
      </c>
      <c r="AK71" s="816">
        <v>0</v>
      </c>
      <c r="AL71" s="816">
        <v>0</v>
      </c>
      <c r="AM71" s="816">
        <v>0</v>
      </c>
      <c r="AN71" s="816">
        <v>0</v>
      </c>
      <c r="AO71" s="816">
        <v>0</v>
      </c>
      <c r="AP71" s="816">
        <v>0</v>
      </c>
    </row>
    <row r="72" hidden="1" spans="1:42">
      <c r="A72" s="814" t="s">
        <v>363</v>
      </c>
      <c r="B72" s="814" t="s">
        <v>377</v>
      </c>
      <c r="C72" s="815" t="s">
        <v>133</v>
      </c>
      <c r="D72" s="815" t="s">
        <v>428</v>
      </c>
      <c r="E72" s="816">
        <v>0</v>
      </c>
      <c r="F72" s="816">
        <v>0</v>
      </c>
      <c r="G72" s="816">
        <v>0</v>
      </c>
      <c r="H72" s="816">
        <v>0</v>
      </c>
      <c r="I72" s="816">
        <v>727</v>
      </c>
      <c r="J72" s="816">
        <v>0</v>
      </c>
      <c r="K72" s="816">
        <v>0</v>
      </c>
      <c r="L72" s="816">
        <v>0</v>
      </c>
      <c r="M72" s="816">
        <v>0</v>
      </c>
      <c r="N72" s="816">
        <v>0</v>
      </c>
      <c r="O72" s="816">
        <v>0</v>
      </c>
      <c r="P72" s="816">
        <v>0</v>
      </c>
      <c r="Q72" s="816">
        <v>0</v>
      </c>
      <c r="R72" s="816">
        <v>0</v>
      </c>
      <c r="S72" s="816">
        <v>0</v>
      </c>
      <c r="T72" s="816">
        <v>0</v>
      </c>
      <c r="U72" s="816">
        <v>0</v>
      </c>
      <c r="V72" s="816">
        <v>0</v>
      </c>
      <c r="W72" s="816">
        <v>0</v>
      </c>
      <c r="X72" s="816">
        <v>0</v>
      </c>
      <c r="Y72" s="816">
        <v>0</v>
      </c>
      <c r="Z72" s="816">
        <v>0</v>
      </c>
      <c r="AA72" s="816">
        <v>0</v>
      </c>
      <c r="AB72" s="816">
        <v>0</v>
      </c>
      <c r="AC72" s="816">
        <v>0</v>
      </c>
      <c r="AD72" s="816">
        <v>86</v>
      </c>
      <c r="AE72" s="816">
        <v>0</v>
      </c>
      <c r="AF72" s="816">
        <v>0</v>
      </c>
      <c r="AG72" s="816">
        <v>0</v>
      </c>
      <c r="AH72" s="816">
        <v>0</v>
      </c>
      <c r="AI72" s="816">
        <v>0</v>
      </c>
      <c r="AJ72" s="816">
        <v>0</v>
      </c>
      <c r="AK72" s="816">
        <v>0</v>
      </c>
      <c r="AL72" s="816">
        <v>0</v>
      </c>
      <c r="AM72" s="816">
        <v>0</v>
      </c>
      <c r="AN72" s="816">
        <v>0</v>
      </c>
      <c r="AO72" s="816">
        <v>0</v>
      </c>
      <c r="AP72" s="816">
        <v>0</v>
      </c>
    </row>
    <row r="73" spans="1:42">
      <c r="A73" s="814" t="s">
        <v>368</v>
      </c>
      <c r="B73" s="814" t="s">
        <v>364</v>
      </c>
      <c r="C73" s="815" t="s">
        <v>133</v>
      </c>
      <c r="D73" s="815" t="s">
        <v>429</v>
      </c>
      <c r="E73" s="816">
        <v>0</v>
      </c>
      <c r="F73" s="816">
        <v>0</v>
      </c>
      <c r="G73" s="816">
        <v>0</v>
      </c>
      <c r="H73" s="816">
        <v>0</v>
      </c>
      <c r="I73" s="816">
        <v>3348</v>
      </c>
      <c r="J73" s="816">
        <v>0</v>
      </c>
      <c r="K73" s="816">
        <v>0</v>
      </c>
      <c r="L73" s="816">
        <v>0</v>
      </c>
      <c r="M73" s="816">
        <v>0</v>
      </c>
      <c r="N73" s="816">
        <v>0</v>
      </c>
      <c r="O73" s="816">
        <v>0</v>
      </c>
      <c r="P73" s="816">
        <v>1760</v>
      </c>
      <c r="Q73" s="816">
        <v>0</v>
      </c>
      <c r="R73" s="816">
        <v>0</v>
      </c>
      <c r="S73" s="816">
        <v>0</v>
      </c>
      <c r="T73" s="816">
        <v>0</v>
      </c>
      <c r="U73" s="816">
        <v>0</v>
      </c>
      <c r="V73" s="816">
        <v>0</v>
      </c>
      <c r="W73" s="816">
        <v>457</v>
      </c>
      <c r="X73" s="816">
        <v>0</v>
      </c>
      <c r="Y73" s="816">
        <v>0</v>
      </c>
      <c r="Z73" s="816">
        <v>0</v>
      </c>
      <c r="AA73" s="816">
        <v>0</v>
      </c>
      <c r="AB73" s="816">
        <v>0</v>
      </c>
      <c r="AC73" s="816">
        <v>0</v>
      </c>
      <c r="AD73" s="816">
        <v>0</v>
      </c>
      <c r="AE73" s="816">
        <v>0</v>
      </c>
      <c r="AF73" s="816">
        <v>0</v>
      </c>
      <c r="AG73" s="816">
        <v>0</v>
      </c>
      <c r="AH73" s="816">
        <v>0</v>
      </c>
      <c r="AI73" s="816">
        <v>0</v>
      </c>
      <c r="AJ73" s="816">
        <v>0</v>
      </c>
      <c r="AK73" s="816">
        <v>0</v>
      </c>
      <c r="AL73" s="816">
        <v>0</v>
      </c>
      <c r="AM73" s="820">
        <v>0</v>
      </c>
      <c r="AN73" s="816">
        <v>0</v>
      </c>
      <c r="AO73" s="820">
        <v>0</v>
      </c>
      <c r="AP73" s="820">
        <v>0</v>
      </c>
    </row>
    <row r="74" hidden="1" spans="1:42">
      <c r="A74" s="814" t="s">
        <v>368</v>
      </c>
      <c r="B74" s="814" t="s">
        <v>377</v>
      </c>
      <c r="C74" s="815" t="s">
        <v>133</v>
      </c>
      <c r="D74" s="815" t="s">
        <v>430</v>
      </c>
      <c r="E74" s="816">
        <v>0</v>
      </c>
      <c r="F74" s="816">
        <v>0</v>
      </c>
      <c r="G74" s="816">
        <v>0</v>
      </c>
      <c r="H74" s="816">
        <v>0</v>
      </c>
      <c r="I74" s="816">
        <v>2110</v>
      </c>
      <c r="J74" s="816">
        <v>0</v>
      </c>
      <c r="K74" s="816">
        <v>0</v>
      </c>
      <c r="L74" s="816">
        <v>0</v>
      </c>
      <c r="M74" s="816">
        <v>515</v>
      </c>
      <c r="N74" s="816">
        <v>0</v>
      </c>
      <c r="O74" s="816">
        <v>0</v>
      </c>
      <c r="P74" s="816">
        <v>0</v>
      </c>
      <c r="Q74" s="816">
        <v>0</v>
      </c>
      <c r="R74" s="816">
        <v>0</v>
      </c>
      <c r="S74" s="816">
        <v>0</v>
      </c>
      <c r="T74" s="816">
        <v>0</v>
      </c>
      <c r="U74" s="816">
        <v>0</v>
      </c>
      <c r="V74" s="816">
        <v>0</v>
      </c>
      <c r="W74" s="816">
        <v>0</v>
      </c>
      <c r="X74" s="816">
        <v>0</v>
      </c>
      <c r="Y74" s="816">
        <v>25</v>
      </c>
      <c r="Z74" s="816">
        <v>0</v>
      </c>
      <c r="AA74" s="816">
        <v>0</v>
      </c>
      <c r="AB74" s="816">
        <v>0</v>
      </c>
      <c r="AC74" s="816">
        <v>144</v>
      </c>
      <c r="AD74" s="816">
        <v>43</v>
      </c>
      <c r="AE74" s="816">
        <v>0</v>
      </c>
      <c r="AF74" s="816">
        <v>0</v>
      </c>
      <c r="AG74" s="816">
        <v>0</v>
      </c>
      <c r="AH74" s="816">
        <v>0</v>
      </c>
      <c r="AI74" s="816">
        <v>0</v>
      </c>
      <c r="AJ74" s="816">
        <v>0</v>
      </c>
      <c r="AK74" s="816">
        <v>0</v>
      </c>
      <c r="AL74" s="816">
        <v>0</v>
      </c>
      <c r="AM74" s="816">
        <v>0</v>
      </c>
      <c r="AN74" s="816">
        <v>0</v>
      </c>
      <c r="AO74" s="816">
        <v>0</v>
      </c>
      <c r="AP74" s="816">
        <v>0</v>
      </c>
    </row>
    <row r="75" hidden="1" spans="1:42">
      <c r="A75" s="814" t="s">
        <v>431</v>
      </c>
      <c r="B75" s="814" t="s">
        <v>431</v>
      </c>
      <c r="C75" s="821" t="s">
        <v>133</v>
      </c>
      <c r="D75" s="821" t="s">
        <v>432</v>
      </c>
      <c r="E75" s="816">
        <v>342680</v>
      </c>
      <c r="F75" s="816">
        <v>167951</v>
      </c>
      <c r="G75" s="816">
        <v>309276</v>
      </c>
      <c r="H75" s="816">
        <v>139903</v>
      </c>
      <c r="I75" s="816">
        <v>2278739</v>
      </c>
      <c r="J75" s="816">
        <v>46670</v>
      </c>
      <c r="K75" s="816">
        <v>103266</v>
      </c>
      <c r="L75" s="816">
        <v>206611</v>
      </c>
      <c r="M75" s="816">
        <v>1085497</v>
      </c>
      <c r="N75" s="816">
        <v>2048749</v>
      </c>
      <c r="O75" s="816">
        <v>53647</v>
      </c>
      <c r="P75" s="816">
        <v>1087427</v>
      </c>
      <c r="Q75" s="816">
        <v>19159</v>
      </c>
      <c r="R75" s="816">
        <v>23857</v>
      </c>
      <c r="S75" s="816">
        <v>20696</v>
      </c>
      <c r="T75" s="816">
        <v>16524</v>
      </c>
      <c r="U75" s="816">
        <v>134536</v>
      </c>
      <c r="V75" s="816">
        <v>7610</v>
      </c>
      <c r="W75" s="816">
        <v>429372</v>
      </c>
      <c r="X75" s="816">
        <v>256061</v>
      </c>
      <c r="Y75" s="816">
        <v>567565</v>
      </c>
      <c r="Z75" s="816">
        <v>194724</v>
      </c>
      <c r="AA75" s="816">
        <v>219524</v>
      </c>
      <c r="AB75" s="816">
        <v>59184</v>
      </c>
      <c r="AC75" s="816">
        <v>100289</v>
      </c>
      <c r="AD75" s="816">
        <v>290426</v>
      </c>
      <c r="AE75" s="816">
        <v>534827</v>
      </c>
      <c r="AF75" s="816">
        <v>1374379</v>
      </c>
      <c r="AG75" s="816">
        <v>61412</v>
      </c>
      <c r="AH75" s="816">
        <v>445104</v>
      </c>
      <c r="AI75" s="816">
        <v>14479</v>
      </c>
      <c r="AJ75" s="816">
        <v>26136</v>
      </c>
      <c r="AK75" s="816">
        <v>27288</v>
      </c>
      <c r="AL75" s="816">
        <v>137171</v>
      </c>
      <c r="AM75" s="816">
        <v>760349</v>
      </c>
      <c r="AN75" s="816">
        <v>18605</v>
      </c>
      <c r="AO75" s="816">
        <v>22007</v>
      </c>
      <c r="AP75" s="816">
        <v>678902</v>
      </c>
    </row>
    <row r="76" hidden="1" spans="1:42">
      <c r="A76" s="814" t="s">
        <v>431</v>
      </c>
      <c r="B76" s="814" t="s">
        <v>431</v>
      </c>
      <c r="C76" s="821" t="s">
        <v>133</v>
      </c>
      <c r="D76" s="821" t="s">
        <v>433</v>
      </c>
      <c r="E76" s="816">
        <v>329350</v>
      </c>
      <c r="F76" s="816">
        <v>151985</v>
      </c>
      <c r="G76" s="816">
        <v>286070</v>
      </c>
      <c r="H76" s="816">
        <v>132743</v>
      </c>
      <c r="I76" s="816">
        <v>2141395</v>
      </c>
      <c r="J76" s="816">
        <v>42235</v>
      </c>
      <c r="K76" s="816">
        <v>98791</v>
      </c>
      <c r="L76" s="816">
        <v>192200</v>
      </c>
      <c r="M76" s="816">
        <v>1047424</v>
      </c>
      <c r="N76" s="816">
        <v>1958803</v>
      </c>
      <c r="O76" s="816">
        <v>51955</v>
      </c>
      <c r="P76" s="816">
        <v>1046689</v>
      </c>
      <c r="Q76" s="816">
        <v>18360</v>
      </c>
      <c r="R76" s="816">
        <v>21848</v>
      </c>
      <c r="S76" s="816">
        <v>19249</v>
      </c>
      <c r="T76" s="816">
        <v>16412</v>
      </c>
      <c r="U76" s="816">
        <v>124607</v>
      </c>
      <c r="V76" s="816">
        <v>7175</v>
      </c>
      <c r="W76" s="816">
        <v>413374</v>
      </c>
      <c r="X76" s="816">
        <v>245300</v>
      </c>
      <c r="Y76" s="816">
        <v>516445</v>
      </c>
      <c r="Z76" s="816">
        <v>190015</v>
      </c>
      <c r="AA76" s="816">
        <v>201323</v>
      </c>
      <c r="AB76" s="816">
        <v>55476</v>
      </c>
      <c r="AC76" s="816">
        <v>91552</v>
      </c>
      <c r="AD76" s="816">
        <v>277992</v>
      </c>
      <c r="AE76" s="816">
        <v>523004</v>
      </c>
      <c r="AF76" s="816">
        <v>1316376</v>
      </c>
      <c r="AG76" s="816">
        <v>60286</v>
      </c>
      <c r="AH76" s="816">
        <v>443056</v>
      </c>
      <c r="AI76" s="816">
        <v>13954</v>
      </c>
      <c r="AJ76" s="816">
        <v>24577</v>
      </c>
      <c r="AK76" s="816">
        <v>27270</v>
      </c>
      <c r="AL76" s="816">
        <v>128524</v>
      </c>
      <c r="AM76" s="816">
        <v>730966</v>
      </c>
      <c r="AN76" s="816">
        <v>16441</v>
      </c>
      <c r="AO76" s="816">
        <v>20650</v>
      </c>
      <c r="AP76" s="816">
        <v>625781</v>
      </c>
    </row>
    <row r="77" hidden="1" spans="1:42">
      <c r="A77" s="814" t="s">
        <v>363</v>
      </c>
      <c r="B77" s="814" t="s">
        <v>364</v>
      </c>
      <c r="C77" s="815" t="s">
        <v>133</v>
      </c>
      <c r="D77" s="815" t="s">
        <v>434</v>
      </c>
      <c r="E77" s="816">
        <v>0</v>
      </c>
      <c r="F77" s="816">
        <v>12708</v>
      </c>
      <c r="G77" s="816">
        <v>0</v>
      </c>
      <c r="H77" s="816">
        <v>0</v>
      </c>
      <c r="I77" s="816">
        <v>17474</v>
      </c>
      <c r="J77" s="816">
        <v>0</v>
      </c>
      <c r="K77" s="816">
        <v>0</v>
      </c>
      <c r="L77" s="816">
        <v>0</v>
      </c>
      <c r="M77" s="816">
        <v>1048</v>
      </c>
      <c r="N77" s="816">
        <v>0</v>
      </c>
      <c r="O77" s="816">
        <v>0</v>
      </c>
      <c r="P77" s="816">
        <v>0</v>
      </c>
      <c r="Q77" s="816">
        <v>0</v>
      </c>
      <c r="R77" s="816">
        <v>0</v>
      </c>
      <c r="S77" s="816">
        <v>0</v>
      </c>
      <c r="T77" s="816">
        <v>0</v>
      </c>
      <c r="U77" s="816">
        <v>0</v>
      </c>
      <c r="V77" s="816">
        <v>0</v>
      </c>
      <c r="W77" s="816">
        <v>0</v>
      </c>
      <c r="X77" s="816">
        <v>0</v>
      </c>
      <c r="Y77" s="816">
        <v>0</v>
      </c>
      <c r="Z77" s="816">
        <v>0</v>
      </c>
      <c r="AA77" s="816">
        <v>0</v>
      </c>
      <c r="AB77" s="816">
        <v>0</v>
      </c>
      <c r="AC77" s="816">
        <v>0</v>
      </c>
      <c r="AD77" s="816">
        <v>0</v>
      </c>
      <c r="AE77" s="816">
        <v>0</v>
      </c>
      <c r="AF77" s="816">
        <v>0</v>
      </c>
      <c r="AG77" s="816">
        <v>0</v>
      </c>
      <c r="AH77" s="816">
        <v>0</v>
      </c>
      <c r="AI77" s="816">
        <v>0</v>
      </c>
      <c r="AJ77" s="816">
        <v>0</v>
      </c>
      <c r="AK77" s="816">
        <v>0</v>
      </c>
      <c r="AL77" s="816">
        <v>0</v>
      </c>
      <c r="AM77" s="816">
        <v>0</v>
      </c>
      <c r="AN77" s="816">
        <v>0</v>
      </c>
      <c r="AO77" s="816">
        <v>0</v>
      </c>
      <c r="AP77" s="816">
        <v>49752</v>
      </c>
    </row>
    <row r="78" hidden="1" spans="1:42">
      <c r="A78" s="814" t="s">
        <v>363</v>
      </c>
      <c r="B78" s="814" t="s">
        <v>377</v>
      </c>
      <c r="C78" s="815" t="s">
        <v>133</v>
      </c>
      <c r="D78" s="815" t="s">
        <v>435</v>
      </c>
      <c r="E78" s="816">
        <v>0</v>
      </c>
      <c r="F78" s="816">
        <v>324</v>
      </c>
      <c r="G78" s="816">
        <v>0</v>
      </c>
      <c r="H78" s="816">
        <v>0</v>
      </c>
      <c r="I78" s="816">
        <v>5598</v>
      </c>
      <c r="J78" s="816">
        <v>0</v>
      </c>
      <c r="K78" s="816">
        <v>0</v>
      </c>
      <c r="L78" s="816">
        <v>0</v>
      </c>
      <c r="M78" s="816">
        <v>0</v>
      </c>
      <c r="N78" s="816">
        <v>0</v>
      </c>
      <c r="O78" s="816">
        <v>0</v>
      </c>
      <c r="P78" s="816">
        <v>0</v>
      </c>
      <c r="Q78" s="816">
        <v>0</v>
      </c>
      <c r="R78" s="816">
        <v>0</v>
      </c>
      <c r="S78" s="816">
        <v>0</v>
      </c>
      <c r="T78" s="816">
        <v>0</v>
      </c>
      <c r="U78" s="816">
        <v>0</v>
      </c>
      <c r="V78" s="816">
        <v>0</v>
      </c>
      <c r="W78" s="816">
        <v>0</v>
      </c>
      <c r="X78" s="816">
        <v>0</v>
      </c>
      <c r="Y78" s="816">
        <v>0</v>
      </c>
      <c r="Z78" s="816">
        <v>0</v>
      </c>
      <c r="AA78" s="816">
        <v>0</v>
      </c>
      <c r="AB78" s="816">
        <v>0</v>
      </c>
      <c r="AC78" s="816">
        <v>626</v>
      </c>
      <c r="AD78" s="816">
        <v>0</v>
      </c>
      <c r="AE78" s="816">
        <v>0</v>
      </c>
      <c r="AF78" s="816">
        <v>0</v>
      </c>
      <c r="AG78" s="816">
        <v>0</v>
      </c>
      <c r="AH78" s="816">
        <v>0</v>
      </c>
      <c r="AI78" s="816">
        <v>0</v>
      </c>
      <c r="AJ78" s="816">
        <v>0</v>
      </c>
      <c r="AK78" s="816">
        <v>0</v>
      </c>
      <c r="AL78" s="816">
        <v>0</v>
      </c>
      <c r="AM78" s="816">
        <v>0</v>
      </c>
      <c r="AN78" s="816">
        <v>0</v>
      </c>
      <c r="AO78" s="816">
        <v>0</v>
      </c>
      <c r="AP78" s="816">
        <v>1372</v>
      </c>
    </row>
    <row r="79" spans="1:42">
      <c r="A79" s="814" t="s">
        <v>368</v>
      </c>
      <c r="B79" s="814" t="s">
        <v>364</v>
      </c>
      <c r="C79" s="822" t="s">
        <v>133</v>
      </c>
      <c r="D79" s="822" t="s">
        <v>436</v>
      </c>
      <c r="E79" s="816">
        <v>0</v>
      </c>
      <c r="F79" s="816">
        <v>0</v>
      </c>
      <c r="G79" s="816">
        <v>0</v>
      </c>
      <c r="H79" s="816">
        <v>0</v>
      </c>
      <c r="I79" s="816">
        <v>0</v>
      </c>
      <c r="J79" s="816">
        <v>0</v>
      </c>
      <c r="K79" s="816">
        <v>0</v>
      </c>
      <c r="L79" s="816">
        <v>0</v>
      </c>
      <c r="M79" s="816">
        <v>0</v>
      </c>
      <c r="N79" s="816">
        <v>0</v>
      </c>
      <c r="O79" s="816">
        <v>0</v>
      </c>
      <c r="P79" s="816">
        <v>0</v>
      </c>
      <c r="Q79" s="816">
        <v>0</v>
      </c>
      <c r="R79" s="816">
        <v>0</v>
      </c>
      <c r="S79" s="816">
        <v>0</v>
      </c>
      <c r="T79" s="816">
        <v>0</v>
      </c>
      <c r="U79" s="816">
        <v>0</v>
      </c>
      <c r="V79" s="816">
        <v>0</v>
      </c>
      <c r="W79" s="816">
        <v>0</v>
      </c>
      <c r="X79" s="816">
        <v>0</v>
      </c>
      <c r="Y79" s="816">
        <v>0</v>
      </c>
      <c r="Z79" s="816">
        <v>0</v>
      </c>
      <c r="AA79" s="816">
        <v>0</v>
      </c>
      <c r="AB79" s="816">
        <v>0</v>
      </c>
      <c r="AC79" s="816">
        <v>0</v>
      </c>
      <c r="AD79" s="816">
        <v>0</v>
      </c>
      <c r="AE79" s="816">
        <v>0</v>
      </c>
      <c r="AF79" s="816">
        <v>0</v>
      </c>
      <c r="AG79" s="816">
        <v>0</v>
      </c>
      <c r="AH79" s="816">
        <v>0</v>
      </c>
      <c r="AI79" s="816">
        <v>0</v>
      </c>
      <c r="AJ79" s="816">
        <v>0</v>
      </c>
      <c r="AK79" s="816">
        <v>0</v>
      </c>
      <c r="AL79" s="816">
        <v>0</v>
      </c>
      <c r="AM79" s="820">
        <v>0</v>
      </c>
      <c r="AN79" s="816">
        <v>0</v>
      </c>
      <c r="AO79" s="820">
        <v>0</v>
      </c>
      <c r="AP79" s="820">
        <v>0</v>
      </c>
    </row>
    <row r="80" hidden="1" spans="1:42">
      <c r="A80" s="814" t="s">
        <v>368</v>
      </c>
      <c r="B80" s="814" t="s">
        <v>377</v>
      </c>
      <c r="C80" s="815" t="s">
        <v>133</v>
      </c>
      <c r="D80" s="815" t="s">
        <v>437</v>
      </c>
      <c r="E80" s="816">
        <v>0</v>
      </c>
      <c r="F80" s="816">
        <v>0</v>
      </c>
      <c r="G80" s="816">
        <v>0</v>
      </c>
      <c r="H80" s="816">
        <v>0</v>
      </c>
      <c r="I80" s="816">
        <v>0</v>
      </c>
      <c r="J80" s="816">
        <v>0</v>
      </c>
      <c r="K80" s="816">
        <v>0</v>
      </c>
      <c r="L80" s="816">
        <v>0</v>
      </c>
      <c r="M80" s="816">
        <v>0</v>
      </c>
      <c r="N80" s="816">
        <v>0</v>
      </c>
      <c r="O80" s="816">
        <v>0</v>
      </c>
      <c r="P80" s="816">
        <v>0</v>
      </c>
      <c r="Q80" s="816">
        <v>0</v>
      </c>
      <c r="R80" s="816">
        <v>0</v>
      </c>
      <c r="S80" s="816">
        <v>0</v>
      </c>
      <c r="T80" s="816">
        <v>0</v>
      </c>
      <c r="U80" s="816">
        <v>0</v>
      </c>
      <c r="V80" s="816">
        <v>0</v>
      </c>
      <c r="W80" s="816">
        <v>0</v>
      </c>
      <c r="X80" s="816">
        <v>0</v>
      </c>
      <c r="Y80" s="816">
        <v>0</v>
      </c>
      <c r="Z80" s="816">
        <v>0</v>
      </c>
      <c r="AA80" s="816">
        <v>0</v>
      </c>
      <c r="AB80" s="816">
        <v>0</v>
      </c>
      <c r="AC80" s="816">
        <v>0</v>
      </c>
      <c r="AD80" s="816">
        <v>0</v>
      </c>
      <c r="AE80" s="816">
        <v>0</v>
      </c>
      <c r="AF80" s="816">
        <v>0</v>
      </c>
      <c r="AG80" s="816">
        <v>0</v>
      </c>
      <c r="AH80" s="816">
        <v>0</v>
      </c>
      <c r="AI80" s="816">
        <v>0</v>
      </c>
      <c r="AJ80" s="816">
        <v>0</v>
      </c>
      <c r="AK80" s="816">
        <v>0</v>
      </c>
      <c r="AL80" s="816">
        <v>0</v>
      </c>
      <c r="AM80" s="816">
        <v>0</v>
      </c>
      <c r="AN80" s="816">
        <v>0</v>
      </c>
      <c r="AO80" s="816">
        <v>0</v>
      </c>
      <c r="AP80" s="816">
        <v>40</v>
      </c>
    </row>
    <row r="81" hidden="1" spans="1:42">
      <c r="A81" s="814" t="s">
        <v>363</v>
      </c>
      <c r="B81" s="814" t="s">
        <v>364</v>
      </c>
      <c r="C81" s="815" t="s">
        <v>133</v>
      </c>
      <c r="D81" s="815" t="s">
        <v>438</v>
      </c>
      <c r="E81" s="816">
        <v>0</v>
      </c>
      <c r="F81" s="816">
        <v>0</v>
      </c>
      <c r="G81" s="816">
        <v>0</v>
      </c>
      <c r="H81" s="816">
        <v>0</v>
      </c>
      <c r="I81" s="816">
        <v>46199</v>
      </c>
      <c r="J81" s="816">
        <v>0</v>
      </c>
      <c r="K81" s="816">
        <v>0</v>
      </c>
      <c r="L81" s="816">
        <v>0</v>
      </c>
      <c r="M81" s="816">
        <v>0</v>
      </c>
      <c r="N81" s="816">
        <v>0</v>
      </c>
      <c r="O81" s="816">
        <v>0</v>
      </c>
      <c r="P81" s="816">
        <v>0</v>
      </c>
      <c r="Q81" s="816">
        <v>0</v>
      </c>
      <c r="R81" s="816">
        <v>0</v>
      </c>
      <c r="S81" s="816">
        <v>0</v>
      </c>
      <c r="T81" s="816">
        <v>0</v>
      </c>
      <c r="U81" s="816">
        <v>0</v>
      </c>
      <c r="V81" s="816">
        <v>0</v>
      </c>
      <c r="W81" s="816">
        <v>0</v>
      </c>
      <c r="X81" s="816">
        <v>0</v>
      </c>
      <c r="Y81" s="816">
        <v>0</v>
      </c>
      <c r="Z81" s="816">
        <v>0</v>
      </c>
      <c r="AA81" s="816">
        <v>0</v>
      </c>
      <c r="AB81" s="816">
        <v>0</v>
      </c>
      <c r="AC81" s="816">
        <v>0</v>
      </c>
      <c r="AD81" s="816">
        <v>0</v>
      </c>
      <c r="AE81" s="816">
        <v>0</v>
      </c>
      <c r="AF81" s="816">
        <v>0</v>
      </c>
      <c r="AG81" s="816">
        <v>0</v>
      </c>
      <c r="AH81" s="816">
        <v>0</v>
      </c>
      <c r="AI81" s="816">
        <v>0</v>
      </c>
      <c r="AJ81" s="816">
        <v>0</v>
      </c>
      <c r="AK81" s="816">
        <v>0</v>
      </c>
      <c r="AL81" s="816">
        <v>0</v>
      </c>
      <c r="AM81" s="816">
        <v>0</v>
      </c>
      <c r="AN81" s="816">
        <v>0</v>
      </c>
      <c r="AO81" s="816">
        <v>0</v>
      </c>
      <c r="AP81" s="816">
        <v>0</v>
      </c>
    </row>
    <row r="82" hidden="1" spans="1:42">
      <c r="A82" s="814" t="s">
        <v>363</v>
      </c>
      <c r="B82" s="814" t="s">
        <v>377</v>
      </c>
      <c r="C82" s="815" t="s">
        <v>133</v>
      </c>
      <c r="D82" s="815" t="s">
        <v>439</v>
      </c>
      <c r="E82" s="816">
        <v>0</v>
      </c>
      <c r="F82" s="816">
        <v>0</v>
      </c>
      <c r="G82" s="816">
        <v>0</v>
      </c>
      <c r="H82" s="816">
        <v>0</v>
      </c>
      <c r="I82" s="816">
        <v>7207</v>
      </c>
      <c r="J82" s="816">
        <v>0</v>
      </c>
      <c r="K82" s="816">
        <v>0</v>
      </c>
      <c r="L82" s="816">
        <v>0</v>
      </c>
      <c r="M82" s="816">
        <v>0</v>
      </c>
      <c r="N82" s="816">
        <v>0</v>
      </c>
      <c r="O82" s="816">
        <v>0</v>
      </c>
      <c r="P82" s="816">
        <v>0</v>
      </c>
      <c r="Q82" s="816">
        <v>0</v>
      </c>
      <c r="R82" s="816">
        <v>0</v>
      </c>
      <c r="S82" s="816">
        <v>0</v>
      </c>
      <c r="T82" s="816">
        <v>0</v>
      </c>
      <c r="U82" s="816">
        <v>0</v>
      </c>
      <c r="V82" s="816">
        <v>0</v>
      </c>
      <c r="W82" s="816">
        <v>0</v>
      </c>
      <c r="X82" s="816">
        <v>0</v>
      </c>
      <c r="Y82" s="816">
        <v>0</v>
      </c>
      <c r="Z82" s="816">
        <v>0</v>
      </c>
      <c r="AA82" s="816">
        <v>0</v>
      </c>
      <c r="AB82" s="816">
        <v>0</v>
      </c>
      <c r="AC82" s="816">
        <v>0</v>
      </c>
      <c r="AD82" s="816">
        <v>0</v>
      </c>
      <c r="AE82" s="816">
        <v>0</v>
      </c>
      <c r="AF82" s="816">
        <v>0</v>
      </c>
      <c r="AG82" s="816">
        <v>0</v>
      </c>
      <c r="AH82" s="816">
        <v>0</v>
      </c>
      <c r="AI82" s="816">
        <v>0</v>
      </c>
      <c r="AJ82" s="816">
        <v>0</v>
      </c>
      <c r="AK82" s="816">
        <v>0</v>
      </c>
      <c r="AL82" s="816">
        <v>0</v>
      </c>
      <c r="AM82" s="816">
        <v>0</v>
      </c>
      <c r="AN82" s="816">
        <v>0</v>
      </c>
      <c r="AO82" s="816">
        <v>0</v>
      </c>
      <c r="AP82" s="816">
        <v>0</v>
      </c>
    </row>
    <row r="83" spans="1:42">
      <c r="A83" s="814" t="s">
        <v>368</v>
      </c>
      <c r="B83" s="814" t="s">
        <v>364</v>
      </c>
      <c r="C83" s="822" t="s">
        <v>133</v>
      </c>
      <c r="D83" s="822" t="s">
        <v>440</v>
      </c>
      <c r="E83" s="816">
        <v>0</v>
      </c>
      <c r="F83" s="816">
        <v>0</v>
      </c>
      <c r="G83" s="816">
        <v>0</v>
      </c>
      <c r="H83" s="816">
        <v>0</v>
      </c>
      <c r="I83" s="816">
        <v>3334</v>
      </c>
      <c r="J83" s="816">
        <v>0</v>
      </c>
      <c r="K83" s="816">
        <v>0</v>
      </c>
      <c r="L83" s="816">
        <v>0</v>
      </c>
      <c r="M83" s="816">
        <v>0</v>
      </c>
      <c r="N83" s="816">
        <v>0</v>
      </c>
      <c r="O83" s="816">
        <v>0</v>
      </c>
      <c r="P83" s="816">
        <v>0</v>
      </c>
      <c r="Q83" s="816">
        <v>0</v>
      </c>
      <c r="R83" s="816">
        <v>0</v>
      </c>
      <c r="S83" s="816">
        <v>0</v>
      </c>
      <c r="T83" s="816">
        <v>0</v>
      </c>
      <c r="U83" s="816">
        <v>0</v>
      </c>
      <c r="V83" s="816">
        <v>0</v>
      </c>
      <c r="W83" s="816">
        <v>0</v>
      </c>
      <c r="X83" s="816">
        <v>0</v>
      </c>
      <c r="Y83" s="816">
        <v>0</v>
      </c>
      <c r="Z83" s="816">
        <v>0</v>
      </c>
      <c r="AA83" s="816">
        <v>0</v>
      </c>
      <c r="AB83" s="816">
        <v>0</v>
      </c>
      <c r="AC83" s="816">
        <v>0</v>
      </c>
      <c r="AD83" s="816">
        <v>0</v>
      </c>
      <c r="AE83" s="816">
        <v>0</v>
      </c>
      <c r="AF83" s="816">
        <v>0</v>
      </c>
      <c r="AG83" s="816">
        <v>0</v>
      </c>
      <c r="AH83" s="816">
        <v>0</v>
      </c>
      <c r="AI83" s="816">
        <v>0</v>
      </c>
      <c r="AJ83" s="816">
        <v>0</v>
      </c>
      <c r="AK83" s="816">
        <v>0</v>
      </c>
      <c r="AL83" s="816">
        <v>0</v>
      </c>
      <c r="AM83" s="820">
        <v>4601</v>
      </c>
      <c r="AN83" s="816">
        <v>0</v>
      </c>
      <c r="AO83" s="820">
        <v>0</v>
      </c>
      <c r="AP83" s="820">
        <v>0</v>
      </c>
    </row>
    <row r="84" hidden="1" spans="1:42">
      <c r="A84" s="814" t="s">
        <v>368</v>
      </c>
      <c r="B84" s="814" t="s">
        <v>377</v>
      </c>
      <c r="C84" s="815" t="s">
        <v>133</v>
      </c>
      <c r="D84" s="815" t="s">
        <v>441</v>
      </c>
      <c r="E84" s="816">
        <v>0</v>
      </c>
      <c r="F84" s="816">
        <v>0</v>
      </c>
      <c r="G84" s="816">
        <v>0</v>
      </c>
      <c r="H84" s="816">
        <v>0</v>
      </c>
      <c r="I84" s="816">
        <v>1091</v>
      </c>
      <c r="J84" s="816">
        <v>0</v>
      </c>
      <c r="K84" s="816">
        <v>0</v>
      </c>
      <c r="L84" s="816">
        <v>0</v>
      </c>
      <c r="M84" s="816">
        <v>0</v>
      </c>
      <c r="N84" s="816">
        <v>0</v>
      </c>
      <c r="O84" s="816">
        <v>0</v>
      </c>
      <c r="P84" s="816">
        <v>0</v>
      </c>
      <c r="Q84" s="816">
        <v>0</v>
      </c>
      <c r="R84" s="816">
        <v>0</v>
      </c>
      <c r="S84" s="816">
        <v>0</v>
      </c>
      <c r="T84" s="816">
        <v>0</v>
      </c>
      <c r="U84" s="816">
        <v>0</v>
      </c>
      <c r="V84" s="816">
        <v>0</v>
      </c>
      <c r="W84" s="816">
        <v>0</v>
      </c>
      <c r="X84" s="816">
        <v>0</v>
      </c>
      <c r="Y84" s="816">
        <v>605</v>
      </c>
      <c r="Z84" s="816">
        <v>0</v>
      </c>
      <c r="AA84" s="816">
        <v>0</v>
      </c>
      <c r="AB84" s="816">
        <v>0</v>
      </c>
      <c r="AC84" s="816">
        <v>0</v>
      </c>
      <c r="AD84" s="816">
        <v>0</v>
      </c>
      <c r="AE84" s="816">
        <v>0</v>
      </c>
      <c r="AF84" s="816">
        <v>0</v>
      </c>
      <c r="AG84" s="816">
        <v>0</v>
      </c>
      <c r="AH84" s="816">
        <v>0</v>
      </c>
      <c r="AI84" s="816">
        <v>0</v>
      </c>
      <c r="AJ84" s="816">
        <v>0</v>
      </c>
      <c r="AK84" s="816">
        <v>0</v>
      </c>
      <c r="AL84" s="816">
        <v>0</v>
      </c>
      <c r="AM84" s="816">
        <v>209</v>
      </c>
      <c r="AN84" s="816">
        <v>0</v>
      </c>
      <c r="AO84" s="816">
        <v>0</v>
      </c>
      <c r="AP84" s="816">
        <v>0</v>
      </c>
    </row>
    <row r="85" hidden="1" spans="1:42">
      <c r="A85" s="814" t="s">
        <v>363</v>
      </c>
      <c r="B85" s="814" t="s">
        <v>364</v>
      </c>
      <c r="C85" s="815" t="s">
        <v>133</v>
      </c>
      <c r="D85" s="815" t="s">
        <v>442</v>
      </c>
      <c r="E85" s="816">
        <v>14742</v>
      </c>
      <c r="F85" s="816">
        <v>662</v>
      </c>
      <c r="G85" s="816">
        <v>8489</v>
      </c>
      <c r="H85" s="816">
        <v>0</v>
      </c>
      <c r="I85" s="816">
        <v>273924</v>
      </c>
      <c r="J85" s="816">
        <v>0</v>
      </c>
      <c r="K85" s="816">
        <v>12805</v>
      </c>
      <c r="L85" s="816">
        <v>1516</v>
      </c>
      <c r="M85" s="816">
        <v>83225</v>
      </c>
      <c r="N85" s="816">
        <v>81907</v>
      </c>
      <c r="O85" s="816">
        <v>8507</v>
      </c>
      <c r="P85" s="816">
        <v>139806</v>
      </c>
      <c r="Q85" s="816">
        <v>0</v>
      </c>
      <c r="R85" s="816">
        <v>0</v>
      </c>
      <c r="S85" s="816">
        <v>0</v>
      </c>
      <c r="T85" s="816">
        <v>0</v>
      </c>
      <c r="U85" s="816">
        <v>925</v>
      </c>
      <c r="V85" s="816">
        <v>0</v>
      </c>
      <c r="W85" s="816">
        <v>47758</v>
      </c>
      <c r="X85" s="816">
        <v>16553</v>
      </c>
      <c r="Y85" s="816">
        <v>0</v>
      </c>
      <c r="Z85" s="816">
        <v>25560</v>
      </c>
      <c r="AA85" s="816">
        <v>0</v>
      </c>
      <c r="AB85" s="816">
        <v>0</v>
      </c>
      <c r="AC85" s="816">
        <v>0</v>
      </c>
      <c r="AD85" s="816">
        <v>36266</v>
      </c>
      <c r="AE85" s="816">
        <v>0</v>
      </c>
      <c r="AF85" s="816">
        <v>374188</v>
      </c>
      <c r="AG85" s="816">
        <v>0</v>
      </c>
      <c r="AH85" s="816">
        <v>0</v>
      </c>
      <c r="AI85" s="816">
        <v>0</v>
      </c>
      <c r="AJ85" s="816">
        <v>0</v>
      </c>
      <c r="AK85" s="816">
        <v>0</v>
      </c>
      <c r="AL85" s="816">
        <v>0</v>
      </c>
      <c r="AM85" s="816">
        <v>54414</v>
      </c>
      <c r="AN85" s="816">
        <v>0</v>
      </c>
      <c r="AO85" s="816">
        <v>0</v>
      </c>
      <c r="AP85" s="816">
        <v>184525</v>
      </c>
    </row>
    <row r="86" hidden="1" spans="1:42">
      <c r="A86" s="814" t="s">
        <v>363</v>
      </c>
      <c r="B86" s="814" t="s">
        <v>377</v>
      </c>
      <c r="C86" s="815" t="s">
        <v>133</v>
      </c>
      <c r="D86" s="815" t="s">
        <v>443</v>
      </c>
      <c r="E86" s="816">
        <v>0</v>
      </c>
      <c r="F86" s="816">
        <v>5094</v>
      </c>
      <c r="G86" s="816">
        <v>12006</v>
      </c>
      <c r="H86" s="816">
        <v>61182</v>
      </c>
      <c r="I86" s="816">
        <v>39856</v>
      </c>
      <c r="J86" s="816">
        <v>0</v>
      </c>
      <c r="K86" s="816">
        <v>0</v>
      </c>
      <c r="L86" s="816">
        <v>36</v>
      </c>
      <c r="M86" s="816">
        <v>0</v>
      </c>
      <c r="N86" s="816">
        <v>158</v>
      </c>
      <c r="O86" s="816">
        <v>0</v>
      </c>
      <c r="P86" s="816">
        <v>407</v>
      </c>
      <c r="Q86" s="816">
        <v>0</v>
      </c>
      <c r="R86" s="816">
        <v>7</v>
      </c>
      <c r="S86" s="816">
        <v>0</v>
      </c>
      <c r="T86" s="816">
        <v>0</v>
      </c>
      <c r="U86" s="816">
        <v>112</v>
      </c>
      <c r="V86" s="816">
        <v>0</v>
      </c>
      <c r="W86" s="816">
        <v>33559</v>
      </c>
      <c r="X86" s="816">
        <v>468</v>
      </c>
      <c r="Y86" s="816">
        <v>304999</v>
      </c>
      <c r="Z86" s="816">
        <v>0</v>
      </c>
      <c r="AA86" s="816">
        <v>0</v>
      </c>
      <c r="AB86" s="816">
        <v>4</v>
      </c>
      <c r="AC86" s="816">
        <v>2851</v>
      </c>
      <c r="AD86" s="816">
        <v>15851</v>
      </c>
      <c r="AE86" s="816">
        <v>3679</v>
      </c>
      <c r="AF86" s="816">
        <v>0</v>
      </c>
      <c r="AG86" s="816">
        <v>0</v>
      </c>
      <c r="AH86" s="816">
        <v>148</v>
      </c>
      <c r="AI86" s="816">
        <v>0</v>
      </c>
      <c r="AJ86" s="816">
        <v>0</v>
      </c>
      <c r="AK86" s="816">
        <v>0</v>
      </c>
      <c r="AL86" s="816">
        <v>0</v>
      </c>
      <c r="AM86" s="816">
        <v>0</v>
      </c>
      <c r="AN86" s="816">
        <v>0</v>
      </c>
      <c r="AO86" s="816">
        <v>0</v>
      </c>
      <c r="AP86" s="816">
        <v>5620</v>
      </c>
    </row>
    <row r="87" spans="1:42">
      <c r="A87" s="814" t="s">
        <v>368</v>
      </c>
      <c r="B87" s="814" t="s">
        <v>364</v>
      </c>
      <c r="C87" s="822" t="s">
        <v>133</v>
      </c>
      <c r="D87" s="822" t="s">
        <v>444</v>
      </c>
      <c r="E87" s="816">
        <v>0</v>
      </c>
      <c r="F87" s="816">
        <v>0</v>
      </c>
      <c r="G87" s="816">
        <v>0</v>
      </c>
      <c r="H87" s="816">
        <v>0</v>
      </c>
      <c r="I87" s="816">
        <v>20038</v>
      </c>
      <c r="J87" s="816">
        <v>0</v>
      </c>
      <c r="K87" s="816">
        <v>0</v>
      </c>
      <c r="L87" s="816">
        <v>0</v>
      </c>
      <c r="M87" s="816">
        <v>1404</v>
      </c>
      <c r="N87" s="816">
        <v>414</v>
      </c>
      <c r="O87" s="816">
        <v>0</v>
      </c>
      <c r="P87" s="816">
        <v>0</v>
      </c>
      <c r="Q87" s="816">
        <v>0</v>
      </c>
      <c r="R87" s="816">
        <v>0</v>
      </c>
      <c r="S87" s="816">
        <v>0</v>
      </c>
      <c r="T87" s="816">
        <v>0</v>
      </c>
      <c r="U87" s="816">
        <v>0</v>
      </c>
      <c r="V87" s="816">
        <v>0</v>
      </c>
      <c r="W87" s="816">
        <v>0</v>
      </c>
      <c r="X87" s="816">
        <v>0</v>
      </c>
      <c r="Y87" s="816">
        <v>0</v>
      </c>
      <c r="Z87" s="816">
        <v>0</v>
      </c>
      <c r="AA87" s="816">
        <v>0</v>
      </c>
      <c r="AB87" s="816">
        <v>0</v>
      </c>
      <c r="AC87" s="816">
        <v>0</v>
      </c>
      <c r="AD87" s="816">
        <v>4</v>
      </c>
      <c r="AE87" s="816">
        <v>0</v>
      </c>
      <c r="AF87" s="816">
        <v>11336</v>
      </c>
      <c r="AG87" s="816">
        <v>0</v>
      </c>
      <c r="AH87" s="816">
        <v>0</v>
      </c>
      <c r="AI87" s="816">
        <v>0</v>
      </c>
      <c r="AJ87" s="816">
        <v>0</v>
      </c>
      <c r="AK87" s="816">
        <v>0</v>
      </c>
      <c r="AL87" s="816">
        <v>11</v>
      </c>
      <c r="AM87" s="820">
        <v>0</v>
      </c>
      <c r="AN87" s="816">
        <v>0</v>
      </c>
      <c r="AO87" s="820">
        <v>0</v>
      </c>
      <c r="AP87" s="820">
        <v>97</v>
      </c>
    </row>
    <row r="88" hidden="1" spans="1:42">
      <c r="A88" s="814" t="s">
        <v>368</v>
      </c>
      <c r="B88" s="814" t="s">
        <v>377</v>
      </c>
      <c r="C88" s="815" t="s">
        <v>133</v>
      </c>
      <c r="D88" s="815" t="s">
        <v>445</v>
      </c>
      <c r="E88" s="816">
        <v>367</v>
      </c>
      <c r="F88" s="816">
        <v>0</v>
      </c>
      <c r="G88" s="816">
        <v>1328</v>
      </c>
      <c r="H88" s="816">
        <v>40</v>
      </c>
      <c r="I88" s="816">
        <v>6566</v>
      </c>
      <c r="J88" s="816">
        <v>0</v>
      </c>
      <c r="K88" s="816">
        <v>0</v>
      </c>
      <c r="L88" s="816">
        <v>0</v>
      </c>
      <c r="M88" s="816">
        <v>911</v>
      </c>
      <c r="N88" s="816">
        <v>1613</v>
      </c>
      <c r="O88" s="816">
        <v>0</v>
      </c>
      <c r="P88" s="816">
        <v>61</v>
      </c>
      <c r="Q88" s="816">
        <v>0</v>
      </c>
      <c r="R88" s="816">
        <v>0</v>
      </c>
      <c r="S88" s="816">
        <v>0</v>
      </c>
      <c r="T88" s="816">
        <v>0</v>
      </c>
      <c r="U88" s="816">
        <v>0</v>
      </c>
      <c r="V88" s="816">
        <v>0</v>
      </c>
      <c r="W88" s="816">
        <v>0</v>
      </c>
      <c r="X88" s="816">
        <v>684</v>
      </c>
      <c r="Y88" s="816">
        <v>10703</v>
      </c>
      <c r="Z88" s="816">
        <v>0</v>
      </c>
      <c r="AA88" s="816">
        <v>0</v>
      </c>
      <c r="AB88" s="816">
        <v>0</v>
      </c>
      <c r="AC88" s="816">
        <v>1544</v>
      </c>
      <c r="AD88" s="816">
        <v>173</v>
      </c>
      <c r="AE88" s="816">
        <v>0</v>
      </c>
      <c r="AF88" s="816">
        <v>2174</v>
      </c>
      <c r="AG88" s="816">
        <v>0</v>
      </c>
      <c r="AH88" s="816">
        <v>0</v>
      </c>
      <c r="AI88" s="816">
        <v>0</v>
      </c>
      <c r="AJ88" s="816">
        <v>0</v>
      </c>
      <c r="AK88" s="816">
        <v>0</v>
      </c>
      <c r="AL88" s="816">
        <v>0</v>
      </c>
      <c r="AM88" s="816">
        <v>0</v>
      </c>
      <c r="AN88" s="816">
        <v>0</v>
      </c>
      <c r="AO88" s="816">
        <v>0</v>
      </c>
      <c r="AP88" s="816">
        <v>7</v>
      </c>
    </row>
    <row r="89" hidden="1" spans="1:42">
      <c r="A89" s="814" t="s">
        <v>363</v>
      </c>
      <c r="B89" s="814" t="s">
        <v>364</v>
      </c>
      <c r="C89" s="815" t="s">
        <v>133</v>
      </c>
      <c r="D89" s="815" t="s">
        <v>446</v>
      </c>
      <c r="E89" s="816">
        <v>0</v>
      </c>
      <c r="F89" s="816">
        <v>0</v>
      </c>
      <c r="G89" s="816">
        <v>0</v>
      </c>
      <c r="H89" s="816">
        <v>0</v>
      </c>
      <c r="I89" s="816">
        <v>0</v>
      </c>
      <c r="J89" s="816">
        <v>0</v>
      </c>
      <c r="K89" s="816">
        <v>0</v>
      </c>
      <c r="L89" s="816">
        <v>0</v>
      </c>
      <c r="M89" s="816">
        <v>4615</v>
      </c>
      <c r="N89" s="816">
        <v>0</v>
      </c>
      <c r="O89" s="816">
        <v>0</v>
      </c>
      <c r="P89" s="816">
        <v>2768</v>
      </c>
      <c r="Q89" s="816">
        <v>0</v>
      </c>
      <c r="R89" s="816">
        <v>0</v>
      </c>
      <c r="S89" s="816">
        <v>0</v>
      </c>
      <c r="T89" s="816">
        <v>0</v>
      </c>
      <c r="U89" s="816">
        <v>166</v>
      </c>
      <c r="V89" s="816">
        <v>0</v>
      </c>
      <c r="W89" s="816">
        <v>0</v>
      </c>
      <c r="X89" s="816">
        <v>0</v>
      </c>
      <c r="Y89" s="816">
        <v>0</v>
      </c>
      <c r="Z89" s="816">
        <v>0</v>
      </c>
      <c r="AA89" s="816">
        <v>0</v>
      </c>
      <c r="AB89" s="816">
        <v>0</v>
      </c>
      <c r="AC89" s="816">
        <v>0</v>
      </c>
      <c r="AD89" s="816">
        <v>0</v>
      </c>
      <c r="AE89" s="816">
        <v>0</v>
      </c>
      <c r="AF89" s="816">
        <v>0</v>
      </c>
      <c r="AG89" s="816">
        <v>0</v>
      </c>
      <c r="AH89" s="816">
        <v>0</v>
      </c>
      <c r="AI89" s="816">
        <v>0</v>
      </c>
      <c r="AJ89" s="816">
        <v>0</v>
      </c>
      <c r="AK89" s="816">
        <v>0</v>
      </c>
      <c r="AL89" s="816">
        <v>0</v>
      </c>
      <c r="AM89" s="816">
        <v>3542</v>
      </c>
      <c r="AN89" s="816">
        <v>0</v>
      </c>
      <c r="AO89" s="816">
        <v>0</v>
      </c>
      <c r="AP89" s="816">
        <v>0</v>
      </c>
    </row>
    <row r="90" hidden="1" spans="1:42">
      <c r="A90" s="814" t="s">
        <v>363</v>
      </c>
      <c r="B90" s="814" t="s">
        <v>377</v>
      </c>
      <c r="C90" s="815" t="s">
        <v>133</v>
      </c>
      <c r="D90" s="815" t="s">
        <v>447</v>
      </c>
      <c r="E90" s="816">
        <v>0</v>
      </c>
      <c r="F90" s="816">
        <v>0</v>
      </c>
      <c r="G90" s="816">
        <v>0</v>
      </c>
      <c r="H90" s="816">
        <v>0</v>
      </c>
      <c r="I90" s="816">
        <v>0</v>
      </c>
      <c r="J90" s="816">
        <v>0</v>
      </c>
      <c r="K90" s="816">
        <v>0</v>
      </c>
      <c r="L90" s="816">
        <v>0</v>
      </c>
      <c r="M90" s="816">
        <v>0</v>
      </c>
      <c r="N90" s="816">
        <v>0</v>
      </c>
      <c r="O90" s="816">
        <v>0</v>
      </c>
      <c r="P90" s="816">
        <v>0</v>
      </c>
      <c r="Q90" s="816">
        <v>0</v>
      </c>
      <c r="R90" s="816">
        <v>0</v>
      </c>
      <c r="S90" s="816">
        <v>0</v>
      </c>
      <c r="T90" s="816">
        <v>0</v>
      </c>
      <c r="U90" s="816">
        <v>241</v>
      </c>
      <c r="V90" s="816">
        <v>0</v>
      </c>
      <c r="W90" s="816">
        <v>0</v>
      </c>
      <c r="X90" s="816">
        <v>0</v>
      </c>
      <c r="Y90" s="816">
        <v>0</v>
      </c>
      <c r="Z90" s="816">
        <v>0</v>
      </c>
      <c r="AA90" s="816">
        <v>2174</v>
      </c>
      <c r="AB90" s="816">
        <v>1505</v>
      </c>
      <c r="AC90" s="816">
        <v>0</v>
      </c>
      <c r="AD90" s="816">
        <v>0</v>
      </c>
      <c r="AE90" s="816">
        <v>0</v>
      </c>
      <c r="AF90" s="816">
        <v>0</v>
      </c>
      <c r="AG90" s="816">
        <v>0</v>
      </c>
      <c r="AH90" s="816">
        <v>0</v>
      </c>
      <c r="AI90" s="816">
        <v>0</v>
      </c>
      <c r="AJ90" s="816">
        <v>0</v>
      </c>
      <c r="AK90" s="816">
        <v>0</v>
      </c>
      <c r="AL90" s="816">
        <v>0</v>
      </c>
      <c r="AM90" s="816">
        <v>0</v>
      </c>
      <c r="AN90" s="816">
        <v>0</v>
      </c>
      <c r="AO90" s="816">
        <v>0</v>
      </c>
      <c r="AP90" s="816">
        <v>0</v>
      </c>
    </row>
    <row r="91" spans="1:42">
      <c r="A91" s="814" t="s">
        <v>368</v>
      </c>
      <c r="B91" s="814" t="s">
        <v>364</v>
      </c>
      <c r="C91" s="822" t="s">
        <v>133</v>
      </c>
      <c r="D91" s="822" t="s">
        <v>448</v>
      </c>
      <c r="E91" s="816">
        <v>0</v>
      </c>
      <c r="F91" s="816">
        <v>0</v>
      </c>
      <c r="G91" s="816">
        <v>0</v>
      </c>
      <c r="H91" s="816">
        <v>0</v>
      </c>
      <c r="I91" s="816">
        <v>0</v>
      </c>
      <c r="J91" s="816">
        <v>0</v>
      </c>
      <c r="K91" s="816">
        <v>0</v>
      </c>
      <c r="L91" s="816">
        <v>0</v>
      </c>
      <c r="M91" s="816">
        <v>0</v>
      </c>
      <c r="N91" s="816">
        <v>0</v>
      </c>
      <c r="O91" s="816">
        <v>0</v>
      </c>
      <c r="P91" s="816">
        <v>0</v>
      </c>
      <c r="Q91" s="816">
        <v>0</v>
      </c>
      <c r="R91" s="816">
        <v>0</v>
      </c>
      <c r="S91" s="816">
        <v>0</v>
      </c>
      <c r="T91" s="816">
        <v>0</v>
      </c>
      <c r="U91" s="816">
        <v>0</v>
      </c>
      <c r="V91" s="816">
        <v>0</v>
      </c>
      <c r="W91" s="816">
        <v>0</v>
      </c>
      <c r="X91" s="816">
        <v>0</v>
      </c>
      <c r="Y91" s="816">
        <v>0</v>
      </c>
      <c r="Z91" s="816">
        <v>0</v>
      </c>
      <c r="AA91" s="816">
        <v>0</v>
      </c>
      <c r="AB91" s="816">
        <v>0</v>
      </c>
      <c r="AC91" s="816">
        <v>0</v>
      </c>
      <c r="AD91" s="816">
        <v>0</v>
      </c>
      <c r="AE91" s="816">
        <v>0</v>
      </c>
      <c r="AF91" s="816">
        <v>0</v>
      </c>
      <c r="AG91" s="816">
        <v>0</v>
      </c>
      <c r="AH91" s="816">
        <v>0</v>
      </c>
      <c r="AI91" s="816">
        <v>0</v>
      </c>
      <c r="AJ91" s="816">
        <v>0</v>
      </c>
      <c r="AK91" s="816">
        <v>0</v>
      </c>
      <c r="AL91" s="816">
        <v>0</v>
      </c>
      <c r="AM91" s="820">
        <v>0</v>
      </c>
      <c r="AN91" s="816">
        <v>0</v>
      </c>
      <c r="AO91" s="820">
        <v>0</v>
      </c>
      <c r="AP91" s="820">
        <v>0</v>
      </c>
    </row>
    <row r="92" hidden="1" spans="1:42">
      <c r="A92" s="814" t="s">
        <v>368</v>
      </c>
      <c r="B92" s="814" t="s">
        <v>377</v>
      </c>
      <c r="C92" s="815" t="s">
        <v>133</v>
      </c>
      <c r="D92" s="815" t="s">
        <v>449</v>
      </c>
      <c r="E92" s="816">
        <v>0</v>
      </c>
      <c r="F92" s="816">
        <v>0</v>
      </c>
      <c r="G92" s="816">
        <v>0</v>
      </c>
      <c r="H92" s="816">
        <v>0</v>
      </c>
      <c r="I92" s="816">
        <v>0</v>
      </c>
      <c r="J92" s="816">
        <v>0</v>
      </c>
      <c r="K92" s="816">
        <v>0</v>
      </c>
      <c r="L92" s="816">
        <v>0</v>
      </c>
      <c r="M92" s="816">
        <v>0</v>
      </c>
      <c r="N92" s="816">
        <v>0</v>
      </c>
      <c r="O92" s="816">
        <v>0</v>
      </c>
      <c r="P92" s="816">
        <v>0</v>
      </c>
      <c r="Q92" s="816">
        <v>0</v>
      </c>
      <c r="R92" s="816">
        <v>0</v>
      </c>
      <c r="S92" s="816">
        <v>0</v>
      </c>
      <c r="T92" s="816">
        <v>0</v>
      </c>
      <c r="U92" s="816">
        <v>0</v>
      </c>
      <c r="V92" s="816">
        <v>0</v>
      </c>
      <c r="W92" s="816">
        <v>0</v>
      </c>
      <c r="X92" s="816">
        <v>0</v>
      </c>
      <c r="Y92" s="816">
        <v>0</v>
      </c>
      <c r="Z92" s="816">
        <v>0</v>
      </c>
      <c r="AA92" s="816">
        <v>551</v>
      </c>
      <c r="AB92" s="816">
        <v>140</v>
      </c>
      <c r="AC92" s="816">
        <v>0</v>
      </c>
      <c r="AD92" s="816">
        <v>0</v>
      </c>
      <c r="AE92" s="816">
        <v>0</v>
      </c>
      <c r="AF92" s="816">
        <v>0</v>
      </c>
      <c r="AG92" s="816">
        <v>0</v>
      </c>
      <c r="AH92" s="816">
        <v>0</v>
      </c>
      <c r="AI92" s="816">
        <v>0</v>
      </c>
      <c r="AJ92" s="816">
        <v>0</v>
      </c>
      <c r="AK92" s="816">
        <v>0</v>
      </c>
      <c r="AL92" s="816">
        <v>0</v>
      </c>
      <c r="AM92" s="816">
        <v>0</v>
      </c>
      <c r="AN92" s="816">
        <v>0</v>
      </c>
      <c r="AO92" s="816">
        <v>0</v>
      </c>
      <c r="AP92" s="816">
        <v>0</v>
      </c>
    </row>
    <row r="93" hidden="1" spans="1:42">
      <c r="A93" s="814" t="s">
        <v>363</v>
      </c>
      <c r="B93" s="814" t="s">
        <v>364</v>
      </c>
      <c r="C93" s="815" t="s">
        <v>133</v>
      </c>
      <c r="D93" s="815" t="s">
        <v>450</v>
      </c>
      <c r="E93" s="816">
        <v>0</v>
      </c>
      <c r="F93" s="816">
        <v>55861</v>
      </c>
      <c r="G93" s="816">
        <v>110257</v>
      </c>
      <c r="H93" s="816">
        <v>0</v>
      </c>
      <c r="I93" s="816">
        <v>494518</v>
      </c>
      <c r="J93" s="824" t="s">
        <v>451</v>
      </c>
      <c r="K93" s="816">
        <v>0</v>
      </c>
      <c r="L93" s="816">
        <v>79409</v>
      </c>
      <c r="M93" s="816">
        <v>0</v>
      </c>
      <c r="N93" s="816">
        <v>0</v>
      </c>
      <c r="O93" s="816">
        <v>0</v>
      </c>
      <c r="P93" s="816">
        <v>0</v>
      </c>
      <c r="Q93" s="816">
        <v>0</v>
      </c>
      <c r="R93" s="816">
        <v>0</v>
      </c>
      <c r="S93" s="816">
        <v>0</v>
      </c>
      <c r="T93" s="816">
        <v>0</v>
      </c>
      <c r="U93" s="816">
        <v>20927</v>
      </c>
      <c r="V93" s="816">
        <v>0</v>
      </c>
      <c r="W93" s="816">
        <v>0</v>
      </c>
      <c r="X93" s="816">
        <v>0</v>
      </c>
      <c r="Y93" s="816">
        <v>0</v>
      </c>
      <c r="Z93" s="816">
        <v>0</v>
      </c>
      <c r="AA93" s="816">
        <v>50641</v>
      </c>
      <c r="AB93" s="816">
        <v>2063</v>
      </c>
      <c r="AC93" s="816">
        <v>0</v>
      </c>
      <c r="AD93" s="816">
        <v>0</v>
      </c>
      <c r="AE93" s="816">
        <v>0</v>
      </c>
      <c r="AF93" s="816">
        <v>0</v>
      </c>
      <c r="AG93" s="816">
        <v>0</v>
      </c>
      <c r="AH93" s="816">
        <v>0</v>
      </c>
      <c r="AI93" s="816">
        <v>4579</v>
      </c>
      <c r="AJ93" s="816">
        <v>17068</v>
      </c>
      <c r="AK93" s="816">
        <v>0</v>
      </c>
      <c r="AL93" s="816">
        <v>35849</v>
      </c>
      <c r="AM93" s="816">
        <v>127782</v>
      </c>
      <c r="AN93" s="816">
        <v>17960</v>
      </c>
      <c r="AO93" s="816">
        <v>0</v>
      </c>
      <c r="AP93" s="816">
        <v>0</v>
      </c>
    </row>
    <row r="94" hidden="1" spans="1:42">
      <c r="A94" s="814" t="s">
        <v>363</v>
      </c>
      <c r="B94" s="814" t="s">
        <v>377</v>
      </c>
      <c r="C94" s="815" t="s">
        <v>133</v>
      </c>
      <c r="D94" s="815" t="s">
        <v>452</v>
      </c>
      <c r="E94" s="816">
        <v>0</v>
      </c>
      <c r="F94" s="816">
        <v>2840</v>
      </c>
      <c r="G94" s="816">
        <v>22036</v>
      </c>
      <c r="H94" s="816">
        <v>0</v>
      </c>
      <c r="I94" s="816">
        <v>14735</v>
      </c>
      <c r="J94" s="824" t="s">
        <v>451</v>
      </c>
      <c r="K94" s="816">
        <v>0</v>
      </c>
      <c r="L94" s="816">
        <v>29909</v>
      </c>
      <c r="M94" s="816">
        <v>0</v>
      </c>
      <c r="N94" s="816">
        <v>0</v>
      </c>
      <c r="O94" s="816">
        <v>0</v>
      </c>
      <c r="P94" s="816">
        <v>0</v>
      </c>
      <c r="Q94" s="816">
        <v>0</v>
      </c>
      <c r="R94" s="816">
        <v>0</v>
      </c>
      <c r="S94" s="816">
        <v>0</v>
      </c>
      <c r="T94" s="816">
        <v>0</v>
      </c>
      <c r="U94" s="816">
        <v>72</v>
      </c>
      <c r="V94" s="816">
        <v>0</v>
      </c>
      <c r="W94" s="816">
        <v>0</v>
      </c>
      <c r="X94" s="816">
        <v>0</v>
      </c>
      <c r="Y94" s="816">
        <v>175144</v>
      </c>
      <c r="Z94" s="816">
        <v>0</v>
      </c>
      <c r="AA94" s="816">
        <v>17208</v>
      </c>
      <c r="AB94" s="816">
        <v>15293</v>
      </c>
      <c r="AC94" s="816">
        <v>7790</v>
      </c>
      <c r="AD94" s="816">
        <v>0</v>
      </c>
      <c r="AE94" s="816">
        <v>0</v>
      </c>
      <c r="AF94" s="816">
        <v>0</v>
      </c>
      <c r="AG94" s="816">
        <v>0</v>
      </c>
      <c r="AH94" s="816">
        <v>0</v>
      </c>
      <c r="AI94" s="816">
        <v>0</v>
      </c>
      <c r="AJ94" s="816">
        <v>0</v>
      </c>
      <c r="AK94" s="816">
        <v>0</v>
      </c>
      <c r="AL94" s="816">
        <v>54148</v>
      </c>
      <c r="AM94" s="816">
        <v>0</v>
      </c>
      <c r="AN94" s="816">
        <v>0</v>
      </c>
      <c r="AO94" s="816">
        <v>0</v>
      </c>
      <c r="AP94" s="816">
        <v>0</v>
      </c>
    </row>
    <row r="95" spans="1:42">
      <c r="A95" s="814" t="s">
        <v>368</v>
      </c>
      <c r="B95" s="814" t="s">
        <v>364</v>
      </c>
      <c r="C95" s="822" t="s">
        <v>133</v>
      </c>
      <c r="D95" s="822" t="s">
        <v>453</v>
      </c>
      <c r="E95" s="816">
        <v>0</v>
      </c>
      <c r="F95" s="816">
        <v>0</v>
      </c>
      <c r="G95" s="816">
        <v>2783</v>
      </c>
      <c r="H95" s="816">
        <v>0</v>
      </c>
      <c r="I95" s="816">
        <v>7366</v>
      </c>
      <c r="J95" s="824">
        <v>0</v>
      </c>
      <c r="K95" s="816">
        <v>0</v>
      </c>
      <c r="L95" s="816">
        <v>0</v>
      </c>
      <c r="M95" s="816">
        <v>0</v>
      </c>
      <c r="N95" s="816">
        <v>0</v>
      </c>
      <c r="O95" s="816">
        <v>0</v>
      </c>
      <c r="P95" s="816">
        <v>0</v>
      </c>
      <c r="Q95" s="816">
        <v>0</v>
      </c>
      <c r="R95" s="816">
        <v>0</v>
      </c>
      <c r="S95" s="816">
        <v>0</v>
      </c>
      <c r="T95" s="816">
        <v>0</v>
      </c>
      <c r="U95" s="816">
        <v>0</v>
      </c>
      <c r="V95" s="816">
        <v>0</v>
      </c>
      <c r="W95" s="816">
        <v>0</v>
      </c>
      <c r="X95" s="816">
        <v>0</v>
      </c>
      <c r="Y95" s="816">
        <v>0</v>
      </c>
      <c r="Z95" s="816">
        <v>0</v>
      </c>
      <c r="AA95" s="816">
        <v>328</v>
      </c>
      <c r="AB95" s="816">
        <v>0</v>
      </c>
      <c r="AC95" s="816">
        <v>0</v>
      </c>
      <c r="AD95" s="816">
        <v>0</v>
      </c>
      <c r="AE95" s="816">
        <v>0</v>
      </c>
      <c r="AF95" s="816">
        <v>0</v>
      </c>
      <c r="AG95" s="816">
        <v>0</v>
      </c>
      <c r="AH95" s="816">
        <v>0</v>
      </c>
      <c r="AI95" s="816">
        <v>0</v>
      </c>
      <c r="AJ95" s="816">
        <v>0</v>
      </c>
      <c r="AK95" s="816">
        <v>0</v>
      </c>
      <c r="AL95" s="816">
        <v>32</v>
      </c>
      <c r="AM95" s="820">
        <v>43</v>
      </c>
      <c r="AN95" s="816">
        <v>0</v>
      </c>
      <c r="AO95" s="820">
        <v>0</v>
      </c>
      <c r="AP95" s="820">
        <v>0</v>
      </c>
    </row>
    <row r="96" hidden="1" spans="1:42">
      <c r="A96" s="814" t="s">
        <v>368</v>
      </c>
      <c r="B96" s="814" t="s">
        <v>377</v>
      </c>
      <c r="C96" s="815" t="s">
        <v>133</v>
      </c>
      <c r="D96" s="815" t="s">
        <v>454</v>
      </c>
      <c r="E96" s="816">
        <v>0</v>
      </c>
      <c r="F96" s="816">
        <v>0</v>
      </c>
      <c r="G96" s="816">
        <v>12686</v>
      </c>
      <c r="H96" s="816">
        <v>0</v>
      </c>
      <c r="I96" s="816">
        <v>3614</v>
      </c>
      <c r="J96" s="824" t="s">
        <v>451</v>
      </c>
      <c r="K96" s="816">
        <v>0</v>
      </c>
      <c r="L96" s="816">
        <v>0</v>
      </c>
      <c r="M96" s="816">
        <v>0</v>
      </c>
      <c r="N96" s="816">
        <v>0</v>
      </c>
      <c r="O96" s="816">
        <v>79</v>
      </c>
      <c r="P96" s="816">
        <v>0</v>
      </c>
      <c r="Q96" s="816">
        <v>0</v>
      </c>
      <c r="R96" s="816">
        <v>0</v>
      </c>
      <c r="S96" s="816">
        <v>0</v>
      </c>
      <c r="T96" s="816">
        <v>0</v>
      </c>
      <c r="U96" s="816">
        <v>0</v>
      </c>
      <c r="V96" s="816">
        <v>0</v>
      </c>
      <c r="W96" s="816">
        <v>0</v>
      </c>
      <c r="X96" s="816">
        <v>0</v>
      </c>
      <c r="Y96" s="816">
        <v>0</v>
      </c>
      <c r="Z96" s="816">
        <v>0</v>
      </c>
      <c r="AA96" s="816">
        <v>3550</v>
      </c>
      <c r="AB96" s="816">
        <v>32</v>
      </c>
      <c r="AC96" s="816">
        <v>7</v>
      </c>
      <c r="AD96" s="816">
        <v>0</v>
      </c>
      <c r="AE96" s="816">
        <v>0</v>
      </c>
      <c r="AF96" s="816">
        <v>0</v>
      </c>
      <c r="AG96" s="816">
        <v>0</v>
      </c>
      <c r="AH96" s="816">
        <v>0</v>
      </c>
      <c r="AI96" s="816">
        <v>0</v>
      </c>
      <c r="AJ96" s="816">
        <v>7</v>
      </c>
      <c r="AK96" s="816">
        <v>0</v>
      </c>
      <c r="AL96" s="816">
        <v>4</v>
      </c>
      <c r="AM96" s="816">
        <v>1570</v>
      </c>
      <c r="AN96" s="816">
        <v>0</v>
      </c>
      <c r="AO96" s="816">
        <v>0</v>
      </c>
      <c r="AP96" s="816">
        <v>0</v>
      </c>
    </row>
    <row r="97" hidden="1" spans="1:42">
      <c r="A97" s="814" t="s">
        <v>363</v>
      </c>
      <c r="B97" s="814" t="s">
        <v>364</v>
      </c>
      <c r="C97" s="815" t="s">
        <v>133</v>
      </c>
      <c r="D97" s="815" t="s">
        <v>455</v>
      </c>
      <c r="E97" s="816">
        <v>0</v>
      </c>
      <c r="F97" s="816">
        <v>0</v>
      </c>
      <c r="G97" s="816">
        <v>0</v>
      </c>
      <c r="H97" s="816">
        <v>0</v>
      </c>
      <c r="I97" s="816">
        <v>0</v>
      </c>
      <c r="J97" s="816">
        <v>0</v>
      </c>
      <c r="K97" s="816">
        <v>7567</v>
      </c>
      <c r="L97" s="816">
        <v>0</v>
      </c>
      <c r="M97" s="816">
        <v>0</v>
      </c>
      <c r="N97" s="816">
        <v>0</v>
      </c>
      <c r="O97" s="816">
        <v>0</v>
      </c>
      <c r="P97" s="816">
        <v>0</v>
      </c>
      <c r="Q97" s="816">
        <v>0</v>
      </c>
      <c r="R97" s="816">
        <v>0</v>
      </c>
      <c r="S97" s="816">
        <v>0</v>
      </c>
      <c r="T97" s="816">
        <v>0</v>
      </c>
      <c r="U97" s="816">
        <v>0</v>
      </c>
      <c r="V97" s="816">
        <v>0</v>
      </c>
      <c r="W97" s="816">
        <v>0</v>
      </c>
      <c r="X97" s="816">
        <v>0</v>
      </c>
      <c r="Y97" s="816">
        <v>0</v>
      </c>
      <c r="Z97" s="816">
        <v>0</v>
      </c>
      <c r="AA97" s="816">
        <v>0</v>
      </c>
      <c r="AB97" s="816">
        <v>0</v>
      </c>
      <c r="AC97" s="816">
        <v>0</v>
      </c>
      <c r="AD97" s="816">
        <v>9472</v>
      </c>
      <c r="AE97" s="816">
        <v>0</v>
      </c>
      <c r="AF97" s="816">
        <v>0</v>
      </c>
      <c r="AG97" s="816">
        <v>0</v>
      </c>
      <c r="AH97" s="816">
        <v>0</v>
      </c>
      <c r="AI97" s="816">
        <v>0</v>
      </c>
      <c r="AJ97" s="816">
        <v>0</v>
      </c>
      <c r="AK97" s="816">
        <v>0</v>
      </c>
      <c r="AL97" s="816">
        <v>0</v>
      </c>
      <c r="AM97" s="816">
        <v>0</v>
      </c>
      <c r="AN97" s="816">
        <v>0</v>
      </c>
      <c r="AO97" s="816">
        <v>0</v>
      </c>
      <c r="AP97" s="816">
        <v>0</v>
      </c>
    </row>
    <row r="98" hidden="1" spans="1:42">
      <c r="A98" s="814" t="s">
        <v>363</v>
      </c>
      <c r="B98" s="814" t="s">
        <v>377</v>
      </c>
      <c r="C98" s="815" t="s">
        <v>133</v>
      </c>
      <c r="D98" s="815" t="s">
        <v>456</v>
      </c>
      <c r="E98" s="816">
        <v>0</v>
      </c>
      <c r="F98" s="816">
        <v>0</v>
      </c>
      <c r="G98" s="816">
        <v>0</v>
      </c>
      <c r="H98" s="816">
        <v>0</v>
      </c>
      <c r="I98" s="816">
        <v>0</v>
      </c>
      <c r="J98" s="816">
        <v>439</v>
      </c>
      <c r="K98" s="816">
        <v>0</v>
      </c>
      <c r="L98" s="816">
        <v>0</v>
      </c>
      <c r="M98" s="816">
        <v>0</v>
      </c>
      <c r="N98" s="816">
        <v>0</v>
      </c>
      <c r="O98" s="816">
        <v>0</v>
      </c>
      <c r="P98" s="816">
        <v>0</v>
      </c>
      <c r="Q98" s="816">
        <v>0</v>
      </c>
      <c r="R98" s="816">
        <v>0</v>
      </c>
      <c r="S98" s="816">
        <v>0</v>
      </c>
      <c r="T98" s="816">
        <v>0</v>
      </c>
      <c r="U98" s="816">
        <v>0</v>
      </c>
      <c r="V98" s="816">
        <v>0</v>
      </c>
      <c r="W98" s="816">
        <v>0</v>
      </c>
      <c r="X98" s="816">
        <v>0</v>
      </c>
      <c r="Y98" s="816">
        <v>0</v>
      </c>
      <c r="Z98" s="816">
        <v>0</v>
      </c>
      <c r="AA98" s="816">
        <v>0</v>
      </c>
      <c r="AB98" s="816">
        <v>0</v>
      </c>
      <c r="AC98" s="816">
        <v>0</v>
      </c>
      <c r="AD98" s="816">
        <v>11398</v>
      </c>
      <c r="AE98" s="816">
        <v>2671</v>
      </c>
      <c r="AF98" s="816">
        <v>0</v>
      </c>
      <c r="AG98" s="816">
        <v>0</v>
      </c>
      <c r="AH98" s="816">
        <v>0</v>
      </c>
      <c r="AI98" s="816">
        <v>0</v>
      </c>
      <c r="AJ98" s="816">
        <v>0</v>
      </c>
      <c r="AK98" s="816">
        <v>0</v>
      </c>
      <c r="AL98" s="816">
        <v>0</v>
      </c>
      <c r="AM98" s="816">
        <v>0</v>
      </c>
      <c r="AN98" s="816">
        <v>0</v>
      </c>
      <c r="AO98" s="816">
        <v>0</v>
      </c>
      <c r="AP98" s="816">
        <v>0</v>
      </c>
    </row>
    <row r="99" spans="1:42">
      <c r="A99" s="814" t="s">
        <v>368</v>
      </c>
      <c r="B99" s="814" t="s">
        <v>364</v>
      </c>
      <c r="C99" s="822" t="s">
        <v>133</v>
      </c>
      <c r="D99" s="822" t="s">
        <v>457</v>
      </c>
      <c r="E99" s="816">
        <v>0</v>
      </c>
      <c r="F99" s="816">
        <v>0</v>
      </c>
      <c r="G99" s="816">
        <v>0</v>
      </c>
      <c r="H99" s="816">
        <v>0</v>
      </c>
      <c r="I99" s="816">
        <v>0</v>
      </c>
      <c r="J99" s="816">
        <v>0</v>
      </c>
      <c r="K99" s="816">
        <v>0</v>
      </c>
      <c r="L99" s="816">
        <v>0</v>
      </c>
      <c r="M99" s="816">
        <v>0</v>
      </c>
      <c r="N99" s="816">
        <v>0</v>
      </c>
      <c r="O99" s="816">
        <v>0</v>
      </c>
      <c r="P99" s="816">
        <v>0</v>
      </c>
      <c r="Q99" s="816">
        <v>0</v>
      </c>
      <c r="R99" s="816">
        <v>0</v>
      </c>
      <c r="S99" s="816">
        <v>0</v>
      </c>
      <c r="T99" s="816">
        <v>0</v>
      </c>
      <c r="U99" s="816">
        <v>0</v>
      </c>
      <c r="V99" s="816">
        <v>0</v>
      </c>
      <c r="W99" s="816">
        <v>0</v>
      </c>
      <c r="X99" s="816">
        <v>0</v>
      </c>
      <c r="Y99" s="816">
        <v>0</v>
      </c>
      <c r="Z99" s="816">
        <v>0</v>
      </c>
      <c r="AA99" s="816">
        <v>0</v>
      </c>
      <c r="AB99" s="816">
        <v>0</v>
      </c>
      <c r="AC99" s="816">
        <v>0</v>
      </c>
      <c r="AD99" s="816">
        <v>4</v>
      </c>
      <c r="AE99" s="816">
        <v>0</v>
      </c>
      <c r="AF99" s="816">
        <v>0</v>
      </c>
      <c r="AG99" s="816">
        <v>0</v>
      </c>
      <c r="AH99" s="816">
        <v>0</v>
      </c>
      <c r="AI99" s="816">
        <v>0</v>
      </c>
      <c r="AJ99" s="816">
        <v>0</v>
      </c>
      <c r="AK99" s="816">
        <v>0</v>
      </c>
      <c r="AL99" s="816">
        <v>0</v>
      </c>
      <c r="AM99" s="820">
        <v>0</v>
      </c>
      <c r="AN99" s="816">
        <v>0</v>
      </c>
      <c r="AO99" s="820">
        <v>0</v>
      </c>
      <c r="AP99" s="820">
        <v>0</v>
      </c>
    </row>
    <row r="100" hidden="1" spans="1:42">
      <c r="A100" s="814" t="s">
        <v>368</v>
      </c>
      <c r="B100" s="814" t="s">
        <v>377</v>
      </c>
      <c r="C100" s="815" t="s">
        <v>133</v>
      </c>
      <c r="D100" s="815" t="s">
        <v>458</v>
      </c>
      <c r="E100" s="816">
        <v>0</v>
      </c>
      <c r="F100" s="816">
        <v>0</v>
      </c>
      <c r="G100" s="816">
        <v>0</v>
      </c>
      <c r="H100" s="816">
        <v>0</v>
      </c>
      <c r="I100" s="816">
        <v>0</v>
      </c>
      <c r="J100" s="816">
        <v>0</v>
      </c>
      <c r="K100" s="816">
        <v>126</v>
      </c>
      <c r="L100" s="816">
        <v>0</v>
      </c>
      <c r="M100" s="816">
        <v>0</v>
      </c>
      <c r="N100" s="816">
        <v>0</v>
      </c>
      <c r="O100" s="816">
        <v>0</v>
      </c>
      <c r="P100" s="816">
        <v>0</v>
      </c>
      <c r="Q100" s="816">
        <v>0</v>
      </c>
      <c r="R100" s="816">
        <v>0</v>
      </c>
      <c r="S100" s="816">
        <v>0</v>
      </c>
      <c r="T100" s="816">
        <v>0</v>
      </c>
      <c r="U100" s="816">
        <v>0</v>
      </c>
      <c r="V100" s="816">
        <v>0</v>
      </c>
      <c r="W100" s="816">
        <v>0</v>
      </c>
      <c r="X100" s="816">
        <v>0</v>
      </c>
      <c r="Y100" s="816">
        <v>0</v>
      </c>
      <c r="Z100" s="816">
        <v>0</v>
      </c>
      <c r="AA100" s="816">
        <v>0</v>
      </c>
      <c r="AB100" s="816">
        <v>0</v>
      </c>
      <c r="AC100" s="816">
        <v>0</v>
      </c>
      <c r="AD100" s="816">
        <v>1746</v>
      </c>
      <c r="AE100" s="816">
        <v>22</v>
      </c>
      <c r="AF100" s="816">
        <v>0</v>
      </c>
      <c r="AG100" s="816">
        <v>0</v>
      </c>
      <c r="AH100" s="816">
        <v>0</v>
      </c>
      <c r="AI100" s="816">
        <v>0</v>
      </c>
      <c r="AJ100" s="816">
        <v>0</v>
      </c>
      <c r="AK100" s="816">
        <v>0</v>
      </c>
      <c r="AL100" s="816">
        <v>0</v>
      </c>
      <c r="AM100" s="816">
        <v>0</v>
      </c>
      <c r="AN100" s="816">
        <v>0</v>
      </c>
      <c r="AO100" s="816">
        <v>0</v>
      </c>
      <c r="AP100" s="816">
        <v>0</v>
      </c>
    </row>
    <row r="101" hidden="1" spans="1:42">
      <c r="A101" s="814" t="s">
        <v>363</v>
      </c>
      <c r="B101" s="814" t="s">
        <v>364</v>
      </c>
      <c r="C101" s="815" t="s">
        <v>133</v>
      </c>
      <c r="D101" s="815" t="s">
        <v>459</v>
      </c>
      <c r="E101" s="816">
        <v>0</v>
      </c>
      <c r="F101" s="816">
        <v>0</v>
      </c>
      <c r="G101" s="816">
        <v>0</v>
      </c>
      <c r="H101" s="816">
        <v>0</v>
      </c>
      <c r="I101" s="816">
        <v>0</v>
      </c>
      <c r="J101" s="816">
        <v>0</v>
      </c>
      <c r="K101" s="816">
        <v>0</v>
      </c>
      <c r="L101" s="816">
        <v>0</v>
      </c>
      <c r="M101" s="816">
        <v>0</v>
      </c>
      <c r="N101" s="816">
        <v>0</v>
      </c>
      <c r="O101" s="816">
        <v>0</v>
      </c>
      <c r="P101" s="816">
        <v>0</v>
      </c>
      <c r="Q101" s="816">
        <v>0</v>
      </c>
      <c r="R101" s="816">
        <v>0</v>
      </c>
      <c r="S101" s="816">
        <v>0</v>
      </c>
      <c r="T101" s="816">
        <v>0</v>
      </c>
      <c r="U101" s="816">
        <v>0</v>
      </c>
      <c r="V101" s="816">
        <v>0</v>
      </c>
      <c r="W101" s="816">
        <v>0</v>
      </c>
      <c r="X101" s="816">
        <v>0</v>
      </c>
      <c r="Y101" s="816">
        <v>0</v>
      </c>
      <c r="Z101" s="816">
        <v>0</v>
      </c>
      <c r="AA101" s="816">
        <v>0</v>
      </c>
      <c r="AB101" s="816">
        <v>0</v>
      </c>
      <c r="AC101" s="816">
        <v>0</v>
      </c>
      <c r="AD101" s="816">
        <v>0</v>
      </c>
      <c r="AE101" s="816">
        <v>0</v>
      </c>
      <c r="AF101" s="816">
        <v>0</v>
      </c>
      <c r="AG101" s="816">
        <v>0</v>
      </c>
      <c r="AH101" s="816">
        <v>0</v>
      </c>
      <c r="AI101" s="816">
        <v>0</v>
      </c>
      <c r="AJ101" s="816">
        <v>0</v>
      </c>
      <c r="AK101" s="816">
        <v>0</v>
      </c>
      <c r="AL101" s="816">
        <v>0</v>
      </c>
      <c r="AM101" s="816">
        <v>0</v>
      </c>
      <c r="AN101" s="816">
        <v>0</v>
      </c>
      <c r="AO101" s="816">
        <v>0</v>
      </c>
      <c r="AP101" s="816">
        <v>0</v>
      </c>
    </row>
    <row r="102" hidden="1" spans="1:42">
      <c r="A102" s="814" t="s">
        <v>363</v>
      </c>
      <c r="B102" s="814" t="s">
        <v>377</v>
      </c>
      <c r="C102" s="815" t="s">
        <v>133</v>
      </c>
      <c r="D102" s="815" t="s">
        <v>460</v>
      </c>
      <c r="E102" s="816">
        <v>0</v>
      </c>
      <c r="F102" s="816">
        <v>0</v>
      </c>
      <c r="G102" s="816">
        <v>0</v>
      </c>
      <c r="H102" s="816">
        <v>0</v>
      </c>
      <c r="I102" s="816">
        <v>0</v>
      </c>
      <c r="J102" s="816">
        <v>0</v>
      </c>
      <c r="K102" s="816">
        <v>0</v>
      </c>
      <c r="L102" s="816">
        <v>0</v>
      </c>
      <c r="M102" s="816">
        <v>0</v>
      </c>
      <c r="N102" s="816">
        <v>0</v>
      </c>
      <c r="O102" s="816">
        <v>0</v>
      </c>
      <c r="P102" s="816">
        <v>0</v>
      </c>
      <c r="Q102" s="816">
        <v>0</v>
      </c>
      <c r="R102" s="816">
        <v>0</v>
      </c>
      <c r="S102" s="816">
        <v>0</v>
      </c>
      <c r="T102" s="816">
        <v>0</v>
      </c>
      <c r="U102" s="816">
        <v>0</v>
      </c>
      <c r="V102" s="816">
        <v>0</v>
      </c>
      <c r="W102" s="816">
        <v>0</v>
      </c>
      <c r="X102" s="816">
        <v>0</v>
      </c>
      <c r="Y102" s="816">
        <v>0</v>
      </c>
      <c r="Z102" s="816">
        <v>0</v>
      </c>
      <c r="AA102" s="816">
        <v>0</v>
      </c>
      <c r="AB102" s="816">
        <v>0</v>
      </c>
      <c r="AC102" s="816">
        <v>0</v>
      </c>
      <c r="AD102" s="816">
        <v>0</v>
      </c>
      <c r="AE102" s="816">
        <v>0</v>
      </c>
      <c r="AF102" s="816">
        <v>0</v>
      </c>
      <c r="AG102" s="816">
        <v>0</v>
      </c>
      <c r="AH102" s="816">
        <v>0</v>
      </c>
      <c r="AI102" s="816">
        <v>0</v>
      </c>
      <c r="AJ102" s="816">
        <v>0</v>
      </c>
      <c r="AK102" s="816">
        <v>0</v>
      </c>
      <c r="AL102" s="816">
        <v>0</v>
      </c>
      <c r="AM102" s="816">
        <v>0</v>
      </c>
      <c r="AN102" s="816">
        <v>0</v>
      </c>
      <c r="AO102" s="816">
        <v>0</v>
      </c>
      <c r="AP102" s="816">
        <v>0</v>
      </c>
    </row>
    <row r="103" spans="1:42">
      <c r="A103" s="814" t="s">
        <v>368</v>
      </c>
      <c r="B103" s="814" t="s">
        <v>364</v>
      </c>
      <c r="C103" s="822" t="s">
        <v>133</v>
      </c>
      <c r="D103" s="822" t="s">
        <v>461</v>
      </c>
      <c r="E103" s="816">
        <v>0</v>
      </c>
      <c r="F103" s="816">
        <v>0</v>
      </c>
      <c r="G103" s="816">
        <v>0</v>
      </c>
      <c r="H103" s="816">
        <v>0</v>
      </c>
      <c r="I103" s="816">
        <v>0</v>
      </c>
      <c r="J103" s="816">
        <v>0</v>
      </c>
      <c r="K103" s="816">
        <v>0</v>
      </c>
      <c r="L103" s="816">
        <v>0</v>
      </c>
      <c r="M103" s="816">
        <v>0</v>
      </c>
      <c r="N103" s="816">
        <v>0</v>
      </c>
      <c r="O103" s="816">
        <v>0</v>
      </c>
      <c r="P103" s="816">
        <v>0</v>
      </c>
      <c r="Q103" s="816">
        <v>0</v>
      </c>
      <c r="R103" s="816">
        <v>0</v>
      </c>
      <c r="S103" s="816">
        <v>0</v>
      </c>
      <c r="T103" s="816">
        <v>0</v>
      </c>
      <c r="U103" s="816">
        <v>0</v>
      </c>
      <c r="V103" s="816">
        <v>0</v>
      </c>
      <c r="W103" s="816">
        <v>0</v>
      </c>
      <c r="X103" s="816">
        <v>0</v>
      </c>
      <c r="Y103" s="816">
        <v>0</v>
      </c>
      <c r="Z103" s="816">
        <v>0</v>
      </c>
      <c r="AA103" s="816">
        <v>0</v>
      </c>
      <c r="AB103" s="816">
        <v>0</v>
      </c>
      <c r="AC103" s="816">
        <v>0</v>
      </c>
      <c r="AD103" s="816">
        <v>0</v>
      </c>
      <c r="AE103" s="816">
        <v>0</v>
      </c>
      <c r="AF103" s="816">
        <v>0</v>
      </c>
      <c r="AG103" s="816">
        <v>0</v>
      </c>
      <c r="AH103" s="816">
        <v>0</v>
      </c>
      <c r="AI103" s="816">
        <v>0</v>
      </c>
      <c r="AJ103" s="816">
        <v>0</v>
      </c>
      <c r="AK103" s="816">
        <v>0</v>
      </c>
      <c r="AL103" s="816">
        <v>0</v>
      </c>
      <c r="AM103" s="820">
        <v>0</v>
      </c>
      <c r="AN103" s="816">
        <v>0</v>
      </c>
      <c r="AO103" s="820">
        <v>0</v>
      </c>
      <c r="AP103" s="820">
        <v>0</v>
      </c>
    </row>
    <row r="104" hidden="1" spans="1:42">
      <c r="A104" s="814" t="s">
        <v>368</v>
      </c>
      <c r="B104" s="814" t="s">
        <v>377</v>
      </c>
      <c r="C104" s="815" t="s">
        <v>133</v>
      </c>
      <c r="D104" s="815" t="s">
        <v>462</v>
      </c>
      <c r="E104" s="816">
        <v>0</v>
      </c>
      <c r="F104" s="816">
        <v>0</v>
      </c>
      <c r="G104" s="816">
        <v>0</v>
      </c>
      <c r="H104" s="816">
        <v>0</v>
      </c>
      <c r="I104" s="816">
        <v>0</v>
      </c>
      <c r="J104" s="816">
        <v>0</v>
      </c>
      <c r="K104" s="816">
        <v>0</v>
      </c>
      <c r="L104" s="816">
        <v>0</v>
      </c>
      <c r="M104" s="816">
        <v>0</v>
      </c>
      <c r="N104" s="816">
        <v>0</v>
      </c>
      <c r="O104" s="816">
        <v>0</v>
      </c>
      <c r="P104" s="816">
        <v>0</v>
      </c>
      <c r="Q104" s="816">
        <v>0</v>
      </c>
      <c r="R104" s="816">
        <v>0</v>
      </c>
      <c r="S104" s="816">
        <v>0</v>
      </c>
      <c r="T104" s="816">
        <v>0</v>
      </c>
      <c r="U104" s="816">
        <v>0</v>
      </c>
      <c r="V104" s="816">
        <v>0</v>
      </c>
      <c r="W104" s="816">
        <v>0</v>
      </c>
      <c r="X104" s="816">
        <v>0</v>
      </c>
      <c r="Y104" s="816">
        <v>0</v>
      </c>
      <c r="Z104" s="816">
        <v>0</v>
      </c>
      <c r="AA104" s="816">
        <v>0</v>
      </c>
      <c r="AB104" s="816">
        <v>0</v>
      </c>
      <c r="AC104" s="816">
        <v>0</v>
      </c>
      <c r="AD104" s="816">
        <v>0</v>
      </c>
      <c r="AE104" s="816">
        <v>0</v>
      </c>
      <c r="AF104" s="816">
        <v>0</v>
      </c>
      <c r="AG104" s="816">
        <v>0</v>
      </c>
      <c r="AH104" s="816">
        <v>0</v>
      </c>
      <c r="AI104" s="816">
        <v>0</v>
      </c>
      <c r="AJ104" s="816">
        <v>0</v>
      </c>
      <c r="AK104" s="816">
        <v>0</v>
      </c>
      <c r="AL104" s="816">
        <v>0</v>
      </c>
      <c r="AM104" s="816">
        <v>0</v>
      </c>
      <c r="AN104" s="816">
        <v>0</v>
      </c>
      <c r="AO104" s="816">
        <v>0</v>
      </c>
      <c r="AP104" s="816">
        <v>0</v>
      </c>
    </row>
    <row r="105" hidden="1" spans="1:42">
      <c r="A105" s="814" t="s">
        <v>363</v>
      </c>
      <c r="B105" s="814" t="s">
        <v>364</v>
      </c>
      <c r="C105" s="815" t="s">
        <v>133</v>
      </c>
      <c r="D105" s="815" t="s">
        <v>463</v>
      </c>
      <c r="E105" s="816">
        <v>0</v>
      </c>
      <c r="F105" s="816">
        <v>0</v>
      </c>
      <c r="G105" s="816">
        <v>0</v>
      </c>
      <c r="H105" s="816">
        <v>0</v>
      </c>
      <c r="I105" s="816">
        <v>0</v>
      </c>
      <c r="J105" s="816">
        <v>0</v>
      </c>
      <c r="K105" s="816">
        <v>0</v>
      </c>
      <c r="L105" s="816">
        <v>0</v>
      </c>
      <c r="M105" s="816">
        <v>0</v>
      </c>
      <c r="N105" s="816">
        <v>0</v>
      </c>
      <c r="O105" s="816">
        <v>0</v>
      </c>
      <c r="P105" s="816">
        <v>0</v>
      </c>
      <c r="Q105" s="816">
        <v>0</v>
      </c>
      <c r="R105" s="816">
        <v>0</v>
      </c>
      <c r="S105" s="816">
        <v>0</v>
      </c>
      <c r="T105" s="816">
        <v>0</v>
      </c>
      <c r="U105" s="816">
        <v>0</v>
      </c>
      <c r="V105" s="816">
        <v>0</v>
      </c>
      <c r="W105" s="816">
        <v>0</v>
      </c>
      <c r="X105" s="816">
        <v>0</v>
      </c>
      <c r="Y105" s="816">
        <v>0</v>
      </c>
      <c r="Z105" s="816">
        <v>0</v>
      </c>
      <c r="AA105" s="816">
        <v>0</v>
      </c>
      <c r="AB105" s="816">
        <v>0</v>
      </c>
      <c r="AC105" s="816">
        <v>0</v>
      </c>
      <c r="AD105" s="816">
        <v>0</v>
      </c>
      <c r="AE105" s="816">
        <v>0</v>
      </c>
      <c r="AF105" s="816">
        <v>0</v>
      </c>
      <c r="AG105" s="816">
        <v>0</v>
      </c>
      <c r="AH105" s="816">
        <v>0</v>
      </c>
      <c r="AI105" s="816">
        <v>0</v>
      </c>
      <c r="AJ105" s="816">
        <v>0</v>
      </c>
      <c r="AK105" s="816">
        <v>0</v>
      </c>
      <c r="AL105" s="816">
        <v>0</v>
      </c>
      <c r="AM105" s="816">
        <v>0</v>
      </c>
      <c r="AN105" s="816">
        <v>0</v>
      </c>
      <c r="AO105" s="816">
        <v>0</v>
      </c>
      <c r="AP105" s="816">
        <v>0</v>
      </c>
    </row>
    <row r="106" hidden="1" spans="1:42">
      <c r="A106" s="814" t="s">
        <v>363</v>
      </c>
      <c r="B106" s="814" t="s">
        <v>377</v>
      </c>
      <c r="C106" s="815" t="s">
        <v>133</v>
      </c>
      <c r="D106" s="815" t="s">
        <v>464</v>
      </c>
      <c r="E106" s="816">
        <v>0</v>
      </c>
      <c r="F106" s="816">
        <v>0</v>
      </c>
      <c r="G106" s="816">
        <v>0</v>
      </c>
      <c r="H106" s="816">
        <v>0</v>
      </c>
      <c r="I106" s="816">
        <v>0</v>
      </c>
      <c r="J106" s="816">
        <v>0</v>
      </c>
      <c r="K106" s="816">
        <v>0</v>
      </c>
      <c r="L106" s="816">
        <v>0</v>
      </c>
      <c r="M106" s="816">
        <v>0</v>
      </c>
      <c r="N106" s="816">
        <v>0</v>
      </c>
      <c r="O106" s="816">
        <v>0</v>
      </c>
      <c r="P106" s="816">
        <v>0</v>
      </c>
      <c r="Q106" s="816">
        <v>0</v>
      </c>
      <c r="R106" s="816">
        <v>0</v>
      </c>
      <c r="S106" s="816">
        <v>0</v>
      </c>
      <c r="T106" s="816">
        <v>0</v>
      </c>
      <c r="U106" s="816">
        <v>0</v>
      </c>
      <c r="V106" s="816">
        <v>0</v>
      </c>
      <c r="W106" s="816">
        <v>0</v>
      </c>
      <c r="X106" s="816">
        <v>0</v>
      </c>
      <c r="Y106" s="816">
        <v>0</v>
      </c>
      <c r="Z106" s="816">
        <v>0</v>
      </c>
      <c r="AA106" s="816">
        <v>0</v>
      </c>
      <c r="AB106" s="816">
        <v>0</v>
      </c>
      <c r="AC106" s="816">
        <v>0</v>
      </c>
      <c r="AD106" s="816">
        <v>7</v>
      </c>
      <c r="AE106" s="816">
        <v>0</v>
      </c>
      <c r="AF106" s="816">
        <v>0</v>
      </c>
      <c r="AG106" s="816">
        <v>0</v>
      </c>
      <c r="AH106" s="816">
        <v>0</v>
      </c>
      <c r="AI106" s="816">
        <v>0</v>
      </c>
      <c r="AJ106" s="816">
        <v>0</v>
      </c>
      <c r="AK106" s="816">
        <v>0</v>
      </c>
      <c r="AL106" s="816">
        <v>0</v>
      </c>
      <c r="AM106" s="816">
        <v>0</v>
      </c>
      <c r="AN106" s="816">
        <v>0</v>
      </c>
      <c r="AO106" s="816">
        <v>0</v>
      </c>
      <c r="AP106" s="816">
        <v>0</v>
      </c>
    </row>
    <row r="107" spans="1:42">
      <c r="A107" s="814" t="s">
        <v>368</v>
      </c>
      <c r="B107" s="814" t="s">
        <v>364</v>
      </c>
      <c r="C107" s="822" t="s">
        <v>133</v>
      </c>
      <c r="D107" s="822" t="s">
        <v>465</v>
      </c>
      <c r="E107" s="816">
        <v>0</v>
      </c>
      <c r="F107" s="816">
        <v>0</v>
      </c>
      <c r="G107" s="816">
        <v>0</v>
      </c>
      <c r="H107" s="816">
        <v>0</v>
      </c>
      <c r="I107" s="816">
        <v>0</v>
      </c>
      <c r="J107" s="816">
        <v>0</v>
      </c>
      <c r="K107" s="816">
        <v>0</v>
      </c>
      <c r="L107" s="816">
        <v>0</v>
      </c>
      <c r="M107" s="816">
        <v>0</v>
      </c>
      <c r="N107" s="816">
        <v>0</v>
      </c>
      <c r="O107" s="816">
        <v>0</v>
      </c>
      <c r="P107" s="816">
        <v>0</v>
      </c>
      <c r="Q107" s="816">
        <v>0</v>
      </c>
      <c r="R107" s="816">
        <v>0</v>
      </c>
      <c r="S107" s="816">
        <v>0</v>
      </c>
      <c r="T107" s="816">
        <v>0</v>
      </c>
      <c r="U107" s="816">
        <v>0</v>
      </c>
      <c r="V107" s="816">
        <v>0</v>
      </c>
      <c r="W107" s="816">
        <v>0</v>
      </c>
      <c r="X107" s="816">
        <v>0</v>
      </c>
      <c r="Y107" s="816">
        <v>0</v>
      </c>
      <c r="Z107" s="816">
        <v>0</v>
      </c>
      <c r="AA107" s="816">
        <v>0</v>
      </c>
      <c r="AB107" s="816">
        <v>0</v>
      </c>
      <c r="AC107" s="816">
        <v>0</v>
      </c>
      <c r="AD107" s="816">
        <v>0</v>
      </c>
      <c r="AE107" s="816">
        <v>0</v>
      </c>
      <c r="AF107" s="816">
        <v>0</v>
      </c>
      <c r="AG107" s="816">
        <v>0</v>
      </c>
      <c r="AH107" s="816">
        <v>0</v>
      </c>
      <c r="AI107" s="816">
        <v>0</v>
      </c>
      <c r="AJ107" s="816">
        <v>0</v>
      </c>
      <c r="AK107" s="816">
        <v>0</v>
      </c>
      <c r="AL107" s="816">
        <v>0</v>
      </c>
      <c r="AM107" s="820">
        <v>0</v>
      </c>
      <c r="AN107" s="816">
        <v>0</v>
      </c>
      <c r="AO107" s="820">
        <v>0</v>
      </c>
      <c r="AP107" s="820">
        <v>0</v>
      </c>
    </row>
    <row r="108" hidden="1" spans="1:42">
      <c r="A108" s="814" t="s">
        <v>368</v>
      </c>
      <c r="B108" s="814" t="s">
        <v>377</v>
      </c>
      <c r="C108" s="815" t="s">
        <v>133</v>
      </c>
      <c r="D108" s="815" t="s">
        <v>466</v>
      </c>
      <c r="E108" s="816">
        <v>0</v>
      </c>
      <c r="F108" s="816">
        <v>0</v>
      </c>
      <c r="G108" s="816">
        <v>0</v>
      </c>
      <c r="H108" s="816">
        <v>0</v>
      </c>
      <c r="I108" s="816">
        <v>0</v>
      </c>
      <c r="J108" s="816">
        <v>0</v>
      </c>
      <c r="K108" s="816">
        <v>0</v>
      </c>
      <c r="L108" s="816">
        <v>0</v>
      </c>
      <c r="M108" s="816">
        <v>0</v>
      </c>
      <c r="N108" s="816">
        <v>0</v>
      </c>
      <c r="O108" s="816">
        <v>0</v>
      </c>
      <c r="P108" s="816">
        <v>0</v>
      </c>
      <c r="Q108" s="816">
        <v>0</v>
      </c>
      <c r="R108" s="816">
        <v>0</v>
      </c>
      <c r="S108" s="816">
        <v>0</v>
      </c>
      <c r="T108" s="816">
        <v>0</v>
      </c>
      <c r="U108" s="816">
        <v>0</v>
      </c>
      <c r="V108" s="816">
        <v>0</v>
      </c>
      <c r="W108" s="816">
        <v>0</v>
      </c>
      <c r="X108" s="816">
        <v>0</v>
      </c>
      <c r="Y108" s="816">
        <v>0</v>
      </c>
      <c r="Z108" s="816">
        <v>0</v>
      </c>
      <c r="AA108" s="816">
        <v>0</v>
      </c>
      <c r="AB108" s="816">
        <v>0</v>
      </c>
      <c r="AC108" s="816">
        <v>0</v>
      </c>
      <c r="AD108" s="816">
        <v>0</v>
      </c>
      <c r="AE108" s="816">
        <v>0</v>
      </c>
      <c r="AF108" s="816">
        <v>0</v>
      </c>
      <c r="AG108" s="816">
        <v>0</v>
      </c>
      <c r="AH108" s="816">
        <v>0</v>
      </c>
      <c r="AI108" s="816">
        <v>0</v>
      </c>
      <c r="AJ108" s="816">
        <v>0</v>
      </c>
      <c r="AK108" s="816">
        <v>0</v>
      </c>
      <c r="AL108" s="816">
        <v>0</v>
      </c>
      <c r="AM108" s="816">
        <v>0</v>
      </c>
      <c r="AN108" s="816">
        <v>0</v>
      </c>
      <c r="AO108" s="816">
        <v>0</v>
      </c>
      <c r="AP108" s="816">
        <v>0</v>
      </c>
    </row>
    <row r="109" hidden="1" spans="1:42">
      <c r="A109" s="814" t="s">
        <v>363</v>
      </c>
      <c r="B109" s="814" t="s">
        <v>364</v>
      </c>
      <c r="C109" s="815" t="s">
        <v>133</v>
      </c>
      <c r="D109" s="815" t="s">
        <v>467</v>
      </c>
      <c r="E109" s="816">
        <v>0</v>
      </c>
      <c r="F109" s="816">
        <v>0</v>
      </c>
      <c r="G109" s="816">
        <v>0</v>
      </c>
      <c r="H109" s="816">
        <v>0</v>
      </c>
      <c r="I109" s="816">
        <v>0</v>
      </c>
      <c r="J109" s="816">
        <v>0</v>
      </c>
      <c r="K109" s="816">
        <v>0</v>
      </c>
      <c r="L109" s="816">
        <v>0</v>
      </c>
      <c r="M109" s="816">
        <v>0</v>
      </c>
      <c r="N109" s="816">
        <v>0</v>
      </c>
      <c r="O109" s="816">
        <v>0</v>
      </c>
      <c r="P109" s="816">
        <v>0</v>
      </c>
      <c r="Q109" s="816">
        <v>0</v>
      </c>
      <c r="R109" s="816">
        <v>0</v>
      </c>
      <c r="S109" s="816">
        <v>0</v>
      </c>
      <c r="T109" s="816">
        <v>0</v>
      </c>
      <c r="U109" s="816">
        <v>0</v>
      </c>
      <c r="V109" s="816">
        <v>0</v>
      </c>
      <c r="W109" s="816">
        <v>0</v>
      </c>
      <c r="X109" s="816">
        <v>0</v>
      </c>
      <c r="Y109" s="816">
        <v>0</v>
      </c>
      <c r="Z109" s="816">
        <v>0</v>
      </c>
      <c r="AA109" s="816">
        <v>0</v>
      </c>
      <c r="AB109" s="816">
        <v>0</v>
      </c>
      <c r="AC109" s="816">
        <v>0</v>
      </c>
      <c r="AD109" s="816">
        <v>0</v>
      </c>
      <c r="AE109" s="816">
        <v>0</v>
      </c>
      <c r="AF109" s="816">
        <v>0</v>
      </c>
      <c r="AG109" s="816">
        <v>0</v>
      </c>
      <c r="AH109" s="816">
        <v>0</v>
      </c>
      <c r="AI109" s="816">
        <v>0</v>
      </c>
      <c r="AJ109" s="816">
        <v>0</v>
      </c>
      <c r="AK109" s="816">
        <v>0</v>
      </c>
      <c r="AL109" s="816">
        <v>0</v>
      </c>
      <c r="AM109" s="816">
        <v>0</v>
      </c>
      <c r="AN109" s="816">
        <v>0</v>
      </c>
      <c r="AO109" s="816">
        <v>0</v>
      </c>
      <c r="AP109" s="816">
        <v>0</v>
      </c>
    </row>
    <row r="110" hidden="1" spans="1:42">
      <c r="A110" s="814" t="s">
        <v>363</v>
      </c>
      <c r="B110" s="814" t="s">
        <v>377</v>
      </c>
      <c r="C110" s="815" t="s">
        <v>133</v>
      </c>
      <c r="D110" s="815" t="s">
        <v>468</v>
      </c>
      <c r="E110" s="816">
        <v>0</v>
      </c>
      <c r="F110" s="816">
        <v>0</v>
      </c>
      <c r="G110" s="816">
        <v>0</v>
      </c>
      <c r="H110" s="816">
        <v>0</v>
      </c>
      <c r="I110" s="816">
        <v>0</v>
      </c>
      <c r="J110" s="816">
        <v>0</v>
      </c>
      <c r="K110" s="816">
        <v>0</v>
      </c>
      <c r="L110" s="816">
        <v>0</v>
      </c>
      <c r="M110" s="816">
        <v>0</v>
      </c>
      <c r="N110" s="816">
        <v>0</v>
      </c>
      <c r="O110" s="816">
        <v>0</v>
      </c>
      <c r="P110" s="816">
        <v>0</v>
      </c>
      <c r="Q110" s="816">
        <v>0</v>
      </c>
      <c r="R110" s="816">
        <v>0</v>
      </c>
      <c r="S110" s="816">
        <v>0</v>
      </c>
      <c r="T110" s="816">
        <v>0</v>
      </c>
      <c r="U110" s="816">
        <v>0</v>
      </c>
      <c r="V110" s="816">
        <v>0</v>
      </c>
      <c r="W110" s="816">
        <v>0</v>
      </c>
      <c r="X110" s="816">
        <v>0</v>
      </c>
      <c r="Y110" s="816">
        <v>0</v>
      </c>
      <c r="Z110" s="816">
        <v>0</v>
      </c>
      <c r="AA110" s="816">
        <v>0</v>
      </c>
      <c r="AB110" s="816">
        <v>0</v>
      </c>
      <c r="AC110" s="816">
        <v>0</v>
      </c>
      <c r="AD110" s="816">
        <v>0</v>
      </c>
      <c r="AE110" s="816">
        <v>0</v>
      </c>
      <c r="AF110" s="816">
        <v>0</v>
      </c>
      <c r="AG110" s="816">
        <v>0</v>
      </c>
      <c r="AH110" s="816">
        <v>0</v>
      </c>
      <c r="AI110" s="816">
        <v>0</v>
      </c>
      <c r="AJ110" s="816">
        <v>0</v>
      </c>
      <c r="AK110" s="816">
        <v>0</v>
      </c>
      <c r="AL110" s="816">
        <v>0</v>
      </c>
      <c r="AM110" s="816">
        <v>0</v>
      </c>
      <c r="AN110" s="816">
        <v>0</v>
      </c>
      <c r="AO110" s="816">
        <v>0</v>
      </c>
      <c r="AP110" s="816">
        <v>0</v>
      </c>
    </row>
    <row r="111" spans="1:42">
      <c r="A111" s="814" t="s">
        <v>368</v>
      </c>
      <c r="B111" s="814" t="s">
        <v>364</v>
      </c>
      <c r="C111" s="822" t="s">
        <v>133</v>
      </c>
      <c r="D111" s="822" t="s">
        <v>469</v>
      </c>
      <c r="E111" s="816">
        <v>0</v>
      </c>
      <c r="F111" s="816">
        <v>0</v>
      </c>
      <c r="G111" s="816">
        <v>0</v>
      </c>
      <c r="H111" s="816">
        <v>0</v>
      </c>
      <c r="I111" s="816">
        <v>0</v>
      </c>
      <c r="J111" s="816">
        <v>0</v>
      </c>
      <c r="K111" s="816">
        <v>0</v>
      </c>
      <c r="L111" s="816">
        <v>0</v>
      </c>
      <c r="M111" s="816">
        <v>0</v>
      </c>
      <c r="N111" s="816">
        <v>0</v>
      </c>
      <c r="O111" s="816">
        <v>0</v>
      </c>
      <c r="P111" s="816">
        <v>0</v>
      </c>
      <c r="Q111" s="816">
        <v>0</v>
      </c>
      <c r="R111" s="816">
        <v>0</v>
      </c>
      <c r="S111" s="816">
        <v>0</v>
      </c>
      <c r="T111" s="816">
        <v>0</v>
      </c>
      <c r="U111" s="816">
        <v>0</v>
      </c>
      <c r="V111" s="816">
        <v>0</v>
      </c>
      <c r="W111" s="816">
        <v>0</v>
      </c>
      <c r="X111" s="816">
        <v>0</v>
      </c>
      <c r="Y111" s="816">
        <v>0</v>
      </c>
      <c r="Z111" s="816">
        <v>0</v>
      </c>
      <c r="AA111" s="816">
        <v>0</v>
      </c>
      <c r="AB111" s="816">
        <v>0</v>
      </c>
      <c r="AC111" s="816">
        <v>0</v>
      </c>
      <c r="AD111" s="816">
        <v>0</v>
      </c>
      <c r="AE111" s="816">
        <v>0</v>
      </c>
      <c r="AF111" s="816">
        <v>0</v>
      </c>
      <c r="AG111" s="816">
        <v>0</v>
      </c>
      <c r="AH111" s="816">
        <v>0</v>
      </c>
      <c r="AI111" s="816">
        <v>0</v>
      </c>
      <c r="AJ111" s="816">
        <v>0</v>
      </c>
      <c r="AK111" s="816">
        <v>0</v>
      </c>
      <c r="AL111" s="816">
        <v>0</v>
      </c>
      <c r="AM111" s="820">
        <v>0</v>
      </c>
      <c r="AN111" s="816">
        <v>0</v>
      </c>
      <c r="AO111" s="820">
        <v>0</v>
      </c>
      <c r="AP111" s="820">
        <v>0</v>
      </c>
    </row>
    <row r="112" hidden="1" spans="1:42">
      <c r="A112" s="814" t="s">
        <v>368</v>
      </c>
      <c r="B112" s="814" t="s">
        <v>377</v>
      </c>
      <c r="C112" s="815" t="s">
        <v>133</v>
      </c>
      <c r="D112" s="815" t="s">
        <v>470</v>
      </c>
      <c r="E112" s="816">
        <v>0</v>
      </c>
      <c r="F112" s="816">
        <v>0</v>
      </c>
      <c r="G112" s="816">
        <v>0</v>
      </c>
      <c r="H112" s="816">
        <v>0</v>
      </c>
      <c r="I112" s="816">
        <v>0</v>
      </c>
      <c r="J112" s="816">
        <v>0</v>
      </c>
      <c r="K112" s="816">
        <v>0</v>
      </c>
      <c r="L112" s="816">
        <v>0</v>
      </c>
      <c r="M112" s="816">
        <v>0</v>
      </c>
      <c r="N112" s="816">
        <v>0</v>
      </c>
      <c r="O112" s="816">
        <v>0</v>
      </c>
      <c r="P112" s="816">
        <v>0</v>
      </c>
      <c r="Q112" s="816">
        <v>0</v>
      </c>
      <c r="R112" s="816">
        <v>0</v>
      </c>
      <c r="S112" s="816">
        <v>0</v>
      </c>
      <c r="T112" s="816">
        <v>0</v>
      </c>
      <c r="U112" s="816">
        <v>0</v>
      </c>
      <c r="V112" s="816">
        <v>0</v>
      </c>
      <c r="W112" s="816">
        <v>0</v>
      </c>
      <c r="X112" s="816">
        <v>0</v>
      </c>
      <c r="Y112" s="816">
        <v>0</v>
      </c>
      <c r="Z112" s="816">
        <v>0</v>
      </c>
      <c r="AA112" s="816">
        <v>0</v>
      </c>
      <c r="AB112" s="816">
        <v>0</v>
      </c>
      <c r="AC112" s="816">
        <v>0</v>
      </c>
      <c r="AD112" s="816">
        <v>0</v>
      </c>
      <c r="AE112" s="816">
        <v>0</v>
      </c>
      <c r="AF112" s="816">
        <v>0</v>
      </c>
      <c r="AG112" s="816">
        <v>0</v>
      </c>
      <c r="AH112" s="816">
        <v>0</v>
      </c>
      <c r="AI112" s="816">
        <v>0</v>
      </c>
      <c r="AJ112" s="816">
        <v>0</v>
      </c>
      <c r="AK112" s="816">
        <v>0</v>
      </c>
      <c r="AL112" s="816">
        <v>0</v>
      </c>
      <c r="AM112" s="816">
        <v>0</v>
      </c>
      <c r="AN112" s="816">
        <v>0</v>
      </c>
      <c r="AO112" s="816">
        <v>0</v>
      </c>
      <c r="AP112" s="816">
        <v>0</v>
      </c>
    </row>
    <row r="113" hidden="1" spans="1:42">
      <c r="A113" s="814" t="s">
        <v>363</v>
      </c>
      <c r="B113" s="814" t="s">
        <v>364</v>
      </c>
      <c r="C113" s="815" t="s">
        <v>133</v>
      </c>
      <c r="D113" s="815" t="s">
        <v>471</v>
      </c>
      <c r="E113" s="816">
        <v>0</v>
      </c>
      <c r="F113" s="816">
        <v>0</v>
      </c>
      <c r="G113" s="816">
        <v>0</v>
      </c>
      <c r="H113" s="816">
        <v>0</v>
      </c>
      <c r="I113" s="816">
        <v>0</v>
      </c>
      <c r="J113" s="816">
        <v>0</v>
      </c>
      <c r="K113" s="816">
        <v>0</v>
      </c>
      <c r="L113" s="816">
        <v>0</v>
      </c>
      <c r="M113" s="816">
        <v>0</v>
      </c>
      <c r="N113" s="816">
        <v>0</v>
      </c>
      <c r="O113" s="816">
        <v>0</v>
      </c>
      <c r="P113" s="816">
        <v>0</v>
      </c>
      <c r="Q113" s="816">
        <v>0</v>
      </c>
      <c r="R113" s="816">
        <v>0</v>
      </c>
      <c r="S113" s="816">
        <v>0</v>
      </c>
      <c r="T113" s="816">
        <v>0</v>
      </c>
      <c r="U113" s="816">
        <v>0</v>
      </c>
      <c r="V113" s="816">
        <v>0</v>
      </c>
      <c r="W113" s="816">
        <v>0</v>
      </c>
      <c r="X113" s="816">
        <v>0</v>
      </c>
      <c r="Y113" s="816">
        <v>0</v>
      </c>
      <c r="Z113" s="816">
        <v>0</v>
      </c>
      <c r="AA113" s="816">
        <v>0</v>
      </c>
      <c r="AB113" s="816">
        <v>0</v>
      </c>
      <c r="AC113" s="816">
        <v>0</v>
      </c>
      <c r="AD113" s="816">
        <v>0</v>
      </c>
      <c r="AE113" s="816">
        <v>0</v>
      </c>
      <c r="AF113" s="816">
        <v>0</v>
      </c>
      <c r="AG113" s="816">
        <v>0</v>
      </c>
      <c r="AH113" s="816">
        <v>0</v>
      </c>
      <c r="AI113" s="816">
        <v>0</v>
      </c>
      <c r="AJ113" s="816">
        <v>0</v>
      </c>
      <c r="AK113" s="816">
        <v>0</v>
      </c>
      <c r="AL113" s="816">
        <v>0</v>
      </c>
      <c r="AM113" s="816">
        <v>0</v>
      </c>
      <c r="AN113" s="816">
        <v>0</v>
      </c>
      <c r="AO113" s="816">
        <v>0</v>
      </c>
      <c r="AP113" s="816">
        <v>0</v>
      </c>
    </row>
    <row r="114" hidden="1" spans="1:42">
      <c r="A114" s="814" t="s">
        <v>363</v>
      </c>
      <c r="B114" s="814" t="s">
        <v>377</v>
      </c>
      <c r="C114" s="815" t="s">
        <v>133</v>
      </c>
      <c r="D114" s="815" t="s">
        <v>472</v>
      </c>
      <c r="E114" s="816">
        <v>0</v>
      </c>
      <c r="F114" s="816">
        <v>0</v>
      </c>
      <c r="G114" s="816">
        <v>11</v>
      </c>
      <c r="H114" s="816">
        <v>0</v>
      </c>
      <c r="I114" s="816">
        <v>0</v>
      </c>
      <c r="J114" s="816">
        <v>0</v>
      </c>
      <c r="K114" s="816">
        <v>0</v>
      </c>
      <c r="L114" s="816">
        <v>0</v>
      </c>
      <c r="M114" s="816">
        <v>0</v>
      </c>
      <c r="N114" s="816">
        <v>0</v>
      </c>
      <c r="O114" s="816">
        <v>0</v>
      </c>
      <c r="P114" s="816">
        <v>0</v>
      </c>
      <c r="Q114" s="816">
        <v>0</v>
      </c>
      <c r="R114" s="816">
        <v>0</v>
      </c>
      <c r="S114" s="816">
        <v>0</v>
      </c>
      <c r="T114" s="816">
        <v>0</v>
      </c>
      <c r="U114" s="816">
        <v>0</v>
      </c>
      <c r="V114" s="816">
        <v>0</v>
      </c>
      <c r="W114" s="816">
        <v>0</v>
      </c>
      <c r="X114" s="816">
        <v>0</v>
      </c>
      <c r="Y114" s="816">
        <v>0</v>
      </c>
      <c r="Z114" s="816">
        <v>0</v>
      </c>
      <c r="AA114" s="816">
        <v>0</v>
      </c>
      <c r="AB114" s="816">
        <v>0</v>
      </c>
      <c r="AC114" s="816">
        <v>0</v>
      </c>
      <c r="AD114" s="816">
        <v>0</v>
      </c>
      <c r="AE114" s="816">
        <v>0</v>
      </c>
      <c r="AF114" s="816">
        <v>0</v>
      </c>
      <c r="AG114" s="816">
        <v>0</v>
      </c>
      <c r="AH114" s="816">
        <v>0</v>
      </c>
      <c r="AI114" s="816">
        <v>0</v>
      </c>
      <c r="AJ114" s="816">
        <v>0</v>
      </c>
      <c r="AK114" s="816">
        <v>0</v>
      </c>
      <c r="AL114" s="816">
        <v>0</v>
      </c>
      <c r="AM114" s="816">
        <v>0</v>
      </c>
      <c r="AN114" s="816">
        <v>0</v>
      </c>
      <c r="AO114" s="816">
        <v>0</v>
      </c>
      <c r="AP114" s="816">
        <v>0</v>
      </c>
    </row>
    <row r="115" spans="1:42">
      <c r="A115" s="814" t="s">
        <v>368</v>
      </c>
      <c r="B115" s="814" t="s">
        <v>364</v>
      </c>
      <c r="C115" s="822" t="s">
        <v>133</v>
      </c>
      <c r="D115" s="822" t="s">
        <v>473</v>
      </c>
      <c r="E115" s="816">
        <v>0</v>
      </c>
      <c r="F115" s="816">
        <v>0</v>
      </c>
      <c r="G115" s="816">
        <v>0</v>
      </c>
      <c r="H115" s="816">
        <v>0</v>
      </c>
      <c r="I115" s="816">
        <v>0</v>
      </c>
      <c r="J115" s="816">
        <v>0</v>
      </c>
      <c r="K115" s="816">
        <v>0</v>
      </c>
      <c r="L115" s="816">
        <v>0</v>
      </c>
      <c r="M115" s="816">
        <v>0</v>
      </c>
      <c r="N115" s="816">
        <v>0</v>
      </c>
      <c r="O115" s="816">
        <v>0</v>
      </c>
      <c r="P115" s="816">
        <v>0</v>
      </c>
      <c r="Q115" s="816">
        <v>0</v>
      </c>
      <c r="R115" s="816">
        <v>0</v>
      </c>
      <c r="S115" s="816">
        <v>0</v>
      </c>
      <c r="T115" s="816">
        <v>0</v>
      </c>
      <c r="U115" s="816">
        <v>0</v>
      </c>
      <c r="V115" s="816">
        <v>0</v>
      </c>
      <c r="W115" s="816">
        <v>0</v>
      </c>
      <c r="X115" s="816">
        <v>0</v>
      </c>
      <c r="Y115" s="816">
        <v>0</v>
      </c>
      <c r="Z115" s="816">
        <v>0</v>
      </c>
      <c r="AA115" s="816">
        <v>0</v>
      </c>
      <c r="AB115" s="816">
        <v>0</v>
      </c>
      <c r="AC115" s="816">
        <v>0</v>
      </c>
      <c r="AD115" s="816">
        <v>50</v>
      </c>
      <c r="AE115" s="816">
        <v>0</v>
      </c>
      <c r="AF115" s="816">
        <v>0</v>
      </c>
      <c r="AG115" s="816">
        <v>0</v>
      </c>
      <c r="AH115" s="816">
        <v>0</v>
      </c>
      <c r="AI115" s="816">
        <v>0</v>
      </c>
      <c r="AJ115" s="816">
        <v>0</v>
      </c>
      <c r="AK115" s="816">
        <v>0</v>
      </c>
      <c r="AL115" s="816">
        <v>0</v>
      </c>
      <c r="AM115" s="820">
        <v>0</v>
      </c>
      <c r="AN115" s="816">
        <v>0</v>
      </c>
      <c r="AO115" s="820">
        <v>0</v>
      </c>
      <c r="AP115" s="820">
        <v>0</v>
      </c>
    </row>
    <row r="116" hidden="1" spans="1:42">
      <c r="A116" s="814" t="s">
        <v>368</v>
      </c>
      <c r="B116" s="814" t="s">
        <v>377</v>
      </c>
      <c r="C116" s="815" t="s">
        <v>133</v>
      </c>
      <c r="D116" s="815" t="s">
        <v>474</v>
      </c>
      <c r="E116" s="816">
        <v>0</v>
      </c>
      <c r="F116" s="816">
        <v>0</v>
      </c>
      <c r="G116" s="816">
        <v>4</v>
      </c>
      <c r="H116" s="816">
        <v>0</v>
      </c>
      <c r="I116" s="816">
        <v>0</v>
      </c>
      <c r="J116" s="816">
        <v>0</v>
      </c>
      <c r="K116" s="816">
        <v>0</v>
      </c>
      <c r="L116" s="816">
        <v>0</v>
      </c>
      <c r="M116" s="816">
        <v>0</v>
      </c>
      <c r="N116" s="816">
        <v>0</v>
      </c>
      <c r="O116" s="816">
        <v>0</v>
      </c>
      <c r="P116" s="816">
        <v>0</v>
      </c>
      <c r="Q116" s="816">
        <v>0</v>
      </c>
      <c r="R116" s="816">
        <v>0</v>
      </c>
      <c r="S116" s="816">
        <v>0</v>
      </c>
      <c r="T116" s="816">
        <v>0</v>
      </c>
      <c r="U116" s="816">
        <v>0</v>
      </c>
      <c r="V116" s="816">
        <v>0</v>
      </c>
      <c r="W116" s="816">
        <v>0</v>
      </c>
      <c r="X116" s="816">
        <v>0</v>
      </c>
      <c r="Y116" s="816">
        <v>0</v>
      </c>
      <c r="Z116" s="816">
        <v>0</v>
      </c>
      <c r="AA116" s="816">
        <v>0</v>
      </c>
      <c r="AB116" s="816">
        <v>0</v>
      </c>
      <c r="AC116" s="816">
        <v>0</v>
      </c>
      <c r="AD116" s="816">
        <v>4</v>
      </c>
      <c r="AE116" s="816">
        <v>0</v>
      </c>
      <c r="AF116" s="816">
        <v>0</v>
      </c>
      <c r="AG116" s="816">
        <v>0</v>
      </c>
      <c r="AH116" s="816">
        <v>0</v>
      </c>
      <c r="AI116" s="816">
        <v>0</v>
      </c>
      <c r="AJ116" s="816">
        <v>0</v>
      </c>
      <c r="AK116" s="816">
        <v>0</v>
      </c>
      <c r="AL116" s="816">
        <v>0</v>
      </c>
      <c r="AM116" s="816">
        <v>0</v>
      </c>
      <c r="AN116" s="816">
        <v>0</v>
      </c>
      <c r="AO116" s="816">
        <v>0</v>
      </c>
      <c r="AP116" s="816">
        <v>0</v>
      </c>
    </row>
    <row r="117" hidden="1" spans="1:42">
      <c r="A117" s="814" t="s">
        <v>363</v>
      </c>
      <c r="B117" s="814" t="s">
        <v>364</v>
      </c>
      <c r="C117" s="815" t="s">
        <v>133</v>
      </c>
      <c r="D117" s="815" t="s">
        <v>475</v>
      </c>
      <c r="E117" s="816">
        <v>0</v>
      </c>
      <c r="F117" s="816">
        <v>1836</v>
      </c>
      <c r="G117" s="816">
        <v>0</v>
      </c>
      <c r="H117" s="816">
        <v>0</v>
      </c>
      <c r="I117" s="816">
        <v>752</v>
      </c>
      <c r="J117" s="816">
        <v>0</v>
      </c>
      <c r="K117" s="816">
        <v>0</v>
      </c>
      <c r="L117" s="816">
        <v>0</v>
      </c>
      <c r="M117" s="816">
        <v>0</v>
      </c>
      <c r="N117" s="816">
        <v>0</v>
      </c>
      <c r="O117" s="816">
        <v>0</v>
      </c>
      <c r="P117" s="816">
        <v>0</v>
      </c>
      <c r="Q117" s="816">
        <v>0</v>
      </c>
      <c r="R117" s="816">
        <v>0</v>
      </c>
      <c r="S117" s="816">
        <v>0</v>
      </c>
      <c r="T117" s="816">
        <v>0</v>
      </c>
      <c r="U117" s="816">
        <v>0</v>
      </c>
      <c r="V117" s="816">
        <v>0</v>
      </c>
      <c r="W117" s="816">
        <v>0</v>
      </c>
      <c r="X117" s="816">
        <v>0</v>
      </c>
      <c r="Y117" s="816">
        <v>0</v>
      </c>
      <c r="Z117" s="816">
        <v>0</v>
      </c>
      <c r="AA117" s="816">
        <v>0</v>
      </c>
      <c r="AB117" s="816">
        <v>0</v>
      </c>
      <c r="AC117" s="816">
        <v>0</v>
      </c>
      <c r="AD117" s="816">
        <v>0</v>
      </c>
      <c r="AE117" s="816">
        <v>0</v>
      </c>
      <c r="AF117" s="816">
        <v>0</v>
      </c>
      <c r="AG117" s="816">
        <v>0</v>
      </c>
      <c r="AH117" s="816">
        <v>0</v>
      </c>
      <c r="AI117" s="816">
        <v>0</v>
      </c>
      <c r="AJ117" s="816">
        <v>0</v>
      </c>
      <c r="AK117" s="816">
        <v>0</v>
      </c>
      <c r="AL117" s="816">
        <v>0</v>
      </c>
      <c r="AM117" s="816">
        <v>0</v>
      </c>
      <c r="AN117" s="816">
        <v>0</v>
      </c>
      <c r="AO117" s="816">
        <v>0</v>
      </c>
      <c r="AP117" s="816">
        <v>0</v>
      </c>
    </row>
    <row r="118" hidden="1" spans="1:42">
      <c r="A118" s="814" t="s">
        <v>363</v>
      </c>
      <c r="B118" s="814" t="s">
        <v>377</v>
      </c>
      <c r="C118" s="815" t="s">
        <v>133</v>
      </c>
      <c r="D118" s="815" t="s">
        <v>476</v>
      </c>
      <c r="E118" s="816">
        <v>0</v>
      </c>
      <c r="F118" s="816">
        <v>2056</v>
      </c>
      <c r="G118" s="816">
        <v>0</v>
      </c>
      <c r="H118" s="816">
        <v>0</v>
      </c>
      <c r="I118" s="816">
        <v>1307</v>
      </c>
      <c r="J118" s="816">
        <v>0</v>
      </c>
      <c r="K118" s="816">
        <v>0</v>
      </c>
      <c r="L118" s="816">
        <v>0</v>
      </c>
      <c r="M118" s="816">
        <v>0</v>
      </c>
      <c r="N118" s="816">
        <v>0</v>
      </c>
      <c r="O118" s="816">
        <v>0</v>
      </c>
      <c r="P118" s="816">
        <v>0</v>
      </c>
      <c r="Q118" s="816">
        <v>0</v>
      </c>
      <c r="R118" s="816">
        <v>0</v>
      </c>
      <c r="S118" s="816">
        <v>0</v>
      </c>
      <c r="T118" s="816">
        <v>0</v>
      </c>
      <c r="U118" s="816">
        <v>0</v>
      </c>
      <c r="V118" s="816">
        <v>0</v>
      </c>
      <c r="W118" s="816">
        <v>0</v>
      </c>
      <c r="X118" s="816">
        <v>0</v>
      </c>
      <c r="Y118" s="816">
        <v>0</v>
      </c>
      <c r="Z118" s="816">
        <v>0</v>
      </c>
      <c r="AA118" s="816">
        <v>0</v>
      </c>
      <c r="AB118" s="816">
        <v>0</v>
      </c>
      <c r="AC118" s="816">
        <v>32</v>
      </c>
      <c r="AD118" s="816">
        <v>0</v>
      </c>
      <c r="AE118" s="816">
        <v>0</v>
      </c>
      <c r="AF118" s="816">
        <v>0</v>
      </c>
      <c r="AG118" s="816">
        <v>0</v>
      </c>
      <c r="AH118" s="816">
        <v>0</v>
      </c>
      <c r="AI118" s="816">
        <v>0</v>
      </c>
      <c r="AJ118" s="816">
        <v>0</v>
      </c>
      <c r="AK118" s="816">
        <v>0</v>
      </c>
      <c r="AL118" s="816">
        <v>0</v>
      </c>
      <c r="AM118" s="816">
        <v>0</v>
      </c>
      <c r="AN118" s="816">
        <v>0</v>
      </c>
      <c r="AO118" s="816">
        <v>0</v>
      </c>
      <c r="AP118" s="816">
        <v>0</v>
      </c>
    </row>
    <row r="119" spans="1:42">
      <c r="A119" s="814" t="s">
        <v>368</v>
      </c>
      <c r="B119" s="814" t="s">
        <v>364</v>
      </c>
      <c r="C119" s="822" t="s">
        <v>133</v>
      </c>
      <c r="D119" s="822" t="s">
        <v>477</v>
      </c>
      <c r="E119" s="816">
        <v>0</v>
      </c>
      <c r="F119" s="816">
        <v>0</v>
      </c>
      <c r="G119" s="816">
        <v>0</v>
      </c>
      <c r="H119" s="816">
        <v>0</v>
      </c>
      <c r="I119" s="816">
        <v>720</v>
      </c>
      <c r="J119" s="816">
        <v>0</v>
      </c>
      <c r="K119" s="816">
        <v>0</v>
      </c>
      <c r="L119" s="816">
        <v>0</v>
      </c>
      <c r="M119" s="816">
        <v>0</v>
      </c>
      <c r="N119" s="816">
        <v>0</v>
      </c>
      <c r="O119" s="816">
        <v>0</v>
      </c>
      <c r="P119" s="816">
        <v>0</v>
      </c>
      <c r="Q119" s="816">
        <v>0</v>
      </c>
      <c r="R119" s="816">
        <v>0</v>
      </c>
      <c r="S119" s="816">
        <v>0</v>
      </c>
      <c r="T119" s="816">
        <v>0</v>
      </c>
      <c r="U119" s="816">
        <v>0</v>
      </c>
      <c r="V119" s="816">
        <v>0</v>
      </c>
      <c r="W119" s="816">
        <v>0</v>
      </c>
      <c r="X119" s="816">
        <v>0</v>
      </c>
      <c r="Y119" s="816">
        <v>0</v>
      </c>
      <c r="Z119" s="816">
        <v>0</v>
      </c>
      <c r="AA119" s="816">
        <v>0</v>
      </c>
      <c r="AB119" s="816">
        <v>0</v>
      </c>
      <c r="AC119" s="816">
        <v>0</v>
      </c>
      <c r="AD119" s="816">
        <v>0</v>
      </c>
      <c r="AE119" s="816">
        <v>0</v>
      </c>
      <c r="AF119" s="816">
        <v>0</v>
      </c>
      <c r="AG119" s="816">
        <v>0</v>
      </c>
      <c r="AH119" s="816">
        <v>0</v>
      </c>
      <c r="AI119" s="816">
        <v>0</v>
      </c>
      <c r="AJ119" s="816">
        <v>0</v>
      </c>
      <c r="AK119" s="816">
        <v>0</v>
      </c>
      <c r="AL119" s="816">
        <v>11</v>
      </c>
      <c r="AM119" s="820">
        <v>0</v>
      </c>
      <c r="AN119" s="816">
        <v>0</v>
      </c>
      <c r="AO119" s="820">
        <v>0</v>
      </c>
      <c r="AP119" s="820">
        <v>0</v>
      </c>
    </row>
    <row r="120" hidden="1" spans="1:42">
      <c r="A120" s="814" t="s">
        <v>368</v>
      </c>
      <c r="B120" s="814" t="s">
        <v>377</v>
      </c>
      <c r="C120" s="815" t="s">
        <v>133</v>
      </c>
      <c r="D120" s="815" t="s">
        <v>478</v>
      </c>
      <c r="E120" s="816">
        <v>0</v>
      </c>
      <c r="F120" s="816">
        <v>0</v>
      </c>
      <c r="G120" s="816">
        <v>7</v>
      </c>
      <c r="H120" s="816">
        <v>0</v>
      </c>
      <c r="I120" s="816">
        <v>2128</v>
      </c>
      <c r="J120" s="816">
        <v>0</v>
      </c>
      <c r="K120" s="816">
        <v>0</v>
      </c>
      <c r="L120" s="816">
        <v>0</v>
      </c>
      <c r="M120" s="816">
        <v>0</v>
      </c>
      <c r="N120" s="816">
        <v>0</v>
      </c>
      <c r="O120" s="816">
        <v>0</v>
      </c>
      <c r="P120" s="816">
        <v>0</v>
      </c>
      <c r="Q120" s="816">
        <v>0</v>
      </c>
      <c r="R120" s="816">
        <v>0</v>
      </c>
      <c r="S120" s="816">
        <v>0</v>
      </c>
      <c r="T120" s="816">
        <v>0</v>
      </c>
      <c r="U120" s="816">
        <v>0</v>
      </c>
      <c r="V120" s="816">
        <v>0</v>
      </c>
      <c r="W120" s="816">
        <v>0</v>
      </c>
      <c r="X120" s="816">
        <v>0</v>
      </c>
      <c r="Y120" s="816">
        <v>0</v>
      </c>
      <c r="Z120" s="816">
        <v>0</v>
      </c>
      <c r="AA120" s="816">
        <v>0</v>
      </c>
      <c r="AB120" s="816">
        <v>0</v>
      </c>
      <c r="AC120" s="816">
        <v>0</v>
      </c>
      <c r="AD120" s="816">
        <v>0</v>
      </c>
      <c r="AE120" s="816">
        <v>0</v>
      </c>
      <c r="AF120" s="816">
        <v>0</v>
      </c>
      <c r="AG120" s="816">
        <v>0</v>
      </c>
      <c r="AH120" s="816">
        <v>0</v>
      </c>
      <c r="AI120" s="816">
        <v>0</v>
      </c>
      <c r="AJ120" s="816">
        <v>0</v>
      </c>
      <c r="AK120" s="816">
        <v>0</v>
      </c>
      <c r="AL120" s="816">
        <v>25</v>
      </c>
      <c r="AM120" s="816">
        <v>0</v>
      </c>
      <c r="AN120" s="816">
        <v>0</v>
      </c>
      <c r="AO120" s="816">
        <v>0</v>
      </c>
      <c r="AP120" s="816">
        <v>0</v>
      </c>
    </row>
    <row r="121" hidden="1" spans="1:42">
      <c r="A121" s="814" t="s">
        <v>363</v>
      </c>
      <c r="B121" s="814" t="s">
        <v>364</v>
      </c>
      <c r="C121" s="815" t="s">
        <v>133</v>
      </c>
      <c r="D121" s="815" t="s">
        <v>479</v>
      </c>
      <c r="E121" s="816">
        <v>0</v>
      </c>
      <c r="F121" s="816">
        <v>0</v>
      </c>
      <c r="G121" s="816">
        <v>0</v>
      </c>
      <c r="H121" s="816">
        <v>0</v>
      </c>
      <c r="I121" s="816">
        <v>0</v>
      </c>
      <c r="J121" s="816">
        <v>1177</v>
      </c>
      <c r="K121" s="816">
        <v>0</v>
      </c>
      <c r="L121" s="816">
        <v>0</v>
      </c>
      <c r="M121" s="816">
        <v>0</v>
      </c>
      <c r="N121" s="816">
        <v>0</v>
      </c>
      <c r="O121" s="816">
        <v>0</v>
      </c>
      <c r="P121" s="816">
        <v>0</v>
      </c>
      <c r="Q121" s="816">
        <v>0</v>
      </c>
      <c r="R121" s="816">
        <v>0</v>
      </c>
      <c r="S121" s="816">
        <v>0</v>
      </c>
      <c r="T121" s="816">
        <v>0</v>
      </c>
      <c r="U121" s="816">
        <v>0</v>
      </c>
      <c r="V121" s="816">
        <v>0</v>
      </c>
      <c r="W121" s="816">
        <v>0</v>
      </c>
      <c r="X121" s="816">
        <v>0</v>
      </c>
      <c r="Y121" s="816">
        <v>0</v>
      </c>
      <c r="Z121" s="816">
        <v>0</v>
      </c>
      <c r="AA121" s="816">
        <v>0</v>
      </c>
      <c r="AB121" s="816">
        <v>0</v>
      </c>
      <c r="AC121" s="816">
        <v>0</v>
      </c>
      <c r="AD121" s="816">
        <v>0</v>
      </c>
      <c r="AE121" s="816">
        <v>0</v>
      </c>
      <c r="AF121" s="816">
        <v>0</v>
      </c>
      <c r="AG121" s="816">
        <v>0</v>
      </c>
      <c r="AH121" s="816">
        <v>0</v>
      </c>
      <c r="AI121" s="816">
        <v>0</v>
      </c>
      <c r="AJ121" s="816">
        <v>0</v>
      </c>
      <c r="AK121" s="816">
        <v>0</v>
      </c>
      <c r="AL121" s="816">
        <v>0</v>
      </c>
      <c r="AM121" s="816">
        <v>0</v>
      </c>
      <c r="AN121" s="816">
        <v>0</v>
      </c>
      <c r="AO121" s="816">
        <v>0</v>
      </c>
      <c r="AP121" s="816">
        <v>0</v>
      </c>
    </row>
    <row r="122" hidden="1" spans="1:42">
      <c r="A122" s="814" t="s">
        <v>363</v>
      </c>
      <c r="B122" s="814" t="s">
        <v>377</v>
      </c>
      <c r="C122" s="815" t="s">
        <v>133</v>
      </c>
      <c r="D122" s="815" t="s">
        <v>480</v>
      </c>
      <c r="E122" s="816">
        <v>0</v>
      </c>
      <c r="F122" s="816">
        <v>0</v>
      </c>
      <c r="G122" s="816">
        <v>0</v>
      </c>
      <c r="H122" s="816">
        <v>0</v>
      </c>
      <c r="I122" s="816">
        <v>0</v>
      </c>
      <c r="J122" s="816">
        <v>209</v>
      </c>
      <c r="K122" s="816">
        <v>0</v>
      </c>
      <c r="L122" s="816">
        <v>0</v>
      </c>
      <c r="M122" s="816">
        <v>0</v>
      </c>
      <c r="N122" s="816">
        <v>0</v>
      </c>
      <c r="O122" s="816">
        <v>0</v>
      </c>
      <c r="P122" s="816">
        <v>0</v>
      </c>
      <c r="Q122" s="816">
        <v>0</v>
      </c>
      <c r="R122" s="816">
        <v>0</v>
      </c>
      <c r="S122" s="816">
        <v>0</v>
      </c>
      <c r="T122" s="816">
        <v>0</v>
      </c>
      <c r="U122" s="816">
        <v>0</v>
      </c>
      <c r="V122" s="816">
        <v>0</v>
      </c>
      <c r="W122" s="816">
        <v>0</v>
      </c>
      <c r="X122" s="816">
        <v>0</v>
      </c>
      <c r="Y122" s="816">
        <v>0</v>
      </c>
      <c r="Z122" s="816">
        <v>0</v>
      </c>
      <c r="AA122" s="816">
        <v>0</v>
      </c>
      <c r="AB122" s="816">
        <v>0</v>
      </c>
      <c r="AC122" s="816">
        <v>0</v>
      </c>
      <c r="AD122" s="816">
        <v>0</v>
      </c>
      <c r="AE122" s="816">
        <v>0</v>
      </c>
      <c r="AF122" s="816">
        <v>0</v>
      </c>
      <c r="AG122" s="816">
        <v>0</v>
      </c>
      <c r="AH122" s="816">
        <v>0</v>
      </c>
      <c r="AI122" s="816">
        <v>0</v>
      </c>
      <c r="AJ122" s="816">
        <v>0</v>
      </c>
      <c r="AK122" s="816">
        <v>0</v>
      </c>
      <c r="AL122" s="816">
        <v>0</v>
      </c>
      <c r="AM122" s="816">
        <v>0</v>
      </c>
      <c r="AN122" s="816">
        <v>0</v>
      </c>
      <c r="AO122" s="816">
        <v>0</v>
      </c>
      <c r="AP122" s="816">
        <v>0</v>
      </c>
    </row>
    <row r="123" spans="1:42">
      <c r="A123" s="814" t="s">
        <v>368</v>
      </c>
      <c r="B123" s="814" t="s">
        <v>364</v>
      </c>
      <c r="C123" s="823" t="s">
        <v>133</v>
      </c>
      <c r="D123" s="823" t="s">
        <v>481</v>
      </c>
      <c r="E123" s="816">
        <v>0</v>
      </c>
      <c r="F123" s="816">
        <v>0</v>
      </c>
      <c r="G123" s="816">
        <v>36</v>
      </c>
      <c r="H123" s="816">
        <v>0</v>
      </c>
      <c r="I123" s="816">
        <v>0</v>
      </c>
      <c r="J123" s="816">
        <v>0</v>
      </c>
      <c r="K123" s="816">
        <v>0</v>
      </c>
      <c r="L123" s="816">
        <v>0</v>
      </c>
      <c r="M123" s="816">
        <v>0</v>
      </c>
      <c r="N123" s="816">
        <v>0</v>
      </c>
      <c r="O123" s="816">
        <v>0</v>
      </c>
      <c r="P123" s="816">
        <v>0</v>
      </c>
      <c r="Q123" s="816">
        <v>0</v>
      </c>
      <c r="R123" s="816">
        <v>0</v>
      </c>
      <c r="S123" s="816">
        <v>0</v>
      </c>
      <c r="T123" s="816">
        <v>0</v>
      </c>
      <c r="U123" s="816">
        <v>0</v>
      </c>
      <c r="V123" s="816">
        <v>0</v>
      </c>
      <c r="W123" s="816">
        <v>0</v>
      </c>
      <c r="X123" s="816">
        <v>0</v>
      </c>
      <c r="Y123" s="816">
        <v>0</v>
      </c>
      <c r="Z123" s="816">
        <v>0</v>
      </c>
      <c r="AA123" s="816">
        <v>0</v>
      </c>
      <c r="AB123" s="816">
        <v>0</v>
      </c>
      <c r="AC123" s="816">
        <v>0</v>
      </c>
      <c r="AD123" s="816">
        <v>0</v>
      </c>
      <c r="AE123" s="816">
        <v>0</v>
      </c>
      <c r="AF123" s="816">
        <v>0</v>
      </c>
      <c r="AG123" s="816">
        <v>0</v>
      </c>
      <c r="AH123" s="816">
        <v>0</v>
      </c>
      <c r="AI123" s="816">
        <v>0</v>
      </c>
      <c r="AJ123" s="816">
        <v>0</v>
      </c>
      <c r="AK123" s="816">
        <v>0</v>
      </c>
      <c r="AL123" s="816">
        <v>0</v>
      </c>
      <c r="AM123" s="820">
        <v>0</v>
      </c>
      <c r="AN123" s="816">
        <v>0</v>
      </c>
      <c r="AO123" s="820">
        <v>0</v>
      </c>
      <c r="AP123" s="820">
        <v>0</v>
      </c>
    </row>
    <row r="124" hidden="1" spans="1:42">
      <c r="A124" s="814" t="s">
        <v>368</v>
      </c>
      <c r="B124" s="814" t="s">
        <v>377</v>
      </c>
      <c r="C124" s="815" t="s">
        <v>133</v>
      </c>
      <c r="D124" s="815" t="s">
        <v>482</v>
      </c>
      <c r="E124" s="816">
        <v>0</v>
      </c>
      <c r="F124" s="816">
        <v>0</v>
      </c>
      <c r="G124" s="816">
        <v>8208</v>
      </c>
      <c r="H124" s="816">
        <v>0</v>
      </c>
      <c r="I124" s="816">
        <v>0</v>
      </c>
      <c r="J124" s="816">
        <v>86</v>
      </c>
      <c r="K124" s="816">
        <v>0</v>
      </c>
      <c r="L124" s="816">
        <v>0</v>
      </c>
      <c r="M124" s="816">
        <v>0</v>
      </c>
      <c r="N124" s="816">
        <v>0</v>
      </c>
      <c r="O124" s="816">
        <v>0</v>
      </c>
      <c r="P124" s="816">
        <v>0</v>
      </c>
      <c r="Q124" s="816">
        <v>0</v>
      </c>
      <c r="R124" s="816">
        <v>0</v>
      </c>
      <c r="S124" s="816">
        <v>0</v>
      </c>
      <c r="T124" s="816">
        <v>0</v>
      </c>
      <c r="U124" s="816">
        <v>0</v>
      </c>
      <c r="V124" s="816">
        <v>0</v>
      </c>
      <c r="W124" s="816">
        <v>0</v>
      </c>
      <c r="X124" s="816">
        <v>0</v>
      </c>
      <c r="Y124" s="816">
        <v>0</v>
      </c>
      <c r="Z124" s="816">
        <v>0</v>
      </c>
      <c r="AA124" s="816">
        <v>0</v>
      </c>
      <c r="AB124" s="816">
        <v>0</v>
      </c>
      <c r="AC124" s="816">
        <v>0</v>
      </c>
      <c r="AD124" s="816">
        <v>0</v>
      </c>
      <c r="AE124" s="816">
        <v>0</v>
      </c>
      <c r="AF124" s="816">
        <v>0</v>
      </c>
      <c r="AG124" s="816">
        <v>0</v>
      </c>
      <c r="AH124" s="816">
        <v>0</v>
      </c>
      <c r="AI124" s="816">
        <v>0</v>
      </c>
      <c r="AJ124" s="816">
        <v>0</v>
      </c>
      <c r="AK124" s="816">
        <v>0</v>
      </c>
      <c r="AL124" s="816">
        <v>0</v>
      </c>
      <c r="AM124" s="816">
        <v>0</v>
      </c>
      <c r="AN124" s="816">
        <v>0</v>
      </c>
      <c r="AO124" s="816">
        <v>0</v>
      </c>
      <c r="AP124" s="816">
        <v>0</v>
      </c>
    </row>
    <row r="125" hidden="1" spans="1:42">
      <c r="A125" s="814" t="s">
        <v>363</v>
      </c>
      <c r="B125" s="814" t="s">
        <v>364</v>
      </c>
      <c r="C125" s="815" t="s">
        <v>133</v>
      </c>
      <c r="D125" s="815" t="s">
        <v>483</v>
      </c>
      <c r="E125" s="816">
        <v>0</v>
      </c>
      <c r="F125" s="816">
        <v>0</v>
      </c>
      <c r="G125" s="816">
        <v>0</v>
      </c>
      <c r="H125" s="816">
        <v>0</v>
      </c>
      <c r="I125" s="816">
        <v>1832</v>
      </c>
      <c r="J125" s="816">
        <v>0</v>
      </c>
      <c r="K125" s="816">
        <v>0</v>
      </c>
      <c r="L125" s="816">
        <v>0</v>
      </c>
      <c r="M125" s="816">
        <v>202</v>
      </c>
      <c r="N125" s="816">
        <v>1339</v>
      </c>
      <c r="O125" s="816">
        <v>0</v>
      </c>
      <c r="P125" s="816">
        <v>310</v>
      </c>
      <c r="Q125" s="816">
        <v>0</v>
      </c>
      <c r="R125" s="816">
        <v>0</v>
      </c>
      <c r="S125" s="816">
        <v>0</v>
      </c>
      <c r="T125" s="816">
        <v>0</v>
      </c>
      <c r="U125" s="816">
        <v>29</v>
      </c>
      <c r="V125" s="816">
        <v>0</v>
      </c>
      <c r="W125" s="816">
        <v>745</v>
      </c>
      <c r="X125" s="816">
        <v>0</v>
      </c>
      <c r="Y125" s="816">
        <v>0</v>
      </c>
      <c r="Z125" s="816">
        <v>0</v>
      </c>
      <c r="AA125" s="816">
        <v>0</v>
      </c>
      <c r="AB125" s="816">
        <v>0</v>
      </c>
      <c r="AC125" s="816">
        <v>0</v>
      </c>
      <c r="AD125" s="816">
        <v>0</v>
      </c>
      <c r="AE125" s="816">
        <v>0</v>
      </c>
      <c r="AF125" s="816">
        <v>0</v>
      </c>
      <c r="AG125" s="816">
        <v>0</v>
      </c>
      <c r="AH125" s="816">
        <v>0</v>
      </c>
      <c r="AI125" s="816">
        <v>0</v>
      </c>
      <c r="AJ125" s="816">
        <v>0</v>
      </c>
      <c r="AK125" s="816">
        <v>0</v>
      </c>
      <c r="AL125" s="816">
        <v>0</v>
      </c>
      <c r="AM125" s="816">
        <v>0</v>
      </c>
      <c r="AN125" s="816">
        <v>0</v>
      </c>
      <c r="AO125" s="816">
        <v>0</v>
      </c>
      <c r="AP125" s="816">
        <v>0</v>
      </c>
    </row>
    <row r="126" hidden="1" spans="1:42">
      <c r="A126" s="814" t="s">
        <v>363</v>
      </c>
      <c r="B126" s="814" t="s">
        <v>377</v>
      </c>
      <c r="C126" s="815" t="s">
        <v>133</v>
      </c>
      <c r="D126" s="815" t="s">
        <v>484</v>
      </c>
      <c r="E126" s="816">
        <v>0</v>
      </c>
      <c r="F126" s="816">
        <v>0</v>
      </c>
      <c r="G126" s="816">
        <v>644</v>
      </c>
      <c r="H126" s="816">
        <v>0</v>
      </c>
      <c r="I126" s="816">
        <v>14</v>
      </c>
      <c r="J126" s="816">
        <v>0</v>
      </c>
      <c r="K126" s="816">
        <v>0</v>
      </c>
      <c r="L126" s="816">
        <v>0</v>
      </c>
      <c r="M126" s="816">
        <v>0</v>
      </c>
      <c r="N126" s="816">
        <v>0</v>
      </c>
      <c r="O126" s="816">
        <v>0</v>
      </c>
      <c r="P126" s="816">
        <v>5242</v>
      </c>
      <c r="Q126" s="816">
        <v>0</v>
      </c>
      <c r="R126" s="816">
        <v>0</v>
      </c>
      <c r="S126" s="816">
        <v>0</v>
      </c>
      <c r="T126" s="816">
        <v>0</v>
      </c>
      <c r="U126" s="816">
        <v>54</v>
      </c>
      <c r="V126" s="816">
        <v>0</v>
      </c>
      <c r="W126" s="816">
        <v>0</v>
      </c>
      <c r="X126" s="816">
        <v>0</v>
      </c>
      <c r="Y126" s="816">
        <v>2650</v>
      </c>
      <c r="Z126" s="816">
        <v>0</v>
      </c>
      <c r="AA126" s="816">
        <v>0</v>
      </c>
      <c r="AB126" s="816">
        <v>0</v>
      </c>
      <c r="AC126" s="816">
        <v>0</v>
      </c>
      <c r="AD126" s="816">
        <v>0</v>
      </c>
      <c r="AE126" s="816">
        <v>97</v>
      </c>
      <c r="AF126" s="816">
        <v>0</v>
      </c>
      <c r="AG126" s="816">
        <v>0</v>
      </c>
      <c r="AH126" s="816">
        <v>0</v>
      </c>
      <c r="AI126" s="816">
        <v>0</v>
      </c>
      <c r="AJ126" s="816">
        <v>0</v>
      </c>
      <c r="AK126" s="816">
        <v>0</v>
      </c>
      <c r="AL126" s="816">
        <v>0</v>
      </c>
      <c r="AM126" s="816">
        <v>0</v>
      </c>
      <c r="AN126" s="816">
        <v>0</v>
      </c>
      <c r="AO126" s="816">
        <v>0</v>
      </c>
      <c r="AP126" s="816">
        <v>155</v>
      </c>
    </row>
    <row r="127" spans="1:42">
      <c r="A127" s="814" t="s">
        <v>368</v>
      </c>
      <c r="B127" s="814" t="s">
        <v>364</v>
      </c>
      <c r="C127" s="823" t="s">
        <v>133</v>
      </c>
      <c r="D127" s="823" t="s">
        <v>485</v>
      </c>
      <c r="E127" s="816">
        <v>0</v>
      </c>
      <c r="F127" s="816">
        <v>0</v>
      </c>
      <c r="G127" s="816">
        <v>0</v>
      </c>
      <c r="H127" s="816">
        <v>0</v>
      </c>
      <c r="I127" s="816">
        <v>4993</v>
      </c>
      <c r="J127" s="816">
        <v>0</v>
      </c>
      <c r="K127" s="816">
        <v>0</v>
      </c>
      <c r="L127" s="816">
        <v>0</v>
      </c>
      <c r="M127" s="816">
        <v>0</v>
      </c>
      <c r="N127" s="816">
        <v>360</v>
      </c>
      <c r="O127" s="816">
        <v>0</v>
      </c>
      <c r="P127" s="816">
        <v>0</v>
      </c>
      <c r="Q127" s="816">
        <v>0</v>
      </c>
      <c r="R127" s="816">
        <v>0</v>
      </c>
      <c r="S127" s="816">
        <v>0</v>
      </c>
      <c r="T127" s="816">
        <v>0</v>
      </c>
      <c r="U127" s="816">
        <v>0</v>
      </c>
      <c r="V127" s="816">
        <v>0</v>
      </c>
      <c r="W127" s="816">
        <v>0</v>
      </c>
      <c r="X127" s="816">
        <v>1051</v>
      </c>
      <c r="Y127" s="816">
        <v>0</v>
      </c>
      <c r="Z127" s="816">
        <v>0</v>
      </c>
      <c r="AA127" s="816">
        <v>0</v>
      </c>
      <c r="AB127" s="816">
        <v>0</v>
      </c>
      <c r="AC127" s="816">
        <v>0</v>
      </c>
      <c r="AD127" s="816">
        <v>166</v>
      </c>
      <c r="AE127" s="816">
        <v>0</v>
      </c>
      <c r="AF127" s="816">
        <v>871</v>
      </c>
      <c r="AG127" s="816">
        <v>0</v>
      </c>
      <c r="AH127" s="816">
        <v>0</v>
      </c>
      <c r="AI127" s="816">
        <v>0</v>
      </c>
      <c r="AJ127" s="816">
        <v>0</v>
      </c>
      <c r="AK127" s="816">
        <v>0</v>
      </c>
      <c r="AL127" s="816">
        <v>0</v>
      </c>
      <c r="AM127" s="820">
        <v>1771</v>
      </c>
      <c r="AN127" s="816">
        <v>0</v>
      </c>
      <c r="AO127" s="820">
        <v>0</v>
      </c>
      <c r="AP127" s="820">
        <v>191</v>
      </c>
    </row>
    <row r="128" hidden="1" spans="1:42">
      <c r="A128" s="814" t="s">
        <v>368</v>
      </c>
      <c r="B128" s="814" t="s">
        <v>377</v>
      </c>
      <c r="C128" s="815" t="s">
        <v>133</v>
      </c>
      <c r="D128" s="815" t="s">
        <v>486</v>
      </c>
      <c r="E128" s="816">
        <v>230</v>
      </c>
      <c r="F128" s="816">
        <v>0</v>
      </c>
      <c r="G128" s="816">
        <v>58</v>
      </c>
      <c r="H128" s="816">
        <v>0</v>
      </c>
      <c r="I128" s="816">
        <v>374</v>
      </c>
      <c r="J128" s="816">
        <v>0</v>
      </c>
      <c r="K128" s="816">
        <v>0</v>
      </c>
      <c r="L128" s="816">
        <v>0</v>
      </c>
      <c r="M128" s="816">
        <v>533</v>
      </c>
      <c r="N128" s="816">
        <v>18</v>
      </c>
      <c r="O128" s="816">
        <v>0</v>
      </c>
      <c r="P128" s="816">
        <v>0</v>
      </c>
      <c r="Q128" s="816">
        <v>0</v>
      </c>
      <c r="R128" s="816">
        <v>0</v>
      </c>
      <c r="S128" s="816">
        <v>0</v>
      </c>
      <c r="T128" s="816">
        <v>0</v>
      </c>
      <c r="U128" s="816">
        <v>0</v>
      </c>
      <c r="V128" s="816">
        <v>0</v>
      </c>
      <c r="W128" s="816">
        <v>126</v>
      </c>
      <c r="X128" s="816">
        <v>61</v>
      </c>
      <c r="Y128" s="816">
        <v>2257</v>
      </c>
      <c r="Z128" s="816">
        <v>0</v>
      </c>
      <c r="AA128" s="816">
        <v>0</v>
      </c>
      <c r="AB128" s="816">
        <v>0</v>
      </c>
      <c r="AC128" s="816">
        <v>666</v>
      </c>
      <c r="AD128" s="816">
        <v>18</v>
      </c>
      <c r="AE128" s="816">
        <v>61</v>
      </c>
      <c r="AF128" s="816">
        <v>630</v>
      </c>
      <c r="AG128" s="816">
        <v>0</v>
      </c>
      <c r="AH128" s="816">
        <v>0</v>
      </c>
      <c r="AI128" s="816">
        <v>0</v>
      </c>
      <c r="AJ128" s="816">
        <v>0</v>
      </c>
      <c r="AK128" s="816">
        <v>0</v>
      </c>
      <c r="AL128" s="816">
        <v>0</v>
      </c>
      <c r="AM128" s="816">
        <v>281</v>
      </c>
      <c r="AN128" s="816">
        <v>0</v>
      </c>
      <c r="AO128" s="816">
        <v>0</v>
      </c>
      <c r="AP128" s="816">
        <v>3726</v>
      </c>
    </row>
    <row r="129" hidden="1" spans="1:42">
      <c r="A129" s="814" t="s">
        <v>363</v>
      </c>
      <c r="B129" s="814" t="s">
        <v>364</v>
      </c>
      <c r="C129" s="815" t="s">
        <v>133</v>
      </c>
      <c r="D129" s="815" t="s">
        <v>487</v>
      </c>
      <c r="E129" s="816">
        <v>5490</v>
      </c>
      <c r="F129" s="816">
        <v>0</v>
      </c>
      <c r="G129" s="816">
        <v>0</v>
      </c>
      <c r="H129" s="816">
        <v>0</v>
      </c>
      <c r="I129" s="816">
        <v>9356</v>
      </c>
      <c r="J129" s="816">
        <v>0</v>
      </c>
      <c r="K129" s="816">
        <v>0</v>
      </c>
      <c r="L129" s="816">
        <v>0</v>
      </c>
      <c r="M129" s="816">
        <v>2826</v>
      </c>
      <c r="N129" s="816">
        <v>7196</v>
      </c>
      <c r="O129" s="816">
        <v>0</v>
      </c>
      <c r="P129" s="816">
        <v>2365</v>
      </c>
      <c r="Q129" s="816">
        <v>0</v>
      </c>
      <c r="R129" s="816">
        <v>0</v>
      </c>
      <c r="S129" s="816">
        <v>0</v>
      </c>
      <c r="T129" s="816">
        <v>0</v>
      </c>
      <c r="U129" s="816">
        <v>108</v>
      </c>
      <c r="V129" s="816">
        <v>0</v>
      </c>
      <c r="W129" s="816">
        <v>6372</v>
      </c>
      <c r="X129" s="816">
        <v>0</v>
      </c>
      <c r="Y129" s="816">
        <v>0</v>
      </c>
      <c r="Z129" s="816">
        <v>0</v>
      </c>
      <c r="AA129" s="816">
        <v>0</v>
      </c>
      <c r="AB129" s="816">
        <v>0</v>
      </c>
      <c r="AC129" s="816">
        <v>0</v>
      </c>
      <c r="AD129" s="816">
        <v>0</v>
      </c>
      <c r="AE129" s="816">
        <v>0</v>
      </c>
      <c r="AF129" s="816">
        <v>0</v>
      </c>
      <c r="AG129" s="816">
        <v>0</v>
      </c>
      <c r="AH129" s="816">
        <v>230</v>
      </c>
      <c r="AI129" s="816">
        <v>0</v>
      </c>
      <c r="AJ129" s="816">
        <v>0</v>
      </c>
      <c r="AK129" s="816">
        <v>0</v>
      </c>
      <c r="AL129" s="816">
        <v>0</v>
      </c>
      <c r="AM129" s="816">
        <v>0</v>
      </c>
      <c r="AN129" s="816">
        <v>0</v>
      </c>
      <c r="AO129" s="816">
        <v>0</v>
      </c>
      <c r="AP129" s="816">
        <v>0</v>
      </c>
    </row>
    <row r="130" hidden="1" spans="1:42">
      <c r="A130" s="814" t="s">
        <v>363</v>
      </c>
      <c r="B130" s="814" t="s">
        <v>377</v>
      </c>
      <c r="C130" s="815" t="s">
        <v>133</v>
      </c>
      <c r="D130" s="815" t="s">
        <v>488</v>
      </c>
      <c r="E130" s="816">
        <v>0</v>
      </c>
      <c r="F130" s="816">
        <v>0</v>
      </c>
      <c r="G130" s="816">
        <v>1793</v>
      </c>
      <c r="H130" s="816">
        <v>0</v>
      </c>
      <c r="I130" s="816">
        <v>43</v>
      </c>
      <c r="J130" s="816">
        <v>0</v>
      </c>
      <c r="K130" s="816">
        <v>0</v>
      </c>
      <c r="L130" s="816">
        <v>0</v>
      </c>
      <c r="M130" s="816">
        <v>0</v>
      </c>
      <c r="N130" s="816">
        <v>0</v>
      </c>
      <c r="O130" s="816">
        <v>0</v>
      </c>
      <c r="P130" s="816">
        <v>8147</v>
      </c>
      <c r="Q130" s="816">
        <v>0</v>
      </c>
      <c r="R130" s="816">
        <v>0</v>
      </c>
      <c r="S130" s="816">
        <v>0</v>
      </c>
      <c r="T130" s="816">
        <v>0</v>
      </c>
      <c r="U130" s="816">
        <v>227</v>
      </c>
      <c r="V130" s="816">
        <v>0</v>
      </c>
      <c r="W130" s="816">
        <v>4075</v>
      </c>
      <c r="X130" s="816">
        <v>0</v>
      </c>
      <c r="Y130" s="816">
        <v>785</v>
      </c>
      <c r="Z130" s="816">
        <v>0</v>
      </c>
      <c r="AA130" s="816">
        <v>90</v>
      </c>
      <c r="AB130" s="816">
        <v>0</v>
      </c>
      <c r="AC130" s="816">
        <v>0</v>
      </c>
      <c r="AD130" s="816">
        <v>0</v>
      </c>
      <c r="AE130" s="816">
        <v>994</v>
      </c>
      <c r="AF130" s="816">
        <v>0</v>
      </c>
      <c r="AG130" s="816">
        <v>0</v>
      </c>
      <c r="AH130" s="816">
        <v>0</v>
      </c>
      <c r="AI130" s="816">
        <v>0</v>
      </c>
      <c r="AJ130" s="816">
        <v>0</v>
      </c>
      <c r="AK130" s="816">
        <v>0</v>
      </c>
      <c r="AL130" s="816">
        <v>0</v>
      </c>
      <c r="AM130" s="816">
        <v>0</v>
      </c>
      <c r="AN130" s="816">
        <v>0</v>
      </c>
      <c r="AO130" s="816">
        <v>0</v>
      </c>
      <c r="AP130" s="816">
        <v>166</v>
      </c>
    </row>
    <row r="131" spans="1:42">
      <c r="A131" s="814" t="s">
        <v>368</v>
      </c>
      <c r="B131" s="814" t="s">
        <v>364</v>
      </c>
      <c r="C131" s="823" t="s">
        <v>133</v>
      </c>
      <c r="D131" s="823" t="s">
        <v>489</v>
      </c>
      <c r="E131" s="816">
        <v>0</v>
      </c>
      <c r="F131" s="816">
        <v>0</v>
      </c>
      <c r="G131" s="816">
        <v>0</v>
      </c>
      <c r="H131" s="816">
        <v>0</v>
      </c>
      <c r="I131" s="816">
        <v>17244</v>
      </c>
      <c r="J131" s="816">
        <v>0</v>
      </c>
      <c r="K131" s="816">
        <v>0</v>
      </c>
      <c r="L131" s="816">
        <v>0</v>
      </c>
      <c r="M131" s="816">
        <v>0</v>
      </c>
      <c r="N131" s="816">
        <v>1591</v>
      </c>
      <c r="O131" s="816">
        <v>0</v>
      </c>
      <c r="P131" s="816">
        <v>0</v>
      </c>
      <c r="Q131" s="816">
        <v>0</v>
      </c>
      <c r="R131" s="816">
        <v>0</v>
      </c>
      <c r="S131" s="816">
        <v>0</v>
      </c>
      <c r="T131" s="816">
        <v>0</v>
      </c>
      <c r="U131" s="816">
        <v>0</v>
      </c>
      <c r="V131" s="816">
        <v>0</v>
      </c>
      <c r="W131" s="816">
        <v>0</v>
      </c>
      <c r="X131" s="816">
        <v>5119</v>
      </c>
      <c r="Y131" s="816">
        <v>0</v>
      </c>
      <c r="Z131" s="816">
        <v>0</v>
      </c>
      <c r="AA131" s="816">
        <v>130</v>
      </c>
      <c r="AB131" s="816">
        <v>0</v>
      </c>
      <c r="AC131" s="816">
        <v>0</v>
      </c>
      <c r="AD131" s="816">
        <v>1710</v>
      </c>
      <c r="AE131" s="816">
        <v>0</v>
      </c>
      <c r="AF131" s="816">
        <v>1764</v>
      </c>
      <c r="AG131" s="816">
        <v>0</v>
      </c>
      <c r="AH131" s="816">
        <v>0</v>
      </c>
      <c r="AI131" s="816">
        <v>0</v>
      </c>
      <c r="AJ131" s="816">
        <v>0</v>
      </c>
      <c r="AK131" s="816">
        <v>0</v>
      </c>
      <c r="AL131" s="816">
        <v>0</v>
      </c>
      <c r="AM131" s="820">
        <v>3481</v>
      </c>
      <c r="AN131" s="816">
        <v>0</v>
      </c>
      <c r="AO131" s="820">
        <v>0</v>
      </c>
      <c r="AP131" s="820">
        <v>0</v>
      </c>
    </row>
    <row r="132" hidden="1" spans="1:42">
      <c r="A132" s="814" t="s">
        <v>368</v>
      </c>
      <c r="B132" s="814" t="s">
        <v>377</v>
      </c>
      <c r="C132" s="815" t="s">
        <v>133</v>
      </c>
      <c r="D132" s="815" t="s">
        <v>490</v>
      </c>
      <c r="E132" s="816">
        <v>360</v>
      </c>
      <c r="F132" s="816">
        <v>0</v>
      </c>
      <c r="G132" s="816">
        <v>144</v>
      </c>
      <c r="H132" s="816">
        <v>0</v>
      </c>
      <c r="I132" s="816">
        <v>1840</v>
      </c>
      <c r="J132" s="816">
        <v>0</v>
      </c>
      <c r="K132" s="816">
        <v>0</v>
      </c>
      <c r="L132" s="816">
        <v>0</v>
      </c>
      <c r="M132" s="816">
        <v>0</v>
      </c>
      <c r="N132" s="816">
        <v>137</v>
      </c>
      <c r="O132" s="816">
        <v>0</v>
      </c>
      <c r="P132" s="816">
        <v>0</v>
      </c>
      <c r="Q132" s="816">
        <v>0</v>
      </c>
      <c r="R132" s="816">
        <v>0</v>
      </c>
      <c r="S132" s="816">
        <v>0</v>
      </c>
      <c r="T132" s="816">
        <v>0</v>
      </c>
      <c r="U132" s="816">
        <v>0</v>
      </c>
      <c r="V132" s="816">
        <v>0</v>
      </c>
      <c r="W132" s="816">
        <v>245</v>
      </c>
      <c r="X132" s="816">
        <v>198</v>
      </c>
      <c r="Y132" s="816">
        <v>338</v>
      </c>
      <c r="Z132" s="816">
        <v>0</v>
      </c>
      <c r="AA132" s="816">
        <v>0</v>
      </c>
      <c r="AB132" s="816">
        <v>0</v>
      </c>
      <c r="AC132" s="816">
        <v>1123</v>
      </c>
      <c r="AD132" s="816">
        <v>155</v>
      </c>
      <c r="AE132" s="816">
        <v>1771</v>
      </c>
      <c r="AF132" s="816">
        <v>706</v>
      </c>
      <c r="AG132" s="816">
        <v>0</v>
      </c>
      <c r="AH132" s="816">
        <v>0</v>
      </c>
      <c r="AI132" s="816">
        <v>0</v>
      </c>
      <c r="AJ132" s="816">
        <v>0</v>
      </c>
      <c r="AK132" s="816">
        <v>0</v>
      </c>
      <c r="AL132" s="816">
        <v>259</v>
      </c>
      <c r="AM132" s="816">
        <v>475</v>
      </c>
      <c r="AN132" s="816">
        <v>0</v>
      </c>
      <c r="AO132" s="816">
        <v>0</v>
      </c>
      <c r="AP132" s="816">
        <v>4608</v>
      </c>
    </row>
    <row r="133" hidden="1" spans="1:42">
      <c r="A133" s="814" t="s">
        <v>363</v>
      </c>
      <c r="B133" s="814" t="s">
        <v>364</v>
      </c>
      <c r="C133" s="815" t="s">
        <v>133</v>
      </c>
      <c r="D133" s="815" t="s">
        <v>491</v>
      </c>
      <c r="E133" s="816">
        <v>248</v>
      </c>
      <c r="F133" s="816">
        <v>0</v>
      </c>
      <c r="G133" s="816">
        <v>0</v>
      </c>
      <c r="H133" s="816">
        <v>0</v>
      </c>
      <c r="I133" s="816">
        <v>0</v>
      </c>
      <c r="J133" s="816">
        <v>0</v>
      </c>
      <c r="K133" s="816">
        <v>0</v>
      </c>
      <c r="L133" s="816">
        <v>0</v>
      </c>
      <c r="M133" s="816">
        <v>0</v>
      </c>
      <c r="N133" s="816">
        <v>0</v>
      </c>
      <c r="O133" s="816">
        <v>0</v>
      </c>
      <c r="P133" s="816">
        <v>648</v>
      </c>
      <c r="Q133" s="816">
        <v>0</v>
      </c>
      <c r="R133" s="816">
        <v>0</v>
      </c>
      <c r="S133" s="816">
        <v>0</v>
      </c>
      <c r="T133" s="816">
        <v>0</v>
      </c>
      <c r="U133" s="816">
        <v>0</v>
      </c>
      <c r="V133" s="816">
        <v>0</v>
      </c>
      <c r="W133" s="816">
        <v>0</v>
      </c>
      <c r="X133" s="816">
        <v>0</v>
      </c>
      <c r="Y133" s="816">
        <v>0</v>
      </c>
      <c r="Z133" s="816">
        <v>0</v>
      </c>
      <c r="AA133" s="816">
        <v>0</v>
      </c>
      <c r="AB133" s="816">
        <v>0</v>
      </c>
      <c r="AC133" s="816">
        <v>0</v>
      </c>
      <c r="AD133" s="816">
        <v>4</v>
      </c>
      <c r="AE133" s="816">
        <v>0</v>
      </c>
      <c r="AF133" s="816">
        <v>0</v>
      </c>
      <c r="AG133" s="816">
        <v>0</v>
      </c>
      <c r="AH133" s="816">
        <v>0</v>
      </c>
      <c r="AI133" s="816">
        <v>0</v>
      </c>
      <c r="AJ133" s="816">
        <v>0</v>
      </c>
      <c r="AK133" s="816">
        <v>0</v>
      </c>
      <c r="AL133" s="816">
        <v>0</v>
      </c>
      <c r="AM133" s="816">
        <v>0</v>
      </c>
      <c r="AN133" s="816">
        <v>0</v>
      </c>
      <c r="AO133" s="816">
        <v>0</v>
      </c>
      <c r="AP133" s="816">
        <v>0</v>
      </c>
    </row>
    <row r="134" hidden="1" spans="1:42">
      <c r="A134" s="814" t="s">
        <v>363</v>
      </c>
      <c r="B134" s="814" t="s">
        <v>377</v>
      </c>
      <c r="C134" s="815" t="s">
        <v>133</v>
      </c>
      <c r="D134" s="815" t="s">
        <v>492</v>
      </c>
      <c r="E134" s="816">
        <v>0</v>
      </c>
      <c r="F134" s="816">
        <v>0</v>
      </c>
      <c r="G134" s="816">
        <v>90</v>
      </c>
      <c r="H134" s="816">
        <v>0</v>
      </c>
      <c r="I134" s="816">
        <v>108</v>
      </c>
      <c r="J134" s="816">
        <v>0</v>
      </c>
      <c r="K134" s="816">
        <v>0</v>
      </c>
      <c r="L134" s="816">
        <v>0</v>
      </c>
      <c r="M134" s="816">
        <v>0</v>
      </c>
      <c r="N134" s="816">
        <v>0</v>
      </c>
      <c r="O134" s="816">
        <v>0</v>
      </c>
      <c r="P134" s="816">
        <v>209</v>
      </c>
      <c r="Q134" s="816">
        <v>0</v>
      </c>
      <c r="R134" s="816">
        <v>0</v>
      </c>
      <c r="S134" s="816">
        <v>0</v>
      </c>
      <c r="T134" s="816">
        <v>0</v>
      </c>
      <c r="U134" s="816">
        <v>0</v>
      </c>
      <c r="V134" s="816">
        <v>0</v>
      </c>
      <c r="W134" s="816">
        <v>0</v>
      </c>
      <c r="X134" s="816">
        <v>0</v>
      </c>
      <c r="Y134" s="816">
        <v>637</v>
      </c>
      <c r="Z134" s="816">
        <v>0</v>
      </c>
      <c r="AA134" s="816">
        <v>0</v>
      </c>
      <c r="AB134" s="816">
        <v>0</v>
      </c>
      <c r="AC134" s="816">
        <v>0</v>
      </c>
      <c r="AD134" s="816">
        <v>65</v>
      </c>
      <c r="AE134" s="816">
        <v>335</v>
      </c>
      <c r="AF134" s="816">
        <v>0</v>
      </c>
      <c r="AG134" s="816">
        <v>0</v>
      </c>
      <c r="AH134" s="816">
        <v>0</v>
      </c>
      <c r="AI134" s="816">
        <v>0</v>
      </c>
      <c r="AJ134" s="816">
        <v>0</v>
      </c>
      <c r="AK134" s="816">
        <v>0</v>
      </c>
      <c r="AL134" s="816">
        <v>0</v>
      </c>
      <c r="AM134" s="816">
        <v>0</v>
      </c>
      <c r="AN134" s="816">
        <v>0</v>
      </c>
      <c r="AO134" s="816">
        <v>0</v>
      </c>
      <c r="AP134" s="816">
        <v>0</v>
      </c>
    </row>
    <row r="135" spans="1:42">
      <c r="A135" s="814" t="s">
        <v>368</v>
      </c>
      <c r="B135" s="814" t="s">
        <v>364</v>
      </c>
      <c r="C135" s="823" t="s">
        <v>133</v>
      </c>
      <c r="D135" s="823" t="s">
        <v>493</v>
      </c>
      <c r="E135" s="816">
        <v>0</v>
      </c>
      <c r="F135" s="816">
        <v>0</v>
      </c>
      <c r="G135" s="816">
        <v>0</v>
      </c>
      <c r="H135" s="816">
        <v>0</v>
      </c>
      <c r="I135" s="816">
        <v>583</v>
      </c>
      <c r="J135" s="816">
        <v>0</v>
      </c>
      <c r="K135" s="816">
        <v>0</v>
      </c>
      <c r="L135" s="816">
        <v>0</v>
      </c>
      <c r="M135" s="816">
        <v>0</v>
      </c>
      <c r="N135" s="816">
        <v>0</v>
      </c>
      <c r="O135" s="816">
        <v>0</v>
      </c>
      <c r="P135" s="816">
        <v>0</v>
      </c>
      <c r="Q135" s="816">
        <v>0</v>
      </c>
      <c r="R135" s="816">
        <v>0</v>
      </c>
      <c r="S135" s="816">
        <v>0</v>
      </c>
      <c r="T135" s="816">
        <v>0</v>
      </c>
      <c r="U135" s="816">
        <v>0</v>
      </c>
      <c r="V135" s="816">
        <v>0</v>
      </c>
      <c r="W135" s="816">
        <v>0</v>
      </c>
      <c r="X135" s="816">
        <v>0</v>
      </c>
      <c r="Y135" s="816">
        <v>0</v>
      </c>
      <c r="Z135" s="816">
        <v>0</v>
      </c>
      <c r="AA135" s="816">
        <v>0</v>
      </c>
      <c r="AB135" s="816">
        <v>0</v>
      </c>
      <c r="AC135" s="816">
        <v>0</v>
      </c>
      <c r="AD135" s="816">
        <v>0</v>
      </c>
      <c r="AE135" s="816">
        <v>0</v>
      </c>
      <c r="AF135" s="816">
        <v>0</v>
      </c>
      <c r="AG135" s="816">
        <v>0</v>
      </c>
      <c r="AH135" s="816">
        <v>0</v>
      </c>
      <c r="AI135" s="816">
        <v>0</v>
      </c>
      <c r="AJ135" s="816">
        <v>0</v>
      </c>
      <c r="AK135" s="816">
        <v>0</v>
      </c>
      <c r="AL135" s="816">
        <v>0</v>
      </c>
      <c r="AM135" s="820">
        <v>0</v>
      </c>
      <c r="AN135" s="816">
        <v>0</v>
      </c>
      <c r="AO135" s="820">
        <v>0</v>
      </c>
      <c r="AP135" s="820">
        <v>0</v>
      </c>
    </row>
    <row r="136" hidden="1" spans="1:42">
      <c r="A136" s="814" t="s">
        <v>368</v>
      </c>
      <c r="B136" s="814" t="s">
        <v>377</v>
      </c>
      <c r="C136" s="815" t="s">
        <v>133</v>
      </c>
      <c r="D136" s="815" t="s">
        <v>494</v>
      </c>
      <c r="E136" s="816">
        <v>0</v>
      </c>
      <c r="F136" s="816">
        <v>0</v>
      </c>
      <c r="G136" s="816">
        <v>0</v>
      </c>
      <c r="H136" s="816">
        <v>0</v>
      </c>
      <c r="I136" s="816">
        <v>1627</v>
      </c>
      <c r="J136" s="816">
        <v>0</v>
      </c>
      <c r="K136" s="816">
        <v>0</v>
      </c>
      <c r="L136" s="816">
        <v>0</v>
      </c>
      <c r="M136" s="816">
        <v>0</v>
      </c>
      <c r="N136" s="816">
        <v>0</v>
      </c>
      <c r="O136" s="816">
        <v>0</v>
      </c>
      <c r="P136" s="816">
        <v>0</v>
      </c>
      <c r="Q136" s="816">
        <v>0</v>
      </c>
      <c r="R136" s="816">
        <v>0</v>
      </c>
      <c r="S136" s="816">
        <v>0</v>
      </c>
      <c r="T136" s="816">
        <v>0</v>
      </c>
      <c r="U136" s="816">
        <v>0</v>
      </c>
      <c r="V136" s="816">
        <v>0</v>
      </c>
      <c r="W136" s="816">
        <v>0</v>
      </c>
      <c r="X136" s="816">
        <v>0</v>
      </c>
      <c r="Y136" s="816">
        <v>61</v>
      </c>
      <c r="Z136" s="816">
        <v>0</v>
      </c>
      <c r="AA136" s="816">
        <v>0</v>
      </c>
      <c r="AB136" s="816">
        <v>0</v>
      </c>
      <c r="AC136" s="816">
        <v>47</v>
      </c>
      <c r="AD136" s="816">
        <v>0</v>
      </c>
      <c r="AE136" s="816">
        <v>0</v>
      </c>
      <c r="AF136" s="816">
        <v>0</v>
      </c>
      <c r="AG136" s="816">
        <v>0</v>
      </c>
      <c r="AH136" s="816">
        <v>0</v>
      </c>
      <c r="AI136" s="816">
        <v>0</v>
      </c>
      <c r="AJ136" s="816">
        <v>0</v>
      </c>
      <c r="AK136" s="816">
        <v>0</v>
      </c>
      <c r="AL136" s="816">
        <v>0</v>
      </c>
      <c r="AM136" s="816">
        <v>0</v>
      </c>
      <c r="AN136" s="816">
        <v>0</v>
      </c>
      <c r="AO136" s="816">
        <v>0</v>
      </c>
      <c r="AP136" s="816">
        <v>0</v>
      </c>
    </row>
    <row r="137" hidden="1" spans="1:42">
      <c r="A137" s="814" t="s">
        <v>363</v>
      </c>
      <c r="B137" s="814" t="s">
        <v>364</v>
      </c>
      <c r="C137" s="815" t="s">
        <v>133</v>
      </c>
      <c r="D137" s="815" t="s">
        <v>495</v>
      </c>
      <c r="E137" s="816">
        <v>0</v>
      </c>
      <c r="F137" s="816">
        <v>0</v>
      </c>
      <c r="G137" s="816">
        <v>0</v>
      </c>
      <c r="H137" s="816">
        <v>0</v>
      </c>
      <c r="I137" s="816">
        <v>0</v>
      </c>
      <c r="J137" s="816">
        <v>38563</v>
      </c>
      <c r="K137" s="816">
        <v>0</v>
      </c>
      <c r="L137" s="816">
        <v>0</v>
      </c>
      <c r="M137" s="816">
        <v>0</v>
      </c>
      <c r="N137" s="816">
        <v>0</v>
      </c>
      <c r="O137" s="816">
        <v>0</v>
      </c>
      <c r="P137" s="816">
        <v>0</v>
      </c>
      <c r="Q137" s="816">
        <v>0</v>
      </c>
      <c r="R137" s="816">
        <v>0</v>
      </c>
      <c r="S137" s="816">
        <v>0</v>
      </c>
      <c r="T137" s="816">
        <v>0</v>
      </c>
      <c r="U137" s="816">
        <v>0</v>
      </c>
      <c r="V137" s="816">
        <v>0</v>
      </c>
      <c r="W137" s="816">
        <v>0</v>
      </c>
      <c r="X137" s="816">
        <v>0</v>
      </c>
      <c r="Y137" s="816">
        <v>0</v>
      </c>
      <c r="Z137" s="816">
        <v>0</v>
      </c>
      <c r="AA137" s="816">
        <v>0</v>
      </c>
      <c r="AB137" s="816">
        <v>0</v>
      </c>
      <c r="AC137" s="816">
        <v>0</v>
      </c>
      <c r="AD137" s="816">
        <v>0</v>
      </c>
      <c r="AE137" s="816">
        <v>0</v>
      </c>
      <c r="AF137" s="816">
        <v>0</v>
      </c>
      <c r="AG137" s="816">
        <v>0</v>
      </c>
      <c r="AH137" s="816">
        <v>0</v>
      </c>
      <c r="AI137" s="816">
        <v>0</v>
      </c>
      <c r="AJ137" s="816">
        <v>0</v>
      </c>
      <c r="AK137" s="816">
        <v>0</v>
      </c>
      <c r="AL137" s="816">
        <v>0</v>
      </c>
      <c r="AM137" s="816">
        <v>0</v>
      </c>
      <c r="AN137" s="816">
        <v>0</v>
      </c>
      <c r="AO137" s="816">
        <v>0</v>
      </c>
      <c r="AP137" s="816">
        <v>0</v>
      </c>
    </row>
    <row r="138" hidden="1" spans="1:42">
      <c r="A138" s="814" t="s">
        <v>363</v>
      </c>
      <c r="B138" s="814" t="s">
        <v>377</v>
      </c>
      <c r="C138" s="815" t="s">
        <v>133</v>
      </c>
      <c r="D138" s="815" t="s">
        <v>496</v>
      </c>
      <c r="E138" s="816">
        <v>0</v>
      </c>
      <c r="F138" s="816">
        <v>0</v>
      </c>
      <c r="G138" s="816">
        <v>0</v>
      </c>
      <c r="H138" s="816">
        <v>0</v>
      </c>
      <c r="I138" s="816">
        <v>0</v>
      </c>
      <c r="J138" s="816">
        <v>1138</v>
      </c>
      <c r="K138" s="816">
        <v>0</v>
      </c>
      <c r="L138" s="816">
        <v>0</v>
      </c>
      <c r="M138" s="816">
        <v>0</v>
      </c>
      <c r="N138" s="816">
        <v>0</v>
      </c>
      <c r="O138" s="816">
        <v>0</v>
      </c>
      <c r="P138" s="816">
        <v>0</v>
      </c>
      <c r="Q138" s="816">
        <v>0</v>
      </c>
      <c r="R138" s="816">
        <v>0</v>
      </c>
      <c r="S138" s="816">
        <v>0</v>
      </c>
      <c r="T138" s="816">
        <v>0</v>
      </c>
      <c r="U138" s="816">
        <v>0</v>
      </c>
      <c r="V138" s="816">
        <v>0</v>
      </c>
      <c r="W138" s="816">
        <v>0</v>
      </c>
      <c r="X138" s="816">
        <v>0</v>
      </c>
      <c r="Y138" s="816">
        <v>0</v>
      </c>
      <c r="Z138" s="816">
        <v>0</v>
      </c>
      <c r="AA138" s="816">
        <v>0</v>
      </c>
      <c r="AB138" s="816">
        <v>0</v>
      </c>
      <c r="AC138" s="816">
        <v>0</v>
      </c>
      <c r="AD138" s="816">
        <v>0</v>
      </c>
      <c r="AE138" s="816">
        <v>0</v>
      </c>
      <c r="AF138" s="816">
        <v>0</v>
      </c>
      <c r="AG138" s="816">
        <v>0</v>
      </c>
      <c r="AH138" s="816">
        <v>0</v>
      </c>
      <c r="AI138" s="816">
        <v>0</v>
      </c>
      <c r="AJ138" s="816">
        <v>0</v>
      </c>
      <c r="AK138" s="816">
        <v>0</v>
      </c>
      <c r="AL138" s="816">
        <v>0</v>
      </c>
      <c r="AM138" s="816">
        <v>0</v>
      </c>
      <c r="AN138" s="816">
        <v>0</v>
      </c>
      <c r="AO138" s="816">
        <v>0</v>
      </c>
      <c r="AP138" s="816">
        <v>0</v>
      </c>
    </row>
    <row r="139" spans="1:42">
      <c r="A139" s="814" t="s">
        <v>368</v>
      </c>
      <c r="B139" s="814" t="s">
        <v>364</v>
      </c>
      <c r="C139" s="825" t="s">
        <v>133</v>
      </c>
      <c r="D139" s="825" t="s">
        <v>497</v>
      </c>
      <c r="E139" s="816">
        <v>0</v>
      </c>
      <c r="F139" s="816">
        <v>0</v>
      </c>
      <c r="G139" s="816">
        <v>0</v>
      </c>
      <c r="H139" s="816">
        <v>0</v>
      </c>
      <c r="I139" s="816">
        <v>0</v>
      </c>
      <c r="J139" s="816">
        <v>61</v>
      </c>
      <c r="K139" s="816">
        <v>0</v>
      </c>
      <c r="L139" s="816">
        <v>0</v>
      </c>
      <c r="M139" s="816">
        <v>0</v>
      </c>
      <c r="N139" s="816">
        <v>0</v>
      </c>
      <c r="O139" s="816">
        <v>0</v>
      </c>
      <c r="P139" s="816">
        <v>0</v>
      </c>
      <c r="Q139" s="816">
        <v>0</v>
      </c>
      <c r="R139" s="816">
        <v>0</v>
      </c>
      <c r="S139" s="816">
        <v>0</v>
      </c>
      <c r="T139" s="816">
        <v>0</v>
      </c>
      <c r="U139" s="816">
        <v>0</v>
      </c>
      <c r="V139" s="816">
        <v>0</v>
      </c>
      <c r="W139" s="816">
        <v>0</v>
      </c>
      <c r="X139" s="816">
        <v>0</v>
      </c>
      <c r="Y139" s="816">
        <v>0</v>
      </c>
      <c r="Z139" s="816">
        <v>0</v>
      </c>
      <c r="AA139" s="816">
        <v>0</v>
      </c>
      <c r="AB139" s="816">
        <v>0</v>
      </c>
      <c r="AC139" s="816">
        <v>0</v>
      </c>
      <c r="AD139" s="816">
        <v>0</v>
      </c>
      <c r="AE139" s="816">
        <v>0</v>
      </c>
      <c r="AF139" s="816">
        <v>0</v>
      </c>
      <c r="AG139" s="816">
        <v>0</v>
      </c>
      <c r="AH139" s="816">
        <v>0</v>
      </c>
      <c r="AI139" s="816">
        <v>0</v>
      </c>
      <c r="AJ139" s="816">
        <v>0</v>
      </c>
      <c r="AK139" s="816">
        <v>0</v>
      </c>
      <c r="AL139" s="816">
        <v>0</v>
      </c>
      <c r="AM139" s="820">
        <v>0</v>
      </c>
      <c r="AN139" s="816">
        <v>0</v>
      </c>
      <c r="AO139" s="820">
        <v>0</v>
      </c>
      <c r="AP139" s="820">
        <v>0</v>
      </c>
    </row>
    <row r="140" hidden="1" spans="1:42">
      <c r="A140" s="814" t="s">
        <v>368</v>
      </c>
      <c r="B140" s="814" t="s">
        <v>377</v>
      </c>
      <c r="C140" s="815" t="s">
        <v>133</v>
      </c>
      <c r="D140" s="815" t="s">
        <v>498</v>
      </c>
      <c r="E140" s="816">
        <v>0</v>
      </c>
      <c r="F140" s="816">
        <v>0</v>
      </c>
      <c r="G140" s="816">
        <v>0</v>
      </c>
      <c r="H140" s="816">
        <v>0</v>
      </c>
      <c r="I140" s="816">
        <v>0</v>
      </c>
      <c r="J140" s="816">
        <v>0</v>
      </c>
      <c r="K140" s="816">
        <v>0</v>
      </c>
      <c r="L140" s="816">
        <v>0</v>
      </c>
      <c r="M140" s="816">
        <v>0</v>
      </c>
      <c r="N140" s="816">
        <v>0</v>
      </c>
      <c r="O140" s="816">
        <v>0</v>
      </c>
      <c r="P140" s="816">
        <v>0</v>
      </c>
      <c r="Q140" s="816">
        <v>0</v>
      </c>
      <c r="R140" s="816">
        <v>0</v>
      </c>
      <c r="S140" s="816">
        <v>0</v>
      </c>
      <c r="T140" s="816">
        <v>0</v>
      </c>
      <c r="U140" s="816">
        <v>0</v>
      </c>
      <c r="V140" s="816">
        <v>0</v>
      </c>
      <c r="W140" s="816">
        <v>0</v>
      </c>
      <c r="X140" s="816">
        <v>0</v>
      </c>
      <c r="Y140" s="816">
        <v>0</v>
      </c>
      <c r="Z140" s="816">
        <v>0</v>
      </c>
      <c r="AA140" s="816">
        <v>0</v>
      </c>
      <c r="AB140" s="816">
        <v>0</v>
      </c>
      <c r="AC140" s="816">
        <v>0</v>
      </c>
      <c r="AD140" s="816">
        <v>0</v>
      </c>
      <c r="AE140" s="816">
        <v>0</v>
      </c>
      <c r="AF140" s="816">
        <v>0</v>
      </c>
      <c r="AG140" s="816">
        <v>0</v>
      </c>
      <c r="AH140" s="816">
        <v>0</v>
      </c>
      <c r="AI140" s="816">
        <v>0</v>
      </c>
      <c r="AJ140" s="816">
        <v>0</v>
      </c>
      <c r="AK140" s="816">
        <v>0</v>
      </c>
      <c r="AL140" s="816">
        <v>0</v>
      </c>
      <c r="AM140" s="816">
        <v>0</v>
      </c>
      <c r="AN140" s="816">
        <v>0</v>
      </c>
      <c r="AO140" s="816">
        <v>0</v>
      </c>
      <c r="AP140" s="816">
        <v>0</v>
      </c>
    </row>
    <row r="141" hidden="1" spans="1:42">
      <c r="A141" s="814" t="s">
        <v>363</v>
      </c>
      <c r="B141" s="814" t="s">
        <v>364</v>
      </c>
      <c r="C141" s="815" t="s">
        <v>133</v>
      </c>
      <c r="D141" s="815" t="s">
        <v>499</v>
      </c>
      <c r="E141" s="816">
        <v>0</v>
      </c>
      <c r="F141" s="816">
        <v>0</v>
      </c>
      <c r="G141" s="816">
        <v>0</v>
      </c>
      <c r="H141" s="816">
        <v>0</v>
      </c>
      <c r="I141" s="816">
        <v>0</v>
      </c>
      <c r="J141" s="816">
        <v>0</v>
      </c>
      <c r="K141" s="816">
        <v>0</v>
      </c>
      <c r="L141" s="816">
        <v>0</v>
      </c>
      <c r="M141" s="816">
        <v>0</v>
      </c>
      <c r="N141" s="816">
        <v>0</v>
      </c>
      <c r="O141" s="816">
        <v>0</v>
      </c>
      <c r="P141" s="816">
        <v>0</v>
      </c>
      <c r="Q141" s="816">
        <v>0</v>
      </c>
      <c r="R141" s="816">
        <v>0</v>
      </c>
      <c r="S141" s="816">
        <v>0</v>
      </c>
      <c r="T141" s="816">
        <v>0</v>
      </c>
      <c r="U141" s="816">
        <v>0</v>
      </c>
      <c r="V141" s="816">
        <v>0</v>
      </c>
      <c r="W141" s="816">
        <v>0</v>
      </c>
      <c r="X141" s="816">
        <v>0</v>
      </c>
      <c r="Y141" s="816">
        <v>0</v>
      </c>
      <c r="Z141" s="816">
        <v>0</v>
      </c>
      <c r="AA141" s="816">
        <v>0</v>
      </c>
      <c r="AB141" s="816">
        <v>0</v>
      </c>
      <c r="AC141" s="816">
        <v>0</v>
      </c>
      <c r="AD141" s="816">
        <v>0</v>
      </c>
      <c r="AE141" s="816">
        <v>0</v>
      </c>
      <c r="AF141" s="816">
        <v>0</v>
      </c>
      <c r="AG141" s="816">
        <v>0</v>
      </c>
      <c r="AH141" s="816">
        <v>0</v>
      </c>
      <c r="AI141" s="816">
        <v>0</v>
      </c>
      <c r="AJ141" s="816">
        <v>0</v>
      </c>
      <c r="AK141" s="816">
        <v>0</v>
      </c>
      <c r="AL141" s="816">
        <v>0</v>
      </c>
      <c r="AM141" s="816">
        <v>0</v>
      </c>
      <c r="AN141" s="816">
        <v>0</v>
      </c>
      <c r="AO141" s="816">
        <v>0</v>
      </c>
      <c r="AP141" s="816">
        <v>0</v>
      </c>
    </row>
    <row r="142" hidden="1" spans="1:42">
      <c r="A142" s="814" t="s">
        <v>363</v>
      </c>
      <c r="B142" s="814" t="s">
        <v>377</v>
      </c>
      <c r="C142" s="815" t="s">
        <v>133</v>
      </c>
      <c r="D142" s="815" t="s">
        <v>500</v>
      </c>
      <c r="E142" s="816">
        <v>0</v>
      </c>
      <c r="F142" s="816">
        <v>0</v>
      </c>
      <c r="G142" s="816">
        <v>0</v>
      </c>
      <c r="H142" s="816">
        <v>0</v>
      </c>
      <c r="I142" s="816">
        <v>0</v>
      </c>
      <c r="J142" s="816">
        <v>0</v>
      </c>
      <c r="K142" s="816">
        <v>0</v>
      </c>
      <c r="L142" s="816">
        <v>0</v>
      </c>
      <c r="M142" s="816">
        <v>0</v>
      </c>
      <c r="N142" s="816">
        <v>0</v>
      </c>
      <c r="O142" s="816">
        <v>0</v>
      </c>
      <c r="P142" s="816">
        <v>0</v>
      </c>
      <c r="Q142" s="816">
        <v>0</v>
      </c>
      <c r="R142" s="816">
        <v>0</v>
      </c>
      <c r="S142" s="816">
        <v>0</v>
      </c>
      <c r="T142" s="816">
        <v>0</v>
      </c>
      <c r="U142" s="816">
        <v>0</v>
      </c>
      <c r="V142" s="816">
        <v>0</v>
      </c>
      <c r="W142" s="816">
        <v>0</v>
      </c>
      <c r="X142" s="816">
        <v>0</v>
      </c>
      <c r="Y142" s="816">
        <v>0</v>
      </c>
      <c r="Z142" s="816">
        <v>0</v>
      </c>
      <c r="AA142" s="816">
        <v>0</v>
      </c>
      <c r="AB142" s="816">
        <v>0</v>
      </c>
      <c r="AC142" s="816">
        <v>0</v>
      </c>
      <c r="AD142" s="816">
        <v>0</v>
      </c>
      <c r="AE142" s="816">
        <v>0</v>
      </c>
      <c r="AF142" s="816">
        <v>0</v>
      </c>
      <c r="AG142" s="816">
        <v>0</v>
      </c>
      <c r="AH142" s="816">
        <v>0</v>
      </c>
      <c r="AI142" s="816">
        <v>0</v>
      </c>
      <c r="AJ142" s="816">
        <v>0</v>
      </c>
      <c r="AK142" s="816">
        <v>0</v>
      </c>
      <c r="AL142" s="816">
        <v>0</v>
      </c>
      <c r="AM142" s="816">
        <v>0</v>
      </c>
      <c r="AN142" s="816">
        <v>0</v>
      </c>
      <c r="AO142" s="816">
        <v>0</v>
      </c>
      <c r="AP142" s="816">
        <v>0</v>
      </c>
    </row>
    <row r="143" spans="1:42">
      <c r="A143" s="814" t="s">
        <v>368</v>
      </c>
      <c r="B143" s="814" t="s">
        <v>364</v>
      </c>
      <c r="C143" s="825" t="s">
        <v>133</v>
      </c>
      <c r="D143" s="825" t="s">
        <v>501</v>
      </c>
      <c r="E143" s="816">
        <v>0</v>
      </c>
      <c r="F143" s="816">
        <v>0</v>
      </c>
      <c r="G143" s="816">
        <v>0</v>
      </c>
      <c r="H143" s="816">
        <v>0</v>
      </c>
      <c r="I143" s="816">
        <v>0</v>
      </c>
      <c r="J143" s="816">
        <v>0</v>
      </c>
      <c r="K143" s="816">
        <v>0</v>
      </c>
      <c r="L143" s="816">
        <v>0</v>
      </c>
      <c r="M143" s="816">
        <v>0</v>
      </c>
      <c r="N143" s="816">
        <v>0</v>
      </c>
      <c r="O143" s="816">
        <v>0</v>
      </c>
      <c r="P143" s="816">
        <v>0</v>
      </c>
      <c r="Q143" s="816">
        <v>0</v>
      </c>
      <c r="R143" s="816">
        <v>0</v>
      </c>
      <c r="S143" s="816">
        <v>0</v>
      </c>
      <c r="T143" s="816">
        <v>0</v>
      </c>
      <c r="U143" s="816">
        <v>0</v>
      </c>
      <c r="V143" s="816">
        <v>0</v>
      </c>
      <c r="W143" s="816">
        <v>0</v>
      </c>
      <c r="X143" s="816">
        <v>0</v>
      </c>
      <c r="Y143" s="816">
        <v>0</v>
      </c>
      <c r="Z143" s="816">
        <v>0</v>
      </c>
      <c r="AA143" s="816">
        <v>0</v>
      </c>
      <c r="AB143" s="816">
        <v>0</v>
      </c>
      <c r="AC143" s="816">
        <v>0</v>
      </c>
      <c r="AD143" s="816">
        <v>0</v>
      </c>
      <c r="AE143" s="816">
        <v>0</v>
      </c>
      <c r="AF143" s="816">
        <v>0</v>
      </c>
      <c r="AG143" s="816">
        <v>0</v>
      </c>
      <c r="AH143" s="816">
        <v>0</v>
      </c>
      <c r="AI143" s="816">
        <v>0</v>
      </c>
      <c r="AJ143" s="816">
        <v>0</v>
      </c>
      <c r="AK143" s="816">
        <v>0</v>
      </c>
      <c r="AL143" s="816">
        <v>0</v>
      </c>
      <c r="AM143" s="820">
        <v>0</v>
      </c>
      <c r="AN143" s="816">
        <v>0</v>
      </c>
      <c r="AO143" s="820">
        <v>0</v>
      </c>
      <c r="AP143" s="820">
        <v>0</v>
      </c>
    </row>
    <row r="144" hidden="1" spans="1:42">
      <c r="A144" s="814" t="s">
        <v>368</v>
      </c>
      <c r="B144" s="814" t="s">
        <v>377</v>
      </c>
      <c r="C144" s="815" t="s">
        <v>133</v>
      </c>
      <c r="D144" s="815" t="s">
        <v>502</v>
      </c>
      <c r="E144" s="816">
        <v>0</v>
      </c>
      <c r="F144" s="816">
        <v>0</v>
      </c>
      <c r="G144" s="816">
        <v>0</v>
      </c>
      <c r="H144" s="816">
        <v>0</v>
      </c>
      <c r="I144" s="816">
        <v>0</v>
      </c>
      <c r="J144" s="816">
        <v>0</v>
      </c>
      <c r="K144" s="816">
        <v>0</v>
      </c>
      <c r="L144" s="816">
        <v>0</v>
      </c>
      <c r="M144" s="816">
        <v>0</v>
      </c>
      <c r="N144" s="816">
        <v>0</v>
      </c>
      <c r="O144" s="816">
        <v>0</v>
      </c>
      <c r="P144" s="816">
        <v>0</v>
      </c>
      <c r="Q144" s="816">
        <v>0</v>
      </c>
      <c r="R144" s="816">
        <v>0</v>
      </c>
      <c r="S144" s="816">
        <v>0</v>
      </c>
      <c r="T144" s="816">
        <v>0</v>
      </c>
      <c r="U144" s="816">
        <v>0</v>
      </c>
      <c r="V144" s="816">
        <v>0</v>
      </c>
      <c r="W144" s="816">
        <v>0</v>
      </c>
      <c r="X144" s="816">
        <v>0</v>
      </c>
      <c r="Y144" s="816">
        <v>0</v>
      </c>
      <c r="Z144" s="816">
        <v>0</v>
      </c>
      <c r="AA144" s="816">
        <v>0</v>
      </c>
      <c r="AB144" s="816">
        <v>0</v>
      </c>
      <c r="AC144" s="816">
        <v>0</v>
      </c>
      <c r="AD144" s="816">
        <v>0</v>
      </c>
      <c r="AE144" s="816">
        <v>0</v>
      </c>
      <c r="AF144" s="816">
        <v>0</v>
      </c>
      <c r="AG144" s="816">
        <v>0</v>
      </c>
      <c r="AH144" s="816">
        <v>0</v>
      </c>
      <c r="AI144" s="816">
        <v>0</v>
      </c>
      <c r="AJ144" s="816">
        <v>0</v>
      </c>
      <c r="AK144" s="816">
        <v>0</v>
      </c>
      <c r="AL144" s="816">
        <v>0</v>
      </c>
      <c r="AM144" s="816">
        <v>0</v>
      </c>
      <c r="AN144" s="816">
        <v>0</v>
      </c>
      <c r="AO144" s="816">
        <v>0</v>
      </c>
      <c r="AP144" s="816">
        <v>0</v>
      </c>
    </row>
    <row r="145" hidden="1" spans="1:42">
      <c r="A145" s="814" t="s">
        <v>363</v>
      </c>
      <c r="B145" s="814" t="s">
        <v>364</v>
      </c>
      <c r="C145" s="815" t="s">
        <v>133</v>
      </c>
      <c r="D145" s="815" t="s">
        <v>503</v>
      </c>
      <c r="E145" s="816">
        <v>0</v>
      </c>
      <c r="F145" s="816">
        <v>0</v>
      </c>
      <c r="G145" s="816">
        <v>0</v>
      </c>
      <c r="H145" s="816">
        <v>0</v>
      </c>
      <c r="I145" s="816">
        <v>0</v>
      </c>
      <c r="J145" s="816">
        <v>0</v>
      </c>
      <c r="K145" s="816">
        <v>0</v>
      </c>
      <c r="L145" s="816">
        <v>0</v>
      </c>
      <c r="M145" s="816">
        <v>0</v>
      </c>
      <c r="N145" s="816">
        <v>0</v>
      </c>
      <c r="O145" s="816">
        <v>0</v>
      </c>
      <c r="P145" s="816">
        <v>0</v>
      </c>
      <c r="Q145" s="816">
        <v>0</v>
      </c>
      <c r="R145" s="816">
        <v>0</v>
      </c>
      <c r="S145" s="816">
        <v>0</v>
      </c>
      <c r="T145" s="816">
        <v>0</v>
      </c>
      <c r="U145" s="816">
        <v>0</v>
      </c>
      <c r="V145" s="816">
        <v>0</v>
      </c>
      <c r="W145" s="816">
        <v>0</v>
      </c>
      <c r="X145" s="816">
        <v>0</v>
      </c>
      <c r="Y145" s="816">
        <v>0</v>
      </c>
      <c r="Z145" s="816">
        <v>0</v>
      </c>
      <c r="AA145" s="816">
        <v>0</v>
      </c>
      <c r="AB145" s="816">
        <v>0</v>
      </c>
      <c r="AC145" s="816">
        <v>0</v>
      </c>
      <c r="AD145" s="816">
        <v>0</v>
      </c>
      <c r="AE145" s="816">
        <v>0</v>
      </c>
      <c r="AF145" s="816">
        <v>0</v>
      </c>
      <c r="AG145" s="816">
        <v>0</v>
      </c>
      <c r="AH145" s="816">
        <v>0</v>
      </c>
      <c r="AI145" s="816">
        <v>0</v>
      </c>
      <c r="AJ145" s="816">
        <v>0</v>
      </c>
      <c r="AK145" s="816">
        <v>0</v>
      </c>
      <c r="AL145" s="816">
        <v>0</v>
      </c>
      <c r="AM145" s="816">
        <v>0</v>
      </c>
      <c r="AN145" s="816">
        <v>0</v>
      </c>
      <c r="AO145" s="816">
        <v>0</v>
      </c>
      <c r="AP145" s="816">
        <v>0</v>
      </c>
    </row>
    <row r="146" hidden="1" spans="1:42">
      <c r="A146" s="814" t="s">
        <v>363</v>
      </c>
      <c r="B146" s="814" t="s">
        <v>377</v>
      </c>
      <c r="C146" s="815" t="s">
        <v>133</v>
      </c>
      <c r="D146" s="815" t="s">
        <v>504</v>
      </c>
      <c r="E146" s="816">
        <v>0</v>
      </c>
      <c r="F146" s="816">
        <v>0</v>
      </c>
      <c r="G146" s="816">
        <v>0</v>
      </c>
      <c r="H146" s="816">
        <v>0</v>
      </c>
      <c r="I146" s="816">
        <v>0</v>
      </c>
      <c r="J146" s="816">
        <v>0</v>
      </c>
      <c r="K146" s="816">
        <v>0</v>
      </c>
      <c r="L146" s="816">
        <v>0</v>
      </c>
      <c r="M146" s="816">
        <v>0</v>
      </c>
      <c r="N146" s="816">
        <v>0</v>
      </c>
      <c r="O146" s="816">
        <v>0</v>
      </c>
      <c r="P146" s="816">
        <v>0</v>
      </c>
      <c r="Q146" s="816">
        <v>0</v>
      </c>
      <c r="R146" s="816">
        <v>0</v>
      </c>
      <c r="S146" s="816">
        <v>0</v>
      </c>
      <c r="T146" s="816">
        <v>0</v>
      </c>
      <c r="U146" s="816">
        <v>0</v>
      </c>
      <c r="V146" s="816">
        <v>0</v>
      </c>
      <c r="W146" s="816">
        <v>0</v>
      </c>
      <c r="X146" s="816">
        <v>0</v>
      </c>
      <c r="Y146" s="816">
        <v>0</v>
      </c>
      <c r="Z146" s="816">
        <v>0</v>
      </c>
      <c r="AA146" s="816">
        <v>0</v>
      </c>
      <c r="AB146" s="816">
        <v>0</v>
      </c>
      <c r="AC146" s="816">
        <v>0</v>
      </c>
      <c r="AD146" s="816">
        <v>0</v>
      </c>
      <c r="AE146" s="816">
        <v>0</v>
      </c>
      <c r="AF146" s="816">
        <v>0</v>
      </c>
      <c r="AG146" s="816">
        <v>0</v>
      </c>
      <c r="AH146" s="816">
        <v>0</v>
      </c>
      <c r="AI146" s="816">
        <v>0</v>
      </c>
      <c r="AJ146" s="816">
        <v>0</v>
      </c>
      <c r="AK146" s="816">
        <v>0</v>
      </c>
      <c r="AL146" s="816">
        <v>0</v>
      </c>
      <c r="AM146" s="816">
        <v>0</v>
      </c>
      <c r="AN146" s="816">
        <v>0</v>
      </c>
      <c r="AO146" s="816">
        <v>0</v>
      </c>
      <c r="AP146" s="816">
        <v>0</v>
      </c>
    </row>
    <row r="147" spans="1:42">
      <c r="A147" s="814" t="s">
        <v>368</v>
      </c>
      <c r="B147" s="814" t="s">
        <v>364</v>
      </c>
      <c r="C147" s="825" t="s">
        <v>133</v>
      </c>
      <c r="D147" s="825" t="s">
        <v>505</v>
      </c>
      <c r="E147" s="816">
        <v>0</v>
      </c>
      <c r="F147" s="816">
        <v>0</v>
      </c>
      <c r="G147" s="816">
        <v>0</v>
      </c>
      <c r="H147" s="816">
        <v>0</v>
      </c>
      <c r="I147" s="816">
        <v>0</v>
      </c>
      <c r="J147" s="816">
        <v>0</v>
      </c>
      <c r="K147" s="816">
        <v>0</v>
      </c>
      <c r="L147" s="816">
        <v>0</v>
      </c>
      <c r="M147" s="816">
        <v>0</v>
      </c>
      <c r="N147" s="816">
        <v>0</v>
      </c>
      <c r="O147" s="816">
        <v>0</v>
      </c>
      <c r="P147" s="816">
        <v>0</v>
      </c>
      <c r="Q147" s="816">
        <v>0</v>
      </c>
      <c r="R147" s="816">
        <v>0</v>
      </c>
      <c r="S147" s="816">
        <v>0</v>
      </c>
      <c r="T147" s="816">
        <v>0</v>
      </c>
      <c r="U147" s="816">
        <v>0</v>
      </c>
      <c r="V147" s="816">
        <v>0</v>
      </c>
      <c r="W147" s="816">
        <v>0</v>
      </c>
      <c r="X147" s="816">
        <v>0</v>
      </c>
      <c r="Y147" s="816">
        <v>0</v>
      </c>
      <c r="Z147" s="816">
        <v>0</v>
      </c>
      <c r="AA147" s="816">
        <v>0</v>
      </c>
      <c r="AB147" s="816">
        <v>0</v>
      </c>
      <c r="AC147" s="816">
        <v>0</v>
      </c>
      <c r="AD147" s="816">
        <v>0</v>
      </c>
      <c r="AE147" s="816">
        <v>0</v>
      </c>
      <c r="AF147" s="816">
        <v>0</v>
      </c>
      <c r="AG147" s="816">
        <v>0</v>
      </c>
      <c r="AH147" s="816">
        <v>0</v>
      </c>
      <c r="AI147" s="816">
        <v>0</v>
      </c>
      <c r="AJ147" s="816">
        <v>0</v>
      </c>
      <c r="AK147" s="816">
        <v>0</v>
      </c>
      <c r="AL147" s="816">
        <v>0</v>
      </c>
      <c r="AM147" s="820">
        <v>0</v>
      </c>
      <c r="AN147" s="816">
        <v>0</v>
      </c>
      <c r="AO147" s="820">
        <v>0</v>
      </c>
      <c r="AP147" s="820">
        <v>0</v>
      </c>
    </row>
    <row r="148" hidden="1" spans="1:42">
      <c r="A148" s="814" t="s">
        <v>368</v>
      </c>
      <c r="B148" s="814" t="s">
        <v>377</v>
      </c>
      <c r="C148" s="815" t="s">
        <v>133</v>
      </c>
      <c r="D148" s="815" t="s">
        <v>506</v>
      </c>
      <c r="E148" s="816">
        <v>0</v>
      </c>
      <c r="F148" s="816">
        <v>0</v>
      </c>
      <c r="G148" s="816">
        <v>0</v>
      </c>
      <c r="H148" s="816">
        <v>0</v>
      </c>
      <c r="I148" s="816">
        <v>0</v>
      </c>
      <c r="J148" s="816">
        <v>0</v>
      </c>
      <c r="K148" s="816">
        <v>0</v>
      </c>
      <c r="L148" s="816">
        <v>0</v>
      </c>
      <c r="M148" s="816">
        <v>0</v>
      </c>
      <c r="N148" s="816">
        <v>0</v>
      </c>
      <c r="O148" s="816">
        <v>0</v>
      </c>
      <c r="P148" s="816">
        <v>0</v>
      </c>
      <c r="Q148" s="816">
        <v>0</v>
      </c>
      <c r="R148" s="816">
        <v>0</v>
      </c>
      <c r="S148" s="816">
        <v>0</v>
      </c>
      <c r="T148" s="816">
        <v>0</v>
      </c>
      <c r="U148" s="816">
        <v>0</v>
      </c>
      <c r="V148" s="816">
        <v>0</v>
      </c>
      <c r="W148" s="816">
        <v>0</v>
      </c>
      <c r="X148" s="816">
        <v>0</v>
      </c>
      <c r="Y148" s="816">
        <v>0</v>
      </c>
      <c r="Z148" s="816">
        <v>0</v>
      </c>
      <c r="AA148" s="816">
        <v>0</v>
      </c>
      <c r="AB148" s="816">
        <v>0</v>
      </c>
      <c r="AC148" s="816">
        <v>0</v>
      </c>
      <c r="AD148" s="816">
        <v>0</v>
      </c>
      <c r="AE148" s="816">
        <v>0</v>
      </c>
      <c r="AF148" s="816">
        <v>0</v>
      </c>
      <c r="AG148" s="816">
        <v>0</v>
      </c>
      <c r="AH148" s="816">
        <v>0</v>
      </c>
      <c r="AI148" s="816">
        <v>0</v>
      </c>
      <c r="AJ148" s="816">
        <v>0</v>
      </c>
      <c r="AK148" s="816">
        <v>0</v>
      </c>
      <c r="AL148" s="816">
        <v>0</v>
      </c>
      <c r="AM148" s="816">
        <v>0</v>
      </c>
      <c r="AN148" s="816">
        <v>0</v>
      </c>
      <c r="AO148" s="816">
        <v>0</v>
      </c>
      <c r="AP148" s="816">
        <v>0</v>
      </c>
    </row>
    <row r="149" hidden="1" spans="1:42">
      <c r="A149" s="814" t="s">
        <v>363</v>
      </c>
      <c r="B149" s="814" t="s">
        <v>364</v>
      </c>
      <c r="C149" s="815" t="s">
        <v>133</v>
      </c>
      <c r="D149" s="815" t="s">
        <v>507</v>
      </c>
      <c r="E149" s="816">
        <v>0</v>
      </c>
      <c r="F149" s="816">
        <v>0</v>
      </c>
      <c r="G149" s="816">
        <v>0</v>
      </c>
      <c r="H149" s="816">
        <v>0</v>
      </c>
      <c r="I149" s="816">
        <v>0</v>
      </c>
      <c r="J149" s="816">
        <v>0</v>
      </c>
      <c r="K149" s="816">
        <v>0</v>
      </c>
      <c r="L149" s="816">
        <v>0</v>
      </c>
      <c r="M149" s="816">
        <v>0</v>
      </c>
      <c r="N149" s="816">
        <v>0</v>
      </c>
      <c r="O149" s="816">
        <v>0</v>
      </c>
      <c r="P149" s="816">
        <v>0</v>
      </c>
      <c r="Q149" s="816">
        <v>0</v>
      </c>
      <c r="R149" s="816">
        <v>0</v>
      </c>
      <c r="S149" s="816">
        <v>0</v>
      </c>
      <c r="T149" s="816">
        <v>0</v>
      </c>
      <c r="U149" s="816">
        <v>0</v>
      </c>
      <c r="V149" s="816">
        <v>0</v>
      </c>
      <c r="W149" s="816">
        <v>0</v>
      </c>
      <c r="X149" s="816">
        <v>0</v>
      </c>
      <c r="Y149" s="816">
        <v>0</v>
      </c>
      <c r="Z149" s="816">
        <v>0</v>
      </c>
      <c r="AA149" s="816">
        <v>0</v>
      </c>
      <c r="AB149" s="816">
        <v>0</v>
      </c>
      <c r="AC149" s="816">
        <v>0</v>
      </c>
      <c r="AD149" s="816">
        <v>0</v>
      </c>
      <c r="AE149" s="816">
        <v>0</v>
      </c>
      <c r="AF149" s="816">
        <v>0</v>
      </c>
      <c r="AG149" s="816">
        <v>0</v>
      </c>
      <c r="AH149" s="816">
        <v>0</v>
      </c>
      <c r="AI149" s="816">
        <v>0</v>
      </c>
      <c r="AJ149" s="816">
        <v>0</v>
      </c>
      <c r="AK149" s="816">
        <v>0</v>
      </c>
      <c r="AL149" s="816">
        <v>0</v>
      </c>
      <c r="AM149" s="816">
        <v>0</v>
      </c>
      <c r="AN149" s="816">
        <v>0</v>
      </c>
      <c r="AO149" s="816">
        <v>0</v>
      </c>
      <c r="AP149" s="816">
        <v>0</v>
      </c>
    </row>
    <row r="150" hidden="1" spans="1:42">
      <c r="A150" s="814" t="s">
        <v>363</v>
      </c>
      <c r="B150" s="814" t="s">
        <v>377</v>
      </c>
      <c r="C150" s="815" t="s">
        <v>133</v>
      </c>
      <c r="D150" s="815" t="s">
        <v>508</v>
      </c>
      <c r="E150" s="816">
        <v>0</v>
      </c>
      <c r="F150" s="816">
        <v>0</v>
      </c>
      <c r="G150" s="816">
        <v>0</v>
      </c>
      <c r="H150" s="816">
        <v>0</v>
      </c>
      <c r="I150" s="816">
        <v>0</v>
      </c>
      <c r="J150" s="816">
        <v>0</v>
      </c>
      <c r="K150" s="816">
        <v>0</v>
      </c>
      <c r="L150" s="816">
        <v>0</v>
      </c>
      <c r="M150" s="816">
        <v>0</v>
      </c>
      <c r="N150" s="816">
        <v>0</v>
      </c>
      <c r="O150" s="816">
        <v>0</v>
      </c>
      <c r="P150" s="816">
        <v>0</v>
      </c>
      <c r="Q150" s="816">
        <v>0</v>
      </c>
      <c r="R150" s="816">
        <v>0</v>
      </c>
      <c r="S150" s="816">
        <v>0</v>
      </c>
      <c r="T150" s="816">
        <v>0</v>
      </c>
      <c r="U150" s="816">
        <v>0</v>
      </c>
      <c r="V150" s="816">
        <v>0</v>
      </c>
      <c r="W150" s="816">
        <v>0</v>
      </c>
      <c r="X150" s="816">
        <v>0</v>
      </c>
      <c r="Y150" s="816">
        <v>0</v>
      </c>
      <c r="Z150" s="816">
        <v>0</v>
      </c>
      <c r="AA150" s="816">
        <v>0</v>
      </c>
      <c r="AB150" s="816">
        <v>0</v>
      </c>
      <c r="AC150" s="816">
        <v>0</v>
      </c>
      <c r="AD150" s="816">
        <v>0</v>
      </c>
      <c r="AE150" s="816">
        <v>0</v>
      </c>
      <c r="AF150" s="816">
        <v>0</v>
      </c>
      <c r="AG150" s="816">
        <v>0</v>
      </c>
      <c r="AH150" s="816">
        <v>0</v>
      </c>
      <c r="AI150" s="816">
        <v>0</v>
      </c>
      <c r="AJ150" s="816">
        <v>0</v>
      </c>
      <c r="AK150" s="816">
        <v>0</v>
      </c>
      <c r="AL150" s="816">
        <v>0</v>
      </c>
      <c r="AM150" s="816">
        <v>0</v>
      </c>
      <c r="AN150" s="816">
        <v>0</v>
      </c>
      <c r="AO150" s="816">
        <v>0</v>
      </c>
      <c r="AP150" s="816">
        <v>0</v>
      </c>
    </row>
    <row r="151" spans="1:42">
      <c r="A151" s="814" t="s">
        <v>368</v>
      </c>
      <c r="B151" s="814" t="s">
        <v>364</v>
      </c>
      <c r="C151" s="823" t="s">
        <v>133</v>
      </c>
      <c r="D151" s="823" t="s">
        <v>509</v>
      </c>
      <c r="E151" s="816">
        <v>0</v>
      </c>
      <c r="F151" s="816">
        <v>0</v>
      </c>
      <c r="G151" s="816">
        <v>0</v>
      </c>
      <c r="H151" s="816">
        <v>0</v>
      </c>
      <c r="I151" s="816">
        <v>0</v>
      </c>
      <c r="J151" s="816">
        <v>0</v>
      </c>
      <c r="K151" s="816">
        <v>0</v>
      </c>
      <c r="L151" s="816">
        <v>0</v>
      </c>
      <c r="M151" s="816">
        <v>0</v>
      </c>
      <c r="N151" s="816">
        <v>0</v>
      </c>
      <c r="O151" s="816">
        <v>0</v>
      </c>
      <c r="P151" s="816">
        <v>0</v>
      </c>
      <c r="Q151" s="816">
        <v>0</v>
      </c>
      <c r="R151" s="816">
        <v>0</v>
      </c>
      <c r="S151" s="816">
        <v>0</v>
      </c>
      <c r="T151" s="816">
        <v>0</v>
      </c>
      <c r="U151" s="816">
        <v>0</v>
      </c>
      <c r="V151" s="816">
        <v>0</v>
      </c>
      <c r="W151" s="816">
        <v>0</v>
      </c>
      <c r="X151" s="816">
        <v>0</v>
      </c>
      <c r="Y151" s="816">
        <v>0</v>
      </c>
      <c r="Z151" s="816">
        <v>0</v>
      </c>
      <c r="AA151" s="816">
        <v>0</v>
      </c>
      <c r="AB151" s="816">
        <v>0</v>
      </c>
      <c r="AC151" s="816">
        <v>0</v>
      </c>
      <c r="AD151" s="816">
        <v>0</v>
      </c>
      <c r="AE151" s="816">
        <v>0</v>
      </c>
      <c r="AF151" s="816">
        <v>0</v>
      </c>
      <c r="AG151" s="816">
        <v>0</v>
      </c>
      <c r="AH151" s="816">
        <v>0</v>
      </c>
      <c r="AI151" s="816">
        <v>0</v>
      </c>
      <c r="AJ151" s="816">
        <v>0</v>
      </c>
      <c r="AK151" s="816">
        <v>0</v>
      </c>
      <c r="AL151" s="816">
        <v>0</v>
      </c>
      <c r="AM151" s="820">
        <v>0</v>
      </c>
      <c r="AN151" s="816">
        <v>0</v>
      </c>
      <c r="AO151" s="820">
        <v>0</v>
      </c>
      <c r="AP151" s="820">
        <v>0</v>
      </c>
    </row>
    <row r="152" hidden="1" spans="1:42">
      <c r="A152" s="814" t="s">
        <v>368</v>
      </c>
      <c r="B152" s="814" t="s">
        <v>377</v>
      </c>
      <c r="C152" s="815" t="s">
        <v>133</v>
      </c>
      <c r="D152" s="815" t="s">
        <v>510</v>
      </c>
      <c r="E152" s="816">
        <v>0</v>
      </c>
      <c r="F152" s="816">
        <v>0</v>
      </c>
      <c r="G152" s="816">
        <v>0</v>
      </c>
      <c r="H152" s="816">
        <v>0</v>
      </c>
      <c r="I152" s="816">
        <v>0</v>
      </c>
      <c r="J152" s="816">
        <v>0</v>
      </c>
      <c r="K152" s="816">
        <v>0</v>
      </c>
      <c r="L152" s="816">
        <v>0</v>
      </c>
      <c r="M152" s="816">
        <v>0</v>
      </c>
      <c r="N152" s="816">
        <v>0</v>
      </c>
      <c r="O152" s="816">
        <v>0</v>
      </c>
      <c r="P152" s="816">
        <v>0</v>
      </c>
      <c r="Q152" s="816">
        <v>0</v>
      </c>
      <c r="R152" s="816">
        <v>0</v>
      </c>
      <c r="S152" s="816">
        <v>0</v>
      </c>
      <c r="T152" s="816">
        <v>0</v>
      </c>
      <c r="U152" s="816">
        <v>0</v>
      </c>
      <c r="V152" s="816">
        <v>0</v>
      </c>
      <c r="W152" s="816">
        <v>0</v>
      </c>
      <c r="X152" s="816">
        <v>0</v>
      </c>
      <c r="Y152" s="816">
        <v>0</v>
      </c>
      <c r="Z152" s="816">
        <v>0</v>
      </c>
      <c r="AA152" s="816">
        <v>0</v>
      </c>
      <c r="AB152" s="816">
        <v>0</v>
      </c>
      <c r="AC152" s="816">
        <v>0</v>
      </c>
      <c r="AD152" s="816">
        <v>0</v>
      </c>
      <c r="AE152" s="816">
        <v>0</v>
      </c>
      <c r="AF152" s="816">
        <v>0</v>
      </c>
      <c r="AG152" s="816">
        <v>0</v>
      </c>
      <c r="AH152" s="816">
        <v>0</v>
      </c>
      <c r="AI152" s="816">
        <v>0</v>
      </c>
      <c r="AJ152" s="816">
        <v>0</v>
      </c>
      <c r="AK152" s="816">
        <v>0</v>
      </c>
      <c r="AL152" s="816">
        <v>0</v>
      </c>
      <c r="AM152" s="816">
        <v>0</v>
      </c>
      <c r="AN152" s="816">
        <v>0</v>
      </c>
      <c r="AO152" s="816">
        <v>0</v>
      </c>
      <c r="AP152" s="816">
        <v>0</v>
      </c>
    </row>
    <row r="153" hidden="1" spans="1:42">
      <c r="A153" s="814" t="s">
        <v>363</v>
      </c>
      <c r="B153" s="814" t="s">
        <v>364</v>
      </c>
      <c r="C153" s="815" t="s">
        <v>133</v>
      </c>
      <c r="D153" s="815" t="s">
        <v>511</v>
      </c>
      <c r="E153" s="816">
        <v>0</v>
      </c>
      <c r="F153" s="816">
        <v>0</v>
      </c>
      <c r="G153" s="816">
        <v>0</v>
      </c>
      <c r="H153" s="816">
        <v>0</v>
      </c>
      <c r="I153" s="816">
        <v>0</v>
      </c>
      <c r="J153" s="816">
        <v>0</v>
      </c>
      <c r="K153" s="816">
        <v>0</v>
      </c>
      <c r="L153" s="816">
        <v>0</v>
      </c>
      <c r="M153" s="816">
        <v>0</v>
      </c>
      <c r="N153" s="816">
        <v>0</v>
      </c>
      <c r="O153" s="816">
        <v>0</v>
      </c>
      <c r="P153" s="816">
        <v>0</v>
      </c>
      <c r="Q153" s="816">
        <v>0</v>
      </c>
      <c r="R153" s="816">
        <v>0</v>
      </c>
      <c r="S153" s="816">
        <v>0</v>
      </c>
      <c r="T153" s="816">
        <v>0</v>
      </c>
      <c r="U153" s="816">
        <v>0</v>
      </c>
      <c r="V153" s="816">
        <v>0</v>
      </c>
      <c r="W153" s="816">
        <v>0</v>
      </c>
      <c r="X153" s="816">
        <v>0</v>
      </c>
      <c r="Y153" s="816">
        <v>0</v>
      </c>
      <c r="Z153" s="816">
        <v>0</v>
      </c>
      <c r="AA153" s="816">
        <v>0</v>
      </c>
      <c r="AB153" s="816">
        <v>0</v>
      </c>
      <c r="AC153" s="816">
        <v>0</v>
      </c>
      <c r="AD153" s="816">
        <v>0</v>
      </c>
      <c r="AE153" s="816">
        <v>0</v>
      </c>
      <c r="AF153" s="816">
        <v>0</v>
      </c>
      <c r="AG153" s="816">
        <v>0</v>
      </c>
      <c r="AH153" s="816">
        <v>0</v>
      </c>
      <c r="AI153" s="816">
        <v>0</v>
      </c>
      <c r="AJ153" s="816">
        <v>0</v>
      </c>
      <c r="AK153" s="816">
        <v>0</v>
      </c>
      <c r="AL153" s="816">
        <v>0</v>
      </c>
      <c r="AM153" s="816">
        <v>0</v>
      </c>
      <c r="AN153" s="816">
        <v>0</v>
      </c>
      <c r="AO153" s="816">
        <v>0</v>
      </c>
      <c r="AP153" s="816">
        <v>0</v>
      </c>
    </row>
    <row r="154" hidden="1" spans="1:42">
      <c r="A154" s="814" t="s">
        <v>363</v>
      </c>
      <c r="B154" s="814" t="s">
        <v>377</v>
      </c>
      <c r="C154" s="815" t="s">
        <v>133</v>
      </c>
      <c r="D154" s="815" t="s">
        <v>512</v>
      </c>
      <c r="E154" s="816">
        <v>0</v>
      </c>
      <c r="F154" s="816">
        <v>252</v>
      </c>
      <c r="G154" s="816">
        <v>0</v>
      </c>
      <c r="H154" s="816">
        <v>0</v>
      </c>
      <c r="I154" s="816">
        <v>0</v>
      </c>
      <c r="J154" s="816">
        <v>0</v>
      </c>
      <c r="K154" s="816">
        <v>0</v>
      </c>
      <c r="L154" s="816">
        <v>0</v>
      </c>
      <c r="M154" s="816">
        <v>0</v>
      </c>
      <c r="N154" s="816">
        <v>342</v>
      </c>
      <c r="O154" s="816">
        <v>0</v>
      </c>
      <c r="P154" s="816">
        <v>1530</v>
      </c>
      <c r="Q154" s="816">
        <v>0</v>
      </c>
      <c r="R154" s="816">
        <v>0</v>
      </c>
      <c r="S154" s="816">
        <v>0</v>
      </c>
      <c r="T154" s="816">
        <v>0</v>
      </c>
      <c r="U154" s="816">
        <v>0</v>
      </c>
      <c r="V154" s="816">
        <v>0</v>
      </c>
      <c r="W154" s="816">
        <v>1357</v>
      </c>
      <c r="X154" s="816">
        <v>0</v>
      </c>
      <c r="Y154" s="816">
        <v>0</v>
      </c>
      <c r="Z154" s="816">
        <v>0</v>
      </c>
      <c r="AA154" s="816">
        <v>392</v>
      </c>
      <c r="AB154" s="816">
        <v>0</v>
      </c>
      <c r="AC154" s="816">
        <v>29</v>
      </c>
      <c r="AD154" s="816">
        <v>0</v>
      </c>
      <c r="AE154" s="816">
        <v>0</v>
      </c>
      <c r="AF154" s="816">
        <v>0</v>
      </c>
      <c r="AG154" s="816">
        <v>0</v>
      </c>
      <c r="AH154" s="816">
        <v>0</v>
      </c>
      <c r="AI154" s="816">
        <v>0</v>
      </c>
      <c r="AJ154" s="816">
        <v>0</v>
      </c>
      <c r="AK154" s="816">
        <v>0</v>
      </c>
      <c r="AL154" s="816">
        <v>0</v>
      </c>
      <c r="AM154" s="816">
        <v>0</v>
      </c>
      <c r="AN154" s="816">
        <v>0</v>
      </c>
      <c r="AO154" s="816">
        <v>0</v>
      </c>
      <c r="AP154" s="816">
        <v>756</v>
      </c>
    </row>
    <row r="155" spans="1:42">
      <c r="A155" s="814" t="s">
        <v>368</v>
      </c>
      <c r="B155" s="814" t="s">
        <v>364</v>
      </c>
      <c r="C155" s="826" t="s">
        <v>133</v>
      </c>
      <c r="D155" s="826" t="s">
        <v>513</v>
      </c>
      <c r="E155" s="816">
        <v>0</v>
      </c>
      <c r="F155" s="816">
        <v>0</v>
      </c>
      <c r="G155" s="816">
        <v>0</v>
      </c>
      <c r="H155" s="816">
        <v>0</v>
      </c>
      <c r="I155" s="816">
        <v>1879</v>
      </c>
      <c r="J155" s="816">
        <v>0</v>
      </c>
      <c r="K155" s="816">
        <v>0</v>
      </c>
      <c r="L155" s="816">
        <v>0</v>
      </c>
      <c r="M155" s="816">
        <v>0</v>
      </c>
      <c r="N155" s="816">
        <v>500</v>
      </c>
      <c r="O155" s="816">
        <v>0</v>
      </c>
      <c r="P155" s="816">
        <v>0</v>
      </c>
      <c r="Q155" s="816">
        <v>0</v>
      </c>
      <c r="R155" s="816">
        <v>0</v>
      </c>
      <c r="S155" s="816">
        <v>0</v>
      </c>
      <c r="T155" s="816">
        <v>0</v>
      </c>
      <c r="U155" s="816">
        <v>0</v>
      </c>
      <c r="V155" s="816">
        <v>0</v>
      </c>
      <c r="W155" s="816">
        <v>0</v>
      </c>
      <c r="X155" s="816">
        <v>0</v>
      </c>
      <c r="Y155" s="816">
        <v>0</v>
      </c>
      <c r="Z155" s="816">
        <v>0</v>
      </c>
      <c r="AA155" s="816">
        <v>130</v>
      </c>
      <c r="AB155" s="816">
        <v>0</v>
      </c>
      <c r="AC155" s="816">
        <v>0</v>
      </c>
      <c r="AD155" s="816">
        <v>0</v>
      </c>
      <c r="AE155" s="816">
        <v>0</v>
      </c>
      <c r="AF155" s="816">
        <v>0</v>
      </c>
      <c r="AG155" s="816">
        <v>0</v>
      </c>
      <c r="AH155" s="816">
        <v>0</v>
      </c>
      <c r="AI155" s="816">
        <v>0</v>
      </c>
      <c r="AJ155" s="816">
        <v>0</v>
      </c>
      <c r="AK155" s="816">
        <v>0</v>
      </c>
      <c r="AL155" s="816">
        <v>0</v>
      </c>
      <c r="AM155" s="820">
        <v>0</v>
      </c>
      <c r="AN155" s="816">
        <v>0</v>
      </c>
      <c r="AO155" s="820">
        <v>0</v>
      </c>
      <c r="AP155" s="820">
        <v>0</v>
      </c>
    </row>
    <row r="156" hidden="1" spans="1:42">
      <c r="A156" s="814" t="s">
        <v>368</v>
      </c>
      <c r="B156" s="814" t="s">
        <v>377</v>
      </c>
      <c r="C156" s="815" t="s">
        <v>133</v>
      </c>
      <c r="D156" s="815" t="s">
        <v>514</v>
      </c>
      <c r="E156" s="816">
        <v>436</v>
      </c>
      <c r="F156" s="816">
        <v>0</v>
      </c>
      <c r="G156" s="816">
        <v>0</v>
      </c>
      <c r="H156" s="816">
        <v>414</v>
      </c>
      <c r="I156" s="816">
        <v>1094</v>
      </c>
      <c r="J156" s="816">
        <v>0</v>
      </c>
      <c r="K156" s="816">
        <v>162</v>
      </c>
      <c r="L156" s="816">
        <v>2761</v>
      </c>
      <c r="M156" s="816">
        <v>1829</v>
      </c>
      <c r="N156" s="816">
        <v>1343</v>
      </c>
      <c r="O156" s="816">
        <v>18</v>
      </c>
      <c r="P156" s="816">
        <v>5810</v>
      </c>
      <c r="Q156" s="816">
        <v>0</v>
      </c>
      <c r="R156" s="816">
        <v>0</v>
      </c>
      <c r="S156" s="816">
        <v>0</v>
      </c>
      <c r="T156" s="816">
        <v>0</v>
      </c>
      <c r="U156" s="816">
        <v>14</v>
      </c>
      <c r="V156" s="816">
        <v>0</v>
      </c>
      <c r="W156" s="816">
        <v>2822</v>
      </c>
      <c r="X156" s="816">
        <v>364</v>
      </c>
      <c r="Y156" s="816">
        <v>1105</v>
      </c>
      <c r="Z156" s="816">
        <v>738</v>
      </c>
      <c r="AA156" s="816">
        <v>173</v>
      </c>
      <c r="AB156" s="816">
        <v>0</v>
      </c>
      <c r="AC156" s="816">
        <v>0</v>
      </c>
      <c r="AD156" s="816">
        <v>47</v>
      </c>
      <c r="AE156" s="816">
        <v>0</v>
      </c>
      <c r="AF156" s="816">
        <v>7175</v>
      </c>
      <c r="AG156" s="816">
        <v>0</v>
      </c>
      <c r="AH156" s="816">
        <v>0</v>
      </c>
      <c r="AI156" s="816">
        <v>0</v>
      </c>
      <c r="AJ156" s="816">
        <v>0</v>
      </c>
      <c r="AK156" s="816">
        <v>0</v>
      </c>
      <c r="AL156" s="816">
        <v>0</v>
      </c>
      <c r="AM156" s="816">
        <v>0</v>
      </c>
      <c r="AN156" s="816">
        <v>0</v>
      </c>
      <c r="AO156" s="816">
        <v>0</v>
      </c>
      <c r="AP156" s="816">
        <v>274</v>
      </c>
    </row>
    <row r="157" hidden="1" spans="1:42">
      <c r="A157" s="814" t="s">
        <v>363</v>
      </c>
      <c r="B157" s="814" t="s">
        <v>364</v>
      </c>
      <c r="C157" s="815" t="s">
        <v>133</v>
      </c>
      <c r="D157" s="815" t="s">
        <v>515</v>
      </c>
      <c r="E157" s="816">
        <v>0</v>
      </c>
      <c r="F157" s="816">
        <v>0</v>
      </c>
      <c r="G157" s="816">
        <v>0</v>
      </c>
      <c r="H157" s="816">
        <v>0</v>
      </c>
      <c r="I157" s="816">
        <v>0</v>
      </c>
      <c r="J157" s="816">
        <v>0</v>
      </c>
      <c r="K157" s="816">
        <v>0</v>
      </c>
      <c r="L157" s="816">
        <v>0</v>
      </c>
      <c r="M157" s="816">
        <v>0</v>
      </c>
      <c r="N157" s="816">
        <v>0</v>
      </c>
      <c r="O157" s="816">
        <v>0</v>
      </c>
      <c r="P157" s="816">
        <v>0</v>
      </c>
      <c r="Q157" s="816">
        <v>0</v>
      </c>
      <c r="R157" s="816">
        <v>0</v>
      </c>
      <c r="S157" s="816">
        <v>0</v>
      </c>
      <c r="T157" s="816">
        <v>0</v>
      </c>
      <c r="U157" s="816">
        <v>0</v>
      </c>
      <c r="V157" s="816">
        <v>0</v>
      </c>
      <c r="W157" s="816">
        <v>0</v>
      </c>
      <c r="X157" s="816">
        <v>0</v>
      </c>
      <c r="Y157" s="816">
        <v>0</v>
      </c>
      <c r="Z157" s="816">
        <v>0</v>
      </c>
      <c r="AA157" s="816">
        <v>0</v>
      </c>
      <c r="AB157" s="816">
        <v>0</v>
      </c>
      <c r="AC157" s="816">
        <v>0</v>
      </c>
      <c r="AD157" s="816">
        <v>0</v>
      </c>
      <c r="AE157" s="816">
        <v>0</v>
      </c>
      <c r="AF157" s="816">
        <v>0</v>
      </c>
      <c r="AG157" s="816">
        <v>0</v>
      </c>
      <c r="AH157" s="816">
        <v>0</v>
      </c>
      <c r="AI157" s="816">
        <v>0</v>
      </c>
      <c r="AJ157" s="816">
        <v>0</v>
      </c>
      <c r="AK157" s="816">
        <v>0</v>
      </c>
      <c r="AL157" s="816">
        <v>0</v>
      </c>
      <c r="AM157" s="816">
        <v>0</v>
      </c>
      <c r="AN157" s="816">
        <v>0</v>
      </c>
      <c r="AO157" s="816">
        <v>0</v>
      </c>
      <c r="AP157" s="816">
        <v>0</v>
      </c>
    </row>
    <row r="158" hidden="1" spans="1:42">
      <c r="A158" s="814" t="s">
        <v>363</v>
      </c>
      <c r="B158" s="814" t="s">
        <v>377</v>
      </c>
      <c r="C158" s="815" t="s">
        <v>133</v>
      </c>
      <c r="D158" s="815" t="s">
        <v>516</v>
      </c>
      <c r="E158" s="816">
        <v>0</v>
      </c>
      <c r="F158" s="816">
        <v>0</v>
      </c>
      <c r="G158" s="816">
        <v>0</v>
      </c>
      <c r="H158" s="816">
        <v>0</v>
      </c>
      <c r="I158" s="816">
        <v>0</v>
      </c>
      <c r="J158" s="816">
        <v>0</v>
      </c>
      <c r="K158" s="816">
        <v>0</v>
      </c>
      <c r="L158" s="816">
        <v>0</v>
      </c>
      <c r="M158" s="816">
        <v>0</v>
      </c>
      <c r="N158" s="816">
        <v>0</v>
      </c>
      <c r="O158" s="816">
        <v>0</v>
      </c>
      <c r="P158" s="816">
        <v>0</v>
      </c>
      <c r="Q158" s="816">
        <v>0</v>
      </c>
      <c r="R158" s="816">
        <v>0</v>
      </c>
      <c r="S158" s="816">
        <v>0</v>
      </c>
      <c r="T158" s="816">
        <v>0</v>
      </c>
      <c r="U158" s="816">
        <v>0</v>
      </c>
      <c r="V158" s="816">
        <v>0</v>
      </c>
      <c r="W158" s="816">
        <v>0</v>
      </c>
      <c r="X158" s="816">
        <v>0</v>
      </c>
      <c r="Y158" s="816">
        <v>0</v>
      </c>
      <c r="Z158" s="816">
        <v>0</v>
      </c>
      <c r="AA158" s="816">
        <v>0</v>
      </c>
      <c r="AB158" s="816">
        <v>0</v>
      </c>
      <c r="AC158" s="816">
        <v>0</v>
      </c>
      <c r="AD158" s="816">
        <v>0</v>
      </c>
      <c r="AE158" s="816">
        <v>22</v>
      </c>
      <c r="AF158" s="816">
        <v>0</v>
      </c>
      <c r="AG158" s="816">
        <v>0</v>
      </c>
      <c r="AH158" s="816">
        <v>0</v>
      </c>
      <c r="AI158" s="816">
        <v>0</v>
      </c>
      <c r="AJ158" s="816">
        <v>0</v>
      </c>
      <c r="AK158" s="816">
        <v>0</v>
      </c>
      <c r="AL158" s="816">
        <v>0</v>
      </c>
      <c r="AM158" s="816">
        <v>0</v>
      </c>
      <c r="AN158" s="816">
        <v>0</v>
      </c>
      <c r="AO158" s="816">
        <v>0</v>
      </c>
      <c r="AP158" s="816">
        <v>0</v>
      </c>
    </row>
    <row r="159" spans="1:42">
      <c r="A159" s="814" t="s">
        <v>368</v>
      </c>
      <c r="B159" s="814" t="s">
        <v>364</v>
      </c>
      <c r="C159" s="825" t="s">
        <v>133</v>
      </c>
      <c r="D159" s="825" t="s">
        <v>517</v>
      </c>
      <c r="E159" s="816">
        <v>0</v>
      </c>
      <c r="F159" s="816">
        <v>0</v>
      </c>
      <c r="G159" s="816">
        <v>0</v>
      </c>
      <c r="H159" s="816">
        <v>0</v>
      </c>
      <c r="I159" s="816">
        <v>626</v>
      </c>
      <c r="J159" s="816">
        <v>0</v>
      </c>
      <c r="K159" s="816">
        <v>0</v>
      </c>
      <c r="L159" s="816">
        <v>0</v>
      </c>
      <c r="M159" s="816">
        <v>0</v>
      </c>
      <c r="N159" s="816">
        <v>0</v>
      </c>
      <c r="O159" s="816">
        <v>0</v>
      </c>
      <c r="P159" s="816">
        <v>0</v>
      </c>
      <c r="Q159" s="816">
        <v>0</v>
      </c>
      <c r="R159" s="816">
        <v>0</v>
      </c>
      <c r="S159" s="816">
        <v>0</v>
      </c>
      <c r="T159" s="816">
        <v>0</v>
      </c>
      <c r="U159" s="816">
        <v>0</v>
      </c>
      <c r="V159" s="816">
        <v>0</v>
      </c>
      <c r="W159" s="816">
        <v>0</v>
      </c>
      <c r="X159" s="816">
        <v>0</v>
      </c>
      <c r="Y159" s="816">
        <v>0</v>
      </c>
      <c r="Z159" s="816">
        <v>0</v>
      </c>
      <c r="AA159" s="816">
        <v>0</v>
      </c>
      <c r="AB159" s="816">
        <v>0</v>
      </c>
      <c r="AC159" s="816">
        <v>0</v>
      </c>
      <c r="AD159" s="816">
        <v>0</v>
      </c>
      <c r="AE159" s="816">
        <v>0</v>
      </c>
      <c r="AF159" s="816">
        <v>0</v>
      </c>
      <c r="AG159" s="816">
        <v>0</v>
      </c>
      <c r="AH159" s="816">
        <v>0</v>
      </c>
      <c r="AI159" s="816">
        <v>0</v>
      </c>
      <c r="AJ159" s="816">
        <v>0</v>
      </c>
      <c r="AK159" s="816">
        <v>0</v>
      </c>
      <c r="AL159" s="816">
        <v>0</v>
      </c>
      <c r="AM159" s="820">
        <v>0</v>
      </c>
      <c r="AN159" s="816">
        <v>0</v>
      </c>
      <c r="AO159" s="820">
        <v>0</v>
      </c>
      <c r="AP159" s="820">
        <v>0</v>
      </c>
    </row>
    <row r="160" hidden="1" spans="1:42">
      <c r="A160" s="814" t="s">
        <v>368</v>
      </c>
      <c r="B160" s="814" t="s">
        <v>377</v>
      </c>
      <c r="C160" s="815" t="s">
        <v>133</v>
      </c>
      <c r="D160" s="815" t="s">
        <v>518</v>
      </c>
      <c r="E160" s="816">
        <v>0</v>
      </c>
      <c r="F160" s="816">
        <v>0</v>
      </c>
      <c r="G160" s="816">
        <v>0</v>
      </c>
      <c r="H160" s="816">
        <v>7</v>
      </c>
      <c r="I160" s="816">
        <v>511</v>
      </c>
      <c r="J160" s="816">
        <v>0</v>
      </c>
      <c r="K160" s="816">
        <v>11</v>
      </c>
      <c r="L160" s="816">
        <v>65</v>
      </c>
      <c r="M160" s="816">
        <v>0</v>
      </c>
      <c r="N160" s="816">
        <v>0</v>
      </c>
      <c r="O160" s="816">
        <v>0</v>
      </c>
      <c r="P160" s="816">
        <v>263</v>
      </c>
      <c r="Q160" s="816">
        <v>0</v>
      </c>
      <c r="R160" s="816">
        <v>0</v>
      </c>
      <c r="S160" s="816">
        <v>0</v>
      </c>
      <c r="T160" s="816">
        <v>0</v>
      </c>
      <c r="U160" s="816">
        <v>0</v>
      </c>
      <c r="V160" s="816">
        <v>0</v>
      </c>
      <c r="W160" s="816">
        <v>0</v>
      </c>
      <c r="X160" s="816">
        <v>0</v>
      </c>
      <c r="Y160" s="816">
        <v>0</v>
      </c>
      <c r="Z160" s="816">
        <v>0</v>
      </c>
      <c r="AA160" s="816">
        <v>0</v>
      </c>
      <c r="AB160" s="816">
        <v>0</v>
      </c>
      <c r="AC160" s="816">
        <v>0</v>
      </c>
      <c r="AD160" s="816">
        <v>11</v>
      </c>
      <c r="AE160" s="816">
        <v>94</v>
      </c>
      <c r="AF160" s="816">
        <v>0</v>
      </c>
      <c r="AG160" s="816">
        <v>0</v>
      </c>
      <c r="AH160" s="816">
        <v>0</v>
      </c>
      <c r="AI160" s="816">
        <v>0</v>
      </c>
      <c r="AJ160" s="816">
        <v>0</v>
      </c>
      <c r="AK160" s="816">
        <v>0</v>
      </c>
      <c r="AL160" s="816">
        <v>0</v>
      </c>
      <c r="AM160" s="816">
        <v>0</v>
      </c>
      <c r="AN160" s="816">
        <v>0</v>
      </c>
      <c r="AO160" s="816">
        <v>0</v>
      </c>
      <c r="AP160" s="816">
        <v>0</v>
      </c>
    </row>
    <row r="161" hidden="1" spans="1:42">
      <c r="A161" s="814" t="s">
        <v>363</v>
      </c>
      <c r="B161" s="814" t="s">
        <v>364</v>
      </c>
      <c r="C161" s="815" t="s">
        <v>133</v>
      </c>
      <c r="D161" s="815" t="s">
        <v>519</v>
      </c>
      <c r="E161" s="816">
        <v>0</v>
      </c>
      <c r="F161" s="816">
        <v>0</v>
      </c>
      <c r="G161" s="816">
        <v>0</v>
      </c>
      <c r="H161" s="816">
        <v>0</v>
      </c>
      <c r="I161" s="816">
        <v>0</v>
      </c>
      <c r="J161" s="816">
        <v>0</v>
      </c>
      <c r="K161" s="816">
        <v>0</v>
      </c>
      <c r="L161" s="816">
        <v>0</v>
      </c>
      <c r="M161" s="816">
        <v>0</v>
      </c>
      <c r="N161" s="816">
        <v>0</v>
      </c>
      <c r="O161" s="816">
        <v>0</v>
      </c>
      <c r="P161" s="816">
        <v>0</v>
      </c>
      <c r="Q161" s="816">
        <v>0</v>
      </c>
      <c r="R161" s="816">
        <v>0</v>
      </c>
      <c r="S161" s="816">
        <v>0</v>
      </c>
      <c r="T161" s="816">
        <v>0</v>
      </c>
      <c r="U161" s="816">
        <v>0</v>
      </c>
      <c r="V161" s="816">
        <v>0</v>
      </c>
      <c r="W161" s="816">
        <v>0</v>
      </c>
      <c r="X161" s="816">
        <v>0</v>
      </c>
      <c r="Y161" s="816">
        <v>0</v>
      </c>
      <c r="Z161" s="816">
        <v>0</v>
      </c>
      <c r="AA161" s="816">
        <v>0</v>
      </c>
      <c r="AB161" s="816">
        <v>0</v>
      </c>
      <c r="AC161" s="816">
        <v>0</v>
      </c>
      <c r="AD161" s="816">
        <v>0</v>
      </c>
      <c r="AE161" s="816">
        <v>0</v>
      </c>
      <c r="AF161" s="816">
        <v>0</v>
      </c>
      <c r="AG161" s="816">
        <v>0</v>
      </c>
      <c r="AH161" s="816">
        <v>0</v>
      </c>
      <c r="AI161" s="816">
        <v>0</v>
      </c>
      <c r="AJ161" s="816">
        <v>0</v>
      </c>
      <c r="AK161" s="816">
        <v>0</v>
      </c>
      <c r="AL161" s="816">
        <v>0</v>
      </c>
      <c r="AM161" s="816">
        <v>0</v>
      </c>
      <c r="AN161" s="816">
        <v>0</v>
      </c>
      <c r="AO161" s="816">
        <v>0</v>
      </c>
      <c r="AP161" s="816">
        <v>0</v>
      </c>
    </row>
    <row r="162" hidden="1" spans="1:42">
      <c r="A162" s="814" t="s">
        <v>363</v>
      </c>
      <c r="B162" s="814" t="s">
        <v>377</v>
      </c>
      <c r="C162" s="815" t="s">
        <v>133</v>
      </c>
      <c r="D162" s="815" t="s">
        <v>520</v>
      </c>
      <c r="E162" s="816">
        <v>0</v>
      </c>
      <c r="F162" s="816">
        <v>0</v>
      </c>
      <c r="G162" s="816">
        <v>0</v>
      </c>
      <c r="H162" s="816">
        <v>0</v>
      </c>
      <c r="I162" s="816">
        <v>0</v>
      </c>
      <c r="J162" s="816">
        <v>0</v>
      </c>
      <c r="K162" s="816">
        <v>0</v>
      </c>
      <c r="L162" s="816">
        <v>0</v>
      </c>
      <c r="M162" s="816">
        <v>0</v>
      </c>
      <c r="N162" s="816">
        <v>0</v>
      </c>
      <c r="O162" s="816">
        <v>0</v>
      </c>
      <c r="P162" s="816">
        <v>0</v>
      </c>
      <c r="Q162" s="816">
        <v>0</v>
      </c>
      <c r="R162" s="816">
        <v>0</v>
      </c>
      <c r="S162" s="816">
        <v>0</v>
      </c>
      <c r="T162" s="816">
        <v>0</v>
      </c>
      <c r="U162" s="816">
        <v>0</v>
      </c>
      <c r="V162" s="816">
        <v>0</v>
      </c>
      <c r="W162" s="816">
        <v>0</v>
      </c>
      <c r="X162" s="816">
        <v>0</v>
      </c>
      <c r="Y162" s="816">
        <v>0</v>
      </c>
      <c r="Z162" s="816">
        <v>0</v>
      </c>
      <c r="AA162" s="816">
        <v>0</v>
      </c>
      <c r="AB162" s="816">
        <v>0</v>
      </c>
      <c r="AC162" s="816">
        <v>0</v>
      </c>
      <c r="AD162" s="816">
        <v>0</v>
      </c>
      <c r="AE162" s="816">
        <v>0</v>
      </c>
      <c r="AF162" s="816">
        <v>0</v>
      </c>
      <c r="AG162" s="816">
        <v>0</v>
      </c>
      <c r="AH162" s="816">
        <v>0</v>
      </c>
      <c r="AI162" s="816">
        <v>0</v>
      </c>
      <c r="AJ162" s="816">
        <v>0</v>
      </c>
      <c r="AK162" s="816">
        <v>0</v>
      </c>
      <c r="AL162" s="816">
        <v>0</v>
      </c>
      <c r="AM162" s="816">
        <v>0</v>
      </c>
      <c r="AN162" s="816">
        <v>0</v>
      </c>
      <c r="AO162" s="816">
        <v>0</v>
      </c>
      <c r="AP162" s="816">
        <v>0</v>
      </c>
    </row>
    <row r="163" spans="1:42">
      <c r="A163" s="814" t="s">
        <v>368</v>
      </c>
      <c r="B163" s="814" t="s">
        <v>364</v>
      </c>
      <c r="C163" s="825" t="s">
        <v>133</v>
      </c>
      <c r="D163" s="825" t="s">
        <v>521</v>
      </c>
      <c r="E163" s="816">
        <v>0</v>
      </c>
      <c r="F163" s="816">
        <v>0</v>
      </c>
      <c r="G163" s="816">
        <v>0</v>
      </c>
      <c r="H163" s="816">
        <v>0</v>
      </c>
      <c r="I163" s="816">
        <v>0</v>
      </c>
      <c r="J163" s="816">
        <v>0</v>
      </c>
      <c r="K163" s="816">
        <v>0</v>
      </c>
      <c r="L163" s="816">
        <v>0</v>
      </c>
      <c r="M163" s="816">
        <v>0</v>
      </c>
      <c r="N163" s="816">
        <v>0</v>
      </c>
      <c r="O163" s="816">
        <v>0</v>
      </c>
      <c r="P163" s="816">
        <v>0</v>
      </c>
      <c r="Q163" s="816">
        <v>0</v>
      </c>
      <c r="R163" s="816">
        <v>0</v>
      </c>
      <c r="S163" s="816">
        <v>0</v>
      </c>
      <c r="T163" s="816">
        <v>0</v>
      </c>
      <c r="U163" s="816">
        <v>0</v>
      </c>
      <c r="V163" s="816">
        <v>0</v>
      </c>
      <c r="W163" s="816">
        <v>0</v>
      </c>
      <c r="X163" s="816">
        <v>0</v>
      </c>
      <c r="Y163" s="816">
        <v>0</v>
      </c>
      <c r="Z163" s="816">
        <v>0</v>
      </c>
      <c r="AA163" s="816">
        <v>0</v>
      </c>
      <c r="AB163" s="816">
        <v>0</v>
      </c>
      <c r="AC163" s="816">
        <v>0</v>
      </c>
      <c r="AD163" s="816">
        <v>0</v>
      </c>
      <c r="AE163" s="816">
        <v>0</v>
      </c>
      <c r="AF163" s="816">
        <v>0</v>
      </c>
      <c r="AG163" s="816">
        <v>0</v>
      </c>
      <c r="AH163" s="816">
        <v>0</v>
      </c>
      <c r="AI163" s="816">
        <v>0</v>
      </c>
      <c r="AJ163" s="816">
        <v>0</v>
      </c>
      <c r="AK163" s="816">
        <v>0</v>
      </c>
      <c r="AL163" s="816">
        <v>0</v>
      </c>
      <c r="AM163" s="820">
        <v>115</v>
      </c>
      <c r="AN163" s="816">
        <v>0</v>
      </c>
      <c r="AO163" s="820">
        <v>0</v>
      </c>
      <c r="AP163" s="820">
        <v>0</v>
      </c>
    </row>
    <row r="164" hidden="1" spans="1:42">
      <c r="A164" s="814" t="s">
        <v>368</v>
      </c>
      <c r="B164" s="814" t="s">
        <v>377</v>
      </c>
      <c r="C164" s="815" t="s">
        <v>133</v>
      </c>
      <c r="D164" s="815" t="s">
        <v>522</v>
      </c>
      <c r="E164" s="816">
        <v>0</v>
      </c>
      <c r="F164" s="816">
        <v>0</v>
      </c>
      <c r="G164" s="816">
        <v>0</v>
      </c>
      <c r="H164" s="816">
        <v>0</v>
      </c>
      <c r="I164" s="816">
        <v>0</v>
      </c>
      <c r="J164" s="816">
        <v>0</v>
      </c>
      <c r="K164" s="816">
        <v>0</v>
      </c>
      <c r="L164" s="816">
        <v>0</v>
      </c>
      <c r="M164" s="816">
        <v>0</v>
      </c>
      <c r="N164" s="816">
        <v>0</v>
      </c>
      <c r="O164" s="816">
        <v>0</v>
      </c>
      <c r="P164" s="816">
        <v>356</v>
      </c>
      <c r="Q164" s="816">
        <v>0</v>
      </c>
      <c r="R164" s="816">
        <v>0</v>
      </c>
      <c r="S164" s="816">
        <v>0</v>
      </c>
      <c r="T164" s="816">
        <v>0</v>
      </c>
      <c r="U164" s="816">
        <v>0</v>
      </c>
      <c r="V164" s="816">
        <v>0</v>
      </c>
      <c r="W164" s="816">
        <v>0</v>
      </c>
      <c r="X164" s="816">
        <v>0</v>
      </c>
      <c r="Y164" s="816">
        <v>0</v>
      </c>
      <c r="Z164" s="816">
        <v>0</v>
      </c>
      <c r="AA164" s="816">
        <v>0</v>
      </c>
      <c r="AB164" s="816">
        <v>0</v>
      </c>
      <c r="AC164" s="816">
        <v>0</v>
      </c>
      <c r="AD164" s="816">
        <v>0</v>
      </c>
      <c r="AE164" s="816">
        <v>0</v>
      </c>
      <c r="AF164" s="816">
        <v>0</v>
      </c>
      <c r="AG164" s="816">
        <v>0</v>
      </c>
      <c r="AH164" s="816">
        <v>0</v>
      </c>
      <c r="AI164" s="816">
        <v>0</v>
      </c>
      <c r="AJ164" s="816">
        <v>0</v>
      </c>
      <c r="AK164" s="816">
        <v>0</v>
      </c>
      <c r="AL164" s="816">
        <v>0</v>
      </c>
      <c r="AM164" s="816">
        <v>0</v>
      </c>
      <c r="AN164" s="816">
        <v>0</v>
      </c>
      <c r="AO164" s="816">
        <v>0</v>
      </c>
      <c r="AP164" s="816">
        <v>0</v>
      </c>
    </row>
    <row r="165" hidden="1" spans="1:42">
      <c r="A165" s="814" t="s">
        <v>363</v>
      </c>
      <c r="B165" s="814" t="s">
        <v>364</v>
      </c>
      <c r="C165" s="815" t="s">
        <v>133</v>
      </c>
      <c r="D165" s="815" t="s">
        <v>523</v>
      </c>
      <c r="E165" s="816">
        <v>0</v>
      </c>
      <c r="F165" s="816">
        <v>0</v>
      </c>
      <c r="G165" s="816">
        <v>0</v>
      </c>
      <c r="H165" s="816">
        <v>0</v>
      </c>
      <c r="I165" s="816">
        <v>0</v>
      </c>
      <c r="J165" s="816">
        <v>0</v>
      </c>
      <c r="K165" s="816">
        <v>0</v>
      </c>
      <c r="L165" s="816">
        <v>0</v>
      </c>
      <c r="M165" s="816">
        <v>0</v>
      </c>
      <c r="N165" s="816">
        <v>0</v>
      </c>
      <c r="O165" s="816">
        <v>0</v>
      </c>
      <c r="P165" s="816">
        <v>0</v>
      </c>
      <c r="Q165" s="816">
        <v>0</v>
      </c>
      <c r="R165" s="816">
        <v>0</v>
      </c>
      <c r="S165" s="816">
        <v>0</v>
      </c>
      <c r="T165" s="816">
        <v>0</v>
      </c>
      <c r="U165" s="816">
        <v>0</v>
      </c>
      <c r="V165" s="816">
        <v>0</v>
      </c>
      <c r="W165" s="816">
        <v>0</v>
      </c>
      <c r="X165" s="816">
        <v>0</v>
      </c>
      <c r="Y165" s="816">
        <v>0</v>
      </c>
      <c r="Z165" s="816">
        <v>0</v>
      </c>
      <c r="AA165" s="816">
        <v>0</v>
      </c>
      <c r="AB165" s="816">
        <v>0</v>
      </c>
      <c r="AC165" s="816">
        <v>0</v>
      </c>
      <c r="AD165" s="816">
        <v>0</v>
      </c>
      <c r="AE165" s="816">
        <v>4</v>
      </c>
      <c r="AF165" s="816">
        <v>0</v>
      </c>
      <c r="AG165" s="816">
        <v>0</v>
      </c>
      <c r="AH165" s="816">
        <v>0</v>
      </c>
      <c r="AI165" s="816">
        <v>0</v>
      </c>
      <c r="AJ165" s="816">
        <v>0</v>
      </c>
      <c r="AK165" s="816">
        <v>0</v>
      </c>
      <c r="AL165" s="816">
        <v>0</v>
      </c>
      <c r="AM165" s="816">
        <v>0</v>
      </c>
      <c r="AN165" s="816">
        <v>0</v>
      </c>
      <c r="AO165" s="816">
        <v>0</v>
      </c>
      <c r="AP165" s="816">
        <v>0</v>
      </c>
    </row>
    <row r="166" hidden="1" spans="1:42">
      <c r="A166" s="814" t="s">
        <v>363</v>
      </c>
      <c r="B166" s="814" t="s">
        <v>377</v>
      </c>
      <c r="C166" s="815" t="s">
        <v>133</v>
      </c>
      <c r="D166" s="815" t="s">
        <v>524</v>
      </c>
      <c r="E166" s="816">
        <v>0</v>
      </c>
      <c r="F166" s="816">
        <v>0</v>
      </c>
      <c r="G166" s="816">
        <v>0</v>
      </c>
      <c r="H166" s="816">
        <v>0</v>
      </c>
      <c r="I166" s="816">
        <v>0</v>
      </c>
      <c r="J166" s="816">
        <v>0</v>
      </c>
      <c r="K166" s="816">
        <v>0</v>
      </c>
      <c r="L166" s="816">
        <v>0</v>
      </c>
      <c r="M166" s="816">
        <v>0</v>
      </c>
      <c r="N166" s="816">
        <v>0</v>
      </c>
      <c r="O166" s="816">
        <v>0</v>
      </c>
      <c r="P166" s="816">
        <v>0</v>
      </c>
      <c r="Q166" s="816">
        <v>0</v>
      </c>
      <c r="R166" s="816">
        <v>0</v>
      </c>
      <c r="S166" s="816">
        <v>0</v>
      </c>
      <c r="T166" s="816">
        <v>0</v>
      </c>
      <c r="U166" s="816">
        <v>0</v>
      </c>
      <c r="V166" s="816">
        <v>0</v>
      </c>
      <c r="W166" s="816">
        <v>0</v>
      </c>
      <c r="X166" s="816">
        <v>0</v>
      </c>
      <c r="Y166" s="816">
        <v>0</v>
      </c>
      <c r="Z166" s="816">
        <v>0</v>
      </c>
      <c r="AA166" s="816">
        <v>0</v>
      </c>
      <c r="AB166" s="816">
        <v>0</v>
      </c>
      <c r="AC166" s="816">
        <v>0</v>
      </c>
      <c r="AD166" s="816">
        <v>0</v>
      </c>
      <c r="AE166" s="816">
        <v>0</v>
      </c>
      <c r="AF166" s="816">
        <v>0</v>
      </c>
      <c r="AG166" s="816">
        <v>0</v>
      </c>
      <c r="AH166" s="816">
        <v>0</v>
      </c>
      <c r="AI166" s="816">
        <v>0</v>
      </c>
      <c r="AJ166" s="816">
        <v>0</v>
      </c>
      <c r="AK166" s="816">
        <v>0</v>
      </c>
      <c r="AL166" s="816">
        <v>0</v>
      </c>
      <c r="AM166" s="816">
        <v>0</v>
      </c>
      <c r="AN166" s="816">
        <v>0</v>
      </c>
      <c r="AO166" s="816">
        <v>0</v>
      </c>
      <c r="AP166" s="816">
        <v>0</v>
      </c>
    </row>
    <row r="167" spans="1:42">
      <c r="A167" s="814" t="s">
        <v>368</v>
      </c>
      <c r="B167" s="814" t="s">
        <v>364</v>
      </c>
      <c r="C167" s="825" t="s">
        <v>133</v>
      </c>
      <c r="D167" s="825" t="s">
        <v>525</v>
      </c>
      <c r="E167" s="816">
        <v>0</v>
      </c>
      <c r="F167" s="816">
        <v>0</v>
      </c>
      <c r="G167" s="816">
        <v>0</v>
      </c>
      <c r="H167" s="816">
        <v>0</v>
      </c>
      <c r="I167" s="816">
        <v>0</v>
      </c>
      <c r="J167" s="816">
        <v>0</v>
      </c>
      <c r="K167" s="816">
        <v>0</v>
      </c>
      <c r="L167" s="816">
        <v>0</v>
      </c>
      <c r="M167" s="816">
        <v>0</v>
      </c>
      <c r="N167" s="816">
        <v>0</v>
      </c>
      <c r="O167" s="816">
        <v>0</v>
      </c>
      <c r="P167" s="816">
        <v>0</v>
      </c>
      <c r="Q167" s="816">
        <v>0</v>
      </c>
      <c r="R167" s="816">
        <v>0</v>
      </c>
      <c r="S167" s="816">
        <v>0</v>
      </c>
      <c r="T167" s="816">
        <v>0</v>
      </c>
      <c r="U167" s="816">
        <v>0</v>
      </c>
      <c r="V167" s="816">
        <v>0</v>
      </c>
      <c r="W167" s="816">
        <v>0</v>
      </c>
      <c r="X167" s="816">
        <v>0</v>
      </c>
      <c r="Y167" s="816">
        <v>0</v>
      </c>
      <c r="Z167" s="816">
        <v>0</v>
      </c>
      <c r="AA167" s="816">
        <v>0</v>
      </c>
      <c r="AB167" s="816">
        <v>0</v>
      </c>
      <c r="AC167" s="816">
        <v>0</v>
      </c>
      <c r="AD167" s="816">
        <v>0</v>
      </c>
      <c r="AE167" s="816">
        <v>0</v>
      </c>
      <c r="AF167" s="816">
        <v>0</v>
      </c>
      <c r="AG167" s="816">
        <v>0</v>
      </c>
      <c r="AH167" s="816">
        <v>0</v>
      </c>
      <c r="AI167" s="816">
        <v>0</v>
      </c>
      <c r="AJ167" s="816">
        <v>0</v>
      </c>
      <c r="AK167" s="816">
        <v>0</v>
      </c>
      <c r="AL167" s="816">
        <v>0</v>
      </c>
      <c r="AM167" s="820">
        <v>0</v>
      </c>
      <c r="AN167" s="816">
        <v>0</v>
      </c>
      <c r="AO167" s="820">
        <v>0</v>
      </c>
      <c r="AP167" s="820">
        <v>0</v>
      </c>
    </row>
    <row r="168" hidden="1" spans="1:42">
      <c r="A168" s="814" t="s">
        <v>368</v>
      </c>
      <c r="B168" s="814" t="s">
        <v>377</v>
      </c>
      <c r="C168" s="815" t="s">
        <v>133</v>
      </c>
      <c r="D168" s="815" t="s">
        <v>526</v>
      </c>
      <c r="E168" s="816">
        <v>0</v>
      </c>
      <c r="F168" s="816">
        <v>0</v>
      </c>
      <c r="G168" s="816">
        <v>0</v>
      </c>
      <c r="H168" s="816">
        <v>0</v>
      </c>
      <c r="I168" s="816">
        <v>0</v>
      </c>
      <c r="J168" s="816">
        <v>0</v>
      </c>
      <c r="K168" s="816">
        <v>0</v>
      </c>
      <c r="L168" s="816">
        <v>0</v>
      </c>
      <c r="M168" s="816">
        <v>0</v>
      </c>
      <c r="N168" s="816">
        <v>0</v>
      </c>
      <c r="O168" s="816">
        <v>0</v>
      </c>
      <c r="P168" s="816">
        <v>0</v>
      </c>
      <c r="Q168" s="816">
        <v>0</v>
      </c>
      <c r="R168" s="816">
        <v>0</v>
      </c>
      <c r="S168" s="816">
        <v>0</v>
      </c>
      <c r="T168" s="816">
        <v>0</v>
      </c>
      <c r="U168" s="816">
        <v>0</v>
      </c>
      <c r="V168" s="816">
        <v>0</v>
      </c>
      <c r="W168" s="816">
        <v>0</v>
      </c>
      <c r="X168" s="816">
        <v>0</v>
      </c>
      <c r="Y168" s="816">
        <v>0</v>
      </c>
      <c r="Z168" s="816">
        <v>0</v>
      </c>
      <c r="AA168" s="816">
        <v>0</v>
      </c>
      <c r="AB168" s="816">
        <v>0</v>
      </c>
      <c r="AC168" s="816">
        <v>0</v>
      </c>
      <c r="AD168" s="816">
        <v>0</v>
      </c>
      <c r="AE168" s="816">
        <v>0</v>
      </c>
      <c r="AF168" s="816">
        <v>0</v>
      </c>
      <c r="AG168" s="816">
        <v>0</v>
      </c>
      <c r="AH168" s="816">
        <v>0</v>
      </c>
      <c r="AI168" s="816">
        <v>0</v>
      </c>
      <c r="AJ168" s="816">
        <v>0</v>
      </c>
      <c r="AK168" s="816">
        <v>0</v>
      </c>
      <c r="AL168" s="816">
        <v>0</v>
      </c>
      <c r="AM168" s="816">
        <v>0</v>
      </c>
      <c r="AN168" s="816">
        <v>0</v>
      </c>
      <c r="AO168" s="816">
        <v>0</v>
      </c>
      <c r="AP168" s="816">
        <v>0</v>
      </c>
    </row>
    <row r="169" hidden="1" spans="1:42">
      <c r="A169" s="814" t="s">
        <v>363</v>
      </c>
      <c r="B169" s="814" t="s">
        <v>364</v>
      </c>
      <c r="C169" s="815" t="s">
        <v>133</v>
      </c>
      <c r="D169" s="815" t="s">
        <v>527</v>
      </c>
      <c r="E169" s="816">
        <v>47</v>
      </c>
      <c r="F169" s="816">
        <v>0</v>
      </c>
      <c r="G169" s="816">
        <v>0</v>
      </c>
      <c r="H169" s="816">
        <v>0</v>
      </c>
      <c r="I169" s="816">
        <v>0</v>
      </c>
      <c r="J169" s="816">
        <v>0</v>
      </c>
      <c r="K169" s="816">
        <v>0</v>
      </c>
      <c r="L169" s="816">
        <v>0</v>
      </c>
      <c r="M169" s="816">
        <v>0</v>
      </c>
      <c r="N169" s="816">
        <v>0</v>
      </c>
      <c r="O169" s="816">
        <v>0</v>
      </c>
      <c r="P169" s="816">
        <v>0</v>
      </c>
      <c r="Q169" s="816">
        <v>0</v>
      </c>
      <c r="R169" s="816">
        <v>0</v>
      </c>
      <c r="S169" s="816">
        <v>0</v>
      </c>
      <c r="T169" s="816">
        <v>0</v>
      </c>
      <c r="U169" s="816">
        <v>0</v>
      </c>
      <c r="V169" s="816">
        <v>0</v>
      </c>
      <c r="W169" s="816">
        <v>0</v>
      </c>
      <c r="X169" s="816">
        <v>0</v>
      </c>
      <c r="Y169" s="816">
        <v>0</v>
      </c>
      <c r="Z169" s="816">
        <v>0</v>
      </c>
      <c r="AA169" s="816">
        <v>0</v>
      </c>
      <c r="AB169" s="816">
        <v>0</v>
      </c>
      <c r="AC169" s="816">
        <v>0</v>
      </c>
      <c r="AD169" s="816">
        <v>0</v>
      </c>
      <c r="AE169" s="816">
        <v>25</v>
      </c>
      <c r="AF169" s="816">
        <v>0</v>
      </c>
      <c r="AG169" s="816">
        <v>0</v>
      </c>
      <c r="AH169" s="816">
        <v>0</v>
      </c>
      <c r="AI169" s="816">
        <v>0</v>
      </c>
      <c r="AJ169" s="816">
        <v>0</v>
      </c>
      <c r="AK169" s="816">
        <v>0</v>
      </c>
      <c r="AL169" s="816">
        <v>0</v>
      </c>
      <c r="AM169" s="816">
        <v>0</v>
      </c>
      <c r="AN169" s="816">
        <v>0</v>
      </c>
      <c r="AO169" s="816">
        <v>0</v>
      </c>
      <c r="AP169" s="816">
        <v>0</v>
      </c>
    </row>
    <row r="170" hidden="1" spans="1:42">
      <c r="A170" s="814" t="s">
        <v>363</v>
      </c>
      <c r="B170" s="814" t="s">
        <v>377</v>
      </c>
      <c r="C170" s="815" t="s">
        <v>133</v>
      </c>
      <c r="D170" s="815" t="s">
        <v>528</v>
      </c>
      <c r="E170" s="816">
        <v>0</v>
      </c>
      <c r="F170" s="816">
        <v>0</v>
      </c>
      <c r="G170" s="816">
        <v>0</v>
      </c>
      <c r="H170" s="816">
        <v>0</v>
      </c>
      <c r="I170" s="816">
        <v>0</v>
      </c>
      <c r="J170" s="816">
        <v>0</v>
      </c>
      <c r="K170" s="816">
        <v>0</v>
      </c>
      <c r="L170" s="816">
        <v>0</v>
      </c>
      <c r="M170" s="816">
        <v>0</v>
      </c>
      <c r="N170" s="816">
        <v>0</v>
      </c>
      <c r="O170" s="816">
        <v>0</v>
      </c>
      <c r="P170" s="816">
        <v>0</v>
      </c>
      <c r="Q170" s="816">
        <v>0</v>
      </c>
      <c r="R170" s="816">
        <v>0</v>
      </c>
      <c r="S170" s="816">
        <v>0</v>
      </c>
      <c r="T170" s="816">
        <v>0</v>
      </c>
      <c r="U170" s="816">
        <v>0</v>
      </c>
      <c r="V170" s="816">
        <v>0</v>
      </c>
      <c r="W170" s="816">
        <v>0</v>
      </c>
      <c r="X170" s="816">
        <v>0</v>
      </c>
      <c r="Y170" s="816">
        <v>0</v>
      </c>
      <c r="Z170" s="816">
        <v>0</v>
      </c>
      <c r="AA170" s="816">
        <v>0</v>
      </c>
      <c r="AB170" s="816">
        <v>0</v>
      </c>
      <c r="AC170" s="816">
        <v>0</v>
      </c>
      <c r="AD170" s="816">
        <v>0</v>
      </c>
      <c r="AE170" s="816">
        <v>0</v>
      </c>
      <c r="AF170" s="816">
        <v>0</v>
      </c>
      <c r="AG170" s="816">
        <v>0</v>
      </c>
      <c r="AH170" s="816">
        <v>0</v>
      </c>
      <c r="AI170" s="816">
        <v>0</v>
      </c>
      <c r="AJ170" s="816">
        <v>0</v>
      </c>
      <c r="AK170" s="816">
        <v>0</v>
      </c>
      <c r="AL170" s="816">
        <v>0</v>
      </c>
      <c r="AM170" s="816">
        <v>0</v>
      </c>
      <c r="AN170" s="816">
        <v>0</v>
      </c>
      <c r="AO170" s="816">
        <v>0</v>
      </c>
      <c r="AP170" s="816">
        <v>0</v>
      </c>
    </row>
    <row r="171" spans="1:42">
      <c r="A171" s="814" t="s">
        <v>368</v>
      </c>
      <c r="B171" s="814" t="s">
        <v>364</v>
      </c>
      <c r="C171" s="825" t="s">
        <v>133</v>
      </c>
      <c r="D171" s="825" t="s">
        <v>529</v>
      </c>
      <c r="E171" s="816">
        <v>0</v>
      </c>
      <c r="F171" s="816">
        <v>0</v>
      </c>
      <c r="G171" s="816">
        <v>0</v>
      </c>
      <c r="H171" s="816">
        <v>0</v>
      </c>
      <c r="I171" s="816">
        <v>0</v>
      </c>
      <c r="J171" s="816">
        <v>0</v>
      </c>
      <c r="K171" s="816">
        <v>0</v>
      </c>
      <c r="L171" s="816">
        <v>0</v>
      </c>
      <c r="M171" s="816">
        <v>0</v>
      </c>
      <c r="N171" s="816">
        <v>0</v>
      </c>
      <c r="O171" s="816">
        <v>0</v>
      </c>
      <c r="P171" s="816">
        <v>0</v>
      </c>
      <c r="Q171" s="816">
        <v>0</v>
      </c>
      <c r="R171" s="816">
        <v>0</v>
      </c>
      <c r="S171" s="816">
        <v>0</v>
      </c>
      <c r="T171" s="816">
        <v>0</v>
      </c>
      <c r="U171" s="816">
        <v>0</v>
      </c>
      <c r="V171" s="816">
        <v>0</v>
      </c>
      <c r="W171" s="816">
        <v>0</v>
      </c>
      <c r="X171" s="816">
        <v>0</v>
      </c>
      <c r="Y171" s="816">
        <v>0</v>
      </c>
      <c r="Z171" s="816">
        <v>0</v>
      </c>
      <c r="AA171" s="816">
        <v>0</v>
      </c>
      <c r="AB171" s="816">
        <v>0</v>
      </c>
      <c r="AC171" s="816">
        <v>0</v>
      </c>
      <c r="AD171" s="816">
        <v>0</v>
      </c>
      <c r="AE171" s="816">
        <v>0</v>
      </c>
      <c r="AF171" s="816">
        <v>0</v>
      </c>
      <c r="AG171" s="816">
        <v>0</v>
      </c>
      <c r="AH171" s="816">
        <v>0</v>
      </c>
      <c r="AI171" s="816">
        <v>0</v>
      </c>
      <c r="AJ171" s="816">
        <v>0</v>
      </c>
      <c r="AK171" s="816">
        <v>0</v>
      </c>
      <c r="AL171" s="816">
        <v>0</v>
      </c>
      <c r="AM171" s="820">
        <v>0</v>
      </c>
      <c r="AN171" s="816">
        <v>0</v>
      </c>
      <c r="AO171" s="820">
        <v>0</v>
      </c>
      <c r="AP171" s="820">
        <v>0</v>
      </c>
    </row>
    <row r="172" hidden="1" spans="1:42">
      <c r="A172" s="814" t="s">
        <v>368</v>
      </c>
      <c r="B172" s="814" t="s">
        <v>377</v>
      </c>
      <c r="C172" s="815" t="s">
        <v>133</v>
      </c>
      <c r="D172" s="815" t="s">
        <v>530</v>
      </c>
      <c r="E172" s="816">
        <v>0</v>
      </c>
      <c r="F172" s="816">
        <v>0</v>
      </c>
      <c r="G172" s="816">
        <v>0</v>
      </c>
      <c r="H172" s="816">
        <v>0</v>
      </c>
      <c r="I172" s="816">
        <v>0</v>
      </c>
      <c r="J172" s="816">
        <v>0</v>
      </c>
      <c r="K172" s="816">
        <v>0</v>
      </c>
      <c r="L172" s="816">
        <v>0</v>
      </c>
      <c r="M172" s="816">
        <v>0</v>
      </c>
      <c r="N172" s="816">
        <v>0</v>
      </c>
      <c r="O172" s="816">
        <v>0</v>
      </c>
      <c r="P172" s="816">
        <v>11</v>
      </c>
      <c r="Q172" s="816">
        <v>0</v>
      </c>
      <c r="R172" s="816">
        <v>0</v>
      </c>
      <c r="S172" s="816">
        <v>0</v>
      </c>
      <c r="T172" s="816">
        <v>0</v>
      </c>
      <c r="U172" s="816">
        <v>0</v>
      </c>
      <c r="V172" s="816">
        <v>0</v>
      </c>
      <c r="W172" s="816">
        <v>0</v>
      </c>
      <c r="X172" s="816">
        <v>0</v>
      </c>
      <c r="Y172" s="816">
        <v>0</v>
      </c>
      <c r="Z172" s="816">
        <v>0</v>
      </c>
      <c r="AA172" s="816">
        <v>0</v>
      </c>
      <c r="AB172" s="816">
        <v>0</v>
      </c>
      <c r="AC172" s="816">
        <v>0</v>
      </c>
      <c r="AD172" s="816">
        <v>0</v>
      </c>
      <c r="AE172" s="816">
        <v>0</v>
      </c>
      <c r="AF172" s="816">
        <v>0</v>
      </c>
      <c r="AG172" s="816">
        <v>0</v>
      </c>
      <c r="AH172" s="816">
        <v>0</v>
      </c>
      <c r="AI172" s="816">
        <v>0</v>
      </c>
      <c r="AJ172" s="816">
        <v>0</v>
      </c>
      <c r="AK172" s="816">
        <v>0</v>
      </c>
      <c r="AL172" s="816">
        <v>0</v>
      </c>
      <c r="AM172" s="816">
        <v>0</v>
      </c>
      <c r="AN172" s="816">
        <v>0</v>
      </c>
      <c r="AO172" s="816">
        <v>0</v>
      </c>
      <c r="AP172" s="816">
        <v>0</v>
      </c>
    </row>
    <row r="173" hidden="1" spans="1:42">
      <c r="A173" s="814" t="s">
        <v>363</v>
      </c>
      <c r="B173" s="814" t="s">
        <v>364</v>
      </c>
      <c r="C173" s="815" t="s">
        <v>133</v>
      </c>
      <c r="D173" s="815" t="s">
        <v>531</v>
      </c>
      <c r="E173" s="816">
        <v>101</v>
      </c>
      <c r="F173" s="816">
        <v>461</v>
      </c>
      <c r="G173" s="816">
        <v>0</v>
      </c>
      <c r="H173" s="816">
        <v>284</v>
      </c>
      <c r="I173" s="816">
        <v>1573</v>
      </c>
      <c r="J173" s="816">
        <v>0</v>
      </c>
      <c r="K173" s="816">
        <v>364</v>
      </c>
      <c r="L173" s="816">
        <v>3758</v>
      </c>
      <c r="M173" s="816">
        <v>17899</v>
      </c>
      <c r="N173" s="816">
        <v>1915</v>
      </c>
      <c r="O173" s="816">
        <v>14</v>
      </c>
      <c r="P173" s="816">
        <v>1429</v>
      </c>
      <c r="Q173" s="816">
        <v>3200</v>
      </c>
      <c r="R173" s="816">
        <v>0</v>
      </c>
      <c r="S173" s="816">
        <v>0</v>
      </c>
      <c r="T173" s="816">
        <v>0</v>
      </c>
      <c r="U173" s="816">
        <v>608</v>
      </c>
      <c r="V173" s="816">
        <v>1055</v>
      </c>
      <c r="W173" s="816">
        <v>0</v>
      </c>
      <c r="X173" s="816">
        <v>4</v>
      </c>
      <c r="Y173" s="816">
        <v>0</v>
      </c>
      <c r="Z173" s="816">
        <v>310</v>
      </c>
      <c r="AA173" s="816">
        <v>0</v>
      </c>
      <c r="AB173" s="816">
        <v>14</v>
      </c>
      <c r="AC173" s="816">
        <v>0</v>
      </c>
      <c r="AD173" s="816">
        <v>22</v>
      </c>
      <c r="AE173" s="816">
        <v>79</v>
      </c>
      <c r="AF173" s="816">
        <v>598</v>
      </c>
      <c r="AG173" s="816">
        <v>7</v>
      </c>
      <c r="AH173" s="816">
        <v>0</v>
      </c>
      <c r="AI173" s="816">
        <v>0</v>
      </c>
      <c r="AJ173" s="816">
        <v>0</v>
      </c>
      <c r="AK173" s="816">
        <v>0</v>
      </c>
      <c r="AL173" s="816">
        <v>0</v>
      </c>
      <c r="AM173" s="816">
        <v>14</v>
      </c>
      <c r="AN173" s="816">
        <v>29</v>
      </c>
      <c r="AO173" s="816">
        <v>0</v>
      </c>
      <c r="AP173" s="816">
        <v>0</v>
      </c>
    </row>
    <row r="174" hidden="1" spans="1:42">
      <c r="A174" s="814" t="s">
        <v>363</v>
      </c>
      <c r="B174" s="814" t="s">
        <v>377</v>
      </c>
      <c r="C174" s="815" t="s">
        <v>133</v>
      </c>
      <c r="D174" s="815" t="s">
        <v>532</v>
      </c>
      <c r="E174" s="816">
        <v>14</v>
      </c>
      <c r="F174" s="816">
        <v>0</v>
      </c>
      <c r="G174" s="816">
        <v>7</v>
      </c>
      <c r="H174" s="816">
        <v>36</v>
      </c>
      <c r="I174" s="816">
        <v>1775</v>
      </c>
      <c r="J174" s="816">
        <v>0</v>
      </c>
      <c r="K174" s="816">
        <v>0</v>
      </c>
      <c r="L174" s="816">
        <v>216</v>
      </c>
      <c r="M174" s="816">
        <v>0</v>
      </c>
      <c r="N174" s="816">
        <v>18</v>
      </c>
      <c r="O174" s="816">
        <v>0</v>
      </c>
      <c r="P174" s="816">
        <v>569</v>
      </c>
      <c r="Q174" s="816">
        <v>0</v>
      </c>
      <c r="R174" s="816">
        <v>0</v>
      </c>
      <c r="S174" s="816">
        <v>0</v>
      </c>
      <c r="T174" s="816">
        <v>4</v>
      </c>
      <c r="U174" s="816">
        <v>4</v>
      </c>
      <c r="V174" s="816">
        <v>0</v>
      </c>
      <c r="W174" s="816">
        <v>76</v>
      </c>
      <c r="X174" s="816">
        <v>4</v>
      </c>
      <c r="Y174" s="816">
        <v>108</v>
      </c>
      <c r="Z174" s="816">
        <v>0</v>
      </c>
      <c r="AA174" s="816">
        <v>0</v>
      </c>
      <c r="AB174" s="816">
        <v>11</v>
      </c>
      <c r="AC174" s="816">
        <v>0</v>
      </c>
      <c r="AD174" s="816">
        <v>11</v>
      </c>
      <c r="AE174" s="816">
        <v>911</v>
      </c>
      <c r="AF174" s="816">
        <v>0</v>
      </c>
      <c r="AG174" s="816">
        <v>0</v>
      </c>
      <c r="AH174" s="816">
        <v>0</v>
      </c>
      <c r="AI174" s="816">
        <v>0</v>
      </c>
      <c r="AJ174" s="816">
        <v>0</v>
      </c>
      <c r="AK174" s="816">
        <v>0</v>
      </c>
      <c r="AL174" s="816">
        <v>0</v>
      </c>
      <c r="AM174" s="816">
        <v>0</v>
      </c>
      <c r="AN174" s="816">
        <v>0</v>
      </c>
      <c r="AO174" s="816">
        <v>0</v>
      </c>
      <c r="AP174" s="816">
        <v>0</v>
      </c>
    </row>
    <row r="175" spans="1:42">
      <c r="A175" s="814" t="s">
        <v>368</v>
      </c>
      <c r="B175" s="814" t="s">
        <v>364</v>
      </c>
      <c r="C175" s="825" t="s">
        <v>133</v>
      </c>
      <c r="D175" s="825" t="s">
        <v>533</v>
      </c>
      <c r="E175" s="816">
        <v>4</v>
      </c>
      <c r="F175" s="816">
        <v>0</v>
      </c>
      <c r="G175" s="816">
        <v>0</v>
      </c>
      <c r="H175" s="816">
        <v>0</v>
      </c>
      <c r="I175" s="816">
        <v>389</v>
      </c>
      <c r="J175" s="816">
        <v>0</v>
      </c>
      <c r="K175" s="816">
        <v>0</v>
      </c>
      <c r="L175" s="816">
        <v>0</v>
      </c>
      <c r="M175" s="816">
        <v>0</v>
      </c>
      <c r="N175" s="816">
        <v>299</v>
      </c>
      <c r="O175" s="816">
        <v>0</v>
      </c>
      <c r="P175" s="816">
        <v>7</v>
      </c>
      <c r="Q175" s="816">
        <v>0</v>
      </c>
      <c r="R175" s="816">
        <v>0</v>
      </c>
      <c r="S175" s="816">
        <v>0</v>
      </c>
      <c r="T175" s="816">
        <v>0</v>
      </c>
      <c r="U175" s="816">
        <v>22</v>
      </c>
      <c r="V175" s="816">
        <v>0</v>
      </c>
      <c r="W175" s="816">
        <v>0</v>
      </c>
      <c r="X175" s="816">
        <v>22</v>
      </c>
      <c r="Y175" s="816">
        <v>0</v>
      </c>
      <c r="Z175" s="816">
        <v>4</v>
      </c>
      <c r="AA175" s="816">
        <v>86</v>
      </c>
      <c r="AB175" s="816">
        <v>0</v>
      </c>
      <c r="AC175" s="816">
        <v>18</v>
      </c>
      <c r="AD175" s="816">
        <v>29</v>
      </c>
      <c r="AE175" s="816">
        <v>0</v>
      </c>
      <c r="AF175" s="816">
        <v>0</v>
      </c>
      <c r="AG175" s="816">
        <v>0</v>
      </c>
      <c r="AH175" s="816">
        <v>112</v>
      </c>
      <c r="AI175" s="816">
        <v>0</v>
      </c>
      <c r="AJ175" s="816">
        <v>0</v>
      </c>
      <c r="AK175" s="816">
        <v>0</v>
      </c>
      <c r="AL175" s="816">
        <v>0</v>
      </c>
      <c r="AM175" s="820">
        <v>0</v>
      </c>
      <c r="AN175" s="816">
        <v>0</v>
      </c>
      <c r="AO175" s="820">
        <v>0</v>
      </c>
      <c r="AP175" s="820">
        <v>94</v>
      </c>
    </row>
    <row r="176" hidden="1" spans="1:42">
      <c r="A176" s="814" t="s">
        <v>368</v>
      </c>
      <c r="B176" s="814" t="s">
        <v>377</v>
      </c>
      <c r="C176" s="815" t="s">
        <v>133</v>
      </c>
      <c r="D176" s="815" t="s">
        <v>534</v>
      </c>
      <c r="E176" s="816">
        <v>18</v>
      </c>
      <c r="F176" s="816">
        <v>0</v>
      </c>
      <c r="G176" s="816">
        <v>0</v>
      </c>
      <c r="H176" s="816">
        <v>18</v>
      </c>
      <c r="I176" s="816">
        <v>518</v>
      </c>
      <c r="J176" s="816">
        <v>0</v>
      </c>
      <c r="K176" s="816">
        <v>0</v>
      </c>
      <c r="L176" s="816">
        <v>7</v>
      </c>
      <c r="M176" s="816">
        <v>734</v>
      </c>
      <c r="N176" s="816">
        <v>7</v>
      </c>
      <c r="O176" s="816">
        <v>0</v>
      </c>
      <c r="P176" s="816">
        <v>4</v>
      </c>
      <c r="Q176" s="816">
        <v>0</v>
      </c>
      <c r="R176" s="816">
        <v>0</v>
      </c>
      <c r="S176" s="816">
        <v>0</v>
      </c>
      <c r="T176" s="816">
        <v>0</v>
      </c>
      <c r="U176" s="816">
        <v>0</v>
      </c>
      <c r="V176" s="816">
        <v>0</v>
      </c>
      <c r="W176" s="816">
        <v>104</v>
      </c>
      <c r="X176" s="816">
        <v>0</v>
      </c>
      <c r="Y176" s="816">
        <v>18</v>
      </c>
      <c r="Z176" s="816">
        <v>4</v>
      </c>
      <c r="AA176" s="816">
        <v>0</v>
      </c>
      <c r="AB176" s="816">
        <v>0</v>
      </c>
      <c r="AC176" s="816">
        <v>11</v>
      </c>
      <c r="AD176" s="816">
        <v>11</v>
      </c>
      <c r="AE176" s="816">
        <v>18</v>
      </c>
      <c r="AF176" s="816">
        <v>317</v>
      </c>
      <c r="AG176" s="816">
        <v>0</v>
      </c>
      <c r="AH176" s="816">
        <v>0</v>
      </c>
      <c r="AI176" s="816">
        <v>0</v>
      </c>
      <c r="AJ176" s="816">
        <v>0</v>
      </c>
      <c r="AK176" s="816">
        <v>0</v>
      </c>
      <c r="AL176" s="816">
        <v>0</v>
      </c>
      <c r="AM176" s="816">
        <v>0</v>
      </c>
      <c r="AN176" s="816">
        <v>0</v>
      </c>
      <c r="AO176" s="816">
        <v>0</v>
      </c>
      <c r="AP176" s="816">
        <v>0</v>
      </c>
    </row>
    <row r="177" hidden="1" spans="1:42">
      <c r="A177" s="814" t="s">
        <v>363</v>
      </c>
      <c r="B177" s="814" t="s">
        <v>364</v>
      </c>
      <c r="C177" s="815" t="s">
        <v>133</v>
      </c>
      <c r="D177" s="815" t="s">
        <v>535</v>
      </c>
      <c r="E177" s="816">
        <v>360</v>
      </c>
      <c r="F177" s="816">
        <v>122</v>
      </c>
      <c r="G177" s="816">
        <v>97</v>
      </c>
      <c r="H177" s="816">
        <v>54</v>
      </c>
      <c r="I177" s="816">
        <v>1933</v>
      </c>
      <c r="J177" s="816">
        <v>137</v>
      </c>
      <c r="K177" s="816">
        <v>1415</v>
      </c>
      <c r="L177" s="816">
        <v>15084</v>
      </c>
      <c r="M177" s="816">
        <v>25747</v>
      </c>
      <c r="N177" s="816">
        <v>11434</v>
      </c>
      <c r="O177" s="816">
        <v>198</v>
      </c>
      <c r="P177" s="816">
        <v>16448</v>
      </c>
      <c r="Q177" s="816">
        <v>15545</v>
      </c>
      <c r="R177" s="816">
        <v>0</v>
      </c>
      <c r="S177" s="816">
        <v>0</v>
      </c>
      <c r="T177" s="816">
        <v>0</v>
      </c>
      <c r="U177" s="816">
        <v>511</v>
      </c>
      <c r="V177" s="816">
        <v>6552</v>
      </c>
      <c r="W177" s="816">
        <v>0</v>
      </c>
      <c r="X177" s="816">
        <v>598</v>
      </c>
      <c r="Y177" s="816">
        <v>0</v>
      </c>
      <c r="Z177" s="816">
        <v>4360</v>
      </c>
      <c r="AA177" s="816">
        <v>281</v>
      </c>
      <c r="AB177" s="816">
        <v>0</v>
      </c>
      <c r="AC177" s="816">
        <v>0</v>
      </c>
      <c r="AD177" s="816">
        <v>209</v>
      </c>
      <c r="AE177" s="816">
        <v>806</v>
      </c>
      <c r="AF177" s="816">
        <v>5180</v>
      </c>
      <c r="AG177" s="816">
        <v>0</v>
      </c>
      <c r="AH177" s="816">
        <v>0</v>
      </c>
      <c r="AI177" s="816">
        <v>0</v>
      </c>
      <c r="AJ177" s="816">
        <v>220</v>
      </c>
      <c r="AK177" s="816">
        <v>0</v>
      </c>
      <c r="AL177" s="816">
        <v>0</v>
      </c>
      <c r="AM177" s="816">
        <v>4882</v>
      </c>
      <c r="AN177" s="816">
        <v>50</v>
      </c>
      <c r="AO177" s="816">
        <v>0</v>
      </c>
      <c r="AP177" s="816">
        <v>706</v>
      </c>
    </row>
    <row r="178" hidden="1" spans="1:42">
      <c r="A178" s="814" t="s">
        <v>363</v>
      </c>
      <c r="B178" s="814" t="s">
        <v>377</v>
      </c>
      <c r="C178" s="815" t="s">
        <v>133</v>
      </c>
      <c r="D178" s="815" t="s">
        <v>536</v>
      </c>
      <c r="E178" s="816">
        <v>0</v>
      </c>
      <c r="F178" s="816">
        <v>32</v>
      </c>
      <c r="G178" s="816">
        <v>288</v>
      </c>
      <c r="H178" s="816">
        <v>1739</v>
      </c>
      <c r="I178" s="816">
        <v>227</v>
      </c>
      <c r="J178" s="816">
        <v>4</v>
      </c>
      <c r="K178" s="816">
        <v>0</v>
      </c>
      <c r="L178" s="816">
        <v>0</v>
      </c>
      <c r="M178" s="816">
        <v>0</v>
      </c>
      <c r="N178" s="816">
        <v>11</v>
      </c>
      <c r="O178" s="816">
        <v>1375</v>
      </c>
      <c r="P178" s="816">
        <v>738</v>
      </c>
      <c r="Q178" s="816">
        <v>0</v>
      </c>
      <c r="R178" s="816">
        <v>7</v>
      </c>
      <c r="S178" s="816">
        <v>1836</v>
      </c>
      <c r="T178" s="816">
        <v>0</v>
      </c>
      <c r="U178" s="816">
        <v>4</v>
      </c>
      <c r="V178" s="816">
        <v>0</v>
      </c>
      <c r="W178" s="816">
        <v>0</v>
      </c>
      <c r="X178" s="816">
        <v>1487</v>
      </c>
      <c r="Y178" s="816">
        <v>2124</v>
      </c>
      <c r="Z178" s="816">
        <v>702</v>
      </c>
      <c r="AA178" s="816">
        <v>990</v>
      </c>
      <c r="AB178" s="816">
        <v>4</v>
      </c>
      <c r="AC178" s="816">
        <v>2099</v>
      </c>
      <c r="AD178" s="816">
        <v>518</v>
      </c>
      <c r="AE178" s="816">
        <v>2689</v>
      </c>
      <c r="AF178" s="816">
        <v>0</v>
      </c>
      <c r="AG178" s="816">
        <v>0</v>
      </c>
      <c r="AH178" s="816">
        <v>0</v>
      </c>
      <c r="AI178" s="816">
        <v>0</v>
      </c>
      <c r="AJ178" s="816">
        <v>0</v>
      </c>
      <c r="AK178" s="816">
        <v>0</v>
      </c>
      <c r="AL178" s="816">
        <v>130</v>
      </c>
      <c r="AM178" s="816">
        <v>0</v>
      </c>
      <c r="AN178" s="816">
        <v>0</v>
      </c>
      <c r="AO178" s="816">
        <v>0</v>
      </c>
      <c r="AP178" s="816">
        <v>94</v>
      </c>
    </row>
    <row r="179" spans="1:42">
      <c r="A179" s="814" t="s">
        <v>368</v>
      </c>
      <c r="B179" s="814" t="s">
        <v>364</v>
      </c>
      <c r="C179" s="825" t="s">
        <v>133</v>
      </c>
      <c r="D179" s="825" t="s">
        <v>537</v>
      </c>
      <c r="E179" s="816">
        <v>0</v>
      </c>
      <c r="F179" s="816">
        <v>0</v>
      </c>
      <c r="G179" s="816">
        <v>0</v>
      </c>
      <c r="H179" s="816">
        <v>0</v>
      </c>
      <c r="I179" s="816">
        <v>2056</v>
      </c>
      <c r="J179" s="816">
        <v>0</v>
      </c>
      <c r="K179" s="816">
        <v>0</v>
      </c>
      <c r="L179" s="816">
        <v>0</v>
      </c>
      <c r="M179" s="816">
        <v>0</v>
      </c>
      <c r="N179" s="816">
        <v>2182</v>
      </c>
      <c r="O179" s="816">
        <v>0</v>
      </c>
      <c r="P179" s="816">
        <v>7</v>
      </c>
      <c r="Q179" s="816">
        <v>29</v>
      </c>
      <c r="R179" s="816">
        <v>0</v>
      </c>
      <c r="S179" s="816">
        <v>0</v>
      </c>
      <c r="T179" s="816">
        <v>0</v>
      </c>
      <c r="U179" s="816">
        <v>0</v>
      </c>
      <c r="V179" s="816">
        <v>0</v>
      </c>
      <c r="W179" s="816">
        <v>0</v>
      </c>
      <c r="X179" s="816">
        <v>630</v>
      </c>
      <c r="Y179" s="816">
        <v>0</v>
      </c>
      <c r="Z179" s="816">
        <v>0</v>
      </c>
      <c r="AA179" s="816">
        <v>241</v>
      </c>
      <c r="AB179" s="816">
        <v>0</v>
      </c>
      <c r="AC179" s="816">
        <v>0</v>
      </c>
      <c r="AD179" s="816">
        <v>212</v>
      </c>
      <c r="AE179" s="816">
        <v>0</v>
      </c>
      <c r="AF179" s="816">
        <v>234</v>
      </c>
      <c r="AG179" s="816">
        <v>0</v>
      </c>
      <c r="AH179" s="816">
        <v>0</v>
      </c>
      <c r="AI179" s="816">
        <v>0</v>
      </c>
      <c r="AJ179" s="816">
        <v>0</v>
      </c>
      <c r="AK179" s="816">
        <v>0</v>
      </c>
      <c r="AL179" s="816">
        <v>108</v>
      </c>
      <c r="AM179" s="820">
        <v>1678</v>
      </c>
      <c r="AN179" s="816">
        <v>0</v>
      </c>
      <c r="AO179" s="820">
        <v>0</v>
      </c>
      <c r="AP179" s="820">
        <v>277</v>
      </c>
    </row>
    <row r="180" hidden="1" spans="1:42">
      <c r="A180" s="814" t="s">
        <v>368</v>
      </c>
      <c r="B180" s="814" t="s">
        <v>377</v>
      </c>
      <c r="C180" s="815" t="s">
        <v>133</v>
      </c>
      <c r="D180" s="815" t="s">
        <v>538</v>
      </c>
      <c r="E180" s="816">
        <v>482</v>
      </c>
      <c r="F180" s="816">
        <v>0</v>
      </c>
      <c r="G180" s="816">
        <v>180</v>
      </c>
      <c r="H180" s="816">
        <v>234</v>
      </c>
      <c r="I180" s="816">
        <v>3301</v>
      </c>
      <c r="J180" s="816">
        <v>7</v>
      </c>
      <c r="K180" s="816">
        <v>0</v>
      </c>
      <c r="L180" s="816">
        <v>29</v>
      </c>
      <c r="M180" s="816">
        <v>9893</v>
      </c>
      <c r="N180" s="816">
        <v>673</v>
      </c>
      <c r="O180" s="816">
        <v>410</v>
      </c>
      <c r="P180" s="816">
        <v>6217</v>
      </c>
      <c r="Q180" s="816">
        <v>122</v>
      </c>
      <c r="R180" s="816">
        <v>0</v>
      </c>
      <c r="S180" s="816">
        <v>493</v>
      </c>
      <c r="T180" s="816">
        <v>0</v>
      </c>
      <c r="U180" s="816">
        <v>0</v>
      </c>
      <c r="V180" s="816">
        <v>0</v>
      </c>
      <c r="W180" s="816">
        <v>0</v>
      </c>
      <c r="X180" s="816">
        <v>1480</v>
      </c>
      <c r="Y180" s="816">
        <v>7056</v>
      </c>
      <c r="Z180" s="816">
        <v>4712</v>
      </c>
      <c r="AA180" s="816">
        <v>198</v>
      </c>
      <c r="AB180" s="816">
        <v>0</v>
      </c>
      <c r="AC180" s="816">
        <v>4</v>
      </c>
      <c r="AD180" s="816">
        <v>670</v>
      </c>
      <c r="AE180" s="816">
        <v>1739</v>
      </c>
      <c r="AF180" s="816">
        <v>1912</v>
      </c>
      <c r="AG180" s="816">
        <v>0</v>
      </c>
      <c r="AH180" s="816">
        <v>0</v>
      </c>
      <c r="AI180" s="816">
        <v>0</v>
      </c>
      <c r="AJ180" s="816">
        <v>0</v>
      </c>
      <c r="AK180" s="816">
        <v>0</v>
      </c>
      <c r="AL180" s="816">
        <v>162</v>
      </c>
      <c r="AM180" s="816">
        <v>1159</v>
      </c>
      <c r="AN180" s="816">
        <v>0</v>
      </c>
      <c r="AO180" s="816">
        <v>104</v>
      </c>
      <c r="AP180" s="816">
        <v>209</v>
      </c>
    </row>
    <row r="181" hidden="1" spans="1:42">
      <c r="A181" s="814" t="s">
        <v>363</v>
      </c>
      <c r="B181" s="814" t="s">
        <v>364</v>
      </c>
      <c r="C181" s="815" t="s">
        <v>133</v>
      </c>
      <c r="D181" s="815" t="s">
        <v>539</v>
      </c>
      <c r="E181" s="816">
        <v>0</v>
      </c>
      <c r="F181" s="816">
        <v>0</v>
      </c>
      <c r="G181" s="816">
        <v>0</v>
      </c>
      <c r="H181" s="816">
        <v>0</v>
      </c>
      <c r="I181" s="816">
        <v>0</v>
      </c>
      <c r="J181" s="816">
        <v>0</v>
      </c>
      <c r="K181" s="816">
        <v>0</v>
      </c>
      <c r="L181" s="816">
        <v>0</v>
      </c>
      <c r="M181" s="816">
        <v>0</v>
      </c>
      <c r="N181" s="816">
        <v>0</v>
      </c>
      <c r="O181" s="816">
        <v>0</v>
      </c>
      <c r="P181" s="816">
        <v>0</v>
      </c>
      <c r="Q181" s="816">
        <v>0</v>
      </c>
      <c r="R181" s="816">
        <v>0</v>
      </c>
      <c r="S181" s="816">
        <v>0</v>
      </c>
      <c r="T181" s="816">
        <v>0</v>
      </c>
      <c r="U181" s="816">
        <v>0</v>
      </c>
      <c r="V181" s="816">
        <v>0</v>
      </c>
      <c r="W181" s="816">
        <v>0</v>
      </c>
      <c r="X181" s="816">
        <v>0</v>
      </c>
      <c r="Y181" s="816">
        <v>0</v>
      </c>
      <c r="Z181" s="816">
        <v>0</v>
      </c>
      <c r="AA181" s="816">
        <v>0</v>
      </c>
      <c r="AB181" s="816">
        <v>0</v>
      </c>
      <c r="AC181" s="816">
        <v>0</v>
      </c>
      <c r="AD181" s="816">
        <v>0</v>
      </c>
      <c r="AE181" s="816">
        <v>0</v>
      </c>
      <c r="AF181" s="816">
        <v>0</v>
      </c>
      <c r="AG181" s="816">
        <v>0</v>
      </c>
      <c r="AH181" s="816">
        <v>0</v>
      </c>
      <c r="AI181" s="816">
        <v>0</v>
      </c>
      <c r="AJ181" s="816">
        <v>0</v>
      </c>
      <c r="AK181" s="816">
        <v>0</v>
      </c>
      <c r="AL181" s="816">
        <v>0</v>
      </c>
      <c r="AM181" s="816">
        <v>0</v>
      </c>
      <c r="AN181" s="816">
        <v>0</v>
      </c>
      <c r="AO181" s="816">
        <v>0</v>
      </c>
      <c r="AP181" s="816">
        <v>0</v>
      </c>
    </row>
    <row r="182" hidden="1" spans="1:42">
      <c r="A182" s="814" t="s">
        <v>363</v>
      </c>
      <c r="B182" s="814" t="s">
        <v>377</v>
      </c>
      <c r="C182" s="815" t="s">
        <v>133</v>
      </c>
      <c r="D182" s="815" t="s">
        <v>540</v>
      </c>
      <c r="E182" s="816">
        <v>0</v>
      </c>
      <c r="F182" s="816">
        <v>0</v>
      </c>
      <c r="G182" s="816">
        <v>0</v>
      </c>
      <c r="H182" s="816">
        <v>0</v>
      </c>
      <c r="I182" s="816">
        <v>0</v>
      </c>
      <c r="J182" s="816">
        <v>0</v>
      </c>
      <c r="K182" s="816">
        <v>0</v>
      </c>
      <c r="L182" s="816">
        <v>0</v>
      </c>
      <c r="M182" s="816">
        <v>0</v>
      </c>
      <c r="N182" s="816">
        <v>0</v>
      </c>
      <c r="O182" s="816">
        <v>0</v>
      </c>
      <c r="P182" s="816">
        <v>0</v>
      </c>
      <c r="Q182" s="816">
        <v>0</v>
      </c>
      <c r="R182" s="816">
        <v>0</v>
      </c>
      <c r="S182" s="816">
        <v>0</v>
      </c>
      <c r="T182" s="816">
        <v>0</v>
      </c>
      <c r="U182" s="816">
        <v>0</v>
      </c>
      <c r="V182" s="816">
        <v>0</v>
      </c>
      <c r="W182" s="816">
        <v>0</v>
      </c>
      <c r="X182" s="816">
        <v>0</v>
      </c>
      <c r="Y182" s="816">
        <v>0</v>
      </c>
      <c r="Z182" s="816">
        <v>0</v>
      </c>
      <c r="AA182" s="816">
        <v>0</v>
      </c>
      <c r="AB182" s="816">
        <v>0</v>
      </c>
      <c r="AC182" s="816">
        <v>0</v>
      </c>
      <c r="AD182" s="816">
        <v>0</v>
      </c>
      <c r="AE182" s="816">
        <v>0</v>
      </c>
      <c r="AF182" s="816">
        <v>0</v>
      </c>
      <c r="AG182" s="816">
        <v>0</v>
      </c>
      <c r="AH182" s="816">
        <v>0</v>
      </c>
      <c r="AI182" s="816">
        <v>0</v>
      </c>
      <c r="AJ182" s="816">
        <v>0</v>
      </c>
      <c r="AK182" s="816">
        <v>0</v>
      </c>
      <c r="AL182" s="816">
        <v>0</v>
      </c>
      <c r="AM182" s="816">
        <v>0</v>
      </c>
      <c r="AN182" s="816">
        <v>0</v>
      </c>
      <c r="AO182" s="816">
        <v>0</v>
      </c>
      <c r="AP182" s="816">
        <v>0</v>
      </c>
    </row>
    <row r="183" spans="1:42">
      <c r="A183" s="814" t="s">
        <v>368</v>
      </c>
      <c r="B183" s="814" t="s">
        <v>364</v>
      </c>
      <c r="C183" s="825" t="s">
        <v>133</v>
      </c>
      <c r="D183" s="825" t="s">
        <v>541</v>
      </c>
      <c r="E183" s="816">
        <v>0</v>
      </c>
      <c r="F183" s="816">
        <v>0</v>
      </c>
      <c r="G183" s="816">
        <v>0</v>
      </c>
      <c r="H183" s="816">
        <v>0</v>
      </c>
      <c r="I183" s="816">
        <v>0</v>
      </c>
      <c r="J183" s="816">
        <v>0</v>
      </c>
      <c r="K183" s="816">
        <v>0</v>
      </c>
      <c r="L183" s="816">
        <v>0</v>
      </c>
      <c r="M183" s="816">
        <v>0</v>
      </c>
      <c r="N183" s="816">
        <v>0</v>
      </c>
      <c r="O183" s="816">
        <v>0</v>
      </c>
      <c r="P183" s="816">
        <v>0</v>
      </c>
      <c r="Q183" s="816">
        <v>0</v>
      </c>
      <c r="R183" s="816">
        <v>0</v>
      </c>
      <c r="S183" s="816">
        <v>0</v>
      </c>
      <c r="T183" s="816">
        <v>0</v>
      </c>
      <c r="U183" s="816">
        <v>0</v>
      </c>
      <c r="V183" s="816">
        <v>0</v>
      </c>
      <c r="W183" s="816">
        <v>0</v>
      </c>
      <c r="X183" s="816">
        <v>0</v>
      </c>
      <c r="Y183" s="816">
        <v>0</v>
      </c>
      <c r="Z183" s="816">
        <v>0</v>
      </c>
      <c r="AA183" s="816">
        <v>0</v>
      </c>
      <c r="AB183" s="816">
        <v>0</v>
      </c>
      <c r="AC183" s="816">
        <v>0</v>
      </c>
      <c r="AD183" s="816">
        <v>0</v>
      </c>
      <c r="AE183" s="816">
        <v>0</v>
      </c>
      <c r="AF183" s="816">
        <v>0</v>
      </c>
      <c r="AG183" s="816">
        <v>0</v>
      </c>
      <c r="AH183" s="816">
        <v>0</v>
      </c>
      <c r="AI183" s="816">
        <v>0</v>
      </c>
      <c r="AJ183" s="816">
        <v>0</v>
      </c>
      <c r="AK183" s="816">
        <v>0</v>
      </c>
      <c r="AL183" s="816">
        <v>0</v>
      </c>
      <c r="AM183" s="820">
        <v>0</v>
      </c>
      <c r="AN183" s="816">
        <v>0</v>
      </c>
      <c r="AO183" s="820">
        <v>0</v>
      </c>
      <c r="AP183" s="820">
        <v>0</v>
      </c>
    </row>
    <row r="184" hidden="1" spans="1:42">
      <c r="A184" s="814" t="s">
        <v>368</v>
      </c>
      <c r="B184" s="814" t="s">
        <v>377</v>
      </c>
      <c r="C184" s="815" t="s">
        <v>133</v>
      </c>
      <c r="D184" s="815" t="s">
        <v>542</v>
      </c>
      <c r="E184" s="816">
        <v>0</v>
      </c>
      <c r="F184" s="816">
        <v>0</v>
      </c>
      <c r="G184" s="816">
        <v>0</v>
      </c>
      <c r="H184" s="816">
        <v>0</v>
      </c>
      <c r="I184" s="816">
        <v>0</v>
      </c>
      <c r="J184" s="816">
        <v>0</v>
      </c>
      <c r="K184" s="816">
        <v>0</v>
      </c>
      <c r="L184" s="816">
        <v>0</v>
      </c>
      <c r="M184" s="816">
        <v>0</v>
      </c>
      <c r="N184" s="816">
        <v>0</v>
      </c>
      <c r="O184" s="816">
        <v>0</v>
      </c>
      <c r="P184" s="816">
        <v>0</v>
      </c>
      <c r="Q184" s="816">
        <v>0</v>
      </c>
      <c r="R184" s="816">
        <v>0</v>
      </c>
      <c r="S184" s="816">
        <v>0</v>
      </c>
      <c r="T184" s="816">
        <v>0</v>
      </c>
      <c r="U184" s="816">
        <v>0</v>
      </c>
      <c r="V184" s="816">
        <v>0</v>
      </c>
      <c r="W184" s="816">
        <v>0</v>
      </c>
      <c r="X184" s="816">
        <v>0</v>
      </c>
      <c r="Y184" s="816">
        <v>0</v>
      </c>
      <c r="Z184" s="816">
        <v>0</v>
      </c>
      <c r="AA184" s="816">
        <v>0</v>
      </c>
      <c r="AB184" s="816">
        <v>0</v>
      </c>
      <c r="AC184" s="816">
        <v>0</v>
      </c>
      <c r="AD184" s="816">
        <v>0</v>
      </c>
      <c r="AE184" s="816">
        <v>0</v>
      </c>
      <c r="AF184" s="816">
        <v>0</v>
      </c>
      <c r="AG184" s="816">
        <v>0</v>
      </c>
      <c r="AH184" s="816">
        <v>0</v>
      </c>
      <c r="AI184" s="816">
        <v>0</v>
      </c>
      <c r="AJ184" s="816">
        <v>0</v>
      </c>
      <c r="AK184" s="816">
        <v>0</v>
      </c>
      <c r="AL184" s="816">
        <v>0</v>
      </c>
      <c r="AM184" s="816">
        <v>0</v>
      </c>
      <c r="AN184" s="816">
        <v>0</v>
      </c>
      <c r="AO184" s="816">
        <v>0</v>
      </c>
      <c r="AP184" s="816">
        <v>0</v>
      </c>
    </row>
    <row r="185" hidden="1" spans="1:42">
      <c r="A185" s="814" t="s">
        <v>363</v>
      </c>
      <c r="B185" s="814" t="s">
        <v>364</v>
      </c>
      <c r="C185" s="815" t="s">
        <v>133</v>
      </c>
      <c r="D185" s="815" t="s">
        <v>543</v>
      </c>
      <c r="E185" s="816">
        <v>0</v>
      </c>
      <c r="F185" s="816">
        <v>0</v>
      </c>
      <c r="G185" s="816">
        <v>0</v>
      </c>
      <c r="H185" s="816">
        <v>0</v>
      </c>
      <c r="I185" s="816">
        <v>378</v>
      </c>
      <c r="J185" s="816">
        <v>0</v>
      </c>
      <c r="K185" s="816">
        <v>0</v>
      </c>
      <c r="L185" s="816">
        <v>0</v>
      </c>
      <c r="M185" s="816">
        <v>3521</v>
      </c>
      <c r="N185" s="816">
        <v>148</v>
      </c>
      <c r="O185" s="816">
        <v>0</v>
      </c>
      <c r="P185" s="816">
        <v>0</v>
      </c>
      <c r="Q185" s="816">
        <v>0</v>
      </c>
      <c r="R185" s="816">
        <v>0</v>
      </c>
      <c r="S185" s="816">
        <v>0</v>
      </c>
      <c r="T185" s="816">
        <v>0</v>
      </c>
      <c r="U185" s="816">
        <v>0</v>
      </c>
      <c r="V185" s="816">
        <v>0</v>
      </c>
      <c r="W185" s="816">
        <v>0</v>
      </c>
      <c r="X185" s="816">
        <v>0</v>
      </c>
      <c r="Y185" s="816">
        <v>0</v>
      </c>
      <c r="Z185" s="816">
        <v>0</v>
      </c>
      <c r="AA185" s="816">
        <v>0</v>
      </c>
      <c r="AB185" s="816">
        <v>0</v>
      </c>
      <c r="AC185" s="816">
        <v>0</v>
      </c>
      <c r="AD185" s="816">
        <v>0</v>
      </c>
      <c r="AE185" s="816">
        <v>0</v>
      </c>
      <c r="AF185" s="816">
        <v>2394</v>
      </c>
      <c r="AG185" s="816">
        <v>0</v>
      </c>
      <c r="AH185" s="816">
        <v>0</v>
      </c>
      <c r="AI185" s="816">
        <v>0</v>
      </c>
      <c r="AJ185" s="816">
        <v>0</v>
      </c>
      <c r="AK185" s="816">
        <v>0</v>
      </c>
      <c r="AL185" s="816">
        <v>0</v>
      </c>
      <c r="AM185" s="816">
        <v>0</v>
      </c>
      <c r="AN185" s="816">
        <v>0</v>
      </c>
      <c r="AO185" s="816">
        <v>0</v>
      </c>
      <c r="AP185" s="816">
        <v>0</v>
      </c>
    </row>
    <row r="186" hidden="1" spans="1:42">
      <c r="A186" s="814" t="s">
        <v>363</v>
      </c>
      <c r="B186" s="814" t="s">
        <v>377</v>
      </c>
      <c r="C186" s="815" t="s">
        <v>133</v>
      </c>
      <c r="D186" s="815" t="s">
        <v>544</v>
      </c>
      <c r="E186" s="816">
        <v>0</v>
      </c>
      <c r="F186" s="816">
        <v>547</v>
      </c>
      <c r="G186" s="816">
        <v>0</v>
      </c>
      <c r="H186" s="816">
        <v>0</v>
      </c>
      <c r="I186" s="816">
        <v>11</v>
      </c>
      <c r="J186" s="816">
        <v>0</v>
      </c>
      <c r="K186" s="816">
        <v>0</v>
      </c>
      <c r="L186" s="816">
        <v>0</v>
      </c>
      <c r="M186" s="816">
        <v>0</v>
      </c>
      <c r="N186" s="816">
        <v>0</v>
      </c>
      <c r="O186" s="816">
        <v>0</v>
      </c>
      <c r="P186" s="816">
        <v>0</v>
      </c>
      <c r="Q186" s="816">
        <v>0</v>
      </c>
      <c r="R186" s="816">
        <v>0</v>
      </c>
      <c r="S186" s="816">
        <v>0</v>
      </c>
      <c r="T186" s="816">
        <v>0</v>
      </c>
      <c r="U186" s="816">
        <v>0</v>
      </c>
      <c r="V186" s="816">
        <v>0</v>
      </c>
      <c r="W186" s="816">
        <v>0</v>
      </c>
      <c r="X186" s="816">
        <v>0</v>
      </c>
      <c r="Y186" s="816">
        <v>0</v>
      </c>
      <c r="Z186" s="816">
        <v>0</v>
      </c>
      <c r="AA186" s="816">
        <v>0</v>
      </c>
      <c r="AB186" s="816">
        <v>0</v>
      </c>
      <c r="AC186" s="816">
        <v>0</v>
      </c>
      <c r="AD186" s="816">
        <v>0</v>
      </c>
      <c r="AE186" s="816">
        <v>0</v>
      </c>
      <c r="AF186" s="816">
        <v>0</v>
      </c>
      <c r="AG186" s="816">
        <v>0</v>
      </c>
      <c r="AH186" s="816">
        <v>0</v>
      </c>
      <c r="AI186" s="816">
        <v>0</v>
      </c>
      <c r="AJ186" s="816">
        <v>0</v>
      </c>
      <c r="AK186" s="816">
        <v>0</v>
      </c>
      <c r="AL186" s="816">
        <v>0</v>
      </c>
      <c r="AM186" s="816">
        <v>0</v>
      </c>
      <c r="AN186" s="816">
        <v>0</v>
      </c>
      <c r="AO186" s="816">
        <v>0</v>
      </c>
      <c r="AP186" s="816">
        <v>0</v>
      </c>
    </row>
    <row r="187" spans="1:42">
      <c r="A187" s="814" t="s">
        <v>368</v>
      </c>
      <c r="B187" s="814" t="s">
        <v>364</v>
      </c>
      <c r="C187" s="825" t="s">
        <v>133</v>
      </c>
      <c r="D187" s="825" t="s">
        <v>545</v>
      </c>
      <c r="E187" s="816">
        <v>0</v>
      </c>
      <c r="F187" s="816">
        <v>0</v>
      </c>
      <c r="G187" s="816">
        <v>0</v>
      </c>
      <c r="H187" s="816">
        <v>0</v>
      </c>
      <c r="I187" s="816">
        <v>346</v>
      </c>
      <c r="J187" s="816">
        <v>0</v>
      </c>
      <c r="K187" s="816">
        <v>0</v>
      </c>
      <c r="L187" s="816">
        <v>0</v>
      </c>
      <c r="M187" s="816">
        <v>0</v>
      </c>
      <c r="N187" s="816">
        <v>0</v>
      </c>
      <c r="O187" s="816">
        <v>0</v>
      </c>
      <c r="P187" s="816">
        <v>0</v>
      </c>
      <c r="Q187" s="816">
        <v>0</v>
      </c>
      <c r="R187" s="816">
        <v>0</v>
      </c>
      <c r="S187" s="816">
        <v>0</v>
      </c>
      <c r="T187" s="816">
        <v>0</v>
      </c>
      <c r="U187" s="816">
        <v>0</v>
      </c>
      <c r="V187" s="816">
        <v>0</v>
      </c>
      <c r="W187" s="816">
        <v>0</v>
      </c>
      <c r="X187" s="816">
        <v>0</v>
      </c>
      <c r="Y187" s="816">
        <v>0</v>
      </c>
      <c r="Z187" s="816">
        <v>0</v>
      </c>
      <c r="AA187" s="816">
        <v>0</v>
      </c>
      <c r="AB187" s="816">
        <v>0</v>
      </c>
      <c r="AC187" s="816">
        <v>0</v>
      </c>
      <c r="AD187" s="816">
        <v>0</v>
      </c>
      <c r="AE187" s="816">
        <v>0</v>
      </c>
      <c r="AF187" s="816">
        <v>0</v>
      </c>
      <c r="AG187" s="816">
        <v>0</v>
      </c>
      <c r="AH187" s="816">
        <v>0</v>
      </c>
      <c r="AI187" s="816">
        <v>0</v>
      </c>
      <c r="AJ187" s="816">
        <v>0</v>
      </c>
      <c r="AK187" s="816">
        <v>0</v>
      </c>
      <c r="AL187" s="816">
        <v>0</v>
      </c>
      <c r="AM187" s="820">
        <v>0</v>
      </c>
      <c r="AN187" s="816">
        <v>0</v>
      </c>
      <c r="AO187" s="820">
        <v>0</v>
      </c>
      <c r="AP187" s="820">
        <v>0</v>
      </c>
    </row>
    <row r="188" hidden="1" spans="1:42">
      <c r="A188" s="814" t="s">
        <v>368</v>
      </c>
      <c r="B188" s="814" t="s">
        <v>377</v>
      </c>
      <c r="C188" s="815" t="s">
        <v>133</v>
      </c>
      <c r="D188" s="815" t="s">
        <v>546</v>
      </c>
      <c r="E188" s="816">
        <v>0</v>
      </c>
      <c r="F188" s="816">
        <v>0</v>
      </c>
      <c r="G188" s="816">
        <v>0</v>
      </c>
      <c r="H188" s="816">
        <v>0</v>
      </c>
      <c r="I188" s="816">
        <v>0</v>
      </c>
      <c r="J188" s="816">
        <v>0</v>
      </c>
      <c r="K188" s="816">
        <v>0</v>
      </c>
      <c r="L188" s="816">
        <v>0</v>
      </c>
      <c r="M188" s="816">
        <v>0</v>
      </c>
      <c r="N188" s="816">
        <v>0</v>
      </c>
      <c r="O188" s="816">
        <v>0</v>
      </c>
      <c r="P188" s="816">
        <v>2272</v>
      </c>
      <c r="Q188" s="816">
        <v>0</v>
      </c>
      <c r="R188" s="816">
        <v>0</v>
      </c>
      <c r="S188" s="816">
        <v>0</v>
      </c>
      <c r="T188" s="816">
        <v>0</v>
      </c>
      <c r="U188" s="816">
        <v>0</v>
      </c>
      <c r="V188" s="816">
        <v>0</v>
      </c>
      <c r="W188" s="816">
        <v>0</v>
      </c>
      <c r="X188" s="816">
        <v>0</v>
      </c>
      <c r="Y188" s="816">
        <v>0</v>
      </c>
      <c r="Z188" s="816">
        <v>0</v>
      </c>
      <c r="AA188" s="816">
        <v>0</v>
      </c>
      <c r="AB188" s="816">
        <v>0</v>
      </c>
      <c r="AC188" s="816">
        <v>0</v>
      </c>
      <c r="AD188" s="816">
        <v>0</v>
      </c>
      <c r="AE188" s="816">
        <v>0</v>
      </c>
      <c r="AF188" s="816">
        <v>0</v>
      </c>
      <c r="AG188" s="816">
        <v>0</v>
      </c>
      <c r="AH188" s="816">
        <v>0</v>
      </c>
      <c r="AI188" s="816">
        <v>0</v>
      </c>
      <c r="AJ188" s="816">
        <v>0</v>
      </c>
      <c r="AK188" s="816">
        <v>0</v>
      </c>
      <c r="AL188" s="816">
        <v>0</v>
      </c>
      <c r="AM188" s="816">
        <v>0</v>
      </c>
      <c r="AN188" s="816">
        <v>0</v>
      </c>
      <c r="AO188" s="816">
        <v>0</v>
      </c>
      <c r="AP188" s="816">
        <v>0</v>
      </c>
    </row>
    <row r="189" hidden="1" spans="1:42">
      <c r="A189" s="814" t="s">
        <v>363</v>
      </c>
      <c r="B189" s="814" t="s">
        <v>364</v>
      </c>
      <c r="C189" s="815" t="s">
        <v>133</v>
      </c>
      <c r="D189" s="815" t="s">
        <v>547</v>
      </c>
      <c r="E189" s="816">
        <v>0</v>
      </c>
      <c r="F189" s="816">
        <v>0</v>
      </c>
      <c r="G189" s="816">
        <v>0</v>
      </c>
      <c r="H189" s="816">
        <v>0</v>
      </c>
      <c r="I189" s="816">
        <v>5846</v>
      </c>
      <c r="J189" s="816">
        <v>0</v>
      </c>
      <c r="K189" s="816">
        <v>0</v>
      </c>
      <c r="L189" s="816">
        <v>0</v>
      </c>
      <c r="M189" s="816">
        <v>0</v>
      </c>
      <c r="N189" s="816">
        <v>0</v>
      </c>
      <c r="O189" s="816">
        <v>0</v>
      </c>
      <c r="P189" s="816">
        <v>385</v>
      </c>
      <c r="Q189" s="816">
        <v>0</v>
      </c>
      <c r="R189" s="816">
        <v>0</v>
      </c>
      <c r="S189" s="816">
        <v>0</v>
      </c>
      <c r="T189" s="816">
        <v>0</v>
      </c>
      <c r="U189" s="816">
        <v>601</v>
      </c>
      <c r="V189" s="816">
        <v>0</v>
      </c>
      <c r="W189" s="816">
        <v>0</v>
      </c>
      <c r="X189" s="816">
        <v>0</v>
      </c>
      <c r="Y189" s="816">
        <v>0</v>
      </c>
      <c r="Z189" s="816">
        <v>0</v>
      </c>
      <c r="AA189" s="816">
        <v>0</v>
      </c>
      <c r="AB189" s="816">
        <v>0</v>
      </c>
      <c r="AC189" s="816">
        <v>0</v>
      </c>
      <c r="AD189" s="816">
        <v>0</v>
      </c>
      <c r="AE189" s="816">
        <v>0</v>
      </c>
      <c r="AF189" s="816">
        <v>0</v>
      </c>
      <c r="AG189" s="816">
        <v>0</v>
      </c>
      <c r="AH189" s="816">
        <v>0</v>
      </c>
      <c r="AI189" s="816">
        <v>0</v>
      </c>
      <c r="AJ189" s="816">
        <v>0</v>
      </c>
      <c r="AK189" s="816">
        <v>47</v>
      </c>
      <c r="AL189" s="816">
        <v>0</v>
      </c>
      <c r="AM189" s="816">
        <v>0</v>
      </c>
      <c r="AN189" s="816">
        <v>0</v>
      </c>
      <c r="AO189" s="816">
        <v>0</v>
      </c>
      <c r="AP189" s="816">
        <v>0</v>
      </c>
    </row>
    <row r="190" hidden="1" spans="1:42">
      <c r="A190" s="814" t="s">
        <v>363</v>
      </c>
      <c r="B190" s="814" t="s">
        <v>377</v>
      </c>
      <c r="C190" s="815" t="s">
        <v>133</v>
      </c>
      <c r="D190" s="815" t="s">
        <v>548</v>
      </c>
      <c r="E190" s="816">
        <v>0</v>
      </c>
      <c r="F190" s="816">
        <v>0</v>
      </c>
      <c r="G190" s="816">
        <v>0</v>
      </c>
      <c r="H190" s="816">
        <v>0</v>
      </c>
      <c r="I190" s="816">
        <v>25</v>
      </c>
      <c r="J190" s="816">
        <v>0</v>
      </c>
      <c r="K190" s="816">
        <v>0</v>
      </c>
      <c r="L190" s="816">
        <v>0</v>
      </c>
      <c r="M190" s="816">
        <v>0</v>
      </c>
      <c r="N190" s="816">
        <v>270</v>
      </c>
      <c r="O190" s="816">
        <v>0</v>
      </c>
      <c r="P190" s="816">
        <v>40500</v>
      </c>
      <c r="Q190" s="816">
        <v>0</v>
      </c>
      <c r="R190" s="816">
        <v>0</v>
      </c>
      <c r="S190" s="816">
        <v>0</v>
      </c>
      <c r="T190" s="816">
        <v>0</v>
      </c>
      <c r="U190" s="816">
        <v>0</v>
      </c>
      <c r="V190" s="816">
        <v>0</v>
      </c>
      <c r="W190" s="816">
        <v>0</v>
      </c>
      <c r="X190" s="816">
        <v>0</v>
      </c>
      <c r="Y190" s="816">
        <v>0</v>
      </c>
      <c r="Z190" s="816">
        <v>0</v>
      </c>
      <c r="AA190" s="816">
        <v>0</v>
      </c>
      <c r="AB190" s="816">
        <v>0</v>
      </c>
      <c r="AC190" s="816">
        <v>0</v>
      </c>
      <c r="AD190" s="816">
        <v>4</v>
      </c>
      <c r="AE190" s="816">
        <v>0</v>
      </c>
      <c r="AF190" s="816">
        <v>0</v>
      </c>
      <c r="AG190" s="816">
        <v>0</v>
      </c>
      <c r="AH190" s="816">
        <v>0</v>
      </c>
      <c r="AI190" s="816">
        <v>0</v>
      </c>
      <c r="AJ190" s="816">
        <v>0</v>
      </c>
      <c r="AK190" s="816">
        <v>0</v>
      </c>
      <c r="AL190" s="816">
        <v>0</v>
      </c>
      <c r="AM190" s="816">
        <v>0</v>
      </c>
      <c r="AN190" s="816">
        <v>0</v>
      </c>
      <c r="AO190" s="816">
        <v>0</v>
      </c>
      <c r="AP190" s="816">
        <v>11</v>
      </c>
    </row>
    <row r="191" spans="1:42">
      <c r="A191" s="814" t="s">
        <v>368</v>
      </c>
      <c r="B191" s="814" t="s">
        <v>364</v>
      </c>
      <c r="C191" s="825" t="s">
        <v>133</v>
      </c>
      <c r="D191" s="825" t="s">
        <v>549</v>
      </c>
      <c r="E191" s="816">
        <v>0</v>
      </c>
      <c r="F191" s="816">
        <v>0</v>
      </c>
      <c r="G191" s="816">
        <v>0</v>
      </c>
      <c r="H191" s="816">
        <v>0</v>
      </c>
      <c r="I191" s="816">
        <v>5976</v>
      </c>
      <c r="J191" s="816">
        <v>0</v>
      </c>
      <c r="K191" s="816">
        <v>0</v>
      </c>
      <c r="L191" s="816">
        <v>0</v>
      </c>
      <c r="M191" s="816">
        <v>0</v>
      </c>
      <c r="N191" s="816">
        <v>504</v>
      </c>
      <c r="O191" s="816">
        <v>0</v>
      </c>
      <c r="P191" s="816">
        <v>68</v>
      </c>
      <c r="Q191" s="816">
        <v>0</v>
      </c>
      <c r="R191" s="816">
        <v>0</v>
      </c>
      <c r="S191" s="816">
        <v>0</v>
      </c>
      <c r="T191" s="816">
        <v>0</v>
      </c>
      <c r="U191" s="816">
        <v>0</v>
      </c>
      <c r="V191" s="816">
        <v>0</v>
      </c>
      <c r="W191" s="816">
        <v>0</v>
      </c>
      <c r="X191" s="816">
        <v>0</v>
      </c>
      <c r="Y191" s="816">
        <v>0</v>
      </c>
      <c r="Z191" s="816">
        <v>0</v>
      </c>
      <c r="AA191" s="816">
        <v>0</v>
      </c>
      <c r="AB191" s="816">
        <v>0</v>
      </c>
      <c r="AC191" s="816">
        <v>0</v>
      </c>
      <c r="AD191" s="816">
        <v>0</v>
      </c>
      <c r="AE191" s="816">
        <v>0</v>
      </c>
      <c r="AF191" s="816">
        <v>0</v>
      </c>
      <c r="AG191" s="816">
        <v>0</v>
      </c>
      <c r="AH191" s="816">
        <v>0</v>
      </c>
      <c r="AI191" s="816">
        <v>0</v>
      </c>
      <c r="AJ191" s="816">
        <v>0</v>
      </c>
      <c r="AK191" s="816">
        <v>0</v>
      </c>
      <c r="AL191" s="816">
        <v>0</v>
      </c>
      <c r="AM191" s="820">
        <v>0</v>
      </c>
      <c r="AN191" s="816">
        <v>0</v>
      </c>
      <c r="AO191" s="820">
        <v>0</v>
      </c>
      <c r="AP191" s="820">
        <v>432</v>
      </c>
    </row>
    <row r="192" hidden="1" spans="1:42">
      <c r="A192" s="814" t="s">
        <v>368</v>
      </c>
      <c r="B192" s="814" t="s">
        <v>377</v>
      </c>
      <c r="C192" s="815" t="s">
        <v>133</v>
      </c>
      <c r="D192" s="815" t="s">
        <v>550</v>
      </c>
      <c r="E192" s="816">
        <v>0</v>
      </c>
      <c r="F192" s="816">
        <v>0</v>
      </c>
      <c r="G192" s="816">
        <v>0</v>
      </c>
      <c r="H192" s="816">
        <v>0</v>
      </c>
      <c r="I192" s="816">
        <v>3002</v>
      </c>
      <c r="J192" s="816">
        <v>0</v>
      </c>
      <c r="K192" s="816">
        <v>0</v>
      </c>
      <c r="L192" s="816">
        <v>0</v>
      </c>
      <c r="M192" s="816">
        <v>0</v>
      </c>
      <c r="N192" s="816">
        <v>238</v>
      </c>
      <c r="O192" s="816">
        <v>0</v>
      </c>
      <c r="P192" s="816">
        <v>1555</v>
      </c>
      <c r="Q192" s="816">
        <v>0</v>
      </c>
      <c r="R192" s="816">
        <v>0</v>
      </c>
      <c r="S192" s="816">
        <v>0</v>
      </c>
      <c r="T192" s="816">
        <v>0</v>
      </c>
      <c r="U192" s="816">
        <v>0</v>
      </c>
      <c r="V192" s="816">
        <v>0</v>
      </c>
      <c r="W192" s="816">
        <v>151</v>
      </c>
      <c r="X192" s="816">
        <v>0</v>
      </c>
      <c r="Y192" s="816">
        <v>0</v>
      </c>
      <c r="Z192" s="816">
        <v>0</v>
      </c>
      <c r="AA192" s="816">
        <v>0</v>
      </c>
      <c r="AB192" s="816">
        <v>0</v>
      </c>
      <c r="AC192" s="816">
        <v>0</v>
      </c>
      <c r="AD192" s="816">
        <v>0</v>
      </c>
      <c r="AE192" s="816">
        <v>0</v>
      </c>
      <c r="AF192" s="816">
        <v>0</v>
      </c>
      <c r="AG192" s="816">
        <v>0</v>
      </c>
      <c r="AH192" s="816">
        <v>0</v>
      </c>
      <c r="AI192" s="816">
        <v>0</v>
      </c>
      <c r="AJ192" s="816">
        <v>0</v>
      </c>
      <c r="AK192" s="816">
        <v>0</v>
      </c>
      <c r="AL192" s="816">
        <v>0</v>
      </c>
      <c r="AM192" s="816">
        <v>0</v>
      </c>
      <c r="AN192" s="816">
        <v>0</v>
      </c>
      <c r="AO192" s="816">
        <v>0</v>
      </c>
      <c r="AP192" s="816">
        <v>108</v>
      </c>
    </row>
    <row r="193" hidden="1" spans="1:42">
      <c r="A193" s="814" t="s">
        <v>363</v>
      </c>
      <c r="B193" s="814" t="s">
        <v>364</v>
      </c>
      <c r="C193" s="815" t="s">
        <v>133</v>
      </c>
      <c r="D193" s="815" t="s">
        <v>551</v>
      </c>
      <c r="E193" s="816">
        <v>69833</v>
      </c>
      <c r="F193" s="816">
        <v>61</v>
      </c>
      <c r="G193" s="816">
        <v>227</v>
      </c>
      <c r="H193" s="816">
        <v>0</v>
      </c>
      <c r="I193" s="816">
        <v>120114</v>
      </c>
      <c r="J193" s="816">
        <v>0</v>
      </c>
      <c r="K193" s="816">
        <v>60192</v>
      </c>
      <c r="L193" s="816">
        <v>29848</v>
      </c>
      <c r="M193" s="816">
        <v>235314</v>
      </c>
      <c r="N193" s="816">
        <v>33869</v>
      </c>
      <c r="O193" s="816">
        <v>259</v>
      </c>
      <c r="P193" s="816">
        <v>237564</v>
      </c>
      <c r="Q193" s="816">
        <v>0</v>
      </c>
      <c r="R193" s="816">
        <v>0</v>
      </c>
      <c r="S193" s="816">
        <v>0</v>
      </c>
      <c r="T193" s="816">
        <v>9119</v>
      </c>
      <c r="U193" s="816">
        <v>17082</v>
      </c>
      <c r="V193" s="816">
        <v>0</v>
      </c>
      <c r="W193" s="816">
        <v>96354</v>
      </c>
      <c r="X193" s="816">
        <v>21265</v>
      </c>
      <c r="Y193" s="816">
        <v>0</v>
      </c>
      <c r="Z193" s="816">
        <v>39622</v>
      </c>
      <c r="AA193" s="816">
        <v>5087</v>
      </c>
      <c r="AB193" s="816">
        <v>14</v>
      </c>
      <c r="AC193" s="816">
        <v>2110</v>
      </c>
      <c r="AD193" s="816">
        <v>695</v>
      </c>
      <c r="AE193" s="816">
        <v>0</v>
      </c>
      <c r="AF193" s="816">
        <v>554530</v>
      </c>
      <c r="AG193" s="816">
        <v>0</v>
      </c>
      <c r="AH193" s="816">
        <v>0</v>
      </c>
      <c r="AI193" s="816">
        <v>0</v>
      </c>
      <c r="AJ193" s="816">
        <v>0</v>
      </c>
      <c r="AK193" s="816">
        <v>0</v>
      </c>
      <c r="AL193" s="816">
        <v>0</v>
      </c>
      <c r="AM193" s="816">
        <v>315850</v>
      </c>
      <c r="AN193" s="816">
        <v>0</v>
      </c>
      <c r="AO193" s="816">
        <v>17003</v>
      </c>
      <c r="AP193" s="816">
        <v>11074</v>
      </c>
    </row>
    <row r="194" hidden="1" spans="1:42">
      <c r="A194" s="814" t="s">
        <v>363</v>
      </c>
      <c r="B194" s="814" t="s">
        <v>377</v>
      </c>
      <c r="C194" s="815" t="s">
        <v>133</v>
      </c>
      <c r="D194" s="815" t="s">
        <v>552</v>
      </c>
      <c r="E194" s="816">
        <v>33588</v>
      </c>
      <c r="F194" s="816">
        <v>6325</v>
      </c>
      <c r="G194" s="816">
        <v>2441</v>
      </c>
      <c r="H194" s="816">
        <v>25718</v>
      </c>
      <c r="I194" s="816">
        <v>127829</v>
      </c>
      <c r="J194" s="816">
        <v>950</v>
      </c>
      <c r="K194" s="816">
        <v>0</v>
      </c>
      <c r="L194" s="816">
        <v>0</v>
      </c>
      <c r="M194" s="816">
        <v>0</v>
      </c>
      <c r="N194" s="816">
        <v>42361</v>
      </c>
      <c r="O194" s="816">
        <v>7888</v>
      </c>
      <c r="P194" s="816">
        <v>251521</v>
      </c>
      <c r="Q194" s="816">
        <v>0</v>
      </c>
      <c r="R194" s="816">
        <v>10645</v>
      </c>
      <c r="S194" s="816">
        <v>10980</v>
      </c>
      <c r="T194" s="816">
        <v>904</v>
      </c>
      <c r="U194" s="816">
        <v>23551</v>
      </c>
      <c r="V194" s="816">
        <v>0</v>
      </c>
      <c r="W194" s="816">
        <v>112100</v>
      </c>
      <c r="X194" s="816">
        <v>19246</v>
      </c>
      <c r="Y194" s="816">
        <v>15901</v>
      </c>
      <c r="Z194" s="816">
        <v>0</v>
      </c>
      <c r="AA194" s="816">
        <v>18108</v>
      </c>
      <c r="AB194" s="816">
        <v>1483</v>
      </c>
      <c r="AC194" s="816">
        <v>4637</v>
      </c>
      <c r="AD194" s="816">
        <v>31252</v>
      </c>
      <c r="AE194" s="816">
        <v>10015</v>
      </c>
      <c r="AF194" s="816">
        <v>0</v>
      </c>
      <c r="AG194" s="816">
        <v>0</v>
      </c>
      <c r="AH194" s="816">
        <v>0</v>
      </c>
      <c r="AI194" s="816">
        <v>0</v>
      </c>
      <c r="AJ194" s="816">
        <v>90</v>
      </c>
      <c r="AK194" s="816">
        <v>0</v>
      </c>
      <c r="AL194" s="816">
        <v>760</v>
      </c>
      <c r="AM194" s="816">
        <v>13079</v>
      </c>
      <c r="AN194" s="816">
        <v>0</v>
      </c>
      <c r="AO194" s="816">
        <v>3409</v>
      </c>
      <c r="AP194" s="816">
        <v>38711</v>
      </c>
    </row>
    <row r="195" spans="1:42">
      <c r="A195" s="814" t="s">
        <v>368</v>
      </c>
      <c r="B195" s="814" t="s">
        <v>364</v>
      </c>
      <c r="C195" s="823" t="s">
        <v>133</v>
      </c>
      <c r="D195" s="823" t="s">
        <v>553</v>
      </c>
      <c r="E195" s="816">
        <v>0</v>
      </c>
      <c r="F195" s="816">
        <v>0</v>
      </c>
      <c r="G195" s="816">
        <v>0</v>
      </c>
      <c r="H195" s="816">
        <v>0</v>
      </c>
      <c r="I195" s="816">
        <v>3028</v>
      </c>
      <c r="J195" s="816">
        <v>0</v>
      </c>
      <c r="K195" s="816">
        <v>0</v>
      </c>
      <c r="L195" s="816">
        <v>0</v>
      </c>
      <c r="M195" s="816">
        <v>20196</v>
      </c>
      <c r="N195" s="816">
        <v>2898</v>
      </c>
      <c r="O195" s="816">
        <v>0</v>
      </c>
      <c r="P195" s="816">
        <v>148</v>
      </c>
      <c r="Q195" s="816">
        <v>0</v>
      </c>
      <c r="R195" s="816">
        <v>0</v>
      </c>
      <c r="S195" s="816">
        <v>0</v>
      </c>
      <c r="T195" s="816">
        <v>0</v>
      </c>
      <c r="U195" s="816">
        <v>0</v>
      </c>
      <c r="V195" s="816">
        <v>0</v>
      </c>
      <c r="W195" s="816">
        <v>360</v>
      </c>
      <c r="X195" s="816">
        <v>3582</v>
      </c>
      <c r="Y195" s="816">
        <v>0</v>
      </c>
      <c r="Z195" s="816">
        <v>58</v>
      </c>
      <c r="AA195" s="816">
        <v>565</v>
      </c>
      <c r="AB195" s="816">
        <v>0</v>
      </c>
      <c r="AC195" s="816">
        <v>0</v>
      </c>
      <c r="AD195" s="816">
        <v>43</v>
      </c>
      <c r="AE195" s="816">
        <v>0</v>
      </c>
      <c r="AF195" s="816">
        <v>3748</v>
      </c>
      <c r="AG195" s="816">
        <v>0</v>
      </c>
      <c r="AH195" s="816">
        <v>17514</v>
      </c>
      <c r="AI195" s="816">
        <v>0</v>
      </c>
      <c r="AJ195" s="816">
        <v>0</v>
      </c>
      <c r="AK195" s="816">
        <v>0</v>
      </c>
      <c r="AL195" s="816">
        <v>306</v>
      </c>
      <c r="AM195" s="820">
        <v>12661</v>
      </c>
      <c r="AN195" s="816">
        <v>0</v>
      </c>
      <c r="AO195" s="820">
        <v>14</v>
      </c>
      <c r="AP195" s="820">
        <v>0</v>
      </c>
    </row>
    <row r="196" hidden="1" spans="1:42">
      <c r="A196" s="814" t="s">
        <v>368</v>
      </c>
      <c r="B196" s="814" t="s">
        <v>377</v>
      </c>
      <c r="C196" s="815" t="s">
        <v>133</v>
      </c>
      <c r="D196" s="815" t="s">
        <v>554</v>
      </c>
      <c r="E196" s="816">
        <v>9691</v>
      </c>
      <c r="F196" s="816">
        <v>695</v>
      </c>
      <c r="G196" s="816">
        <v>1195</v>
      </c>
      <c r="H196" s="816">
        <v>2743</v>
      </c>
      <c r="I196" s="816">
        <v>74297</v>
      </c>
      <c r="J196" s="816">
        <v>140</v>
      </c>
      <c r="K196" s="816">
        <v>6563</v>
      </c>
      <c r="L196" s="816">
        <v>5540</v>
      </c>
      <c r="M196" s="816">
        <v>85954</v>
      </c>
      <c r="N196" s="816">
        <v>6401</v>
      </c>
      <c r="O196" s="816">
        <v>1044</v>
      </c>
      <c r="P196" s="816">
        <v>60624</v>
      </c>
      <c r="Q196" s="816">
        <v>0</v>
      </c>
      <c r="R196" s="816">
        <v>112</v>
      </c>
      <c r="S196" s="816">
        <v>490</v>
      </c>
      <c r="T196" s="816">
        <v>475</v>
      </c>
      <c r="U196" s="816">
        <v>1120</v>
      </c>
      <c r="V196" s="816">
        <v>0</v>
      </c>
      <c r="W196" s="816">
        <v>62384</v>
      </c>
      <c r="X196" s="816">
        <v>7567</v>
      </c>
      <c r="Y196" s="816">
        <v>1372</v>
      </c>
      <c r="Z196" s="816">
        <v>13961</v>
      </c>
      <c r="AA196" s="816">
        <v>2383</v>
      </c>
      <c r="AB196" s="816">
        <v>475</v>
      </c>
      <c r="AC196" s="816">
        <v>1195</v>
      </c>
      <c r="AD196" s="816">
        <v>8543</v>
      </c>
      <c r="AE196" s="816">
        <v>342</v>
      </c>
      <c r="AF196" s="816">
        <v>72918</v>
      </c>
      <c r="AG196" s="816">
        <v>0</v>
      </c>
      <c r="AH196" s="816">
        <v>0</v>
      </c>
      <c r="AI196" s="816">
        <v>0</v>
      </c>
      <c r="AJ196" s="816">
        <v>0</v>
      </c>
      <c r="AK196" s="816">
        <v>0</v>
      </c>
      <c r="AL196" s="816">
        <v>112</v>
      </c>
      <c r="AM196" s="816">
        <v>11729</v>
      </c>
      <c r="AN196" s="816">
        <v>0</v>
      </c>
      <c r="AO196" s="816">
        <v>11</v>
      </c>
      <c r="AP196" s="816">
        <v>6746</v>
      </c>
    </row>
    <row r="197" hidden="1" spans="1:42">
      <c r="A197" s="814" t="s">
        <v>363</v>
      </c>
      <c r="B197" s="814" t="s">
        <v>364</v>
      </c>
      <c r="C197" s="815" t="s">
        <v>133</v>
      </c>
      <c r="D197" s="815" t="s">
        <v>555</v>
      </c>
      <c r="E197" s="816">
        <v>630</v>
      </c>
      <c r="F197" s="816">
        <v>0</v>
      </c>
      <c r="G197" s="816">
        <v>0</v>
      </c>
      <c r="H197" s="816">
        <v>0</v>
      </c>
      <c r="I197" s="816">
        <v>2696</v>
      </c>
      <c r="J197" s="816">
        <v>0</v>
      </c>
      <c r="K197" s="816">
        <v>0</v>
      </c>
      <c r="L197" s="816">
        <v>0</v>
      </c>
      <c r="M197" s="816">
        <v>0</v>
      </c>
      <c r="N197" s="816">
        <v>0</v>
      </c>
      <c r="O197" s="816">
        <v>0</v>
      </c>
      <c r="P197" s="816">
        <v>227</v>
      </c>
      <c r="Q197" s="816">
        <v>0</v>
      </c>
      <c r="R197" s="816">
        <v>0</v>
      </c>
      <c r="S197" s="816">
        <v>0</v>
      </c>
      <c r="T197" s="816">
        <v>0</v>
      </c>
      <c r="U197" s="816">
        <v>11</v>
      </c>
      <c r="V197" s="816">
        <v>0</v>
      </c>
      <c r="W197" s="816">
        <v>0</v>
      </c>
      <c r="X197" s="816">
        <v>72</v>
      </c>
      <c r="Y197" s="816">
        <v>0</v>
      </c>
      <c r="Z197" s="816">
        <v>0</v>
      </c>
      <c r="AA197" s="816">
        <v>0</v>
      </c>
      <c r="AB197" s="816">
        <v>0</v>
      </c>
      <c r="AC197" s="816">
        <v>0</v>
      </c>
      <c r="AD197" s="816">
        <v>0</v>
      </c>
      <c r="AE197" s="816">
        <v>0</v>
      </c>
      <c r="AF197" s="816">
        <v>0</v>
      </c>
      <c r="AG197" s="816">
        <v>0</v>
      </c>
      <c r="AH197" s="816">
        <v>0</v>
      </c>
      <c r="AI197" s="816">
        <v>0</v>
      </c>
      <c r="AJ197" s="816">
        <v>0</v>
      </c>
      <c r="AK197" s="816">
        <v>0</v>
      </c>
      <c r="AL197" s="816">
        <v>0</v>
      </c>
      <c r="AM197" s="816">
        <v>50</v>
      </c>
      <c r="AN197" s="816">
        <v>0</v>
      </c>
      <c r="AO197" s="816">
        <v>0</v>
      </c>
      <c r="AP197" s="816">
        <v>0</v>
      </c>
    </row>
    <row r="198" hidden="1" spans="1:42">
      <c r="A198" s="814" t="s">
        <v>363</v>
      </c>
      <c r="B198" s="814" t="s">
        <v>377</v>
      </c>
      <c r="C198" s="815" t="s">
        <v>133</v>
      </c>
      <c r="D198" s="815" t="s">
        <v>556</v>
      </c>
      <c r="E198" s="816">
        <v>245</v>
      </c>
      <c r="F198" s="816">
        <v>0</v>
      </c>
      <c r="G198" s="816">
        <v>0</v>
      </c>
      <c r="H198" s="816">
        <v>0</v>
      </c>
      <c r="I198" s="816">
        <v>1937</v>
      </c>
      <c r="J198" s="816">
        <v>0</v>
      </c>
      <c r="K198" s="816">
        <v>0</v>
      </c>
      <c r="L198" s="816">
        <v>0</v>
      </c>
      <c r="M198" s="816">
        <v>0</v>
      </c>
      <c r="N198" s="816">
        <v>0</v>
      </c>
      <c r="O198" s="816">
        <v>0</v>
      </c>
      <c r="P198" s="816">
        <v>0</v>
      </c>
      <c r="Q198" s="816">
        <v>0</v>
      </c>
      <c r="R198" s="816">
        <v>0</v>
      </c>
      <c r="S198" s="816">
        <v>0</v>
      </c>
      <c r="T198" s="816">
        <v>0</v>
      </c>
      <c r="U198" s="816">
        <v>0</v>
      </c>
      <c r="V198" s="816">
        <v>0</v>
      </c>
      <c r="W198" s="816">
        <v>0</v>
      </c>
      <c r="X198" s="816">
        <v>25</v>
      </c>
      <c r="Y198" s="816">
        <v>0</v>
      </c>
      <c r="Z198" s="816">
        <v>0</v>
      </c>
      <c r="AA198" s="816">
        <v>0</v>
      </c>
      <c r="AB198" s="816">
        <v>0</v>
      </c>
      <c r="AC198" s="816">
        <v>7</v>
      </c>
      <c r="AD198" s="816">
        <v>32</v>
      </c>
      <c r="AE198" s="816">
        <v>205</v>
      </c>
      <c r="AF198" s="816">
        <v>0</v>
      </c>
      <c r="AG198" s="816">
        <v>0</v>
      </c>
      <c r="AH198" s="816">
        <v>0</v>
      </c>
      <c r="AI198" s="816">
        <v>0</v>
      </c>
      <c r="AJ198" s="816">
        <v>0</v>
      </c>
      <c r="AK198" s="816">
        <v>0</v>
      </c>
      <c r="AL198" s="816">
        <v>0</v>
      </c>
      <c r="AM198" s="816">
        <v>0</v>
      </c>
      <c r="AN198" s="816">
        <v>0</v>
      </c>
      <c r="AO198" s="816">
        <v>0</v>
      </c>
      <c r="AP198" s="816">
        <v>0</v>
      </c>
    </row>
    <row r="199" spans="1:42">
      <c r="A199" s="814" t="s">
        <v>368</v>
      </c>
      <c r="B199" s="814" t="s">
        <v>364</v>
      </c>
      <c r="C199" s="827" t="s">
        <v>133</v>
      </c>
      <c r="D199" s="827" t="s">
        <v>557</v>
      </c>
      <c r="E199" s="816">
        <v>871</v>
      </c>
      <c r="F199" s="816">
        <v>0</v>
      </c>
      <c r="G199" s="816">
        <v>0</v>
      </c>
      <c r="H199" s="816">
        <v>0</v>
      </c>
      <c r="I199" s="816">
        <v>83</v>
      </c>
      <c r="J199" s="816">
        <v>0</v>
      </c>
      <c r="K199" s="816">
        <v>0</v>
      </c>
      <c r="L199" s="816">
        <v>0</v>
      </c>
      <c r="M199" s="816">
        <v>0</v>
      </c>
      <c r="N199" s="816">
        <v>0</v>
      </c>
      <c r="O199" s="816">
        <v>0</v>
      </c>
      <c r="P199" s="816">
        <v>126</v>
      </c>
      <c r="Q199" s="816">
        <v>0</v>
      </c>
      <c r="R199" s="816">
        <v>0</v>
      </c>
      <c r="S199" s="816">
        <v>0</v>
      </c>
      <c r="T199" s="816">
        <v>0</v>
      </c>
      <c r="U199" s="816">
        <v>0</v>
      </c>
      <c r="V199" s="816">
        <v>0</v>
      </c>
      <c r="W199" s="816">
        <v>0</v>
      </c>
      <c r="X199" s="816">
        <v>202</v>
      </c>
      <c r="Y199" s="816">
        <v>0</v>
      </c>
      <c r="Z199" s="816">
        <v>122</v>
      </c>
      <c r="AA199" s="816">
        <v>0</v>
      </c>
      <c r="AB199" s="816">
        <v>0</v>
      </c>
      <c r="AC199" s="816">
        <v>0</v>
      </c>
      <c r="AD199" s="816">
        <v>18</v>
      </c>
      <c r="AE199" s="816">
        <v>0</v>
      </c>
      <c r="AF199" s="816">
        <v>1033</v>
      </c>
      <c r="AG199" s="816">
        <v>0</v>
      </c>
      <c r="AH199" s="816">
        <v>40</v>
      </c>
      <c r="AI199" s="816">
        <v>0</v>
      </c>
      <c r="AJ199" s="816">
        <v>0</v>
      </c>
      <c r="AK199" s="816">
        <v>0</v>
      </c>
      <c r="AL199" s="816">
        <v>0</v>
      </c>
      <c r="AM199" s="820">
        <v>400</v>
      </c>
      <c r="AN199" s="816">
        <v>0</v>
      </c>
      <c r="AO199" s="820">
        <v>0</v>
      </c>
      <c r="AP199" s="820">
        <v>0</v>
      </c>
    </row>
    <row r="200" hidden="1" spans="1:42">
      <c r="A200" s="814" t="s">
        <v>368</v>
      </c>
      <c r="B200" s="814" t="s">
        <v>377</v>
      </c>
      <c r="C200" s="815" t="s">
        <v>133</v>
      </c>
      <c r="D200" s="815" t="s">
        <v>558</v>
      </c>
      <c r="E200" s="816">
        <v>86</v>
      </c>
      <c r="F200" s="816">
        <v>0</v>
      </c>
      <c r="G200" s="816">
        <v>7</v>
      </c>
      <c r="H200" s="816">
        <v>0</v>
      </c>
      <c r="I200" s="816">
        <v>1062</v>
      </c>
      <c r="J200" s="816">
        <v>0</v>
      </c>
      <c r="K200" s="816">
        <v>0</v>
      </c>
      <c r="L200" s="816">
        <v>464</v>
      </c>
      <c r="M200" s="816">
        <v>0</v>
      </c>
      <c r="N200" s="816">
        <v>0</v>
      </c>
      <c r="O200" s="816">
        <v>0</v>
      </c>
      <c r="P200" s="816">
        <v>0</v>
      </c>
      <c r="Q200" s="816">
        <v>0</v>
      </c>
      <c r="R200" s="816">
        <v>0</v>
      </c>
      <c r="S200" s="816">
        <v>0</v>
      </c>
      <c r="T200" s="816">
        <v>0</v>
      </c>
      <c r="U200" s="816">
        <v>14</v>
      </c>
      <c r="V200" s="816">
        <v>0</v>
      </c>
      <c r="W200" s="816">
        <v>0</v>
      </c>
      <c r="X200" s="816">
        <v>796</v>
      </c>
      <c r="Y200" s="816">
        <v>126</v>
      </c>
      <c r="Z200" s="816">
        <v>18</v>
      </c>
      <c r="AA200" s="816">
        <v>0</v>
      </c>
      <c r="AB200" s="816">
        <v>18</v>
      </c>
      <c r="AC200" s="816">
        <v>32</v>
      </c>
      <c r="AD200" s="816">
        <v>54</v>
      </c>
      <c r="AE200" s="816">
        <v>14</v>
      </c>
      <c r="AF200" s="816">
        <v>1130</v>
      </c>
      <c r="AG200" s="816">
        <v>0</v>
      </c>
      <c r="AH200" s="816">
        <v>0</v>
      </c>
      <c r="AI200" s="816">
        <v>0</v>
      </c>
      <c r="AJ200" s="816">
        <v>0</v>
      </c>
      <c r="AK200" s="816">
        <v>0</v>
      </c>
      <c r="AL200" s="816">
        <v>0</v>
      </c>
      <c r="AM200" s="816">
        <v>0</v>
      </c>
      <c r="AN200" s="816">
        <v>0</v>
      </c>
      <c r="AO200" s="816">
        <v>0</v>
      </c>
      <c r="AP200" s="816">
        <v>0</v>
      </c>
    </row>
    <row r="201" hidden="1" spans="1:42">
      <c r="A201" s="814" t="s">
        <v>363</v>
      </c>
      <c r="B201" s="814" t="s">
        <v>364</v>
      </c>
      <c r="C201" s="815" t="s">
        <v>133</v>
      </c>
      <c r="D201" s="815" t="s">
        <v>559</v>
      </c>
      <c r="E201" s="816">
        <v>2092</v>
      </c>
      <c r="F201" s="816">
        <v>0</v>
      </c>
      <c r="G201" s="816">
        <v>0</v>
      </c>
      <c r="H201" s="816">
        <v>0</v>
      </c>
      <c r="I201" s="816">
        <v>11423</v>
      </c>
      <c r="J201" s="816">
        <v>0</v>
      </c>
      <c r="K201" s="816">
        <v>0</v>
      </c>
      <c r="L201" s="816">
        <v>0</v>
      </c>
      <c r="M201" s="816">
        <v>518</v>
      </c>
      <c r="N201" s="816">
        <v>0</v>
      </c>
      <c r="O201" s="816">
        <v>0</v>
      </c>
      <c r="P201" s="816">
        <v>3773</v>
      </c>
      <c r="Q201" s="816">
        <v>0</v>
      </c>
      <c r="R201" s="816">
        <v>0</v>
      </c>
      <c r="S201" s="816">
        <v>0</v>
      </c>
      <c r="T201" s="816">
        <v>101</v>
      </c>
      <c r="U201" s="816">
        <v>238</v>
      </c>
      <c r="V201" s="816">
        <v>0</v>
      </c>
      <c r="W201" s="816">
        <v>0</v>
      </c>
      <c r="X201" s="816">
        <v>162</v>
      </c>
      <c r="Y201" s="816">
        <v>0</v>
      </c>
      <c r="Z201" s="816">
        <v>0</v>
      </c>
      <c r="AA201" s="816">
        <v>0</v>
      </c>
      <c r="AB201" s="816">
        <v>0</v>
      </c>
      <c r="AC201" s="816">
        <v>0</v>
      </c>
      <c r="AD201" s="816">
        <v>313</v>
      </c>
      <c r="AE201" s="816">
        <v>0</v>
      </c>
      <c r="AF201" s="816">
        <v>0</v>
      </c>
      <c r="AG201" s="816">
        <v>0</v>
      </c>
      <c r="AH201" s="816">
        <v>0</v>
      </c>
      <c r="AI201" s="816">
        <v>0</v>
      </c>
      <c r="AJ201" s="816">
        <v>0</v>
      </c>
      <c r="AK201" s="816">
        <v>0</v>
      </c>
      <c r="AL201" s="816">
        <v>0</v>
      </c>
      <c r="AM201" s="816">
        <v>0</v>
      </c>
      <c r="AN201" s="816">
        <v>0</v>
      </c>
      <c r="AO201" s="816">
        <v>0</v>
      </c>
      <c r="AP201" s="816">
        <v>0</v>
      </c>
    </row>
    <row r="202" hidden="1" spans="1:42">
      <c r="A202" s="814" t="s">
        <v>363</v>
      </c>
      <c r="B202" s="814" t="s">
        <v>377</v>
      </c>
      <c r="C202" s="815" t="s">
        <v>133</v>
      </c>
      <c r="D202" s="815" t="s">
        <v>560</v>
      </c>
      <c r="E202" s="816">
        <v>36</v>
      </c>
      <c r="F202" s="816">
        <v>0</v>
      </c>
      <c r="G202" s="816">
        <v>43</v>
      </c>
      <c r="H202" s="816">
        <v>1116</v>
      </c>
      <c r="I202" s="816">
        <v>5152</v>
      </c>
      <c r="J202" s="816">
        <v>0</v>
      </c>
      <c r="K202" s="816">
        <v>0</v>
      </c>
      <c r="L202" s="816">
        <v>0</v>
      </c>
      <c r="M202" s="816">
        <v>0</v>
      </c>
      <c r="N202" s="816">
        <v>252</v>
      </c>
      <c r="O202" s="816">
        <v>0</v>
      </c>
      <c r="P202" s="816">
        <v>3362</v>
      </c>
      <c r="Q202" s="816">
        <v>0</v>
      </c>
      <c r="R202" s="816">
        <v>0</v>
      </c>
      <c r="S202" s="816">
        <v>0</v>
      </c>
      <c r="T202" s="816">
        <v>0</v>
      </c>
      <c r="U202" s="816">
        <v>284</v>
      </c>
      <c r="V202" s="816">
        <v>0</v>
      </c>
      <c r="W202" s="816">
        <v>0</v>
      </c>
      <c r="X202" s="816">
        <v>76</v>
      </c>
      <c r="Y202" s="816">
        <v>0</v>
      </c>
      <c r="Z202" s="816">
        <v>0</v>
      </c>
      <c r="AA202" s="816">
        <v>0</v>
      </c>
      <c r="AB202" s="816">
        <v>0</v>
      </c>
      <c r="AC202" s="816">
        <v>0</v>
      </c>
      <c r="AD202" s="816">
        <v>551</v>
      </c>
      <c r="AE202" s="816">
        <v>6178</v>
      </c>
      <c r="AF202" s="816">
        <v>0</v>
      </c>
      <c r="AG202" s="816">
        <v>0</v>
      </c>
      <c r="AH202" s="816">
        <v>335</v>
      </c>
      <c r="AI202" s="816">
        <v>0</v>
      </c>
      <c r="AJ202" s="816">
        <v>0</v>
      </c>
      <c r="AK202" s="816">
        <v>0</v>
      </c>
      <c r="AL202" s="816">
        <v>0</v>
      </c>
      <c r="AM202" s="816">
        <v>0</v>
      </c>
      <c r="AN202" s="816">
        <v>0</v>
      </c>
      <c r="AO202" s="816">
        <v>0</v>
      </c>
      <c r="AP202" s="816">
        <v>0</v>
      </c>
    </row>
    <row r="203" spans="1:42">
      <c r="A203" s="814" t="s">
        <v>368</v>
      </c>
      <c r="B203" s="814" t="s">
        <v>364</v>
      </c>
      <c r="C203" s="815" t="s">
        <v>133</v>
      </c>
      <c r="D203" s="815" t="s">
        <v>561</v>
      </c>
      <c r="E203" s="816">
        <v>0</v>
      </c>
      <c r="F203" s="816">
        <v>0</v>
      </c>
      <c r="G203" s="816">
        <v>0</v>
      </c>
      <c r="H203" s="816">
        <v>0</v>
      </c>
      <c r="I203" s="816">
        <v>32</v>
      </c>
      <c r="J203" s="816">
        <v>0</v>
      </c>
      <c r="K203" s="816">
        <v>0</v>
      </c>
      <c r="L203" s="816">
        <v>0</v>
      </c>
      <c r="M203" s="816">
        <v>1854</v>
      </c>
      <c r="N203" s="816">
        <v>4306</v>
      </c>
      <c r="O203" s="816">
        <v>0</v>
      </c>
      <c r="P203" s="816">
        <v>47</v>
      </c>
      <c r="Q203" s="816">
        <v>0</v>
      </c>
      <c r="R203" s="816">
        <v>0</v>
      </c>
      <c r="S203" s="816">
        <v>0</v>
      </c>
      <c r="T203" s="816">
        <v>0</v>
      </c>
      <c r="U203" s="816">
        <v>0</v>
      </c>
      <c r="V203" s="816">
        <v>0</v>
      </c>
      <c r="W203" s="816">
        <v>1382</v>
      </c>
      <c r="X203" s="816">
        <v>396</v>
      </c>
      <c r="Y203" s="816">
        <v>0</v>
      </c>
      <c r="Z203" s="816">
        <v>1040</v>
      </c>
      <c r="AA203" s="816">
        <v>0</v>
      </c>
      <c r="AB203" s="816">
        <v>0</v>
      </c>
      <c r="AC203" s="816">
        <v>0</v>
      </c>
      <c r="AD203" s="816">
        <v>11</v>
      </c>
      <c r="AE203" s="816">
        <v>0</v>
      </c>
      <c r="AF203" s="816">
        <v>3985</v>
      </c>
      <c r="AG203" s="816">
        <v>0</v>
      </c>
      <c r="AH203" s="816">
        <v>0</v>
      </c>
      <c r="AI203" s="816">
        <v>0</v>
      </c>
      <c r="AJ203" s="816">
        <v>0</v>
      </c>
      <c r="AK203" s="816">
        <v>0</v>
      </c>
      <c r="AL203" s="816">
        <v>0</v>
      </c>
      <c r="AM203" s="820">
        <v>0</v>
      </c>
      <c r="AN203" s="816">
        <v>0</v>
      </c>
      <c r="AO203" s="820">
        <v>0</v>
      </c>
      <c r="AP203" s="820">
        <v>0</v>
      </c>
    </row>
    <row r="204" hidden="1" spans="1:42">
      <c r="A204" s="814" t="s">
        <v>368</v>
      </c>
      <c r="B204" s="814" t="s">
        <v>377</v>
      </c>
      <c r="C204" s="815" t="s">
        <v>133</v>
      </c>
      <c r="D204" s="815" t="s">
        <v>562</v>
      </c>
      <c r="E204" s="816">
        <v>0</v>
      </c>
      <c r="F204" s="816">
        <v>0</v>
      </c>
      <c r="G204" s="816">
        <v>83</v>
      </c>
      <c r="H204" s="816">
        <v>2167</v>
      </c>
      <c r="I204" s="816">
        <v>482</v>
      </c>
      <c r="J204" s="816">
        <v>0</v>
      </c>
      <c r="K204" s="816">
        <v>0</v>
      </c>
      <c r="L204" s="816">
        <v>0</v>
      </c>
      <c r="M204" s="816">
        <v>0</v>
      </c>
      <c r="N204" s="816">
        <v>2545</v>
      </c>
      <c r="O204" s="816">
        <v>0</v>
      </c>
      <c r="P204" s="816">
        <v>187</v>
      </c>
      <c r="Q204" s="816">
        <v>0</v>
      </c>
      <c r="R204" s="816">
        <v>0</v>
      </c>
      <c r="S204" s="816">
        <v>0</v>
      </c>
      <c r="T204" s="816">
        <v>0</v>
      </c>
      <c r="U204" s="816">
        <v>0</v>
      </c>
      <c r="V204" s="816">
        <v>0</v>
      </c>
      <c r="W204" s="816">
        <v>4964</v>
      </c>
      <c r="X204" s="816">
        <v>137</v>
      </c>
      <c r="Y204" s="816">
        <v>0</v>
      </c>
      <c r="Z204" s="816">
        <v>0</v>
      </c>
      <c r="AA204" s="816">
        <v>0</v>
      </c>
      <c r="AB204" s="816">
        <v>0</v>
      </c>
      <c r="AC204" s="816">
        <v>79</v>
      </c>
      <c r="AD204" s="816">
        <v>202</v>
      </c>
      <c r="AE204" s="816">
        <v>0</v>
      </c>
      <c r="AF204" s="816">
        <v>1523</v>
      </c>
      <c r="AG204" s="816">
        <v>0</v>
      </c>
      <c r="AH204" s="816">
        <v>0</v>
      </c>
      <c r="AI204" s="816">
        <v>0</v>
      </c>
      <c r="AJ204" s="816">
        <v>0</v>
      </c>
      <c r="AK204" s="816">
        <v>0</v>
      </c>
      <c r="AL204" s="816">
        <v>0</v>
      </c>
      <c r="AM204" s="816">
        <v>0</v>
      </c>
      <c r="AN204" s="816">
        <v>0</v>
      </c>
      <c r="AO204" s="816">
        <v>0</v>
      </c>
      <c r="AP204" s="816">
        <v>0</v>
      </c>
    </row>
    <row r="205" hidden="1" spans="1:42">
      <c r="A205" s="814" t="s">
        <v>363</v>
      </c>
      <c r="B205" s="814" t="s">
        <v>364</v>
      </c>
      <c r="C205" s="815" t="s">
        <v>133</v>
      </c>
      <c r="D205" s="815" t="s">
        <v>563</v>
      </c>
      <c r="E205" s="816">
        <v>3020</v>
      </c>
      <c r="F205" s="816">
        <v>0</v>
      </c>
      <c r="G205" s="816">
        <v>0</v>
      </c>
      <c r="H205" s="816">
        <v>0</v>
      </c>
      <c r="I205" s="816">
        <v>11423</v>
      </c>
      <c r="J205" s="816">
        <v>0</v>
      </c>
      <c r="K205" s="816">
        <v>0</v>
      </c>
      <c r="L205" s="816">
        <v>0</v>
      </c>
      <c r="M205" s="816">
        <v>518</v>
      </c>
      <c r="N205" s="816">
        <v>0</v>
      </c>
      <c r="O205" s="816">
        <v>0</v>
      </c>
      <c r="P205" s="816">
        <v>3773</v>
      </c>
      <c r="Q205" s="816">
        <v>0</v>
      </c>
      <c r="R205" s="816">
        <v>0</v>
      </c>
      <c r="S205" s="816">
        <v>0</v>
      </c>
      <c r="T205" s="816">
        <v>166</v>
      </c>
      <c r="U205" s="816">
        <v>238</v>
      </c>
      <c r="V205" s="816">
        <v>0</v>
      </c>
      <c r="W205" s="816">
        <v>0</v>
      </c>
      <c r="X205" s="816">
        <v>266</v>
      </c>
      <c r="Y205" s="816">
        <v>0</v>
      </c>
      <c r="Z205" s="816">
        <v>0</v>
      </c>
      <c r="AA205" s="816">
        <v>0</v>
      </c>
      <c r="AB205" s="816">
        <v>0</v>
      </c>
      <c r="AC205" s="816">
        <v>0</v>
      </c>
      <c r="AD205" s="816">
        <v>234</v>
      </c>
      <c r="AE205" s="816">
        <v>0</v>
      </c>
      <c r="AF205" s="816">
        <v>0</v>
      </c>
      <c r="AG205" s="816">
        <v>0</v>
      </c>
      <c r="AH205" s="816">
        <v>0</v>
      </c>
      <c r="AI205" s="816">
        <v>0</v>
      </c>
      <c r="AJ205" s="816">
        <v>0</v>
      </c>
      <c r="AK205" s="816">
        <v>0</v>
      </c>
      <c r="AL205" s="816">
        <v>0</v>
      </c>
      <c r="AM205" s="816">
        <v>0</v>
      </c>
      <c r="AN205" s="816">
        <v>0</v>
      </c>
      <c r="AO205" s="816">
        <v>0</v>
      </c>
      <c r="AP205" s="816">
        <v>0</v>
      </c>
    </row>
    <row r="206" hidden="1" spans="1:42">
      <c r="A206" s="814" t="s">
        <v>363</v>
      </c>
      <c r="B206" s="814" t="s">
        <v>377</v>
      </c>
      <c r="C206" s="815" t="s">
        <v>133</v>
      </c>
      <c r="D206" s="815" t="s">
        <v>564</v>
      </c>
      <c r="E206" s="816">
        <v>40</v>
      </c>
      <c r="F206" s="816">
        <v>0</v>
      </c>
      <c r="G206" s="816">
        <v>29</v>
      </c>
      <c r="H206" s="816">
        <v>914</v>
      </c>
      <c r="I206" s="816">
        <v>5152</v>
      </c>
      <c r="J206" s="816">
        <v>0</v>
      </c>
      <c r="K206" s="816">
        <v>0</v>
      </c>
      <c r="L206" s="816">
        <v>0</v>
      </c>
      <c r="M206" s="816">
        <v>0</v>
      </c>
      <c r="N206" s="816">
        <v>252</v>
      </c>
      <c r="O206" s="816">
        <v>0</v>
      </c>
      <c r="P206" s="816">
        <v>3362</v>
      </c>
      <c r="Q206" s="816">
        <v>0</v>
      </c>
      <c r="R206" s="816">
        <v>0</v>
      </c>
      <c r="S206" s="816">
        <v>0</v>
      </c>
      <c r="T206" s="816">
        <v>0</v>
      </c>
      <c r="U206" s="816">
        <v>284</v>
      </c>
      <c r="V206" s="816">
        <v>0</v>
      </c>
      <c r="W206" s="816">
        <v>0</v>
      </c>
      <c r="X206" s="816">
        <v>122</v>
      </c>
      <c r="Y206" s="816">
        <v>0</v>
      </c>
      <c r="Z206" s="816">
        <v>0</v>
      </c>
      <c r="AA206" s="816">
        <v>0</v>
      </c>
      <c r="AB206" s="816">
        <v>0</v>
      </c>
      <c r="AC206" s="816">
        <v>0</v>
      </c>
      <c r="AD206" s="816">
        <v>310</v>
      </c>
      <c r="AE206" s="816">
        <v>4118</v>
      </c>
      <c r="AF206" s="816">
        <v>0</v>
      </c>
      <c r="AG206" s="816">
        <v>0</v>
      </c>
      <c r="AH206" s="816">
        <v>331</v>
      </c>
      <c r="AI206" s="816">
        <v>0</v>
      </c>
      <c r="AJ206" s="816">
        <v>0</v>
      </c>
      <c r="AK206" s="816">
        <v>0</v>
      </c>
      <c r="AL206" s="816">
        <v>0</v>
      </c>
      <c r="AM206" s="816">
        <v>0</v>
      </c>
      <c r="AN206" s="816">
        <v>0</v>
      </c>
      <c r="AO206" s="816">
        <v>0</v>
      </c>
      <c r="AP206" s="816">
        <v>0</v>
      </c>
    </row>
    <row r="207" spans="1:42">
      <c r="A207" s="814" t="s">
        <v>368</v>
      </c>
      <c r="B207" s="814" t="s">
        <v>364</v>
      </c>
      <c r="C207" s="827" t="s">
        <v>133</v>
      </c>
      <c r="D207" s="827" t="s">
        <v>565</v>
      </c>
      <c r="E207" s="816">
        <v>0</v>
      </c>
      <c r="F207" s="816">
        <v>0</v>
      </c>
      <c r="G207" s="816">
        <v>0</v>
      </c>
      <c r="H207" s="816">
        <v>0</v>
      </c>
      <c r="I207" s="816">
        <v>32</v>
      </c>
      <c r="J207" s="816">
        <v>0</v>
      </c>
      <c r="K207" s="816">
        <v>0</v>
      </c>
      <c r="L207" s="816">
        <v>0</v>
      </c>
      <c r="M207" s="816">
        <v>1854</v>
      </c>
      <c r="N207" s="816">
        <v>4306</v>
      </c>
      <c r="O207" s="816">
        <v>0</v>
      </c>
      <c r="P207" s="816">
        <v>47</v>
      </c>
      <c r="Q207" s="816">
        <v>0</v>
      </c>
      <c r="R207" s="816">
        <v>0</v>
      </c>
      <c r="S207" s="816">
        <v>0</v>
      </c>
      <c r="T207" s="816">
        <v>0</v>
      </c>
      <c r="U207" s="816">
        <v>0</v>
      </c>
      <c r="V207" s="816">
        <v>0</v>
      </c>
      <c r="W207" s="816">
        <v>1228</v>
      </c>
      <c r="X207" s="816">
        <v>479</v>
      </c>
      <c r="Y207" s="816">
        <v>0</v>
      </c>
      <c r="Z207" s="816">
        <v>1037</v>
      </c>
      <c r="AA207" s="816">
        <v>0</v>
      </c>
      <c r="AB207" s="816">
        <v>0</v>
      </c>
      <c r="AC207" s="816">
        <v>0</v>
      </c>
      <c r="AD207" s="816">
        <v>11</v>
      </c>
      <c r="AE207" s="816">
        <v>0</v>
      </c>
      <c r="AF207" s="816">
        <v>2570</v>
      </c>
      <c r="AG207" s="816">
        <v>0</v>
      </c>
      <c r="AH207" s="816">
        <v>0</v>
      </c>
      <c r="AI207" s="816">
        <v>0</v>
      </c>
      <c r="AJ207" s="816">
        <v>0</v>
      </c>
      <c r="AK207" s="816">
        <v>0</v>
      </c>
      <c r="AL207" s="816">
        <v>0</v>
      </c>
      <c r="AM207" s="820">
        <v>0</v>
      </c>
      <c r="AN207" s="816">
        <v>0</v>
      </c>
      <c r="AO207" s="820">
        <v>0</v>
      </c>
      <c r="AP207" s="820">
        <v>0</v>
      </c>
    </row>
    <row r="208" hidden="1" spans="1:42">
      <c r="A208" s="814" t="s">
        <v>368</v>
      </c>
      <c r="B208" s="814" t="s">
        <v>377</v>
      </c>
      <c r="C208" s="815" t="s">
        <v>133</v>
      </c>
      <c r="D208" s="815" t="s">
        <v>566</v>
      </c>
      <c r="E208" s="816">
        <v>0</v>
      </c>
      <c r="F208" s="816">
        <v>0</v>
      </c>
      <c r="G208" s="816">
        <v>58</v>
      </c>
      <c r="H208" s="816">
        <v>1775</v>
      </c>
      <c r="I208" s="816">
        <v>482</v>
      </c>
      <c r="J208" s="816">
        <v>0</v>
      </c>
      <c r="K208" s="816">
        <v>0</v>
      </c>
      <c r="L208" s="816">
        <v>0</v>
      </c>
      <c r="M208" s="816">
        <v>0</v>
      </c>
      <c r="N208" s="816">
        <v>2545</v>
      </c>
      <c r="O208" s="816">
        <v>0</v>
      </c>
      <c r="P208" s="816">
        <v>187</v>
      </c>
      <c r="Q208" s="816">
        <v>0</v>
      </c>
      <c r="R208" s="816">
        <v>0</v>
      </c>
      <c r="S208" s="816">
        <v>0</v>
      </c>
      <c r="T208" s="816">
        <v>0</v>
      </c>
      <c r="U208" s="816">
        <v>0</v>
      </c>
      <c r="V208" s="816">
        <v>0</v>
      </c>
      <c r="W208" s="816">
        <v>4403</v>
      </c>
      <c r="X208" s="816">
        <v>223</v>
      </c>
      <c r="Y208" s="816">
        <v>36</v>
      </c>
      <c r="Z208" s="816">
        <v>0</v>
      </c>
      <c r="AA208" s="816">
        <v>0</v>
      </c>
      <c r="AB208" s="816">
        <v>0</v>
      </c>
      <c r="AC208" s="816">
        <v>47</v>
      </c>
      <c r="AD208" s="816">
        <v>112</v>
      </c>
      <c r="AE208" s="816">
        <v>0</v>
      </c>
      <c r="AF208" s="816">
        <v>983</v>
      </c>
      <c r="AG208" s="816">
        <v>0</v>
      </c>
      <c r="AH208" s="816">
        <v>0</v>
      </c>
      <c r="AI208" s="816">
        <v>0</v>
      </c>
      <c r="AJ208" s="816">
        <v>0</v>
      </c>
      <c r="AK208" s="816">
        <v>0</v>
      </c>
      <c r="AL208" s="816">
        <v>0</v>
      </c>
      <c r="AM208" s="816">
        <v>0</v>
      </c>
      <c r="AN208" s="816">
        <v>0</v>
      </c>
      <c r="AO208" s="816">
        <v>0</v>
      </c>
      <c r="AP208" s="816">
        <v>0</v>
      </c>
    </row>
    <row r="209" hidden="1" spans="1:42">
      <c r="A209" s="814" t="s">
        <v>363</v>
      </c>
      <c r="B209" s="814" t="s">
        <v>364</v>
      </c>
      <c r="C209" s="815" t="s">
        <v>133</v>
      </c>
      <c r="D209" s="815" t="s">
        <v>567</v>
      </c>
      <c r="E209" s="816">
        <v>6840</v>
      </c>
      <c r="F209" s="816">
        <v>0</v>
      </c>
      <c r="G209" s="816">
        <v>2135</v>
      </c>
      <c r="H209" s="816">
        <v>0</v>
      </c>
      <c r="I209" s="816">
        <v>13180</v>
      </c>
      <c r="J209" s="816">
        <v>832</v>
      </c>
      <c r="K209" s="816">
        <v>320</v>
      </c>
      <c r="L209" s="816">
        <v>0</v>
      </c>
      <c r="M209" s="816">
        <v>1170</v>
      </c>
      <c r="N209" s="816">
        <v>14</v>
      </c>
      <c r="O209" s="816">
        <v>0</v>
      </c>
      <c r="P209" s="816">
        <v>5526</v>
      </c>
      <c r="Q209" s="816">
        <v>0</v>
      </c>
      <c r="R209" s="816">
        <v>7</v>
      </c>
      <c r="S209" s="816">
        <v>0</v>
      </c>
      <c r="T209" s="816">
        <v>0</v>
      </c>
      <c r="U209" s="816">
        <v>6840</v>
      </c>
      <c r="V209" s="816">
        <v>0</v>
      </c>
      <c r="W209" s="816">
        <v>7006</v>
      </c>
      <c r="X209" s="816">
        <v>3049</v>
      </c>
      <c r="Y209" s="816">
        <v>0</v>
      </c>
      <c r="Z209" s="816">
        <v>2275</v>
      </c>
      <c r="AA209" s="816">
        <v>119</v>
      </c>
      <c r="AB209" s="816">
        <v>0</v>
      </c>
      <c r="AC209" s="816">
        <v>0</v>
      </c>
      <c r="AD209" s="816">
        <v>4694</v>
      </c>
      <c r="AE209" s="816">
        <v>0</v>
      </c>
      <c r="AF209" s="816">
        <v>13266</v>
      </c>
      <c r="AG209" s="816">
        <v>0</v>
      </c>
      <c r="AH209" s="816">
        <v>0</v>
      </c>
      <c r="AI209" s="816">
        <v>0</v>
      </c>
      <c r="AJ209" s="816">
        <v>0</v>
      </c>
      <c r="AK209" s="816">
        <v>0</v>
      </c>
      <c r="AL209" s="816">
        <v>0</v>
      </c>
      <c r="AM209" s="816">
        <v>0</v>
      </c>
      <c r="AN209" s="816">
        <v>0</v>
      </c>
      <c r="AO209" s="816">
        <v>0</v>
      </c>
      <c r="AP209" s="816">
        <v>0</v>
      </c>
    </row>
    <row r="210" hidden="1" spans="1:42">
      <c r="A210" s="814" t="s">
        <v>363</v>
      </c>
      <c r="B210" s="814" t="s">
        <v>377</v>
      </c>
      <c r="C210" s="815" t="s">
        <v>133</v>
      </c>
      <c r="D210" s="815" t="s">
        <v>568</v>
      </c>
      <c r="E210" s="816">
        <v>727</v>
      </c>
      <c r="F210" s="816">
        <v>0</v>
      </c>
      <c r="G210" s="816">
        <v>1073</v>
      </c>
      <c r="H210" s="816">
        <v>11635</v>
      </c>
      <c r="I210" s="816">
        <v>13637</v>
      </c>
      <c r="J210" s="816">
        <v>1710</v>
      </c>
      <c r="K210" s="816">
        <v>0</v>
      </c>
      <c r="L210" s="816">
        <v>0</v>
      </c>
      <c r="M210" s="816">
        <v>0</v>
      </c>
      <c r="N210" s="816">
        <v>1267</v>
      </c>
      <c r="O210" s="816">
        <v>0</v>
      </c>
      <c r="P210" s="816">
        <v>2452</v>
      </c>
      <c r="Q210" s="816">
        <v>0</v>
      </c>
      <c r="R210" s="816">
        <v>25</v>
      </c>
      <c r="S210" s="816">
        <v>418</v>
      </c>
      <c r="T210" s="816">
        <v>0</v>
      </c>
      <c r="U210" s="816">
        <v>450</v>
      </c>
      <c r="V210" s="816">
        <v>0</v>
      </c>
      <c r="W210" s="816">
        <v>6300</v>
      </c>
      <c r="X210" s="816">
        <v>2797</v>
      </c>
      <c r="Y210" s="816">
        <v>17996</v>
      </c>
      <c r="Z210" s="816">
        <v>0</v>
      </c>
      <c r="AA210" s="816">
        <v>36</v>
      </c>
      <c r="AB210" s="816">
        <v>184</v>
      </c>
      <c r="AC210" s="816">
        <v>346</v>
      </c>
      <c r="AD210" s="816">
        <v>11639</v>
      </c>
      <c r="AE210" s="816">
        <v>17280</v>
      </c>
      <c r="AF210" s="816">
        <v>0</v>
      </c>
      <c r="AG210" s="816">
        <v>0</v>
      </c>
      <c r="AH210" s="816">
        <v>0</v>
      </c>
      <c r="AI210" s="816">
        <v>0</v>
      </c>
      <c r="AJ210" s="816">
        <v>0</v>
      </c>
      <c r="AK210" s="816">
        <v>0</v>
      </c>
      <c r="AL210" s="816">
        <v>0</v>
      </c>
      <c r="AM210" s="816">
        <v>0</v>
      </c>
      <c r="AN210" s="816">
        <v>0</v>
      </c>
      <c r="AO210" s="816">
        <v>0</v>
      </c>
      <c r="AP210" s="816">
        <v>0</v>
      </c>
    </row>
    <row r="211" spans="1:42">
      <c r="A211" s="814" t="s">
        <v>368</v>
      </c>
      <c r="B211" s="814" t="s">
        <v>364</v>
      </c>
      <c r="C211" s="815" t="s">
        <v>133</v>
      </c>
      <c r="D211" s="815" t="s">
        <v>569</v>
      </c>
      <c r="E211" s="816">
        <v>0</v>
      </c>
      <c r="F211" s="816">
        <v>0</v>
      </c>
      <c r="G211" s="816">
        <v>4</v>
      </c>
      <c r="H211" s="816">
        <v>0</v>
      </c>
      <c r="I211" s="816">
        <v>2138</v>
      </c>
      <c r="J211" s="816">
        <v>0</v>
      </c>
      <c r="K211" s="816">
        <v>0</v>
      </c>
      <c r="L211" s="816">
        <v>0</v>
      </c>
      <c r="M211" s="816">
        <v>3661</v>
      </c>
      <c r="N211" s="816">
        <v>1332</v>
      </c>
      <c r="O211" s="816">
        <v>0</v>
      </c>
      <c r="P211" s="816">
        <v>32</v>
      </c>
      <c r="Q211" s="816">
        <v>0</v>
      </c>
      <c r="R211" s="816">
        <v>0</v>
      </c>
      <c r="S211" s="816">
        <v>0</v>
      </c>
      <c r="T211" s="816">
        <v>0</v>
      </c>
      <c r="U211" s="816">
        <v>0</v>
      </c>
      <c r="V211" s="816">
        <v>0</v>
      </c>
      <c r="W211" s="816">
        <v>1804</v>
      </c>
      <c r="X211" s="816">
        <v>1224</v>
      </c>
      <c r="Y211" s="816">
        <v>0</v>
      </c>
      <c r="Z211" s="816">
        <v>122</v>
      </c>
      <c r="AA211" s="816">
        <v>54</v>
      </c>
      <c r="AB211" s="816">
        <v>0</v>
      </c>
      <c r="AC211" s="816">
        <v>0</v>
      </c>
      <c r="AD211" s="816">
        <v>889</v>
      </c>
      <c r="AE211" s="816">
        <v>0</v>
      </c>
      <c r="AF211" s="816">
        <v>3640</v>
      </c>
      <c r="AG211" s="816">
        <v>0</v>
      </c>
      <c r="AH211" s="816">
        <v>878</v>
      </c>
      <c r="AI211" s="816">
        <v>0</v>
      </c>
      <c r="AJ211" s="816">
        <v>0</v>
      </c>
      <c r="AK211" s="816">
        <v>0</v>
      </c>
      <c r="AL211" s="816">
        <v>0</v>
      </c>
      <c r="AM211" s="820">
        <v>50</v>
      </c>
      <c r="AN211" s="816">
        <v>0</v>
      </c>
      <c r="AO211" s="820">
        <v>0</v>
      </c>
      <c r="AP211" s="820">
        <v>626</v>
      </c>
    </row>
    <row r="212" hidden="1" spans="1:42">
      <c r="A212" s="814" t="s">
        <v>368</v>
      </c>
      <c r="B212" s="814" t="s">
        <v>377</v>
      </c>
      <c r="C212" s="815" t="s">
        <v>133</v>
      </c>
      <c r="D212" s="815" t="s">
        <v>570</v>
      </c>
      <c r="E212" s="816">
        <v>2887</v>
      </c>
      <c r="F212" s="816">
        <v>68</v>
      </c>
      <c r="G212" s="816">
        <v>2160</v>
      </c>
      <c r="H212" s="816">
        <v>331</v>
      </c>
      <c r="I212" s="816">
        <v>9810</v>
      </c>
      <c r="J212" s="816">
        <v>86</v>
      </c>
      <c r="K212" s="816">
        <v>68</v>
      </c>
      <c r="L212" s="816">
        <v>0</v>
      </c>
      <c r="M212" s="816">
        <v>4198</v>
      </c>
      <c r="N212" s="816">
        <v>2653</v>
      </c>
      <c r="O212" s="816">
        <v>11</v>
      </c>
      <c r="P212" s="816">
        <v>130</v>
      </c>
      <c r="Q212" s="816">
        <v>0</v>
      </c>
      <c r="R212" s="816">
        <v>0</v>
      </c>
      <c r="S212" s="816">
        <v>0</v>
      </c>
      <c r="T212" s="816">
        <v>0</v>
      </c>
      <c r="U212" s="816">
        <v>32</v>
      </c>
      <c r="V212" s="816">
        <v>0</v>
      </c>
      <c r="W212" s="816">
        <v>0</v>
      </c>
      <c r="X212" s="816">
        <v>5789</v>
      </c>
      <c r="Y212" s="816">
        <v>3262</v>
      </c>
      <c r="Z212" s="816">
        <v>5616</v>
      </c>
      <c r="AA212" s="816">
        <v>187</v>
      </c>
      <c r="AB212" s="816">
        <v>248</v>
      </c>
      <c r="AC212" s="816">
        <v>1836</v>
      </c>
      <c r="AD212" s="816">
        <v>20826</v>
      </c>
      <c r="AE212" s="816">
        <v>19656</v>
      </c>
      <c r="AF212" s="816">
        <v>0</v>
      </c>
      <c r="AG212" s="816">
        <v>0</v>
      </c>
      <c r="AH212" s="816">
        <v>0</v>
      </c>
      <c r="AI212" s="816">
        <v>0</v>
      </c>
      <c r="AJ212" s="816">
        <v>0</v>
      </c>
      <c r="AK212" s="816">
        <v>0</v>
      </c>
      <c r="AL212" s="816">
        <v>0</v>
      </c>
      <c r="AM212" s="816">
        <v>79</v>
      </c>
      <c r="AN212" s="816">
        <v>0</v>
      </c>
      <c r="AO212" s="816">
        <v>0</v>
      </c>
      <c r="AP212" s="816">
        <v>50</v>
      </c>
    </row>
    <row r="213" hidden="1" spans="1:42">
      <c r="A213" s="814" t="s">
        <v>363</v>
      </c>
      <c r="B213" s="814" t="s">
        <v>364</v>
      </c>
      <c r="C213" s="815" t="s">
        <v>133</v>
      </c>
      <c r="D213" s="815" t="s">
        <v>571</v>
      </c>
      <c r="E213" s="816">
        <v>346</v>
      </c>
      <c r="F213" s="816">
        <v>0</v>
      </c>
      <c r="G213" s="816">
        <v>94</v>
      </c>
      <c r="H213" s="816">
        <v>0</v>
      </c>
      <c r="I213" s="816">
        <v>15127</v>
      </c>
      <c r="J213" s="816">
        <v>0</v>
      </c>
      <c r="K213" s="816">
        <v>666</v>
      </c>
      <c r="L213" s="816">
        <v>580</v>
      </c>
      <c r="M213" s="816">
        <v>274</v>
      </c>
      <c r="N213" s="816">
        <v>475</v>
      </c>
      <c r="O213" s="816">
        <v>4</v>
      </c>
      <c r="P213" s="816">
        <v>5047</v>
      </c>
      <c r="Q213" s="816">
        <v>0</v>
      </c>
      <c r="R213" s="816">
        <v>11</v>
      </c>
      <c r="S213" s="816">
        <v>0</v>
      </c>
      <c r="T213" s="816">
        <v>0</v>
      </c>
      <c r="U213" s="816">
        <v>25</v>
      </c>
      <c r="V213" s="816">
        <v>0</v>
      </c>
      <c r="W213" s="816">
        <v>101</v>
      </c>
      <c r="X213" s="816">
        <v>2023</v>
      </c>
      <c r="Y213" s="816">
        <v>0</v>
      </c>
      <c r="Z213" s="816">
        <v>0</v>
      </c>
      <c r="AA213" s="816">
        <v>0</v>
      </c>
      <c r="AB213" s="816">
        <v>0</v>
      </c>
      <c r="AC213" s="816">
        <v>0</v>
      </c>
      <c r="AD213" s="816">
        <v>0</v>
      </c>
      <c r="AE213" s="816">
        <v>0</v>
      </c>
      <c r="AF213" s="816">
        <v>0</v>
      </c>
      <c r="AG213" s="816">
        <v>0</v>
      </c>
      <c r="AH213" s="816">
        <v>25</v>
      </c>
      <c r="AI213" s="816">
        <v>0</v>
      </c>
      <c r="AJ213" s="816">
        <v>0</v>
      </c>
      <c r="AK213" s="816">
        <v>0</v>
      </c>
      <c r="AL213" s="816">
        <v>0</v>
      </c>
      <c r="AM213" s="816">
        <v>914</v>
      </c>
      <c r="AN213" s="816">
        <v>0</v>
      </c>
      <c r="AO213" s="816">
        <v>0</v>
      </c>
      <c r="AP213" s="816">
        <v>0</v>
      </c>
    </row>
    <row r="214" hidden="1" spans="1:42">
      <c r="A214" s="814" t="s">
        <v>363</v>
      </c>
      <c r="B214" s="814" t="s">
        <v>377</v>
      </c>
      <c r="C214" s="815" t="s">
        <v>133</v>
      </c>
      <c r="D214" s="815" t="s">
        <v>572</v>
      </c>
      <c r="E214" s="816">
        <v>410</v>
      </c>
      <c r="F214" s="816">
        <v>0</v>
      </c>
      <c r="G214" s="816">
        <v>72</v>
      </c>
      <c r="H214" s="816">
        <v>814</v>
      </c>
      <c r="I214" s="816">
        <v>47232</v>
      </c>
      <c r="J214" s="816">
        <v>36</v>
      </c>
      <c r="K214" s="816">
        <v>0</v>
      </c>
      <c r="L214" s="816">
        <v>0</v>
      </c>
      <c r="M214" s="816">
        <v>0</v>
      </c>
      <c r="N214" s="816">
        <v>191</v>
      </c>
      <c r="O214" s="816">
        <v>58</v>
      </c>
      <c r="P214" s="816">
        <v>1764</v>
      </c>
      <c r="Q214" s="816">
        <v>11</v>
      </c>
      <c r="R214" s="816">
        <v>61</v>
      </c>
      <c r="S214" s="816">
        <v>7</v>
      </c>
      <c r="T214" s="816">
        <v>0</v>
      </c>
      <c r="U214" s="816">
        <v>72</v>
      </c>
      <c r="V214" s="816">
        <v>0</v>
      </c>
      <c r="W214" s="816">
        <v>331</v>
      </c>
      <c r="X214" s="816">
        <v>79</v>
      </c>
      <c r="Y214" s="816">
        <v>0</v>
      </c>
      <c r="Z214" s="816">
        <v>0</v>
      </c>
      <c r="AA214" s="816">
        <v>0</v>
      </c>
      <c r="AB214" s="816">
        <v>212</v>
      </c>
      <c r="AC214" s="816">
        <v>4</v>
      </c>
      <c r="AD214" s="816">
        <v>7</v>
      </c>
      <c r="AE214" s="816">
        <v>130</v>
      </c>
      <c r="AF214" s="816">
        <v>0</v>
      </c>
      <c r="AG214" s="816">
        <v>0</v>
      </c>
      <c r="AH214" s="816">
        <v>22</v>
      </c>
      <c r="AI214" s="816">
        <v>0</v>
      </c>
      <c r="AJ214" s="816">
        <v>0</v>
      </c>
      <c r="AK214" s="816">
        <v>0</v>
      </c>
      <c r="AL214" s="816">
        <v>0</v>
      </c>
      <c r="AM214" s="816">
        <v>58</v>
      </c>
      <c r="AN214" s="816">
        <v>0</v>
      </c>
      <c r="AO214" s="816">
        <v>0</v>
      </c>
      <c r="AP214" s="816">
        <v>0</v>
      </c>
    </row>
    <row r="215" spans="1:42">
      <c r="A215" s="814" t="s">
        <v>368</v>
      </c>
      <c r="B215" s="814" t="s">
        <v>364</v>
      </c>
      <c r="C215" s="815" t="s">
        <v>133</v>
      </c>
      <c r="D215" s="815" t="s">
        <v>573</v>
      </c>
      <c r="E215" s="816">
        <v>191</v>
      </c>
      <c r="F215" s="816">
        <v>0</v>
      </c>
      <c r="G215" s="816">
        <v>97</v>
      </c>
      <c r="H215" s="816">
        <v>4</v>
      </c>
      <c r="I215" s="816">
        <v>7</v>
      </c>
      <c r="J215" s="816">
        <v>0</v>
      </c>
      <c r="K215" s="816">
        <v>0</v>
      </c>
      <c r="L215" s="816">
        <v>0</v>
      </c>
      <c r="M215" s="816">
        <v>2232</v>
      </c>
      <c r="N215" s="816">
        <v>2124</v>
      </c>
      <c r="O215" s="816">
        <v>0</v>
      </c>
      <c r="P215" s="816">
        <v>180</v>
      </c>
      <c r="Q215" s="816">
        <v>0</v>
      </c>
      <c r="R215" s="816">
        <v>11</v>
      </c>
      <c r="S215" s="816">
        <v>0</v>
      </c>
      <c r="T215" s="816">
        <v>0</v>
      </c>
      <c r="U215" s="816">
        <v>11</v>
      </c>
      <c r="V215" s="816">
        <v>0</v>
      </c>
      <c r="W215" s="816">
        <v>194</v>
      </c>
      <c r="X215" s="816">
        <v>126</v>
      </c>
      <c r="Y215" s="816">
        <v>0</v>
      </c>
      <c r="Z215" s="816">
        <v>324</v>
      </c>
      <c r="AA215" s="816">
        <v>0</v>
      </c>
      <c r="AB215" s="816">
        <v>25</v>
      </c>
      <c r="AC215" s="816">
        <v>7</v>
      </c>
      <c r="AD215" s="816">
        <v>184</v>
      </c>
      <c r="AE215" s="816">
        <v>0</v>
      </c>
      <c r="AF215" s="816">
        <v>18554</v>
      </c>
      <c r="AG215" s="816">
        <v>0</v>
      </c>
      <c r="AH215" s="816">
        <v>0</v>
      </c>
      <c r="AI215" s="816">
        <v>0</v>
      </c>
      <c r="AJ215" s="816">
        <v>0</v>
      </c>
      <c r="AK215" s="816">
        <v>0</v>
      </c>
      <c r="AL215" s="816">
        <v>0</v>
      </c>
      <c r="AM215" s="820">
        <v>90</v>
      </c>
      <c r="AN215" s="816">
        <v>0</v>
      </c>
      <c r="AO215" s="820">
        <v>0</v>
      </c>
      <c r="AP215" s="820">
        <v>0</v>
      </c>
    </row>
    <row r="216" hidden="1" spans="1:42">
      <c r="A216" s="814" t="s">
        <v>368</v>
      </c>
      <c r="B216" s="814" t="s">
        <v>377</v>
      </c>
      <c r="C216" s="815" t="s">
        <v>133</v>
      </c>
      <c r="D216" s="815" t="s">
        <v>574</v>
      </c>
      <c r="E216" s="816">
        <v>1091</v>
      </c>
      <c r="F216" s="816">
        <v>58</v>
      </c>
      <c r="G216" s="816">
        <v>2023</v>
      </c>
      <c r="H216" s="816">
        <v>468</v>
      </c>
      <c r="I216" s="816">
        <v>382</v>
      </c>
      <c r="J216" s="816">
        <v>0</v>
      </c>
      <c r="K216" s="816">
        <v>79</v>
      </c>
      <c r="L216" s="816">
        <v>104</v>
      </c>
      <c r="M216" s="816">
        <v>547</v>
      </c>
      <c r="N216" s="816">
        <v>828</v>
      </c>
      <c r="O216" s="816">
        <v>47</v>
      </c>
      <c r="P216" s="816">
        <v>407</v>
      </c>
      <c r="Q216" s="816">
        <v>115</v>
      </c>
      <c r="R216" s="816">
        <v>122</v>
      </c>
      <c r="S216" s="816">
        <v>104</v>
      </c>
      <c r="T216" s="816">
        <v>198</v>
      </c>
      <c r="U216" s="816">
        <v>317</v>
      </c>
      <c r="V216" s="816">
        <v>0</v>
      </c>
      <c r="W216" s="816">
        <v>3074</v>
      </c>
      <c r="X216" s="816">
        <v>101</v>
      </c>
      <c r="Y216" s="816">
        <v>1433</v>
      </c>
      <c r="Z216" s="816">
        <v>36</v>
      </c>
      <c r="AA216" s="816">
        <v>4</v>
      </c>
      <c r="AB216" s="816">
        <v>115</v>
      </c>
      <c r="AC216" s="816">
        <v>112</v>
      </c>
      <c r="AD216" s="816">
        <v>191</v>
      </c>
      <c r="AE216" s="816">
        <v>0</v>
      </c>
      <c r="AF216" s="816">
        <v>2066</v>
      </c>
      <c r="AG216" s="816">
        <v>0</v>
      </c>
      <c r="AH216" s="816">
        <v>0</v>
      </c>
      <c r="AI216" s="816">
        <v>0</v>
      </c>
      <c r="AJ216" s="816">
        <v>0</v>
      </c>
      <c r="AK216" s="816">
        <v>0</v>
      </c>
      <c r="AL216" s="816">
        <v>0</v>
      </c>
      <c r="AM216" s="816">
        <v>4</v>
      </c>
      <c r="AN216" s="816">
        <v>0</v>
      </c>
      <c r="AO216" s="816">
        <v>0</v>
      </c>
      <c r="AP216" s="816">
        <v>0</v>
      </c>
    </row>
    <row r="217" hidden="1" spans="1:42">
      <c r="A217" s="814" t="s">
        <v>363</v>
      </c>
      <c r="B217" s="814" t="s">
        <v>364</v>
      </c>
      <c r="C217" s="815" t="s">
        <v>133</v>
      </c>
      <c r="D217" s="815" t="s">
        <v>575</v>
      </c>
      <c r="E217" s="816">
        <v>0</v>
      </c>
      <c r="F217" s="816">
        <v>0</v>
      </c>
      <c r="G217" s="816">
        <v>0</v>
      </c>
      <c r="H217" s="816">
        <v>0</v>
      </c>
      <c r="I217" s="816">
        <v>0</v>
      </c>
      <c r="J217" s="816">
        <v>0</v>
      </c>
      <c r="K217" s="816">
        <v>0</v>
      </c>
      <c r="L217" s="816">
        <v>0</v>
      </c>
      <c r="M217" s="816">
        <v>0</v>
      </c>
      <c r="N217" s="816">
        <v>0</v>
      </c>
      <c r="O217" s="816">
        <v>0</v>
      </c>
      <c r="P217" s="816">
        <v>4</v>
      </c>
      <c r="Q217" s="816">
        <v>0</v>
      </c>
      <c r="R217" s="816">
        <v>0</v>
      </c>
      <c r="S217" s="816">
        <v>0</v>
      </c>
      <c r="T217" s="816">
        <v>0</v>
      </c>
      <c r="U217" s="816">
        <v>0</v>
      </c>
      <c r="V217" s="816">
        <v>0</v>
      </c>
      <c r="W217" s="816">
        <v>0</v>
      </c>
      <c r="X217" s="816">
        <v>0</v>
      </c>
      <c r="Y217" s="816">
        <v>0</v>
      </c>
      <c r="Z217" s="816">
        <v>0</v>
      </c>
      <c r="AA217" s="816">
        <v>0</v>
      </c>
      <c r="AB217" s="816">
        <v>0</v>
      </c>
      <c r="AC217" s="816">
        <v>0</v>
      </c>
      <c r="AD217" s="816">
        <v>0</v>
      </c>
      <c r="AE217" s="816">
        <v>0</v>
      </c>
      <c r="AF217" s="816">
        <v>0</v>
      </c>
      <c r="AG217" s="816">
        <v>0</v>
      </c>
      <c r="AH217" s="816">
        <v>0</v>
      </c>
      <c r="AI217" s="816">
        <v>0</v>
      </c>
      <c r="AJ217" s="816">
        <v>0</v>
      </c>
      <c r="AK217" s="816">
        <v>0</v>
      </c>
      <c r="AL217" s="816">
        <v>0</v>
      </c>
      <c r="AM217" s="816">
        <v>0</v>
      </c>
      <c r="AN217" s="816">
        <v>0</v>
      </c>
      <c r="AO217" s="816">
        <v>0</v>
      </c>
      <c r="AP217" s="816">
        <v>0</v>
      </c>
    </row>
    <row r="218" hidden="1" spans="1:42">
      <c r="A218" s="814" t="s">
        <v>363</v>
      </c>
      <c r="B218" s="814" t="s">
        <v>377</v>
      </c>
      <c r="C218" s="815" t="s">
        <v>133</v>
      </c>
      <c r="D218" s="815" t="s">
        <v>576</v>
      </c>
      <c r="E218" s="816">
        <v>0</v>
      </c>
      <c r="F218" s="816">
        <v>0</v>
      </c>
      <c r="G218" s="816">
        <v>0</v>
      </c>
      <c r="H218" s="816">
        <v>0</v>
      </c>
      <c r="I218" s="816">
        <v>0</v>
      </c>
      <c r="J218" s="816">
        <v>0</v>
      </c>
      <c r="K218" s="816">
        <v>0</v>
      </c>
      <c r="L218" s="816">
        <v>0</v>
      </c>
      <c r="M218" s="816">
        <v>0</v>
      </c>
      <c r="N218" s="816">
        <v>0</v>
      </c>
      <c r="O218" s="816">
        <v>0</v>
      </c>
      <c r="P218" s="816">
        <v>0</v>
      </c>
      <c r="Q218" s="816">
        <v>0</v>
      </c>
      <c r="R218" s="816">
        <v>0</v>
      </c>
      <c r="S218" s="816">
        <v>0</v>
      </c>
      <c r="T218" s="816">
        <v>0</v>
      </c>
      <c r="U218" s="816">
        <v>0</v>
      </c>
      <c r="V218" s="816">
        <v>0</v>
      </c>
      <c r="W218" s="816">
        <v>0</v>
      </c>
      <c r="X218" s="816">
        <v>0</v>
      </c>
      <c r="Y218" s="816">
        <v>0</v>
      </c>
      <c r="Z218" s="816">
        <v>0</v>
      </c>
      <c r="AA218" s="816">
        <v>0</v>
      </c>
      <c r="AB218" s="816">
        <v>0</v>
      </c>
      <c r="AC218" s="816">
        <v>0</v>
      </c>
      <c r="AD218" s="816">
        <v>0</v>
      </c>
      <c r="AE218" s="816">
        <v>0</v>
      </c>
      <c r="AF218" s="816">
        <v>0</v>
      </c>
      <c r="AG218" s="816">
        <v>0</v>
      </c>
      <c r="AH218" s="816">
        <v>0</v>
      </c>
      <c r="AI218" s="816">
        <v>0</v>
      </c>
      <c r="AJ218" s="816">
        <v>0</v>
      </c>
      <c r="AK218" s="816">
        <v>0</v>
      </c>
      <c r="AL218" s="816">
        <v>0</v>
      </c>
      <c r="AM218" s="816">
        <v>0</v>
      </c>
      <c r="AN218" s="816">
        <v>0</v>
      </c>
      <c r="AO218" s="816">
        <v>0</v>
      </c>
      <c r="AP218" s="816">
        <v>0</v>
      </c>
    </row>
    <row r="219" spans="1:42">
      <c r="A219" s="814" t="s">
        <v>368</v>
      </c>
      <c r="B219" s="814" t="s">
        <v>364</v>
      </c>
      <c r="C219" s="825" t="s">
        <v>133</v>
      </c>
      <c r="D219" s="825" t="s">
        <v>577</v>
      </c>
      <c r="E219" s="816">
        <v>0</v>
      </c>
      <c r="F219" s="816">
        <v>0</v>
      </c>
      <c r="G219" s="816">
        <v>0</v>
      </c>
      <c r="H219" s="816">
        <v>0</v>
      </c>
      <c r="I219" s="816">
        <v>0</v>
      </c>
      <c r="J219" s="816">
        <v>0</v>
      </c>
      <c r="K219" s="816">
        <v>0</v>
      </c>
      <c r="L219" s="816">
        <v>0</v>
      </c>
      <c r="M219" s="816">
        <v>0</v>
      </c>
      <c r="N219" s="816">
        <v>0</v>
      </c>
      <c r="O219" s="816">
        <v>0</v>
      </c>
      <c r="P219" s="816">
        <v>0</v>
      </c>
      <c r="Q219" s="816">
        <v>0</v>
      </c>
      <c r="R219" s="816">
        <v>0</v>
      </c>
      <c r="S219" s="816">
        <v>0</v>
      </c>
      <c r="T219" s="816">
        <v>0</v>
      </c>
      <c r="U219" s="816">
        <v>0</v>
      </c>
      <c r="V219" s="816">
        <v>0</v>
      </c>
      <c r="W219" s="816">
        <v>0</v>
      </c>
      <c r="X219" s="816">
        <v>0</v>
      </c>
      <c r="Y219" s="816">
        <v>0</v>
      </c>
      <c r="Z219" s="816">
        <v>0</v>
      </c>
      <c r="AA219" s="816">
        <v>0</v>
      </c>
      <c r="AB219" s="816">
        <v>0</v>
      </c>
      <c r="AC219" s="816">
        <v>0</v>
      </c>
      <c r="AD219" s="816">
        <v>0</v>
      </c>
      <c r="AE219" s="816">
        <v>0</v>
      </c>
      <c r="AF219" s="816">
        <v>0</v>
      </c>
      <c r="AG219" s="816">
        <v>0</v>
      </c>
      <c r="AH219" s="816">
        <v>0</v>
      </c>
      <c r="AI219" s="816">
        <v>0</v>
      </c>
      <c r="AJ219" s="816">
        <v>0</v>
      </c>
      <c r="AK219" s="816">
        <v>0</v>
      </c>
      <c r="AL219" s="816">
        <v>0</v>
      </c>
      <c r="AM219" s="820">
        <v>0</v>
      </c>
      <c r="AN219" s="816">
        <v>0</v>
      </c>
      <c r="AO219" s="820">
        <v>0</v>
      </c>
      <c r="AP219" s="820">
        <v>0</v>
      </c>
    </row>
    <row r="220" hidden="1" spans="1:42">
      <c r="A220" s="814" t="s">
        <v>368</v>
      </c>
      <c r="B220" s="814" t="s">
        <v>377</v>
      </c>
      <c r="C220" s="815" t="s">
        <v>133</v>
      </c>
      <c r="D220" s="815" t="s">
        <v>578</v>
      </c>
      <c r="E220" s="816">
        <v>0</v>
      </c>
      <c r="F220" s="816">
        <v>0</v>
      </c>
      <c r="G220" s="816">
        <v>0</v>
      </c>
      <c r="H220" s="816">
        <v>0</v>
      </c>
      <c r="I220" s="816">
        <v>0</v>
      </c>
      <c r="J220" s="816">
        <v>0</v>
      </c>
      <c r="K220" s="816">
        <v>0</v>
      </c>
      <c r="L220" s="816">
        <v>0</v>
      </c>
      <c r="M220" s="816">
        <v>0</v>
      </c>
      <c r="N220" s="816">
        <v>0</v>
      </c>
      <c r="O220" s="816">
        <v>0</v>
      </c>
      <c r="P220" s="816">
        <v>0</v>
      </c>
      <c r="Q220" s="816">
        <v>0</v>
      </c>
      <c r="R220" s="816">
        <v>0</v>
      </c>
      <c r="S220" s="816">
        <v>0</v>
      </c>
      <c r="T220" s="816">
        <v>0</v>
      </c>
      <c r="U220" s="816">
        <v>0</v>
      </c>
      <c r="V220" s="816">
        <v>0</v>
      </c>
      <c r="W220" s="816">
        <v>0</v>
      </c>
      <c r="X220" s="816">
        <v>0</v>
      </c>
      <c r="Y220" s="816">
        <v>0</v>
      </c>
      <c r="Z220" s="816">
        <v>0</v>
      </c>
      <c r="AA220" s="816">
        <v>0</v>
      </c>
      <c r="AB220" s="816">
        <v>0</v>
      </c>
      <c r="AC220" s="816">
        <v>0</v>
      </c>
      <c r="AD220" s="816">
        <v>0</v>
      </c>
      <c r="AE220" s="816">
        <v>0</v>
      </c>
      <c r="AF220" s="816">
        <v>0</v>
      </c>
      <c r="AG220" s="816">
        <v>0</v>
      </c>
      <c r="AH220" s="816">
        <v>0</v>
      </c>
      <c r="AI220" s="816">
        <v>0</v>
      </c>
      <c r="AJ220" s="816">
        <v>0</v>
      </c>
      <c r="AK220" s="816">
        <v>0</v>
      </c>
      <c r="AL220" s="816">
        <v>0</v>
      </c>
      <c r="AM220" s="816">
        <v>0</v>
      </c>
      <c r="AN220" s="816">
        <v>0</v>
      </c>
      <c r="AO220" s="816">
        <v>0</v>
      </c>
      <c r="AP220" s="816">
        <v>0</v>
      </c>
    </row>
    <row r="221" hidden="1" spans="1:42">
      <c r="A221" s="814" t="s">
        <v>363</v>
      </c>
      <c r="B221" s="814" t="s">
        <v>364</v>
      </c>
      <c r="C221" s="815" t="s">
        <v>133</v>
      </c>
      <c r="D221" s="815" t="s">
        <v>579</v>
      </c>
      <c r="E221" s="816">
        <v>112</v>
      </c>
      <c r="F221" s="816">
        <v>0</v>
      </c>
      <c r="G221" s="816">
        <v>0</v>
      </c>
      <c r="H221" s="816">
        <v>0</v>
      </c>
      <c r="I221" s="816">
        <v>468</v>
      </c>
      <c r="J221" s="816">
        <v>0</v>
      </c>
      <c r="K221" s="816">
        <v>0</v>
      </c>
      <c r="L221" s="816">
        <v>0</v>
      </c>
      <c r="M221" s="816">
        <v>0</v>
      </c>
      <c r="N221" s="816">
        <v>0</v>
      </c>
      <c r="O221" s="816">
        <v>0</v>
      </c>
      <c r="P221" s="816">
        <v>5839</v>
      </c>
      <c r="Q221" s="816">
        <v>0</v>
      </c>
      <c r="R221" s="816">
        <v>0</v>
      </c>
      <c r="S221" s="816">
        <v>0</v>
      </c>
      <c r="T221" s="816">
        <v>0</v>
      </c>
      <c r="U221" s="816">
        <v>0</v>
      </c>
      <c r="V221" s="816">
        <v>0</v>
      </c>
      <c r="W221" s="816">
        <v>0</v>
      </c>
      <c r="X221" s="816">
        <v>36</v>
      </c>
      <c r="Y221" s="816">
        <v>0</v>
      </c>
      <c r="Z221" s="816">
        <v>0</v>
      </c>
      <c r="AA221" s="816">
        <v>0</v>
      </c>
      <c r="AB221" s="816">
        <v>0</v>
      </c>
      <c r="AC221" s="816">
        <v>0</v>
      </c>
      <c r="AD221" s="816">
        <v>0</v>
      </c>
      <c r="AE221" s="816">
        <v>0</v>
      </c>
      <c r="AF221" s="816">
        <v>0</v>
      </c>
      <c r="AG221" s="816">
        <v>0</v>
      </c>
      <c r="AH221" s="816">
        <v>0</v>
      </c>
      <c r="AI221" s="816">
        <v>0</v>
      </c>
      <c r="AJ221" s="816">
        <v>0</v>
      </c>
      <c r="AK221" s="816">
        <v>0</v>
      </c>
      <c r="AL221" s="816">
        <v>0</v>
      </c>
      <c r="AM221" s="816">
        <v>0</v>
      </c>
      <c r="AN221" s="816">
        <v>0</v>
      </c>
      <c r="AO221" s="816">
        <v>0</v>
      </c>
      <c r="AP221" s="816">
        <v>0</v>
      </c>
    </row>
    <row r="222" hidden="1" spans="1:42">
      <c r="A222" s="814" t="s">
        <v>363</v>
      </c>
      <c r="B222" s="814" t="s">
        <v>377</v>
      </c>
      <c r="C222" s="815" t="s">
        <v>133</v>
      </c>
      <c r="D222" s="815" t="s">
        <v>580</v>
      </c>
      <c r="E222" s="816">
        <v>479</v>
      </c>
      <c r="F222" s="816">
        <v>0</v>
      </c>
      <c r="G222" s="816">
        <v>0</v>
      </c>
      <c r="H222" s="816">
        <v>0</v>
      </c>
      <c r="I222" s="816">
        <v>4345</v>
      </c>
      <c r="J222" s="816">
        <v>0</v>
      </c>
      <c r="K222" s="816">
        <v>0</v>
      </c>
      <c r="L222" s="816">
        <v>0</v>
      </c>
      <c r="M222" s="816">
        <v>0</v>
      </c>
      <c r="N222" s="816">
        <v>0</v>
      </c>
      <c r="O222" s="816">
        <v>0</v>
      </c>
      <c r="P222" s="816">
        <v>3262</v>
      </c>
      <c r="Q222" s="816">
        <v>0</v>
      </c>
      <c r="R222" s="816">
        <v>0</v>
      </c>
      <c r="S222" s="816">
        <v>0</v>
      </c>
      <c r="T222" s="816">
        <v>0</v>
      </c>
      <c r="U222" s="816">
        <v>0</v>
      </c>
      <c r="V222" s="816">
        <v>0</v>
      </c>
      <c r="W222" s="816">
        <v>0</v>
      </c>
      <c r="X222" s="816">
        <v>50</v>
      </c>
      <c r="Y222" s="816">
        <v>4</v>
      </c>
      <c r="Z222" s="816">
        <v>0</v>
      </c>
      <c r="AA222" s="816">
        <v>0</v>
      </c>
      <c r="AB222" s="816">
        <v>0</v>
      </c>
      <c r="AC222" s="816">
        <v>0</v>
      </c>
      <c r="AD222" s="816">
        <v>0</v>
      </c>
      <c r="AE222" s="816">
        <v>634</v>
      </c>
      <c r="AF222" s="816">
        <v>0</v>
      </c>
      <c r="AG222" s="816">
        <v>0</v>
      </c>
      <c r="AH222" s="816">
        <v>0</v>
      </c>
      <c r="AI222" s="816">
        <v>0</v>
      </c>
      <c r="AJ222" s="816">
        <v>0</v>
      </c>
      <c r="AK222" s="816">
        <v>0</v>
      </c>
      <c r="AL222" s="816">
        <v>0</v>
      </c>
      <c r="AM222" s="816">
        <v>0</v>
      </c>
      <c r="AN222" s="816">
        <v>0</v>
      </c>
      <c r="AO222" s="816">
        <v>0</v>
      </c>
      <c r="AP222" s="816">
        <v>0</v>
      </c>
    </row>
    <row r="223" spans="1:42">
      <c r="A223" s="814" t="s">
        <v>368</v>
      </c>
      <c r="B223" s="814" t="s">
        <v>364</v>
      </c>
      <c r="C223" s="815" t="s">
        <v>133</v>
      </c>
      <c r="D223" s="815" t="s">
        <v>581</v>
      </c>
      <c r="E223" s="816">
        <v>76</v>
      </c>
      <c r="F223" s="816">
        <v>0</v>
      </c>
      <c r="G223" s="816">
        <v>0</v>
      </c>
      <c r="H223" s="816">
        <v>0</v>
      </c>
      <c r="I223" s="816">
        <v>14</v>
      </c>
      <c r="J223" s="816">
        <v>0</v>
      </c>
      <c r="K223" s="816">
        <v>0</v>
      </c>
      <c r="L223" s="816">
        <v>0</v>
      </c>
      <c r="M223" s="816">
        <v>0</v>
      </c>
      <c r="N223" s="816">
        <v>0</v>
      </c>
      <c r="O223" s="816">
        <v>0</v>
      </c>
      <c r="P223" s="816">
        <v>1832</v>
      </c>
      <c r="Q223" s="816">
        <v>0</v>
      </c>
      <c r="R223" s="816">
        <v>0</v>
      </c>
      <c r="S223" s="816">
        <v>0</v>
      </c>
      <c r="T223" s="816">
        <v>0</v>
      </c>
      <c r="U223" s="816">
        <v>0</v>
      </c>
      <c r="V223" s="816">
        <v>0</v>
      </c>
      <c r="W223" s="816">
        <v>194</v>
      </c>
      <c r="X223" s="816">
        <v>0</v>
      </c>
      <c r="Y223" s="816">
        <v>0</v>
      </c>
      <c r="Z223" s="816">
        <v>0</v>
      </c>
      <c r="AA223" s="816">
        <v>0</v>
      </c>
      <c r="AB223" s="816">
        <v>0</v>
      </c>
      <c r="AC223" s="816">
        <v>0</v>
      </c>
      <c r="AD223" s="816">
        <v>0</v>
      </c>
      <c r="AE223" s="816">
        <v>0</v>
      </c>
      <c r="AF223" s="816">
        <v>0</v>
      </c>
      <c r="AG223" s="816">
        <v>0</v>
      </c>
      <c r="AH223" s="816">
        <v>0</v>
      </c>
      <c r="AI223" s="816">
        <v>0</v>
      </c>
      <c r="AJ223" s="816">
        <v>0</v>
      </c>
      <c r="AK223" s="816">
        <v>0</v>
      </c>
      <c r="AL223" s="816">
        <v>0</v>
      </c>
      <c r="AM223" s="820">
        <v>0</v>
      </c>
      <c r="AN223" s="816">
        <v>0</v>
      </c>
      <c r="AO223" s="820">
        <v>0</v>
      </c>
      <c r="AP223" s="820">
        <v>0</v>
      </c>
    </row>
    <row r="224" hidden="1" spans="1:42">
      <c r="A224" s="814" t="s">
        <v>368</v>
      </c>
      <c r="B224" s="814" t="s">
        <v>377</v>
      </c>
      <c r="C224" s="815" t="s">
        <v>133</v>
      </c>
      <c r="D224" s="815" t="s">
        <v>582</v>
      </c>
      <c r="E224" s="816">
        <v>302</v>
      </c>
      <c r="F224" s="816">
        <v>0</v>
      </c>
      <c r="G224" s="816">
        <v>0</v>
      </c>
      <c r="H224" s="816">
        <v>0</v>
      </c>
      <c r="I224" s="816">
        <v>72</v>
      </c>
      <c r="J224" s="816">
        <v>0</v>
      </c>
      <c r="K224" s="816">
        <v>0</v>
      </c>
      <c r="L224" s="816">
        <v>0</v>
      </c>
      <c r="M224" s="816">
        <v>0</v>
      </c>
      <c r="N224" s="816">
        <v>0</v>
      </c>
      <c r="O224" s="816">
        <v>0</v>
      </c>
      <c r="P224" s="816">
        <v>144</v>
      </c>
      <c r="Q224" s="816">
        <v>0</v>
      </c>
      <c r="R224" s="816">
        <v>0</v>
      </c>
      <c r="S224" s="816">
        <v>0</v>
      </c>
      <c r="T224" s="816">
        <v>0</v>
      </c>
      <c r="U224" s="816">
        <v>0</v>
      </c>
      <c r="V224" s="816">
        <v>0</v>
      </c>
      <c r="W224" s="816">
        <v>0</v>
      </c>
      <c r="X224" s="816">
        <v>22</v>
      </c>
      <c r="Y224" s="816">
        <v>0</v>
      </c>
      <c r="Z224" s="816">
        <v>0</v>
      </c>
      <c r="AA224" s="816">
        <v>0</v>
      </c>
      <c r="AB224" s="816">
        <v>0</v>
      </c>
      <c r="AC224" s="816">
        <v>0</v>
      </c>
      <c r="AD224" s="816">
        <v>0</v>
      </c>
      <c r="AE224" s="816">
        <v>14</v>
      </c>
      <c r="AF224" s="816">
        <v>0</v>
      </c>
      <c r="AG224" s="816">
        <v>0</v>
      </c>
      <c r="AH224" s="816">
        <v>0</v>
      </c>
      <c r="AI224" s="816">
        <v>0</v>
      </c>
      <c r="AJ224" s="816">
        <v>0</v>
      </c>
      <c r="AK224" s="816">
        <v>0</v>
      </c>
      <c r="AL224" s="816">
        <v>0</v>
      </c>
      <c r="AM224" s="816">
        <v>0</v>
      </c>
      <c r="AN224" s="816">
        <v>0</v>
      </c>
      <c r="AO224" s="816">
        <v>0</v>
      </c>
      <c r="AP224" s="816">
        <v>0</v>
      </c>
    </row>
    <row r="225" hidden="1" spans="1:42">
      <c r="A225" s="814" t="s">
        <v>431</v>
      </c>
      <c r="B225" s="814" t="s">
        <v>431</v>
      </c>
      <c r="C225" s="821" t="s">
        <v>133</v>
      </c>
      <c r="D225" s="821" t="s">
        <v>583</v>
      </c>
      <c r="E225" s="816">
        <v>330008</v>
      </c>
      <c r="F225" s="816">
        <v>144950</v>
      </c>
      <c r="G225" s="816">
        <v>293684</v>
      </c>
      <c r="H225" s="816">
        <v>111694</v>
      </c>
      <c r="I225" s="816">
        <v>2001989</v>
      </c>
      <c r="J225" s="816">
        <v>45576</v>
      </c>
      <c r="K225" s="816">
        <v>90338</v>
      </c>
      <c r="L225" s="816">
        <v>169326</v>
      </c>
      <c r="M225" s="816">
        <v>739153</v>
      </c>
      <c r="N225" s="816">
        <v>1765912</v>
      </c>
      <c r="O225" s="816">
        <v>19912</v>
      </c>
      <c r="P225" s="816">
        <v>851850</v>
      </c>
      <c r="Q225" s="816">
        <v>19022</v>
      </c>
      <c r="R225" s="816">
        <v>11009</v>
      </c>
      <c r="S225" s="816">
        <v>15228</v>
      </c>
      <c r="T225" s="816">
        <v>10966</v>
      </c>
      <c r="U225" s="816">
        <v>131933</v>
      </c>
      <c r="V225" s="816">
        <v>7607</v>
      </c>
      <c r="W225" s="816">
        <v>414414</v>
      </c>
      <c r="X225" s="816">
        <v>98701</v>
      </c>
      <c r="Y225" s="816">
        <v>549018</v>
      </c>
      <c r="Z225" s="816">
        <v>101340</v>
      </c>
      <c r="AA225" s="816">
        <v>145548</v>
      </c>
      <c r="AB225" s="816">
        <v>42206</v>
      </c>
      <c r="AC225" s="816">
        <v>79870</v>
      </c>
      <c r="AD225" s="816">
        <v>242557</v>
      </c>
      <c r="AE225" s="816">
        <v>282784</v>
      </c>
      <c r="AF225" s="816">
        <v>1313132</v>
      </c>
      <c r="AG225" s="816">
        <v>16081</v>
      </c>
      <c r="AH225" s="816">
        <v>20192</v>
      </c>
      <c r="AI225" s="816">
        <v>4579</v>
      </c>
      <c r="AJ225" s="816">
        <v>17384</v>
      </c>
      <c r="AK225" s="816">
        <v>47</v>
      </c>
      <c r="AL225" s="816">
        <v>91915</v>
      </c>
      <c r="AM225" s="816">
        <v>563386</v>
      </c>
      <c r="AN225" s="816">
        <v>18040</v>
      </c>
      <c r="AO225" s="816">
        <v>20542</v>
      </c>
      <c r="AP225" s="816">
        <v>631372</v>
      </c>
    </row>
    <row r="226" hidden="1" spans="1:42">
      <c r="A226" s="814" t="s">
        <v>431</v>
      </c>
      <c r="B226" s="814" t="s">
        <v>431</v>
      </c>
      <c r="C226" s="821" t="s">
        <v>133</v>
      </c>
      <c r="D226" s="821" t="s">
        <v>584</v>
      </c>
      <c r="E226" s="816">
        <v>157410</v>
      </c>
      <c r="F226" s="816">
        <v>90054</v>
      </c>
      <c r="G226" s="816">
        <v>192892</v>
      </c>
      <c r="H226" s="816">
        <v>111694</v>
      </c>
      <c r="I226" s="816">
        <v>1495987</v>
      </c>
      <c r="J226" s="816">
        <v>45576</v>
      </c>
      <c r="K226" s="816">
        <v>90338</v>
      </c>
      <c r="L226" s="816">
        <v>169326</v>
      </c>
      <c r="M226" s="816">
        <v>515989</v>
      </c>
      <c r="N226" s="816">
        <v>223236</v>
      </c>
      <c r="O226" s="816">
        <v>19912</v>
      </c>
      <c r="P226" s="816">
        <v>851850</v>
      </c>
      <c r="Q226" s="816">
        <v>19022</v>
      </c>
      <c r="R226" s="816">
        <v>11009</v>
      </c>
      <c r="S226" s="816">
        <v>15228</v>
      </c>
      <c r="T226" s="816">
        <v>10966</v>
      </c>
      <c r="U226" s="816">
        <v>75193</v>
      </c>
      <c r="V226" s="816">
        <v>7607</v>
      </c>
      <c r="W226" s="816">
        <v>400126</v>
      </c>
      <c r="X226" s="816">
        <v>98701</v>
      </c>
      <c r="Y226" s="816">
        <v>549018</v>
      </c>
      <c r="Z226" s="816">
        <v>101340</v>
      </c>
      <c r="AA226" s="816">
        <v>103705</v>
      </c>
      <c r="AB226" s="816">
        <v>21841</v>
      </c>
      <c r="AC226" s="816">
        <v>27403</v>
      </c>
      <c r="AD226" s="816">
        <v>160477</v>
      </c>
      <c r="AE226" s="816">
        <v>74603</v>
      </c>
      <c r="AF226" s="816">
        <v>1089428</v>
      </c>
      <c r="AG226" s="816">
        <v>16081</v>
      </c>
      <c r="AH226" s="816">
        <v>20192</v>
      </c>
      <c r="AI226" s="816">
        <v>4579</v>
      </c>
      <c r="AJ226" s="816">
        <v>17384</v>
      </c>
      <c r="AK226" s="816">
        <v>47</v>
      </c>
      <c r="AL226" s="816">
        <v>91915</v>
      </c>
      <c r="AM226" s="816">
        <v>563386</v>
      </c>
      <c r="AN226" s="816">
        <v>18040</v>
      </c>
      <c r="AO226" s="816">
        <v>20542</v>
      </c>
      <c r="AP226" s="816">
        <v>310424</v>
      </c>
    </row>
    <row r="227" hidden="1" spans="1:42">
      <c r="A227" s="814" t="s">
        <v>431</v>
      </c>
      <c r="B227" s="814" t="s">
        <v>431</v>
      </c>
      <c r="C227" s="821" t="s">
        <v>133</v>
      </c>
      <c r="D227" s="821" t="s">
        <v>585</v>
      </c>
      <c r="E227" s="816">
        <v>139399</v>
      </c>
      <c r="F227" s="816">
        <v>89183</v>
      </c>
      <c r="G227" s="816">
        <v>161831</v>
      </c>
      <c r="H227" s="816">
        <v>103493</v>
      </c>
      <c r="I227" s="816">
        <v>1306977</v>
      </c>
      <c r="J227" s="816">
        <v>45194</v>
      </c>
      <c r="K227" s="816">
        <v>83329</v>
      </c>
      <c r="L227" s="816">
        <v>160355</v>
      </c>
      <c r="M227" s="816">
        <v>379617</v>
      </c>
      <c r="N227" s="816">
        <v>183420</v>
      </c>
      <c r="O227" s="816">
        <v>18302</v>
      </c>
      <c r="P227" s="816">
        <v>769284</v>
      </c>
      <c r="Q227" s="816">
        <v>18756</v>
      </c>
      <c r="R227" s="816">
        <v>10764</v>
      </c>
      <c r="S227" s="816">
        <v>13241</v>
      </c>
      <c r="T227" s="816">
        <v>10292</v>
      </c>
      <c r="U227" s="816">
        <v>73663</v>
      </c>
      <c r="V227" s="816">
        <v>7607</v>
      </c>
      <c r="W227" s="816">
        <v>316231</v>
      </c>
      <c r="X227" s="816">
        <v>68386</v>
      </c>
      <c r="Y227" s="816">
        <v>520348</v>
      </c>
      <c r="Z227" s="816">
        <v>73537</v>
      </c>
      <c r="AA227" s="816">
        <v>95126</v>
      </c>
      <c r="AB227" s="816">
        <v>20786</v>
      </c>
      <c r="AC227" s="816">
        <v>20531</v>
      </c>
      <c r="AD227" s="816">
        <v>123685</v>
      </c>
      <c r="AE227" s="816">
        <v>50872</v>
      </c>
      <c r="AF227" s="816">
        <v>950159</v>
      </c>
      <c r="AG227" s="816">
        <v>16081</v>
      </c>
      <c r="AH227" s="816">
        <v>1195</v>
      </c>
      <c r="AI227" s="816">
        <v>4579</v>
      </c>
      <c r="AJ227" s="816">
        <v>17377</v>
      </c>
      <c r="AK227" s="816">
        <v>47</v>
      </c>
      <c r="AL227" s="816">
        <v>90886</v>
      </c>
      <c r="AM227" s="816">
        <v>522990</v>
      </c>
      <c r="AN227" s="816">
        <v>18040</v>
      </c>
      <c r="AO227" s="816">
        <v>20412</v>
      </c>
      <c r="AP227" s="816">
        <v>292939</v>
      </c>
    </row>
    <row r="228" hidden="1" spans="1:42">
      <c r="A228" s="814" t="s">
        <v>431</v>
      </c>
      <c r="B228" s="814" t="s">
        <v>431</v>
      </c>
      <c r="C228" s="821" t="s">
        <v>133</v>
      </c>
      <c r="D228" s="821" t="s">
        <v>586</v>
      </c>
      <c r="E228" s="816">
        <v>18011</v>
      </c>
      <c r="F228" s="816">
        <v>871</v>
      </c>
      <c r="G228" s="816">
        <v>31061</v>
      </c>
      <c r="H228" s="816">
        <v>8201</v>
      </c>
      <c r="I228" s="816">
        <v>189011</v>
      </c>
      <c r="J228" s="816">
        <v>382</v>
      </c>
      <c r="K228" s="816">
        <v>7009</v>
      </c>
      <c r="L228" s="816">
        <v>8971</v>
      </c>
      <c r="M228" s="816">
        <v>136372</v>
      </c>
      <c r="N228" s="816">
        <v>39816</v>
      </c>
      <c r="O228" s="816">
        <v>1609</v>
      </c>
      <c r="P228" s="816">
        <v>82566</v>
      </c>
      <c r="Q228" s="816">
        <v>266</v>
      </c>
      <c r="R228" s="816">
        <v>245</v>
      </c>
      <c r="S228" s="816">
        <v>1987</v>
      </c>
      <c r="T228" s="816">
        <v>673</v>
      </c>
      <c r="U228" s="816">
        <v>1530</v>
      </c>
      <c r="V228" s="816">
        <v>0</v>
      </c>
      <c r="W228" s="816">
        <v>83894</v>
      </c>
      <c r="X228" s="816">
        <v>30316</v>
      </c>
      <c r="Y228" s="816">
        <v>28670</v>
      </c>
      <c r="Z228" s="816">
        <v>27803</v>
      </c>
      <c r="AA228" s="816">
        <v>8579</v>
      </c>
      <c r="AB228" s="816">
        <v>1055</v>
      </c>
      <c r="AC228" s="816">
        <v>6872</v>
      </c>
      <c r="AD228" s="816">
        <v>36792</v>
      </c>
      <c r="AE228" s="816">
        <v>23731</v>
      </c>
      <c r="AF228" s="816">
        <v>139270</v>
      </c>
      <c r="AG228" s="816">
        <v>0</v>
      </c>
      <c r="AH228" s="816">
        <v>18997</v>
      </c>
      <c r="AI228" s="816">
        <v>0</v>
      </c>
      <c r="AJ228" s="816">
        <v>7</v>
      </c>
      <c r="AK228" s="816">
        <v>0</v>
      </c>
      <c r="AL228" s="816">
        <v>1030</v>
      </c>
      <c r="AM228" s="816">
        <v>40396</v>
      </c>
      <c r="AN228" s="816">
        <v>0</v>
      </c>
      <c r="AO228" s="816">
        <v>130</v>
      </c>
      <c r="AP228" s="816">
        <v>17485</v>
      </c>
    </row>
    <row r="229" hidden="1" spans="1:42">
      <c r="A229" s="814" t="s">
        <v>431</v>
      </c>
      <c r="B229" s="814" t="s">
        <v>431</v>
      </c>
      <c r="C229" s="821" t="s">
        <v>133</v>
      </c>
      <c r="D229" s="821" t="s">
        <v>587</v>
      </c>
      <c r="E229" s="816">
        <v>172598</v>
      </c>
      <c r="F229" s="816">
        <v>54896</v>
      </c>
      <c r="G229" s="816">
        <v>100793</v>
      </c>
      <c r="H229" s="816">
        <v>0</v>
      </c>
      <c r="I229" s="816">
        <v>506002</v>
      </c>
      <c r="J229" s="816">
        <v>0</v>
      </c>
      <c r="K229" s="816">
        <v>0</v>
      </c>
      <c r="L229" s="816">
        <v>0</v>
      </c>
      <c r="M229" s="816">
        <v>223164</v>
      </c>
      <c r="N229" s="816">
        <v>1542676</v>
      </c>
      <c r="O229" s="816">
        <v>0</v>
      </c>
      <c r="P229" s="816">
        <v>0</v>
      </c>
      <c r="Q229" s="816">
        <v>0</v>
      </c>
      <c r="R229" s="816">
        <v>0</v>
      </c>
      <c r="S229" s="816">
        <v>0</v>
      </c>
      <c r="T229" s="816">
        <v>0</v>
      </c>
      <c r="U229" s="816">
        <v>56740</v>
      </c>
      <c r="V229" s="816">
        <v>0</v>
      </c>
      <c r="W229" s="816">
        <v>14288</v>
      </c>
      <c r="X229" s="816">
        <v>0</v>
      </c>
      <c r="Y229" s="816">
        <v>0</v>
      </c>
      <c r="Z229" s="816">
        <v>0</v>
      </c>
      <c r="AA229" s="816">
        <v>41843</v>
      </c>
      <c r="AB229" s="816">
        <v>20365</v>
      </c>
      <c r="AC229" s="816">
        <v>52466</v>
      </c>
      <c r="AD229" s="816">
        <v>82080</v>
      </c>
      <c r="AE229" s="816">
        <v>208181</v>
      </c>
      <c r="AF229" s="816">
        <v>223704</v>
      </c>
      <c r="AG229" s="816">
        <v>0</v>
      </c>
      <c r="AH229" s="816">
        <v>0</v>
      </c>
      <c r="AI229" s="816">
        <v>0</v>
      </c>
      <c r="AJ229" s="816">
        <v>0</v>
      </c>
      <c r="AK229" s="816">
        <v>0</v>
      </c>
      <c r="AL229" s="816">
        <v>0</v>
      </c>
      <c r="AM229" s="816">
        <v>0</v>
      </c>
      <c r="AN229" s="816">
        <v>0</v>
      </c>
      <c r="AO229" s="816">
        <v>0</v>
      </c>
      <c r="AP229" s="816">
        <v>320947</v>
      </c>
    </row>
    <row r="231" spans="3:42">
      <c r="C231" s="810"/>
      <c r="D231" s="814" t="s">
        <v>588</v>
      </c>
      <c r="E231" s="814" t="s">
        <v>22</v>
      </c>
      <c r="F231" s="814" t="s">
        <v>23</v>
      </c>
      <c r="G231" s="814" t="s">
        <v>25</v>
      </c>
      <c r="H231" s="814" t="s">
        <v>27</v>
      </c>
      <c r="I231" s="814" t="s">
        <v>26</v>
      </c>
      <c r="J231" s="814" t="s">
        <v>28</v>
      </c>
      <c r="K231" s="814" t="s">
        <v>35</v>
      </c>
      <c r="L231" s="814" t="s">
        <v>29</v>
      </c>
      <c r="M231" s="814" t="s">
        <v>30</v>
      </c>
      <c r="N231" s="814" t="s">
        <v>32</v>
      </c>
      <c r="O231" s="814" t="s">
        <v>33</v>
      </c>
      <c r="P231" s="814" t="s">
        <v>37</v>
      </c>
      <c r="Q231" s="814" t="s">
        <v>24</v>
      </c>
      <c r="R231" s="814" t="s">
        <v>40</v>
      </c>
      <c r="S231" s="814" t="s">
        <v>38</v>
      </c>
      <c r="T231" s="814" t="s">
        <v>39</v>
      </c>
      <c r="U231" s="814" t="s">
        <v>34</v>
      </c>
      <c r="V231" s="814" t="s">
        <v>43</v>
      </c>
      <c r="W231" s="814" t="s">
        <v>44</v>
      </c>
      <c r="X231" s="814" t="s">
        <v>21</v>
      </c>
      <c r="Y231" s="814" t="s">
        <v>46</v>
      </c>
      <c r="Z231" s="814" t="s">
        <v>47</v>
      </c>
      <c r="AA231" s="814" t="s">
        <v>48</v>
      </c>
      <c r="AB231" s="814" t="s">
        <v>51</v>
      </c>
      <c r="AC231" s="814" t="s">
        <v>52</v>
      </c>
      <c r="AD231" s="814" t="s">
        <v>31</v>
      </c>
      <c r="AE231" s="814" t="s">
        <v>50</v>
      </c>
      <c r="AF231" s="814" t="s">
        <v>53</v>
      </c>
      <c r="AG231" s="814" t="s">
        <v>36</v>
      </c>
      <c r="AH231" s="814" t="s">
        <v>45</v>
      </c>
      <c r="AI231" s="814" t="s">
        <v>41</v>
      </c>
      <c r="AJ231" s="814" t="s">
        <v>42</v>
      </c>
      <c r="AK231" s="814" t="s">
        <v>290</v>
      </c>
      <c r="AL231" s="814" t="s">
        <v>49</v>
      </c>
      <c r="AM231" s="834"/>
      <c r="AN231" s="814" t="s">
        <v>292</v>
      </c>
      <c r="AO231" s="834"/>
      <c r="AP231" s="834"/>
    </row>
    <row r="232" spans="3:42">
      <c r="C232" s="828" t="s">
        <v>589</v>
      </c>
      <c r="D232" s="821" t="str">
        <f>D228</f>
        <v>Transformation output - Autoproducer Conventional Thermal Power Stations</v>
      </c>
      <c r="E232" s="813">
        <f>E228/1000</f>
        <v>18.011</v>
      </c>
      <c r="F232" s="813">
        <f t="shared" ref="F232:AP232" si="0">F228/1000</f>
        <v>0.871</v>
      </c>
      <c r="G232" s="813">
        <f t="shared" si="0"/>
        <v>31.061</v>
      </c>
      <c r="H232" s="813">
        <f t="shared" si="0"/>
        <v>8.201</v>
      </c>
      <c r="I232" s="813">
        <f t="shared" si="0"/>
        <v>189.011</v>
      </c>
      <c r="J232" s="813">
        <f t="shared" si="0"/>
        <v>0.382</v>
      </c>
      <c r="K232" s="813">
        <f t="shared" si="0"/>
        <v>7.009</v>
      </c>
      <c r="L232" s="813">
        <f t="shared" si="0"/>
        <v>8.971</v>
      </c>
      <c r="M232" s="813">
        <f t="shared" si="0"/>
        <v>136.372</v>
      </c>
      <c r="N232" s="813">
        <f t="shared" si="0"/>
        <v>39.816</v>
      </c>
      <c r="O232" s="813">
        <f t="shared" si="0"/>
        <v>1.609</v>
      </c>
      <c r="P232" s="813">
        <f t="shared" si="0"/>
        <v>82.566</v>
      </c>
      <c r="Q232" s="813">
        <f t="shared" si="0"/>
        <v>0.266</v>
      </c>
      <c r="R232" s="813">
        <f t="shared" si="0"/>
        <v>0.245</v>
      </c>
      <c r="S232" s="813">
        <f t="shared" si="0"/>
        <v>1.987</v>
      </c>
      <c r="T232" s="813">
        <f t="shared" si="0"/>
        <v>0.673</v>
      </c>
      <c r="U232" s="813">
        <f t="shared" si="0"/>
        <v>1.53</v>
      </c>
      <c r="V232" s="813">
        <f t="shared" si="0"/>
        <v>0</v>
      </c>
      <c r="W232" s="813">
        <f t="shared" si="0"/>
        <v>83.894</v>
      </c>
      <c r="X232" s="813">
        <f t="shared" si="0"/>
        <v>30.316</v>
      </c>
      <c r="Y232" s="813">
        <f t="shared" si="0"/>
        <v>28.67</v>
      </c>
      <c r="Z232" s="813">
        <f t="shared" si="0"/>
        <v>27.803</v>
      </c>
      <c r="AA232" s="813">
        <f t="shared" si="0"/>
        <v>8.579</v>
      </c>
      <c r="AB232" s="813">
        <f t="shared" si="0"/>
        <v>1.055</v>
      </c>
      <c r="AC232" s="813">
        <f t="shared" si="0"/>
        <v>6.872</v>
      </c>
      <c r="AD232" s="813">
        <f t="shared" si="0"/>
        <v>36.792</v>
      </c>
      <c r="AE232" s="813">
        <f t="shared" si="0"/>
        <v>23.731</v>
      </c>
      <c r="AF232" s="813">
        <f t="shared" si="0"/>
        <v>139.27</v>
      </c>
      <c r="AG232" s="813">
        <f t="shared" si="0"/>
        <v>0</v>
      </c>
      <c r="AH232" s="813">
        <f t="shared" si="0"/>
        <v>18.997</v>
      </c>
      <c r="AI232" s="813">
        <f t="shared" si="0"/>
        <v>0</v>
      </c>
      <c r="AJ232" s="813">
        <f t="shared" si="0"/>
        <v>0.007</v>
      </c>
      <c r="AK232" s="813">
        <f t="shared" si="0"/>
        <v>0</v>
      </c>
      <c r="AL232" s="813">
        <f t="shared" si="0"/>
        <v>1.03</v>
      </c>
      <c r="AM232" s="835">
        <f t="shared" si="0"/>
        <v>40.396</v>
      </c>
      <c r="AN232" s="813">
        <f t="shared" si="0"/>
        <v>0</v>
      </c>
      <c r="AO232" s="835">
        <f t="shared" si="0"/>
        <v>0.13</v>
      </c>
      <c r="AP232" s="835">
        <f t="shared" si="0"/>
        <v>17.485</v>
      </c>
    </row>
    <row r="233" spans="3:42">
      <c r="C233" s="828" t="s">
        <v>590</v>
      </c>
      <c r="D233" s="818" t="str">
        <f>D40</f>
        <v>Gross electricity generation Autoproducer CHP plants - Combustible Fuels</v>
      </c>
      <c r="E233" s="813">
        <f>E40/1000</f>
        <v>15.952</v>
      </c>
      <c r="F233" s="813">
        <f t="shared" ref="F233:AP233" si="1">F40/1000</f>
        <v>0.821</v>
      </c>
      <c r="G233" s="813">
        <f t="shared" si="1"/>
        <v>28.141</v>
      </c>
      <c r="H233" s="813">
        <f t="shared" si="1"/>
        <v>8.197</v>
      </c>
      <c r="I233" s="813">
        <f t="shared" si="1"/>
        <v>112.255</v>
      </c>
      <c r="J233" s="813">
        <f t="shared" si="1"/>
        <v>0.32</v>
      </c>
      <c r="K233" s="813">
        <f t="shared" si="1"/>
        <v>7.009</v>
      </c>
      <c r="L233" s="813">
        <f t="shared" si="1"/>
        <v>8.971</v>
      </c>
      <c r="M233" s="813">
        <f t="shared" si="1"/>
        <v>104.598</v>
      </c>
      <c r="N233" s="813">
        <f t="shared" si="1"/>
        <v>19.001</v>
      </c>
      <c r="O233" s="813">
        <f t="shared" si="1"/>
        <v>1.609</v>
      </c>
      <c r="P233" s="813">
        <f t="shared" si="1"/>
        <v>78.228</v>
      </c>
      <c r="Q233" s="813">
        <f t="shared" si="1"/>
        <v>0.238</v>
      </c>
      <c r="R233" s="813">
        <f t="shared" si="1"/>
        <v>0.234</v>
      </c>
      <c r="S233" s="813">
        <f t="shared" si="1"/>
        <v>1.087</v>
      </c>
      <c r="T233" s="813">
        <f t="shared" si="1"/>
        <v>0.673</v>
      </c>
      <c r="U233" s="813">
        <f t="shared" si="1"/>
        <v>1.498</v>
      </c>
      <c r="V233" s="813">
        <f t="shared" si="1"/>
        <v>0</v>
      </c>
      <c r="W233" s="813">
        <f t="shared" si="1"/>
        <v>78.275</v>
      </c>
      <c r="X233" s="813">
        <f t="shared" si="1"/>
        <v>17.42</v>
      </c>
      <c r="Y233" s="813">
        <f t="shared" si="1"/>
        <v>28.372</v>
      </c>
      <c r="Z233" s="813">
        <f t="shared" si="1"/>
        <v>25.085</v>
      </c>
      <c r="AA233" s="813">
        <f t="shared" si="1"/>
        <v>7.045</v>
      </c>
      <c r="AB233" s="813">
        <f t="shared" si="1"/>
        <v>1.03</v>
      </c>
      <c r="AC233" s="813">
        <f t="shared" si="1"/>
        <v>6.703</v>
      </c>
      <c r="AD233" s="813">
        <f t="shared" si="1"/>
        <v>32.76</v>
      </c>
      <c r="AE233" s="813">
        <f t="shared" si="1"/>
        <v>23.731</v>
      </c>
      <c r="AF233" s="813">
        <f t="shared" si="1"/>
        <v>91.534</v>
      </c>
      <c r="AG233" s="813">
        <f t="shared" si="1"/>
        <v>0</v>
      </c>
      <c r="AH233" s="813">
        <f t="shared" si="1"/>
        <v>0</v>
      </c>
      <c r="AI233" s="813">
        <f t="shared" si="1"/>
        <v>0</v>
      </c>
      <c r="AJ233" s="813">
        <f t="shared" si="1"/>
        <v>0.007</v>
      </c>
      <c r="AK233" s="813">
        <f t="shared" si="1"/>
        <v>0</v>
      </c>
      <c r="AL233" s="813">
        <f t="shared" si="1"/>
        <v>0.562</v>
      </c>
      <c r="AM233" s="835">
        <f t="shared" si="1"/>
        <v>15.505</v>
      </c>
      <c r="AN233" s="813">
        <f t="shared" si="1"/>
        <v>0</v>
      </c>
      <c r="AO233" s="835">
        <f t="shared" si="1"/>
        <v>0.115</v>
      </c>
      <c r="AP233" s="835">
        <f t="shared" si="1"/>
        <v>15.768</v>
      </c>
    </row>
    <row r="234" spans="3:42">
      <c r="C234" s="828" t="s">
        <v>591</v>
      </c>
      <c r="D234" s="818" t="str">
        <f>D39</f>
        <v>Gross electricity generation Autoproducer electricity only - Combustible Fuels</v>
      </c>
      <c r="E234" s="813">
        <f>E39/1000</f>
        <v>1.141</v>
      </c>
      <c r="F234" s="813">
        <f t="shared" ref="F234:AP234" si="2">F39/1000</f>
        <v>0</v>
      </c>
      <c r="G234" s="813">
        <f t="shared" si="2"/>
        <v>2.92</v>
      </c>
      <c r="H234" s="813">
        <f t="shared" si="2"/>
        <v>0.004</v>
      </c>
      <c r="I234" s="813">
        <f t="shared" si="2"/>
        <v>70.884</v>
      </c>
      <c r="J234" s="813">
        <f t="shared" si="2"/>
        <v>0.061</v>
      </c>
      <c r="K234" s="813">
        <f t="shared" si="2"/>
        <v>0</v>
      </c>
      <c r="L234" s="813">
        <f t="shared" si="2"/>
        <v>0</v>
      </c>
      <c r="M234" s="813">
        <f t="shared" si="2"/>
        <v>31.201</v>
      </c>
      <c r="N234" s="813">
        <f t="shared" si="2"/>
        <v>20.815</v>
      </c>
      <c r="O234" s="813">
        <f t="shared" si="2"/>
        <v>0</v>
      </c>
      <c r="P234" s="813">
        <f t="shared" si="2"/>
        <v>2.495</v>
      </c>
      <c r="Q234" s="813">
        <f t="shared" si="2"/>
        <v>0.029</v>
      </c>
      <c r="R234" s="813">
        <f t="shared" si="2"/>
        <v>0.011</v>
      </c>
      <c r="S234" s="813">
        <f t="shared" si="2"/>
        <v>0</v>
      </c>
      <c r="T234" s="813">
        <f t="shared" si="2"/>
        <v>0</v>
      </c>
      <c r="U234" s="813">
        <f t="shared" si="2"/>
        <v>0.032</v>
      </c>
      <c r="V234" s="813">
        <f t="shared" si="2"/>
        <v>0</v>
      </c>
      <c r="W234" s="813">
        <f t="shared" si="2"/>
        <v>5.162</v>
      </c>
      <c r="X234" s="813">
        <f t="shared" si="2"/>
        <v>12.83</v>
      </c>
      <c r="Y234" s="813">
        <f t="shared" si="2"/>
        <v>0</v>
      </c>
      <c r="Z234" s="813">
        <f t="shared" si="2"/>
        <v>2.707</v>
      </c>
      <c r="AA234" s="813">
        <f t="shared" si="2"/>
        <v>1.534</v>
      </c>
      <c r="AB234" s="813">
        <f t="shared" si="2"/>
        <v>0.025</v>
      </c>
      <c r="AC234" s="813">
        <f t="shared" si="2"/>
        <v>0.025</v>
      </c>
      <c r="AD234" s="813">
        <f t="shared" si="2"/>
        <v>3.33</v>
      </c>
      <c r="AE234" s="813">
        <f t="shared" si="2"/>
        <v>0</v>
      </c>
      <c r="AF234" s="813">
        <f t="shared" si="2"/>
        <v>47.736</v>
      </c>
      <c r="AG234" s="813">
        <f t="shared" si="2"/>
        <v>0</v>
      </c>
      <c r="AH234" s="813">
        <f t="shared" si="2"/>
        <v>18.544</v>
      </c>
      <c r="AI234" s="813">
        <f t="shared" si="2"/>
        <v>0</v>
      </c>
      <c r="AJ234" s="813">
        <f t="shared" si="2"/>
        <v>0</v>
      </c>
      <c r="AK234" s="813">
        <f t="shared" si="2"/>
        <v>0</v>
      </c>
      <c r="AL234" s="813">
        <f t="shared" si="2"/>
        <v>0.468</v>
      </c>
      <c r="AM234" s="835">
        <f t="shared" si="2"/>
        <v>24.89</v>
      </c>
      <c r="AN234" s="813">
        <f t="shared" si="2"/>
        <v>0</v>
      </c>
      <c r="AO234" s="835">
        <f t="shared" si="2"/>
        <v>0.014</v>
      </c>
      <c r="AP234" s="835">
        <f t="shared" si="2"/>
        <v>1.717</v>
      </c>
    </row>
    <row r="235" spans="3:42">
      <c r="C235" s="828" t="s">
        <v>592</v>
      </c>
      <c r="D235" s="817" t="str">
        <f>D19</f>
        <v>Gross electricity generation Autoproducer electricity only - Solar Photovoltaic</v>
      </c>
      <c r="E235" s="813">
        <f>E19/1000</f>
        <v>2.002</v>
      </c>
      <c r="F235" s="813">
        <f t="shared" ref="F235:AP236" si="3">F19/1000</f>
        <v>0</v>
      </c>
      <c r="G235" s="813">
        <f t="shared" si="3"/>
        <v>0</v>
      </c>
      <c r="H235" s="813">
        <f t="shared" si="3"/>
        <v>0.022</v>
      </c>
      <c r="I235" s="813">
        <f t="shared" si="3"/>
        <v>0.026</v>
      </c>
      <c r="J235" s="813">
        <f t="shared" si="3"/>
        <v>0</v>
      </c>
      <c r="K235" s="813">
        <f t="shared" si="3"/>
        <v>0.002</v>
      </c>
      <c r="L235" s="813">
        <f t="shared" si="3"/>
        <v>0</v>
      </c>
      <c r="M235" s="813">
        <f t="shared" si="3"/>
        <v>0.088</v>
      </c>
      <c r="N235" s="813">
        <f t="shared" si="3"/>
        <v>1.858</v>
      </c>
      <c r="O235" s="813">
        <f t="shared" si="3"/>
        <v>0</v>
      </c>
      <c r="P235" s="813">
        <f t="shared" si="3"/>
        <v>0</v>
      </c>
      <c r="Q235" s="813">
        <f t="shared" si="3"/>
        <v>0.006</v>
      </c>
      <c r="R235" s="813">
        <f t="shared" si="3"/>
        <v>0</v>
      </c>
      <c r="S235" s="813">
        <f t="shared" si="3"/>
        <v>0</v>
      </c>
      <c r="T235" s="813">
        <f t="shared" si="3"/>
        <v>0.076</v>
      </c>
      <c r="U235" s="813">
        <f t="shared" si="3"/>
        <v>0.003</v>
      </c>
      <c r="V235" s="813">
        <f t="shared" si="3"/>
        <v>0.002</v>
      </c>
      <c r="W235" s="813">
        <f t="shared" si="3"/>
        <v>0.189</v>
      </c>
      <c r="X235" s="813">
        <f t="shared" si="3"/>
        <v>0</v>
      </c>
      <c r="Y235" s="813">
        <f t="shared" si="3"/>
        <v>0</v>
      </c>
      <c r="Z235" s="813">
        <f t="shared" si="3"/>
        <v>0</v>
      </c>
      <c r="AA235" s="813">
        <f t="shared" si="3"/>
        <v>0</v>
      </c>
      <c r="AB235" s="813">
        <f t="shared" si="3"/>
        <v>0.042</v>
      </c>
      <c r="AC235" s="813">
        <f t="shared" si="3"/>
        <v>0.055</v>
      </c>
      <c r="AD235" s="813">
        <f t="shared" si="3"/>
        <v>0.017</v>
      </c>
      <c r="AE235" s="813">
        <f t="shared" si="3"/>
        <v>0</v>
      </c>
      <c r="AF235" s="813">
        <f t="shared" si="3"/>
        <v>0.148</v>
      </c>
      <c r="AG235" s="813">
        <f t="shared" si="3"/>
        <v>0</v>
      </c>
      <c r="AH235" s="813">
        <f t="shared" si="3"/>
        <v>0</v>
      </c>
      <c r="AI235" s="813">
        <f t="shared" si="3"/>
        <v>0</v>
      </c>
      <c r="AJ235" s="813">
        <f t="shared" si="3"/>
        <v>0</v>
      </c>
      <c r="AK235" s="813">
        <f t="shared" si="3"/>
        <v>0</v>
      </c>
      <c r="AL235" s="813">
        <f t="shared" si="3"/>
        <v>0</v>
      </c>
      <c r="AM235" s="835">
        <f t="shared" si="3"/>
        <v>0</v>
      </c>
      <c r="AN235" s="813">
        <f t="shared" si="3"/>
        <v>0</v>
      </c>
      <c r="AO235" s="835">
        <f t="shared" si="3"/>
        <v>0</v>
      </c>
      <c r="AP235" s="835">
        <f t="shared" si="3"/>
        <v>0</v>
      </c>
    </row>
    <row r="236" spans="3:42">
      <c r="C236" s="828"/>
      <c r="D236" s="817" t="str">
        <f>D20</f>
        <v>Gross electricity generation Autoproducer electricity only - Solar Thermal</v>
      </c>
      <c r="E236" s="813">
        <f>E20/1000</f>
        <v>0</v>
      </c>
      <c r="F236" s="813">
        <f t="shared" si="3"/>
        <v>0</v>
      </c>
      <c r="G236" s="813">
        <f t="shared" si="3"/>
        <v>0</v>
      </c>
      <c r="H236" s="813">
        <f t="shared" si="3"/>
        <v>0</v>
      </c>
      <c r="I236" s="813">
        <f t="shared" si="3"/>
        <v>0</v>
      </c>
      <c r="J236" s="813">
        <f t="shared" si="3"/>
        <v>0</v>
      </c>
      <c r="K236" s="813">
        <f t="shared" si="3"/>
        <v>0</v>
      </c>
      <c r="L236" s="813">
        <f t="shared" si="3"/>
        <v>0</v>
      </c>
      <c r="M236" s="813">
        <f t="shared" si="3"/>
        <v>0</v>
      </c>
      <c r="N236" s="813">
        <f t="shared" si="3"/>
        <v>0</v>
      </c>
      <c r="O236" s="813">
        <f t="shared" si="3"/>
        <v>0</v>
      </c>
      <c r="P236" s="813">
        <f t="shared" si="3"/>
        <v>0</v>
      </c>
      <c r="Q236" s="813">
        <f t="shared" si="3"/>
        <v>0</v>
      </c>
      <c r="R236" s="813">
        <f t="shared" si="3"/>
        <v>0</v>
      </c>
      <c r="S236" s="813">
        <f t="shared" si="3"/>
        <v>0</v>
      </c>
      <c r="T236" s="813">
        <f t="shared" si="3"/>
        <v>0</v>
      </c>
      <c r="U236" s="813">
        <f t="shared" si="3"/>
        <v>0</v>
      </c>
      <c r="V236" s="813">
        <f t="shared" si="3"/>
        <v>0</v>
      </c>
      <c r="W236" s="813">
        <f t="shared" si="3"/>
        <v>0</v>
      </c>
      <c r="X236" s="813">
        <f t="shared" si="3"/>
        <v>0</v>
      </c>
      <c r="Y236" s="813">
        <f t="shared" si="3"/>
        <v>0</v>
      </c>
      <c r="Z236" s="813">
        <f t="shared" si="3"/>
        <v>0</v>
      </c>
      <c r="AA236" s="813">
        <f t="shared" si="3"/>
        <v>0</v>
      </c>
      <c r="AB236" s="813">
        <f t="shared" si="3"/>
        <v>0</v>
      </c>
      <c r="AC236" s="813">
        <f t="shared" si="3"/>
        <v>0</v>
      </c>
      <c r="AD236" s="813">
        <f t="shared" si="3"/>
        <v>0</v>
      </c>
      <c r="AE236" s="813">
        <f t="shared" si="3"/>
        <v>0</v>
      </c>
      <c r="AF236" s="813">
        <f t="shared" si="3"/>
        <v>0</v>
      </c>
      <c r="AG236" s="813">
        <f t="shared" si="3"/>
        <v>0</v>
      </c>
      <c r="AH236" s="813">
        <f t="shared" si="3"/>
        <v>0</v>
      </c>
      <c r="AI236" s="813">
        <f t="shared" si="3"/>
        <v>0</v>
      </c>
      <c r="AJ236" s="813">
        <f t="shared" si="3"/>
        <v>0</v>
      </c>
      <c r="AK236" s="813">
        <f t="shared" si="3"/>
        <v>0</v>
      </c>
      <c r="AL236" s="813">
        <f t="shared" si="3"/>
        <v>0</v>
      </c>
      <c r="AM236" s="835">
        <f t="shared" si="3"/>
        <v>0</v>
      </c>
      <c r="AN236" s="813">
        <f t="shared" si="3"/>
        <v>0</v>
      </c>
      <c r="AO236" s="835">
        <f t="shared" si="3"/>
        <v>0</v>
      </c>
      <c r="AP236" s="835">
        <f t="shared" si="3"/>
        <v>0</v>
      </c>
    </row>
    <row r="237" spans="3:42">
      <c r="C237" s="828" t="s">
        <v>188</v>
      </c>
      <c r="D237" s="817" t="str">
        <f>D36</f>
        <v>Gross electricity generation Autoproducer electricity only - Wind</v>
      </c>
      <c r="E237" s="829">
        <f>E36/1000</f>
        <v>0.04</v>
      </c>
      <c r="F237" s="829">
        <f t="shared" ref="F237:AP237" si="4">F36/1000</f>
        <v>0</v>
      </c>
      <c r="G237" s="829">
        <f t="shared" si="4"/>
        <v>0</v>
      </c>
      <c r="H237" s="829">
        <f t="shared" si="4"/>
        <v>0</v>
      </c>
      <c r="I237" s="829">
        <f t="shared" si="4"/>
        <v>0.31</v>
      </c>
      <c r="J237" s="829">
        <f t="shared" si="4"/>
        <v>0.004</v>
      </c>
      <c r="K237" s="829">
        <f t="shared" si="4"/>
        <v>0</v>
      </c>
      <c r="L237" s="829">
        <f t="shared" si="4"/>
        <v>0</v>
      </c>
      <c r="M237" s="829">
        <f t="shared" si="4"/>
        <v>0.058</v>
      </c>
      <c r="N237" s="829">
        <f t="shared" si="4"/>
        <v>1.714</v>
      </c>
      <c r="O237" s="829">
        <f t="shared" si="4"/>
        <v>0</v>
      </c>
      <c r="P237" s="829">
        <f t="shared" si="4"/>
        <v>0.014</v>
      </c>
      <c r="Q237" s="829">
        <f t="shared" si="4"/>
        <v>0</v>
      </c>
      <c r="R237" s="829">
        <f t="shared" si="4"/>
        <v>0.018</v>
      </c>
      <c r="S237" s="829">
        <f t="shared" si="4"/>
        <v>0</v>
      </c>
      <c r="T237" s="829">
        <f t="shared" si="4"/>
        <v>0</v>
      </c>
      <c r="U237" s="829">
        <f t="shared" si="4"/>
        <v>0</v>
      </c>
      <c r="V237" s="829">
        <f t="shared" si="4"/>
        <v>0</v>
      </c>
      <c r="W237" s="829">
        <f t="shared" si="4"/>
        <v>2.614</v>
      </c>
      <c r="X237" s="829">
        <f t="shared" si="4"/>
        <v>0</v>
      </c>
      <c r="Y237" s="829">
        <f t="shared" si="4"/>
        <v>0</v>
      </c>
      <c r="Z237" s="829">
        <f t="shared" si="4"/>
        <v>0</v>
      </c>
      <c r="AA237" s="829">
        <f t="shared" si="4"/>
        <v>0.022</v>
      </c>
      <c r="AB237" s="829">
        <f t="shared" si="4"/>
        <v>0</v>
      </c>
      <c r="AC237" s="829">
        <f t="shared" si="4"/>
        <v>0.022</v>
      </c>
      <c r="AD237" s="829">
        <f t="shared" si="4"/>
        <v>0</v>
      </c>
      <c r="AE237" s="829">
        <f t="shared" si="4"/>
        <v>0</v>
      </c>
      <c r="AF237" s="829">
        <f t="shared" si="4"/>
        <v>7.369</v>
      </c>
      <c r="AG237" s="829">
        <f t="shared" si="4"/>
        <v>0</v>
      </c>
      <c r="AH237" s="829">
        <f t="shared" si="4"/>
        <v>0</v>
      </c>
      <c r="AI237" s="829">
        <f t="shared" si="4"/>
        <v>0</v>
      </c>
      <c r="AJ237" s="829">
        <f t="shared" si="4"/>
        <v>0</v>
      </c>
      <c r="AK237" s="829">
        <f t="shared" si="4"/>
        <v>0</v>
      </c>
      <c r="AL237" s="829">
        <f t="shared" si="4"/>
        <v>0</v>
      </c>
      <c r="AM237" s="836">
        <f t="shared" si="4"/>
        <v>0.007</v>
      </c>
      <c r="AN237" s="829">
        <f t="shared" si="4"/>
        <v>0</v>
      </c>
      <c r="AO237" s="836">
        <f t="shared" si="4"/>
        <v>0</v>
      </c>
      <c r="AP237" s="836">
        <f t="shared" si="4"/>
        <v>0</v>
      </c>
    </row>
    <row r="238" spans="3:42">
      <c r="C238" s="828" t="s">
        <v>183</v>
      </c>
      <c r="D238" s="817" t="str">
        <f>D26</f>
        <v>Gross electricity generation Autoproducer electricity only - Hydro</v>
      </c>
      <c r="E238" s="829">
        <f>E26/1000</f>
        <v>0</v>
      </c>
      <c r="F238" s="829">
        <f t="shared" ref="F238:AP238" si="5">F26/1000</f>
        <v>0</v>
      </c>
      <c r="G238" s="829">
        <f t="shared" si="5"/>
        <v>2.47</v>
      </c>
      <c r="H238" s="829">
        <f t="shared" si="5"/>
        <v>0</v>
      </c>
      <c r="I238" s="829">
        <f t="shared" si="5"/>
        <v>1.361</v>
      </c>
      <c r="J238" s="829">
        <f t="shared" si="5"/>
        <v>0</v>
      </c>
      <c r="K238" s="829">
        <f t="shared" si="5"/>
        <v>0</v>
      </c>
      <c r="L238" s="829">
        <f t="shared" si="5"/>
        <v>0</v>
      </c>
      <c r="M238" s="829">
        <f t="shared" si="5"/>
        <v>3.049</v>
      </c>
      <c r="N238" s="829">
        <f t="shared" si="5"/>
        <v>2.308</v>
      </c>
      <c r="O238" s="829">
        <f t="shared" si="5"/>
        <v>0.029</v>
      </c>
      <c r="P238" s="829">
        <f t="shared" si="5"/>
        <v>3.337</v>
      </c>
      <c r="Q238" s="829">
        <f t="shared" si="5"/>
        <v>0</v>
      </c>
      <c r="R238" s="829">
        <f t="shared" si="5"/>
        <v>0.036</v>
      </c>
      <c r="S238" s="829">
        <f t="shared" si="5"/>
        <v>0</v>
      </c>
      <c r="T238" s="829">
        <f t="shared" si="5"/>
        <v>0.029</v>
      </c>
      <c r="U238" s="829">
        <f t="shared" si="5"/>
        <v>0</v>
      </c>
      <c r="V238" s="829">
        <f t="shared" si="5"/>
        <v>0</v>
      </c>
      <c r="W238" s="829">
        <f t="shared" si="5"/>
        <v>0</v>
      </c>
      <c r="X238" s="829">
        <f t="shared" si="5"/>
        <v>3.809</v>
      </c>
      <c r="Y238" s="829">
        <f t="shared" si="5"/>
        <v>0.007</v>
      </c>
      <c r="Z238" s="829">
        <f t="shared" si="5"/>
        <v>0.068</v>
      </c>
      <c r="AA238" s="829">
        <f t="shared" si="5"/>
        <v>0.965</v>
      </c>
      <c r="AB238" s="829">
        <f t="shared" si="5"/>
        <v>0.598</v>
      </c>
      <c r="AC238" s="829">
        <f t="shared" si="5"/>
        <v>0.396</v>
      </c>
      <c r="AD238" s="829">
        <f t="shared" si="5"/>
        <v>3.096</v>
      </c>
      <c r="AE238" s="829">
        <f t="shared" si="5"/>
        <v>0.05</v>
      </c>
      <c r="AF238" s="829">
        <f t="shared" si="5"/>
        <v>3.103</v>
      </c>
      <c r="AG238" s="829">
        <f t="shared" si="5"/>
        <v>0</v>
      </c>
      <c r="AH238" s="829">
        <f t="shared" si="5"/>
        <v>17.183</v>
      </c>
      <c r="AI238" s="829">
        <f t="shared" si="5"/>
        <v>0</v>
      </c>
      <c r="AJ238" s="829">
        <f t="shared" si="5"/>
        <v>0</v>
      </c>
      <c r="AK238" s="829">
        <f t="shared" si="5"/>
        <v>0</v>
      </c>
      <c r="AL238" s="829">
        <f t="shared" si="5"/>
        <v>0</v>
      </c>
      <c r="AM238" s="836">
        <f t="shared" si="5"/>
        <v>4.406</v>
      </c>
      <c r="AN238" s="829">
        <f t="shared" si="5"/>
        <v>0</v>
      </c>
      <c r="AO238" s="836">
        <f t="shared" si="5"/>
        <v>0</v>
      </c>
      <c r="AP238" s="836">
        <f t="shared" si="5"/>
        <v>0.101</v>
      </c>
    </row>
    <row r="240" spans="5:5">
      <c r="E240" s="830"/>
    </row>
    <row r="242" spans="5:41">
      <c r="E242" s="828" t="s">
        <v>21</v>
      </c>
      <c r="F242" s="828" t="s">
        <v>22</v>
      </c>
      <c r="G242" s="828" t="s">
        <v>23</v>
      </c>
      <c r="H242" s="828" t="s">
        <v>289</v>
      </c>
      <c r="I242" s="828" t="s">
        <v>24</v>
      </c>
      <c r="J242" s="828" t="s">
        <v>25</v>
      </c>
      <c r="K242" s="828" t="s">
        <v>26</v>
      </c>
      <c r="L242" s="828" t="s">
        <v>27</v>
      </c>
      <c r="M242" s="828" t="s">
        <v>28</v>
      </c>
      <c r="N242" s="828" t="s">
        <v>29</v>
      </c>
      <c r="O242" s="828" t="s">
        <v>30</v>
      </c>
      <c r="P242" s="828" t="s">
        <v>31</v>
      </c>
      <c r="Q242" s="828" t="s">
        <v>32</v>
      </c>
      <c r="R242" s="828" t="s">
        <v>33</v>
      </c>
      <c r="S242" s="828" t="s">
        <v>34</v>
      </c>
      <c r="T242" s="828" t="s">
        <v>35</v>
      </c>
      <c r="U242" s="828" t="s">
        <v>36</v>
      </c>
      <c r="V242" s="828" t="s">
        <v>37</v>
      </c>
      <c r="W242" s="828" t="s">
        <v>38</v>
      </c>
      <c r="X242" s="828" t="s">
        <v>39</v>
      </c>
      <c r="Y242" s="828" t="s">
        <v>40</v>
      </c>
      <c r="Z242" s="828" t="s">
        <v>43</v>
      </c>
      <c r="AA242" s="828" t="s">
        <v>44</v>
      </c>
      <c r="AB242" s="828" t="s">
        <v>45</v>
      </c>
      <c r="AC242" s="828" t="s">
        <v>46</v>
      </c>
      <c r="AD242" s="828" t="s">
        <v>47</v>
      </c>
      <c r="AE242" s="828" t="s">
        <v>48</v>
      </c>
      <c r="AF242" s="833" t="s">
        <v>50</v>
      </c>
      <c r="AG242" s="833" t="s">
        <v>51</v>
      </c>
      <c r="AH242" s="833" t="s">
        <v>52</v>
      </c>
      <c r="AI242" s="808" t="s">
        <v>53</v>
      </c>
      <c r="AJ242" s="808" t="s">
        <v>290</v>
      </c>
      <c r="AK242" s="808" t="s">
        <v>291</v>
      </c>
      <c r="AL242" s="808" t="s">
        <v>292</v>
      </c>
      <c r="AM242" s="808" t="s">
        <v>41</v>
      </c>
      <c r="AN242" s="808" t="s">
        <v>42</v>
      </c>
      <c r="AO242" s="808" t="s">
        <v>49</v>
      </c>
    </row>
    <row r="243" spans="4:41">
      <c r="D243" s="828" t="s">
        <v>589</v>
      </c>
      <c r="E243" s="830">
        <f t="shared" ref="E243:E248" si="6">X232</f>
        <v>30.316</v>
      </c>
      <c r="F243" s="830">
        <f t="shared" ref="F243:G248" si="7">E232</f>
        <v>18.011</v>
      </c>
      <c r="G243" s="830">
        <f t="shared" si="7"/>
        <v>0.871</v>
      </c>
      <c r="H243" s="831">
        <f>H244+H245</f>
        <v>11.772</v>
      </c>
      <c r="I243" s="813">
        <f t="shared" ref="I243:I248" si="8">Q232</f>
        <v>0.266</v>
      </c>
      <c r="J243" s="813">
        <f t="shared" ref="J243:J248" si="9">G232</f>
        <v>31.061</v>
      </c>
      <c r="K243" s="813">
        <f t="shared" ref="K243:K248" si="10">I232</f>
        <v>189.011</v>
      </c>
      <c r="L243" s="813">
        <f t="shared" ref="L243:L248" si="11">H232</f>
        <v>8.201</v>
      </c>
      <c r="M243" s="813">
        <f t="shared" ref="M243:M248" si="12">J232</f>
        <v>0.382</v>
      </c>
      <c r="N243" s="813">
        <f t="shared" ref="N243:O248" si="13">L232</f>
        <v>8.971</v>
      </c>
      <c r="O243" s="813">
        <f t="shared" si="13"/>
        <v>136.372</v>
      </c>
      <c r="P243" s="813">
        <f t="shared" ref="P243:P248" si="14">AD232</f>
        <v>36.792</v>
      </c>
      <c r="Q243" s="813">
        <f t="shared" ref="Q243:R248" si="15">N232</f>
        <v>39.816</v>
      </c>
      <c r="R243" s="813">
        <f t="shared" si="15"/>
        <v>1.609</v>
      </c>
      <c r="S243" s="813">
        <f t="shared" ref="S243:S248" si="16">U232</f>
        <v>1.53</v>
      </c>
      <c r="T243" s="813">
        <f t="shared" ref="T243:T248" si="17">K232</f>
        <v>7.009</v>
      </c>
      <c r="U243" s="813">
        <f t="shared" ref="U243:U248" si="18">AG232</f>
        <v>0</v>
      </c>
      <c r="V243" s="813">
        <f t="shared" ref="V243:V248" si="19">P232</f>
        <v>82.566</v>
      </c>
      <c r="W243" s="813">
        <f t="shared" ref="W243:X248" si="20">S232</f>
        <v>1.987</v>
      </c>
      <c r="X243" s="813">
        <f t="shared" si="20"/>
        <v>0.673</v>
      </c>
      <c r="Y243" s="813">
        <f t="shared" ref="Y243:Y248" si="21">R232</f>
        <v>0.245</v>
      </c>
      <c r="Z243" s="813">
        <f t="shared" ref="Z243:AA248" si="22">V232</f>
        <v>0</v>
      </c>
      <c r="AA243" s="813">
        <f t="shared" si="22"/>
        <v>83.894</v>
      </c>
      <c r="AB243" s="813">
        <f t="shared" ref="AB243:AB248" si="23">AH232</f>
        <v>18.997</v>
      </c>
      <c r="AC243" s="813">
        <f t="shared" ref="AC243:AE248" si="24">Y232</f>
        <v>28.67</v>
      </c>
      <c r="AD243" s="813">
        <f t="shared" si="24"/>
        <v>27.803</v>
      </c>
      <c r="AE243" s="813">
        <f t="shared" si="24"/>
        <v>8.579</v>
      </c>
      <c r="AF243" s="813">
        <f t="shared" ref="AF243:AF248" si="25">AE232</f>
        <v>23.731</v>
      </c>
      <c r="AG243" s="813">
        <f t="shared" ref="AG243:AH248" si="26">AB232</f>
        <v>1.055</v>
      </c>
      <c r="AH243" s="813">
        <f t="shared" si="26"/>
        <v>6.872</v>
      </c>
      <c r="AI243" s="813">
        <f t="shared" ref="AI243:AI248" si="27">AF232</f>
        <v>139.27</v>
      </c>
      <c r="AJ243" s="813">
        <f t="shared" ref="AJ243:AJ248" si="28">AK232</f>
        <v>0</v>
      </c>
      <c r="AK243" s="837"/>
      <c r="AL243" s="813">
        <f t="shared" ref="AL243:AL248" si="29">AN232</f>
        <v>0</v>
      </c>
      <c r="AM243" s="813">
        <f t="shared" ref="AM243:AN248" si="30">AI232</f>
        <v>0</v>
      </c>
      <c r="AN243" s="813">
        <f t="shared" si="30"/>
        <v>0.007</v>
      </c>
      <c r="AO243" s="813">
        <f t="shared" ref="AO243:AO248" si="31">AL232</f>
        <v>1.03</v>
      </c>
    </row>
    <row r="244" spans="4:41">
      <c r="D244" s="828" t="s">
        <v>590</v>
      </c>
      <c r="E244" s="830">
        <f t="shared" si="6"/>
        <v>17.42</v>
      </c>
      <c r="F244" s="830">
        <f t="shared" si="7"/>
        <v>15.952</v>
      </c>
      <c r="G244" s="830">
        <f t="shared" si="7"/>
        <v>0.821</v>
      </c>
      <c r="H244" s="831">
        <f>E289+E290</f>
        <v>10.976</v>
      </c>
      <c r="I244" s="813">
        <f t="shared" si="8"/>
        <v>0.238</v>
      </c>
      <c r="J244" s="813">
        <f t="shared" si="9"/>
        <v>28.141</v>
      </c>
      <c r="K244" s="813">
        <f t="shared" si="10"/>
        <v>112.255</v>
      </c>
      <c r="L244" s="813">
        <f t="shared" si="11"/>
        <v>8.197</v>
      </c>
      <c r="M244" s="813">
        <f t="shared" si="12"/>
        <v>0.32</v>
      </c>
      <c r="N244" s="813">
        <f t="shared" si="13"/>
        <v>8.971</v>
      </c>
      <c r="O244" s="813">
        <f t="shared" si="13"/>
        <v>104.598</v>
      </c>
      <c r="P244" s="813">
        <f t="shared" si="14"/>
        <v>32.76</v>
      </c>
      <c r="Q244" s="813">
        <f t="shared" si="15"/>
        <v>19.001</v>
      </c>
      <c r="R244" s="813">
        <f t="shared" si="15"/>
        <v>1.609</v>
      </c>
      <c r="S244" s="813">
        <f t="shared" si="16"/>
        <v>1.498</v>
      </c>
      <c r="T244" s="813">
        <f t="shared" si="17"/>
        <v>7.009</v>
      </c>
      <c r="U244" s="813">
        <f t="shared" si="18"/>
        <v>0</v>
      </c>
      <c r="V244" s="813">
        <f t="shared" si="19"/>
        <v>78.228</v>
      </c>
      <c r="W244" s="813">
        <f t="shared" si="20"/>
        <v>1.087</v>
      </c>
      <c r="X244" s="813">
        <f t="shared" si="20"/>
        <v>0.673</v>
      </c>
      <c r="Y244" s="813">
        <f t="shared" si="21"/>
        <v>0.234</v>
      </c>
      <c r="Z244" s="813">
        <f t="shared" si="22"/>
        <v>0</v>
      </c>
      <c r="AA244" s="813">
        <f t="shared" si="22"/>
        <v>78.275</v>
      </c>
      <c r="AB244" s="813">
        <f t="shared" si="23"/>
        <v>0</v>
      </c>
      <c r="AC244" s="813">
        <f t="shared" si="24"/>
        <v>28.372</v>
      </c>
      <c r="AD244" s="813">
        <f t="shared" si="24"/>
        <v>25.085</v>
      </c>
      <c r="AE244" s="813">
        <f t="shared" si="24"/>
        <v>7.045</v>
      </c>
      <c r="AF244" s="813">
        <f t="shared" si="25"/>
        <v>23.731</v>
      </c>
      <c r="AG244" s="813">
        <f t="shared" si="26"/>
        <v>1.03</v>
      </c>
      <c r="AH244" s="813">
        <f t="shared" si="26"/>
        <v>6.703</v>
      </c>
      <c r="AI244" s="813">
        <f t="shared" si="27"/>
        <v>91.534</v>
      </c>
      <c r="AJ244" s="813">
        <f t="shared" si="28"/>
        <v>0</v>
      </c>
      <c r="AK244" s="837"/>
      <c r="AL244" s="813">
        <f t="shared" si="29"/>
        <v>0</v>
      </c>
      <c r="AM244" s="813">
        <f t="shared" si="30"/>
        <v>0</v>
      </c>
      <c r="AN244" s="813">
        <f t="shared" si="30"/>
        <v>0.007</v>
      </c>
      <c r="AO244" s="813">
        <f t="shared" si="31"/>
        <v>0.562</v>
      </c>
    </row>
    <row r="245" spans="4:41">
      <c r="D245" s="828" t="s">
        <v>591</v>
      </c>
      <c r="E245" s="830">
        <f t="shared" si="6"/>
        <v>12.83</v>
      </c>
      <c r="F245" s="830">
        <f t="shared" si="7"/>
        <v>1.141</v>
      </c>
      <c r="G245" s="830">
        <f t="shared" si="7"/>
        <v>0</v>
      </c>
      <c r="H245" s="830">
        <f>'EUROSTAT_AutoP-ElcHeatProd'!E289</f>
        <v>0.796</v>
      </c>
      <c r="I245" s="813">
        <f t="shared" si="8"/>
        <v>0.029</v>
      </c>
      <c r="J245" s="813">
        <f t="shared" si="9"/>
        <v>2.92</v>
      </c>
      <c r="K245" s="813">
        <f t="shared" si="10"/>
        <v>70.884</v>
      </c>
      <c r="L245" s="813">
        <f t="shared" si="11"/>
        <v>0.004</v>
      </c>
      <c r="M245" s="813">
        <f t="shared" si="12"/>
        <v>0.061</v>
      </c>
      <c r="N245" s="813">
        <f t="shared" si="13"/>
        <v>0</v>
      </c>
      <c r="O245" s="813">
        <f t="shared" si="13"/>
        <v>31.201</v>
      </c>
      <c r="P245" s="813">
        <f t="shared" si="14"/>
        <v>3.33</v>
      </c>
      <c r="Q245" s="813">
        <f t="shared" si="15"/>
        <v>20.815</v>
      </c>
      <c r="R245" s="813">
        <f t="shared" si="15"/>
        <v>0</v>
      </c>
      <c r="S245" s="813">
        <f t="shared" si="16"/>
        <v>0.032</v>
      </c>
      <c r="T245" s="813">
        <f t="shared" si="17"/>
        <v>0</v>
      </c>
      <c r="U245" s="813">
        <f t="shared" si="18"/>
        <v>0</v>
      </c>
      <c r="V245" s="813">
        <f t="shared" si="19"/>
        <v>2.495</v>
      </c>
      <c r="W245" s="813">
        <f t="shared" si="20"/>
        <v>0</v>
      </c>
      <c r="X245" s="813">
        <f t="shared" si="20"/>
        <v>0</v>
      </c>
      <c r="Y245" s="813">
        <f t="shared" si="21"/>
        <v>0.011</v>
      </c>
      <c r="Z245" s="813">
        <f t="shared" si="22"/>
        <v>0</v>
      </c>
      <c r="AA245" s="813">
        <f t="shared" si="22"/>
        <v>5.162</v>
      </c>
      <c r="AB245" s="813">
        <f t="shared" si="23"/>
        <v>18.544</v>
      </c>
      <c r="AC245" s="813">
        <f t="shared" si="24"/>
        <v>0</v>
      </c>
      <c r="AD245" s="813">
        <f t="shared" si="24"/>
        <v>2.707</v>
      </c>
      <c r="AE245" s="813">
        <f t="shared" si="24"/>
        <v>1.534</v>
      </c>
      <c r="AF245" s="813">
        <f t="shared" si="25"/>
        <v>0</v>
      </c>
      <c r="AG245" s="813">
        <f t="shared" si="26"/>
        <v>0.025</v>
      </c>
      <c r="AH245" s="813">
        <f t="shared" si="26"/>
        <v>0.025</v>
      </c>
      <c r="AI245" s="813">
        <f t="shared" si="27"/>
        <v>47.736</v>
      </c>
      <c r="AJ245" s="813">
        <f t="shared" si="28"/>
        <v>0</v>
      </c>
      <c r="AK245" s="837"/>
      <c r="AL245" s="813">
        <f t="shared" si="29"/>
        <v>0</v>
      </c>
      <c r="AM245" s="813">
        <f t="shared" si="30"/>
        <v>0</v>
      </c>
      <c r="AN245" s="813">
        <f t="shared" si="30"/>
        <v>0</v>
      </c>
      <c r="AO245" s="813">
        <f t="shared" si="31"/>
        <v>0.468</v>
      </c>
    </row>
    <row r="246" spans="4:41">
      <c r="D246" s="828" t="s">
        <v>592</v>
      </c>
      <c r="E246" s="830">
        <f t="shared" si="6"/>
        <v>0</v>
      </c>
      <c r="F246" s="830">
        <f t="shared" si="7"/>
        <v>2.002</v>
      </c>
      <c r="G246" s="830">
        <f t="shared" si="7"/>
        <v>0</v>
      </c>
      <c r="H246" s="832"/>
      <c r="I246" s="813">
        <f t="shared" si="8"/>
        <v>0.006</v>
      </c>
      <c r="J246" s="813">
        <f t="shared" si="9"/>
        <v>0</v>
      </c>
      <c r="K246" s="813">
        <f t="shared" si="10"/>
        <v>0.026</v>
      </c>
      <c r="L246" s="813">
        <f t="shared" si="11"/>
        <v>0.022</v>
      </c>
      <c r="M246" s="813">
        <f t="shared" si="12"/>
        <v>0</v>
      </c>
      <c r="N246" s="813">
        <f t="shared" si="13"/>
        <v>0</v>
      </c>
      <c r="O246" s="813">
        <f t="shared" si="13"/>
        <v>0.088</v>
      </c>
      <c r="P246" s="813">
        <f t="shared" si="14"/>
        <v>0.017</v>
      </c>
      <c r="Q246" s="813">
        <f t="shared" si="15"/>
        <v>1.858</v>
      </c>
      <c r="R246" s="813">
        <f t="shared" si="15"/>
        <v>0</v>
      </c>
      <c r="S246" s="813">
        <f t="shared" si="16"/>
        <v>0.003</v>
      </c>
      <c r="T246" s="813">
        <f t="shared" si="17"/>
        <v>0.002</v>
      </c>
      <c r="U246" s="813">
        <f t="shared" si="18"/>
        <v>0</v>
      </c>
      <c r="V246" s="813">
        <f t="shared" si="19"/>
        <v>0</v>
      </c>
      <c r="W246" s="813">
        <f t="shared" si="20"/>
        <v>0</v>
      </c>
      <c r="X246" s="813">
        <f t="shared" si="20"/>
        <v>0.076</v>
      </c>
      <c r="Y246" s="813">
        <f t="shared" si="21"/>
        <v>0</v>
      </c>
      <c r="Z246" s="813">
        <f t="shared" si="22"/>
        <v>0.002</v>
      </c>
      <c r="AA246" s="813">
        <f t="shared" si="22"/>
        <v>0.189</v>
      </c>
      <c r="AB246" s="813">
        <f t="shared" si="23"/>
        <v>0</v>
      </c>
      <c r="AC246" s="813">
        <f t="shared" si="24"/>
        <v>0</v>
      </c>
      <c r="AD246" s="813">
        <f t="shared" si="24"/>
        <v>0</v>
      </c>
      <c r="AE246" s="813">
        <f t="shared" si="24"/>
        <v>0</v>
      </c>
      <c r="AF246" s="813">
        <f t="shared" si="25"/>
        <v>0</v>
      </c>
      <c r="AG246" s="813">
        <f t="shared" si="26"/>
        <v>0.042</v>
      </c>
      <c r="AH246" s="813">
        <f t="shared" si="26"/>
        <v>0.055</v>
      </c>
      <c r="AI246" s="813">
        <f t="shared" si="27"/>
        <v>0.148</v>
      </c>
      <c r="AJ246" s="813">
        <f t="shared" si="28"/>
        <v>0</v>
      </c>
      <c r="AK246" s="837"/>
      <c r="AL246" s="813">
        <f t="shared" si="29"/>
        <v>0</v>
      </c>
      <c r="AM246" s="813">
        <f t="shared" si="30"/>
        <v>0</v>
      </c>
      <c r="AN246" s="813">
        <f t="shared" si="30"/>
        <v>0</v>
      </c>
      <c r="AO246" s="813">
        <f t="shared" si="31"/>
        <v>0</v>
      </c>
    </row>
    <row r="247" spans="4:41">
      <c r="D247" s="828" t="s">
        <v>188</v>
      </c>
      <c r="E247" s="830">
        <f t="shared" si="6"/>
        <v>0</v>
      </c>
      <c r="F247" s="830">
        <f t="shared" si="7"/>
        <v>0</v>
      </c>
      <c r="G247" s="830">
        <f t="shared" si="7"/>
        <v>0</v>
      </c>
      <c r="H247" s="832"/>
      <c r="I247" s="813">
        <f t="shared" si="8"/>
        <v>0</v>
      </c>
      <c r="J247" s="813">
        <f t="shared" si="9"/>
        <v>0</v>
      </c>
      <c r="K247" s="813">
        <f t="shared" si="10"/>
        <v>0</v>
      </c>
      <c r="L247" s="813">
        <f t="shared" si="11"/>
        <v>0</v>
      </c>
      <c r="M247" s="813">
        <f t="shared" si="12"/>
        <v>0</v>
      </c>
      <c r="N247" s="813">
        <f t="shared" si="13"/>
        <v>0</v>
      </c>
      <c r="O247" s="813">
        <f t="shared" si="13"/>
        <v>0</v>
      </c>
      <c r="P247" s="813">
        <f t="shared" si="14"/>
        <v>0</v>
      </c>
      <c r="Q247" s="813">
        <f t="shared" si="15"/>
        <v>0</v>
      </c>
      <c r="R247" s="813">
        <f t="shared" si="15"/>
        <v>0</v>
      </c>
      <c r="S247" s="813">
        <f t="shared" si="16"/>
        <v>0</v>
      </c>
      <c r="T247" s="813">
        <f t="shared" si="17"/>
        <v>0</v>
      </c>
      <c r="U247" s="813">
        <f t="shared" si="18"/>
        <v>0</v>
      </c>
      <c r="V247" s="813">
        <f t="shared" si="19"/>
        <v>0</v>
      </c>
      <c r="W247" s="813">
        <f t="shared" si="20"/>
        <v>0</v>
      </c>
      <c r="X247" s="813">
        <f t="shared" si="20"/>
        <v>0</v>
      </c>
      <c r="Y247" s="813">
        <f t="shared" si="21"/>
        <v>0</v>
      </c>
      <c r="Z247" s="813">
        <f t="shared" si="22"/>
        <v>0</v>
      </c>
      <c r="AA247" s="813">
        <f t="shared" si="22"/>
        <v>0</v>
      </c>
      <c r="AB247" s="813">
        <f t="shared" si="23"/>
        <v>0</v>
      </c>
      <c r="AC247" s="813">
        <f t="shared" si="24"/>
        <v>0</v>
      </c>
      <c r="AD247" s="813">
        <f t="shared" si="24"/>
        <v>0</v>
      </c>
      <c r="AE247" s="813">
        <f t="shared" si="24"/>
        <v>0</v>
      </c>
      <c r="AF247" s="813">
        <f t="shared" si="25"/>
        <v>0</v>
      </c>
      <c r="AG247" s="813">
        <f t="shared" si="26"/>
        <v>0</v>
      </c>
      <c r="AH247" s="813">
        <f t="shared" si="26"/>
        <v>0</v>
      </c>
      <c r="AI247" s="813">
        <f t="shared" si="27"/>
        <v>0</v>
      </c>
      <c r="AJ247" s="813">
        <f t="shared" si="28"/>
        <v>0</v>
      </c>
      <c r="AK247" s="837"/>
      <c r="AL247" s="813">
        <f t="shared" si="29"/>
        <v>0</v>
      </c>
      <c r="AM247" s="813">
        <f t="shared" si="30"/>
        <v>0</v>
      </c>
      <c r="AN247" s="813">
        <f t="shared" si="30"/>
        <v>0</v>
      </c>
      <c r="AO247" s="813">
        <f t="shared" si="31"/>
        <v>0</v>
      </c>
    </row>
    <row r="248" spans="4:41">
      <c r="D248" s="828" t="s">
        <v>183</v>
      </c>
      <c r="E248" s="830">
        <f t="shared" si="6"/>
        <v>0</v>
      </c>
      <c r="F248" s="830">
        <f t="shared" si="7"/>
        <v>0.04</v>
      </c>
      <c r="G248" s="830">
        <f t="shared" si="7"/>
        <v>0</v>
      </c>
      <c r="H248" s="832"/>
      <c r="I248" s="813">
        <f t="shared" si="8"/>
        <v>0</v>
      </c>
      <c r="J248" s="813">
        <f t="shared" si="9"/>
        <v>0</v>
      </c>
      <c r="K248" s="813">
        <f t="shared" si="10"/>
        <v>0.31</v>
      </c>
      <c r="L248" s="813">
        <f t="shared" si="11"/>
        <v>0</v>
      </c>
      <c r="M248" s="813">
        <f t="shared" si="12"/>
        <v>0.004</v>
      </c>
      <c r="N248" s="813">
        <f t="shared" si="13"/>
        <v>0</v>
      </c>
      <c r="O248" s="813">
        <f t="shared" si="13"/>
        <v>0.058</v>
      </c>
      <c r="P248" s="813">
        <f t="shared" si="14"/>
        <v>0</v>
      </c>
      <c r="Q248" s="813">
        <f t="shared" si="15"/>
        <v>1.714</v>
      </c>
      <c r="R248" s="813">
        <f t="shared" si="15"/>
        <v>0</v>
      </c>
      <c r="S248" s="813">
        <f t="shared" si="16"/>
        <v>0</v>
      </c>
      <c r="T248" s="813">
        <f t="shared" si="17"/>
        <v>0</v>
      </c>
      <c r="U248" s="813">
        <f t="shared" si="18"/>
        <v>0</v>
      </c>
      <c r="V248" s="813">
        <f t="shared" si="19"/>
        <v>0.014</v>
      </c>
      <c r="W248" s="813">
        <f t="shared" si="20"/>
        <v>0</v>
      </c>
      <c r="X248" s="813">
        <f t="shared" si="20"/>
        <v>0</v>
      </c>
      <c r="Y248" s="813">
        <f t="shared" si="21"/>
        <v>0.018</v>
      </c>
      <c r="Z248" s="813">
        <f t="shared" si="22"/>
        <v>0</v>
      </c>
      <c r="AA248" s="813">
        <f t="shared" si="22"/>
        <v>2.614</v>
      </c>
      <c r="AB248" s="813">
        <f t="shared" si="23"/>
        <v>0</v>
      </c>
      <c r="AC248" s="813">
        <f t="shared" si="24"/>
        <v>0</v>
      </c>
      <c r="AD248" s="813">
        <f t="shared" si="24"/>
        <v>0</v>
      </c>
      <c r="AE248" s="813">
        <f t="shared" si="24"/>
        <v>0.022</v>
      </c>
      <c r="AF248" s="813">
        <f t="shared" si="25"/>
        <v>0</v>
      </c>
      <c r="AG248" s="813">
        <f t="shared" si="26"/>
        <v>0</v>
      </c>
      <c r="AH248" s="813">
        <f t="shared" si="26"/>
        <v>0.022</v>
      </c>
      <c r="AI248" s="813">
        <f t="shared" si="27"/>
        <v>7.369</v>
      </c>
      <c r="AJ248" s="813">
        <f t="shared" si="28"/>
        <v>0</v>
      </c>
      <c r="AK248" s="837"/>
      <c r="AL248" s="813">
        <f t="shared" si="29"/>
        <v>0</v>
      </c>
      <c r="AM248" s="813">
        <f t="shared" si="30"/>
        <v>0</v>
      </c>
      <c r="AN248" s="813">
        <f t="shared" si="30"/>
        <v>0</v>
      </c>
      <c r="AO248" s="813">
        <f t="shared" si="31"/>
        <v>0</v>
      </c>
    </row>
    <row r="252" spans="4:4">
      <c r="D252" s="808" t="s">
        <v>588</v>
      </c>
    </row>
    <row r="253" spans="4:41">
      <c r="D253" s="815" t="s">
        <v>593</v>
      </c>
      <c r="E253" s="814" t="s">
        <v>22</v>
      </c>
      <c r="F253" s="814" t="s">
        <v>23</v>
      </c>
      <c r="G253" s="814" t="s">
        <v>25</v>
      </c>
      <c r="H253" s="814" t="s">
        <v>27</v>
      </c>
      <c r="I253" s="814" t="s">
        <v>26</v>
      </c>
      <c r="J253" s="814" t="s">
        <v>28</v>
      </c>
      <c r="K253" s="814" t="s">
        <v>35</v>
      </c>
      <c r="L253" s="814" t="s">
        <v>29</v>
      </c>
      <c r="M253" s="814" t="s">
        <v>30</v>
      </c>
      <c r="N253" s="814" t="s">
        <v>32</v>
      </c>
      <c r="O253" s="814" t="s">
        <v>33</v>
      </c>
      <c r="P253" s="814" t="s">
        <v>37</v>
      </c>
      <c r="Q253" s="814" t="s">
        <v>24</v>
      </c>
      <c r="R253" s="814" t="s">
        <v>40</v>
      </c>
      <c r="S253" s="814" t="s">
        <v>38</v>
      </c>
      <c r="T253" s="814" t="s">
        <v>39</v>
      </c>
      <c r="U253" s="814" t="s">
        <v>34</v>
      </c>
      <c r="V253" s="814" t="s">
        <v>43</v>
      </c>
      <c r="W253" s="814" t="s">
        <v>44</v>
      </c>
      <c r="X253" s="814" t="s">
        <v>21</v>
      </c>
      <c r="Y253" s="814" t="s">
        <v>46</v>
      </c>
      <c r="Z253" s="814" t="s">
        <v>47</v>
      </c>
      <c r="AA253" s="814" t="s">
        <v>48</v>
      </c>
      <c r="AB253" s="814" t="s">
        <v>51</v>
      </c>
      <c r="AC253" s="814" t="s">
        <v>52</v>
      </c>
      <c r="AD253" s="814" t="s">
        <v>31</v>
      </c>
      <c r="AE253" s="814" t="s">
        <v>50</v>
      </c>
      <c r="AF253" s="814" t="s">
        <v>53</v>
      </c>
      <c r="AG253" s="814" t="s">
        <v>36</v>
      </c>
      <c r="AH253" s="814" t="s">
        <v>45</v>
      </c>
      <c r="AI253" s="814" t="s">
        <v>41</v>
      </c>
      <c r="AJ253" s="814" t="s">
        <v>42</v>
      </c>
      <c r="AK253" s="814" t="s">
        <v>290</v>
      </c>
      <c r="AL253" s="814" t="s">
        <v>49</v>
      </c>
      <c r="AM253" s="834"/>
      <c r="AN253" s="814" t="s">
        <v>292</v>
      </c>
      <c r="AO253" s="834"/>
    </row>
    <row r="254" spans="4:41">
      <c r="D254" s="276" t="s">
        <v>594</v>
      </c>
      <c r="E254" s="830">
        <f>(E79+E83+E87+E91+E95+E99+E103+E107+E111+E115+E119)/1000</f>
        <v>0</v>
      </c>
      <c r="F254" s="830">
        <f t="shared" ref="F254:AO254" si="32">(F79+F83+F87+F91+F95+F99+F103+F107+F111+F115+F119)/1000</f>
        <v>0</v>
      </c>
      <c r="G254" s="830">
        <f t="shared" si="32"/>
        <v>2.783</v>
      </c>
      <c r="H254" s="830">
        <f t="shared" si="32"/>
        <v>0</v>
      </c>
      <c r="I254" s="830">
        <f t="shared" si="32"/>
        <v>31.458</v>
      </c>
      <c r="J254" s="830">
        <f t="shared" si="32"/>
        <v>0</v>
      </c>
      <c r="K254" s="830">
        <f t="shared" si="32"/>
        <v>0</v>
      </c>
      <c r="L254" s="830">
        <f t="shared" si="32"/>
        <v>0</v>
      </c>
      <c r="M254" s="830">
        <f t="shared" si="32"/>
        <v>1.404</v>
      </c>
      <c r="N254" s="830">
        <f t="shared" si="32"/>
        <v>0.414</v>
      </c>
      <c r="O254" s="830">
        <f t="shared" si="32"/>
        <v>0</v>
      </c>
      <c r="P254" s="830">
        <f t="shared" si="32"/>
        <v>0</v>
      </c>
      <c r="Q254" s="830">
        <f t="shared" si="32"/>
        <v>0</v>
      </c>
      <c r="R254" s="830">
        <f t="shared" si="32"/>
        <v>0</v>
      </c>
      <c r="S254" s="830">
        <f t="shared" si="32"/>
        <v>0</v>
      </c>
      <c r="T254" s="830">
        <f t="shared" si="32"/>
        <v>0</v>
      </c>
      <c r="U254" s="830">
        <f t="shared" si="32"/>
        <v>0</v>
      </c>
      <c r="V254" s="830">
        <f t="shared" si="32"/>
        <v>0</v>
      </c>
      <c r="W254" s="830">
        <f t="shared" si="32"/>
        <v>0</v>
      </c>
      <c r="X254" s="830">
        <f t="shared" si="32"/>
        <v>0</v>
      </c>
      <c r="Y254" s="830">
        <f t="shared" si="32"/>
        <v>0</v>
      </c>
      <c r="Z254" s="830">
        <f t="shared" si="32"/>
        <v>0</v>
      </c>
      <c r="AA254" s="830">
        <f t="shared" si="32"/>
        <v>0.328</v>
      </c>
      <c r="AB254" s="830">
        <f t="shared" si="32"/>
        <v>0</v>
      </c>
      <c r="AC254" s="830">
        <f t="shared" si="32"/>
        <v>0</v>
      </c>
      <c r="AD254" s="830">
        <f t="shared" si="32"/>
        <v>0.058</v>
      </c>
      <c r="AE254" s="830">
        <f t="shared" si="32"/>
        <v>0</v>
      </c>
      <c r="AF254" s="830">
        <f t="shared" si="32"/>
        <v>11.336</v>
      </c>
      <c r="AG254" s="830">
        <f t="shared" si="32"/>
        <v>0</v>
      </c>
      <c r="AH254" s="830">
        <f t="shared" si="32"/>
        <v>0</v>
      </c>
      <c r="AI254" s="830">
        <f t="shared" si="32"/>
        <v>0</v>
      </c>
      <c r="AJ254" s="830">
        <f t="shared" si="32"/>
        <v>0</v>
      </c>
      <c r="AK254" s="830">
        <f t="shared" si="32"/>
        <v>0</v>
      </c>
      <c r="AL254" s="830">
        <f t="shared" si="32"/>
        <v>0.054</v>
      </c>
      <c r="AM254" s="838">
        <f t="shared" si="32"/>
        <v>4.644</v>
      </c>
      <c r="AN254" s="830">
        <f t="shared" si="32"/>
        <v>0</v>
      </c>
      <c r="AO254" s="838">
        <f t="shared" si="32"/>
        <v>0</v>
      </c>
    </row>
    <row r="255" spans="4:41">
      <c r="D255" s="280" t="s">
        <v>595</v>
      </c>
      <c r="E255" s="830">
        <f>(E139+E143+E147+E159+E163+E167+E171+E175+E179+E183+E187+E191+E219)/1000</f>
        <v>0.004</v>
      </c>
      <c r="F255" s="830">
        <f t="shared" ref="F255:AO255" si="33">(F139+F143+F147+F159+F163+F167+F171+F175+F179+F183+F187+F191+F219)/1000</f>
        <v>0</v>
      </c>
      <c r="G255" s="830">
        <f t="shared" si="33"/>
        <v>0</v>
      </c>
      <c r="H255" s="830">
        <f t="shared" si="33"/>
        <v>0</v>
      </c>
      <c r="I255" s="830">
        <f t="shared" si="33"/>
        <v>9.393</v>
      </c>
      <c r="J255" s="830">
        <f t="shared" si="33"/>
        <v>0.061</v>
      </c>
      <c r="K255" s="830">
        <f t="shared" si="33"/>
        <v>0</v>
      </c>
      <c r="L255" s="830">
        <f t="shared" si="33"/>
        <v>0</v>
      </c>
      <c r="M255" s="830">
        <f t="shared" si="33"/>
        <v>0</v>
      </c>
      <c r="N255" s="830">
        <f t="shared" si="33"/>
        <v>2.985</v>
      </c>
      <c r="O255" s="830">
        <f t="shared" si="33"/>
        <v>0</v>
      </c>
      <c r="P255" s="830">
        <f t="shared" si="33"/>
        <v>0.082</v>
      </c>
      <c r="Q255" s="830">
        <f t="shared" si="33"/>
        <v>0.029</v>
      </c>
      <c r="R255" s="830">
        <f t="shared" si="33"/>
        <v>0</v>
      </c>
      <c r="S255" s="830">
        <f t="shared" si="33"/>
        <v>0</v>
      </c>
      <c r="T255" s="830">
        <f t="shared" si="33"/>
        <v>0</v>
      </c>
      <c r="U255" s="830">
        <f t="shared" si="33"/>
        <v>0.022</v>
      </c>
      <c r="V255" s="830">
        <f t="shared" si="33"/>
        <v>0</v>
      </c>
      <c r="W255" s="830">
        <f t="shared" si="33"/>
        <v>0</v>
      </c>
      <c r="X255" s="830">
        <f t="shared" si="33"/>
        <v>0.652</v>
      </c>
      <c r="Y255" s="830">
        <f t="shared" si="33"/>
        <v>0</v>
      </c>
      <c r="Z255" s="830">
        <f t="shared" si="33"/>
        <v>0.004</v>
      </c>
      <c r="AA255" s="830">
        <f t="shared" si="33"/>
        <v>0.327</v>
      </c>
      <c r="AB255" s="830">
        <f t="shared" si="33"/>
        <v>0</v>
      </c>
      <c r="AC255" s="830">
        <f t="shared" si="33"/>
        <v>0.018</v>
      </c>
      <c r="AD255" s="830">
        <f t="shared" si="33"/>
        <v>0.241</v>
      </c>
      <c r="AE255" s="830">
        <f t="shared" si="33"/>
        <v>0</v>
      </c>
      <c r="AF255" s="830">
        <f t="shared" si="33"/>
        <v>0.234</v>
      </c>
      <c r="AG255" s="830">
        <f t="shared" si="33"/>
        <v>0</v>
      </c>
      <c r="AH255" s="830">
        <f t="shared" si="33"/>
        <v>0.112</v>
      </c>
      <c r="AI255" s="830">
        <f t="shared" si="33"/>
        <v>0</v>
      </c>
      <c r="AJ255" s="830">
        <f t="shared" si="33"/>
        <v>0</v>
      </c>
      <c r="AK255" s="830">
        <f t="shared" si="33"/>
        <v>0</v>
      </c>
      <c r="AL255" s="830">
        <f t="shared" si="33"/>
        <v>0.108</v>
      </c>
      <c r="AM255" s="838">
        <f t="shared" si="33"/>
        <v>1.793</v>
      </c>
      <c r="AN255" s="830">
        <f t="shared" si="33"/>
        <v>0</v>
      </c>
      <c r="AO255" s="838">
        <f t="shared" si="33"/>
        <v>0</v>
      </c>
    </row>
    <row r="256" spans="4:41">
      <c r="D256" s="280" t="s">
        <v>596</v>
      </c>
      <c r="E256" s="830">
        <f>(E123+E127+E131+E135+E151+E195)/1000</f>
        <v>0</v>
      </c>
      <c r="F256" s="830">
        <f t="shared" ref="F256:AO256" si="34">(F123+F127+F131+F135+F151+F195)/1000</f>
        <v>0</v>
      </c>
      <c r="G256" s="830">
        <f t="shared" si="34"/>
        <v>0.036</v>
      </c>
      <c r="H256" s="830">
        <f t="shared" si="34"/>
        <v>0</v>
      </c>
      <c r="I256" s="830">
        <f t="shared" si="34"/>
        <v>25.848</v>
      </c>
      <c r="J256" s="830">
        <f t="shared" si="34"/>
        <v>0</v>
      </c>
      <c r="K256" s="830">
        <f t="shared" si="34"/>
        <v>0</v>
      </c>
      <c r="L256" s="830">
        <f t="shared" si="34"/>
        <v>0</v>
      </c>
      <c r="M256" s="830">
        <f t="shared" si="34"/>
        <v>20.196</v>
      </c>
      <c r="N256" s="830">
        <f t="shared" si="34"/>
        <v>4.849</v>
      </c>
      <c r="O256" s="830">
        <f t="shared" si="34"/>
        <v>0</v>
      </c>
      <c r="P256" s="830">
        <f t="shared" si="34"/>
        <v>0.148</v>
      </c>
      <c r="Q256" s="830">
        <f t="shared" si="34"/>
        <v>0</v>
      </c>
      <c r="R256" s="830">
        <f t="shared" si="34"/>
        <v>0</v>
      </c>
      <c r="S256" s="830">
        <f t="shared" si="34"/>
        <v>0</v>
      </c>
      <c r="T256" s="830">
        <f t="shared" si="34"/>
        <v>0</v>
      </c>
      <c r="U256" s="830">
        <f t="shared" si="34"/>
        <v>0</v>
      </c>
      <c r="V256" s="830">
        <f t="shared" si="34"/>
        <v>0</v>
      </c>
      <c r="W256" s="830">
        <f t="shared" si="34"/>
        <v>0.36</v>
      </c>
      <c r="X256" s="830">
        <f t="shared" si="34"/>
        <v>9.752</v>
      </c>
      <c r="Y256" s="830">
        <f t="shared" si="34"/>
        <v>0</v>
      </c>
      <c r="Z256" s="830">
        <f t="shared" si="34"/>
        <v>0.058</v>
      </c>
      <c r="AA256" s="830">
        <f t="shared" si="34"/>
        <v>0.695</v>
      </c>
      <c r="AB256" s="830">
        <f t="shared" si="34"/>
        <v>0</v>
      </c>
      <c r="AC256" s="830">
        <f t="shared" si="34"/>
        <v>0</v>
      </c>
      <c r="AD256" s="830">
        <f t="shared" si="34"/>
        <v>1.919</v>
      </c>
      <c r="AE256" s="830">
        <f t="shared" si="34"/>
        <v>0</v>
      </c>
      <c r="AF256" s="830">
        <f t="shared" si="34"/>
        <v>6.383</v>
      </c>
      <c r="AG256" s="830">
        <f t="shared" si="34"/>
        <v>0</v>
      </c>
      <c r="AH256" s="830">
        <f t="shared" si="34"/>
        <v>17.514</v>
      </c>
      <c r="AI256" s="830">
        <f t="shared" si="34"/>
        <v>0</v>
      </c>
      <c r="AJ256" s="830">
        <f t="shared" si="34"/>
        <v>0</v>
      </c>
      <c r="AK256" s="830">
        <f t="shared" si="34"/>
        <v>0</v>
      </c>
      <c r="AL256" s="830">
        <f t="shared" si="34"/>
        <v>0.306</v>
      </c>
      <c r="AM256" s="838">
        <f t="shared" si="34"/>
        <v>17.913</v>
      </c>
      <c r="AN256" s="830">
        <f t="shared" si="34"/>
        <v>0</v>
      </c>
      <c r="AO256" s="838">
        <f t="shared" si="34"/>
        <v>0.014</v>
      </c>
    </row>
    <row r="257" spans="4:41">
      <c r="D257" s="280" t="s">
        <v>597</v>
      </c>
      <c r="E257" s="830">
        <f>E155/1000</f>
        <v>0</v>
      </c>
      <c r="F257" s="830">
        <f t="shared" ref="F257:AO257" si="35">F155/1000</f>
        <v>0</v>
      </c>
      <c r="G257" s="830">
        <f t="shared" si="35"/>
        <v>0</v>
      </c>
      <c r="H257" s="830">
        <f t="shared" si="35"/>
        <v>0</v>
      </c>
      <c r="I257" s="830">
        <f t="shared" si="35"/>
        <v>1.879</v>
      </c>
      <c r="J257" s="830">
        <f t="shared" si="35"/>
        <v>0</v>
      </c>
      <c r="K257" s="830">
        <f t="shared" si="35"/>
        <v>0</v>
      </c>
      <c r="L257" s="830">
        <f t="shared" si="35"/>
        <v>0</v>
      </c>
      <c r="M257" s="830">
        <f t="shared" si="35"/>
        <v>0</v>
      </c>
      <c r="N257" s="830">
        <f t="shared" si="35"/>
        <v>0.5</v>
      </c>
      <c r="O257" s="830">
        <f t="shared" si="35"/>
        <v>0</v>
      </c>
      <c r="P257" s="830">
        <f t="shared" si="35"/>
        <v>0</v>
      </c>
      <c r="Q257" s="830">
        <f t="shared" si="35"/>
        <v>0</v>
      </c>
      <c r="R257" s="830">
        <f t="shared" si="35"/>
        <v>0</v>
      </c>
      <c r="S257" s="830">
        <f t="shared" si="35"/>
        <v>0</v>
      </c>
      <c r="T257" s="830">
        <f t="shared" si="35"/>
        <v>0</v>
      </c>
      <c r="U257" s="830">
        <f t="shared" si="35"/>
        <v>0</v>
      </c>
      <c r="V257" s="830">
        <f t="shared" si="35"/>
        <v>0</v>
      </c>
      <c r="W257" s="830">
        <f t="shared" si="35"/>
        <v>0</v>
      </c>
      <c r="X257" s="830">
        <f t="shared" si="35"/>
        <v>0</v>
      </c>
      <c r="Y257" s="830">
        <f t="shared" si="35"/>
        <v>0</v>
      </c>
      <c r="Z257" s="830">
        <f t="shared" si="35"/>
        <v>0</v>
      </c>
      <c r="AA257" s="830">
        <f t="shared" si="35"/>
        <v>0.13</v>
      </c>
      <c r="AB257" s="830">
        <f t="shared" si="35"/>
        <v>0</v>
      </c>
      <c r="AC257" s="830">
        <f t="shared" si="35"/>
        <v>0</v>
      </c>
      <c r="AD257" s="830">
        <f t="shared" si="35"/>
        <v>0</v>
      </c>
      <c r="AE257" s="830">
        <f t="shared" si="35"/>
        <v>0</v>
      </c>
      <c r="AF257" s="830">
        <f t="shared" si="35"/>
        <v>0</v>
      </c>
      <c r="AG257" s="830">
        <f t="shared" si="35"/>
        <v>0</v>
      </c>
      <c r="AH257" s="830">
        <f t="shared" si="35"/>
        <v>0</v>
      </c>
      <c r="AI257" s="830">
        <f t="shared" si="35"/>
        <v>0</v>
      </c>
      <c r="AJ257" s="830">
        <f t="shared" si="35"/>
        <v>0</v>
      </c>
      <c r="AK257" s="830">
        <f t="shared" si="35"/>
        <v>0</v>
      </c>
      <c r="AL257" s="830">
        <f t="shared" si="35"/>
        <v>0</v>
      </c>
      <c r="AM257" s="838">
        <f t="shared" si="35"/>
        <v>0</v>
      </c>
      <c r="AN257" s="830">
        <f t="shared" si="35"/>
        <v>0</v>
      </c>
      <c r="AO257" s="838">
        <f t="shared" si="35"/>
        <v>0</v>
      </c>
    </row>
    <row r="258" spans="4:41">
      <c r="D258" s="280" t="s">
        <v>598</v>
      </c>
      <c r="E258" s="830">
        <f>(E203+E211+E215+E223)/1000</f>
        <v>0.267</v>
      </c>
      <c r="F258" s="830">
        <f t="shared" ref="F258:AO258" si="36">(F203+F211+F215+F223)/1000</f>
        <v>0</v>
      </c>
      <c r="G258" s="830">
        <f t="shared" si="36"/>
        <v>0.101</v>
      </c>
      <c r="H258" s="830">
        <f t="shared" si="36"/>
        <v>0.004</v>
      </c>
      <c r="I258" s="830">
        <f t="shared" si="36"/>
        <v>2.191</v>
      </c>
      <c r="J258" s="830">
        <f t="shared" si="36"/>
        <v>0</v>
      </c>
      <c r="K258" s="830">
        <f t="shared" si="36"/>
        <v>0</v>
      </c>
      <c r="L258" s="830">
        <f t="shared" si="36"/>
        <v>0</v>
      </c>
      <c r="M258" s="830">
        <f t="shared" si="36"/>
        <v>7.747</v>
      </c>
      <c r="N258" s="830">
        <f t="shared" si="36"/>
        <v>7.762</v>
      </c>
      <c r="O258" s="830">
        <f t="shared" si="36"/>
        <v>0</v>
      </c>
      <c r="P258" s="830">
        <f t="shared" si="36"/>
        <v>2.091</v>
      </c>
      <c r="Q258" s="830">
        <f t="shared" si="36"/>
        <v>0</v>
      </c>
      <c r="R258" s="830">
        <f t="shared" si="36"/>
        <v>0.011</v>
      </c>
      <c r="S258" s="830">
        <f t="shared" si="36"/>
        <v>0</v>
      </c>
      <c r="T258" s="830">
        <f t="shared" si="36"/>
        <v>0</v>
      </c>
      <c r="U258" s="830">
        <f t="shared" si="36"/>
        <v>0.011</v>
      </c>
      <c r="V258" s="830">
        <f t="shared" si="36"/>
        <v>0</v>
      </c>
      <c r="W258" s="830">
        <f t="shared" si="36"/>
        <v>3.574</v>
      </c>
      <c r="X258" s="830">
        <f t="shared" si="36"/>
        <v>1.746</v>
      </c>
      <c r="Y258" s="830">
        <f t="shared" si="36"/>
        <v>0</v>
      </c>
      <c r="Z258" s="830">
        <f t="shared" si="36"/>
        <v>1.486</v>
      </c>
      <c r="AA258" s="830">
        <f t="shared" si="36"/>
        <v>0.054</v>
      </c>
      <c r="AB258" s="830">
        <f t="shared" si="36"/>
        <v>0.025</v>
      </c>
      <c r="AC258" s="830">
        <f t="shared" si="36"/>
        <v>0.007</v>
      </c>
      <c r="AD258" s="830">
        <f t="shared" si="36"/>
        <v>1.084</v>
      </c>
      <c r="AE258" s="830">
        <f t="shared" si="36"/>
        <v>0</v>
      </c>
      <c r="AF258" s="830">
        <f t="shared" si="36"/>
        <v>26.179</v>
      </c>
      <c r="AG258" s="830">
        <f t="shared" si="36"/>
        <v>0</v>
      </c>
      <c r="AH258" s="830">
        <f t="shared" si="36"/>
        <v>0.878</v>
      </c>
      <c r="AI258" s="830">
        <f t="shared" si="36"/>
        <v>0</v>
      </c>
      <c r="AJ258" s="830">
        <f t="shared" si="36"/>
        <v>0</v>
      </c>
      <c r="AK258" s="830">
        <f t="shared" si="36"/>
        <v>0</v>
      </c>
      <c r="AL258" s="830">
        <f t="shared" si="36"/>
        <v>0</v>
      </c>
      <c r="AM258" s="838">
        <f t="shared" si="36"/>
        <v>0.14</v>
      </c>
      <c r="AN258" s="830">
        <f t="shared" si="36"/>
        <v>0</v>
      </c>
      <c r="AO258" s="838">
        <f t="shared" si="36"/>
        <v>0</v>
      </c>
    </row>
    <row r="259" spans="4:41">
      <c r="D259" s="284" t="s">
        <v>599</v>
      </c>
      <c r="E259" s="830">
        <f>(E199+E207)/1000</f>
        <v>0.871</v>
      </c>
      <c r="F259" s="830">
        <f t="shared" ref="F259:AO259" si="37">(F199+F207)/1000</f>
        <v>0</v>
      </c>
      <c r="G259" s="830">
        <f t="shared" si="37"/>
        <v>0</v>
      </c>
      <c r="H259" s="830">
        <f t="shared" si="37"/>
        <v>0</v>
      </c>
      <c r="I259" s="830">
        <f t="shared" si="37"/>
        <v>0.115</v>
      </c>
      <c r="J259" s="830">
        <f t="shared" si="37"/>
        <v>0</v>
      </c>
      <c r="K259" s="830">
        <f t="shared" si="37"/>
        <v>0</v>
      </c>
      <c r="L259" s="830">
        <f t="shared" si="37"/>
        <v>0</v>
      </c>
      <c r="M259" s="830">
        <f t="shared" si="37"/>
        <v>1.854</v>
      </c>
      <c r="N259" s="830">
        <f t="shared" si="37"/>
        <v>4.306</v>
      </c>
      <c r="O259" s="830">
        <f t="shared" si="37"/>
        <v>0</v>
      </c>
      <c r="P259" s="830">
        <f t="shared" si="37"/>
        <v>0.173</v>
      </c>
      <c r="Q259" s="830">
        <f t="shared" si="37"/>
        <v>0</v>
      </c>
      <c r="R259" s="830">
        <f t="shared" si="37"/>
        <v>0</v>
      </c>
      <c r="S259" s="830">
        <f t="shared" si="37"/>
        <v>0</v>
      </c>
      <c r="T259" s="830">
        <f t="shared" si="37"/>
        <v>0</v>
      </c>
      <c r="U259" s="830">
        <f t="shared" si="37"/>
        <v>0</v>
      </c>
      <c r="V259" s="830">
        <f t="shared" si="37"/>
        <v>0</v>
      </c>
      <c r="W259" s="830">
        <f t="shared" si="37"/>
        <v>1.228</v>
      </c>
      <c r="X259" s="830">
        <f t="shared" si="37"/>
        <v>0.681</v>
      </c>
      <c r="Y259" s="830">
        <f t="shared" si="37"/>
        <v>0</v>
      </c>
      <c r="Z259" s="830">
        <f t="shared" si="37"/>
        <v>1.159</v>
      </c>
      <c r="AA259" s="830">
        <f t="shared" si="37"/>
        <v>0</v>
      </c>
      <c r="AB259" s="830">
        <f t="shared" si="37"/>
        <v>0</v>
      </c>
      <c r="AC259" s="830">
        <f t="shared" si="37"/>
        <v>0</v>
      </c>
      <c r="AD259" s="830">
        <f t="shared" si="37"/>
        <v>0.029</v>
      </c>
      <c r="AE259" s="830">
        <f t="shared" si="37"/>
        <v>0</v>
      </c>
      <c r="AF259" s="830">
        <f t="shared" si="37"/>
        <v>3.603</v>
      </c>
      <c r="AG259" s="830">
        <f t="shared" si="37"/>
        <v>0</v>
      </c>
      <c r="AH259" s="830">
        <f t="shared" si="37"/>
        <v>0.04</v>
      </c>
      <c r="AI259" s="830">
        <f t="shared" si="37"/>
        <v>0</v>
      </c>
      <c r="AJ259" s="830">
        <f t="shared" si="37"/>
        <v>0</v>
      </c>
      <c r="AK259" s="830">
        <f t="shared" si="37"/>
        <v>0</v>
      </c>
      <c r="AL259" s="830">
        <f t="shared" si="37"/>
        <v>0</v>
      </c>
      <c r="AM259" s="838">
        <f t="shared" si="37"/>
        <v>0.4</v>
      </c>
      <c r="AN259" s="830">
        <f t="shared" si="37"/>
        <v>0</v>
      </c>
      <c r="AO259" s="838">
        <f t="shared" si="37"/>
        <v>0</v>
      </c>
    </row>
    <row r="262" spans="4:4">
      <c r="D262" s="808" t="s">
        <v>588</v>
      </c>
    </row>
    <row r="263" spans="4:41">
      <c r="D263" s="815" t="s">
        <v>593</v>
      </c>
      <c r="E263" s="828" t="s">
        <v>21</v>
      </c>
      <c r="F263" s="828" t="s">
        <v>22</v>
      </c>
      <c r="G263" s="828" t="s">
        <v>23</v>
      </c>
      <c r="H263" s="828" t="s">
        <v>289</v>
      </c>
      <c r="I263" s="828" t="s">
        <v>24</v>
      </c>
      <c r="J263" s="828" t="s">
        <v>25</v>
      </c>
      <c r="K263" s="828" t="s">
        <v>26</v>
      </c>
      <c r="L263" s="828" t="s">
        <v>27</v>
      </c>
      <c r="M263" s="828" t="s">
        <v>28</v>
      </c>
      <c r="N263" s="828" t="s">
        <v>29</v>
      </c>
      <c r="O263" s="828" t="s">
        <v>30</v>
      </c>
      <c r="P263" s="828" t="s">
        <v>31</v>
      </c>
      <c r="Q263" s="828" t="s">
        <v>32</v>
      </c>
      <c r="R263" s="828" t="s">
        <v>33</v>
      </c>
      <c r="S263" s="828" t="s">
        <v>34</v>
      </c>
      <c r="T263" s="828" t="s">
        <v>35</v>
      </c>
      <c r="U263" s="828" t="s">
        <v>36</v>
      </c>
      <c r="V263" s="828" t="s">
        <v>37</v>
      </c>
      <c r="W263" s="828" t="s">
        <v>38</v>
      </c>
      <c r="X263" s="828" t="s">
        <v>39</v>
      </c>
      <c r="Y263" s="828" t="s">
        <v>40</v>
      </c>
      <c r="Z263" s="828" t="s">
        <v>43</v>
      </c>
      <c r="AA263" s="828" t="s">
        <v>44</v>
      </c>
      <c r="AB263" s="828" t="s">
        <v>45</v>
      </c>
      <c r="AC263" s="828" t="s">
        <v>46</v>
      </c>
      <c r="AD263" s="828" t="s">
        <v>47</v>
      </c>
      <c r="AE263" s="828" t="s">
        <v>48</v>
      </c>
      <c r="AF263" s="833" t="s">
        <v>50</v>
      </c>
      <c r="AG263" s="833" t="s">
        <v>51</v>
      </c>
      <c r="AH263" s="833" t="s">
        <v>52</v>
      </c>
      <c r="AI263" s="808" t="s">
        <v>53</v>
      </c>
      <c r="AJ263" s="808" t="s">
        <v>290</v>
      </c>
      <c r="AK263" s="808" t="s">
        <v>291</v>
      </c>
      <c r="AL263" s="808" t="s">
        <v>292</v>
      </c>
      <c r="AM263" s="808" t="s">
        <v>41</v>
      </c>
      <c r="AN263" s="808" t="s">
        <v>42</v>
      </c>
      <c r="AO263" s="808" t="s">
        <v>49</v>
      </c>
    </row>
    <row r="264" spans="4:41">
      <c r="D264" s="276" t="s">
        <v>594</v>
      </c>
      <c r="E264" s="839">
        <f t="shared" ref="E264:E269" si="38">X254</f>
        <v>0</v>
      </c>
      <c r="F264" s="840">
        <f>E254</f>
        <v>0</v>
      </c>
      <c r="G264" s="840">
        <f>F254</f>
        <v>0</v>
      </c>
      <c r="H264" s="840">
        <f t="shared" ref="H264:H269" si="39">$E$289*E282/SUM($E$282:$E$287)</f>
        <v>0</v>
      </c>
      <c r="I264" s="840">
        <f>Q254</f>
        <v>0</v>
      </c>
      <c r="J264" s="840">
        <f>G254</f>
        <v>2.783</v>
      </c>
      <c r="K264" s="840">
        <f>I254</f>
        <v>31.458</v>
      </c>
      <c r="L264" s="840">
        <f>H254</f>
        <v>0</v>
      </c>
      <c r="M264" s="840">
        <f>J254</f>
        <v>0</v>
      </c>
      <c r="N264" s="840">
        <f>L254</f>
        <v>0</v>
      </c>
      <c r="O264" s="840">
        <f>M254</f>
        <v>1.404</v>
      </c>
      <c r="P264" s="840">
        <f>AD254</f>
        <v>0.058</v>
      </c>
      <c r="Q264" s="840">
        <f>N254</f>
        <v>0.414</v>
      </c>
      <c r="R264" s="840">
        <f>O254</f>
        <v>0</v>
      </c>
      <c r="S264" s="840">
        <f>U254</f>
        <v>0</v>
      </c>
      <c r="T264" s="840">
        <f>K254</f>
        <v>0</v>
      </c>
      <c r="U264" s="840">
        <f>AG254</f>
        <v>0</v>
      </c>
      <c r="V264" s="840">
        <f>P254</f>
        <v>0</v>
      </c>
      <c r="W264" s="840">
        <f>S254</f>
        <v>0</v>
      </c>
      <c r="X264" s="840">
        <f>T254</f>
        <v>0</v>
      </c>
      <c r="Y264" s="840">
        <f>R254</f>
        <v>0</v>
      </c>
      <c r="Z264" s="840">
        <f>V254</f>
        <v>0</v>
      </c>
      <c r="AA264" s="840">
        <f>W254</f>
        <v>0</v>
      </c>
      <c r="AB264" s="840">
        <f>AH254</f>
        <v>0</v>
      </c>
      <c r="AC264" s="840">
        <f>Y254</f>
        <v>0</v>
      </c>
      <c r="AD264" s="840">
        <f>Z254</f>
        <v>0</v>
      </c>
      <c r="AE264" s="840">
        <f>AA254</f>
        <v>0.328</v>
      </c>
      <c r="AF264" s="840">
        <f>AE254</f>
        <v>0</v>
      </c>
      <c r="AG264" s="840">
        <f>AB254</f>
        <v>0</v>
      </c>
      <c r="AH264" s="840">
        <f>AC254</f>
        <v>0</v>
      </c>
      <c r="AI264" s="840">
        <f>AF254</f>
        <v>11.336</v>
      </c>
      <c r="AJ264" s="840">
        <f>AK254</f>
        <v>0</v>
      </c>
      <c r="AK264" s="840"/>
      <c r="AL264" s="840">
        <f>AN254</f>
        <v>0</v>
      </c>
      <c r="AM264" s="840">
        <f>AI254</f>
        <v>0</v>
      </c>
      <c r="AN264" s="840">
        <f>AJ254</f>
        <v>0</v>
      </c>
      <c r="AO264" s="856">
        <f>AL254</f>
        <v>0.054</v>
      </c>
    </row>
    <row r="265" spans="4:41">
      <c r="D265" s="280" t="s">
        <v>595</v>
      </c>
      <c r="E265" s="841">
        <f t="shared" si="38"/>
        <v>0.652</v>
      </c>
      <c r="F265" s="842">
        <f t="shared" ref="F265:G269" si="40">E255</f>
        <v>0.004</v>
      </c>
      <c r="G265" s="842">
        <f t="shared" si="40"/>
        <v>0</v>
      </c>
      <c r="H265" s="842">
        <f t="shared" si="39"/>
        <v>0.122118144108595</v>
      </c>
      <c r="I265" s="842">
        <f t="shared" ref="I265:I269" si="41">Q255</f>
        <v>0.029</v>
      </c>
      <c r="J265" s="842">
        <f t="shared" ref="J265:J269" si="42">G255</f>
        <v>0</v>
      </c>
      <c r="K265" s="842">
        <f t="shared" ref="K265:K269" si="43">I255</f>
        <v>9.393</v>
      </c>
      <c r="L265" s="842">
        <f t="shared" ref="L265:L269" si="44">H255</f>
        <v>0</v>
      </c>
      <c r="M265" s="842">
        <f t="shared" ref="M265:M269" si="45">J255</f>
        <v>0.061</v>
      </c>
      <c r="N265" s="842">
        <f t="shared" ref="N265:N269" si="46">L255</f>
        <v>0</v>
      </c>
      <c r="O265" s="842">
        <f t="shared" ref="O265:O269" si="47">M255</f>
        <v>0</v>
      </c>
      <c r="P265" s="842">
        <f t="shared" ref="P265:P269" si="48">AD255</f>
        <v>0.241</v>
      </c>
      <c r="Q265" s="842">
        <f t="shared" ref="Q265:Q269" si="49">N255</f>
        <v>2.985</v>
      </c>
      <c r="R265" s="842">
        <f t="shared" ref="R265:R269" si="50">O255</f>
        <v>0</v>
      </c>
      <c r="S265" s="842">
        <f t="shared" ref="S265:S269" si="51">U255</f>
        <v>0.022</v>
      </c>
      <c r="T265" s="842">
        <f t="shared" ref="T265:T269" si="52">K255</f>
        <v>0</v>
      </c>
      <c r="U265" s="842">
        <f t="shared" ref="U265:U269" si="53">AG255</f>
        <v>0</v>
      </c>
      <c r="V265" s="842">
        <f t="shared" ref="V265:V269" si="54">P255</f>
        <v>0.082</v>
      </c>
      <c r="W265" s="842">
        <f t="shared" ref="W265:W269" si="55">S255</f>
        <v>0</v>
      </c>
      <c r="X265" s="842">
        <f t="shared" ref="X265:X269" si="56">T255</f>
        <v>0</v>
      </c>
      <c r="Y265" s="842">
        <f t="shared" ref="Y265:Y269" si="57">R255</f>
        <v>0</v>
      </c>
      <c r="Z265" s="842">
        <f t="shared" ref="Z265:Z269" si="58">V255</f>
        <v>0</v>
      </c>
      <c r="AA265" s="842">
        <f t="shared" ref="AA265:AA269" si="59">W255</f>
        <v>0</v>
      </c>
      <c r="AB265" s="842">
        <f t="shared" ref="AB265:AB269" si="60">AH255</f>
        <v>0.112</v>
      </c>
      <c r="AC265" s="842">
        <f t="shared" ref="AC265:AC269" si="61">Y255</f>
        <v>0</v>
      </c>
      <c r="AD265" s="842">
        <f t="shared" ref="AD265:AD269" si="62">Z255</f>
        <v>0.004</v>
      </c>
      <c r="AE265" s="842">
        <f t="shared" ref="AE265:AE269" si="63">AA255</f>
        <v>0.327</v>
      </c>
      <c r="AF265" s="842">
        <f t="shared" ref="AF265:AF269" si="64">AE255</f>
        <v>0</v>
      </c>
      <c r="AG265" s="842">
        <f t="shared" ref="AG265:AG269" si="65">AB255</f>
        <v>0</v>
      </c>
      <c r="AH265" s="842">
        <f t="shared" ref="AH265:AH269" si="66">AC255</f>
        <v>0.018</v>
      </c>
      <c r="AI265" s="842">
        <f t="shared" ref="AI265:AI269" si="67">AF255</f>
        <v>0.234</v>
      </c>
      <c r="AJ265" s="842">
        <f t="shared" ref="AJ265:AJ269" si="68">AK255</f>
        <v>0</v>
      </c>
      <c r="AK265" s="842"/>
      <c r="AL265" s="842">
        <f t="shared" ref="AL265:AL269" si="69">AN255</f>
        <v>0</v>
      </c>
      <c r="AM265" s="842">
        <f t="shared" ref="AM265:AM269" si="70">AI255</f>
        <v>0</v>
      </c>
      <c r="AN265" s="842">
        <f t="shared" ref="AN265:AN269" si="71">AJ255</f>
        <v>0</v>
      </c>
      <c r="AO265" s="857">
        <f t="shared" ref="AO265:AO269" si="72">AL255</f>
        <v>0.108</v>
      </c>
    </row>
    <row r="266" spans="4:41">
      <c r="D266" s="280" t="s">
        <v>596</v>
      </c>
      <c r="E266" s="841">
        <f t="shared" si="38"/>
        <v>9.752</v>
      </c>
      <c r="F266" s="842">
        <f t="shared" si="40"/>
        <v>0</v>
      </c>
      <c r="G266" s="842">
        <f t="shared" si="40"/>
        <v>0</v>
      </c>
      <c r="H266" s="842">
        <f t="shared" si="39"/>
        <v>0.543622706031808</v>
      </c>
      <c r="I266" s="842">
        <f t="shared" si="41"/>
        <v>0</v>
      </c>
      <c r="J266" s="842">
        <f t="shared" si="42"/>
        <v>0.036</v>
      </c>
      <c r="K266" s="842">
        <f t="shared" si="43"/>
        <v>25.848</v>
      </c>
      <c r="L266" s="842">
        <f t="shared" si="44"/>
        <v>0</v>
      </c>
      <c r="M266" s="842">
        <f t="shared" si="45"/>
        <v>0</v>
      </c>
      <c r="N266" s="842">
        <f t="shared" si="46"/>
        <v>0</v>
      </c>
      <c r="O266" s="842">
        <f t="shared" si="47"/>
        <v>20.196</v>
      </c>
      <c r="P266" s="842">
        <f t="shared" si="48"/>
        <v>1.919</v>
      </c>
      <c r="Q266" s="842">
        <f t="shared" si="49"/>
        <v>4.849</v>
      </c>
      <c r="R266" s="842">
        <f t="shared" si="50"/>
        <v>0</v>
      </c>
      <c r="S266" s="842">
        <f t="shared" si="51"/>
        <v>0</v>
      </c>
      <c r="T266" s="842">
        <f t="shared" si="52"/>
        <v>0</v>
      </c>
      <c r="U266" s="842">
        <f t="shared" si="53"/>
        <v>0</v>
      </c>
      <c r="V266" s="842">
        <f t="shared" si="54"/>
        <v>0.148</v>
      </c>
      <c r="W266" s="842">
        <f t="shared" si="55"/>
        <v>0</v>
      </c>
      <c r="X266" s="842">
        <f t="shared" si="56"/>
        <v>0</v>
      </c>
      <c r="Y266" s="842">
        <f t="shared" si="57"/>
        <v>0</v>
      </c>
      <c r="Z266" s="842">
        <f t="shared" si="58"/>
        <v>0</v>
      </c>
      <c r="AA266" s="842">
        <f t="shared" si="59"/>
        <v>0.36</v>
      </c>
      <c r="AB266" s="842">
        <f t="shared" si="60"/>
        <v>17.514</v>
      </c>
      <c r="AC266" s="842">
        <f t="shared" si="61"/>
        <v>0</v>
      </c>
      <c r="AD266" s="842">
        <f t="shared" si="62"/>
        <v>0.058</v>
      </c>
      <c r="AE266" s="842">
        <f t="shared" si="63"/>
        <v>0.695</v>
      </c>
      <c r="AF266" s="842">
        <f t="shared" si="64"/>
        <v>0</v>
      </c>
      <c r="AG266" s="842">
        <f t="shared" si="65"/>
        <v>0</v>
      </c>
      <c r="AH266" s="842">
        <f t="shared" si="66"/>
        <v>0</v>
      </c>
      <c r="AI266" s="842">
        <f t="shared" si="67"/>
        <v>6.383</v>
      </c>
      <c r="AJ266" s="842">
        <f t="shared" si="68"/>
        <v>0</v>
      </c>
      <c r="AK266" s="842"/>
      <c r="AL266" s="842">
        <f t="shared" si="69"/>
        <v>0</v>
      </c>
      <c r="AM266" s="842">
        <f t="shared" si="70"/>
        <v>0</v>
      </c>
      <c r="AN266" s="842">
        <f t="shared" si="71"/>
        <v>0</v>
      </c>
      <c r="AO266" s="857">
        <f t="shared" si="72"/>
        <v>0.306</v>
      </c>
    </row>
    <row r="267" spans="4:41">
      <c r="D267" s="280" t="s">
        <v>597</v>
      </c>
      <c r="E267" s="841">
        <f t="shared" si="38"/>
        <v>0</v>
      </c>
      <c r="F267" s="842">
        <f t="shared" si="40"/>
        <v>0</v>
      </c>
      <c r="G267" s="842">
        <f t="shared" si="40"/>
        <v>0</v>
      </c>
      <c r="H267" s="842">
        <f t="shared" si="39"/>
        <v>0</v>
      </c>
      <c r="I267" s="842">
        <f t="shared" si="41"/>
        <v>0</v>
      </c>
      <c r="J267" s="842">
        <f t="shared" si="42"/>
        <v>0</v>
      </c>
      <c r="K267" s="842">
        <f t="shared" si="43"/>
        <v>1.879</v>
      </c>
      <c r="L267" s="842">
        <f t="shared" si="44"/>
        <v>0</v>
      </c>
      <c r="M267" s="842">
        <f t="shared" si="45"/>
        <v>0</v>
      </c>
      <c r="N267" s="842">
        <f t="shared" si="46"/>
        <v>0</v>
      </c>
      <c r="O267" s="842">
        <f t="shared" si="47"/>
        <v>0</v>
      </c>
      <c r="P267" s="842">
        <f t="shared" si="48"/>
        <v>0</v>
      </c>
      <c r="Q267" s="842">
        <f t="shared" si="49"/>
        <v>0.5</v>
      </c>
      <c r="R267" s="842">
        <f t="shared" si="50"/>
        <v>0</v>
      </c>
      <c r="S267" s="842">
        <f t="shared" si="51"/>
        <v>0</v>
      </c>
      <c r="T267" s="842">
        <f t="shared" si="52"/>
        <v>0</v>
      </c>
      <c r="U267" s="842">
        <f t="shared" si="53"/>
        <v>0</v>
      </c>
      <c r="V267" s="842">
        <f t="shared" si="54"/>
        <v>0</v>
      </c>
      <c r="W267" s="842">
        <f t="shared" si="55"/>
        <v>0</v>
      </c>
      <c r="X267" s="842">
        <f t="shared" si="56"/>
        <v>0</v>
      </c>
      <c r="Y267" s="842">
        <f t="shared" si="57"/>
        <v>0</v>
      </c>
      <c r="Z267" s="842">
        <f t="shared" si="58"/>
        <v>0</v>
      </c>
      <c r="AA267" s="842">
        <f t="shared" si="59"/>
        <v>0</v>
      </c>
      <c r="AB267" s="842">
        <f t="shared" si="60"/>
        <v>0</v>
      </c>
      <c r="AC267" s="842">
        <f t="shared" si="61"/>
        <v>0</v>
      </c>
      <c r="AD267" s="842">
        <f t="shared" si="62"/>
        <v>0</v>
      </c>
      <c r="AE267" s="842">
        <f t="shared" si="63"/>
        <v>0.13</v>
      </c>
      <c r="AF267" s="842">
        <f t="shared" si="64"/>
        <v>0</v>
      </c>
      <c r="AG267" s="842">
        <f t="shared" si="65"/>
        <v>0</v>
      </c>
      <c r="AH267" s="842">
        <f t="shared" si="66"/>
        <v>0</v>
      </c>
      <c r="AI267" s="842">
        <f t="shared" si="67"/>
        <v>0</v>
      </c>
      <c r="AJ267" s="842">
        <f t="shared" si="68"/>
        <v>0</v>
      </c>
      <c r="AK267" s="842"/>
      <c r="AL267" s="842">
        <f t="shared" si="69"/>
        <v>0</v>
      </c>
      <c r="AM267" s="842">
        <f t="shared" si="70"/>
        <v>0</v>
      </c>
      <c r="AN267" s="842">
        <f t="shared" si="71"/>
        <v>0</v>
      </c>
      <c r="AO267" s="857">
        <f t="shared" si="72"/>
        <v>0</v>
      </c>
    </row>
    <row r="268" spans="4:41">
      <c r="D268" s="280" t="s">
        <v>598</v>
      </c>
      <c r="E268" s="841">
        <f t="shared" si="38"/>
        <v>1.746</v>
      </c>
      <c r="F268" s="842">
        <f t="shared" si="40"/>
        <v>0.267</v>
      </c>
      <c r="G268" s="842">
        <f t="shared" si="40"/>
        <v>0</v>
      </c>
      <c r="H268" s="842">
        <f t="shared" si="39"/>
        <v>0.123372678650606</v>
      </c>
      <c r="I268" s="842">
        <f t="shared" si="41"/>
        <v>0</v>
      </c>
      <c r="J268" s="842">
        <f t="shared" si="42"/>
        <v>0.101</v>
      </c>
      <c r="K268" s="842">
        <f t="shared" si="43"/>
        <v>2.191</v>
      </c>
      <c r="L268" s="842">
        <f t="shared" si="44"/>
        <v>0.004</v>
      </c>
      <c r="M268" s="842">
        <f t="shared" si="45"/>
        <v>0</v>
      </c>
      <c r="N268" s="842">
        <f t="shared" si="46"/>
        <v>0</v>
      </c>
      <c r="O268" s="842">
        <f t="shared" si="47"/>
        <v>7.747</v>
      </c>
      <c r="P268" s="842">
        <f t="shared" si="48"/>
        <v>1.084</v>
      </c>
      <c r="Q268" s="842">
        <f t="shared" si="49"/>
        <v>7.762</v>
      </c>
      <c r="R268" s="842">
        <f t="shared" si="50"/>
        <v>0</v>
      </c>
      <c r="S268" s="842">
        <f t="shared" si="51"/>
        <v>0.011</v>
      </c>
      <c r="T268" s="842">
        <f t="shared" si="52"/>
        <v>0</v>
      </c>
      <c r="U268" s="842">
        <f t="shared" si="53"/>
        <v>0</v>
      </c>
      <c r="V268" s="842">
        <f t="shared" si="54"/>
        <v>2.091</v>
      </c>
      <c r="W268" s="842">
        <f t="shared" si="55"/>
        <v>0</v>
      </c>
      <c r="X268" s="842">
        <f t="shared" si="56"/>
        <v>0</v>
      </c>
      <c r="Y268" s="842">
        <f t="shared" si="57"/>
        <v>0.011</v>
      </c>
      <c r="Z268" s="842">
        <f t="shared" si="58"/>
        <v>0</v>
      </c>
      <c r="AA268" s="842">
        <f t="shared" si="59"/>
        <v>3.574</v>
      </c>
      <c r="AB268" s="842">
        <f t="shared" si="60"/>
        <v>0.878</v>
      </c>
      <c r="AC268" s="842">
        <f t="shared" si="61"/>
        <v>0</v>
      </c>
      <c r="AD268" s="842">
        <f t="shared" si="62"/>
        <v>1.486</v>
      </c>
      <c r="AE268" s="842">
        <f t="shared" si="63"/>
        <v>0.054</v>
      </c>
      <c r="AF268" s="842">
        <f t="shared" si="64"/>
        <v>0</v>
      </c>
      <c r="AG268" s="842">
        <f t="shared" si="65"/>
        <v>0.025</v>
      </c>
      <c r="AH268" s="842">
        <f t="shared" si="66"/>
        <v>0.007</v>
      </c>
      <c r="AI268" s="842">
        <f t="shared" si="67"/>
        <v>26.179</v>
      </c>
      <c r="AJ268" s="842">
        <f t="shared" si="68"/>
        <v>0</v>
      </c>
      <c r="AK268" s="842"/>
      <c r="AL268" s="842">
        <f t="shared" si="69"/>
        <v>0</v>
      </c>
      <c r="AM268" s="842">
        <f t="shared" si="70"/>
        <v>0</v>
      </c>
      <c r="AN268" s="842">
        <f t="shared" si="71"/>
        <v>0</v>
      </c>
      <c r="AO268" s="857">
        <f t="shared" si="72"/>
        <v>0</v>
      </c>
    </row>
    <row r="269" spans="4:41">
      <c r="D269" s="284" t="s">
        <v>599</v>
      </c>
      <c r="E269" s="843">
        <f t="shared" si="38"/>
        <v>0.681</v>
      </c>
      <c r="F269" s="844">
        <f t="shared" si="40"/>
        <v>0.871</v>
      </c>
      <c r="G269" s="844">
        <f t="shared" si="40"/>
        <v>0</v>
      </c>
      <c r="H269" s="844">
        <f t="shared" si="39"/>
        <v>0.00688647120899123</v>
      </c>
      <c r="I269" s="844">
        <f t="shared" si="41"/>
        <v>0</v>
      </c>
      <c r="J269" s="844">
        <f t="shared" si="42"/>
        <v>0</v>
      </c>
      <c r="K269" s="844">
        <f t="shared" si="43"/>
        <v>0.115</v>
      </c>
      <c r="L269" s="844">
        <f t="shared" si="44"/>
        <v>0</v>
      </c>
      <c r="M269" s="844">
        <f t="shared" si="45"/>
        <v>0</v>
      </c>
      <c r="N269" s="844">
        <f t="shared" si="46"/>
        <v>0</v>
      </c>
      <c r="O269" s="844">
        <f t="shared" si="47"/>
        <v>1.854</v>
      </c>
      <c r="P269" s="844">
        <f t="shared" si="48"/>
        <v>0.029</v>
      </c>
      <c r="Q269" s="844">
        <f t="shared" si="49"/>
        <v>4.306</v>
      </c>
      <c r="R269" s="844">
        <f t="shared" si="50"/>
        <v>0</v>
      </c>
      <c r="S269" s="844">
        <f t="shared" si="51"/>
        <v>0</v>
      </c>
      <c r="T269" s="844">
        <f t="shared" si="52"/>
        <v>0</v>
      </c>
      <c r="U269" s="844">
        <f t="shared" si="53"/>
        <v>0</v>
      </c>
      <c r="V269" s="844">
        <f t="shared" si="54"/>
        <v>0.173</v>
      </c>
      <c r="W269" s="844">
        <f t="shared" si="55"/>
        <v>0</v>
      </c>
      <c r="X269" s="844">
        <f t="shared" si="56"/>
        <v>0</v>
      </c>
      <c r="Y269" s="844">
        <f t="shared" si="57"/>
        <v>0</v>
      </c>
      <c r="Z269" s="844">
        <f t="shared" si="58"/>
        <v>0</v>
      </c>
      <c r="AA269" s="844">
        <f t="shared" si="59"/>
        <v>1.228</v>
      </c>
      <c r="AB269" s="844">
        <f t="shared" si="60"/>
        <v>0.04</v>
      </c>
      <c r="AC269" s="844">
        <f t="shared" si="61"/>
        <v>0</v>
      </c>
      <c r="AD269" s="844">
        <f t="shared" si="62"/>
        <v>1.159</v>
      </c>
      <c r="AE269" s="844">
        <f t="shared" si="63"/>
        <v>0</v>
      </c>
      <c r="AF269" s="844">
        <f t="shared" si="64"/>
        <v>0</v>
      </c>
      <c r="AG269" s="844">
        <f t="shared" si="65"/>
        <v>0</v>
      </c>
      <c r="AH269" s="844">
        <f t="shared" si="66"/>
        <v>0</v>
      </c>
      <c r="AI269" s="844">
        <f t="shared" si="67"/>
        <v>3.603</v>
      </c>
      <c r="AJ269" s="844">
        <f t="shared" si="68"/>
        <v>0</v>
      </c>
      <c r="AK269" s="844"/>
      <c r="AL269" s="844">
        <f t="shared" si="69"/>
        <v>0</v>
      </c>
      <c r="AM269" s="844">
        <f t="shared" si="70"/>
        <v>0</v>
      </c>
      <c r="AN269" s="844">
        <f t="shared" si="71"/>
        <v>0</v>
      </c>
      <c r="AO269" s="858">
        <f t="shared" si="72"/>
        <v>0</v>
      </c>
    </row>
    <row r="271" spans="4:41">
      <c r="D271" s="808" t="s">
        <v>192</v>
      </c>
      <c r="E271" s="845">
        <f>SUBTOTAL(9,E264:E269)</f>
        <v>12.831</v>
      </c>
      <c r="F271" s="845">
        <f t="shared" ref="F271:AO271" si="73">SUBTOTAL(9,F264:F269)</f>
        <v>1.142</v>
      </c>
      <c r="G271" s="845">
        <f t="shared" si="73"/>
        <v>0</v>
      </c>
      <c r="H271" s="845">
        <f t="shared" si="73"/>
        <v>0.796</v>
      </c>
      <c r="I271" s="845">
        <f t="shared" si="73"/>
        <v>0.029</v>
      </c>
      <c r="J271" s="845">
        <f t="shared" si="73"/>
        <v>2.92</v>
      </c>
      <c r="K271" s="845">
        <f t="shared" si="73"/>
        <v>70.884</v>
      </c>
      <c r="L271" s="845">
        <f t="shared" si="73"/>
        <v>0.004</v>
      </c>
      <c r="M271" s="845">
        <f t="shared" si="73"/>
        <v>0.061</v>
      </c>
      <c r="N271" s="845">
        <f t="shared" si="73"/>
        <v>0</v>
      </c>
      <c r="O271" s="845">
        <f t="shared" si="73"/>
        <v>31.201</v>
      </c>
      <c r="P271" s="845">
        <f t="shared" si="73"/>
        <v>3.331</v>
      </c>
      <c r="Q271" s="845">
        <f t="shared" si="73"/>
        <v>20.816</v>
      </c>
      <c r="R271" s="845">
        <f t="shared" si="73"/>
        <v>0</v>
      </c>
      <c r="S271" s="845">
        <f t="shared" si="73"/>
        <v>0.033</v>
      </c>
      <c r="T271" s="845">
        <f t="shared" si="73"/>
        <v>0</v>
      </c>
      <c r="U271" s="845">
        <f t="shared" si="73"/>
        <v>0</v>
      </c>
      <c r="V271" s="845">
        <f t="shared" si="73"/>
        <v>2.494</v>
      </c>
      <c r="W271" s="845">
        <f t="shared" si="73"/>
        <v>0</v>
      </c>
      <c r="X271" s="845">
        <f t="shared" si="73"/>
        <v>0</v>
      </c>
      <c r="Y271" s="845">
        <f t="shared" si="73"/>
        <v>0.011</v>
      </c>
      <c r="Z271" s="845">
        <f t="shared" si="73"/>
        <v>0</v>
      </c>
      <c r="AA271" s="845">
        <f t="shared" si="73"/>
        <v>5.162</v>
      </c>
      <c r="AB271" s="845">
        <f t="shared" si="73"/>
        <v>18.544</v>
      </c>
      <c r="AC271" s="845">
        <f t="shared" si="73"/>
        <v>0</v>
      </c>
      <c r="AD271" s="845">
        <f t="shared" si="73"/>
        <v>2.707</v>
      </c>
      <c r="AE271" s="845">
        <f t="shared" si="73"/>
        <v>1.534</v>
      </c>
      <c r="AF271" s="845">
        <f t="shared" si="73"/>
        <v>0</v>
      </c>
      <c r="AG271" s="845">
        <f t="shared" si="73"/>
        <v>0.025</v>
      </c>
      <c r="AH271" s="845">
        <f t="shared" si="73"/>
        <v>0.025</v>
      </c>
      <c r="AI271" s="845">
        <f t="shared" si="73"/>
        <v>47.735</v>
      </c>
      <c r="AJ271" s="845">
        <f t="shared" si="73"/>
        <v>0</v>
      </c>
      <c r="AK271" s="845">
        <f t="shared" si="73"/>
        <v>0</v>
      </c>
      <c r="AL271" s="845">
        <f t="shared" si="73"/>
        <v>0</v>
      </c>
      <c r="AM271" s="845">
        <f t="shared" si="73"/>
        <v>0</v>
      </c>
      <c r="AN271" s="845">
        <f t="shared" si="73"/>
        <v>0</v>
      </c>
      <c r="AO271" s="845">
        <f t="shared" si="73"/>
        <v>0.468</v>
      </c>
    </row>
    <row r="272" spans="4:41">
      <c r="D272" s="808" t="s">
        <v>270</v>
      </c>
      <c r="E272" s="845">
        <f>E271-E245</f>
        <v>0.000999999999999446</v>
      </c>
      <c r="F272" s="845">
        <f t="shared" ref="F272:AO272" si="74">F271-F245</f>
        <v>0.00099999999999989</v>
      </c>
      <c r="G272" s="845">
        <f t="shared" si="74"/>
        <v>0</v>
      </c>
      <c r="H272" s="845">
        <f t="shared" si="74"/>
        <v>0</v>
      </c>
      <c r="I272" s="845">
        <f t="shared" si="74"/>
        <v>0</v>
      </c>
      <c r="J272" s="845">
        <f t="shared" si="74"/>
        <v>0</v>
      </c>
      <c r="K272" s="845">
        <f t="shared" si="74"/>
        <v>0</v>
      </c>
      <c r="L272" s="845">
        <f t="shared" si="74"/>
        <v>0</v>
      </c>
      <c r="M272" s="845">
        <f t="shared" si="74"/>
        <v>0</v>
      </c>
      <c r="N272" s="845">
        <f t="shared" si="74"/>
        <v>0</v>
      </c>
      <c r="O272" s="845">
        <f t="shared" si="74"/>
        <v>0</v>
      </c>
      <c r="P272" s="845">
        <f t="shared" si="74"/>
        <v>0.00099999999999989</v>
      </c>
      <c r="Q272" s="845">
        <f t="shared" si="74"/>
        <v>0.00100000000000122</v>
      </c>
      <c r="R272" s="845">
        <f t="shared" si="74"/>
        <v>0</v>
      </c>
      <c r="S272" s="845">
        <f t="shared" si="74"/>
        <v>0.001</v>
      </c>
      <c r="T272" s="845">
        <f t="shared" si="74"/>
        <v>0</v>
      </c>
      <c r="U272" s="845">
        <f t="shared" si="74"/>
        <v>0</v>
      </c>
      <c r="V272" s="845">
        <f t="shared" si="74"/>
        <v>-0.00099999999999989</v>
      </c>
      <c r="W272" s="845">
        <f t="shared" si="74"/>
        <v>0</v>
      </c>
      <c r="X272" s="845">
        <f t="shared" si="74"/>
        <v>0</v>
      </c>
      <c r="Y272" s="845">
        <f t="shared" si="74"/>
        <v>0</v>
      </c>
      <c r="Z272" s="845">
        <f t="shared" si="74"/>
        <v>0</v>
      </c>
      <c r="AA272" s="845">
        <f t="shared" si="74"/>
        <v>0</v>
      </c>
      <c r="AB272" s="845">
        <f t="shared" si="74"/>
        <v>0</v>
      </c>
      <c r="AC272" s="845">
        <f t="shared" si="74"/>
        <v>0</v>
      </c>
      <c r="AD272" s="845">
        <f t="shared" si="74"/>
        <v>0</v>
      </c>
      <c r="AE272" s="845">
        <f t="shared" si="74"/>
        <v>0</v>
      </c>
      <c r="AF272" s="845">
        <f t="shared" si="74"/>
        <v>0</v>
      </c>
      <c r="AG272" s="845">
        <f t="shared" si="74"/>
        <v>0</v>
      </c>
      <c r="AH272" s="845">
        <f t="shared" si="74"/>
        <v>0</v>
      </c>
      <c r="AI272" s="845">
        <f t="shared" si="74"/>
        <v>-0.000999999999997669</v>
      </c>
      <c r="AJ272" s="845">
        <f t="shared" si="74"/>
        <v>0</v>
      </c>
      <c r="AK272" s="845">
        <f t="shared" si="74"/>
        <v>0</v>
      </c>
      <c r="AL272" s="845">
        <f t="shared" si="74"/>
        <v>0</v>
      </c>
      <c r="AM272" s="845">
        <f t="shared" si="74"/>
        <v>0</v>
      </c>
      <c r="AN272" s="845">
        <f t="shared" si="74"/>
        <v>0</v>
      </c>
      <c r="AO272" s="845">
        <f t="shared" si="74"/>
        <v>0</v>
      </c>
    </row>
    <row r="274" ht="13.85" spans="5:41">
      <c r="E274" s="846"/>
      <c r="F274" s="846"/>
      <c r="G274" s="846"/>
      <c r="H274" s="846"/>
      <c r="I274" s="846"/>
      <c r="J274" s="846"/>
      <c r="K274" s="846"/>
      <c r="L274" s="846"/>
      <c r="M274" s="846"/>
      <c r="N274" s="846"/>
      <c r="O274" s="846"/>
      <c r="P274" s="846"/>
      <c r="Q274" s="846"/>
      <c r="R274" s="846"/>
      <c r="S274" s="846"/>
      <c r="T274" s="846"/>
      <c r="U274" s="846"/>
      <c r="V274" s="846"/>
      <c r="W274" s="846"/>
      <c r="X274" s="846"/>
      <c r="Y274" s="846"/>
      <c r="Z274" s="846"/>
      <c r="AA274" s="846"/>
      <c r="AB274" s="846"/>
      <c r="AC274" s="846"/>
      <c r="AD274" s="846"/>
      <c r="AE274" s="846"/>
      <c r="AF274" s="846"/>
      <c r="AG274" s="846"/>
      <c r="AH274" s="846"/>
      <c r="AI274" s="846"/>
      <c r="AJ274" s="436"/>
      <c r="AK274" s="436"/>
      <c r="AL274" s="436"/>
      <c r="AM274" s="437"/>
      <c r="AN274" s="437"/>
      <c r="AO274" s="437"/>
    </row>
    <row r="278" ht="13.85" spans="4:4">
      <c r="D278" s="847" t="s">
        <v>600</v>
      </c>
    </row>
    <row r="279" spans="4:7">
      <c r="D279" s="28" t="s">
        <v>601</v>
      </c>
      <c r="E279"/>
      <c r="F279"/>
      <c r="G279"/>
    </row>
    <row r="280" spans="4:7">
      <c r="D280"/>
      <c r="E280" t="s">
        <v>289</v>
      </c>
      <c r="F280" s="54"/>
      <c r="G280" s="54"/>
    </row>
    <row r="281" ht="14.25" spans="4:7">
      <c r="D281" s="848" t="s">
        <v>602</v>
      </c>
      <c r="E281" s="848"/>
      <c r="F281" s="54"/>
      <c r="G281" s="647"/>
    </row>
    <row r="282" spans="4:7">
      <c r="D282" s="849" t="s">
        <v>603</v>
      </c>
      <c r="E282" s="49">
        <v>0</v>
      </c>
      <c r="F282" s="54"/>
      <c r="G282" s="850"/>
    </row>
    <row r="283" spans="4:7">
      <c r="D283" s="849" t="s">
        <v>604</v>
      </c>
      <c r="E283" s="49">
        <v>5.45104475447867</v>
      </c>
      <c r="F283" s="54"/>
      <c r="G283" s="850"/>
    </row>
    <row r="284" spans="4:7">
      <c r="D284" s="849" t="s">
        <v>605</v>
      </c>
      <c r="E284" s="49">
        <v>24.2659411650986</v>
      </c>
      <c r="F284" s="54"/>
      <c r="G284" s="850"/>
    </row>
    <row r="285" spans="4:7">
      <c r="D285" s="849" t="s">
        <v>606</v>
      </c>
      <c r="E285" s="49">
        <v>0</v>
      </c>
      <c r="F285" s="54"/>
      <c r="G285" s="850"/>
    </row>
    <row r="286" spans="4:7">
      <c r="D286" s="849" t="s">
        <v>607</v>
      </c>
      <c r="E286" s="49">
        <v>5.507044</v>
      </c>
      <c r="F286" s="54"/>
      <c r="G286" s="850"/>
    </row>
    <row r="287" spans="4:7">
      <c r="D287" s="849" t="s">
        <v>608</v>
      </c>
      <c r="E287" s="49">
        <v>0.307394638484341</v>
      </c>
      <c r="F287" s="54"/>
      <c r="G287" s="850"/>
    </row>
    <row r="288" spans="4:7">
      <c r="D288"/>
      <c r="E288"/>
      <c r="F288" s="54"/>
      <c r="G288" s="850"/>
    </row>
    <row r="289" spans="4:7">
      <c r="D289" s="851" t="s">
        <v>609</v>
      </c>
      <c r="E289" s="852">
        <v>0.796</v>
      </c>
      <c r="F289" s="54"/>
      <c r="G289" s="850"/>
    </row>
    <row r="290" spans="4:7">
      <c r="D290" s="851" t="s">
        <v>610</v>
      </c>
      <c r="E290" s="852">
        <v>10.18</v>
      </c>
      <c r="F290" s="850"/>
      <c r="G290" s="850"/>
    </row>
    <row r="291" spans="4:7">
      <c r="D291" s="853" t="s">
        <v>611</v>
      </c>
      <c r="E291" s="852">
        <v>9.76</v>
      </c>
      <c r="F291" s="54"/>
      <c r="G291" s="850"/>
    </row>
    <row r="292" spans="6:7">
      <c r="F292" s="850"/>
      <c r="G292" s="850"/>
    </row>
    <row r="293" spans="6:7">
      <c r="F293" s="850"/>
      <c r="G293" s="850"/>
    </row>
    <row r="297" spans="3:39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</row>
    <row r="298" spans="3:39">
      <c r="C298" t="s">
        <v>612</v>
      </c>
      <c r="D298"/>
      <c r="E298"/>
      <c r="F298"/>
      <c r="G298"/>
      <c r="H298"/>
      <c r="I298"/>
      <c r="J298" s="2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</row>
    <row r="299" spans="3:39">
      <c r="C299" t="s">
        <v>16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</row>
    <row r="300" spans="3:39"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 t="s">
        <v>32</v>
      </c>
      <c r="S300" t="s">
        <v>33</v>
      </c>
      <c r="T300" t="s">
        <v>34</v>
      </c>
      <c r="U300" t="s">
        <v>35</v>
      </c>
      <c r="V300" t="s">
        <v>36</v>
      </c>
      <c r="W300" t="s">
        <v>37</v>
      </c>
      <c r="X300" t="s">
        <v>38</v>
      </c>
      <c r="Y300" t="s">
        <v>39</v>
      </c>
      <c r="Z300" t="s">
        <v>40</v>
      </c>
      <c r="AA300" t="s">
        <v>41</v>
      </c>
      <c r="AB300" t="s">
        <v>42</v>
      </c>
      <c r="AC300" t="s">
        <v>43</v>
      </c>
      <c r="AD300" t="s">
        <v>44</v>
      </c>
      <c r="AE300" t="s">
        <v>45</v>
      </c>
      <c r="AF300" t="s">
        <v>46</v>
      </c>
      <c r="AG300" t="s">
        <v>47</v>
      </c>
      <c r="AH300" t="s">
        <v>48</v>
      </c>
      <c r="AI300" t="s">
        <v>49</v>
      </c>
      <c r="AJ300" t="s">
        <v>50</v>
      </c>
      <c r="AK300" t="s">
        <v>51</v>
      </c>
      <c r="AL300" t="s">
        <v>52</v>
      </c>
      <c r="AM300" t="s">
        <v>53</v>
      </c>
    </row>
    <row r="301" spans="3:39">
      <c r="C301" t="s">
        <v>54</v>
      </c>
      <c r="D301" t="s">
        <v>126</v>
      </c>
      <c r="E301" t="s">
        <v>613</v>
      </c>
      <c r="F301" t="s">
        <v>62</v>
      </c>
      <c r="G301">
        <v>5757</v>
      </c>
      <c r="H301">
        <v>2731</v>
      </c>
      <c r="I301">
        <v>10</v>
      </c>
      <c r="J301" s="784">
        <v>0</v>
      </c>
      <c r="K301">
        <v>10616</v>
      </c>
      <c r="L301" s="784">
        <v>0</v>
      </c>
      <c r="M301">
        <v>17625</v>
      </c>
      <c r="N301">
        <v>175</v>
      </c>
      <c r="O301" s="784">
        <v>0</v>
      </c>
      <c r="P301" s="784">
        <v>0</v>
      </c>
      <c r="Q301">
        <v>13199</v>
      </c>
      <c r="R301">
        <v>57163</v>
      </c>
      <c r="S301" s="784">
        <v>0</v>
      </c>
      <c r="T301">
        <v>142</v>
      </c>
      <c r="U301" s="784">
        <v>0</v>
      </c>
      <c r="V301">
        <v>0</v>
      </c>
      <c r="W301">
        <v>109898</v>
      </c>
      <c r="X301" s="97">
        <f>5957/10</f>
        <v>595.7</v>
      </c>
      <c r="Y301">
        <v>676</v>
      </c>
      <c r="Z301">
        <v>252</v>
      </c>
      <c r="AA301">
        <v>0</v>
      </c>
      <c r="AB301">
        <v>108</v>
      </c>
      <c r="AC301">
        <v>0</v>
      </c>
      <c r="AD301">
        <v>16783</v>
      </c>
      <c r="AE301">
        <v>0</v>
      </c>
      <c r="AF301">
        <v>16735</v>
      </c>
      <c r="AG301">
        <v>21068</v>
      </c>
      <c r="AH301">
        <v>3416</v>
      </c>
      <c r="AI301">
        <v>7984</v>
      </c>
      <c r="AJ301">
        <v>17500</v>
      </c>
      <c r="AK301">
        <v>135</v>
      </c>
      <c r="AL301">
        <v>2060</v>
      </c>
      <c r="AM301" s="784">
        <v>0</v>
      </c>
    </row>
    <row r="302" spans="3:39">
      <c r="C302" t="s">
        <v>54</v>
      </c>
      <c r="D302" t="s">
        <v>126</v>
      </c>
      <c r="E302" t="s">
        <v>613</v>
      </c>
      <c r="F302" t="s">
        <v>65</v>
      </c>
      <c r="G302">
        <v>29959</v>
      </c>
      <c r="H302">
        <v>16592</v>
      </c>
      <c r="I302">
        <v>871</v>
      </c>
      <c r="J302">
        <v>266</v>
      </c>
      <c r="K302">
        <v>31061</v>
      </c>
      <c r="L302">
        <v>189011</v>
      </c>
      <c r="M302">
        <v>8201</v>
      </c>
      <c r="N302">
        <v>382</v>
      </c>
      <c r="O302">
        <v>8971</v>
      </c>
      <c r="P302">
        <v>136372</v>
      </c>
      <c r="Q302">
        <v>36655</v>
      </c>
      <c r="R302">
        <v>42955</v>
      </c>
      <c r="S302">
        <v>1609</v>
      </c>
      <c r="T302">
        <v>1530</v>
      </c>
      <c r="U302">
        <v>7009</v>
      </c>
      <c r="V302">
        <v>0</v>
      </c>
      <c r="W302">
        <v>82570</v>
      </c>
      <c r="X302" s="97">
        <f>1987/10</f>
        <v>198.7</v>
      </c>
      <c r="Y302">
        <v>673</v>
      </c>
      <c r="Z302">
        <v>245</v>
      </c>
      <c r="AA302">
        <v>0</v>
      </c>
      <c r="AB302">
        <v>7</v>
      </c>
      <c r="AC302">
        <v>0</v>
      </c>
      <c r="AD302">
        <v>79819</v>
      </c>
      <c r="AE302">
        <v>18997</v>
      </c>
      <c r="AF302">
        <v>28670</v>
      </c>
      <c r="AG302">
        <v>27803</v>
      </c>
      <c r="AH302">
        <v>8579</v>
      </c>
      <c r="AI302">
        <v>1030</v>
      </c>
      <c r="AJ302">
        <v>23731</v>
      </c>
      <c r="AK302">
        <v>1051</v>
      </c>
      <c r="AL302">
        <v>6872</v>
      </c>
      <c r="AM302">
        <v>139428</v>
      </c>
    </row>
    <row r="303" spans="3:39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</row>
    <row r="304" spans="3:39">
      <c r="C304" t="s">
        <v>612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</row>
    <row r="305" spans="3:39">
      <c r="C305" t="s">
        <v>16</v>
      </c>
      <c r="D305"/>
      <c r="E305"/>
      <c r="F305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</row>
    <row r="306" spans="3:39"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23</v>
      </c>
      <c r="J306" t="s">
        <v>24</v>
      </c>
      <c r="K306" t="s">
        <v>25</v>
      </c>
      <c r="L306" t="s">
        <v>26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 t="s">
        <v>32</v>
      </c>
      <c r="S306" t="s">
        <v>33</v>
      </c>
      <c r="T306" t="s">
        <v>34</v>
      </c>
      <c r="U306" t="s">
        <v>35</v>
      </c>
      <c r="V306" t="s">
        <v>36</v>
      </c>
      <c r="W306" t="s">
        <v>37</v>
      </c>
      <c r="X306" t="s">
        <v>38</v>
      </c>
      <c r="Y306" t="s">
        <v>39</v>
      </c>
      <c r="Z306" t="s">
        <v>40</v>
      </c>
      <c r="AA306" t="s">
        <v>41</v>
      </c>
      <c r="AB306" t="s">
        <v>42</v>
      </c>
      <c r="AC306" t="s">
        <v>43</v>
      </c>
      <c r="AD306" t="s">
        <v>44</v>
      </c>
      <c r="AE306" t="s">
        <v>45</v>
      </c>
      <c r="AF306" t="s">
        <v>46</v>
      </c>
      <c r="AG306" t="s">
        <v>47</v>
      </c>
      <c r="AH306" t="s">
        <v>48</v>
      </c>
      <c r="AI306" t="s">
        <v>49</v>
      </c>
      <c r="AJ306" t="s">
        <v>50</v>
      </c>
      <c r="AK306" t="s">
        <v>51</v>
      </c>
      <c r="AL306" t="s">
        <v>52</v>
      </c>
      <c r="AM306" t="s">
        <v>53</v>
      </c>
    </row>
    <row r="307" spans="3:39">
      <c r="C307" t="s">
        <v>54</v>
      </c>
      <c r="D307" t="s">
        <v>55</v>
      </c>
      <c r="E307" t="s">
        <v>613</v>
      </c>
      <c r="F307" t="s">
        <v>62</v>
      </c>
      <c r="G307">
        <v>4029</v>
      </c>
      <c r="H307">
        <v>2902</v>
      </c>
      <c r="I307">
        <v>568</v>
      </c>
      <c r="J307">
        <v>0</v>
      </c>
      <c r="K307">
        <v>15970</v>
      </c>
      <c r="L307">
        <v>0</v>
      </c>
      <c r="M307">
        <v>14885</v>
      </c>
      <c r="N307">
        <v>240</v>
      </c>
      <c r="O307">
        <v>0</v>
      </c>
      <c r="P307">
        <v>0</v>
      </c>
      <c r="Q307">
        <v>11438</v>
      </c>
      <c r="R307">
        <v>109135</v>
      </c>
      <c r="S307">
        <v>0</v>
      </c>
      <c r="T307">
        <v>301</v>
      </c>
      <c r="U307">
        <v>0</v>
      </c>
      <c r="V307">
        <v>0</v>
      </c>
      <c r="W307">
        <v>120423</v>
      </c>
      <c r="X307" s="776">
        <f>0.453177391304348*1000</f>
        <v>453.177391304348</v>
      </c>
      <c r="Y307">
        <v>719</v>
      </c>
      <c r="Z307">
        <v>439</v>
      </c>
      <c r="AA307">
        <v>0</v>
      </c>
      <c r="AB307">
        <v>553</v>
      </c>
      <c r="AC307">
        <v>0</v>
      </c>
      <c r="AD307">
        <v>23163</v>
      </c>
      <c r="AE307">
        <v>0</v>
      </c>
      <c r="AF307">
        <v>35752</v>
      </c>
      <c r="AG307">
        <v>9877</v>
      </c>
      <c r="AH307">
        <v>5635</v>
      </c>
      <c r="AI307">
        <v>7055</v>
      </c>
      <c r="AJ307">
        <v>26578</v>
      </c>
      <c r="AK307">
        <v>157</v>
      </c>
      <c r="AL307">
        <v>2138</v>
      </c>
      <c r="AM307">
        <v>0</v>
      </c>
    </row>
    <row r="308" spans="3:39">
      <c r="C308" t="s">
        <v>54</v>
      </c>
      <c r="D308" t="s">
        <v>55</v>
      </c>
      <c r="E308" t="s">
        <v>613</v>
      </c>
      <c r="F308" t="s">
        <v>65</v>
      </c>
      <c r="G308">
        <v>25484</v>
      </c>
      <c r="H308">
        <v>6041</v>
      </c>
      <c r="I308">
        <v>5951</v>
      </c>
      <c r="J308">
        <v>101</v>
      </c>
      <c r="K308">
        <v>34452</v>
      </c>
      <c r="L308">
        <v>178992</v>
      </c>
      <c r="M308">
        <v>10354</v>
      </c>
      <c r="N308">
        <v>533</v>
      </c>
      <c r="O308">
        <v>3910</v>
      </c>
      <c r="P308">
        <v>143377</v>
      </c>
      <c r="Q308">
        <v>36468</v>
      </c>
      <c r="R308">
        <v>75100</v>
      </c>
      <c r="S308">
        <v>1822</v>
      </c>
      <c r="T308">
        <v>1480</v>
      </c>
      <c r="U308">
        <v>2268</v>
      </c>
      <c r="V308">
        <v>4</v>
      </c>
      <c r="W308">
        <v>68357</v>
      </c>
      <c r="X308" s="775">
        <f>0.623*1000</f>
        <v>623</v>
      </c>
      <c r="Y308">
        <v>634</v>
      </c>
      <c r="Z308">
        <v>284</v>
      </c>
      <c r="AA308">
        <v>0</v>
      </c>
      <c r="AB308">
        <v>22</v>
      </c>
      <c r="AC308">
        <v>0</v>
      </c>
      <c r="AD308">
        <v>54187</v>
      </c>
      <c r="AE308">
        <v>2844</v>
      </c>
      <c r="AF308">
        <v>29246</v>
      </c>
      <c r="AG308">
        <v>19883</v>
      </c>
      <c r="AH308">
        <v>8338</v>
      </c>
      <c r="AI308">
        <v>677</v>
      </c>
      <c r="AJ308">
        <v>17824</v>
      </c>
      <c r="AK308">
        <v>1310</v>
      </c>
      <c r="AL308">
        <v>8446</v>
      </c>
      <c r="AM308">
        <v>148968</v>
      </c>
    </row>
    <row r="311" spans="7:43"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 t="s">
        <v>32</v>
      </c>
      <c r="S311" t="s">
        <v>33</v>
      </c>
      <c r="T311" t="s">
        <v>34</v>
      </c>
      <c r="U311" t="s">
        <v>35</v>
      </c>
      <c r="V311" t="s">
        <v>36</v>
      </c>
      <c r="W311" t="s">
        <v>37</v>
      </c>
      <c r="X311" t="s">
        <v>38</v>
      </c>
      <c r="Y311" t="s">
        <v>39</v>
      </c>
      <c r="Z311" t="s">
        <v>40</v>
      </c>
      <c r="AA311" t="s">
        <v>41</v>
      </c>
      <c r="AB311" t="s">
        <v>42</v>
      </c>
      <c r="AC311" t="s">
        <v>43</v>
      </c>
      <c r="AD311" t="s">
        <v>44</v>
      </c>
      <c r="AE311" t="s">
        <v>45</v>
      </c>
      <c r="AF311" t="s">
        <v>46</v>
      </c>
      <c r="AG311" t="s">
        <v>47</v>
      </c>
      <c r="AH311" t="s">
        <v>48</v>
      </c>
      <c r="AI311" t="s">
        <v>49</v>
      </c>
      <c r="AJ311" t="s">
        <v>50</v>
      </c>
      <c r="AK311" t="s">
        <v>51</v>
      </c>
      <c r="AL311" t="s">
        <v>52</v>
      </c>
      <c r="AM311" t="s">
        <v>53</v>
      </c>
      <c r="AN311" t="s">
        <v>289</v>
      </c>
      <c r="AO311" t="s">
        <v>290</v>
      </c>
      <c r="AP311" s="19" t="s">
        <v>291</v>
      </c>
      <c r="AQ311" t="s">
        <v>292</v>
      </c>
    </row>
    <row r="312" ht="13.85" spans="6:43">
      <c r="F312" s="854" t="s">
        <v>614</v>
      </c>
      <c r="G312">
        <f>G301/1000</f>
        <v>5.757</v>
      </c>
      <c r="H312">
        <f t="shared" ref="H312:I312" si="75">H301/1000</f>
        <v>2.731</v>
      </c>
      <c r="I312">
        <f t="shared" si="75"/>
        <v>0.01</v>
      </c>
      <c r="J312" s="256">
        <f>IF(J317=0,0,(J320/J317)*('AutoProd-CHP'!EA180+'AutoProd-CHP'!EA181)-'EUROSTAT_AutoP-ElcHeatProd'!J314)</f>
        <v>0</v>
      </c>
      <c r="K312">
        <f>K301/1000</f>
        <v>10.616</v>
      </c>
      <c r="L312" s="784">
        <f>IF(L317=0,0,((L320/L317)*('AutoProd-CHP'!EC180+'AutoProd-CHP'!EC181))-'EUROSTAT_AutoP-ElcHeatProd'!L314)</f>
        <v>41.4372157831414</v>
      </c>
      <c r="M312">
        <f t="shared" ref="M312:N312" si="76">M301/1000</f>
        <v>17.625</v>
      </c>
      <c r="N312">
        <f t="shared" si="76"/>
        <v>0.175</v>
      </c>
      <c r="O312" s="784">
        <f>IF(O317=0,0,((O320/O317)*('AutoProd-CHP'!EF180+'AutoProd-CHP'!EF181))-'EUROSTAT_AutoP-ElcHeatProd'!O314)</f>
        <v>25.6976353421859</v>
      </c>
      <c r="P312" s="784">
        <f>IF(P317=0,0,((P320/P317)*('AutoProd-CHP'!EG180+'AutoProd-CHP'!EG181))-'EUROSTAT_AutoP-ElcHeatProd'!P314)</f>
        <v>31.7098005247231</v>
      </c>
      <c r="Q312">
        <f t="shared" ref="Q312:R312" si="77">Q301/1000</f>
        <v>13.199</v>
      </c>
      <c r="R312">
        <f t="shared" si="77"/>
        <v>57.163</v>
      </c>
      <c r="S312" s="784">
        <f>IF(S317=0,0,((S320/S317)*('AutoProd-CHP'!EJ180+'AutoProd-CHP'!EJ181))-'EUROSTAT_AutoP-ElcHeatProd'!S314)</f>
        <v>0</v>
      </c>
      <c r="T312">
        <f>T301/1000</f>
        <v>0.142</v>
      </c>
      <c r="U312" s="784">
        <f>IF(U317=0,0,((U320/U317)*('AutoProd-CHP'!EL180+'AutoProd-CHP'!EL181))-'EUROSTAT_AutoP-ElcHeatProd'!U314)</f>
        <v>1.74849489103365</v>
      </c>
      <c r="V312">
        <f t="shared" ref="V312:AL312" si="78">V301/1000</f>
        <v>0</v>
      </c>
      <c r="W312">
        <f t="shared" si="78"/>
        <v>109.898</v>
      </c>
      <c r="X312" s="105">
        <f t="shared" si="78"/>
        <v>0.5957</v>
      </c>
      <c r="Y312">
        <f t="shared" si="78"/>
        <v>0.676</v>
      </c>
      <c r="Z312">
        <f t="shared" si="78"/>
        <v>0.252</v>
      </c>
      <c r="AA312">
        <f t="shared" si="78"/>
        <v>0</v>
      </c>
      <c r="AB312">
        <f t="shared" si="78"/>
        <v>0.108</v>
      </c>
      <c r="AC312">
        <f t="shared" si="78"/>
        <v>0</v>
      </c>
      <c r="AD312">
        <f t="shared" si="78"/>
        <v>16.783</v>
      </c>
      <c r="AE312">
        <f t="shared" si="78"/>
        <v>0</v>
      </c>
      <c r="AF312">
        <f t="shared" si="78"/>
        <v>16.735</v>
      </c>
      <c r="AG312">
        <f t="shared" si="78"/>
        <v>21.068</v>
      </c>
      <c r="AH312">
        <f t="shared" si="78"/>
        <v>3.416</v>
      </c>
      <c r="AI312">
        <f t="shared" si="78"/>
        <v>7.984</v>
      </c>
      <c r="AJ312">
        <f t="shared" si="78"/>
        <v>17.5</v>
      </c>
      <c r="AK312">
        <f t="shared" si="78"/>
        <v>0.135</v>
      </c>
      <c r="AL312">
        <f t="shared" si="78"/>
        <v>2.06</v>
      </c>
      <c r="AM312" s="784">
        <f>IF(AM317=0,0,((AM320/AM317)*('AutoProd-CHP'!FA180+'AutoProd-CHP'!FA181))-'EUROSTAT_AutoP-ElcHeatProd'!AM314)</f>
        <v>32.1273631172267</v>
      </c>
      <c r="AN312" s="17">
        <f>E291</f>
        <v>9.76</v>
      </c>
      <c r="AO312" s="808">
        <v>0</v>
      </c>
      <c r="AP312" s="808">
        <v>0</v>
      </c>
      <c r="AQ312" s="808">
        <v>0</v>
      </c>
    </row>
    <row r="314" spans="6:43">
      <c r="F314" s="808" t="s">
        <v>615</v>
      </c>
      <c r="G314" s="830">
        <f>E244</f>
        <v>17.42</v>
      </c>
      <c r="H314" s="830">
        <f t="shared" ref="H314:I314" si="79">F244</f>
        <v>15.952</v>
      </c>
      <c r="I314" s="830">
        <f t="shared" si="79"/>
        <v>0.821</v>
      </c>
      <c r="J314" s="830">
        <f t="shared" ref="J314:W314" si="80">I244</f>
        <v>0.238</v>
      </c>
      <c r="K314" s="830">
        <f t="shared" si="80"/>
        <v>28.141</v>
      </c>
      <c r="L314" s="813">
        <f t="shared" si="80"/>
        <v>112.255</v>
      </c>
      <c r="M314" s="830">
        <f t="shared" si="80"/>
        <v>8.197</v>
      </c>
      <c r="N314" s="830">
        <f t="shared" si="80"/>
        <v>0.32</v>
      </c>
      <c r="O314" s="830">
        <f t="shared" si="80"/>
        <v>8.971</v>
      </c>
      <c r="P314" s="830">
        <f t="shared" si="80"/>
        <v>104.598</v>
      </c>
      <c r="Q314" s="830">
        <f t="shared" si="80"/>
        <v>32.76</v>
      </c>
      <c r="R314" s="830">
        <f t="shared" si="80"/>
        <v>19.001</v>
      </c>
      <c r="S314" s="830">
        <f t="shared" si="80"/>
        <v>1.609</v>
      </c>
      <c r="T314" s="830">
        <f t="shared" si="80"/>
        <v>1.498</v>
      </c>
      <c r="U314" s="830">
        <f t="shared" si="80"/>
        <v>7.009</v>
      </c>
      <c r="V314" s="830">
        <f t="shared" si="80"/>
        <v>0</v>
      </c>
      <c r="W314" s="830">
        <f t="shared" si="80"/>
        <v>78.228</v>
      </c>
      <c r="X314" s="830">
        <f>W244/10</f>
        <v>0.1087</v>
      </c>
      <c r="Y314" s="830">
        <f>X244</f>
        <v>0.673</v>
      </c>
      <c r="Z314" s="830">
        <f>Y244</f>
        <v>0.234</v>
      </c>
      <c r="AA314" s="813">
        <f>AM244</f>
        <v>0</v>
      </c>
      <c r="AB314" s="830">
        <f>AN244</f>
        <v>0.007</v>
      </c>
      <c r="AC314" s="830">
        <f t="shared" ref="AC314:AH314" si="81">Z244</f>
        <v>0</v>
      </c>
      <c r="AD314" s="830">
        <f t="shared" si="81"/>
        <v>78.275</v>
      </c>
      <c r="AE314" s="830">
        <f t="shared" si="81"/>
        <v>0</v>
      </c>
      <c r="AF314" s="830">
        <f t="shared" si="81"/>
        <v>28.372</v>
      </c>
      <c r="AG314" s="830">
        <f t="shared" si="81"/>
        <v>25.085</v>
      </c>
      <c r="AH314" s="830">
        <f t="shared" si="81"/>
        <v>7.045</v>
      </c>
      <c r="AI314" s="813">
        <f>AO244</f>
        <v>0.562</v>
      </c>
      <c r="AJ314" s="830">
        <f>AF244</f>
        <v>23.731</v>
      </c>
      <c r="AK314" s="830">
        <f>AG244</f>
        <v>1.03</v>
      </c>
      <c r="AL314" s="830">
        <f>AH244</f>
        <v>6.703</v>
      </c>
      <c r="AM314" s="830">
        <f>AI244</f>
        <v>91.534</v>
      </c>
      <c r="AN314" s="813">
        <f>AL244</f>
        <v>0</v>
      </c>
      <c r="AO314" s="808">
        <v>0</v>
      </c>
      <c r="AP314" s="808">
        <v>0</v>
      </c>
      <c r="AQ314" s="808">
        <v>0</v>
      </c>
    </row>
    <row r="316" spans="7:43">
      <c r="G316" s="339" t="s">
        <v>21</v>
      </c>
      <c r="H316" s="395" t="s">
        <v>22</v>
      </c>
      <c r="I316" s="395" t="s">
        <v>23</v>
      </c>
      <c r="J316" s="395" t="s">
        <v>24</v>
      </c>
      <c r="K316" s="395" t="s">
        <v>25</v>
      </c>
      <c r="L316" s="395" t="s">
        <v>26</v>
      </c>
      <c r="M316" s="395" t="s">
        <v>27</v>
      </c>
      <c r="N316" s="395" t="s">
        <v>28</v>
      </c>
      <c r="O316" s="395" t="s">
        <v>29</v>
      </c>
      <c r="P316" s="395" t="s">
        <v>30</v>
      </c>
      <c r="Q316" s="395" t="s">
        <v>31</v>
      </c>
      <c r="R316" s="395" t="s">
        <v>32</v>
      </c>
      <c r="S316" s="413" t="s">
        <v>33</v>
      </c>
      <c r="T316" s="395" t="s">
        <v>34</v>
      </c>
      <c r="U316" s="395" t="s">
        <v>35</v>
      </c>
      <c r="V316" s="395" t="s">
        <v>36</v>
      </c>
      <c r="W316" s="395" t="s">
        <v>37</v>
      </c>
      <c r="X316" s="395" t="s">
        <v>38</v>
      </c>
      <c r="Y316" s="395" t="s">
        <v>39</v>
      </c>
      <c r="Z316" s="395" t="s">
        <v>40</v>
      </c>
      <c r="AA316" s="413" t="s">
        <v>41</v>
      </c>
      <c r="AB316" s="413" t="s">
        <v>42</v>
      </c>
      <c r="AC316" s="395" t="s">
        <v>43</v>
      </c>
      <c r="AD316" s="395" t="s">
        <v>44</v>
      </c>
      <c r="AE316" s="395" t="s">
        <v>45</v>
      </c>
      <c r="AF316" s="395" t="s">
        <v>46</v>
      </c>
      <c r="AG316" s="395" t="s">
        <v>47</v>
      </c>
      <c r="AH316" s="395" t="s">
        <v>48</v>
      </c>
      <c r="AI316" s="416" t="s">
        <v>49</v>
      </c>
      <c r="AJ316" s="395" t="s">
        <v>50</v>
      </c>
      <c r="AK316" s="395" t="s">
        <v>51</v>
      </c>
      <c r="AL316" s="395" t="s">
        <v>52</v>
      </c>
      <c r="AM316" s="395" t="s">
        <v>53</v>
      </c>
      <c r="AN316" s="395" t="s">
        <v>289</v>
      </c>
      <c r="AO316" s="413" t="s">
        <v>290</v>
      </c>
      <c r="AP316" s="413" t="s">
        <v>291</v>
      </c>
      <c r="AQ316" s="413" t="s">
        <v>292</v>
      </c>
    </row>
    <row r="317" spans="6:43">
      <c r="F317" s="808" t="s">
        <v>616</v>
      </c>
      <c r="G317" s="829">
        <f>'AutoProd-CHP'!DW178</f>
        <v>22.605</v>
      </c>
      <c r="H317" s="829">
        <f>'AutoProd-CHP'!DX178</f>
        <v>13.493</v>
      </c>
      <c r="I317" s="829">
        <f>'AutoProd-CHP'!DY178</f>
        <v>14.648</v>
      </c>
      <c r="J317" s="829">
        <f>'AutoProd-CHP'!EA178</f>
        <v>0</v>
      </c>
      <c r="K317" s="829">
        <f>'AutoProd-CHP'!EB178</f>
        <v>68.682</v>
      </c>
      <c r="L317" s="829">
        <f>'AutoProd-CHP'!EC178</f>
        <v>314.978</v>
      </c>
      <c r="M317" s="829">
        <f>'AutoProd-CHP'!ED178</f>
        <v>38.69</v>
      </c>
      <c r="N317" s="829">
        <f>'AutoProd-CHP'!EE178</f>
        <v>0.813</v>
      </c>
      <c r="O317" s="829">
        <f>'AutoProd-CHP'!EF178</f>
        <v>0.979</v>
      </c>
      <c r="P317" s="829">
        <f>'AutoProd-CHP'!EG178</f>
        <v>171.455</v>
      </c>
      <c r="Q317" s="829">
        <f>'AutoProd-CHP'!EH178</f>
        <v>53.146</v>
      </c>
      <c r="R317" s="829">
        <f>'AutoProd-CHP'!EI178</f>
        <v>154.802</v>
      </c>
      <c r="S317" s="829">
        <f>'AutoProd-CHP'!EJ178</f>
        <v>0</v>
      </c>
      <c r="T317" s="829">
        <f>'AutoProd-CHP'!EK178</f>
        <v>3.126</v>
      </c>
      <c r="U317" s="829">
        <f>'AutoProd-CHP'!EL178</f>
        <v>4.445</v>
      </c>
      <c r="V317" s="829">
        <f>'AutoProd-CHP'!EM178</f>
        <v>0</v>
      </c>
      <c r="W317" s="829">
        <f>'AutoProd-CHP'!EN178</f>
        <v>259.641</v>
      </c>
      <c r="X317" s="855">
        <f>'AutoProd-CHP'!EO178</f>
        <v>1.363</v>
      </c>
      <c r="Y317" s="829">
        <f>'AutoProd-CHP'!EP178</f>
        <v>5.189</v>
      </c>
      <c r="Z317" s="829">
        <f>'AutoProd-CHP'!EQ178</f>
        <v>0.779</v>
      </c>
      <c r="AA317" s="829">
        <f>'AutoProd-CHP'!FE178</f>
        <v>0</v>
      </c>
      <c r="AB317" s="829">
        <f>'AutoProd-CHP'!FF178</f>
        <v>0</v>
      </c>
      <c r="AC317" s="829">
        <f>'AutoProd-CHP'!ER178</f>
        <v>0</v>
      </c>
      <c r="AD317" s="829">
        <f>'AutoProd-CHP'!ES178</f>
        <v>75.412</v>
      </c>
      <c r="AE317" s="829">
        <f>'AutoProd-CHP'!ET178</f>
        <v>0</v>
      </c>
      <c r="AF317" s="829">
        <f>'AutoProd-CHP'!EU178</f>
        <v>88.952</v>
      </c>
      <c r="AG317" s="829">
        <f>'AutoProd-CHP'!EV178</f>
        <v>35.836</v>
      </c>
      <c r="AH317" s="829">
        <f>'AutoProd-CHP'!EW178</f>
        <v>24.85</v>
      </c>
      <c r="AI317" s="829">
        <f>'AutoProd-CHP'!FG178</f>
        <v>0</v>
      </c>
      <c r="AJ317" s="829">
        <f>'AutoProd-CHP'!EX178</f>
        <v>55.464</v>
      </c>
      <c r="AK317" s="829">
        <f>'AutoProd-CHP'!EY178</f>
        <v>2.267</v>
      </c>
      <c r="AL317" s="829">
        <f>'AutoProd-CHP'!EZ178</f>
        <v>15.106</v>
      </c>
      <c r="AM317" s="829">
        <f>'AutoProd-CHP'!FA178</f>
        <v>172.746796</v>
      </c>
      <c r="AN317" s="829">
        <f>'AutoProd-CHP'!DZ178</f>
        <v>35.5314245580616</v>
      </c>
      <c r="AO317" s="829">
        <f>'AutoProd-CHP'!FB178</f>
        <v>0</v>
      </c>
      <c r="AP317" s="829">
        <f>'AutoProd-CHP'!FC178</f>
        <v>0</v>
      </c>
      <c r="AQ317" s="829">
        <f>'AutoProd-CHP'!FD178</f>
        <v>0</v>
      </c>
    </row>
    <row r="319" spans="7:43">
      <c r="G319" s="475" t="s">
        <v>21</v>
      </c>
      <c r="H319" s="476" t="s">
        <v>22</v>
      </c>
      <c r="I319" s="476" t="s">
        <v>23</v>
      </c>
      <c r="J319" s="476" t="s">
        <v>24</v>
      </c>
      <c r="K319" s="476" t="s">
        <v>25</v>
      </c>
      <c r="L319" s="476" t="s">
        <v>26</v>
      </c>
      <c r="M319" s="476" t="s">
        <v>27</v>
      </c>
      <c r="N319" s="476" t="s">
        <v>28</v>
      </c>
      <c r="O319" s="476" t="s">
        <v>29</v>
      </c>
      <c r="P319" s="476" t="s">
        <v>30</v>
      </c>
      <c r="Q319" s="476" t="s">
        <v>31</v>
      </c>
      <c r="R319" s="476" t="s">
        <v>32</v>
      </c>
      <c r="S319" s="476" t="s">
        <v>33</v>
      </c>
      <c r="T319" s="476" t="s">
        <v>34</v>
      </c>
      <c r="U319" s="476" t="s">
        <v>35</v>
      </c>
      <c r="V319" s="476" t="s">
        <v>36</v>
      </c>
      <c r="W319" s="476" t="s">
        <v>37</v>
      </c>
      <c r="X319" s="476" t="s">
        <v>38</v>
      </c>
      <c r="Y319" s="476" t="s">
        <v>39</v>
      </c>
      <c r="Z319" s="476" t="s">
        <v>40</v>
      </c>
      <c r="AA319" s="505" t="s">
        <v>41</v>
      </c>
      <c r="AB319" s="505" t="s">
        <v>42</v>
      </c>
      <c r="AC319" s="476" t="s">
        <v>43</v>
      </c>
      <c r="AD319" s="476" t="s">
        <v>44</v>
      </c>
      <c r="AE319" s="476" t="s">
        <v>45</v>
      </c>
      <c r="AF319" s="476" t="s">
        <v>46</v>
      </c>
      <c r="AG319" s="476" t="s">
        <v>47</v>
      </c>
      <c r="AH319" s="476" t="s">
        <v>48</v>
      </c>
      <c r="AI319" s="527" t="s">
        <v>49</v>
      </c>
      <c r="AJ319" s="476" t="s">
        <v>50</v>
      </c>
      <c r="AK319" s="476" t="s">
        <v>51</v>
      </c>
      <c r="AL319" s="476" t="s">
        <v>52</v>
      </c>
      <c r="AM319" s="476" t="s">
        <v>53</v>
      </c>
      <c r="AN319" s="476" t="s">
        <v>289</v>
      </c>
      <c r="AO319" s="476" t="s">
        <v>290</v>
      </c>
      <c r="AP319" s="476" t="s">
        <v>291</v>
      </c>
      <c r="AQ319" s="476" t="s">
        <v>292</v>
      </c>
    </row>
    <row r="320" spans="6:43">
      <c r="F320" s="808" t="s">
        <v>617</v>
      </c>
      <c r="G320" s="829">
        <f>'AutoProd-CHP'!E185</f>
        <v>25.975</v>
      </c>
      <c r="H320" s="829">
        <f>'AutoProd-CHP'!F185</f>
        <v>20.639</v>
      </c>
      <c r="I320" s="829">
        <f>'AutoProd-CHP'!G185</f>
        <v>1.102</v>
      </c>
      <c r="J320" s="829">
        <f>'AutoProd-CHP'!I185</f>
        <v>0.468</v>
      </c>
      <c r="K320" s="829">
        <f>'AutoProd-CHP'!J185</f>
        <v>65.211</v>
      </c>
      <c r="L320" s="829">
        <f>'AutoProd-CHP'!K185</f>
        <v>191.268</v>
      </c>
      <c r="M320" s="829">
        <f>'AutoProd-CHP'!L185</f>
        <v>35.575</v>
      </c>
      <c r="N320" s="829">
        <f>'AutoProd-CHP'!M185</f>
        <v>0.786</v>
      </c>
      <c r="O320" s="829">
        <f>'AutoProd-CHP'!N185</f>
        <v>8.878</v>
      </c>
      <c r="P320" s="829">
        <f>'AutoProd-CHP'!O185</f>
        <v>170.437</v>
      </c>
      <c r="Q320" s="829">
        <f>'AutoProd-CHP'!P185</f>
        <v>52.719</v>
      </c>
      <c r="R320" s="829">
        <f>'AutoProd-CHP'!Q185</f>
        <v>82.645</v>
      </c>
      <c r="S320" s="829">
        <f>'AutoProd-CHP'!R185</f>
        <v>2.684</v>
      </c>
      <c r="T320" s="829">
        <f>'AutoProd-CHP'!S185</f>
        <v>2.216</v>
      </c>
      <c r="U320" s="829">
        <f>'AutoProd-CHP'!T185</f>
        <v>11.512</v>
      </c>
      <c r="V320" s="829">
        <f>'AutoProd-CHP'!U185</f>
        <v>0</v>
      </c>
      <c r="W320" s="829">
        <f>'AutoProd-CHP'!V185</f>
        <v>283.68</v>
      </c>
      <c r="X320" s="855">
        <f>'AutoProd-CHP'!W185</f>
        <v>1.19</v>
      </c>
      <c r="Y320" s="829">
        <f>'AutoProd-CHP'!X185</f>
        <v>1.432</v>
      </c>
      <c r="Z320" s="829">
        <f>'AutoProd-CHP'!Y185</f>
        <v>0.63</v>
      </c>
      <c r="AA320" s="829">
        <f>'AutoProd-CHP'!AM185</f>
        <v>0</v>
      </c>
      <c r="AB320" s="829">
        <f>'AutoProd-CHP'!AN185</f>
        <v>0.303</v>
      </c>
      <c r="AC320" s="829">
        <f>'AutoProd-CHP'!Z185</f>
        <v>0.022</v>
      </c>
      <c r="AD320" s="829">
        <f>'AutoProd-CHP'!AA185</f>
        <v>132.658</v>
      </c>
      <c r="AE320" s="829">
        <f>'AutoProd-CHP'!AB185</f>
        <v>0</v>
      </c>
      <c r="AF320" s="829">
        <f>'AutoProd-CHP'!AC185</f>
        <v>45.309</v>
      </c>
      <c r="AG320" s="829">
        <f>'AutoProd-CHP'!AD185</f>
        <v>62.321</v>
      </c>
      <c r="AH320" s="829">
        <f>'AutoProd-CHP'!AE185</f>
        <v>22.139</v>
      </c>
      <c r="AI320" s="829">
        <f>'AutoProd-CHP'!AO185</f>
        <v>6.406</v>
      </c>
      <c r="AJ320" s="829">
        <f>'AutoProd-CHP'!AF185</f>
        <v>49.883</v>
      </c>
      <c r="AK320" s="829">
        <f>'AutoProd-CHP'!AG185</f>
        <v>1.794</v>
      </c>
      <c r="AL320" s="829">
        <f>'AutoProd-CHP'!AH185</f>
        <v>12.14</v>
      </c>
      <c r="AM320" s="829">
        <f>'AutoProd-CHP'!AI185</f>
        <v>166.851</v>
      </c>
      <c r="AN320" s="829">
        <f>'AutoProd-CHP'!H185</f>
        <v>35.5314245580616</v>
      </c>
      <c r="AO320" s="829">
        <f>'AutoProd-CHP'!AJ185</f>
        <v>0</v>
      </c>
      <c r="AP320" s="829">
        <f>'AutoProd-CHP'!AK185</f>
        <v>0</v>
      </c>
      <c r="AQ320" s="829">
        <f>'AutoProd-CHP'!AL185</f>
        <v>0</v>
      </c>
    </row>
  </sheetData>
  <autoFilter ref="A10:AP229">
    <filterColumn colId="0">
      <customFilters>
        <customFilter operator="equal" val="A"/>
      </customFilters>
    </filterColumn>
    <filterColumn colId="1">
      <customFilters>
        <customFilter operator="equal" val="E"/>
      </customFilters>
    </filterColumn>
    <extLst/>
  </autoFilter>
  <pageMargins left="0.75" right="0.75" top="1" bottom="1" header="0.5" footer="0.5"/>
  <pageSetup paperSize="9" firstPageNumber="0" fitToWidth="0" fitToHeight="0" pageOrder="overThenDown" orientation="portrait" useFirstPageNumber="1" horizontalDpi="300" verticalDpi="300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theme="8" tint="-0.249977111117893"/>
  </sheetPr>
  <dimension ref="A1:AV112"/>
  <sheetViews>
    <sheetView workbookViewId="0">
      <selection activeCell="B29" sqref="B29"/>
    </sheetView>
  </sheetViews>
  <sheetFormatPr defaultColWidth="9" defaultRowHeight="13.5"/>
  <cols>
    <col min="1" max="1" width="14.5663716814159" customWidth="1"/>
    <col min="2" max="2" width="70.4247787610619" customWidth="1"/>
    <col min="3" max="3" width="5.28318584070797" customWidth="1"/>
    <col min="4" max="4" width="8.85840707964602" customWidth="1"/>
    <col min="5" max="5" width="9.42477876106195" customWidth="1"/>
    <col min="6" max="6" width="32.141592920354" customWidth="1"/>
    <col min="7" max="7" width="9.42477876106195" customWidth="1"/>
    <col min="8" max="11" width="7.70796460176991" customWidth="1"/>
    <col min="12" max="12" width="8.56637168141593" customWidth="1"/>
    <col min="13" max="15" width="7.70796460176991" customWidth="1"/>
    <col min="16" max="16" width="7.85840707964602" customWidth="1"/>
    <col min="17" max="17" width="7.70796460176991" customWidth="1"/>
    <col min="18" max="18" width="7.85840707964602" customWidth="1"/>
    <col min="19" max="21" width="7.70796460176991" customWidth="1"/>
    <col min="22" max="23" width="7.85840707964602" customWidth="1"/>
    <col min="24" max="24" width="8.70796460176991" customWidth="1"/>
    <col min="25" max="26" width="7.70796460176991" customWidth="1"/>
    <col min="27" max="27" width="7.85840707964602" customWidth="1"/>
    <col min="28" max="38" width="7.70796460176991" customWidth="1"/>
    <col min="39" max="39" width="7.85840707964602" customWidth="1"/>
    <col min="52" max="52" width="14.858407079646" customWidth="1"/>
  </cols>
  <sheetData>
    <row r="1" spans="40:40">
      <c r="AN1" s="393" t="s">
        <v>618</v>
      </c>
    </row>
    <row r="2" spans="2:48">
      <c r="B2" s="393">
        <v>2010</v>
      </c>
      <c r="AO2" s="805" t="s">
        <v>619</v>
      </c>
      <c r="AP2" s="805"/>
      <c r="AQ2" s="805"/>
      <c r="AR2" s="146"/>
      <c r="AT2" s="146"/>
      <c r="AU2" s="146"/>
      <c r="AV2" s="146"/>
    </row>
    <row r="3" spans="1:48">
      <c r="A3" t="s">
        <v>284</v>
      </c>
      <c r="B3" t="s">
        <v>285</v>
      </c>
      <c r="C3" t="s">
        <v>131</v>
      </c>
      <c r="D3" t="s">
        <v>286</v>
      </c>
      <c r="E3" t="s">
        <v>287</v>
      </c>
      <c r="F3" t="s">
        <v>288</v>
      </c>
      <c r="G3" t="str">
        <f>'EUROSTAT_VBE_AutoP-Input'!E$6</f>
        <v>AT</v>
      </c>
      <c r="H3" t="str">
        <f>'EUROSTAT_VBE_AutoP-Input'!F$6</f>
        <v>BE</v>
      </c>
      <c r="I3" t="str">
        <f>'EUROSTAT_VBE_AutoP-Input'!G$6</f>
        <v>BG</v>
      </c>
      <c r="J3" t="str">
        <f>'EUROSTAT_VBE_AutoP-Input'!H$6</f>
        <v>CY</v>
      </c>
      <c r="K3" t="str">
        <f>'EUROSTAT_VBE_AutoP-Input'!I$6</f>
        <v>CZ</v>
      </c>
      <c r="L3" t="str">
        <f>'EUROSTAT_VBE_AutoP-Input'!J$6</f>
        <v>DE</v>
      </c>
      <c r="M3" t="str">
        <f>'EUROSTAT_VBE_AutoP-Input'!K$6</f>
        <v>DK</v>
      </c>
      <c r="N3" t="str">
        <f>'EUROSTAT_VBE_AutoP-Input'!L$6</f>
        <v>EE</v>
      </c>
      <c r="O3" t="str">
        <f>'EUROSTAT_VBE_AutoP-Input'!M$6</f>
        <v>EL</v>
      </c>
      <c r="P3" t="str">
        <f>'EUROSTAT_VBE_AutoP-Input'!N$6</f>
        <v>ES</v>
      </c>
      <c r="Q3" t="str">
        <f>'EUROSTAT_VBE_AutoP-Input'!O$6</f>
        <v>FI</v>
      </c>
      <c r="R3" t="str">
        <f>'EUROSTAT_VBE_AutoP-Input'!P$6</f>
        <v>FR</v>
      </c>
      <c r="S3" t="str">
        <f>'EUROSTAT_VBE_AutoP-Input'!Q$6</f>
        <v>HR</v>
      </c>
      <c r="T3" t="str">
        <f>'EUROSTAT_VBE_AutoP-Input'!R$6</f>
        <v>HU</v>
      </c>
      <c r="U3" t="str">
        <f>'EUROSTAT_VBE_AutoP-Input'!S$6</f>
        <v>IE</v>
      </c>
      <c r="V3" t="str">
        <f>'EUROSTAT_VBE_AutoP-Input'!T$6</f>
        <v>IS</v>
      </c>
      <c r="W3" t="str">
        <f>'EUROSTAT_VBE_AutoP-Input'!U$6</f>
        <v>IT</v>
      </c>
      <c r="X3" t="str">
        <f>'EUROSTAT_VBE_AutoP-Input'!V$6</f>
        <v>LT</v>
      </c>
      <c r="Y3" t="str">
        <f>'EUROSTAT_VBE_AutoP-Input'!W$6</f>
        <v>LU</v>
      </c>
      <c r="Z3" t="str">
        <f>'EUROSTAT_VBE_AutoP-Input'!X$6</f>
        <v>LV</v>
      </c>
      <c r="AA3" t="str">
        <f>'EUROSTAT_VBE_AutoP-Input'!Y$6</f>
        <v>ME</v>
      </c>
      <c r="AB3" t="str">
        <f>'EUROSTAT_VBE_AutoP-Input'!Z$6</f>
        <v>MK</v>
      </c>
      <c r="AC3" t="str">
        <f>'EUROSTAT_VBE_AutoP-Input'!AA$6</f>
        <v>MT</v>
      </c>
      <c r="AD3" t="str">
        <f>'EUROSTAT_VBE_AutoP-Input'!AB$6</f>
        <v>NL</v>
      </c>
      <c r="AE3" t="str">
        <f>'EUROSTAT_VBE_AutoP-Input'!AC$6</f>
        <v>NO</v>
      </c>
      <c r="AF3" t="str">
        <f>'EUROSTAT_VBE_AutoP-Input'!AD$6</f>
        <v>PL</v>
      </c>
      <c r="AG3" t="str">
        <f>'EUROSTAT_VBE_AutoP-Input'!AE$6</f>
        <v>PT</v>
      </c>
      <c r="AH3" t="str">
        <f>'EUROSTAT_VBE_AutoP-Input'!AF$6</f>
        <v>RO</v>
      </c>
      <c r="AI3" t="str">
        <f>'EUROSTAT_VBE_AutoP-Input'!AG$6</f>
        <v>RS</v>
      </c>
      <c r="AJ3" t="str">
        <f>'EUROSTAT_VBE_AutoP-Input'!AH$6</f>
        <v>SE</v>
      </c>
      <c r="AK3" t="str">
        <f>'EUROSTAT_VBE_AutoP-Input'!AI$6</f>
        <v>SI</v>
      </c>
      <c r="AL3" t="str">
        <f>'EUROSTAT_VBE_AutoP-Input'!AJ$6</f>
        <v>SK</v>
      </c>
      <c r="AM3" t="str">
        <f>'EUROSTAT_VBE_AutoP-Input'!AK$6</f>
        <v>UK</v>
      </c>
      <c r="AN3" s="27" t="s">
        <v>289</v>
      </c>
      <c r="AO3" s="26" t="s">
        <v>36</v>
      </c>
      <c r="AP3" s="26" t="s">
        <v>45</v>
      </c>
      <c r="AQ3" s="26" t="s">
        <v>290</v>
      </c>
      <c r="AR3" s="26" t="s">
        <v>291</v>
      </c>
      <c r="AS3" s="26" t="s">
        <v>292</v>
      </c>
      <c r="AT3" s="806"/>
      <c r="AU3" s="806"/>
      <c r="AV3" s="806"/>
    </row>
    <row r="4" s="20" customFormat="1" spans="1:45">
      <c r="A4" t="str">
        <f>LEFT('EUROSTAT_VBE_AutoP-Input'!$C$7,8)</f>
        <v>B_101022</v>
      </c>
      <c r="B4" s="30" t="s">
        <v>620</v>
      </c>
      <c r="C4" t="s">
        <v>293</v>
      </c>
      <c r="D4" t="s">
        <v>126</v>
      </c>
      <c r="E4" t="s">
        <v>228</v>
      </c>
      <c r="F4" t="s">
        <v>229</v>
      </c>
      <c r="G4" s="17">
        <f>(SUMIFS('EUROSTAT_VBE_AutoP-Input'!E$7:E$2263,'EUROSTAT_VBE_AutoP-Input'!$B$7:$B$2263,$D4,'EUROSTAT_VBE_AutoP-Input'!$C$7:$C$2263,"*"&amp;RIGHT($A4,3)&amp;"*",'EUROSTAT_VBE_AutoP-Input'!$D$7:$D$2263,"211*"))/1000</f>
        <v>0.982</v>
      </c>
      <c r="H4" s="17">
        <f>(SUMIFS('EUROSTAT_VBE_AutoP-Input'!F$7:F$2263,'EUROSTAT_VBE_AutoP-Input'!$B$7:$B$2263,$D4,'EUROSTAT_VBE_AutoP-Input'!$C$7:$C$2263,"*"&amp;RIGHT($A4,3)&amp;"*",'EUROSTAT_VBE_AutoP-Input'!$D$7:$D$2263,"211*"))/1000</f>
        <v>1.434</v>
      </c>
      <c r="I4" s="17">
        <f>(SUMIFS('EUROSTAT_VBE_AutoP-Input'!G$7:G$2263,'EUROSTAT_VBE_AutoP-Input'!$B$7:$B$2263,$D4,'EUROSTAT_VBE_AutoP-Input'!$C$7:$C$2263,"*"&amp;RIGHT($A4,3)&amp;"*",'EUROSTAT_VBE_AutoP-Input'!$D$7:$D$2263,"211*"))/1000</f>
        <v>0</v>
      </c>
      <c r="J4" s="17">
        <f>(SUMIFS('EUROSTAT_VBE_AutoP-Input'!H$7:H$2263,'EUROSTAT_VBE_AutoP-Input'!$B$7:$B$2263,$D4,'EUROSTAT_VBE_AutoP-Input'!$C$7:$C$2263,"*"&amp;RIGHT($A4,3)&amp;"*",'EUROSTAT_VBE_AutoP-Input'!$D$7:$D$2263,"211*"))/1000</f>
        <v>0</v>
      </c>
      <c r="K4" s="17">
        <f>(SUMIFS('EUROSTAT_VBE_AutoP-Input'!I$7:I$2263,'EUROSTAT_VBE_AutoP-Input'!$B$7:$B$2263,$D4,'EUROSTAT_VBE_AutoP-Input'!$C$7:$C$2263,"*"&amp;RIGHT($A4,3)&amp;"*",'EUROSTAT_VBE_AutoP-Input'!$D$7:$D$2263,"211*"))/1000</f>
        <v>5.333</v>
      </c>
      <c r="L4" s="17">
        <f>(SUMIFS('EUROSTAT_VBE_AutoP-Input'!J$7:J$2263,'EUROSTAT_VBE_AutoP-Input'!$B$7:$B$2263,$D4,'EUROSTAT_VBE_AutoP-Input'!$C$7:$C$2263,"*"&amp;RIGHT($A4,3)&amp;"*",'EUROSTAT_VBE_AutoP-Input'!$D$7:$D$2263,"211*"))/1000</f>
        <v>80.086</v>
      </c>
      <c r="M4" s="17">
        <f>(SUMIFS('EUROSTAT_VBE_AutoP-Input'!K$7:K$2263,'EUROSTAT_VBE_AutoP-Input'!$B$7:$B$2263,$D4,'EUROSTAT_VBE_AutoP-Input'!$C$7:$C$2263,"*"&amp;RIGHT($A4,3)&amp;"*",'EUROSTAT_VBE_AutoP-Input'!$D$7:$D$2263,"211*"))/1000</f>
        <v>0.186</v>
      </c>
      <c r="N4" s="17">
        <f>(SUMIFS('EUROSTAT_VBE_AutoP-Input'!L$7:L$2263,'EUROSTAT_VBE_AutoP-Input'!$B$7:$B$2263,$D4,'EUROSTAT_VBE_AutoP-Input'!$C$7:$C$2263,"*"&amp;RIGHT($A4,3)&amp;"*",'EUROSTAT_VBE_AutoP-Input'!$D$7:$D$2263,"211*"))/1000</f>
        <v>0</v>
      </c>
      <c r="O4" s="17">
        <f>(SUMIFS('EUROSTAT_VBE_AutoP-Input'!M$7:M$2263,'EUROSTAT_VBE_AutoP-Input'!$B$7:$B$2263,$D4,'EUROSTAT_VBE_AutoP-Input'!$C$7:$C$2263,"*"&amp;RIGHT($A4,3)&amp;"*",'EUROSTAT_VBE_AutoP-Input'!$D$7:$D$2263,"211*"))/1000</f>
        <v>0</v>
      </c>
      <c r="P4" s="17">
        <f>(SUMIFS('EUROSTAT_VBE_AutoP-Input'!N$7:N$2263,'EUROSTAT_VBE_AutoP-Input'!$B$7:$B$2263,$D4,'EUROSTAT_VBE_AutoP-Input'!$C$7:$C$2263,"*"&amp;RIGHT($A4,3)&amp;"*",'EUROSTAT_VBE_AutoP-Input'!$D$7:$D$2263,"211*"))/1000</f>
        <v>6.329</v>
      </c>
      <c r="Q4" s="17">
        <f>(SUMIFS('EUROSTAT_VBE_AutoP-Input'!O$7:O$2263,'EUROSTAT_VBE_AutoP-Input'!$B$7:$B$2263,$D4,'EUROSTAT_VBE_AutoP-Input'!$C$7:$C$2263,"*"&amp;RIGHT($A4,3)&amp;"*",'EUROSTAT_VBE_AutoP-Input'!$D$7:$D$2263,"211*"))/1000</f>
        <v>1.205</v>
      </c>
      <c r="R4" s="17">
        <f>(SUMIFS('EUROSTAT_VBE_AutoP-Input'!P$7:P$2263,'EUROSTAT_VBE_AutoP-Input'!$B$7:$B$2263,$D4,'EUROSTAT_VBE_AutoP-Input'!$C$7:$C$2263,"*"&amp;RIGHT($A4,3)&amp;"*",'EUROSTAT_VBE_AutoP-Input'!$D$7:$D$2263,"211*"))/1000</f>
        <v>16.354</v>
      </c>
      <c r="S4" s="17">
        <f>(SUMIFS('EUROSTAT_VBE_AutoP-Input'!Q$7:Q$2263,'EUROSTAT_VBE_AutoP-Input'!$B$7:$B$2263,$D4,'EUROSTAT_VBE_AutoP-Input'!$C$7:$C$2263,"*"&amp;RIGHT($A4,3)&amp;"*",'EUROSTAT_VBE_AutoP-Input'!$D$7:$D$2263,"211*"))/1000</f>
        <v>0</v>
      </c>
      <c r="T4" s="17">
        <f>(SUMIFS('EUROSTAT_VBE_AutoP-Input'!R$7:R$2263,'EUROSTAT_VBE_AutoP-Input'!$B$7:$B$2263,$D4,'EUROSTAT_VBE_AutoP-Input'!$C$7:$C$2263,"*"&amp;RIGHT($A4,3)&amp;"*",'EUROSTAT_VBE_AutoP-Input'!$D$7:$D$2263,"211*"))/1000</f>
        <v>0</v>
      </c>
      <c r="U4" s="17">
        <f>(SUMIFS('EUROSTAT_VBE_AutoP-Input'!S$7:S$2263,'EUROSTAT_VBE_AutoP-Input'!$B$7:$B$2263,$D4,'EUROSTAT_VBE_AutoP-Input'!$C$7:$C$2263,"*"&amp;RIGHT($A4,3)&amp;"*",'EUROSTAT_VBE_AutoP-Input'!$D$7:$D$2263,"211*"))/1000</f>
        <v>0</v>
      </c>
      <c r="V4" s="17">
        <f>(SUMIFS('EUROSTAT_VBE_AutoP-Input'!T$7:T$2263,'EUROSTAT_VBE_AutoP-Input'!$B$7:$B$2263,$D4,'EUROSTAT_VBE_AutoP-Input'!$C$7:$C$2263,"*"&amp;RIGHT($A4,3)&amp;"*",'EUROSTAT_VBE_AutoP-Input'!$D$7:$D$2263,"211*"))/1000</f>
        <v>0</v>
      </c>
      <c r="W4" s="17">
        <f>(SUMIFS('EUROSTAT_VBE_AutoP-Input'!U$7:U$2263,'EUROSTAT_VBE_AutoP-Input'!$B$7:$B$2263,$D4,'EUROSTAT_VBE_AutoP-Input'!$C$7:$C$2263,"*"&amp;RIGHT($A4,3)&amp;"*",'EUROSTAT_VBE_AutoP-Input'!$D$7:$D$2263,"211*"))/1000</f>
        <v>0.638</v>
      </c>
      <c r="X4" s="17">
        <f>(SUMIFS('EUROSTAT_VBE_AutoP-Input'!V$7:V$2263,'EUROSTAT_VBE_AutoP-Input'!$B$7:$B$2263,$D4,'EUROSTAT_VBE_AutoP-Input'!$C$7:$C$2263,"*"&amp;RIGHT($A4,3)&amp;"*",'EUROSTAT_VBE_AutoP-Input'!$D$7:$D$2263,"211*"))/1000</f>
        <v>0</v>
      </c>
      <c r="Y4" s="17">
        <f>(SUMIFS('EUROSTAT_VBE_AutoP-Input'!W$7:W$2263,'EUROSTAT_VBE_AutoP-Input'!$B$7:$B$2263,$D4,'EUROSTAT_VBE_AutoP-Input'!$C$7:$C$2263,"*"&amp;RIGHT($A4,3)&amp;"*",'EUROSTAT_VBE_AutoP-Input'!$D$7:$D$2263,"211*"))/1000</f>
        <v>0</v>
      </c>
      <c r="Z4" s="17">
        <f>(SUMIFS('EUROSTAT_VBE_AutoP-Input'!X$7:X$2263,'EUROSTAT_VBE_AutoP-Input'!$B$7:$B$2263,$D4,'EUROSTAT_VBE_AutoP-Input'!$C$7:$C$2263,"*"&amp;RIGHT($A4,3)&amp;"*",'EUROSTAT_VBE_AutoP-Input'!$D$7:$D$2263,"211*"))/1000</f>
        <v>0</v>
      </c>
      <c r="AA4" s="17">
        <f>(SUMIFS('EUROSTAT_VBE_AutoP-Input'!Y$7:Y$2263,'EUROSTAT_VBE_AutoP-Input'!$B$7:$B$2263,$D4,'EUROSTAT_VBE_AutoP-Input'!$C$7:$C$2263,"*"&amp;RIGHT($A4,3)&amp;"*",'EUROSTAT_VBE_AutoP-Input'!$D$7:$D$2263,"211*"))/1000</f>
        <v>0</v>
      </c>
      <c r="AB4" s="17">
        <f>(SUMIFS('EUROSTAT_VBE_AutoP-Input'!Z$7:Z$2263,'EUROSTAT_VBE_AutoP-Input'!$B$7:$B$2263,$D4,'EUROSTAT_VBE_AutoP-Input'!$C$7:$C$2263,"*"&amp;RIGHT($A4,3)&amp;"*",'EUROSTAT_VBE_AutoP-Input'!$D$7:$D$2263,"211*"))/1000</f>
        <v>0</v>
      </c>
      <c r="AC4" s="17">
        <f>(SUMIFS('EUROSTAT_VBE_AutoP-Input'!AA$7:AA$2263,'EUROSTAT_VBE_AutoP-Input'!$B$7:$B$2263,$D4,'EUROSTAT_VBE_AutoP-Input'!$C$7:$C$2263,"*"&amp;RIGHT($A4,3)&amp;"*",'EUROSTAT_VBE_AutoP-Input'!$D$7:$D$2263,"211*"))/1000</f>
        <v>0</v>
      </c>
      <c r="AD4" s="17">
        <f>(SUMIFS('EUROSTAT_VBE_AutoP-Input'!AB$7:AB$2263,'EUROSTAT_VBE_AutoP-Input'!$B$7:$B$2263,$D4,'EUROSTAT_VBE_AutoP-Input'!$C$7:$C$2263,"*"&amp;RIGHT($A4,3)&amp;"*",'EUROSTAT_VBE_AutoP-Input'!$D$7:$D$2263,"211*"))/1000</f>
        <v>0</v>
      </c>
      <c r="AE4" s="17">
        <f>(SUMIFS('EUROSTAT_VBE_AutoP-Input'!AC$7:AC$2263,'EUROSTAT_VBE_AutoP-Input'!$B$7:$B$2263,$D4,'EUROSTAT_VBE_AutoP-Input'!$C$7:$C$2263,"*"&amp;RIGHT($A4,3)&amp;"*",'EUROSTAT_VBE_AutoP-Input'!$D$7:$D$2263,"211*"))/1000</f>
        <v>0</v>
      </c>
      <c r="AF4" s="17">
        <f>(SUMIFS('EUROSTAT_VBE_AutoP-Input'!AD$7:AD$2263,'EUROSTAT_VBE_AutoP-Input'!$B$7:$B$2263,$D4,'EUROSTAT_VBE_AutoP-Input'!$C$7:$C$2263,"*"&amp;RIGHT($A4,3)&amp;"*",'EUROSTAT_VBE_AutoP-Input'!$D$7:$D$2263,"211*"))/1000</f>
        <v>27.683</v>
      </c>
      <c r="AG4" s="17">
        <f>(SUMIFS('EUROSTAT_VBE_AutoP-Input'!AE$7:AE$2263,'EUROSTAT_VBE_AutoP-Input'!$B$7:$B$2263,$D4,'EUROSTAT_VBE_AutoP-Input'!$C$7:$C$2263,"*"&amp;RIGHT($A4,3)&amp;"*",'EUROSTAT_VBE_AutoP-Input'!$D$7:$D$2263,"211*"))/1000</f>
        <v>0</v>
      </c>
      <c r="AH4" s="17">
        <f>(SUMIFS('EUROSTAT_VBE_AutoP-Input'!AF$7:AF$2263,'EUROSTAT_VBE_AutoP-Input'!$B$7:$B$2263,$D4,'EUROSTAT_VBE_AutoP-Input'!$C$7:$C$2263,"*"&amp;RIGHT($A4,3)&amp;"*",'EUROSTAT_VBE_AutoP-Input'!$D$7:$D$2263,"211*"))/1000</f>
        <v>1.647</v>
      </c>
      <c r="AI4" s="17">
        <f>(SUMIFS('EUROSTAT_VBE_AutoP-Input'!AG$7:AG$2263,'EUROSTAT_VBE_AutoP-Input'!$B$7:$B$2263,$D4,'EUROSTAT_VBE_AutoP-Input'!$C$7:$C$2263,"*"&amp;RIGHT($A4,3)&amp;"*",'EUROSTAT_VBE_AutoP-Input'!$D$7:$D$2263,"211*"))/1000</f>
        <v>0.068</v>
      </c>
      <c r="AJ4" s="17">
        <f>(SUMIFS('EUROSTAT_VBE_AutoP-Input'!AH$7:AH$2263,'EUROSTAT_VBE_AutoP-Input'!$B$7:$B$2263,$D4,'EUROSTAT_VBE_AutoP-Input'!$C$7:$C$2263,"*"&amp;RIGHT($A4,3)&amp;"*",'EUROSTAT_VBE_AutoP-Input'!$D$7:$D$2263,"211*"))/1000</f>
        <v>0</v>
      </c>
      <c r="AK4" s="17">
        <f>(SUMIFS('EUROSTAT_VBE_AutoP-Input'!AI$7:AI$2263,'EUROSTAT_VBE_AutoP-Input'!$B$7:$B$2263,$D4,'EUROSTAT_VBE_AutoP-Input'!$C$7:$C$2263,"*"&amp;RIGHT($A4,3)&amp;"*",'EUROSTAT_VBE_AutoP-Input'!$D$7:$D$2263,"211*"))/1000</f>
        <v>0.326</v>
      </c>
      <c r="AL4" s="17">
        <f>(SUMIFS('EUROSTAT_VBE_AutoP-Input'!AJ$7:AJ$2263,'EUROSTAT_VBE_AutoP-Input'!$B$7:$B$2263,$D4,'EUROSTAT_VBE_AutoP-Input'!$C$7:$C$2263,"*"&amp;RIGHT($A4,3)&amp;"*",'EUROSTAT_VBE_AutoP-Input'!$D$7:$D$2263,"211*"))/1000</f>
        <v>2.348</v>
      </c>
      <c r="AM4" s="17">
        <f>(SUMIFS('EUROSTAT_VBE_AutoP-Input'!AK$7:AK$2263,'EUROSTAT_VBE_AutoP-Input'!$B$7:$B$2263,$D4,'EUROSTAT_VBE_AutoP-Input'!$C$7:$C$2263,"*"&amp;RIGHT($A4,3)&amp;"*",'EUROSTAT_VBE_AutoP-Input'!$D$7:$D$2263,"211*"))/1000</f>
        <v>33.352</v>
      </c>
      <c r="AO4" s="49">
        <v>0</v>
      </c>
      <c r="AP4" s="49">
        <v>0</v>
      </c>
      <c r="AQ4" s="49">
        <v>0</v>
      </c>
      <c r="AR4" s="49">
        <v>0</v>
      </c>
      <c r="AS4" s="49">
        <v>0</v>
      </c>
    </row>
    <row r="5" s="20" customFormat="1" spans="1:45">
      <c r="A5" t="str">
        <f>LEFT('EUROSTAT_VBE_AutoP-Input'!$C$7,8)</f>
        <v>B_101022</v>
      </c>
      <c r="B5" s="30" t="s">
        <v>620</v>
      </c>
      <c r="C5" t="s">
        <v>293</v>
      </c>
      <c r="D5" t="s">
        <v>126</v>
      </c>
      <c r="E5" t="s">
        <v>230</v>
      </c>
      <c r="F5" t="s">
        <v>250</v>
      </c>
      <c r="G5" s="17">
        <f>(SUMIFS('EUROSTAT_VBE_AutoP-Input'!E$7:E$2263,'EUROSTAT_VBE_AutoP-Input'!$B$7:$B$2263,$D5,'EUROSTAT_VBE_AutoP-Input'!$C$7:$C$2263,"*"&amp;RIGHT($A5,3)&amp;"*",'EUROSTAT_VBE_AutoP-Input'!$D$7:$D$2263,"2210*"))/1000+(SUMIFS('EUROSTAT_VBE_AutoP-Input'!E$7:E$2263,'EUROSTAT_VBE_AutoP-Input'!$B$7:$B$2263,$D5,'EUROSTAT_VBE_AutoP-Input'!$C$7:$C$2263,"*"&amp;RIGHT($A5,3)&amp;"*",'EUROSTAT_VBE_AutoP-Input'!$D$7:$D$2263,"23*"))/1000+(SUMIFS('EUROSTAT_VBE_AutoP-Input'!E$7:E$2263,'EUROSTAT_VBE_AutoP-Input'!$B$7:$B$2263,$D5,'EUROSTAT_VBE_AutoP-Input'!$C$7:$C$2263,"*"&amp;RIGHT($A5,3)&amp;"*",'EUROSTAT_VBE_AutoP-Input'!$D$7:$D$2263,"5544*"))/1000</f>
        <v>0</v>
      </c>
      <c r="H5" s="17">
        <f>(SUMIFS('EUROSTAT_VBE_AutoP-Input'!F$7:F$2263,'EUROSTAT_VBE_AutoP-Input'!$B$7:$B$2263,$D5,'EUROSTAT_VBE_AutoP-Input'!$C$7:$C$2263,"*"&amp;RIGHT($A5,3)&amp;"*",'EUROSTAT_VBE_AutoP-Input'!$D$7:$D$2263,"2210*"))/1000+(SUMIFS('EUROSTAT_VBE_AutoP-Input'!F$7:F$2263,'EUROSTAT_VBE_AutoP-Input'!$B$7:$B$2263,$D5,'EUROSTAT_VBE_AutoP-Input'!$C$7:$C$2263,"*"&amp;RIGHT($A5,3)&amp;"*",'EUROSTAT_VBE_AutoP-Input'!$D$7:$D$2263,"23*"))/1000+(SUMIFS('EUROSTAT_VBE_AutoP-Input'!F$7:F$2263,'EUROSTAT_VBE_AutoP-Input'!$B$7:$B$2263,$D5,'EUROSTAT_VBE_AutoP-Input'!$C$7:$C$2263,"*"&amp;RIGHT($A5,3)&amp;"*",'EUROSTAT_VBE_AutoP-Input'!$D$7:$D$2263,"5544*"))/1000</f>
        <v>0</v>
      </c>
      <c r="I5" s="17">
        <f>(SUMIFS('EUROSTAT_VBE_AutoP-Input'!G$7:G$2263,'EUROSTAT_VBE_AutoP-Input'!$B$7:$B$2263,$D5,'EUROSTAT_VBE_AutoP-Input'!$C$7:$C$2263,"*"&amp;RIGHT($A5,3)&amp;"*",'EUROSTAT_VBE_AutoP-Input'!$D$7:$D$2263,"2210*"))/1000+(SUMIFS('EUROSTAT_VBE_AutoP-Input'!G$7:G$2263,'EUROSTAT_VBE_AutoP-Input'!$B$7:$B$2263,$D5,'EUROSTAT_VBE_AutoP-Input'!$C$7:$C$2263,"*"&amp;RIGHT($A5,3)&amp;"*",'EUROSTAT_VBE_AutoP-Input'!$D$7:$D$2263,"23*"))/1000+(SUMIFS('EUROSTAT_VBE_AutoP-Input'!G$7:G$2263,'EUROSTAT_VBE_AutoP-Input'!$B$7:$B$2263,$D5,'EUROSTAT_VBE_AutoP-Input'!$C$7:$C$2263,"*"&amp;RIGHT($A5,3)&amp;"*",'EUROSTAT_VBE_AutoP-Input'!$D$7:$D$2263,"5544*"))/1000</f>
        <v>0</v>
      </c>
      <c r="J5" s="17">
        <f>(SUMIFS('EUROSTAT_VBE_AutoP-Input'!H$7:H$2263,'EUROSTAT_VBE_AutoP-Input'!$B$7:$B$2263,$D5,'EUROSTAT_VBE_AutoP-Input'!$C$7:$C$2263,"*"&amp;RIGHT($A5,3)&amp;"*",'EUROSTAT_VBE_AutoP-Input'!$D$7:$D$2263,"2210*"))/1000+(SUMIFS('EUROSTAT_VBE_AutoP-Input'!H$7:H$2263,'EUROSTAT_VBE_AutoP-Input'!$B$7:$B$2263,$D5,'EUROSTAT_VBE_AutoP-Input'!$C$7:$C$2263,"*"&amp;RIGHT($A5,3)&amp;"*",'EUROSTAT_VBE_AutoP-Input'!$D$7:$D$2263,"23*"))/1000+(SUMIFS('EUROSTAT_VBE_AutoP-Input'!H$7:H$2263,'EUROSTAT_VBE_AutoP-Input'!$B$7:$B$2263,$D5,'EUROSTAT_VBE_AutoP-Input'!$C$7:$C$2263,"*"&amp;RIGHT($A5,3)&amp;"*",'EUROSTAT_VBE_AutoP-Input'!$D$7:$D$2263,"5544*"))/1000</f>
        <v>0</v>
      </c>
      <c r="K5" s="17">
        <f>(SUMIFS('EUROSTAT_VBE_AutoP-Input'!I$7:I$2263,'EUROSTAT_VBE_AutoP-Input'!$B$7:$B$2263,$D5,'EUROSTAT_VBE_AutoP-Input'!$C$7:$C$2263,"*"&amp;RIGHT($A5,3)&amp;"*",'EUROSTAT_VBE_AutoP-Input'!$D$7:$D$2263,"2210*"))/1000+(SUMIFS('EUROSTAT_VBE_AutoP-Input'!I$7:I$2263,'EUROSTAT_VBE_AutoP-Input'!$B$7:$B$2263,$D5,'EUROSTAT_VBE_AutoP-Input'!$C$7:$C$2263,"*"&amp;RIGHT($A5,3)&amp;"*",'EUROSTAT_VBE_AutoP-Input'!$D$7:$D$2263,"23*"))/1000+(SUMIFS('EUROSTAT_VBE_AutoP-Input'!I$7:I$2263,'EUROSTAT_VBE_AutoP-Input'!$B$7:$B$2263,$D5,'EUROSTAT_VBE_AutoP-Input'!$C$7:$C$2263,"*"&amp;RIGHT($A5,3)&amp;"*",'EUROSTAT_VBE_AutoP-Input'!$D$7:$D$2263,"5544*"))/1000</f>
        <v>35.995</v>
      </c>
      <c r="L5" s="17">
        <f>(SUMIFS('EUROSTAT_VBE_AutoP-Input'!J$7:J$2263,'EUROSTAT_VBE_AutoP-Input'!$B$7:$B$2263,$D5,'EUROSTAT_VBE_AutoP-Input'!$C$7:$C$2263,"*"&amp;RIGHT($A5,3)&amp;"*",'EUROSTAT_VBE_AutoP-Input'!$D$7:$D$2263,"2210*"))/1000+(SUMIFS('EUROSTAT_VBE_AutoP-Input'!J$7:J$2263,'EUROSTAT_VBE_AutoP-Input'!$B$7:$B$2263,$D5,'EUROSTAT_VBE_AutoP-Input'!$C$7:$C$2263,"*"&amp;RIGHT($A5,3)&amp;"*",'EUROSTAT_VBE_AutoP-Input'!$D$7:$D$2263,"23*"))/1000+(SUMIFS('EUROSTAT_VBE_AutoP-Input'!J$7:J$2263,'EUROSTAT_VBE_AutoP-Input'!$B$7:$B$2263,$D5,'EUROSTAT_VBE_AutoP-Input'!$C$7:$C$2263,"*"&amp;RIGHT($A5,3)&amp;"*",'EUROSTAT_VBE_AutoP-Input'!$D$7:$D$2263,"5544*"))/1000</f>
        <v>32.06</v>
      </c>
      <c r="M5" s="17">
        <f>(SUMIFS('EUROSTAT_VBE_AutoP-Input'!K$7:K$2263,'EUROSTAT_VBE_AutoP-Input'!$B$7:$B$2263,$D5,'EUROSTAT_VBE_AutoP-Input'!$C$7:$C$2263,"*"&amp;RIGHT($A5,3)&amp;"*",'EUROSTAT_VBE_AutoP-Input'!$D$7:$D$2263,"2210*"))/1000+(SUMIFS('EUROSTAT_VBE_AutoP-Input'!K$7:K$2263,'EUROSTAT_VBE_AutoP-Input'!$B$7:$B$2263,$D5,'EUROSTAT_VBE_AutoP-Input'!$C$7:$C$2263,"*"&amp;RIGHT($A5,3)&amp;"*",'EUROSTAT_VBE_AutoP-Input'!$D$7:$D$2263,"23*"))/1000+(SUMIFS('EUROSTAT_VBE_AutoP-Input'!K$7:K$2263,'EUROSTAT_VBE_AutoP-Input'!$B$7:$B$2263,$D5,'EUROSTAT_VBE_AutoP-Input'!$C$7:$C$2263,"*"&amp;RIGHT($A5,3)&amp;"*",'EUROSTAT_VBE_AutoP-Input'!$D$7:$D$2263,"5544*"))/1000</f>
        <v>0</v>
      </c>
      <c r="N5" s="17">
        <f>(SUMIFS('EUROSTAT_VBE_AutoP-Input'!L$7:L$2263,'EUROSTAT_VBE_AutoP-Input'!$B$7:$B$2263,$D5,'EUROSTAT_VBE_AutoP-Input'!$C$7:$C$2263,"*"&amp;RIGHT($A5,3)&amp;"*",'EUROSTAT_VBE_AutoP-Input'!$D$7:$D$2263,"2210*"))/1000+(SUMIFS('EUROSTAT_VBE_AutoP-Input'!L$7:L$2263,'EUROSTAT_VBE_AutoP-Input'!$B$7:$B$2263,$D5,'EUROSTAT_VBE_AutoP-Input'!$C$7:$C$2263,"*"&amp;RIGHT($A5,3)&amp;"*",'EUROSTAT_VBE_AutoP-Input'!$D$7:$D$2263,"23*"))/1000+(SUMIFS('EUROSTAT_VBE_AutoP-Input'!L$7:L$2263,'EUROSTAT_VBE_AutoP-Input'!$B$7:$B$2263,$D5,'EUROSTAT_VBE_AutoP-Input'!$C$7:$C$2263,"*"&amp;RIGHT($A5,3)&amp;"*",'EUROSTAT_VBE_AutoP-Input'!$D$7:$D$2263,"5544*"))/1000</f>
        <v>0</v>
      </c>
      <c r="O5" s="17">
        <f>(SUMIFS('EUROSTAT_VBE_AutoP-Input'!M$7:M$2263,'EUROSTAT_VBE_AutoP-Input'!$B$7:$B$2263,$D5,'EUROSTAT_VBE_AutoP-Input'!$C$7:$C$2263,"*"&amp;RIGHT($A5,3)&amp;"*",'EUROSTAT_VBE_AutoP-Input'!$D$7:$D$2263,"2210*"))/1000+(SUMIFS('EUROSTAT_VBE_AutoP-Input'!M$7:M$2263,'EUROSTAT_VBE_AutoP-Input'!$B$7:$B$2263,$D5,'EUROSTAT_VBE_AutoP-Input'!$C$7:$C$2263,"*"&amp;RIGHT($A5,3)&amp;"*",'EUROSTAT_VBE_AutoP-Input'!$D$7:$D$2263,"23*"))/1000+(SUMIFS('EUROSTAT_VBE_AutoP-Input'!M$7:M$2263,'EUROSTAT_VBE_AutoP-Input'!$B$7:$B$2263,$D5,'EUROSTAT_VBE_AutoP-Input'!$C$7:$C$2263,"*"&amp;RIGHT($A5,3)&amp;"*",'EUROSTAT_VBE_AutoP-Input'!$D$7:$D$2263,"5544*"))/1000</f>
        <v>0</v>
      </c>
      <c r="P5" s="17">
        <f>(SUMIFS('EUROSTAT_VBE_AutoP-Input'!N$7:N$2263,'EUROSTAT_VBE_AutoP-Input'!$B$7:$B$2263,$D5,'EUROSTAT_VBE_AutoP-Input'!$C$7:$C$2263,"*"&amp;RIGHT($A5,3)&amp;"*",'EUROSTAT_VBE_AutoP-Input'!$D$7:$D$2263,"2210*"))/1000+(SUMIFS('EUROSTAT_VBE_AutoP-Input'!N$7:N$2263,'EUROSTAT_VBE_AutoP-Input'!$B$7:$B$2263,$D5,'EUROSTAT_VBE_AutoP-Input'!$C$7:$C$2263,"*"&amp;RIGHT($A5,3)&amp;"*",'EUROSTAT_VBE_AutoP-Input'!$D$7:$D$2263,"23*"))/1000+(SUMIFS('EUROSTAT_VBE_AutoP-Input'!N$7:N$2263,'EUROSTAT_VBE_AutoP-Input'!$B$7:$B$2263,$D5,'EUROSTAT_VBE_AutoP-Input'!$C$7:$C$2263,"*"&amp;RIGHT($A5,3)&amp;"*",'EUROSTAT_VBE_AutoP-Input'!$D$7:$D$2263,"5544*"))/1000</f>
        <v>0</v>
      </c>
      <c r="Q5" s="17">
        <f>(SUMIFS('EUROSTAT_VBE_AutoP-Input'!O$7:O$2263,'EUROSTAT_VBE_AutoP-Input'!$B$7:$B$2263,$D5,'EUROSTAT_VBE_AutoP-Input'!$C$7:$C$2263,"*"&amp;RIGHT($A5,3)&amp;"*",'EUROSTAT_VBE_AutoP-Input'!$D$7:$D$2263,"2210*"))/1000+(SUMIFS('EUROSTAT_VBE_AutoP-Input'!O$7:O$2263,'EUROSTAT_VBE_AutoP-Input'!$B$7:$B$2263,$D5,'EUROSTAT_VBE_AutoP-Input'!$C$7:$C$2263,"*"&amp;RIGHT($A5,3)&amp;"*",'EUROSTAT_VBE_AutoP-Input'!$D$7:$D$2263,"23*"))/1000+(SUMIFS('EUROSTAT_VBE_AutoP-Input'!O$7:O$2263,'EUROSTAT_VBE_AutoP-Input'!$B$7:$B$2263,$D5,'EUROSTAT_VBE_AutoP-Input'!$C$7:$C$2263,"*"&amp;RIGHT($A5,3)&amp;"*",'EUROSTAT_VBE_AutoP-Input'!$D$7:$D$2263,"5544*"))/1000</f>
        <v>3.403</v>
      </c>
      <c r="R5" s="17">
        <f>(SUMIFS('EUROSTAT_VBE_AutoP-Input'!P$7:P$2263,'EUROSTAT_VBE_AutoP-Input'!$B$7:$B$2263,$D5,'EUROSTAT_VBE_AutoP-Input'!$C$7:$C$2263,"*"&amp;RIGHT($A5,3)&amp;"*",'EUROSTAT_VBE_AutoP-Input'!$D$7:$D$2263,"2210*"))/1000+(SUMIFS('EUROSTAT_VBE_AutoP-Input'!P$7:P$2263,'EUROSTAT_VBE_AutoP-Input'!$B$7:$B$2263,$D5,'EUROSTAT_VBE_AutoP-Input'!$C$7:$C$2263,"*"&amp;RIGHT($A5,3)&amp;"*",'EUROSTAT_VBE_AutoP-Input'!$D$7:$D$2263,"23*"))/1000+(SUMIFS('EUROSTAT_VBE_AutoP-Input'!P$7:P$2263,'EUROSTAT_VBE_AutoP-Input'!$B$7:$B$2263,$D5,'EUROSTAT_VBE_AutoP-Input'!$C$7:$C$2263,"*"&amp;RIGHT($A5,3)&amp;"*",'EUROSTAT_VBE_AutoP-Input'!$D$7:$D$2263,"5544*"))/1000</f>
        <v>0</v>
      </c>
      <c r="S5" s="17">
        <f>(SUMIFS('EUROSTAT_VBE_AutoP-Input'!Q$7:Q$2263,'EUROSTAT_VBE_AutoP-Input'!$B$7:$B$2263,$D5,'EUROSTAT_VBE_AutoP-Input'!$C$7:$C$2263,"*"&amp;RIGHT($A5,3)&amp;"*",'EUROSTAT_VBE_AutoP-Input'!$D$7:$D$2263,"2210*"))/1000+(SUMIFS('EUROSTAT_VBE_AutoP-Input'!Q$7:Q$2263,'EUROSTAT_VBE_AutoP-Input'!$B$7:$B$2263,$D5,'EUROSTAT_VBE_AutoP-Input'!$C$7:$C$2263,"*"&amp;RIGHT($A5,3)&amp;"*",'EUROSTAT_VBE_AutoP-Input'!$D$7:$D$2263,"23*"))/1000+(SUMIFS('EUROSTAT_VBE_AutoP-Input'!Q$7:Q$2263,'EUROSTAT_VBE_AutoP-Input'!$B$7:$B$2263,$D5,'EUROSTAT_VBE_AutoP-Input'!$C$7:$C$2263,"*"&amp;RIGHT($A5,3)&amp;"*",'EUROSTAT_VBE_AutoP-Input'!$D$7:$D$2263,"5544*"))/1000</f>
        <v>0.166</v>
      </c>
      <c r="T5" s="17">
        <f>(SUMIFS('EUROSTAT_VBE_AutoP-Input'!R$7:R$2263,'EUROSTAT_VBE_AutoP-Input'!$B$7:$B$2263,$D5,'EUROSTAT_VBE_AutoP-Input'!$C$7:$C$2263,"*"&amp;RIGHT($A5,3)&amp;"*",'EUROSTAT_VBE_AutoP-Input'!$D$7:$D$2263,"2210*"))/1000+(SUMIFS('EUROSTAT_VBE_AutoP-Input'!R$7:R$2263,'EUROSTAT_VBE_AutoP-Input'!$B$7:$B$2263,$D5,'EUROSTAT_VBE_AutoP-Input'!$C$7:$C$2263,"*"&amp;RIGHT($A5,3)&amp;"*",'EUROSTAT_VBE_AutoP-Input'!$D$7:$D$2263,"23*"))/1000+(SUMIFS('EUROSTAT_VBE_AutoP-Input'!R$7:R$2263,'EUROSTAT_VBE_AutoP-Input'!$B$7:$B$2263,$D5,'EUROSTAT_VBE_AutoP-Input'!$C$7:$C$2263,"*"&amp;RIGHT($A5,3)&amp;"*",'EUROSTAT_VBE_AutoP-Input'!$D$7:$D$2263,"5544*"))/1000</f>
        <v>0</v>
      </c>
      <c r="U5" s="17">
        <f>(SUMIFS('EUROSTAT_VBE_AutoP-Input'!S$7:S$2263,'EUROSTAT_VBE_AutoP-Input'!$B$7:$B$2263,$D5,'EUROSTAT_VBE_AutoP-Input'!$C$7:$C$2263,"*"&amp;RIGHT($A5,3)&amp;"*",'EUROSTAT_VBE_AutoP-Input'!$D$7:$D$2263,"2210*"))/1000+(SUMIFS('EUROSTAT_VBE_AutoP-Input'!S$7:S$2263,'EUROSTAT_VBE_AutoP-Input'!$B$7:$B$2263,$D5,'EUROSTAT_VBE_AutoP-Input'!$C$7:$C$2263,"*"&amp;RIGHT($A5,3)&amp;"*",'EUROSTAT_VBE_AutoP-Input'!$D$7:$D$2263,"23*"))/1000+(SUMIFS('EUROSTAT_VBE_AutoP-Input'!S$7:S$2263,'EUROSTAT_VBE_AutoP-Input'!$B$7:$B$2263,$D5,'EUROSTAT_VBE_AutoP-Input'!$C$7:$C$2263,"*"&amp;RIGHT($A5,3)&amp;"*",'EUROSTAT_VBE_AutoP-Input'!$D$7:$D$2263,"5544*"))/1000</f>
        <v>0.375</v>
      </c>
      <c r="V5" s="17">
        <f>(SUMIFS('EUROSTAT_VBE_AutoP-Input'!T$7:T$2263,'EUROSTAT_VBE_AutoP-Input'!$B$7:$B$2263,$D5,'EUROSTAT_VBE_AutoP-Input'!$C$7:$C$2263,"*"&amp;RIGHT($A5,3)&amp;"*",'EUROSTAT_VBE_AutoP-Input'!$D$7:$D$2263,"2210*"))/1000+(SUMIFS('EUROSTAT_VBE_AutoP-Input'!T$7:T$2263,'EUROSTAT_VBE_AutoP-Input'!$B$7:$B$2263,$D5,'EUROSTAT_VBE_AutoP-Input'!$C$7:$C$2263,"*"&amp;RIGHT($A5,3)&amp;"*",'EUROSTAT_VBE_AutoP-Input'!$D$7:$D$2263,"23*"))/1000+(SUMIFS('EUROSTAT_VBE_AutoP-Input'!T$7:T$2263,'EUROSTAT_VBE_AutoP-Input'!$B$7:$B$2263,$D5,'EUROSTAT_VBE_AutoP-Input'!$C$7:$C$2263,"*"&amp;RIGHT($A5,3)&amp;"*",'EUROSTAT_VBE_AutoP-Input'!$D$7:$D$2263,"5544*"))/1000</f>
        <v>0</v>
      </c>
      <c r="W5" s="17">
        <f>(SUMIFS('EUROSTAT_VBE_AutoP-Input'!U$7:U$2263,'EUROSTAT_VBE_AutoP-Input'!$B$7:$B$2263,$D5,'EUROSTAT_VBE_AutoP-Input'!$C$7:$C$2263,"*"&amp;RIGHT($A5,3)&amp;"*",'EUROSTAT_VBE_AutoP-Input'!$D$7:$D$2263,"2210*"))/1000+(SUMIFS('EUROSTAT_VBE_AutoP-Input'!U$7:U$2263,'EUROSTAT_VBE_AutoP-Input'!$B$7:$B$2263,$D5,'EUROSTAT_VBE_AutoP-Input'!$C$7:$C$2263,"*"&amp;RIGHT($A5,3)&amp;"*",'EUROSTAT_VBE_AutoP-Input'!$D$7:$D$2263,"23*"))/1000+(SUMIFS('EUROSTAT_VBE_AutoP-Input'!U$7:U$2263,'EUROSTAT_VBE_AutoP-Input'!$B$7:$B$2263,$D5,'EUROSTAT_VBE_AutoP-Input'!$C$7:$C$2263,"*"&amp;RIGHT($A5,3)&amp;"*",'EUROSTAT_VBE_AutoP-Input'!$D$7:$D$2263,"5544*"))/1000</f>
        <v>0</v>
      </c>
      <c r="X5" s="17">
        <f>(SUMIFS('EUROSTAT_VBE_AutoP-Input'!V$7:V$2263,'EUROSTAT_VBE_AutoP-Input'!$B$7:$B$2263,$D5,'EUROSTAT_VBE_AutoP-Input'!$C$7:$C$2263,"*"&amp;RIGHT($A5,3)&amp;"*",'EUROSTAT_VBE_AutoP-Input'!$D$7:$D$2263,"2210*"))/1000+(SUMIFS('EUROSTAT_VBE_AutoP-Input'!V$7:V$2263,'EUROSTAT_VBE_AutoP-Input'!$B$7:$B$2263,$D5,'EUROSTAT_VBE_AutoP-Input'!$C$7:$C$2263,"*"&amp;RIGHT($A5,3)&amp;"*",'EUROSTAT_VBE_AutoP-Input'!$D$7:$D$2263,"23*"))/1000+(SUMIFS('EUROSTAT_VBE_AutoP-Input'!V$7:V$2263,'EUROSTAT_VBE_AutoP-Input'!$B$7:$B$2263,$D5,'EUROSTAT_VBE_AutoP-Input'!$C$7:$C$2263,"*"&amp;RIGHT($A5,3)&amp;"*",'EUROSTAT_VBE_AutoP-Input'!$D$7:$D$2263,"5544*"))/1000</f>
        <v>0</v>
      </c>
      <c r="Y5" s="17">
        <f>(SUMIFS('EUROSTAT_VBE_AutoP-Input'!W$7:W$2263,'EUROSTAT_VBE_AutoP-Input'!$B$7:$B$2263,$D5,'EUROSTAT_VBE_AutoP-Input'!$C$7:$C$2263,"*"&amp;RIGHT($A5,3)&amp;"*",'EUROSTAT_VBE_AutoP-Input'!$D$7:$D$2263,"2210*"))/1000+(SUMIFS('EUROSTAT_VBE_AutoP-Input'!W$7:W$2263,'EUROSTAT_VBE_AutoP-Input'!$B$7:$B$2263,$D5,'EUROSTAT_VBE_AutoP-Input'!$C$7:$C$2263,"*"&amp;RIGHT($A5,3)&amp;"*",'EUROSTAT_VBE_AutoP-Input'!$D$7:$D$2263,"23*"))/1000+(SUMIFS('EUROSTAT_VBE_AutoP-Input'!W$7:W$2263,'EUROSTAT_VBE_AutoP-Input'!$B$7:$B$2263,$D5,'EUROSTAT_VBE_AutoP-Input'!$C$7:$C$2263,"*"&amp;RIGHT($A5,3)&amp;"*",'EUROSTAT_VBE_AutoP-Input'!$D$7:$D$2263,"5544*"))/1000</f>
        <v>0</v>
      </c>
      <c r="Z5" s="17">
        <f>(SUMIFS('EUROSTAT_VBE_AutoP-Input'!X$7:X$2263,'EUROSTAT_VBE_AutoP-Input'!$B$7:$B$2263,$D5,'EUROSTAT_VBE_AutoP-Input'!$C$7:$C$2263,"*"&amp;RIGHT($A5,3)&amp;"*",'EUROSTAT_VBE_AutoP-Input'!$D$7:$D$2263,"2210*"))/1000+(SUMIFS('EUROSTAT_VBE_AutoP-Input'!X$7:X$2263,'EUROSTAT_VBE_AutoP-Input'!$B$7:$B$2263,$D5,'EUROSTAT_VBE_AutoP-Input'!$C$7:$C$2263,"*"&amp;RIGHT($A5,3)&amp;"*",'EUROSTAT_VBE_AutoP-Input'!$D$7:$D$2263,"23*"))/1000+(SUMIFS('EUROSTAT_VBE_AutoP-Input'!X$7:X$2263,'EUROSTAT_VBE_AutoP-Input'!$B$7:$B$2263,$D5,'EUROSTAT_VBE_AutoP-Input'!$C$7:$C$2263,"*"&amp;RIGHT($A5,3)&amp;"*",'EUROSTAT_VBE_AutoP-Input'!$D$7:$D$2263,"5544*"))/1000</f>
        <v>0</v>
      </c>
      <c r="AA5" s="17">
        <f>(SUMIFS('EUROSTAT_VBE_AutoP-Input'!Y$7:Y$2263,'EUROSTAT_VBE_AutoP-Input'!$B$7:$B$2263,$D5,'EUROSTAT_VBE_AutoP-Input'!$C$7:$C$2263,"*"&amp;RIGHT($A5,3)&amp;"*",'EUROSTAT_VBE_AutoP-Input'!$D$7:$D$2263,"2210*"))/1000+(SUMIFS('EUROSTAT_VBE_AutoP-Input'!Y$7:Y$2263,'EUROSTAT_VBE_AutoP-Input'!$B$7:$B$2263,$D5,'EUROSTAT_VBE_AutoP-Input'!$C$7:$C$2263,"*"&amp;RIGHT($A5,3)&amp;"*",'EUROSTAT_VBE_AutoP-Input'!$D$7:$D$2263,"23*"))/1000+(SUMIFS('EUROSTAT_VBE_AutoP-Input'!Y$7:Y$2263,'EUROSTAT_VBE_AutoP-Input'!$B$7:$B$2263,$D5,'EUROSTAT_VBE_AutoP-Input'!$C$7:$C$2263,"*"&amp;RIGHT($A5,3)&amp;"*",'EUROSTAT_VBE_AutoP-Input'!$D$7:$D$2263,"5544*"))/1000</f>
        <v>0</v>
      </c>
      <c r="AB5" s="17">
        <f>(SUMIFS('EUROSTAT_VBE_AutoP-Input'!Z$7:Z$2263,'EUROSTAT_VBE_AutoP-Input'!$B$7:$B$2263,$D5,'EUROSTAT_VBE_AutoP-Input'!$C$7:$C$2263,"*"&amp;RIGHT($A5,3)&amp;"*",'EUROSTAT_VBE_AutoP-Input'!$D$7:$D$2263,"2210*"))/1000+(SUMIFS('EUROSTAT_VBE_AutoP-Input'!Z$7:Z$2263,'EUROSTAT_VBE_AutoP-Input'!$B$7:$B$2263,$D5,'EUROSTAT_VBE_AutoP-Input'!$C$7:$C$2263,"*"&amp;RIGHT($A5,3)&amp;"*",'EUROSTAT_VBE_AutoP-Input'!$D$7:$D$2263,"23*"))/1000+(SUMIFS('EUROSTAT_VBE_AutoP-Input'!Z$7:Z$2263,'EUROSTAT_VBE_AutoP-Input'!$B$7:$B$2263,$D5,'EUROSTAT_VBE_AutoP-Input'!$C$7:$C$2263,"*"&amp;RIGHT($A5,3)&amp;"*",'EUROSTAT_VBE_AutoP-Input'!$D$7:$D$2263,"5544*"))/1000</f>
        <v>0.303</v>
      </c>
      <c r="AC5" s="17">
        <f>(SUMIFS('EUROSTAT_VBE_AutoP-Input'!AA$7:AA$2263,'EUROSTAT_VBE_AutoP-Input'!$B$7:$B$2263,$D5,'EUROSTAT_VBE_AutoP-Input'!$C$7:$C$2263,"*"&amp;RIGHT($A5,3)&amp;"*",'EUROSTAT_VBE_AutoP-Input'!$D$7:$D$2263,"2210*"))/1000+(SUMIFS('EUROSTAT_VBE_AutoP-Input'!AA$7:AA$2263,'EUROSTAT_VBE_AutoP-Input'!$B$7:$B$2263,$D5,'EUROSTAT_VBE_AutoP-Input'!$C$7:$C$2263,"*"&amp;RIGHT($A5,3)&amp;"*",'EUROSTAT_VBE_AutoP-Input'!$D$7:$D$2263,"23*"))/1000+(SUMIFS('EUROSTAT_VBE_AutoP-Input'!AA$7:AA$2263,'EUROSTAT_VBE_AutoP-Input'!$B$7:$B$2263,$D5,'EUROSTAT_VBE_AutoP-Input'!$C$7:$C$2263,"*"&amp;RIGHT($A5,3)&amp;"*",'EUROSTAT_VBE_AutoP-Input'!$D$7:$D$2263,"5544*"))/1000</f>
        <v>0</v>
      </c>
      <c r="AD5" s="17">
        <f>(SUMIFS('EUROSTAT_VBE_AutoP-Input'!AB$7:AB$2263,'EUROSTAT_VBE_AutoP-Input'!$B$7:$B$2263,$D5,'EUROSTAT_VBE_AutoP-Input'!$C$7:$C$2263,"*"&amp;RIGHT($A5,3)&amp;"*",'EUROSTAT_VBE_AutoP-Input'!$D$7:$D$2263,"2210*"))/1000+(SUMIFS('EUROSTAT_VBE_AutoP-Input'!AB$7:AB$2263,'EUROSTAT_VBE_AutoP-Input'!$B$7:$B$2263,$D5,'EUROSTAT_VBE_AutoP-Input'!$C$7:$C$2263,"*"&amp;RIGHT($A5,3)&amp;"*",'EUROSTAT_VBE_AutoP-Input'!$D$7:$D$2263,"23*"))/1000+(SUMIFS('EUROSTAT_VBE_AutoP-Input'!AB$7:AB$2263,'EUROSTAT_VBE_AutoP-Input'!$B$7:$B$2263,$D5,'EUROSTAT_VBE_AutoP-Input'!$C$7:$C$2263,"*"&amp;RIGHT($A5,3)&amp;"*",'EUROSTAT_VBE_AutoP-Input'!$D$7:$D$2263,"5544*"))/1000</f>
        <v>0</v>
      </c>
      <c r="AE5" s="17">
        <f>(SUMIFS('EUROSTAT_VBE_AutoP-Input'!AC$7:AC$2263,'EUROSTAT_VBE_AutoP-Input'!$B$7:$B$2263,$D5,'EUROSTAT_VBE_AutoP-Input'!$C$7:$C$2263,"*"&amp;RIGHT($A5,3)&amp;"*",'EUROSTAT_VBE_AutoP-Input'!$D$7:$D$2263,"2210*"))/1000+(SUMIFS('EUROSTAT_VBE_AutoP-Input'!AC$7:AC$2263,'EUROSTAT_VBE_AutoP-Input'!$B$7:$B$2263,$D5,'EUROSTAT_VBE_AutoP-Input'!$C$7:$C$2263,"*"&amp;RIGHT($A5,3)&amp;"*",'EUROSTAT_VBE_AutoP-Input'!$D$7:$D$2263,"23*"))/1000+(SUMIFS('EUROSTAT_VBE_AutoP-Input'!AC$7:AC$2263,'EUROSTAT_VBE_AutoP-Input'!$B$7:$B$2263,$D5,'EUROSTAT_VBE_AutoP-Input'!$C$7:$C$2263,"*"&amp;RIGHT($A5,3)&amp;"*",'EUROSTAT_VBE_AutoP-Input'!$D$7:$D$2263,"5544*"))/1000</f>
        <v>0</v>
      </c>
      <c r="AF5" s="17">
        <f>(SUMIFS('EUROSTAT_VBE_AutoP-Input'!AD$7:AD$2263,'EUROSTAT_VBE_AutoP-Input'!$B$7:$B$2263,$D5,'EUROSTAT_VBE_AutoP-Input'!$C$7:$C$2263,"*"&amp;RIGHT($A5,3)&amp;"*",'EUROSTAT_VBE_AutoP-Input'!$D$7:$D$2263,"2210*"))/1000+(SUMIFS('EUROSTAT_VBE_AutoP-Input'!AD$7:AD$2263,'EUROSTAT_VBE_AutoP-Input'!$B$7:$B$2263,$D5,'EUROSTAT_VBE_AutoP-Input'!$C$7:$C$2263,"*"&amp;RIGHT($A5,3)&amp;"*",'EUROSTAT_VBE_AutoP-Input'!$D$7:$D$2263,"23*"))/1000+(SUMIFS('EUROSTAT_VBE_AutoP-Input'!AD$7:AD$2263,'EUROSTAT_VBE_AutoP-Input'!$B$7:$B$2263,$D5,'EUROSTAT_VBE_AutoP-Input'!$C$7:$C$2263,"*"&amp;RIGHT($A5,3)&amp;"*",'EUROSTAT_VBE_AutoP-Input'!$D$7:$D$2263,"5544*"))/1000</f>
        <v>0</v>
      </c>
      <c r="AG5" s="17">
        <f>(SUMIFS('EUROSTAT_VBE_AutoP-Input'!AE$7:AE$2263,'EUROSTAT_VBE_AutoP-Input'!$B$7:$B$2263,$D5,'EUROSTAT_VBE_AutoP-Input'!$C$7:$C$2263,"*"&amp;RIGHT($A5,3)&amp;"*",'EUROSTAT_VBE_AutoP-Input'!$D$7:$D$2263,"2210*"))/1000+(SUMIFS('EUROSTAT_VBE_AutoP-Input'!AE$7:AE$2263,'EUROSTAT_VBE_AutoP-Input'!$B$7:$B$2263,$D5,'EUROSTAT_VBE_AutoP-Input'!$C$7:$C$2263,"*"&amp;RIGHT($A5,3)&amp;"*",'EUROSTAT_VBE_AutoP-Input'!$D$7:$D$2263,"23*"))/1000+(SUMIFS('EUROSTAT_VBE_AutoP-Input'!AE$7:AE$2263,'EUROSTAT_VBE_AutoP-Input'!$B$7:$B$2263,$D5,'EUROSTAT_VBE_AutoP-Input'!$C$7:$C$2263,"*"&amp;RIGHT($A5,3)&amp;"*",'EUROSTAT_VBE_AutoP-Input'!$D$7:$D$2263,"5544*"))/1000</f>
        <v>0</v>
      </c>
      <c r="AH5" s="17">
        <f>(SUMIFS('EUROSTAT_VBE_AutoP-Input'!AF$7:AF$2263,'EUROSTAT_VBE_AutoP-Input'!$B$7:$B$2263,$D5,'EUROSTAT_VBE_AutoP-Input'!$C$7:$C$2263,"*"&amp;RIGHT($A5,3)&amp;"*",'EUROSTAT_VBE_AutoP-Input'!$D$7:$D$2263,"2210*"))/1000+(SUMIFS('EUROSTAT_VBE_AutoP-Input'!AF$7:AF$2263,'EUROSTAT_VBE_AutoP-Input'!$B$7:$B$2263,$D5,'EUROSTAT_VBE_AutoP-Input'!$C$7:$C$2263,"*"&amp;RIGHT($A5,3)&amp;"*",'EUROSTAT_VBE_AutoP-Input'!$D$7:$D$2263,"23*"))/1000+(SUMIFS('EUROSTAT_VBE_AutoP-Input'!AF$7:AF$2263,'EUROSTAT_VBE_AutoP-Input'!$B$7:$B$2263,$D5,'EUROSTAT_VBE_AutoP-Input'!$C$7:$C$2263,"*"&amp;RIGHT($A5,3)&amp;"*",'EUROSTAT_VBE_AutoP-Input'!$D$7:$D$2263,"5544*"))/1000</f>
        <v>16.265</v>
      </c>
      <c r="AI5" s="17">
        <f>(SUMIFS('EUROSTAT_VBE_AutoP-Input'!AG$7:AG$2263,'EUROSTAT_VBE_AutoP-Input'!$B$7:$B$2263,$D5,'EUROSTAT_VBE_AutoP-Input'!$C$7:$C$2263,"*"&amp;RIGHT($A5,3)&amp;"*",'EUROSTAT_VBE_AutoP-Input'!$D$7:$D$2263,"2210*"))/1000+(SUMIFS('EUROSTAT_VBE_AutoP-Input'!AG$7:AG$2263,'EUROSTAT_VBE_AutoP-Input'!$B$7:$B$2263,$D5,'EUROSTAT_VBE_AutoP-Input'!$C$7:$C$2263,"*"&amp;RIGHT($A5,3)&amp;"*",'EUROSTAT_VBE_AutoP-Input'!$D$7:$D$2263,"23*"))/1000+(SUMIFS('EUROSTAT_VBE_AutoP-Input'!AG$7:AG$2263,'EUROSTAT_VBE_AutoP-Input'!$B$7:$B$2263,$D5,'EUROSTAT_VBE_AutoP-Input'!$C$7:$C$2263,"*"&amp;RIGHT($A5,3)&amp;"*",'EUROSTAT_VBE_AutoP-Input'!$D$7:$D$2263,"5544*"))/1000</f>
        <v>1.317</v>
      </c>
      <c r="AJ5" s="17">
        <f>(SUMIFS('EUROSTAT_VBE_AutoP-Input'!AH$7:AH$2263,'EUROSTAT_VBE_AutoP-Input'!$B$7:$B$2263,$D5,'EUROSTAT_VBE_AutoP-Input'!$C$7:$C$2263,"*"&amp;RIGHT($A5,3)&amp;"*",'EUROSTAT_VBE_AutoP-Input'!$D$7:$D$2263,"2210*"))/1000+(SUMIFS('EUROSTAT_VBE_AutoP-Input'!AH$7:AH$2263,'EUROSTAT_VBE_AutoP-Input'!$B$7:$B$2263,$D5,'EUROSTAT_VBE_AutoP-Input'!$C$7:$C$2263,"*"&amp;RIGHT($A5,3)&amp;"*",'EUROSTAT_VBE_AutoP-Input'!$D$7:$D$2263,"23*"))/1000+(SUMIFS('EUROSTAT_VBE_AutoP-Input'!AH$7:AH$2263,'EUROSTAT_VBE_AutoP-Input'!$B$7:$B$2263,$D5,'EUROSTAT_VBE_AutoP-Input'!$C$7:$C$2263,"*"&amp;RIGHT($A5,3)&amp;"*",'EUROSTAT_VBE_AutoP-Input'!$D$7:$D$2263,"5544*"))/1000</f>
        <v>0.032</v>
      </c>
      <c r="AK5" s="17">
        <f>(SUMIFS('EUROSTAT_VBE_AutoP-Input'!AI$7:AI$2263,'EUROSTAT_VBE_AutoP-Input'!$B$7:$B$2263,$D5,'EUROSTAT_VBE_AutoP-Input'!$C$7:$C$2263,"*"&amp;RIGHT($A5,3)&amp;"*",'EUROSTAT_VBE_AutoP-Input'!$D$7:$D$2263,"2210*"))/1000+(SUMIFS('EUROSTAT_VBE_AutoP-Input'!AI$7:AI$2263,'EUROSTAT_VBE_AutoP-Input'!$B$7:$B$2263,$D5,'EUROSTAT_VBE_AutoP-Input'!$C$7:$C$2263,"*"&amp;RIGHT($A5,3)&amp;"*",'EUROSTAT_VBE_AutoP-Input'!$D$7:$D$2263,"23*"))/1000+(SUMIFS('EUROSTAT_VBE_AutoP-Input'!AI$7:AI$2263,'EUROSTAT_VBE_AutoP-Input'!$B$7:$B$2263,$D5,'EUROSTAT_VBE_AutoP-Input'!$C$7:$C$2263,"*"&amp;RIGHT($A5,3)&amp;"*",'EUROSTAT_VBE_AutoP-Input'!$D$7:$D$2263,"5544*"))/1000</f>
        <v>0.078</v>
      </c>
      <c r="AL5" s="17">
        <f>(SUMIFS('EUROSTAT_VBE_AutoP-Input'!AJ$7:AJ$2263,'EUROSTAT_VBE_AutoP-Input'!$B$7:$B$2263,$D5,'EUROSTAT_VBE_AutoP-Input'!$C$7:$C$2263,"*"&amp;RIGHT($A5,3)&amp;"*",'EUROSTAT_VBE_AutoP-Input'!$D$7:$D$2263,"2210*"))/1000+(SUMIFS('EUROSTAT_VBE_AutoP-Input'!AJ$7:AJ$2263,'EUROSTAT_VBE_AutoP-Input'!$B$7:$B$2263,$D5,'EUROSTAT_VBE_AutoP-Input'!$C$7:$C$2263,"*"&amp;RIGHT($A5,3)&amp;"*",'EUROSTAT_VBE_AutoP-Input'!$D$7:$D$2263,"23*"))/1000+(SUMIFS('EUROSTAT_VBE_AutoP-Input'!AJ$7:AJ$2263,'EUROSTAT_VBE_AutoP-Input'!$B$7:$B$2263,$D5,'EUROSTAT_VBE_AutoP-Input'!$C$7:$C$2263,"*"&amp;RIGHT($A5,3)&amp;"*",'EUROSTAT_VBE_AutoP-Input'!$D$7:$D$2263,"5544*"))/1000</f>
        <v>0.011</v>
      </c>
      <c r="AM5" s="17">
        <f>(SUMIFS('EUROSTAT_VBE_AutoP-Input'!AK$7:AK$2263,'EUROSTAT_VBE_AutoP-Input'!$B$7:$B$2263,$D5,'EUROSTAT_VBE_AutoP-Input'!$C$7:$C$2263,"*"&amp;RIGHT($A5,3)&amp;"*",'EUROSTAT_VBE_AutoP-Input'!$D$7:$D$2263,"2210*"))/1000+(SUMIFS('EUROSTAT_VBE_AutoP-Input'!AK$7:AK$2263,'EUROSTAT_VBE_AutoP-Input'!$B$7:$B$2263,$D5,'EUROSTAT_VBE_AutoP-Input'!$C$7:$C$2263,"*"&amp;RIGHT($A5,3)&amp;"*",'EUROSTAT_VBE_AutoP-Input'!$D$7:$D$2263,"23*"))/1000+(SUMIFS('EUROSTAT_VBE_AutoP-Input'!AK$7:AK$2263,'EUROSTAT_VBE_AutoP-Input'!$B$7:$B$2263,$D5,'EUROSTAT_VBE_AutoP-Input'!$C$7:$C$2263,"*"&amp;RIGHT($A5,3)&amp;"*",'EUROSTAT_VBE_AutoP-Input'!$D$7:$D$2263,"5544*"))/1000</f>
        <v>0</v>
      </c>
      <c r="AO5" s="49">
        <v>0</v>
      </c>
      <c r="AP5" s="49">
        <v>0</v>
      </c>
      <c r="AQ5" s="49">
        <v>0</v>
      </c>
      <c r="AR5" s="49">
        <v>0</v>
      </c>
      <c r="AS5" s="49">
        <v>0</v>
      </c>
    </row>
    <row r="6" s="20" customFormat="1" spans="1:45">
      <c r="A6" t="str">
        <f>LEFT('EUROSTAT_VBE_AutoP-Input'!$C$7,8)</f>
        <v>B_101022</v>
      </c>
      <c r="B6" s="30" t="s">
        <v>620</v>
      </c>
      <c r="C6" t="s">
        <v>293</v>
      </c>
      <c r="D6" t="s">
        <v>126</v>
      </c>
      <c r="E6" t="s">
        <v>231</v>
      </c>
      <c r="F6" t="s">
        <v>251</v>
      </c>
      <c r="G6" s="17">
        <f>(SUMIFS('EUROSTAT_VBE_AutoP-Input'!E$7:E$2263,'EUROSTAT_VBE_AutoP-Input'!$B$7:$B$2263,$D6,'EUROSTAT_VBE_AutoP-Input'!$C$7:$C$2263,"*"&amp;RIGHT($A6,3)&amp;"*",'EUROSTAT_VBE_AutoP-Input'!$D$7:$D$2263,"2230*"))/1000</f>
        <v>0</v>
      </c>
      <c r="H6" s="17">
        <f>(SUMIFS('EUROSTAT_VBE_AutoP-Input'!F$7:F$2263,'EUROSTAT_VBE_AutoP-Input'!$B$7:$B$2263,$D6,'EUROSTAT_VBE_AutoP-Input'!$C$7:$C$2263,"*"&amp;RIGHT($A6,3)&amp;"*",'EUROSTAT_VBE_AutoP-Input'!$D$7:$D$2263,"2230*"))/1000</f>
        <v>0</v>
      </c>
      <c r="I6" s="17">
        <f>(SUMIFS('EUROSTAT_VBE_AutoP-Input'!G$7:G$2263,'EUROSTAT_VBE_AutoP-Input'!$B$7:$B$2263,$D6,'EUROSTAT_VBE_AutoP-Input'!$C$7:$C$2263,"*"&amp;RIGHT($A6,3)&amp;"*",'EUROSTAT_VBE_AutoP-Input'!$D$7:$D$2263,"2230*"))/1000</f>
        <v>0</v>
      </c>
      <c r="J6" s="17">
        <f>(SUMIFS('EUROSTAT_VBE_AutoP-Input'!H$7:H$2263,'EUROSTAT_VBE_AutoP-Input'!$B$7:$B$2263,$D6,'EUROSTAT_VBE_AutoP-Input'!$C$7:$C$2263,"*"&amp;RIGHT($A6,3)&amp;"*",'EUROSTAT_VBE_AutoP-Input'!$D$7:$D$2263,"2230*"))/1000</f>
        <v>0</v>
      </c>
      <c r="K6" s="17">
        <f>(SUMIFS('EUROSTAT_VBE_AutoP-Input'!I$7:I$2263,'EUROSTAT_VBE_AutoP-Input'!$B$7:$B$2263,$D6,'EUROSTAT_VBE_AutoP-Input'!$C$7:$C$2263,"*"&amp;RIGHT($A6,3)&amp;"*",'EUROSTAT_VBE_AutoP-Input'!$D$7:$D$2263,"2230*"))/1000</f>
        <v>0.06</v>
      </c>
      <c r="L6" s="17">
        <f>(SUMIFS('EUROSTAT_VBE_AutoP-Input'!J$7:J$2263,'EUROSTAT_VBE_AutoP-Input'!$B$7:$B$2263,$D6,'EUROSTAT_VBE_AutoP-Input'!$C$7:$C$2263,"*"&amp;RIGHT($A6,3)&amp;"*",'EUROSTAT_VBE_AutoP-Input'!$D$7:$D$2263,"2230*"))/1000</f>
        <v>6.74</v>
      </c>
      <c r="M6" s="17">
        <f>(SUMIFS('EUROSTAT_VBE_AutoP-Input'!K$7:K$2263,'EUROSTAT_VBE_AutoP-Input'!$B$7:$B$2263,$D6,'EUROSTAT_VBE_AutoP-Input'!$C$7:$C$2263,"*"&amp;RIGHT($A6,3)&amp;"*",'EUROSTAT_VBE_AutoP-Input'!$D$7:$D$2263,"2230*"))/1000</f>
        <v>0</v>
      </c>
      <c r="N6" s="17">
        <f>(SUMIFS('EUROSTAT_VBE_AutoP-Input'!L$7:L$2263,'EUROSTAT_VBE_AutoP-Input'!$B$7:$B$2263,$D6,'EUROSTAT_VBE_AutoP-Input'!$C$7:$C$2263,"*"&amp;RIGHT($A6,3)&amp;"*",'EUROSTAT_VBE_AutoP-Input'!$D$7:$D$2263,"2230*"))/1000</f>
        <v>0</v>
      </c>
      <c r="O6" s="17">
        <f>(SUMIFS('EUROSTAT_VBE_AutoP-Input'!M$7:M$2263,'EUROSTAT_VBE_AutoP-Input'!$B$7:$B$2263,$D6,'EUROSTAT_VBE_AutoP-Input'!$C$7:$C$2263,"*"&amp;RIGHT($A6,3)&amp;"*",'EUROSTAT_VBE_AutoP-Input'!$D$7:$D$2263,"2230*"))/1000</f>
        <v>0</v>
      </c>
      <c r="P6" s="17">
        <f>(SUMIFS('EUROSTAT_VBE_AutoP-Input'!N$7:N$2263,'EUROSTAT_VBE_AutoP-Input'!$B$7:$B$2263,$D6,'EUROSTAT_VBE_AutoP-Input'!$C$7:$C$2263,"*"&amp;RIGHT($A6,3)&amp;"*",'EUROSTAT_VBE_AutoP-Input'!$D$7:$D$2263,"2230*"))/1000</f>
        <v>0</v>
      </c>
      <c r="Q6" s="17">
        <f>(SUMIFS('EUROSTAT_VBE_AutoP-Input'!O$7:O$2263,'EUROSTAT_VBE_AutoP-Input'!$B$7:$B$2263,$D6,'EUROSTAT_VBE_AutoP-Input'!$C$7:$C$2263,"*"&amp;RIGHT($A6,3)&amp;"*",'EUROSTAT_VBE_AutoP-Input'!$D$7:$D$2263,"2230*"))/1000</f>
        <v>0</v>
      </c>
      <c r="R6" s="17">
        <f>(SUMIFS('EUROSTAT_VBE_AutoP-Input'!P$7:P$2263,'EUROSTAT_VBE_AutoP-Input'!$B$7:$B$2263,$D6,'EUROSTAT_VBE_AutoP-Input'!$C$7:$C$2263,"*"&amp;RIGHT($A6,3)&amp;"*",'EUROSTAT_VBE_AutoP-Input'!$D$7:$D$2263,"2230*"))/1000</f>
        <v>0</v>
      </c>
      <c r="S6" s="17">
        <f>(SUMIFS('EUROSTAT_VBE_AutoP-Input'!Q$7:Q$2263,'EUROSTAT_VBE_AutoP-Input'!$B$7:$B$2263,$D6,'EUROSTAT_VBE_AutoP-Input'!$C$7:$C$2263,"*"&amp;RIGHT($A6,3)&amp;"*",'EUROSTAT_VBE_AutoP-Input'!$D$7:$D$2263,"2230*"))/1000</f>
        <v>0</v>
      </c>
      <c r="T6" s="17">
        <f>(SUMIFS('EUROSTAT_VBE_AutoP-Input'!R$7:R$2263,'EUROSTAT_VBE_AutoP-Input'!$B$7:$B$2263,$D6,'EUROSTAT_VBE_AutoP-Input'!$C$7:$C$2263,"*"&amp;RIGHT($A6,3)&amp;"*",'EUROSTAT_VBE_AutoP-Input'!$D$7:$D$2263,"2230*"))/1000</f>
        <v>0</v>
      </c>
      <c r="U6" s="17">
        <f>(SUMIFS('EUROSTAT_VBE_AutoP-Input'!S$7:S$2263,'EUROSTAT_VBE_AutoP-Input'!$B$7:$B$2263,$D6,'EUROSTAT_VBE_AutoP-Input'!$C$7:$C$2263,"*"&amp;RIGHT($A6,3)&amp;"*",'EUROSTAT_VBE_AutoP-Input'!$D$7:$D$2263,"2230*"))/1000</f>
        <v>0</v>
      </c>
      <c r="V6" s="17">
        <f>(SUMIFS('EUROSTAT_VBE_AutoP-Input'!T$7:T$2263,'EUROSTAT_VBE_AutoP-Input'!$B$7:$B$2263,$D6,'EUROSTAT_VBE_AutoP-Input'!$C$7:$C$2263,"*"&amp;RIGHT($A6,3)&amp;"*",'EUROSTAT_VBE_AutoP-Input'!$D$7:$D$2263,"2230*"))/1000</f>
        <v>0</v>
      </c>
      <c r="W6" s="17">
        <f>(SUMIFS('EUROSTAT_VBE_AutoP-Input'!U$7:U$2263,'EUROSTAT_VBE_AutoP-Input'!$B$7:$B$2263,$D6,'EUROSTAT_VBE_AutoP-Input'!$C$7:$C$2263,"*"&amp;RIGHT($A6,3)&amp;"*",'EUROSTAT_VBE_AutoP-Input'!$D$7:$D$2263,"2230*"))/1000</f>
        <v>0</v>
      </c>
      <c r="X6" s="17">
        <f>(SUMIFS('EUROSTAT_VBE_AutoP-Input'!V$7:V$2263,'EUROSTAT_VBE_AutoP-Input'!$B$7:$B$2263,$D6,'EUROSTAT_VBE_AutoP-Input'!$C$7:$C$2263,"*"&amp;RIGHT($A6,3)&amp;"*",'EUROSTAT_VBE_AutoP-Input'!$D$7:$D$2263,"2230*"))/1000</f>
        <v>0</v>
      </c>
      <c r="Y6" s="17">
        <f>(SUMIFS('EUROSTAT_VBE_AutoP-Input'!W$7:W$2263,'EUROSTAT_VBE_AutoP-Input'!$B$7:$B$2263,$D6,'EUROSTAT_VBE_AutoP-Input'!$C$7:$C$2263,"*"&amp;RIGHT($A6,3)&amp;"*",'EUROSTAT_VBE_AutoP-Input'!$D$7:$D$2263,"2230*"))/1000</f>
        <v>0</v>
      </c>
      <c r="Z6" s="17">
        <f>(SUMIFS('EUROSTAT_VBE_AutoP-Input'!X$7:X$2263,'EUROSTAT_VBE_AutoP-Input'!$B$7:$B$2263,$D6,'EUROSTAT_VBE_AutoP-Input'!$C$7:$C$2263,"*"&amp;RIGHT($A6,3)&amp;"*",'EUROSTAT_VBE_AutoP-Input'!$D$7:$D$2263,"2230*"))/1000</f>
        <v>0</v>
      </c>
      <c r="AA6" s="17">
        <f>(SUMIFS('EUROSTAT_VBE_AutoP-Input'!Y$7:Y$2263,'EUROSTAT_VBE_AutoP-Input'!$B$7:$B$2263,$D6,'EUROSTAT_VBE_AutoP-Input'!$C$7:$C$2263,"*"&amp;RIGHT($A6,3)&amp;"*",'EUROSTAT_VBE_AutoP-Input'!$D$7:$D$2263,"2230*"))/1000</f>
        <v>0</v>
      </c>
      <c r="AB6" s="17">
        <f>(SUMIFS('EUROSTAT_VBE_AutoP-Input'!Z$7:Z$2263,'EUROSTAT_VBE_AutoP-Input'!$B$7:$B$2263,$D6,'EUROSTAT_VBE_AutoP-Input'!$C$7:$C$2263,"*"&amp;RIGHT($A6,3)&amp;"*",'EUROSTAT_VBE_AutoP-Input'!$D$7:$D$2263,"2230*"))/1000</f>
        <v>0</v>
      </c>
      <c r="AC6" s="17">
        <f>(SUMIFS('EUROSTAT_VBE_AutoP-Input'!AA$7:AA$2263,'EUROSTAT_VBE_AutoP-Input'!$B$7:$B$2263,$D6,'EUROSTAT_VBE_AutoP-Input'!$C$7:$C$2263,"*"&amp;RIGHT($A6,3)&amp;"*",'EUROSTAT_VBE_AutoP-Input'!$D$7:$D$2263,"2230*"))/1000</f>
        <v>0</v>
      </c>
      <c r="AD6" s="17">
        <f>(SUMIFS('EUROSTAT_VBE_AutoP-Input'!AB$7:AB$2263,'EUROSTAT_VBE_AutoP-Input'!$B$7:$B$2263,$D6,'EUROSTAT_VBE_AutoP-Input'!$C$7:$C$2263,"*"&amp;RIGHT($A6,3)&amp;"*",'EUROSTAT_VBE_AutoP-Input'!$D$7:$D$2263,"2230*"))/1000</f>
        <v>0</v>
      </c>
      <c r="AE6" s="17">
        <f>(SUMIFS('EUROSTAT_VBE_AutoP-Input'!AC$7:AC$2263,'EUROSTAT_VBE_AutoP-Input'!$B$7:$B$2263,$D6,'EUROSTAT_VBE_AutoP-Input'!$C$7:$C$2263,"*"&amp;RIGHT($A6,3)&amp;"*",'EUROSTAT_VBE_AutoP-Input'!$D$7:$D$2263,"2230*"))/1000</f>
        <v>0</v>
      </c>
      <c r="AF6" s="17">
        <f>(SUMIFS('EUROSTAT_VBE_AutoP-Input'!AD$7:AD$2263,'EUROSTAT_VBE_AutoP-Input'!$B$7:$B$2263,$D6,'EUROSTAT_VBE_AutoP-Input'!$C$7:$C$2263,"*"&amp;RIGHT($A6,3)&amp;"*",'EUROSTAT_VBE_AutoP-Input'!$D$7:$D$2263,"2230*"))/1000</f>
        <v>0</v>
      </c>
      <c r="AG6" s="17">
        <f>(SUMIFS('EUROSTAT_VBE_AutoP-Input'!AE$7:AE$2263,'EUROSTAT_VBE_AutoP-Input'!$B$7:$B$2263,$D6,'EUROSTAT_VBE_AutoP-Input'!$C$7:$C$2263,"*"&amp;RIGHT($A6,3)&amp;"*",'EUROSTAT_VBE_AutoP-Input'!$D$7:$D$2263,"2230*"))/1000</f>
        <v>0</v>
      </c>
      <c r="AH6" s="17">
        <f>(SUMIFS('EUROSTAT_VBE_AutoP-Input'!AF$7:AF$2263,'EUROSTAT_VBE_AutoP-Input'!$B$7:$B$2263,$D6,'EUROSTAT_VBE_AutoP-Input'!$C$7:$C$2263,"*"&amp;RIGHT($A6,3)&amp;"*",'EUROSTAT_VBE_AutoP-Input'!$D$7:$D$2263,"2230*"))/1000</f>
        <v>0</v>
      </c>
      <c r="AI6" s="17">
        <f>(SUMIFS('EUROSTAT_VBE_AutoP-Input'!AG$7:AG$2263,'EUROSTAT_VBE_AutoP-Input'!$B$7:$B$2263,$D6,'EUROSTAT_VBE_AutoP-Input'!$C$7:$C$2263,"*"&amp;RIGHT($A6,3)&amp;"*",'EUROSTAT_VBE_AutoP-Input'!$D$7:$D$2263,"2230*"))/1000</f>
        <v>1.02</v>
      </c>
      <c r="AJ6" s="17">
        <f>(SUMIFS('EUROSTAT_VBE_AutoP-Input'!AH$7:AH$2263,'EUROSTAT_VBE_AutoP-Input'!$B$7:$B$2263,$D6,'EUROSTAT_VBE_AutoP-Input'!$C$7:$C$2263,"*"&amp;RIGHT($A6,3)&amp;"*",'EUROSTAT_VBE_AutoP-Input'!$D$7:$D$2263,"2230*"))/1000</f>
        <v>0</v>
      </c>
      <c r="AK6" s="17">
        <f>(SUMIFS('EUROSTAT_VBE_AutoP-Input'!AI$7:AI$2263,'EUROSTAT_VBE_AutoP-Input'!$B$7:$B$2263,$D6,'EUROSTAT_VBE_AutoP-Input'!$C$7:$C$2263,"*"&amp;RIGHT($A6,3)&amp;"*",'EUROSTAT_VBE_AutoP-Input'!$D$7:$D$2263,"2230*"))/1000</f>
        <v>0</v>
      </c>
      <c r="AL6" s="17">
        <f>(SUMIFS('EUROSTAT_VBE_AutoP-Input'!AJ$7:AJ$2263,'EUROSTAT_VBE_AutoP-Input'!$B$7:$B$2263,$D6,'EUROSTAT_VBE_AutoP-Input'!$C$7:$C$2263,"*"&amp;RIGHT($A6,3)&amp;"*",'EUROSTAT_VBE_AutoP-Input'!$D$7:$D$2263,"2230*"))/1000</f>
        <v>0</v>
      </c>
      <c r="AM6" s="17">
        <f>(SUMIFS('EUROSTAT_VBE_AutoP-Input'!AK$7:AK$2263,'EUROSTAT_VBE_AutoP-Input'!$B$7:$B$2263,$D6,'EUROSTAT_VBE_AutoP-Input'!$C$7:$C$2263,"*"&amp;RIGHT($A6,3)&amp;"*",'EUROSTAT_VBE_AutoP-Input'!$D$7:$D$2263,"2230*"))/1000</f>
        <v>0</v>
      </c>
      <c r="AO6" s="49">
        <v>0</v>
      </c>
      <c r="AP6" s="49">
        <v>0</v>
      </c>
      <c r="AQ6" s="49">
        <v>0</v>
      </c>
      <c r="AR6" s="49">
        <v>0</v>
      </c>
      <c r="AS6" s="49">
        <v>0</v>
      </c>
    </row>
    <row r="7" s="20" customFormat="1" spans="1:45">
      <c r="A7" t="str">
        <f>LEFT('EUROSTAT_VBE_AutoP-Input'!$C$7,8)</f>
        <v>B_101022</v>
      </c>
      <c r="B7" s="30" t="s">
        <v>620</v>
      </c>
      <c r="C7" t="s">
        <v>293</v>
      </c>
      <c r="D7" t="s">
        <v>126</v>
      </c>
      <c r="E7" t="s">
        <v>232</v>
      </c>
      <c r="F7" t="s">
        <v>252</v>
      </c>
      <c r="G7" s="17">
        <f>(SUMIFS('EUROSTAT_VBE_AutoP-Input'!E$7:E$2263,'EUROSTAT_VBE_AutoP-Input'!$B$7:$B$2263,$D7,'EUROSTAT_VBE_AutoP-Input'!$C$7:$C$2263,"*"&amp;RIGHT($A7,3)&amp;"*",'EUROSTAT_VBE_AutoP-Input'!$D$7:$D$2263,"212*"))/1000</f>
        <v>0</v>
      </c>
      <c r="H7" s="17">
        <f>(SUMIFS('EUROSTAT_VBE_AutoP-Input'!F$7:F$2263,'EUROSTAT_VBE_AutoP-Input'!$B$7:$B$2263,$D7,'EUROSTAT_VBE_AutoP-Input'!$C$7:$C$2263,"*"&amp;RIGHT($A5,3)&amp;"*",'EUROSTAT_VBE_AutoP-Input'!$D$7:$D$2263,"212*"))/1000</f>
        <v>0</v>
      </c>
      <c r="I7" s="17">
        <f>(SUMIFS('EUROSTAT_VBE_AutoP-Input'!G$7:G$2263,'EUROSTAT_VBE_AutoP-Input'!$B$7:$B$2263,$D7,'EUROSTAT_VBE_AutoP-Input'!$C$7:$C$2263,"*"&amp;RIGHT($A5,3)&amp;"*",'EUROSTAT_VBE_AutoP-Input'!$D$7:$D$2263,"212*"))/1000</f>
        <v>0</v>
      </c>
      <c r="J7" s="17">
        <f>(SUMIFS('EUROSTAT_VBE_AutoP-Input'!H$7:H$2263,'EUROSTAT_VBE_AutoP-Input'!$B$7:$B$2263,$D7,'EUROSTAT_VBE_AutoP-Input'!$C$7:$C$2263,"*"&amp;RIGHT($A5,3)&amp;"*",'EUROSTAT_VBE_AutoP-Input'!$D$7:$D$2263,"212*"))/1000</f>
        <v>0</v>
      </c>
      <c r="K7" s="17">
        <f>(SUMIFS('EUROSTAT_VBE_AutoP-Input'!I$7:I$2263,'EUROSTAT_VBE_AutoP-Input'!$B$7:$B$2263,$D7,'EUROSTAT_VBE_AutoP-Input'!$C$7:$C$2263,"*"&amp;RIGHT($A5,3)&amp;"*",'EUROSTAT_VBE_AutoP-Input'!$D$7:$D$2263,"212*"))/1000</f>
        <v>0</v>
      </c>
      <c r="L7" s="17">
        <f>(SUMIFS('EUROSTAT_VBE_AutoP-Input'!J$7:J$2263,'EUROSTAT_VBE_AutoP-Input'!$B$7:$B$2263,$D7,'EUROSTAT_VBE_AutoP-Input'!$C$7:$C$2263,"*"&amp;RIGHT($A5,3)&amp;"*",'EUROSTAT_VBE_AutoP-Input'!$D$7:$D$2263,"212*"))/1000</f>
        <v>0</v>
      </c>
      <c r="M7" s="17">
        <f>(SUMIFS('EUROSTAT_VBE_AutoP-Input'!K$7:K$2263,'EUROSTAT_VBE_AutoP-Input'!$B$7:$B$2263,$D7,'EUROSTAT_VBE_AutoP-Input'!$C$7:$C$2263,"*"&amp;RIGHT($A5,3)&amp;"*",'EUROSTAT_VBE_AutoP-Input'!$D$7:$D$2263,"212*"))/1000</f>
        <v>0</v>
      </c>
      <c r="N7" s="17">
        <f>(SUMIFS('EUROSTAT_VBE_AutoP-Input'!L$7:L$2263,'EUROSTAT_VBE_AutoP-Input'!$B$7:$B$2263,$D7,'EUROSTAT_VBE_AutoP-Input'!$C$7:$C$2263,"*"&amp;RIGHT($A5,3)&amp;"*",'EUROSTAT_VBE_AutoP-Input'!$D$7:$D$2263,"212*"))/1000</f>
        <v>0</v>
      </c>
      <c r="O7" s="17">
        <f>(SUMIFS('EUROSTAT_VBE_AutoP-Input'!M$7:M$2263,'EUROSTAT_VBE_AutoP-Input'!$B$7:$B$2263,$D7,'EUROSTAT_VBE_AutoP-Input'!$C$7:$C$2263,"*"&amp;RIGHT($A5,3)&amp;"*",'EUROSTAT_VBE_AutoP-Input'!$D$7:$D$2263,"212*"))/1000</f>
        <v>0</v>
      </c>
      <c r="P7" s="17">
        <f>(SUMIFS('EUROSTAT_VBE_AutoP-Input'!N$7:N$2263,'EUROSTAT_VBE_AutoP-Input'!$B$7:$B$2263,$D7,'EUROSTAT_VBE_AutoP-Input'!$C$7:$C$2263,"*"&amp;RIGHT($A5,3)&amp;"*",'EUROSTAT_VBE_AutoP-Input'!$D$7:$D$2263,"212*"))/1000</f>
        <v>0</v>
      </c>
      <c r="Q7" s="17">
        <f>(SUMIFS('EUROSTAT_VBE_AutoP-Input'!O$7:O$2263,'EUROSTAT_VBE_AutoP-Input'!$B$7:$B$2263,$D7,'EUROSTAT_VBE_AutoP-Input'!$C$7:$C$2263,"*"&amp;RIGHT($A5,3)&amp;"*",'EUROSTAT_VBE_AutoP-Input'!$D$7:$D$2263,"212*"))/1000</f>
        <v>0</v>
      </c>
      <c r="R7" s="17">
        <f>(SUMIFS('EUROSTAT_VBE_AutoP-Input'!P$7:P$2263,'EUROSTAT_VBE_AutoP-Input'!$B$7:$B$2263,$D7,'EUROSTAT_VBE_AutoP-Input'!$C$7:$C$2263,"*"&amp;RIGHT($A5,3)&amp;"*",'EUROSTAT_VBE_AutoP-Input'!$D$7:$D$2263,"212*"))/1000</f>
        <v>0</v>
      </c>
      <c r="S7" s="17">
        <f>(SUMIFS('EUROSTAT_VBE_AutoP-Input'!Q$7:Q$2263,'EUROSTAT_VBE_AutoP-Input'!$B$7:$B$2263,$D7,'EUROSTAT_VBE_AutoP-Input'!$C$7:$C$2263,"*"&amp;RIGHT($A5,3)&amp;"*",'EUROSTAT_VBE_AutoP-Input'!$D$7:$D$2263,"212*"))/1000</f>
        <v>0</v>
      </c>
      <c r="T7" s="17">
        <f>(SUMIFS('EUROSTAT_VBE_AutoP-Input'!R$7:R$2263,'EUROSTAT_VBE_AutoP-Input'!$B$7:$B$2263,$D7,'EUROSTAT_VBE_AutoP-Input'!$C$7:$C$2263,"*"&amp;RIGHT($A5,3)&amp;"*",'EUROSTAT_VBE_AutoP-Input'!$D$7:$D$2263,"212*"))/1000</f>
        <v>0</v>
      </c>
      <c r="U7" s="17">
        <f>(SUMIFS('EUROSTAT_VBE_AutoP-Input'!S$7:S$2263,'EUROSTAT_VBE_AutoP-Input'!$B$7:$B$2263,$D7,'EUROSTAT_VBE_AutoP-Input'!$C$7:$C$2263,"*"&amp;RIGHT($A5,3)&amp;"*",'EUROSTAT_VBE_AutoP-Input'!$D$7:$D$2263,"212*"))/1000</f>
        <v>0</v>
      </c>
      <c r="V7" s="17">
        <f>(SUMIFS('EUROSTAT_VBE_AutoP-Input'!T$7:T$2263,'EUROSTAT_VBE_AutoP-Input'!$B$7:$B$2263,$D7,'EUROSTAT_VBE_AutoP-Input'!$C$7:$C$2263,"*"&amp;RIGHT($A5,3)&amp;"*",'EUROSTAT_VBE_AutoP-Input'!$D$7:$D$2263,"212*"))/1000</f>
        <v>0</v>
      </c>
      <c r="W7" s="17">
        <f>(SUMIFS('EUROSTAT_VBE_AutoP-Input'!U$7:U$2263,'EUROSTAT_VBE_AutoP-Input'!$B$7:$B$2263,$D7,'EUROSTAT_VBE_AutoP-Input'!$C$7:$C$2263,"*"&amp;RIGHT($A5,3)&amp;"*",'EUROSTAT_VBE_AutoP-Input'!$D$7:$D$2263,"212*"))/1000</f>
        <v>0</v>
      </c>
      <c r="X7" s="17">
        <f>(SUMIFS('EUROSTAT_VBE_AutoP-Input'!V$7:V$2263,'EUROSTAT_VBE_AutoP-Input'!$B$7:$B$2263,$D7,'EUROSTAT_VBE_AutoP-Input'!$C$7:$C$2263,"*"&amp;RIGHT($A5,3)&amp;"*",'EUROSTAT_VBE_AutoP-Input'!$D$7:$D$2263,"212*"))/1000</f>
        <v>0</v>
      </c>
      <c r="Y7" s="17">
        <f>(SUMIFS('EUROSTAT_VBE_AutoP-Input'!W$7:W$2263,'EUROSTAT_VBE_AutoP-Input'!$B$7:$B$2263,$D7,'EUROSTAT_VBE_AutoP-Input'!$C$7:$C$2263,"*"&amp;RIGHT($A5,3)&amp;"*",'EUROSTAT_VBE_AutoP-Input'!$D$7:$D$2263,"212*"))/1000</f>
        <v>0</v>
      </c>
      <c r="Z7" s="17">
        <f>(SUMIFS('EUROSTAT_VBE_AutoP-Input'!X$7:X$2263,'EUROSTAT_VBE_AutoP-Input'!$B$7:$B$2263,$D7,'EUROSTAT_VBE_AutoP-Input'!$C$7:$C$2263,"*"&amp;RIGHT($A5,3)&amp;"*",'EUROSTAT_VBE_AutoP-Input'!$D$7:$D$2263,"212*"))/1000</f>
        <v>0</v>
      </c>
      <c r="AA7" s="17">
        <f>(SUMIFS('EUROSTAT_VBE_AutoP-Input'!Y$7:Y$2263,'EUROSTAT_VBE_AutoP-Input'!$B$7:$B$2263,$D7,'EUROSTAT_VBE_AutoP-Input'!$C$7:$C$2263,"*"&amp;RIGHT($A5,3)&amp;"*",'EUROSTAT_VBE_AutoP-Input'!$D$7:$D$2263,"212*"))/1000</f>
        <v>0</v>
      </c>
      <c r="AB7" s="17">
        <f>(SUMIFS('EUROSTAT_VBE_AutoP-Input'!Z$7:Z$2263,'EUROSTAT_VBE_AutoP-Input'!$B$7:$B$2263,$D7,'EUROSTAT_VBE_AutoP-Input'!$C$7:$C$2263,"*"&amp;RIGHT($A5,3)&amp;"*",'EUROSTAT_VBE_AutoP-Input'!$D$7:$D$2263,"212*"))/1000</f>
        <v>0</v>
      </c>
      <c r="AC7" s="17">
        <f>(SUMIFS('EUROSTAT_VBE_AutoP-Input'!AA$7:AA$2263,'EUROSTAT_VBE_AutoP-Input'!$B$7:$B$2263,$D7,'EUROSTAT_VBE_AutoP-Input'!$C$7:$C$2263,"*"&amp;RIGHT($A5,3)&amp;"*",'EUROSTAT_VBE_AutoP-Input'!$D$7:$D$2263,"212*"))/1000</f>
        <v>0</v>
      </c>
      <c r="AD7" s="17">
        <f>(SUMIFS('EUROSTAT_VBE_AutoP-Input'!AB$7:AB$2263,'EUROSTAT_VBE_AutoP-Input'!$B$7:$B$2263,$D7,'EUROSTAT_VBE_AutoP-Input'!$C$7:$C$2263,"*"&amp;RIGHT($A5,3)&amp;"*",'EUROSTAT_VBE_AutoP-Input'!$D$7:$D$2263,"212*"))/1000</f>
        <v>0</v>
      </c>
      <c r="AE7" s="17">
        <f>(SUMIFS('EUROSTAT_VBE_AutoP-Input'!AC$7:AC$2263,'EUROSTAT_VBE_AutoP-Input'!$B$7:$B$2263,$D7,'EUROSTAT_VBE_AutoP-Input'!$C$7:$C$2263,"*"&amp;RIGHT($A5,3)&amp;"*",'EUROSTAT_VBE_AutoP-Input'!$D$7:$D$2263,"212*"))/1000</f>
        <v>0</v>
      </c>
      <c r="AF7" s="17">
        <f>(SUMIFS('EUROSTAT_VBE_AutoP-Input'!AD$7:AD$2263,'EUROSTAT_VBE_AutoP-Input'!$B$7:$B$2263,$D7,'EUROSTAT_VBE_AutoP-Input'!$C$7:$C$2263,"*"&amp;RIGHT($A5,3)&amp;"*",'EUROSTAT_VBE_AutoP-Input'!$D$7:$D$2263,"212*"))/1000</f>
        <v>0</v>
      </c>
      <c r="AG7" s="17">
        <f>(SUMIFS('EUROSTAT_VBE_AutoP-Input'!AE$7:AE$2263,'EUROSTAT_VBE_AutoP-Input'!$B$7:$B$2263,$D7,'EUROSTAT_VBE_AutoP-Input'!$C$7:$C$2263,"*"&amp;RIGHT($A5,3)&amp;"*",'EUROSTAT_VBE_AutoP-Input'!$D$7:$D$2263,"212*"))/1000</f>
        <v>0</v>
      </c>
      <c r="AH7" s="17">
        <f>(SUMIFS('EUROSTAT_VBE_AutoP-Input'!AF$7:AF$2263,'EUROSTAT_VBE_AutoP-Input'!$B$7:$B$2263,$D7,'EUROSTAT_VBE_AutoP-Input'!$C$7:$C$2263,"*"&amp;RIGHT($A5,3)&amp;"*",'EUROSTAT_VBE_AutoP-Input'!$D$7:$D$2263,"212*"))/1000</f>
        <v>0</v>
      </c>
      <c r="AI7" s="17">
        <f>(SUMIFS('EUROSTAT_VBE_AutoP-Input'!AG$7:AG$2263,'EUROSTAT_VBE_AutoP-Input'!$B$7:$B$2263,$D7,'EUROSTAT_VBE_AutoP-Input'!$C$7:$C$2263,"*"&amp;RIGHT($A5,3)&amp;"*",'EUROSTAT_VBE_AutoP-Input'!$D$7:$D$2263,"212*"))/1000</f>
        <v>0</v>
      </c>
      <c r="AJ7" s="17">
        <f>(SUMIFS('EUROSTAT_VBE_AutoP-Input'!AH$7:AH$2263,'EUROSTAT_VBE_AutoP-Input'!$B$7:$B$2263,$D7,'EUROSTAT_VBE_AutoP-Input'!$C$7:$C$2263,"*"&amp;RIGHT($A5,3)&amp;"*",'EUROSTAT_VBE_AutoP-Input'!$D$7:$D$2263,"212*"))/1000</f>
        <v>0</v>
      </c>
      <c r="AK7" s="17">
        <f>(SUMIFS('EUROSTAT_VBE_AutoP-Input'!AI$7:AI$2263,'EUROSTAT_VBE_AutoP-Input'!$B$7:$B$2263,$D7,'EUROSTAT_VBE_AutoP-Input'!$C$7:$C$2263,"*"&amp;RIGHT($A5,3)&amp;"*",'EUROSTAT_VBE_AutoP-Input'!$D$7:$D$2263,"212*"))/1000</f>
        <v>0</v>
      </c>
      <c r="AL7" s="17">
        <f>(SUMIFS('EUROSTAT_VBE_AutoP-Input'!AJ$7:AJ$2263,'EUROSTAT_VBE_AutoP-Input'!$B$7:$B$2263,$D7,'EUROSTAT_VBE_AutoP-Input'!$C$7:$C$2263,"*"&amp;RIGHT($A5,3)&amp;"*",'EUROSTAT_VBE_AutoP-Input'!$D$7:$D$2263,"212*"))/1000</f>
        <v>0</v>
      </c>
      <c r="AM7" s="17">
        <f>(SUMIFS('EUROSTAT_VBE_AutoP-Input'!AK$7:AK$2263,'EUROSTAT_VBE_AutoP-Input'!$B$7:$B$2263,$D7,'EUROSTAT_VBE_AutoP-Input'!$C$7:$C$2263,"*"&amp;RIGHT($A5,3)&amp;"*",'EUROSTAT_VBE_AutoP-Input'!$D$7:$D$2263,"212*"))/1000</f>
        <v>0</v>
      </c>
      <c r="AO7" s="49">
        <v>0</v>
      </c>
      <c r="AP7" s="49">
        <v>0</v>
      </c>
      <c r="AQ7" s="49">
        <v>0</v>
      </c>
      <c r="AR7" s="49">
        <v>0</v>
      </c>
      <c r="AS7" s="49">
        <v>0</v>
      </c>
    </row>
    <row r="8" s="20" customFormat="1" spans="1:45">
      <c r="A8" t="str">
        <f>LEFT('EUROSTAT_VBE_AutoP-Input'!$C$7,8)</f>
        <v>B_101022</v>
      </c>
      <c r="B8" s="30" t="s">
        <v>620</v>
      </c>
      <c r="C8" t="s">
        <v>293</v>
      </c>
      <c r="D8" t="s">
        <v>126</v>
      </c>
      <c r="E8" t="s">
        <v>233</v>
      </c>
      <c r="F8" t="s">
        <v>253</v>
      </c>
      <c r="G8" s="17">
        <f>(SUMIFS('EUROSTAT_VBE_AutoP-Input'!E$7:E$2263,'EUROSTAT_VBE_AutoP-Input'!$B$7:$B$2263,$D8,'EUROSTAT_VBE_AutoP-Input'!$C$7:$C$2263,"*"&amp;RIGHT($A8,3)&amp;"*",'EUROSTAT_VBE_AutoP-Input'!$D$7:$D$2263,"321*"))/1000</f>
        <v>0</v>
      </c>
      <c r="H8" s="17">
        <f>(SUMIFS('EUROSTAT_VBE_AutoP-Input'!F$7:F$2263,'EUROSTAT_VBE_AutoP-Input'!$B$7:$B$2263,$D8,'EUROSTAT_VBE_AutoP-Input'!$C$7:$C$2263,"*"&amp;RIGHT($A8,3)&amp;"*",'EUROSTAT_VBE_AutoP-Input'!$D$7:$D$2263,"321*"))/1000</f>
        <v>0</v>
      </c>
      <c r="I8" s="17">
        <f>(SUMIFS('EUROSTAT_VBE_AutoP-Input'!G$7:G$2263,'EUROSTAT_VBE_AutoP-Input'!$B$7:$B$2263,$D8,'EUROSTAT_VBE_AutoP-Input'!$C$7:$C$2263,"*"&amp;RIGHT($A8,3)&amp;"*",'EUROSTAT_VBE_AutoP-Input'!$D$7:$D$2263,"321*"))/1000</f>
        <v>0</v>
      </c>
      <c r="J8" s="17">
        <f>(SUMIFS('EUROSTAT_VBE_AutoP-Input'!H$7:H$2263,'EUROSTAT_VBE_AutoP-Input'!$B$7:$B$2263,$D8,'EUROSTAT_VBE_AutoP-Input'!$C$7:$C$2263,"*"&amp;RIGHT($A8,3)&amp;"*",'EUROSTAT_VBE_AutoP-Input'!$D$7:$D$2263,"321*"))/1000</f>
        <v>0</v>
      </c>
      <c r="K8" s="17">
        <f>(SUMIFS('EUROSTAT_VBE_AutoP-Input'!I$7:I$2263,'EUROSTAT_VBE_AutoP-Input'!$B$7:$B$2263,$D8,'EUROSTAT_VBE_AutoP-Input'!$C$7:$C$2263,"*"&amp;RIGHT($A8,3)&amp;"*",'EUROSTAT_VBE_AutoP-Input'!$D$7:$D$2263,"321*"))/1000</f>
        <v>0</v>
      </c>
      <c r="L8" s="17">
        <f>(SUMIFS('EUROSTAT_VBE_AutoP-Input'!J$7:J$2263,'EUROSTAT_VBE_AutoP-Input'!$B$7:$B$2263,$D8,'EUROSTAT_VBE_AutoP-Input'!$C$7:$C$2263,"*"&amp;RIGHT($A8,3)&amp;"*",'EUROSTAT_VBE_AutoP-Input'!$D$7:$D$2263,"321*"))/1000</f>
        <v>0</v>
      </c>
      <c r="M8" s="17">
        <f>(SUMIFS('EUROSTAT_VBE_AutoP-Input'!K$7:K$2263,'EUROSTAT_VBE_AutoP-Input'!$B$7:$B$2263,$D8,'EUROSTAT_VBE_AutoP-Input'!$C$7:$C$2263,"*"&amp;RIGHT($A8,3)&amp;"*",'EUROSTAT_VBE_AutoP-Input'!$D$7:$D$2263,"321*"))/1000</f>
        <v>1.612</v>
      </c>
      <c r="N8" s="17">
        <f>(SUMIFS('EUROSTAT_VBE_AutoP-Input'!L$7:L$2263,'EUROSTAT_VBE_AutoP-Input'!$B$7:$B$2263,$D8,'EUROSTAT_VBE_AutoP-Input'!$C$7:$C$2263,"*"&amp;RIGHT($A8,3)&amp;"*",'EUROSTAT_VBE_AutoP-Input'!$D$7:$D$2263,"321*"))/1000</f>
        <v>0</v>
      </c>
      <c r="O8" s="17">
        <f>(SUMIFS('EUROSTAT_VBE_AutoP-Input'!M$7:M$2263,'EUROSTAT_VBE_AutoP-Input'!$B$7:$B$2263,$D8,'EUROSTAT_VBE_AutoP-Input'!$C$7:$C$2263,"*"&amp;RIGHT($A8,3)&amp;"*",'EUROSTAT_VBE_AutoP-Input'!$D$7:$D$2263,"321*"))/1000</f>
        <v>0</v>
      </c>
      <c r="P8" s="17">
        <f>(SUMIFS('EUROSTAT_VBE_AutoP-Input'!N$7:N$2263,'EUROSTAT_VBE_AutoP-Input'!$B$7:$B$2263,$D8,'EUROSTAT_VBE_AutoP-Input'!$C$7:$C$2263,"*"&amp;RIGHT($A8,3)&amp;"*",'EUROSTAT_VBE_AutoP-Input'!$D$7:$D$2263,"321*"))/1000</f>
        <v>0</v>
      </c>
      <c r="Q8" s="17">
        <f>(SUMIFS('EUROSTAT_VBE_AutoP-Input'!O$7:O$2263,'EUROSTAT_VBE_AutoP-Input'!$B$7:$B$2263,$D8,'EUROSTAT_VBE_AutoP-Input'!$C$7:$C$2263,"*"&amp;RIGHT($A8,3)&amp;"*",'EUROSTAT_VBE_AutoP-Input'!$D$7:$D$2263,"321*"))/1000</f>
        <v>0</v>
      </c>
      <c r="R8" s="17">
        <f>(SUMIFS('EUROSTAT_VBE_AutoP-Input'!P$7:P$2263,'EUROSTAT_VBE_AutoP-Input'!$B$7:$B$2263,$D8,'EUROSTAT_VBE_AutoP-Input'!$C$7:$C$2263,"*"&amp;RIGHT($A8,3)&amp;"*",'EUROSTAT_VBE_AutoP-Input'!$D$7:$D$2263,"321*"))/1000</f>
        <v>0</v>
      </c>
      <c r="S8" s="17">
        <f>(SUMIFS('EUROSTAT_VBE_AutoP-Input'!Q$7:Q$2263,'EUROSTAT_VBE_AutoP-Input'!$B$7:$B$2263,$D8,'EUROSTAT_VBE_AutoP-Input'!$C$7:$C$2263,"*"&amp;RIGHT($A8,3)&amp;"*",'EUROSTAT_VBE_AutoP-Input'!$D$7:$D$2263,"321*"))/1000</f>
        <v>0</v>
      </c>
      <c r="T8" s="17">
        <f>(SUMIFS('EUROSTAT_VBE_AutoP-Input'!R$7:R$2263,'EUROSTAT_VBE_AutoP-Input'!$B$7:$B$2263,$D8,'EUROSTAT_VBE_AutoP-Input'!$C$7:$C$2263,"*"&amp;RIGHT($A8,3)&amp;"*",'EUROSTAT_VBE_AutoP-Input'!$D$7:$D$2263,"321*"))/1000</f>
        <v>0.048</v>
      </c>
      <c r="U8" s="17">
        <f>(SUMIFS('EUROSTAT_VBE_AutoP-Input'!S$7:S$2263,'EUROSTAT_VBE_AutoP-Input'!$B$7:$B$2263,$D8,'EUROSTAT_VBE_AutoP-Input'!$C$7:$C$2263,"*"&amp;RIGHT($A8,3)&amp;"*",'EUROSTAT_VBE_AutoP-Input'!$D$7:$D$2263,"321*"))/1000</f>
        <v>0</v>
      </c>
      <c r="V8" s="17">
        <f>(SUMIFS('EUROSTAT_VBE_AutoP-Input'!T$7:T$2263,'EUROSTAT_VBE_AutoP-Input'!$B$7:$B$2263,$D8,'EUROSTAT_VBE_AutoP-Input'!$C$7:$C$2263,"*"&amp;RIGHT($A8,3)&amp;"*",'EUROSTAT_VBE_AutoP-Input'!$D$7:$D$2263,"321*"))/1000</f>
        <v>0</v>
      </c>
      <c r="W8" s="17">
        <f>(SUMIFS('EUROSTAT_VBE_AutoP-Input'!U$7:U$2263,'EUROSTAT_VBE_AutoP-Input'!$B$7:$B$2263,$D8,'EUROSTAT_VBE_AutoP-Input'!$C$7:$C$2263,"*"&amp;RIGHT($A8,3)&amp;"*",'EUROSTAT_VBE_AutoP-Input'!$D$7:$D$2263,"321*"))/1000</f>
        <v>28.562</v>
      </c>
      <c r="X8" s="17">
        <f>(SUMIFS('EUROSTAT_VBE_AutoP-Input'!V$7:V$2263,'EUROSTAT_VBE_AutoP-Input'!$B$7:$B$2263,$D8,'EUROSTAT_VBE_AutoP-Input'!$C$7:$C$2263,"*"&amp;RIGHT($A8,3)&amp;"*",'EUROSTAT_VBE_AutoP-Input'!$D$7:$D$2263,"321*"))/1000</f>
        <v>0</v>
      </c>
      <c r="Y8" s="17">
        <f>(SUMIFS('EUROSTAT_VBE_AutoP-Input'!W$7:W$2263,'EUROSTAT_VBE_AutoP-Input'!$B$7:$B$2263,$D8,'EUROSTAT_VBE_AutoP-Input'!$C$7:$C$2263,"*"&amp;RIGHT($A8,3)&amp;"*",'EUROSTAT_VBE_AutoP-Input'!$D$7:$D$2263,"321*"))/1000</f>
        <v>0</v>
      </c>
      <c r="Z8" s="17">
        <f>(SUMIFS('EUROSTAT_VBE_AutoP-Input'!X$7:X$2263,'EUROSTAT_VBE_AutoP-Input'!$B$7:$B$2263,$D8,'EUROSTAT_VBE_AutoP-Input'!$C$7:$C$2263,"*"&amp;RIGHT($A8,3)&amp;"*",'EUROSTAT_VBE_AutoP-Input'!$D$7:$D$2263,"321*"))/1000</f>
        <v>0</v>
      </c>
      <c r="AA8" s="17">
        <f>(SUMIFS('EUROSTAT_VBE_AutoP-Input'!Y$7:Y$2263,'EUROSTAT_VBE_AutoP-Input'!$B$7:$B$2263,$D8,'EUROSTAT_VBE_AutoP-Input'!$C$7:$C$2263,"*"&amp;RIGHT($A8,3)&amp;"*",'EUROSTAT_VBE_AutoP-Input'!$D$7:$D$2263,"321*"))/1000</f>
        <v>0</v>
      </c>
      <c r="AB8" s="17">
        <f>(SUMIFS('EUROSTAT_VBE_AutoP-Input'!Z$7:Z$2263,'EUROSTAT_VBE_AutoP-Input'!$B$7:$B$2263,$D8,'EUROSTAT_VBE_AutoP-Input'!$C$7:$C$2263,"*"&amp;RIGHT($A8,3)&amp;"*",'EUROSTAT_VBE_AutoP-Input'!$D$7:$D$2263,"321*"))/1000</f>
        <v>0</v>
      </c>
      <c r="AC8" s="17">
        <f>(SUMIFS('EUROSTAT_VBE_AutoP-Input'!AA$7:AA$2263,'EUROSTAT_VBE_AutoP-Input'!$B$7:$B$2263,$D8,'EUROSTAT_VBE_AutoP-Input'!$C$7:$C$2263,"*"&amp;RIGHT($A8,3)&amp;"*",'EUROSTAT_VBE_AutoP-Input'!$D$7:$D$2263,"321*"))/1000</f>
        <v>0</v>
      </c>
      <c r="AD8" s="17">
        <f>(SUMIFS('EUROSTAT_VBE_AutoP-Input'!AB$7:AB$2263,'EUROSTAT_VBE_AutoP-Input'!$B$7:$B$2263,$D8,'EUROSTAT_VBE_AutoP-Input'!$C$7:$C$2263,"*"&amp;RIGHT($A8,3)&amp;"*",'EUROSTAT_VBE_AutoP-Input'!$D$7:$D$2263,"321*"))/1000</f>
        <v>9.898</v>
      </c>
      <c r="AE8" s="17">
        <f>(SUMIFS('EUROSTAT_VBE_AutoP-Input'!AC$7:AC$2263,'EUROSTAT_VBE_AutoP-Input'!$B$7:$B$2263,$D8,'EUROSTAT_VBE_AutoP-Input'!$C$7:$C$2263,"*"&amp;RIGHT($A8,3)&amp;"*",'EUROSTAT_VBE_AutoP-Input'!$D$7:$D$2263,"321*"))/1000</f>
        <v>0</v>
      </c>
      <c r="AF8" s="17">
        <f>(SUMIFS('EUROSTAT_VBE_AutoP-Input'!AD$7:AD$2263,'EUROSTAT_VBE_AutoP-Input'!$B$7:$B$2263,$D8,'EUROSTAT_VBE_AutoP-Input'!$C$7:$C$2263,"*"&amp;RIGHT($A8,3)&amp;"*",'EUROSTAT_VBE_AutoP-Input'!$D$7:$D$2263,"321*"))/1000</f>
        <v>0</v>
      </c>
      <c r="AG8" s="17">
        <f>(SUMIFS('EUROSTAT_VBE_AutoP-Input'!AE$7:AE$2263,'EUROSTAT_VBE_AutoP-Input'!$B$7:$B$2263,$D8,'EUROSTAT_VBE_AutoP-Input'!$C$7:$C$2263,"*"&amp;RIGHT($A8,3)&amp;"*",'EUROSTAT_VBE_AutoP-Input'!$D$7:$D$2263,"321*"))/1000</f>
        <v>0</v>
      </c>
      <c r="AH8" s="17">
        <f>(SUMIFS('EUROSTAT_VBE_AutoP-Input'!AF$7:AF$2263,'EUROSTAT_VBE_AutoP-Input'!$B$7:$B$2263,$D8,'EUROSTAT_VBE_AutoP-Input'!$C$7:$C$2263,"*"&amp;RIGHT($A8,3)&amp;"*",'EUROSTAT_VBE_AutoP-Input'!$D$7:$D$2263,"321*"))/1000</f>
        <v>0.867</v>
      </c>
      <c r="AI8" s="17">
        <f>(SUMIFS('EUROSTAT_VBE_AutoP-Input'!AG$7:AG$2263,'EUROSTAT_VBE_AutoP-Input'!$B$7:$B$2263,$D8,'EUROSTAT_VBE_AutoP-Input'!$C$7:$C$2263,"*"&amp;RIGHT($A8,3)&amp;"*",'EUROSTAT_VBE_AutoP-Input'!$D$7:$D$2263,"321*"))/1000</f>
        <v>0</v>
      </c>
      <c r="AJ8" s="17">
        <f>(SUMIFS('EUROSTAT_VBE_AutoP-Input'!AH$7:AH$2263,'EUROSTAT_VBE_AutoP-Input'!$B$7:$B$2263,$D8,'EUROSTAT_VBE_AutoP-Input'!$C$7:$C$2263,"*"&amp;RIGHT($A8,3)&amp;"*",'EUROSTAT_VBE_AutoP-Input'!$D$7:$D$2263,"321*"))/1000</f>
        <v>0</v>
      </c>
      <c r="AK8" s="17">
        <f>(SUMIFS('EUROSTAT_VBE_AutoP-Input'!AI$7:AI$2263,'EUROSTAT_VBE_AutoP-Input'!$B$7:$B$2263,$D8,'EUROSTAT_VBE_AutoP-Input'!$C$7:$C$2263,"*"&amp;RIGHT($A8,3)&amp;"*",'EUROSTAT_VBE_AutoP-Input'!$D$7:$D$2263,"321*"))/1000</f>
        <v>0</v>
      </c>
      <c r="AL8" s="17">
        <f>(SUMIFS('EUROSTAT_VBE_AutoP-Input'!AJ$7:AJ$2263,'EUROSTAT_VBE_AutoP-Input'!$B$7:$B$2263,$D8,'EUROSTAT_VBE_AutoP-Input'!$C$7:$C$2263,"*"&amp;RIGHT($A8,3)&amp;"*",'EUROSTAT_VBE_AutoP-Input'!$D$7:$D$2263,"321*"))/1000</f>
        <v>0</v>
      </c>
      <c r="AM8" s="17">
        <f>(SUMIFS('EUROSTAT_VBE_AutoP-Input'!AK$7:AK$2263,'EUROSTAT_VBE_AutoP-Input'!$B$7:$B$2263,$D8,'EUROSTAT_VBE_AutoP-Input'!$C$7:$C$2263,"*"&amp;RIGHT($A8,3)&amp;"*",'EUROSTAT_VBE_AutoP-Input'!$D$7:$D$2263,"321*"))/1000</f>
        <v>0</v>
      </c>
      <c r="AO8" s="49">
        <v>0</v>
      </c>
      <c r="AP8" s="49">
        <v>0</v>
      </c>
      <c r="AQ8" s="49">
        <v>0</v>
      </c>
      <c r="AR8" s="49">
        <v>0</v>
      </c>
      <c r="AS8" s="49">
        <v>0</v>
      </c>
    </row>
    <row r="9" s="20" customFormat="1" spans="1:45">
      <c r="A9" t="str">
        <f>LEFT('EUROSTAT_VBE_AutoP-Input'!$C$7,8)</f>
        <v>B_101022</v>
      </c>
      <c r="B9" s="30" t="s">
        <v>620</v>
      </c>
      <c r="C9" t="s">
        <v>293</v>
      </c>
      <c r="D9" t="s">
        <v>126</v>
      </c>
      <c r="E9" t="s">
        <v>234</v>
      </c>
      <c r="F9" t="s">
        <v>254</v>
      </c>
      <c r="G9" s="17">
        <f>(SUMIFS('EUROSTAT_VBE_AutoP-Input'!E$7:E$2263,'EUROSTAT_VBE_AutoP-Input'!$B$7:$B$2263,$D9,'EUROSTAT_VBE_AutoP-Input'!$C$7:$C$2263,"*"&amp;RIGHT($A9,3)&amp;"*",'EUROSTAT_VBE_AutoP-Input'!$D$7:$D$2263,"3220*"))/1000</f>
        <v>0</v>
      </c>
      <c r="H9" s="17">
        <f>(SUMIFS('EUROSTAT_VBE_AutoP-Input'!F$7:F$2263,'EUROSTAT_VBE_AutoP-Input'!$B$7:$B$2263,$D9,'EUROSTAT_VBE_AutoP-Input'!$C$7:$C$2263,"*"&amp;RIGHT($A9,3)&amp;"*",'EUROSTAT_VBE_AutoP-Input'!$D$7:$D$2263,"3220*"))/1000</f>
        <v>0</v>
      </c>
      <c r="I9" s="17">
        <f>(SUMIFS('EUROSTAT_VBE_AutoP-Input'!G$7:G$2263,'EUROSTAT_VBE_AutoP-Input'!$B$7:$B$2263,$D9,'EUROSTAT_VBE_AutoP-Input'!$C$7:$C$2263,"*"&amp;RIGHT($A9,3)&amp;"*",'EUROSTAT_VBE_AutoP-Input'!$D$7:$D$2263,"3220*"))/1000</f>
        <v>0</v>
      </c>
      <c r="J9" s="17">
        <f>(SUMIFS('EUROSTAT_VBE_AutoP-Input'!H$7:H$2263,'EUROSTAT_VBE_AutoP-Input'!$B$7:$B$2263,$D9,'EUROSTAT_VBE_AutoP-Input'!$C$7:$C$2263,"*"&amp;RIGHT($A9,3)&amp;"*",'EUROSTAT_VBE_AutoP-Input'!$D$7:$D$2263,"3220*"))/1000</f>
        <v>0</v>
      </c>
      <c r="K9" s="17">
        <f>(SUMIFS('EUROSTAT_VBE_AutoP-Input'!I$7:I$2263,'EUROSTAT_VBE_AutoP-Input'!$B$7:$B$2263,$D9,'EUROSTAT_VBE_AutoP-Input'!$C$7:$C$2263,"*"&amp;RIGHT($A9,3)&amp;"*",'EUROSTAT_VBE_AutoP-Input'!$D$7:$D$2263,"3220*"))/1000</f>
        <v>0</v>
      </c>
      <c r="L9" s="17">
        <f>(SUMIFS('EUROSTAT_VBE_AutoP-Input'!J$7:J$2263,'EUROSTAT_VBE_AutoP-Input'!$B$7:$B$2263,$D9,'EUROSTAT_VBE_AutoP-Input'!$C$7:$C$2263,"*"&amp;RIGHT($A9,3)&amp;"*",'EUROSTAT_VBE_AutoP-Input'!$D$7:$D$2263,"3220*"))/1000</f>
        <v>0.184</v>
      </c>
      <c r="M9" s="17">
        <f>(SUMIFS('EUROSTAT_VBE_AutoP-Input'!K$7:K$2263,'EUROSTAT_VBE_AutoP-Input'!$B$7:$B$2263,$D9,'EUROSTAT_VBE_AutoP-Input'!$C$7:$C$2263,"*"&amp;RIGHT($A9,3)&amp;"*",'EUROSTAT_VBE_AutoP-Input'!$D$7:$D$2263,"3220*"))/1000</f>
        <v>0.046</v>
      </c>
      <c r="N9" s="17">
        <f>(SUMIFS('EUROSTAT_VBE_AutoP-Input'!L$7:L$2263,'EUROSTAT_VBE_AutoP-Input'!$B$7:$B$2263,$D9,'EUROSTAT_VBE_AutoP-Input'!$C$7:$C$2263,"*"&amp;RIGHT($A9,3)&amp;"*",'EUROSTAT_VBE_AutoP-Input'!$D$7:$D$2263,"3220*"))/1000</f>
        <v>0</v>
      </c>
      <c r="O9" s="17">
        <f>(SUMIFS('EUROSTAT_VBE_AutoP-Input'!M$7:M$2263,'EUROSTAT_VBE_AutoP-Input'!$B$7:$B$2263,$D9,'EUROSTAT_VBE_AutoP-Input'!$C$7:$C$2263,"*"&amp;RIGHT($A9,3)&amp;"*",'EUROSTAT_VBE_AutoP-Input'!$D$7:$D$2263,"3220*"))/1000</f>
        <v>0.138</v>
      </c>
      <c r="P9" s="17">
        <f>(SUMIFS('EUROSTAT_VBE_AutoP-Input'!N$7:N$2263,'EUROSTAT_VBE_AutoP-Input'!$B$7:$B$2263,$D9,'EUROSTAT_VBE_AutoP-Input'!$C$7:$C$2263,"*"&amp;RIGHT($A9,3)&amp;"*",'EUROSTAT_VBE_AutoP-Input'!$D$7:$D$2263,"3220*"))/1000</f>
        <v>0</v>
      </c>
      <c r="Q9" s="17">
        <f>(SUMIFS('EUROSTAT_VBE_AutoP-Input'!O$7:O$2263,'EUROSTAT_VBE_AutoP-Input'!$B$7:$B$2263,$D9,'EUROSTAT_VBE_AutoP-Input'!$C$7:$C$2263,"*"&amp;RIGHT($A9,3)&amp;"*",'EUROSTAT_VBE_AutoP-Input'!$D$7:$D$2263,"3220*"))/1000</f>
        <v>0</v>
      </c>
      <c r="R9" s="17">
        <f>(SUMIFS('EUROSTAT_VBE_AutoP-Input'!P$7:P$2263,'EUROSTAT_VBE_AutoP-Input'!$B$7:$B$2263,$D9,'EUROSTAT_VBE_AutoP-Input'!$C$7:$C$2263,"*"&amp;RIGHT($A9,3)&amp;"*",'EUROSTAT_VBE_AutoP-Input'!$D$7:$D$2263,"3220*"))/1000</f>
        <v>0</v>
      </c>
      <c r="S9" s="17">
        <f>(SUMIFS('EUROSTAT_VBE_AutoP-Input'!Q$7:Q$2263,'EUROSTAT_VBE_AutoP-Input'!$B$7:$B$2263,$D9,'EUROSTAT_VBE_AutoP-Input'!$C$7:$C$2263,"*"&amp;RIGHT($A9,3)&amp;"*",'EUROSTAT_VBE_AutoP-Input'!$D$7:$D$2263,"3220*"))/1000</f>
        <v>0</v>
      </c>
      <c r="T9" s="17">
        <f>(SUMIFS('EUROSTAT_VBE_AutoP-Input'!R$7:R$2263,'EUROSTAT_VBE_AutoP-Input'!$B$7:$B$2263,$D9,'EUROSTAT_VBE_AutoP-Input'!$C$7:$C$2263,"*"&amp;RIGHT($A9,3)&amp;"*",'EUROSTAT_VBE_AutoP-Input'!$D$7:$D$2263,"3220*"))/1000</f>
        <v>0</v>
      </c>
      <c r="U9" s="17">
        <f>(SUMIFS('EUROSTAT_VBE_AutoP-Input'!S$7:S$2263,'EUROSTAT_VBE_AutoP-Input'!$B$7:$B$2263,$D9,'EUROSTAT_VBE_AutoP-Input'!$C$7:$C$2263,"*"&amp;RIGHT($A9,3)&amp;"*",'EUROSTAT_VBE_AutoP-Input'!$D$7:$D$2263,"3220*"))/1000</f>
        <v>0</v>
      </c>
      <c r="V9" s="17">
        <f>(SUMIFS('EUROSTAT_VBE_AutoP-Input'!T$7:T$2263,'EUROSTAT_VBE_AutoP-Input'!$B$7:$B$2263,$D9,'EUROSTAT_VBE_AutoP-Input'!$C$7:$C$2263,"*"&amp;RIGHT($A9,3)&amp;"*",'EUROSTAT_VBE_AutoP-Input'!$D$7:$D$2263,"3220*"))/1000</f>
        <v>0</v>
      </c>
      <c r="W9" s="17">
        <f>(SUMIFS('EUROSTAT_VBE_AutoP-Input'!U$7:U$2263,'EUROSTAT_VBE_AutoP-Input'!$B$7:$B$2263,$D9,'EUROSTAT_VBE_AutoP-Input'!$C$7:$C$2263,"*"&amp;RIGHT($A9,3)&amp;"*",'EUROSTAT_VBE_AutoP-Input'!$D$7:$D$2263,"3220*"))/1000</f>
        <v>0.92</v>
      </c>
      <c r="X9" s="17">
        <f>(SUMIFS('EUROSTAT_VBE_AutoP-Input'!V$7:V$2263,'EUROSTAT_VBE_AutoP-Input'!$B$7:$B$2263,$D9,'EUROSTAT_VBE_AutoP-Input'!$C$7:$C$2263,"*"&amp;RIGHT($A9,3)&amp;"*",'EUROSTAT_VBE_AutoP-Input'!$D$7:$D$2263,"3220*"))/1000</f>
        <v>0</v>
      </c>
      <c r="Y9" s="17">
        <f>(SUMIFS('EUROSTAT_VBE_AutoP-Input'!W$7:W$2263,'EUROSTAT_VBE_AutoP-Input'!$B$7:$B$2263,$D9,'EUROSTAT_VBE_AutoP-Input'!$C$7:$C$2263,"*"&amp;RIGHT($A9,3)&amp;"*",'EUROSTAT_VBE_AutoP-Input'!$D$7:$D$2263,"3220*"))/1000</f>
        <v>0</v>
      </c>
      <c r="Z9" s="17">
        <f>(SUMIFS('EUROSTAT_VBE_AutoP-Input'!X$7:X$2263,'EUROSTAT_VBE_AutoP-Input'!$B$7:$B$2263,$D9,'EUROSTAT_VBE_AutoP-Input'!$C$7:$C$2263,"*"&amp;RIGHT($A9,3)&amp;"*",'EUROSTAT_VBE_AutoP-Input'!$D$7:$D$2263,"3220*"))/1000</f>
        <v>0</v>
      </c>
      <c r="AA9" s="17">
        <f>(SUMIFS('EUROSTAT_VBE_AutoP-Input'!Y$7:Y$2263,'EUROSTAT_VBE_AutoP-Input'!$B$7:$B$2263,$D9,'EUROSTAT_VBE_AutoP-Input'!$C$7:$C$2263,"*"&amp;RIGHT($A9,3)&amp;"*",'EUROSTAT_VBE_AutoP-Input'!$D$7:$D$2263,"3220*"))/1000</f>
        <v>0</v>
      </c>
      <c r="AB9" s="17">
        <f>(SUMIFS('EUROSTAT_VBE_AutoP-Input'!Z$7:Z$2263,'EUROSTAT_VBE_AutoP-Input'!$B$7:$B$2263,$D9,'EUROSTAT_VBE_AutoP-Input'!$C$7:$C$2263,"*"&amp;RIGHT($A9,3)&amp;"*",'EUROSTAT_VBE_AutoP-Input'!$D$7:$D$2263,"3220*"))/1000</f>
        <v>0</v>
      </c>
      <c r="AC9" s="17">
        <f>(SUMIFS('EUROSTAT_VBE_AutoP-Input'!AA$7:AA$2263,'EUROSTAT_VBE_AutoP-Input'!$B$7:$B$2263,$D9,'EUROSTAT_VBE_AutoP-Input'!$C$7:$C$2263,"*"&amp;RIGHT($A9,3)&amp;"*",'EUROSTAT_VBE_AutoP-Input'!$D$7:$D$2263,"3220*"))/1000</f>
        <v>0</v>
      </c>
      <c r="AD9" s="17">
        <f>(SUMIFS('EUROSTAT_VBE_AutoP-Input'!AB$7:AB$2263,'EUROSTAT_VBE_AutoP-Input'!$B$7:$B$2263,$D9,'EUROSTAT_VBE_AutoP-Input'!$C$7:$C$2263,"*"&amp;RIGHT($A9,3)&amp;"*",'EUROSTAT_VBE_AutoP-Input'!$D$7:$D$2263,"3220*"))/1000</f>
        <v>0</v>
      </c>
      <c r="AE9" s="17">
        <f>(SUMIFS('EUROSTAT_VBE_AutoP-Input'!AC$7:AC$2263,'EUROSTAT_VBE_AutoP-Input'!$B$7:$B$2263,$D9,'EUROSTAT_VBE_AutoP-Input'!$C$7:$C$2263,"*"&amp;RIGHT($A9,3)&amp;"*",'EUROSTAT_VBE_AutoP-Input'!$D$7:$D$2263,"3220*"))/1000</f>
        <v>0</v>
      </c>
      <c r="AF9" s="17">
        <f>(SUMIFS('EUROSTAT_VBE_AutoP-Input'!AD$7:AD$2263,'EUROSTAT_VBE_AutoP-Input'!$B$7:$B$2263,$D9,'EUROSTAT_VBE_AutoP-Input'!$C$7:$C$2263,"*"&amp;RIGHT($A9,3)&amp;"*",'EUROSTAT_VBE_AutoP-Input'!$D$7:$D$2263,"3220*"))/1000</f>
        <v>0</v>
      </c>
      <c r="AG9" s="17">
        <f>(SUMIFS('EUROSTAT_VBE_AutoP-Input'!AE$7:AE$2263,'EUROSTAT_VBE_AutoP-Input'!$B$7:$B$2263,$D9,'EUROSTAT_VBE_AutoP-Input'!$C$7:$C$2263,"*"&amp;RIGHT($A9,3)&amp;"*",'EUROSTAT_VBE_AutoP-Input'!$D$7:$D$2263,"3220*"))/1000</f>
        <v>0</v>
      </c>
      <c r="AH9" s="17">
        <f>(SUMIFS('EUROSTAT_VBE_AutoP-Input'!AF$7:AF$2263,'EUROSTAT_VBE_AutoP-Input'!$B$7:$B$2263,$D9,'EUROSTAT_VBE_AutoP-Input'!$C$7:$C$2263,"*"&amp;RIGHT($A9,3)&amp;"*",'EUROSTAT_VBE_AutoP-Input'!$D$7:$D$2263,"3220*"))/1000</f>
        <v>0</v>
      </c>
      <c r="AI9" s="17">
        <f>(SUMIFS('EUROSTAT_VBE_AutoP-Input'!AG$7:AG$2263,'EUROSTAT_VBE_AutoP-Input'!$B$7:$B$2263,$D9,'EUROSTAT_VBE_AutoP-Input'!$C$7:$C$2263,"*"&amp;RIGHT($A9,3)&amp;"*",'EUROSTAT_VBE_AutoP-Input'!$D$7:$D$2263,"3220*"))/1000</f>
        <v>0</v>
      </c>
      <c r="AJ9" s="17">
        <f>(SUMIFS('EUROSTAT_VBE_AutoP-Input'!AH$7:AH$2263,'EUROSTAT_VBE_AutoP-Input'!$B$7:$B$2263,$D9,'EUROSTAT_VBE_AutoP-Input'!$C$7:$C$2263,"*"&amp;RIGHT($A9,3)&amp;"*",'EUROSTAT_VBE_AutoP-Input'!$D$7:$D$2263,"3220*"))/1000</f>
        <v>0.138</v>
      </c>
      <c r="AK9" s="17">
        <f>(SUMIFS('EUROSTAT_VBE_AutoP-Input'!AI$7:AI$2263,'EUROSTAT_VBE_AutoP-Input'!$B$7:$B$2263,$D9,'EUROSTAT_VBE_AutoP-Input'!$C$7:$C$2263,"*"&amp;RIGHT($A9,3)&amp;"*",'EUROSTAT_VBE_AutoP-Input'!$D$7:$D$2263,"3220*"))/1000</f>
        <v>0</v>
      </c>
      <c r="AL9" s="17">
        <f>(SUMIFS('EUROSTAT_VBE_AutoP-Input'!AJ$7:AJ$2263,'EUROSTAT_VBE_AutoP-Input'!$B$7:$B$2263,$D9,'EUROSTAT_VBE_AutoP-Input'!$C$7:$C$2263,"*"&amp;RIGHT($A9,3)&amp;"*",'EUROSTAT_VBE_AutoP-Input'!$D$7:$D$2263,"3220*"))/1000</f>
        <v>0</v>
      </c>
      <c r="AM9" s="17">
        <f>(SUMIFS('EUROSTAT_VBE_AutoP-Input'!AK$7:AK$2263,'EUROSTAT_VBE_AutoP-Input'!$B$7:$B$2263,$D9,'EUROSTAT_VBE_AutoP-Input'!$C$7:$C$2263,"*"&amp;RIGHT($A9,3)&amp;"*",'EUROSTAT_VBE_AutoP-Input'!$D$7:$D$2263,"3220*"))/1000</f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</row>
    <row r="10" s="20" customFormat="1" spans="1:45">
      <c r="A10" t="str">
        <f>LEFT('EUROSTAT_VBE_AutoP-Input'!$C$7,8)</f>
        <v>B_101022</v>
      </c>
      <c r="B10" s="30" t="s">
        <v>620</v>
      </c>
      <c r="C10" t="s">
        <v>293</v>
      </c>
      <c r="D10" t="s">
        <v>126</v>
      </c>
      <c r="E10" t="s">
        <v>235</v>
      </c>
      <c r="F10" t="s">
        <v>255</v>
      </c>
      <c r="G10" s="17">
        <f>(SUMIFS('EUROSTAT_VBE_AutoP-Input'!E$7:E$2263,'EUROSTAT_VBE_AutoP-Input'!$B$7:$B$2263,$D10,'EUROSTAT_VBE_AutoP-Input'!$C$7:$C$2263,"*"&amp;RIGHT($A10,3)&amp;"*",'EUROSTAT_VBE_AutoP-Input'!$D$7:$D$2263,"323*"))/1000+(SUMIFS('EUROSTAT_VBE_AutoP-Input'!E$7:E$2263,'EUROSTAT_VBE_AutoP-Input'!$B$7:$B$2263,$D10,'EUROSTAT_VBE_AutoP-Input'!$C$7:$C$2263,"*"&amp;RIGHT($A10,3)&amp;"*",'EUROSTAT_VBE_AutoP-Input'!$D$7:$D$2263,"324*"))/1000+(SUMIFS('EUROSTAT_VBE_AutoP-Input'!E$7:E$2263,'EUROSTAT_VBE_AutoP-Input'!$B$7:$B$2263,$D10,'EUROSTAT_VBE_AutoP-Input'!$C$7:$C$2263,"*"&amp;RIGHT($A10,3)&amp;"*",'EUROSTAT_VBE_AutoP-Input'!$D$7:$D$2263,"3260*"))/1000</f>
        <v>0.043</v>
      </c>
      <c r="H10" s="17">
        <f>(SUMIFS('EUROSTAT_VBE_AutoP-Input'!F$7:F$2263,'EUROSTAT_VBE_AutoP-Input'!$B$7:$B$2263,$D10,'EUROSTAT_VBE_AutoP-Input'!$C$7:$C$2263,"*"&amp;RIGHT($A10,3)&amp;"*",'EUROSTAT_VBE_AutoP-Input'!$D$7:$D$2263,"323*"))/1000+(SUMIFS('EUROSTAT_VBE_AutoP-Input'!F$7:F$2263,'EUROSTAT_VBE_AutoP-Input'!$B$7:$B$2263,$D10,'EUROSTAT_VBE_AutoP-Input'!$C$7:$C$2263,"*"&amp;RIGHT($A10,3)&amp;"*",'EUROSTAT_VBE_AutoP-Input'!$D$7:$D$2263,"324*"))/1000+(SUMIFS('EUROSTAT_VBE_AutoP-Input'!F$7:F$2263,'EUROSTAT_VBE_AutoP-Input'!$B$7:$B$2263,$D10,'EUROSTAT_VBE_AutoP-Input'!$C$7:$C$2263,"*"&amp;RIGHT($A10,3)&amp;"*",'EUROSTAT_VBE_AutoP-Input'!$D$7:$D$2263,"3260*"))/1000</f>
        <v>0.086</v>
      </c>
      <c r="I10" s="17">
        <f>(SUMIFS('EUROSTAT_VBE_AutoP-Input'!G$7:G$2263,'EUROSTAT_VBE_AutoP-Input'!$B$7:$B$2263,$D10,'EUROSTAT_VBE_AutoP-Input'!$C$7:$C$2263,"*"&amp;RIGHT($A10,3)&amp;"*",'EUROSTAT_VBE_AutoP-Input'!$D$7:$D$2263,"323*"))/1000+(SUMIFS('EUROSTAT_VBE_AutoP-Input'!G$7:G$2263,'EUROSTAT_VBE_AutoP-Input'!$B$7:$B$2263,$D10,'EUROSTAT_VBE_AutoP-Input'!$C$7:$C$2263,"*"&amp;RIGHT($A10,3)&amp;"*",'EUROSTAT_VBE_AutoP-Input'!$D$7:$D$2263,"324*"))/1000+(SUMIFS('EUROSTAT_VBE_AutoP-Input'!G$7:G$2263,'EUROSTAT_VBE_AutoP-Input'!$B$7:$B$2263,$D10,'EUROSTAT_VBE_AutoP-Input'!$C$7:$C$2263,"*"&amp;RIGHT($A10,3)&amp;"*",'EUROSTAT_VBE_AutoP-Input'!$D$7:$D$2263,"3260*"))/1000</f>
        <v>0</v>
      </c>
      <c r="J10" s="17">
        <f>(SUMIFS('EUROSTAT_VBE_AutoP-Input'!H$7:H$2263,'EUROSTAT_VBE_AutoP-Input'!$B$7:$B$2263,$D10,'EUROSTAT_VBE_AutoP-Input'!$C$7:$C$2263,"*"&amp;RIGHT($A10,3)&amp;"*",'EUROSTAT_VBE_AutoP-Input'!$D$7:$D$2263,"323*"))/1000+(SUMIFS('EUROSTAT_VBE_AutoP-Input'!H$7:H$2263,'EUROSTAT_VBE_AutoP-Input'!$B$7:$B$2263,$D10,'EUROSTAT_VBE_AutoP-Input'!$C$7:$C$2263,"*"&amp;RIGHT($A10,3)&amp;"*",'EUROSTAT_VBE_AutoP-Input'!$D$7:$D$2263,"324*"))/1000+(SUMIFS('EUROSTAT_VBE_AutoP-Input'!H$7:H$2263,'EUROSTAT_VBE_AutoP-Input'!$B$7:$B$2263,$D10,'EUROSTAT_VBE_AutoP-Input'!$C$7:$C$2263,"*"&amp;RIGHT($A10,3)&amp;"*",'EUROSTAT_VBE_AutoP-Input'!$D$7:$D$2263,"3260*"))/1000</f>
        <v>0</v>
      </c>
      <c r="K10" s="17">
        <f>(SUMIFS('EUROSTAT_VBE_AutoP-Input'!I$7:I$2263,'EUROSTAT_VBE_AutoP-Input'!$B$7:$B$2263,$D10,'EUROSTAT_VBE_AutoP-Input'!$C$7:$C$2263,"*"&amp;RIGHT($A10,3)&amp;"*",'EUROSTAT_VBE_AutoP-Input'!$D$7:$D$2263,"323*"))/1000+(SUMIFS('EUROSTAT_VBE_AutoP-Input'!I$7:I$2263,'EUROSTAT_VBE_AutoP-Input'!$B$7:$B$2263,$D10,'EUROSTAT_VBE_AutoP-Input'!$C$7:$C$2263,"*"&amp;RIGHT($A10,3)&amp;"*",'EUROSTAT_VBE_AutoP-Input'!$D$7:$D$2263,"324*"))/1000+(SUMIFS('EUROSTAT_VBE_AutoP-Input'!I$7:I$2263,'EUROSTAT_VBE_AutoP-Input'!$B$7:$B$2263,$D10,'EUROSTAT_VBE_AutoP-Input'!$C$7:$C$2263,"*"&amp;RIGHT($A10,3)&amp;"*",'EUROSTAT_VBE_AutoP-Input'!$D$7:$D$2263,"3260*"))/1000</f>
        <v>0</v>
      </c>
      <c r="L10" s="17">
        <f>(SUMIFS('EUROSTAT_VBE_AutoP-Input'!J$7:J$2263,'EUROSTAT_VBE_AutoP-Input'!$B$7:$B$2263,$D10,'EUROSTAT_VBE_AutoP-Input'!$C$7:$C$2263,"*"&amp;RIGHT($A10,3)&amp;"*",'EUROSTAT_VBE_AutoP-Input'!$D$7:$D$2263,"323*"))/1000+(SUMIFS('EUROSTAT_VBE_AutoP-Input'!J$7:J$2263,'EUROSTAT_VBE_AutoP-Input'!$B$7:$B$2263,$D10,'EUROSTAT_VBE_AutoP-Input'!$C$7:$C$2263,"*"&amp;RIGHT($A10,3)&amp;"*",'EUROSTAT_VBE_AutoP-Input'!$D$7:$D$2263,"324*"))/1000+(SUMIFS('EUROSTAT_VBE_AutoP-Input'!J$7:J$2263,'EUROSTAT_VBE_AutoP-Input'!$B$7:$B$2263,$D10,'EUROSTAT_VBE_AutoP-Input'!$C$7:$C$2263,"*"&amp;RIGHT($A10,3)&amp;"*",'EUROSTAT_VBE_AutoP-Input'!$D$7:$D$2263,"3260*"))/1000</f>
        <v>0.858</v>
      </c>
      <c r="M10" s="17">
        <f>(SUMIFS('EUROSTAT_VBE_AutoP-Input'!K$7:K$2263,'EUROSTAT_VBE_AutoP-Input'!$B$7:$B$2263,$D10,'EUROSTAT_VBE_AutoP-Input'!$C$7:$C$2263,"*"&amp;RIGHT($A10,3)&amp;"*",'EUROSTAT_VBE_AutoP-Input'!$D$7:$D$2263,"323*"))/1000+(SUMIFS('EUROSTAT_VBE_AutoP-Input'!K$7:K$2263,'EUROSTAT_VBE_AutoP-Input'!$B$7:$B$2263,$D10,'EUROSTAT_VBE_AutoP-Input'!$C$7:$C$2263,"*"&amp;RIGHT($A10,3)&amp;"*",'EUROSTAT_VBE_AutoP-Input'!$D$7:$D$2263,"324*"))/1000+(SUMIFS('EUROSTAT_VBE_AutoP-Input'!K$7:K$2263,'EUROSTAT_VBE_AutoP-Input'!$B$7:$B$2263,$D10,'EUROSTAT_VBE_AutoP-Input'!$C$7:$C$2263,"*"&amp;RIGHT($A10,3)&amp;"*",'EUROSTAT_VBE_AutoP-Input'!$D$7:$D$2263,"3260*"))/1000</f>
        <v>0.086</v>
      </c>
      <c r="N10" s="17">
        <f>(SUMIFS('EUROSTAT_VBE_AutoP-Input'!L$7:L$2263,'EUROSTAT_VBE_AutoP-Input'!$B$7:$B$2263,$D10,'EUROSTAT_VBE_AutoP-Input'!$C$7:$C$2263,"*"&amp;RIGHT($A10,3)&amp;"*",'EUROSTAT_VBE_AutoP-Input'!$D$7:$D$2263,"323*"))/1000+(SUMIFS('EUROSTAT_VBE_AutoP-Input'!L$7:L$2263,'EUROSTAT_VBE_AutoP-Input'!$B$7:$B$2263,$D10,'EUROSTAT_VBE_AutoP-Input'!$C$7:$C$2263,"*"&amp;RIGHT($A10,3)&amp;"*",'EUROSTAT_VBE_AutoP-Input'!$D$7:$D$2263,"324*"))/1000+(SUMIFS('EUROSTAT_VBE_AutoP-Input'!L$7:L$2263,'EUROSTAT_VBE_AutoP-Input'!$B$7:$B$2263,$D10,'EUROSTAT_VBE_AutoP-Input'!$C$7:$C$2263,"*"&amp;RIGHT($A10,3)&amp;"*",'EUROSTAT_VBE_AutoP-Input'!$D$7:$D$2263,"3260*"))/1000</f>
        <v>0</v>
      </c>
      <c r="O10" s="17">
        <f>(SUMIFS('EUROSTAT_VBE_AutoP-Input'!M$7:M$2263,'EUROSTAT_VBE_AutoP-Input'!$B$7:$B$2263,$D10,'EUROSTAT_VBE_AutoP-Input'!$C$7:$C$2263,"*"&amp;RIGHT($A10,3)&amp;"*",'EUROSTAT_VBE_AutoP-Input'!$D$7:$D$2263,"323*"))/1000+(SUMIFS('EUROSTAT_VBE_AutoP-Input'!M$7:M$2263,'EUROSTAT_VBE_AutoP-Input'!$B$7:$B$2263,$D10,'EUROSTAT_VBE_AutoP-Input'!$C$7:$C$2263,"*"&amp;RIGHT($A10,3)&amp;"*",'EUROSTAT_VBE_AutoP-Input'!$D$7:$D$2263,"324*"))/1000+(SUMIFS('EUROSTAT_VBE_AutoP-Input'!M$7:M$2263,'EUROSTAT_VBE_AutoP-Input'!$B$7:$B$2263,$D10,'EUROSTAT_VBE_AutoP-Input'!$C$7:$C$2263,"*"&amp;RIGHT($A10,3)&amp;"*",'EUROSTAT_VBE_AutoP-Input'!$D$7:$D$2263,"3260*"))/1000</f>
        <v>0</v>
      </c>
      <c r="P10" s="17">
        <f>(SUMIFS('EUROSTAT_VBE_AutoP-Input'!N$7:N$2263,'EUROSTAT_VBE_AutoP-Input'!$B$7:$B$2263,$D10,'EUROSTAT_VBE_AutoP-Input'!$C$7:$C$2263,"*"&amp;RIGHT($A10,3)&amp;"*",'EUROSTAT_VBE_AutoP-Input'!$D$7:$D$2263,"323*"))/1000+(SUMIFS('EUROSTAT_VBE_AutoP-Input'!N$7:N$2263,'EUROSTAT_VBE_AutoP-Input'!$B$7:$B$2263,$D10,'EUROSTAT_VBE_AutoP-Input'!$C$7:$C$2263,"*"&amp;RIGHT($A10,3)&amp;"*",'EUROSTAT_VBE_AutoP-Input'!$D$7:$D$2263,"324*"))/1000+(SUMIFS('EUROSTAT_VBE_AutoP-Input'!N$7:N$2263,'EUROSTAT_VBE_AutoP-Input'!$B$7:$B$2263,$D10,'EUROSTAT_VBE_AutoP-Input'!$C$7:$C$2263,"*"&amp;RIGHT($A10,3)&amp;"*",'EUROSTAT_VBE_AutoP-Input'!$D$7:$D$2263,"3260*"))/1000</f>
        <v>1.673</v>
      </c>
      <c r="Q10" s="17">
        <f>(SUMIFS('EUROSTAT_VBE_AutoP-Input'!O$7:O$2263,'EUROSTAT_VBE_AutoP-Input'!$B$7:$B$2263,$D10,'EUROSTAT_VBE_AutoP-Input'!$C$7:$C$2263,"*"&amp;RIGHT($A10,3)&amp;"*",'EUROSTAT_VBE_AutoP-Input'!$D$7:$D$2263,"323*"))/1000+(SUMIFS('EUROSTAT_VBE_AutoP-Input'!O$7:O$2263,'EUROSTAT_VBE_AutoP-Input'!$B$7:$B$2263,$D10,'EUROSTAT_VBE_AutoP-Input'!$C$7:$C$2263,"*"&amp;RIGHT($A10,3)&amp;"*",'EUROSTAT_VBE_AutoP-Input'!$D$7:$D$2263,"324*"))/1000+(SUMIFS('EUROSTAT_VBE_AutoP-Input'!O$7:O$2263,'EUROSTAT_VBE_AutoP-Input'!$B$7:$B$2263,$D10,'EUROSTAT_VBE_AutoP-Input'!$C$7:$C$2263,"*"&amp;RIGHT($A10,3)&amp;"*",'EUROSTAT_VBE_AutoP-Input'!$D$7:$D$2263,"3260*"))/1000</f>
        <v>0.128</v>
      </c>
      <c r="R10" s="17">
        <f>(SUMIFS('EUROSTAT_VBE_AutoP-Input'!P$7:P$2263,'EUROSTAT_VBE_AutoP-Input'!$B$7:$B$2263,$D10,'EUROSTAT_VBE_AutoP-Input'!$C$7:$C$2263,"*"&amp;RIGHT($A10,3)&amp;"*",'EUROSTAT_VBE_AutoP-Input'!$D$7:$D$2263,"323*"))/1000+(SUMIFS('EUROSTAT_VBE_AutoP-Input'!P$7:P$2263,'EUROSTAT_VBE_AutoP-Input'!$B$7:$B$2263,$D10,'EUROSTAT_VBE_AutoP-Input'!$C$7:$C$2263,"*"&amp;RIGHT($A10,3)&amp;"*",'EUROSTAT_VBE_AutoP-Input'!$D$7:$D$2263,"324*"))/1000+(SUMIFS('EUROSTAT_VBE_AutoP-Input'!P$7:P$2263,'EUROSTAT_VBE_AutoP-Input'!$B$7:$B$2263,$D10,'EUROSTAT_VBE_AutoP-Input'!$C$7:$C$2263,"*"&amp;RIGHT($A10,3)&amp;"*",'EUROSTAT_VBE_AutoP-Input'!$D$7:$D$2263,"3260*"))/1000</f>
        <v>0.686</v>
      </c>
      <c r="S10" s="17">
        <f>(SUMIFS('EUROSTAT_VBE_AutoP-Input'!Q$7:Q$2263,'EUROSTAT_VBE_AutoP-Input'!$B$7:$B$2263,$D10,'EUROSTAT_VBE_AutoP-Input'!$C$7:$C$2263,"*"&amp;RIGHT($A10,3)&amp;"*",'EUROSTAT_VBE_AutoP-Input'!$D$7:$D$2263,"323*"))/1000+(SUMIFS('EUROSTAT_VBE_AutoP-Input'!Q$7:Q$2263,'EUROSTAT_VBE_AutoP-Input'!$B$7:$B$2263,$D10,'EUROSTAT_VBE_AutoP-Input'!$C$7:$C$2263,"*"&amp;RIGHT($A10,3)&amp;"*",'EUROSTAT_VBE_AutoP-Input'!$D$7:$D$2263,"324*"))/1000+(SUMIFS('EUROSTAT_VBE_AutoP-Input'!Q$7:Q$2263,'EUROSTAT_VBE_AutoP-Input'!$B$7:$B$2263,$D10,'EUROSTAT_VBE_AutoP-Input'!$C$7:$C$2263,"*"&amp;RIGHT($A10,3)&amp;"*",'EUROSTAT_VBE_AutoP-Input'!$D$7:$D$2263,"3260*"))/1000</f>
        <v>0</v>
      </c>
      <c r="T10" s="17">
        <f>(SUMIFS('EUROSTAT_VBE_AutoP-Input'!R$7:R$2263,'EUROSTAT_VBE_AutoP-Input'!$B$7:$B$2263,$D10,'EUROSTAT_VBE_AutoP-Input'!$C$7:$C$2263,"*"&amp;RIGHT($A10,3)&amp;"*",'EUROSTAT_VBE_AutoP-Input'!$D$7:$D$2263,"323*"))/1000+(SUMIFS('EUROSTAT_VBE_AutoP-Input'!R$7:R$2263,'EUROSTAT_VBE_AutoP-Input'!$B$7:$B$2263,$D10,'EUROSTAT_VBE_AutoP-Input'!$C$7:$C$2263,"*"&amp;RIGHT($A10,3)&amp;"*",'EUROSTAT_VBE_AutoP-Input'!$D$7:$D$2263,"324*"))/1000+(SUMIFS('EUROSTAT_VBE_AutoP-Input'!R$7:R$2263,'EUROSTAT_VBE_AutoP-Input'!$B$7:$B$2263,$D10,'EUROSTAT_VBE_AutoP-Input'!$C$7:$C$2263,"*"&amp;RIGHT($A10,3)&amp;"*",'EUROSTAT_VBE_AutoP-Input'!$D$7:$D$2263,"3260*"))/1000</f>
        <v>0.084</v>
      </c>
      <c r="U10" s="17">
        <f>(SUMIFS('EUROSTAT_VBE_AutoP-Input'!S$7:S$2263,'EUROSTAT_VBE_AutoP-Input'!$B$7:$B$2263,$D10,'EUROSTAT_VBE_AutoP-Input'!$C$7:$C$2263,"*"&amp;RIGHT($A10,3)&amp;"*",'EUROSTAT_VBE_AutoP-Input'!$D$7:$D$2263,"323*"))/1000+(SUMIFS('EUROSTAT_VBE_AutoP-Input'!S$7:S$2263,'EUROSTAT_VBE_AutoP-Input'!$B$7:$B$2263,$D10,'EUROSTAT_VBE_AutoP-Input'!$C$7:$C$2263,"*"&amp;RIGHT($A10,3)&amp;"*",'EUROSTAT_VBE_AutoP-Input'!$D$7:$D$2263,"324*"))/1000+(SUMIFS('EUROSTAT_VBE_AutoP-Input'!S$7:S$2263,'EUROSTAT_VBE_AutoP-Input'!$B$7:$B$2263,$D10,'EUROSTAT_VBE_AutoP-Input'!$C$7:$C$2263,"*"&amp;RIGHT($A10,3)&amp;"*",'EUROSTAT_VBE_AutoP-Input'!$D$7:$D$2263,"3260*"))/1000</f>
        <v>0</v>
      </c>
      <c r="V10" s="17">
        <f>(SUMIFS('EUROSTAT_VBE_AutoP-Input'!T$7:T$2263,'EUROSTAT_VBE_AutoP-Input'!$B$7:$B$2263,$D10,'EUROSTAT_VBE_AutoP-Input'!$C$7:$C$2263,"*"&amp;RIGHT($A10,3)&amp;"*",'EUROSTAT_VBE_AutoP-Input'!$D$7:$D$2263,"323*"))/1000+(SUMIFS('EUROSTAT_VBE_AutoP-Input'!T$7:T$2263,'EUROSTAT_VBE_AutoP-Input'!$B$7:$B$2263,$D10,'EUROSTAT_VBE_AutoP-Input'!$C$7:$C$2263,"*"&amp;RIGHT($A10,3)&amp;"*",'EUROSTAT_VBE_AutoP-Input'!$D$7:$D$2263,"324*"))/1000+(SUMIFS('EUROSTAT_VBE_AutoP-Input'!T$7:T$2263,'EUROSTAT_VBE_AutoP-Input'!$B$7:$B$2263,$D10,'EUROSTAT_VBE_AutoP-Input'!$C$7:$C$2263,"*"&amp;RIGHT($A10,3)&amp;"*",'EUROSTAT_VBE_AutoP-Input'!$D$7:$D$2263,"3260*"))/1000</f>
        <v>0</v>
      </c>
      <c r="W10" s="17">
        <f>(SUMIFS('EUROSTAT_VBE_AutoP-Input'!U$7:U$2263,'EUROSTAT_VBE_AutoP-Input'!$B$7:$B$2263,$D10,'EUROSTAT_VBE_AutoP-Input'!$C$7:$C$2263,"*"&amp;RIGHT($A10,3)&amp;"*",'EUROSTAT_VBE_AutoP-Input'!$D$7:$D$2263,"323*"))/1000+(SUMIFS('EUROSTAT_VBE_AutoP-Input'!U$7:U$2263,'EUROSTAT_VBE_AutoP-Input'!$B$7:$B$2263,$D10,'EUROSTAT_VBE_AutoP-Input'!$C$7:$C$2263,"*"&amp;RIGHT($A10,3)&amp;"*",'EUROSTAT_VBE_AutoP-Input'!$D$7:$D$2263,"324*"))/1000+(SUMIFS('EUROSTAT_VBE_AutoP-Input'!U$7:U$2263,'EUROSTAT_VBE_AutoP-Input'!$B$7:$B$2263,$D10,'EUROSTAT_VBE_AutoP-Input'!$C$7:$C$2263,"*"&amp;RIGHT($A10,3)&amp;"*",'EUROSTAT_VBE_AutoP-Input'!$D$7:$D$2263,"3260*"))/1000</f>
        <v>0.086</v>
      </c>
      <c r="X10" s="17">
        <f>(SUMIFS('EUROSTAT_VBE_AutoP-Input'!V$7:V$2263,'EUROSTAT_VBE_AutoP-Input'!$B$7:$B$2263,$D10,'EUROSTAT_VBE_AutoP-Input'!$C$7:$C$2263,"*"&amp;RIGHT($A10,3)&amp;"*",'EUROSTAT_VBE_AutoP-Input'!$D$7:$D$2263,"323*"))/1000+(SUMIFS('EUROSTAT_VBE_AutoP-Input'!V$7:V$2263,'EUROSTAT_VBE_AutoP-Input'!$B$7:$B$2263,$D10,'EUROSTAT_VBE_AutoP-Input'!$C$7:$C$2263,"*"&amp;RIGHT($A10,3)&amp;"*",'EUROSTAT_VBE_AutoP-Input'!$D$7:$D$2263,"324*"))/1000+(SUMIFS('EUROSTAT_VBE_AutoP-Input'!V$7:V$2263,'EUROSTAT_VBE_AutoP-Input'!$B$7:$B$2263,$D10,'EUROSTAT_VBE_AutoP-Input'!$C$7:$C$2263,"*"&amp;RIGHT($A10,3)&amp;"*",'EUROSTAT_VBE_AutoP-Input'!$D$7:$D$2263,"3260*"))/1000</f>
        <v>0</v>
      </c>
      <c r="Y10" s="17">
        <f>(SUMIFS('EUROSTAT_VBE_AutoP-Input'!W$7:W$2263,'EUROSTAT_VBE_AutoP-Input'!$B$7:$B$2263,$D10,'EUROSTAT_VBE_AutoP-Input'!$C$7:$C$2263,"*"&amp;RIGHT($A10,3)&amp;"*",'EUROSTAT_VBE_AutoP-Input'!$D$7:$D$2263,"323*"))/1000+(SUMIFS('EUROSTAT_VBE_AutoP-Input'!W$7:W$2263,'EUROSTAT_VBE_AutoP-Input'!$B$7:$B$2263,$D10,'EUROSTAT_VBE_AutoP-Input'!$C$7:$C$2263,"*"&amp;RIGHT($A10,3)&amp;"*",'EUROSTAT_VBE_AutoP-Input'!$D$7:$D$2263,"324*"))/1000+(SUMIFS('EUROSTAT_VBE_AutoP-Input'!W$7:W$2263,'EUROSTAT_VBE_AutoP-Input'!$B$7:$B$2263,$D10,'EUROSTAT_VBE_AutoP-Input'!$C$7:$C$2263,"*"&amp;RIGHT($A10,3)&amp;"*",'EUROSTAT_VBE_AutoP-Input'!$D$7:$D$2263,"3260*"))/1000</f>
        <v>0</v>
      </c>
      <c r="Z10" s="17">
        <f>(SUMIFS('EUROSTAT_VBE_AutoP-Input'!X$7:X$2263,'EUROSTAT_VBE_AutoP-Input'!$B$7:$B$2263,$D10,'EUROSTAT_VBE_AutoP-Input'!$C$7:$C$2263,"*"&amp;RIGHT($A10,3)&amp;"*",'EUROSTAT_VBE_AutoP-Input'!$D$7:$D$2263,"323*"))/1000+(SUMIFS('EUROSTAT_VBE_AutoP-Input'!X$7:X$2263,'EUROSTAT_VBE_AutoP-Input'!$B$7:$B$2263,$D10,'EUROSTAT_VBE_AutoP-Input'!$C$7:$C$2263,"*"&amp;RIGHT($A10,3)&amp;"*",'EUROSTAT_VBE_AutoP-Input'!$D$7:$D$2263,"324*"))/1000+(SUMIFS('EUROSTAT_VBE_AutoP-Input'!X$7:X$2263,'EUROSTAT_VBE_AutoP-Input'!$B$7:$B$2263,$D10,'EUROSTAT_VBE_AutoP-Input'!$C$7:$C$2263,"*"&amp;RIGHT($A10,3)&amp;"*",'EUROSTAT_VBE_AutoP-Input'!$D$7:$D$2263,"3260*"))/1000</f>
        <v>0</v>
      </c>
      <c r="AA10" s="17">
        <f>(SUMIFS('EUROSTAT_VBE_AutoP-Input'!Y$7:Y$2263,'EUROSTAT_VBE_AutoP-Input'!$B$7:$B$2263,$D10,'EUROSTAT_VBE_AutoP-Input'!$C$7:$C$2263,"*"&amp;RIGHT($A10,3)&amp;"*",'EUROSTAT_VBE_AutoP-Input'!$D$7:$D$2263,"323*"))/1000+(SUMIFS('EUROSTAT_VBE_AutoP-Input'!Y$7:Y$2263,'EUROSTAT_VBE_AutoP-Input'!$B$7:$B$2263,$D10,'EUROSTAT_VBE_AutoP-Input'!$C$7:$C$2263,"*"&amp;RIGHT($A10,3)&amp;"*",'EUROSTAT_VBE_AutoP-Input'!$D$7:$D$2263,"324*"))/1000+(SUMIFS('EUROSTAT_VBE_AutoP-Input'!Y$7:Y$2263,'EUROSTAT_VBE_AutoP-Input'!$B$7:$B$2263,$D10,'EUROSTAT_VBE_AutoP-Input'!$C$7:$C$2263,"*"&amp;RIGHT($A10,3)&amp;"*",'EUROSTAT_VBE_AutoP-Input'!$D$7:$D$2263,"3260*"))/1000</f>
        <v>0</v>
      </c>
      <c r="AB10" s="17">
        <f>(SUMIFS('EUROSTAT_VBE_AutoP-Input'!Z$7:Z$2263,'EUROSTAT_VBE_AutoP-Input'!$B$7:$B$2263,$D10,'EUROSTAT_VBE_AutoP-Input'!$C$7:$C$2263,"*"&amp;RIGHT($A10,3)&amp;"*",'EUROSTAT_VBE_AutoP-Input'!$D$7:$D$2263,"323*"))/1000+(SUMIFS('EUROSTAT_VBE_AutoP-Input'!Z$7:Z$2263,'EUROSTAT_VBE_AutoP-Input'!$B$7:$B$2263,$D10,'EUROSTAT_VBE_AutoP-Input'!$C$7:$C$2263,"*"&amp;RIGHT($A10,3)&amp;"*",'EUROSTAT_VBE_AutoP-Input'!$D$7:$D$2263,"324*"))/1000+(SUMIFS('EUROSTAT_VBE_AutoP-Input'!Z$7:Z$2263,'EUROSTAT_VBE_AutoP-Input'!$B$7:$B$2263,$D10,'EUROSTAT_VBE_AutoP-Input'!$C$7:$C$2263,"*"&amp;RIGHT($A10,3)&amp;"*",'EUROSTAT_VBE_AutoP-Input'!$D$7:$D$2263,"3260*"))/1000</f>
        <v>0</v>
      </c>
      <c r="AC10" s="17">
        <f>(SUMIFS('EUROSTAT_VBE_AutoP-Input'!AA$7:AA$2263,'EUROSTAT_VBE_AutoP-Input'!$B$7:$B$2263,$D10,'EUROSTAT_VBE_AutoP-Input'!$C$7:$C$2263,"*"&amp;RIGHT($A10,3)&amp;"*",'EUROSTAT_VBE_AutoP-Input'!$D$7:$D$2263,"323*"))/1000+(SUMIFS('EUROSTAT_VBE_AutoP-Input'!AA$7:AA$2263,'EUROSTAT_VBE_AutoP-Input'!$B$7:$B$2263,$D10,'EUROSTAT_VBE_AutoP-Input'!$C$7:$C$2263,"*"&amp;RIGHT($A10,3)&amp;"*",'EUROSTAT_VBE_AutoP-Input'!$D$7:$D$2263,"324*"))/1000+(SUMIFS('EUROSTAT_VBE_AutoP-Input'!AA$7:AA$2263,'EUROSTAT_VBE_AutoP-Input'!$B$7:$B$2263,$D10,'EUROSTAT_VBE_AutoP-Input'!$C$7:$C$2263,"*"&amp;RIGHT($A10,3)&amp;"*",'EUROSTAT_VBE_AutoP-Input'!$D$7:$D$2263,"3260*"))/1000</f>
        <v>0</v>
      </c>
      <c r="AD10" s="17">
        <f>(SUMIFS('EUROSTAT_VBE_AutoP-Input'!AB$7:AB$2263,'EUROSTAT_VBE_AutoP-Input'!$B$7:$B$2263,$D10,'EUROSTAT_VBE_AutoP-Input'!$C$7:$C$2263,"*"&amp;RIGHT($A10,3)&amp;"*",'EUROSTAT_VBE_AutoP-Input'!$D$7:$D$2263,"323*"))/1000+(SUMIFS('EUROSTAT_VBE_AutoP-Input'!AB$7:AB$2263,'EUROSTAT_VBE_AutoP-Input'!$B$7:$B$2263,$D10,'EUROSTAT_VBE_AutoP-Input'!$C$7:$C$2263,"*"&amp;RIGHT($A10,3)&amp;"*",'EUROSTAT_VBE_AutoP-Input'!$D$7:$D$2263,"324*"))/1000+(SUMIFS('EUROSTAT_VBE_AutoP-Input'!AB$7:AB$2263,'EUROSTAT_VBE_AutoP-Input'!$B$7:$B$2263,$D10,'EUROSTAT_VBE_AutoP-Input'!$C$7:$C$2263,"*"&amp;RIGHT($A10,3)&amp;"*",'EUROSTAT_VBE_AutoP-Input'!$D$7:$D$2263,"3260*"))/1000</f>
        <v>0.3</v>
      </c>
      <c r="AE10" s="17">
        <f>(SUMIFS('EUROSTAT_VBE_AutoP-Input'!AC$7:AC$2263,'EUROSTAT_VBE_AutoP-Input'!$B$7:$B$2263,$D10,'EUROSTAT_VBE_AutoP-Input'!$C$7:$C$2263,"*"&amp;RIGHT($A10,3)&amp;"*",'EUROSTAT_VBE_AutoP-Input'!$D$7:$D$2263,"323*"))/1000+(SUMIFS('EUROSTAT_VBE_AutoP-Input'!AC$7:AC$2263,'EUROSTAT_VBE_AutoP-Input'!$B$7:$B$2263,$D10,'EUROSTAT_VBE_AutoP-Input'!$C$7:$C$2263,"*"&amp;RIGHT($A10,3)&amp;"*",'EUROSTAT_VBE_AutoP-Input'!$D$7:$D$2263,"324*"))/1000+(SUMIFS('EUROSTAT_VBE_AutoP-Input'!AC$7:AC$2263,'EUROSTAT_VBE_AutoP-Input'!$B$7:$B$2263,$D10,'EUROSTAT_VBE_AutoP-Input'!$C$7:$C$2263,"*"&amp;RIGHT($A10,3)&amp;"*",'EUROSTAT_VBE_AutoP-Input'!$D$7:$D$2263,"3260*"))/1000</f>
        <v>0.129</v>
      </c>
      <c r="AF10" s="17">
        <f>(SUMIFS('EUROSTAT_VBE_AutoP-Input'!AD$7:AD$2263,'EUROSTAT_VBE_AutoP-Input'!$B$7:$B$2263,$D10,'EUROSTAT_VBE_AutoP-Input'!$C$7:$C$2263,"*"&amp;RIGHT($A10,3)&amp;"*",'EUROSTAT_VBE_AutoP-Input'!$D$7:$D$2263,"323*"))/1000+(SUMIFS('EUROSTAT_VBE_AutoP-Input'!AD$7:AD$2263,'EUROSTAT_VBE_AutoP-Input'!$B$7:$B$2263,$D10,'EUROSTAT_VBE_AutoP-Input'!$C$7:$C$2263,"*"&amp;RIGHT($A10,3)&amp;"*",'EUROSTAT_VBE_AutoP-Input'!$D$7:$D$2263,"324*"))/1000+(SUMIFS('EUROSTAT_VBE_AutoP-Input'!AD$7:AD$2263,'EUROSTAT_VBE_AutoP-Input'!$B$7:$B$2263,$D10,'EUROSTAT_VBE_AutoP-Input'!$C$7:$C$2263,"*"&amp;RIGHT($A10,3)&amp;"*",'EUROSTAT_VBE_AutoP-Input'!$D$7:$D$2263,"3260*"))/1000</f>
        <v>0</v>
      </c>
      <c r="AG10" s="17">
        <f>(SUMIFS('EUROSTAT_VBE_AutoP-Input'!AE$7:AE$2263,'EUROSTAT_VBE_AutoP-Input'!$B$7:$B$2263,$D10,'EUROSTAT_VBE_AutoP-Input'!$C$7:$C$2263,"*"&amp;RIGHT($A10,3)&amp;"*",'EUROSTAT_VBE_AutoP-Input'!$D$7:$D$2263,"323*"))/1000+(SUMIFS('EUROSTAT_VBE_AutoP-Input'!AE$7:AE$2263,'EUROSTAT_VBE_AutoP-Input'!$B$7:$B$2263,$D10,'EUROSTAT_VBE_AutoP-Input'!$C$7:$C$2263,"*"&amp;RIGHT($A10,3)&amp;"*",'EUROSTAT_VBE_AutoP-Input'!$D$7:$D$2263,"324*"))/1000+(SUMIFS('EUROSTAT_VBE_AutoP-Input'!AE$7:AE$2263,'EUROSTAT_VBE_AutoP-Input'!$B$7:$B$2263,$D10,'EUROSTAT_VBE_AutoP-Input'!$C$7:$C$2263,"*"&amp;RIGHT($A10,3)&amp;"*",'EUROSTAT_VBE_AutoP-Input'!$D$7:$D$2263,"3260*"))/1000</f>
        <v>0.085</v>
      </c>
      <c r="AH10" s="17">
        <f>(SUMIFS('EUROSTAT_VBE_AutoP-Input'!AF$7:AF$2263,'EUROSTAT_VBE_AutoP-Input'!$B$7:$B$2263,$D10,'EUROSTAT_VBE_AutoP-Input'!$C$7:$C$2263,"*"&amp;RIGHT($A10,3)&amp;"*",'EUROSTAT_VBE_AutoP-Input'!$D$7:$D$2263,"323*"))/1000+(SUMIFS('EUROSTAT_VBE_AutoP-Input'!AF$7:AF$2263,'EUROSTAT_VBE_AutoP-Input'!$B$7:$B$2263,$D10,'EUROSTAT_VBE_AutoP-Input'!$C$7:$C$2263,"*"&amp;RIGHT($A10,3)&amp;"*",'EUROSTAT_VBE_AutoP-Input'!$D$7:$D$2263,"324*"))/1000+(SUMIFS('EUROSTAT_VBE_AutoP-Input'!AF$7:AF$2263,'EUROSTAT_VBE_AutoP-Input'!$B$7:$B$2263,$D10,'EUROSTAT_VBE_AutoP-Input'!$C$7:$C$2263,"*"&amp;RIGHT($A10,3)&amp;"*",'EUROSTAT_VBE_AutoP-Input'!$D$7:$D$2263,"3260*"))/1000</f>
        <v>0.214</v>
      </c>
      <c r="AI10" s="17">
        <f>(SUMIFS('EUROSTAT_VBE_AutoP-Input'!AG$7:AG$2263,'EUROSTAT_VBE_AutoP-Input'!$B$7:$B$2263,$D10,'EUROSTAT_VBE_AutoP-Input'!$C$7:$C$2263,"*"&amp;RIGHT($A10,3)&amp;"*",'EUROSTAT_VBE_AutoP-Input'!$D$7:$D$2263,"323*"))/1000+(SUMIFS('EUROSTAT_VBE_AutoP-Input'!AG$7:AG$2263,'EUROSTAT_VBE_AutoP-Input'!$B$7:$B$2263,$D10,'EUROSTAT_VBE_AutoP-Input'!$C$7:$C$2263,"*"&amp;RIGHT($A10,3)&amp;"*",'EUROSTAT_VBE_AutoP-Input'!$D$7:$D$2263,"324*"))/1000+(SUMIFS('EUROSTAT_VBE_AutoP-Input'!AG$7:AG$2263,'EUROSTAT_VBE_AutoP-Input'!$B$7:$B$2263,$D10,'EUROSTAT_VBE_AutoP-Input'!$C$7:$C$2263,"*"&amp;RIGHT($A10,3)&amp;"*",'EUROSTAT_VBE_AutoP-Input'!$D$7:$D$2263,"3260*"))/1000</f>
        <v>0</v>
      </c>
      <c r="AJ10" s="17">
        <f>(SUMIFS('EUROSTAT_VBE_AutoP-Input'!AH$7:AH$2263,'EUROSTAT_VBE_AutoP-Input'!$B$7:$B$2263,$D10,'EUROSTAT_VBE_AutoP-Input'!$C$7:$C$2263,"*"&amp;RIGHT($A10,3)&amp;"*",'EUROSTAT_VBE_AutoP-Input'!$D$7:$D$2263,"323*"))/1000+(SUMIFS('EUROSTAT_VBE_AutoP-Input'!AH$7:AH$2263,'EUROSTAT_VBE_AutoP-Input'!$B$7:$B$2263,$D10,'EUROSTAT_VBE_AutoP-Input'!$C$7:$C$2263,"*"&amp;RIGHT($A10,3)&amp;"*",'EUROSTAT_VBE_AutoP-Input'!$D$7:$D$2263,"324*"))/1000+(SUMIFS('EUROSTAT_VBE_AutoP-Input'!AH$7:AH$2263,'EUROSTAT_VBE_AutoP-Input'!$B$7:$B$2263,$D10,'EUROSTAT_VBE_AutoP-Input'!$C$7:$C$2263,"*"&amp;RIGHT($A10,3)&amp;"*",'EUROSTAT_VBE_AutoP-Input'!$D$7:$D$2263,"3260*"))/1000</f>
        <v>0.043</v>
      </c>
      <c r="AK10" s="17">
        <f>(SUMIFS('EUROSTAT_VBE_AutoP-Input'!AI$7:AI$2263,'EUROSTAT_VBE_AutoP-Input'!$B$7:$B$2263,$D10,'EUROSTAT_VBE_AutoP-Input'!$C$7:$C$2263,"*"&amp;RIGHT($A10,3)&amp;"*",'EUROSTAT_VBE_AutoP-Input'!$D$7:$D$2263,"323*"))/1000+(SUMIFS('EUROSTAT_VBE_AutoP-Input'!AI$7:AI$2263,'EUROSTAT_VBE_AutoP-Input'!$B$7:$B$2263,$D10,'EUROSTAT_VBE_AutoP-Input'!$C$7:$C$2263,"*"&amp;RIGHT($A10,3)&amp;"*",'EUROSTAT_VBE_AutoP-Input'!$D$7:$D$2263,"324*"))/1000+(SUMIFS('EUROSTAT_VBE_AutoP-Input'!AI$7:AI$2263,'EUROSTAT_VBE_AutoP-Input'!$B$7:$B$2263,$D10,'EUROSTAT_VBE_AutoP-Input'!$C$7:$C$2263,"*"&amp;RIGHT($A10,3)&amp;"*",'EUROSTAT_VBE_AutoP-Input'!$D$7:$D$2263,"3260*"))/1000</f>
        <v>0</v>
      </c>
      <c r="AL10" s="17">
        <f>(SUMIFS('EUROSTAT_VBE_AutoP-Input'!AJ$7:AJ$2263,'EUROSTAT_VBE_AutoP-Input'!$B$7:$B$2263,$D10,'EUROSTAT_VBE_AutoP-Input'!$C$7:$C$2263,"*"&amp;RIGHT($A10,3)&amp;"*",'EUROSTAT_VBE_AutoP-Input'!$D$7:$D$2263,"323*"))/1000+(SUMIFS('EUROSTAT_VBE_AutoP-Input'!AJ$7:AJ$2263,'EUROSTAT_VBE_AutoP-Input'!$B$7:$B$2263,$D10,'EUROSTAT_VBE_AutoP-Input'!$C$7:$C$2263,"*"&amp;RIGHT($A10,3)&amp;"*",'EUROSTAT_VBE_AutoP-Input'!$D$7:$D$2263,"324*"))/1000+(SUMIFS('EUROSTAT_VBE_AutoP-Input'!AJ$7:AJ$2263,'EUROSTAT_VBE_AutoP-Input'!$B$7:$B$2263,$D10,'EUROSTAT_VBE_AutoP-Input'!$C$7:$C$2263,"*"&amp;RIGHT($A10,3)&amp;"*",'EUROSTAT_VBE_AutoP-Input'!$D$7:$D$2263,"3260*"))/1000</f>
        <v>0.086</v>
      </c>
      <c r="AM10" s="17">
        <f>(SUMIFS('EUROSTAT_VBE_AutoP-Input'!AK$7:AK$2263,'EUROSTAT_VBE_AutoP-Input'!$B$7:$B$2263,$D10,'EUROSTAT_VBE_AutoP-Input'!$C$7:$C$2263,"*"&amp;RIGHT($A10,3)&amp;"*",'EUROSTAT_VBE_AutoP-Input'!$D$7:$D$2263,"323*"))/1000+(SUMIFS('EUROSTAT_VBE_AutoP-Input'!AK$7:AK$2263,'EUROSTAT_VBE_AutoP-Input'!$B$7:$B$2263,$D10,'EUROSTAT_VBE_AutoP-Input'!$C$7:$C$2263,"*"&amp;RIGHT($A10,3)&amp;"*",'EUROSTAT_VBE_AutoP-Input'!$D$7:$D$2263,"324*"))/1000+(SUMIFS('EUROSTAT_VBE_AutoP-Input'!AK$7:AK$2263,'EUROSTAT_VBE_AutoP-Input'!$B$7:$B$2263,$D10,'EUROSTAT_VBE_AutoP-Input'!$C$7:$C$2263,"*"&amp;RIGHT($A10,3)&amp;"*",'EUROSTAT_VBE_AutoP-Input'!$D$7:$D$2263,"3260*"))/1000</f>
        <v>0.936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</row>
    <row r="11" s="20" customFormat="1" spans="1:45">
      <c r="A11" t="str">
        <f>LEFT('EUROSTAT_VBE_AutoP-Input'!$C$7,8)</f>
        <v>B_101022</v>
      </c>
      <c r="B11" s="30" t="s">
        <v>620</v>
      </c>
      <c r="C11" t="s">
        <v>293</v>
      </c>
      <c r="D11" t="s">
        <v>126</v>
      </c>
      <c r="E11" t="s">
        <v>236</v>
      </c>
      <c r="F11" t="s">
        <v>256</v>
      </c>
      <c r="G11" s="17">
        <f>(SUMIFS('EUROSTAT_VBE_AutoP-Input'!E$7:E$2263,'EUROSTAT_VBE_AutoP-Input'!$B$7:$B$2263,$D11,'EUROSTAT_VBE_AutoP-Input'!$C$7:$C$2263,"*"&amp;RIGHT($A11,3)&amp;"*",'EUROSTAT_VBE_AutoP-Input'!$D$7:$D$2263,"3250*"))/1000</f>
        <v>0</v>
      </c>
      <c r="H11" s="17">
        <f>(SUMIFS('EUROSTAT_VBE_AutoP-Input'!F$7:F$2263,'EUROSTAT_VBE_AutoP-Input'!$B$7:$B$2263,$D11,'EUROSTAT_VBE_AutoP-Input'!$C$7:$C$2263,"*"&amp;RIGHT($A11,3)&amp;"*",'EUROSTAT_VBE_AutoP-Input'!$D$7:$D$2263,"3250*"))/1000</f>
        <v>0</v>
      </c>
      <c r="I11" s="17">
        <f>(SUMIFS('EUROSTAT_VBE_AutoP-Input'!G$7:G$2263,'EUROSTAT_VBE_AutoP-Input'!$B$7:$B$2263,$D11,'EUROSTAT_VBE_AutoP-Input'!$C$7:$C$2263,"*"&amp;RIGHT($A11,3)&amp;"*",'EUROSTAT_VBE_AutoP-Input'!$D$7:$D$2263,"3250*"))/1000</f>
        <v>0</v>
      </c>
      <c r="J11" s="17">
        <f>(SUMIFS('EUROSTAT_VBE_AutoP-Input'!H$7:H$2263,'EUROSTAT_VBE_AutoP-Input'!$B$7:$B$2263,$D11,'EUROSTAT_VBE_AutoP-Input'!$C$7:$C$2263,"*"&amp;RIGHT($A11,3)&amp;"*",'EUROSTAT_VBE_AutoP-Input'!$D$7:$D$2263,"3250*"))/1000</f>
        <v>0</v>
      </c>
      <c r="K11" s="17">
        <f>(SUMIFS('EUROSTAT_VBE_AutoP-Input'!I$7:I$2263,'EUROSTAT_VBE_AutoP-Input'!$B$7:$B$2263,$D11,'EUROSTAT_VBE_AutoP-Input'!$C$7:$C$2263,"*"&amp;RIGHT($A11,3)&amp;"*",'EUROSTAT_VBE_AutoP-Input'!$D$7:$D$2263,"3250*"))/1000</f>
        <v>0</v>
      </c>
      <c r="L11" s="17">
        <f>(SUMIFS('EUROSTAT_VBE_AutoP-Input'!J$7:J$2263,'EUROSTAT_VBE_AutoP-Input'!$B$7:$B$2263,$D11,'EUROSTAT_VBE_AutoP-Input'!$C$7:$C$2263,"*"&amp;RIGHT($A11,3)&amp;"*",'EUROSTAT_VBE_AutoP-Input'!$D$7:$D$2263,"3250*"))/1000</f>
        <v>0</v>
      </c>
      <c r="M11" s="17">
        <f>(SUMIFS('EUROSTAT_VBE_AutoP-Input'!K$7:K$2263,'EUROSTAT_VBE_AutoP-Input'!$B$7:$B$2263,$D11,'EUROSTAT_VBE_AutoP-Input'!$C$7:$C$2263,"*"&amp;RIGHT($A11,3)&amp;"*",'EUROSTAT_VBE_AutoP-Input'!$D$7:$D$2263,"3250*"))/1000</f>
        <v>0</v>
      </c>
      <c r="N11" s="17">
        <f>(SUMIFS('EUROSTAT_VBE_AutoP-Input'!L$7:L$2263,'EUROSTAT_VBE_AutoP-Input'!$B$7:$B$2263,$D11,'EUROSTAT_VBE_AutoP-Input'!$C$7:$C$2263,"*"&amp;RIGHT($A11,3)&amp;"*",'EUROSTAT_VBE_AutoP-Input'!$D$7:$D$2263,"3250*"))/1000</f>
        <v>0</v>
      </c>
      <c r="O11" s="17">
        <f>(SUMIFS('EUROSTAT_VBE_AutoP-Input'!M$7:M$2263,'EUROSTAT_VBE_AutoP-Input'!$B$7:$B$2263,$D11,'EUROSTAT_VBE_AutoP-Input'!$C$7:$C$2263,"*"&amp;RIGHT($A11,3)&amp;"*",'EUROSTAT_VBE_AutoP-Input'!$D$7:$D$2263,"3250*"))/1000</f>
        <v>0</v>
      </c>
      <c r="P11" s="17">
        <f>(SUMIFS('EUROSTAT_VBE_AutoP-Input'!N$7:N$2263,'EUROSTAT_VBE_AutoP-Input'!$B$7:$B$2263,$D11,'EUROSTAT_VBE_AutoP-Input'!$C$7:$C$2263,"*"&amp;RIGHT($A11,3)&amp;"*",'EUROSTAT_VBE_AutoP-Input'!$D$7:$D$2263,"3250*"))/1000</f>
        <v>0</v>
      </c>
      <c r="Q11" s="17">
        <f>(SUMIFS('EUROSTAT_VBE_AutoP-Input'!O$7:O$2263,'EUROSTAT_VBE_AutoP-Input'!$B$7:$B$2263,$D11,'EUROSTAT_VBE_AutoP-Input'!$C$7:$C$2263,"*"&amp;RIGHT($A11,3)&amp;"*",'EUROSTAT_VBE_AutoP-Input'!$D$7:$D$2263,"3250*"))/1000</f>
        <v>0</v>
      </c>
      <c r="R11" s="17">
        <f>(SUMIFS('EUROSTAT_VBE_AutoP-Input'!P$7:P$2263,'EUROSTAT_VBE_AutoP-Input'!$B$7:$B$2263,$D11,'EUROSTAT_VBE_AutoP-Input'!$C$7:$C$2263,"*"&amp;RIGHT($A11,3)&amp;"*",'EUROSTAT_VBE_AutoP-Input'!$D$7:$D$2263,"3250*"))/1000</f>
        <v>0</v>
      </c>
      <c r="S11" s="17">
        <f>(SUMIFS('EUROSTAT_VBE_AutoP-Input'!Q$7:Q$2263,'EUROSTAT_VBE_AutoP-Input'!$B$7:$B$2263,$D11,'EUROSTAT_VBE_AutoP-Input'!$C$7:$C$2263,"*"&amp;RIGHT($A11,3)&amp;"*",'EUROSTAT_VBE_AutoP-Input'!$D$7:$D$2263,"3250*"))/1000</f>
        <v>0</v>
      </c>
      <c r="T11" s="17">
        <f>(SUMIFS('EUROSTAT_VBE_AutoP-Input'!R$7:R$2263,'EUROSTAT_VBE_AutoP-Input'!$B$7:$B$2263,$D11,'EUROSTAT_VBE_AutoP-Input'!$C$7:$C$2263,"*"&amp;RIGHT($A11,3)&amp;"*",'EUROSTAT_VBE_AutoP-Input'!$D$7:$D$2263,"3250*"))/1000</f>
        <v>0</v>
      </c>
      <c r="U11" s="17">
        <f>(SUMIFS('EUROSTAT_VBE_AutoP-Input'!S$7:S$2263,'EUROSTAT_VBE_AutoP-Input'!$B$7:$B$2263,$D11,'EUROSTAT_VBE_AutoP-Input'!$C$7:$C$2263,"*"&amp;RIGHT($A11,3)&amp;"*",'EUROSTAT_VBE_AutoP-Input'!$D$7:$D$2263,"3250*"))/1000</f>
        <v>0</v>
      </c>
      <c r="V11" s="17">
        <f>(SUMIFS('EUROSTAT_VBE_AutoP-Input'!T$7:T$2263,'EUROSTAT_VBE_AutoP-Input'!$B$7:$B$2263,$D11,'EUROSTAT_VBE_AutoP-Input'!$C$7:$C$2263,"*"&amp;RIGHT($A11,3)&amp;"*",'EUROSTAT_VBE_AutoP-Input'!$D$7:$D$2263,"3250*"))/1000</f>
        <v>0</v>
      </c>
      <c r="W11" s="17">
        <f>(SUMIFS('EUROSTAT_VBE_AutoP-Input'!U$7:U$2263,'EUROSTAT_VBE_AutoP-Input'!$B$7:$B$2263,$D11,'EUROSTAT_VBE_AutoP-Input'!$C$7:$C$2263,"*"&amp;RIGHT($A11,3)&amp;"*",'EUROSTAT_VBE_AutoP-Input'!$D$7:$D$2263,"3250*"))/1000</f>
        <v>2.816</v>
      </c>
      <c r="X11" s="17">
        <f>(SUMIFS('EUROSTAT_VBE_AutoP-Input'!V$7:V$2263,'EUROSTAT_VBE_AutoP-Input'!$B$7:$B$2263,$D11,'EUROSTAT_VBE_AutoP-Input'!$C$7:$C$2263,"*"&amp;RIGHT($A11,3)&amp;"*",'EUROSTAT_VBE_AutoP-Input'!$D$7:$D$2263,"3250*"))/1000</f>
        <v>0</v>
      </c>
      <c r="Y11" s="17">
        <f>(SUMIFS('EUROSTAT_VBE_AutoP-Input'!W$7:W$2263,'EUROSTAT_VBE_AutoP-Input'!$B$7:$B$2263,$D11,'EUROSTAT_VBE_AutoP-Input'!$C$7:$C$2263,"*"&amp;RIGHT($A11,3)&amp;"*",'EUROSTAT_VBE_AutoP-Input'!$D$7:$D$2263,"3250*"))/1000</f>
        <v>0</v>
      </c>
      <c r="Z11" s="17">
        <f>(SUMIFS('EUROSTAT_VBE_AutoP-Input'!X$7:X$2263,'EUROSTAT_VBE_AutoP-Input'!$B$7:$B$2263,$D11,'EUROSTAT_VBE_AutoP-Input'!$C$7:$C$2263,"*"&amp;RIGHT($A11,3)&amp;"*",'EUROSTAT_VBE_AutoP-Input'!$D$7:$D$2263,"3250*"))/1000</f>
        <v>0</v>
      </c>
      <c r="AA11" s="17">
        <f>(SUMIFS('EUROSTAT_VBE_AutoP-Input'!Y$7:Y$2263,'EUROSTAT_VBE_AutoP-Input'!$B$7:$B$2263,$D11,'EUROSTAT_VBE_AutoP-Input'!$C$7:$C$2263,"*"&amp;RIGHT($A11,3)&amp;"*",'EUROSTAT_VBE_AutoP-Input'!$D$7:$D$2263,"3250*"))/1000</f>
        <v>0</v>
      </c>
      <c r="AB11" s="17">
        <f>(SUMIFS('EUROSTAT_VBE_AutoP-Input'!Z$7:Z$2263,'EUROSTAT_VBE_AutoP-Input'!$B$7:$B$2263,$D11,'EUROSTAT_VBE_AutoP-Input'!$C$7:$C$2263,"*"&amp;RIGHT($A11,3)&amp;"*",'EUROSTAT_VBE_AutoP-Input'!$D$7:$D$2263,"3250*"))/1000</f>
        <v>0</v>
      </c>
      <c r="AC11" s="17">
        <f>(SUMIFS('EUROSTAT_VBE_AutoP-Input'!AA$7:AA$2263,'EUROSTAT_VBE_AutoP-Input'!$B$7:$B$2263,$D11,'EUROSTAT_VBE_AutoP-Input'!$C$7:$C$2263,"*"&amp;RIGHT($A11,3)&amp;"*",'EUROSTAT_VBE_AutoP-Input'!$D$7:$D$2263,"3250*"))/1000</f>
        <v>0</v>
      </c>
      <c r="AD11" s="17">
        <f>(SUMIFS('EUROSTAT_VBE_AutoP-Input'!AB$7:AB$2263,'EUROSTAT_VBE_AutoP-Input'!$B$7:$B$2263,$D11,'EUROSTAT_VBE_AutoP-Input'!$C$7:$C$2263,"*"&amp;RIGHT($A11,3)&amp;"*",'EUROSTAT_VBE_AutoP-Input'!$D$7:$D$2263,"3250*"))/1000</f>
        <v>0</v>
      </c>
      <c r="AE11" s="17">
        <f>(SUMIFS('EUROSTAT_VBE_AutoP-Input'!AC$7:AC$2263,'EUROSTAT_VBE_AutoP-Input'!$B$7:$B$2263,$D11,'EUROSTAT_VBE_AutoP-Input'!$C$7:$C$2263,"*"&amp;RIGHT($A11,3)&amp;"*",'EUROSTAT_VBE_AutoP-Input'!$D$7:$D$2263,"3250*"))/1000</f>
        <v>0</v>
      </c>
      <c r="AF11" s="17">
        <f>(SUMIFS('EUROSTAT_VBE_AutoP-Input'!AD$7:AD$2263,'EUROSTAT_VBE_AutoP-Input'!$B$7:$B$2263,$D11,'EUROSTAT_VBE_AutoP-Input'!$C$7:$C$2263,"*"&amp;RIGHT($A11,3)&amp;"*",'EUROSTAT_VBE_AutoP-Input'!$D$7:$D$2263,"3250*"))/1000</f>
        <v>0</v>
      </c>
      <c r="AG11" s="17">
        <f>(SUMIFS('EUROSTAT_VBE_AutoP-Input'!AE$7:AE$2263,'EUROSTAT_VBE_AutoP-Input'!$B$7:$B$2263,$D11,'EUROSTAT_VBE_AutoP-Input'!$C$7:$C$2263,"*"&amp;RIGHT($A11,3)&amp;"*",'EUROSTAT_VBE_AutoP-Input'!$D$7:$D$2263,"3250*"))/1000</f>
        <v>0</v>
      </c>
      <c r="AH11" s="17">
        <f>(SUMIFS('EUROSTAT_VBE_AutoP-Input'!AF$7:AF$2263,'EUROSTAT_VBE_AutoP-Input'!$B$7:$B$2263,$D11,'EUROSTAT_VBE_AutoP-Input'!$C$7:$C$2263,"*"&amp;RIGHT($A11,3)&amp;"*",'EUROSTAT_VBE_AutoP-Input'!$D$7:$D$2263,"3250*"))/1000</f>
        <v>0</v>
      </c>
      <c r="AI11" s="17">
        <f>(SUMIFS('EUROSTAT_VBE_AutoP-Input'!AG$7:AG$2263,'EUROSTAT_VBE_AutoP-Input'!$B$7:$B$2263,$D11,'EUROSTAT_VBE_AutoP-Input'!$C$7:$C$2263,"*"&amp;RIGHT($A11,3)&amp;"*",'EUROSTAT_VBE_AutoP-Input'!$D$7:$D$2263,"3250*"))/1000</f>
        <v>0</v>
      </c>
      <c r="AJ11" s="17">
        <f>(SUMIFS('EUROSTAT_VBE_AutoP-Input'!AH$7:AH$2263,'EUROSTAT_VBE_AutoP-Input'!$B$7:$B$2263,$D11,'EUROSTAT_VBE_AutoP-Input'!$C$7:$C$2263,"*"&amp;RIGHT($A11,3)&amp;"*",'EUROSTAT_VBE_AutoP-Input'!$D$7:$D$2263,"3250*"))/1000</f>
        <v>0</v>
      </c>
      <c r="AK11" s="17">
        <f>(SUMIFS('EUROSTAT_VBE_AutoP-Input'!AI$7:AI$2263,'EUROSTAT_VBE_AutoP-Input'!$B$7:$B$2263,$D11,'EUROSTAT_VBE_AutoP-Input'!$C$7:$C$2263,"*"&amp;RIGHT($A11,3)&amp;"*",'EUROSTAT_VBE_AutoP-Input'!$D$7:$D$2263,"3250*"))/1000</f>
        <v>0</v>
      </c>
      <c r="AL11" s="17">
        <f>(SUMIFS('EUROSTAT_VBE_AutoP-Input'!AJ$7:AJ$2263,'EUROSTAT_VBE_AutoP-Input'!$B$7:$B$2263,$D11,'EUROSTAT_VBE_AutoP-Input'!$C$7:$C$2263,"*"&amp;RIGHT($A11,3)&amp;"*",'EUROSTAT_VBE_AutoP-Input'!$D$7:$D$2263,"3250*"))/1000</f>
        <v>0</v>
      </c>
      <c r="AM11" s="17">
        <f>(SUMIFS('EUROSTAT_VBE_AutoP-Input'!AK$7:AK$2263,'EUROSTAT_VBE_AutoP-Input'!$B$7:$B$2263,$D11,'EUROSTAT_VBE_AutoP-Input'!$C$7:$C$2263,"*"&amp;RIGHT($A11,3)&amp;"*",'EUROSTAT_VBE_AutoP-Input'!$D$7:$D$2263,"3250*"))/1000</f>
        <v>0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</row>
    <row r="12" s="20" customFormat="1" spans="1:45">
      <c r="A12" t="str">
        <f>LEFT('EUROSTAT_VBE_AutoP-Input'!$C$7,8)</f>
        <v>B_101022</v>
      </c>
      <c r="B12" s="30" t="s">
        <v>620</v>
      </c>
      <c r="C12" t="s">
        <v>293</v>
      </c>
      <c r="D12" t="s">
        <v>126</v>
      </c>
      <c r="E12" t="s">
        <v>237</v>
      </c>
      <c r="F12" t="s">
        <v>257</v>
      </c>
      <c r="G12" s="17">
        <f>(SUMIFS('EUROSTAT_VBE_AutoP-Input'!E$7:E$2263,'EUROSTAT_VBE_AutoP-Input'!$B$7:$B$2263,$D12,'EUROSTAT_VBE_AutoP-Input'!$C$7:$C$2263,"*"&amp;RIGHT($A12,3)&amp;"*",'EUROSTAT_VBE_AutoP-Input'!$D$7:$D$2263,"3270A*"))/1000+(SUMIFS('EUROSTAT_VBE_AutoP-Input'!E$7:E$2263,'EUROSTAT_VBE_AutoP-Input'!$B$7:$B$2263,$D12,'EUROSTAT_VBE_AutoP-Input'!$C$7:$C$2263,"*"&amp;RIGHT($A12,3)&amp;"*",'EUROSTAT_VBE_AutoP-Input'!$D$7:$D$2263,"3285*"))/1000+(SUMIFS('EUROSTAT_VBE_AutoP-Input'!E$7:E$2263,'EUROSTAT_VBE_AutoP-Input'!$B$7:$B$2263,$D12,'EUROSTAT_VBE_AutoP-Input'!$C$7:$C$2263,"*"&amp;RIGHT($A12,3)&amp;"*",'EUROSTAT_VBE_AutoP-Input'!$D$7:$D$2263,"3295*"))/1000+(SUMIFS('EUROSTAT_VBE_AutoP-Input'!E$7:E$2263,'EUROSTAT_VBE_AutoP-Input'!$B$7:$B$2263,$D12,'EUROSTAT_VBE_AutoP-Input'!$C$7:$C$2263,"*"&amp;RIGHT($A12,3)&amp;"*",'EUROSTAT_VBE_AutoP-Input'!$D$7:$D$2263,"2410*"))/1000+(SUMIFS('EUROSTAT_VBE_AutoP-Input'!E$7:E$2263,'EUROSTAT_VBE_AutoP-Input'!$B$7:$B$2263,$D12,'EUROSTAT_VBE_AutoP-Input'!$C$7:$C$2263,"*"&amp;RIGHT($A12,3)&amp;"*",'EUROSTAT_VBE_AutoP-Input'!$D$7:$D$2263,"3105*"))/1000</f>
        <v>0.28</v>
      </c>
      <c r="H12" s="17">
        <f>(SUMIFS('EUROSTAT_VBE_AutoP-Input'!F$7:F$2263,'EUROSTAT_VBE_AutoP-Input'!$B$7:$B$2263,$D12,'EUROSTAT_VBE_AutoP-Input'!$C$7:$C$2263,"*"&amp;RIGHT($A12,3)&amp;"*",'EUROSTAT_VBE_AutoP-Input'!$D$7:$D$2263,"3270A*"))/1000+(SUMIFS('EUROSTAT_VBE_AutoP-Input'!F$7:F$2263,'EUROSTAT_VBE_AutoP-Input'!$B$7:$B$2263,$D12,'EUROSTAT_VBE_AutoP-Input'!$C$7:$C$2263,"*"&amp;RIGHT($A12,3)&amp;"*",'EUROSTAT_VBE_AutoP-Input'!$D$7:$D$2263,"3285*"))/1000+(SUMIFS('EUROSTAT_VBE_AutoP-Input'!F$7:F$2263,'EUROSTAT_VBE_AutoP-Input'!$B$7:$B$2263,$D12,'EUROSTAT_VBE_AutoP-Input'!$C$7:$C$2263,"*"&amp;RIGHT($A12,3)&amp;"*",'EUROSTAT_VBE_AutoP-Input'!$D$7:$D$2263,"3295*"))/1000+(SUMIFS('EUROSTAT_VBE_AutoP-Input'!F$7:F$2263,'EUROSTAT_VBE_AutoP-Input'!$B$7:$B$2263,$D12,'EUROSTAT_VBE_AutoP-Input'!$C$7:$C$2263,"*"&amp;RIGHT($A12,3)&amp;"*",'EUROSTAT_VBE_AutoP-Input'!$D$7:$D$2263,"2410*"))/1000+(SUMIFS('EUROSTAT_VBE_AutoP-Input'!F$7:F$2263,'EUROSTAT_VBE_AutoP-Input'!$B$7:$B$2263,$D12,'EUROSTAT_VBE_AutoP-Input'!$C$7:$C$2263,"*"&amp;RIGHT($A12,3)&amp;"*",'EUROSTAT_VBE_AutoP-Input'!$D$7:$D$2263,"3105*"))/1000</f>
        <v>0.96</v>
      </c>
      <c r="I12" s="17">
        <f>(SUMIFS('EUROSTAT_VBE_AutoP-Input'!G$7:G$2263,'EUROSTAT_VBE_AutoP-Input'!$B$7:$B$2263,$D12,'EUROSTAT_VBE_AutoP-Input'!$C$7:$C$2263,"*"&amp;RIGHT($A12,3)&amp;"*",'EUROSTAT_VBE_AutoP-Input'!$D$7:$D$2263,"3270A*"))/1000+(SUMIFS('EUROSTAT_VBE_AutoP-Input'!G$7:G$2263,'EUROSTAT_VBE_AutoP-Input'!$B$7:$B$2263,$D12,'EUROSTAT_VBE_AutoP-Input'!$C$7:$C$2263,"*"&amp;RIGHT($A12,3)&amp;"*",'EUROSTAT_VBE_AutoP-Input'!$D$7:$D$2263,"3285*"))/1000+(SUMIFS('EUROSTAT_VBE_AutoP-Input'!G$7:G$2263,'EUROSTAT_VBE_AutoP-Input'!$B$7:$B$2263,$D12,'EUROSTAT_VBE_AutoP-Input'!$C$7:$C$2263,"*"&amp;RIGHT($A12,3)&amp;"*",'EUROSTAT_VBE_AutoP-Input'!$D$7:$D$2263,"3295*"))/1000+(SUMIFS('EUROSTAT_VBE_AutoP-Input'!G$7:G$2263,'EUROSTAT_VBE_AutoP-Input'!$B$7:$B$2263,$D12,'EUROSTAT_VBE_AutoP-Input'!$C$7:$C$2263,"*"&amp;RIGHT($A12,3)&amp;"*",'EUROSTAT_VBE_AutoP-Input'!$D$7:$D$2263,"2410*"))/1000+(SUMIFS('EUROSTAT_VBE_AutoP-Input'!G$7:G$2263,'EUROSTAT_VBE_AutoP-Input'!$B$7:$B$2263,$D12,'EUROSTAT_VBE_AutoP-Input'!$C$7:$C$2263,"*"&amp;RIGHT($A12,3)&amp;"*",'EUROSTAT_VBE_AutoP-Input'!$D$7:$D$2263,"3105*"))/1000</f>
        <v>0</v>
      </c>
      <c r="J12" s="17">
        <f>(SUMIFS('EUROSTAT_VBE_AutoP-Input'!H$7:H$2263,'EUROSTAT_VBE_AutoP-Input'!$B$7:$B$2263,$D12,'EUROSTAT_VBE_AutoP-Input'!$C$7:$C$2263,"*"&amp;RIGHT($A12,3)&amp;"*",'EUROSTAT_VBE_AutoP-Input'!$D$7:$D$2263,"3270A*"))/1000+(SUMIFS('EUROSTAT_VBE_AutoP-Input'!H$7:H$2263,'EUROSTAT_VBE_AutoP-Input'!$B$7:$B$2263,$D12,'EUROSTAT_VBE_AutoP-Input'!$C$7:$C$2263,"*"&amp;RIGHT($A12,3)&amp;"*",'EUROSTAT_VBE_AutoP-Input'!$D$7:$D$2263,"3285*"))/1000+(SUMIFS('EUROSTAT_VBE_AutoP-Input'!H$7:H$2263,'EUROSTAT_VBE_AutoP-Input'!$B$7:$B$2263,$D12,'EUROSTAT_VBE_AutoP-Input'!$C$7:$C$2263,"*"&amp;RIGHT($A12,3)&amp;"*",'EUROSTAT_VBE_AutoP-Input'!$D$7:$D$2263,"3295*"))/1000+(SUMIFS('EUROSTAT_VBE_AutoP-Input'!H$7:H$2263,'EUROSTAT_VBE_AutoP-Input'!$B$7:$B$2263,$D12,'EUROSTAT_VBE_AutoP-Input'!$C$7:$C$2263,"*"&amp;RIGHT($A12,3)&amp;"*",'EUROSTAT_VBE_AutoP-Input'!$D$7:$D$2263,"2410*"))/1000+(SUMIFS('EUROSTAT_VBE_AutoP-Input'!H$7:H$2263,'EUROSTAT_VBE_AutoP-Input'!$B$7:$B$2263,$D12,'EUROSTAT_VBE_AutoP-Input'!$C$7:$C$2263,"*"&amp;RIGHT($A12,3)&amp;"*",'EUROSTAT_VBE_AutoP-Input'!$D$7:$D$2263,"3105*"))/1000</f>
        <v>0.4</v>
      </c>
      <c r="K12" s="17">
        <f>(SUMIFS('EUROSTAT_VBE_AutoP-Input'!I$7:I$2263,'EUROSTAT_VBE_AutoP-Input'!$B$7:$B$2263,$D12,'EUROSTAT_VBE_AutoP-Input'!$C$7:$C$2263,"*"&amp;RIGHT($A12,3)&amp;"*",'EUROSTAT_VBE_AutoP-Input'!$D$7:$D$2263,"3270A*"))/1000+(SUMIFS('EUROSTAT_VBE_AutoP-Input'!I$7:I$2263,'EUROSTAT_VBE_AutoP-Input'!$B$7:$B$2263,$D12,'EUROSTAT_VBE_AutoP-Input'!$C$7:$C$2263,"*"&amp;RIGHT($A12,3)&amp;"*",'EUROSTAT_VBE_AutoP-Input'!$D$7:$D$2263,"3285*"))/1000+(SUMIFS('EUROSTAT_VBE_AutoP-Input'!I$7:I$2263,'EUROSTAT_VBE_AutoP-Input'!$B$7:$B$2263,$D12,'EUROSTAT_VBE_AutoP-Input'!$C$7:$C$2263,"*"&amp;RIGHT($A12,3)&amp;"*",'EUROSTAT_VBE_AutoP-Input'!$D$7:$D$2263,"3295*"))/1000+(SUMIFS('EUROSTAT_VBE_AutoP-Input'!I$7:I$2263,'EUROSTAT_VBE_AutoP-Input'!$B$7:$B$2263,$D12,'EUROSTAT_VBE_AutoP-Input'!$C$7:$C$2263,"*"&amp;RIGHT($A12,3)&amp;"*",'EUROSTAT_VBE_AutoP-Input'!$D$7:$D$2263,"2410*"))/1000+(SUMIFS('EUROSTAT_VBE_AutoP-Input'!I$7:I$2263,'EUROSTAT_VBE_AutoP-Input'!$B$7:$B$2263,$D12,'EUROSTAT_VBE_AutoP-Input'!$C$7:$C$2263,"*"&amp;RIGHT($A12,3)&amp;"*",'EUROSTAT_VBE_AutoP-Input'!$D$7:$D$2263,"3105*"))/1000</f>
        <v>1.6</v>
      </c>
      <c r="L12" s="17">
        <f>(SUMIFS('EUROSTAT_VBE_AutoP-Input'!J$7:J$2263,'EUROSTAT_VBE_AutoP-Input'!$B$7:$B$2263,$D12,'EUROSTAT_VBE_AutoP-Input'!$C$7:$C$2263,"*"&amp;RIGHT($A12,3)&amp;"*",'EUROSTAT_VBE_AutoP-Input'!$D$7:$D$2263,"3270A*"))/1000+(SUMIFS('EUROSTAT_VBE_AutoP-Input'!J$7:J$2263,'EUROSTAT_VBE_AutoP-Input'!$B$7:$B$2263,$D12,'EUROSTAT_VBE_AutoP-Input'!$C$7:$C$2263,"*"&amp;RIGHT($A12,3)&amp;"*",'EUROSTAT_VBE_AutoP-Input'!$D$7:$D$2263,"3285*"))/1000+(SUMIFS('EUROSTAT_VBE_AutoP-Input'!J$7:J$2263,'EUROSTAT_VBE_AutoP-Input'!$B$7:$B$2263,$D12,'EUROSTAT_VBE_AutoP-Input'!$C$7:$C$2263,"*"&amp;RIGHT($A12,3)&amp;"*",'EUROSTAT_VBE_AutoP-Input'!$D$7:$D$2263,"3295*"))/1000+(SUMIFS('EUROSTAT_VBE_AutoP-Input'!J$7:J$2263,'EUROSTAT_VBE_AutoP-Input'!$B$7:$B$2263,$D12,'EUROSTAT_VBE_AutoP-Input'!$C$7:$C$2263,"*"&amp;RIGHT($A12,3)&amp;"*",'EUROSTAT_VBE_AutoP-Input'!$D$7:$D$2263,"2410*"))/1000+(SUMIFS('EUROSTAT_VBE_AutoP-Input'!J$7:J$2263,'EUROSTAT_VBE_AutoP-Input'!$B$7:$B$2263,$D12,'EUROSTAT_VBE_AutoP-Input'!$C$7:$C$2263,"*"&amp;RIGHT($A12,3)&amp;"*",'EUROSTAT_VBE_AutoP-Input'!$D$7:$D$2263,"3105*"))/1000</f>
        <v>3.601</v>
      </c>
      <c r="M12" s="17">
        <f>(SUMIFS('EUROSTAT_VBE_AutoP-Input'!K$7:K$2263,'EUROSTAT_VBE_AutoP-Input'!$B$7:$B$2263,$D12,'EUROSTAT_VBE_AutoP-Input'!$C$7:$C$2263,"*"&amp;RIGHT($A12,3)&amp;"*",'EUROSTAT_VBE_AutoP-Input'!$D$7:$D$2263,"3270A*"))/1000+(SUMIFS('EUROSTAT_VBE_AutoP-Input'!K$7:K$2263,'EUROSTAT_VBE_AutoP-Input'!$B$7:$B$2263,$D12,'EUROSTAT_VBE_AutoP-Input'!$C$7:$C$2263,"*"&amp;RIGHT($A12,3)&amp;"*",'EUROSTAT_VBE_AutoP-Input'!$D$7:$D$2263,"3285*"))/1000+(SUMIFS('EUROSTAT_VBE_AutoP-Input'!K$7:K$2263,'EUROSTAT_VBE_AutoP-Input'!$B$7:$B$2263,$D12,'EUROSTAT_VBE_AutoP-Input'!$C$7:$C$2263,"*"&amp;RIGHT($A12,3)&amp;"*",'EUROSTAT_VBE_AutoP-Input'!$D$7:$D$2263,"3295*"))/1000+(SUMIFS('EUROSTAT_VBE_AutoP-Input'!K$7:K$2263,'EUROSTAT_VBE_AutoP-Input'!$B$7:$B$2263,$D12,'EUROSTAT_VBE_AutoP-Input'!$C$7:$C$2263,"*"&amp;RIGHT($A12,3)&amp;"*",'EUROSTAT_VBE_AutoP-Input'!$D$7:$D$2263,"2410*"))/1000+(SUMIFS('EUROSTAT_VBE_AutoP-Input'!K$7:K$2263,'EUROSTAT_VBE_AutoP-Input'!$B$7:$B$2263,$D12,'EUROSTAT_VBE_AutoP-Input'!$C$7:$C$2263,"*"&amp;RIGHT($A12,3)&amp;"*",'EUROSTAT_VBE_AutoP-Input'!$D$7:$D$2263,"3105*"))/1000</f>
        <v>0.76</v>
      </c>
      <c r="N12" s="17">
        <f>(SUMIFS('EUROSTAT_VBE_AutoP-Input'!L$7:L$2263,'EUROSTAT_VBE_AutoP-Input'!$B$7:$B$2263,$D12,'EUROSTAT_VBE_AutoP-Input'!$C$7:$C$2263,"*"&amp;RIGHT($A12,3)&amp;"*",'EUROSTAT_VBE_AutoP-Input'!$D$7:$D$2263,"3270A*"))/1000+(SUMIFS('EUROSTAT_VBE_AutoP-Input'!L$7:L$2263,'EUROSTAT_VBE_AutoP-Input'!$B$7:$B$2263,$D12,'EUROSTAT_VBE_AutoP-Input'!$C$7:$C$2263,"*"&amp;RIGHT($A12,3)&amp;"*",'EUROSTAT_VBE_AutoP-Input'!$D$7:$D$2263,"3285*"))/1000+(SUMIFS('EUROSTAT_VBE_AutoP-Input'!L$7:L$2263,'EUROSTAT_VBE_AutoP-Input'!$B$7:$B$2263,$D12,'EUROSTAT_VBE_AutoP-Input'!$C$7:$C$2263,"*"&amp;RIGHT($A12,3)&amp;"*",'EUROSTAT_VBE_AutoP-Input'!$D$7:$D$2263,"3295*"))/1000+(SUMIFS('EUROSTAT_VBE_AutoP-Input'!L$7:L$2263,'EUROSTAT_VBE_AutoP-Input'!$B$7:$B$2263,$D12,'EUROSTAT_VBE_AutoP-Input'!$C$7:$C$2263,"*"&amp;RIGHT($A12,3)&amp;"*",'EUROSTAT_VBE_AutoP-Input'!$D$7:$D$2263,"2410*"))/1000+(SUMIFS('EUROSTAT_VBE_AutoP-Input'!L$7:L$2263,'EUROSTAT_VBE_AutoP-Input'!$B$7:$B$2263,$D12,'EUROSTAT_VBE_AutoP-Input'!$C$7:$C$2263,"*"&amp;RIGHT($A12,3)&amp;"*",'EUROSTAT_VBE_AutoP-Input'!$D$7:$D$2263,"3105*"))/1000</f>
        <v>0.15</v>
      </c>
      <c r="O12" s="17">
        <f>(SUMIFS('EUROSTAT_VBE_AutoP-Input'!M$7:M$2263,'EUROSTAT_VBE_AutoP-Input'!$B$7:$B$2263,$D12,'EUROSTAT_VBE_AutoP-Input'!$C$7:$C$2263,"*"&amp;RIGHT($A12,3)&amp;"*",'EUROSTAT_VBE_AutoP-Input'!$D$7:$D$2263,"3270A*"))/1000+(SUMIFS('EUROSTAT_VBE_AutoP-Input'!M$7:M$2263,'EUROSTAT_VBE_AutoP-Input'!$B$7:$B$2263,$D12,'EUROSTAT_VBE_AutoP-Input'!$C$7:$C$2263,"*"&amp;RIGHT($A12,3)&amp;"*",'EUROSTAT_VBE_AutoP-Input'!$D$7:$D$2263,"3285*"))/1000+(SUMIFS('EUROSTAT_VBE_AutoP-Input'!M$7:M$2263,'EUROSTAT_VBE_AutoP-Input'!$B$7:$B$2263,$D12,'EUROSTAT_VBE_AutoP-Input'!$C$7:$C$2263,"*"&amp;RIGHT($A12,3)&amp;"*",'EUROSTAT_VBE_AutoP-Input'!$D$7:$D$2263,"3295*"))/1000+(SUMIFS('EUROSTAT_VBE_AutoP-Input'!M$7:M$2263,'EUROSTAT_VBE_AutoP-Input'!$B$7:$B$2263,$D12,'EUROSTAT_VBE_AutoP-Input'!$C$7:$C$2263,"*"&amp;RIGHT($A12,3)&amp;"*",'EUROSTAT_VBE_AutoP-Input'!$D$7:$D$2263,"2410*"))/1000+(SUMIFS('EUROSTAT_VBE_AutoP-Input'!M$7:M$2263,'EUROSTAT_VBE_AutoP-Input'!$B$7:$B$2263,$D12,'EUROSTAT_VBE_AutoP-Input'!$C$7:$C$2263,"*"&amp;RIGHT($A12,3)&amp;"*",'EUROSTAT_VBE_AutoP-Input'!$D$7:$D$2263,"3105*"))/1000</f>
        <v>0.28</v>
      </c>
      <c r="P12" s="17">
        <f>(SUMIFS('EUROSTAT_VBE_AutoP-Input'!N$7:N$2263,'EUROSTAT_VBE_AutoP-Input'!$B$7:$B$2263,$D12,'EUROSTAT_VBE_AutoP-Input'!$C$7:$C$2263,"*"&amp;RIGHT($A12,3)&amp;"*",'EUROSTAT_VBE_AutoP-Input'!$D$7:$D$2263,"3270A*"))/1000+(SUMIFS('EUROSTAT_VBE_AutoP-Input'!N$7:N$2263,'EUROSTAT_VBE_AutoP-Input'!$B$7:$B$2263,$D12,'EUROSTAT_VBE_AutoP-Input'!$C$7:$C$2263,"*"&amp;RIGHT($A12,3)&amp;"*",'EUROSTAT_VBE_AutoP-Input'!$D$7:$D$2263,"3285*"))/1000+(SUMIFS('EUROSTAT_VBE_AutoP-Input'!N$7:N$2263,'EUROSTAT_VBE_AutoP-Input'!$B$7:$B$2263,$D12,'EUROSTAT_VBE_AutoP-Input'!$C$7:$C$2263,"*"&amp;RIGHT($A12,3)&amp;"*",'EUROSTAT_VBE_AutoP-Input'!$D$7:$D$2263,"3295*"))/1000+(SUMIFS('EUROSTAT_VBE_AutoP-Input'!N$7:N$2263,'EUROSTAT_VBE_AutoP-Input'!$B$7:$B$2263,$D12,'EUROSTAT_VBE_AutoP-Input'!$C$7:$C$2263,"*"&amp;RIGHT($A12,3)&amp;"*",'EUROSTAT_VBE_AutoP-Input'!$D$7:$D$2263,"2410*"))/1000+(SUMIFS('EUROSTAT_VBE_AutoP-Input'!N$7:N$2263,'EUROSTAT_VBE_AutoP-Input'!$B$7:$B$2263,$D12,'EUROSTAT_VBE_AutoP-Input'!$C$7:$C$2263,"*"&amp;RIGHT($A12,3)&amp;"*",'EUROSTAT_VBE_AutoP-Input'!$D$7:$D$2263,"3105*"))/1000</f>
        <v>17.28</v>
      </c>
      <c r="Q12" s="17">
        <f>(SUMIFS('EUROSTAT_VBE_AutoP-Input'!O$7:O$2263,'EUROSTAT_VBE_AutoP-Input'!$B$7:$B$2263,$D12,'EUROSTAT_VBE_AutoP-Input'!$C$7:$C$2263,"*"&amp;RIGHT($A12,3)&amp;"*",'EUROSTAT_VBE_AutoP-Input'!$D$7:$D$2263,"3270A*"))/1000+(SUMIFS('EUROSTAT_VBE_AutoP-Input'!O$7:O$2263,'EUROSTAT_VBE_AutoP-Input'!$B$7:$B$2263,$D12,'EUROSTAT_VBE_AutoP-Input'!$C$7:$C$2263,"*"&amp;RIGHT($A12,3)&amp;"*",'EUROSTAT_VBE_AutoP-Input'!$D$7:$D$2263,"3285*"))/1000+(SUMIFS('EUROSTAT_VBE_AutoP-Input'!O$7:O$2263,'EUROSTAT_VBE_AutoP-Input'!$B$7:$B$2263,$D12,'EUROSTAT_VBE_AutoP-Input'!$C$7:$C$2263,"*"&amp;RIGHT($A12,3)&amp;"*",'EUROSTAT_VBE_AutoP-Input'!$D$7:$D$2263,"3295*"))/1000+(SUMIFS('EUROSTAT_VBE_AutoP-Input'!O$7:O$2263,'EUROSTAT_VBE_AutoP-Input'!$B$7:$B$2263,$D12,'EUROSTAT_VBE_AutoP-Input'!$C$7:$C$2263,"*"&amp;RIGHT($A12,3)&amp;"*",'EUROSTAT_VBE_AutoP-Input'!$D$7:$D$2263,"2410*"))/1000+(SUMIFS('EUROSTAT_VBE_AutoP-Input'!O$7:O$2263,'EUROSTAT_VBE_AutoP-Input'!$B$7:$B$2263,$D12,'EUROSTAT_VBE_AutoP-Input'!$C$7:$C$2263,"*"&amp;RIGHT($A12,3)&amp;"*",'EUROSTAT_VBE_AutoP-Input'!$D$7:$D$2263,"3105*"))/1000</f>
        <v>1.32</v>
      </c>
      <c r="R12" s="17">
        <f>(SUMIFS('EUROSTAT_VBE_AutoP-Input'!P$7:P$2263,'EUROSTAT_VBE_AutoP-Input'!$B$7:$B$2263,$D12,'EUROSTAT_VBE_AutoP-Input'!$C$7:$C$2263,"*"&amp;RIGHT($A12,3)&amp;"*",'EUROSTAT_VBE_AutoP-Input'!$D$7:$D$2263,"3270A*"))/1000+(SUMIFS('EUROSTAT_VBE_AutoP-Input'!P$7:P$2263,'EUROSTAT_VBE_AutoP-Input'!$B$7:$B$2263,$D12,'EUROSTAT_VBE_AutoP-Input'!$C$7:$C$2263,"*"&amp;RIGHT($A12,3)&amp;"*",'EUROSTAT_VBE_AutoP-Input'!$D$7:$D$2263,"3285*"))/1000+(SUMIFS('EUROSTAT_VBE_AutoP-Input'!P$7:P$2263,'EUROSTAT_VBE_AutoP-Input'!$B$7:$B$2263,$D12,'EUROSTAT_VBE_AutoP-Input'!$C$7:$C$2263,"*"&amp;RIGHT($A12,3)&amp;"*",'EUROSTAT_VBE_AutoP-Input'!$D$7:$D$2263,"3295*"))/1000+(SUMIFS('EUROSTAT_VBE_AutoP-Input'!P$7:P$2263,'EUROSTAT_VBE_AutoP-Input'!$B$7:$B$2263,$D12,'EUROSTAT_VBE_AutoP-Input'!$C$7:$C$2263,"*"&amp;RIGHT($A12,3)&amp;"*",'EUROSTAT_VBE_AutoP-Input'!$D$7:$D$2263,"2410*"))/1000+(SUMIFS('EUROSTAT_VBE_AutoP-Input'!P$7:P$2263,'EUROSTAT_VBE_AutoP-Input'!$B$7:$B$2263,$D12,'EUROSTAT_VBE_AutoP-Input'!$C$7:$C$2263,"*"&amp;RIGHT($A12,3)&amp;"*",'EUROSTAT_VBE_AutoP-Input'!$D$7:$D$2263,"3105*"))/1000</f>
        <v>14.12</v>
      </c>
      <c r="S12" s="17">
        <f>(SUMIFS('EUROSTAT_VBE_AutoP-Input'!Q$7:Q$2263,'EUROSTAT_VBE_AutoP-Input'!$B$7:$B$2263,$D12,'EUROSTAT_VBE_AutoP-Input'!$C$7:$C$2263,"*"&amp;RIGHT($A12,3)&amp;"*",'EUROSTAT_VBE_AutoP-Input'!$D$7:$D$2263,"3270A*"))/1000+(SUMIFS('EUROSTAT_VBE_AutoP-Input'!Q$7:Q$2263,'EUROSTAT_VBE_AutoP-Input'!$B$7:$B$2263,$D12,'EUROSTAT_VBE_AutoP-Input'!$C$7:$C$2263,"*"&amp;RIGHT($A12,3)&amp;"*",'EUROSTAT_VBE_AutoP-Input'!$D$7:$D$2263,"3285*"))/1000+(SUMIFS('EUROSTAT_VBE_AutoP-Input'!Q$7:Q$2263,'EUROSTAT_VBE_AutoP-Input'!$B$7:$B$2263,$D12,'EUROSTAT_VBE_AutoP-Input'!$C$7:$C$2263,"*"&amp;RIGHT($A12,3)&amp;"*",'EUROSTAT_VBE_AutoP-Input'!$D$7:$D$2263,"3295*"))/1000+(SUMIFS('EUROSTAT_VBE_AutoP-Input'!Q$7:Q$2263,'EUROSTAT_VBE_AutoP-Input'!$B$7:$B$2263,$D12,'EUROSTAT_VBE_AutoP-Input'!$C$7:$C$2263,"*"&amp;RIGHT($A12,3)&amp;"*",'EUROSTAT_VBE_AutoP-Input'!$D$7:$D$2263,"2410*"))/1000+(SUMIFS('EUROSTAT_VBE_AutoP-Input'!Q$7:Q$2263,'EUROSTAT_VBE_AutoP-Input'!$B$7:$B$2263,$D12,'EUROSTAT_VBE_AutoP-Input'!$C$7:$C$2263,"*"&amp;RIGHT($A12,3)&amp;"*",'EUROSTAT_VBE_AutoP-Input'!$D$7:$D$2263,"3105*"))/1000</f>
        <v>0.08</v>
      </c>
      <c r="T12" s="17">
        <f>(SUMIFS('EUROSTAT_VBE_AutoP-Input'!R$7:R$2263,'EUROSTAT_VBE_AutoP-Input'!$B$7:$B$2263,$D12,'EUROSTAT_VBE_AutoP-Input'!$C$7:$C$2263,"*"&amp;RIGHT($A12,3)&amp;"*",'EUROSTAT_VBE_AutoP-Input'!$D$7:$D$2263,"3270A*"))/1000+(SUMIFS('EUROSTAT_VBE_AutoP-Input'!R$7:R$2263,'EUROSTAT_VBE_AutoP-Input'!$B$7:$B$2263,$D12,'EUROSTAT_VBE_AutoP-Input'!$C$7:$C$2263,"*"&amp;RIGHT($A12,3)&amp;"*",'EUROSTAT_VBE_AutoP-Input'!$D$7:$D$2263,"3285*"))/1000+(SUMIFS('EUROSTAT_VBE_AutoP-Input'!R$7:R$2263,'EUROSTAT_VBE_AutoP-Input'!$B$7:$B$2263,$D12,'EUROSTAT_VBE_AutoP-Input'!$C$7:$C$2263,"*"&amp;RIGHT($A12,3)&amp;"*",'EUROSTAT_VBE_AutoP-Input'!$D$7:$D$2263,"3295*"))/1000+(SUMIFS('EUROSTAT_VBE_AutoP-Input'!R$7:R$2263,'EUROSTAT_VBE_AutoP-Input'!$B$7:$B$2263,$D12,'EUROSTAT_VBE_AutoP-Input'!$C$7:$C$2263,"*"&amp;RIGHT($A12,3)&amp;"*",'EUROSTAT_VBE_AutoP-Input'!$D$7:$D$2263,"2410*"))/1000+(SUMIFS('EUROSTAT_VBE_AutoP-Input'!R$7:R$2263,'EUROSTAT_VBE_AutoP-Input'!$B$7:$B$2263,$D12,'EUROSTAT_VBE_AutoP-Input'!$C$7:$C$2263,"*"&amp;RIGHT($A12,3)&amp;"*",'EUROSTAT_VBE_AutoP-Input'!$D$7:$D$2263,"3105*"))/1000</f>
        <v>0</v>
      </c>
      <c r="U12" s="17">
        <f>(SUMIFS('EUROSTAT_VBE_AutoP-Input'!S$7:S$2263,'EUROSTAT_VBE_AutoP-Input'!$B$7:$B$2263,$D12,'EUROSTAT_VBE_AutoP-Input'!$C$7:$C$2263,"*"&amp;RIGHT($A12,3)&amp;"*",'EUROSTAT_VBE_AutoP-Input'!$D$7:$D$2263,"3270A*"))/1000+(SUMIFS('EUROSTAT_VBE_AutoP-Input'!S$7:S$2263,'EUROSTAT_VBE_AutoP-Input'!$B$7:$B$2263,$D12,'EUROSTAT_VBE_AutoP-Input'!$C$7:$C$2263,"*"&amp;RIGHT($A12,3)&amp;"*",'EUROSTAT_VBE_AutoP-Input'!$D$7:$D$2263,"3285*"))/1000+(SUMIFS('EUROSTAT_VBE_AutoP-Input'!S$7:S$2263,'EUROSTAT_VBE_AutoP-Input'!$B$7:$B$2263,$D12,'EUROSTAT_VBE_AutoP-Input'!$C$7:$C$2263,"*"&amp;RIGHT($A12,3)&amp;"*",'EUROSTAT_VBE_AutoP-Input'!$D$7:$D$2263,"3295*"))/1000+(SUMIFS('EUROSTAT_VBE_AutoP-Input'!S$7:S$2263,'EUROSTAT_VBE_AutoP-Input'!$B$7:$B$2263,$D12,'EUROSTAT_VBE_AutoP-Input'!$C$7:$C$2263,"*"&amp;RIGHT($A12,3)&amp;"*",'EUROSTAT_VBE_AutoP-Input'!$D$7:$D$2263,"2410*"))/1000+(SUMIFS('EUROSTAT_VBE_AutoP-Input'!S$7:S$2263,'EUROSTAT_VBE_AutoP-Input'!$B$7:$B$2263,$D12,'EUROSTAT_VBE_AutoP-Input'!$C$7:$C$2263,"*"&amp;RIGHT($A12,3)&amp;"*",'EUROSTAT_VBE_AutoP-Input'!$D$7:$D$2263,"3105*"))/1000</f>
        <v>0</v>
      </c>
      <c r="V12" s="17">
        <f>(SUMIFS('EUROSTAT_VBE_AutoP-Input'!T$7:T$2263,'EUROSTAT_VBE_AutoP-Input'!$B$7:$B$2263,$D12,'EUROSTAT_VBE_AutoP-Input'!$C$7:$C$2263,"*"&amp;RIGHT($A12,3)&amp;"*",'EUROSTAT_VBE_AutoP-Input'!$D$7:$D$2263,"3270A*"))/1000+(SUMIFS('EUROSTAT_VBE_AutoP-Input'!T$7:T$2263,'EUROSTAT_VBE_AutoP-Input'!$B$7:$B$2263,$D12,'EUROSTAT_VBE_AutoP-Input'!$C$7:$C$2263,"*"&amp;RIGHT($A12,3)&amp;"*",'EUROSTAT_VBE_AutoP-Input'!$D$7:$D$2263,"3285*"))/1000+(SUMIFS('EUROSTAT_VBE_AutoP-Input'!T$7:T$2263,'EUROSTAT_VBE_AutoP-Input'!$B$7:$B$2263,$D12,'EUROSTAT_VBE_AutoP-Input'!$C$7:$C$2263,"*"&amp;RIGHT($A12,3)&amp;"*",'EUROSTAT_VBE_AutoP-Input'!$D$7:$D$2263,"3295*"))/1000+(SUMIFS('EUROSTAT_VBE_AutoP-Input'!T$7:T$2263,'EUROSTAT_VBE_AutoP-Input'!$B$7:$B$2263,$D12,'EUROSTAT_VBE_AutoP-Input'!$C$7:$C$2263,"*"&amp;RIGHT($A12,3)&amp;"*",'EUROSTAT_VBE_AutoP-Input'!$D$7:$D$2263,"2410*"))/1000+(SUMIFS('EUROSTAT_VBE_AutoP-Input'!T$7:T$2263,'EUROSTAT_VBE_AutoP-Input'!$B$7:$B$2263,$D12,'EUROSTAT_VBE_AutoP-Input'!$C$7:$C$2263,"*"&amp;RIGHT($A12,3)&amp;"*",'EUROSTAT_VBE_AutoP-Input'!$D$7:$D$2263,"3105*"))/1000</f>
        <v>0</v>
      </c>
      <c r="W12" s="17">
        <f>(SUMIFS('EUROSTAT_VBE_AutoP-Input'!U$7:U$2263,'EUROSTAT_VBE_AutoP-Input'!$B$7:$B$2263,$D12,'EUROSTAT_VBE_AutoP-Input'!$C$7:$C$2263,"*"&amp;RIGHT($A12,3)&amp;"*",'EUROSTAT_VBE_AutoP-Input'!$D$7:$D$2263,"3270A*"))/1000+(SUMIFS('EUROSTAT_VBE_AutoP-Input'!U$7:U$2263,'EUROSTAT_VBE_AutoP-Input'!$B$7:$B$2263,$D12,'EUROSTAT_VBE_AutoP-Input'!$C$7:$C$2263,"*"&amp;RIGHT($A12,3)&amp;"*",'EUROSTAT_VBE_AutoP-Input'!$D$7:$D$2263,"3285*"))/1000+(SUMIFS('EUROSTAT_VBE_AutoP-Input'!U$7:U$2263,'EUROSTAT_VBE_AutoP-Input'!$B$7:$B$2263,$D12,'EUROSTAT_VBE_AutoP-Input'!$C$7:$C$2263,"*"&amp;RIGHT($A12,3)&amp;"*",'EUROSTAT_VBE_AutoP-Input'!$D$7:$D$2263,"3295*"))/1000+(SUMIFS('EUROSTAT_VBE_AutoP-Input'!U$7:U$2263,'EUROSTAT_VBE_AutoP-Input'!$B$7:$B$2263,$D12,'EUROSTAT_VBE_AutoP-Input'!$C$7:$C$2263,"*"&amp;RIGHT($A12,3)&amp;"*",'EUROSTAT_VBE_AutoP-Input'!$D$7:$D$2263,"2410*"))/1000+(SUMIFS('EUROSTAT_VBE_AutoP-Input'!U$7:U$2263,'EUROSTAT_VBE_AutoP-Input'!$B$7:$B$2263,$D12,'EUROSTAT_VBE_AutoP-Input'!$C$7:$C$2263,"*"&amp;RIGHT($A12,3)&amp;"*",'EUROSTAT_VBE_AutoP-Input'!$D$7:$D$2263,"3105*"))/1000</f>
        <v>85.496</v>
      </c>
      <c r="X12" s="17">
        <f>(SUMIFS('EUROSTAT_VBE_AutoP-Input'!V$7:V$2263,'EUROSTAT_VBE_AutoP-Input'!$B$7:$B$2263,$D12,'EUROSTAT_VBE_AutoP-Input'!$C$7:$C$2263,"*"&amp;RIGHT($A12,3)&amp;"*",'EUROSTAT_VBE_AutoP-Input'!$D$7:$D$2263,"3270A*"))/1000+(SUMIFS('EUROSTAT_VBE_AutoP-Input'!V$7:V$2263,'EUROSTAT_VBE_AutoP-Input'!$B$7:$B$2263,$D12,'EUROSTAT_VBE_AutoP-Input'!$C$7:$C$2263,"*"&amp;RIGHT($A12,3)&amp;"*",'EUROSTAT_VBE_AutoP-Input'!$D$7:$D$2263,"3285*"))/1000+(SUMIFS('EUROSTAT_VBE_AutoP-Input'!V$7:V$2263,'EUROSTAT_VBE_AutoP-Input'!$B$7:$B$2263,$D12,'EUROSTAT_VBE_AutoP-Input'!$C$7:$C$2263,"*"&amp;RIGHT($A12,3)&amp;"*",'EUROSTAT_VBE_AutoP-Input'!$D$7:$D$2263,"3295*"))/1000+(SUMIFS('EUROSTAT_VBE_AutoP-Input'!V$7:V$2263,'EUROSTAT_VBE_AutoP-Input'!$B$7:$B$2263,$D12,'EUROSTAT_VBE_AutoP-Input'!$C$7:$C$2263,"*"&amp;RIGHT($A12,3)&amp;"*",'EUROSTAT_VBE_AutoP-Input'!$D$7:$D$2263,"2410*"))/1000+(SUMIFS('EUROSTAT_VBE_AutoP-Input'!V$7:V$2263,'EUROSTAT_VBE_AutoP-Input'!$B$7:$B$2263,$D12,'EUROSTAT_VBE_AutoP-Input'!$C$7:$C$2263,"*"&amp;RIGHT($A12,3)&amp;"*",'EUROSTAT_VBE_AutoP-Input'!$D$7:$D$2263,"3105*"))/1000</f>
        <v>0</v>
      </c>
      <c r="Y12" s="17">
        <f>(SUMIFS('EUROSTAT_VBE_AutoP-Input'!W$7:W$2263,'EUROSTAT_VBE_AutoP-Input'!$B$7:$B$2263,$D12,'EUROSTAT_VBE_AutoP-Input'!$C$7:$C$2263,"*"&amp;RIGHT($A12,3)&amp;"*",'EUROSTAT_VBE_AutoP-Input'!$D$7:$D$2263,"3270A*"))/1000+(SUMIFS('EUROSTAT_VBE_AutoP-Input'!W$7:W$2263,'EUROSTAT_VBE_AutoP-Input'!$B$7:$B$2263,$D12,'EUROSTAT_VBE_AutoP-Input'!$C$7:$C$2263,"*"&amp;RIGHT($A12,3)&amp;"*",'EUROSTAT_VBE_AutoP-Input'!$D$7:$D$2263,"3285*"))/1000+(SUMIFS('EUROSTAT_VBE_AutoP-Input'!W$7:W$2263,'EUROSTAT_VBE_AutoP-Input'!$B$7:$B$2263,$D12,'EUROSTAT_VBE_AutoP-Input'!$C$7:$C$2263,"*"&amp;RIGHT($A12,3)&amp;"*",'EUROSTAT_VBE_AutoP-Input'!$D$7:$D$2263,"3295*"))/1000+(SUMIFS('EUROSTAT_VBE_AutoP-Input'!W$7:W$2263,'EUROSTAT_VBE_AutoP-Input'!$B$7:$B$2263,$D12,'EUROSTAT_VBE_AutoP-Input'!$C$7:$C$2263,"*"&amp;RIGHT($A12,3)&amp;"*",'EUROSTAT_VBE_AutoP-Input'!$D$7:$D$2263,"2410*"))/1000+(SUMIFS('EUROSTAT_VBE_AutoP-Input'!W$7:W$2263,'EUROSTAT_VBE_AutoP-Input'!$B$7:$B$2263,$D12,'EUROSTAT_VBE_AutoP-Input'!$C$7:$C$2263,"*"&amp;RIGHT($A12,3)&amp;"*",'EUROSTAT_VBE_AutoP-Input'!$D$7:$D$2263,"3105*"))/1000</f>
        <v>0</v>
      </c>
      <c r="Z12" s="17">
        <f>(SUMIFS('EUROSTAT_VBE_AutoP-Input'!X$7:X$2263,'EUROSTAT_VBE_AutoP-Input'!$B$7:$B$2263,$D12,'EUROSTAT_VBE_AutoP-Input'!$C$7:$C$2263,"*"&amp;RIGHT($A12,3)&amp;"*",'EUROSTAT_VBE_AutoP-Input'!$D$7:$D$2263,"3270A*"))/1000+(SUMIFS('EUROSTAT_VBE_AutoP-Input'!X$7:X$2263,'EUROSTAT_VBE_AutoP-Input'!$B$7:$B$2263,$D12,'EUROSTAT_VBE_AutoP-Input'!$C$7:$C$2263,"*"&amp;RIGHT($A12,3)&amp;"*",'EUROSTAT_VBE_AutoP-Input'!$D$7:$D$2263,"3285*"))/1000+(SUMIFS('EUROSTAT_VBE_AutoP-Input'!X$7:X$2263,'EUROSTAT_VBE_AutoP-Input'!$B$7:$B$2263,$D12,'EUROSTAT_VBE_AutoP-Input'!$C$7:$C$2263,"*"&amp;RIGHT($A12,3)&amp;"*",'EUROSTAT_VBE_AutoP-Input'!$D$7:$D$2263,"3295*"))/1000+(SUMIFS('EUROSTAT_VBE_AutoP-Input'!X$7:X$2263,'EUROSTAT_VBE_AutoP-Input'!$B$7:$B$2263,$D12,'EUROSTAT_VBE_AutoP-Input'!$C$7:$C$2263,"*"&amp;RIGHT($A12,3)&amp;"*",'EUROSTAT_VBE_AutoP-Input'!$D$7:$D$2263,"2410*"))/1000+(SUMIFS('EUROSTAT_VBE_AutoP-Input'!X$7:X$2263,'EUROSTAT_VBE_AutoP-Input'!$B$7:$B$2263,$D12,'EUROSTAT_VBE_AutoP-Input'!$C$7:$C$2263,"*"&amp;RIGHT($A12,3)&amp;"*",'EUROSTAT_VBE_AutoP-Input'!$D$7:$D$2263,"3105*"))/1000</f>
        <v>0</v>
      </c>
      <c r="AA12" s="17">
        <f>(SUMIFS('EUROSTAT_VBE_AutoP-Input'!Y$7:Y$2263,'EUROSTAT_VBE_AutoP-Input'!$B$7:$B$2263,$D12,'EUROSTAT_VBE_AutoP-Input'!$C$7:$C$2263,"*"&amp;RIGHT($A12,3)&amp;"*",'EUROSTAT_VBE_AutoP-Input'!$D$7:$D$2263,"3270A*"))/1000+(SUMIFS('EUROSTAT_VBE_AutoP-Input'!Y$7:Y$2263,'EUROSTAT_VBE_AutoP-Input'!$B$7:$B$2263,$D12,'EUROSTAT_VBE_AutoP-Input'!$C$7:$C$2263,"*"&amp;RIGHT($A12,3)&amp;"*",'EUROSTAT_VBE_AutoP-Input'!$D$7:$D$2263,"3285*"))/1000+(SUMIFS('EUROSTAT_VBE_AutoP-Input'!Y$7:Y$2263,'EUROSTAT_VBE_AutoP-Input'!$B$7:$B$2263,$D12,'EUROSTAT_VBE_AutoP-Input'!$C$7:$C$2263,"*"&amp;RIGHT($A12,3)&amp;"*",'EUROSTAT_VBE_AutoP-Input'!$D$7:$D$2263,"3295*"))/1000+(SUMIFS('EUROSTAT_VBE_AutoP-Input'!Y$7:Y$2263,'EUROSTAT_VBE_AutoP-Input'!$B$7:$B$2263,$D12,'EUROSTAT_VBE_AutoP-Input'!$C$7:$C$2263,"*"&amp;RIGHT($A12,3)&amp;"*",'EUROSTAT_VBE_AutoP-Input'!$D$7:$D$2263,"2410*"))/1000+(SUMIFS('EUROSTAT_VBE_AutoP-Input'!Y$7:Y$2263,'EUROSTAT_VBE_AutoP-Input'!$B$7:$B$2263,$D12,'EUROSTAT_VBE_AutoP-Input'!$C$7:$C$2263,"*"&amp;RIGHT($A12,3)&amp;"*",'EUROSTAT_VBE_AutoP-Input'!$D$7:$D$2263,"3105*"))/1000</f>
        <v>0</v>
      </c>
      <c r="AB12" s="17">
        <f>(SUMIFS('EUROSTAT_VBE_AutoP-Input'!Z$7:Z$2263,'EUROSTAT_VBE_AutoP-Input'!$B$7:$B$2263,$D12,'EUROSTAT_VBE_AutoP-Input'!$C$7:$C$2263,"*"&amp;RIGHT($A12,3)&amp;"*",'EUROSTAT_VBE_AutoP-Input'!$D$7:$D$2263,"3270A*"))/1000+(SUMIFS('EUROSTAT_VBE_AutoP-Input'!Z$7:Z$2263,'EUROSTAT_VBE_AutoP-Input'!$B$7:$B$2263,$D12,'EUROSTAT_VBE_AutoP-Input'!$C$7:$C$2263,"*"&amp;RIGHT($A12,3)&amp;"*",'EUROSTAT_VBE_AutoP-Input'!$D$7:$D$2263,"3285*"))/1000+(SUMIFS('EUROSTAT_VBE_AutoP-Input'!Z$7:Z$2263,'EUROSTAT_VBE_AutoP-Input'!$B$7:$B$2263,$D12,'EUROSTAT_VBE_AutoP-Input'!$C$7:$C$2263,"*"&amp;RIGHT($A12,3)&amp;"*",'EUROSTAT_VBE_AutoP-Input'!$D$7:$D$2263,"3295*"))/1000+(SUMIFS('EUROSTAT_VBE_AutoP-Input'!Z$7:Z$2263,'EUROSTAT_VBE_AutoP-Input'!$B$7:$B$2263,$D12,'EUROSTAT_VBE_AutoP-Input'!$C$7:$C$2263,"*"&amp;RIGHT($A12,3)&amp;"*",'EUROSTAT_VBE_AutoP-Input'!$D$7:$D$2263,"2410*"))/1000+(SUMIFS('EUROSTAT_VBE_AutoP-Input'!Z$7:Z$2263,'EUROSTAT_VBE_AutoP-Input'!$B$7:$B$2263,$D12,'EUROSTAT_VBE_AutoP-Input'!$C$7:$C$2263,"*"&amp;RIGHT($A12,3)&amp;"*",'EUROSTAT_VBE_AutoP-Input'!$D$7:$D$2263,"3105*"))/1000</f>
        <v>0</v>
      </c>
      <c r="AC12" s="17">
        <f>(SUMIFS('EUROSTAT_VBE_AutoP-Input'!AA$7:AA$2263,'EUROSTAT_VBE_AutoP-Input'!$B$7:$B$2263,$D12,'EUROSTAT_VBE_AutoP-Input'!$C$7:$C$2263,"*"&amp;RIGHT($A12,3)&amp;"*",'EUROSTAT_VBE_AutoP-Input'!$D$7:$D$2263,"3270A*"))/1000+(SUMIFS('EUROSTAT_VBE_AutoP-Input'!AA$7:AA$2263,'EUROSTAT_VBE_AutoP-Input'!$B$7:$B$2263,$D12,'EUROSTAT_VBE_AutoP-Input'!$C$7:$C$2263,"*"&amp;RIGHT($A12,3)&amp;"*",'EUROSTAT_VBE_AutoP-Input'!$D$7:$D$2263,"3285*"))/1000+(SUMIFS('EUROSTAT_VBE_AutoP-Input'!AA$7:AA$2263,'EUROSTAT_VBE_AutoP-Input'!$B$7:$B$2263,$D12,'EUROSTAT_VBE_AutoP-Input'!$C$7:$C$2263,"*"&amp;RIGHT($A12,3)&amp;"*",'EUROSTAT_VBE_AutoP-Input'!$D$7:$D$2263,"3295*"))/1000+(SUMIFS('EUROSTAT_VBE_AutoP-Input'!AA$7:AA$2263,'EUROSTAT_VBE_AutoP-Input'!$B$7:$B$2263,$D12,'EUROSTAT_VBE_AutoP-Input'!$C$7:$C$2263,"*"&amp;RIGHT($A12,3)&amp;"*",'EUROSTAT_VBE_AutoP-Input'!$D$7:$D$2263,"2410*"))/1000+(SUMIFS('EUROSTAT_VBE_AutoP-Input'!AA$7:AA$2263,'EUROSTAT_VBE_AutoP-Input'!$B$7:$B$2263,$D12,'EUROSTAT_VBE_AutoP-Input'!$C$7:$C$2263,"*"&amp;RIGHT($A12,3)&amp;"*",'EUROSTAT_VBE_AutoP-Input'!$D$7:$D$2263,"3105*"))/1000</f>
        <v>0</v>
      </c>
      <c r="AD12" s="17">
        <f>(SUMIFS('EUROSTAT_VBE_AutoP-Input'!AB$7:AB$2263,'EUROSTAT_VBE_AutoP-Input'!$B$7:$B$2263,$D12,'EUROSTAT_VBE_AutoP-Input'!$C$7:$C$2263,"*"&amp;RIGHT($A12,3)&amp;"*",'EUROSTAT_VBE_AutoP-Input'!$D$7:$D$2263,"3270A*"))/1000+(SUMIFS('EUROSTAT_VBE_AutoP-Input'!AB$7:AB$2263,'EUROSTAT_VBE_AutoP-Input'!$B$7:$B$2263,$D12,'EUROSTAT_VBE_AutoP-Input'!$C$7:$C$2263,"*"&amp;RIGHT($A12,3)&amp;"*",'EUROSTAT_VBE_AutoP-Input'!$D$7:$D$2263,"3285*"))/1000+(SUMIFS('EUROSTAT_VBE_AutoP-Input'!AB$7:AB$2263,'EUROSTAT_VBE_AutoP-Input'!$B$7:$B$2263,$D12,'EUROSTAT_VBE_AutoP-Input'!$C$7:$C$2263,"*"&amp;RIGHT($A12,3)&amp;"*",'EUROSTAT_VBE_AutoP-Input'!$D$7:$D$2263,"3295*"))/1000+(SUMIFS('EUROSTAT_VBE_AutoP-Input'!AB$7:AB$2263,'EUROSTAT_VBE_AutoP-Input'!$B$7:$B$2263,$D12,'EUROSTAT_VBE_AutoP-Input'!$C$7:$C$2263,"*"&amp;RIGHT($A12,3)&amp;"*",'EUROSTAT_VBE_AutoP-Input'!$D$7:$D$2263,"2410*"))/1000+(SUMIFS('EUROSTAT_VBE_AutoP-Input'!AB$7:AB$2263,'EUROSTAT_VBE_AutoP-Input'!$B$7:$B$2263,$D12,'EUROSTAT_VBE_AutoP-Input'!$C$7:$C$2263,"*"&amp;RIGHT($A12,3)&amp;"*",'EUROSTAT_VBE_AutoP-Input'!$D$7:$D$2263,"3105*"))/1000</f>
        <v>0.16</v>
      </c>
      <c r="AE12" s="17">
        <f>(SUMIFS('EUROSTAT_VBE_AutoP-Input'!AC$7:AC$2263,'EUROSTAT_VBE_AutoP-Input'!$B$7:$B$2263,$D12,'EUROSTAT_VBE_AutoP-Input'!$C$7:$C$2263,"*"&amp;RIGHT($A12,3)&amp;"*",'EUROSTAT_VBE_AutoP-Input'!$D$7:$D$2263,"3270A*"))/1000+(SUMIFS('EUROSTAT_VBE_AutoP-Input'!AC$7:AC$2263,'EUROSTAT_VBE_AutoP-Input'!$B$7:$B$2263,$D12,'EUROSTAT_VBE_AutoP-Input'!$C$7:$C$2263,"*"&amp;RIGHT($A12,3)&amp;"*",'EUROSTAT_VBE_AutoP-Input'!$D$7:$D$2263,"3285*"))/1000+(SUMIFS('EUROSTAT_VBE_AutoP-Input'!AC$7:AC$2263,'EUROSTAT_VBE_AutoP-Input'!$B$7:$B$2263,$D12,'EUROSTAT_VBE_AutoP-Input'!$C$7:$C$2263,"*"&amp;RIGHT($A12,3)&amp;"*",'EUROSTAT_VBE_AutoP-Input'!$D$7:$D$2263,"3295*"))/1000+(SUMIFS('EUROSTAT_VBE_AutoP-Input'!AC$7:AC$2263,'EUROSTAT_VBE_AutoP-Input'!$B$7:$B$2263,$D12,'EUROSTAT_VBE_AutoP-Input'!$C$7:$C$2263,"*"&amp;RIGHT($A12,3)&amp;"*",'EUROSTAT_VBE_AutoP-Input'!$D$7:$D$2263,"2410*"))/1000+(SUMIFS('EUROSTAT_VBE_AutoP-Input'!AC$7:AC$2263,'EUROSTAT_VBE_AutoP-Input'!$B$7:$B$2263,$D12,'EUROSTAT_VBE_AutoP-Input'!$C$7:$C$2263,"*"&amp;RIGHT($A12,3)&amp;"*",'EUROSTAT_VBE_AutoP-Input'!$D$7:$D$2263,"3105*"))/1000</f>
        <v>0</v>
      </c>
      <c r="AF12" s="17">
        <f>(SUMIFS('EUROSTAT_VBE_AutoP-Input'!AD$7:AD$2263,'EUROSTAT_VBE_AutoP-Input'!$B$7:$B$2263,$D12,'EUROSTAT_VBE_AutoP-Input'!$C$7:$C$2263,"*"&amp;RIGHT($A12,3)&amp;"*",'EUROSTAT_VBE_AutoP-Input'!$D$7:$D$2263,"3270A*"))/1000+(SUMIFS('EUROSTAT_VBE_AutoP-Input'!AD$7:AD$2263,'EUROSTAT_VBE_AutoP-Input'!$B$7:$B$2263,$D12,'EUROSTAT_VBE_AutoP-Input'!$C$7:$C$2263,"*"&amp;RIGHT($A12,3)&amp;"*",'EUROSTAT_VBE_AutoP-Input'!$D$7:$D$2263,"3285*"))/1000+(SUMIFS('EUROSTAT_VBE_AutoP-Input'!AD$7:AD$2263,'EUROSTAT_VBE_AutoP-Input'!$B$7:$B$2263,$D12,'EUROSTAT_VBE_AutoP-Input'!$C$7:$C$2263,"*"&amp;RIGHT($A12,3)&amp;"*",'EUROSTAT_VBE_AutoP-Input'!$D$7:$D$2263,"3295*"))/1000+(SUMIFS('EUROSTAT_VBE_AutoP-Input'!AD$7:AD$2263,'EUROSTAT_VBE_AutoP-Input'!$B$7:$B$2263,$D12,'EUROSTAT_VBE_AutoP-Input'!$C$7:$C$2263,"*"&amp;RIGHT($A12,3)&amp;"*",'EUROSTAT_VBE_AutoP-Input'!$D$7:$D$2263,"2410*"))/1000+(SUMIFS('EUROSTAT_VBE_AutoP-Input'!AD$7:AD$2263,'EUROSTAT_VBE_AutoP-Input'!$B$7:$B$2263,$D12,'EUROSTAT_VBE_AutoP-Input'!$C$7:$C$2263,"*"&amp;RIGHT($A12,3)&amp;"*",'EUROSTAT_VBE_AutoP-Input'!$D$7:$D$2263,"3105*"))/1000</f>
        <v>0.4</v>
      </c>
      <c r="AG12" s="17">
        <f>(SUMIFS('EUROSTAT_VBE_AutoP-Input'!AE$7:AE$2263,'EUROSTAT_VBE_AutoP-Input'!$B$7:$B$2263,$D12,'EUROSTAT_VBE_AutoP-Input'!$C$7:$C$2263,"*"&amp;RIGHT($A12,3)&amp;"*",'EUROSTAT_VBE_AutoP-Input'!$D$7:$D$2263,"3270A*"))/1000+(SUMIFS('EUROSTAT_VBE_AutoP-Input'!AE$7:AE$2263,'EUROSTAT_VBE_AutoP-Input'!$B$7:$B$2263,$D12,'EUROSTAT_VBE_AutoP-Input'!$C$7:$C$2263,"*"&amp;RIGHT($A12,3)&amp;"*",'EUROSTAT_VBE_AutoP-Input'!$D$7:$D$2263,"3285*"))/1000+(SUMIFS('EUROSTAT_VBE_AutoP-Input'!AE$7:AE$2263,'EUROSTAT_VBE_AutoP-Input'!$B$7:$B$2263,$D12,'EUROSTAT_VBE_AutoP-Input'!$C$7:$C$2263,"*"&amp;RIGHT($A12,3)&amp;"*",'EUROSTAT_VBE_AutoP-Input'!$D$7:$D$2263,"3295*"))/1000+(SUMIFS('EUROSTAT_VBE_AutoP-Input'!AE$7:AE$2263,'EUROSTAT_VBE_AutoP-Input'!$B$7:$B$2263,$D12,'EUROSTAT_VBE_AutoP-Input'!$C$7:$C$2263,"*"&amp;RIGHT($A12,3)&amp;"*",'EUROSTAT_VBE_AutoP-Input'!$D$7:$D$2263,"2410*"))/1000+(SUMIFS('EUROSTAT_VBE_AutoP-Input'!AE$7:AE$2263,'EUROSTAT_VBE_AutoP-Input'!$B$7:$B$2263,$D12,'EUROSTAT_VBE_AutoP-Input'!$C$7:$C$2263,"*"&amp;RIGHT($A12,3)&amp;"*",'EUROSTAT_VBE_AutoP-Input'!$D$7:$D$2263,"3105*"))/1000</f>
        <v>10.4</v>
      </c>
      <c r="AH12" s="17">
        <f>(SUMIFS('EUROSTAT_VBE_AutoP-Input'!AF$7:AF$2263,'EUROSTAT_VBE_AutoP-Input'!$B$7:$B$2263,$D12,'EUROSTAT_VBE_AutoP-Input'!$C$7:$C$2263,"*"&amp;RIGHT($A12,3)&amp;"*",'EUROSTAT_VBE_AutoP-Input'!$D$7:$D$2263,"3270A*"))/1000+(SUMIFS('EUROSTAT_VBE_AutoP-Input'!AF$7:AF$2263,'EUROSTAT_VBE_AutoP-Input'!$B$7:$B$2263,$D12,'EUROSTAT_VBE_AutoP-Input'!$C$7:$C$2263,"*"&amp;RIGHT($A12,3)&amp;"*",'EUROSTAT_VBE_AutoP-Input'!$D$7:$D$2263,"3285*"))/1000+(SUMIFS('EUROSTAT_VBE_AutoP-Input'!AF$7:AF$2263,'EUROSTAT_VBE_AutoP-Input'!$B$7:$B$2263,$D12,'EUROSTAT_VBE_AutoP-Input'!$C$7:$C$2263,"*"&amp;RIGHT($A12,3)&amp;"*",'EUROSTAT_VBE_AutoP-Input'!$D$7:$D$2263,"3295*"))/1000+(SUMIFS('EUROSTAT_VBE_AutoP-Input'!AF$7:AF$2263,'EUROSTAT_VBE_AutoP-Input'!$B$7:$B$2263,$D12,'EUROSTAT_VBE_AutoP-Input'!$C$7:$C$2263,"*"&amp;RIGHT($A12,3)&amp;"*",'EUROSTAT_VBE_AutoP-Input'!$D$7:$D$2263,"2410*"))/1000+(SUMIFS('EUROSTAT_VBE_AutoP-Input'!AF$7:AF$2263,'EUROSTAT_VBE_AutoP-Input'!$B$7:$B$2263,$D12,'EUROSTAT_VBE_AutoP-Input'!$C$7:$C$2263,"*"&amp;RIGHT($A12,3)&amp;"*",'EUROSTAT_VBE_AutoP-Input'!$D$7:$D$2263,"3105*"))/1000</f>
        <v>1.8</v>
      </c>
      <c r="AI12" s="17">
        <f>(SUMIFS('EUROSTAT_VBE_AutoP-Input'!AG$7:AG$2263,'EUROSTAT_VBE_AutoP-Input'!$B$7:$B$2263,$D12,'EUROSTAT_VBE_AutoP-Input'!$C$7:$C$2263,"*"&amp;RIGHT($A12,3)&amp;"*",'EUROSTAT_VBE_AutoP-Input'!$D$7:$D$2263,"3270A*"))/1000+(SUMIFS('EUROSTAT_VBE_AutoP-Input'!AG$7:AG$2263,'EUROSTAT_VBE_AutoP-Input'!$B$7:$B$2263,$D12,'EUROSTAT_VBE_AutoP-Input'!$C$7:$C$2263,"*"&amp;RIGHT($A12,3)&amp;"*",'EUROSTAT_VBE_AutoP-Input'!$D$7:$D$2263,"3285*"))/1000+(SUMIFS('EUROSTAT_VBE_AutoP-Input'!AG$7:AG$2263,'EUROSTAT_VBE_AutoP-Input'!$B$7:$B$2263,$D12,'EUROSTAT_VBE_AutoP-Input'!$C$7:$C$2263,"*"&amp;RIGHT($A12,3)&amp;"*",'EUROSTAT_VBE_AutoP-Input'!$D$7:$D$2263,"3295*"))/1000+(SUMIFS('EUROSTAT_VBE_AutoP-Input'!AG$7:AG$2263,'EUROSTAT_VBE_AutoP-Input'!$B$7:$B$2263,$D12,'EUROSTAT_VBE_AutoP-Input'!$C$7:$C$2263,"*"&amp;RIGHT($A12,3)&amp;"*",'EUROSTAT_VBE_AutoP-Input'!$D$7:$D$2263,"2410*"))/1000+(SUMIFS('EUROSTAT_VBE_AutoP-Input'!AG$7:AG$2263,'EUROSTAT_VBE_AutoP-Input'!$B$7:$B$2263,$D12,'EUROSTAT_VBE_AutoP-Input'!$C$7:$C$2263,"*"&amp;RIGHT($A12,3)&amp;"*",'EUROSTAT_VBE_AutoP-Input'!$D$7:$D$2263,"3105*"))/1000</f>
        <v>4.52</v>
      </c>
      <c r="AJ12" s="17">
        <f>(SUMIFS('EUROSTAT_VBE_AutoP-Input'!AH$7:AH$2263,'EUROSTAT_VBE_AutoP-Input'!$B$7:$B$2263,$D12,'EUROSTAT_VBE_AutoP-Input'!$C$7:$C$2263,"*"&amp;RIGHT($A12,3)&amp;"*",'EUROSTAT_VBE_AutoP-Input'!$D$7:$D$2263,"3270A*"))/1000+(SUMIFS('EUROSTAT_VBE_AutoP-Input'!AH$7:AH$2263,'EUROSTAT_VBE_AutoP-Input'!$B$7:$B$2263,$D12,'EUROSTAT_VBE_AutoP-Input'!$C$7:$C$2263,"*"&amp;RIGHT($A12,3)&amp;"*",'EUROSTAT_VBE_AutoP-Input'!$D$7:$D$2263,"3285*"))/1000+(SUMIFS('EUROSTAT_VBE_AutoP-Input'!AH$7:AH$2263,'EUROSTAT_VBE_AutoP-Input'!$B$7:$B$2263,$D12,'EUROSTAT_VBE_AutoP-Input'!$C$7:$C$2263,"*"&amp;RIGHT($A12,3)&amp;"*",'EUROSTAT_VBE_AutoP-Input'!$D$7:$D$2263,"3295*"))/1000+(SUMIFS('EUROSTAT_VBE_AutoP-Input'!AH$7:AH$2263,'EUROSTAT_VBE_AutoP-Input'!$B$7:$B$2263,$D12,'EUROSTAT_VBE_AutoP-Input'!$C$7:$C$2263,"*"&amp;RIGHT($A12,3)&amp;"*",'EUROSTAT_VBE_AutoP-Input'!$D$7:$D$2263,"2410*"))/1000+(SUMIFS('EUROSTAT_VBE_AutoP-Input'!AH$7:AH$2263,'EUROSTAT_VBE_AutoP-Input'!$B$7:$B$2263,$D12,'EUROSTAT_VBE_AutoP-Input'!$C$7:$C$2263,"*"&amp;RIGHT($A12,3)&amp;"*",'EUROSTAT_VBE_AutoP-Input'!$D$7:$D$2263,"3105*"))/1000</f>
        <v>2.2</v>
      </c>
      <c r="AK12" s="17">
        <f>(SUMIFS('EUROSTAT_VBE_AutoP-Input'!AI$7:AI$2263,'EUROSTAT_VBE_AutoP-Input'!$B$7:$B$2263,$D12,'EUROSTAT_VBE_AutoP-Input'!$C$7:$C$2263,"*"&amp;RIGHT($A12,3)&amp;"*",'EUROSTAT_VBE_AutoP-Input'!$D$7:$D$2263,"3270A*"))/1000+(SUMIFS('EUROSTAT_VBE_AutoP-Input'!AI$7:AI$2263,'EUROSTAT_VBE_AutoP-Input'!$B$7:$B$2263,$D12,'EUROSTAT_VBE_AutoP-Input'!$C$7:$C$2263,"*"&amp;RIGHT($A12,3)&amp;"*",'EUROSTAT_VBE_AutoP-Input'!$D$7:$D$2263,"3285*"))/1000+(SUMIFS('EUROSTAT_VBE_AutoP-Input'!AI$7:AI$2263,'EUROSTAT_VBE_AutoP-Input'!$B$7:$B$2263,$D12,'EUROSTAT_VBE_AutoP-Input'!$C$7:$C$2263,"*"&amp;RIGHT($A12,3)&amp;"*",'EUROSTAT_VBE_AutoP-Input'!$D$7:$D$2263,"3295*"))/1000+(SUMIFS('EUROSTAT_VBE_AutoP-Input'!AI$7:AI$2263,'EUROSTAT_VBE_AutoP-Input'!$B$7:$B$2263,$D12,'EUROSTAT_VBE_AutoP-Input'!$C$7:$C$2263,"*"&amp;RIGHT($A12,3)&amp;"*",'EUROSTAT_VBE_AutoP-Input'!$D$7:$D$2263,"2410*"))/1000+(SUMIFS('EUROSTAT_VBE_AutoP-Input'!AI$7:AI$2263,'EUROSTAT_VBE_AutoP-Input'!$B$7:$B$2263,$D12,'EUROSTAT_VBE_AutoP-Input'!$C$7:$C$2263,"*"&amp;RIGHT($A12,3)&amp;"*",'EUROSTAT_VBE_AutoP-Input'!$D$7:$D$2263,"3105*"))/1000</f>
        <v>0</v>
      </c>
      <c r="AL12" s="17">
        <f>(SUMIFS('EUROSTAT_VBE_AutoP-Input'!AJ$7:AJ$2263,'EUROSTAT_VBE_AutoP-Input'!$B$7:$B$2263,$D12,'EUROSTAT_VBE_AutoP-Input'!$C$7:$C$2263,"*"&amp;RIGHT($A12,3)&amp;"*",'EUROSTAT_VBE_AutoP-Input'!$D$7:$D$2263,"3270A*"))/1000+(SUMIFS('EUROSTAT_VBE_AutoP-Input'!AJ$7:AJ$2263,'EUROSTAT_VBE_AutoP-Input'!$B$7:$B$2263,$D12,'EUROSTAT_VBE_AutoP-Input'!$C$7:$C$2263,"*"&amp;RIGHT($A12,3)&amp;"*",'EUROSTAT_VBE_AutoP-Input'!$D$7:$D$2263,"3285*"))/1000+(SUMIFS('EUROSTAT_VBE_AutoP-Input'!AJ$7:AJ$2263,'EUROSTAT_VBE_AutoP-Input'!$B$7:$B$2263,$D12,'EUROSTAT_VBE_AutoP-Input'!$C$7:$C$2263,"*"&amp;RIGHT($A12,3)&amp;"*",'EUROSTAT_VBE_AutoP-Input'!$D$7:$D$2263,"3295*"))/1000+(SUMIFS('EUROSTAT_VBE_AutoP-Input'!AJ$7:AJ$2263,'EUROSTAT_VBE_AutoP-Input'!$B$7:$B$2263,$D12,'EUROSTAT_VBE_AutoP-Input'!$C$7:$C$2263,"*"&amp;RIGHT($A12,3)&amp;"*",'EUROSTAT_VBE_AutoP-Input'!$D$7:$D$2263,"2410*"))/1000+(SUMIFS('EUROSTAT_VBE_AutoP-Input'!AJ$7:AJ$2263,'EUROSTAT_VBE_AutoP-Input'!$B$7:$B$2263,$D12,'EUROSTAT_VBE_AutoP-Input'!$C$7:$C$2263,"*"&amp;RIGHT($A12,3)&amp;"*",'EUROSTAT_VBE_AutoP-Input'!$D$7:$D$2263,"3105*"))/1000</f>
        <v>0.04</v>
      </c>
      <c r="AM12" s="17">
        <f>(SUMIFS('EUROSTAT_VBE_AutoP-Input'!AK$7:AK$2263,'EUROSTAT_VBE_AutoP-Input'!$B$7:$B$2263,$D12,'EUROSTAT_VBE_AutoP-Input'!$C$7:$C$2263,"*"&amp;RIGHT($A12,3)&amp;"*",'EUROSTAT_VBE_AutoP-Input'!$D$7:$D$2263,"3270A*"))/1000+(SUMIFS('EUROSTAT_VBE_AutoP-Input'!AK$7:AK$2263,'EUROSTAT_VBE_AutoP-Input'!$B$7:$B$2263,$D12,'EUROSTAT_VBE_AutoP-Input'!$C$7:$C$2263,"*"&amp;RIGHT($A12,3)&amp;"*",'EUROSTAT_VBE_AutoP-Input'!$D$7:$D$2263,"3285*"))/1000+(SUMIFS('EUROSTAT_VBE_AutoP-Input'!AK$7:AK$2263,'EUROSTAT_VBE_AutoP-Input'!$B$7:$B$2263,$D12,'EUROSTAT_VBE_AutoP-Input'!$C$7:$C$2263,"*"&amp;RIGHT($A12,3)&amp;"*",'EUROSTAT_VBE_AutoP-Input'!$D$7:$D$2263,"3295*"))/1000+(SUMIFS('EUROSTAT_VBE_AutoP-Input'!AK$7:AK$2263,'EUROSTAT_VBE_AutoP-Input'!$B$7:$B$2263,$D12,'EUROSTAT_VBE_AutoP-Input'!$C$7:$C$2263,"*"&amp;RIGHT($A12,3)&amp;"*",'EUROSTAT_VBE_AutoP-Input'!$D$7:$D$2263,"2410*"))/1000+(SUMIFS('EUROSTAT_VBE_AutoP-Input'!AK$7:AK$2263,'EUROSTAT_VBE_AutoP-Input'!$B$7:$B$2263,$D12,'EUROSTAT_VBE_AutoP-Input'!$C$7:$C$2263,"*"&amp;RIGHT($A12,3)&amp;"*",'EUROSTAT_VBE_AutoP-Input'!$D$7:$D$2263,"3105*"))/1000</f>
        <v>5.24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</row>
    <row r="13" s="20" customFormat="1" spans="1:45">
      <c r="A13" t="str">
        <f>LEFT('EUROSTAT_VBE_AutoP-Input'!$C$7,8)</f>
        <v>B_101022</v>
      </c>
      <c r="B13" s="30" t="s">
        <v>620</v>
      </c>
      <c r="C13" t="s">
        <v>293</v>
      </c>
      <c r="D13" t="s">
        <v>126</v>
      </c>
      <c r="E13" t="s">
        <v>238</v>
      </c>
      <c r="F13" t="s">
        <v>258</v>
      </c>
      <c r="G13" s="17">
        <f>(SUMIFS('EUROSTAT_VBE_AutoP-Input'!E$7:E$2263,'EUROSTAT_VBE_AutoP-Input'!$B$7:$B$2263,$D13,'EUROSTAT_VBE_AutoP-Input'!$C$7:$C$2263,"*"&amp;RIGHT($A13,3)&amp;"*",'EUROSTAT_VBE_AutoP-Input'!$D$7:$D$2263,"328*"))/1000-(SUMIFS('EUROSTAT_VBE_AutoP-Input'!E$7:E$2263,'EUROSTAT_VBE_AutoP-Input'!$B$7:$B$2263,$D13,'EUROSTAT_VBE_AutoP-Input'!$C$7:$C$2263,"*"&amp;RIGHT($A13,3)&amp;"*",'EUROSTAT_VBE_AutoP-Input'!$D$7:$D$2263,"3285*"))/1000</f>
        <v>0</v>
      </c>
      <c r="H13" s="17">
        <f>(SUMIFS('EUROSTAT_VBE_AutoP-Input'!F$7:F$2263,'EUROSTAT_VBE_AutoP-Input'!$B$7:$B$2263,$D13,'EUROSTAT_VBE_AutoP-Input'!$C$7:$C$2263,"*"&amp;RIGHT($A13,3)&amp;"*",'EUROSTAT_VBE_AutoP-Input'!$D$7:$D$2263,"328*"))/1000-(SUMIFS('EUROSTAT_VBE_AutoP-Input'!F$7:F$2263,'EUROSTAT_VBE_AutoP-Input'!$B$7:$B$2263,$D13,'EUROSTAT_VBE_AutoP-Input'!$C$7:$C$2263,"*"&amp;RIGHT($A13,3)&amp;"*",'EUROSTAT_VBE_AutoP-Input'!$D$7:$D$2263,"3285*"))/1000</f>
        <v>0</v>
      </c>
      <c r="I13" s="17">
        <f>(SUMIFS('EUROSTAT_VBE_AutoP-Input'!G$7:G$2263,'EUROSTAT_VBE_AutoP-Input'!$B$7:$B$2263,$D13,'EUROSTAT_VBE_AutoP-Input'!$C$7:$C$2263,"*"&amp;RIGHT($A13,3)&amp;"*",'EUROSTAT_VBE_AutoP-Input'!$D$7:$D$2263,"328*"))/1000-(SUMIFS('EUROSTAT_VBE_AutoP-Input'!G$7:G$2263,'EUROSTAT_VBE_AutoP-Input'!$B$7:$B$2263,$D13,'EUROSTAT_VBE_AutoP-Input'!$C$7:$C$2263,"*"&amp;RIGHT($A13,3)&amp;"*",'EUROSTAT_VBE_AutoP-Input'!$D$7:$D$2263,"3285*"))/1000</f>
        <v>0</v>
      </c>
      <c r="J13" s="17">
        <f>(SUMIFS('EUROSTAT_VBE_AutoP-Input'!H$7:H$2263,'EUROSTAT_VBE_AutoP-Input'!$B$7:$B$2263,$D13,'EUROSTAT_VBE_AutoP-Input'!$C$7:$C$2263,"*"&amp;RIGHT($A13,3)&amp;"*",'EUROSTAT_VBE_AutoP-Input'!$D$7:$D$2263,"328*"))/1000-(SUMIFS('EUROSTAT_VBE_AutoP-Input'!H$7:H$2263,'EUROSTAT_VBE_AutoP-Input'!$B$7:$B$2263,$D13,'EUROSTAT_VBE_AutoP-Input'!$C$7:$C$2263,"*"&amp;RIGHT($A13,3)&amp;"*",'EUROSTAT_VBE_AutoP-Input'!$D$7:$D$2263,"3285*"))/1000</f>
        <v>0</v>
      </c>
      <c r="K13" s="17">
        <f>(SUMIFS('EUROSTAT_VBE_AutoP-Input'!I$7:I$2263,'EUROSTAT_VBE_AutoP-Input'!$B$7:$B$2263,$D13,'EUROSTAT_VBE_AutoP-Input'!$C$7:$C$2263,"*"&amp;RIGHT($A13,3)&amp;"*",'EUROSTAT_VBE_AutoP-Input'!$D$7:$D$2263,"328*"))/1000-(SUMIFS('EUROSTAT_VBE_AutoP-Input'!I$7:I$2263,'EUROSTAT_VBE_AutoP-Input'!$B$7:$B$2263,$D13,'EUROSTAT_VBE_AutoP-Input'!$C$7:$C$2263,"*"&amp;RIGHT($A13,3)&amp;"*",'EUROSTAT_VBE_AutoP-Input'!$D$7:$D$2263,"3285*"))/1000</f>
        <v>0</v>
      </c>
      <c r="L13" s="17">
        <f>(SUMIFS('EUROSTAT_VBE_AutoP-Input'!J$7:J$2263,'EUROSTAT_VBE_AutoP-Input'!$B$7:$B$2263,$D13,'EUROSTAT_VBE_AutoP-Input'!$C$7:$C$2263,"*"&amp;RIGHT($A13,3)&amp;"*",'EUROSTAT_VBE_AutoP-Input'!$D$7:$D$2263,"328*"))/1000-(SUMIFS('EUROSTAT_VBE_AutoP-Input'!J$7:J$2263,'EUROSTAT_VBE_AutoP-Input'!$B$7:$B$2263,$D13,'EUROSTAT_VBE_AutoP-Input'!$C$7:$C$2263,"*"&amp;RIGHT($A13,3)&amp;"*",'EUROSTAT_VBE_AutoP-Input'!$D$7:$D$2263,"3285*"))/1000</f>
        <v>0</v>
      </c>
      <c r="M13" s="17">
        <f>(SUMIFS('EUROSTAT_VBE_AutoP-Input'!K$7:K$2263,'EUROSTAT_VBE_AutoP-Input'!$B$7:$B$2263,$D13,'EUROSTAT_VBE_AutoP-Input'!$C$7:$C$2263,"*"&amp;RIGHT($A13,3)&amp;"*",'EUROSTAT_VBE_AutoP-Input'!$D$7:$D$2263,"328*"))/1000-(SUMIFS('EUROSTAT_VBE_AutoP-Input'!K$7:K$2263,'EUROSTAT_VBE_AutoP-Input'!$B$7:$B$2263,$D13,'EUROSTAT_VBE_AutoP-Input'!$C$7:$C$2263,"*"&amp;RIGHT($A13,3)&amp;"*",'EUROSTAT_VBE_AutoP-Input'!$D$7:$D$2263,"3285*"))/1000</f>
        <v>0</v>
      </c>
      <c r="N13" s="17">
        <f>(SUMIFS('EUROSTAT_VBE_AutoP-Input'!L$7:L$2263,'EUROSTAT_VBE_AutoP-Input'!$B$7:$B$2263,$D13,'EUROSTAT_VBE_AutoP-Input'!$C$7:$C$2263,"*"&amp;RIGHT($A13,3)&amp;"*",'EUROSTAT_VBE_AutoP-Input'!$D$7:$D$2263,"328*"))/1000-(SUMIFS('EUROSTAT_VBE_AutoP-Input'!L$7:L$2263,'EUROSTAT_VBE_AutoP-Input'!$B$7:$B$2263,$D13,'EUROSTAT_VBE_AutoP-Input'!$C$7:$C$2263,"*"&amp;RIGHT($A13,3)&amp;"*",'EUROSTAT_VBE_AutoP-Input'!$D$7:$D$2263,"3285*"))/1000</f>
        <v>0</v>
      </c>
      <c r="O13" s="17">
        <f>(SUMIFS('EUROSTAT_VBE_AutoP-Input'!M$7:M$2263,'EUROSTAT_VBE_AutoP-Input'!$B$7:$B$2263,$D13,'EUROSTAT_VBE_AutoP-Input'!$C$7:$C$2263,"*"&amp;RIGHT($A13,3)&amp;"*",'EUROSTAT_VBE_AutoP-Input'!$D$7:$D$2263,"328*"))/1000-(SUMIFS('EUROSTAT_VBE_AutoP-Input'!M$7:M$2263,'EUROSTAT_VBE_AutoP-Input'!$B$7:$B$2263,$D13,'EUROSTAT_VBE_AutoP-Input'!$C$7:$C$2263,"*"&amp;RIGHT($A13,3)&amp;"*",'EUROSTAT_VBE_AutoP-Input'!$D$7:$D$2263,"3285*"))/1000</f>
        <v>0</v>
      </c>
      <c r="P13" s="17">
        <f>(SUMIFS('EUROSTAT_VBE_AutoP-Input'!N$7:N$2263,'EUROSTAT_VBE_AutoP-Input'!$B$7:$B$2263,$D13,'EUROSTAT_VBE_AutoP-Input'!$C$7:$C$2263,"*"&amp;RIGHT($A13,3)&amp;"*",'EUROSTAT_VBE_AutoP-Input'!$D$7:$D$2263,"328*"))/1000-(SUMIFS('EUROSTAT_VBE_AutoP-Input'!N$7:N$2263,'EUROSTAT_VBE_AutoP-Input'!$B$7:$B$2263,$D13,'EUROSTAT_VBE_AutoP-Input'!$C$7:$C$2263,"*"&amp;RIGHT($A13,3)&amp;"*",'EUROSTAT_VBE_AutoP-Input'!$D$7:$D$2263,"3285*"))/1000</f>
        <v>0</v>
      </c>
      <c r="Q13" s="17">
        <f>(SUMIFS('EUROSTAT_VBE_AutoP-Input'!O$7:O$2263,'EUROSTAT_VBE_AutoP-Input'!$B$7:$B$2263,$D13,'EUROSTAT_VBE_AutoP-Input'!$C$7:$C$2263,"*"&amp;RIGHT($A13,3)&amp;"*",'EUROSTAT_VBE_AutoP-Input'!$D$7:$D$2263,"328*"))/1000-(SUMIFS('EUROSTAT_VBE_AutoP-Input'!O$7:O$2263,'EUROSTAT_VBE_AutoP-Input'!$B$7:$B$2263,$D13,'EUROSTAT_VBE_AutoP-Input'!$C$7:$C$2263,"*"&amp;RIGHT($A13,3)&amp;"*",'EUROSTAT_VBE_AutoP-Input'!$D$7:$D$2263,"3285*"))/1000</f>
        <v>0</v>
      </c>
      <c r="R13" s="17">
        <f>(SUMIFS('EUROSTAT_VBE_AutoP-Input'!P$7:P$2263,'EUROSTAT_VBE_AutoP-Input'!$B$7:$B$2263,$D13,'EUROSTAT_VBE_AutoP-Input'!$C$7:$C$2263,"*"&amp;RIGHT($A13,3)&amp;"*",'EUROSTAT_VBE_AutoP-Input'!$D$7:$D$2263,"328*"))/1000-(SUMIFS('EUROSTAT_VBE_AutoP-Input'!P$7:P$2263,'EUROSTAT_VBE_AutoP-Input'!$B$7:$B$2263,$D13,'EUROSTAT_VBE_AutoP-Input'!$C$7:$C$2263,"*"&amp;RIGHT($A13,3)&amp;"*",'EUROSTAT_VBE_AutoP-Input'!$D$7:$D$2263,"3285*"))/1000</f>
        <v>0</v>
      </c>
      <c r="S13" s="17">
        <f>(SUMIFS('EUROSTAT_VBE_AutoP-Input'!Q$7:Q$2263,'EUROSTAT_VBE_AutoP-Input'!$B$7:$B$2263,$D13,'EUROSTAT_VBE_AutoP-Input'!$C$7:$C$2263,"*"&amp;RIGHT($A13,3)&amp;"*",'EUROSTAT_VBE_AutoP-Input'!$D$7:$D$2263,"328*"))/1000-(SUMIFS('EUROSTAT_VBE_AutoP-Input'!Q$7:Q$2263,'EUROSTAT_VBE_AutoP-Input'!$B$7:$B$2263,$D13,'EUROSTAT_VBE_AutoP-Input'!$C$7:$C$2263,"*"&amp;RIGHT($A13,3)&amp;"*",'EUROSTAT_VBE_AutoP-Input'!$D$7:$D$2263,"3285*"))/1000</f>
        <v>0</v>
      </c>
      <c r="T13" s="17">
        <f>(SUMIFS('EUROSTAT_VBE_AutoP-Input'!R$7:R$2263,'EUROSTAT_VBE_AutoP-Input'!$B$7:$B$2263,$D13,'EUROSTAT_VBE_AutoP-Input'!$C$7:$C$2263,"*"&amp;RIGHT($A13,3)&amp;"*",'EUROSTAT_VBE_AutoP-Input'!$D$7:$D$2263,"328*"))/1000-(SUMIFS('EUROSTAT_VBE_AutoP-Input'!R$7:R$2263,'EUROSTAT_VBE_AutoP-Input'!$B$7:$B$2263,$D13,'EUROSTAT_VBE_AutoP-Input'!$C$7:$C$2263,"*"&amp;RIGHT($A13,3)&amp;"*",'EUROSTAT_VBE_AutoP-Input'!$D$7:$D$2263,"3285*"))/1000</f>
        <v>0</v>
      </c>
      <c r="U13" s="17">
        <f>(SUMIFS('EUROSTAT_VBE_AutoP-Input'!S$7:S$2263,'EUROSTAT_VBE_AutoP-Input'!$B$7:$B$2263,$D13,'EUROSTAT_VBE_AutoP-Input'!$C$7:$C$2263,"*"&amp;RIGHT($A13,3)&amp;"*",'EUROSTAT_VBE_AutoP-Input'!$D$7:$D$2263,"328*"))/1000-(SUMIFS('EUROSTAT_VBE_AutoP-Input'!S$7:S$2263,'EUROSTAT_VBE_AutoP-Input'!$B$7:$B$2263,$D13,'EUROSTAT_VBE_AutoP-Input'!$C$7:$C$2263,"*"&amp;RIGHT($A13,3)&amp;"*",'EUROSTAT_VBE_AutoP-Input'!$D$7:$D$2263,"3285*"))/1000</f>
        <v>0</v>
      </c>
      <c r="V13" s="17">
        <f>(SUMIFS('EUROSTAT_VBE_AutoP-Input'!T$7:T$2263,'EUROSTAT_VBE_AutoP-Input'!$B$7:$B$2263,$D13,'EUROSTAT_VBE_AutoP-Input'!$C$7:$C$2263,"*"&amp;RIGHT($A13,3)&amp;"*",'EUROSTAT_VBE_AutoP-Input'!$D$7:$D$2263,"328*"))/1000-(SUMIFS('EUROSTAT_VBE_AutoP-Input'!T$7:T$2263,'EUROSTAT_VBE_AutoP-Input'!$B$7:$B$2263,$D13,'EUROSTAT_VBE_AutoP-Input'!$C$7:$C$2263,"*"&amp;RIGHT($A13,3)&amp;"*",'EUROSTAT_VBE_AutoP-Input'!$D$7:$D$2263,"3285*"))/1000</f>
        <v>0</v>
      </c>
      <c r="W13" s="17">
        <f>(SUMIFS('EUROSTAT_VBE_AutoP-Input'!U$7:U$2263,'EUROSTAT_VBE_AutoP-Input'!$B$7:$B$2263,$D13,'EUROSTAT_VBE_AutoP-Input'!$C$7:$C$2263,"*"&amp;RIGHT($A13,3)&amp;"*",'EUROSTAT_VBE_AutoP-Input'!$D$7:$D$2263,"328*"))/1000-(SUMIFS('EUROSTAT_VBE_AutoP-Input'!U$7:U$2263,'EUROSTAT_VBE_AutoP-Input'!$B$7:$B$2263,$D13,'EUROSTAT_VBE_AutoP-Input'!$C$7:$C$2263,"*"&amp;RIGHT($A13,3)&amp;"*",'EUROSTAT_VBE_AutoP-Input'!$D$7:$D$2263,"3285*"))/1000</f>
        <v>0</v>
      </c>
      <c r="X13" s="17">
        <f>(SUMIFS('EUROSTAT_VBE_AutoP-Input'!V$7:V$2263,'EUROSTAT_VBE_AutoP-Input'!$B$7:$B$2263,$D13,'EUROSTAT_VBE_AutoP-Input'!$C$7:$C$2263,"*"&amp;RIGHT($A13,3)&amp;"*",'EUROSTAT_VBE_AutoP-Input'!$D$7:$D$2263,"328*"))/1000-(SUMIFS('EUROSTAT_VBE_AutoP-Input'!V$7:V$2263,'EUROSTAT_VBE_AutoP-Input'!$B$7:$B$2263,$D13,'EUROSTAT_VBE_AutoP-Input'!$C$7:$C$2263,"*"&amp;RIGHT($A13,3)&amp;"*",'EUROSTAT_VBE_AutoP-Input'!$D$7:$D$2263,"3285*"))/1000</f>
        <v>0</v>
      </c>
      <c r="Y13" s="17">
        <f>(SUMIFS('EUROSTAT_VBE_AutoP-Input'!W$7:W$2263,'EUROSTAT_VBE_AutoP-Input'!$B$7:$B$2263,$D13,'EUROSTAT_VBE_AutoP-Input'!$C$7:$C$2263,"*"&amp;RIGHT($A13,3)&amp;"*",'EUROSTAT_VBE_AutoP-Input'!$D$7:$D$2263,"328*"))/1000-(SUMIFS('EUROSTAT_VBE_AutoP-Input'!W$7:W$2263,'EUROSTAT_VBE_AutoP-Input'!$B$7:$B$2263,$D13,'EUROSTAT_VBE_AutoP-Input'!$C$7:$C$2263,"*"&amp;RIGHT($A13,3)&amp;"*",'EUROSTAT_VBE_AutoP-Input'!$D$7:$D$2263,"3285*"))/1000</f>
        <v>0</v>
      </c>
      <c r="Z13" s="17">
        <f>(SUMIFS('EUROSTAT_VBE_AutoP-Input'!X$7:X$2263,'EUROSTAT_VBE_AutoP-Input'!$B$7:$B$2263,$D13,'EUROSTAT_VBE_AutoP-Input'!$C$7:$C$2263,"*"&amp;RIGHT($A13,3)&amp;"*",'EUROSTAT_VBE_AutoP-Input'!$D$7:$D$2263,"328*"))/1000-(SUMIFS('EUROSTAT_VBE_AutoP-Input'!X$7:X$2263,'EUROSTAT_VBE_AutoP-Input'!$B$7:$B$2263,$D13,'EUROSTAT_VBE_AutoP-Input'!$C$7:$C$2263,"*"&amp;RIGHT($A13,3)&amp;"*",'EUROSTAT_VBE_AutoP-Input'!$D$7:$D$2263,"3285*"))/1000</f>
        <v>0</v>
      </c>
      <c r="AA13" s="17">
        <f>(SUMIFS('EUROSTAT_VBE_AutoP-Input'!Y$7:Y$2263,'EUROSTAT_VBE_AutoP-Input'!$B$7:$B$2263,$D13,'EUROSTAT_VBE_AutoP-Input'!$C$7:$C$2263,"*"&amp;RIGHT($A13,3)&amp;"*",'EUROSTAT_VBE_AutoP-Input'!$D$7:$D$2263,"328*"))/1000-(SUMIFS('EUROSTAT_VBE_AutoP-Input'!Y$7:Y$2263,'EUROSTAT_VBE_AutoP-Input'!$B$7:$B$2263,$D13,'EUROSTAT_VBE_AutoP-Input'!$C$7:$C$2263,"*"&amp;RIGHT($A13,3)&amp;"*",'EUROSTAT_VBE_AutoP-Input'!$D$7:$D$2263,"3285*"))/1000</f>
        <v>0</v>
      </c>
      <c r="AB13" s="17">
        <f>(SUMIFS('EUROSTAT_VBE_AutoP-Input'!Z$7:Z$2263,'EUROSTAT_VBE_AutoP-Input'!$B$7:$B$2263,$D13,'EUROSTAT_VBE_AutoP-Input'!$C$7:$C$2263,"*"&amp;RIGHT($A13,3)&amp;"*",'EUROSTAT_VBE_AutoP-Input'!$D$7:$D$2263,"328*"))/1000-(SUMIFS('EUROSTAT_VBE_AutoP-Input'!Z$7:Z$2263,'EUROSTAT_VBE_AutoP-Input'!$B$7:$B$2263,$D13,'EUROSTAT_VBE_AutoP-Input'!$C$7:$C$2263,"*"&amp;RIGHT($A13,3)&amp;"*",'EUROSTAT_VBE_AutoP-Input'!$D$7:$D$2263,"3285*"))/1000</f>
        <v>0</v>
      </c>
      <c r="AC13" s="17">
        <f>(SUMIFS('EUROSTAT_VBE_AutoP-Input'!AA$7:AA$2263,'EUROSTAT_VBE_AutoP-Input'!$B$7:$B$2263,$D13,'EUROSTAT_VBE_AutoP-Input'!$C$7:$C$2263,"*"&amp;RIGHT($A13,3)&amp;"*",'EUROSTAT_VBE_AutoP-Input'!$D$7:$D$2263,"328*"))/1000-(SUMIFS('EUROSTAT_VBE_AutoP-Input'!AA$7:AA$2263,'EUROSTAT_VBE_AutoP-Input'!$B$7:$B$2263,$D13,'EUROSTAT_VBE_AutoP-Input'!$C$7:$C$2263,"*"&amp;RIGHT($A13,3)&amp;"*",'EUROSTAT_VBE_AutoP-Input'!$D$7:$D$2263,"3285*"))/1000</f>
        <v>0</v>
      </c>
      <c r="AD13" s="17">
        <f>(SUMIFS('EUROSTAT_VBE_AutoP-Input'!AB$7:AB$2263,'EUROSTAT_VBE_AutoP-Input'!$B$7:$B$2263,$D13,'EUROSTAT_VBE_AutoP-Input'!$C$7:$C$2263,"*"&amp;RIGHT($A13,3)&amp;"*",'EUROSTAT_VBE_AutoP-Input'!$D$7:$D$2263,"328*"))/1000-(SUMIFS('EUROSTAT_VBE_AutoP-Input'!AB$7:AB$2263,'EUROSTAT_VBE_AutoP-Input'!$B$7:$B$2263,$D13,'EUROSTAT_VBE_AutoP-Input'!$C$7:$C$2263,"*"&amp;RIGHT($A13,3)&amp;"*",'EUROSTAT_VBE_AutoP-Input'!$D$7:$D$2263,"3285*"))/1000</f>
        <v>0</v>
      </c>
      <c r="AE13" s="17">
        <f>(SUMIFS('EUROSTAT_VBE_AutoP-Input'!AC$7:AC$2263,'EUROSTAT_VBE_AutoP-Input'!$B$7:$B$2263,$D13,'EUROSTAT_VBE_AutoP-Input'!$C$7:$C$2263,"*"&amp;RIGHT($A13,3)&amp;"*",'EUROSTAT_VBE_AutoP-Input'!$D$7:$D$2263,"328*"))/1000-(SUMIFS('EUROSTAT_VBE_AutoP-Input'!AC$7:AC$2263,'EUROSTAT_VBE_AutoP-Input'!$B$7:$B$2263,$D13,'EUROSTAT_VBE_AutoP-Input'!$C$7:$C$2263,"*"&amp;RIGHT($A13,3)&amp;"*",'EUROSTAT_VBE_AutoP-Input'!$D$7:$D$2263,"3285*"))/1000</f>
        <v>0</v>
      </c>
      <c r="AF13" s="17">
        <f>(SUMIFS('EUROSTAT_VBE_AutoP-Input'!AD$7:AD$2263,'EUROSTAT_VBE_AutoP-Input'!$B$7:$B$2263,$D13,'EUROSTAT_VBE_AutoP-Input'!$C$7:$C$2263,"*"&amp;RIGHT($A13,3)&amp;"*",'EUROSTAT_VBE_AutoP-Input'!$D$7:$D$2263,"328*"))/1000-(SUMIFS('EUROSTAT_VBE_AutoP-Input'!AD$7:AD$2263,'EUROSTAT_VBE_AutoP-Input'!$B$7:$B$2263,$D13,'EUROSTAT_VBE_AutoP-Input'!$C$7:$C$2263,"*"&amp;RIGHT($A13,3)&amp;"*",'EUROSTAT_VBE_AutoP-Input'!$D$7:$D$2263,"3285*"))/1000</f>
        <v>0</v>
      </c>
      <c r="AG13" s="17">
        <f>(SUMIFS('EUROSTAT_VBE_AutoP-Input'!AE$7:AE$2263,'EUROSTAT_VBE_AutoP-Input'!$B$7:$B$2263,$D13,'EUROSTAT_VBE_AutoP-Input'!$C$7:$C$2263,"*"&amp;RIGHT($A13,3)&amp;"*",'EUROSTAT_VBE_AutoP-Input'!$D$7:$D$2263,"328*"))/1000-(SUMIFS('EUROSTAT_VBE_AutoP-Input'!AE$7:AE$2263,'EUROSTAT_VBE_AutoP-Input'!$B$7:$B$2263,$D13,'EUROSTAT_VBE_AutoP-Input'!$C$7:$C$2263,"*"&amp;RIGHT($A13,3)&amp;"*",'EUROSTAT_VBE_AutoP-Input'!$D$7:$D$2263,"3285*"))/1000</f>
        <v>0</v>
      </c>
      <c r="AH13" s="17">
        <f>(SUMIFS('EUROSTAT_VBE_AutoP-Input'!AF$7:AF$2263,'EUROSTAT_VBE_AutoP-Input'!$B$7:$B$2263,$D13,'EUROSTAT_VBE_AutoP-Input'!$C$7:$C$2263,"*"&amp;RIGHT($A13,3)&amp;"*",'EUROSTAT_VBE_AutoP-Input'!$D$7:$D$2263,"328*"))/1000-(SUMIFS('EUROSTAT_VBE_AutoP-Input'!AF$7:AF$2263,'EUROSTAT_VBE_AutoP-Input'!$B$7:$B$2263,$D13,'EUROSTAT_VBE_AutoP-Input'!$C$7:$C$2263,"*"&amp;RIGHT($A13,3)&amp;"*",'EUROSTAT_VBE_AutoP-Input'!$D$7:$D$2263,"3285*"))/1000</f>
        <v>0</v>
      </c>
      <c r="AI13" s="17">
        <f>(SUMIFS('EUROSTAT_VBE_AutoP-Input'!AG$7:AG$2263,'EUROSTAT_VBE_AutoP-Input'!$B$7:$B$2263,$D13,'EUROSTAT_VBE_AutoP-Input'!$C$7:$C$2263,"*"&amp;RIGHT($A13,3)&amp;"*",'EUROSTAT_VBE_AutoP-Input'!$D$7:$D$2263,"328*"))/1000-(SUMIFS('EUROSTAT_VBE_AutoP-Input'!AG$7:AG$2263,'EUROSTAT_VBE_AutoP-Input'!$B$7:$B$2263,$D13,'EUROSTAT_VBE_AutoP-Input'!$C$7:$C$2263,"*"&amp;RIGHT($A13,3)&amp;"*",'EUROSTAT_VBE_AutoP-Input'!$D$7:$D$2263,"3285*"))/1000</f>
        <v>0</v>
      </c>
      <c r="AJ13" s="17">
        <f>(SUMIFS('EUROSTAT_VBE_AutoP-Input'!AH$7:AH$2263,'EUROSTAT_VBE_AutoP-Input'!$B$7:$B$2263,$D13,'EUROSTAT_VBE_AutoP-Input'!$C$7:$C$2263,"*"&amp;RIGHT($A13,3)&amp;"*",'EUROSTAT_VBE_AutoP-Input'!$D$7:$D$2263,"328*"))/1000-(SUMIFS('EUROSTAT_VBE_AutoP-Input'!AH$7:AH$2263,'EUROSTAT_VBE_AutoP-Input'!$B$7:$B$2263,$D13,'EUROSTAT_VBE_AutoP-Input'!$C$7:$C$2263,"*"&amp;RIGHT($A13,3)&amp;"*",'EUROSTAT_VBE_AutoP-Input'!$D$7:$D$2263,"3285*"))/1000</f>
        <v>0</v>
      </c>
      <c r="AK13" s="17">
        <f>(SUMIFS('EUROSTAT_VBE_AutoP-Input'!AI$7:AI$2263,'EUROSTAT_VBE_AutoP-Input'!$B$7:$B$2263,$D13,'EUROSTAT_VBE_AutoP-Input'!$C$7:$C$2263,"*"&amp;RIGHT($A13,3)&amp;"*",'EUROSTAT_VBE_AutoP-Input'!$D$7:$D$2263,"328*"))/1000-(SUMIFS('EUROSTAT_VBE_AutoP-Input'!AI$7:AI$2263,'EUROSTAT_VBE_AutoP-Input'!$B$7:$B$2263,$D13,'EUROSTAT_VBE_AutoP-Input'!$C$7:$C$2263,"*"&amp;RIGHT($A13,3)&amp;"*",'EUROSTAT_VBE_AutoP-Input'!$D$7:$D$2263,"3285*"))/1000</f>
        <v>0</v>
      </c>
      <c r="AL13" s="17">
        <f>(SUMIFS('EUROSTAT_VBE_AutoP-Input'!AJ$7:AJ$2263,'EUROSTAT_VBE_AutoP-Input'!$B$7:$B$2263,$D13,'EUROSTAT_VBE_AutoP-Input'!$C$7:$C$2263,"*"&amp;RIGHT($A13,3)&amp;"*",'EUROSTAT_VBE_AutoP-Input'!$D$7:$D$2263,"328*"))/1000-(SUMIFS('EUROSTAT_VBE_AutoP-Input'!AJ$7:AJ$2263,'EUROSTAT_VBE_AutoP-Input'!$B$7:$B$2263,$D13,'EUROSTAT_VBE_AutoP-Input'!$C$7:$C$2263,"*"&amp;RIGHT($A13,3)&amp;"*",'EUROSTAT_VBE_AutoP-Input'!$D$7:$D$2263,"3285*"))/1000</f>
        <v>0</v>
      </c>
      <c r="AM13" s="17">
        <f>(SUMIFS('EUROSTAT_VBE_AutoP-Input'!AK$7:AK$2263,'EUROSTAT_VBE_AutoP-Input'!$B$7:$B$2263,$D13,'EUROSTAT_VBE_AutoP-Input'!$C$7:$C$2263,"*"&amp;RIGHT($A13,3)&amp;"*",'EUROSTAT_VBE_AutoP-Input'!$D$7:$D$2263,"328*"))/1000-(SUMIFS('EUROSTAT_VBE_AutoP-Input'!AK$7:AK$2263,'EUROSTAT_VBE_AutoP-Input'!$B$7:$B$2263,$D13,'EUROSTAT_VBE_AutoP-Input'!$C$7:$C$2263,"*"&amp;RIGHT($A13,3)&amp;"*",'EUROSTAT_VBE_AutoP-Input'!$D$7:$D$2263,"3285*"))/1000</f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</row>
    <row r="14" s="20" customFormat="1" spans="1:45">
      <c r="A14" t="str">
        <f>LEFT('EUROSTAT_VBE_AutoP-Input'!$C$7,8)</f>
        <v>B_101022</v>
      </c>
      <c r="B14" s="30" t="s">
        <v>620</v>
      </c>
      <c r="C14" t="s">
        <v>293</v>
      </c>
      <c r="D14" t="s">
        <v>126</v>
      </c>
      <c r="E14" t="s">
        <v>239</v>
      </c>
      <c r="F14" t="s">
        <v>259</v>
      </c>
      <c r="G14" s="17">
        <f>(SUMIFS('EUROSTAT_VBE_AutoP-Input'!E$7:E$2263,'EUROSTAT_VBE_AutoP-Input'!$B$7:$B$2263,$D14,'EUROSTAT_VBE_AutoP-Input'!$C$7:$C$2263,"*"&amp;RIGHT($A14,3)&amp;"*",'EUROSTAT_VBE_AutoP-Input'!$D$7:$D$2263,"4100*"))/1000+(SUMIFS('EUROSTAT_VBE_AutoP-Input'!E$7:E$2263,'EUROSTAT_VBE_AutoP-Input'!$B$7:$B$2263,$D14,'EUROSTAT_VBE_AutoP-Input'!$C$7:$C$2263,"*"&amp;RIGHT($A14,3)&amp;"*",'EUROSTAT_VBE_AutoP-Input'!$D$7:$D$2263,"4230*"))/1000+(SUMIFS('EUROSTAT_VBE_AutoP-Input'!E$7:E$2263,'EUROSTAT_VBE_AutoP-Input'!$B$7:$B$2263,$D14,'EUROSTAT_VBE_AutoP-Input'!$C$7:$C$2263,"*"&amp;RIGHT($A14,3)&amp;"*",'EUROSTAT_VBE_AutoP-Input'!$D$7:$D$2263,"4240*"))/1000+(SUMIFS('EUROSTAT_VBE_AutoP-Input'!E$7:E$2263,'EUROSTAT_VBE_AutoP-Input'!$B$7:$B$2263,$D14,'EUROSTAT_VBE_AutoP-Input'!$C$7:$C$2263,"*"&amp;RIGHT($A14,3)&amp;"*",'EUROSTAT_VBE_AutoP-Input'!$D$7:$D$2263,"3106*"))/1000</f>
        <v>20.09</v>
      </c>
      <c r="H14" s="17">
        <f>(SUMIFS('EUROSTAT_VBE_AutoP-Input'!F$7:F$2263,'EUROSTAT_VBE_AutoP-Input'!$B$7:$B$2263,$D14,'EUROSTAT_VBE_AutoP-Input'!$C$7:$C$2263,"*"&amp;RIGHT($A14,3)&amp;"*",'EUROSTAT_VBE_AutoP-Input'!$D$7:$D$2263,"4100*"))/1000+(SUMIFS('EUROSTAT_VBE_AutoP-Input'!F$7:F$2263,'EUROSTAT_VBE_AutoP-Input'!$B$7:$B$2263,$D14,'EUROSTAT_VBE_AutoP-Input'!$C$7:$C$2263,"*"&amp;RIGHT($A14,3)&amp;"*",'EUROSTAT_VBE_AutoP-Input'!$D$7:$D$2263,"4230*"))/1000+(SUMIFS('EUROSTAT_VBE_AutoP-Input'!F$7:F$2263,'EUROSTAT_VBE_AutoP-Input'!$B$7:$B$2263,$D14,'EUROSTAT_VBE_AutoP-Input'!$C$7:$C$2263,"*"&amp;RIGHT($A14,3)&amp;"*",'EUROSTAT_VBE_AutoP-Input'!$D$7:$D$2263,"4240*"))/1000+(SUMIFS('EUROSTAT_VBE_AutoP-Input'!F$7:F$2263,'EUROSTAT_VBE_AutoP-Input'!$B$7:$B$2263,$D14,'EUROSTAT_VBE_AutoP-Input'!$C$7:$C$2263,"*"&amp;RIGHT($A14,3)&amp;"*",'EUROSTAT_VBE_AutoP-Input'!$D$7:$D$2263,"3106*"))/1000</f>
        <v>11.253</v>
      </c>
      <c r="I14" s="17">
        <f>(SUMIFS('EUROSTAT_VBE_AutoP-Input'!G$7:G$2263,'EUROSTAT_VBE_AutoP-Input'!$B$7:$B$2263,$D14,'EUROSTAT_VBE_AutoP-Input'!$C$7:$C$2263,"*"&amp;RIGHT($A14,3)&amp;"*",'EUROSTAT_VBE_AutoP-Input'!$D$7:$D$2263,"4100*"))/1000+(SUMIFS('EUROSTAT_VBE_AutoP-Input'!G$7:G$2263,'EUROSTAT_VBE_AutoP-Input'!$B$7:$B$2263,$D14,'EUROSTAT_VBE_AutoP-Input'!$C$7:$C$2263,"*"&amp;RIGHT($A14,3)&amp;"*",'EUROSTAT_VBE_AutoP-Input'!$D$7:$D$2263,"4230*"))/1000+(SUMIFS('EUROSTAT_VBE_AutoP-Input'!G$7:G$2263,'EUROSTAT_VBE_AutoP-Input'!$B$7:$B$2263,$D14,'EUROSTAT_VBE_AutoP-Input'!$C$7:$C$2263,"*"&amp;RIGHT($A14,3)&amp;"*",'EUROSTAT_VBE_AutoP-Input'!$D$7:$D$2263,"4240*"))/1000+(SUMIFS('EUROSTAT_VBE_AutoP-Input'!G$7:G$2263,'EUROSTAT_VBE_AutoP-Input'!$B$7:$B$2263,$D14,'EUROSTAT_VBE_AutoP-Input'!$C$7:$C$2263,"*"&amp;RIGHT($A14,3)&amp;"*",'EUROSTAT_VBE_AutoP-Input'!$D$7:$D$2263,"3106*"))/1000</f>
        <v>0.96</v>
      </c>
      <c r="J14" s="17">
        <f>(SUMIFS('EUROSTAT_VBE_AutoP-Input'!H$7:H$2263,'EUROSTAT_VBE_AutoP-Input'!$B$7:$B$2263,$D14,'EUROSTAT_VBE_AutoP-Input'!$C$7:$C$2263,"*"&amp;RIGHT($A14,3)&amp;"*",'EUROSTAT_VBE_AutoP-Input'!$D$7:$D$2263,"4100*"))/1000+(SUMIFS('EUROSTAT_VBE_AutoP-Input'!H$7:H$2263,'EUROSTAT_VBE_AutoP-Input'!$B$7:$B$2263,$D14,'EUROSTAT_VBE_AutoP-Input'!$C$7:$C$2263,"*"&amp;RIGHT($A14,3)&amp;"*",'EUROSTAT_VBE_AutoP-Input'!$D$7:$D$2263,"4230*"))/1000+(SUMIFS('EUROSTAT_VBE_AutoP-Input'!H$7:H$2263,'EUROSTAT_VBE_AutoP-Input'!$B$7:$B$2263,$D14,'EUROSTAT_VBE_AutoP-Input'!$C$7:$C$2263,"*"&amp;RIGHT($A14,3)&amp;"*",'EUROSTAT_VBE_AutoP-Input'!$D$7:$D$2263,"4240*"))/1000+(SUMIFS('EUROSTAT_VBE_AutoP-Input'!H$7:H$2263,'EUROSTAT_VBE_AutoP-Input'!$B$7:$B$2263,$D14,'EUROSTAT_VBE_AutoP-Input'!$C$7:$C$2263,"*"&amp;RIGHT($A14,3)&amp;"*",'EUROSTAT_VBE_AutoP-Input'!$D$7:$D$2263,"3106*"))/1000</f>
        <v>0</v>
      </c>
      <c r="K14" s="17">
        <f>(SUMIFS('EUROSTAT_VBE_AutoP-Input'!I$7:I$2263,'EUROSTAT_VBE_AutoP-Input'!$B$7:$B$2263,$D14,'EUROSTAT_VBE_AutoP-Input'!$C$7:$C$2263,"*"&amp;RIGHT($A14,3)&amp;"*",'EUROSTAT_VBE_AutoP-Input'!$D$7:$D$2263,"4100*"))/1000+(SUMIFS('EUROSTAT_VBE_AutoP-Input'!I$7:I$2263,'EUROSTAT_VBE_AutoP-Input'!$B$7:$B$2263,$D14,'EUROSTAT_VBE_AutoP-Input'!$C$7:$C$2263,"*"&amp;RIGHT($A14,3)&amp;"*",'EUROSTAT_VBE_AutoP-Input'!$D$7:$D$2263,"4230*"))/1000+(SUMIFS('EUROSTAT_VBE_AutoP-Input'!I$7:I$2263,'EUROSTAT_VBE_AutoP-Input'!$B$7:$B$2263,$D14,'EUROSTAT_VBE_AutoP-Input'!$C$7:$C$2263,"*"&amp;RIGHT($A14,3)&amp;"*",'EUROSTAT_VBE_AutoP-Input'!$D$7:$D$2263,"4240*"))/1000+(SUMIFS('EUROSTAT_VBE_AutoP-Input'!I$7:I$2263,'EUROSTAT_VBE_AutoP-Input'!$B$7:$B$2263,$D14,'EUROSTAT_VBE_AutoP-Input'!$C$7:$C$2263,"*"&amp;RIGHT($A14,3)&amp;"*",'EUROSTAT_VBE_AutoP-Input'!$D$7:$D$2263,"3106*"))/1000</f>
        <v>20.725</v>
      </c>
      <c r="L14" s="17">
        <f>(SUMIFS('EUROSTAT_VBE_AutoP-Input'!J$7:J$2263,'EUROSTAT_VBE_AutoP-Input'!$B$7:$B$2263,$D14,'EUROSTAT_VBE_AutoP-Input'!$C$7:$C$2263,"*"&amp;RIGHT($A14,3)&amp;"*",'EUROSTAT_VBE_AutoP-Input'!$D$7:$D$2263,"4100*"))/1000+(SUMIFS('EUROSTAT_VBE_AutoP-Input'!J$7:J$2263,'EUROSTAT_VBE_AutoP-Input'!$B$7:$B$2263,$D14,'EUROSTAT_VBE_AutoP-Input'!$C$7:$C$2263,"*"&amp;RIGHT($A14,3)&amp;"*",'EUROSTAT_VBE_AutoP-Input'!$D$7:$D$2263,"4230*"))/1000+(SUMIFS('EUROSTAT_VBE_AutoP-Input'!J$7:J$2263,'EUROSTAT_VBE_AutoP-Input'!$B$7:$B$2263,$D14,'EUROSTAT_VBE_AutoP-Input'!$C$7:$C$2263,"*"&amp;RIGHT($A14,3)&amp;"*",'EUROSTAT_VBE_AutoP-Input'!$D$7:$D$2263,"4240*"))/1000+(SUMIFS('EUROSTAT_VBE_AutoP-Input'!J$7:J$2263,'EUROSTAT_VBE_AutoP-Input'!$B$7:$B$2263,$D14,'EUROSTAT_VBE_AutoP-Input'!$C$7:$C$2263,"*"&amp;RIGHT($A14,3)&amp;"*",'EUROSTAT_VBE_AutoP-Input'!$D$7:$D$2263,"3106*"))/1000</f>
        <v>149.094</v>
      </c>
      <c r="M14" s="17">
        <f>(SUMIFS('EUROSTAT_VBE_AutoP-Input'!K$7:K$2263,'EUROSTAT_VBE_AutoP-Input'!$B$7:$B$2263,$D14,'EUROSTAT_VBE_AutoP-Input'!$C$7:$C$2263,"*"&amp;RIGHT($A14,3)&amp;"*",'EUROSTAT_VBE_AutoP-Input'!$D$7:$D$2263,"4100*"))/1000+(SUMIFS('EUROSTAT_VBE_AutoP-Input'!K$7:K$2263,'EUROSTAT_VBE_AutoP-Input'!$B$7:$B$2263,$D14,'EUROSTAT_VBE_AutoP-Input'!$C$7:$C$2263,"*"&amp;RIGHT($A14,3)&amp;"*",'EUROSTAT_VBE_AutoP-Input'!$D$7:$D$2263,"4230*"))/1000+(SUMIFS('EUROSTAT_VBE_AutoP-Input'!K$7:K$2263,'EUROSTAT_VBE_AutoP-Input'!$B$7:$B$2263,$D14,'EUROSTAT_VBE_AutoP-Input'!$C$7:$C$2263,"*"&amp;RIGHT($A14,3)&amp;"*",'EUROSTAT_VBE_AutoP-Input'!$D$7:$D$2263,"4240*"))/1000+(SUMIFS('EUROSTAT_VBE_AutoP-Input'!K$7:K$2263,'EUROSTAT_VBE_AutoP-Input'!$B$7:$B$2263,$D14,'EUROSTAT_VBE_AutoP-Input'!$C$7:$C$2263,"*"&amp;RIGHT($A14,3)&amp;"*",'EUROSTAT_VBE_AutoP-Input'!$D$7:$D$2263,"3106*"))/1000</f>
        <v>6.632</v>
      </c>
      <c r="N14" s="17">
        <f>(SUMIFS('EUROSTAT_VBE_AutoP-Input'!L$7:L$2263,'EUROSTAT_VBE_AutoP-Input'!$B$7:$B$2263,$D14,'EUROSTAT_VBE_AutoP-Input'!$C$7:$C$2263,"*"&amp;RIGHT($A14,3)&amp;"*",'EUROSTAT_VBE_AutoP-Input'!$D$7:$D$2263,"4100*"))/1000+(SUMIFS('EUROSTAT_VBE_AutoP-Input'!L$7:L$2263,'EUROSTAT_VBE_AutoP-Input'!$B$7:$B$2263,$D14,'EUROSTAT_VBE_AutoP-Input'!$C$7:$C$2263,"*"&amp;RIGHT($A14,3)&amp;"*",'EUROSTAT_VBE_AutoP-Input'!$D$7:$D$2263,"4230*"))/1000+(SUMIFS('EUROSTAT_VBE_AutoP-Input'!L$7:L$2263,'EUROSTAT_VBE_AutoP-Input'!$B$7:$B$2263,$D14,'EUROSTAT_VBE_AutoP-Input'!$C$7:$C$2263,"*"&amp;RIGHT($A14,3)&amp;"*",'EUROSTAT_VBE_AutoP-Input'!$D$7:$D$2263,"4240*"))/1000+(SUMIFS('EUROSTAT_VBE_AutoP-Input'!L$7:L$2263,'EUROSTAT_VBE_AutoP-Input'!$B$7:$B$2263,$D14,'EUROSTAT_VBE_AutoP-Input'!$C$7:$C$2263,"*"&amp;RIGHT($A14,3)&amp;"*",'EUROSTAT_VBE_AutoP-Input'!$D$7:$D$2263,"3106*"))/1000</f>
        <v>0.606</v>
      </c>
      <c r="O14" s="17">
        <f>(SUMIFS('EUROSTAT_VBE_AutoP-Input'!M$7:M$2263,'EUROSTAT_VBE_AutoP-Input'!$B$7:$B$2263,$D14,'EUROSTAT_VBE_AutoP-Input'!$C$7:$C$2263,"*"&amp;RIGHT($A14,3)&amp;"*",'EUROSTAT_VBE_AutoP-Input'!$D$7:$D$2263,"4100*"))/1000+(SUMIFS('EUROSTAT_VBE_AutoP-Input'!M$7:M$2263,'EUROSTAT_VBE_AutoP-Input'!$B$7:$B$2263,$D14,'EUROSTAT_VBE_AutoP-Input'!$C$7:$C$2263,"*"&amp;RIGHT($A14,3)&amp;"*",'EUROSTAT_VBE_AutoP-Input'!$D$7:$D$2263,"4230*"))/1000+(SUMIFS('EUROSTAT_VBE_AutoP-Input'!M$7:M$2263,'EUROSTAT_VBE_AutoP-Input'!$B$7:$B$2263,$D14,'EUROSTAT_VBE_AutoP-Input'!$C$7:$C$2263,"*"&amp;RIGHT($A14,3)&amp;"*",'EUROSTAT_VBE_AutoP-Input'!$D$7:$D$2263,"4240*"))/1000+(SUMIFS('EUROSTAT_VBE_AutoP-Input'!M$7:M$2263,'EUROSTAT_VBE_AutoP-Input'!$B$7:$B$2263,$D14,'EUROSTAT_VBE_AutoP-Input'!$C$7:$C$2263,"*"&amp;RIGHT($A14,3)&amp;"*",'EUROSTAT_VBE_AutoP-Input'!$D$7:$D$2263,"3106*"))/1000</f>
        <v>6.833</v>
      </c>
      <c r="P14" s="17">
        <f>(SUMIFS('EUROSTAT_VBE_AutoP-Input'!N$7:N$2263,'EUROSTAT_VBE_AutoP-Input'!$B$7:$B$2263,$D14,'EUROSTAT_VBE_AutoP-Input'!$C$7:$C$2263,"*"&amp;RIGHT($A14,3)&amp;"*",'EUROSTAT_VBE_AutoP-Input'!$D$7:$D$2263,"4100*"))/1000+(SUMIFS('EUROSTAT_VBE_AutoP-Input'!N$7:N$2263,'EUROSTAT_VBE_AutoP-Input'!$B$7:$B$2263,$D14,'EUROSTAT_VBE_AutoP-Input'!$C$7:$C$2263,"*"&amp;RIGHT($A14,3)&amp;"*",'EUROSTAT_VBE_AutoP-Input'!$D$7:$D$2263,"4230*"))/1000+(SUMIFS('EUROSTAT_VBE_AutoP-Input'!N$7:N$2263,'EUROSTAT_VBE_AutoP-Input'!$B$7:$B$2263,$D14,'EUROSTAT_VBE_AutoP-Input'!$C$7:$C$2263,"*"&amp;RIGHT($A14,3)&amp;"*",'EUROSTAT_VBE_AutoP-Input'!$D$7:$D$2263,"4240*"))/1000+(SUMIFS('EUROSTAT_VBE_AutoP-Input'!N$7:N$2263,'EUROSTAT_VBE_AutoP-Input'!$B$7:$B$2263,$D14,'EUROSTAT_VBE_AutoP-Input'!$C$7:$C$2263,"*"&amp;RIGHT($A14,3)&amp;"*",'EUROSTAT_VBE_AutoP-Input'!$D$7:$D$2263,"3106*"))/1000</f>
        <v>184.633</v>
      </c>
      <c r="Q14" s="17">
        <f>(SUMIFS('EUROSTAT_VBE_AutoP-Input'!O$7:O$2263,'EUROSTAT_VBE_AutoP-Input'!$B$7:$B$2263,$D14,'EUROSTAT_VBE_AutoP-Input'!$C$7:$C$2263,"*"&amp;RIGHT($A14,3)&amp;"*",'EUROSTAT_VBE_AutoP-Input'!$D$7:$D$2263,"4100*"))/1000+(SUMIFS('EUROSTAT_VBE_AutoP-Input'!O$7:O$2263,'EUROSTAT_VBE_AutoP-Input'!$B$7:$B$2263,$D14,'EUROSTAT_VBE_AutoP-Input'!$C$7:$C$2263,"*"&amp;RIGHT($A14,3)&amp;"*",'EUROSTAT_VBE_AutoP-Input'!$D$7:$D$2263,"4230*"))/1000+(SUMIFS('EUROSTAT_VBE_AutoP-Input'!O$7:O$2263,'EUROSTAT_VBE_AutoP-Input'!$B$7:$B$2263,$D14,'EUROSTAT_VBE_AutoP-Input'!$C$7:$C$2263,"*"&amp;RIGHT($A14,3)&amp;"*",'EUROSTAT_VBE_AutoP-Input'!$D$7:$D$2263,"4240*"))/1000+(SUMIFS('EUROSTAT_VBE_AutoP-Input'!O$7:O$2263,'EUROSTAT_VBE_AutoP-Input'!$B$7:$B$2263,$D14,'EUROSTAT_VBE_AutoP-Input'!$C$7:$C$2263,"*"&amp;RIGHT($A14,3)&amp;"*",'EUROSTAT_VBE_AutoP-Input'!$D$7:$D$2263,"3106*"))/1000</f>
        <v>13.321</v>
      </c>
      <c r="R14" s="17">
        <f>(SUMIFS('EUROSTAT_VBE_AutoP-Input'!P$7:P$2263,'EUROSTAT_VBE_AutoP-Input'!$B$7:$B$2263,$D14,'EUROSTAT_VBE_AutoP-Input'!$C$7:$C$2263,"*"&amp;RIGHT($A14,3)&amp;"*",'EUROSTAT_VBE_AutoP-Input'!$D$7:$D$2263,"4100*"))/1000+(SUMIFS('EUROSTAT_VBE_AutoP-Input'!P$7:P$2263,'EUROSTAT_VBE_AutoP-Input'!$B$7:$B$2263,$D14,'EUROSTAT_VBE_AutoP-Input'!$C$7:$C$2263,"*"&amp;RIGHT($A14,3)&amp;"*",'EUROSTAT_VBE_AutoP-Input'!$D$7:$D$2263,"4230*"))/1000+(SUMIFS('EUROSTAT_VBE_AutoP-Input'!P$7:P$2263,'EUROSTAT_VBE_AutoP-Input'!$B$7:$B$2263,$D14,'EUROSTAT_VBE_AutoP-Input'!$C$7:$C$2263,"*"&amp;RIGHT($A14,3)&amp;"*",'EUROSTAT_VBE_AutoP-Input'!$D$7:$D$2263,"4240*"))/1000+(SUMIFS('EUROSTAT_VBE_AutoP-Input'!P$7:P$2263,'EUROSTAT_VBE_AutoP-Input'!$B$7:$B$2263,$D14,'EUROSTAT_VBE_AutoP-Input'!$C$7:$C$2263,"*"&amp;RIGHT($A14,3)&amp;"*",'EUROSTAT_VBE_AutoP-Input'!$D$7:$D$2263,"3106*"))/1000</f>
        <v>34.231</v>
      </c>
      <c r="S14" s="17">
        <f>(SUMIFS('EUROSTAT_VBE_AutoP-Input'!Q$7:Q$2263,'EUROSTAT_VBE_AutoP-Input'!$B$7:$B$2263,$D14,'EUROSTAT_VBE_AutoP-Input'!$C$7:$C$2263,"*"&amp;RIGHT($A14,3)&amp;"*",'EUROSTAT_VBE_AutoP-Input'!$D$7:$D$2263,"4100*"))/1000+(SUMIFS('EUROSTAT_VBE_AutoP-Input'!Q$7:Q$2263,'EUROSTAT_VBE_AutoP-Input'!$B$7:$B$2263,$D14,'EUROSTAT_VBE_AutoP-Input'!$C$7:$C$2263,"*"&amp;RIGHT($A14,3)&amp;"*",'EUROSTAT_VBE_AutoP-Input'!$D$7:$D$2263,"4230*"))/1000+(SUMIFS('EUROSTAT_VBE_AutoP-Input'!Q$7:Q$2263,'EUROSTAT_VBE_AutoP-Input'!$B$7:$B$2263,$D14,'EUROSTAT_VBE_AutoP-Input'!$C$7:$C$2263,"*"&amp;RIGHT($A14,3)&amp;"*",'EUROSTAT_VBE_AutoP-Input'!$D$7:$D$2263,"4240*"))/1000+(SUMIFS('EUROSTAT_VBE_AutoP-Input'!Q$7:Q$2263,'EUROSTAT_VBE_AutoP-Input'!$B$7:$B$2263,$D14,'EUROSTAT_VBE_AutoP-Input'!$C$7:$C$2263,"*"&amp;RIGHT($A14,3)&amp;"*",'EUROSTAT_VBE_AutoP-Input'!$D$7:$D$2263,"3106*"))/1000</f>
        <v>2.312</v>
      </c>
      <c r="T14" s="17">
        <f>(SUMIFS('EUROSTAT_VBE_AutoP-Input'!R$7:R$2263,'EUROSTAT_VBE_AutoP-Input'!$B$7:$B$2263,$D14,'EUROSTAT_VBE_AutoP-Input'!$C$7:$C$2263,"*"&amp;RIGHT($A14,3)&amp;"*",'EUROSTAT_VBE_AutoP-Input'!$D$7:$D$2263,"4100*"))/1000+(SUMIFS('EUROSTAT_VBE_AutoP-Input'!R$7:R$2263,'EUROSTAT_VBE_AutoP-Input'!$B$7:$B$2263,$D14,'EUROSTAT_VBE_AutoP-Input'!$C$7:$C$2263,"*"&amp;RIGHT($A14,3)&amp;"*",'EUROSTAT_VBE_AutoP-Input'!$D$7:$D$2263,"4230*"))/1000+(SUMIFS('EUROSTAT_VBE_AutoP-Input'!R$7:R$2263,'EUROSTAT_VBE_AutoP-Input'!$B$7:$B$2263,$D14,'EUROSTAT_VBE_AutoP-Input'!$C$7:$C$2263,"*"&amp;RIGHT($A14,3)&amp;"*",'EUROSTAT_VBE_AutoP-Input'!$D$7:$D$2263,"4240*"))/1000+(SUMIFS('EUROSTAT_VBE_AutoP-Input'!R$7:R$2263,'EUROSTAT_VBE_AutoP-Input'!$B$7:$B$2263,$D14,'EUROSTAT_VBE_AutoP-Input'!$C$7:$C$2263,"*"&amp;RIGHT($A14,3)&amp;"*",'EUROSTAT_VBE_AutoP-Input'!$D$7:$D$2263,"3106*"))/1000</f>
        <v>1.408</v>
      </c>
      <c r="U14" s="17">
        <f>(SUMIFS('EUROSTAT_VBE_AutoP-Input'!S$7:S$2263,'EUROSTAT_VBE_AutoP-Input'!$B$7:$B$2263,$D14,'EUROSTAT_VBE_AutoP-Input'!$C$7:$C$2263,"*"&amp;RIGHT($A14,3)&amp;"*",'EUROSTAT_VBE_AutoP-Input'!$D$7:$D$2263,"4100*"))/1000+(SUMIFS('EUROSTAT_VBE_AutoP-Input'!S$7:S$2263,'EUROSTAT_VBE_AutoP-Input'!$B$7:$B$2263,$D14,'EUROSTAT_VBE_AutoP-Input'!$C$7:$C$2263,"*"&amp;RIGHT($A14,3)&amp;"*",'EUROSTAT_VBE_AutoP-Input'!$D$7:$D$2263,"4230*"))/1000+(SUMIFS('EUROSTAT_VBE_AutoP-Input'!S$7:S$2263,'EUROSTAT_VBE_AutoP-Input'!$B$7:$B$2263,$D14,'EUROSTAT_VBE_AutoP-Input'!$C$7:$C$2263,"*"&amp;RIGHT($A14,3)&amp;"*",'EUROSTAT_VBE_AutoP-Input'!$D$7:$D$2263,"4240*"))/1000+(SUMIFS('EUROSTAT_VBE_AutoP-Input'!S$7:S$2263,'EUROSTAT_VBE_AutoP-Input'!$B$7:$B$2263,$D14,'EUROSTAT_VBE_AutoP-Input'!$C$7:$C$2263,"*"&amp;RIGHT($A14,3)&amp;"*",'EUROSTAT_VBE_AutoP-Input'!$D$7:$D$2263,"3106*"))/1000</f>
        <v>10.724</v>
      </c>
      <c r="V14" s="17">
        <f>(SUMIFS('EUROSTAT_VBE_AutoP-Input'!T$7:T$2263,'EUROSTAT_VBE_AutoP-Input'!$B$7:$B$2263,$D14,'EUROSTAT_VBE_AutoP-Input'!$C$7:$C$2263,"*"&amp;RIGHT($A14,3)&amp;"*",'EUROSTAT_VBE_AutoP-Input'!$D$7:$D$2263,"4100*"))/1000+(SUMIFS('EUROSTAT_VBE_AutoP-Input'!T$7:T$2263,'EUROSTAT_VBE_AutoP-Input'!$B$7:$B$2263,$D14,'EUROSTAT_VBE_AutoP-Input'!$C$7:$C$2263,"*"&amp;RIGHT($A14,3)&amp;"*",'EUROSTAT_VBE_AutoP-Input'!$D$7:$D$2263,"4230*"))/1000+(SUMIFS('EUROSTAT_VBE_AutoP-Input'!T$7:T$2263,'EUROSTAT_VBE_AutoP-Input'!$B$7:$B$2263,$D14,'EUROSTAT_VBE_AutoP-Input'!$C$7:$C$2263,"*"&amp;RIGHT($A14,3)&amp;"*",'EUROSTAT_VBE_AutoP-Input'!$D$7:$D$2263,"4240*"))/1000+(SUMIFS('EUROSTAT_VBE_AutoP-Input'!T$7:T$2263,'EUROSTAT_VBE_AutoP-Input'!$B$7:$B$2263,$D14,'EUROSTAT_VBE_AutoP-Input'!$C$7:$C$2263,"*"&amp;RIGHT($A14,3)&amp;"*",'EUROSTAT_VBE_AutoP-Input'!$D$7:$D$2263,"3106*"))/1000</f>
        <v>0</v>
      </c>
      <c r="W14" s="17">
        <f>(SUMIFS('EUROSTAT_VBE_AutoP-Input'!U$7:U$2263,'EUROSTAT_VBE_AutoP-Input'!$B$7:$B$2263,$D14,'EUROSTAT_VBE_AutoP-Input'!$C$7:$C$2263,"*"&amp;RIGHT($A14,3)&amp;"*",'EUROSTAT_VBE_AutoP-Input'!$D$7:$D$2263,"4100*"))/1000+(SUMIFS('EUROSTAT_VBE_AutoP-Input'!U$7:U$2263,'EUROSTAT_VBE_AutoP-Input'!$B$7:$B$2263,$D14,'EUROSTAT_VBE_AutoP-Input'!$C$7:$C$2263,"*"&amp;RIGHT($A14,3)&amp;"*",'EUROSTAT_VBE_AutoP-Input'!$D$7:$D$2263,"4230*"))/1000+(SUMIFS('EUROSTAT_VBE_AutoP-Input'!U$7:U$2263,'EUROSTAT_VBE_AutoP-Input'!$B$7:$B$2263,$D14,'EUROSTAT_VBE_AutoP-Input'!$C$7:$C$2263,"*"&amp;RIGHT($A14,3)&amp;"*",'EUROSTAT_VBE_AutoP-Input'!$D$7:$D$2263,"4240*"))/1000+(SUMIFS('EUROSTAT_VBE_AutoP-Input'!U$7:U$2263,'EUROSTAT_VBE_AutoP-Input'!$B$7:$B$2263,$D14,'EUROSTAT_VBE_AutoP-Input'!$C$7:$C$2263,"*"&amp;RIGHT($A14,3)&amp;"*",'EUROSTAT_VBE_AutoP-Input'!$D$7:$D$2263,"3106*"))/1000</f>
        <v>172.022</v>
      </c>
      <c r="X14" s="17">
        <f>(SUMIFS('EUROSTAT_VBE_AutoP-Input'!V$7:V$2263,'EUROSTAT_VBE_AutoP-Input'!$B$7:$B$2263,$D14,'EUROSTAT_VBE_AutoP-Input'!$C$7:$C$2263,"*"&amp;RIGHT($A14,3)&amp;"*",'EUROSTAT_VBE_AutoP-Input'!$D$7:$D$2263,"4100*"))/1000+(SUMIFS('EUROSTAT_VBE_AutoP-Input'!V$7:V$2263,'EUROSTAT_VBE_AutoP-Input'!$B$7:$B$2263,$D14,'EUROSTAT_VBE_AutoP-Input'!$C$7:$C$2263,"*"&amp;RIGHT($A14,3)&amp;"*",'EUROSTAT_VBE_AutoP-Input'!$D$7:$D$2263,"4230*"))/1000+(SUMIFS('EUROSTAT_VBE_AutoP-Input'!V$7:V$2263,'EUROSTAT_VBE_AutoP-Input'!$B$7:$B$2263,$D14,'EUROSTAT_VBE_AutoP-Input'!$C$7:$C$2263,"*"&amp;RIGHT($A14,3)&amp;"*",'EUROSTAT_VBE_AutoP-Input'!$D$7:$D$2263,"4240*"))/1000+(SUMIFS('EUROSTAT_VBE_AutoP-Input'!V$7:V$2263,'EUROSTAT_VBE_AutoP-Input'!$B$7:$B$2263,$D14,'EUROSTAT_VBE_AutoP-Input'!$C$7:$C$2263,"*"&amp;RIGHT($A14,3)&amp;"*",'EUROSTAT_VBE_AutoP-Input'!$D$7:$D$2263,"3106*"))/1000</f>
        <v>1.004</v>
      </c>
      <c r="Y14" s="17">
        <f>(SUMIFS('EUROSTAT_VBE_AutoP-Input'!W$7:W$2263,'EUROSTAT_VBE_AutoP-Input'!$B$7:$B$2263,$D14,'EUROSTAT_VBE_AutoP-Input'!$C$7:$C$2263,"*"&amp;RIGHT($A14,3)&amp;"*",'EUROSTAT_VBE_AutoP-Input'!$D$7:$D$2263,"4100*"))/1000+(SUMIFS('EUROSTAT_VBE_AutoP-Input'!W$7:W$2263,'EUROSTAT_VBE_AutoP-Input'!$B$7:$B$2263,$D14,'EUROSTAT_VBE_AutoP-Input'!$C$7:$C$2263,"*"&amp;RIGHT($A14,3)&amp;"*",'EUROSTAT_VBE_AutoP-Input'!$D$7:$D$2263,"4230*"))/1000+(SUMIFS('EUROSTAT_VBE_AutoP-Input'!W$7:W$2263,'EUROSTAT_VBE_AutoP-Input'!$B$7:$B$2263,$D14,'EUROSTAT_VBE_AutoP-Input'!$C$7:$C$2263,"*"&amp;RIGHT($A14,3)&amp;"*",'EUROSTAT_VBE_AutoP-Input'!$D$7:$D$2263,"4240*"))/1000+(SUMIFS('EUROSTAT_VBE_AutoP-Input'!W$7:W$2263,'EUROSTAT_VBE_AutoP-Input'!$B$7:$B$2263,$D14,'EUROSTAT_VBE_AutoP-Input'!$C$7:$C$2263,"*"&amp;RIGHT($A14,3)&amp;"*",'EUROSTAT_VBE_AutoP-Input'!$D$7:$D$2263,"3106*"))/1000</f>
        <v>1.157</v>
      </c>
      <c r="Z14" s="17">
        <f>(SUMIFS('EUROSTAT_VBE_AutoP-Input'!X$7:X$2263,'EUROSTAT_VBE_AutoP-Input'!$B$7:$B$2263,$D14,'EUROSTAT_VBE_AutoP-Input'!$C$7:$C$2263,"*"&amp;RIGHT($A14,3)&amp;"*",'EUROSTAT_VBE_AutoP-Input'!$D$7:$D$2263,"4100*"))/1000+(SUMIFS('EUROSTAT_VBE_AutoP-Input'!X$7:X$2263,'EUROSTAT_VBE_AutoP-Input'!$B$7:$B$2263,$D14,'EUROSTAT_VBE_AutoP-Input'!$C$7:$C$2263,"*"&amp;RIGHT($A14,3)&amp;"*",'EUROSTAT_VBE_AutoP-Input'!$D$7:$D$2263,"4230*"))/1000+(SUMIFS('EUROSTAT_VBE_AutoP-Input'!X$7:X$2263,'EUROSTAT_VBE_AutoP-Input'!$B$7:$B$2263,$D14,'EUROSTAT_VBE_AutoP-Input'!$C$7:$C$2263,"*"&amp;RIGHT($A14,3)&amp;"*",'EUROSTAT_VBE_AutoP-Input'!$D$7:$D$2263,"4240*"))/1000+(SUMIFS('EUROSTAT_VBE_AutoP-Input'!X$7:X$2263,'EUROSTAT_VBE_AutoP-Input'!$B$7:$B$2263,$D14,'EUROSTAT_VBE_AutoP-Input'!$C$7:$C$2263,"*"&amp;RIGHT($A14,3)&amp;"*",'EUROSTAT_VBE_AutoP-Input'!$D$7:$D$2263,"3106*"))/1000</f>
        <v>0.437</v>
      </c>
      <c r="AA14" s="17">
        <f>(SUMIFS('EUROSTAT_VBE_AutoP-Input'!Y$7:Y$2263,'EUROSTAT_VBE_AutoP-Input'!$B$7:$B$2263,$D14,'EUROSTAT_VBE_AutoP-Input'!$C$7:$C$2263,"*"&amp;RIGHT($A14,3)&amp;"*",'EUROSTAT_VBE_AutoP-Input'!$D$7:$D$2263,"4100*"))/1000+(SUMIFS('EUROSTAT_VBE_AutoP-Input'!Y$7:Y$2263,'EUROSTAT_VBE_AutoP-Input'!$B$7:$B$2263,$D14,'EUROSTAT_VBE_AutoP-Input'!$C$7:$C$2263,"*"&amp;RIGHT($A14,3)&amp;"*",'EUROSTAT_VBE_AutoP-Input'!$D$7:$D$2263,"4230*"))/1000+(SUMIFS('EUROSTAT_VBE_AutoP-Input'!Y$7:Y$2263,'EUROSTAT_VBE_AutoP-Input'!$B$7:$B$2263,$D14,'EUROSTAT_VBE_AutoP-Input'!$C$7:$C$2263,"*"&amp;RIGHT($A14,3)&amp;"*",'EUROSTAT_VBE_AutoP-Input'!$D$7:$D$2263,"4240*"))/1000+(SUMIFS('EUROSTAT_VBE_AutoP-Input'!Y$7:Y$2263,'EUROSTAT_VBE_AutoP-Input'!$B$7:$B$2263,$D14,'EUROSTAT_VBE_AutoP-Input'!$C$7:$C$2263,"*"&amp;RIGHT($A14,3)&amp;"*",'EUROSTAT_VBE_AutoP-Input'!$D$7:$D$2263,"3106*"))/1000</f>
        <v>0</v>
      </c>
      <c r="AB14" s="17">
        <f>(SUMIFS('EUROSTAT_VBE_AutoP-Input'!Z$7:Z$2263,'EUROSTAT_VBE_AutoP-Input'!$B$7:$B$2263,$D14,'EUROSTAT_VBE_AutoP-Input'!$C$7:$C$2263,"*"&amp;RIGHT($A14,3)&amp;"*",'EUROSTAT_VBE_AutoP-Input'!$D$7:$D$2263,"4100*"))/1000+(SUMIFS('EUROSTAT_VBE_AutoP-Input'!Z$7:Z$2263,'EUROSTAT_VBE_AutoP-Input'!$B$7:$B$2263,$D14,'EUROSTAT_VBE_AutoP-Input'!$C$7:$C$2263,"*"&amp;RIGHT($A14,3)&amp;"*",'EUROSTAT_VBE_AutoP-Input'!$D$7:$D$2263,"4230*"))/1000+(SUMIFS('EUROSTAT_VBE_AutoP-Input'!Z$7:Z$2263,'EUROSTAT_VBE_AutoP-Input'!$B$7:$B$2263,$D14,'EUROSTAT_VBE_AutoP-Input'!$C$7:$C$2263,"*"&amp;RIGHT($A14,3)&amp;"*",'EUROSTAT_VBE_AutoP-Input'!$D$7:$D$2263,"4240*"))/1000+(SUMIFS('EUROSTAT_VBE_AutoP-Input'!Z$7:Z$2263,'EUROSTAT_VBE_AutoP-Input'!$B$7:$B$2263,$D14,'EUROSTAT_VBE_AutoP-Input'!$C$7:$C$2263,"*"&amp;RIGHT($A14,3)&amp;"*",'EUROSTAT_VBE_AutoP-Input'!$D$7:$D$2263,"3106*"))/1000</f>
        <v>0</v>
      </c>
      <c r="AC14" s="17">
        <f>(SUMIFS('EUROSTAT_VBE_AutoP-Input'!AA$7:AA$2263,'EUROSTAT_VBE_AutoP-Input'!$B$7:$B$2263,$D14,'EUROSTAT_VBE_AutoP-Input'!$C$7:$C$2263,"*"&amp;RIGHT($A14,3)&amp;"*",'EUROSTAT_VBE_AutoP-Input'!$D$7:$D$2263,"4100*"))/1000+(SUMIFS('EUROSTAT_VBE_AutoP-Input'!AA$7:AA$2263,'EUROSTAT_VBE_AutoP-Input'!$B$7:$B$2263,$D14,'EUROSTAT_VBE_AutoP-Input'!$C$7:$C$2263,"*"&amp;RIGHT($A14,3)&amp;"*",'EUROSTAT_VBE_AutoP-Input'!$D$7:$D$2263,"4230*"))/1000+(SUMIFS('EUROSTAT_VBE_AutoP-Input'!AA$7:AA$2263,'EUROSTAT_VBE_AutoP-Input'!$B$7:$B$2263,$D14,'EUROSTAT_VBE_AutoP-Input'!$C$7:$C$2263,"*"&amp;RIGHT($A14,3)&amp;"*",'EUROSTAT_VBE_AutoP-Input'!$D$7:$D$2263,"4240*"))/1000+(SUMIFS('EUROSTAT_VBE_AutoP-Input'!AA$7:AA$2263,'EUROSTAT_VBE_AutoP-Input'!$B$7:$B$2263,$D14,'EUROSTAT_VBE_AutoP-Input'!$C$7:$C$2263,"*"&amp;RIGHT($A14,3)&amp;"*",'EUROSTAT_VBE_AutoP-Input'!$D$7:$D$2263,"3106*"))/1000</f>
        <v>0</v>
      </c>
      <c r="AD14" s="17">
        <f>(SUMIFS('EUROSTAT_VBE_AutoP-Input'!AB$7:AB$2263,'EUROSTAT_VBE_AutoP-Input'!$B$7:$B$2263,$D14,'EUROSTAT_VBE_AutoP-Input'!$C$7:$C$2263,"*"&amp;RIGHT($A14,3)&amp;"*",'EUROSTAT_VBE_AutoP-Input'!$D$7:$D$2263,"4100*"))/1000+(SUMIFS('EUROSTAT_VBE_AutoP-Input'!AB$7:AB$2263,'EUROSTAT_VBE_AutoP-Input'!$B$7:$B$2263,$D14,'EUROSTAT_VBE_AutoP-Input'!$C$7:$C$2263,"*"&amp;RIGHT($A14,3)&amp;"*",'EUROSTAT_VBE_AutoP-Input'!$D$7:$D$2263,"4230*"))/1000+(SUMIFS('EUROSTAT_VBE_AutoP-Input'!AB$7:AB$2263,'EUROSTAT_VBE_AutoP-Input'!$B$7:$B$2263,$D14,'EUROSTAT_VBE_AutoP-Input'!$C$7:$C$2263,"*"&amp;RIGHT($A14,3)&amp;"*",'EUROSTAT_VBE_AutoP-Input'!$D$7:$D$2263,"4240*"))/1000+(SUMIFS('EUROSTAT_VBE_AutoP-Input'!AB$7:AB$2263,'EUROSTAT_VBE_AutoP-Input'!$B$7:$B$2263,$D14,'EUROSTAT_VBE_AutoP-Input'!$C$7:$C$2263,"*"&amp;RIGHT($A14,3)&amp;"*",'EUROSTAT_VBE_AutoP-Input'!$D$7:$D$2263,"3106*"))/1000</f>
        <v>75.488</v>
      </c>
      <c r="AE14" s="17">
        <f>(SUMIFS('EUROSTAT_VBE_AutoP-Input'!AC$7:AC$2263,'EUROSTAT_VBE_AutoP-Input'!$B$7:$B$2263,$D14,'EUROSTAT_VBE_AutoP-Input'!$C$7:$C$2263,"*"&amp;RIGHT($A14,3)&amp;"*",'EUROSTAT_VBE_AutoP-Input'!$D$7:$D$2263,"4100*"))/1000+(SUMIFS('EUROSTAT_VBE_AutoP-Input'!AC$7:AC$2263,'EUROSTAT_VBE_AutoP-Input'!$B$7:$B$2263,$D14,'EUROSTAT_VBE_AutoP-Input'!$C$7:$C$2263,"*"&amp;RIGHT($A14,3)&amp;"*",'EUROSTAT_VBE_AutoP-Input'!$D$7:$D$2263,"4230*"))/1000+(SUMIFS('EUROSTAT_VBE_AutoP-Input'!AC$7:AC$2263,'EUROSTAT_VBE_AutoP-Input'!$B$7:$B$2263,$D14,'EUROSTAT_VBE_AutoP-Input'!$C$7:$C$2263,"*"&amp;RIGHT($A14,3)&amp;"*",'EUROSTAT_VBE_AutoP-Input'!$D$7:$D$2263,"4240*"))/1000+(SUMIFS('EUROSTAT_VBE_AutoP-Input'!AC$7:AC$2263,'EUROSTAT_VBE_AutoP-Input'!$B$7:$B$2263,$D14,'EUROSTAT_VBE_AutoP-Input'!$C$7:$C$2263,"*"&amp;RIGHT($A14,3)&amp;"*",'EUROSTAT_VBE_AutoP-Input'!$D$7:$D$2263,"3106*"))/1000</f>
        <v>32.576</v>
      </c>
      <c r="AF14" s="17">
        <f>(SUMIFS('EUROSTAT_VBE_AutoP-Input'!AD$7:AD$2263,'EUROSTAT_VBE_AutoP-Input'!$B$7:$B$2263,$D14,'EUROSTAT_VBE_AutoP-Input'!$C$7:$C$2263,"*"&amp;RIGHT($A14,3)&amp;"*",'EUROSTAT_VBE_AutoP-Input'!$D$7:$D$2263,"4100*"))/1000+(SUMIFS('EUROSTAT_VBE_AutoP-Input'!AD$7:AD$2263,'EUROSTAT_VBE_AutoP-Input'!$B$7:$B$2263,$D14,'EUROSTAT_VBE_AutoP-Input'!$C$7:$C$2263,"*"&amp;RIGHT($A14,3)&amp;"*",'EUROSTAT_VBE_AutoP-Input'!$D$7:$D$2263,"4230*"))/1000+(SUMIFS('EUROSTAT_VBE_AutoP-Input'!AD$7:AD$2263,'EUROSTAT_VBE_AutoP-Input'!$B$7:$B$2263,$D14,'EUROSTAT_VBE_AutoP-Input'!$C$7:$C$2263,"*"&amp;RIGHT($A14,3)&amp;"*",'EUROSTAT_VBE_AutoP-Input'!$D$7:$D$2263,"4240*"))/1000+(SUMIFS('EUROSTAT_VBE_AutoP-Input'!AD$7:AD$2263,'EUROSTAT_VBE_AutoP-Input'!$B$7:$B$2263,$D14,'EUROSTAT_VBE_AutoP-Input'!$C$7:$C$2263,"*"&amp;RIGHT($A14,3)&amp;"*",'EUROSTAT_VBE_AutoP-Input'!$D$7:$D$2263,"3106*"))/1000</f>
        <v>2.765</v>
      </c>
      <c r="AG14" s="17">
        <f>(SUMIFS('EUROSTAT_VBE_AutoP-Input'!AE$7:AE$2263,'EUROSTAT_VBE_AutoP-Input'!$B$7:$B$2263,$D14,'EUROSTAT_VBE_AutoP-Input'!$C$7:$C$2263,"*"&amp;RIGHT($A14,3)&amp;"*",'EUROSTAT_VBE_AutoP-Input'!$D$7:$D$2263,"4100*"))/1000+(SUMIFS('EUROSTAT_VBE_AutoP-Input'!AE$7:AE$2263,'EUROSTAT_VBE_AutoP-Input'!$B$7:$B$2263,$D14,'EUROSTAT_VBE_AutoP-Input'!$C$7:$C$2263,"*"&amp;RIGHT($A14,3)&amp;"*",'EUROSTAT_VBE_AutoP-Input'!$D$7:$D$2263,"4230*"))/1000+(SUMIFS('EUROSTAT_VBE_AutoP-Input'!AE$7:AE$2263,'EUROSTAT_VBE_AutoP-Input'!$B$7:$B$2263,$D14,'EUROSTAT_VBE_AutoP-Input'!$C$7:$C$2263,"*"&amp;RIGHT($A14,3)&amp;"*",'EUROSTAT_VBE_AutoP-Input'!$D$7:$D$2263,"4240*"))/1000+(SUMIFS('EUROSTAT_VBE_AutoP-Input'!AE$7:AE$2263,'EUROSTAT_VBE_AutoP-Input'!$B$7:$B$2263,$D14,'EUROSTAT_VBE_AutoP-Input'!$C$7:$C$2263,"*"&amp;RIGHT($A14,3)&amp;"*",'EUROSTAT_VBE_AutoP-Input'!$D$7:$D$2263,"3106*"))/1000</f>
        <v>43.795</v>
      </c>
      <c r="AH14" s="17">
        <f>(SUMIFS('EUROSTAT_VBE_AutoP-Input'!AF$7:AF$2263,'EUROSTAT_VBE_AutoP-Input'!$B$7:$B$2263,$D14,'EUROSTAT_VBE_AutoP-Input'!$C$7:$C$2263,"*"&amp;RIGHT($A14,3)&amp;"*",'EUROSTAT_VBE_AutoP-Input'!$D$7:$D$2263,"4100*"))/1000+(SUMIFS('EUROSTAT_VBE_AutoP-Input'!AF$7:AF$2263,'EUROSTAT_VBE_AutoP-Input'!$B$7:$B$2263,$D14,'EUROSTAT_VBE_AutoP-Input'!$C$7:$C$2263,"*"&amp;RIGHT($A14,3)&amp;"*",'EUROSTAT_VBE_AutoP-Input'!$D$7:$D$2263,"4230*"))/1000+(SUMIFS('EUROSTAT_VBE_AutoP-Input'!AF$7:AF$2263,'EUROSTAT_VBE_AutoP-Input'!$B$7:$B$2263,$D14,'EUROSTAT_VBE_AutoP-Input'!$C$7:$C$2263,"*"&amp;RIGHT($A14,3)&amp;"*",'EUROSTAT_VBE_AutoP-Input'!$D$7:$D$2263,"4240*"))/1000+(SUMIFS('EUROSTAT_VBE_AutoP-Input'!AF$7:AF$2263,'EUROSTAT_VBE_AutoP-Input'!$B$7:$B$2263,$D14,'EUROSTAT_VBE_AutoP-Input'!$C$7:$C$2263,"*"&amp;RIGHT($A14,3)&amp;"*",'EUROSTAT_VBE_AutoP-Input'!$D$7:$D$2263,"3106*"))/1000</f>
        <v>5.32</v>
      </c>
      <c r="AI14" s="17">
        <f>(SUMIFS('EUROSTAT_VBE_AutoP-Input'!AG$7:AG$2263,'EUROSTAT_VBE_AutoP-Input'!$B$7:$B$2263,$D14,'EUROSTAT_VBE_AutoP-Input'!$C$7:$C$2263,"*"&amp;RIGHT($A14,3)&amp;"*",'EUROSTAT_VBE_AutoP-Input'!$D$7:$D$2263,"4100*"))/1000+(SUMIFS('EUROSTAT_VBE_AutoP-Input'!AG$7:AG$2263,'EUROSTAT_VBE_AutoP-Input'!$B$7:$B$2263,$D14,'EUROSTAT_VBE_AutoP-Input'!$C$7:$C$2263,"*"&amp;RIGHT($A14,3)&amp;"*",'EUROSTAT_VBE_AutoP-Input'!$D$7:$D$2263,"4230*"))/1000+(SUMIFS('EUROSTAT_VBE_AutoP-Input'!AG$7:AG$2263,'EUROSTAT_VBE_AutoP-Input'!$B$7:$B$2263,$D14,'EUROSTAT_VBE_AutoP-Input'!$C$7:$C$2263,"*"&amp;RIGHT($A14,3)&amp;"*",'EUROSTAT_VBE_AutoP-Input'!$D$7:$D$2263,"4240*"))/1000+(SUMIFS('EUROSTAT_VBE_AutoP-Input'!AG$7:AG$2263,'EUROSTAT_VBE_AutoP-Input'!$B$7:$B$2263,$D14,'EUROSTAT_VBE_AutoP-Input'!$C$7:$C$2263,"*"&amp;RIGHT($A14,3)&amp;"*",'EUROSTAT_VBE_AutoP-Input'!$D$7:$D$2263,"3106*"))/1000</f>
        <v>4.788</v>
      </c>
      <c r="AJ14" s="17">
        <f>(SUMIFS('EUROSTAT_VBE_AutoP-Input'!AH$7:AH$2263,'EUROSTAT_VBE_AutoP-Input'!$B$7:$B$2263,$D14,'EUROSTAT_VBE_AutoP-Input'!$C$7:$C$2263,"*"&amp;RIGHT($A14,3)&amp;"*",'EUROSTAT_VBE_AutoP-Input'!$D$7:$D$2263,"4100*"))/1000+(SUMIFS('EUROSTAT_VBE_AutoP-Input'!AH$7:AH$2263,'EUROSTAT_VBE_AutoP-Input'!$B$7:$B$2263,$D14,'EUROSTAT_VBE_AutoP-Input'!$C$7:$C$2263,"*"&amp;RIGHT($A14,3)&amp;"*",'EUROSTAT_VBE_AutoP-Input'!$D$7:$D$2263,"4230*"))/1000+(SUMIFS('EUROSTAT_VBE_AutoP-Input'!AH$7:AH$2263,'EUROSTAT_VBE_AutoP-Input'!$B$7:$B$2263,$D14,'EUROSTAT_VBE_AutoP-Input'!$C$7:$C$2263,"*"&amp;RIGHT($A14,3)&amp;"*",'EUROSTAT_VBE_AutoP-Input'!$D$7:$D$2263,"4240*"))/1000+(SUMIFS('EUROSTAT_VBE_AutoP-Input'!AH$7:AH$2263,'EUROSTAT_VBE_AutoP-Input'!$B$7:$B$2263,$D14,'EUROSTAT_VBE_AutoP-Input'!$C$7:$C$2263,"*"&amp;RIGHT($A14,3)&amp;"*",'EUROSTAT_VBE_AutoP-Input'!$D$7:$D$2263,"3106*"))/1000</f>
        <v>0.439</v>
      </c>
      <c r="AK14" s="17">
        <f>(SUMIFS('EUROSTAT_VBE_AutoP-Input'!AI$7:AI$2263,'EUROSTAT_VBE_AutoP-Input'!$B$7:$B$2263,$D14,'EUROSTAT_VBE_AutoP-Input'!$C$7:$C$2263,"*"&amp;RIGHT($A14,3)&amp;"*",'EUROSTAT_VBE_AutoP-Input'!$D$7:$D$2263,"4100*"))/1000+(SUMIFS('EUROSTAT_VBE_AutoP-Input'!AI$7:AI$2263,'EUROSTAT_VBE_AutoP-Input'!$B$7:$B$2263,$D14,'EUROSTAT_VBE_AutoP-Input'!$C$7:$C$2263,"*"&amp;RIGHT($A14,3)&amp;"*",'EUROSTAT_VBE_AutoP-Input'!$D$7:$D$2263,"4230*"))/1000+(SUMIFS('EUROSTAT_VBE_AutoP-Input'!AI$7:AI$2263,'EUROSTAT_VBE_AutoP-Input'!$B$7:$B$2263,$D14,'EUROSTAT_VBE_AutoP-Input'!$C$7:$C$2263,"*"&amp;RIGHT($A14,3)&amp;"*",'EUROSTAT_VBE_AutoP-Input'!$D$7:$D$2263,"4240*"))/1000+(SUMIFS('EUROSTAT_VBE_AutoP-Input'!AI$7:AI$2263,'EUROSTAT_VBE_AutoP-Input'!$B$7:$B$2263,$D14,'EUROSTAT_VBE_AutoP-Input'!$C$7:$C$2263,"*"&amp;RIGHT($A14,3)&amp;"*",'EUROSTAT_VBE_AutoP-Input'!$D$7:$D$2263,"3106*"))/1000</f>
        <v>0.631</v>
      </c>
      <c r="AL14" s="17">
        <f>(SUMIFS('EUROSTAT_VBE_AutoP-Input'!AJ$7:AJ$2263,'EUROSTAT_VBE_AutoP-Input'!$B$7:$B$2263,$D14,'EUROSTAT_VBE_AutoP-Input'!$C$7:$C$2263,"*"&amp;RIGHT($A14,3)&amp;"*",'EUROSTAT_VBE_AutoP-Input'!$D$7:$D$2263,"4100*"))/1000+(SUMIFS('EUROSTAT_VBE_AutoP-Input'!AJ$7:AJ$2263,'EUROSTAT_VBE_AutoP-Input'!$B$7:$B$2263,$D14,'EUROSTAT_VBE_AutoP-Input'!$C$7:$C$2263,"*"&amp;RIGHT($A14,3)&amp;"*",'EUROSTAT_VBE_AutoP-Input'!$D$7:$D$2263,"4230*"))/1000+(SUMIFS('EUROSTAT_VBE_AutoP-Input'!AJ$7:AJ$2263,'EUROSTAT_VBE_AutoP-Input'!$B$7:$B$2263,$D14,'EUROSTAT_VBE_AutoP-Input'!$C$7:$C$2263,"*"&amp;RIGHT($A14,3)&amp;"*",'EUROSTAT_VBE_AutoP-Input'!$D$7:$D$2263,"4240*"))/1000+(SUMIFS('EUROSTAT_VBE_AutoP-Input'!AJ$7:AJ$2263,'EUROSTAT_VBE_AutoP-Input'!$B$7:$B$2263,$D14,'EUROSTAT_VBE_AutoP-Input'!$C$7:$C$2263,"*"&amp;RIGHT($A14,3)&amp;"*",'EUROSTAT_VBE_AutoP-Input'!$D$7:$D$2263,"3106*"))/1000</f>
        <v>1.52</v>
      </c>
      <c r="AM14" s="17">
        <f>(SUMIFS('EUROSTAT_VBE_AutoP-Input'!AK$7:AK$2263,'EUROSTAT_VBE_AutoP-Input'!$B$7:$B$2263,$D14,'EUROSTAT_VBE_AutoP-Input'!$C$7:$C$2263,"*"&amp;RIGHT($A14,3)&amp;"*",'EUROSTAT_VBE_AutoP-Input'!$D$7:$D$2263,"4100*"))/1000+(SUMIFS('EUROSTAT_VBE_AutoP-Input'!AK$7:AK$2263,'EUROSTAT_VBE_AutoP-Input'!$B$7:$B$2263,$D14,'EUROSTAT_VBE_AutoP-Input'!$C$7:$C$2263,"*"&amp;RIGHT($A14,3)&amp;"*",'EUROSTAT_VBE_AutoP-Input'!$D$7:$D$2263,"4230*"))/1000+(SUMIFS('EUROSTAT_VBE_AutoP-Input'!AK$7:AK$2263,'EUROSTAT_VBE_AutoP-Input'!$B$7:$B$2263,$D14,'EUROSTAT_VBE_AutoP-Input'!$C$7:$C$2263,"*"&amp;RIGHT($A14,3)&amp;"*",'EUROSTAT_VBE_AutoP-Input'!$D$7:$D$2263,"4240*"))/1000+(SUMIFS('EUROSTAT_VBE_AutoP-Input'!AK$7:AK$2263,'EUROSTAT_VBE_AutoP-Input'!$B$7:$B$2263,$D14,'EUROSTAT_VBE_AutoP-Input'!$C$7:$C$2263,"*"&amp;RIGHT($A14,3)&amp;"*",'EUROSTAT_VBE_AutoP-Input'!$D$7:$D$2263,"3106*"))/1000</f>
        <v>153.731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</row>
    <row r="15" s="20" customFormat="1" spans="1:45">
      <c r="A15" t="str">
        <f>LEFT('EUROSTAT_VBE_AutoP-Input'!$C$7,8)</f>
        <v>B_101022</v>
      </c>
      <c r="B15" s="30" t="s">
        <v>620</v>
      </c>
      <c r="C15" t="s">
        <v>293</v>
      </c>
      <c r="D15" t="s">
        <v>126</v>
      </c>
      <c r="E15" t="s">
        <v>240</v>
      </c>
      <c r="F15" t="s">
        <v>260</v>
      </c>
      <c r="G15" s="17">
        <f>(SUMIFS('EUROSTAT_VBE_AutoP-Input'!E$7:E$2263,'EUROSTAT_VBE_AutoP-Input'!$B$7:$B$2263,$D15,'EUROSTAT_VBE_AutoP-Input'!$C$7:$C$2263,"*"&amp;RIGHT($A15,3)&amp;"*",'EUROSTAT_VBE_AutoP-Input'!$D$7:$D$2263,"421*"))/1000</f>
        <v>2.047</v>
      </c>
      <c r="H15" s="17">
        <f>(SUMIFS('EUROSTAT_VBE_AutoP-Input'!F$7:F$2263,'EUROSTAT_VBE_AutoP-Input'!$B$7:$B$2263,$D15,'EUROSTAT_VBE_AutoP-Input'!$C$7:$C$2263,"*"&amp;RIGHT($A15,3)&amp;"*",'EUROSTAT_VBE_AutoP-Input'!$D$7:$D$2263,"421*"))/1000</f>
        <v>0.688</v>
      </c>
      <c r="I15" s="17">
        <f>(SUMIFS('EUROSTAT_VBE_AutoP-Input'!G$7:G$2263,'EUROSTAT_VBE_AutoP-Input'!$B$7:$B$2263,$D15,'EUROSTAT_VBE_AutoP-Input'!$C$7:$C$2263,"*"&amp;RIGHT($A15,3)&amp;"*",'EUROSTAT_VBE_AutoP-Input'!$D$7:$D$2263,"421*"))/1000</f>
        <v>0</v>
      </c>
      <c r="J15" s="17">
        <f>(SUMIFS('EUROSTAT_VBE_AutoP-Input'!H$7:H$2263,'EUROSTAT_VBE_AutoP-Input'!$B$7:$B$2263,$D15,'EUROSTAT_VBE_AutoP-Input'!$C$7:$C$2263,"*"&amp;RIGHT($A15,3)&amp;"*",'EUROSTAT_VBE_AutoP-Input'!$D$7:$D$2263,"421*"))/1000</f>
        <v>0</v>
      </c>
      <c r="K15" s="17">
        <f>(SUMIFS('EUROSTAT_VBE_AutoP-Input'!I$7:I$2263,'EUROSTAT_VBE_AutoP-Input'!$B$7:$B$2263,$D15,'EUROSTAT_VBE_AutoP-Input'!$C$7:$C$2263,"*"&amp;RIGHT($A15,3)&amp;"*",'EUROSTAT_VBE_AutoP-Input'!$D$7:$D$2263,"421*"))/1000</f>
        <v>0.176</v>
      </c>
      <c r="L15" s="17">
        <f>(SUMIFS('EUROSTAT_VBE_AutoP-Input'!J$7:J$2263,'EUROSTAT_VBE_AutoP-Input'!$B$7:$B$2263,$D15,'EUROSTAT_VBE_AutoP-Input'!$C$7:$C$2263,"*"&amp;RIGHT($A15,3)&amp;"*",'EUROSTAT_VBE_AutoP-Input'!$D$7:$D$2263,"421*"))/1000</f>
        <v>12.08</v>
      </c>
      <c r="M15" s="17">
        <f>(SUMIFS('EUROSTAT_VBE_AutoP-Input'!K$7:K$2263,'EUROSTAT_VBE_AutoP-Input'!$B$7:$B$2263,$D15,'EUROSTAT_VBE_AutoP-Input'!$C$7:$C$2263,"*"&amp;RIGHT($A15,3)&amp;"*",'EUROSTAT_VBE_AutoP-Input'!$D$7:$D$2263,"421*"))/1000</f>
        <v>0</v>
      </c>
      <c r="N15" s="17">
        <f>(SUMIFS('EUROSTAT_VBE_AutoP-Input'!L$7:L$2263,'EUROSTAT_VBE_AutoP-Input'!$B$7:$B$2263,$D15,'EUROSTAT_VBE_AutoP-Input'!$C$7:$C$2263,"*"&amp;RIGHT($A15,3)&amp;"*",'EUROSTAT_VBE_AutoP-Input'!$D$7:$D$2263,"421*"))/1000</f>
        <v>0</v>
      </c>
      <c r="O15" s="17">
        <f>(SUMIFS('EUROSTAT_VBE_AutoP-Input'!M$7:M$2263,'EUROSTAT_VBE_AutoP-Input'!$B$7:$B$2263,$D15,'EUROSTAT_VBE_AutoP-Input'!$C$7:$C$2263,"*"&amp;RIGHT($A15,3)&amp;"*",'EUROSTAT_VBE_AutoP-Input'!$D$7:$D$2263,"421*"))/1000</f>
        <v>0</v>
      </c>
      <c r="P15" s="17">
        <f>(SUMIFS('EUROSTAT_VBE_AutoP-Input'!N$7:N$2263,'EUROSTAT_VBE_AutoP-Input'!$B$7:$B$2263,$D15,'EUROSTAT_VBE_AutoP-Input'!$C$7:$C$2263,"*"&amp;RIGHT($A15,3)&amp;"*",'EUROSTAT_VBE_AutoP-Input'!$D$7:$D$2263,"421*"))/1000</f>
        <v>0.973</v>
      </c>
      <c r="Q15" s="17">
        <f>(SUMIFS('EUROSTAT_VBE_AutoP-Input'!O$7:O$2263,'EUROSTAT_VBE_AutoP-Input'!$B$7:$B$2263,$D15,'EUROSTAT_VBE_AutoP-Input'!$C$7:$C$2263,"*"&amp;RIGHT($A15,3)&amp;"*",'EUROSTAT_VBE_AutoP-Input'!$D$7:$D$2263,"421*"))/1000</f>
        <v>0.557</v>
      </c>
      <c r="R15" s="17">
        <f>(SUMIFS('EUROSTAT_VBE_AutoP-Input'!P$7:P$2263,'EUROSTAT_VBE_AutoP-Input'!$B$7:$B$2263,$D15,'EUROSTAT_VBE_AutoP-Input'!$C$7:$C$2263,"*"&amp;RIGHT($A15,3)&amp;"*",'EUROSTAT_VBE_AutoP-Input'!$D$7:$D$2263,"421*"))/1000</f>
        <v>1.465</v>
      </c>
      <c r="S15" s="17">
        <f>(SUMIFS('EUROSTAT_VBE_AutoP-Input'!Q$7:Q$2263,'EUROSTAT_VBE_AutoP-Input'!$B$7:$B$2263,$D15,'EUROSTAT_VBE_AutoP-Input'!$C$7:$C$2263,"*"&amp;RIGHT($A15,3)&amp;"*",'EUROSTAT_VBE_AutoP-Input'!$D$7:$D$2263,"421*"))/1000</f>
        <v>0</v>
      </c>
      <c r="T15" s="17">
        <f>(SUMIFS('EUROSTAT_VBE_AutoP-Input'!R$7:R$2263,'EUROSTAT_VBE_AutoP-Input'!$B$7:$B$2263,$D15,'EUROSTAT_VBE_AutoP-Input'!$C$7:$C$2263,"*"&amp;RIGHT($A15,3)&amp;"*",'EUROSTAT_VBE_AutoP-Input'!$D$7:$D$2263,"421*"))/1000</f>
        <v>0</v>
      </c>
      <c r="U15" s="17">
        <f>(SUMIFS('EUROSTAT_VBE_AutoP-Input'!S$7:S$2263,'EUROSTAT_VBE_AutoP-Input'!$B$7:$B$2263,$D15,'EUROSTAT_VBE_AutoP-Input'!$C$7:$C$2263,"*"&amp;RIGHT($A15,3)&amp;"*",'EUROSTAT_VBE_AutoP-Input'!$D$7:$D$2263,"421*"))/1000</f>
        <v>0</v>
      </c>
      <c r="V15" s="17">
        <f>(SUMIFS('EUROSTAT_VBE_AutoP-Input'!T$7:T$2263,'EUROSTAT_VBE_AutoP-Input'!$B$7:$B$2263,$D15,'EUROSTAT_VBE_AutoP-Input'!$C$7:$C$2263,"*"&amp;RIGHT($A15,3)&amp;"*",'EUROSTAT_VBE_AutoP-Input'!$D$7:$D$2263,"421*"))/1000</f>
        <v>0</v>
      </c>
      <c r="W15" s="17">
        <f>(SUMIFS('EUROSTAT_VBE_AutoP-Input'!U$7:U$2263,'EUROSTAT_VBE_AutoP-Input'!$B$7:$B$2263,$D15,'EUROSTAT_VBE_AutoP-Input'!$C$7:$C$2263,"*"&amp;RIGHT($A15,3)&amp;"*",'EUROSTAT_VBE_AutoP-Input'!$D$7:$D$2263,"421*"))/1000</f>
        <v>0</v>
      </c>
      <c r="X15" s="17">
        <f>(SUMIFS('EUROSTAT_VBE_AutoP-Input'!V$7:V$2263,'EUROSTAT_VBE_AutoP-Input'!$B$7:$B$2263,$D15,'EUROSTAT_VBE_AutoP-Input'!$C$7:$C$2263,"*"&amp;RIGHT($A15,3)&amp;"*",'EUROSTAT_VBE_AutoP-Input'!$D$7:$D$2263,"421*"))/1000</f>
        <v>0</v>
      </c>
      <c r="Y15" s="17">
        <f>(SUMIFS('EUROSTAT_VBE_AutoP-Input'!W$7:W$2263,'EUROSTAT_VBE_AutoP-Input'!$B$7:$B$2263,$D15,'EUROSTAT_VBE_AutoP-Input'!$C$7:$C$2263,"*"&amp;RIGHT($A15,3)&amp;"*",'EUROSTAT_VBE_AutoP-Input'!$D$7:$D$2263,"421*"))/1000</f>
        <v>0</v>
      </c>
      <c r="Z15" s="17">
        <f>(SUMIFS('EUROSTAT_VBE_AutoP-Input'!X$7:X$2263,'EUROSTAT_VBE_AutoP-Input'!$B$7:$B$2263,$D15,'EUROSTAT_VBE_AutoP-Input'!$C$7:$C$2263,"*"&amp;RIGHT($A15,3)&amp;"*",'EUROSTAT_VBE_AutoP-Input'!$D$7:$D$2263,"421*"))/1000</f>
        <v>0</v>
      </c>
      <c r="AA15" s="17">
        <f>(SUMIFS('EUROSTAT_VBE_AutoP-Input'!Y$7:Y$2263,'EUROSTAT_VBE_AutoP-Input'!$B$7:$B$2263,$D15,'EUROSTAT_VBE_AutoP-Input'!$C$7:$C$2263,"*"&amp;RIGHT($A15,3)&amp;"*",'EUROSTAT_VBE_AutoP-Input'!$D$7:$D$2263,"421*"))/1000</f>
        <v>0</v>
      </c>
      <c r="AB15" s="17">
        <f>(SUMIFS('EUROSTAT_VBE_AutoP-Input'!Z$7:Z$2263,'EUROSTAT_VBE_AutoP-Input'!$B$7:$B$2263,$D15,'EUROSTAT_VBE_AutoP-Input'!$C$7:$C$2263,"*"&amp;RIGHT($A15,3)&amp;"*",'EUROSTAT_VBE_AutoP-Input'!$D$7:$D$2263,"421*"))/1000</f>
        <v>0</v>
      </c>
      <c r="AC15" s="17">
        <f>(SUMIFS('EUROSTAT_VBE_AutoP-Input'!AA$7:AA$2263,'EUROSTAT_VBE_AutoP-Input'!$B$7:$B$2263,$D15,'EUROSTAT_VBE_AutoP-Input'!$C$7:$C$2263,"*"&amp;RIGHT($A15,3)&amp;"*",'EUROSTAT_VBE_AutoP-Input'!$D$7:$D$2263,"421*"))/1000</f>
        <v>0</v>
      </c>
      <c r="AD15" s="17">
        <f>(SUMIFS('EUROSTAT_VBE_AutoP-Input'!AB$7:AB$2263,'EUROSTAT_VBE_AutoP-Input'!$B$7:$B$2263,$D15,'EUROSTAT_VBE_AutoP-Input'!$C$7:$C$2263,"*"&amp;RIGHT($A15,3)&amp;"*",'EUROSTAT_VBE_AutoP-Input'!$D$7:$D$2263,"421*"))/1000</f>
        <v>0.147</v>
      </c>
      <c r="AE15" s="17">
        <f>(SUMIFS('EUROSTAT_VBE_AutoP-Input'!AC$7:AC$2263,'EUROSTAT_VBE_AutoP-Input'!$B$7:$B$2263,$D15,'EUROSTAT_VBE_AutoP-Input'!$C$7:$C$2263,"*"&amp;RIGHT($A15,3)&amp;"*",'EUROSTAT_VBE_AutoP-Input'!$D$7:$D$2263,"421*"))/1000</f>
        <v>0</v>
      </c>
      <c r="AF15" s="17">
        <f>(SUMIFS('EUROSTAT_VBE_AutoP-Input'!AD$7:AD$2263,'EUROSTAT_VBE_AutoP-Input'!$B$7:$B$2263,$D15,'EUROSTAT_VBE_AutoP-Input'!$C$7:$C$2263,"*"&amp;RIGHT($A15,3)&amp;"*",'EUROSTAT_VBE_AutoP-Input'!$D$7:$D$2263,"421*"))/1000</f>
        <v>10.622</v>
      </c>
      <c r="AG15" s="17">
        <f>(SUMIFS('EUROSTAT_VBE_AutoP-Input'!AE$7:AE$2263,'EUROSTAT_VBE_AutoP-Input'!$B$7:$B$2263,$D15,'EUROSTAT_VBE_AutoP-Input'!$C$7:$C$2263,"*"&amp;RIGHT($A15,3)&amp;"*",'EUROSTAT_VBE_AutoP-Input'!$D$7:$D$2263,"421*"))/1000</f>
        <v>0</v>
      </c>
      <c r="AH15" s="17">
        <f>(SUMIFS('EUROSTAT_VBE_AutoP-Input'!AF$7:AF$2263,'EUROSTAT_VBE_AutoP-Input'!$B$7:$B$2263,$D15,'EUROSTAT_VBE_AutoP-Input'!$C$7:$C$2263,"*"&amp;RIGHT($A15,3)&amp;"*",'EUROSTAT_VBE_AutoP-Input'!$D$7:$D$2263,"421*"))/1000</f>
        <v>0</v>
      </c>
      <c r="AI15" s="17">
        <f>(SUMIFS('EUROSTAT_VBE_AutoP-Input'!AG$7:AG$2263,'EUROSTAT_VBE_AutoP-Input'!$B$7:$B$2263,$D15,'EUROSTAT_VBE_AutoP-Input'!$C$7:$C$2263,"*"&amp;RIGHT($A15,3)&amp;"*",'EUROSTAT_VBE_AutoP-Input'!$D$7:$D$2263,"421*"))/1000</f>
        <v>0</v>
      </c>
      <c r="AJ15" s="17">
        <f>(SUMIFS('EUROSTAT_VBE_AutoP-Input'!AH$7:AH$2263,'EUROSTAT_VBE_AutoP-Input'!$B$7:$B$2263,$D15,'EUROSTAT_VBE_AutoP-Input'!$C$7:$C$2263,"*"&amp;RIGHT($A15,3)&amp;"*",'EUROSTAT_VBE_AutoP-Input'!$D$7:$D$2263,"421*"))/1000</f>
        <v>0.158</v>
      </c>
      <c r="AK15" s="17">
        <f>(SUMIFS('EUROSTAT_VBE_AutoP-Input'!AI$7:AI$2263,'EUROSTAT_VBE_AutoP-Input'!$B$7:$B$2263,$D15,'EUROSTAT_VBE_AutoP-Input'!$C$7:$C$2263,"*"&amp;RIGHT($A15,3)&amp;"*",'EUROSTAT_VBE_AutoP-Input'!$D$7:$D$2263,"421*"))/1000</f>
        <v>0</v>
      </c>
      <c r="AL15" s="17">
        <f>(SUMIFS('EUROSTAT_VBE_AutoP-Input'!AJ$7:AJ$2263,'EUROSTAT_VBE_AutoP-Input'!$B$7:$B$2263,$D15,'EUROSTAT_VBE_AutoP-Input'!$C$7:$C$2263,"*"&amp;RIGHT($A15,3)&amp;"*",'EUROSTAT_VBE_AutoP-Input'!$D$7:$D$2263,"421*"))/1000</f>
        <v>0.998</v>
      </c>
      <c r="AM15" s="17">
        <f>(SUMIFS('EUROSTAT_VBE_AutoP-Input'!AK$7:AK$2263,'EUROSTAT_VBE_AutoP-Input'!$B$7:$B$2263,$D15,'EUROSTAT_VBE_AutoP-Input'!$C$7:$C$2263,"*"&amp;RIGHT($A15,3)&amp;"*",'EUROSTAT_VBE_AutoP-Input'!$D$7:$D$2263,"421*"))/1000</f>
        <v>8.313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</row>
    <row r="16" s="20" customFormat="1" spans="1:45">
      <c r="A16" t="str">
        <f>LEFT('EUROSTAT_VBE_AutoP-Input'!$C$7,8)</f>
        <v>B_101022</v>
      </c>
      <c r="B16" s="30" t="s">
        <v>620</v>
      </c>
      <c r="C16" t="s">
        <v>293</v>
      </c>
      <c r="D16" t="s">
        <v>126</v>
      </c>
      <c r="E16" t="s">
        <v>241</v>
      </c>
      <c r="F16" t="s">
        <v>261</v>
      </c>
      <c r="G16" s="17">
        <f>(SUMIFS('EUROSTAT_VBE_AutoP-Input'!E$7:E$2263,'EUROSTAT_VBE_AutoP-Input'!$B$7:$B$2263,$D16,'EUROSTAT_VBE_AutoP-Input'!$C$7:$C$2263,"*"&amp;RIGHT($A16,3)&amp;"*",'EUROSTAT_VBE_AutoP-Input'!$D$7:$D$2263,"422*"))/1000</f>
        <v>14.468</v>
      </c>
      <c r="H16" s="17">
        <f>(SUMIFS('EUROSTAT_VBE_AutoP-Input'!F$7:F$2263,'EUROSTAT_VBE_AutoP-Input'!$B$7:$B$2263,$D16,'EUROSTAT_VBE_AutoP-Input'!$C$7:$C$2263,"*"&amp;RIGHT($A16,3)&amp;"*",'EUROSTAT_VBE_AutoP-Input'!$D$7:$D$2263,"422*"))/1000</f>
        <v>1.197</v>
      </c>
      <c r="I16" s="17">
        <f>(SUMIFS('EUROSTAT_VBE_AutoP-Input'!G$7:G$2263,'EUROSTAT_VBE_AutoP-Input'!$B$7:$B$2263,$D16,'EUROSTAT_VBE_AutoP-Input'!$C$7:$C$2263,"*"&amp;RIGHT($A16,3)&amp;"*",'EUROSTAT_VBE_AutoP-Input'!$D$7:$D$2263,"422*"))/1000</f>
        <v>0</v>
      </c>
      <c r="J16" s="17">
        <f>(SUMIFS('EUROSTAT_VBE_AutoP-Input'!H$7:H$2263,'EUROSTAT_VBE_AutoP-Input'!$B$7:$B$2263,$D16,'EUROSTAT_VBE_AutoP-Input'!$C$7:$C$2263,"*"&amp;RIGHT($A16,3)&amp;"*",'EUROSTAT_VBE_AutoP-Input'!$D$7:$D$2263,"422*"))/1000</f>
        <v>0</v>
      </c>
      <c r="K16" s="17">
        <f>(SUMIFS('EUROSTAT_VBE_AutoP-Input'!I$7:I$2263,'EUROSTAT_VBE_AutoP-Input'!$B$7:$B$2263,$D16,'EUROSTAT_VBE_AutoP-Input'!$C$7:$C$2263,"*"&amp;RIGHT($A16,3)&amp;"*",'EUROSTAT_VBE_AutoP-Input'!$D$7:$D$2263,"422*"))/1000</f>
        <v>0.576</v>
      </c>
      <c r="L16" s="17">
        <f>(SUMIFS('EUROSTAT_VBE_AutoP-Input'!J$7:J$2263,'EUROSTAT_VBE_AutoP-Input'!$B$7:$B$2263,$D16,'EUROSTAT_VBE_AutoP-Input'!$C$7:$C$2263,"*"&amp;RIGHT($A16,3)&amp;"*",'EUROSTAT_VBE_AutoP-Input'!$D$7:$D$2263,"422*"))/1000</f>
        <v>48.563</v>
      </c>
      <c r="M16" s="17">
        <f>(SUMIFS('EUROSTAT_VBE_AutoP-Input'!K$7:K$2263,'EUROSTAT_VBE_AutoP-Input'!$B$7:$B$2263,$D16,'EUROSTAT_VBE_AutoP-Input'!$C$7:$C$2263,"*"&amp;RIGHT($A16,3)&amp;"*",'EUROSTAT_VBE_AutoP-Input'!$D$7:$D$2263,"422*"))/1000</f>
        <v>0</v>
      </c>
      <c r="N16" s="17">
        <f>(SUMIFS('EUROSTAT_VBE_AutoP-Input'!L$7:L$2263,'EUROSTAT_VBE_AutoP-Input'!$B$7:$B$2263,$D16,'EUROSTAT_VBE_AutoP-Input'!$C$7:$C$2263,"*"&amp;RIGHT($A16,3)&amp;"*",'EUROSTAT_VBE_AutoP-Input'!$D$7:$D$2263,"422*"))/1000</f>
        <v>0</v>
      </c>
      <c r="O16" s="17">
        <f>(SUMIFS('EUROSTAT_VBE_AutoP-Input'!M$7:M$2263,'EUROSTAT_VBE_AutoP-Input'!$B$7:$B$2263,$D16,'EUROSTAT_VBE_AutoP-Input'!$C$7:$C$2263,"*"&amp;RIGHT($A16,3)&amp;"*",'EUROSTAT_VBE_AutoP-Input'!$D$7:$D$2263,"422*"))/1000</f>
        <v>0</v>
      </c>
      <c r="P16" s="17">
        <f>(SUMIFS('EUROSTAT_VBE_AutoP-Input'!N$7:N$2263,'EUROSTAT_VBE_AutoP-Input'!$B$7:$B$2263,$D16,'EUROSTAT_VBE_AutoP-Input'!$C$7:$C$2263,"*"&amp;RIGHT($A16,3)&amp;"*",'EUROSTAT_VBE_AutoP-Input'!$D$7:$D$2263,"422*"))/1000</f>
        <v>0</v>
      </c>
      <c r="Q16" s="17">
        <f>(SUMIFS('EUROSTAT_VBE_AutoP-Input'!O$7:O$2263,'EUROSTAT_VBE_AutoP-Input'!$B$7:$B$2263,$D16,'EUROSTAT_VBE_AutoP-Input'!$C$7:$C$2263,"*"&amp;RIGHT($A16,3)&amp;"*",'EUROSTAT_VBE_AutoP-Input'!$D$7:$D$2263,"422*"))/1000</f>
        <v>5.818</v>
      </c>
      <c r="R16" s="17">
        <f>(SUMIFS('EUROSTAT_VBE_AutoP-Input'!P$7:P$2263,'EUROSTAT_VBE_AutoP-Input'!$B$7:$B$2263,$D16,'EUROSTAT_VBE_AutoP-Input'!$C$7:$C$2263,"*"&amp;RIGHT($A16,3)&amp;"*",'EUROSTAT_VBE_AutoP-Input'!$D$7:$D$2263,"422*"))/1000</f>
        <v>6.945</v>
      </c>
      <c r="S16" s="17">
        <f>(SUMIFS('EUROSTAT_VBE_AutoP-Input'!Q$7:Q$2263,'EUROSTAT_VBE_AutoP-Input'!$B$7:$B$2263,$D16,'EUROSTAT_VBE_AutoP-Input'!$C$7:$C$2263,"*"&amp;RIGHT($A16,3)&amp;"*",'EUROSTAT_VBE_AutoP-Input'!$D$7:$D$2263,"422*"))/1000</f>
        <v>0</v>
      </c>
      <c r="T16" s="17">
        <f>(SUMIFS('EUROSTAT_VBE_AutoP-Input'!R$7:R$2263,'EUROSTAT_VBE_AutoP-Input'!$B$7:$B$2263,$D16,'EUROSTAT_VBE_AutoP-Input'!$C$7:$C$2263,"*"&amp;RIGHT($A16,3)&amp;"*",'EUROSTAT_VBE_AutoP-Input'!$D$7:$D$2263,"422*"))/1000</f>
        <v>0</v>
      </c>
      <c r="U16" s="17">
        <f>(SUMIFS('EUROSTAT_VBE_AutoP-Input'!S$7:S$2263,'EUROSTAT_VBE_AutoP-Input'!$B$7:$B$2263,$D16,'EUROSTAT_VBE_AutoP-Input'!$C$7:$C$2263,"*"&amp;RIGHT($A16,3)&amp;"*",'EUROSTAT_VBE_AutoP-Input'!$D$7:$D$2263,"422*"))/1000</f>
        <v>0</v>
      </c>
      <c r="V16" s="17">
        <f>(SUMIFS('EUROSTAT_VBE_AutoP-Input'!T$7:T$2263,'EUROSTAT_VBE_AutoP-Input'!$B$7:$B$2263,$D16,'EUROSTAT_VBE_AutoP-Input'!$C$7:$C$2263,"*"&amp;RIGHT($A16,3)&amp;"*",'EUROSTAT_VBE_AutoP-Input'!$D$7:$D$2263,"422*"))/1000</f>
        <v>0</v>
      </c>
      <c r="W16" s="17">
        <f>(SUMIFS('EUROSTAT_VBE_AutoP-Input'!U$7:U$2263,'EUROSTAT_VBE_AutoP-Input'!$B$7:$B$2263,$D16,'EUROSTAT_VBE_AutoP-Input'!$C$7:$C$2263,"*"&amp;RIGHT($A16,3)&amp;"*",'EUROSTAT_VBE_AutoP-Input'!$D$7:$D$2263,"422*"))/1000</f>
        <v>0</v>
      </c>
      <c r="X16" s="17">
        <f>(SUMIFS('EUROSTAT_VBE_AutoP-Input'!V$7:V$2263,'EUROSTAT_VBE_AutoP-Input'!$B$7:$B$2263,$D16,'EUROSTAT_VBE_AutoP-Input'!$C$7:$C$2263,"*"&amp;RIGHT($A16,3)&amp;"*",'EUROSTAT_VBE_AutoP-Input'!$D$7:$D$2263,"422*"))/1000</f>
        <v>0</v>
      </c>
      <c r="Y16" s="17">
        <f>(SUMIFS('EUROSTAT_VBE_AutoP-Input'!W$7:W$2263,'EUROSTAT_VBE_AutoP-Input'!$B$7:$B$2263,$D16,'EUROSTAT_VBE_AutoP-Input'!$C$7:$C$2263,"*"&amp;RIGHT($A16,3)&amp;"*",'EUROSTAT_VBE_AutoP-Input'!$D$7:$D$2263,"422*"))/1000</f>
        <v>0</v>
      </c>
      <c r="Z16" s="17">
        <f>(SUMIFS('EUROSTAT_VBE_AutoP-Input'!X$7:X$2263,'EUROSTAT_VBE_AutoP-Input'!$B$7:$B$2263,$D16,'EUROSTAT_VBE_AutoP-Input'!$C$7:$C$2263,"*"&amp;RIGHT($A16,3)&amp;"*",'EUROSTAT_VBE_AutoP-Input'!$D$7:$D$2263,"422*"))/1000</f>
        <v>0</v>
      </c>
      <c r="AA16" s="17">
        <f>(SUMIFS('EUROSTAT_VBE_AutoP-Input'!Y$7:Y$2263,'EUROSTAT_VBE_AutoP-Input'!$B$7:$B$2263,$D16,'EUROSTAT_VBE_AutoP-Input'!$C$7:$C$2263,"*"&amp;RIGHT($A16,3)&amp;"*",'EUROSTAT_VBE_AutoP-Input'!$D$7:$D$2263,"422*"))/1000</f>
        <v>0</v>
      </c>
      <c r="AB16" s="17">
        <f>(SUMIFS('EUROSTAT_VBE_AutoP-Input'!Z$7:Z$2263,'EUROSTAT_VBE_AutoP-Input'!$B$7:$B$2263,$D16,'EUROSTAT_VBE_AutoP-Input'!$C$7:$C$2263,"*"&amp;RIGHT($A16,3)&amp;"*",'EUROSTAT_VBE_AutoP-Input'!$D$7:$D$2263,"422*"))/1000</f>
        <v>0</v>
      </c>
      <c r="AC16" s="17">
        <f>(SUMIFS('EUROSTAT_VBE_AutoP-Input'!AA$7:AA$2263,'EUROSTAT_VBE_AutoP-Input'!$B$7:$B$2263,$D16,'EUROSTAT_VBE_AutoP-Input'!$C$7:$C$2263,"*"&amp;RIGHT($A16,3)&amp;"*",'EUROSTAT_VBE_AutoP-Input'!$D$7:$D$2263,"422*"))/1000</f>
        <v>0</v>
      </c>
      <c r="AD16" s="17">
        <f>(SUMIFS('EUROSTAT_VBE_AutoP-Input'!AB$7:AB$2263,'EUROSTAT_VBE_AutoP-Input'!$B$7:$B$2263,$D16,'EUROSTAT_VBE_AutoP-Input'!$C$7:$C$2263,"*"&amp;RIGHT($A16,3)&amp;"*",'EUROSTAT_VBE_AutoP-Input'!$D$7:$D$2263,"422*"))/1000</f>
        <v>0.287</v>
      </c>
      <c r="AE16" s="17">
        <f>(SUMIFS('EUROSTAT_VBE_AutoP-Input'!AC$7:AC$2263,'EUROSTAT_VBE_AutoP-Input'!$B$7:$B$2263,$D16,'EUROSTAT_VBE_AutoP-Input'!$C$7:$C$2263,"*"&amp;RIGHT($A16,3)&amp;"*",'EUROSTAT_VBE_AutoP-Input'!$D$7:$D$2263,"422*"))/1000</f>
        <v>0</v>
      </c>
      <c r="AF16" s="17">
        <f>(SUMIFS('EUROSTAT_VBE_AutoP-Input'!AD$7:AD$2263,'EUROSTAT_VBE_AutoP-Input'!$B$7:$B$2263,$D16,'EUROSTAT_VBE_AutoP-Input'!$C$7:$C$2263,"*"&amp;RIGHT($A16,3)&amp;"*",'EUROSTAT_VBE_AutoP-Input'!$D$7:$D$2263,"422*"))/1000</f>
        <v>1.477</v>
      </c>
      <c r="AG16" s="17">
        <f>(SUMIFS('EUROSTAT_VBE_AutoP-Input'!AE$7:AE$2263,'EUROSTAT_VBE_AutoP-Input'!$B$7:$B$2263,$D16,'EUROSTAT_VBE_AutoP-Input'!$C$7:$C$2263,"*"&amp;RIGHT($A16,3)&amp;"*",'EUROSTAT_VBE_AutoP-Input'!$D$7:$D$2263,"422*"))/1000</f>
        <v>0</v>
      </c>
      <c r="AH16" s="17">
        <f>(SUMIFS('EUROSTAT_VBE_AutoP-Input'!AF$7:AF$2263,'EUROSTAT_VBE_AutoP-Input'!$B$7:$B$2263,$D16,'EUROSTAT_VBE_AutoP-Input'!$C$7:$C$2263,"*"&amp;RIGHT($A16,3)&amp;"*",'EUROSTAT_VBE_AutoP-Input'!$D$7:$D$2263,"422*"))/1000</f>
        <v>0.472</v>
      </c>
      <c r="AI16" s="17">
        <f>(SUMIFS('EUROSTAT_VBE_AutoP-Input'!AG$7:AG$2263,'EUROSTAT_VBE_AutoP-Input'!$B$7:$B$2263,$D16,'EUROSTAT_VBE_AutoP-Input'!$C$7:$C$2263,"*"&amp;RIGHT($A16,3)&amp;"*",'EUROSTAT_VBE_AutoP-Input'!$D$7:$D$2263,"422*"))/1000</f>
        <v>3.753</v>
      </c>
      <c r="AJ16" s="17">
        <f>(SUMIFS('EUROSTAT_VBE_AutoP-Input'!AH$7:AH$2263,'EUROSTAT_VBE_AutoP-Input'!$B$7:$B$2263,$D16,'EUROSTAT_VBE_AutoP-Input'!$C$7:$C$2263,"*"&amp;RIGHT($A16,3)&amp;"*",'EUROSTAT_VBE_AutoP-Input'!$D$7:$D$2263,"422*"))/1000</f>
        <v>2.648</v>
      </c>
      <c r="AK16" s="17">
        <f>(SUMIFS('EUROSTAT_VBE_AutoP-Input'!AI$7:AI$2263,'EUROSTAT_VBE_AutoP-Input'!$B$7:$B$2263,$D16,'EUROSTAT_VBE_AutoP-Input'!$C$7:$C$2263,"*"&amp;RIGHT($A16,3)&amp;"*",'EUROSTAT_VBE_AutoP-Input'!$D$7:$D$2263,"422*"))/1000</f>
        <v>0</v>
      </c>
      <c r="AL16" s="17">
        <f>(SUMIFS('EUROSTAT_VBE_AutoP-Input'!AJ$7:AJ$2263,'EUROSTAT_VBE_AutoP-Input'!$B$7:$B$2263,$D16,'EUROSTAT_VBE_AutoP-Input'!$C$7:$C$2263,"*"&amp;RIGHT($A16,3)&amp;"*",'EUROSTAT_VBE_AutoP-Input'!$D$7:$D$2263,"422*"))/1000</f>
        <v>1.818</v>
      </c>
      <c r="AM16" s="17">
        <f>(SUMIFS('EUROSTAT_VBE_AutoP-Input'!AK$7:AK$2263,'EUROSTAT_VBE_AutoP-Input'!$B$7:$B$2263,$D16,'EUROSTAT_VBE_AutoP-Input'!$C$7:$C$2263,"*"&amp;RIGHT($A16,3)&amp;"*",'EUROSTAT_VBE_AutoP-Input'!$D$7:$D$2263,"422*"))/1000</f>
        <v>18.955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</row>
    <row r="17" s="20" customFormat="1" spans="1:45">
      <c r="A17" t="str">
        <f>LEFT('EUROSTAT_VBE_AutoP-Input'!$C$7,8)</f>
        <v>B_101022</v>
      </c>
      <c r="B17" s="30" t="s">
        <v>620</v>
      </c>
      <c r="C17" t="s">
        <v>293</v>
      </c>
      <c r="D17" t="s">
        <v>126</v>
      </c>
      <c r="E17" t="s">
        <v>242</v>
      </c>
      <c r="F17" t="s">
        <v>262</v>
      </c>
      <c r="G17" s="17">
        <f>(SUMIFS('EUROSTAT_VBE_AutoP-Input'!E$7:E$2263,'EUROSTAT_VBE_AutoP-Input'!$B$7:$B$2263,$D17,'EUROSTAT_VBE_AutoP-Input'!$C$7:$C$2263,"*"&amp;RIGHT($A17,3)&amp;"*",'EUROSTAT_VBE_AutoP-Input'!$D$7:$D$2263,"5532*"))/1000</f>
        <v>0</v>
      </c>
      <c r="H17" s="17">
        <f>(SUMIFS('EUROSTAT_VBE_AutoP-Input'!F$7:F$2263,'EUROSTAT_VBE_AutoP-Input'!$B$7:$B$2263,$D17,'EUROSTAT_VBE_AutoP-Input'!$C$7:$C$2263,"*"&amp;RIGHT($A17,3)&amp;"*",'EUROSTAT_VBE_AutoP-Input'!$D$7:$D$2263,"5532*"))/1000</f>
        <v>0</v>
      </c>
      <c r="I17" s="17">
        <f>(SUMIFS('EUROSTAT_VBE_AutoP-Input'!G$7:G$2263,'EUROSTAT_VBE_AutoP-Input'!$B$7:$B$2263,$D17,'EUROSTAT_VBE_AutoP-Input'!$C$7:$C$2263,"*"&amp;RIGHT($A17,3)&amp;"*",'EUROSTAT_VBE_AutoP-Input'!$D$7:$D$2263,"5532*"))/1000</f>
        <v>0</v>
      </c>
      <c r="J17" s="17">
        <f>(SUMIFS('EUROSTAT_VBE_AutoP-Input'!H$7:H$2263,'EUROSTAT_VBE_AutoP-Input'!$B$7:$B$2263,$D17,'EUROSTAT_VBE_AutoP-Input'!$C$7:$C$2263,"*"&amp;RIGHT($A17,3)&amp;"*",'EUROSTAT_VBE_AutoP-Input'!$D$7:$D$2263,"5532*"))/1000</f>
        <v>0</v>
      </c>
      <c r="K17" s="17">
        <f>(SUMIFS('EUROSTAT_VBE_AutoP-Input'!I$7:I$2263,'EUROSTAT_VBE_AutoP-Input'!$B$7:$B$2263,$D17,'EUROSTAT_VBE_AutoP-Input'!$C$7:$C$2263,"*"&amp;RIGHT($A17,3)&amp;"*",'EUROSTAT_VBE_AutoP-Input'!$D$7:$D$2263,"5532*"))/1000</f>
        <v>0</v>
      </c>
      <c r="L17" s="17">
        <f>(SUMIFS('EUROSTAT_VBE_AutoP-Input'!J$7:J$2263,'EUROSTAT_VBE_AutoP-Input'!$B$7:$B$2263,$D17,'EUROSTAT_VBE_AutoP-Input'!$C$7:$C$2263,"*"&amp;RIGHT($A17,3)&amp;"*",'EUROSTAT_VBE_AutoP-Input'!$D$7:$D$2263,"5532*"))/1000</f>
        <v>0</v>
      </c>
      <c r="M17" s="17">
        <f>(SUMIFS('EUROSTAT_VBE_AutoP-Input'!K$7:K$2263,'EUROSTAT_VBE_AutoP-Input'!$B$7:$B$2263,$D17,'EUROSTAT_VBE_AutoP-Input'!$C$7:$C$2263,"*"&amp;RIGHT($A17,3)&amp;"*",'EUROSTAT_VBE_AutoP-Input'!$D$7:$D$2263,"5532*"))/1000</f>
        <v>0</v>
      </c>
      <c r="N17" s="17">
        <f>(SUMIFS('EUROSTAT_VBE_AutoP-Input'!L$7:L$2263,'EUROSTAT_VBE_AutoP-Input'!$B$7:$B$2263,$D17,'EUROSTAT_VBE_AutoP-Input'!$C$7:$C$2263,"*"&amp;RIGHT($A17,3)&amp;"*",'EUROSTAT_VBE_AutoP-Input'!$D$7:$D$2263,"5532*"))/1000</f>
        <v>0</v>
      </c>
      <c r="O17" s="17">
        <f>(SUMIFS('EUROSTAT_VBE_AutoP-Input'!M$7:M$2263,'EUROSTAT_VBE_AutoP-Input'!$B$7:$B$2263,$D17,'EUROSTAT_VBE_AutoP-Input'!$C$7:$C$2263,"*"&amp;RIGHT($A17,3)&amp;"*",'EUROSTAT_VBE_AutoP-Input'!$D$7:$D$2263,"5532*"))/1000</f>
        <v>0</v>
      </c>
      <c r="P17" s="17">
        <f>(SUMIFS('EUROSTAT_VBE_AutoP-Input'!N$7:N$2263,'EUROSTAT_VBE_AutoP-Input'!$B$7:$B$2263,$D17,'EUROSTAT_VBE_AutoP-Input'!$C$7:$C$2263,"*"&amp;RIGHT($A17,3)&amp;"*",'EUROSTAT_VBE_AutoP-Input'!$D$7:$D$2263,"5532*"))/1000</f>
        <v>0</v>
      </c>
      <c r="Q17" s="17">
        <f>(SUMIFS('EUROSTAT_VBE_AutoP-Input'!O$7:O$2263,'EUROSTAT_VBE_AutoP-Input'!$B$7:$B$2263,$D17,'EUROSTAT_VBE_AutoP-Input'!$C$7:$C$2263,"*"&amp;RIGHT($A17,3)&amp;"*",'EUROSTAT_VBE_AutoP-Input'!$D$7:$D$2263,"5532*"))/1000</f>
        <v>0</v>
      </c>
      <c r="R17" s="17">
        <f>(SUMIFS('EUROSTAT_VBE_AutoP-Input'!P$7:P$2263,'EUROSTAT_VBE_AutoP-Input'!$B$7:$B$2263,$D17,'EUROSTAT_VBE_AutoP-Input'!$C$7:$C$2263,"*"&amp;RIGHT($A17,3)&amp;"*",'EUROSTAT_VBE_AutoP-Input'!$D$7:$D$2263,"5532*"))/1000</f>
        <v>0</v>
      </c>
      <c r="S17" s="17">
        <f>(SUMIFS('EUROSTAT_VBE_AutoP-Input'!Q$7:Q$2263,'EUROSTAT_VBE_AutoP-Input'!$B$7:$B$2263,$D17,'EUROSTAT_VBE_AutoP-Input'!$C$7:$C$2263,"*"&amp;RIGHT($A17,3)&amp;"*",'EUROSTAT_VBE_AutoP-Input'!$D$7:$D$2263,"5532*"))/1000</f>
        <v>0</v>
      </c>
      <c r="T17" s="17">
        <f>(SUMIFS('EUROSTAT_VBE_AutoP-Input'!R$7:R$2263,'EUROSTAT_VBE_AutoP-Input'!$B$7:$B$2263,$D17,'EUROSTAT_VBE_AutoP-Input'!$C$7:$C$2263,"*"&amp;RIGHT($A17,3)&amp;"*",'EUROSTAT_VBE_AutoP-Input'!$D$7:$D$2263,"5532*"))/1000</f>
        <v>0</v>
      </c>
      <c r="U17" s="17">
        <f>(SUMIFS('EUROSTAT_VBE_AutoP-Input'!S$7:S$2263,'EUROSTAT_VBE_AutoP-Input'!$B$7:$B$2263,$D17,'EUROSTAT_VBE_AutoP-Input'!$C$7:$C$2263,"*"&amp;RIGHT($A17,3)&amp;"*",'EUROSTAT_VBE_AutoP-Input'!$D$7:$D$2263,"5532*"))/1000</f>
        <v>0</v>
      </c>
      <c r="V17" s="17">
        <f>(SUMIFS('EUROSTAT_VBE_AutoP-Input'!T$7:T$2263,'EUROSTAT_VBE_AutoP-Input'!$B$7:$B$2263,$D17,'EUROSTAT_VBE_AutoP-Input'!$C$7:$C$2263,"*"&amp;RIGHT($A17,3)&amp;"*",'EUROSTAT_VBE_AutoP-Input'!$D$7:$D$2263,"5532*"))/1000</f>
        <v>0</v>
      </c>
      <c r="W17" s="17">
        <f>(SUMIFS('EUROSTAT_VBE_AutoP-Input'!U$7:U$2263,'EUROSTAT_VBE_AutoP-Input'!$B$7:$B$2263,$D17,'EUROSTAT_VBE_AutoP-Input'!$C$7:$C$2263,"*"&amp;RIGHT($A17,3)&amp;"*",'EUROSTAT_VBE_AutoP-Input'!$D$7:$D$2263,"5532*"))/1000</f>
        <v>0</v>
      </c>
      <c r="X17" s="17">
        <f>(SUMIFS('EUROSTAT_VBE_AutoP-Input'!V$7:V$2263,'EUROSTAT_VBE_AutoP-Input'!$B$7:$B$2263,$D17,'EUROSTAT_VBE_AutoP-Input'!$C$7:$C$2263,"*"&amp;RIGHT($A17,3)&amp;"*",'EUROSTAT_VBE_AutoP-Input'!$D$7:$D$2263,"5532*"))/1000</f>
        <v>0</v>
      </c>
      <c r="Y17" s="17">
        <f>(SUMIFS('EUROSTAT_VBE_AutoP-Input'!W$7:W$2263,'EUROSTAT_VBE_AutoP-Input'!$B$7:$B$2263,$D17,'EUROSTAT_VBE_AutoP-Input'!$C$7:$C$2263,"*"&amp;RIGHT($A17,3)&amp;"*",'EUROSTAT_VBE_AutoP-Input'!$D$7:$D$2263,"5532*"))/1000</f>
        <v>0</v>
      </c>
      <c r="Z17" s="17">
        <f>(SUMIFS('EUROSTAT_VBE_AutoP-Input'!X$7:X$2263,'EUROSTAT_VBE_AutoP-Input'!$B$7:$B$2263,$D17,'EUROSTAT_VBE_AutoP-Input'!$C$7:$C$2263,"*"&amp;RIGHT($A17,3)&amp;"*",'EUROSTAT_VBE_AutoP-Input'!$D$7:$D$2263,"5532*"))/1000</f>
        <v>0</v>
      </c>
      <c r="AA17" s="17">
        <f>(SUMIFS('EUROSTAT_VBE_AutoP-Input'!Y$7:Y$2263,'EUROSTAT_VBE_AutoP-Input'!$B$7:$B$2263,$D17,'EUROSTAT_VBE_AutoP-Input'!$C$7:$C$2263,"*"&amp;RIGHT($A17,3)&amp;"*",'EUROSTAT_VBE_AutoP-Input'!$D$7:$D$2263,"5532*"))/1000</f>
        <v>0</v>
      </c>
      <c r="AB17" s="17">
        <f>(SUMIFS('EUROSTAT_VBE_AutoP-Input'!Z$7:Z$2263,'EUROSTAT_VBE_AutoP-Input'!$B$7:$B$2263,$D17,'EUROSTAT_VBE_AutoP-Input'!$C$7:$C$2263,"*"&amp;RIGHT($A17,3)&amp;"*",'EUROSTAT_VBE_AutoP-Input'!$D$7:$D$2263,"5532*"))/1000</f>
        <v>0</v>
      </c>
      <c r="AC17" s="17">
        <f>(SUMIFS('EUROSTAT_VBE_AutoP-Input'!AA$7:AA$2263,'EUROSTAT_VBE_AutoP-Input'!$B$7:$B$2263,$D17,'EUROSTAT_VBE_AutoP-Input'!$C$7:$C$2263,"*"&amp;RIGHT($A17,3)&amp;"*",'EUROSTAT_VBE_AutoP-Input'!$D$7:$D$2263,"5532*"))/1000</f>
        <v>0</v>
      </c>
      <c r="AD17" s="17">
        <f>(SUMIFS('EUROSTAT_VBE_AutoP-Input'!AB$7:AB$2263,'EUROSTAT_VBE_AutoP-Input'!$B$7:$B$2263,$D17,'EUROSTAT_VBE_AutoP-Input'!$C$7:$C$2263,"*"&amp;RIGHT($A17,3)&amp;"*",'EUROSTAT_VBE_AutoP-Input'!$D$7:$D$2263,"5532*"))/1000</f>
        <v>0</v>
      </c>
      <c r="AE17" s="17">
        <f>(SUMIFS('EUROSTAT_VBE_AutoP-Input'!AC$7:AC$2263,'EUROSTAT_VBE_AutoP-Input'!$B$7:$B$2263,$D17,'EUROSTAT_VBE_AutoP-Input'!$C$7:$C$2263,"*"&amp;RIGHT($A17,3)&amp;"*",'EUROSTAT_VBE_AutoP-Input'!$D$7:$D$2263,"5532*"))/1000</f>
        <v>0</v>
      </c>
      <c r="AF17" s="17">
        <f>(SUMIFS('EUROSTAT_VBE_AutoP-Input'!AD$7:AD$2263,'EUROSTAT_VBE_AutoP-Input'!$B$7:$B$2263,$D17,'EUROSTAT_VBE_AutoP-Input'!$C$7:$C$2263,"*"&amp;RIGHT($A17,3)&amp;"*",'EUROSTAT_VBE_AutoP-Input'!$D$7:$D$2263,"5532*"))/1000</f>
        <v>0</v>
      </c>
      <c r="AG17" s="17">
        <f>(SUMIFS('EUROSTAT_VBE_AutoP-Input'!AE$7:AE$2263,'EUROSTAT_VBE_AutoP-Input'!$B$7:$B$2263,$D17,'EUROSTAT_VBE_AutoP-Input'!$C$7:$C$2263,"*"&amp;RIGHT($A17,3)&amp;"*",'EUROSTAT_VBE_AutoP-Input'!$D$7:$D$2263,"5532*"))/1000</f>
        <v>0</v>
      </c>
      <c r="AH17" s="17">
        <f>(SUMIFS('EUROSTAT_VBE_AutoP-Input'!AF$7:AF$2263,'EUROSTAT_VBE_AutoP-Input'!$B$7:$B$2263,$D17,'EUROSTAT_VBE_AutoP-Input'!$C$7:$C$2263,"*"&amp;RIGHT($A17,3)&amp;"*",'EUROSTAT_VBE_AutoP-Input'!$D$7:$D$2263,"5532*"))/1000</f>
        <v>0</v>
      </c>
      <c r="AI17" s="17">
        <f>(SUMIFS('EUROSTAT_VBE_AutoP-Input'!AG$7:AG$2263,'EUROSTAT_VBE_AutoP-Input'!$B$7:$B$2263,$D17,'EUROSTAT_VBE_AutoP-Input'!$C$7:$C$2263,"*"&amp;RIGHT($A17,3)&amp;"*",'EUROSTAT_VBE_AutoP-Input'!$D$7:$D$2263,"5532*"))/1000</f>
        <v>0</v>
      </c>
      <c r="AJ17" s="17">
        <f>(SUMIFS('EUROSTAT_VBE_AutoP-Input'!AH$7:AH$2263,'EUROSTAT_VBE_AutoP-Input'!$B$7:$B$2263,$D17,'EUROSTAT_VBE_AutoP-Input'!$C$7:$C$2263,"*"&amp;RIGHT($A17,3)&amp;"*",'EUROSTAT_VBE_AutoP-Input'!$D$7:$D$2263,"5532*"))/1000</f>
        <v>0</v>
      </c>
      <c r="AK17" s="17">
        <f>(SUMIFS('EUROSTAT_VBE_AutoP-Input'!AI$7:AI$2263,'EUROSTAT_VBE_AutoP-Input'!$B$7:$B$2263,$D17,'EUROSTAT_VBE_AutoP-Input'!$C$7:$C$2263,"*"&amp;RIGHT($A17,3)&amp;"*",'EUROSTAT_VBE_AutoP-Input'!$D$7:$D$2263,"5532*"))/1000</f>
        <v>0</v>
      </c>
      <c r="AL17" s="17">
        <f>(SUMIFS('EUROSTAT_VBE_AutoP-Input'!AJ$7:AJ$2263,'EUROSTAT_VBE_AutoP-Input'!$B$7:$B$2263,$D17,'EUROSTAT_VBE_AutoP-Input'!$C$7:$C$2263,"*"&amp;RIGHT($A17,3)&amp;"*",'EUROSTAT_VBE_AutoP-Input'!$D$7:$D$2263,"5532*"))/1000</f>
        <v>0</v>
      </c>
      <c r="AM17" s="17">
        <f>(SUMIFS('EUROSTAT_VBE_AutoP-Input'!AK$7:AK$2263,'EUROSTAT_VBE_AutoP-Input'!$B$7:$B$2263,$D17,'EUROSTAT_VBE_AutoP-Input'!$C$7:$C$2263,"*"&amp;RIGHT($A17,3)&amp;"*",'EUROSTAT_VBE_AutoP-Input'!$D$7:$D$2263,"5532*"))/1000</f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</row>
    <row r="18" s="20" customFormat="1" spans="1:45">
      <c r="A18" t="str">
        <f>LEFT('EUROSTAT_VBE_AutoP-Input'!$C$7,8)</f>
        <v>B_101022</v>
      </c>
      <c r="B18" s="30" t="s">
        <v>620</v>
      </c>
      <c r="C18" t="s">
        <v>293</v>
      </c>
      <c r="D18" t="s">
        <v>126</v>
      </c>
      <c r="E18" t="s">
        <v>243</v>
      </c>
      <c r="F18" t="s">
        <v>263</v>
      </c>
      <c r="G18" s="17">
        <f>(SUMIFS('EUROSTAT_VBE_AutoP-Input'!E$7:E$2263,'EUROSTAT_VBE_AutoP-Input'!$B$7:$B$2263,$D18,'EUROSTAT_VBE_AutoP-Input'!$C$7:$C$2263,"*"&amp;RIGHT($A18,3)&amp;"*",'EUROSTAT_VBE_AutoP-Input'!$D$7:$D$2263,"5550*"))/1000</f>
        <v>0</v>
      </c>
      <c r="H18" s="17">
        <f>(SUMIFS('EUROSTAT_VBE_AutoP-Input'!F$7:F$2263,'EUROSTAT_VBE_AutoP-Input'!$B$7:$B$2263,$D18,'EUROSTAT_VBE_AutoP-Input'!$C$7:$C$2263,"*"&amp;RIGHT($A18,3)&amp;"*",'EUROSTAT_VBE_AutoP-Input'!$D$7:$D$2263,"5550*"))/1000</f>
        <v>0</v>
      </c>
      <c r="I18" s="17">
        <f>(SUMIFS('EUROSTAT_VBE_AutoP-Input'!G$7:G$2263,'EUROSTAT_VBE_AutoP-Input'!$B$7:$B$2263,$D18,'EUROSTAT_VBE_AutoP-Input'!$C$7:$C$2263,"*"&amp;RIGHT($A18,3)&amp;"*",'EUROSTAT_VBE_AutoP-Input'!$D$7:$D$2263,"5550*"))/1000</f>
        <v>0</v>
      </c>
      <c r="J18" s="17">
        <f>(SUMIFS('EUROSTAT_VBE_AutoP-Input'!H$7:H$2263,'EUROSTAT_VBE_AutoP-Input'!$B$7:$B$2263,$D18,'EUROSTAT_VBE_AutoP-Input'!$C$7:$C$2263,"*"&amp;RIGHT($A18,3)&amp;"*",'EUROSTAT_VBE_AutoP-Input'!$D$7:$D$2263,"5550*"))/1000</f>
        <v>0</v>
      </c>
      <c r="K18" s="17">
        <f>(SUMIFS('EUROSTAT_VBE_AutoP-Input'!I$7:I$2263,'EUROSTAT_VBE_AutoP-Input'!$B$7:$B$2263,$D18,'EUROSTAT_VBE_AutoP-Input'!$C$7:$C$2263,"*"&amp;RIGHT($A18,3)&amp;"*",'EUROSTAT_VBE_AutoP-Input'!$D$7:$D$2263,"5550*"))/1000</f>
        <v>0</v>
      </c>
      <c r="L18" s="17">
        <f>(SUMIFS('EUROSTAT_VBE_AutoP-Input'!J$7:J$2263,'EUROSTAT_VBE_AutoP-Input'!$B$7:$B$2263,$D18,'EUROSTAT_VBE_AutoP-Input'!$C$7:$C$2263,"*"&amp;RIGHT($A18,3)&amp;"*",'EUROSTAT_VBE_AutoP-Input'!$D$7:$D$2263,"5550*"))/1000</f>
        <v>0</v>
      </c>
      <c r="M18" s="17">
        <f>(SUMIFS('EUROSTAT_VBE_AutoP-Input'!K$7:K$2263,'EUROSTAT_VBE_AutoP-Input'!$B$7:$B$2263,$D18,'EUROSTAT_VBE_AutoP-Input'!$C$7:$C$2263,"*"&amp;RIGHT($A18,3)&amp;"*",'EUROSTAT_VBE_AutoP-Input'!$D$7:$D$2263,"5550*"))/1000</f>
        <v>0</v>
      </c>
      <c r="N18" s="17">
        <f>(SUMIFS('EUROSTAT_VBE_AutoP-Input'!L$7:L$2263,'EUROSTAT_VBE_AutoP-Input'!$B$7:$B$2263,$D18,'EUROSTAT_VBE_AutoP-Input'!$C$7:$C$2263,"*"&amp;RIGHT($A18,3)&amp;"*",'EUROSTAT_VBE_AutoP-Input'!$D$7:$D$2263,"5550*"))/1000</f>
        <v>0</v>
      </c>
      <c r="O18" s="17">
        <f>(SUMIFS('EUROSTAT_VBE_AutoP-Input'!M$7:M$2263,'EUROSTAT_VBE_AutoP-Input'!$B$7:$B$2263,$D18,'EUROSTAT_VBE_AutoP-Input'!$C$7:$C$2263,"*"&amp;RIGHT($A18,3)&amp;"*",'EUROSTAT_VBE_AutoP-Input'!$D$7:$D$2263,"5550*"))/1000</f>
        <v>0</v>
      </c>
      <c r="P18" s="17">
        <f>(SUMIFS('EUROSTAT_VBE_AutoP-Input'!N$7:N$2263,'EUROSTAT_VBE_AutoP-Input'!$B$7:$B$2263,$D18,'EUROSTAT_VBE_AutoP-Input'!$C$7:$C$2263,"*"&amp;RIGHT($A18,3)&amp;"*",'EUROSTAT_VBE_AutoP-Input'!$D$7:$D$2263,"5550*"))/1000</f>
        <v>0</v>
      </c>
      <c r="Q18" s="17">
        <f>(SUMIFS('EUROSTAT_VBE_AutoP-Input'!O$7:O$2263,'EUROSTAT_VBE_AutoP-Input'!$B$7:$B$2263,$D18,'EUROSTAT_VBE_AutoP-Input'!$C$7:$C$2263,"*"&amp;RIGHT($A18,3)&amp;"*",'EUROSTAT_VBE_AutoP-Input'!$D$7:$D$2263,"5550*"))/1000</f>
        <v>0</v>
      </c>
      <c r="R18" s="17">
        <f>(SUMIFS('EUROSTAT_VBE_AutoP-Input'!P$7:P$2263,'EUROSTAT_VBE_AutoP-Input'!$B$7:$B$2263,$D18,'EUROSTAT_VBE_AutoP-Input'!$C$7:$C$2263,"*"&amp;RIGHT($A18,3)&amp;"*",'EUROSTAT_VBE_AutoP-Input'!$D$7:$D$2263,"5550*"))/1000</f>
        <v>0</v>
      </c>
      <c r="S18" s="17">
        <f>(SUMIFS('EUROSTAT_VBE_AutoP-Input'!Q$7:Q$2263,'EUROSTAT_VBE_AutoP-Input'!$B$7:$B$2263,$D18,'EUROSTAT_VBE_AutoP-Input'!$C$7:$C$2263,"*"&amp;RIGHT($A18,3)&amp;"*",'EUROSTAT_VBE_AutoP-Input'!$D$7:$D$2263,"5550*"))/1000</f>
        <v>0</v>
      </c>
      <c r="T18" s="17">
        <f>(SUMIFS('EUROSTAT_VBE_AutoP-Input'!R$7:R$2263,'EUROSTAT_VBE_AutoP-Input'!$B$7:$B$2263,$D18,'EUROSTAT_VBE_AutoP-Input'!$C$7:$C$2263,"*"&amp;RIGHT($A18,3)&amp;"*",'EUROSTAT_VBE_AutoP-Input'!$D$7:$D$2263,"5550*"))/1000</f>
        <v>0</v>
      </c>
      <c r="U18" s="17">
        <f>(SUMIFS('EUROSTAT_VBE_AutoP-Input'!S$7:S$2263,'EUROSTAT_VBE_AutoP-Input'!$B$7:$B$2263,$D18,'EUROSTAT_VBE_AutoP-Input'!$C$7:$C$2263,"*"&amp;RIGHT($A18,3)&amp;"*",'EUROSTAT_VBE_AutoP-Input'!$D$7:$D$2263,"5550*"))/1000</f>
        <v>0</v>
      </c>
      <c r="V18" s="17">
        <f>(SUMIFS('EUROSTAT_VBE_AutoP-Input'!T$7:T$2263,'EUROSTAT_VBE_AutoP-Input'!$B$7:$B$2263,$D18,'EUROSTAT_VBE_AutoP-Input'!$C$7:$C$2263,"*"&amp;RIGHT($A18,3)&amp;"*",'EUROSTAT_VBE_AutoP-Input'!$D$7:$D$2263,"5550*"))/1000</f>
        <v>0</v>
      </c>
      <c r="W18" s="17">
        <f>(SUMIFS('EUROSTAT_VBE_AutoP-Input'!U$7:U$2263,'EUROSTAT_VBE_AutoP-Input'!$B$7:$B$2263,$D18,'EUROSTAT_VBE_AutoP-Input'!$C$7:$C$2263,"*"&amp;RIGHT($A18,3)&amp;"*",'EUROSTAT_VBE_AutoP-Input'!$D$7:$D$2263,"5550*"))/1000</f>
        <v>0</v>
      </c>
      <c r="X18" s="17">
        <f>(SUMIFS('EUROSTAT_VBE_AutoP-Input'!V$7:V$2263,'EUROSTAT_VBE_AutoP-Input'!$B$7:$B$2263,$D18,'EUROSTAT_VBE_AutoP-Input'!$C$7:$C$2263,"*"&amp;RIGHT($A18,3)&amp;"*",'EUROSTAT_VBE_AutoP-Input'!$D$7:$D$2263,"5550*"))/1000</f>
        <v>0</v>
      </c>
      <c r="Y18" s="17">
        <f>(SUMIFS('EUROSTAT_VBE_AutoP-Input'!W$7:W$2263,'EUROSTAT_VBE_AutoP-Input'!$B$7:$B$2263,$D18,'EUROSTAT_VBE_AutoP-Input'!$C$7:$C$2263,"*"&amp;RIGHT($A18,3)&amp;"*",'EUROSTAT_VBE_AutoP-Input'!$D$7:$D$2263,"5550*"))/1000</f>
        <v>0</v>
      </c>
      <c r="Z18" s="17">
        <f>(SUMIFS('EUROSTAT_VBE_AutoP-Input'!X$7:X$2263,'EUROSTAT_VBE_AutoP-Input'!$B$7:$B$2263,$D18,'EUROSTAT_VBE_AutoP-Input'!$C$7:$C$2263,"*"&amp;RIGHT($A18,3)&amp;"*",'EUROSTAT_VBE_AutoP-Input'!$D$7:$D$2263,"5550*"))/1000</f>
        <v>0</v>
      </c>
      <c r="AA18" s="17">
        <f>(SUMIFS('EUROSTAT_VBE_AutoP-Input'!Y$7:Y$2263,'EUROSTAT_VBE_AutoP-Input'!$B$7:$B$2263,$D18,'EUROSTAT_VBE_AutoP-Input'!$C$7:$C$2263,"*"&amp;RIGHT($A18,3)&amp;"*",'EUROSTAT_VBE_AutoP-Input'!$D$7:$D$2263,"5550*"))/1000</f>
        <v>0</v>
      </c>
      <c r="AB18" s="17">
        <f>(SUMIFS('EUROSTAT_VBE_AutoP-Input'!Z$7:Z$2263,'EUROSTAT_VBE_AutoP-Input'!$B$7:$B$2263,$D18,'EUROSTAT_VBE_AutoP-Input'!$C$7:$C$2263,"*"&amp;RIGHT($A18,3)&amp;"*",'EUROSTAT_VBE_AutoP-Input'!$D$7:$D$2263,"5550*"))/1000</f>
        <v>0</v>
      </c>
      <c r="AC18" s="17">
        <f>(SUMIFS('EUROSTAT_VBE_AutoP-Input'!AA$7:AA$2263,'EUROSTAT_VBE_AutoP-Input'!$B$7:$B$2263,$D18,'EUROSTAT_VBE_AutoP-Input'!$C$7:$C$2263,"*"&amp;RIGHT($A18,3)&amp;"*",'EUROSTAT_VBE_AutoP-Input'!$D$7:$D$2263,"5550*"))/1000</f>
        <v>0</v>
      </c>
      <c r="AD18" s="17">
        <f>(SUMIFS('EUROSTAT_VBE_AutoP-Input'!AB$7:AB$2263,'EUROSTAT_VBE_AutoP-Input'!$B$7:$B$2263,$D18,'EUROSTAT_VBE_AutoP-Input'!$C$7:$C$2263,"*"&amp;RIGHT($A18,3)&amp;"*",'EUROSTAT_VBE_AutoP-Input'!$D$7:$D$2263,"5550*"))/1000</f>
        <v>0</v>
      </c>
      <c r="AE18" s="17">
        <f>(SUMIFS('EUROSTAT_VBE_AutoP-Input'!AC$7:AC$2263,'EUROSTAT_VBE_AutoP-Input'!$B$7:$B$2263,$D18,'EUROSTAT_VBE_AutoP-Input'!$C$7:$C$2263,"*"&amp;RIGHT($A18,3)&amp;"*",'EUROSTAT_VBE_AutoP-Input'!$D$7:$D$2263,"5550*"))/1000</f>
        <v>0</v>
      </c>
      <c r="AF18" s="17">
        <f>(SUMIFS('EUROSTAT_VBE_AutoP-Input'!AD$7:AD$2263,'EUROSTAT_VBE_AutoP-Input'!$B$7:$B$2263,$D18,'EUROSTAT_VBE_AutoP-Input'!$C$7:$C$2263,"*"&amp;RIGHT($A18,3)&amp;"*",'EUROSTAT_VBE_AutoP-Input'!$D$7:$D$2263,"5550*"))/1000</f>
        <v>0</v>
      </c>
      <c r="AG18" s="17">
        <f>(SUMIFS('EUROSTAT_VBE_AutoP-Input'!AE$7:AE$2263,'EUROSTAT_VBE_AutoP-Input'!$B$7:$B$2263,$D18,'EUROSTAT_VBE_AutoP-Input'!$C$7:$C$2263,"*"&amp;RIGHT($A18,3)&amp;"*",'EUROSTAT_VBE_AutoP-Input'!$D$7:$D$2263,"5550*"))/1000</f>
        <v>0</v>
      </c>
      <c r="AH18" s="17">
        <f>(SUMIFS('EUROSTAT_VBE_AutoP-Input'!AF$7:AF$2263,'EUROSTAT_VBE_AutoP-Input'!$B$7:$B$2263,$D18,'EUROSTAT_VBE_AutoP-Input'!$C$7:$C$2263,"*"&amp;RIGHT($A18,3)&amp;"*",'EUROSTAT_VBE_AutoP-Input'!$D$7:$D$2263,"5550*"))/1000</f>
        <v>0</v>
      </c>
      <c r="AI18" s="17">
        <f>(SUMIFS('EUROSTAT_VBE_AutoP-Input'!AG$7:AG$2263,'EUROSTAT_VBE_AutoP-Input'!$B$7:$B$2263,$D18,'EUROSTAT_VBE_AutoP-Input'!$C$7:$C$2263,"*"&amp;RIGHT($A18,3)&amp;"*",'EUROSTAT_VBE_AutoP-Input'!$D$7:$D$2263,"5550*"))/1000</f>
        <v>0</v>
      </c>
      <c r="AJ18" s="17">
        <f>(SUMIFS('EUROSTAT_VBE_AutoP-Input'!AH$7:AH$2263,'EUROSTAT_VBE_AutoP-Input'!$B$7:$B$2263,$D18,'EUROSTAT_VBE_AutoP-Input'!$C$7:$C$2263,"*"&amp;RIGHT($A18,3)&amp;"*",'EUROSTAT_VBE_AutoP-Input'!$D$7:$D$2263,"5550*"))/1000</f>
        <v>0</v>
      </c>
      <c r="AK18" s="17">
        <f>(SUMIFS('EUROSTAT_VBE_AutoP-Input'!AI$7:AI$2263,'EUROSTAT_VBE_AutoP-Input'!$B$7:$B$2263,$D18,'EUROSTAT_VBE_AutoP-Input'!$C$7:$C$2263,"*"&amp;RIGHT($A18,3)&amp;"*",'EUROSTAT_VBE_AutoP-Input'!$D$7:$D$2263,"5550*"))/1000</f>
        <v>0</v>
      </c>
      <c r="AL18" s="17">
        <f>(SUMIFS('EUROSTAT_VBE_AutoP-Input'!AJ$7:AJ$2263,'EUROSTAT_VBE_AutoP-Input'!$B$7:$B$2263,$D18,'EUROSTAT_VBE_AutoP-Input'!$C$7:$C$2263,"*"&amp;RIGHT($A18,3)&amp;"*",'EUROSTAT_VBE_AutoP-Input'!$D$7:$D$2263,"5550*"))/1000</f>
        <v>0</v>
      </c>
      <c r="AM18" s="17">
        <f>(SUMIFS('EUROSTAT_VBE_AutoP-Input'!AK$7:AK$2263,'EUROSTAT_VBE_AutoP-Input'!$B$7:$B$2263,$D18,'EUROSTAT_VBE_AutoP-Input'!$C$7:$C$2263,"*"&amp;RIGHT($A18,3)&amp;"*",'EUROSTAT_VBE_AutoP-Input'!$D$7:$D$2263,"5550*"))/1000</f>
        <v>0</v>
      </c>
      <c r="AO18" s="49">
        <v>0</v>
      </c>
      <c r="AP18" s="49">
        <v>0</v>
      </c>
      <c r="AQ18" s="49">
        <v>0</v>
      </c>
      <c r="AR18" s="49">
        <v>0</v>
      </c>
      <c r="AS18" s="49">
        <v>0</v>
      </c>
    </row>
    <row r="19" s="20" customFormat="1" spans="1:45">
      <c r="A19" t="str">
        <f>LEFT('EUROSTAT_VBE_AutoP-Input'!$C$7,8)</f>
        <v>B_101022</v>
      </c>
      <c r="B19" s="30" t="s">
        <v>620</v>
      </c>
      <c r="C19" t="s">
        <v>293</v>
      </c>
      <c r="D19" t="s">
        <v>126</v>
      </c>
      <c r="E19" t="s">
        <v>244</v>
      </c>
      <c r="F19" t="s">
        <v>264</v>
      </c>
      <c r="G19" s="17">
        <f>(SUMIFS('EUROSTAT_VBE_AutoP-Input'!E$7:E$2263,'EUROSTAT_VBE_AutoP-Input'!$B$7:$B$2263,$D19,'EUROSTAT_VBE_AutoP-Input'!$C$7:$C$2263,"*"&amp;RIGHT($A19,3)&amp;"*",'EUROSTAT_VBE_AutoP-Input'!$D$7:$D$2263,"554*"))/1000-(SUMIFS('EUROSTAT_VBE_AutoP-Input'!E$7:E$2263,'EUROSTAT_VBE_AutoP-Input'!$B$7:$B$2263,$D19,'EUROSTAT_VBE_AutoP-Input'!$C$7:$C$2263,"*"&amp;RIGHT($A19,3)&amp;"*",'EUROSTAT_VBE_AutoP-Input'!$D$7:$D$2263,"5543*"))/1000-(SUMIFS('EUROSTAT_VBE_AutoP-Input'!E$7:E$2263,'EUROSTAT_VBE_AutoP-Input'!$B$7:$B$2263,$D19,'EUROSTAT_VBE_AutoP-Input'!$C$7:$C$2263,"*"&amp;RIGHT($A19,3)&amp;"*",'EUROSTAT_VBE_AutoP-Input'!$D$7:$D$2263,"5544*"))/1000</f>
        <v>14.712</v>
      </c>
      <c r="H19" s="17">
        <f>(SUMIFS('EUROSTAT_VBE_AutoP-Input'!F$7:F$2263,'EUROSTAT_VBE_AutoP-Input'!$B$7:$B$2263,$D19,'EUROSTAT_VBE_AutoP-Input'!$C$7:$C$2263,"*"&amp;RIGHT($A19,3)&amp;"*",'EUROSTAT_VBE_AutoP-Input'!$D$7:$D$2263,"554*"))/1000-(SUMIFS('EUROSTAT_VBE_AutoP-Input'!F$7:F$2263,'EUROSTAT_VBE_AutoP-Input'!$B$7:$B$2263,$D19,'EUROSTAT_VBE_AutoP-Input'!$C$7:$C$2263,"*"&amp;RIGHT($A19,3)&amp;"*",'EUROSTAT_VBE_AutoP-Input'!$D$7:$D$2263,"5543*"))/1000-(SUMIFS('EUROSTAT_VBE_AutoP-Input'!F$7:F$2263,'EUROSTAT_VBE_AutoP-Input'!$B$7:$B$2263,$D19,'EUROSTAT_VBE_AutoP-Input'!$C$7:$C$2263,"*"&amp;RIGHT($A19,3)&amp;"*",'EUROSTAT_VBE_AutoP-Input'!$D$7:$D$2263,"5544*"))/1000</f>
        <v>7.612</v>
      </c>
      <c r="I19" s="17">
        <f>(SUMIFS('EUROSTAT_VBE_AutoP-Input'!G$7:G$2263,'EUROSTAT_VBE_AutoP-Input'!$B$7:$B$2263,$D19,'EUROSTAT_VBE_AutoP-Input'!$C$7:$C$2263,"*"&amp;RIGHT($A19,3)&amp;"*",'EUROSTAT_VBE_AutoP-Input'!$D$7:$D$2263,"554*"))/1000-(SUMIFS('EUROSTAT_VBE_AutoP-Input'!G$7:G$2263,'EUROSTAT_VBE_AutoP-Input'!$B$7:$B$2263,$D19,'EUROSTAT_VBE_AutoP-Input'!$C$7:$C$2263,"*"&amp;RIGHT($A19,3)&amp;"*",'EUROSTAT_VBE_AutoP-Input'!$D$7:$D$2263,"5543*"))/1000-(SUMIFS('EUROSTAT_VBE_AutoP-Input'!G$7:G$2263,'EUROSTAT_VBE_AutoP-Input'!$B$7:$B$2263,$D19,'EUROSTAT_VBE_AutoP-Input'!$C$7:$C$2263,"*"&amp;RIGHT($A19,3)&amp;"*",'EUROSTAT_VBE_AutoP-Input'!$D$7:$D$2263,"5544*"))/1000</f>
        <v>0.142</v>
      </c>
      <c r="J19" s="17">
        <f>(SUMIFS('EUROSTAT_VBE_AutoP-Input'!H$7:H$2263,'EUROSTAT_VBE_AutoP-Input'!$B$7:$B$2263,$D19,'EUROSTAT_VBE_AutoP-Input'!$C$7:$C$2263,"*"&amp;RIGHT($A19,3)&amp;"*",'EUROSTAT_VBE_AutoP-Input'!$D$7:$D$2263,"554*"))/1000-(SUMIFS('EUROSTAT_VBE_AutoP-Input'!H$7:H$2263,'EUROSTAT_VBE_AutoP-Input'!$B$7:$B$2263,$D19,'EUROSTAT_VBE_AutoP-Input'!$C$7:$C$2263,"*"&amp;RIGHT($A19,3)&amp;"*",'EUROSTAT_VBE_AutoP-Input'!$D$7:$D$2263,"5543*"))/1000-(SUMIFS('EUROSTAT_VBE_AutoP-Input'!H$7:H$2263,'EUROSTAT_VBE_AutoP-Input'!$B$7:$B$2263,$D19,'EUROSTAT_VBE_AutoP-Input'!$C$7:$C$2263,"*"&amp;RIGHT($A19,3)&amp;"*",'EUROSTAT_VBE_AutoP-Input'!$D$7:$D$2263,"5544*"))/1000</f>
        <v>0.148</v>
      </c>
      <c r="K19" s="17">
        <f>(SUMIFS('EUROSTAT_VBE_AutoP-Input'!I$7:I$2263,'EUROSTAT_VBE_AutoP-Input'!$B$7:$B$2263,$D19,'EUROSTAT_VBE_AutoP-Input'!$C$7:$C$2263,"*"&amp;RIGHT($A19,3)&amp;"*",'EUROSTAT_VBE_AutoP-Input'!$D$7:$D$2263,"554*"))/1000-(SUMIFS('EUROSTAT_VBE_AutoP-Input'!I$7:I$2263,'EUROSTAT_VBE_AutoP-Input'!$B$7:$B$2263,$D19,'EUROSTAT_VBE_AutoP-Input'!$C$7:$C$2263,"*"&amp;RIGHT($A19,3)&amp;"*",'EUROSTAT_VBE_AutoP-Input'!$D$7:$D$2263,"5543*"))/1000-(SUMIFS('EUROSTAT_VBE_AutoP-Input'!I$7:I$2263,'EUROSTAT_VBE_AutoP-Input'!$B$7:$B$2263,$D19,'EUROSTAT_VBE_AutoP-Input'!$C$7:$C$2263,"*"&amp;RIGHT($A19,3)&amp;"*",'EUROSTAT_VBE_AutoP-Input'!$D$7:$D$2263,"5544*"))/1000</f>
        <v>8.742</v>
      </c>
      <c r="L19" s="17">
        <f>(SUMIFS('EUROSTAT_VBE_AutoP-Input'!J$7:J$2263,'EUROSTAT_VBE_AutoP-Input'!$B$7:$B$2263,$D19,'EUROSTAT_VBE_AutoP-Input'!$C$7:$C$2263,"*"&amp;RIGHT($A19,3)&amp;"*",'EUROSTAT_VBE_AutoP-Input'!$D$7:$D$2263,"554*"))/1000-(SUMIFS('EUROSTAT_VBE_AutoP-Input'!J$7:J$2263,'EUROSTAT_VBE_AutoP-Input'!$B$7:$B$2263,$D19,'EUROSTAT_VBE_AutoP-Input'!$C$7:$C$2263,"*"&amp;RIGHT($A19,3)&amp;"*",'EUROSTAT_VBE_AutoP-Input'!$D$7:$D$2263,"5543*"))/1000-(SUMIFS('EUROSTAT_VBE_AutoP-Input'!J$7:J$2263,'EUROSTAT_VBE_AutoP-Input'!$B$7:$B$2263,$D19,'EUROSTAT_VBE_AutoP-Input'!$C$7:$C$2263,"*"&amp;RIGHT($A19,3)&amp;"*",'EUROSTAT_VBE_AutoP-Input'!$D$7:$D$2263,"5544*"))/1000</f>
        <v>27.924</v>
      </c>
      <c r="M19" s="17">
        <f>(SUMIFS('EUROSTAT_VBE_AutoP-Input'!K$7:K$2263,'EUROSTAT_VBE_AutoP-Input'!$B$7:$B$2263,$D19,'EUROSTAT_VBE_AutoP-Input'!$C$7:$C$2263,"*"&amp;RIGHT($A19,3)&amp;"*",'EUROSTAT_VBE_AutoP-Input'!$D$7:$D$2263,"554*"))/1000-(SUMIFS('EUROSTAT_VBE_AutoP-Input'!K$7:K$2263,'EUROSTAT_VBE_AutoP-Input'!$B$7:$B$2263,$D19,'EUROSTAT_VBE_AutoP-Input'!$C$7:$C$2263,"*"&amp;RIGHT($A19,3)&amp;"*",'EUROSTAT_VBE_AutoP-Input'!$D$7:$D$2263,"5543*"))/1000-(SUMIFS('EUROSTAT_VBE_AutoP-Input'!K$7:K$2263,'EUROSTAT_VBE_AutoP-Input'!$B$7:$B$2263,$D19,'EUROSTAT_VBE_AutoP-Input'!$C$7:$C$2263,"*"&amp;RIGHT($A19,3)&amp;"*",'EUROSTAT_VBE_AutoP-Input'!$D$7:$D$2263,"5544*"))/1000</f>
        <v>2.953</v>
      </c>
      <c r="N19" s="17">
        <f>(SUMIFS('EUROSTAT_VBE_AutoP-Input'!L$7:L$2263,'EUROSTAT_VBE_AutoP-Input'!$B$7:$B$2263,$D19,'EUROSTAT_VBE_AutoP-Input'!$C$7:$C$2263,"*"&amp;RIGHT($A19,3)&amp;"*",'EUROSTAT_VBE_AutoP-Input'!$D$7:$D$2263,"554*"))/1000-(SUMIFS('EUROSTAT_VBE_AutoP-Input'!L$7:L$2263,'EUROSTAT_VBE_AutoP-Input'!$B$7:$B$2263,$D19,'EUROSTAT_VBE_AutoP-Input'!$C$7:$C$2263,"*"&amp;RIGHT($A19,3)&amp;"*",'EUROSTAT_VBE_AutoP-Input'!$D$7:$D$2263,"5543*"))/1000-(SUMIFS('EUROSTAT_VBE_AutoP-Input'!L$7:L$2263,'EUROSTAT_VBE_AutoP-Input'!$B$7:$B$2263,$D19,'EUROSTAT_VBE_AutoP-Input'!$C$7:$C$2263,"*"&amp;RIGHT($A19,3)&amp;"*",'EUROSTAT_VBE_AutoP-Input'!$D$7:$D$2263,"5544*"))/1000</f>
        <v>0.14</v>
      </c>
      <c r="O19" s="17">
        <f>(SUMIFS('EUROSTAT_VBE_AutoP-Input'!M$7:M$2263,'EUROSTAT_VBE_AutoP-Input'!$B$7:$B$2263,$D19,'EUROSTAT_VBE_AutoP-Input'!$C$7:$C$2263,"*"&amp;RIGHT($A19,3)&amp;"*",'EUROSTAT_VBE_AutoP-Input'!$D$7:$D$2263,"554*"))/1000-(SUMIFS('EUROSTAT_VBE_AutoP-Input'!M$7:M$2263,'EUROSTAT_VBE_AutoP-Input'!$B$7:$B$2263,$D19,'EUROSTAT_VBE_AutoP-Input'!$C$7:$C$2263,"*"&amp;RIGHT($A19,3)&amp;"*",'EUROSTAT_VBE_AutoP-Input'!$D$7:$D$2263,"5543*"))/1000-(SUMIFS('EUROSTAT_VBE_AutoP-Input'!M$7:M$2263,'EUROSTAT_VBE_AutoP-Input'!$B$7:$B$2263,$D19,'EUROSTAT_VBE_AutoP-Input'!$C$7:$C$2263,"*"&amp;RIGHT($A19,3)&amp;"*",'EUROSTAT_VBE_AutoP-Input'!$D$7:$D$2263,"5544*"))/1000</f>
        <v>0.286</v>
      </c>
      <c r="P19" s="17">
        <f>(SUMIFS('EUROSTAT_VBE_AutoP-Input'!N$7:N$2263,'EUROSTAT_VBE_AutoP-Input'!$B$7:$B$2263,$D19,'EUROSTAT_VBE_AutoP-Input'!$C$7:$C$2263,"*"&amp;RIGHT($A19,3)&amp;"*",'EUROSTAT_VBE_AutoP-Input'!$D$7:$D$2263,"554*"))/1000-(SUMIFS('EUROSTAT_VBE_AutoP-Input'!N$7:N$2263,'EUROSTAT_VBE_AutoP-Input'!$B$7:$B$2263,$D19,'EUROSTAT_VBE_AutoP-Input'!$C$7:$C$2263,"*"&amp;RIGHT($A19,3)&amp;"*",'EUROSTAT_VBE_AutoP-Input'!$D$7:$D$2263,"5543*"))/1000-(SUMIFS('EUROSTAT_VBE_AutoP-Input'!N$7:N$2263,'EUROSTAT_VBE_AutoP-Input'!$B$7:$B$2263,$D19,'EUROSTAT_VBE_AutoP-Input'!$C$7:$C$2263,"*"&amp;RIGHT($A19,3)&amp;"*",'EUROSTAT_VBE_AutoP-Input'!$D$7:$D$2263,"5544*"))/1000</f>
        <v>31.372</v>
      </c>
      <c r="Q19" s="17">
        <f>(SUMIFS('EUROSTAT_VBE_AutoP-Input'!O$7:O$2263,'EUROSTAT_VBE_AutoP-Input'!$B$7:$B$2263,$D19,'EUROSTAT_VBE_AutoP-Input'!$C$7:$C$2263,"*"&amp;RIGHT($A19,3)&amp;"*",'EUROSTAT_VBE_AutoP-Input'!$D$7:$D$2263,"554*"))/1000-(SUMIFS('EUROSTAT_VBE_AutoP-Input'!O$7:O$2263,'EUROSTAT_VBE_AutoP-Input'!$B$7:$B$2263,$D19,'EUROSTAT_VBE_AutoP-Input'!$C$7:$C$2263,"*"&amp;RIGHT($A19,3)&amp;"*",'EUROSTAT_VBE_AutoP-Input'!$D$7:$D$2263,"5543*"))/1000-(SUMIFS('EUROSTAT_VBE_AutoP-Input'!O$7:O$2263,'EUROSTAT_VBE_AutoP-Input'!$B$7:$B$2263,$D19,'EUROSTAT_VBE_AutoP-Input'!$C$7:$C$2263,"*"&amp;RIGHT($A19,3)&amp;"*",'EUROSTAT_VBE_AutoP-Input'!$D$7:$D$2263,"5544*"))/1000</f>
        <v>36.149</v>
      </c>
      <c r="R19" s="17">
        <f>(SUMIFS('EUROSTAT_VBE_AutoP-Input'!P$7:P$2263,'EUROSTAT_VBE_AutoP-Input'!$B$7:$B$2263,$D19,'EUROSTAT_VBE_AutoP-Input'!$C$7:$C$2263,"*"&amp;RIGHT($A19,3)&amp;"*",'EUROSTAT_VBE_AutoP-Input'!$D$7:$D$2263,"554*"))/1000-(SUMIFS('EUROSTAT_VBE_AutoP-Input'!P$7:P$2263,'EUROSTAT_VBE_AutoP-Input'!$B$7:$B$2263,$D19,'EUROSTAT_VBE_AutoP-Input'!$C$7:$C$2263,"*"&amp;RIGHT($A19,3)&amp;"*",'EUROSTAT_VBE_AutoP-Input'!$D$7:$D$2263,"5543*"))/1000-(SUMIFS('EUROSTAT_VBE_AutoP-Input'!P$7:P$2263,'EUROSTAT_VBE_AutoP-Input'!$B$7:$B$2263,$D19,'EUROSTAT_VBE_AutoP-Input'!$C$7:$C$2263,"*"&amp;RIGHT($A19,3)&amp;"*",'EUROSTAT_VBE_AutoP-Input'!$D$7:$D$2263,"5544*"))/1000</f>
        <v>30.114</v>
      </c>
      <c r="S19" s="17">
        <f>(SUMIFS('EUROSTAT_VBE_AutoP-Input'!Q$7:Q$2263,'EUROSTAT_VBE_AutoP-Input'!$B$7:$B$2263,$D19,'EUROSTAT_VBE_AutoP-Input'!$C$7:$C$2263,"*"&amp;RIGHT($A19,3)&amp;"*",'EUROSTAT_VBE_AutoP-Input'!$D$7:$D$2263,"554*"))/1000-(SUMIFS('EUROSTAT_VBE_AutoP-Input'!Q$7:Q$2263,'EUROSTAT_VBE_AutoP-Input'!$B$7:$B$2263,$D19,'EUROSTAT_VBE_AutoP-Input'!$C$7:$C$2263,"*"&amp;RIGHT($A19,3)&amp;"*",'EUROSTAT_VBE_AutoP-Input'!$D$7:$D$2263,"5543*"))/1000-(SUMIFS('EUROSTAT_VBE_AutoP-Input'!Q$7:Q$2263,'EUROSTAT_VBE_AutoP-Input'!$B$7:$B$2263,$D19,'EUROSTAT_VBE_AutoP-Input'!$C$7:$C$2263,"*"&amp;RIGHT($A19,3)&amp;"*",'EUROSTAT_VBE_AutoP-Input'!$D$7:$D$2263,"5544*"))/1000</f>
        <v>0.126</v>
      </c>
      <c r="T19" s="17">
        <f>(SUMIFS('EUROSTAT_VBE_AutoP-Input'!R$7:R$2263,'EUROSTAT_VBE_AutoP-Input'!$B$7:$B$2263,$D19,'EUROSTAT_VBE_AutoP-Input'!$C$7:$C$2263,"*"&amp;RIGHT($A19,3)&amp;"*",'EUROSTAT_VBE_AutoP-Input'!$D$7:$D$2263,"554*"))/1000-(SUMIFS('EUROSTAT_VBE_AutoP-Input'!R$7:R$2263,'EUROSTAT_VBE_AutoP-Input'!$B$7:$B$2263,$D19,'EUROSTAT_VBE_AutoP-Input'!$C$7:$C$2263,"*"&amp;RIGHT($A19,3)&amp;"*",'EUROSTAT_VBE_AutoP-Input'!$D$7:$D$2263,"5543*"))/1000-(SUMIFS('EUROSTAT_VBE_AutoP-Input'!R$7:R$2263,'EUROSTAT_VBE_AutoP-Input'!$B$7:$B$2263,$D19,'EUROSTAT_VBE_AutoP-Input'!$C$7:$C$2263,"*"&amp;RIGHT($A19,3)&amp;"*",'EUROSTAT_VBE_AutoP-Input'!$D$7:$D$2263,"5544*"))/1000</f>
        <v>0.706</v>
      </c>
      <c r="U19" s="17">
        <f>(SUMIFS('EUROSTAT_VBE_AutoP-Input'!S$7:S$2263,'EUROSTAT_VBE_AutoP-Input'!$B$7:$B$2263,$D19,'EUROSTAT_VBE_AutoP-Input'!$C$7:$C$2263,"*"&amp;RIGHT($A19,3)&amp;"*",'EUROSTAT_VBE_AutoP-Input'!$D$7:$D$2263,"554*"))/1000-(SUMIFS('EUROSTAT_VBE_AutoP-Input'!S$7:S$2263,'EUROSTAT_VBE_AutoP-Input'!$B$7:$B$2263,$D19,'EUROSTAT_VBE_AutoP-Input'!$C$7:$C$2263,"*"&amp;RIGHT($A19,3)&amp;"*",'EUROSTAT_VBE_AutoP-Input'!$D$7:$D$2263,"5543*"))/1000-(SUMIFS('EUROSTAT_VBE_AutoP-Input'!S$7:S$2263,'EUROSTAT_VBE_AutoP-Input'!$B$7:$B$2263,$D19,'EUROSTAT_VBE_AutoP-Input'!$C$7:$C$2263,"*"&amp;RIGHT($A19,3)&amp;"*",'EUROSTAT_VBE_AutoP-Input'!$D$7:$D$2263,"5544*"))/1000</f>
        <v>0.413</v>
      </c>
      <c r="V19" s="17">
        <f>(SUMIFS('EUROSTAT_VBE_AutoP-Input'!T$7:T$2263,'EUROSTAT_VBE_AutoP-Input'!$B$7:$B$2263,$D19,'EUROSTAT_VBE_AutoP-Input'!$C$7:$C$2263,"*"&amp;RIGHT($A19,3)&amp;"*",'EUROSTAT_VBE_AutoP-Input'!$D$7:$D$2263,"554*"))/1000-(SUMIFS('EUROSTAT_VBE_AutoP-Input'!T$7:T$2263,'EUROSTAT_VBE_AutoP-Input'!$B$7:$B$2263,$D19,'EUROSTAT_VBE_AutoP-Input'!$C$7:$C$2263,"*"&amp;RIGHT($A19,3)&amp;"*",'EUROSTAT_VBE_AutoP-Input'!$D$7:$D$2263,"5543*"))/1000-(SUMIFS('EUROSTAT_VBE_AutoP-Input'!T$7:T$2263,'EUROSTAT_VBE_AutoP-Input'!$B$7:$B$2263,$D19,'EUROSTAT_VBE_AutoP-Input'!$C$7:$C$2263,"*"&amp;RIGHT($A19,3)&amp;"*",'EUROSTAT_VBE_AutoP-Input'!$D$7:$D$2263,"5544*"))/1000</f>
        <v>0</v>
      </c>
      <c r="W19" s="17">
        <f>(SUMIFS('EUROSTAT_VBE_AutoP-Input'!U$7:U$2263,'EUROSTAT_VBE_AutoP-Input'!$B$7:$B$2263,$D19,'EUROSTAT_VBE_AutoP-Input'!$C$7:$C$2263,"*"&amp;RIGHT($A19,3)&amp;"*",'EUROSTAT_VBE_AutoP-Input'!$D$7:$D$2263,"554*"))/1000-(SUMIFS('EUROSTAT_VBE_AutoP-Input'!U$7:U$2263,'EUROSTAT_VBE_AutoP-Input'!$B$7:$B$2263,$D19,'EUROSTAT_VBE_AutoP-Input'!$C$7:$C$2263,"*"&amp;RIGHT($A19,3)&amp;"*",'EUROSTAT_VBE_AutoP-Input'!$D$7:$D$2263,"5543*"))/1000-(SUMIFS('EUROSTAT_VBE_AutoP-Input'!U$7:U$2263,'EUROSTAT_VBE_AutoP-Input'!$B$7:$B$2263,$D19,'EUROSTAT_VBE_AutoP-Input'!$C$7:$C$2263,"*"&amp;RIGHT($A19,3)&amp;"*",'EUROSTAT_VBE_AutoP-Input'!$D$7:$D$2263,"5544*"))/1000</f>
        <v>7.143</v>
      </c>
      <c r="X19" s="17">
        <f>(SUMIFS('EUROSTAT_VBE_AutoP-Input'!V$7:V$2263,'EUROSTAT_VBE_AutoP-Input'!$B$7:$B$2263,$D19,'EUROSTAT_VBE_AutoP-Input'!$C$7:$C$2263,"*"&amp;RIGHT($A19,3)&amp;"*",'EUROSTAT_VBE_AutoP-Input'!$D$7:$D$2263,"554*"))/1000-(SUMIFS('EUROSTAT_VBE_AutoP-Input'!V$7:V$2263,'EUROSTAT_VBE_AutoP-Input'!$B$7:$B$2263,$D19,'EUROSTAT_VBE_AutoP-Input'!$C$7:$C$2263,"*"&amp;RIGHT($A19,3)&amp;"*",'EUROSTAT_VBE_AutoP-Input'!$D$7:$D$2263,"5543*"))/1000-(SUMIFS('EUROSTAT_VBE_AutoP-Input'!V$7:V$2263,'EUROSTAT_VBE_AutoP-Input'!$B$7:$B$2263,$D19,'EUROSTAT_VBE_AutoP-Input'!$C$7:$C$2263,"*"&amp;RIGHT($A19,3)&amp;"*",'EUROSTAT_VBE_AutoP-Input'!$D$7:$D$2263,"5544*"))/1000</f>
        <v>0.186</v>
      </c>
      <c r="Y19" s="17">
        <f>(SUMIFS('EUROSTAT_VBE_AutoP-Input'!W$7:W$2263,'EUROSTAT_VBE_AutoP-Input'!$B$7:$B$2263,$D19,'EUROSTAT_VBE_AutoP-Input'!$C$7:$C$2263,"*"&amp;RIGHT($A19,3)&amp;"*",'EUROSTAT_VBE_AutoP-Input'!$D$7:$D$2263,"554*"))/1000-(SUMIFS('EUROSTAT_VBE_AutoP-Input'!W$7:W$2263,'EUROSTAT_VBE_AutoP-Input'!$B$7:$B$2263,$D19,'EUROSTAT_VBE_AutoP-Input'!$C$7:$C$2263,"*"&amp;RIGHT($A19,3)&amp;"*",'EUROSTAT_VBE_AutoP-Input'!$D$7:$D$2263,"5543*"))/1000-(SUMIFS('EUROSTAT_VBE_AutoP-Input'!W$7:W$2263,'EUROSTAT_VBE_AutoP-Input'!$B$7:$B$2263,$D19,'EUROSTAT_VBE_AutoP-Input'!$C$7:$C$2263,"*"&amp;RIGHT($A19,3)&amp;"*",'EUROSTAT_VBE_AutoP-Input'!$D$7:$D$2263,"5544*"))/1000</f>
        <v>0.275</v>
      </c>
      <c r="Z19" s="17">
        <f>(SUMIFS('EUROSTAT_VBE_AutoP-Input'!X$7:X$2263,'EUROSTAT_VBE_AutoP-Input'!$B$7:$B$2263,$D19,'EUROSTAT_VBE_AutoP-Input'!$C$7:$C$2263,"*"&amp;RIGHT($A19,3)&amp;"*",'EUROSTAT_VBE_AutoP-Input'!$D$7:$D$2263,"554*"))/1000-(SUMIFS('EUROSTAT_VBE_AutoP-Input'!X$7:X$2263,'EUROSTAT_VBE_AutoP-Input'!$B$7:$B$2263,$D19,'EUROSTAT_VBE_AutoP-Input'!$C$7:$C$2263,"*"&amp;RIGHT($A19,3)&amp;"*",'EUROSTAT_VBE_AutoP-Input'!$D$7:$D$2263,"5543*"))/1000-(SUMIFS('EUROSTAT_VBE_AutoP-Input'!X$7:X$2263,'EUROSTAT_VBE_AutoP-Input'!$B$7:$B$2263,$D19,'EUROSTAT_VBE_AutoP-Input'!$C$7:$C$2263,"*"&amp;RIGHT($A19,3)&amp;"*",'EUROSTAT_VBE_AutoP-Input'!$D$7:$D$2263,"5544*"))/1000</f>
        <v>0.218</v>
      </c>
      <c r="AA19" s="17">
        <f>(SUMIFS('EUROSTAT_VBE_AutoP-Input'!Y$7:Y$2263,'EUROSTAT_VBE_AutoP-Input'!$B$7:$B$2263,$D19,'EUROSTAT_VBE_AutoP-Input'!$C$7:$C$2263,"*"&amp;RIGHT($A19,3)&amp;"*",'EUROSTAT_VBE_AutoP-Input'!$D$7:$D$2263,"554*"))/1000-(SUMIFS('EUROSTAT_VBE_AutoP-Input'!Y$7:Y$2263,'EUROSTAT_VBE_AutoP-Input'!$B$7:$B$2263,$D19,'EUROSTAT_VBE_AutoP-Input'!$C$7:$C$2263,"*"&amp;RIGHT($A19,3)&amp;"*",'EUROSTAT_VBE_AutoP-Input'!$D$7:$D$2263,"5543*"))/1000-(SUMIFS('EUROSTAT_VBE_AutoP-Input'!Y$7:Y$2263,'EUROSTAT_VBE_AutoP-Input'!$B$7:$B$2263,$D19,'EUROSTAT_VBE_AutoP-Input'!$C$7:$C$2263,"*"&amp;RIGHT($A19,3)&amp;"*",'EUROSTAT_VBE_AutoP-Input'!$D$7:$D$2263,"5544*"))/1000</f>
        <v>0</v>
      </c>
      <c r="AB19" s="17">
        <f>(SUMIFS('EUROSTAT_VBE_AutoP-Input'!Z$7:Z$2263,'EUROSTAT_VBE_AutoP-Input'!$B$7:$B$2263,$D19,'EUROSTAT_VBE_AutoP-Input'!$C$7:$C$2263,"*"&amp;RIGHT($A19,3)&amp;"*",'EUROSTAT_VBE_AutoP-Input'!$D$7:$D$2263,"554*"))/1000-(SUMIFS('EUROSTAT_VBE_AutoP-Input'!Z$7:Z$2263,'EUROSTAT_VBE_AutoP-Input'!$B$7:$B$2263,$D19,'EUROSTAT_VBE_AutoP-Input'!$C$7:$C$2263,"*"&amp;RIGHT($A19,3)&amp;"*",'EUROSTAT_VBE_AutoP-Input'!$D$7:$D$2263,"5543*"))/1000-(SUMIFS('EUROSTAT_VBE_AutoP-Input'!Z$7:Z$2263,'EUROSTAT_VBE_AutoP-Input'!$B$7:$B$2263,$D19,'EUROSTAT_VBE_AutoP-Input'!$C$7:$C$2263,"*"&amp;RIGHT($A19,3)&amp;"*",'EUROSTAT_VBE_AutoP-Input'!$D$7:$D$2263,"5544*"))/1000</f>
        <v>0</v>
      </c>
      <c r="AC19" s="17">
        <f>(SUMIFS('EUROSTAT_VBE_AutoP-Input'!AA$7:AA$2263,'EUROSTAT_VBE_AutoP-Input'!$B$7:$B$2263,$D19,'EUROSTAT_VBE_AutoP-Input'!$C$7:$C$2263,"*"&amp;RIGHT($A19,3)&amp;"*",'EUROSTAT_VBE_AutoP-Input'!$D$7:$D$2263,"554*"))/1000-(SUMIFS('EUROSTAT_VBE_AutoP-Input'!AA$7:AA$2263,'EUROSTAT_VBE_AutoP-Input'!$B$7:$B$2263,$D19,'EUROSTAT_VBE_AutoP-Input'!$C$7:$C$2263,"*"&amp;RIGHT($A19,3)&amp;"*",'EUROSTAT_VBE_AutoP-Input'!$D$7:$D$2263,"5543*"))/1000-(SUMIFS('EUROSTAT_VBE_AutoP-Input'!AA$7:AA$2263,'EUROSTAT_VBE_AutoP-Input'!$B$7:$B$2263,$D19,'EUROSTAT_VBE_AutoP-Input'!$C$7:$C$2263,"*"&amp;RIGHT($A19,3)&amp;"*",'EUROSTAT_VBE_AutoP-Input'!$D$7:$D$2263,"5544*"))/1000</f>
        <v>0</v>
      </c>
      <c r="AD19" s="17">
        <f>(SUMIFS('EUROSTAT_VBE_AutoP-Input'!AB$7:AB$2263,'EUROSTAT_VBE_AutoP-Input'!$B$7:$B$2263,$D19,'EUROSTAT_VBE_AutoP-Input'!$C$7:$C$2263,"*"&amp;RIGHT($A19,3)&amp;"*",'EUROSTAT_VBE_AutoP-Input'!$D$7:$D$2263,"554*"))/1000-(SUMIFS('EUROSTAT_VBE_AutoP-Input'!AB$7:AB$2263,'EUROSTAT_VBE_AutoP-Input'!$B$7:$B$2263,$D19,'EUROSTAT_VBE_AutoP-Input'!$C$7:$C$2263,"*"&amp;RIGHT($A19,3)&amp;"*",'EUROSTAT_VBE_AutoP-Input'!$D$7:$D$2263,"5543*"))/1000-(SUMIFS('EUROSTAT_VBE_AutoP-Input'!AB$7:AB$2263,'EUROSTAT_VBE_AutoP-Input'!$B$7:$B$2263,$D19,'EUROSTAT_VBE_AutoP-Input'!$C$7:$C$2263,"*"&amp;RIGHT($A19,3)&amp;"*",'EUROSTAT_VBE_AutoP-Input'!$D$7:$D$2263,"5544*"))/1000</f>
        <v>12.748</v>
      </c>
      <c r="AE19" s="17">
        <f>(SUMIFS('EUROSTAT_VBE_AutoP-Input'!AC$7:AC$2263,'EUROSTAT_VBE_AutoP-Input'!$B$7:$B$2263,$D19,'EUROSTAT_VBE_AutoP-Input'!$C$7:$C$2263,"*"&amp;RIGHT($A19,3)&amp;"*",'EUROSTAT_VBE_AutoP-Input'!$D$7:$D$2263,"554*"))/1000-(SUMIFS('EUROSTAT_VBE_AutoP-Input'!AC$7:AC$2263,'EUROSTAT_VBE_AutoP-Input'!$B$7:$B$2263,$D19,'EUROSTAT_VBE_AutoP-Input'!$C$7:$C$2263,"*"&amp;RIGHT($A19,3)&amp;"*",'EUROSTAT_VBE_AutoP-Input'!$D$7:$D$2263,"5543*"))/1000-(SUMIFS('EUROSTAT_VBE_AutoP-Input'!AC$7:AC$2263,'EUROSTAT_VBE_AutoP-Input'!$B$7:$B$2263,$D19,'EUROSTAT_VBE_AutoP-Input'!$C$7:$C$2263,"*"&amp;RIGHT($A19,3)&amp;"*",'EUROSTAT_VBE_AutoP-Input'!$D$7:$D$2263,"5544*"))/1000</f>
        <v>1.271</v>
      </c>
      <c r="AF19" s="17">
        <f>(SUMIFS('EUROSTAT_VBE_AutoP-Input'!AD$7:AD$2263,'EUROSTAT_VBE_AutoP-Input'!$B$7:$B$2263,$D19,'EUROSTAT_VBE_AutoP-Input'!$C$7:$C$2263,"*"&amp;RIGHT($A19,3)&amp;"*",'EUROSTAT_VBE_AutoP-Input'!$D$7:$D$2263,"554*"))/1000-(SUMIFS('EUROSTAT_VBE_AutoP-Input'!AD$7:AD$2263,'EUROSTAT_VBE_AutoP-Input'!$B$7:$B$2263,$D19,'EUROSTAT_VBE_AutoP-Input'!$C$7:$C$2263,"*"&amp;RIGHT($A19,3)&amp;"*",'EUROSTAT_VBE_AutoP-Input'!$D$7:$D$2263,"5543*"))/1000-(SUMIFS('EUROSTAT_VBE_AutoP-Input'!AD$7:AD$2263,'EUROSTAT_VBE_AutoP-Input'!$B$7:$B$2263,$D19,'EUROSTAT_VBE_AutoP-Input'!$C$7:$C$2263,"*"&amp;RIGHT($A19,3)&amp;"*",'EUROSTAT_VBE_AutoP-Input'!$D$7:$D$2263,"5544*"))/1000</f>
        <v>13.075</v>
      </c>
      <c r="AG19" s="17">
        <f>(SUMIFS('EUROSTAT_VBE_AutoP-Input'!AE$7:AE$2263,'EUROSTAT_VBE_AutoP-Input'!$B$7:$B$2263,$D19,'EUROSTAT_VBE_AutoP-Input'!$C$7:$C$2263,"*"&amp;RIGHT($A19,3)&amp;"*",'EUROSTAT_VBE_AutoP-Input'!$D$7:$D$2263,"554*"))/1000-(SUMIFS('EUROSTAT_VBE_AutoP-Input'!AE$7:AE$2263,'EUROSTAT_VBE_AutoP-Input'!$B$7:$B$2263,$D19,'EUROSTAT_VBE_AutoP-Input'!$C$7:$C$2263,"*"&amp;RIGHT($A19,3)&amp;"*",'EUROSTAT_VBE_AutoP-Input'!$D$7:$D$2263,"5543*"))/1000-(SUMIFS('EUROSTAT_VBE_AutoP-Input'!AE$7:AE$2263,'EUROSTAT_VBE_AutoP-Input'!$B$7:$B$2263,$D19,'EUROSTAT_VBE_AutoP-Input'!$C$7:$C$2263,"*"&amp;RIGHT($A19,3)&amp;"*",'EUROSTAT_VBE_AutoP-Input'!$D$7:$D$2263,"5544*"))/1000</f>
        <v>10.266</v>
      </c>
      <c r="AH19" s="17">
        <f>(SUMIFS('EUROSTAT_VBE_AutoP-Input'!AF$7:AF$2263,'EUROSTAT_VBE_AutoP-Input'!$B$7:$B$2263,$D19,'EUROSTAT_VBE_AutoP-Input'!$C$7:$C$2263,"*"&amp;RIGHT($A19,3)&amp;"*",'EUROSTAT_VBE_AutoP-Input'!$D$7:$D$2263,"554*"))/1000-(SUMIFS('EUROSTAT_VBE_AutoP-Input'!AF$7:AF$2263,'EUROSTAT_VBE_AutoP-Input'!$B$7:$B$2263,$D19,'EUROSTAT_VBE_AutoP-Input'!$C$7:$C$2263,"*"&amp;RIGHT($A19,3)&amp;"*",'EUROSTAT_VBE_AutoP-Input'!$D$7:$D$2263,"5543*"))/1000-(SUMIFS('EUROSTAT_VBE_AutoP-Input'!AF$7:AF$2263,'EUROSTAT_VBE_AutoP-Input'!$B$7:$B$2263,$D19,'EUROSTAT_VBE_AutoP-Input'!$C$7:$C$2263,"*"&amp;RIGHT($A19,3)&amp;"*",'EUROSTAT_VBE_AutoP-Input'!$D$7:$D$2263,"5544*"))/1000</f>
        <v>0.407</v>
      </c>
      <c r="AI19" s="17">
        <f>(SUMIFS('EUROSTAT_VBE_AutoP-Input'!AG$7:AG$2263,'EUROSTAT_VBE_AutoP-Input'!$B$7:$B$2263,$D19,'EUROSTAT_VBE_AutoP-Input'!$C$7:$C$2263,"*"&amp;RIGHT($A19,3)&amp;"*",'EUROSTAT_VBE_AutoP-Input'!$D$7:$D$2263,"554*"))/1000-(SUMIFS('EUROSTAT_VBE_AutoP-Input'!AG$7:AG$2263,'EUROSTAT_VBE_AutoP-Input'!$B$7:$B$2263,$D19,'EUROSTAT_VBE_AutoP-Input'!$C$7:$C$2263,"*"&amp;RIGHT($A19,3)&amp;"*",'EUROSTAT_VBE_AutoP-Input'!$D$7:$D$2263,"5543*"))/1000-(SUMIFS('EUROSTAT_VBE_AutoP-Input'!AG$7:AG$2263,'EUROSTAT_VBE_AutoP-Input'!$B$7:$B$2263,$D19,'EUROSTAT_VBE_AutoP-Input'!$C$7:$C$2263,"*"&amp;RIGHT($A19,3)&amp;"*",'EUROSTAT_VBE_AutoP-Input'!$D$7:$D$2263,"5544*"))/1000</f>
        <v>0</v>
      </c>
      <c r="AJ19" s="17">
        <f>(SUMIFS('EUROSTAT_VBE_AutoP-Input'!AH$7:AH$2263,'EUROSTAT_VBE_AutoP-Input'!$B$7:$B$2263,$D19,'EUROSTAT_VBE_AutoP-Input'!$C$7:$C$2263,"*"&amp;RIGHT($A19,3)&amp;"*",'EUROSTAT_VBE_AutoP-Input'!$D$7:$D$2263,"554*"))/1000-(SUMIFS('EUROSTAT_VBE_AutoP-Input'!AH$7:AH$2263,'EUROSTAT_VBE_AutoP-Input'!$B$7:$B$2263,$D19,'EUROSTAT_VBE_AutoP-Input'!$C$7:$C$2263,"*"&amp;RIGHT($A19,3)&amp;"*",'EUROSTAT_VBE_AutoP-Input'!$D$7:$D$2263,"5543*"))/1000-(SUMIFS('EUROSTAT_VBE_AutoP-Input'!AH$7:AH$2263,'EUROSTAT_VBE_AutoP-Input'!$B$7:$B$2263,$D19,'EUROSTAT_VBE_AutoP-Input'!$C$7:$C$2263,"*"&amp;RIGHT($A19,3)&amp;"*",'EUROSTAT_VBE_AutoP-Input'!$D$7:$D$2263,"5544*"))/1000</f>
        <v>47.013</v>
      </c>
      <c r="AK19" s="17">
        <f>(SUMIFS('EUROSTAT_VBE_AutoP-Input'!AI$7:AI$2263,'EUROSTAT_VBE_AutoP-Input'!$B$7:$B$2263,$D19,'EUROSTAT_VBE_AutoP-Input'!$C$7:$C$2263,"*"&amp;RIGHT($A19,3)&amp;"*",'EUROSTAT_VBE_AutoP-Input'!$D$7:$D$2263,"554*"))/1000-(SUMIFS('EUROSTAT_VBE_AutoP-Input'!AI$7:AI$2263,'EUROSTAT_VBE_AutoP-Input'!$B$7:$B$2263,$D19,'EUROSTAT_VBE_AutoP-Input'!$C$7:$C$2263,"*"&amp;RIGHT($A19,3)&amp;"*",'EUROSTAT_VBE_AutoP-Input'!$D$7:$D$2263,"5543*"))/1000-(SUMIFS('EUROSTAT_VBE_AutoP-Input'!AI$7:AI$2263,'EUROSTAT_VBE_AutoP-Input'!$B$7:$B$2263,$D19,'EUROSTAT_VBE_AutoP-Input'!$C$7:$C$2263,"*"&amp;RIGHT($A19,3)&amp;"*",'EUROSTAT_VBE_AutoP-Input'!$D$7:$D$2263,"5544*"))/1000</f>
        <v>0.845</v>
      </c>
      <c r="AL19" s="17">
        <f>(SUMIFS('EUROSTAT_VBE_AutoP-Input'!AJ$7:AJ$2263,'EUROSTAT_VBE_AutoP-Input'!$B$7:$B$2263,$D19,'EUROSTAT_VBE_AutoP-Input'!$C$7:$C$2263,"*"&amp;RIGHT($A19,3)&amp;"*",'EUROSTAT_VBE_AutoP-Input'!$D$7:$D$2263,"554*"))/1000-(SUMIFS('EUROSTAT_VBE_AutoP-Input'!AJ$7:AJ$2263,'EUROSTAT_VBE_AutoP-Input'!$B$7:$B$2263,$D19,'EUROSTAT_VBE_AutoP-Input'!$C$7:$C$2263,"*"&amp;RIGHT($A19,3)&amp;"*",'EUROSTAT_VBE_AutoP-Input'!$D$7:$D$2263,"5543*"))/1000-(SUMIFS('EUROSTAT_VBE_AutoP-Input'!AJ$7:AJ$2263,'EUROSTAT_VBE_AutoP-Input'!$B$7:$B$2263,$D19,'EUROSTAT_VBE_AutoP-Input'!$C$7:$C$2263,"*"&amp;RIGHT($A19,3)&amp;"*",'EUROSTAT_VBE_AutoP-Input'!$D$7:$D$2263,"5544*"))/1000</f>
        <v>7.323</v>
      </c>
      <c r="AM19" s="17">
        <f>(SUMIFS('EUROSTAT_VBE_AutoP-Input'!AK$7:AK$2263,'EUROSTAT_VBE_AutoP-Input'!$B$7:$B$2263,$D19,'EUROSTAT_VBE_AutoP-Input'!$C$7:$C$2263,"*"&amp;RIGHT($A19,3)&amp;"*",'EUROSTAT_VBE_AutoP-Input'!$D$7:$D$2263,"554*"))/1000-(SUMIFS('EUROSTAT_VBE_AutoP-Input'!AK$7:AK$2263,'EUROSTAT_VBE_AutoP-Input'!$B$7:$B$2263,$D19,'EUROSTAT_VBE_AutoP-Input'!$C$7:$C$2263,"*"&amp;RIGHT($A19,3)&amp;"*",'EUROSTAT_VBE_AutoP-Input'!$D$7:$D$2263,"5543*"))/1000-(SUMIFS('EUROSTAT_VBE_AutoP-Input'!AK$7:AK$2263,'EUROSTAT_VBE_AutoP-Input'!$B$7:$B$2263,$D19,'EUROSTAT_VBE_AutoP-Input'!$C$7:$C$2263,"*"&amp;RIGHT($A19,3)&amp;"*",'EUROSTAT_VBE_AutoP-Input'!$D$7:$D$2263,"5544*"))/1000</f>
        <v>83.927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</row>
    <row r="20" s="20" customFormat="1" spans="1:45">
      <c r="A20" t="str">
        <f>LEFT('EUROSTAT_VBE_AutoP-Input'!$C$7,8)</f>
        <v>B_101022</v>
      </c>
      <c r="B20" s="30" t="s">
        <v>620</v>
      </c>
      <c r="C20" t="s">
        <v>293</v>
      </c>
      <c r="D20" t="s">
        <v>126</v>
      </c>
      <c r="E20" t="s">
        <v>245</v>
      </c>
      <c r="F20" t="s">
        <v>265</v>
      </c>
      <c r="G20" s="17">
        <f>(SUMIFS('EUROSTAT_VBE_AutoP-Input'!E$7:E$2263,'EUROSTAT_VBE_AutoP-Input'!$B$7:$B$2263,$D20,'EUROSTAT_VBE_AutoP-Input'!$C$7:$C$2263,"*"&amp;RIGHT($A20,3)&amp;"*",'EUROSTAT_VBE_AutoP-Input'!$D$7:$D$2263,"5543*"))/1000</f>
        <v>4.332</v>
      </c>
      <c r="H20" s="17">
        <f>(SUMIFS('EUROSTAT_VBE_AutoP-Input'!F$7:F$2263,'EUROSTAT_VBE_AutoP-Input'!$B$7:$B$2263,$D20,'EUROSTAT_VBE_AutoP-Input'!$C$7:$C$2263,"*"&amp;RIGHT($A20,3)&amp;"*",'EUROSTAT_VBE_AutoP-Input'!$D$7:$D$2263,"5543*"))/1000</f>
        <v>0</v>
      </c>
      <c r="I20" s="17">
        <f>(SUMIFS('EUROSTAT_VBE_AutoP-Input'!G$7:G$2263,'EUROSTAT_VBE_AutoP-Input'!$B$7:$B$2263,$D20,'EUROSTAT_VBE_AutoP-Input'!$C$7:$C$2263,"*"&amp;RIGHT($A20,3)&amp;"*",'EUROSTAT_VBE_AutoP-Input'!$D$7:$D$2263,"5543*"))/1000</f>
        <v>0</v>
      </c>
      <c r="J20" s="17">
        <f>(SUMIFS('EUROSTAT_VBE_AutoP-Input'!H$7:H$2263,'EUROSTAT_VBE_AutoP-Input'!$B$7:$B$2263,$D20,'EUROSTAT_VBE_AutoP-Input'!$C$7:$C$2263,"*"&amp;RIGHT($A20,3)&amp;"*",'EUROSTAT_VBE_AutoP-Input'!$D$7:$D$2263,"5543*"))/1000</f>
        <v>0</v>
      </c>
      <c r="K20" s="17">
        <f>(SUMIFS('EUROSTAT_VBE_AutoP-Input'!I$7:I$2263,'EUROSTAT_VBE_AutoP-Input'!$B$7:$B$2263,$D20,'EUROSTAT_VBE_AutoP-Input'!$C$7:$C$2263,"*"&amp;RIGHT($A20,3)&amp;"*",'EUROSTAT_VBE_AutoP-Input'!$D$7:$D$2263,"5543*"))/1000</f>
        <v>0.963</v>
      </c>
      <c r="L20" s="17">
        <f>(SUMIFS('EUROSTAT_VBE_AutoP-Input'!J$7:J$2263,'EUROSTAT_VBE_AutoP-Input'!$B$7:$B$2263,$D20,'EUROSTAT_VBE_AutoP-Input'!$C$7:$C$2263,"*"&amp;RIGHT($A20,3)&amp;"*",'EUROSTAT_VBE_AutoP-Input'!$D$7:$D$2263,"5543*"))/1000</f>
        <v>2.574</v>
      </c>
      <c r="M20" s="17">
        <f>(SUMIFS('EUROSTAT_VBE_AutoP-Input'!K$7:K$2263,'EUROSTAT_VBE_AutoP-Input'!$B$7:$B$2263,$D20,'EUROSTAT_VBE_AutoP-Input'!$C$7:$C$2263,"*"&amp;RIGHT($A20,3)&amp;"*",'EUROSTAT_VBE_AutoP-Input'!$D$7:$D$2263,"5543*"))/1000</f>
        <v>23.316</v>
      </c>
      <c r="N20" s="17">
        <f>(SUMIFS('EUROSTAT_VBE_AutoP-Input'!L$7:L$2263,'EUROSTAT_VBE_AutoP-Input'!$B$7:$B$2263,$D20,'EUROSTAT_VBE_AutoP-Input'!$C$7:$C$2263,"*"&amp;RIGHT($A20,3)&amp;"*",'EUROSTAT_VBE_AutoP-Input'!$D$7:$D$2263,"5543*"))/1000</f>
        <v>0</v>
      </c>
      <c r="O20" s="17">
        <f>(SUMIFS('EUROSTAT_VBE_AutoP-Input'!M$7:M$2263,'EUROSTAT_VBE_AutoP-Input'!$B$7:$B$2263,$D20,'EUROSTAT_VBE_AutoP-Input'!$C$7:$C$2263,"*"&amp;RIGHT($A20,3)&amp;"*",'EUROSTAT_VBE_AutoP-Input'!$D$7:$D$2263,"5543*"))/1000</f>
        <v>0</v>
      </c>
      <c r="P20" s="17">
        <f>(SUMIFS('EUROSTAT_VBE_AutoP-Input'!N$7:N$2263,'EUROSTAT_VBE_AutoP-Input'!$B$7:$B$2263,$D20,'EUROSTAT_VBE_AutoP-Input'!$C$7:$C$2263,"*"&amp;RIGHT($A20,3)&amp;"*",'EUROSTAT_VBE_AutoP-Input'!$D$7:$D$2263,"5543*"))/1000</f>
        <v>11.398</v>
      </c>
      <c r="Q20" s="17">
        <f>(SUMIFS('EUROSTAT_VBE_AutoP-Input'!O$7:O$2263,'EUROSTAT_VBE_AutoP-Input'!$B$7:$B$2263,$D20,'EUROSTAT_VBE_AutoP-Input'!$C$7:$C$2263,"*"&amp;RIGHT($A20,3)&amp;"*",'EUROSTAT_VBE_AutoP-Input'!$D$7:$D$2263,"5543*"))/1000</f>
        <v>0.953</v>
      </c>
      <c r="R20" s="17">
        <f>(SUMIFS('EUROSTAT_VBE_AutoP-Input'!P$7:P$2263,'EUROSTAT_VBE_AutoP-Input'!$B$7:$B$2263,$D20,'EUROSTAT_VBE_AutoP-Input'!$C$7:$C$2263,"*"&amp;RIGHT($A20,3)&amp;"*",'EUROSTAT_VBE_AutoP-Input'!$D$7:$D$2263,"5543*"))/1000</f>
        <v>54.188</v>
      </c>
      <c r="S20" s="17">
        <f>(SUMIFS('EUROSTAT_VBE_AutoP-Input'!Q$7:Q$2263,'EUROSTAT_VBE_AutoP-Input'!$B$7:$B$2263,$D20,'EUROSTAT_VBE_AutoP-Input'!$C$7:$C$2263,"*"&amp;RIGHT($A20,3)&amp;"*",'EUROSTAT_VBE_AutoP-Input'!$D$7:$D$2263,"5543*"))/1000</f>
        <v>0</v>
      </c>
      <c r="T20" s="17">
        <f>(SUMIFS('EUROSTAT_VBE_AutoP-Input'!R$7:R$2263,'EUROSTAT_VBE_AutoP-Input'!$B$7:$B$2263,$D20,'EUROSTAT_VBE_AutoP-Input'!$C$7:$C$2263,"*"&amp;RIGHT($A20,3)&amp;"*",'EUROSTAT_VBE_AutoP-Input'!$D$7:$D$2263,"5543*"))/1000</f>
        <v>0</v>
      </c>
      <c r="U20" s="17">
        <f>(SUMIFS('EUROSTAT_VBE_AutoP-Input'!S$7:S$2263,'EUROSTAT_VBE_AutoP-Input'!$B$7:$B$2263,$D20,'EUROSTAT_VBE_AutoP-Input'!$C$7:$C$2263,"*"&amp;RIGHT($A20,3)&amp;"*",'EUROSTAT_VBE_AutoP-Input'!$D$7:$D$2263,"5543*"))/1000</f>
        <v>0</v>
      </c>
      <c r="V20" s="17">
        <f>(SUMIFS('EUROSTAT_VBE_AutoP-Input'!T$7:T$2263,'EUROSTAT_VBE_AutoP-Input'!$B$7:$B$2263,$D20,'EUROSTAT_VBE_AutoP-Input'!$C$7:$C$2263,"*"&amp;RIGHT($A20,3)&amp;"*",'EUROSTAT_VBE_AutoP-Input'!$D$7:$D$2263,"5543*"))/1000</f>
        <v>0</v>
      </c>
      <c r="W20" s="17">
        <f>(SUMIFS('EUROSTAT_VBE_AutoP-Input'!U$7:U$2263,'EUROSTAT_VBE_AutoP-Input'!$B$7:$B$2263,$D20,'EUROSTAT_VBE_AutoP-Input'!$C$7:$C$2263,"*"&amp;RIGHT($A20,3)&amp;"*",'EUROSTAT_VBE_AutoP-Input'!$D$7:$D$2263,"5543*"))/1000</f>
        <v>3.29</v>
      </c>
      <c r="X20" s="17">
        <f>(SUMIFS('EUROSTAT_VBE_AutoP-Input'!V$7:V$2263,'EUROSTAT_VBE_AutoP-Input'!$B$7:$B$2263,$D20,'EUROSTAT_VBE_AutoP-Input'!$C$7:$C$2263,"*"&amp;RIGHT($A20,3)&amp;"*",'EUROSTAT_VBE_AutoP-Input'!$D$7:$D$2263,"5543*"))/1000</f>
        <v>0</v>
      </c>
      <c r="Y20" s="17">
        <f>(SUMIFS('EUROSTAT_VBE_AutoP-Input'!W$7:W$2263,'EUROSTAT_VBE_AutoP-Input'!$B$7:$B$2263,$D20,'EUROSTAT_VBE_AutoP-Input'!$C$7:$C$2263,"*"&amp;RIGHT($A20,3)&amp;"*",'EUROSTAT_VBE_AutoP-Input'!$D$7:$D$2263,"5543*"))/1000</f>
        <v>0</v>
      </c>
      <c r="Z20" s="17">
        <f>(SUMIFS('EUROSTAT_VBE_AutoP-Input'!X$7:X$2263,'EUROSTAT_VBE_AutoP-Input'!$B$7:$B$2263,$D20,'EUROSTAT_VBE_AutoP-Input'!$C$7:$C$2263,"*"&amp;RIGHT($A20,3)&amp;"*",'EUROSTAT_VBE_AutoP-Input'!$D$7:$D$2263,"5543*"))/1000</f>
        <v>0</v>
      </c>
      <c r="AA20" s="17">
        <f>(SUMIFS('EUROSTAT_VBE_AutoP-Input'!Y$7:Y$2263,'EUROSTAT_VBE_AutoP-Input'!$B$7:$B$2263,$D20,'EUROSTAT_VBE_AutoP-Input'!$C$7:$C$2263,"*"&amp;RIGHT($A20,3)&amp;"*",'EUROSTAT_VBE_AutoP-Input'!$D$7:$D$2263,"5543*"))/1000</f>
        <v>0</v>
      </c>
      <c r="AB20" s="17">
        <f>(SUMIFS('EUROSTAT_VBE_AutoP-Input'!Z$7:Z$2263,'EUROSTAT_VBE_AutoP-Input'!$B$7:$B$2263,$D20,'EUROSTAT_VBE_AutoP-Input'!$C$7:$C$2263,"*"&amp;RIGHT($A20,3)&amp;"*",'EUROSTAT_VBE_AutoP-Input'!$D$7:$D$2263,"5543*"))/1000</f>
        <v>0</v>
      </c>
      <c r="AC20" s="17">
        <f>(SUMIFS('EUROSTAT_VBE_AutoP-Input'!AA$7:AA$2263,'EUROSTAT_VBE_AutoP-Input'!$B$7:$B$2263,$D20,'EUROSTAT_VBE_AutoP-Input'!$C$7:$C$2263,"*"&amp;RIGHT($A20,3)&amp;"*",'EUROSTAT_VBE_AutoP-Input'!$D$7:$D$2263,"5543*"))/1000</f>
        <v>0.022</v>
      </c>
      <c r="AD20" s="17">
        <f>(SUMIFS('EUROSTAT_VBE_AutoP-Input'!AB$7:AB$2263,'EUROSTAT_VBE_AutoP-Input'!$B$7:$B$2263,$D20,'EUROSTAT_VBE_AutoP-Input'!$C$7:$C$2263,"*"&amp;RIGHT($A20,3)&amp;"*",'EUROSTAT_VBE_AutoP-Input'!$D$7:$D$2263,"5543*"))/1000</f>
        <v>54.121</v>
      </c>
      <c r="AE20" s="17">
        <f>(SUMIFS('EUROSTAT_VBE_AutoP-Input'!AC$7:AC$2263,'EUROSTAT_VBE_AutoP-Input'!$B$7:$B$2263,$D20,'EUROSTAT_VBE_AutoP-Input'!$C$7:$C$2263,"*"&amp;RIGHT($A20,3)&amp;"*",'EUROSTAT_VBE_AutoP-Input'!$D$7:$D$2263,"5543*"))/1000</f>
        <v>0</v>
      </c>
      <c r="AF20" s="17">
        <f>(SUMIFS('EUROSTAT_VBE_AutoP-Input'!AD$7:AD$2263,'EUROSTAT_VBE_AutoP-Input'!$B$7:$B$2263,$D20,'EUROSTAT_VBE_AutoP-Input'!$C$7:$C$2263,"*"&amp;RIGHT($A20,3)&amp;"*",'EUROSTAT_VBE_AutoP-Input'!$D$7:$D$2263,"5543*"))/1000</f>
        <v>0.367</v>
      </c>
      <c r="AG20" s="17">
        <f>(SUMIFS('EUROSTAT_VBE_AutoP-Input'!AE$7:AE$2263,'EUROSTAT_VBE_AutoP-Input'!$B$7:$B$2263,$D20,'EUROSTAT_VBE_AutoP-Input'!$C$7:$C$2263,"*"&amp;RIGHT($A20,3)&amp;"*",'EUROSTAT_VBE_AutoP-Input'!$D$7:$D$2263,"5543*"))/1000</f>
        <v>8.03</v>
      </c>
      <c r="AH20" s="17">
        <f>(SUMIFS('EUROSTAT_VBE_AutoP-Input'!AF$7:AF$2263,'EUROSTAT_VBE_AutoP-Input'!$B$7:$B$2263,$D20,'EUROSTAT_VBE_AutoP-Input'!$C$7:$C$2263,"*"&amp;RIGHT($A20,3)&amp;"*",'EUROSTAT_VBE_AutoP-Input'!$D$7:$D$2263,"5543*"))/1000</f>
        <v>0</v>
      </c>
      <c r="AI20" s="17">
        <f>(SUMIFS('EUROSTAT_VBE_AutoP-Input'!AG$7:AG$2263,'EUROSTAT_VBE_AutoP-Input'!$B$7:$B$2263,$D20,'EUROSTAT_VBE_AutoP-Input'!$C$7:$C$2263,"*"&amp;RIGHT($A20,3)&amp;"*",'EUROSTAT_VBE_AutoP-Input'!$D$7:$D$2263,"5543*"))/1000</f>
        <v>0</v>
      </c>
      <c r="AJ20" s="17">
        <f>(SUMIFS('EUROSTAT_VBE_AutoP-Input'!AH$7:AH$2263,'EUROSTAT_VBE_AutoP-Input'!$B$7:$B$2263,$D20,'EUROSTAT_VBE_AutoP-Input'!$C$7:$C$2263,"*"&amp;RIGHT($A20,3)&amp;"*",'EUROSTAT_VBE_AutoP-Input'!$D$7:$D$2263,"5543*"))/1000</f>
        <v>0</v>
      </c>
      <c r="AK20" s="17">
        <f>(SUMIFS('EUROSTAT_VBE_AutoP-Input'!AI$7:AI$2263,'EUROSTAT_VBE_AutoP-Input'!$B$7:$B$2263,$D20,'EUROSTAT_VBE_AutoP-Input'!$C$7:$C$2263,"*"&amp;RIGHT($A20,3)&amp;"*",'EUROSTAT_VBE_AutoP-Input'!$D$7:$D$2263,"5543*"))/1000</f>
        <v>0</v>
      </c>
      <c r="AL20" s="17">
        <f>(SUMIFS('EUROSTAT_VBE_AutoP-Input'!AJ$7:AJ$2263,'EUROSTAT_VBE_AutoP-Input'!$B$7:$B$2263,$D20,'EUROSTAT_VBE_AutoP-Input'!$C$7:$C$2263,"*"&amp;RIGHT($A20,3)&amp;"*",'EUROSTAT_VBE_AutoP-Input'!$D$7:$D$2263,"5543*"))/1000</f>
        <v>0.792</v>
      </c>
      <c r="AM20" s="17">
        <f>(SUMIFS('EUROSTAT_VBE_AutoP-Input'!AK$7:AK$2263,'EUROSTAT_VBE_AutoP-Input'!$B$7:$B$2263,$D20,'EUROSTAT_VBE_AutoP-Input'!$C$7:$C$2263,"*"&amp;RIGHT($A20,3)&amp;"*",'EUROSTAT_VBE_AutoP-Input'!$D$7:$D$2263,"5543*"))/1000</f>
        <v>30.83</v>
      </c>
      <c r="AO20" s="49">
        <v>0</v>
      </c>
      <c r="AP20" s="49">
        <v>0</v>
      </c>
      <c r="AQ20" s="49">
        <v>0</v>
      </c>
      <c r="AR20" s="49">
        <v>0</v>
      </c>
      <c r="AS20" s="49">
        <v>0</v>
      </c>
    </row>
    <row r="21" s="20" customFormat="1" spans="1:45">
      <c r="A21" t="str">
        <f>LEFT('EUROSTAT_VBE_AutoP-Input'!$C$7,8)</f>
        <v>B_101022</v>
      </c>
      <c r="B21" s="30" t="s">
        <v>620</v>
      </c>
      <c r="C21" t="s">
        <v>293</v>
      </c>
      <c r="D21" t="s">
        <v>126</v>
      </c>
      <c r="E21" t="s">
        <v>246</v>
      </c>
      <c r="F21" t="s">
        <v>266</v>
      </c>
      <c r="G21" s="17">
        <f>(SUMIFS('EUROSTAT_VBE_AutoP-Input'!E$7:E$2263,'EUROSTAT_VBE_AutoP-Input'!$B$7:$B$2263,$D21,'EUROSTAT_VBE_AutoP-Input'!$C$7:$C$2263,"*"&amp;RIGHT($A21,3)&amp;"*",'EUROSTAT_VBE_AutoP-Input'!$D$7:$D$2263,"7100*"))/1000</f>
        <v>3.641</v>
      </c>
      <c r="H21" s="17">
        <f>(SUMIFS('EUROSTAT_VBE_AutoP-Input'!F$7:F$2263,'EUROSTAT_VBE_AutoP-Input'!$B$7:$B$2263,$D21,'EUROSTAT_VBE_AutoP-Input'!$C$7:$C$2263,"*"&amp;RIGHT($A21,3)&amp;"*",'EUROSTAT_VBE_AutoP-Input'!$D$7:$D$2263,"7100*"))/1000</f>
        <v>0</v>
      </c>
      <c r="I21" s="17">
        <f>(SUMIFS('EUROSTAT_VBE_AutoP-Input'!G$7:G$2263,'EUROSTAT_VBE_AutoP-Input'!$B$7:$B$2263,$D21,'EUROSTAT_VBE_AutoP-Input'!$C$7:$C$2263,"*"&amp;RIGHT($A21,3)&amp;"*",'EUROSTAT_VBE_AutoP-Input'!$D$7:$D$2263,"7100*"))/1000</f>
        <v>0</v>
      </c>
      <c r="J21" s="17">
        <f>(SUMIFS('EUROSTAT_VBE_AutoP-Input'!H$7:H$2263,'EUROSTAT_VBE_AutoP-Input'!$B$7:$B$2263,$D21,'EUROSTAT_VBE_AutoP-Input'!$C$7:$C$2263,"*"&amp;RIGHT($A21,3)&amp;"*",'EUROSTAT_VBE_AutoP-Input'!$D$7:$D$2263,"7100*"))/1000</f>
        <v>0</v>
      </c>
      <c r="K21" s="17">
        <f>(SUMIFS('EUROSTAT_VBE_AutoP-Input'!I$7:I$2263,'EUROSTAT_VBE_AutoP-Input'!$B$7:$B$2263,$D21,'EUROSTAT_VBE_AutoP-Input'!$C$7:$C$2263,"*"&amp;RIGHT($A21,3)&amp;"*",'EUROSTAT_VBE_AutoP-Input'!$D$7:$D$2263,"7100*"))/1000</f>
        <v>0.322</v>
      </c>
      <c r="L21" s="17">
        <f>(SUMIFS('EUROSTAT_VBE_AutoP-Input'!J$7:J$2263,'EUROSTAT_VBE_AutoP-Input'!$B$7:$B$2263,$D21,'EUROSTAT_VBE_AutoP-Input'!$C$7:$C$2263,"*"&amp;RIGHT($A21,3)&amp;"*",'EUROSTAT_VBE_AutoP-Input'!$D$7:$D$2263,"7100*"))/1000</f>
        <v>2.399</v>
      </c>
      <c r="M21" s="17">
        <f>(SUMIFS('EUROSTAT_VBE_AutoP-Input'!K$7:K$2263,'EUROSTAT_VBE_AutoP-Input'!$B$7:$B$2263,$D21,'EUROSTAT_VBE_AutoP-Input'!$C$7:$C$2263,"*"&amp;RIGHT($A21,3)&amp;"*",'EUROSTAT_VBE_AutoP-Input'!$D$7:$D$2263,"7100*"))/1000</f>
        <v>0</v>
      </c>
      <c r="N21" s="17">
        <f>(SUMIFS('EUROSTAT_VBE_AutoP-Input'!L$7:L$2263,'EUROSTAT_VBE_AutoP-Input'!$B$7:$B$2263,$D21,'EUROSTAT_VBE_AutoP-Input'!$C$7:$C$2263,"*"&amp;RIGHT($A21,3)&amp;"*",'EUROSTAT_VBE_AutoP-Input'!$D$7:$D$2263,"7100*"))/1000</f>
        <v>0</v>
      </c>
      <c r="O21" s="17">
        <f>(SUMIFS('EUROSTAT_VBE_AutoP-Input'!M$7:M$2263,'EUROSTAT_VBE_AutoP-Input'!$B$7:$B$2263,$D21,'EUROSTAT_VBE_AutoP-Input'!$C$7:$C$2263,"*"&amp;RIGHT($A21,3)&amp;"*",'EUROSTAT_VBE_AutoP-Input'!$D$7:$D$2263,"7100*"))/1000</f>
        <v>1.341</v>
      </c>
      <c r="P21" s="17">
        <f>(SUMIFS('EUROSTAT_VBE_AutoP-Input'!N$7:N$2263,'EUROSTAT_VBE_AutoP-Input'!$B$7:$B$2263,$D21,'EUROSTAT_VBE_AutoP-Input'!$C$7:$C$2263,"*"&amp;RIGHT($A21,3)&amp;"*",'EUROSTAT_VBE_AutoP-Input'!$D$7:$D$2263,"7100*"))/1000</f>
        <v>0</v>
      </c>
      <c r="Q21" s="17">
        <f>(SUMIFS('EUROSTAT_VBE_AutoP-Input'!O$7:O$2263,'EUROSTAT_VBE_AutoP-Input'!$B$7:$B$2263,$D21,'EUROSTAT_VBE_AutoP-Input'!$C$7:$C$2263,"*"&amp;RIGHT($A21,3)&amp;"*",'EUROSTAT_VBE_AutoP-Input'!$D$7:$D$2263,"7100*"))/1000</f>
        <v>0.44</v>
      </c>
      <c r="R21" s="17">
        <f>(SUMIFS('EUROSTAT_VBE_AutoP-Input'!P$7:P$2263,'EUROSTAT_VBE_AutoP-Input'!$B$7:$B$2263,$D21,'EUROSTAT_VBE_AutoP-Input'!$C$7:$C$2263,"*"&amp;RIGHT($A21,3)&amp;"*",'EUROSTAT_VBE_AutoP-Input'!$D$7:$D$2263,"7100*"))/1000</f>
        <v>0</v>
      </c>
      <c r="S21" s="17">
        <f>(SUMIFS('EUROSTAT_VBE_AutoP-Input'!Q$7:Q$2263,'EUROSTAT_VBE_AutoP-Input'!$B$7:$B$2263,$D21,'EUROSTAT_VBE_AutoP-Input'!$C$7:$C$2263,"*"&amp;RIGHT($A21,3)&amp;"*",'EUROSTAT_VBE_AutoP-Input'!$D$7:$D$2263,"7100*"))/1000</f>
        <v>0</v>
      </c>
      <c r="T21" s="17">
        <f>(SUMIFS('EUROSTAT_VBE_AutoP-Input'!R$7:R$2263,'EUROSTAT_VBE_AutoP-Input'!$B$7:$B$2263,$D21,'EUROSTAT_VBE_AutoP-Input'!$C$7:$C$2263,"*"&amp;RIGHT($A21,3)&amp;"*",'EUROSTAT_VBE_AutoP-Input'!$D$7:$D$2263,"7100*"))/1000</f>
        <v>0.087</v>
      </c>
      <c r="U21" s="17">
        <f>(SUMIFS('EUROSTAT_VBE_AutoP-Input'!S$7:S$2263,'EUROSTAT_VBE_AutoP-Input'!$B$7:$B$2263,$D21,'EUROSTAT_VBE_AutoP-Input'!$C$7:$C$2263,"*"&amp;RIGHT($A21,3)&amp;"*",'EUROSTAT_VBE_AutoP-Input'!$D$7:$D$2263,"7100*"))/1000</f>
        <v>0</v>
      </c>
      <c r="V21" s="17">
        <f>(SUMIFS('EUROSTAT_VBE_AutoP-Input'!T$7:T$2263,'EUROSTAT_VBE_AutoP-Input'!$B$7:$B$2263,$D21,'EUROSTAT_VBE_AutoP-Input'!$C$7:$C$2263,"*"&amp;RIGHT($A21,3)&amp;"*",'EUROSTAT_VBE_AutoP-Input'!$D$7:$D$2263,"7100*"))/1000</f>
        <v>0</v>
      </c>
      <c r="W21" s="17">
        <f>(SUMIFS('EUROSTAT_VBE_AutoP-Input'!U$7:U$2263,'EUROSTAT_VBE_AutoP-Input'!$B$7:$B$2263,$D21,'EUROSTAT_VBE_AutoP-Input'!$C$7:$C$2263,"*"&amp;RIGHT($A21,3)&amp;"*",'EUROSTAT_VBE_AutoP-Input'!$D$7:$D$2263,"7100*"))/1000</f>
        <v>0.561</v>
      </c>
      <c r="X21" s="17">
        <f>(SUMIFS('EUROSTAT_VBE_AutoP-Input'!V$7:V$2263,'EUROSTAT_VBE_AutoP-Input'!$B$7:$B$2263,$D21,'EUROSTAT_VBE_AutoP-Input'!$C$7:$C$2263,"*"&amp;RIGHT($A21,3)&amp;"*",'EUROSTAT_VBE_AutoP-Input'!$D$7:$D$2263,"7100*"))/1000</f>
        <v>0</v>
      </c>
      <c r="Y21" s="17">
        <f>(SUMIFS('EUROSTAT_VBE_AutoP-Input'!W$7:W$2263,'EUROSTAT_VBE_AutoP-Input'!$B$7:$B$2263,$D21,'EUROSTAT_VBE_AutoP-Input'!$C$7:$C$2263,"*"&amp;RIGHT($A21,3)&amp;"*",'EUROSTAT_VBE_AutoP-Input'!$D$7:$D$2263,"7100*"))/1000</f>
        <v>0</v>
      </c>
      <c r="Z21" s="17">
        <f>(SUMIFS('EUROSTAT_VBE_AutoP-Input'!X$7:X$2263,'EUROSTAT_VBE_AutoP-Input'!$B$7:$B$2263,$D21,'EUROSTAT_VBE_AutoP-Input'!$C$7:$C$2263,"*"&amp;RIGHT($A21,3)&amp;"*",'EUROSTAT_VBE_AutoP-Input'!$D$7:$D$2263,"7100*"))/1000</f>
        <v>0</v>
      </c>
      <c r="AA21" s="17">
        <f>(SUMIFS('EUROSTAT_VBE_AutoP-Input'!Y$7:Y$2263,'EUROSTAT_VBE_AutoP-Input'!$B$7:$B$2263,$D21,'EUROSTAT_VBE_AutoP-Input'!$C$7:$C$2263,"*"&amp;RIGHT($A21,3)&amp;"*",'EUROSTAT_VBE_AutoP-Input'!$D$7:$D$2263,"7100*"))/1000</f>
        <v>0</v>
      </c>
      <c r="AB21" s="17">
        <f>(SUMIFS('EUROSTAT_VBE_AutoP-Input'!Z$7:Z$2263,'EUROSTAT_VBE_AutoP-Input'!$B$7:$B$2263,$D21,'EUROSTAT_VBE_AutoP-Input'!$C$7:$C$2263,"*"&amp;RIGHT($A21,3)&amp;"*",'EUROSTAT_VBE_AutoP-Input'!$D$7:$D$2263,"7100*"))/1000</f>
        <v>0</v>
      </c>
      <c r="AC21" s="17">
        <f>(SUMIFS('EUROSTAT_VBE_AutoP-Input'!AA$7:AA$2263,'EUROSTAT_VBE_AutoP-Input'!$B$7:$B$2263,$D21,'EUROSTAT_VBE_AutoP-Input'!$C$7:$C$2263,"*"&amp;RIGHT($A21,3)&amp;"*",'EUROSTAT_VBE_AutoP-Input'!$D$7:$D$2263,"7100*"))/1000</f>
        <v>0</v>
      </c>
      <c r="AD21" s="17">
        <f>(SUMIFS('EUROSTAT_VBE_AutoP-Input'!AB$7:AB$2263,'EUROSTAT_VBE_AutoP-Input'!$B$7:$B$2263,$D21,'EUROSTAT_VBE_AutoP-Input'!$C$7:$C$2263,"*"&amp;RIGHT($A21,3)&amp;"*",'EUROSTAT_VBE_AutoP-Input'!$D$7:$D$2263,"7100*"))/1000</f>
        <v>0</v>
      </c>
      <c r="AE21" s="17">
        <f>(SUMIFS('EUROSTAT_VBE_AutoP-Input'!AC$7:AC$2263,'EUROSTAT_VBE_AutoP-Input'!$B$7:$B$2263,$D21,'EUROSTAT_VBE_AutoP-Input'!$C$7:$C$2263,"*"&amp;RIGHT($A21,3)&amp;"*",'EUROSTAT_VBE_AutoP-Input'!$D$7:$D$2263,"7100*"))/1000</f>
        <v>0.115</v>
      </c>
      <c r="AF21" s="17">
        <f>(SUMIFS('EUROSTAT_VBE_AutoP-Input'!AD$7:AD$2263,'EUROSTAT_VBE_AutoP-Input'!$B$7:$B$2263,$D21,'EUROSTAT_VBE_AutoP-Input'!$C$7:$C$2263,"*"&amp;RIGHT($A21,3)&amp;"*",'EUROSTAT_VBE_AutoP-Input'!$D$7:$D$2263,"7100*"))/1000</f>
        <v>1.019</v>
      </c>
      <c r="AG21" s="17">
        <f>(SUMIFS('EUROSTAT_VBE_AutoP-Input'!AE$7:AE$2263,'EUROSTAT_VBE_AutoP-Input'!$B$7:$B$2263,$D21,'EUROSTAT_VBE_AutoP-Input'!$C$7:$C$2263,"*"&amp;RIGHT($A21,3)&amp;"*",'EUROSTAT_VBE_AutoP-Input'!$D$7:$D$2263,"7100*"))/1000</f>
        <v>0.343</v>
      </c>
      <c r="AH21" s="17">
        <f>(SUMIFS('EUROSTAT_VBE_AutoP-Input'!AF$7:AF$2263,'EUROSTAT_VBE_AutoP-Input'!$B$7:$B$2263,$D21,'EUROSTAT_VBE_AutoP-Input'!$C$7:$C$2263,"*"&amp;RIGHT($A21,3)&amp;"*",'EUROSTAT_VBE_AutoP-Input'!$D$7:$D$2263,"7100*"))/1000</f>
        <v>0</v>
      </c>
      <c r="AI21" s="17">
        <f>(SUMIFS('EUROSTAT_VBE_AutoP-Input'!AG$7:AG$2263,'EUROSTAT_VBE_AutoP-Input'!$B$7:$B$2263,$D21,'EUROSTAT_VBE_AutoP-Input'!$C$7:$C$2263,"*"&amp;RIGHT($A21,3)&amp;"*",'EUROSTAT_VBE_AutoP-Input'!$D$7:$D$2263,"7100*"))/1000</f>
        <v>0</v>
      </c>
      <c r="AJ21" s="17">
        <f>(SUMIFS('EUROSTAT_VBE_AutoP-Input'!AH$7:AH$2263,'EUROSTAT_VBE_AutoP-Input'!$B$7:$B$2263,$D21,'EUROSTAT_VBE_AutoP-Input'!$C$7:$C$2263,"*"&amp;RIGHT($A21,3)&amp;"*",'EUROSTAT_VBE_AutoP-Input'!$D$7:$D$2263,"7100*"))/1000</f>
        <v>0.018</v>
      </c>
      <c r="AK21" s="17">
        <f>(SUMIFS('EUROSTAT_VBE_AutoP-Input'!AI$7:AI$2263,'EUROSTAT_VBE_AutoP-Input'!$B$7:$B$2263,$D21,'EUROSTAT_VBE_AutoP-Input'!$C$7:$C$2263,"*"&amp;RIGHT($A21,3)&amp;"*",'EUROSTAT_VBE_AutoP-Input'!$D$7:$D$2263,"7100*"))/1000</f>
        <v>0.021</v>
      </c>
      <c r="AL21" s="17">
        <f>(SUMIFS('EUROSTAT_VBE_AutoP-Input'!AJ$7:AJ$2263,'EUROSTAT_VBE_AutoP-Input'!$B$7:$B$2263,$D21,'EUROSTAT_VBE_AutoP-Input'!$C$7:$C$2263,"*"&amp;RIGHT($A21,3)&amp;"*",'EUROSTAT_VBE_AutoP-Input'!$D$7:$D$2263,"7100*"))/1000</f>
        <v>0.077</v>
      </c>
      <c r="AM21" s="17">
        <f>(SUMIFS('EUROSTAT_VBE_AutoP-Input'!AK$7:AK$2263,'EUROSTAT_VBE_AutoP-Input'!$B$7:$B$2263,$D21,'EUROSTAT_VBE_AutoP-Input'!$C$7:$C$2263,"*"&amp;RIGHT($A21,3)&amp;"*",'EUROSTAT_VBE_AutoP-Input'!$D$7:$D$2263,"7100*"))/1000</f>
        <v>2.439</v>
      </c>
      <c r="AO21" s="49">
        <v>0</v>
      </c>
      <c r="AP21" s="49">
        <v>0</v>
      </c>
      <c r="AQ21" s="49">
        <v>0</v>
      </c>
      <c r="AR21" s="49">
        <v>0</v>
      </c>
      <c r="AS21" s="49">
        <v>0</v>
      </c>
    </row>
    <row r="22" s="20" customFormat="1" spans="1:45">
      <c r="A22" t="str">
        <f>LEFT('EUROSTAT_VBE_AutoP-Input'!$C$7,8)</f>
        <v>B_101022</v>
      </c>
      <c r="B22" s="30" t="s">
        <v>620</v>
      </c>
      <c r="C22" t="s">
        <v>293</v>
      </c>
      <c r="D22" t="s">
        <v>126</v>
      </c>
      <c r="E22" s="56" t="s">
        <v>621</v>
      </c>
      <c r="F22" t="s">
        <v>622</v>
      </c>
      <c r="G22" s="17">
        <f>(SUMIFS('EUROSTAT_VBE_AutoP-Input'!E$7:E$2263,'EUROSTAT_VBE_AutoP-Input'!$B$7:$B$2263,$D22,'EUROSTAT_VBE_AutoP-Input'!$C$7:$C$2263,"*"&amp;RIGHT($A22,3)&amp;"*",'EUROSTAT_VBE_AutoP-Input'!$D$7:$D$2263,"6000*"))/1000</f>
        <v>0</v>
      </c>
      <c r="H22" s="17">
        <f>(SUMIFS('EUROSTAT_VBE_AutoP-Input'!F$7:F$2263,'EUROSTAT_VBE_AutoP-Input'!$B$7:$B$2263,$D22,'EUROSTAT_VBE_AutoP-Input'!$C$7:$C$2263,"*"&amp;RIGHT($A22,3)&amp;"*",'EUROSTAT_VBE_AutoP-Input'!$D$7:$D$2263,"6000*"))/1000</f>
        <v>0</v>
      </c>
      <c r="I22" s="17">
        <f>(SUMIFS('EUROSTAT_VBE_AutoP-Input'!G$7:G$2263,'EUROSTAT_VBE_AutoP-Input'!$B$7:$B$2263,$D22,'EUROSTAT_VBE_AutoP-Input'!$C$7:$C$2263,"*"&amp;RIGHT($A22,3)&amp;"*",'EUROSTAT_VBE_AutoP-Input'!$D$7:$D$2263,"6000*"))/1000</f>
        <v>0</v>
      </c>
      <c r="J22" s="17">
        <f>(SUMIFS('EUROSTAT_VBE_AutoP-Input'!H$7:H$2263,'EUROSTAT_VBE_AutoP-Input'!$B$7:$B$2263,$D22,'EUROSTAT_VBE_AutoP-Input'!$C$7:$C$2263,"*"&amp;RIGHT($A22,3)&amp;"*",'EUROSTAT_VBE_AutoP-Input'!$D$7:$D$2263,"6000*"))/1000</f>
        <v>0</v>
      </c>
      <c r="K22" s="17">
        <f>(SUMIFS('EUROSTAT_VBE_AutoP-Input'!I$7:I$2263,'EUROSTAT_VBE_AutoP-Input'!$B$7:$B$2263,$D22,'EUROSTAT_VBE_AutoP-Input'!$C$7:$C$2263,"*"&amp;RIGHT($A22,3)&amp;"*",'EUROSTAT_VBE_AutoP-Input'!$D$7:$D$2263,"6000*"))/1000</f>
        <v>0</v>
      </c>
      <c r="L22" s="17">
        <f>(SUMIFS('EUROSTAT_VBE_AutoP-Input'!J$7:J$2263,'EUROSTAT_VBE_AutoP-Input'!$B$7:$B$2263,$D22,'EUROSTAT_VBE_AutoP-Input'!$C$7:$C$2263,"*"&amp;RIGHT($A22,3)&amp;"*",'EUROSTAT_VBE_AutoP-Input'!$D$7:$D$2263,"6000*"))/1000</f>
        <v>0</v>
      </c>
      <c r="M22" s="17">
        <f>(SUMIFS('EUROSTAT_VBE_AutoP-Input'!K$7:K$2263,'EUROSTAT_VBE_AutoP-Input'!$B$7:$B$2263,$D22,'EUROSTAT_VBE_AutoP-Input'!$C$7:$C$2263,"*"&amp;RIGHT($A22,3)&amp;"*",'EUROSTAT_VBE_AutoP-Input'!$D$7:$D$2263,"6000*"))/1000</f>
        <v>0</v>
      </c>
      <c r="N22" s="17">
        <f>(SUMIFS('EUROSTAT_VBE_AutoP-Input'!L$7:L$2263,'EUROSTAT_VBE_AutoP-Input'!$B$7:$B$2263,$D22,'EUROSTAT_VBE_AutoP-Input'!$C$7:$C$2263,"*"&amp;RIGHT($A22,3)&amp;"*",'EUROSTAT_VBE_AutoP-Input'!$D$7:$D$2263,"6000*"))/1000</f>
        <v>0</v>
      </c>
      <c r="O22" s="17">
        <f>(SUMIFS('EUROSTAT_VBE_AutoP-Input'!M$7:M$2263,'EUROSTAT_VBE_AutoP-Input'!$B$7:$B$2263,$D22,'EUROSTAT_VBE_AutoP-Input'!$C$7:$C$2263,"*"&amp;RIGHT($A22,3)&amp;"*",'EUROSTAT_VBE_AutoP-Input'!$D$7:$D$2263,"6000*"))/1000</f>
        <v>0</v>
      </c>
      <c r="P22" s="17">
        <f>(SUMIFS('EUROSTAT_VBE_AutoP-Input'!N$7:N$2263,'EUROSTAT_VBE_AutoP-Input'!$B$7:$B$2263,$D22,'EUROSTAT_VBE_AutoP-Input'!$C$7:$C$2263,"*"&amp;RIGHT($A22,3)&amp;"*",'EUROSTAT_VBE_AutoP-Input'!$D$7:$D$2263,"6000*"))/1000</f>
        <v>0</v>
      </c>
      <c r="Q22" s="17">
        <f>(SUMIFS('EUROSTAT_VBE_AutoP-Input'!O$7:O$2263,'EUROSTAT_VBE_AutoP-Input'!$B$7:$B$2263,$D22,'EUROSTAT_VBE_AutoP-Input'!$C$7:$C$2263,"*"&amp;RIGHT($A22,3)&amp;"*",'EUROSTAT_VBE_AutoP-Input'!$D$7:$D$2263,"6000*"))/1000</f>
        <v>0</v>
      </c>
      <c r="R22" s="17">
        <f>(SUMIFS('EUROSTAT_VBE_AutoP-Input'!P$7:P$2263,'EUROSTAT_VBE_AutoP-Input'!$B$7:$B$2263,$D22,'EUROSTAT_VBE_AutoP-Input'!$C$7:$C$2263,"*"&amp;RIGHT($A22,3)&amp;"*",'EUROSTAT_VBE_AutoP-Input'!$D$7:$D$2263,"6000*"))/1000</f>
        <v>0</v>
      </c>
      <c r="S22" s="17">
        <f>(SUMIFS('EUROSTAT_VBE_AutoP-Input'!Q$7:Q$2263,'EUROSTAT_VBE_AutoP-Input'!$B$7:$B$2263,$D22,'EUROSTAT_VBE_AutoP-Input'!$C$7:$C$2263,"*"&amp;RIGHT($A22,3)&amp;"*",'EUROSTAT_VBE_AutoP-Input'!$D$7:$D$2263,"6000*"))/1000</f>
        <v>0</v>
      </c>
      <c r="T22" s="17">
        <f>(SUMIFS('EUROSTAT_VBE_AutoP-Input'!R$7:R$2263,'EUROSTAT_VBE_AutoP-Input'!$B$7:$B$2263,$D22,'EUROSTAT_VBE_AutoP-Input'!$C$7:$C$2263,"*"&amp;RIGHT($A22,3)&amp;"*",'EUROSTAT_VBE_AutoP-Input'!$D$7:$D$2263,"6000*"))/1000</f>
        <v>0</v>
      </c>
      <c r="U22" s="17">
        <f>(SUMIFS('EUROSTAT_VBE_AutoP-Input'!S$7:S$2263,'EUROSTAT_VBE_AutoP-Input'!$B$7:$B$2263,$D22,'EUROSTAT_VBE_AutoP-Input'!$C$7:$C$2263,"*"&amp;RIGHT($A22,3)&amp;"*",'EUROSTAT_VBE_AutoP-Input'!$D$7:$D$2263,"6000*"))/1000</f>
        <v>0</v>
      </c>
      <c r="V22" s="17">
        <f>(SUMIFS('EUROSTAT_VBE_AutoP-Input'!T$7:T$2263,'EUROSTAT_VBE_AutoP-Input'!$B$7:$B$2263,$D22,'EUROSTAT_VBE_AutoP-Input'!$C$7:$C$2263,"*"&amp;RIGHT($A22,3)&amp;"*",'EUROSTAT_VBE_AutoP-Input'!$D$7:$D$2263,"6000*"))/1000</f>
        <v>0</v>
      </c>
      <c r="W22" s="17">
        <f>(SUMIFS('EUROSTAT_VBE_AutoP-Input'!U$7:U$2263,'EUROSTAT_VBE_AutoP-Input'!$B$7:$B$2263,$D22,'EUROSTAT_VBE_AutoP-Input'!$C$7:$C$2263,"*"&amp;RIGHT($A22,3)&amp;"*",'EUROSTAT_VBE_AutoP-Input'!$D$7:$D$2263,"6000*"))/1000</f>
        <v>0</v>
      </c>
      <c r="X22" s="17">
        <f>(SUMIFS('EUROSTAT_VBE_AutoP-Input'!V$7:V$2263,'EUROSTAT_VBE_AutoP-Input'!$B$7:$B$2263,$D22,'EUROSTAT_VBE_AutoP-Input'!$C$7:$C$2263,"*"&amp;RIGHT($A22,3)&amp;"*",'EUROSTAT_VBE_AutoP-Input'!$D$7:$D$2263,"6000*"))/1000</f>
        <v>0</v>
      </c>
      <c r="Y22" s="17">
        <f>(SUMIFS('EUROSTAT_VBE_AutoP-Input'!W$7:W$2263,'EUROSTAT_VBE_AutoP-Input'!$B$7:$B$2263,$D22,'EUROSTAT_VBE_AutoP-Input'!$C$7:$C$2263,"*"&amp;RIGHT($A22,3)&amp;"*",'EUROSTAT_VBE_AutoP-Input'!$D$7:$D$2263,"6000*"))/1000</f>
        <v>0</v>
      </c>
      <c r="Z22" s="17">
        <f>(SUMIFS('EUROSTAT_VBE_AutoP-Input'!X$7:X$2263,'EUROSTAT_VBE_AutoP-Input'!$B$7:$B$2263,$D22,'EUROSTAT_VBE_AutoP-Input'!$C$7:$C$2263,"*"&amp;RIGHT($A22,3)&amp;"*",'EUROSTAT_VBE_AutoP-Input'!$D$7:$D$2263,"6000*"))/1000</f>
        <v>0</v>
      </c>
      <c r="AA22" s="17">
        <f>(SUMIFS('EUROSTAT_VBE_AutoP-Input'!Y$7:Y$2263,'EUROSTAT_VBE_AutoP-Input'!$B$7:$B$2263,$D22,'EUROSTAT_VBE_AutoP-Input'!$C$7:$C$2263,"*"&amp;RIGHT($A22,3)&amp;"*",'EUROSTAT_VBE_AutoP-Input'!$D$7:$D$2263,"6000*"))/1000</f>
        <v>0</v>
      </c>
      <c r="AB22" s="17">
        <f>(SUMIFS('EUROSTAT_VBE_AutoP-Input'!Z$7:Z$2263,'EUROSTAT_VBE_AutoP-Input'!$B$7:$B$2263,$D22,'EUROSTAT_VBE_AutoP-Input'!$C$7:$C$2263,"*"&amp;RIGHT($A22,3)&amp;"*",'EUROSTAT_VBE_AutoP-Input'!$D$7:$D$2263,"6000*"))/1000</f>
        <v>0</v>
      </c>
      <c r="AC22" s="17">
        <f>(SUMIFS('EUROSTAT_VBE_AutoP-Input'!AA$7:AA$2263,'EUROSTAT_VBE_AutoP-Input'!$B$7:$B$2263,$D22,'EUROSTAT_VBE_AutoP-Input'!$C$7:$C$2263,"*"&amp;RIGHT($A22,3)&amp;"*",'EUROSTAT_VBE_AutoP-Input'!$D$7:$D$2263,"6000*"))/1000</f>
        <v>0</v>
      </c>
      <c r="AD22" s="17">
        <f>(SUMIFS('EUROSTAT_VBE_AutoP-Input'!AB$7:AB$2263,'EUROSTAT_VBE_AutoP-Input'!$B$7:$B$2263,$D22,'EUROSTAT_VBE_AutoP-Input'!$C$7:$C$2263,"*"&amp;RIGHT($A22,3)&amp;"*",'EUROSTAT_VBE_AutoP-Input'!$D$7:$D$2263,"6000*"))/1000</f>
        <v>0</v>
      </c>
      <c r="AE22" s="17">
        <f>(SUMIFS('EUROSTAT_VBE_AutoP-Input'!AC$7:AC$2263,'EUROSTAT_VBE_AutoP-Input'!$B$7:$B$2263,$D22,'EUROSTAT_VBE_AutoP-Input'!$C$7:$C$2263,"*"&amp;RIGHT($A22,3)&amp;"*",'EUROSTAT_VBE_AutoP-Input'!$D$7:$D$2263,"6000*"))/1000</f>
        <v>0</v>
      </c>
      <c r="AF22" s="17">
        <f>(SUMIFS('EUROSTAT_VBE_AutoP-Input'!AD$7:AD$2263,'EUROSTAT_VBE_AutoP-Input'!$B$7:$B$2263,$D22,'EUROSTAT_VBE_AutoP-Input'!$C$7:$C$2263,"*"&amp;RIGHT($A22,3)&amp;"*",'EUROSTAT_VBE_AutoP-Input'!$D$7:$D$2263,"6000*"))/1000</f>
        <v>0</v>
      </c>
      <c r="AG22" s="17">
        <f>(SUMIFS('EUROSTAT_VBE_AutoP-Input'!AE$7:AE$2263,'EUROSTAT_VBE_AutoP-Input'!$B$7:$B$2263,$D22,'EUROSTAT_VBE_AutoP-Input'!$C$7:$C$2263,"*"&amp;RIGHT($A22,3)&amp;"*",'EUROSTAT_VBE_AutoP-Input'!$D$7:$D$2263,"6000*"))/1000</f>
        <v>0</v>
      </c>
      <c r="AH22" s="17">
        <f>(SUMIFS('EUROSTAT_VBE_AutoP-Input'!AF$7:AF$2263,'EUROSTAT_VBE_AutoP-Input'!$B$7:$B$2263,$D22,'EUROSTAT_VBE_AutoP-Input'!$C$7:$C$2263,"*"&amp;RIGHT($A22,3)&amp;"*",'EUROSTAT_VBE_AutoP-Input'!$D$7:$D$2263,"6000*"))/1000</f>
        <v>0</v>
      </c>
      <c r="AI22" s="17">
        <f>(SUMIFS('EUROSTAT_VBE_AutoP-Input'!AG$7:AG$2263,'EUROSTAT_VBE_AutoP-Input'!$B$7:$B$2263,$D22,'EUROSTAT_VBE_AutoP-Input'!$C$7:$C$2263,"*"&amp;RIGHT($A22,3)&amp;"*",'EUROSTAT_VBE_AutoP-Input'!$D$7:$D$2263,"6000*"))/1000</f>
        <v>0</v>
      </c>
      <c r="AJ22" s="17">
        <f>(SUMIFS('EUROSTAT_VBE_AutoP-Input'!AH$7:AH$2263,'EUROSTAT_VBE_AutoP-Input'!$B$7:$B$2263,$D22,'EUROSTAT_VBE_AutoP-Input'!$C$7:$C$2263,"*"&amp;RIGHT($A22,3)&amp;"*",'EUROSTAT_VBE_AutoP-Input'!$D$7:$D$2263,"6000*"))/1000</f>
        <v>0</v>
      </c>
      <c r="AK22" s="17">
        <f>(SUMIFS('EUROSTAT_VBE_AutoP-Input'!AI$7:AI$2263,'EUROSTAT_VBE_AutoP-Input'!$B$7:$B$2263,$D22,'EUROSTAT_VBE_AutoP-Input'!$C$7:$C$2263,"*"&amp;RIGHT($A22,3)&amp;"*",'EUROSTAT_VBE_AutoP-Input'!$D$7:$D$2263,"6000*"))/1000</f>
        <v>0</v>
      </c>
      <c r="AL22" s="17">
        <f>(SUMIFS('EUROSTAT_VBE_AutoP-Input'!AJ$7:AJ$2263,'EUROSTAT_VBE_AutoP-Input'!$B$7:$B$2263,$D22,'EUROSTAT_VBE_AutoP-Input'!$C$7:$C$2263,"*"&amp;RIGHT($A22,3)&amp;"*",'EUROSTAT_VBE_AutoP-Input'!$D$7:$D$2263,"6000*"))/1000</f>
        <v>0</v>
      </c>
      <c r="AM22" s="17">
        <f>(SUMIFS('EUROSTAT_VBE_AutoP-Input'!AK$7:AK$2263,'EUROSTAT_VBE_AutoP-Input'!$B$7:$B$2263,$D22,'EUROSTAT_VBE_AutoP-Input'!$C$7:$C$2263,"*"&amp;RIGHT($A22,3)&amp;"*",'EUROSTAT_VBE_AutoP-Input'!$D$7:$D$2263,"6000*"))/1000</f>
        <v>0</v>
      </c>
      <c r="AO22" s="49">
        <v>0</v>
      </c>
      <c r="AP22" s="49">
        <v>0</v>
      </c>
      <c r="AQ22" s="49">
        <v>0</v>
      </c>
      <c r="AR22" s="49">
        <v>0</v>
      </c>
      <c r="AS22" s="49">
        <v>0</v>
      </c>
    </row>
    <row r="23" s="20" customFormat="1" spans="1:45">
      <c r="A23" t="str">
        <f>LEFT('EUROSTAT_VBE_AutoP-Input'!$C$7,8)</f>
        <v>B_101022</v>
      </c>
      <c r="B23" s="30" t="s">
        <v>620</v>
      </c>
      <c r="C23" t="s">
        <v>293</v>
      </c>
      <c r="D23" t="s">
        <v>126</v>
      </c>
      <c r="E23" s="56" t="s">
        <v>623</v>
      </c>
      <c r="F23" t="s">
        <v>624</v>
      </c>
      <c r="G23" s="17">
        <f>(SUMIFS('EUROSTAT_VBE_AutoP-Input'!E$7:E$2263,'EUROSTAT_VBE_AutoP-Input'!$B$7:$B$2263,$D23,'EUROSTAT_VBE_AutoP-Input'!$C$7:$C$2263,"*"&amp;RIGHT($A23,3)&amp;"*",'EUROSTAT_VBE_AutoP-Input'!$D$7:$D$2263,"5200*"))/1000</f>
        <v>0</v>
      </c>
      <c r="H23" s="17">
        <f>(SUMIFS('EUROSTAT_VBE_AutoP-Input'!F$7:F$2263,'EUROSTAT_VBE_AutoP-Input'!$B$7:$B$2263,$D23,'EUROSTAT_VBE_AutoP-Input'!$C$7:$C$2263,"*"&amp;RIGHT($A23,3)&amp;"*",'EUROSTAT_VBE_AutoP-Input'!$D$7:$D$2263,"5200*"))/1000</f>
        <v>0</v>
      </c>
      <c r="I23" s="17">
        <f>(SUMIFS('EUROSTAT_VBE_AutoP-Input'!G$7:G$2263,'EUROSTAT_VBE_AutoP-Input'!$B$7:$B$2263,$D23,'EUROSTAT_VBE_AutoP-Input'!$C$7:$C$2263,"*"&amp;RIGHT($A23,3)&amp;"*",'EUROSTAT_VBE_AutoP-Input'!$D$7:$D$2263,"5200*"))/1000</f>
        <v>0</v>
      </c>
      <c r="J23" s="17">
        <f>(SUMIFS('EUROSTAT_VBE_AutoP-Input'!H$7:H$2263,'EUROSTAT_VBE_AutoP-Input'!$B$7:$B$2263,$D23,'EUROSTAT_VBE_AutoP-Input'!$C$7:$C$2263,"*"&amp;RIGHT($A23,3)&amp;"*",'EUROSTAT_VBE_AutoP-Input'!$D$7:$D$2263,"5200*"))/1000</f>
        <v>0</v>
      </c>
      <c r="K23" s="17">
        <f>(SUMIFS('EUROSTAT_VBE_AutoP-Input'!I$7:I$2263,'EUROSTAT_VBE_AutoP-Input'!$B$7:$B$2263,$D23,'EUROSTAT_VBE_AutoP-Input'!$C$7:$C$2263,"*"&amp;RIGHT($A23,3)&amp;"*",'EUROSTAT_VBE_AutoP-Input'!$D$7:$D$2263,"5200*"))/1000</f>
        <v>0</v>
      </c>
      <c r="L23" s="17">
        <f>(SUMIFS('EUROSTAT_VBE_AutoP-Input'!J$7:J$2263,'EUROSTAT_VBE_AutoP-Input'!$B$7:$B$2263,$D23,'EUROSTAT_VBE_AutoP-Input'!$C$7:$C$2263,"*"&amp;RIGHT($A23,3)&amp;"*",'EUROSTAT_VBE_AutoP-Input'!$D$7:$D$2263,"5200*"))/1000</f>
        <v>0</v>
      </c>
      <c r="M23" s="17">
        <f>(SUMIFS('EUROSTAT_VBE_AutoP-Input'!K$7:K$2263,'EUROSTAT_VBE_AutoP-Input'!$B$7:$B$2263,$D23,'EUROSTAT_VBE_AutoP-Input'!$C$7:$C$2263,"*"&amp;RIGHT($A23,3)&amp;"*",'EUROSTAT_VBE_AutoP-Input'!$D$7:$D$2263,"5200*"))/1000</f>
        <v>0</v>
      </c>
      <c r="N23" s="17">
        <f>(SUMIFS('EUROSTAT_VBE_AutoP-Input'!L$7:L$2263,'EUROSTAT_VBE_AutoP-Input'!$B$7:$B$2263,$D23,'EUROSTAT_VBE_AutoP-Input'!$C$7:$C$2263,"*"&amp;RIGHT($A23,3)&amp;"*",'EUROSTAT_VBE_AutoP-Input'!$D$7:$D$2263,"5200*"))/1000</f>
        <v>0</v>
      </c>
      <c r="O23" s="17">
        <f>(SUMIFS('EUROSTAT_VBE_AutoP-Input'!M$7:M$2263,'EUROSTAT_VBE_AutoP-Input'!$B$7:$B$2263,$D23,'EUROSTAT_VBE_AutoP-Input'!$C$7:$C$2263,"*"&amp;RIGHT($A23,3)&amp;"*",'EUROSTAT_VBE_AutoP-Input'!$D$7:$D$2263,"5200*"))/1000</f>
        <v>0</v>
      </c>
      <c r="P23" s="17">
        <f>(SUMIFS('EUROSTAT_VBE_AutoP-Input'!N$7:N$2263,'EUROSTAT_VBE_AutoP-Input'!$B$7:$B$2263,$D23,'EUROSTAT_VBE_AutoP-Input'!$C$7:$C$2263,"*"&amp;RIGHT($A23,3)&amp;"*",'EUROSTAT_VBE_AutoP-Input'!$D$7:$D$2263,"5200*"))/1000</f>
        <v>0</v>
      </c>
      <c r="Q23" s="17">
        <f>(SUMIFS('EUROSTAT_VBE_AutoP-Input'!O$7:O$2263,'EUROSTAT_VBE_AutoP-Input'!$B$7:$B$2263,$D23,'EUROSTAT_VBE_AutoP-Input'!$C$7:$C$2263,"*"&amp;RIGHT($A23,3)&amp;"*",'EUROSTAT_VBE_AutoP-Input'!$D$7:$D$2263,"5200*"))/1000</f>
        <v>0</v>
      </c>
      <c r="R23" s="17">
        <f>(SUMIFS('EUROSTAT_VBE_AutoP-Input'!P$7:P$2263,'EUROSTAT_VBE_AutoP-Input'!$B$7:$B$2263,$D23,'EUROSTAT_VBE_AutoP-Input'!$C$7:$C$2263,"*"&amp;RIGHT($A23,3)&amp;"*",'EUROSTAT_VBE_AutoP-Input'!$D$7:$D$2263,"5200*"))/1000</f>
        <v>0</v>
      </c>
      <c r="S23" s="17">
        <f>(SUMIFS('EUROSTAT_VBE_AutoP-Input'!Q$7:Q$2263,'EUROSTAT_VBE_AutoP-Input'!$B$7:$B$2263,$D23,'EUROSTAT_VBE_AutoP-Input'!$C$7:$C$2263,"*"&amp;RIGHT($A23,3)&amp;"*",'EUROSTAT_VBE_AutoP-Input'!$D$7:$D$2263,"5200*"))/1000</f>
        <v>0</v>
      </c>
      <c r="T23" s="17">
        <f>(SUMIFS('EUROSTAT_VBE_AutoP-Input'!R$7:R$2263,'EUROSTAT_VBE_AutoP-Input'!$B$7:$B$2263,$D23,'EUROSTAT_VBE_AutoP-Input'!$C$7:$C$2263,"*"&amp;RIGHT($A23,3)&amp;"*",'EUROSTAT_VBE_AutoP-Input'!$D$7:$D$2263,"5200*"))/1000</f>
        <v>0</v>
      </c>
      <c r="U23" s="17">
        <f>(SUMIFS('EUROSTAT_VBE_AutoP-Input'!S$7:S$2263,'EUROSTAT_VBE_AutoP-Input'!$B$7:$B$2263,$D23,'EUROSTAT_VBE_AutoP-Input'!$C$7:$C$2263,"*"&amp;RIGHT($A23,3)&amp;"*",'EUROSTAT_VBE_AutoP-Input'!$D$7:$D$2263,"5200*"))/1000</f>
        <v>0</v>
      </c>
      <c r="V23" s="17">
        <f>(SUMIFS('EUROSTAT_VBE_AutoP-Input'!T$7:T$2263,'EUROSTAT_VBE_AutoP-Input'!$B$7:$B$2263,$D23,'EUROSTAT_VBE_AutoP-Input'!$C$7:$C$2263,"*"&amp;RIGHT($A23,3)&amp;"*",'EUROSTAT_VBE_AutoP-Input'!$D$7:$D$2263,"5200*"))/1000</f>
        <v>0</v>
      </c>
      <c r="W23" s="17">
        <f>(SUMIFS('EUROSTAT_VBE_AutoP-Input'!U$7:U$2263,'EUROSTAT_VBE_AutoP-Input'!$B$7:$B$2263,$D23,'EUROSTAT_VBE_AutoP-Input'!$C$7:$C$2263,"*"&amp;RIGHT($A23,3)&amp;"*",'EUROSTAT_VBE_AutoP-Input'!$D$7:$D$2263,"5200*"))/1000</f>
        <v>0</v>
      </c>
      <c r="X23" s="17">
        <f>(SUMIFS('EUROSTAT_VBE_AutoP-Input'!V$7:V$2263,'EUROSTAT_VBE_AutoP-Input'!$B$7:$B$2263,$D23,'EUROSTAT_VBE_AutoP-Input'!$C$7:$C$2263,"*"&amp;RIGHT($A23,3)&amp;"*",'EUROSTAT_VBE_AutoP-Input'!$D$7:$D$2263,"5200*"))/1000</f>
        <v>0</v>
      </c>
      <c r="Y23" s="17">
        <f>(SUMIFS('EUROSTAT_VBE_AutoP-Input'!W$7:W$2263,'EUROSTAT_VBE_AutoP-Input'!$B$7:$B$2263,$D23,'EUROSTAT_VBE_AutoP-Input'!$C$7:$C$2263,"*"&amp;RIGHT($A23,3)&amp;"*",'EUROSTAT_VBE_AutoP-Input'!$D$7:$D$2263,"5200*"))/1000</f>
        <v>0</v>
      </c>
      <c r="Z23" s="17">
        <f>(SUMIFS('EUROSTAT_VBE_AutoP-Input'!X$7:X$2263,'EUROSTAT_VBE_AutoP-Input'!$B$7:$B$2263,$D23,'EUROSTAT_VBE_AutoP-Input'!$C$7:$C$2263,"*"&amp;RIGHT($A23,3)&amp;"*",'EUROSTAT_VBE_AutoP-Input'!$D$7:$D$2263,"5200*"))/1000</f>
        <v>0</v>
      </c>
      <c r="AA23" s="17">
        <f>(SUMIFS('EUROSTAT_VBE_AutoP-Input'!Y$7:Y$2263,'EUROSTAT_VBE_AutoP-Input'!$B$7:$B$2263,$D23,'EUROSTAT_VBE_AutoP-Input'!$C$7:$C$2263,"*"&amp;RIGHT($A23,3)&amp;"*",'EUROSTAT_VBE_AutoP-Input'!$D$7:$D$2263,"5200*"))/1000</f>
        <v>0</v>
      </c>
      <c r="AB23" s="17">
        <f>(SUMIFS('EUROSTAT_VBE_AutoP-Input'!Z$7:Z$2263,'EUROSTAT_VBE_AutoP-Input'!$B$7:$B$2263,$D23,'EUROSTAT_VBE_AutoP-Input'!$C$7:$C$2263,"*"&amp;RIGHT($A23,3)&amp;"*",'EUROSTAT_VBE_AutoP-Input'!$D$7:$D$2263,"5200*"))/1000</f>
        <v>0</v>
      </c>
      <c r="AC23" s="17">
        <f>(SUMIFS('EUROSTAT_VBE_AutoP-Input'!AA$7:AA$2263,'EUROSTAT_VBE_AutoP-Input'!$B$7:$B$2263,$D23,'EUROSTAT_VBE_AutoP-Input'!$C$7:$C$2263,"*"&amp;RIGHT($A23,3)&amp;"*",'EUROSTAT_VBE_AutoP-Input'!$D$7:$D$2263,"5200*"))/1000</f>
        <v>0</v>
      </c>
      <c r="AD23" s="17">
        <f>(SUMIFS('EUROSTAT_VBE_AutoP-Input'!AB$7:AB$2263,'EUROSTAT_VBE_AutoP-Input'!$B$7:$B$2263,$D23,'EUROSTAT_VBE_AutoP-Input'!$C$7:$C$2263,"*"&amp;RIGHT($A23,3)&amp;"*",'EUROSTAT_VBE_AutoP-Input'!$D$7:$D$2263,"5200*"))/1000</f>
        <v>0</v>
      </c>
      <c r="AE23" s="17">
        <f>(SUMIFS('EUROSTAT_VBE_AutoP-Input'!AC$7:AC$2263,'EUROSTAT_VBE_AutoP-Input'!$B$7:$B$2263,$D23,'EUROSTAT_VBE_AutoP-Input'!$C$7:$C$2263,"*"&amp;RIGHT($A23,3)&amp;"*",'EUROSTAT_VBE_AutoP-Input'!$D$7:$D$2263,"5200*"))/1000</f>
        <v>0</v>
      </c>
      <c r="AF23" s="17">
        <f>(SUMIFS('EUROSTAT_VBE_AutoP-Input'!AD$7:AD$2263,'EUROSTAT_VBE_AutoP-Input'!$B$7:$B$2263,$D23,'EUROSTAT_VBE_AutoP-Input'!$C$7:$C$2263,"*"&amp;RIGHT($A23,3)&amp;"*",'EUROSTAT_VBE_AutoP-Input'!$D$7:$D$2263,"5200*"))/1000</f>
        <v>0</v>
      </c>
      <c r="AG23" s="17">
        <f>(SUMIFS('EUROSTAT_VBE_AutoP-Input'!AE$7:AE$2263,'EUROSTAT_VBE_AutoP-Input'!$B$7:$B$2263,$D23,'EUROSTAT_VBE_AutoP-Input'!$C$7:$C$2263,"*"&amp;RIGHT($A23,3)&amp;"*",'EUROSTAT_VBE_AutoP-Input'!$D$7:$D$2263,"5200*"))/1000</f>
        <v>0</v>
      </c>
      <c r="AH23" s="17">
        <f>(SUMIFS('EUROSTAT_VBE_AutoP-Input'!AF$7:AF$2263,'EUROSTAT_VBE_AutoP-Input'!$B$7:$B$2263,$D23,'EUROSTAT_VBE_AutoP-Input'!$C$7:$C$2263,"*"&amp;RIGHT($A23,3)&amp;"*",'EUROSTAT_VBE_AutoP-Input'!$D$7:$D$2263,"5200*"))/1000</f>
        <v>0</v>
      </c>
      <c r="AI23" s="17">
        <f>(SUMIFS('EUROSTAT_VBE_AutoP-Input'!AG$7:AG$2263,'EUROSTAT_VBE_AutoP-Input'!$B$7:$B$2263,$D23,'EUROSTAT_VBE_AutoP-Input'!$C$7:$C$2263,"*"&amp;RIGHT($A23,3)&amp;"*",'EUROSTAT_VBE_AutoP-Input'!$D$7:$D$2263,"5200*"))/1000</f>
        <v>0</v>
      </c>
      <c r="AJ23" s="17">
        <f>(SUMIFS('EUROSTAT_VBE_AutoP-Input'!AH$7:AH$2263,'EUROSTAT_VBE_AutoP-Input'!$B$7:$B$2263,$D23,'EUROSTAT_VBE_AutoP-Input'!$C$7:$C$2263,"*"&amp;RIGHT($A23,3)&amp;"*",'EUROSTAT_VBE_AutoP-Input'!$D$7:$D$2263,"5200*"))/1000</f>
        <v>0</v>
      </c>
      <c r="AK23" s="17">
        <f>(SUMIFS('EUROSTAT_VBE_AutoP-Input'!AI$7:AI$2263,'EUROSTAT_VBE_AutoP-Input'!$B$7:$B$2263,$D23,'EUROSTAT_VBE_AutoP-Input'!$C$7:$C$2263,"*"&amp;RIGHT($A23,3)&amp;"*",'EUROSTAT_VBE_AutoP-Input'!$D$7:$D$2263,"5200*"))/1000</f>
        <v>0</v>
      </c>
      <c r="AL23" s="17">
        <f>(SUMIFS('EUROSTAT_VBE_AutoP-Input'!AJ$7:AJ$2263,'EUROSTAT_VBE_AutoP-Input'!$B$7:$B$2263,$D23,'EUROSTAT_VBE_AutoP-Input'!$C$7:$C$2263,"*"&amp;RIGHT($A23,3)&amp;"*",'EUROSTAT_VBE_AutoP-Input'!$D$7:$D$2263,"5200*"))/1000</f>
        <v>0</v>
      </c>
      <c r="AM23" s="17">
        <f>(SUMIFS('EUROSTAT_VBE_AutoP-Input'!AK$7:AK$2263,'EUROSTAT_VBE_AutoP-Input'!$B$7:$B$2263,$D23,'EUROSTAT_VBE_AutoP-Input'!$C$7:$C$2263,"*"&amp;RIGHT($A23,3)&amp;"*",'EUROSTAT_VBE_AutoP-Input'!$D$7:$D$2263,"5200*"))/1000</f>
        <v>0</v>
      </c>
      <c r="AO23" s="49">
        <v>0</v>
      </c>
      <c r="AP23" s="49">
        <v>0</v>
      </c>
      <c r="AQ23" s="49">
        <v>0</v>
      </c>
      <c r="AR23" s="49">
        <v>0</v>
      </c>
      <c r="AS23" s="49">
        <v>0</v>
      </c>
    </row>
    <row r="24" s="20" customFormat="1" ht="14.25" spans="1:48">
      <c r="A24"/>
      <c r="B24" s="30"/>
      <c r="C24"/>
      <c r="D24"/>
      <c r="E24"/>
      <c r="F24" s="241" t="s">
        <v>192</v>
      </c>
      <c r="G24" s="795">
        <f>SUM(G4:G23)</f>
        <v>60.595</v>
      </c>
      <c r="H24" s="795">
        <f t="shared" ref="H24:AM24" si="0">SUM(H4:H23)</f>
        <v>23.23</v>
      </c>
      <c r="I24" s="795">
        <f t="shared" si="0"/>
        <v>1.102</v>
      </c>
      <c r="J24" s="795">
        <f t="shared" si="0"/>
        <v>0.548</v>
      </c>
      <c r="K24" s="795">
        <f t="shared" si="0"/>
        <v>74.492</v>
      </c>
      <c r="L24" s="795">
        <f t="shared" si="0"/>
        <v>366.163</v>
      </c>
      <c r="M24" s="795">
        <f t="shared" si="0"/>
        <v>35.591</v>
      </c>
      <c r="N24" s="795">
        <f t="shared" si="0"/>
        <v>0.896</v>
      </c>
      <c r="O24" s="795">
        <f t="shared" si="0"/>
        <v>8.878</v>
      </c>
      <c r="P24" s="795">
        <f t="shared" si="0"/>
        <v>253.658</v>
      </c>
      <c r="Q24" s="795">
        <f t="shared" si="0"/>
        <v>63.294</v>
      </c>
      <c r="R24" s="795">
        <f t="shared" si="0"/>
        <v>158.103</v>
      </c>
      <c r="S24" s="795">
        <f t="shared" si="0"/>
        <v>2.684</v>
      </c>
      <c r="T24" s="795">
        <f t="shared" si="0"/>
        <v>2.333</v>
      </c>
      <c r="U24" s="795">
        <f t="shared" si="0"/>
        <v>11.512</v>
      </c>
      <c r="V24" s="795">
        <f t="shared" si="0"/>
        <v>0</v>
      </c>
      <c r="W24" s="795">
        <f t="shared" si="0"/>
        <v>301.534</v>
      </c>
      <c r="X24" s="795">
        <f t="shared" si="0"/>
        <v>1.19</v>
      </c>
      <c r="Y24" s="795">
        <f t="shared" si="0"/>
        <v>1.432</v>
      </c>
      <c r="Z24" s="795">
        <f t="shared" si="0"/>
        <v>0.655</v>
      </c>
      <c r="AA24" s="803">
        <f t="shared" si="0"/>
        <v>0</v>
      </c>
      <c r="AB24" s="803">
        <f t="shared" si="0"/>
        <v>0.303</v>
      </c>
      <c r="AC24" s="795">
        <f t="shared" si="0"/>
        <v>0.022</v>
      </c>
      <c r="AD24" s="795">
        <f t="shared" si="0"/>
        <v>153.149</v>
      </c>
      <c r="AE24" s="795">
        <f t="shared" si="0"/>
        <v>34.091</v>
      </c>
      <c r="AF24" s="795">
        <f t="shared" si="0"/>
        <v>57.408</v>
      </c>
      <c r="AG24" s="795">
        <f t="shared" si="0"/>
        <v>72.919</v>
      </c>
      <c r="AH24" s="795">
        <f t="shared" si="0"/>
        <v>26.992</v>
      </c>
      <c r="AI24" s="795">
        <f t="shared" si="0"/>
        <v>15.466</v>
      </c>
      <c r="AJ24" s="795">
        <f t="shared" si="0"/>
        <v>52.689</v>
      </c>
      <c r="AK24" s="795">
        <f t="shared" si="0"/>
        <v>1.901</v>
      </c>
      <c r="AL24" s="795">
        <f t="shared" si="0"/>
        <v>15.013</v>
      </c>
      <c r="AM24" s="795">
        <f t="shared" si="0"/>
        <v>337.723</v>
      </c>
      <c r="AN24" s="804"/>
      <c r="AO24" s="804">
        <v>0</v>
      </c>
      <c r="AP24" s="804">
        <v>0</v>
      </c>
      <c r="AQ24" s="804">
        <v>0</v>
      </c>
      <c r="AR24" s="804">
        <v>0</v>
      </c>
      <c r="AS24" s="804">
        <v>0</v>
      </c>
      <c r="AT24" s="804"/>
      <c r="AU24" s="804"/>
      <c r="AV24" s="804"/>
    </row>
    <row r="25" s="20" customFormat="1" ht="14.25" spans="1:48">
      <c r="A25" t="str">
        <f>LEFT('EUROSTAT_VBE_AutoP-Input'!$C$7,8)</f>
        <v>B_101022</v>
      </c>
      <c r="B25" s="30" t="s">
        <v>620</v>
      </c>
      <c r="C25" t="s">
        <v>293</v>
      </c>
      <c r="D25" t="s">
        <v>126</v>
      </c>
      <c r="E25"/>
      <c r="F25" s="241" t="s">
        <v>294</v>
      </c>
      <c r="G25" s="795">
        <f>(SUMIFS('EUROSTAT_VBE_AutoP-Input'!E$7:E$2263,'EUROSTAT_VBE_AutoP-Input'!$B$7:$B$2263,$D23,'EUROSTAT_VBE_AutoP-Input'!$C$7:$C$2263,"*"&amp;RIGHT($A23,3)&amp;"*",'EUROSTAT_VBE_AutoP-Input'!$D$7:$D$2263,"*"))/1000</f>
        <v>60.595</v>
      </c>
      <c r="H25" s="795">
        <f>(SUMIFS('EUROSTAT_VBE_AutoP-Input'!F$7:F$2263,'EUROSTAT_VBE_AutoP-Input'!$B$7:$B$2263,$D23,'EUROSTAT_VBE_AutoP-Input'!$C$7:$C$2263,"*"&amp;RIGHT($A23,3)&amp;"*",'EUROSTAT_VBE_AutoP-Input'!$D$7:$D$2263,"*"))/1000</f>
        <v>23.23</v>
      </c>
      <c r="I25" s="795">
        <f>(SUMIFS('EUROSTAT_VBE_AutoP-Input'!G$7:G$2263,'EUROSTAT_VBE_AutoP-Input'!$B$7:$B$2263,$D23,'EUROSTAT_VBE_AutoP-Input'!$C$7:$C$2263,"*"&amp;RIGHT($A23,3)&amp;"*",'EUROSTAT_VBE_AutoP-Input'!$D$7:$D$2263,"*"))/1000</f>
        <v>1.102</v>
      </c>
      <c r="J25" s="795">
        <f>(SUMIFS('EUROSTAT_VBE_AutoP-Input'!H$7:H$2263,'EUROSTAT_VBE_AutoP-Input'!$B$7:$B$2263,$D23,'EUROSTAT_VBE_AutoP-Input'!$C$7:$C$2263,"*"&amp;RIGHT($A23,3)&amp;"*",'EUROSTAT_VBE_AutoP-Input'!$D$7:$D$2263,"*"))/1000</f>
        <v>0.548</v>
      </c>
      <c r="K25" s="795">
        <f>(SUMIFS('EUROSTAT_VBE_AutoP-Input'!I$7:I$2263,'EUROSTAT_VBE_AutoP-Input'!$B$7:$B$2263,$D23,'EUROSTAT_VBE_AutoP-Input'!$C$7:$C$2263,"*"&amp;RIGHT($A23,3)&amp;"*",'EUROSTAT_VBE_AutoP-Input'!$D$7:$D$2263,"*"))/1000</f>
        <v>74.53</v>
      </c>
      <c r="L25" s="795">
        <f>(SUMIFS('EUROSTAT_VBE_AutoP-Input'!J$7:J$2263,'EUROSTAT_VBE_AutoP-Input'!$B$7:$B$2263,$D23,'EUROSTAT_VBE_AutoP-Input'!$C$7:$C$2263,"*"&amp;RIGHT($A23,3)&amp;"*",'EUROSTAT_VBE_AutoP-Input'!$D$7:$D$2263,"*"))/1000</f>
        <v>366.163</v>
      </c>
      <c r="M25" s="795">
        <f>(SUMIFS('EUROSTAT_VBE_AutoP-Input'!K$7:K$2263,'EUROSTAT_VBE_AutoP-Input'!$B$7:$B$2263,$D23,'EUROSTAT_VBE_AutoP-Input'!$C$7:$C$2263,"*"&amp;RIGHT($A23,3)&amp;"*",'EUROSTAT_VBE_AutoP-Input'!$D$7:$D$2263,"*"))/1000</f>
        <v>35.591</v>
      </c>
      <c r="N25" s="795">
        <f>(SUMIFS('EUROSTAT_VBE_AutoP-Input'!L$7:L$2263,'EUROSTAT_VBE_AutoP-Input'!$B$7:$B$2263,$D23,'EUROSTAT_VBE_AutoP-Input'!$C$7:$C$2263,"*"&amp;RIGHT($A23,3)&amp;"*",'EUROSTAT_VBE_AutoP-Input'!$D$7:$D$2263,"*"))/1000</f>
        <v>0.896</v>
      </c>
      <c r="O25" s="795">
        <f>(SUMIFS('EUROSTAT_VBE_AutoP-Input'!M$7:M$2263,'EUROSTAT_VBE_AutoP-Input'!$B$7:$B$2263,$D23,'EUROSTAT_VBE_AutoP-Input'!$C$7:$C$2263,"*"&amp;RIGHT($A23,3)&amp;"*",'EUROSTAT_VBE_AutoP-Input'!$D$7:$D$2263,"*"))/1000</f>
        <v>8.878</v>
      </c>
      <c r="P25" s="795">
        <f>(SUMIFS('EUROSTAT_VBE_AutoP-Input'!N$7:N$2263,'EUROSTAT_VBE_AutoP-Input'!$B$7:$B$2263,$D23,'EUROSTAT_VBE_AutoP-Input'!$C$7:$C$2263,"*"&amp;RIGHT($A23,3)&amp;"*",'EUROSTAT_VBE_AutoP-Input'!$D$7:$D$2263,"*"))/1000</f>
        <v>253.658</v>
      </c>
      <c r="Q25" s="795">
        <f>(SUMIFS('EUROSTAT_VBE_AutoP-Input'!O$7:O$2263,'EUROSTAT_VBE_AutoP-Input'!$B$7:$B$2263,$D23,'EUROSTAT_VBE_AutoP-Input'!$C$7:$C$2263,"*"&amp;RIGHT($A23,3)&amp;"*",'EUROSTAT_VBE_AutoP-Input'!$D$7:$D$2263,"*"))/1000</f>
        <v>63.445</v>
      </c>
      <c r="R25" s="795">
        <f>(SUMIFS('EUROSTAT_VBE_AutoP-Input'!P$7:P$2263,'EUROSTAT_VBE_AutoP-Input'!$B$7:$B$2263,$D23,'EUROSTAT_VBE_AutoP-Input'!$C$7:$C$2263,"*"&amp;RIGHT($A23,3)&amp;"*",'EUROSTAT_VBE_AutoP-Input'!$D$7:$D$2263,"*"))/1000</f>
        <v>158.103</v>
      </c>
      <c r="S25" s="795">
        <f>(SUMIFS('EUROSTAT_VBE_AutoP-Input'!Q$7:Q$2263,'EUROSTAT_VBE_AutoP-Input'!$B$7:$B$2263,$D23,'EUROSTAT_VBE_AutoP-Input'!$C$7:$C$2263,"*"&amp;RIGHT($A23,3)&amp;"*",'EUROSTAT_VBE_AutoP-Input'!$D$7:$D$2263,"*"))/1000</f>
        <v>2.684</v>
      </c>
      <c r="T25" s="795">
        <f>(SUMIFS('EUROSTAT_VBE_AutoP-Input'!R$7:R$2263,'EUROSTAT_VBE_AutoP-Input'!$B$7:$B$2263,$D23,'EUROSTAT_VBE_AutoP-Input'!$C$7:$C$2263,"*"&amp;RIGHT($A23,3)&amp;"*",'EUROSTAT_VBE_AutoP-Input'!$D$7:$D$2263,"*"))/1000</f>
        <v>2.333</v>
      </c>
      <c r="U25" s="795">
        <f>(SUMIFS('EUROSTAT_VBE_AutoP-Input'!S$7:S$2263,'EUROSTAT_VBE_AutoP-Input'!$B$7:$B$2263,$D23,'EUROSTAT_VBE_AutoP-Input'!$C$7:$C$2263,"*"&amp;RIGHT($A23,3)&amp;"*",'EUROSTAT_VBE_AutoP-Input'!$D$7:$D$2263,"*"))/1000</f>
        <v>11.512</v>
      </c>
      <c r="V25" s="795">
        <f>(SUMIFS('EUROSTAT_VBE_AutoP-Input'!T$7:T$2263,'EUROSTAT_VBE_AutoP-Input'!$B$7:$B$2263,$D23,'EUROSTAT_VBE_AutoP-Input'!$C$7:$C$2263,"*"&amp;RIGHT($A23,3)&amp;"*",'EUROSTAT_VBE_AutoP-Input'!$D$7:$D$2263,"*"))/1000</f>
        <v>0</v>
      </c>
      <c r="W25" s="795">
        <f>(SUMIFS('EUROSTAT_VBE_AutoP-Input'!U$7:U$2263,'EUROSTAT_VBE_AutoP-Input'!$B$7:$B$2263,$D23,'EUROSTAT_VBE_AutoP-Input'!$C$7:$C$2263,"*"&amp;RIGHT($A23,3)&amp;"*",'EUROSTAT_VBE_AutoP-Input'!$D$7:$D$2263,"*"))/1000</f>
        <v>301.534</v>
      </c>
      <c r="X25" s="795">
        <f>(SUMIFS('EUROSTAT_VBE_AutoP-Input'!V$7:V$2263,'EUROSTAT_VBE_AutoP-Input'!$B$7:$B$2263,$D23,'EUROSTAT_VBE_AutoP-Input'!$C$7:$C$2263,"*"&amp;RIGHT($A23,3)&amp;"*",'EUROSTAT_VBE_AutoP-Input'!$D$7:$D$2263,"*"))/1000</f>
        <v>1.19</v>
      </c>
      <c r="Y25" s="795">
        <f>(SUMIFS('EUROSTAT_VBE_AutoP-Input'!W$7:W$2263,'EUROSTAT_VBE_AutoP-Input'!$B$7:$B$2263,$D23,'EUROSTAT_VBE_AutoP-Input'!$C$7:$C$2263,"*"&amp;RIGHT($A23,3)&amp;"*",'EUROSTAT_VBE_AutoP-Input'!$D$7:$D$2263,"*"))/1000</f>
        <v>1.432</v>
      </c>
      <c r="Z25" s="795">
        <f>(SUMIFS('EUROSTAT_VBE_AutoP-Input'!X$7:X$2263,'EUROSTAT_VBE_AutoP-Input'!$B$7:$B$2263,$D23,'EUROSTAT_VBE_AutoP-Input'!$C$7:$C$2263,"*"&amp;RIGHT($A23,3)&amp;"*",'EUROSTAT_VBE_AutoP-Input'!$D$7:$D$2263,"*"))/1000</f>
        <v>0.655</v>
      </c>
      <c r="AA25" s="803">
        <f>(SUMIFS('EUROSTAT_VBE_AutoP-Input'!Y$7:Y$2263,'EUROSTAT_VBE_AutoP-Input'!$B$7:$B$2263,$D23,'EUROSTAT_VBE_AutoP-Input'!$C$7:$C$2263,"*"&amp;RIGHT($A23,3)&amp;"*",'EUROSTAT_VBE_AutoP-Input'!$D$7:$D$2263,"*"))/1000</f>
        <v>0</v>
      </c>
      <c r="AB25" s="803">
        <f>(SUMIFS('EUROSTAT_VBE_AutoP-Input'!Z$7:Z$2263,'EUROSTAT_VBE_AutoP-Input'!$B$7:$B$2263,$D23,'EUROSTAT_VBE_AutoP-Input'!$C$7:$C$2263,"*"&amp;RIGHT($A23,3)&amp;"*",'EUROSTAT_VBE_AutoP-Input'!$D$7:$D$2263,"*"))/1000</f>
        <v>0.303</v>
      </c>
      <c r="AC25" s="795">
        <f>(SUMIFS('EUROSTAT_VBE_AutoP-Input'!AA$7:AA$2263,'EUROSTAT_VBE_AutoP-Input'!$B$7:$B$2263,$D23,'EUROSTAT_VBE_AutoP-Input'!$C$7:$C$2263,"*"&amp;RIGHT($A23,3)&amp;"*",'EUROSTAT_VBE_AutoP-Input'!$D$7:$D$2263,"*"))/1000</f>
        <v>0.022</v>
      </c>
      <c r="AD25" s="795">
        <f>(SUMIFS('EUROSTAT_VBE_AutoP-Input'!AB$7:AB$2263,'EUROSTAT_VBE_AutoP-Input'!$B$7:$B$2263,$D23,'EUROSTAT_VBE_AutoP-Input'!$C$7:$C$2263,"*"&amp;RIGHT($A23,3)&amp;"*",'EUROSTAT_VBE_AutoP-Input'!$D$7:$D$2263,"*"))/1000</f>
        <v>153.149</v>
      </c>
      <c r="AE25" s="795">
        <f>(SUMIFS('EUROSTAT_VBE_AutoP-Input'!AC$7:AC$2263,'EUROSTAT_VBE_AutoP-Input'!$B$7:$B$2263,$D23,'EUROSTAT_VBE_AutoP-Input'!$C$7:$C$2263,"*"&amp;RIGHT($A23,3)&amp;"*",'EUROSTAT_VBE_AutoP-Input'!$D$7:$D$2263,"*"))/1000</f>
        <v>34.091</v>
      </c>
      <c r="AF25" s="795">
        <f>(SUMIFS('EUROSTAT_VBE_AutoP-Input'!AD$7:AD$2263,'EUROSTAT_VBE_AutoP-Input'!$B$7:$B$2263,$D23,'EUROSTAT_VBE_AutoP-Input'!$C$7:$C$2263,"*"&amp;RIGHT($A23,3)&amp;"*",'EUROSTAT_VBE_AutoP-Input'!$D$7:$D$2263,"*"))/1000</f>
        <v>57.408</v>
      </c>
      <c r="AG25" s="795">
        <f>(SUMIFS('EUROSTAT_VBE_AutoP-Input'!AE$7:AE$2263,'EUROSTAT_VBE_AutoP-Input'!$B$7:$B$2263,$D23,'EUROSTAT_VBE_AutoP-Input'!$C$7:$C$2263,"*"&amp;RIGHT($A23,3)&amp;"*",'EUROSTAT_VBE_AutoP-Input'!$D$7:$D$2263,"*"))/1000</f>
        <v>72.919</v>
      </c>
      <c r="AH25" s="795">
        <f>(SUMIFS('EUROSTAT_VBE_AutoP-Input'!AF$7:AF$2263,'EUROSTAT_VBE_AutoP-Input'!$B$7:$B$2263,$D23,'EUROSTAT_VBE_AutoP-Input'!$C$7:$C$2263,"*"&amp;RIGHT($A23,3)&amp;"*",'EUROSTAT_VBE_AutoP-Input'!$D$7:$D$2263,"*"))/1000</f>
        <v>26.992</v>
      </c>
      <c r="AI25" s="795">
        <f>(SUMIFS('EUROSTAT_VBE_AutoP-Input'!AG$7:AG$2263,'EUROSTAT_VBE_AutoP-Input'!$B$7:$B$2263,$D23,'EUROSTAT_VBE_AutoP-Input'!$C$7:$C$2263,"*"&amp;RIGHT($A23,3)&amp;"*",'EUROSTAT_VBE_AutoP-Input'!$D$7:$D$2263,"*"))/1000</f>
        <v>15.466</v>
      </c>
      <c r="AJ25" s="795">
        <f>(SUMIFS('EUROSTAT_VBE_AutoP-Input'!AH$7:AH$2263,'EUROSTAT_VBE_AutoP-Input'!$B$7:$B$2263,$D23,'EUROSTAT_VBE_AutoP-Input'!$C$7:$C$2263,"*"&amp;RIGHT($A23,3)&amp;"*",'EUROSTAT_VBE_AutoP-Input'!$D$7:$D$2263,"*"))/1000</f>
        <v>52.689</v>
      </c>
      <c r="AK25" s="795">
        <f>(SUMIFS('EUROSTAT_VBE_AutoP-Input'!AI$7:AI$2263,'EUROSTAT_VBE_AutoP-Input'!$B$7:$B$2263,$D23,'EUROSTAT_VBE_AutoP-Input'!$C$7:$C$2263,"*"&amp;RIGHT($A23,3)&amp;"*",'EUROSTAT_VBE_AutoP-Input'!$D$7:$D$2263,"*"))/1000</f>
        <v>1.901</v>
      </c>
      <c r="AL25" s="795">
        <f>(SUMIFS('EUROSTAT_VBE_AutoP-Input'!AJ$7:AJ$2263,'EUROSTAT_VBE_AutoP-Input'!$B$7:$B$2263,$D23,'EUROSTAT_VBE_AutoP-Input'!$C$7:$C$2263,"*"&amp;RIGHT($A23,3)&amp;"*",'EUROSTAT_VBE_AutoP-Input'!$D$7:$D$2263,"*"))/1000</f>
        <v>15.013</v>
      </c>
      <c r="AM25" s="795">
        <f>(SUMIFS('EUROSTAT_VBE_AutoP-Input'!AK$7:AK$2263,'EUROSTAT_VBE_AutoP-Input'!$B$7:$B$2263,$D23,'EUROSTAT_VBE_AutoP-Input'!$C$7:$C$2263,"*"&amp;RIGHT($A23,3)&amp;"*",'EUROSTAT_VBE_AutoP-Input'!$D$7:$D$2263,"*"))/1000</f>
        <v>337.723</v>
      </c>
      <c r="AN25" s="804"/>
      <c r="AO25" s="804">
        <v>0</v>
      </c>
      <c r="AP25" s="804">
        <v>0</v>
      </c>
      <c r="AQ25" s="804">
        <v>0</v>
      </c>
      <c r="AR25" s="804">
        <v>0</v>
      </c>
      <c r="AS25" s="804">
        <v>0</v>
      </c>
      <c r="AT25" s="804"/>
      <c r="AU25" s="804"/>
      <c r="AV25" s="804"/>
    </row>
    <row r="26" s="20" customFormat="1" spans="1:6">
      <c r="A26"/>
      <c r="B26" s="30"/>
      <c r="C26"/>
      <c r="D26"/>
      <c r="E26"/>
      <c r="F26" s="241"/>
    </row>
    <row r="27" s="20" customFormat="1" spans="1:6">
      <c r="A27"/>
      <c r="B27" s="30"/>
      <c r="C27"/>
      <c r="D27"/>
      <c r="E27"/>
      <c r="F27" s="241"/>
    </row>
    <row r="28" spans="1:45">
      <c r="A28" t="s">
        <v>284</v>
      </c>
      <c r="B28" s="30" t="s">
        <v>285</v>
      </c>
      <c r="C28" t="s">
        <v>131</v>
      </c>
      <c r="D28" t="s">
        <v>286</v>
      </c>
      <c r="E28" t="s">
        <v>287</v>
      </c>
      <c r="F28" t="s">
        <v>288</v>
      </c>
      <c r="G28" t="str">
        <f>'EUROSTAT_VBE_AutoP-Input'!E$6</f>
        <v>AT</v>
      </c>
      <c r="H28" t="str">
        <f>'EUROSTAT_VBE_AutoP-Input'!F$6</f>
        <v>BE</v>
      </c>
      <c r="I28" t="str">
        <f>'EUROSTAT_VBE_AutoP-Input'!G$6</f>
        <v>BG</v>
      </c>
      <c r="J28" t="str">
        <f>'EUROSTAT_VBE_AutoP-Input'!H$6</f>
        <v>CY</v>
      </c>
      <c r="K28" t="str">
        <f>'EUROSTAT_VBE_AutoP-Input'!I$6</f>
        <v>CZ</v>
      </c>
      <c r="L28" t="str">
        <f>'EUROSTAT_VBE_AutoP-Input'!J$6</f>
        <v>DE</v>
      </c>
      <c r="M28" t="str">
        <f>'EUROSTAT_VBE_AutoP-Input'!K$6</f>
        <v>DK</v>
      </c>
      <c r="N28" t="str">
        <f>'EUROSTAT_VBE_AutoP-Input'!L$6</f>
        <v>EE</v>
      </c>
      <c r="O28" t="str">
        <f>'EUROSTAT_VBE_AutoP-Input'!M$6</f>
        <v>EL</v>
      </c>
      <c r="P28" t="str">
        <f>'EUROSTAT_VBE_AutoP-Input'!N$6</f>
        <v>ES</v>
      </c>
      <c r="Q28" t="str">
        <f>'EUROSTAT_VBE_AutoP-Input'!O$6</f>
        <v>FI</v>
      </c>
      <c r="R28" t="str">
        <f>'EUROSTAT_VBE_AutoP-Input'!P$6</f>
        <v>FR</v>
      </c>
      <c r="S28" t="str">
        <f>'EUROSTAT_VBE_AutoP-Input'!Q$6</f>
        <v>HR</v>
      </c>
      <c r="T28" t="str">
        <f>'EUROSTAT_VBE_AutoP-Input'!R$6</f>
        <v>HU</v>
      </c>
      <c r="U28" t="str">
        <f>'EUROSTAT_VBE_AutoP-Input'!S$6</f>
        <v>IE</v>
      </c>
      <c r="V28" t="str">
        <f>'EUROSTAT_VBE_AutoP-Input'!T$6</f>
        <v>IS</v>
      </c>
      <c r="W28" t="str">
        <f>'EUROSTAT_VBE_AutoP-Input'!U$6</f>
        <v>IT</v>
      </c>
      <c r="X28" t="str">
        <f>'EUROSTAT_VBE_AutoP-Input'!V$6</f>
        <v>LT</v>
      </c>
      <c r="Y28" t="str">
        <f>'EUROSTAT_VBE_AutoP-Input'!W$6</f>
        <v>LU</v>
      </c>
      <c r="Z28" t="str">
        <f>'EUROSTAT_VBE_AutoP-Input'!X$6</f>
        <v>LV</v>
      </c>
      <c r="AA28" t="str">
        <f>'EUROSTAT_VBE_AutoP-Input'!Y$6</f>
        <v>ME</v>
      </c>
      <c r="AB28" t="str">
        <f>'EUROSTAT_VBE_AutoP-Input'!Z$6</f>
        <v>MK</v>
      </c>
      <c r="AC28" t="str">
        <f>'EUROSTAT_VBE_AutoP-Input'!AA$6</f>
        <v>MT</v>
      </c>
      <c r="AD28" t="str">
        <f>'EUROSTAT_VBE_AutoP-Input'!AB$6</f>
        <v>NL</v>
      </c>
      <c r="AE28" t="str">
        <f>'EUROSTAT_VBE_AutoP-Input'!AC$6</f>
        <v>NO</v>
      </c>
      <c r="AF28" t="str">
        <f>'EUROSTAT_VBE_AutoP-Input'!AD$6</f>
        <v>PL</v>
      </c>
      <c r="AG28" t="str">
        <f>'EUROSTAT_VBE_AutoP-Input'!AE$6</f>
        <v>PT</v>
      </c>
      <c r="AH28" t="str">
        <f>'EUROSTAT_VBE_AutoP-Input'!AF$6</f>
        <v>RO</v>
      </c>
      <c r="AI28" t="str">
        <f>'EUROSTAT_VBE_AutoP-Input'!AG$6</f>
        <v>RS</v>
      </c>
      <c r="AJ28" t="str">
        <f>'EUROSTAT_VBE_AutoP-Input'!AH$6</f>
        <v>SE</v>
      </c>
      <c r="AK28" t="str">
        <f>'EUROSTAT_VBE_AutoP-Input'!AI$6</f>
        <v>SI</v>
      </c>
      <c r="AL28" t="str">
        <f>'EUROSTAT_VBE_AutoP-Input'!AJ$6</f>
        <v>SK</v>
      </c>
      <c r="AM28" t="str">
        <f>'EUROSTAT_VBE_AutoP-Input'!AK$6</f>
        <v>UK</v>
      </c>
      <c r="AN28" t="s">
        <v>289</v>
      </c>
      <c r="AO28" s="26" t="s">
        <v>36</v>
      </c>
      <c r="AP28" s="26" t="s">
        <v>45</v>
      </c>
      <c r="AQ28" t="s">
        <v>290</v>
      </c>
      <c r="AR28" s="19" t="s">
        <v>291</v>
      </c>
      <c r="AS28" t="s">
        <v>292</v>
      </c>
    </row>
    <row r="29" ht="14.25" spans="1:45">
      <c r="A29" t="str">
        <f>LEFT('EUROSTAT_AutoP-ElcHeatProd'!$E$301,8)</f>
        <v>B_101122</v>
      </c>
      <c r="B29" s="30" t="s">
        <v>586</v>
      </c>
      <c r="C29" t="s">
        <v>293</v>
      </c>
      <c r="D29" t="s">
        <v>126</v>
      </c>
      <c r="E29" t="s">
        <v>248</v>
      </c>
      <c r="F29" t="s">
        <v>268</v>
      </c>
      <c r="G29" s="4">
        <f>'EUROSTAT_AutoP-ElcHeatProd'!G312</f>
        <v>5.757</v>
      </c>
      <c r="H29" s="4">
        <f>'EUROSTAT_AutoP-ElcHeatProd'!H312</f>
        <v>2.731</v>
      </c>
      <c r="I29" s="4">
        <f>'EUROSTAT_AutoP-ElcHeatProd'!I312</f>
        <v>0.01</v>
      </c>
      <c r="J29" s="4">
        <f>'EUROSTAT_AutoP-ElcHeatProd'!J312</f>
        <v>0</v>
      </c>
      <c r="K29" s="4">
        <f>'EUROSTAT_AutoP-ElcHeatProd'!K312</f>
        <v>10.616</v>
      </c>
      <c r="L29" s="4">
        <f>'EUROSTAT_AutoP-ElcHeatProd'!L312</f>
        <v>41.4372157831414</v>
      </c>
      <c r="M29" s="4">
        <f>'EUROSTAT_AutoP-ElcHeatProd'!M312</f>
        <v>17.625</v>
      </c>
      <c r="N29" s="4">
        <f>'EUROSTAT_AutoP-ElcHeatProd'!N312</f>
        <v>0.175</v>
      </c>
      <c r="O29" s="4">
        <f>'EUROSTAT_AutoP-ElcHeatProd'!O312</f>
        <v>25.6976353421859</v>
      </c>
      <c r="P29" s="4">
        <f>'EUROSTAT_AutoP-ElcHeatProd'!P312</f>
        <v>31.7098005247231</v>
      </c>
      <c r="Q29" s="4">
        <f>'EUROSTAT_AutoP-ElcHeatProd'!Q312</f>
        <v>13.199</v>
      </c>
      <c r="R29" s="4">
        <f>'EUROSTAT_AutoP-ElcHeatProd'!R312</f>
        <v>57.163</v>
      </c>
      <c r="S29" s="4">
        <f>'EUROSTAT_AutoP-ElcHeatProd'!S312</f>
        <v>0</v>
      </c>
      <c r="T29" s="4">
        <f>'EUROSTAT_AutoP-ElcHeatProd'!T312</f>
        <v>0.142</v>
      </c>
      <c r="U29" s="4">
        <f>'EUROSTAT_AutoP-ElcHeatProd'!U312</f>
        <v>1.74849489103365</v>
      </c>
      <c r="V29" s="4">
        <f>'EUROSTAT_AutoP-ElcHeatProd'!V312</f>
        <v>0</v>
      </c>
      <c r="W29" s="4">
        <f>'EUROSTAT_AutoP-ElcHeatProd'!W312</f>
        <v>109.898</v>
      </c>
      <c r="X29" s="4">
        <f>'EUROSTAT_AutoP-ElcHeatProd'!X312</f>
        <v>0.5957</v>
      </c>
      <c r="Y29" s="4">
        <f>'EUROSTAT_AutoP-ElcHeatProd'!Y312</f>
        <v>0.676</v>
      </c>
      <c r="Z29" s="4">
        <f>'EUROSTAT_AutoP-ElcHeatProd'!Z312</f>
        <v>0.252</v>
      </c>
      <c r="AA29" s="4">
        <f>'EUROSTAT_AutoP-ElcHeatProd'!AA312</f>
        <v>0</v>
      </c>
      <c r="AB29" s="4">
        <f>'EUROSTAT_AutoP-ElcHeatProd'!AB312</f>
        <v>0.108</v>
      </c>
      <c r="AC29" s="4">
        <f>'EUROSTAT_AutoP-ElcHeatProd'!AC312</f>
        <v>0</v>
      </c>
      <c r="AD29" s="4">
        <f>'EUROSTAT_AutoP-ElcHeatProd'!AD312</f>
        <v>16.783</v>
      </c>
      <c r="AE29" s="4">
        <f>'EUROSTAT_AutoP-ElcHeatProd'!AE312</f>
        <v>0</v>
      </c>
      <c r="AF29" s="4">
        <f>'EUROSTAT_AutoP-ElcHeatProd'!AF312</f>
        <v>16.735</v>
      </c>
      <c r="AG29" s="4">
        <f>'EUROSTAT_AutoP-ElcHeatProd'!AG312</f>
        <v>21.068</v>
      </c>
      <c r="AH29" s="4">
        <f>'EUROSTAT_AutoP-ElcHeatProd'!AH312</f>
        <v>3.416</v>
      </c>
      <c r="AI29" s="4">
        <f>'EUROSTAT_AutoP-ElcHeatProd'!AI312</f>
        <v>7.984</v>
      </c>
      <c r="AJ29" s="4">
        <f>'EUROSTAT_AutoP-ElcHeatProd'!AJ312</f>
        <v>17.5</v>
      </c>
      <c r="AK29" s="4">
        <f>'EUROSTAT_AutoP-ElcHeatProd'!AK312</f>
        <v>0.135</v>
      </c>
      <c r="AL29" s="4">
        <f>'EUROSTAT_AutoP-ElcHeatProd'!AL312</f>
        <v>2.06</v>
      </c>
      <c r="AM29" s="4">
        <f>'EUROSTAT_AutoP-ElcHeatProd'!AM312</f>
        <v>32.1273631172267</v>
      </c>
      <c r="AN29" s="804">
        <f>'EUROSTAT_AutoP-ElcHeatProd'!E291</f>
        <v>9.76</v>
      </c>
      <c r="AO29" s="26"/>
      <c r="AP29" s="26"/>
      <c r="AQ29" s="804">
        <f>AQ32</f>
        <v>0</v>
      </c>
      <c r="AR29" s="804"/>
      <c r="AS29" s="804">
        <f>AS32</f>
        <v>0</v>
      </c>
    </row>
    <row r="30" ht="14.25" spans="1:45">
      <c r="A30" t="str">
        <f>LEFT('EUROSTAT_AutoP-ElcHeatProd'!$E$301,8)</f>
        <v>B_101122</v>
      </c>
      <c r="B30" s="796" t="s">
        <v>586</v>
      </c>
      <c r="C30" s="797" t="s">
        <v>293</v>
      </c>
      <c r="D30" s="797" t="s">
        <v>126</v>
      </c>
      <c r="E30" s="797" t="s">
        <v>247</v>
      </c>
      <c r="F30" s="797" t="s">
        <v>267</v>
      </c>
      <c r="G30" s="798">
        <f>(SUMIFS('EUROSTAT_VBE_AutoP-Input'!E$7:E$430,'EUROSTAT_VBE_AutoP-Input'!$B$7:$B$430,$D30,'EUROSTAT_VBE_AutoP-Input'!$C$7:$C$430,"*"&amp;RIGHT($A30,3)&amp;"*",'EUROSTAT_VBE_AutoP-Input'!$D$7:$D$430,"6000*"))/1000</f>
        <v>0</v>
      </c>
      <c r="H30" s="798">
        <f>(SUMIFS('EUROSTAT_VBE_AutoP-Input'!F$7:F$430,'EUROSTAT_VBE_AutoP-Input'!$B$7:$B$430,$D30,'EUROSTAT_VBE_AutoP-Input'!$C$7:$C$430,"*"&amp;RIGHT($A30,3)&amp;"*",'EUROSTAT_VBE_AutoP-Input'!$D$7:$D$430,"6000*"))/1000</f>
        <v>0</v>
      </c>
      <c r="I30" s="798">
        <f>(SUMIFS('EUROSTAT_VBE_AutoP-Input'!G$7:G$430,'EUROSTAT_VBE_AutoP-Input'!$B$7:$B$430,$D30,'EUROSTAT_VBE_AutoP-Input'!$C$7:$C$430,"*"&amp;RIGHT($A30,3)&amp;"*",'EUROSTAT_VBE_AutoP-Input'!$D$7:$D$430,"6000*"))/1000</f>
        <v>0</v>
      </c>
      <c r="J30" s="798">
        <f>(SUMIFS('EUROSTAT_VBE_AutoP-Input'!H$7:H$430,'EUROSTAT_VBE_AutoP-Input'!$B$7:$B$430,$D30,'EUROSTAT_VBE_AutoP-Input'!$C$7:$C$430,"*"&amp;RIGHT($A30,3)&amp;"*",'EUROSTAT_VBE_AutoP-Input'!$D$7:$D$430,"6000*"))/1000</f>
        <v>0</v>
      </c>
      <c r="K30" s="798">
        <f>(SUMIFS('EUROSTAT_VBE_AutoP-Input'!I$7:I$430,'EUROSTAT_VBE_AutoP-Input'!$B$7:$B$430,$D30,'EUROSTAT_VBE_AutoP-Input'!$C$7:$C$430,"*"&amp;RIGHT($A30,3)&amp;"*",'EUROSTAT_VBE_AutoP-Input'!$D$7:$D$430,"6000*"))/1000</f>
        <v>0</v>
      </c>
      <c r="L30" s="798">
        <f>(SUMIFS('EUROSTAT_VBE_AutoP-Input'!J$7:J$430,'EUROSTAT_VBE_AutoP-Input'!$B$7:$B$430,$D30,'EUROSTAT_VBE_AutoP-Input'!$C$7:$C$430,"*"&amp;RIGHT($A30,3)&amp;"*",'EUROSTAT_VBE_AutoP-Input'!$D$7:$D$430,"6000*"))/1000</f>
        <v>0</v>
      </c>
      <c r="M30" s="798">
        <f>(SUMIFS('EUROSTAT_VBE_AutoP-Input'!K$7:K$430,'EUROSTAT_VBE_AutoP-Input'!$B$7:$B$430,$D30,'EUROSTAT_VBE_AutoP-Input'!$C$7:$C$430,"*"&amp;RIGHT($A30,3)&amp;"*",'EUROSTAT_VBE_AutoP-Input'!$D$7:$D$430,"6000*"))/1000</f>
        <v>0</v>
      </c>
      <c r="N30" s="798">
        <f>(SUMIFS('EUROSTAT_VBE_AutoP-Input'!L$7:L$430,'EUROSTAT_VBE_AutoP-Input'!$B$7:$B$430,$D30,'EUROSTAT_VBE_AutoP-Input'!$C$7:$C$430,"*"&amp;RIGHT($A30,3)&amp;"*",'EUROSTAT_VBE_AutoP-Input'!$D$7:$D$430,"6000*"))/1000</f>
        <v>0</v>
      </c>
      <c r="O30" s="798">
        <f>(SUMIFS('EUROSTAT_VBE_AutoP-Input'!M$7:M$430,'EUROSTAT_VBE_AutoP-Input'!$B$7:$B$430,$D30,'EUROSTAT_VBE_AutoP-Input'!$C$7:$C$430,"*"&amp;RIGHT($A30,3)&amp;"*",'EUROSTAT_VBE_AutoP-Input'!$D$7:$D$430,"6000*"))/1000</f>
        <v>0</v>
      </c>
      <c r="P30" s="798">
        <f>(SUMIFS('EUROSTAT_VBE_AutoP-Input'!N$7:N$430,'EUROSTAT_VBE_AutoP-Input'!$B$7:$B$430,$D30,'EUROSTAT_VBE_AutoP-Input'!$C$7:$C$430,"*"&amp;RIGHT($A30,3)&amp;"*",'EUROSTAT_VBE_AutoP-Input'!$D$7:$D$430,"6000*"))/1000</f>
        <v>0</v>
      </c>
      <c r="Q30" s="798">
        <f>(SUMIFS('EUROSTAT_VBE_AutoP-Input'!O$7:O$430,'EUROSTAT_VBE_AutoP-Input'!$B$7:$B$430,$D30,'EUROSTAT_VBE_AutoP-Input'!$C$7:$C$430,"*"&amp;RIGHT($A30,3)&amp;"*",'EUROSTAT_VBE_AutoP-Input'!$D$7:$D$430,"6000*"))/1000</f>
        <v>0</v>
      </c>
      <c r="R30" s="798">
        <f>(SUMIFS('EUROSTAT_VBE_AutoP-Input'!P$7:P$430,'EUROSTAT_VBE_AutoP-Input'!$B$7:$B$430,$D30,'EUROSTAT_VBE_AutoP-Input'!$C$7:$C$430,"*"&amp;RIGHT($A30,3)&amp;"*",'EUROSTAT_VBE_AutoP-Input'!$D$7:$D$430,"6000*"))/1000</f>
        <v>0</v>
      </c>
      <c r="S30" s="798">
        <f>(SUMIFS('EUROSTAT_VBE_AutoP-Input'!Q$7:Q$430,'EUROSTAT_VBE_AutoP-Input'!$B$7:$B$430,$D30,'EUROSTAT_VBE_AutoP-Input'!$C$7:$C$430,"*"&amp;RIGHT($A30,3)&amp;"*",'EUROSTAT_VBE_AutoP-Input'!$D$7:$D$430,"6000*"))/1000</f>
        <v>0</v>
      </c>
      <c r="T30" s="798">
        <f>(SUMIFS('EUROSTAT_VBE_AutoP-Input'!R$7:R$430,'EUROSTAT_VBE_AutoP-Input'!$B$7:$B$430,$D30,'EUROSTAT_VBE_AutoP-Input'!$C$7:$C$430,"*"&amp;RIGHT($A30,3)&amp;"*",'EUROSTAT_VBE_AutoP-Input'!$D$7:$D$430,"6000*"))/1000</f>
        <v>0</v>
      </c>
      <c r="U30" s="798">
        <f>(SUMIFS('EUROSTAT_VBE_AutoP-Input'!S$7:S$430,'EUROSTAT_VBE_AutoP-Input'!$B$7:$B$430,$D30,'EUROSTAT_VBE_AutoP-Input'!$C$7:$C$430,"*"&amp;RIGHT($A30,3)&amp;"*",'EUROSTAT_VBE_AutoP-Input'!$D$7:$D$430,"6000*"))/1000</f>
        <v>0</v>
      </c>
      <c r="V30" s="798">
        <f>(SUMIFS('EUROSTAT_VBE_AutoP-Input'!T$7:T$430,'EUROSTAT_VBE_AutoP-Input'!$B$7:$B$430,$D30,'EUROSTAT_VBE_AutoP-Input'!$C$7:$C$430,"*"&amp;RIGHT($A30,3)&amp;"*",'EUROSTAT_VBE_AutoP-Input'!$D$7:$D$430,"6000*"))/1000</f>
        <v>0</v>
      </c>
      <c r="W30" s="798">
        <f>(SUMIFS('EUROSTAT_VBE_AutoP-Input'!U$7:U$430,'EUROSTAT_VBE_AutoP-Input'!$B$7:$B$430,$D30,'EUROSTAT_VBE_AutoP-Input'!$C$7:$C$430,"*"&amp;RIGHT($A30,3)&amp;"*",'EUROSTAT_VBE_AutoP-Input'!$D$7:$D$430,"6000*"))/1000</f>
        <v>0</v>
      </c>
      <c r="X30" s="798">
        <f>(SUMIFS('EUROSTAT_VBE_AutoP-Input'!V$7:V$430,'EUROSTAT_VBE_AutoP-Input'!$B$7:$B$430,$D30,'EUROSTAT_VBE_AutoP-Input'!$C$7:$C$430,"*"&amp;RIGHT($A30,3)&amp;"*",'EUROSTAT_VBE_AutoP-Input'!$D$7:$D$430,"6000*"))/1000</f>
        <v>0</v>
      </c>
      <c r="Y30" s="798">
        <f>(SUMIFS('EUROSTAT_VBE_AutoP-Input'!W$7:W$430,'EUROSTAT_VBE_AutoP-Input'!$B$7:$B$430,$D30,'EUROSTAT_VBE_AutoP-Input'!$C$7:$C$430,"*"&amp;RIGHT($A30,3)&amp;"*",'EUROSTAT_VBE_AutoP-Input'!$D$7:$D$430,"6000*"))/1000</f>
        <v>0</v>
      </c>
      <c r="Z30" s="798">
        <f>(SUMIFS('EUROSTAT_VBE_AutoP-Input'!X$7:X$430,'EUROSTAT_VBE_AutoP-Input'!$B$7:$B$430,$D30,'EUROSTAT_VBE_AutoP-Input'!$C$7:$C$430,"*"&amp;RIGHT($A30,3)&amp;"*",'EUROSTAT_VBE_AutoP-Input'!$D$7:$D$430,"6000*"))/1000</f>
        <v>0</v>
      </c>
      <c r="AA30" s="17">
        <f>(SUMIFS('EUROSTAT_VBE_AutoP-Input'!Y$7:Y$430,'EUROSTAT_VBE_AutoP-Input'!$B$7:$B$430,$D30,'EUROSTAT_VBE_AutoP-Input'!$C$7:$C$430,"*"&amp;RIGHT($A30,3)&amp;"*",'EUROSTAT_VBE_AutoP-Input'!$D$7:$D$430,"6000*"))/1000</f>
        <v>0</v>
      </c>
      <c r="AB30" s="17">
        <f>(SUMIFS('EUROSTAT_VBE_AutoP-Input'!Z$7:Z$430,'EUROSTAT_VBE_AutoP-Input'!$B$7:$B$430,$D30,'EUROSTAT_VBE_AutoP-Input'!$C$7:$C$430,"*"&amp;RIGHT($A30,3)&amp;"*",'EUROSTAT_VBE_AutoP-Input'!$D$7:$D$430,"6000*"))/1000</f>
        <v>0</v>
      </c>
      <c r="AC30" s="798">
        <f>(SUMIFS('EUROSTAT_VBE_AutoP-Input'!AA$7:AA$430,'EUROSTAT_VBE_AutoP-Input'!$B$7:$B$430,$D30,'EUROSTAT_VBE_AutoP-Input'!$C$7:$C$430,"*"&amp;RIGHT($A30,3)&amp;"*",'EUROSTAT_VBE_AutoP-Input'!$D$7:$D$430,"6000*"))/1000</f>
        <v>0</v>
      </c>
      <c r="AD30" s="798">
        <f>(SUMIFS('EUROSTAT_VBE_AutoP-Input'!AB$7:AB$430,'EUROSTAT_VBE_AutoP-Input'!$B$7:$B$430,$D30,'EUROSTAT_VBE_AutoP-Input'!$C$7:$C$430,"*"&amp;RIGHT($A30,3)&amp;"*",'EUROSTAT_VBE_AutoP-Input'!$D$7:$D$430,"6000*"))/1000</f>
        <v>0</v>
      </c>
      <c r="AE30" s="798">
        <f>(SUMIFS('EUROSTAT_VBE_AutoP-Input'!AC$7:AC$430,'EUROSTAT_VBE_AutoP-Input'!$B$7:$B$430,$D30,'EUROSTAT_VBE_AutoP-Input'!$C$7:$C$430,"*"&amp;RIGHT($A30,3)&amp;"*",'EUROSTAT_VBE_AutoP-Input'!$D$7:$D$430,"6000*"))/1000</f>
        <v>0</v>
      </c>
      <c r="AF30" s="798">
        <f>(SUMIFS('EUROSTAT_VBE_AutoP-Input'!AD$7:AD$430,'EUROSTAT_VBE_AutoP-Input'!$B$7:$B$430,$D30,'EUROSTAT_VBE_AutoP-Input'!$C$7:$C$430,"*"&amp;RIGHT($A30,3)&amp;"*",'EUROSTAT_VBE_AutoP-Input'!$D$7:$D$430,"6000*"))/1000</f>
        <v>0</v>
      </c>
      <c r="AG30" s="798">
        <f>(SUMIFS('EUROSTAT_VBE_AutoP-Input'!AE$7:AE$430,'EUROSTAT_VBE_AutoP-Input'!$B$7:$B$430,$D30,'EUROSTAT_VBE_AutoP-Input'!$C$7:$C$430,"*"&amp;RIGHT($A30,3)&amp;"*",'EUROSTAT_VBE_AutoP-Input'!$D$7:$D$430,"6000*"))/1000</f>
        <v>0</v>
      </c>
      <c r="AH30" s="798">
        <f>(SUMIFS('EUROSTAT_VBE_AutoP-Input'!AF$7:AF$430,'EUROSTAT_VBE_AutoP-Input'!$B$7:$B$430,$D30,'EUROSTAT_VBE_AutoP-Input'!$C$7:$C$430,"*"&amp;RIGHT($A30,3)&amp;"*",'EUROSTAT_VBE_AutoP-Input'!$D$7:$D$430,"6000*"))/1000</f>
        <v>0</v>
      </c>
      <c r="AI30" s="49">
        <f>(SUMIFS('EUROSTAT_VBE_AutoP-Input'!AG$7:AG$430,'EUROSTAT_VBE_AutoP-Input'!$B$7:$B$430,$D30,'EUROSTAT_VBE_AutoP-Input'!$C$7:$C$430,"*"&amp;RIGHT($A30,3)&amp;"*",'EUROSTAT_VBE_AutoP-Input'!$D$7:$D$430,"6000*"))/1000</f>
        <v>0</v>
      </c>
      <c r="AJ30" s="798">
        <f>(SUMIFS('EUROSTAT_VBE_AutoP-Input'!AH$7:AH$430,'EUROSTAT_VBE_AutoP-Input'!$B$7:$B$430,$D30,'EUROSTAT_VBE_AutoP-Input'!$C$7:$C$430,"*"&amp;RIGHT($A30,3)&amp;"*",'EUROSTAT_VBE_AutoP-Input'!$D$7:$D$430,"6000*"))/1000</f>
        <v>0</v>
      </c>
      <c r="AK30" s="798">
        <f>(SUMIFS('EUROSTAT_VBE_AutoP-Input'!AI$7:AI$430,'EUROSTAT_VBE_AutoP-Input'!$B$7:$B$430,$D30,'EUROSTAT_VBE_AutoP-Input'!$C$7:$C$430,"*"&amp;RIGHT($A30,3)&amp;"*",'EUROSTAT_VBE_AutoP-Input'!$D$7:$D$430,"6000*"))/1000</f>
        <v>0</v>
      </c>
      <c r="AL30" s="798">
        <f>(SUMIFS('EUROSTAT_VBE_AutoP-Input'!AJ$7:AJ$430,'EUROSTAT_VBE_AutoP-Input'!$B$7:$B$430,$D30,'EUROSTAT_VBE_AutoP-Input'!$C$7:$C$430,"*"&amp;RIGHT($A30,3)&amp;"*",'EUROSTAT_VBE_AutoP-Input'!$D$7:$D$430,"6000*"))/1000</f>
        <v>0</v>
      </c>
      <c r="AM30" s="798">
        <f>(SUMIFS('EUROSTAT_VBE_AutoP-Input'!AK$7:AK$430,'EUROSTAT_VBE_AutoP-Input'!$B$7:$B$430,$D30,'EUROSTAT_VBE_AutoP-Input'!$C$7:$C$430,"*"&amp;RIGHT($A30,3)&amp;"*",'EUROSTAT_VBE_AutoP-Input'!$D$7:$D$430,"6000*"))/1000</f>
        <v>0</v>
      </c>
      <c r="AN30" s="804">
        <f>AN32+AN33</f>
        <v>11.772</v>
      </c>
      <c r="AO30" s="26"/>
      <c r="AP30" s="26"/>
      <c r="AQ30" s="804">
        <f>AQ33</f>
        <v>0</v>
      </c>
      <c r="AR30" s="804"/>
      <c r="AS30" s="804">
        <f>AS33</f>
        <v>0</v>
      </c>
    </row>
    <row r="31" customFormat="1" spans="2:45">
      <c r="B31" s="30"/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 t="s">
        <v>32</v>
      </c>
      <c r="S31" t="s">
        <v>33</v>
      </c>
      <c r="T31" t="s">
        <v>34</v>
      </c>
      <c r="U31" t="s">
        <v>35</v>
      </c>
      <c r="V31" t="s">
        <v>36</v>
      </c>
      <c r="W31" t="s">
        <v>37</v>
      </c>
      <c r="X31" t="s">
        <v>38</v>
      </c>
      <c r="Y31" t="s">
        <v>39</v>
      </c>
      <c r="Z31" t="s">
        <v>40</v>
      </c>
      <c r="AA31" t="s">
        <v>41</v>
      </c>
      <c r="AB31" t="s">
        <v>42</v>
      </c>
      <c r="AC31" t="s">
        <v>43</v>
      </c>
      <c r="AD31" t="s">
        <v>44</v>
      </c>
      <c r="AE31" t="s">
        <v>45</v>
      </c>
      <c r="AF31" t="s">
        <v>46</v>
      </c>
      <c r="AG31" t="s">
        <v>47</v>
      </c>
      <c r="AH31" t="s">
        <v>48</v>
      </c>
      <c r="AI31" t="s">
        <v>49</v>
      </c>
      <c r="AJ31" t="s">
        <v>50</v>
      </c>
      <c r="AK31" t="s">
        <v>51</v>
      </c>
      <c r="AL31" t="s">
        <v>52</v>
      </c>
      <c r="AM31" t="s">
        <v>53</v>
      </c>
      <c r="AN31" t="s">
        <v>289</v>
      </c>
      <c r="AO31" s="26"/>
      <c r="AP31" s="26"/>
      <c r="AQ31" t="s">
        <v>290</v>
      </c>
      <c r="AR31" s="19" t="s">
        <v>291</v>
      </c>
      <c r="AS31" t="s">
        <v>292</v>
      </c>
    </row>
    <row r="32" customFormat="1" ht="14.25" spans="1:45">
      <c r="A32" s="27" t="s">
        <v>625</v>
      </c>
      <c r="B32" s="27" t="str">
        <f>'EUROSTAT_AutoP-ElcHeatProd'!D244</f>
        <v>Total CHP</v>
      </c>
      <c r="C32" s="27" t="s">
        <v>293</v>
      </c>
      <c r="D32" s="27" t="s">
        <v>126</v>
      </c>
      <c r="E32" s="27" t="s">
        <v>247</v>
      </c>
      <c r="F32" s="27" t="s">
        <v>267</v>
      </c>
      <c r="G32" s="799">
        <f>'EUROSTAT_AutoP-ElcHeatProd'!E244</f>
        <v>17.42</v>
      </c>
      <c r="H32" s="799">
        <f>'EUROSTAT_AutoP-ElcHeatProd'!F244</f>
        <v>15.952</v>
      </c>
      <c r="I32" s="799">
        <f>'EUROSTAT_AutoP-ElcHeatProd'!G244</f>
        <v>0.821</v>
      </c>
      <c r="J32" s="799">
        <f>'EUROSTAT_AutoP-ElcHeatProd'!I244</f>
        <v>0.238</v>
      </c>
      <c r="K32" s="799">
        <f>'EUROSTAT_AutoP-ElcHeatProd'!J244</f>
        <v>28.141</v>
      </c>
      <c r="L32" s="799">
        <f>'EUROSTAT_AutoP-ElcHeatProd'!K244</f>
        <v>112.255</v>
      </c>
      <c r="M32" s="799">
        <f>'EUROSTAT_AutoP-ElcHeatProd'!L244</f>
        <v>8.197</v>
      </c>
      <c r="N32" s="799">
        <f>'EUROSTAT_AutoP-ElcHeatProd'!M244</f>
        <v>0.32</v>
      </c>
      <c r="O32" s="799">
        <f>'EUROSTAT_AutoP-ElcHeatProd'!N244</f>
        <v>8.971</v>
      </c>
      <c r="P32" s="799">
        <f>'EUROSTAT_AutoP-ElcHeatProd'!O244</f>
        <v>104.598</v>
      </c>
      <c r="Q32" s="799">
        <f>'EUROSTAT_AutoP-ElcHeatProd'!P244</f>
        <v>32.76</v>
      </c>
      <c r="R32" s="799">
        <f>'EUROSTAT_AutoP-ElcHeatProd'!Q244</f>
        <v>19.001</v>
      </c>
      <c r="S32" s="799">
        <f>'EUROSTAT_AutoP-ElcHeatProd'!R244</f>
        <v>1.609</v>
      </c>
      <c r="T32" s="799">
        <f>'EUROSTAT_AutoP-ElcHeatProd'!S244</f>
        <v>1.498</v>
      </c>
      <c r="U32" s="799">
        <f>'EUROSTAT_AutoP-ElcHeatProd'!T244</f>
        <v>7.009</v>
      </c>
      <c r="V32" s="799">
        <f>'EUROSTAT_AutoP-ElcHeatProd'!U244</f>
        <v>0</v>
      </c>
      <c r="W32" s="799">
        <f>'EUROSTAT_AutoP-ElcHeatProd'!V244</f>
        <v>78.228</v>
      </c>
      <c r="X32" s="799">
        <f>'EUROSTAT_AutoP-ElcHeatProd'!W244</f>
        <v>1.087</v>
      </c>
      <c r="Y32" s="799">
        <f>'EUROSTAT_AutoP-ElcHeatProd'!X244</f>
        <v>0.673</v>
      </c>
      <c r="Z32" s="799">
        <f>'EUROSTAT_AutoP-ElcHeatProd'!Y244</f>
        <v>0.234</v>
      </c>
      <c r="AA32" s="799">
        <f>'EUROSTAT_AutoP-ElcHeatProd'!AM244</f>
        <v>0</v>
      </c>
      <c r="AB32" s="799">
        <f>'EUROSTAT_AutoP-ElcHeatProd'!AN244</f>
        <v>0.007</v>
      </c>
      <c r="AC32" s="799">
        <f>'EUROSTAT_AutoP-ElcHeatProd'!Z244</f>
        <v>0</v>
      </c>
      <c r="AD32" s="799">
        <f>'EUROSTAT_AutoP-ElcHeatProd'!AA244</f>
        <v>78.275</v>
      </c>
      <c r="AE32" s="799">
        <f>'EUROSTAT_AutoP-ElcHeatProd'!AB244</f>
        <v>0</v>
      </c>
      <c r="AF32" s="799">
        <f>'EUROSTAT_AutoP-ElcHeatProd'!AC244</f>
        <v>28.372</v>
      </c>
      <c r="AG32" s="799">
        <f>'EUROSTAT_AutoP-ElcHeatProd'!AD244</f>
        <v>25.085</v>
      </c>
      <c r="AH32" s="799">
        <f>'EUROSTAT_AutoP-ElcHeatProd'!AE244</f>
        <v>7.045</v>
      </c>
      <c r="AI32" s="799">
        <f>'EUROSTAT_AutoP-ElcHeatProd'!AO244</f>
        <v>0.562</v>
      </c>
      <c r="AJ32" s="799">
        <f>'EUROSTAT_AutoP-ElcHeatProd'!AF244</f>
        <v>23.731</v>
      </c>
      <c r="AK32" s="799">
        <f>'EUROSTAT_AutoP-ElcHeatProd'!AG244</f>
        <v>1.03</v>
      </c>
      <c r="AL32" s="799">
        <f>'EUROSTAT_AutoP-ElcHeatProd'!AH244</f>
        <v>6.703</v>
      </c>
      <c r="AM32" s="799">
        <f>'EUROSTAT_AutoP-ElcHeatProd'!AI244</f>
        <v>91.534</v>
      </c>
      <c r="AN32" s="804">
        <f>'EUROSTAT_AutoP-ElcHeatProd'!H244</f>
        <v>10.976</v>
      </c>
      <c r="AO32" s="26"/>
      <c r="AP32" s="26"/>
      <c r="AQ32" s="804">
        <f>'EUROSTAT_AutoP-ElcHeatProd'!AJ244</f>
        <v>0</v>
      </c>
      <c r="AR32" s="804"/>
      <c r="AS32" s="804">
        <f>'EUROSTAT_AutoP-ElcHeatProd'!AL244</f>
        <v>0</v>
      </c>
    </row>
    <row r="33" customFormat="1" ht="14.25" spans="1:45">
      <c r="A33" s="27" t="s">
        <v>625</v>
      </c>
      <c r="B33" s="27" t="str">
        <f>'EUROSTAT_AutoP-ElcHeatProd'!D245</f>
        <v>Total Elec Only (no Ren)</v>
      </c>
      <c r="C33" s="27" t="s">
        <v>293</v>
      </c>
      <c r="D33" s="27" t="s">
        <v>126</v>
      </c>
      <c r="E33" s="27" t="s">
        <v>247</v>
      </c>
      <c r="F33" s="27" t="s">
        <v>267</v>
      </c>
      <c r="G33" s="799">
        <f>'EUROSTAT_AutoP-ElcHeatProd'!E245</f>
        <v>12.83</v>
      </c>
      <c r="H33" s="799">
        <f>'EUROSTAT_AutoP-ElcHeatProd'!F245</f>
        <v>1.141</v>
      </c>
      <c r="I33" s="799">
        <f>'EUROSTAT_AutoP-ElcHeatProd'!G245</f>
        <v>0</v>
      </c>
      <c r="J33" s="799">
        <f>'EUROSTAT_AutoP-ElcHeatProd'!I245</f>
        <v>0.029</v>
      </c>
      <c r="K33" s="799">
        <f>'EUROSTAT_AutoP-ElcHeatProd'!J245</f>
        <v>2.92</v>
      </c>
      <c r="L33" s="799">
        <f>'EUROSTAT_AutoP-ElcHeatProd'!K245</f>
        <v>70.884</v>
      </c>
      <c r="M33" s="799">
        <f>'EUROSTAT_AutoP-ElcHeatProd'!L245</f>
        <v>0.004</v>
      </c>
      <c r="N33" s="799">
        <f>'EUROSTAT_AutoP-ElcHeatProd'!M245</f>
        <v>0.061</v>
      </c>
      <c r="O33" s="799">
        <f>'EUROSTAT_AutoP-ElcHeatProd'!N245</f>
        <v>0</v>
      </c>
      <c r="P33" s="799">
        <f>'EUROSTAT_AutoP-ElcHeatProd'!O245</f>
        <v>31.201</v>
      </c>
      <c r="Q33" s="799">
        <f>'EUROSTAT_AutoP-ElcHeatProd'!P245</f>
        <v>3.33</v>
      </c>
      <c r="R33" s="799">
        <f>'EUROSTAT_AutoP-ElcHeatProd'!Q245</f>
        <v>20.815</v>
      </c>
      <c r="S33" s="799">
        <f>'EUROSTAT_AutoP-ElcHeatProd'!R245</f>
        <v>0</v>
      </c>
      <c r="T33" s="799">
        <f>'EUROSTAT_AutoP-ElcHeatProd'!S245</f>
        <v>0.032</v>
      </c>
      <c r="U33" s="799">
        <f>'EUROSTAT_AutoP-ElcHeatProd'!T245</f>
        <v>0</v>
      </c>
      <c r="V33" s="799">
        <f>'EUROSTAT_AutoP-ElcHeatProd'!U245</f>
        <v>0</v>
      </c>
      <c r="W33" s="799">
        <f>'EUROSTAT_AutoP-ElcHeatProd'!V245</f>
        <v>2.495</v>
      </c>
      <c r="X33" s="799">
        <f>'EUROSTAT_AutoP-ElcHeatProd'!W245</f>
        <v>0</v>
      </c>
      <c r="Y33" s="799">
        <f>'EUROSTAT_AutoP-ElcHeatProd'!X245</f>
        <v>0</v>
      </c>
      <c r="Z33" s="799">
        <f>'EUROSTAT_AutoP-ElcHeatProd'!Y245</f>
        <v>0.011</v>
      </c>
      <c r="AA33" s="799">
        <f>'EUROSTAT_AutoP-ElcHeatProd'!AM245</f>
        <v>0</v>
      </c>
      <c r="AB33" s="799">
        <f>'EUROSTAT_AutoP-ElcHeatProd'!AN245</f>
        <v>0</v>
      </c>
      <c r="AC33" s="799">
        <f>'EUROSTAT_AutoP-ElcHeatProd'!Z245</f>
        <v>0</v>
      </c>
      <c r="AD33" s="799">
        <f>'EUROSTAT_AutoP-ElcHeatProd'!AA245</f>
        <v>5.162</v>
      </c>
      <c r="AE33" s="799">
        <f>'EUROSTAT_AutoP-ElcHeatProd'!AB245</f>
        <v>18.544</v>
      </c>
      <c r="AF33" s="799">
        <f>'EUROSTAT_AutoP-ElcHeatProd'!AC245</f>
        <v>0</v>
      </c>
      <c r="AG33" s="799">
        <f>'EUROSTAT_AutoP-ElcHeatProd'!AD245</f>
        <v>2.707</v>
      </c>
      <c r="AH33" s="799">
        <f>'EUROSTAT_AutoP-ElcHeatProd'!AE245</f>
        <v>1.534</v>
      </c>
      <c r="AI33" s="799">
        <f>'EUROSTAT_AutoP-ElcHeatProd'!AO245</f>
        <v>0.468</v>
      </c>
      <c r="AJ33" s="799">
        <f>'EUROSTAT_AutoP-ElcHeatProd'!AF245</f>
        <v>0</v>
      </c>
      <c r="AK33" s="799">
        <f>'EUROSTAT_AutoP-ElcHeatProd'!AG245</f>
        <v>0.025</v>
      </c>
      <c r="AL33" s="799">
        <f>'EUROSTAT_AutoP-ElcHeatProd'!AH245</f>
        <v>0.025</v>
      </c>
      <c r="AM33" s="799">
        <f>'EUROSTAT_AutoP-ElcHeatProd'!AI245</f>
        <v>47.736</v>
      </c>
      <c r="AN33" s="804">
        <f>'EUROSTAT_AutoP-ElcHeatProd'!E289</f>
        <v>0.796</v>
      </c>
      <c r="AO33" s="26"/>
      <c r="AP33" s="26"/>
      <c r="AQ33" s="804">
        <f>'EUROSTAT_AutoP-ElcHeatProd'!AJ245</f>
        <v>0</v>
      </c>
      <c r="AR33" s="804"/>
      <c r="AS33" s="804">
        <f>'EUROSTAT_AutoP-ElcHeatProd'!AL245</f>
        <v>0</v>
      </c>
    </row>
    <row r="34" customFormat="1" spans="2:43">
      <c r="B34" s="30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</row>
    <row r="35" spans="2:39">
      <c r="B35" s="393">
        <v>2010</v>
      </c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</row>
    <row r="37" spans="2:45">
      <c r="B37" s="28" t="s">
        <v>285</v>
      </c>
      <c r="C37" t="s">
        <v>131</v>
      </c>
      <c r="D37" t="s">
        <v>286</v>
      </c>
      <c r="E37" t="s">
        <v>287</v>
      </c>
      <c r="F37" t="s">
        <v>288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 t="s">
        <v>32</v>
      </c>
      <c r="S37" t="s">
        <v>33</v>
      </c>
      <c r="T37" t="s">
        <v>34</v>
      </c>
      <c r="U37" t="s">
        <v>35</v>
      </c>
      <c r="V37" t="s">
        <v>36</v>
      </c>
      <c r="W37" t="s">
        <v>37</v>
      </c>
      <c r="X37" t="s">
        <v>38</v>
      </c>
      <c r="Y37" t="s">
        <v>39</v>
      </c>
      <c r="Z37" t="s">
        <v>40</v>
      </c>
      <c r="AA37" t="s">
        <v>41</v>
      </c>
      <c r="AB37" t="s">
        <v>42</v>
      </c>
      <c r="AC37" t="s">
        <v>43</v>
      </c>
      <c r="AD37" t="s">
        <v>44</v>
      </c>
      <c r="AE37" t="s">
        <v>45</v>
      </c>
      <c r="AF37" t="s">
        <v>46</v>
      </c>
      <c r="AG37" t="s">
        <v>47</v>
      </c>
      <c r="AH37" t="s">
        <v>48</v>
      </c>
      <c r="AI37" t="s">
        <v>49</v>
      </c>
      <c r="AJ37" t="s">
        <v>50</v>
      </c>
      <c r="AK37" t="s">
        <v>51</v>
      </c>
      <c r="AL37" t="s">
        <v>52</v>
      </c>
      <c r="AM37" t="s">
        <v>53</v>
      </c>
      <c r="AN37" s="27" t="s">
        <v>289</v>
      </c>
      <c r="AO37" s="26" t="s">
        <v>36</v>
      </c>
      <c r="AP37" s="26" t="s">
        <v>45</v>
      </c>
      <c r="AQ37" s="26" t="s">
        <v>290</v>
      </c>
      <c r="AR37" s="26" t="s">
        <v>291</v>
      </c>
      <c r="AS37" s="26" t="s">
        <v>292</v>
      </c>
    </row>
    <row r="38" spans="1:45">
      <c r="A38" t="str">
        <f>LEFT('EUROSTAT_VBE_AutoP-Input'!$C$103,8)</f>
        <v>B_101035</v>
      </c>
      <c r="B38" s="12" t="s">
        <v>626</v>
      </c>
      <c r="C38" t="s">
        <v>293</v>
      </c>
      <c r="D38" t="s">
        <v>126</v>
      </c>
      <c r="E38" s="775" t="s">
        <v>228</v>
      </c>
      <c r="F38" s="775" t="s">
        <v>229</v>
      </c>
      <c r="G38" s="17">
        <f>(SUMIFS('EUROSTAT_VBE_AutoP-Input'!E$7:E$2263,'EUROSTAT_VBE_AutoP-Input'!$B$7:$B$2263,$D38,'EUROSTAT_VBE_AutoP-Input'!$C$7:$C$2263,"*"&amp;RIGHT($A38,3)&amp;"*",'EUROSTAT_VBE_AutoP-Input'!$D$7:$D$2263,"211*"))/1000</f>
        <v>0.982</v>
      </c>
      <c r="H38" s="17">
        <f>(SUMIFS('EUROSTAT_VBE_AutoP-Input'!F$7:F$2263,'EUROSTAT_VBE_AutoP-Input'!$B$7:$B$2263,$D38,'EUROSTAT_VBE_AutoP-Input'!$C$7:$C$2263,"*"&amp;RIGHT($A38,3)&amp;"*",'EUROSTAT_VBE_AutoP-Input'!$D$7:$D$2263,"211*"))/1000</f>
        <v>1.434</v>
      </c>
      <c r="I38" s="17">
        <f>(SUMIFS('EUROSTAT_VBE_AutoP-Input'!G$7:G$2263,'EUROSTAT_VBE_AutoP-Input'!$B$7:$B$2263,$D38,'EUROSTAT_VBE_AutoP-Input'!$C$7:$C$2263,"*"&amp;RIGHT($A38,3)&amp;"*",'EUROSTAT_VBE_AutoP-Input'!$D$7:$D$2263,"211*"))/1000</f>
        <v>0</v>
      </c>
      <c r="J38" s="17">
        <f>(SUMIFS('EUROSTAT_VBE_AutoP-Input'!H$7:H$2263,'EUROSTAT_VBE_AutoP-Input'!$B$7:$B$2263,$D38,'EUROSTAT_VBE_AutoP-Input'!$C$7:$C$2263,"*"&amp;RIGHT($A38,3)&amp;"*",'EUROSTAT_VBE_AutoP-Input'!$D$7:$D$2263,"211*"))/1000</f>
        <v>0</v>
      </c>
      <c r="K38" s="17">
        <f>(SUMIFS('EUROSTAT_VBE_AutoP-Input'!I$7:I$2263,'EUROSTAT_VBE_AutoP-Input'!$B$7:$B$2263,$D38,'EUROSTAT_VBE_AutoP-Input'!$C$7:$C$2263,"*"&amp;RIGHT($A38,3)&amp;"*",'EUROSTAT_VBE_AutoP-Input'!$D$7:$D$2263,"211*"))/1000</f>
        <v>5.333</v>
      </c>
      <c r="L38" s="17">
        <f>(SUMIFS('EUROSTAT_VBE_AutoP-Input'!J$7:J$2263,'EUROSTAT_VBE_AutoP-Input'!$B$7:$B$2263,$D38,'EUROSTAT_VBE_AutoP-Input'!$C$7:$C$2263,"*"&amp;RIGHT($A38,3)&amp;"*",'EUROSTAT_VBE_AutoP-Input'!$D$7:$D$2263,"211*"))/1000</f>
        <v>15.478</v>
      </c>
      <c r="M38" s="17">
        <f>(SUMIFS('EUROSTAT_VBE_AutoP-Input'!K$7:K$2263,'EUROSTAT_VBE_AutoP-Input'!$B$7:$B$2263,$D38,'EUROSTAT_VBE_AutoP-Input'!$C$7:$C$2263,"*"&amp;RIGHT($A38,3)&amp;"*",'EUROSTAT_VBE_AutoP-Input'!$D$7:$D$2263,"211*"))/1000</f>
        <v>0.186</v>
      </c>
      <c r="N38" s="17">
        <f>(SUMIFS('EUROSTAT_VBE_AutoP-Input'!L$7:L$2263,'EUROSTAT_VBE_AutoP-Input'!$B$7:$B$2263,$D38,'EUROSTAT_VBE_AutoP-Input'!$C$7:$C$2263,"*"&amp;RIGHT($A38,3)&amp;"*",'EUROSTAT_VBE_AutoP-Input'!$D$7:$D$2263,"211*"))/1000</f>
        <v>0</v>
      </c>
      <c r="O38" s="17">
        <f>(SUMIFS('EUROSTAT_VBE_AutoP-Input'!M$7:M$2263,'EUROSTAT_VBE_AutoP-Input'!$B$7:$B$2263,$D38,'EUROSTAT_VBE_AutoP-Input'!$C$7:$C$2263,"*"&amp;RIGHT($A38,3)&amp;"*",'EUROSTAT_VBE_AutoP-Input'!$D$7:$D$2263,"211*"))/1000</f>
        <v>0</v>
      </c>
      <c r="P38" s="17">
        <f>(SUMIFS('EUROSTAT_VBE_AutoP-Input'!N$7:N$2263,'EUROSTAT_VBE_AutoP-Input'!$B$7:$B$2263,$D38,'EUROSTAT_VBE_AutoP-Input'!$C$7:$C$2263,"*"&amp;RIGHT($A38,3)&amp;"*",'EUROSTAT_VBE_AutoP-Input'!$D$7:$D$2263,"211*"))/1000</f>
        <v>1.77</v>
      </c>
      <c r="Q38" s="17">
        <f>(SUMIFS('EUROSTAT_VBE_AutoP-Input'!O$7:O$2263,'EUROSTAT_VBE_AutoP-Input'!$B$7:$B$2263,$D38,'EUROSTAT_VBE_AutoP-Input'!$C$7:$C$2263,"*"&amp;RIGHT($A38,3)&amp;"*",'EUROSTAT_VBE_AutoP-Input'!$D$7:$D$2263,"211*"))/1000</f>
        <v>1.18</v>
      </c>
      <c r="R38" s="17">
        <f>(SUMIFS('EUROSTAT_VBE_AutoP-Input'!P$7:P$2263,'EUROSTAT_VBE_AutoP-Input'!$B$7:$B$2263,$D38,'EUROSTAT_VBE_AutoP-Input'!$C$7:$C$2263,"*"&amp;RIGHT($A38,3)&amp;"*",'EUROSTAT_VBE_AutoP-Input'!$D$7:$D$2263,"211*"))/1000</f>
        <v>13.91</v>
      </c>
      <c r="S38" s="17">
        <f>(SUMIFS('EUROSTAT_VBE_AutoP-Input'!Q$7:Q$2263,'EUROSTAT_VBE_AutoP-Input'!$B$7:$B$2263,$D38,'EUROSTAT_VBE_AutoP-Input'!$C$7:$C$2263,"*"&amp;RIGHT($A38,3)&amp;"*",'EUROSTAT_VBE_AutoP-Input'!$D$7:$D$2263,"211*"))/1000</f>
        <v>0</v>
      </c>
      <c r="T38" s="17">
        <f>(SUMIFS('EUROSTAT_VBE_AutoP-Input'!R$7:R$2263,'EUROSTAT_VBE_AutoP-Input'!$B$7:$B$2263,$D38,'EUROSTAT_VBE_AutoP-Input'!$C$7:$C$2263,"*"&amp;RIGHT($A38,3)&amp;"*",'EUROSTAT_VBE_AutoP-Input'!$D$7:$D$2263,"211*"))/1000</f>
        <v>0</v>
      </c>
      <c r="U38" s="17">
        <f>(SUMIFS('EUROSTAT_VBE_AutoP-Input'!S$7:S$2263,'EUROSTAT_VBE_AutoP-Input'!$B$7:$B$2263,$D38,'EUROSTAT_VBE_AutoP-Input'!$C$7:$C$2263,"*"&amp;RIGHT($A38,3)&amp;"*",'EUROSTAT_VBE_AutoP-Input'!$D$7:$D$2263,"211*"))/1000</f>
        <v>0</v>
      </c>
      <c r="V38" s="17">
        <f>(SUMIFS('EUROSTAT_VBE_AutoP-Input'!T$7:T$2263,'EUROSTAT_VBE_AutoP-Input'!$B$7:$B$2263,$D38,'EUROSTAT_VBE_AutoP-Input'!$C$7:$C$2263,"*"&amp;RIGHT($A38,3)&amp;"*",'EUROSTAT_VBE_AutoP-Input'!$D$7:$D$2263,"211*"))/1000</f>
        <v>0</v>
      </c>
      <c r="W38" s="17">
        <f>(SUMIFS('EUROSTAT_VBE_AutoP-Input'!U$7:U$2263,'EUROSTAT_VBE_AutoP-Input'!$B$7:$B$2263,$D38,'EUROSTAT_VBE_AutoP-Input'!$C$7:$C$2263,"*"&amp;RIGHT($A38,3)&amp;"*",'EUROSTAT_VBE_AutoP-Input'!$D$7:$D$2263,"211*"))/1000</f>
        <v>0.638</v>
      </c>
      <c r="X38" s="17">
        <f>(SUMIFS('EUROSTAT_VBE_AutoP-Input'!V$7:V$2263,'EUROSTAT_VBE_AutoP-Input'!$B$7:$B$2263,$D38,'EUROSTAT_VBE_AutoP-Input'!$C$7:$C$2263,"*"&amp;RIGHT($A38,3)&amp;"*",'EUROSTAT_VBE_AutoP-Input'!$D$7:$D$2263,"211*"))/1000</f>
        <v>0</v>
      </c>
      <c r="Y38" s="17">
        <f>(SUMIFS('EUROSTAT_VBE_AutoP-Input'!W$7:W$2263,'EUROSTAT_VBE_AutoP-Input'!$B$7:$B$2263,$D38,'EUROSTAT_VBE_AutoP-Input'!$C$7:$C$2263,"*"&amp;RIGHT($A38,3)&amp;"*",'EUROSTAT_VBE_AutoP-Input'!$D$7:$D$2263,"211*"))/1000</f>
        <v>0</v>
      </c>
      <c r="Z38" s="17">
        <f>(SUMIFS('EUROSTAT_VBE_AutoP-Input'!X$7:X$2263,'EUROSTAT_VBE_AutoP-Input'!$B$7:$B$2263,$D38,'EUROSTAT_VBE_AutoP-Input'!$C$7:$C$2263,"*"&amp;RIGHT($A38,3)&amp;"*",'EUROSTAT_VBE_AutoP-Input'!$D$7:$D$2263,"211*"))/1000</f>
        <v>0</v>
      </c>
      <c r="AA38" s="17">
        <f>(SUMIFS('EUROSTAT_VBE_AutoP-Input'!Y$7:Y$2263,'EUROSTAT_VBE_AutoP-Input'!$B$7:$B$2263,$D38,'EUROSTAT_VBE_AutoP-Input'!$C$7:$C$2263,"*"&amp;RIGHT($A38,3)&amp;"*",'EUROSTAT_VBE_AutoP-Input'!$D$7:$D$2263,"211*"))/1000</f>
        <v>0</v>
      </c>
      <c r="AB38" s="17">
        <f>(SUMIFS('EUROSTAT_VBE_AutoP-Input'!Z$7:Z$2263,'EUROSTAT_VBE_AutoP-Input'!$B$7:$B$2263,$D38,'EUROSTAT_VBE_AutoP-Input'!$C$7:$C$2263,"*"&amp;RIGHT($A38,3)&amp;"*",'EUROSTAT_VBE_AutoP-Input'!$D$7:$D$2263,"211*"))/1000</f>
        <v>0</v>
      </c>
      <c r="AC38" s="17">
        <f>(SUMIFS('EUROSTAT_VBE_AutoP-Input'!AA$7:AA$2263,'EUROSTAT_VBE_AutoP-Input'!$B$7:$B$2263,$D38,'EUROSTAT_VBE_AutoP-Input'!$C$7:$C$2263,"*"&amp;RIGHT($A38,3)&amp;"*",'EUROSTAT_VBE_AutoP-Input'!$D$7:$D$2263,"211*"))/1000</f>
        <v>0</v>
      </c>
      <c r="AD38" s="17">
        <f>(SUMIFS('EUROSTAT_VBE_AutoP-Input'!AB$7:AB$2263,'EUROSTAT_VBE_AutoP-Input'!$B$7:$B$2263,$D38,'EUROSTAT_VBE_AutoP-Input'!$C$7:$C$2263,"*"&amp;RIGHT($A38,3)&amp;"*",'EUROSTAT_VBE_AutoP-Input'!$D$7:$D$2263,"211*"))/1000</f>
        <v>0</v>
      </c>
      <c r="AE38" s="17">
        <f>(SUMIFS('EUROSTAT_VBE_AutoP-Input'!AC$7:AC$2263,'EUROSTAT_VBE_AutoP-Input'!$B$7:$B$2263,$D38,'EUROSTAT_VBE_AutoP-Input'!$C$7:$C$2263,"*"&amp;RIGHT($A38,3)&amp;"*",'EUROSTAT_VBE_AutoP-Input'!$D$7:$D$2263,"211*"))/1000</f>
        <v>0</v>
      </c>
      <c r="AF38" s="17">
        <f>(SUMIFS('EUROSTAT_VBE_AutoP-Input'!AD$7:AD$2263,'EUROSTAT_VBE_AutoP-Input'!$B$7:$B$2263,$D38,'EUROSTAT_VBE_AutoP-Input'!$C$7:$C$2263,"*"&amp;RIGHT($A38,3)&amp;"*",'EUROSTAT_VBE_AutoP-Input'!$D$7:$D$2263,"211*"))/1000</f>
        <v>27.683</v>
      </c>
      <c r="AG38" s="17">
        <f>(SUMIFS('EUROSTAT_VBE_AutoP-Input'!AE$7:AE$2263,'EUROSTAT_VBE_AutoP-Input'!$B$7:$B$2263,$D38,'EUROSTAT_VBE_AutoP-Input'!$C$7:$C$2263,"*"&amp;RIGHT($A38,3)&amp;"*",'EUROSTAT_VBE_AutoP-Input'!$D$7:$D$2263,"211*"))/1000</f>
        <v>0</v>
      </c>
      <c r="AH38" s="17">
        <f>(SUMIFS('EUROSTAT_VBE_AutoP-Input'!AF$7:AF$2263,'EUROSTAT_VBE_AutoP-Input'!$B$7:$B$2263,$D38,'EUROSTAT_VBE_AutoP-Input'!$C$7:$C$2263,"*"&amp;RIGHT($A38,3)&amp;"*",'EUROSTAT_VBE_AutoP-Input'!$D$7:$D$2263,"211*"))/1000</f>
        <v>1.647</v>
      </c>
      <c r="AI38" s="17">
        <f>(SUMIFS('EUROSTAT_VBE_AutoP-Input'!AG$7:AG$2263,'EUROSTAT_VBE_AutoP-Input'!$B$7:$B$2263,$D38,'EUROSTAT_VBE_AutoP-Input'!$C$7:$C$2263,"*"&amp;RIGHT($A38,3)&amp;"*",'EUROSTAT_VBE_AutoP-Input'!$D$7:$D$2263,"211*"))/1000</f>
        <v>0</v>
      </c>
      <c r="AJ38" s="17">
        <f>(SUMIFS('EUROSTAT_VBE_AutoP-Input'!AH$7:AH$2263,'EUROSTAT_VBE_AutoP-Input'!$B$7:$B$2263,$D38,'EUROSTAT_VBE_AutoP-Input'!$C$7:$C$2263,"*"&amp;RIGHT($A38,3)&amp;"*",'EUROSTAT_VBE_AutoP-Input'!$D$7:$D$2263,"211*"))/1000</f>
        <v>0</v>
      </c>
      <c r="AK38" s="17">
        <f>(SUMIFS('EUROSTAT_VBE_AutoP-Input'!AI$7:AI$2263,'EUROSTAT_VBE_AutoP-Input'!$B$7:$B$2263,$D38,'EUROSTAT_VBE_AutoP-Input'!$C$7:$C$2263,"*"&amp;RIGHT($A38,3)&amp;"*",'EUROSTAT_VBE_AutoP-Input'!$D$7:$D$2263,"211*"))/1000</f>
        <v>0.326</v>
      </c>
      <c r="AL38" s="17">
        <f>(SUMIFS('EUROSTAT_VBE_AutoP-Input'!AJ$7:AJ$2263,'EUROSTAT_VBE_AutoP-Input'!$B$7:$B$2263,$D38,'EUROSTAT_VBE_AutoP-Input'!$C$7:$C$2263,"*"&amp;RIGHT($A38,3)&amp;"*",'EUROSTAT_VBE_AutoP-Input'!$D$7:$D$2263,"211*"))/1000</f>
        <v>2.348</v>
      </c>
      <c r="AM38" s="17">
        <f>(SUMIFS('EUROSTAT_VBE_AutoP-Input'!AK$7:AK$2263,'EUROSTAT_VBE_AutoP-Input'!$B$7:$B$2263,$D38,'EUROSTAT_VBE_AutoP-Input'!$C$7:$C$2263,"*"&amp;RIGHT($A38,3)&amp;"*",'EUROSTAT_VBE_AutoP-Input'!$D$7:$D$2263,"211*"))/1000</f>
        <v>5.445</v>
      </c>
      <c r="AN38" s="20"/>
      <c r="AO38" s="49">
        <v>0</v>
      </c>
      <c r="AP38" s="49">
        <v>0</v>
      </c>
      <c r="AQ38" s="49">
        <v>0</v>
      </c>
      <c r="AR38" s="49">
        <v>0</v>
      </c>
      <c r="AS38" s="49">
        <v>0</v>
      </c>
    </row>
    <row r="39" spans="1:45">
      <c r="A39" t="str">
        <f>LEFT('EUROSTAT_VBE_AutoP-Input'!$C$103,8)</f>
        <v>B_101035</v>
      </c>
      <c r="B39" s="12" t="s">
        <v>626</v>
      </c>
      <c r="C39" t="s">
        <v>293</v>
      </c>
      <c r="D39" t="s">
        <v>126</v>
      </c>
      <c r="E39" s="775" t="s">
        <v>230</v>
      </c>
      <c r="F39" s="775" t="s">
        <v>250</v>
      </c>
      <c r="G39" s="17">
        <f>(SUMIFS('EUROSTAT_VBE_AutoP-Input'!E$7:E$2263,'EUROSTAT_VBE_AutoP-Input'!$B$7:$B$2263,$D39,'EUROSTAT_VBE_AutoP-Input'!$C$7:$C$2263,"*"&amp;RIGHT($A39,3)&amp;"*",'EUROSTAT_VBE_AutoP-Input'!$D$7:$D$2263,"2210*"))/1000+(SUMIFS('EUROSTAT_VBE_AutoP-Input'!E$7:E$2263,'EUROSTAT_VBE_AutoP-Input'!$B$7:$B$2263,$D39,'EUROSTAT_VBE_AutoP-Input'!$C$7:$C$2263,"*"&amp;RIGHT($A39,3)&amp;"*",'EUROSTAT_VBE_AutoP-Input'!$D$7:$D$2263,"23*"))/1000+(SUMIFS('EUROSTAT_VBE_AutoP-Input'!E$7:E$2263,'EUROSTAT_VBE_AutoP-Input'!$B$7:$B$2263,$D39,'EUROSTAT_VBE_AutoP-Input'!$C$7:$C$2263,"*"&amp;RIGHT($A39,3)&amp;"*",'EUROSTAT_VBE_AutoP-Input'!$D$7:$D$2263,"5544*"))/1000</f>
        <v>0</v>
      </c>
      <c r="H39" s="17">
        <f>(SUMIFS('EUROSTAT_VBE_AutoP-Input'!F$7:F$2263,'EUROSTAT_VBE_AutoP-Input'!$B$7:$B$2263,$D39,'EUROSTAT_VBE_AutoP-Input'!$C$7:$C$2263,"*"&amp;RIGHT($A39,3)&amp;"*",'EUROSTAT_VBE_AutoP-Input'!$D$7:$D$2263,"2210*"))/1000+(SUMIFS('EUROSTAT_VBE_AutoP-Input'!F$7:F$2263,'EUROSTAT_VBE_AutoP-Input'!$B$7:$B$2263,$D39,'EUROSTAT_VBE_AutoP-Input'!$C$7:$C$2263,"*"&amp;RIGHT($A39,3)&amp;"*",'EUROSTAT_VBE_AutoP-Input'!$D$7:$D$2263,"23*"))/1000+(SUMIFS('EUROSTAT_VBE_AutoP-Input'!F$7:F$2263,'EUROSTAT_VBE_AutoP-Input'!$B$7:$B$2263,$D39,'EUROSTAT_VBE_AutoP-Input'!$C$7:$C$2263,"*"&amp;RIGHT($A39,3)&amp;"*",'EUROSTAT_VBE_AutoP-Input'!$D$7:$D$2263,"5544*"))/1000</f>
        <v>0</v>
      </c>
      <c r="I39" s="17">
        <f>(SUMIFS('EUROSTAT_VBE_AutoP-Input'!G$7:G$2263,'EUROSTAT_VBE_AutoP-Input'!$B$7:$B$2263,$D39,'EUROSTAT_VBE_AutoP-Input'!$C$7:$C$2263,"*"&amp;RIGHT($A39,3)&amp;"*",'EUROSTAT_VBE_AutoP-Input'!$D$7:$D$2263,"2210*"))/1000+(SUMIFS('EUROSTAT_VBE_AutoP-Input'!G$7:G$2263,'EUROSTAT_VBE_AutoP-Input'!$B$7:$B$2263,$D39,'EUROSTAT_VBE_AutoP-Input'!$C$7:$C$2263,"*"&amp;RIGHT($A39,3)&amp;"*",'EUROSTAT_VBE_AutoP-Input'!$D$7:$D$2263,"23*"))/1000+(SUMIFS('EUROSTAT_VBE_AutoP-Input'!G$7:G$2263,'EUROSTAT_VBE_AutoP-Input'!$B$7:$B$2263,$D39,'EUROSTAT_VBE_AutoP-Input'!$C$7:$C$2263,"*"&amp;RIGHT($A39,3)&amp;"*",'EUROSTAT_VBE_AutoP-Input'!$D$7:$D$2263,"5544*"))/1000</f>
        <v>0</v>
      </c>
      <c r="J39" s="17">
        <f>(SUMIFS('EUROSTAT_VBE_AutoP-Input'!H$7:H$2263,'EUROSTAT_VBE_AutoP-Input'!$B$7:$B$2263,$D39,'EUROSTAT_VBE_AutoP-Input'!$C$7:$C$2263,"*"&amp;RIGHT($A39,3)&amp;"*",'EUROSTAT_VBE_AutoP-Input'!$D$7:$D$2263,"2210*"))/1000+(SUMIFS('EUROSTAT_VBE_AutoP-Input'!H$7:H$2263,'EUROSTAT_VBE_AutoP-Input'!$B$7:$B$2263,$D39,'EUROSTAT_VBE_AutoP-Input'!$C$7:$C$2263,"*"&amp;RIGHT($A39,3)&amp;"*",'EUROSTAT_VBE_AutoP-Input'!$D$7:$D$2263,"23*"))/1000+(SUMIFS('EUROSTAT_VBE_AutoP-Input'!H$7:H$2263,'EUROSTAT_VBE_AutoP-Input'!$B$7:$B$2263,$D39,'EUROSTAT_VBE_AutoP-Input'!$C$7:$C$2263,"*"&amp;RIGHT($A39,3)&amp;"*",'EUROSTAT_VBE_AutoP-Input'!$D$7:$D$2263,"5544*"))/1000</f>
        <v>0</v>
      </c>
      <c r="K39" s="17">
        <f>(SUMIFS('EUROSTAT_VBE_AutoP-Input'!I$7:I$2263,'EUROSTAT_VBE_AutoP-Input'!$B$7:$B$2263,$D39,'EUROSTAT_VBE_AutoP-Input'!$C$7:$C$2263,"*"&amp;RIGHT($A39,3)&amp;"*",'EUROSTAT_VBE_AutoP-Input'!$D$7:$D$2263,"2210*"))/1000+(SUMIFS('EUROSTAT_VBE_AutoP-Input'!I$7:I$2263,'EUROSTAT_VBE_AutoP-Input'!$B$7:$B$2263,$D39,'EUROSTAT_VBE_AutoP-Input'!$C$7:$C$2263,"*"&amp;RIGHT($A39,3)&amp;"*",'EUROSTAT_VBE_AutoP-Input'!$D$7:$D$2263,"23*"))/1000+(SUMIFS('EUROSTAT_VBE_AutoP-Input'!I$7:I$2263,'EUROSTAT_VBE_AutoP-Input'!$B$7:$B$2263,$D39,'EUROSTAT_VBE_AutoP-Input'!$C$7:$C$2263,"*"&amp;RIGHT($A39,3)&amp;"*",'EUROSTAT_VBE_AutoP-Input'!$D$7:$D$2263,"5544*"))/1000</f>
        <v>28.355</v>
      </c>
      <c r="L39" s="17">
        <f>(SUMIFS('EUROSTAT_VBE_AutoP-Input'!J$7:J$2263,'EUROSTAT_VBE_AutoP-Input'!$B$7:$B$2263,$D39,'EUROSTAT_VBE_AutoP-Input'!$C$7:$C$2263,"*"&amp;RIGHT($A39,3)&amp;"*",'EUROSTAT_VBE_AutoP-Input'!$D$7:$D$2263,"2210*"))/1000+(SUMIFS('EUROSTAT_VBE_AutoP-Input'!J$7:J$2263,'EUROSTAT_VBE_AutoP-Input'!$B$7:$B$2263,$D39,'EUROSTAT_VBE_AutoP-Input'!$C$7:$C$2263,"*"&amp;RIGHT($A39,3)&amp;"*",'EUROSTAT_VBE_AutoP-Input'!$D$7:$D$2263,"23*"))/1000+(SUMIFS('EUROSTAT_VBE_AutoP-Input'!J$7:J$2263,'EUROSTAT_VBE_AutoP-Input'!$B$7:$B$2263,$D39,'EUROSTAT_VBE_AutoP-Input'!$C$7:$C$2263,"*"&amp;RIGHT($A39,3)&amp;"*",'EUROSTAT_VBE_AutoP-Input'!$D$7:$D$2263,"5544*"))/1000</f>
        <v>6.012</v>
      </c>
      <c r="M39" s="17">
        <f>(SUMIFS('EUROSTAT_VBE_AutoP-Input'!K$7:K$2263,'EUROSTAT_VBE_AutoP-Input'!$B$7:$B$2263,$D39,'EUROSTAT_VBE_AutoP-Input'!$C$7:$C$2263,"*"&amp;RIGHT($A39,3)&amp;"*",'EUROSTAT_VBE_AutoP-Input'!$D$7:$D$2263,"2210*"))/1000+(SUMIFS('EUROSTAT_VBE_AutoP-Input'!K$7:K$2263,'EUROSTAT_VBE_AutoP-Input'!$B$7:$B$2263,$D39,'EUROSTAT_VBE_AutoP-Input'!$C$7:$C$2263,"*"&amp;RIGHT($A39,3)&amp;"*",'EUROSTAT_VBE_AutoP-Input'!$D$7:$D$2263,"23*"))/1000+(SUMIFS('EUROSTAT_VBE_AutoP-Input'!K$7:K$2263,'EUROSTAT_VBE_AutoP-Input'!$B$7:$B$2263,$D39,'EUROSTAT_VBE_AutoP-Input'!$C$7:$C$2263,"*"&amp;RIGHT($A39,3)&amp;"*",'EUROSTAT_VBE_AutoP-Input'!$D$7:$D$2263,"5544*"))/1000</f>
        <v>0</v>
      </c>
      <c r="N39" s="17">
        <f>(SUMIFS('EUROSTAT_VBE_AutoP-Input'!L$7:L$2263,'EUROSTAT_VBE_AutoP-Input'!$B$7:$B$2263,$D39,'EUROSTAT_VBE_AutoP-Input'!$C$7:$C$2263,"*"&amp;RIGHT($A39,3)&amp;"*",'EUROSTAT_VBE_AutoP-Input'!$D$7:$D$2263,"2210*"))/1000+(SUMIFS('EUROSTAT_VBE_AutoP-Input'!L$7:L$2263,'EUROSTAT_VBE_AutoP-Input'!$B$7:$B$2263,$D39,'EUROSTAT_VBE_AutoP-Input'!$C$7:$C$2263,"*"&amp;RIGHT($A39,3)&amp;"*",'EUROSTAT_VBE_AutoP-Input'!$D$7:$D$2263,"23*"))/1000+(SUMIFS('EUROSTAT_VBE_AutoP-Input'!L$7:L$2263,'EUROSTAT_VBE_AutoP-Input'!$B$7:$B$2263,$D39,'EUROSTAT_VBE_AutoP-Input'!$C$7:$C$2263,"*"&amp;RIGHT($A39,3)&amp;"*",'EUROSTAT_VBE_AutoP-Input'!$D$7:$D$2263,"5544*"))/1000</f>
        <v>0</v>
      </c>
      <c r="O39" s="17">
        <f>(SUMIFS('EUROSTAT_VBE_AutoP-Input'!M$7:M$2263,'EUROSTAT_VBE_AutoP-Input'!$B$7:$B$2263,$D39,'EUROSTAT_VBE_AutoP-Input'!$C$7:$C$2263,"*"&amp;RIGHT($A39,3)&amp;"*",'EUROSTAT_VBE_AutoP-Input'!$D$7:$D$2263,"2210*"))/1000+(SUMIFS('EUROSTAT_VBE_AutoP-Input'!M$7:M$2263,'EUROSTAT_VBE_AutoP-Input'!$B$7:$B$2263,$D39,'EUROSTAT_VBE_AutoP-Input'!$C$7:$C$2263,"*"&amp;RIGHT($A39,3)&amp;"*",'EUROSTAT_VBE_AutoP-Input'!$D$7:$D$2263,"23*"))/1000+(SUMIFS('EUROSTAT_VBE_AutoP-Input'!M$7:M$2263,'EUROSTAT_VBE_AutoP-Input'!$B$7:$B$2263,$D39,'EUROSTAT_VBE_AutoP-Input'!$C$7:$C$2263,"*"&amp;RIGHT($A39,3)&amp;"*",'EUROSTAT_VBE_AutoP-Input'!$D$7:$D$2263,"5544*"))/1000</f>
        <v>0</v>
      </c>
      <c r="P39" s="17">
        <f>(SUMIFS('EUROSTAT_VBE_AutoP-Input'!N$7:N$2263,'EUROSTAT_VBE_AutoP-Input'!$B$7:$B$2263,$D39,'EUROSTAT_VBE_AutoP-Input'!$C$7:$C$2263,"*"&amp;RIGHT($A39,3)&amp;"*",'EUROSTAT_VBE_AutoP-Input'!$D$7:$D$2263,"2210*"))/1000+(SUMIFS('EUROSTAT_VBE_AutoP-Input'!N$7:N$2263,'EUROSTAT_VBE_AutoP-Input'!$B$7:$B$2263,$D39,'EUROSTAT_VBE_AutoP-Input'!$C$7:$C$2263,"*"&amp;RIGHT($A39,3)&amp;"*",'EUROSTAT_VBE_AutoP-Input'!$D$7:$D$2263,"23*"))/1000+(SUMIFS('EUROSTAT_VBE_AutoP-Input'!N$7:N$2263,'EUROSTAT_VBE_AutoP-Input'!$B$7:$B$2263,$D39,'EUROSTAT_VBE_AutoP-Input'!$C$7:$C$2263,"*"&amp;RIGHT($A39,3)&amp;"*",'EUROSTAT_VBE_AutoP-Input'!$D$7:$D$2263,"5544*"))/1000</f>
        <v>0</v>
      </c>
      <c r="Q39" s="17">
        <f>(SUMIFS('EUROSTAT_VBE_AutoP-Input'!O$7:O$2263,'EUROSTAT_VBE_AutoP-Input'!$B$7:$B$2263,$D39,'EUROSTAT_VBE_AutoP-Input'!$C$7:$C$2263,"*"&amp;RIGHT($A39,3)&amp;"*",'EUROSTAT_VBE_AutoP-Input'!$D$7:$D$2263,"2210*"))/1000+(SUMIFS('EUROSTAT_VBE_AutoP-Input'!O$7:O$2263,'EUROSTAT_VBE_AutoP-Input'!$B$7:$B$2263,$D39,'EUROSTAT_VBE_AutoP-Input'!$C$7:$C$2263,"*"&amp;RIGHT($A39,3)&amp;"*",'EUROSTAT_VBE_AutoP-Input'!$D$7:$D$2263,"23*"))/1000+(SUMIFS('EUROSTAT_VBE_AutoP-Input'!O$7:O$2263,'EUROSTAT_VBE_AutoP-Input'!$B$7:$B$2263,$D39,'EUROSTAT_VBE_AutoP-Input'!$C$7:$C$2263,"*"&amp;RIGHT($A39,3)&amp;"*",'EUROSTAT_VBE_AutoP-Input'!$D$7:$D$2263,"5544*"))/1000</f>
        <v>3.393</v>
      </c>
      <c r="R39" s="17">
        <f>(SUMIFS('EUROSTAT_VBE_AutoP-Input'!P$7:P$2263,'EUROSTAT_VBE_AutoP-Input'!$B$7:$B$2263,$D39,'EUROSTAT_VBE_AutoP-Input'!$C$7:$C$2263,"*"&amp;RIGHT($A39,3)&amp;"*",'EUROSTAT_VBE_AutoP-Input'!$D$7:$D$2263,"2210*"))/1000+(SUMIFS('EUROSTAT_VBE_AutoP-Input'!P$7:P$2263,'EUROSTAT_VBE_AutoP-Input'!$B$7:$B$2263,$D39,'EUROSTAT_VBE_AutoP-Input'!$C$7:$C$2263,"*"&amp;RIGHT($A39,3)&amp;"*",'EUROSTAT_VBE_AutoP-Input'!$D$7:$D$2263,"23*"))/1000+(SUMIFS('EUROSTAT_VBE_AutoP-Input'!P$7:P$2263,'EUROSTAT_VBE_AutoP-Input'!$B$7:$B$2263,$D39,'EUROSTAT_VBE_AutoP-Input'!$C$7:$C$2263,"*"&amp;RIGHT($A39,3)&amp;"*",'EUROSTAT_VBE_AutoP-Input'!$D$7:$D$2263,"5544*"))/1000</f>
        <v>0</v>
      </c>
      <c r="S39" s="17">
        <f>(SUMIFS('EUROSTAT_VBE_AutoP-Input'!Q$7:Q$2263,'EUROSTAT_VBE_AutoP-Input'!$B$7:$B$2263,$D39,'EUROSTAT_VBE_AutoP-Input'!$C$7:$C$2263,"*"&amp;RIGHT($A39,3)&amp;"*",'EUROSTAT_VBE_AutoP-Input'!$D$7:$D$2263,"2210*"))/1000+(SUMIFS('EUROSTAT_VBE_AutoP-Input'!Q$7:Q$2263,'EUROSTAT_VBE_AutoP-Input'!$B$7:$B$2263,$D39,'EUROSTAT_VBE_AutoP-Input'!$C$7:$C$2263,"*"&amp;RIGHT($A39,3)&amp;"*",'EUROSTAT_VBE_AutoP-Input'!$D$7:$D$2263,"23*"))/1000+(SUMIFS('EUROSTAT_VBE_AutoP-Input'!Q$7:Q$2263,'EUROSTAT_VBE_AutoP-Input'!$B$7:$B$2263,$D39,'EUROSTAT_VBE_AutoP-Input'!$C$7:$C$2263,"*"&amp;RIGHT($A39,3)&amp;"*",'EUROSTAT_VBE_AutoP-Input'!$D$7:$D$2263,"5544*"))/1000</f>
        <v>0.166</v>
      </c>
      <c r="T39" s="17">
        <f>(SUMIFS('EUROSTAT_VBE_AutoP-Input'!R$7:R$2263,'EUROSTAT_VBE_AutoP-Input'!$B$7:$B$2263,$D39,'EUROSTAT_VBE_AutoP-Input'!$C$7:$C$2263,"*"&amp;RIGHT($A39,3)&amp;"*",'EUROSTAT_VBE_AutoP-Input'!$D$7:$D$2263,"2210*"))/1000+(SUMIFS('EUROSTAT_VBE_AutoP-Input'!R$7:R$2263,'EUROSTAT_VBE_AutoP-Input'!$B$7:$B$2263,$D39,'EUROSTAT_VBE_AutoP-Input'!$C$7:$C$2263,"*"&amp;RIGHT($A39,3)&amp;"*",'EUROSTAT_VBE_AutoP-Input'!$D$7:$D$2263,"23*"))/1000+(SUMIFS('EUROSTAT_VBE_AutoP-Input'!R$7:R$2263,'EUROSTAT_VBE_AutoP-Input'!$B$7:$B$2263,$D39,'EUROSTAT_VBE_AutoP-Input'!$C$7:$C$2263,"*"&amp;RIGHT($A39,3)&amp;"*",'EUROSTAT_VBE_AutoP-Input'!$D$7:$D$2263,"5544*"))/1000</f>
        <v>0</v>
      </c>
      <c r="U39" s="17">
        <f>(SUMIFS('EUROSTAT_VBE_AutoP-Input'!S$7:S$2263,'EUROSTAT_VBE_AutoP-Input'!$B$7:$B$2263,$D39,'EUROSTAT_VBE_AutoP-Input'!$C$7:$C$2263,"*"&amp;RIGHT($A39,3)&amp;"*",'EUROSTAT_VBE_AutoP-Input'!$D$7:$D$2263,"2210*"))/1000+(SUMIFS('EUROSTAT_VBE_AutoP-Input'!S$7:S$2263,'EUROSTAT_VBE_AutoP-Input'!$B$7:$B$2263,$D39,'EUROSTAT_VBE_AutoP-Input'!$C$7:$C$2263,"*"&amp;RIGHT($A39,3)&amp;"*",'EUROSTAT_VBE_AutoP-Input'!$D$7:$D$2263,"23*"))/1000+(SUMIFS('EUROSTAT_VBE_AutoP-Input'!S$7:S$2263,'EUROSTAT_VBE_AutoP-Input'!$B$7:$B$2263,$D39,'EUROSTAT_VBE_AutoP-Input'!$C$7:$C$2263,"*"&amp;RIGHT($A39,3)&amp;"*",'EUROSTAT_VBE_AutoP-Input'!$D$7:$D$2263,"5544*"))/1000</f>
        <v>0.375</v>
      </c>
      <c r="V39" s="17">
        <f>(SUMIFS('EUROSTAT_VBE_AutoP-Input'!T$7:T$2263,'EUROSTAT_VBE_AutoP-Input'!$B$7:$B$2263,$D39,'EUROSTAT_VBE_AutoP-Input'!$C$7:$C$2263,"*"&amp;RIGHT($A39,3)&amp;"*",'EUROSTAT_VBE_AutoP-Input'!$D$7:$D$2263,"2210*"))/1000+(SUMIFS('EUROSTAT_VBE_AutoP-Input'!T$7:T$2263,'EUROSTAT_VBE_AutoP-Input'!$B$7:$B$2263,$D39,'EUROSTAT_VBE_AutoP-Input'!$C$7:$C$2263,"*"&amp;RIGHT($A39,3)&amp;"*",'EUROSTAT_VBE_AutoP-Input'!$D$7:$D$2263,"23*"))/1000+(SUMIFS('EUROSTAT_VBE_AutoP-Input'!T$7:T$2263,'EUROSTAT_VBE_AutoP-Input'!$B$7:$B$2263,$D39,'EUROSTAT_VBE_AutoP-Input'!$C$7:$C$2263,"*"&amp;RIGHT($A39,3)&amp;"*",'EUROSTAT_VBE_AutoP-Input'!$D$7:$D$2263,"5544*"))/1000</f>
        <v>0</v>
      </c>
      <c r="W39" s="17">
        <f>(SUMIFS('EUROSTAT_VBE_AutoP-Input'!U$7:U$2263,'EUROSTAT_VBE_AutoP-Input'!$B$7:$B$2263,$D39,'EUROSTAT_VBE_AutoP-Input'!$C$7:$C$2263,"*"&amp;RIGHT($A39,3)&amp;"*",'EUROSTAT_VBE_AutoP-Input'!$D$7:$D$2263,"2210*"))/1000+(SUMIFS('EUROSTAT_VBE_AutoP-Input'!U$7:U$2263,'EUROSTAT_VBE_AutoP-Input'!$B$7:$B$2263,$D39,'EUROSTAT_VBE_AutoP-Input'!$C$7:$C$2263,"*"&amp;RIGHT($A39,3)&amp;"*",'EUROSTAT_VBE_AutoP-Input'!$D$7:$D$2263,"23*"))/1000+(SUMIFS('EUROSTAT_VBE_AutoP-Input'!U$7:U$2263,'EUROSTAT_VBE_AutoP-Input'!$B$7:$B$2263,$D39,'EUROSTAT_VBE_AutoP-Input'!$C$7:$C$2263,"*"&amp;RIGHT($A39,3)&amp;"*",'EUROSTAT_VBE_AutoP-Input'!$D$7:$D$2263,"5544*"))/1000</f>
        <v>0</v>
      </c>
      <c r="X39" s="17">
        <f>(SUMIFS('EUROSTAT_VBE_AutoP-Input'!V$7:V$2263,'EUROSTAT_VBE_AutoP-Input'!$B$7:$B$2263,$D39,'EUROSTAT_VBE_AutoP-Input'!$C$7:$C$2263,"*"&amp;RIGHT($A39,3)&amp;"*",'EUROSTAT_VBE_AutoP-Input'!$D$7:$D$2263,"2210*"))/1000+(SUMIFS('EUROSTAT_VBE_AutoP-Input'!V$7:V$2263,'EUROSTAT_VBE_AutoP-Input'!$B$7:$B$2263,$D39,'EUROSTAT_VBE_AutoP-Input'!$C$7:$C$2263,"*"&amp;RIGHT($A39,3)&amp;"*",'EUROSTAT_VBE_AutoP-Input'!$D$7:$D$2263,"23*"))/1000+(SUMIFS('EUROSTAT_VBE_AutoP-Input'!V$7:V$2263,'EUROSTAT_VBE_AutoP-Input'!$B$7:$B$2263,$D39,'EUROSTAT_VBE_AutoP-Input'!$C$7:$C$2263,"*"&amp;RIGHT($A39,3)&amp;"*",'EUROSTAT_VBE_AutoP-Input'!$D$7:$D$2263,"5544*"))/1000</f>
        <v>0</v>
      </c>
      <c r="Y39" s="17">
        <f>(SUMIFS('EUROSTAT_VBE_AutoP-Input'!W$7:W$2263,'EUROSTAT_VBE_AutoP-Input'!$B$7:$B$2263,$D39,'EUROSTAT_VBE_AutoP-Input'!$C$7:$C$2263,"*"&amp;RIGHT($A39,3)&amp;"*",'EUROSTAT_VBE_AutoP-Input'!$D$7:$D$2263,"2210*"))/1000+(SUMIFS('EUROSTAT_VBE_AutoP-Input'!W$7:W$2263,'EUROSTAT_VBE_AutoP-Input'!$B$7:$B$2263,$D39,'EUROSTAT_VBE_AutoP-Input'!$C$7:$C$2263,"*"&amp;RIGHT($A39,3)&amp;"*",'EUROSTAT_VBE_AutoP-Input'!$D$7:$D$2263,"23*"))/1000+(SUMIFS('EUROSTAT_VBE_AutoP-Input'!W$7:W$2263,'EUROSTAT_VBE_AutoP-Input'!$B$7:$B$2263,$D39,'EUROSTAT_VBE_AutoP-Input'!$C$7:$C$2263,"*"&amp;RIGHT($A39,3)&amp;"*",'EUROSTAT_VBE_AutoP-Input'!$D$7:$D$2263,"5544*"))/1000</f>
        <v>0</v>
      </c>
      <c r="Z39" s="17">
        <f>(SUMIFS('EUROSTAT_VBE_AutoP-Input'!X$7:X$2263,'EUROSTAT_VBE_AutoP-Input'!$B$7:$B$2263,$D39,'EUROSTAT_VBE_AutoP-Input'!$C$7:$C$2263,"*"&amp;RIGHT($A39,3)&amp;"*",'EUROSTAT_VBE_AutoP-Input'!$D$7:$D$2263,"2210*"))/1000+(SUMIFS('EUROSTAT_VBE_AutoP-Input'!X$7:X$2263,'EUROSTAT_VBE_AutoP-Input'!$B$7:$B$2263,$D39,'EUROSTAT_VBE_AutoP-Input'!$C$7:$C$2263,"*"&amp;RIGHT($A39,3)&amp;"*",'EUROSTAT_VBE_AutoP-Input'!$D$7:$D$2263,"23*"))/1000+(SUMIFS('EUROSTAT_VBE_AutoP-Input'!X$7:X$2263,'EUROSTAT_VBE_AutoP-Input'!$B$7:$B$2263,$D39,'EUROSTAT_VBE_AutoP-Input'!$C$7:$C$2263,"*"&amp;RIGHT($A39,3)&amp;"*",'EUROSTAT_VBE_AutoP-Input'!$D$7:$D$2263,"5544*"))/1000</f>
        <v>0</v>
      </c>
      <c r="AA39" s="17">
        <f>(SUMIFS('EUROSTAT_VBE_AutoP-Input'!Y$7:Y$2263,'EUROSTAT_VBE_AutoP-Input'!$B$7:$B$2263,$D39,'EUROSTAT_VBE_AutoP-Input'!$C$7:$C$2263,"*"&amp;RIGHT($A39,3)&amp;"*",'EUROSTAT_VBE_AutoP-Input'!$D$7:$D$2263,"2210*"))/1000+(SUMIFS('EUROSTAT_VBE_AutoP-Input'!Y$7:Y$2263,'EUROSTAT_VBE_AutoP-Input'!$B$7:$B$2263,$D39,'EUROSTAT_VBE_AutoP-Input'!$C$7:$C$2263,"*"&amp;RIGHT($A39,3)&amp;"*",'EUROSTAT_VBE_AutoP-Input'!$D$7:$D$2263,"23*"))/1000+(SUMIFS('EUROSTAT_VBE_AutoP-Input'!Y$7:Y$2263,'EUROSTAT_VBE_AutoP-Input'!$B$7:$B$2263,$D39,'EUROSTAT_VBE_AutoP-Input'!$C$7:$C$2263,"*"&amp;RIGHT($A39,3)&amp;"*",'EUROSTAT_VBE_AutoP-Input'!$D$7:$D$2263,"5544*"))/1000</f>
        <v>0</v>
      </c>
      <c r="AB39" s="17">
        <f>(SUMIFS('EUROSTAT_VBE_AutoP-Input'!Z$7:Z$2263,'EUROSTAT_VBE_AutoP-Input'!$B$7:$B$2263,$D39,'EUROSTAT_VBE_AutoP-Input'!$C$7:$C$2263,"*"&amp;RIGHT($A39,3)&amp;"*",'EUROSTAT_VBE_AutoP-Input'!$D$7:$D$2263,"2210*"))/1000+(SUMIFS('EUROSTAT_VBE_AutoP-Input'!Z$7:Z$2263,'EUROSTAT_VBE_AutoP-Input'!$B$7:$B$2263,$D39,'EUROSTAT_VBE_AutoP-Input'!$C$7:$C$2263,"*"&amp;RIGHT($A39,3)&amp;"*",'EUROSTAT_VBE_AutoP-Input'!$D$7:$D$2263,"23*"))/1000+(SUMIFS('EUROSTAT_VBE_AutoP-Input'!Z$7:Z$2263,'EUROSTAT_VBE_AutoP-Input'!$B$7:$B$2263,$D39,'EUROSTAT_VBE_AutoP-Input'!$C$7:$C$2263,"*"&amp;RIGHT($A39,3)&amp;"*",'EUROSTAT_VBE_AutoP-Input'!$D$7:$D$2263,"5544*"))/1000</f>
        <v>0.303</v>
      </c>
      <c r="AC39" s="17">
        <f>(SUMIFS('EUROSTAT_VBE_AutoP-Input'!AA$7:AA$2263,'EUROSTAT_VBE_AutoP-Input'!$B$7:$B$2263,$D39,'EUROSTAT_VBE_AutoP-Input'!$C$7:$C$2263,"*"&amp;RIGHT($A39,3)&amp;"*",'EUROSTAT_VBE_AutoP-Input'!$D$7:$D$2263,"2210*"))/1000+(SUMIFS('EUROSTAT_VBE_AutoP-Input'!AA$7:AA$2263,'EUROSTAT_VBE_AutoP-Input'!$B$7:$B$2263,$D39,'EUROSTAT_VBE_AutoP-Input'!$C$7:$C$2263,"*"&amp;RIGHT($A39,3)&amp;"*",'EUROSTAT_VBE_AutoP-Input'!$D$7:$D$2263,"23*"))/1000+(SUMIFS('EUROSTAT_VBE_AutoP-Input'!AA$7:AA$2263,'EUROSTAT_VBE_AutoP-Input'!$B$7:$B$2263,$D39,'EUROSTAT_VBE_AutoP-Input'!$C$7:$C$2263,"*"&amp;RIGHT($A39,3)&amp;"*",'EUROSTAT_VBE_AutoP-Input'!$D$7:$D$2263,"5544*"))/1000</f>
        <v>0</v>
      </c>
      <c r="AD39" s="17">
        <f>(SUMIFS('EUROSTAT_VBE_AutoP-Input'!AB$7:AB$2263,'EUROSTAT_VBE_AutoP-Input'!$B$7:$B$2263,$D39,'EUROSTAT_VBE_AutoP-Input'!$C$7:$C$2263,"*"&amp;RIGHT($A39,3)&amp;"*",'EUROSTAT_VBE_AutoP-Input'!$D$7:$D$2263,"2210*"))/1000+(SUMIFS('EUROSTAT_VBE_AutoP-Input'!AB$7:AB$2263,'EUROSTAT_VBE_AutoP-Input'!$B$7:$B$2263,$D39,'EUROSTAT_VBE_AutoP-Input'!$C$7:$C$2263,"*"&amp;RIGHT($A39,3)&amp;"*",'EUROSTAT_VBE_AutoP-Input'!$D$7:$D$2263,"23*"))/1000+(SUMIFS('EUROSTAT_VBE_AutoP-Input'!AB$7:AB$2263,'EUROSTAT_VBE_AutoP-Input'!$B$7:$B$2263,$D39,'EUROSTAT_VBE_AutoP-Input'!$C$7:$C$2263,"*"&amp;RIGHT($A39,3)&amp;"*",'EUROSTAT_VBE_AutoP-Input'!$D$7:$D$2263,"5544*"))/1000</f>
        <v>0</v>
      </c>
      <c r="AE39" s="17">
        <f>(SUMIFS('EUROSTAT_VBE_AutoP-Input'!AC$7:AC$2263,'EUROSTAT_VBE_AutoP-Input'!$B$7:$B$2263,$D39,'EUROSTAT_VBE_AutoP-Input'!$C$7:$C$2263,"*"&amp;RIGHT($A39,3)&amp;"*",'EUROSTAT_VBE_AutoP-Input'!$D$7:$D$2263,"2210*"))/1000+(SUMIFS('EUROSTAT_VBE_AutoP-Input'!AC$7:AC$2263,'EUROSTAT_VBE_AutoP-Input'!$B$7:$B$2263,$D39,'EUROSTAT_VBE_AutoP-Input'!$C$7:$C$2263,"*"&amp;RIGHT($A39,3)&amp;"*",'EUROSTAT_VBE_AutoP-Input'!$D$7:$D$2263,"23*"))/1000+(SUMIFS('EUROSTAT_VBE_AutoP-Input'!AC$7:AC$2263,'EUROSTAT_VBE_AutoP-Input'!$B$7:$B$2263,$D39,'EUROSTAT_VBE_AutoP-Input'!$C$7:$C$2263,"*"&amp;RIGHT($A39,3)&amp;"*",'EUROSTAT_VBE_AutoP-Input'!$D$7:$D$2263,"5544*"))/1000</f>
        <v>0</v>
      </c>
      <c r="AF39" s="17">
        <f>(SUMIFS('EUROSTAT_VBE_AutoP-Input'!AD$7:AD$2263,'EUROSTAT_VBE_AutoP-Input'!$B$7:$B$2263,$D39,'EUROSTAT_VBE_AutoP-Input'!$C$7:$C$2263,"*"&amp;RIGHT($A39,3)&amp;"*",'EUROSTAT_VBE_AutoP-Input'!$D$7:$D$2263,"2210*"))/1000+(SUMIFS('EUROSTAT_VBE_AutoP-Input'!AD$7:AD$2263,'EUROSTAT_VBE_AutoP-Input'!$B$7:$B$2263,$D39,'EUROSTAT_VBE_AutoP-Input'!$C$7:$C$2263,"*"&amp;RIGHT($A39,3)&amp;"*",'EUROSTAT_VBE_AutoP-Input'!$D$7:$D$2263,"23*"))/1000+(SUMIFS('EUROSTAT_VBE_AutoP-Input'!AD$7:AD$2263,'EUROSTAT_VBE_AutoP-Input'!$B$7:$B$2263,$D39,'EUROSTAT_VBE_AutoP-Input'!$C$7:$C$2263,"*"&amp;RIGHT($A39,3)&amp;"*",'EUROSTAT_VBE_AutoP-Input'!$D$7:$D$2263,"5544*"))/1000</f>
        <v>0</v>
      </c>
      <c r="AG39" s="17">
        <f>(SUMIFS('EUROSTAT_VBE_AutoP-Input'!AE$7:AE$2263,'EUROSTAT_VBE_AutoP-Input'!$B$7:$B$2263,$D39,'EUROSTAT_VBE_AutoP-Input'!$C$7:$C$2263,"*"&amp;RIGHT($A39,3)&amp;"*",'EUROSTAT_VBE_AutoP-Input'!$D$7:$D$2263,"2210*"))/1000+(SUMIFS('EUROSTAT_VBE_AutoP-Input'!AE$7:AE$2263,'EUROSTAT_VBE_AutoP-Input'!$B$7:$B$2263,$D39,'EUROSTAT_VBE_AutoP-Input'!$C$7:$C$2263,"*"&amp;RIGHT($A39,3)&amp;"*",'EUROSTAT_VBE_AutoP-Input'!$D$7:$D$2263,"23*"))/1000+(SUMIFS('EUROSTAT_VBE_AutoP-Input'!AE$7:AE$2263,'EUROSTAT_VBE_AutoP-Input'!$B$7:$B$2263,$D39,'EUROSTAT_VBE_AutoP-Input'!$C$7:$C$2263,"*"&amp;RIGHT($A39,3)&amp;"*",'EUROSTAT_VBE_AutoP-Input'!$D$7:$D$2263,"5544*"))/1000</f>
        <v>0</v>
      </c>
      <c r="AH39" s="17">
        <f>(SUMIFS('EUROSTAT_VBE_AutoP-Input'!AF$7:AF$2263,'EUROSTAT_VBE_AutoP-Input'!$B$7:$B$2263,$D39,'EUROSTAT_VBE_AutoP-Input'!$C$7:$C$2263,"*"&amp;RIGHT($A39,3)&amp;"*",'EUROSTAT_VBE_AutoP-Input'!$D$7:$D$2263,"2210*"))/1000+(SUMIFS('EUROSTAT_VBE_AutoP-Input'!AF$7:AF$2263,'EUROSTAT_VBE_AutoP-Input'!$B$7:$B$2263,$D39,'EUROSTAT_VBE_AutoP-Input'!$C$7:$C$2263,"*"&amp;RIGHT($A39,3)&amp;"*",'EUROSTAT_VBE_AutoP-Input'!$D$7:$D$2263,"23*"))/1000+(SUMIFS('EUROSTAT_VBE_AutoP-Input'!AF$7:AF$2263,'EUROSTAT_VBE_AutoP-Input'!$B$7:$B$2263,$D39,'EUROSTAT_VBE_AutoP-Input'!$C$7:$C$2263,"*"&amp;RIGHT($A39,3)&amp;"*",'EUROSTAT_VBE_AutoP-Input'!$D$7:$D$2263,"5544*"))/1000</f>
        <v>15.255</v>
      </c>
      <c r="AI39" s="17">
        <f>(SUMIFS('EUROSTAT_VBE_AutoP-Input'!AG$7:AG$2263,'EUROSTAT_VBE_AutoP-Input'!$B$7:$B$2263,$D39,'EUROSTAT_VBE_AutoP-Input'!$C$7:$C$2263,"*"&amp;RIGHT($A39,3)&amp;"*",'EUROSTAT_VBE_AutoP-Input'!$D$7:$D$2263,"2210*"))/1000+(SUMIFS('EUROSTAT_VBE_AutoP-Input'!AG$7:AG$2263,'EUROSTAT_VBE_AutoP-Input'!$B$7:$B$2263,$D39,'EUROSTAT_VBE_AutoP-Input'!$C$7:$C$2263,"*"&amp;RIGHT($A39,3)&amp;"*",'EUROSTAT_VBE_AutoP-Input'!$D$7:$D$2263,"23*"))/1000+(SUMIFS('EUROSTAT_VBE_AutoP-Input'!AG$7:AG$2263,'EUROSTAT_VBE_AutoP-Input'!$B$7:$B$2263,$D39,'EUROSTAT_VBE_AutoP-Input'!$C$7:$C$2263,"*"&amp;RIGHT($A39,3)&amp;"*",'EUROSTAT_VBE_AutoP-Input'!$D$7:$D$2263,"5544*"))/1000</f>
        <v>0.278</v>
      </c>
      <c r="AJ39" s="17">
        <f>(SUMIFS('EUROSTAT_VBE_AutoP-Input'!AH$7:AH$2263,'EUROSTAT_VBE_AutoP-Input'!$B$7:$B$2263,$D39,'EUROSTAT_VBE_AutoP-Input'!$C$7:$C$2263,"*"&amp;RIGHT($A39,3)&amp;"*",'EUROSTAT_VBE_AutoP-Input'!$D$7:$D$2263,"2210*"))/1000+(SUMIFS('EUROSTAT_VBE_AutoP-Input'!AH$7:AH$2263,'EUROSTAT_VBE_AutoP-Input'!$B$7:$B$2263,$D39,'EUROSTAT_VBE_AutoP-Input'!$C$7:$C$2263,"*"&amp;RIGHT($A39,3)&amp;"*",'EUROSTAT_VBE_AutoP-Input'!$D$7:$D$2263,"23*"))/1000+(SUMIFS('EUROSTAT_VBE_AutoP-Input'!AH$7:AH$2263,'EUROSTAT_VBE_AutoP-Input'!$B$7:$B$2263,$D39,'EUROSTAT_VBE_AutoP-Input'!$C$7:$C$2263,"*"&amp;RIGHT($A39,3)&amp;"*",'EUROSTAT_VBE_AutoP-Input'!$D$7:$D$2263,"5544*"))/1000</f>
        <v>0.032</v>
      </c>
      <c r="AK39" s="17">
        <f>(SUMIFS('EUROSTAT_VBE_AutoP-Input'!AI$7:AI$2263,'EUROSTAT_VBE_AutoP-Input'!$B$7:$B$2263,$D39,'EUROSTAT_VBE_AutoP-Input'!$C$7:$C$2263,"*"&amp;RIGHT($A39,3)&amp;"*",'EUROSTAT_VBE_AutoP-Input'!$D$7:$D$2263,"2210*"))/1000+(SUMIFS('EUROSTAT_VBE_AutoP-Input'!AI$7:AI$2263,'EUROSTAT_VBE_AutoP-Input'!$B$7:$B$2263,$D39,'EUROSTAT_VBE_AutoP-Input'!$C$7:$C$2263,"*"&amp;RIGHT($A39,3)&amp;"*",'EUROSTAT_VBE_AutoP-Input'!$D$7:$D$2263,"23*"))/1000+(SUMIFS('EUROSTAT_VBE_AutoP-Input'!AI$7:AI$2263,'EUROSTAT_VBE_AutoP-Input'!$B$7:$B$2263,$D39,'EUROSTAT_VBE_AutoP-Input'!$C$7:$C$2263,"*"&amp;RIGHT($A39,3)&amp;"*",'EUROSTAT_VBE_AutoP-Input'!$D$7:$D$2263,"5544*"))/1000</f>
        <v>0.078</v>
      </c>
      <c r="AL39" s="17">
        <f>(SUMIFS('EUROSTAT_VBE_AutoP-Input'!AJ$7:AJ$2263,'EUROSTAT_VBE_AutoP-Input'!$B$7:$B$2263,$D39,'EUROSTAT_VBE_AutoP-Input'!$C$7:$C$2263,"*"&amp;RIGHT($A39,3)&amp;"*",'EUROSTAT_VBE_AutoP-Input'!$D$7:$D$2263,"2210*"))/1000+(SUMIFS('EUROSTAT_VBE_AutoP-Input'!AJ$7:AJ$2263,'EUROSTAT_VBE_AutoP-Input'!$B$7:$B$2263,$D39,'EUROSTAT_VBE_AutoP-Input'!$C$7:$C$2263,"*"&amp;RIGHT($A39,3)&amp;"*",'EUROSTAT_VBE_AutoP-Input'!$D$7:$D$2263,"23*"))/1000+(SUMIFS('EUROSTAT_VBE_AutoP-Input'!AJ$7:AJ$2263,'EUROSTAT_VBE_AutoP-Input'!$B$7:$B$2263,$D39,'EUROSTAT_VBE_AutoP-Input'!$C$7:$C$2263,"*"&amp;RIGHT($A39,3)&amp;"*",'EUROSTAT_VBE_AutoP-Input'!$D$7:$D$2263,"5544*"))/1000</f>
        <v>0.011</v>
      </c>
      <c r="AM39" s="17">
        <f>(SUMIFS('EUROSTAT_VBE_AutoP-Input'!AK$7:AK$2263,'EUROSTAT_VBE_AutoP-Input'!$B$7:$B$2263,$D39,'EUROSTAT_VBE_AutoP-Input'!$C$7:$C$2263,"*"&amp;RIGHT($A39,3)&amp;"*",'EUROSTAT_VBE_AutoP-Input'!$D$7:$D$2263,"2210*"))/1000+(SUMIFS('EUROSTAT_VBE_AutoP-Input'!AK$7:AK$2263,'EUROSTAT_VBE_AutoP-Input'!$B$7:$B$2263,$D39,'EUROSTAT_VBE_AutoP-Input'!$C$7:$C$2263,"*"&amp;RIGHT($A39,3)&amp;"*",'EUROSTAT_VBE_AutoP-Input'!$D$7:$D$2263,"23*"))/1000+(SUMIFS('EUROSTAT_VBE_AutoP-Input'!AK$7:AK$2263,'EUROSTAT_VBE_AutoP-Input'!$B$7:$B$2263,$D39,'EUROSTAT_VBE_AutoP-Input'!$C$7:$C$2263,"*"&amp;RIGHT($A39,3)&amp;"*",'EUROSTAT_VBE_AutoP-Input'!$D$7:$D$2263,"5544*"))/1000</f>
        <v>0</v>
      </c>
      <c r="AN39" s="20"/>
      <c r="AO39" s="49">
        <v>0</v>
      </c>
      <c r="AP39" s="49">
        <v>0</v>
      </c>
      <c r="AQ39" s="49">
        <v>0</v>
      </c>
      <c r="AR39" s="49">
        <v>0</v>
      </c>
      <c r="AS39" s="49">
        <v>0</v>
      </c>
    </row>
    <row r="40" spans="1:45">
      <c r="A40" t="str">
        <f>LEFT('EUROSTAT_VBE_AutoP-Input'!$C$103,8)</f>
        <v>B_101035</v>
      </c>
      <c r="B40" s="12" t="s">
        <v>626</v>
      </c>
      <c r="C40" t="s">
        <v>293</v>
      </c>
      <c r="D40" t="s">
        <v>126</v>
      </c>
      <c r="E40" s="775" t="s">
        <v>231</v>
      </c>
      <c r="F40" s="775" t="s">
        <v>251</v>
      </c>
      <c r="G40" s="17">
        <f>(SUMIFS('EUROSTAT_VBE_AutoP-Input'!E$7:E$2263,'EUROSTAT_VBE_AutoP-Input'!$B$7:$B$2263,$D40,'EUROSTAT_VBE_AutoP-Input'!$C$7:$C$2263,"*"&amp;RIGHT($A40,3)&amp;"*",'EUROSTAT_VBE_AutoP-Input'!$D$7:$D$2263,"2230*"))/1000</f>
        <v>0</v>
      </c>
      <c r="H40" s="17">
        <f>(SUMIFS('EUROSTAT_VBE_AutoP-Input'!F$7:F$2263,'EUROSTAT_VBE_AutoP-Input'!$B$7:$B$2263,$D40,'EUROSTAT_VBE_AutoP-Input'!$C$7:$C$2263,"*"&amp;RIGHT($A40,3)&amp;"*",'EUROSTAT_VBE_AutoP-Input'!$D$7:$D$2263,"2230*"))/1000</f>
        <v>0</v>
      </c>
      <c r="I40" s="17">
        <f>(SUMIFS('EUROSTAT_VBE_AutoP-Input'!G$7:G$2263,'EUROSTAT_VBE_AutoP-Input'!$B$7:$B$2263,$D40,'EUROSTAT_VBE_AutoP-Input'!$C$7:$C$2263,"*"&amp;RIGHT($A40,3)&amp;"*",'EUROSTAT_VBE_AutoP-Input'!$D$7:$D$2263,"2230*"))/1000</f>
        <v>0</v>
      </c>
      <c r="J40" s="17">
        <f>(SUMIFS('EUROSTAT_VBE_AutoP-Input'!H$7:H$2263,'EUROSTAT_VBE_AutoP-Input'!$B$7:$B$2263,$D40,'EUROSTAT_VBE_AutoP-Input'!$C$7:$C$2263,"*"&amp;RIGHT($A40,3)&amp;"*",'EUROSTAT_VBE_AutoP-Input'!$D$7:$D$2263,"2230*"))/1000</f>
        <v>0</v>
      </c>
      <c r="K40" s="17">
        <f>(SUMIFS('EUROSTAT_VBE_AutoP-Input'!I$7:I$2263,'EUROSTAT_VBE_AutoP-Input'!$B$7:$B$2263,$D40,'EUROSTAT_VBE_AutoP-Input'!$C$7:$C$2263,"*"&amp;RIGHT($A40,3)&amp;"*",'EUROSTAT_VBE_AutoP-Input'!$D$7:$D$2263,"2230*"))/1000</f>
        <v>0.06</v>
      </c>
      <c r="L40" s="17">
        <f>(SUMIFS('EUROSTAT_VBE_AutoP-Input'!J$7:J$2263,'EUROSTAT_VBE_AutoP-Input'!$B$7:$B$2263,$D40,'EUROSTAT_VBE_AutoP-Input'!$C$7:$C$2263,"*"&amp;RIGHT($A40,3)&amp;"*",'EUROSTAT_VBE_AutoP-Input'!$D$7:$D$2263,"2230*"))/1000</f>
        <v>4.5</v>
      </c>
      <c r="M40" s="17">
        <f>(SUMIFS('EUROSTAT_VBE_AutoP-Input'!K$7:K$2263,'EUROSTAT_VBE_AutoP-Input'!$B$7:$B$2263,$D40,'EUROSTAT_VBE_AutoP-Input'!$C$7:$C$2263,"*"&amp;RIGHT($A40,3)&amp;"*",'EUROSTAT_VBE_AutoP-Input'!$D$7:$D$2263,"2230*"))/1000</f>
        <v>0</v>
      </c>
      <c r="N40" s="17">
        <f>(SUMIFS('EUROSTAT_VBE_AutoP-Input'!L$7:L$2263,'EUROSTAT_VBE_AutoP-Input'!$B$7:$B$2263,$D40,'EUROSTAT_VBE_AutoP-Input'!$C$7:$C$2263,"*"&amp;RIGHT($A40,3)&amp;"*",'EUROSTAT_VBE_AutoP-Input'!$D$7:$D$2263,"2230*"))/1000</f>
        <v>0</v>
      </c>
      <c r="O40" s="17">
        <f>(SUMIFS('EUROSTAT_VBE_AutoP-Input'!M$7:M$2263,'EUROSTAT_VBE_AutoP-Input'!$B$7:$B$2263,$D40,'EUROSTAT_VBE_AutoP-Input'!$C$7:$C$2263,"*"&amp;RIGHT($A40,3)&amp;"*",'EUROSTAT_VBE_AutoP-Input'!$D$7:$D$2263,"2230*"))/1000</f>
        <v>0</v>
      </c>
      <c r="P40" s="17">
        <f>(SUMIFS('EUROSTAT_VBE_AutoP-Input'!N$7:N$2263,'EUROSTAT_VBE_AutoP-Input'!$B$7:$B$2263,$D40,'EUROSTAT_VBE_AutoP-Input'!$C$7:$C$2263,"*"&amp;RIGHT($A40,3)&amp;"*",'EUROSTAT_VBE_AutoP-Input'!$D$7:$D$2263,"2230*"))/1000</f>
        <v>0</v>
      </c>
      <c r="Q40" s="17">
        <f>(SUMIFS('EUROSTAT_VBE_AutoP-Input'!O$7:O$2263,'EUROSTAT_VBE_AutoP-Input'!$B$7:$B$2263,$D40,'EUROSTAT_VBE_AutoP-Input'!$C$7:$C$2263,"*"&amp;RIGHT($A40,3)&amp;"*",'EUROSTAT_VBE_AutoP-Input'!$D$7:$D$2263,"2230*"))/1000</f>
        <v>0</v>
      </c>
      <c r="R40" s="17">
        <f>(SUMIFS('EUROSTAT_VBE_AutoP-Input'!P$7:P$2263,'EUROSTAT_VBE_AutoP-Input'!$B$7:$B$2263,$D40,'EUROSTAT_VBE_AutoP-Input'!$C$7:$C$2263,"*"&amp;RIGHT($A40,3)&amp;"*",'EUROSTAT_VBE_AutoP-Input'!$D$7:$D$2263,"2230*"))/1000</f>
        <v>0</v>
      </c>
      <c r="S40" s="17">
        <f>(SUMIFS('EUROSTAT_VBE_AutoP-Input'!Q$7:Q$2263,'EUROSTAT_VBE_AutoP-Input'!$B$7:$B$2263,$D40,'EUROSTAT_VBE_AutoP-Input'!$C$7:$C$2263,"*"&amp;RIGHT($A40,3)&amp;"*",'EUROSTAT_VBE_AutoP-Input'!$D$7:$D$2263,"2230*"))/1000</f>
        <v>0</v>
      </c>
      <c r="T40" s="17">
        <f>(SUMIFS('EUROSTAT_VBE_AutoP-Input'!R$7:R$2263,'EUROSTAT_VBE_AutoP-Input'!$B$7:$B$2263,$D40,'EUROSTAT_VBE_AutoP-Input'!$C$7:$C$2263,"*"&amp;RIGHT($A40,3)&amp;"*",'EUROSTAT_VBE_AutoP-Input'!$D$7:$D$2263,"2230*"))/1000</f>
        <v>0</v>
      </c>
      <c r="U40" s="17">
        <f>(SUMIFS('EUROSTAT_VBE_AutoP-Input'!S$7:S$2263,'EUROSTAT_VBE_AutoP-Input'!$B$7:$B$2263,$D40,'EUROSTAT_VBE_AutoP-Input'!$C$7:$C$2263,"*"&amp;RIGHT($A40,3)&amp;"*",'EUROSTAT_VBE_AutoP-Input'!$D$7:$D$2263,"2230*"))/1000</f>
        <v>0</v>
      </c>
      <c r="V40" s="17">
        <f>(SUMIFS('EUROSTAT_VBE_AutoP-Input'!T$7:T$2263,'EUROSTAT_VBE_AutoP-Input'!$B$7:$B$2263,$D40,'EUROSTAT_VBE_AutoP-Input'!$C$7:$C$2263,"*"&amp;RIGHT($A40,3)&amp;"*",'EUROSTAT_VBE_AutoP-Input'!$D$7:$D$2263,"2230*"))/1000</f>
        <v>0</v>
      </c>
      <c r="W40" s="17">
        <f>(SUMIFS('EUROSTAT_VBE_AutoP-Input'!U$7:U$2263,'EUROSTAT_VBE_AutoP-Input'!$B$7:$B$2263,$D40,'EUROSTAT_VBE_AutoP-Input'!$C$7:$C$2263,"*"&amp;RIGHT($A40,3)&amp;"*",'EUROSTAT_VBE_AutoP-Input'!$D$7:$D$2263,"2230*"))/1000</f>
        <v>0</v>
      </c>
      <c r="X40" s="17">
        <f>(SUMIFS('EUROSTAT_VBE_AutoP-Input'!V$7:V$2263,'EUROSTAT_VBE_AutoP-Input'!$B$7:$B$2263,$D40,'EUROSTAT_VBE_AutoP-Input'!$C$7:$C$2263,"*"&amp;RIGHT($A40,3)&amp;"*",'EUROSTAT_VBE_AutoP-Input'!$D$7:$D$2263,"2230*"))/1000</f>
        <v>0</v>
      </c>
      <c r="Y40" s="17">
        <f>(SUMIFS('EUROSTAT_VBE_AutoP-Input'!W$7:W$2263,'EUROSTAT_VBE_AutoP-Input'!$B$7:$B$2263,$D40,'EUROSTAT_VBE_AutoP-Input'!$C$7:$C$2263,"*"&amp;RIGHT($A40,3)&amp;"*",'EUROSTAT_VBE_AutoP-Input'!$D$7:$D$2263,"2230*"))/1000</f>
        <v>0</v>
      </c>
      <c r="Z40" s="17">
        <f>(SUMIFS('EUROSTAT_VBE_AutoP-Input'!X$7:X$2263,'EUROSTAT_VBE_AutoP-Input'!$B$7:$B$2263,$D40,'EUROSTAT_VBE_AutoP-Input'!$C$7:$C$2263,"*"&amp;RIGHT($A40,3)&amp;"*",'EUROSTAT_VBE_AutoP-Input'!$D$7:$D$2263,"2230*"))/1000</f>
        <v>0</v>
      </c>
      <c r="AA40" s="17">
        <f>(SUMIFS('EUROSTAT_VBE_AutoP-Input'!Y$7:Y$2263,'EUROSTAT_VBE_AutoP-Input'!$B$7:$B$2263,$D40,'EUROSTAT_VBE_AutoP-Input'!$C$7:$C$2263,"*"&amp;RIGHT($A40,3)&amp;"*",'EUROSTAT_VBE_AutoP-Input'!$D$7:$D$2263,"2230*"))/1000</f>
        <v>0</v>
      </c>
      <c r="AB40" s="17">
        <f>(SUMIFS('EUROSTAT_VBE_AutoP-Input'!Z$7:Z$2263,'EUROSTAT_VBE_AutoP-Input'!$B$7:$B$2263,$D40,'EUROSTAT_VBE_AutoP-Input'!$C$7:$C$2263,"*"&amp;RIGHT($A40,3)&amp;"*",'EUROSTAT_VBE_AutoP-Input'!$D$7:$D$2263,"2230*"))/1000</f>
        <v>0</v>
      </c>
      <c r="AC40" s="17">
        <f>(SUMIFS('EUROSTAT_VBE_AutoP-Input'!AA$7:AA$2263,'EUROSTAT_VBE_AutoP-Input'!$B$7:$B$2263,$D40,'EUROSTAT_VBE_AutoP-Input'!$C$7:$C$2263,"*"&amp;RIGHT($A40,3)&amp;"*",'EUROSTAT_VBE_AutoP-Input'!$D$7:$D$2263,"2230*"))/1000</f>
        <v>0</v>
      </c>
      <c r="AD40" s="17">
        <f>(SUMIFS('EUROSTAT_VBE_AutoP-Input'!AB$7:AB$2263,'EUROSTAT_VBE_AutoP-Input'!$B$7:$B$2263,$D40,'EUROSTAT_VBE_AutoP-Input'!$C$7:$C$2263,"*"&amp;RIGHT($A40,3)&amp;"*",'EUROSTAT_VBE_AutoP-Input'!$D$7:$D$2263,"2230*"))/1000</f>
        <v>0</v>
      </c>
      <c r="AE40" s="17">
        <f>(SUMIFS('EUROSTAT_VBE_AutoP-Input'!AC$7:AC$2263,'EUROSTAT_VBE_AutoP-Input'!$B$7:$B$2263,$D40,'EUROSTAT_VBE_AutoP-Input'!$C$7:$C$2263,"*"&amp;RIGHT($A40,3)&amp;"*",'EUROSTAT_VBE_AutoP-Input'!$D$7:$D$2263,"2230*"))/1000</f>
        <v>0</v>
      </c>
      <c r="AF40" s="17">
        <f>(SUMIFS('EUROSTAT_VBE_AutoP-Input'!AD$7:AD$2263,'EUROSTAT_VBE_AutoP-Input'!$B$7:$B$2263,$D40,'EUROSTAT_VBE_AutoP-Input'!$C$7:$C$2263,"*"&amp;RIGHT($A40,3)&amp;"*",'EUROSTAT_VBE_AutoP-Input'!$D$7:$D$2263,"2230*"))/1000</f>
        <v>0</v>
      </c>
      <c r="AG40" s="17">
        <f>(SUMIFS('EUROSTAT_VBE_AutoP-Input'!AE$7:AE$2263,'EUROSTAT_VBE_AutoP-Input'!$B$7:$B$2263,$D40,'EUROSTAT_VBE_AutoP-Input'!$C$7:$C$2263,"*"&amp;RIGHT($A40,3)&amp;"*",'EUROSTAT_VBE_AutoP-Input'!$D$7:$D$2263,"2230*"))/1000</f>
        <v>0</v>
      </c>
      <c r="AH40" s="17">
        <f>(SUMIFS('EUROSTAT_VBE_AutoP-Input'!AF$7:AF$2263,'EUROSTAT_VBE_AutoP-Input'!$B$7:$B$2263,$D40,'EUROSTAT_VBE_AutoP-Input'!$C$7:$C$2263,"*"&amp;RIGHT($A40,3)&amp;"*",'EUROSTAT_VBE_AutoP-Input'!$D$7:$D$2263,"2230*"))/1000</f>
        <v>0</v>
      </c>
      <c r="AI40" s="17">
        <f>(SUMIFS('EUROSTAT_VBE_AutoP-Input'!AG$7:AG$2263,'EUROSTAT_VBE_AutoP-Input'!$B$7:$B$2263,$D40,'EUROSTAT_VBE_AutoP-Input'!$C$7:$C$2263,"*"&amp;RIGHT($A40,3)&amp;"*",'EUROSTAT_VBE_AutoP-Input'!$D$7:$D$2263,"2230*"))/1000</f>
        <v>0.78</v>
      </c>
      <c r="AJ40" s="17">
        <f>(SUMIFS('EUROSTAT_VBE_AutoP-Input'!AH$7:AH$2263,'EUROSTAT_VBE_AutoP-Input'!$B$7:$B$2263,$D40,'EUROSTAT_VBE_AutoP-Input'!$C$7:$C$2263,"*"&amp;RIGHT($A40,3)&amp;"*",'EUROSTAT_VBE_AutoP-Input'!$D$7:$D$2263,"2230*"))/1000</f>
        <v>0</v>
      </c>
      <c r="AK40" s="17">
        <f>(SUMIFS('EUROSTAT_VBE_AutoP-Input'!AI$7:AI$2263,'EUROSTAT_VBE_AutoP-Input'!$B$7:$B$2263,$D40,'EUROSTAT_VBE_AutoP-Input'!$C$7:$C$2263,"*"&amp;RIGHT($A40,3)&amp;"*",'EUROSTAT_VBE_AutoP-Input'!$D$7:$D$2263,"2230*"))/1000</f>
        <v>0</v>
      </c>
      <c r="AL40" s="17">
        <f>(SUMIFS('EUROSTAT_VBE_AutoP-Input'!AJ$7:AJ$2263,'EUROSTAT_VBE_AutoP-Input'!$B$7:$B$2263,$D40,'EUROSTAT_VBE_AutoP-Input'!$C$7:$C$2263,"*"&amp;RIGHT($A40,3)&amp;"*",'EUROSTAT_VBE_AutoP-Input'!$D$7:$D$2263,"2230*"))/1000</f>
        <v>0</v>
      </c>
      <c r="AM40" s="17">
        <f>(SUMIFS('EUROSTAT_VBE_AutoP-Input'!AK$7:AK$2263,'EUROSTAT_VBE_AutoP-Input'!$B$7:$B$2263,$D40,'EUROSTAT_VBE_AutoP-Input'!$C$7:$C$2263,"*"&amp;RIGHT($A40,3)&amp;"*",'EUROSTAT_VBE_AutoP-Input'!$D$7:$D$2263,"2230*"))/1000</f>
        <v>0</v>
      </c>
      <c r="AN40" s="20"/>
      <c r="AO40" s="49">
        <v>0</v>
      </c>
      <c r="AP40" s="49">
        <v>0</v>
      </c>
      <c r="AQ40" s="49">
        <v>0</v>
      </c>
      <c r="AR40" s="49">
        <v>0</v>
      </c>
      <c r="AS40" s="49">
        <v>0</v>
      </c>
    </row>
    <row r="41" spans="1:45">
      <c r="A41" t="str">
        <f>LEFT('EUROSTAT_VBE_AutoP-Input'!$C$103,8)</f>
        <v>B_101035</v>
      </c>
      <c r="B41" s="12" t="s">
        <v>626</v>
      </c>
      <c r="C41" t="s">
        <v>293</v>
      </c>
      <c r="D41" t="s">
        <v>126</v>
      </c>
      <c r="E41" s="775" t="s">
        <v>232</v>
      </c>
      <c r="F41" s="775" t="s">
        <v>252</v>
      </c>
      <c r="G41" s="17">
        <f>(SUMIFS('EUROSTAT_VBE_AutoP-Input'!E$7:E$2263,'EUROSTAT_VBE_AutoP-Input'!$B$7:$B$2263,$D41,'EUROSTAT_VBE_AutoP-Input'!$C$7:$C$2263,"*"&amp;RIGHT($A41,3)&amp;"*",'EUROSTAT_VBE_AutoP-Input'!$D$7:$D$2263,"212*"))/1000</f>
        <v>0</v>
      </c>
      <c r="H41" s="17">
        <f>(SUMIFS('EUROSTAT_VBE_AutoP-Input'!F$7:F$2263,'EUROSTAT_VBE_AutoP-Input'!$B$7:$B$2263,$D41,'EUROSTAT_VBE_AutoP-Input'!$C$7:$C$2263,"*"&amp;RIGHT($A41,3)&amp;"*",'EUROSTAT_VBE_AutoP-Input'!$D$7:$D$2263,"212*"))/1000</f>
        <v>0</v>
      </c>
      <c r="I41" s="17">
        <f>(SUMIFS('EUROSTAT_VBE_AutoP-Input'!G$7:G$2263,'EUROSTAT_VBE_AutoP-Input'!$B$7:$B$2263,$D41,'EUROSTAT_VBE_AutoP-Input'!$C$7:$C$2263,"*"&amp;RIGHT($A41,3)&amp;"*",'EUROSTAT_VBE_AutoP-Input'!$D$7:$D$2263,"212*"))/1000</f>
        <v>0</v>
      </c>
      <c r="J41" s="17">
        <f>(SUMIFS('EUROSTAT_VBE_AutoP-Input'!H$7:H$2263,'EUROSTAT_VBE_AutoP-Input'!$B$7:$B$2263,$D41,'EUROSTAT_VBE_AutoP-Input'!$C$7:$C$2263,"*"&amp;RIGHT($A41,3)&amp;"*",'EUROSTAT_VBE_AutoP-Input'!$D$7:$D$2263,"212*"))/1000</f>
        <v>0</v>
      </c>
      <c r="K41" s="17">
        <f>(SUMIFS('EUROSTAT_VBE_AutoP-Input'!I$7:I$2263,'EUROSTAT_VBE_AutoP-Input'!$B$7:$B$2263,$D41,'EUROSTAT_VBE_AutoP-Input'!$C$7:$C$2263,"*"&amp;RIGHT($A41,3)&amp;"*",'EUROSTAT_VBE_AutoP-Input'!$D$7:$D$2263,"212*"))/1000</f>
        <v>0</v>
      </c>
      <c r="L41" s="17">
        <f>(SUMIFS('EUROSTAT_VBE_AutoP-Input'!J$7:J$2263,'EUROSTAT_VBE_AutoP-Input'!$B$7:$B$2263,$D41,'EUROSTAT_VBE_AutoP-Input'!$C$7:$C$2263,"*"&amp;RIGHT($A41,3)&amp;"*",'EUROSTAT_VBE_AutoP-Input'!$D$7:$D$2263,"212*"))/1000</f>
        <v>0</v>
      </c>
      <c r="M41" s="17">
        <f>(SUMIFS('EUROSTAT_VBE_AutoP-Input'!K$7:K$2263,'EUROSTAT_VBE_AutoP-Input'!$B$7:$B$2263,$D41,'EUROSTAT_VBE_AutoP-Input'!$C$7:$C$2263,"*"&amp;RIGHT($A41,3)&amp;"*",'EUROSTAT_VBE_AutoP-Input'!$D$7:$D$2263,"212*"))/1000</f>
        <v>0</v>
      </c>
      <c r="N41" s="17">
        <f>(SUMIFS('EUROSTAT_VBE_AutoP-Input'!L$7:L$2263,'EUROSTAT_VBE_AutoP-Input'!$B$7:$B$2263,$D41,'EUROSTAT_VBE_AutoP-Input'!$C$7:$C$2263,"*"&amp;RIGHT($A41,3)&amp;"*",'EUROSTAT_VBE_AutoP-Input'!$D$7:$D$2263,"212*"))/1000</f>
        <v>0</v>
      </c>
      <c r="O41" s="17">
        <f>(SUMIFS('EUROSTAT_VBE_AutoP-Input'!M$7:M$2263,'EUROSTAT_VBE_AutoP-Input'!$B$7:$B$2263,$D41,'EUROSTAT_VBE_AutoP-Input'!$C$7:$C$2263,"*"&amp;RIGHT($A41,3)&amp;"*",'EUROSTAT_VBE_AutoP-Input'!$D$7:$D$2263,"212*"))/1000</f>
        <v>0</v>
      </c>
      <c r="P41" s="17">
        <f>(SUMIFS('EUROSTAT_VBE_AutoP-Input'!N$7:N$2263,'EUROSTAT_VBE_AutoP-Input'!$B$7:$B$2263,$D41,'EUROSTAT_VBE_AutoP-Input'!$C$7:$C$2263,"*"&amp;RIGHT($A41,3)&amp;"*",'EUROSTAT_VBE_AutoP-Input'!$D$7:$D$2263,"212*"))/1000</f>
        <v>0</v>
      </c>
      <c r="Q41" s="17">
        <f>(SUMIFS('EUROSTAT_VBE_AutoP-Input'!O$7:O$2263,'EUROSTAT_VBE_AutoP-Input'!$B$7:$B$2263,$D41,'EUROSTAT_VBE_AutoP-Input'!$C$7:$C$2263,"*"&amp;RIGHT($A41,3)&amp;"*",'EUROSTAT_VBE_AutoP-Input'!$D$7:$D$2263,"212*"))/1000</f>
        <v>0</v>
      </c>
      <c r="R41" s="17">
        <f>(SUMIFS('EUROSTAT_VBE_AutoP-Input'!P$7:P$2263,'EUROSTAT_VBE_AutoP-Input'!$B$7:$B$2263,$D41,'EUROSTAT_VBE_AutoP-Input'!$C$7:$C$2263,"*"&amp;RIGHT($A41,3)&amp;"*",'EUROSTAT_VBE_AutoP-Input'!$D$7:$D$2263,"212*"))/1000</f>
        <v>0</v>
      </c>
      <c r="S41" s="17">
        <f>(SUMIFS('EUROSTAT_VBE_AutoP-Input'!Q$7:Q$2263,'EUROSTAT_VBE_AutoP-Input'!$B$7:$B$2263,$D41,'EUROSTAT_VBE_AutoP-Input'!$C$7:$C$2263,"*"&amp;RIGHT($A41,3)&amp;"*",'EUROSTAT_VBE_AutoP-Input'!$D$7:$D$2263,"212*"))/1000</f>
        <v>0</v>
      </c>
      <c r="T41" s="17">
        <f>(SUMIFS('EUROSTAT_VBE_AutoP-Input'!R$7:R$2263,'EUROSTAT_VBE_AutoP-Input'!$B$7:$B$2263,$D41,'EUROSTAT_VBE_AutoP-Input'!$C$7:$C$2263,"*"&amp;RIGHT($A41,3)&amp;"*",'EUROSTAT_VBE_AutoP-Input'!$D$7:$D$2263,"212*"))/1000</f>
        <v>0</v>
      </c>
      <c r="U41" s="17">
        <f>(SUMIFS('EUROSTAT_VBE_AutoP-Input'!S$7:S$2263,'EUROSTAT_VBE_AutoP-Input'!$B$7:$B$2263,$D41,'EUROSTAT_VBE_AutoP-Input'!$C$7:$C$2263,"*"&amp;RIGHT($A41,3)&amp;"*",'EUROSTAT_VBE_AutoP-Input'!$D$7:$D$2263,"212*"))/1000</f>
        <v>0</v>
      </c>
      <c r="V41" s="17">
        <f>(SUMIFS('EUROSTAT_VBE_AutoP-Input'!T$7:T$2263,'EUROSTAT_VBE_AutoP-Input'!$B$7:$B$2263,$D41,'EUROSTAT_VBE_AutoP-Input'!$C$7:$C$2263,"*"&amp;RIGHT($A41,3)&amp;"*",'EUROSTAT_VBE_AutoP-Input'!$D$7:$D$2263,"212*"))/1000</f>
        <v>0</v>
      </c>
      <c r="W41" s="17">
        <f>(SUMIFS('EUROSTAT_VBE_AutoP-Input'!U$7:U$2263,'EUROSTAT_VBE_AutoP-Input'!$B$7:$B$2263,$D41,'EUROSTAT_VBE_AutoP-Input'!$C$7:$C$2263,"*"&amp;RIGHT($A41,3)&amp;"*",'EUROSTAT_VBE_AutoP-Input'!$D$7:$D$2263,"212*"))/1000</f>
        <v>0</v>
      </c>
      <c r="X41" s="17">
        <f>(SUMIFS('EUROSTAT_VBE_AutoP-Input'!V$7:V$2263,'EUROSTAT_VBE_AutoP-Input'!$B$7:$B$2263,$D41,'EUROSTAT_VBE_AutoP-Input'!$C$7:$C$2263,"*"&amp;RIGHT($A41,3)&amp;"*",'EUROSTAT_VBE_AutoP-Input'!$D$7:$D$2263,"212*"))/1000</f>
        <v>0</v>
      </c>
      <c r="Y41" s="17">
        <f>(SUMIFS('EUROSTAT_VBE_AutoP-Input'!W$7:W$2263,'EUROSTAT_VBE_AutoP-Input'!$B$7:$B$2263,$D41,'EUROSTAT_VBE_AutoP-Input'!$C$7:$C$2263,"*"&amp;RIGHT($A41,3)&amp;"*",'EUROSTAT_VBE_AutoP-Input'!$D$7:$D$2263,"212*"))/1000</f>
        <v>0</v>
      </c>
      <c r="Z41" s="17">
        <f>(SUMIFS('EUROSTAT_VBE_AutoP-Input'!X$7:X$2263,'EUROSTAT_VBE_AutoP-Input'!$B$7:$B$2263,$D41,'EUROSTAT_VBE_AutoP-Input'!$C$7:$C$2263,"*"&amp;RIGHT($A41,3)&amp;"*",'EUROSTAT_VBE_AutoP-Input'!$D$7:$D$2263,"212*"))/1000</f>
        <v>0</v>
      </c>
      <c r="AA41" s="17">
        <f>(SUMIFS('EUROSTAT_VBE_AutoP-Input'!Y$7:Y$2263,'EUROSTAT_VBE_AutoP-Input'!$B$7:$B$2263,$D41,'EUROSTAT_VBE_AutoP-Input'!$C$7:$C$2263,"*"&amp;RIGHT($A41,3)&amp;"*",'EUROSTAT_VBE_AutoP-Input'!$D$7:$D$2263,"212*"))/1000</f>
        <v>0</v>
      </c>
      <c r="AB41" s="17">
        <f>(SUMIFS('EUROSTAT_VBE_AutoP-Input'!Z$7:Z$2263,'EUROSTAT_VBE_AutoP-Input'!$B$7:$B$2263,$D41,'EUROSTAT_VBE_AutoP-Input'!$C$7:$C$2263,"*"&amp;RIGHT($A41,3)&amp;"*",'EUROSTAT_VBE_AutoP-Input'!$D$7:$D$2263,"212*"))/1000</f>
        <v>0</v>
      </c>
      <c r="AC41" s="17">
        <f>(SUMIFS('EUROSTAT_VBE_AutoP-Input'!AA$7:AA$2263,'EUROSTAT_VBE_AutoP-Input'!$B$7:$B$2263,$D41,'EUROSTAT_VBE_AutoP-Input'!$C$7:$C$2263,"*"&amp;RIGHT($A41,3)&amp;"*",'EUROSTAT_VBE_AutoP-Input'!$D$7:$D$2263,"212*"))/1000</f>
        <v>0</v>
      </c>
      <c r="AD41" s="17">
        <f>(SUMIFS('EUROSTAT_VBE_AutoP-Input'!AB$7:AB$2263,'EUROSTAT_VBE_AutoP-Input'!$B$7:$B$2263,$D41,'EUROSTAT_VBE_AutoP-Input'!$C$7:$C$2263,"*"&amp;RIGHT($A41,3)&amp;"*",'EUROSTAT_VBE_AutoP-Input'!$D$7:$D$2263,"212*"))/1000</f>
        <v>0</v>
      </c>
      <c r="AE41" s="17">
        <f>(SUMIFS('EUROSTAT_VBE_AutoP-Input'!AC$7:AC$2263,'EUROSTAT_VBE_AutoP-Input'!$B$7:$B$2263,$D41,'EUROSTAT_VBE_AutoP-Input'!$C$7:$C$2263,"*"&amp;RIGHT($A41,3)&amp;"*",'EUROSTAT_VBE_AutoP-Input'!$D$7:$D$2263,"212*"))/1000</f>
        <v>0</v>
      </c>
      <c r="AF41" s="17">
        <f>(SUMIFS('EUROSTAT_VBE_AutoP-Input'!AD$7:AD$2263,'EUROSTAT_VBE_AutoP-Input'!$B$7:$B$2263,$D41,'EUROSTAT_VBE_AutoP-Input'!$C$7:$C$2263,"*"&amp;RIGHT($A41,3)&amp;"*",'EUROSTAT_VBE_AutoP-Input'!$D$7:$D$2263,"212*"))/1000</f>
        <v>0</v>
      </c>
      <c r="AG41" s="17">
        <f>(SUMIFS('EUROSTAT_VBE_AutoP-Input'!AE$7:AE$2263,'EUROSTAT_VBE_AutoP-Input'!$B$7:$B$2263,$D41,'EUROSTAT_VBE_AutoP-Input'!$C$7:$C$2263,"*"&amp;RIGHT($A41,3)&amp;"*",'EUROSTAT_VBE_AutoP-Input'!$D$7:$D$2263,"212*"))/1000</f>
        <v>0</v>
      </c>
      <c r="AH41" s="17">
        <f>(SUMIFS('EUROSTAT_VBE_AutoP-Input'!AF$7:AF$2263,'EUROSTAT_VBE_AutoP-Input'!$B$7:$B$2263,$D41,'EUROSTAT_VBE_AutoP-Input'!$C$7:$C$2263,"*"&amp;RIGHT($A41,3)&amp;"*",'EUROSTAT_VBE_AutoP-Input'!$D$7:$D$2263,"212*"))/1000</f>
        <v>0</v>
      </c>
      <c r="AI41" s="17">
        <f>(SUMIFS('EUROSTAT_VBE_AutoP-Input'!AG$7:AG$2263,'EUROSTAT_VBE_AutoP-Input'!$B$7:$B$2263,$D41,'EUROSTAT_VBE_AutoP-Input'!$C$7:$C$2263,"*"&amp;RIGHT($A41,3)&amp;"*",'EUROSTAT_VBE_AutoP-Input'!$D$7:$D$2263,"212*"))/1000</f>
        <v>0</v>
      </c>
      <c r="AJ41" s="17">
        <f>(SUMIFS('EUROSTAT_VBE_AutoP-Input'!AH$7:AH$2263,'EUROSTAT_VBE_AutoP-Input'!$B$7:$B$2263,$D41,'EUROSTAT_VBE_AutoP-Input'!$C$7:$C$2263,"*"&amp;RIGHT($A41,3)&amp;"*",'EUROSTAT_VBE_AutoP-Input'!$D$7:$D$2263,"212*"))/1000</f>
        <v>0</v>
      </c>
      <c r="AK41" s="17">
        <f>(SUMIFS('EUROSTAT_VBE_AutoP-Input'!AI$7:AI$2263,'EUROSTAT_VBE_AutoP-Input'!$B$7:$B$2263,$D41,'EUROSTAT_VBE_AutoP-Input'!$C$7:$C$2263,"*"&amp;RIGHT($A41,3)&amp;"*",'EUROSTAT_VBE_AutoP-Input'!$D$7:$D$2263,"212*"))/1000</f>
        <v>0</v>
      </c>
      <c r="AL41" s="17">
        <f>(SUMIFS('EUROSTAT_VBE_AutoP-Input'!AJ$7:AJ$2263,'EUROSTAT_VBE_AutoP-Input'!$B$7:$B$2263,$D41,'EUROSTAT_VBE_AutoP-Input'!$C$7:$C$2263,"*"&amp;RIGHT($A41,3)&amp;"*",'EUROSTAT_VBE_AutoP-Input'!$D$7:$D$2263,"212*"))/1000</f>
        <v>0</v>
      </c>
      <c r="AM41" s="17">
        <f>(SUMIFS('EUROSTAT_VBE_AutoP-Input'!AK$7:AK$2263,'EUROSTAT_VBE_AutoP-Input'!$B$7:$B$2263,$D41,'EUROSTAT_VBE_AutoP-Input'!$C$7:$C$2263,"*"&amp;RIGHT($A41,3)&amp;"*",'EUROSTAT_VBE_AutoP-Input'!$D$7:$D$2263,"212*"))/1000</f>
        <v>0</v>
      </c>
      <c r="AN41" s="20"/>
      <c r="AO41" s="49">
        <v>0</v>
      </c>
      <c r="AP41" s="49">
        <v>0</v>
      </c>
      <c r="AQ41" s="49">
        <v>0</v>
      </c>
      <c r="AR41" s="49">
        <v>0</v>
      </c>
      <c r="AS41" s="49">
        <v>0</v>
      </c>
    </row>
    <row r="42" spans="1:45">
      <c r="A42" t="str">
        <f>LEFT('EUROSTAT_VBE_AutoP-Input'!$C$103,8)</f>
        <v>B_101035</v>
      </c>
      <c r="B42" s="12" t="s">
        <v>626</v>
      </c>
      <c r="C42" t="s">
        <v>293</v>
      </c>
      <c r="D42" t="s">
        <v>126</v>
      </c>
      <c r="E42" t="s">
        <v>233</v>
      </c>
      <c r="F42" t="s">
        <v>253</v>
      </c>
      <c r="G42" s="17">
        <f>(SUMIFS('EUROSTAT_VBE_AutoP-Input'!E$7:E$2263,'EUROSTAT_VBE_AutoP-Input'!$B$7:$B$2263,$D42,'EUROSTAT_VBE_AutoP-Input'!$C$7:$C$2263,"*"&amp;RIGHT($A42,3)&amp;"*",'EUROSTAT_VBE_AutoP-Input'!$D$7:$D$2263,"321*"))/1000</f>
        <v>0</v>
      </c>
      <c r="H42" s="17">
        <f>(SUMIFS('EUROSTAT_VBE_AutoP-Input'!F$7:F$2263,'EUROSTAT_VBE_AutoP-Input'!$B$7:$B$2263,$D42,'EUROSTAT_VBE_AutoP-Input'!$C$7:$C$2263,"*"&amp;RIGHT($A42,3)&amp;"*",'EUROSTAT_VBE_AutoP-Input'!$D$7:$D$2263,"321*"))/1000</f>
        <v>0</v>
      </c>
      <c r="I42" s="17">
        <f>(SUMIFS('EUROSTAT_VBE_AutoP-Input'!G$7:G$2263,'EUROSTAT_VBE_AutoP-Input'!$B$7:$B$2263,$D42,'EUROSTAT_VBE_AutoP-Input'!$C$7:$C$2263,"*"&amp;RIGHT($A42,3)&amp;"*",'EUROSTAT_VBE_AutoP-Input'!$D$7:$D$2263,"321*"))/1000</f>
        <v>0</v>
      </c>
      <c r="J42" s="17">
        <f>(SUMIFS('EUROSTAT_VBE_AutoP-Input'!H$7:H$2263,'EUROSTAT_VBE_AutoP-Input'!$B$7:$B$2263,$D42,'EUROSTAT_VBE_AutoP-Input'!$C$7:$C$2263,"*"&amp;RIGHT($A42,3)&amp;"*",'EUROSTAT_VBE_AutoP-Input'!$D$7:$D$2263,"321*"))/1000</f>
        <v>0</v>
      </c>
      <c r="K42" s="17">
        <f>(SUMIFS('EUROSTAT_VBE_AutoP-Input'!I$7:I$2263,'EUROSTAT_VBE_AutoP-Input'!$B$7:$B$2263,$D42,'EUROSTAT_VBE_AutoP-Input'!$C$7:$C$2263,"*"&amp;RIGHT($A42,3)&amp;"*",'EUROSTAT_VBE_AutoP-Input'!$D$7:$D$2263,"321*"))/1000</f>
        <v>0</v>
      </c>
      <c r="L42" s="17">
        <f>(SUMIFS('EUROSTAT_VBE_AutoP-Input'!J$7:J$2263,'EUROSTAT_VBE_AutoP-Input'!$B$7:$B$2263,$D42,'EUROSTAT_VBE_AutoP-Input'!$C$7:$C$2263,"*"&amp;RIGHT($A42,3)&amp;"*",'EUROSTAT_VBE_AutoP-Input'!$D$7:$D$2263,"321*"))/1000</f>
        <v>0</v>
      </c>
      <c r="M42" s="17">
        <f>(SUMIFS('EUROSTAT_VBE_AutoP-Input'!K$7:K$2263,'EUROSTAT_VBE_AutoP-Input'!$B$7:$B$2263,$D42,'EUROSTAT_VBE_AutoP-Input'!$C$7:$C$2263,"*"&amp;RIGHT($A42,3)&amp;"*",'EUROSTAT_VBE_AutoP-Input'!$D$7:$D$2263,"321*"))/1000</f>
        <v>1.612</v>
      </c>
      <c r="N42" s="17">
        <f>(SUMIFS('EUROSTAT_VBE_AutoP-Input'!L$7:L$2263,'EUROSTAT_VBE_AutoP-Input'!$B$7:$B$2263,$D42,'EUROSTAT_VBE_AutoP-Input'!$C$7:$C$2263,"*"&amp;RIGHT($A42,3)&amp;"*",'EUROSTAT_VBE_AutoP-Input'!$D$7:$D$2263,"321*"))/1000</f>
        <v>0</v>
      </c>
      <c r="O42" s="17">
        <f>(SUMIFS('EUROSTAT_VBE_AutoP-Input'!M$7:M$2263,'EUROSTAT_VBE_AutoP-Input'!$B$7:$B$2263,$D42,'EUROSTAT_VBE_AutoP-Input'!$C$7:$C$2263,"*"&amp;RIGHT($A42,3)&amp;"*",'EUROSTAT_VBE_AutoP-Input'!$D$7:$D$2263,"321*"))/1000</f>
        <v>0</v>
      </c>
      <c r="P42" s="17">
        <f>(SUMIFS('EUROSTAT_VBE_AutoP-Input'!N$7:N$2263,'EUROSTAT_VBE_AutoP-Input'!$B$7:$B$2263,$D42,'EUROSTAT_VBE_AutoP-Input'!$C$7:$C$2263,"*"&amp;RIGHT($A42,3)&amp;"*",'EUROSTAT_VBE_AutoP-Input'!$D$7:$D$2263,"321*"))/1000</f>
        <v>0</v>
      </c>
      <c r="Q42" s="17">
        <f>(SUMIFS('EUROSTAT_VBE_AutoP-Input'!O$7:O$2263,'EUROSTAT_VBE_AutoP-Input'!$B$7:$B$2263,$D42,'EUROSTAT_VBE_AutoP-Input'!$C$7:$C$2263,"*"&amp;RIGHT($A42,3)&amp;"*",'EUROSTAT_VBE_AutoP-Input'!$D$7:$D$2263,"321*"))/1000</f>
        <v>0</v>
      </c>
      <c r="R42" s="17">
        <f>(SUMIFS('EUROSTAT_VBE_AutoP-Input'!P$7:P$2263,'EUROSTAT_VBE_AutoP-Input'!$B$7:$B$2263,$D42,'EUROSTAT_VBE_AutoP-Input'!$C$7:$C$2263,"*"&amp;RIGHT($A42,3)&amp;"*",'EUROSTAT_VBE_AutoP-Input'!$D$7:$D$2263,"321*"))/1000</f>
        <v>0</v>
      </c>
      <c r="S42" s="17">
        <f>(SUMIFS('EUROSTAT_VBE_AutoP-Input'!Q$7:Q$2263,'EUROSTAT_VBE_AutoP-Input'!$B$7:$B$2263,$D42,'EUROSTAT_VBE_AutoP-Input'!$C$7:$C$2263,"*"&amp;RIGHT($A42,3)&amp;"*",'EUROSTAT_VBE_AutoP-Input'!$D$7:$D$2263,"321*"))/1000</f>
        <v>0</v>
      </c>
      <c r="T42" s="17">
        <f>(SUMIFS('EUROSTAT_VBE_AutoP-Input'!R$7:R$2263,'EUROSTAT_VBE_AutoP-Input'!$B$7:$B$2263,$D42,'EUROSTAT_VBE_AutoP-Input'!$C$7:$C$2263,"*"&amp;RIGHT($A42,3)&amp;"*",'EUROSTAT_VBE_AutoP-Input'!$D$7:$D$2263,"321*"))/1000</f>
        <v>0.048</v>
      </c>
      <c r="U42" s="17">
        <f>(SUMIFS('EUROSTAT_VBE_AutoP-Input'!S$7:S$2263,'EUROSTAT_VBE_AutoP-Input'!$B$7:$B$2263,$D42,'EUROSTAT_VBE_AutoP-Input'!$C$7:$C$2263,"*"&amp;RIGHT($A42,3)&amp;"*",'EUROSTAT_VBE_AutoP-Input'!$D$7:$D$2263,"321*"))/1000</f>
        <v>0</v>
      </c>
      <c r="V42" s="17">
        <f>(SUMIFS('EUROSTAT_VBE_AutoP-Input'!T$7:T$2263,'EUROSTAT_VBE_AutoP-Input'!$B$7:$B$2263,$D42,'EUROSTAT_VBE_AutoP-Input'!$C$7:$C$2263,"*"&amp;RIGHT($A42,3)&amp;"*",'EUROSTAT_VBE_AutoP-Input'!$D$7:$D$2263,"321*"))/1000</f>
        <v>0</v>
      </c>
      <c r="W42" s="17">
        <f>(SUMIFS('EUROSTAT_VBE_AutoP-Input'!U$7:U$2263,'EUROSTAT_VBE_AutoP-Input'!$B$7:$B$2263,$D42,'EUROSTAT_VBE_AutoP-Input'!$C$7:$C$2263,"*"&amp;RIGHT($A42,3)&amp;"*",'EUROSTAT_VBE_AutoP-Input'!$D$7:$D$2263,"321*"))/1000</f>
        <v>28.562</v>
      </c>
      <c r="X42" s="17">
        <f>(SUMIFS('EUROSTAT_VBE_AutoP-Input'!V$7:V$2263,'EUROSTAT_VBE_AutoP-Input'!$B$7:$B$2263,$D42,'EUROSTAT_VBE_AutoP-Input'!$C$7:$C$2263,"*"&amp;RIGHT($A42,3)&amp;"*",'EUROSTAT_VBE_AutoP-Input'!$D$7:$D$2263,"321*"))/1000</f>
        <v>0</v>
      </c>
      <c r="Y42" s="17">
        <f>(SUMIFS('EUROSTAT_VBE_AutoP-Input'!W$7:W$2263,'EUROSTAT_VBE_AutoP-Input'!$B$7:$B$2263,$D42,'EUROSTAT_VBE_AutoP-Input'!$C$7:$C$2263,"*"&amp;RIGHT($A42,3)&amp;"*",'EUROSTAT_VBE_AutoP-Input'!$D$7:$D$2263,"321*"))/1000</f>
        <v>0</v>
      </c>
      <c r="Z42" s="17">
        <f>(SUMIFS('EUROSTAT_VBE_AutoP-Input'!X$7:X$2263,'EUROSTAT_VBE_AutoP-Input'!$B$7:$B$2263,$D42,'EUROSTAT_VBE_AutoP-Input'!$C$7:$C$2263,"*"&amp;RIGHT($A42,3)&amp;"*",'EUROSTAT_VBE_AutoP-Input'!$D$7:$D$2263,"321*"))/1000</f>
        <v>0</v>
      </c>
      <c r="AA42" s="17">
        <f>(SUMIFS('EUROSTAT_VBE_AutoP-Input'!Y$7:Y$2263,'EUROSTAT_VBE_AutoP-Input'!$B$7:$B$2263,$D42,'EUROSTAT_VBE_AutoP-Input'!$C$7:$C$2263,"*"&amp;RIGHT($A42,3)&amp;"*",'EUROSTAT_VBE_AutoP-Input'!$D$7:$D$2263,"321*"))/1000</f>
        <v>0</v>
      </c>
      <c r="AB42" s="17">
        <f>(SUMIFS('EUROSTAT_VBE_AutoP-Input'!Z$7:Z$2263,'EUROSTAT_VBE_AutoP-Input'!$B$7:$B$2263,$D42,'EUROSTAT_VBE_AutoP-Input'!$C$7:$C$2263,"*"&amp;RIGHT($A42,3)&amp;"*",'EUROSTAT_VBE_AutoP-Input'!$D$7:$D$2263,"321*"))/1000</f>
        <v>0</v>
      </c>
      <c r="AC42" s="17">
        <f>(SUMIFS('EUROSTAT_VBE_AutoP-Input'!AA$7:AA$2263,'EUROSTAT_VBE_AutoP-Input'!$B$7:$B$2263,$D42,'EUROSTAT_VBE_AutoP-Input'!$C$7:$C$2263,"*"&amp;RIGHT($A42,3)&amp;"*",'EUROSTAT_VBE_AutoP-Input'!$D$7:$D$2263,"321*"))/1000</f>
        <v>0</v>
      </c>
      <c r="AD42" s="17">
        <f>(SUMIFS('EUROSTAT_VBE_AutoP-Input'!AB$7:AB$2263,'EUROSTAT_VBE_AutoP-Input'!$B$7:$B$2263,$D42,'EUROSTAT_VBE_AutoP-Input'!$C$7:$C$2263,"*"&amp;RIGHT($A42,3)&amp;"*",'EUROSTAT_VBE_AutoP-Input'!$D$7:$D$2263,"321*"))/1000</f>
        <v>9.898</v>
      </c>
      <c r="AE42" s="17">
        <f>(SUMIFS('EUROSTAT_VBE_AutoP-Input'!AC$7:AC$2263,'EUROSTAT_VBE_AutoP-Input'!$B$7:$B$2263,$D42,'EUROSTAT_VBE_AutoP-Input'!$C$7:$C$2263,"*"&amp;RIGHT($A42,3)&amp;"*",'EUROSTAT_VBE_AutoP-Input'!$D$7:$D$2263,"321*"))/1000</f>
        <v>0</v>
      </c>
      <c r="AF42" s="17">
        <f>(SUMIFS('EUROSTAT_VBE_AutoP-Input'!AD$7:AD$2263,'EUROSTAT_VBE_AutoP-Input'!$B$7:$B$2263,$D42,'EUROSTAT_VBE_AutoP-Input'!$C$7:$C$2263,"*"&amp;RIGHT($A42,3)&amp;"*",'EUROSTAT_VBE_AutoP-Input'!$D$7:$D$2263,"321*"))/1000</f>
        <v>0</v>
      </c>
      <c r="AG42" s="17">
        <f>(SUMIFS('EUROSTAT_VBE_AutoP-Input'!AE$7:AE$2263,'EUROSTAT_VBE_AutoP-Input'!$B$7:$B$2263,$D42,'EUROSTAT_VBE_AutoP-Input'!$C$7:$C$2263,"*"&amp;RIGHT($A42,3)&amp;"*",'EUROSTAT_VBE_AutoP-Input'!$D$7:$D$2263,"321*"))/1000</f>
        <v>0</v>
      </c>
      <c r="AH42" s="17">
        <f>(SUMIFS('EUROSTAT_VBE_AutoP-Input'!AF$7:AF$2263,'EUROSTAT_VBE_AutoP-Input'!$B$7:$B$2263,$D42,'EUROSTAT_VBE_AutoP-Input'!$C$7:$C$2263,"*"&amp;RIGHT($A42,3)&amp;"*",'EUROSTAT_VBE_AutoP-Input'!$D$7:$D$2263,"321*"))/1000</f>
        <v>0.337</v>
      </c>
      <c r="AI42" s="17">
        <f>(SUMIFS('EUROSTAT_VBE_AutoP-Input'!AG$7:AG$2263,'EUROSTAT_VBE_AutoP-Input'!$B$7:$B$2263,$D42,'EUROSTAT_VBE_AutoP-Input'!$C$7:$C$2263,"*"&amp;RIGHT($A42,3)&amp;"*",'EUROSTAT_VBE_AutoP-Input'!$D$7:$D$2263,"321*"))/1000</f>
        <v>0</v>
      </c>
      <c r="AJ42" s="17">
        <f>(SUMIFS('EUROSTAT_VBE_AutoP-Input'!AH$7:AH$2263,'EUROSTAT_VBE_AutoP-Input'!$B$7:$B$2263,$D42,'EUROSTAT_VBE_AutoP-Input'!$C$7:$C$2263,"*"&amp;RIGHT($A42,3)&amp;"*",'EUROSTAT_VBE_AutoP-Input'!$D$7:$D$2263,"321*"))/1000</f>
        <v>0</v>
      </c>
      <c r="AK42" s="17">
        <f>(SUMIFS('EUROSTAT_VBE_AutoP-Input'!AI$7:AI$2263,'EUROSTAT_VBE_AutoP-Input'!$B$7:$B$2263,$D42,'EUROSTAT_VBE_AutoP-Input'!$C$7:$C$2263,"*"&amp;RIGHT($A42,3)&amp;"*",'EUROSTAT_VBE_AutoP-Input'!$D$7:$D$2263,"321*"))/1000</f>
        <v>0</v>
      </c>
      <c r="AL42" s="17">
        <f>(SUMIFS('EUROSTAT_VBE_AutoP-Input'!AJ$7:AJ$2263,'EUROSTAT_VBE_AutoP-Input'!$B$7:$B$2263,$D42,'EUROSTAT_VBE_AutoP-Input'!$C$7:$C$2263,"*"&amp;RIGHT($A42,3)&amp;"*",'EUROSTAT_VBE_AutoP-Input'!$D$7:$D$2263,"321*"))/1000</f>
        <v>0</v>
      </c>
      <c r="AM42" s="17">
        <f>(SUMIFS('EUROSTAT_VBE_AutoP-Input'!AK$7:AK$2263,'EUROSTAT_VBE_AutoP-Input'!$B$7:$B$2263,$D42,'EUROSTAT_VBE_AutoP-Input'!$C$7:$C$2263,"*"&amp;RIGHT($A42,3)&amp;"*",'EUROSTAT_VBE_AutoP-Input'!$D$7:$D$2263,"321*"))/1000</f>
        <v>0</v>
      </c>
      <c r="AN42" s="20"/>
      <c r="AO42" s="49">
        <v>0</v>
      </c>
      <c r="AP42" s="49">
        <v>0</v>
      </c>
      <c r="AQ42" s="49">
        <v>0</v>
      </c>
      <c r="AR42" s="49">
        <v>0</v>
      </c>
      <c r="AS42" s="49">
        <v>0</v>
      </c>
    </row>
    <row r="43" spans="1:45">
      <c r="A43" t="str">
        <f>LEFT('EUROSTAT_VBE_AutoP-Input'!$C$103,8)</f>
        <v>B_101035</v>
      </c>
      <c r="B43" s="12" t="s">
        <v>626</v>
      </c>
      <c r="C43" t="s">
        <v>293</v>
      </c>
      <c r="D43" t="s">
        <v>126</v>
      </c>
      <c r="E43" s="800" t="s">
        <v>234</v>
      </c>
      <c r="F43" s="800" t="s">
        <v>254</v>
      </c>
      <c r="G43" s="17">
        <f>(SUMIFS('EUROSTAT_VBE_AutoP-Input'!E$7:E$2263,'EUROSTAT_VBE_AutoP-Input'!$B$7:$B$2263,$D43,'EUROSTAT_VBE_AutoP-Input'!$C$7:$C$2263,"*"&amp;RIGHT($A43,3)&amp;"*",'EUROSTAT_VBE_AutoP-Input'!$D$7:$D$2263,"3220*"))/1000</f>
        <v>0</v>
      </c>
      <c r="H43" s="17">
        <f>(SUMIFS('EUROSTAT_VBE_AutoP-Input'!F$7:F$2263,'EUROSTAT_VBE_AutoP-Input'!$B$7:$B$2263,$D43,'EUROSTAT_VBE_AutoP-Input'!$C$7:$C$2263,"*"&amp;RIGHT($A43,3)&amp;"*",'EUROSTAT_VBE_AutoP-Input'!$D$7:$D$2263,"3220*"))/1000</f>
        <v>0</v>
      </c>
      <c r="I43" s="17">
        <f>(SUMIFS('EUROSTAT_VBE_AutoP-Input'!G$7:G$2263,'EUROSTAT_VBE_AutoP-Input'!$B$7:$B$2263,$D43,'EUROSTAT_VBE_AutoP-Input'!$C$7:$C$2263,"*"&amp;RIGHT($A43,3)&amp;"*",'EUROSTAT_VBE_AutoP-Input'!$D$7:$D$2263,"3220*"))/1000</f>
        <v>0</v>
      </c>
      <c r="J43" s="17">
        <f>(SUMIFS('EUROSTAT_VBE_AutoP-Input'!H$7:H$2263,'EUROSTAT_VBE_AutoP-Input'!$B$7:$B$2263,$D43,'EUROSTAT_VBE_AutoP-Input'!$C$7:$C$2263,"*"&amp;RIGHT($A43,3)&amp;"*",'EUROSTAT_VBE_AutoP-Input'!$D$7:$D$2263,"3220*"))/1000</f>
        <v>0</v>
      </c>
      <c r="K43" s="17">
        <f>(SUMIFS('EUROSTAT_VBE_AutoP-Input'!I$7:I$2263,'EUROSTAT_VBE_AutoP-Input'!$B$7:$B$2263,$D43,'EUROSTAT_VBE_AutoP-Input'!$C$7:$C$2263,"*"&amp;RIGHT($A43,3)&amp;"*",'EUROSTAT_VBE_AutoP-Input'!$D$7:$D$2263,"3220*"))/1000</f>
        <v>0</v>
      </c>
      <c r="L43" s="17">
        <f>(SUMIFS('EUROSTAT_VBE_AutoP-Input'!J$7:J$2263,'EUROSTAT_VBE_AutoP-Input'!$B$7:$B$2263,$D43,'EUROSTAT_VBE_AutoP-Input'!$C$7:$C$2263,"*"&amp;RIGHT($A43,3)&amp;"*",'EUROSTAT_VBE_AutoP-Input'!$D$7:$D$2263,"3220*"))/1000</f>
        <v>0.138</v>
      </c>
      <c r="M43" s="17">
        <f>(SUMIFS('EUROSTAT_VBE_AutoP-Input'!K$7:K$2263,'EUROSTAT_VBE_AutoP-Input'!$B$7:$B$2263,$D43,'EUROSTAT_VBE_AutoP-Input'!$C$7:$C$2263,"*"&amp;RIGHT($A43,3)&amp;"*",'EUROSTAT_VBE_AutoP-Input'!$D$7:$D$2263,"3220*"))/1000</f>
        <v>0.046</v>
      </c>
      <c r="N43" s="17">
        <f>(SUMIFS('EUROSTAT_VBE_AutoP-Input'!L$7:L$2263,'EUROSTAT_VBE_AutoP-Input'!$B$7:$B$2263,$D43,'EUROSTAT_VBE_AutoP-Input'!$C$7:$C$2263,"*"&amp;RIGHT($A43,3)&amp;"*",'EUROSTAT_VBE_AutoP-Input'!$D$7:$D$2263,"3220*"))/1000</f>
        <v>0</v>
      </c>
      <c r="O43" s="17">
        <f>(SUMIFS('EUROSTAT_VBE_AutoP-Input'!M$7:M$2263,'EUROSTAT_VBE_AutoP-Input'!$B$7:$B$2263,$D43,'EUROSTAT_VBE_AutoP-Input'!$C$7:$C$2263,"*"&amp;RIGHT($A43,3)&amp;"*",'EUROSTAT_VBE_AutoP-Input'!$D$7:$D$2263,"3220*"))/1000</f>
        <v>0.138</v>
      </c>
      <c r="P43" s="17">
        <f>(SUMIFS('EUROSTAT_VBE_AutoP-Input'!N$7:N$2263,'EUROSTAT_VBE_AutoP-Input'!$B$7:$B$2263,$D43,'EUROSTAT_VBE_AutoP-Input'!$C$7:$C$2263,"*"&amp;RIGHT($A43,3)&amp;"*",'EUROSTAT_VBE_AutoP-Input'!$D$7:$D$2263,"3220*"))/1000</f>
        <v>0</v>
      </c>
      <c r="Q43" s="17">
        <f>(SUMIFS('EUROSTAT_VBE_AutoP-Input'!O$7:O$2263,'EUROSTAT_VBE_AutoP-Input'!$B$7:$B$2263,$D43,'EUROSTAT_VBE_AutoP-Input'!$C$7:$C$2263,"*"&amp;RIGHT($A43,3)&amp;"*",'EUROSTAT_VBE_AutoP-Input'!$D$7:$D$2263,"3220*"))/1000</f>
        <v>0</v>
      </c>
      <c r="R43" s="17">
        <f>(SUMIFS('EUROSTAT_VBE_AutoP-Input'!P$7:P$2263,'EUROSTAT_VBE_AutoP-Input'!$B$7:$B$2263,$D43,'EUROSTAT_VBE_AutoP-Input'!$C$7:$C$2263,"*"&amp;RIGHT($A43,3)&amp;"*",'EUROSTAT_VBE_AutoP-Input'!$D$7:$D$2263,"3220*"))/1000</f>
        <v>0</v>
      </c>
      <c r="S43" s="17">
        <f>(SUMIFS('EUROSTAT_VBE_AutoP-Input'!Q$7:Q$2263,'EUROSTAT_VBE_AutoP-Input'!$B$7:$B$2263,$D43,'EUROSTAT_VBE_AutoP-Input'!$C$7:$C$2263,"*"&amp;RIGHT($A43,3)&amp;"*",'EUROSTAT_VBE_AutoP-Input'!$D$7:$D$2263,"3220*"))/1000</f>
        <v>0</v>
      </c>
      <c r="T43" s="17">
        <f>(SUMIFS('EUROSTAT_VBE_AutoP-Input'!R$7:R$2263,'EUROSTAT_VBE_AutoP-Input'!$B$7:$B$2263,$D43,'EUROSTAT_VBE_AutoP-Input'!$C$7:$C$2263,"*"&amp;RIGHT($A43,3)&amp;"*",'EUROSTAT_VBE_AutoP-Input'!$D$7:$D$2263,"3220*"))/1000</f>
        <v>0</v>
      </c>
      <c r="U43" s="17">
        <f>(SUMIFS('EUROSTAT_VBE_AutoP-Input'!S$7:S$2263,'EUROSTAT_VBE_AutoP-Input'!$B$7:$B$2263,$D43,'EUROSTAT_VBE_AutoP-Input'!$C$7:$C$2263,"*"&amp;RIGHT($A43,3)&amp;"*",'EUROSTAT_VBE_AutoP-Input'!$D$7:$D$2263,"3220*"))/1000</f>
        <v>0</v>
      </c>
      <c r="V43" s="17">
        <f>(SUMIFS('EUROSTAT_VBE_AutoP-Input'!T$7:T$2263,'EUROSTAT_VBE_AutoP-Input'!$B$7:$B$2263,$D43,'EUROSTAT_VBE_AutoP-Input'!$C$7:$C$2263,"*"&amp;RIGHT($A43,3)&amp;"*",'EUROSTAT_VBE_AutoP-Input'!$D$7:$D$2263,"3220*"))/1000</f>
        <v>0</v>
      </c>
      <c r="W43" s="17">
        <f>(SUMIFS('EUROSTAT_VBE_AutoP-Input'!U$7:U$2263,'EUROSTAT_VBE_AutoP-Input'!$B$7:$B$2263,$D43,'EUROSTAT_VBE_AutoP-Input'!$C$7:$C$2263,"*"&amp;RIGHT($A43,3)&amp;"*",'EUROSTAT_VBE_AutoP-Input'!$D$7:$D$2263,"3220*"))/1000</f>
        <v>0.92</v>
      </c>
      <c r="X43" s="17">
        <f>(SUMIFS('EUROSTAT_VBE_AutoP-Input'!V$7:V$2263,'EUROSTAT_VBE_AutoP-Input'!$B$7:$B$2263,$D43,'EUROSTAT_VBE_AutoP-Input'!$C$7:$C$2263,"*"&amp;RIGHT($A43,3)&amp;"*",'EUROSTAT_VBE_AutoP-Input'!$D$7:$D$2263,"3220*"))/1000</f>
        <v>0</v>
      </c>
      <c r="Y43" s="17">
        <f>(SUMIFS('EUROSTAT_VBE_AutoP-Input'!W$7:W$2263,'EUROSTAT_VBE_AutoP-Input'!$B$7:$B$2263,$D43,'EUROSTAT_VBE_AutoP-Input'!$C$7:$C$2263,"*"&amp;RIGHT($A43,3)&amp;"*",'EUROSTAT_VBE_AutoP-Input'!$D$7:$D$2263,"3220*"))/1000</f>
        <v>0</v>
      </c>
      <c r="Z43" s="17">
        <f>(SUMIFS('EUROSTAT_VBE_AutoP-Input'!X$7:X$2263,'EUROSTAT_VBE_AutoP-Input'!$B$7:$B$2263,$D43,'EUROSTAT_VBE_AutoP-Input'!$C$7:$C$2263,"*"&amp;RIGHT($A43,3)&amp;"*",'EUROSTAT_VBE_AutoP-Input'!$D$7:$D$2263,"3220*"))/1000</f>
        <v>0</v>
      </c>
      <c r="AA43" s="17">
        <f>(SUMIFS('EUROSTAT_VBE_AutoP-Input'!Y$7:Y$2263,'EUROSTAT_VBE_AutoP-Input'!$B$7:$B$2263,$D43,'EUROSTAT_VBE_AutoP-Input'!$C$7:$C$2263,"*"&amp;RIGHT($A43,3)&amp;"*",'EUROSTAT_VBE_AutoP-Input'!$D$7:$D$2263,"3220*"))/1000</f>
        <v>0</v>
      </c>
      <c r="AB43" s="17">
        <f>(SUMIFS('EUROSTAT_VBE_AutoP-Input'!Z$7:Z$2263,'EUROSTAT_VBE_AutoP-Input'!$B$7:$B$2263,$D43,'EUROSTAT_VBE_AutoP-Input'!$C$7:$C$2263,"*"&amp;RIGHT($A43,3)&amp;"*",'EUROSTAT_VBE_AutoP-Input'!$D$7:$D$2263,"3220*"))/1000</f>
        <v>0</v>
      </c>
      <c r="AC43" s="17">
        <f>(SUMIFS('EUROSTAT_VBE_AutoP-Input'!AA$7:AA$2263,'EUROSTAT_VBE_AutoP-Input'!$B$7:$B$2263,$D43,'EUROSTAT_VBE_AutoP-Input'!$C$7:$C$2263,"*"&amp;RIGHT($A43,3)&amp;"*",'EUROSTAT_VBE_AutoP-Input'!$D$7:$D$2263,"3220*"))/1000</f>
        <v>0</v>
      </c>
      <c r="AD43" s="17">
        <f>(SUMIFS('EUROSTAT_VBE_AutoP-Input'!AB$7:AB$2263,'EUROSTAT_VBE_AutoP-Input'!$B$7:$B$2263,$D43,'EUROSTAT_VBE_AutoP-Input'!$C$7:$C$2263,"*"&amp;RIGHT($A43,3)&amp;"*",'EUROSTAT_VBE_AutoP-Input'!$D$7:$D$2263,"3220*"))/1000</f>
        <v>0</v>
      </c>
      <c r="AE43" s="17">
        <f>(SUMIFS('EUROSTAT_VBE_AutoP-Input'!AC$7:AC$2263,'EUROSTAT_VBE_AutoP-Input'!$B$7:$B$2263,$D43,'EUROSTAT_VBE_AutoP-Input'!$C$7:$C$2263,"*"&amp;RIGHT($A43,3)&amp;"*",'EUROSTAT_VBE_AutoP-Input'!$D$7:$D$2263,"3220*"))/1000</f>
        <v>0</v>
      </c>
      <c r="AF43" s="17">
        <f>(SUMIFS('EUROSTAT_VBE_AutoP-Input'!AD$7:AD$2263,'EUROSTAT_VBE_AutoP-Input'!$B$7:$B$2263,$D43,'EUROSTAT_VBE_AutoP-Input'!$C$7:$C$2263,"*"&amp;RIGHT($A43,3)&amp;"*",'EUROSTAT_VBE_AutoP-Input'!$D$7:$D$2263,"3220*"))/1000</f>
        <v>0</v>
      </c>
      <c r="AG43" s="17">
        <f>(SUMIFS('EUROSTAT_VBE_AutoP-Input'!AE$7:AE$2263,'EUROSTAT_VBE_AutoP-Input'!$B$7:$B$2263,$D43,'EUROSTAT_VBE_AutoP-Input'!$C$7:$C$2263,"*"&amp;RIGHT($A43,3)&amp;"*",'EUROSTAT_VBE_AutoP-Input'!$D$7:$D$2263,"3220*"))/1000</f>
        <v>0</v>
      </c>
      <c r="AH43" s="17">
        <f>(SUMIFS('EUROSTAT_VBE_AutoP-Input'!AF$7:AF$2263,'EUROSTAT_VBE_AutoP-Input'!$B$7:$B$2263,$D43,'EUROSTAT_VBE_AutoP-Input'!$C$7:$C$2263,"*"&amp;RIGHT($A43,3)&amp;"*",'EUROSTAT_VBE_AutoP-Input'!$D$7:$D$2263,"3220*"))/1000</f>
        <v>0</v>
      </c>
      <c r="AI43" s="17">
        <f>(SUMIFS('EUROSTAT_VBE_AutoP-Input'!AG$7:AG$2263,'EUROSTAT_VBE_AutoP-Input'!$B$7:$B$2263,$D43,'EUROSTAT_VBE_AutoP-Input'!$C$7:$C$2263,"*"&amp;RIGHT($A43,3)&amp;"*",'EUROSTAT_VBE_AutoP-Input'!$D$7:$D$2263,"3220*"))/1000</f>
        <v>0</v>
      </c>
      <c r="AJ43" s="17">
        <f>(SUMIFS('EUROSTAT_VBE_AutoP-Input'!AH$7:AH$2263,'EUROSTAT_VBE_AutoP-Input'!$B$7:$B$2263,$D43,'EUROSTAT_VBE_AutoP-Input'!$C$7:$C$2263,"*"&amp;RIGHT($A43,3)&amp;"*",'EUROSTAT_VBE_AutoP-Input'!$D$7:$D$2263,"3220*"))/1000</f>
        <v>0.138</v>
      </c>
      <c r="AK43" s="17">
        <f>(SUMIFS('EUROSTAT_VBE_AutoP-Input'!AI$7:AI$2263,'EUROSTAT_VBE_AutoP-Input'!$B$7:$B$2263,$D43,'EUROSTAT_VBE_AutoP-Input'!$C$7:$C$2263,"*"&amp;RIGHT($A43,3)&amp;"*",'EUROSTAT_VBE_AutoP-Input'!$D$7:$D$2263,"3220*"))/1000</f>
        <v>0</v>
      </c>
      <c r="AL43" s="17">
        <f>(SUMIFS('EUROSTAT_VBE_AutoP-Input'!AJ$7:AJ$2263,'EUROSTAT_VBE_AutoP-Input'!$B$7:$B$2263,$D43,'EUROSTAT_VBE_AutoP-Input'!$C$7:$C$2263,"*"&amp;RIGHT($A43,3)&amp;"*",'EUROSTAT_VBE_AutoP-Input'!$D$7:$D$2263,"3220*"))/1000</f>
        <v>0</v>
      </c>
      <c r="AM43" s="17">
        <f>(SUMIFS('EUROSTAT_VBE_AutoP-Input'!AK$7:AK$2263,'EUROSTAT_VBE_AutoP-Input'!$B$7:$B$2263,$D43,'EUROSTAT_VBE_AutoP-Input'!$C$7:$C$2263,"*"&amp;RIGHT($A43,3)&amp;"*",'EUROSTAT_VBE_AutoP-Input'!$D$7:$D$2263,"3220*"))/1000</f>
        <v>0</v>
      </c>
      <c r="AN43" s="20"/>
      <c r="AO43" s="49">
        <v>0</v>
      </c>
      <c r="AP43" s="49">
        <v>0</v>
      </c>
      <c r="AQ43" s="49">
        <v>0</v>
      </c>
      <c r="AR43" s="49">
        <v>0</v>
      </c>
      <c r="AS43" s="49">
        <v>0</v>
      </c>
    </row>
    <row r="44" spans="1:45">
      <c r="A44" t="str">
        <f>LEFT('EUROSTAT_VBE_AutoP-Input'!$C$103,8)</f>
        <v>B_101035</v>
      </c>
      <c r="B44" s="12" t="s">
        <v>626</v>
      </c>
      <c r="C44" t="s">
        <v>293</v>
      </c>
      <c r="D44" t="s">
        <v>126</v>
      </c>
      <c r="E44" s="800" t="s">
        <v>235</v>
      </c>
      <c r="F44" s="800" t="s">
        <v>255</v>
      </c>
      <c r="G44" s="17">
        <f>(SUMIFS('EUROSTAT_VBE_AutoP-Input'!E$7:E$2263,'EUROSTAT_VBE_AutoP-Input'!$B$7:$B$2263,$D44,'EUROSTAT_VBE_AutoP-Input'!$C$7:$C$2263,"*"&amp;RIGHT($A44,3)&amp;"*",'EUROSTAT_VBE_AutoP-Input'!$D$7:$D$2263,"323*"))/1000+(SUMIFS('EUROSTAT_VBE_AutoP-Input'!E$7:E$2263,'EUROSTAT_VBE_AutoP-Input'!$B$7:$B$2263,$D44,'EUROSTAT_VBE_AutoP-Input'!$C$7:$C$2263,"*"&amp;RIGHT($A44,3)&amp;"*",'EUROSTAT_VBE_AutoP-Input'!$D$7:$D$2263,"324*"))/1000+(SUMIFS('EUROSTAT_VBE_AutoP-Input'!E$7:E$2263,'EUROSTAT_VBE_AutoP-Input'!$B$7:$B$2263,$D44,'EUROSTAT_VBE_AutoP-Input'!$C$7:$C$2263,"*"&amp;RIGHT($A44,3)&amp;"*",'EUROSTAT_VBE_AutoP-Input'!$D$7:$D$2263,"3260*"))/1000</f>
        <v>0</v>
      </c>
      <c r="H44" s="17">
        <f>(SUMIFS('EUROSTAT_VBE_AutoP-Input'!F$7:F$2263,'EUROSTAT_VBE_AutoP-Input'!$B$7:$B$2263,$D44,'EUROSTAT_VBE_AutoP-Input'!$C$7:$C$2263,"*"&amp;RIGHT($A44,3)&amp;"*",'EUROSTAT_VBE_AutoP-Input'!$D$7:$D$2263,"323*"))/1000+(SUMIFS('EUROSTAT_VBE_AutoP-Input'!F$7:F$2263,'EUROSTAT_VBE_AutoP-Input'!$B$7:$B$2263,$D44,'EUROSTAT_VBE_AutoP-Input'!$C$7:$C$2263,"*"&amp;RIGHT($A44,3)&amp;"*",'EUROSTAT_VBE_AutoP-Input'!$D$7:$D$2263,"324*"))/1000+(SUMIFS('EUROSTAT_VBE_AutoP-Input'!F$7:F$2263,'EUROSTAT_VBE_AutoP-Input'!$B$7:$B$2263,$D44,'EUROSTAT_VBE_AutoP-Input'!$C$7:$C$2263,"*"&amp;RIGHT($A44,3)&amp;"*",'EUROSTAT_VBE_AutoP-Input'!$D$7:$D$2263,"3260*"))/1000</f>
        <v>0.086</v>
      </c>
      <c r="I44" s="17">
        <f>(SUMIFS('EUROSTAT_VBE_AutoP-Input'!G$7:G$2263,'EUROSTAT_VBE_AutoP-Input'!$B$7:$B$2263,$D44,'EUROSTAT_VBE_AutoP-Input'!$C$7:$C$2263,"*"&amp;RIGHT($A44,3)&amp;"*",'EUROSTAT_VBE_AutoP-Input'!$D$7:$D$2263,"323*"))/1000+(SUMIFS('EUROSTAT_VBE_AutoP-Input'!G$7:G$2263,'EUROSTAT_VBE_AutoP-Input'!$B$7:$B$2263,$D44,'EUROSTAT_VBE_AutoP-Input'!$C$7:$C$2263,"*"&amp;RIGHT($A44,3)&amp;"*",'EUROSTAT_VBE_AutoP-Input'!$D$7:$D$2263,"324*"))/1000+(SUMIFS('EUROSTAT_VBE_AutoP-Input'!G$7:G$2263,'EUROSTAT_VBE_AutoP-Input'!$B$7:$B$2263,$D44,'EUROSTAT_VBE_AutoP-Input'!$C$7:$C$2263,"*"&amp;RIGHT($A44,3)&amp;"*",'EUROSTAT_VBE_AutoP-Input'!$D$7:$D$2263,"3260*"))/1000</f>
        <v>0</v>
      </c>
      <c r="J44" s="17">
        <f>(SUMIFS('EUROSTAT_VBE_AutoP-Input'!H$7:H$2263,'EUROSTAT_VBE_AutoP-Input'!$B$7:$B$2263,$D44,'EUROSTAT_VBE_AutoP-Input'!$C$7:$C$2263,"*"&amp;RIGHT($A44,3)&amp;"*",'EUROSTAT_VBE_AutoP-Input'!$D$7:$D$2263,"323*"))/1000+(SUMIFS('EUROSTAT_VBE_AutoP-Input'!H$7:H$2263,'EUROSTAT_VBE_AutoP-Input'!$B$7:$B$2263,$D44,'EUROSTAT_VBE_AutoP-Input'!$C$7:$C$2263,"*"&amp;RIGHT($A44,3)&amp;"*",'EUROSTAT_VBE_AutoP-Input'!$D$7:$D$2263,"324*"))/1000+(SUMIFS('EUROSTAT_VBE_AutoP-Input'!H$7:H$2263,'EUROSTAT_VBE_AutoP-Input'!$B$7:$B$2263,$D44,'EUROSTAT_VBE_AutoP-Input'!$C$7:$C$2263,"*"&amp;RIGHT($A44,3)&amp;"*",'EUROSTAT_VBE_AutoP-Input'!$D$7:$D$2263,"3260*"))/1000</f>
        <v>0</v>
      </c>
      <c r="K44" s="17">
        <f>(SUMIFS('EUROSTAT_VBE_AutoP-Input'!I$7:I$2263,'EUROSTAT_VBE_AutoP-Input'!$B$7:$B$2263,$D44,'EUROSTAT_VBE_AutoP-Input'!$C$7:$C$2263,"*"&amp;RIGHT($A44,3)&amp;"*",'EUROSTAT_VBE_AutoP-Input'!$D$7:$D$2263,"323*"))/1000+(SUMIFS('EUROSTAT_VBE_AutoP-Input'!I$7:I$2263,'EUROSTAT_VBE_AutoP-Input'!$B$7:$B$2263,$D44,'EUROSTAT_VBE_AutoP-Input'!$C$7:$C$2263,"*"&amp;RIGHT($A44,3)&amp;"*",'EUROSTAT_VBE_AutoP-Input'!$D$7:$D$2263,"324*"))/1000+(SUMIFS('EUROSTAT_VBE_AutoP-Input'!I$7:I$2263,'EUROSTAT_VBE_AutoP-Input'!$B$7:$B$2263,$D44,'EUROSTAT_VBE_AutoP-Input'!$C$7:$C$2263,"*"&amp;RIGHT($A44,3)&amp;"*",'EUROSTAT_VBE_AutoP-Input'!$D$7:$D$2263,"3260*"))/1000</f>
        <v>0</v>
      </c>
      <c r="L44" s="17">
        <f>(SUMIFS('EUROSTAT_VBE_AutoP-Input'!J$7:J$2263,'EUROSTAT_VBE_AutoP-Input'!$B$7:$B$2263,$D44,'EUROSTAT_VBE_AutoP-Input'!$C$7:$C$2263,"*"&amp;RIGHT($A44,3)&amp;"*",'EUROSTAT_VBE_AutoP-Input'!$D$7:$D$2263,"323*"))/1000+(SUMIFS('EUROSTAT_VBE_AutoP-Input'!J$7:J$2263,'EUROSTAT_VBE_AutoP-Input'!$B$7:$B$2263,$D44,'EUROSTAT_VBE_AutoP-Input'!$C$7:$C$2263,"*"&amp;RIGHT($A44,3)&amp;"*",'EUROSTAT_VBE_AutoP-Input'!$D$7:$D$2263,"324*"))/1000+(SUMIFS('EUROSTAT_VBE_AutoP-Input'!J$7:J$2263,'EUROSTAT_VBE_AutoP-Input'!$B$7:$B$2263,$D44,'EUROSTAT_VBE_AutoP-Input'!$C$7:$C$2263,"*"&amp;RIGHT($A44,3)&amp;"*",'EUROSTAT_VBE_AutoP-Input'!$D$7:$D$2263,"3260*"))/1000</f>
        <v>0.386</v>
      </c>
      <c r="M44" s="17">
        <f>(SUMIFS('EUROSTAT_VBE_AutoP-Input'!K$7:K$2263,'EUROSTAT_VBE_AutoP-Input'!$B$7:$B$2263,$D44,'EUROSTAT_VBE_AutoP-Input'!$C$7:$C$2263,"*"&amp;RIGHT($A44,3)&amp;"*",'EUROSTAT_VBE_AutoP-Input'!$D$7:$D$2263,"323*"))/1000+(SUMIFS('EUROSTAT_VBE_AutoP-Input'!K$7:K$2263,'EUROSTAT_VBE_AutoP-Input'!$B$7:$B$2263,$D44,'EUROSTAT_VBE_AutoP-Input'!$C$7:$C$2263,"*"&amp;RIGHT($A44,3)&amp;"*",'EUROSTAT_VBE_AutoP-Input'!$D$7:$D$2263,"324*"))/1000+(SUMIFS('EUROSTAT_VBE_AutoP-Input'!K$7:K$2263,'EUROSTAT_VBE_AutoP-Input'!$B$7:$B$2263,$D44,'EUROSTAT_VBE_AutoP-Input'!$C$7:$C$2263,"*"&amp;RIGHT($A44,3)&amp;"*",'EUROSTAT_VBE_AutoP-Input'!$D$7:$D$2263,"3260*"))/1000</f>
        <v>0.086</v>
      </c>
      <c r="N44" s="17">
        <f>(SUMIFS('EUROSTAT_VBE_AutoP-Input'!L$7:L$2263,'EUROSTAT_VBE_AutoP-Input'!$B$7:$B$2263,$D44,'EUROSTAT_VBE_AutoP-Input'!$C$7:$C$2263,"*"&amp;RIGHT($A44,3)&amp;"*",'EUROSTAT_VBE_AutoP-Input'!$D$7:$D$2263,"323*"))/1000+(SUMIFS('EUROSTAT_VBE_AutoP-Input'!L$7:L$2263,'EUROSTAT_VBE_AutoP-Input'!$B$7:$B$2263,$D44,'EUROSTAT_VBE_AutoP-Input'!$C$7:$C$2263,"*"&amp;RIGHT($A44,3)&amp;"*",'EUROSTAT_VBE_AutoP-Input'!$D$7:$D$2263,"324*"))/1000+(SUMIFS('EUROSTAT_VBE_AutoP-Input'!L$7:L$2263,'EUROSTAT_VBE_AutoP-Input'!$B$7:$B$2263,$D44,'EUROSTAT_VBE_AutoP-Input'!$C$7:$C$2263,"*"&amp;RIGHT($A44,3)&amp;"*",'EUROSTAT_VBE_AutoP-Input'!$D$7:$D$2263,"3260*"))/1000</f>
        <v>0</v>
      </c>
      <c r="O44" s="17">
        <f>(SUMIFS('EUROSTAT_VBE_AutoP-Input'!M$7:M$2263,'EUROSTAT_VBE_AutoP-Input'!$B$7:$B$2263,$D44,'EUROSTAT_VBE_AutoP-Input'!$C$7:$C$2263,"*"&amp;RIGHT($A44,3)&amp;"*",'EUROSTAT_VBE_AutoP-Input'!$D$7:$D$2263,"323*"))/1000+(SUMIFS('EUROSTAT_VBE_AutoP-Input'!M$7:M$2263,'EUROSTAT_VBE_AutoP-Input'!$B$7:$B$2263,$D44,'EUROSTAT_VBE_AutoP-Input'!$C$7:$C$2263,"*"&amp;RIGHT($A44,3)&amp;"*",'EUROSTAT_VBE_AutoP-Input'!$D$7:$D$2263,"324*"))/1000+(SUMIFS('EUROSTAT_VBE_AutoP-Input'!M$7:M$2263,'EUROSTAT_VBE_AutoP-Input'!$B$7:$B$2263,$D44,'EUROSTAT_VBE_AutoP-Input'!$C$7:$C$2263,"*"&amp;RIGHT($A44,3)&amp;"*",'EUROSTAT_VBE_AutoP-Input'!$D$7:$D$2263,"3260*"))/1000</f>
        <v>0</v>
      </c>
      <c r="P44" s="17">
        <f>(SUMIFS('EUROSTAT_VBE_AutoP-Input'!N$7:N$2263,'EUROSTAT_VBE_AutoP-Input'!$B$7:$B$2263,$D44,'EUROSTAT_VBE_AutoP-Input'!$C$7:$C$2263,"*"&amp;RIGHT($A44,3)&amp;"*",'EUROSTAT_VBE_AutoP-Input'!$D$7:$D$2263,"323*"))/1000+(SUMIFS('EUROSTAT_VBE_AutoP-Input'!N$7:N$2263,'EUROSTAT_VBE_AutoP-Input'!$B$7:$B$2263,$D44,'EUROSTAT_VBE_AutoP-Input'!$C$7:$C$2263,"*"&amp;RIGHT($A44,3)&amp;"*",'EUROSTAT_VBE_AutoP-Input'!$D$7:$D$2263,"324*"))/1000+(SUMIFS('EUROSTAT_VBE_AutoP-Input'!N$7:N$2263,'EUROSTAT_VBE_AutoP-Input'!$B$7:$B$2263,$D44,'EUROSTAT_VBE_AutoP-Input'!$C$7:$C$2263,"*"&amp;RIGHT($A44,3)&amp;"*",'EUROSTAT_VBE_AutoP-Input'!$D$7:$D$2263,"3260*"))/1000</f>
        <v>1.673</v>
      </c>
      <c r="Q44" s="17">
        <f>(SUMIFS('EUROSTAT_VBE_AutoP-Input'!O$7:O$2263,'EUROSTAT_VBE_AutoP-Input'!$B$7:$B$2263,$D44,'EUROSTAT_VBE_AutoP-Input'!$C$7:$C$2263,"*"&amp;RIGHT($A44,3)&amp;"*",'EUROSTAT_VBE_AutoP-Input'!$D$7:$D$2263,"323*"))/1000+(SUMIFS('EUROSTAT_VBE_AutoP-Input'!O$7:O$2263,'EUROSTAT_VBE_AutoP-Input'!$B$7:$B$2263,$D44,'EUROSTAT_VBE_AutoP-Input'!$C$7:$C$2263,"*"&amp;RIGHT($A44,3)&amp;"*",'EUROSTAT_VBE_AutoP-Input'!$D$7:$D$2263,"324*"))/1000+(SUMIFS('EUROSTAT_VBE_AutoP-Input'!O$7:O$2263,'EUROSTAT_VBE_AutoP-Input'!$B$7:$B$2263,$D44,'EUROSTAT_VBE_AutoP-Input'!$C$7:$C$2263,"*"&amp;RIGHT($A44,3)&amp;"*",'EUROSTAT_VBE_AutoP-Input'!$D$7:$D$2263,"3260*"))/1000</f>
        <v>0.043</v>
      </c>
      <c r="R44" s="17">
        <f>(SUMIFS('EUROSTAT_VBE_AutoP-Input'!P$7:P$2263,'EUROSTAT_VBE_AutoP-Input'!$B$7:$B$2263,$D44,'EUROSTAT_VBE_AutoP-Input'!$C$7:$C$2263,"*"&amp;RIGHT($A44,3)&amp;"*",'EUROSTAT_VBE_AutoP-Input'!$D$7:$D$2263,"323*"))/1000+(SUMIFS('EUROSTAT_VBE_AutoP-Input'!P$7:P$2263,'EUROSTAT_VBE_AutoP-Input'!$B$7:$B$2263,$D44,'EUROSTAT_VBE_AutoP-Input'!$C$7:$C$2263,"*"&amp;RIGHT($A44,3)&amp;"*",'EUROSTAT_VBE_AutoP-Input'!$D$7:$D$2263,"324*"))/1000+(SUMIFS('EUROSTAT_VBE_AutoP-Input'!P$7:P$2263,'EUROSTAT_VBE_AutoP-Input'!$B$7:$B$2263,$D44,'EUROSTAT_VBE_AutoP-Input'!$C$7:$C$2263,"*"&amp;RIGHT($A44,3)&amp;"*",'EUROSTAT_VBE_AutoP-Input'!$D$7:$D$2263,"3260*"))/1000</f>
        <v>0.043</v>
      </c>
      <c r="S44" s="17">
        <f>(SUMIFS('EUROSTAT_VBE_AutoP-Input'!Q$7:Q$2263,'EUROSTAT_VBE_AutoP-Input'!$B$7:$B$2263,$D44,'EUROSTAT_VBE_AutoP-Input'!$C$7:$C$2263,"*"&amp;RIGHT($A44,3)&amp;"*",'EUROSTAT_VBE_AutoP-Input'!$D$7:$D$2263,"323*"))/1000+(SUMIFS('EUROSTAT_VBE_AutoP-Input'!Q$7:Q$2263,'EUROSTAT_VBE_AutoP-Input'!$B$7:$B$2263,$D44,'EUROSTAT_VBE_AutoP-Input'!$C$7:$C$2263,"*"&amp;RIGHT($A44,3)&amp;"*",'EUROSTAT_VBE_AutoP-Input'!$D$7:$D$2263,"324*"))/1000+(SUMIFS('EUROSTAT_VBE_AutoP-Input'!Q$7:Q$2263,'EUROSTAT_VBE_AutoP-Input'!$B$7:$B$2263,$D44,'EUROSTAT_VBE_AutoP-Input'!$C$7:$C$2263,"*"&amp;RIGHT($A44,3)&amp;"*",'EUROSTAT_VBE_AutoP-Input'!$D$7:$D$2263,"3260*"))/1000</f>
        <v>0</v>
      </c>
      <c r="T44" s="17">
        <f>(SUMIFS('EUROSTAT_VBE_AutoP-Input'!R$7:R$2263,'EUROSTAT_VBE_AutoP-Input'!$B$7:$B$2263,$D44,'EUROSTAT_VBE_AutoP-Input'!$C$7:$C$2263,"*"&amp;RIGHT($A44,3)&amp;"*",'EUROSTAT_VBE_AutoP-Input'!$D$7:$D$2263,"323*"))/1000+(SUMIFS('EUROSTAT_VBE_AutoP-Input'!R$7:R$2263,'EUROSTAT_VBE_AutoP-Input'!$B$7:$B$2263,$D44,'EUROSTAT_VBE_AutoP-Input'!$C$7:$C$2263,"*"&amp;RIGHT($A44,3)&amp;"*",'EUROSTAT_VBE_AutoP-Input'!$D$7:$D$2263,"324*"))/1000+(SUMIFS('EUROSTAT_VBE_AutoP-Input'!R$7:R$2263,'EUROSTAT_VBE_AutoP-Input'!$B$7:$B$2263,$D44,'EUROSTAT_VBE_AutoP-Input'!$C$7:$C$2263,"*"&amp;RIGHT($A44,3)&amp;"*",'EUROSTAT_VBE_AutoP-Input'!$D$7:$D$2263,"3260*"))/1000</f>
        <v>0</v>
      </c>
      <c r="U44" s="17">
        <f>(SUMIFS('EUROSTAT_VBE_AutoP-Input'!S$7:S$2263,'EUROSTAT_VBE_AutoP-Input'!$B$7:$B$2263,$D44,'EUROSTAT_VBE_AutoP-Input'!$C$7:$C$2263,"*"&amp;RIGHT($A44,3)&amp;"*",'EUROSTAT_VBE_AutoP-Input'!$D$7:$D$2263,"323*"))/1000+(SUMIFS('EUROSTAT_VBE_AutoP-Input'!S$7:S$2263,'EUROSTAT_VBE_AutoP-Input'!$B$7:$B$2263,$D44,'EUROSTAT_VBE_AutoP-Input'!$C$7:$C$2263,"*"&amp;RIGHT($A44,3)&amp;"*",'EUROSTAT_VBE_AutoP-Input'!$D$7:$D$2263,"324*"))/1000+(SUMIFS('EUROSTAT_VBE_AutoP-Input'!S$7:S$2263,'EUROSTAT_VBE_AutoP-Input'!$B$7:$B$2263,$D44,'EUROSTAT_VBE_AutoP-Input'!$C$7:$C$2263,"*"&amp;RIGHT($A44,3)&amp;"*",'EUROSTAT_VBE_AutoP-Input'!$D$7:$D$2263,"3260*"))/1000</f>
        <v>0</v>
      </c>
      <c r="V44" s="17">
        <f>(SUMIFS('EUROSTAT_VBE_AutoP-Input'!T$7:T$2263,'EUROSTAT_VBE_AutoP-Input'!$B$7:$B$2263,$D44,'EUROSTAT_VBE_AutoP-Input'!$C$7:$C$2263,"*"&amp;RIGHT($A44,3)&amp;"*",'EUROSTAT_VBE_AutoP-Input'!$D$7:$D$2263,"323*"))/1000+(SUMIFS('EUROSTAT_VBE_AutoP-Input'!T$7:T$2263,'EUROSTAT_VBE_AutoP-Input'!$B$7:$B$2263,$D44,'EUROSTAT_VBE_AutoP-Input'!$C$7:$C$2263,"*"&amp;RIGHT($A44,3)&amp;"*",'EUROSTAT_VBE_AutoP-Input'!$D$7:$D$2263,"324*"))/1000+(SUMIFS('EUROSTAT_VBE_AutoP-Input'!T$7:T$2263,'EUROSTAT_VBE_AutoP-Input'!$B$7:$B$2263,$D44,'EUROSTAT_VBE_AutoP-Input'!$C$7:$C$2263,"*"&amp;RIGHT($A44,3)&amp;"*",'EUROSTAT_VBE_AutoP-Input'!$D$7:$D$2263,"3260*"))/1000</f>
        <v>0</v>
      </c>
      <c r="W44" s="17">
        <f>(SUMIFS('EUROSTAT_VBE_AutoP-Input'!U$7:U$2263,'EUROSTAT_VBE_AutoP-Input'!$B$7:$B$2263,$D44,'EUROSTAT_VBE_AutoP-Input'!$C$7:$C$2263,"*"&amp;RIGHT($A44,3)&amp;"*",'EUROSTAT_VBE_AutoP-Input'!$D$7:$D$2263,"323*"))/1000+(SUMIFS('EUROSTAT_VBE_AutoP-Input'!U$7:U$2263,'EUROSTAT_VBE_AutoP-Input'!$B$7:$B$2263,$D44,'EUROSTAT_VBE_AutoP-Input'!$C$7:$C$2263,"*"&amp;RIGHT($A44,3)&amp;"*",'EUROSTAT_VBE_AutoP-Input'!$D$7:$D$2263,"324*"))/1000+(SUMIFS('EUROSTAT_VBE_AutoP-Input'!U$7:U$2263,'EUROSTAT_VBE_AutoP-Input'!$B$7:$B$2263,$D44,'EUROSTAT_VBE_AutoP-Input'!$C$7:$C$2263,"*"&amp;RIGHT($A44,3)&amp;"*",'EUROSTAT_VBE_AutoP-Input'!$D$7:$D$2263,"3260*"))/1000</f>
        <v>0.043</v>
      </c>
      <c r="X44" s="17">
        <f>(SUMIFS('EUROSTAT_VBE_AutoP-Input'!V$7:V$2263,'EUROSTAT_VBE_AutoP-Input'!$B$7:$B$2263,$D44,'EUROSTAT_VBE_AutoP-Input'!$C$7:$C$2263,"*"&amp;RIGHT($A44,3)&amp;"*",'EUROSTAT_VBE_AutoP-Input'!$D$7:$D$2263,"323*"))/1000+(SUMIFS('EUROSTAT_VBE_AutoP-Input'!V$7:V$2263,'EUROSTAT_VBE_AutoP-Input'!$B$7:$B$2263,$D44,'EUROSTAT_VBE_AutoP-Input'!$C$7:$C$2263,"*"&amp;RIGHT($A44,3)&amp;"*",'EUROSTAT_VBE_AutoP-Input'!$D$7:$D$2263,"324*"))/1000+(SUMIFS('EUROSTAT_VBE_AutoP-Input'!V$7:V$2263,'EUROSTAT_VBE_AutoP-Input'!$B$7:$B$2263,$D44,'EUROSTAT_VBE_AutoP-Input'!$C$7:$C$2263,"*"&amp;RIGHT($A44,3)&amp;"*",'EUROSTAT_VBE_AutoP-Input'!$D$7:$D$2263,"3260*"))/1000</f>
        <v>0</v>
      </c>
      <c r="Y44" s="17">
        <f>(SUMIFS('EUROSTAT_VBE_AutoP-Input'!W$7:W$2263,'EUROSTAT_VBE_AutoP-Input'!$B$7:$B$2263,$D44,'EUROSTAT_VBE_AutoP-Input'!$C$7:$C$2263,"*"&amp;RIGHT($A44,3)&amp;"*",'EUROSTAT_VBE_AutoP-Input'!$D$7:$D$2263,"323*"))/1000+(SUMIFS('EUROSTAT_VBE_AutoP-Input'!W$7:W$2263,'EUROSTAT_VBE_AutoP-Input'!$B$7:$B$2263,$D44,'EUROSTAT_VBE_AutoP-Input'!$C$7:$C$2263,"*"&amp;RIGHT($A44,3)&amp;"*",'EUROSTAT_VBE_AutoP-Input'!$D$7:$D$2263,"324*"))/1000+(SUMIFS('EUROSTAT_VBE_AutoP-Input'!W$7:W$2263,'EUROSTAT_VBE_AutoP-Input'!$B$7:$B$2263,$D44,'EUROSTAT_VBE_AutoP-Input'!$C$7:$C$2263,"*"&amp;RIGHT($A44,3)&amp;"*",'EUROSTAT_VBE_AutoP-Input'!$D$7:$D$2263,"3260*"))/1000</f>
        <v>0</v>
      </c>
      <c r="Z44" s="17">
        <f>(SUMIFS('EUROSTAT_VBE_AutoP-Input'!X$7:X$2263,'EUROSTAT_VBE_AutoP-Input'!$B$7:$B$2263,$D44,'EUROSTAT_VBE_AutoP-Input'!$C$7:$C$2263,"*"&amp;RIGHT($A44,3)&amp;"*",'EUROSTAT_VBE_AutoP-Input'!$D$7:$D$2263,"323*"))/1000+(SUMIFS('EUROSTAT_VBE_AutoP-Input'!X$7:X$2263,'EUROSTAT_VBE_AutoP-Input'!$B$7:$B$2263,$D44,'EUROSTAT_VBE_AutoP-Input'!$C$7:$C$2263,"*"&amp;RIGHT($A44,3)&amp;"*",'EUROSTAT_VBE_AutoP-Input'!$D$7:$D$2263,"324*"))/1000+(SUMIFS('EUROSTAT_VBE_AutoP-Input'!X$7:X$2263,'EUROSTAT_VBE_AutoP-Input'!$B$7:$B$2263,$D44,'EUROSTAT_VBE_AutoP-Input'!$C$7:$C$2263,"*"&amp;RIGHT($A44,3)&amp;"*",'EUROSTAT_VBE_AutoP-Input'!$D$7:$D$2263,"3260*"))/1000</f>
        <v>0</v>
      </c>
      <c r="AA44" s="17">
        <f>(SUMIFS('EUROSTAT_VBE_AutoP-Input'!Y$7:Y$2263,'EUROSTAT_VBE_AutoP-Input'!$B$7:$B$2263,$D44,'EUROSTAT_VBE_AutoP-Input'!$C$7:$C$2263,"*"&amp;RIGHT($A44,3)&amp;"*",'EUROSTAT_VBE_AutoP-Input'!$D$7:$D$2263,"323*"))/1000+(SUMIFS('EUROSTAT_VBE_AutoP-Input'!Y$7:Y$2263,'EUROSTAT_VBE_AutoP-Input'!$B$7:$B$2263,$D44,'EUROSTAT_VBE_AutoP-Input'!$C$7:$C$2263,"*"&amp;RIGHT($A44,3)&amp;"*",'EUROSTAT_VBE_AutoP-Input'!$D$7:$D$2263,"324*"))/1000+(SUMIFS('EUROSTAT_VBE_AutoP-Input'!Y$7:Y$2263,'EUROSTAT_VBE_AutoP-Input'!$B$7:$B$2263,$D44,'EUROSTAT_VBE_AutoP-Input'!$C$7:$C$2263,"*"&amp;RIGHT($A44,3)&amp;"*",'EUROSTAT_VBE_AutoP-Input'!$D$7:$D$2263,"3260*"))/1000</f>
        <v>0</v>
      </c>
      <c r="AB44" s="17">
        <f>(SUMIFS('EUROSTAT_VBE_AutoP-Input'!Z$7:Z$2263,'EUROSTAT_VBE_AutoP-Input'!$B$7:$B$2263,$D44,'EUROSTAT_VBE_AutoP-Input'!$C$7:$C$2263,"*"&amp;RIGHT($A44,3)&amp;"*",'EUROSTAT_VBE_AutoP-Input'!$D$7:$D$2263,"323*"))/1000+(SUMIFS('EUROSTAT_VBE_AutoP-Input'!Z$7:Z$2263,'EUROSTAT_VBE_AutoP-Input'!$B$7:$B$2263,$D44,'EUROSTAT_VBE_AutoP-Input'!$C$7:$C$2263,"*"&amp;RIGHT($A44,3)&amp;"*",'EUROSTAT_VBE_AutoP-Input'!$D$7:$D$2263,"324*"))/1000+(SUMIFS('EUROSTAT_VBE_AutoP-Input'!Z$7:Z$2263,'EUROSTAT_VBE_AutoP-Input'!$B$7:$B$2263,$D44,'EUROSTAT_VBE_AutoP-Input'!$C$7:$C$2263,"*"&amp;RIGHT($A44,3)&amp;"*",'EUROSTAT_VBE_AutoP-Input'!$D$7:$D$2263,"3260*"))/1000</f>
        <v>0</v>
      </c>
      <c r="AC44" s="17">
        <f>(SUMIFS('EUROSTAT_VBE_AutoP-Input'!AA$7:AA$2263,'EUROSTAT_VBE_AutoP-Input'!$B$7:$B$2263,$D44,'EUROSTAT_VBE_AutoP-Input'!$C$7:$C$2263,"*"&amp;RIGHT($A44,3)&amp;"*",'EUROSTAT_VBE_AutoP-Input'!$D$7:$D$2263,"323*"))/1000+(SUMIFS('EUROSTAT_VBE_AutoP-Input'!AA$7:AA$2263,'EUROSTAT_VBE_AutoP-Input'!$B$7:$B$2263,$D44,'EUROSTAT_VBE_AutoP-Input'!$C$7:$C$2263,"*"&amp;RIGHT($A44,3)&amp;"*",'EUROSTAT_VBE_AutoP-Input'!$D$7:$D$2263,"324*"))/1000+(SUMIFS('EUROSTAT_VBE_AutoP-Input'!AA$7:AA$2263,'EUROSTAT_VBE_AutoP-Input'!$B$7:$B$2263,$D44,'EUROSTAT_VBE_AutoP-Input'!$C$7:$C$2263,"*"&amp;RIGHT($A44,3)&amp;"*",'EUROSTAT_VBE_AutoP-Input'!$D$7:$D$2263,"3260*"))/1000</f>
        <v>0</v>
      </c>
      <c r="AD44" s="17">
        <f>(SUMIFS('EUROSTAT_VBE_AutoP-Input'!AB$7:AB$2263,'EUROSTAT_VBE_AutoP-Input'!$B$7:$B$2263,$D44,'EUROSTAT_VBE_AutoP-Input'!$C$7:$C$2263,"*"&amp;RIGHT($A44,3)&amp;"*",'EUROSTAT_VBE_AutoP-Input'!$D$7:$D$2263,"323*"))/1000+(SUMIFS('EUROSTAT_VBE_AutoP-Input'!AB$7:AB$2263,'EUROSTAT_VBE_AutoP-Input'!$B$7:$B$2263,$D44,'EUROSTAT_VBE_AutoP-Input'!$C$7:$C$2263,"*"&amp;RIGHT($A44,3)&amp;"*",'EUROSTAT_VBE_AutoP-Input'!$D$7:$D$2263,"324*"))/1000+(SUMIFS('EUROSTAT_VBE_AutoP-Input'!AB$7:AB$2263,'EUROSTAT_VBE_AutoP-Input'!$B$7:$B$2263,$D44,'EUROSTAT_VBE_AutoP-Input'!$C$7:$C$2263,"*"&amp;RIGHT($A44,3)&amp;"*",'EUROSTAT_VBE_AutoP-Input'!$D$7:$D$2263,"3260*"))/1000</f>
        <v>0.3</v>
      </c>
      <c r="AE44" s="17">
        <f>(SUMIFS('EUROSTAT_VBE_AutoP-Input'!AC$7:AC$2263,'EUROSTAT_VBE_AutoP-Input'!$B$7:$B$2263,$D44,'EUROSTAT_VBE_AutoP-Input'!$C$7:$C$2263,"*"&amp;RIGHT($A44,3)&amp;"*",'EUROSTAT_VBE_AutoP-Input'!$D$7:$D$2263,"323*"))/1000+(SUMIFS('EUROSTAT_VBE_AutoP-Input'!AC$7:AC$2263,'EUROSTAT_VBE_AutoP-Input'!$B$7:$B$2263,$D44,'EUROSTAT_VBE_AutoP-Input'!$C$7:$C$2263,"*"&amp;RIGHT($A44,3)&amp;"*",'EUROSTAT_VBE_AutoP-Input'!$D$7:$D$2263,"324*"))/1000+(SUMIFS('EUROSTAT_VBE_AutoP-Input'!AC$7:AC$2263,'EUROSTAT_VBE_AutoP-Input'!$B$7:$B$2263,$D44,'EUROSTAT_VBE_AutoP-Input'!$C$7:$C$2263,"*"&amp;RIGHT($A44,3)&amp;"*",'EUROSTAT_VBE_AutoP-Input'!$D$7:$D$2263,"3260*"))/1000</f>
        <v>0</v>
      </c>
      <c r="AF44" s="17">
        <f>(SUMIFS('EUROSTAT_VBE_AutoP-Input'!AD$7:AD$2263,'EUROSTAT_VBE_AutoP-Input'!$B$7:$B$2263,$D44,'EUROSTAT_VBE_AutoP-Input'!$C$7:$C$2263,"*"&amp;RIGHT($A44,3)&amp;"*",'EUROSTAT_VBE_AutoP-Input'!$D$7:$D$2263,"323*"))/1000+(SUMIFS('EUROSTAT_VBE_AutoP-Input'!AD$7:AD$2263,'EUROSTAT_VBE_AutoP-Input'!$B$7:$B$2263,$D44,'EUROSTAT_VBE_AutoP-Input'!$C$7:$C$2263,"*"&amp;RIGHT($A44,3)&amp;"*",'EUROSTAT_VBE_AutoP-Input'!$D$7:$D$2263,"324*"))/1000+(SUMIFS('EUROSTAT_VBE_AutoP-Input'!AD$7:AD$2263,'EUROSTAT_VBE_AutoP-Input'!$B$7:$B$2263,$D44,'EUROSTAT_VBE_AutoP-Input'!$C$7:$C$2263,"*"&amp;RIGHT($A44,3)&amp;"*",'EUROSTAT_VBE_AutoP-Input'!$D$7:$D$2263,"3260*"))/1000</f>
        <v>0</v>
      </c>
      <c r="AG44" s="17">
        <f>(SUMIFS('EUROSTAT_VBE_AutoP-Input'!AE$7:AE$2263,'EUROSTAT_VBE_AutoP-Input'!$B$7:$B$2263,$D44,'EUROSTAT_VBE_AutoP-Input'!$C$7:$C$2263,"*"&amp;RIGHT($A44,3)&amp;"*",'EUROSTAT_VBE_AutoP-Input'!$D$7:$D$2263,"323*"))/1000+(SUMIFS('EUROSTAT_VBE_AutoP-Input'!AE$7:AE$2263,'EUROSTAT_VBE_AutoP-Input'!$B$7:$B$2263,$D44,'EUROSTAT_VBE_AutoP-Input'!$C$7:$C$2263,"*"&amp;RIGHT($A44,3)&amp;"*",'EUROSTAT_VBE_AutoP-Input'!$D$7:$D$2263,"324*"))/1000+(SUMIFS('EUROSTAT_VBE_AutoP-Input'!AE$7:AE$2263,'EUROSTAT_VBE_AutoP-Input'!$B$7:$B$2263,$D44,'EUROSTAT_VBE_AutoP-Input'!$C$7:$C$2263,"*"&amp;RIGHT($A44,3)&amp;"*",'EUROSTAT_VBE_AutoP-Input'!$D$7:$D$2263,"3260*"))/1000</f>
        <v>0.043</v>
      </c>
      <c r="AH44" s="17">
        <f>(SUMIFS('EUROSTAT_VBE_AutoP-Input'!AF$7:AF$2263,'EUROSTAT_VBE_AutoP-Input'!$B$7:$B$2263,$D44,'EUROSTAT_VBE_AutoP-Input'!$C$7:$C$2263,"*"&amp;RIGHT($A44,3)&amp;"*",'EUROSTAT_VBE_AutoP-Input'!$D$7:$D$2263,"323*"))/1000+(SUMIFS('EUROSTAT_VBE_AutoP-Input'!AF$7:AF$2263,'EUROSTAT_VBE_AutoP-Input'!$B$7:$B$2263,$D44,'EUROSTAT_VBE_AutoP-Input'!$C$7:$C$2263,"*"&amp;RIGHT($A44,3)&amp;"*",'EUROSTAT_VBE_AutoP-Input'!$D$7:$D$2263,"324*"))/1000+(SUMIFS('EUROSTAT_VBE_AutoP-Input'!AF$7:AF$2263,'EUROSTAT_VBE_AutoP-Input'!$B$7:$B$2263,$D44,'EUROSTAT_VBE_AutoP-Input'!$C$7:$C$2263,"*"&amp;RIGHT($A44,3)&amp;"*",'EUROSTAT_VBE_AutoP-Input'!$D$7:$D$2263,"3260*"))/1000</f>
        <v>0</v>
      </c>
      <c r="AI44" s="17">
        <f>(SUMIFS('EUROSTAT_VBE_AutoP-Input'!AG$7:AG$2263,'EUROSTAT_VBE_AutoP-Input'!$B$7:$B$2263,$D44,'EUROSTAT_VBE_AutoP-Input'!$C$7:$C$2263,"*"&amp;RIGHT($A44,3)&amp;"*",'EUROSTAT_VBE_AutoP-Input'!$D$7:$D$2263,"323*"))/1000+(SUMIFS('EUROSTAT_VBE_AutoP-Input'!AG$7:AG$2263,'EUROSTAT_VBE_AutoP-Input'!$B$7:$B$2263,$D44,'EUROSTAT_VBE_AutoP-Input'!$C$7:$C$2263,"*"&amp;RIGHT($A44,3)&amp;"*",'EUROSTAT_VBE_AutoP-Input'!$D$7:$D$2263,"324*"))/1000+(SUMIFS('EUROSTAT_VBE_AutoP-Input'!AG$7:AG$2263,'EUROSTAT_VBE_AutoP-Input'!$B$7:$B$2263,$D44,'EUROSTAT_VBE_AutoP-Input'!$C$7:$C$2263,"*"&amp;RIGHT($A44,3)&amp;"*",'EUROSTAT_VBE_AutoP-Input'!$D$7:$D$2263,"3260*"))/1000</f>
        <v>0</v>
      </c>
      <c r="AJ44" s="17">
        <f>(SUMIFS('EUROSTAT_VBE_AutoP-Input'!AH$7:AH$2263,'EUROSTAT_VBE_AutoP-Input'!$B$7:$B$2263,$D44,'EUROSTAT_VBE_AutoP-Input'!$C$7:$C$2263,"*"&amp;RIGHT($A44,3)&amp;"*",'EUROSTAT_VBE_AutoP-Input'!$D$7:$D$2263,"323*"))/1000+(SUMIFS('EUROSTAT_VBE_AutoP-Input'!AH$7:AH$2263,'EUROSTAT_VBE_AutoP-Input'!$B$7:$B$2263,$D44,'EUROSTAT_VBE_AutoP-Input'!$C$7:$C$2263,"*"&amp;RIGHT($A44,3)&amp;"*",'EUROSTAT_VBE_AutoP-Input'!$D$7:$D$2263,"324*"))/1000+(SUMIFS('EUROSTAT_VBE_AutoP-Input'!AH$7:AH$2263,'EUROSTAT_VBE_AutoP-Input'!$B$7:$B$2263,$D44,'EUROSTAT_VBE_AutoP-Input'!$C$7:$C$2263,"*"&amp;RIGHT($A44,3)&amp;"*",'EUROSTAT_VBE_AutoP-Input'!$D$7:$D$2263,"3260*"))/1000</f>
        <v>0.043</v>
      </c>
      <c r="AK44" s="17">
        <f>(SUMIFS('EUROSTAT_VBE_AutoP-Input'!AI$7:AI$2263,'EUROSTAT_VBE_AutoP-Input'!$B$7:$B$2263,$D44,'EUROSTAT_VBE_AutoP-Input'!$C$7:$C$2263,"*"&amp;RIGHT($A44,3)&amp;"*",'EUROSTAT_VBE_AutoP-Input'!$D$7:$D$2263,"323*"))/1000+(SUMIFS('EUROSTAT_VBE_AutoP-Input'!AI$7:AI$2263,'EUROSTAT_VBE_AutoP-Input'!$B$7:$B$2263,$D44,'EUROSTAT_VBE_AutoP-Input'!$C$7:$C$2263,"*"&amp;RIGHT($A44,3)&amp;"*",'EUROSTAT_VBE_AutoP-Input'!$D$7:$D$2263,"324*"))/1000+(SUMIFS('EUROSTAT_VBE_AutoP-Input'!AI$7:AI$2263,'EUROSTAT_VBE_AutoP-Input'!$B$7:$B$2263,$D44,'EUROSTAT_VBE_AutoP-Input'!$C$7:$C$2263,"*"&amp;RIGHT($A44,3)&amp;"*",'EUROSTAT_VBE_AutoP-Input'!$D$7:$D$2263,"3260*"))/1000</f>
        <v>0</v>
      </c>
      <c r="AL44" s="17">
        <f>(SUMIFS('EUROSTAT_VBE_AutoP-Input'!AJ$7:AJ$2263,'EUROSTAT_VBE_AutoP-Input'!$B$7:$B$2263,$D44,'EUROSTAT_VBE_AutoP-Input'!$C$7:$C$2263,"*"&amp;RIGHT($A44,3)&amp;"*",'EUROSTAT_VBE_AutoP-Input'!$D$7:$D$2263,"323*"))/1000+(SUMIFS('EUROSTAT_VBE_AutoP-Input'!AJ$7:AJ$2263,'EUROSTAT_VBE_AutoP-Input'!$B$7:$B$2263,$D44,'EUROSTAT_VBE_AutoP-Input'!$C$7:$C$2263,"*"&amp;RIGHT($A44,3)&amp;"*",'EUROSTAT_VBE_AutoP-Input'!$D$7:$D$2263,"324*"))/1000+(SUMIFS('EUROSTAT_VBE_AutoP-Input'!AJ$7:AJ$2263,'EUROSTAT_VBE_AutoP-Input'!$B$7:$B$2263,$D44,'EUROSTAT_VBE_AutoP-Input'!$C$7:$C$2263,"*"&amp;RIGHT($A44,3)&amp;"*",'EUROSTAT_VBE_AutoP-Input'!$D$7:$D$2263,"3260*"))/1000</f>
        <v>0.043</v>
      </c>
      <c r="AM44" s="17">
        <f>(SUMIFS('EUROSTAT_VBE_AutoP-Input'!AK$7:AK$2263,'EUROSTAT_VBE_AutoP-Input'!$B$7:$B$2263,$D44,'EUROSTAT_VBE_AutoP-Input'!$C$7:$C$2263,"*"&amp;RIGHT($A44,3)&amp;"*",'EUROSTAT_VBE_AutoP-Input'!$D$7:$D$2263,"323*"))/1000+(SUMIFS('EUROSTAT_VBE_AutoP-Input'!AK$7:AK$2263,'EUROSTAT_VBE_AutoP-Input'!$B$7:$B$2263,$D44,'EUROSTAT_VBE_AutoP-Input'!$C$7:$C$2263,"*"&amp;RIGHT($A44,3)&amp;"*",'EUROSTAT_VBE_AutoP-Input'!$D$7:$D$2263,"324*"))/1000+(SUMIFS('EUROSTAT_VBE_AutoP-Input'!AK$7:AK$2263,'EUROSTAT_VBE_AutoP-Input'!$B$7:$B$2263,$D44,'EUROSTAT_VBE_AutoP-Input'!$C$7:$C$2263,"*"&amp;RIGHT($A44,3)&amp;"*",'EUROSTAT_VBE_AutoP-Input'!$D$7:$D$2263,"3260*"))/1000</f>
        <v>0.936</v>
      </c>
      <c r="AN44" s="20"/>
      <c r="AO44" s="49">
        <v>0</v>
      </c>
      <c r="AP44" s="49">
        <v>0</v>
      </c>
      <c r="AQ44" s="49">
        <v>0</v>
      </c>
      <c r="AR44" s="49">
        <v>0</v>
      </c>
      <c r="AS44" s="49">
        <v>0</v>
      </c>
    </row>
    <row r="45" spans="1:45">
      <c r="A45" t="str">
        <f>LEFT('EUROSTAT_VBE_AutoP-Input'!$C$103,8)</f>
        <v>B_101035</v>
      </c>
      <c r="B45" s="12" t="s">
        <v>626</v>
      </c>
      <c r="C45" t="s">
        <v>293</v>
      </c>
      <c r="D45" t="s">
        <v>126</v>
      </c>
      <c r="E45" s="800" t="s">
        <v>236</v>
      </c>
      <c r="F45" s="800" t="s">
        <v>256</v>
      </c>
      <c r="G45" s="17">
        <f>(SUMIFS('EUROSTAT_VBE_AutoP-Input'!E$7:E$2263,'EUROSTAT_VBE_AutoP-Input'!$B$7:$B$2263,$D45,'EUROSTAT_VBE_AutoP-Input'!$C$7:$C$2263,"*"&amp;RIGHT($A45,3)&amp;"*",'EUROSTAT_VBE_AutoP-Input'!$D$7:$D$2263,"3250*"))/1000</f>
        <v>0</v>
      </c>
      <c r="H45" s="17">
        <f>(SUMIFS('EUROSTAT_VBE_AutoP-Input'!F$7:F$2263,'EUROSTAT_VBE_AutoP-Input'!$B$7:$B$2263,$D45,'EUROSTAT_VBE_AutoP-Input'!$C$7:$C$2263,"*"&amp;RIGHT($A45,3)&amp;"*",'EUROSTAT_VBE_AutoP-Input'!$D$7:$D$2263,"3250*"))/1000</f>
        <v>0</v>
      </c>
      <c r="I45" s="17">
        <f>(SUMIFS('EUROSTAT_VBE_AutoP-Input'!G$7:G$2263,'EUROSTAT_VBE_AutoP-Input'!$B$7:$B$2263,$D45,'EUROSTAT_VBE_AutoP-Input'!$C$7:$C$2263,"*"&amp;RIGHT($A45,3)&amp;"*",'EUROSTAT_VBE_AutoP-Input'!$D$7:$D$2263,"3250*"))/1000</f>
        <v>0</v>
      </c>
      <c r="J45" s="17">
        <f>(SUMIFS('EUROSTAT_VBE_AutoP-Input'!H$7:H$2263,'EUROSTAT_VBE_AutoP-Input'!$B$7:$B$2263,$D45,'EUROSTAT_VBE_AutoP-Input'!$C$7:$C$2263,"*"&amp;RIGHT($A45,3)&amp;"*",'EUROSTAT_VBE_AutoP-Input'!$D$7:$D$2263,"3250*"))/1000</f>
        <v>0</v>
      </c>
      <c r="K45" s="17">
        <f>(SUMIFS('EUROSTAT_VBE_AutoP-Input'!I$7:I$2263,'EUROSTAT_VBE_AutoP-Input'!$B$7:$B$2263,$D45,'EUROSTAT_VBE_AutoP-Input'!$C$7:$C$2263,"*"&amp;RIGHT($A45,3)&amp;"*",'EUROSTAT_VBE_AutoP-Input'!$D$7:$D$2263,"3250*"))/1000</f>
        <v>0</v>
      </c>
      <c r="L45" s="17">
        <f>(SUMIFS('EUROSTAT_VBE_AutoP-Input'!J$7:J$2263,'EUROSTAT_VBE_AutoP-Input'!$B$7:$B$2263,$D45,'EUROSTAT_VBE_AutoP-Input'!$C$7:$C$2263,"*"&amp;RIGHT($A45,3)&amp;"*",'EUROSTAT_VBE_AutoP-Input'!$D$7:$D$2263,"3250*"))/1000</f>
        <v>0</v>
      </c>
      <c r="M45" s="17">
        <f>(SUMIFS('EUROSTAT_VBE_AutoP-Input'!K$7:K$2263,'EUROSTAT_VBE_AutoP-Input'!$B$7:$B$2263,$D45,'EUROSTAT_VBE_AutoP-Input'!$C$7:$C$2263,"*"&amp;RIGHT($A45,3)&amp;"*",'EUROSTAT_VBE_AutoP-Input'!$D$7:$D$2263,"3250*"))/1000</f>
        <v>0</v>
      </c>
      <c r="N45" s="17">
        <f>(SUMIFS('EUROSTAT_VBE_AutoP-Input'!L$7:L$2263,'EUROSTAT_VBE_AutoP-Input'!$B$7:$B$2263,$D45,'EUROSTAT_VBE_AutoP-Input'!$C$7:$C$2263,"*"&amp;RIGHT($A45,3)&amp;"*",'EUROSTAT_VBE_AutoP-Input'!$D$7:$D$2263,"3250*"))/1000</f>
        <v>0</v>
      </c>
      <c r="O45" s="17">
        <f>(SUMIFS('EUROSTAT_VBE_AutoP-Input'!M$7:M$2263,'EUROSTAT_VBE_AutoP-Input'!$B$7:$B$2263,$D45,'EUROSTAT_VBE_AutoP-Input'!$C$7:$C$2263,"*"&amp;RIGHT($A45,3)&amp;"*",'EUROSTAT_VBE_AutoP-Input'!$D$7:$D$2263,"3250*"))/1000</f>
        <v>0</v>
      </c>
      <c r="P45" s="17">
        <f>(SUMIFS('EUROSTAT_VBE_AutoP-Input'!N$7:N$2263,'EUROSTAT_VBE_AutoP-Input'!$B$7:$B$2263,$D45,'EUROSTAT_VBE_AutoP-Input'!$C$7:$C$2263,"*"&amp;RIGHT($A45,3)&amp;"*",'EUROSTAT_VBE_AutoP-Input'!$D$7:$D$2263,"3250*"))/1000</f>
        <v>0</v>
      </c>
      <c r="Q45" s="17">
        <f>(SUMIFS('EUROSTAT_VBE_AutoP-Input'!O$7:O$2263,'EUROSTAT_VBE_AutoP-Input'!$B$7:$B$2263,$D45,'EUROSTAT_VBE_AutoP-Input'!$C$7:$C$2263,"*"&amp;RIGHT($A45,3)&amp;"*",'EUROSTAT_VBE_AutoP-Input'!$D$7:$D$2263,"3250*"))/1000</f>
        <v>0</v>
      </c>
      <c r="R45" s="17">
        <f>(SUMIFS('EUROSTAT_VBE_AutoP-Input'!P$7:P$2263,'EUROSTAT_VBE_AutoP-Input'!$B$7:$B$2263,$D45,'EUROSTAT_VBE_AutoP-Input'!$C$7:$C$2263,"*"&amp;RIGHT($A45,3)&amp;"*",'EUROSTAT_VBE_AutoP-Input'!$D$7:$D$2263,"3250*"))/1000</f>
        <v>0</v>
      </c>
      <c r="S45" s="17">
        <f>(SUMIFS('EUROSTAT_VBE_AutoP-Input'!Q$7:Q$2263,'EUROSTAT_VBE_AutoP-Input'!$B$7:$B$2263,$D45,'EUROSTAT_VBE_AutoP-Input'!$C$7:$C$2263,"*"&amp;RIGHT($A45,3)&amp;"*",'EUROSTAT_VBE_AutoP-Input'!$D$7:$D$2263,"3250*"))/1000</f>
        <v>0</v>
      </c>
      <c r="T45" s="17">
        <f>(SUMIFS('EUROSTAT_VBE_AutoP-Input'!R$7:R$2263,'EUROSTAT_VBE_AutoP-Input'!$B$7:$B$2263,$D45,'EUROSTAT_VBE_AutoP-Input'!$C$7:$C$2263,"*"&amp;RIGHT($A45,3)&amp;"*",'EUROSTAT_VBE_AutoP-Input'!$D$7:$D$2263,"3250*"))/1000</f>
        <v>0</v>
      </c>
      <c r="U45" s="17">
        <f>(SUMIFS('EUROSTAT_VBE_AutoP-Input'!S$7:S$2263,'EUROSTAT_VBE_AutoP-Input'!$B$7:$B$2263,$D45,'EUROSTAT_VBE_AutoP-Input'!$C$7:$C$2263,"*"&amp;RIGHT($A45,3)&amp;"*",'EUROSTAT_VBE_AutoP-Input'!$D$7:$D$2263,"3250*"))/1000</f>
        <v>0</v>
      </c>
      <c r="V45" s="17">
        <f>(SUMIFS('EUROSTAT_VBE_AutoP-Input'!T$7:T$2263,'EUROSTAT_VBE_AutoP-Input'!$B$7:$B$2263,$D45,'EUROSTAT_VBE_AutoP-Input'!$C$7:$C$2263,"*"&amp;RIGHT($A45,3)&amp;"*",'EUROSTAT_VBE_AutoP-Input'!$D$7:$D$2263,"3250*"))/1000</f>
        <v>0</v>
      </c>
      <c r="W45" s="17">
        <f>(SUMIFS('EUROSTAT_VBE_AutoP-Input'!U$7:U$2263,'EUROSTAT_VBE_AutoP-Input'!$B$7:$B$2263,$D45,'EUROSTAT_VBE_AutoP-Input'!$C$7:$C$2263,"*"&amp;RIGHT($A45,3)&amp;"*",'EUROSTAT_VBE_AutoP-Input'!$D$7:$D$2263,"3250*"))/1000</f>
        <v>2.816</v>
      </c>
      <c r="X45" s="17">
        <f>(SUMIFS('EUROSTAT_VBE_AutoP-Input'!V$7:V$2263,'EUROSTAT_VBE_AutoP-Input'!$B$7:$B$2263,$D45,'EUROSTAT_VBE_AutoP-Input'!$C$7:$C$2263,"*"&amp;RIGHT($A45,3)&amp;"*",'EUROSTAT_VBE_AutoP-Input'!$D$7:$D$2263,"3250*"))/1000</f>
        <v>0</v>
      </c>
      <c r="Y45" s="17">
        <f>(SUMIFS('EUROSTAT_VBE_AutoP-Input'!W$7:W$2263,'EUROSTAT_VBE_AutoP-Input'!$B$7:$B$2263,$D45,'EUROSTAT_VBE_AutoP-Input'!$C$7:$C$2263,"*"&amp;RIGHT($A45,3)&amp;"*",'EUROSTAT_VBE_AutoP-Input'!$D$7:$D$2263,"3250*"))/1000</f>
        <v>0</v>
      </c>
      <c r="Z45" s="17">
        <f>(SUMIFS('EUROSTAT_VBE_AutoP-Input'!X$7:X$2263,'EUROSTAT_VBE_AutoP-Input'!$B$7:$B$2263,$D45,'EUROSTAT_VBE_AutoP-Input'!$C$7:$C$2263,"*"&amp;RIGHT($A45,3)&amp;"*",'EUROSTAT_VBE_AutoP-Input'!$D$7:$D$2263,"3250*"))/1000</f>
        <v>0</v>
      </c>
      <c r="AA45" s="17">
        <f>(SUMIFS('EUROSTAT_VBE_AutoP-Input'!Y$7:Y$2263,'EUROSTAT_VBE_AutoP-Input'!$B$7:$B$2263,$D45,'EUROSTAT_VBE_AutoP-Input'!$C$7:$C$2263,"*"&amp;RIGHT($A45,3)&amp;"*",'EUROSTAT_VBE_AutoP-Input'!$D$7:$D$2263,"3250*"))/1000</f>
        <v>0</v>
      </c>
      <c r="AB45" s="17">
        <f>(SUMIFS('EUROSTAT_VBE_AutoP-Input'!Z$7:Z$2263,'EUROSTAT_VBE_AutoP-Input'!$B$7:$B$2263,$D45,'EUROSTAT_VBE_AutoP-Input'!$C$7:$C$2263,"*"&amp;RIGHT($A45,3)&amp;"*",'EUROSTAT_VBE_AutoP-Input'!$D$7:$D$2263,"3250*"))/1000</f>
        <v>0</v>
      </c>
      <c r="AC45" s="17">
        <f>(SUMIFS('EUROSTAT_VBE_AutoP-Input'!AA$7:AA$2263,'EUROSTAT_VBE_AutoP-Input'!$B$7:$B$2263,$D45,'EUROSTAT_VBE_AutoP-Input'!$C$7:$C$2263,"*"&amp;RIGHT($A45,3)&amp;"*",'EUROSTAT_VBE_AutoP-Input'!$D$7:$D$2263,"3250*"))/1000</f>
        <v>0</v>
      </c>
      <c r="AD45" s="17">
        <f>(SUMIFS('EUROSTAT_VBE_AutoP-Input'!AB$7:AB$2263,'EUROSTAT_VBE_AutoP-Input'!$B$7:$B$2263,$D45,'EUROSTAT_VBE_AutoP-Input'!$C$7:$C$2263,"*"&amp;RIGHT($A45,3)&amp;"*",'EUROSTAT_VBE_AutoP-Input'!$D$7:$D$2263,"3250*"))/1000</f>
        <v>0</v>
      </c>
      <c r="AE45" s="17">
        <f>(SUMIFS('EUROSTAT_VBE_AutoP-Input'!AC$7:AC$2263,'EUROSTAT_VBE_AutoP-Input'!$B$7:$B$2263,$D45,'EUROSTAT_VBE_AutoP-Input'!$C$7:$C$2263,"*"&amp;RIGHT($A45,3)&amp;"*",'EUROSTAT_VBE_AutoP-Input'!$D$7:$D$2263,"3250*"))/1000</f>
        <v>0</v>
      </c>
      <c r="AF45" s="17">
        <f>(SUMIFS('EUROSTAT_VBE_AutoP-Input'!AD$7:AD$2263,'EUROSTAT_VBE_AutoP-Input'!$B$7:$B$2263,$D45,'EUROSTAT_VBE_AutoP-Input'!$C$7:$C$2263,"*"&amp;RIGHT($A45,3)&amp;"*",'EUROSTAT_VBE_AutoP-Input'!$D$7:$D$2263,"3250*"))/1000</f>
        <v>0</v>
      </c>
      <c r="AG45" s="17">
        <f>(SUMIFS('EUROSTAT_VBE_AutoP-Input'!AE$7:AE$2263,'EUROSTAT_VBE_AutoP-Input'!$B$7:$B$2263,$D45,'EUROSTAT_VBE_AutoP-Input'!$C$7:$C$2263,"*"&amp;RIGHT($A45,3)&amp;"*",'EUROSTAT_VBE_AutoP-Input'!$D$7:$D$2263,"3250*"))/1000</f>
        <v>0</v>
      </c>
      <c r="AH45" s="17">
        <f>(SUMIFS('EUROSTAT_VBE_AutoP-Input'!AF$7:AF$2263,'EUROSTAT_VBE_AutoP-Input'!$B$7:$B$2263,$D45,'EUROSTAT_VBE_AutoP-Input'!$C$7:$C$2263,"*"&amp;RIGHT($A45,3)&amp;"*",'EUROSTAT_VBE_AutoP-Input'!$D$7:$D$2263,"3250*"))/1000</f>
        <v>0</v>
      </c>
      <c r="AI45" s="17">
        <f>(SUMIFS('EUROSTAT_VBE_AutoP-Input'!AG$7:AG$2263,'EUROSTAT_VBE_AutoP-Input'!$B$7:$B$2263,$D45,'EUROSTAT_VBE_AutoP-Input'!$C$7:$C$2263,"*"&amp;RIGHT($A45,3)&amp;"*",'EUROSTAT_VBE_AutoP-Input'!$D$7:$D$2263,"3250*"))/1000</f>
        <v>0</v>
      </c>
      <c r="AJ45" s="17">
        <f>(SUMIFS('EUROSTAT_VBE_AutoP-Input'!AH$7:AH$2263,'EUROSTAT_VBE_AutoP-Input'!$B$7:$B$2263,$D45,'EUROSTAT_VBE_AutoP-Input'!$C$7:$C$2263,"*"&amp;RIGHT($A45,3)&amp;"*",'EUROSTAT_VBE_AutoP-Input'!$D$7:$D$2263,"3250*"))/1000</f>
        <v>0</v>
      </c>
      <c r="AK45" s="17">
        <f>(SUMIFS('EUROSTAT_VBE_AutoP-Input'!AI$7:AI$2263,'EUROSTAT_VBE_AutoP-Input'!$B$7:$B$2263,$D45,'EUROSTAT_VBE_AutoP-Input'!$C$7:$C$2263,"*"&amp;RIGHT($A45,3)&amp;"*",'EUROSTAT_VBE_AutoP-Input'!$D$7:$D$2263,"3250*"))/1000</f>
        <v>0</v>
      </c>
      <c r="AL45" s="17">
        <f>(SUMIFS('EUROSTAT_VBE_AutoP-Input'!AJ$7:AJ$2263,'EUROSTAT_VBE_AutoP-Input'!$B$7:$B$2263,$D45,'EUROSTAT_VBE_AutoP-Input'!$C$7:$C$2263,"*"&amp;RIGHT($A45,3)&amp;"*",'EUROSTAT_VBE_AutoP-Input'!$D$7:$D$2263,"3250*"))/1000</f>
        <v>0</v>
      </c>
      <c r="AM45" s="17">
        <f>(SUMIFS('EUROSTAT_VBE_AutoP-Input'!AK$7:AK$2263,'EUROSTAT_VBE_AutoP-Input'!$B$7:$B$2263,$D45,'EUROSTAT_VBE_AutoP-Input'!$C$7:$C$2263,"*"&amp;RIGHT($A45,3)&amp;"*",'EUROSTAT_VBE_AutoP-Input'!$D$7:$D$2263,"3250*"))/1000</f>
        <v>0</v>
      </c>
      <c r="AN45" s="20"/>
      <c r="AO45" s="49">
        <v>0</v>
      </c>
      <c r="AP45" s="49">
        <v>0</v>
      </c>
      <c r="AQ45" s="49">
        <v>0</v>
      </c>
      <c r="AR45" s="49">
        <v>0</v>
      </c>
      <c r="AS45" s="49">
        <v>0</v>
      </c>
    </row>
    <row r="46" spans="1:45">
      <c r="A46" t="str">
        <f>LEFT('EUROSTAT_VBE_AutoP-Input'!$C$103,8)</f>
        <v>B_101035</v>
      </c>
      <c r="B46" s="12" t="s">
        <v>626</v>
      </c>
      <c r="C46" t="s">
        <v>293</v>
      </c>
      <c r="D46" t="s">
        <v>126</v>
      </c>
      <c r="E46" s="800" t="s">
        <v>237</v>
      </c>
      <c r="F46" s="800" t="s">
        <v>257</v>
      </c>
      <c r="G46" s="17">
        <f>(SUMIFS('EUROSTAT_VBE_AutoP-Input'!E$7:E$2263,'EUROSTAT_VBE_AutoP-Input'!$B$7:$B$2263,$D46,'EUROSTAT_VBE_AutoP-Input'!$C$7:$C$2263,"*"&amp;RIGHT($A46,3)&amp;"*",'EUROSTAT_VBE_AutoP-Input'!$D$7:$D$2263,"3270A*"))/1000+(SUMIFS('EUROSTAT_VBE_AutoP-Input'!E$7:E$2263,'EUROSTAT_VBE_AutoP-Input'!$B$7:$B$2263,$D46,'EUROSTAT_VBE_AutoP-Input'!$C$7:$C$2263,"*"&amp;RIGHT($A46,3)&amp;"*",'EUROSTAT_VBE_AutoP-Input'!$D$7:$D$2263,"3285*"))/1000+(SUMIFS('EUROSTAT_VBE_AutoP-Input'!E$7:E$2263,'EUROSTAT_VBE_AutoP-Input'!$B$7:$B$2263,$D46,'EUROSTAT_VBE_AutoP-Input'!$C$7:$C$2263,"*"&amp;RIGHT($A46,3)&amp;"*",'EUROSTAT_VBE_AutoP-Input'!$D$7:$D$2263,"3295*"))/1000+(SUMIFS('EUROSTAT_VBE_AutoP-Input'!E$7:E$2263,'EUROSTAT_VBE_AutoP-Input'!$B$7:$B$2263,$D46,'EUROSTAT_VBE_AutoP-Input'!$C$7:$C$2263,"*"&amp;RIGHT($A46,3)&amp;"*",'EUROSTAT_VBE_AutoP-Input'!$D$7:$D$2263,"2410*"))/1000+(SUMIFS('EUROSTAT_VBE_AutoP-Input'!E$7:E$2263,'EUROSTAT_VBE_AutoP-Input'!$B$7:$B$2263,$D46,'EUROSTAT_VBE_AutoP-Input'!$C$7:$C$2263,"*"&amp;RIGHT($A46,3)&amp;"*",'EUROSTAT_VBE_AutoP-Input'!$D$7:$D$2263,"3105*"))/1000</f>
        <v>0.2</v>
      </c>
      <c r="H46" s="17">
        <f>(SUMIFS('EUROSTAT_VBE_AutoP-Input'!F$7:F$2263,'EUROSTAT_VBE_AutoP-Input'!$B$7:$B$2263,$D46,'EUROSTAT_VBE_AutoP-Input'!$C$7:$C$2263,"*"&amp;RIGHT($A46,3)&amp;"*",'EUROSTAT_VBE_AutoP-Input'!$D$7:$D$2263,"3270A*"))/1000+(SUMIFS('EUROSTAT_VBE_AutoP-Input'!F$7:F$2263,'EUROSTAT_VBE_AutoP-Input'!$B$7:$B$2263,$D46,'EUROSTAT_VBE_AutoP-Input'!$C$7:$C$2263,"*"&amp;RIGHT($A46,3)&amp;"*",'EUROSTAT_VBE_AutoP-Input'!$D$7:$D$2263,"3285*"))/1000+(SUMIFS('EUROSTAT_VBE_AutoP-Input'!F$7:F$2263,'EUROSTAT_VBE_AutoP-Input'!$B$7:$B$2263,$D46,'EUROSTAT_VBE_AutoP-Input'!$C$7:$C$2263,"*"&amp;RIGHT($A46,3)&amp;"*",'EUROSTAT_VBE_AutoP-Input'!$D$7:$D$2263,"3295*"))/1000+(SUMIFS('EUROSTAT_VBE_AutoP-Input'!F$7:F$2263,'EUROSTAT_VBE_AutoP-Input'!$B$7:$B$2263,$D46,'EUROSTAT_VBE_AutoP-Input'!$C$7:$C$2263,"*"&amp;RIGHT($A46,3)&amp;"*",'EUROSTAT_VBE_AutoP-Input'!$D$7:$D$2263,"2410*"))/1000+(SUMIFS('EUROSTAT_VBE_AutoP-Input'!F$7:F$2263,'EUROSTAT_VBE_AutoP-Input'!$B$7:$B$2263,$D46,'EUROSTAT_VBE_AutoP-Input'!$C$7:$C$2263,"*"&amp;RIGHT($A46,3)&amp;"*",'EUROSTAT_VBE_AutoP-Input'!$D$7:$D$2263,"3105*"))/1000</f>
        <v>0.96</v>
      </c>
      <c r="I46" s="17">
        <f>(SUMIFS('EUROSTAT_VBE_AutoP-Input'!G$7:G$2263,'EUROSTAT_VBE_AutoP-Input'!$B$7:$B$2263,$D46,'EUROSTAT_VBE_AutoP-Input'!$C$7:$C$2263,"*"&amp;RIGHT($A46,3)&amp;"*",'EUROSTAT_VBE_AutoP-Input'!$D$7:$D$2263,"3270A*"))/1000+(SUMIFS('EUROSTAT_VBE_AutoP-Input'!G$7:G$2263,'EUROSTAT_VBE_AutoP-Input'!$B$7:$B$2263,$D46,'EUROSTAT_VBE_AutoP-Input'!$C$7:$C$2263,"*"&amp;RIGHT($A46,3)&amp;"*",'EUROSTAT_VBE_AutoP-Input'!$D$7:$D$2263,"3285*"))/1000+(SUMIFS('EUROSTAT_VBE_AutoP-Input'!G$7:G$2263,'EUROSTAT_VBE_AutoP-Input'!$B$7:$B$2263,$D46,'EUROSTAT_VBE_AutoP-Input'!$C$7:$C$2263,"*"&amp;RIGHT($A46,3)&amp;"*",'EUROSTAT_VBE_AutoP-Input'!$D$7:$D$2263,"3295*"))/1000+(SUMIFS('EUROSTAT_VBE_AutoP-Input'!G$7:G$2263,'EUROSTAT_VBE_AutoP-Input'!$B$7:$B$2263,$D46,'EUROSTAT_VBE_AutoP-Input'!$C$7:$C$2263,"*"&amp;RIGHT($A46,3)&amp;"*",'EUROSTAT_VBE_AutoP-Input'!$D$7:$D$2263,"2410*"))/1000+(SUMIFS('EUROSTAT_VBE_AutoP-Input'!G$7:G$2263,'EUROSTAT_VBE_AutoP-Input'!$B$7:$B$2263,$D46,'EUROSTAT_VBE_AutoP-Input'!$C$7:$C$2263,"*"&amp;RIGHT($A46,3)&amp;"*",'EUROSTAT_VBE_AutoP-Input'!$D$7:$D$2263,"3105*"))/1000</f>
        <v>0</v>
      </c>
      <c r="J46" s="17">
        <f>(SUMIFS('EUROSTAT_VBE_AutoP-Input'!H$7:H$2263,'EUROSTAT_VBE_AutoP-Input'!$B$7:$B$2263,$D46,'EUROSTAT_VBE_AutoP-Input'!$C$7:$C$2263,"*"&amp;RIGHT($A46,3)&amp;"*",'EUROSTAT_VBE_AutoP-Input'!$D$7:$D$2263,"3270A*"))/1000+(SUMIFS('EUROSTAT_VBE_AutoP-Input'!H$7:H$2263,'EUROSTAT_VBE_AutoP-Input'!$B$7:$B$2263,$D46,'EUROSTAT_VBE_AutoP-Input'!$C$7:$C$2263,"*"&amp;RIGHT($A46,3)&amp;"*",'EUROSTAT_VBE_AutoP-Input'!$D$7:$D$2263,"3285*"))/1000+(SUMIFS('EUROSTAT_VBE_AutoP-Input'!H$7:H$2263,'EUROSTAT_VBE_AutoP-Input'!$B$7:$B$2263,$D46,'EUROSTAT_VBE_AutoP-Input'!$C$7:$C$2263,"*"&amp;RIGHT($A46,3)&amp;"*",'EUROSTAT_VBE_AutoP-Input'!$D$7:$D$2263,"3295*"))/1000+(SUMIFS('EUROSTAT_VBE_AutoP-Input'!H$7:H$2263,'EUROSTAT_VBE_AutoP-Input'!$B$7:$B$2263,$D46,'EUROSTAT_VBE_AutoP-Input'!$C$7:$C$2263,"*"&amp;RIGHT($A46,3)&amp;"*",'EUROSTAT_VBE_AutoP-Input'!$D$7:$D$2263,"2410*"))/1000+(SUMIFS('EUROSTAT_VBE_AutoP-Input'!H$7:H$2263,'EUROSTAT_VBE_AutoP-Input'!$B$7:$B$2263,$D46,'EUROSTAT_VBE_AutoP-Input'!$C$7:$C$2263,"*"&amp;RIGHT($A46,3)&amp;"*",'EUROSTAT_VBE_AutoP-Input'!$D$7:$D$2263,"3105*"))/1000</f>
        <v>0.32</v>
      </c>
      <c r="K46" s="17">
        <f>(SUMIFS('EUROSTAT_VBE_AutoP-Input'!I$7:I$2263,'EUROSTAT_VBE_AutoP-Input'!$B$7:$B$2263,$D46,'EUROSTAT_VBE_AutoP-Input'!$C$7:$C$2263,"*"&amp;RIGHT($A46,3)&amp;"*",'EUROSTAT_VBE_AutoP-Input'!$D$7:$D$2263,"3270A*"))/1000+(SUMIFS('EUROSTAT_VBE_AutoP-Input'!I$7:I$2263,'EUROSTAT_VBE_AutoP-Input'!$B$7:$B$2263,$D46,'EUROSTAT_VBE_AutoP-Input'!$C$7:$C$2263,"*"&amp;RIGHT($A46,3)&amp;"*",'EUROSTAT_VBE_AutoP-Input'!$D$7:$D$2263,"3285*"))/1000+(SUMIFS('EUROSTAT_VBE_AutoP-Input'!I$7:I$2263,'EUROSTAT_VBE_AutoP-Input'!$B$7:$B$2263,$D46,'EUROSTAT_VBE_AutoP-Input'!$C$7:$C$2263,"*"&amp;RIGHT($A46,3)&amp;"*",'EUROSTAT_VBE_AutoP-Input'!$D$7:$D$2263,"3295*"))/1000+(SUMIFS('EUROSTAT_VBE_AutoP-Input'!I$7:I$2263,'EUROSTAT_VBE_AutoP-Input'!$B$7:$B$2263,$D46,'EUROSTAT_VBE_AutoP-Input'!$C$7:$C$2263,"*"&amp;RIGHT($A46,3)&amp;"*",'EUROSTAT_VBE_AutoP-Input'!$D$7:$D$2263,"2410*"))/1000+(SUMIFS('EUROSTAT_VBE_AutoP-Input'!I$7:I$2263,'EUROSTAT_VBE_AutoP-Input'!$B$7:$B$2263,$D46,'EUROSTAT_VBE_AutoP-Input'!$C$7:$C$2263,"*"&amp;RIGHT($A46,3)&amp;"*",'EUROSTAT_VBE_AutoP-Input'!$D$7:$D$2263,"3105*"))/1000</f>
        <v>1.6</v>
      </c>
      <c r="L46" s="17">
        <f>(SUMIFS('EUROSTAT_VBE_AutoP-Input'!J$7:J$2263,'EUROSTAT_VBE_AutoP-Input'!$B$7:$B$2263,$D46,'EUROSTAT_VBE_AutoP-Input'!$C$7:$C$2263,"*"&amp;RIGHT($A46,3)&amp;"*",'EUROSTAT_VBE_AutoP-Input'!$D$7:$D$2263,"3270A*"))/1000+(SUMIFS('EUROSTAT_VBE_AutoP-Input'!J$7:J$2263,'EUROSTAT_VBE_AutoP-Input'!$B$7:$B$2263,$D46,'EUROSTAT_VBE_AutoP-Input'!$C$7:$C$2263,"*"&amp;RIGHT($A46,3)&amp;"*",'EUROSTAT_VBE_AutoP-Input'!$D$7:$D$2263,"3285*"))/1000+(SUMIFS('EUROSTAT_VBE_AutoP-Input'!J$7:J$2263,'EUROSTAT_VBE_AutoP-Input'!$B$7:$B$2263,$D46,'EUROSTAT_VBE_AutoP-Input'!$C$7:$C$2263,"*"&amp;RIGHT($A46,3)&amp;"*",'EUROSTAT_VBE_AutoP-Input'!$D$7:$D$2263,"3295*"))/1000+(SUMIFS('EUROSTAT_VBE_AutoP-Input'!J$7:J$2263,'EUROSTAT_VBE_AutoP-Input'!$B$7:$B$2263,$D46,'EUROSTAT_VBE_AutoP-Input'!$C$7:$C$2263,"*"&amp;RIGHT($A46,3)&amp;"*",'EUROSTAT_VBE_AutoP-Input'!$D$7:$D$2263,"2410*"))/1000+(SUMIFS('EUROSTAT_VBE_AutoP-Input'!J$7:J$2263,'EUROSTAT_VBE_AutoP-Input'!$B$7:$B$2263,$D46,'EUROSTAT_VBE_AutoP-Input'!$C$7:$C$2263,"*"&amp;RIGHT($A46,3)&amp;"*",'EUROSTAT_VBE_AutoP-Input'!$D$7:$D$2263,"3105*"))/1000</f>
        <v>2.48</v>
      </c>
      <c r="M46" s="17">
        <f>(SUMIFS('EUROSTAT_VBE_AutoP-Input'!K$7:K$2263,'EUROSTAT_VBE_AutoP-Input'!$B$7:$B$2263,$D46,'EUROSTAT_VBE_AutoP-Input'!$C$7:$C$2263,"*"&amp;RIGHT($A46,3)&amp;"*",'EUROSTAT_VBE_AutoP-Input'!$D$7:$D$2263,"3270A*"))/1000+(SUMIFS('EUROSTAT_VBE_AutoP-Input'!K$7:K$2263,'EUROSTAT_VBE_AutoP-Input'!$B$7:$B$2263,$D46,'EUROSTAT_VBE_AutoP-Input'!$C$7:$C$2263,"*"&amp;RIGHT($A46,3)&amp;"*",'EUROSTAT_VBE_AutoP-Input'!$D$7:$D$2263,"3285*"))/1000+(SUMIFS('EUROSTAT_VBE_AutoP-Input'!K$7:K$2263,'EUROSTAT_VBE_AutoP-Input'!$B$7:$B$2263,$D46,'EUROSTAT_VBE_AutoP-Input'!$C$7:$C$2263,"*"&amp;RIGHT($A46,3)&amp;"*",'EUROSTAT_VBE_AutoP-Input'!$D$7:$D$2263,"3295*"))/1000+(SUMIFS('EUROSTAT_VBE_AutoP-Input'!K$7:K$2263,'EUROSTAT_VBE_AutoP-Input'!$B$7:$B$2263,$D46,'EUROSTAT_VBE_AutoP-Input'!$C$7:$C$2263,"*"&amp;RIGHT($A46,3)&amp;"*",'EUROSTAT_VBE_AutoP-Input'!$D$7:$D$2263,"2410*"))/1000+(SUMIFS('EUROSTAT_VBE_AutoP-Input'!K$7:K$2263,'EUROSTAT_VBE_AutoP-Input'!$B$7:$B$2263,$D46,'EUROSTAT_VBE_AutoP-Input'!$C$7:$C$2263,"*"&amp;RIGHT($A46,3)&amp;"*",'EUROSTAT_VBE_AutoP-Input'!$D$7:$D$2263,"3105*"))/1000</f>
        <v>0.76</v>
      </c>
      <c r="N46" s="17">
        <f>(SUMIFS('EUROSTAT_VBE_AutoP-Input'!L$7:L$2263,'EUROSTAT_VBE_AutoP-Input'!$B$7:$B$2263,$D46,'EUROSTAT_VBE_AutoP-Input'!$C$7:$C$2263,"*"&amp;RIGHT($A46,3)&amp;"*",'EUROSTAT_VBE_AutoP-Input'!$D$7:$D$2263,"3270A*"))/1000+(SUMIFS('EUROSTAT_VBE_AutoP-Input'!L$7:L$2263,'EUROSTAT_VBE_AutoP-Input'!$B$7:$B$2263,$D46,'EUROSTAT_VBE_AutoP-Input'!$C$7:$C$2263,"*"&amp;RIGHT($A46,3)&amp;"*",'EUROSTAT_VBE_AutoP-Input'!$D$7:$D$2263,"3285*"))/1000+(SUMIFS('EUROSTAT_VBE_AutoP-Input'!L$7:L$2263,'EUROSTAT_VBE_AutoP-Input'!$B$7:$B$2263,$D46,'EUROSTAT_VBE_AutoP-Input'!$C$7:$C$2263,"*"&amp;RIGHT($A46,3)&amp;"*",'EUROSTAT_VBE_AutoP-Input'!$D$7:$D$2263,"3295*"))/1000+(SUMIFS('EUROSTAT_VBE_AutoP-Input'!L$7:L$2263,'EUROSTAT_VBE_AutoP-Input'!$B$7:$B$2263,$D46,'EUROSTAT_VBE_AutoP-Input'!$C$7:$C$2263,"*"&amp;RIGHT($A46,3)&amp;"*",'EUROSTAT_VBE_AutoP-Input'!$D$7:$D$2263,"2410*"))/1000+(SUMIFS('EUROSTAT_VBE_AutoP-Input'!L$7:L$2263,'EUROSTAT_VBE_AutoP-Input'!$B$7:$B$2263,$D46,'EUROSTAT_VBE_AutoP-Input'!$C$7:$C$2263,"*"&amp;RIGHT($A46,3)&amp;"*",'EUROSTAT_VBE_AutoP-Input'!$D$7:$D$2263,"3105*"))/1000</f>
        <v>0.04</v>
      </c>
      <c r="O46" s="17">
        <f>(SUMIFS('EUROSTAT_VBE_AutoP-Input'!M$7:M$2263,'EUROSTAT_VBE_AutoP-Input'!$B$7:$B$2263,$D46,'EUROSTAT_VBE_AutoP-Input'!$C$7:$C$2263,"*"&amp;RIGHT($A46,3)&amp;"*",'EUROSTAT_VBE_AutoP-Input'!$D$7:$D$2263,"3270A*"))/1000+(SUMIFS('EUROSTAT_VBE_AutoP-Input'!M$7:M$2263,'EUROSTAT_VBE_AutoP-Input'!$B$7:$B$2263,$D46,'EUROSTAT_VBE_AutoP-Input'!$C$7:$C$2263,"*"&amp;RIGHT($A46,3)&amp;"*",'EUROSTAT_VBE_AutoP-Input'!$D$7:$D$2263,"3285*"))/1000+(SUMIFS('EUROSTAT_VBE_AutoP-Input'!M$7:M$2263,'EUROSTAT_VBE_AutoP-Input'!$B$7:$B$2263,$D46,'EUROSTAT_VBE_AutoP-Input'!$C$7:$C$2263,"*"&amp;RIGHT($A46,3)&amp;"*",'EUROSTAT_VBE_AutoP-Input'!$D$7:$D$2263,"3295*"))/1000+(SUMIFS('EUROSTAT_VBE_AutoP-Input'!M$7:M$2263,'EUROSTAT_VBE_AutoP-Input'!$B$7:$B$2263,$D46,'EUROSTAT_VBE_AutoP-Input'!$C$7:$C$2263,"*"&amp;RIGHT($A46,3)&amp;"*",'EUROSTAT_VBE_AutoP-Input'!$D$7:$D$2263,"2410*"))/1000+(SUMIFS('EUROSTAT_VBE_AutoP-Input'!M$7:M$2263,'EUROSTAT_VBE_AutoP-Input'!$B$7:$B$2263,$D46,'EUROSTAT_VBE_AutoP-Input'!$C$7:$C$2263,"*"&amp;RIGHT($A46,3)&amp;"*",'EUROSTAT_VBE_AutoP-Input'!$D$7:$D$2263,"3105*"))/1000</f>
        <v>0.28</v>
      </c>
      <c r="P46" s="17">
        <f>(SUMIFS('EUROSTAT_VBE_AutoP-Input'!N$7:N$2263,'EUROSTAT_VBE_AutoP-Input'!$B$7:$B$2263,$D46,'EUROSTAT_VBE_AutoP-Input'!$C$7:$C$2263,"*"&amp;RIGHT($A46,3)&amp;"*",'EUROSTAT_VBE_AutoP-Input'!$D$7:$D$2263,"3270A*"))/1000+(SUMIFS('EUROSTAT_VBE_AutoP-Input'!N$7:N$2263,'EUROSTAT_VBE_AutoP-Input'!$B$7:$B$2263,$D46,'EUROSTAT_VBE_AutoP-Input'!$C$7:$C$2263,"*"&amp;RIGHT($A46,3)&amp;"*",'EUROSTAT_VBE_AutoP-Input'!$D$7:$D$2263,"3285*"))/1000+(SUMIFS('EUROSTAT_VBE_AutoP-Input'!N$7:N$2263,'EUROSTAT_VBE_AutoP-Input'!$B$7:$B$2263,$D46,'EUROSTAT_VBE_AutoP-Input'!$C$7:$C$2263,"*"&amp;RIGHT($A46,3)&amp;"*",'EUROSTAT_VBE_AutoP-Input'!$D$7:$D$2263,"3295*"))/1000+(SUMIFS('EUROSTAT_VBE_AutoP-Input'!N$7:N$2263,'EUROSTAT_VBE_AutoP-Input'!$B$7:$B$2263,$D46,'EUROSTAT_VBE_AutoP-Input'!$C$7:$C$2263,"*"&amp;RIGHT($A46,3)&amp;"*",'EUROSTAT_VBE_AutoP-Input'!$D$7:$D$2263,"2410*"))/1000+(SUMIFS('EUROSTAT_VBE_AutoP-Input'!N$7:N$2263,'EUROSTAT_VBE_AutoP-Input'!$B$7:$B$2263,$D46,'EUROSTAT_VBE_AutoP-Input'!$C$7:$C$2263,"*"&amp;RIGHT($A46,3)&amp;"*",'EUROSTAT_VBE_AutoP-Input'!$D$7:$D$2263,"3105*"))/1000</f>
        <v>17.28</v>
      </c>
      <c r="Q46" s="17">
        <f>(SUMIFS('EUROSTAT_VBE_AutoP-Input'!O$7:O$2263,'EUROSTAT_VBE_AutoP-Input'!$B$7:$B$2263,$D46,'EUROSTAT_VBE_AutoP-Input'!$C$7:$C$2263,"*"&amp;RIGHT($A46,3)&amp;"*",'EUROSTAT_VBE_AutoP-Input'!$D$7:$D$2263,"3270A*"))/1000+(SUMIFS('EUROSTAT_VBE_AutoP-Input'!O$7:O$2263,'EUROSTAT_VBE_AutoP-Input'!$B$7:$B$2263,$D46,'EUROSTAT_VBE_AutoP-Input'!$C$7:$C$2263,"*"&amp;RIGHT($A46,3)&amp;"*",'EUROSTAT_VBE_AutoP-Input'!$D$7:$D$2263,"3285*"))/1000+(SUMIFS('EUROSTAT_VBE_AutoP-Input'!O$7:O$2263,'EUROSTAT_VBE_AutoP-Input'!$B$7:$B$2263,$D46,'EUROSTAT_VBE_AutoP-Input'!$C$7:$C$2263,"*"&amp;RIGHT($A46,3)&amp;"*",'EUROSTAT_VBE_AutoP-Input'!$D$7:$D$2263,"3295*"))/1000+(SUMIFS('EUROSTAT_VBE_AutoP-Input'!O$7:O$2263,'EUROSTAT_VBE_AutoP-Input'!$B$7:$B$2263,$D46,'EUROSTAT_VBE_AutoP-Input'!$C$7:$C$2263,"*"&amp;RIGHT($A46,3)&amp;"*",'EUROSTAT_VBE_AutoP-Input'!$D$7:$D$2263,"2410*"))/1000+(SUMIFS('EUROSTAT_VBE_AutoP-Input'!O$7:O$2263,'EUROSTAT_VBE_AutoP-Input'!$B$7:$B$2263,$D46,'EUROSTAT_VBE_AutoP-Input'!$C$7:$C$2263,"*"&amp;RIGHT($A46,3)&amp;"*",'EUROSTAT_VBE_AutoP-Input'!$D$7:$D$2263,"3105*"))/1000</f>
        <v>0.68</v>
      </c>
      <c r="R46" s="17">
        <f>(SUMIFS('EUROSTAT_VBE_AutoP-Input'!P$7:P$2263,'EUROSTAT_VBE_AutoP-Input'!$B$7:$B$2263,$D46,'EUROSTAT_VBE_AutoP-Input'!$C$7:$C$2263,"*"&amp;RIGHT($A46,3)&amp;"*",'EUROSTAT_VBE_AutoP-Input'!$D$7:$D$2263,"3270A*"))/1000+(SUMIFS('EUROSTAT_VBE_AutoP-Input'!P$7:P$2263,'EUROSTAT_VBE_AutoP-Input'!$B$7:$B$2263,$D46,'EUROSTAT_VBE_AutoP-Input'!$C$7:$C$2263,"*"&amp;RIGHT($A46,3)&amp;"*",'EUROSTAT_VBE_AutoP-Input'!$D$7:$D$2263,"3285*"))/1000+(SUMIFS('EUROSTAT_VBE_AutoP-Input'!P$7:P$2263,'EUROSTAT_VBE_AutoP-Input'!$B$7:$B$2263,$D46,'EUROSTAT_VBE_AutoP-Input'!$C$7:$C$2263,"*"&amp;RIGHT($A46,3)&amp;"*",'EUROSTAT_VBE_AutoP-Input'!$D$7:$D$2263,"3295*"))/1000+(SUMIFS('EUROSTAT_VBE_AutoP-Input'!P$7:P$2263,'EUROSTAT_VBE_AutoP-Input'!$B$7:$B$2263,$D46,'EUROSTAT_VBE_AutoP-Input'!$C$7:$C$2263,"*"&amp;RIGHT($A46,3)&amp;"*",'EUROSTAT_VBE_AutoP-Input'!$D$7:$D$2263,"2410*"))/1000+(SUMIFS('EUROSTAT_VBE_AutoP-Input'!P$7:P$2263,'EUROSTAT_VBE_AutoP-Input'!$B$7:$B$2263,$D46,'EUROSTAT_VBE_AutoP-Input'!$C$7:$C$2263,"*"&amp;RIGHT($A46,3)&amp;"*",'EUROSTAT_VBE_AutoP-Input'!$D$7:$D$2263,"3105*"))/1000</f>
        <v>10.96</v>
      </c>
      <c r="S46" s="17">
        <f>(SUMIFS('EUROSTAT_VBE_AutoP-Input'!Q$7:Q$2263,'EUROSTAT_VBE_AutoP-Input'!$B$7:$B$2263,$D46,'EUROSTAT_VBE_AutoP-Input'!$C$7:$C$2263,"*"&amp;RIGHT($A46,3)&amp;"*",'EUROSTAT_VBE_AutoP-Input'!$D$7:$D$2263,"3270A*"))/1000+(SUMIFS('EUROSTAT_VBE_AutoP-Input'!Q$7:Q$2263,'EUROSTAT_VBE_AutoP-Input'!$B$7:$B$2263,$D46,'EUROSTAT_VBE_AutoP-Input'!$C$7:$C$2263,"*"&amp;RIGHT($A46,3)&amp;"*",'EUROSTAT_VBE_AutoP-Input'!$D$7:$D$2263,"3285*"))/1000+(SUMIFS('EUROSTAT_VBE_AutoP-Input'!Q$7:Q$2263,'EUROSTAT_VBE_AutoP-Input'!$B$7:$B$2263,$D46,'EUROSTAT_VBE_AutoP-Input'!$C$7:$C$2263,"*"&amp;RIGHT($A46,3)&amp;"*",'EUROSTAT_VBE_AutoP-Input'!$D$7:$D$2263,"3295*"))/1000+(SUMIFS('EUROSTAT_VBE_AutoP-Input'!Q$7:Q$2263,'EUROSTAT_VBE_AutoP-Input'!$B$7:$B$2263,$D46,'EUROSTAT_VBE_AutoP-Input'!$C$7:$C$2263,"*"&amp;RIGHT($A46,3)&amp;"*",'EUROSTAT_VBE_AutoP-Input'!$D$7:$D$2263,"2410*"))/1000+(SUMIFS('EUROSTAT_VBE_AutoP-Input'!Q$7:Q$2263,'EUROSTAT_VBE_AutoP-Input'!$B$7:$B$2263,$D46,'EUROSTAT_VBE_AutoP-Input'!$C$7:$C$2263,"*"&amp;RIGHT($A46,3)&amp;"*",'EUROSTAT_VBE_AutoP-Input'!$D$7:$D$2263,"3105*"))/1000</f>
        <v>0.08</v>
      </c>
      <c r="T46" s="17">
        <f>(SUMIFS('EUROSTAT_VBE_AutoP-Input'!R$7:R$2263,'EUROSTAT_VBE_AutoP-Input'!$B$7:$B$2263,$D46,'EUROSTAT_VBE_AutoP-Input'!$C$7:$C$2263,"*"&amp;RIGHT($A46,3)&amp;"*",'EUROSTAT_VBE_AutoP-Input'!$D$7:$D$2263,"3270A*"))/1000+(SUMIFS('EUROSTAT_VBE_AutoP-Input'!R$7:R$2263,'EUROSTAT_VBE_AutoP-Input'!$B$7:$B$2263,$D46,'EUROSTAT_VBE_AutoP-Input'!$C$7:$C$2263,"*"&amp;RIGHT($A46,3)&amp;"*",'EUROSTAT_VBE_AutoP-Input'!$D$7:$D$2263,"3285*"))/1000+(SUMIFS('EUROSTAT_VBE_AutoP-Input'!R$7:R$2263,'EUROSTAT_VBE_AutoP-Input'!$B$7:$B$2263,$D46,'EUROSTAT_VBE_AutoP-Input'!$C$7:$C$2263,"*"&amp;RIGHT($A46,3)&amp;"*",'EUROSTAT_VBE_AutoP-Input'!$D$7:$D$2263,"3295*"))/1000+(SUMIFS('EUROSTAT_VBE_AutoP-Input'!R$7:R$2263,'EUROSTAT_VBE_AutoP-Input'!$B$7:$B$2263,$D46,'EUROSTAT_VBE_AutoP-Input'!$C$7:$C$2263,"*"&amp;RIGHT($A46,3)&amp;"*",'EUROSTAT_VBE_AutoP-Input'!$D$7:$D$2263,"2410*"))/1000+(SUMIFS('EUROSTAT_VBE_AutoP-Input'!R$7:R$2263,'EUROSTAT_VBE_AutoP-Input'!$B$7:$B$2263,$D46,'EUROSTAT_VBE_AutoP-Input'!$C$7:$C$2263,"*"&amp;RIGHT($A46,3)&amp;"*",'EUROSTAT_VBE_AutoP-Input'!$D$7:$D$2263,"3105*"))/1000</f>
        <v>0</v>
      </c>
      <c r="U46" s="17">
        <f>(SUMIFS('EUROSTAT_VBE_AutoP-Input'!S$7:S$2263,'EUROSTAT_VBE_AutoP-Input'!$B$7:$B$2263,$D46,'EUROSTAT_VBE_AutoP-Input'!$C$7:$C$2263,"*"&amp;RIGHT($A46,3)&amp;"*",'EUROSTAT_VBE_AutoP-Input'!$D$7:$D$2263,"3270A*"))/1000+(SUMIFS('EUROSTAT_VBE_AutoP-Input'!S$7:S$2263,'EUROSTAT_VBE_AutoP-Input'!$B$7:$B$2263,$D46,'EUROSTAT_VBE_AutoP-Input'!$C$7:$C$2263,"*"&amp;RIGHT($A46,3)&amp;"*",'EUROSTAT_VBE_AutoP-Input'!$D$7:$D$2263,"3285*"))/1000+(SUMIFS('EUROSTAT_VBE_AutoP-Input'!S$7:S$2263,'EUROSTAT_VBE_AutoP-Input'!$B$7:$B$2263,$D46,'EUROSTAT_VBE_AutoP-Input'!$C$7:$C$2263,"*"&amp;RIGHT($A46,3)&amp;"*",'EUROSTAT_VBE_AutoP-Input'!$D$7:$D$2263,"3295*"))/1000+(SUMIFS('EUROSTAT_VBE_AutoP-Input'!S$7:S$2263,'EUROSTAT_VBE_AutoP-Input'!$B$7:$B$2263,$D46,'EUROSTAT_VBE_AutoP-Input'!$C$7:$C$2263,"*"&amp;RIGHT($A46,3)&amp;"*",'EUROSTAT_VBE_AutoP-Input'!$D$7:$D$2263,"2410*"))/1000+(SUMIFS('EUROSTAT_VBE_AutoP-Input'!S$7:S$2263,'EUROSTAT_VBE_AutoP-Input'!$B$7:$B$2263,$D46,'EUROSTAT_VBE_AutoP-Input'!$C$7:$C$2263,"*"&amp;RIGHT($A46,3)&amp;"*",'EUROSTAT_VBE_AutoP-Input'!$D$7:$D$2263,"3105*"))/1000</f>
        <v>0</v>
      </c>
      <c r="V46" s="17">
        <f>(SUMIFS('EUROSTAT_VBE_AutoP-Input'!T$7:T$2263,'EUROSTAT_VBE_AutoP-Input'!$B$7:$B$2263,$D46,'EUROSTAT_VBE_AutoP-Input'!$C$7:$C$2263,"*"&amp;RIGHT($A46,3)&amp;"*",'EUROSTAT_VBE_AutoP-Input'!$D$7:$D$2263,"3270A*"))/1000+(SUMIFS('EUROSTAT_VBE_AutoP-Input'!T$7:T$2263,'EUROSTAT_VBE_AutoP-Input'!$B$7:$B$2263,$D46,'EUROSTAT_VBE_AutoP-Input'!$C$7:$C$2263,"*"&amp;RIGHT($A46,3)&amp;"*",'EUROSTAT_VBE_AutoP-Input'!$D$7:$D$2263,"3285*"))/1000+(SUMIFS('EUROSTAT_VBE_AutoP-Input'!T$7:T$2263,'EUROSTAT_VBE_AutoP-Input'!$B$7:$B$2263,$D46,'EUROSTAT_VBE_AutoP-Input'!$C$7:$C$2263,"*"&amp;RIGHT($A46,3)&amp;"*",'EUROSTAT_VBE_AutoP-Input'!$D$7:$D$2263,"3295*"))/1000+(SUMIFS('EUROSTAT_VBE_AutoP-Input'!T$7:T$2263,'EUROSTAT_VBE_AutoP-Input'!$B$7:$B$2263,$D46,'EUROSTAT_VBE_AutoP-Input'!$C$7:$C$2263,"*"&amp;RIGHT($A46,3)&amp;"*",'EUROSTAT_VBE_AutoP-Input'!$D$7:$D$2263,"2410*"))/1000+(SUMIFS('EUROSTAT_VBE_AutoP-Input'!T$7:T$2263,'EUROSTAT_VBE_AutoP-Input'!$B$7:$B$2263,$D46,'EUROSTAT_VBE_AutoP-Input'!$C$7:$C$2263,"*"&amp;RIGHT($A46,3)&amp;"*",'EUROSTAT_VBE_AutoP-Input'!$D$7:$D$2263,"3105*"))/1000</f>
        <v>0</v>
      </c>
      <c r="W46" s="17">
        <f>(SUMIFS('EUROSTAT_VBE_AutoP-Input'!U$7:U$2263,'EUROSTAT_VBE_AutoP-Input'!$B$7:$B$2263,$D46,'EUROSTAT_VBE_AutoP-Input'!$C$7:$C$2263,"*"&amp;RIGHT($A46,3)&amp;"*",'EUROSTAT_VBE_AutoP-Input'!$D$7:$D$2263,"3270A*"))/1000+(SUMIFS('EUROSTAT_VBE_AutoP-Input'!U$7:U$2263,'EUROSTAT_VBE_AutoP-Input'!$B$7:$B$2263,$D46,'EUROSTAT_VBE_AutoP-Input'!$C$7:$C$2263,"*"&amp;RIGHT($A46,3)&amp;"*",'EUROSTAT_VBE_AutoP-Input'!$D$7:$D$2263,"3285*"))/1000+(SUMIFS('EUROSTAT_VBE_AutoP-Input'!U$7:U$2263,'EUROSTAT_VBE_AutoP-Input'!$B$7:$B$2263,$D46,'EUROSTAT_VBE_AutoP-Input'!$C$7:$C$2263,"*"&amp;RIGHT($A46,3)&amp;"*",'EUROSTAT_VBE_AutoP-Input'!$D$7:$D$2263,"3295*"))/1000+(SUMIFS('EUROSTAT_VBE_AutoP-Input'!U$7:U$2263,'EUROSTAT_VBE_AutoP-Input'!$B$7:$B$2263,$D46,'EUROSTAT_VBE_AutoP-Input'!$C$7:$C$2263,"*"&amp;RIGHT($A46,3)&amp;"*",'EUROSTAT_VBE_AutoP-Input'!$D$7:$D$2263,"2410*"))/1000+(SUMIFS('EUROSTAT_VBE_AutoP-Input'!U$7:U$2263,'EUROSTAT_VBE_AutoP-Input'!$B$7:$B$2263,$D46,'EUROSTAT_VBE_AutoP-Input'!$C$7:$C$2263,"*"&amp;RIGHT($A46,3)&amp;"*",'EUROSTAT_VBE_AutoP-Input'!$D$7:$D$2263,"3105*"))/1000</f>
        <v>74.336</v>
      </c>
      <c r="X46" s="17">
        <f>(SUMIFS('EUROSTAT_VBE_AutoP-Input'!V$7:V$2263,'EUROSTAT_VBE_AutoP-Input'!$B$7:$B$2263,$D46,'EUROSTAT_VBE_AutoP-Input'!$C$7:$C$2263,"*"&amp;RIGHT($A46,3)&amp;"*",'EUROSTAT_VBE_AutoP-Input'!$D$7:$D$2263,"3270A*"))/1000+(SUMIFS('EUROSTAT_VBE_AutoP-Input'!V$7:V$2263,'EUROSTAT_VBE_AutoP-Input'!$B$7:$B$2263,$D46,'EUROSTAT_VBE_AutoP-Input'!$C$7:$C$2263,"*"&amp;RIGHT($A46,3)&amp;"*",'EUROSTAT_VBE_AutoP-Input'!$D$7:$D$2263,"3285*"))/1000+(SUMIFS('EUROSTAT_VBE_AutoP-Input'!V$7:V$2263,'EUROSTAT_VBE_AutoP-Input'!$B$7:$B$2263,$D46,'EUROSTAT_VBE_AutoP-Input'!$C$7:$C$2263,"*"&amp;RIGHT($A46,3)&amp;"*",'EUROSTAT_VBE_AutoP-Input'!$D$7:$D$2263,"3295*"))/1000+(SUMIFS('EUROSTAT_VBE_AutoP-Input'!V$7:V$2263,'EUROSTAT_VBE_AutoP-Input'!$B$7:$B$2263,$D46,'EUROSTAT_VBE_AutoP-Input'!$C$7:$C$2263,"*"&amp;RIGHT($A46,3)&amp;"*",'EUROSTAT_VBE_AutoP-Input'!$D$7:$D$2263,"2410*"))/1000+(SUMIFS('EUROSTAT_VBE_AutoP-Input'!V$7:V$2263,'EUROSTAT_VBE_AutoP-Input'!$B$7:$B$2263,$D46,'EUROSTAT_VBE_AutoP-Input'!$C$7:$C$2263,"*"&amp;RIGHT($A46,3)&amp;"*",'EUROSTAT_VBE_AutoP-Input'!$D$7:$D$2263,"3105*"))/1000</f>
        <v>0</v>
      </c>
      <c r="Y46" s="17">
        <f>(SUMIFS('EUROSTAT_VBE_AutoP-Input'!W$7:W$2263,'EUROSTAT_VBE_AutoP-Input'!$B$7:$B$2263,$D46,'EUROSTAT_VBE_AutoP-Input'!$C$7:$C$2263,"*"&amp;RIGHT($A46,3)&amp;"*",'EUROSTAT_VBE_AutoP-Input'!$D$7:$D$2263,"3270A*"))/1000+(SUMIFS('EUROSTAT_VBE_AutoP-Input'!W$7:W$2263,'EUROSTAT_VBE_AutoP-Input'!$B$7:$B$2263,$D46,'EUROSTAT_VBE_AutoP-Input'!$C$7:$C$2263,"*"&amp;RIGHT($A46,3)&amp;"*",'EUROSTAT_VBE_AutoP-Input'!$D$7:$D$2263,"3285*"))/1000+(SUMIFS('EUROSTAT_VBE_AutoP-Input'!W$7:W$2263,'EUROSTAT_VBE_AutoP-Input'!$B$7:$B$2263,$D46,'EUROSTAT_VBE_AutoP-Input'!$C$7:$C$2263,"*"&amp;RIGHT($A46,3)&amp;"*",'EUROSTAT_VBE_AutoP-Input'!$D$7:$D$2263,"3295*"))/1000+(SUMIFS('EUROSTAT_VBE_AutoP-Input'!W$7:W$2263,'EUROSTAT_VBE_AutoP-Input'!$B$7:$B$2263,$D46,'EUROSTAT_VBE_AutoP-Input'!$C$7:$C$2263,"*"&amp;RIGHT($A46,3)&amp;"*",'EUROSTAT_VBE_AutoP-Input'!$D$7:$D$2263,"2410*"))/1000+(SUMIFS('EUROSTAT_VBE_AutoP-Input'!W$7:W$2263,'EUROSTAT_VBE_AutoP-Input'!$B$7:$B$2263,$D46,'EUROSTAT_VBE_AutoP-Input'!$C$7:$C$2263,"*"&amp;RIGHT($A46,3)&amp;"*",'EUROSTAT_VBE_AutoP-Input'!$D$7:$D$2263,"3105*"))/1000</f>
        <v>0</v>
      </c>
      <c r="Z46" s="17">
        <f>(SUMIFS('EUROSTAT_VBE_AutoP-Input'!X$7:X$2263,'EUROSTAT_VBE_AutoP-Input'!$B$7:$B$2263,$D46,'EUROSTAT_VBE_AutoP-Input'!$C$7:$C$2263,"*"&amp;RIGHT($A46,3)&amp;"*",'EUROSTAT_VBE_AutoP-Input'!$D$7:$D$2263,"3270A*"))/1000+(SUMIFS('EUROSTAT_VBE_AutoP-Input'!X$7:X$2263,'EUROSTAT_VBE_AutoP-Input'!$B$7:$B$2263,$D46,'EUROSTAT_VBE_AutoP-Input'!$C$7:$C$2263,"*"&amp;RIGHT($A46,3)&amp;"*",'EUROSTAT_VBE_AutoP-Input'!$D$7:$D$2263,"3285*"))/1000+(SUMIFS('EUROSTAT_VBE_AutoP-Input'!X$7:X$2263,'EUROSTAT_VBE_AutoP-Input'!$B$7:$B$2263,$D46,'EUROSTAT_VBE_AutoP-Input'!$C$7:$C$2263,"*"&amp;RIGHT($A46,3)&amp;"*",'EUROSTAT_VBE_AutoP-Input'!$D$7:$D$2263,"3295*"))/1000+(SUMIFS('EUROSTAT_VBE_AutoP-Input'!X$7:X$2263,'EUROSTAT_VBE_AutoP-Input'!$B$7:$B$2263,$D46,'EUROSTAT_VBE_AutoP-Input'!$C$7:$C$2263,"*"&amp;RIGHT($A46,3)&amp;"*",'EUROSTAT_VBE_AutoP-Input'!$D$7:$D$2263,"2410*"))/1000+(SUMIFS('EUROSTAT_VBE_AutoP-Input'!X$7:X$2263,'EUROSTAT_VBE_AutoP-Input'!$B$7:$B$2263,$D46,'EUROSTAT_VBE_AutoP-Input'!$C$7:$C$2263,"*"&amp;RIGHT($A46,3)&amp;"*",'EUROSTAT_VBE_AutoP-Input'!$D$7:$D$2263,"3105*"))/1000</f>
        <v>0</v>
      </c>
      <c r="AA46" s="17">
        <f>(SUMIFS('EUROSTAT_VBE_AutoP-Input'!Y$7:Y$2263,'EUROSTAT_VBE_AutoP-Input'!$B$7:$B$2263,$D46,'EUROSTAT_VBE_AutoP-Input'!$C$7:$C$2263,"*"&amp;RIGHT($A46,3)&amp;"*",'EUROSTAT_VBE_AutoP-Input'!$D$7:$D$2263,"3270A*"))/1000+(SUMIFS('EUROSTAT_VBE_AutoP-Input'!Y$7:Y$2263,'EUROSTAT_VBE_AutoP-Input'!$B$7:$B$2263,$D46,'EUROSTAT_VBE_AutoP-Input'!$C$7:$C$2263,"*"&amp;RIGHT($A46,3)&amp;"*",'EUROSTAT_VBE_AutoP-Input'!$D$7:$D$2263,"3285*"))/1000+(SUMIFS('EUROSTAT_VBE_AutoP-Input'!Y$7:Y$2263,'EUROSTAT_VBE_AutoP-Input'!$B$7:$B$2263,$D46,'EUROSTAT_VBE_AutoP-Input'!$C$7:$C$2263,"*"&amp;RIGHT($A46,3)&amp;"*",'EUROSTAT_VBE_AutoP-Input'!$D$7:$D$2263,"3295*"))/1000+(SUMIFS('EUROSTAT_VBE_AutoP-Input'!Y$7:Y$2263,'EUROSTAT_VBE_AutoP-Input'!$B$7:$B$2263,$D46,'EUROSTAT_VBE_AutoP-Input'!$C$7:$C$2263,"*"&amp;RIGHT($A46,3)&amp;"*",'EUROSTAT_VBE_AutoP-Input'!$D$7:$D$2263,"2410*"))/1000+(SUMIFS('EUROSTAT_VBE_AutoP-Input'!Y$7:Y$2263,'EUROSTAT_VBE_AutoP-Input'!$B$7:$B$2263,$D46,'EUROSTAT_VBE_AutoP-Input'!$C$7:$C$2263,"*"&amp;RIGHT($A46,3)&amp;"*",'EUROSTAT_VBE_AutoP-Input'!$D$7:$D$2263,"3105*"))/1000</f>
        <v>0</v>
      </c>
      <c r="AB46" s="17">
        <f>(SUMIFS('EUROSTAT_VBE_AutoP-Input'!Z$7:Z$2263,'EUROSTAT_VBE_AutoP-Input'!$B$7:$B$2263,$D46,'EUROSTAT_VBE_AutoP-Input'!$C$7:$C$2263,"*"&amp;RIGHT($A46,3)&amp;"*",'EUROSTAT_VBE_AutoP-Input'!$D$7:$D$2263,"3270A*"))/1000+(SUMIFS('EUROSTAT_VBE_AutoP-Input'!Z$7:Z$2263,'EUROSTAT_VBE_AutoP-Input'!$B$7:$B$2263,$D46,'EUROSTAT_VBE_AutoP-Input'!$C$7:$C$2263,"*"&amp;RIGHT($A46,3)&amp;"*",'EUROSTAT_VBE_AutoP-Input'!$D$7:$D$2263,"3285*"))/1000+(SUMIFS('EUROSTAT_VBE_AutoP-Input'!Z$7:Z$2263,'EUROSTAT_VBE_AutoP-Input'!$B$7:$B$2263,$D46,'EUROSTAT_VBE_AutoP-Input'!$C$7:$C$2263,"*"&amp;RIGHT($A46,3)&amp;"*",'EUROSTAT_VBE_AutoP-Input'!$D$7:$D$2263,"3295*"))/1000+(SUMIFS('EUROSTAT_VBE_AutoP-Input'!Z$7:Z$2263,'EUROSTAT_VBE_AutoP-Input'!$B$7:$B$2263,$D46,'EUROSTAT_VBE_AutoP-Input'!$C$7:$C$2263,"*"&amp;RIGHT($A46,3)&amp;"*",'EUROSTAT_VBE_AutoP-Input'!$D$7:$D$2263,"2410*"))/1000+(SUMIFS('EUROSTAT_VBE_AutoP-Input'!Z$7:Z$2263,'EUROSTAT_VBE_AutoP-Input'!$B$7:$B$2263,$D46,'EUROSTAT_VBE_AutoP-Input'!$C$7:$C$2263,"*"&amp;RIGHT($A46,3)&amp;"*",'EUROSTAT_VBE_AutoP-Input'!$D$7:$D$2263,"3105*"))/1000</f>
        <v>0</v>
      </c>
      <c r="AC46" s="17">
        <f>(SUMIFS('EUROSTAT_VBE_AutoP-Input'!AA$7:AA$2263,'EUROSTAT_VBE_AutoP-Input'!$B$7:$B$2263,$D46,'EUROSTAT_VBE_AutoP-Input'!$C$7:$C$2263,"*"&amp;RIGHT($A46,3)&amp;"*",'EUROSTAT_VBE_AutoP-Input'!$D$7:$D$2263,"3270A*"))/1000+(SUMIFS('EUROSTAT_VBE_AutoP-Input'!AA$7:AA$2263,'EUROSTAT_VBE_AutoP-Input'!$B$7:$B$2263,$D46,'EUROSTAT_VBE_AutoP-Input'!$C$7:$C$2263,"*"&amp;RIGHT($A46,3)&amp;"*",'EUROSTAT_VBE_AutoP-Input'!$D$7:$D$2263,"3285*"))/1000+(SUMIFS('EUROSTAT_VBE_AutoP-Input'!AA$7:AA$2263,'EUROSTAT_VBE_AutoP-Input'!$B$7:$B$2263,$D46,'EUROSTAT_VBE_AutoP-Input'!$C$7:$C$2263,"*"&amp;RIGHT($A46,3)&amp;"*",'EUROSTAT_VBE_AutoP-Input'!$D$7:$D$2263,"3295*"))/1000+(SUMIFS('EUROSTAT_VBE_AutoP-Input'!AA$7:AA$2263,'EUROSTAT_VBE_AutoP-Input'!$B$7:$B$2263,$D46,'EUROSTAT_VBE_AutoP-Input'!$C$7:$C$2263,"*"&amp;RIGHT($A46,3)&amp;"*",'EUROSTAT_VBE_AutoP-Input'!$D$7:$D$2263,"2410*"))/1000+(SUMIFS('EUROSTAT_VBE_AutoP-Input'!AA$7:AA$2263,'EUROSTAT_VBE_AutoP-Input'!$B$7:$B$2263,$D46,'EUROSTAT_VBE_AutoP-Input'!$C$7:$C$2263,"*"&amp;RIGHT($A46,3)&amp;"*",'EUROSTAT_VBE_AutoP-Input'!$D$7:$D$2263,"3105*"))/1000</f>
        <v>0</v>
      </c>
      <c r="AD46" s="17">
        <f>(SUMIFS('EUROSTAT_VBE_AutoP-Input'!AB$7:AB$2263,'EUROSTAT_VBE_AutoP-Input'!$B$7:$B$2263,$D46,'EUROSTAT_VBE_AutoP-Input'!$C$7:$C$2263,"*"&amp;RIGHT($A46,3)&amp;"*",'EUROSTAT_VBE_AutoP-Input'!$D$7:$D$2263,"3270A*"))/1000+(SUMIFS('EUROSTAT_VBE_AutoP-Input'!AB$7:AB$2263,'EUROSTAT_VBE_AutoP-Input'!$B$7:$B$2263,$D46,'EUROSTAT_VBE_AutoP-Input'!$C$7:$C$2263,"*"&amp;RIGHT($A46,3)&amp;"*",'EUROSTAT_VBE_AutoP-Input'!$D$7:$D$2263,"3285*"))/1000+(SUMIFS('EUROSTAT_VBE_AutoP-Input'!AB$7:AB$2263,'EUROSTAT_VBE_AutoP-Input'!$B$7:$B$2263,$D46,'EUROSTAT_VBE_AutoP-Input'!$C$7:$C$2263,"*"&amp;RIGHT($A46,3)&amp;"*",'EUROSTAT_VBE_AutoP-Input'!$D$7:$D$2263,"3295*"))/1000+(SUMIFS('EUROSTAT_VBE_AutoP-Input'!AB$7:AB$2263,'EUROSTAT_VBE_AutoP-Input'!$B$7:$B$2263,$D46,'EUROSTAT_VBE_AutoP-Input'!$C$7:$C$2263,"*"&amp;RIGHT($A46,3)&amp;"*",'EUROSTAT_VBE_AutoP-Input'!$D$7:$D$2263,"2410*"))/1000+(SUMIFS('EUROSTAT_VBE_AutoP-Input'!AB$7:AB$2263,'EUROSTAT_VBE_AutoP-Input'!$B$7:$B$2263,$D46,'EUROSTAT_VBE_AutoP-Input'!$C$7:$C$2263,"*"&amp;RIGHT($A46,3)&amp;"*",'EUROSTAT_VBE_AutoP-Input'!$D$7:$D$2263,"3105*"))/1000</f>
        <v>0.16</v>
      </c>
      <c r="AE46" s="17">
        <f>(SUMIFS('EUROSTAT_VBE_AutoP-Input'!AC$7:AC$2263,'EUROSTAT_VBE_AutoP-Input'!$B$7:$B$2263,$D46,'EUROSTAT_VBE_AutoP-Input'!$C$7:$C$2263,"*"&amp;RIGHT($A46,3)&amp;"*",'EUROSTAT_VBE_AutoP-Input'!$D$7:$D$2263,"3270A*"))/1000+(SUMIFS('EUROSTAT_VBE_AutoP-Input'!AC$7:AC$2263,'EUROSTAT_VBE_AutoP-Input'!$B$7:$B$2263,$D46,'EUROSTAT_VBE_AutoP-Input'!$C$7:$C$2263,"*"&amp;RIGHT($A46,3)&amp;"*",'EUROSTAT_VBE_AutoP-Input'!$D$7:$D$2263,"3285*"))/1000+(SUMIFS('EUROSTAT_VBE_AutoP-Input'!AC$7:AC$2263,'EUROSTAT_VBE_AutoP-Input'!$B$7:$B$2263,$D46,'EUROSTAT_VBE_AutoP-Input'!$C$7:$C$2263,"*"&amp;RIGHT($A46,3)&amp;"*",'EUROSTAT_VBE_AutoP-Input'!$D$7:$D$2263,"3295*"))/1000+(SUMIFS('EUROSTAT_VBE_AutoP-Input'!AC$7:AC$2263,'EUROSTAT_VBE_AutoP-Input'!$B$7:$B$2263,$D46,'EUROSTAT_VBE_AutoP-Input'!$C$7:$C$2263,"*"&amp;RIGHT($A46,3)&amp;"*",'EUROSTAT_VBE_AutoP-Input'!$D$7:$D$2263,"2410*"))/1000+(SUMIFS('EUROSTAT_VBE_AutoP-Input'!AC$7:AC$2263,'EUROSTAT_VBE_AutoP-Input'!$B$7:$B$2263,$D46,'EUROSTAT_VBE_AutoP-Input'!$C$7:$C$2263,"*"&amp;RIGHT($A46,3)&amp;"*",'EUROSTAT_VBE_AutoP-Input'!$D$7:$D$2263,"3105*"))/1000</f>
        <v>0</v>
      </c>
      <c r="AF46" s="17">
        <f>(SUMIFS('EUROSTAT_VBE_AutoP-Input'!AD$7:AD$2263,'EUROSTAT_VBE_AutoP-Input'!$B$7:$B$2263,$D46,'EUROSTAT_VBE_AutoP-Input'!$C$7:$C$2263,"*"&amp;RIGHT($A46,3)&amp;"*",'EUROSTAT_VBE_AutoP-Input'!$D$7:$D$2263,"3270A*"))/1000+(SUMIFS('EUROSTAT_VBE_AutoP-Input'!AD$7:AD$2263,'EUROSTAT_VBE_AutoP-Input'!$B$7:$B$2263,$D46,'EUROSTAT_VBE_AutoP-Input'!$C$7:$C$2263,"*"&amp;RIGHT($A46,3)&amp;"*",'EUROSTAT_VBE_AutoP-Input'!$D$7:$D$2263,"3285*"))/1000+(SUMIFS('EUROSTAT_VBE_AutoP-Input'!AD$7:AD$2263,'EUROSTAT_VBE_AutoP-Input'!$B$7:$B$2263,$D46,'EUROSTAT_VBE_AutoP-Input'!$C$7:$C$2263,"*"&amp;RIGHT($A46,3)&amp;"*",'EUROSTAT_VBE_AutoP-Input'!$D$7:$D$2263,"3295*"))/1000+(SUMIFS('EUROSTAT_VBE_AutoP-Input'!AD$7:AD$2263,'EUROSTAT_VBE_AutoP-Input'!$B$7:$B$2263,$D46,'EUROSTAT_VBE_AutoP-Input'!$C$7:$C$2263,"*"&amp;RIGHT($A46,3)&amp;"*",'EUROSTAT_VBE_AutoP-Input'!$D$7:$D$2263,"2410*"))/1000+(SUMIFS('EUROSTAT_VBE_AutoP-Input'!AD$7:AD$2263,'EUROSTAT_VBE_AutoP-Input'!$B$7:$B$2263,$D46,'EUROSTAT_VBE_AutoP-Input'!$C$7:$C$2263,"*"&amp;RIGHT($A46,3)&amp;"*",'EUROSTAT_VBE_AutoP-Input'!$D$7:$D$2263,"3105*"))/1000</f>
        <v>0.4</v>
      </c>
      <c r="AG46" s="17">
        <f>(SUMIFS('EUROSTAT_VBE_AutoP-Input'!AE$7:AE$2263,'EUROSTAT_VBE_AutoP-Input'!$B$7:$B$2263,$D46,'EUROSTAT_VBE_AutoP-Input'!$C$7:$C$2263,"*"&amp;RIGHT($A46,3)&amp;"*",'EUROSTAT_VBE_AutoP-Input'!$D$7:$D$2263,"3270A*"))/1000+(SUMIFS('EUROSTAT_VBE_AutoP-Input'!AE$7:AE$2263,'EUROSTAT_VBE_AutoP-Input'!$B$7:$B$2263,$D46,'EUROSTAT_VBE_AutoP-Input'!$C$7:$C$2263,"*"&amp;RIGHT($A46,3)&amp;"*",'EUROSTAT_VBE_AutoP-Input'!$D$7:$D$2263,"3285*"))/1000+(SUMIFS('EUROSTAT_VBE_AutoP-Input'!AE$7:AE$2263,'EUROSTAT_VBE_AutoP-Input'!$B$7:$B$2263,$D46,'EUROSTAT_VBE_AutoP-Input'!$C$7:$C$2263,"*"&amp;RIGHT($A46,3)&amp;"*",'EUROSTAT_VBE_AutoP-Input'!$D$7:$D$2263,"3295*"))/1000+(SUMIFS('EUROSTAT_VBE_AutoP-Input'!AE$7:AE$2263,'EUROSTAT_VBE_AutoP-Input'!$B$7:$B$2263,$D46,'EUROSTAT_VBE_AutoP-Input'!$C$7:$C$2263,"*"&amp;RIGHT($A46,3)&amp;"*",'EUROSTAT_VBE_AutoP-Input'!$D$7:$D$2263,"2410*"))/1000+(SUMIFS('EUROSTAT_VBE_AutoP-Input'!AE$7:AE$2263,'EUROSTAT_VBE_AutoP-Input'!$B$7:$B$2263,$D46,'EUROSTAT_VBE_AutoP-Input'!$C$7:$C$2263,"*"&amp;RIGHT($A46,3)&amp;"*",'EUROSTAT_VBE_AutoP-Input'!$D$7:$D$2263,"3105*"))/1000</f>
        <v>10.4</v>
      </c>
      <c r="AH46" s="17">
        <f>(SUMIFS('EUROSTAT_VBE_AutoP-Input'!AF$7:AF$2263,'EUROSTAT_VBE_AutoP-Input'!$B$7:$B$2263,$D46,'EUROSTAT_VBE_AutoP-Input'!$C$7:$C$2263,"*"&amp;RIGHT($A46,3)&amp;"*",'EUROSTAT_VBE_AutoP-Input'!$D$7:$D$2263,"3270A*"))/1000+(SUMIFS('EUROSTAT_VBE_AutoP-Input'!AF$7:AF$2263,'EUROSTAT_VBE_AutoP-Input'!$B$7:$B$2263,$D46,'EUROSTAT_VBE_AutoP-Input'!$C$7:$C$2263,"*"&amp;RIGHT($A46,3)&amp;"*",'EUROSTAT_VBE_AutoP-Input'!$D$7:$D$2263,"3285*"))/1000+(SUMIFS('EUROSTAT_VBE_AutoP-Input'!AF$7:AF$2263,'EUROSTAT_VBE_AutoP-Input'!$B$7:$B$2263,$D46,'EUROSTAT_VBE_AutoP-Input'!$C$7:$C$2263,"*"&amp;RIGHT($A46,3)&amp;"*",'EUROSTAT_VBE_AutoP-Input'!$D$7:$D$2263,"3295*"))/1000+(SUMIFS('EUROSTAT_VBE_AutoP-Input'!AF$7:AF$2263,'EUROSTAT_VBE_AutoP-Input'!$B$7:$B$2263,$D46,'EUROSTAT_VBE_AutoP-Input'!$C$7:$C$2263,"*"&amp;RIGHT($A46,3)&amp;"*",'EUROSTAT_VBE_AutoP-Input'!$D$7:$D$2263,"2410*"))/1000+(SUMIFS('EUROSTAT_VBE_AutoP-Input'!AF$7:AF$2263,'EUROSTAT_VBE_AutoP-Input'!$B$7:$B$2263,$D46,'EUROSTAT_VBE_AutoP-Input'!$C$7:$C$2263,"*"&amp;RIGHT($A46,3)&amp;"*",'EUROSTAT_VBE_AutoP-Input'!$D$7:$D$2263,"3105*"))/1000</f>
        <v>0.88</v>
      </c>
      <c r="AI46" s="17">
        <f>(SUMIFS('EUROSTAT_VBE_AutoP-Input'!AG$7:AG$2263,'EUROSTAT_VBE_AutoP-Input'!$B$7:$B$2263,$D46,'EUROSTAT_VBE_AutoP-Input'!$C$7:$C$2263,"*"&amp;RIGHT($A46,3)&amp;"*",'EUROSTAT_VBE_AutoP-Input'!$D$7:$D$2263,"3270A*"))/1000+(SUMIFS('EUROSTAT_VBE_AutoP-Input'!AG$7:AG$2263,'EUROSTAT_VBE_AutoP-Input'!$B$7:$B$2263,$D46,'EUROSTAT_VBE_AutoP-Input'!$C$7:$C$2263,"*"&amp;RIGHT($A46,3)&amp;"*",'EUROSTAT_VBE_AutoP-Input'!$D$7:$D$2263,"3285*"))/1000+(SUMIFS('EUROSTAT_VBE_AutoP-Input'!AG$7:AG$2263,'EUROSTAT_VBE_AutoP-Input'!$B$7:$B$2263,$D46,'EUROSTAT_VBE_AutoP-Input'!$C$7:$C$2263,"*"&amp;RIGHT($A46,3)&amp;"*",'EUROSTAT_VBE_AutoP-Input'!$D$7:$D$2263,"3295*"))/1000+(SUMIFS('EUROSTAT_VBE_AutoP-Input'!AG$7:AG$2263,'EUROSTAT_VBE_AutoP-Input'!$B$7:$B$2263,$D46,'EUROSTAT_VBE_AutoP-Input'!$C$7:$C$2263,"*"&amp;RIGHT($A46,3)&amp;"*",'EUROSTAT_VBE_AutoP-Input'!$D$7:$D$2263,"2410*"))/1000+(SUMIFS('EUROSTAT_VBE_AutoP-Input'!AG$7:AG$2263,'EUROSTAT_VBE_AutoP-Input'!$B$7:$B$2263,$D46,'EUROSTAT_VBE_AutoP-Input'!$C$7:$C$2263,"*"&amp;RIGHT($A46,3)&amp;"*",'EUROSTAT_VBE_AutoP-Input'!$D$7:$D$2263,"3105*"))/1000</f>
        <v>3.84</v>
      </c>
      <c r="AJ46" s="17">
        <f>(SUMIFS('EUROSTAT_VBE_AutoP-Input'!AH$7:AH$2263,'EUROSTAT_VBE_AutoP-Input'!$B$7:$B$2263,$D46,'EUROSTAT_VBE_AutoP-Input'!$C$7:$C$2263,"*"&amp;RIGHT($A46,3)&amp;"*",'EUROSTAT_VBE_AutoP-Input'!$D$7:$D$2263,"3270A*"))/1000+(SUMIFS('EUROSTAT_VBE_AutoP-Input'!AH$7:AH$2263,'EUROSTAT_VBE_AutoP-Input'!$B$7:$B$2263,$D46,'EUROSTAT_VBE_AutoP-Input'!$C$7:$C$2263,"*"&amp;RIGHT($A46,3)&amp;"*",'EUROSTAT_VBE_AutoP-Input'!$D$7:$D$2263,"3285*"))/1000+(SUMIFS('EUROSTAT_VBE_AutoP-Input'!AH$7:AH$2263,'EUROSTAT_VBE_AutoP-Input'!$B$7:$B$2263,$D46,'EUROSTAT_VBE_AutoP-Input'!$C$7:$C$2263,"*"&amp;RIGHT($A46,3)&amp;"*",'EUROSTAT_VBE_AutoP-Input'!$D$7:$D$2263,"3295*"))/1000+(SUMIFS('EUROSTAT_VBE_AutoP-Input'!AH$7:AH$2263,'EUROSTAT_VBE_AutoP-Input'!$B$7:$B$2263,$D46,'EUROSTAT_VBE_AutoP-Input'!$C$7:$C$2263,"*"&amp;RIGHT($A46,3)&amp;"*",'EUROSTAT_VBE_AutoP-Input'!$D$7:$D$2263,"2410*"))/1000+(SUMIFS('EUROSTAT_VBE_AutoP-Input'!AH$7:AH$2263,'EUROSTAT_VBE_AutoP-Input'!$B$7:$B$2263,$D46,'EUROSTAT_VBE_AutoP-Input'!$C$7:$C$2263,"*"&amp;RIGHT($A46,3)&amp;"*",'EUROSTAT_VBE_AutoP-Input'!$D$7:$D$2263,"3105*"))/1000</f>
        <v>2.2</v>
      </c>
      <c r="AK46" s="17">
        <f>(SUMIFS('EUROSTAT_VBE_AutoP-Input'!AI$7:AI$2263,'EUROSTAT_VBE_AutoP-Input'!$B$7:$B$2263,$D46,'EUROSTAT_VBE_AutoP-Input'!$C$7:$C$2263,"*"&amp;RIGHT($A46,3)&amp;"*",'EUROSTAT_VBE_AutoP-Input'!$D$7:$D$2263,"3270A*"))/1000+(SUMIFS('EUROSTAT_VBE_AutoP-Input'!AI$7:AI$2263,'EUROSTAT_VBE_AutoP-Input'!$B$7:$B$2263,$D46,'EUROSTAT_VBE_AutoP-Input'!$C$7:$C$2263,"*"&amp;RIGHT($A46,3)&amp;"*",'EUROSTAT_VBE_AutoP-Input'!$D$7:$D$2263,"3285*"))/1000+(SUMIFS('EUROSTAT_VBE_AutoP-Input'!AI$7:AI$2263,'EUROSTAT_VBE_AutoP-Input'!$B$7:$B$2263,$D46,'EUROSTAT_VBE_AutoP-Input'!$C$7:$C$2263,"*"&amp;RIGHT($A46,3)&amp;"*",'EUROSTAT_VBE_AutoP-Input'!$D$7:$D$2263,"3295*"))/1000+(SUMIFS('EUROSTAT_VBE_AutoP-Input'!AI$7:AI$2263,'EUROSTAT_VBE_AutoP-Input'!$B$7:$B$2263,$D46,'EUROSTAT_VBE_AutoP-Input'!$C$7:$C$2263,"*"&amp;RIGHT($A46,3)&amp;"*",'EUROSTAT_VBE_AutoP-Input'!$D$7:$D$2263,"2410*"))/1000+(SUMIFS('EUROSTAT_VBE_AutoP-Input'!AI$7:AI$2263,'EUROSTAT_VBE_AutoP-Input'!$B$7:$B$2263,$D46,'EUROSTAT_VBE_AutoP-Input'!$C$7:$C$2263,"*"&amp;RIGHT($A46,3)&amp;"*",'EUROSTAT_VBE_AutoP-Input'!$D$7:$D$2263,"3105*"))/1000</f>
        <v>0</v>
      </c>
      <c r="AL46" s="17">
        <f>(SUMIFS('EUROSTAT_VBE_AutoP-Input'!AJ$7:AJ$2263,'EUROSTAT_VBE_AutoP-Input'!$B$7:$B$2263,$D46,'EUROSTAT_VBE_AutoP-Input'!$C$7:$C$2263,"*"&amp;RIGHT($A46,3)&amp;"*",'EUROSTAT_VBE_AutoP-Input'!$D$7:$D$2263,"3270A*"))/1000+(SUMIFS('EUROSTAT_VBE_AutoP-Input'!AJ$7:AJ$2263,'EUROSTAT_VBE_AutoP-Input'!$B$7:$B$2263,$D46,'EUROSTAT_VBE_AutoP-Input'!$C$7:$C$2263,"*"&amp;RIGHT($A46,3)&amp;"*",'EUROSTAT_VBE_AutoP-Input'!$D$7:$D$2263,"3285*"))/1000+(SUMIFS('EUROSTAT_VBE_AutoP-Input'!AJ$7:AJ$2263,'EUROSTAT_VBE_AutoP-Input'!$B$7:$B$2263,$D46,'EUROSTAT_VBE_AutoP-Input'!$C$7:$C$2263,"*"&amp;RIGHT($A46,3)&amp;"*",'EUROSTAT_VBE_AutoP-Input'!$D$7:$D$2263,"3295*"))/1000+(SUMIFS('EUROSTAT_VBE_AutoP-Input'!AJ$7:AJ$2263,'EUROSTAT_VBE_AutoP-Input'!$B$7:$B$2263,$D46,'EUROSTAT_VBE_AutoP-Input'!$C$7:$C$2263,"*"&amp;RIGHT($A46,3)&amp;"*",'EUROSTAT_VBE_AutoP-Input'!$D$7:$D$2263,"2410*"))/1000+(SUMIFS('EUROSTAT_VBE_AutoP-Input'!AJ$7:AJ$2263,'EUROSTAT_VBE_AutoP-Input'!$B$7:$B$2263,$D46,'EUROSTAT_VBE_AutoP-Input'!$C$7:$C$2263,"*"&amp;RIGHT($A46,3)&amp;"*",'EUROSTAT_VBE_AutoP-Input'!$D$7:$D$2263,"3105*"))/1000</f>
        <v>0.04</v>
      </c>
      <c r="AM46" s="17">
        <f>(SUMIFS('EUROSTAT_VBE_AutoP-Input'!AK$7:AK$2263,'EUROSTAT_VBE_AutoP-Input'!$B$7:$B$2263,$D46,'EUROSTAT_VBE_AutoP-Input'!$C$7:$C$2263,"*"&amp;RIGHT($A46,3)&amp;"*",'EUROSTAT_VBE_AutoP-Input'!$D$7:$D$2263,"3270A*"))/1000+(SUMIFS('EUROSTAT_VBE_AutoP-Input'!AK$7:AK$2263,'EUROSTAT_VBE_AutoP-Input'!$B$7:$B$2263,$D46,'EUROSTAT_VBE_AutoP-Input'!$C$7:$C$2263,"*"&amp;RIGHT($A46,3)&amp;"*",'EUROSTAT_VBE_AutoP-Input'!$D$7:$D$2263,"3285*"))/1000+(SUMIFS('EUROSTAT_VBE_AutoP-Input'!AK$7:AK$2263,'EUROSTAT_VBE_AutoP-Input'!$B$7:$B$2263,$D46,'EUROSTAT_VBE_AutoP-Input'!$C$7:$C$2263,"*"&amp;RIGHT($A46,3)&amp;"*",'EUROSTAT_VBE_AutoP-Input'!$D$7:$D$2263,"3295*"))/1000+(SUMIFS('EUROSTAT_VBE_AutoP-Input'!AK$7:AK$2263,'EUROSTAT_VBE_AutoP-Input'!$B$7:$B$2263,$D46,'EUROSTAT_VBE_AutoP-Input'!$C$7:$C$2263,"*"&amp;RIGHT($A46,3)&amp;"*",'EUROSTAT_VBE_AutoP-Input'!$D$7:$D$2263,"2410*"))/1000+(SUMIFS('EUROSTAT_VBE_AutoP-Input'!AK$7:AK$2263,'EUROSTAT_VBE_AutoP-Input'!$B$7:$B$2263,$D46,'EUROSTAT_VBE_AutoP-Input'!$C$7:$C$2263,"*"&amp;RIGHT($A46,3)&amp;"*",'EUROSTAT_VBE_AutoP-Input'!$D$7:$D$2263,"3105*"))/1000</f>
        <v>4.92</v>
      </c>
      <c r="AN46" s="20"/>
      <c r="AO46" s="49">
        <v>0</v>
      </c>
      <c r="AP46" s="49">
        <v>0</v>
      </c>
      <c r="AQ46" s="49">
        <v>0</v>
      </c>
      <c r="AR46" s="49">
        <v>0</v>
      </c>
      <c r="AS46" s="49">
        <v>0</v>
      </c>
    </row>
    <row r="47" spans="1:45">
      <c r="A47" t="str">
        <f>LEFT('EUROSTAT_VBE_AutoP-Input'!$C$103,8)</f>
        <v>B_101035</v>
      </c>
      <c r="B47" s="12" t="s">
        <v>626</v>
      </c>
      <c r="C47" t="s">
        <v>293</v>
      </c>
      <c r="D47" t="s">
        <v>126</v>
      </c>
      <c r="E47" s="801" t="s">
        <v>238</v>
      </c>
      <c r="F47" s="801" t="s">
        <v>258</v>
      </c>
      <c r="G47" s="17">
        <f>(SUMIFS('EUROSTAT_VBE_AutoP-Input'!E$7:E$2263,'EUROSTAT_VBE_AutoP-Input'!$B$7:$B$2263,$D47,'EUROSTAT_VBE_AutoP-Input'!$C$7:$C$2263,"*"&amp;RIGHT($A47,3)&amp;"*",'EUROSTAT_VBE_AutoP-Input'!$D$7:$D$2263,"328*"))/1000-(SUMIFS('EUROSTAT_VBE_AutoP-Input'!E$7:E$2263,'EUROSTAT_VBE_AutoP-Input'!$B$7:$B$2263,$D47,'EUROSTAT_VBE_AutoP-Input'!$C$7:$C$2263,"*"&amp;RIGHT($A47,3)&amp;"*",'EUROSTAT_VBE_AutoP-Input'!$D$7:$D$2263,"3285*"))/1000</f>
        <v>0</v>
      </c>
      <c r="H47" s="17">
        <f>(SUMIFS('EUROSTAT_VBE_AutoP-Input'!F$7:F$2263,'EUROSTAT_VBE_AutoP-Input'!$B$7:$B$2263,$D47,'EUROSTAT_VBE_AutoP-Input'!$C$7:$C$2263,"*"&amp;RIGHT($A47,3)&amp;"*",'EUROSTAT_VBE_AutoP-Input'!$D$7:$D$2263,"328*"))/1000-(SUMIFS('EUROSTAT_VBE_AutoP-Input'!F$7:F$2263,'EUROSTAT_VBE_AutoP-Input'!$B$7:$B$2263,$D47,'EUROSTAT_VBE_AutoP-Input'!$C$7:$C$2263,"*"&amp;RIGHT($A47,3)&amp;"*",'EUROSTAT_VBE_AutoP-Input'!$D$7:$D$2263,"3285*"))/1000</f>
        <v>0</v>
      </c>
      <c r="I47" s="17">
        <f>(SUMIFS('EUROSTAT_VBE_AutoP-Input'!G$7:G$2263,'EUROSTAT_VBE_AutoP-Input'!$B$7:$B$2263,$D47,'EUROSTAT_VBE_AutoP-Input'!$C$7:$C$2263,"*"&amp;RIGHT($A47,3)&amp;"*",'EUROSTAT_VBE_AutoP-Input'!$D$7:$D$2263,"328*"))/1000-(SUMIFS('EUROSTAT_VBE_AutoP-Input'!G$7:G$2263,'EUROSTAT_VBE_AutoP-Input'!$B$7:$B$2263,$D47,'EUROSTAT_VBE_AutoP-Input'!$C$7:$C$2263,"*"&amp;RIGHT($A47,3)&amp;"*",'EUROSTAT_VBE_AutoP-Input'!$D$7:$D$2263,"3285*"))/1000</f>
        <v>0</v>
      </c>
      <c r="J47" s="17">
        <f>(SUMIFS('EUROSTAT_VBE_AutoP-Input'!H$7:H$2263,'EUROSTAT_VBE_AutoP-Input'!$B$7:$B$2263,$D47,'EUROSTAT_VBE_AutoP-Input'!$C$7:$C$2263,"*"&amp;RIGHT($A47,3)&amp;"*",'EUROSTAT_VBE_AutoP-Input'!$D$7:$D$2263,"328*"))/1000-(SUMIFS('EUROSTAT_VBE_AutoP-Input'!H$7:H$2263,'EUROSTAT_VBE_AutoP-Input'!$B$7:$B$2263,$D47,'EUROSTAT_VBE_AutoP-Input'!$C$7:$C$2263,"*"&amp;RIGHT($A47,3)&amp;"*",'EUROSTAT_VBE_AutoP-Input'!$D$7:$D$2263,"3285*"))/1000</f>
        <v>0</v>
      </c>
      <c r="K47" s="17">
        <f>(SUMIFS('EUROSTAT_VBE_AutoP-Input'!I$7:I$2263,'EUROSTAT_VBE_AutoP-Input'!$B$7:$B$2263,$D47,'EUROSTAT_VBE_AutoP-Input'!$C$7:$C$2263,"*"&amp;RIGHT($A47,3)&amp;"*",'EUROSTAT_VBE_AutoP-Input'!$D$7:$D$2263,"328*"))/1000-(SUMIFS('EUROSTAT_VBE_AutoP-Input'!I$7:I$2263,'EUROSTAT_VBE_AutoP-Input'!$B$7:$B$2263,$D47,'EUROSTAT_VBE_AutoP-Input'!$C$7:$C$2263,"*"&amp;RIGHT($A47,3)&amp;"*",'EUROSTAT_VBE_AutoP-Input'!$D$7:$D$2263,"3285*"))/1000</f>
        <v>0</v>
      </c>
      <c r="L47" s="17">
        <f>(SUMIFS('EUROSTAT_VBE_AutoP-Input'!J$7:J$2263,'EUROSTAT_VBE_AutoP-Input'!$B$7:$B$2263,$D47,'EUROSTAT_VBE_AutoP-Input'!$C$7:$C$2263,"*"&amp;RIGHT($A47,3)&amp;"*",'EUROSTAT_VBE_AutoP-Input'!$D$7:$D$2263,"328*"))/1000-(SUMIFS('EUROSTAT_VBE_AutoP-Input'!J$7:J$2263,'EUROSTAT_VBE_AutoP-Input'!$B$7:$B$2263,$D47,'EUROSTAT_VBE_AutoP-Input'!$C$7:$C$2263,"*"&amp;RIGHT($A47,3)&amp;"*",'EUROSTAT_VBE_AutoP-Input'!$D$7:$D$2263,"3285*"))/1000</f>
        <v>0</v>
      </c>
      <c r="M47" s="17">
        <f>(SUMIFS('EUROSTAT_VBE_AutoP-Input'!K$7:K$2263,'EUROSTAT_VBE_AutoP-Input'!$B$7:$B$2263,$D47,'EUROSTAT_VBE_AutoP-Input'!$C$7:$C$2263,"*"&amp;RIGHT($A47,3)&amp;"*",'EUROSTAT_VBE_AutoP-Input'!$D$7:$D$2263,"328*"))/1000-(SUMIFS('EUROSTAT_VBE_AutoP-Input'!K$7:K$2263,'EUROSTAT_VBE_AutoP-Input'!$B$7:$B$2263,$D47,'EUROSTAT_VBE_AutoP-Input'!$C$7:$C$2263,"*"&amp;RIGHT($A47,3)&amp;"*",'EUROSTAT_VBE_AutoP-Input'!$D$7:$D$2263,"3285*"))/1000</f>
        <v>0</v>
      </c>
      <c r="N47" s="17">
        <f>(SUMIFS('EUROSTAT_VBE_AutoP-Input'!L$7:L$2263,'EUROSTAT_VBE_AutoP-Input'!$B$7:$B$2263,$D47,'EUROSTAT_VBE_AutoP-Input'!$C$7:$C$2263,"*"&amp;RIGHT($A47,3)&amp;"*",'EUROSTAT_VBE_AutoP-Input'!$D$7:$D$2263,"328*"))/1000-(SUMIFS('EUROSTAT_VBE_AutoP-Input'!L$7:L$2263,'EUROSTAT_VBE_AutoP-Input'!$B$7:$B$2263,$D47,'EUROSTAT_VBE_AutoP-Input'!$C$7:$C$2263,"*"&amp;RIGHT($A47,3)&amp;"*",'EUROSTAT_VBE_AutoP-Input'!$D$7:$D$2263,"3285*"))/1000</f>
        <v>0</v>
      </c>
      <c r="O47" s="17">
        <f>(SUMIFS('EUROSTAT_VBE_AutoP-Input'!M$7:M$2263,'EUROSTAT_VBE_AutoP-Input'!$B$7:$B$2263,$D47,'EUROSTAT_VBE_AutoP-Input'!$C$7:$C$2263,"*"&amp;RIGHT($A47,3)&amp;"*",'EUROSTAT_VBE_AutoP-Input'!$D$7:$D$2263,"328*"))/1000-(SUMIFS('EUROSTAT_VBE_AutoP-Input'!M$7:M$2263,'EUROSTAT_VBE_AutoP-Input'!$B$7:$B$2263,$D47,'EUROSTAT_VBE_AutoP-Input'!$C$7:$C$2263,"*"&amp;RIGHT($A47,3)&amp;"*",'EUROSTAT_VBE_AutoP-Input'!$D$7:$D$2263,"3285*"))/1000</f>
        <v>0</v>
      </c>
      <c r="P47" s="17">
        <f>(SUMIFS('EUROSTAT_VBE_AutoP-Input'!N$7:N$2263,'EUROSTAT_VBE_AutoP-Input'!$B$7:$B$2263,$D47,'EUROSTAT_VBE_AutoP-Input'!$C$7:$C$2263,"*"&amp;RIGHT($A47,3)&amp;"*",'EUROSTAT_VBE_AutoP-Input'!$D$7:$D$2263,"328*"))/1000-(SUMIFS('EUROSTAT_VBE_AutoP-Input'!N$7:N$2263,'EUROSTAT_VBE_AutoP-Input'!$B$7:$B$2263,$D47,'EUROSTAT_VBE_AutoP-Input'!$C$7:$C$2263,"*"&amp;RIGHT($A47,3)&amp;"*",'EUROSTAT_VBE_AutoP-Input'!$D$7:$D$2263,"3285*"))/1000</f>
        <v>0</v>
      </c>
      <c r="Q47" s="17">
        <f>(SUMIFS('EUROSTAT_VBE_AutoP-Input'!O$7:O$2263,'EUROSTAT_VBE_AutoP-Input'!$B$7:$B$2263,$D47,'EUROSTAT_VBE_AutoP-Input'!$C$7:$C$2263,"*"&amp;RIGHT($A47,3)&amp;"*",'EUROSTAT_VBE_AutoP-Input'!$D$7:$D$2263,"328*"))/1000-(SUMIFS('EUROSTAT_VBE_AutoP-Input'!O$7:O$2263,'EUROSTAT_VBE_AutoP-Input'!$B$7:$B$2263,$D47,'EUROSTAT_VBE_AutoP-Input'!$C$7:$C$2263,"*"&amp;RIGHT($A47,3)&amp;"*",'EUROSTAT_VBE_AutoP-Input'!$D$7:$D$2263,"3285*"))/1000</f>
        <v>0</v>
      </c>
      <c r="R47" s="17">
        <f>(SUMIFS('EUROSTAT_VBE_AutoP-Input'!P$7:P$2263,'EUROSTAT_VBE_AutoP-Input'!$B$7:$B$2263,$D47,'EUROSTAT_VBE_AutoP-Input'!$C$7:$C$2263,"*"&amp;RIGHT($A47,3)&amp;"*",'EUROSTAT_VBE_AutoP-Input'!$D$7:$D$2263,"328*"))/1000-(SUMIFS('EUROSTAT_VBE_AutoP-Input'!P$7:P$2263,'EUROSTAT_VBE_AutoP-Input'!$B$7:$B$2263,$D47,'EUROSTAT_VBE_AutoP-Input'!$C$7:$C$2263,"*"&amp;RIGHT($A47,3)&amp;"*",'EUROSTAT_VBE_AutoP-Input'!$D$7:$D$2263,"3285*"))/1000</f>
        <v>0</v>
      </c>
      <c r="S47" s="17">
        <f>(SUMIFS('EUROSTAT_VBE_AutoP-Input'!Q$7:Q$2263,'EUROSTAT_VBE_AutoP-Input'!$B$7:$B$2263,$D47,'EUROSTAT_VBE_AutoP-Input'!$C$7:$C$2263,"*"&amp;RIGHT($A47,3)&amp;"*",'EUROSTAT_VBE_AutoP-Input'!$D$7:$D$2263,"328*"))/1000-(SUMIFS('EUROSTAT_VBE_AutoP-Input'!Q$7:Q$2263,'EUROSTAT_VBE_AutoP-Input'!$B$7:$B$2263,$D47,'EUROSTAT_VBE_AutoP-Input'!$C$7:$C$2263,"*"&amp;RIGHT($A47,3)&amp;"*",'EUROSTAT_VBE_AutoP-Input'!$D$7:$D$2263,"3285*"))/1000</f>
        <v>0</v>
      </c>
      <c r="T47" s="17">
        <f>(SUMIFS('EUROSTAT_VBE_AutoP-Input'!R$7:R$2263,'EUROSTAT_VBE_AutoP-Input'!$B$7:$B$2263,$D47,'EUROSTAT_VBE_AutoP-Input'!$C$7:$C$2263,"*"&amp;RIGHT($A47,3)&amp;"*",'EUROSTAT_VBE_AutoP-Input'!$D$7:$D$2263,"328*"))/1000-(SUMIFS('EUROSTAT_VBE_AutoP-Input'!R$7:R$2263,'EUROSTAT_VBE_AutoP-Input'!$B$7:$B$2263,$D47,'EUROSTAT_VBE_AutoP-Input'!$C$7:$C$2263,"*"&amp;RIGHT($A47,3)&amp;"*",'EUROSTAT_VBE_AutoP-Input'!$D$7:$D$2263,"3285*"))/1000</f>
        <v>0</v>
      </c>
      <c r="U47" s="17">
        <f>(SUMIFS('EUROSTAT_VBE_AutoP-Input'!S$7:S$2263,'EUROSTAT_VBE_AutoP-Input'!$B$7:$B$2263,$D47,'EUROSTAT_VBE_AutoP-Input'!$C$7:$C$2263,"*"&amp;RIGHT($A47,3)&amp;"*",'EUROSTAT_VBE_AutoP-Input'!$D$7:$D$2263,"328*"))/1000-(SUMIFS('EUROSTAT_VBE_AutoP-Input'!S$7:S$2263,'EUROSTAT_VBE_AutoP-Input'!$B$7:$B$2263,$D47,'EUROSTAT_VBE_AutoP-Input'!$C$7:$C$2263,"*"&amp;RIGHT($A47,3)&amp;"*",'EUROSTAT_VBE_AutoP-Input'!$D$7:$D$2263,"3285*"))/1000</f>
        <v>0</v>
      </c>
      <c r="V47" s="17">
        <f>(SUMIFS('EUROSTAT_VBE_AutoP-Input'!T$7:T$2263,'EUROSTAT_VBE_AutoP-Input'!$B$7:$B$2263,$D47,'EUROSTAT_VBE_AutoP-Input'!$C$7:$C$2263,"*"&amp;RIGHT($A47,3)&amp;"*",'EUROSTAT_VBE_AutoP-Input'!$D$7:$D$2263,"328*"))/1000-(SUMIFS('EUROSTAT_VBE_AutoP-Input'!T$7:T$2263,'EUROSTAT_VBE_AutoP-Input'!$B$7:$B$2263,$D47,'EUROSTAT_VBE_AutoP-Input'!$C$7:$C$2263,"*"&amp;RIGHT($A47,3)&amp;"*",'EUROSTAT_VBE_AutoP-Input'!$D$7:$D$2263,"3285*"))/1000</f>
        <v>0</v>
      </c>
      <c r="W47" s="17">
        <f>(SUMIFS('EUROSTAT_VBE_AutoP-Input'!U$7:U$2263,'EUROSTAT_VBE_AutoP-Input'!$B$7:$B$2263,$D47,'EUROSTAT_VBE_AutoP-Input'!$C$7:$C$2263,"*"&amp;RIGHT($A47,3)&amp;"*",'EUROSTAT_VBE_AutoP-Input'!$D$7:$D$2263,"328*"))/1000-(SUMIFS('EUROSTAT_VBE_AutoP-Input'!U$7:U$2263,'EUROSTAT_VBE_AutoP-Input'!$B$7:$B$2263,$D47,'EUROSTAT_VBE_AutoP-Input'!$C$7:$C$2263,"*"&amp;RIGHT($A47,3)&amp;"*",'EUROSTAT_VBE_AutoP-Input'!$D$7:$D$2263,"3285*"))/1000</f>
        <v>0</v>
      </c>
      <c r="X47" s="17">
        <f>(SUMIFS('EUROSTAT_VBE_AutoP-Input'!V$7:V$2263,'EUROSTAT_VBE_AutoP-Input'!$B$7:$B$2263,$D47,'EUROSTAT_VBE_AutoP-Input'!$C$7:$C$2263,"*"&amp;RIGHT($A47,3)&amp;"*",'EUROSTAT_VBE_AutoP-Input'!$D$7:$D$2263,"328*"))/1000-(SUMIFS('EUROSTAT_VBE_AutoP-Input'!V$7:V$2263,'EUROSTAT_VBE_AutoP-Input'!$B$7:$B$2263,$D47,'EUROSTAT_VBE_AutoP-Input'!$C$7:$C$2263,"*"&amp;RIGHT($A47,3)&amp;"*",'EUROSTAT_VBE_AutoP-Input'!$D$7:$D$2263,"3285*"))/1000</f>
        <v>0</v>
      </c>
      <c r="Y47" s="17">
        <f>(SUMIFS('EUROSTAT_VBE_AutoP-Input'!W$7:W$2263,'EUROSTAT_VBE_AutoP-Input'!$B$7:$B$2263,$D47,'EUROSTAT_VBE_AutoP-Input'!$C$7:$C$2263,"*"&amp;RIGHT($A47,3)&amp;"*",'EUROSTAT_VBE_AutoP-Input'!$D$7:$D$2263,"328*"))/1000-(SUMIFS('EUROSTAT_VBE_AutoP-Input'!W$7:W$2263,'EUROSTAT_VBE_AutoP-Input'!$B$7:$B$2263,$D47,'EUROSTAT_VBE_AutoP-Input'!$C$7:$C$2263,"*"&amp;RIGHT($A47,3)&amp;"*",'EUROSTAT_VBE_AutoP-Input'!$D$7:$D$2263,"3285*"))/1000</f>
        <v>0</v>
      </c>
      <c r="Z47" s="17">
        <f>(SUMIFS('EUROSTAT_VBE_AutoP-Input'!X$7:X$2263,'EUROSTAT_VBE_AutoP-Input'!$B$7:$B$2263,$D47,'EUROSTAT_VBE_AutoP-Input'!$C$7:$C$2263,"*"&amp;RIGHT($A47,3)&amp;"*",'EUROSTAT_VBE_AutoP-Input'!$D$7:$D$2263,"328*"))/1000-(SUMIFS('EUROSTAT_VBE_AutoP-Input'!X$7:X$2263,'EUROSTAT_VBE_AutoP-Input'!$B$7:$B$2263,$D47,'EUROSTAT_VBE_AutoP-Input'!$C$7:$C$2263,"*"&amp;RIGHT($A47,3)&amp;"*",'EUROSTAT_VBE_AutoP-Input'!$D$7:$D$2263,"3285*"))/1000</f>
        <v>0</v>
      </c>
      <c r="AA47" s="17">
        <f>(SUMIFS('EUROSTAT_VBE_AutoP-Input'!Y$7:Y$2263,'EUROSTAT_VBE_AutoP-Input'!$B$7:$B$2263,$D47,'EUROSTAT_VBE_AutoP-Input'!$C$7:$C$2263,"*"&amp;RIGHT($A47,3)&amp;"*",'EUROSTAT_VBE_AutoP-Input'!$D$7:$D$2263,"328*"))/1000-(SUMIFS('EUROSTAT_VBE_AutoP-Input'!Y$7:Y$2263,'EUROSTAT_VBE_AutoP-Input'!$B$7:$B$2263,$D47,'EUROSTAT_VBE_AutoP-Input'!$C$7:$C$2263,"*"&amp;RIGHT($A47,3)&amp;"*",'EUROSTAT_VBE_AutoP-Input'!$D$7:$D$2263,"3285*"))/1000</f>
        <v>0</v>
      </c>
      <c r="AB47" s="17">
        <f>(SUMIFS('EUROSTAT_VBE_AutoP-Input'!Z$7:Z$2263,'EUROSTAT_VBE_AutoP-Input'!$B$7:$B$2263,$D47,'EUROSTAT_VBE_AutoP-Input'!$C$7:$C$2263,"*"&amp;RIGHT($A47,3)&amp;"*",'EUROSTAT_VBE_AutoP-Input'!$D$7:$D$2263,"328*"))/1000-(SUMIFS('EUROSTAT_VBE_AutoP-Input'!Z$7:Z$2263,'EUROSTAT_VBE_AutoP-Input'!$B$7:$B$2263,$D47,'EUROSTAT_VBE_AutoP-Input'!$C$7:$C$2263,"*"&amp;RIGHT($A47,3)&amp;"*",'EUROSTAT_VBE_AutoP-Input'!$D$7:$D$2263,"3285*"))/1000</f>
        <v>0</v>
      </c>
      <c r="AC47" s="17">
        <f>(SUMIFS('EUROSTAT_VBE_AutoP-Input'!AA$7:AA$2263,'EUROSTAT_VBE_AutoP-Input'!$B$7:$B$2263,$D47,'EUROSTAT_VBE_AutoP-Input'!$C$7:$C$2263,"*"&amp;RIGHT($A47,3)&amp;"*",'EUROSTAT_VBE_AutoP-Input'!$D$7:$D$2263,"328*"))/1000-(SUMIFS('EUROSTAT_VBE_AutoP-Input'!AA$7:AA$2263,'EUROSTAT_VBE_AutoP-Input'!$B$7:$B$2263,$D47,'EUROSTAT_VBE_AutoP-Input'!$C$7:$C$2263,"*"&amp;RIGHT($A47,3)&amp;"*",'EUROSTAT_VBE_AutoP-Input'!$D$7:$D$2263,"3285*"))/1000</f>
        <v>0</v>
      </c>
      <c r="AD47" s="17">
        <f>(SUMIFS('EUROSTAT_VBE_AutoP-Input'!AB$7:AB$2263,'EUROSTAT_VBE_AutoP-Input'!$B$7:$B$2263,$D47,'EUROSTAT_VBE_AutoP-Input'!$C$7:$C$2263,"*"&amp;RIGHT($A47,3)&amp;"*",'EUROSTAT_VBE_AutoP-Input'!$D$7:$D$2263,"328*"))/1000-(SUMIFS('EUROSTAT_VBE_AutoP-Input'!AB$7:AB$2263,'EUROSTAT_VBE_AutoP-Input'!$B$7:$B$2263,$D47,'EUROSTAT_VBE_AutoP-Input'!$C$7:$C$2263,"*"&amp;RIGHT($A47,3)&amp;"*",'EUROSTAT_VBE_AutoP-Input'!$D$7:$D$2263,"3285*"))/1000</f>
        <v>0</v>
      </c>
      <c r="AE47" s="17">
        <f>(SUMIFS('EUROSTAT_VBE_AutoP-Input'!AC$7:AC$2263,'EUROSTAT_VBE_AutoP-Input'!$B$7:$B$2263,$D47,'EUROSTAT_VBE_AutoP-Input'!$C$7:$C$2263,"*"&amp;RIGHT($A47,3)&amp;"*",'EUROSTAT_VBE_AutoP-Input'!$D$7:$D$2263,"328*"))/1000-(SUMIFS('EUROSTAT_VBE_AutoP-Input'!AC$7:AC$2263,'EUROSTAT_VBE_AutoP-Input'!$B$7:$B$2263,$D47,'EUROSTAT_VBE_AutoP-Input'!$C$7:$C$2263,"*"&amp;RIGHT($A47,3)&amp;"*",'EUROSTAT_VBE_AutoP-Input'!$D$7:$D$2263,"3285*"))/1000</f>
        <v>0</v>
      </c>
      <c r="AF47" s="17">
        <f>(SUMIFS('EUROSTAT_VBE_AutoP-Input'!AD$7:AD$2263,'EUROSTAT_VBE_AutoP-Input'!$B$7:$B$2263,$D47,'EUROSTAT_VBE_AutoP-Input'!$C$7:$C$2263,"*"&amp;RIGHT($A47,3)&amp;"*",'EUROSTAT_VBE_AutoP-Input'!$D$7:$D$2263,"328*"))/1000-(SUMIFS('EUROSTAT_VBE_AutoP-Input'!AD$7:AD$2263,'EUROSTAT_VBE_AutoP-Input'!$B$7:$B$2263,$D47,'EUROSTAT_VBE_AutoP-Input'!$C$7:$C$2263,"*"&amp;RIGHT($A47,3)&amp;"*",'EUROSTAT_VBE_AutoP-Input'!$D$7:$D$2263,"3285*"))/1000</f>
        <v>0</v>
      </c>
      <c r="AG47" s="17">
        <f>(SUMIFS('EUROSTAT_VBE_AutoP-Input'!AE$7:AE$2263,'EUROSTAT_VBE_AutoP-Input'!$B$7:$B$2263,$D47,'EUROSTAT_VBE_AutoP-Input'!$C$7:$C$2263,"*"&amp;RIGHT($A47,3)&amp;"*",'EUROSTAT_VBE_AutoP-Input'!$D$7:$D$2263,"328*"))/1000-(SUMIFS('EUROSTAT_VBE_AutoP-Input'!AE$7:AE$2263,'EUROSTAT_VBE_AutoP-Input'!$B$7:$B$2263,$D47,'EUROSTAT_VBE_AutoP-Input'!$C$7:$C$2263,"*"&amp;RIGHT($A47,3)&amp;"*",'EUROSTAT_VBE_AutoP-Input'!$D$7:$D$2263,"3285*"))/1000</f>
        <v>0</v>
      </c>
      <c r="AH47" s="17">
        <f>(SUMIFS('EUROSTAT_VBE_AutoP-Input'!AF$7:AF$2263,'EUROSTAT_VBE_AutoP-Input'!$B$7:$B$2263,$D47,'EUROSTAT_VBE_AutoP-Input'!$C$7:$C$2263,"*"&amp;RIGHT($A47,3)&amp;"*",'EUROSTAT_VBE_AutoP-Input'!$D$7:$D$2263,"328*"))/1000-(SUMIFS('EUROSTAT_VBE_AutoP-Input'!AF$7:AF$2263,'EUROSTAT_VBE_AutoP-Input'!$B$7:$B$2263,$D47,'EUROSTAT_VBE_AutoP-Input'!$C$7:$C$2263,"*"&amp;RIGHT($A47,3)&amp;"*",'EUROSTAT_VBE_AutoP-Input'!$D$7:$D$2263,"3285*"))/1000</f>
        <v>0</v>
      </c>
      <c r="AI47" s="17">
        <f>(SUMIFS('EUROSTAT_VBE_AutoP-Input'!AG$7:AG$2263,'EUROSTAT_VBE_AutoP-Input'!$B$7:$B$2263,$D47,'EUROSTAT_VBE_AutoP-Input'!$C$7:$C$2263,"*"&amp;RIGHT($A47,3)&amp;"*",'EUROSTAT_VBE_AutoP-Input'!$D$7:$D$2263,"328*"))/1000-(SUMIFS('EUROSTAT_VBE_AutoP-Input'!AG$7:AG$2263,'EUROSTAT_VBE_AutoP-Input'!$B$7:$B$2263,$D47,'EUROSTAT_VBE_AutoP-Input'!$C$7:$C$2263,"*"&amp;RIGHT($A47,3)&amp;"*",'EUROSTAT_VBE_AutoP-Input'!$D$7:$D$2263,"3285*"))/1000</f>
        <v>0</v>
      </c>
      <c r="AJ47" s="17">
        <f>(SUMIFS('EUROSTAT_VBE_AutoP-Input'!AH$7:AH$2263,'EUROSTAT_VBE_AutoP-Input'!$B$7:$B$2263,$D47,'EUROSTAT_VBE_AutoP-Input'!$C$7:$C$2263,"*"&amp;RIGHT($A47,3)&amp;"*",'EUROSTAT_VBE_AutoP-Input'!$D$7:$D$2263,"328*"))/1000-(SUMIFS('EUROSTAT_VBE_AutoP-Input'!AH$7:AH$2263,'EUROSTAT_VBE_AutoP-Input'!$B$7:$B$2263,$D47,'EUROSTAT_VBE_AutoP-Input'!$C$7:$C$2263,"*"&amp;RIGHT($A47,3)&amp;"*",'EUROSTAT_VBE_AutoP-Input'!$D$7:$D$2263,"3285*"))/1000</f>
        <v>0</v>
      </c>
      <c r="AK47" s="17">
        <f>(SUMIFS('EUROSTAT_VBE_AutoP-Input'!AI$7:AI$2263,'EUROSTAT_VBE_AutoP-Input'!$B$7:$B$2263,$D47,'EUROSTAT_VBE_AutoP-Input'!$C$7:$C$2263,"*"&amp;RIGHT($A47,3)&amp;"*",'EUROSTAT_VBE_AutoP-Input'!$D$7:$D$2263,"328*"))/1000-(SUMIFS('EUROSTAT_VBE_AutoP-Input'!AI$7:AI$2263,'EUROSTAT_VBE_AutoP-Input'!$B$7:$B$2263,$D47,'EUROSTAT_VBE_AutoP-Input'!$C$7:$C$2263,"*"&amp;RIGHT($A47,3)&amp;"*",'EUROSTAT_VBE_AutoP-Input'!$D$7:$D$2263,"3285*"))/1000</f>
        <v>0</v>
      </c>
      <c r="AL47" s="17">
        <f>(SUMIFS('EUROSTAT_VBE_AutoP-Input'!AJ$7:AJ$2263,'EUROSTAT_VBE_AutoP-Input'!$B$7:$B$2263,$D47,'EUROSTAT_VBE_AutoP-Input'!$C$7:$C$2263,"*"&amp;RIGHT($A47,3)&amp;"*",'EUROSTAT_VBE_AutoP-Input'!$D$7:$D$2263,"328*"))/1000-(SUMIFS('EUROSTAT_VBE_AutoP-Input'!AJ$7:AJ$2263,'EUROSTAT_VBE_AutoP-Input'!$B$7:$B$2263,$D47,'EUROSTAT_VBE_AutoP-Input'!$C$7:$C$2263,"*"&amp;RIGHT($A47,3)&amp;"*",'EUROSTAT_VBE_AutoP-Input'!$D$7:$D$2263,"3285*"))/1000</f>
        <v>0</v>
      </c>
      <c r="AM47" s="17">
        <f>(SUMIFS('EUROSTAT_VBE_AutoP-Input'!AK$7:AK$2263,'EUROSTAT_VBE_AutoP-Input'!$B$7:$B$2263,$D47,'EUROSTAT_VBE_AutoP-Input'!$C$7:$C$2263,"*"&amp;RIGHT($A47,3)&amp;"*",'EUROSTAT_VBE_AutoP-Input'!$D$7:$D$2263,"328*"))/1000-(SUMIFS('EUROSTAT_VBE_AutoP-Input'!AK$7:AK$2263,'EUROSTAT_VBE_AutoP-Input'!$B$7:$B$2263,$D47,'EUROSTAT_VBE_AutoP-Input'!$C$7:$C$2263,"*"&amp;RIGHT($A47,3)&amp;"*",'EUROSTAT_VBE_AutoP-Input'!$D$7:$D$2263,"3285*"))/1000</f>
        <v>0</v>
      </c>
      <c r="AN47" s="20"/>
      <c r="AO47" s="49">
        <v>0</v>
      </c>
      <c r="AP47" s="49">
        <v>0</v>
      </c>
      <c r="AQ47" s="49">
        <v>0</v>
      </c>
      <c r="AR47" s="49">
        <v>0</v>
      </c>
      <c r="AS47" s="49">
        <v>0</v>
      </c>
    </row>
    <row r="48" spans="1:45">
      <c r="A48" t="str">
        <f>LEFT('EUROSTAT_VBE_AutoP-Input'!$C$103,8)</f>
        <v>B_101035</v>
      </c>
      <c r="B48" s="12" t="s">
        <v>626</v>
      </c>
      <c r="C48" t="s">
        <v>293</v>
      </c>
      <c r="D48" t="s">
        <v>126</v>
      </c>
      <c r="E48" t="s">
        <v>239</v>
      </c>
      <c r="F48" t="s">
        <v>259</v>
      </c>
      <c r="G48" s="17">
        <f>(SUMIFS('EUROSTAT_VBE_AutoP-Input'!E$7:E$2263,'EUROSTAT_VBE_AutoP-Input'!$B$7:$B$2263,$D48,'EUROSTAT_VBE_AutoP-Input'!$C$7:$C$2263,"*"&amp;RIGHT($A48,3)&amp;"*",'EUROSTAT_VBE_AutoP-Input'!$D$7:$D$2263,"4100*"))/1000+(SUMIFS('EUROSTAT_VBE_AutoP-Input'!E$7:E$2263,'EUROSTAT_VBE_AutoP-Input'!$B$7:$B$2263,$D48,'EUROSTAT_VBE_AutoP-Input'!$C$7:$C$2263,"*"&amp;RIGHT($A48,3)&amp;"*",'EUROSTAT_VBE_AutoP-Input'!$D$7:$D$2263,"4230*"))/1000+(SUMIFS('EUROSTAT_VBE_AutoP-Input'!E$7:E$2263,'EUROSTAT_VBE_AutoP-Input'!$B$7:$B$2263,$D48,'EUROSTAT_VBE_AutoP-Input'!$C$7:$C$2263,"*"&amp;RIGHT($A48,3)&amp;"*",'EUROSTAT_VBE_AutoP-Input'!$D$7:$D$2263,"4240*"))/1000+(SUMIFS('EUROSTAT_VBE_AutoP-Input'!E$7:E$2263,'EUROSTAT_VBE_AutoP-Input'!$B$7:$B$2263,$D48,'EUROSTAT_VBE_AutoP-Input'!$C$7:$C$2263,"*"&amp;RIGHT($A48,3)&amp;"*",'EUROSTAT_VBE_AutoP-Input'!$D$7:$D$2263,"3106*"))/1000</f>
        <v>11.938</v>
      </c>
      <c r="H48" s="17">
        <f>(SUMIFS('EUROSTAT_VBE_AutoP-Input'!F$7:F$2263,'EUROSTAT_VBE_AutoP-Input'!$B$7:$B$2263,$D48,'EUROSTAT_VBE_AutoP-Input'!$C$7:$C$2263,"*"&amp;RIGHT($A48,3)&amp;"*",'EUROSTAT_VBE_AutoP-Input'!$D$7:$D$2263,"4100*"))/1000+(SUMIFS('EUROSTAT_VBE_AutoP-Input'!F$7:F$2263,'EUROSTAT_VBE_AutoP-Input'!$B$7:$B$2263,$D48,'EUROSTAT_VBE_AutoP-Input'!$C$7:$C$2263,"*"&amp;RIGHT($A48,3)&amp;"*",'EUROSTAT_VBE_AutoP-Input'!$D$7:$D$2263,"4230*"))/1000+(SUMIFS('EUROSTAT_VBE_AutoP-Input'!F$7:F$2263,'EUROSTAT_VBE_AutoP-Input'!$B$7:$B$2263,$D48,'EUROSTAT_VBE_AutoP-Input'!$C$7:$C$2263,"*"&amp;RIGHT($A48,3)&amp;"*",'EUROSTAT_VBE_AutoP-Input'!$D$7:$D$2263,"4240*"))/1000+(SUMIFS('EUROSTAT_VBE_AutoP-Input'!F$7:F$2263,'EUROSTAT_VBE_AutoP-Input'!$B$7:$B$2263,$D48,'EUROSTAT_VBE_AutoP-Input'!$C$7:$C$2263,"*"&amp;RIGHT($A48,3)&amp;"*",'EUROSTAT_VBE_AutoP-Input'!$D$7:$D$2263,"3106*"))/1000</f>
        <v>11.253</v>
      </c>
      <c r="I48" s="17">
        <f>(SUMIFS('EUROSTAT_VBE_AutoP-Input'!G$7:G$2263,'EUROSTAT_VBE_AutoP-Input'!$B$7:$B$2263,$D48,'EUROSTAT_VBE_AutoP-Input'!$C$7:$C$2263,"*"&amp;RIGHT($A48,3)&amp;"*",'EUROSTAT_VBE_AutoP-Input'!$D$7:$D$2263,"4100*"))/1000+(SUMIFS('EUROSTAT_VBE_AutoP-Input'!G$7:G$2263,'EUROSTAT_VBE_AutoP-Input'!$B$7:$B$2263,$D48,'EUROSTAT_VBE_AutoP-Input'!$C$7:$C$2263,"*"&amp;RIGHT($A48,3)&amp;"*",'EUROSTAT_VBE_AutoP-Input'!$D$7:$D$2263,"4230*"))/1000+(SUMIFS('EUROSTAT_VBE_AutoP-Input'!G$7:G$2263,'EUROSTAT_VBE_AutoP-Input'!$B$7:$B$2263,$D48,'EUROSTAT_VBE_AutoP-Input'!$C$7:$C$2263,"*"&amp;RIGHT($A48,3)&amp;"*",'EUROSTAT_VBE_AutoP-Input'!$D$7:$D$2263,"4240*"))/1000+(SUMIFS('EUROSTAT_VBE_AutoP-Input'!G$7:G$2263,'EUROSTAT_VBE_AutoP-Input'!$B$7:$B$2263,$D48,'EUROSTAT_VBE_AutoP-Input'!$C$7:$C$2263,"*"&amp;RIGHT($A48,3)&amp;"*",'EUROSTAT_VBE_AutoP-Input'!$D$7:$D$2263,"3106*"))/1000</f>
        <v>0.96</v>
      </c>
      <c r="J48" s="17">
        <f>(SUMIFS('EUROSTAT_VBE_AutoP-Input'!H$7:H$2263,'EUROSTAT_VBE_AutoP-Input'!$B$7:$B$2263,$D48,'EUROSTAT_VBE_AutoP-Input'!$C$7:$C$2263,"*"&amp;RIGHT($A48,3)&amp;"*",'EUROSTAT_VBE_AutoP-Input'!$D$7:$D$2263,"4100*"))/1000+(SUMIFS('EUROSTAT_VBE_AutoP-Input'!H$7:H$2263,'EUROSTAT_VBE_AutoP-Input'!$B$7:$B$2263,$D48,'EUROSTAT_VBE_AutoP-Input'!$C$7:$C$2263,"*"&amp;RIGHT($A48,3)&amp;"*",'EUROSTAT_VBE_AutoP-Input'!$D$7:$D$2263,"4230*"))/1000+(SUMIFS('EUROSTAT_VBE_AutoP-Input'!H$7:H$2263,'EUROSTAT_VBE_AutoP-Input'!$B$7:$B$2263,$D48,'EUROSTAT_VBE_AutoP-Input'!$C$7:$C$2263,"*"&amp;RIGHT($A48,3)&amp;"*",'EUROSTAT_VBE_AutoP-Input'!$D$7:$D$2263,"4240*"))/1000+(SUMIFS('EUROSTAT_VBE_AutoP-Input'!H$7:H$2263,'EUROSTAT_VBE_AutoP-Input'!$B$7:$B$2263,$D48,'EUROSTAT_VBE_AutoP-Input'!$C$7:$C$2263,"*"&amp;RIGHT($A48,3)&amp;"*",'EUROSTAT_VBE_AutoP-Input'!$D$7:$D$2263,"3106*"))/1000</f>
        <v>0</v>
      </c>
      <c r="K48" s="17">
        <f>(SUMIFS('EUROSTAT_VBE_AutoP-Input'!I$7:I$2263,'EUROSTAT_VBE_AutoP-Input'!$B$7:$B$2263,$D48,'EUROSTAT_VBE_AutoP-Input'!$C$7:$C$2263,"*"&amp;RIGHT($A48,3)&amp;"*",'EUROSTAT_VBE_AutoP-Input'!$D$7:$D$2263,"4100*"))/1000+(SUMIFS('EUROSTAT_VBE_AutoP-Input'!I$7:I$2263,'EUROSTAT_VBE_AutoP-Input'!$B$7:$B$2263,$D48,'EUROSTAT_VBE_AutoP-Input'!$C$7:$C$2263,"*"&amp;RIGHT($A48,3)&amp;"*",'EUROSTAT_VBE_AutoP-Input'!$D$7:$D$2263,"4230*"))/1000+(SUMIFS('EUROSTAT_VBE_AutoP-Input'!I$7:I$2263,'EUROSTAT_VBE_AutoP-Input'!$B$7:$B$2263,$D48,'EUROSTAT_VBE_AutoP-Input'!$C$7:$C$2263,"*"&amp;RIGHT($A48,3)&amp;"*",'EUROSTAT_VBE_AutoP-Input'!$D$7:$D$2263,"4240*"))/1000+(SUMIFS('EUROSTAT_VBE_AutoP-Input'!I$7:I$2263,'EUROSTAT_VBE_AutoP-Input'!$B$7:$B$2263,$D48,'EUROSTAT_VBE_AutoP-Input'!$C$7:$C$2263,"*"&amp;RIGHT($A48,3)&amp;"*",'EUROSTAT_VBE_AutoP-Input'!$D$7:$D$2263,"3106*"))/1000</f>
        <v>20.628</v>
      </c>
      <c r="L48" s="17">
        <f>(SUMIFS('EUROSTAT_VBE_AutoP-Input'!J$7:J$2263,'EUROSTAT_VBE_AutoP-Input'!$B$7:$B$2263,$D48,'EUROSTAT_VBE_AutoP-Input'!$C$7:$C$2263,"*"&amp;RIGHT($A48,3)&amp;"*",'EUROSTAT_VBE_AutoP-Input'!$D$7:$D$2263,"4100*"))/1000+(SUMIFS('EUROSTAT_VBE_AutoP-Input'!J$7:J$2263,'EUROSTAT_VBE_AutoP-Input'!$B$7:$B$2263,$D48,'EUROSTAT_VBE_AutoP-Input'!$C$7:$C$2263,"*"&amp;RIGHT($A48,3)&amp;"*",'EUROSTAT_VBE_AutoP-Input'!$D$7:$D$2263,"4230*"))/1000+(SUMIFS('EUROSTAT_VBE_AutoP-Input'!J$7:J$2263,'EUROSTAT_VBE_AutoP-Input'!$B$7:$B$2263,$D48,'EUROSTAT_VBE_AutoP-Input'!$C$7:$C$2263,"*"&amp;RIGHT($A48,3)&amp;"*",'EUROSTAT_VBE_AutoP-Input'!$D$7:$D$2263,"4240*"))/1000+(SUMIFS('EUROSTAT_VBE_AutoP-Input'!J$7:J$2263,'EUROSTAT_VBE_AutoP-Input'!$B$7:$B$2263,$D48,'EUROSTAT_VBE_AutoP-Input'!$C$7:$C$2263,"*"&amp;RIGHT($A48,3)&amp;"*",'EUROSTAT_VBE_AutoP-Input'!$D$7:$D$2263,"3106*"))/1000</f>
        <v>137.893</v>
      </c>
      <c r="M48" s="17">
        <f>(SUMIFS('EUROSTAT_VBE_AutoP-Input'!K$7:K$2263,'EUROSTAT_VBE_AutoP-Input'!$B$7:$B$2263,$D48,'EUROSTAT_VBE_AutoP-Input'!$C$7:$C$2263,"*"&amp;RIGHT($A48,3)&amp;"*",'EUROSTAT_VBE_AutoP-Input'!$D$7:$D$2263,"4100*"))/1000+(SUMIFS('EUROSTAT_VBE_AutoP-Input'!K$7:K$2263,'EUROSTAT_VBE_AutoP-Input'!$B$7:$B$2263,$D48,'EUROSTAT_VBE_AutoP-Input'!$C$7:$C$2263,"*"&amp;RIGHT($A48,3)&amp;"*",'EUROSTAT_VBE_AutoP-Input'!$D$7:$D$2263,"4230*"))/1000+(SUMIFS('EUROSTAT_VBE_AutoP-Input'!K$7:K$2263,'EUROSTAT_VBE_AutoP-Input'!$B$7:$B$2263,$D48,'EUROSTAT_VBE_AutoP-Input'!$C$7:$C$2263,"*"&amp;RIGHT($A48,3)&amp;"*",'EUROSTAT_VBE_AutoP-Input'!$D$7:$D$2263,"4240*"))/1000+(SUMIFS('EUROSTAT_VBE_AutoP-Input'!K$7:K$2263,'EUROSTAT_VBE_AutoP-Input'!$B$7:$B$2263,$D48,'EUROSTAT_VBE_AutoP-Input'!$C$7:$C$2263,"*"&amp;RIGHT($A48,3)&amp;"*",'EUROSTAT_VBE_AutoP-Input'!$D$7:$D$2263,"3106*"))/1000</f>
        <v>6.632</v>
      </c>
      <c r="N48" s="17">
        <f>(SUMIFS('EUROSTAT_VBE_AutoP-Input'!L$7:L$2263,'EUROSTAT_VBE_AutoP-Input'!$B$7:$B$2263,$D48,'EUROSTAT_VBE_AutoP-Input'!$C$7:$C$2263,"*"&amp;RIGHT($A48,3)&amp;"*",'EUROSTAT_VBE_AutoP-Input'!$D$7:$D$2263,"4100*"))/1000+(SUMIFS('EUROSTAT_VBE_AutoP-Input'!L$7:L$2263,'EUROSTAT_VBE_AutoP-Input'!$B$7:$B$2263,$D48,'EUROSTAT_VBE_AutoP-Input'!$C$7:$C$2263,"*"&amp;RIGHT($A48,3)&amp;"*",'EUROSTAT_VBE_AutoP-Input'!$D$7:$D$2263,"4230*"))/1000+(SUMIFS('EUROSTAT_VBE_AutoP-Input'!L$7:L$2263,'EUROSTAT_VBE_AutoP-Input'!$B$7:$B$2263,$D48,'EUROSTAT_VBE_AutoP-Input'!$C$7:$C$2263,"*"&amp;RIGHT($A48,3)&amp;"*",'EUROSTAT_VBE_AutoP-Input'!$D$7:$D$2263,"4240*"))/1000+(SUMIFS('EUROSTAT_VBE_AutoP-Input'!L$7:L$2263,'EUROSTAT_VBE_AutoP-Input'!$B$7:$B$2263,$D48,'EUROSTAT_VBE_AutoP-Input'!$C$7:$C$2263,"*"&amp;RIGHT($A48,3)&amp;"*",'EUROSTAT_VBE_AutoP-Input'!$D$7:$D$2263,"3106*"))/1000</f>
        <v>0.606</v>
      </c>
      <c r="O48" s="17">
        <f>(SUMIFS('EUROSTAT_VBE_AutoP-Input'!M$7:M$2263,'EUROSTAT_VBE_AutoP-Input'!$B$7:$B$2263,$D48,'EUROSTAT_VBE_AutoP-Input'!$C$7:$C$2263,"*"&amp;RIGHT($A48,3)&amp;"*",'EUROSTAT_VBE_AutoP-Input'!$D$7:$D$2263,"4100*"))/1000+(SUMIFS('EUROSTAT_VBE_AutoP-Input'!M$7:M$2263,'EUROSTAT_VBE_AutoP-Input'!$B$7:$B$2263,$D48,'EUROSTAT_VBE_AutoP-Input'!$C$7:$C$2263,"*"&amp;RIGHT($A48,3)&amp;"*",'EUROSTAT_VBE_AutoP-Input'!$D$7:$D$2263,"4230*"))/1000+(SUMIFS('EUROSTAT_VBE_AutoP-Input'!M$7:M$2263,'EUROSTAT_VBE_AutoP-Input'!$B$7:$B$2263,$D48,'EUROSTAT_VBE_AutoP-Input'!$C$7:$C$2263,"*"&amp;RIGHT($A48,3)&amp;"*",'EUROSTAT_VBE_AutoP-Input'!$D$7:$D$2263,"4240*"))/1000+(SUMIFS('EUROSTAT_VBE_AutoP-Input'!M$7:M$2263,'EUROSTAT_VBE_AutoP-Input'!$B$7:$B$2263,$D48,'EUROSTAT_VBE_AutoP-Input'!$C$7:$C$2263,"*"&amp;RIGHT($A48,3)&amp;"*",'EUROSTAT_VBE_AutoP-Input'!$D$7:$D$2263,"3106*"))/1000</f>
        <v>6.833</v>
      </c>
      <c r="P48" s="17">
        <f>(SUMIFS('EUROSTAT_VBE_AutoP-Input'!N$7:N$2263,'EUROSTAT_VBE_AutoP-Input'!$B$7:$B$2263,$D48,'EUROSTAT_VBE_AutoP-Input'!$C$7:$C$2263,"*"&amp;RIGHT($A48,3)&amp;"*",'EUROSTAT_VBE_AutoP-Input'!$D$7:$D$2263,"4100*"))/1000+(SUMIFS('EUROSTAT_VBE_AutoP-Input'!N$7:N$2263,'EUROSTAT_VBE_AutoP-Input'!$B$7:$B$2263,$D48,'EUROSTAT_VBE_AutoP-Input'!$C$7:$C$2263,"*"&amp;RIGHT($A48,3)&amp;"*",'EUROSTAT_VBE_AutoP-Input'!$D$7:$D$2263,"4230*"))/1000+(SUMIFS('EUROSTAT_VBE_AutoP-Input'!N$7:N$2263,'EUROSTAT_VBE_AutoP-Input'!$B$7:$B$2263,$D48,'EUROSTAT_VBE_AutoP-Input'!$C$7:$C$2263,"*"&amp;RIGHT($A48,3)&amp;"*",'EUROSTAT_VBE_AutoP-Input'!$D$7:$D$2263,"4240*"))/1000+(SUMIFS('EUROSTAT_VBE_AutoP-Input'!N$7:N$2263,'EUROSTAT_VBE_AutoP-Input'!$B$7:$B$2263,$D48,'EUROSTAT_VBE_AutoP-Input'!$C$7:$C$2263,"*"&amp;RIGHT($A48,3)&amp;"*",'EUROSTAT_VBE_AutoP-Input'!$D$7:$D$2263,"3106*"))/1000</f>
        <v>135.968</v>
      </c>
      <c r="Q48" s="17">
        <f>(SUMIFS('EUROSTAT_VBE_AutoP-Input'!O$7:O$2263,'EUROSTAT_VBE_AutoP-Input'!$B$7:$B$2263,$D48,'EUROSTAT_VBE_AutoP-Input'!$C$7:$C$2263,"*"&amp;RIGHT($A48,3)&amp;"*",'EUROSTAT_VBE_AutoP-Input'!$D$7:$D$2263,"4100*"))/1000+(SUMIFS('EUROSTAT_VBE_AutoP-Input'!O$7:O$2263,'EUROSTAT_VBE_AutoP-Input'!$B$7:$B$2263,$D48,'EUROSTAT_VBE_AutoP-Input'!$C$7:$C$2263,"*"&amp;RIGHT($A48,3)&amp;"*",'EUROSTAT_VBE_AutoP-Input'!$D$7:$D$2263,"4230*"))/1000+(SUMIFS('EUROSTAT_VBE_AutoP-Input'!O$7:O$2263,'EUROSTAT_VBE_AutoP-Input'!$B$7:$B$2263,$D48,'EUROSTAT_VBE_AutoP-Input'!$C$7:$C$2263,"*"&amp;RIGHT($A48,3)&amp;"*",'EUROSTAT_VBE_AutoP-Input'!$D$7:$D$2263,"4240*"))/1000+(SUMIFS('EUROSTAT_VBE_AutoP-Input'!O$7:O$2263,'EUROSTAT_VBE_AutoP-Input'!$B$7:$B$2263,$D48,'EUROSTAT_VBE_AutoP-Input'!$C$7:$C$2263,"*"&amp;RIGHT($A48,3)&amp;"*",'EUROSTAT_VBE_AutoP-Input'!$D$7:$D$2263,"3106*"))/1000</f>
        <v>13.198</v>
      </c>
      <c r="R48" s="17">
        <f>(SUMIFS('EUROSTAT_VBE_AutoP-Input'!P$7:P$2263,'EUROSTAT_VBE_AutoP-Input'!$B$7:$B$2263,$D48,'EUROSTAT_VBE_AutoP-Input'!$C$7:$C$2263,"*"&amp;RIGHT($A48,3)&amp;"*",'EUROSTAT_VBE_AutoP-Input'!$D$7:$D$2263,"4100*"))/1000+(SUMIFS('EUROSTAT_VBE_AutoP-Input'!P$7:P$2263,'EUROSTAT_VBE_AutoP-Input'!$B$7:$B$2263,$D48,'EUROSTAT_VBE_AutoP-Input'!$C$7:$C$2263,"*"&amp;RIGHT($A48,3)&amp;"*",'EUROSTAT_VBE_AutoP-Input'!$D$7:$D$2263,"4230*"))/1000+(SUMIFS('EUROSTAT_VBE_AutoP-Input'!P$7:P$2263,'EUROSTAT_VBE_AutoP-Input'!$B$7:$B$2263,$D48,'EUROSTAT_VBE_AutoP-Input'!$C$7:$C$2263,"*"&amp;RIGHT($A48,3)&amp;"*",'EUROSTAT_VBE_AutoP-Input'!$D$7:$D$2263,"4240*"))/1000+(SUMIFS('EUROSTAT_VBE_AutoP-Input'!P$7:P$2263,'EUROSTAT_VBE_AutoP-Input'!$B$7:$B$2263,$D48,'EUROSTAT_VBE_AutoP-Input'!$C$7:$C$2263,"*"&amp;RIGHT($A48,3)&amp;"*",'EUROSTAT_VBE_AutoP-Input'!$D$7:$D$2263,"3106*"))/1000</f>
        <v>23.565</v>
      </c>
      <c r="S48" s="17">
        <f>(SUMIFS('EUROSTAT_VBE_AutoP-Input'!Q$7:Q$2263,'EUROSTAT_VBE_AutoP-Input'!$B$7:$B$2263,$D48,'EUROSTAT_VBE_AutoP-Input'!$C$7:$C$2263,"*"&amp;RIGHT($A48,3)&amp;"*",'EUROSTAT_VBE_AutoP-Input'!$D$7:$D$2263,"4100*"))/1000+(SUMIFS('EUROSTAT_VBE_AutoP-Input'!Q$7:Q$2263,'EUROSTAT_VBE_AutoP-Input'!$B$7:$B$2263,$D48,'EUROSTAT_VBE_AutoP-Input'!$C$7:$C$2263,"*"&amp;RIGHT($A48,3)&amp;"*",'EUROSTAT_VBE_AutoP-Input'!$D$7:$D$2263,"4230*"))/1000+(SUMIFS('EUROSTAT_VBE_AutoP-Input'!Q$7:Q$2263,'EUROSTAT_VBE_AutoP-Input'!$B$7:$B$2263,$D48,'EUROSTAT_VBE_AutoP-Input'!$C$7:$C$2263,"*"&amp;RIGHT($A48,3)&amp;"*",'EUROSTAT_VBE_AutoP-Input'!$D$7:$D$2263,"4240*"))/1000+(SUMIFS('EUROSTAT_VBE_AutoP-Input'!Q$7:Q$2263,'EUROSTAT_VBE_AutoP-Input'!$B$7:$B$2263,$D48,'EUROSTAT_VBE_AutoP-Input'!$C$7:$C$2263,"*"&amp;RIGHT($A48,3)&amp;"*",'EUROSTAT_VBE_AutoP-Input'!$D$7:$D$2263,"3106*"))/1000</f>
        <v>2.312</v>
      </c>
      <c r="T48" s="17">
        <f>(SUMIFS('EUROSTAT_VBE_AutoP-Input'!R$7:R$2263,'EUROSTAT_VBE_AutoP-Input'!$B$7:$B$2263,$D48,'EUROSTAT_VBE_AutoP-Input'!$C$7:$C$2263,"*"&amp;RIGHT($A48,3)&amp;"*",'EUROSTAT_VBE_AutoP-Input'!$D$7:$D$2263,"4100*"))/1000+(SUMIFS('EUROSTAT_VBE_AutoP-Input'!R$7:R$2263,'EUROSTAT_VBE_AutoP-Input'!$B$7:$B$2263,$D48,'EUROSTAT_VBE_AutoP-Input'!$C$7:$C$2263,"*"&amp;RIGHT($A48,3)&amp;"*",'EUROSTAT_VBE_AutoP-Input'!$D$7:$D$2263,"4230*"))/1000+(SUMIFS('EUROSTAT_VBE_AutoP-Input'!R$7:R$2263,'EUROSTAT_VBE_AutoP-Input'!$B$7:$B$2263,$D48,'EUROSTAT_VBE_AutoP-Input'!$C$7:$C$2263,"*"&amp;RIGHT($A48,3)&amp;"*",'EUROSTAT_VBE_AutoP-Input'!$D$7:$D$2263,"4240*"))/1000+(SUMIFS('EUROSTAT_VBE_AutoP-Input'!R$7:R$2263,'EUROSTAT_VBE_AutoP-Input'!$B$7:$B$2263,$D48,'EUROSTAT_VBE_AutoP-Input'!$C$7:$C$2263,"*"&amp;RIGHT($A48,3)&amp;"*",'EUROSTAT_VBE_AutoP-Input'!$D$7:$D$2263,"3106*"))/1000</f>
        <v>1.408</v>
      </c>
      <c r="U48" s="17">
        <f>(SUMIFS('EUROSTAT_VBE_AutoP-Input'!S$7:S$2263,'EUROSTAT_VBE_AutoP-Input'!$B$7:$B$2263,$D48,'EUROSTAT_VBE_AutoP-Input'!$C$7:$C$2263,"*"&amp;RIGHT($A48,3)&amp;"*",'EUROSTAT_VBE_AutoP-Input'!$D$7:$D$2263,"4100*"))/1000+(SUMIFS('EUROSTAT_VBE_AutoP-Input'!S$7:S$2263,'EUROSTAT_VBE_AutoP-Input'!$B$7:$B$2263,$D48,'EUROSTAT_VBE_AutoP-Input'!$C$7:$C$2263,"*"&amp;RIGHT($A48,3)&amp;"*",'EUROSTAT_VBE_AutoP-Input'!$D$7:$D$2263,"4230*"))/1000+(SUMIFS('EUROSTAT_VBE_AutoP-Input'!S$7:S$2263,'EUROSTAT_VBE_AutoP-Input'!$B$7:$B$2263,$D48,'EUROSTAT_VBE_AutoP-Input'!$C$7:$C$2263,"*"&amp;RIGHT($A48,3)&amp;"*",'EUROSTAT_VBE_AutoP-Input'!$D$7:$D$2263,"4240*"))/1000+(SUMIFS('EUROSTAT_VBE_AutoP-Input'!S$7:S$2263,'EUROSTAT_VBE_AutoP-Input'!$B$7:$B$2263,$D48,'EUROSTAT_VBE_AutoP-Input'!$C$7:$C$2263,"*"&amp;RIGHT($A48,3)&amp;"*",'EUROSTAT_VBE_AutoP-Input'!$D$7:$D$2263,"3106*"))/1000</f>
        <v>10.724</v>
      </c>
      <c r="V48" s="17">
        <f>(SUMIFS('EUROSTAT_VBE_AutoP-Input'!T$7:T$2263,'EUROSTAT_VBE_AutoP-Input'!$B$7:$B$2263,$D48,'EUROSTAT_VBE_AutoP-Input'!$C$7:$C$2263,"*"&amp;RIGHT($A48,3)&amp;"*",'EUROSTAT_VBE_AutoP-Input'!$D$7:$D$2263,"4100*"))/1000+(SUMIFS('EUROSTAT_VBE_AutoP-Input'!T$7:T$2263,'EUROSTAT_VBE_AutoP-Input'!$B$7:$B$2263,$D48,'EUROSTAT_VBE_AutoP-Input'!$C$7:$C$2263,"*"&amp;RIGHT($A48,3)&amp;"*",'EUROSTAT_VBE_AutoP-Input'!$D$7:$D$2263,"4230*"))/1000+(SUMIFS('EUROSTAT_VBE_AutoP-Input'!T$7:T$2263,'EUROSTAT_VBE_AutoP-Input'!$B$7:$B$2263,$D48,'EUROSTAT_VBE_AutoP-Input'!$C$7:$C$2263,"*"&amp;RIGHT($A48,3)&amp;"*",'EUROSTAT_VBE_AutoP-Input'!$D$7:$D$2263,"4240*"))/1000+(SUMIFS('EUROSTAT_VBE_AutoP-Input'!T$7:T$2263,'EUROSTAT_VBE_AutoP-Input'!$B$7:$B$2263,$D48,'EUROSTAT_VBE_AutoP-Input'!$C$7:$C$2263,"*"&amp;RIGHT($A48,3)&amp;"*",'EUROSTAT_VBE_AutoP-Input'!$D$7:$D$2263,"3106*"))/1000</f>
        <v>0</v>
      </c>
      <c r="W48" s="17">
        <f>(SUMIFS('EUROSTAT_VBE_AutoP-Input'!U$7:U$2263,'EUROSTAT_VBE_AutoP-Input'!$B$7:$B$2263,$D48,'EUROSTAT_VBE_AutoP-Input'!$C$7:$C$2263,"*"&amp;RIGHT($A48,3)&amp;"*",'EUROSTAT_VBE_AutoP-Input'!$D$7:$D$2263,"4100*"))/1000+(SUMIFS('EUROSTAT_VBE_AutoP-Input'!U$7:U$2263,'EUROSTAT_VBE_AutoP-Input'!$B$7:$B$2263,$D48,'EUROSTAT_VBE_AutoP-Input'!$C$7:$C$2263,"*"&amp;RIGHT($A48,3)&amp;"*",'EUROSTAT_VBE_AutoP-Input'!$D$7:$D$2263,"4230*"))/1000+(SUMIFS('EUROSTAT_VBE_AutoP-Input'!U$7:U$2263,'EUROSTAT_VBE_AutoP-Input'!$B$7:$B$2263,$D48,'EUROSTAT_VBE_AutoP-Input'!$C$7:$C$2263,"*"&amp;RIGHT($A48,3)&amp;"*",'EUROSTAT_VBE_AutoP-Input'!$D$7:$D$2263,"4240*"))/1000+(SUMIFS('EUROSTAT_VBE_AutoP-Input'!U$7:U$2263,'EUROSTAT_VBE_AutoP-Input'!$B$7:$B$2263,$D48,'EUROSTAT_VBE_AutoP-Input'!$C$7:$C$2263,"*"&amp;RIGHT($A48,3)&amp;"*",'EUROSTAT_VBE_AutoP-Input'!$D$7:$D$2263,"3106*"))/1000</f>
        <v>171.431</v>
      </c>
      <c r="X48" s="17">
        <f>(SUMIFS('EUROSTAT_VBE_AutoP-Input'!V$7:V$2263,'EUROSTAT_VBE_AutoP-Input'!$B$7:$B$2263,$D48,'EUROSTAT_VBE_AutoP-Input'!$C$7:$C$2263,"*"&amp;RIGHT($A48,3)&amp;"*",'EUROSTAT_VBE_AutoP-Input'!$D$7:$D$2263,"4100*"))/1000+(SUMIFS('EUROSTAT_VBE_AutoP-Input'!V$7:V$2263,'EUROSTAT_VBE_AutoP-Input'!$B$7:$B$2263,$D48,'EUROSTAT_VBE_AutoP-Input'!$C$7:$C$2263,"*"&amp;RIGHT($A48,3)&amp;"*",'EUROSTAT_VBE_AutoP-Input'!$D$7:$D$2263,"4230*"))/1000+(SUMIFS('EUROSTAT_VBE_AutoP-Input'!V$7:V$2263,'EUROSTAT_VBE_AutoP-Input'!$B$7:$B$2263,$D48,'EUROSTAT_VBE_AutoP-Input'!$C$7:$C$2263,"*"&amp;RIGHT($A48,3)&amp;"*",'EUROSTAT_VBE_AutoP-Input'!$D$7:$D$2263,"4240*"))/1000+(SUMIFS('EUROSTAT_VBE_AutoP-Input'!V$7:V$2263,'EUROSTAT_VBE_AutoP-Input'!$B$7:$B$2263,$D48,'EUROSTAT_VBE_AutoP-Input'!$C$7:$C$2263,"*"&amp;RIGHT($A48,3)&amp;"*",'EUROSTAT_VBE_AutoP-Input'!$D$7:$D$2263,"3106*"))/1000</f>
        <v>1.004</v>
      </c>
      <c r="Y48" s="17">
        <f>(SUMIFS('EUROSTAT_VBE_AutoP-Input'!W$7:W$2263,'EUROSTAT_VBE_AutoP-Input'!$B$7:$B$2263,$D48,'EUROSTAT_VBE_AutoP-Input'!$C$7:$C$2263,"*"&amp;RIGHT($A48,3)&amp;"*",'EUROSTAT_VBE_AutoP-Input'!$D$7:$D$2263,"4100*"))/1000+(SUMIFS('EUROSTAT_VBE_AutoP-Input'!W$7:W$2263,'EUROSTAT_VBE_AutoP-Input'!$B$7:$B$2263,$D48,'EUROSTAT_VBE_AutoP-Input'!$C$7:$C$2263,"*"&amp;RIGHT($A48,3)&amp;"*",'EUROSTAT_VBE_AutoP-Input'!$D$7:$D$2263,"4230*"))/1000+(SUMIFS('EUROSTAT_VBE_AutoP-Input'!W$7:W$2263,'EUROSTAT_VBE_AutoP-Input'!$B$7:$B$2263,$D48,'EUROSTAT_VBE_AutoP-Input'!$C$7:$C$2263,"*"&amp;RIGHT($A48,3)&amp;"*",'EUROSTAT_VBE_AutoP-Input'!$D$7:$D$2263,"4240*"))/1000+(SUMIFS('EUROSTAT_VBE_AutoP-Input'!W$7:W$2263,'EUROSTAT_VBE_AutoP-Input'!$B$7:$B$2263,$D48,'EUROSTAT_VBE_AutoP-Input'!$C$7:$C$2263,"*"&amp;RIGHT($A48,3)&amp;"*",'EUROSTAT_VBE_AutoP-Input'!$D$7:$D$2263,"3106*"))/1000</f>
        <v>1.157</v>
      </c>
      <c r="Z48" s="17">
        <f>(SUMIFS('EUROSTAT_VBE_AutoP-Input'!X$7:X$2263,'EUROSTAT_VBE_AutoP-Input'!$B$7:$B$2263,$D48,'EUROSTAT_VBE_AutoP-Input'!$C$7:$C$2263,"*"&amp;RIGHT($A48,3)&amp;"*",'EUROSTAT_VBE_AutoP-Input'!$D$7:$D$2263,"4100*"))/1000+(SUMIFS('EUROSTAT_VBE_AutoP-Input'!X$7:X$2263,'EUROSTAT_VBE_AutoP-Input'!$B$7:$B$2263,$D48,'EUROSTAT_VBE_AutoP-Input'!$C$7:$C$2263,"*"&amp;RIGHT($A48,3)&amp;"*",'EUROSTAT_VBE_AutoP-Input'!$D$7:$D$2263,"4230*"))/1000+(SUMIFS('EUROSTAT_VBE_AutoP-Input'!X$7:X$2263,'EUROSTAT_VBE_AutoP-Input'!$B$7:$B$2263,$D48,'EUROSTAT_VBE_AutoP-Input'!$C$7:$C$2263,"*"&amp;RIGHT($A48,3)&amp;"*",'EUROSTAT_VBE_AutoP-Input'!$D$7:$D$2263,"4240*"))/1000+(SUMIFS('EUROSTAT_VBE_AutoP-Input'!X$7:X$2263,'EUROSTAT_VBE_AutoP-Input'!$B$7:$B$2263,$D48,'EUROSTAT_VBE_AutoP-Input'!$C$7:$C$2263,"*"&amp;RIGHT($A48,3)&amp;"*",'EUROSTAT_VBE_AutoP-Input'!$D$7:$D$2263,"3106*"))/1000</f>
        <v>0.437</v>
      </c>
      <c r="AA48" s="17">
        <f>(SUMIFS('EUROSTAT_VBE_AutoP-Input'!Y$7:Y$2263,'EUROSTAT_VBE_AutoP-Input'!$B$7:$B$2263,$D48,'EUROSTAT_VBE_AutoP-Input'!$C$7:$C$2263,"*"&amp;RIGHT($A48,3)&amp;"*",'EUROSTAT_VBE_AutoP-Input'!$D$7:$D$2263,"4100*"))/1000+(SUMIFS('EUROSTAT_VBE_AutoP-Input'!Y$7:Y$2263,'EUROSTAT_VBE_AutoP-Input'!$B$7:$B$2263,$D48,'EUROSTAT_VBE_AutoP-Input'!$C$7:$C$2263,"*"&amp;RIGHT($A48,3)&amp;"*",'EUROSTAT_VBE_AutoP-Input'!$D$7:$D$2263,"4230*"))/1000+(SUMIFS('EUROSTAT_VBE_AutoP-Input'!Y$7:Y$2263,'EUROSTAT_VBE_AutoP-Input'!$B$7:$B$2263,$D48,'EUROSTAT_VBE_AutoP-Input'!$C$7:$C$2263,"*"&amp;RIGHT($A48,3)&amp;"*",'EUROSTAT_VBE_AutoP-Input'!$D$7:$D$2263,"4240*"))/1000+(SUMIFS('EUROSTAT_VBE_AutoP-Input'!Y$7:Y$2263,'EUROSTAT_VBE_AutoP-Input'!$B$7:$B$2263,$D48,'EUROSTAT_VBE_AutoP-Input'!$C$7:$C$2263,"*"&amp;RIGHT($A48,3)&amp;"*",'EUROSTAT_VBE_AutoP-Input'!$D$7:$D$2263,"3106*"))/1000</f>
        <v>0</v>
      </c>
      <c r="AB48" s="17">
        <f>(SUMIFS('EUROSTAT_VBE_AutoP-Input'!Z$7:Z$2263,'EUROSTAT_VBE_AutoP-Input'!$B$7:$B$2263,$D48,'EUROSTAT_VBE_AutoP-Input'!$C$7:$C$2263,"*"&amp;RIGHT($A48,3)&amp;"*",'EUROSTAT_VBE_AutoP-Input'!$D$7:$D$2263,"4100*"))/1000+(SUMIFS('EUROSTAT_VBE_AutoP-Input'!Z$7:Z$2263,'EUROSTAT_VBE_AutoP-Input'!$B$7:$B$2263,$D48,'EUROSTAT_VBE_AutoP-Input'!$C$7:$C$2263,"*"&amp;RIGHT($A48,3)&amp;"*",'EUROSTAT_VBE_AutoP-Input'!$D$7:$D$2263,"4230*"))/1000+(SUMIFS('EUROSTAT_VBE_AutoP-Input'!Z$7:Z$2263,'EUROSTAT_VBE_AutoP-Input'!$B$7:$B$2263,$D48,'EUROSTAT_VBE_AutoP-Input'!$C$7:$C$2263,"*"&amp;RIGHT($A48,3)&amp;"*",'EUROSTAT_VBE_AutoP-Input'!$D$7:$D$2263,"4240*"))/1000+(SUMIFS('EUROSTAT_VBE_AutoP-Input'!Z$7:Z$2263,'EUROSTAT_VBE_AutoP-Input'!$B$7:$B$2263,$D48,'EUROSTAT_VBE_AutoP-Input'!$C$7:$C$2263,"*"&amp;RIGHT($A48,3)&amp;"*",'EUROSTAT_VBE_AutoP-Input'!$D$7:$D$2263,"3106*"))/1000</f>
        <v>0</v>
      </c>
      <c r="AC48" s="17">
        <f>(SUMIFS('EUROSTAT_VBE_AutoP-Input'!AA$7:AA$2263,'EUROSTAT_VBE_AutoP-Input'!$B$7:$B$2263,$D48,'EUROSTAT_VBE_AutoP-Input'!$C$7:$C$2263,"*"&amp;RIGHT($A48,3)&amp;"*",'EUROSTAT_VBE_AutoP-Input'!$D$7:$D$2263,"4100*"))/1000+(SUMIFS('EUROSTAT_VBE_AutoP-Input'!AA$7:AA$2263,'EUROSTAT_VBE_AutoP-Input'!$B$7:$B$2263,$D48,'EUROSTAT_VBE_AutoP-Input'!$C$7:$C$2263,"*"&amp;RIGHT($A48,3)&amp;"*",'EUROSTAT_VBE_AutoP-Input'!$D$7:$D$2263,"4230*"))/1000+(SUMIFS('EUROSTAT_VBE_AutoP-Input'!AA$7:AA$2263,'EUROSTAT_VBE_AutoP-Input'!$B$7:$B$2263,$D48,'EUROSTAT_VBE_AutoP-Input'!$C$7:$C$2263,"*"&amp;RIGHT($A48,3)&amp;"*",'EUROSTAT_VBE_AutoP-Input'!$D$7:$D$2263,"4240*"))/1000+(SUMIFS('EUROSTAT_VBE_AutoP-Input'!AA$7:AA$2263,'EUROSTAT_VBE_AutoP-Input'!$B$7:$B$2263,$D48,'EUROSTAT_VBE_AutoP-Input'!$C$7:$C$2263,"*"&amp;RIGHT($A48,3)&amp;"*",'EUROSTAT_VBE_AutoP-Input'!$D$7:$D$2263,"3106*"))/1000</f>
        <v>0</v>
      </c>
      <c r="AD48" s="17">
        <f>(SUMIFS('EUROSTAT_VBE_AutoP-Input'!AB$7:AB$2263,'EUROSTAT_VBE_AutoP-Input'!$B$7:$B$2263,$D48,'EUROSTAT_VBE_AutoP-Input'!$C$7:$C$2263,"*"&amp;RIGHT($A48,3)&amp;"*",'EUROSTAT_VBE_AutoP-Input'!$D$7:$D$2263,"4100*"))/1000+(SUMIFS('EUROSTAT_VBE_AutoP-Input'!AB$7:AB$2263,'EUROSTAT_VBE_AutoP-Input'!$B$7:$B$2263,$D48,'EUROSTAT_VBE_AutoP-Input'!$C$7:$C$2263,"*"&amp;RIGHT($A48,3)&amp;"*",'EUROSTAT_VBE_AutoP-Input'!$D$7:$D$2263,"4230*"))/1000+(SUMIFS('EUROSTAT_VBE_AutoP-Input'!AB$7:AB$2263,'EUROSTAT_VBE_AutoP-Input'!$B$7:$B$2263,$D48,'EUROSTAT_VBE_AutoP-Input'!$C$7:$C$2263,"*"&amp;RIGHT($A48,3)&amp;"*",'EUROSTAT_VBE_AutoP-Input'!$D$7:$D$2263,"4240*"))/1000+(SUMIFS('EUROSTAT_VBE_AutoP-Input'!AB$7:AB$2263,'EUROSTAT_VBE_AutoP-Input'!$B$7:$B$2263,$D48,'EUROSTAT_VBE_AutoP-Input'!$C$7:$C$2263,"*"&amp;RIGHT($A48,3)&amp;"*",'EUROSTAT_VBE_AutoP-Input'!$D$7:$D$2263,"3106*"))/1000</f>
        <v>74.288</v>
      </c>
      <c r="AE48" s="17">
        <f>(SUMIFS('EUROSTAT_VBE_AutoP-Input'!AC$7:AC$2263,'EUROSTAT_VBE_AutoP-Input'!$B$7:$B$2263,$D48,'EUROSTAT_VBE_AutoP-Input'!$C$7:$C$2263,"*"&amp;RIGHT($A48,3)&amp;"*",'EUROSTAT_VBE_AutoP-Input'!$D$7:$D$2263,"4100*"))/1000+(SUMIFS('EUROSTAT_VBE_AutoP-Input'!AC$7:AC$2263,'EUROSTAT_VBE_AutoP-Input'!$B$7:$B$2263,$D48,'EUROSTAT_VBE_AutoP-Input'!$C$7:$C$2263,"*"&amp;RIGHT($A48,3)&amp;"*",'EUROSTAT_VBE_AutoP-Input'!$D$7:$D$2263,"4230*"))/1000+(SUMIFS('EUROSTAT_VBE_AutoP-Input'!AC$7:AC$2263,'EUROSTAT_VBE_AutoP-Input'!$B$7:$B$2263,$D48,'EUROSTAT_VBE_AutoP-Input'!$C$7:$C$2263,"*"&amp;RIGHT($A48,3)&amp;"*",'EUROSTAT_VBE_AutoP-Input'!$D$7:$D$2263,"4240*"))/1000+(SUMIFS('EUROSTAT_VBE_AutoP-Input'!AC$7:AC$2263,'EUROSTAT_VBE_AutoP-Input'!$B$7:$B$2263,$D48,'EUROSTAT_VBE_AutoP-Input'!$C$7:$C$2263,"*"&amp;RIGHT($A48,3)&amp;"*",'EUROSTAT_VBE_AutoP-Input'!$D$7:$D$2263,"3106*"))/1000</f>
        <v>0</v>
      </c>
      <c r="AF48" s="17">
        <f>(SUMIFS('EUROSTAT_VBE_AutoP-Input'!AD$7:AD$2263,'EUROSTAT_VBE_AutoP-Input'!$B$7:$B$2263,$D48,'EUROSTAT_VBE_AutoP-Input'!$C$7:$C$2263,"*"&amp;RIGHT($A48,3)&amp;"*",'EUROSTAT_VBE_AutoP-Input'!$D$7:$D$2263,"4100*"))/1000+(SUMIFS('EUROSTAT_VBE_AutoP-Input'!AD$7:AD$2263,'EUROSTAT_VBE_AutoP-Input'!$B$7:$B$2263,$D48,'EUROSTAT_VBE_AutoP-Input'!$C$7:$C$2263,"*"&amp;RIGHT($A48,3)&amp;"*",'EUROSTAT_VBE_AutoP-Input'!$D$7:$D$2263,"4230*"))/1000+(SUMIFS('EUROSTAT_VBE_AutoP-Input'!AD$7:AD$2263,'EUROSTAT_VBE_AutoP-Input'!$B$7:$B$2263,$D48,'EUROSTAT_VBE_AutoP-Input'!$C$7:$C$2263,"*"&amp;RIGHT($A48,3)&amp;"*",'EUROSTAT_VBE_AutoP-Input'!$D$7:$D$2263,"4240*"))/1000+(SUMIFS('EUROSTAT_VBE_AutoP-Input'!AD$7:AD$2263,'EUROSTAT_VBE_AutoP-Input'!$B$7:$B$2263,$D48,'EUROSTAT_VBE_AutoP-Input'!$C$7:$C$2263,"*"&amp;RIGHT($A48,3)&amp;"*",'EUROSTAT_VBE_AutoP-Input'!$D$7:$D$2263,"3106*"))/1000</f>
        <v>2.765</v>
      </c>
      <c r="AG48" s="17">
        <f>(SUMIFS('EUROSTAT_VBE_AutoP-Input'!AE$7:AE$2263,'EUROSTAT_VBE_AutoP-Input'!$B$7:$B$2263,$D48,'EUROSTAT_VBE_AutoP-Input'!$C$7:$C$2263,"*"&amp;RIGHT($A48,3)&amp;"*",'EUROSTAT_VBE_AutoP-Input'!$D$7:$D$2263,"4100*"))/1000+(SUMIFS('EUROSTAT_VBE_AutoP-Input'!AE$7:AE$2263,'EUROSTAT_VBE_AutoP-Input'!$B$7:$B$2263,$D48,'EUROSTAT_VBE_AutoP-Input'!$C$7:$C$2263,"*"&amp;RIGHT($A48,3)&amp;"*",'EUROSTAT_VBE_AutoP-Input'!$D$7:$D$2263,"4230*"))/1000+(SUMIFS('EUROSTAT_VBE_AutoP-Input'!AE$7:AE$2263,'EUROSTAT_VBE_AutoP-Input'!$B$7:$B$2263,$D48,'EUROSTAT_VBE_AutoP-Input'!$C$7:$C$2263,"*"&amp;RIGHT($A48,3)&amp;"*",'EUROSTAT_VBE_AutoP-Input'!$D$7:$D$2263,"4240*"))/1000+(SUMIFS('EUROSTAT_VBE_AutoP-Input'!AE$7:AE$2263,'EUROSTAT_VBE_AutoP-Input'!$B$7:$B$2263,$D48,'EUROSTAT_VBE_AutoP-Input'!$C$7:$C$2263,"*"&amp;RIGHT($A48,3)&amp;"*",'EUROSTAT_VBE_AutoP-Input'!$D$7:$D$2263,"3106*"))/1000</f>
        <v>43.583</v>
      </c>
      <c r="AH48" s="17">
        <f>(SUMIFS('EUROSTAT_VBE_AutoP-Input'!AF$7:AF$2263,'EUROSTAT_VBE_AutoP-Input'!$B$7:$B$2263,$D48,'EUROSTAT_VBE_AutoP-Input'!$C$7:$C$2263,"*"&amp;RIGHT($A48,3)&amp;"*",'EUROSTAT_VBE_AutoP-Input'!$D$7:$D$2263,"4100*"))/1000+(SUMIFS('EUROSTAT_VBE_AutoP-Input'!AF$7:AF$2263,'EUROSTAT_VBE_AutoP-Input'!$B$7:$B$2263,$D48,'EUROSTAT_VBE_AutoP-Input'!$C$7:$C$2263,"*"&amp;RIGHT($A48,3)&amp;"*",'EUROSTAT_VBE_AutoP-Input'!$D$7:$D$2263,"4230*"))/1000+(SUMIFS('EUROSTAT_VBE_AutoP-Input'!AF$7:AF$2263,'EUROSTAT_VBE_AutoP-Input'!$B$7:$B$2263,$D48,'EUROSTAT_VBE_AutoP-Input'!$C$7:$C$2263,"*"&amp;RIGHT($A48,3)&amp;"*",'EUROSTAT_VBE_AutoP-Input'!$D$7:$D$2263,"4240*"))/1000+(SUMIFS('EUROSTAT_VBE_AutoP-Input'!AF$7:AF$2263,'EUROSTAT_VBE_AutoP-Input'!$B$7:$B$2263,$D48,'EUROSTAT_VBE_AutoP-Input'!$C$7:$C$2263,"*"&amp;RIGHT($A48,3)&amp;"*",'EUROSTAT_VBE_AutoP-Input'!$D$7:$D$2263,"3106*"))/1000</f>
        <v>3.69</v>
      </c>
      <c r="AI48" s="17">
        <f>(SUMIFS('EUROSTAT_VBE_AutoP-Input'!AG$7:AG$2263,'EUROSTAT_VBE_AutoP-Input'!$B$7:$B$2263,$D48,'EUROSTAT_VBE_AutoP-Input'!$C$7:$C$2263,"*"&amp;RIGHT($A48,3)&amp;"*",'EUROSTAT_VBE_AutoP-Input'!$D$7:$D$2263,"4100*"))/1000+(SUMIFS('EUROSTAT_VBE_AutoP-Input'!AG$7:AG$2263,'EUROSTAT_VBE_AutoP-Input'!$B$7:$B$2263,$D48,'EUROSTAT_VBE_AutoP-Input'!$C$7:$C$2263,"*"&amp;RIGHT($A48,3)&amp;"*",'EUROSTAT_VBE_AutoP-Input'!$D$7:$D$2263,"4230*"))/1000+(SUMIFS('EUROSTAT_VBE_AutoP-Input'!AG$7:AG$2263,'EUROSTAT_VBE_AutoP-Input'!$B$7:$B$2263,$D48,'EUROSTAT_VBE_AutoP-Input'!$C$7:$C$2263,"*"&amp;RIGHT($A48,3)&amp;"*",'EUROSTAT_VBE_AutoP-Input'!$D$7:$D$2263,"4240*"))/1000+(SUMIFS('EUROSTAT_VBE_AutoP-Input'!AG$7:AG$2263,'EUROSTAT_VBE_AutoP-Input'!$B$7:$B$2263,$D48,'EUROSTAT_VBE_AutoP-Input'!$C$7:$C$2263,"*"&amp;RIGHT($A48,3)&amp;"*",'EUROSTAT_VBE_AutoP-Input'!$D$7:$D$2263,"3106*"))/1000</f>
        <v>1.508</v>
      </c>
      <c r="AJ48" s="17">
        <f>(SUMIFS('EUROSTAT_VBE_AutoP-Input'!AH$7:AH$2263,'EUROSTAT_VBE_AutoP-Input'!$B$7:$B$2263,$D48,'EUROSTAT_VBE_AutoP-Input'!$C$7:$C$2263,"*"&amp;RIGHT($A48,3)&amp;"*",'EUROSTAT_VBE_AutoP-Input'!$D$7:$D$2263,"4100*"))/1000+(SUMIFS('EUROSTAT_VBE_AutoP-Input'!AH$7:AH$2263,'EUROSTAT_VBE_AutoP-Input'!$B$7:$B$2263,$D48,'EUROSTAT_VBE_AutoP-Input'!$C$7:$C$2263,"*"&amp;RIGHT($A48,3)&amp;"*",'EUROSTAT_VBE_AutoP-Input'!$D$7:$D$2263,"4230*"))/1000+(SUMIFS('EUROSTAT_VBE_AutoP-Input'!AH$7:AH$2263,'EUROSTAT_VBE_AutoP-Input'!$B$7:$B$2263,$D48,'EUROSTAT_VBE_AutoP-Input'!$C$7:$C$2263,"*"&amp;RIGHT($A48,3)&amp;"*",'EUROSTAT_VBE_AutoP-Input'!$D$7:$D$2263,"4240*"))/1000+(SUMIFS('EUROSTAT_VBE_AutoP-Input'!AH$7:AH$2263,'EUROSTAT_VBE_AutoP-Input'!$B$7:$B$2263,$D48,'EUROSTAT_VBE_AutoP-Input'!$C$7:$C$2263,"*"&amp;RIGHT($A48,3)&amp;"*",'EUROSTAT_VBE_AutoP-Input'!$D$7:$D$2263,"3106*"))/1000</f>
        <v>0.439</v>
      </c>
      <c r="AK48" s="17">
        <f>(SUMIFS('EUROSTAT_VBE_AutoP-Input'!AI$7:AI$2263,'EUROSTAT_VBE_AutoP-Input'!$B$7:$B$2263,$D48,'EUROSTAT_VBE_AutoP-Input'!$C$7:$C$2263,"*"&amp;RIGHT($A48,3)&amp;"*",'EUROSTAT_VBE_AutoP-Input'!$D$7:$D$2263,"4100*"))/1000+(SUMIFS('EUROSTAT_VBE_AutoP-Input'!AI$7:AI$2263,'EUROSTAT_VBE_AutoP-Input'!$B$7:$B$2263,$D48,'EUROSTAT_VBE_AutoP-Input'!$C$7:$C$2263,"*"&amp;RIGHT($A48,3)&amp;"*",'EUROSTAT_VBE_AutoP-Input'!$D$7:$D$2263,"4230*"))/1000+(SUMIFS('EUROSTAT_VBE_AutoP-Input'!AI$7:AI$2263,'EUROSTAT_VBE_AutoP-Input'!$B$7:$B$2263,$D48,'EUROSTAT_VBE_AutoP-Input'!$C$7:$C$2263,"*"&amp;RIGHT($A48,3)&amp;"*",'EUROSTAT_VBE_AutoP-Input'!$D$7:$D$2263,"4240*"))/1000+(SUMIFS('EUROSTAT_VBE_AutoP-Input'!AI$7:AI$2263,'EUROSTAT_VBE_AutoP-Input'!$B$7:$B$2263,$D48,'EUROSTAT_VBE_AutoP-Input'!$C$7:$C$2263,"*"&amp;RIGHT($A48,3)&amp;"*",'EUROSTAT_VBE_AutoP-Input'!$D$7:$D$2263,"3106*"))/1000</f>
        <v>0.631</v>
      </c>
      <c r="AL48" s="17">
        <f>(SUMIFS('EUROSTAT_VBE_AutoP-Input'!AJ$7:AJ$2263,'EUROSTAT_VBE_AutoP-Input'!$B$7:$B$2263,$D48,'EUROSTAT_VBE_AutoP-Input'!$C$7:$C$2263,"*"&amp;RIGHT($A48,3)&amp;"*",'EUROSTAT_VBE_AutoP-Input'!$D$7:$D$2263,"4100*"))/1000+(SUMIFS('EUROSTAT_VBE_AutoP-Input'!AJ$7:AJ$2263,'EUROSTAT_VBE_AutoP-Input'!$B$7:$B$2263,$D48,'EUROSTAT_VBE_AutoP-Input'!$C$7:$C$2263,"*"&amp;RIGHT($A48,3)&amp;"*",'EUROSTAT_VBE_AutoP-Input'!$D$7:$D$2263,"4230*"))/1000+(SUMIFS('EUROSTAT_VBE_AutoP-Input'!AJ$7:AJ$2263,'EUROSTAT_VBE_AutoP-Input'!$B$7:$B$2263,$D48,'EUROSTAT_VBE_AutoP-Input'!$C$7:$C$2263,"*"&amp;RIGHT($A48,3)&amp;"*",'EUROSTAT_VBE_AutoP-Input'!$D$7:$D$2263,"4240*"))/1000+(SUMIFS('EUROSTAT_VBE_AutoP-Input'!AJ$7:AJ$2263,'EUROSTAT_VBE_AutoP-Input'!$B$7:$B$2263,$D48,'EUROSTAT_VBE_AutoP-Input'!$C$7:$C$2263,"*"&amp;RIGHT($A48,3)&amp;"*",'EUROSTAT_VBE_AutoP-Input'!$D$7:$D$2263,"3106*"))/1000</f>
        <v>1.52</v>
      </c>
      <c r="AM48" s="17">
        <f>(SUMIFS('EUROSTAT_VBE_AutoP-Input'!AK$7:AK$2263,'EUROSTAT_VBE_AutoP-Input'!$B$7:$B$2263,$D48,'EUROSTAT_VBE_AutoP-Input'!$C$7:$C$2263,"*"&amp;RIGHT($A48,3)&amp;"*",'EUROSTAT_VBE_AutoP-Input'!$D$7:$D$2263,"4100*"))/1000+(SUMIFS('EUROSTAT_VBE_AutoP-Input'!AK$7:AK$2263,'EUROSTAT_VBE_AutoP-Input'!$B$7:$B$2263,$D48,'EUROSTAT_VBE_AutoP-Input'!$C$7:$C$2263,"*"&amp;RIGHT($A48,3)&amp;"*",'EUROSTAT_VBE_AutoP-Input'!$D$7:$D$2263,"4230*"))/1000+(SUMIFS('EUROSTAT_VBE_AutoP-Input'!AK$7:AK$2263,'EUROSTAT_VBE_AutoP-Input'!$B$7:$B$2263,$D48,'EUROSTAT_VBE_AutoP-Input'!$C$7:$C$2263,"*"&amp;RIGHT($A48,3)&amp;"*",'EUROSTAT_VBE_AutoP-Input'!$D$7:$D$2263,"4240*"))/1000+(SUMIFS('EUROSTAT_VBE_AutoP-Input'!AK$7:AK$2263,'EUROSTAT_VBE_AutoP-Input'!$B$7:$B$2263,$D48,'EUROSTAT_VBE_AutoP-Input'!$C$7:$C$2263,"*"&amp;RIGHT($A48,3)&amp;"*",'EUROSTAT_VBE_AutoP-Input'!$D$7:$D$2263,"3106*"))/1000</f>
        <v>140.126</v>
      </c>
      <c r="AN48" s="20"/>
      <c r="AO48" s="49">
        <v>0</v>
      </c>
      <c r="AP48" s="49">
        <v>0</v>
      </c>
      <c r="AQ48" s="49">
        <v>0</v>
      </c>
      <c r="AR48" s="49">
        <v>0</v>
      </c>
      <c r="AS48" s="49">
        <v>0</v>
      </c>
    </row>
    <row r="49" spans="1:45">
      <c r="A49" t="str">
        <f>LEFT('EUROSTAT_VBE_AutoP-Input'!$C$103,8)</f>
        <v>B_101035</v>
      </c>
      <c r="B49" s="12" t="s">
        <v>626</v>
      </c>
      <c r="C49" t="s">
        <v>293</v>
      </c>
      <c r="D49" t="s">
        <v>126</v>
      </c>
      <c r="E49" s="189" t="s">
        <v>240</v>
      </c>
      <c r="F49" s="189" t="s">
        <v>260</v>
      </c>
      <c r="G49" s="17">
        <f>(SUMIFS('EUROSTAT_VBE_AutoP-Input'!E$7:E$2263,'EUROSTAT_VBE_AutoP-Input'!$B$7:$B$2263,$D49,'EUROSTAT_VBE_AutoP-Input'!$C$7:$C$2263,"*"&amp;RIGHT($A49,3)&amp;"*",'EUROSTAT_VBE_AutoP-Input'!$D$7:$D$2263,"421*"))/1000</f>
        <v>0.244</v>
      </c>
      <c r="H49" s="17">
        <f>(SUMIFS('EUROSTAT_VBE_AutoP-Input'!F$7:F$2263,'EUROSTAT_VBE_AutoP-Input'!$B$7:$B$2263,$D49,'EUROSTAT_VBE_AutoP-Input'!$C$7:$C$2263,"*"&amp;RIGHT($A49,3)&amp;"*",'EUROSTAT_VBE_AutoP-Input'!$D$7:$D$2263,"421*"))/1000</f>
        <v>0.688</v>
      </c>
      <c r="I49" s="17">
        <f>(SUMIFS('EUROSTAT_VBE_AutoP-Input'!G$7:G$2263,'EUROSTAT_VBE_AutoP-Input'!$B$7:$B$2263,$D49,'EUROSTAT_VBE_AutoP-Input'!$C$7:$C$2263,"*"&amp;RIGHT($A49,3)&amp;"*",'EUROSTAT_VBE_AutoP-Input'!$D$7:$D$2263,"421*"))/1000</f>
        <v>0</v>
      </c>
      <c r="J49" s="17">
        <f>(SUMIFS('EUROSTAT_VBE_AutoP-Input'!H$7:H$2263,'EUROSTAT_VBE_AutoP-Input'!$B$7:$B$2263,$D49,'EUROSTAT_VBE_AutoP-Input'!$C$7:$C$2263,"*"&amp;RIGHT($A49,3)&amp;"*",'EUROSTAT_VBE_AutoP-Input'!$D$7:$D$2263,"421*"))/1000</f>
        <v>0</v>
      </c>
      <c r="K49" s="17">
        <f>(SUMIFS('EUROSTAT_VBE_AutoP-Input'!I$7:I$2263,'EUROSTAT_VBE_AutoP-Input'!$B$7:$B$2263,$D49,'EUROSTAT_VBE_AutoP-Input'!$C$7:$C$2263,"*"&amp;RIGHT($A49,3)&amp;"*",'EUROSTAT_VBE_AutoP-Input'!$D$7:$D$2263,"421*"))/1000</f>
        <v>0.176</v>
      </c>
      <c r="L49" s="17">
        <f>(SUMIFS('EUROSTAT_VBE_AutoP-Input'!J$7:J$2263,'EUROSTAT_VBE_AutoP-Input'!$B$7:$B$2263,$D49,'EUROSTAT_VBE_AutoP-Input'!$C$7:$C$2263,"*"&amp;RIGHT($A49,3)&amp;"*",'EUROSTAT_VBE_AutoP-Input'!$D$7:$D$2263,"421*"))/1000</f>
        <v>0.652</v>
      </c>
      <c r="M49" s="17">
        <f>(SUMIFS('EUROSTAT_VBE_AutoP-Input'!K$7:K$2263,'EUROSTAT_VBE_AutoP-Input'!$B$7:$B$2263,$D49,'EUROSTAT_VBE_AutoP-Input'!$C$7:$C$2263,"*"&amp;RIGHT($A49,3)&amp;"*",'EUROSTAT_VBE_AutoP-Input'!$D$7:$D$2263,"421*"))/1000</f>
        <v>0</v>
      </c>
      <c r="N49" s="17">
        <f>(SUMIFS('EUROSTAT_VBE_AutoP-Input'!L$7:L$2263,'EUROSTAT_VBE_AutoP-Input'!$B$7:$B$2263,$D49,'EUROSTAT_VBE_AutoP-Input'!$C$7:$C$2263,"*"&amp;RIGHT($A49,3)&amp;"*",'EUROSTAT_VBE_AutoP-Input'!$D$7:$D$2263,"421*"))/1000</f>
        <v>0</v>
      </c>
      <c r="O49" s="17">
        <f>(SUMIFS('EUROSTAT_VBE_AutoP-Input'!M$7:M$2263,'EUROSTAT_VBE_AutoP-Input'!$B$7:$B$2263,$D49,'EUROSTAT_VBE_AutoP-Input'!$C$7:$C$2263,"*"&amp;RIGHT($A49,3)&amp;"*",'EUROSTAT_VBE_AutoP-Input'!$D$7:$D$2263,"421*"))/1000</f>
        <v>0</v>
      </c>
      <c r="P49" s="17">
        <f>(SUMIFS('EUROSTAT_VBE_AutoP-Input'!N$7:N$2263,'EUROSTAT_VBE_AutoP-Input'!$B$7:$B$2263,$D49,'EUROSTAT_VBE_AutoP-Input'!$C$7:$C$2263,"*"&amp;RIGHT($A49,3)&amp;"*",'EUROSTAT_VBE_AutoP-Input'!$D$7:$D$2263,"421*"))/1000</f>
        <v>0.973</v>
      </c>
      <c r="Q49" s="17">
        <f>(SUMIFS('EUROSTAT_VBE_AutoP-Input'!O$7:O$2263,'EUROSTAT_VBE_AutoP-Input'!$B$7:$B$2263,$D49,'EUROSTAT_VBE_AutoP-Input'!$C$7:$C$2263,"*"&amp;RIGHT($A49,3)&amp;"*",'EUROSTAT_VBE_AutoP-Input'!$D$7:$D$2263,"421*"))/1000</f>
        <v>0.036</v>
      </c>
      <c r="R49" s="17">
        <f>(SUMIFS('EUROSTAT_VBE_AutoP-Input'!P$7:P$2263,'EUROSTAT_VBE_AutoP-Input'!$B$7:$B$2263,$D49,'EUROSTAT_VBE_AutoP-Input'!$C$7:$C$2263,"*"&amp;RIGHT($A49,3)&amp;"*",'EUROSTAT_VBE_AutoP-Input'!$D$7:$D$2263,"421*"))/1000</f>
        <v>0.304</v>
      </c>
      <c r="S49" s="17">
        <f>(SUMIFS('EUROSTAT_VBE_AutoP-Input'!Q$7:Q$2263,'EUROSTAT_VBE_AutoP-Input'!$B$7:$B$2263,$D49,'EUROSTAT_VBE_AutoP-Input'!$C$7:$C$2263,"*"&amp;RIGHT($A49,3)&amp;"*",'EUROSTAT_VBE_AutoP-Input'!$D$7:$D$2263,"421*"))/1000</f>
        <v>0</v>
      </c>
      <c r="T49" s="17">
        <f>(SUMIFS('EUROSTAT_VBE_AutoP-Input'!R$7:R$2263,'EUROSTAT_VBE_AutoP-Input'!$B$7:$B$2263,$D49,'EUROSTAT_VBE_AutoP-Input'!$C$7:$C$2263,"*"&amp;RIGHT($A49,3)&amp;"*",'EUROSTAT_VBE_AutoP-Input'!$D$7:$D$2263,"421*"))/1000</f>
        <v>0</v>
      </c>
      <c r="U49" s="17">
        <f>(SUMIFS('EUROSTAT_VBE_AutoP-Input'!S$7:S$2263,'EUROSTAT_VBE_AutoP-Input'!$B$7:$B$2263,$D49,'EUROSTAT_VBE_AutoP-Input'!$C$7:$C$2263,"*"&amp;RIGHT($A49,3)&amp;"*",'EUROSTAT_VBE_AutoP-Input'!$D$7:$D$2263,"421*"))/1000</f>
        <v>0</v>
      </c>
      <c r="V49" s="17">
        <f>(SUMIFS('EUROSTAT_VBE_AutoP-Input'!T$7:T$2263,'EUROSTAT_VBE_AutoP-Input'!$B$7:$B$2263,$D49,'EUROSTAT_VBE_AutoP-Input'!$C$7:$C$2263,"*"&amp;RIGHT($A49,3)&amp;"*",'EUROSTAT_VBE_AutoP-Input'!$D$7:$D$2263,"421*"))/1000</f>
        <v>0</v>
      </c>
      <c r="W49" s="17">
        <f>(SUMIFS('EUROSTAT_VBE_AutoP-Input'!U$7:U$2263,'EUROSTAT_VBE_AutoP-Input'!$B$7:$B$2263,$D49,'EUROSTAT_VBE_AutoP-Input'!$C$7:$C$2263,"*"&amp;RIGHT($A49,3)&amp;"*",'EUROSTAT_VBE_AutoP-Input'!$D$7:$D$2263,"421*"))/1000</f>
        <v>0</v>
      </c>
      <c r="X49" s="17">
        <f>(SUMIFS('EUROSTAT_VBE_AutoP-Input'!V$7:V$2263,'EUROSTAT_VBE_AutoP-Input'!$B$7:$B$2263,$D49,'EUROSTAT_VBE_AutoP-Input'!$C$7:$C$2263,"*"&amp;RIGHT($A49,3)&amp;"*",'EUROSTAT_VBE_AutoP-Input'!$D$7:$D$2263,"421*"))/1000</f>
        <v>0</v>
      </c>
      <c r="Y49" s="17">
        <f>(SUMIFS('EUROSTAT_VBE_AutoP-Input'!W$7:W$2263,'EUROSTAT_VBE_AutoP-Input'!$B$7:$B$2263,$D49,'EUROSTAT_VBE_AutoP-Input'!$C$7:$C$2263,"*"&amp;RIGHT($A49,3)&amp;"*",'EUROSTAT_VBE_AutoP-Input'!$D$7:$D$2263,"421*"))/1000</f>
        <v>0</v>
      </c>
      <c r="Z49" s="17">
        <f>(SUMIFS('EUROSTAT_VBE_AutoP-Input'!X$7:X$2263,'EUROSTAT_VBE_AutoP-Input'!$B$7:$B$2263,$D49,'EUROSTAT_VBE_AutoP-Input'!$C$7:$C$2263,"*"&amp;RIGHT($A49,3)&amp;"*",'EUROSTAT_VBE_AutoP-Input'!$D$7:$D$2263,"421*"))/1000</f>
        <v>0</v>
      </c>
      <c r="AA49" s="17">
        <f>(SUMIFS('EUROSTAT_VBE_AutoP-Input'!Y$7:Y$2263,'EUROSTAT_VBE_AutoP-Input'!$B$7:$B$2263,$D49,'EUROSTAT_VBE_AutoP-Input'!$C$7:$C$2263,"*"&amp;RIGHT($A49,3)&amp;"*",'EUROSTAT_VBE_AutoP-Input'!$D$7:$D$2263,"421*"))/1000</f>
        <v>0</v>
      </c>
      <c r="AB49" s="17">
        <f>(SUMIFS('EUROSTAT_VBE_AutoP-Input'!Z$7:Z$2263,'EUROSTAT_VBE_AutoP-Input'!$B$7:$B$2263,$D49,'EUROSTAT_VBE_AutoP-Input'!$C$7:$C$2263,"*"&amp;RIGHT($A49,3)&amp;"*",'EUROSTAT_VBE_AutoP-Input'!$D$7:$D$2263,"421*"))/1000</f>
        <v>0</v>
      </c>
      <c r="AC49" s="17">
        <f>(SUMIFS('EUROSTAT_VBE_AutoP-Input'!AA$7:AA$2263,'EUROSTAT_VBE_AutoP-Input'!$B$7:$B$2263,$D49,'EUROSTAT_VBE_AutoP-Input'!$C$7:$C$2263,"*"&amp;RIGHT($A49,3)&amp;"*",'EUROSTAT_VBE_AutoP-Input'!$D$7:$D$2263,"421*"))/1000</f>
        <v>0</v>
      </c>
      <c r="AD49" s="17">
        <f>(SUMIFS('EUROSTAT_VBE_AutoP-Input'!AB$7:AB$2263,'EUROSTAT_VBE_AutoP-Input'!$B$7:$B$2263,$D49,'EUROSTAT_VBE_AutoP-Input'!$C$7:$C$2263,"*"&amp;RIGHT($A49,3)&amp;"*",'EUROSTAT_VBE_AutoP-Input'!$D$7:$D$2263,"421*"))/1000</f>
        <v>0.147</v>
      </c>
      <c r="AE49" s="17">
        <f>(SUMIFS('EUROSTAT_VBE_AutoP-Input'!AC$7:AC$2263,'EUROSTAT_VBE_AutoP-Input'!$B$7:$B$2263,$D49,'EUROSTAT_VBE_AutoP-Input'!$C$7:$C$2263,"*"&amp;RIGHT($A49,3)&amp;"*",'EUROSTAT_VBE_AutoP-Input'!$D$7:$D$2263,"421*"))/1000</f>
        <v>0</v>
      </c>
      <c r="AF49" s="17">
        <f>(SUMIFS('EUROSTAT_VBE_AutoP-Input'!AD$7:AD$2263,'EUROSTAT_VBE_AutoP-Input'!$B$7:$B$2263,$D49,'EUROSTAT_VBE_AutoP-Input'!$C$7:$C$2263,"*"&amp;RIGHT($A49,3)&amp;"*",'EUROSTAT_VBE_AutoP-Input'!$D$7:$D$2263,"421*"))/1000</f>
        <v>10.622</v>
      </c>
      <c r="AG49" s="17">
        <f>(SUMIFS('EUROSTAT_VBE_AutoP-Input'!AE$7:AE$2263,'EUROSTAT_VBE_AutoP-Input'!$B$7:$B$2263,$D49,'EUROSTAT_VBE_AutoP-Input'!$C$7:$C$2263,"*"&amp;RIGHT($A49,3)&amp;"*",'EUROSTAT_VBE_AutoP-Input'!$D$7:$D$2263,"421*"))/1000</f>
        <v>0</v>
      </c>
      <c r="AH49" s="17">
        <f>(SUMIFS('EUROSTAT_VBE_AutoP-Input'!AF$7:AF$2263,'EUROSTAT_VBE_AutoP-Input'!$B$7:$B$2263,$D49,'EUROSTAT_VBE_AutoP-Input'!$C$7:$C$2263,"*"&amp;RIGHT($A49,3)&amp;"*",'EUROSTAT_VBE_AutoP-Input'!$D$7:$D$2263,"421*"))/1000</f>
        <v>0</v>
      </c>
      <c r="AI49" s="17">
        <f>(SUMIFS('EUROSTAT_VBE_AutoP-Input'!AG$7:AG$2263,'EUROSTAT_VBE_AutoP-Input'!$B$7:$B$2263,$D49,'EUROSTAT_VBE_AutoP-Input'!$C$7:$C$2263,"*"&amp;RIGHT($A49,3)&amp;"*",'EUROSTAT_VBE_AutoP-Input'!$D$7:$D$2263,"421*"))/1000</f>
        <v>0</v>
      </c>
      <c r="AJ49" s="17">
        <f>(SUMIFS('EUROSTAT_VBE_AutoP-Input'!AH$7:AH$2263,'EUROSTAT_VBE_AutoP-Input'!$B$7:$B$2263,$D49,'EUROSTAT_VBE_AutoP-Input'!$C$7:$C$2263,"*"&amp;RIGHT($A49,3)&amp;"*",'EUROSTAT_VBE_AutoP-Input'!$D$7:$D$2263,"421*"))/1000</f>
        <v>0.158</v>
      </c>
      <c r="AK49" s="17">
        <f>(SUMIFS('EUROSTAT_VBE_AutoP-Input'!AI$7:AI$2263,'EUROSTAT_VBE_AutoP-Input'!$B$7:$B$2263,$D49,'EUROSTAT_VBE_AutoP-Input'!$C$7:$C$2263,"*"&amp;RIGHT($A49,3)&amp;"*",'EUROSTAT_VBE_AutoP-Input'!$D$7:$D$2263,"421*"))/1000</f>
        <v>0</v>
      </c>
      <c r="AL49" s="17">
        <f>(SUMIFS('EUROSTAT_VBE_AutoP-Input'!AJ$7:AJ$2263,'EUROSTAT_VBE_AutoP-Input'!$B$7:$B$2263,$D49,'EUROSTAT_VBE_AutoP-Input'!$C$7:$C$2263,"*"&amp;RIGHT($A49,3)&amp;"*",'EUROSTAT_VBE_AutoP-Input'!$D$7:$D$2263,"421*"))/1000</f>
        <v>0.998</v>
      </c>
      <c r="AM49" s="17">
        <f>(SUMIFS('EUROSTAT_VBE_AutoP-Input'!AK$7:AK$2263,'EUROSTAT_VBE_AutoP-Input'!$B$7:$B$2263,$D49,'EUROSTAT_VBE_AutoP-Input'!$C$7:$C$2263,"*"&amp;RIGHT($A49,3)&amp;"*",'EUROSTAT_VBE_AutoP-Input'!$D$7:$D$2263,"421*"))/1000</f>
        <v>1.929</v>
      </c>
      <c r="AN49" s="20"/>
      <c r="AO49" s="49">
        <v>0</v>
      </c>
      <c r="AP49" s="49">
        <v>0</v>
      </c>
      <c r="AQ49" s="49">
        <v>0</v>
      </c>
      <c r="AR49" s="49">
        <v>0</v>
      </c>
      <c r="AS49" s="49">
        <v>0</v>
      </c>
    </row>
    <row r="50" spans="1:45">
      <c r="A50" t="str">
        <f>LEFT('EUROSTAT_VBE_AutoP-Input'!$C$103,8)</f>
        <v>B_101035</v>
      </c>
      <c r="B50" s="12" t="s">
        <v>626</v>
      </c>
      <c r="C50" t="s">
        <v>293</v>
      </c>
      <c r="D50" t="s">
        <v>126</v>
      </c>
      <c r="E50" s="189" t="s">
        <v>241</v>
      </c>
      <c r="F50" s="189" t="s">
        <v>261</v>
      </c>
      <c r="G50" s="17">
        <f>(SUMIFS('EUROSTAT_VBE_AutoP-Input'!E$7:E$2263,'EUROSTAT_VBE_AutoP-Input'!$B$7:$B$2263,$D50,'EUROSTAT_VBE_AutoP-Input'!$C$7:$C$2263,"*"&amp;RIGHT($A50,3)&amp;"*",'EUROSTAT_VBE_AutoP-Input'!$D$7:$D$2263,"422*"))/1000</f>
        <v>0.966</v>
      </c>
      <c r="H50" s="17">
        <f>(SUMIFS('EUROSTAT_VBE_AutoP-Input'!F$7:F$2263,'EUROSTAT_VBE_AutoP-Input'!$B$7:$B$2263,$D50,'EUROSTAT_VBE_AutoP-Input'!$C$7:$C$2263,"*"&amp;RIGHT($A50,3)&amp;"*",'EUROSTAT_VBE_AutoP-Input'!$D$7:$D$2263,"422*"))/1000</f>
        <v>1.197</v>
      </c>
      <c r="I50" s="17">
        <f>(SUMIFS('EUROSTAT_VBE_AutoP-Input'!G$7:G$2263,'EUROSTAT_VBE_AutoP-Input'!$B$7:$B$2263,$D50,'EUROSTAT_VBE_AutoP-Input'!$C$7:$C$2263,"*"&amp;RIGHT($A50,3)&amp;"*",'EUROSTAT_VBE_AutoP-Input'!$D$7:$D$2263,"422*"))/1000</f>
        <v>0</v>
      </c>
      <c r="J50" s="17">
        <f>(SUMIFS('EUROSTAT_VBE_AutoP-Input'!H$7:H$2263,'EUROSTAT_VBE_AutoP-Input'!$B$7:$B$2263,$D50,'EUROSTAT_VBE_AutoP-Input'!$C$7:$C$2263,"*"&amp;RIGHT($A50,3)&amp;"*",'EUROSTAT_VBE_AutoP-Input'!$D$7:$D$2263,"422*"))/1000</f>
        <v>0</v>
      </c>
      <c r="K50" s="17">
        <f>(SUMIFS('EUROSTAT_VBE_AutoP-Input'!I$7:I$2263,'EUROSTAT_VBE_AutoP-Input'!$B$7:$B$2263,$D50,'EUROSTAT_VBE_AutoP-Input'!$C$7:$C$2263,"*"&amp;RIGHT($A50,3)&amp;"*",'EUROSTAT_VBE_AutoP-Input'!$D$7:$D$2263,"422*"))/1000</f>
        <v>0.576</v>
      </c>
      <c r="L50" s="17">
        <f>(SUMIFS('EUROSTAT_VBE_AutoP-Input'!J$7:J$2263,'EUROSTAT_VBE_AutoP-Input'!$B$7:$B$2263,$D50,'EUROSTAT_VBE_AutoP-Input'!$C$7:$C$2263,"*"&amp;RIGHT($A50,3)&amp;"*",'EUROSTAT_VBE_AutoP-Input'!$D$7:$D$2263,"422*"))/1000</f>
        <v>3.598</v>
      </c>
      <c r="M50" s="17">
        <f>(SUMIFS('EUROSTAT_VBE_AutoP-Input'!K$7:K$2263,'EUROSTAT_VBE_AutoP-Input'!$B$7:$B$2263,$D50,'EUROSTAT_VBE_AutoP-Input'!$C$7:$C$2263,"*"&amp;RIGHT($A50,3)&amp;"*",'EUROSTAT_VBE_AutoP-Input'!$D$7:$D$2263,"422*"))/1000</f>
        <v>0</v>
      </c>
      <c r="N50" s="17">
        <f>(SUMIFS('EUROSTAT_VBE_AutoP-Input'!L$7:L$2263,'EUROSTAT_VBE_AutoP-Input'!$B$7:$B$2263,$D50,'EUROSTAT_VBE_AutoP-Input'!$C$7:$C$2263,"*"&amp;RIGHT($A50,3)&amp;"*",'EUROSTAT_VBE_AutoP-Input'!$D$7:$D$2263,"422*"))/1000</f>
        <v>0</v>
      </c>
      <c r="O50" s="17">
        <f>(SUMIFS('EUROSTAT_VBE_AutoP-Input'!M$7:M$2263,'EUROSTAT_VBE_AutoP-Input'!$B$7:$B$2263,$D50,'EUROSTAT_VBE_AutoP-Input'!$C$7:$C$2263,"*"&amp;RIGHT($A50,3)&amp;"*",'EUROSTAT_VBE_AutoP-Input'!$D$7:$D$2263,"422*"))/1000</f>
        <v>0</v>
      </c>
      <c r="P50" s="17">
        <f>(SUMIFS('EUROSTAT_VBE_AutoP-Input'!N$7:N$2263,'EUROSTAT_VBE_AutoP-Input'!$B$7:$B$2263,$D50,'EUROSTAT_VBE_AutoP-Input'!$C$7:$C$2263,"*"&amp;RIGHT($A50,3)&amp;"*",'EUROSTAT_VBE_AutoP-Input'!$D$7:$D$2263,"422*"))/1000</f>
        <v>0</v>
      </c>
      <c r="Q50" s="17">
        <f>(SUMIFS('EUROSTAT_VBE_AutoP-Input'!O$7:O$2263,'EUROSTAT_VBE_AutoP-Input'!$B$7:$B$2263,$D50,'EUROSTAT_VBE_AutoP-Input'!$C$7:$C$2263,"*"&amp;RIGHT($A50,3)&amp;"*",'EUROSTAT_VBE_AutoP-Input'!$D$7:$D$2263,"422*"))/1000</f>
        <v>0.304</v>
      </c>
      <c r="R50" s="17">
        <f>(SUMIFS('EUROSTAT_VBE_AutoP-Input'!P$7:P$2263,'EUROSTAT_VBE_AutoP-Input'!$B$7:$B$2263,$D50,'EUROSTAT_VBE_AutoP-Input'!$C$7:$C$2263,"*"&amp;RIGHT($A50,3)&amp;"*",'EUROSTAT_VBE_AutoP-Input'!$D$7:$D$2263,"422*"))/1000</f>
        <v>1.62</v>
      </c>
      <c r="S50" s="17">
        <f>(SUMIFS('EUROSTAT_VBE_AutoP-Input'!Q$7:Q$2263,'EUROSTAT_VBE_AutoP-Input'!$B$7:$B$2263,$D50,'EUROSTAT_VBE_AutoP-Input'!$C$7:$C$2263,"*"&amp;RIGHT($A50,3)&amp;"*",'EUROSTAT_VBE_AutoP-Input'!$D$7:$D$2263,"422*"))/1000</f>
        <v>0</v>
      </c>
      <c r="T50" s="17">
        <f>(SUMIFS('EUROSTAT_VBE_AutoP-Input'!R$7:R$2263,'EUROSTAT_VBE_AutoP-Input'!$B$7:$B$2263,$D50,'EUROSTAT_VBE_AutoP-Input'!$C$7:$C$2263,"*"&amp;RIGHT($A50,3)&amp;"*",'EUROSTAT_VBE_AutoP-Input'!$D$7:$D$2263,"422*"))/1000</f>
        <v>0</v>
      </c>
      <c r="U50" s="17">
        <f>(SUMIFS('EUROSTAT_VBE_AutoP-Input'!S$7:S$2263,'EUROSTAT_VBE_AutoP-Input'!$B$7:$B$2263,$D50,'EUROSTAT_VBE_AutoP-Input'!$C$7:$C$2263,"*"&amp;RIGHT($A50,3)&amp;"*",'EUROSTAT_VBE_AutoP-Input'!$D$7:$D$2263,"422*"))/1000</f>
        <v>0</v>
      </c>
      <c r="V50" s="17">
        <f>(SUMIFS('EUROSTAT_VBE_AutoP-Input'!T$7:T$2263,'EUROSTAT_VBE_AutoP-Input'!$B$7:$B$2263,$D50,'EUROSTAT_VBE_AutoP-Input'!$C$7:$C$2263,"*"&amp;RIGHT($A50,3)&amp;"*",'EUROSTAT_VBE_AutoP-Input'!$D$7:$D$2263,"422*"))/1000</f>
        <v>0</v>
      </c>
      <c r="W50" s="17">
        <f>(SUMIFS('EUROSTAT_VBE_AutoP-Input'!U$7:U$2263,'EUROSTAT_VBE_AutoP-Input'!$B$7:$B$2263,$D50,'EUROSTAT_VBE_AutoP-Input'!$C$7:$C$2263,"*"&amp;RIGHT($A50,3)&amp;"*",'EUROSTAT_VBE_AutoP-Input'!$D$7:$D$2263,"422*"))/1000</f>
        <v>0</v>
      </c>
      <c r="X50" s="17">
        <f>(SUMIFS('EUROSTAT_VBE_AutoP-Input'!V$7:V$2263,'EUROSTAT_VBE_AutoP-Input'!$B$7:$B$2263,$D50,'EUROSTAT_VBE_AutoP-Input'!$C$7:$C$2263,"*"&amp;RIGHT($A50,3)&amp;"*",'EUROSTAT_VBE_AutoP-Input'!$D$7:$D$2263,"422*"))/1000</f>
        <v>0</v>
      </c>
      <c r="Y50" s="17">
        <f>(SUMIFS('EUROSTAT_VBE_AutoP-Input'!W$7:W$2263,'EUROSTAT_VBE_AutoP-Input'!$B$7:$B$2263,$D50,'EUROSTAT_VBE_AutoP-Input'!$C$7:$C$2263,"*"&amp;RIGHT($A50,3)&amp;"*",'EUROSTAT_VBE_AutoP-Input'!$D$7:$D$2263,"422*"))/1000</f>
        <v>0</v>
      </c>
      <c r="Z50" s="17">
        <f>(SUMIFS('EUROSTAT_VBE_AutoP-Input'!X$7:X$2263,'EUROSTAT_VBE_AutoP-Input'!$B$7:$B$2263,$D50,'EUROSTAT_VBE_AutoP-Input'!$C$7:$C$2263,"*"&amp;RIGHT($A50,3)&amp;"*",'EUROSTAT_VBE_AutoP-Input'!$D$7:$D$2263,"422*"))/1000</f>
        <v>0</v>
      </c>
      <c r="AA50" s="17">
        <f>(SUMIFS('EUROSTAT_VBE_AutoP-Input'!Y$7:Y$2263,'EUROSTAT_VBE_AutoP-Input'!$B$7:$B$2263,$D50,'EUROSTAT_VBE_AutoP-Input'!$C$7:$C$2263,"*"&amp;RIGHT($A50,3)&amp;"*",'EUROSTAT_VBE_AutoP-Input'!$D$7:$D$2263,"422*"))/1000</f>
        <v>0</v>
      </c>
      <c r="AB50" s="17">
        <f>(SUMIFS('EUROSTAT_VBE_AutoP-Input'!Z$7:Z$2263,'EUROSTAT_VBE_AutoP-Input'!$B$7:$B$2263,$D50,'EUROSTAT_VBE_AutoP-Input'!$C$7:$C$2263,"*"&amp;RIGHT($A50,3)&amp;"*",'EUROSTAT_VBE_AutoP-Input'!$D$7:$D$2263,"422*"))/1000</f>
        <v>0</v>
      </c>
      <c r="AC50" s="17">
        <f>(SUMIFS('EUROSTAT_VBE_AutoP-Input'!AA$7:AA$2263,'EUROSTAT_VBE_AutoP-Input'!$B$7:$B$2263,$D50,'EUROSTAT_VBE_AutoP-Input'!$C$7:$C$2263,"*"&amp;RIGHT($A50,3)&amp;"*",'EUROSTAT_VBE_AutoP-Input'!$D$7:$D$2263,"422*"))/1000</f>
        <v>0</v>
      </c>
      <c r="AD50" s="17">
        <f>(SUMIFS('EUROSTAT_VBE_AutoP-Input'!AB$7:AB$2263,'EUROSTAT_VBE_AutoP-Input'!$B$7:$B$2263,$D50,'EUROSTAT_VBE_AutoP-Input'!$C$7:$C$2263,"*"&amp;RIGHT($A50,3)&amp;"*",'EUROSTAT_VBE_AutoP-Input'!$D$7:$D$2263,"422*"))/1000</f>
        <v>0.287</v>
      </c>
      <c r="AE50" s="17">
        <f>(SUMIFS('EUROSTAT_VBE_AutoP-Input'!AC$7:AC$2263,'EUROSTAT_VBE_AutoP-Input'!$B$7:$B$2263,$D50,'EUROSTAT_VBE_AutoP-Input'!$C$7:$C$2263,"*"&amp;RIGHT($A50,3)&amp;"*",'EUROSTAT_VBE_AutoP-Input'!$D$7:$D$2263,"422*"))/1000</f>
        <v>0</v>
      </c>
      <c r="AF50" s="17">
        <f>(SUMIFS('EUROSTAT_VBE_AutoP-Input'!AD$7:AD$2263,'EUROSTAT_VBE_AutoP-Input'!$B$7:$B$2263,$D50,'EUROSTAT_VBE_AutoP-Input'!$C$7:$C$2263,"*"&amp;RIGHT($A50,3)&amp;"*",'EUROSTAT_VBE_AutoP-Input'!$D$7:$D$2263,"422*"))/1000</f>
        <v>1.477</v>
      </c>
      <c r="AG50" s="17">
        <f>(SUMIFS('EUROSTAT_VBE_AutoP-Input'!AE$7:AE$2263,'EUROSTAT_VBE_AutoP-Input'!$B$7:$B$2263,$D50,'EUROSTAT_VBE_AutoP-Input'!$C$7:$C$2263,"*"&amp;RIGHT($A50,3)&amp;"*",'EUROSTAT_VBE_AutoP-Input'!$D$7:$D$2263,"422*"))/1000</f>
        <v>0</v>
      </c>
      <c r="AH50" s="17">
        <f>(SUMIFS('EUROSTAT_VBE_AutoP-Input'!AF$7:AF$2263,'EUROSTAT_VBE_AutoP-Input'!$B$7:$B$2263,$D50,'EUROSTAT_VBE_AutoP-Input'!$C$7:$C$2263,"*"&amp;RIGHT($A50,3)&amp;"*",'EUROSTAT_VBE_AutoP-Input'!$D$7:$D$2263,"422*"))/1000</f>
        <v>0</v>
      </c>
      <c r="AI50" s="17">
        <f>(SUMIFS('EUROSTAT_VBE_AutoP-Input'!AG$7:AG$2263,'EUROSTAT_VBE_AutoP-Input'!$B$7:$B$2263,$D50,'EUROSTAT_VBE_AutoP-Input'!$C$7:$C$2263,"*"&amp;RIGHT($A50,3)&amp;"*",'EUROSTAT_VBE_AutoP-Input'!$D$7:$D$2263,"422*"))/1000</f>
        <v>3.753</v>
      </c>
      <c r="AJ50" s="17">
        <f>(SUMIFS('EUROSTAT_VBE_AutoP-Input'!AH$7:AH$2263,'EUROSTAT_VBE_AutoP-Input'!$B$7:$B$2263,$D50,'EUROSTAT_VBE_AutoP-Input'!$C$7:$C$2263,"*"&amp;RIGHT($A50,3)&amp;"*",'EUROSTAT_VBE_AutoP-Input'!$D$7:$D$2263,"422*"))/1000</f>
        <v>2.648</v>
      </c>
      <c r="AK50" s="17">
        <f>(SUMIFS('EUROSTAT_VBE_AutoP-Input'!AI$7:AI$2263,'EUROSTAT_VBE_AutoP-Input'!$B$7:$B$2263,$D50,'EUROSTAT_VBE_AutoP-Input'!$C$7:$C$2263,"*"&amp;RIGHT($A50,3)&amp;"*",'EUROSTAT_VBE_AutoP-Input'!$D$7:$D$2263,"422*"))/1000</f>
        <v>0</v>
      </c>
      <c r="AL50" s="17">
        <f>(SUMIFS('EUROSTAT_VBE_AutoP-Input'!AJ$7:AJ$2263,'EUROSTAT_VBE_AutoP-Input'!$B$7:$B$2263,$D50,'EUROSTAT_VBE_AutoP-Input'!$C$7:$C$2263,"*"&amp;RIGHT($A50,3)&amp;"*",'EUROSTAT_VBE_AutoP-Input'!$D$7:$D$2263,"422*"))/1000</f>
        <v>1.818</v>
      </c>
      <c r="AM50" s="17">
        <f>(SUMIFS('EUROSTAT_VBE_AutoP-Input'!AK$7:AK$2263,'EUROSTAT_VBE_AutoP-Input'!$B$7:$B$2263,$D50,'EUROSTAT_VBE_AutoP-Input'!$C$7:$C$2263,"*"&amp;RIGHT($A50,3)&amp;"*",'EUROSTAT_VBE_AutoP-Input'!$D$7:$D$2263,"422*"))/1000</f>
        <v>1.977</v>
      </c>
      <c r="AN50" s="20"/>
      <c r="AO50" s="49">
        <v>0</v>
      </c>
      <c r="AP50" s="49">
        <v>0</v>
      </c>
      <c r="AQ50" s="49">
        <v>0</v>
      </c>
      <c r="AR50" s="49">
        <v>0</v>
      </c>
      <c r="AS50" s="49">
        <v>0</v>
      </c>
    </row>
    <row r="51" spans="1:45">
      <c r="A51" t="str">
        <f>LEFT('EUROSTAT_VBE_AutoP-Input'!$C$103,8)</f>
        <v>B_101035</v>
      </c>
      <c r="B51" s="12" t="s">
        <v>626</v>
      </c>
      <c r="C51" t="s">
        <v>293</v>
      </c>
      <c r="D51" t="s">
        <v>126</v>
      </c>
      <c r="E51" s="801" t="s">
        <v>242</v>
      </c>
      <c r="F51" s="801" t="s">
        <v>262</v>
      </c>
      <c r="G51" s="17">
        <f>(SUMIFS('EUROSTAT_VBE_AutoP-Input'!E$7:E$2263,'EUROSTAT_VBE_AutoP-Input'!$B$7:$B$2263,$D51,'EUROSTAT_VBE_AutoP-Input'!$C$7:$C$2263,"*"&amp;RIGHT($A51,3)&amp;"*",'EUROSTAT_VBE_AutoP-Input'!$D$7:$D$2263,"5532*"))/1000</f>
        <v>0</v>
      </c>
      <c r="H51" s="17">
        <f>(SUMIFS('EUROSTAT_VBE_AutoP-Input'!F$7:F$2263,'EUROSTAT_VBE_AutoP-Input'!$B$7:$B$2263,$D51,'EUROSTAT_VBE_AutoP-Input'!$C$7:$C$2263,"*"&amp;RIGHT($A51,3)&amp;"*",'EUROSTAT_VBE_AutoP-Input'!$D$7:$D$2263,"5532*"))/1000</f>
        <v>0</v>
      </c>
      <c r="I51" s="17">
        <f>(SUMIFS('EUROSTAT_VBE_AutoP-Input'!G$7:G$2263,'EUROSTAT_VBE_AutoP-Input'!$B$7:$B$2263,$D51,'EUROSTAT_VBE_AutoP-Input'!$C$7:$C$2263,"*"&amp;RIGHT($A51,3)&amp;"*",'EUROSTAT_VBE_AutoP-Input'!$D$7:$D$2263,"5532*"))/1000</f>
        <v>0</v>
      </c>
      <c r="J51" s="17">
        <f>(SUMIFS('EUROSTAT_VBE_AutoP-Input'!H$7:H$2263,'EUROSTAT_VBE_AutoP-Input'!$B$7:$B$2263,$D51,'EUROSTAT_VBE_AutoP-Input'!$C$7:$C$2263,"*"&amp;RIGHT($A51,3)&amp;"*",'EUROSTAT_VBE_AutoP-Input'!$D$7:$D$2263,"5532*"))/1000</f>
        <v>0</v>
      </c>
      <c r="K51" s="17">
        <f>(SUMIFS('EUROSTAT_VBE_AutoP-Input'!I$7:I$2263,'EUROSTAT_VBE_AutoP-Input'!$B$7:$B$2263,$D51,'EUROSTAT_VBE_AutoP-Input'!$C$7:$C$2263,"*"&amp;RIGHT($A51,3)&amp;"*",'EUROSTAT_VBE_AutoP-Input'!$D$7:$D$2263,"5532*"))/1000</f>
        <v>0</v>
      </c>
      <c r="L51" s="17">
        <f>(SUMIFS('EUROSTAT_VBE_AutoP-Input'!J$7:J$2263,'EUROSTAT_VBE_AutoP-Input'!$B$7:$B$2263,$D51,'EUROSTAT_VBE_AutoP-Input'!$C$7:$C$2263,"*"&amp;RIGHT($A51,3)&amp;"*",'EUROSTAT_VBE_AutoP-Input'!$D$7:$D$2263,"5532*"))/1000</f>
        <v>0</v>
      </c>
      <c r="M51" s="17">
        <f>(SUMIFS('EUROSTAT_VBE_AutoP-Input'!K$7:K$2263,'EUROSTAT_VBE_AutoP-Input'!$B$7:$B$2263,$D51,'EUROSTAT_VBE_AutoP-Input'!$C$7:$C$2263,"*"&amp;RIGHT($A51,3)&amp;"*",'EUROSTAT_VBE_AutoP-Input'!$D$7:$D$2263,"5532*"))/1000</f>
        <v>0</v>
      </c>
      <c r="N51" s="17">
        <f>(SUMIFS('EUROSTAT_VBE_AutoP-Input'!L$7:L$2263,'EUROSTAT_VBE_AutoP-Input'!$B$7:$B$2263,$D51,'EUROSTAT_VBE_AutoP-Input'!$C$7:$C$2263,"*"&amp;RIGHT($A51,3)&amp;"*",'EUROSTAT_VBE_AutoP-Input'!$D$7:$D$2263,"5532*"))/1000</f>
        <v>0</v>
      </c>
      <c r="O51" s="17">
        <f>(SUMIFS('EUROSTAT_VBE_AutoP-Input'!M$7:M$2263,'EUROSTAT_VBE_AutoP-Input'!$B$7:$B$2263,$D51,'EUROSTAT_VBE_AutoP-Input'!$C$7:$C$2263,"*"&amp;RIGHT($A51,3)&amp;"*",'EUROSTAT_VBE_AutoP-Input'!$D$7:$D$2263,"5532*"))/1000</f>
        <v>0</v>
      </c>
      <c r="P51" s="17">
        <f>(SUMIFS('EUROSTAT_VBE_AutoP-Input'!N$7:N$2263,'EUROSTAT_VBE_AutoP-Input'!$B$7:$B$2263,$D51,'EUROSTAT_VBE_AutoP-Input'!$C$7:$C$2263,"*"&amp;RIGHT($A51,3)&amp;"*",'EUROSTAT_VBE_AutoP-Input'!$D$7:$D$2263,"5532*"))/1000</f>
        <v>0</v>
      </c>
      <c r="Q51" s="17">
        <f>(SUMIFS('EUROSTAT_VBE_AutoP-Input'!O$7:O$2263,'EUROSTAT_VBE_AutoP-Input'!$B$7:$B$2263,$D51,'EUROSTAT_VBE_AutoP-Input'!$C$7:$C$2263,"*"&amp;RIGHT($A51,3)&amp;"*",'EUROSTAT_VBE_AutoP-Input'!$D$7:$D$2263,"5532*"))/1000</f>
        <v>0</v>
      </c>
      <c r="R51" s="17">
        <f>(SUMIFS('EUROSTAT_VBE_AutoP-Input'!P$7:P$2263,'EUROSTAT_VBE_AutoP-Input'!$B$7:$B$2263,$D51,'EUROSTAT_VBE_AutoP-Input'!$C$7:$C$2263,"*"&amp;RIGHT($A51,3)&amp;"*",'EUROSTAT_VBE_AutoP-Input'!$D$7:$D$2263,"5532*"))/1000</f>
        <v>0</v>
      </c>
      <c r="S51" s="17">
        <f>(SUMIFS('EUROSTAT_VBE_AutoP-Input'!Q$7:Q$2263,'EUROSTAT_VBE_AutoP-Input'!$B$7:$B$2263,$D51,'EUROSTAT_VBE_AutoP-Input'!$C$7:$C$2263,"*"&amp;RIGHT($A51,3)&amp;"*",'EUROSTAT_VBE_AutoP-Input'!$D$7:$D$2263,"5532*"))/1000</f>
        <v>0</v>
      </c>
      <c r="T51" s="17">
        <f>(SUMIFS('EUROSTAT_VBE_AutoP-Input'!R$7:R$2263,'EUROSTAT_VBE_AutoP-Input'!$B$7:$B$2263,$D51,'EUROSTAT_VBE_AutoP-Input'!$C$7:$C$2263,"*"&amp;RIGHT($A51,3)&amp;"*",'EUROSTAT_VBE_AutoP-Input'!$D$7:$D$2263,"5532*"))/1000</f>
        <v>0</v>
      </c>
      <c r="U51" s="17">
        <f>(SUMIFS('EUROSTAT_VBE_AutoP-Input'!S$7:S$2263,'EUROSTAT_VBE_AutoP-Input'!$B$7:$B$2263,$D51,'EUROSTAT_VBE_AutoP-Input'!$C$7:$C$2263,"*"&amp;RIGHT($A51,3)&amp;"*",'EUROSTAT_VBE_AutoP-Input'!$D$7:$D$2263,"5532*"))/1000</f>
        <v>0</v>
      </c>
      <c r="V51" s="17">
        <f>(SUMIFS('EUROSTAT_VBE_AutoP-Input'!T$7:T$2263,'EUROSTAT_VBE_AutoP-Input'!$B$7:$B$2263,$D51,'EUROSTAT_VBE_AutoP-Input'!$C$7:$C$2263,"*"&amp;RIGHT($A51,3)&amp;"*",'EUROSTAT_VBE_AutoP-Input'!$D$7:$D$2263,"5532*"))/1000</f>
        <v>0</v>
      </c>
      <c r="W51" s="17">
        <f>(SUMIFS('EUROSTAT_VBE_AutoP-Input'!U$7:U$2263,'EUROSTAT_VBE_AutoP-Input'!$B$7:$B$2263,$D51,'EUROSTAT_VBE_AutoP-Input'!$C$7:$C$2263,"*"&amp;RIGHT($A51,3)&amp;"*",'EUROSTAT_VBE_AutoP-Input'!$D$7:$D$2263,"5532*"))/1000</f>
        <v>0</v>
      </c>
      <c r="X51" s="17">
        <f>(SUMIFS('EUROSTAT_VBE_AutoP-Input'!V$7:V$2263,'EUROSTAT_VBE_AutoP-Input'!$B$7:$B$2263,$D51,'EUROSTAT_VBE_AutoP-Input'!$C$7:$C$2263,"*"&amp;RIGHT($A51,3)&amp;"*",'EUROSTAT_VBE_AutoP-Input'!$D$7:$D$2263,"5532*"))/1000</f>
        <v>0</v>
      </c>
      <c r="Y51" s="17">
        <f>(SUMIFS('EUROSTAT_VBE_AutoP-Input'!W$7:W$2263,'EUROSTAT_VBE_AutoP-Input'!$B$7:$B$2263,$D51,'EUROSTAT_VBE_AutoP-Input'!$C$7:$C$2263,"*"&amp;RIGHT($A51,3)&amp;"*",'EUROSTAT_VBE_AutoP-Input'!$D$7:$D$2263,"5532*"))/1000</f>
        <v>0</v>
      </c>
      <c r="Z51" s="17">
        <f>(SUMIFS('EUROSTAT_VBE_AutoP-Input'!X$7:X$2263,'EUROSTAT_VBE_AutoP-Input'!$B$7:$B$2263,$D51,'EUROSTAT_VBE_AutoP-Input'!$C$7:$C$2263,"*"&amp;RIGHT($A51,3)&amp;"*",'EUROSTAT_VBE_AutoP-Input'!$D$7:$D$2263,"5532*"))/1000</f>
        <v>0</v>
      </c>
      <c r="AA51" s="17">
        <f>(SUMIFS('EUROSTAT_VBE_AutoP-Input'!Y$7:Y$2263,'EUROSTAT_VBE_AutoP-Input'!$B$7:$B$2263,$D51,'EUROSTAT_VBE_AutoP-Input'!$C$7:$C$2263,"*"&amp;RIGHT($A51,3)&amp;"*",'EUROSTAT_VBE_AutoP-Input'!$D$7:$D$2263,"5532*"))/1000</f>
        <v>0</v>
      </c>
      <c r="AB51" s="17">
        <f>(SUMIFS('EUROSTAT_VBE_AutoP-Input'!Z$7:Z$2263,'EUROSTAT_VBE_AutoP-Input'!$B$7:$B$2263,$D51,'EUROSTAT_VBE_AutoP-Input'!$C$7:$C$2263,"*"&amp;RIGHT($A51,3)&amp;"*",'EUROSTAT_VBE_AutoP-Input'!$D$7:$D$2263,"5532*"))/1000</f>
        <v>0</v>
      </c>
      <c r="AC51" s="17">
        <f>(SUMIFS('EUROSTAT_VBE_AutoP-Input'!AA$7:AA$2263,'EUROSTAT_VBE_AutoP-Input'!$B$7:$B$2263,$D51,'EUROSTAT_VBE_AutoP-Input'!$C$7:$C$2263,"*"&amp;RIGHT($A51,3)&amp;"*",'EUROSTAT_VBE_AutoP-Input'!$D$7:$D$2263,"5532*"))/1000</f>
        <v>0</v>
      </c>
      <c r="AD51" s="17">
        <f>(SUMIFS('EUROSTAT_VBE_AutoP-Input'!AB$7:AB$2263,'EUROSTAT_VBE_AutoP-Input'!$B$7:$B$2263,$D51,'EUROSTAT_VBE_AutoP-Input'!$C$7:$C$2263,"*"&amp;RIGHT($A51,3)&amp;"*",'EUROSTAT_VBE_AutoP-Input'!$D$7:$D$2263,"5532*"))/1000</f>
        <v>0</v>
      </c>
      <c r="AE51" s="17">
        <f>(SUMIFS('EUROSTAT_VBE_AutoP-Input'!AC$7:AC$2263,'EUROSTAT_VBE_AutoP-Input'!$B$7:$B$2263,$D51,'EUROSTAT_VBE_AutoP-Input'!$C$7:$C$2263,"*"&amp;RIGHT($A51,3)&amp;"*",'EUROSTAT_VBE_AutoP-Input'!$D$7:$D$2263,"5532*"))/1000</f>
        <v>0</v>
      </c>
      <c r="AF51" s="17">
        <f>(SUMIFS('EUROSTAT_VBE_AutoP-Input'!AD$7:AD$2263,'EUROSTAT_VBE_AutoP-Input'!$B$7:$B$2263,$D51,'EUROSTAT_VBE_AutoP-Input'!$C$7:$C$2263,"*"&amp;RIGHT($A51,3)&amp;"*",'EUROSTAT_VBE_AutoP-Input'!$D$7:$D$2263,"5532*"))/1000</f>
        <v>0</v>
      </c>
      <c r="AG51" s="17">
        <f>(SUMIFS('EUROSTAT_VBE_AutoP-Input'!AE$7:AE$2263,'EUROSTAT_VBE_AutoP-Input'!$B$7:$B$2263,$D51,'EUROSTAT_VBE_AutoP-Input'!$C$7:$C$2263,"*"&amp;RIGHT($A51,3)&amp;"*",'EUROSTAT_VBE_AutoP-Input'!$D$7:$D$2263,"5532*"))/1000</f>
        <v>0</v>
      </c>
      <c r="AH51" s="17">
        <f>(SUMIFS('EUROSTAT_VBE_AutoP-Input'!AF$7:AF$2263,'EUROSTAT_VBE_AutoP-Input'!$B$7:$B$2263,$D51,'EUROSTAT_VBE_AutoP-Input'!$C$7:$C$2263,"*"&amp;RIGHT($A51,3)&amp;"*",'EUROSTAT_VBE_AutoP-Input'!$D$7:$D$2263,"5532*"))/1000</f>
        <v>0</v>
      </c>
      <c r="AI51" s="17">
        <f>(SUMIFS('EUROSTAT_VBE_AutoP-Input'!AG$7:AG$2263,'EUROSTAT_VBE_AutoP-Input'!$B$7:$B$2263,$D51,'EUROSTAT_VBE_AutoP-Input'!$C$7:$C$2263,"*"&amp;RIGHT($A51,3)&amp;"*",'EUROSTAT_VBE_AutoP-Input'!$D$7:$D$2263,"5532*"))/1000</f>
        <v>0</v>
      </c>
      <c r="AJ51" s="17">
        <f>(SUMIFS('EUROSTAT_VBE_AutoP-Input'!AH$7:AH$2263,'EUROSTAT_VBE_AutoP-Input'!$B$7:$B$2263,$D51,'EUROSTAT_VBE_AutoP-Input'!$C$7:$C$2263,"*"&amp;RIGHT($A51,3)&amp;"*",'EUROSTAT_VBE_AutoP-Input'!$D$7:$D$2263,"5532*"))/1000</f>
        <v>0</v>
      </c>
      <c r="AK51" s="17">
        <f>(SUMIFS('EUROSTAT_VBE_AutoP-Input'!AI$7:AI$2263,'EUROSTAT_VBE_AutoP-Input'!$B$7:$B$2263,$D51,'EUROSTAT_VBE_AutoP-Input'!$C$7:$C$2263,"*"&amp;RIGHT($A51,3)&amp;"*",'EUROSTAT_VBE_AutoP-Input'!$D$7:$D$2263,"5532*"))/1000</f>
        <v>0</v>
      </c>
      <c r="AL51" s="17">
        <f>(SUMIFS('EUROSTAT_VBE_AutoP-Input'!AJ$7:AJ$2263,'EUROSTAT_VBE_AutoP-Input'!$B$7:$B$2263,$D51,'EUROSTAT_VBE_AutoP-Input'!$C$7:$C$2263,"*"&amp;RIGHT($A51,3)&amp;"*",'EUROSTAT_VBE_AutoP-Input'!$D$7:$D$2263,"5532*"))/1000</f>
        <v>0</v>
      </c>
      <c r="AM51" s="17">
        <f>(SUMIFS('EUROSTAT_VBE_AutoP-Input'!AK$7:AK$2263,'EUROSTAT_VBE_AutoP-Input'!$B$7:$B$2263,$D51,'EUROSTAT_VBE_AutoP-Input'!$C$7:$C$2263,"*"&amp;RIGHT($A51,3)&amp;"*",'EUROSTAT_VBE_AutoP-Input'!$D$7:$D$2263,"5532*"))/1000</f>
        <v>0</v>
      </c>
      <c r="AN51" s="20"/>
      <c r="AO51" s="49">
        <v>0</v>
      </c>
      <c r="AP51" s="49">
        <v>0</v>
      </c>
      <c r="AQ51" s="49">
        <v>0</v>
      </c>
      <c r="AR51" s="49">
        <v>0</v>
      </c>
      <c r="AS51" s="49">
        <v>0</v>
      </c>
    </row>
    <row r="52" spans="1:45">
      <c r="A52" t="str">
        <f>LEFT('EUROSTAT_VBE_AutoP-Input'!$C$103,8)</f>
        <v>B_101035</v>
      </c>
      <c r="B52" s="12" t="s">
        <v>626</v>
      </c>
      <c r="C52" t="s">
        <v>293</v>
      </c>
      <c r="D52" t="s">
        <v>126</v>
      </c>
      <c r="E52" s="801" t="s">
        <v>243</v>
      </c>
      <c r="F52" s="801" t="s">
        <v>263</v>
      </c>
      <c r="G52" s="17">
        <f>(SUMIFS('EUROSTAT_VBE_AutoP-Input'!E$7:E$2263,'EUROSTAT_VBE_AutoP-Input'!$B$7:$B$2263,$D52,'EUROSTAT_VBE_AutoP-Input'!$C$7:$C$2263,"*"&amp;RIGHT($A52,3)&amp;"*",'EUROSTAT_VBE_AutoP-Input'!$D$7:$D$2263,"5550*"))/1000</f>
        <v>0</v>
      </c>
      <c r="H52" s="17">
        <f>(SUMIFS('EUROSTAT_VBE_AutoP-Input'!F$7:F$2263,'EUROSTAT_VBE_AutoP-Input'!$B$7:$B$2263,$D52,'EUROSTAT_VBE_AutoP-Input'!$C$7:$C$2263,"*"&amp;RIGHT($A52,3)&amp;"*",'EUROSTAT_VBE_AutoP-Input'!$D$7:$D$2263,"5550*"))/1000</f>
        <v>0</v>
      </c>
      <c r="I52" s="17">
        <f>(SUMIFS('EUROSTAT_VBE_AutoP-Input'!G$7:G$2263,'EUROSTAT_VBE_AutoP-Input'!$B$7:$B$2263,$D52,'EUROSTAT_VBE_AutoP-Input'!$C$7:$C$2263,"*"&amp;RIGHT($A52,3)&amp;"*",'EUROSTAT_VBE_AutoP-Input'!$D$7:$D$2263,"5550*"))/1000</f>
        <v>0</v>
      </c>
      <c r="J52" s="17">
        <f>(SUMIFS('EUROSTAT_VBE_AutoP-Input'!H$7:H$2263,'EUROSTAT_VBE_AutoP-Input'!$B$7:$B$2263,$D52,'EUROSTAT_VBE_AutoP-Input'!$C$7:$C$2263,"*"&amp;RIGHT($A52,3)&amp;"*",'EUROSTAT_VBE_AutoP-Input'!$D$7:$D$2263,"5550*"))/1000</f>
        <v>0</v>
      </c>
      <c r="K52" s="17">
        <f>(SUMIFS('EUROSTAT_VBE_AutoP-Input'!I$7:I$2263,'EUROSTAT_VBE_AutoP-Input'!$B$7:$B$2263,$D52,'EUROSTAT_VBE_AutoP-Input'!$C$7:$C$2263,"*"&amp;RIGHT($A52,3)&amp;"*",'EUROSTAT_VBE_AutoP-Input'!$D$7:$D$2263,"5550*"))/1000</f>
        <v>0</v>
      </c>
      <c r="L52" s="17">
        <f>(SUMIFS('EUROSTAT_VBE_AutoP-Input'!J$7:J$2263,'EUROSTAT_VBE_AutoP-Input'!$B$7:$B$2263,$D52,'EUROSTAT_VBE_AutoP-Input'!$C$7:$C$2263,"*"&amp;RIGHT($A52,3)&amp;"*",'EUROSTAT_VBE_AutoP-Input'!$D$7:$D$2263,"5550*"))/1000</f>
        <v>0</v>
      </c>
      <c r="M52" s="17">
        <f>(SUMIFS('EUROSTAT_VBE_AutoP-Input'!K$7:K$2263,'EUROSTAT_VBE_AutoP-Input'!$B$7:$B$2263,$D52,'EUROSTAT_VBE_AutoP-Input'!$C$7:$C$2263,"*"&amp;RIGHT($A52,3)&amp;"*",'EUROSTAT_VBE_AutoP-Input'!$D$7:$D$2263,"5550*"))/1000</f>
        <v>0</v>
      </c>
      <c r="N52" s="17">
        <f>(SUMIFS('EUROSTAT_VBE_AutoP-Input'!L$7:L$2263,'EUROSTAT_VBE_AutoP-Input'!$B$7:$B$2263,$D52,'EUROSTAT_VBE_AutoP-Input'!$C$7:$C$2263,"*"&amp;RIGHT($A52,3)&amp;"*",'EUROSTAT_VBE_AutoP-Input'!$D$7:$D$2263,"5550*"))/1000</f>
        <v>0</v>
      </c>
      <c r="O52" s="17">
        <f>(SUMIFS('EUROSTAT_VBE_AutoP-Input'!M$7:M$2263,'EUROSTAT_VBE_AutoP-Input'!$B$7:$B$2263,$D52,'EUROSTAT_VBE_AutoP-Input'!$C$7:$C$2263,"*"&amp;RIGHT($A52,3)&amp;"*",'EUROSTAT_VBE_AutoP-Input'!$D$7:$D$2263,"5550*"))/1000</f>
        <v>0</v>
      </c>
      <c r="P52" s="17">
        <f>(SUMIFS('EUROSTAT_VBE_AutoP-Input'!N$7:N$2263,'EUROSTAT_VBE_AutoP-Input'!$B$7:$B$2263,$D52,'EUROSTAT_VBE_AutoP-Input'!$C$7:$C$2263,"*"&amp;RIGHT($A52,3)&amp;"*",'EUROSTAT_VBE_AutoP-Input'!$D$7:$D$2263,"5550*"))/1000</f>
        <v>0</v>
      </c>
      <c r="Q52" s="17">
        <f>(SUMIFS('EUROSTAT_VBE_AutoP-Input'!O$7:O$2263,'EUROSTAT_VBE_AutoP-Input'!$B$7:$B$2263,$D52,'EUROSTAT_VBE_AutoP-Input'!$C$7:$C$2263,"*"&amp;RIGHT($A52,3)&amp;"*",'EUROSTAT_VBE_AutoP-Input'!$D$7:$D$2263,"5550*"))/1000</f>
        <v>0</v>
      </c>
      <c r="R52" s="17">
        <f>(SUMIFS('EUROSTAT_VBE_AutoP-Input'!P$7:P$2263,'EUROSTAT_VBE_AutoP-Input'!$B$7:$B$2263,$D52,'EUROSTAT_VBE_AutoP-Input'!$C$7:$C$2263,"*"&amp;RIGHT($A52,3)&amp;"*",'EUROSTAT_VBE_AutoP-Input'!$D$7:$D$2263,"5550*"))/1000</f>
        <v>0</v>
      </c>
      <c r="S52" s="17">
        <f>(SUMIFS('EUROSTAT_VBE_AutoP-Input'!Q$7:Q$2263,'EUROSTAT_VBE_AutoP-Input'!$B$7:$B$2263,$D52,'EUROSTAT_VBE_AutoP-Input'!$C$7:$C$2263,"*"&amp;RIGHT($A52,3)&amp;"*",'EUROSTAT_VBE_AutoP-Input'!$D$7:$D$2263,"5550*"))/1000</f>
        <v>0</v>
      </c>
      <c r="T52" s="17">
        <f>(SUMIFS('EUROSTAT_VBE_AutoP-Input'!R$7:R$2263,'EUROSTAT_VBE_AutoP-Input'!$B$7:$B$2263,$D52,'EUROSTAT_VBE_AutoP-Input'!$C$7:$C$2263,"*"&amp;RIGHT($A52,3)&amp;"*",'EUROSTAT_VBE_AutoP-Input'!$D$7:$D$2263,"5550*"))/1000</f>
        <v>0</v>
      </c>
      <c r="U52" s="17">
        <f>(SUMIFS('EUROSTAT_VBE_AutoP-Input'!S$7:S$2263,'EUROSTAT_VBE_AutoP-Input'!$B$7:$B$2263,$D52,'EUROSTAT_VBE_AutoP-Input'!$C$7:$C$2263,"*"&amp;RIGHT($A52,3)&amp;"*",'EUROSTAT_VBE_AutoP-Input'!$D$7:$D$2263,"5550*"))/1000</f>
        <v>0</v>
      </c>
      <c r="V52" s="17">
        <f>(SUMIFS('EUROSTAT_VBE_AutoP-Input'!T$7:T$2263,'EUROSTAT_VBE_AutoP-Input'!$B$7:$B$2263,$D52,'EUROSTAT_VBE_AutoP-Input'!$C$7:$C$2263,"*"&amp;RIGHT($A52,3)&amp;"*",'EUROSTAT_VBE_AutoP-Input'!$D$7:$D$2263,"5550*"))/1000</f>
        <v>0</v>
      </c>
      <c r="W52" s="17">
        <f>(SUMIFS('EUROSTAT_VBE_AutoP-Input'!U$7:U$2263,'EUROSTAT_VBE_AutoP-Input'!$B$7:$B$2263,$D52,'EUROSTAT_VBE_AutoP-Input'!$C$7:$C$2263,"*"&amp;RIGHT($A52,3)&amp;"*",'EUROSTAT_VBE_AutoP-Input'!$D$7:$D$2263,"5550*"))/1000</f>
        <v>0</v>
      </c>
      <c r="X52" s="17">
        <f>(SUMIFS('EUROSTAT_VBE_AutoP-Input'!V$7:V$2263,'EUROSTAT_VBE_AutoP-Input'!$B$7:$B$2263,$D52,'EUROSTAT_VBE_AutoP-Input'!$C$7:$C$2263,"*"&amp;RIGHT($A52,3)&amp;"*",'EUROSTAT_VBE_AutoP-Input'!$D$7:$D$2263,"5550*"))/1000</f>
        <v>0</v>
      </c>
      <c r="Y52" s="17">
        <f>(SUMIFS('EUROSTAT_VBE_AutoP-Input'!W$7:W$2263,'EUROSTAT_VBE_AutoP-Input'!$B$7:$B$2263,$D52,'EUROSTAT_VBE_AutoP-Input'!$C$7:$C$2263,"*"&amp;RIGHT($A52,3)&amp;"*",'EUROSTAT_VBE_AutoP-Input'!$D$7:$D$2263,"5550*"))/1000</f>
        <v>0</v>
      </c>
      <c r="Z52" s="17">
        <f>(SUMIFS('EUROSTAT_VBE_AutoP-Input'!X$7:X$2263,'EUROSTAT_VBE_AutoP-Input'!$B$7:$B$2263,$D52,'EUROSTAT_VBE_AutoP-Input'!$C$7:$C$2263,"*"&amp;RIGHT($A52,3)&amp;"*",'EUROSTAT_VBE_AutoP-Input'!$D$7:$D$2263,"5550*"))/1000</f>
        <v>0</v>
      </c>
      <c r="AA52" s="17">
        <f>(SUMIFS('EUROSTAT_VBE_AutoP-Input'!Y$7:Y$2263,'EUROSTAT_VBE_AutoP-Input'!$B$7:$B$2263,$D52,'EUROSTAT_VBE_AutoP-Input'!$C$7:$C$2263,"*"&amp;RIGHT($A52,3)&amp;"*",'EUROSTAT_VBE_AutoP-Input'!$D$7:$D$2263,"5550*"))/1000</f>
        <v>0</v>
      </c>
      <c r="AB52" s="17">
        <f>(SUMIFS('EUROSTAT_VBE_AutoP-Input'!Z$7:Z$2263,'EUROSTAT_VBE_AutoP-Input'!$B$7:$B$2263,$D52,'EUROSTAT_VBE_AutoP-Input'!$C$7:$C$2263,"*"&amp;RIGHT($A52,3)&amp;"*",'EUROSTAT_VBE_AutoP-Input'!$D$7:$D$2263,"5550*"))/1000</f>
        <v>0</v>
      </c>
      <c r="AC52" s="17">
        <f>(SUMIFS('EUROSTAT_VBE_AutoP-Input'!AA$7:AA$2263,'EUROSTAT_VBE_AutoP-Input'!$B$7:$B$2263,$D52,'EUROSTAT_VBE_AutoP-Input'!$C$7:$C$2263,"*"&amp;RIGHT($A52,3)&amp;"*",'EUROSTAT_VBE_AutoP-Input'!$D$7:$D$2263,"5550*"))/1000</f>
        <v>0</v>
      </c>
      <c r="AD52" s="17">
        <f>(SUMIFS('EUROSTAT_VBE_AutoP-Input'!AB$7:AB$2263,'EUROSTAT_VBE_AutoP-Input'!$B$7:$B$2263,$D52,'EUROSTAT_VBE_AutoP-Input'!$C$7:$C$2263,"*"&amp;RIGHT($A52,3)&amp;"*",'EUROSTAT_VBE_AutoP-Input'!$D$7:$D$2263,"5550*"))/1000</f>
        <v>0</v>
      </c>
      <c r="AE52" s="17">
        <f>(SUMIFS('EUROSTAT_VBE_AutoP-Input'!AC$7:AC$2263,'EUROSTAT_VBE_AutoP-Input'!$B$7:$B$2263,$D52,'EUROSTAT_VBE_AutoP-Input'!$C$7:$C$2263,"*"&amp;RIGHT($A52,3)&amp;"*",'EUROSTAT_VBE_AutoP-Input'!$D$7:$D$2263,"5550*"))/1000</f>
        <v>0</v>
      </c>
      <c r="AF52" s="17">
        <f>(SUMIFS('EUROSTAT_VBE_AutoP-Input'!AD$7:AD$2263,'EUROSTAT_VBE_AutoP-Input'!$B$7:$B$2263,$D52,'EUROSTAT_VBE_AutoP-Input'!$C$7:$C$2263,"*"&amp;RIGHT($A52,3)&amp;"*",'EUROSTAT_VBE_AutoP-Input'!$D$7:$D$2263,"5550*"))/1000</f>
        <v>0</v>
      </c>
      <c r="AG52" s="17">
        <f>(SUMIFS('EUROSTAT_VBE_AutoP-Input'!AE$7:AE$2263,'EUROSTAT_VBE_AutoP-Input'!$B$7:$B$2263,$D52,'EUROSTAT_VBE_AutoP-Input'!$C$7:$C$2263,"*"&amp;RIGHT($A52,3)&amp;"*",'EUROSTAT_VBE_AutoP-Input'!$D$7:$D$2263,"5550*"))/1000</f>
        <v>0</v>
      </c>
      <c r="AH52" s="17">
        <f>(SUMIFS('EUROSTAT_VBE_AutoP-Input'!AF$7:AF$2263,'EUROSTAT_VBE_AutoP-Input'!$B$7:$B$2263,$D52,'EUROSTAT_VBE_AutoP-Input'!$C$7:$C$2263,"*"&amp;RIGHT($A52,3)&amp;"*",'EUROSTAT_VBE_AutoP-Input'!$D$7:$D$2263,"5550*"))/1000</f>
        <v>0</v>
      </c>
      <c r="AI52" s="17">
        <f>(SUMIFS('EUROSTAT_VBE_AutoP-Input'!AG$7:AG$2263,'EUROSTAT_VBE_AutoP-Input'!$B$7:$B$2263,$D52,'EUROSTAT_VBE_AutoP-Input'!$C$7:$C$2263,"*"&amp;RIGHT($A52,3)&amp;"*",'EUROSTAT_VBE_AutoP-Input'!$D$7:$D$2263,"5550*"))/1000</f>
        <v>0</v>
      </c>
      <c r="AJ52" s="17">
        <f>(SUMIFS('EUROSTAT_VBE_AutoP-Input'!AH$7:AH$2263,'EUROSTAT_VBE_AutoP-Input'!$B$7:$B$2263,$D52,'EUROSTAT_VBE_AutoP-Input'!$C$7:$C$2263,"*"&amp;RIGHT($A52,3)&amp;"*",'EUROSTAT_VBE_AutoP-Input'!$D$7:$D$2263,"5550*"))/1000</f>
        <v>0</v>
      </c>
      <c r="AK52" s="17">
        <f>(SUMIFS('EUROSTAT_VBE_AutoP-Input'!AI$7:AI$2263,'EUROSTAT_VBE_AutoP-Input'!$B$7:$B$2263,$D52,'EUROSTAT_VBE_AutoP-Input'!$C$7:$C$2263,"*"&amp;RIGHT($A52,3)&amp;"*",'EUROSTAT_VBE_AutoP-Input'!$D$7:$D$2263,"5550*"))/1000</f>
        <v>0</v>
      </c>
      <c r="AL52" s="17">
        <f>(SUMIFS('EUROSTAT_VBE_AutoP-Input'!AJ$7:AJ$2263,'EUROSTAT_VBE_AutoP-Input'!$B$7:$B$2263,$D52,'EUROSTAT_VBE_AutoP-Input'!$C$7:$C$2263,"*"&amp;RIGHT($A52,3)&amp;"*",'EUROSTAT_VBE_AutoP-Input'!$D$7:$D$2263,"5550*"))/1000</f>
        <v>0</v>
      </c>
      <c r="AM52" s="17">
        <f>(SUMIFS('EUROSTAT_VBE_AutoP-Input'!AK$7:AK$2263,'EUROSTAT_VBE_AutoP-Input'!$B$7:$B$2263,$D52,'EUROSTAT_VBE_AutoP-Input'!$C$7:$C$2263,"*"&amp;RIGHT($A52,3)&amp;"*",'EUROSTAT_VBE_AutoP-Input'!$D$7:$D$2263,"5550*"))/1000</f>
        <v>0</v>
      </c>
      <c r="AN52" s="20"/>
      <c r="AO52" s="49">
        <v>0</v>
      </c>
      <c r="AP52" s="49">
        <v>0</v>
      </c>
      <c r="AQ52" s="49">
        <v>0</v>
      </c>
      <c r="AR52" s="49">
        <v>0</v>
      </c>
      <c r="AS52" s="49">
        <v>0</v>
      </c>
    </row>
    <row r="53" spans="1:45">
      <c r="A53" t="str">
        <f>LEFT('EUROSTAT_VBE_AutoP-Input'!$C$103,8)</f>
        <v>B_101035</v>
      </c>
      <c r="B53" s="12" t="s">
        <v>626</v>
      </c>
      <c r="C53" t="s">
        <v>293</v>
      </c>
      <c r="D53" t="s">
        <v>126</v>
      </c>
      <c r="E53" t="s">
        <v>244</v>
      </c>
      <c r="F53" t="s">
        <v>264</v>
      </c>
      <c r="G53" s="17">
        <f>(SUMIFS('EUROSTAT_VBE_AutoP-Input'!E$7:E$2263,'EUROSTAT_VBE_AutoP-Input'!$B$7:$B$2263,$D53,'EUROSTAT_VBE_AutoP-Input'!$C$7:$C$2263,"*"&amp;RIGHT($A53,3)&amp;"*",'EUROSTAT_VBE_AutoP-Input'!$D$7:$D$2263,"554*"))/1000-(SUMIFS('EUROSTAT_VBE_AutoP-Input'!E$7:E$2263,'EUROSTAT_VBE_AutoP-Input'!$B$7:$B$2263,$D53,'EUROSTAT_VBE_AutoP-Input'!$C$7:$C$2263,"*"&amp;RIGHT($A53,3)&amp;"*",'EUROSTAT_VBE_AutoP-Input'!$D$7:$D$2263,"5543*"))/1000-(SUMIFS('EUROSTAT_VBE_AutoP-Input'!E$7:E$2263,'EUROSTAT_VBE_AutoP-Input'!$B$7:$B$2263,$D53,'EUROSTAT_VBE_AutoP-Input'!$C$7:$C$2263,"*"&amp;RIGHT($A53,3)&amp;"*",'EUROSTAT_VBE_AutoP-Input'!$D$7:$D$2263,"5544*"))/1000</f>
        <v>10.932</v>
      </c>
      <c r="H53" s="17">
        <f>(SUMIFS('EUROSTAT_VBE_AutoP-Input'!F$7:F$2263,'EUROSTAT_VBE_AutoP-Input'!$B$7:$B$2263,$D53,'EUROSTAT_VBE_AutoP-Input'!$C$7:$C$2263,"*"&amp;RIGHT($A53,3)&amp;"*",'EUROSTAT_VBE_AutoP-Input'!$D$7:$D$2263,"554*"))/1000-(SUMIFS('EUROSTAT_VBE_AutoP-Input'!F$7:F$2263,'EUROSTAT_VBE_AutoP-Input'!$B$7:$B$2263,$D53,'EUROSTAT_VBE_AutoP-Input'!$C$7:$C$2263,"*"&amp;RIGHT($A53,3)&amp;"*",'EUROSTAT_VBE_AutoP-Input'!$D$7:$D$2263,"5543*"))/1000-(SUMIFS('EUROSTAT_VBE_AutoP-Input'!F$7:F$2263,'EUROSTAT_VBE_AutoP-Input'!$B$7:$B$2263,$D53,'EUROSTAT_VBE_AutoP-Input'!$C$7:$C$2263,"*"&amp;RIGHT($A53,3)&amp;"*",'EUROSTAT_VBE_AutoP-Input'!$D$7:$D$2263,"5544*"))/1000</f>
        <v>6.906</v>
      </c>
      <c r="I53" s="17">
        <f>(SUMIFS('EUROSTAT_VBE_AutoP-Input'!G$7:G$2263,'EUROSTAT_VBE_AutoP-Input'!$B$7:$B$2263,$D53,'EUROSTAT_VBE_AutoP-Input'!$C$7:$C$2263,"*"&amp;RIGHT($A53,3)&amp;"*",'EUROSTAT_VBE_AutoP-Input'!$D$7:$D$2263,"554*"))/1000-(SUMIFS('EUROSTAT_VBE_AutoP-Input'!G$7:G$2263,'EUROSTAT_VBE_AutoP-Input'!$B$7:$B$2263,$D53,'EUROSTAT_VBE_AutoP-Input'!$C$7:$C$2263,"*"&amp;RIGHT($A53,3)&amp;"*",'EUROSTAT_VBE_AutoP-Input'!$D$7:$D$2263,"5543*"))/1000-(SUMIFS('EUROSTAT_VBE_AutoP-Input'!G$7:G$2263,'EUROSTAT_VBE_AutoP-Input'!$B$7:$B$2263,$D53,'EUROSTAT_VBE_AutoP-Input'!$C$7:$C$2263,"*"&amp;RIGHT($A53,3)&amp;"*",'EUROSTAT_VBE_AutoP-Input'!$D$7:$D$2263,"5544*"))/1000</f>
        <v>0.142</v>
      </c>
      <c r="J53" s="17">
        <f>(SUMIFS('EUROSTAT_VBE_AutoP-Input'!H$7:H$2263,'EUROSTAT_VBE_AutoP-Input'!$B$7:$B$2263,$D53,'EUROSTAT_VBE_AutoP-Input'!$C$7:$C$2263,"*"&amp;RIGHT($A53,3)&amp;"*",'EUROSTAT_VBE_AutoP-Input'!$D$7:$D$2263,"554*"))/1000-(SUMIFS('EUROSTAT_VBE_AutoP-Input'!H$7:H$2263,'EUROSTAT_VBE_AutoP-Input'!$B$7:$B$2263,$D53,'EUROSTAT_VBE_AutoP-Input'!$C$7:$C$2263,"*"&amp;RIGHT($A53,3)&amp;"*",'EUROSTAT_VBE_AutoP-Input'!$D$7:$D$2263,"5543*"))/1000-(SUMIFS('EUROSTAT_VBE_AutoP-Input'!H$7:H$2263,'EUROSTAT_VBE_AutoP-Input'!$B$7:$B$2263,$D53,'EUROSTAT_VBE_AutoP-Input'!$C$7:$C$2263,"*"&amp;RIGHT($A53,3)&amp;"*",'EUROSTAT_VBE_AutoP-Input'!$D$7:$D$2263,"5544*"))/1000</f>
        <v>0.148</v>
      </c>
      <c r="K53" s="17">
        <f>(SUMIFS('EUROSTAT_VBE_AutoP-Input'!I$7:I$2263,'EUROSTAT_VBE_AutoP-Input'!$B$7:$B$2263,$D53,'EUROSTAT_VBE_AutoP-Input'!$C$7:$C$2263,"*"&amp;RIGHT($A53,3)&amp;"*",'EUROSTAT_VBE_AutoP-Input'!$D$7:$D$2263,"554*"))/1000-(SUMIFS('EUROSTAT_VBE_AutoP-Input'!I$7:I$2263,'EUROSTAT_VBE_AutoP-Input'!$B$7:$B$2263,$D53,'EUROSTAT_VBE_AutoP-Input'!$C$7:$C$2263,"*"&amp;RIGHT($A53,3)&amp;"*",'EUROSTAT_VBE_AutoP-Input'!$D$7:$D$2263,"5543*"))/1000-(SUMIFS('EUROSTAT_VBE_AutoP-Input'!I$7:I$2263,'EUROSTAT_VBE_AutoP-Input'!$B$7:$B$2263,$D53,'EUROSTAT_VBE_AutoP-Input'!$C$7:$C$2263,"*"&amp;RIGHT($A53,3)&amp;"*",'EUROSTAT_VBE_AutoP-Input'!$D$7:$D$2263,"5544*"))/1000</f>
        <v>8.423</v>
      </c>
      <c r="L53" s="17">
        <f>(SUMIFS('EUROSTAT_VBE_AutoP-Input'!J$7:J$2263,'EUROSTAT_VBE_AutoP-Input'!$B$7:$B$2263,$D53,'EUROSTAT_VBE_AutoP-Input'!$C$7:$C$2263,"*"&amp;RIGHT($A53,3)&amp;"*",'EUROSTAT_VBE_AutoP-Input'!$D$7:$D$2263,"554*"))/1000-(SUMIFS('EUROSTAT_VBE_AutoP-Input'!J$7:J$2263,'EUROSTAT_VBE_AutoP-Input'!$B$7:$B$2263,$D53,'EUROSTAT_VBE_AutoP-Input'!$C$7:$C$2263,"*"&amp;RIGHT($A53,3)&amp;"*",'EUROSTAT_VBE_AutoP-Input'!$D$7:$D$2263,"5543*"))/1000-(SUMIFS('EUROSTAT_VBE_AutoP-Input'!J$7:J$2263,'EUROSTAT_VBE_AutoP-Input'!$B$7:$B$2263,$D53,'EUROSTAT_VBE_AutoP-Input'!$C$7:$C$2263,"*"&amp;RIGHT($A53,3)&amp;"*",'EUROSTAT_VBE_AutoP-Input'!$D$7:$D$2263,"5544*"))/1000</f>
        <v>20.486</v>
      </c>
      <c r="M53" s="17">
        <f>(SUMIFS('EUROSTAT_VBE_AutoP-Input'!K$7:K$2263,'EUROSTAT_VBE_AutoP-Input'!$B$7:$B$2263,$D53,'EUROSTAT_VBE_AutoP-Input'!$C$7:$C$2263,"*"&amp;RIGHT($A53,3)&amp;"*",'EUROSTAT_VBE_AutoP-Input'!$D$7:$D$2263,"554*"))/1000-(SUMIFS('EUROSTAT_VBE_AutoP-Input'!K$7:K$2263,'EUROSTAT_VBE_AutoP-Input'!$B$7:$B$2263,$D53,'EUROSTAT_VBE_AutoP-Input'!$C$7:$C$2263,"*"&amp;RIGHT($A53,3)&amp;"*",'EUROSTAT_VBE_AutoP-Input'!$D$7:$D$2263,"5543*"))/1000-(SUMIFS('EUROSTAT_VBE_AutoP-Input'!K$7:K$2263,'EUROSTAT_VBE_AutoP-Input'!$B$7:$B$2263,$D53,'EUROSTAT_VBE_AutoP-Input'!$C$7:$C$2263,"*"&amp;RIGHT($A53,3)&amp;"*",'EUROSTAT_VBE_AutoP-Input'!$D$7:$D$2263,"5544*"))/1000</f>
        <v>2.937</v>
      </c>
      <c r="N53" s="17">
        <f>(SUMIFS('EUROSTAT_VBE_AutoP-Input'!L$7:L$2263,'EUROSTAT_VBE_AutoP-Input'!$B$7:$B$2263,$D53,'EUROSTAT_VBE_AutoP-Input'!$C$7:$C$2263,"*"&amp;RIGHT($A53,3)&amp;"*",'EUROSTAT_VBE_AutoP-Input'!$D$7:$D$2263,"554*"))/1000-(SUMIFS('EUROSTAT_VBE_AutoP-Input'!L$7:L$2263,'EUROSTAT_VBE_AutoP-Input'!$B$7:$B$2263,$D53,'EUROSTAT_VBE_AutoP-Input'!$C$7:$C$2263,"*"&amp;RIGHT($A53,3)&amp;"*",'EUROSTAT_VBE_AutoP-Input'!$D$7:$D$2263,"5543*"))/1000-(SUMIFS('EUROSTAT_VBE_AutoP-Input'!L$7:L$2263,'EUROSTAT_VBE_AutoP-Input'!$B$7:$B$2263,$D53,'EUROSTAT_VBE_AutoP-Input'!$C$7:$C$2263,"*"&amp;RIGHT($A53,3)&amp;"*",'EUROSTAT_VBE_AutoP-Input'!$D$7:$D$2263,"5544*"))/1000</f>
        <v>0.14</v>
      </c>
      <c r="O53" s="17">
        <f>(SUMIFS('EUROSTAT_VBE_AutoP-Input'!M$7:M$2263,'EUROSTAT_VBE_AutoP-Input'!$B$7:$B$2263,$D53,'EUROSTAT_VBE_AutoP-Input'!$C$7:$C$2263,"*"&amp;RIGHT($A53,3)&amp;"*",'EUROSTAT_VBE_AutoP-Input'!$D$7:$D$2263,"554*"))/1000-(SUMIFS('EUROSTAT_VBE_AutoP-Input'!M$7:M$2263,'EUROSTAT_VBE_AutoP-Input'!$B$7:$B$2263,$D53,'EUROSTAT_VBE_AutoP-Input'!$C$7:$C$2263,"*"&amp;RIGHT($A53,3)&amp;"*",'EUROSTAT_VBE_AutoP-Input'!$D$7:$D$2263,"5543*"))/1000-(SUMIFS('EUROSTAT_VBE_AutoP-Input'!M$7:M$2263,'EUROSTAT_VBE_AutoP-Input'!$B$7:$B$2263,$D53,'EUROSTAT_VBE_AutoP-Input'!$C$7:$C$2263,"*"&amp;RIGHT($A53,3)&amp;"*",'EUROSTAT_VBE_AutoP-Input'!$D$7:$D$2263,"5544*"))/1000</f>
        <v>0.286</v>
      </c>
      <c r="P53" s="17">
        <f>(SUMIFS('EUROSTAT_VBE_AutoP-Input'!N$7:N$2263,'EUROSTAT_VBE_AutoP-Input'!$B$7:$B$2263,$D53,'EUROSTAT_VBE_AutoP-Input'!$C$7:$C$2263,"*"&amp;RIGHT($A53,3)&amp;"*",'EUROSTAT_VBE_AutoP-Input'!$D$7:$D$2263,"554*"))/1000-(SUMIFS('EUROSTAT_VBE_AutoP-Input'!N$7:N$2263,'EUROSTAT_VBE_AutoP-Input'!$B$7:$B$2263,$D53,'EUROSTAT_VBE_AutoP-Input'!$C$7:$C$2263,"*"&amp;RIGHT($A53,3)&amp;"*",'EUROSTAT_VBE_AutoP-Input'!$D$7:$D$2263,"5543*"))/1000-(SUMIFS('EUROSTAT_VBE_AutoP-Input'!N$7:N$2263,'EUROSTAT_VBE_AutoP-Input'!$B$7:$B$2263,$D53,'EUROSTAT_VBE_AutoP-Input'!$C$7:$C$2263,"*"&amp;RIGHT($A53,3)&amp;"*",'EUROSTAT_VBE_AutoP-Input'!$D$7:$D$2263,"5544*"))/1000</f>
        <v>13.746</v>
      </c>
      <c r="Q53" s="17">
        <f>(SUMIFS('EUROSTAT_VBE_AutoP-Input'!O$7:O$2263,'EUROSTAT_VBE_AutoP-Input'!$B$7:$B$2263,$D53,'EUROSTAT_VBE_AutoP-Input'!$C$7:$C$2263,"*"&amp;RIGHT($A53,3)&amp;"*",'EUROSTAT_VBE_AutoP-Input'!$D$7:$D$2263,"554*"))/1000-(SUMIFS('EUROSTAT_VBE_AutoP-Input'!O$7:O$2263,'EUROSTAT_VBE_AutoP-Input'!$B$7:$B$2263,$D53,'EUROSTAT_VBE_AutoP-Input'!$C$7:$C$2263,"*"&amp;RIGHT($A53,3)&amp;"*",'EUROSTAT_VBE_AutoP-Input'!$D$7:$D$2263,"5543*"))/1000-(SUMIFS('EUROSTAT_VBE_AutoP-Input'!O$7:O$2263,'EUROSTAT_VBE_AutoP-Input'!$B$7:$B$2263,$D53,'EUROSTAT_VBE_AutoP-Input'!$C$7:$C$2263,"*"&amp;RIGHT($A53,3)&amp;"*",'EUROSTAT_VBE_AutoP-Input'!$D$7:$D$2263,"5544*"))/1000</f>
        <v>33.028</v>
      </c>
      <c r="R53" s="17">
        <f>(SUMIFS('EUROSTAT_VBE_AutoP-Input'!P$7:P$2263,'EUROSTAT_VBE_AutoP-Input'!$B$7:$B$2263,$D53,'EUROSTAT_VBE_AutoP-Input'!$C$7:$C$2263,"*"&amp;RIGHT($A53,3)&amp;"*",'EUROSTAT_VBE_AutoP-Input'!$D$7:$D$2263,"554*"))/1000-(SUMIFS('EUROSTAT_VBE_AutoP-Input'!P$7:P$2263,'EUROSTAT_VBE_AutoP-Input'!$B$7:$B$2263,$D53,'EUROSTAT_VBE_AutoP-Input'!$C$7:$C$2263,"*"&amp;RIGHT($A53,3)&amp;"*",'EUROSTAT_VBE_AutoP-Input'!$D$7:$D$2263,"5543*"))/1000-(SUMIFS('EUROSTAT_VBE_AutoP-Input'!P$7:P$2263,'EUROSTAT_VBE_AutoP-Input'!$B$7:$B$2263,$D53,'EUROSTAT_VBE_AutoP-Input'!$C$7:$C$2263,"*"&amp;RIGHT($A53,3)&amp;"*",'EUROSTAT_VBE_AutoP-Input'!$D$7:$D$2263,"5544*"))/1000</f>
        <v>9.555</v>
      </c>
      <c r="S53" s="17">
        <f>(SUMIFS('EUROSTAT_VBE_AutoP-Input'!Q$7:Q$2263,'EUROSTAT_VBE_AutoP-Input'!$B$7:$B$2263,$D53,'EUROSTAT_VBE_AutoP-Input'!$C$7:$C$2263,"*"&amp;RIGHT($A53,3)&amp;"*",'EUROSTAT_VBE_AutoP-Input'!$D$7:$D$2263,"554*"))/1000-(SUMIFS('EUROSTAT_VBE_AutoP-Input'!Q$7:Q$2263,'EUROSTAT_VBE_AutoP-Input'!$B$7:$B$2263,$D53,'EUROSTAT_VBE_AutoP-Input'!$C$7:$C$2263,"*"&amp;RIGHT($A53,3)&amp;"*",'EUROSTAT_VBE_AutoP-Input'!$D$7:$D$2263,"5543*"))/1000-(SUMIFS('EUROSTAT_VBE_AutoP-Input'!Q$7:Q$2263,'EUROSTAT_VBE_AutoP-Input'!$B$7:$B$2263,$D53,'EUROSTAT_VBE_AutoP-Input'!$C$7:$C$2263,"*"&amp;RIGHT($A53,3)&amp;"*",'EUROSTAT_VBE_AutoP-Input'!$D$7:$D$2263,"5544*"))/1000</f>
        <v>0.126</v>
      </c>
      <c r="T53" s="17">
        <f>(SUMIFS('EUROSTAT_VBE_AutoP-Input'!R$7:R$2263,'EUROSTAT_VBE_AutoP-Input'!$B$7:$B$2263,$D53,'EUROSTAT_VBE_AutoP-Input'!$C$7:$C$2263,"*"&amp;RIGHT($A53,3)&amp;"*",'EUROSTAT_VBE_AutoP-Input'!$D$7:$D$2263,"554*"))/1000-(SUMIFS('EUROSTAT_VBE_AutoP-Input'!R$7:R$2263,'EUROSTAT_VBE_AutoP-Input'!$B$7:$B$2263,$D53,'EUROSTAT_VBE_AutoP-Input'!$C$7:$C$2263,"*"&amp;RIGHT($A53,3)&amp;"*",'EUROSTAT_VBE_AutoP-Input'!$D$7:$D$2263,"5543*"))/1000-(SUMIFS('EUROSTAT_VBE_AutoP-Input'!R$7:R$2263,'EUROSTAT_VBE_AutoP-Input'!$B$7:$B$2263,$D53,'EUROSTAT_VBE_AutoP-Input'!$C$7:$C$2263,"*"&amp;RIGHT($A53,3)&amp;"*",'EUROSTAT_VBE_AutoP-Input'!$D$7:$D$2263,"5544*"))/1000</f>
        <v>0.673</v>
      </c>
      <c r="U53" s="17">
        <f>(SUMIFS('EUROSTAT_VBE_AutoP-Input'!S$7:S$2263,'EUROSTAT_VBE_AutoP-Input'!$B$7:$B$2263,$D53,'EUROSTAT_VBE_AutoP-Input'!$C$7:$C$2263,"*"&amp;RIGHT($A53,3)&amp;"*",'EUROSTAT_VBE_AutoP-Input'!$D$7:$D$2263,"554*"))/1000-(SUMIFS('EUROSTAT_VBE_AutoP-Input'!S$7:S$2263,'EUROSTAT_VBE_AutoP-Input'!$B$7:$B$2263,$D53,'EUROSTAT_VBE_AutoP-Input'!$C$7:$C$2263,"*"&amp;RIGHT($A53,3)&amp;"*",'EUROSTAT_VBE_AutoP-Input'!$D$7:$D$2263,"5543*"))/1000-(SUMIFS('EUROSTAT_VBE_AutoP-Input'!S$7:S$2263,'EUROSTAT_VBE_AutoP-Input'!$B$7:$B$2263,$D53,'EUROSTAT_VBE_AutoP-Input'!$C$7:$C$2263,"*"&amp;RIGHT($A53,3)&amp;"*",'EUROSTAT_VBE_AutoP-Input'!$D$7:$D$2263,"5544*"))/1000</f>
        <v>0.413</v>
      </c>
      <c r="V53" s="17">
        <f>(SUMIFS('EUROSTAT_VBE_AutoP-Input'!T$7:T$2263,'EUROSTAT_VBE_AutoP-Input'!$B$7:$B$2263,$D53,'EUROSTAT_VBE_AutoP-Input'!$C$7:$C$2263,"*"&amp;RIGHT($A53,3)&amp;"*",'EUROSTAT_VBE_AutoP-Input'!$D$7:$D$2263,"554*"))/1000-(SUMIFS('EUROSTAT_VBE_AutoP-Input'!T$7:T$2263,'EUROSTAT_VBE_AutoP-Input'!$B$7:$B$2263,$D53,'EUROSTAT_VBE_AutoP-Input'!$C$7:$C$2263,"*"&amp;RIGHT($A53,3)&amp;"*",'EUROSTAT_VBE_AutoP-Input'!$D$7:$D$2263,"5543*"))/1000-(SUMIFS('EUROSTAT_VBE_AutoP-Input'!T$7:T$2263,'EUROSTAT_VBE_AutoP-Input'!$B$7:$B$2263,$D53,'EUROSTAT_VBE_AutoP-Input'!$C$7:$C$2263,"*"&amp;RIGHT($A53,3)&amp;"*",'EUROSTAT_VBE_AutoP-Input'!$D$7:$D$2263,"5544*"))/1000</f>
        <v>0</v>
      </c>
      <c r="W53" s="17">
        <f>(SUMIFS('EUROSTAT_VBE_AutoP-Input'!U$7:U$2263,'EUROSTAT_VBE_AutoP-Input'!$B$7:$B$2263,$D53,'EUROSTAT_VBE_AutoP-Input'!$C$7:$C$2263,"*"&amp;RIGHT($A53,3)&amp;"*",'EUROSTAT_VBE_AutoP-Input'!$D$7:$D$2263,"554*"))/1000-(SUMIFS('EUROSTAT_VBE_AutoP-Input'!U$7:U$2263,'EUROSTAT_VBE_AutoP-Input'!$B$7:$B$2263,$D53,'EUROSTAT_VBE_AutoP-Input'!$C$7:$C$2263,"*"&amp;RIGHT($A53,3)&amp;"*",'EUROSTAT_VBE_AutoP-Input'!$D$7:$D$2263,"5543*"))/1000-(SUMIFS('EUROSTAT_VBE_AutoP-Input'!U$7:U$2263,'EUROSTAT_VBE_AutoP-Input'!$B$7:$B$2263,$D53,'EUROSTAT_VBE_AutoP-Input'!$C$7:$C$2263,"*"&amp;RIGHT($A53,3)&amp;"*",'EUROSTAT_VBE_AutoP-Input'!$D$7:$D$2263,"5544*"))/1000</f>
        <v>2.618</v>
      </c>
      <c r="X53" s="17">
        <f>(SUMIFS('EUROSTAT_VBE_AutoP-Input'!V$7:V$2263,'EUROSTAT_VBE_AutoP-Input'!$B$7:$B$2263,$D53,'EUROSTAT_VBE_AutoP-Input'!$C$7:$C$2263,"*"&amp;RIGHT($A53,3)&amp;"*",'EUROSTAT_VBE_AutoP-Input'!$D$7:$D$2263,"554*"))/1000-(SUMIFS('EUROSTAT_VBE_AutoP-Input'!V$7:V$2263,'EUROSTAT_VBE_AutoP-Input'!$B$7:$B$2263,$D53,'EUROSTAT_VBE_AutoP-Input'!$C$7:$C$2263,"*"&amp;RIGHT($A53,3)&amp;"*",'EUROSTAT_VBE_AutoP-Input'!$D$7:$D$2263,"5543*"))/1000-(SUMIFS('EUROSTAT_VBE_AutoP-Input'!V$7:V$2263,'EUROSTAT_VBE_AutoP-Input'!$B$7:$B$2263,$D53,'EUROSTAT_VBE_AutoP-Input'!$C$7:$C$2263,"*"&amp;RIGHT($A53,3)&amp;"*",'EUROSTAT_VBE_AutoP-Input'!$D$7:$D$2263,"5544*"))/1000</f>
        <v>0.186</v>
      </c>
      <c r="Y53" s="17">
        <f>(SUMIFS('EUROSTAT_VBE_AutoP-Input'!W$7:W$2263,'EUROSTAT_VBE_AutoP-Input'!$B$7:$B$2263,$D53,'EUROSTAT_VBE_AutoP-Input'!$C$7:$C$2263,"*"&amp;RIGHT($A53,3)&amp;"*",'EUROSTAT_VBE_AutoP-Input'!$D$7:$D$2263,"554*"))/1000-(SUMIFS('EUROSTAT_VBE_AutoP-Input'!W$7:W$2263,'EUROSTAT_VBE_AutoP-Input'!$B$7:$B$2263,$D53,'EUROSTAT_VBE_AutoP-Input'!$C$7:$C$2263,"*"&amp;RIGHT($A53,3)&amp;"*",'EUROSTAT_VBE_AutoP-Input'!$D$7:$D$2263,"5543*"))/1000-(SUMIFS('EUROSTAT_VBE_AutoP-Input'!W$7:W$2263,'EUROSTAT_VBE_AutoP-Input'!$B$7:$B$2263,$D53,'EUROSTAT_VBE_AutoP-Input'!$C$7:$C$2263,"*"&amp;RIGHT($A53,3)&amp;"*",'EUROSTAT_VBE_AutoP-Input'!$D$7:$D$2263,"5544*"))/1000</f>
        <v>0.275</v>
      </c>
      <c r="Z53" s="17">
        <f>(SUMIFS('EUROSTAT_VBE_AutoP-Input'!X$7:X$2263,'EUROSTAT_VBE_AutoP-Input'!$B$7:$B$2263,$D53,'EUROSTAT_VBE_AutoP-Input'!$C$7:$C$2263,"*"&amp;RIGHT($A53,3)&amp;"*",'EUROSTAT_VBE_AutoP-Input'!$D$7:$D$2263,"554*"))/1000-(SUMIFS('EUROSTAT_VBE_AutoP-Input'!X$7:X$2263,'EUROSTAT_VBE_AutoP-Input'!$B$7:$B$2263,$D53,'EUROSTAT_VBE_AutoP-Input'!$C$7:$C$2263,"*"&amp;RIGHT($A53,3)&amp;"*",'EUROSTAT_VBE_AutoP-Input'!$D$7:$D$2263,"5543*"))/1000-(SUMIFS('EUROSTAT_VBE_AutoP-Input'!X$7:X$2263,'EUROSTAT_VBE_AutoP-Input'!$B$7:$B$2263,$D53,'EUROSTAT_VBE_AutoP-Input'!$C$7:$C$2263,"*"&amp;RIGHT($A53,3)&amp;"*",'EUROSTAT_VBE_AutoP-Input'!$D$7:$D$2263,"5544*"))/1000</f>
        <v>0.193</v>
      </c>
      <c r="AA53" s="17">
        <f>(SUMIFS('EUROSTAT_VBE_AutoP-Input'!Y$7:Y$2263,'EUROSTAT_VBE_AutoP-Input'!$B$7:$B$2263,$D53,'EUROSTAT_VBE_AutoP-Input'!$C$7:$C$2263,"*"&amp;RIGHT($A53,3)&amp;"*",'EUROSTAT_VBE_AutoP-Input'!$D$7:$D$2263,"554*"))/1000-(SUMIFS('EUROSTAT_VBE_AutoP-Input'!Y$7:Y$2263,'EUROSTAT_VBE_AutoP-Input'!$B$7:$B$2263,$D53,'EUROSTAT_VBE_AutoP-Input'!$C$7:$C$2263,"*"&amp;RIGHT($A53,3)&amp;"*",'EUROSTAT_VBE_AutoP-Input'!$D$7:$D$2263,"5543*"))/1000-(SUMIFS('EUROSTAT_VBE_AutoP-Input'!Y$7:Y$2263,'EUROSTAT_VBE_AutoP-Input'!$B$7:$B$2263,$D53,'EUROSTAT_VBE_AutoP-Input'!$C$7:$C$2263,"*"&amp;RIGHT($A53,3)&amp;"*",'EUROSTAT_VBE_AutoP-Input'!$D$7:$D$2263,"5544*"))/1000</f>
        <v>0</v>
      </c>
      <c r="AB53" s="17">
        <f>(SUMIFS('EUROSTAT_VBE_AutoP-Input'!Z$7:Z$2263,'EUROSTAT_VBE_AutoP-Input'!$B$7:$B$2263,$D53,'EUROSTAT_VBE_AutoP-Input'!$C$7:$C$2263,"*"&amp;RIGHT($A53,3)&amp;"*",'EUROSTAT_VBE_AutoP-Input'!$D$7:$D$2263,"554*"))/1000-(SUMIFS('EUROSTAT_VBE_AutoP-Input'!Z$7:Z$2263,'EUROSTAT_VBE_AutoP-Input'!$B$7:$B$2263,$D53,'EUROSTAT_VBE_AutoP-Input'!$C$7:$C$2263,"*"&amp;RIGHT($A53,3)&amp;"*",'EUROSTAT_VBE_AutoP-Input'!$D$7:$D$2263,"5543*"))/1000-(SUMIFS('EUROSTAT_VBE_AutoP-Input'!Z$7:Z$2263,'EUROSTAT_VBE_AutoP-Input'!$B$7:$B$2263,$D53,'EUROSTAT_VBE_AutoP-Input'!$C$7:$C$2263,"*"&amp;RIGHT($A53,3)&amp;"*",'EUROSTAT_VBE_AutoP-Input'!$D$7:$D$2263,"5544*"))/1000</f>
        <v>0</v>
      </c>
      <c r="AC53" s="17">
        <f>(SUMIFS('EUROSTAT_VBE_AutoP-Input'!AA$7:AA$2263,'EUROSTAT_VBE_AutoP-Input'!$B$7:$B$2263,$D53,'EUROSTAT_VBE_AutoP-Input'!$C$7:$C$2263,"*"&amp;RIGHT($A53,3)&amp;"*",'EUROSTAT_VBE_AutoP-Input'!$D$7:$D$2263,"554*"))/1000-(SUMIFS('EUROSTAT_VBE_AutoP-Input'!AA$7:AA$2263,'EUROSTAT_VBE_AutoP-Input'!$B$7:$B$2263,$D53,'EUROSTAT_VBE_AutoP-Input'!$C$7:$C$2263,"*"&amp;RIGHT($A53,3)&amp;"*",'EUROSTAT_VBE_AutoP-Input'!$D$7:$D$2263,"5543*"))/1000-(SUMIFS('EUROSTAT_VBE_AutoP-Input'!AA$7:AA$2263,'EUROSTAT_VBE_AutoP-Input'!$B$7:$B$2263,$D53,'EUROSTAT_VBE_AutoP-Input'!$C$7:$C$2263,"*"&amp;RIGHT($A53,3)&amp;"*",'EUROSTAT_VBE_AutoP-Input'!$D$7:$D$2263,"5544*"))/1000</f>
        <v>0</v>
      </c>
      <c r="AD53" s="17">
        <f>(SUMIFS('EUROSTAT_VBE_AutoP-Input'!AB$7:AB$2263,'EUROSTAT_VBE_AutoP-Input'!$B$7:$B$2263,$D53,'EUROSTAT_VBE_AutoP-Input'!$C$7:$C$2263,"*"&amp;RIGHT($A53,3)&amp;"*",'EUROSTAT_VBE_AutoP-Input'!$D$7:$D$2263,"554*"))/1000-(SUMIFS('EUROSTAT_VBE_AutoP-Input'!AB$7:AB$2263,'EUROSTAT_VBE_AutoP-Input'!$B$7:$B$2263,$D53,'EUROSTAT_VBE_AutoP-Input'!$C$7:$C$2263,"*"&amp;RIGHT($A53,3)&amp;"*",'EUROSTAT_VBE_AutoP-Input'!$D$7:$D$2263,"5543*"))/1000-(SUMIFS('EUROSTAT_VBE_AutoP-Input'!AB$7:AB$2263,'EUROSTAT_VBE_AutoP-Input'!$B$7:$B$2263,$D53,'EUROSTAT_VBE_AutoP-Input'!$C$7:$C$2263,"*"&amp;RIGHT($A53,3)&amp;"*",'EUROSTAT_VBE_AutoP-Input'!$D$7:$D$2263,"5544*"))/1000</f>
        <v>5.436</v>
      </c>
      <c r="AE53" s="17">
        <f>(SUMIFS('EUROSTAT_VBE_AutoP-Input'!AC$7:AC$2263,'EUROSTAT_VBE_AutoP-Input'!$B$7:$B$2263,$D53,'EUROSTAT_VBE_AutoP-Input'!$C$7:$C$2263,"*"&amp;RIGHT($A53,3)&amp;"*",'EUROSTAT_VBE_AutoP-Input'!$D$7:$D$2263,"554*"))/1000-(SUMIFS('EUROSTAT_VBE_AutoP-Input'!AC$7:AC$2263,'EUROSTAT_VBE_AutoP-Input'!$B$7:$B$2263,$D53,'EUROSTAT_VBE_AutoP-Input'!$C$7:$C$2263,"*"&amp;RIGHT($A53,3)&amp;"*",'EUROSTAT_VBE_AutoP-Input'!$D$7:$D$2263,"5543*"))/1000-(SUMIFS('EUROSTAT_VBE_AutoP-Input'!AC$7:AC$2263,'EUROSTAT_VBE_AutoP-Input'!$B$7:$B$2263,$D53,'EUROSTAT_VBE_AutoP-Input'!$C$7:$C$2263,"*"&amp;RIGHT($A53,3)&amp;"*",'EUROSTAT_VBE_AutoP-Input'!$D$7:$D$2263,"5544*"))/1000</f>
        <v>0</v>
      </c>
      <c r="AF53" s="17">
        <f>(SUMIFS('EUROSTAT_VBE_AutoP-Input'!AD$7:AD$2263,'EUROSTAT_VBE_AutoP-Input'!$B$7:$B$2263,$D53,'EUROSTAT_VBE_AutoP-Input'!$C$7:$C$2263,"*"&amp;RIGHT($A53,3)&amp;"*",'EUROSTAT_VBE_AutoP-Input'!$D$7:$D$2263,"554*"))/1000-(SUMIFS('EUROSTAT_VBE_AutoP-Input'!AD$7:AD$2263,'EUROSTAT_VBE_AutoP-Input'!$B$7:$B$2263,$D53,'EUROSTAT_VBE_AutoP-Input'!$C$7:$C$2263,"*"&amp;RIGHT($A53,3)&amp;"*",'EUROSTAT_VBE_AutoP-Input'!$D$7:$D$2263,"5543*"))/1000-(SUMIFS('EUROSTAT_VBE_AutoP-Input'!AD$7:AD$2263,'EUROSTAT_VBE_AutoP-Input'!$B$7:$B$2263,$D53,'EUROSTAT_VBE_AutoP-Input'!$C$7:$C$2263,"*"&amp;RIGHT($A53,3)&amp;"*",'EUROSTAT_VBE_AutoP-Input'!$D$7:$D$2263,"5544*"))/1000</f>
        <v>13.075</v>
      </c>
      <c r="AG53" s="17">
        <f>(SUMIFS('EUROSTAT_VBE_AutoP-Input'!AE$7:AE$2263,'EUROSTAT_VBE_AutoP-Input'!$B$7:$B$2263,$D53,'EUROSTAT_VBE_AutoP-Input'!$C$7:$C$2263,"*"&amp;RIGHT($A53,3)&amp;"*",'EUROSTAT_VBE_AutoP-Input'!$D$7:$D$2263,"554*"))/1000-(SUMIFS('EUROSTAT_VBE_AutoP-Input'!AE$7:AE$2263,'EUROSTAT_VBE_AutoP-Input'!$B$7:$B$2263,$D53,'EUROSTAT_VBE_AutoP-Input'!$C$7:$C$2263,"*"&amp;RIGHT($A53,3)&amp;"*",'EUROSTAT_VBE_AutoP-Input'!$D$7:$D$2263,"5543*"))/1000-(SUMIFS('EUROSTAT_VBE_AutoP-Input'!AE$7:AE$2263,'EUROSTAT_VBE_AutoP-Input'!$B$7:$B$2263,$D53,'EUROSTAT_VBE_AutoP-Input'!$C$7:$C$2263,"*"&amp;RIGHT($A53,3)&amp;"*",'EUROSTAT_VBE_AutoP-Input'!$D$7:$D$2263,"5544*"))/1000</f>
        <v>8.253</v>
      </c>
      <c r="AH53" s="17">
        <f>(SUMIFS('EUROSTAT_VBE_AutoP-Input'!AF$7:AF$2263,'EUROSTAT_VBE_AutoP-Input'!$B$7:$B$2263,$D53,'EUROSTAT_VBE_AutoP-Input'!$C$7:$C$2263,"*"&amp;RIGHT($A53,3)&amp;"*",'EUROSTAT_VBE_AutoP-Input'!$D$7:$D$2263,"554*"))/1000-(SUMIFS('EUROSTAT_VBE_AutoP-Input'!AF$7:AF$2263,'EUROSTAT_VBE_AutoP-Input'!$B$7:$B$2263,$D53,'EUROSTAT_VBE_AutoP-Input'!$C$7:$C$2263,"*"&amp;RIGHT($A53,3)&amp;"*",'EUROSTAT_VBE_AutoP-Input'!$D$7:$D$2263,"5543*"))/1000-(SUMIFS('EUROSTAT_VBE_AutoP-Input'!AF$7:AF$2263,'EUROSTAT_VBE_AutoP-Input'!$B$7:$B$2263,$D53,'EUROSTAT_VBE_AutoP-Input'!$C$7:$C$2263,"*"&amp;RIGHT($A53,3)&amp;"*",'EUROSTAT_VBE_AutoP-Input'!$D$7:$D$2263,"5544*"))/1000</f>
        <v>0.33</v>
      </c>
      <c r="AI53" s="17">
        <f>(SUMIFS('EUROSTAT_VBE_AutoP-Input'!AG$7:AG$2263,'EUROSTAT_VBE_AutoP-Input'!$B$7:$B$2263,$D53,'EUROSTAT_VBE_AutoP-Input'!$C$7:$C$2263,"*"&amp;RIGHT($A53,3)&amp;"*",'EUROSTAT_VBE_AutoP-Input'!$D$7:$D$2263,"554*"))/1000-(SUMIFS('EUROSTAT_VBE_AutoP-Input'!AG$7:AG$2263,'EUROSTAT_VBE_AutoP-Input'!$B$7:$B$2263,$D53,'EUROSTAT_VBE_AutoP-Input'!$C$7:$C$2263,"*"&amp;RIGHT($A53,3)&amp;"*",'EUROSTAT_VBE_AutoP-Input'!$D$7:$D$2263,"5543*"))/1000-(SUMIFS('EUROSTAT_VBE_AutoP-Input'!AG$7:AG$2263,'EUROSTAT_VBE_AutoP-Input'!$B$7:$B$2263,$D53,'EUROSTAT_VBE_AutoP-Input'!$C$7:$C$2263,"*"&amp;RIGHT($A53,3)&amp;"*",'EUROSTAT_VBE_AutoP-Input'!$D$7:$D$2263,"5544*"))/1000</f>
        <v>0</v>
      </c>
      <c r="AJ53" s="17">
        <f>(SUMIFS('EUROSTAT_VBE_AutoP-Input'!AH$7:AH$2263,'EUROSTAT_VBE_AutoP-Input'!$B$7:$B$2263,$D53,'EUROSTAT_VBE_AutoP-Input'!$C$7:$C$2263,"*"&amp;RIGHT($A53,3)&amp;"*",'EUROSTAT_VBE_AutoP-Input'!$D$7:$D$2263,"554*"))/1000-(SUMIFS('EUROSTAT_VBE_AutoP-Input'!AH$7:AH$2263,'EUROSTAT_VBE_AutoP-Input'!$B$7:$B$2263,$D53,'EUROSTAT_VBE_AutoP-Input'!$C$7:$C$2263,"*"&amp;RIGHT($A53,3)&amp;"*",'EUROSTAT_VBE_AutoP-Input'!$D$7:$D$2263,"5543*"))/1000-(SUMIFS('EUROSTAT_VBE_AutoP-Input'!AH$7:AH$2263,'EUROSTAT_VBE_AutoP-Input'!$B$7:$B$2263,$D53,'EUROSTAT_VBE_AutoP-Input'!$C$7:$C$2263,"*"&amp;RIGHT($A53,3)&amp;"*",'EUROSTAT_VBE_AutoP-Input'!$D$7:$D$2263,"5544*"))/1000</f>
        <v>47.013</v>
      </c>
      <c r="AK53" s="17">
        <f>(SUMIFS('EUROSTAT_VBE_AutoP-Input'!AI$7:AI$2263,'EUROSTAT_VBE_AutoP-Input'!$B$7:$B$2263,$D53,'EUROSTAT_VBE_AutoP-Input'!$C$7:$C$2263,"*"&amp;RIGHT($A53,3)&amp;"*",'EUROSTAT_VBE_AutoP-Input'!$D$7:$D$2263,"554*"))/1000-(SUMIFS('EUROSTAT_VBE_AutoP-Input'!AI$7:AI$2263,'EUROSTAT_VBE_AutoP-Input'!$B$7:$B$2263,$D53,'EUROSTAT_VBE_AutoP-Input'!$C$7:$C$2263,"*"&amp;RIGHT($A53,3)&amp;"*",'EUROSTAT_VBE_AutoP-Input'!$D$7:$D$2263,"5543*"))/1000-(SUMIFS('EUROSTAT_VBE_AutoP-Input'!AI$7:AI$2263,'EUROSTAT_VBE_AutoP-Input'!$B$7:$B$2263,$D53,'EUROSTAT_VBE_AutoP-Input'!$C$7:$C$2263,"*"&amp;RIGHT($A53,3)&amp;"*",'EUROSTAT_VBE_AutoP-Input'!$D$7:$D$2263,"5544*"))/1000</f>
        <v>0.738</v>
      </c>
      <c r="AL53" s="17">
        <f>(SUMIFS('EUROSTAT_VBE_AutoP-Input'!AJ$7:AJ$2263,'EUROSTAT_VBE_AutoP-Input'!$B$7:$B$2263,$D53,'EUROSTAT_VBE_AutoP-Input'!$C$7:$C$2263,"*"&amp;RIGHT($A53,3)&amp;"*",'EUROSTAT_VBE_AutoP-Input'!$D$7:$D$2263,"554*"))/1000-(SUMIFS('EUROSTAT_VBE_AutoP-Input'!AJ$7:AJ$2263,'EUROSTAT_VBE_AutoP-Input'!$B$7:$B$2263,$D53,'EUROSTAT_VBE_AutoP-Input'!$C$7:$C$2263,"*"&amp;RIGHT($A53,3)&amp;"*",'EUROSTAT_VBE_AutoP-Input'!$D$7:$D$2263,"5543*"))/1000-(SUMIFS('EUROSTAT_VBE_AutoP-Input'!AJ$7:AJ$2263,'EUROSTAT_VBE_AutoP-Input'!$B$7:$B$2263,$D53,'EUROSTAT_VBE_AutoP-Input'!$C$7:$C$2263,"*"&amp;RIGHT($A53,3)&amp;"*",'EUROSTAT_VBE_AutoP-Input'!$D$7:$D$2263,"5544*"))/1000</f>
        <v>7.309</v>
      </c>
      <c r="AM53" s="17">
        <f>(SUMIFS('EUROSTAT_VBE_AutoP-Input'!AK$7:AK$2263,'EUROSTAT_VBE_AutoP-Input'!$B$7:$B$2263,$D53,'EUROSTAT_VBE_AutoP-Input'!$C$7:$C$2263,"*"&amp;RIGHT($A53,3)&amp;"*",'EUROSTAT_VBE_AutoP-Input'!$D$7:$D$2263,"554*"))/1000-(SUMIFS('EUROSTAT_VBE_AutoP-Input'!AK$7:AK$2263,'EUROSTAT_VBE_AutoP-Input'!$B$7:$B$2263,$D53,'EUROSTAT_VBE_AutoP-Input'!$C$7:$C$2263,"*"&amp;RIGHT($A53,3)&amp;"*",'EUROSTAT_VBE_AutoP-Input'!$D$7:$D$2263,"5543*"))/1000-(SUMIFS('EUROSTAT_VBE_AutoP-Input'!AK$7:AK$2263,'EUROSTAT_VBE_AutoP-Input'!$B$7:$B$2263,$D53,'EUROSTAT_VBE_AutoP-Input'!$C$7:$C$2263,"*"&amp;RIGHT($A53,3)&amp;"*",'EUROSTAT_VBE_AutoP-Input'!$D$7:$D$2263,"5544*"))/1000</f>
        <v>7.309</v>
      </c>
      <c r="AN53" s="20"/>
      <c r="AO53" s="49">
        <v>0</v>
      </c>
      <c r="AP53" s="49">
        <v>0</v>
      </c>
      <c r="AQ53" s="49">
        <v>0</v>
      </c>
      <c r="AR53" s="49">
        <v>0</v>
      </c>
      <c r="AS53" s="49">
        <v>0</v>
      </c>
    </row>
    <row r="54" spans="1:45">
      <c r="A54" t="str">
        <f>LEFT('EUROSTAT_VBE_AutoP-Input'!$C$103,8)</f>
        <v>B_101035</v>
      </c>
      <c r="B54" s="12" t="s">
        <v>626</v>
      </c>
      <c r="C54" t="s">
        <v>293</v>
      </c>
      <c r="D54" t="s">
        <v>126</v>
      </c>
      <c r="E54" s="247" t="s">
        <v>245</v>
      </c>
      <c r="F54" s="247" t="s">
        <v>265</v>
      </c>
      <c r="G54" s="17">
        <f>(SUMIFS('EUROSTAT_VBE_AutoP-Input'!E$7:E$2263,'EUROSTAT_VBE_AutoP-Input'!$B$7:$B$2263,$D54,'EUROSTAT_VBE_AutoP-Input'!$C$7:$C$2263,"*"&amp;RIGHT($A54,3)&amp;"*",'EUROSTAT_VBE_AutoP-Input'!$D$7:$D$2263,"5543*"))/1000</f>
        <v>0.114</v>
      </c>
      <c r="H54" s="17">
        <f>(SUMIFS('EUROSTAT_VBE_AutoP-Input'!F$7:F$2263,'EUROSTAT_VBE_AutoP-Input'!$B$7:$B$2263,$D54,'EUROSTAT_VBE_AutoP-Input'!$C$7:$C$2263,"*"&amp;RIGHT($A54,3)&amp;"*",'EUROSTAT_VBE_AutoP-Input'!$D$7:$D$2263,"5543*"))/1000</f>
        <v>0</v>
      </c>
      <c r="I54" s="17">
        <f>(SUMIFS('EUROSTAT_VBE_AutoP-Input'!G$7:G$2263,'EUROSTAT_VBE_AutoP-Input'!$B$7:$B$2263,$D54,'EUROSTAT_VBE_AutoP-Input'!$C$7:$C$2263,"*"&amp;RIGHT($A54,3)&amp;"*",'EUROSTAT_VBE_AutoP-Input'!$D$7:$D$2263,"5543*"))/1000</f>
        <v>0</v>
      </c>
      <c r="J54" s="17">
        <f>(SUMIFS('EUROSTAT_VBE_AutoP-Input'!H$7:H$2263,'EUROSTAT_VBE_AutoP-Input'!$B$7:$B$2263,$D54,'EUROSTAT_VBE_AutoP-Input'!$C$7:$C$2263,"*"&amp;RIGHT($A54,3)&amp;"*",'EUROSTAT_VBE_AutoP-Input'!$D$7:$D$2263,"5543*"))/1000</f>
        <v>0</v>
      </c>
      <c r="K54" s="17">
        <f>(SUMIFS('EUROSTAT_VBE_AutoP-Input'!I$7:I$2263,'EUROSTAT_VBE_AutoP-Input'!$B$7:$B$2263,$D54,'EUROSTAT_VBE_AutoP-Input'!$C$7:$C$2263,"*"&amp;RIGHT($A54,3)&amp;"*",'EUROSTAT_VBE_AutoP-Input'!$D$7:$D$2263,"5543*"))/1000</f>
        <v>0.49</v>
      </c>
      <c r="L54" s="17">
        <f>(SUMIFS('EUROSTAT_VBE_AutoP-Input'!J$7:J$2263,'EUROSTAT_VBE_AutoP-Input'!$B$7:$B$2263,$D54,'EUROSTAT_VBE_AutoP-Input'!$C$7:$C$2263,"*"&amp;RIGHT($A54,3)&amp;"*",'EUROSTAT_VBE_AutoP-Input'!$D$7:$D$2263,"5543*"))/1000</f>
        <v>1.932</v>
      </c>
      <c r="M54" s="17">
        <f>(SUMIFS('EUROSTAT_VBE_AutoP-Input'!K$7:K$2263,'EUROSTAT_VBE_AutoP-Input'!$B$7:$B$2263,$D54,'EUROSTAT_VBE_AutoP-Input'!$C$7:$C$2263,"*"&amp;RIGHT($A54,3)&amp;"*",'EUROSTAT_VBE_AutoP-Input'!$D$7:$D$2263,"5543*"))/1000</f>
        <v>23.316</v>
      </c>
      <c r="N54" s="17">
        <f>(SUMIFS('EUROSTAT_VBE_AutoP-Input'!L$7:L$2263,'EUROSTAT_VBE_AutoP-Input'!$B$7:$B$2263,$D54,'EUROSTAT_VBE_AutoP-Input'!$C$7:$C$2263,"*"&amp;RIGHT($A54,3)&amp;"*",'EUROSTAT_VBE_AutoP-Input'!$D$7:$D$2263,"5543*"))/1000</f>
        <v>0</v>
      </c>
      <c r="O54" s="17">
        <f>(SUMIFS('EUROSTAT_VBE_AutoP-Input'!M$7:M$2263,'EUROSTAT_VBE_AutoP-Input'!$B$7:$B$2263,$D54,'EUROSTAT_VBE_AutoP-Input'!$C$7:$C$2263,"*"&amp;RIGHT($A54,3)&amp;"*",'EUROSTAT_VBE_AutoP-Input'!$D$7:$D$2263,"5543*"))/1000</f>
        <v>0</v>
      </c>
      <c r="P54" s="17">
        <f>(SUMIFS('EUROSTAT_VBE_AutoP-Input'!N$7:N$2263,'EUROSTAT_VBE_AutoP-Input'!$B$7:$B$2263,$D54,'EUROSTAT_VBE_AutoP-Input'!$C$7:$C$2263,"*"&amp;RIGHT($A54,3)&amp;"*",'EUROSTAT_VBE_AutoP-Input'!$D$7:$D$2263,"5543*"))/1000</f>
        <v>0</v>
      </c>
      <c r="Q54" s="17">
        <f>(SUMIFS('EUROSTAT_VBE_AutoP-Input'!O$7:O$2263,'EUROSTAT_VBE_AutoP-Input'!$B$7:$B$2263,$D54,'EUROSTAT_VBE_AutoP-Input'!$C$7:$C$2263,"*"&amp;RIGHT($A54,3)&amp;"*",'EUROSTAT_VBE_AutoP-Input'!$D$7:$D$2263,"5543*"))/1000</f>
        <v>0.852</v>
      </c>
      <c r="R54" s="17">
        <f>(SUMIFS('EUROSTAT_VBE_AutoP-Input'!P$7:P$2263,'EUROSTAT_VBE_AutoP-Input'!$B$7:$B$2263,$D54,'EUROSTAT_VBE_AutoP-Input'!$C$7:$C$2263,"*"&amp;RIGHT($A54,3)&amp;"*",'EUROSTAT_VBE_AutoP-Input'!$D$7:$D$2263,"5543*"))/1000</f>
        <v>24.612</v>
      </c>
      <c r="S54" s="17">
        <f>(SUMIFS('EUROSTAT_VBE_AutoP-Input'!Q$7:Q$2263,'EUROSTAT_VBE_AutoP-Input'!$B$7:$B$2263,$D54,'EUROSTAT_VBE_AutoP-Input'!$C$7:$C$2263,"*"&amp;RIGHT($A54,3)&amp;"*",'EUROSTAT_VBE_AutoP-Input'!$D$7:$D$2263,"5543*"))/1000</f>
        <v>0</v>
      </c>
      <c r="T54" s="17">
        <f>(SUMIFS('EUROSTAT_VBE_AutoP-Input'!R$7:R$2263,'EUROSTAT_VBE_AutoP-Input'!$B$7:$B$2263,$D54,'EUROSTAT_VBE_AutoP-Input'!$C$7:$C$2263,"*"&amp;RIGHT($A54,3)&amp;"*",'EUROSTAT_VBE_AutoP-Input'!$D$7:$D$2263,"5543*"))/1000</f>
        <v>0</v>
      </c>
      <c r="U54" s="17">
        <f>(SUMIFS('EUROSTAT_VBE_AutoP-Input'!S$7:S$2263,'EUROSTAT_VBE_AutoP-Input'!$B$7:$B$2263,$D54,'EUROSTAT_VBE_AutoP-Input'!$C$7:$C$2263,"*"&amp;RIGHT($A54,3)&amp;"*",'EUROSTAT_VBE_AutoP-Input'!$D$7:$D$2263,"5543*"))/1000</f>
        <v>0</v>
      </c>
      <c r="V54" s="17">
        <f>(SUMIFS('EUROSTAT_VBE_AutoP-Input'!T$7:T$2263,'EUROSTAT_VBE_AutoP-Input'!$B$7:$B$2263,$D54,'EUROSTAT_VBE_AutoP-Input'!$C$7:$C$2263,"*"&amp;RIGHT($A54,3)&amp;"*",'EUROSTAT_VBE_AutoP-Input'!$D$7:$D$2263,"5543*"))/1000</f>
        <v>0</v>
      </c>
      <c r="W54" s="17">
        <f>(SUMIFS('EUROSTAT_VBE_AutoP-Input'!U$7:U$2263,'EUROSTAT_VBE_AutoP-Input'!$B$7:$B$2263,$D54,'EUROSTAT_VBE_AutoP-Input'!$C$7:$C$2263,"*"&amp;RIGHT($A54,3)&amp;"*",'EUROSTAT_VBE_AutoP-Input'!$D$7:$D$2263,"5543*"))/1000</f>
        <v>2.316</v>
      </c>
      <c r="X54" s="17">
        <f>(SUMIFS('EUROSTAT_VBE_AutoP-Input'!V$7:V$2263,'EUROSTAT_VBE_AutoP-Input'!$B$7:$B$2263,$D54,'EUROSTAT_VBE_AutoP-Input'!$C$7:$C$2263,"*"&amp;RIGHT($A54,3)&amp;"*",'EUROSTAT_VBE_AutoP-Input'!$D$7:$D$2263,"5543*"))/1000</f>
        <v>0</v>
      </c>
      <c r="Y54" s="17">
        <f>(SUMIFS('EUROSTAT_VBE_AutoP-Input'!W$7:W$2263,'EUROSTAT_VBE_AutoP-Input'!$B$7:$B$2263,$D54,'EUROSTAT_VBE_AutoP-Input'!$C$7:$C$2263,"*"&amp;RIGHT($A54,3)&amp;"*",'EUROSTAT_VBE_AutoP-Input'!$D$7:$D$2263,"5543*"))/1000</f>
        <v>0</v>
      </c>
      <c r="Z54" s="17">
        <f>(SUMIFS('EUROSTAT_VBE_AutoP-Input'!X$7:X$2263,'EUROSTAT_VBE_AutoP-Input'!$B$7:$B$2263,$D54,'EUROSTAT_VBE_AutoP-Input'!$C$7:$C$2263,"*"&amp;RIGHT($A54,3)&amp;"*",'EUROSTAT_VBE_AutoP-Input'!$D$7:$D$2263,"5543*"))/1000</f>
        <v>0</v>
      </c>
      <c r="AA54" s="17">
        <f>(SUMIFS('EUROSTAT_VBE_AutoP-Input'!Y$7:Y$2263,'EUROSTAT_VBE_AutoP-Input'!$B$7:$B$2263,$D54,'EUROSTAT_VBE_AutoP-Input'!$C$7:$C$2263,"*"&amp;RIGHT($A54,3)&amp;"*",'EUROSTAT_VBE_AutoP-Input'!$D$7:$D$2263,"5543*"))/1000</f>
        <v>0</v>
      </c>
      <c r="AB54" s="17">
        <f>(SUMIFS('EUROSTAT_VBE_AutoP-Input'!Z$7:Z$2263,'EUROSTAT_VBE_AutoP-Input'!$B$7:$B$2263,$D54,'EUROSTAT_VBE_AutoP-Input'!$C$7:$C$2263,"*"&amp;RIGHT($A54,3)&amp;"*",'EUROSTAT_VBE_AutoP-Input'!$D$7:$D$2263,"5543*"))/1000</f>
        <v>0</v>
      </c>
      <c r="AC54" s="17">
        <f>(SUMIFS('EUROSTAT_VBE_AutoP-Input'!AA$7:AA$2263,'EUROSTAT_VBE_AutoP-Input'!$B$7:$B$2263,$D54,'EUROSTAT_VBE_AutoP-Input'!$C$7:$C$2263,"*"&amp;RIGHT($A54,3)&amp;"*",'EUROSTAT_VBE_AutoP-Input'!$D$7:$D$2263,"5543*"))/1000</f>
        <v>0.022</v>
      </c>
      <c r="AD54" s="17">
        <f>(SUMIFS('EUROSTAT_VBE_AutoP-Input'!AB$7:AB$2263,'EUROSTAT_VBE_AutoP-Input'!$B$7:$B$2263,$D54,'EUROSTAT_VBE_AutoP-Input'!$C$7:$C$2263,"*"&amp;RIGHT($A54,3)&amp;"*",'EUROSTAT_VBE_AutoP-Input'!$D$7:$D$2263,"5543*"))/1000</f>
        <v>42.576</v>
      </c>
      <c r="AE54" s="17">
        <f>(SUMIFS('EUROSTAT_VBE_AutoP-Input'!AC$7:AC$2263,'EUROSTAT_VBE_AutoP-Input'!$B$7:$B$2263,$D54,'EUROSTAT_VBE_AutoP-Input'!$C$7:$C$2263,"*"&amp;RIGHT($A54,3)&amp;"*",'EUROSTAT_VBE_AutoP-Input'!$D$7:$D$2263,"5543*"))/1000</f>
        <v>0</v>
      </c>
      <c r="AF54" s="17">
        <f>(SUMIFS('EUROSTAT_VBE_AutoP-Input'!AD$7:AD$2263,'EUROSTAT_VBE_AutoP-Input'!$B$7:$B$2263,$D54,'EUROSTAT_VBE_AutoP-Input'!$C$7:$C$2263,"*"&amp;RIGHT($A54,3)&amp;"*",'EUROSTAT_VBE_AutoP-Input'!$D$7:$D$2263,"5543*"))/1000</f>
        <v>0.367</v>
      </c>
      <c r="AG54" s="17">
        <f>(SUMIFS('EUROSTAT_VBE_AutoP-Input'!AE$7:AE$2263,'EUROSTAT_VBE_AutoP-Input'!$B$7:$B$2263,$D54,'EUROSTAT_VBE_AutoP-Input'!$C$7:$C$2263,"*"&amp;RIGHT($A54,3)&amp;"*",'EUROSTAT_VBE_AutoP-Input'!$D$7:$D$2263,"5543*"))/1000</f>
        <v>0</v>
      </c>
      <c r="AH54" s="17">
        <f>(SUMIFS('EUROSTAT_VBE_AutoP-Input'!AF$7:AF$2263,'EUROSTAT_VBE_AutoP-Input'!$B$7:$B$2263,$D54,'EUROSTAT_VBE_AutoP-Input'!$C$7:$C$2263,"*"&amp;RIGHT($A54,3)&amp;"*",'EUROSTAT_VBE_AutoP-Input'!$D$7:$D$2263,"5543*"))/1000</f>
        <v>0</v>
      </c>
      <c r="AI54" s="17">
        <f>(SUMIFS('EUROSTAT_VBE_AutoP-Input'!AG$7:AG$2263,'EUROSTAT_VBE_AutoP-Input'!$B$7:$B$2263,$D54,'EUROSTAT_VBE_AutoP-Input'!$C$7:$C$2263,"*"&amp;RIGHT($A54,3)&amp;"*",'EUROSTAT_VBE_AutoP-Input'!$D$7:$D$2263,"5543*"))/1000</f>
        <v>0</v>
      </c>
      <c r="AJ54" s="17">
        <f>(SUMIFS('EUROSTAT_VBE_AutoP-Input'!AH$7:AH$2263,'EUROSTAT_VBE_AutoP-Input'!$B$7:$B$2263,$D54,'EUROSTAT_VBE_AutoP-Input'!$C$7:$C$2263,"*"&amp;RIGHT($A54,3)&amp;"*",'EUROSTAT_VBE_AutoP-Input'!$D$7:$D$2263,"5543*"))/1000</f>
        <v>0</v>
      </c>
      <c r="AK54" s="17">
        <f>(SUMIFS('EUROSTAT_VBE_AutoP-Input'!AI$7:AI$2263,'EUROSTAT_VBE_AutoP-Input'!$B$7:$B$2263,$D54,'EUROSTAT_VBE_AutoP-Input'!$C$7:$C$2263,"*"&amp;RIGHT($A54,3)&amp;"*",'EUROSTAT_VBE_AutoP-Input'!$D$7:$D$2263,"5543*"))/1000</f>
        <v>0</v>
      </c>
      <c r="AL54" s="17">
        <f>(SUMIFS('EUROSTAT_VBE_AutoP-Input'!AJ$7:AJ$2263,'EUROSTAT_VBE_AutoP-Input'!$B$7:$B$2263,$D54,'EUROSTAT_VBE_AutoP-Input'!$C$7:$C$2263,"*"&amp;RIGHT($A54,3)&amp;"*",'EUROSTAT_VBE_AutoP-Input'!$D$7:$D$2263,"5543*"))/1000</f>
        <v>0.792</v>
      </c>
      <c r="AM54" s="17">
        <f>(SUMIFS('EUROSTAT_VBE_AutoP-Input'!AK$7:AK$2263,'EUROSTAT_VBE_AutoP-Input'!$B$7:$B$2263,$D54,'EUROSTAT_VBE_AutoP-Input'!$C$7:$C$2263,"*"&amp;RIGHT($A54,3)&amp;"*",'EUROSTAT_VBE_AutoP-Input'!$D$7:$D$2263,"5543*"))/1000</f>
        <v>6.717</v>
      </c>
      <c r="AN54" s="20"/>
      <c r="AO54" s="49">
        <v>0</v>
      </c>
      <c r="AP54" s="49">
        <v>0</v>
      </c>
      <c r="AQ54" s="49">
        <v>0</v>
      </c>
      <c r="AR54" s="49">
        <v>0</v>
      </c>
      <c r="AS54" s="49">
        <v>0</v>
      </c>
    </row>
    <row r="55" spans="1:45">
      <c r="A55" t="str">
        <f>LEFT('EUROSTAT_VBE_AutoP-Input'!$C$103,8)</f>
        <v>B_101035</v>
      </c>
      <c r="B55" s="12" t="s">
        <v>626</v>
      </c>
      <c r="C55" t="s">
        <v>293</v>
      </c>
      <c r="D55" t="s">
        <v>126</v>
      </c>
      <c r="E55" s="247" t="s">
        <v>246</v>
      </c>
      <c r="F55" s="247" t="s">
        <v>266</v>
      </c>
      <c r="G55" s="17">
        <f>(SUMIFS('EUROSTAT_VBE_AutoP-Input'!E$7:E$2263,'EUROSTAT_VBE_AutoP-Input'!$B$7:$B$2263,$D55,'EUROSTAT_VBE_AutoP-Input'!$C$7:$C$2263,"*"&amp;RIGHT($A55,3)&amp;"*",'EUROSTAT_VBE_AutoP-Input'!$D$7:$D$2263,"7100*"))/1000</f>
        <v>1.809</v>
      </c>
      <c r="H55" s="17">
        <f>(SUMIFS('EUROSTAT_VBE_AutoP-Input'!F$7:F$2263,'EUROSTAT_VBE_AutoP-Input'!$B$7:$B$2263,$D55,'EUROSTAT_VBE_AutoP-Input'!$C$7:$C$2263,"*"&amp;RIGHT($A55,3)&amp;"*",'EUROSTAT_VBE_AutoP-Input'!$D$7:$D$2263,"7100*"))/1000</f>
        <v>0</v>
      </c>
      <c r="I55" s="17">
        <f>(SUMIFS('EUROSTAT_VBE_AutoP-Input'!G$7:G$2263,'EUROSTAT_VBE_AutoP-Input'!$B$7:$B$2263,$D55,'EUROSTAT_VBE_AutoP-Input'!$C$7:$C$2263,"*"&amp;RIGHT($A55,3)&amp;"*",'EUROSTAT_VBE_AutoP-Input'!$D$7:$D$2263,"7100*"))/1000</f>
        <v>0</v>
      </c>
      <c r="J55" s="17">
        <f>(SUMIFS('EUROSTAT_VBE_AutoP-Input'!H$7:H$2263,'EUROSTAT_VBE_AutoP-Input'!$B$7:$B$2263,$D55,'EUROSTAT_VBE_AutoP-Input'!$C$7:$C$2263,"*"&amp;RIGHT($A55,3)&amp;"*",'EUROSTAT_VBE_AutoP-Input'!$D$7:$D$2263,"7100*"))/1000</f>
        <v>0</v>
      </c>
      <c r="K55" s="17">
        <f>(SUMIFS('EUROSTAT_VBE_AutoP-Input'!I$7:I$2263,'EUROSTAT_VBE_AutoP-Input'!$B$7:$B$2263,$D55,'EUROSTAT_VBE_AutoP-Input'!$C$7:$C$2263,"*"&amp;RIGHT($A55,3)&amp;"*",'EUROSTAT_VBE_AutoP-Input'!$D$7:$D$2263,"7100*"))/1000</f>
        <v>0.322</v>
      </c>
      <c r="L55" s="17">
        <f>(SUMIFS('EUROSTAT_VBE_AutoP-Input'!J$7:J$2263,'EUROSTAT_VBE_AutoP-Input'!$B$7:$B$2263,$D55,'EUROSTAT_VBE_AutoP-Input'!$C$7:$C$2263,"*"&amp;RIGHT($A55,3)&amp;"*",'EUROSTAT_VBE_AutoP-Input'!$D$7:$D$2263,"7100*"))/1000</f>
        <v>1.963</v>
      </c>
      <c r="M55" s="17">
        <f>(SUMIFS('EUROSTAT_VBE_AutoP-Input'!K$7:K$2263,'EUROSTAT_VBE_AutoP-Input'!$B$7:$B$2263,$D55,'EUROSTAT_VBE_AutoP-Input'!$C$7:$C$2263,"*"&amp;RIGHT($A55,3)&amp;"*",'EUROSTAT_VBE_AutoP-Input'!$D$7:$D$2263,"7100*"))/1000</f>
        <v>0</v>
      </c>
      <c r="N55" s="17">
        <f>(SUMIFS('EUROSTAT_VBE_AutoP-Input'!L$7:L$2263,'EUROSTAT_VBE_AutoP-Input'!$B$7:$B$2263,$D55,'EUROSTAT_VBE_AutoP-Input'!$C$7:$C$2263,"*"&amp;RIGHT($A55,3)&amp;"*",'EUROSTAT_VBE_AutoP-Input'!$D$7:$D$2263,"7100*"))/1000</f>
        <v>0</v>
      </c>
      <c r="O55" s="17">
        <f>(SUMIFS('EUROSTAT_VBE_AutoP-Input'!M$7:M$2263,'EUROSTAT_VBE_AutoP-Input'!$B$7:$B$2263,$D55,'EUROSTAT_VBE_AutoP-Input'!$C$7:$C$2263,"*"&amp;RIGHT($A55,3)&amp;"*",'EUROSTAT_VBE_AutoP-Input'!$D$7:$D$2263,"7100*"))/1000</f>
        <v>1.341</v>
      </c>
      <c r="P55" s="17">
        <f>(SUMIFS('EUROSTAT_VBE_AutoP-Input'!N$7:N$2263,'EUROSTAT_VBE_AutoP-Input'!$B$7:$B$2263,$D55,'EUROSTAT_VBE_AutoP-Input'!$C$7:$C$2263,"*"&amp;RIGHT($A55,3)&amp;"*",'EUROSTAT_VBE_AutoP-Input'!$D$7:$D$2263,"7100*"))/1000</f>
        <v>0</v>
      </c>
      <c r="Q55" s="17">
        <f>(SUMIFS('EUROSTAT_VBE_AutoP-Input'!O$7:O$2263,'EUROSTAT_VBE_AutoP-Input'!$B$7:$B$2263,$D55,'EUROSTAT_VBE_AutoP-Input'!$C$7:$C$2263,"*"&amp;RIGHT($A55,3)&amp;"*",'EUROSTAT_VBE_AutoP-Input'!$D$7:$D$2263,"7100*"))/1000</f>
        <v>0.345</v>
      </c>
      <c r="R55" s="17">
        <f>(SUMIFS('EUROSTAT_VBE_AutoP-Input'!P$7:P$2263,'EUROSTAT_VBE_AutoP-Input'!$B$7:$B$2263,$D55,'EUROSTAT_VBE_AutoP-Input'!$C$7:$C$2263,"*"&amp;RIGHT($A55,3)&amp;"*",'EUROSTAT_VBE_AutoP-Input'!$D$7:$D$2263,"7100*"))/1000</f>
        <v>0</v>
      </c>
      <c r="S55" s="17">
        <f>(SUMIFS('EUROSTAT_VBE_AutoP-Input'!Q$7:Q$2263,'EUROSTAT_VBE_AutoP-Input'!$B$7:$B$2263,$D55,'EUROSTAT_VBE_AutoP-Input'!$C$7:$C$2263,"*"&amp;RIGHT($A55,3)&amp;"*",'EUROSTAT_VBE_AutoP-Input'!$D$7:$D$2263,"7100*"))/1000</f>
        <v>0</v>
      </c>
      <c r="T55" s="17">
        <f>(SUMIFS('EUROSTAT_VBE_AutoP-Input'!R$7:R$2263,'EUROSTAT_VBE_AutoP-Input'!$B$7:$B$2263,$D55,'EUROSTAT_VBE_AutoP-Input'!$C$7:$C$2263,"*"&amp;RIGHT($A55,3)&amp;"*",'EUROSTAT_VBE_AutoP-Input'!$D$7:$D$2263,"7100*"))/1000</f>
        <v>0.087</v>
      </c>
      <c r="U55" s="17">
        <f>(SUMIFS('EUROSTAT_VBE_AutoP-Input'!S$7:S$2263,'EUROSTAT_VBE_AutoP-Input'!$B$7:$B$2263,$D55,'EUROSTAT_VBE_AutoP-Input'!$C$7:$C$2263,"*"&amp;RIGHT($A55,3)&amp;"*",'EUROSTAT_VBE_AutoP-Input'!$D$7:$D$2263,"7100*"))/1000</f>
        <v>0</v>
      </c>
      <c r="V55" s="17">
        <f>(SUMIFS('EUROSTAT_VBE_AutoP-Input'!T$7:T$2263,'EUROSTAT_VBE_AutoP-Input'!$B$7:$B$2263,$D55,'EUROSTAT_VBE_AutoP-Input'!$C$7:$C$2263,"*"&amp;RIGHT($A55,3)&amp;"*",'EUROSTAT_VBE_AutoP-Input'!$D$7:$D$2263,"7100*"))/1000</f>
        <v>0</v>
      </c>
      <c r="W55" s="17">
        <f>(SUMIFS('EUROSTAT_VBE_AutoP-Input'!U$7:U$2263,'EUROSTAT_VBE_AutoP-Input'!$B$7:$B$2263,$D55,'EUROSTAT_VBE_AutoP-Input'!$C$7:$C$2263,"*"&amp;RIGHT($A55,3)&amp;"*",'EUROSTAT_VBE_AutoP-Input'!$D$7:$D$2263,"7100*"))/1000</f>
        <v>0</v>
      </c>
      <c r="X55" s="17">
        <f>(SUMIFS('EUROSTAT_VBE_AutoP-Input'!V$7:V$2263,'EUROSTAT_VBE_AutoP-Input'!$B$7:$B$2263,$D55,'EUROSTAT_VBE_AutoP-Input'!$C$7:$C$2263,"*"&amp;RIGHT($A55,3)&amp;"*",'EUROSTAT_VBE_AutoP-Input'!$D$7:$D$2263,"7100*"))/1000</f>
        <v>0</v>
      </c>
      <c r="Y55" s="17">
        <f>(SUMIFS('EUROSTAT_VBE_AutoP-Input'!W$7:W$2263,'EUROSTAT_VBE_AutoP-Input'!$B$7:$B$2263,$D55,'EUROSTAT_VBE_AutoP-Input'!$C$7:$C$2263,"*"&amp;RIGHT($A55,3)&amp;"*",'EUROSTAT_VBE_AutoP-Input'!$D$7:$D$2263,"7100*"))/1000</f>
        <v>0</v>
      </c>
      <c r="Z55" s="17">
        <f>(SUMIFS('EUROSTAT_VBE_AutoP-Input'!X$7:X$2263,'EUROSTAT_VBE_AutoP-Input'!$B$7:$B$2263,$D55,'EUROSTAT_VBE_AutoP-Input'!$C$7:$C$2263,"*"&amp;RIGHT($A55,3)&amp;"*",'EUROSTAT_VBE_AutoP-Input'!$D$7:$D$2263,"7100*"))/1000</f>
        <v>0</v>
      </c>
      <c r="AA55" s="17">
        <f>(SUMIFS('EUROSTAT_VBE_AutoP-Input'!Y$7:Y$2263,'EUROSTAT_VBE_AutoP-Input'!$B$7:$B$2263,$D55,'EUROSTAT_VBE_AutoP-Input'!$C$7:$C$2263,"*"&amp;RIGHT($A55,3)&amp;"*",'EUROSTAT_VBE_AutoP-Input'!$D$7:$D$2263,"7100*"))/1000</f>
        <v>0</v>
      </c>
      <c r="AB55" s="17">
        <f>(SUMIFS('EUROSTAT_VBE_AutoP-Input'!Z$7:Z$2263,'EUROSTAT_VBE_AutoP-Input'!$B$7:$B$2263,$D55,'EUROSTAT_VBE_AutoP-Input'!$C$7:$C$2263,"*"&amp;RIGHT($A55,3)&amp;"*",'EUROSTAT_VBE_AutoP-Input'!$D$7:$D$2263,"7100*"))/1000</f>
        <v>0</v>
      </c>
      <c r="AC55" s="17">
        <f>(SUMIFS('EUROSTAT_VBE_AutoP-Input'!AA$7:AA$2263,'EUROSTAT_VBE_AutoP-Input'!$B$7:$B$2263,$D55,'EUROSTAT_VBE_AutoP-Input'!$C$7:$C$2263,"*"&amp;RIGHT($A55,3)&amp;"*",'EUROSTAT_VBE_AutoP-Input'!$D$7:$D$2263,"7100*"))/1000</f>
        <v>0</v>
      </c>
      <c r="AD55" s="17">
        <f>(SUMIFS('EUROSTAT_VBE_AutoP-Input'!AB$7:AB$2263,'EUROSTAT_VBE_AutoP-Input'!$B$7:$B$2263,$D55,'EUROSTAT_VBE_AutoP-Input'!$C$7:$C$2263,"*"&amp;RIGHT($A55,3)&amp;"*",'EUROSTAT_VBE_AutoP-Input'!$D$7:$D$2263,"7100*"))/1000</f>
        <v>0</v>
      </c>
      <c r="AE55" s="17">
        <f>(SUMIFS('EUROSTAT_VBE_AutoP-Input'!AC$7:AC$2263,'EUROSTAT_VBE_AutoP-Input'!$B$7:$B$2263,$D55,'EUROSTAT_VBE_AutoP-Input'!$C$7:$C$2263,"*"&amp;RIGHT($A55,3)&amp;"*",'EUROSTAT_VBE_AutoP-Input'!$D$7:$D$2263,"7100*"))/1000</f>
        <v>0</v>
      </c>
      <c r="AF55" s="17">
        <f>(SUMIFS('EUROSTAT_VBE_AutoP-Input'!AD$7:AD$2263,'EUROSTAT_VBE_AutoP-Input'!$B$7:$B$2263,$D55,'EUROSTAT_VBE_AutoP-Input'!$C$7:$C$2263,"*"&amp;RIGHT($A55,3)&amp;"*",'EUROSTAT_VBE_AutoP-Input'!$D$7:$D$2263,"7100*"))/1000</f>
        <v>1.019</v>
      </c>
      <c r="AG55" s="17">
        <f>(SUMIFS('EUROSTAT_VBE_AutoP-Input'!AE$7:AE$2263,'EUROSTAT_VBE_AutoP-Input'!$B$7:$B$2263,$D55,'EUROSTAT_VBE_AutoP-Input'!$C$7:$C$2263,"*"&amp;RIGHT($A55,3)&amp;"*",'EUROSTAT_VBE_AutoP-Input'!$D$7:$D$2263,"7100*"))/1000</f>
        <v>0.042</v>
      </c>
      <c r="AH55" s="17">
        <f>(SUMIFS('EUROSTAT_VBE_AutoP-Input'!AF$7:AF$2263,'EUROSTAT_VBE_AutoP-Input'!$B$7:$B$2263,$D55,'EUROSTAT_VBE_AutoP-Input'!$C$7:$C$2263,"*"&amp;RIGHT($A55,3)&amp;"*",'EUROSTAT_VBE_AutoP-Input'!$D$7:$D$2263,"7100*"))/1000</f>
        <v>0</v>
      </c>
      <c r="AI55" s="17">
        <f>(SUMIFS('EUROSTAT_VBE_AutoP-Input'!AG$7:AG$2263,'EUROSTAT_VBE_AutoP-Input'!$B$7:$B$2263,$D55,'EUROSTAT_VBE_AutoP-Input'!$C$7:$C$2263,"*"&amp;RIGHT($A55,3)&amp;"*",'EUROSTAT_VBE_AutoP-Input'!$D$7:$D$2263,"7100*"))/1000</f>
        <v>0</v>
      </c>
      <c r="AJ55" s="17">
        <f>(SUMIFS('EUROSTAT_VBE_AutoP-Input'!AH$7:AH$2263,'EUROSTAT_VBE_AutoP-Input'!$B$7:$B$2263,$D55,'EUROSTAT_VBE_AutoP-Input'!$C$7:$C$2263,"*"&amp;RIGHT($A55,3)&amp;"*",'EUROSTAT_VBE_AutoP-Input'!$D$7:$D$2263,"7100*"))/1000</f>
        <v>0.018</v>
      </c>
      <c r="AK55" s="17">
        <f>(SUMIFS('EUROSTAT_VBE_AutoP-Input'!AI$7:AI$2263,'EUROSTAT_VBE_AutoP-Input'!$B$7:$B$2263,$D55,'EUROSTAT_VBE_AutoP-Input'!$C$7:$C$2263,"*"&amp;RIGHT($A55,3)&amp;"*",'EUROSTAT_VBE_AutoP-Input'!$D$7:$D$2263,"7100*"))/1000</f>
        <v>0.021</v>
      </c>
      <c r="AL55" s="17">
        <f>(SUMIFS('EUROSTAT_VBE_AutoP-Input'!AJ$7:AJ$2263,'EUROSTAT_VBE_AutoP-Input'!$B$7:$B$2263,$D55,'EUROSTAT_VBE_AutoP-Input'!$C$7:$C$2263,"*"&amp;RIGHT($A55,3)&amp;"*",'EUROSTAT_VBE_AutoP-Input'!$D$7:$D$2263,"7100*"))/1000</f>
        <v>0.077</v>
      </c>
      <c r="AM55" s="17">
        <f>(SUMIFS('EUROSTAT_VBE_AutoP-Input'!AK$7:AK$2263,'EUROSTAT_VBE_AutoP-Input'!$B$7:$B$2263,$D55,'EUROSTAT_VBE_AutoP-Input'!$C$7:$C$2263,"*"&amp;RIGHT($A55,3)&amp;"*",'EUROSTAT_VBE_AutoP-Input'!$D$7:$D$2263,"7100*"))/1000</f>
        <v>1.398</v>
      </c>
      <c r="AN55" s="20"/>
      <c r="AO55" s="49">
        <v>0</v>
      </c>
      <c r="AP55" s="49">
        <v>0</v>
      </c>
      <c r="AQ55" s="49">
        <v>0</v>
      </c>
      <c r="AR55" s="49">
        <v>0</v>
      </c>
      <c r="AS55" s="49">
        <v>0</v>
      </c>
    </row>
    <row r="56" spans="1:45">
      <c r="A56" t="str">
        <f>LEFT('EUROSTAT_VBE_AutoP-Input'!$C$103,8)</f>
        <v>B_101035</v>
      </c>
      <c r="B56" s="12" t="s">
        <v>626</v>
      </c>
      <c r="C56" t="s">
        <v>293</v>
      </c>
      <c r="D56" t="s">
        <v>126</v>
      </c>
      <c r="E56" s="802" t="s">
        <v>621</v>
      </c>
      <c r="F56" s="801" t="s">
        <v>622</v>
      </c>
      <c r="G56" s="17">
        <f>(SUMIFS('EUROSTAT_VBE_AutoP-Input'!E$7:E$2263,'EUROSTAT_VBE_AutoP-Input'!$B$7:$B$2263,$D56,'EUROSTAT_VBE_AutoP-Input'!$C$7:$C$2263,"*"&amp;RIGHT($A56,3)&amp;"*",'EUROSTAT_VBE_AutoP-Input'!$D$7:$D$2263,"6000*"))/1000</f>
        <v>0</v>
      </c>
      <c r="H56" s="17">
        <f>(SUMIFS('EUROSTAT_VBE_AutoP-Input'!F$7:F$2263,'EUROSTAT_VBE_AutoP-Input'!$B$7:$B$2263,$D56,'EUROSTAT_VBE_AutoP-Input'!$C$7:$C$2263,"*"&amp;RIGHT($A56,3)&amp;"*",'EUROSTAT_VBE_AutoP-Input'!$D$7:$D$2263,"6000*"))/1000</f>
        <v>0</v>
      </c>
      <c r="I56" s="17">
        <f>(SUMIFS('EUROSTAT_VBE_AutoP-Input'!G$7:G$2263,'EUROSTAT_VBE_AutoP-Input'!$B$7:$B$2263,$D56,'EUROSTAT_VBE_AutoP-Input'!$C$7:$C$2263,"*"&amp;RIGHT($A56,3)&amp;"*",'EUROSTAT_VBE_AutoP-Input'!$D$7:$D$2263,"6000*"))/1000</f>
        <v>0</v>
      </c>
      <c r="J56" s="17">
        <f>(SUMIFS('EUROSTAT_VBE_AutoP-Input'!H$7:H$2263,'EUROSTAT_VBE_AutoP-Input'!$B$7:$B$2263,$D56,'EUROSTAT_VBE_AutoP-Input'!$C$7:$C$2263,"*"&amp;RIGHT($A56,3)&amp;"*",'EUROSTAT_VBE_AutoP-Input'!$D$7:$D$2263,"6000*"))/1000</f>
        <v>0</v>
      </c>
      <c r="K56" s="17">
        <f>(SUMIFS('EUROSTAT_VBE_AutoP-Input'!I$7:I$2263,'EUROSTAT_VBE_AutoP-Input'!$B$7:$B$2263,$D56,'EUROSTAT_VBE_AutoP-Input'!$C$7:$C$2263,"*"&amp;RIGHT($A56,3)&amp;"*",'EUROSTAT_VBE_AutoP-Input'!$D$7:$D$2263,"6000*"))/1000</f>
        <v>0</v>
      </c>
      <c r="L56" s="17">
        <f>(SUMIFS('EUROSTAT_VBE_AutoP-Input'!J$7:J$2263,'EUROSTAT_VBE_AutoP-Input'!$B$7:$B$2263,$D56,'EUROSTAT_VBE_AutoP-Input'!$C$7:$C$2263,"*"&amp;RIGHT($A56,3)&amp;"*",'EUROSTAT_VBE_AutoP-Input'!$D$7:$D$2263,"6000*"))/1000</f>
        <v>0</v>
      </c>
      <c r="M56" s="17">
        <f>(SUMIFS('EUROSTAT_VBE_AutoP-Input'!K$7:K$2263,'EUROSTAT_VBE_AutoP-Input'!$B$7:$B$2263,$D56,'EUROSTAT_VBE_AutoP-Input'!$C$7:$C$2263,"*"&amp;RIGHT($A56,3)&amp;"*",'EUROSTAT_VBE_AutoP-Input'!$D$7:$D$2263,"6000*"))/1000</f>
        <v>0</v>
      </c>
      <c r="N56" s="17">
        <f>(SUMIFS('EUROSTAT_VBE_AutoP-Input'!L$7:L$2263,'EUROSTAT_VBE_AutoP-Input'!$B$7:$B$2263,$D56,'EUROSTAT_VBE_AutoP-Input'!$C$7:$C$2263,"*"&amp;RIGHT($A56,3)&amp;"*",'EUROSTAT_VBE_AutoP-Input'!$D$7:$D$2263,"6000*"))/1000</f>
        <v>0</v>
      </c>
      <c r="O56" s="17">
        <f>(SUMIFS('EUROSTAT_VBE_AutoP-Input'!M$7:M$2263,'EUROSTAT_VBE_AutoP-Input'!$B$7:$B$2263,$D56,'EUROSTAT_VBE_AutoP-Input'!$C$7:$C$2263,"*"&amp;RIGHT($A56,3)&amp;"*",'EUROSTAT_VBE_AutoP-Input'!$D$7:$D$2263,"6000*"))/1000</f>
        <v>0</v>
      </c>
      <c r="P56" s="17">
        <f>(SUMIFS('EUROSTAT_VBE_AutoP-Input'!N$7:N$2263,'EUROSTAT_VBE_AutoP-Input'!$B$7:$B$2263,$D56,'EUROSTAT_VBE_AutoP-Input'!$C$7:$C$2263,"*"&amp;RIGHT($A56,3)&amp;"*",'EUROSTAT_VBE_AutoP-Input'!$D$7:$D$2263,"6000*"))/1000</f>
        <v>0</v>
      </c>
      <c r="Q56" s="17">
        <f>(SUMIFS('EUROSTAT_VBE_AutoP-Input'!O$7:O$2263,'EUROSTAT_VBE_AutoP-Input'!$B$7:$B$2263,$D56,'EUROSTAT_VBE_AutoP-Input'!$C$7:$C$2263,"*"&amp;RIGHT($A56,3)&amp;"*",'EUROSTAT_VBE_AutoP-Input'!$D$7:$D$2263,"6000*"))/1000</f>
        <v>0</v>
      </c>
      <c r="R56" s="17">
        <f>(SUMIFS('EUROSTAT_VBE_AutoP-Input'!P$7:P$2263,'EUROSTAT_VBE_AutoP-Input'!$B$7:$B$2263,$D56,'EUROSTAT_VBE_AutoP-Input'!$C$7:$C$2263,"*"&amp;RIGHT($A56,3)&amp;"*",'EUROSTAT_VBE_AutoP-Input'!$D$7:$D$2263,"6000*"))/1000</f>
        <v>0</v>
      </c>
      <c r="S56" s="17">
        <f>(SUMIFS('EUROSTAT_VBE_AutoP-Input'!Q$7:Q$2263,'EUROSTAT_VBE_AutoP-Input'!$B$7:$B$2263,$D56,'EUROSTAT_VBE_AutoP-Input'!$C$7:$C$2263,"*"&amp;RIGHT($A56,3)&amp;"*",'EUROSTAT_VBE_AutoP-Input'!$D$7:$D$2263,"6000*"))/1000</f>
        <v>0</v>
      </c>
      <c r="T56" s="17">
        <f>(SUMIFS('EUROSTAT_VBE_AutoP-Input'!R$7:R$2263,'EUROSTAT_VBE_AutoP-Input'!$B$7:$B$2263,$D56,'EUROSTAT_VBE_AutoP-Input'!$C$7:$C$2263,"*"&amp;RIGHT($A56,3)&amp;"*",'EUROSTAT_VBE_AutoP-Input'!$D$7:$D$2263,"6000*"))/1000</f>
        <v>0</v>
      </c>
      <c r="U56" s="17">
        <f>(SUMIFS('EUROSTAT_VBE_AutoP-Input'!S$7:S$2263,'EUROSTAT_VBE_AutoP-Input'!$B$7:$B$2263,$D56,'EUROSTAT_VBE_AutoP-Input'!$C$7:$C$2263,"*"&amp;RIGHT($A56,3)&amp;"*",'EUROSTAT_VBE_AutoP-Input'!$D$7:$D$2263,"6000*"))/1000</f>
        <v>0</v>
      </c>
      <c r="V56" s="17">
        <f>(SUMIFS('EUROSTAT_VBE_AutoP-Input'!T$7:T$2263,'EUROSTAT_VBE_AutoP-Input'!$B$7:$B$2263,$D56,'EUROSTAT_VBE_AutoP-Input'!$C$7:$C$2263,"*"&amp;RIGHT($A56,3)&amp;"*",'EUROSTAT_VBE_AutoP-Input'!$D$7:$D$2263,"6000*"))/1000</f>
        <v>0</v>
      </c>
      <c r="W56" s="17">
        <f>(SUMIFS('EUROSTAT_VBE_AutoP-Input'!U$7:U$2263,'EUROSTAT_VBE_AutoP-Input'!$B$7:$B$2263,$D56,'EUROSTAT_VBE_AutoP-Input'!$C$7:$C$2263,"*"&amp;RIGHT($A56,3)&amp;"*",'EUROSTAT_VBE_AutoP-Input'!$D$7:$D$2263,"6000*"))/1000</f>
        <v>0</v>
      </c>
      <c r="X56" s="17">
        <f>(SUMIFS('EUROSTAT_VBE_AutoP-Input'!V$7:V$2263,'EUROSTAT_VBE_AutoP-Input'!$B$7:$B$2263,$D56,'EUROSTAT_VBE_AutoP-Input'!$C$7:$C$2263,"*"&amp;RIGHT($A56,3)&amp;"*",'EUROSTAT_VBE_AutoP-Input'!$D$7:$D$2263,"6000*"))/1000</f>
        <v>0</v>
      </c>
      <c r="Y56" s="17">
        <f>(SUMIFS('EUROSTAT_VBE_AutoP-Input'!W$7:W$2263,'EUROSTAT_VBE_AutoP-Input'!$B$7:$B$2263,$D56,'EUROSTAT_VBE_AutoP-Input'!$C$7:$C$2263,"*"&amp;RIGHT($A56,3)&amp;"*",'EUROSTAT_VBE_AutoP-Input'!$D$7:$D$2263,"6000*"))/1000</f>
        <v>0</v>
      </c>
      <c r="Z56" s="17">
        <f>(SUMIFS('EUROSTAT_VBE_AutoP-Input'!X$7:X$2263,'EUROSTAT_VBE_AutoP-Input'!$B$7:$B$2263,$D56,'EUROSTAT_VBE_AutoP-Input'!$C$7:$C$2263,"*"&amp;RIGHT($A56,3)&amp;"*",'EUROSTAT_VBE_AutoP-Input'!$D$7:$D$2263,"6000*"))/1000</f>
        <v>0</v>
      </c>
      <c r="AA56" s="17">
        <f>(SUMIFS('EUROSTAT_VBE_AutoP-Input'!Y$7:Y$2263,'EUROSTAT_VBE_AutoP-Input'!$B$7:$B$2263,$D56,'EUROSTAT_VBE_AutoP-Input'!$C$7:$C$2263,"*"&amp;RIGHT($A56,3)&amp;"*",'EUROSTAT_VBE_AutoP-Input'!$D$7:$D$2263,"6000*"))/1000</f>
        <v>0</v>
      </c>
      <c r="AB56" s="17">
        <f>(SUMIFS('EUROSTAT_VBE_AutoP-Input'!Z$7:Z$2263,'EUROSTAT_VBE_AutoP-Input'!$B$7:$B$2263,$D56,'EUROSTAT_VBE_AutoP-Input'!$C$7:$C$2263,"*"&amp;RIGHT($A56,3)&amp;"*",'EUROSTAT_VBE_AutoP-Input'!$D$7:$D$2263,"6000*"))/1000</f>
        <v>0</v>
      </c>
      <c r="AC56" s="17">
        <f>(SUMIFS('EUROSTAT_VBE_AutoP-Input'!AA$7:AA$2263,'EUROSTAT_VBE_AutoP-Input'!$B$7:$B$2263,$D56,'EUROSTAT_VBE_AutoP-Input'!$C$7:$C$2263,"*"&amp;RIGHT($A56,3)&amp;"*",'EUROSTAT_VBE_AutoP-Input'!$D$7:$D$2263,"6000*"))/1000</f>
        <v>0</v>
      </c>
      <c r="AD56" s="17">
        <f>(SUMIFS('EUROSTAT_VBE_AutoP-Input'!AB$7:AB$2263,'EUROSTAT_VBE_AutoP-Input'!$B$7:$B$2263,$D56,'EUROSTAT_VBE_AutoP-Input'!$C$7:$C$2263,"*"&amp;RIGHT($A56,3)&amp;"*",'EUROSTAT_VBE_AutoP-Input'!$D$7:$D$2263,"6000*"))/1000</f>
        <v>0</v>
      </c>
      <c r="AE56" s="17">
        <f>(SUMIFS('EUROSTAT_VBE_AutoP-Input'!AC$7:AC$2263,'EUROSTAT_VBE_AutoP-Input'!$B$7:$B$2263,$D56,'EUROSTAT_VBE_AutoP-Input'!$C$7:$C$2263,"*"&amp;RIGHT($A56,3)&amp;"*",'EUROSTAT_VBE_AutoP-Input'!$D$7:$D$2263,"6000*"))/1000</f>
        <v>0</v>
      </c>
      <c r="AF56" s="17">
        <f>(SUMIFS('EUROSTAT_VBE_AutoP-Input'!AD$7:AD$2263,'EUROSTAT_VBE_AutoP-Input'!$B$7:$B$2263,$D56,'EUROSTAT_VBE_AutoP-Input'!$C$7:$C$2263,"*"&amp;RIGHT($A56,3)&amp;"*",'EUROSTAT_VBE_AutoP-Input'!$D$7:$D$2263,"6000*"))/1000</f>
        <v>0</v>
      </c>
      <c r="AG56" s="17">
        <f>(SUMIFS('EUROSTAT_VBE_AutoP-Input'!AE$7:AE$2263,'EUROSTAT_VBE_AutoP-Input'!$B$7:$B$2263,$D56,'EUROSTAT_VBE_AutoP-Input'!$C$7:$C$2263,"*"&amp;RIGHT($A56,3)&amp;"*",'EUROSTAT_VBE_AutoP-Input'!$D$7:$D$2263,"6000*"))/1000</f>
        <v>0</v>
      </c>
      <c r="AH56" s="17">
        <f>(SUMIFS('EUROSTAT_VBE_AutoP-Input'!AF$7:AF$2263,'EUROSTAT_VBE_AutoP-Input'!$B$7:$B$2263,$D56,'EUROSTAT_VBE_AutoP-Input'!$C$7:$C$2263,"*"&amp;RIGHT($A56,3)&amp;"*",'EUROSTAT_VBE_AutoP-Input'!$D$7:$D$2263,"6000*"))/1000</f>
        <v>0</v>
      </c>
      <c r="AI56" s="17">
        <f>(SUMIFS('EUROSTAT_VBE_AutoP-Input'!AG$7:AG$2263,'EUROSTAT_VBE_AutoP-Input'!$B$7:$B$2263,$D56,'EUROSTAT_VBE_AutoP-Input'!$C$7:$C$2263,"*"&amp;RIGHT($A56,3)&amp;"*",'EUROSTAT_VBE_AutoP-Input'!$D$7:$D$2263,"6000*"))/1000</f>
        <v>0</v>
      </c>
      <c r="AJ56" s="17">
        <f>(SUMIFS('EUROSTAT_VBE_AutoP-Input'!AH$7:AH$2263,'EUROSTAT_VBE_AutoP-Input'!$B$7:$B$2263,$D56,'EUROSTAT_VBE_AutoP-Input'!$C$7:$C$2263,"*"&amp;RIGHT($A56,3)&amp;"*",'EUROSTAT_VBE_AutoP-Input'!$D$7:$D$2263,"6000*"))/1000</f>
        <v>0</v>
      </c>
      <c r="AK56" s="17">
        <f>(SUMIFS('EUROSTAT_VBE_AutoP-Input'!AI$7:AI$2263,'EUROSTAT_VBE_AutoP-Input'!$B$7:$B$2263,$D56,'EUROSTAT_VBE_AutoP-Input'!$C$7:$C$2263,"*"&amp;RIGHT($A56,3)&amp;"*",'EUROSTAT_VBE_AutoP-Input'!$D$7:$D$2263,"6000*"))/1000</f>
        <v>0</v>
      </c>
      <c r="AL56" s="17">
        <f>(SUMIFS('EUROSTAT_VBE_AutoP-Input'!AJ$7:AJ$2263,'EUROSTAT_VBE_AutoP-Input'!$B$7:$B$2263,$D56,'EUROSTAT_VBE_AutoP-Input'!$C$7:$C$2263,"*"&amp;RIGHT($A56,3)&amp;"*",'EUROSTAT_VBE_AutoP-Input'!$D$7:$D$2263,"6000*"))/1000</f>
        <v>0</v>
      </c>
      <c r="AM56" s="17">
        <f>(SUMIFS('EUROSTAT_VBE_AutoP-Input'!AK$7:AK$2263,'EUROSTAT_VBE_AutoP-Input'!$B$7:$B$2263,$D56,'EUROSTAT_VBE_AutoP-Input'!$C$7:$C$2263,"*"&amp;RIGHT($A56,3)&amp;"*",'EUROSTAT_VBE_AutoP-Input'!$D$7:$D$2263,"6000*"))/1000</f>
        <v>0</v>
      </c>
      <c r="AN56" s="20"/>
      <c r="AO56" s="49">
        <v>0</v>
      </c>
      <c r="AP56" s="49">
        <v>0</v>
      </c>
      <c r="AQ56" s="49">
        <v>0</v>
      </c>
      <c r="AR56" s="49">
        <v>0</v>
      </c>
      <c r="AS56" s="49">
        <v>0</v>
      </c>
    </row>
    <row r="57" spans="1:45">
      <c r="A57" t="str">
        <f>LEFT('EUROSTAT_VBE_AutoP-Input'!$C$103,8)</f>
        <v>B_101035</v>
      </c>
      <c r="B57" s="12" t="s">
        <v>626</v>
      </c>
      <c r="C57" t="s">
        <v>293</v>
      </c>
      <c r="D57" t="s">
        <v>126</v>
      </c>
      <c r="E57" s="802" t="s">
        <v>623</v>
      </c>
      <c r="F57" s="801" t="s">
        <v>624</v>
      </c>
      <c r="G57" s="17">
        <f>(SUMIFS('EUROSTAT_VBE_AutoP-Input'!E$7:E$2263,'EUROSTAT_VBE_AutoP-Input'!$B$7:$B$2263,$D57,'EUROSTAT_VBE_AutoP-Input'!$C$7:$C$2263,"*"&amp;RIGHT($A57,3)&amp;"*",'EUROSTAT_VBE_AutoP-Input'!$D$7:$D$2263,"5200*"))/1000</f>
        <v>0</v>
      </c>
      <c r="H57" s="17">
        <f>(SUMIFS('EUROSTAT_VBE_AutoP-Input'!F$7:F$2263,'EUROSTAT_VBE_AutoP-Input'!$B$7:$B$2263,$D57,'EUROSTAT_VBE_AutoP-Input'!$C$7:$C$2263,"*"&amp;RIGHT($A57,3)&amp;"*",'EUROSTAT_VBE_AutoP-Input'!$D$7:$D$2263,"5200*"))/1000</f>
        <v>0</v>
      </c>
      <c r="I57" s="17">
        <f>(SUMIFS('EUROSTAT_VBE_AutoP-Input'!G$7:G$2263,'EUROSTAT_VBE_AutoP-Input'!$B$7:$B$2263,$D57,'EUROSTAT_VBE_AutoP-Input'!$C$7:$C$2263,"*"&amp;RIGHT($A57,3)&amp;"*",'EUROSTAT_VBE_AutoP-Input'!$D$7:$D$2263,"5200*"))/1000</f>
        <v>0</v>
      </c>
      <c r="J57" s="17">
        <f>(SUMIFS('EUROSTAT_VBE_AutoP-Input'!H$7:H$2263,'EUROSTAT_VBE_AutoP-Input'!$B$7:$B$2263,$D57,'EUROSTAT_VBE_AutoP-Input'!$C$7:$C$2263,"*"&amp;RIGHT($A57,3)&amp;"*",'EUROSTAT_VBE_AutoP-Input'!$D$7:$D$2263,"5200*"))/1000</f>
        <v>0</v>
      </c>
      <c r="K57" s="17">
        <f>(SUMIFS('EUROSTAT_VBE_AutoP-Input'!I$7:I$2263,'EUROSTAT_VBE_AutoP-Input'!$B$7:$B$2263,$D57,'EUROSTAT_VBE_AutoP-Input'!$C$7:$C$2263,"*"&amp;RIGHT($A57,3)&amp;"*",'EUROSTAT_VBE_AutoP-Input'!$D$7:$D$2263,"5200*"))/1000</f>
        <v>0</v>
      </c>
      <c r="L57" s="17">
        <f>(SUMIFS('EUROSTAT_VBE_AutoP-Input'!J$7:J$2263,'EUROSTAT_VBE_AutoP-Input'!$B$7:$B$2263,$D57,'EUROSTAT_VBE_AutoP-Input'!$C$7:$C$2263,"*"&amp;RIGHT($A57,3)&amp;"*",'EUROSTAT_VBE_AutoP-Input'!$D$7:$D$2263,"5200*"))/1000</f>
        <v>0</v>
      </c>
      <c r="M57" s="17">
        <f>(SUMIFS('EUROSTAT_VBE_AutoP-Input'!K$7:K$2263,'EUROSTAT_VBE_AutoP-Input'!$B$7:$B$2263,$D57,'EUROSTAT_VBE_AutoP-Input'!$C$7:$C$2263,"*"&amp;RIGHT($A57,3)&amp;"*",'EUROSTAT_VBE_AutoP-Input'!$D$7:$D$2263,"5200*"))/1000</f>
        <v>0</v>
      </c>
      <c r="N57" s="17">
        <f>(SUMIFS('EUROSTAT_VBE_AutoP-Input'!L$7:L$2263,'EUROSTAT_VBE_AutoP-Input'!$B$7:$B$2263,$D57,'EUROSTAT_VBE_AutoP-Input'!$C$7:$C$2263,"*"&amp;RIGHT($A57,3)&amp;"*",'EUROSTAT_VBE_AutoP-Input'!$D$7:$D$2263,"5200*"))/1000</f>
        <v>0</v>
      </c>
      <c r="O57" s="17">
        <f>(SUMIFS('EUROSTAT_VBE_AutoP-Input'!M$7:M$2263,'EUROSTAT_VBE_AutoP-Input'!$B$7:$B$2263,$D57,'EUROSTAT_VBE_AutoP-Input'!$C$7:$C$2263,"*"&amp;RIGHT($A57,3)&amp;"*",'EUROSTAT_VBE_AutoP-Input'!$D$7:$D$2263,"5200*"))/1000</f>
        <v>0</v>
      </c>
      <c r="P57" s="17">
        <f>(SUMIFS('EUROSTAT_VBE_AutoP-Input'!N$7:N$2263,'EUROSTAT_VBE_AutoP-Input'!$B$7:$B$2263,$D57,'EUROSTAT_VBE_AutoP-Input'!$C$7:$C$2263,"*"&amp;RIGHT($A57,3)&amp;"*",'EUROSTAT_VBE_AutoP-Input'!$D$7:$D$2263,"5200*"))/1000</f>
        <v>0</v>
      </c>
      <c r="Q57" s="17">
        <f>(SUMIFS('EUROSTAT_VBE_AutoP-Input'!O$7:O$2263,'EUROSTAT_VBE_AutoP-Input'!$B$7:$B$2263,$D57,'EUROSTAT_VBE_AutoP-Input'!$C$7:$C$2263,"*"&amp;RIGHT($A57,3)&amp;"*",'EUROSTAT_VBE_AutoP-Input'!$D$7:$D$2263,"5200*"))/1000</f>
        <v>0</v>
      </c>
      <c r="R57" s="17">
        <f>(SUMIFS('EUROSTAT_VBE_AutoP-Input'!P$7:P$2263,'EUROSTAT_VBE_AutoP-Input'!$B$7:$B$2263,$D57,'EUROSTAT_VBE_AutoP-Input'!$C$7:$C$2263,"*"&amp;RIGHT($A57,3)&amp;"*",'EUROSTAT_VBE_AutoP-Input'!$D$7:$D$2263,"5200*"))/1000</f>
        <v>0</v>
      </c>
      <c r="S57" s="17">
        <f>(SUMIFS('EUROSTAT_VBE_AutoP-Input'!Q$7:Q$2263,'EUROSTAT_VBE_AutoP-Input'!$B$7:$B$2263,$D57,'EUROSTAT_VBE_AutoP-Input'!$C$7:$C$2263,"*"&amp;RIGHT($A57,3)&amp;"*",'EUROSTAT_VBE_AutoP-Input'!$D$7:$D$2263,"5200*"))/1000</f>
        <v>0</v>
      </c>
      <c r="T57" s="17">
        <f>(SUMIFS('EUROSTAT_VBE_AutoP-Input'!R$7:R$2263,'EUROSTAT_VBE_AutoP-Input'!$B$7:$B$2263,$D57,'EUROSTAT_VBE_AutoP-Input'!$C$7:$C$2263,"*"&amp;RIGHT($A57,3)&amp;"*",'EUROSTAT_VBE_AutoP-Input'!$D$7:$D$2263,"5200*"))/1000</f>
        <v>0</v>
      </c>
      <c r="U57" s="17">
        <f>(SUMIFS('EUROSTAT_VBE_AutoP-Input'!S$7:S$2263,'EUROSTAT_VBE_AutoP-Input'!$B$7:$B$2263,$D57,'EUROSTAT_VBE_AutoP-Input'!$C$7:$C$2263,"*"&amp;RIGHT($A57,3)&amp;"*",'EUROSTAT_VBE_AutoP-Input'!$D$7:$D$2263,"5200*"))/1000</f>
        <v>0</v>
      </c>
      <c r="V57" s="17">
        <f>(SUMIFS('EUROSTAT_VBE_AutoP-Input'!T$7:T$2263,'EUROSTAT_VBE_AutoP-Input'!$B$7:$B$2263,$D57,'EUROSTAT_VBE_AutoP-Input'!$C$7:$C$2263,"*"&amp;RIGHT($A57,3)&amp;"*",'EUROSTAT_VBE_AutoP-Input'!$D$7:$D$2263,"5200*"))/1000</f>
        <v>0</v>
      </c>
      <c r="W57" s="17">
        <f>(SUMIFS('EUROSTAT_VBE_AutoP-Input'!U$7:U$2263,'EUROSTAT_VBE_AutoP-Input'!$B$7:$B$2263,$D57,'EUROSTAT_VBE_AutoP-Input'!$C$7:$C$2263,"*"&amp;RIGHT($A57,3)&amp;"*",'EUROSTAT_VBE_AutoP-Input'!$D$7:$D$2263,"5200*"))/1000</f>
        <v>0</v>
      </c>
      <c r="X57" s="17">
        <f>(SUMIFS('EUROSTAT_VBE_AutoP-Input'!V$7:V$2263,'EUROSTAT_VBE_AutoP-Input'!$B$7:$B$2263,$D57,'EUROSTAT_VBE_AutoP-Input'!$C$7:$C$2263,"*"&amp;RIGHT($A57,3)&amp;"*",'EUROSTAT_VBE_AutoP-Input'!$D$7:$D$2263,"5200*"))/1000</f>
        <v>0</v>
      </c>
      <c r="Y57" s="17">
        <f>(SUMIFS('EUROSTAT_VBE_AutoP-Input'!W$7:W$2263,'EUROSTAT_VBE_AutoP-Input'!$B$7:$B$2263,$D57,'EUROSTAT_VBE_AutoP-Input'!$C$7:$C$2263,"*"&amp;RIGHT($A57,3)&amp;"*",'EUROSTAT_VBE_AutoP-Input'!$D$7:$D$2263,"5200*"))/1000</f>
        <v>0</v>
      </c>
      <c r="Z57" s="17">
        <f>(SUMIFS('EUROSTAT_VBE_AutoP-Input'!X$7:X$2263,'EUROSTAT_VBE_AutoP-Input'!$B$7:$B$2263,$D57,'EUROSTAT_VBE_AutoP-Input'!$C$7:$C$2263,"*"&amp;RIGHT($A57,3)&amp;"*",'EUROSTAT_VBE_AutoP-Input'!$D$7:$D$2263,"5200*"))/1000</f>
        <v>0</v>
      </c>
      <c r="AA57" s="17">
        <f>(SUMIFS('EUROSTAT_VBE_AutoP-Input'!Y$7:Y$2263,'EUROSTAT_VBE_AutoP-Input'!$B$7:$B$2263,$D57,'EUROSTAT_VBE_AutoP-Input'!$C$7:$C$2263,"*"&amp;RIGHT($A57,3)&amp;"*",'EUROSTAT_VBE_AutoP-Input'!$D$7:$D$2263,"5200*"))/1000</f>
        <v>0</v>
      </c>
      <c r="AB57" s="17">
        <f>(SUMIFS('EUROSTAT_VBE_AutoP-Input'!Z$7:Z$2263,'EUROSTAT_VBE_AutoP-Input'!$B$7:$B$2263,$D57,'EUROSTAT_VBE_AutoP-Input'!$C$7:$C$2263,"*"&amp;RIGHT($A57,3)&amp;"*",'EUROSTAT_VBE_AutoP-Input'!$D$7:$D$2263,"5200*"))/1000</f>
        <v>0</v>
      </c>
      <c r="AC57" s="17">
        <f>(SUMIFS('EUROSTAT_VBE_AutoP-Input'!AA$7:AA$2263,'EUROSTAT_VBE_AutoP-Input'!$B$7:$B$2263,$D57,'EUROSTAT_VBE_AutoP-Input'!$C$7:$C$2263,"*"&amp;RIGHT($A57,3)&amp;"*",'EUROSTAT_VBE_AutoP-Input'!$D$7:$D$2263,"5200*"))/1000</f>
        <v>0</v>
      </c>
      <c r="AD57" s="17">
        <f>(SUMIFS('EUROSTAT_VBE_AutoP-Input'!AB$7:AB$2263,'EUROSTAT_VBE_AutoP-Input'!$B$7:$B$2263,$D57,'EUROSTAT_VBE_AutoP-Input'!$C$7:$C$2263,"*"&amp;RIGHT($A57,3)&amp;"*",'EUROSTAT_VBE_AutoP-Input'!$D$7:$D$2263,"5200*"))/1000</f>
        <v>0</v>
      </c>
      <c r="AE57" s="17">
        <f>(SUMIFS('EUROSTAT_VBE_AutoP-Input'!AC$7:AC$2263,'EUROSTAT_VBE_AutoP-Input'!$B$7:$B$2263,$D57,'EUROSTAT_VBE_AutoP-Input'!$C$7:$C$2263,"*"&amp;RIGHT($A57,3)&amp;"*",'EUROSTAT_VBE_AutoP-Input'!$D$7:$D$2263,"5200*"))/1000</f>
        <v>0</v>
      </c>
      <c r="AF57" s="17">
        <f>(SUMIFS('EUROSTAT_VBE_AutoP-Input'!AD$7:AD$2263,'EUROSTAT_VBE_AutoP-Input'!$B$7:$B$2263,$D57,'EUROSTAT_VBE_AutoP-Input'!$C$7:$C$2263,"*"&amp;RIGHT($A57,3)&amp;"*",'EUROSTAT_VBE_AutoP-Input'!$D$7:$D$2263,"5200*"))/1000</f>
        <v>0</v>
      </c>
      <c r="AG57" s="17">
        <f>(SUMIFS('EUROSTAT_VBE_AutoP-Input'!AE$7:AE$2263,'EUROSTAT_VBE_AutoP-Input'!$B$7:$B$2263,$D57,'EUROSTAT_VBE_AutoP-Input'!$C$7:$C$2263,"*"&amp;RIGHT($A57,3)&amp;"*",'EUROSTAT_VBE_AutoP-Input'!$D$7:$D$2263,"5200*"))/1000</f>
        <v>0</v>
      </c>
      <c r="AH57" s="17">
        <f>(SUMIFS('EUROSTAT_VBE_AutoP-Input'!AF$7:AF$2263,'EUROSTAT_VBE_AutoP-Input'!$B$7:$B$2263,$D57,'EUROSTAT_VBE_AutoP-Input'!$C$7:$C$2263,"*"&amp;RIGHT($A57,3)&amp;"*",'EUROSTAT_VBE_AutoP-Input'!$D$7:$D$2263,"5200*"))/1000</f>
        <v>0</v>
      </c>
      <c r="AI57" s="17">
        <f>(SUMIFS('EUROSTAT_VBE_AutoP-Input'!AG$7:AG$2263,'EUROSTAT_VBE_AutoP-Input'!$B$7:$B$2263,$D57,'EUROSTAT_VBE_AutoP-Input'!$C$7:$C$2263,"*"&amp;RIGHT($A57,3)&amp;"*",'EUROSTAT_VBE_AutoP-Input'!$D$7:$D$2263,"5200*"))/1000</f>
        <v>0</v>
      </c>
      <c r="AJ57" s="17">
        <f>(SUMIFS('EUROSTAT_VBE_AutoP-Input'!AH$7:AH$2263,'EUROSTAT_VBE_AutoP-Input'!$B$7:$B$2263,$D57,'EUROSTAT_VBE_AutoP-Input'!$C$7:$C$2263,"*"&amp;RIGHT($A57,3)&amp;"*",'EUROSTAT_VBE_AutoP-Input'!$D$7:$D$2263,"5200*"))/1000</f>
        <v>0</v>
      </c>
      <c r="AK57" s="17">
        <f>(SUMIFS('EUROSTAT_VBE_AutoP-Input'!AI$7:AI$2263,'EUROSTAT_VBE_AutoP-Input'!$B$7:$B$2263,$D57,'EUROSTAT_VBE_AutoP-Input'!$C$7:$C$2263,"*"&amp;RIGHT($A57,3)&amp;"*",'EUROSTAT_VBE_AutoP-Input'!$D$7:$D$2263,"5200*"))/1000</f>
        <v>0</v>
      </c>
      <c r="AL57" s="17">
        <f>(SUMIFS('EUROSTAT_VBE_AutoP-Input'!AJ$7:AJ$2263,'EUROSTAT_VBE_AutoP-Input'!$B$7:$B$2263,$D57,'EUROSTAT_VBE_AutoP-Input'!$C$7:$C$2263,"*"&amp;RIGHT($A57,3)&amp;"*",'EUROSTAT_VBE_AutoP-Input'!$D$7:$D$2263,"5200*"))/1000</f>
        <v>0</v>
      </c>
      <c r="AM57" s="17">
        <f>(SUMIFS('EUROSTAT_VBE_AutoP-Input'!AK$7:AK$2263,'EUROSTAT_VBE_AutoP-Input'!$B$7:$B$2263,$D57,'EUROSTAT_VBE_AutoP-Input'!$C$7:$C$2263,"*"&amp;RIGHT($A57,3)&amp;"*",'EUROSTAT_VBE_AutoP-Input'!$D$7:$D$2263,"5200*"))/1000</f>
        <v>0</v>
      </c>
      <c r="AN57" s="20"/>
      <c r="AO57" s="49">
        <v>0</v>
      </c>
      <c r="AP57" s="49">
        <v>0</v>
      </c>
      <c r="AQ57" s="49">
        <v>0</v>
      </c>
      <c r="AR57" s="49">
        <v>0</v>
      </c>
      <c r="AS57" s="49">
        <v>0</v>
      </c>
    </row>
    <row r="58" ht="14.25" spans="1:45">
      <c r="A58" t="str">
        <f>LEFT('EUROSTAT_VBE_AutoP-Input'!$C$103,8)</f>
        <v>B_101035</v>
      </c>
      <c r="F58" s="241" t="s">
        <v>192</v>
      </c>
      <c r="G58" s="17">
        <f>SUM(G38:G57)</f>
        <v>27.185</v>
      </c>
      <c r="H58" s="17">
        <f t="shared" ref="H58:AM58" si="1">SUM(H38:H57)</f>
        <v>22.524</v>
      </c>
      <c r="I58" s="17">
        <f t="shared" si="1"/>
        <v>1.102</v>
      </c>
      <c r="J58" s="17">
        <f t="shared" si="1"/>
        <v>0.468</v>
      </c>
      <c r="K58" s="17">
        <f t="shared" si="1"/>
        <v>65.963</v>
      </c>
      <c r="L58" s="17">
        <f t="shared" si="1"/>
        <v>195.518</v>
      </c>
      <c r="M58" s="17">
        <f t="shared" si="1"/>
        <v>35.575</v>
      </c>
      <c r="N58" s="17">
        <f t="shared" si="1"/>
        <v>0.786</v>
      </c>
      <c r="O58" s="17">
        <f t="shared" si="1"/>
        <v>8.878</v>
      </c>
      <c r="P58" s="17">
        <f t="shared" si="1"/>
        <v>171.41</v>
      </c>
      <c r="Q58" s="17">
        <f t="shared" si="1"/>
        <v>53.059</v>
      </c>
      <c r="R58" s="17">
        <f t="shared" si="1"/>
        <v>84.569</v>
      </c>
      <c r="S58" s="17">
        <f t="shared" si="1"/>
        <v>2.684</v>
      </c>
      <c r="T58" s="17">
        <f t="shared" si="1"/>
        <v>2.216</v>
      </c>
      <c r="U58" s="17">
        <f t="shared" si="1"/>
        <v>11.512</v>
      </c>
      <c r="V58" s="17">
        <f t="shared" si="1"/>
        <v>0</v>
      </c>
      <c r="W58" s="17">
        <f t="shared" si="1"/>
        <v>283.68</v>
      </c>
      <c r="X58" s="17">
        <f t="shared" si="1"/>
        <v>1.19</v>
      </c>
      <c r="Y58" s="17">
        <f t="shared" si="1"/>
        <v>1.432</v>
      </c>
      <c r="Z58" s="17">
        <f t="shared" si="1"/>
        <v>0.63</v>
      </c>
      <c r="AA58" s="17">
        <f t="shared" si="1"/>
        <v>0</v>
      </c>
      <c r="AB58" s="17">
        <f t="shared" si="1"/>
        <v>0.303</v>
      </c>
      <c r="AC58" s="17">
        <f t="shared" si="1"/>
        <v>0.022</v>
      </c>
      <c r="AD58" s="17">
        <f t="shared" si="1"/>
        <v>133.092</v>
      </c>
      <c r="AE58" s="17">
        <f t="shared" si="1"/>
        <v>0</v>
      </c>
      <c r="AF58" s="17">
        <f t="shared" si="1"/>
        <v>57.408</v>
      </c>
      <c r="AG58" s="17">
        <f t="shared" si="1"/>
        <v>62.321</v>
      </c>
      <c r="AH58" s="17">
        <f t="shared" si="1"/>
        <v>22.139</v>
      </c>
      <c r="AI58" s="17">
        <f t="shared" si="1"/>
        <v>10.159</v>
      </c>
      <c r="AJ58" s="17">
        <f t="shared" si="1"/>
        <v>52.689</v>
      </c>
      <c r="AK58" s="17">
        <f t="shared" si="1"/>
        <v>1.794</v>
      </c>
      <c r="AL58" s="17">
        <f t="shared" si="1"/>
        <v>14.956</v>
      </c>
      <c r="AM58" s="17">
        <f t="shared" si="1"/>
        <v>170.757</v>
      </c>
      <c r="AN58" s="804"/>
      <c r="AO58" s="804">
        <v>0</v>
      </c>
      <c r="AP58" s="804">
        <v>0</v>
      </c>
      <c r="AQ58" s="804">
        <v>0</v>
      </c>
      <c r="AR58" s="804">
        <v>0</v>
      </c>
      <c r="AS58" s="804">
        <v>0</v>
      </c>
    </row>
    <row r="59" ht="14.25" spans="1:45">
      <c r="A59" t="str">
        <f>LEFT('EUROSTAT_VBE_AutoP-Input'!$C$103,8)</f>
        <v>B_101035</v>
      </c>
      <c r="B59" s="12" t="s">
        <v>626</v>
      </c>
      <c r="C59" t="s">
        <v>293</v>
      </c>
      <c r="D59" t="s">
        <v>126</v>
      </c>
      <c r="F59" s="241" t="s">
        <v>294</v>
      </c>
      <c r="G59" s="17">
        <f>(SUMIFS('EUROSTAT_VBE_AutoP-Input'!E$7:E$2263,'EUROSTAT_VBE_AutoP-Input'!$B$7:$B$2263,$D59,'EUROSTAT_VBE_AutoP-Input'!$C$7:$C$2263,"*"&amp;RIGHT($A59,3)&amp;"*",'EUROSTAT_VBE_AutoP-Input'!$D$7:$D$2263,"*"))/1000</f>
        <v>27.185</v>
      </c>
      <c r="H59" s="17">
        <f>(SUMIFS('EUROSTAT_VBE_AutoP-Input'!F$7:F$2263,'EUROSTAT_VBE_AutoP-Input'!$B$7:$B$2263,$D59,'EUROSTAT_VBE_AutoP-Input'!$C$7:$C$2263,"*"&amp;RIGHT($A59,3)&amp;"*",'EUROSTAT_VBE_AutoP-Input'!$D$7:$D$2263,"*"))/1000</f>
        <v>22.524</v>
      </c>
      <c r="I59" s="17">
        <f>(SUMIFS('EUROSTAT_VBE_AutoP-Input'!G$7:G$2263,'EUROSTAT_VBE_AutoP-Input'!$B$7:$B$2263,$D59,'EUROSTAT_VBE_AutoP-Input'!$C$7:$C$2263,"*"&amp;RIGHT($A59,3)&amp;"*",'EUROSTAT_VBE_AutoP-Input'!$D$7:$D$2263,"*"))/1000</f>
        <v>1.102</v>
      </c>
      <c r="J59" s="17">
        <f>(SUMIFS('EUROSTAT_VBE_AutoP-Input'!H$7:H$2263,'EUROSTAT_VBE_AutoP-Input'!$B$7:$B$2263,$D59,'EUROSTAT_VBE_AutoP-Input'!$C$7:$C$2263,"*"&amp;RIGHT($A59,3)&amp;"*",'EUROSTAT_VBE_AutoP-Input'!$D$7:$D$2263,"*"))/1000</f>
        <v>0.468</v>
      </c>
      <c r="K59" s="17">
        <f>(SUMIFS('EUROSTAT_VBE_AutoP-Input'!I$7:I$2263,'EUROSTAT_VBE_AutoP-Input'!$B$7:$B$2263,$D59,'EUROSTAT_VBE_AutoP-Input'!$C$7:$C$2263,"*"&amp;RIGHT($A59,3)&amp;"*",'EUROSTAT_VBE_AutoP-Input'!$D$7:$D$2263,"*"))/1000</f>
        <v>66.001</v>
      </c>
      <c r="L59" s="17">
        <f>(SUMIFS('EUROSTAT_VBE_AutoP-Input'!J$7:J$2263,'EUROSTAT_VBE_AutoP-Input'!$B$7:$B$2263,$D59,'EUROSTAT_VBE_AutoP-Input'!$C$7:$C$2263,"*"&amp;RIGHT($A59,3)&amp;"*",'EUROSTAT_VBE_AutoP-Input'!$D$7:$D$2263,"*"))/1000</f>
        <v>195.518</v>
      </c>
      <c r="M59" s="17">
        <f>(SUMIFS('EUROSTAT_VBE_AutoP-Input'!K$7:K$2263,'EUROSTAT_VBE_AutoP-Input'!$B$7:$B$2263,$D59,'EUROSTAT_VBE_AutoP-Input'!$C$7:$C$2263,"*"&amp;RIGHT($A59,3)&amp;"*",'EUROSTAT_VBE_AutoP-Input'!$D$7:$D$2263,"*"))/1000</f>
        <v>35.575</v>
      </c>
      <c r="N59" s="17">
        <f>(SUMIFS('EUROSTAT_VBE_AutoP-Input'!L$7:L$2263,'EUROSTAT_VBE_AutoP-Input'!$B$7:$B$2263,$D59,'EUROSTAT_VBE_AutoP-Input'!$C$7:$C$2263,"*"&amp;RIGHT($A59,3)&amp;"*",'EUROSTAT_VBE_AutoP-Input'!$D$7:$D$2263,"*"))/1000</f>
        <v>0.786</v>
      </c>
      <c r="O59" s="17">
        <f>(SUMIFS('EUROSTAT_VBE_AutoP-Input'!M$7:M$2263,'EUROSTAT_VBE_AutoP-Input'!$B$7:$B$2263,$D59,'EUROSTAT_VBE_AutoP-Input'!$C$7:$C$2263,"*"&amp;RIGHT($A59,3)&amp;"*",'EUROSTAT_VBE_AutoP-Input'!$D$7:$D$2263,"*"))/1000</f>
        <v>8.878</v>
      </c>
      <c r="P59" s="17">
        <f>(SUMIFS('EUROSTAT_VBE_AutoP-Input'!N$7:N$2263,'EUROSTAT_VBE_AutoP-Input'!$B$7:$B$2263,$D59,'EUROSTAT_VBE_AutoP-Input'!$C$7:$C$2263,"*"&amp;RIGHT($A59,3)&amp;"*",'EUROSTAT_VBE_AutoP-Input'!$D$7:$D$2263,"*"))/1000</f>
        <v>171.41</v>
      </c>
      <c r="Q59" s="17">
        <f>(SUMIFS('EUROSTAT_VBE_AutoP-Input'!O$7:O$2263,'EUROSTAT_VBE_AutoP-Input'!$B$7:$B$2263,$D59,'EUROSTAT_VBE_AutoP-Input'!$C$7:$C$2263,"*"&amp;RIGHT($A59,3)&amp;"*",'EUROSTAT_VBE_AutoP-Input'!$D$7:$D$2263,"*"))/1000</f>
        <v>53.059</v>
      </c>
      <c r="R59" s="17">
        <f>(SUMIFS('EUROSTAT_VBE_AutoP-Input'!P$7:P$2263,'EUROSTAT_VBE_AutoP-Input'!$B$7:$B$2263,$D59,'EUROSTAT_VBE_AutoP-Input'!$C$7:$C$2263,"*"&amp;RIGHT($A59,3)&amp;"*",'EUROSTAT_VBE_AutoP-Input'!$D$7:$D$2263,"*"))/1000</f>
        <v>84.569</v>
      </c>
      <c r="S59" s="17">
        <f>(SUMIFS('EUROSTAT_VBE_AutoP-Input'!Q$7:Q$2263,'EUROSTAT_VBE_AutoP-Input'!$B$7:$B$2263,$D59,'EUROSTAT_VBE_AutoP-Input'!$C$7:$C$2263,"*"&amp;RIGHT($A59,3)&amp;"*",'EUROSTAT_VBE_AutoP-Input'!$D$7:$D$2263,"*"))/1000</f>
        <v>2.684</v>
      </c>
      <c r="T59" s="17">
        <f>(SUMIFS('EUROSTAT_VBE_AutoP-Input'!R$7:R$2263,'EUROSTAT_VBE_AutoP-Input'!$B$7:$B$2263,$D59,'EUROSTAT_VBE_AutoP-Input'!$C$7:$C$2263,"*"&amp;RIGHT($A59,3)&amp;"*",'EUROSTAT_VBE_AutoP-Input'!$D$7:$D$2263,"*"))/1000</f>
        <v>2.216</v>
      </c>
      <c r="U59" s="17">
        <f>(SUMIFS('EUROSTAT_VBE_AutoP-Input'!S$7:S$2263,'EUROSTAT_VBE_AutoP-Input'!$B$7:$B$2263,$D59,'EUROSTAT_VBE_AutoP-Input'!$C$7:$C$2263,"*"&amp;RIGHT($A59,3)&amp;"*",'EUROSTAT_VBE_AutoP-Input'!$D$7:$D$2263,"*"))/1000</f>
        <v>11.512</v>
      </c>
      <c r="V59" s="17">
        <f>(SUMIFS('EUROSTAT_VBE_AutoP-Input'!T$7:T$2263,'EUROSTAT_VBE_AutoP-Input'!$B$7:$B$2263,$D59,'EUROSTAT_VBE_AutoP-Input'!$C$7:$C$2263,"*"&amp;RIGHT($A59,3)&amp;"*",'EUROSTAT_VBE_AutoP-Input'!$D$7:$D$2263,"*"))/1000</f>
        <v>0</v>
      </c>
      <c r="W59" s="17">
        <f>(SUMIFS('EUROSTAT_VBE_AutoP-Input'!U$7:U$2263,'EUROSTAT_VBE_AutoP-Input'!$B$7:$B$2263,$D59,'EUROSTAT_VBE_AutoP-Input'!$C$7:$C$2263,"*"&amp;RIGHT($A59,3)&amp;"*",'EUROSTAT_VBE_AutoP-Input'!$D$7:$D$2263,"*"))/1000</f>
        <v>283.68</v>
      </c>
      <c r="X59" s="17">
        <f>(SUMIFS('EUROSTAT_VBE_AutoP-Input'!V$7:V$2263,'EUROSTAT_VBE_AutoP-Input'!$B$7:$B$2263,$D59,'EUROSTAT_VBE_AutoP-Input'!$C$7:$C$2263,"*"&amp;RIGHT($A59,3)&amp;"*",'EUROSTAT_VBE_AutoP-Input'!$D$7:$D$2263,"*"))/1000</f>
        <v>1.19</v>
      </c>
      <c r="Y59" s="17">
        <f>(SUMIFS('EUROSTAT_VBE_AutoP-Input'!W$7:W$2263,'EUROSTAT_VBE_AutoP-Input'!$B$7:$B$2263,$D59,'EUROSTAT_VBE_AutoP-Input'!$C$7:$C$2263,"*"&amp;RIGHT($A59,3)&amp;"*",'EUROSTAT_VBE_AutoP-Input'!$D$7:$D$2263,"*"))/1000</f>
        <v>1.432</v>
      </c>
      <c r="Z59" s="17">
        <f>(SUMIFS('EUROSTAT_VBE_AutoP-Input'!X$7:X$2263,'EUROSTAT_VBE_AutoP-Input'!$B$7:$B$2263,$D59,'EUROSTAT_VBE_AutoP-Input'!$C$7:$C$2263,"*"&amp;RIGHT($A59,3)&amp;"*",'EUROSTAT_VBE_AutoP-Input'!$D$7:$D$2263,"*"))/1000</f>
        <v>0.63</v>
      </c>
      <c r="AA59" s="17">
        <f>(SUMIFS('EUROSTAT_VBE_AutoP-Input'!Y$7:Y$2263,'EUROSTAT_VBE_AutoP-Input'!$B$7:$B$2263,$D59,'EUROSTAT_VBE_AutoP-Input'!$C$7:$C$2263,"*"&amp;RIGHT($A59,3)&amp;"*",'EUROSTAT_VBE_AutoP-Input'!$D$7:$D$2263,"*"))/1000</f>
        <v>0</v>
      </c>
      <c r="AB59" s="17">
        <f>(SUMIFS('EUROSTAT_VBE_AutoP-Input'!Z$7:Z$2263,'EUROSTAT_VBE_AutoP-Input'!$B$7:$B$2263,$D59,'EUROSTAT_VBE_AutoP-Input'!$C$7:$C$2263,"*"&amp;RIGHT($A59,3)&amp;"*",'EUROSTAT_VBE_AutoP-Input'!$D$7:$D$2263,"*"))/1000</f>
        <v>0.303</v>
      </c>
      <c r="AC59" s="17">
        <f>(SUMIFS('EUROSTAT_VBE_AutoP-Input'!AA$7:AA$2263,'EUROSTAT_VBE_AutoP-Input'!$B$7:$B$2263,$D59,'EUROSTAT_VBE_AutoP-Input'!$C$7:$C$2263,"*"&amp;RIGHT($A59,3)&amp;"*",'EUROSTAT_VBE_AutoP-Input'!$D$7:$D$2263,"*"))/1000</f>
        <v>0.022</v>
      </c>
      <c r="AD59" s="17">
        <f>(SUMIFS('EUROSTAT_VBE_AutoP-Input'!AB$7:AB$2263,'EUROSTAT_VBE_AutoP-Input'!$B$7:$B$2263,$D59,'EUROSTAT_VBE_AutoP-Input'!$C$7:$C$2263,"*"&amp;RIGHT($A59,3)&amp;"*",'EUROSTAT_VBE_AutoP-Input'!$D$7:$D$2263,"*"))/1000</f>
        <v>133.092</v>
      </c>
      <c r="AE59" s="17">
        <f>(SUMIFS('EUROSTAT_VBE_AutoP-Input'!AC$7:AC$2263,'EUROSTAT_VBE_AutoP-Input'!$B$7:$B$2263,$D59,'EUROSTAT_VBE_AutoP-Input'!$C$7:$C$2263,"*"&amp;RIGHT($A59,3)&amp;"*",'EUROSTAT_VBE_AutoP-Input'!$D$7:$D$2263,"*"))/1000</f>
        <v>0</v>
      </c>
      <c r="AF59" s="17">
        <f>(SUMIFS('EUROSTAT_VBE_AutoP-Input'!AD$7:AD$2263,'EUROSTAT_VBE_AutoP-Input'!$B$7:$B$2263,$D59,'EUROSTAT_VBE_AutoP-Input'!$C$7:$C$2263,"*"&amp;RIGHT($A59,3)&amp;"*",'EUROSTAT_VBE_AutoP-Input'!$D$7:$D$2263,"*"))/1000</f>
        <v>57.408</v>
      </c>
      <c r="AG59" s="17">
        <f>(SUMIFS('EUROSTAT_VBE_AutoP-Input'!AE$7:AE$2263,'EUROSTAT_VBE_AutoP-Input'!$B$7:$B$2263,$D59,'EUROSTAT_VBE_AutoP-Input'!$C$7:$C$2263,"*"&amp;RIGHT($A59,3)&amp;"*",'EUROSTAT_VBE_AutoP-Input'!$D$7:$D$2263,"*"))/1000</f>
        <v>62.321</v>
      </c>
      <c r="AH59" s="17">
        <f>(SUMIFS('EUROSTAT_VBE_AutoP-Input'!AF$7:AF$2263,'EUROSTAT_VBE_AutoP-Input'!$B$7:$B$2263,$D59,'EUROSTAT_VBE_AutoP-Input'!$C$7:$C$2263,"*"&amp;RIGHT($A59,3)&amp;"*",'EUROSTAT_VBE_AutoP-Input'!$D$7:$D$2263,"*"))/1000</f>
        <v>22.139</v>
      </c>
      <c r="AI59" s="17">
        <f>(SUMIFS('EUROSTAT_VBE_AutoP-Input'!AG$7:AG$2263,'EUROSTAT_VBE_AutoP-Input'!$B$7:$B$2263,$D59,'EUROSTAT_VBE_AutoP-Input'!$C$7:$C$2263,"*"&amp;RIGHT($A59,3)&amp;"*",'EUROSTAT_VBE_AutoP-Input'!$D$7:$D$2263,"*"))/1000</f>
        <v>10.159</v>
      </c>
      <c r="AJ59" s="17">
        <f>(SUMIFS('EUROSTAT_VBE_AutoP-Input'!AH$7:AH$2263,'EUROSTAT_VBE_AutoP-Input'!$B$7:$B$2263,$D59,'EUROSTAT_VBE_AutoP-Input'!$C$7:$C$2263,"*"&amp;RIGHT($A59,3)&amp;"*",'EUROSTAT_VBE_AutoP-Input'!$D$7:$D$2263,"*"))/1000</f>
        <v>52.689</v>
      </c>
      <c r="AK59" s="17">
        <f>(SUMIFS('EUROSTAT_VBE_AutoP-Input'!AI$7:AI$2263,'EUROSTAT_VBE_AutoP-Input'!$B$7:$B$2263,$D59,'EUROSTAT_VBE_AutoP-Input'!$C$7:$C$2263,"*"&amp;RIGHT($A59,3)&amp;"*",'EUROSTAT_VBE_AutoP-Input'!$D$7:$D$2263,"*"))/1000</f>
        <v>1.794</v>
      </c>
      <c r="AL59" s="17">
        <f>(SUMIFS('EUROSTAT_VBE_AutoP-Input'!AJ$7:AJ$2263,'EUROSTAT_VBE_AutoP-Input'!$B$7:$B$2263,$D59,'EUROSTAT_VBE_AutoP-Input'!$C$7:$C$2263,"*"&amp;RIGHT($A59,3)&amp;"*",'EUROSTAT_VBE_AutoP-Input'!$D$7:$D$2263,"*"))/1000</f>
        <v>14.956</v>
      </c>
      <c r="AM59" s="17">
        <f>(SUMIFS('EUROSTAT_VBE_AutoP-Input'!AK$7:AK$2263,'EUROSTAT_VBE_AutoP-Input'!$B$7:$B$2263,$D59,'EUROSTAT_VBE_AutoP-Input'!$C$7:$C$2263,"*"&amp;RIGHT($A59,3)&amp;"*",'EUROSTAT_VBE_AutoP-Input'!$D$7:$D$2263,"*"))/1000</f>
        <v>170.757</v>
      </c>
      <c r="AN59" s="804"/>
      <c r="AO59" s="804">
        <v>0</v>
      </c>
      <c r="AP59" s="804">
        <v>0</v>
      </c>
      <c r="AQ59" s="804">
        <v>0</v>
      </c>
      <c r="AR59" s="804">
        <v>0</v>
      </c>
      <c r="AS59" s="804">
        <v>0</v>
      </c>
    </row>
    <row r="61" spans="2:2">
      <c r="B61" s="393">
        <v>2010</v>
      </c>
    </row>
    <row r="62" customFormat="1"/>
    <row r="63" spans="2:45">
      <c r="B63" s="28" t="s">
        <v>285</v>
      </c>
      <c r="C63" t="s">
        <v>131</v>
      </c>
      <c r="D63" t="s">
        <v>286</v>
      </c>
      <c r="E63" t="s">
        <v>287</v>
      </c>
      <c r="F63" t="s">
        <v>288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 t="s">
        <v>32</v>
      </c>
      <c r="S63" t="s">
        <v>33</v>
      </c>
      <c r="T63" t="s">
        <v>34</v>
      </c>
      <c r="U63" t="s">
        <v>35</v>
      </c>
      <c r="V63" t="s">
        <v>36</v>
      </c>
      <c r="W63" t="s">
        <v>37</v>
      </c>
      <c r="X63" t="s">
        <v>38</v>
      </c>
      <c r="Y63" t="s">
        <v>39</v>
      </c>
      <c r="Z63" t="s">
        <v>40</v>
      </c>
      <c r="AA63" t="s">
        <v>41</v>
      </c>
      <c r="AB63" t="s">
        <v>42</v>
      </c>
      <c r="AC63" t="s">
        <v>43</v>
      </c>
      <c r="AD63" t="s">
        <v>44</v>
      </c>
      <c r="AE63" t="s">
        <v>45</v>
      </c>
      <c r="AF63" t="s">
        <v>46</v>
      </c>
      <c r="AG63" t="s">
        <v>47</v>
      </c>
      <c r="AH63" t="s">
        <v>48</v>
      </c>
      <c r="AI63" t="s">
        <v>49</v>
      </c>
      <c r="AJ63" t="s">
        <v>50</v>
      </c>
      <c r="AK63" t="s">
        <v>51</v>
      </c>
      <c r="AL63" t="s">
        <v>52</v>
      </c>
      <c r="AM63" t="s">
        <v>53</v>
      </c>
      <c r="AN63" s="27" t="s">
        <v>289</v>
      </c>
      <c r="AO63" s="26" t="s">
        <v>36</v>
      </c>
      <c r="AP63" s="26" t="s">
        <v>45</v>
      </c>
      <c r="AQ63" s="26" t="s">
        <v>290</v>
      </c>
      <c r="AR63" s="26" t="s">
        <v>291</v>
      </c>
      <c r="AS63" s="26" t="s">
        <v>292</v>
      </c>
    </row>
    <row r="64" spans="1:45">
      <c r="A64" t="s">
        <v>627</v>
      </c>
      <c r="B64" s="12" t="s">
        <v>628</v>
      </c>
      <c r="C64" t="s">
        <v>293</v>
      </c>
      <c r="D64" t="s">
        <v>126</v>
      </c>
      <c r="E64" s="775" t="s">
        <v>228</v>
      </c>
      <c r="F64" s="775" t="s">
        <v>229</v>
      </c>
      <c r="G64" s="17">
        <f>(SUMIFS('EUROSTAT_VBE_AutoP-Input'!E$7:E$2263,'EUROSTAT_VBE_AutoP-Input'!$B$7:$B$2263,$D64,'EUROSTAT_VBE_AutoP-Input'!$C$7:$C$2263,"*"&amp;RIGHT($A64,3)&amp;"*",'EUROSTAT_VBE_AutoP-Input'!$D$7:$D$2263,"211*"))/1000</f>
        <v>0</v>
      </c>
      <c r="H64" s="17">
        <f>(SUMIFS('EUROSTAT_VBE_AutoP-Input'!F$7:F$2263,'EUROSTAT_VBE_AutoP-Input'!$B$7:$B$2263,$D64,'EUROSTAT_VBE_AutoP-Input'!$C$7:$C$2263,"*"&amp;RIGHT($A64,3)&amp;"*",'EUROSTAT_VBE_AutoP-Input'!$D$7:$D$2263,"211*"))/1000</f>
        <v>0</v>
      </c>
      <c r="I64" s="17">
        <f>(SUMIFS('EUROSTAT_VBE_AutoP-Input'!G$7:G$2263,'EUROSTAT_VBE_AutoP-Input'!$B$7:$B$2263,$D64,'EUROSTAT_VBE_AutoP-Input'!$C$7:$C$2263,"*"&amp;RIGHT($A64,3)&amp;"*",'EUROSTAT_VBE_AutoP-Input'!$D$7:$D$2263,"211*"))/1000</f>
        <v>0</v>
      </c>
      <c r="J64" s="17">
        <f>(SUMIFS('EUROSTAT_VBE_AutoP-Input'!H$7:H$2263,'EUROSTAT_VBE_AutoP-Input'!$B$7:$B$2263,$D64,'EUROSTAT_VBE_AutoP-Input'!$C$7:$C$2263,"*"&amp;RIGHT($A64,3)&amp;"*",'EUROSTAT_VBE_AutoP-Input'!$D$7:$D$2263,"211*"))/1000</f>
        <v>0</v>
      </c>
      <c r="K64" s="17">
        <f>(SUMIFS('EUROSTAT_VBE_AutoP-Input'!I$7:I$2263,'EUROSTAT_VBE_AutoP-Input'!$B$7:$B$2263,$D64,'EUROSTAT_VBE_AutoP-Input'!$C$7:$C$2263,"*"&amp;RIGHT($A64,3)&amp;"*",'EUROSTAT_VBE_AutoP-Input'!$D$7:$D$2263,"211*"))/1000</f>
        <v>0</v>
      </c>
      <c r="L64" s="17">
        <f>(SUMIFS('EUROSTAT_VBE_AutoP-Input'!J$7:J$2263,'EUROSTAT_VBE_AutoP-Input'!$B$7:$B$2263,$D64,'EUROSTAT_VBE_AutoP-Input'!$C$7:$C$2263,"*"&amp;RIGHT($A64,3)&amp;"*",'EUROSTAT_VBE_AutoP-Input'!$D$7:$D$2263,"211*"))/1000</f>
        <v>64.608</v>
      </c>
      <c r="M64" s="17">
        <f>(SUMIFS('EUROSTAT_VBE_AutoP-Input'!K$7:K$2263,'EUROSTAT_VBE_AutoP-Input'!$B$7:$B$2263,$D64,'EUROSTAT_VBE_AutoP-Input'!$C$7:$C$2263,"*"&amp;RIGHT($A64,3)&amp;"*",'EUROSTAT_VBE_AutoP-Input'!$D$7:$D$2263,"211*"))/1000</f>
        <v>0</v>
      </c>
      <c r="N64" s="17">
        <f>(SUMIFS('EUROSTAT_VBE_AutoP-Input'!L$7:L$2263,'EUROSTAT_VBE_AutoP-Input'!$B$7:$B$2263,$D64,'EUROSTAT_VBE_AutoP-Input'!$C$7:$C$2263,"*"&amp;RIGHT($A64,3)&amp;"*",'EUROSTAT_VBE_AutoP-Input'!$D$7:$D$2263,"211*"))/1000</f>
        <v>0</v>
      </c>
      <c r="O64" s="17">
        <f>(SUMIFS('EUROSTAT_VBE_AutoP-Input'!M$7:M$2263,'EUROSTAT_VBE_AutoP-Input'!$B$7:$B$2263,$D64,'EUROSTAT_VBE_AutoP-Input'!$C$7:$C$2263,"*"&amp;RIGHT($A64,3)&amp;"*",'EUROSTAT_VBE_AutoP-Input'!$D$7:$D$2263,"211*"))/1000</f>
        <v>0</v>
      </c>
      <c r="P64" s="17">
        <f>(SUMIFS('EUROSTAT_VBE_AutoP-Input'!N$7:N$2263,'EUROSTAT_VBE_AutoP-Input'!$B$7:$B$2263,$D64,'EUROSTAT_VBE_AutoP-Input'!$C$7:$C$2263,"*"&amp;RIGHT($A64,3)&amp;"*",'EUROSTAT_VBE_AutoP-Input'!$D$7:$D$2263,"211*"))/1000</f>
        <v>4.559</v>
      </c>
      <c r="Q64" s="17">
        <f>(SUMIFS('EUROSTAT_VBE_AutoP-Input'!O$7:O$2263,'EUROSTAT_VBE_AutoP-Input'!$B$7:$B$2263,$D64,'EUROSTAT_VBE_AutoP-Input'!$C$7:$C$2263,"*"&amp;RIGHT($A64,3)&amp;"*",'EUROSTAT_VBE_AutoP-Input'!$D$7:$D$2263,"211*"))/1000</f>
        <v>0.025</v>
      </c>
      <c r="R64" s="17">
        <f>(SUMIFS('EUROSTAT_VBE_AutoP-Input'!P$7:P$2263,'EUROSTAT_VBE_AutoP-Input'!$B$7:$B$2263,$D64,'EUROSTAT_VBE_AutoP-Input'!$C$7:$C$2263,"*"&amp;RIGHT($A64,3)&amp;"*",'EUROSTAT_VBE_AutoP-Input'!$D$7:$D$2263,"211*"))/1000</f>
        <v>2.444</v>
      </c>
      <c r="S64" s="17">
        <f>(SUMIFS('EUROSTAT_VBE_AutoP-Input'!Q$7:Q$2263,'EUROSTAT_VBE_AutoP-Input'!$B$7:$B$2263,$D64,'EUROSTAT_VBE_AutoP-Input'!$C$7:$C$2263,"*"&amp;RIGHT($A64,3)&amp;"*",'EUROSTAT_VBE_AutoP-Input'!$D$7:$D$2263,"211*"))/1000</f>
        <v>0</v>
      </c>
      <c r="T64" s="17">
        <f>(SUMIFS('EUROSTAT_VBE_AutoP-Input'!R$7:R$2263,'EUROSTAT_VBE_AutoP-Input'!$B$7:$B$2263,$D64,'EUROSTAT_VBE_AutoP-Input'!$C$7:$C$2263,"*"&amp;RIGHT($A64,3)&amp;"*",'EUROSTAT_VBE_AutoP-Input'!$D$7:$D$2263,"211*"))/1000</f>
        <v>0</v>
      </c>
      <c r="U64" s="17">
        <f>(SUMIFS('EUROSTAT_VBE_AutoP-Input'!S$7:S$2263,'EUROSTAT_VBE_AutoP-Input'!$B$7:$B$2263,$D64,'EUROSTAT_VBE_AutoP-Input'!$C$7:$C$2263,"*"&amp;RIGHT($A64,3)&amp;"*",'EUROSTAT_VBE_AutoP-Input'!$D$7:$D$2263,"211*"))/1000</f>
        <v>0</v>
      </c>
      <c r="V64" s="17">
        <f>(SUMIFS('EUROSTAT_VBE_AutoP-Input'!T$7:T$2263,'EUROSTAT_VBE_AutoP-Input'!$B$7:$B$2263,$D64,'EUROSTAT_VBE_AutoP-Input'!$C$7:$C$2263,"*"&amp;RIGHT($A64,3)&amp;"*",'EUROSTAT_VBE_AutoP-Input'!$D$7:$D$2263,"211*"))/1000</f>
        <v>0</v>
      </c>
      <c r="W64" s="17">
        <f>(SUMIFS('EUROSTAT_VBE_AutoP-Input'!U$7:U$2263,'EUROSTAT_VBE_AutoP-Input'!$B$7:$B$2263,$D64,'EUROSTAT_VBE_AutoP-Input'!$C$7:$C$2263,"*"&amp;RIGHT($A64,3)&amp;"*",'EUROSTAT_VBE_AutoP-Input'!$D$7:$D$2263,"211*"))/1000</f>
        <v>0</v>
      </c>
      <c r="X64" s="17">
        <f>(SUMIFS('EUROSTAT_VBE_AutoP-Input'!V$7:V$2263,'EUROSTAT_VBE_AutoP-Input'!$B$7:$B$2263,$D64,'EUROSTAT_VBE_AutoP-Input'!$C$7:$C$2263,"*"&amp;RIGHT($A64,3)&amp;"*",'EUROSTAT_VBE_AutoP-Input'!$D$7:$D$2263,"211*"))/1000</f>
        <v>0</v>
      </c>
      <c r="Y64" s="17">
        <f>(SUMIFS('EUROSTAT_VBE_AutoP-Input'!W$7:W$2263,'EUROSTAT_VBE_AutoP-Input'!$B$7:$B$2263,$D64,'EUROSTAT_VBE_AutoP-Input'!$C$7:$C$2263,"*"&amp;RIGHT($A64,3)&amp;"*",'EUROSTAT_VBE_AutoP-Input'!$D$7:$D$2263,"211*"))/1000</f>
        <v>0</v>
      </c>
      <c r="Z64" s="17">
        <f>(SUMIFS('EUROSTAT_VBE_AutoP-Input'!X$7:X$2263,'EUROSTAT_VBE_AutoP-Input'!$B$7:$B$2263,$D64,'EUROSTAT_VBE_AutoP-Input'!$C$7:$C$2263,"*"&amp;RIGHT($A64,3)&amp;"*",'EUROSTAT_VBE_AutoP-Input'!$D$7:$D$2263,"211*"))/1000</f>
        <v>0</v>
      </c>
      <c r="AA64" s="17">
        <f>(SUMIFS('EUROSTAT_VBE_AutoP-Input'!Y$7:Y$2263,'EUROSTAT_VBE_AutoP-Input'!$B$7:$B$2263,$D64,'EUROSTAT_VBE_AutoP-Input'!$C$7:$C$2263,"*"&amp;RIGHT($A64,3)&amp;"*",'EUROSTAT_VBE_AutoP-Input'!$D$7:$D$2263,"211*"))/1000</f>
        <v>0</v>
      </c>
      <c r="AB64" s="17">
        <f>(SUMIFS('EUROSTAT_VBE_AutoP-Input'!Z$7:Z$2263,'EUROSTAT_VBE_AutoP-Input'!$B$7:$B$2263,$D64,'EUROSTAT_VBE_AutoP-Input'!$C$7:$C$2263,"*"&amp;RIGHT($A64,3)&amp;"*",'EUROSTAT_VBE_AutoP-Input'!$D$7:$D$2263,"211*"))/1000</f>
        <v>0</v>
      </c>
      <c r="AC64" s="17">
        <f>(SUMIFS('EUROSTAT_VBE_AutoP-Input'!AA$7:AA$2263,'EUROSTAT_VBE_AutoP-Input'!$B$7:$B$2263,$D64,'EUROSTAT_VBE_AutoP-Input'!$C$7:$C$2263,"*"&amp;RIGHT($A64,3)&amp;"*",'EUROSTAT_VBE_AutoP-Input'!$D$7:$D$2263,"211*"))/1000</f>
        <v>0</v>
      </c>
      <c r="AD64" s="17">
        <f>(SUMIFS('EUROSTAT_VBE_AutoP-Input'!AB$7:AB$2263,'EUROSTAT_VBE_AutoP-Input'!$B$7:$B$2263,$D64,'EUROSTAT_VBE_AutoP-Input'!$C$7:$C$2263,"*"&amp;RIGHT($A64,3)&amp;"*",'EUROSTAT_VBE_AutoP-Input'!$D$7:$D$2263,"211*"))/1000</f>
        <v>0</v>
      </c>
      <c r="AE64" s="17">
        <f>(SUMIFS('EUROSTAT_VBE_AutoP-Input'!AC$7:AC$2263,'EUROSTAT_VBE_AutoP-Input'!$B$7:$B$2263,$D64,'EUROSTAT_VBE_AutoP-Input'!$C$7:$C$2263,"*"&amp;RIGHT($A64,3)&amp;"*",'EUROSTAT_VBE_AutoP-Input'!$D$7:$D$2263,"211*"))/1000</f>
        <v>0</v>
      </c>
      <c r="AF64" s="17">
        <f>(SUMIFS('EUROSTAT_VBE_AutoP-Input'!AD$7:AD$2263,'EUROSTAT_VBE_AutoP-Input'!$B$7:$B$2263,$D64,'EUROSTAT_VBE_AutoP-Input'!$C$7:$C$2263,"*"&amp;RIGHT($A64,3)&amp;"*",'EUROSTAT_VBE_AutoP-Input'!$D$7:$D$2263,"211*"))/1000</f>
        <v>0</v>
      </c>
      <c r="AG64" s="17">
        <f>(SUMIFS('EUROSTAT_VBE_AutoP-Input'!AE$7:AE$2263,'EUROSTAT_VBE_AutoP-Input'!$B$7:$B$2263,$D64,'EUROSTAT_VBE_AutoP-Input'!$C$7:$C$2263,"*"&amp;RIGHT($A64,3)&amp;"*",'EUROSTAT_VBE_AutoP-Input'!$D$7:$D$2263,"211*"))/1000</f>
        <v>0</v>
      </c>
      <c r="AH64" s="17">
        <f>(SUMIFS('EUROSTAT_VBE_AutoP-Input'!AF$7:AF$2263,'EUROSTAT_VBE_AutoP-Input'!$B$7:$B$2263,$D64,'EUROSTAT_VBE_AutoP-Input'!$C$7:$C$2263,"*"&amp;RIGHT($A64,3)&amp;"*",'EUROSTAT_VBE_AutoP-Input'!$D$7:$D$2263,"211*"))/1000</f>
        <v>0</v>
      </c>
      <c r="AI64" s="17">
        <f>(SUMIFS('EUROSTAT_VBE_AutoP-Input'!AG$7:AG$2263,'EUROSTAT_VBE_AutoP-Input'!$B$7:$B$2263,$D64,'EUROSTAT_VBE_AutoP-Input'!$C$7:$C$2263,"*"&amp;RIGHT($A64,3)&amp;"*",'EUROSTAT_VBE_AutoP-Input'!$D$7:$D$2263,"211*"))/1000</f>
        <v>0.068</v>
      </c>
      <c r="AJ64" s="17">
        <f>(SUMIFS('EUROSTAT_VBE_AutoP-Input'!AH$7:AH$2263,'EUROSTAT_VBE_AutoP-Input'!$B$7:$B$2263,$D64,'EUROSTAT_VBE_AutoP-Input'!$C$7:$C$2263,"*"&amp;RIGHT($A64,3)&amp;"*",'EUROSTAT_VBE_AutoP-Input'!$D$7:$D$2263,"211*"))/1000</f>
        <v>0</v>
      </c>
      <c r="AK64" s="17">
        <f>(SUMIFS('EUROSTAT_VBE_AutoP-Input'!AI$7:AI$2263,'EUROSTAT_VBE_AutoP-Input'!$B$7:$B$2263,$D64,'EUROSTAT_VBE_AutoP-Input'!$C$7:$C$2263,"*"&amp;RIGHT($A64,3)&amp;"*",'EUROSTAT_VBE_AutoP-Input'!$D$7:$D$2263,"211*"))/1000</f>
        <v>0</v>
      </c>
      <c r="AL64" s="17">
        <f>(SUMIFS('EUROSTAT_VBE_AutoP-Input'!AJ$7:AJ$2263,'EUROSTAT_VBE_AutoP-Input'!$B$7:$B$2263,$D64,'EUROSTAT_VBE_AutoP-Input'!$C$7:$C$2263,"*"&amp;RIGHT($A64,3)&amp;"*",'EUROSTAT_VBE_AutoP-Input'!$D$7:$D$2263,"211*"))/1000</f>
        <v>0</v>
      </c>
      <c r="AM64" s="17">
        <f>(SUMIFS('EUROSTAT_VBE_AutoP-Input'!AK$7:AK$2263,'EUROSTAT_VBE_AutoP-Input'!$B$7:$B$2263,$D64,'EUROSTAT_VBE_AutoP-Input'!$C$7:$C$2263,"*"&amp;RIGHT($A64,3)&amp;"*",'EUROSTAT_VBE_AutoP-Input'!$D$7:$D$2263,"211*"))/1000</f>
        <v>27.907</v>
      </c>
      <c r="AN64" s="20"/>
      <c r="AO64" s="49">
        <v>0</v>
      </c>
      <c r="AP64" s="49">
        <v>0</v>
      </c>
      <c r="AQ64" s="49">
        <v>0</v>
      </c>
      <c r="AR64" s="49">
        <v>0</v>
      </c>
      <c r="AS64" s="49">
        <v>0</v>
      </c>
    </row>
    <row r="65" spans="1:45">
      <c r="A65" t="s">
        <v>627</v>
      </c>
      <c r="B65" s="12" t="s">
        <v>628</v>
      </c>
      <c r="C65" t="s">
        <v>293</v>
      </c>
      <c r="D65" t="s">
        <v>126</v>
      </c>
      <c r="E65" s="775" t="s">
        <v>230</v>
      </c>
      <c r="F65" s="775" t="s">
        <v>250</v>
      </c>
      <c r="G65" s="17">
        <f>(SUMIFS('EUROSTAT_VBE_AutoP-Input'!E$7:E$2263,'EUROSTAT_VBE_AutoP-Input'!$B$7:$B$2263,$D65,'EUROSTAT_VBE_AutoP-Input'!$C$7:$C$2263,"*"&amp;RIGHT($A65,3)&amp;"*",'EUROSTAT_VBE_AutoP-Input'!$D$7:$D$2263,"2210*"))/1000+(SUMIFS('EUROSTAT_VBE_AutoP-Input'!E$7:E$2263,'EUROSTAT_VBE_AutoP-Input'!$B$7:$B$2263,$D65,'EUROSTAT_VBE_AutoP-Input'!$C$7:$C$2263,"*"&amp;RIGHT($A65,3)&amp;"*",'EUROSTAT_VBE_AutoP-Input'!$D$7:$D$2263,"23*"))/1000+(SUMIFS('EUROSTAT_VBE_AutoP-Input'!E$7:E$2263,'EUROSTAT_VBE_AutoP-Input'!$B$7:$B$2263,$D65,'EUROSTAT_VBE_AutoP-Input'!$C$7:$C$2263,"*"&amp;RIGHT($A65,3)&amp;"*",'EUROSTAT_VBE_AutoP-Input'!$D$7:$D$2263,"5544*"))/1000</f>
        <v>0</v>
      </c>
      <c r="H65" s="17">
        <f>(SUMIFS('EUROSTAT_VBE_AutoP-Input'!F$7:F$2263,'EUROSTAT_VBE_AutoP-Input'!$B$7:$B$2263,$D65,'EUROSTAT_VBE_AutoP-Input'!$C$7:$C$2263,"*"&amp;RIGHT($A65,3)&amp;"*",'EUROSTAT_VBE_AutoP-Input'!$D$7:$D$2263,"2210*"))/1000+(SUMIFS('EUROSTAT_VBE_AutoP-Input'!F$7:F$2263,'EUROSTAT_VBE_AutoP-Input'!$B$7:$B$2263,$D65,'EUROSTAT_VBE_AutoP-Input'!$C$7:$C$2263,"*"&amp;RIGHT($A65,3)&amp;"*",'EUROSTAT_VBE_AutoP-Input'!$D$7:$D$2263,"23*"))/1000+(SUMIFS('EUROSTAT_VBE_AutoP-Input'!F$7:F$2263,'EUROSTAT_VBE_AutoP-Input'!$B$7:$B$2263,$D65,'EUROSTAT_VBE_AutoP-Input'!$C$7:$C$2263,"*"&amp;RIGHT($A65,3)&amp;"*",'EUROSTAT_VBE_AutoP-Input'!$D$7:$D$2263,"5544*"))/1000</f>
        <v>0</v>
      </c>
      <c r="I65" s="17">
        <f>(SUMIFS('EUROSTAT_VBE_AutoP-Input'!G$7:G$2263,'EUROSTAT_VBE_AutoP-Input'!$B$7:$B$2263,$D65,'EUROSTAT_VBE_AutoP-Input'!$C$7:$C$2263,"*"&amp;RIGHT($A65,3)&amp;"*",'EUROSTAT_VBE_AutoP-Input'!$D$7:$D$2263,"2210*"))/1000+(SUMIFS('EUROSTAT_VBE_AutoP-Input'!G$7:G$2263,'EUROSTAT_VBE_AutoP-Input'!$B$7:$B$2263,$D65,'EUROSTAT_VBE_AutoP-Input'!$C$7:$C$2263,"*"&amp;RIGHT($A65,3)&amp;"*",'EUROSTAT_VBE_AutoP-Input'!$D$7:$D$2263,"23*"))/1000+(SUMIFS('EUROSTAT_VBE_AutoP-Input'!G$7:G$2263,'EUROSTAT_VBE_AutoP-Input'!$B$7:$B$2263,$D65,'EUROSTAT_VBE_AutoP-Input'!$C$7:$C$2263,"*"&amp;RIGHT($A65,3)&amp;"*",'EUROSTAT_VBE_AutoP-Input'!$D$7:$D$2263,"5544*"))/1000</f>
        <v>0</v>
      </c>
      <c r="J65" s="17">
        <f>(SUMIFS('EUROSTAT_VBE_AutoP-Input'!H$7:H$2263,'EUROSTAT_VBE_AutoP-Input'!$B$7:$B$2263,$D65,'EUROSTAT_VBE_AutoP-Input'!$C$7:$C$2263,"*"&amp;RIGHT($A65,3)&amp;"*",'EUROSTAT_VBE_AutoP-Input'!$D$7:$D$2263,"2210*"))/1000+(SUMIFS('EUROSTAT_VBE_AutoP-Input'!H$7:H$2263,'EUROSTAT_VBE_AutoP-Input'!$B$7:$B$2263,$D65,'EUROSTAT_VBE_AutoP-Input'!$C$7:$C$2263,"*"&amp;RIGHT($A65,3)&amp;"*",'EUROSTAT_VBE_AutoP-Input'!$D$7:$D$2263,"23*"))/1000+(SUMIFS('EUROSTAT_VBE_AutoP-Input'!H$7:H$2263,'EUROSTAT_VBE_AutoP-Input'!$B$7:$B$2263,$D65,'EUROSTAT_VBE_AutoP-Input'!$C$7:$C$2263,"*"&amp;RIGHT($A65,3)&amp;"*",'EUROSTAT_VBE_AutoP-Input'!$D$7:$D$2263,"5544*"))/1000</f>
        <v>0</v>
      </c>
      <c r="K65" s="17">
        <f>(SUMIFS('EUROSTAT_VBE_AutoP-Input'!I$7:I$2263,'EUROSTAT_VBE_AutoP-Input'!$B$7:$B$2263,$D65,'EUROSTAT_VBE_AutoP-Input'!$C$7:$C$2263,"*"&amp;RIGHT($A65,3)&amp;"*",'EUROSTAT_VBE_AutoP-Input'!$D$7:$D$2263,"2210*"))/1000+(SUMIFS('EUROSTAT_VBE_AutoP-Input'!I$7:I$2263,'EUROSTAT_VBE_AutoP-Input'!$B$7:$B$2263,$D65,'EUROSTAT_VBE_AutoP-Input'!$C$7:$C$2263,"*"&amp;RIGHT($A65,3)&amp;"*",'EUROSTAT_VBE_AutoP-Input'!$D$7:$D$2263,"23*"))/1000+(SUMIFS('EUROSTAT_VBE_AutoP-Input'!I$7:I$2263,'EUROSTAT_VBE_AutoP-Input'!$B$7:$B$2263,$D65,'EUROSTAT_VBE_AutoP-Input'!$C$7:$C$2263,"*"&amp;RIGHT($A65,3)&amp;"*",'EUROSTAT_VBE_AutoP-Input'!$D$7:$D$2263,"5544*"))/1000</f>
        <v>7.64</v>
      </c>
      <c r="L65" s="17">
        <f>(SUMIFS('EUROSTAT_VBE_AutoP-Input'!J$7:J$2263,'EUROSTAT_VBE_AutoP-Input'!$B$7:$B$2263,$D65,'EUROSTAT_VBE_AutoP-Input'!$C$7:$C$2263,"*"&amp;RIGHT($A65,3)&amp;"*",'EUROSTAT_VBE_AutoP-Input'!$D$7:$D$2263,"2210*"))/1000+(SUMIFS('EUROSTAT_VBE_AutoP-Input'!J$7:J$2263,'EUROSTAT_VBE_AutoP-Input'!$B$7:$B$2263,$D65,'EUROSTAT_VBE_AutoP-Input'!$C$7:$C$2263,"*"&amp;RIGHT($A65,3)&amp;"*",'EUROSTAT_VBE_AutoP-Input'!$D$7:$D$2263,"23*"))/1000+(SUMIFS('EUROSTAT_VBE_AutoP-Input'!J$7:J$2263,'EUROSTAT_VBE_AutoP-Input'!$B$7:$B$2263,$D65,'EUROSTAT_VBE_AutoP-Input'!$C$7:$C$2263,"*"&amp;RIGHT($A65,3)&amp;"*",'EUROSTAT_VBE_AutoP-Input'!$D$7:$D$2263,"5544*"))/1000</f>
        <v>26.048</v>
      </c>
      <c r="M65" s="17">
        <f>(SUMIFS('EUROSTAT_VBE_AutoP-Input'!K$7:K$2263,'EUROSTAT_VBE_AutoP-Input'!$B$7:$B$2263,$D65,'EUROSTAT_VBE_AutoP-Input'!$C$7:$C$2263,"*"&amp;RIGHT($A65,3)&amp;"*",'EUROSTAT_VBE_AutoP-Input'!$D$7:$D$2263,"2210*"))/1000+(SUMIFS('EUROSTAT_VBE_AutoP-Input'!K$7:K$2263,'EUROSTAT_VBE_AutoP-Input'!$B$7:$B$2263,$D65,'EUROSTAT_VBE_AutoP-Input'!$C$7:$C$2263,"*"&amp;RIGHT($A65,3)&amp;"*",'EUROSTAT_VBE_AutoP-Input'!$D$7:$D$2263,"23*"))/1000+(SUMIFS('EUROSTAT_VBE_AutoP-Input'!K$7:K$2263,'EUROSTAT_VBE_AutoP-Input'!$B$7:$B$2263,$D65,'EUROSTAT_VBE_AutoP-Input'!$C$7:$C$2263,"*"&amp;RIGHT($A65,3)&amp;"*",'EUROSTAT_VBE_AutoP-Input'!$D$7:$D$2263,"5544*"))/1000</f>
        <v>0</v>
      </c>
      <c r="N65" s="17">
        <f>(SUMIFS('EUROSTAT_VBE_AutoP-Input'!L$7:L$2263,'EUROSTAT_VBE_AutoP-Input'!$B$7:$B$2263,$D65,'EUROSTAT_VBE_AutoP-Input'!$C$7:$C$2263,"*"&amp;RIGHT($A65,3)&amp;"*",'EUROSTAT_VBE_AutoP-Input'!$D$7:$D$2263,"2210*"))/1000+(SUMIFS('EUROSTAT_VBE_AutoP-Input'!L$7:L$2263,'EUROSTAT_VBE_AutoP-Input'!$B$7:$B$2263,$D65,'EUROSTAT_VBE_AutoP-Input'!$C$7:$C$2263,"*"&amp;RIGHT($A65,3)&amp;"*",'EUROSTAT_VBE_AutoP-Input'!$D$7:$D$2263,"23*"))/1000+(SUMIFS('EUROSTAT_VBE_AutoP-Input'!L$7:L$2263,'EUROSTAT_VBE_AutoP-Input'!$B$7:$B$2263,$D65,'EUROSTAT_VBE_AutoP-Input'!$C$7:$C$2263,"*"&amp;RIGHT($A65,3)&amp;"*",'EUROSTAT_VBE_AutoP-Input'!$D$7:$D$2263,"5544*"))/1000</f>
        <v>0</v>
      </c>
      <c r="O65" s="17">
        <f>(SUMIFS('EUROSTAT_VBE_AutoP-Input'!M$7:M$2263,'EUROSTAT_VBE_AutoP-Input'!$B$7:$B$2263,$D65,'EUROSTAT_VBE_AutoP-Input'!$C$7:$C$2263,"*"&amp;RIGHT($A65,3)&amp;"*",'EUROSTAT_VBE_AutoP-Input'!$D$7:$D$2263,"2210*"))/1000+(SUMIFS('EUROSTAT_VBE_AutoP-Input'!M$7:M$2263,'EUROSTAT_VBE_AutoP-Input'!$B$7:$B$2263,$D65,'EUROSTAT_VBE_AutoP-Input'!$C$7:$C$2263,"*"&amp;RIGHT($A65,3)&amp;"*",'EUROSTAT_VBE_AutoP-Input'!$D$7:$D$2263,"23*"))/1000+(SUMIFS('EUROSTAT_VBE_AutoP-Input'!M$7:M$2263,'EUROSTAT_VBE_AutoP-Input'!$B$7:$B$2263,$D65,'EUROSTAT_VBE_AutoP-Input'!$C$7:$C$2263,"*"&amp;RIGHT($A65,3)&amp;"*",'EUROSTAT_VBE_AutoP-Input'!$D$7:$D$2263,"5544*"))/1000</f>
        <v>0</v>
      </c>
      <c r="P65" s="17">
        <f>(SUMIFS('EUROSTAT_VBE_AutoP-Input'!N$7:N$2263,'EUROSTAT_VBE_AutoP-Input'!$B$7:$B$2263,$D65,'EUROSTAT_VBE_AutoP-Input'!$C$7:$C$2263,"*"&amp;RIGHT($A65,3)&amp;"*",'EUROSTAT_VBE_AutoP-Input'!$D$7:$D$2263,"2210*"))/1000+(SUMIFS('EUROSTAT_VBE_AutoP-Input'!N$7:N$2263,'EUROSTAT_VBE_AutoP-Input'!$B$7:$B$2263,$D65,'EUROSTAT_VBE_AutoP-Input'!$C$7:$C$2263,"*"&amp;RIGHT($A65,3)&amp;"*",'EUROSTAT_VBE_AutoP-Input'!$D$7:$D$2263,"23*"))/1000+(SUMIFS('EUROSTAT_VBE_AutoP-Input'!N$7:N$2263,'EUROSTAT_VBE_AutoP-Input'!$B$7:$B$2263,$D65,'EUROSTAT_VBE_AutoP-Input'!$C$7:$C$2263,"*"&amp;RIGHT($A65,3)&amp;"*",'EUROSTAT_VBE_AutoP-Input'!$D$7:$D$2263,"5544*"))/1000</f>
        <v>0</v>
      </c>
      <c r="Q65" s="17">
        <f>(SUMIFS('EUROSTAT_VBE_AutoP-Input'!O$7:O$2263,'EUROSTAT_VBE_AutoP-Input'!$B$7:$B$2263,$D65,'EUROSTAT_VBE_AutoP-Input'!$C$7:$C$2263,"*"&amp;RIGHT($A65,3)&amp;"*",'EUROSTAT_VBE_AutoP-Input'!$D$7:$D$2263,"2210*"))/1000+(SUMIFS('EUROSTAT_VBE_AutoP-Input'!O$7:O$2263,'EUROSTAT_VBE_AutoP-Input'!$B$7:$B$2263,$D65,'EUROSTAT_VBE_AutoP-Input'!$C$7:$C$2263,"*"&amp;RIGHT($A65,3)&amp;"*",'EUROSTAT_VBE_AutoP-Input'!$D$7:$D$2263,"23*"))/1000+(SUMIFS('EUROSTAT_VBE_AutoP-Input'!O$7:O$2263,'EUROSTAT_VBE_AutoP-Input'!$B$7:$B$2263,$D65,'EUROSTAT_VBE_AutoP-Input'!$C$7:$C$2263,"*"&amp;RIGHT($A65,3)&amp;"*",'EUROSTAT_VBE_AutoP-Input'!$D$7:$D$2263,"5544*"))/1000</f>
        <v>0.01</v>
      </c>
      <c r="R65" s="17">
        <f>(SUMIFS('EUROSTAT_VBE_AutoP-Input'!P$7:P$2263,'EUROSTAT_VBE_AutoP-Input'!$B$7:$B$2263,$D65,'EUROSTAT_VBE_AutoP-Input'!$C$7:$C$2263,"*"&amp;RIGHT($A65,3)&amp;"*",'EUROSTAT_VBE_AutoP-Input'!$D$7:$D$2263,"2210*"))/1000+(SUMIFS('EUROSTAT_VBE_AutoP-Input'!P$7:P$2263,'EUROSTAT_VBE_AutoP-Input'!$B$7:$B$2263,$D65,'EUROSTAT_VBE_AutoP-Input'!$C$7:$C$2263,"*"&amp;RIGHT($A65,3)&amp;"*",'EUROSTAT_VBE_AutoP-Input'!$D$7:$D$2263,"23*"))/1000+(SUMIFS('EUROSTAT_VBE_AutoP-Input'!P$7:P$2263,'EUROSTAT_VBE_AutoP-Input'!$B$7:$B$2263,$D65,'EUROSTAT_VBE_AutoP-Input'!$C$7:$C$2263,"*"&amp;RIGHT($A65,3)&amp;"*",'EUROSTAT_VBE_AutoP-Input'!$D$7:$D$2263,"5544*"))/1000</f>
        <v>0</v>
      </c>
      <c r="S65" s="17">
        <f>(SUMIFS('EUROSTAT_VBE_AutoP-Input'!Q$7:Q$2263,'EUROSTAT_VBE_AutoP-Input'!$B$7:$B$2263,$D65,'EUROSTAT_VBE_AutoP-Input'!$C$7:$C$2263,"*"&amp;RIGHT($A65,3)&amp;"*",'EUROSTAT_VBE_AutoP-Input'!$D$7:$D$2263,"2210*"))/1000+(SUMIFS('EUROSTAT_VBE_AutoP-Input'!Q$7:Q$2263,'EUROSTAT_VBE_AutoP-Input'!$B$7:$B$2263,$D65,'EUROSTAT_VBE_AutoP-Input'!$C$7:$C$2263,"*"&amp;RIGHT($A65,3)&amp;"*",'EUROSTAT_VBE_AutoP-Input'!$D$7:$D$2263,"23*"))/1000+(SUMIFS('EUROSTAT_VBE_AutoP-Input'!Q$7:Q$2263,'EUROSTAT_VBE_AutoP-Input'!$B$7:$B$2263,$D65,'EUROSTAT_VBE_AutoP-Input'!$C$7:$C$2263,"*"&amp;RIGHT($A65,3)&amp;"*",'EUROSTAT_VBE_AutoP-Input'!$D$7:$D$2263,"5544*"))/1000</f>
        <v>0</v>
      </c>
      <c r="T65" s="17">
        <f>(SUMIFS('EUROSTAT_VBE_AutoP-Input'!R$7:R$2263,'EUROSTAT_VBE_AutoP-Input'!$B$7:$B$2263,$D65,'EUROSTAT_VBE_AutoP-Input'!$C$7:$C$2263,"*"&amp;RIGHT($A65,3)&amp;"*",'EUROSTAT_VBE_AutoP-Input'!$D$7:$D$2263,"2210*"))/1000+(SUMIFS('EUROSTAT_VBE_AutoP-Input'!R$7:R$2263,'EUROSTAT_VBE_AutoP-Input'!$B$7:$B$2263,$D65,'EUROSTAT_VBE_AutoP-Input'!$C$7:$C$2263,"*"&amp;RIGHT($A65,3)&amp;"*",'EUROSTAT_VBE_AutoP-Input'!$D$7:$D$2263,"23*"))/1000+(SUMIFS('EUROSTAT_VBE_AutoP-Input'!R$7:R$2263,'EUROSTAT_VBE_AutoP-Input'!$B$7:$B$2263,$D65,'EUROSTAT_VBE_AutoP-Input'!$C$7:$C$2263,"*"&amp;RIGHT($A65,3)&amp;"*",'EUROSTAT_VBE_AutoP-Input'!$D$7:$D$2263,"5544*"))/1000</f>
        <v>0</v>
      </c>
      <c r="U65" s="17">
        <f>(SUMIFS('EUROSTAT_VBE_AutoP-Input'!S$7:S$2263,'EUROSTAT_VBE_AutoP-Input'!$B$7:$B$2263,$D65,'EUROSTAT_VBE_AutoP-Input'!$C$7:$C$2263,"*"&amp;RIGHT($A65,3)&amp;"*",'EUROSTAT_VBE_AutoP-Input'!$D$7:$D$2263,"2210*"))/1000+(SUMIFS('EUROSTAT_VBE_AutoP-Input'!S$7:S$2263,'EUROSTAT_VBE_AutoP-Input'!$B$7:$B$2263,$D65,'EUROSTAT_VBE_AutoP-Input'!$C$7:$C$2263,"*"&amp;RIGHT($A65,3)&amp;"*",'EUROSTAT_VBE_AutoP-Input'!$D$7:$D$2263,"23*"))/1000+(SUMIFS('EUROSTAT_VBE_AutoP-Input'!S$7:S$2263,'EUROSTAT_VBE_AutoP-Input'!$B$7:$B$2263,$D65,'EUROSTAT_VBE_AutoP-Input'!$C$7:$C$2263,"*"&amp;RIGHT($A65,3)&amp;"*",'EUROSTAT_VBE_AutoP-Input'!$D$7:$D$2263,"5544*"))/1000</f>
        <v>0</v>
      </c>
      <c r="V65" s="17">
        <f>(SUMIFS('EUROSTAT_VBE_AutoP-Input'!T$7:T$2263,'EUROSTAT_VBE_AutoP-Input'!$B$7:$B$2263,$D65,'EUROSTAT_VBE_AutoP-Input'!$C$7:$C$2263,"*"&amp;RIGHT($A65,3)&amp;"*",'EUROSTAT_VBE_AutoP-Input'!$D$7:$D$2263,"2210*"))/1000+(SUMIFS('EUROSTAT_VBE_AutoP-Input'!T$7:T$2263,'EUROSTAT_VBE_AutoP-Input'!$B$7:$B$2263,$D65,'EUROSTAT_VBE_AutoP-Input'!$C$7:$C$2263,"*"&amp;RIGHT($A65,3)&amp;"*",'EUROSTAT_VBE_AutoP-Input'!$D$7:$D$2263,"23*"))/1000+(SUMIFS('EUROSTAT_VBE_AutoP-Input'!T$7:T$2263,'EUROSTAT_VBE_AutoP-Input'!$B$7:$B$2263,$D65,'EUROSTAT_VBE_AutoP-Input'!$C$7:$C$2263,"*"&amp;RIGHT($A65,3)&amp;"*",'EUROSTAT_VBE_AutoP-Input'!$D$7:$D$2263,"5544*"))/1000</f>
        <v>0</v>
      </c>
      <c r="W65" s="17">
        <f>(SUMIFS('EUROSTAT_VBE_AutoP-Input'!U$7:U$2263,'EUROSTAT_VBE_AutoP-Input'!$B$7:$B$2263,$D65,'EUROSTAT_VBE_AutoP-Input'!$C$7:$C$2263,"*"&amp;RIGHT($A65,3)&amp;"*",'EUROSTAT_VBE_AutoP-Input'!$D$7:$D$2263,"2210*"))/1000+(SUMIFS('EUROSTAT_VBE_AutoP-Input'!U$7:U$2263,'EUROSTAT_VBE_AutoP-Input'!$B$7:$B$2263,$D65,'EUROSTAT_VBE_AutoP-Input'!$C$7:$C$2263,"*"&amp;RIGHT($A65,3)&amp;"*",'EUROSTAT_VBE_AutoP-Input'!$D$7:$D$2263,"23*"))/1000+(SUMIFS('EUROSTAT_VBE_AutoP-Input'!U$7:U$2263,'EUROSTAT_VBE_AutoP-Input'!$B$7:$B$2263,$D65,'EUROSTAT_VBE_AutoP-Input'!$C$7:$C$2263,"*"&amp;RIGHT($A65,3)&amp;"*",'EUROSTAT_VBE_AutoP-Input'!$D$7:$D$2263,"5544*"))/1000</f>
        <v>0</v>
      </c>
      <c r="X65" s="17">
        <f>(SUMIFS('EUROSTAT_VBE_AutoP-Input'!V$7:V$2263,'EUROSTAT_VBE_AutoP-Input'!$B$7:$B$2263,$D65,'EUROSTAT_VBE_AutoP-Input'!$C$7:$C$2263,"*"&amp;RIGHT($A65,3)&amp;"*",'EUROSTAT_VBE_AutoP-Input'!$D$7:$D$2263,"2210*"))/1000+(SUMIFS('EUROSTAT_VBE_AutoP-Input'!V$7:V$2263,'EUROSTAT_VBE_AutoP-Input'!$B$7:$B$2263,$D65,'EUROSTAT_VBE_AutoP-Input'!$C$7:$C$2263,"*"&amp;RIGHT($A65,3)&amp;"*",'EUROSTAT_VBE_AutoP-Input'!$D$7:$D$2263,"23*"))/1000+(SUMIFS('EUROSTAT_VBE_AutoP-Input'!V$7:V$2263,'EUROSTAT_VBE_AutoP-Input'!$B$7:$B$2263,$D65,'EUROSTAT_VBE_AutoP-Input'!$C$7:$C$2263,"*"&amp;RIGHT($A65,3)&amp;"*",'EUROSTAT_VBE_AutoP-Input'!$D$7:$D$2263,"5544*"))/1000</f>
        <v>0</v>
      </c>
      <c r="Y65" s="17">
        <f>(SUMIFS('EUROSTAT_VBE_AutoP-Input'!W$7:W$2263,'EUROSTAT_VBE_AutoP-Input'!$B$7:$B$2263,$D65,'EUROSTAT_VBE_AutoP-Input'!$C$7:$C$2263,"*"&amp;RIGHT($A65,3)&amp;"*",'EUROSTAT_VBE_AutoP-Input'!$D$7:$D$2263,"2210*"))/1000+(SUMIFS('EUROSTAT_VBE_AutoP-Input'!W$7:W$2263,'EUROSTAT_VBE_AutoP-Input'!$B$7:$B$2263,$D65,'EUROSTAT_VBE_AutoP-Input'!$C$7:$C$2263,"*"&amp;RIGHT($A65,3)&amp;"*",'EUROSTAT_VBE_AutoP-Input'!$D$7:$D$2263,"23*"))/1000+(SUMIFS('EUROSTAT_VBE_AutoP-Input'!W$7:W$2263,'EUROSTAT_VBE_AutoP-Input'!$B$7:$B$2263,$D65,'EUROSTAT_VBE_AutoP-Input'!$C$7:$C$2263,"*"&amp;RIGHT($A65,3)&amp;"*",'EUROSTAT_VBE_AutoP-Input'!$D$7:$D$2263,"5544*"))/1000</f>
        <v>0</v>
      </c>
      <c r="Z65" s="17">
        <f>(SUMIFS('EUROSTAT_VBE_AutoP-Input'!X$7:X$2263,'EUROSTAT_VBE_AutoP-Input'!$B$7:$B$2263,$D65,'EUROSTAT_VBE_AutoP-Input'!$C$7:$C$2263,"*"&amp;RIGHT($A65,3)&amp;"*",'EUROSTAT_VBE_AutoP-Input'!$D$7:$D$2263,"2210*"))/1000+(SUMIFS('EUROSTAT_VBE_AutoP-Input'!X$7:X$2263,'EUROSTAT_VBE_AutoP-Input'!$B$7:$B$2263,$D65,'EUROSTAT_VBE_AutoP-Input'!$C$7:$C$2263,"*"&amp;RIGHT($A65,3)&amp;"*",'EUROSTAT_VBE_AutoP-Input'!$D$7:$D$2263,"23*"))/1000+(SUMIFS('EUROSTAT_VBE_AutoP-Input'!X$7:X$2263,'EUROSTAT_VBE_AutoP-Input'!$B$7:$B$2263,$D65,'EUROSTAT_VBE_AutoP-Input'!$C$7:$C$2263,"*"&amp;RIGHT($A65,3)&amp;"*",'EUROSTAT_VBE_AutoP-Input'!$D$7:$D$2263,"5544*"))/1000</f>
        <v>0</v>
      </c>
      <c r="AA65" s="17">
        <f>(SUMIFS('EUROSTAT_VBE_AutoP-Input'!Y$7:Y$2263,'EUROSTAT_VBE_AutoP-Input'!$B$7:$B$2263,$D65,'EUROSTAT_VBE_AutoP-Input'!$C$7:$C$2263,"*"&amp;RIGHT($A65,3)&amp;"*",'EUROSTAT_VBE_AutoP-Input'!$D$7:$D$2263,"2210*"))/1000+(SUMIFS('EUROSTAT_VBE_AutoP-Input'!Y$7:Y$2263,'EUROSTAT_VBE_AutoP-Input'!$B$7:$B$2263,$D65,'EUROSTAT_VBE_AutoP-Input'!$C$7:$C$2263,"*"&amp;RIGHT($A65,3)&amp;"*",'EUROSTAT_VBE_AutoP-Input'!$D$7:$D$2263,"23*"))/1000+(SUMIFS('EUROSTAT_VBE_AutoP-Input'!Y$7:Y$2263,'EUROSTAT_VBE_AutoP-Input'!$B$7:$B$2263,$D65,'EUROSTAT_VBE_AutoP-Input'!$C$7:$C$2263,"*"&amp;RIGHT($A65,3)&amp;"*",'EUROSTAT_VBE_AutoP-Input'!$D$7:$D$2263,"5544*"))/1000</f>
        <v>0</v>
      </c>
      <c r="AB65" s="17">
        <f>(SUMIFS('EUROSTAT_VBE_AutoP-Input'!Z$7:Z$2263,'EUROSTAT_VBE_AutoP-Input'!$B$7:$B$2263,$D65,'EUROSTAT_VBE_AutoP-Input'!$C$7:$C$2263,"*"&amp;RIGHT($A65,3)&amp;"*",'EUROSTAT_VBE_AutoP-Input'!$D$7:$D$2263,"2210*"))/1000+(SUMIFS('EUROSTAT_VBE_AutoP-Input'!Z$7:Z$2263,'EUROSTAT_VBE_AutoP-Input'!$B$7:$B$2263,$D65,'EUROSTAT_VBE_AutoP-Input'!$C$7:$C$2263,"*"&amp;RIGHT($A65,3)&amp;"*",'EUROSTAT_VBE_AutoP-Input'!$D$7:$D$2263,"23*"))/1000+(SUMIFS('EUROSTAT_VBE_AutoP-Input'!Z$7:Z$2263,'EUROSTAT_VBE_AutoP-Input'!$B$7:$B$2263,$D65,'EUROSTAT_VBE_AutoP-Input'!$C$7:$C$2263,"*"&amp;RIGHT($A65,3)&amp;"*",'EUROSTAT_VBE_AutoP-Input'!$D$7:$D$2263,"5544*"))/1000</f>
        <v>0</v>
      </c>
      <c r="AC65" s="17">
        <f>(SUMIFS('EUROSTAT_VBE_AutoP-Input'!AA$7:AA$2263,'EUROSTAT_VBE_AutoP-Input'!$B$7:$B$2263,$D65,'EUROSTAT_VBE_AutoP-Input'!$C$7:$C$2263,"*"&amp;RIGHT($A65,3)&amp;"*",'EUROSTAT_VBE_AutoP-Input'!$D$7:$D$2263,"2210*"))/1000+(SUMIFS('EUROSTAT_VBE_AutoP-Input'!AA$7:AA$2263,'EUROSTAT_VBE_AutoP-Input'!$B$7:$B$2263,$D65,'EUROSTAT_VBE_AutoP-Input'!$C$7:$C$2263,"*"&amp;RIGHT($A65,3)&amp;"*",'EUROSTAT_VBE_AutoP-Input'!$D$7:$D$2263,"23*"))/1000+(SUMIFS('EUROSTAT_VBE_AutoP-Input'!AA$7:AA$2263,'EUROSTAT_VBE_AutoP-Input'!$B$7:$B$2263,$D65,'EUROSTAT_VBE_AutoP-Input'!$C$7:$C$2263,"*"&amp;RIGHT($A65,3)&amp;"*",'EUROSTAT_VBE_AutoP-Input'!$D$7:$D$2263,"5544*"))/1000</f>
        <v>0</v>
      </c>
      <c r="AD65" s="17">
        <f>(SUMIFS('EUROSTAT_VBE_AutoP-Input'!AB$7:AB$2263,'EUROSTAT_VBE_AutoP-Input'!$B$7:$B$2263,$D65,'EUROSTAT_VBE_AutoP-Input'!$C$7:$C$2263,"*"&amp;RIGHT($A65,3)&amp;"*",'EUROSTAT_VBE_AutoP-Input'!$D$7:$D$2263,"2210*"))/1000+(SUMIFS('EUROSTAT_VBE_AutoP-Input'!AB$7:AB$2263,'EUROSTAT_VBE_AutoP-Input'!$B$7:$B$2263,$D65,'EUROSTAT_VBE_AutoP-Input'!$C$7:$C$2263,"*"&amp;RIGHT($A65,3)&amp;"*",'EUROSTAT_VBE_AutoP-Input'!$D$7:$D$2263,"23*"))/1000+(SUMIFS('EUROSTAT_VBE_AutoP-Input'!AB$7:AB$2263,'EUROSTAT_VBE_AutoP-Input'!$B$7:$B$2263,$D65,'EUROSTAT_VBE_AutoP-Input'!$C$7:$C$2263,"*"&amp;RIGHT($A65,3)&amp;"*",'EUROSTAT_VBE_AutoP-Input'!$D$7:$D$2263,"5544*"))/1000</f>
        <v>0</v>
      </c>
      <c r="AE65" s="17">
        <f>(SUMIFS('EUROSTAT_VBE_AutoP-Input'!AC$7:AC$2263,'EUROSTAT_VBE_AutoP-Input'!$B$7:$B$2263,$D65,'EUROSTAT_VBE_AutoP-Input'!$C$7:$C$2263,"*"&amp;RIGHT($A65,3)&amp;"*",'EUROSTAT_VBE_AutoP-Input'!$D$7:$D$2263,"2210*"))/1000+(SUMIFS('EUROSTAT_VBE_AutoP-Input'!AC$7:AC$2263,'EUROSTAT_VBE_AutoP-Input'!$B$7:$B$2263,$D65,'EUROSTAT_VBE_AutoP-Input'!$C$7:$C$2263,"*"&amp;RIGHT($A65,3)&amp;"*",'EUROSTAT_VBE_AutoP-Input'!$D$7:$D$2263,"23*"))/1000+(SUMIFS('EUROSTAT_VBE_AutoP-Input'!AC$7:AC$2263,'EUROSTAT_VBE_AutoP-Input'!$B$7:$B$2263,$D65,'EUROSTAT_VBE_AutoP-Input'!$C$7:$C$2263,"*"&amp;RIGHT($A65,3)&amp;"*",'EUROSTAT_VBE_AutoP-Input'!$D$7:$D$2263,"5544*"))/1000</f>
        <v>0</v>
      </c>
      <c r="AF65" s="17">
        <f>(SUMIFS('EUROSTAT_VBE_AutoP-Input'!AD$7:AD$2263,'EUROSTAT_VBE_AutoP-Input'!$B$7:$B$2263,$D65,'EUROSTAT_VBE_AutoP-Input'!$C$7:$C$2263,"*"&amp;RIGHT($A65,3)&amp;"*",'EUROSTAT_VBE_AutoP-Input'!$D$7:$D$2263,"2210*"))/1000+(SUMIFS('EUROSTAT_VBE_AutoP-Input'!AD$7:AD$2263,'EUROSTAT_VBE_AutoP-Input'!$B$7:$B$2263,$D65,'EUROSTAT_VBE_AutoP-Input'!$C$7:$C$2263,"*"&amp;RIGHT($A65,3)&amp;"*",'EUROSTAT_VBE_AutoP-Input'!$D$7:$D$2263,"23*"))/1000+(SUMIFS('EUROSTAT_VBE_AutoP-Input'!AD$7:AD$2263,'EUROSTAT_VBE_AutoP-Input'!$B$7:$B$2263,$D65,'EUROSTAT_VBE_AutoP-Input'!$C$7:$C$2263,"*"&amp;RIGHT($A65,3)&amp;"*",'EUROSTAT_VBE_AutoP-Input'!$D$7:$D$2263,"5544*"))/1000</f>
        <v>0</v>
      </c>
      <c r="AG65" s="17">
        <f>(SUMIFS('EUROSTAT_VBE_AutoP-Input'!AE$7:AE$2263,'EUROSTAT_VBE_AutoP-Input'!$B$7:$B$2263,$D65,'EUROSTAT_VBE_AutoP-Input'!$C$7:$C$2263,"*"&amp;RIGHT($A65,3)&amp;"*",'EUROSTAT_VBE_AutoP-Input'!$D$7:$D$2263,"2210*"))/1000+(SUMIFS('EUROSTAT_VBE_AutoP-Input'!AE$7:AE$2263,'EUROSTAT_VBE_AutoP-Input'!$B$7:$B$2263,$D65,'EUROSTAT_VBE_AutoP-Input'!$C$7:$C$2263,"*"&amp;RIGHT($A65,3)&amp;"*",'EUROSTAT_VBE_AutoP-Input'!$D$7:$D$2263,"23*"))/1000+(SUMIFS('EUROSTAT_VBE_AutoP-Input'!AE$7:AE$2263,'EUROSTAT_VBE_AutoP-Input'!$B$7:$B$2263,$D65,'EUROSTAT_VBE_AutoP-Input'!$C$7:$C$2263,"*"&amp;RIGHT($A65,3)&amp;"*",'EUROSTAT_VBE_AutoP-Input'!$D$7:$D$2263,"5544*"))/1000</f>
        <v>0</v>
      </c>
      <c r="AH65" s="17">
        <f>(SUMIFS('EUROSTAT_VBE_AutoP-Input'!AF$7:AF$2263,'EUROSTAT_VBE_AutoP-Input'!$B$7:$B$2263,$D65,'EUROSTAT_VBE_AutoP-Input'!$C$7:$C$2263,"*"&amp;RIGHT($A65,3)&amp;"*",'EUROSTAT_VBE_AutoP-Input'!$D$7:$D$2263,"2210*"))/1000+(SUMIFS('EUROSTAT_VBE_AutoP-Input'!AF$7:AF$2263,'EUROSTAT_VBE_AutoP-Input'!$B$7:$B$2263,$D65,'EUROSTAT_VBE_AutoP-Input'!$C$7:$C$2263,"*"&amp;RIGHT($A65,3)&amp;"*",'EUROSTAT_VBE_AutoP-Input'!$D$7:$D$2263,"23*"))/1000+(SUMIFS('EUROSTAT_VBE_AutoP-Input'!AF$7:AF$2263,'EUROSTAT_VBE_AutoP-Input'!$B$7:$B$2263,$D65,'EUROSTAT_VBE_AutoP-Input'!$C$7:$C$2263,"*"&amp;RIGHT($A65,3)&amp;"*",'EUROSTAT_VBE_AutoP-Input'!$D$7:$D$2263,"5544*"))/1000</f>
        <v>1.011</v>
      </c>
      <c r="AI65" s="17">
        <f>(SUMIFS('EUROSTAT_VBE_AutoP-Input'!AG$7:AG$2263,'EUROSTAT_VBE_AutoP-Input'!$B$7:$B$2263,$D65,'EUROSTAT_VBE_AutoP-Input'!$C$7:$C$2263,"*"&amp;RIGHT($A65,3)&amp;"*",'EUROSTAT_VBE_AutoP-Input'!$D$7:$D$2263,"2210*"))/1000+(SUMIFS('EUROSTAT_VBE_AutoP-Input'!AG$7:AG$2263,'EUROSTAT_VBE_AutoP-Input'!$B$7:$B$2263,$D65,'EUROSTAT_VBE_AutoP-Input'!$C$7:$C$2263,"*"&amp;RIGHT($A65,3)&amp;"*",'EUROSTAT_VBE_AutoP-Input'!$D$7:$D$2263,"23*"))/1000+(SUMIFS('EUROSTAT_VBE_AutoP-Input'!AG$7:AG$2263,'EUROSTAT_VBE_AutoP-Input'!$B$7:$B$2263,$D65,'EUROSTAT_VBE_AutoP-Input'!$C$7:$C$2263,"*"&amp;RIGHT($A65,3)&amp;"*",'EUROSTAT_VBE_AutoP-Input'!$D$7:$D$2263,"5544*"))/1000</f>
        <v>1.039</v>
      </c>
      <c r="AJ65" s="17">
        <f>(SUMIFS('EUROSTAT_VBE_AutoP-Input'!AH$7:AH$2263,'EUROSTAT_VBE_AutoP-Input'!$B$7:$B$2263,$D65,'EUROSTAT_VBE_AutoP-Input'!$C$7:$C$2263,"*"&amp;RIGHT($A65,3)&amp;"*",'EUROSTAT_VBE_AutoP-Input'!$D$7:$D$2263,"2210*"))/1000+(SUMIFS('EUROSTAT_VBE_AutoP-Input'!AH$7:AH$2263,'EUROSTAT_VBE_AutoP-Input'!$B$7:$B$2263,$D65,'EUROSTAT_VBE_AutoP-Input'!$C$7:$C$2263,"*"&amp;RIGHT($A65,3)&amp;"*",'EUROSTAT_VBE_AutoP-Input'!$D$7:$D$2263,"23*"))/1000+(SUMIFS('EUROSTAT_VBE_AutoP-Input'!AH$7:AH$2263,'EUROSTAT_VBE_AutoP-Input'!$B$7:$B$2263,$D65,'EUROSTAT_VBE_AutoP-Input'!$C$7:$C$2263,"*"&amp;RIGHT($A65,3)&amp;"*",'EUROSTAT_VBE_AutoP-Input'!$D$7:$D$2263,"5544*"))/1000</f>
        <v>0</v>
      </c>
      <c r="AK65" s="17">
        <f>(SUMIFS('EUROSTAT_VBE_AutoP-Input'!AI$7:AI$2263,'EUROSTAT_VBE_AutoP-Input'!$B$7:$B$2263,$D65,'EUROSTAT_VBE_AutoP-Input'!$C$7:$C$2263,"*"&amp;RIGHT($A65,3)&amp;"*",'EUROSTAT_VBE_AutoP-Input'!$D$7:$D$2263,"2210*"))/1000+(SUMIFS('EUROSTAT_VBE_AutoP-Input'!AI$7:AI$2263,'EUROSTAT_VBE_AutoP-Input'!$B$7:$B$2263,$D65,'EUROSTAT_VBE_AutoP-Input'!$C$7:$C$2263,"*"&amp;RIGHT($A65,3)&amp;"*",'EUROSTAT_VBE_AutoP-Input'!$D$7:$D$2263,"23*"))/1000+(SUMIFS('EUROSTAT_VBE_AutoP-Input'!AI$7:AI$2263,'EUROSTAT_VBE_AutoP-Input'!$B$7:$B$2263,$D65,'EUROSTAT_VBE_AutoP-Input'!$C$7:$C$2263,"*"&amp;RIGHT($A65,3)&amp;"*",'EUROSTAT_VBE_AutoP-Input'!$D$7:$D$2263,"5544*"))/1000</f>
        <v>0</v>
      </c>
      <c r="AL65" s="17">
        <f>(SUMIFS('EUROSTAT_VBE_AutoP-Input'!AJ$7:AJ$2263,'EUROSTAT_VBE_AutoP-Input'!$B$7:$B$2263,$D65,'EUROSTAT_VBE_AutoP-Input'!$C$7:$C$2263,"*"&amp;RIGHT($A65,3)&amp;"*",'EUROSTAT_VBE_AutoP-Input'!$D$7:$D$2263,"2210*"))/1000+(SUMIFS('EUROSTAT_VBE_AutoP-Input'!AJ$7:AJ$2263,'EUROSTAT_VBE_AutoP-Input'!$B$7:$B$2263,$D65,'EUROSTAT_VBE_AutoP-Input'!$C$7:$C$2263,"*"&amp;RIGHT($A65,3)&amp;"*",'EUROSTAT_VBE_AutoP-Input'!$D$7:$D$2263,"23*"))/1000+(SUMIFS('EUROSTAT_VBE_AutoP-Input'!AJ$7:AJ$2263,'EUROSTAT_VBE_AutoP-Input'!$B$7:$B$2263,$D65,'EUROSTAT_VBE_AutoP-Input'!$C$7:$C$2263,"*"&amp;RIGHT($A65,3)&amp;"*",'EUROSTAT_VBE_AutoP-Input'!$D$7:$D$2263,"5544*"))/1000</f>
        <v>0</v>
      </c>
      <c r="AM65" s="17">
        <f>(SUMIFS('EUROSTAT_VBE_AutoP-Input'!AK$7:AK$2263,'EUROSTAT_VBE_AutoP-Input'!$B$7:$B$2263,$D65,'EUROSTAT_VBE_AutoP-Input'!$C$7:$C$2263,"*"&amp;RIGHT($A65,3)&amp;"*",'EUROSTAT_VBE_AutoP-Input'!$D$7:$D$2263,"2210*"))/1000+(SUMIFS('EUROSTAT_VBE_AutoP-Input'!AK$7:AK$2263,'EUROSTAT_VBE_AutoP-Input'!$B$7:$B$2263,$D65,'EUROSTAT_VBE_AutoP-Input'!$C$7:$C$2263,"*"&amp;RIGHT($A65,3)&amp;"*",'EUROSTAT_VBE_AutoP-Input'!$D$7:$D$2263,"23*"))/1000+(SUMIFS('EUROSTAT_VBE_AutoP-Input'!AK$7:AK$2263,'EUROSTAT_VBE_AutoP-Input'!$B$7:$B$2263,$D65,'EUROSTAT_VBE_AutoP-Input'!$C$7:$C$2263,"*"&amp;RIGHT($A65,3)&amp;"*",'EUROSTAT_VBE_AutoP-Input'!$D$7:$D$2263,"5544*"))/1000</f>
        <v>0</v>
      </c>
      <c r="AN65" s="20"/>
      <c r="AO65" s="49">
        <v>0</v>
      </c>
      <c r="AP65" s="49">
        <v>0</v>
      </c>
      <c r="AQ65" s="49">
        <v>0</v>
      </c>
      <c r="AR65" s="49">
        <v>0</v>
      </c>
      <c r="AS65" s="49">
        <v>0</v>
      </c>
    </row>
    <row r="66" spans="1:45">
      <c r="A66" t="s">
        <v>627</v>
      </c>
      <c r="B66" s="12" t="s">
        <v>628</v>
      </c>
      <c r="C66" t="s">
        <v>293</v>
      </c>
      <c r="D66" t="s">
        <v>126</v>
      </c>
      <c r="E66" s="775" t="s">
        <v>231</v>
      </c>
      <c r="F66" s="775" t="s">
        <v>251</v>
      </c>
      <c r="G66" s="17">
        <f>(SUMIFS('EUROSTAT_VBE_AutoP-Input'!E$7:E$2263,'EUROSTAT_VBE_AutoP-Input'!$B$7:$B$2263,$D66,'EUROSTAT_VBE_AutoP-Input'!$C$7:$C$2263,"*"&amp;RIGHT($A66,3)&amp;"*",'EUROSTAT_VBE_AutoP-Input'!$D$7:$D$2263,"2230*"))/1000</f>
        <v>0</v>
      </c>
      <c r="H66" s="17">
        <f>(SUMIFS('EUROSTAT_VBE_AutoP-Input'!F$7:F$2263,'EUROSTAT_VBE_AutoP-Input'!$B$7:$B$2263,$D66,'EUROSTAT_VBE_AutoP-Input'!$C$7:$C$2263,"*"&amp;RIGHT($A66,3)&amp;"*",'EUROSTAT_VBE_AutoP-Input'!$D$7:$D$2263,"2230*"))/1000</f>
        <v>0</v>
      </c>
      <c r="I66" s="17">
        <f>(SUMIFS('EUROSTAT_VBE_AutoP-Input'!G$7:G$2263,'EUROSTAT_VBE_AutoP-Input'!$B$7:$B$2263,$D66,'EUROSTAT_VBE_AutoP-Input'!$C$7:$C$2263,"*"&amp;RIGHT($A66,3)&amp;"*",'EUROSTAT_VBE_AutoP-Input'!$D$7:$D$2263,"2230*"))/1000</f>
        <v>0</v>
      </c>
      <c r="J66" s="17">
        <f>(SUMIFS('EUROSTAT_VBE_AutoP-Input'!H$7:H$2263,'EUROSTAT_VBE_AutoP-Input'!$B$7:$B$2263,$D66,'EUROSTAT_VBE_AutoP-Input'!$C$7:$C$2263,"*"&amp;RIGHT($A66,3)&amp;"*",'EUROSTAT_VBE_AutoP-Input'!$D$7:$D$2263,"2230*"))/1000</f>
        <v>0</v>
      </c>
      <c r="K66" s="17">
        <f>(SUMIFS('EUROSTAT_VBE_AutoP-Input'!I$7:I$2263,'EUROSTAT_VBE_AutoP-Input'!$B$7:$B$2263,$D66,'EUROSTAT_VBE_AutoP-Input'!$C$7:$C$2263,"*"&amp;RIGHT($A66,3)&amp;"*",'EUROSTAT_VBE_AutoP-Input'!$D$7:$D$2263,"2230*"))/1000</f>
        <v>0</v>
      </c>
      <c r="L66" s="17">
        <f>(SUMIFS('EUROSTAT_VBE_AutoP-Input'!J$7:J$2263,'EUROSTAT_VBE_AutoP-Input'!$B$7:$B$2263,$D66,'EUROSTAT_VBE_AutoP-Input'!$C$7:$C$2263,"*"&amp;RIGHT($A66,3)&amp;"*",'EUROSTAT_VBE_AutoP-Input'!$D$7:$D$2263,"2230*"))/1000</f>
        <v>2.24</v>
      </c>
      <c r="M66" s="17">
        <f>(SUMIFS('EUROSTAT_VBE_AutoP-Input'!K$7:K$2263,'EUROSTAT_VBE_AutoP-Input'!$B$7:$B$2263,$D66,'EUROSTAT_VBE_AutoP-Input'!$C$7:$C$2263,"*"&amp;RIGHT($A66,3)&amp;"*",'EUROSTAT_VBE_AutoP-Input'!$D$7:$D$2263,"2230*"))/1000</f>
        <v>0</v>
      </c>
      <c r="N66" s="17">
        <f>(SUMIFS('EUROSTAT_VBE_AutoP-Input'!L$7:L$2263,'EUROSTAT_VBE_AutoP-Input'!$B$7:$B$2263,$D66,'EUROSTAT_VBE_AutoP-Input'!$C$7:$C$2263,"*"&amp;RIGHT($A66,3)&amp;"*",'EUROSTAT_VBE_AutoP-Input'!$D$7:$D$2263,"2230*"))/1000</f>
        <v>0</v>
      </c>
      <c r="O66" s="17">
        <f>(SUMIFS('EUROSTAT_VBE_AutoP-Input'!M$7:M$2263,'EUROSTAT_VBE_AutoP-Input'!$B$7:$B$2263,$D66,'EUROSTAT_VBE_AutoP-Input'!$C$7:$C$2263,"*"&amp;RIGHT($A66,3)&amp;"*",'EUROSTAT_VBE_AutoP-Input'!$D$7:$D$2263,"2230*"))/1000</f>
        <v>0</v>
      </c>
      <c r="P66" s="17">
        <f>(SUMIFS('EUROSTAT_VBE_AutoP-Input'!N$7:N$2263,'EUROSTAT_VBE_AutoP-Input'!$B$7:$B$2263,$D66,'EUROSTAT_VBE_AutoP-Input'!$C$7:$C$2263,"*"&amp;RIGHT($A66,3)&amp;"*",'EUROSTAT_VBE_AutoP-Input'!$D$7:$D$2263,"2230*"))/1000</f>
        <v>0</v>
      </c>
      <c r="Q66" s="17">
        <f>(SUMIFS('EUROSTAT_VBE_AutoP-Input'!O$7:O$2263,'EUROSTAT_VBE_AutoP-Input'!$B$7:$B$2263,$D66,'EUROSTAT_VBE_AutoP-Input'!$C$7:$C$2263,"*"&amp;RIGHT($A66,3)&amp;"*",'EUROSTAT_VBE_AutoP-Input'!$D$7:$D$2263,"2230*"))/1000</f>
        <v>0</v>
      </c>
      <c r="R66" s="17">
        <f>(SUMIFS('EUROSTAT_VBE_AutoP-Input'!P$7:P$2263,'EUROSTAT_VBE_AutoP-Input'!$B$7:$B$2263,$D66,'EUROSTAT_VBE_AutoP-Input'!$C$7:$C$2263,"*"&amp;RIGHT($A66,3)&amp;"*",'EUROSTAT_VBE_AutoP-Input'!$D$7:$D$2263,"2230*"))/1000</f>
        <v>0</v>
      </c>
      <c r="S66" s="17">
        <f>(SUMIFS('EUROSTAT_VBE_AutoP-Input'!Q$7:Q$2263,'EUROSTAT_VBE_AutoP-Input'!$B$7:$B$2263,$D66,'EUROSTAT_VBE_AutoP-Input'!$C$7:$C$2263,"*"&amp;RIGHT($A66,3)&amp;"*",'EUROSTAT_VBE_AutoP-Input'!$D$7:$D$2263,"2230*"))/1000</f>
        <v>0</v>
      </c>
      <c r="T66" s="17">
        <f>(SUMIFS('EUROSTAT_VBE_AutoP-Input'!R$7:R$2263,'EUROSTAT_VBE_AutoP-Input'!$B$7:$B$2263,$D66,'EUROSTAT_VBE_AutoP-Input'!$C$7:$C$2263,"*"&amp;RIGHT($A66,3)&amp;"*",'EUROSTAT_VBE_AutoP-Input'!$D$7:$D$2263,"2230*"))/1000</f>
        <v>0</v>
      </c>
      <c r="U66" s="17">
        <f>(SUMIFS('EUROSTAT_VBE_AutoP-Input'!S$7:S$2263,'EUROSTAT_VBE_AutoP-Input'!$B$7:$B$2263,$D66,'EUROSTAT_VBE_AutoP-Input'!$C$7:$C$2263,"*"&amp;RIGHT($A66,3)&amp;"*",'EUROSTAT_VBE_AutoP-Input'!$D$7:$D$2263,"2230*"))/1000</f>
        <v>0</v>
      </c>
      <c r="V66" s="17">
        <f>(SUMIFS('EUROSTAT_VBE_AutoP-Input'!T$7:T$2263,'EUROSTAT_VBE_AutoP-Input'!$B$7:$B$2263,$D66,'EUROSTAT_VBE_AutoP-Input'!$C$7:$C$2263,"*"&amp;RIGHT($A66,3)&amp;"*",'EUROSTAT_VBE_AutoP-Input'!$D$7:$D$2263,"2230*"))/1000</f>
        <v>0</v>
      </c>
      <c r="W66" s="17">
        <f>(SUMIFS('EUROSTAT_VBE_AutoP-Input'!U$7:U$2263,'EUROSTAT_VBE_AutoP-Input'!$B$7:$B$2263,$D66,'EUROSTAT_VBE_AutoP-Input'!$C$7:$C$2263,"*"&amp;RIGHT($A66,3)&amp;"*",'EUROSTAT_VBE_AutoP-Input'!$D$7:$D$2263,"2230*"))/1000</f>
        <v>0</v>
      </c>
      <c r="X66" s="17">
        <f>(SUMIFS('EUROSTAT_VBE_AutoP-Input'!V$7:V$2263,'EUROSTAT_VBE_AutoP-Input'!$B$7:$B$2263,$D66,'EUROSTAT_VBE_AutoP-Input'!$C$7:$C$2263,"*"&amp;RIGHT($A66,3)&amp;"*",'EUROSTAT_VBE_AutoP-Input'!$D$7:$D$2263,"2230*"))/1000</f>
        <v>0</v>
      </c>
      <c r="Y66" s="17">
        <f>(SUMIFS('EUROSTAT_VBE_AutoP-Input'!W$7:W$2263,'EUROSTAT_VBE_AutoP-Input'!$B$7:$B$2263,$D66,'EUROSTAT_VBE_AutoP-Input'!$C$7:$C$2263,"*"&amp;RIGHT($A66,3)&amp;"*",'EUROSTAT_VBE_AutoP-Input'!$D$7:$D$2263,"2230*"))/1000</f>
        <v>0</v>
      </c>
      <c r="Z66" s="17">
        <f>(SUMIFS('EUROSTAT_VBE_AutoP-Input'!X$7:X$2263,'EUROSTAT_VBE_AutoP-Input'!$B$7:$B$2263,$D66,'EUROSTAT_VBE_AutoP-Input'!$C$7:$C$2263,"*"&amp;RIGHT($A66,3)&amp;"*",'EUROSTAT_VBE_AutoP-Input'!$D$7:$D$2263,"2230*"))/1000</f>
        <v>0</v>
      </c>
      <c r="AA66" s="17">
        <f>(SUMIFS('EUROSTAT_VBE_AutoP-Input'!Y$7:Y$2263,'EUROSTAT_VBE_AutoP-Input'!$B$7:$B$2263,$D66,'EUROSTAT_VBE_AutoP-Input'!$C$7:$C$2263,"*"&amp;RIGHT($A66,3)&amp;"*",'EUROSTAT_VBE_AutoP-Input'!$D$7:$D$2263,"2230*"))/1000</f>
        <v>0</v>
      </c>
      <c r="AB66" s="17">
        <f>(SUMIFS('EUROSTAT_VBE_AutoP-Input'!Z$7:Z$2263,'EUROSTAT_VBE_AutoP-Input'!$B$7:$B$2263,$D66,'EUROSTAT_VBE_AutoP-Input'!$C$7:$C$2263,"*"&amp;RIGHT($A66,3)&amp;"*",'EUROSTAT_VBE_AutoP-Input'!$D$7:$D$2263,"2230*"))/1000</f>
        <v>0</v>
      </c>
      <c r="AC66" s="17">
        <f>(SUMIFS('EUROSTAT_VBE_AutoP-Input'!AA$7:AA$2263,'EUROSTAT_VBE_AutoP-Input'!$B$7:$B$2263,$D66,'EUROSTAT_VBE_AutoP-Input'!$C$7:$C$2263,"*"&amp;RIGHT($A66,3)&amp;"*",'EUROSTAT_VBE_AutoP-Input'!$D$7:$D$2263,"2230*"))/1000</f>
        <v>0</v>
      </c>
      <c r="AD66" s="17">
        <f>(SUMIFS('EUROSTAT_VBE_AutoP-Input'!AB$7:AB$2263,'EUROSTAT_VBE_AutoP-Input'!$B$7:$B$2263,$D66,'EUROSTAT_VBE_AutoP-Input'!$C$7:$C$2263,"*"&amp;RIGHT($A66,3)&amp;"*",'EUROSTAT_VBE_AutoP-Input'!$D$7:$D$2263,"2230*"))/1000</f>
        <v>0</v>
      </c>
      <c r="AE66" s="17">
        <f>(SUMIFS('EUROSTAT_VBE_AutoP-Input'!AC$7:AC$2263,'EUROSTAT_VBE_AutoP-Input'!$B$7:$B$2263,$D66,'EUROSTAT_VBE_AutoP-Input'!$C$7:$C$2263,"*"&amp;RIGHT($A66,3)&amp;"*",'EUROSTAT_VBE_AutoP-Input'!$D$7:$D$2263,"2230*"))/1000</f>
        <v>0</v>
      </c>
      <c r="AF66" s="17">
        <f>(SUMIFS('EUROSTAT_VBE_AutoP-Input'!AD$7:AD$2263,'EUROSTAT_VBE_AutoP-Input'!$B$7:$B$2263,$D66,'EUROSTAT_VBE_AutoP-Input'!$C$7:$C$2263,"*"&amp;RIGHT($A66,3)&amp;"*",'EUROSTAT_VBE_AutoP-Input'!$D$7:$D$2263,"2230*"))/1000</f>
        <v>0</v>
      </c>
      <c r="AG66" s="17">
        <f>(SUMIFS('EUROSTAT_VBE_AutoP-Input'!AE$7:AE$2263,'EUROSTAT_VBE_AutoP-Input'!$B$7:$B$2263,$D66,'EUROSTAT_VBE_AutoP-Input'!$C$7:$C$2263,"*"&amp;RIGHT($A66,3)&amp;"*",'EUROSTAT_VBE_AutoP-Input'!$D$7:$D$2263,"2230*"))/1000</f>
        <v>0</v>
      </c>
      <c r="AH66" s="17">
        <f>(SUMIFS('EUROSTAT_VBE_AutoP-Input'!AF$7:AF$2263,'EUROSTAT_VBE_AutoP-Input'!$B$7:$B$2263,$D66,'EUROSTAT_VBE_AutoP-Input'!$C$7:$C$2263,"*"&amp;RIGHT($A66,3)&amp;"*",'EUROSTAT_VBE_AutoP-Input'!$D$7:$D$2263,"2230*"))/1000</f>
        <v>0</v>
      </c>
      <c r="AI66" s="17">
        <f>(SUMIFS('EUROSTAT_VBE_AutoP-Input'!AG$7:AG$2263,'EUROSTAT_VBE_AutoP-Input'!$B$7:$B$2263,$D66,'EUROSTAT_VBE_AutoP-Input'!$C$7:$C$2263,"*"&amp;RIGHT($A66,3)&amp;"*",'EUROSTAT_VBE_AutoP-Input'!$D$7:$D$2263,"2230*"))/1000</f>
        <v>0.24</v>
      </c>
      <c r="AJ66" s="17">
        <f>(SUMIFS('EUROSTAT_VBE_AutoP-Input'!AH$7:AH$2263,'EUROSTAT_VBE_AutoP-Input'!$B$7:$B$2263,$D66,'EUROSTAT_VBE_AutoP-Input'!$C$7:$C$2263,"*"&amp;RIGHT($A66,3)&amp;"*",'EUROSTAT_VBE_AutoP-Input'!$D$7:$D$2263,"2230*"))/1000</f>
        <v>0</v>
      </c>
      <c r="AK66" s="17">
        <f>(SUMIFS('EUROSTAT_VBE_AutoP-Input'!AI$7:AI$2263,'EUROSTAT_VBE_AutoP-Input'!$B$7:$B$2263,$D66,'EUROSTAT_VBE_AutoP-Input'!$C$7:$C$2263,"*"&amp;RIGHT($A66,3)&amp;"*",'EUROSTAT_VBE_AutoP-Input'!$D$7:$D$2263,"2230*"))/1000</f>
        <v>0</v>
      </c>
      <c r="AL66" s="17">
        <f>(SUMIFS('EUROSTAT_VBE_AutoP-Input'!AJ$7:AJ$2263,'EUROSTAT_VBE_AutoP-Input'!$B$7:$B$2263,$D66,'EUROSTAT_VBE_AutoP-Input'!$C$7:$C$2263,"*"&amp;RIGHT($A66,3)&amp;"*",'EUROSTAT_VBE_AutoP-Input'!$D$7:$D$2263,"2230*"))/1000</f>
        <v>0</v>
      </c>
      <c r="AM66" s="17">
        <f>(SUMIFS('EUROSTAT_VBE_AutoP-Input'!AK$7:AK$2263,'EUROSTAT_VBE_AutoP-Input'!$B$7:$B$2263,$D66,'EUROSTAT_VBE_AutoP-Input'!$C$7:$C$2263,"*"&amp;RIGHT($A66,3)&amp;"*",'EUROSTAT_VBE_AutoP-Input'!$D$7:$D$2263,"2230*"))/1000</f>
        <v>0</v>
      </c>
      <c r="AN66" s="20"/>
      <c r="AO66" s="49">
        <v>0</v>
      </c>
      <c r="AP66" s="49">
        <v>0</v>
      </c>
      <c r="AQ66" s="49">
        <v>0</v>
      </c>
      <c r="AR66" s="49">
        <v>0</v>
      </c>
      <c r="AS66" s="49">
        <v>0</v>
      </c>
    </row>
    <row r="67" spans="1:45">
      <c r="A67" t="s">
        <v>627</v>
      </c>
      <c r="B67" s="12" t="s">
        <v>628</v>
      </c>
      <c r="C67" t="s">
        <v>293</v>
      </c>
      <c r="D67" t="s">
        <v>126</v>
      </c>
      <c r="E67" s="801" t="s">
        <v>232</v>
      </c>
      <c r="F67" s="801" t="s">
        <v>252</v>
      </c>
      <c r="G67" s="17">
        <f>(SUMIFS('EUROSTAT_VBE_AutoP-Input'!E$7:E$2263,'EUROSTAT_VBE_AutoP-Input'!$B$7:$B$2263,$D67,'EUROSTAT_VBE_AutoP-Input'!$C$7:$C$2263,"*"&amp;RIGHT($A67,3)&amp;"*",'EUROSTAT_VBE_AutoP-Input'!$D$7:$D$2263,"212*"))/1000</f>
        <v>0</v>
      </c>
      <c r="H67" s="17">
        <f>(SUMIFS('EUROSTAT_VBE_AutoP-Input'!F$7:F$2263,'EUROSTAT_VBE_AutoP-Input'!$B$7:$B$2263,$D67,'EUROSTAT_VBE_AutoP-Input'!$C$7:$C$2263,"*"&amp;RIGHT($A67,3)&amp;"*",'EUROSTAT_VBE_AutoP-Input'!$D$7:$D$2263,"212*"))/1000</f>
        <v>0</v>
      </c>
      <c r="I67" s="17">
        <f>(SUMIFS('EUROSTAT_VBE_AutoP-Input'!G$7:G$2263,'EUROSTAT_VBE_AutoP-Input'!$B$7:$B$2263,$D67,'EUROSTAT_VBE_AutoP-Input'!$C$7:$C$2263,"*"&amp;RIGHT($A67,3)&amp;"*",'EUROSTAT_VBE_AutoP-Input'!$D$7:$D$2263,"212*"))/1000</f>
        <v>0</v>
      </c>
      <c r="J67" s="17">
        <f>(SUMIFS('EUROSTAT_VBE_AutoP-Input'!H$7:H$2263,'EUROSTAT_VBE_AutoP-Input'!$B$7:$B$2263,$D67,'EUROSTAT_VBE_AutoP-Input'!$C$7:$C$2263,"*"&amp;RIGHT($A67,3)&amp;"*",'EUROSTAT_VBE_AutoP-Input'!$D$7:$D$2263,"212*"))/1000</f>
        <v>0</v>
      </c>
      <c r="K67" s="17">
        <f>(SUMIFS('EUROSTAT_VBE_AutoP-Input'!I$7:I$2263,'EUROSTAT_VBE_AutoP-Input'!$B$7:$B$2263,$D67,'EUROSTAT_VBE_AutoP-Input'!$C$7:$C$2263,"*"&amp;RIGHT($A67,3)&amp;"*",'EUROSTAT_VBE_AutoP-Input'!$D$7:$D$2263,"212*"))/1000</f>
        <v>0</v>
      </c>
      <c r="L67" s="17">
        <f>(SUMIFS('EUROSTAT_VBE_AutoP-Input'!J$7:J$2263,'EUROSTAT_VBE_AutoP-Input'!$B$7:$B$2263,$D67,'EUROSTAT_VBE_AutoP-Input'!$C$7:$C$2263,"*"&amp;RIGHT($A67,3)&amp;"*",'EUROSTAT_VBE_AutoP-Input'!$D$7:$D$2263,"212*"))/1000</f>
        <v>0</v>
      </c>
      <c r="M67" s="17">
        <f>(SUMIFS('EUROSTAT_VBE_AutoP-Input'!K$7:K$2263,'EUROSTAT_VBE_AutoP-Input'!$B$7:$B$2263,$D67,'EUROSTAT_VBE_AutoP-Input'!$C$7:$C$2263,"*"&amp;RIGHT($A67,3)&amp;"*",'EUROSTAT_VBE_AutoP-Input'!$D$7:$D$2263,"212*"))/1000</f>
        <v>0</v>
      </c>
      <c r="N67" s="17">
        <f>(SUMIFS('EUROSTAT_VBE_AutoP-Input'!L$7:L$2263,'EUROSTAT_VBE_AutoP-Input'!$B$7:$B$2263,$D67,'EUROSTAT_VBE_AutoP-Input'!$C$7:$C$2263,"*"&amp;RIGHT($A67,3)&amp;"*",'EUROSTAT_VBE_AutoP-Input'!$D$7:$D$2263,"212*"))/1000</f>
        <v>0</v>
      </c>
      <c r="O67" s="17">
        <f>(SUMIFS('EUROSTAT_VBE_AutoP-Input'!M$7:M$2263,'EUROSTAT_VBE_AutoP-Input'!$B$7:$B$2263,$D67,'EUROSTAT_VBE_AutoP-Input'!$C$7:$C$2263,"*"&amp;RIGHT($A67,3)&amp;"*",'EUROSTAT_VBE_AutoP-Input'!$D$7:$D$2263,"212*"))/1000</f>
        <v>0</v>
      </c>
      <c r="P67" s="17">
        <f>(SUMIFS('EUROSTAT_VBE_AutoP-Input'!N$7:N$2263,'EUROSTAT_VBE_AutoP-Input'!$B$7:$B$2263,$D67,'EUROSTAT_VBE_AutoP-Input'!$C$7:$C$2263,"*"&amp;RIGHT($A67,3)&amp;"*",'EUROSTAT_VBE_AutoP-Input'!$D$7:$D$2263,"212*"))/1000</f>
        <v>0</v>
      </c>
      <c r="Q67" s="17">
        <f>(SUMIFS('EUROSTAT_VBE_AutoP-Input'!O$7:O$2263,'EUROSTAT_VBE_AutoP-Input'!$B$7:$B$2263,$D67,'EUROSTAT_VBE_AutoP-Input'!$C$7:$C$2263,"*"&amp;RIGHT($A67,3)&amp;"*",'EUROSTAT_VBE_AutoP-Input'!$D$7:$D$2263,"212*"))/1000</f>
        <v>0</v>
      </c>
      <c r="R67" s="17">
        <f>(SUMIFS('EUROSTAT_VBE_AutoP-Input'!P$7:P$2263,'EUROSTAT_VBE_AutoP-Input'!$B$7:$B$2263,$D67,'EUROSTAT_VBE_AutoP-Input'!$C$7:$C$2263,"*"&amp;RIGHT($A67,3)&amp;"*",'EUROSTAT_VBE_AutoP-Input'!$D$7:$D$2263,"212*"))/1000</f>
        <v>0</v>
      </c>
      <c r="S67" s="17">
        <f>(SUMIFS('EUROSTAT_VBE_AutoP-Input'!Q$7:Q$2263,'EUROSTAT_VBE_AutoP-Input'!$B$7:$B$2263,$D67,'EUROSTAT_VBE_AutoP-Input'!$C$7:$C$2263,"*"&amp;RIGHT($A67,3)&amp;"*",'EUROSTAT_VBE_AutoP-Input'!$D$7:$D$2263,"212*"))/1000</f>
        <v>0</v>
      </c>
      <c r="T67" s="17">
        <f>(SUMIFS('EUROSTAT_VBE_AutoP-Input'!R$7:R$2263,'EUROSTAT_VBE_AutoP-Input'!$B$7:$B$2263,$D67,'EUROSTAT_VBE_AutoP-Input'!$C$7:$C$2263,"*"&amp;RIGHT($A67,3)&amp;"*",'EUROSTAT_VBE_AutoP-Input'!$D$7:$D$2263,"212*"))/1000</f>
        <v>0</v>
      </c>
      <c r="U67" s="17">
        <f>(SUMIFS('EUROSTAT_VBE_AutoP-Input'!S$7:S$2263,'EUROSTAT_VBE_AutoP-Input'!$B$7:$B$2263,$D67,'EUROSTAT_VBE_AutoP-Input'!$C$7:$C$2263,"*"&amp;RIGHT($A67,3)&amp;"*",'EUROSTAT_VBE_AutoP-Input'!$D$7:$D$2263,"212*"))/1000</f>
        <v>0</v>
      </c>
      <c r="V67" s="17">
        <f>(SUMIFS('EUROSTAT_VBE_AutoP-Input'!T$7:T$2263,'EUROSTAT_VBE_AutoP-Input'!$B$7:$B$2263,$D67,'EUROSTAT_VBE_AutoP-Input'!$C$7:$C$2263,"*"&amp;RIGHT($A67,3)&amp;"*",'EUROSTAT_VBE_AutoP-Input'!$D$7:$D$2263,"212*"))/1000</f>
        <v>0</v>
      </c>
      <c r="W67" s="17">
        <f>(SUMIFS('EUROSTAT_VBE_AutoP-Input'!U$7:U$2263,'EUROSTAT_VBE_AutoP-Input'!$B$7:$B$2263,$D67,'EUROSTAT_VBE_AutoP-Input'!$C$7:$C$2263,"*"&amp;RIGHT($A67,3)&amp;"*",'EUROSTAT_VBE_AutoP-Input'!$D$7:$D$2263,"212*"))/1000</f>
        <v>0</v>
      </c>
      <c r="X67" s="17">
        <f>(SUMIFS('EUROSTAT_VBE_AutoP-Input'!V$7:V$2263,'EUROSTAT_VBE_AutoP-Input'!$B$7:$B$2263,$D67,'EUROSTAT_VBE_AutoP-Input'!$C$7:$C$2263,"*"&amp;RIGHT($A67,3)&amp;"*",'EUROSTAT_VBE_AutoP-Input'!$D$7:$D$2263,"212*"))/1000</f>
        <v>0</v>
      </c>
      <c r="Y67" s="17">
        <f>(SUMIFS('EUROSTAT_VBE_AutoP-Input'!W$7:W$2263,'EUROSTAT_VBE_AutoP-Input'!$B$7:$B$2263,$D67,'EUROSTAT_VBE_AutoP-Input'!$C$7:$C$2263,"*"&amp;RIGHT($A67,3)&amp;"*",'EUROSTAT_VBE_AutoP-Input'!$D$7:$D$2263,"212*"))/1000</f>
        <v>0</v>
      </c>
      <c r="Z67" s="17">
        <f>(SUMIFS('EUROSTAT_VBE_AutoP-Input'!X$7:X$2263,'EUROSTAT_VBE_AutoP-Input'!$B$7:$B$2263,$D67,'EUROSTAT_VBE_AutoP-Input'!$C$7:$C$2263,"*"&amp;RIGHT($A67,3)&amp;"*",'EUROSTAT_VBE_AutoP-Input'!$D$7:$D$2263,"212*"))/1000</f>
        <v>0</v>
      </c>
      <c r="AA67" s="17">
        <f>(SUMIFS('EUROSTAT_VBE_AutoP-Input'!Y$7:Y$2263,'EUROSTAT_VBE_AutoP-Input'!$B$7:$B$2263,$D67,'EUROSTAT_VBE_AutoP-Input'!$C$7:$C$2263,"*"&amp;RIGHT($A67,3)&amp;"*",'EUROSTAT_VBE_AutoP-Input'!$D$7:$D$2263,"212*"))/1000</f>
        <v>0</v>
      </c>
      <c r="AB67" s="17">
        <f>(SUMIFS('EUROSTAT_VBE_AutoP-Input'!Z$7:Z$2263,'EUROSTAT_VBE_AutoP-Input'!$B$7:$B$2263,$D67,'EUROSTAT_VBE_AutoP-Input'!$C$7:$C$2263,"*"&amp;RIGHT($A67,3)&amp;"*",'EUROSTAT_VBE_AutoP-Input'!$D$7:$D$2263,"212*"))/1000</f>
        <v>0</v>
      </c>
      <c r="AC67" s="17">
        <f>(SUMIFS('EUROSTAT_VBE_AutoP-Input'!AA$7:AA$2263,'EUROSTAT_VBE_AutoP-Input'!$B$7:$B$2263,$D67,'EUROSTAT_VBE_AutoP-Input'!$C$7:$C$2263,"*"&amp;RIGHT($A67,3)&amp;"*",'EUROSTAT_VBE_AutoP-Input'!$D$7:$D$2263,"212*"))/1000</f>
        <v>0</v>
      </c>
      <c r="AD67" s="17">
        <f>(SUMIFS('EUROSTAT_VBE_AutoP-Input'!AB$7:AB$2263,'EUROSTAT_VBE_AutoP-Input'!$B$7:$B$2263,$D67,'EUROSTAT_VBE_AutoP-Input'!$C$7:$C$2263,"*"&amp;RIGHT($A67,3)&amp;"*",'EUROSTAT_VBE_AutoP-Input'!$D$7:$D$2263,"212*"))/1000</f>
        <v>0</v>
      </c>
      <c r="AE67" s="17">
        <f>(SUMIFS('EUROSTAT_VBE_AutoP-Input'!AC$7:AC$2263,'EUROSTAT_VBE_AutoP-Input'!$B$7:$B$2263,$D67,'EUROSTAT_VBE_AutoP-Input'!$C$7:$C$2263,"*"&amp;RIGHT($A67,3)&amp;"*",'EUROSTAT_VBE_AutoP-Input'!$D$7:$D$2263,"212*"))/1000</f>
        <v>0</v>
      </c>
      <c r="AF67" s="17">
        <f>(SUMIFS('EUROSTAT_VBE_AutoP-Input'!AD$7:AD$2263,'EUROSTAT_VBE_AutoP-Input'!$B$7:$B$2263,$D67,'EUROSTAT_VBE_AutoP-Input'!$C$7:$C$2263,"*"&amp;RIGHT($A67,3)&amp;"*",'EUROSTAT_VBE_AutoP-Input'!$D$7:$D$2263,"212*"))/1000</f>
        <v>0</v>
      </c>
      <c r="AG67" s="17">
        <f>(SUMIFS('EUROSTAT_VBE_AutoP-Input'!AE$7:AE$2263,'EUROSTAT_VBE_AutoP-Input'!$B$7:$B$2263,$D67,'EUROSTAT_VBE_AutoP-Input'!$C$7:$C$2263,"*"&amp;RIGHT($A67,3)&amp;"*",'EUROSTAT_VBE_AutoP-Input'!$D$7:$D$2263,"212*"))/1000</f>
        <v>0</v>
      </c>
      <c r="AH67" s="17">
        <f>(SUMIFS('EUROSTAT_VBE_AutoP-Input'!AF$7:AF$2263,'EUROSTAT_VBE_AutoP-Input'!$B$7:$B$2263,$D67,'EUROSTAT_VBE_AutoP-Input'!$C$7:$C$2263,"*"&amp;RIGHT($A67,3)&amp;"*",'EUROSTAT_VBE_AutoP-Input'!$D$7:$D$2263,"212*"))/1000</f>
        <v>0</v>
      </c>
      <c r="AI67" s="17">
        <f>(SUMIFS('EUROSTAT_VBE_AutoP-Input'!AG$7:AG$2263,'EUROSTAT_VBE_AutoP-Input'!$B$7:$B$2263,$D67,'EUROSTAT_VBE_AutoP-Input'!$C$7:$C$2263,"*"&amp;RIGHT($A67,3)&amp;"*",'EUROSTAT_VBE_AutoP-Input'!$D$7:$D$2263,"212*"))/1000</f>
        <v>0</v>
      </c>
      <c r="AJ67" s="17">
        <f>(SUMIFS('EUROSTAT_VBE_AutoP-Input'!AH$7:AH$2263,'EUROSTAT_VBE_AutoP-Input'!$B$7:$B$2263,$D67,'EUROSTAT_VBE_AutoP-Input'!$C$7:$C$2263,"*"&amp;RIGHT($A67,3)&amp;"*",'EUROSTAT_VBE_AutoP-Input'!$D$7:$D$2263,"212*"))/1000</f>
        <v>0</v>
      </c>
      <c r="AK67" s="17">
        <f>(SUMIFS('EUROSTAT_VBE_AutoP-Input'!AI$7:AI$2263,'EUROSTAT_VBE_AutoP-Input'!$B$7:$B$2263,$D67,'EUROSTAT_VBE_AutoP-Input'!$C$7:$C$2263,"*"&amp;RIGHT($A67,3)&amp;"*",'EUROSTAT_VBE_AutoP-Input'!$D$7:$D$2263,"212*"))/1000</f>
        <v>0</v>
      </c>
      <c r="AL67" s="17">
        <f>(SUMIFS('EUROSTAT_VBE_AutoP-Input'!AJ$7:AJ$2263,'EUROSTAT_VBE_AutoP-Input'!$B$7:$B$2263,$D67,'EUROSTAT_VBE_AutoP-Input'!$C$7:$C$2263,"*"&amp;RIGHT($A67,3)&amp;"*",'EUROSTAT_VBE_AutoP-Input'!$D$7:$D$2263,"212*"))/1000</f>
        <v>0</v>
      </c>
      <c r="AM67" s="17">
        <f>(SUMIFS('EUROSTAT_VBE_AutoP-Input'!AK$7:AK$2263,'EUROSTAT_VBE_AutoP-Input'!$B$7:$B$2263,$D67,'EUROSTAT_VBE_AutoP-Input'!$C$7:$C$2263,"*"&amp;RIGHT($A67,3)&amp;"*",'EUROSTAT_VBE_AutoP-Input'!$D$7:$D$2263,"212*"))/1000</f>
        <v>0</v>
      </c>
      <c r="AN67" s="20"/>
      <c r="AO67" s="49">
        <v>0</v>
      </c>
      <c r="AP67" s="49">
        <v>0</v>
      </c>
      <c r="AQ67" s="49">
        <v>0</v>
      </c>
      <c r="AR67" s="49">
        <v>0</v>
      </c>
      <c r="AS67" s="49">
        <v>0</v>
      </c>
    </row>
    <row r="68" spans="1:45">
      <c r="A68" t="s">
        <v>627</v>
      </c>
      <c r="B68" s="12" t="s">
        <v>628</v>
      </c>
      <c r="C68" t="s">
        <v>293</v>
      </c>
      <c r="D68" t="s">
        <v>126</v>
      </c>
      <c r="E68" t="s">
        <v>233</v>
      </c>
      <c r="F68" t="s">
        <v>253</v>
      </c>
      <c r="G68" s="17">
        <f>(SUMIFS('EUROSTAT_VBE_AutoP-Input'!E$7:E$2263,'EUROSTAT_VBE_AutoP-Input'!$B$7:$B$2263,$D68,'EUROSTAT_VBE_AutoP-Input'!$C$7:$C$2263,"*"&amp;RIGHT($A68,3)&amp;"*",'EUROSTAT_VBE_AutoP-Input'!$D$7:$D$2263,"321*"))/1000</f>
        <v>0</v>
      </c>
      <c r="H68" s="17">
        <f>(SUMIFS('EUROSTAT_VBE_AutoP-Input'!F$7:F$2263,'EUROSTAT_VBE_AutoP-Input'!$B$7:$B$2263,$D68,'EUROSTAT_VBE_AutoP-Input'!$C$7:$C$2263,"*"&amp;RIGHT($A68,3)&amp;"*",'EUROSTAT_VBE_AutoP-Input'!$D$7:$D$2263,"321*"))/1000</f>
        <v>0</v>
      </c>
      <c r="I68" s="17">
        <f>(SUMIFS('EUROSTAT_VBE_AutoP-Input'!G$7:G$2263,'EUROSTAT_VBE_AutoP-Input'!$B$7:$B$2263,$D68,'EUROSTAT_VBE_AutoP-Input'!$C$7:$C$2263,"*"&amp;RIGHT($A68,3)&amp;"*",'EUROSTAT_VBE_AutoP-Input'!$D$7:$D$2263,"321*"))/1000</f>
        <v>0</v>
      </c>
      <c r="J68" s="17">
        <f>(SUMIFS('EUROSTAT_VBE_AutoP-Input'!H$7:H$2263,'EUROSTAT_VBE_AutoP-Input'!$B$7:$B$2263,$D68,'EUROSTAT_VBE_AutoP-Input'!$C$7:$C$2263,"*"&amp;RIGHT($A68,3)&amp;"*",'EUROSTAT_VBE_AutoP-Input'!$D$7:$D$2263,"321*"))/1000</f>
        <v>0</v>
      </c>
      <c r="K68" s="17">
        <f>(SUMIFS('EUROSTAT_VBE_AutoP-Input'!I$7:I$2263,'EUROSTAT_VBE_AutoP-Input'!$B$7:$B$2263,$D68,'EUROSTAT_VBE_AutoP-Input'!$C$7:$C$2263,"*"&amp;RIGHT($A68,3)&amp;"*",'EUROSTAT_VBE_AutoP-Input'!$D$7:$D$2263,"321*"))/1000</f>
        <v>0</v>
      </c>
      <c r="L68" s="17">
        <f>(SUMIFS('EUROSTAT_VBE_AutoP-Input'!J$7:J$2263,'EUROSTAT_VBE_AutoP-Input'!$B$7:$B$2263,$D68,'EUROSTAT_VBE_AutoP-Input'!$C$7:$C$2263,"*"&amp;RIGHT($A68,3)&amp;"*",'EUROSTAT_VBE_AutoP-Input'!$D$7:$D$2263,"321*"))/1000</f>
        <v>0</v>
      </c>
      <c r="M68" s="17">
        <f>(SUMIFS('EUROSTAT_VBE_AutoP-Input'!K$7:K$2263,'EUROSTAT_VBE_AutoP-Input'!$B$7:$B$2263,$D68,'EUROSTAT_VBE_AutoP-Input'!$C$7:$C$2263,"*"&amp;RIGHT($A68,3)&amp;"*",'EUROSTAT_VBE_AutoP-Input'!$D$7:$D$2263,"321*"))/1000</f>
        <v>0</v>
      </c>
      <c r="N68" s="17">
        <f>(SUMIFS('EUROSTAT_VBE_AutoP-Input'!L$7:L$2263,'EUROSTAT_VBE_AutoP-Input'!$B$7:$B$2263,$D68,'EUROSTAT_VBE_AutoP-Input'!$C$7:$C$2263,"*"&amp;RIGHT($A68,3)&amp;"*",'EUROSTAT_VBE_AutoP-Input'!$D$7:$D$2263,"321*"))/1000</f>
        <v>0</v>
      </c>
      <c r="O68" s="17">
        <f>(SUMIFS('EUROSTAT_VBE_AutoP-Input'!M$7:M$2263,'EUROSTAT_VBE_AutoP-Input'!$B$7:$B$2263,$D68,'EUROSTAT_VBE_AutoP-Input'!$C$7:$C$2263,"*"&amp;RIGHT($A68,3)&amp;"*",'EUROSTAT_VBE_AutoP-Input'!$D$7:$D$2263,"321*"))/1000</f>
        <v>0</v>
      </c>
      <c r="P68" s="17">
        <f>(SUMIFS('EUROSTAT_VBE_AutoP-Input'!N$7:N$2263,'EUROSTAT_VBE_AutoP-Input'!$B$7:$B$2263,$D68,'EUROSTAT_VBE_AutoP-Input'!$C$7:$C$2263,"*"&amp;RIGHT($A68,3)&amp;"*",'EUROSTAT_VBE_AutoP-Input'!$D$7:$D$2263,"321*"))/1000</f>
        <v>0</v>
      </c>
      <c r="Q68" s="17">
        <f>(SUMIFS('EUROSTAT_VBE_AutoP-Input'!O$7:O$2263,'EUROSTAT_VBE_AutoP-Input'!$B$7:$B$2263,$D68,'EUROSTAT_VBE_AutoP-Input'!$C$7:$C$2263,"*"&amp;RIGHT($A68,3)&amp;"*",'EUROSTAT_VBE_AutoP-Input'!$D$7:$D$2263,"321*"))/1000</f>
        <v>0</v>
      </c>
      <c r="R68" s="17">
        <f>(SUMIFS('EUROSTAT_VBE_AutoP-Input'!P$7:P$2263,'EUROSTAT_VBE_AutoP-Input'!$B$7:$B$2263,$D68,'EUROSTAT_VBE_AutoP-Input'!$C$7:$C$2263,"*"&amp;RIGHT($A68,3)&amp;"*",'EUROSTAT_VBE_AutoP-Input'!$D$7:$D$2263,"321*"))/1000</f>
        <v>0</v>
      </c>
      <c r="S68" s="17">
        <f>(SUMIFS('EUROSTAT_VBE_AutoP-Input'!Q$7:Q$2263,'EUROSTAT_VBE_AutoP-Input'!$B$7:$B$2263,$D68,'EUROSTAT_VBE_AutoP-Input'!$C$7:$C$2263,"*"&amp;RIGHT($A68,3)&amp;"*",'EUROSTAT_VBE_AutoP-Input'!$D$7:$D$2263,"321*"))/1000</f>
        <v>0</v>
      </c>
      <c r="T68" s="17">
        <f>(SUMIFS('EUROSTAT_VBE_AutoP-Input'!R$7:R$2263,'EUROSTAT_VBE_AutoP-Input'!$B$7:$B$2263,$D68,'EUROSTAT_VBE_AutoP-Input'!$C$7:$C$2263,"*"&amp;RIGHT($A68,3)&amp;"*",'EUROSTAT_VBE_AutoP-Input'!$D$7:$D$2263,"321*"))/1000</f>
        <v>0</v>
      </c>
      <c r="U68" s="17">
        <f>(SUMIFS('EUROSTAT_VBE_AutoP-Input'!S$7:S$2263,'EUROSTAT_VBE_AutoP-Input'!$B$7:$B$2263,$D68,'EUROSTAT_VBE_AutoP-Input'!$C$7:$C$2263,"*"&amp;RIGHT($A68,3)&amp;"*",'EUROSTAT_VBE_AutoP-Input'!$D$7:$D$2263,"321*"))/1000</f>
        <v>0</v>
      </c>
      <c r="V68" s="17">
        <f>(SUMIFS('EUROSTAT_VBE_AutoP-Input'!T$7:T$2263,'EUROSTAT_VBE_AutoP-Input'!$B$7:$B$2263,$D68,'EUROSTAT_VBE_AutoP-Input'!$C$7:$C$2263,"*"&amp;RIGHT($A68,3)&amp;"*",'EUROSTAT_VBE_AutoP-Input'!$D$7:$D$2263,"321*"))/1000</f>
        <v>0</v>
      </c>
      <c r="W68" s="17">
        <f>(SUMIFS('EUROSTAT_VBE_AutoP-Input'!U$7:U$2263,'EUROSTAT_VBE_AutoP-Input'!$B$7:$B$2263,$D68,'EUROSTAT_VBE_AutoP-Input'!$C$7:$C$2263,"*"&amp;RIGHT($A68,3)&amp;"*",'EUROSTAT_VBE_AutoP-Input'!$D$7:$D$2263,"321*"))/1000</f>
        <v>0</v>
      </c>
      <c r="X68" s="17">
        <f>(SUMIFS('EUROSTAT_VBE_AutoP-Input'!V$7:V$2263,'EUROSTAT_VBE_AutoP-Input'!$B$7:$B$2263,$D68,'EUROSTAT_VBE_AutoP-Input'!$C$7:$C$2263,"*"&amp;RIGHT($A68,3)&amp;"*",'EUROSTAT_VBE_AutoP-Input'!$D$7:$D$2263,"321*"))/1000</f>
        <v>0</v>
      </c>
      <c r="Y68" s="17">
        <f>(SUMIFS('EUROSTAT_VBE_AutoP-Input'!W$7:W$2263,'EUROSTAT_VBE_AutoP-Input'!$B$7:$B$2263,$D68,'EUROSTAT_VBE_AutoP-Input'!$C$7:$C$2263,"*"&amp;RIGHT($A68,3)&amp;"*",'EUROSTAT_VBE_AutoP-Input'!$D$7:$D$2263,"321*"))/1000</f>
        <v>0</v>
      </c>
      <c r="Z68" s="17">
        <f>(SUMIFS('EUROSTAT_VBE_AutoP-Input'!X$7:X$2263,'EUROSTAT_VBE_AutoP-Input'!$B$7:$B$2263,$D68,'EUROSTAT_VBE_AutoP-Input'!$C$7:$C$2263,"*"&amp;RIGHT($A68,3)&amp;"*",'EUROSTAT_VBE_AutoP-Input'!$D$7:$D$2263,"321*"))/1000</f>
        <v>0</v>
      </c>
      <c r="AA68" s="17">
        <f>(SUMIFS('EUROSTAT_VBE_AutoP-Input'!Y$7:Y$2263,'EUROSTAT_VBE_AutoP-Input'!$B$7:$B$2263,$D68,'EUROSTAT_VBE_AutoP-Input'!$C$7:$C$2263,"*"&amp;RIGHT($A68,3)&amp;"*",'EUROSTAT_VBE_AutoP-Input'!$D$7:$D$2263,"321*"))/1000</f>
        <v>0</v>
      </c>
      <c r="AB68" s="17">
        <f>(SUMIFS('EUROSTAT_VBE_AutoP-Input'!Z$7:Z$2263,'EUROSTAT_VBE_AutoP-Input'!$B$7:$B$2263,$D68,'EUROSTAT_VBE_AutoP-Input'!$C$7:$C$2263,"*"&amp;RIGHT($A68,3)&amp;"*",'EUROSTAT_VBE_AutoP-Input'!$D$7:$D$2263,"321*"))/1000</f>
        <v>0</v>
      </c>
      <c r="AC68" s="17">
        <f>(SUMIFS('EUROSTAT_VBE_AutoP-Input'!AA$7:AA$2263,'EUROSTAT_VBE_AutoP-Input'!$B$7:$B$2263,$D68,'EUROSTAT_VBE_AutoP-Input'!$C$7:$C$2263,"*"&amp;RIGHT($A68,3)&amp;"*",'EUROSTAT_VBE_AutoP-Input'!$D$7:$D$2263,"321*"))/1000</f>
        <v>0</v>
      </c>
      <c r="AD68" s="17">
        <f>(SUMIFS('EUROSTAT_VBE_AutoP-Input'!AB$7:AB$2263,'EUROSTAT_VBE_AutoP-Input'!$B$7:$B$2263,$D68,'EUROSTAT_VBE_AutoP-Input'!$C$7:$C$2263,"*"&amp;RIGHT($A68,3)&amp;"*",'EUROSTAT_VBE_AutoP-Input'!$D$7:$D$2263,"321*"))/1000</f>
        <v>0</v>
      </c>
      <c r="AE68" s="17">
        <f>(SUMIFS('EUROSTAT_VBE_AutoP-Input'!AC$7:AC$2263,'EUROSTAT_VBE_AutoP-Input'!$B$7:$B$2263,$D68,'EUROSTAT_VBE_AutoP-Input'!$C$7:$C$2263,"*"&amp;RIGHT($A68,3)&amp;"*",'EUROSTAT_VBE_AutoP-Input'!$D$7:$D$2263,"321*"))/1000</f>
        <v>0</v>
      </c>
      <c r="AF68" s="17">
        <f>(SUMIFS('EUROSTAT_VBE_AutoP-Input'!AD$7:AD$2263,'EUROSTAT_VBE_AutoP-Input'!$B$7:$B$2263,$D68,'EUROSTAT_VBE_AutoP-Input'!$C$7:$C$2263,"*"&amp;RIGHT($A68,3)&amp;"*",'EUROSTAT_VBE_AutoP-Input'!$D$7:$D$2263,"321*"))/1000</f>
        <v>0</v>
      </c>
      <c r="AG68" s="17">
        <f>(SUMIFS('EUROSTAT_VBE_AutoP-Input'!AE$7:AE$2263,'EUROSTAT_VBE_AutoP-Input'!$B$7:$B$2263,$D68,'EUROSTAT_VBE_AutoP-Input'!$C$7:$C$2263,"*"&amp;RIGHT($A68,3)&amp;"*",'EUROSTAT_VBE_AutoP-Input'!$D$7:$D$2263,"321*"))/1000</f>
        <v>0</v>
      </c>
      <c r="AH68" s="17">
        <f>(SUMIFS('EUROSTAT_VBE_AutoP-Input'!AF$7:AF$2263,'EUROSTAT_VBE_AutoP-Input'!$B$7:$B$2263,$D68,'EUROSTAT_VBE_AutoP-Input'!$C$7:$C$2263,"*"&amp;RIGHT($A68,3)&amp;"*",'EUROSTAT_VBE_AutoP-Input'!$D$7:$D$2263,"321*"))/1000</f>
        <v>0.53</v>
      </c>
      <c r="AI68" s="17">
        <f>(SUMIFS('EUROSTAT_VBE_AutoP-Input'!AG$7:AG$2263,'EUROSTAT_VBE_AutoP-Input'!$B$7:$B$2263,$D68,'EUROSTAT_VBE_AutoP-Input'!$C$7:$C$2263,"*"&amp;RIGHT($A68,3)&amp;"*",'EUROSTAT_VBE_AutoP-Input'!$D$7:$D$2263,"321*"))/1000</f>
        <v>0</v>
      </c>
      <c r="AJ68" s="17">
        <f>(SUMIFS('EUROSTAT_VBE_AutoP-Input'!AH$7:AH$2263,'EUROSTAT_VBE_AutoP-Input'!$B$7:$B$2263,$D68,'EUROSTAT_VBE_AutoP-Input'!$C$7:$C$2263,"*"&amp;RIGHT($A68,3)&amp;"*",'EUROSTAT_VBE_AutoP-Input'!$D$7:$D$2263,"321*"))/1000</f>
        <v>0</v>
      </c>
      <c r="AK68" s="17">
        <f>(SUMIFS('EUROSTAT_VBE_AutoP-Input'!AI$7:AI$2263,'EUROSTAT_VBE_AutoP-Input'!$B$7:$B$2263,$D68,'EUROSTAT_VBE_AutoP-Input'!$C$7:$C$2263,"*"&amp;RIGHT($A68,3)&amp;"*",'EUROSTAT_VBE_AutoP-Input'!$D$7:$D$2263,"321*"))/1000</f>
        <v>0</v>
      </c>
      <c r="AL68" s="17">
        <f>(SUMIFS('EUROSTAT_VBE_AutoP-Input'!AJ$7:AJ$2263,'EUROSTAT_VBE_AutoP-Input'!$B$7:$B$2263,$D68,'EUROSTAT_VBE_AutoP-Input'!$C$7:$C$2263,"*"&amp;RIGHT($A68,3)&amp;"*",'EUROSTAT_VBE_AutoP-Input'!$D$7:$D$2263,"321*"))/1000</f>
        <v>0</v>
      </c>
      <c r="AM68" s="17">
        <f>(SUMIFS('EUROSTAT_VBE_AutoP-Input'!AK$7:AK$2263,'EUROSTAT_VBE_AutoP-Input'!$B$7:$B$2263,$D68,'EUROSTAT_VBE_AutoP-Input'!$C$7:$C$2263,"*"&amp;RIGHT($A68,3)&amp;"*",'EUROSTAT_VBE_AutoP-Input'!$D$7:$D$2263,"321*"))/1000</f>
        <v>0</v>
      </c>
      <c r="AN68" s="20"/>
      <c r="AO68" s="49">
        <v>0</v>
      </c>
      <c r="AP68" s="49">
        <v>0</v>
      </c>
      <c r="AQ68" s="49">
        <v>0</v>
      </c>
      <c r="AR68" s="49">
        <v>0</v>
      </c>
      <c r="AS68" s="49">
        <v>0</v>
      </c>
    </row>
    <row r="69" spans="1:45">
      <c r="A69" t="s">
        <v>627</v>
      </c>
      <c r="B69" s="12" t="s">
        <v>628</v>
      </c>
      <c r="C69" t="s">
        <v>293</v>
      </c>
      <c r="D69" t="s">
        <v>126</v>
      </c>
      <c r="E69" s="800" t="s">
        <v>234</v>
      </c>
      <c r="F69" s="800" t="s">
        <v>254</v>
      </c>
      <c r="G69" s="17">
        <f>(SUMIFS('EUROSTAT_VBE_AutoP-Input'!E$7:E$2263,'EUROSTAT_VBE_AutoP-Input'!$B$7:$B$2263,$D69,'EUROSTAT_VBE_AutoP-Input'!$C$7:$C$2263,"*"&amp;RIGHT($A69,3)&amp;"*",'EUROSTAT_VBE_AutoP-Input'!$D$7:$D$2263,"3220*"))/1000</f>
        <v>0</v>
      </c>
      <c r="H69" s="17">
        <f>(SUMIFS('EUROSTAT_VBE_AutoP-Input'!F$7:F$2263,'EUROSTAT_VBE_AutoP-Input'!$B$7:$B$2263,$D69,'EUROSTAT_VBE_AutoP-Input'!$C$7:$C$2263,"*"&amp;RIGHT($A69,3)&amp;"*",'EUROSTAT_VBE_AutoP-Input'!$D$7:$D$2263,"3220*"))/1000</f>
        <v>0</v>
      </c>
      <c r="I69" s="17">
        <f>(SUMIFS('EUROSTAT_VBE_AutoP-Input'!G$7:G$2263,'EUROSTAT_VBE_AutoP-Input'!$B$7:$B$2263,$D69,'EUROSTAT_VBE_AutoP-Input'!$C$7:$C$2263,"*"&amp;RIGHT($A69,3)&amp;"*",'EUROSTAT_VBE_AutoP-Input'!$D$7:$D$2263,"3220*"))/1000</f>
        <v>0</v>
      </c>
      <c r="J69" s="17">
        <f>(SUMIFS('EUROSTAT_VBE_AutoP-Input'!H$7:H$2263,'EUROSTAT_VBE_AutoP-Input'!$B$7:$B$2263,$D69,'EUROSTAT_VBE_AutoP-Input'!$C$7:$C$2263,"*"&amp;RIGHT($A69,3)&amp;"*",'EUROSTAT_VBE_AutoP-Input'!$D$7:$D$2263,"3220*"))/1000</f>
        <v>0</v>
      </c>
      <c r="K69" s="17">
        <f>(SUMIFS('EUROSTAT_VBE_AutoP-Input'!I$7:I$2263,'EUROSTAT_VBE_AutoP-Input'!$B$7:$B$2263,$D69,'EUROSTAT_VBE_AutoP-Input'!$C$7:$C$2263,"*"&amp;RIGHT($A69,3)&amp;"*",'EUROSTAT_VBE_AutoP-Input'!$D$7:$D$2263,"3220*"))/1000</f>
        <v>0</v>
      </c>
      <c r="L69" s="17">
        <f>(SUMIFS('EUROSTAT_VBE_AutoP-Input'!J$7:J$2263,'EUROSTAT_VBE_AutoP-Input'!$B$7:$B$2263,$D69,'EUROSTAT_VBE_AutoP-Input'!$C$7:$C$2263,"*"&amp;RIGHT($A69,3)&amp;"*",'EUROSTAT_VBE_AutoP-Input'!$D$7:$D$2263,"3220*"))/1000</f>
        <v>0.046</v>
      </c>
      <c r="M69" s="17">
        <f>(SUMIFS('EUROSTAT_VBE_AutoP-Input'!K$7:K$2263,'EUROSTAT_VBE_AutoP-Input'!$B$7:$B$2263,$D69,'EUROSTAT_VBE_AutoP-Input'!$C$7:$C$2263,"*"&amp;RIGHT($A69,3)&amp;"*",'EUROSTAT_VBE_AutoP-Input'!$D$7:$D$2263,"3220*"))/1000</f>
        <v>0</v>
      </c>
      <c r="N69" s="17">
        <f>(SUMIFS('EUROSTAT_VBE_AutoP-Input'!L$7:L$2263,'EUROSTAT_VBE_AutoP-Input'!$B$7:$B$2263,$D69,'EUROSTAT_VBE_AutoP-Input'!$C$7:$C$2263,"*"&amp;RIGHT($A69,3)&amp;"*",'EUROSTAT_VBE_AutoP-Input'!$D$7:$D$2263,"3220*"))/1000</f>
        <v>0</v>
      </c>
      <c r="O69" s="17">
        <f>(SUMIFS('EUROSTAT_VBE_AutoP-Input'!M$7:M$2263,'EUROSTAT_VBE_AutoP-Input'!$B$7:$B$2263,$D69,'EUROSTAT_VBE_AutoP-Input'!$C$7:$C$2263,"*"&amp;RIGHT($A69,3)&amp;"*",'EUROSTAT_VBE_AutoP-Input'!$D$7:$D$2263,"3220*"))/1000</f>
        <v>0</v>
      </c>
      <c r="P69" s="17">
        <f>(SUMIFS('EUROSTAT_VBE_AutoP-Input'!N$7:N$2263,'EUROSTAT_VBE_AutoP-Input'!$B$7:$B$2263,$D69,'EUROSTAT_VBE_AutoP-Input'!$C$7:$C$2263,"*"&amp;RIGHT($A69,3)&amp;"*",'EUROSTAT_VBE_AutoP-Input'!$D$7:$D$2263,"3220*"))/1000</f>
        <v>0</v>
      </c>
      <c r="Q69" s="17">
        <f>(SUMIFS('EUROSTAT_VBE_AutoP-Input'!O$7:O$2263,'EUROSTAT_VBE_AutoP-Input'!$B$7:$B$2263,$D69,'EUROSTAT_VBE_AutoP-Input'!$C$7:$C$2263,"*"&amp;RIGHT($A69,3)&amp;"*",'EUROSTAT_VBE_AutoP-Input'!$D$7:$D$2263,"3220*"))/1000</f>
        <v>0</v>
      </c>
      <c r="R69" s="17">
        <f>(SUMIFS('EUROSTAT_VBE_AutoP-Input'!P$7:P$2263,'EUROSTAT_VBE_AutoP-Input'!$B$7:$B$2263,$D69,'EUROSTAT_VBE_AutoP-Input'!$C$7:$C$2263,"*"&amp;RIGHT($A69,3)&amp;"*",'EUROSTAT_VBE_AutoP-Input'!$D$7:$D$2263,"3220*"))/1000</f>
        <v>0</v>
      </c>
      <c r="S69" s="17">
        <f>(SUMIFS('EUROSTAT_VBE_AutoP-Input'!Q$7:Q$2263,'EUROSTAT_VBE_AutoP-Input'!$B$7:$B$2263,$D69,'EUROSTAT_VBE_AutoP-Input'!$C$7:$C$2263,"*"&amp;RIGHT($A69,3)&amp;"*",'EUROSTAT_VBE_AutoP-Input'!$D$7:$D$2263,"3220*"))/1000</f>
        <v>0</v>
      </c>
      <c r="T69" s="17">
        <f>(SUMIFS('EUROSTAT_VBE_AutoP-Input'!R$7:R$2263,'EUROSTAT_VBE_AutoP-Input'!$B$7:$B$2263,$D69,'EUROSTAT_VBE_AutoP-Input'!$C$7:$C$2263,"*"&amp;RIGHT($A69,3)&amp;"*",'EUROSTAT_VBE_AutoP-Input'!$D$7:$D$2263,"3220*"))/1000</f>
        <v>0</v>
      </c>
      <c r="U69" s="17">
        <f>(SUMIFS('EUROSTAT_VBE_AutoP-Input'!S$7:S$2263,'EUROSTAT_VBE_AutoP-Input'!$B$7:$B$2263,$D69,'EUROSTAT_VBE_AutoP-Input'!$C$7:$C$2263,"*"&amp;RIGHT($A69,3)&amp;"*",'EUROSTAT_VBE_AutoP-Input'!$D$7:$D$2263,"3220*"))/1000</f>
        <v>0</v>
      </c>
      <c r="V69" s="17">
        <f>(SUMIFS('EUROSTAT_VBE_AutoP-Input'!T$7:T$2263,'EUROSTAT_VBE_AutoP-Input'!$B$7:$B$2263,$D69,'EUROSTAT_VBE_AutoP-Input'!$C$7:$C$2263,"*"&amp;RIGHT($A69,3)&amp;"*",'EUROSTAT_VBE_AutoP-Input'!$D$7:$D$2263,"3220*"))/1000</f>
        <v>0</v>
      </c>
      <c r="W69" s="17">
        <f>(SUMIFS('EUROSTAT_VBE_AutoP-Input'!U$7:U$2263,'EUROSTAT_VBE_AutoP-Input'!$B$7:$B$2263,$D69,'EUROSTAT_VBE_AutoP-Input'!$C$7:$C$2263,"*"&amp;RIGHT($A69,3)&amp;"*",'EUROSTAT_VBE_AutoP-Input'!$D$7:$D$2263,"3220*"))/1000</f>
        <v>0</v>
      </c>
      <c r="X69" s="17">
        <f>(SUMIFS('EUROSTAT_VBE_AutoP-Input'!V$7:V$2263,'EUROSTAT_VBE_AutoP-Input'!$B$7:$B$2263,$D69,'EUROSTAT_VBE_AutoP-Input'!$C$7:$C$2263,"*"&amp;RIGHT($A69,3)&amp;"*",'EUROSTAT_VBE_AutoP-Input'!$D$7:$D$2263,"3220*"))/1000</f>
        <v>0</v>
      </c>
      <c r="Y69" s="17">
        <f>(SUMIFS('EUROSTAT_VBE_AutoP-Input'!W$7:W$2263,'EUROSTAT_VBE_AutoP-Input'!$B$7:$B$2263,$D69,'EUROSTAT_VBE_AutoP-Input'!$C$7:$C$2263,"*"&amp;RIGHT($A69,3)&amp;"*",'EUROSTAT_VBE_AutoP-Input'!$D$7:$D$2263,"3220*"))/1000</f>
        <v>0</v>
      </c>
      <c r="Z69" s="17">
        <f>(SUMIFS('EUROSTAT_VBE_AutoP-Input'!X$7:X$2263,'EUROSTAT_VBE_AutoP-Input'!$B$7:$B$2263,$D69,'EUROSTAT_VBE_AutoP-Input'!$C$7:$C$2263,"*"&amp;RIGHT($A69,3)&amp;"*",'EUROSTAT_VBE_AutoP-Input'!$D$7:$D$2263,"3220*"))/1000</f>
        <v>0</v>
      </c>
      <c r="AA69" s="17">
        <f>(SUMIFS('EUROSTAT_VBE_AutoP-Input'!Y$7:Y$2263,'EUROSTAT_VBE_AutoP-Input'!$B$7:$B$2263,$D69,'EUROSTAT_VBE_AutoP-Input'!$C$7:$C$2263,"*"&amp;RIGHT($A69,3)&amp;"*",'EUROSTAT_VBE_AutoP-Input'!$D$7:$D$2263,"3220*"))/1000</f>
        <v>0</v>
      </c>
      <c r="AB69" s="17">
        <f>(SUMIFS('EUROSTAT_VBE_AutoP-Input'!Z$7:Z$2263,'EUROSTAT_VBE_AutoP-Input'!$B$7:$B$2263,$D69,'EUROSTAT_VBE_AutoP-Input'!$C$7:$C$2263,"*"&amp;RIGHT($A69,3)&amp;"*",'EUROSTAT_VBE_AutoP-Input'!$D$7:$D$2263,"3220*"))/1000</f>
        <v>0</v>
      </c>
      <c r="AC69" s="17">
        <f>(SUMIFS('EUROSTAT_VBE_AutoP-Input'!AA$7:AA$2263,'EUROSTAT_VBE_AutoP-Input'!$B$7:$B$2263,$D69,'EUROSTAT_VBE_AutoP-Input'!$C$7:$C$2263,"*"&amp;RIGHT($A69,3)&amp;"*",'EUROSTAT_VBE_AutoP-Input'!$D$7:$D$2263,"3220*"))/1000</f>
        <v>0</v>
      </c>
      <c r="AD69" s="17">
        <f>(SUMIFS('EUROSTAT_VBE_AutoP-Input'!AB$7:AB$2263,'EUROSTAT_VBE_AutoP-Input'!$B$7:$B$2263,$D69,'EUROSTAT_VBE_AutoP-Input'!$C$7:$C$2263,"*"&amp;RIGHT($A69,3)&amp;"*",'EUROSTAT_VBE_AutoP-Input'!$D$7:$D$2263,"3220*"))/1000</f>
        <v>0</v>
      </c>
      <c r="AE69" s="17">
        <f>(SUMIFS('EUROSTAT_VBE_AutoP-Input'!AC$7:AC$2263,'EUROSTAT_VBE_AutoP-Input'!$B$7:$B$2263,$D69,'EUROSTAT_VBE_AutoP-Input'!$C$7:$C$2263,"*"&amp;RIGHT($A69,3)&amp;"*",'EUROSTAT_VBE_AutoP-Input'!$D$7:$D$2263,"3220*"))/1000</f>
        <v>0</v>
      </c>
      <c r="AF69" s="17">
        <f>(SUMIFS('EUROSTAT_VBE_AutoP-Input'!AD$7:AD$2263,'EUROSTAT_VBE_AutoP-Input'!$B$7:$B$2263,$D69,'EUROSTAT_VBE_AutoP-Input'!$C$7:$C$2263,"*"&amp;RIGHT($A69,3)&amp;"*",'EUROSTAT_VBE_AutoP-Input'!$D$7:$D$2263,"3220*"))/1000</f>
        <v>0</v>
      </c>
      <c r="AG69" s="17">
        <f>(SUMIFS('EUROSTAT_VBE_AutoP-Input'!AE$7:AE$2263,'EUROSTAT_VBE_AutoP-Input'!$B$7:$B$2263,$D69,'EUROSTAT_VBE_AutoP-Input'!$C$7:$C$2263,"*"&amp;RIGHT($A69,3)&amp;"*",'EUROSTAT_VBE_AutoP-Input'!$D$7:$D$2263,"3220*"))/1000</f>
        <v>0</v>
      </c>
      <c r="AH69" s="17">
        <f>(SUMIFS('EUROSTAT_VBE_AutoP-Input'!AF$7:AF$2263,'EUROSTAT_VBE_AutoP-Input'!$B$7:$B$2263,$D69,'EUROSTAT_VBE_AutoP-Input'!$C$7:$C$2263,"*"&amp;RIGHT($A69,3)&amp;"*",'EUROSTAT_VBE_AutoP-Input'!$D$7:$D$2263,"3220*"))/1000</f>
        <v>0</v>
      </c>
      <c r="AI69" s="17">
        <f>(SUMIFS('EUROSTAT_VBE_AutoP-Input'!AG$7:AG$2263,'EUROSTAT_VBE_AutoP-Input'!$B$7:$B$2263,$D69,'EUROSTAT_VBE_AutoP-Input'!$C$7:$C$2263,"*"&amp;RIGHT($A69,3)&amp;"*",'EUROSTAT_VBE_AutoP-Input'!$D$7:$D$2263,"3220*"))/1000</f>
        <v>0</v>
      </c>
      <c r="AJ69" s="17">
        <f>(SUMIFS('EUROSTAT_VBE_AutoP-Input'!AH$7:AH$2263,'EUROSTAT_VBE_AutoP-Input'!$B$7:$B$2263,$D69,'EUROSTAT_VBE_AutoP-Input'!$C$7:$C$2263,"*"&amp;RIGHT($A69,3)&amp;"*",'EUROSTAT_VBE_AutoP-Input'!$D$7:$D$2263,"3220*"))/1000</f>
        <v>0</v>
      </c>
      <c r="AK69" s="17">
        <f>(SUMIFS('EUROSTAT_VBE_AutoP-Input'!AI$7:AI$2263,'EUROSTAT_VBE_AutoP-Input'!$B$7:$B$2263,$D69,'EUROSTAT_VBE_AutoP-Input'!$C$7:$C$2263,"*"&amp;RIGHT($A69,3)&amp;"*",'EUROSTAT_VBE_AutoP-Input'!$D$7:$D$2263,"3220*"))/1000</f>
        <v>0</v>
      </c>
      <c r="AL69" s="17">
        <f>(SUMIFS('EUROSTAT_VBE_AutoP-Input'!AJ$7:AJ$2263,'EUROSTAT_VBE_AutoP-Input'!$B$7:$B$2263,$D69,'EUROSTAT_VBE_AutoP-Input'!$C$7:$C$2263,"*"&amp;RIGHT($A69,3)&amp;"*",'EUROSTAT_VBE_AutoP-Input'!$D$7:$D$2263,"3220*"))/1000</f>
        <v>0</v>
      </c>
      <c r="AM69" s="17">
        <f>(SUMIFS('EUROSTAT_VBE_AutoP-Input'!AK$7:AK$2263,'EUROSTAT_VBE_AutoP-Input'!$B$7:$B$2263,$D69,'EUROSTAT_VBE_AutoP-Input'!$C$7:$C$2263,"*"&amp;RIGHT($A69,3)&amp;"*",'EUROSTAT_VBE_AutoP-Input'!$D$7:$D$2263,"3220*"))/1000</f>
        <v>0</v>
      </c>
      <c r="AN69" s="20"/>
      <c r="AO69" s="49">
        <v>0</v>
      </c>
      <c r="AP69" s="49">
        <v>0</v>
      </c>
      <c r="AQ69" s="49">
        <v>0</v>
      </c>
      <c r="AR69" s="49">
        <v>0</v>
      </c>
      <c r="AS69" s="49">
        <v>0</v>
      </c>
    </row>
    <row r="70" spans="1:45">
      <c r="A70" t="s">
        <v>627</v>
      </c>
      <c r="B70" s="12" t="s">
        <v>628</v>
      </c>
      <c r="C70" t="s">
        <v>293</v>
      </c>
      <c r="D70" t="s">
        <v>126</v>
      </c>
      <c r="E70" s="800" t="s">
        <v>235</v>
      </c>
      <c r="F70" s="800" t="s">
        <v>255</v>
      </c>
      <c r="G70" s="17">
        <f>(SUMIFS('EUROSTAT_VBE_AutoP-Input'!E$7:E$2263,'EUROSTAT_VBE_AutoP-Input'!$B$7:$B$2263,$D70,'EUROSTAT_VBE_AutoP-Input'!$C$7:$C$2263,"*"&amp;RIGHT($A70,3)&amp;"*",'EUROSTAT_VBE_AutoP-Input'!$D$7:$D$2263,"323*"))/1000+(SUMIFS('EUROSTAT_VBE_AutoP-Input'!E$7:E$2263,'EUROSTAT_VBE_AutoP-Input'!$B$7:$B$2263,$D70,'EUROSTAT_VBE_AutoP-Input'!$C$7:$C$2263,"*"&amp;RIGHT($A70,3)&amp;"*",'EUROSTAT_VBE_AutoP-Input'!$D$7:$D$2263,"324*"))/1000+(SUMIFS('EUROSTAT_VBE_AutoP-Input'!E$7:E$2263,'EUROSTAT_VBE_AutoP-Input'!$B$7:$B$2263,$D70,'EUROSTAT_VBE_AutoP-Input'!$C$7:$C$2263,"*"&amp;RIGHT($A70,3)&amp;"*",'EUROSTAT_VBE_AutoP-Input'!$D$7:$D$2263,"3260*"))/1000</f>
        <v>0.043</v>
      </c>
      <c r="H70" s="17">
        <f>(SUMIFS('EUROSTAT_VBE_AutoP-Input'!F$7:F$2263,'EUROSTAT_VBE_AutoP-Input'!$B$7:$B$2263,$D70,'EUROSTAT_VBE_AutoP-Input'!$C$7:$C$2263,"*"&amp;RIGHT($A70,3)&amp;"*",'EUROSTAT_VBE_AutoP-Input'!$D$7:$D$2263,"323*"))/1000+(SUMIFS('EUROSTAT_VBE_AutoP-Input'!F$7:F$2263,'EUROSTAT_VBE_AutoP-Input'!$B$7:$B$2263,$D70,'EUROSTAT_VBE_AutoP-Input'!$C$7:$C$2263,"*"&amp;RIGHT($A70,3)&amp;"*",'EUROSTAT_VBE_AutoP-Input'!$D$7:$D$2263,"324*"))/1000+(SUMIFS('EUROSTAT_VBE_AutoP-Input'!F$7:F$2263,'EUROSTAT_VBE_AutoP-Input'!$B$7:$B$2263,$D70,'EUROSTAT_VBE_AutoP-Input'!$C$7:$C$2263,"*"&amp;RIGHT($A70,3)&amp;"*",'EUROSTAT_VBE_AutoP-Input'!$D$7:$D$2263,"3260*"))/1000</f>
        <v>0</v>
      </c>
      <c r="I70" s="17">
        <f>(SUMIFS('EUROSTAT_VBE_AutoP-Input'!G$7:G$2263,'EUROSTAT_VBE_AutoP-Input'!$B$7:$B$2263,$D70,'EUROSTAT_VBE_AutoP-Input'!$C$7:$C$2263,"*"&amp;RIGHT($A70,3)&amp;"*",'EUROSTAT_VBE_AutoP-Input'!$D$7:$D$2263,"323*"))/1000+(SUMIFS('EUROSTAT_VBE_AutoP-Input'!G$7:G$2263,'EUROSTAT_VBE_AutoP-Input'!$B$7:$B$2263,$D70,'EUROSTAT_VBE_AutoP-Input'!$C$7:$C$2263,"*"&amp;RIGHT($A70,3)&amp;"*",'EUROSTAT_VBE_AutoP-Input'!$D$7:$D$2263,"324*"))/1000+(SUMIFS('EUROSTAT_VBE_AutoP-Input'!G$7:G$2263,'EUROSTAT_VBE_AutoP-Input'!$B$7:$B$2263,$D70,'EUROSTAT_VBE_AutoP-Input'!$C$7:$C$2263,"*"&amp;RIGHT($A70,3)&amp;"*",'EUROSTAT_VBE_AutoP-Input'!$D$7:$D$2263,"3260*"))/1000</f>
        <v>0</v>
      </c>
      <c r="J70" s="17">
        <f>(SUMIFS('EUROSTAT_VBE_AutoP-Input'!H$7:H$2263,'EUROSTAT_VBE_AutoP-Input'!$B$7:$B$2263,$D70,'EUROSTAT_VBE_AutoP-Input'!$C$7:$C$2263,"*"&amp;RIGHT($A70,3)&amp;"*",'EUROSTAT_VBE_AutoP-Input'!$D$7:$D$2263,"323*"))/1000+(SUMIFS('EUROSTAT_VBE_AutoP-Input'!H$7:H$2263,'EUROSTAT_VBE_AutoP-Input'!$B$7:$B$2263,$D70,'EUROSTAT_VBE_AutoP-Input'!$C$7:$C$2263,"*"&amp;RIGHT($A70,3)&amp;"*",'EUROSTAT_VBE_AutoP-Input'!$D$7:$D$2263,"324*"))/1000+(SUMIFS('EUROSTAT_VBE_AutoP-Input'!H$7:H$2263,'EUROSTAT_VBE_AutoP-Input'!$B$7:$B$2263,$D70,'EUROSTAT_VBE_AutoP-Input'!$C$7:$C$2263,"*"&amp;RIGHT($A70,3)&amp;"*",'EUROSTAT_VBE_AutoP-Input'!$D$7:$D$2263,"3260*"))/1000</f>
        <v>0</v>
      </c>
      <c r="K70" s="17">
        <f>(SUMIFS('EUROSTAT_VBE_AutoP-Input'!I$7:I$2263,'EUROSTAT_VBE_AutoP-Input'!$B$7:$B$2263,$D70,'EUROSTAT_VBE_AutoP-Input'!$C$7:$C$2263,"*"&amp;RIGHT($A70,3)&amp;"*",'EUROSTAT_VBE_AutoP-Input'!$D$7:$D$2263,"323*"))/1000+(SUMIFS('EUROSTAT_VBE_AutoP-Input'!I$7:I$2263,'EUROSTAT_VBE_AutoP-Input'!$B$7:$B$2263,$D70,'EUROSTAT_VBE_AutoP-Input'!$C$7:$C$2263,"*"&amp;RIGHT($A70,3)&amp;"*",'EUROSTAT_VBE_AutoP-Input'!$D$7:$D$2263,"324*"))/1000+(SUMIFS('EUROSTAT_VBE_AutoP-Input'!I$7:I$2263,'EUROSTAT_VBE_AutoP-Input'!$B$7:$B$2263,$D70,'EUROSTAT_VBE_AutoP-Input'!$C$7:$C$2263,"*"&amp;RIGHT($A70,3)&amp;"*",'EUROSTAT_VBE_AutoP-Input'!$D$7:$D$2263,"3260*"))/1000</f>
        <v>0</v>
      </c>
      <c r="L70" s="17">
        <f>(SUMIFS('EUROSTAT_VBE_AutoP-Input'!J$7:J$2263,'EUROSTAT_VBE_AutoP-Input'!$B$7:$B$2263,$D70,'EUROSTAT_VBE_AutoP-Input'!$C$7:$C$2263,"*"&amp;RIGHT($A70,3)&amp;"*",'EUROSTAT_VBE_AutoP-Input'!$D$7:$D$2263,"323*"))/1000+(SUMIFS('EUROSTAT_VBE_AutoP-Input'!J$7:J$2263,'EUROSTAT_VBE_AutoP-Input'!$B$7:$B$2263,$D70,'EUROSTAT_VBE_AutoP-Input'!$C$7:$C$2263,"*"&amp;RIGHT($A70,3)&amp;"*",'EUROSTAT_VBE_AutoP-Input'!$D$7:$D$2263,"324*"))/1000+(SUMIFS('EUROSTAT_VBE_AutoP-Input'!J$7:J$2263,'EUROSTAT_VBE_AutoP-Input'!$B$7:$B$2263,$D70,'EUROSTAT_VBE_AutoP-Input'!$C$7:$C$2263,"*"&amp;RIGHT($A70,3)&amp;"*",'EUROSTAT_VBE_AutoP-Input'!$D$7:$D$2263,"3260*"))/1000</f>
        <v>0.472</v>
      </c>
      <c r="M70" s="17">
        <f>(SUMIFS('EUROSTAT_VBE_AutoP-Input'!K$7:K$2263,'EUROSTAT_VBE_AutoP-Input'!$B$7:$B$2263,$D70,'EUROSTAT_VBE_AutoP-Input'!$C$7:$C$2263,"*"&amp;RIGHT($A70,3)&amp;"*",'EUROSTAT_VBE_AutoP-Input'!$D$7:$D$2263,"323*"))/1000+(SUMIFS('EUROSTAT_VBE_AutoP-Input'!K$7:K$2263,'EUROSTAT_VBE_AutoP-Input'!$B$7:$B$2263,$D70,'EUROSTAT_VBE_AutoP-Input'!$C$7:$C$2263,"*"&amp;RIGHT($A70,3)&amp;"*",'EUROSTAT_VBE_AutoP-Input'!$D$7:$D$2263,"324*"))/1000+(SUMIFS('EUROSTAT_VBE_AutoP-Input'!K$7:K$2263,'EUROSTAT_VBE_AutoP-Input'!$B$7:$B$2263,$D70,'EUROSTAT_VBE_AutoP-Input'!$C$7:$C$2263,"*"&amp;RIGHT($A70,3)&amp;"*",'EUROSTAT_VBE_AutoP-Input'!$D$7:$D$2263,"3260*"))/1000</f>
        <v>0</v>
      </c>
      <c r="N70" s="17">
        <f>(SUMIFS('EUROSTAT_VBE_AutoP-Input'!L$7:L$2263,'EUROSTAT_VBE_AutoP-Input'!$B$7:$B$2263,$D70,'EUROSTAT_VBE_AutoP-Input'!$C$7:$C$2263,"*"&amp;RIGHT($A70,3)&amp;"*",'EUROSTAT_VBE_AutoP-Input'!$D$7:$D$2263,"323*"))/1000+(SUMIFS('EUROSTAT_VBE_AutoP-Input'!L$7:L$2263,'EUROSTAT_VBE_AutoP-Input'!$B$7:$B$2263,$D70,'EUROSTAT_VBE_AutoP-Input'!$C$7:$C$2263,"*"&amp;RIGHT($A70,3)&amp;"*",'EUROSTAT_VBE_AutoP-Input'!$D$7:$D$2263,"324*"))/1000+(SUMIFS('EUROSTAT_VBE_AutoP-Input'!L$7:L$2263,'EUROSTAT_VBE_AutoP-Input'!$B$7:$B$2263,$D70,'EUROSTAT_VBE_AutoP-Input'!$C$7:$C$2263,"*"&amp;RIGHT($A70,3)&amp;"*",'EUROSTAT_VBE_AutoP-Input'!$D$7:$D$2263,"3260*"))/1000</f>
        <v>0</v>
      </c>
      <c r="O70" s="17">
        <f>(SUMIFS('EUROSTAT_VBE_AutoP-Input'!M$7:M$2263,'EUROSTAT_VBE_AutoP-Input'!$B$7:$B$2263,$D70,'EUROSTAT_VBE_AutoP-Input'!$C$7:$C$2263,"*"&amp;RIGHT($A70,3)&amp;"*",'EUROSTAT_VBE_AutoP-Input'!$D$7:$D$2263,"323*"))/1000+(SUMIFS('EUROSTAT_VBE_AutoP-Input'!M$7:M$2263,'EUROSTAT_VBE_AutoP-Input'!$B$7:$B$2263,$D70,'EUROSTAT_VBE_AutoP-Input'!$C$7:$C$2263,"*"&amp;RIGHT($A70,3)&amp;"*",'EUROSTAT_VBE_AutoP-Input'!$D$7:$D$2263,"324*"))/1000+(SUMIFS('EUROSTAT_VBE_AutoP-Input'!M$7:M$2263,'EUROSTAT_VBE_AutoP-Input'!$B$7:$B$2263,$D70,'EUROSTAT_VBE_AutoP-Input'!$C$7:$C$2263,"*"&amp;RIGHT($A70,3)&amp;"*",'EUROSTAT_VBE_AutoP-Input'!$D$7:$D$2263,"3260*"))/1000</f>
        <v>0</v>
      </c>
      <c r="P70" s="17">
        <f>(SUMIFS('EUROSTAT_VBE_AutoP-Input'!N$7:N$2263,'EUROSTAT_VBE_AutoP-Input'!$B$7:$B$2263,$D70,'EUROSTAT_VBE_AutoP-Input'!$C$7:$C$2263,"*"&amp;RIGHT($A70,3)&amp;"*",'EUROSTAT_VBE_AutoP-Input'!$D$7:$D$2263,"323*"))/1000+(SUMIFS('EUROSTAT_VBE_AutoP-Input'!N$7:N$2263,'EUROSTAT_VBE_AutoP-Input'!$B$7:$B$2263,$D70,'EUROSTAT_VBE_AutoP-Input'!$C$7:$C$2263,"*"&amp;RIGHT($A70,3)&amp;"*",'EUROSTAT_VBE_AutoP-Input'!$D$7:$D$2263,"324*"))/1000+(SUMIFS('EUROSTAT_VBE_AutoP-Input'!N$7:N$2263,'EUROSTAT_VBE_AutoP-Input'!$B$7:$B$2263,$D70,'EUROSTAT_VBE_AutoP-Input'!$C$7:$C$2263,"*"&amp;RIGHT($A70,3)&amp;"*",'EUROSTAT_VBE_AutoP-Input'!$D$7:$D$2263,"3260*"))/1000</f>
        <v>0</v>
      </c>
      <c r="Q70" s="17">
        <f>(SUMIFS('EUROSTAT_VBE_AutoP-Input'!O$7:O$2263,'EUROSTAT_VBE_AutoP-Input'!$B$7:$B$2263,$D70,'EUROSTAT_VBE_AutoP-Input'!$C$7:$C$2263,"*"&amp;RIGHT($A70,3)&amp;"*",'EUROSTAT_VBE_AutoP-Input'!$D$7:$D$2263,"323*"))/1000+(SUMIFS('EUROSTAT_VBE_AutoP-Input'!O$7:O$2263,'EUROSTAT_VBE_AutoP-Input'!$B$7:$B$2263,$D70,'EUROSTAT_VBE_AutoP-Input'!$C$7:$C$2263,"*"&amp;RIGHT($A70,3)&amp;"*",'EUROSTAT_VBE_AutoP-Input'!$D$7:$D$2263,"324*"))/1000+(SUMIFS('EUROSTAT_VBE_AutoP-Input'!O$7:O$2263,'EUROSTAT_VBE_AutoP-Input'!$B$7:$B$2263,$D70,'EUROSTAT_VBE_AutoP-Input'!$C$7:$C$2263,"*"&amp;RIGHT($A70,3)&amp;"*",'EUROSTAT_VBE_AutoP-Input'!$D$7:$D$2263,"3260*"))/1000</f>
        <v>0.086</v>
      </c>
      <c r="R70" s="17">
        <f>(SUMIFS('EUROSTAT_VBE_AutoP-Input'!P$7:P$2263,'EUROSTAT_VBE_AutoP-Input'!$B$7:$B$2263,$D70,'EUROSTAT_VBE_AutoP-Input'!$C$7:$C$2263,"*"&amp;RIGHT($A70,3)&amp;"*",'EUROSTAT_VBE_AutoP-Input'!$D$7:$D$2263,"323*"))/1000+(SUMIFS('EUROSTAT_VBE_AutoP-Input'!P$7:P$2263,'EUROSTAT_VBE_AutoP-Input'!$B$7:$B$2263,$D70,'EUROSTAT_VBE_AutoP-Input'!$C$7:$C$2263,"*"&amp;RIGHT($A70,3)&amp;"*",'EUROSTAT_VBE_AutoP-Input'!$D$7:$D$2263,"324*"))/1000+(SUMIFS('EUROSTAT_VBE_AutoP-Input'!P$7:P$2263,'EUROSTAT_VBE_AutoP-Input'!$B$7:$B$2263,$D70,'EUROSTAT_VBE_AutoP-Input'!$C$7:$C$2263,"*"&amp;RIGHT($A70,3)&amp;"*",'EUROSTAT_VBE_AutoP-Input'!$D$7:$D$2263,"3260*"))/1000</f>
        <v>0.644</v>
      </c>
      <c r="S70" s="17">
        <f>(SUMIFS('EUROSTAT_VBE_AutoP-Input'!Q$7:Q$2263,'EUROSTAT_VBE_AutoP-Input'!$B$7:$B$2263,$D70,'EUROSTAT_VBE_AutoP-Input'!$C$7:$C$2263,"*"&amp;RIGHT($A70,3)&amp;"*",'EUROSTAT_VBE_AutoP-Input'!$D$7:$D$2263,"323*"))/1000+(SUMIFS('EUROSTAT_VBE_AutoP-Input'!Q$7:Q$2263,'EUROSTAT_VBE_AutoP-Input'!$B$7:$B$2263,$D70,'EUROSTAT_VBE_AutoP-Input'!$C$7:$C$2263,"*"&amp;RIGHT($A70,3)&amp;"*",'EUROSTAT_VBE_AutoP-Input'!$D$7:$D$2263,"324*"))/1000+(SUMIFS('EUROSTAT_VBE_AutoP-Input'!Q$7:Q$2263,'EUROSTAT_VBE_AutoP-Input'!$B$7:$B$2263,$D70,'EUROSTAT_VBE_AutoP-Input'!$C$7:$C$2263,"*"&amp;RIGHT($A70,3)&amp;"*",'EUROSTAT_VBE_AutoP-Input'!$D$7:$D$2263,"3260*"))/1000</f>
        <v>0</v>
      </c>
      <c r="T70" s="17">
        <f>(SUMIFS('EUROSTAT_VBE_AutoP-Input'!R$7:R$2263,'EUROSTAT_VBE_AutoP-Input'!$B$7:$B$2263,$D70,'EUROSTAT_VBE_AutoP-Input'!$C$7:$C$2263,"*"&amp;RIGHT($A70,3)&amp;"*",'EUROSTAT_VBE_AutoP-Input'!$D$7:$D$2263,"323*"))/1000+(SUMIFS('EUROSTAT_VBE_AutoP-Input'!R$7:R$2263,'EUROSTAT_VBE_AutoP-Input'!$B$7:$B$2263,$D70,'EUROSTAT_VBE_AutoP-Input'!$C$7:$C$2263,"*"&amp;RIGHT($A70,3)&amp;"*",'EUROSTAT_VBE_AutoP-Input'!$D$7:$D$2263,"324*"))/1000+(SUMIFS('EUROSTAT_VBE_AutoP-Input'!R$7:R$2263,'EUROSTAT_VBE_AutoP-Input'!$B$7:$B$2263,$D70,'EUROSTAT_VBE_AutoP-Input'!$C$7:$C$2263,"*"&amp;RIGHT($A70,3)&amp;"*",'EUROSTAT_VBE_AutoP-Input'!$D$7:$D$2263,"3260*"))/1000</f>
        <v>0.084</v>
      </c>
      <c r="U70" s="17">
        <f>(SUMIFS('EUROSTAT_VBE_AutoP-Input'!S$7:S$2263,'EUROSTAT_VBE_AutoP-Input'!$B$7:$B$2263,$D70,'EUROSTAT_VBE_AutoP-Input'!$C$7:$C$2263,"*"&amp;RIGHT($A70,3)&amp;"*",'EUROSTAT_VBE_AutoP-Input'!$D$7:$D$2263,"323*"))/1000+(SUMIFS('EUROSTAT_VBE_AutoP-Input'!S$7:S$2263,'EUROSTAT_VBE_AutoP-Input'!$B$7:$B$2263,$D70,'EUROSTAT_VBE_AutoP-Input'!$C$7:$C$2263,"*"&amp;RIGHT($A70,3)&amp;"*",'EUROSTAT_VBE_AutoP-Input'!$D$7:$D$2263,"324*"))/1000+(SUMIFS('EUROSTAT_VBE_AutoP-Input'!S$7:S$2263,'EUROSTAT_VBE_AutoP-Input'!$B$7:$B$2263,$D70,'EUROSTAT_VBE_AutoP-Input'!$C$7:$C$2263,"*"&amp;RIGHT($A70,3)&amp;"*",'EUROSTAT_VBE_AutoP-Input'!$D$7:$D$2263,"3260*"))/1000</f>
        <v>0</v>
      </c>
      <c r="V70" s="17">
        <f>(SUMIFS('EUROSTAT_VBE_AutoP-Input'!T$7:T$2263,'EUROSTAT_VBE_AutoP-Input'!$B$7:$B$2263,$D70,'EUROSTAT_VBE_AutoP-Input'!$C$7:$C$2263,"*"&amp;RIGHT($A70,3)&amp;"*",'EUROSTAT_VBE_AutoP-Input'!$D$7:$D$2263,"323*"))/1000+(SUMIFS('EUROSTAT_VBE_AutoP-Input'!T$7:T$2263,'EUROSTAT_VBE_AutoP-Input'!$B$7:$B$2263,$D70,'EUROSTAT_VBE_AutoP-Input'!$C$7:$C$2263,"*"&amp;RIGHT($A70,3)&amp;"*",'EUROSTAT_VBE_AutoP-Input'!$D$7:$D$2263,"324*"))/1000+(SUMIFS('EUROSTAT_VBE_AutoP-Input'!T$7:T$2263,'EUROSTAT_VBE_AutoP-Input'!$B$7:$B$2263,$D70,'EUROSTAT_VBE_AutoP-Input'!$C$7:$C$2263,"*"&amp;RIGHT($A70,3)&amp;"*",'EUROSTAT_VBE_AutoP-Input'!$D$7:$D$2263,"3260*"))/1000</f>
        <v>0</v>
      </c>
      <c r="W70" s="17">
        <f>(SUMIFS('EUROSTAT_VBE_AutoP-Input'!U$7:U$2263,'EUROSTAT_VBE_AutoP-Input'!$B$7:$B$2263,$D70,'EUROSTAT_VBE_AutoP-Input'!$C$7:$C$2263,"*"&amp;RIGHT($A70,3)&amp;"*",'EUROSTAT_VBE_AutoP-Input'!$D$7:$D$2263,"323*"))/1000+(SUMIFS('EUROSTAT_VBE_AutoP-Input'!U$7:U$2263,'EUROSTAT_VBE_AutoP-Input'!$B$7:$B$2263,$D70,'EUROSTAT_VBE_AutoP-Input'!$C$7:$C$2263,"*"&amp;RIGHT($A70,3)&amp;"*",'EUROSTAT_VBE_AutoP-Input'!$D$7:$D$2263,"324*"))/1000+(SUMIFS('EUROSTAT_VBE_AutoP-Input'!U$7:U$2263,'EUROSTAT_VBE_AutoP-Input'!$B$7:$B$2263,$D70,'EUROSTAT_VBE_AutoP-Input'!$C$7:$C$2263,"*"&amp;RIGHT($A70,3)&amp;"*",'EUROSTAT_VBE_AutoP-Input'!$D$7:$D$2263,"3260*"))/1000</f>
        <v>0.043</v>
      </c>
      <c r="X70" s="17">
        <f>(SUMIFS('EUROSTAT_VBE_AutoP-Input'!V$7:V$2263,'EUROSTAT_VBE_AutoP-Input'!$B$7:$B$2263,$D70,'EUROSTAT_VBE_AutoP-Input'!$C$7:$C$2263,"*"&amp;RIGHT($A70,3)&amp;"*",'EUROSTAT_VBE_AutoP-Input'!$D$7:$D$2263,"323*"))/1000+(SUMIFS('EUROSTAT_VBE_AutoP-Input'!V$7:V$2263,'EUROSTAT_VBE_AutoP-Input'!$B$7:$B$2263,$D70,'EUROSTAT_VBE_AutoP-Input'!$C$7:$C$2263,"*"&amp;RIGHT($A70,3)&amp;"*",'EUROSTAT_VBE_AutoP-Input'!$D$7:$D$2263,"324*"))/1000+(SUMIFS('EUROSTAT_VBE_AutoP-Input'!V$7:V$2263,'EUROSTAT_VBE_AutoP-Input'!$B$7:$B$2263,$D70,'EUROSTAT_VBE_AutoP-Input'!$C$7:$C$2263,"*"&amp;RIGHT($A70,3)&amp;"*",'EUROSTAT_VBE_AutoP-Input'!$D$7:$D$2263,"3260*"))/1000</f>
        <v>0</v>
      </c>
      <c r="Y70" s="17">
        <f>(SUMIFS('EUROSTAT_VBE_AutoP-Input'!W$7:W$2263,'EUROSTAT_VBE_AutoP-Input'!$B$7:$B$2263,$D70,'EUROSTAT_VBE_AutoP-Input'!$C$7:$C$2263,"*"&amp;RIGHT($A70,3)&amp;"*",'EUROSTAT_VBE_AutoP-Input'!$D$7:$D$2263,"323*"))/1000+(SUMIFS('EUROSTAT_VBE_AutoP-Input'!W$7:W$2263,'EUROSTAT_VBE_AutoP-Input'!$B$7:$B$2263,$D70,'EUROSTAT_VBE_AutoP-Input'!$C$7:$C$2263,"*"&amp;RIGHT($A70,3)&amp;"*",'EUROSTAT_VBE_AutoP-Input'!$D$7:$D$2263,"324*"))/1000+(SUMIFS('EUROSTAT_VBE_AutoP-Input'!W$7:W$2263,'EUROSTAT_VBE_AutoP-Input'!$B$7:$B$2263,$D70,'EUROSTAT_VBE_AutoP-Input'!$C$7:$C$2263,"*"&amp;RIGHT($A70,3)&amp;"*",'EUROSTAT_VBE_AutoP-Input'!$D$7:$D$2263,"3260*"))/1000</f>
        <v>0</v>
      </c>
      <c r="Z70" s="17">
        <f>(SUMIFS('EUROSTAT_VBE_AutoP-Input'!X$7:X$2263,'EUROSTAT_VBE_AutoP-Input'!$B$7:$B$2263,$D70,'EUROSTAT_VBE_AutoP-Input'!$C$7:$C$2263,"*"&amp;RIGHT($A70,3)&amp;"*",'EUROSTAT_VBE_AutoP-Input'!$D$7:$D$2263,"323*"))/1000+(SUMIFS('EUROSTAT_VBE_AutoP-Input'!X$7:X$2263,'EUROSTAT_VBE_AutoP-Input'!$B$7:$B$2263,$D70,'EUROSTAT_VBE_AutoP-Input'!$C$7:$C$2263,"*"&amp;RIGHT($A70,3)&amp;"*",'EUROSTAT_VBE_AutoP-Input'!$D$7:$D$2263,"324*"))/1000+(SUMIFS('EUROSTAT_VBE_AutoP-Input'!X$7:X$2263,'EUROSTAT_VBE_AutoP-Input'!$B$7:$B$2263,$D70,'EUROSTAT_VBE_AutoP-Input'!$C$7:$C$2263,"*"&amp;RIGHT($A70,3)&amp;"*",'EUROSTAT_VBE_AutoP-Input'!$D$7:$D$2263,"3260*"))/1000</f>
        <v>0</v>
      </c>
      <c r="AA70" s="17">
        <f>(SUMIFS('EUROSTAT_VBE_AutoP-Input'!Y$7:Y$2263,'EUROSTAT_VBE_AutoP-Input'!$B$7:$B$2263,$D70,'EUROSTAT_VBE_AutoP-Input'!$C$7:$C$2263,"*"&amp;RIGHT($A70,3)&amp;"*",'EUROSTAT_VBE_AutoP-Input'!$D$7:$D$2263,"323*"))/1000+(SUMIFS('EUROSTAT_VBE_AutoP-Input'!Y$7:Y$2263,'EUROSTAT_VBE_AutoP-Input'!$B$7:$B$2263,$D70,'EUROSTAT_VBE_AutoP-Input'!$C$7:$C$2263,"*"&amp;RIGHT($A70,3)&amp;"*",'EUROSTAT_VBE_AutoP-Input'!$D$7:$D$2263,"324*"))/1000+(SUMIFS('EUROSTAT_VBE_AutoP-Input'!Y$7:Y$2263,'EUROSTAT_VBE_AutoP-Input'!$B$7:$B$2263,$D70,'EUROSTAT_VBE_AutoP-Input'!$C$7:$C$2263,"*"&amp;RIGHT($A70,3)&amp;"*",'EUROSTAT_VBE_AutoP-Input'!$D$7:$D$2263,"3260*"))/1000</f>
        <v>0</v>
      </c>
      <c r="AB70" s="17">
        <f>(SUMIFS('EUROSTAT_VBE_AutoP-Input'!Z$7:Z$2263,'EUROSTAT_VBE_AutoP-Input'!$B$7:$B$2263,$D70,'EUROSTAT_VBE_AutoP-Input'!$C$7:$C$2263,"*"&amp;RIGHT($A70,3)&amp;"*",'EUROSTAT_VBE_AutoP-Input'!$D$7:$D$2263,"323*"))/1000+(SUMIFS('EUROSTAT_VBE_AutoP-Input'!Z$7:Z$2263,'EUROSTAT_VBE_AutoP-Input'!$B$7:$B$2263,$D70,'EUROSTAT_VBE_AutoP-Input'!$C$7:$C$2263,"*"&amp;RIGHT($A70,3)&amp;"*",'EUROSTAT_VBE_AutoP-Input'!$D$7:$D$2263,"324*"))/1000+(SUMIFS('EUROSTAT_VBE_AutoP-Input'!Z$7:Z$2263,'EUROSTAT_VBE_AutoP-Input'!$B$7:$B$2263,$D70,'EUROSTAT_VBE_AutoP-Input'!$C$7:$C$2263,"*"&amp;RIGHT($A70,3)&amp;"*",'EUROSTAT_VBE_AutoP-Input'!$D$7:$D$2263,"3260*"))/1000</f>
        <v>0</v>
      </c>
      <c r="AC70" s="17">
        <f>(SUMIFS('EUROSTAT_VBE_AutoP-Input'!AA$7:AA$2263,'EUROSTAT_VBE_AutoP-Input'!$B$7:$B$2263,$D70,'EUROSTAT_VBE_AutoP-Input'!$C$7:$C$2263,"*"&amp;RIGHT($A70,3)&amp;"*",'EUROSTAT_VBE_AutoP-Input'!$D$7:$D$2263,"323*"))/1000+(SUMIFS('EUROSTAT_VBE_AutoP-Input'!AA$7:AA$2263,'EUROSTAT_VBE_AutoP-Input'!$B$7:$B$2263,$D70,'EUROSTAT_VBE_AutoP-Input'!$C$7:$C$2263,"*"&amp;RIGHT($A70,3)&amp;"*",'EUROSTAT_VBE_AutoP-Input'!$D$7:$D$2263,"324*"))/1000+(SUMIFS('EUROSTAT_VBE_AutoP-Input'!AA$7:AA$2263,'EUROSTAT_VBE_AutoP-Input'!$B$7:$B$2263,$D70,'EUROSTAT_VBE_AutoP-Input'!$C$7:$C$2263,"*"&amp;RIGHT($A70,3)&amp;"*",'EUROSTAT_VBE_AutoP-Input'!$D$7:$D$2263,"3260*"))/1000</f>
        <v>0</v>
      </c>
      <c r="AD70" s="17">
        <f>(SUMIFS('EUROSTAT_VBE_AutoP-Input'!AB$7:AB$2263,'EUROSTAT_VBE_AutoP-Input'!$B$7:$B$2263,$D70,'EUROSTAT_VBE_AutoP-Input'!$C$7:$C$2263,"*"&amp;RIGHT($A70,3)&amp;"*",'EUROSTAT_VBE_AutoP-Input'!$D$7:$D$2263,"323*"))/1000+(SUMIFS('EUROSTAT_VBE_AutoP-Input'!AB$7:AB$2263,'EUROSTAT_VBE_AutoP-Input'!$B$7:$B$2263,$D70,'EUROSTAT_VBE_AutoP-Input'!$C$7:$C$2263,"*"&amp;RIGHT($A70,3)&amp;"*",'EUROSTAT_VBE_AutoP-Input'!$D$7:$D$2263,"324*"))/1000+(SUMIFS('EUROSTAT_VBE_AutoP-Input'!AB$7:AB$2263,'EUROSTAT_VBE_AutoP-Input'!$B$7:$B$2263,$D70,'EUROSTAT_VBE_AutoP-Input'!$C$7:$C$2263,"*"&amp;RIGHT($A70,3)&amp;"*",'EUROSTAT_VBE_AutoP-Input'!$D$7:$D$2263,"3260*"))/1000</f>
        <v>0</v>
      </c>
      <c r="AE70" s="17">
        <f>(SUMIFS('EUROSTAT_VBE_AutoP-Input'!AC$7:AC$2263,'EUROSTAT_VBE_AutoP-Input'!$B$7:$B$2263,$D70,'EUROSTAT_VBE_AutoP-Input'!$C$7:$C$2263,"*"&amp;RIGHT($A70,3)&amp;"*",'EUROSTAT_VBE_AutoP-Input'!$D$7:$D$2263,"323*"))/1000+(SUMIFS('EUROSTAT_VBE_AutoP-Input'!AC$7:AC$2263,'EUROSTAT_VBE_AutoP-Input'!$B$7:$B$2263,$D70,'EUROSTAT_VBE_AutoP-Input'!$C$7:$C$2263,"*"&amp;RIGHT($A70,3)&amp;"*",'EUROSTAT_VBE_AutoP-Input'!$D$7:$D$2263,"324*"))/1000+(SUMIFS('EUROSTAT_VBE_AutoP-Input'!AC$7:AC$2263,'EUROSTAT_VBE_AutoP-Input'!$B$7:$B$2263,$D70,'EUROSTAT_VBE_AutoP-Input'!$C$7:$C$2263,"*"&amp;RIGHT($A70,3)&amp;"*",'EUROSTAT_VBE_AutoP-Input'!$D$7:$D$2263,"3260*"))/1000</f>
        <v>0.129</v>
      </c>
      <c r="AF70" s="17">
        <f>(SUMIFS('EUROSTAT_VBE_AutoP-Input'!AD$7:AD$2263,'EUROSTAT_VBE_AutoP-Input'!$B$7:$B$2263,$D70,'EUROSTAT_VBE_AutoP-Input'!$C$7:$C$2263,"*"&amp;RIGHT($A70,3)&amp;"*",'EUROSTAT_VBE_AutoP-Input'!$D$7:$D$2263,"323*"))/1000+(SUMIFS('EUROSTAT_VBE_AutoP-Input'!AD$7:AD$2263,'EUROSTAT_VBE_AutoP-Input'!$B$7:$B$2263,$D70,'EUROSTAT_VBE_AutoP-Input'!$C$7:$C$2263,"*"&amp;RIGHT($A70,3)&amp;"*",'EUROSTAT_VBE_AutoP-Input'!$D$7:$D$2263,"324*"))/1000+(SUMIFS('EUROSTAT_VBE_AutoP-Input'!AD$7:AD$2263,'EUROSTAT_VBE_AutoP-Input'!$B$7:$B$2263,$D70,'EUROSTAT_VBE_AutoP-Input'!$C$7:$C$2263,"*"&amp;RIGHT($A70,3)&amp;"*",'EUROSTAT_VBE_AutoP-Input'!$D$7:$D$2263,"3260*"))/1000</f>
        <v>0</v>
      </c>
      <c r="AG70" s="17">
        <f>(SUMIFS('EUROSTAT_VBE_AutoP-Input'!AE$7:AE$2263,'EUROSTAT_VBE_AutoP-Input'!$B$7:$B$2263,$D70,'EUROSTAT_VBE_AutoP-Input'!$C$7:$C$2263,"*"&amp;RIGHT($A70,3)&amp;"*",'EUROSTAT_VBE_AutoP-Input'!$D$7:$D$2263,"323*"))/1000+(SUMIFS('EUROSTAT_VBE_AutoP-Input'!AE$7:AE$2263,'EUROSTAT_VBE_AutoP-Input'!$B$7:$B$2263,$D70,'EUROSTAT_VBE_AutoP-Input'!$C$7:$C$2263,"*"&amp;RIGHT($A70,3)&amp;"*",'EUROSTAT_VBE_AutoP-Input'!$D$7:$D$2263,"324*"))/1000+(SUMIFS('EUROSTAT_VBE_AutoP-Input'!AE$7:AE$2263,'EUROSTAT_VBE_AutoP-Input'!$B$7:$B$2263,$D70,'EUROSTAT_VBE_AutoP-Input'!$C$7:$C$2263,"*"&amp;RIGHT($A70,3)&amp;"*",'EUROSTAT_VBE_AutoP-Input'!$D$7:$D$2263,"3260*"))/1000</f>
        <v>0.043</v>
      </c>
      <c r="AH70" s="17">
        <f>(SUMIFS('EUROSTAT_VBE_AutoP-Input'!AF$7:AF$2263,'EUROSTAT_VBE_AutoP-Input'!$B$7:$B$2263,$D70,'EUROSTAT_VBE_AutoP-Input'!$C$7:$C$2263,"*"&amp;RIGHT($A70,3)&amp;"*",'EUROSTAT_VBE_AutoP-Input'!$D$7:$D$2263,"323*"))/1000+(SUMIFS('EUROSTAT_VBE_AutoP-Input'!AF$7:AF$2263,'EUROSTAT_VBE_AutoP-Input'!$B$7:$B$2263,$D70,'EUROSTAT_VBE_AutoP-Input'!$C$7:$C$2263,"*"&amp;RIGHT($A70,3)&amp;"*",'EUROSTAT_VBE_AutoP-Input'!$D$7:$D$2263,"324*"))/1000+(SUMIFS('EUROSTAT_VBE_AutoP-Input'!AF$7:AF$2263,'EUROSTAT_VBE_AutoP-Input'!$B$7:$B$2263,$D70,'EUROSTAT_VBE_AutoP-Input'!$C$7:$C$2263,"*"&amp;RIGHT($A70,3)&amp;"*",'EUROSTAT_VBE_AutoP-Input'!$D$7:$D$2263,"3260*"))/1000</f>
        <v>0.214</v>
      </c>
      <c r="AI70" s="17">
        <f>(SUMIFS('EUROSTAT_VBE_AutoP-Input'!AG$7:AG$2263,'EUROSTAT_VBE_AutoP-Input'!$B$7:$B$2263,$D70,'EUROSTAT_VBE_AutoP-Input'!$C$7:$C$2263,"*"&amp;RIGHT($A70,3)&amp;"*",'EUROSTAT_VBE_AutoP-Input'!$D$7:$D$2263,"323*"))/1000+(SUMIFS('EUROSTAT_VBE_AutoP-Input'!AG$7:AG$2263,'EUROSTAT_VBE_AutoP-Input'!$B$7:$B$2263,$D70,'EUROSTAT_VBE_AutoP-Input'!$C$7:$C$2263,"*"&amp;RIGHT($A70,3)&amp;"*",'EUROSTAT_VBE_AutoP-Input'!$D$7:$D$2263,"324*"))/1000+(SUMIFS('EUROSTAT_VBE_AutoP-Input'!AG$7:AG$2263,'EUROSTAT_VBE_AutoP-Input'!$B$7:$B$2263,$D70,'EUROSTAT_VBE_AutoP-Input'!$C$7:$C$2263,"*"&amp;RIGHT($A70,3)&amp;"*",'EUROSTAT_VBE_AutoP-Input'!$D$7:$D$2263,"3260*"))/1000</f>
        <v>0</v>
      </c>
      <c r="AJ70" s="17">
        <f>(SUMIFS('EUROSTAT_VBE_AutoP-Input'!AH$7:AH$2263,'EUROSTAT_VBE_AutoP-Input'!$B$7:$B$2263,$D70,'EUROSTAT_VBE_AutoP-Input'!$C$7:$C$2263,"*"&amp;RIGHT($A70,3)&amp;"*",'EUROSTAT_VBE_AutoP-Input'!$D$7:$D$2263,"323*"))/1000+(SUMIFS('EUROSTAT_VBE_AutoP-Input'!AH$7:AH$2263,'EUROSTAT_VBE_AutoP-Input'!$B$7:$B$2263,$D70,'EUROSTAT_VBE_AutoP-Input'!$C$7:$C$2263,"*"&amp;RIGHT($A70,3)&amp;"*",'EUROSTAT_VBE_AutoP-Input'!$D$7:$D$2263,"324*"))/1000+(SUMIFS('EUROSTAT_VBE_AutoP-Input'!AH$7:AH$2263,'EUROSTAT_VBE_AutoP-Input'!$B$7:$B$2263,$D70,'EUROSTAT_VBE_AutoP-Input'!$C$7:$C$2263,"*"&amp;RIGHT($A70,3)&amp;"*",'EUROSTAT_VBE_AutoP-Input'!$D$7:$D$2263,"3260*"))/1000</f>
        <v>0</v>
      </c>
      <c r="AK70" s="17">
        <f>(SUMIFS('EUROSTAT_VBE_AutoP-Input'!AI$7:AI$2263,'EUROSTAT_VBE_AutoP-Input'!$B$7:$B$2263,$D70,'EUROSTAT_VBE_AutoP-Input'!$C$7:$C$2263,"*"&amp;RIGHT($A70,3)&amp;"*",'EUROSTAT_VBE_AutoP-Input'!$D$7:$D$2263,"323*"))/1000+(SUMIFS('EUROSTAT_VBE_AutoP-Input'!AI$7:AI$2263,'EUROSTAT_VBE_AutoP-Input'!$B$7:$B$2263,$D70,'EUROSTAT_VBE_AutoP-Input'!$C$7:$C$2263,"*"&amp;RIGHT($A70,3)&amp;"*",'EUROSTAT_VBE_AutoP-Input'!$D$7:$D$2263,"324*"))/1000+(SUMIFS('EUROSTAT_VBE_AutoP-Input'!AI$7:AI$2263,'EUROSTAT_VBE_AutoP-Input'!$B$7:$B$2263,$D70,'EUROSTAT_VBE_AutoP-Input'!$C$7:$C$2263,"*"&amp;RIGHT($A70,3)&amp;"*",'EUROSTAT_VBE_AutoP-Input'!$D$7:$D$2263,"3260*"))/1000</f>
        <v>0</v>
      </c>
      <c r="AL70" s="17">
        <f>(SUMIFS('EUROSTAT_VBE_AutoP-Input'!AJ$7:AJ$2263,'EUROSTAT_VBE_AutoP-Input'!$B$7:$B$2263,$D70,'EUROSTAT_VBE_AutoP-Input'!$C$7:$C$2263,"*"&amp;RIGHT($A70,3)&amp;"*",'EUROSTAT_VBE_AutoP-Input'!$D$7:$D$2263,"323*"))/1000+(SUMIFS('EUROSTAT_VBE_AutoP-Input'!AJ$7:AJ$2263,'EUROSTAT_VBE_AutoP-Input'!$B$7:$B$2263,$D70,'EUROSTAT_VBE_AutoP-Input'!$C$7:$C$2263,"*"&amp;RIGHT($A70,3)&amp;"*",'EUROSTAT_VBE_AutoP-Input'!$D$7:$D$2263,"324*"))/1000+(SUMIFS('EUROSTAT_VBE_AutoP-Input'!AJ$7:AJ$2263,'EUROSTAT_VBE_AutoP-Input'!$B$7:$B$2263,$D70,'EUROSTAT_VBE_AutoP-Input'!$C$7:$C$2263,"*"&amp;RIGHT($A70,3)&amp;"*",'EUROSTAT_VBE_AutoP-Input'!$D$7:$D$2263,"3260*"))/1000</f>
        <v>0.043</v>
      </c>
      <c r="AM70" s="17">
        <f>(SUMIFS('EUROSTAT_VBE_AutoP-Input'!AK$7:AK$2263,'EUROSTAT_VBE_AutoP-Input'!$B$7:$B$2263,$D70,'EUROSTAT_VBE_AutoP-Input'!$C$7:$C$2263,"*"&amp;RIGHT($A70,3)&amp;"*",'EUROSTAT_VBE_AutoP-Input'!$D$7:$D$2263,"323*"))/1000+(SUMIFS('EUROSTAT_VBE_AutoP-Input'!AK$7:AK$2263,'EUROSTAT_VBE_AutoP-Input'!$B$7:$B$2263,$D70,'EUROSTAT_VBE_AutoP-Input'!$C$7:$C$2263,"*"&amp;RIGHT($A70,3)&amp;"*",'EUROSTAT_VBE_AutoP-Input'!$D$7:$D$2263,"324*"))/1000+(SUMIFS('EUROSTAT_VBE_AutoP-Input'!AK$7:AK$2263,'EUROSTAT_VBE_AutoP-Input'!$B$7:$B$2263,$D70,'EUROSTAT_VBE_AutoP-Input'!$C$7:$C$2263,"*"&amp;RIGHT($A70,3)&amp;"*",'EUROSTAT_VBE_AutoP-Input'!$D$7:$D$2263,"3260*"))/1000</f>
        <v>0</v>
      </c>
      <c r="AN70" s="20"/>
      <c r="AO70" s="49">
        <v>0</v>
      </c>
      <c r="AP70" s="49">
        <v>0</v>
      </c>
      <c r="AQ70" s="49">
        <v>0</v>
      </c>
      <c r="AR70" s="49">
        <v>0</v>
      </c>
      <c r="AS70" s="49">
        <v>0</v>
      </c>
    </row>
    <row r="71" spans="1:45">
      <c r="A71" t="s">
        <v>627</v>
      </c>
      <c r="B71" s="12" t="s">
        <v>628</v>
      </c>
      <c r="C71" t="s">
        <v>293</v>
      </c>
      <c r="D71" t="s">
        <v>126</v>
      </c>
      <c r="E71" s="800" t="s">
        <v>236</v>
      </c>
      <c r="F71" s="800" t="s">
        <v>256</v>
      </c>
      <c r="G71" s="17">
        <f>(SUMIFS('EUROSTAT_VBE_AutoP-Input'!E$7:E$2263,'EUROSTAT_VBE_AutoP-Input'!$B$7:$B$2263,$D71,'EUROSTAT_VBE_AutoP-Input'!$C$7:$C$2263,"*"&amp;RIGHT($A71,3)&amp;"*",'EUROSTAT_VBE_AutoP-Input'!$D$7:$D$2263,"3250*"))/1000</f>
        <v>0</v>
      </c>
      <c r="H71" s="17">
        <f>(SUMIFS('EUROSTAT_VBE_AutoP-Input'!F$7:F$2263,'EUROSTAT_VBE_AutoP-Input'!$B$7:$B$2263,$D71,'EUROSTAT_VBE_AutoP-Input'!$C$7:$C$2263,"*"&amp;RIGHT($A71,3)&amp;"*",'EUROSTAT_VBE_AutoP-Input'!$D$7:$D$2263,"3250*"))/1000</f>
        <v>0</v>
      </c>
      <c r="I71" s="17">
        <f>(SUMIFS('EUROSTAT_VBE_AutoP-Input'!G$7:G$2263,'EUROSTAT_VBE_AutoP-Input'!$B$7:$B$2263,$D71,'EUROSTAT_VBE_AutoP-Input'!$C$7:$C$2263,"*"&amp;RIGHT($A71,3)&amp;"*",'EUROSTAT_VBE_AutoP-Input'!$D$7:$D$2263,"3250*"))/1000</f>
        <v>0</v>
      </c>
      <c r="J71" s="17">
        <f>(SUMIFS('EUROSTAT_VBE_AutoP-Input'!H$7:H$2263,'EUROSTAT_VBE_AutoP-Input'!$B$7:$B$2263,$D71,'EUROSTAT_VBE_AutoP-Input'!$C$7:$C$2263,"*"&amp;RIGHT($A71,3)&amp;"*",'EUROSTAT_VBE_AutoP-Input'!$D$7:$D$2263,"3250*"))/1000</f>
        <v>0</v>
      </c>
      <c r="K71" s="17">
        <f>(SUMIFS('EUROSTAT_VBE_AutoP-Input'!I$7:I$2263,'EUROSTAT_VBE_AutoP-Input'!$B$7:$B$2263,$D71,'EUROSTAT_VBE_AutoP-Input'!$C$7:$C$2263,"*"&amp;RIGHT($A71,3)&amp;"*",'EUROSTAT_VBE_AutoP-Input'!$D$7:$D$2263,"3250*"))/1000</f>
        <v>0</v>
      </c>
      <c r="L71" s="17">
        <f>(SUMIFS('EUROSTAT_VBE_AutoP-Input'!J$7:J$2263,'EUROSTAT_VBE_AutoP-Input'!$B$7:$B$2263,$D71,'EUROSTAT_VBE_AutoP-Input'!$C$7:$C$2263,"*"&amp;RIGHT($A71,3)&amp;"*",'EUROSTAT_VBE_AutoP-Input'!$D$7:$D$2263,"3250*"))/1000</f>
        <v>0</v>
      </c>
      <c r="M71" s="17">
        <f>(SUMIFS('EUROSTAT_VBE_AutoP-Input'!K$7:K$2263,'EUROSTAT_VBE_AutoP-Input'!$B$7:$B$2263,$D71,'EUROSTAT_VBE_AutoP-Input'!$C$7:$C$2263,"*"&amp;RIGHT($A71,3)&amp;"*",'EUROSTAT_VBE_AutoP-Input'!$D$7:$D$2263,"3250*"))/1000</f>
        <v>0</v>
      </c>
      <c r="N71" s="17">
        <f>(SUMIFS('EUROSTAT_VBE_AutoP-Input'!L$7:L$2263,'EUROSTAT_VBE_AutoP-Input'!$B$7:$B$2263,$D71,'EUROSTAT_VBE_AutoP-Input'!$C$7:$C$2263,"*"&amp;RIGHT($A71,3)&amp;"*",'EUROSTAT_VBE_AutoP-Input'!$D$7:$D$2263,"3250*"))/1000</f>
        <v>0</v>
      </c>
      <c r="O71" s="17">
        <f>(SUMIFS('EUROSTAT_VBE_AutoP-Input'!M$7:M$2263,'EUROSTAT_VBE_AutoP-Input'!$B$7:$B$2263,$D71,'EUROSTAT_VBE_AutoP-Input'!$C$7:$C$2263,"*"&amp;RIGHT($A71,3)&amp;"*",'EUROSTAT_VBE_AutoP-Input'!$D$7:$D$2263,"3250*"))/1000</f>
        <v>0</v>
      </c>
      <c r="P71" s="17">
        <f>(SUMIFS('EUROSTAT_VBE_AutoP-Input'!N$7:N$2263,'EUROSTAT_VBE_AutoP-Input'!$B$7:$B$2263,$D71,'EUROSTAT_VBE_AutoP-Input'!$C$7:$C$2263,"*"&amp;RIGHT($A71,3)&amp;"*",'EUROSTAT_VBE_AutoP-Input'!$D$7:$D$2263,"3250*"))/1000</f>
        <v>0</v>
      </c>
      <c r="Q71" s="17">
        <f>(SUMIFS('EUROSTAT_VBE_AutoP-Input'!O$7:O$2263,'EUROSTAT_VBE_AutoP-Input'!$B$7:$B$2263,$D71,'EUROSTAT_VBE_AutoP-Input'!$C$7:$C$2263,"*"&amp;RIGHT($A71,3)&amp;"*",'EUROSTAT_VBE_AutoP-Input'!$D$7:$D$2263,"3250*"))/1000</f>
        <v>0</v>
      </c>
      <c r="R71" s="17">
        <f>(SUMIFS('EUROSTAT_VBE_AutoP-Input'!P$7:P$2263,'EUROSTAT_VBE_AutoP-Input'!$B$7:$B$2263,$D71,'EUROSTAT_VBE_AutoP-Input'!$C$7:$C$2263,"*"&amp;RIGHT($A71,3)&amp;"*",'EUROSTAT_VBE_AutoP-Input'!$D$7:$D$2263,"3250*"))/1000</f>
        <v>0</v>
      </c>
      <c r="S71" s="17">
        <f>(SUMIFS('EUROSTAT_VBE_AutoP-Input'!Q$7:Q$2263,'EUROSTAT_VBE_AutoP-Input'!$B$7:$B$2263,$D71,'EUROSTAT_VBE_AutoP-Input'!$C$7:$C$2263,"*"&amp;RIGHT($A71,3)&amp;"*",'EUROSTAT_VBE_AutoP-Input'!$D$7:$D$2263,"3250*"))/1000</f>
        <v>0</v>
      </c>
      <c r="T71" s="17">
        <f>(SUMIFS('EUROSTAT_VBE_AutoP-Input'!R$7:R$2263,'EUROSTAT_VBE_AutoP-Input'!$B$7:$B$2263,$D71,'EUROSTAT_VBE_AutoP-Input'!$C$7:$C$2263,"*"&amp;RIGHT($A71,3)&amp;"*",'EUROSTAT_VBE_AutoP-Input'!$D$7:$D$2263,"3250*"))/1000</f>
        <v>0</v>
      </c>
      <c r="U71" s="17">
        <f>(SUMIFS('EUROSTAT_VBE_AutoP-Input'!S$7:S$2263,'EUROSTAT_VBE_AutoP-Input'!$B$7:$B$2263,$D71,'EUROSTAT_VBE_AutoP-Input'!$C$7:$C$2263,"*"&amp;RIGHT($A71,3)&amp;"*",'EUROSTAT_VBE_AutoP-Input'!$D$7:$D$2263,"3250*"))/1000</f>
        <v>0</v>
      </c>
      <c r="V71" s="17">
        <f>(SUMIFS('EUROSTAT_VBE_AutoP-Input'!T$7:T$2263,'EUROSTAT_VBE_AutoP-Input'!$B$7:$B$2263,$D71,'EUROSTAT_VBE_AutoP-Input'!$C$7:$C$2263,"*"&amp;RIGHT($A71,3)&amp;"*",'EUROSTAT_VBE_AutoP-Input'!$D$7:$D$2263,"3250*"))/1000</f>
        <v>0</v>
      </c>
      <c r="W71" s="17">
        <f>(SUMIFS('EUROSTAT_VBE_AutoP-Input'!U$7:U$2263,'EUROSTAT_VBE_AutoP-Input'!$B$7:$B$2263,$D71,'EUROSTAT_VBE_AutoP-Input'!$C$7:$C$2263,"*"&amp;RIGHT($A71,3)&amp;"*",'EUROSTAT_VBE_AutoP-Input'!$D$7:$D$2263,"3250*"))/1000</f>
        <v>0</v>
      </c>
      <c r="X71" s="17">
        <f>(SUMIFS('EUROSTAT_VBE_AutoP-Input'!V$7:V$2263,'EUROSTAT_VBE_AutoP-Input'!$B$7:$B$2263,$D71,'EUROSTAT_VBE_AutoP-Input'!$C$7:$C$2263,"*"&amp;RIGHT($A71,3)&amp;"*",'EUROSTAT_VBE_AutoP-Input'!$D$7:$D$2263,"3250*"))/1000</f>
        <v>0</v>
      </c>
      <c r="Y71" s="17">
        <f>(SUMIFS('EUROSTAT_VBE_AutoP-Input'!W$7:W$2263,'EUROSTAT_VBE_AutoP-Input'!$B$7:$B$2263,$D71,'EUROSTAT_VBE_AutoP-Input'!$C$7:$C$2263,"*"&amp;RIGHT($A71,3)&amp;"*",'EUROSTAT_VBE_AutoP-Input'!$D$7:$D$2263,"3250*"))/1000</f>
        <v>0</v>
      </c>
      <c r="Z71" s="17">
        <f>(SUMIFS('EUROSTAT_VBE_AutoP-Input'!X$7:X$2263,'EUROSTAT_VBE_AutoP-Input'!$B$7:$B$2263,$D71,'EUROSTAT_VBE_AutoP-Input'!$C$7:$C$2263,"*"&amp;RIGHT($A71,3)&amp;"*",'EUROSTAT_VBE_AutoP-Input'!$D$7:$D$2263,"3250*"))/1000</f>
        <v>0</v>
      </c>
      <c r="AA71" s="17">
        <f>(SUMIFS('EUROSTAT_VBE_AutoP-Input'!Y$7:Y$2263,'EUROSTAT_VBE_AutoP-Input'!$B$7:$B$2263,$D71,'EUROSTAT_VBE_AutoP-Input'!$C$7:$C$2263,"*"&amp;RIGHT($A71,3)&amp;"*",'EUROSTAT_VBE_AutoP-Input'!$D$7:$D$2263,"3250*"))/1000</f>
        <v>0</v>
      </c>
      <c r="AB71" s="17">
        <f>(SUMIFS('EUROSTAT_VBE_AutoP-Input'!Z$7:Z$2263,'EUROSTAT_VBE_AutoP-Input'!$B$7:$B$2263,$D71,'EUROSTAT_VBE_AutoP-Input'!$C$7:$C$2263,"*"&amp;RIGHT($A71,3)&amp;"*",'EUROSTAT_VBE_AutoP-Input'!$D$7:$D$2263,"3250*"))/1000</f>
        <v>0</v>
      </c>
      <c r="AC71" s="17">
        <f>(SUMIFS('EUROSTAT_VBE_AutoP-Input'!AA$7:AA$2263,'EUROSTAT_VBE_AutoP-Input'!$B$7:$B$2263,$D71,'EUROSTAT_VBE_AutoP-Input'!$C$7:$C$2263,"*"&amp;RIGHT($A71,3)&amp;"*",'EUROSTAT_VBE_AutoP-Input'!$D$7:$D$2263,"3250*"))/1000</f>
        <v>0</v>
      </c>
      <c r="AD71" s="17">
        <f>(SUMIFS('EUROSTAT_VBE_AutoP-Input'!AB$7:AB$2263,'EUROSTAT_VBE_AutoP-Input'!$B$7:$B$2263,$D71,'EUROSTAT_VBE_AutoP-Input'!$C$7:$C$2263,"*"&amp;RIGHT($A71,3)&amp;"*",'EUROSTAT_VBE_AutoP-Input'!$D$7:$D$2263,"3250*"))/1000</f>
        <v>0</v>
      </c>
      <c r="AE71" s="17">
        <f>(SUMIFS('EUROSTAT_VBE_AutoP-Input'!AC$7:AC$2263,'EUROSTAT_VBE_AutoP-Input'!$B$7:$B$2263,$D71,'EUROSTAT_VBE_AutoP-Input'!$C$7:$C$2263,"*"&amp;RIGHT($A71,3)&amp;"*",'EUROSTAT_VBE_AutoP-Input'!$D$7:$D$2263,"3250*"))/1000</f>
        <v>0</v>
      </c>
      <c r="AF71" s="17">
        <f>(SUMIFS('EUROSTAT_VBE_AutoP-Input'!AD$7:AD$2263,'EUROSTAT_VBE_AutoP-Input'!$B$7:$B$2263,$D71,'EUROSTAT_VBE_AutoP-Input'!$C$7:$C$2263,"*"&amp;RIGHT($A71,3)&amp;"*",'EUROSTAT_VBE_AutoP-Input'!$D$7:$D$2263,"3250*"))/1000</f>
        <v>0</v>
      </c>
      <c r="AG71" s="17">
        <f>(SUMIFS('EUROSTAT_VBE_AutoP-Input'!AE$7:AE$2263,'EUROSTAT_VBE_AutoP-Input'!$B$7:$B$2263,$D71,'EUROSTAT_VBE_AutoP-Input'!$C$7:$C$2263,"*"&amp;RIGHT($A71,3)&amp;"*",'EUROSTAT_VBE_AutoP-Input'!$D$7:$D$2263,"3250*"))/1000</f>
        <v>0</v>
      </c>
      <c r="AH71" s="17">
        <f>(SUMIFS('EUROSTAT_VBE_AutoP-Input'!AF$7:AF$2263,'EUROSTAT_VBE_AutoP-Input'!$B$7:$B$2263,$D71,'EUROSTAT_VBE_AutoP-Input'!$C$7:$C$2263,"*"&amp;RIGHT($A71,3)&amp;"*",'EUROSTAT_VBE_AutoP-Input'!$D$7:$D$2263,"3250*"))/1000</f>
        <v>0</v>
      </c>
      <c r="AI71" s="17">
        <f>(SUMIFS('EUROSTAT_VBE_AutoP-Input'!AG$7:AG$2263,'EUROSTAT_VBE_AutoP-Input'!$B$7:$B$2263,$D71,'EUROSTAT_VBE_AutoP-Input'!$C$7:$C$2263,"*"&amp;RIGHT($A71,3)&amp;"*",'EUROSTAT_VBE_AutoP-Input'!$D$7:$D$2263,"3250*"))/1000</f>
        <v>0</v>
      </c>
      <c r="AJ71" s="17">
        <f>(SUMIFS('EUROSTAT_VBE_AutoP-Input'!AH$7:AH$2263,'EUROSTAT_VBE_AutoP-Input'!$B$7:$B$2263,$D71,'EUROSTAT_VBE_AutoP-Input'!$C$7:$C$2263,"*"&amp;RIGHT($A71,3)&amp;"*",'EUROSTAT_VBE_AutoP-Input'!$D$7:$D$2263,"3250*"))/1000</f>
        <v>0</v>
      </c>
      <c r="AK71" s="17">
        <f>(SUMIFS('EUROSTAT_VBE_AutoP-Input'!AI$7:AI$2263,'EUROSTAT_VBE_AutoP-Input'!$B$7:$B$2263,$D71,'EUROSTAT_VBE_AutoP-Input'!$C$7:$C$2263,"*"&amp;RIGHT($A71,3)&amp;"*",'EUROSTAT_VBE_AutoP-Input'!$D$7:$D$2263,"3250*"))/1000</f>
        <v>0</v>
      </c>
      <c r="AL71" s="17">
        <f>(SUMIFS('EUROSTAT_VBE_AutoP-Input'!AJ$7:AJ$2263,'EUROSTAT_VBE_AutoP-Input'!$B$7:$B$2263,$D71,'EUROSTAT_VBE_AutoP-Input'!$C$7:$C$2263,"*"&amp;RIGHT($A71,3)&amp;"*",'EUROSTAT_VBE_AutoP-Input'!$D$7:$D$2263,"3250*"))/1000</f>
        <v>0</v>
      </c>
      <c r="AM71" s="17">
        <f>(SUMIFS('EUROSTAT_VBE_AutoP-Input'!AK$7:AK$2263,'EUROSTAT_VBE_AutoP-Input'!$B$7:$B$2263,$D71,'EUROSTAT_VBE_AutoP-Input'!$C$7:$C$2263,"*"&amp;RIGHT($A71,3)&amp;"*",'EUROSTAT_VBE_AutoP-Input'!$D$7:$D$2263,"3250*"))/1000</f>
        <v>0</v>
      </c>
      <c r="AN71" s="20"/>
      <c r="AO71" s="49">
        <v>0</v>
      </c>
      <c r="AP71" s="49">
        <v>0</v>
      </c>
      <c r="AQ71" s="49">
        <v>0</v>
      </c>
      <c r="AR71" s="49">
        <v>0</v>
      </c>
      <c r="AS71" s="49">
        <v>0</v>
      </c>
    </row>
    <row r="72" spans="1:45">
      <c r="A72" t="s">
        <v>627</v>
      </c>
      <c r="B72" s="12" t="s">
        <v>628</v>
      </c>
      <c r="C72" t="s">
        <v>293</v>
      </c>
      <c r="D72" t="s">
        <v>126</v>
      </c>
      <c r="E72" s="800" t="s">
        <v>237</v>
      </c>
      <c r="F72" s="800" t="s">
        <v>257</v>
      </c>
      <c r="G72" s="17">
        <f>(SUMIFS('EUROSTAT_VBE_AutoP-Input'!E$7:E$2263,'EUROSTAT_VBE_AutoP-Input'!$B$7:$B$2263,$D72,'EUROSTAT_VBE_AutoP-Input'!$C$7:$C$2263,"*"&amp;RIGHT($A72,3)&amp;"*",'EUROSTAT_VBE_AutoP-Input'!$D$7:$D$2263,"3270A*"))/1000+(SUMIFS('EUROSTAT_VBE_AutoP-Input'!E$7:E$2263,'EUROSTAT_VBE_AutoP-Input'!$B$7:$B$2263,$D72,'EUROSTAT_VBE_AutoP-Input'!$C$7:$C$2263,"*"&amp;RIGHT($A72,3)&amp;"*",'EUROSTAT_VBE_AutoP-Input'!$D$7:$D$2263,"3285*"))/1000+(SUMIFS('EUROSTAT_VBE_AutoP-Input'!E$7:E$2263,'EUROSTAT_VBE_AutoP-Input'!$B$7:$B$2263,$D72,'EUROSTAT_VBE_AutoP-Input'!$C$7:$C$2263,"*"&amp;RIGHT($A72,3)&amp;"*",'EUROSTAT_VBE_AutoP-Input'!$D$7:$D$2263,"3295*"))/1000+(SUMIFS('EUROSTAT_VBE_AutoP-Input'!E$7:E$2263,'EUROSTAT_VBE_AutoP-Input'!$B$7:$B$2263,$D72,'EUROSTAT_VBE_AutoP-Input'!$C$7:$C$2263,"*"&amp;RIGHT($A72,3)&amp;"*",'EUROSTAT_VBE_AutoP-Input'!$D$7:$D$2263,"2410*"))/1000+(SUMIFS('EUROSTAT_VBE_AutoP-Input'!E$7:E$2263,'EUROSTAT_VBE_AutoP-Input'!$B$7:$B$2263,$D72,'EUROSTAT_VBE_AutoP-Input'!$C$7:$C$2263,"*"&amp;RIGHT($A72,3)&amp;"*",'EUROSTAT_VBE_AutoP-Input'!$D$7:$D$2263,"3105*"))/1000</f>
        <v>0.08</v>
      </c>
      <c r="H72" s="17">
        <f>(SUMIFS('EUROSTAT_VBE_AutoP-Input'!F$7:F$2263,'EUROSTAT_VBE_AutoP-Input'!$B$7:$B$2263,$D72,'EUROSTAT_VBE_AutoP-Input'!$C$7:$C$2263,"*"&amp;RIGHT($A72,3)&amp;"*",'EUROSTAT_VBE_AutoP-Input'!$D$7:$D$2263,"3270A*"))/1000+(SUMIFS('EUROSTAT_VBE_AutoP-Input'!F$7:F$2263,'EUROSTAT_VBE_AutoP-Input'!$B$7:$B$2263,$D72,'EUROSTAT_VBE_AutoP-Input'!$C$7:$C$2263,"*"&amp;RIGHT($A72,3)&amp;"*",'EUROSTAT_VBE_AutoP-Input'!$D$7:$D$2263,"3285*"))/1000+(SUMIFS('EUROSTAT_VBE_AutoP-Input'!F$7:F$2263,'EUROSTAT_VBE_AutoP-Input'!$B$7:$B$2263,$D72,'EUROSTAT_VBE_AutoP-Input'!$C$7:$C$2263,"*"&amp;RIGHT($A72,3)&amp;"*",'EUROSTAT_VBE_AutoP-Input'!$D$7:$D$2263,"3295*"))/1000+(SUMIFS('EUROSTAT_VBE_AutoP-Input'!F$7:F$2263,'EUROSTAT_VBE_AutoP-Input'!$B$7:$B$2263,$D72,'EUROSTAT_VBE_AutoP-Input'!$C$7:$C$2263,"*"&amp;RIGHT($A72,3)&amp;"*",'EUROSTAT_VBE_AutoP-Input'!$D$7:$D$2263,"2410*"))/1000+(SUMIFS('EUROSTAT_VBE_AutoP-Input'!F$7:F$2263,'EUROSTAT_VBE_AutoP-Input'!$B$7:$B$2263,$D72,'EUROSTAT_VBE_AutoP-Input'!$C$7:$C$2263,"*"&amp;RIGHT($A72,3)&amp;"*",'EUROSTAT_VBE_AutoP-Input'!$D$7:$D$2263,"3105*"))/1000</f>
        <v>0</v>
      </c>
      <c r="I72" s="17">
        <f>(SUMIFS('EUROSTAT_VBE_AutoP-Input'!G$7:G$2263,'EUROSTAT_VBE_AutoP-Input'!$B$7:$B$2263,$D72,'EUROSTAT_VBE_AutoP-Input'!$C$7:$C$2263,"*"&amp;RIGHT($A72,3)&amp;"*",'EUROSTAT_VBE_AutoP-Input'!$D$7:$D$2263,"3270A*"))/1000+(SUMIFS('EUROSTAT_VBE_AutoP-Input'!G$7:G$2263,'EUROSTAT_VBE_AutoP-Input'!$B$7:$B$2263,$D72,'EUROSTAT_VBE_AutoP-Input'!$C$7:$C$2263,"*"&amp;RIGHT($A72,3)&amp;"*",'EUROSTAT_VBE_AutoP-Input'!$D$7:$D$2263,"3285*"))/1000+(SUMIFS('EUROSTAT_VBE_AutoP-Input'!G$7:G$2263,'EUROSTAT_VBE_AutoP-Input'!$B$7:$B$2263,$D72,'EUROSTAT_VBE_AutoP-Input'!$C$7:$C$2263,"*"&amp;RIGHT($A72,3)&amp;"*",'EUROSTAT_VBE_AutoP-Input'!$D$7:$D$2263,"3295*"))/1000+(SUMIFS('EUROSTAT_VBE_AutoP-Input'!G$7:G$2263,'EUROSTAT_VBE_AutoP-Input'!$B$7:$B$2263,$D72,'EUROSTAT_VBE_AutoP-Input'!$C$7:$C$2263,"*"&amp;RIGHT($A72,3)&amp;"*",'EUROSTAT_VBE_AutoP-Input'!$D$7:$D$2263,"2410*"))/1000+(SUMIFS('EUROSTAT_VBE_AutoP-Input'!G$7:G$2263,'EUROSTAT_VBE_AutoP-Input'!$B$7:$B$2263,$D72,'EUROSTAT_VBE_AutoP-Input'!$C$7:$C$2263,"*"&amp;RIGHT($A72,3)&amp;"*",'EUROSTAT_VBE_AutoP-Input'!$D$7:$D$2263,"3105*"))/1000</f>
        <v>0</v>
      </c>
      <c r="J72" s="17">
        <f>(SUMIFS('EUROSTAT_VBE_AutoP-Input'!H$7:H$2263,'EUROSTAT_VBE_AutoP-Input'!$B$7:$B$2263,$D72,'EUROSTAT_VBE_AutoP-Input'!$C$7:$C$2263,"*"&amp;RIGHT($A72,3)&amp;"*",'EUROSTAT_VBE_AutoP-Input'!$D$7:$D$2263,"3270A*"))/1000+(SUMIFS('EUROSTAT_VBE_AutoP-Input'!H$7:H$2263,'EUROSTAT_VBE_AutoP-Input'!$B$7:$B$2263,$D72,'EUROSTAT_VBE_AutoP-Input'!$C$7:$C$2263,"*"&amp;RIGHT($A72,3)&amp;"*",'EUROSTAT_VBE_AutoP-Input'!$D$7:$D$2263,"3285*"))/1000+(SUMIFS('EUROSTAT_VBE_AutoP-Input'!H$7:H$2263,'EUROSTAT_VBE_AutoP-Input'!$B$7:$B$2263,$D72,'EUROSTAT_VBE_AutoP-Input'!$C$7:$C$2263,"*"&amp;RIGHT($A72,3)&amp;"*",'EUROSTAT_VBE_AutoP-Input'!$D$7:$D$2263,"3295*"))/1000+(SUMIFS('EUROSTAT_VBE_AutoP-Input'!H$7:H$2263,'EUROSTAT_VBE_AutoP-Input'!$B$7:$B$2263,$D72,'EUROSTAT_VBE_AutoP-Input'!$C$7:$C$2263,"*"&amp;RIGHT($A72,3)&amp;"*",'EUROSTAT_VBE_AutoP-Input'!$D$7:$D$2263,"2410*"))/1000+(SUMIFS('EUROSTAT_VBE_AutoP-Input'!H$7:H$2263,'EUROSTAT_VBE_AutoP-Input'!$B$7:$B$2263,$D72,'EUROSTAT_VBE_AutoP-Input'!$C$7:$C$2263,"*"&amp;RIGHT($A72,3)&amp;"*",'EUROSTAT_VBE_AutoP-Input'!$D$7:$D$2263,"3105*"))/1000</f>
        <v>0.08</v>
      </c>
      <c r="K72" s="17">
        <f>(SUMIFS('EUROSTAT_VBE_AutoP-Input'!I$7:I$2263,'EUROSTAT_VBE_AutoP-Input'!$B$7:$B$2263,$D72,'EUROSTAT_VBE_AutoP-Input'!$C$7:$C$2263,"*"&amp;RIGHT($A72,3)&amp;"*",'EUROSTAT_VBE_AutoP-Input'!$D$7:$D$2263,"3270A*"))/1000+(SUMIFS('EUROSTAT_VBE_AutoP-Input'!I$7:I$2263,'EUROSTAT_VBE_AutoP-Input'!$B$7:$B$2263,$D72,'EUROSTAT_VBE_AutoP-Input'!$C$7:$C$2263,"*"&amp;RIGHT($A72,3)&amp;"*",'EUROSTAT_VBE_AutoP-Input'!$D$7:$D$2263,"3285*"))/1000+(SUMIFS('EUROSTAT_VBE_AutoP-Input'!I$7:I$2263,'EUROSTAT_VBE_AutoP-Input'!$B$7:$B$2263,$D72,'EUROSTAT_VBE_AutoP-Input'!$C$7:$C$2263,"*"&amp;RIGHT($A72,3)&amp;"*",'EUROSTAT_VBE_AutoP-Input'!$D$7:$D$2263,"3295*"))/1000+(SUMIFS('EUROSTAT_VBE_AutoP-Input'!I$7:I$2263,'EUROSTAT_VBE_AutoP-Input'!$B$7:$B$2263,$D72,'EUROSTAT_VBE_AutoP-Input'!$C$7:$C$2263,"*"&amp;RIGHT($A72,3)&amp;"*",'EUROSTAT_VBE_AutoP-Input'!$D$7:$D$2263,"2410*"))/1000+(SUMIFS('EUROSTAT_VBE_AutoP-Input'!I$7:I$2263,'EUROSTAT_VBE_AutoP-Input'!$B$7:$B$2263,$D72,'EUROSTAT_VBE_AutoP-Input'!$C$7:$C$2263,"*"&amp;RIGHT($A72,3)&amp;"*",'EUROSTAT_VBE_AutoP-Input'!$D$7:$D$2263,"3105*"))/1000</f>
        <v>0</v>
      </c>
      <c r="L72" s="17">
        <f>(SUMIFS('EUROSTAT_VBE_AutoP-Input'!J$7:J$2263,'EUROSTAT_VBE_AutoP-Input'!$B$7:$B$2263,$D72,'EUROSTAT_VBE_AutoP-Input'!$C$7:$C$2263,"*"&amp;RIGHT($A72,3)&amp;"*",'EUROSTAT_VBE_AutoP-Input'!$D$7:$D$2263,"3270A*"))/1000+(SUMIFS('EUROSTAT_VBE_AutoP-Input'!J$7:J$2263,'EUROSTAT_VBE_AutoP-Input'!$B$7:$B$2263,$D72,'EUROSTAT_VBE_AutoP-Input'!$C$7:$C$2263,"*"&amp;RIGHT($A72,3)&amp;"*",'EUROSTAT_VBE_AutoP-Input'!$D$7:$D$2263,"3285*"))/1000+(SUMIFS('EUROSTAT_VBE_AutoP-Input'!J$7:J$2263,'EUROSTAT_VBE_AutoP-Input'!$B$7:$B$2263,$D72,'EUROSTAT_VBE_AutoP-Input'!$C$7:$C$2263,"*"&amp;RIGHT($A72,3)&amp;"*",'EUROSTAT_VBE_AutoP-Input'!$D$7:$D$2263,"3295*"))/1000+(SUMIFS('EUROSTAT_VBE_AutoP-Input'!J$7:J$2263,'EUROSTAT_VBE_AutoP-Input'!$B$7:$B$2263,$D72,'EUROSTAT_VBE_AutoP-Input'!$C$7:$C$2263,"*"&amp;RIGHT($A72,3)&amp;"*",'EUROSTAT_VBE_AutoP-Input'!$D$7:$D$2263,"2410*"))/1000+(SUMIFS('EUROSTAT_VBE_AutoP-Input'!J$7:J$2263,'EUROSTAT_VBE_AutoP-Input'!$B$7:$B$2263,$D72,'EUROSTAT_VBE_AutoP-Input'!$C$7:$C$2263,"*"&amp;RIGHT($A72,3)&amp;"*",'EUROSTAT_VBE_AutoP-Input'!$D$7:$D$2263,"3105*"))/1000</f>
        <v>1.121</v>
      </c>
      <c r="M72" s="17">
        <f>(SUMIFS('EUROSTAT_VBE_AutoP-Input'!K$7:K$2263,'EUROSTAT_VBE_AutoP-Input'!$B$7:$B$2263,$D72,'EUROSTAT_VBE_AutoP-Input'!$C$7:$C$2263,"*"&amp;RIGHT($A72,3)&amp;"*",'EUROSTAT_VBE_AutoP-Input'!$D$7:$D$2263,"3270A*"))/1000+(SUMIFS('EUROSTAT_VBE_AutoP-Input'!K$7:K$2263,'EUROSTAT_VBE_AutoP-Input'!$B$7:$B$2263,$D72,'EUROSTAT_VBE_AutoP-Input'!$C$7:$C$2263,"*"&amp;RIGHT($A72,3)&amp;"*",'EUROSTAT_VBE_AutoP-Input'!$D$7:$D$2263,"3285*"))/1000+(SUMIFS('EUROSTAT_VBE_AutoP-Input'!K$7:K$2263,'EUROSTAT_VBE_AutoP-Input'!$B$7:$B$2263,$D72,'EUROSTAT_VBE_AutoP-Input'!$C$7:$C$2263,"*"&amp;RIGHT($A72,3)&amp;"*",'EUROSTAT_VBE_AutoP-Input'!$D$7:$D$2263,"3295*"))/1000+(SUMIFS('EUROSTAT_VBE_AutoP-Input'!K$7:K$2263,'EUROSTAT_VBE_AutoP-Input'!$B$7:$B$2263,$D72,'EUROSTAT_VBE_AutoP-Input'!$C$7:$C$2263,"*"&amp;RIGHT($A72,3)&amp;"*",'EUROSTAT_VBE_AutoP-Input'!$D$7:$D$2263,"2410*"))/1000+(SUMIFS('EUROSTAT_VBE_AutoP-Input'!K$7:K$2263,'EUROSTAT_VBE_AutoP-Input'!$B$7:$B$2263,$D72,'EUROSTAT_VBE_AutoP-Input'!$C$7:$C$2263,"*"&amp;RIGHT($A72,3)&amp;"*",'EUROSTAT_VBE_AutoP-Input'!$D$7:$D$2263,"3105*"))/1000</f>
        <v>0</v>
      </c>
      <c r="N72" s="17">
        <f>(SUMIFS('EUROSTAT_VBE_AutoP-Input'!L$7:L$2263,'EUROSTAT_VBE_AutoP-Input'!$B$7:$B$2263,$D72,'EUROSTAT_VBE_AutoP-Input'!$C$7:$C$2263,"*"&amp;RIGHT($A72,3)&amp;"*",'EUROSTAT_VBE_AutoP-Input'!$D$7:$D$2263,"3270A*"))/1000+(SUMIFS('EUROSTAT_VBE_AutoP-Input'!L$7:L$2263,'EUROSTAT_VBE_AutoP-Input'!$B$7:$B$2263,$D72,'EUROSTAT_VBE_AutoP-Input'!$C$7:$C$2263,"*"&amp;RIGHT($A72,3)&amp;"*",'EUROSTAT_VBE_AutoP-Input'!$D$7:$D$2263,"3285*"))/1000+(SUMIFS('EUROSTAT_VBE_AutoP-Input'!L$7:L$2263,'EUROSTAT_VBE_AutoP-Input'!$B$7:$B$2263,$D72,'EUROSTAT_VBE_AutoP-Input'!$C$7:$C$2263,"*"&amp;RIGHT($A72,3)&amp;"*",'EUROSTAT_VBE_AutoP-Input'!$D$7:$D$2263,"3295*"))/1000+(SUMIFS('EUROSTAT_VBE_AutoP-Input'!L$7:L$2263,'EUROSTAT_VBE_AutoP-Input'!$B$7:$B$2263,$D72,'EUROSTAT_VBE_AutoP-Input'!$C$7:$C$2263,"*"&amp;RIGHT($A72,3)&amp;"*",'EUROSTAT_VBE_AutoP-Input'!$D$7:$D$2263,"2410*"))/1000+(SUMIFS('EUROSTAT_VBE_AutoP-Input'!L$7:L$2263,'EUROSTAT_VBE_AutoP-Input'!$B$7:$B$2263,$D72,'EUROSTAT_VBE_AutoP-Input'!$C$7:$C$2263,"*"&amp;RIGHT($A72,3)&amp;"*",'EUROSTAT_VBE_AutoP-Input'!$D$7:$D$2263,"3105*"))/1000</f>
        <v>0.11</v>
      </c>
      <c r="O72" s="17">
        <f>(SUMIFS('EUROSTAT_VBE_AutoP-Input'!M$7:M$2263,'EUROSTAT_VBE_AutoP-Input'!$B$7:$B$2263,$D72,'EUROSTAT_VBE_AutoP-Input'!$C$7:$C$2263,"*"&amp;RIGHT($A72,3)&amp;"*",'EUROSTAT_VBE_AutoP-Input'!$D$7:$D$2263,"3270A*"))/1000+(SUMIFS('EUROSTAT_VBE_AutoP-Input'!M$7:M$2263,'EUROSTAT_VBE_AutoP-Input'!$B$7:$B$2263,$D72,'EUROSTAT_VBE_AutoP-Input'!$C$7:$C$2263,"*"&amp;RIGHT($A72,3)&amp;"*",'EUROSTAT_VBE_AutoP-Input'!$D$7:$D$2263,"3285*"))/1000+(SUMIFS('EUROSTAT_VBE_AutoP-Input'!M$7:M$2263,'EUROSTAT_VBE_AutoP-Input'!$B$7:$B$2263,$D72,'EUROSTAT_VBE_AutoP-Input'!$C$7:$C$2263,"*"&amp;RIGHT($A72,3)&amp;"*",'EUROSTAT_VBE_AutoP-Input'!$D$7:$D$2263,"3295*"))/1000+(SUMIFS('EUROSTAT_VBE_AutoP-Input'!M$7:M$2263,'EUROSTAT_VBE_AutoP-Input'!$B$7:$B$2263,$D72,'EUROSTAT_VBE_AutoP-Input'!$C$7:$C$2263,"*"&amp;RIGHT($A72,3)&amp;"*",'EUROSTAT_VBE_AutoP-Input'!$D$7:$D$2263,"2410*"))/1000+(SUMIFS('EUROSTAT_VBE_AutoP-Input'!M$7:M$2263,'EUROSTAT_VBE_AutoP-Input'!$B$7:$B$2263,$D72,'EUROSTAT_VBE_AutoP-Input'!$C$7:$C$2263,"*"&amp;RIGHT($A72,3)&amp;"*",'EUROSTAT_VBE_AutoP-Input'!$D$7:$D$2263,"3105*"))/1000</f>
        <v>0</v>
      </c>
      <c r="P72" s="17">
        <f>(SUMIFS('EUROSTAT_VBE_AutoP-Input'!N$7:N$2263,'EUROSTAT_VBE_AutoP-Input'!$B$7:$B$2263,$D72,'EUROSTAT_VBE_AutoP-Input'!$C$7:$C$2263,"*"&amp;RIGHT($A72,3)&amp;"*",'EUROSTAT_VBE_AutoP-Input'!$D$7:$D$2263,"3270A*"))/1000+(SUMIFS('EUROSTAT_VBE_AutoP-Input'!N$7:N$2263,'EUROSTAT_VBE_AutoP-Input'!$B$7:$B$2263,$D72,'EUROSTAT_VBE_AutoP-Input'!$C$7:$C$2263,"*"&amp;RIGHT($A72,3)&amp;"*",'EUROSTAT_VBE_AutoP-Input'!$D$7:$D$2263,"3285*"))/1000+(SUMIFS('EUROSTAT_VBE_AutoP-Input'!N$7:N$2263,'EUROSTAT_VBE_AutoP-Input'!$B$7:$B$2263,$D72,'EUROSTAT_VBE_AutoP-Input'!$C$7:$C$2263,"*"&amp;RIGHT($A72,3)&amp;"*",'EUROSTAT_VBE_AutoP-Input'!$D$7:$D$2263,"3295*"))/1000+(SUMIFS('EUROSTAT_VBE_AutoP-Input'!N$7:N$2263,'EUROSTAT_VBE_AutoP-Input'!$B$7:$B$2263,$D72,'EUROSTAT_VBE_AutoP-Input'!$C$7:$C$2263,"*"&amp;RIGHT($A72,3)&amp;"*",'EUROSTAT_VBE_AutoP-Input'!$D$7:$D$2263,"2410*"))/1000+(SUMIFS('EUROSTAT_VBE_AutoP-Input'!N$7:N$2263,'EUROSTAT_VBE_AutoP-Input'!$B$7:$B$2263,$D72,'EUROSTAT_VBE_AutoP-Input'!$C$7:$C$2263,"*"&amp;RIGHT($A72,3)&amp;"*",'EUROSTAT_VBE_AutoP-Input'!$D$7:$D$2263,"3105*"))/1000</f>
        <v>0</v>
      </c>
      <c r="Q72" s="17">
        <f>(SUMIFS('EUROSTAT_VBE_AutoP-Input'!O$7:O$2263,'EUROSTAT_VBE_AutoP-Input'!$B$7:$B$2263,$D72,'EUROSTAT_VBE_AutoP-Input'!$C$7:$C$2263,"*"&amp;RIGHT($A72,3)&amp;"*",'EUROSTAT_VBE_AutoP-Input'!$D$7:$D$2263,"3270A*"))/1000+(SUMIFS('EUROSTAT_VBE_AutoP-Input'!O$7:O$2263,'EUROSTAT_VBE_AutoP-Input'!$B$7:$B$2263,$D72,'EUROSTAT_VBE_AutoP-Input'!$C$7:$C$2263,"*"&amp;RIGHT($A72,3)&amp;"*",'EUROSTAT_VBE_AutoP-Input'!$D$7:$D$2263,"3285*"))/1000+(SUMIFS('EUROSTAT_VBE_AutoP-Input'!O$7:O$2263,'EUROSTAT_VBE_AutoP-Input'!$B$7:$B$2263,$D72,'EUROSTAT_VBE_AutoP-Input'!$C$7:$C$2263,"*"&amp;RIGHT($A72,3)&amp;"*",'EUROSTAT_VBE_AutoP-Input'!$D$7:$D$2263,"3295*"))/1000+(SUMIFS('EUROSTAT_VBE_AutoP-Input'!O$7:O$2263,'EUROSTAT_VBE_AutoP-Input'!$B$7:$B$2263,$D72,'EUROSTAT_VBE_AutoP-Input'!$C$7:$C$2263,"*"&amp;RIGHT($A72,3)&amp;"*",'EUROSTAT_VBE_AutoP-Input'!$D$7:$D$2263,"2410*"))/1000+(SUMIFS('EUROSTAT_VBE_AutoP-Input'!O$7:O$2263,'EUROSTAT_VBE_AutoP-Input'!$B$7:$B$2263,$D72,'EUROSTAT_VBE_AutoP-Input'!$C$7:$C$2263,"*"&amp;RIGHT($A72,3)&amp;"*",'EUROSTAT_VBE_AutoP-Input'!$D$7:$D$2263,"3105*"))/1000</f>
        <v>0.64</v>
      </c>
      <c r="R72" s="17">
        <f>(SUMIFS('EUROSTAT_VBE_AutoP-Input'!P$7:P$2263,'EUROSTAT_VBE_AutoP-Input'!$B$7:$B$2263,$D72,'EUROSTAT_VBE_AutoP-Input'!$C$7:$C$2263,"*"&amp;RIGHT($A72,3)&amp;"*",'EUROSTAT_VBE_AutoP-Input'!$D$7:$D$2263,"3270A*"))/1000+(SUMIFS('EUROSTAT_VBE_AutoP-Input'!P$7:P$2263,'EUROSTAT_VBE_AutoP-Input'!$B$7:$B$2263,$D72,'EUROSTAT_VBE_AutoP-Input'!$C$7:$C$2263,"*"&amp;RIGHT($A72,3)&amp;"*",'EUROSTAT_VBE_AutoP-Input'!$D$7:$D$2263,"3285*"))/1000+(SUMIFS('EUROSTAT_VBE_AutoP-Input'!P$7:P$2263,'EUROSTAT_VBE_AutoP-Input'!$B$7:$B$2263,$D72,'EUROSTAT_VBE_AutoP-Input'!$C$7:$C$2263,"*"&amp;RIGHT($A72,3)&amp;"*",'EUROSTAT_VBE_AutoP-Input'!$D$7:$D$2263,"3295*"))/1000+(SUMIFS('EUROSTAT_VBE_AutoP-Input'!P$7:P$2263,'EUROSTAT_VBE_AutoP-Input'!$B$7:$B$2263,$D72,'EUROSTAT_VBE_AutoP-Input'!$C$7:$C$2263,"*"&amp;RIGHT($A72,3)&amp;"*",'EUROSTAT_VBE_AutoP-Input'!$D$7:$D$2263,"2410*"))/1000+(SUMIFS('EUROSTAT_VBE_AutoP-Input'!P$7:P$2263,'EUROSTAT_VBE_AutoP-Input'!$B$7:$B$2263,$D72,'EUROSTAT_VBE_AutoP-Input'!$C$7:$C$2263,"*"&amp;RIGHT($A72,3)&amp;"*",'EUROSTAT_VBE_AutoP-Input'!$D$7:$D$2263,"3105*"))/1000</f>
        <v>3.16</v>
      </c>
      <c r="S72" s="17">
        <f>(SUMIFS('EUROSTAT_VBE_AutoP-Input'!Q$7:Q$2263,'EUROSTAT_VBE_AutoP-Input'!$B$7:$B$2263,$D72,'EUROSTAT_VBE_AutoP-Input'!$C$7:$C$2263,"*"&amp;RIGHT($A72,3)&amp;"*",'EUROSTAT_VBE_AutoP-Input'!$D$7:$D$2263,"3270A*"))/1000+(SUMIFS('EUROSTAT_VBE_AutoP-Input'!Q$7:Q$2263,'EUROSTAT_VBE_AutoP-Input'!$B$7:$B$2263,$D72,'EUROSTAT_VBE_AutoP-Input'!$C$7:$C$2263,"*"&amp;RIGHT($A72,3)&amp;"*",'EUROSTAT_VBE_AutoP-Input'!$D$7:$D$2263,"3285*"))/1000+(SUMIFS('EUROSTAT_VBE_AutoP-Input'!Q$7:Q$2263,'EUROSTAT_VBE_AutoP-Input'!$B$7:$B$2263,$D72,'EUROSTAT_VBE_AutoP-Input'!$C$7:$C$2263,"*"&amp;RIGHT($A72,3)&amp;"*",'EUROSTAT_VBE_AutoP-Input'!$D$7:$D$2263,"3295*"))/1000+(SUMIFS('EUROSTAT_VBE_AutoP-Input'!Q$7:Q$2263,'EUROSTAT_VBE_AutoP-Input'!$B$7:$B$2263,$D72,'EUROSTAT_VBE_AutoP-Input'!$C$7:$C$2263,"*"&amp;RIGHT($A72,3)&amp;"*",'EUROSTAT_VBE_AutoP-Input'!$D$7:$D$2263,"2410*"))/1000+(SUMIFS('EUROSTAT_VBE_AutoP-Input'!Q$7:Q$2263,'EUROSTAT_VBE_AutoP-Input'!$B$7:$B$2263,$D72,'EUROSTAT_VBE_AutoP-Input'!$C$7:$C$2263,"*"&amp;RIGHT($A72,3)&amp;"*",'EUROSTAT_VBE_AutoP-Input'!$D$7:$D$2263,"3105*"))/1000</f>
        <v>0</v>
      </c>
      <c r="T72" s="17">
        <f>(SUMIFS('EUROSTAT_VBE_AutoP-Input'!R$7:R$2263,'EUROSTAT_VBE_AutoP-Input'!$B$7:$B$2263,$D72,'EUROSTAT_VBE_AutoP-Input'!$C$7:$C$2263,"*"&amp;RIGHT($A72,3)&amp;"*",'EUROSTAT_VBE_AutoP-Input'!$D$7:$D$2263,"3270A*"))/1000+(SUMIFS('EUROSTAT_VBE_AutoP-Input'!R$7:R$2263,'EUROSTAT_VBE_AutoP-Input'!$B$7:$B$2263,$D72,'EUROSTAT_VBE_AutoP-Input'!$C$7:$C$2263,"*"&amp;RIGHT($A72,3)&amp;"*",'EUROSTAT_VBE_AutoP-Input'!$D$7:$D$2263,"3285*"))/1000+(SUMIFS('EUROSTAT_VBE_AutoP-Input'!R$7:R$2263,'EUROSTAT_VBE_AutoP-Input'!$B$7:$B$2263,$D72,'EUROSTAT_VBE_AutoP-Input'!$C$7:$C$2263,"*"&amp;RIGHT($A72,3)&amp;"*",'EUROSTAT_VBE_AutoP-Input'!$D$7:$D$2263,"3295*"))/1000+(SUMIFS('EUROSTAT_VBE_AutoP-Input'!R$7:R$2263,'EUROSTAT_VBE_AutoP-Input'!$B$7:$B$2263,$D72,'EUROSTAT_VBE_AutoP-Input'!$C$7:$C$2263,"*"&amp;RIGHT($A72,3)&amp;"*",'EUROSTAT_VBE_AutoP-Input'!$D$7:$D$2263,"2410*"))/1000+(SUMIFS('EUROSTAT_VBE_AutoP-Input'!R$7:R$2263,'EUROSTAT_VBE_AutoP-Input'!$B$7:$B$2263,$D72,'EUROSTAT_VBE_AutoP-Input'!$C$7:$C$2263,"*"&amp;RIGHT($A72,3)&amp;"*",'EUROSTAT_VBE_AutoP-Input'!$D$7:$D$2263,"3105*"))/1000</f>
        <v>0</v>
      </c>
      <c r="U72" s="17">
        <f>(SUMIFS('EUROSTAT_VBE_AutoP-Input'!S$7:S$2263,'EUROSTAT_VBE_AutoP-Input'!$B$7:$B$2263,$D72,'EUROSTAT_VBE_AutoP-Input'!$C$7:$C$2263,"*"&amp;RIGHT($A72,3)&amp;"*",'EUROSTAT_VBE_AutoP-Input'!$D$7:$D$2263,"3270A*"))/1000+(SUMIFS('EUROSTAT_VBE_AutoP-Input'!S$7:S$2263,'EUROSTAT_VBE_AutoP-Input'!$B$7:$B$2263,$D72,'EUROSTAT_VBE_AutoP-Input'!$C$7:$C$2263,"*"&amp;RIGHT($A72,3)&amp;"*",'EUROSTAT_VBE_AutoP-Input'!$D$7:$D$2263,"3285*"))/1000+(SUMIFS('EUROSTAT_VBE_AutoP-Input'!S$7:S$2263,'EUROSTAT_VBE_AutoP-Input'!$B$7:$B$2263,$D72,'EUROSTAT_VBE_AutoP-Input'!$C$7:$C$2263,"*"&amp;RIGHT($A72,3)&amp;"*",'EUROSTAT_VBE_AutoP-Input'!$D$7:$D$2263,"3295*"))/1000+(SUMIFS('EUROSTAT_VBE_AutoP-Input'!S$7:S$2263,'EUROSTAT_VBE_AutoP-Input'!$B$7:$B$2263,$D72,'EUROSTAT_VBE_AutoP-Input'!$C$7:$C$2263,"*"&amp;RIGHT($A72,3)&amp;"*",'EUROSTAT_VBE_AutoP-Input'!$D$7:$D$2263,"2410*"))/1000+(SUMIFS('EUROSTAT_VBE_AutoP-Input'!S$7:S$2263,'EUROSTAT_VBE_AutoP-Input'!$B$7:$B$2263,$D72,'EUROSTAT_VBE_AutoP-Input'!$C$7:$C$2263,"*"&amp;RIGHT($A72,3)&amp;"*",'EUROSTAT_VBE_AutoP-Input'!$D$7:$D$2263,"3105*"))/1000</f>
        <v>0</v>
      </c>
      <c r="V72" s="17">
        <f>(SUMIFS('EUROSTAT_VBE_AutoP-Input'!T$7:T$2263,'EUROSTAT_VBE_AutoP-Input'!$B$7:$B$2263,$D72,'EUROSTAT_VBE_AutoP-Input'!$C$7:$C$2263,"*"&amp;RIGHT($A72,3)&amp;"*",'EUROSTAT_VBE_AutoP-Input'!$D$7:$D$2263,"3270A*"))/1000+(SUMIFS('EUROSTAT_VBE_AutoP-Input'!T$7:T$2263,'EUROSTAT_VBE_AutoP-Input'!$B$7:$B$2263,$D72,'EUROSTAT_VBE_AutoP-Input'!$C$7:$C$2263,"*"&amp;RIGHT($A72,3)&amp;"*",'EUROSTAT_VBE_AutoP-Input'!$D$7:$D$2263,"3285*"))/1000+(SUMIFS('EUROSTAT_VBE_AutoP-Input'!T$7:T$2263,'EUROSTAT_VBE_AutoP-Input'!$B$7:$B$2263,$D72,'EUROSTAT_VBE_AutoP-Input'!$C$7:$C$2263,"*"&amp;RIGHT($A72,3)&amp;"*",'EUROSTAT_VBE_AutoP-Input'!$D$7:$D$2263,"3295*"))/1000+(SUMIFS('EUROSTAT_VBE_AutoP-Input'!T$7:T$2263,'EUROSTAT_VBE_AutoP-Input'!$B$7:$B$2263,$D72,'EUROSTAT_VBE_AutoP-Input'!$C$7:$C$2263,"*"&amp;RIGHT($A72,3)&amp;"*",'EUROSTAT_VBE_AutoP-Input'!$D$7:$D$2263,"2410*"))/1000+(SUMIFS('EUROSTAT_VBE_AutoP-Input'!T$7:T$2263,'EUROSTAT_VBE_AutoP-Input'!$B$7:$B$2263,$D72,'EUROSTAT_VBE_AutoP-Input'!$C$7:$C$2263,"*"&amp;RIGHT($A72,3)&amp;"*",'EUROSTAT_VBE_AutoP-Input'!$D$7:$D$2263,"3105*"))/1000</f>
        <v>0</v>
      </c>
      <c r="W72" s="17">
        <f>(SUMIFS('EUROSTAT_VBE_AutoP-Input'!U$7:U$2263,'EUROSTAT_VBE_AutoP-Input'!$B$7:$B$2263,$D72,'EUROSTAT_VBE_AutoP-Input'!$C$7:$C$2263,"*"&amp;RIGHT($A72,3)&amp;"*",'EUROSTAT_VBE_AutoP-Input'!$D$7:$D$2263,"3270A*"))/1000+(SUMIFS('EUROSTAT_VBE_AutoP-Input'!U$7:U$2263,'EUROSTAT_VBE_AutoP-Input'!$B$7:$B$2263,$D72,'EUROSTAT_VBE_AutoP-Input'!$C$7:$C$2263,"*"&amp;RIGHT($A72,3)&amp;"*",'EUROSTAT_VBE_AutoP-Input'!$D$7:$D$2263,"3285*"))/1000+(SUMIFS('EUROSTAT_VBE_AutoP-Input'!U$7:U$2263,'EUROSTAT_VBE_AutoP-Input'!$B$7:$B$2263,$D72,'EUROSTAT_VBE_AutoP-Input'!$C$7:$C$2263,"*"&amp;RIGHT($A72,3)&amp;"*",'EUROSTAT_VBE_AutoP-Input'!$D$7:$D$2263,"3295*"))/1000+(SUMIFS('EUROSTAT_VBE_AutoP-Input'!U$7:U$2263,'EUROSTAT_VBE_AutoP-Input'!$B$7:$B$2263,$D72,'EUROSTAT_VBE_AutoP-Input'!$C$7:$C$2263,"*"&amp;RIGHT($A72,3)&amp;"*",'EUROSTAT_VBE_AutoP-Input'!$D$7:$D$2263,"2410*"))/1000+(SUMIFS('EUROSTAT_VBE_AutoP-Input'!U$7:U$2263,'EUROSTAT_VBE_AutoP-Input'!$B$7:$B$2263,$D72,'EUROSTAT_VBE_AutoP-Input'!$C$7:$C$2263,"*"&amp;RIGHT($A72,3)&amp;"*",'EUROSTAT_VBE_AutoP-Input'!$D$7:$D$2263,"3105*"))/1000</f>
        <v>11.16</v>
      </c>
      <c r="X72" s="17">
        <f>(SUMIFS('EUROSTAT_VBE_AutoP-Input'!V$7:V$2263,'EUROSTAT_VBE_AutoP-Input'!$B$7:$B$2263,$D72,'EUROSTAT_VBE_AutoP-Input'!$C$7:$C$2263,"*"&amp;RIGHT($A72,3)&amp;"*",'EUROSTAT_VBE_AutoP-Input'!$D$7:$D$2263,"3270A*"))/1000+(SUMIFS('EUROSTAT_VBE_AutoP-Input'!V$7:V$2263,'EUROSTAT_VBE_AutoP-Input'!$B$7:$B$2263,$D72,'EUROSTAT_VBE_AutoP-Input'!$C$7:$C$2263,"*"&amp;RIGHT($A72,3)&amp;"*",'EUROSTAT_VBE_AutoP-Input'!$D$7:$D$2263,"3285*"))/1000+(SUMIFS('EUROSTAT_VBE_AutoP-Input'!V$7:V$2263,'EUROSTAT_VBE_AutoP-Input'!$B$7:$B$2263,$D72,'EUROSTAT_VBE_AutoP-Input'!$C$7:$C$2263,"*"&amp;RIGHT($A72,3)&amp;"*",'EUROSTAT_VBE_AutoP-Input'!$D$7:$D$2263,"3295*"))/1000+(SUMIFS('EUROSTAT_VBE_AutoP-Input'!V$7:V$2263,'EUROSTAT_VBE_AutoP-Input'!$B$7:$B$2263,$D72,'EUROSTAT_VBE_AutoP-Input'!$C$7:$C$2263,"*"&amp;RIGHT($A72,3)&amp;"*",'EUROSTAT_VBE_AutoP-Input'!$D$7:$D$2263,"2410*"))/1000+(SUMIFS('EUROSTAT_VBE_AutoP-Input'!V$7:V$2263,'EUROSTAT_VBE_AutoP-Input'!$B$7:$B$2263,$D72,'EUROSTAT_VBE_AutoP-Input'!$C$7:$C$2263,"*"&amp;RIGHT($A72,3)&amp;"*",'EUROSTAT_VBE_AutoP-Input'!$D$7:$D$2263,"3105*"))/1000</f>
        <v>0</v>
      </c>
      <c r="Y72" s="17">
        <f>(SUMIFS('EUROSTAT_VBE_AutoP-Input'!W$7:W$2263,'EUROSTAT_VBE_AutoP-Input'!$B$7:$B$2263,$D72,'EUROSTAT_VBE_AutoP-Input'!$C$7:$C$2263,"*"&amp;RIGHT($A72,3)&amp;"*",'EUROSTAT_VBE_AutoP-Input'!$D$7:$D$2263,"3270A*"))/1000+(SUMIFS('EUROSTAT_VBE_AutoP-Input'!W$7:W$2263,'EUROSTAT_VBE_AutoP-Input'!$B$7:$B$2263,$D72,'EUROSTAT_VBE_AutoP-Input'!$C$7:$C$2263,"*"&amp;RIGHT($A72,3)&amp;"*",'EUROSTAT_VBE_AutoP-Input'!$D$7:$D$2263,"3285*"))/1000+(SUMIFS('EUROSTAT_VBE_AutoP-Input'!W$7:W$2263,'EUROSTAT_VBE_AutoP-Input'!$B$7:$B$2263,$D72,'EUROSTAT_VBE_AutoP-Input'!$C$7:$C$2263,"*"&amp;RIGHT($A72,3)&amp;"*",'EUROSTAT_VBE_AutoP-Input'!$D$7:$D$2263,"3295*"))/1000+(SUMIFS('EUROSTAT_VBE_AutoP-Input'!W$7:W$2263,'EUROSTAT_VBE_AutoP-Input'!$B$7:$B$2263,$D72,'EUROSTAT_VBE_AutoP-Input'!$C$7:$C$2263,"*"&amp;RIGHT($A72,3)&amp;"*",'EUROSTAT_VBE_AutoP-Input'!$D$7:$D$2263,"2410*"))/1000+(SUMIFS('EUROSTAT_VBE_AutoP-Input'!W$7:W$2263,'EUROSTAT_VBE_AutoP-Input'!$B$7:$B$2263,$D72,'EUROSTAT_VBE_AutoP-Input'!$C$7:$C$2263,"*"&amp;RIGHT($A72,3)&amp;"*",'EUROSTAT_VBE_AutoP-Input'!$D$7:$D$2263,"3105*"))/1000</f>
        <v>0</v>
      </c>
      <c r="Z72" s="17">
        <f>(SUMIFS('EUROSTAT_VBE_AutoP-Input'!X$7:X$2263,'EUROSTAT_VBE_AutoP-Input'!$B$7:$B$2263,$D72,'EUROSTAT_VBE_AutoP-Input'!$C$7:$C$2263,"*"&amp;RIGHT($A72,3)&amp;"*",'EUROSTAT_VBE_AutoP-Input'!$D$7:$D$2263,"3270A*"))/1000+(SUMIFS('EUROSTAT_VBE_AutoP-Input'!X$7:X$2263,'EUROSTAT_VBE_AutoP-Input'!$B$7:$B$2263,$D72,'EUROSTAT_VBE_AutoP-Input'!$C$7:$C$2263,"*"&amp;RIGHT($A72,3)&amp;"*",'EUROSTAT_VBE_AutoP-Input'!$D$7:$D$2263,"3285*"))/1000+(SUMIFS('EUROSTAT_VBE_AutoP-Input'!X$7:X$2263,'EUROSTAT_VBE_AutoP-Input'!$B$7:$B$2263,$D72,'EUROSTAT_VBE_AutoP-Input'!$C$7:$C$2263,"*"&amp;RIGHT($A72,3)&amp;"*",'EUROSTAT_VBE_AutoP-Input'!$D$7:$D$2263,"3295*"))/1000+(SUMIFS('EUROSTAT_VBE_AutoP-Input'!X$7:X$2263,'EUROSTAT_VBE_AutoP-Input'!$B$7:$B$2263,$D72,'EUROSTAT_VBE_AutoP-Input'!$C$7:$C$2263,"*"&amp;RIGHT($A72,3)&amp;"*",'EUROSTAT_VBE_AutoP-Input'!$D$7:$D$2263,"2410*"))/1000+(SUMIFS('EUROSTAT_VBE_AutoP-Input'!X$7:X$2263,'EUROSTAT_VBE_AutoP-Input'!$B$7:$B$2263,$D72,'EUROSTAT_VBE_AutoP-Input'!$C$7:$C$2263,"*"&amp;RIGHT($A72,3)&amp;"*",'EUROSTAT_VBE_AutoP-Input'!$D$7:$D$2263,"3105*"))/1000</f>
        <v>0</v>
      </c>
      <c r="AA72" s="17">
        <f>(SUMIFS('EUROSTAT_VBE_AutoP-Input'!Y$7:Y$2263,'EUROSTAT_VBE_AutoP-Input'!$B$7:$B$2263,$D72,'EUROSTAT_VBE_AutoP-Input'!$C$7:$C$2263,"*"&amp;RIGHT($A72,3)&amp;"*",'EUROSTAT_VBE_AutoP-Input'!$D$7:$D$2263,"3270A*"))/1000+(SUMIFS('EUROSTAT_VBE_AutoP-Input'!Y$7:Y$2263,'EUROSTAT_VBE_AutoP-Input'!$B$7:$B$2263,$D72,'EUROSTAT_VBE_AutoP-Input'!$C$7:$C$2263,"*"&amp;RIGHT($A72,3)&amp;"*",'EUROSTAT_VBE_AutoP-Input'!$D$7:$D$2263,"3285*"))/1000+(SUMIFS('EUROSTAT_VBE_AutoP-Input'!Y$7:Y$2263,'EUROSTAT_VBE_AutoP-Input'!$B$7:$B$2263,$D72,'EUROSTAT_VBE_AutoP-Input'!$C$7:$C$2263,"*"&amp;RIGHT($A72,3)&amp;"*",'EUROSTAT_VBE_AutoP-Input'!$D$7:$D$2263,"3295*"))/1000+(SUMIFS('EUROSTAT_VBE_AutoP-Input'!Y$7:Y$2263,'EUROSTAT_VBE_AutoP-Input'!$B$7:$B$2263,$D72,'EUROSTAT_VBE_AutoP-Input'!$C$7:$C$2263,"*"&amp;RIGHT($A72,3)&amp;"*",'EUROSTAT_VBE_AutoP-Input'!$D$7:$D$2263,"2410*"))/1000+(SUMIFS('EUROSTAT_VBE_AutoP-Input'!Y$7:Y$2263,'EUROSTAT_VBE_AutoP-Input'!$B$7:$B$2263,$D72,'EUROSTAT_VBE_AutoP-Input'!$C$7:$C$2263,"*"&amp;RIGHT($A72,3)&amp;"*",'EUROSTAT_VBE_AutoP-Input'!$D$7:$D$2263,"3105*"))/1000</f>
        <v>0</v>
      </c>
      <c r="AB72" s="17">
        <f>(SUMIFS('EUROSTAT_VBE_AutoP-Input'!Z$7:Z$2263,'EUROSTAT_VBE_AutoP-Input'!$B$7:$B$2263,$D72,'EUROSTAT_VBE_AutoP-Input'!$C$7:$C$2263,"*"&amp;RIGHT($A72,3)&amp;"*",'EUROSTAT_VBE_AutoP-Input'!$D$7:$D$2263,"3270A*"))/1000+(SUMIFS('EUROSTAT_VBE_AutoP-Input'!Z$7:Z$2263,'EUROSTAT_VBE_AutoP-Input'!$B$7:$B$2263,$D72,'EUROSTAT_VBE_AutoP-Input'!$C$7:$C$2263,"*"&amp;RIGHT($A72,3)&amp;"*",'EUROSTAT_VBE_AutoP-Input'!$D$7:$D$2263,"3285*"))/1000+(SUMIFS('EUROSTAT_VBE_AutoP-Input'!Z$7:Z$2263,'EUROSTAT_VBE_AutoP-Input'!$B$7:$B$2263,$D72,'EUROSTAT_VBE_AutoP-Input'!$C$7:$C$2263,"*"&amp;RIGHT($A72,3)&amp;"*",'EUROSTAT_VBE_AutoP-Input'!$D$7:$D$2263,"3295*"))/1000+(SUMIFS('EUROSTAT_VBE_AutoP-Input'!Z$7:Z$2263,'EUROSTAT_VBE_AutoP-Input'!$B$7:$B$2263,$D72,'EUROSTAT_VBE_AutoP-Input'!$C$7:$C$2263,"*"&amp;RIGHT($A72,3)&amp;"*",'EUROSTAT_VBE_AutoP-Input'!$D$7:$D$2263,"2410*"))/1000+(SUMIFS('EUROSTAT_VBE_AutoP-Input'!Z$7:Z$2263,'EUROSTAT_VBE_AutoP-Input'!$B$7:$B$2263,$D72,'EUROSTAT_VBE_AutoP-Input'!$C$7:$C$2263,"*"&amp;RIGHT($A72,3)&amp;"*",'EUROSTAT_VBE_AutoP-Input'!$D$7:$D$2263,"3105*"))/1000</f>
        <v>0</v>
      </c>
      <c r="AC72" s="17">
        <f>(SUMIFS('EUROSTAT_VBE_AutoP-Input'!AA$7:AA$2263,'EUROSTAT_VBE_AutoP-Input'!$B$7:$B$2263,$D72,'EUROSTAT_VBE_AutoP-Input'!$C$7:$C$2263,"*"&amp;RIGHT($A72,3)&amp;"*",'EUROSTAT_VBE_AutoP-Input'!$D$7:$D$2263,"3270A*"))/1000+(SUMIFS('EUROSTAT_VBE_AutoP-Input'!AA$7:AA$2263,'EUROSTAT_VBE_AutoP-Input'!$B$7:$B$2263,$D72,'EUROSTAT_VBE_AutoP-Input'!$C$7:$C$2263,"*"&amp;RIGHT($A72,3)&amp;"*",'EUROSTAT_VBE_AutoP-Input'!$D$7:$D$2263,"3285*"))/1000+(SUMIFS('EUROSTAT_VBE_AutoP-Input'!AA$7:AA$2263,'EUROSTAT_VBE_AutoP-Input'!$B$7:$B$2263,$D72,'EUROSTAT_VBE_AutoP-Input'!$C$7:$C$2263,"*"&amp;RIGHT($A72,3)&amp;"*",'EUROSTAT_VBE_AutoP-Input'!$D$7:$D$2263,"3295*"))/1000+(SUMIFS('EUROSTAT_VBE_AutoP-Input'!AA$7:AA$2263,'EUROSTAT_VBE_AutoP-Input'!$B$7:$B$2263,$D72,'EUROSTAT_VBE_AutoP-Input'!$C$7:$C$2263,"*"&amp;RIGHT($A72,3)&amp;"*",'EUROSTAT_VBE_AutoP-Input'!$D$7:$D$2263,"2410*"))/1000+(SUMIFS('EUROSTAT_VBE_AutoP-Input'!AA$7:AA$2263,'EUROSTAT_VBE_AutoP-Input'!$B$7:$B$2263,$D72,'EUROSTAT_VBE_AutoP-Input'!$C$7:$C$2263,"*"&amp;RIGHT($A72,3)&amp;"*",'EUROSTAT_VBE_AutoP-Input'!$D$7:$D$2263,"3105*"))/1000</f>
        <v>0</v>
      </c>
      <c r="AD72" s="17">
        <f>(SUMIFS('EUROSTAT_VBE_AutoP-Input'!AB$7:AB$2263,'EUROSTAT_VBE_AutoP-Input'!$B$7:$B$2263,$D72,'EUROSTAT_VBE_AutoP-Input'!$C$7:$C$2263,"*"&amp;RIGHT($A72,3)&amp;"*",'EUROSTAT_VBE_AutoP-Input'!$D$7:$D$2263,"3270A*"))/1000+(SUMIFS('EUROSTAT_VBE_AutoP-Input'!AB$7:AB$2263,'EUROSTAT_VBE_AutoP-Input'!$B$7:$B$2263,$D72,'EUROSTAT_VBE_AutoP-Input'!$C$7:$C$2263,"*"&amp;RIGHT($A72,3)&amp;"*",'EUROSTAT_VBE_AutoP-Input'!$D$7:$D$2263,"3285*"))/1000+(SUMIFS('EUROSTAT_VBE_AutoP-Input'!AB$7:AB$2263,'EUROSTAT_VBE_AutoP-Input'!$B$7:$B$2263,$D72,'EUROSTAT_VBE_AutoP-Input'!$C$7:$C$2263,"*"&amp;RIGHT($A72,3)&amp;"*",'EUROSTAT_VBE_AutoP-Input'!$D$7:$D$2263,"3295*"))/1000+(SUMIFS('EUROSTAT_VBE_AutoP-Input'!AB$7:AB$2263,'EUROSTAT_VBE_AutoP-Input'!$B$7:$B$2263,$D72,'EUROSTAT_VBE_AutoP-Input'!$C$7:$C$2263,"*"&amp;RIGHT($A72,3)&amp;"*",'EUROSTAT_VBE_AutoP-Input'!$D$7:$D$2263,"2410*"))/1000+(SUMIFS('EUROSTAT_VBE_AutoP-Input'!AB$7:AB$2263,'EUROSTAT_VBE_AutoP-Input'!$B$7:$B$2263,$D72,'EUROSTAT_VBE_AutoP-Input'!$C$7:$C$2263,"*"&amp;RIGHT($A72,3)&amp;"*",'EUROSTAT_VBE_AutoP-Input'!$D$7:$D$2263,"3105*"))/1000</f>
        <v>0</v>
      </c>
      <c r="AE72" s="17">
        <f>(SUMIFS('EUROSTAT_VBE_AutoP-Input'!AC$7:AC$2263,'EUROSTAT_VBE_AutoP-Input'!$B$7:$B$2263,$D72,'EUROSTAT_VBE_AutoP-Input'!$C$7:$C$2263,"*"&amp;RIGHT($A72,3)&amp;"*",'EUROSTAT_VBE_AutoP-Input'!$D$7:$D$2263,"3270A*"))/1000+(SUMIFS('EUROSTAT_VBE_AutoP-Input'!AC$7:AC$2263,'EUROSTAT_VBE_AutoP-Input'!$B$7:$B$2263,$D72,'EUROSTAT_VBE_AutoP-Input'!$C$7:$C$2263,"*"&amp;RIGHT($A72,3)&amp;"*",'EUROSTAT_VBE_AutoP-Input'!$D$7:$D$2263,"3285*"))/1000+(SUMIFS('EUROSTAT_VBE_AutoP-Input'!AC$7:AC$2263,'EUROSTAT_VBE_AutoP-Input'!$B$7:$B$2263,$D72,'EUROSTAT_VBE_AutoP-Input'!$C$7:$C$2263,"*"&amp;RIGHT($A72,3)&amp;"*",'EUROSTAT_VBE_AutoP-Input'!$D$7:$D$2263,"3295*"))/1000+(SUMIFS('EUROSTAT_VBE_AutoP-Input'!AC$7:AC$2263,'EUROSTAT_VBE_AutoP-Input'!$B$7:$B$2263,$D72,'EUROSTAT_VBE_AutoP-Input'!$C$7:$C$2263,"*"&amp;RIGHT($A72,3)&amp;"*",'EUROSTAT_VBE_AutoP-Input'!$D$7:$D$2263,"2410*"))/1000+(SUMIFS('EUROSTAT_VBE_AutoP-Input'!AC$7:AC$2263,'EUROSTAT_VBE_AutoP-Input'!$B$7:$B$2263,$D72,'EUROSTAT_VBE_AutoP-Input'!$C$7:$C$2263,"*"&amp;RIGHT($A72,3)&amp;"*",'EUROSTAT_VBE_AutoP-Input'!$D$7:$D$2263,"3105*"))/1000</f>
        <v>0</v>
      </c>
      <c r="AF72" s="17">
        <f>(SUMIFS('EUROSTAT_VBE_AutoP-Input'!AD$7:AD$2263,'EUROSTAT_VBE_AutoP-Input'!$B$7:$B$2263,$D72,'EUROSTAT_VBE_AutoP-Input'!$C$7:$C$2263,"*"&amp;RIGHT($A72,3)&amp;"*",'EUROSTAT_VBE_AutoP-Input'!$D$7:$D$2263,"3270A*"))/1000+(SUMIFS('EUROSTAT_VBE_AutoP-Input'!AD$7:AD$2263,'EUROSTAT_VBE_AutoP-Input'!$B$7:$B$2263,$D72,'EUROSTAT_VBE_AutoP-Input'!$C$7:$C$2263,"*"&amp;RIGHT($A72,3)&amp;"*",'EUROSTAT_VBE_AutoP-Input'!$D$7:$D$2263,"3285*"))/1000+(SUMIFS('EUROSTAT_VBE_AutoP-Input'!AD$7:AD$2263,'EUROSTAT_VBE_AutoP-Input'!$B$7:$B$2263,$D72,'EUROSTAT_VBE_AutoP-Input'!$C$7:$C$2263,"*"&amp;RIGHT($A72,3)&amp;"*",'EUROSTAT_VBE_AutoP-Input'!$D$7:$D$2263,"3295*"))/1000+(SUMIFS('EUROSTAT_VBE_AutoP-Input'!AD$7:AD$2263,'EUROSTAT_VBE_AutoP-Input'!$B$7:$B$2263,$D72,'EUROSTAT_VBE_AutoP-Input'!$C$7:$C$2263,"*"&amp;RIGHT($A72,3)&amp;"*",'EUROSTAT_VBE_AutoP-Input'!$D$7:$D$2263,"2410*"))/1000+(SUMIFS('EUROSTAT_VBE_AutoP-Input'!AD$7:AD$2263,'EUROSTAT_VBE_AutoP-Input'!$B$7:$B$2263,$D72,'EUROSTAT_VBE_AutoP-Input'!$C$7:$C$2263,"*"&amp;RIGHT($A72,3)&amp;"*",'EUROSTAT_VBE_AutoP-Input'!$D$7:$D$2263,"3105*"))/1000</f>
        <v>0</v>
      </c>
      <c r="AG72" s="17">
        <f>(SUMIFS('EUROSTAT_VBE_AutoP-Input'!AE$7:AE$2263,'EUROSTAT_VBE_AutoP-Input'!$B$7:$B$2263,$D72,'EUROSTAT_VBE_AutoP-Input'!$C$7:$C$2263,"*"&amp;RIGHT($A72,3)&amp;"*",'EUROSTAT_VBE_AutoP-Input'!$D$7:$D$2263,"3270A*"))/1000+(SUMIFS('EUROSTAT_VBE_AutoP-Input'!AE$7:AE$2263,'EUROSTAT_VBE_AutoP-Input'!$B$7:$B$2263,$D72,'EUROSTAT_VBE_AutoP-Input'!$C$7:$C$2263,"*"&amp;RIGHT($A72,3)&amp;"*",'EUROSTAT_VBE_AutoP-Input'!$D$7:$D$2263,"3285*"))/1000+(SUMIFS('EUROSTAT_VBE_AutoP-Input'!AE$7:AE$2263,'EUROSTAT_VBE_AutoP-Input'!$B$7:$B$2263,$D72,'EUROSTAT_VBE_AutoP-Input'!$C$7:$C$2263,"*"&amp;RIGHT($A72,3)&amp;"*",'EUROSTAT_VBE_AutoP-Input'!$D$7:$D$2263,"3295*"))/1000+(SUMIFS('EUROSTAT_VBE_AutoP-Input'!AE$7:AE$2263,'EUROSTAT_VBE_AutoP-Input'!$B$7:$B$2263,$D72,'EUROSTAT_VBE_AutoP-Input'!$C$7:$C$2263,"*"&amp;RIGHT($A72,3)&amp;"*",'EUROSTAT_VBE_AutoP-Input'!$D$7:$D$2263,"2410*"))/1000+(SUMIFS('EUROSTAT_VBE_AutoP-Input'!AE$7:AE$2263,'EUROSTAT_VBE_AutoP-Input'!$B$7:$B$2263,$D72,'EUROSTAT_VBE_AutoP-Input'!$C$7:$C$2263,"*"&amp;RIGHT($A72,3)&amp;"*",'EUROSTAT_VBE_AutoP-Input'!$D$7:$D$2263,"3105*"))/1000</f>
        <v>0</v>
      </c>
      <c r="AH72" s="17">
        <f>(SUMIFS('EUROSTAT_VBE_AutoP-Input'!AF$7:AF$2263,'EUROSTAT_VBE_AutoP-Input'!$B$7:$B$2263,$D72,'EUROSTAT_VBE_AutoP-Input'!$C$7:$C$2263,"*"&amp;RIGHT($A72,3)&amp;"*",'EUROSTAT_VBE_AutoP-Input'!$D$7:$D$2263,"3270A*"))/1000+(SUMIFS('EUROSTAT_VBE_AutoP-Input'!AF$7:AF$2263,'EUROSTAT_VBE_AutoP-Input'!$B$7:$B$2263,$D72,'EUROSTAT_VBE_AutoP-Input'!$C$7:$C$2263,"*"&amp;RIGHT($A72,3)&amp;"*",'EUROSTAT_VBE_AutoP-Input'!$D$7:$D$2263,"3285*"))/1000+(SUMIFS('EUROSTAT_VBE_AutoP-Input'!AF$7:AF$2263,'EUROSTAT_VBE_AutoP-Input'!$B$7:$B$2263,$D72,'EUROSTAT_VBE_AutoP-Input'!$C$7:$C$2263,"*"&amp;RIGHT($A72,3)&amp;"*",'EUROSTAT_VBE_AutoP-Input'!$D$7:$D$2263,"3295*"))/1000+(SUMIFS('EUROSTAT_VBE_AutoP-Input'!AF$7:AF$2263,'EUROSTAT_VBE_AutoP-Input'!$B$7:$B$2263,$D72,'EUROSTAT_VBE_AutoP-Input'!$C$7:$C$2263,"*"&amp;RIGHT($A72,3)&amp;"*",'EUROSTAT_VBE_AutoP-Input'!$D$7:$D$2263,"2410*"))/1000+(SUMIFS('EUROSTAT_VBE_AutoP-Input'!AF$7:AF$2263,'EUROSTAT_VBE_AutoP-Input'!$B$7:$B$2263,$D72,'EUROSTAT_VBE_AutoP-Input'!$C$7:$C$2263,"*"&amp;RIGHT($A72,3)&amp;"*",'EUROSTAT_VBE_AutoP-Input'!$D$7:$D$2263,"3105*"))/1000</f>
        <v>0.92</v>
      </c>
      <c r="AI72" s="17">
        <f>(SUMIFS('EUROSTAT_VBE_AutoP-Input'!AG$7:AG$2263,'EUROSTAT_VBE_AutoP-Input'!$B$7:$B$2263,$D72,'EUROSTAT_VBE_AutoP-Input'!$C$7:$C$2263,"*"&amp;RIGHT($A72,3)&amp;"*",'EUROSTAT_VBE_AutoP-Input'!$D$7:$D$2263,"3270A*"))/1000+(SUMIFS('EUROSTAT_VBE_AutoP-Input'!AG$7:AG$2263,'EUROSTAT_VBE_AutoP-Input'!$B$7:$B$2263,$D72,'EUROSTAT_VBE_AutoP-Input'!$C$7:$C$2263,"*"&amp;RIGHT($A72,3)&amp;"*",'EUROSTAT_VBE_AutoP-Input'!$D$7:$D$2263,"3285*"))/1000+(SUMIFS('EUROSTAT_VBE_AutoP-Input'!AG$7:AG$2263,'EUROSTAT_VBE_AutoP-Input'!$B$7:$B$2263,$D72,'EUROSTAT_VBE_AutoP-Input'!$C$7:$C$2263,"*"&amp;RIGHT($A72,3)&amp;"*",'EUROSTAT_VBE_AutoP-Input'!$D$7:$D$2263,"3295*"))/1000+(SUMIFS('EUROSTAT_VBE_AutoP-Input'!AG$7:AG$2263,'EUROSTAT_VBE_AutoP-Input'!$B$7:$B$2263,$D72,'EUROSTAT_VBE_AutoP-Input'!$C$7:$C$2263,"*"&amp;RIGHT($A72,3)&amp;"*",'EUROSTAT_VBE_AutoP-Input'!$D$7:$D$2263,"2410*"))/1000+(SUMIFS('EUROSTAT_VBE_AutoP-Input'!AG$7:AG$2263,'EUROSTAT_VBE_AutoP-Input'!$B$7:$B$2263,$D72,'EUROSTAT_VBE_AutoP-Input'!$C$7:$C$2263,"*"&amp;RIGHT($A72,3)&amp;"*",'EUROSTAT_VBE_AutoP-Input'!$D$7:$D$2263,"3105*"))/1000</f>
        <v>0.68</v>
      </c>
      <c r="AJ72" s="17">
        <f>(SUMIFS('EUROSTAT_VBE_AutoP-Input'!AH$7:AH$2263,'EUROSTAT_VBE_AutoP-Input'!$B$7:$B$2263,$D72,'EUROSTAT_VBE_AutoP-Input'!$C$7:$C$2263,"*"&amp;RIGHT($A72,3)&amp;"*",'EUROSTAT_VBE_AutoP-Input'!$D$7:$D$2263,"3270A*"))/1000+(SUMIFS('EUROSTAT_VBE_AutoP-Input'!AH$7:AH$2263,'EUROSTAT_VBE_AutoP-Input'!$B$7:$B$2263,$D72,'EUROSTAT_VBE_AutoP-Input'!$C$7:$C$2263,"*"&amp;RIGHT($A72,3)&amp;"*",'EUROSTAT_VBE_AutoP-Input'!$D$7:$D$2263,"3285*"))/1000+(SUMIFS('EUROSTAT_VBE_AutoP-Input'!AH$7:AH$2263,'EUROSTAT_VBE_AutoP-Input'!$B$7:$B$2263,$D72,'EUROSTAT_VBE_AutoP-Input'!$C$7:$C$2263,"*"&amp;RIGHT($A72,3)&amp;"*",'EUROSTAT_VBE_AutoP-Input'!$D$7:$D$2263,"3295*"))/1000+(SUMIFS('EUROSTAT_VBE_AutoP-Input'!AH$7:AH$2263,'EUROSTAT_VBE_AutoP-Input'!$B$7:$B$2263,$D72,'EUROSTAT_VBE_AutoP-Input'!$C$7:$C$2263,"*"&amp;RIGHT($A72,3)&amp;"*",'EUROSTAT_VBE_AutoP-Input'!$D$7:$D$2263,"2410*"))/1000+(SUMIFS('EUROSTAT_VBE_AutoP-Input'!AH$7:AH$2263,'EUROSTAT_VBE_AutoP-Input'!$B$7:$B$2263,$D72,'EUROSTAT_VBE_AutoP-Input'!$C$7:$C$2263,"*"&amp;RIGHT($A72,3)&amp;"*",'EUROSTAT_VBE_AutoP-Input'!$D$7:$D$2263,"3105*"))/1000</f>
        <v>0</v>
      </c>
      <c r="AK72" s="17">
        <f>(SUMIFS('EUROSTAT_VBE_AutoP-Input'!AI$7:AI$2263,'EUROSTAT_VBE_AutoP-Input'!$B$7:$B$2263,$D72,'EUROSTAT_VBE_AutoP-Input'!$C$7:$C$2263,"*"&amp;RIGHT($A72,3)&amp;"*",'EUROSTAT_VBE_AutoP-Input'!$D$7:$D$2263,"3270A*"))/1000+(SUMIFS('EUROSTAT_VBE_AutoP-Input'!AI$7:AI$2263,'EUROSTAT_VBE_AutoP-Input'!$B$7:$B$2263,$D72,'EUROSTAT_VBE_AutoP-Input'!$C$7:$C$2263,"*"&amp;RIGHT($A72,3)&amp;"*",'EUROSTAT_VBE_AutoP-Input'!$D$7:$D$2263,"3285*"))/1000+(SUMIFS('EUROSTAT_VBE_AutoP-Input'!AI$7:AI$2263,'EUROSTAT_VBE_AutoP-Input'!$B$7:$B$2263,$D72,'EUROSTAT_VBE_AutoP-Input'!$C$7:$C$2263,"*"&amp;RIGHT($A72,3)&amp;"*",'EUROSTAT_VBE_AutoP-Input'!$D$7:$D$2263,"3295*"))/1000+(SUMIFS('EUROSTAT_VBE_AutoP-Input'!AI$7:AI$2263,'EUROSTAT_VBE_AutoP-Input'!$B$7:$B$2263,$D72,'EUROSTAT_VBE_AutoP-Input'!$C$7:$C$2263,"*"&amp;RIGHT($A72,3)&amp;"*",'EUROSTAT_VBE_AutoP-Input'!$D$7:$D$2263,"2410*"))/1000+(SUMIFS('EUROSTAT_VBE_AutoP-Input'!AI$7:AI$2263,'EUROSTAT_VBE_AutoP-Input'!$B$7:$B$2263,$D72,'EUROSTAT_VBE_AutoP-Input'!$C$7:$C$2263,"*"&amp;RIGHT($A72,3)&amp;"*",'EUROSTAT_VBE_AutoP-Input'!$D$7:$D$2263,"3105*"))/1000</f>
        <v>0</v>
      </c>
      <c r="AL72" s="17">
        <f>(SUMIFS('EUROSTAT_VBE_AutoP-Input'!AJ$7:AJ$2263,'EUROSTAT_VBE_AutoP-Input'!$B$7:$B$2263,$D72,'EUROSTAT_VBE_AutoP-Input'!$C$7:$C$2263,"*"&amp;RIGHT($A72,3)&amp;"*",'EUROSTAT_VBE_AutoP-Input'!$D$7:$D$2263,"3270A*"))/1000+(SUMIFS('EUROSTAT_VBE_AutoP-Input'!AJ$7:AJ$2263,'EUROSTAT_VBE_AutoP-Input'!$B$7:$B$2263,$D72,'EUROSTAT_VBE_AutoP-Input'!$C$7:$C$2263,"*"&amp;RIGHT($A72,3)&amp;"*",'EUROSTAT_VBE_AutoP-Input'!$D$7:$D$2263,"3285*"))/1000+(SUMIFS('EUROSTAT_VBE_AutoP-Input'!AJ$7:AJ$2263,'EUROSTAT_VBE_AutoP-Input'!$B$7:$B$2263,$D72,'EUROSTAT_VBE_AutoP-Input'!$C$7:$C$2263,"*"&amp;RIGHT($A72,3)&amp;"*",'EUROSTAT_VBE_AutoP-Input'!$D$7:$D$2263,"3295*"))/1000+(SUMIFS('EUROSTAT_VBE_AutoP-Input'!AJ$7:AJ$2263,'EUROSTAT_VBE_AutoP-Input'!$B$7:$B$2263,$D72,'EUROSTAT_VBE_AutoP-Input'!$C$7:$C$2263,"*"&amp;RIGHT($A72,3)&amp;"*",'EUROSTAT_VBE_AutoP-Input'!$D$7:$D$2263,"2410*"))/1000+(SUMIFS('EUROSTAT_VBE_AutoP-Input'!AJ$7:AJ$2263,'EUROSTAT_VBE_AutoP-Input'!$B$7:$B$2263,$D72,'EUROSTAT_VBE_AutoP-Input'!$C$7:$C$2263,"*"&amp;RIGHT($A72,3)&amp;"*",'EUROSTAT_VBE_AutoP-Input'!$D$7:$D$2263,"3105*"))/1000</f>
        <v>0</v>
      </c>
      <c r="AM72" s="17">
        <f>(SUMIFS('EUROSTAT_VBE_AutoP-Input'!AK$7:AK$2263,'EUROSTAT_VBE_AutoP-Input'!$B$7:$B$2263,$D72,'EUROSTAT_VBE_AutoP-Input'!$C$7:$C$2263,"*"&amp;RIGHT($A72,3)&amp;"*",'EUROSTAT_VBE_AutoP-Input'!$D$7:$D$2263,"3270A*"))/1000+(SUMIFS('EUROSTAT_VBE_AutoP-Input'!AK$7:AK$2263,'EUROSTAT_VBE_AutoP-Input'!$B$7:$B$2263,$D72,'EUROSTAT_VBE_AutoP-Input'!$C$7:$C$2263,"*"&amp;RIGHT($A72,3)&amp;"*",'EUROSTAT_VBE_AutoP-Input'!$D$7:$D$2263,"3285*"))/1000+(SUMIFS('EUROSTAT_VBE_AutoP-Input'!AK$7:AK$2263,'EUROSTAT_VBE_AutoP-Input'!$B$7:$B$2263,$D72,'EUROSTAT_VBE_AutoP-Input'!$C$7:$C$2263,"*"&amp;RIGHT($A72,3)&amp;"*",'EUROSTAT_VBE_AutoP-Input'!$D$7:$D$2263,"3295*"))/1000+(SUMIFS('EUROSTAT_VBE_AutoP-Input'!AK$7:AK$2263,'EUROSTAT_VBE_AutoP-Input'!$B$7:$B$2263,$D72,'EUROSTAT_VBE_AutoP-Input'!$C$7:$C$2263,"*"&amp;RIGHT($A72,3)&amp;"*",'EUROSTAT_VBE_AutoP-Input'!$D$7:$D$2263,"2410*"))/1000+(SUMIFS('EUROSTAT_VBE_AutoP-Input'!AK$7:AK$2263,'EUROSTAT_VBE_AutoP-Input'!$B$7:$B$2263,$D72,'EUROSTAT_VBE_AutoP-Input'!$C$7:$C$2263,"*"&amp;RIGHT($A72,3)&amp;"*",'EUROSTAT_VBE_AutoP-Input'!$D$7:$D$2263,"3105*"))/1000</f>
        <v>0.32</v>
      </c>
      <c r="AN72" s="20"/>
      <c r="AO72" s="49">
        <v>0</v>
      </c>
      <c r="AP72" s="49">
        <v>0</v>
      </c>
      <c r="AQ72" s="49">
        <v>0</v>
      </c>
      <c r="AR72" s="49">
        <v>0</v>
      </c>
      <c r="AS72" s="49">
        <v>0</v>
      </c>
    </row>
    <row r="73" spans="1:45">
      <c r="A73" t="s">
        <v>627</v>
      </c>
      <c r="B73" s="12" t="s">
        <v>628</v>
      </c>
      <c r="C73" t="s">
        <v>293</v>
      </c>
      <c r="D73" t="s">
        <v>126</v>
      </c>
      <c r="E73" s="801" t="s">
        <v>238</v>
      </c>
      <c r="F73" s="801" t="s">
        <v>258</v>
      </c>
      <c r="G73" s="17">
        <f>(SUMIFS('EUROSTAT_VBE_AutoP-Input'!E$7:E$2263,'EUROSTAT_VBE_AutoP-Input'!$B$7:$B$2263,$D73,'EUROSTAT_VBE_AutoP-Input'!$C$7:$C$2263,"*"&amp;RIGHT($A73,3)&amp;"*",'EUROSTAT_VBE_AutoP-Input'!$D$7:$D$2263,"328*"))/1000-(SUMIFS('EUROSTAT_VBE_AutoP-Input'!E$7:E$2263,'EUROSTAT_VBE_AutoP-Input'!$B$7:$B$2263,$D73,'EUROSTAT_VBE_AutoP-Input'!$C$7:$C$2263,"*"&amp;RIGHT($A73,3)&amp;"*",'EUROSTAT_VBE_AutoP-Input'!$D$7:$D$2263,"3285*"))/1000</f>
        <v>0</v>
      </c>
      <c r="H73" s="17">
        <f>(SUMIFS('EUROSTAT_VBE_AutoP-Input'!F$7:F$2263,'EUROSTAT_VBE_AutoP-Input'!$B$7:$B$2263,$D73,'EUROSTAT_VBE_AutoP-Input'!$C$7:$C$2263,"*"&amp;RIGHT($A73,3)&amp;"*",'EUROSTAT_VBE_AutoP-Input'!$D$7:$D$2263,"328*"))/1000-(SUMIFS('EUROSTAT_VBE_AutoP-Input'!F$7:F$2263,'EUROSTAT_VBE_AutoP-Input'!$B$7:$B$2263,$D73,'EUROSTAT_VBE_AutoP-Input'!$C$7:$C$2263,"*"&amp;RIGHT($A73,3)&amp;"*",'EUROSTAT_VBE_AutoP-Input'!$D$7:$D$2263,"3285*"))/1000</f>
        <v>0</v>
      </c>
      <c r="I73" s="17">
        <f>(SUMIFS('EUROSTAT_VBE_AutoP-Input'!G$7:G$2263,'EUROSTAT_VBE_AutoP-Input'!$B$7:$B$2263,$D73,'EUROSTAT_VBE_AutoP-Input'!$C$7:$C$2263,"*"&amp;RIGHT($A73,3)&amp;"*",'EUROSTAT_VBE_AutoP-Input'!$D$7:$D$2263,"328*"))/1000-(SUMIFS('EUROSTAT_VBE_AutoP-Input'!G$7:G$2263,'EUROSTAT_VBE_AutoP-Input'!$B$7:$B$2263,$D73,'EUROSTAT_VBE_AutoP-Input'!$C$7:$C$2263,"*"&amp;RIGHT($A73,3)&amp;"*",'EUROSTAT_VBE_AutoP-Input'!$D$7:$D$2263,"3285*"))/1000</f>
        <v>0</v>
      </c>
      <c r="J73" s="17">
        <f>(SUMIFS('EUROSTAT_VBE_AutoP-Input'!H$7:H$2263,'EUROSTAT_VBE_AutoP-Input'!$B$7:$B$2263,$D73,'EUROSTAT_VBE_AutoP-Input'!$C$7:$C$2263,"*"&amp;RIGHT($A73,3)&amp;"*",'EUROSTAT_VBE_AutoP-Input'!$D$7:$D$2263,"328*"))/1000-(SUMIFS('EUROSTAT_VBE_AutoP-Input'!H$7:H$2263,'EUROSTAT_VBE_AutoP-Input'!$B$7:$B$2263,$D73,'EUROSTAT_VBE_AutoP-Input'!$C$7:$C$2263,"*"&amp;RIGHT($A73,3)&amp;"*",'EUROSTAT_VBE_AutoP-Input'!$D$7:$D$2263,"3285*"))/1000</f>
        <v>0</v>
      </c>
      <c r="K73" s="17">
        <f>(SUMIFS('EUROSTAT_VBE_AutoP-Input'!I$7:I$2263,'EUROSTAT_VBE_AutoP-Input'!$B$7:$B$2263,$D73,'EUROSTAT_VBE_AutoP-Input'!$C$7:$C$2263,"*"&amp;RIGHT($A73,3)&amp;"*",'EUROSTAT_VBE_AutoP-Input'!$D$7:$D$2263,"328*"))/1000-(SUMIFS('EUROSTAT_VBE_AutoP-Input'!I$7:I$2263,'EUROSTAT_VBE_AutoP-Input'!$B$7:$B$2263,$D73,'EUROSTAT_VBE_AutoP-Input'!$C$7:$C$2263,"*"&amp;RIGHT($A73,3)&amp;"*",'EUROSTAT_VBE_AutoP-Input'!$D$7:$D$2263,"3285*"))/1000</f>
        <v>0</v>
      </c>
      <c r="L73" s="17">
        <f>(SUMIFS('EUROSTAT_VBE_AutoP-Input'!J$7:J$2263,'EUROSTAT_VBE_AutoP-Input'!$B$7:$B$2263,$D73,'EUROSTAT_VBE_AutoP-Input'!$C$7:$C$2263,"*"&amp;RIGHT($A73,3)&amp;"*",'EUROSTAT_VBE_AutoP-Input'!$D$7:$D$2263,"328*"))/1000-(SUMIFS('EUROSTAT_VBE_AutoP-Input'!J$7:J$2263,'EUROSTAT_VBE_AutoP-Input'!$B$7:$B$2263,$D73,'EUROSTAT_VBE_AutoP-Input'!$C$7:$C$2263,"*"&amp;RIGHT($A73,3)&amp;"*",'EUROSTAT_VBE_AutoP-Input'!$D$7:$D$2263,"3285*"))/1000</f>
        <v>0</v>
      </c>
      <c r="M73" s="17">
        <f>(SUMIFS('EUROSTAT_VBE_AutoP-Input'!K$7:K$2263,'EUROSTAT_VBE_AutoP-Input'!$B$7:$B$2263,$D73,'EUROSTAT_VBE_AutoP-Input'!$C$7:$C$2263,"*"&amp;RIGHT($A73,3)&amp;"*",'EUROSTAT_VBE_AutoP-Input'!$D$7:$D$2263,"328*"))/1000-(SUMIFS('EUROSTAT_VBE_AutoP-Input'!K$7:K$2263,'EUROSTAT_VBE_AutoP-Input'!$B$7:$B$2263,$D73,'EUROSTAT_VBE_AutoP-Input'!$C$7:$C$2263,"*"&amp;RIGHT($A73,3)&amp;"*",'EUROSTAT_VBE_AutoP-Input'!$D$7:$D$2263,"3285*"))/1000</f>
        <v>0</v>
      </c>
      <c r="N73" s="17">
        <f>(SUMIFS('EUROSTAT_VBE_AutoP-Input'!L$7:L$2263,'EUROSTAT_VBE_AutoP-Input'!$B$7:$B$2263,$D73,'EUROSTAT_VBE_AutoP-Input'!$C$7:$C$2263,"*"&amp;RIGHT($A73,3)&amp;"*",'EUROSTAT_VBE_AutoP-Input'!$D$7:$D$2263,"328*"))/1000-(SUMIFS('EUROSTAT_VBE_AutoP-Input'!L$7:L$2263,'EUROSTAT_VBE_AutoP-Input'!$B$7:$B$2263,$D73,'EUROSTAT_VBE_AutoP-Input'!$C$7:$C$2263,"*"&amp;RIGHT($A73,3)&amp;"*",'EUROSTAT_VBE_AutoP-Input'!$D$7:$D$2263,"3285*"))/1000</f>
        <v>0</v>
      </c>
      <c r="O73" s="17">
        <f>(SUMIFS('EUROSTAT_VBE_AutoP-Input'!M$7:M$2263,'EUROSTAT_VBE_AutoP-Input'!$B$7:$B$2263,$D73,'EUROSTAT_VBE_AutoP-Input'!$C$7:$C$2263,"*"&amp;RIGHT($A73,3)&amp;"*",'EUROSTAT_VBE_AutoP-Input'!$D$7:$D$2263,"328*"))/1000-(SUMIFS('EUROSTAT_VBE_AutoP-Input'!M$7:M$2263,'EUROSTAT_VBE_AutoP-Input'!$B$7:$B$2263,$D73,'EUROSTAT_VBE_AutoP-Input'!$C$7:$C$2263,"*"&amp;RIGHT($A73,3)&amp;"*",'EUROSTAT_VBE_AutoP-Input'!$D$7:$D$2263,"3285*"))/1000</f>
        <v>0</v>
      </c>
      <c r="P73" s="17">
        <f>(SUMIFS('EUROSTAT_VBE_AutoP-Input'!N$7:N$2263,'EUROSTAT_VBE_AutoP-Input'!$B$7:$B$2263,$D73,'EUROSTAT_VBE_AutoP-Input'!$C$7:$C$2263,"*"&amp;RIGHT($A73,3)&amp;"*",'EUROSTAT_VBE_AutoP-Input'!$D$7:$D$2263,"328*"))/1000-(SUMIFS('EUROSTAT_VBE_AutoP-Input'!N$7:N$2263,'EUROSTAT_VBE_AutoP-Input'!$B$7:$B$2263,$D73,'EUROSTAT_VBE_AutoP-Input'!$C$7:$C$2263,"*"&amp;RIGHT($A73,3)&amp;"*",'EUROSTAT_VBE_AutoP-Input'!$D$7:$D$2263,"3285*"))/1000</f>
        <v>0</v>
      </c>
      <c r="Q73" s="17">
        <f>(SUMIFS('EUROSTAT_VBE_AutoP-Input'!O$7:O$2263,'EUROSTAT_VBE_AutoP-Input'!$B$7:$B$2263,$D73,'EUROSTAT_VBE_AutoP-Input'!$C$7:$C$2263,"*"&amp;RIGHT($A73,3)&amp;"*",'EUROSTAT_VBE_AutoP-Input'!$D$7:$D$2263,"328*"))/1000-(SUMIFS('EUROSTAT_VBE_AutoP-Input'!O$7:O$2263,'EUROSTAT_VBE_AutoP-Input'!$B$7:$B$2263,$D73,'EUROSTAT_VBE_AutoP-Input'!$C$7:$C$2263,"*"&amp;RIGHT($A73,3)&amp;"*",'EUROSTAT_VBE_AutoP-Input'!$D$7:$D$2263,"3285*"))/1000</f>
        <v>0</v>
      </c>
      <c r="R73" s="17">
        <f>(SUMIFS('EUROSTAT_VBE_AutoP-Input'!P$7:P$2263,'EUROSTAT_VBE_AutoP-Input'!$B$7:$B$2263,$D73,'EUROSTAT_VBE_AutoP-Input'!$C$7:$C$2263,"*"&amp;RIGHT($A73,3)&amp;"*",'EUROSTAT_VBE_AutoP-Input'!$D$7:$D$2263,"328*"))/1000-(SUMIFS('EUROSTAT_VBE_AutoP-Input'!P$7:P$2263,'EUROSTAT_VBE_AutoP-Input'!$B$7:$B$2263,$D73,'EUROSTAT_VBE_AutoP-Input'!$C$7:$C$2263,"*"&amp;RIGHT($A73,3)&amp;"*",'EUROSTAT_VBE_AutoP-Input'!$D$7:$D$2263,"3285*"))/1000</f>
        <v>0</v>
      </c>
      <c r="S73" s="17">
        <f>(SUMIFS('EUROSTAT_VBE_AutoP-Input'!Q$7:Q$2263,'EUROSTAT_VBE_AutoP-Input'!$B$7:$B$2263,$D73,'EUROSTAT_VBE_AutoP-Input'!$C$7:$C$2263,"*"&amp;RIGHT($A73,3)&amp;"*",'EUROSTAT_VBE_AutoP-Input'!$D$7:$D$2263,"328*"))/1000-(SUMIFS('EUROSTAT_VBE_AutoP-Input'!Q$7:Q$2263,'EUROSTAT_VBE_AutoP-Input'!$B$7:$B$2263,$D73,'EUROSTAT_VBE_AutoP-Input'!$C$7:$C$2263,"*"&amp;RIGHT($A73,3)&amp;"*",'EUROSTAT_VBE_AutoP-Input'!$D$7:$D$2263,"3285*"))/1000</f>
        <v>0</v>
      </c>
      <c r="T73" s="17">
        <f>(SUMIFS('EUROSTAT_VBE_AutoP-Input'!R$7:R$2263,'EUROSTAT_VBE_AutoP-Input'!$B$7:$B$2263,$D73,'EUROSTAT_VBE_AutoP-Input'!$C$7:$C$2263,"*"&amp;RIGHT($A73,3)&amp;"*",'EUROSTAT_VBE_AutoP-Input'!$D$7:$D$2263,"328*"))/1000-(SUMIFS('EUROSTAT_VBE_AutoP-Input'!R$7:R$2263,'EUROSTAT_VBE_AutoP-Input'!$B$7:$B$2263,$D73,'EUROSTAT_VBE_AutoP-Input'!$C$7:$C$2263,"*"&amp;RIGHT($A73,3)&amp;"*",'EUROSTAT_VBE_AutoP-Input'!$D$7:$D$2263,"3285*"))/1000</f>
        <v>0</v>
      </c>
      <c r="U73" s="17">
        <f>(SUMIFS('EUROSTAT_VBE_AutoP-Input'!S$7:S$2263,'EUROSTAT_VBE_AutoP-Input'!$B$7:$B$2263,$D73,'EUROSTAT_VBE_AutoP-Input'!$C$7:$C$2263,"*"&amp;RIGHT($A73,3)&amp;"*",'EUROSTAT_VBE_AutoP-Input'!$D$7:$D$2263,"328*"))/1000-(SUMIFS('EUROSTAT_VBE_AutoP-Input'!S$7:S$2263,'EUROSTAT_VBE_AutoP-Input'!$B$7:$B$2263,$D73,'EUROSTAT_VBE_AutoP-Input'!$C$7:$C$2263,"*"&amp;RIGHT($A73,3)&amp;"*",'EUROSTAT_VBE_AutoP-Input'!$D$7:$D$2263,"3285*"))/1000</f>
        <v>0</v>
      </c>
      <c r="V73" s="17">
        <f>(SUMIFS('EUROSTAT_VBE_AutoP-Input'!T$7:T$2263,'EUROSTAT_VBE_AutoP-Input'!$B$7:$B$2263,$D73,'EUROSTAT_VBE_AutoP-Input'!$C$7:$C$2263,"*"&amp;RIGHT($A73,3)&amp;"*",'EUROSTAT_VBE_AutoP-Input'!$D$7:$D$2263,"328*"))/1000-(SUMIFS('EUROSTAT_VBE_AutoP-Input'!T$7:T$2263,'EUROSTAT_VBE_AutoP-Input'!$B$7:$B$2263,$D73,'EUROSTAT_VBE_AutoP-Input'!$C$7:$C$2263,"*"&amp;RIGHT($A73,3)&amp;"*",'EUROSTAT_VBE_AutoP-Input'!$D$7:$D$2263,"3285*"))/1000</f>
        <v>0</v>
      </c>
      <c r="W73" s="17">
        <f>(SUMIFS('EUROSTAT_VBE_AutoP-Input'!U$7:U$2263,'EUROSTAT_VBE_AutoP-Input'!$B$7:$B$2263,$D73,'EUROSTAT_VBE_AutoP-Input'!$C$7:$C$2263,"*"&amp;RIGHT($A73,3)&amp;"*",'EUROSTAT_VBE_AutoP-Input'!$D$7:$D$2263,"328*"))/1000-(SUMIFS('EUROSTAT_VBE_AutoP-Input'!U$7:U$2263,'EUROSTAT_VBE_AutoP-Input'!$B$7:$B$2263,$D73,'EUROSTAT_VBE_AutoP-Input'!$C$7:$C$2263,"*"&amp;RIGHT($A73,3)&amp;"*",'EUROSTAT_VBE_AutoP-Input'!$D$7:$D$2263,"3285*"))/1000</f>
        <v>0</v>
      </c>
      <c r="X73" s="17">
        <f>(SUMIFS('EUROSTAT_VBE_AutoP-Input'!V$7:V$2263,'EUROSTAT_VBE_AutoP-Input'!$B$7:$B$2263,$D73,'EUROSTAT_VBE_AutoP-Input'!$C$7:$C$2263,"*"&amp;RIGHT($A73,3)&amp;"*",'EUROSTAT_VBE_AutoP-Input'!$D$7:$D$2263,"328*"))/1000-(SUMIFS('EUROSTAT_VBE_AutoP-Input'!V$7:V$2263,'EUROSTAT_VBE_AutoP-Input'!$B$7:$B$2263,$D73,'EUROSTAT_VBE_AutoP-Input'!$C$7:$C$2263,"*"&amp;RIGHT($A73,3)&amp;"*",'EUROSTAT_VBE_AutoP-Input'!$D$7:$D$2263,"3285*"))/1000</f>
        <v>0</v>
      </c>
      <c r="Y73" s="17">
        <f>(SUMIFS('EUROSTAT_VBE_AutoP-Input'!W$7:W$2263,'EUROSTAT_VBE_AutoP-Input'!$B$7:$B$2263,$D73,'EUROSTAT_VBE_AutoP-Input'!$C$7:$C$2263,"*"&amp;RIGHT($A73,3)&amp;"*",'EUROSTAT_VBE_AutoP-Input'!$D$7:$D$2263,"328*"))/1000-(SUMIFS('EUROSTAT_VBE_AutoP-Input'!W$7:W$2263,'EUROSTAT_VBE_AutoP-Input'!$B$7:$B$2263,$D73,'EUROSTAT_VBE_AutoP-Input'!$C$7:$C$2263,"*"&amp;RIGHT($A73,3)&amp;"*",'EUROSTAT_VBE_AutoP-Input'!$D$7:$D$2263,"3285*"))/1000</f>
        <v>0</v>
      </c>
      <c r="Z73" s="17">
        <f>(SUMIFS('EUROSTAT_VBE_AutoP-Input'!X$7:X$2263,'EUROSTAT_VBE_AutoP-Input'!$B$7:$B$2263,$D73,'EUROSTAT_VBE_AutoP-Input'!$C$7:$C$2263,"*"&amp;RIGHT($A73,3)&amp;"*",'EUROSTAT_VBE_AutoP-Input'!$D$7:$D$2263,"328*"))/1000-(SUMIFS('EUROSTAT_VBE_AutoP-Input'!X$7:X$2263,'EUROSTAT_VBE_AutoP-Input'!$B$7:$B$2263,$D73,'EUROSTAT_VBE_AutoP-Input'!$C$7:$C$2263,"*"&amp;RIGHT($A73,3)&amp;"*",'EUROSTAT_VBE_AutoP-Input'!$D$7:$D$2263,"3285*"))/1000</f>
        <v>0</v>
      </c>
      <c r="AA73" s="17">
        <f>(SUMIFS('EUROSTAT_VBE_AutoP-Input'!Y$7:Y$2263,'EUROSTAT_VBE_AutoP-Input'!$B$7:$B$2263,$D73,'EUROSTAT_VBE_AutoP-Input'!$C$7:$C$2263,"*"&amp;RIGHT($A73,3)&amp;"*",'EUROSTAT_VBE_AutoP-Input'!$D$7:$D$2263,"328*"))/1000-(SUMIFS('EUROSTAT_VBE_AutoP-Input'!Y$7:Y$2263,'EUROSTAT_VBE_AutoP-Input'!$B$7:$B$2263,$D73,'EUROSTAT_VBE_AutoP-Input'!$C$7:$C$2263,"*"&amp;RIGHT($A73,3)&amp;"*",'EUROSTAT_VBE_AutoP-Input'!$D$7:$D$2263,"3285*"))/1000</f>
        <v>0</v>
      </c>
      <c r="AB73" s="17">
        <f>(SUMIFS('EUROSTAT_VBE_AutoP-Input'!Z$7:Z$2263,'EUROSTAT_VBE_AutoP-Input'!$B$7:$B$2263,$D73,'EUROSTAT_VBE_AutoP-Input'!$C$7:$C$2263,"*"&amp;RIGHT($A73,3)&amp;"*",'EUROSTAT_VBE_AutoP-Input'!$D$7:$D$2263,"328*"))/1000-(SUMIFS('EUROSTAT_VBE_AutoP-Input'!Z$7:Z$2263,'EUROSTAT_VBE_AutoP-Input'!$B$7:$B$2263,$D73,'EUROSTAT_VBE_AutoP-Input'!$C$7:$C$2263,"*"&amp;RIGHT($A73,3)&amp;"*",'EUROSTAT_VBE_AutoP-Input'!$D$7:$D$2263,"3285*"))/1000</f>
        <v>0</v>
      </c>
      <c r="AC73" s="17">
        <f>(SUMIFS('EUROSTAT_VBE_AutoP-Input'!AA$7:AA$2263,'EUROSTAT_VBE_AutoP-Input'!$B$7:$B$2263,$D73,'EUROSTAT_VBE_AutoP-Input'!$C$7:$C$2263,"*"&amp;RIGHT($A73,3)&amp;"*",'EUROSTAT_VBE_AutoP-Input'!$D$7:$D$2263,"328*"))/1000-(SUMIFS('EUROSTAT_VBE_AutoP-Input'!AA$7:AA$2263,'EUROSTAT_VBE_AutoP-Input'!$B$7:$B$2263,$D73,'EUROSTAT_VBE_AutoP-Input'!$C$7:$C$2263,"*"&amp;RIGHT($A73,3)&amp;"*",'EUROSTAT_VBE_AutoP-Input'!$D$7:$D$2263,"3285*"))/1000</f>
        <v>0</v>
      </c>
      <c r="AD73" s="17">
        <f>(SUMIFS('EUROSTAT_VBE_AutoP-Input'!AB$7:AB$2263,'EUROSTAT_VBE_AutoP-Input'!$B$7:$B$2263,$D73,'EUROSTAT_VBE_AutoP-Input'!$C$7:$C$2263,"*"&amp;RIGHT($A73,3)&amp;"*",'EUROSTAT_VBE_AutoP-Input'!$D$7:$D$2263,"328*"))/1000-(SUMIFS('EUROSTAT_VBE_AutoP-Input'!AB$7:AB$2263,'EUROSTAT_VBE_AutoP-Input'!$B$7:$B$2263,$D73,'EUROSTAT_VBE_AutoP-Input'!$C$7:$C$2263,"*"&amp;RIGHT($A73,3)&amp;"*",'EUROSTAT_VBE_AutoP-Input'!$D$7:$D$2263,"3285*"))/1000</f>
        <v>0</v>
      </c>
      <c r="AE73" s="17">
        <f>(SUMIFS('EUROSTAT_VBE_AutoP-Input'!AC$7:AC$2263,'EUROSTAT_VBE_AutoP-Input'!$B$7:$B$2263,$D73,'EUROSTAT_VBE_AutoP-Input'!$C$7:$C$2263,"*"&amp;RIGHT($A73,3)&amp;"*",'EUROSTAT_VBE_AutoP-Input'!$D$7:$D$2263,"328*"))/1000-(SUMIFS('EUROSTAT_VBE_AutoP-Input'!AC$7:AC$2263,'EUROSTAT_VBE_AutoP-Input'!$B$7:$B$2263,$D73,'EUROSTAT_VBE_AutoP-Input'!$C$7:$C$2263,"*"&amp;RIGHT($A73,3)&amp;"*",'EUROSTAT_VBE_AutoP-Input'!$D$7:$D$2263,"3285*"))/1000</f>
        <v>0</v>
      </c>
      <c r="AF73" s="17">
        <f>(SUMIFS('EUROSTAT_VBE_AutoP-Input'!AD$7:AD$2263,'EUROSTAT_VBE_AutoP-Input'!$B$7:$B$2263,$D73,'EUROSTAT_VBE_AutoP-Input'!$C$7:$C$2263,"*"&amp;RIGHT($A73,3)&amp;"*",'EUROSTAT_VBE_AutoP-Input'!$D$7:$D$2263,"328*"))/1000-(SUMIFS('EUROSTAT_VBE_AutoP-Input'!AD$7:AD$2263,'EUROSTAT_VBE_AutoP-Input'!$B$7:$B$2263,$D73,'EUROSTAT_VBE_AutoP-Input'!$C$7:$C$2263,"*"&amp;RIGHT($A73,3)&amp;"*",'EUROSTAT_VBE_AutoP-Input'!$D$7:$D$2263,"3285*"))/1000</f>
        <v>0</v>
      </c>
      <c r="AG73" s="17">
        <f>(SUMIFS('EUROSTAT_VBE_AutoP-Input'!AE$7:AE$2263,'EUROSTAT_VBE_AutoP-Input'!$B$7:$B$2263,$D73,'EUROSTAT_VBE_AutoP-Input'!$C$7:$C$2263,"*"&amp;RIGHT($A73,3)&amp;"*",'EUROSTAT_VBE_AutoP-Input'!$D$7:$D$2263,"328*"))/1000-(SUMIFS('EUROSTAT_VBE_AutoP-Input'!AE$7:AE$2263,'EUROSTAT_VBE_AutoP-Input'!$B$7:$B$2263,$D73,'EUROSTAT_VBE_AutoP-Input'!$C$7:$C$2263,"*"&amp;RIGHT($A73,3)&amp;"*",'EUROSTAT_VBE_AutoP-Input'!$D$7:$D$2263,"3285*"))/1000</f>
        <v>0</v>
      </c>
      <c r="AH73" s="17">
        <f>(SUMIFS('EUROSTAT_VBE_AutoP-Input'!AF$7:AF$2263,'EUROSTAT_VBE_AutoP-Input'!$B$7:$B$2263,$D73,'EUROSTAT_VBE_AutoP-Input'!$C$7:$C$2263,"*"&amp;RIGHT($A73,3)&amp;"*",'EUROSTAT_VBE_AutoP-Input'!$D$7:$D$2263,"328*"))/1000-(SUMIFS('EUROSTAT_VBE_AutoP-Input'!AF$7:AF$2263,'EUROSTAT_VBE_AutoP-Input'!$B$7:$B$2263,$D73,'EUROSTAT_VBE_AutoP-Input'!$C$7:$C$2263,"*"&amp;RIGHT($A73,3)&amp;"*",'EUROSTAT_VBE_AutoP-Input'!$D$7:$D$2263,"3285*"))/1000</f>
        <v>0</v>
      </c>
      <c r="AI73" s="17">
        <f>(SUMIFS('EUROSTAT_VBE_AutoP-Input'!AG$7:AG$2263,'EUROSTAT_VBE_AutoP-Input'!$B$7:$B$2263,$D73,'EUROSTAT_VBE_AutoP-Input'!$C$7:$C$2263,"*"&amp;RIGHT($A73,3)&amp;"*",'EUROSTAT_VBE_AutoP-Input'!$D$7:$D$2263,"328*"))/1000-(SUMIFS('EUROSTAT_VBE_AutoP-Input'!AG$7:AG$2263,'EUROSTAT_VBE_AutoP-Input'!$B$7:$B$2263,$D73,'EUROSTAT_VBE_AutoP-Input'!$C$7:$C$2263,"*"&amp;RIGHT($A73,3)&amp;"*",'EUROSTAT_VBE_AutoP-Input'!$D$7:$D$2263,"3285*"))/1000</f>
        <v>0</v>
      </c>
      <c r="AJ73" s="17">
        <f>(SUMIFS('EUROSTAT_VBE_AutoP-Input'!AH$7:AH$2263,'EUROSTAT_VBE_AutoP-Input'!$B$7:$B$2263,$D73,'EUROSTAT_VBE_AutoP-Input'!$C$7:$C$2263,"*"&amp;RIGHT($A73,3)&amp;"*",'EUROSTAT_VBE_AutoP-Input'!$D$7:$D$2263,"328*"))/1000-(SUMIFS('EUROSTAT_VBE_AutoP-Input'!AH$7:AH$2263,'EUROSTAT_VBE_AutoP-Input'!$B$7:$B$2263,$D73,'EUROSTAT_VBE_AutoP-Input'!$C$7:$C$2263,"*"&amp;RIGHT($A73,3)&amp;"*",'EUROSTAT_VBE_AutoP-Input'!$D$7:$D$2263,"3285*"))/1000</f>
        <v>0</v>
      </c>
      <c r="AK73" s="17">
        <f>(SUMIFS('EUROSTAT_VBE_AutoP-Input'!AI$7:AI$2263,'EUROSTAT_VBE_AutoP-Input'!$B$7:$B$2263,$D73,'EUROSTAT_VBE_AutoP-Input'!$C$7:$C$2263,"*"&amp;RIGHT($A73,3)&amp;"*",'EUROSTAT_VBE_AutoP-Input'!$D$7:$D$2263,"328*"))/1000-(SUMIFS('EUROSTAT_VBE_AutoP-Input'!AI$7:AI$2263,'EUROSTAT_VBE_AutoP-Input'!$B$7:$B$2263,$D73,'EUROSTAT_VBE_AutoP-Input'!$C$7:$C$2263,"*"&amp;RIGHT($A73,3)&amp;"*",'EUROSTAT_VBE_AutoP-Input'!$D$7:$D$2263,"3285*"))/1000</f>
        <v>0</v>
      </c>
      <c r="AL73" s="17">
        <f>(SUMIFS('EUROSTAT_VBE_AutoP-Input'!AJ$7:AJ$2263,'EUROSTAT_VBE_AutoP-Input'!$B$7:$B$2263,$D73,'EUROSTAT_VBE_AutoP-Input'!$C$7:$C$2263,"*"&amp;RIGHT($A73,3)&amp;"*",'EUROSTAT_VBE_AutoP-Input'!$D$7:$D$2263,"328*"))/1000-(SUMIFS('EUROSTAT_VBE_AutoP-Input'!AJ$7:AJ$2263,'EUROSTAT_VBE_AutoP-Input'!$B$7:$B$2263,$D73,'EUROSTAT_VBE_AutoP-Input'!$C$7:$C$2263,"*"&amp;RIGHT($A73,3)&amp;"*",'EUROSTAT_VBE_AutoP-Input'!$D$7:$D$2263,"3285*"))/1000</f>
        <v>0</v>
      </c>
      <c r="AM73" s="17">
        <f>(SUMIFS('EUROSTAT_VBE_AutoP-Input'!AK$7:AK$2263,'EUROSTAT_VBE_AutoP-Input'!$B$7:$B$2263,$D73,'EUROSTAT_VBE_AutoP-Input'!$C$7:$C$2263,"*"&amp;RIGHT($A73,3)&amp;"*",'EUROSTAT_VBE_AutoP-Input'!$D$7:$D$2263,"328*"))/1000-(SUMIFS('EUROSTAT_VBE_AutoP-Input'!AK$7:AK$2263,'EUROSTAT_VBE_AutoP-Input'!$B$7:$B$2263,$D73,'EUROSTAT_VBE_AutoP-Input'!$C$7:$C$2263,"*"&amp;RIGHT($A73,3)&amp;"*",'EUROSTAT_VBE_AutoP-Input'!$D$7:$D$2263,"3285*"))/1000</f>
        <v>0</v>
      </c>
      <c r="AN73" s="20"/>
      <c r="AO73" s="49">
        <v>0</v>
      </c>
      <c r="AP73" s="49">
        <v>0</v>
      </c>
      <c r="AQ73" s="49">
        <v>0</v>
      </c>
      <c r="AR73" s="49">
        <v>0</v>
      </c>
      <c r="AS73" s="49">
        <v>0</v>
      </c>
    </row>
    <row r="74" spans="1:45">
      <c r="A74" t="s">
        <v>627</v>
      </c>
      <c r="B74" s="12" t="s">
        <v>628</v>
      </c>
      <c r="C74" t="s">
        <v>293</v>
      </c>
      <c r="D74" t="s">
        <v>126</v>
      </c>
      <c r="E74" t="s">
        <v>239</v>
      </c>
      <c r="F74" t="s">
        <v>259</v>
      </c>
      <c r="G74" s="17">
        <f>(SUMIFS('EUROSTAT_VBE_AutoP-Input'!E$7:E$2263,'EUROSTAT_VBE_AutoP-Input'!$B$7:$B$2263,$D74,'EUROSTAT_VBE_AutoP-Input'!$C$7:$C$2263,"*"&amp;RIGHT($A74,3)&amp;"*",'EUROSTAT_VBE_AutoP-Input'!$D$7:$D$2263,"4100*"))/1000+(SUMIFS('EUROSTAT_VBE_AutoP-Input'!E$7:E$2263,'EUROSTAT_VBE_AutoP-Input'!$B$7:$B$2263,$D74,'EUROSTAT_VBE_AutoP-Input'!$C$7:$C$2263,"*"&amp;RIGHT($A74,3)&amp;"*",'EUROSTAT_VBE_AutoP-Input'!$D$7:$D$2263,"4230*"))/1000+(SUMIFS('EUROSTAT_VBE_AutoP-Input'!E$7:E$2263,'EUROSTAT_VBE_AutoP-Input'!$B$7:$B$2263,$D74,'EUROSTAT_VBE_AutoP-Input'!$C$7:$C$2263,"*"&amp;RIGHT($A74,3)&amp;"*",'EUROSTAT_VBE_AutoP-Input'!$D$7:$D$2263,"4240*"))/1000+(SUMIFS('EUROSTAT_VBE_AutoP-Input'!E$7:E$2263,'EUROSTAT_VBE_AutoP-Input'!$B$7:$B$2263,$D74,'EUROSTAT_VBE_AutoP-Input'!$C$7:$C$2263,"*"&amp;RIGHT($A74,3)&amp;"*",'EUROSTAT_VBE_AutoP-Input'!$D$7:$D$2263,"3106*"))/1000</f>
        <v>8.152</v>
      </c>
      <c r="H74" s="17">
        <f>(SUMIFS('EUROSTAT_VBE_AutoP-Input'!F$7:F$2263,'EUROSTAT_VBE_AutoP-Input'!$B$7:$B$2263,$D74,'EUROSTAT_VBE_AutoP-Input'!$C$7:$C$2263,"*"&amp;RIGHT($A74,3)&amp;"*",'EUROSTAT_VBE_AutoP-Input'!$D$7:$D$2263,"4100*"))/1000+(SUMIFS('EUROSTAT_VBE_AutoP-Input'!F$7:F$2263,'EUROSTAT_VBE_AutoP-Input'!$B$7:$B$2263,$D74,'EUROSTAT_VBE_AutoP-Input'!$C$7:$C$2263,"*"&amp;RIGHT($A74,3)&amp;"*",'EUROSTAT_VBE_AutoP-Input'!$D$7:$D$2263,"4230*"))/1000+(SUMIFS('EUROSTAT_VBE_AutoP-Input'!F$7:F$2263,'EUROSTAT_VBE_AutoP-Input'!$B$7:$B$2263,$D74,'EUROSTAT_VBE_AutoP-Input'!$C$7:$C$2263,"*"&amp;RIGHT($A74,3)&amp;"*",'EUROSTAT_VBE_AutoP-Input'!$D$7:$D$2263,"4240*"))/1000+(SUMIFS('EUROSTAT_VBE_AutoP-Input'!F$7:F$2263,'EUROSTAT_VBE_AutoP-Input'!$B$7:$B$2263,$D74,'EUROSTAT_VBE_AutoP-Input'!$C$7:$C$2263,"*"&amp;RIGHT($A74,3)&amp;"*",'EUROSTAT_VBE_AutoP-Input'!$D$7:$D$2263,"3106*"))/1000</f>
        <v>0</v>
      </c>
      <c r="I74" s="17">
        <f>(SUMIFS('EUROSTAT_VBE_AutoP-Input'!G$7:G$2263,'EUROSTAT_VBE_AutoP-Input'!$B$7:$B$2263,$D74,'EUROSTAT_VBE_AutoP-Input'!$C$7:$C$2263,"*"&amp;RIGHT($A74,3)&amp;"*",'EUROSTAT_VBE_AutoP-Input'!$D$7:$D$2263,"4100*"))/1000+(SUMIFS('EUROSTAT_VBE_AutoP-Input'!G$7:G$2263,'EUROSTAT_VBE_AutoP-Input'!$B$7:$B$2263,$D74,'EUROSTAT_VBE_AutoP-Input'!$C$7:$C$2263,"*"&amp;RIGHT($A74,3)&amp;"*",'EUROSTAT_VBE_AutoP-Input'!$D$7:$D$2263,"4230*"))/1000+(SUMIFS('EUROSTAT_VBE_AutoP-Input'!G$7:G$2263,'EUROSTAT_VBE_AutoP-Input'!$B$7:$B$2263,$D74,'EUROSTAT_VBE_AutoP-Input'!$C$7:$C$2263,"*"&amp;RIGHT($A74,3)&amp;"*",'EUROSTAT_VBE_AutoP-Input'!$D$7:$D$2263,"4240*"))/1000+(SUMIFS('EUROSTAT_VBE_AutoP-Input'!G$7:G$2263,'EUROSTAT_VBE_AutoP-Input'!$B$7:$B$2263,$D74,'EUROSTAT_VBE_AutoP-Input'!$C$7:$C$2263,"*"&amp;RIGHT($A74,3)&amp;"*",'EUROSTAT_VBE_AutoP-Input'!$D$7:$D$2263,"3106*"))/1000</f>
        <v>0</v>
      </c>
      <c r="J74" s="17">
        <f>(SUMIFS('EUROSTAT_VBE_AutoP-Input'!H$7:H$2263,'EUROSTAT_VBE_AutoP-Input'!$B$7:$B$2263,$D74,'EUROSTAT_VBE_AutoP-Input'!$C$7:$C$2263,"*"&amp;RIGHT($A74,3)&amp;"*",'EUROSTAT_VBE_AutoP-Input'!$D$7:$D$2263,"4100*"))/1000+(SUMIFS('EUROSTAT_VBE_AutoP-Input'!H$7:H$2263,'EUROSTAT_VBE_AutoP-Input'!$B$7:$B$2263,$D74,'EUROSTAT_VBE_AutoP-Input'!$C$7:$C$2263,"*"&amp;RIGHT($A74,3)&amp;"*",'EUROSTAT_VBE_AutoP-Input'!$D$7:$D$2263,"4230*"))/1000+(SUMIFS('EUROSTAT_VBE_AutoP-Input'!H$7:H$2263,'EUROSTAT_VBE_AutoP-Input'!$B$7:$B$2263,$D74,'EUROSTAT_VBE_AutoP-Input'!$C$7:$C$2263,"*"&amp;RIGHT($A74,3)&amp;"*",'EUROSTAT_VBE_AutoP-Input'!$D$7:$D$2263,"4240*"))/1000+(SUMIFS('EUROSTAT_VBE_AutoP-Input'!H$7:H$2263,'EUROSTAT_VBE_AutoP-Input'!$B$7:$B$2263,$D74,'EUROSTAT_VBE_AutoP-Input'!$C$7:$C$2263,"*"&amp;RIGHT($A74,3)&amp;"*",'EUROSTAT_VBE_AutoP-Input'!$D$7:$D$2263,"3106*"))/1000</f>
        <v>0</v>
      </c>
      <c r="K74" s="17">
        <f>(SUMIFS('EUROSTAT_VBE_AutoP-Input'!I$7:I$2263,'EUROSTAT_VBE_AutoP-Input'!$B$7:$B$2263,$D74,'EUROSTAT_VBE_AutoP-Input'!$C$7:$C$2263,"*"&amp;RIGHT($A74,3)&amp;"*",'EUROSTAT_VBE_AutoP-Input'!$D$7:$D$2263,"4100*"))/1000+(SUMIFS('EUROSTAT_VBE_AutoP-Input'!I$7:I$2263,'EUROSTAT_VBE_AutoP-Input'!$B$7:$B$2263,$D74,'EUROSTAT_VBE_AutoP-Input'!$C$7:$C$2263,"*"&amp;RIGHT($A74,3)&amp;"*",'EUROSTAT_VBE_AutoP-Input'!$D$7:$D$2263,"4230*"))/1000+(SUMIFS('EUROSTAT_VBE_AutoP-Input'!I$7:I$2263,'EUROSTAT_VBE_AutoP-Input'!$B$7:$B$2263,$D74,'EUROSTAT_VBE_AutoP-Input'!$C$7:$C$2263,"*"&amp;RIGHT($A74,3)&amp;"*",'EUROSTAT_VBE_AutoP-Input'!$D$7:$D$2263,"4240*"))/1000+(SUMIFS('EUROSTAT_VBE_AutoP-Input'!I$7:I$2263,'EUROSTAT_VBE_AutoP-Input'!$B$7:$B$2263,$D74,'EUROSTAT_VBE_AutoP-Input'!$C$7:$C$2263,"*"&amp;RIGHT($A74,3)&amp;"*",'EUROSTAT_VBE_AutoP-Input'!$D$7:$D$2263,"3106*"))/1000</f>
        <v>0.096</v>
      </c>
      <c r="L74" s="17">
        <f>(SUMIFS('EUROSTAT_VBE_AutoP-Input'!J$7:J$2263,'EUROSTAT_VBE_AutoP-Input'!$B$7:$B$2263,$D74,'EUROSTAT_VBE_AutoP-Input'!$C$7:$C$2263,"*"&amp;RIGHT($A74,3)&amp;"*",'EUROSTAT_VBE_AutoP-Input'!$D$7:$D$2263,"4100*"))/1000+(SUMIFS('EUROSTAT_VBE_AutoP-Input'!J$7:J$2263,'EUROSTAT_VBE_AutoP-Input'!$B$7:$B$2263,$D74,'EUROSTAT_VBE_AutoP-Input'!$C$7:$C$2263,"*"&amp;RIGHT($A74,3)&amp;"*",'EUROSTAT_VBE_AutoP-Input'!$D$7:$D$2263,"4230*"))/1000+(SUMIFS('EUROSTAT_VBE_AutoP-Input'!J$7:J$2263,'EUROSTAT_VBE_AutoP-Input'!$B$7:$B$2263,$D74,'EUROSTAT_VBE_AutoP-Input'!$C$7:$C$2263,"*"&amp;RIGHT($A74,3)&amp;"*",'EUROSTAT_VBE_AutoP-Input'!$D$7:$D$2263,"4240*"))/1000+(SUMIFS('EUROSTAT_VBE_AutoP-Input'!J$7:J$2263,'EUROSTAT_VBE_AutoP-Input'!$B$7:$B$2263,$D74,'EUROSTAT_VBE_AutoP-Input'!$C$7:$C$2263,"*"&amp;RIGHT($A74,3)&amp;"*",'EUROSTAT_VBE_AutoP-Input'!$D$7:$D$2263,"3106*"))/1000</f>
        <v>11.201</v>
      </c>
      <c r="M74" s="17">
        <f>(SUMIFS('EUROSTAT_VBE_AutoP-Input'!K$7:K$2263,'EUROSTAT_VBE_AutoP-Input'!$B$7:$B$2263,$D74,'EUROSTAT_VBE_AutoP-Input'!$C$7:$C$2263,"*"&amp;RIGHT($A74,3)&amp;"*",'EUROSTAT_VBE_AutoP-Input'!$D$7:$D$2263,"4100*"))/1000+(SUMIFS('EUROSTAT_VBE_AutoP-Input'!K$7:K$2263,'EUROSTAT_VBE_AutoP-Input'!$B$7:$B$2263,$D74,'EUROSTAT_VBE_AutoP-Input'!$C$7:$C$2263,"*"&amp;RIGHT($A74,3)&amp;"*",'EUROSTAT_VBE_AutoP-Input'!$D$7:$D$2263,"4230*"))/1000+(SUMIFS('EUROSTAT_VBE_AutoP-Input'!K$7:K$2263,'EUROSTAT_VBE_AutoP-Input'!$B$7:$B$2263,$D74,'EUROSTAT_VBE_AutoP-Input'!$C$7:$C$2263,"*"&amp;RIGHT($A74,3)&amp;"*",'EUROSTAT_VBE_AutoP-Input'!$D$7:$D$2263,"4240*"))/1000+(SUMIFS('EUROSTAT_VBE_AutoP-Input'!K$7:K$2263,'EUROSTAT_VBE_AutoP-Input'!$B$7:$B$2263,$D74,'EUROSTAT_VBE_AutoP-Input'!$C$7:$C$2263,"*"&amp;RIGHT($A74,3)&amp;"*",'EUROSTAT_VBE_AutoP-Input'!$D$7:$D$2263,"3106*"))/1000</f>
        <v>0</v>
      </c>
      <c r="N74" s="17">
        <f>(SUMIFS('EUROSTAT_VBE_AutoP-Input'!L$7:L$2263,'EUROSTAT_VBE_AutoP-Input'!$B$7:$B$2263,$D74,'EUROSTAT_VBE_AutoP-Input'!$C$7:$C$2263,"*"&amp;RIGHT($A74,3)&amp;"*",'EUROSTAT_VBE_AutoP-Input'!$D$7:$D$2263,"4100*"))/1000+(SUMIFS('EUROSTAT_VBE_AutoP-Input'!L$7:L$2263,'EUROSTAT_VBE_AutoP-Input'!$B$7:$B$2263,$D74,'EUROSTAT_VBE_AutoP-Input'!$C$7:$C$2263,"*"&amp;RIGHT($A74,3)&amp;"*",'EUROSTAT_VBE_AutoP-Input'!$D$7:$D$2263,"4230*"))/1000+(SUMIFS('EUROSTAT_VBE_AutoP-Input'!L$7:L$2263,'EUROSTAT_VBE_AutoP-Input'!$B$7:$B$2263,$D74,'EUROSTAT_VBE_AutoP-Input'!$C$7:$C$2263,"*"&amp;RIGHT($A74,3)&amp;"*",'EUROSTAT_VBE_AutoP-Input'!$D$7:$D$2263,"4240*"))/1000+(SUMIFS('EUROSTAT_VBE_AutoP-Input'!L$7:L$2263,'EUROSTAT_VBE_AutoP-Input'!$B$7:$B$2263,$D74,'EUROSTAT_VBE_AutoP-Input'!$C$7:$C$2263,"*"&amp;RIGHT($A74,3)&amp;"*",'EUROSTAT_VBE_AutoP-Input'!$D$7:$D$2263,"3106*"))/1000</f>
        <v>0</v>
      </c>
      <c r="O74" s="17">
        <f>(SUMIFS('EUROSTAT_VBE_AutoP-Input'!M$7:M$2263,'EUROSTAT_VBE_AutoP-Input'!$B$7:$B$2263,$D74,'EUROSTAT_VBE_AutoP-Input'!$C$7:$C$2263,"*"&amp;RIGHT($A74,3)&amp;"*",'EUROSTAT_VBE_AutoP-Input'!$D$7:$D$2263,"4100*"))/1000+(SUMIFS('EUROSTAT_VBE_AutoP-Input'!M$7:M$2263,'EUROSTAT_VBE_AutoP-Input'!$B$7:$B$2263,$D74,'EUROSTAT_VBE_AutoP-Input'!$C$7:$C$2263,"*"&amp;RIGHT($A74,3)&amp;"*",'EUROSTAT_VBE_AutoP-Input'!$D$7:$D$2263,"4230*"))/1000+(SUMIFS('EUROSTAT_VBE_AutoP-Input'!M$7:M$2263,'EUROSTAT_VBE_AutoP-Input'!$B$7:$B$2263,$D74,'EUROSTAT_VBE_AutoP-Input'!$C$7:$C$2263,"*"&amp;RIGHT($A74,3)&amp;"*",'EUROSTAT_VBE_AutoP-Input'!$D$7:$D$2263,"4240*"))/1000+(SUMIFS('EUROSTAT_VBE_AutoP-Input'!M$7:M$2263,'EUROSTAT_VBE_AutoP-Input'!$B$7:$B$2263,$D74,'EUROSTAT_VBE_AutoP-Input'!$C$7:$C$2263,"*"&amp;RIGHT($A74,3)&amp;"*",'EUROSTAT_VBE_AutoP-Input'!$D$7:$D$2263,"3106*"))/1000</f>
        <v>0</v>
      </c>
      <c r="P74" s="17">
        <f>(SUMIFS('EUROSTAT_VBE_AutoP-Input'!N$7:N$2263,'EUROSTAT_VBE_AutoP-Input'!$B$7:$B$2263,$D74,'EUROSTAT_VBE_AutoP-Input'!$C$7:$C$2263,"*"&amp;RIGHT($A74,3)&amp;"*",'EUROSTAT_VBE_AutoP-Input'!$D$7:$D$2263,"4100*"))/1000+(SUMIFS('EUROSTAT_VBE_AutoP-Input'!N$7:N$2263,'EUROSTAT_VBE_AutoP-Input'!$B$7:$B$2263,$D74,'EUROSTAT_VBE_AutoP-Input'!$C$7:$C$2263,"*"&amp;RIGHT($A74,3)&amp;"*",'EUROSTAT_VBE_AutoP-Input'!$D$7:$D$2263,"4230*"))/1000+(SUMIFS('EUROSTAT_VBE_AutoP-Input'!N$7:N$2263,'EUROSTAT_VBE_AutoP-Input'!$B$7:$B$2263,$D74,'EUROSTAT_VBE_AutoP-Input'!$C$7:$C$2263,"*"&amp;RIGHT($A74,3)&amp;"*",'EUROSTAT_VBE_AutoP-Input'!$D$7:$D$2263,"4240*"))/1000+(SUMIFS('EUROSTAT_VBE_AutoP-Input'!N$7:N$2263,'EUROSTAT_VBE_AutoP-Input'!$B$7:$B$2263,$D74,'EUROSTAT_VBE_AutoP-Input'!$C$7:$C$2263,"*"&amp;RIGHT($A74,3)&amp;"*",'EUROSTAT_VBE_AutoP-Input'!$D$7:$D$2263,"3106*"))/1000</f>
        <v>48.665</v>
      </c>
      <c r="Q74" s="17">
        <f>(SUMIFS('EUROSTAT_VBE_AutoP-Input'!O$7:O$2263,'EUROSTAT_VBE_AutoP-Input'!$B$7:$B$2263,$D74,'EUROSTAT_VBE_AutoP-Input'!$C$7:$C$2263,"*"&amp;RIGHT($A74,3)&amp;"*",'EUROSTAT_VBE_AutoP-Input'!$D$7:$D$2263,"4100*"))/1000+(SUMIFS('EUROSTAT_VBE_AutoP-Input'!O$7:O$2263,'EUROSTAT_VBE_AutoP-Input'!$B$7:$B$2263,$D74,'EUROSTAT_VBE_AutoP-Input'!$C$7:$C$2263,"*"&amp;RIGHT($A74,3)&amp;"*",'EUROSTAT_VBE_AutoP-Input'!$D$7:$D$2263,"4230*"))/1000+(SUMIFS('EUROSTAT_VBE_AutoP-Input'!O$7:O$2263,'EUROSTAT_VBE_AutoP-Input'!$B$7:$B$2263,$D74,'EUROSTAT_VBE_AutoP-Input'!$C$7:$C$2263,"*"&amp;RIGHT($A74,3)&amp;"*",'EUROSTAT_VBE_AutoP-Input'!$D$7:$D$2263,"4240*"))/1000+(SUMIFS('EUROSTAT_VBE_AutoP-Input'!O$7:O$2263,'EUROSTAT_VBE_AutoP-Input'!$B$7:$B$2263,$D74,'EUROSTAT_VBE_AutoP-Input'!$C$7:$C$2263,"*"&amp;RIGHT($A74,3)&amp;"*",'EUROSTAT_VBE_AutoP-Input'!$D$7:$D$2263,"3106*"))/1000</f>
        <v>0.123</v>
      </c>
      <c r="R74" s="17">
        <f>(SUMIFS('EUROSTAT_VBE_AutoP-Input'!P$7:P$2263,'EUROSTAT_VBE_AutoP-Input'!$B$7:$B$2263,$D74,'EUROSTAT_VBE_AutoP-Input'!$C$7:$C$2263,"*"&amp;RIGHT($A74,3)&amp;"*",'EUROSTAT_VBE_AutoP-Input'!$D$7:$D$2263,"4100*"))/1000+(SUMIFS('EUROSTAT_VBE_AutoP-Input'!P$7:P$2263,'EUROSTAT_VBE_AutoP-Input'!$B$7:$B$2263,$D74,'EUROSTAT_VBE_AutoP-Input'!$C$7:$C$2263,"*"&amp;RIGHT($A74,3)&amp;"*",'EUROSTAT_VBE_AutoP-Input'!$D$7:$D$2263,"4230*"))/1000+(SUMIFS('EUROSTAT_VBE_AutoP-Input'!P$7:P$2263,'EUROSTAT_VBE_AutoP-Input'!$B$7:$B$2263,$D74,'EUROSTAT_VBE_AutoP-Input'!$C$7:$C$2263,"*"&amp;RIGHT($A74,3)&amp;"*",'EUROSTAT_VBE_AutoP-Input'!$D$7:$D$2263,"4240*"))/1000+(SUMIFS('EUROSTAT_VBE_AutoP-Input'!P$7:P$2263,'EUROSTAT_VBE_AutoP-Input'!$B$7:$B$2263,$D74,'EUROSTAT_VBE_AutoP-Input'!$C$7:$C$2263,"*"&amp;RIGHT($A74,3)&amp;"*",'EUROSTAT_VBE_AutoP-Input'!$D$7:$D$2263,"3106*"))/1000</f>
        <v>10.666</v>
      </c>
      <c r="S74" s="17">
        <f>(SUMIFS('EUROSTAT_VBE_AutoP-Input'!Q$7:Q$2263,'EUROSTAT_VBE_AutoP-Input'!$B$7:$B$2263,$D74,'EUROSTAT_VBE_AutoP-Input'!$C$7:$C$2263,"*"&amp;RIGHT($A74,3)&amp;"*",'EUROSTAT_VBE_AutoP-Input'!$D$7:$D$2263,"4100*"))/1000+(SUMIFS('EUROSTAT_VBE_AutoP-Input'!Q$7:Q$2263,'EUROSTAT_VBE_AutoP-Input'!$B$7:$B$2263,$D74,'EUROSTAT_VBE_AutoP-Input'!$C$7:$C$2263,"*"&amp;RIGHT($A74,3)&amp;"*",'EUROSTAT_VBE_AutoP-Input'!$D$7:$D$2263,"4230*"))/1000+(SUMIFS('EUROSTAT_VBE_AutoP-Input'!Q$7:Q$2263,'EUROSTAT_VBE_AutoP-Input'!$B$7:$B$2263,$D74,'EUROSTAT_VBE_AutoP-Input'!$C$7:$C$2263,"*"&amp;RIGHT($A74,3)&amp;"*",'EUROSTAT_VBE_AutoP-Input'!$D$7:$D$2263,"4240*"))/1000+(SUMIFS('EUROSTAT_VBE_AutoP-Input'!Q$7:Q$2263,'EUROSTAT_VBE_AutoP-Input'!$B$7:$B$2263,$D74,'EUROSTAT_VBE_AutoP-Input'!$C$7:$C$2263,"*"&amp;RIGHT($A74,3)&amp;"*",'EUROSTAT_VBE_AutoP-Input'!$D$7:$D$2263,"3106*"))/1000</f>
        <v>0</v>
      </c>
      <c r="T74" s="17">
        <f>(SUMIFS('EUROSTAT_VBE_AutoP-Input'!R$7:R$2263,'EUROSTAT_VBE_AutoP-Input'!$B$7:$B$2263,$D74,'EUROSTAT_VBE_AutoP-Input'!$C$7:$C$2263,"*"&amp;RIGHT($A74,3)&amp;"*",'EUROSTAT_VBE_AutoP-Input'!$D$7:$D$2263,"4100*"))/1000+(SUMIFS('EUROSTAT_VBE_AutoP-Input'!R$7:R$2263,'EUROSTAT_VBE_AutoP-Input'!$B$7:$B$2263,$D74,'EUROSTAT_VBE_AutoP-Input'!$C$7:$C$2263,"*"&amp;RIGHT($A74,3)&amp;"*",'EUROSTAT_VBE_AutoP-Input'!$D$7:$D$2263,"4230*"))/1000+(SUMIFS('EUROSTAT_VBE_AutoP-Input'!R$7:R$2263,'EUROSTAT_VBE_AutoP-Input'!$B$7:$B$2263,$D74,'EUROSTAT_VBE_AutoP-Input'!$C$7:$C$2263,"*"&amp;RIGHT($A74,3)&amp;"*",'EUROSTAT_VBE_AutoP-Input'!$D$7:$D$2263,"4240*"))/1000+(SUMIFS('EUROSTAT_VBE_AutoP-Input'!R$7:R$2263,'EUROSTAT_VBE_AutoP-Input'!$B$7:$B$2263,$D74,'EUROSTAT_VBE_AutoP-Input'!$C$7:$C$2263,"*"&amp;RIGHT($A74,3)&amp;"*",'EUROSTAT_VBE_AutoP-Input'!$D$7:$D$2263,"3106*"))/1000</f>
        <v>0</v>
      </c>
      <c r="U74" s="17">
        <f>(SUMIFS('EUROSTAT_VBE_AutoP-Input'!S$7:S$2263,'EUROSTAT_VBE_AutoP-Input'!$B$7:$B$2263,$D74,'EUROSTAT_VBE_AutoP-Input'!$C$7:$C$2263,"*"&amp;RIGHT($A74,3)&amp;"*",'EUROSTAT_VBE_AutoP-Input'!$D$7:$D$2263,"4100*"))/1000+(SUMIFS('EUROSTAT_VBE_AutoP-Input'!S$7:S$2263,'EUROSTAT_VBE_AutoP-Input'!$B$7:$B$2263,$D74,'EUROSTAT_VBE_AutoP-Input'!$C$7:$C$2263,"*"&amp;RIGHT($A74,3)&amp;"*",'EUROSTAT_VBE_AutoP-Input'!$D$7:$D$2263,"4230*"))/1000+(SUMIFS('EUROSTAT_VBE_AutoP-Input'!S$7:S$2263,'EUROSTAT_VBE_AutoP-Input'!$B$7:$B$2263,$D74,'EUROSTAT_VBE_AutoP-Input'!$C$7:$C$2263,"*"&amp;RIGHT($A74,3)&amp;"*",'EUROSTAT_VBE_AutoP-Input'!$D$7:$D$2263,"4240*"))/1000+(SUMIFS('EUROSTAT_VBE_AutoP-Input'!S$7:S$2263,'EUROSTAT_VBE_AutoP-Input'!$B$7:$B$2263,$D74,'EUROSTAT_VBE_AutoP-Input'!$C$7:$C$2263,"*"&amp;RIGHT($A74,3)&amp;"*",'EUROSTAT_VBE_AutoP-Input'!$D$7:$D$2263,"3106*"))/1000</f>
        <v>0</v>
      </c>
      <c r="V74" s="17">
        <f>(SUMIFS('EUROSTAT_VBE_AutoP-Input'!T$7:T$2263,'EUROSTAT_VBE_AutoP-Input'!$B$7:$B$2263,$D74,'EUROSTAT_VBE_AutoP-Input'!$C$7:$C$2263,"*"&amp;RIGHT($A74,3)&amp;"*",'EUROSTAT_VBE_AutoP-Input'!$D$7:$D$2263,"4100*"))/1000+(SUMIFS('EUROSTAT_VBE_AutoP-Input'!T$7:T$2263,'EUROSTAT_VBE_AutoP-Input'!$B$7:$B$2263,$D74,'EUROSTAT_VBE_AutoP-Input'!$C$7:$C$2263,"*"&amp;RIGHT($A74,3)&amp;"*",'EUROSTAT_VBE_AutoP-Input'!$D$7:$D$2263,"4230*"))/1000+(SUMIFS('EUROSTAT_VBE_AutoP-Input'!T$7:T$2263,'EUROSTAT_VBE_AutoP-Input'!$B$7:$B$2263,$D74,'EUROSTAT_VBE_AutoP-Input'!$C$7:$C$2263,"*"&amp;RIGHT($A74,3)&amp;"*",'EUROSTAT_VBE_AutoP-Input'!$D$7:$D$2263,"4240*"))/1000+(SUMIFS('EUROSTAT_VBE_AutoP-Input'!T$7:T$2263,'EUROSTAT_VBE_AutoP-Input'!$B$7:$B$2263,$D74,'EUROSTAT_VBE_AutoP-Input'!$C$7:$C$2263,"*"&amp;RIGHT($A74,3)&amp;"*",'EUROSTAT_VBE_AutoP-Input'!$D$7:$D$2263,"3106*"))/1000</f>
        <v>0</v>
      </c>
      <c r="W74" s="17">
        <f>(SUMIFS('EUROSTAT_VBE_AutoP-Input'!U$7:U$2263,'EUROSTAT_VBE_AutoP-Input'!$B$7:$B$2263,$D74,'EUROSTAT_VBE_AutoP-Input'!$C$7:$C$2263,"*"&amp;RIGHT($A74,3)&amp;"*",'EUROSTAT_VBE_AutoP-Input'!$D$7:$D$2263,"4100*"))/1000+(SUMIFS('EUROSTAT_VBE_AutoP-Input'!U$7:U$2263,'EUROSTAT_VBE_AutoP-Input'!$B$7:$B$2263,$D74,'EUROSTAT_VBE_AutoP-Input'!$C$7:$C$2263,"*"&amp;RIGHT($A74,3)&amp;"*",'EUROSTAT_VBE_AutoP-Input'!$D$7:$D$2263,"4230*"))/1000+(SUMIFS('EUROSTAT_VBE_AutoP-Input'!U$7:U$2263,'EUROSTAT_VBE_AutoP-Input'!$B$7:$B$2263,$D74,'EUROSTAT_VBE_AutoP-Input'!$C$7:$C$2263,"*"&amp;RIGHT($A74,3)&amp;"*",'EUROSTAT_VBE_AutoP-Input'!$D$7:$D$2263,"4240*"))/1000+(SUMIFS('EUROSTAT_VBE_AutoP-Input'!U$7:U$2263,'EUROSTAT_VBE_AutoP-Input'!$B$7:$B$2263,$D74,'EUROSTAT_VBE_AutoP-Input'!$C$7:$C$2263,"*"&amp;RIGHT($A74,3)&amp;"*",'EUROSTAT_VBE_AutoP-Input'!$D$7:$D$2263,"3106*"))/1000</f>
        <v>0.59</v>
      </c>
      <c r="X74" s="17">
        <f>(SUMIFS('EUROSTAT_VBE_AutoP-Input'!V$7:V$2263,'EUROSTAT_VBE_AutoP-Input'!$B$7:$B$2263,$D74,'EUROSTAT_VBE_AutoP-Input'!$C$7:$C$2263,"*"&amp;RIGHT($A74,3)&amp;"*",'EUROSTAT_VBE_AutoP-Input'!$D$7:$D$2263,"4100*"))/1000+(SUMIFS('EUROSTAT_VBE_AutoP-Input'!V$7:V$2263,'EUROSTAT_VBE_AutoP-Input'!$B$7:$B$2263,$D74,'EUROSTAT_VBE_AutoP-Input'!$C$7:$C$2263,"*"&amp;RIGHT($A74,3)&amp;"*",'EUROSTAT_VBE_AutoP-Input'!$D$7:$D$2263,"4230*"))/1000+(SUMIFS('EUROSTAT_VBE_AutoP-Input'!V$7:V$2263,'EUROSTAT_VBE_AutoP-Input'!$B$7:$B$2263,$D74,'EUROSTAT_VBE_AutoP-Input'!$C$7:$C$2263,"*"&amp;RIGHT($A74,3)&amp;"*",'EUROSTAT_VBE_AutoP-Input'!$D$7:$D$2263,"4240*"))/1000+(SUMIFS('EUROSTAT_VBE_AutoP-Input'!V$7:V$2263,'EUROSTAT_VBE_AutoP-Input'!$B$7:$B$2263,$D74,'EUROSTAT_VBE_AutoP-Input'!$C$7:$C$2263,"*"&amp;RIGHT($A74,3)&amp;"*",'EUROSTAT_VBE_AutoP-Input'!$D$7:$D$2263,"3106*"))/1000</f>
        <v>0</v>
      </c>
      <c r="Y74" s="17">
        <f>(SUMIFS('EUROSTAT_VBE_AutoP-Input'!W$7:W$2263,'EUROSTAT_VBE_AutoP-Input'!$B$7:$B$2263,$D74,'EUROSTAT_VBE_AutoP-Input'!$C$7:$C$2263,"*"&amp;RIGHT($A74,3)&amp;"*",'EUROSTAT_VBE_AutoP-Input'!$D$7:$D$2263,"4100*"))/1000+(SUMIFS('EUROSTAT_VBE_AutoP-Input'!W$7:W$2263,'EUROSTAT_VBE_AutoP-Input'!$B$7:$B$2263,$D74,'EUROSTAT_VBE_AutoP-Input'!$C$7:$C$2263,"*"&amp;RIGHT($A74,3)&amp;"*",'EUROSTAT_VBE_AutoP-Input'!$D$7:$D$2263,"4230*"))/1000+(SUMIFS('EUROSTAT_VBE_AutoP-Input'!W$7:W$2263,'EUROSTAT_VBE_AutoP-Input'!$B$7:$B$2263,$D74,'EUROSTAT_VBE_AutoP-Input'!$C$7:$C$2263,"*"&amp;RIGHT($A74,3)&amp;"*",'EUROSTAT_VBE_AutoP-Input'!$D$7:$D$2263,"4240*"))/1000+(SUMIFS('EUROSTAT_VBE_AutoP-Input'!W$7:W$2263,'EUROSTAT_VBE_AutoP-Input'!$B$7:$B$2263,$D74,'EUROSTAT_VBE_AutoP-Input'!$C$7:$C$2263,"*"&amp;RIGHT($A74,3)&amp;"*",'EUROSTAT_VBE_AutoP-Input'!$D$7:$D$2263,"3106*"))/1000</f>
        <v>0</v>
      </c>
      <c r="Z74" s="17">
        <f>(SUMIFS('EUROSTAT_VBE_AutoP-Input'!X$7:X$2263,'EUROSTAT_VBE_AutoP-Input'!$B$7:$B$2263,$D74,'EUROSTAT_VBE_AutoP-Input'!$C$7:$C$2263,"*"&amp;RIGHT($A74,3)&amp;"*",'EUROSTAT_VBE_AutoP-Input'!$D$7:$D$2263,"4100*"))/1000+(SUMIFS('EUROSTAT_VBE_AutoP-Input'!X$7:X$2263,'EUROSTAT_VBE_AutoP-Input'!$B$7:$B$2263,$D74,'EUROSTAT_VBE_AutoP-Input'!$C$7:$C$2263,"*"&amp;RIGHT($A74,3)&amp;"*",'EUROSTAT_VBE_AutoP-Input'!$D$7:$D$2263,"4230*"))/1000+(SUMIFS('EUROSTAT_VBE_AutoP-Input'!X$7:X$2263,'EUROSTAT_VBE_AutoP-Input'!$B$7:$B$2263,$D74,'EUROSTAT_VBE_AutoP-Input'!$C$7:$C$2263,"*"&amp;RIGHT($A74,3)&amp;"*",'EUROSTAT_VBE_AutoP-Input'!$D$7:$D$2263,"4240*"))/1000+(SUMIFS('EUROSTAT_VBE_AutoP-Input'!X$7:X$2263,'EUROSTAT_VBE_AutoP-Input'!$B$7:$B$2263,$D74,'EUROSTAT_VBE_AutoP-Input'!$C$7:$C$2263,"*"&amp;RIGHT($A74,3)&amp;"*",'EUROSTAT_VBE_AutoP-Input'!$D$7:$D$2263,"3106*"))/1000</f>
        <v>0</v>
      </c>
      <c r="AA74" s="17">
        <f>(SUMIFS('EUROSTAT_VBE_AutoP-Input'!Y$7:Y$2263,'EUROSTAT_VBE_AutoP-Input'!$B$7:$B$2263,$D74,'EUROSTAT_VBE_AutoP-Input'!$C$7:$C$2263,"*"&amp;RIGHT($A74,3)&amp;"*",'EUROSTAT_VBE_AutoP-Input'!$D$7:$D$2263,"4100*"))/1000+(SUMIFS('EUROSTAT_VBE_AutoP-Input'!Y$7:Y$2263,'EUROSTAT_VBE_AutoP-Input'!$B$7:$B$2263,$D74,'EUROSTAT_VBE_AutoP-Input'!$C$7:$C$2263,"*"&amp;RIGHT($A74,3)&amp;"*",'EUROSTAT_VBE_AutoP-Input'!$D$7:$D$2263,"4230*"))/1000+(SUMIFS('EUROSTAT_VBE_AutoP-Input'!Y$7:Y$2263,'EUROSTAT_VBE_AutoP-Input'!$B$7:$B$2263,$D74,'EUROSTAT_VBE_AutoP-Input'!$C$7:$C$2263,"*"&amp;RIGHT($A74,3)&amp;"*",'EUROSTAT_VBE_AutoP-Input'!$D$7:$D$2263,"4240*"))/1000+(SUMIFS('EUROSTAT_VBE_AutoP-Input'!Y$7:Y$2263,'EUROSTAT_VBE_AutoP-Input'!$B$7:$B$2263,$D74,'EUROSTAT_VBE_AutoP-Input'!$C$7:$C$2263,"*"&amp;RIGHT($A74,3)&amp;"*",'EUROSTAT_VBE_AutoP-Input'!$D$7:$D$2263,"3106*"))/1000</f>
        <v>0</v>
      </c>
      <c r="AB74" s="17">
        <f>(SUMIFS('EUROSTAT_VBE_AutoP-Input'!Z$7:Z$2263,'EUROSTAT_VBE_AutoP-Input'!$B$7:$B$2263,$D74,'EUROSTAT_VBE_AutoP-Input'!$C$7:$C$2263,"*"&amp;RIGHT($A74,3)&amp;"*",'EUROSTAT_VBE_AutoP-Input'!$D$7:$D$2263,"4100*"))/1000+(SUMIFS('EUROSTAT_VBE_AutoP-Input'!Z$7:Z$2263,'EUROSTAT_VBE_AutoP-Input'!$B$7:$B$2263,$D74,'EUROSTAT_VBE_AutoP-Input'!$C$7:$C$2263,"*"&amp;RIGHT($A74,3)&amp;"*",'EUROSTAT_VBE_AutoP-Input'!$D$7:$D$2263,"4230*"))/1000+(SUMIFS('EUROSTAT_VBE_AutoP-Input'!Z$7:Z$2263,'EUROSTAT_VBE_AutoP-Input'!$B$7:$B$2263,$D74,'EUROSTAT_VBE_AutoP-Input'!$C$7:$C$2263,"*"&amp;RIGHT($A74,3)&amp;"*",'EUROSTAT_VBE_AutoP-Input'!$D$7:$D$2263,"4240*"))/1000+(SUMIFS('EUROSTAT_VBE_AutoP-Input'!Z$7:Z$2263,'EUROSTAT_VBE_AutoP-Input'!$B$7:$B$2263,$D74,'EUROSTAT_VBE_AutoP-Input'!$C$7:$C$2263,"*"&amp;RIGHT($A74,3)&amp;"*",'EUROSTAT_VBE_AutoP-Input'!$D$7:$D$2263,"3106*"))/1000</f>
        <v>0</v>
      </c>
      <c r="AC74" s="17">
        <f>(SUMIFS('EUROSTAT_VBE_AutoP-Input'!AA$7:AA$2263,'EUROSTAT_VBE_AutoP-Input'!$B$7:$B$2263,$D74,'EUROSTAT_VBE_AutoP-Input'!$C$7:$C$2263,"*"&amp;RIGHT($A74,3)&amp;"*",'EUROSTAT_VBE_AutoP-Input'!$D$7:$D$2263,"4100*"))/1000+(SUMIFS('EUROSTAT_VBE_AutoP-Input'!AA$7:AA$2263,'EUROSTAT_VBE_AutoP-Input'!$B$7:$B$2263,$D74,'EUROSTAT_VBE_AutoP-Input'!$C$7:$C$2263,"*"&amp;RIGHT($A74,3)&amp;"*",'EUROSTAT_VBE_AutoP-Input'!$D$7:$D$2263,"4230*"))/1000+(SUMIFS('EUROSTAT_VBE_AutoP-Input'!AA$7:AA$2263,'EUROSTAT_VBE_AutoP-Input'!$B$7:$B$2263,$D74,'EUROSTAT_VBE_AutoP-Input'!$C$7:$C$2263,"*"&amp;RIGHT($A74,3)&amp;"*",'EUROSTAT_VBE_AutoP-Input'!$D$7:$D$2263,"4240*"))/1000+(SUMIFS('EUROSTAT_VBE_AutoP-Input'!AA$7:AA$2263,'EUROSTAT_VBE_AutoP-Input'!$B$7:$B$2263,$D74,'EUROSTAT_VBE_AutoP-Input'!$C$7:$C$2263,"*"&amp;RIGHT($A74,3)&amp;"*",'EUROSTAT_VBE_AutoP-Input'!$D$7:$D$2263,"3106*"))/1000</f>
        <v>0</v>
      </c>
      <c r="AD74" s="17">
        <f>(SUMIFS('EUROSTAT_VBE_AutoP-Input'!AB$7:AB$2263,'EUROSTAT_VBE_AutoP-Input'!$B$7:$B$2263,$D74,'EUROSTAT_VBE_AutoP-Input'!$C$7:$C$2263,"*"&amp;RIGHT($A74,3)&amp;"*",'EUROSTAT_VBE_AutoP-Input'!$D$7:$D$2263,"4100*"))/1000+(SUMIFS('EUROSTAT_VBE_AutoP-Input'!AB$7:AB$2263,'EUROSTAT_VBE_AutoP-Input'!$B$7:$B$2263,$D74,'EUROSTAT_VBE_AutoP-Input'!$C$7:$C$2263,"*"&amp;RIGHT($A74,3)&amp;"*",'EUROSTAT_VBE_AutoP-Input'!$D$7:$D$2263,"4230*"))/1000+(SUMIFS('EUROSTAT_VBE_AutoP-Input'!AB$7:AB$2263,'EUROSTAT_VBE_AutoP-Input'!$B$7:$B$2263,$D74,'EUROSTAT_VBE_AutoP-Input'!$C$7:$C$2263,"*"&amp;RIGHT($A74,3)&amp;"*",'EUROSTAT_VBE_AutoP-Input'!$D$7:$D$2263,"4240*"))/1000+(SUMIFS('EUROSTAT_VBE_AutoP-Input'!AB$7:AB$2263,'EUROSTAT_VBE_AutoP-Input'!$B$7:$B$2263,$D74,'EUROSTAT_VBE_AutoP-Input'!$C$7:$C$2263,"*"&amp;RIGHT($A74,3)&amp;"*",'EUROSTAT_VBE_AutoP-Input'!$D$7:$D$2263,"3106*"))/1000</f>
        <v>1.201</v>
      </c>
      <c r="AE74" s="17">
        <f>(SUMIFS('EUROSTAT_VBE_AutoP-Input'!AC$7:AC$2263,'EUROSTAT_VBE_AutoP-Input'!$B$7:$B$2263,$D74,'EUROSTAT_VBE_AutoP-Input'!$C$7:$C$2263,"*"&amp;RIGHT($A74,3)&amp;"*",'EUROSTAT_VBE_AutoP-Input'!$D$7:$D$2263,"4100*"))/1000+(SUMIFS('EUROSTAT_VBE_AutoP-Input'!AC$7:AC$2263,'EUROSTAT_VBE_AutoP-Input'!$B$7:$B$2263,$D74,'EUROSTAT_VBE_AutoP-Input'!$C$7:$C$2263,"*"&amp;RIGHT($A74,3)&amp;"*",'EUROSTAT_VBE_AutoP-Input'!$D$7:$D$2263,"4230*"))/1000+(SUMIFS('EUROSTAT_VBE_AutoP-Input'!AC$7:AC$2263,'EUROSTAT_VBE_AutoP-Input'!$B$7:$B$2263,$D74,'EUROSTAT_VBE_AutoP-Input'!$C$7:$C$2263,"*"&amp;RIGHT($A74,3)&amp;"*",'EUROSTAT_VBE_AutoP-Input'!$D$7:$D$2263,"4240*"))/1000+(SUMIFS('EUROSTAT_VBE_AutoP-Input'!AC$7:AC$2263,'EUROSTAT_VBE_AutoP-Input'!$B$7:$B$2263,$D74,'EUROSTAT_VBE_AutoP-Input'!$C$7:$C$2263,"*"&amp;RIGHT($A74,3)&amp;"*",'EUROSTAT_VBE_AutoP-Input'!$D$7:$D$2263,"3106*"))/1000</f>
        <v>32.576</v>
      </c>
      <c r="AF74" s="17">
        <f>(SUMIFS('EUROSTAT_VBE_AutoP-Input'!AD$7:AD$2263,'EUROSTAT_VBE_AutoP-Input'!$B$7:$B$2263,$D74,'EUROSTAT_VBE_AutoP-Input'!$C$7:$C$2263,"*"&amp;RIGHT($A74,3)&amp;"*",'EUROSTAT_VBE_AutoP-Input'!$D$7:$D$2263,"4100*"))/1000+(SUMIFS('EUROSTAT_VBE_AutoP-Input'!AD$7:AD$2263,'EUROSTAT_VBE_AutoP-Input'!$B$7:$B$2263,$D74,'EUROSTAT_VBE_AutoP-Input'!$C$7:$C$2263,"*"&amp;RIGHT($A74,3)&amp;"*",'EUROSTAT_VBE_AutoP-Input'!$D$7:$D$2263,"4230*"))/1000+(SUMIFS('EUROSTAT_VBE_AutoP-Input'!AD$7:AD$2263,'EUROSTAT_VBE_AutoP-Input'!$B$7:$B$2263,$D74,'EUROSTAT_VBE_AutoP-Input'!$C$7:$C$2263,"*"&amp;RIGHT($A74,3)&amp;"*",'EUROSTAT_VBE_AutoP-Input'!$D$7:$D$2263,"4240*"))/1000+(SUMIFS('EUROSTAT_VBE_AutoP-Input'!AD$7:AD$2263,'EUROSTAT_VBE_AutoP-Input'!$B$7:$B$2263,$D74,'EUROSTAT_VBE_AutoP-Input'!$C$7:$C$2263,"*"&amp;RIGHT($A74,3)&amp;"*",'EUROSTAT_VBE_AutoP-Input'!$D$7:$D$2263,"3106*"))/1000</f>
        <v>0</v>
      </c>
      <c r="AG74" s="17">
        <f>(SUMIFS('EUROSTAT_VBE_AutoP-Input'!AE$7:AE$2263,'EUROSTAT_VBE_AutoP-Input'!$B$7:$B$2263,$D74,'EUROSTAT_VBE_AutoP-Input'!$C$7:$C$2263,"*"&amp;RIGHT($A74,3)&amp;"*",'EUROSTAT_VBE_AutoP-Input'!$D$7:$D$2263,"4100*"))/1000+(SUMIFS('EUROSTAT_VBE_AutoP-Input'!AE$7:AE$2263,'EUROSTAT_VBE_AutoP-Input'!$B$7:$B$2263,$D74,'EUROSTAT_VBE_AutoP-Input'!$C$7:$C$2263,"*"&amp;RIGHT($A74,3)&amp;"*",'EUROSTAT_VBE_AutoP-Input'!$D$7:$D$2263,"4230*"))/1000+(SUMIFS('EUROSTAT_VBE_AutoP-Input'!AE$7:AE$2263,'EUROSTAT_VBE_AutoP-Input'!$B$7:$B$2263,$D74,'EUROSTAT_VBE_AutoP-Input'!$C$7:$C$2263,"*"&amp;RIGHT($A74,3)&amp;"*",'EUROSTAT_VBE_AutoP-Input'!$D$7:$D$2263,"4240*"))/1000+(SUMIFS('EUROSTAT_VBE_AutoP-Input'!AE$7:AE$2263,'EUROSTAT_VBE_AutoP-Input'!$B$7:$B$2263,$D74,'EUROSTAT_VBE_AutoP-Input'!$C$7:$C$2263,"*"&amp;RIGHT($A74,3)&amp;"*",'EUROSTAT_VBE_AutoP-Input'!$D$7:$D$2263,"3106*"))/1000</f>
        <v>0.212</v>
      </c>
      <c r="AH74" s="17">
        <f>(SUMIFS('EUROSTAT_VBE_AutoP-Input'!AF$7:AF$2263,'EUROSTAT_VBE_AutoP-Input'!$B$7:$B$2263,$D74,'EUROSTAT_VBE_AutoP-Input'!$C$7:$C$2263,"*"&amp;RIGHT($A74,3)&amp;"*",'EUROSTAT_VBE_AutoP-Input'!$D$7:$D$2263,"4100*"))/1000+(SUMIFS('EUROSTAT_VBE_AutoP-Input'!AF$7:AF$2263,'EUROSTAT_VBE_AutoP-Input'!$B$7:$B$2263,$D74,'EUROSTAT_VBE_AutoP-Input'!$C$7:$C$2263,"*"&amp;RIGHT($A74,3)&amp;"*",'EUROSTAT_VBE_AutoP-Input'!$D$7:$D$2263,"4230*"))/1000+(SUMIFS('EUROSTAT_VBE_AutoP-Input'!AF$7:AF$2263,'EUROSTAT_VBE_AutoP-Input'!$B$7:$B$2263,$D74,'EUROSTAT_VBE_AutoP-Input'!$C$7:$C$2263,"*"&amp;RIGHT($A74,3)&amp;"*",'EUROSTAT_VBE_AutoP-Input'!$D$7:$D$2263,"4240*"))/1000+(SUMIFS('EUROSTAT_VBE_AutoP-Input'!AF$7:AF$2263,'EUROSTAT_VBE_AutoP-Input'!$B$7:$B$2263,$D74,'EUROSTAT_VBE_AutoP-Input'!$C$7:$C$2263,"*"&amp;RIGHT($A74,3)&amp;"*",'EUROSTAT_VBE_AutoP-Input'!$D$7:$D$2263,"3106*"))/1000</f>
        <v>1.63</v>
      </c>
      <c r="AI74" s="17">
        <f>(SUMIFS('EUROSTAT_VBE_AutoP-Input'!AG$7:AG$2263,'EUROSTAT_VBE_AutoP-Input'!$B$7:$B$2263,$D74,'EUROSTAT_VBE_AutoP-Input'!$C$7:$C$2263,"*"&amp;RIGHT($A74,3)&amp;"*",'EUROSTAT_VBE_AutoP-Input'!$D$7:$D$2263,"4100*"))/1000+(SUMIFS('EUROSTAT_VBE_AutoP-Input'!AG$7:AG$2263,'EUROSTAT_VBE_AutoP-Input'!$B$7:$B$2263,$D74,'EUROSTAT_VBE_AutoP-Input'!$C$7:$C$2263,"*"&amp;RIGHT($A74,3)&amp;"*",'EUROSTAT_VBE_AutoP-Input'!$D$7:$D$2263,"4230*"))/1000+(SUMIFS('EUROSTAT_VBE_AutoP-Input'!AG$7:AG$2263,'EUROSTAT_VBE_AutoP-Input'!$B$7:$B$2263,$D74,'EUROSTAT_VBE_AutoP-Input'!$C$7:$C$2263,"*"&amp;RIGHT($A74,3)&amp;"*",'EUROSTAT_VBE_AutoP-Input'!$D$7:$D$2263,"4240*"))/1000+(SUMIFS('EUROSTAT_VBE_AutoP-Input'!AG$7:AG$2263,'EUROSTAT_VBE_AutoP-Input'!$B$7:$B$2263,$D74,'EUROSTAT_VBE_AutoP-Input'!$C$7:$C$2263,"*"&amp;RIGHT($A74,3)&amp;"*",'EUROSTAT_VBE_AutoP-Input'!$D$7:$D$2263,"3106*"))/1000</f>
        <v>3.28</v>
      </c>
      <c r="AJ74" s="17">
        <f>(SUMIFS('EUROSTAT_VBE_AutoP-Input'!AH$7:AH$2263,'EUROSTAT_VBE_AutoP-Input'!$B$7:$B$2263,$D74,'EUROSTAT_VBE_AutoP-Input'!$C$7:$C$2263,"*"&amp;RIGHT($A74,3)&amp;"*",'EUROSTAT_VBE_AutoP-Input'!$D$7:$D$2263,"4100*"))/1000+(SUMIFS('EUROSTAT_VBE_AutoP-Input'!AH$7:AH$2263,'EUROSTAT_VBE_AutoP-Input'!$B$7:$B$2263,$D74,'EUROSTAT_VBE_AutoP-Input'!$C$7:$C$2263,"*"&amp;RIGHT($A74,3)&amp;"*",'EUROSTAT_VBE_AutoP-Input'!$D$7:$D$2263,"4230*"))/1000+(SUMIFS('EUROSTAT_VBE_AutoP-Input'!AH$7:AH$2263,'EUROSTAT_VBE_AutoP-Input'!$B$7:$B$2263,$D74,'EUROSTAT_VBE_AutoP-Input'!$C$7:$C$2263,"*"&amp;RIGHT($A74,3)&amp;"*",'EUROSTAT_VBE_AutoP-Input'!$D$7:$D$2263,"4240*"))/1000+(SUMIFS('EUROSTAT_VBE_AutoP-Input'!AH$7:AH$2263,'EUROSTAT_VBE_AutoP-Input'!$B$7:$B$2263,$D74,'EUROSTAT_VBE_AutoP-Input'!$C$7:$C$2263,"*"&amp;RIGHT($A74,3)&amp;"*",'EUROSTAT_VBE_AutoP-Input'!$D$7:$D$2263,"3106*"))/1000</f>
        <v>0</v>
      </c>
      <c r="AK74" s="17">
        <f>(SUMIFS('EUROSTAT_VBE_AutoP-Input'!AI$7:AI$2263,'EUROSTAT_VBE_AutoP-Input'!$B$7:$B$2263,$D74,'EUROSTAT_VBE_AutoP-Input'!$C$7:$C$2263,"*"&amp;RIGHT($A74,3)&amp;"*",'EUROSTAT_VBE_AutoP-Input'!$D$7:$D$2263,"4100*"))/1000+(SUMIFS('EUROSTAT_VBE_AutoP-Input'!AI$7:AI$2263,'EUROSTAT_VBE_AutoP-Input'!$B$7:$B$2263,$D74,'EUROSTAT_VBE_AutoP-Input'!$C$7:$C$2263,"*"&amp;RIGHT($A74,3)&amp;"*",'EUROSTAT_VBE_AutoP-Input'!$D$7:$D$2263,"4230*"))/1000+(SUMIFS('EUROSTAT_VBE_AutoP-Input'!AI$7:AI$2263,'EUROSTAT_VBE_AutoP-Input'!$B$7:$B$2263,$D74,'EUROSTAT_VBE_AutoP-Input'!$C$7:$C$2263,"*"&amp;RIGHT($A74,3)&amp;"*",'EUROSTAT_VBE_AutoP-Input'!$D$7:$D$2263,"4240*"))/1000+(SUMIFS('EUROSTAT_VBE_AutoP-Input'!AI$7:AI$2263,'EUROSTAT_VBE_AutoP-Input'!$B$7:$B$2263,$D74,'EUROSTAT_VBE_AutoP-Input'!$C$7:$C$2263,"*"&amp;RIGHT($A74,3)&amp;"*",'EUROSTAT_VBE_AutoP-Input'!$D$7:$D$2263,"3106*"))/1000</f>
        <v>0</v>
      </c>
      <c r="AL74" s="17">
        <f>(SUMIFS('EUROSTAT_VBE_AutoP-Input'!AJ$7:AJ$2263,'EUROSTAT_VBE_AutoP-Input'!$B$7:$B$2263,$D74,'EUROSTAT_VBE_AutoP-Input'!$C$7:$C$2263,"*"&amp;RIGHT($A74,3)&amp;"*",'EUROSTAT_VBE_AutoP-Input'!$D$7:$D$2263,"4100*"))/1000+(SUMIFS('EUROSTAT_VBE_AutoP-Input'!AJ$7:AJ$2263,'EUROSTAT_VBE_AutoP-Input'!$B$7:$B$2263,$D74,'EUROSTAT_VBE_AutoP-Input'!$C$7:$C$2263,"*"&amp;RIGHT($A74,3)&amp;"*",'EUROSTAT_VBE_AutoP-Input'!$D$7:$D$2263,"4230*"))/1000+(SUMIFS('EUROSTAT_VBE_AutoP-Input'!AJ$7:AJ$2263,'EUROSTAT_VBE_AutoP-Input'!$B$7:$B$2263,$D74,'EUROSTAT_VBE_AutoP-Input'!$C$7:$C$2263,"*"&amp;RIGHT($A74,3)&amp;"*",'EUROSTAT_VBE_AutoP-Input'!$D$7:$D$2263,"4240*"))/1000+(SUMIFS('EUROSTAT_VBE_AutoP-Input'!AJ$7:AJ$2263,'EUROSTAT_VBE_AutoP-Input'!$B$7:$B$2263,$D74,'EUROSTAT_VBE_AutoP-Input'!$C$7:$C$2263,"*"&amp;RIGHT($A74,3)&amp;"*",'EUROSTAT_VBE_AutoP-Input'!$D$7:$D$2263,"3106*"))/1000</f>
        <v>0</v>
      </c>
      <c r="AM74" s="17">
        <f>(SUMIFS('EUROSTAT_VBE_AutoP-Input'!AK$7:AK$2263,'EUROSTAT_VBE_AutoP-Input'!$B$7:$B$2263,$D74,'EUROSTAT_VBE_AutoP-Input'!$C$7:$C$2263,"*"&amp;RIGHT($A74,3)&amp;"*",'EUROSTAT_VBE_AutoP-Input'!$D$7:$D$2263,"4100*"))/1000+(SUMIFS('EUROSTAT_VBE_AutoP-Input'!AK$7:AK$2263,'EUROSTAT_VBE_AutoP-Input'!$B$7:$B$2263,$D74,'EUROSTAT_VBE_AutoP-Input'!$C$7:$C$2263,"*"&amp;RIGHT($A74,3)&amp;"*",'EUROSTAT_VBE_AutoP-Input'!$D$7:$D$2263,"4230*"))/1000+(SUMIFS('EUROSTAT_VBE_AutoP-Input'!AK$7:AK$2263,'EUROSTAT_VBE_AutoP-Input'!$B$7:$B$2263,$D74,'EUROSTAT_VBE_AutoP-Input'!$C$7:$C$2263,"*"&amp;RIGHT($A74,3)&amp;"*",'EUROSTAT_VBE_AutoP-Input'!$D$7:$D$2263,"4240*"))/1000+(SUMIFS('EUROSTAT_VBE_AutoP-Input'!AK$7:AK$2263,'EUROSTAT_VBE_AutoP-Input'!$B$7:$B$2263,$D74,'EUROSTAT_VBE_AutoP-Input'!$C$7:$C$2263,"*"&amp;RIGHT($A74,3)&amp;"*",'EUROSTAT_VBE_AutoP-Input'!$D$7:$D$2263,"3106*"))/1000</f>
        <v>13.604</v>
      </c>
      <c r="AN74" s="20"/>
      <c r="AO74" s="49">
        <v>0</v>
      </c>
      <c r="AP74" s="49">
        <v>0</v>
      </c>
      <c r="AQ74" s="49">
        <v>0</v>
      </c>
      <c r="AR74" s="49">
        <v>0</v>
      </c>
      <c r="AS74" s="49">
        <v>0</v>
      </c>
    </row>
    <row r="75" spans="1:45">
      <c r="A75" t="s">
        <v>627</v>
      </c>
      <c r="B75" s="12" t="s">
        <v>628</v>
      </c>
      <c r="C75" t="s">
        <v>293</v>
      </c>
      <c r="D75" t="s">
        <v>126</v>
      </c>
      <c r="E75" s="189" t="s">
        <v>240</v>
      </c>
      <c r="F75" s="189" t="s">
        <v>260</v>
      </c>
      <c r="G75" s="17">
        <f>(SUMIFS('EUROSTAT_VBE_AutoP-Input'!E$7:E$2263,'EUROSTAT_VBE_AutoP-Input'!$B$7:$B$2263,$D75,'EUROSTAT_VBE_AutoP-Input'!$C$7:$C$2263,"*"&amp;RIGHT($A75,3)&amp;"*",'EUROSTAT_VBE_AutoP-Input'!$D$7:$D$2263,"421*"))/1000</f>
        <v>1.803</v>
      </c>
      <c r="H75" s="17">
        <f>(SUMIFS('EUROSTAT_VBE_AutoP-Input'!F$7:F$2263,'EUROSTAT_VBE_AutoP-Input'!$B$7:$B$2263,$D75,'EUROSTAT_VBE_AutoP-Input'!$C$7:$C$2263,"*"&amp;RIGHT($A75,3)&amp;"*",'EUROSTAT_VBE_AutoP-Input'!$D$7:$D$2263,"421*"))/1000</f>
        <v>0</v>
      </c>
      <c r="I75" s="17">
        <f>(SUMIFS('EUROSTAT_VBE_AutoP-Input'!G$7:G$2263,'EUROSTAT_VBE_AutoP-Input'!$B$7:$B$2263,$D75,'EUROSTAT_VBE_AutoP-Input'!$C$7:$C$2263,"*"&amp;RIGHT($A75,3)&amp;"*",'EUROSTAT_VBE_AutoP-Input'!$D$7:$D$2263,"421*"))/1000</f>
        <v>0</v>
      </c>
      <c r="J75" s="17">
        <f>(SUMIFS('EUROSTAT_VBE_AutoP-Input'!H$7:H$2263,'EUROSTAT_VBE_AutoP-Input'!$B$7:$B$2263,$D75,'EUROSTAT_VBE_AutoP-Input'!$C$7:$C$2263,"*"&amp;RIGHT($A75,3)&amp;"*",'EUROSTAT_VBE_AutoP-Input'!$D$7:$D$2263,"421*"))/1000</f>
        <v>0</v>
      </c>
      <c r="K75" s="17">
        <f>(SUMIFS('EUROSTAT_VBE_AutoP-Input'!I$7:I$2263,'EUROSTAT_VBE_AutoP-Input'!$B$7:$B$2263,$D75,'EUROSTAT_VBE_AutoP-Input'!$C$7:$C$2263,"*"&amp;RIGHT($A75,3)&amp;"*",'EUROSTAT_VBE_AutoP-Input'!$D$7:$D$2263,"421*"))/1000</f>
        <v>0</v>
      </c>
      <c r="L75" s="17">
        <f>(SUMIFS('EUROSTAT_VBE_AutoP-Input'!J$7:J$2263,'EUROSTAT_VBE_AutoP-Input'!$B$7:$B$2263,$D75,'EUROSTAT_VBE_AutoP-Input'!$C$7:$C$2263,"*"&amp;RIGHT($A75,3)&amp;"*",'EUROSTAT_VBE_AutoP-Input'!$D$7:$D$2263,"421*"))/1000</f>
        <v>11.428</v>
      </c>
      <c r="M75" s="17">
        <f>(SUMIFS('EUROSTAT_VBE_AutoP-Input'!K$7:K$2263,'EUROSTAT_VBE_AutoP-Input'!$B$7:$B$2263,$D75,'EUROSTAT_VBE_AutoP-Input'!$C$7:$C$2263,"*"&amp;RIGHT($A75,3)&amp;"*",'EUROSTAT_VBE_AutoP-Input'!$D$7:$D$2263,"421*"))/1000</f>
        <v>0</v>
      </c>
      <c r="N75" s="17">
        <f>(SUMIFS('EUROSTAT_VBE_AutoP-Input'!L$7:L$2263,'EUROSTAT_VBE_AutoP-Input'!$B$7:$B$2263,$D75,'EUROSTAT_VBE_AutoP-Input'!$C$7:$C$2263,"*"&amp;RIGHT($A75,3)&amp;"*",'EUROSTAT_VBE_AutoP-Input'!$D$7:$D$2263,"421*"))/1000</f>
        <v>0</v>
      </c>
      <c r="O75" s="17">
        <f>(SUMIFS('EUROSTAT_VBE_AutoP-Input'!M$7:M$2263,'EUROSTAT_VBE_AutoP-Input'!$B$7:$B$2263,$D75,'EUROSTAT_VBE_AutoP-Input'!$C$7:$C$2263,"*"&amp;RIGHT($A75,3)&amp;"*",'EUROSTAT_VBE_AutoP-Input'!$D$7:$D$2263,"421*"))/1000</f>
        <v>0</v>
      </c>
      <c r="P75" s="17">
        <f>(SUMIFS('EUROSTAT_VBE_AutoP-Input'!N$7:N$2263,'EUROSTAT_VBE_AutoP-Input'!$B$7:$B$2263,$D75,'EUROSTAT_VBE_AutoP-Input'!$C$7:$C$2263,"*"&amp;RIGHT($A75,3)&amp;"*",'EUROSTAT_VBE_AutoP-Input'!$D$7:$D$2263,"421*"))/1000</f>
        <v>0</v>
      </c>
      <c r="Q75" s="17">
        <f>(SUMIFS('EUROSTAT_VBE_AutoP-Input'!O$7:O$2263,'EUROSTAT_VBE_AutoP-Input'!$B$7:$B$2263,$D75,'EUROSTAT_VBE_AutoP-Input'!$C$7:$C$2263,"*"&amp;RIGHT($A75,3)&amp;"*",'EUROSTAT_VBE_AutoP-Input'!$D$7:$D$2263,"421*"))/1000</f>
        <v>0.521</v>
      </c>
      <c r="R75" s="17">
        <f>(SUMIFS('EUROSTAT_VBE_AutoP-Input'!P$7:P$2263,'EUROSTAT_VBE_AutoP-Input'!$B$7:$B$2263,$D75,'EUROSTAT_VBE_AutoP-Input'!$C$7:$C$2263,"*"&amp;RIGHT($A75,3)&amp;"*",'EUROSTAT_VBE_AutoP-Input'!$D$7:$D$2263,"421*"))/1000</f>
        <v>1.161</v>
      </c>
      <c r="S75" s="17">
        <f>(SUMIFS('EUROSTAT_VBE_AutoP-Input'!Q$7:Q$2263,'EUROSTAT_VBE_AutoP-Input'!$B$7:$B$2263,$D75,'EUROSTAT_VBE_AutoP-Input'!$C$7:$C$2263,"*"&amp;RIGHT($A75,3)&amp;"*",'EUROSTAT_VBE_AutoP-Input'!$D$7:$D$2263,"421*"))/1000</f>
        <v>0</v>
      </c>
      <c r="T75" s="17">
        <f>(SUMIFS('EUROSTAT_VBE_AutoP-Input'!R$7:R$2263,'EUROSTAT_VBE_AutoP-Input'!$B$7:$B$2263,$D75,'EUROSTAT_VBE_AutoP-Input'!$C$7:$C$2263,"*"&amp;RIGHT($A75,3)&amp;"*",'EUROSTAT_VBE_AutoP-Input'!$D$7:$D$2263,"421*"))/1000</f>
        <v>0</v>
      </c>
      <c r="U75" s="17">
        <f>(SUMIFS('EUROSTAT_VBE_AutoP-Input'!S$7:S$2263,'EUROSTAT_VBE_AutoP-Input'!$B$7:$B$2263,$D75,'EUROSTAT_VBE_AutoP-Input'!$C$7:$C$2263,"*"&amp;RIGHT($A75,3)&amp;"*",'EUROSTAT_VBE_AutoP-Input'!$D$7:$D$2263,"421*"))/1000</f>
        <v>0</v>
      </c>
      <c r="V75" s="17">
        <f>(SUMIFS('EUROSTAT_VBE_AutoP-Input'!T$7:T$2263,'EUROSTAT_VBE_AutoP-Input'!$B$7:$B$2263,$D75,'EUROSTAT_VBE_AutoP-Input'!$C$7:$C$2263,"*"&amp;RIGHT($A75,3)&amp;"*",'EUROSTAT_VBE_AutoP-Input'!$D$7:$D$2263,"421*"))/1000</f>
        <v>0</v>
      </c>
      <c r="W75" s="17">
        <f>(SUMIFS('EUROSTAT_VBE_AutoP-Input'!U$7:U$2263,'EUROSTAT_VBE_AutoP-Input'!$B$7:$B$2263,$D75,'EUROSTAT_VBE_AutoP-Input'!$C$7:$C$2263,"*"&amp;RIGHT($A75,3)&amp;"*",'EUROSTAT_VBE_AutoP-Input'!$D$7:$D$2263,"421*"))/1000</f>
        <v>0</v>
      </c>
      <c r="X75" s="17">
        <f>(SUMIFS('EUROSTAT_VBE_AutoP-Input'!V$7:V$2263,'EUROSTAT_VBE_AutoP-Input'!$B$7:$B$2263,$D75,'EUROSTAT_VBE_AutoP-Input'!$C$7:$C$2263,"*"&amp;RIGHT($A75,3)&amp;"*",'EUROSTAT_VBE_AutoP-Input'!$D$7:$D$2263,"421*"))/1000</f>
        <v>0</v>
      </c>
      <c r="Y75" s="17">
        <f>(SUMIFS('EUROSTAT_VBE_AutoP-Input'!W$7:W$2263,'EUROSTAT_VBE_AutoP-Input'!$B$7:$B$2263,$D75,'EUROSTAT_VBE_AutoP-Input'!$C$7:$C$2263,"*"&amp;RIGHT($A75,3)&amp;"*",'EUROSTAT_VBE_AutoP-Input'!$D$7:$D$2263,"421*"))/1000</f>
        <v>0</v>
      </c>
      <c r="Z75" s="17">
        <f>(SUMIFS('EUROSTAT_VBE_AutoP-Input'!X$7:X$2263,'EUROSTAT_VBE_AutoP-Input'!$B$7:$B$2263,$D75,'EUROSTAT_VBE_AutoP-Input'!$C$7:$C$2263,"*"&amp;RIGHT($A75,3)&amp;"*",'EUROSTAT_VBE_AutoP-Input'!$D$7:$D$2263,"421*"))/1000</f>
        <v>0</v>
      </c>
      <c r="AA75" s="17">
        <f>(SUMIFS('EUROSTAT_VBE_AutoP-Input'!Y$7:Y$2263,'EUROSTAT_VBE_AutoP-Input'!$B$7:$B$2263,$D75,'EUROSTAT_VBE_AutoP-Input'!$C$7:$C$2263,"*"&amp;RIGHT($A75,3)&amp;"*",'EUROSTAT_VBE_AutoP-Input'!$D$7:$D$2263,"421*"))/1000</f>
        <v>0</v>
      </c>
      <c r="AB75" s="17">
        <f>(SUMIFS('EUROSTAT_VBE_AutoP-Input'!Z$7:Z$2263,'EUROSTAT_VBE_AutoP-Input'!$B$7:$B$2263,$D75,'EUROSTAT_VBE_AutoP-Input'!$C$7:$C$2263,"*"&amp;RIGHT($A75,3)&amp;"*",'EUROSTAT_VBE_AutoP-Input'!$D$7:$D$2263,"421*"))/1000</f>
        <v>0</v>
      </c>
      <c r="AC75" s="17">
        <f>(SUMIFS('EUROSTAT_VBE_AutoP-Input'!AA$7:AA$2263,'EUROSTAT_VBE_AutoP-Input'!$B$7:$B$2263,$D75,'EUROSTAT_VBE_AutoP-Input'!$C$7:$C$2263,"*"&amp;RIGHT($A75,3)&amp;"*",'EUROSTAT_VBE_AutoP-Input'!$D$7:$D$2263,"421*"))/1000</f>
        <v>0</v>
      </c>
      <c r="AD75" s="17">
        <f>(SUMIFS('EUROSTAT_VBE_AutoP-Input'!AB$7:AB$2263,'EUROSTAT_VBE_AutoP-Input'!$B$7:$B$2263,$D75,'EUROSTAT_VBE_AutoP-Input'!$C$7:$C$2263,"*"&amp;RIGHT($A75,3)&amp;"*",'EUROSTAT_VBE_AutoP-Input'!$D$7:$D$2263,"421*"))/1000</f>
        <v>0</v>
      </c>
      <c r="AE75" s="17">
        <f>(SUMIFS('EUROSTAT_VBE_AutoP-Input'!AC$7:AC$2263,'EUROSTAT_VBE_AutoP-Input'!$B$7:$B$2263,$D75,'EUROSTAT_VBE_AutoP-Input'!$C$7:$C$2263,"*"&amp;RIGHT($A75,3)&amp;"*",'EUROSTAT_VBE_AutoP-Input'!$D$7:$D$2263,"421*"))/1000</f>
        <v>0</v>
      </c>
      <c r="AF75" s="17">
        <f>(SUMIFS('EUROSTAT_VBE_AutoP-Input'!AD$7:AD$2263,'EUROSTAT_VBE_AutoP-Input'!$B$7:$B$2263,$D75,'EUROSTAT_VBE_AutoP-Input'!$C$7:$C$2263,"*"&amp;RIGHT($A75,3)&amp;"*",'EUROSTAT_VBE_AutoP-Input'!$D$7:$D$2263,"421*"))/1000</f>
        <v>0</v>
      </c>
      <c r="AG75" s="17">
        <f>(SUMIFS('EUROSTAT_VBE_AutoP-Input'!AE$7:AE$2263,'EUROSTAT_VBE_AutoP-Input'!$B$7:$B$2263,$D75,'EUROSTAT_VBE_AutoP-Input'!$C$7:$C$2263,"*"&amp;RIGHT($A75,3)&amp;"*",'EUROSTAT_VBE_AutoP-Input'!$D$7:$D$2263,"421*"))/1000</f>
        <v>0</v>
      </c>
      <c r="AH75" s="17">
        <f>(SUMIFS('EUROSTAT_VBE_AutoP-Input'!AF$7:AF$2263,'EUROSTAT_VBE_AutoP-Input'!$B$7:$B$2263,$D75,'EUROSTAT_VBE_AutoP-Input'!$C$7:$C$2263,"*"&amp;RIGHT($A75,3)&amp;"*",'EUROSTAT_VBE_AutoP-Input'!$D$7:$D$2263,"421*"))/1000</f>
        <v>0</v>
      </c>
      <c r="AI75" s="17">
        <f>(SUMIFS('EUROSTAT_VBE_AutoP-Input'!AG$7:AG$2263,'EUROSTAT_VBE_AutoP-Input'!$B$7:$B$2263,$D75,'EUROSTAT_VBE_AutoP-Input'!$C$7:$C$2263,"*"&amp;RIGHT($A75,3)&amp;"*",'EUROSTAT_VBE_AutoP-Input'!$D$7:$D$2263,"421*"))/1000</f>
        <v>0</v>
      </c>
      <c r="AJ75" s="17">
        <f>(SUMIFS('EUROSTAT_VBE_AutoP-Input'!AH$7:AH$2263,'EUROSTAT_VBE_AutoP-Input'!$B$7:$B$2263,$D75,'EUROSTAT_VBE_AutoP-Input'!$C$7:$C$2263,"*"&amp;RIGHT($A75,3)&amp;"*",'EUROSTAT_VBE_AutoP-Input'!$D$7:$D$2263,"421*"))/1000</f>
        <v>0</v>
      </c>
      <c r="AK75" s="17">
        <f>(SUMIFS('EUROSTAT_VBE_AutoP-Input'!AI$7:AI$2263,'EUROSTAT_VBE_AutoP-Input'!$B$7:$B$2263,$D75,'EUROSTAT_VBE_AutoP-Input'!$C$7:$C$2263,"*"&amp;RIGHT($A75,3)&amp;"*",'EUROSTAT_VBE_AutoP-Input'!$D$7:$D$2263,"421*"))/1000</f>
        <v>0</v>
      </c>
      <c r="AL75" s="17">
        <f>(SUMIFS('EUROSTAT_VBE_AutoP-Input'!AJ$7:AJ$2263,'EUROSTAT_VBE_AutoP-Input'!$B$7:$B$2263,$D75,'EUROSTAT_VBE_AutoP-Input'!$C$7:$C$2263,"*"&amp;RIGHT($A75,3)&amp;"*",'EUROSTAT_VBE_AutoP-Input'!$D$7:$D$2263,"421*"))/1000</f>
        <v>0</v>
      </c>
      <c r="AM75" s="17">
        <f>(SUMIFS('EUROSTAT_VBE_AutoP-Input'!AK$7:AK$2263,'EUROSTAT_VBE_AutoP-Input'!$B$7:$B$2263,$D75,'EUROSTAT_VBE_AutoP-Input'!$C$7:$C$2263,"*"&amp;RIGHT($A75,3)&amp;"*",'EUROSTAT_VBE_AutoP-Input'!$D$7:$D$2263,"421*"))/1000</f>
        <v>6.385</v>
      </c>
      <c r="AN75" s="20"/>
      <c r="AO75" s="49">
        <v>0</v>
      </c>
      <c r="AP75" s="49">
        <v>0</v>
      </c>
      <c r="AQ75" s="49">
        <v>0</v>
      </c>
      <c r="AR75" s="49">
        <v>0</v>
      </c>
      <c r="AS75" s="49">
        <v>0</v>
      </c>
    </row>
    <row r="76" spans="1:45">
      <c r="A76" t="s">
        <v>627</v>
      </c>
      <c r="B76" s="12" t="s">
        <v>628</v>
      </c>
      <c r="C76" t="s">
        <v>293</v>
      </c>
      <c r="D76" t="s">
        <v>126</v>
      </c>
      <c r="E76" s="189" t="s">
        <v>241</v>
      </c>
      <c r="F76" s="189" t="s">
        <v>261</v>
      </c>
      <c r="G76" s="17">
        <f>(SUMIFS('EUROSTAT_VBE_AutoP-Input'!E$7:E$2263,'EUROSTAT_VBE_AutoP-Input'!$B$7:$B$2263,$D76,'EUROSTAT_VBE_AutoP-Input'!$C$7:$C$2263,"*"&amp;RIGHT($A76,3)&amp;"*",'EUROSTAT_VBE_AutoP-Input'!$D$7:$D$2263,"422*"))/1000</f>
        <v>13.502</v>
      </c>
      <c r="H76" s="17">
        <f>(SUMIFS('EUROSTAT_VBE_AutoP-Input'!F$7:F$2263,'EUROSTAT_VBE_AutoP-Input'!$B$7:$B$2263,$D76,'EUROSTAT_VBE_AutoP-Input'!$C$7:$C$2263,"*"&amp;RIGHT($A76,3)&amp;"*",'EUROSTAT_VBE_AutoP-Input'!$D$7:$D$2263,"422*"))/1000</f>
        <v>0</v>
      </c>
      <c r="I76" s="17">
        <f>(SUMIFS('EUROSTAT_VBE_AutoP-Input'!G$7:G$2263,'EUROSTAT_VBE_AutoP-Input'!$B$7:$B$2263,$D76,'EUROSTAT_VBE_AutoP-Input'!$C$7:$C$2263,"*"&amp;RIGHT($A76,3)&amp;"*",'EUROSTAT_VBE_AutoP-Input'!$D$7:$D$2263,"422*"))/1000</f>
        <v>0</v>
      </c>
      <c r="J76" s="17">
        <f>(SUMIFS('EUROSTAT_VBE_AutoP-Input'!H$7:H$2263,'EUROSTAT_VBE_AutoP-Input'!$B$7:$B$2263,$D76,'EUROSTAT_VBE_AutoP-Input'!$C$7:$C$2263,"*"&amp;RIGHT($A76,3)&amp;"*",'EUROSTAT_VBE_AutoP-Input'!$D$7:$D$2263,"422*"))/1000</f>
        <v>0</v>
      </c>
      <c r="K76" s="17">
        <f>(SUMIFS('EUROSTAT_VBE_AutoP-Input'!I$7:I$2263,'EUROSTAT_VBE_AutoP-Input'!$B$7:$B$2263,$D76,'EUROSTAT_VBE_AutoP-Input'!$C$7:$C$2263,"*"&amp;RIGHT($A76,3)&amp;"*",'EUROSTAT_VBE_AutoP-Input'!$D$7:$D$2263,"422*"))/1000</f>
        <v>0</v>
      </c>
      <c r="L76" s="17">
        <f>(SUMIFS('EUROSTAT_VBE_AutoP-Input'!J$7:J$2263,'EUROSTAT_VBE_AutoP-Input'!$B$7:$B$2263,$D76,'EUROSTAT_VBE_AutoP-Input'!$C$7:$C$2263,"*"&amp;RIGHT($A76,3)&amp;"*",'EUROSTAT_VBE_AutoP-Input'!$D$7:$D$2263,"422*"))/1000</f>
        <v>44.965</v>
      </c>
      <c r="M76" s="17">
        <f>(SUMIFS('EUROSTAT_VBE_AutoP-Input'!K$7:K$2263,'EUROSTAT_VBE_AutoP-Input'!$B$7:$B$2263,$D76,'EUROSTAT_VBE_AutoP-Input'!$C$7:$C$2263,"*"&amp;RIGHT($A76,3)&amp;"*",'EUROSTAT_VBE_AutoP-Input'!$D$7:$D$2263,"422*"))/1000</f>
        <v>0</v>
      </c>
      <c r="N76" s="17">
        <f>(SUMIFS('EUROSTAT_VBE_AutoP-Input'!L$7:L$2263,'EUROSTAT_VBE_AutoP-Input'!$B$7:$B$2263,$D76,'EUROSTAT_VBE_AutoP-Input'!$C$7:$C$2263,"*"&amp;RIGHT($A76,3)&amp;"*",'EUROSTAT_VBE_AutoP-Input'!$D$7:$D$2263,"422*"))/1000</f>
        <v>0</v>
      </c>
      <c r="O76" s="17">
        <f>(SUMIFS('EUROSTAT_VBE_AutoP-Input'!M$7:M$2263,'EUROSTAT_VBE_AutoP-Input'!$B$7:$B$2263,$D76,'EUROSTAT_VBE_AutoP-Input'!$C$7:$C$2263,"*"&amp;RIGHT($A76,3)&amp;"*",'EUROSTAT_VBE_AutoP-Input'!$D$7:$D$2263,"422*"))/1000</f>
        <v>0</v>
      </c>
      <c r="P76" s="17">
        <f>(SUMIFS('EUROSTAT_VBE_AutoP-Input'!N$7:N$2263,'EUROSTAT_VBE_AutoP-Input'!$B$7:$B$2263,$D76,'EUROSTAT_VBE_AutoP-Input'!$C$7:$C$2263,"*"&amp;RIGHT($A76,3)&amp;"*",'EUROSTAT_VBE_AutoP-Input'!$D$7:$D$2263,"422*"))/1000</f>
        <v>0</v>
      </c>
      <c r="Q76" s="17">
        <f>(SUMIFS('EUROSTAT_VBE_AutoP-Input'!O$7:O$2263,'EUROSTAT_VBE_AutoP-Input'!$B$7:$B$2263,$D76,'EUROSTAT_VBE_AutoP-Input'!$C$7:$C$2263,"*"&amp;RIGHT($A76,3)&amp;"*",'EUROSTAT_VBE_AutoP-Input'!$D$7:$D$2263,"422*"))/1000</f>
        <v>5.514</v>
      </c>
      <c r="R76" s="17">
        <f>(SUMIFS('EUROSTAT_VBE_AutoP-Input'!P$7:P$2263,'EUROSTAT_VBE_AutoP-Input'!$B$7:$B$2263,$D76,'EUROSTAT_VBE_AutoP-Input'!$C$7:$C$2263,"*"&amp;RIGHT($A76,3)&amp;"*",'EUROSTAT_VBE_AutoP-Input'!$D$7:$D$2263,"422*"))/1000</f>
        <v>5.325</v>
      </c>
      <c r="S76" s="17">
        <f>(SUMIFS('EUROSTAT_VBE_AutoP-Input'!Q$7:Q$2263,'EUROSTAT_VBE_AutoP-Input'!$B$7:$B$2263,$D76,'EUROSTAT_VBE_AutoP-Input'!$C$7:$C$2263,"*"&amp;RIGHT($A76,3)&amp;"*",'EUROSTAT_VBE_AutoP-Input'!$D$7:$D$2263,"422*"))/1000</f>
        <v>0</v>
      </c>
      <c r="T76" s="17">
        <f>(SUMIFS('EUROSTAT_VBE_AutoP-Input'!R$7:R$2263,'EUROSTAT_VBE_AutoP-Input'!$B$7:$B$2263,$D76,'EUROSTAT_VBE_AutoP-Input'!$C$7:$C$2263,"*"&amp;RIGHT($A76,3)&amp;"*",'EUROSTAT_VBE_AutoP-Input'!$D$7:$D$2263,"422*"))/1000</f>
        <v>0</v>
      </c>
      <c r="U76" s="17">
        <f>(SUMIFS('EUROSTAT_VBE_AutoP-Input'!S$7:S$2263,'EUROSTAT_VBE_AutoP-Input'!$B$7:$B$2263,$D76,'EUROSTAT_VBE_AutoP-Input'!$C$7:$C$2263,"*"&amp;RIGHT($A76,3)&amp;"*",'EUROSTAT_VBE_AutoP-Input'!$D$7:$D$2263,"422*"))/1000</f>
        <v>0</v>
      </c>
      <c r="V76" s="17">
        <f>(SUMIFS('EUROSTAT_VBE_AutoP-Input'!T$7:T$2263,'EUROSTAT_VBE_AutoP-Input'!$B$7:$B$2263,$D76,'EUROSTAT_VBE_AutoP-Input'!$C$7:$C$2263,"*"&amp;RIGHT($A76,3)&amp;"*",'EUROSTAT_VBE_AutoP-Input'!$D$7:$D$2263,"422*"))/1000</f>
        <v>0</v>
      </c>
      <c r="W76" s="17">
        <f>(SUMIFS('EUROSTAT_VBE_AutoP-Input'!U$7:U$2263,'EUROSTAT_VBE_AutoP-Input'!$B$7:$B$2263,$D76,'EUROSTAT_VBE_AutoP-Input'!$C$7:$C$2263,"*"&amp;RIGHT($A76,3)&amp;"*",'EUROSTAT_VBE_AutoP-Input'!$D$7:$D$2263,"422*"))/1000</f>
        <v>0</v>
      </c>
      <c r="X76" s="17">
        <f>(SUMIFS('EUROSTAT_VBE_AutoP-Input'!V$7:V$2263,'EUROSTAT_VBE_AutoP-Input'!$B$7:$B$2263,$D76,'EUROSTAT_VBE_AutoP-Input'!$C$7:$C$2263,"*"&amp;RIGHT($A76,3)&amp;"*",'EUROSTAT_VBE_AutoP-Input'!$D$7:$D$2263,"422*"))/1000</f>
        <v>0</v>
      </c>
      <c r="Y76" s="17">
        <f>(SUMIFS('EUROSTAT_VBE_AutoP-Input'!W$7:W$2263,'EUROSTAT_VBE_AutoP-Input'!$B$7:$B$2263,$D76,'EUROSTAT_VBE_AutoP-Input'!$C$7:$C$2263,"*"&amp;RIGHT($A76,3)&amp;"*",'EUROSTAT_VBE_AutoP-Input'!$D$7:$D$2263,"422*"))/1000</f>
        <v>0</v>
      </c>
      <c r="Z76" s="17">
        <f>(SUMIFS('EUROSTAT_VBE_AutoP-Input'!X$7:X$2263,'EUROSTAT_VBE_AutoP-Input'!$B$7:$B$2263,$D76,'EUROSTAT_VBE_AutoP-Input'!$C$7:$C$2263,"*"&amp;RIGHT($A76,3)&amp;"*",'EUROSTAT_VBE_AutoP-Input'!$D$7:$D$2263,"422*"))/1000</f>
        <v>0</v>
      </c>
      <c r="AA76" s="17">
        <f>(SUMIFS('EUROSTAT_VBE_AutoP-Input'!Y$7:Y$2263,'EUROSTAT_VBE_AutoP-Input'!$B$7:$B$2263,$D76,'EUROSTAT_VBE_AutoP-Input'!$C$7:$C$2263,"*"&amp;RIGHT($A76,3)&amp;"*",'EUROSTAT_VBE_AutoP-Input'!$D$7:$D$2263,"422*"))/1000</f>
        <v>0</v>
      </c>
      <c r="AB76" s="17">
        <f>(SUMIFS('EUROSTAT_VBE_AutoP-Input'!Z$7:Z$2263,'EUROSTAT_VBE_AutoP-Input'!$B$7:$B$2263,$D76,'EUROSTAT_VBE_AutoP-Input'!$C$7:$C$2263,"*"&amp;RIGHT($A76,3)&amp;"*",'EUROSTAT_VBE_AutoP-Input'!$D$7:$D$2263,"422*"))/1000</f>
        <v>0</v>
      </c>
      <c r="AC76" s="17">
        <f>(SUMIFS('EUROSTAT_VBE_AutoP-Input'!AA$7:AA$2263,'EUROSTAT_VBE_AutoP-Input'!$B$7:$B$2263,$D76,'EUROSTAT_VBE_AutoP-Input'!$C$7:$C$2263,"*"&amp;RIGHT($A76,3)&amp;"*",'EUROSTAT_VBE_AutoP-Input'!$D$7:$D$2263,"422*"))/1000</f>
        <v>0</v>
      </c>
      <c r="AD76" s="17">
        <f>(SUMIFS('EUROSTAT_VBE_AutoP-Input'!AB$7:AB$2263,'EUROSTAT_VBE_AutoP-Input'!$B$7:$B$2263,$D76,'EUROSTAT_VBE_AutoP-Input'!$C$7:$C$2263,"*"&amp;RIGHT($A76,3)&amp;"*",'EUROSTAT_VBE_AutoP-Input'!$D$7:$D$2263,"422*"))/1000</f>
        <v>0</v>
      </c>
      <c r="AE76" s="17">
        <f>(SUMIFS('EUROSTAT_VBE_AutoP-Input'!AC$7:AC$2263,'EUROSTAT_VBE_AutoP-Input'!$B$7:$B$2263,$D76,'EUROSTAT_VBE_AutoP-Input'!$C$7:$C$2263,"*"&amp;RIGHT($A76,3)&amp;"*",'EUROSTAT_VBE_AutoP-Input'!$D$7:$D$2263,"422*"))/1000</f>
        <v>0</v>
      </c>
      <c r="AF76" s="17">
        <f>(SUMIFS('EUROSTAT_VBE_AutoP-Input'!AD$7:AD$2263,'EUROSTAT_VBE_AutoP-Input'!$B$7:$B$2263,$D76,'EUROSTAT_VBE_AutoP-Input'!$C$7:$C$2263,"*"&amp;RIGHT($A76,3)&amp;"*",'EUROSTAT_VBE_AutoP-Input'!$D$7:$D$2263,"422*"))/1000</f>
        <v>0</v>
      </c>
      <c r="AG76" s="17">
        <f>(SUMIFS('EUROSTAT_VBE_AutoP-Input'!AE$7:AE$2263,'EUROSTAT_VBE_AutoP-Input'!$B$7:$B$2263,$D76,'EUROSTAT_VBE_AutoP-Input'!$C$7:$C$2263,"*"&amp;RIGHT($A76,3)&amp;"*",'EUROSTAT_VBE_AutoP-Input'!$D$7:$D$2263,"422*"))/1000</f>
        <v>0</v>
      </c>
      <c r="AH76" s="17">
        <f>(SUMIFS('EUROSTAT_VBE_AutoP-Input'!AF$7:AF$2263,'EUROSTAT_VBE_AutoP-Input'!$B$7:$B$2263,$D76,'EUROSTAT_VBE_AutoP-Input'!$C$7:$C$2263,"*"&amp;RIGHT($A76,3)&amp;"*",'EUROSTAT_VBE_AutoP-Input'!$D$7:$D$2263,"422*"))/1000</f>
        <v>0.472</v>
      </c>
      <c r="AI76" s="17">
        <f>(SUMIFS('EUROSTAT_VBE_AutoP-Input'!AG$7:AG$2263,'EUROSTAT_VBE_AutoP-Input'!$B$7:$B$2263,$D76,'EUROSTAT_VBE_AutoP-Input'!$C$7:$C$2263,"*"&amp;RIGHT($A76,3)&amp;"*",'EUROSTAT_VBE_AutoP-Input'!$D$7:$D$2263,"422*"))/1000</f>
        <v>0</v>
      </c>
      <c r="AJ76" s="17">
        <f>(SUMIFS('EUROSTAT_VBE_AutoP-Input'!AH$7:AH$2263,'EUROSTAT_VBE_AutoP-Input'!$B$7:$B$2263,$D76,'EUROSTAT_VBE_AutoP-Input'!$C$7:$C$2263,"*"&amp;RIGHT($A76,3)&amp;"*",'EUROSTAT_VBE_AutoP-Input'!$D$7:$D$2263,"422*"))/1000</f>
        <v>0</v>
      </c>
      <c r="AK76" s="17">
        <f>(SUMIFS('EUROSTAT_VBE_AutoP-Input'!AI$7:AI$2263,'EUROSTAT_VBE_AutoP-Input'!$B$7:$B$2263,$D76,'EUROSTAT_VBE_AutoP-Input'!$C$7:$C$2263,"*"&amp;RIGHT($A76,3)&amp;"*",'EUROSTAT_VBE_AutoP-Input'!$D$7:$D$2263,"422*"))/1000</f>
        <v>0</v>
      </c>
      <c r="AL76" s="17">
        <f>(SUMIFS('EUROSTAT_VBE_AutoP-Input'!AJ$7:AJ$2263,'EUROSTAT_VBE_AutoP-Input'!$B$7:$B$2263,$D76,'EUROSTAT_VBE_AutoP-Input'!$C$7:$C$2263,"*"&amp;RIGHT($A76,3)&amp;"*",'EUROSTAT_VBE_AutoP-Input'!$D$7:$D$2263,"422*"))/1000</f>
        <v>0</v>
      </c>
      <c r="AM76" s="17">
        <f>(SUMIFS('EUROSTAT_VBE_AutoP-Input'!AK$7:AK$2263,'EUROSTAT_VBE_AutoP-Input'!$B$7:$B$2263,$D76,'EUROSTAT_VBE_AutoP-Input'!$C$7:$C$2263,"*"&amp;RIGHT($A76,3)&amp;"*",'EUROSTAT_VBE_AutoP-Input'!$D$7:$D$2263,"422*"))/1000</f>
        <v>16.978</v>
      </c>
      <c r="AN76" s="20"/>
      <c r="AO76" s="49">
        <v>0</v>
      </c>
      <c r="AP76" s="49">
        <v>0</v>
      </c>
      <c r="AQ76" s="49">
        <v>0</v>
      </c>
      <c r="AR76" s="49">
        <v>0</v>
      </c>
      <c r="AS76" s="49">
        <v>0</v>
      </c>
    </row>
    <row r="77" spans="1:45">
      <c r="A77" t="s">
        <v>627</v>
      </c>
      <c r="B77" s="12" t="s">
        <v>628</v>
      </c>
      <c r="C77" t="s">
        <v>293</v>
      </c>
      <c r="D77" t="s">
        <v>126</v>
      </c>
      <c r="E77" s="801" t="s">
        <v>242</v>
      </c>
      <c r="F77" s="801" t="s">
        <v>262</v>
      </c>
      <c r="G77" s="17">
        <f>(SUMIFS('EUROSTAT_VBE_AutoP-Input'!E$7:E$2263,'EUROSTAT_VBE_AutoP-Input'!$B$7:$B$2263,$D77,'EUROSTAT_VBE_AutoP-Input'!$C$7:$C$2263,"*"&amp;RIGHT($A77,3)&amp;"*",'EUROSTAT_VBE_AutoP-Input'!$D$7:$D$2263,"5532*"))/1000</f>
        <v>0</v>
      </c>
      <c r="H77" s="17">
        <f>(SUMIFS('EUROSTAT_VBE_AutoP-Input'!F$7:F$2263,'EUROSTAT_VBE_AutoP-Input'!$B$7:$B$2263,$D77,'EUROSTAT_VBE_AutoP-Input'!$C$7:$C$2263,"*"&amp;RIGHT($A77,3)&amp;"*",'EUROSTAT_VBE_AutoP-Input'!$D$7:$D$2263,"5532*"))/1000</f>
        <v>0</v>
      </c>
      <c r="I77" s="17">
        <f>(SUMIFS('EUROSTAT_VBE_AutoP-Input'!G$7:G$2263,'EUROSTAT_VBE_AutoP-Input'!$B$7:$B$2263,$D77,'EUROSTAT_VBE_AutoP-Input'!$C$7:$C$2263,"*"&amp;RIGHT($A77,3)&amp;"*",'EUROSTAT_VBE_AutoP-Input'!$D$7:$D$2263,"5532*"))/1000</f>
        <v>0</v>
      </c>
      <c r="J77" s="17">
        <f>(SUMIFS('EUROSTAT_VBE_AutoP-Input'!H$7:H$2263,'EUROSTAT_VBE_AutoP-Input'!$B$7:$B$2263,$D77,'EUROSTAT_VBE_AutoP-Input'!$C$7:$C$2263,"*"&amp;RIGHT($A77,3)&amp;"*",'EUROSTAT_VBE_AutoP-Input'!$D$7:$D$2263,"5532*"))/1000</f>
        <v>0</v>
      </c>
      <c r="K77" s="17">
        <f>(SUMIFS('EUROSTAT_VBE_AutoP-Input'!I$7:I$2263,'EUROSTAT_VBE_AutoP-Input'!$B$7:$B$2263,$D77,'EUROSTAT_VBE_AutoP-Input'!$C$7:$C$2263,"*"&amp;RIGHT($A77,3)&amp;"*",'EUROSTAT_VBE_AutoP-Input'!$D$7:$D$2263,"5532*"))/1000</f>
        <v>0</v>
      </c>
      <c r="L77" s="17">
        <f>(SUMIFS('EUROSTAT_VBE_AutoP-Input'!J$7:J$2263,'EUROSTAT_VBE_AutoP-Input'!$B$7:$B$2263,$D77,'EUROSTAT_VBE_AutoP-Input'!$C$7:$C$2263,"*"&amp;RIGHT($A77,3)&amp;"*",'EUROSTAT_VBE_AutoP-Input'!$D$7:$D$2263,"5532*"))/1000</f>
        <v>0</v>
      </c>
      <c r="M77" s="17">
        <f>(SUMIFS('EUROSTAT_VBE_AutoP-Input'!K$7:K$2263,'EUROSTAT_VBE_AutoP-Input'!$B$7:$B$2263,$D77,'EUROSTAT_VBE_AutoP-Input'!$C$7:$C$2263,"*"&amp;RIGHT($A77,3)&amp;"*",'EUROSTAT_VBE_AutoP-Input'!$D$7:$D$2263,"5532*"))/1000</f>
        <v>0</v>
      </c>
      <c r="N77" s="17">
        <f>(SUMIFS('EUROSTAT_VBE_AutoP-Input'!L$7:L$2263,'EUROSTAT_VBE_AutoP-Input'!$B$7:$B$2263,$D77,'EUROSTAT_VBE_AutoP-Input'!$C$7:$C$2263,"*"&amp;RIGHT($A77,3)&amp;"*",'EUROSTAT_VBE_AutoP-Input'!$D$7:$D$2263,"5532*"))/1000</f>
        <v>0</v>
      </c>
      <c r="O77" s="17">
        <f>(SUMIFS('EUROSTAT_VBE_AutoP-Input'!M$7:M$2263,'EUROSTAT_VBE_AutoP-Input'!$B$7:$B$2263,$D77,'EUROSTAT_VBE_AutoP-Input'!$C$7:$C$2263,"*"&amp;RIGHT($A77,3)&amp;"*",'EUROSTAT_VBE_AutoP-Input'!$D$7:$D$2263,"5532*"))/1000</f>
        <v>0</v>
      </c>
      <c r="P77" s="17">
        <f>(SUMIFS('EUROSTAT_VBE_AutoP-Input'!N$7:N$2263,'EUROSTAT_VBE_AutoP-Input'!$B$7:$B$2263,$D77,'EUROSTAT_VBE_AutoP-Input'!$C$7:$C$2263,"*"&amp;RIGHT($A77,3)&amp;"*",'EUROSTAT_VBE_AutoP-Input'!$D$7:$D$2263,"5532*"))/1000</f>
        <v>0</v>
      </c>
      <c r="Q77" s="17">
        <f>(SUMIFS('EUROSTAT_VBE_AutoP-Input'!O$7:O$2263,'EUROSTAT_VBE_AutoP-Input'!$B$7:$B$2263,$D77,'EUROSTAT_VBE_AutoP-Input'!$C$7:$C$2263,"*"&amp;RIGHT($A77,3)&amp;"*",'EUROSTAT_VBE_AutoP-Input'!$D$7:$D$2263,"5532*"))/1000</f>
        <v>0</v>
      </c>
      <c r="R77" s="17">
        <f>(SUMIFS('EUROSTAT_VBE_AutoP-Input'!P$7:P$2263,'EUROSTAT_VBE_AutoP-Input'!$B$7:$B$2263,$D77,'EUROSTAT_VBE_AutoP-Input'!$C$7:$C$2263,"*"&amp;RIGHT($A77,3)&amp;"*",'EUROSTAT_VBE_AutoP-Input'!$D$7:$D$2263,"5532*"))/1000</f>
        <v>0</v>
      </c>
      <c r="S77" s="17">
        <f>(SUMIFS('EUROSTAT_VBE_AutoP-Input'!Q$7:Q$2263,'EUROSTAT_VBE_AutoP-Input'!$B$7:$B$2263,$D77,'EUROSTAT_VBE_AutoP-Input'!$C$7:$C$2263,"*"&amp;RIGHT($A77,3)&amp;"*",'EUROSTAT_VBE_AutoP-Input'!$D$7:$D$2263,"5532*"))/1000</f>
        <v>0</v>
      </c>
      <c r="T77" s="17">
        <f>(SUMIFS('EUROSTAT_VBE_AutoP-Input'!R$7:R$2263,'EUROSTAT_VBE_AutoP-Input'!$B$7:$B$2263,$D77,'EUROSTAT_VBE_AutoP-Input'!$C$7:$C$2263,"*"&amp;RIGHT($A77,3)&amp;"*",'EUROSTAT_VBE_AutoP-Input'!$D$7:$D$2263,"5532*"))/1000</f>
        <v>0</v>
      </c>
      <c r="U77" s="17">
        <f>(SUMIFS('EUROSTAT_VBE_AutoP-Input'!S$7:S$2263,'EUROSTAT_VBE_AutoP-Input'!$B$7:$B$2263,$D77,'EUROSTAT_VBE_AutoP-Input'!$C$7:$C$2263,"*"&amp;RIGHT($A77,3)&amp;"*",'EUROSTAT_VBE_AutoP-Input'!$D$7:$D$2263,"5532*"))/1000</f>
        <v>0</v>
      </c>
      <c r="V77" s="17">
        <f>(SUMIFS('EUROSTAT_VBE_AutoP-Input'!T$7:T$2263,'EUROSTAT_VBE_AutoP-Input'!$B$7:$B$2263,$D77,'EUROSTAT_VBE_AutoP-Input'!$C$7:$C$2263,"*"&amp;RIGHT($A77,3)&amp;"*",'EUROSTAT_VBE_AutoP-Input'!$D$7:$D$2263,"5532*"))/1000</f>
        <v>0</v>
      </c>
      <c r="W77" s="17">
        <f>(SUMIFS('EUROSTAT_VBE_AutoP-Input'!U$7:U$2263,'EUROSTAT_VBE_AutoP-Input'!$B$7:$B$2263,$D77,'EUROSTAT_VBE_AutoP-Input'!$C$7:$C$2263,"*"&amp;RIGHT($A77,3)&amp;"*",'EUROSTAT_VBE_AutoP-Input'!$D$7:$D$2263,"5532*"))/1000</f>
        <v>0</v>
      </c>
      <c r="X77" s="17">
        <f>(SUMIFS('EUROSTAT_VBE_AutoP-Input'!V$7:V$2263,'EUROSTAT_VBE_AutoP-Input'!$B$7:$B$2263,$D77,'EUROSTAT_VBE_AutoP-Input'!$C$7:$C$2263,"*"&amp;RIGHT($A77,3)&amp;"*",'EUROSTAT_VBE_AutoP-Input'!$D$7:$D$2263,"5532*"))/1000</f>
        <v>0</v>
      </c>
      <c r="Y77" s="17">
        <f>(SUMIFS('EUROSTAT_VBE_AutoP-Input'!W$7:W$2263,'EUROSTAT_VBE_AutoP-Input'!$B$7:$B$2263,$D77,'EUROSTAT_VBE_AutoP-Input'!$C$7:$C$2263,"*"&amp;RIGHT($A77,3)&amp;"*",'EUROSTAT_VBE_AutoP-Input'!$D$7:$D$2263,"5532*"))/1000</f>
        <v>0</v>
      </c>
      <c r="Z77" s="17">
        <f>(SUMIFS('EUROSTAT_VBE_AutoP-Input'!X$7:X$2263,'EUROSTAT_VBE_AutoP-Input'!$B$7:$B$2263,$D77,'EUROSTAT_VBE_AutoP-Input'!$C$7:$C$2263,"*"&amp;RIGHT($A77,3)&amp;"*",'EUROSTAT_VBE_AutoP-Input'!$D$7:$D$2263,"5532*"))/1000</f>
        <v>0</v>
      </c>
      <c r="AA77" s="17">
        <f>(SUMIFS('EUROSTAT_VBE_AutoP-Input'!Y$7:Y$2263,'EUROSTAT_VBE_AutoP-Input'!$B$7:$B$2263,$D77,'EUROSTAT_VBE_AutoP-Input'!$C$7:$C$2263,"*"&amp;RIGHT($A77,3)&amp;"*",'EUROSTAT_VBE_AutoP-Input'!$D$7:$D$2263,"5532*"))/1000</f>
        <v>0</v>
      </c>
      <c r="AB77" s="17">
        <f>(SUMIFS('EUROSTAT_VBE_AutoP-Input'!Z$7:Z$2263,'EUROSTAT_VBE_AutoP-Input'!$B$7:$B$2263,$D77,'EUROSTAT_VBE_AutoP-Input'!$C$7:$C$2263,"*"&amp;RIGHT($A77,3)&amp;"*",'EUROSTAT_VBE_AutoP-Input'!$D$7:$D$2263,"5532*"))/1000</f>
        <v>0</v>
      </c>
      <c r="AC77" s="17">
        <f>(SUMIFS('EUROSTAT_VBE_AutoP-Input'!AA$7:AA$2263,'EUROSTAT_VBE_AutoP-Input'!$B$7:$B$2263,$D77,'EUROSTAT_VBE_AutoP-Input'!$C$7:$C$2263,"*"&amp;RIGHT($A77,3)&amp;"*",'EUROSTAT_VBE_AutoP-Input'!$D$7:$D$2263,"5532*"))/1000</f>
        <v>0</v>
      </c>
      <c r="AD77" s="17">
        <f>(SUMIFS('EUROSTAT_VBE_AutoP-Input'!AB$7:AB$2263,'EUROSTAT_VBE_AutoP-Input'!$B$7:$B$2263,$D77,'EUROSTAT_VBE_AutoP-Input'!$C$7:$C$2263,"*"&amp;RIGHT($A77,3)&amp;"*",'EUROSTAT_VBE_AutoP-Input'!$D$7:$D$2263,"5532*"))/1000</f>
        <v>0</v>
      </c>
      <c r="AE77" s="17">
        <f>(SUMIFS('EUROSTAT_VBE_AutoP-Input'!AC$7:AC$2263,'EUROSTAT_VBE_AutoP-Input'!$B$7:$B$2263,$D77,'EUROSTAT_VBE_AutoP-Input'!$C$7:$C$2263,"*"&amp;RIGHT($A77,3)&amp;"*",'EUROSTAT_VBE_AutoP-Input'!$D$7:$D$2263,"5532*"))/1000</f>
        <v>0</v>
      </c>
      <c r="AF77" s="17">
        <f>(SUMIFS('EUROSTAT_VBE_AutoP-Input'!AD$7:AD$2263,'EUROSTAT_VBE_AutoP-Input'!$B$7:$B$2263,$D77,'EUROSTAT_VBE_AutoP-Input'!$C$7:$C$2263,"*"&amp;RIGHT($A77,3)&amp;"*",'EUROSTAT_VBE_AutoP-Input'!$D$7:$D$2263,"5532*"))/1000</f>
        <v>0</v>
      </c>
      <c r="AG77" s="17">
        <f>(SUMIFS('EUROSTAT_VBE_AutoP-Input'!AE$7:AE$2263,'EUROSTAT_VBE_AutoP-Input'!$B$7:$B$2263,$D77,'EUROSTAT_VBE_AutoP-Input'!$C$7:$C$2263,"*"&amp;RIGHT($A77,3)&amp;"*",'EUROSTAT_VBE_AutoP-Input'!$D$7:$D$2263,"5532*"))/1000</f>
        <v>0</v>
      </c>
      <c r="AH77" s="17">
        <f>(SUMIFS('EUROSTAT_VBE_AutoP-Input'!AF$7:AF$2263,'EUROSTAT_VBE_AutoP-Input'!$B$7:$B$2263,$D77,'EUROSTAT_VBE_AutoP-Input'!$C$7:$C$2263,"*"&amp;RIGHT($A77,3)&amp;"*",'EUROSTAT_VBE_AutoP-Input'!$D$7:$D$2263,"5532*"))/1000</f>
        <v>0</v>
      </c>
      <c r="AI77" s="17">
        <f>(SUMIFS('EUROSTAT_VBE_AutoP-Input'!AG$7:AG$2263,'EUROSTAT_VBE_AutoP-Input'!$B$7:$B$2263,$D77,'EUROSTAT_VBE_AutoP-Input'!$C$7:$C$2263,"*"&amp;RIGHT($A77,3)&amp;"*",'EUROSTAT_VBE_AutoP-Input'!$D$7:$D$2263,"5532*"))/1000</f>
        <v>0</v>
      </c>
      <c r="AJ77" s="17">
        <f>(SUMIFS('EUROSTAT_VBE_AutoP-Input'!AH$7:AH$2263,'EUROSTAT_VBE_AutoP-Input'!$B$7:$B$2263,$D77,'EUROSTAT_VBE_AutoP-Input'!$C$7:$C$2263,"*"&amp;RIGHT($A77,3)&amp;"*",'EUROSTAT_VBE_AutoP-Input'!$D$7:$D$2263,"5532*"))/1000</f>
        <v>0</v>
      </c>
      <c r="AK77" s="17">
        <f>(SUMIFS('EUROSTAT_VBE_AutoP-Input'!AI$7:AI$2263,'EUROSTAT_VBE_AutoP-Input'!$B$7:$B$2263,$D77,'EUROSTAT_VBE_AutoP-Input'!$C$7:$C$2263,"*"&amp;RIGHT($A77,3)&amp;"*",'EUROSTAT_VBE_AutoP-Input'!$D$7:$D$2263,"5532*"))/1000</f>
        <v>0</v>
      </c>
      <c r="AL77" s="17">
        <f>(SUMIFS('EUROSTAT_VBE_AutoP-Input'!AJ$7:AJ$2263,'EUROSTAT_VBE_AutoP-Input'!$B$7:$B$2263,$D77,'EUROSTAT_VBE_AutoP-Input'!$C$7:$C$2263,"*"&amp;RIGHT($A77,3)&amp;"*",'EUROSTAT_VBE_AutoP-Input'!$D$7:$D$2263,"5532*"))/1000</f>
        <v>0</v>
      </c>
      <c r="AM77" s="17">
        <f>(SUMIFS('EUROSTAT_VBE_AutoP-Input'!AK$7:AK$2263,'EUROSTAT_VBE_AutoP-Input'!$B$7:$B$2263,$D77,'EUROSTAT_VBE_AutoP-Input'!$C$7:$C$2263,"*"&amp;RIGHT($A77,3)&amp;"*",'EUROSTAT_VBE_AutoP-Input'!$D$7:$D$2263,"5532*"))/1000</f>
        <v>0</v>
      </c>
      <c r="AN77" s="20"/>
      <c r="AO77" s="49">
        <v>0</v>
      </c>
      <c r="AP77" s="49">
        <v>0</v>
      </c>
      <c r="AQ77" s="49">
        <v>0</v>
      </c>
      <c r="AR77" s="49">
        <v>0</v>
      </c>
      <c r="AS77" s="49">
        <v>0</v>
      </c>
    </row>
    <row r="78" spans="1:45">
      <c r="A78" t="s">
        <v>627</v>
      </c>
      <c r="B78" s="12" t="s">
        <v>628</v>
      </c>
      <c r="C78" t="s">
        <v>293</v>
      </c>
      <c r="D78" t="s">
        <v>126</v>
      </c>
      <c r="E78" s="801" t="s">
        <v>243</v>
      </c>
      <c r="F78" s="801" t="s">
        <v>263</v>
      </c>
      <c r="G78" s="17">
        <f>(SUMIFS('EUROSTAT_VBE_AutoP-Input'!E$7:E$2263,'EUROSTAT_VBE_AutoP-Input'!$B$7:$B$2263,$D78,'EUROSTAT_VBE_AutoP-Input'!$C$7:$C$2263,"*"&amp;RIGHT($A78,3)&amp;"*",'EUROSTAT_VBE_AutoP-Input'!$D$7:$D$2263,"5550*"))/1000</f>
        <v>0</v>
      </c>
      <c r="H78" s="17">
        <f>(SUMIFS('EUROSTAT_VBE_AutoP-Input'!F$7:F$2263,'EUROSTAT_VBE_AutoP-Input'!$B$7:$B$2263,$D78,'EUROSTAT_VBE_AutoP-Input'!$C$7:$C$2263,"*"&amp;RIGHT($A78,3)&amp;"*",'EUROSTAT_VBE_AutoP-Input'!$D$7:$D$2263,"5550*"))/1000</f>
        <v>0</v>
      </c>
      <c r="I78" s="17">
        <f>(SUMIFS('EUROSTAT_VBE_AutoP-Input'!G$7:G$2263,'EUROSTAT_VBE_AutoP-Input'!$B$7:$B$2263,$D78,'EUROSTAT_VBE_AutoP-Input'!$C$7:$C$2263,"*"&amp;RIGHT($A78,3)&amp;"*",'EUROSTAT_VBE_AutoP-Input'!$D$7:$D$2263,"5550*"))/1000</f>
        <v>0</v>
      </c>
      <c r="J78" s="17">
        <f>(SUMIFS('EUROSTAT_VBE_AutoP-Input'!H$7:H$2263,'EUROSTAT_VBE_AutoP-Input'!$B$7:$B$2263,$D78,'EUROSTAT_VBE_AutoP-Input'!$C$7:$C$2263,"*"&amp;RIGHT($A78,3)&amp;"*",'EUROSTAT_VBE_AutoP-Input'!$D$7:$D$2263,"5550*"))/1000</f>
        <v>0</v>
      </c>
      <c r="K78" s="17">
        <f>(SUMIFS('EUROSTAT_VBE_AutoP-Input'!I$7:I$2263,'EUROSTAT_VBE_AutoP-Input'!$B$7:$B$2263,$D78,'EUROSTAT_VBE_AutoP-Input'!$C$7:$C$2263,"*"&amp;RIGHT($A78,3)&amp;"*",'EUROSTAT_VBE_AutoP-Input'!$D$7:$D$2263,"5550*"))/1000</f>
        <v>0</v>
      </c>
      <c r="L78" s="17">
        <f>(SUMIFS('EUROSTAT_VBE_AutoP-Input'!J$7:J$2263,'EUROSTAT_VBE_AutoP-Input'!$B$7:$B$2263,$D78,'EUROSTAT_VBE_AutoP-Input'!$C$7:$C$2263,"*"&amp;RIGHT($A78,3)&amp;"*",'EUROSTAT_VBE_AutoP-Input'!$D$7:$D$2263,"5550*"))/1000</f>
        <v>0</v>
      </c>
      <c r="M78" s="17">
        <f>(SUMIFS('EUROSTAT_VBE_AutoP-Input'!K$7:K$2263,'EUROSTAT_VBE_AutoP-Input'!$B$7:$B$2263,$D78,'EUROSTAT_VBE_AutoP-Input'!$C$7:$C$2263,"*"&amp;RIGHT($A78,3)&amp;"*",'EUROSTAT_VBE_AutoP-Input'!$D$7:$D$2263,"5550*"))/1000</f>
        <v>0</v>
      </c>
      <c r="N78" s="17">
        <f>(SUMIFS('EUROSTAT_VBE_AutoP-Input'!L$7:L$2263,'EUROSTAT_VBE_AutoP-Input'!$B$7:$B$2263,$D78,'EUROSTAT_VBE_AutoP-Input'!$C$7:$C$2263,"*"&amp;RIGHT($A78,3)&amp;"*",'EUROSTAT_VBE_AutoP-Input'!$D$7:$D$2263,"5550*"))/1000</f>
        <v>0</v>
      </c>
      <c r="O78" s="17">
        <f>(SUMIFS('EUROSTAT_VBE_AutoP-Input'!M$7:M$2263,'EUROSTAT_VBE_AutoP-Input'!$B$7:$B$2263,$D78,'EUROSTAT_VBE_AutoP-Input'!$C$7:$C$2263,"*"&amp;RIGHT($A78,3)&amp;"*",'EUROSTAT_VBE_AutoP-Input'!$D$7:$D$2263,"5550*"))/1000</f>
        <v>0</v>
      </c>
      <c r="P78" s="17">
        <f>(SUMIFS('EUROSTAT_VBE_AutoP-Input'!N$7:N$2263,'EUROSTAT_VBE_AutoP-Input'!$B$7:$B$2263,$D78,'EUROSTAT_VBE_AutoP-Input'!$C$7:$C$2263,"*"&amp;RIGHT($A78,3)&amp;"*",'EUROSTAT_VBE_AutoP-Input'!$D$7:$D$2263,"5550*"))/1000</f>
        <v>0</v>
      </c>
      <c r="Q78" s="17">
        <f>(SUMIFS('EUROSTAT_VBE_AutoP-Input'!O$7:O$2263,'EUROSTAT_VBE_AutoP-Input'!$B$7:$B$2263,$D78,'EUROSTAT_VBE_AutoP-Input'!$C$7:$C$2263,"*"&amp;RIGHT($A78,3)&amp;"*",'EUROSTAT_VBE_AutoP-Input'!$D$7:$D$2263,"5550*"))/1000</f>
        <v>0</v>
      </c>
      <c r="R78" s="17">
        <f>(SUMIFS('EUROSTAT_VBE_AutoP-Input'!P$7:P$2263,'EUROSTAT_VBE_AutoP-Input'!$B$7:$B$2263,$D78,'EUROSTAT_VBE_AutoP-Input'!$C$7:$C$2263,"*"&amp;RIGHT($A78,3)&amp;"*",'EUROSTAT_VBE_AutoP-Input'!$D$7:$D$2263,"5550*"))/1000</f>
        <v>0</v>
      </c>
      <c r="S78" s="17">
        <f>(SUMIFS('EUROSTAT_VBE_AutoP-Input'!Q$7:Q$2263,'EUROSTAT_VBE_AutoP-Input'!$B$7:$B$2263,$D78,'EUROSTAT_VBE_AutoP-Input'!$C$7:$C$2263,"*"&amp;RIGHT($A78,3)&amp;"*",'EUROSTAT_VBE_AutoP-Input'!$D$7:$D$2263,"5550*"))/1000</f>
        <v>0</v>
      </c>
      <c r="T78" s="17">
        <f>(SUMIFS('EUROSTAT_VBE_AutoP-Input'!R$7:R$2263,'EUROSTAT_VBE_AutoP-Input'!$B$7:$B$2263,$D78,'EUROSTAT_VBE_AutoP-Input'!$C$7:$C$2263,"*"&amp;RIGHT($A78,3)&amp;"*",'EUROSTAT_VBE_AutoP-Input'!$D$7:$D$2263,"5550*"))/1000</f>
        <v>0</v>
      </c>
      <c r="U78" s="17">
        <f>(SUMIFS('EUROSTAT_VBE_AutoP-Input'!S$7:S$2263,'EUROSTAT_VBE_AutoP-Input'!$B$7:$B$2263,$D78,'EUROSTAT_VBE_AutoP-Input'!$C$7:$C$2263,"*"&amp;RIGHT($A78,3)&amp;"*",'EUROSTAT_VBE_AutoP-Input'!$D$7:$D$2263,"5550*"))/1000</f>
        <v>0</v>
      </c>
      <c r="V78" s="17">
        <f>(SUMIFS('EUROSTAT_VBE_AutoP-Input'!T$7:T$2263,'EUROSTAT_VBE_AutoP-Input'!$B$7:$B$2263,$D78,'EUROSTAT_VBE_AutoP-Input'!$C$7:$C$2263,"*"&amp;RIGHT($A78,3)&amp;"*",'EUROSTAT_VBE_AutoP-Input'!$D$7:$D$2263,"5550*"))/1000</f>
        <v>0</v>
      </c>
      <c r="W78" s="17">
        <f>(SUMIFS('EUROSTAT_VBE_AutoP-Input'!U$7:U$2263,'EUROSTAT_VBE_AutoP-Input'!$B$7:$B$2263,$D78,'EUROSTAT_VBE_AutoP-Input'!$C$7:$C$2263,"*"&amp;RIGHT($A78,3)&amp;"*",'EUROSTAT_VBE_AutoP-Input'!$D$7:$D$2263,"5550*"))/1000</f>
        <v>0</v>
      </c>
      <c r="X78" s="17">
        <f>(SUMIFS('EUROSTAT_VBE_AutoP-Input'!V$7:V$2263,'EUROSTAT_VBE_AutoP-Input'!$B$7:$B$2263,$D78,'EUROSTAT_VBE_AutoP-Input'!$C$7:$C$2263,"*"&amp;RIGHT($A78,3)&amp;"*",'EUROSTAT_VBE_AutoP-Input'!$D$7:$D$2263,"5550*"))/1000</f>
        <v>0</v>
      </c>
      <c r="Y78" s="17">
        <f>(SUMIFS('EUROSTAT_VBE_AutoP-Input'!W$7:W$2263,'EUROSTAT_VBE_AutoP-Input'!$B$7:$B$2263,$D78,'EUROSTAT_VBE_AutoP-Input'!$C$7:$C$2263,"*"&amp;RIGHT($A78,3)&amp;"*",'EUROSTAT_VBE_AutoP-Input'!$D$7:$D$2263,"5550*"))/1000</f>
        <v>0</v>
      </c>
      <c r="Z78" s="17">
        <f>(SUMIFS('EUROSTAT_VBE_AutoP-Input'!X$7:X$2263,'EUROSTAT_VBE_AutoP-Input'!$B$7:$B$2263,$D78,'EUROSTAT_VBE_AutoP-Input'!$C$7:$C$2263,"*"&amp;RIGHT($A78,3)&amp;"*",'EUROSTAT_VBE_AutoP-Input'!$D$7:$D$2263,"5550*"))/1000</f>
        <v>0</v>
      </c>
      <c r="AA78" s="17">
        <f>(SUMIFS('EUROSTAT_VBE_AutoP-Input'!Y$7:Y$2263,'EUROSTAT_VBE_AutoP-Input'!$B$7:$B$2263,$D78,'EUROSTAT_VBE_AutoP-Input'!$C$7:$C$2263,"*"&amp;RIGHT($A78,3)&amp;"*",'EUROSTAT_VBE_AutoP-Input'!$D$7:$D$2263,"5550*"))/1000</f>
        <v>0</v>
      </c>
      <c r="AB78" s="17">
        <f>(SUMIFS('EUROSTAT_VBE_AutoP-Input'!Z$7:Z$2263,'EUROSTAT_VBE_AutoP-Input'!$B$7:$B$2263,$D78,'EUROSTAT_VBE_AutoP-Input'!$C$7:$C$2263,"*"&amp;RIGHT($A78,3)&amp;"*",'EUROSTAT_VBE_AutoP-Input'!$D$7:$D$2263,"5550*"))/1000</f>
        <v>0</v>
      </c>
      <c r="AC78" s="17">
        <f>(SUMIFS('EUROSTAT_VBE_AutoP-Input'!AA$7:AA$2263,'EUROSTAT_VBE_AutoP-Input'!$B$7:$B$2263,$D78,'EUROSTAT_VBE_AutoP-Input'!$C$7:$C$2263,"*"&amp;RIGHT($A78,3)&amp;"*",'EUROSTAT_VBE_AutoP-Input'!$D$7:$D$2263,"5550*"))/1000</f>
        <v>0</v>
      </c>
      <c r="AD78" s="17">
        <f>(SUMIFS('EUROSTAT_VBE_AutoP-Input'!AB$7:AB$2263,'EUROSTAT_VBE_AutoP-Input'!$B$7:$B$2263,$D78,'EUROSTAT_VBE_AutoP-Input'!$C$7:$C$2263,"*"&amp;RIGHT($A78,3)&amp;"*",'EUROSTAT_VBE_AutoP-Input'!$D$7:$D$2263,"5550*"))/1000</f>
        <v>0</v>
      </c>
      <c r="AE78" s="17">
        <f>(SUMIFS('EUROSTAT_VBE_AutoP-Input'!AC$7:AC$2263,'EUROSTAT_VBE_AutoP-Input'!$B$7:$B$2263,$D78,'EUROSTAT_VBE_AutoP-Input'!$C$7:$C$2263,"*"&amp;RIGHT($A78,3)&amp;"*",'EUROSTAT_VBE_AutoP-Input'!$D$7:$D$2263,"5550*"))/1000</f>
        <v>0</v>
      </c>
      <c r="AF78" s="17">
        <f>(SUMIFS('EUROSTAT_VBE_AutoP-Input'!AD$7:AD$2263,'EUROSTAT_VBE_AutoP-Input'!$B$7:$B$2263,$D78,'EUROSTAT_VBE_AutoP-Input'!$C$7:$C$2263,"*"&amp;RIGHT($A78,3)&amp;"*",'EUROSTAT_VBE_AutoP-Input'!$D$7:$D$2263,"5550*"))/1000</f>
        <v>0</v>
      </c>
      <c r="AG78" s="17">
        <f>(SUMIFS('EUROSTAT_VBE_AutoP-Input'!AE$7:AE$2263,'EUROSTAT_VBE_AutoP-Input'!$B$7:$B$2263,$D78,'EUROSTAT_VBE_AutoP-Input'!$C$7:$C$2263,"*"&amp;RIGHT($A78,3)&amp;"*",'EUROSTAT_VBE_AutoP-Input'!$D$7:$D$2263,"5550*"))/1000</f>
        <v>0</v>
      </c>
      <c r="AH78" s="17">
        <f>(SUMIFS('EUROSTAT_VBE_AutoP-Input'!AF$7:AF$2263,'EUROSTAT_VBE_AutoP-Input'!$B$7:$B$2263,$D78,'EUROSTAT_VBE_AutoP-Input'!$C$7:$C$2263,"*"&amp;RIGHT($A78,3)&amp;"*",'EUROSTAT_VBE_AutoP-Input'!$D$7:$D$2263,"5550*"))/1000</f>
        <v>0</v>
      </c>
      <c r="AI78" s="17">
        <f>(SUMIFS('EUROSTAT_VBE_AutoP-Input'!AG$7:AG$2263,'EUROSTAT_VBE_AutoP-Input'!$B$7:$B$2263,$D78,'EUROSTAT_VBE_AutoP-Input'!$C$7:$C$2263,"*"&amp;RIGHT($A78,3)&amp;"*",'EUROSTAT_VBE_AutoP-Input'!$D$7:$D$2263,"5550*"))/1000</f>
        <v>0</v>
      </c>
      <c r="AJ78" s="17">
        <f>(SUMIFS('EUROSTAT_VBE_AutoP-Input'!AH$7:AH$2263,'EUROSTAT_VBE_AutoP-Input'!$B$7:$B$2263,$D78,'EUROSTAT_VBE_AutoP-Input'!$C$7:$C$2263,"*"&amp;RIGHT($A78,3)&amp;"*",'EUROSTAT_VBE_AutoP-Input'!$D$7:$D$2263,"5550*"))/1000</f>
        <v>0</v>
      </c>
      <c r="AK78" s="17">
        <f>(SUMIFS('EUROSTAT_VBE_AutoP-Input'!AI$7:AI$2263,'EUROSTAT_VBE_AutoP-Input'!$B$7:$B$2263,$D78,'EUROSTAT_VBE_AutoP-Input'!$C$7:$C$2263,"*"&amp;RIGHT($A78,3)&amp;"*",'EUROSTAT_VBE_AutoP-Input'!$D$7:$D$2263,"5550*"))/1000</f>
        <v>0</v>
      </c>
      <c r="AL78" s="17">
        <f>(SUMIFS('EUROSTAT_VBE_AutoP-Input'!AJ$7:AJ$2263,'EUROSTAT_VBE_AutoP-Input'!$B$7:$B$2263,$D78,'EUROSTAT_VBE_AutoP-Input'!$C$7:$C$2263,"*"&amp;RIGHT($A78,3)&amp;"*",'EUROSTAT_VBE_AutoP-Input'!$D$7:$D$2263,"5550*"))/1000</f>
        <v>0</v>
      </c>
      <c r="AM78" s="17">
        <f>(SUMIFS('EUROSTAT_VBE_AutoP-Input'!AK$7:AK$2263,'EUROSTAT_VBE_AutoP-Input'!$B$7:$B$2263,$D78,'EUROSTAT_VBE_AutoP-Input'!$C$7:$C$2263,"*"&amp;RIGHT($A78,3)&amp;"*",'EUROSTAT_VBE_AutoP-Input'!$D$7:$D$2263,"5550*"))/1000</f>
        <v>0</v>
      </c>
      <c r="AN78" s="20"/>
      <c r="AO78" s="49">
        <v>0</v>
      </c>
      <c r="AP78" s="49">
        <v>0</v>
      </c>
      <c r="AQ78" s="49">
        <v>0</v>
      </c>
      <c r="AR78" s="49">
        <v>0</v>
      </c>
      <c r="AS78" s="49">
        <v>0</v>
      </c>
    </row>
    <row r="79" spans="1:45">
      <c r="A79" t="s">
        <v>627</v>
      </c>
      <c r="B79" s="12" t="s">
        <v>628</v>
      </c>
      <c r="C79" t="s">
        <v>293</v>
      </c>
      <c r="D79" t="s">
        <v>126</v>
      </c>
      <c r="E79" t="s">
        <v>244</v>
      </c>
      <c r="F79" t="s">
        <v>264</v>
      </c>
      <c r="G79" s="17">
        <f>(SUMIFS('EUROSTAT_VBE_AutoP-Input'!E$7:E$2263,'EUROSTAT_VBE_AutoP-Input'!$B$7:$B$2263,$D79,'EUROSTAT_VBE_AutoP-Input'!$C$7:$C$2263,"*"&amp;RIGHT($A79,3)&amp;"*",'EUROSTAT_VBE_AutoP-Input'!$D$7:$D$2263,"554*"))/1000-(SUMIFS('EUROSTAT_VBE_AutoP-Input'!E$7:E$2263,'EUROSTAT_VBE_AutoP-Input'!$B$7:$B$2263,$D79,'EUROSTAT_VBE_AutoP-Input'!$C$7:$C$2263,"*"&amp;RIGHT($A79,3)&amp;"*",'EUROSTAT_VBE_AutoP-Input'!$D$7:$D$2263,"5543*"))/1000-(SUMIFS('EUROSTAT_VBE_AutoP-Input'!E$7:E$2263,'EUROSTAT_VBE_AutoP-Input'!$B$7:$B$2263,$D79,'EUROSTAT_VBE_AutoP-Input'!$C$7:$C$2263,"*"&amp;RIGHT($A79,3)&amp;"*",'EUROSTAT_VBE_AutoP-Input'!$D$7:$D$2263,"5544*"))/1000</f>
        <v>3.78</v>
      </c>
      <c r="H79" s="17">
        <f>(SUMIFS('EUROSTAT_VBE_AutoP-Input'!F$7:F$2263,'EUROSTAT_VBE_AutoP-Input'!$B$7:$B$2263,$D79,'EUROSTAT_VBE_AutoP-Input'!$C$7:$C$2263,"*"&amp;RIGHT($A79,3)&amp;"*",'EUROSTAT_VBE_AutoP-Input'!$D$7:$D$2263,"554*"))/1000-(SUMIFS('EUROSTAT_VBE_AutoP-Input'!F$7:F$2263,'EUROSTAT_VBE_AutoP-Input'!$B$7:$B$2263,$D79,'EUROSTAT_VBE_AutoP-Input'!$C$7:$C$2263,"*"&amp;RIGHT($A79,3)&amp;"*",'EUROSTAT_VBE_AutoP-Input'!$D$7:$D$2263,"5543*"))/1000-(SUMIFS('EUROSTAT_VBE_AutoP-Input'!F$7:F$2263,'EUROSTAT_VBE_AutoP-Input'!$B$7:$B$2263,$D79,'EUROSTAT_VBE_AutoP-Input'!$C$7:$C$2263,"*"&amp;RIGHT($A79,3)&amp;"*",'EUROSTAT_VBE_AutoP-Input'!$D$7:$D$2263,"5544*"))/1000</f>
        <v>0.706</v>
      </c>
      <c r="I79" s="17">
        <f>(SUMIFS('EUROSTAT_VBE_AutoP-Input'!G$7:G$2263,'EUROSTAT_VBE_AutoP-Input'!$B$7:$B$2263,$D79,'EUROSTAT_VBE_AutoP-Input'!$C$7:$C$2263,"*"&amp;RIGHT($A79,3)&amp;"*",'EUROSTAT_VBE_AutoP-Input'!$D$7:$D$2263,"554*"))/1000-(SUMIFS('EUROSTAT_VBE_AutoP-Input'!G$7:G$2263,'EUROSTAT_VBE_AutoP-Input'!$B$7:$B$2263,$D79,'EUROSTAT_VBE_AutoP-Input'!$C$7:$C$2263,"*"&amp;RIGHT($A79,3)&amp;"*",'EUROSTAT_VBE_AutoP-Input'!$D$7:$D$2263,"5543*"))/1000-(SUMIFS('EUROSTAT_VBE_AutoP-Input'!G$7:G$2263,'EUROSTAT_VBE_AutoP-Input'!$B$7:$B$2263,$D79,'EUROSTAT_VBE_AutoP-Input'!$C$7:$C$2263,"*"&amp;RIGHT($A79,3)&amp;"*",'EUROSTAT_VBE_AutoP-Input'!$D$7:$D$2263,"5544*"))/1000</f>
        <v>0</v>
      </c>
      <c r="J79" s="17">
        <f>(SUMIFS('EUROSTAT_VBE_AutoP-Input'!H$7:H$2263,'EUROSTAT_VBE_AutoP-Input'!$B$7:$B$2263,$D79,'EUROSTAT_VBE_AutoP-Input'!$C$7:$C$2263,"*"&amp;RIGHT($A79,3)&amp;"*",'EUROSTAT_VBE_AutoP-Input'!$D$7:$D$2263,"554*"))/1000-(SUMIFS('EUROSTAT_VBE_AutoP-Input'!H$7:H$2263,'EUROSTAT_VBE_AutoP-Input'!$B$7:$B$2263,$D79,'EUROSTAT_VBE_AutoP-Input'!$C$7:$C$2263,"*"&amp;RIGHT($A79,3)&amp;"*",'EUROSTAT_VBE_AutoP-Input'!$D$7:$D$2263,"5543*"))/1000-(SUMIFS('EUROSTAT_VBE_AutoP-Input'!H$7:H$2263,'EUROSTAT_VBE_AutoP-Input'!$B$7:$B$2263,$D79,'EUROSTAT_VBE_AutoP-Input'!$C$7:$C$2263,"*"&amp;RIGHT($A79,3)&amp;"*",'EUROSTAT_VBE_AutoP-Input'!$D$7:$D$2263,"5544*"))/1000</f>
        <v>0</v>
      </c>
      <c r="K79" s="17">
        <f>(SUMIFS('EUROSTAT_VBE_AutoP-Input'!I$7:I$2263,'EUROSTAT_VBE_AutoP-Input'!$B$7:$B$2263,$D79,'EUROSTAT_VBE_AutoP-Input'!$C$7:$C$2263,"*"&amp;RIGHT($A79,3)&amp;"*",'EUROSTAT_VBE_AutoP-Input'!$D$7:$D$2263,"554*"))/1000-(SUMIFS('EUROSTAT_VBE_AutoP-Input'!I$7:I$2263,'EUROSTAT_VBE_AutoP-Input'!$B$7:$B$2263,$D79,'EUROSTAT_VBE_AutoP-Input'!$C$7:$C$2263,"*"&amp;RIGHT($A79,3)&amp;"*",'EUROSTAT_VBE_AutoP-Input'!$D$7:$D$2263,"5543*"))/1000-(SUMIFS('EUROSTAT_VBE_AutoP-Input'!I$7:I$2263,'EUROSTAT_VBE_AutoP-Input'!$B$7:$B$2263,$D79,'EUROSTAT_VBE_AutoP-Input'!$C$7:$C$2263,"*"&amp;RIGHT($A79,3)&amp;"*",'EUROSTAT_VBE_AutoP-Input'!$D$7:$D$2263,"5544*"))/1000</f>
        <v>0.319</v>
      </c>
      <c r="L79" s="17">
        <f>(SUMIFS('EUROSTAT_VBE_AutoP-Input'!J$7:J$2263,'EUROSTAT_VBE_AutoP-Input'!$B$7:$B$2263,$D79,'EUROSTAT_VBE_AutoP-Input'!$C$7:$C$2263,"*"&amp;RIGHT($A79,3)&amp;"*",'EUROSTAT_VBE_AutoP-Input'!$D$7:$D$2263,"554*"))/1000-(SUMIFS('EUROSTAT_VBE_AutoP-Input'!J$7:J$2263,'EUROSTAT_VBE_AutoP-Input'!$B$7:$B$2263,$D79,'EUROSTAT_VBE_AutoP-Input'!$C$7:$C$2263,"*"&amp;RIGHT($A79,3)&amp;"*",'EUROSTAT_VBE_AutoP-Input'!$D$7:$D$2263,"5543*"))/1000-(SUMIFS('EUROSTAT_VBE_AutoP-Input'!J$7:J$2263,'EUROSTAT_VBE_AutoP-Input'!$B$7:$B$2263,$D79,'EUROSTAT_VBE_AutoP-Input'!$C$7:$C$2263,"*"&amp;RIGHT($A79,3)&amp;"*",'EUROSTAT_VBE_AutoP-Input'!$D$7:$D$2263,"5544*"))/1000</f>
        <v>7.437</v>
      </c>
      <c r="M79" s="17">
        <f>(SUMIFS('EUROSTAT_VBE_AutoP-Input'!K$7:K$2263,'EUROSTAT_VBE_AutoP-Input'!$B$7:$B$2263,$D79,'EUROSTAT_VBE_AutoP-Input'!$C$7:$C$2263,"*"&amp;RIGHT($A79,3)&amp;"*",'EUROSTAT_VBE_AutoP-Input'!$D$7:$D$2263,"554*"))/1000-(SUMIFS('EUROSTAT_VBE_AutoP-Input'!K$7:K$2263,'EUROSTAT_VBE_AutoP-Input'!$B$7:$B$2263,$D79,'EUROSTAT_VBE_AutoP-Input'!$C$7:$C$2263,"*"&amp;RIGHT($A79,3)&amp;"*",'EUROSTAT_VBE_AutoP-Input'!$D$7:$D$2263,"5543*"))/1000-(SUMIFS('EUROSTAT_VBE_AutoP-Input'!K$7:K$2263,'EUROSTAT_VBE_AutoP-Input'!$B$7:$B$2263,$D79,'EUROSTAT_VBE_AutoP-Input'!$C$7:$C$2263,"*"&amp;RIGHT($A79,3)&amp;"*",'EUROSTAT_VBE_AutoP-Input'!$D$7:$D$2263,"5544*"))/1000</f>
        <v>0.016</v>
      </c>
      <c r="N79" s="17">
        <f>(SUMIFS('EUROSTAT_VBE_AutoP-Input'!L$7:L$2263,'EUROSTAT_VBE_AutoP-Input'!$B$7:$B$2263,$D79,'EUROSTAT_VBE_AutoP-Input'!$C$7:$C$2263,"*"&amp;RIGHT($A79,3)&amp;"*",'EUROSTAT_VBE_AutoP-Input'!$D$7:$D$2263,"554*"))/1000-(SUMIFS('EUROSTAT_VBE_AutoP-Input'!L$7:L$2263,'EUROSTAT_VBE_AutoP-Input'!$B$7:$B$2263,$D79,'EUROSTAT_VBE_AutoP-Input'!$C$7:$C$2263,"*"&amp;RIGHT($A79,3)&amp;"*",'EUROSTAT_VBE_AutoP-Input'!$D$7:$D$2263,"5543*"))/1000-(SUMIFS('EUROSTAT_VBE_AutoP-Input'!L$7:L$2263,'EUROSTAT_VBE_AutoP-Input'!$B$7:$B$2263,$D79,'EUROSTAT_VBE_AutoP-Input'!$C$7:$C$2263,"*"&amp;RIGHT($A79,3)&amp;"*",'EUROSTAT_VBE_AutoP-Input'!$D$7:$D$2263,"5544*"))/1000</f>
        <v>0</v>
      </c>
      <c r="O79" s="17">
        <f>(SUMIFS('EUROSTAT_VBE_AutoP-Input'!M$7:M$2263,'EUROSTAT_VBE_AutoP-Input'!$B$7:$B$2263,$D79,'EUROSTAT_VBE_AutoP-Input'!$C$7:$C$2263,"*"&amp;RIGHT($A79,3)&amp;"*",'EUROSTAT_VBE_AutoP-Input'!$D$7:$D$2263,"554*"))/1000-(SUMIFS('EUROSTAT_VBE_AutoP-Input'!M$7:M$2263,'EUROSTAT_VBE_AutoP-Input'!$B$7:$B$2263,$D79,'EUROSTAT_VBE_AutoP-Input'!$C$7:$C$2263,"*"&amp;RIGHT($A79,3)&amp;"*",'EUROSTAT_VBE_AutoP-Input'!$D$7:$D$2263,"5543*"))/1000-(SUMIFS('EUROSTAT_VBE_AutoP-Input'!M$7:M$2263,'EUROSTAT_VBE_AutoP-Input'!$B$7:$B$2263,$D79,'EUROSTAT_VBE_AutoP-Input'!$C$7:$C$2263,"*"&amp;RIGHT($A79,3)&amp;"*",'EUROSTAT_VBE_AutoP-Input'!$D$7:$D$2263,"5544*"))/1000</f>
        <v>0</v>
      </c>
      <c r="P79" s="17">
        <f>(SUMIFS('EUROSTAT_VBE_AutoP-Input'!N$7:N$2263,'EUROSTAT_VBE_AutoP-Input'!$B$7:$B$2263,$D79,'EUROSTAT_VBE_AutoP-Input'!$C$7:$C$2263,"*"&amp;RIGHT($A79,3)&amp;"*",'EUROSTAT_VBE_AutoP-Input'!$D$7:$D$2263,"554*"))/1000-(SUMIFS('EUROSTAT_VBE_AutoP-Input'!N$7:N$2263,'EUROSTAT_VBE_AutoP-Input'!$B$7:$B$2263,$D79,'EUROSTAT_VBE_AutoP-Input'!$C$7:$C$2263,"*"&amp;RIGHT($A79,3)&amp;"*",'EUROSTAT_VBE_AutoP-Input'!$D$7:$D$2263,"5543*"))/1000-(SUMIFS('EUROSTAT_VBE_AutoP-Input'!N$7:N$2263,'EUROSTAT_VBE_AutoP-Input'!$B$7:$B$2263,$D79,'EUROSTAT_VBE_AutoP-Input'!$C$7:$C$2263,"*"&amp;RIGHT($A79,3)&amp;"*",'EUROSTAT_VBE_AutoP-Input'!$D$7:$D$2263,"5544*"))/1000</f>
        <v>17.626</v>
      </c>
      <c r="Q79" s="17">
        <f>(SUMIFS('EUROSTAT_VBE_AutoP-Input'!O$7:O$2263,'EUROSTAT_VBE_AutoP-Input'!$B$7:$B$2263,$D79,'EUROSTAT_VBE_AutoP-Input'!$C$7:$C$2263,"*"&amp;RIGHT($A79,3)&amp;"*",'EUROSTAT_VBE_AutoP-Input'!$D$7:$D$2263,"554*"))/1000-(SUMIFS('EUROSTAT_VBE_AutoP-Input'!O$7:O$2263,'EUROSTAT_VBE_AutoP-Input'!$B$7:$B$2263,$D79,'EUROSTAT_VBE_AutoP-Input'!$C$7:$C$2263,"*"&amp;RIGHT($A79,3)&amp;"*",'EUROSTAT_VBE_AutoP-Input'!$D$7:$D$2263,"5543*"))/1000-(SUMIFS('EUROSTAT_VBE_AutoP-Input'!O$7:O$2263,'EUROSTAT_VBE_AutoP-Input'!$B$7:$B$2263,$D79,'EUROSTAT_VBE_AutoP-Input'!$C$7:$C$2263,"*"&amp;RIGHT($A79,3)&amp;"*",'EUROSTAT_VBE_AutoP-Input'!$D$7:$D$2263,"5544*"))/1000</f>
        <v>3.121</v>
      </c>
      <c r="R79" s="17">
        <f>(SUMIFS('EUROSTAT_VBE_AutoP-Input'!P$7:P$2263,'EUROSTAT_VBE_AutoP-Input'!$B$7:$B$2263,$D79,'EUROSTAT_VBE_AutoP-Input'!$C$7:$C$2263,"*"&amp;RIGHT($A79,3)&amp;"*",'EUROSTAT_VBE_AutoP-Input'!$D$7:$D$2263,"554*"))/1000-(SUMIFS('EUROSTAT_VBE_AutoP-Input'!P$7:P$2263,'EUROSTAT_VBE_AutoP-Input'!$B$7:$B$2263,$D79,'EUROSTAT_VBE_AutoP-Input'!$C$7:$C$2263,"*"&amp;RIGHT($A79,3)&amp;"*",'EUROSTAT_VBE_AutoP-Input'!$D$7:$D$2263,"5543*"))/1000-(SUMIFS('EUROSTAT_VBE_AutoP-Input'!P$7:P$2263,'EUROSTAT_VBE_AutoP-Input'!$B$7:$B$2263,$D79,'EUROSTAT_VBE_AutoP-Input'!$C$7:$C$2263,"*"&amp;RIGHT($A79,3)&amp;"*",'EUROSTAT_VBE_AutoP-Input'!$D$7:$D$2263,"5544*"))/1000</f>
        <v>20.559</v>
      </c>
      <c r="S79" s="17">
        <f>(SUMIFS('EUROSTAT_VBE_AutoP-Input'!Q$7:Q$2263,'EUROSTAT_VBE_AutoP-Input'!$B$7:$B$2263,$D79,'EUROSTAT_VBE_AutoP-Input'!$C$7:$C$2263,"*"&amp;RIGHT($A79,3)&amp;"*",'EUROSTAT_VBE_AutoP-Input'!$D$7:$D$2263,"554*"))/1000-(SUMIFS('EUROSTAT_VBE_AutoP-Input'!Q$7:Q$2263,'EUROSTAT_VBE_AutoP-Input'!$B$7:$B$2263,$D79,'EUROSTAT_VBE_AutoP-Input'!$C$7:$C$2263,"*"&amp;RIGHT($A79,3)&amp;"*",'EUROSTAT_VBE_AutoP-Input'!$D$7:$D$2263,"5543*"))/1000-(SUMIFS('EUROSTAT_VBE_AutoP-Input'!Q$7:Q$2263,'EUROSTAT_VBE_AutoP-Input'!$B$7:$B$2263,$D79,'EUROSTAT_VBE_AutoP-Input'!$C$7:$C$2263,"*"&amp;RIGHT($A79,3)&amp;"*",'EUROSTAT_VBE_AutoP-Input'!$D$7:$D$2263,"5544*"))/1000</f>
        <v>0</v>
      </c>
      <c r="T79" s="17">
        <f>(SUMIFS('EUROSTAT_VBE_AutoP-Input'!R$7:R$2263,'EUROSTAT_VBE_AutoP-Input'!$B$7:$B$2263,$D79,'EUROSTAT_VBE_AutoP-Input'!$C$7:$C$2263,"*"&amp;RIGHT($A79,3)&amp;"*",'EUROSTAT_VBE_AutoP-Input'!$D$7:$D$2263,"554*"))/1000-(SUMIFS('EUROSTAT_VBE_AutoP-Input'!R$7:R$2263,'EUROSTAT_VBE_AutoP-Input'!$B$7:$B$2263,$D79,'EUROSTAT_VBE_AutoP-Input'!$C$7:$C$2263,"*"&amp;RIGHT($A79,3)&amp;"*",'EUROSTAT_VBE_AutoP-Input'!$D$7:$D$2263,"5543*"))/1000-(SUMIFS('EUROSTAT_VBE_AutoP-Input'!R$7:R$2263,'EUROSTAT_VBE_AutoP-Input'!$B$7:$B$2263,$D79,'EUROSTAT_VBE_AutoP-Input'!$C$7:$C$2263,"*"&amp;RIGHT($A79,3)&amp;"*",'EUROSTAT_VBE_AutoP-Input'!$D$7:$D$2263,"5544*"))/1000</f>
        <v>0.033</v>
      </c>
      <c r="U79" s="17">
        <f>(SUMIFS('EUROSTAT_VBE_AutoP-Input'!S$7:S$2263,'EUROSTAT_VBE_AutoP-Input'!$B$7:$B$2263,$D79,'EUROSTAT_VBE_AutoP-Input'!$C$7:$C$2263,"*"&amp;RIGHT($A79,3)&amp;"*",'EUROSTAT_VBE_AutoP-Input'!$D$7:$D$2263,"554*"))/1000-(SUMIFS('EUROSTAT_VBE_AutoP-Input'!S$7:S$2263,'EUROSTAT_VBE_AutoP-Input'!$B$7:$B$2263,$D79,'EUROSTAT_VBE_AutoP-Input'!$C$7:$C$2263,"*"&amp;RIGHT($A79,3)&amp;"*",'EUROSTAT_VBE_AutoP-Input'!$D$7:$D$2263,"5543*"))/1000-(SUMIFS('EUROSTAT_VBE_AutoP-Input'!S$7:S$2263,'EUROSTAT_VBE_AutoP-Input'!$B$7:$B$2263,$D79,'EUROSTAT_VBE_AutoP-Input'!$C$7:$C$2263,"*"&amp;RIGHT($A79,3)&amp;"*",'EUROSTAT_VBE_AutoP-Input'!$D$7:$D$2263,"5544*"))/1000</f>
        <v>0</v>
      </c>
      <c r="V79" s="17">
        <f>(SUMIFS('EUROSTAT_VBE_AutoP-Input'!T$7:T$2263,'EUROSTAT_VBE_AutoP-Input'!$B$7:$B$2263,$D79,'EUROSTAT_VBE_AutoP-Input'!$C$7:$C$2263,"*"&amp;RIGHT($A79,3)&amp;"*",'EUROSTAT_VBE_AutoP-Input'!$D$7:$D$2263,"554*"))/1000-(SUMIFS('EUROSTAT_VBE_AutoP-Input'!T$7:T$2263,'EUROSTAT_VBE_AutoP-Input'!$B$7:$B$2263,$D79,'EUROSTAT_VBE_AutoP-Input'!$C$7:$C$2263,"*"&amp;RIGHT($A79,3)&amp;"*",'EUROSTAT_VBE_AutoP-Input'!$D$7:$D$2263,"5543*"))/1000-(SUMIFS('EUROSTAT_VBE_AutoP-Input'!T$7:T$2263,'EUROSTAT_VBE_AutoP-Input'!$B$7:$B$2263,$D79,'EUROSTAT_VBE_AutoP-Input'!$C$7:$C$2263,"*"&amp;RIGHT($A79,3)&amp;"*",'EUROSTAT_VBE_AutoP-Input'!$D$7:$D$2263,"5544*"))/1000</f>
        <v>0</v>
      </c>
      <c r="W79" s="17">
        <f>(SUMIFS('EUROSTAT_VBE_AutoP-Input'!U$7:U$2263,'EUROSTAT_VBE_AutoP-Input'!$B$7:$B$2263,$D79,'EUROSTAT_VBE_AutoP-Input'!$C$7:$C$2263,"*"&amp;RIGHT($A79,3)&amp;"*",'EUROSTAT_VBE_AutoP-Input'!$D$7:$D$2263,"554*"))/1000-(SUMIFS('EUROSTAT_VBE_AutoP-Input'!U$7:U$2263,'EUROSTAT_VBE_AutoP-Input'!$B$7:$B$2263,$D79,'EUROSTAT_VBE_AutoP-Input'!$C$7:$C$2263,"*"&amp;RIGHT($A79,3)&amp;"*",'EUROSTAT_VBE_AutoP-Input'!$D$7:$D$2263,"5543*"))/1000-(SUMIFS('EUROSTAT_VBE_AutoP-Input'!U$7:U$2263,'EUROSTAT_VBE_AutoP-Input'!$B$7:$B$2263,$D79,'EUROSTAT_VBE_AutoP-Input'!$C$7:$C$2263,"*"&amp;RIGHT($A79,3)&amp;"*",'EUROSTAT_VBE_AutoP-Input'!$D$7:$D$2263,"5544*"))/1000</f>
        <v>4.526</v>
      </c>
      <c r="X79" s="17">
        <f>(SUMIFS('EUROSTAT_VBE_AutoP-Input'!V$7:V$2263,'EUROSTAT_VBE_AutoP-Input'!$B$7:$B$2263,$D79,'EUROSTAT_VBE_AutoP-Input'!$C$7:$C$2263,"*"&amp;RIGHT($A79,3)&amp;"*",'EUROSTAT_VBE_AutoP-Input'!$D$7:$D$2263,"554*"))/1000-(SUMIFS('EUROSTAT_VBE_AutoP-Input'!V$7:V$2263,'EUROSTAT_VBE_AutoP-Input'!$B$7:$B$2263,$D79,'EUROSTAT_VBE_AutoP-Input'!$C$7:$C$2263,"*"&amp;RIGHT($A79,3)&amp;"*",'EUROSTAT_VBE_AutoP-Input'!$D$7:$D$2263,"5543*"))/1000-(SUMIFS('EUROSTAT_VBE_AutoP-Input'!V$7:V$2263,'EUROSTAT_VBE_AutoP-Input'!$B$7:$B$2263,$D79,'EUROSTAT_VBE_AutoP-Input'!$C$7:$C$2263,"*"&amp;RIGHT($A79,3)&amp;"*",'EUROSTAT_VBE_AutoP-Input'!$D$7:$D$2263,"5544*"))/1000</f>
        <v>0</v>
      </c>
      <c r="Y79" s="17">
        <f>(SUMIFS('EUROSTAT_VBE_AutoP-Input'!W$7:W$2263,'EUROSTAT_VBE_AutoP-Input'!$B$7:$B$2263,$D79,'EUROSTAT_VBE_AutoP-Input'!$C$7:$C$2263,"*"&amp;RIGHT($A79,3)&amp;"*",'EUROSTAT_VBE_AutoP-Input'!$D$7:$D$2263,"554*"))/1000-(SUMIFS('EUROSTAT_VBE_AutoP-Input'!W$7:W$2263,'EUROSTAT_VBE_AutoP-Input'!$B$7:$B$2263,$D79,'EUROSTAT_VBE_AutoP-Input'!$C$7:$C$2263,"*"&amp;RIGHT($A79,3)&amp;"*",'EUROSTAT_VBE_AutoP-Input'!$D$7:$D$2263,"5543*"))/1000-(SUMIFS('EUROSTAT_VBE_AutoP-Input'!W$7:W$2263,'EUROSTAT_VBE_AutoP-Input'!$B$7:$B$2263,$D79,'EUROSTAT_VBE_AutoP-Input'!$C$7:$C$2263,"*"&amp;RIGHT($A79,3)&amp;"*",'EUROSTAT_VBE_AutoP-Input'!$D$7:$D$2263,"5544*"))/1000</f>
        <v>0</v>
      </c>
      <c r="Z79" s="17">
        <f>(SUMIFS('EUROSTAT_VBE_AutoP-Input'!X$7:X$2263,'EUROSTAT_VBE_AutoP-Input'!$B$7:$B$2263,$D79,'EUROSTAT_VBE_AutoP-Input'!$C$7:$C$2263,"*"&amp;RIGHT($A79,3)&amp;"*",'EUROSTAT_VBE_AutoP-Input'!$D$7:$D$2263,"554*"))/1000-(SUMIFS('EUROSTAT_VBE_AutoP-Input'!X$7:X$2263,'EUROSTAT_VBE_AutoP-Input'!$B$7:$B$2263,$D79,'EUROSTAT_VBE_AutoP-Input'!$C$7:$C$2263,"*"&amp;RIGHT($A79,3)&amp;"*",'EUROSTAT_VBE_AutoP-Input'!$D$7:$D$2263,"5543*"))/1000-(SUMIFS('EUROSTAT_VBE_AutoP-Input'!X$7:X$2263,'EUROSTAT_VBE_AutoP-Input'!$B$7:$B$2263,$D79,'EUROSTAT_VBE_AutoP-Input'!$C$7:$C$2263,"*"&amp;RIGHT($A79,3)&amp;"*",'EUROSTAT_VBE_AutoP-Input'!$D$7:$D$2263,"5544*"))/1000</f>
        <v>0.025</v>
      </c>
      <c r="AA79" s="17">
        <f>(SUMIFS('EUROSTAT_VBE_AutoP-Input'!Y$7:Y$2263,'EUROSTAT_VBE_AutoP-Input'!$B$7:$B$2263,$D79,'EUROSTAT_VBE_AutoP-Input'!$C$7:$C$2263,"*"&amp;RIGHT($A79,3)&amp;"*",'EUROSTAT_VBE_AutoP-Input'!$D$7:$D$2263,"554*"))/1000-(SUMIFS('EUROSTAT_VBE_AutoP-Input'!Y$7:Y$2263,'EUROSTAT_VBE_AutoP-Input'!$B$7:$B$2263,$D79,'EUROSTAT_VBE_AutoP-Input'!$C$7:$C$2263,"*"&amp;RIGHT($A79,3)&amp;"*",'EUROSTAT_VBE_AutoP-Input'!$D$7:$D$2263,"5543*"))/1000-(SUMIFS('EUROSTAT_VBE_AutoP-Input'!Y$7:Y$2263,'EUROSTAT_VBE_AutoP-Input'!$B$7:$B$2263,$D79,'EUROSTAT_VBE_AutoP-Input'!$C$7:$C$2263,"*"&amp;RIGHT($A79,3)&amp;"*",'EUROSTAT_VBE_AutoP-Input'!$D$7:$D$2263,"5544*"))/1000</f>
        <v>0</v>
      </c>
      <c r="AB79" s="17">
        <f>(SUMIFS('EUROSTAT_VBE_AutoP-Input'!Z$7:Z$2263,'EUROSTAT_VBE_AutoP-Input'!$B$7:$B$2263,$D79,'EUROSTAT_VBE_AutoP-Input'!$C$7:$C$2263,"*"&amp;RIGHT($A79,3)&amp;"*",'EUROSTAT_VBE_AutoP-Input'!$D$7:$D$2263,"554*"))/1000-(SUMIFS('EUROSTAT_VBE_AutoP-Input'!Z$7:Z$2263,'EUROSTAT_VBE_AutoP-Input'!$B$7:$B$2263,$D79,'EUROSTAT_VBE_AutoP-Input'!$C$7:$C$2263,"*"&amp;RIGHT($A79,3)&amp;"*",'EUROSTAT_VBE_AutoP-Input'!$D$7:$D$2263,"5543*"))/1000-(SUMIFS('EUROSTAT_VBE_AutoP-Input'!Z$7:Z$2263,'EUROSTAT_VBE_AutoP-Input'!$B$7:$B$2263,$D79,'EUROSTAT_VBE_AutoP-Input'!$C$7:$C$2263,"*"&amp;RIGHT($A79,3)&amp;"*",'EUROSTAT_VBE_AutoP-Input'!$D$7:$D$2263,"5544*"))/1000</f>
        <v>0</v>
      </c>
      <c r="AC79" s="17">
        <f>(SUMIFS('EUROSTAT_VBE_AutoP-Input'!AA$7:AA$2263,'EUROSTAT_VBE_AutoP-Input'!$B$7:$B$2263,$D79,'EUROSTAT_VBE_AutoP-Input'!$C$7:$C$2263,"*"&amp;RIGHT($A79,3)&amp;"*",'EUROSTAT_VBE_AutoP-Input'!$D$7:$D$2263,"554*"))/1000-(SUMIFS('EUROSTAT_VBE_AutoP-Input'!AA$7:AA$2263,'EUROSTAT_VBE_AutoP-Input'!$B$7:$B$2263,$D79,'EUROSTAT_VBE_AutoP-Input'!$C$7:$C$2263,"*"&amp;RIGHT($A79,3)&amp;"*",'EUROSTAT_VBE_AutoP-Input'!$D$7:$D$2263,"5543*"))/1000-(SUMIFS('EUROSTAT_VBE_AutoP-Input'!AA$7:AA$2263,'EUROSTAT_VBE_AutoP-Input'!$B$7:$B$2263,$D79,'EUROSTAT_VBE_AutoP-Input'!$C$7:$C$2263,"*"&amp;RIGHT($A79,3)&amp;"*",'EUROSTAT_VBE_AutoP-Input'!$D$7:$D$2263,"5544*"))/1000</f>
        <v>0</v>
      </c>
      <c r="AD79" s="17">
        <f>(SUMIFS('EUROSTAT_VBE_AutoP-Input'!AB$7:AB$2263,'EUROSTAT_VBE_AutoP-Input'!$B$7:$B$2263,$D79,'EUROSTAT_VBE_AutoP-Input'!$C$7:$C$2263,"*"&amp;RIGHT($A79,3)&amp;"*",'EUROSTAT_VBE_AutoP-Input'!$D$7:$D$2263,"554*"))/1000-(SUMIFS('EUROSTAT_VBE_AutoP-Input'!AB$7:AB$2263,'EUROSTAT_VBE_AutoP-Input'!$B$7:$B$2263,$D79,'EUROSTAT_VBE_AutoP-Input'!$C$7:$C$2263,"*"&amp;RIGHT($A79,3)&amp;"*",'EUROSTAT_VBE_AutoP-Input'!$D$7:$D$2263,"5543*"))/1000-(SUMIFS('EUROSTAT_VBE_AutoP-Input'!AB$7:AB$2263,'EUROSTAT_VBE_AutoP-Input'!$B$7:$B$2263,$D79,'EUROSTAT_VBE_AutoP-Input'!$C$7:$C$2263,"*"&amp;RIGHT($A79,3)&amp;"*",'EUROSTAT_VBE_AutoP-Input'!$D$7:$D$2263,"5544*"))/1000</f>
        <v>7.312</v>
      </c>
      <c r="AE79" s="17">
        <f>(SUMIFS('EUROSTAT_VBE_AutoP-Input'!AC$7:AC$2263,'EUROSTAT_VBE_AutoP-Input'!$B$7:$B$2263,$D79,'EUROSTAT_VBE_AutoP-Input'!$C$7:$C$2263,"*"&amp;RIGHT($A79,3)&amp;"*",'EUROSTAT_VBE_AutoP-Input'!$D$7:$D$2263,"554*"))/1000-(SUMIFS('EUROSTAT_VBE_AutoP-Input'!AC$7:AC$2263,'EUROSTAT_VBE_AutoP-Input'!$B$7:$B$2263,$D79,'EUROSTAT_VBE_AutoP-Input'!$C$7:$C$2263,"*"&amp;RIGHT($A79,3)&amp;"*",'EUROSTAT_VBE_AutoP-Input'!$D$7:$D$2263,"5543*"))/1000-(SUMIFS('EUROSTAT_VBE_AutoP-Input'!AC$7:AC$2263,'EUROSTAT_VBE_AutoP-Input'!$B$7:$B$2263,$D79,'EUROSTAT_VBE_AutoP-Input'!$C$7:$C$2263,"*"&amp;RIGHT($A79,3)&amp;"*",'EUROSTAT_VBE_AutoP-Input'!$D$7:$D$2263,"5544*"))/1000</f>
        <v>1.271</v>
      </c>
      <c r="AF79" s="17">
        <f>(SUMIFS('EUROSTAT_VBE_AutoP-Input'!AD$7:AD$2263,'EUROSTAT_VBE_AutoP-Input'!$B$7:$B$2263,$D79,'EUROSTAT_VBE_AutoP-Input'!$C$7:$C$2263,"*"&amp;RIGHT($A79,3)&amp;"*",'EUROSTAT_VBE_AutoP-Input'!$D$7:$D$2263,"554*"))/1000-(SUMIFS('EUROSTAT_VBE_AutoP-Input'!AD$7:AD$2263,'EUROSTAT_VBE_AutoP-Input'!$B$7:$B$2263,$D79,'EUROSTAT_VBE_AutoP-Input'!$C$7:$C$2263,"*"&amp;RIGHT($A79,3)&amp;"*",'EUROSTAT_VBE_AutoP-Input'!$D$7:$D$2263,"5543*"))/1000-(SUMIFS('EUROSTAT_VBE_AutoP-Input'!AD$7:AD$2263,'EUROSTAT_VBE_AutoP-Input'!$B$7:$B$2263,$D79,'EUROSTAT_VBE_AutoP-Input'!$C$7:$C$2263,"*"&amp;RIGHT($A79,3)&amp;"*",'EUROSTAT_VBE_AutoP-Input'!$D$7:$D$2263,"5544*"))/1000</f>
        <v>0</v>
      </c>
      <c r="AG79" s="17">
        <f>(SUMIFS('EUROSTAT_VBE_AutoP-Input'!AE$7:AE$2263,'EUROSTAT_VBE_AutoP-Input'!$B$7:$B$2263,$D79,'EUROSTAT_VBE_AutoP-Input'!$C$7:$C$2263,"*"&amp;RIGHT($A79,3)&amp;"*",'EUROSTAT_VBE_AutoP-Input'!$D$7:$D$2263,"554*"))/1000-(SUMIFS('EUROSTAT_VBE_AutoP-Input'!AE$7:AE$2263,'EUROSTAT_VBE_AutoP-Input'!$B$7:$B$2263,$D79,'EUROSTAT_VBE_AutoP-Input'!$C$7:$C$2263,"*"&amp;RIGHT($A79,3)&amp;"*",'EUROSTAT_VBE_AutoP-Input'!$D$7:$D$2263,"5543*"))/1000-(SUMIFS('EUROSTAT_VBE_AutoP-Input'!AE$7:AE$2263,'EUROSTAT_VBE_AutoP-Input'!$B$7:$B$2263,$D79,'EUROSTAT_VBE_AutoP-Input'!$C$7:$C$2263,"*"&amp;RIGHT($A79,3)&amp;"*",'EUROSTAT_VBE_AutoP-Input'!$D$7:$D$2263,"5544*"))/1000</f>
        <v>2.013</v>
      </c>
      <c r="AH79" s="17">
        <f>(SUMIFS('EUROSTAT_VBE_AutoP-Input'!AF$7:AF$2263,'EUROSTAT_VBE_AutoP-Input'!$B$7:$B$2263,$D79,'EUROSTAT_VBE_AutoP-Input'!$C$7:$C$2263,"*"&amp;RIGHT($A79,3)&amp;"*",'EUROSTAT_VBE_AutoP-Input'!$D$7:$D$2263,"554*"))/1000-(SUMIFS('EUROSTAT_VBE_AutoP-Input'!AF$7:AF$2263,'EUROSTAT_VBE_AutoP-Input'!$B$7:$B$2263,$D79,'EUROSTAT_VBE_AutoP-Input'!$C$7:$C$2263,"*"&amp;RIGHT($A79,3)&amp;"*",'EUROSTAT_VBE_AutoP-Input'!$D$7:$D$2263,"5543*"))/1000-(SUMIFS('EUROSTAT_VBE_AutoP-Input'!AF$7:AF$2263,'EUROSTAT_VBE_AutoP-Input'!$B$7:$B$2263,$D79,'EUROSTAT_VBE_AutoP-Input'!$C$7:$C$2263,"*"&amp;RIGHT($A79,3)&amp;"*",'EUROSTAT_VBE_AutoP-Input'!$D$7:$D$2263,"5544*"))/1000</f>
        <v>0.077</v>
      </c>
      <c r="AI79" s="17">
        <f>(SUMIFS('EUROSTAT_VBE_AutoP-Input'!AG$7:AG$2263,'EUROSTAT_VBE_AutoP-Input'!$B$7:$B$2263,$D79,'EUROSTAT_VBE_AutoP-Input'!$C$7:$C$2263,"*"&amp;RIGHT($A79,3)&amp;"*",'EUROSTAT_VBE_AutoP-Input'!$D$7:$D$2263,"554*"))/1000-(SUMIFS('EUROSTAT_VBE_AutoP-Input'!AG$7:AG$2263,'EUROSTAT_VBE_AutoP-Input'!$B$7:$B$2263,$D79,'EUROSTAT_VBE_AutoP-Input'!$C$7:$C$2263,"*"&amp;RIGHT($A79,3)&amp;"*",'EUROSTAT_VBE_AutoP-Input'!$D$7:$D$2263,"5543*"))/1000-(SUMIFS('EUROSTAT_VBE_AutoP-Input'!AG$7:AG$2263,'EUROSTAT_VBE_AutoP-Input'!$B$7:$B$2263,$D79,'EUROSTAT_VBE_AutoP-Input'!$C$7:$C$2263,"*"&amp;RIGHT($A79,3)&amp;"*",'EUROSTAT_VBE_AutoP-Input'!$D$7:$D$2263,"5544*"))/1000</f>
        <v>0</v>
      </c>
      <c r="AJ79" s="17">
        <f>(SUMIFS('EUROSTAT_VBE_AutoP-Input'!AH$7:AH$2263,'EUROSTAT_VBE_AutoP-Input'!$B$7:$B$2263,$D79,'EUROSTAT_VBE_AutoP-Input'!$C$7:$C$2263,"*"&amp;RIGHT($A79,3)&amp;"*",'EUROSTAT_VBE_AutoP-Input'!$D$7:$D$2263,"554*"))/1000-(SUMIFS('EUROSTAT_VBE_AutoP-Input'!AH$7:AH$2263,'EUROSTAT_VBE_AutoP-Input'!$B$7:$B$2263,$D79,'EUROSTAT_VBE_AutoP-Input'!$C$7:$C$2263,"*"&amp;RIGHT($A79,3)&amp;"*",'EUROSTAT_VBE_AutoP-Input'!$D$7:$D$2263,"5543*"))/1000-(SUMIFS('EUROSTAT_VBE_AutoP-Input'!AH$7:AH$2263,'EUROSTAT_VBE_AutoP-Input'!$B$7:$B$2263,$D79,'EUROSTAT_VBE_AutoP-Input'!$C$7:$C$2263,"*"&amp;RIGHT($A79,3)&amp;"*",'EUROSTAT_VBE_AutoP-Input'!$D$7:$D$2263,"5544*"))/1000</f>
        <v>0</v>
      </c>
      <c r="AK79" s="17">
        <f>(SUMIFS('EUROSTAT_VBE_AutoP-Input'!AI$7:AI$2263,'EUROSTAT_VBE_AutoP-Input'!$B$7:$B$2263,$D79,'EUROSTAT_VBE_AutoP-Input'!$C$7:$C$2263,"*"&amp;RIGHT($A79,3)&amp;"*",'EUROSTAT_VBE_AutoP-Input'!$D$7:$D$2263,"554*"))/1000-(SUMIFS('EUROSTAT_VBE_AutoP-Input'!AI$7:AI$2263,'EUROSTAT_VBE_AutoP-Input'!$B$7:$B$2263,$D79,'EUROSTAT_VBE_AutoP-Input'!$C$7:$C$2263,"*"&amp;RIGHT($A79,3)&amp;"*",'EUROSTAT_VBE_AutoP-Input'!$D$7:$D$2263,"5543*"))/1000-(SUMIFS('EUROSTAT_VBE_AutoP-Input'!AI$7:AI$2263,'EUROSTAT_VBE_AutoP-Input'!$B$7:$B$2263,$D79,'EUROSTAT_VBE_AutoP-Input'!$C$7:$C$2263,"*"&amp;RIGHT($A79,3)&amp;"*",'EUROSTAT_VBE_AutoP-Input'!$D$7:$D$2263,"5544*"))/1000</f>
        <v>0.107</v>
      </c>
      <c r="AL79" s="17">
        <f>(SUMIFS('EUROSTAT_VBE_AutoP-Input'!AJ$7:AJ$2263,'EUROSTAT_VBE_AutoP-Input'!$B$7:$B$2263,$D79,'EUROSTAT_VBE_AutoP-Input'!$C$7:$C$2263,"*"&amp;RIGHT($A79,3)&amp;"*",'EUROSTAT_VBE_AutoP-Input'!$D$7:$D$2263,"554*"))/1000-(SUMIFS('EUROSTAT_VBE_AutoP-Input'!AJ$7:AJ$2263,'EUROSTAT_VBE_AutoP-Input'!$B$7:$B$2263,$D79,'EUROSTAT_VBE_AutoP-Input'!$C$7:$C$2263,"*"&amp;RIGHT($A79,3)&amp;"*",'EUROSTAT_VBE_AutoP-Input'!$D$7:$D$2263,"5543*"))/1000-(SUMIFS('EUROSTAT_VBE_AutoP-Input'!AJ$7:AJ$2263,'EUROSTAT_VBE_AutoP-Input'!$B$7:$B$2263,$D79,'EUROSTAT_VBE_AutoP-Input'!$C$7:$C$2263,"*"&amp;RIGHT($A79,3)&amp;"*",'EUROSTAT_VBE_AutoP-Input'!$D$7:$D$2263,"5544*"))/1000</f>
        <v>0.014</v>
      </c>
      <c r="AM79" s="17">
        <f>(SUMIFS('EUROSTAT_VBE_AutoP-Input'!AK$7:AK$2263,'EUROSTAT_VBE_AutoP-Input'!$B$7:$B$2263,$D79,'EUROSTAT_VBE_AutoP-Input'!$C$7:$C$2263,"*"&amp;RIGHT($A79,3)&amp;"*",'EUROSTAT_VBE_AutoP-Input'!$D$7:$D$2263,"554*"))/1000-(SUMIFS('EUROSTAT_VBE_AutoP-Input'!AK$7:AK$2263,'EUROSTAT_VBE_AutoP-Input'!$B$7:$B$2263,$D79,'EUROSTAT_VBE_AutoP-Input'!$C$7:$C$2263,"*"&amp;RIGHT($A79,3)&amp;"*",'EUROSTAT_VBE_AutoP-Input'!$D$7:$D$2263,"5543*"))/1000-(SUMIFS('EUROSTAT_VBE_AutoP-Input'!AK$7:AK$2263,'EUROSTAT_VBE_AutoP-Input'!$B$7:$B$2263,$D79,'EUROSTAT_VBE_AutoP-Input'!$C$7:$C$2263,"*"&amp;RIGHT($A79,3)&amp;"*",'EUROSTAT_VBE_AutoP-Input'!$D$7:$D$2263,"5544*"))/1000</f>
        <v>76.618</v>
      </c>
      <c r="AN79" s="20"/>
      <c r="AO79" s="49">
        <v>0</v>
      </c>
      <c r="AP79" s="49">
        <v>0</v>
      </c>
      <c r="AQ79" s="49">
        <v>0</v>
      </c>
      <c r="AR79" s="49">
        <v>0</v>
      </c>
      <c r="AS79" s="49">
        <v>0</v>
      </c>
    </row>
    <row r="80" spans="1:45">
      <c r="A80" t="s">
        <v>627</v>
      </c>
      <c r="B80" s="12" t="s">
        <v>628</v>
      </c>
      <c r="C80" t="s">
        <v>293</v>
      </c>
      <c r="D80" t="s">
        <v>126</v>
      </c>
      <c r="E80" s="247" t="s">
        <v>245</v>
      </c>
      <c r="F80" s="247" t="s">
        <v>265</v>
      </c>
      <c r="G80" s="17">
        <f>(SUMIFS('EUROSTAT_VBE_AutoP-Input'!E$7:E$2263,'EUROSTAT_VBE_AutoP-Input'!$B$7:$B$2263,$D80,'EUROSTAT_VBE_AutoP-Input'!$C$7:$C$2263,"*"&amp;RIGHT($A80,3)&amp;"*",'EUROSTAT_VBE_AutoP-Input'!$D$7:$D$2263,"5543*"))/1000</f>
        <v>4.218</v>
      </c>
      <c r="H80" s="17">
        <f>(SUMIFS('EUROSTAT_VBE_AutoP-Input'!F$7:F$2263,'EUROSTAT_VBE_AutoP-Input'!$B$7:$B$2263,$D80,'EUROSTAT_VBE_AutoP-Input'!$C$7:$C$2263,"*"&amp;RIGHT($A80,3)&amp;"*",'EUROSTAT_VBE_AutoP-Input'!$D$7:$D$2263,"5543*"))/1000</f>
        <v>0</v>
      </c>
      <c r="I80" s="17">
        <f>(SUMIFS('EUROSTAT_VBE_AutoP-Input'!G$7:G$2263,'EUROSTAT_VBE_AutoP-Input'!$B$7:$B$2263,$D80,'EUROSTAT_VBE_AutoP-Input'!$C$7:$C$2263,"*"&amp;RIGHT($A80,3)&amp;"*",'EUROSTAT_VBE_AutoP-Input'!$D$7:$D$2263,"5543*"))/1000</f>
        <v>0</v>
      </c>
      <c r="J80" s="17">
        <f>(SUMIFS('EUROSTAT_VBE_AutoP-Input'!H$7:H$2263,'EUROSTAT_VBE_AutoP-Input'!$B$7:$B$2263,$D80,'EUROSTAT_VBE_AutoP-Input'!$C$7:$C$2263,"*"&amp;RIGHT($A80,3)&amp;"*",'EUROSTAT_VBE_AutoP-Input'!$D$7:$D$2263,"5543*"))/1000</f>
        <v>0</v>
      </c>
      <c r="K80" s="17">
        <f>(SUMIFS('EUROSTAT_VBE_AutoP-Input'!I$7:I$2263,'EUROSTAT_VBE_AutoP-Input'!$B$7:$B$2263,$D80,'EUROSTAT_VBE_AutoP-Input'!$C$7:$C$2263,"*"&amp;RIGHT($A80,3)&amp;"*",'EUROSTAT_VBE_AutoP-Input'!$D$7:$D$2263,"5543*"))/1000</f>
        <v>0.473</v>
      </c>
      <c r="L80" s="17">
        <f>(SUMIFS('EUROSTAT_VBE_AutoP-Input'!J$7:J$2263,'EUROSTAT_VBE_AutoP-Input'!$B$7:$B$2263,$D80,'EUROSTAT_VBE_AutoP-Input'!$C$7:$C$2263,"*"&amp;RIGHT($A80,3)&amp;"*",'EUROSTAT_VBE_AutoP-Input'!$D$7:$D$2263,"5543*"))/1000</f>
        <v>0.642</v>
      </c>
      <c r="M80" s="17">
        <f>(SUMIFS('EUROSTAT_VBE_AutoP-Input'!K$7:K$2263,'EUROSTAT_VBE_AutoP-Input'!$B$7:$B$2263,$D80,'EUROSTAT_VBE_AutoP-Input'!$C$7:$C$2263,"*"&amp;RIGHT($A80,3)&amp;"*",'EUROSTAT_VBE_AutoP-Input'!$D$7:$D$2263,"5543*"))/1000</f>
        <v>0</v>
      </c>
      <c r="N80" s="17">
        <f>(SUMIFS('EUROSTAT_VBE_AutoP-Input'!L$7:L$2263,'EUROSTAT_VBE_AutoP-Input'!$B$7:$B$2263,$D80,'EUROSTAT_VBE_AutoP-Input'!$C$7:$C$2263,"*"&amp;RIGHT($A80,3)&amp;"*",'EUROSTAT_VBE_AutoP-Input'!$D$7:$D$2263,"5543*"))/1000</f>
        <v>0</v>
      </c>
      <c r="O80" s="17">
        <f>(SUMIFS('EUROSTAT_VBE_AutoP-Input'!M$7:M$2263,'EUROSTAT_VBE_AutoP-Input'!$B$7:$B$2263,$D80,'EUROSTAT_VBE_AutoP-Input'!$C$7:$C$2263,"*"&amp;RIGHT($A80,3)&amp;"*",'EUROSTAT_VBE_AutoP-Input'!$D$7:$D$2263,"5543*"))/1000</f>
        <v>0</v>
      </c>
      <c r="P80" s="17">
        <f>(SUMIFS('EUROSTAT_VBE_AutoP-Input'!N$7:N$2263,'EUROSTAT_VBE_AutoP-Input'!$B$7:$B$2263,$D80,'EUROSTAT_VBE_AutoP-Input'!$C$7:$C$2263,"*"&amp;RIGHT($A80,3)&amp;"*",'EUROSTAT_VBE_AutoP-Input'!$D$7:$D$2263,"5543*"))/1000</f>
        <v>11.398</v>
      </c>
      <c r="Q80" s="17">
        <f>(SUMIFS('EUROSTAT_VBE_AutoP-Input'!O$7:O$2263,'EUROSTAT_VBE_AutoP-Input'!$B$7:$B$2263,$D80,'EUROSTAT_VBE_AutoP-Input'!$C$7:$C$2263,"*"&amp;RIGHT($A80,3)&amp;"*",'EUROSTAT_VBE_AutoP-Input'!$D$7:$D$2263,"5543*"))/1000</f>
        <v>0.101</v>
      </c>
      <c r="R80" s="17">
        <f>(SUMIFS('EUROSTAT_VBE_AutoP-Input'!P$7:P$2263,'EUROSTAT_VBE_AutoP-Input'!$B$7:$B$2263,$D80,'EUROSTAT_VBE_AutoP-Input'!$C$7:$C$2263,"*"&amp;RIGHT($A80,3)&amp;"*",'EUROSTAT_VBE_AutoP-Input'!$D$7:$D$2263,"5543*"))/1000</f>
        <v>29.576</v>
      </c>
      <c r="S80" s="17">
        <f>(SUMIFS('EUROSTAT_VBE_AutoP-Input'!Q$7:Q$2263,'EUROSTAT_VBE_AutoP-Input'!$B$7:$B$2263,$D80,'EUROSTAT_VBE_AutoP-Input'!$C$7:$C$2263,"*"&amp;RIGHT($A80,3)&amp;"*",'EUROSTAT_VBE_AutoP-Input'!$D$7:$D$2263,"5543*"))/1000</f>
        <v>0</v>
      </c>
      <c r="T80" s="17">
        <f>(SUMIFS('EUROSTAT_VBE_AutoP-Input'!R$7:R$2263,'EUROSTAT_VBE_AutoP-Input'!$B$7:$B$2263,$D80,'EUROSTAT_VBE_AutoP-Input'!$C$7:$C$2263,"*"&amp;RIGHT($A80,3)&amp;"*",'EUROSTAT_VBE_AutoP-Input'!$D$7:$D$2263,"5543*"))/1000</f>
        <v>0</v>
      </c>
      <c r="U80" s="17">
        <f>(SUMIFS('EUROSTAT_VBE_AutoP-Input'!S$7:S$2263,'EUROSTAT_VBE_AutoP-Input'!$B$7:$B$2263,$D80,'EUROSTAT_VBE_AutoP-Input'!$C$7:$C$2263,"*"&amp;RIGHT($A80,3)&amp;"*",'EUROSTAT_VBE_AutoP-Input'!$D$7:$D$2263,"5543*"))/1000</f>
        <v>0</v>
      </c>
      <c r="V80" s="17">
        <f>(SUMIFS('EUROSTAT_VBE_AutoP-Input'!T$7:T$2263,'EUROSTAT_VBE_AutoP-Input'!$B$7:$B$2263,$D80,'EUROSTAT_VBE_AutoP-Input'!$C$7:$C$2263,"*"&amp;RIGHT($A80,3)&amp;"*",'EUROSTAT_VBE_AutoP-Input'!$D$7:$D$2263,"5543*"))/1000</f>
        <v>0</v>
      </c>
      <c r="W80" s="17">
        <f>(SUMIFS('EUROSTAT_VBE_AutoP-Input'!U$7:U$2263,'EUROSTAT_VBE_AutoP-Input'!$B$7:$B$2263,$D80,'EUROSTAT_VBE_AutoP-Input'!$C$7:$C$2263,"*"&amp;RIGHT($A80,3)&amp;"*",'EUROSTAT_VBE_AutoP-Input'!$D$7:$D$2263,"5543*"))/1000</f>
        <v>0.974</v>
      </c>
      <c r="X80" s="17">
        <f>(SUMIFS('EUROSTAT_VBE_AutoP-Input'!V$7:V$2263,'EUROSTAT_VBE_AutoP-Input'!$B$7:$B$2263,$D80,'EUROSTAT_VBE_AutoP-Input'!$C$7:$C$2263,"*"&amp;RIGHT($A80,3)&amp;"*",'EUROSTAT_VBE_AutoP-Input'!$D$7:$D$2263,"5543*"))/1000</f>
        <v>0</v>
      </c>
      <c r="Y80" s="17">
        <f>(SUMIFS('EUROSTAT_VBE_AutoP-Input'!W$7:W$2263,'EUROSTAT_VBE_AutoP-Input'!$B$7:$B$2263,$D80,'EUROSTAT_VBE_AutoP-Input'!$C$7:$C$2263,"*"&amp;RIGHT($A80,3)&amp;"*",'EUROSTAT_VBE_AutoP-Input'!$D$7:$D$2263,"5543*"))/1000</f>
        <v>0</v>
      </c>
      <c r="Z80" s="17">
        <f>(SUMIFS('EUROSTAT_VBE_AutoP-Input'!X$7:X$2263,'EUROSTAT_VBE_AutoP-Input'!$B$7:$B$2263,$D80,'EUROSTAT_VBE_AutoP-Input'!$C$7:$C$2263,"*"&amp;RIGHT($A80,3)&amp;"*",'EUROSTAT_VBE_AutoP-Input'!$D$7:$D$2263,"5543*"))/1000</f>
        <v>0</v>
      </c>
      <c r="AA80" s="17">
        <f>(SUMIFS('EUROSTAT_VBE_AutoP-Input'!Y$7:Y$2263,'EUROSTAT_VBE_AutoP-Input'!$B$7:$B$2263,$D80,'EUROSTAT_VBE_AutoP-Input'!$C$7:$C$2263,"*"&amp;RIGHT($A80,3)&amp;"*",'EUROSTAT_VBE_AutoP-Input'!$D$7:$D$2263,"5543*"))/1000</f>
        <v>0</v>
      </c>
      <c r="AB80" s="17">
        <f>(SUMIFS('EUROSTAT_VBE_AutoP-Input'!Z$7:Z$2263,'EUROSTAT_VBE_AutoP-Input'!$B$7:$B$2263,$D80,'EUROSTAT_VBE_AutoP-Input'!$C$7:$C$2263,"*"&amp;RIGHT($A80,3)&amp;"*",'EUROSTAT_VBE_AutoP-Input'!$D$7:$D$2263,"5543*"))/1000</f>
        <v>0</v>
      </c>
      <c r="AC80" s="17">
        <f>(SUMIFS('EUROSTAT_VBE_AutoP-Input'!AA$7:AA$2263,'EUROSTAT_VBE_AutoP-Input'!$B$7:$B$2263,$D80,'EUROSTAT_VBE_AutoP-Input'!$C$7:$C$2263,"*"&amp;RIGHT($A80,3)&amp;"*",'EUROSTAT_VBE_AutoP-Input'!$D$7:$D$2263,"5543*"))/1000</f>
        <v>0</v>
      </c>
      <c r="AD80" s="17">
        <f>(SUMIFS('EUROSTAT_VBE_AutoP-Input'!AB$7:AB$2263,'EUROSTAT_VBE_AutoP-Input'!$B$7:$B$2263,$D80,'EUROSTAT_VBE_AutoP-Input'!$C$7:$C$2263,"*"&amp;RIGHT($A80,3)&amp;"*",'EUROSTAT_VBE_AutoP-Input'!$D$7:$D$2263,"5543*"))/1000</f>
        <v>11.545</v>
      </c>
      <c r="AE80" s="17">
        <f>(SUMIFS('EUROSTAT_VBE_AutoP-Input'!AC$7:AC$2263,'EUROSTAT_VBE_AutoP-Input'!$B$7:$B$2263,$D80,'EUROSTAT_VBE_AutoP-Input'!$C$7:$C$2263,"*"&amp;RIGHT($A80,3)&amp;"*",'EUROSTAT_VBE_AutoP-Input'!$D$7:$D$2263,"5543*"))/1000</f>
        <v>0</v>
      </c>
      <c r="AF80" s="17">
        <f>(SUMIFS('EUROSTAT_VBE_AutoP-Input'!AD$7:AD$2263,'EUROSTAT_VBE_AutoP-Input'!$B$7:$B$2263,$D80,'EUROSTAT_VBE_AutoP-Input'!$C$7:$C$2263,"*"&amp;RIGHT($A80,3)&amp;"*",'EUROSTAT_VBE_AutoP-Input'!$D$7:$D$2263,"5543*"))/1000</f>
        <v>0</v>
      </c>
      <c r="AG80" s="17">
        <f>(SUMIFS('EUROSTAT_VBE_AutoP-Input'!AE$7:AE$2263,'EUROSTAT_VBE_AutoP-Input'!$B$7:$B$2263,$D80,'EUROSTAT_VBE_AutoP-Input'!$C$7:$C$2263,"*"&amp;RIGHT($A80,3)&amp;"*",'EUROSTAT_VBE_AutoP-Input'!$D$7:$D$2263,"5543*"))/1000</f>
        <v>8.03</v>
      </c>
      <c r="AH80" s="17">
        <f>(SUMIFS('EUROSTAT_VBE_AutoP-Input'!AF$7:AF$2263,'EUROSTAT_VBE_AutoP-Input'!$B$7:$B$2263,$D80,'EUROSTAT_VBE_AutoP-Input'!$C$7:$C$2263,"*"&amp;RIGHT($A80,3)&amp;"*",'EUROSTAT_VBE_AutoP-Input'!$D$7:$D$2263,"5543*"))/1000</f>
        <v>0</v>
      </c>
      <c r="AI80" s="17">
        <f>(SUMIFS('EUROSTAT_VBE_AutoP-Input'!AG$7:AG$2263,'EUROSTAT_VBE_AutoP-Input'!$B$7:$B$2263,$D80,'EUROSTAT_VBE_AutoP-Input'!$C$7:$C$2263,"*"&amp;RIGHT($A80,3)&amp;"*",'EUROSTAT_VBE_AutoP-Input'!$D$7:$D$2263,"5543*"))/1000</f>
        <v>0</v>
      </c>
      <c r="AJ80" s="17">
        <f>(SUMIFS('EUROSTAT_VBE_AutoP-Input'!AH$7:AH$2263,'EUROSTAT_VBE_AutoP-Input'!$B$7:$B$2263,$D80,'EUROSTAT_VBE_AutoP-Input'!$C$7:$C$2263,"*"&amp;RIGHT($A80,3)&amp;"*",'EUROSTAT_VBE_AutoP-Input'!$D$7:$D$2263,"5543*"))/1000</f>
        <v>0</v>
      </c>
      <c r="AK80" s="17">
        <f>(SUMIFS('EUROSTAT_VBE_AutoP-Input'!AI$7:AI$2263,'EUROSTAT_VBE_AutoP-Input'!$B$7:$B$2263,$D80,'EUROSTAT_VBE_AutoP-Input'!$C$7:$C$2263,"*"&amp;RIGHT($A80,3)&amp;"*",'EUROSTAT_VBE_AutoP-Input'!$D$7:$D$2263,"5543*"))/1000</f>
        <v>0</v>
      </c>
      <c r="AL80" s="17">
        <f>(SUMIFS('EUROSTAT_VBE_AutoP-Input'!AJ$7:AJ$2263,'EUROSTAT_VBE_AutoP-Input'!$B$7:$B$2263,$D80,'EUROSTAT_VBE_AutoP-Input'!$C$7:$C$2263,"*"&amp;RIGHT($A80,3)&amp;"*",'EUROSTAT_VBE_AutoP-Input'!$D$7:$D$2263,"5543*"))/1000</f>
        <v>0</v>
      </c>
      <c r="AM80" s="17">
        <f>(SUMIFS('EUROSTAT_VBE_AutoP-Input'!AK$7:AK$2263,'EUROSTAT_VBE_AutoP-Input'!$B$7:$B$2263,$D80,'EUROSTAT_VBE_AutoP-Input'!$C$7:$C$2263,"*"&amp;RIGHT($A80,3)&amp;"*",'EUROSTAT_VBE_AutoP-Input'!$D$7:$D$2263,"5543*"))/1000</f>
        <v>24.113</v>
      </c>
      <c r="AN80" s="20"/>
      <c r="AO80" s="49">
        <v>0</v>
      </c>
      <c r="AP80" s="49">
        <v>0</v>
      </c>
      <c r="AQ80" s="49">
        <v>0</v>
      </c>
      <c r="AR80" s="49">
        <v>0</v>
      </c>
      <c r="AS80" s="49">
        <v>0</v>
      </c>
    </row>
    <row r="81" spans="1:45">
      <c r="A81" t="s">
        <v>627</v>
      </c>
      <c r="B81" s="12" t="s">
        <v>628</v>
      </c>
      <c r="C81" t="s">
        <v>293</v>
      </c>
      <c r="D81" t="s">
        <v>126</v>
      </c>
      <c r="E81" s="247" t="s">
        <v>246</v>
      </c>
      <c r="F81" s="247" t="s">
        <v>266</v>
      </c>
      <c r="G81" s="17">
        <f>(SUMIFS('EUROSTAT_VBE_AutoP-Input'!E$7:E$2263,'EUROSTAT_VBE_AutoP-Input'!$B$7:$B$2263,$D81,'EUROSTAT_VBE_AutoP-Input'!$C$7:$C$2263,"*"&amp;RIGHT($A81,3)&amp;"*",'EUROSTAT_VBE_AutoP-Input'!$D$7:$D$2263,"7100*"))/1000</f>
        <v>1.832</v>
      </c>
      <c r="H81" s="17">
        <f>(SUMIFS('EUROSTAT_VBE_AutoP-Input'!F$7:F$2263,'EUROSTAT_VBE_AutoP-Input'!$B$7:$B$2263,$D81,'EUROSTAT_VBE_AutoP-Input'!$C$7:$C$2263,"*"&amp;RIGHT($A81,3)&amp;"*",'EUROSTAT_VBE_AutoP-Input'!$D$7:$D$2263,"7100*"))/1000</f>
        <v>0</v>
      </c>
      <c r="I81" s="17">
        <f>(SUMIFS('EUROSTAT_VBE_AutoP-Input'!G$7:G$2263,'EUROSTAT_VBE_AutoP-Input'!$B$7:$B$2263,$D81,'EUROSTAT_VBE_AutoP-Input'!$C$7:$C$2263,"*"&amp;RIGHT($A81,3)&amp;"*",'EUROSTAT_VBE_AutoP-Input'!$D$7:$D$2263,"7100*"))/1000</f>
        <v>0</v>
      </c>
      <c r="J81" s="17">
        <f>(SUMIFS('EUROSTAT_VBE_AutoP-Input'!H$7:H$2263,'EUROSTAT_VBE_AutoP-Input'!$B$7:$B$2263,$D81,'EUROSTAT_VBE_AutoP-Input'!$C$7:$C$2263,"*"&amp;RIGHT($A81,3)&amp;"*",'EUROSTAT_VBE_AutoP-Input'!$D$7:$D$2263,"7100*"))/1000</f>
        <v>0</v>
      </c>
      <c r="K81" s="17">
        <f>(SUMIFS('EUROSTAT_VBE_AutoP-Input'!I$7:I$2263,'EUROSTAT_VBE_AutoP-Input'!$B$7:$B$2263,$D81,'EUROSTAT_VBE_AutoP-Input'!$C$7:$C$2263,"*"&amp;RIGHT($A81,3)&amp;"*",'EUROSTAT_VBE_AutoP-Input'!$D$7:$D$2263,"7100*"))/1000</f>
        <v>0</v>
      </c>
      <c r="L81" s="17">
        <f>(SUMIFS('EUROSTAT_VBE_AutoP-Input'!J$7:J$2263,'EUROSTAT_VBE_AutoP-Input'!$B$7:$B$2263,$D81,'EUROSTAT_VBE_AutoP-Input'!$C$7:$C$2263,"*"&amp;RIGHT($A81,3)&amp;"*",'EUROSTAT_VBE_AutoP-Input'!$D$7:$D$2263,"7100*"))/1000</f>
        <v>0.436</v>
      </c>
      <c r="M81" s="17">
        <f>(SUMIFS('EUROSTAT_VBE_AutoP-Input'!K$7:K$2263,'EUROSTAT_VBE_AutoP-Input'!$B$7:$B$2263,$D81,'EUROSTAT_VBE_AutoP-Input'!$C$7:$C$2263,"*"&amp;RIGHT($A81,3)&amp;"*",'EUROSTAT_VBE_AutoP-Input'!$D$7:$D$2263,"7100*"))/1000</f>
        <v>0</v>
      </c>
      <c r="N81" s="17">
        <f>(SUMIFS('EUROSTAT_VBE_AutoP-Input'!L$7:L$2263,'EUROSTAT_VBE_AutoP-Input'!$B$7:$B$2263,$D81,'EUROSTAT_VBE_AutoP-Input'!$C$7:$C$2263,"*"&amp;RIGHT($A81,3)&amp;"*",'EUROSTAT_VBE_AutoP-Input'!$D$7:$D$2263,"7100*"))/1000</f>
        <v>0</v>
      </c>
      <c r="O81" s="17">
        <f>(SUMIFS('EUROSTAT_VBE_AutoP-Input'!M$7:M$2263,'EUROSTAT_VBE_AutoP-Input'!$B$7:$B$2263,$D81,'EUROSTAT_VBE_AutoP-Input'!$C$7:$C$2263,"*"&amp;RIGHT($A81,3)&amp;"*",'EUROSTAT_VBE_AutoP-Input'!$D$7:$D$2263,"7100*"))/1000</f>
        <v>0</v>
      </c>
      <c r="P81" s="17">
        <f>(SUMIFS('EUROSTAT_VBE_AutoP-Input'!N$7:N$2263,'EUROSTAT_VBE_AutoP-Input'!$B$7:$B$2263,$D81,'EUROSTAT_VBE_AutoP-Input'!$C$7:$C$2263,"*"&amp;RIGHT($A81,3)&amp;"*",'EUROSTAT_VBE_AutoP-Input'!$D$7:$D$2263,"7100*"))/1000</f>
        <v>0</v>
      </c>
      <c r="Q81" s="17">
        <f>(SUMIFS('EUROSTAT_VBE_AutoP-Input'!O$7:O$2263,'EUROSTAT_VBE_AutoP-Input'!$B$7:$B$2263,$D81,'EUROSTAT_VBE_AutoP-Input'!$C$7:$C$2263,"*"&amp;RIGHT($A81,3)&amp;"*",'EUROSTAT_VBE_AutoP-Input'!$D$7:$D$2263,"7100*"))/1000</f>
        <v>0.095</v>
      </c>
      <c r="R81" s="17">
        <f>(SUMIFS('EUROSTAT_VBE_AutoP-Input'!P$7:P$2263,'EUROSTAT_VBE_AutoP-Input'!$B$7:$B$2263,$D81,'EUROSTAT_VBE_AutoP-Input'!$C$7:$C$2263,"*"&amp;RIGHT($A81,3)&amp;"*",'EUROSTAT_VBE_AutoP-Input'!$D$7:$D$2263,"7100*"))/1000</f>
        <v>0</v>
      </c>
      <c r="S81" s="17">
        <f>(SUMIFS('EUROSTAT_VBE_AutoP-Input'!Q$7:Q$2263,'EUROSTAT_VBE_AutoP-Input'!$B$7:$B$2263,$D81,'EUROSTAT_VBE_AutoP-Input'!$C$7:$C$2263,"*"&amp;RIGHT($A81,3)&amp;"*",'EUROSTAT_VBE_AutoP-Input'!$D$7:$D$2263,"7100*"))/1000</f>
        <v>0</v>
      </c>
      <c r="T81" s="17">
        <f>(SUMIFS('EUROSTAT_VBE_AutoP-Input'!R$7:R$2263,'EUROSTAT_VBE_AutoP-Input'!$B$7:$B$2263,$D81,'EUROSTAT_VBE_AutoP-Input'!$C$7:$C$2263,"*"&amp;RIGHT($A81,3)&amp;"*",'EUROSTAT_VBE_AutoP-Input'!$D$7:$D$2263,"7100*"))/1000</f>
        <v>0</v>
      </c>
      <c r="U81" s="17">
        <f>(SUMIFS('EUROSTAT_VBE_AutoP-Input'!S$7:S$2263,'EUROSTAT_VBE_AutoP-Input'!$B$7:$B$2263,$D81,'EUROSTAT_VBE_AutoP-Input'!$C$7:$C$2263,"*"&amp;RIGHT($A81,3)&amp;"*",'EUROSTAT_VBE_AutoP-Input'!$D$7:$D$2263,"7100*"))/1000</f>
        <v>0</v>
      </c>
      <c r="V81" s="17">
        <f>(SUMIFS('EUROSTAT_VBE_AutoP-Input'!T$7:T$2263,'EUROSTAT_VBE_AutoP-Input'!$B$7:$B$2263,$D81,'EUROSTAT_VBE_AutoP-Input'!$C$7:$C$2263,"*"&amp;RIGHT($A81,3)&amp;"*",'EUROSTAT_VBE_AutoP-Input'!$D$7:$D$2263,"7100*"))/1000</f>
        <v>0</v>
      </c>
      <c r="W81" s="17">
        <f>(SUMIFS('EUROSTAT_VBE_AutoP-Input'!U$7:U$2263,'EUROSTAT_VBE_AutoP-Input'!$B$7:$B$2263,$D81,'EUROSTAT_VBE_AutoP-Input'!$C$7:$C$2263,"*"&amp;RIGHT($A81,3)&amp;"*",'EUROSTAT_VBE_AutoP-Input'!$D$7:$D$2263,"7100*"))/1000</f>
        <v>0.561</v>
      </c>
      <c r="X81" s="17">
        <f>(SUMIFS('EUROSTAT_VBE_AutoP-Input'!V$7:V$2263,'EUROSTAT_VBE_AutoP-Input'!$B$7:$B$2263,$D81,'EUROSTAT_VBE_AutoP-Input'!$C$7:$C$2263,"*"&amp;RIGHT($A81,3)&amp;"*",'EUROSTAT_VBE_AutoP-Input'!$D$7:$D$2263,"7100*"))/1000</f>
        <v>0</v>
      </c>
      <c r="Y81" s="17">
        <f>(SUMIFS('EUROSTAT_VBE_AutoP-Input'!W$7:W$2263,'EUROSTAT_VBE_AutoP-Input'!$B$7:$B$2263,$D81,'EUROSTAT_VBE_AutoP-Input'!$C$7:$C$2263,"*"&amp;RIGHT($A81,3)&amp;"*",'EUROSTAT_VBE_AutoP-Input'!$D$7:$D$2263,"7100*"))/1000</f>
        <v>0</v>
      </c>
      <c r="Z81" s="17">
        <f>(SUMIFS('EUROSTAT_VBE_AutoP-Input'!X$7:X$2263,'EUROSTAT_VBE_AutoP-Input'!$B$7:$B$2263,$D81,'EUROSTAT_VBE_AutoP-Input'!$C$7:$C$2263,"*"&amp;RIGHT($A81,3)&amp;"*",'EUROSTAT_VBE_AutoP-Input'!$D$7:$D$2263,"7100*"))/1000</f>
        <v>0</v>
      </c>
      <c r="AA81" s="17">
        <f>(SUMIFS('EUROSTAT_VBE_AutoP-Input'!Y$7:Y$2263,'EUROSTAT_VBE_AutoP-Input'!$B$7:$B$2263,$D81,'EUROSTAT_VBE_AutoP-Input'!$C$7:$C$2263,"*"&amp;RIGHT($A81,3)&amp;"*",'EUROSTAT_VBE_AutoP-Input'!$D$7:$D$2263,"7100*"))/1000</f>
        <v>0</v>
      </c>
      <c r="AB81" s="17">
        <f>(SUMIFS('EUROSTAT_VBE_AutoP-Input'!Z$7:Z$2263,'EUROSTAT_VBE_AutoP-Input'!$B$7:$B$2263,$D81,'EUROSTAT_VBE_AutoP-Input'!$C$7:$C$2263,"*"&amp;RIGHT($A81,3)&amp;"*",'EUROSTAT_VBE_AutoP-Input'!$D$7:$D$2263,"7100*"))/1000</f>
        <v>0</v>
      </c>
      <c r="AC81" s="17">
        <f>(SUMIFS('EUROSTAT_VBE_AutoP-Input'!AA$7:AA$2263,'EUROSTAT_VBE_AutoP-Input'!$B$7:$B$2263,$D81,'EUROSTAT_VBE_AutoP-Input'!$C$7:$C$2263,"*"&amp;RIGHT($A81,3)&amp;"*",'EUROSTAT_VBE_AutoP-Input'!$D$7:$D$2263,"7100*"))/1000</f>
        <v>0</v>
      </c>
      <c r="AD81" s="17">
        <f>(SUMIFS('EUROSTAT_VBE_AutoP-Input'!AB$7:AB$2263,'EUROSTAT_VBE_AutoP-Input'!$B$7:$B$2263,$D81,'EUROSTAT_VBE_AutoP-Input'!$C$7:$C$2263,"*"&amp;RIGHT($A81,3)&amp;"*",'EUROSTAT_VBE_AutoP-Input'!$D$7:$D$2263,"7100*"))/1000</f>
        <v>0</v>
      </c>
      <c r="AE81" s="17">
        <f>(SUMIFS('EUROSTAT_VBE_AutoP-Input'!AC$7:AC$2263,'EUROSTAT_VBE_AutoP-Input'!$B$7:$B$2263,$D81,'EUROSTAT_VBE_AutoP-Input'!$C$7:$C$2263,"*"&amp;RIGHT($A81,3)&amp;"*",'EUROSTAT_VBE_AutoP-Input'!$D$7:$D$2263,"7100*"))/1000</f>
        <v>0.115</v>
      </c>
      <c r="AF81" s="17">
        <f>(SUMIFS('EUROSTAT_VBE_AutoP-Input'!AD$7:AD$2263,'EUROSTAT_VBE_AutoP-Input'!$B$7:$B$2263,$D81,'EUROSTAT_VBE_AutoP-Input'!$C$7:$C$2263,"*"&amp;RIGHT($A81,3)&amp;"*",'EUROSTAT_VBE_AutoP-Input'!$D$7:$D$2263,"7100*"))/1000</f>
        <v>0</v>
      </c>
      <c r="AG81" s="17">
        <f>(SUMIFS('EUROSTAT_VBE_AutoP-Input'!AE$7:AE$2263,'EUROSTAT_VBE_AutoP-Input'!$B$7:$B$2263,$D81,'EUROSTAT_VBE_AutoP-Input'!$C$7:$C$2263,"*"&amp;RIGHT($A81,3)&amp;"*",'EUROSTAT_VBE_AutoP-Input'!$D$7:$D$2263,"7100*"))/1000</f>
        <v>0.301</v>
      </c>
      <c r="AH81" s="17">
        <f>(SUMIFS('EUROSTAT_VBE_AutoP-Input'!AF$7:AF$2263,'EUROSTAT_VBE_AutoP-Input'!$B$7:$B$2263,$D81,'EUROSTAT_VBE_AutoP-Input'!$C$7:$C$2263,"*"&amp;RIGHT($A81,3)&amp;"*",'EUROSTAT_VBE_AutoP-Input'!$D$7:$D$2263,"7100*"))/1000</f>
        <v>0</v>
      </c>
      <c r="AI81" s="17">
        <f>(SUMIFS('EUROSTAT_VBE_AutoP-Input'!AG$7:AG$2263,'EUROSTAT_VBE_AutoP-Input'!$B$7:$B$2263,$D81,'EUROSTAT_VBE_AutoP-Input'!$C$7:$C$2263,"*"&amp;RIGHT($A81,3)&amp;"*",'EUROSTAT_VBE_AutoP-Input'!$D$7:$D$2263,"7100*"))/1000</f>
        <v>0</v>
      </c>
      <c r="AJ81" s="17">
        <f>(SUMIFS('EUROSTAT_VBE_AutoP-Input'!AH$7:AH$2263,'EUROSTAT_VBE_AutoP-Input'!$B$7:$B$2263,$D81,'EUROSTAT_VBE_AutoP-Input'!$C$7:$C$2263,"*"&amp;RIGHT($A81,3)&amp;"*",'EUROSTAT_VBE_AutoP-Input'!$D$7:$D$2263,"7100*"))/1000</f>
        <v>0</v>
      </c>
      <c r="AK81" s="17">
        <f>(SUMIFS('EUROSTAT_VBE_AutoP-Input'!AI$7:AI$2263,'EUROSTAT_VBE_AutoP-Input'!$B$7:$B$2263,$D81,'EUROSTAT_VBE_AutoP-Input'!$C$7:$C$2263,"*"&amp;RIGHT($A81,3)&amp;"*",'EUROSTAT_VBE_AutoP-Input'!$D$7:$D$2263,"7100*"))/1000</f>
        <v>0</v>
      </c>
      <c r="AL81" s="17">
        <f>(SUMIFS('EUROSTAT_VBE_AutoP-Input'!AJ$7:AJ$2263,'EUROSTAT_VBE_AutoP-Input'!$B$7:$B$2263,$D81,'EUROSTAT_VBE_AutoP-Input'!$C$7:$C$2263,"*"&amp;RIGHT($A81,3)&amp;"*",'EUROSTAT_VBE_AutoP-Input'!$D$7:$D$2263,"7100*"))/1000</f>
        <v>0</v>
      </c>
      <c r="AM81" s="17">
        <f>(SUMIFS('EUROSTAT_VBE_AutoP-Input'!AK$7:AK$2263,'EUROSTAT_VBE_AutoP-Input'!$B$7:$B$2263,$D81,'EUROSTAT_VBE_AutoP-Input'!$C$7:$C$2263,"*"&amp;RIGHT($A81,3)&amp;"*",'EUROSTAT_VBE_AutoP-Input'!$D$7:$D$2263,"7100*"))/1000</f>
        <v>1.041</v>
      </c>
      <c r="AN81" s="20"/>
      <c r="AO81" s="49">
        <v>0</v>
      </c>
      <c r="AP81" s="49">
        <v>0</v>
      </c>
      <c r="AQ81" s="49">
        <v>0</v>
      </c>
      <c r="AR81" s="49">
        <v>0</v>
      </c>
      <c r="AS81" s="49">
        <v>0</v>
      </c>
    </row>
    <row r="82" spans="1:45">
      <c r="A82" t="s">
        <v>627</v>
      </c>
      <c r="B82" s="12" t="s">
        <v>628</v>
      </c>
      <c r="C82" t="s">
        <v>293</v>
      </c>
      <c r="D82" t="s">
        <v>126</v>
      </c>
      <c r="E82" s="802" t="s">
        <v>621</v>
      </c>
      <c r="F82" s="801" t="s">
        <v>622</v>
      </c>
      <c r="G82" s="17">
        <f>(SUMIFS('EUROSTAT_VBE_AutoP-Input'!E$7:E$2263,'EUROSTAT_VBE_AutoP-Input'!$B$7:$B$2263,$D82,'EUROSTAT_VBE_AutoP-Input'!$C$7:$C$2263,"*"&amp;RIGHT($A82,3)&amp;"*",'EUROSTAT_VBE_AutoP-Input'!$D$7:$D$2263,"6000*"))/1000</f>
        <v>0</v>
      </c>
      <c r="H82" s="17">
        <f>(SUMIFS('EUROSTAT_VBE_AutoP-Input'!F$7:F$2263,'EUROSTAT_VBE_AutoP-Input'!$B$7:$B$2263,$D82,'EUROSTAT_VBE_AutoP-Input'!$C$7:$C$2263,"*"&amp;RIGHT($A82,3)&amp;"*",'EUROSTAT_VBE_AutoP-Input'!$D$7:$D$2263,"6000*"))/1000</f>
        <v>0</v>
      </c>
      <c r="I82" s="17">
        <f>(SUMIFS('EUROSTAT_VBE_AutoP-Input'!G$7:G$2263,'EUROSTAT_VBE_AutoP-Input'!$B$7:$B$2263,$D82,'EUROSTAT_VBE_AutoP-Input'!$C$7:$C$2263,"*"&amp;RIGHT($A82,3)&amp;"*",'EUROSTAT_VBE_AutoP-Input'!$D$7:$D$2263,"6000*"))/1000</f>
        <v>0</v>
      </c>
      <c r="J82" s="17">
        <f>(SUMIFS('EUROSTAT_VBE_AutoP-Input'!H$7:H$2263,'EUROSTAT_VBE_AutoP-Input'!$B$7:$B$2263,$D82,'EUROSTAT_VBE_AutoP-Input'!$C$7:$C$2263,"*"&amp;RIGHT($A82,3)&amp;"*",'EUROSTAT_VBE_AutoP-Input'!$D$7:$D$2263,"6000*"))/1000</f>
        <v>0</v>
      </c>
      <c r="K82" s="17">
        <f>(SUMIFS('EUROSTAT_VBE_AutoP-Input'!I$7:I$2263,'EUROSTAT_VBE_AutoP-Input'!$B$7:$B$2263,$D82,'EUROSTAT_VBE_AutoP-Input'!$C$7:$C$2263,"*"&amp;RIGHT($A82,3)&amp;"*",'EUROSTAT_VBE_AutoP-Input'!$D$7:$D$2263,"6000*"))/1000</f>
        <v>0</v>
      </c>
      <c r="L82" s="17">
        <f>(SUMIFS('EUROSTAT_VBE_AutoP-Input'!J$7:J$2263,'EUROSTAT_VBE_AutoP-Input'!$B$7:$B$2263,$D82,'EUROSTAT_VBE_AutoP-Input'!$C$7:$C$2263,"*"&amp;RIGHT($A82,3)&amp;"*",'EUROSTAT_VBE_AutoP-Input'!$D$7:$D$2263,"6000*"))/1000</f>
        <v>0</v>
      </c>
      <c r="M82" s="17">
        <f>(SUMIFS('EUROSTAT_VBE_AutoP-Input'!K$7:K$2263,'EUROSTAT_VBE_AutoP-Input'!$B$7:$B$2263,$D82,'EUROSTAT_VBE_AutoP-Input'!$C$7:$C$2263,"*"&amp;RIGHT($A82,3)&amp;"*",'EUROSTAT_VBE_AutoP-Input'!$D$7:$D$2263,"6000*"))/1000</f>
        <v>0</v>
      </c>
      <c r="N82" s="17">
        <f>(SUMIFS('EUROSTAT_VBE_AutoP-Input'!L$7:L$2263,'EUROSTAT_VBE_AutoP-Input'!$B$7:$B$2263,$D82,'EUROSTAT_VBE_AutoP-Input'!$C$7:$C$2263,"*"&amp;RIGHT($A82,3)&amp;"*",'EUROSTAT_VBE_AutoP-Input'!$D$7:$D$2263,"6000*"))/1000</f>
        <v>0</v>
      </c>
      <c r="O82" s="17">
        <f>(SUMIFS('EUROSTAT_VBE_AutoP-Input'!M$7:M$2263,'EUROSTAT_VBE_AutoP-Input'!$B$7:$B$2263,$D82,'EUROSTAT_VBE_AutoP-Input'!$C$7:$C$2263,"*"&amp;RIGHT($A82,3)&amp;"*",'EUROSTAT_VBE_AutoP-Input'!$D$7:$D$2263,"6000*"))/1000</f>
        <v>0</v>
      </c>
      <c r="P82" s="17">
        <f>(SUMIFS('EUROSTAT_VBE_AutoP-Input'!N$7:N$2263,'EUROSTAT_VBE_AutoP-Input'!$B$7:$B$2263,$D82,'EUROSTAT_VBE_AutoP-Input'!$C$7:$C$2263,"*"&amp;RIGHT($A82,3)&amp;"*",'EUROSTAT_VBE_AutoP-Input'!$D$7:$D$2263,"6000*"))/1000</f>
        <v>0</v>
      </c>
      <c r="Q82" s="17">
        <f>(SUMIFS('EUROSTAT_VBE_AutoP-Input'!O$7:O$2263,'EUROSTAT_VBE_AutoP-Input'!$B$7:$B$2263,$D82,'EUROSTAT_VBE_AutoP-Input'!$C$7:$C$2263,"*"&amp;RIGHT($A82,3)&amp;"*",'EUROSTAT_VBE_AutoP-Input'!$D$7:$D$2263,"6000*"))/1000</f>
        <v>0</v>
      </c>
      <c r="R82" s="17">
        <f>(SUMIFS('EUROSTAT_VBE_AutoP-Input'!P$7:P$2263,'EUROSTAT_VBE_AutoP-Input'!$B$7:$B$2263,$D82,'EUROSTAT_VBE_AutoP-Input'!$C$7:$C$2263,"*"&amp;RIGHT($A82,3)&amp;"*",'EUROSTAT_VBE_AutoP-Input'!$D$7:$D$2263,"6000*"))/1000</f>
        <v>0</v>
      </c>
      <c r="S82" s="17">
        <f>(SUMIFS('EUROSTAT_VBE_AutoP-Input'!Q$7:Q$2263,'EUROSTAT_VBE_AutoP-Input'!$B$7:$B$2263,$D82,'EUROSTAT_VBE_AutoP-Input'!$C$7:$C$2263,"*"&amp;RIGHT($A82,3)&amp;"*",'EUROSTAT_VBE_AutoP-Input'!$D$7:$D$2263,"6000*"))/1000</f>
        <v>0</v>
      </c>
      <c r="T82" s="17">
        <f>(SUMIFS('EUROSTAT_VBE_AutoP-Input'!R$7:R$2263,'EUROSTAT_VBE_AutoP-Input'!$B$7:$B$2263,$D82,'EUROSTAT_VBE_AutoP-Input'!$C$7:$C$2263,"*"&amp;RIGHT($A82,3)&amp;"*",'EUROSTAT_VBE_AutoP-Input'!$D$7:$D$2263,"6000*"))/1000</f>
        <v>0</v>
      </c>
      <c r="U82" s="17">
        <f>(SUMIFS('EUROSTAT_VBE_AutoP-Input'!S$7:S$2263,'EUROSTAT_VBE_AutoP-Input'!$B$7:$B$2263,$D82,'EUROSTAT_VBE_AutoP-Input'!$C$7:$C$2263,"*"&amp;RIGHT($A82,3)&amp;"*",'EUROSTAT_VBE_AutoP-Input'!$D$7:$D$2263,"6000*"))/1000</f>
        <v>0</v>
      </c>
      <c r="V82" s="17">
        <f>(SUMIFS('EUROSTAT_VBE_AutoP-Input'!T$7:T$2263,'EUROSTAT_VBE_AutoP-Input'!$B$7:$B$2263,$D82,'EUROSTAT_VBE_AutoP-Input'!$C$7:$C$2263,"*"&amp;RIGHT($A82,3)&amp;"*",'EUROSTAT_VBE_AutoP-Input'!$D$7:$D$2263,"6000*"))/1000</f>
        <v>0</v>
      </c>
      <c r="W82" s="17">
        <f>(SUMIFS('EUROSTAT_VBE_AutoP-Input'!U$7:U$2263,'EUROSTAT_VBE_AutoP-Input'!$B$7:$B$2263,$D82,'EUROSTAT_VBE_AutoP-Input'!$C$7:$C$2263,"*"&amp;RIGHT($A82,3)&amp;"*",'EUROSTAT_VBE_AutoP-Input'!$D$7:$D$2263,"6000*"))/1000</f>
        <v>0</v>
      </c>
      <c r="X82" s="17">
        <f>(SUMIFS('EUROSTAT_VBE_AutoP-Input'!V$7:V$2263,'EUROSTAT_VBE_AutoP-Input'!$B$7:$B$2263,$D82,'EUROSTAT_VBE_AutoP-Input'!$C$7:$C$2263,"*"&amp;RIGHT($A82,3)&amp;"*",'EUROSTAT_VBE_AutoP-Input'!$D$7:$D$2263,"6000*"))/1000</f>
        <v>0</v>
      </c>
      <c r="Y82" s="17">
        <f>(SUMIFS('EUROSTAT_VBE_AutoP-Input'!W$7:W$2263,'EUROSTAT_VBE_AutoP-Input'!$B$7:$B$2263,$D82,'EUROSTAT_VBE_AutoP-Input'!$C$7:$C$2263,"*"&amp;RIGHT($A82,3)&amp;"*",'EUROSTAT_VBE_AutoP-Input'!$D$7:$D$2263,"6000*"))/1000</f>
        <v>0</v>
      </c>
      <c r="Z82" s="17">
        <f>(SUMIFS('EUROSTAT_VBE_AutoP-Input'!X$7:X$2263,'EUROSTAT_VBE_AutoP-Input'!$B$7:$B$2263,$D82,'EUROSTAT_VBE_AutoP-Input'!$C$7:$C$2263,"*"&amp;RIGHT($A82,3)&amp;"*",'EUROSTAT_VBE_AutoP-Input'!$D$7:$D$2263,"6000*"))/1000</f>
        <v>0</v>
      </c>
      <c r="AA82" s="17">
        <f>(SUMIFS('EUROSTAT_VBE_AutoP-Input'!Y$7:Y$2263,'EUROSTAT_VBE_AutoP-Input'!$B$7:$B$2263,$D82,'EUROSTAT_VBE_AutoP-Input'!$C$7:$C$2263,"*"&amp;RIGHT($A82,3)&amp;"*",'EUROSTAT_VBE_AutoP-Input'!$D$7:$D$2263,"6000*"))/1000</f>
        <v>0</v>
      </c>
      <c r="AB82" s="17">
        <f>(SUMIFS('EUROSTAT_VBE_AutoP-Input'!Z$7:Z$2263,'EUROSTAT_VBE_AutoP-Input'!$B$7:$B$2263,$D82,'EUROSTAT_VBE_AutoP-Input'!$C$7:$C$2263,"*"&amp;RIGHT($A82,3)&amp;"*",'EUROSTAT_VBE_AutoP-Input'!$D$7:$D$2263,"6000*"))/1000</f>
        <v>0</v>
      </c>
      <c r="AC82" s="17">
        <f>(SUMIFS('EUROSTAT_VBE_AutoP-Input'!AA$7:AA$2263,'EUROSTAT_VBE_AutoP-Input'!$B$7:$B$2263,$D82,'EUROSTAT_VBE_AutoP-Input'!$C$7:$C$2263,"*"&amp;RIGHT($A82,3)&amp;"*",'EUROSTAT_VBE_AutoP-Input'!$D$7:$D$2263,"6000*"))/1000</f>
        <v>0</v>
      </c>
      <c r="AD82" s="17">
        <f>(SUMIFS('EUROSTAT_VBE_AutoP-Input'!AB$7:AB$2263,'EUROSTAT_VBE_AutoP-Input'!$B$7:$B$2263,$D82,'EUROSTAT_VBE_AutoP-Input'!$C$7:$C$2263,"*"&amp;RIGHT($A82,3)&amp;"*",'EUROSTAT_VBE_AutoP-Input'!$D$7:$D$2263,"6000*"))/1000</f>
        <v>0</v>
      </c>
      <c r="AE82" s="17">
        <f>(SUMIFS('EUROSTAT_VBE_AutoP-Input'!AC$7:AC$2263,'EUROSTAT_VBE_AutoP-Input'!$B$7:$B$2263,$D82,'EUROSTAT_VBE_AutoP-Input'!$C$7:$C$2263,"*"&amp;RIGHT($A82,3)&amp;"*",'EUROSTAT_VBE_AutoP-Input'!$D$7:$D$2263,"6000*"))/1000</f>
        <v>0</v>
      </c>
      <c r="AF82" s="17">
        <f>(SUMIFS('EUROSTAT_VBE_AutoP-Input'!AD$7:AD$2263,'EUROSTAT_VBE_AutoP-Input'!$B$7:$B$2263,$D82,'EUROSTAT_VBE_AutoP-Input'!$C$7:$C$2263,"*"&amp;RIGHT($A82,3)&amp;"*",'EUROSTAT_VBE_AutoP-Input'!$D$7:$D$2263,"6000*"))/1000</f>
        <v>0</v>
      </c>
      <c r="AG82" s="17">
        <f>(SUMIFS('EUROSTAT_VBE_AutoP-Input'!AE$7:AE$2263,'EUROSTAT_VBE_AutoP-Input'!$B$7:$B$2263,$D82,'EUROSTAT_VBE_AutoP-Input'!$C$7:$C$2263,"*"&amp;RIGHT($A82,3)&amp;"*",'EUROSTAT_VBE_AutoP-Input'!$D$7:$D$2263,"6000*"))/1000</f>
        <v>0</v>
      </c>
      <c r="AH82" s="17">
        <f>(SUMIFS('EUROSTAT_VBE_AutoP-Input'!AF$7:AF$2263,'EUROSTAT_VBE_AutoP-Input'!$B$7:$B$2263,$D82,'EUROSTAT_VBE_AutoP-Input'!$C$7:$C$2263,"*"&amp;RIGHT($A82,3)&amp;"*",'EUROSTAT_VBE_AutoP-Input'!$D$7:$D$2263,"6000*"))/1000</f>
        <v>0</v>
      </c>
      <c r="AI82" s="17">
        <f>(SUMIFS('EUROSTAT_VBE_AutoP-Input'!AG$7:AG$2263,'EUROSTAT_VBE_AutoP-Input'!$B$7:$B$2263,$D82,'EUROSTAT_VBE_AutoP-Input'!$C$7:$C$2263,"*"&amp;RIGHT($A82,3)&amp;"*",'EUROSTAT_VBE_AutoP-Input'!$D$7:$D$2263,"6000*"))/1000</f>
        <v>0</v>
      </c>
      <c r="AJ82" s="17">
        <f>(SUMIFS('EUROSTAT_VBE_AutoP-Input'!AH$7:AH$2263,'EUROSTAT_VBE_AutoP-Input'!$B$7:$B$2263,$D82,'EUROSTAT_VBE_AutoP-Input'!$C$7:$C$2263,"*"&amp;RIGHT($A82,3)&amp;"*",'EUROSTAT_VBE_AutoP-Input'!$D$7:$D$2263,"6000*"))/1000</f>
        <v>0</v>
      </c>
      <c r="AK82" s="17">
        <f>(SUMIFS('EUROSTAT_VBE_AutoP-Input'!AI$7:AI$2263,'EUROSTAT_VBE_AutoP-Input'!$B$7:$B$2263,$D82,'EUROSTAT_VBE_AutoP-Input'!$C$7:$C$2263,"*"&amp;RIGHT($A82,3)&amp;"*",'EUROSTAT_VBE_AutoP-Input'!$D$7:$D$2263,"6000*"))/1000</f>
        <v>0</v>
      </c>
      <c r="AL82" s="17">
        <f>(SUMIFS('EUROSTAT_VBE_AutoP-Input'!AJ$7:AJ$2263,'EUROSTAT_VBE_AutoP-Input'!$B$7:$B$2263,$D82,'EUROSTAT_VBE_AutoP-Input'!$C$7:$C$2263,"*"&amp;RIGHT($A82,3)&amp;"*",'EUROSTAT_VBE_AutoP-Input'!$D$7:$D$2263,"6000*"))/1000</f>
        <v>0</v>
      </c>
      <c r="AM82" s="17">
        <f>(SUMIFS('EUROSTAT_VBE_AutoP-Input'!AK$7:AK$2263,'EUROSTAT_VBE_AutoP-Input'!$B$7:$B$2263,$D82,'EUROSTAT_VBE_AutoP-Input'!$C$7:$C$2263,"*"&amp;RIGHT($A82,3)&amp;"*",'EUROSTAT_VBE_AutoP-Input'!$D$7:$D$2263,"6000*"))/1000</f>
        <v>0</v>
      </c>
      <c r="AN82" s="20"/>
      <c r="AO82" s="49">
        <v>0</v>
      </c>
      <c r="AP82" s="49">
        <v>0</v>
      </c>
      <c r="AQ82" s="49">
        <v>0</v>
      </c>
      <c r="AR82" s="49">
        <v>0</v>
      </c>
      <c r="AS82" s="49">
        <v>0</v>
      </c>
    </row>
    <row r="83" spans="1:45">
      <c r="A83" t="s">
        <v>627</v>
      </c>
      <c r="B83" s="12" t="s">
        <v>628</v>
      </c>
      <c r="C83" t="s">
        <v>293</v>
      </c>
      <c r="D83" t="s">
        <v>126</v>
      </c>
      <c r="E83" s="802" t="s">
        <v>623</v>
      </c>
      <c r="F83" s="801" t="s">
        <v>624</v>
      </c>
      <c r="G83" s="17">
        <f>(SUMIFS('EUROSTAT_VBE_AutoP-Input'!E$7:E$2263,'EUROSTAT_VBE_AutoP-Input'!$B$7:$B$2263,$D83,'EUROSTAT_VBE_AutoP-Input'!$C$7:$C$2263,"*"&amp;RIGHT($A83,3)&amp;"*",'EUROSTAT_VBE_AutoP-Input'!$D$7:$D$2263,"5200*"))/1000</f>
        <v>0</v>
      </c>
      <c r="H83" s="17">
        <f>(SUMIFS('EUROSTAT_VBE_AutoP-Input'!F$7:F$2263,'EUROSTAT_VBE_AutoP-Input'!$B$7:$B$2263,$D83,'EUROSTAT_VBE_AutoP-Input'!$C$7:$C$2263,"*"&amp;RIGHT($A83,3)&amp;"*",'EUROSTAT_VBE_AutoP-Input'!$D$7:$D$2263,"5200*"))/1000</f>
        <v>0</v>
      </c>
      <c r="I83" s="17">
        <f>(SUMIFS('EUROSTAT_VBE_AutoP-Input'!G$7:G$2263,'EUROSTAT_VBE_AutoP-Input'!$B$7:$B$2263,$D83,'EUROSTAT_VBE_AutoP-Input'!$C$7:$C$2263,"*"&amp;RIGHT($A83,3)&amp;"*",'EUROSTAT_VBE_AutoP-Input'!$D$7:$D$2263,"5200*"))/1000</f>
        <v>0</v>
      </c>
      <c r="J83" s="17">
        <f>(SUMIFS('EUROSTAT_VBE_AutoP-Input'!H$7:H$2263,'EUROSTAT_VBE_AutoP-Input'!$B$7:$B$2263,$D83,'EUROSTAT_VBE_AutoP-Input'!$C$7:$C$2263,"*"&amp;RIGHT($A83,3)&amp;"*",'EUROSTAT_VBE_AutoP-Input'!$D$7:$D$2263,"5200*"))/1000</f>
        <v>0</v>
      </c>
      <c r="K83" s="17">
        <f>(SUMIFS('EUROSTAT_VBE_AutoP-Input'!I$7:I$2263,'EUROSTAT_VBE_AutoP-Input'!$B$7:$B$2263,$D83,'EUROSTAT_VBE_AutoP-Input'!$C$7:$C$2263,"*"&amp;RIGHT($A83,3)&amp;"*",'EUROSTAT_VBE_AutoP-Input'!$D$7:$D$2263,"5200*"))/1000</f>
        <v>0</v>
      </c>
      <c r="L83" s="17">
        <f>(SUMIFS('EUROSTAT_VBE_AutoP-Input'!J$7:J$2263,'EUROSTAT_VBE_AutoP-Input'!$B$7:$B$2263,$D83,'EUROSTAT_VBE_AutoP-Input'!$C$7:$C$2263,"*"&amp;RIGHT($A83,3)&amp;"*",'EUROSTAT_VBE_AutoP-Input'!$D$7:$D$2263,"5200*"))/1000</f>
        <v>0</v>
      </c>
      <c r="M83" s="17">
        <f>(SUMIFS('EUROSTAT_VBE_AutoP-Input'!K$7:K$2263,'EUROSTAT_VBE_AutoP-Input'!$B$7:$B$2263,$D83,'EUROSTAT_VBE_AutoP-Input'!$C$7:$C$2263,"*"&amp;RIGHT($A83,3)&amp;"*",'EUROSTAT_VBE_AutoP-Input'!$D$7:$D$2263,"5200*"))/1000</f>
        <v>0</v>
      </c>
      <c r="N83" s="17">
        <f>(SUMIFS('EUROSTAT_VBE_AutoP-Input'!L$7:L$2263,'EUROSTAT_VBE_AutoP-Input'!$B$7:$B$2263,$D83,'EUROSTAT_VBE_AutoP-Input'!$C$7:$C$2263,"*"&amp;RIGHT($A83,3)&amp;"*",'EUROSTAT_VBE_AutoP-Input'!$D$7:$D$2263,"5200*"))/1000</f>
        <v>0</v>
      </c>
      <c r="O83" s="17">
        <f>(SUMIFS('EUROSTAT_VBE_AutoP-Input'!M$7:M$2263,'EUROSTAT_VBE_AutoP-Input'!$B$7:$B$2263,$D83,'EUROSTAT_VBE_AutoP-Input'!$C$7:$C$2263,"*"&amp;RIGHT($A83,3)&amp;"*",'EUROSTAT_VBE_AutoP-Input'!$D$7:$D$2263,"5200*"))/1000</f>
        <v>0</v>
      </c>
      <c r="P83" s="17">
        <f>(SUMIFS('EUROSTAT_VBE_AutoP-Input'!N$7:N$2263,'EUROSTAT_VBE_AutoP-Input'!$B$7:$B$2263,$D83,'EUROSTAT_VBE_AutoP-Input'!$C$7:$C$2263,"*"&amp;RIGHT($A83,3)&amp;"*",'EUROSTAT_VBE_AutoP-Input'!$D$7:$D$2263,"5200*"))/1000</f>
        <v>0</v>
      </c>
      <c r="Q83" s="17">
        <f>(SUMIFS('EUROSTAT_VBE_AutoP-Input'!O$7:O$2263,'EUROSTAT_VBE_AutoP-Input'!$B$7:$B$2263,$D83,'EUROSTAT_VBE_AutoP-Input'!$C$7:$C$2263,"*"&amp;RIGHT($A83,3)&amp;"*",'EUROSTAT_VBE_AutoP-Input'!$D$7:$D$2263,"5200*"))/1000</f>
        <v>0</v>
      </c>
      <c r="R83" s="17">
        <f>(SUMIFS('EUROSTAT_VBE_AutoP-Input'!P$7:P$2263,'EUROSTAT_VBE_AutoP-Input'!$B$7:$B$2263,$D83,'EUROSTAT_VBE_AutoP-Input'!$C$7:$C$2263,"*"&amp;RIGHT($A83,3)&amp;"*",'EUROSTAT_VBE_AutoP-Input'!$D$7:$D$2263,"5200*"))/1000</f>
        <v>0</v>
      </c>
      <c r="S83" s="17">
        <f>(SUMIFS('EUROSTAT_VBE_AutoP-Input'!Q$7:Q$2263,'EUROSTAT_VBE_AutoP-Input'!$B$7:$B$2263,$D83,'EUROSTAT_VBE_AutoP-Input'!$C$7:$C$2263,"*"&amp;RIGHT($A83,3)&amp;"*",'EUROSTAT_VBE_AutoP-Input'!$D$7:$D$2263,"5200*"))/1000</f>
        <v>0</v>
      </c>
      <c r="T83" s="17">
        <f>(SUMIFS('EUROSTAT_VBE_AutoP-Input'!R$7:R$2263,'EUROSTAT_VBE_AutoP-Input'!$B$7:$B$2263,$D83,'EUROSTAT_VBE_AutoP-Input'!$C$7:$C$2263,"*"&amp;RIGHT($A83,3)&amp;"*",'EUROSTAT_VBE_AutoP-Input'!$D$7:$D$2263,"5200*"))/1000</f>
        <v>0</v>
      </c>
      <c r="U83" s="17">
        <f>(SUMIFS('EUROSTAT_VBE_AutoP-Input'!S$7:S$2263,'EUROSTAT_VBE_AutoP-Input'!$B$7:$B$2263,$D83,'EUROSTAT_VBE_AutoP-Input'!$C$7:$C$2263,"*"&amp;RIGHT($A83,3)&amp;"*",'EUROSTAT_VBE_AutoP-Input'!$D$7:$D$2263,"5200*"))/1000</f>
        <v>0</v>
      </c>
      <c r="V83" s="17">
        <f>(SUMIFS('EUROSTAT_VBE_AutoP-Input'!T$7:T$2263,'EUROSTAT_VBE_AutoP-Input'!$B$7:$B$2263,$D83,'EUROSTAT_VBE_AutoP-Input'!$C$7:$C$2263,"*"&amp;RIGHT($A83,3)&amp;"*",'EUROSTAT_VBE_AutoP-Input'!$D$7:$D$2263,"5200*"))/1000</f>
        <v>0</v>
      </c>
      <c r="W83" s="17">
        <f>(SUMIFS('EUROSTAT_VBE_AutoP-Input'!U$7:U$2263,'EUROSTAT_VBE_AutoP-Input'!$B$7:$B$2263,$D83,'EUROSTAT_VBE_AutoP-Input'!$C$7:$C$2263,"*"&amp;RIGHT($A83,3)&amp;"*",'EUROSTAT_VBE_AutoP-Input'!$D$7:$D$2263,"5200*"))/1000</f>
        <v>0</v>
      </c>
      <c r="X83" s="17">
        <f>(SUMIFS('EUROSTAT_VBE_AutoP-Input'!V$7:V$2263,'EUROSTAT_VBE_AutoP-Input'!$B$7:$B$2263,$D83,'EUROSTAT_VBE_AutoP-Input'!$C$7:$C$2263,"*"&amp;RIGHT($A83,3)&amp;"*",'EUROSTAT_VBE_AutoP-Input'!$D$7:$D$2263,"5200*"))/1000</f>
        <v>0</v>
      </c>
      <c r="Y83" s="17">
        <f>(SUMIFS('EUROSTAT_VBE_AutoP-Input'!W$7:W$2263,'EUROSTAT_VBE_AutoP-Input'!$B$7:$B$2263,$D83,'EUROSTAT_VBE_AutoP-Input'!$C$7:$C$2263,"*"&amp;RIGHT($A83,3)&amp;"*",'EUROSTAT_VBE_AutoP-Input'!$D$7:$D$2263,"5200*"))/1000</f>
        <v>0</v>
      </c>
      <c r="Z83" s="17">
        <f>(SUMIFS('EUROSTAT_VBE_AutoP-Input'!X$7:X$2263,'EUROSTAT_VBE_AutoP-Input'!$B$7:$B$2263,$D83,'EUROSTAT_VBE_AutoP-Input'!$C$7:$C$2263,"*"&amp;RIGHT($A83,3)&amp;"*",'EUROSTAT_VBE_AutoP-Input'!$D$7:$D$2263,"5200*"))/1000</f>
        <v>0</v>
      </c>
      <c r="AA83" s="17">
        <f>(SUMIFS('EUROSTAT_VBE_AutoP-Input'!Y$7:Y$2263,'EUROSTAT_VBE_AutoP-Input'!$B$7:$B$2263,$D83,'EUROSTAT_VBE_AutoP-Input'!$C$7:$C$2263,"*"&amp;RIGHT($A83,3)&amp;"*",'EUROSTAT_VBE_AutoP-Input'!$D$7:$D$2263,"5200*"))/1000</f>
        <v>0</v>
      </c>
      <c r="AB83" s="17">
        <f>(SUMIFS('EUROSTAT_VBE_AutoP-Input'!Z$7:Z$2263,'EUROSTAT_VBE_AutoP-Input'!$B$7:$B$2263,$D83,'EUROSTAT_VBE_AutoP-Input'!$C$7:$C$2263,"*"&amp;RIGHT($A83,3)&amp;"*",'EUROSTAT_VBE_AutoP-Input'!$D$7:$D$2263,"5200*"))/1000</f>
        <v>0</v>
      </c>
      <c r="AC83" s="17">
        <f>(SUMIFS('EUROSTAT_VBE_AutoP-Input'!AA$7:AA$2263,'EUROSTAT_VBE_AutoP-Input'!$B$7:$B$2263,$D83,'EUROSTAT_VBE_AutoP-Input'!$C$7:$C$2263,"*"&amp;RIGHT($A83,3)&amp;"*",'EUROSTAT_VBE_AutoP-Input'!$D$7:$D$2263,"5200*"))/1000</f>
        <v>0</v>
      </c>
      <c r="AD83" s="17">
        <f>(SUMIFS('EUROSTAT_VBE_AutoP-Input'!AB$7:AB$2263,'EUROSTAT_VBE_AutoP-Input'!$B$7:$B$2263,$D83,'EUROSTAT_VBE_AutoP-Input'!$C$7:$C$2263,"*"&amp;RIGHT($A83,3)&amp;"*",'EUROSTAT_VBE_AutoP-Input'!$D$7:$D$2263,"5200*"))/1000</f>
        <v>0</v>
      </c>
      <c r="AE83" s="17">
        <f>(SUMIFS('EUROSTAT_VBE_AutoP-Input'!AC$7:AC$2263,'EUROSTAT_VBE_AutoP-Input'!$B$7:$B$2263,$D83,'EUROSTAT_VBE_AutoP-Input'!$C$7:$C$2263,"*"&amp;RIGHT($A83,3)&amp;"*",'EUROSTAT_VBE_AutoP-Input'!$D$7:$D$2263,"5200*"))/1000</f>
        <v>0</v>
      </c>
      <c r="AF83" s="17">
        <f>(SUMIFS('EUROSTAT_VBE_AutoP-Input'!AD$7:AD$2263,'EUROSTAT_VBE_AutoP-Input'!$B$7:$B$2263,$D83,'EUROSTAT_VBE_AutoP-Input'!$C$7:$C$2263,"*"&amp;RIGHT($A83,3)&amp;"*",'EUROSTAT_VBE_AutoP-Input'!$D$7:$D$2263,"5200*"))/1000</f>
        <v>0</v>
      </c>
      <c r="AG83" s="17">
        <f>(SUMIFS('EUROSTAT_VBE_AutoP-Input'!AE$7:AE$2263,'EUROSTAT_VBE_AutoP-Input'!$B$7:$B$2263,$D83,'EUROSTAT_VBE_AutoP-Input'!$C$7:$C$2263,"*"&amp;RIGHT($A83,3)&amp;"*",'EUROSTAT_VBE_AutoP-Input'!$D$7:$D$2263,"5200*"))/1000</f>
        <v>0</v>
      </c>
      <c r="AH83" s="17">
        <f>(SUMIFS('EUROSTAT_VBE_AutoP-Input'!AF$7:AF$2263,'EUROSTAT_VBE_AutoP-Input'!$B$7:$B$2263,$D83,'EUROSTAT_VBE_AutoP-Input'!$C$7:$C$2263,"*"&amp;RIGHT($A83,3)&amp;"*",'EUROSTAT_VBE_AutoP-Input'!$D$7:$D$2263,"5200*"))/1000</f>
        <v>0</v>
      </c>
      <c r="AI83" s="17">
        <f>(SUMIFS('EUROSTAT_VBE_AutoP-Input'!AG$7:AG$2263,'EUROSTAT_VBE_AutoP-Input'!$B$7:$B$2263,$D83,'EUROSTAT_VBE_AutoP-Input'!$C$7:$C$2263,"*"&amp;RIGHT($A83,3)&amp;"*",'EUROSTAT_VBE_AutoP-Input'!$D$7:$D$2263,"5200*"))/1000</f>
        <v>0</v>
      </c>
      <c r="AJ83" s="17">
        <f>(SUMIFS('EUROSTAT_VBE_AutoP-Input'!AH$7:AH$2263,'EUROSTAT_VBE_AutoP-Input'!$B$7:$B$2263,$D83,'EUROSTAT_VBE_AutoP-Input'!$C$7:$C$2263,"*"&amp;RIGHT($A83,3)&amp;"*",'EUROSTAT_VBE_AutoP-Input'!$D$7:$D$2263,"5200*"))/1000</f>
        <v>0</v>
      </c>
      <c r="AK83" s="17">
        <f>(SUMIFS('EUROSTAT_VBE_AutoP-Input'!AI$7:AI$2263,'EUROSTAT_VBE_AutoP-Input'!$B$7:$B$2263,$D83,'EUROSTAT_VBE_AutoP-Input'!$C$7:$C$2263,"*"&amp;RIGHT($A83,3)&amp;"*",'EUROSTAT_VBE_AutoP-Input'!$D$7:$D$2263,"5200*"))/1000</f>
        <v>0</v>
      </c>
      <c r="AL83" s="17">
        <f>(SUMIFS('EUROSTAT_VBE_AutoP-Input'!AJ$7:AJ$2263,'EUROSTAT_VBE_AutoP-Input'!$B$7:$B$2263,$D83,'EUROSTAT_VBE_AutoP-Input'!$C$7:$C$2263,"*"&amp;RIGHT($A83,3)&amp;"*",'EUROSTAT_VBE_AutoP-Input'!$D$7:$D$2263,"5200*"))/1000</f>
        <v>0</v>
      </c>
      <c r="AM83" s="17">
        <f>(SUMIFS('EUROSTAT_VBE_AutoP-Input'!AK$7:AK$2263,'EUROSTAT_VBE_AutoP-Input'!$B$7:$B$2263,$D83,'EUROSTAT_VBE_AutoP-Input'!$C$7:$C$2263,"*"&amp;RIGHT($A83,3)&amp;"*",'EUROSTAT_VBE_AutoP-Input'!$D$7:$D$2263,"5200*"))/1000</f>
        <v>0</v>
      </c>
      <c r="AN83" s="20"/>
      <c r="AO83" s="49">
        <v>0</v>
      </c>
      <c r="AP83" s="49">
        <v>0</v>
      </c>
      <c r="AQ83" s="49">
        <v>0</v>
      </c>
      <c r="AR83" s="49">
        <v>0</v>
      </c>
      <c r="AS83" s="49">
        <v>0</v>
      </c>
    </row>
    <row r="84" ht="14.25" spans="6:45">
      <c r="F84" s="241" t="s">
        <v>192</v>
      </c>
      <c r="G84" s="17">
        <f>SUM(G64:G83)</f>
        <v>33.41</v>
      </c>
      <c r="H84" s="17">
        <f t="shared" ref="H84:AM84" si="2">SUM(H64:H83)</f>
        <v>0.706</v>
      </c>
      <c r="I84" s="17">
        <f t="shared" si="2"/>
        <v>0</v>
      </c>
      <c r="J84" s="17">
        <f t="shared" si="2"/>
        <v>0.08</v>
      </c>
      <c r="K84" s="17">
        <f t="shared" si="2"/>
        <v>8.528</v>
      </c>
      <c r="L84" s="17">
        <f t="shared" si="2"/>
        <v>170.644</v>
      </c>
      <c r="M84" s="17">
        <f t="shared" si="2"/>
        <v>0.016</v>
      </c>
      <c r="N84" s="17">
        <f t="shared" si="2"/>
        <v>0.11</v>
      </c>
      <c r="O84" s="17">
        <f t="shared" si="2"/>
        <v>0</v>
      </c>
      <c r="P84" s="17">
        <f t="shared" si="2"/>
        <v>82.248</v>
      </c>
      <c r="Q84" s="17">
        <f t="shared" si="2"/>
        <v>10.236</v>
      </c>
      <c r="R84" s="17">
        <f t="shared" si="2"/>
        <v>73.535</v>
      </c>
      <c r="S84" s="17">
        <f t="shared" si="2"/>
        <v>0</v>
      </c>
      <c r="T84" s="17">
        <f t="shared" si="2"/>
        <v>0.117</v>
      </c>
      <c r="U84" s="17">
        <f t="shared" si="2"/>
        <v>0</v>
      </c>
      <c r="V84" s="17">
        <f t="shared" si="2"/>
        <v>0</v>
      </c>
      <c r="W84" s="17">
        <f t="shared" si="2"/>
        <v>17.854</v>
      </c>
      <c r="X84" s="17">
        <f t="shared" si="2"/>
        <v>0</v>
      </c>
      <c r="Y84" s="17">
        <f t="shared" si="2"/>
        <v>0</v>
      </c>
      <c r="Z84" s="17">
        <f t="shared" si="2"/>
        <v>0.025</v>
      </c>
      <c r="AA84" s="17">
        <f t="shared" si="2"/>
        <v>0</v>
      </c>
      <c r="AB84" s="17">
        <f t="shared" si="2"/>
        <v>0</v>
      </c>
      <c r="AC84" s="17">
        <f t="shared" si="2"/>
        <v>0</v>
      </c>
      <c r="AD84" s="17">
        <f t="shared" si="2"/>
        <v>20.058</v>
      </c>
      <c r="AE84" s="17">
        <f t="shared" si="2"/>
        <v>34.091</v>
      </c>
      <c r="AF84" s="17">
        <f t="shared" si="2"/>
        <v>0</v>
      </c>
      <c r="AG84" s="17">
        <f t="shared" si="2"/>
        <v>10.599</v>
      </c>
      <c r="AH84" s="17">
        <f t="shared" si="2"/>
        <v>4.854</v>
      </c>
      <c r="AI84" s="17">
        <f t="shared" si="2"/>
        <v>5.307</v>
      </c>
      <c r="AJ84" s="17">
        <f t="shared" si="2"/>
        <v>0</v>
      </c>
      <c r="AK84" s="17">
        <f t="shared" si="2"/>
        <v>0.107</v>
      </c>
      <c r="AL84" s="17">
        <f t="shared" si="2"/>
        <v>0.057</v>
      </c>
      <c r="AM84" s="17">
        <f t="shared" si="2"/>
        <v>166.966</v>
      </c>
      <c r="AN84" s="804"/>
      <c r="AO84" s="804">
        <v>0</v>
      </c>
      <c r="AP84" s="804">
        <v>0</v>
      </c>
      <c r="AQ84" s="804">
        <v>0</v>
      </c>
      <c r="AR84" s="804">
        <v>0</v>
      </c>
      <c r="AS84" s="804">
        <v>0</v>
      </c>
    </row>
    <row r="85" ht="14.25" spans="1:45">
      <c r="A85" t="s">
        <v>627</v>
      </c>
      <c r="B85" s="12" t="s">
        <v>628</v>
      </c>
      <c r="C85" t="s">
        <v>293</v>
      </c>
      <c r="D85" t="s">
        <v>126</v>
      </c>
      <c r="F85" s="241" t="s">
        <v>294</v>
      </c>
      <c r="G85" s="17">
        <f t="shared" ref="G85:AM85" si="3">G25-G59</f>
        <v>33.41</v>
      </c>
      <c r="H85" s="17">
        <f t="shared" si="3"/>
        <v>0.706</v>
      </c>
      <c r="I85" s="17">
        <f t="shared" si="3"/>
        <v>0</v>
      </c>
      <c r="J85" s="17">
        <f t="shared" si="3"/>
        <v>0.08</v>
      </c>
      <c r="K85" s="17">
        <f t="shared" si="3"/>
        <v>8.529</v>
      </c>
      <c r="L85" s="17">
        <f t="shared" si="3"/>
        <v>170.645</v>
      </c>
      <c r="M85" s="17">
        <f t="shared" si="3"/>
        <v>0.0159999999999982</v>
      </c>
      <c r="N85" s="17">
        <f t="shared" si="3"/>
        <v>0.11</v>
      </c>
      <c r="O85" s="17">
        <f t="shared" si="3"/>
        <v>0</v>
      </c>
      <c r="P85" s="17">
        <f t="shared" si="3"/>
        <v>82.248</v>
      </c>
      <c r="Q85" s="17">
        <f t="shared" si="3"/>
        <v>10.386</v>
      </c>
      <c r="R85" s="17">
        <f t="shared" si="3"/>
        <v>73.534</v>
      </c>
      <c r="S85" s="17">
        <f t="shared" si="3"/>
        <v>0</v>
      </c>
      <c r="T85" s="17">
        <f t="shared" si="3"/>
        <v>0.117</v>
      </c>
      <c r="U85" s="17">
        <f t="shared" si="3"/>
        <v>0</v>
      </c>
      <c r="V85" s="17">
        <f t="shared" si="3"/>
        <v>0</v>
      </c>
      <c r="W85" s="17">
        <f t="shared" si="3"/>
        <v>17.854</v>
      </c>
      <c r="X85" s="17">
        <f t="shared" si="3"/>
        <v>0</v>
      </c>
      <c r="Y85" s="17">
        <f t="shared" si="3"/>
        <v>0</v>
      </c>
      <c r="Z85" s="17">
        <f t="shared" si="3"/>
        <v>0.025</v>
      </c>
      <c r="AA85" s="17">
        <f t="shared" si="3"/>
        <v>0</v>
      </c>
      <c r="AB85" s="17">
        <f t="shared" si="3"/>
        <v>0</v>
      </c>
      <c r="AC85" s="17">
        <f t="shared" si="3"/>
        <v>0</v>
      </c>
      <c r="AD85" s="17">
        <f t="shared" si="3"/>
        <v>20.057</v>
      </c>
      <c r="AE85" s="17">
        <f t="shared" si="3"/>
        <v>34.091</v>
      </c>
      <c r="AF85" s="17">
        <f t="shared" si="3"/>
        <v>0</v>
      </c>
      <c r="AG85" s="17">
        <f t="shared" si="3"/>
        <v>10.598</v>
      </c>
      <c r="AH85" s="17">
        <f t="shared" si="3"/>
        <v>4.853</v>
      </c>
      <c r="AI85" s="17">
        <f t="shared" si="3"/>
        <v>5.307</v>
      </c>
      <c r="AJ85" s="17">
        <f t="shared" si="3"/>
        <v>0</v>
      </c>
      <c r="AK85" s="17">
        <f t="shared" si="3"/>
        <v>0.107</v>
      </c>
      <c r="AL85" s="17">
        <f t="shared" si="3"/>
        <v>0.0570000000000004</v>
      </c>
      <c r="AM85" s="17">
        <f t="shared" si="3"/>
        <v>166.966</v>
      </c>
      <c r="AN85" s="804"/>
      <c r="AO85" s="804">
        <v>0</v>
      </c>
      <c r="AP85" s="804">
        <v>0</v>
      </c>
      <c r="AQ85" s="804">
        <v>0</v>
      </c>
      <c r="AR85" s="804">
        <v>0</v>
      </c>
      <c r="AS85" s="804">
        <v>0</v>
      </c>
    </row>
    <row r="88" spans="2:2">
      <c r="B88" s="393">
        <v>2010</v>
      </c>
    </row>
    <row r="90" spans="2:45">
      <c r="B90" s="28" t="s">
        <v>285</v>
      </c>
      <c r="C90" t="s">
        <v>131</v>
      </c>
      <c r="D90" t="s">
        <v>286</v>
      </c>
      <c r="E90" t="s">
        <v>287</v>
      </c>
      <c r="F90" t="s">
        <v>288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37</v>
      </c>
      <c r="X90" t="s">
        <v>38</v>
      </c>
      <c r="Y90" t="s">
        <v>39</v>
      </c>
      <c r="Z90" t="s">
        <v>40</v>
      </c>
      <c r="AA90" t="s">
        <v>41</v>
      </c>
      <c r="AB90" t="s">
        <v>42</v>
      </c>
      <c r="AC90" t="s">
        <v>43</v>
      </c>
      <c r="AD90" t="s">
        <v>44</v>
      </c>
      <c r="AE90" t="s">
        <v>45</v>
      </c>
      <c r="AF90" t="s">
        <v>46</v>
      </c>
      <c r="AG90" t="s">
        <v>47</v>
      </c>
      <c r="AH90" t="s">
        <v>48</v>
      </c>
      <c r="AI90" t="s">
        <v>49</v>
      </c>
      <c r="AJ90" t="s">
        <v>50</v>
      </c>
      <c r="AK90" t="s">
        <v>51</v>
      </c>
      <c r="AL90" t="s">
        <v>52</v>
      </c>
      <c r="AM90" t="s">
        <v>53</v>
      </c>
      <c r="AN90" s="27" t="s">
        <v>289</v>
      </c>
      <c r="AO90" s="26" t="s">
        <v>36</v>
      </c>
      <c r="AP90" s="26" t="s">
        <v>45</v>
      </c>
      <c r="AQ90" s="26" t="s">
        <v>290</v>
      </c>
      <c r="AR90" s="26" t="s">
        <v>291</v>
      </c>
      <c r="AS90" s="26" t="s">
        <v>292</v>
      </c>
    </row>
    <row r="91" spans="1:45">
      <c r="A91" t="str">
        <f>LEFT('EUROSTAT_VBE_AutoP-Input'!$C$151,8)</f>
        <v>B_101039</v>
      </c>
      <c r="B91" s="12" t="s">
        <v>629</v>
      </c>
      <c r="C91" t="s">
        <v>293</v>
      </c>
      <c r="D91" t="s">
        <v>126</v>
      </c>
      <c r="E91" s="775" t="s">
        <v>228</v>
      </c>
      <c r="F91" s="775" t="s">
        <v>229</v>
      </c>
      <c r="G91" s="17">
        <f>(SUMIFS('EUROSTAT_VBE_AutoP-Input'!E$7:E$2263,'EUROSTAT_VBE_AutoP-Input'!$B$7:$B$2263,$D91,'EUROSTAT_VBE_AutoP-Input'!$C$7:$C$2263,"*"&amp;RIGHT($A91,3)&amp;"*",'EUROSTAT_VBE_AutoP-Input'!$D$7:$D$2263,"211*"))/1000</f>
        <v>0</v>
      </c>
      <c r="H91" s="17">
        <f>(SUMIFS('EUROSTAT_VBE_AutoP-Input'!F$7:F$2263,'EUROSTAT_VBE_AutoP-Input'!$B$7:$B$2263,$D91,'EUROSTAT_VBE_AutoP-Input'!$C$7:$C$2263,"*"&amp;RIGHT($A91,3)&amp;"*",'EUROSTAT_VBE_AutoP-Input'!$D$7:$D$2263,"211*"))/1000</f>
        <v>0</v>
      </c>
      <c r="I91" s="17">
        <f>(SUMIFS('EUROSTAT_VBE_AutoP-Input'!G$7:G$2263,'EUROSTAT_VBE_AutoP-Input'!$B$7:$B$2263,$D91,'EUROSTAT_VBE_AutoP-Input'!$C$7:$C$2263,"*"&amp;RIGHT($A91,3)&amp;"*",'EUROSTAT_VBE_AutoP-Input'!$D$7:$D$2263,"211*"))/1000</f>
        <v>0</v>
      </c>
      <c r="J91" s="17">
        <f>(SUMIFS('EUROSTAT_VBE_AutoP-Input'!H$7:H$2263,'EUROSTAT_VBE_AutoP-Input'!$B$7:$B$2263,$D91,'EUROSTAT_VBE_AutoP-Input'!$C$7:$C$2263,"*"&amp;RIGHT($A91,3)&amp;"*",'EUROSTAT_VBE_AutoP-Input'!$D$7:$D$2263,"211*"))/1000</f>
        <v>0</v>
      </c>
      <c r="K91" s="17">
        <f>(SUMIFS('EUROSTAT_VBE_AutoP-Input'!I$7:I$2263,'EUROSTAT_VBE_AutoP-Input'!$B$7:$B$2263,$D91,'EUROSTAT_VBE_AutoP-Input'!$C$7:$C$2263,"*"&amp;RIGHT($A91,3)&amp;"*",'EUROSTAT_VBE_AutoP-Input'!$D$7:$D$2263,"211*"))/1000</f>
        <v>0</v>
      </c>
      <c r="L91" s="17">
        <f>(SUMIFS('EUROSTAT_VBE_AutoP-Input'!J$7:J$2263,'EUROSTAT_VBE_AutoP-Input'!$B$7:$B$2263,$D91,'EUROSTAT_VBE_AutoP-Input'!$C$7:$C$2263,"*"&amp;RIGHT($A91,3)&amp;"*",'EUROSTAT_VBE_AutoP-Input'!$D$7:$D$2263,"211*"))/1000</f>
        <v>0</v>
      </c>
      <c r="M91" s="17">
        <f>(SUMIFS('EUROSTAT_VBE_AutoP-Input'!K$7:K$2263,'EUROSTAT_VBE_AutoP-Input'!$B$7:$B$2263,$D91,'EUROSTAT_VBE_AutoP-Input'!$C$7:$C$2263,"*"&amp;RIGHT($A91,3)&amp;"*",'EUROSTAT_VBE_AutoP-Input'!$D$7:$D$2263,"211*"))/1000</f>
        <v>0</v>
      </c>
      <c r="N91" s="17">
        <f>(SUMIFS('EUROSTAT_VBE_AutoP-Input'!L$7:L$2263,'EUROSTAT_VBE_AutoP-Input'!$B$7:$B$2263,$D91,'EUROSTAT_VBE_AutoP-Input'!$C$7:$C$2263,"*"&amp;RIGHT($A91,3)&amp;"*",'EUROSTAT_VBE_AutoP-Input'!$D$7:$D$2263,"211*"))/1000</f>
        <v>0.027</v>
      </c>
      <c r="O91" s="17">
        <f>(SUMIFS('EUROSTAT_VBE_AutoP-Input'!M$7:M$2263,'EUROSTAT_VBE_AutoP-Input'!$B$7:$B$2263,$D91,'EUROSTAT_VBE_AutoP-Input'!$C$7:$C$2263,"*"&amp;RIGHT($A91,3)&amp;"*",'EUROSTAT_VBE_AutoP-Input'!$D$7:$D$2263,"211*"))/1000</f>
        <v>0</v>
      </c>
      <c r="P91" s="17">
        <f>(SUMIFS('EUROSTAT_VBE_AutoP-Input'!N$7:N$2263,'EUROSTAT_VBE_AutoP-Input'!$B$7:$B$2263,$D91,'EUROSTAT_VBE_AutoP-Input'!$C$7:$C$2263,"*"&amp;RIGHT($A91,3)&amp;"*",'EUROSTAT_VBE_AutoP-Input'!$D$7:$D$2263,"211*"))/1000</f>
        <v>0</v>
      </c>
      <c r="Q91" s="17">
        <f>(SUMIFS('EUROSTAT_VBE_AutoP-Input'!O$7:O$2263,'EUROSTAT_VBE_AutoP-Input'!$B$7:$B$2263,$D91,'EUROSTAT_VBE_AutoP-Input'!$C$7:$C$2263,"*"&amp;RIGHT($A91,3)&amp;"*",'EUROSTAT_VBE_AutoP-Input'!$D$7:$D$2263,"211*"))/1000</f>
        <v>0.075</v>
      </c>
      <c r="R91" s="17">
        <f>(SUMIFS('EUROSTAT_VBE_AutoP-Input'!P$7:P$2263,'EUROSTAT_VBE_AutoP-Input'!$B$7:$B$2263,$D91,'EUROSTAT_VBE_AutoP-Input'!$C$7:$C$2263,"*"&amp;RIGHT($A91,3)&amp;"*",'EUROSTAT_VBE_AutoP-Input'!$D$7:$D$2263,"211*"))/1000</f>
        <v>0</v>
      </c>
      <c r="S91" s="17">
        <f>(SUMIFS('EUROSTAT_VBE_AutoP-Input'!Q$7:Q$2263,'EUROSTAT_VBE_AutoP-Input'!$B$7:$B$2263,$D91,'EUROSTAT_VBE_AutoP-Input'!$C$7:$C$2263,"*"&amp;RIGHT($A91,3)&amp;"*",'EUROSTAT_VBE_AutoP-Input'!$D$7:$D$2263,"211*"))/1000</f>
        <v>0</v>
      </c>
      <c r="T91" s="17">
        <f>(SUMIFS('EUROSTAT_VBE_AutoP-Input'!R$7:R$2263,'EUROSTAT_VBE_AutoP-Input'!$B$7:$B$2263,$D91,'EUROSTAT_VBE_AutoP-Input'!$C$7:$C$2263,"*"&amp;RIGHT($A91,3)&amp;"*",'EUROSTAT_VBE_AutoP-Input'!$D$7:$D$2263,"211*"))/1000</f>
        <v>0.069</v>
      </c>
      <c r="U91" s="17">
        <f>(SUMIFS('EUROSTAT_VBE_AutoP-Input'!S$7:S$2263,'EUROSTAT_VBE_AutoP-Input'!$B$7:$B$2263,$D91,'EUROSTAT_VBE_AutoP-Input'!$C$7:$C$2263,"*"&amp;RIGHT($A91,3)&amp;"*",'EUROSTAT_VBE_AutoP-Input'!$D$7:$D$2263,"211*"))/1000</f>
        <v>0</v>
      </c>
      <c r="V91" s="17">
        <f>(SUMIFS('EUROSTAT_VBE_AutoP-Input'!T$7:T$2263,'EUROSTAT_VBE_AutoP-Input'!$B$7:$B$2263,$D91,'EUROSTAT_VBE_AutoP-Input'!$C$7:$C$2263,"*"&amp;RIGHT($A91,3)&amp;"*",'EUROSTAT_VBE_AutoP-Input'!$D$7:$D$2263,"211*"))/1000</f>
        <v>0</v>
      </c>
      <c r="W91" s="17">
        <f>(SUMIFS('EUROSTAT_VBE_AutoP-Input'!U$7:U$2263,'EUROSTAT_VBE_AutoP-Input'!$B$7:$B$2263,$D91,'EUROSTAT_VBE_AutoP-Input'!$C$7:$C$2263,"*"&amp;RIGHT($A91,3)&amp;"*",'EUROSTAT_VBE_AutoP-Input'!$D$7:$D$2263,"211*"))/1000</f>
        <v>0</v>
      </c>
      <c r="X91" s="17">
        <f>(SUMIFS('EUROSTAT_VBE_AutoP-Input'!V$7:V$2263,'EUROSTAT_VBE_AutoP-Input'!$B$7:$B$2263,$D91,'EUROSTAT_VBE_AutoP-Input'!$C$7:$C$2263,"*"&amp;RIGHT($A91,3)&amp;"*",'EUROSTAT_VBE_AutoP-Input'!$D$7:$D$2263,"211*"))/1000</f>
        <v>0.07</v>
      </c>
      <c r="Y91" s="17">
        <f>(SUMIFS('EUROSTAT_VBE_AutoP-Input'!W$7:W$2263,'EUROSTAT_VBE_AutoP-Input'!$B$7:$B$2263,$D91,'EUROSTAT_VBE_AutoP-Input'!$C$7:$C$2263,"*"&amp;RIGHT($A91,3)&amp;"*",'EUROSTAT_VBE_AutoP-Input'!$D$7:$D$2263,"211*"))/1000</f>
        <v>0</v>
      </c>
      <c r="Z91" s="17">
        <f>(SUMIFS('EUROSTAT_VBE_AutoP-Input'!X$7:X$2263,'EUROSTAT_VBE_AutoP-Input'!$B$7:$B$2263,$D91,'EUROSTAT_VBE_AutoP-Input'!$C$7:$C$2263,"*"&amp;RIGHT($A91,3)&amp;"*",'EUROSTAT_VBE_AutoP-Input'!$D$7:$D$2263,"211*"))/1000</f>
        <v>0.131</v>
      </c>
      <c r="AA91" s="17">
        <f>(SUMIFS('EUROSTAT_VBE_AutoP-Input'!Y$7:Y$2263,'EUROSTAT_VBE_AutoP-Input'!$B$7:$B$2263,$D91,'EUROSTAT_VBE_AutoP-Input'!$C$7:$C$2263,"*"&amp;RIGHT($A91,3)&amp;"*",'EUROSTAT_VBE_AutoP-Input'!$D$7:$D$2263,"211*"))/1000</f>
        <v>0</v>
      </c>
      <c r="AB91" s="17">
        <f>(SUMIFS('EUROSTAT_VBE_AutoP-Input'!Z$7:Z$2263,'EUROSTAT_VBE_AutoP-Input'!$B$7:$B$2263,$D91,'EUROSTAT_VBE_AutoP-Input'!$C$7:$C$2263,"*"&amp;RIGHT($A91,3)&amp;"*",'EUROSTAT_VBE_AutoP-Input'!$D$7:$D$2263,"211*"))/1000</f>
        <v>0</v>
      </c>
      <c r="AC91" s="17">
        <f>(SUMIFS('EUROSTAT_VBE_AutoP-Input'!AA$7:AA$2263,'EUROSTAT_VBE_AutoP-Input'!$B$7:$B$2263,$D91,'EUROSTAT_VBE_AutoP-Input'!$C$7:$C$2263,"*"&amp;RIGHT($A91,3)&amp;"*",'EUROSTAT_VBE_AutoP-Input'!$D$7:$D$2263,"211*"))/1000</f>
        <v>0</v>
      </c>
      <c r="AD91" s="17">
        <f>(SUMIFS('EUROSTAT_VBE_AutoP-Input'!AB$7:AB$2263,'EUROSTAT_VBE_AutoP-Input'!$B$7:$B$2263,$D91,'EUROSTAT_VBE_AutoP-Input'!$C$7:$C$2263,"*"&amp;RIGHT($A91,3)&amp;"*",'EUROSTAT_VBE_AutoP-Input'!$D$7:$D$2263,"211*"))/1000</f>
        <v>0</v>
      </c>
      <c r="AE91" s="17">
        <f>(SUMIFS('EUROSTAT_VBE_AutoP-Input'!AC$7:AC$2263,'EUROSTAT_VBE_AutoP-Input'!$B$7:$B$2263,$D91,'EUROSTAT_VBE_AutoP-Input'!$C$7:$C$2263,"*"&amp;RIGHT($A91,3)&amp;"*",'EUROSTAT_VBE_AutoP-Input'!$D$7:$D$2263,"211*"))/1000</f>
        <v>0</v>
      </c>
      <c r="AF91" s="17">
        <f>(SUMIFS('EUROSTAT_VBE_AutoP-Input'!AD$7:AD$2263,'EUROSTAT_VBE_AutoP-Input'!$B$7:$B$2263,$D91,'EUROSTAT_VBE_AutoP-Input'!$C$7:$C$2263,"*"&amp;RIGHT($A91,3)&amp;"*",'EUROSTAT_VBE_AutoP-Input'!$D$7:$D$2263,"211*"))/1000</f>
        <v>8.264</v>
      </c>
      <c r="AG91" s="17">
        <f>(SUMIFS('EUROSTAT_VBE_AutoP-Input'!AE$7:AE$2263,'EUROSTAT_VBE_AutoP-Input'!$B$7:$B$2263,$D91,'EUROSTAT_VBE_AutoP-Input'!$C$7:$C$2263,"*"&amp;RIGHT($A91,3)&amp;"*",'EUROSTAT_VBE_AutoP-Input'!$D$7:$D$2263,"211*"))/1000</f>
        <v>0</v>
      </c>
      <c r="AH91" s="17">
        <f>(SUMIFS('EUROSTAT_VBE_AutoP-Input'!AF$7:AF$2263,'EUROSTAT_VBE_AutoP-Input'!$B$7:$B$2263,$D91,'EUROSTAT_VBE_AutoP-Input'!$C$7:$C$2263,"*"&amp;RIGHT($A91,3)&amp;"*",'EUROSTAT_VBE_AutoP-Input'!$D$7:$D$2263,"211*"))/1000</f>
        <v>0</v>
      </c>
      <c r="AI91" s="17">
        <f>(SUMIFS('EUROSTAT_VBE_AutoP-Input'!AG$7:AG$2263,'EUROSTAT_VBE_AutoP-Input'!$B$7:$B$2263,$D91,'EUROSTAT_VBE_AutoP-Input'!$C$7:$C$2263,"*"&amp;RIGHT($A91,3)&amp;"*",'EUROSTAT_VBE_AutoP-Input'!$D$7:$D$2263,"211*"))/1000</f>
        <v>0</v>
      </c>
      <c r="AJ91" s="17">
        <f>(SUMIFS('EUROSTAT_VBE_AutoP-Input'!AH$7:AH$2263,'EUROSTAT_VBE_AutoP-Input'!$B$7:$B$2263,$D91,'EUROSTAT_VBE_AutoP-Input'!$C$7:$C$2263,"*"&amp;RIGHT($A91,3)&amp;"*",'EUROSTAT_VBE_AutoP-Input'!$D$7:$D$2263,"211*"))/1000</f>
        <v>0</v>
      </c>
      <c r="AK91" s="17">
        <f>(SUMIFS('EUROSTAT_VBE_AutoP-Input'!AI$7:AI$2263,'EUROSTAT_VBE_AutoP-Input'!$B$7:$B$2263,$D91,'EUROSTAT_VBE_AutoP-Input'!$C$7:$C$2263,"*"&amp;RIGHT($A91,3)&amp;"*",'EUROSTAT_VBE_AutoP-Input'!$D$7:$D$2263,"211*"))/1000</f>
        <v>0</v>
      </c>
      <c r="AL91" s="17">
        <f>(SUMIFS('EUROSTAT_VBE_AutoP-Input'!AJ$7:AJ$2263,'EUROSTAT_VBE_AutoP-Input'!$B$7:$B$2263,$D91,'EUROSTAT_VBE_AutoP-Input'!$C$7:$C$2263,"*"&amp;RIGHT($A91,3)&amp;"*",'EUROSTAT_VBE_AutoP-Input'!$D$7:$D$2263,"211*"))/1000</f>
        <v>0</v>
      </c>
      <c r="AM91" s="17">
        <f>(SUMIFS('EUROSTAT_VBE_AutoP-Input'!AK$7:AK$2263,'EUROSTAT_VBE_AutoP-Input'!$B$7:$B$2263,$D91,'EUROSTAT_VBE_AutoP-Input'!$C$7:$C$2263,"*"&amp;RIGHT($A91,3)&amp;"*",'EUROSTAT_VBE_AutoP-Input'!$D$7:$D$2263,"211*"))/1000</f>
        <v>12.547</v>
      </c>
      <c r="AN91" s="20"/>
      <c r="AO91" s="49"/>
      <c r="AP91" s="49"/>
      <c r="AQ91" s="49"/>
      <c r="AR91" s="49"/>
      <c r="AS91" s="49"/>
    </row>
    <row r="92" spans="1:45">
      <c r="A92" t="str">
        <f>LEFT('EUROSTAT_VBE_AutoP-Input'!$C$151,8)</f>
        <v>B_101039</v>
      </c>
      <c r="B92" s="12" t="s">
        <v>629</v>
      </c>
      <c r="C92" t="s">
        <v>293</v>
      </c>
      <c r="D92" t="s">
        <v>126</v>
      </c>
      <c r="E92" s="775" t="s">
        <v>230</v>
      </c>
      <c r="F92" s="775" t="s">
        <v>250</v>
      </c>
      <c r="G92" s="17">
        <f>(SUMIFS('EUROSTAT_VBE_AutoP-Input'!E$7:E$2263,'EUROSTAT_VBE_AutoP-Input'!$B$7:$B$2263,$D92,'EUROSTAT_VBE_AutoP-Input'!$C$7:$C$2263,"*"&amp;RIGHT($A92,3)&amp;"*",'EUROSTAT_VBE_AutoP-Input'!$D$7:$D$2263,"2210*"))/1000+(SUMIFS('EUROSTAT_VBE_AutoP-Input'!E$7:E$2263,'EUROSTAT_VBE_AutoP-Input'!$B$7:$B$2263,$D92,'EUROSTAT_VBE_AutoP-Input'!$C$7:$C$2263,"*"&amp;RIGHT($A92,3)&amp;"*",'EUROSTAT_VBE_AutoP-Input'!$D$7:$D$2263,"23*"))/1000+(SUMIFS('EUROSTAT_VBE_AutoP-Input'!E$7:E$2263,'EUROSTAT_VBE_AutoP-Input'!$B$7:$B$2263,$D92,'EUROSTAT_VBE_AutoP-Input'!$C$7:$C$2263,"*"&amp;RIGHT($A92,3)&amp;"*",'EUROSTAT_VBE_AutoP-Input'!$D$7:$D$2263,"5544*"))/1000</f>
        <v>0</v>
      </c>
      <c r="H92" s="17">
        <f>(SUMIFS('EUROSTAT_VBE_AutoP-Input'!F$7:F$2263,'EUROSTAT_VBE_AutoP-Input'!$B$7:$B$2263,$D92,'EUROSTAT_VBE_AutoP-Input'!$C$7:$C$2263,"*"&amp;RIGHT($A92,3)&amp;"*",'EUROSTAT_VBE_AutoP-Input'!$D$7:$D$2263,"2210*"))/1000+(SUMIFS('EUROSTAT_VBE_AutoP-Input'!F$7:F$2263,'EUROSTAT_VBE_AutoP-Input'!$B$7:$B$2263,$D92,'EUROSTAT_VBE_AutoP-Input'!$C$7:$C$2263,"*"&amp;RIGHT($A92,3)&amp;"*",'EUROSTAT_VBE_AutoP-Input'!$D$7:$D$2263,"23*"))/1000+(SUMIFS('EUROSTAT_VBE_AutoP-Input'!F$7:F$2263,'EUROSTAT_VBE_AutoP-Input'!$B$7:$B$2263,$D92,'EUROSTAT_VBE_AutoP-Input'!$C$7:$C$2263,"*"&amp;RIGHT($A92,3)&amp;"*",'EUROSTAT_VBE_AutoP-Input'!$D$7:$D$2263,"5544*"))/1000</f>
        <v>0</v>
      </c>
      <c r="I92" s="17">
        <f>(SUMIFS('EUROSTAT_VBE_AutoP-Input'!G$7:G$2263,'EUROSTAT_VBE_AutoP-Input'!$B$7:$B$2263,$D92,'EUROSTAT_VBE_AutoP-Input'!$C$7:$C$2263,"*"&amp;RIGHT($A92,3)&amp;"*",'EUROSTAT_VBE_AutoP-Input'!$D$7:$D$2263,"2210*"))/1000+(SUMIFS('EUROSTAT_VBE_AutoP-Input'!G$7:G$2263,'EUROSTAT_VBE_AutoP-Input'!$B$7:$B$2263,$D92,'EUROSTAT_VBE_AutoP-Input'!$C$7:$C$2263,"*"&amp;RIGHT($A92,3)&amp;"*",'EUROSTAT_VBE_AutoP-Input'!$D$7:$D$2263,"23*"))/1000+(SUMIFS('EUROSTAT_VBE_AutoP-Input'!G$7:G$2263,'EUROSTAT_VBE_AutoP-Input'!$B$7:$B$2263,$D92,'EUROSTAT_VBE_AutoP-Input'!$C$7:$C$2263,"*"&amp;RIGHT($A92,3)&amp;"*",'EUROSTAT_VBE_AutoP-Input'!$D$7:$D$2263,"5544*"))/1000</f>
        <v>0</v>
      </c>
      <c r="J92" s="17">
        <f>(SUMIFS('EUROSTAT_VBE_AutoP-Input'!H$7:H$2263,'EUROSTAT_VBE_AutoP-Input'!$B$7:$B$2263,$D92,'EUROSTAT_VBE_AutoP-Input'!$C$7:$C$2263,"*"&amp;RIGHT($A92,3)&amp;"*",'EUROSTAT_VBE_AutoP-Input'!$D$7:$D$2263,"2210*"))/1000+(SUMIFS('EUROSTAT_VBE_AutoP-Input'!H$7:H$2263,'EUROSTAT_VBE_AutoP-Input'!$B$7:$B$2263,$D92,'EUROSTAT_VBE_AutoP-Input'!$C$7:$C$2263,"*"&amp;RIGHT($A92,3)&amp;"*",'EUROSTAT_VBE_AutoP-Input'!$D$7:$D$2263,"23*"))/1000+(SUMIFS('EUROSTAT_VBE_AutoP-Input'!H$7:H$2263,'EUROSTAT_VBE_AutoP-Input'!$B$7:$B$2263,$D92,'EUROSTAT_VBE_AutoP-Input'!$C$7:$C$2263,"*"&amp;RIGHT($A92,3)&amp;"*",'EUROSTAT_VBE_AutoP-Input'!$D$7:$D$2263,"5544*"))/1000</f>
        <v>0</v>
      </c>
      <c r="K92" s="17">
        <f>(SUMIFS('EUROSTAT_VBE_AutoP-Input'!I$7:I$2263,'EUROSTAT_VBE_AutoP-Input'!$B$7:$B$2263,$D92,'EUROSTAT_VBE_AutoP-Input'!$C$7:$C$2263,"*"&amp;RIGHT($A92,3)&amp;"*",'EUROSTAT_VBE_AutoP-Input'!$D$7:$D$2263,"2210*"))/1000+(SUMIFS('EUROSTAT_VBE_AutoP-Input'!I$7:I$2263,'EUROSTAT_VBE_AutoP-Input'!$B$7:$B$2263,$D92,'EUROSTAT_VBE_AutoP-Input'!$C$7:$C$2263,"*"&amp;RIGHT($A92,3)&amp;"*",'EUROSTAT_VBE_AutoP-Input'!$D$7:$D$2263,"23*"))/1000+(SUMIFS('EUROSTAT_VBE_AutoP-Input'!I$7:I$2263,'EUROSTAT_VBE_AutoP-Input'!$B$7:$B$2263,$D92,'EUROSTAT_VBE_AutoP-Input'!$C$7:$C$2263,"*"&amp;RIGHT($A92,3)&amp;"*",'EUROSTAT_VBE_AutoP-Input'!$D$7:$D$2263,"5544*"))/1000</f>
        <v>0.279</v>
      </c>
      <c r="L92" s="17">
        <f>(SUMIFS('EUROSTAT_VBE_AutoP-Input'!J$7:J$2263,'EUROSTAT_VBE_AutoP-Input'!$B$7:$B$2263,$D92,'EUROSTAT_VBE_AutoP-Input'!$C$7:$C$2263,"*"&amp;RIGHT($A92,3)&amp;"*",'EUROSTAT_VBE_AutoP-Input'!$D$7:$D$2263,"2210*"))/1000+(SUMIFS('EUROSTAT_VBE_AutoP-Input'!J$7:J$2263,'EUROSTAT_VBE_AutoP-Input'!$B$7:$B$2263,$D92,'EUROSTAT_VBE_AutoP-Input'!$C$7:$C$2263,"*"&amp;RIGHT($A92,3)&amp;"*",'EUROSTAT_VBE_AutoP-Input'!$D$7:$D$2263,"23*"))/1000+(SUMIFS('EUROSTAT_VBE_AutoP-Input'!J$7:J$2263,'EUROSTAT_VBE_AutoP-Input'!$B$7:$B$2263,$D92,'EUROSTAT_VBE_AutoP-Input'!$C$7:$C$2263,"*"&amp;RIGHT($A92,3)&amp;"*",'EUROSTAT_VBE_AutoP-Input'!$D$7:$D$2263,"5544*"))/1000</f>
        <v>0</v>
      </c>
      <c r="M92" s="17">
        <f>(SUMIFS('EUROSTAT_VBE_AutoP-Input'!K$7:K$2263,'EUROSTAT_VBE_AutoP-Input'!$B$7:$B$2263,$D92,'EUROSTAT_VBE_AutoP-Input'!$C$7:$C$2263,"*"&amp;RIGHT($A92,3)&amp;"*",'EUROSTAT_VBE_AutoP-Input'!$D$7:$D$2263,"2210*"))/1000+(SUMIFS('EUROSTAT_VBE_AutoP-Input'!K$7:K$2263,'EUROSTAT_VBE_AutoP-Input'!$B$7:$B$2263,$D92,'EUROSTAT_VBE_AutoP-Input'!$C$7:$C$2263,"*"&amp;RIGHT($A92,3)&amp;"*",'EUROSTAT_VBE_AutoP-Input'!$D$7:$D$2263,"23*"))/1000+(SUMIFS('EUROSTAT_VBE_AutoP-Input'!K$7:K$2263,'EUROSTAT_VBE_AutoP-Input'!$B$7:$B$2263,$D92,'EUROSTAT_VBE_AutoP-Input'!$C$7:$C$2263,"*"&amp;RIGHT($A92,3)&amp;"*",'EUROSTAT_VBE_AutoP-Input'!$D$7:$D$2263,"5544*"))/1000</f>
        <v>0</v>
      </c>
      <c r="N92" s="17">
        <f>(SUMIFS('EUROSTAT_VBE_AutoP-Input'!L$7:L$2263,'EUROSTAT_VBE_AutoP-Input'!$B$7:$B$2263,$D92,'EUROSTAT_VBE_AutoP-Input'!$C$7:$C$2263,"*"&amp;RIGHT($A92,3)&amp;"*",'EUROSTAT_VBE_AutoP-Input'!$D$7:$D$2263,"2210*"))/1000+(SUMIFS('EUROSTAT_VBE_AutoP-Input'!L$7:L$2263,'EUROSTAT_VBE_AutoP-Input'!$B$7:$B$2263,$D92,'EUROSTAT_VBE_AutoP-Input'!$C$7:$C$2263,"*"&amp;RIGHT($A92,3)&amp;"*",'EUROSTAT_VBE_AutoP-Input'!$D$7:$D$2263,"23*"))/1000+(SUMIFS('EUROSTAT_VBE_AutoP-Input'!L$7:L$2263,'EUROSTAT_VBE_AutoP-Input'!$B$7:$B$2263,$D92,'EUROSTAT_VBE_AutoP-Input'!$C$7:$C$2263,"*"&amp;RIGHT($A92,3)&amp;"*",'EUROSTAT_VBE_AutoP-Input'!$D$7:$D$2263,"5544*"))/1000</f>
        <v>0.139</v>
      </c>
      <c r="O92" s="17">
        <f>(SUMIFS('EUROSTAT_VBE_AutoP-Input'!M$7:M$2263,'EUROSTAT_VBE_AutoP-Input'!$B$7:$B$2263,$D92,'EUROSTAT_VBE_AutoP-Input'!$C$7:$C$2263,"*"&amp;RIGHT($A92,3)&amp;"*",'EUROSTAT_VBE_AutoP-Input'!$D$7:$D$2263,"2210*"))/1000+(SUMIFS('EUROSTAT_VBE_AutoP-Input'!M$7:M$2263,'EUROSTAT_VBE_AutoP-Input'!$B$7:$B$2263,$D92,'EUROSTAT_VBE_AutoP-Input'!$C$7:$C$2263,"*"&amp;RIGHT($A92,3)&amp;"*",'EUROSTAT_VBE_AutoP-Input'!$D$7:$D$2263,"23*"))/1000+(SUMIFS('EUROSTAT_VBE_AutoP-Input'!M$7:M$2263,'EUROSTAT_VBE_AutoP-Input'!$B$7:$B$2263,$D92,'EUROSTAT_VBE_AutoP-Input'!$C$7:$C$2263,"*"&amp;RIGHT($A92,3)&amp;"*",'EUROSTAT_VBE_AutoP-Input'!$D$7:$D$2263,"5544*"))/1000</f>
        <v>0</v>
      </c>
      <c r="P92" s="17">
        <f>(SUMIFS('EUROSTAT_VBE_AutoP-Input'!N$7:N$2263,'EUROSTAT_VBE_AutoP-Input'!$B$7:$B$2263,$D92,'EUROSTAT_VBE_AutoP-Input'!$C$7:$C$2263,"*"&amp;RIGHT($A92,3)&amp;"*",'EUROSTAT_VBE_AutoP-Input'!$D$7:$D$2263,"2210*"))/1000+(SUMIFS('EUROSTAT_VBE_AutoP-Input'!N$7:N$2263,'EUROSTAT_VBE_AutoP-Input'!$B$7:$B$2263,$D92,'EUROSTAT_VBE_AutoP-Input'!$C$7:$C$2263,"*"&amp;RIGHT($A92,3)&amp;"*",'EUROSTAT_VBE_AutoP-Input'!$D$7:$D$2263,"23*"))/1000+(SUMIFS('EUROSTAT_VBE_AutoP-Input'!N$7:N$2263,'EUROSTAT_VBE_AutoP-Input'!$B$7:$B$2263,$D92,'EUROSTAT_VBE_AutoP-Input'!$C$7:$C$2263,"*"&amp;RIGHT($A92,3)&amp;"*",'EUROSTAT_VBE_AutoP-Input'!$D$7:$D$2263,"5544*"))/1000</f>
        <v>0</v>
      </c>
      <c r="Q92" s="17">
        <f>(SUMIFS('EUROSTAT_VBE_AutoP-Input'!O$7:O$2263,'EUROSTAT_VBE_AutoP-Input'!$B$7:$B$2263,$D92,'EUROSTAT_VBE_AutoP-Input'!$C$7:$C$2263,"*"&amp;RIGHT($A92,3)&amp;"*",'EUROSTAT_VBE_AutoP-Input'!$D$7:$D$2263,"2210*"))/1000+(SUMIFS('EUROSTAT_VBE_AutoP-Input'!O$7:O$2263,'EUROSTAT_VBE_AutoP-Input'!$B$7:$B$2263,$D92,'EUROSTAT_VBE_AutoP-Input'!$C$7:$C$2263,"*"&amp;RIGHT($A92,3)&amp;"*",'EUROSTAT_VBE_AutoP-Input'!$D$7:$D$2263,"23*"))/1000+(SUMIFS('EUROSTAT_VBE_AutoP-Input'!O$7:O$2263,'EUROSTAT_VBE_AutoP-Input'!$B$7:$B$2263,$D92,'EUROSTAT_VBE_AutoP-Input'!$C$7:$C$2263,"*"&amp;RIGHT($A92,3)&amp;"*",'EUROSTAT_VBE_AutoP-Input'!$D$7:$D$2263,"5544*"))/1000</f>
        <v>0.183</v>
      </c>
      <c r="R92" s="17">
        <f>(SUMIFS('EUROSTAT_VBE_AutoP-Input'!P$7:P$2263,'EUROSTAT_VBE_AutoP-Input'!$B$7:$B$2263,$D92,'EUROSTAT_VBE_AutoP-Input'!$C$7:$C$2263,"*"&amp;RIGHT($A92,3)&amp;"*",'EUROSTAT_VBE_AutoP-Input'!$D$7:$D$2263,"2210*"))/1000+(SUMIFS('EUROSTAT_VBE_AutoP-Input'!P$7:P$2263,'EUROSTAT_VBE_AutoP-Input'!$B$7:$B$2263,$D92,'EUROSTAT_VBE_AutoP-Input'!$C$7:$C$2263,"*"&amp;RIGHT($A92,3)&amp;"*",'EUROSTAT_VBE_AutoP-Input'!$D$7:$D$2263,"23*"))/1000+(SUMIFS('EUROSTAT_VBE_AutoP-Input'!P$7:P$2263,'EUROSTAT_VBE_AutoP-Input'!$B$7:$B$2263,$D92,'EUROSTAT_VBE_AutoP-Input'!$C$7:$C$2263,"*"&amp;RIGHT($A92,3)&amp;"*",'EUROSTAT_VBE_AutoP-Input'!$D$7:$D$2263,"5544*"))/1000</f>
        <v>0</v>
      </c>
      <c r="S92" s="17">
        <f>(SUMIFS('EUROSTAT_VBE_AutoP-Input'!Q$7:Q$2263,'EUROSTAT_VBE_AutoP-Input'!$B$7:$B$2263,$D92,'EUROSTAT_VBE_AutoP-Input'!$C$7:$C$2263,"*"&amp;RIGHT($A92,3)&amp;"*",'EUROSTAT_VBE_AutoP-Input'!$D$7:$D$2263,"2210*"))/1000+(SUMIFS('EUROSTAT_VBE_AutoP-Input'!Q$7:Q$2263,'EUROSTAT_VBE_AutoP-Input'!$B$7:$B$2263,$D92,'EUROSTAT_VBE_AutoP-Input'!$C$7:$C$2263,"*"&amp;RIGHT($A92,3)&amp;"*",'EUROSTAT_VBE_AutoP-Input'!$D$7:$D$2263,"23*"))/1000+(SUMIFS('EUROSTAT_VBE_AutoP-Input'!Q$7:Q$2263,'EUROSTAT_VBE_AutoP-Input'!$B$7:$B$2263,$D92,'EUROSTAT_VBE_AutoP-Input'!$C$7:$C$2263,"*"&amp;RIGHT($A92,3)&amp;"*",'EUROSTAT_VBE_AutoP-Input'!$D$7:$D$2263,"5544*"))/1000</f>
        <v>0</v>
      </c>
      <c r="T92" s="17">
        <f>(SUMIFS('EUROSTAT_VBE_AutoP-Input'!R$7:R$2263,'EUROSTAT_VBE_AutoP-Input'!$B$7:$B$2263,$D92,'EUROSTAT_VBE_AutoP-Input'!$C$7:$C$2263,"*"&amp;RIGHT($A92,3)&amp;"*",'EUROSTAT_VBE_AutoP-Input'!$D$7:$D$2263,"2210*"))/1000+(SUMIFS('EUROSTAT_VBE_AutoP-Input'!R$7:R$2263,'EUROSTAT_VBE_AutoP-Input'!$B$7:$B$2263,$D92,'EUROSTAT_VBE_AutoP-Input'!$C$7:$C$2263,"*"&amp;RIGHT($A92,3)&amp;"*",'EUROSTAT_VBE_AutoP-Input'!$D$7:$D$2263,"23*"))/1000+(SUMIFS('EUROSTAT_VBE_AutoP-Input'!R$7:R$2263,'EUROSTAT_VBE_AutoP-Input'!$B$7:$B$2263,$D92,'EUROSTAT_VBE_AutoP-Input'!$C$7:$C$2263,"*"&amp;RIGHT($A92,3)&amp;"*",'EUROSTAT_VBE_AutoP-Input'!$D$7:$D$2263,"5544*"))/1000</f>
        <v>0</v>
      </c>
      <c r="U92" s="17">
        <f>(SUMIFS('EUROSTAT_VBE_AutoP-Input'!S$7:S$2263,'EUROSTAT_VBE_AutoP-Input'!$B$7:$B$2263,$D92,'EUROSTAT_VBE_AutoP-Input'!$C$7:$C$2263,"*"&amp;RIGHT($A92,3)&amp;"*",'EUROSTAT_VBE_AutoP-Input'!$D$7:$D$2263,"2210*"))/1000+(SUMIFS('EUROSTAT_VBE_AutoP-Input'!S$7:S$2263,'EUROSTAT_VBE_AutoP-Input'!$B$7:$B$2263,$D92,'EUROSTAT_VBE_AutoP-Input'!$C$7:$C$2263,"*"&amp;RIGHT($A92,3)&amp;"*",'EUROSTAT_VBE_AutoP-Input'!$D$7:$D$2263,"23*"))/1000+(SUMIFS('EUROSTAT_VBE_AutoP-Input'!S$7:S$2263,'EUROSTAT_VBE_AutoP-Input'!$B$7:$B$2263,$D92,'EUROSTAT_VBE_AutoP-Input'!$C$7:$C$2263,"*"&amp;RIGHT($A92,3)&amp;"*",'EUROSTAT_VBE_AutoP-Input'!$D$7:$D$2263,"5544*"))/1000</f>
        <v>0</v>
      </c>
      <c r="V92" s="17">
        <f>(SUMIFS('EUROSTAT_VBE_AutoP-Input'!T$7:T$2263,'EUROSTAT_VBE_AutoP-Input'!$B$7:$B$2263,$D92,'EUROSTAT_VBE_AutoP-Input'!$C$7:$C$2263,"*"&amp;RIGHT($A92,3)&amp;"*",'EUROSTAT_VBE_AutoP-Input'!$D$7:$D$2263,"2210*"))/1000+(SUMIFS('EUROSTAT_VBE_AutoP-Input'!T$7:T$2263,'EUROSTAT_VBE_AutoP-Input'!$B$7:$B$2263,$D92,'EUROSTAT_VBE_AutoP-Input'!$C$7:$C$2263,"*"&amp;RIGHT($A92,3)&amp;"*",'EUROSTAT_VBE_AutoP-Input'!$D$7:$D$2263,"23*"))/1000+(SUMIFS('EUROSTAT_VBE_AutoP-Input'!T$7:T$2263,'EUROSTAT_VBE_AutoP-Input'!$B$7:$B$2263,$D92,'EUROSTAT_VBE_AutoP-Input'!$C$7:$C$2263,"*"&amp;RIGHT($A92,3)&amp;"*",'EUROSTAT_VBE_AutoP-Input'!$D$7:$D$2263,"5544*"))/1000</f>
        <v>0</v>
      </c>
      <c r="W92" s="17">
        <f>(SUMIFS('EUROSTAT_VBE_AutoP-Input'!U$7:U$2263,'EUROSTAT_VBE_AutoP-Input'!$B$7:$B$2263,$D92,'EUROSTAT_VBE_AutoP-Input'!$C$7:$C$2263,"*"&amp;RIGHT($A92,3)&amp;"*",'EUROSTAT_VBE_AutoP-Input'!$D$7:$D$2263,"2210*"))/1000+(SUMIFS('EUROSTAT_VBE_AutoP-Input'!U$7:U$2263,'EUROSTAT_VBE_AutoP-Input'!$B$7:$B$2263,$D92,'EUROSTAT_VBE_AutoP-Input'!$C$7:$C$2263,"*"&amp;RIGHT($A92,3)&amp;"*",'EUROSTAT_VBE_AutoP-Input'!$D$7:$D$2263,"23*"))/1000+(SUMIFS('EUROSTAT_VBE_AutoP-Input'!U$7:U$2263,'EUROSTAT_VBE_AutoP-Input'!$B$7:$B$2263,$D92,'EUROSTAT_VBE_AutoP-Input'!$C$7:$C$2263,"*"&amp;RIGHT($A92,3)&amp;"*",'EUROSTAT_VBE_AutoP-Input'!$D$7:$D$2263,"5544*"))/1000</f>
        <v>0</v>
      </c>
      <c r="X92" s="17">
        <f>(SUMIFS('EUROSTAT_VBE_AutoP-Input'!V$7:V$2263,'EUROSTAT_VBE_AutoP-Input'!$B$7:$B$2263,$D92,'EUROSTAT_VBE_AutoP-Input'!$C$7:$C$2263,"*"&amp;RIGHT($A92,3)&amp;"*",'EUROSTAT_VBE_AutoP-Input'!$D$7:$D$2263,"2210*"))/1000+(SUMIFS('EUROSTAT_VBE_AutoP-Input'!V$7:V$2263,'EUROSTAT_VBE_AutoP-Input'!$B$7:$B$2263,$D92,'EUROSTAT_VBE_AutoP-Input'!$C$7:$C$2263,"*"&amp;RIGHT($A92,3)&amp;"*",'EUROSTAT_VBE_AutoP-Input'!$D$7:$D$2263,"23*"))/1000+(SUMIFS('EUROSTAT_VBE_AutoP-Input'!V$7:V$2263,'EUROSTAT_VBE_AutoP-Input'!$B$7:$B$2263,$D92,'EUROSTAT_VBE_AutoP-Input'!$C$7:$C$2263,"*"&amp;RIGHT($A92,3)&amp;"*",'EUROSTAT_VBE_AutoP-Input'!$D$7:$D$2263,"5544*"))/1000</f>
        <v>0</v>
      </c>
      <c r="Y92" s="17">
        <f>(SUMIFS('EUROSTAT_VBE_AutoP-Input'!W$7:W$2263,'EUROSTAT_VBE_AutoP-Input'!$B$7:$B$2263,$D92,'EUROSTAT_VBE_AutoP-Input'!$C$7:$C$2263,"*"&amp;RIGHT($A92,3)&amp;"*",'EUROSTAT_VBE_AutoP-Input'!$D$7:$D$2263,"2210*"))/1000+(SUMIFS('EUROSTAT_VBE_AutoP-Input'!W$7:W$2263,'EUROSTAT_VBE_AutoP-Input'!$B$7:$B$2263,$D92,'EUROSTAT_VBE_AutoP-Input'!$C$7:$C$2263,"*"&amp;RIGHT($A92,3)&amp;"*",'EUROSTAT_VBE_AutoP-Input'!$D$7:$D$2263,"23*"))/1000+(SUMIFS('EUROSTAT_VBE_AutoP-Input'!W$7:W$2263,'EUROSTAT_VBE_AutoP-Input'!$B$7:$B$2263,$D92,'EUROSTAT_VBE_AutoP-Input'!$C$7:$C$2263,"*"&amp;RIGHT($A92,3)&amp;"*",'EUROSTAT_VBE_AutoP-Input'!$D$7:$D$2263,"5544*"))/1000</f>
        <v>0</v>
      </c>
      <c r="Z92" s="17">
        <f>(SUMIFS('EUROSTAT_VBE_AutoP-Input'!X$7:X$2263,'EUROSTAT_VBE_AutoP-Input'!$B$7:$B$2263,$D92,'EUROSTAT_VBE_AutoP-Input'!$C$7:$C$2263,"*"&amp;RIGHT($A92,3)&amp;"*",'EUROSTAT_VBE_AutoP-Input'!$D$7:$D$2263,"2210*"))/1000+(SUMIFS('EUROSTAT_VBE_AutoP-Input'!X$7:X$2263,'EUROSTAT_VBE_AutoP-Input'!$B$7:$B$2263,$D92,'EUROSTAT_VBE_AutoP-Input'!$C$7:$C$2263,"*"&amp;RIGHT($A92,3)&amp;"*",'EUROSTAT_VBE_AutoP-Input'!$D$7:$D$2263,"23*"))/1000+(SUMIFS('EUROSTAT_VBE_AutoP-Input'!X$7:X$2263,'EUROSTAT_VBE_AutoP-Input'!$B$7:$B$2263,$D92,'EUROSTAT_VBE_AutoP-Input'!$C$7:$C$2263,"*"&amp;RIGHT($A92,3)&amp;"*",'EUROSTAT_VBE_AutoP-Input'!$D$7:$D$2263,"5544*"))/1000</f>
        <v>0</v>
      </c>
      <c r="AA92" s="17">
        <f>(SUMIFS('EUROSTAT_VBE_AutoP-Input'!Y$7:Y$2263,'EUROSTAT_VBE_AutoP-Input'!$B$7:$B$2263,$D92,'EUROSTAT_VBE_AutoP-Input'!$C$7:$C$2263,"*"&amp;RIGHT($A92,3)&amp;"*",'EUROSTAT_VBE_AutoP-Input'!$D$7:$D$2263,"2210*"))/1000+(SUMIFS('EUROSTAT_VBE_AutoP-Input'!Y$7:Y$2263,'EUROSTAT_VBE_AutoP-Input'!$B$7:$B$2263,$D92,'EUROSTAT_VBE_AutoP-Input'!$C$7:$C$2263,"*"&amp;RIGHT($A92,3)&amp;"*",'EUROSTAT_VBE_AutoP-Input'!$D$7:$D$2263,"23*"))/1000+(SUMIFS('EUROSTAT_VBE_AutoP-Input'!Y$7:Y$2263,'EUROSTAT_VBE_AutoP-Input'!$B$7:$B$2263,$D92,'EUROSTAT_VBE_AutoP-Input'!$C$7:$C$2263,"*"&amp;RIGHT($A92,3)&amp;"*",'EUROSTAT_VBE_AutoP-Input'!$D$7:$D$2263,"5544*"))/1000</f>
        <v>0</v>
      </c>
      <c r="AB92" s="17">
        <f>(SUMIFS('EUROSTAT_VBE_AutoP-Input'!Z$7:Z$2263,'EUROSTAT_VBE_AutoP-Input'!$B$7:$B$2263,$D92,'EUROSTAT_VBE_AutoP-Input'!$C$7:$C$2263,"*"&amp;RIGHT($A92,3)&amp;"*",'EUROSTAT_VBE_AutoP-Input'!$D$7:$D$2263,"2210*"))/1000+(SUMIFS('EUROSTAT_VBE_AutoP-Input'!Z$7:Z$2263,'EUROSTAT_VBE_AutoP-Input'!$B$7:$B$2263,$D92,'EUROSTAT_VBE_AutoP-Input'!$C$7:$C$2263,"*"&amp;RIGHT($A92,3)&amp;"*",'EUROSTAT_VBE_AutoP-Input'!$D$7:$D$2263,"23*"))/1000+(SUMIFS('EUROSTAT_VBE_AutoP-Input'!Z$7:Z$2263,'EUROSTAT_VBE_AutoP-Input'!$B$7:$B$2263,$D92,'EUROSTAT_VBE_AutoP-Input'!$C$7:$C$2263,"*"&amp;RIGHT($A92,3)&amp;"*",'EUROSTAT_VBE_AutoP-Input'!$D$7:$D$2263,"5544*"))/1000</f>
        <v>0</v>
      </c>
      <c r="AC92" s="17">
        <f>(SUMIFS('EUROSTAT_VBE_AutoP-Input'!AA$7:AA$2263,'EUROSTAT_VBE_AutoP-Input'!$B$7:$B$2263,$D92,'EUROSTAT_VBE_AutoP-Input'!$C$7:$C$2263,"*"&amp;RIGHT($A92,3)&amp;"*",'EUROSTAT_VBE_AutoP-Input'!$D$7:$D$2263,"2210*"))/1000+(SUMIFS('EUROSTAT_VBE_AutoP-Input'!AA$7:AA$2263,'EUROSTAT_VBE_AutoP-Input'!$B$7:$B$2263,$D92,'EUROSTAT_VBE_AutoP-Input'!$C$7:$C$2263,"*"&amp;RIGHT($A92,3)&amp;"*",'EUROSTAT_VBE_AutoP-Input'!$D$7:$D$2263,"23*"))/1000+(SUMIFS('EUROSTAT_VBE_AutoP-Input'!AA$7:AA$2263,'EUROSTAT_VBE_AutoP-Input'!$B$7:$B$2263,$D92,'EUROSTAT_VBE_AutoP-Input'!$C$7:$C$2263,"*"&amp;RIGHT($A92,3)&amp;"*",'EUROSTAT_VBE_AutoP-Input'!$D$7:$D$2263,"5544*"))/1000</f>
        <v>0</v>
      </c>
      <c r="AD92" s="17">
        <f>(SUMIFS('EUROSTAT_VBE_AutoP-Input'!AB$7:AB$2263,'EUROSTAT_VBE_AutoP-Input'!$B$7:$B$2263,$D92,'EUROSTAT_VBE_AutoP-Input'!$C$7:$C$2263,"*"&amp;RIGHT($A92,3)&amp;"*",'EUROSTAT_VBE_AutoP-Input'!$D$7:$D$2263,"2210*"))/1000+(SUMIFS('EUROSTAT_VBE_AutoP-Input'!AB$7:AB$2263,'EUROSTAT_VBE_AutoP-Input'!$B$7:$B$2263,$D92,'EUROSTAT_VBE_AutoP-Input'!$C$7:$C$2263,"*"&amp;RIGHT($A92,3)&amp;"*",'EUROSTAT_VBE_AutoP-Input'!$D$7:$D$2263,"23*"))/1000+(SUMIFS('EUROSTAT_VBE_AutoP-Input'!AB$7:AB$2263,'EUROSTAT_VBE_AutoP-Input'!$B$7:$B$2263,$D92,'EUROSTAT_VBE_AutoP-Input'!$C$7:$C$2263,"*"&amp;RIGHT($A92,3)&amp;"*",'EUROSTAT_VBE_AutoP-Input'!$D$7:$D$2263,"5544*"))/1000</f>
        <v>0</v>
      </c>
      <c r="AE92" s="17">
        <f>(SUMIFS('EUROSTAT_VBE_AutoP-Input'!AC$7:AC$2263,'EUROSTAT_VBE_AutoP-Input'!$B$7:$B$2263,$D92,'EUROSTAT_VBE_AutoP-Input'!$C$7:$C$2263,"*"&amp;RIGHT($A92,3)&amp;"*",'EUROSTAT_VBE_AutoP-Input'!$D$7:$D$2263,"2210*"))/1000+(SUMIFS('EUROSTAT_VBE_AutoP-Input'!AC$7:AC$2263,'EUROSTAT_VBE_AutoP-Input'!$B$7:$B$2263,$D92,'EUROSTAT_VBE_AutoP-Input'!$C$7:$C$2263,"*"&amp;RIGHT($A92,3)&amp;"*",'EUROSTAT_VBE_AutoP-Input'!$D$7:$D$2263,"23*"))/1000+(SUMIFS('EUROSTAT_VBE_AutoP-Input'!AC$7:AC$2263,'EUROSTAT_VBE_AutoP-Input'!$B$7:$B$2263,$D92,'EUROSTAT_VBE_AutoP-Input'!$C$7:$C$2263,"*"&amp;RIGHT($A92,3)&amp;"*",'EUROSTAT_VBE_AutoP-Input'!$D$7:$D$2263,"5544*"))/1000</f>
        <v>0</v>
      </c>
      <c r="AF92" s="17">
        <f>(SUMIFS('EUROSTAT_VBE_AutoP-Input'!AD$7:AD$2263,'EUROSTAT_VBE_AutoP-Input'!$B$7:$B$2263,$D92,'EUROSTAT_VBE_AutoP-Input'!$C$7:$C$2263,"*"&amp;RIGHT($A92,3)&amp;"*",'EUROSTAT_VBE_AutoP-Input'!$D$7:$D$2263,"2210*"))/1000+(SUMIFS('EUROSTAT_VBE_AutoP-Input'!AD$7:AD$2263,'EUROSTAT_VBE_AutoP-Input'!$B$7:$B$2263,$D92,'EUROSTAT_VBE_AutoP-Input'!$C$7:$C$2263,"*"&amp;RIGHT($A92,3)&amp;"*",'EUROSTAT_VBE_AutoP-Input'!$D$7:$D$2263,"23*"))/1000+(SUMIFS('EUROSTAT_VBE_AutoP-Input'!AD$7:AD$2263,'EUROSTAT_VBE_AutoP-Input'!$B$7:$B$2263,$D92,'EUROSTAT_VBE_AutoP-Input'!$C$7:$C$2263,"*"&amp;RIGHT($A92,3)&amp;"*",'EUROSTAT_VBE_AutoP-Input'!$D$7:$D$2263,"5544*"))/1000</f>
        <v>0.011</v>
      </c>
      <c r="AG92" s="17">
        <f>(SUMIFS('EUROSTAT_VBE_AutoP-Input'!AE$7:AE$2263,'EUROSTAT_VBE_AutoP-Input'!$B$7:$B$2263,$D92,'EUROSTAT_VBE_AutoP-Input'!$C$7:$C$2263,"*"&amp;RIGHT($A92,3)&amp;"*",'EUROSTAT_VBE_AutoP-Input'!$D$7:$D$2263,"2210*"))/1000+(SUMIFS('EUROSTAT_VBE_AutoP-Input'!AE$7:AE$2263,'EUROSTAT_VBE_AutoP-Input'!$B$7:$B$2263,$D92,'EUROSTAT_VBE_AutoP-Input'!$C$7:$C$2263,"*"&amp;RIGHT($A92,3)&amp;"*",'EUROSTAT_VBE_AutoP-Input'!$D$7:$D$2263,"23*"))/1000+(SUMIFS('EUROSTAT_VBE_AutoP-Input'!AE$7:AE$2263,'EUROSTAT_VBE_AutoP-Input'!$B$7:$B$2263,$D92,'EUROSTAT_VBE_AutoP-Input'!$C$7:$C$2263,"*"&amp;RIGHT($A92,3)&amp;"*",'EUROSTAT_VBE_AutoP-Input'!$D$7:$D$2263,"5544*"))/1000</f>
        <v>0</v>
      </c>
      <c r="AH92" s="17">
        <f>(SUMIFS('EUROSTAT_VBE_AutoP-Input'!AF$7:AF$2263,'EUROSTAT_VBE_AutoP-Input'!$B$7:$B$2263,$D92,'EUROSTAT_VBE_AutoP-Input'!$C$7:$C$2263,"*"&amp;RIGHT($A92,3)&amp;"*",'EUROSTAT_VBE_AutoP-Input'!$D$7:$D$2263,"2210*"))/1000+(SUMIFS('EUROSTAT_VBE_AutoP-Input'!AF$7:AF$2263,'EUROSTAT_VBE_AutoP-Input'!$B$7:$B$2263,$D92,'EUROSTAT_VBE_AutoP-Input'!$C$7:$C$2263,"*"&amp;RIGHT($A92,3)&amp;"*",'EUROSTAT_VBE_AutoP-Input'!$D$7:$D$2263,"23*"))/1000+(SUMIFS('EUROSTAT_VBE_AutoP-Input'!AF$7:AF$2263,'EUROSTAT_VBE_AutoP-Input'!$B$7:$B$2263,$D92,'EUROSTAT_VBE_AutoP-Input'!$C$7:$C$2263,"*"&amp;RIGHT($A92,3)&amp;"*",'EUROSTAT_VBE_AutoP-Input'!$D$7:$D$2263,"5544*"))/1000</f>
        <v>0</v>
      </c>
      <c r="AI92" s="17">
        <f>(SUMIFS('EUROSTAT_VBE_AutoP-Input'!AG$7:AG$2263,'EUROSTAT_VBE_AutoP-Input'!$B$7:$B$2263,$D92,'EUROSTAT_VBE_AutoP-Input'!$C$7:$C$2263,"*"&amp;RIGHT($A92,3)&amp;"*",'EUROSTAT_VBE_AutoP-Input'!$D$7:$D$2263,"2210*"))/1000+(SUMIFS('EUROSTAT_VBE_AutoP-Input'!AG$7:AG$2263,'EUROSTAT_VBE_AutoP-Input'!$B$7:$B$2263,$D92,'EUROSTAT_VBE_AutoP-Input'!$C$7:$C$2263,"*"&amp;RIGHT($A92,3)&amp;"*",'EUROSTAT_VBE_AutoP-Input'!$D$7:$D$2263,"23*"))/1000+(SUMIFS('EUROSTAT_VBE_AutoP-Input'!AG$7:AG$2263,'EUROSTAT_VBE_AutoP-Input'!$B$7:$B$2263,$D92,'EUROSTAT_VBE_AutoP-Input'!$C$7:$C$2263,"*"&amp;RIGHT($A92,3)&amp;"*",'EUROSTAT_VBE_AutoP-Input'!$D$7:$D$2263,"5544*"))/1000</f>
        <v>3.858</v>
      </c>
      <c r="AJ92" s="17">
        <f>(SUMIFS('EUROSTAT_VBE_AutoP-Input'!AH$7:AH$2263,'EUROSTAT_VBE_AutoP-Input'!$B$7:$B$2263,$D92,'EUROSTAT_VBE_AutoP-Input'!$C$7:$C$2263,"*"&amp;RIGHT($A92,3)&amp;"*",'EUROSTAT_VBE_AutoP-Input'!$D$7:$D$2263,"2210*"))/1000+(SUMIFS('EUROSTAT_VBE_AutoP-Input'!AH$7:AH$2263,'EUROSTAT_VBE_AutoP-Input'!$B$7:$B$2263,$D92,'EUROSTAT_VBE_AutoP-Input'!$C$7:$C$2263,"*"&amp;RIGHT($A92,3)&amp;"*",'EUROSTAT_VBE_AutoP-Input'!$D$7:$D$2263,"23*"))/1000+(SUMIFS('EUROSTAT_VBE_AutoP-Input'!AH$7:AH$2263,'EUROSTAT_VBE_AutoP-Input'!$B$7:$B$2263,$D92,'EUROSTAT_VBE_AutoP-Input'!$C$7:$C$2263,"*"&amp;RIGHT($A92,3)&amp;"*",'EUROSTAT_VBE_AutoP-Input'!$D$7:$D$2263,"5544*"))/1000</f>
        <v>0</v>
      </c>
      <c r="AK92" s="17">
        <f>(SUMIFS('EUROSTAT_VBE_AutoP-Input'!AI$7:AI$2263,'EUROSTAT_VBE_AutoP-Input'!$B$7:$B$2263,$D92,'EUROSTAT_VBE_AutoP-Input'!$C$7:$C$2263,"*"&amp;RIGHT($A92,3)&amp;"*",'EUROSTAT_VBE_AutoP-Input'!$D$7:$D$2263,"2210*"))/1000+(SUMIFS('EUROSTAT_VBE_AutoP-Input'!AI$7:AI$2263,'EUROSTAT_VBE_AutoP-Input'!$B$7:$B$2263,$D92,'EUROSTAT_VBE_AutoP-Input'!$C$7:$C$2263,"*"&amp;RIGHT($A92,3)&amp;"*",'EUROSTAT_VBE_AutoP-Input'!$D$7:$D$2263,"23*"))/1000+(SUMIFS('EUROSTAT_VBE_AutoP-Input'!AI$7:AI$2263,'EUROSTAT_VBE_AutoP-Input'!$B$7:$B$2263,$D92,'EUROSTAT_VBE_AutoP-Input'!$C$7:$C$2263,"*"&amp;RIGHT($A92,3)&amp;"*",'EUROSTAT_VBE_AutoP-Input'!$D$7:$D$2263,"5544*"))/1000</f>
        <v>0</v>
      </c>
      <c r="AL92" s="17">
        <f>(SUMIFS('EUROSTAT_VBE_AutoP-Input'!AJ$7:AJ$2263,'EUROSTAT_VBE_AutoP-Input'!$B$7:$B$2263,$D92,'EUROSTAT_VBE_AutoP-Input'!$C$7:$C$2263,"*"&amp;RIGHT($A92,3)&amp;"*",'EUROSTAT_VBE_AutoP-Input'!$D$7:$D$2263,"2210*"))/1000+(SUMIFS('EUROSTAT_VBE_AutoP-Input'!AJ$7:AJ$2263,'EUROSTAT_VBE_AutoP-Input'!$B$7:$B$2263,$D92,'EUROSTAT_VBE_AutoP-Input'!$C$7:$C$2263,"*"&amp;RIGHT($A92,3)&amp;"*",'EUROSTAT_VBE_AutoP-Input'!$D$7:$D$2263,"23*"))/1000+(SUMIFS('EUROSTAT_VBE_AutoP-Input'!AJ$7:AJ$2263,'EUROSTAT_VBE_AutoP-Input'!$B$7:$B$2263,$D92,'EUROSTAT_VBE_AutoP-Input'!$C$7:$C$2263,"*"&amp;RIGHT($A92,3)&amp;"*",'EUROSTAT_VBE_AutoP-Input'!$D$7:$D$2263,"5544*"))/1000</f>
        <v>0.011</v>
      </c>
      <c r="AM92" s="17">
        <f>(SUMIFS('EUROSTAT_VBE_AutoP-Input'!AK$7:AK$2263,'EUROSTAT_VBE_AutoP-Input'!$B$7:$B$2263,$D92,'EUROSTAT_VBE_AutoP-Input'!$C$7:$C$2263,"*"&amp;RIGHT($A92,3)&amp;"*",'EUROSTAT_VBE_AutoP-Input'!$D$7:$D$2263,"2210*"))/1000+(SUMIFS('EUROSTAT_VBE_AutoP-Input'!AK$7:AK$2263,'EUROSTAT_VBE_AutoP-Input'!$B$7:$B$2263,$D92,'EUROSTAT_VBE_AutoP-Input'!$C$7:$C$2263,"*"&amp;RIGHT($A92,3)&amp;"*",'EUROSTAT_VBE_AutoP-Input'!$D$7:$D$2263,"23*"))/1000+(SUMIFS('EUROSTAT_VBE_AutoP-Input'!AK$7:AK$2263,'EUROSTAT_VBE_AutoP-Input'!$B$7:$B$2263,$D92,'EUROSTAT_VBE_AutoP-Input'!$C$7:$C$2263,"*"&amp;RIGHT($A92,3)&amp;"*",'EUROSTAT_VBE_AutoP-Input'!$D$7:$D$2263,"5544*"))/1000</f>
        <v>0</v>
      </c>
      <c r="AN92" s="20"/>
      <c r="AO92" s="49"/>
      <c r="AP92" s="49"/>
      <c r="AQ92" s="49"/>
      <c r="AR92" s="49"/>
      <c r="AS92" s="49"/>
    </row>
    <row r="93" spans="1:45">
      <c r="A93" t="str">
        <f>LEFT('EUROSTAT_VBE_AutoP-Input'!$C$151,8)</f>
        <v>B_101039</v>
      </c>
      <c r="B93" s="12" t="s">
        <v>629</v>
      </c>
      <c r="C93" t="s">
        <v>293</v>
      </c>
      <c r="D93" t="s">
        <v>126</v>
      </c>
      <c r="E93" s="775" t="s">
        <v>231</v>
      </c>
      <c r="F93" s="775" t="s">
        <v>251</v>
      </c>
      <c r="G93" s="17">
        <f>(SUMIFS('EUROSTAT_VBE_AutoP-Input'!E$7:E$2263,'EUROSTAT_VBE_AutoP-Input'!$B$7:$B$2263,$D93,'EUROSTAT_VBE_AutoP-Input'!$C$7:$C$2263,"*"&amp;RIGHT($A93,3)&amp;"*",'EUROSTAT_VBE_AutoP-Input'!$D$7:$D$2263,"2230*"))/1000</f>
        <v>0</v>
      </c>
      <c r="H93" s="17">
        <f>(SUMIFS('EUROSTAT_VBE_AutoP-Input'!F$7:F$2263,'EUROSTAT_VBE_AutoP-Input'!$B$7:$B$2263,$D93,'EUROSTAT_VBE_AutoP-Input'!$C$7:$C$2263,"*"&amp;RIGHT($A93,3)&amp;"*",'EUROSTAT_VBE_AutoP-Input'!$D$7:$D$2263,"2230*"))/1000</f>
        <v>0</v>
      </c>
      <c r="I93" s="17">
        <f>(SUMIFS('EUROSTAT_VBE_AutoP-Input'!G$7:G$2263,'EUROSTAT_VBE_AutoP-Input'!$B$7:$B$2263,$D93,'EUROSTAT_VBE_AutoP-Input'!$C$7:$C$2263,"*"&amp;RIGHT($A93,3)&amp;"*",'EUROSTAT_VBE_AutoP-Input'!$D$7:$D$2263,"2230*"))/1000</f>
        <v>0</v>
      </c>
      <c r="J93" s="17">
        <f>(SUMIFS('EUROSTAT_VBE_AutoP-Input'!H$7:H$2263,'EUROSTAT_VBE_AutoP-Input'!$B$7:$B$2263,$D93,'EUROSTAT_VBE_AutoP-Input'!$C$7:$C$2263,"*"&amp;RIGHT($A93,3)&amp;"*",'EUROSTAT_VBE_AutoP-Input'!$D$7:$D$2263,"2230*"))/1000</f>
        <v>0</v>
      </c>
      <c r="K93" s="17">
        <f>(SUMIFS('EUROSTAT_VBE_AutoP-Input'!I$7:I$2263,'EUROSTAT_VBE_AutoP-Input'!$B$7:$B$2263,$D93,'EUROSTAT_VBE_AutoP-Input'!$C$7:$C$2263,"*"&amp;RIGHT($A93,3)&amp;"*",'EUROSTAT_VBE_AutoP-Input'!$D$7:$D$2263,"2230*"))/1000</f>
        <v>0</v>
      </c>
      <c r="L93" s="17">
        <f>(SUMIFS('EUROSTAT_VBE_AutoP-Input'!J$7:J$2263,'EUROSTAT_VBE_AutoP-Input'!$B$7:$B$2263,$D93,'EUROSTAT_VBE_AutoP-Input'!$C$7:$C$2263,"*"&amp;RIGHT($A93,3)&amp;"*",'EUROSTAT_VBE_AutoP-Input'!$D$7:$D$2263,"2230*"))/1000</f>
        <v>0</v>
      </c>
      <c r="M93" s="17">
        <f>(SUMIFS('EUROSTAT_VBE_AutoP-Input'!K$7:K$2263,'EUROSTAT_VBE_AutoP-Input'!$B$7:$B$2263,$D93,'EUROSTAT_VBE_AutoP-Input'!$C$7:$C$2263,"*"&amp;RIGHT($A93,3)&amp;"*",'EUROSTAT_VBE_AutoP-Input'!$D$7:$D$2263,"2230*"))/1000</f>
        <v>0</v>
      </c>
      <c r="N93" s="17">
        <f>(SUMIFS('EUROSTAT_VBE_AutoP-Input'!L$7:L$2263,'EUROSTAT_VBE_AutoP-Input'!$B$7:$B$2263,$D93,'EUROSTAT_VBE_AutoP-Input'!$C$7:$C$2263,"*"&amp;RIGHT($A93,3)&amp;"*",'EUROSTAT_VBE_AutoP-Input'!$D$7:$D$2263,"2230*"))/1000</f>
        <v>0</v>
      </c>
      <c r="O93" s="17">
        <f>(SUMIFS('EUROSTAT_VBE_AutoP-Input'!M$7:M$2263,'EUROSTAT_VBE_AutoP-Input'!$B$7:$B$2263,$D93,'EUROSTAT_VBE_AutoP-Input'!$C$7:$C$2263,"*"&amp;RIGHT($A93,3)&amp;"*",'EUROSTAT_VBE_AutoP-Input'!$D$7:$D$2263,"2230*"))/1000</f>
        <v>0</v>
      </c>
      <c r="P93" s="17">
        <f>(SUMIFS('EUROSTAT_VBE_AutoP-Input'!N$7:N$2263,'EUROSTAT_VBE_AutoP-Input'!$B$7:$B$2263,$D93,'EUROSTAT_VBE_AutoP-Input'!$C$7:$C$2263,"*"&amp;RIGHT($A93,3)&amp;"*",'EUROSTAT_VBE_AutoP-Input'!$D$7:$D$2263,"2230*"))/1000</f>
        <v>0</v>
      </c>
      <c r="Q93" s="17">
        <f>(SUMIFS('EUROSTAT_VBE_AutoP-Input'!O$7:O$2263,'EUROSTAT_VBE_AutoP-Input'!$B$7:$B$2263,$D93,'EUROSTAT_VBE_AutoP-Input'!$C$7:$C$2263,"*"&amp;RIGHT($A93,3)&amp;"*",'EUROSTAT_VBE_AutoP-Input'!$D$7:$D$2263,"2230*"))/1000</f>
        <v>0</v>
      </c>
      <c r="R93" s="17">
        <f>(SUMIFS('EUROSTAT_VBE_AutoP-Input'!P$7:P$2263,'EUROSTAT_VBE_AutoP-Input'!$B$7:$B$2263,$D93,'EUROSTAT_VBE_AutoP-Input'!$C$7:$C$2263,"*"&amp;RIGHT($A93,3)&amp;"*",'EUROSTAT_VBE_AutoP-Input'!$D$7:$D$2263,"2230*"))/1000</f>
        <v>0</v>
      </c>
      <c r="S93" s="17">
        <f>(SUMIFS('EUROSTAT_VBE_AutoP-Input'!Q$7:Q$2263,'EUROSTAT_VBE_AutoP-Input'!$B$7:$B$2263,$D93,'EUROSTAT_VBE_AutoP-Input'!$C$7:$C$2263,"*"&amp;RIGHT($A93,3)&amp;"*",'EUROSTAT_VBE_AutoP-Input'!$D$7:$D$2263,"2230*"))/1000</f>
        <v>0</v>
      </c>
      <c r="T93" s="17">
        <f>(SUMIFS('EUROSTAT_VBE_AutoP-Input'!R$7:R$2263,'EUROSTAT_VBE_AutoP-Input'!$B$7:$B$2263,$D93,'EUROSTAT_VBE_AutoP-Input'!$C$7:$C$2263,"*"&amp;RIGHT($A93,3)&amp;"*",'EUROSTAT_VBE_AutoP-Input'!$D$7:$D$2263,"2230*"))/1000</f>
        <v>0</v>
      </c>
      <c r="U93" s="17">
        <f>(SUMIFS('EUROSTAT_VBE_AutoP-Input'!S$7:S$2263,'EUROSTAT_VBE_AutoP-Input'!$B$7:$B$2263,$D93,'EUROSTAT_VBE_AutoP-Input'!$C$7:$C$2263,"*"&amp;RIGHT($A93,3)&amp;"*",'EUROSTAT_VBE_AutoP-Input'!$D$7:$D$2263,"2230*"))/1000</f>
        <v>0</v>
      </c>
      <c r="V93" s="17">
        <f>(SUMIFS('EUROSTAT_VBE_AutoP-Input'!T$7:T$2263,'EUROSTAT_VBE_AutoP-Input'!$B$7:$B$2263,$D93,'EUROSTAT_VBE_AutoP-Input'!$C$7:$C$2263,"*"&amp;RIGHT($A93,3)&amp;"*",'EUROSTAT_VBE_AutoP-Input'!$D$7:$D$2263,"2230*"))/1000</f>
        <v>0</v>
      </c>
      <c r="W93" s="17">
        <f>(SUMIFS('EUROSTAT_VBE_AutoP-Input'!U$7:U$2263,'EUROSTAT_VBE_AutoP-Input'!$B$7:$B$2263,$D93,'EUROSTAT_VBE_AutoP-Input'!$C$7:$C$2263,"*"&amp;RIGHT($A93,3)&amp;"*",'EUROSTAT_VBE_AutoP-Input'!$D$7:$D$2263,"2230*"))/1000</f>
        <v>0</v>
      </c>
      <c r="X93" s="17">
        <f>(SUMIFS('EUROSTAT_VBE_AutoP-Input'!V$7:V$2263,'EUROSTAT_VBE_AutoP-Input'!$B$7:$B$2263,$D93,'EUROSTAT_VBE_AutoP-Input'!$C$7:$C$2263,"*"&amp;RIGHT($A93,3)&amp;"*",'EUROSTAT_VBE_AutoP-Input'!$D$7:$D$2263,"2230*"))/1000</f>
        <v>0</v>
      </c>
      <c r="Y93" s="17">
        <f>(SUMIFS('EUROSTAT_VBE_AutoP-Input'!W$7:W$2263,'EUROSTAT_VBE_AutoP-Input'!$B$7:$B$2263,$D93,'EUROSTAT_VBE_AutoP-Input'!$C$7:$C$2263,"*"&amp;RIGHT($A93,3)&amp;"*",'EUROSTAT_VBE_AutoP-Input'!$D$7:$D$2263,"2230*"))/1000</f>
        <v>0</v>
      </c>
      <c r="Z93" s="17">
        <f>(SUMIFS('EUROSTAT_VBE_AutoP-Input'!X$7:X$2263,'EUROSTAT_VBE_AutoP-Input'!$B$7:$B$2263,$D93,'EUROSTAT_VBE_AutoP-Input'!$C$7:$C$2263,"*"&amp;RIGHT($A93,3)&amp;"*",'EUROSTAT_VBE_AutoP-Input'!$D$7:$D$2263,"2230*"))/1000</f>
        <v>0</v>
      </c>
      <c r="AA93" s="17">
        <f>(SUMIFS('EUROSTAT_VBE_AutoP-Input'!Y$7:Y$2263,'EUROSTAT_VBE_AutoP-Input'!$B$7:$B$2263,$D93,'EUROSTAT_VBE_AutoP-Input'!$C$7:$C$2263,"*"&amp;RIGHT($A93,3)&amp;"*",'EUROSTAT_VBE_AutoP-Input'!$D$7:$D$2263,"2230*"))/1000</f>
        <v>0</v>
      </c>
      <c r="AB93" s="17">
        <f>(SUMIFS('EUROSTAT_VBE_AutoP-Input'!Z$7:Z$2263,'EUROSTAT_VBE_AutoP-Input'!$B$7:$B$2263,$D93,'EUROSTAT_VBE_AutoP-Input'!$C$7:$C$2263,"*"&amp;RIGHT($A93,3)&amp;"*",'EUROSTAT_VBE_AutoP-Input'!$D$7:$D$2263,"2230*"))/1000</f>
        <v>0</v>
      </c>
      <c r="AC93" s="17">
        <f>(SUMIFS('EUROSTAT_VBE_AutoP-Input'!AA$7:AA$2263,'EUROSTAT_VBE_AutoP-Input'!$B$7:$B$2263,$D93,'EUROSTAT_VBE_AutoP-Input'!$C$7:$C$2263,"*"&amp;RIGHT($A93,3)&amp;"*",'EUROSTAT_VBE_AutoP-Input'!$D$7:$D$2263,"2230*"))/1000</f>
        <v>0</v>
      </c>
      <c r="AD93" s="17">
        <f>(SUMIFS('EUROSTAT_VBE_AutoP-Input'!AB$7:AB$2263,'EUROSTAT_VBE_AutoP-Input'!$B$7:$B$2263,$D93,'EUROSTAT_VBE_AutoP-Input'!$C$7:$C$2263,"*"&amp;RIGHT($A93,3)&amp;"*",'EUROSTAT_VBE_AutoP-Input'!$D$7:$D$2263,"2230*"))/1000</f>
        <v>0</v>
      </c>
      <c r="AE93" s="17">
        <f>(SUMIFS('EUROSTAT_VBE_AutoP-Input'!AC$7:AC$2263,'EUROSTAT_VBE_AutoP-Input'!$B$7:$B$2263,$D93,'EUROSTAT_VBE_AutoP-Input'!$C$7:$C$2263,"*"&amp;RIGHT($A93,3)&amp;"*",'EUROSTAT_VBE_AutoP-Input'!$D$7:$D$2263,"2230*"))/1000</f>
        <v>0</v>
      </c>
      <c r="AF93" s="17">
        <f>(SUMIFS('EUROSTAT_VBE_AutoP-Input'!AD$7:AD$2263,'EUROSTAT_VBE_AutoP-Input'!$B$7:$B$2263,$D93,'EUROSTAT_VBE_AutoP-Input'!$C$7:$C$2263,"*"&amp;RIGHT($A93,3)&amp;"*",'EUROSTAT_VBE_AutoP-Input'!$D$7:$D$2263,"2230*"))/1000</f>
        <v>0</v>
      </c>
      <c r="AG93" s="17">
        <f>(SUMIFS('EUROSTAT_VBE_AutoP-Input'!AE$7:AE$2263,'EUROSTAT_VBE_AutoP-Input'!$B$7:$B$2263,$D93,'EUROSTAT_VBE_AutoP-Input'!$C$7:$C$2263,"*"&amp;RIGHT($A93,3)&amp;"*",'EUROSTAT_VBE_AutoP-Input'!$D$7:$D$2263,"2230*"))/1000</f>
        <v>0</v>
      </c>
      <c r="AH93" s="17">
        <f>(SUMIFS('EUROSTAT_VBE_AutoP-Input'!AF$7:AF$2263,'EUROSTAT_VBE_AutoP-Input'!$B$7:$B$2263,$D93,'EUROSTAT_VBE_AutoP-Input'!$C$7:$C$2263,"*"&amp;RIGHT($A93,3)&amp;"*",'EUROSTAT_VBE_AutoP-Input'!$D$7:$D$2263,"2230*"))/1000</f>
        <v>0</v>
      </c>
      <c r="AI93" s="17">
        <f>(SUMIFS('EUROSTAT_VBE_AutoP-Input'!AG$7:AG$2263,'EUROSTAT_VBE_AutoP-Input'!$B$7:$B$2263,$D93,'EUROSTAT_VBE_AutoP-Input'!$C$7:$C$2263,"*"&amp;RIGHT($A93,3)&amp;"*",'EUROSTAT_VBE_AutoP-Input'!$D$7:$D$2263,"2230*"))/1000</f>
        <v>0.6</v>
      </c>
      <c r="AJ93" s="17">
        <f>(SUMIFS('EUROSTAT_VBE_AutoP-Input'!AH$7:AH$2263,'EUROSTAT_VBE_AutoP-Input'!$B$7:$B$2263,$D93,'EUROSTAT_VBE_AutoP-Input'!$C$7:$C$2263,"*"&amp;RIGHT($A93,3)&amp;"*",'EUROSTAT_VBE_AutoP-Input'!$D$7:$D$2263,"2230*"))/1000</f>
        <v>0</v>
      </c>
      <c r="AK93" s="17">
        <f>(SUMIFS('EUROSTAT_VBE_AutoP-Input'!AI$7:AI$2263,'EUROSTAT_VBE_AutoP-Input'!$B$7:$B$2263,$D93,'EUROSTAT_VBE_AutoP-Input'!$C$7:$C$2263,"*"&amp;RIGHT($A93,3)&amp;"*",'EUROSTAT_VBE_AutoP-Input'!$D$7:$D$2263,"2230*"))/1000</f>
        <v>0</v>
      </c>
      <c r="AL93" s="17">
        <f>(SUMIFS('EUROSTAT_VBE_AutoP-Input'!AJ$7:AJ$2263,'EUROSTAT_VBE_AutoP-Input'!$B$7:$B$2263,$D93,'EUROSTAT_VBE_AutoP-Input'!$C$7:$C$2263,"*"&amp;RIGHT($A93,3)&amp;"*",'EUROSTAT_VBE_AutoP-Input'!$D$7:$D$2263,"2230*"))/1000</f>
        <v>0</v>
      </c>
      <c r="AM93" s="17">
        <f>(SUMIFS('EUROSTAT_VBE_AutoP-Input'!AK$7:AK$2263,'EUROSTAT_VBE_AutoP-Input'!$B$7:$B$2263,$D93,'EUROSTAT_VBE_AutoP-Input'!$C$7:$C$2263,"*"&amp;RIGHT($A93,3)&amp;"*",'EUROSTAT_VBE_AutoP-Input'!$D$7:$D$2263,"2230*"))/1000</f>
        <v>0</v>
      </c>
      <c r="AN93" s="20"/>
      <c r="AO93" s="49"/>
      <c r="AP93" s="49"/>
      <c r="AQ93" s="49"/>
      <c r="AR93" s="49"/>
      <c r="AS93" s="49"/>
    </row>
    <row r="94" spans="1:45">
      <c r="A94" t="str">
        <f>LEFT('EUROSTAT_VBE_AutoP-Input'!$C$151,8)</f>
        <v>B_101039</v>
      </c>
      <c r="B94" s="12" t="s">
        <v>629</v>
      </c>
      <c r="C94" t="s">
        <v>293</v>
      </c>
      <c r="D94" t="s">
        <v>126</v>
      </c>
      <c r="E94" s="775" t="s">
        <v>232</v>
      </c>
      <c r="F94" s="775" t="s">
        <v>252</v>
      </c>
      <c r="G94" s="17">
        <f>(SUMIFS('EUROSTAT_VBE_AutoP-Input'!E$7:E$2263,'EUROSTAT_VBE_AutoP-Input'!$B$7:$B$2263,$D94,'EUROSTAT_VBE_AutoP-Input'!$C$7:$C$2263,"*"&amp;RIGHT($A94,3)&amp;"*",'EUROSTAT_VBE_AutoP-Input'!$D$7:$D$2263,"212*"))/1000</f>
        <v>0</v>
      </c>
      <c r="H94" s="17">
        <f>(SUMIFS('EUROSTAT_VBE_AutoP-Input'!F$7:F$2263,'EUROSTAT_VBE_AutoP-Input'!$B$7:$B$2263,$D94,'EUROSTAT_VBE_AutoP-Input'!$C$7:$C$2263,"*"&amp;RIGHT($A94,3)&amp;"*",'EUROSTAT_VBE_AutoP-Input'!$D$7:$D$2263,"212*"))/1000</f>
        <v>0</v>
      </c>
      <c r="I94" s="17">
        <f>(SUMIFS('EUROSTAT_VBE_AutoP-Input'!G$7:G$2263,'EUROSTAT_VBE_AutoP-Input'!$B$7:$B$2263,$D94,'EUROSTAT_VBE_AutoP-Input'!$C$7:$C$2263,"*"&amp;RIGHT($A94,3)&amp;"*",'EUROSTAT_VBE_AutoP-Input'!$D$7:$D$2263,"212*"))/1000</f>
        <v>0</v>
      </c>
      <c r="J94" s="17">
        <f>(SUMIFS('EUROSTAT_VBE_AutoP-Input'!H$7:H$2263,'EUROSTAT_VBE_AutoP-Input'!$B$7:$B$2263,$D94,'EUROSTAT_VBE_AutoP-Input'!$C$7:$C$2263,"*"&amp;RIGHT($A94,3)&amp;"*",'EUROSTAT_VBE_AutoP-Input'!$D$7:$D$2263,"212*"))/1000</f>
        <v>0</v>
      </c>
      <c r="K94" s="17">
        <f>(SUMIFS('EUROSTAT_VBE_AutoP-Input'!I$7:I$2263,'EUROSTAT_VBE_AutoP-Input'!$B$7:$B$2263,$D94,'EUROSTAT_VBE_AutoP-Input'!$C$7:$C$2263,"*"&amp;RIGHT($A94,3)&amp;"*",'EUROSTAT_VBE_AutoP-Input'!$D$7:$D$2263,"212*"))/1000</f>
        <v>0</v>
      </c>
      <c r="L94" s="17">
        <f>(SUMIFS('EUROSTAT_VBE_AutoP-Input'!J$7:J$2263,'EUROSTAT_VBE_AutoP-Input'!$B$7:$B$2263,$D94,'EUROSTAT_VBE_AutoP-Input'!$C$7:$C$2263,"*"&amp;RIGHT($A94,3)&amp;"*",'EUROSTAT_VBE_AutoP-Input'!$D$7:$D$2263,"212*"))/1000</f>
        <v>0</v>
      </c>
      <c r="M94" s="17">
        <f>(SUMIFS('EUROSTAT_VBE_AutoP-Input'!K$7:K$2263,'EUROSTAT_VBE_AutoP-Input'!$B$7:$B$2263,$D94,'EUROSTAT_VBE_AutoP-Input'!$C$7:$C$2263,"*"&amp;RIGHT($A94,3)&amp;"*",'EUROSTAT_VBE_AutoP-Input'!$D$7:$D$2263,"212*"))/1000</f>
        <v>0</v>
      </c>
      <c r="N94" s="17">
        <f>(SUMIFS('EUROSTAT_VBE_AutoP-Input'!L$7:L$2263,'EUROSTAT_VBE_AutoP-Input'!$B$7:$B$2263,$D94,'EUROSTAT_VBE_AutoP-Input'!$C$7:$C$2263,"*"&amp;RIGHT($A94,3)&amp;"*",'EUROSTAT_VBE_AutoP-Input'!$D$7:$D$2263,"212*"))/1000</f>
        <v>0</v>
      </c>
      <c r="O94" s="17">
        <f>(SUMIFS('EUROSTAT_VBE_AutoP-Input'!M$7:M$2263,'EUROSTAT_VBE_AutoP-Input'!$B$7:$B$2263,$D94,'EUROSTAT_VBE_AutoP-Input'!$C$7:$C$2263,"*"&amp;RIGHT($A94,3)&amp;"*",'EUROSTAT_VBE_AutoP-Input'!$D$7:$D$2263,"212*"))/1000</f>
        <v>0</v>
      </c>
      <c r="P94" s="17">
        <f>(SUMIFS('EUROSTAT_VBE_AutoP-Input'!N$7:N$2263,'EUROSTAT_VBE_AutoP-Input'!$B$7:$B$2263,$D94,'EUROSTAT_VBE_AutoP-Input'!$C$7:$C$2263,"*"&amp;RIGHT($A94,3)&amp;"*",'EUROSTAT_VBE_AutoP-Input'!$D$7:$D$2263,"212*"))/1000</f>
        <v>0</v>
      </c>
      <c r="Q94" s="17">
        <f>(SUMIFS('EUROSTAT_VBE_AutoP-Input'!O$7:O$2263,'EUROSTAT_VBE_AutoP-Input'!$B$7:$B$2263,$D94,'EUROSTAT_VBE_AutoP-Input'!$C$7:$C$2263,"*"&amp;RIGHT($A94,3)&amp;"*",'EUROSTAT_VBE_AutoP-Input'!$D$7:$D$2263,"212*"))/1000</f>
        <v>0</v>
      </c>
      <c r="R94" s="17">
        <f>(SUMIFS('EUROSTAT_VBE_AutoP-Input'!P$7:P$2263,'EUROSTAT_VBE_AutoP-Input'!$B$7:$B$2263,$D94,'EUROSTAT_VBE_AutoP-Input'!$C$7:$C$2263,"*"&amp;RIGHT($A94,3)&amp;"*",'EUROSTAT_VBE_AutoP-Input'!$D$7:$D$2263,"212*"))/1000</f>
        <v>0</v>
      </c>
      <c r="S94" s="17">
        <f>(SUMIFS('EUROSTAT_VBE_AutoP-Input'!Q$7:Q$2263,'EUROSTAT_VBE_AutoP-Input'!$B$7:$B$2263,$D94,'EUROSTAT_VBE_AutoP-Input'!$C$7:$C$2263,"*"&amp;RIGHT($A94,3)&amp;"*",'EUROSTAT_VBE_AutoP-Input'!$D$7:$D$2263,"212*"))/1000</f>
        <v>0</v>
      </c>
      <c r="T94" s="17">
        <f>(SUMIFS('EUROSTAT_VBE_AutoP-Input'!R$7:R$2263,'EUROSTAT_VBE_AutoP-Input'!$B$7:$B$2263,$D94,'EUROSTAT_VBE_AutoP-Input'!$C$7:$C$2263,"*"&amp;RIGHT($A94,3)&amp;"*",'EUROSTAT_VBE_AutoP-Input'!$D$7:$D$2263,"212*"))/1000</f>
        <v>0</v>
      </c>
      <c r="U94" s="17">
        <f>(SUMIFS('EUROSTAT_VBE_AutoP-Input'!S$7:S$2263,'EUROSTAT_VBE_AutoP-Input'!$B$7:$B$2263,$D94,'EUROSTAT_VBE_AutoP-Input'!$C$7:$C$2263,"*"&amp;RIGHT($A94,3)&amp;"*",'EUROSTAT_VBE_AutoP-Input'!$D$7:$D$2263,"212*"))/1000</f>
        <v>0</v>
      </c>
      <c r="V94" s="17">
        <f>(SUMIFS('EUROSTAT_VBE_AutoP-Input'!T$7:T$2263,'EUROSTAT_VBE_AutoP-Input'!$B$7:$B$2263,$D94,'EUROSTAT_VBE_AutoP-Input'!$C$7:$C$2263,"*"&amp;RIGHT($A94,3)&amp;"*",'EUROSTAT_VBE_AutoP-Input'!$D$7:$D$2263,"212*"))/1000</f>
        <v>0</v>
      </c>
      <c r="W94" s="17">
        <f>(SUMIFS('EUROSTAT_VBE_AutoP-Input'!U$7:U$2263,'EUROSTAT_VBE_AutoP-Input'!$B$7:$B$2263,$D94,'EUROSTAT_VBE_AutoP-Input'!$C$7:$C$2263,"*"&amp;RIGHT($A94,3)&amp;"*",'EUROSTAT_VBE_AutoP-Input'!$D$7:$D$2263,"212*"))/1000</f>
        <v>0</v>
      </c>
      <c r="X94" s="17">
        <f>(SUMIFS('EUROSTAT_VBE_AutoP-Input'!V$7:V$2263,'EUROSTAT_VBE_AutoP-Input'!$B$7:$B$2263,$D94,'EUROSTAT_VBE_AutoP-Input'!$C$7:$C$2263,"*"&amp;RIGHT($A94,3)&amp;"*",'EUROSTAT_VBE_AutoP-Input'!$D$7:$D$2263,"212*"))/1000</f>
        <v>0</v>
      </c>
      <c r="Y94" s="17">
        <f>(SUMIFS('EUROSTAT_VBE_AutoP-Input'!W$7:W$2263,'EUROSTAT_VBE_AutoP-Input'!$B$7:$B$2263,$D94,'EUROSTAT_VBE_AutoP-Input'!$C$7:$C$2263,"*"&amp;RIGHT($A94,3)&amp;"*",'EUROSTAT_VBE_AutoP-Input'!$D$7:$D$2263,"212*"))/1000</f>
        <v>0</v>
      </c>
      <c r="Z94" s="17">
        <f>(SUMIFS('EUROSTAT_VBE_AutoP-Input'!X$7:X$2263,'EUROSTAT_VBE_AutoP-Input'!$B$7:$B$2263,$D94,'EUROSTAT_VBE_AutoP-Input'!$C$7:$C$2263,"*"&amp;RIGHT($A94,3)&amp;"*",'EUROSTAT_VBE_AutoP-Input'!$D$7:$D$2263,"212*"))/1000</f>
        <v>0</v>
      </c>
      <c r="AA94" s="17">
        <f>(SUMIFS('EUROSTAT_VBE_AutoP-Input'!Y$7:Y$2263,'EUROSTAT_VBE_AutoP-Input'!$B$7:$B$2263,$D94,'EUROSTAT_VBE_AutoP-Input'!$C$7:$C$2263,"*"&amp;RIGHT($A94,3)&amp;"*",'EUROSTAT_VBE_AutoP-Input'!$D$7:$D$2263,"212*"))/1000</f>
        <v>0</v>
      </c>
      <c r="AB94" s="17">
        <f>(SUMIFS('EUROSTAT_VBE_AutoP-Input'!Z$7:Z$2263,'EUROSTAT_VBE_AutoP-Input'!$B$7:$B$2263,$D94,'EUROSTAT_VBE_AutoP-Input'!$C$7:$C$2263,"*"&amp;RIGHT($A94,3)&amp;"*",'EUROSTAT_VBE_AutoP-Input'!$D$7:$D$2263,"212*"))/1000</f>
        <v>0</v>
      </c>
      <c r="AC94" s="17">
        <f>(SUMIFS('EUROSTAT_VBE_AutoP-Input'!AA$7:AA$2263,'EUROSTAT_VBE_AutoP-Input'!$B$7:$B$2263,$D94,'EUROSTAT_VBE_AutoP-Input'!$C$7:$C$2263,"*"&amp;RIGHT($A94,3)&amp;"*",'EUROSTAT_VBE_AutoP-Input'!$D$7:$D$2263,"212*"))/1000</f>
        <v>0</v>
      </c>
      <c r="AD94" s="17">
        <f>(SUMIFS('EUROSTAT_VBE_AutoP-Input'!AB$7:AB$2263,'EUROSTAT_VBE_AutoP-Input'!$B$7:$B$2263,$D94,'EUROSTAT_VBE_AutoP-Input'!$C$7:$C$2263,"*"&amp;RIGHT($A94,3)&amp;"*",'EUROSTAT_VBE_AutoP-Input'!$D$7:$D$2263,"212*"))/1000</f>
        <v>0</v>
      </c>
      <c r="AE94" s="17">
        <f>(SUMIFS('EUROSTAT_VBE_AutoP-Input'!AC$7:AC$2263,'EUROSTAT_VBE_AutoP-Input'!$B$7:$B$2263,$D94,'EUROSTAT_VBE_AutoP-Input'!$C$7:$C$2263,"*"&amp;RIGHT($A94,3)&amp;"*",'EUROSTAT_VBE_AutoP-Input'!$D$7:$D$2263,"212*"))/1000</f>
        <v>0</v>
      </c>
      <c r="AF94" s="17">
        <f>(SUMIFS('EUROSTAT_VBE_AutoP-Input'!AD$7:AD$2263,'EUROSTAT_VBE_AutoP-Input'!$B$7:$B$2263,$D94,'EUROSTAT_VBE_AutoP-Input'!$C$7:$C$2263,"*"&amp;RIGHT($A94,3)&amp;"*",'EUROSTAT_VBE_AutoP-Input'!$D$7:$D$2263,"212*"))/1000</f>
        <v>0.028</v>
      </c>
      <c r="AG94" s="17">
        <f>(SUMIFS('EUROSTAT_VBE_AutoP-Input'!AE$7:AE$2263,'EUROSTAT_VBE_AutoP-Input'!$B$7:$B$2263,$D94,'EUROSTAT_VBE_AutoP-Input'!$C$7:$C$2263,"*"&amp;RIGHT($A94,3)&amp;"*",'EUROSTAT_VBE_AutoP-Input'!$D$7:$D$2263,"212*"))/1000</f>
        <v>0</v>
      </c>
      <c r="AH94" s="17">
        <f>(SUMIFS('EUROSTAT_VBE_AutoP-Input'!AF$7:AF$2263,'EUROSTAT_VBE_AutoP-Input'!$B$7:$B$2263,$D94,'EUROSTAT_VBE_AutoP-Input'!$C$7:$C$2263,"*"&amp;RIGHT($A94,3)&amp;"*",'EUROSTAT_VBE_AutoP-Input'!$D$7:$D$2263,"212*"))/1000</f>
        <v>0</v>
      </c>
      <c r="AI94" s="17">
        <f>(SUMIFS('EUROSTAT_VBE_AutoP-Input'!AG$7:AG$2263,'EUROSTAT_VBE_AutoP-Input'!$B$7:$B$2263,$D94,'EUROSTAT_VBE_AutoP-Input'!$C$7:$C$2263,"*"&amp;RIGHT($A94,3)&amp;"*",'EUROSTAT_VBE_AutoP-Input'!$D$7:$D$2263,"212*"))/1000</f>
        <v>0</v>
      </c>
      <c r="AJ94" s="17">
        <f>(SUMIFS('EUROSTAT_VBE_AutoP-Input'!AH$7:AH$2263,'EUROSTAT_VBE_AutoP-Input'!$B$7:$B$2263,$D94,'EUROSTAT_VBE_AutoP-Input'!$C$7:$C$2263,"*"&amp;RIGHT($A94,3)&amp;"*",'EUROSTAT_VBE_AutoP-Input'!$D$7:$D$2263,"212*"))/1000</f>
        <v>0</v>
      </c>
      <c r="AK94" s="17">
        <f>(SUMIFS('EUROSTAT_VBE_AutoP-Input'!AI$7:AI$2263,'EUROSTAT_VBE_AutoP-Input'!$B$7:$B$2263,$D94,'EUROSTAT_VBE_AutoP-Input'!$C$7:$C$2263,"*"&amp;RIGHT($A94,3)&amp;"*",'EUROSTAT_VBE_AutoP-Input'!$D$7:$D$2263,"212*"))/1000</f>
        <v>0</v>
      </c>
      <c r="AL94" s="17">
        <f>(SUMIFS('EUROSTAT_VBE_AutoP-Input'!AJ$7:AJ$2263,'EUROSTAT_VBE_AutoP-Input'!$B$7:$B$2263,$D94,'EUROSTAT_VBE_AutoP-Input'!$C$7:$C$2263,"*"&amp;RIGHT($A94,3)&amp;"*",'EUROSTAT_VBE_AutoP-Input'!$D$7:$D$2263,"212*"))/1000</f>
        <v>0.028</v>
      </c>
      <c r="AM94" s="17">
        <f>(SUMIFS('EUROSTAT_VBE_AutoP-Input'!AK$7:AK$2263,'EUROSTAT_VBE_AutoP-Input'!$B$7:$B$2263,$D94,'EUROSTAT_VBE_AutoP-Input'!$C$7:$C$2263,"*"&amp;RIGHT($A94,3)&amp;"*",'EUROSTAT_VBE_AutoP-Input'!$D$7:$D$2263,"212*"))/1000</f>
        <v>0</v>
      </c>
      <c r="AN94" s="20"/>
      <c r="AO94" s="49"/>
      <c r="AP94" s="49"/>
      <c r="AQ94" s="49"/>
      <c r="AR94" s="49"/>
      <c r="AS94" s="49"/>
    </row>
    <row r="95" spans="1:45">
      <c r="A95" t="str">
        <f>LEFT('EUROSTAT_VBE_AutoP-Input'!$C$151,8)</f>
        <v>B_101039</v>
      </c>
      <c r="B95" s="12" t="s">
        <v>629</v>
      </c>
      <c r="C95" t="s">
        <v>293</v>
      </c>
      <c r="D95" t="s">
        <v>126</v>
      </c>
      <c r="E95" t="s">
        <v>233</v>
      </c>
      <c r="F95" t="s">
        <v>253</v>
      </c>
      <c r="G95" s="17">
        <f>(SUMIFS('EUROSTAT_VBE_AutoP-Input'!E$7:E$2263,'EUROSTAT_VBE_AutoP-Input'!$B$7:$B$2263,$D95,'EUROSTAT_VBE_AutoP-Input'!$C$7:$C$2263,"*"&amp;RIGHT($A95,3)&amp;"*",'EUROSTAT_VBE_AutoP-Input'!$D$7:$D$2263,"321*"))/1000</f>
        <v>0</v>
      </c>
      <c r="H95" s="17">
        <f>(SUMIFS('EUROSTAT_VBE_AutoP-Input'!F$7:F$2263,'EUROSTAT_VBE_AutoP-Input'!$B$7:$B$2263,$D95,'EUROSTAT_VBE_AutoP-Input'!$C$7:$C$2263,"*"&amp;RIGHT($A95,3)&amp;"*",'EUROSTAT_VBE_AutoP-Input'!$D$7:$D$2263,"321*"))/1000</f>
        <v>0</v>
      </c>
      <c r="I95" s="17">
        <f>(SUMIFS('EUROSTAT_VBE_AutoP-Input'!G$7:G$2263,'EUROSTAT_VBE_AutoP-Input'!$B$7:$B$2263,$D95,'EUROSTAT_VBE_AutoP-Input'!$C$7:$C$2263,"*"&amp;RIGHT($A95,3)&amp;"*",'EUROSTAT_VBE_AutoP-Input'!$D$7:$D$2263,"321*"))/1000</f>
        <v>0</v>
      </c>
      <c r="J95" s="17">
        <f>(SUMIFS('EUROSTAT_VBE_AutoP-Input'!H$7:H$2263,'EUROSTAT_VBE_AutoP-Input'!$B$7:$B$2263,$D95,'EUROSTAT_VBE_AutoP-Input'!$C$7:$C$2263,"*"&amp;RIGHT($A95,3)&amp;"*",'EUROSTAT_VBE_AutoP-Input'!$D$7:$D$2263,"321*"))/1000</f>
        <v>0</v>
      </c>
      <c r="K95" s="17">
        <f>(SUMIFS('EUROSTAT_VBE_AutoP-Input'!I$7:I$2263,'EUROSTAT_VBE_AutoP-Input'!$B$7:$B$2263,$D95,'EUROSTAT_VBE_AutoP-Input'!$C$7:$C$2263,"*"&amp;RIGHT($A95,3)&amp;"*",'EUROSTAT_VBE_AutoP-Input'!$D$7:$D$2263,"321*"))/1000</f>
        <v>0</v>
      </c>
      <c r="L95" s="17">
        <f>(SUMIFS('EUROSTAT_VBE_AutoP-Input'!J$7:J$2263,'EUROSTAT_VBE_AutoP-Input'!$B$7:$B$2263,$D95,'EUROSTAT_VBE_AutoP-Input'!$C$7:$C$2263,"*"&amp;RIGHT($A95,3)&amp;"*",'EUROSTAT_VBE_AutoP-Input'!$D$7:$D$2263,"321*"))/1000</f>
        <v>0</v>
      </c>
      <c r="M95" s="17">
        <f>(SUMIFS('EUROSTAT_VBE_AutoP-Input'!K$7:K$2263,'EUROSTAT_VBE_AutoP-Input'!$B$7:$B$2263,$D95,'EUROSTAT_VBE_AutoP-Input'!$C$7:$C$2263,"*"&amp;RIGHT($A95,3)&amp;"*",'EUROSTAT_VBE_AutoP-Input'!$D$7:$D$2263,"321*"))/1000</f>
        <v>0</v>
      </c>
      <c r="N95" s="17">
        <f>(SUMIFS('EUROSTAT_VBE_AutoP-Input'!L$7:L$2263,'EUROSTAT_VBE_AutoP-Input'!$B$7:$B$2263,$D95,'EUROSTAT_VBE_AutoP-Input'!$C$7:$C$2263,"*"&amp;RIGHT($A95,3)&amp;"*",'EUROSTAT_VBE_AutoP-Input'!$D$7:$D$2263,"321*"))/1000</f>
        <v>0</v>
      </c>
      <c r="O95" s="17">
        <f>(SUMIFS('EUROSTAT_VBE_AutoP-Input'!M$7:M$2263,'EUROSTAT_VBE_AutoP-Input'!$B$7:$B$2263,$D95,'EUROSTAT_VBE_AutoP-Input'!$C$7:$C$2263,"*"&amp;RIGHT($A95,3)&amp;"*",'EUROSTAT_VBE_AutoP-Input'!$D$7:$D$2263,"321*"))/1000</f>
        <v>0</v>
      </c>
      <c r="P95" s="17">
        <f>(SUMIFS('EUROSTAT_VBE_AutoP-Input'!N$7:N$2263,'EUROSTAT_VBE_AutoP-Input'!$B$7:$B$2263,$D95,'EUROSTAT_VBE_AutoP-Input'!$C$7:$C$2263,"*"&amp;RIGHT($A95,3)&amp;"*",'EUROSTAT_VBE_AutoP-Input'!$D$7:$D$2263,"321*"))/1000</f>
        <v>0</v>
      </c>
      <c r="Q95" s="17">
        <f>(SUMIFS('EUROSTAT_VBE_AutoP-Input'!O$7:O$2263,'EUROSTAT_VBE_AutoP-Input'!$B$7:$B$2263,$D95,'EUROSTAT_VBE_AutoP-Input'!$C$7:$C$2263,"*"&amp;RIGHT($A95,3)&amp;"*",'EUROSTAT_VBE_AutoP-Input'!$D$7:$D$2263,"321*"))/1000</f>
        <v>0</v>
      </c>
      <c r="R95" s="17">
        <f>(SUMIFS('EUROSTAT_VBE_AutoP-Input'!P$7:P$2263,'EUROSTAT_VBE_AutoP-Input'!$B$7:$B$2263,$D95,'EUROSTAT_VBE_AutoP-Input'!$C$7:$C$2263,"*"&amp;RIGHT($A95,3)&amp;"*",'EUROSTAT_VBE_AutoP-Input'!$D$7:$D$2263,"321*"))/1000</f>
        <v>0</v>
      </c>
      <c r="S95" s="17">
        <f>(SUMIFS('EUROSTAT_VBE_AutoP-Input'!Q$7:Q$2263,'EUROSTAT_VBE_AutoP-Input'!$B$7:$B$2263,$D95,'EUROSTAT_VBE_AutoP-Input'!$C$7:$C$2263,"*"&amp;RIGHT($A95,3)&amp;"*",'EUROSTAT_VBE_AutoP-Input'!$D$7:$D$2263,"321*"))/1000</f>
        <v>0</v>
      </c>
      <c r="T95" s="17">
        <f>(SUMIFS('EUROSTAT_VBE_AutoP-Input'!R$7:R$2263,'EUROSTAT_VBE_AutoP-Input'!$B$7:$B$2263,$D95,'EUROSTAT_VBE_AutoP-Input'!$C$7:$C$2263,"*"&amp;RIGHT($A95,3)&amp;"*",'EUROSTAT_VBE_AutoP-Input'!$D$7:$D$2263,"321*"))/1000</f>
        <v>0</v>
      </c>
      <c r="U95" s="17">
        <f>(SUMIFS('EUROSTAT_VBE_AutoP-Input'!S$7:S$2263,'EUROSTAT_VBE_AutoP-Input'!$B$7:$B$2263,$D95,'EUROSTAT_VBE_AutoP-Input'!$C$7:$C$2263,"*"&amp;RIGHT($A95,3)&amp;"*",'EUROSTAT_VBE_AutoP-Input'!$D$7:$D$2263,"321*"))/1000</f>
        <v>0</v>
      </c>
      <c r="V95" s="17">
        <f>(SUMIFS('EUROSTAT_VBE_AutoP-Input'!T$7:T$2263,'EUROSTAT_VBE_AutoP-Input'!$B$7:$B$2263,$D95,'EUROSTAT_VBE_AutoP-Input'!$C$7:$C$2263,"*"&amp;RIGHT($A95,3)&amp;"*",'EUROSTAT_VBE_AutoP-Input'!$D$7:$D$2263,"321*"))/1000</f>
        <v>0</v>
      </c>
      <c r="W95" s="17">
        <f>(SUMIFS('EUROSTAT_VBE_AutoP-Input'!U$7:U$2263,'EUROSTAT_VBE_AutoP-Input'!$B$7:$B$2263,$D95,'EUROSTAT_VBE_AutoP-Input'!$C$7:$C$2263,"*"&amp;RIGHT($A95,3)&amp;"*",'EUROSTAT_VBE_AutoP-Input'!$D$7:$D$2263,"321*"))/1000</f>
        <v>0</v>
      </c>
      <c r="X95" s="17">
        <f>(SUMIFS('EUROSTAT_VBE_AutoP-Input'!V$7:V$2263,'EUROSTAT_VBE_AutoP-Input'!$B$7:$B$2263,$D95,'EUROSTAT_VBE_AutoP-Input'!$C$7:$C$2263,"*"&amp;RIGHT($A95,3)&amp;"*",'EUROSTAT_VBE_AutoP-Input'!$D$7:$D$2263,"321*"))/1000</f>
        <v>0</v>
      </c>
      <c r="Y95" s="17">
        <f>(SUMIFS('EUROSTAT_VBE_AutoP-Input'!W$7:W$2263,'EUROSTAT_VBE_AutoP-Input'!$B$7:$B$2263,$D95,'EUROSTAT_VBE_AutoP-Input'!$C$7:$C$2263,"*"&amp;RIGHT($A95,3)&amp;"*",'EUROSTAT_VBE_AutoP-Input'!$D$7:$D$2263,"321*"))/1000</f>
        <v>0</v>
      </c>
      <c r="Z95" s="17">
        <f>(SUMIFS('EUROSTAT_VBE_AutoP-Input'!X$7:X$2263,'EUROSTAT_VBE_AutoP-Input'!$B$7:$B$2263,$D95,'EUROSTAT_VBE_AutoP-Input'!$C$7:$C$2263,"*"&amp;RIGHT($A95,3)&amp;"*",'EUROSTAT_VBE_AutoP-Input'!$D$7:$D$2263,"321*"))/1000</f>
        <v>0</v>
      </c>
      <c r="AA95" s="17">
        <f>(SUMIFS('EUROSTAT_VBE_AutoP-Input'!Y$7:Y$2263,'EUROSTAT_VBE_AutoP-Input'!$B$7:$B$2263,$D95,'EUROSTAT_VBE_AutoP-Input'!$C$7:$C$2263,"*"&amp;RIGHT($A95,3)&amp;"*",'EUROSTAT_VBE_AutoP-Input'!$D$7:$D$2263,"321*"))/1000</f>
        <v>0</v>
      </c>
      <c r="AB95" s="17">
        <f>(SUMIFS('EUROSTAT_VBE_AutoP-Input'!Z$7:Z$2263,'EUROSTAT_VBE_AutoP-Input'!$B$7:$B$2263,$D95,'EUROSTAT_VBE_AutoP-Input'!$C$7:$C$2263,"*"&amp;RIGHT($A95,3)&amp;"*",'EUROSTAT_VBE_AutoP-Input'!$D$7:$D$2263,"321*"))/1000</f>
        <v>0</v>
      </c>
      <c r="AC95" s="17">
        <f>(SUMIFS('EUROSTAT_VBE_AutoP-Input'!AA$7:AA$2263,'EUROSTAT_VBE_AutoP-Input'!$B$7:$B$2263,$D95,'EUROSTAT_VBE_AutoP-Input'!$C$7:$C$2263,"*"&amp;RIGHT($A95,3)&amp;"*",'EUROSTAT_VBE_AutoP-Input'!$D$7:$D$2263,"321*"))/1000</f>
        <v>0</v>
      </c>
      <c r="AD95" s="17">
        <f>(SUMIFS('EUROSTAT_VBE_AutoP-Input'!AB$7:AB$2263,'EUROSTAT_VBE_AutoP-Input'!$B$7:$B$2263,$D95,'EUROSTAT_VBE_AutoP-Input'!$C$7:$C$2263,"*"&amp;RIGHT($A95,3)&amp;"*",'EUROSTAT_VBE_AutoP-Input'!$D$7:$D$2263,"321*"))/1000</f>
        <v>0</v>
      </c>
      <c r="AE95" s="17">
        <f>(SUMIFS('EUROSTAT_VBE_AutoP-Input'!AC$7:AC$2263,'EUROSTAT_VBE_AutoP-Input'!$B$7:$B$2263,$D95,'EUROSTAT_VBE_AutoP-Input'!$C$7:$C$2263,"*"&amp;RIGHT($A95,3)&amp;"*",'EUROSTAT_VBE_AutoP-Input'!$D$7:$D$2263,"321*"))/1000</f>
        <v>0</v>
      </c>
      <c r="AF95" s="17">
        <f>(SUMIFS('EUROSTAT_VBE_AutoP-Input'!AD$7:AD$2263,'EUROSTAT_VBE_AutoP-Input'!$B$7:$B$2263,$D95,'EUROSTAT_VBE_AutoP-Input'!$C$7:$C$2263,"*"&amp;RIGHT($A95,3)&amp;"*",'EUROSTAT_VBE_AutoP-Input'!$D$7:$D$2263,"321*"))/1000</f>
        <v>0</v>
      </c>
      <c r="AG95" s="17">
        <f>(SUMIFS('EUROSTAT_VBE_AutoP-Input'!AE$7:AE$2263,'EUROSTAT_VBE_AutoP-Input'!$B$7:$B$2263,$D95,'EUROSTAT_VBE_AutoP-Input'!$C$7:$C$2263,"*"&amp;RIGHT($A95,3)&amp;"*",'EUROSTAT_VBE_AutoP-Input'!$D$7:$D$2263,"321*"))/1000</f>
        <v>0</v>
      </c>
      <c r="AH95" s="17">
        <f>(SUMIFS('EUROSTAT_VBE_AutoP-Input'!AF$7:AF$2263,'EUROSTAT_VBE_AutoP-Input'!$B$7:$B$2263,$D95,'EUROSTAT_VBE_AutoP-Input'!$C$7:$C$2263,"*"&amp;RIGHT($A95,3)&amp;"*",'EUROSTAT_VBE_AutoP-Input'!$D$7:$D$2263,"321*"))/1000</f>
        <v>0.048</v>
      </c>
      <c r="AI95" s="17">
        <f>(SUMIFS('EUROSTAT_VBE_AutoP-Input'!AG$7:AG$2263,'EUROSTAT_VBE_AutoP-Input'!$B$7:$B$2263,$D95,'EUROSTAT_VBE_AutoP-Input'!$C$7:$C$2263,"*"&amp;RIGHT($A95,3)&amp;"*",'EUROSTAT_VBE_AutoP-Input'!$D$7:$D$2263,"321*"))/1000</f>
        <v>0</v>
      </c>
      <c r="AJ95" s="17">
        <f>(SUMIFS('EUROSTAT_VBE_AutoP-Input'!AH$7:AH$2263,'EUROSTAT_VBE_AutoP-Input'!$B$7:$B$2263,$D95,'EUROSTAT_VBE_AutoP-Input'!$C$7:$C$2263,"*"&amp;RIGHT($A95,3)&amp;"*",'EUROSTAT_VBE_AutoP-Input'!$D$7:$D$2263,"321*"))/1000</f>
        <v>0</v>
      </c>
      <c r="AK95" s="17">
        <f>(SUMIFS('EUROSTAT_VBE_AutoP-Input'!AI$7:AI$2263,'EUROSTAT_VBE_AutoP-Input'!$B$7:$B$2263,$D95,'EUROSTAT_VBE_AutoP-Input'!$C$7:$C$2263,"*"&amp;RIGHT($A95,3)&amp;"*",'EUROSTAT_VBE_AutoP-Input'!$D$7:$D$2263,"321*"))/1000</f>
        <v>0</v>
      </c>
      <c r="AL95" s="17">
        <f>(SUMIFS('EUROSTAT_VBE_AutoP-Input'!AJ$7:AJ$2263,'EUROSTAT_VBE_AutoP-Input'!$B$7:$B$2263,$D95,'EUROSTAT_VBE_AutoP-Input'!$C$7:$C$2263,"*"&amp;RIGHT($A95,3)&amp;"*",'EUROSTAT_VBE_AutoP-Input'!$D$7:$D$2263,"321*"))/1000</f>
        <v>0</v>
      </c>
      <c r="AM95" s="17">
        <f>(SUMIFS('EUROSTAT_VBE_AutoP-Input'!AK$7:AK$2263,'EUROSTAT_VBE_AutoP-Input'!$B$7:$B$2263,$D95,'EUROSTAT_VBE_AutoP-Input'!$C$7:$C$2263,"*"&amp;RIGHT($A95,3)&amp;"*",'EUROSTAT_VBE_AutoP-Input'!$D$7:$D$2263,"321*"))/1000</f>
        <v>0</v>
      </c>
      <c r="AN95" s="20"/>
      <c r="AO95" s="49"/>
      <c r="AP95" s="49"/>
      <c r="AQ95" s="49"/>
      <c r="AR95" s="49"/>
      <c r="AS95" s="49"/>
    </row>
    <row r="96" spans="1:45">
      <c r="A96" t="str">
        <f>LEFT('EUROSTAT_VBE_AutoP-Input'!$C$151,8)</f>
        <v>B_101039</v>
      </c>
      <c r="B96" s="12" t="s">
        <v>629</v>
      </c>
      <c r="C96" t="s">
        <v>293</v>
      </c>
      <c r="D96" t="s">
        <v>126</v>
      </c>
      <c r="E96" s="800" t="s">
        <v>234</v>
      </c>
      <c r="F96" s="800" t="s">
        <v>254</v>
      </c>
      <c r="G96" s="17">
        <f>(SUMIFS('EUROSTAT_VBE_AutoP-Input'!E$7:E$2263,'EUROSTAT_VBE_AutoP-Input'!$B$7:$B$2263,$D96,'EUROSTAT_VBE_AutoP-Input'!$C$7:$C$2263,"*"&amp;RIGHT($A96,3)&amp;"*",'EUROSTAT_VBE_AutoP-Input'!$D$7:$D$2263,"3220*"))/1000</f>
        <v>0</v>
      </c>
      <c r="H96" s="17">
        <f>(SUMIFS('EUROSTAT_VBE_AutoP-Input'!F$7:F$2263,'EUROSTAT_VBE_AutoP-Input'!$B$7:$B$2263,$D96,'EUROSTAT_VBE_AutoP-Input'!$C$7:$C$2263,"*"&amp;RIGHT($A96,3)&amp;"*",'EUROSTAT_VBE_AutoP-Input'!$D$7:$D$2263,"3220*"))/1000</f>
        <v>0</v>
      </c>
      <c r="I96" s="17">
        <f>(SUMIFS('EUROSTAT_VBE_AutoP-Input'!G$7:G$2263,'EUROSTAT_VBE_AutoP-Input'!$B$7:$B$2263,$D96,'EUROSTAT_VBE_AutoP-Input'!$C$7:$C$2263,"*"&amp;RIGHT($A96,3)&amp;"*",'EUROSTAT_VBE_AutoP-Input'!$D$7:$D$2263,"3220*"))/1000</f>
        <v>0</v>
      </c>
      <c r="J96" s="17">
        <f>(SUMIFS('EUROSTAT_VBE_AutoP-Input'!H$7:H$2263,'EUROSTAT_VBE_AutoP-Input'!$B$7:$B$2263,$D96,'EUROSTAT_VBE_AutoP-Input'!$C$7:$C$2263,"*"&amp;RIGHT($A96,3)&amp;"*",'EUROSTAT_VBE_AutoP-Input'!$D$7:$D$2263,"3220*"))/1000</f>
        <v>0</v>
      </c>
      <c r="K96" s="17">
        <f>(SUMIFS('EUROSTAT_VBE_AutoP-Input'!I$7:I$2263,'EUROSTAT_VBE_AutoP-Input'!$B$7:$B$2263,$D96,'EUROSTAT_VBE_AutoP-Input'!$C$7:$C$2263,"*"&amp;RIGHT($A96,3)&amp;"*",'EUROSTAT_VBE_AutoP-Input'!$D$7:$D$2263,"3220*"))/1000</f>
        <v>0</v>
      </c>
      <c r="L96" s="17">
        <f>(SUMIFS('EUROSTAT_VBE_AutoP-Input'!J$7:J$2263,'EUROSTAT_VBE_AutoP-Input'!$B$7:$B$2263,$D96,'EUROSTAT_VBE_AutoP-Input'!$C$7:$C$2263,"*"&amp;RIGHT($A96,3)&amp;"*",'EUROSTAT_VBE_AutoP-Input'!$D$7:$D$2263,"3220*"))/1000</f>
        <v>0</v>
      </c>
      <c r="M96" s="17">
        <f>(SUMIFS('EUROSTAT_VBE_AutoP-Input'!K$7:K$2263,'EUROSTAT_VBE_AutoP-Input'!$B$7:$B$2263,$D96,'EUROSTAT_VBE_AutoP-Input'!$C$7:$C$2263,"*"&amp;RIGHT($A96,3)&amp;"*",'EUROSTAT_VBE_AutoP-Input'!$D$7:$D$2263,"3220*"))/1000</f>
        <v>0</v>
      </c>
      <c r="N96" s="17">
        <f>(SUMIFS('EUROSTAT_VBE_AutoP-Input'!L$7:L$2263,'EUROSTAT_VBE_AutoP-Input'!$B$7:$B$2263,$D96,'EUROSTAT_VBE_AutoP-Input'!$C$7:$C$2263,"*"&amp;RIGHT($A96,3)&amp;"*",'EUROSTAT_VBE_AutoP-Input'!$D$7:$D$2263,"3220*"))/1000</f>
        <v>0</v>
      </c>
      <c r="O96" s="17">
        <f>(SUMIFS('EUROSTAT_VBE_AutoP-Input'!M$7:M$2263,'EUROSTAT_VBE_AutoP-Input'!$B$7:$B$2263,$D96,'EUROSTAT_VBE_AutoP-Input'!$C$7:$C$2263,"*"&amp;RIGHT($A96,3)&amp;"*",'EUROSTAT_VBE_AutoP-Input'!$D$7:$D$2263,"3220*"))/1000</f>
        <v>0</v>
      </c>
      <c r="P96" s="17">
        <f>(SUMIFS('EUROSTAT_VBE_AutoP-Input'!N$7:N$2263,'EUROSTAT_VBE_AutoP-Input'!$B$7:$B$2263,$D96,'EUROSTAT_VBE_AutoP-Input'!$C$7:$C$2263,"*"&amp;RIGHT($A96,3)&amp;"*",'EUROSTAT_VBE_AutoP-Input'!$D$7:$D$2263,"3220*"))/1000</f>
        <v>0</v>
      </c>
      <c r="Q96" s="17">
        <f>(SUMIFS('EUROSTAT_VBE_AutoP-Input'!O$7:O$2263,'EUROSTAT_VBE_AutoP-Input'!$B$7:$B$2263,$D96,'EUROSTAT_VBE_AutoP-Input'!$C$7:$C$2263,"*"&amp;RIGHT($A96,3)&amp;"*",'EUROSTAT_VBE_AutoP-Input'!$D$7:$D$2263,"3220*"))/1000</f>
        <v>0</v>
      </c>
      <c r="R96" s="17">
        <f>(SUMIFS('EUROSTAT_VBE_AutoP-Input'!P$7:P$2263,'EUROSTAT_VBE_AutoP-Input'!$B$7:$B$2263,$D96,'EUROSTAT_VBE_AutoP-Input'!$C$7:$C$2263,"*"&amp;RIGHT($A96,3)&amp;"*",'EUROSTAT_VBE_AutoP-Input'!$D$7:$D$2263,"3220*"))/1000</f>
        <v>0</v>
      </c>
      <c r="S96" s="17">
        <f>(SUMIFS('EUROSTAT_VBE_AutoP-Input'!Q$7:Q$2263,'EUROSTAT_VBE_AutoP-Input'!$B$7:$B$2263,$D96,'EUROSTAT_VBE_AutoP-Input'!$C$7:$C$2263,"*"&amp;RIGHT($A96,3)&amp;"*",'EUROSTAT_VBE_AutoP-Input'!$D$7:$D$2263,"3220*"))/1000</f>
        <v>0</v>
      </c>
      <c r="T96" s="17">
        <f>(SUMIFS('EUROSTAT_VBE_AutoP-Input'!R$7:R$2263,'EUROSTAT_VBE_AutoP-Input'!$B$7:$B$2263,$D96,'EUROSTAT_VBE_AutoP-Input'!$C$7:$C$2263,"*"&amp;RIGHT($A96,3)&amp;"*",'EUROSTAT_VBE_AutoP-Input'!$D$7:$D$2263,"3220*"))/1000</f>
        <v>0</v>
      </c>
      <c r="U96" s="17">
        <f>(SUMIFS('EUROSTAT_VBE_AutoP-Input'!S$7:S$2263,'EUROSTAT_VBE_AutoP-Input'!$B$7:$B$2263,$D96,'EUROSTAT_VBE_AutoP-Input'!$C$7:$C$2263,"*"&amp;RIGHT($A96,3)&amp;"*",'EUROSTAT_VBE_AutoP-Input'!$D$7:$D$2263,"3220*"))/1000</f>
        <v>0</v>
      </c>
      <c r="V96" s="17">
        <f>(SUMIFS('EUROSTAT_VBE_AutoP-Input'!T$7:T$2263,'EUROSTAT_VBE_AutoP-Input'!$B$7:$B$2263,$D96,'EUROSTAT_VBE_AutoP-Input'!$C$7:$C$2263,"*"&amp;RIGHT($A96,3)&amp;"*",'EUROSTAT_VBE_AutoP-Input'!$D$7:$D$2263,"3220*"))/1000</f>
        <v>0</v>
      </c>
      <c r="W96" s="17">
        <f>(SUMIFS('EUROSTAT_VBE_AutoP-Input'!U$7:U$2263,'EUROSTAT_VBE_AutoP-Input'!$B$7:$B$2263,$D96,'EUROSTAT_VBE_AutoP-Input'!$C$7:$C$2263,"*"&amp;RIGHT($A96,3)&amp;"*",'EUROSTAT_VBE_AutoP-Input'!$D$7:$D$2263,"3220*"))/1000</f>
        <v>0</v>
      </c>
      <c r="X96" s="17">
        <f>(SUMIFS('EUROSTAT_VBE_AutoP-Input'!V$7:V$2263,'EUROSTAT_VBE_AutoP-Input'!$B$7:$B$2263,$D96,'EUROSTAT_VBE_AutoP-Input'!$C$7:$C$2263,"*"&amp;RIGHT($A96,3)&amp;"*",'EUROSTAT_VBE_AutoP-Input'!$D$7:$D$2263,"3220*"))/1000</f>
        <v>0.093</v>
      </c>
      <c r="Y96" s="17">
        <f>(SUMIFS('EUROSTAT_VBE_AutoP-Input'!W$7:W$2263,'EUROSTAT_VBE_AutoP-Input'!$B$7:$B$2263,$D96,'EUROSTAT_VBE_AutoP-Input'!$C$7:$C$2263,"*"&amp;RIGHT($A96,3)&amp;"*",'EUROSTAT_VBE_AutoP-Input'!$D$7:$D$2263,"3220*"))/1000</f>
        <v>0</v>
      </c>
      <c r="Z96" s="17">
        <f>(SUMIFS('EUROSTAT_VBE_AutoP-Input'!X$7:X$2263,'EUROSTAT_VBE_AutoP-Input'!$B$7:$B$2263,$D96,'EUROSTAT_VBE_AutoP-Input'!$C$7:$C$2263,"*"&amp;RIGHT($A96,3)&amp;"*",'EUROSTAT_VBE_AutoP-Input'!$D$7:$D$2263,"3220*"))/1000</f>
        <v>0</v>
      </c>
      <c r="AA96" s="17">
        <f>(SUMIFS('EUROSTAT_VBE_AutoP-Input'!Y$7:Y$2263,'EUROSTAT_VBE_AutoP-Input'!$B$7:$B$2263,$D96,'EUROSTAT_VBE_AutoP-Input'!$C$7:$C$2263,"*"&amp;RIGHT($A96,3)&amp;"*",'EUROSTAT_VBE_AutoP-Input'!$D$7:$D$2263,"3220*"))/1000</f>
        <v>0</v>
      </c>
      <c r="AB96" s="17">
        <f>(SUMIFS('EUROSTAT_VBE_AutoP-Input'!Z$7:Z$2263,'EUROSTAT_VBE_AutoP-Input'!$B$7:$B$2263,$D96,'EUROSTAT_VBE_AutoP-Input'!$C$7:$C$2263,"*"&amp;RIGHT($A96,3)&amp;"*",'EUROSTAT_VBE_AutoP-Input'!$D$7:$D$2263,"3220*"))/1000</f>
        <v>0</v>
      </c>
      <c r="AC96" s="17">
        <f>(SUMIFS('EUROSTAT_VBE_AutoP-Input'!AA$7:AA$2263,'EUROSTAT_VBE_AutoP-Input'!$B$7:$B$2263,$D96,'EUROSTAT_VBE_AutoP-Input'!$C$7:$C$2263,"*"&amp;RIGHT($A96,3)&amp;"*",'EUROSTAT_VBE_AutoP-Input'!$D$7:$D$2263,"3220*"))/1000</f>
        <v>0</v>
      </c>
      <c r="AD96" s="17">
        <f>(SUMIFS('EUROSTAT_VBE_AutoP-Input'!AB$7:AB$2263,'EUROSTAT_VBE_AutoP-Input'!$B$7:$B$2263,$D96,'EUROSTAT_VBE_AutoP-Input'!$C$7:$C$2263,"*"&amp;RIGHT($A96,3)&amp;"*",'EUROSTAT_VBE_AutoP-Input'!$D$7:$D$2263,"3220*"))/1000</f>
        <v>0</v>
      </c>
      <c r="AE96" s="17">
        <f>(SUMIFS('EUROSTAT_VBE_AutoP-Input'!AC$7:AC$2263,'EUROSTAT_VBE_AutoP-Input'!$B$7:$B$2263,$D96,'EUROSTAT_VBE_AutoP-Input'!$C$7:$C$2263,"*"&amp;RIGHT($A96,3)&amp;"*",'EUROSTAT_VBE_AutoP-Input'!$D$7:$D$2263,"3220*"))/1000</f>
        <v>0</v>
      </c>
      <c r="AF96" s="17">
        <f>(SUMIFS('EUROSTAT_VBE_AutoP-Input'!AD$7:AD$2263,'EUROSTAT_VBE_AutoP-Input'!$B$7:$B$2263,$D96,'EUROSTAT_VBE_AutoP-Input'!$C$7:$C$2263,"*"&amp;RIGHT($A96,3)&amp;"*",'EUROSTAT_VBE_AutoP-Input'!$D$7:$D$2263,"3220*"))/1000</f>
        <v>0</v>
      </c>
      <c r="AG96" s="17">
        <f>(SUMIFS('EUROSTAT_VBE_AutoP-Input'!AE$7:AE$2263,'EUROSTAT_VBE_AutoP-Input'!$B$7:$B$2263,$D96,'EUROSTAT_VBE_AutoP-Input'!$C$7:$C$2263,"*"&amp;RIGHT($A96,3)&amp;"*",'EUROSTAT_VBE_AutoP-Input'!$D$7:$D$2263,"3220*"))/1000</f>
        <v>0</v>
      </c>
      <c r="AH96" s="17">
        <f>(SUMIFS('EUROSTAT_VBE_AutoP-Input'!AF$7:AF$2263,'EUROSTAT_VBE_AutoP-Input'!$B$7:$B$2263,$D96,'EUROSTAT_VBE_AutoP-Input'!$C$7:$C$2263,"*"&amp;RIGHT($A96,3)&amp;"*",'EUROSTAT_VBE_AutoP-Input'!$D$7:$D$2263,"3220*"))/1000</f>
        <v>0.096</v>
      </c>
      <c r="AI96" s="17">
        <f>(SUMIFS('EUROSTAT_VBE_AutoP-Input'!AG$7:AG$2263,'EUROSTAT_VBE_AutoP-Input'!$B$7:$B$2263,$D96,'EUROSTAT_VBE_AutoP-Input'!$C$7:$C$2263,"*"&amp;RIGHT($A96,3)&amp;"*",'EUROSTAT_VBE_AutoP-Input'!$D$7:$D$2263,"3220*"))/1000</f>
        <v>0.237</v>
      </c>
      <c r="AJ96" s="17">
        <f>(SUMIFS('EUROSTAT_VBE_AutoP-Input'!AH$7:AH$2263,'EUROSTAT_VBE_AutoP-Input'!$B$7:$B$2263,$D96,'EUROSTAT_VBE_AutoP-Input'!$C$7:$C$2263,"*"&amp;RIGHT($A96,3)&amp;"*",'EUROSTAT_VBE_AutoP-Input'!$D$7:$D$2263,"3220*"))/1000</f>
        <v>0</v>
      </c>
      <c r="AK96" s="17">
        <f>(SUMIFS('EUROSTAT_VBE_AutoP-Input'!AI$7:AI$2263,'EUROSTAT_VBE_AutoP-Input'!$B$7:$B$2263,$D96,'EUROSTAT_VBE_AutoP-Input'!$C$7:$C$2263,"*"&amp;RIGHT($A96,3)&amp;"*",'EUROSTAT_VBE_AutoP-Input'!$D$7:$D$2263,"3220*"))/1000</f>
        <v>0</v>
      </c>
      <c r="AL96" s="17">
        <f>(SUMIFS('EUROSTAT_VBE_AutoP-Input'!AJ$7:AJ$2263,'EUROSTAT_VBE_AutoP-Input'!$B$7:$B$2263,$D96,'EUROSTAT_VBE_AutoP-Input'!$C$7:$C$2263,"*"&amp;RIGHT($A96,3)&amp;"*",'EUROSTAT_VBE_AutoP-Input'!$D$7:$D$2263,"3220*"))/1000</f>
        <v>0</v>
      </c>
      <c r="AM96" s="17">
        <f>(SUMIFS('EUROSTAT_VBE_AutoP-Input'!AK$7:AK$2263,'EUROSTAT_VBE_AutoP-Input'!$B$7:$B$2263,$D96,'EUROSTAT_VBE_AutoP-Input'!$C$7:$C$2263,"*"&amp;RIGHT($A96,3)&amp;"*",'EUROSTAT_VBE_AutoP-Input'!$D$7:$D$2263,"3220*"))/1000</f>
        <v>0.23</v>
      </c>
      <c r="AN96" s="20"/>
      <c r="AO96" s="49"/>
      <c r="AP96" s="49"/>
      <c r="AQ96" s="49"/>
      <c r="AR96" s="49"/>
      <c r="AS96" s="49"/>
    </row>
    <row r="97" spans="1:45">
      <c r="A97" t="str">
        <f>LEFT('EUROSTAT_VBE_AutoP-Input'!$C$151,8)</f>
        <v>B_101039</v>
      </c>
      <c r="B97" s="12" t="s">
        <v>629</v>
      </c>
      <c r="C97" t="s">
        <v>293</v>
      </c>
      <c r="D97" t="s">
        <v>126</v>
      </c>
      <c r="E97" s="800" t="s">
        <v>235</v>
      </c>
      <c r="F97" s="800" t="s">
        <v>255</v>
      </c>
      <c r="G97" s="17">
        <f>(SUMIFS('EUROSTAT_VBE_AutoP-Input'!E$7:E$2263,'EUROSTAT_VBE_AutoP-Input'!$B$7:$B$2263,$D97,'EUROSTAT_VBE_AutoP-Input'!$C$7:$C$2263,"*"&amp;RIGHT($A97,3)&amp;"*",'EUROSTAT_VBE_AutoP-Input'!$D$7:$D$2263,"323*"))/1000+(SUMIFS('EUROSTAT_VBE_AutoP-Input'!E$7:E$2263,'EUROSTAT_VBE_AutoP-Input'!$B$7:$B$2263,$D97,'EUROSTAT_VBE_AutoP-Input'!$C$7:$C$2263,"*"&amp;RIGHT($A97,3)&amp;"*",'EUROSTAT_VBE_AutoP-Input'!$D$7:$D$2263,"324*"))/1000+(SUMIFS('EUROSTAT_VBE_AutoP-Input'!E$7:E$2263,'EUROSTAT_VBE_AutoP-Input'!$B$7:$B$2263,$D97,'EUROSTAT_VBE_AutoP-Input'!$C$7:$C$2263,"*"&amp;RIGHT($A97,3)&amp;"*",'EUROSTAT_VBE_AutoP-Input'!$D$7:$D$2263,"3260*"))/1000</f>
        <v>0</v>
      </c>
      <c r="H97" s="17">
        <f>(SUMIFS('EUROSTAT_VBE_AutoP-Input'!F$7:F$2263,'EUROSTAT_VBE_AutoP-Input'!$B$7:$B$2263,$D97,'EUROSTAT_VBE_AutoP-Input'!$C$7:$C$2263,"*"&amp;RIGHT($A97,3)&amp;"*",'EUROSTAT_VBE_AutoP-Input'!$D$7:$D$2263,"323*"))/1000+(SUMIFS('EUROSTAT_VBE_AutoP-Input'!F$7:F$2263,'EUROSTAT_VBE_AutoP-Input'!$B$7:$B$2263,$D97,'EUROSTAT_VBE_AutoP-Input'!$C$7:$C$2263,"*"&amp;RIGHT($A97,3)&amp;"*",'EUROSTAT_VBE_AutoP-Input'!$D$7:$D$2263,"324*"))/1000+(SUMIFS('EUROSTAT_VBE_AutoP-Input'!F$7:F$2263,'EUROSTAT_VBE_AutoP-Input'!$B$7:$B$2263,$D97,'EUROSTAT_VBE_AutoP-Input'!$C$7:$C$2263,"*"&amp;RIGHT($A97,3)&amp;"*",'EUROSTAT_VBE_AutoP-Input'!$D$7:$D$2263,"3260*"))/1000</f>
        <v>0</v>
      </c>
      <c r="I97" s="17">
        <f>(SUMIFS('EUROSTAT_VBE_AutoP-Input'!G$7:G$2263,'EUROSTAT_VBE_AutoP-Input'!$B$7:$B$2263,$D97,'EUROSTAT_VBE_AutoP-Input'!$C$7:$C$2263,"*"&amp;RIGHT($A97,3)&amp;"*",'EUROSTAT_VBE_AutoP-Input'!$D$7:$D$2263,"323*"))/1000+(SUMIFS('EUROSTAT_VBE_AutoP-Input'!G$7:G$2263,'EUROSTAT_VBE_AutoP-Input'!$B$7:$B$2263,$D97,'EUROSTAT_VBE_AutoP-Input'!$C$7:$C$2263,"*"&amp;RIGHT($A97,3)&amp;"*",'EUROSTAT_VBE_AutoP-Input'!$D$7:$D$2263,"324*"))/1000+(SUMIFS('EUROSTAT_VBE_AutoP-Input'!G$7:G$2263,'EUROSTAT_VBE_AutoP-Input'!$B$7:$B$2263,$D97,'EUROSTAT_VBE_AutoP-Input'!$C$7:$C$2263,"*"&amp;RIGHT($A97,3)&amp;"*",'EUROSTAT_VBE_AutoP-Input'!$D$7:$D$2263,"3260*"))/1000</f>
        <v>0</v>
      </c>
      <c r="J97" s="17">
        <f>(SUMIFS('EUROSTAT_VBE_AutoP-Input'!H$7:H$2263,'EUROSTAT_VBE_AutoP-Input'!$B$7:$B$2263,$D97,'EUROSTAT_VBE_AutoP-Input'!$C$7:$C$2263,"*"&amp;RIGHT($A97,3)&amp;"*",'EUROSTAT_VBE_AutoP-Input'!$D$7:$D$2263,"323*"))/1000+(SUMIFS('EUROSTAT_VBE_AutoP-Input'!H$7:H$2263,'EUROSTAT_VBE_AutoP-Input'!$B$7:$B$2263,$D97,'EUROSTAT_VBE_AutoP-Input'!$C$7:$C$2263,"*"&amp;RIGHT($A97,3)&amp;"*",'EUROSTAT_VBE_AutoP-Input'!$D$7:$D$2263,"324*"))/1000+(SUMIFS('EUROSTAT_VBE_AutoP-Input'!H$7:H$2263,'EUROSTAT_VBE_AutoP-Input'!$B$7:$B$2263,$D97,'EUROSTAT_VBE_AutoP-Input'!$C$7:$C$2263,"*"&amp;RIGHT($A97,3)&amp;"*",'EUROSTAT_VBE_AutoP-Input'!$D$7:$D$2263,"3260*"))/1000</f>
        <v>0</v>
      </c>
      <c r="K97" s="17">
        <f>(SUMIFS('EUROSTAT_VBE_AutoP-Input'!I$7:I$2263,'EUROSTAT_VBE_AutoP-Input'!$B$7:$B$2263,$D97,'EUROSTAT_VBE_AutoP-Input'!$C$7:$C$2263,"*"&amp;RIGHT($A97,3)&amp;"*",'EUROSTAT_VBE_AutoP-Input'!$D$7:$D$2263,"323*"))/1000+(SUMIFS('EUROSTAT_VBE_AutoP-Input'!I$7:I$2263,'EUROSTAT_VBE_AutoP-Input'!$B$7:$B$2263,$D97,'EUROSTAT_VBE_AutoP-Input'!$C$7:$C$2263,"*"&amp;RIGHT($A97,3)&amp;"*",'EUROSTAT_VBE_AutoP-Input'!$D$7:$D$2263,"324*"))/1000+(SUMIFS('EUROSTAT_VBE_AutoP-Input'!I$7:I$2263,'EUROSTAT_VBE_AutoP-Input'!$B$7:$B$2263,$D97,'EUROSTAT_VBE_AutoP-Input'!$C$7:$C$2263,"*"&amp;RIGHT($A97,3)&amp;"*",'EUROSTAT_VBE_AutoP-Input'!$D$7:$D$2263,"3260*"))/1000</f>
        <v>0</v>
      </c>
      <c r="L97" s="17">
        <f>(SUMIFS('EUROSTAT_VBE_AutoP-Input'!J$7:J$2263,'EUROSTAT_VBE_AutoP-Input'!$B$7:$B$2263,$D97,'EUROSTAT_VBE_AutoP-Input'!$C$7:$C$2263,"*"&amp;RIGHT($A97,3)&amp;"*",'EUROSTAT_VBE_AutoP-Input'!$D$7:$D$2263,"323*"))/1000+(SUMIFS('EUROSTAT_VBE_AutoP-Input'!J$7:J$2263,'EUROSTAT_VBE_AutoP-Input'!$B$7:$B$2263,$D97,'EUROSTAT_VBE_AutoP-Input'!$C$7:$C$2263,"*"&amp;RIGHT($A97,3)&amp;"*",'EUROSTAT_VBE_AutoP-Input'!$D$7:$D$2263,"324*"))/1000+(SUMIFS('EUROSTAT_VBE_AutoP-Input'!J$7:J$2263,'EUROSTAT_VBE_AutoP-Input'!$B$7:$B$2263,$D97,'EUROSTAT_VBE_AutoP-Input'!$C$7:$C$2263,"*"&amp;RIGHT($A97,3)&amp;"*",'EUROSTAT_VBE_AutoP-Input'!$D$7:$D$2263,"3260*"))/1000</f>
        <v>0</v>
      </c>
      <c r="M97" s="17">
        <f>(SUMIFS('EUROSTAT_VBE_AutoP-Input'!K$7:K$2263,'EUROSTAT_VBE_AutoP-Input'!$B$7:$B$2263,$D97,'EUROSTAT_VBE_AutoP-Input'!$C$7:$C$2263,"*"&amp;RIGHT($A97,3)&amp;"*",'EUROSTAT_VBE_AutoP-Input'!$D$7:$D$2263,"323*"))/1000+(SUMIFS('EUROSTAT_VBE_AutoP-Input'!K$7:K$2263,'EUROSTAT_VBE_AutoP-Input'!$B$7:$B$2263,$D97,'EUROSTAT_VBE_AutoP-Input'!$C$7:$C$2263,"*"&amp;RIGHT($A97,3)&amp;"*",'EUROSTAT_VBE_AutoP-Input'!$D$7:$D$2263,"324*"))/1000+(SUMIFS('EUROSTAT_VBE_AutoP-Input'!K$7:K$2263,'EUROSTAT_VBE_AutoP-Input'!$B$7:$B$2263,$D97,'EUROSTAT_VBE_AutoP-Input'!$C$7:$C$2263,"*"&amp;RIGHT($A97,3)&amp;"*",'EUROSTAT_VBE_AutoP-Input'!$D$7:$D$2263,"3260*"))/1000</f>
        <v>0</v>
      </c>
      <c r="N97" s="17">
        <f>(SUMIFS('EUROSTAT_VBE_AutoP-Input'!L$7:L$2263,'EUROSTAT_VBE_AutoP-Input'!$B$7:$B$2263,$D97,'EUROSTAT_VBE_AutoP-Input'!$C$7:$C$2263,"*"&amp;RIGHT($A97,3)&amp;"*",'EUROSTAT_VBE_AutoP-Input'!$D$7:$D$2263,"323*"))/1000+(SUMIFS('EUROSTAT_VBE_AutoP-Input'!L$7:L$2263,'EUROSTAT_VBE_AutoP-Input'!$B$7:$B$2263,$D97,'EUROSTAT_VBE_AutoP-Input'!$C$7:$C$2263,"*"&amp;RIGHT($A97,3)&amp;"*",'EUROSTAT_VBE_AutoP-Input'!$D$7:$D$2263,"324*"))/1000+(SUMIFS('EUROSTAT_VBE_AutoP-Input'!L$7:L$2263,'EUROSTAT_VBE_AutoP-Input'!$B$7:$B$2263,$D97,'EUROSTAT_VBE_AutoP-Input'!$C$7:$C$2263,"*"&amp;RIGHT($A97,3)&amp;"*",'EUROSTAT_VBE_AutoP-Input'!$D$7:$D$2263,"3260*"))/1000</f>
        <v>0</v>
      </c>
      <c r="O97" s="17">
        <f>(SUMIFS('EUROSTAT_VBE_AutoP-Input'!M$7:M$2263,'EUROSTAT_VBE_AutoP-Input'!$B$7:$B$2263,$D97,'EUROSTAT_VBE_AutoP-Input'!$C$7:$C$2263,"*"&amp;RIGHT($A97,3)&amp;"*",'EUROSTAT_VBE_AutoP-Input'!$D$7:$D$2263,"323*"))/1000+(SUMIFS('EUROSTAT_VBE_AutoP-Input'!M$7:M$2263,'EUROSTAT_VBE_AutoP-Input'!$B$7:$B$2263,$D97,'EUROSTAT_VBE_AutoP-Input'!$C$7:$C$2263,"*"&amp;RIGHT($A97,3)&amp;"*",'EUROSTAT_VBE_AutoP-Input'!$D$7:$D$2263,"324*"))/1000+(SUMIFS('EUROSTAT_VBE_AutoP-Input'!M$7:M$2263,'EUROSTAT_VBE_AutoP-Input'!$B$7:$B$2263,$D97,'EUROSTAT_VBE_AutoP-Input'!$C$7:$C$2263,"*"&amp;RIGHT($A97,3)&amp;"*",'EUROSTAT_VBE_AutoP-Input'!$D$7:$D$2263,"3260*"))/1000</f>
        <v>0</v>
      </c>
      <c r="P97" s="17">
        <f>(SUMIFS('EUROSTAT_VBE_AutoP-Input'!N$7:N$2263,'EUROSTAT_VBE_AutoP-Input'!$B$7:$B$2263,$D97,'EUROSTAT_VBE_AutoP-Input'!$C$7:$C$2263,"*"&amp;RIGHT($A97,3)&amp;"*",'EUROSTAT_VBE_AutoP-Input'!$D$7:$D$2263,"323*"))/1000+(SUMIFS('EUROSTAT_VBE_AutoP-Input'!N$7:N$2263,'EUROSTAT_VBE_AutoP-Input'!$B$7:$B$2263,$D97,'EUROSTAT_VBE_AutoP-Input'!$C$7:$C$2263,"*"&amp;RIGHT($A97,3)&amp;"*",'EUROSTAT_VBE_AutoP-Input'!$D$7:$D$2263,"324*"))/1000+(SUMIFS('EUROSTAT_VBE_AutoP-Input'!N$7:N$2263,'EUROSTAT_VBE_AutoP-Input'!$B$7:$B$2263,$D97,'EUROSTAT_VBE_AutoP-Input'!$C$7:$C$2263,"*"&amp;RIGHT($A97,3)&amp;"*",'EUROSTAT_VBE_AutoP-Input'!$D$7:$D$2263,"3260*"))/1000</f>
        <v>0</v>
      </c>
      <c r="Q97" s="17">
        <f>(SUMIFS('EUROSTAT_VBE_AutoP-Input'!O$7:O$2263,'EUROSTAT_VBE_AutoP-Input'!$B$7:$B$2263,$D97,'EUROSTAT_VBE_AutoP-Input'!$C$7:$C$2263,"*"&amp;RIGHT($A97,3)&amp;"*",'EUROSTAT_VBE_AutoP-Input'!$D$7:$D$2263,"323*"))/1000+(SUMIFS('EUROSTAT_VBE_AutoP-Input'!O$7:O$2263,'EUROSTAT_VBE_AutoP-Input'!$B$7:$B$2263,$D97,'EUROSTAT_VBE_AutoP-Input'!$C$7:$C$2263,"*"&amp;RIGHT($A97,3)&amp;"*",'EUROSTAT_VBE_AutoP-Input'!$D$7:$D$2263,"324*"))/1000+(SUMIFS('EUROSTAT_VBE_AutoP-Input'!O$7:O$2263,'EUROSTAT_VBE_AutoP-Input'!$B$7:$B$2263,$D97,'EUROSTAT_VBE_AutoP-Input'!$C$7:$C$2263,"*"&amp;RIGHT($A97,3)&amp;"*",'EUROSTAT_VBE_AutoP-Input'!$D$7:$D$2263,"3260*"))/1000</f>
        <v>0.043</v>
      </c>
      <c r="R97" s="17">
        <f>(SUMIFS('EUROSTAT_VBE_AutoP-Input'!P$7:P$2263,'EUROSTAT_VBE_AutoP-Input'!$B$7:$B$2263,$D97,'EUROSTAT_VBE_AutoP-Input'!$C$7:$C$2263,"*"&amp;RIGHT($A97,3)&amp;"*",'EUROSTAT_VBE_AutoP-Input'!$D$7:$D$2263,"323*"))/1000+(SUMIFS('EUROSTAT_VBE_AutoP-Input'!P$7:P$2263,'EUROSTAT_VBE_AutoP-Input'!$B$7:$B$2263,$D97,'EUROSTAT_VBE_AutoP-Input'!$C$7:$C$2263,"*"&amp;RIGHT($A97,3)&amp;"*",'EUROSTAT_VBE_AutoP-Input'!$D$7:$D$2263,"324*"))/1000+(SUMIFS('EUROSTAT_VBE_AutoP-Input'!P$7:P$2263,'EUROSTAT_VBE_AutoP-Input'!$B$7:$B$2263,$D97,'EUROSTAT_VBE_AutoP-Input'!$C$7:$C$2263,"*"&amp;RIGHT($A97,3)&amp;"*",'EUROSTAT_VBE_AutoP-Input'!$D$7:$D$2263,"3260*"))/1000</f>
        <v>0</v>
      </c>
      <c r="S97" s="17">
        <f>(SUMIFS('EUROSTAT_VBE_AutoP-Input'!Q$7:Q$2263,'EUROSTAT_VBE_AutoP-Input'!$B$7:$B$2263,$D97,'EUROSTAT_VBE_AutoP-Input'!$C$7:$C$2263,"*"&amp;RIGHT($A97,3)&amp;"*",'EUROSTAT_VBE_AutoP-Input'!$D$7:$D$2263,"323*"))/1000+(SUMIFS('EUROSTAT_VBE_AutoP-Input'!Q$7:Q$2263,'EUROSTAT_VBE_AutoP-Input'!$B$7:$B$2263,$D97,'EUROSTAT_VBE_AutoP-Input'!$C$7:$C$2263,"*"&amp;RIGHT($A97,3)&amp;"*",'EUROSTAT_VBE_AutoP-Input'!$D$7:$D$2263,"324*"))/1000+(SUMIFS('EUROSTAT_VBE_AutoP-Input'!Q$7:Q$2263,'EUROSTAT_VBE_AutoP-Input'!$B$7:$B$2263,$D97,'EUROSTAT_VBE_AutoP-Input'!$C$7:$C$2263,"*"&amp;RIGHT($A97,3)&amp;"*",'EUROSTAT_VBE_AutoP-Input'!$D$7:$D$2263,"3260*"))/1000</f>
        <v>0</v>
      </c>
      <c r="T97" s="17">
        <f>(SUMIFS('EUROSTAT_VBE_AutoP-Input'!R$7:R$2263,'EUROSTAT_VBE_AutoP-Input'!$B$7:$B$2263,$D97,'EUROSTAT_VBE_AutoP-Input'!$C$7:$C$2263,"*"&amp;RIGHT($A97,3)&amp;"*",'EUROSTAT_VBE_AutoP-Input'!$D$7:$D$2263,"323*"))/1000+(SUMIFS('EUROSTAT_VBE_AutoP-Input'!R$7:R$2263,'EUROSTAT_VBE_AutoP-Input'!$B$7:$B$2263,$D97,'EUROSTAT_VBE_AutoP-Input'!$C$7:$C$2263,"*"&amp;RIGHT($A97,3)&amp;"*",'EUROSTAT_VBE_AutoP-Input'!$D$7:$D$2263,"324*"))/1000+(SUMIFS('EUROSTAT_VBE_AutoP-Input'!R$7:R$2263,'EUROSTAT_VBE_AutoP-Input'!$B$7:$B$2263,$D97,'EUROSTAT_VBE_AutoP-Input'!$C$7:$C$2263,"*"&amp;RIGHT($A97,3)&amp;"*",'EUROSTAT_VBE_AutoP-Input'!$D$7:$D$2263,"3260*"))/1000</f>
        <v>0</v>
      </c>
      <c r="U97" s="17">
        <f>(SUMIFS('EUROSTAT_VBE_AutoP-Input'!S$7:S$2263,'EUROSTAT_VBE_AutoP-Input'!$B$7:$B$2263,$D97,'EUROSTAT_VBE_AutoP-Input'!$C$7:$C$2263,"*"&amp;RIGHT($A97,3)&amp;"*",'EUROSTAT_VBE_AutoP-Input'!$D$7:$D$2263,"323*"))/1000+(SUMIFS('EUROSTAT_VBE_AutoP-Input'!S$7:S$2263,'EUROSTAT_VBE_AutoP-Input'!$B$7:$B$2263,$D97,'EUROSTAT_VBE_AutoP-Input'!$C$7:$C$2263,"*"&amp;RIGHT($A97,3)&amp;"*",'EUROSTAT_VBE_AutoP-Input'!$D$7:$D$2263,"324*"))/1000+(SUMIFS('EUROSTAT_VBE_AutoP-Input'!S$7:S$2263,'EUROSTAT_VBE_AutoP-Input'!$B$7:$B$2263,$D97,'EUROSTAT_VBE_AutoP-Input'!$C$7:$C$2263,"*"&amp;RIGHT($A97,3)&amp;"*",'EUROSTAT_VBE_AutoP-Input'!$D$7:$D$2263,"3260*"))/1000</f>
        <v>0</v>
      </c>
      <c r="V97" s="17">
        <f>(SUMIFS('EUROSTAT_VBE_AutoP-Input'!T$7:T$2263,'EUROSTAT_VBE_AutoP-Input'!$B$7:$B$2263,$D97,'EUROSTAT_VBE_AutoP-Input'!$C$7:$C$2263,"*"&amp;RIGHT($A97,3)&amp;"*",'EUROSTAT_VBE_AutoP-Input'!$D$7:$D$2263,"323*"))/1000+(SUMIFS('EUROSTAT_VBE_AutoP-Input'!T$7:T$2263,'EUROSTAT_VBE_AutoP-Input'!$B$7:$B$2263,$D97,'EUROSTAT_VBE_AutoP-Input'!$C$7:$C$2263,"*"&amp;RIGHT($A97,3)&amp;"*",'EUROSTAT_VBE_AutoP-Input'!$D$7:$D$2263,"324*"))/1000+(SUMIFS('EUROSTAT_VBE_AutoP-Input'!T$7:T$2263,'EUROSTAT_VBE_AutoP-Input'!$B$7:$B$2263,$D97,'EUROSTAT_VBE_AutoP-Input'!$C$7:$C$2263,"*"&amp;RIGHT($A97,3)&amp;"*",'EUROSTAT_VBE_AutoP-Input'!$D$7:$D$2263,"3260*"))/1000</f>
        <v>0</v>
      </c>
      <c r="W97" s="17">
        <f>(SUMIFS('EUROSTAT_VBE_AutoP-Input'!U$7:U$2263,'EUROSTAT_VBE_AutoP-Input'!$B$7:$B$2263,$D97,'EUROSTAT_VBE_AutoP-Input'!$C$7:$C$2263,"*"&amp;RIGHT($A97,3)&amp;"*",'EUROSTAT_VBE_AutoP-Input'!$D$7:$D$2263,"323*"))/1000+(SUMIFS('EUROSTAT_VBE_AutoP-Input'!U$7:U$2263,'EUROSTAT_VBE_AutoP-Input'!$B$7:$B$2263,$D97,'EUROSTAT_VBE_AutoP-Input'!$C$7:$C$2263,"*"&amp;RIGHT($A97,3)&amp;"*",'EUROSTAT_VBE_AutoP-Input'!$D$7:$D$2263,"324*"))/1000+(SUMIFS('EUROSTAT_VBE_AutoP-Input'!U$7:U$2263,'EUROSTAT_VBE_AutoP-Input'!$B$7:$B$2263,$D97,'EUROSTAT_VBE_AutoP-Input'!$C$7:$C$2263,"*"&amp;RIGHT($A97,3)&amp;"*",'EUROSTAT_VBE_AutoP-Input'!$D$7:$D$2263,"3260*"))/1000</f>
        <v>0</v>
      </c>
      <c r="X97" s="17">
        <f>(SUMIFS('EUROSTAT_VBE_AutoP-Input'!V$7:V$2263,'EUROSTAT_VBE_AutoP-Input'!$B$7:$B$2263,$D97,'EUROSTAT_VBE_AutoP-Input'!$C$7:$C$2263,"*"&amp;RIGHT($A97,3)&amp;"*",'EUROSTAT_VBE_AutoP-Input'!$D$7:$D$2263,"323*"))/1000+(SUMIFS('EUROSTAT_VBE_AutoP-Input'!V$7:V$2263,'EUROSTAT_VBE_AutoP-Input'!$B$7:$B$2263,$D97,'EUROSTAT_VBE_AutoP-Input'!$C$7:$C$2263,"*"&amp;RIGHT($A97,3)&amp;"*",'EUROSTAT_VBE_AutoP-Input'!$D$7:$D$2263,"324*"))/1000+(SUMIFS('EUROSTAT_VBE_AutoP-Input'!V$7:V$2263,'EUROSTAT_VBE_AutoP-Input'!$B$7:$B$2263,$D97,'EUROSTAT_VBE_AutoP-Input'!$C$7:$C$2263,"*"&amp;RIGHT($A97,3)&amp;"*",'EUROSTAT_VBE_AutoP-Input'!$D$7:$D$2263,"3260*"))/1000</f>
        <v>0</v>
      </c>
      <c r="Y97" s="17">
        <f>(SUMIFS('EUROSTAT_VBE_AutoP-Input'!W$7:W$2263,'EUROSTAT_VBE_AutoP-Input'!$B$7:$B$2263,$D97,'EUROSTAT_VBE_AutoP-Input'!$C$7:$C$2263,"*"&amp;RIGHT($A97,3)&amp;"*",'EUROSTAT_VBE_AutoP-Input'!$D$7:$D$2263,"323*"))/1000+(SUMIFS('EUROSTAT_VBE_AutoP-Input'!W$7:W$2263,'EUROSTAT_VBE_AutoP-Input'!$B$7:$B$2263,$D97,'EUROSTAT_VBE_AutoP-Input'!$C$7:$C$2263,"*"&amp;RIGHT($A97,3)&amp;"*",'EUROSTAT_VBE_AutoP-Input'!$D$7:$D$2263,"324*"))/1000+(SUMIFS('EUROSTAT_VBE_AutoP-Input'!W$7:W$2263,'EUROSTAT_VBE_AutoP-Input'!$B$7:$B$2263,$D97,'EUROSTAT_VBE_AutoP-Input'!$C$7:$C$2263,"*"&amp;RIGHT($A97,3)&amp;"*",'EUROSTAT_VBE_AutoP-Input'!$D$7:$D$2263,"3260*"))/1000</f>
        <v>0</v>
      </c>
      <c r="Z97" s="17">
        <f>(SUMIFS('EUROSTAT_VBE_AutoP-Input'!X$7:X$2263,'EUROSTAT_VBE_AutoP-Input'!$B$7:$B$2263,$D97,'EUROSTAT_VBE_AutoP-Input'!$C$7:$C$2263,"*"&amp;RIGHT($A97,3)&amp;"*",'EUROSTAT_VBE_AutoP-Input'!$D$7:$D$2263,"323*"))/1000+(SUMIFS('EUROSTAT_VBE_AutoP-Input'!X$7:X$2263,'EUROSTAT_VBE_AutoP-Input'!$B$7:$B$2263,$D97,'EUROSTAT_VBE_AutoP-Input'!$C$7:$C$2263,"*"&amp;RIGHT($A97,3)&amp;"*",'EUROSTAT_VBE_AutoP-Input'!$D$7:$D$2263,"324*"))/1000+(SUMIFS('EUROSTAT_VBE_AutoP-Input'!X$7:X$2263,'EUROSTAT_VBE_AutoP-Input'!$B$7:$B$2263,$D97,'EUROSTAT_VBE_AutoP-Input'!$C$7:$C$2263,"*"&amp;RIGHT($A97,3)&amp;"*",'EUROSTAT_VBE_AutoP-Input'!$D$7:$D$2263,"3260*"))/1000</f>
        <v>0</v>
      </c>
      <c r="AA97" s="17">
        <f>(SUMIFS('EUROSTAT_VBE_AutoP-Input'!Y$7:Y$2263,'EUROSTAT_VBE_AutoP-Input'!$B$7:$B$2263,$D97,'EUROSTAT_VBE_AutoP-Input'!$C$7:$C$2263,"*"&amp;RIGHT($A97,3)&amp;"*",'EUROSTAT_VBE_AutoP-Input'!$D$7:$D$2263,"323*"))/1000+(SUMIFS('EUROSTAT_VBE_AutoP-Input'!Y$7:Y$2263,'EUROSTAT_VBE_AutoP-Input'!$B$7:$B$2263,$D97,'EUROSTAT_VBE_AutoP-Input'!$C$7:$C$2263,"*"&amp;RIGHT($A97,3)&amp;"*",'EUROSTAT_VBE_AutoP-Input'!$D$7:$D$2263,"324*"))/1000+(SUMIFS('EUROSTAT_VBE_AutoP-Input'!Y$7:Y$2263,'EUROSTAT_VBE_AutoP-Input'!$B$7:$B$2263,$D97,'EUROSTAT_VBE_AutoP-Input'!$C$7:$C$2263,"*"&amp;RIGHT($A97,3)&amp;"*",'EUROSTAT_VBE_AutoP-Input'!$D$7:$D$2263,"3260*"))/1000</f>
        <v>0</v>
      </c>
      <c r="AB97" s="17">
        <f>(SUMIFS('EUROSTAT_VBE_AutoP-Input'!Z$7:Z$2263,'EUROSTAT_VBE_AutoP-Input'!$B$7:$B$2263,$D97,'EUROSTAT_VBE_AutoP-Input'!$C$7:$C$2263,"*"&amp;RIGHT($A97,3)&amp;"*",'EUROSTAT_VBE_AutoP-Input'!$D$7:$D$2263,"323*"))/1000+(SUMIFS('EUROSTAT_VBE_AutoP-Input'!Z$7:Z$2263,'EUROSTAT_VBE_AutoP-Input'!$B$7:$B$2263,$D97,'EUROSTAT_VBE_AutoP-Input'!$C$7:$C$2263,"*"&amp;RIGHT($A97,3)&amp;"*",'EUROSTAT_VBE_AutoP-Input'!$D$7:$D$2263,"324*"))/1000+(SUMIFS('EUROSTAT_VBE_AutoP-Input'!Z$7:Z$2263,'EUROSTAT_VBE_AutoP-Input'!$B$7:$B$2263,$D97,'EUROSTAT_VBE_AutoP-Input'!$C$7:$C$2263,"*"&amp;RIGHT($A97,3)&amp;"*",'EUROSTAT_VBE_AutoP-Input'!$D$7:$D$2263,"3260*"))/1000</f>
        <v>0.043</v>
      </c>
      <c r="AC97" s="17">
        <f>(SUMIFS('EUROSTAT_VBE_AutoP-Input'!AA$7:AA$2263,'EUROSTAT_VBE_AutoP-Input'!$B$7:$B$2263,$D97,'EUROSTAT_VBE_AutoP-Input'!$C$7:$C$2263,"*"&amp;RIGHT($A97,3)&amp;"*",'EUROSTAT_VBE_AutoP-Input'!$D$7:$D$2263,"323*"))/1000+(SUMIFS('EUROSTAT_VBE_AutoP-Input'!AA$7:AA$2263,'EUROSTAT_VBE_AutoP-Input'!$B$7:$B$2263,$D97,'EUROSTAT_VBE_AutoP-Input'!$C$7:$C$2263,"*"&amp;RIGHT($A97,3)&amp;"*",'EUROSTAT_VBE_AutoP-Input'!$D$7:$D$2263,"324*"))/1000+(SUMIFS('EUROSTAT_VBE_AutoP-Input'!AA$7:AA$2263,'EUROSTAT_VBE_AutoP-Input'!$B$7:$B$2263,$D97,'EUROSTAT_VBE_AutoP-Input'!$C$7:$C$2263,"*"&amp;RIGHT($A97,3)&amp;"*",'EUROSTAT_VBE_AutoP-Input'!$D$7:$D$2263,"3260*"))/1000</f>
        <v>0</v>
      </c>
      <c r="AD97" s="17">
        <f>(SUMIFS('EUROSTAT_VBE_AutoP-Input'!AB$7:AB$2263,'EUROSTAT_VBE_AutoP-Input'!$B$7:$B$2263,$D97,'EUROSTAT_VBE_AutoP-Input'!$C$7:$C$2263,"*"&amp;RIGHT($A97,3)&amp;"*",'EUROSTAT_VBE_AutoP-Input'!$D$7:$D$2263,"323*"))/1000+(SUMIFS('EUROSTAT_VBE_AutoP-Input'!AB$7:AB$2263,'EUROSTAT_VBE_AutoP-Input'!$B$7:$B$2263,$D97,'EUROSTAT_VBE_AutoP-Input'!$C$7:$C$2263,"*"&amp;RIGHT($A97,3)&amp;"*",'EUROSTAT_VBE_AutoP-Input'!$D$7:$D$2263,"324*"))/1000+(SUMIFS('EUROSTAT_VBE_AutoP-Input'!AB$7:AB$2263,'EUROSTAT_VBE_AutoP-Input'!$B$7:$B$2263,$D97,'EUROSTAT_VBE_AutoP-Input'!$C$7:$C$2263,"*"&amp;RIGHT($A97,3)&amp;"*",'EUROSTAT_VBE_AutoP-Input'!$D$7:$D$2263,"3260*"))/1000</f>
        <v>0</v>
      </c>
      <c r="AE97" s="17">
        <f>(SUMIFS('EUROSTAT_VBE_AutoP-Input'!AC$7:AC$2263,'EUROSTAT_VBE_AutoP-Input'!$B$7:$B$2263,$D97,'EUROSTAT_VBE_AutoP-Input'!$C$7:$C$2263,"*"&amp;RIGHT($A97,3)&amp;"*",'EUROSTAT_VBE_AutoP-Input'!$D$7:$D$2263,"323*"))/1000+(SUMIFS('EUROSTAT_VBE_AutoP-Input'!AC$7:AC$2263,'EUROSTAT_VBE_AutoP-Input'!$B$7:$B$2263,$D97,'EUROSTAT_VBE_AutoP-Input'!$C$7:$C$2263,"*"&amp;RIGHT($A97,3)&amp;"*",'EUROSTAT_VBE_AutoP-Input'!$D$7:$D$2263,"324*"))/1000+(SUMIFS('EUROSTAT_VBE_AutoP-Input'!AC$7:AC$2263,'EUROSTAT_VBE_AutoP-Input'!$B$7:$B$2263,$D97,'EUROSTAT_VBE_AutoP-Input'!$C$7:$C$2263,"*"&amp;RIGHT($A97,3)&amp;"*",'EUROSTAT_VBE_AutoP-Input'!$D$7:$D$2263,"3260*"))/1000</f>
        <v>0</v>
      </c>
      <c r="AF97" s="17">
        <f>(SUMIFS('EUROSTAT_VBE_AutoP-Input'!AD$7:AD$2263,'EUROSTAT_VBE_AutoP-Input'!$B$7:$B$2263,$D97,'EUROSTAT_VBE_AutoP-Input'!$C$7:$C$2263,"*"&amp;RIGHT($A97,3)&amp;"*",'EUROSTAT_VBE_AutoP-Input'!$D$7:$D$2263,"323*"))/1000+(SUMIFS('EUROSTAT_VBE_AutoP-Input'!AD$7:AD$2263,'EUROSTAT_VBE_AutoP-Input'!$B$7:$B$2263,$D97,'EUROSTAT_VBE_AutoP-Input'!$C$7:$C$2263,"*"&amp;RIGHT($A97,3)&amp;"*",'EUROSTAT_VBE_AutoP-Input'!$D$7:$D$2263,"324*"))/1000+(SUMIFS('EUROSTAT_VBE_AutoP-Input'!AD$7:AD$2263,'EUROSTAT_VBE_AutoP-Input'!$B$7:$B$2263,$D97,'EUROSTAT_VBE_AutoP-Input'!$C$7:$C$2263,"*"&amp;RIGHT($A97,3)&amp;"*",'EUROSTAT_VBE_AutoP-Input'!$D$7:$D$2263,"3260*"))/1000</f>
        <v>0.129</v>
      </c>
      <c r="AG97" s="17">
        <f>(SUMIFS('EUROSTAT_VBE_AutoP-Input'!AE$7:AE$2263,'EUROSTAT_VBE_AutoP-Input'!$B$7:$B$2263,$D97,'EUROSTAT_VBE_AutoP-Input'!$C$7:$C$2263,"*"&amp;RIGHT($A97,3)&amp;"*",'EUROSTAT_VBE_AutoP-Input'!$D$7:$D$2263,"323*"))/1000+(SUMIFS('EUROSTAT_VBE_AutoP-Input'!AE$7:AE$2263,'EUROSTAT_VBE_AutoP-Input'!$B$7:$B$2263,$D97,'EUROSTAT_VBE_AutoP-Input'!$C$7:$C$2263,"*"&amp;RIGHT($A97,3)&amp;"*",'EUROSTAT_VBE_AutoP-Input'!$D$7:$D$2263,"324*"))/1000+(SUMIFS('EUROSTAT_VBE_AutoP-Input'!AE$7:AE$2263,'EUROSTAT_VBE_AutoP-Input'!$B$7:$B$2263,$D97,'EUROSTAT_VBE_AutoP-Input'!$C$7:$C$2263,"*"&amp;RIGHT($A97,3)&amp;"*",'EUROSTAT_VBE_AutoP-Input'!$D$7:$D$2263,"3260*"))/1000</f>
        <v>0</v>
      </c>
      <c r="AH97" s="17">
        <f>(SUMIFS('EUROSTAT_VBE_AutoP-Input'!AF$7:AF$2263,'EUROSTAT_VBE_AutoP-Input'!$B$7:$B$2263,$D97,'EUROSTAT_VBE_AutoP-Input'!$C$7:$C$2263,"*"&amp;RIGHT($A97,3)&amp;"*",'EUROSTAT_VBE_AutoP-Input'!$D$7:$D$2263,"323*"))/1000+(SUMIFS('EUROSTAT_VBE_AutoP-Input'!AF$7:AF$2263,'EUROSTAT_VBE_AutoP-Input'!$B$7:$B$2263,$D97,'EUROSTAT_VBE_AutoP-Input'!$C$7:$C$2263,"*"&amp;RIGHT($A97,3)&amp;"*",'EUROSTAT_VBE_AutoP-Input'!$D$7:$D$2263,"324*"))/1000+(SUMIFS('EUROSTAT_VBE_AutoP-Input'!AF$7:AF$2263,'EUROSTAT_VBE_AutoP-Input'!$B$7:$B$2263,$D97,'EUROSTAT_VBE_AutoP-Input'!$C$7:$C$2263,"*"&amp;RIGHT($A97,3)&amp;"*",'EUROSTAT_VBE_AutoP-Input'!$D$7:$D$2263,"3260*"))/1000</f>
        <v>0.257</v>
      </c>
      <c r="AI97" s="17">
        <f>(SUMIFS('EUROSTAT_VBE_AutoP-Input'!AG$7:AG$2263,'EUROSTAT_VBE_AutoP-Input'!$B$7:$B$2263,$D97,'EUROSTAT_VBE_AutoP-Input'!$C$7:$C$2263,"*"&amp;RIGHT($A97,3)&amp;"*",'EUROSTAT_VBE_AutoP-Input'!$D$7:$D$2263,"323*"))/1000+(SUMIFS('EUROSTAT_VBE_AutoP-Input'!AG$7:AG$2263,'EUROSTAT_VBE_AutoP-Input'!$B$7:$B$2263,$D97,'EUROSTAT_VBE_AutoP-Input'!$C$7:$C$2263,"*"&amp;RIGHT($A97,3)&amp;"*",'EUROSTAT_VBE_AutoP-Input'!$D$7:$D$2263,"324*"))/1000+(SUMIFS('EUROSTAT_VBE_AutoP-Input'!AG$7:AG$2263,'EUROSTAT_VBE_AutoP-Input'!$B$7:$B$2263,$D97,'EUROSTAT_VBE_AutoP-Input'!$C$7:$C$2263,"*"&amp;RIGHT($A97,3)&amp;"*",'EUROSTAT_VBE_AutoP-Input'!$D$7:$D$2263,"3260*"))/1000</f>
        <v>0.787</v>
      </c>
      <c r="AJ97" s="17">
        <f>(SUMIFS('EUROSTAT_VBE_AutoP-Input'!AH$7:AH$2263,'EUROSTAT_VBE_AutoP-Input'!$B$7:$B$2263,$D97,'EUROSTAT_VBE_AutoP-Input'!$C$7:$C$2263,"*"&amp;RIGHT($A97,3)&amp;"*",'EUROSTAT_VBE_AutoP-Input'!$D$7:$D$2263,"323*"))/1000+(SUMIFS('EUROSTAT_VBE_AutoP-Input'!AH$7:AH$2263,'EUROSTAT_VBE_AutoP-Input'!$B$7:$B$2263,$D97,'EUROSTAT_VBE_AutoP-Input'!$C$7:$C$2263,"*"&amp;RIGHT($A97,3)&amp;"*",'EUROSTAT_VBE_AutoP-Input'!$D$7:$D$2263,"324*"))/1000+(SUMIFS('EUROSTAT_VBE_AutoP-Input'!AH$7:AH$2263,'EUROSTAT_VBE_AutoP-Input'!$B$7:$B$2263,$D97,'EUROSTAT_VBE_AutoP-Input'!$C$7:$C$2263,"*"&amp;RIGHT($A97,3)&amp;"*",'EUROSTAT_VBE_AutoP-Input'!$D$7:$D$2263,"3260*"))/1000</f>
        <v>0</v>
      </c>
      <c r="AK97" s="17">
        <f>(SUMIFS('EUROSTAT_VBE_AutoP-Input'!AI$7:AI$2263,'EUROSTAT_VBE_AutoP-Input'!$B$7:$B$2263,$D97,'EUROSTAT_VBE_AutoP-Input'!$C$7:$C$2263,"*"&amp;RIGHT($A97,3)&amp;"*",'EUROSTAT_VBE_AutoP-Input'!$D$7:$D$2263,"323*"))/1000+(SUMIFS('EUROSTAT_VBE_AutoP-Input'!AI$7:AI$2263,'EUROSTAT_VBE_AutoP-Input'!$B$7:$B$2263,$D97,'EUROSTAT_VBE_AutoP-Input'!$C$7:$C$2263,"*"&amp;RIGHT($A97,3)&amp;"*",'EUROSTAT_VBE_AutoP-Input'!$D$7:$D$2263,"324*"))/1000+(SUMIFS('EUROSTAT_VBE_AutoP-Input'!AI$7:AI$2263,'EUROSTAT_VBE_AutoP-Input'!$B$7:$B$2263,$D97,'EUROSTAT_VBE_AutoP-Input'!$C$7:$C$2263,"*"&amp;RIGHT($A97,3)&amp;"*",'EUROSTAT_VBE_AutoP-Input'!$D$7:$D$2263,"3260*"))/1000</f>
        <v>0</v>
      </c>
      <c r="AL97" s="17">
        <f>(SUMIFS('EUROSTAT_VBE_AutoP-Input'!AJ$7:AJ$2263,'EUROSTAT_VBE_AutoP-Input'!$B$7:$B$2263,$D97,'EUROSTAT_VBE_AutoP-Input'!$C$7:$C$2263,"*"&amp;RIGHT($A97,3)&amp;"*",'EUROSTAT_VBE_AutoP-Input'!$D$7:$D$2263,"323*"))/1000+(SUMIFS('EUROSTAT_VBE_AutoP-Input'!AJ$7:AJ$2263,'EUROSTAT_VBE_AutoP-Input'!$B$7:$B$2263,$D97,'EUROSTAT_VBE_AutoP-Input'!$C$7:$C$2263,"*"&amp;RIGHT($A97,3)&amp;"*",'EUROSTAT_VBE_AutoP-Input'!$D$7:$D$2263,"324*"))/1000+(SUMIFS('EUROSTAT_VBE_AutoP-Input'!AJ$7:AJ$2263,'EUROSTAT_VBE_AutoP-Input'!$B$7:$B$2263,$D97,'EUROSTAT_VBE_AutoP-Input'!$C$7:$C$2263,"*"&amp;RIGHT($A97,3)&amp;"*",'EUROSTAT_VBE_AutoP-Input'!$D$7:$D$2263,"3260*"))/1000</f>
        <v>0</v>
      </c>
      <c r="AM97" s="17">
        <f>(SUMIFS('EUROSTAT_VBE_AutoP-Input'!AK$7:AK$2263,'EUROSTAT_VBE_AutoP-Input'!$B$7:$B$2263,$D97,'EUROSTAT_VBE_AutoP-Input'!$C$7:$C$2263,"*"&amp;RIGHT($A97,3)&amp;"*",'EUROSTAT_VBE_AutoP-Input'!$D$7:$D$2263,"323*"))/1000+(SUMIFS('EUROSTAT_VBE_AutoP-Input'!AK$7:AK$2263,'EUROSTAT_VBE_AutoP-Input'!$B$7:$B$2263,$D97,'EUROSTAT_VBE_AutoP-Input'!$C$7:$C$2263,"*"&amp;RIGHT($A97,3)&amp;"*",'EUROSTAT_VBE_AutoP-Input'!$D$7:$D$2263,"324*"))/1000+(SUMIFS('EUROSTAT_VBE_AutoP-Input'!AK$7:AK$2263,'EUROSTAT_VBE_AutoP-Input'!$B$7:$B$2263,$D97,'EUROSTAT_VBE_AutoP-Input'!$C$7:$C$2263,"*"&amp;RIGHT($A97,3)&amp;"*",'EUROSTAT_VBE_AutoP-Input'!$D$7:$D$2263,"3260*"))/1000</f>
        <v>0.213</v>
      </c>
      <c r="AN97" s="20"/>
      <c r="AO97" s="49"/>
      <c r="AP97" s="49"/>
      <c r="AQ97" s="49"/>
      <c r="AR97" s="49"/>
      <c r="AS97" s="49"/>
    </row>
    <row r="98" spans="1:45">
      <c r="A98" t="str">
        <f>LEFT('EUROSTAT_VBE_AutoP-Input'!$C$151,8)</f>
        <v>B_101039</v>
      </c>
      <c r="B98" s="12" t="s">
        <v>629</v>
      </c>
      <c r="C98" t="s">
        <v>293</v>
      </c>
      <c r="D98" t="s">
        <v>126</v>
      </c>
      <c r="E98" s="800" t="s">
        <v>236</v>
      </c>
      <c r="F98" s="800" t="s">
        <v>256</v>
      </c>
      <c r="G98" s="17">
        <f>(SUMIFS('EUROSTAT_VBE_AutoP-Input'!E$7:E$2263,'EUROSTAT_VBE_AutoP-Input'!$B$7:$B$2263,$D98,'EUROSTAT_VBE_AutoP-Input'!$C$7:$C$2263,"*"&amp;RIGHT($A98,3)&amp;"*",'EUROSTAT_VBE_AutoP-Input'!$D$7:$D$2263,"3250*"))/1000</f>
        <v>0</v>
      </c>
      <c r="H98" s="17">
        <f>(SUMIFS('EUROSTAT_VBE_AutoP-Input'!F$7:F$2263,'EUROSTAT_VBE_AutoP-Input'!$B$7:$B$2263,$D98,'EUROSTAT_VBE_AutoP-Input'!$C$7:$C$2263,"*"&amp;RIGHT($A98,3)&amp;"*",'EUROSTAT_VBE_AutoP-Input'!$D$7:$D$2263,"3250*"))/1000</f>
        <v>0</v>
      </c>
      <c r="I98" s="17">
        <f>(SUMIFS('EUROSTAT_VBE_AutoP-Input'!G$7:G$2263,'EUROSTAT_VBE_AutoP-Input'!$B$7:$B$2263,$D98,'EUROSTAT_VBE_AutoP-Input'!$C$7:$C$2263,"*"&amp;RIGHT($A98,3)&amp;"*",'EUROSTAT_VBE_AutoP-Input'!$D$7:$D$2263,"3250*"))/1000</f>
        <v>0</v>
      </c>
      <c r="J98" s="17">
        <f>(SUMIFS('EUROSTAT_VBE_AutoP-Input'!H$7:H$2263,'EUROSTAT_VBE_AutoP-Input'!$B$7:$B$2263,$D98,'EUROSTAT_VBE_AutoP-Input'!$C$7:$C$2263,"*"&amp;RIGHT($A98,3)&amp;"*",'EUROSTAT_VBE_AutoP-Input'!$D$7:$D$2263,"3250*"))/1000</f>
        <v>0</v>
      </c>
      <c r="K98" s="17">
        <f>(SUMIFS('EUROSTAT_VBE_AutoP-Input'!I$7:I$2263,'EUROSTAT_VBE_AutoP-Input'!$B$7:$B$2263,$D98,'EUROSTAT_VBE_AutoP-Input'!$C$7:$C$2263,"*"&amp;RIGHT($A98,3)&amp;"*",'EUROSTAT_VBE_AutoP-Input'!$D$7:$D$2263,"3250*"))/1000</f>
        <v>0</v>
      </c>
      <c r="L98" s="17">
        <f>(SUMIFS('EUROSTAT_VBE_AutoP-Input'!J$7:J$2263,'EUROSTAT_VBE_AutoP-Input'!$B$7:$B$2263,$D98,'EUROSTAT_VBE_AutoP-Input'!$C$7:$C$2263,"*"&amp;RIGHT($A98,3)&amp;"*",'EUROSTAT_VBE_AutoP-Input'!$D$7:$D$2263,"3250*"))/1000</f>
        <v>0</v>
      </c>
      <c r="M98" s="17">
        <f>(SUMIFS('EUROSTAT_VBE_AutoP-Input'!K$7:K$2263,'EUROSTAT_VBE_AutoP-Input'!$B$7:$B$2263,$D98,'EUROSTAT_VBE_AutoP-Input'!$C$7:$C$2263,"*"&amp;RIGHT($A98,3)&amp;"*",'EUROSTAT_VBE_AutoP-Input'!$D$7:$D$2263,"3250*"))/1000</f>
        <v>0</v>
      </c>
      <c r="N98" s="17">
        <f>(SUMIFS('EUROSTAT_VBE_AutoP-Input'!L$7:L$2263,'EUROSTAT_VBE_AutoP-Input'!$B$7:$B$2263,$D98,'EUROSTAT_VBE_AutoP-Input'!$C$7:$C$2263,"*"&amp;RIGHT($A98,3)&amp;"*",'EUROSTAT_VBE_AutoP-Input'!$D$7:$D$2263,"3250*"))/1000</f>
        <v>0</v>
      </c>
      <c r="O98" s="17">
        <f>(SUMIFS('EUROSTAT_VBE_AutoP-Input'!M$7:M$2263,'EUROSTAT_VBE_AutoP-Input'!$B$7:$B$2263,$D98,'EUROSTAT_VBE_AutoP-Input'!$C$7:$C$2263,"*"&amp;RIGHT($A98,3)&amp;"*",'EUROSTAT_VBE_AutoP-Input'!$D$7:$D$2263,"3250*"))/1000</f>
        <v>0</v>
      </c>
      <c r="P98" s="17">
        <f>(SUMIFS('EUROSTAT_VBE_AutoP-Input'!N$7:N$2263,'EUROSTAT_VBE_AutoP-Input'!$B$7:$B$2263,$D98,'EUROSTAT_VBE_AutoP-Input'!$C$7:$C$2263,"*"&amp;RIGHT($A98,3)&amp;"*",'EUROSTAT_VBE_AutoP-Input'!$D$7:$D$2263,"3250*"))/1000</f>
        <v>0</v>
      </c>
      <c r="Q98" s="17">
        <f>(SUMIFS('EUROSTAT_VBE_AutoP-Input'!O$7:O$2263,'EUROSTAT_VBE_AutoP-Input'!$B$7:$B$2263,$D98,'EUROSTAT_VBE_AutoP-Input'!$C$7:$C$2263,"*"&amp;RIGHT($A98,3)&amp;"*",'EUROSTAT_VBE_AutoP-Input'!$D$7:$D$2263,"3250*"))/1000</f>
        <v>0</v>
      </c>
      <c r="R98" s="17">
        <f>(SUMIFS('EUROSTAT_VBE_AutoP-Input'!P$7:P$2263,'EUROSTAT_VBE_AutoP-Input'!$B$7:$B$2263,$D98,'EUROSTAT_VBE_AutoP-Input'!$C$7:$C$2263,"*"&amp;RIGHT($A98,3)&amp;"*",'EUROSTAT_VBE_AutoP-Input'!$D$7:$D$2263,"3250*"))/1000</f>
        <v>0</v>
      </c>
      <c r="S98" s="17">
        <f>(SUMIFS('EUROSTAT_VBE_AutoP-Input'!Q$7:Q$2263,'EUROSTAT_VBE_AutoP-Input'!$B$7:$B$2263,$D98,'EUROSTAT_VBE_AutoP-Input'!$C$7:$C$2263,"*"&amp;RIGHT($A98,3)&amp;"*",'EUROSTAT_VBE_AutoP-Input'!$D$7:$D$2263,"3250*"))/1000</f>
        <v>0</v>
      </c>
      <c r="T98" s="17">
        <f>(SUMIFS('EUROSTAT_VBE_AutoP-Input'!R$7:R$2263,'EUROSTAT_VBE_AutoP-Input'!$B$7:$B$2263,$D98,'EUROSTAT_VBE_AutoP-Input'!$C$7:$C$2263,"*"&amp;RIGHT($A98,3)&amp;"*",'EUROSTAT_VBE_AutoP-Input'!$D$7:$D$2263,"3250*"))/1000</f>
        <v>0</v>
      </c>
      <c r="U98" s="17">
        <f>(SUMIFS('EUROSTAT_VBE_AutoP-Input'!S$7:S$2263,'EUROSTAT_VBE_AutoP-Input'!$B$7:$B$2263,$D98,'EUROSTAT_VBE_AutoP-Input'!$C$7:$C$2263,"*"&amp;RIGHT($A98,3)&amp;"*",'EUROSTAT_VBE_AutoP-Input'!$D$7:$D$2263,"3250*"))/1000</f>
        <v>0</v>
      </c>
      <c r="V98" s="17">
        <f>(SUMIFS('EUROSTAT_VBE_AutoP-Input'!T$7:T$2263,'EUROSTAT_VBE_AutoP-Input'!$B$7:$B$2263,$D98,'EUROSTAT_VBE_AutoP-Input'!$C$7:$C$2263,"*"&amp;RIGHT($A98,3)&amp;"*",'EUROSTAT_VBE_AutoP-Input'!$D$7:$D$2263,"3250*"))/1000</f>
        <v>0</v>
      </c>
      <c r="W98" s="17">
        <f>(SUMIFS('EUROSTAT_VBE_AutoP-Input'!U$7:U$2263,'EUROSTAT_VBE_AutoP-Input'!$B$7:$B$2263,$D98,'EUROSTAT_VBE_AutoP-Input'!$C$7:$C$2263,"*"&amp;RIGHT($A98,3)&amp;"*",'EUROSTAT_VBE_AutoP-Input'!$D$7:$D$2263,"3250*"))/1000</f>
        <v>0</v>
      </c>
      <c r="X98" s="17">
        <f>(SUMIFS('EUROSTAT_VBE_AutoP-Input'!V$7:V$2263,'EUROSTAT_VBE_AutoP-Input'!$B$7:$B$2263,$D98,'EUROSTAT_VBE_AutoP-Input'!$C$7:$C$2263,"*"&amp;RIGHT($A98,3)&amp;"*",'EUROSTAT_VBE_AutoP-Input'!$D$7:$D$2263,"3250*"))/1000</f>
        <v>0</v>
      </c>
      <c r="Y98" s="17">
        <f>(SUMIFS('EUROSTAT_VBE_AutoP-Input'!W$7:W$2263,'EUROSTAT_VBE_AutoP-Input'!$B$7:$B$2263,$D98,'EUROSTAT_VBE_AutoP-Input'!$C$7:$C$2263,"*"&amp;RIGHT($A98,3)&amp;"*",'EUROSTAT_VBE_AutoP-Input'!$D$7:$D$2263,"3250*"))/1000</f>
        <v>0</v>
      </c>
      <c r="Z98" s="17">
        <f>(SUMIFS('EUROSTAT_VBE_AutoP-Input'!X$7:X$2263,'EUROSTAT_VBE_AutoP-Input'!$B$7:$B$2263,$D98,'EUROSTAT_VBE_AutoP-Input'!$C$7:$C$2263,"*"&amp;RIGHT($A98,3)&amp;"*",'EUROSTAT_VBE_AutoP-Input'!$D$7:$D$2263,"3250*"))/1000</f>
        <v>0</v>
      </c>
      <c r="AA98" s="17">
        <f>(SUMIFS('EUROSTAT_VBE_AutoP-Input'!Y$7:Y$2263,'EUROSTAT_VBE_AutoP-Input'!$B$7:$B$2263,$D98,'EUROSTAT_VBE_AutoP-Input'!$C$7:$C$2263,"*"&amp;RIGHT($A98,3)&amp;"*",'EUROSTAT_VBE_AutoP-Input'!$D$7:$D$2263,"3250*"))/1000</f>
        <v>0</v>
      </c>
      <c r="AB98" s="17">
        <f>(SUMIFS('EUROSTAT_VBE_AutoP-Input'!Z$7:Z$2263,'EUROSTAT_VBE_AutoP-Input'!$B$7:$B$2263,$D98,'EUROSTAT_VBE_AutoP-Input'!$C$7:$C$2263,"*"&amp;RIGHT($A98,3)&amp;"*",'EUROSTAT_VBE_AutoP-Input'!$D$7:$D$2263,"3250*"))/1000</f>
        <v>0</v>
      </c>
      <c r="AC98" s="17">
        <f>(SUMIFS('EUROSTAT_VBE_AutoP-Input'!AA$7:AA$2263,'EUROSTAT_VBE_AutoP-Input'!$B$7:$B$2263,$D98,'EUROSTAT_VBE_AutoP-Input'!$C$7:$C$2263,"*"&amp;RIGHT($A98,3)&amp;"*",'EUROSTAT_VBE_AutoP-Input'!$D$7:$D$2263,"3250*"))/1000</f>
        <v>0</v>
      </c>
      <c r="AD98" s="17">
        <f>(SUMIFS('EUROSTAT_VBE_AutoP-Input'!AB$7:AB$2263,'EUROSTAT_VBE_AutoP-Input'!$B$7:$B$2263,$D98,'EUROSTAT_VBE_AutoP-Input'!$C$7:$C$2263,"*"&amp;RIGHT($A98,3)&amp;"*",'EUROSTAT_VBE_AutoP-Input'!$D$7:$D$2263,"3250*"))/1000</f>
        <v>0</v>
      </c>
      <c r="AE98" s="17">
        <f>(SUMIFS('EUROSTAT_VBE_AutoP-Input'!AC$7:AC$2263,'EUROSTAT_VBE_AutoP-Input'!$B$7:$B$2263,$D98,'EUROSTAT_VBE_AutoP-Input'!$C$7:$C$2263,"*"&amp;RIGHT($A98,3)&amp;"*",'EUROSTAT_VBE_AutoP-Input'!$D$7:$D$2263,"3250*"))/1000</f>
        <v>0</v>
      </c>
      <c r="AF98" s="17">
        <f>(SUMIFS('EUROSTAT_VBE_AutoP-Input'!AD$7:AD$2263,'EUROSTAT_VBE_AutoP-Input'!$B$7:$B$2263,$D98,'EUROSTAT_VBE_AutoP-Input'!$C$7:$C$2263,"*"&amp;RIGHT($A98,3)&amp;"*",'EUROSTAT_VBE_AutoP-Input'!$D$7:$D$2263,"3250*"))/1000</f>
        <v>0</v>
      </c>
      <c r="AG98" s="17">
        <f>(SUMIFS('EUROSTAT_VBE_AutoP-Input'!AE$7:AE$2263,'EUROSTAT_VBE_AutoP-Input'!$B$7:$B$2263,$D98,'EUROSTAT_VBE_AutoP-Input'!$C$7:$C$2263,"*"&amp;RIGHT($A98,3)&amp;"*",'EUROSTAT_VBE_AutoP-Input'!$D$7:$D$2263,"3250*"))/1000</f>
        <v>0</v>
      </c>
      <c r="AH98" s="17">
        <f>(SUMIFS('EUROSTAT_VBE_AutoP-Input'!AF$7:AF$2263,'EUROSTAT_VBE_AutoP-Input'!$B$7:$B$2263,$D98,'EUROSTAT_VBE_AutoP-Input'!$C$7:$C$2263,"*"&amp;RIGHT($A98,3)&amp;"*",'EUROSTAT_VBE_AutoP-Input'!$D$7:$D$2263,"3250*"))/1000</f>
        <v>0</v>
      </c>
      <c r="AI98" s="17">
        <f>(SUMIFS('EUROSTAT_VBE_AutoP-Input'!AG$7:AG$2263,'EUROSTAT_VBE_AutoP-Input'!$B$7:$B$2263,$D98,'EUROSTAT_VBE_AutoP-Input'!$C$7:$C$2263,"*"&amp;RIGHT($A98,3)&amp;"*",'EUROSTAT_VBE_AutoP-Input'!$D$7:$D$2263,"3250*"))/1000</f>
        <v>0</v>
      </c>
      <c r="AJ98" s="17">
        <f>(SUMIFS('EUROSTAT_VBE_AutoP-Input'!AH$7:AH$2263,'EUROSTAT_VBE_AutoP-Input'!$B$7:$B$2263,$D98,'EUROSTAT_VBE_AutoP-Input'!$C$7:$C$2263,"*"&amp;RIGHT($A98,3)&amp;"*",'EUROSTAT_VBE_AutoP-Input'!$D$7:$D$2263,"3250*"))/1000</f>
        <v>0</v>
      </c>
      <c r="AK98" s="17">
        <f>(SUMIFS('EUROSTAT_VBE_AutoP-Input'!AI$7:AI$2263,'EUROSTAT_VBE_AutoP-Input'!$B$7:$B$2263,$D98,'EUROSTAT_VBE_AutoP-Input'!$C$7:$C$2263,"*"&amp;RIGHT($A98,3)&amp;"*",'EUROSTAT_VBE_AutoP-Input'!$D$7:$D$2263,"3250*"))/1000</f>
        <v>0</v>
      </c>
      <c r="AL98" s="17">
        <f>(SUMIFS('EUROSTAT_VBE_AutoP-Input'!AJ$7:AJ$2263,'EUROSTAT_VBE_AutoP-Input'!$B$7:$B$2263,$D98,'EUROSTAT_VBE_AutoP-Input'!$C$7:$C$2263,"*"&amp;RIGHT($A98,3)&amp;"*",'EUROSTAT_VBE_AutoP-Input'!$D$7:$D$2263,"3250*"))/1000</f>
        <v>0</v>
      </c>
      <c r="AM98" s="17">
        <f>(SUMIFS('EUROSTAT_VBE_AutoP-Input'!AK$7:AK$2263,'EUROSTAT_VBE_AutoP-Input'!$B$7:$B$2263,$D98,'EUROSTAT_VBE_AutoP-Input'!$C$7:$C$2263,"*"&amp;RIGHT($A98,3)&amp;"*",'EUROSTAT_VBE_AutoP-Input'!$D$7:$D$2263,"3250*"))/1000</f>
        <v>0</v>
      </c>
      <c r="AN98" s="20"/>
      <c r="AO98" s="49"/>
      <c r="AP98" s="49"/>
      <c r="AQ98" s="49"/>
      <c r="AR98" s="49"/>
      <c r="AS98" s="49"/>
    </row>
    <row r="99" spans="1:45">
      <c r="A99" t="str">
        <f>LEFT('EUROSTAT_VBE_AutoP-Input'!$C$151,8)</f>
        <v>B_101039</v>
      </c>
      <c r="B99" s="12" t="s">
        <v>629</v>
      </c>
      <c r="C99" t="s">
        <v>293</v>
      </c>
      <c r="D99" t="s">
        <v>126</v>
      </c>
      <c r="E99" s="800" t="s">
        <v>237</v>
      </c>
      <c r="F99" s="800" t="s">
        <v>257</v>
      </c>
      <c r="G99" s="17">
        <f>(SUMIFS('EUROSTAT_VBE_AutoP-Input'!E$7:E$2263,'EUROSTAT_VBE_AutoP-Input'!$B$7:$B$2263,$D99,'EUROSTAT_VBE_AutoP-Input'!$C$7:$C$2263,"*"&amp;RIGHT($A99,3)&amp;"*",'EUROSTAT_VBE_AutoP-Input'!$D$7:$D$2263,"3270A*"))/1000+(SUMIFS('EUROSTAT_VBE_AutoP-Input'!E$7:E$2263,'EUROSTAT_VBE_AutoP-Input'!$B$7:$B$2263,$D99,'EUROSTAT_VBE_AutoP-Input'!$C$7:$C$2263,"*"&amp;RIGHT($A99,3)&amp;"*",'EUROSTAT_VBE_AutoP-Input'!$D$7:$D$2263,"3285*"))/1000+(SUMIFS('EUROSTAT_VBE_AutoP-Input'!E$7:E$2263,'EUROSTAT_VBE_AutoP-Input'!$B$7:$B$2263,$D99,'EUROSTAT_VBE_AutoP-Input'!$C$7:$C$2263,"*"&amp;RIGHT($A99,3)&amp;"*",'EUROSTAT_VBE_AutoP-Input'!$D$7:$D$2263,"3295*"))/1000+(SUMIFS('EUROSTAT_VBE_AutoP-Input'!E$7:E$2263,'EUROSTAT_VBE_AutoP-Input'!$B$7:$B$2263,$D99,'EUROSTAT_VBE_AutoP-Input'!$C$7:$C$2263,"*"&amp;RIGHT($A99,3)&amp;"*",'EUROSTAT_VBE_AutoP-Input'!$D$7:$D$2263,"2410*"))/1000+(SUMIFS('EUROSTAT_VBE_AutoP-Input'!E$7:E$2263,'EUROSTAT_VBE_AutoP-Input'!$B$7:$B$2263,$D99,'EUROSTAT_VBE_AutoP-Input'!$C$7:$C$2263,"*"&amp;RIGHT($A99,3)&amp;"*",'EUROSTAT_VBE_AutoP-Input'!$D$7:$D$2263,"3105*"))/1000</f>
        <v>0.08</v>
      </c>
      <c r="H99" s="17">
        <f>(SUMIFS('EUROSTAT_VBE_AutoP-Input'!F$7:F$2263,'EUROSTAT_VBE_AutoP-Input'!$B$7:$B$2263,$D99,'EUROSTAT_VBE_AutoP-Input'!$C$7:$C$2263,"*"&amp;RIGHT($A99,3)&amp;"*",'EUROSTAT_VBE_AutoP-Input'!$D$7:$D$2263,"3270A*"))/1000+(SUMIFS('EUROSTAT_VBE_AutoP-Input'!F$7:F$2263,'EUROSTAT_VBE_AutoP-Input'!$B$7:$B$2263,$D99,'EUROSTAT_VBE_AutoP-Input'!$C$7:$C$2263,"*"&amp;RIGHT($A99,3)&amp;"*",'EUROSTAT_VBE_AutoP-Input'!$D$7:$D$2263,"3285*"))/1000+(SUMIFS('EUROSTAT_VBE_AutoP-Input'!F$7:F$2263,'EUROSTAT_VBE_AutoP-Input'!$B$7:$B$2263,$D99,'EUROSTAT_VBE_AutoP-Input'!$C$7:$C$2263,"*"&amp;RIGHT($A99,3)&amp;"*",'EUROSTAT_VBE_AutoP-Input'!$D$7:$D$2263,"3295*"))/1000+(SUMIFS('EUROSTAT_VBE_AutoP-Input'!F$7:F$2263,'EUROSTAT_VBE_AutoP-Input'!$B$7:$B$2263,$D99,'EUROSTAT_VBE_AutoP-Input'!$C$7:$C$2263,"*"&amp;RIGHT($A99,3)&amp;"*",'EUROSTAT_VBE_AutoP-Input'!$D$7:$D$2263,"2410*"))/1000+(SUMIFS('EUROSTAT_VBE_AutoP-Input'!F$7:F$2263,'EUROSTAT_VBE_AutoP-Input'!$B$7:$B$2263,$D99,'EUROSTAT_VBE_AutoP-Input'!$C$7:$C$2263,"*"&amp;RIGHT($A99,3)&amp;"*",'EUROSTAT_VBE_AutoP-Input'!$D$7:$D$2263,"3105*"))/1000</f>
        <v>0</v>
      </c>
      <c r="I99" s="17">
        <f>(SUMIFS('EUROSTAT_VBE_AutoP-Input'!G$7:G$2263,'EUROSTAT_VBE_AutoP-Input'!$B$7:$B$2263,$D99,'EUROSTAT_VBE_AutoP-Input'!$C$7:$C$2263,"*"&amp;RIGHT($A99,3)&amp;"*",'EUROSTAT_VBE_AutoP-Input'!$D$7:$D$2263,"3270A*"))/1000+(SUMIFS('EUROSTAT_VBE_AutoP-Input'!G$7:G$2263,'EUROSTAT_VBE_AutoP-Input'!$B$7:$B$2263,$D99,'EUROSTAT_VBE_AutoP-Input'!$C$7:$C$2263,"*"&amp;RIGHT($A99,3)&amp;"*",'EUROSTAT_VBE_AutoP-Input'!$D$7:$D$2263,"3285*"))/1000+(SUMIFS('EUROSTAT_VBE_AutoP-Input'!G$7:G$2263,'EUROSTAT_VBE_AutoP-Input'!$B$7:$B$2263,$D99,'EUROSTAT_VBE_AutoP-Input'!$C$7:$C$2263,"*"&amp;RIGHT($A99,3)&amp;"*",'EUROSTAT_VBE_AutoP-Input'!$D$7:$D$2263,"3295*"))/1000+(SUMIFS('EUROSTAT_VBE_AutoP-Input'!G$7:G$2263,'EUROSTAT_VBE_AutoP-Input'!$B$7:$B$2263,$D99,'EUROSTAT_VBE_AutoP-Input'!$C$7:$C$2263,"*"&amp;RIGHT($A99,3)&amp;"*",'EUROSTAT_VBE_AutoP-Input'!$D$7:$D$2263,"2410*"))/1000+(SUMIFS('EUROSTAT_VBE_AutoP-Input'!G$7:G$2263,'EUROSTAT_VBE_AutoP-Input'!$B$7:$B$2263,$D99,'EUROSTAT_VBE_AutoP-Input'!$C$7:$C$2263,"*"&amp;RIGHT($A99,3)&amp;"*",'EUROSTAT_VBE_AutoP-Input'!$D$7:$D$2263,"3105*"))/1000</f>
        <v>0.04</v>
      </c>
      <c r="J99" s="17">
        <f>(SUMIFS('EUROSTAT_VBE_AutoP-Input'!H$7:H$2263,'EUROSTAT_VBE_AutoP-Input'!$B$7:$B$2263,$D99,'EUROSTAT_VBE_AutoP-Input'!$C$7:$C$2263,"*"&amp;RIGHT($A99,3)&amp;"*",'EUROSTAT_VBE_AutoP-Input'!$D$7:$D$2263,"3270A*"))/1000+(SUMIFS('EUROSTAT_VBE_AutoP-Input'!H$7:H$2263,'EUROSTAT_VBE_AutoP-Input'!$B$7:$B$2263,$D99,'EUROSTAT_VBE_AutoP-Input'!$C$7:$C$2263,"*"&amp;RIGHT($A99,3)&amp;"*",'EUROSTAT_VBE_AutoP-Input'!$D$7:$D$2263,"3285*"))/1000+(SUMIFS('EUROSTAT_VBE_AutoP-Input'!H$7:H$2263,'EUROSTAT_VBE_AutoP-Input'!$B$7:$B$2263,$D99,'EUROSTAT_VBE_AutoP-Input'!$C$7:$C$2263,"*"&amp;RIGHT($A99,3)&amp;"*",'EUROSTAT_VBE_AutoP-Input'!$D$7:$D$2263,"3295*"))/1000+(SUMIFS('EUROSTAT_VBE_AutoP-Input'!H$7:H$2263,'EUROSTAT_VBE_AutoP-Input'!$B$7:$B$2263,$D99,'EUROSTAT_VBE_AutoP-Input'!$C$7:$C$2263,"*"&amp;RIGHT($A99,3)&amp;"*",'EUROSTAT_VBE_AutoP-Input'!$D$7:$D$2263,"2410*"))/1000+(SUMIFS('EUROSTAT_VBE_AutoP-Input'!H$7:H$2263,'EUROSTAT_VBE_AutoP-Input'!$B$7:$B$2263,$D99,'EUROSTAT_VBE_AutoP-Input'!$C$7:$C$2263,"*"&amp;RIGHT($A99,3)&amp;"*",'EUROSTAT_VBE_AutoP-Input'!$D$7:$D$2263,"3105*"))/1000</f>
        <v>0</v>
      </c>
      <c r="K99" s="17">
        <f>(SUMIFS('EUROSTAT_VBE_AutoP-Input'!I$7:I$2263,'EUROSTAT_VBE_AutoP-Input'!$B$7:$B$2263,$D99,'EUROSTAT_VBE_AutoP-Input'!$C$7:$C$2263,"*"&amp;RIGHT($A99,3)&amp;"*",'EUROSTAT_VBE_AutoP-Input'!$D$7:$D$2263,"3270A*"))/1000+(SUMIFS('EUROSTAT_VBE_AutoP-Input'!I$7:I$2263,'EUROSTAT_VBE_AutoP-Input'!$B$7:$B$2263,$D99,'EUROSTAT_VBE_AutoP-Input'!$C$7:$C$2263,"*"&amp;RIGHT($A99,3)&amp;"*",'EUROSTAT_VBE_AutoP-Input'!$D$7:$D$2263,"3285*"))/1000+(SUMIFS('EUROSTAT_VBE_AutoP-Input'!I$7:I$2263,'EUROSTAT_VBE_AutoP-Input'!$B$7:$B$2263,$D99,'EUROSTAT_VBE_AutoP-Input'!$C$7:$C$2263,"*"&amp;RIGHT($A99,3)&amp;"*",'EUROSTAT_VBE_AutoP-Input'!$D$7:$D$2263,"3295*"))/1000+(SUMIFS('EUROSTAT_VBE_AutoP-Input'!I$7:I$2263,'EUROSTAT_VBE_AutoP-Input'!$B$7:$B$2263,$D99,'EUROSTAT_VBE_AutoP-Input'!$C$7:$C$2263,"*"&amp;RIGHT($A99,3)&amp;"*",'EUROSTAT_VBE_AutoP-Input'!$D$7:$D$2263,"2410*"))/1000+(SUMIFS('EUROSTAT_VBE_AutoP-Input'!I$7:I$2263,'EUROSTAT_VBE_AutoP-Input'!$B$7:$B$2263,$D99,'EUROSTAT_VBE_AutoP-Input'!$C$7:$C$2263,"*"&amp;RIGHT($A99,3)&amp;"*",'EUROSTAT_VBE_AutoP-Input'!$D$7:$D$2263,"3105*"))/1000</f>
        <v>0.08</v>
      </c>
      <c r="L99" s="17">
        <f>(SUMIFS('EUROSTAT_VBE_AutoP-Input'!J$7:J$2263,'EUROSTAT_VBE_AutoP-Input'!$B$7:$B$2263,$D99,'EUROSTAT_VBE_AutoP-Input'!$C$7:$C$2263,"*"&amp;RIGHT($A99,3)&amp;"*",'EUROSTAT_VBE_AutoP-Input'!$D$7:$D$2263,"3270A*"))/1000+(SUMIFS('EUROSTAT_VBE_AutoP-Input'!J$7:J$2263,'EUROSTAT_VBE_AutoP-Input'!$B$7:$B$2263,$D99,'EUROSTAT_VBE_AutoP-Input'!$C$7:$C$2263,"*"&amp;RIGHT($A99,3)&amp;"*",'EUROSTAT_VBE_AutoP-Input'!$D$7:$D$2263,"3285*"))/1000+(SUMIFS('EUROSTAT_VBE_AutoP-Input'!J$7:J$2263,'EUROSTAT_VBE_AutoP-Input'!$B$7:$B$2263,$D99,'EUROSTAT_VBE_AutoP-Input'!$C$7:$C$2263,"*"&amp;RIGHT($A99,3)&amp;"*",'EUROSTAT_VBE_AutoP-Input'!$D$7:$D$2263,"3295*"))/1000+(SUMIFS('EUROSTAT_VBE_AutoP-Input'!J$7:J$2263,'EUROSTAT_VBE_AutoP-Input'!$B$7:$B$2263,$D99,'EUROSTAT_VBE_AutoP-Input'!$C$7:$C$2263,"*"&amp;RIGHT($A99,3)&amp;"*",'EUROSTAT_VBE_AutoP-Input'!$D$7:$D$2263,"2410*"))/1000+(SUMIFS('EUROSTAT_VBE_AutoP-Input'!J$7:J$2263,'EUROSTAT_VBE_AutoP-Input'!$B$7:$B$2263,$D99,'EUROSTAT_VBE_AutoP-Input'!$C$7:$C$2263,"*"&amp;RIGHT($A99,3)&amp;"*",'EUROSTAT_VBE_AutoP-Input'!$D$7:$D$2263,"3105*"))/1000</f>
        <v>0</v>
      </c>
      <c r="M99" s="17">
        <f>(SUMIFS('EUROSTAT_VBE_AutoP-Input'!K$7:K$2263,'EUROSTAT_VBE_AutoP-Input'!$B$7:$B$2263,$D99,'EUROSTAT_VBE_AutoP-Input'!$C$7:$C$2263,"*"&amp;RIGHT($A99,3)&amp;"*",'EUROSTAT_VBE_AutoP-Input'!$D$7:$D$2263,"3270A*"))/1000+(SUMIFS('EUROSTAT_VBE_AutoP-Input'!K$7:K$2263,'EUROSTAT_VBE_AutoP-Input'!$B$7:$B$2263,$D99,'EUROSTAT_VBE_AutoP-Input'!$C$7:$C$2263,"*"&amp;RIGHT($A99,3)&amp;"*",'EUROSTAT_VBE_AutoP-Input'!$D$7:$D$2263,"3285*"))/1000+(SUMIFS('EUROSTAT_VBE_AutoP-Input'!K$7:K$2263,'EUROSTAT_VBE_AutoP-Input'!$B$7:$B$2263,$D99,'EUROSTAT_VBE_AutoP-Input'!$C$7:$C$2263,"*"&amp;RIGHT($A99,3)&amp;"*",'EUROSTAT_VBE_AutoP-Input'!$D$7:$D$2263,"3295*"))/1000+(SUMIFS('EUROSTAT_VBE_AutoP-Input'!K$7:K$2263,'EUROSTAT_VBE_AutoP-Input'!$B$7:$B$2263,$D99,'EUROSTAT_VBE_AutoP-Input'!$C$7:$C$2263,"*"&amp;RIGHT($A99,3)&amp;"*",'EUROSTAT_VBE_AutoP-Input'!$D$7:$D$2263,"2410*"))/1000+(SUMIFS('EUROSTAT_VBE_AutoP-Input'!K$7:K$2263,'EUROSTAT_VBE_AutoP-Input'!$B$7:$B$2263,$D99,'EUROSTAT_VBE_AutoP-Input'!$C$7:$C$2263,"*"&amp;RIGHT($A99,3)&amp;"*",'EUROSTAT_VBE_AutoP-Input'!$D$7:$D$2263,"3105*"))/1000</f>
        <v>0.08</v>
      </c>
      <c r="N99" s="17">
        <f>(SUMIFS('EUROSTAT_VBE_AutoP-Input'!L$7:L$2263,'EUROSTAT_VBE_AutoP-Input'!$B$7:$B$2263,$D99,'EUROSTAT_VBE_AutoP-Input'!$C$7:$C$2263,"*"&amp;RIGHT($A99,3)&amp;"*",'EUROSTAT_VBE_AutoP-Input'!$D$7:$D$2263,"3270A*"))/1000+(SUMIFS('EUROSTAT_VBE_AutoP-Input'!L$7:L$2263,'EUROSTAT_VBE_AutoP-Input'!$B$7:$B$2263,$D99,'EUROSTAT_VBE_AutoP-Input'!$C$7:$C$2263,"*"&amp;RIGHT($A99,3)&amp;"*",'EUROSTAT_VBE_AutoP-Input'!$D$7:$D$2263,"3285*"))/1000+(SUMIFS('EUROSTAT_VBE_AutoP-Input'!L$7:L$2263,'EUROSTAT_VBE_AutoP-Input'!$B$7:$B$2263,$D99,'EUROSTAT_VBE_AutoP-Input'!$C$7:$C$2263,"*"&amp;RIGHT($A99,3)&amp;"*",'EUROSTAT_VBE_AutoP-Input'!$D$7:$D$2263,"3295*"))/1000+(SUMIFS('EUROSTAT_VBE_AutoP-Input'!L$7:L$2263,'EUROSTAT_VBE_AutoP-Input'!$B$7:$B$2263,$D99,'EUROSTAT_VBE_AutoP-Input'!$C$7:$C$2263,"*"&amp;RIGHT($A99,3)&amp;"*",'EUROSTAT_VBE_AutoP-Input'!$D$7:$D$2263,"2410*"))/1000+(SUMIFS('EUROSTAT_VBE_AutoP-Input'!L$7:L$2263,'EUROSTAT_VBE_AutoP-Input'!$B$7:$B$2263,$D99,'EUROSTAT_VBE_AutoP-Input'!$C$7:$C$2263,"*"&amp;RIGHT($A99,3)&amp;"*",'EUROSTAT_VBE_AutoP-Input'!$D$7:$D$2263,"3105*"))/1000</f>
        <v>0.226</v>
      </c>
      <c r="O99" s="17">
        <f>(SUMIFS('EUROSTAT_VBE_AutoP-Input'!M$7:M$2263,'EUROSTAT_VBE_AutoP-Input'!$B$7:$B$2263,$D99,'EUROSTAT_VBE_AutoP-Input'!$C$7:$C$2263,"*"&amp;RIGHT($A99,3)&amp;"*",'EUROSTAT_VBE_AutoP-Input'!$D$7:$D$2263,"3270A*"))/1000+(SUMIFS('EUROSTAT_VBE_AutoP-Input'!M$7:M$2263,'EUROSTAT_VBE_AutoP-Input'!$B$7:$B$2263,$D99,'EUROSTAT_VBE_AutoP-Input'!$C$7:$C$2263,"*"&amp;RIGHT($A99,3)&amp;"*",'EUROSTAT_VBE_AutoP-Input'!$D$7:$D$2263,"3285*"))/1000+(SUMIFS('EUROSTAT_VBE_AutoP-Input'!M$7:M$2263,'EUROSTAT_VBE_AutoP-Input'!$B$7:$B$2263,$D99,'EUROSTAT_VBE_AutoP-Input'!$C$7:$C$2263,"*"&amp;RIGHT($A99,3)&amp;"*",'EUROSTAT_VBE_AutoP-Input'!$D$7:$D$2263,"3295*"))/1000+(SUMIFS('EUROSTAT_VBE_AutoP-Input'!M$7:M$2263,'EUROSTAT_VBE_AutoP-Input'!$B$7:$B$2263,$D99,'EUROSTAT_VBE_AutoP-Input'!$C$7:$C$2263,"*"&amp;RIGHT($A99,3)&amp;"*",'EUROSTAT_VBE_AutoP-Input'!$D$7:$D$2263,"2410*"))/1000+(SUMIFS('EUROSTAT_VBE_AutoP-Input'!M$7:M$2263,'EUROSTAT_VBE_AutoP-Input'!$B$7:$B$2263,$D99,'EUROSTAT_VBE_AutoP-Input'!$C$7:$C$2263,"*"&amp;RIGHT($A99,3)&amp;"*",'EUROSTAT_VBE_AutoP-Input'!$D$7:$D$2263,"3105*"))/1000</f>
        <v>0</v>
      </c>
      <c r="P99" s="17">
        <f>(SUMIFS('EUROSTAT_VBE_AutoP-Input'!N$7:N$2263,'EUROSTAT_VBE_AutoP-Input'!$B$7:$B$2263,$D99,'EUROSTAT_VBE_AutoP-Input'!$C$7:$C$2263,"*"&amp;RIGHT($A99,3)&amp;"*",'EUROSTAT_VBE_AutoP-Input'!$D$7:$D$2263,"3270A*"))/1000+(SUMIFS('EUROSTAT_VBE_AutoP-Input'!N$7:N$2263,'EUROSTAT_VBE_AutoP-Input'!$B$7:$B$2263,$D99,'EUROSTAT_VBE_AutoP-Input'!$C$7:$C$2263,"*"&amp;RIGHT($A99,3)&amp;"*",'EUROSTAT_VBE_AutoP-Input'!$D$7:$D$2263,"3285*"))/1000+(SUMIFS('EUROSTAT_VBE_AutoP-Input'!N$7:N$2263,'EUROSTAT_VBE_AutoP-Input'!$B$7:$B$2263,$D99,'EUROSTAT_VBE_AutoP-Input'!$C$7:$C$2263,"*"&amp;RIGHT($A99,3)&amp;"*",'EUROSTAT_VBE_AutoP-Input'!$D$7:$D$2263,"3295*"))/1000+(SUMIFS('EUROSTAT_VBE_AutoP-Input'!N$7:N$2263,'EUROSTAT_VBE_AutoP-Input'!$B$7:$B$2263,$D99,'EUROSTAT_VBE_AutoP-Input'!$C$7:$C$2263,"*"&amp;RIGHT($A99,3)&amp;"*",'EUROSTAT_VBE_AutoP-Input'!$D$7:$D$2263,"2410*"))/1000+(SUMIFS('EUROSTAT_VBE_AutoP-Input'!N$7:N$2263,'EUROSTAT_VBE_AutoP-Input'!$B$7:$B$2263,$D99,'EUROSTAT_VBE_AutoP-Input'!$C$7:$C$2263,"*"&amp;RIGHT($A99,3)&amp;"*",'EUROSTAT_VBE_AutoP-Input'!$D$7:$D$2263,"3105*"))/1000</f>
        <v>0</v>
      </c>
      <c r="Q99" s="17">
        <f>(SUMIFS('EUROSTAT_VBE_AutoP-Input'!O$7:O$2263,'EUROSTAT_VBE_AutoP-Input'!$B$7:$B$2263,$D99,'EUROSTAT_VBE_AutoP-Input'!$C$7:$C$2263,"*"&amp;RIGHT($A99,3)&amp;"*",'EUROSTAT_VBE_AutoP-Input'!$D$7:$D$2263,"3270A*"))/1000+(SUMIFS('EUROSTAT_VBE_AutoP-Input'!O$7:O$2263,'EUROSTAT_VBE_AutoP-Input'!$B$7:$B$2263,$D99,'EUROSTAT_VBE_AutoP-Input'!$C$7:$C$2263,"*"&amp;RIGHT($A99,3)&amp;"*",'EUROSTAT_VBE_AutoP-Input'!$D$7:$D$2263,"3285*"))/1000+(SUMIFS('EUROSTAT_VBE_AutoP-Input'!O$7:O$2263,'EUROSTAT_VBE_AutoP-Input'!$B$7:$B$2263,$D99,'EUROSTAT_VBE_AutoP-Input'!$C$7:$C$2263,"*"&amp;RIGHT($A99,3)&amp;"*",'EUROSTAT_VBE_AutoP-Input'!$D$7:$D$2263,"3295*"))/1000+(SUMIFS('EUROSTAT_VBE_AutoP-Input'!O$7:O$2263,'EUROSTAT_VBE_AutoP-Input'!$B$7:$B$2263,$D99,'EUROSTAT_VBE_AutoP-Input'!$C$7:$C$2263,"*"&amp;RIGHT($A99,3)&amp;"*",'EUROSTAT_VBE_AutoP-Input'!$D$7:$D$2263,"2410*"))/1000+(SUMIFS('EUROSTAT_VBE_AutoP-Input'!O$7:O$2263,'EUROSTAT_VBE_AutoP-Input'!$B$7:$B$2263,$D99,'EUROSTAT_VBE_AutoP-Input'!$C$7:$C$2263,"*"&amp;RIGHT($A99,3)&amp;"*",'EUROSTAT_VBE_AutoP-Input'!$D$7:$D$2263,"3105*"))/1000</f>
        <v>0.198</v>
      </c>
      <c r="R99" s="17">
        <f>(SUMIFS('EUROSTAT_VBE_AutoP-Input'!P$7:P$2263,'EUROSTAT_VBE_AutoP-Input'!$B$7:$B$2263,$D99,'EUROSTAT_VBE_AutoP-Input'!$C$7:$C$2263,"*"&amp;RIGHT($A99,3)&amp;"*",'EUROSTAT_VBE_AutoP-Input'!$D$7:$D$2263,"3270A*"))/1000+(SUMIFS('EUROSTAT_VBE_AutoP-Input'!P$7:P$2263,'EUROSTAT_VBE_AutoP-Input'!$B$7:$B$2263,$D99,'EUROSTAT_VBE_AutoP-Input'!$C$7:$C$2263,"*"&amp;RIGHT($A99,3)&amp;"*",'EUROSTAT_VBE_AutoP-Input'!$D$7:$D$2263,"3285*"))/1000+(SUMIFS('EUROSTAT_VBE_AutoP-Input'!P$7:P$2263,'EUROSTAT_VBE_AutoP-Input'!$B$7:$B$2263,$D99,'EUROSTAT_VBE_AutoP-Input'!$C$7:$C$2263,"*"&amp;RIGHT($A99,3)&amp;"*",'EUROSTAT_VBE_AutoP-Input'!$D$7:$D$2263,"3295*"))/1000+(SUMIFS('EUROSTAT_VBE_AutoP-Input'!P$7:P$2263,'EUROSTAT_VBE_AutoP-Input'!$B$7:$B$2263,$D99,'EUROSTAT_VBE_AutoP-Input'!$C$7:$C$2263,"*"&amp;RIGHT($A99,3)&amp;"*",'EUROSTAT_VBE_AutoP-Input'!$D$7:$D$2263,"2410*"))/1000+(SUMIFS('EUROSTAT_VBE_AutoP-Input'!P$7:P$2263,'EUROSTAT_VBE_AutoP-Input'!$B$7:$B$2263,$D99,'EUROSTAT_VBE_AutoP-Input'!$C$7:$C$2263,"*"&amp;RIGHT($A99,3)&amp;"*",'EUROSTAT_VBE_AutoP-Input'!$D$7:$D$2263,"3105*"))/1000</f>
        <v>0</v>
      </c>
      <c r="S99" s="17">
        <f>(SUMIFS('EUROSTAT_VBE_AutoP-Input'!Q$7:Q$2263,'EUROSTAT_VBE_AutoP-Input'!$B$7:$B$2263,$D99,'EUROSTAT_VBE_AutoP-Input'!$C$7:$C$2263,"*"&amp;RIGHT($A99,3)&amp;"*",'EUROSTAT_VBE_AutoP-Input'!$D$7:$D$2263,"3270A*"))/1000+(SUMIFS('EUROSTAT_VBE_AutoP-Input'!Q$7:Q$2263,'EUROSTAT_VBE_AutoP-Input'!$B$7:$B$2263,$D99,'EUROSTAT_VBE_AutoP-Input'!$C$7:$C$2263,"*"&amp;RIGHT($A99,3)&amp;"*",'EUROSTAT_VBE_AutoP-Input'!$D$7:$D$2263,"3285*"))/1000+(SUMIFS('EUROSTAT_VBE_AutoP-Input'!Q$7:Q$2263,'EUROSTAT_VBE_AutoP-Input'!$B$7:$B$2263,$D99,'EUROSTAT_VBE_AutoP-Input'!$C$7:$C$2263,"*"&amp;RIGHT($A99,3)&amp;"*",'EUROSTAT_VBE_AutoP-Input'!$D$7:$D$2263,"3295*"))/1000+(SUMIFS('EUROSTAT_VBE_AutoP-Input'!Q$7:Q$2263,'EUROSTAT_VBE_AutoP-Input'!$B$7:$B$2263,$D99,'EUROSTAT_VBE_AutoP-Input'!$C$7:$C$2263,"*"&amp;RIGHT($A99,3)&amp;"*",'EUROSTAT_VBE_AutoP-Input'!$D$7:$D$2263,"2410*"))/1000+(SUMIFS('EUROSTAT_VBE_AutoP-Input'!Q$7:Q$2263,'EUROSTAT_VBE_AutoP-Input'!$B$7:$B$2263,$D99,'EUROSTAT_VBE_AutoP-Input'!$C$7:$C$2263,"*"&amp;RIGHT($A99,3)&amp;"*",'EUROSTAT_VBE_AutoP-Input'!$D$7:$D$2263,"3105*"))/1000</f>
        <v>0</v>
      </c>
      <c r="T99" s="17">
        <f>(SUMIFS('EUROSTAT_VBE_AutoP-Input'!R$7:R$2263,'EUROSTAT_VBE_AutoP-Input'!$B$7:$B$2263,$D99,'EUROSTAT_VBE_AutoP-Input'!$C$7:$C$2263,"*"&amp;RIGHT($A99,3)&amp;"*",'EUROSTAT_VBE_AutoP-Input'!$D$7:$D$2263,"3270A*"))/1000+(SUMIFS('EUROSTAT_VBE_AutoP-Input'!R$7:R$2263,'EUROSTAT_VBE_AutoP-Input'!$B$7:$B$2263,$D99,'EUROSTAT_VBE_AutoP-Input'!$C$7:$C$2263,"*"&amp;RIGHT($A99,3)&amp;"*",'EUROSTAT_VBE_AutoP-Input'!$D$7:$D$2263,"3285*"))/1000+(SUMIFS('EUROSTAT_VBE_AutoP-Input'!R$7:R$2263,'EUROSTAT_VBE_AutoP-Input'!$B$7:$B$2263,$D99,'EUROSTAT_VBE_AutoP-Input'!$C$7:$C$2263,"*"&amp;RIGHT($A99,3)&amp;"*",'EUROSTAT_VBE_AutoP-Input'!$D$7:$D$2263,"3295*"))/1000+(SUMIFS('EUROSTAT_VBE_AutoP-Input'!R$7:R$2263,'EUROSTAT_VBE_AutoP-Input'!$B$7:$B$2263,$D99,'EUROSTAT_VBE_AutoP-Input'!$C$7:$C$2263,"*"&amp;RIGHT($A99,3)&amp;"*",'EUROSTAT_VBE_AutoP-Input'!$D$7:$D$2263,"2410*"))/1000+(SUMIFS('EUROSTAT_VBE_AutoP-Input'!R$7:R$2263,'EUROSTAT_VBE_AutoP-Input'!$B$7:$B$2263,$D99,'EUROSTAT_VBE_AutoP-Input'!$C$7:$C$2263,"*"&amp;RIGHT($A99,3)&amp;"*",'EUROSTAT_VBE_AutoP-Input'!$D$7:$D$2263,"3105*"))/1000</f>
        <v>0.04</v>
      </c>
      <c r="U99" s="17">
        <f>(SUMIFS('EUROSTAT_VBE_AutoP-Input'!S$7:S$2263,'EUROSTAT_VBE_AutoP-Input'!$B$7:$B$2263,$D99,'EUROSTAT_VBE_AutoP-Input'!$C$7:$C$2263,"*"&amp;RIGHT($A99,3)&amp;"*",'EUROSTAT_VBE_AutoP-Input'!$D$7:$D$2263,"3270A*"))/1000+(SUMIFS('EUROSTAT_VBE_AutoP-Input'!S$7:S$2263,'EUROSTAT_VBE_AutoP-Input'!$B$7:$B$2263,$D99,'EUROSTAT_VBE_AutoP-Input'!$C$7:$C$2263,"*"&amp;RIGHT($A99,3)&amp;"*",'EUROSTAT_VBE_AutoP-Input'!$D$7:$D$2263,"3285*"))/1000+(SUMIFS('EUROSTAT_VBE_AutoP-Input'!S$7:S$2263,'EUROSTAT_VBE_AutoP-Input'!$B$7:$B$2263,$D99,'EUROSTAT_VBE_AutoP-Input'!$C$7:$C$2263,"*"&amp;RIGHT($A99,3)&amp;"*",'EUROSTAT_VBE_AutoP-Input'!$D$7:$D$2263,"3295*"))/1000+(SUMIFS('EUROSTAT_VBE_AutoP-Input'!S$7:S$2263,'EUROSTAT_VBE_AutoP-Input'!$B$7:$B$2263,$D99,'EUROSTAT_VBE_AutoP-Input'!$C$7:$C$2263,"*"&amp;RIGHT($A99,3)&amp;"*",'EUROSTAT_VBE_AutoP-Input'!$D$7:$D$2263,"2410*"))/1000+(SUMIFS('EUROSTAT_VBE_AutoP-Input'!S$7:S$2263,'EUROSTAT_VBE_AutoP-Input'!$B$7:$B$2263,$D99,'EUROSTAT_VBE_AutoP-Input'!$C$7:$C$2263,"*"&amp;RIGHT($A99,3)&amp;"*",'EUROSTAT_VBE_AutoP-Input'!$D$7:$D$2263,"3105*"))/1000</f>
        <v>0</v>
      </c>
      <c r="V99" s="17">
        <f>(SUMIFS('EUROSTAT_VBE_AutoP-Input'!T$7:T$2263,'EUROSTAT_VBE_AutoP-Input'!$B$7:$B$2263,$D99,'EUROSTAT_VBE_AutoP-Input'!$C$7:$C$2263,"*"&amp;RIGHT($A99,3)&amp;"*",'EUROSTAT_VBE_AutoP-Input'!$D$7:$D$2263,"3270A*"))/1000+(SUMIFS('EUROSTAT_VBE_AutoP-Input'!T$7:T$2263,'EUROSTAT_VBE_AutoP-Input'!$B$7:$B$2263,$D99,'EUROSTAT_VBE_AutoP-Input'!$C$7:$C$2263,"*"&amp;RIGHT($A99,3)&amp;"*",'EUROSTAT_VBE_AutoP-Input'!$D$7:$D$2263,"3285*"))/1000+(SUMIFS('EUROSTAT_VBE_AutoP-Input'!T$7:T$2263,'EUROSTAT_VBE_AutoP-Input'!$B$7:$B$2263,$D99,'EUROSTAT_VBE_AutoP-Input'!$C$7:$C$2263,"*"&amp;RIGHT($A99,3)&amp;"*",'EUROSTAT_VBE_AutoP-Input'!$D$7:$D$2263,"3295*"))/1000+(SUMIFS('EUROSTAT_VBE_AutoP-Input'!T$7:T$2263,'EUROSTAT_VBE_AutoP-Input'!$B$7:$B$2263,$D99,'EUROSTAT_VBE_AutoP-Input'!$C$7:$C$2263,"*"&amp;RIGHT($A99,3)&amp;"*",'EUROSTAT_VBE_AutoP-Input'!$D$7:$D$2263,"2410*"))/1000+(SUMIFS('EUROSTAT_VBE_AutoP-Input'!T$7:T$2263,'EUROSTAT_VBE_AutoP-Input'!$B$7:$B$2263,$D99,'EUROSTAT_VBE_AutoP-Input'!$C$7:$C$2263,"*"&amp;RIGHT($A99,3)&amp;"*",'EUROSTAT_VBE_AutoP-Input'!$D$7:$D$2263,"3105*"))/1000</f>
        <v>0</v>
      </c>
      <c r="W99" s="17">
        <f>(SUMIFS('EUROSTAT_VBE_AutoP-Input'!U$7:U$2263,'EUROSTAT_VBE_AutoP-Input'!$B$7:$B$2263,$D99,'EUROSTAT_VBE_AutoP-Input'!$C$7:$C$2263,"*"&amp;RIGHT($A99,3)&amp;"*",'EUROSTAT_VBE_AutoP-Input'!$D$7:$D$2263,"3270A*"))/1000+(SUMIFS('EUROSTAT_VBE_AutoP-Input'!U$7:U$2263,'EUROSTAT_VBE_AutoP-Input'!$B$7:$B$2263,$D99,'EUROSTAT_VBE_AutoP-Input'!$C$7:$C$2263,"*"&amp;RIGHT($A99,3)&amp;"*",'EUROSTAT_VBE_AutoP-Input'!$D$7:$D$2263,"3285*"))/1000+(SUMIFS('EUROSTAT_VBE_AutoP-Input'!U$7:U$2263,'EUROSTAT_VBE_AutoP-Input'!$B$7:$B$2263,$D99,'EUROSTAT_VBE_AutoP-Input'!$C$7:$C$2263,"*"&amp;RIGHT($A99,3)&amp;"*",'EUROSTAT_VBE_AutoP-Input'!$D$7:$D$2263,"3295*"))/1000+(SUMIFS('EUROSTAT_VBE_AutoP-Input'!U$7:U$2263,'EUROSTAT_VBE_AutoP-Input'!$B$7:$B$2263,$D99,'EUROSTAT_VBE_AutoP-Input'!$C$7:$C$2263,"*"&amp;RIGHT($A99,3)&amp;"*",'EUROSTAT_VBE_AutoP-Input'!$D$7:$D$2263,"2410*"))/1000+(SUMIFS('EUROSTAT_VBE_AutoP-Input'!U$7:U$2263,'EUROSTAT_VBE_AutoP-Input'!$B$7:$B$2263,$D99,'EUROSTAT_VBE_AutoP-Input'!$C$7:$C$2263,"*"&amp;RIGHT($A99,3)&amp;"*",'EUROSTAT_VBE_AutoP-Input'!$D$7:$D$2263,"3105*"))/1000</f>
        <v>0</v>
      </c>
      <c r="X99" s="17">
        <f>(SUMIFS('EUROSTAT_VBE_AutoP-Input'!V$7:V$2263,'EUROSTAT_VBE_AutoP-Input'!$B$7:$B$2263,$D99,'EUROSTAT_VBE_AutoP-Input'!$C$7:$C$2263,"*"&amp;RIGHT($A99,3)&amp;"*",'EUROSTAT_VBE_AutoP-Input'!$D$7:$D$2263,"3270A*"))/1000+(SUMIFS('EUROSTAT_VBE_AutoP-Input'!V$7:V$2263,'EUROSTAT_VBE_AutoP-Input'!$B$7:$B$2263,$D99,'EUROSTAT_VBE_AutoP-Input'!$C$7:$C$2263,"*"&amp;RIGHT($A99,3)&amp;"*",'EUROSTAT_VBE_AutoP-Input'!$D$7:$D$2263,"3285*"))/1000+(SUMIFS('EUROSTAT_VBE_AutoP-Input'!V$7:V$2263,'EUROSTAT_VBE_AutoP-Input'!$B$7:$B$2263,$D99,'EUROSTAT_VBE_AutoP-Input'!$C$7:$C$2263,"*"&amp;RIGHT($A99,3)&amp;"*",'EUROSTAT_VBE_AutoP-Input'!$D$7:$D$2263,"3295*"))/1000+(SUMIFS('EUROSTAT_VBE_AutoP-Input'!V$7:V$2263,'EUROSTAT_VBE_AutoP-Input'!$B$7:$B$2263,$D99,'EUROSTAT_VBE_AutoP-Input'!$C$7:$C$2263,"*"&amp;RIGHT($A99,3)&amp;"*",'EUROSTAT_VBE_AutoP-Input'!$D$7:$D$2263,"2410*"))/1000+(SUMIFS('EUROSTAT_VBE_AutoP-Input'!V$7:V$2263,'EUROSTAT_VBE_AutoP-Input'!$B$7:$B$2263,$D99,'EUROSTAT_VBE_AutoP-Input'!$C$7:$C$2263,"*"&amp;RIGHT($A99,3)&amp;"*",'EUROSTAT_VBE_AutoP-Input'!$D$7:$D$2263,"3105*"))/1000</f>
        <v>0</v>
      </c>
      <c r="Y99" s="17">
        <f>(SUMIFS('EUROSTAT_VBE_AutoP-Input'!W$7:W$2263,'EUROSTAT_VBE_AutoP-Input'!$B$7:$B$2263,$D99,'EUROSTAT_VBE_AutoP-Input'!$C$7:$C$2263,"*"&amp;RIGHT($A99,3)&amp;"*",'EUROSTAT_VBE_AutoP-Input'!$D$7:$D$2263,"3270A*"))/1000+(SUMIFS('EUROSTAT_VBE_AutoP-Input'!W$7:W$2263,'EUROSTAT_VBE_AutoP-Input'!$B$7:$B$2263,$D99,'EUROSTAT_VBE_AutoP-Input'!$C$7:$C$2263,"*"&amp;RIGHT($A99,3)&amp;"*",'EUROSTAT_VBE_AutoP-Input'!$D$7:$D$2263,"3285*"))/1000+(SUMIFS('EUROSTAT_VBE_AutoP-Input'!W$7:W$2263,'EUROSTAT_VBE_AutoP-Input'!$B$7:$B$2263,$D99,'EUROSTAT_VBE_AutoP-Input'!$C$7:$C$2263,"*"&amp;RIGHT($A99,3)&amp;"*",'EUROSTAT_VBE_AutoP-Input'!$D$7:$D$2263,"3295*"))/1000+(SUMIFS('EUROSTAT_VBE_AutoP-Input'!W$7:W$2263,'EUROSTAT_VBE_AutoP-Input'!$B$7:$B$2263,$D99,'EUROSTAT_VBE_AutoP-Input'!$C$7:$C$2263,"*"&amp;RIGHT($A99,3)&amp;"*",'EUROSTAT_VBE_AutoP-Input'!$D$7:$D$2263,"2410*"))/1000+(SUMIFS('EUROSTAT_VBE_AutoP-Input'!W$7:W$2263,'EUROSTAT_VBE_AutoP-Input'!$B$7:$B$2263,$D99,'EUROSTAT_VBE_AutoP-Input'!$C$7:$C$2263,"*"&amp;RIGHT($A99,3)&amp;"*",'EUROSTAT_VBE_AutoP-Input'!$D$7:$D$2263,"3105*"))/1000</f>
        <v>0</v>
      </c>
      <c r="Z99" s="17">
        <f>(SUMIFS('EUROSTAT_VBE_AutoP-Input'!X$7:X$2263,'EUROSTAT_VBE_AutoP-Input'!$B$7:$B$2263,$D99,'EUROSTAT_VBE_AutoP-Input'!$C$7:$C$2263,"*"&amp;RIGHT($A99,3)&amp;"*",'EUROSTAT_VBE_AutoP-Input'!$D$7:$D$2263,"3270A*"))/1000+(SUMIFS('EUROSTAT_VBE_AutoP-Input'!X$7:X$2263,'EUROSTAT_VBE_AutoP-Input'!$B$7:$B$2263,$D99,'EUROSTAT_VBE_AutoP-Input'!$C$7:$C$2263,"*"&amp;RIGHT($A99,3)&amp;"*",'EUROSTAT_VBE_AutoP-Input'!$D$7:$D$2263,"3285*"))/1000+(SUMIFS('EUROSTAT_VBE_AutoP-Input'!X$7:X$2263,'EUROSTAT_VBE_AutoP-Input'!$B$7:$B$2263,$D99,'EUROSTAT_VBE_AutoP-Input'!$C$7:$C$2263,"*"&amp;RIGHT($A99,3)&amp;"*",'EUROSTAT_VBE_AutoP-Input'!$D$7:$D$2263,"3295*"))/1000+(SUMIFS('EUROSTAT_VBE_AutoP-Input'!X$7:X$2263,'EUROSTAT_VBE_AutoP-Input'!$B$7:$B$2263,$D99,'EUROSTAT_VBE_AutoP-Input'!$C$7:$C$2263,"*"&amp;RIGHT($A99,3)&amp;"*",'EUROSTAT_VBE_AutoP-Input'!$D$7:$D$2263,"2410*"))/1000+(SUMIFS('EUROSTAT_VBE_AutoP-Input'!X$7:X$2263,'EUROSTAT_VBE_AutoP-Input'!$B$7:$B$2263,$D99,'EUROSTAT_VBE_AutoP-Input'!$C$7:$C$2263,"*"&amp;RIGHT($A99,3)&amp;"*",'EUROSTAT_VBE_AutoP-Input'!$D$7:$D$2263,"3105*"))/1000</f>
        <v>0</v>
      </c>
      <c r="AA99" s="17">
        <f>(SUMIFS('EUROSTAT_VBE_AutoP-Input'!Y$7:Y$2263,'EUROSTAT_VBE_AutoP-Input'!$B$7:$B$2263,$D99,'EUROSTAT_VBE_AutoP-Input'!$C$7:$C$2263,"*"&amp;RIGHT($A99,3)&amp;"*",'EUROSTAT_VBE_AutoP-Input'!$D$7:$D$2263,"3270A*"))/1000+(SUMIFS('EUROSTAT_VBE_AutoP-Input'!Y$7:Y$2263,'EUROSTAT_VBE_AutoP-Input'!$B$7:$B$2263,$D99,'EUROSTAT_VBE_AutoP-Input'!$C$7:$C$2263,"*"&amp;RIGHT($A99,3)&amp;"*",'EUROSTAT_VBE_AutoP-Input'!$D$7:$D$2263,"3285*"))/1000+(SUMIFS('EUROSTAT_VBE_AutoP-Input'!Y$7:Y$2263,'EUROSTAT_VBE_AutoP-Input'!$B$7:$B$2263,$D99,'EUROSTAT_VBE_AutoP-Input'!$C$7:$C$2263,"*"&amp;RIGHT($A99,3)&amp;"*",'EUROSTAT_VBE_AutoP-Input'!$D$7:$D$2263,"3295*"))/1000+(SUMIFS('EUROSTAT_VBE_AutoP-Input'!Y$7:Y$2263,'EUROSTAT_VBE_AutoP-Input'!$B$7:$B$2263,$D99,'EUROSTAT_VBE_AutoP-Input'!$C$7:$C$2263,"*"&amp;RIGHT($A99,3)&amp;"*",'EUROSTAT_VBE_AutoP-Input'!$D$7:$D$2263,"2410*"))/1000+(SUMIFS('EUROSTAT_VBE_AutoP-Input'!Y$7:Y$2263,'EUROSTAT_VBE_AutoP-Input'!$B$7:$B$2263,$D99,'EUROSTAT_VBE_AutoP-Input'!$C$7:$C$2263,"*"&amp;RIGHT($A99,3)&amp;"*",'EUROSTAT_VBE_AutoP-Input'!$D$7:$D$2263,"3105*"))/1000</f>
        <v>0</v>
      </c>
      <c r="AB99" s="17">
        <f>(SUMIFS('EUROSTAT_VBE_AutoP-Input'!Z$7:Z$2263,'EUROSTAT_VBE_AutoP-Input'!$B$7:$B$2263,$D99,'EUROSTAT_VBE_AutoP-Input'!$C$7:$C$2263,"*"&amp;RIGHT($A99,3)&amp;"*",'EUROSTAT_VBE_AutoP-Input'!$D$7:$D$2263,"3270A*"))/1000+(SUMIFS('EUROSTAT_VBE_AutoP-Input'!Z$7:Z$2263,'EUROSTAT_VBE_AutoP-Input'!$B$7:$B$2263,$D99,'EUROSTAT_VBE_AutoP-Input'!$C$7:$C$2263,"*"&amp;RIGHT($A99,3)&amp;"*",'EUROSTAT_VBE_AutoP-Input'!$D$7:$D$2263,"3285*"))/1000+(SUMIFS('EUROSTAT_VBE_AutoP-Input'!Z$7:Z$2263,'EUROSTAT_VBE_AutoP-Input'!$B$7:$B$2263,$D99,'EUROSTAT_VBE_AutoP-Input'!$C$7:$C$2263,"*"&amp;RIGHT($A99,3)&amp;"*",'EUROSTAT_VBE_AutoP-Input'!$D$7:$D$2263,"3295*"))/1000+(SUMIFS('EUROSTAT_VBE_AutoP-Input'!Z$7:Z$2263,'EUROSTAT_VBE_AutoP-Input'!$B$7:$B$2263,$D99,'EUROSTAT_VBE_AutoP-Input'!$C$7:$C$2263,"*"&amp;RIGHT($A99,3)&amp;"*",'EUROSTAT_VBE_AutoP-Input'!$D$7:$D$2263,"2410*"))/1000+(SUMIFS('EUROSTAT_VBE_AutoP-Input'!Z$7:Z$2263,'EUROSTAT_VBE_AutoP-Input'!$B$7:$B$2263,$D99,'EUROSTAT_VBE_AutoP-Input'!$C$7:$C$2263,"*"&amp;RIGHT($A99,3)&amp;"*",'EUROSTAT_VBE_AutoP-Input'!$D$7:$D$2263,"3105*"))/1000</f>
        <v>0.92</v>
      </c>
      <c r="AC99" s="17">
        <f>(SUMIFS('EUROSTAT_VBE_AutoP-Input'!AA$7:AA$2263,'EUROSTAT_VBE_AutoP-Input'!$B$7:$B$2263,$D99,'EUROSTAT_VBE_AutoP-Input'!$C$7:$C$2263,"*"&amp;RIGHT($A99,3)&amp;"*",'EUROSTAT_VBE_AutoP-Input'!$D$7:$D$2263,"3270A*"))/1000+(SUMIFS('EUROSTAT_VBE_AutoP-Input'!AA$7:AA$2263,'EUROSTAT_VBE_AutoP-Input'!$B$7:$B$2263,$D99,'EUROSTAT_VBE_AutoP-Input'!$C$7:$C$2263,"*"&amp;RIGHT($A99,3)&amp;"*",'EUROSTAT_VBE_AutoP-Input'!$D$7:$D$2263,"3285*"))/1000+(SUMIFS('EUROSTAT_VBE_AutoP-Input'!AA$7:AA$2263,'EUROSTAT_VBE_AutoP-Input'!$B$7:$B$2263,$D99,'EUROSTAT_VBE_AutoP-Input'!$C$7:$C$2263,"*"&amp;RIGHT($A99,3)&amp;"*",'EUROSTAT_VBE_AutoP-Input'!$D$7:$D$2263,"3295*"))/1000+(SUMIFS('EUROSTAT_VBE_AutoP-Input'!AA$7:AA$2263,'EUROSTAT_VBE_AutoP-Input'!$B$7:$B$2263,$D99,'EUROSTAT_VBE_AutoP-Input'!$C$7:$C$2263,"*"&amp;RIGHT($A99,3)&amp;"*",'EUROSTAT_VBE_AutoP-Input'!$D$7:$D$2263,"2410*"))/1000+(SUMIFS('EUROSTAT_VBE_AutoP-Input'!AA$7:AA$2263,'EUROSTAT_VBE_AutoP-Input'!$B$7:$B$2263,$D99,'EUROSTAT_VBE_AutoP-Input'!$C$7:$C$2263,"*"&amp;RIGHT($A99,3)&amp;"*",'EUROSTAT_VBE_AutoP-Input'!$D$7:$D$2263,"3105*"))/1000</f>
        <v>0</v>
      </c>
      <c r="AD99" s="17">
        <f>(SUMIFS('EUROSTAT_VBE_AutoP-Input'!AB$7:AB$2263,'EUROSTAT_VBE_AutoP-Input'!$B$7:$B$2263,$D99,'EUROSTAT_VBE_AutoP-Input'!$C$7:$C$2263,"*"&amp;RIGHT($A99,3)&amp;"*",'EUROSTAT_VBE_AutoP-Input'!$D$7:$D$2263,"3270A*"))/1000+(SUMIFS('EUROSTAT_VBE_AutoP-Input'!AB$7:AB$2263,'EUROSTAT_VBE_AutoP-Input'!$B$7:$B$2263,$D99,'EUROSTAT_VBE_AutoP-Input'!$C$7:$C$2263,"*"&amp;RIGHT($A99,3)&amp;"*",'EUROSTAT_VBE_AutoP-Input'!$D$7:$D$2263,"3285*"))/1000+(SUMIFS('EUROSTAT_VBE_AutoP-Input'!AB$7:AB$2263,'EUROSTAT_VBE_AutoP-Input'!$B$7:$B$2263,$D99,'EUROSTAT_VBE_AutoP-Input'!$C$7:$C$2263,"*"&amp;RIGHT($A99,3)&amp;"*",'EUROSTAT_VBE_AutoP-Input'!$D$7:$D$2263,"3295*"))/1000+(SUMIFS('EUROSTAT_VBE_AutoP-Input'!AB$7:AB$2263,'EUROSTAT_VBE_AutoP-Input'!$B$7:$B$2263,$D99,'EUROSTAT_VBE_AutoP-Input'!$C$7:$C$2263,"*"&amp;RIGHT($A99,3)&amp;"*",'EUROSTAT_VBE_AutoP-Input'!$D$7:$D$2263,"2410*"))/1000+(SUMIFS('EUROSTAT_VBE_AutoP-Input'!AB$7:AB$2263,'EUROSTAT_VBE_AutoP-Input'!$B$7:$B$2263,$D99,'EUROSTAT_VBE_AutoP-Input'!$C$7:$C$2263,"*"&amp;RIGHT($A99,3)&amp;"*",'EUROSTAT_VBE_AutoP-Input'!$D$7:$D$2263,"3105*"))/1000</f>
        <v>0</v>
      </c>
      <c r="AE99" s="17">
        <f>(SUMIFS('EUROSTAT_VBE_AutoP-Input'!AC$7:AC$2263,'EUROSTAT_VBE_AutoP-Input'!$B$7:$B$2263,$D99,'EUROSTAT_VBE_AutoP-Input'!$C$7:$C$2263,"*"&amp;RIGHT($A99,3)&amp;"*",'EUROSTAT_VBE_AutoP-Input'!$D$7:$D$2263,"3270A*"))/1000+(SUMIFS('EUROSTAT_VBE_AutoP-Input'!AC$7:AC$2263,'EUROSTAT_VBE_AutoP-Input'!$B$7:$B$2263,$D99,'EUROSTAT_VBE_AutoP-Input'!$C$7:$C$2263,"*"&amp;RIGHT($A99,3)&amp;"*",'EUROSTAT_VBE_AutoP-Input'!$D$7:$D$2263,"3285*"))/1000+(SUMIFS('EUROSTAT_VBE_AutoP-Input'!AC$7:AC$2263,'EUROSTAT_VBE_AutoP-Input'!$B$7:$B$2263,$D99,'EUROSTAT_VBE_AutoP-Input'!$C$7:$C$2263,"*"&amp;RIGHT($A99,3)&amp;"*",'EUROSTAT_VBE_AutoP-Input'!$D$7:$D$2263,"3295*"))/1000+(SUMIFS('EUROSTAT_VBE_AutoP-Input'!AC$7:AC$2263,'EUROSTAT_VBE_AutoP-Input'!$B$7:$B$2263,$D99,'EUROSTAT_VBE_AutoP-Input'!$C$7:$C$2263,"*"&amp;RIGHT($A99,3)&amp;"*",'EUROSTAT_VBE_AutoP-Input'!$D$7:$D$2263,"2410*"))/1000+(SUMIFS('EUROSTAT_VBE_AutoP-Input'!AC$7:AC$2263,'EUROSTAT_VBE_AutoP-Input'!$B$7:$B$2263,$D99,'EUROSTAT_VBE_AutoP-Input'!$C$7:$C$2263,"*"&amp;RIGHT($A99,3)&amp;"*",'EUROSTAT_VBE_AutoP-Input'!$D$7:$D$2263,"3105*"))/1000</f>
        <v>0</v>
      </c>
      <c r="AF99" s="17">
        <f>(SUMIFS('EUROSTAT_VBE_AutoP-Input'!AD$7:AD$2263,'EUROSTAT_VBE_AutoP-Input'!$B$7:$B$2263,$D99,'EUROSTAT_VBE_AutoP-Input'!$C$7:$C$2263,"*"&amp;RIGHT($A99,3)&amp;"*",'EUROSTAT_VBE_AutoP-Input'!$D$7:$D$2263,"3270A*"))/1000+(SUMIFS('EUROSTAT_VBE_AutoP-Input'!AD$7:AD$2263,'EUROSTAT_VBE_AutoP-Input'!$B$7:$B$2263,$D99,'EUROSTAT_VBE_AutoP-Input'!$C$7:$C$2263,"*"&amp;RIGHT($A99,3)&amp;"*",'EUROSTAT_VBE_AutoP-Input'!$D$7:$D$2263,"3285*"))/1000+(SUMIFS('EUROSTAT_VBE_AutoP-Input'!AD$7:AD$2263,'EUROSTAT_VBE_AutoP-Input'!$B$7:$B$2263,$D99,'EUROSTAT_VBE_AutoP-Input'!$C$7:$C$2263,"*"&amp;RIGHT($A99,3)&amp;"*",'EUROSTAT_VBE_AutoP-Input'!$D$7:$D$2263,"3295*"))/1000+(SUMIFS('EUROSTAT_VBE_AutoP-Input'!AD$7:AD$2263,'EUROSTAT_VBE_AutoP-Input'!$B$7:$B$2263,$D99,'EUROSTAT_VBE_AutoP-Input'!$C$7:$C$2263,"*"&amp;RIGHT($A99,3)&amp;"*",'EUROSTAT_VBE_AutoP-Input'!$D$7:$D$2263,"2410*"))/1000+(SUMIFS('EUROSTAT_VBE_AutoP-Input'!AD$7:AD$2263,'EUROSTAT_VBE_AutoP-Input'!$B$7:$B$2263,$D99,'EUROSTAT_VBE_AutoP-Input'!$C$7:$C$2263,"*"&amp;RIGHT($A99,3)&amp;"*",'EUROSTAT_VBE_AutoP-Input'!$D$7:$D$2263,"3105*"))/1000</f>
        <v>0.16</v>
      </c>
      <c r="AG99" s="17">
        <f>(SUMIFS('EUROSTAT_VBE_AutoP-Input'!AE$7:AE$2263,'EUROSTAT_VBE_AutoP-Input'!$B$7:$B$2263,$D99,'EUROSTAT_VBE_AutoP-Input'!$C$7:$C$2263,"*"&amp;RIGHT($A99,3)&amp;"*",'EUROSTAT_VBE_AutoP-Input'!$D$7:$D$2263,"3270A*"))/1000+(SUMIFS('EUROSTAT_VBE_AutoP-Input'!AE$7:AE$2263,'EUROSTAT_VBE_AutoP-Input'!$B$7:$B$2263,$D99,'EUROSTAT_VBE_AutoP-Input'!$C$7:$C$2263,"*"&amp;RIGHT($A99,3)&amp;"*",'EUROSTAT_VBE_AutoP-Input'!$D$7:$D$2263,"3285*"))/1000+(SUMIFS('EUROSTAT_VBE_AutoP-Input'!AE$7:AE$2263,'EUROSTAT_VBE_AutoP-Input'!$B$7:$B$2263,$D99,'EUROSTAT_VBE_AutoP-Input'!$C$7:$C$2263,"*"&amp;RIGHT($A99,3)&amp;"*",'EUROSTAT_VBE_AutoP-Input'!$D$7:$D$2263,"3295*"))/1000+(SUMIFS('EUROSTAT_VBE_AutoP-Input'!AE$7:AE$2263,'EUROSTAT_VBE_AutoP-Input'!$B$7:$B$2263,$D99,'EUROSTAT_VBE_AutoP-Input'!$C$7:$C$2263,"*"&amp;RIGHT($A99,3)&amp;"*",'EUROSTAT_VBE_AutoP-Input'!$D$7:$D$2263,"2410*"))/1000+(SUMIFS('EUROSTAT_VBE_AutoP-Input'!AE$7:AE$2263,'EUROSTAT_VBE_AutoP-Input'!$B$7:$B$2263,$D99,'EUROSTAT_VBE_AutoP-Input'!$C$7:$C$2263,"*"&amp;RIGHT($A99,3)&amp;"*",'EUROSTAT_VBE_AutoP-Input'!$D$7:$D$2263,"3105*"))/1000</f>
        <v>0</v>
      </c>
      <c r="AH99" s="17">
        <f>(SUMIFS('EUROSTAT_VBE_AutoP-Input'!AF$7:AF$2263,'EUROSTAT_VBE_AutoP-Input'!$B$7:$B$2263,$D99,'EUROSTAT_VBE_AutoP-Input'!$C$7:$C$2263,"*"&amp;RIGHT($A99,3)&amp;"*",'EUROSTAT_VBE_AutoP-Input'!$D$7:$D$2263,"3270A*"))/1000+(SUMIFS('EUROSTAT_VBE_AutoP-Input'!AF$7:AF$2263,'EUROSTAT_VBE_AutoP-Input'!$B$7:$B$2263,$D99,'EUROSTAT_VBE_AutoP-Input'!$C$7:$C$2263,"*"&amp;RIGHT($A99,3)&amp;"*",'EUROSTAT_VBE_AutoP-Input'!$D$7:$D$2263,"3285*"))/1000+(SUMIFS('EUROSTAT_VBE_AutoP-Input'!AF$7:AF$2263,'EUROSTAT_VBE_AutoP-Input'!$B$7:$B$2263,$D99,'EUROSTAT_VBE_AutoP-Input'!$C$7:$C$2263,"*"&amp;RIGHT($A99,3)&amp;"*",'EUROSTAT_VBE_AutoP-Input'!$D$7:$D$2263,"3295*"))/1000+(SUMIFS('EUROSTAT_VBE_AutoP-Input'!AF$7:AF$2263,'EUROSTAT_VBE_AutoP-Input'!$B$7:$B$2263,$D99,'EUROSTAT_VBE_AutoP-Input'!$C$7:$C$2263,"*"&amp;RIGHT($A99,3)&amp;"*",'EUROSTAT_VBE_AutoP-Input'!$D$7:$D$2263,"2410*"))/1000+(SUMIFS('EUROSTAT_VBE_AutoP-Input'!AF$7:AF$2263,'EUROSTAT_VBE_AutoP-Input'!$B$7:$B$2263,$D99,'EUROSTAT_VBE_AutoP-Input'!$C$7:$C$2263,"*"&amp;RIGHT($A99,3)&amp;"*",'EUROSTAT_VBE_AutoP-Input'!$D$7:$D$2263,"3105*"))/1000</f>
        <v>0</v>
      </c>
      <c r="AI99" s="17">
        <f>(SUMIFS('EUROSTAT_VBE_AutoP-Input'!AG$7:AG$2263,'EUROSTAT_VBE_AutoP-Input'!$B$7:$B$2263,$D99,'EUROSTAT_VBE_AutoP-Input'!$C$7:$C$2263,"*"&amp;RIGHT($A99,3)&amp;"*",'EUROSTAT_VBE_AutoP-Input'!$D$7:$D$2263,"3270A*"))/1000+(SUMIFS('EUROSTAT_VBE_AutoP-Input'!AG$7:AG$2263,'EUROSTAT_VBE_AutoP-Input'!$B$7:$B$2263,$D99,'EUROSTAT_VBE_AutoP-Input'!$C$7:$C$2263,"*"&amp;RIGHT($A99,3)&amp;"*",'EUROSTAT_VBE_AutoP-Input'!$D$7:$D$2263,"3285*"))/1000+(SUMIFS('EUROSTAT_VBE_AutoP-Input'!AG$7:AG$2263,'EUROSTAT_VBE_AutoP-Input'!$B$7:$B$2263,$D99,'EUROSTAT_VBE_AutoP-Input'!$C$7:$C$2263,"*"&amp;RIGHT($A99,3)&amp;"*",'EUROSTAT_VBE_AutoP-Input'!$D$7:$D$2263,"3295*"))/1000+(SUMIFS('EUROSTAT_VBE_AutoP-Input'!AG$7:AG$2263,'EUROSTAT_VBE_AutoP-Input'!$B$7:$B$2263,$D99,'EUROSTAT_VBE_AutoP-Input'!$C$7:$C$2263,"*"&amp;RIGHT($A99,3)&amp;"*",'EUROSTAT_VBE_AutoP-Input'!$D$7:$D$2263,"2410*"))/1000+(SUMIFS('EUROSTAT_VBE_AutoP-Input'!AG$7:AG$2263,'EUROSTAT_VBE_AutoP-Input'!$B$7:$B$2263,$D99,'EUROSTAT_VBE_AutoP-Input'!$C$7:$C$2263,"*"&amp;RIGHT($A99,3)&amp;"*",'EUROSTAT_VBE_AutoP-Input'!$D$7:$D$2263,"3105*"))/1000</f>
        <v>1.695</v>
      </c>
      <c r="AJ99" s="17">
        <f>(SUMIFS('EUROSTAT_VBE_AutoP-Input'!AH$7:AH$2263,'EUROSTAT_VBE_AutoP-Input'!$B$7:$B$2263,$D99,'EUROSTAT_VBE_AutoP-Input'!$C$7:$C$2263,"*"&amp;RIGHT($A99,3)&amp;"*",'EUROSTAT_VBE_AutoP-Input'!$D$7:$D$2263,"3270A*"))/1000+(SUMIFS('EUROSTAT_VBE_AutoP-Input'!AH$7:AH$2263,'EUROSTAT_VBE_AutoP-Input'!$B$7:$B$2263,$D99,'EUROSTAT_VBE_AutoP-Input'!$C$7:$C$2263,"*"&amp;RIGHT($A99,3)&amp;"*",'EUROSTAT_VBE_AutoP-Input'!$D$7:$D$2263,"3285*"))/1000+(SUMIFS('EUROSTAT_VBE_AutoP-Input'!AH$7:AH$2263,'EUROSTAT_VBE_AutoP-Input'!$B$7:$B$2263,$D99,'EUROSTAT_VBE_AutoP-Input'!$C$7:$C$2263,"*"&amp;RIGHT($A99,3)&amp;"*",'EUROSTAT_VBE_AutoP-Input'!$D$7:$D$2263,"3295*"))/1000+(SUMIFS('EUROSTAT_VBE_AutoP-Input'!AH$7:AH$2263,'EUROSTAT_VBE_AutoP-Input'!$B$7:$B$2263,$D99,'EUROSTAT_VBE_AutoP-Input'!$C$7:$C$2263,"*"&amp;RIGHT($A99,3)&amp;"*",'EUROSTAT_VBE_AutoP-Input'!$D$7:$D$2263,"2410*"))/1000+(SUMIFS('EUROSTAT_VBE_AutoP-Input'!AH$7:AH$2263,'EUROSTAT_VBE_AutoP-Input'!$B$7:$B$2263,$D99,'EUROSTAT_VBE_AutoP-Input'!$C$7:$C$2263,"*"&amp;RIGHT($A99,3)&amp;"*",'EUROSTAT_VBE_AutoP-Input'!$D$7:$D$2263,"3105*"))/1000</f>
        <v>0</v>
      </c>
      <c r="AK99" s="17">
        <f>(SUMIFS('EUROSTAT_VBE_AutoP-Input'!AI$7:AI$2263,'EUROSTAT_VBE_AutoP-Input'!$B$7:$B$2263,$D99,'EUROSTAT_VBE_AutoP-Input'!$C$7:$C$2263,"*"&amp;RIGHT($A99,3)&amp;"*",'EUROSTAT_VBE_AutoP-Input'!$D$7:$D$2263,"3270A*"))/1000+(SUMIFS('EUROSTAT_VBE_AutoP-Input'!AI$7:AI$2263,'EUROSTAT_VBE_AutoP-Input'!$B$7:$B$2263,$D99,'EUROSTAT_VBE_AutoP-Input'!$C$7:$C$2263,"*"&amp;RIGHT($A99,3)&amp;"*",'EUROSTAT_VBE_AutoP-Input'!$D$7:$D$2263,"3285*"))/1000+(SUMIFS('EUROSTAT_VBE_AutoP-Input'!AI$7:AI$2263,'EUROSTAT_VBE_AutoP-Input'!$B$7:$B$2263,$D99,'EUROSTAT_VBE_AutoP-Input'!$C$7:$C$2263,"*"&amp;RIGHT($A99,3)&amp;"*",'EUROSTAT_VBE_AutoP-Input'!$D$7:$D$2263,"3295*"))/1000+(SUMIFS('EUROSTAT_VBE_AutoP-Input'!AI$7:AI$2263,'EUROSTAT_VBE_AutoP-Input'!$B$7:$B$2263,$D99,'EUROSTAT_VBE_AutoP-Input'!$C$7:$C$2263,"*"&amp;RIGHT($A99,3)&amp;"*",'EUROSTAT_VBE_AutoP-Input'!$D$7:$D$2263,"2410*"))/1000+(SUMIFS('EUROSTAT_VBE_AutoP-Input'!AI$7:AI$2263,'EUROSTAT_VBE_AutoP-Input'!$B$7:$B$2263,$D99,'EUROSTAT_VBE_AutoP-Input'!$C$7:$C$2263,"*"&amp;RIGHT($A99,3)&amp;"*",'EUROSTAT_VBE_AutoP-Input'!$D$7:$D$2263,"3105*"))/1000</f>
        <v>0</v>
      </c>
      <c r="AL99" s="17">
        <f>(SUMIFS('EUROSTAT_VBE_AutoP-Input'!AJ$7:AJ$2263,'EUROSTAT_VBE_AutoP-Input'!$B$7:$B$2263,$D99,'EUROSTAT_VBE_AutoP-Input'!$C$7:$C$2263,"*"&amp;RIGHT($A99,3)&amp;"*",'EUROSTAT_VBE_AutoP-Input'!$D$7:$D$2263,"3270A*"))/1000+(SUMIFS('EUROSTAT_VBE_AutoP-Input'!AJ$7:AJ$2263,'EUROSTAT_VBE_AutoP-Input'!$B$7:$B$2263,$D99,'EUROSTAT_VBE_AutoP-Input'!$C$7:$C$2263,"*"&amp;RIGHT($A99,3)&amp;"*",'EUROSTAT_VBE_AutoP-Input'!$D$7:$D$2263,"3285*"))/1000+(SUMIFS('EUROSTAT_VBE_AutoP-Input'!AJ$7:AJ$2263,'EUROSTAT_VBE_AutoP-Input'!$B$7:$B$2263,$D99,'EUROSTAT_VBE_AutoP-Input'!$C$7:$C$2263,"*"&amp;RIGHT($A99,3)&amp;"*",'EUROSTAT_VBE_AutoP-Input'!$D$7:$D$2263,"3295*"))/1000+(SUMIFS('EUROSTAT_VBE_AutoP-Input'!AJ$7:AJ$2263,'EUROSTAT_VBE_AutoP-Input'!$B$7:$B$2263,$D99,'EUROSTAT_VBE_AutoP-Input'!$C$7:$C$2263,"*"&amp;RIGHT($A99,3)&amp;"*",'EUROSTAT_VBE_AutoP-Input'!$D$7:$D$2263,"2410*"))/1000+(SUMIFS('EUROSTAT_VBE_AutoP-Input'!AJ$7:AJ$2263,'EUROSTAT_VBE_AutoP-Input'!$B$7:$B$2263,$D99,'EUROSTAT_VBE_AutoP-Input'!$C$7:$C$2263,"*"&amp;RIGHT($A99,3)&amp;"*",'EUROSTAT_VBE_AutoP-Input'!$D$7:$D$2263,"3105*"))/1000</f>
        <v>0</v>
      </c>
      <c r="AM99" s="17">
        <f>(SUMIFS('EUROSTAT_VBE_AutoP-Input'!AK$7:AK$2263,'EUROSTAT_VBE_AutoP-Input'!$B$7:$B$2263,$D99,'EUROSTAT_VBE_AutoP-Input'!$C$7:$C$2263,"*"&amp;RIGHT($A99,3)&amp;"*",'EUROSTAT_VBE_AutoP-Input'!$D$7:$D$2263,"3270A*"))/1000+(SUMIFS('EUROSTAT_VBE_AutoP-Input'!AK$7:AK$2263,'EUROSTAT_VBE_AutoP-Input'!$B$7:$B$2263,$D99,'EUROSTAT_VBE_AutoP-Input'!$C$7:$C$2263,"*"&amp;RIGHT($A99,3)&amp;"*",'EUROSTAT_VBE_AutoP-Input'!$D$7:$D$2263,"3285*"))/1000+(SUMIFS('EUROSTAT_VBE_AutoP-Input'!AK$7:AK$2263,'EUROSTAT_VBE_AutoP-Input'!$B$7:$B$2263,$D99,'EUROSTAT_VBE_AutoP-Input'!$C$7:$C$2263,"*"&amp;RIGHT($A99,3)&amp;"*",'EUROSTAT_VBE_AutoP-Input'!$D$7:$D$2263,"3295*"))/1000+(SUMIFS('EUROSTAT_VBE_AutoP-Input'!AK$7:AK$2263,'EUROSTAT_VBE_AutoP-Input'!$B$7:$B$2263,$D99,'EUROSTAT_VBE_AutoP-Input'!$C$7:$C$2263,"*"&amp;RIGHT($A99,3)&amp;"*",'EUROSTAT_VBE_AutoP-Input'!$D$7:$D$2263,"2410*"))/1000+(SUMIFS('EUROSTAT_VBE_AutoP-Input'!AK$7:AK$2263,'EUROSTAT_VBE_AutoP-Input'!$B$7:$B$2263,$D99,'EUROSTAT_VBE_AutoP-Input'!$C$7:$C$2263,"*"&amp;RIGHT($A99,3)&amp;"*",'EUROSTAT_VBE_AutoP-Input'!$D$7:$D$2263,"3105*"))/1000</f>
        <v>2.08</v>
      </c>
      <c r="AN99" s="20"/>
      <c r="AO99" s="49"/>
      <c r="AP99" s="49"/>
      <c r="AQ99" s="49"/>
      <c r="AR99" s="49"/>
      <c r="AS99" s="49"/>
    </row>
    <row r="100" spans="1:45">
      <c r="A100" t="str">
        <f>LEFT('EUROSTAT_VBE_AutoP-Input'!$C$151,8)</f>
        <v>B_101039</v>
      </c>
      <c r="B100" s="12" t="s">
        <v>629</v>
      </c>
      <c r="C100" t="s">
        <v>293</v>
      </c>
      <c r="D100" t="s">
        <v>126</v>
      </c>
      <c r="E100" s="801" t="s">
        <v>238</v>
      </c>
      <c r="F100" s="801" t="s">
        <v>258</v>
      </c>
      <c r="G100" s="17">
        <f>(SUMIFS('EUROSTAT_VBE_AutoP-Input'!E$7:E$2263,'EUROSTAT_VBE_AutoP-Input'!$B$7:$B$2263,$D100,'EUROSTAT_VBE_AutoP-Input'!$C$7:$C$2263,"*"&amp;RIGHT($A100,3)&amp;"*",'EUROSTAT_VBE_AutoP-Input'!$D$7:$D$2263,"328*"))/1000-(SUMIFS('EUROSTAT_VBE_AutoP-Input'!E$7:E$2263,'EUROSTAT_VBE_AutoP-Input'!$B$7:$B$2263,$D100,'EUROSTAT_VBE_AutoP-Input'!$C$7:$C$2263,"*"&amp;RIGHT($A100,3)&amp;"*",'EUROSTAT_VBE_AutoP-Input'!$D$7:$D$2263,"3285*"))/1000</f>
        <v>0</v>
      </c>
      <c r="H100" s="17">
        <f>(SUMIFS('EUROSTAT_VBE_AutoP-Input'!F$7:F$2263,'EUROSTAT_VBE_AutoP-Input'!$B$7:$B$2263,$D100,'EUROSTAT_VBE_AutoP-Input'!$C$7:$C$2263,"*"&amp;RIGHT($A100,3)&amp;"*",'EUROSTAT_VBE_AutoP-Input'!$D$7:$D$2263,"328*"))/1000-(SUMIFS('EUROSTAT_VBE_AutoP-Input'!F$7:F$2263,'EUROSTAT_VBE_AutoP-Input'!$B$7:$B$2263,$D100,'EUROSTAT_VBE_AutoP-Input'!$C$7:$C$2263,"*"&amp;RIGHT($A100,3)&amp;"*",'EUROSTAT_VBE_AutoP-Input'!$D$7:$D$2263,"3285*"))/1000</f>
        <v>0</v>
      </c>
      <c r="I100" s="17">
        <f>(SUMIFS('EUROSTAT_VBE_AutoP-Input'!G$7:G$2263,'EUROSTAT_VBE_AutoP-Input'!$B$7:$B$2263,$D100,'EUROSTAT_VBE_AutoP-Input'!$C$7:$C$2263,"*"&amp;RIGHT($A100,3)&amp;"*",'EUROSTAT_VBE_AutoP-Input'!$D$7:$D$2263,"328*"))/1000-(SUMIFS('EUROSTAT_VBE_AutoP-Input'!G$7:G$2263,'EUROSTAT_VBE_AutoP-Input'!$B$7:$B$2263,$D100,'EUROSTAT_VBE_AutoP-Input'!$C$7:$C$2263,"*"&amp;RIGHT($A100,3)&amp;"*",'EUROSTAT_VBE_AutoP-Input'!$D$7:$D$2263,"3285*"))/1000</f>
        <v>0</v>
      </c>
      <c r="J100" s="17">
        <f>(SUMIFS('EUROSTAT_VBE_AutoP-Input'!H$7:H$2263,'EUROSTAT_VBE_AutoP-Input'!$B$7:$B$2263,$D100,'EUROSTAT_VBE_AutoP-Input'!$C$7:$C$2263,"*"&amp;RIGHT($A100,3)&amp;"*",'EUROSTAT_VBE_AutoP-Input'!$D$7:$D$2263,"328*"))/1000-(SUMIFS('EUROSTAT_VBE_AutoP-Input'!H$7:H$2263,'EUROSTAT_VBE_AutoP-Input'!$B$7:$B$2263,$D100,'EUROSTAT_VBE_AutoP-Input'!$C$7:$C$2263,"*"&amp;RIGHT($A100,3)&amp;"*",'EUROSTAT_VBE_AutoP-Input'!$D$7:$D$2263,"3285*"))/1000</f>
        <v>0</v>
      </c>
      <c r="K100" s="17">
        <f>(SUMIFS('EUROSTAT_VBE_AutoP-Input'!I$7:I$2263,'EUROSTAT_VBE_AutoP-Input'!$B$7:$B$2263,$D100,'EUROSTAT_VBE_AutoP-Input'!$C$7:$C$2263,"*"&amp;RIGHT($A100,3)&amp;"*",'EUROSTAT_VBE_AutoP-Input'!$D$7:$D$2263,"328*"))/1000-(SUMIFS('EUROSTAT_VBE_AutoP-Input'!I$7:I$2263,'EUROSTAT_VBE_AutoP-Input'!$B$7:$B$2263,$D100,'EUROSTAT_VBE_AutoP-Input'!$C$7:$C$2263,"*"&amp;RIGHT($A100,3)&amp;"*",'EUROSTAT_VBE_AutoP-Input'!$D$7:$D$2263,"3285*"))/1000</f>
        <v>0</v>
      </c>
      <c r="L100" s="17">
        <f>(SUMIFS('EUROSTAT_VBE_AutoP-Input'!J$7:J$2263,'EUROSTAT_VBE_AutoP-Input'!$B$7:$B$2263,$D100,'EUROSTAT_VBE_AutoP-Input'!$C$7:$C$2263,"*"&amp;RIGHT($A100,3)&amp;"*",'EUROSTAT_VBE_AutoP-Input'!$D$7:$D$2263,"328*"))/1000-(SUMIFS('EUROSTAT_VBE_AutoP-Input'!J$7:J$2263,'EUROSTAT_VBE_AutoP-Input'!$B$7:$B$2263,$D100,'EUROSTAT_VBE_AutoP-Input'!$C$7:$C$2263,"*"&amp;RIGHT($A100,3)&amp;"*",'EUROSTAT_VBE_AutoP-Input'!$D$7:$D$2263,"3285*"))/1000</f>
        <v>0</v>
      </c>
      <c r="M100" s="17">
        <f>(SUMIFS('EUROSTAT_VBE_AutoP-Input'!K$7:K$2263,'EUROSTAT_VBE_AutoP-Input'!$B$7:$B$2263,$D100,'EUROSTAT_VBE_AutoP-Input'!$C$7:$C$2263,"*"&amp;RIGHT($A100,3)&amp;"*",'EUROSTAT_VBE_AutoP-Input'!$D$7:$D$2263,"328*"))/1000-(SUMIFS('EUROSTAT_VBE_AutoP-Input'!K$7:K$2263,'EUROSTAT_VBE_AutoP-Input'!$B$7:$B$2263,$D100,'EUROSTAT_VBE_AutoP-Input'!$C$7:$C$2263,"*"&amp;RIGHT($A100,3)&amp;"*",'EUROSTAT_VBE_AutoP-Input'!$D$7:$D$2263,"3285*"))/1000</f>
        <v>0</v>
      </c>
      <c r="N100" s="17">
        <f>(SUMIFS('EUROSTAT_VBE_AutoP-Input'!L$7:L$2263,'EUROSTAT_VBE_AutoP-Input'!$B$7:$B$2263,$D100,'EUROSTAT_VBE_AutoP-Input'!$C$7:$C$2263,"*"&amp;RIGHT($A100,3)&amp;"*",'EUROSTAT_VBE_AutoP-Input'!$D$7:$D$2263,"328*"))/1000-(SUMIFS('EUROSTAT_VBE_AutoP-Input'!L$7:L$2263,'EUROSTAT_VBE_AutoP-Input'!$B$7:$B$2263,$D100,'EUROSTAT_VBE_AutoP-Input'!$C$7:$C$2263,"*"&amp;RIGHT($A100,3)&amp;"*",'EUROSTAT_VBE_AutoP-Input'!$D$7:$D$2263,"3285*"))/1000</f>
        <v>0</v>
      </c>
      <c r="O100" s="17">
        <f>(SUMIFS('EUROSTAT_VBE_AutoP-Input'!M$7:M$2263,'EUROSTAT_VBE_AutoP-Input'!$B$7:$B$2263,$D100,'EUROSTAT_VBE_AutoP-Input'!$C$7:$C$2263,"*"&amp;RIGHT($A100,3)&amp;"*",'EUROSTAT_VBE_AutoP-Input'!$D$7:$D$2263,"328*"))/1000-(SUMIFS('EUROSTAT_VBE_AutoP-Input'!M$7:M$2263,'EUROSTAT_VBE_AutoP-Input'!$B$7:$B$2263,$D100,'EUROSTAT_VBE_AutoP-Input'!$C$7:$C$2263,"*"&amp;RIGHT($A100,3)&amp;"*",'EUROSTAT_VBE_AutoP-Input'!$D$7:$D$2263,"3285*"))/1000</f>
        <v>0</v>
      </c>
      <c r="P100" s="17">
        <f>(SUMIFS('EUROSTAT_VBE_AutoP-Input'!N$7:N$2263,'EUROSTAT_VBE_AutoP-Input'!$B$7:$B$2263,$D100,'EUROSTAT_VBE_AutoP-Input'!$C$7:$C$2263,"*"&amp;RIGHT($A100,3)&amp;"*",'EUROSTAT_VBE_AutoP-Input'!$D$7:$D$2263,"328*"))/1000-(SUMIFS('EUROSTAT_VBE_AutoP-Input'!N$7:N$2263,'EUROSTAT_VBE_AutoP-Input'!$B$7:$B$2263,$D100,'EUROSTAT_VBE_AutoP-Input'!$C$7:$C$2263,"*"&amp;RIGHT($A100,3)&amp;"*",'EUROSTAT_VBE_AutoP-Input'!$D$7:$D$2263,"3285*"))/1000</f>
        <v>0</v>
      </c>
      <c r="Q100" s="17">
        <f>(SUMIFS('EUROSTAT_VBE_AutoP-Input'!O$7:O$2263,'EUROSTAT_VBE_AutoP-Input'!$B$7:$B$2263,$D100,'EUROSTAT_VBE_AutoP-Input'!$C$7:$C$2263,"*"&amp;RIGHT($A100,3)&amp;"*",'EUROSTAT_VBE_AutoP-Input'!$D$7:$D$2263,"328*"))/1000-(SUMIFS('EUROSTAT_VBE_AutoP-Input'!O$7:O$2263,'EUROSTAT_VBE_AutoP-Input'!$B$7:$B$2263,$D100,'EUROSTAT_VBE_AutoP-Input'!$C$7:$C$2263,"*"&amp;RIGHT($A100,3)&amp;"*",'EUROSTAT_VBE_AutoP-Input'!$D$7:$D$2263,"3285*"))/1000</f>
        <v>0</v>
      </c>
      <c r="R100" s="17">
        <f>(SUMIFS('EUROSTAT_VBE_AutoP-Input'!P$7:P$2263,'EUROSTAT_VBE_AutoP-Input'!$B$7:$B$2263,$D100,'EUROSTAT_VBE_AutoP-Input'!$C$7:$C$2263,"*"&amp;RIGHT($A100,3)&amp;"*",'EUROSTAT_VBE_AutoP-Input'!$D$7:$D$2263,"328*"))/1000-(SUMIFS('EUROSTAT_VBE_AutoP-Input'!P$7:P$2263,'EUROSTAT_VBE_AutoP-Input'!$B$7:$B$2263,$D100,'EUROSTAT_VBE_AutoP-Input'!$C$7:$C$2263,"*"&amp;RIGHT($A100,3)&amp;"*",'EUROSTAT_VBE_AutoP-Input'!$D$7:$D$2263,"3285*"))/1000</f>
        <v>0</v>
      </c>
      <c r="S100" s="17">
        <f>(SUMIFS('EUROSTAT_VBE_AutoP-Input'!Q$7:Q$2263,'EUROSTAT_VBE_AutoP-Input'!$B$7:$B$2263,$D100,'EUROSTAT_VBE_AutoP-Input'!$C$7:$C$2263,"*"&amp;RIGHT($A100,3)&amp;"*",'EUROSTAT_VBE_AutoP-Input'!$D$7:$D$2263,"328*"))/1000-(SUMIFS('EUROSTAT_VBE_AutoP-Input'!Q$7:Q$2263,'EUROSTAT_VBE_AutoP-Input'!$B$7:$B$2263,$D100,'EUROSTAT_VBE_AutoP-Input'!$C$7:$C$2263,"*"&amp;RIGHT($A100,3)&amp;"*",'EUROSTAT_VBE_AutoP-Input'!$D$7:$D$2263,"3285*"))/1000</f>
        <v>0</v>
      </c>
      <c r="T100" s="17">
        <f>(SUMIFS('EUROSTAT_VBE_AutoP-Input'!R$7:R$2263,'EUROSTAT_VBE_AutoP-Input'!$B$7:$B$2263,$D100,'EUROSTAT_VBE_AutoP-Input'!$C$7:$C$2263,"*"&amp;RIGHT($A100,3)&amp;"*",'EUROSTAT_VBE_AutoP-Input'!$D$7:$D$2263,"328*"))/1000-(SUMIFS('EUROSTAT_VBE_AutoP-Input'!R$7:R$2263,'EUROSTAT_VBE_AutoP-Input'!$B$7:$B$2263,$D100,'EUROSTAT_VBE_AutoP-Input'!$C$7:$C$2263,"*"&amp;RIGHT($A100,3)&amp;"*",'EUROSTAT_VBE_AutoP-Input'!$D$7:$D$2263,"3285*"))/1000</f>
        <v>0</v>
      </c>
      <c r="U100" s="17">
        <f>(SUMIFS('EUROSTAT_VBE_AutoP-Input'!S$7:S$2263,'EUROSTAT_VBE_AutoP-Input'!$B$7:$B$2263,$D100,'EUROSTAT_VBE_AutoP-Input'!$C$7:$C$2263,"*"&amp;RIGHT($A100,3)&amp;"*",'EUROSTAT_VBE_AutoP-Input'!$D$7:$D$2263,"328*"))/1000-(SUMIFS('EUROSTAT_VBE_AutoP-Input'!S$7:S$2263,'EUROSTAT_VBE_AutoP-Input'!$B$7:$B$2263,$D100,'EUROSTAT_VBE_AutoP-Input'!$C$7:$C$2263,"*"&amp;RIGHT($A100,3)&amp;"*",'EUROSTAT_VBE_AutoP-Input'!$D$7:$D$2263,"3285*"))/1000</f>
        <v>0</v>
      </c>
      <c r="V100" s="17">
        <f>(SUMIFS('EUROSTAT_VBE_AutoP-Input'!T$7:T$2263,'EUROSTAT_VBE_AutoP-Input'!$B$7:$B$2263,$D100,'EUROSTAT_VBE_AutoP-Input'!$C$7:$C$2263,"*"&amp;RIGHT($A100,3)&amp;"*",'EUROSTAT_VBE_AutoP-Input'!$D$7:$D$2263,"328*"))/1000-(SUMIFS('EUROSTAT_VBE_AutoP-Input'!T$7:T$2263,'EUROSTAT_VBE_AutoP-Input'!$B$7:$B$2263,$D100,'EUROSTAT_VBE_AutoP-Input'!$C$7:$C$2263,"*"&amp;RIGHT($A100,3)&amp;"*",'EUROSTAT_VBE_AutoP-Input'!$D$7:$D$2263,"3285*"))/1000</f>
        <v>0</v>
      </c>
      <c r="W100" s="17">
        <f>(SUMIFS('EUROSTAT_VBE_AutoP-Input'!U$7:U$2263,'EUROSTAT_VBE_AutoP-Input'!$B$7:$B$2263,$D100,'EUROSTAT_VBE_AutoP-Input'!$C$7:$C$2263,"*"&amp;RIGHT($A100,3)&amp;"*",'EUROSTAT_VBE_AutoP-Input'!$D$7:$D$2263,"328*"))/1000-(SUMIFS('EUROSTAT_VBE_AutoP-Input'!U$7:U$2263,'EUROSTAT_VBE_AutoP-Input'!$B$7:$B$2263,$D100,'EUROSTAT_VBE_AutoP-Input'!$C$7:$C$2263,"*"&amp;RIGHT($A100,3)&amp;"*",'EUROSTAT_VBE_AutoP-Input'!$D$7:$D$2263,"3285*"))/1000</f>
        <v>0</v>
      </c>
      <c r="X100" s="17">
        <f>(SUMIFS('EUROSTAT_VBE_AutoP-Input'!V$7:V$2263,'EUROSTAT_VBE_AutoP-Input'!$B$7:$B$2263,$D100,'EUROSTAT_VBE_AutoP-Input'!$C$7:$C$2263,"*"&amp;RIGHT($A100,3)&amp;"*",'EUROSTAT_VBE_AutoP-Input'!$D$7:$D$2263,"328*"))/1000-(SUMIFS('EUROSTAT_VBE_AutoP-Input'!V$7:V$2263,'EUROSTAT_VBE_AutoP-Input'!$B$7:$B$2263,$D100,'EUROSTAT_VBE_AutoP-Input'!$C$7:$C$2263,"*"&amp;RIGHT($A100,3)&amp;"*",'EUROSTAT_VBE_AutoP-Input'!$D$7:$D$2263,"3285*"))/1000</f>
        <v>0</v>
      </c>
      <c r="Y100" s="17">
        <f>(SUMIFS('EUROSTAT_VBE_AutoP-Input'!W$7:W$2263,'EUROSTAT_VBE_AutoP-Input'!$B$7:$B$2263,$D100,'EUROSTAT_VBE_AutoP-Input'!$C$7:$C$2263,"*"&amp;RIGHT($A100,3)&amp;"*",'EUROSTAT_VBE_AutoP-Input'!$D$7:$D$2263,"328*"))/1000-(SUMIFS('EUROSTAT_VBE_AutoP-Input'!W$7:W$2263,'EUROSTAT_VBE_AutoP-Input'!$B$7:$B$2263,$D100,'EUROSTAT_VBE_AutoP-Input'!$C$7:$C$2263,"*"&amp;RIGHT($A100,3)&amp;"*",'EUROSTAT_VBE_AutoP-Input'!$D$7:$D$2263,"3285*"))/1000</f>
        <v>0</v>
      </c>
      <c r="Z100" s="17">
        <f>(SUMIFS('EUROSTAT_VBE_AutoP-Input'!X$7:X$2263,'EUROSTAT_VBE_AutoP-Input'!$B$7:$B$2263,$D100,'EUROSTAT_VBE_AutoP-Input'!$C$7:$C$2263,"*"&amp;RIGHT($A100,3)&amp;"*",'EUROSTAT_VBE_AutoP-Input'!$D$7:$D$2263,"328*"))/1000-(SUMIFS('EUROSTAT_VBE_AutoP-Input'!X$7:X$2263,'EUROSTAT_VBE_AutoP-Input'!$B$7:$B$2263,$D100,'EUROSTAT_VBE_AutoP-Input'!$C$7:$C$2263,"*"&amp;RIGHT($A100,3)&amp;"*",'EUROSTAT_VBE_AutoP-Input'!$D$7:$D$2263,"3285*"))/1000</f>
        <v>0</v>
      </c>
      <c r="AA100" s="17">
        <f>(SUMIFS('EUROSTAT_VBE_AutoP-Input'!Y$7:Y$2263,'EUROSTAT_VBE_AutoP-Input'!$B$7:$B$2263,$D100,'EUROSTAT_VBE_AutoP-Input'!$C$7:$C$2263,"*"&amp;RIGHT($A100,3)&amp;"*",'EUROSTAT_VBE_AutoP-Input'!$D$7:$D$2263,"328*"))/1000-(SUMIFS('EUROSTAT_VBE_AutoP-Input'!Y$7:Y$2263,'EUROSTAT_VBE_AutoP-Input'!$B$7:$B$2263,$D100,'EUROSTAT_VBE_AutoP-Input'!$C$7:$C$2263,"*"&amp;RIGHT($A100,3)&amp;"*",'EUROSTAT_VBE_AutoP-Input'!$D$7:$D$2263,"3285*"))/1000</f>
        <v>0</v>
      </c>
      <c r="AB100" s="17">
        <f>(SUMIFS('EUROSTAT_VBE_AutoP-Input'!Z$7:Z$2263,'EUROSTAT_VBE_AutoP-Input'!$B$7:$B$2263,$D100,'EUROSTAT_VBE_AutoP-Input'!$C$7:$C$2263,"*"&amp;RIGHT($A100,3)&amp;"*",'EUROSTAT_VBE_AutoP-Input'!$D$7:$D$2263,"328*"))/1000-(SUMIFS('EUROSTAT_VBE_AutoP-Input'!Z$7:Z$2263,'EUROSTAT_VBE_AutoP-Input'!$B$7:$B$2263,$D100,'EUROSTAT_VBE_AutoP-Input'!$C$7:$C$2263,"*"&amp;RIGHT($A100,3)&amp;"*",'EUROSTAT_VBE_AutoP-Input'!$D$7:$D$2263,"3285*"))/1000</f>
        <v>0</v>
      </c>
      <c r="AC100" s="17">
        <f>(SUMIFS('EUROSTAT_VBE_AutoP-Input'!AA$7:AA$2263,'EUROSTAT_VBE_AutoP-Input'!$B$7:$B$2263,$D100,'EUROSTAT_VBE_AutoP-Input'!$C$7:$C$2263,"*"&amp;RIGHT($A100,3)&amp;"*",'EUROSTAT_VBE_AutoP-Input'!$D$7:$D$2263,"328*"))/1000-(SUMIFS('EUROSTAT_VBE_AutoP-Input'!AA$7:AA$2263,'EUROSTAT_VBE_AutoP-Input'!$B$7:$B$2263,$D100,'EUROSTAT_VBE_AutoP-Input'!$C$7:$C$2263,"*"&amp;RIGHT($A100,3)&amp;"*",'EUROSTAT_VBE_AutoP-Input'!$D$7:$D$2263,"3285*"))/1000</f>
        <v>0</v>
      </c>
      <c r="AD100" s="17">
        <f>(SUMIFS('EUROSTAT_VBE_AutoP-Input'!AB$7:AB$2263,'EUROSTAT_VBE_AutoP-Input'!$B$7:$B$2263,$D100,'EUROSTAT_VBE_AutoP-Input'!$C$7:$C$2263,"*"&amp;RIGHT($A100,3)&amp;"*",'EUROSTAT_VBE_AutoP-Input'!$D$7:$D$2263,"328*"))/1000-(SUMIFS('EUROSTAT_VBE_AutoP-Input'!AB$7:AB$2263,'EUROSTAT_VBE_AutoP-Input'!$B$7:$B$2263,$D100,'EUROSTAT_VBE_AutoP-Input'!$C$7:$C$2263,"*"&amp;RIGHT($A100,3)&amp;"*",'EUROSTAT_VBE_AutoP-Input'!$D$7:$D$2263,"3285*"))/1000</f>
        <v>0</v>
      </c>
      <c r="AE100" s="17">
        <f>(SUMIFS('EUROSTAT_VBE_AutoP-Input'!AC$7:AC$2263,'EUROSTAT_VBE_AutoP-Input'!$B$7:$B$2263,$D100,'EUROSTAT_VBE_AutoP-Input'!$C$7:$C$2263,"*"&amp;RIGHT($A100,3)&amp;"*",'EUROSTAT_VBE_AutoP-Input'!$D$7:$D$2263,"328*"))/1000-(SUMIFS('EUROSTAT_VBE_AutoP-Input'!AC$7:AC$2263,'EUROSTAT_VBE_AutoP-Input'!$B$7:$B$2263,$D100,'EUROSTAT_VBE_AutoP-Input'!$C$7:$C$2263,"*"&amp;RIGHT($A100,3)&amp;"*",'EUROSTAT_VBE_AutoP-Input'!$D$7:$D$2263,"3285*"))/1000</f>
        <v>0</v>
      </c>
      <c r="AF100" s="17">
        <f>(SUMIFS('EUROSTAT_VBE_AutoP-Input'!AD$7:AD$2263,'EUROSTAT_VBE_AutoP-Input'!$B$7:$B$2263,$D100,'EUROSTAT_VBE_AutoP-Input'!$C$7:$C$2263,"*"&amp;RIGHT($A100,3)&amp;"*",'EUROSTAT_VBE_AutoP-Input'!$D$7:$D$2263,"328*"))/1000-(SUMIFS('EUROSTAT_VBE_AutoP-Input'!AD$7:AD$2263,'EUROSTAT_VBE_AutoP-Input'!$B$7:$B$2263,$D100,'EUROSTAT_VBE_AutoP-Input'!$C$7:$C$2263,"*"&amp;RIGHT($A100,3)&amp;"*",'EUROSTAT_VBE_AutoP-Input'!$D$7:$D$2263,"3285*"))/1000</f>
        <v>0</v>
      </c>
      <c r="AG100" s="17">
        <f>(SUMIFS('EUROSTAT_VBE_AutoP-Input'!AE$7:AE$2263,'EUROSTAT_VBE_AutoP-Input'!$B$7:$B$2263,$D100,'EUROSTAT_VBE_AutoP-Input'!$C$7:$C$2263,"*"&amp;RIGHT($A100,3)&amp;"*",'EUROSTAT_VBE_AutoP-Input'!$D$7:$D$2263,"328*"))/1000-(SUMIFS('EUROSTAT_VBE_AutoP-Input'!AE$7:AE$2263,'EUROSTAT_VBE_AutoP-Input'!$B$7:$B$2263,$D100,'EUROSTAT_VBE_AutoP-Input'!$C$7:$C$2263,"*"&amp;RIGHT($A100,3)&amp;"*",'EUROSTAT_VBE_AutoP-Input'!$D$7:$D$2263,"3285*"))/1000</f>
        <v>0</v>
      </c>
      <c r="AH100" s="17">
        <f>(SUMIFS('EUROSTAT_VBE_AutoP-Input'!AF$7:AF$2263,'EUROSTAT_VBE_AutoP-Input'!$B$7:$B$2263,$D100,'EUROSTAT_VBE_AutoP-Input'!$C$7:$C$2263,"*"&amp;RIGHT($A100,3)&amp;"*",'EUROSTAT_VBE_AutoP-Input'!$D$7:$D$2263,"328*"))/1000-(SUMIFS('EUROSTAT_VBE_AutoP-Input'!AF$7:AF$2263,'EUROSTAT_VBE_AutoP-Input'!$B$7:$B$2263,$D100,'EUROSTAT_VBE_AutoP-Input'!$C$7:$C$2263,"*"&amp;RIGHT($A100,3)&amp;"*",'EUROSTAT_VBE_AutoP-Input'!$D$7:$D$2263,"3285*"))/1000</f>
        <v>0</v>
      </c>
      <c r="AI100" s="17">
        <f>(SUMIFS('EUROSTAT_VBE_AutoP-Input'!AG$7:AG$2263,'EUROSTAT_VBE_AutoP-Input'!$B$7:$B$2263,$D100,'EUROSTAT_VBE_AutoP-Input'!$C$7:$C$2263,"*"&amp;RIGHT($A100,3)&amp;"*",'EUROSTAT_VBE_AutoP-Input'!$D$7:$D$2263,"328*"))/1000-(SUMIFS('EUROSTAT_VBE_AutoP-Input'!AG$7:AG$2263,'EUROSTAT_VBE_AutoP-Input'!$B$7:$B$2263,$D100,'EUROSTAT_VBE_AutoP-Input'!$C$7:$C$2263,"*"&amp;RIGHT($A100,3)&amp;"*",'EUROSTAT_VBE_AutoP-Input'!$D$7:$D$2263,"3285*"))/1000</f>
        <v>0</v>
      </c>
      <c r="AJ100" s="17">
        <f>(SUMIFS('EUROSTAT_VBE_AutoP-Input'!AH$7:AH$2263,'EUROSTAT_VBE_AutoP-Input'!$B$7:$B$2263,$D100,'EUROSTAT_VBE_AutoP-Input'!$C$7:$C$2263,"*"&amp;RIGHT($A100,3)&amp;"*",'EUROSTAT_VBE_AutoP-Input'!$D$7:$D$2263,"328*"))/1000-(SUMIFS('EUROSTAT_VBE_AutoP-Input'!AH$7:AH$2263,'EUROSTAT_VBE_AutoP-Input'!$B$7:$B$2263,$D100,'EUROSTAT_VBE_AutoP-Input'!$C$7:$C$2263,"*"&amp;RIGHT($A100,3)&amp;"*",'EUROSTAT_VBE_AutoP-Input'!$D$7:$D$2263,"3285*"))/1000</f>
        <v>0</v>
      </c>
      <c r="AK100" s="17">
        <f>(SUMIFS('EUROSTAT_VBE_AutoP-Input'!AI$7:AI$2263,'EUROSTAT_VBE_AutoP-Input'!$B$7:$B$2263,$D100,'EUROSTAT_VBE_AutoP-Input'!$C$7:$C$2263,"*"&amp;RIGHT($A100,3)&amp;"*",'EUROSTAT_VBE_AutoP-Input'!$D$7:$D$2263,"328*"))/1000-(SUMIFS('EUROSTAT_VBE_AutoP-Input'!AI$7:AI$2263,'EUROSTAT_VBE_AutoP-Input'!$B$7:$B$2263,$D100,'EUROSTAT_VBE_AutoP-Input'!$C$7:$C$2263,"*"&amp;RIGHT($A100,3)&amp;"*",'EUROSTAT_VBE_AutoP-Input'!$D$7:$D$2263,"3285*"))/1000</f>
        <v>0</v>
      </c>
      <c r="AL100" s="17">
        <f>(SUMIFS('EUROSTAT_VBE_AutoP-Input'!AJ$7:AJ$2263,'EUROSTAT_VBE_AutoP-Input'!$B$7:$B$2263,$D100,'EUROSTAT_VBE_AutoP-Input'!$C$7:$C$2263,"*"&amp;RIGHT($A100,3)&amp;"*",'EUROSTAT_VBE_AutoP-Input'!$D$7:$D$2263,"328*"))/1000-(SUMIFS('EUROSTAT_VBE_AutoP-Input'!AJ$7:AJ$2263,'EUROSTAT_VBE_AutoP-Input'!$B$7:$B$2263,$D100,'EUROSTAT_VBE_AutoP-Input'!$C$7:$C$2263,"*"&amp;RIGHT($A100,3)&amp;"*",'EUROSTAT_VBE_AutoP-Input'!$D$7:$D$2263,"3285*"))/1000</f>
        <v>0</v>
      </c>
      <c r="AM100" s="17">
        <f>(SUMIFS('EUROSTAT_VBE_AutoP-Input'!AK$7:AK$2263,'EUROSTAT_VBE_AutoP-Input'!$B$7:$B$2263,$D100,'EUROSTAT_VBE_AutoP-Input'!$C$7:$C$2263,"*"&amp;RIGHT($A100,3)&amp;"*",'EUROSTAT_VBE_AutoP-Input'!$D$7:$D$2263,"328*"))/1000-(SUMIFS('EUROSTAT_VBE_AutoP-Input'!AK$7:AK$2263,'EUROSTAT_VBE_AutoP-Input'!$B$7:$B$2263,$D100,'EUROSTAT_VBE_AutoP-Input'!$C$7:$C$2263,"*"&amp;RIGHT($A100,3)&amp;"*",'EUROSTAT_VBE_AutoP-Input'!$D$7:$D$2263,"3285*"))/1000</f>
        <v>0</v>
      </c>
      <c r="AN100" s="20"/>
      <c r="AO100" s="49"/>
      <c r="AP100" s="49"/>
      <c r="AQ100" s="49"/>
      <c r="AR100" s="49"/>
      <c r="AS100" s="49"/>
    </row>
    <row r="101" spans="1:45">
      <c r="A101" t="str">
        <f>LEFT('EUROSTAT_VBE_AutoP-Input'!$C$151,8)</f>
        <v>B_101039</v>
      </c>
      <c r="B101" s="12" t="s">
        <v>629</v>
      </c>
      <c r="C101" t="s">
        <v>293</v>
      </c>
      <c r="D101" t="s">
        <v>126</v>
      </c>
      <c r="E101" t="s">
        <v>239</v>
      </c>
      <c r="F101" t="s">
        <v>259</v>
      </c>
      <c r="G101" s="17">
        <f>(SUMIFS('EUROSTAT_VBE_AutoP-Input'!E$7:E$2263,'EUROSTAT_VBE_AutoP-Input'!$B$7:$B$2263,$D101,'EUROSTAT_VBE_AutoP-Input'!$C$7:$C$2263,"*"&amp;RIGHT($A101,3)&amp;"*",'EUROSTAT_VBE_AutoP-Input'!$D$7:$D$2263,"4100*"))/1000+(SUMIFS('EUROSTAT_VBE_AutoP-Input'!E$7:E$2263,'EUROSTAT_VBE_AutoP-Input'!$B$7:$B$2263,$D101,'EUROSTAT_VBE_AutoP-Input'!$C$7:$C$2263,"*"&amp;RIGHT($A101,3)&amp;"*",'EUROSTAT_VBE_AutoP-Input'!$D$7:$D$2263,"4230*"))/1000+(SUMIFS('EUROSTAT_VBE_AutoP-Input'!E$7:E$2263,'EUROSTAT_VBE_AutoP-Input'!$B$7:$B$2263,$D101,'EUROSTAT_VBE_AutoP-Input'!$C$7:$C$2263,"*"&amp;RIGHT($A101,3)&amp;"*",'EUROSTAT_VBE_AutoP-Input'!$D$7:$D$2263,"4240*"))/1000+(SUMIFS('EUROSTAT_VBE_AutoP-Input'!E$7:E$2263,'EUROSTAT_VBE_AutoP-Input'!$B$7:$B$2263,$D101,'EUROSTAT_VBE_AutoP-Input'!$C$7:$C$2263,"*"&amp;RIGHT($A101,3)&amp;"*",'EUROSTAT_VBE_AutoP-Input'!$D$7:$D$2263,"3106*"))/1000</f>
        <v>0.526</v>
      </c>
      <c r="H101" s="17">
        <f>(SUMIFS('EUROSTAT_VBE_AutoP-Input'!F$7:F$2263,'EUROSTAT_VBE_AutoP-Input'!$B$7:$B$2263,$D101,'EUROSTAT_VBE_AutoP-Input'!$C$7:$C$2263,"*"&amp;RIGHT($A101,3)&amp;"*",'EUROSTAT_VBE_AutoP-Input'!$D$7:$D$2263,"4100*"))/1000+(SUMIFS('EUROSTAT_VBE_AutoP-Input'!F$7:F$2263,'EUROSTAT_VBE_AutoP-Input'!$B$7:$B$2263,$D101,'EUROSTAT_VBE_AutoP-Input'!$C$7:$C$2263,"*"&amp;RIGHT($A101,3)&amp;"*",'EUROSTAT_VBE_AutoP-Input'!$D$7:$D$2263,"4230*"))/1000+(SUMIFS('EUROSTAT_VBE_AutoP-Input'!F$7:F$2263,'EUROSTAT_VBE_AutoP-Input'!$B$7:$B$2263,$D101,'EUROSTAT_VBE_AutoP-Input'!$C$7:$C$2263,"*"&amp;RIGHT($A101,3)&amp;"*",'EUROSTAT_VBE_AutoP-Input'!$D$7:$D$2263,"4240*"))/1000+(SUMIFS('EUROSTAT_VBE_AutoP-Input'!F$7:F$2263,'EUROSTAT_VBE_AutoP-Input'!$B$7:$B$2263,$D101,'EUROSTAT_VBE_AutoP-Input'!$C$7:$C$2263,"*"&amp;RIGHT($A101,3)&amp;"*",'EUROSTAT_VBE_AutoP-Input'!$D$7:$D$2263,"3106*"))/1000</f>
        <v>0</v>
      </c>
      <c r="I101" s="17">
        <f>(SUMIFS('EUROSTAT_VBE_AutoP-Input'!G$7:G$2263,'EUROSTAT_VBE_AutoP-Input'!$B$7:$B$2263,$D101,'EUROSTAT_VBE_AutoP-Input'!$C$7:$C$2263,"*"&amp;RIGHT($A101,3)&amp;"*",'EUROSTAT_VBE_AutoP-Input'!$D$7:$D$2263,"4100*"))/1000+(SUMIFS('EUROSTAT_VBE_AutoP-Input'!G$7:G$2263,'EUROSTAT_VBE_AutoP-Input'!$B$7:$B$2263,$D101,'EUROSTAT_VBE_AutoP-Input'!$C$7:$C$2263,"*"&amp;RIGHT($A101,3)&amp;"*",'EUROSTAT_VBE_AutoP-Input'!$D$7:$D$2263,"4230*"))/1000+(SUMIFS('EUROSTAT_VBE_AutoP-Input'!G$7:G$2263,'EUROSTAT_VBE_AutoP-Input'!$B$7:$B$2263,$D101,'EUROSTAT_VBE_AutoP-Input'!$C$7:$C$2263,"*"&amp;RIGHT($A101,3)&amp;"*",'EUROSTAT_VBE_AutoP-Input'!$D$7:$D$2263,"4240*"))/1000+(SUMIFS('EUROSTAT_VBE_AutoP-Input'!G$7:G$2263,'EUROSTAT_VBE_AutoP-Input'!$B$7:$B$2263,$D101,'EUROSTAT_VBE_AutoP-Input'!$C$7:$C$2263,"*"&amp;RIGHT($A101,3)&amp;"*",'EUROSTAT_VBE_AutoP-Input'!$D$7:$D$2263,"3106*"))/1000</f>
        <v>0.09</v>
      </c>
      <c r="J101" s="17">
        <f>(SUMIFS('EUROSTAT_VBE_AutoP-Input'!H$7:H$2263,'EUROSTAT_VBE_AutoP-Input'!$B$7:$B$2263,$D101,'EUROSTAT_VBE_AutoP-Input'!$C$7:$C$2263,"*"&amp;RIGHT($A101,3)&amp;"*",'EUROSTAT_VBE_AutoP-Input'!$D$7:$D$2263,"4100*"))/1000+(SUMIFS('EUROSTAT_VBE_AutoP-Input'!H$7:H$2263,'EUROSTAT_VBE_AutoP-Input'!$B$7:$B$2263,$D101,'EUROSTAT_VBE_AutoP-Input'!$C$7:$C$2263,"*"&amp;RIGHT($A101,3)&amp;"*",'EUROSTAT_VBE_AutoP-Input'!$D$7:$D$2263,"4230*"))/1000+(SUMIFS('EUROSTAT_VBE_AutoP-Input'!H$7:H$2263,'EUROSTAT_VBE_AutoP-Input'!$B$7:$B$2263,$D101,'EUROSTAT_VBE_AutoP-Input'!$C$7:$C$2263,"*"&amp;RIGHT($A101,3)&amp;"*",'EUROSTAT_VBE_AutoP-Input'!$D$7:$D$2263,"4240*"))/1000+(SUMIFS('EUROSTAT_VBE_AutoP-Input'!H$7:H$2263,'EUROSTAT_VBE_AutoP-Input'!$B$7:$B$2263,$D101,'EUROSTAT_VBE_AutoP-Input'!$C$7:$C$2263,"*"&amp;RIGHT($A101,3)&amp;"*",'EUROSTAT_VBE_AutoP-Input'!$D$7:$D$2263,"3106*"))/1000</f>
        <v>0</v>
      </c>
      <c r="K101" s="17">
        <f>(SUMIFS('EUROSTAT_VBE_AutoP-Input'!I$7:I$2263,'EUROSTAT_VBE_AutoP-Input'!$B$7:$B$2263,$D101,'EUROSTAT_VBE_AutoP-Input'!$C$7:$C$2263,"*"&amp;RIGHT($A101,3)&amp;"*",'EUROSTAT_VBE_AutoP-Input'!$D$7:$D$2263,"4100*"))/1000+(SUMIFS('EUROSTAT_VBE_AutoP-Input'!I$7:I$2263,'EUROSTAT_VBE_AutoP-Input'!$B$7:$B$2263,$D101,'EUROSTAT_VBE_AutoP-Input'!$C$7:$C$2263,"*"&amp;RIGHT($A101,3)&amp;"*",'EUROSTAT_VBE_AutoP-Input'!$D$7:$D$2263,"4230*"))/1000+(SUMIFS('EUROSTAT_VBE_AutoP-Input'!I$7:I$2263,'EUROSTAT_VBE_AutoP-Input'!$B$7:$B$2263,$D101,'EUROSTAT_VBE_AutoP-Input'!$C$7:$C$2263,"*"&amp;RIGHT($A101,3)&amp;"*",'EUROSTAT_VBE_AutoP-Input'!$D$7:$D$2263,"4240*"))/1000+(SUMIFS('EUROSTAT_VBE_AutoP-Input'!I$7:I$2263,'EUROSTAT_VBE_AutoP-Input'!$B$7:$B$2263,$D101,'EUROSTAT_VBE_AutoP-Input'!$C$7:$C$2263,"*"&amp;RIGHT($A101,3)&amp;"*",'EUROSTAT_VBE_AutoP-Input'!$D$7:$D$2263,"3106*"))/1000</f>
        <v>2.907</v>
      </c>
      <c r="L101" s="17">
        <f>(SUMIFS('EUROSTAT_VBE_AutoP-Input'!J$7:J$2263,'EUROSTAT_VBE_AutoP-Input'!$B$7:$B$2263,$D101,'EUROSTAT_VBE_AutoP-Input'!$C$7:$C$2263,"*"&amp;RIGHT($A101,3)&amp;"*",'EUROSTAT_VBE_AutoP-Input'!$D$7:$D$2263,"4100*"))/1000+(SUMIFS('EUROSTAT_VBE_AutoP-Input'!J$7:J$2263,'EUROSTAT_VBE_AutoP-Input'!$B$7:$B$2263,$D101,'EUROSTAT_VBE_AutoP-Input'!$C$7:$C$2263,"*"&amp;RIGHT($A101,3)&amp;"*",'EUROSTAT_VBE_AutoP-Input'!$D$7:$D$2263,"4230*"))/1000+(SUMIFS('EUROSTAT_VBE_AutoP-Input'!J$7:J$2263,'EUROSTAT_VBE_AutoP-Input'!$B$7:$B$2263,$D101,'EUROSTAT_VBE_AutoP-Input'!$C$7:$C$2263,"*"&amp;RIGHT($A101,3)&amp;"*",'EUROSTAT_VBE_AutoP-Input'!$D$7:$D$2263,"4240*"))/1000+(SUMIFS('EUROSTAT_VBE_AutoP-Input'!J$7:J$2263,'EUROSTAT_VBE_AutoP-Input'!$B$7:$B$2263,$D101,'EUROSTAT_VBE_AutoP-Input'!$C$7:$C$2263,"*"&amp;RIGHT($A101,3)&amp;"*",'EUROSTAT_VBE_AutoP-Input'!$D$7:$D$2263,"3106*"))/1000</f>
        <v>0</v>
      </c>
      <c r="M101" s="17">
        <f>(SUMIFS('EUROSTAT_VBE_AutoP-Input'!K$7:K$2263,'EUROSTAT_VBE_AutoP-Input'!$B$7:$B$2263,$D101,'EUROSTAT_VBE_AutoP-Input'!$C$7:$C$2263,"*"&amp;RIGHT($A101,3)&amp;"*",'EUROSTAT_VBE_AutoP-Input'!$D$7:$D$2263,"4100*"))/1000+(SUMIFS('EUROSTAT_VBE_AutoP-Input'!K$7:K$2263,'EUROSTAT_VBE_AutoP-Input'!$B$7:$B$2263,$D101,'EUROSTAT_VBE_AutoP-Input'!$C$7:$C$2263,"*"&amp;RIGHT($A101,3)&amp;"*",'EUROSTAT_VBE_AutoP-Input'!$D$7:$D$2263,"4230*"))/1000+(SUMIFS('EUROSTAT_VBE_AutoP-Input'!K$7:K$2263,'EUROSTAT_VBE_AutoP-Input'!$B$7:$B$2263,$D101,'EUROSTAT_VBE_AutoP-Input'!$C$7:$C$2263,"*"&amp;RIGHT($A101,3)&amp;"*",'EUROSTAT_VBE_AutoP-Input'!$D$7:$D$2263,"4240*"))/1000+(SUMIFS('EUROSTAT_VBE_AutoP-Input'!K$7:K$2263,'EUROSTAT_VBE_AutoP-Input'!$B$7:$B$2263,$D101,'EUROSTAT_VBE_AutoP-Input'!$C$7:$C$2263,"*"&amp;RIGHT($A101,3)&amp;"*",'EUROSTAT_VBE_AutoP-Input'!$D$7:$D$2263,"3106*"))/1000</f>
        <v>0.292</v>
      </c>
      <c r="N101" s="17">
        <f>(SUMIFS('EUROSTAT_VBE_AutoP-Input'!L$7:L$2263,'EUROSTAT_VBE_AutoP-Input'!$B$7:$B$2263,$D101,'EUROSTAT_VBE_AutoP-Input'!$C$7:$C$2263,"*"&amp;RIGHT($A101,3)&amp;"*",'EUROSTAT_VBE_AutoP-Input'!$D$7:$D$2263,"4100*"))/1000+(SUMIFS('EUROSTAT_VBE_AutoP-Input'!L$7:L$2263,'EUROSTAT_VBE_AutoP-Input'!$B$7:$B$2263,$D101,'EUROSTAT_VBE_AutoP-Input'!$C$7:$C$2263,"*"&amp;RIGHT($A101,3)&amp;"*",'EUROSTAT_VBE_AutoP-Input'!$D$7:$D$2263,"4230*"))/1000+(SUMIFS('EUROSTAT_VBE_AutoP-Input'!L$7:L$2263,'EUROSTAT_VBE_AutoP-Input'!$B$7:$B$2263,$D101,'EUROSTAT_VBE_AutoP-Input'!$C$7:$C$2263,"*"&amp;RIGHT($A101,3)&amp;"*",'EUROSTAT_VBE_AutoP-Input'!$D$7:$D$2263,"4240*"))/1000+(SUMIFS('EUROSTAT_VBE_AutoP-Input'!L$7:L$2263,'EUROSTAT_VBE_AutoP-Input'!$B$7:$B$2263,$D101,'EUROSTAT_VBE_AutoP-Input'!$C$7:$C$2263,"*"&amp;RIGHT($A101,3)&amp;"*",'EUROSTAT_VBE_AutoP-Input'!$D$7:$D$2263,"3106*"))/1000</f>
        <v>1.437</v>
      </c>
      <c r="O101" s="17">
        <f>(SUMIFS('EUROSTAT_VBE_AutoP-Input'!M$7:M$2263,'EUROSTAT_VBE_AutoP-Input'!$B$7:$B$2263,$D101,'EUROSTAT_VBE_AutoP-Input'!$C$7:$C$2263,"*"&amp;RIGHT($A101,3)&amp;"*",'EUROSTAT_VBE_AutoP-Input'!$D$7:$D$2263,"4100*"))/1000+(SUMIFS('EUROSTAT_VBE_AutoP-Input'!M$7:M$2263,'EUROSTAT_VBE_AutoP-Input'!$B$7:$B$2263,$D101,'EUROSTAT_VBE_AutoP-Input'!$C$7:$C$2263,"*"&amp;RIGHT($A101,3)&amp;"*",'EUROSTAT_VBE_AutoP-Input'!$D$7:$D$2263,"4230*"))/1000+(SUMIFS('EUROSTAT_VBE_AutoP-Input'!M$7:M$2263,'EUROSTAT_VBE_AutoP-Input'!$B$7:$B$2263,$D101,'EUROSTAT_VBE_AutoP-Input'!$C$7:$C$2263,"*"&amp;RIGHT($A101,3)&amp;"*",'EUROSTAT_VBE_AutoP-Input'!$D$7:$D$2263,"4240*"))/1000+(SUMIFS('EUROSTAT_VBE_AutoP-Input'!M$7:M$2263,'EUROSTAT_VBE_AutoP-Input'!$B$7:$B$2263,$D101,'EUROSTAT_VBE_AutoP-Input'!$C$7:$C$2263,"*"&amp;RIGHT($A101,3)&amp;"*",'EUROSTAT_VBE_AutoP-Input'!$D$7:$D$2263,"3106*"))/1000</f>
        <v>0</v>
      </c>
      <c r="P101" s="17">
        <f>(SUMIFS('EUROSTAT_VBE_AutoP-Input'!N$7:N$2263,'EUROSTAT_VBE_AutoP-Input'!$B$7:$B$2263,$D101,'EUROSTAT_VBE_AutoP-Input'!$C$7:$C$2263,"*"&amp;RIGHT($A101,3)&amp;"*",'EUROSTAT_VBE_AutoP-Input'!$D$7:$D$2263,"4100*"))/1000+(SUMIFS('EUROSTAT_VBE_AutoP-Input'!N$7:N$2263,'EUROSTAT_VBE_AutoP-Input'!$B$7:$B$2263,$D101,'EUROSTAT_VBE_AutoP-Input'!$C$7:$C$2263,"*"&amp;RIGHT($A101,3)&amp;"*",'EUROSTAT_VBE_AutoP-Input'!$D$7:$D$2263,"4230*"))/1000+(SUMIFS('EUROSTAT_VBE_AutoP-Input'!N$7:N$2263,'EUROSTAT_VBE_AutoP-Input'!$B$7:$B$2263,$D101,'EUROSTAT_VBE_AutoP-Input'!$C$7:$C$2263,"*"&amp;RIGHT($A101,3)&amp;"*",'EUROSTAT_VBE_AutoP-Input'!$D$7:$D$2263,"4240*"))/1000+(SUMIFS('EUROSTAT_VBE_AutoP-Input'!N$7:N$2263,'EUROSTAT_VBE_AutoP-Input'!$B$7:$B$2263,$D101,'EUROSTAT_VBE_AutoP-Input'!$C$7:$C$2263,"*"&amp;RIGHT($A101,3)&amp;"*",'EUROSTAT_VBE_AutoP-Input'!$D$7:$D$2263,"3106*"))/1000</f>
        <v>0</v>
      </c>
      <c r="Q101" s="17">
        <f>(SUMIFS('EUROSTAT_VBE_AutoP-Input'!O$7:O$2263,'EUROSTAT_VBE_AutoP-Input'!$B$7:$B$2263,$D101,'EUROSTAT_VBE_AutoP-Input'!$C$7:$C$2263,"*"&amp;RIGHT($A101,3)&amp;"*",'EUROSTAT_VBE_AutoP-Input'!$D$7:$D$2263,"4100*"))/1000+(SUMIFS('EUROSTAT_VBE_AutoP-Input'!O$7:O$2263,'EUROSTAT_VBE_AutoP-Input'!$B$7:$B$2263,$D101,'EUROSTAT_VBE_AutoP-Input'!$C$7:$C$2263,"*"&amp;RIGHT($A101,3)&amp;"*",'EUROSTAT_VBE_AutoP-Input'!$D$7:$D$2263,"4230*"))/1000+(SUMIFS('EUROSTAT_VBE_AutoP-Input'!O$7:O$2263,'EUROSTAT_VBE_AutoP-Input'!$B$7:$B$2263,$D101,'EUROSTAT_VBE_AutoP-Input'!$C$7:$C$2263,"*"&amp;RIGHT($A101,3)&amp;"*",'EUROSTAT_VBE_AutoP-Input'!$D$7:$D$2263,"4240*"))/1000+(SUMIFS('EUROSTAT_VBE_AutoP-Input'!O$7:O$2263,'EUROSTAT_VBE_AutoP-Input'!$B$7:$B$2263,$D101,'EUROSTAT_VBE_AutoP-Input'!$C$7:$C$2263,"*"&amp;RIGHT($A101,3)&amp;"*",'EUROSTAT_VBE_AutoP-Input'!$D$7:$D$2263,"3106*"))/1000</f>
        <v>0.343</v>
      </c>
      <c r="R101" s="17">
        <f>(SUMIFS('EUROSTAT_VBE_AutoP-Input'!P$7:P$2263,'EUROSTAT_VBE_AutoP-Input'!$B$7:$B$2263,$D101,'EUROSTAT_VBE_AutoP-Input'!$C$7:$C$2263,"*"&amp;RIGHT($A101,3)&amp;"*",'EUROSTAT_VBE_AutoP-Input'!$D$7:$D$2263,"4100*"))/1000+(SUMIFS('EUROSTAT_VBE_AutoP-Input'!P$7:P$2263,'EUROSTAT_VBE_AutoP-Input'!$B$7:$B$2263,$D101,'EUROSTAT_VBE_AutoP-Input'!$C$7:$C$2263,"*"&amp;RIGHT($A101,3)&amp;"*",'EUROSTAT_VBE_AutoP-Input'!$D$7:$D$2263,"4230*"))/1000+(SUMIFS('EUROSTAT_VBE_AutoP-Input'!P$7:P$2263,'EUROSTAT_VBE_AutoP-Input'!$B$7:$B$2263,$D101,'EUROSTAT_VBE_AutoP-Input'!$C$7:$C$2263,"*"&amp;RIGHT($A101,3)&amp;"*",'EUROSTAT_VBE_AutoP-Input'!$D$7:$D$2263,"4240*"))/1000+(SUMIFS('EUROSTAT_VBE_AutoP-Input'!P$7:P$2263,'EUROSTAT_VBE_AutoP-Input'!$B$7:$B$2263,$D101,'EUROSTAT_VBE_AutoP-Input'!$C$7:$C$2263,"*"&amp;RIGHT($A101,3)&amp;"*",'EUROSTAT_VBE_AutoP-Input'!$D$7:$D$2263,"3106*"))/1000</f>
        <v>0</v>
      </c>
      <c r="S101" s="17">
        <f>(SUMIFS('EUROSTAT_VBE_AutoP-Input'!Q$7:Q$2263,'EUROSTAT_VBE_AutoP-Input'!$B$7:$B$2263,$D101,'EUROSTAT_VBE_AutoP-Input'!$C$7:$C$2263,"*"&amp;RIGHT($A101,3)&amp;"*",'EUROSTAT_VBE_AutoP-Input'!$D$7:$D$2263,"4100*"))/1000+(SUMIFS('EUROSTAT_VBE_AutoP-Input'!Q$7:Q$2263,'EUROSTAT_VBE_AutoP-Input'!$B$7:$B$2263,$D101,'EUROSTAT_VBE_AutoP-Input'!$C$7:$C$2263,"*"&amp;RIGHT($A101,3)&amp;"*",'EUROSTAT_VBE_AutoP-Input'!$D$7:$D$2263,"4230*"))/1000+(SUMIFS('EUROSTAT_VBE_AutoP-Input'!Q$7:Q$2263,'EUROSTAT_VBE_AutoP-Input'!$B$7:$B$2263,$D101,'EUROSTAT_VBE_AutoP-Input'!$C$7:$C$2263,"*"&amp;RIGHT($A101,3)&amp;"*",'EUROSTAT_VBE_AutoP-Input'!$D$7:$D$2263,"4240*"))/1000+(SUMIFS('EUROSTAT_VBE_AutoP-Input'!Q$7:Q$2263,'EUROSTAT_VBE_AutoP-Input'!$B$7:$B$2263,$D101,'EUROSTAT_VBE_AutoP-Input'!$C$7:$C$2263,"*"&amp;RIGHT($A101,3)&amp;"*",'EUROSTAT_VBE_AutoP-Input'!$D$7:$D$2263,"3106*"))/1000</f>
        <v>0</v>
      </c>
      <c r="T101" s="17">
        <f>(SUMIFS('EUROSTAT_VBE_AutoP-Input'!R$7:R$2263,'EUROSTAT_VBE_AutoP-Input'!$B$7:$B$2263,$D101,'EUROSTAT_VBE_AutoP-Input'!$C$7:$C$2263,"*"&amp;RIGHT($A101,3)&amp;"*",'EUROSTAT_VBE_AutoP-Input'!$D$7:$D$2263,"4100*"))/1000+(SUMIFS('EUROSTAT_VBE_AutoP-Input'!R$7:R$2263,'EUROSTAT_VBE_AutoP-Input'!$B$7:$B$2263,$D101,'EUROSTAT_VBE_AutoP-Input'!$C$7:$C$2263,"*"&amp;RIGHT($A101,3)&amp;"*",'EUROSTAT_VBE_AutoP-Input'!$D$7:$D$2263,"4230*"))/1000+(SUMIFS('EUROSTAT_VBE_AutoP-Input'!R$7:R$2263,'EUROSTAT_VBE_AutoP-Input'!$B$7:$B$2263,$D101,'EUROSTAT_VBE_AutoP-Input'!$C$7:$C$2263,"*"&amp;RIGHT($A101,3)&amp;"*",'EUROSTAT_VBE_AutoP-Input'!$D$7:$D$2263,"4240*"))/1000+(SUMIFS('EUROSTAT_VBE_AutoP-Input'!R$7:R$2263,'EUROSTAT_VBE_AutoP-Input'!$B$7:$B$2263,$D101,'EUROSTAT_VBE_AutoP-Input'!$C$7:$C$2263,"*"&amp;RIGHT($A101,3)&amp;"*",'EUROSTAT_VBE_AutoP-Input'!$D$7:$D$2263,"3106*"))/1000</f>
        <v>1.741</v>
      </c>
      <c r="U101" s="17">
        <f>(SUMIFS('EUROSTAT_VBE_AutoP-Input'!S$7:S$2263,'EUROSTAT_VBE_AutoP-Input'!$B$7:$B$2263,$D101,'EUROSTAT_VBE_AutoP-Input'!$C$7:$C$2263,"*"&amp;RIGHT($A101,3)&amp;"*",'EUROSTAT_VBE_AutoP-Input'!$D$7:$D$2263,"4100*"))/1000+(SUMIFS('EUROSTAT_VBE_AutoP-Input'!S$7:S$2263,'EUROSTAT_VBE_AutoP-Input'!$B$7:$B$2263,$D101,'EUROSTAT_VBE_AutoP-Input'!$C$7:$C$2263,"*"&amp;RIGHT($A101,3)&amp;"*",'EUROSTAT_VBE_AutoP-Input'!$D$7:$D$2263,"4230*"))/1000+(SUMIFS('EUROSTAT_VBE_AutoP-Input'!S$7:S$2263,'EUROSTAT_VBE_AutoP-Input'!$B$7:$B$2263,$D101,'EUROSTAT_VBE_AutoP-Input'!$C$7:$C$2263,"*"&amp;RIGHT($A101,3)&amp;"*",'EUROSTAT_VBE_AutoP-Input'!$D$7:$D$2263,"4240*"))/1000+(SUMIFS('EUROSTAT_VBE_AutoP-Input'!S$7:S$2263,'EUROSTAT_VBE_AutoP-Input'!$B$7:$B$2263,$D101,'EUROSTAT_VBE_AutoP-Input'!$C$7:$C$2263,"*"&amp;RIGHT($A101,3)&amp;"*",'EUROSTAT_VBE_AutoP-Input'!$D$7:$D$2263,"3106*"))/1000</f>
        <v>0</v>
      </c>
      <c r="V101" s="17">
        <f>(SUMIFS('EUROSTAT_VBE_AutoP-Input'!T$7:T$2263,'EUROSTAT_VBE_AutoP-Input'!$B$7:$B$2263,$D101,'EUROSTAT_VBE_AutoP-Input'!$C$7:$C$2263,"*"&amp;RIGHT($A101,3)&amp;"*",'EUROSTAT_VBE_AutoP-Input'!$D$7:$D$2263,"4100*"))/1000+(SUMIFS('EUROSTAT_VBE_AutoP-Input'!T$7:T$2263,'EUROSTAT_VBE_AutoP-Input'!$B$7:$B$2263,$D101,'EUROSTAT_VBE_AutoP-Input'!$C$7:$C$2263,"*"&amp;RIGHT($A101,3)&amp;"*",'EUROSTAT_VBE_AutoP-Input'!$D$7:$D$2263,"4230*"))/1000+(SUMIFS('EUROSTAT_VBE_AutoP-Input'!T$7:T$2263,'EUROSTAT_VBE_AutoP-Input'!$B$7:$B$2263,$D101,'EUROSTAT_VBE_AutoP-Input'!$C$7:$C$2263,"*"&amp;RIGHT($A101,3)&amp;"*",'EUROSTAT_VBE_AutoP-Input'!$D$7:$D$2263,"4240*"))/1000+(SUMIFS('EUROSTAT_VBE_AutoP-Input'!T$7:T$2263,'EUROSTAT_VBE_AutoP-Input'!$B$7:$B$2263,$D101,'EUROSTAT_VBE_AutoP-Input'!$C$7:$C$2263,"*"&amp;RIGHT($A101,3)&amp;"*",'EUROSTAT_VBE_AutoP-Input'!$D$7:$D$2263,"3106*"))/1000</f>
        <v>0</v>
      </c>
      <c r="W101" s="17">
        <f>(SUMIFS('EUROSTAT_VBE_AutoP-Input'!U$7:U$2263,'EUROSTAT_VBE_AutoP-Input'!$B$7:$B$2263,$D101,'EUROSTAT_VBE_AutoP-Input'!$C$7:$C$2263,"*"&amp;RIGHT($A101,3)&amp;"*",'EUROSTAT_VBE_AutoP-Input'!$D$7:$D$2263,"4100*"))/1000+(SUMIFS('EUROSTAT_VBE_AutoP-Input'!U$7:U$2263,'EUROSTAT_VBE_AutoP-Input'!$B$7:$B$2263,$D101,'EUROSTAT_VBE_AutoP-Input'!$C$7:$C$2263,"*"&amp;RIGHT($A101,3)&amp;"*",'EUROSTAT_VBE_AutoP-Input'!$D$7:$D$2263,"4230*"))/1000+(SUMIFS('EUROSTAT_VBE_AutoP-Input'!U$7:U$2263,'EUROSTAT_VBE_AutoP-Input'!$B$7:$B$2263,$D101,'EUROSTAT_VBE_AutoP-Input'!$C$7:$C$2263,"*"&amp;RIGHT($A101,3)&amp;"*",'EUROSTAT_VBE_AutoP-Input'!$D$7:$D$2263,"4240*"))/1000+(SUMIFS('EUROSTAT_VBE_AutoP-Input'!U$7:U$2263,'EUROSTAT_VBE_AutoP-Input'!$B$7:$B$2263,$D101,'EUROSTAT_VBE_AutoP-Input'!$C$7:$C$2263,"*"&amp;RIGHT($A101,3)&amp;"*",'EUROSTAT_VBE_AutoP-Input'!$D$7:$D$2263,"3106*"))/1000</f>
        <v>0</v>
      </c>
      <c r="X101" s="17">
        <f>(SUMIFS('EUROSTAT_VBE_AutoP-Input'!V$7:V$2263,'EUROSTAT_VBE_AutoP-Input'!$B$7:$B$2263,$D101,'EUROSTAT_VBE_AutoP-Input'!$C$7:$C$2263,"*"&amp;RIGHT($A101,3)&amp;"*",'EUROSTAT_VBE_AutoP-Input'!$D$7:$D$2263,"4100*"))/1000+(SUMIFS('EUROSTAT_VBE_AutoP-Input'!V$7:V$2263,'EUROSTAT_VBE_AutoP-Input'!$B$7:$B$2263,$D101,'EUROSTAT_VBE_AutoP-Input'!$C$7:$C$2263,"*"&amp;RIGHT($A101,3)&amp;"*",'EUROSTAT_VBE_AutoP-Input'!$D$7:$D$2263,"4230*"))/1000+(SUMIFS('EUROSTAT_VBE_AutoP-Input'!V$7:V$2263,'EUROSTAT_VBE_AutoP-Input'!$B$7:$B$2263,$D101,'EUROSTAT_VBE_AutoP-Input'!$C$7:$C$2263,"*"&amp;RIGHT($A101,3)&amp;"*",'EUROSTAT_VBE_AutoP-Input'!$D$7:$D$2263,"4240*"))/1000+(SUMIFS('EUROSTAT_VBE_AutoP-Input'!V$7:V$2263,'EUROSTAT_VBE_AutoP-Input'!$B$7:$B$2263,$D101,'EUROSTAT_VBE_AutoP-Input'!$C$7:$C$2263,"*"&amp;RIGHT($A101,3)&amp;"*",'EUROSTAT_VBE_AutoP-Input'!$D$7:$D$2263,"3106*"))/1000</f>
        <v>0.57</v>
      </c>
      <c r="Y101" s="17">
        <f>(SUMIFS('EUROSTAT_VBE_AutoP-Input'!W$7:W$2263,'EUROSTAT_VBE_AutoP-Input'!$B$7:$B$2263,$D101,'EUROSTAT_VBE_AutoP-Input'!$C$7:$C$2263,"*"&amp;RIGHT($A101,3)&amp;"*",'EUROSTAT_VBE_AutoP-Input'!$D$7:$D$2263,"4100*"))/1000+(SUMIFS('EUROSTAT_VBE_AutoP-Input'!W$7:W$2263,'EUROSTAT_VBE_AutoP-Input'!$B$7:$B$2263,$D101,'EUROSTAT_VBE_AutoP-Input'!$C$7:$C$2263,"*"&amp;RIGHT($A101,3)&amp;"*",'EUROSTAT_VBE_AutoP-Input'!$D$7:$D$2263,"4230*"))/1000+(SUMIFS('EUROSTAT_VBE_AutoP-Input'!W$7:W$2263,'EUROSTAT_VBE_AutoP-Input'!$B$7:$B$2263,$D101,'EUROSTAT_VBE_AutoP-Input'!$C$7:$C$2263,"*"&amp;RIGHT($A101,3)&amp;"*",'EUROSTAT_VBE_AutoP-Input'!$D$7:$D$2263,"4240*"))/1000+(SUMIFS('EUROSTAT_VBE_AutoP-Input'!W$7:W$2263,'EUROSTAT_VBE_AutoP-Input'!$B$7:$B$2263,$D101,'EUROSTAT_VBE_AutoP-Input'!$C$7:$C$2263,"*"&amp;RIGHT($A101,3)&amp;"*",'EUROSTAT_VBE_AutoP-Input'!$D$7:$D$2263,"3106*"))/1000</f>
        <v>0</v>
      </c>
      <c r="Z101" s="17">
        <f>(SUMIFS('EUROSTAT_VBE_AutoP-Input'!X$7:X$2263,'EUROSTAT_VBE_AutoP-Input'!$B$7:$B$2263,$D101,'EUROSTAT_VBE_AutoP-Input'!$C$7:$C$2263,"*"&amp;RIGHT($A101,3)&amp;"*",'EUROSTAT_VBE_AutoP-Input'!$D$7:$D$2263,"4100*"))/1000+(SUMIFS('EUROSTAT_VBE_AutoP-Input'!X$7:X$2263,'EUROSTAT_VBE_AutoP-Input'!$B$7:$B$2263,$D101,'EUROSTAT_VBE_AutoP-Input'!$C$7:$C$2263,"*"&amp;RIGHT($A101,3)&amp;"*",'EUROSTAT_VBE_AutoP-Input'!$D$7:$D$2263,"4230*"))/1000+(SUMIFS('EUROSTAT_VBE_AutoP-Input'!X$7:X$2263,'EUROSTAT_VBE_AutoP-Input'!$B$7:$B$2263,$D101,'EUROSTAT_VBE_AutoP-Input'!$C$7:$C$2263,"*"&amp;RIGHT($A101,3)&amp;"*",'EUROSTAT_VBE_AutoP-Input'!$D$7:$D$2263,"4240*"))/1000+(SUMIFS('EUROSTAT_VBE_AutoP-Input'!X$7:X$2263,'EUROSTAT_VBE_AutoP-Input'!$B$7:$B$2263,$D101,'EUROSTAT_VBE_AutoP-Input'!$C$7:$C$2263,"*"&amp;RIGHT($A101,3)&amp;"*",'EUROSTAT_VBE_AutoP-Input'!$D$7:$D$2263,"3106*"))/1000</f>
        <v>1.042</v>
      </c>
      <c r="AA101" s="17">
        <f>(SUMIFS('EUROSTAT_VBE_AutoP-Input'!Y$7:Y$2263,'EUROSTAT_VBE_AutoP-Input'!$B$7:$B$2263,$D101,'EUROSTAT_VBE_AutoP-Input'!$C$7:$C$2263,"*"&amp;RIGHT($A101,3)&amp;"*",'EUROSTAT_VBE_AutoP-Input'!$D$7:$D$2263,"4100*"))/1000+(SUMIFS('EUROSTAT_VBE_AutoP-Input'!Y$7:Y$2263,'EUROSTAT_VBE_AutoP-Input'!$B$7:$B$2263,$D101,'EUROSTAT_VBE_AutoP-Input'!$C$7:$C$2263,"*"&amp;RIGHT($A101,3)&amp;"*",'EUROSTAT_VBE_AutoP-Input'!$D$7:$D$2263,"4230*"))/1000+(SUMIFS('EUROSTAT_VBE_AutoP-Input'!Y$7:Y$2263,'EUROSTAT_VBE_AutoP-Input'!$B$7:$B$2263,$D101,'EUROSTAT_VBE_AutoP-Input'!$C$7:$C$2263,"*"&amp;RIGHT($A101,3)&amp;"*",'EUROSTAT_VBE_AutoP-Input'!$D$7:$D$2263,"4240*"))/1000+(SUMIFS('EUROSTAT_VBE_AutoP-Input'!Y$7:Y$2263,'EUROSTAT_VBE_AutoP-Input'!$B$7:$B$2263,$D101,'EUROSTAT_VBE_AutoP-Input'!$C$7:$C$2263,"*"&amp;RIGHT($A101,3)&amp;"*",'EUROSTAT_VBE_AutoP-Input'!$D$7:$D$2263,"3106*"))/1000</f>
        <v>0</v>
      </c>
      <c r="AB101" s="17">
        <f>(SUMIFS('EUROSTAT_VBE_AutoP-Input'!Z$7:Z$2263,'EUROSTAT_VBE_AutoP-Input'!$B$7:$B$2263,$D101,'EUROSTAT_VBE_AutoP-Input'!$C$7:$C$2263,"*"&amp;RIGHT($A101,3)&amp;"*",'EUROSTAT_VBE_AutoP-Input'!$D$7:$D$2263,"4100*"))/1000+(SUMIFS('EUROSTAT_VBE_AutoP-Input'!Z$7:Z$2263,'EUROSTAT_VBE_AutoP-Input'!$B$7:$B$2263,$D101,'EUROSTAT_VBE_AutoP-Input'!$C$7:$C$2263,"*"&amp;RIGHT($A101,3)&amp;"*",'EUROSTAT_VBE_AutoP-Input'!$D$7:$D$2263,"4230*"))/1000+(SUMIFS('EUROSTAT_VBE_AutoP-Input'!Z$7:Z$2263,'EUROSTAT_VBE_AutoP-Input'!$B$7:$B$2263,$D101,'EUROSTAT_VBE_AutoP-Input'!$C$7:$C$2263,"*"&amp;RIGHT($A101,3)&amp;"*",'EUROSTAT_VBE_AutoP-Input'!$D$7:$D$2263,"4240*"))/1000+(SUMIFS('EUROSTAT_VBE_AutoP-Input'!Z$7:Z$2263,'EUROSTAT_VBE_AutoP-Input'!$B$7:$B$2263,$D101,'EUROSTAT_VBE_AutoP-Input'!$C$7:$C$2263,"*"&amp;RIGHT($A101,3)&amp;"*",'EUROSTAT_VBE_AutoP-Input'!$D$7:$D$2263,"3106*"))/1000</f>
        <v>0.016</v>
      </c>
      <c r="AC101" s="17">
        <f>(SUMIFS('EUROSTAT_VBE_AutoP-Input'!AA$7:AA$2263,'EUROSTAT_VBE_AutoP-Input'!$B$7:$B$2263,$D101,'EUROSTAT_VBE_AutoP-Input'!$C$7:$C$2263,"*"&amp;RIGHT($A101,3)&amp;"*",'EUROSTAT_VBE_AutoP-Input'!$D$7:$D$2263,"4100*"))/1000+(SUMIFS('EUROSTAT_VBE_AutoP-Input'!AA$7:AA$2263,'EUROSTAT_VBE_AutoP-Input'!$B$7:$B$2263,$D101,'EUROSTAT_VBE_AutoP-Input'!$C$7:$C$2263,"*"&amp;RIGHT($A101,3)&amp;"*",'EUROSTAT_VBE_AutoP-Input'!$D$7:$D$2263,"4230*"))/1000+(SUMIFS('EUROSTAT_VBE_AutoP-Input'!AA$7:AA$2263,'EUROSTAT_VBE_AutoP-Input'!$B$7:$B$2263,$D101,'EUROSTAT_VBE_AutoP-Input'!$C$7:$C$2263,"*"&amp;RIGHT($A101,3)&amp;"*",'EUROSTAT_VBE_AutoP-Input'!$D$7:$D$2263,"4240*"))/1000+(SUMIFS('EUROSTAT_VBE_AutoP-Input'!AA$7:AA$2263,'EUROSTAT_VBE_AutoP-Input'!$B$7:$B$2263,$D101,'EUROSTAT_VBE_AutoP-Input'!$C$7:$C$2263,"*"&amp;RIGHT($A101,3)&amp;"*",'EUROSTAT_VBE_AutoP-Input'!$D$7:$D$2263,"3106*"))/1000</f>
        <v>0</v>
      </c>
      <c r="AD101" s="17">
        <f>(SUMIFS('EUROSTAT_VBE_AutoP-Input'!AB$7:AB$2263,'EUROSTAT_VBE_AutoP-Input'!$B$7:$B$2263,$D101,'EUROSTAT_VBE_AutoP-Input'!$C$7:$C$2263,"*"&amp;RIGHT($A101,3)&amp;"*",'EUROSTAT_VBE_AutoP-Input'!$D$7:$D$2263,"4100*"))/1000+(SUMIFS('EUROSTAT_VBE_AutoP-Input'!AB$7:AB$2263,'EUROSTAT_VBE_AutoP-Input'!$B$7:$B$2263,$D101,'EUROSTAT_VBE_AutoP-Input'!$C$7:$C$2263,"*"&amp;RIGHT($A101,3)&amp;"*",'EUROSTAT_VBE_AutoP-Input'!$D$7:$D$2263,"4230*"))/1000+(SUMIFS('EUROSTAT_VBE_AutoP-Input'!AB$7:AB$2263,'EUROSTAT_VBE_AutoP-Input'!$B$7:$B$2263,$D101,'EUROSTAT_VBE_AutoP-Input'!$C$7:$C$2263,"*"&amp;RIGHT($A101,3)&amp;"*",'EUROSTAT_VBE_AutoP-Input'!$D$7:$D$2263,"4240*"))/1000+(SUMIFS('EUROSTAT_VBE_AutoP-Input'!AB$7:AB$2263,'EUROSTAT_VBE_AutoP-Input'!$B$7:$B$2263,$D101,'EUROSTAT_VBE_AutoP-Input'!$C$7:$C$2263,"*"&amp;RIGHT($A101,3)&amp;"*",'EUROSTAT_VBE_AutoP-Input'!$D$7:$D$2263,"3106*"))/1000</f>
        <v>5.689</v>
      </c>
      <c r="AE101" s="17">
        <f>(SUMIFS('EUROSTAT_VBE_AutoP-Input'!AC$7:AC$2263,'EUROSTAT_VBE_AutoP-Input'!$B$7:$B$2263,$D101,'EUROSTAT_VBE_AutoP-Input'!$C$7:$C$2263,"*"&amp;RIGHT($A101,3)&amp;"*",'EUROSTAT_VBE_AutoP-Input'!$D$7:$D$2263,"4100*"))/1000+(SUMIFS('EUROSTAT_VBE_AutoP-Input'!AC$7:AC$2263,'EUROSTAT_VBE_AutoP-Input'!$B$7:$B$2263,$D101,'EUROSTAT_VBE_AutoP-Input'!$C$7:$C$2263,"*"&amp;RIGHT($A101,3)&amp;"*",'EUROSTAT_VBE_AutoP-Input'!$D$7:$D$2263,"4230*"))/1000+(SUMIFS('EUROSTAT_VBE_AutoP-Input'!AC$7:AC$2263,'EUROSTAT_VBE_AutoP-Input'!$B$7:$B$2263,$D101,'EUROSTAT_VBE_AutoP-Input'!$C$7:$C$2263,"*"&amp;RIGHT($A101,3)&amp;"*",'EUROSTAT_VBE_AutoP-Input'!$D$7:$D$2263,"4240*"))/1000+(SUMIFS('EUROSTAT_VBE_AutoP-Input'!AC$7:AC$2263,'EUROSTAT_VBE_AutoP-Input'!$B$7:$B$2263,$D101,'EUROSTAT_VBE_AutoP-Input'!$C$7:$C$2263,"*"&amp;RIGHT($A101,3)&amp;"*",'EUROSTAT_VBE_AutoP-Input'!$D$7:$D$2263,"3106*"))/1000</f>
        <v>0</v>
      </c>
      <c r="AF101" s="17">
        <f>(SUMIFS('EUROSTAT_VBE_AutoP-Input'!AD$7:AD$2263,'EUROSTAT_VBE_AutoP-Input'!$B$7:$B$2263,$D101,'EUROSTAT_VBE_AutoP-Input'!$C$7:$C$2263,"*"&amp;RIGHT($A101,3)&amp;"*",'EUROSTAT_VBE_AutoP-Input'!$D$7:$D$2263,"4100*"))/1000+(SUMIFS('EUROSTAT_VBE_AutoP-Input'!AD$7:AD$2263,'EUROSTAT_VBE_AutoP-Input'!$B$7:$B$2263,$D101,'EUROSTAT_VBE_AutoP-Input'!$C$7:$C$2263,"*"&amp;RIGHT($A101,3)&amp;"*",'EUROSTAT_VBE_AutoP-Input'!$D$7:$D$2263,"4230*"))/1000+(SUMIFS('EUROSTAT_VBE_AutoP-Input'!AD$7:AD$2263,'EUROSTAT_VBE_AutoP-Input'!$B$7:$B$2263,$D101,'EUROSTAT_VBE_AutoP-Input'!$C$7:$C$2263,"*"&amp;RIGHT($A101,3)&amp;"*",'EUROSTAT_VBE_AutoP-Input'!$D$7:$D$2263,"4240*"))/1000+(SUMIFS('EUROSTAT_VBE_AutoP-Input'!AD$7:AD$2263,'EUROSTAT_VBE_AutoP-Input'!$B$7:$B$2263,$D101,'EUROSTAT_VBE_AutoP-Input'!$C$7:$C$2263,"*"&amp;RIGHT($A101,3)&amp;"*",'EUROSTAT_VBE_AutoP-Input'!$D$7:$D$2263,"3106*"))/1000</f>
        <v>1.896</v>
      </c>
      <c r="AG101" s="17">
        <f>(SUMIFS('EUROSTAT_VBE_AutoP-Input'!AE$7:AE$2263,'EUROSTAT_VBE_AutoP-Input'!$B$7:$B$2263,$D101,'EUROSTAT_VBE_AutoP-Input'!$C$7:$C$2263,"*"&amp;RIGHT($A101,3)&amp;"*",'EUROSTAT_VBE_AutoP-Input'!$D$7:$D$2263,"4100*"))/1000+(SUMIFS('EUROSTAT_VBE_AutoP-Input'!AE$7:AE$2263,'EUROSTAT_VBE_AutoP-Input'!$B$7:$B$2263,$D101,'EUROSTAT_VBE_AutoP-Input'!$C$7:$C$2263,"*"&amp;RIGHT($A101,3)&amp;"*",'EUROSTAT_VBE_AutoP-Input'!$D$7:$D$2263,"4230*"))/1000+(SUMIFS('EUROSTAT_VBE_AutoP-Input'!AE$7:AE$2263,'EUROSTAT_VBE_AutoP-Input'!$B$7:$B$2263,$D101,'EUROSTAT_VBE_AutoP-Input'!$C$7:$C$2263,"*"&amp;RIGHT($A101,3)&amp;"*",'EUROSTAT_VBE_AutoP-Input'!$D$7:$D$2263,"4240*"))/1000+(SUMIFS('EUROSTAT_VBE_AutoP-Input'!AE$7:AE$2263,'EUROSTAT_VBE_AutoP-Input'!$B$7:$B$2263,$D101,'EUROSTAT_VBE_AutoP-Input'!$C$7:$C$2263,"*"&amp;RIGHT($A101,3)&amp;"*",'EUROSTAT_VBE_AutoP-Input'!$D$7:$D$2263,"3106*"))/1000</f>
        <v>0</v>
      </c>
      <c r="AH101" s="17">
        <f>(SUMIFS('EUROSTAT_VBE_AutoP-Input'!AF$7:AF$2263,'EUROSTAT_VBE_AutoP-Input'!$B$7:$B$2263,$D101,'EUROSTAT_VBE_AutoP-Input'!$C$7:$C$2263,"*"&amp;RIGHT($A101,3)&amp;"*",'EUROSTAT_VBE_AutoP-Input'!$D$7:$D$2263,"4100*"))/1000+(SUMIFS('EUROSTAT_VBE_AutoP-Input'!AF$7:AF$2263,'EUROSTAT_VBE_AutoP-Input'!$B$7:$B$2263,$D101,'EUROSTAT_VBE_AutoP-Input'!$C$7:$C$2263,"*"&amp;RIGHT($A101,3)&amp;"*",'EUROSTAT_VBE_AutoP-Input'!$D$7:$D$2263,"4230*"))/1000+(SUMIFS('EUROSTAT_VBE_AutoP-Input'!AF$7:AF$2263,'EUROSTAT_VBE_AutoP-Input'!$B$7:$B$2263,$D101,'EUROSTAT_VBE_AutoP-Input'!$C$7:$C$2263,"*"&amp;RIGHT($A101,3)&amp;"*",'EUROSTAT_VBE_AutoP-Input'!$D$7:$D$2263,"4240*"))/1000+(SUMIFS('EUROSTAT_VBE_AutoP-Input'!AF$7:AF$2263,'EUROSTAT_VBE_AutoP-Input'!$B$7:$B$2263,$D101,'EUROSTAT_VBE_AutoP-Input'!$C$7:$C$2263,"*"&amp;RIGHT($A101,3)&amp;"*",'EUROSTAT_VBE_AutoP-Input'!$D$7:$D$2263,"3106*"))/1000</f>
        <v>5.374</v>
      </c>
      <c r="AI101" s="17">
        <f>(SUMIFS('EUROSTAT_VBE_AutoP-Input'!AG$7:AG$2263,'EUROSTAT_VBE_AutoP-Input'!$B$7:$B$2263,$D101,'EUROSTAT_VBE_AutoP-Input'!$C$7:$C$2263,"*"&amp;RIGHT($A101,3)&amp;"*",'EUROSTAT_VBE_AutoP-Input'!$D$7:$D$2263,"4100*"))/1000+(SUMIFS('EUROSTAT_VBE_AutoP-Input'!AG$7:AG$2263,'EUROSTAT_VBE_AutoP-Input'!$B$7:$B$2263,$D101,'EUROSTAT_VBE_AutoP-Input'!$C$7:$C$2263,"*"&amp;RIGHT($A101,3)&amp;"*",'EUROSTAT_VBE_AutoP-Input'!$D$7:$D$2263,"4230*"))/1000+(SUMIFS('EUROSTAT_VBE_AutoP-Input'!AG$7:AG$2263,'EUROSTAT_VBE_AutoP-Input'!$B$7:$B$2263,$D101,'EUROSTAT_VBE_AutoP-Input'!$C$7:$C$2263,"*"&amp;RIGHT($A101,3)&amp;"*",'EUROSTAT_VBE_AutoP-Input'!$D$7:$D$2263,"4240*"))/1000+(SUMIFS('EUROSTAT_VBE_AutoP-Input'!AG$7:AG$2263,'EUROSTAT_VBE_AutoP-Input'!$B$7:$B$2263,$D101,'EUROSTAT_VBE_AutoP-Input'!$C$7:$C$2263,"*"&amp;RIGHT($A101,3)&amp;"*",'EUROSTAT_VBE_AutoP-Input'!$D$7:$D$2263,"3106*"))/1000</f>
        <v>2.01</v>
      </c>
      <c r="AJ101" s="17">
        <f>(SUMIFS('EUROSTAT_VBE_AutoP-Input'!AH$7:AH$2263,'EUROSTAT_VBE_AutoP-Input'!$B$7:$B$2263,$D101,'EUROSTAT_VBE_AutoP-Input'!$C$7:$C$2263,"*"&amp;RIGHT($A101,3)&amp;"*",'EUROSTAT_VBE_AutoP-Input'!$D$7:$D$2263,"4100*"))/1000+(SUMIFS('EUROSTAT_VBE_AutoP-Input'!AH$7:AH$2263,'EUROSTAT_VBE_AutoP-Input'!$B$7:$B$2263,$D101,'EUROSTAT_VBE_AutoP-Input'!$C$7:$C$2263,"*"&amp;RIGHT($A101,3)&amp;"*",'EUROSTAT_VBE_AutoP-Input'!$D$7:$D$2263,"4230*"))/1000+(SUMIFS('EUROSTAT_VBE_AutoP-Input'!AH$7:AH$2263,'EUROSTAT_VBE_AutoP-Input'!$B$7:$B$2263,$D101,'EUROSTAT_VBE_AutoP-Input'!$C$7:$C$2263,"*"&amp;RIGHT($A101,3)&amp;"*",'EUROSTAT_VBE_AutoP-Input'!$D$7:$D$2263,"4240*"))/1000+(SUMIFS('EUROSTAT_VBE_AutoP-Input'!AH$7:AH$2263,'EUROSTAT_VBE_AutoP-Input'!$B$7:$B$2263,$D101,'EUROSTAT_VBE_AutoP-Input'!$C$7:$C$2263,"*"&amp;RIGHT($A101,3)&amp;"*",'EUROSTAT_VBE_AutoP-Input'!$D$7:$D$2263,"3106*"))/1000</f>
        <v>0</v>
      </c>
      <c r="AK101" s="17">
        <f>(SUMIFS('EUROSTAT_VBE_AutoP-Input'!AI$7:AI$2263,'EUROSTAT_VBE_AutoP-Input'!$B$7:$B$2263,$D101,'EUROSTAT_VBE_AutoP-Input'!$C$7:$C$2263,"*"&amp;RIGHT($A101,3)&amp;"*",'EUROSTAT_VBE_AutoP-Input'!$D$7:$D$2263,"4100*"))/1000+(SUMIFS('EUROSTAT_VBE_AutoP-Input'!AI$7:AI$2263,'EUROSTAT_VBE_AutoP-Input'!$B$7:$B$2263,$D101,'EUROSTAT_VBE_AutoP-Input'!$C$7:$C$2263,"*"&amp;RIGHT($A101,3)&amp;"*",'EUROSTAT_VBE_AutoP-Input'!$D$7:$D$2263,"4230*"))/1000+(SUMIFS('EUROSTAT_VBE_AutoP-Input'!AI$7:AI$2263,'EUROSTAT_VBE_AutoP-Input'!$B$7:$B$2263,$D101,'EUROSTAT_VBE_AutoP-Input'!$C$7:$C$2263,"*"&amp;RIGHT($A101,3)&amp;"*",'EUROSTAT_VBE_AutoP-Input'!$D$7:$D$2263,"4240*"))/1000+(SUMIFS('EUROSTAT_VBE_AutoP-Input'!AI$7:AI$2263,'EUROSTAT_VBE_AutoP-Input'!$B$7:$B$2263,$D101,'EUROSTAT_VBE_AutoP-Input'!$C$7:$C$2263,"*"&amp;RIGHT($A101,3)&amp;"*",'EUROSTAT_VBE_AutoP-Input'!$D$7:$D$2263,"3106*"))/1000</f>
        <v>0.001</v>
      </c>
      <c r="AL101" s="17">
        <f>(SUMIFS('EUROSTAT_VBE_AutoP-Input'!AJ$7:AJ$2263,'EUROSTAT_VBE_AutoP-Input'!$B$7:$B$2263,$D101,'EUROSTAT_VBE_AutoP-Input'!$C$7:$C$2263,"*"&amp;RIGHT($A101,3)&amp;"*",'EUROSTAT_VBE_AutoP-Input'!$D$7:$D$2263,"4100*"))/1000+(SUMIFS('EUROSTAT_VBE_AutoP-Input'!AJ$7:AJ$2263,'EUROSTAT_VBE_AutoP-Input'!$B$7:$B$2263,$D101,'EUROSTAT_VBE_AutoP-Input'!$C$7:$C$2263,"*"&amp;RIGHT($A101,3)&amp;"*",'EUROSTAT_VBE_AutoP-Input'!$D$7:$D$2263,"4230*"))/1000+(SUMIFS('EUROSTAT_VBE_AutoP-Input'!AJ$7:AJ$2263,'EUROSTAT_VBE_AutoP-Input'!$B$7:$B$2263,$D101,'EUROSTAT_VBE_AutoP-Input'!$C$7:$C$2263,"*"&amp;RIGHT($A101,3)&amp;"*",'EUROSTAT_VBE_AutoP-Input'!$D$7:$D$2263,"4240*"))/1000+(SUMIFS('EUROSTAT_VBE_AutoP-Input'!AJ$7:AJ$2263,'EUROSTAT_VBE_AutoP-Input'!$B$7:$B$2263,$D101,'EUROSTAT_VBE_AutoP-Input'!$C$7:$C$2263,"*"&amp;RIGHT($A101,3)&amp;"*",'EUROSTAT_VBE_AutoP-Input'!$D$7:$D$2263,"3106*"))/1000</f>
        <v>1.488</v>
      </c>
      <c r="AM101" s="17">
        <f>(SUMIFS('EUROSTAT_VBE_AutoP-Input'!AK$7:AK$2263,'EUROSTAT_VBE_AutoP-Input'!$B$7:$B$2263,$D101,'EUROSTAT_VBE_AutoP-Input'!$C$7:$C$2263,"*"&amp;RIGHT($A101,3)&amp;"*",'EUROSTAT_VBE_AutoP-Input'!$D$7:$D$2263,"4100*"))/1000+(SUMIFS('EUROSTAT_VBE_AutoP-Input'!AK$7:AK$2263,'EUROSTAT_VBE_AutoP-Input'!$B$7:$B$2263,$D101,'EUROSTAT_VBE_AutoP-Input'!$C$7:$C$2263,"*"&amp;RIGHT($A101,3)&amp;"*",'EUROSTAT_VBE_AutoP-Input'!$D$7:$D$2263,"4230*"))/1000+(SUMIFS('EUROSTAT_VBE_AutoP-Input'!AK$7:AK$2263,'EUROSTAT_VBE_AutoP-Input'!$B$7:$B$2263,$D101,'EUROSTAT_VBE_AutoP-Input'!$C$7:$C$2263,"*"&amp;RIGHT($A101,3)&amp;"*",'EUROSTAT_VBE_AutoP-Input'!$D$7:$D$2263,"4240*"))/1000+(SUMIFS('EUROSTAT_VBE_AutoP-Input'!AK$7:AK$2263,'EUROSTAT_VBE_AutoP-Input'!$B$7:$B$2263,$D101,'EUROSTAT_VBE_AutoP-Input'!$C$7:$C$2263,"*"&amp;RIGHT($A101,3)&amp;"*",'EUROSTAT_VBE_AutoP-Input'!$D$7:$D$2263,"3106*"))/1000</f>
        <v>76.811</v>
      </c>
      <c r="AN101" s="20"/>
      <c r="AO101" s="49"/>
      <c r="AP101" s="49"/>
      <c r="AQ101" s="49"/>
      <c r="AR101" s="49"/>
      <c r="AS101" s="49"/>
    </row>
    <row r="102" spans="1:45">
      <c r="A102" t="str">
        <f>LEFT('EUROSTAT_VBE_AutoP-Input'!$C$151,8)</f>
        <v>B_101039</v>
      </c>
      <c r="B102" s="12" t="s">
        <v>629</v>
      </c>
      <c r="C102" t="s">
        <v>293</v>
      </c>
      <c r="D102" t="s">
        <v>126</v>
      </c>
      <c r="E102" s="189" t="s">
        <v>240</v>
      </c>
      <c r="F102" s="189" t="s">
        <v>260</v>
      </c>
      <c r="G102" s="17">
        <f>(SUMIFS('EUROSTAT_VBE_AutoP-Input'!E$7:E$2263,'EUROSTAT_VBE_AutoP-Input'!$B$7:$B$2263,$D102,'EUROSTAT_VBE_AutoP-Input'!$C$7:$C$2263,"*"&amp;RIGHT($A102,3)&amp;"*",'EUROSTAT_VBE_AutoP-Input'!$D$7:$D$2263,"421*"))/1000</f>
        <v>0</v>
      </c>
      <c r="H102" s="17">
        <f>(SUMIFS('EUROSTAT_VBE_AutoP-Input'!F$7:F$2263,'EUROSTAT_VBE_AutoP-Input'!$B$7:$B$2263,$D102,'EUROSTAT_VBE_AutoP-Input'!$C$7:$C$2263,"*"&amp;RIGHT($A102,3)&amp;"*",'EUROSTAT_VBE_AutoP-Input'!$D$7:$D$2263,"421*"))/1000</f>
        <v>0</v>
      </c>
      <c r="I102" s="17">
        <f>(SUMIFS('EUROSTAT_VBE_AutoP-Input'!G$7:G$2263,'EUROSTAT_VBE_AutoP-Input'!$B$7:$B$2263,$D102,'EUROSTAT_VBE_AutoP-Input'!$C$7:$C$2263,"*"&amp;RIGHT($A102,3)&amp;"*",'EUROSTAT_VBE_AutoP-Input'!$D$7:$D$2263,"421*"))/1000</f>
        <v>0</v>
      </c>
      <c r="J102" s="17">
        <f>(SUMIFS('EUROSTAT_VBE_AutoP-Input'!H$7:H$2263,'EUROSTAT_VBE_AutoP-Input'!$B$7:$B$2263,$D102,'EUROSTAT_VBE_AutoP-Input'!$C$7:$C$2263,"*"&amp;RIGHT($A102,3)&amp;"*",'EUROSTAT_VBE_AutoP-Input'!$D$7:$D$2263,"421*"))/1000</f>
        <v>0</v>
      </c>
      <c r="K102" s="17">
        <f>(SUMIFS('EUROSTAT_VBE_AutoP-Input'!I$7:I$2263,'EUROSTAT_VBE_AutoP-Input'!$B$7:$B$2263,$D102,'EUROSTAT_VBE_AutoP-Input'!$C$7:$C$2263,"*"&amp;RIGHT($A102,3)&amp;"*",'EUROSTAT_VBE_AutoP-Input'!$D$7:$D$2263,"421*"))/1000</f>
        <v>0</v>
      </c>
      <c r="L102" s="17">
        <f>(SUMIFS('EUROSTAT_VBE_AutoP-Input'!J$7:J$2263,'EUROSTAT_VBE_AutoP-Input'!$B$7:$B$2263,$D102,'EUROSTAT_VBE_AutoP-Input'!$C$7:$C$2263,"*"&amp;RIGHT($A102,3)&amp;"*",'EUROSTAT_VBE_AutoP-Input'!$D$7:$D$2263,"421*"))/1000</f>
        <v>0</v>
      </c>
      <c r="M102" s="17">
        <f>(SUMIFS('EUROSTAT_VBE_AutoP-Input'!K$7:K$2263,'EUROSTAT_VBE_AutoP-Input'!$B$7:$B$2263,$D102,'EUROSTAT_VBE_AutoP-Input'!$C$7:$C$2263,"*"&amp;RIGHT($A102,3)&amp;"*",'EUROSTAT_VBE_AutoP-Input'!$D$7:$D$2263,"421*"))/1000</f>
        <v>0</v>
      </c>
      <c r="N102" s="17">
        <f>(SUMIFS('EUROSTAT_VBE_AutoP-Input'!L$7:L$2263,'EUROSTAT_VBE_AutoP-Input'!$B$7:$B$2263,$D102,'EUROSTAT_VBE_AutoP-Input'!$C$7:$C$2263,"*"&amp;RIGHT($A102,3)&amp;"*",'EUROSTAT_VBE_AutoP-Input'!$D$7:$D$2263,"421*"))/1000</f>
        <v>0</v>
      </c>
      <c r="O102" s="17">
        <f>(SUMIFS('EUROSTAT_VBE_AutoP-Input'!M$7:M$2263,'EUROSTAT_VBE_AutoP-Input'!$B$7:$B$2263,$D102,'EUROSTAT_VBE_AutoP-Input'!$C$7:$C$2263,"*"&amp;RIGHT($A102,3)&amp;"*",'EUROSTAT_VBE_AutoP-Input'!$D$7:$D$2263,"421*"))/1000</f>
        <v>0</v>
      </c>
      <c r="P102" s="17">
        <f>(SUMIFS('EUROSTAT_VBE_AutoP-Input'!N$7:N$2263,'EUROSTAT_VBE_AutoP-Input'!$B$7:$B$2263,$D102,'EUROSTAT_VBE_AutoP-Input'!$C$7:$C$2263,"*"&amp;RIGHT($A102,3)&amp;"*",'EUROSTAT_VBE_AutoP-Input'!$D$7:$D$2263,"421*"))/1000</f>
        <v>0</v>
      </c>
      <c r="Q102" s="17">
        <f>(SUMIFS('EUROSTAT_VBE_AutoP-Input'!O$7:O$2263,'EUROSTAT_VBE_AutoP-Input'!$B$7:$B$2263,$D102,'EUROSTAT_VBE_AutoP-Input'!$C$7:$C$2263,"*"&amp;RIGHT($A102,3)&amp;"*",'EUROSTAT_VBE_AutoP-Input'!$D$7:$D$2263,"421*"))/1000</f>
        <v>0.241</v>
      </c>
      <c r="R102" s="17">
        <f>(SUMIFS('EUROSTAT_VBE_AutoP-Input'!P$7:P$2263,'EUROSTAT_VBE_AutoP-Input'!$B$7:$B$2263,$D102,'EUROSTAT_VBE_AutoP-Input'!$C$7:$C$2263,"*"&amp;RIGHT($A102,3)&amp;"*",'EUROSTAT_VBE_AutoP-Input'!$D$7:$D$2263,"421*"))/1000</f>
        <v>0</v>
      </c>
      <c r="S102" s="17">
        <f>(SUMIFS('EUROSTAT_VBE_AutoP-Input'!Q$7:Q$2263,'EUROSTAT_VBE_AutoP-Input'!$B$7:$B$2263,$D102,'EUROSTAT_VBE_AutoP-Input'!$C$7:$C$2263,"*"&amp;RIGHT($A102,3)&amp;"*",'EUROSTAT_VBE_AutoP-Input'!$D$7:$D$2263,"421*"))/1000</f>
        <v>0</v>
      </c>
      <c r="T102" s="17">
        <f>(SUMIFS('EUROSTAT_VBE_AutoP-Input'!R$7:R$2263,'EUROSTAT_VBE_AutoP-Input'!$B$7:$B$2263,$D102,'EUROSTAT_VBE_AutoP-Input'!$C$7:$C$2263,"*"&amp;RIGHT($A102,3)&amp;"*",'EUROSTAT_VBE_AutoP-Input'!$D$7:$D$2263,"421*"))/1000</f>
        <v>0</v>
      </c>
      <c r="U102" s="17">
        <f>(SUMIFS('EUROSTAT_VBE_AutoP-Input'!S$7:S$2263,'EUROSTAT_VBE_AutoP-Input'!$B$7:$B$2263,$D102,'EUROSTAT_VBE_AutoP-Input'!$C$7:$C$2263,"*"&amp;RIGHT($A102,3)&amp;"*",'EUROSTAT_VBE_AutoP-Input'!$D$7:$D$2263,"421*"))/1000</f>
        <v>0</v>
      </c>
      <c r="V102" s="17">
        <f>(SUMIFS('EUROSTAT_VBE_AutoP-Input'!T$7:T$2263,'EUROSTAT_VBE_AutoP-Input'!$B$7:$B$2263,$D102,'EUROSTAT_VBE_AutoP-Input'!$C$7:$C$2263,"*"&amp;RIGHT($A102,3)&amp;"*",'EUROSTAT_VBE_AutoP-Input'!$D$7:$D$2263,"421*"))/1000</f>
        <v>0</v>
      </c>
      <c r="W102" s="17">
        <f>(SUMIFS('EUROSTAT_VBE_AutoP-Input'!U$7:U$2263,'EUROSTAT_VBE_AutoP-Input'!$B$7:$B$2263,$D102,'EUROSTAT_VBE_AutoP-Input'!$C$7:$C$2263,"*"&amp;RIGHT($A102,3)&amp;"*",'EUROSTAT_VBE_AutoP-Input'!$D$7:$D$2263,"421*"))/1000</f>
        <v>0</v>
      </c>
      <c r="X102" s="17">
        <f>(SUMIFS('EUROSTAT_VBE_AutoP-Input'!V$7:V$2263,'EUROSTAT_VBE_AutoP-Input'!$B$7:$B$2263,$D102,'EUROSTAT_VBE_AutoP-Input'!$C$7:$C$2263,"*"&amp;RIGHT($A102,3)&amp;"*",'EUROSTAT_VBE_AutoP-Input'!$D$7:$D$2263,"421*"))/1000</f>
        <v>0</v>
      </c>
      <c r="Y102" s="17">
        <f>(SUMIFS('EUROSTAT_VBE_AutoP-Input'!W$7:W$2263,'EUROSTAT_VBE_AutoP-Input'!$B$7:$B$2263,$D102,'EUROSTAT_VBE_AutoP-Input'!$C$7:$C$2263,"*"&amp;RIGHT($A102,3)&amp;"*",'EUROSTAT_VBE_AutoP-Input'!$D$7:$D$2263,"421*"))/1000</f>
        <v>0</v>
      </c>
      <c r="Z102" s="17">
        <f>(SUMIFS('EUROSTAT_VBE_AutoP-Input'!X$7:X$2263,'EUROSTAT_VBE_AutoP-Input'!$B$7:$B$2263,$D102,'EUROSTAT_VBE_AutoP-Input'!$C$7:$C$2263,"*"&amp;RIGHT($A102,3)&amp;"*",'EUROSTAT_VBE_AutoP-Input'!$D$7:$D$2263,"421*"))/1000</f>
        <v>0</v>
      </c>
      <c r="AA102" s="17">
        <f>(SUMIFS('EUROSTAT_VBE_AutoP-Input'!Y$7:Y$2263,'EUROSTAT_VBE_AutoP-Input'!$B$7:$B$2263,$D102,'EUROSTAT_VBE_AutoP-Input'!$C$7:$C$2263,"*"&amp;RIGHT($A102,3)&amp;"*",'EUROSTAT_VBE_AutoP-Input'!$D$7:$D$2263,"421*"))/1000</f>
        <v>0</v>
      </c>
      <c r="AB102" s="17">
        <f>(SUMIFS('EUROSTAT_VBE_AutoP-Input'!Z$7:Z$2263,'EUROSTAT_VBE_AutoP-Input'!$B$7:$B$2263,$D102,'EUROSTAT_VBE_AutoP-Input'!$C$7:$C$2263,"*"&amp;RIGHT($A102,3)&amp;"*",'EUROSTAT_VBE_AutoP-Input'!$D$7:$D$2263,"421*"))/1000</f>
        <v>0</v>
      </c>
      <c r="AC102" s="17">
        <f>(SUMIFS('EUROSTAT_VBE_AutoP-Input'!AA$7:AA$2263,'EUROSTAT_VBE_AutoP-Input'!$B$7:$B$2263,$D102,'EUROSTAT_VBE_AutoP-Input'!$C$7:$C$2263,"*"&amp;RIGHT($A102,3)&amp;"*",'EUROSTAT_VBE_AutoP-Input'!$D$7:$D$2263,"421*"))/1000</f>
        <v>0</v>
      </c>
      <c r="AD102" s="17">
        <f>(SUMIFS('EUROSTAT_VBE_AutoP-Input'!AB$7:AB$2263,'EUROSTAT_VBE_AutoP-Input'!$B$7:$B$2263,$D102,'EUROSTAT_VBE_AutoP-Input'!$C$7:$C$2263,"*"&amp;RIGHT($A102,3)&amp;"*",'EUROSTAT_VBE_AutoP-Input'!$D$7:$D$2263,"421*"))/1000</f>
        <v>0</v>
      </c>
      <c r="AE102" s="17">
        <f>(SUMIFS('EUROSTAT_VBE_AutoP-Input'!AC$7:AC$2263,'EUROSTAT_VBE_AutoP-Input'!$B$7:$B$2263,$D102,'EUROSTAT_VBE_AutoP-Input'!$C$7:$C$2263,"*"&amp;RIGHT($A102,3)&amp;"*",'EUROSTAT_VBE_AutoP-Input'!$D$7:$D$2263,"421*"))/1000</f>
        <v>0</v>
      </c>
      <c r="AF102" s="17">
        <f>(SUMIFS('EUROSTAT_VBE_AutoP-Input'!AD$7:AD$2263,'EUROSTAT_VBE_AutoP-Input'!$B$7:$B$2263,$D102,'EUROSTAT_VBE_AutoP-Input'!$C$7:$C$2263,"*"&amp;RIGHT($A102,3)&amp;"*",'EUROSTAT_VBE_AutoP-Input'!$D$7:$D$2263,"421*"))/1000</f>
        <v>0.98</v>
      </c>
      <c r="AG102" s="17">
        <f>(SUMIFS('EUROSTAT_VBE_AutoP-Input'!AE$7:AE$2263,'EUROSTAT_VBE_AutoP-Input'!$B$7:$B$2263,$D102,'EUROSTAT_VBE_AutoP-Input'!$C$7:$C$2263,"*"&amp;RIGHT($A102,3)&amp;"*",'EUROSTAT_VBE_AutoP-Input'!$D$7:$D$2263,"421*"))/1000</f>
        <v>0</v>
      </c>
      <c r="AH102" s="17">
        <f>(SUMIFS('EUROSTAT_VBE_AutoP-Input'!AF$7:AF$2263,'EUROSTAT_VBE_AutoP-Input'!$B$7:$B$2263,$D102,'EUROSTAT_VBE_AutoP-Input'!$C$7:$C$2263,"*"&amp;RIGHT($A102,3)&amp;"*",'EUROSTAT_VBE_AutoP-Input'!$D$7:$D$2263,"421*"))/1000</f>
        <v>0</v>
      </c>
      <c r="AI102" s="17">
        <f>(SUMIFS('EUROSTAT_VBE_AutoP-Input'!AG$7:AG$2263,'EUROSTAT_VBE_AutoP-Input'!$B$7:$B$2263,$D102,'EUROSTAT_VBE_AutoP-Input'!$C$7:$C$2263,"*"&amp;RIGHT($A102,3)&amp;"*",'EUROSTAT_VBE_AutoP-Input'!$D$7:$D$2263,"421*"))/1000</f>
        <v>0</v>
      </c>
      <c r="AJ102" s="17">
        <f>(SUMIFS('EUROSTAT_VBE_AutoP-Input'!AH$7:AH$2263,'EUROSTAT_VBE_AutoP-Input'!$B$7:$B$2263,$D102,'EUROSTAT_VBE_AutoP-Input'!$C$7:$C$2263,"*"&amp;RIGHT($A102,3)&amp;"*",'EUROSTAT_VBE_AutoP-Input'!$D$7:$D$2263,"421*"))/1000</f>
        <v>0</v>
      </c>
      <c r="AK102" s="17">
        <f>(SUMIFS('EUROSTAT_VBE_AutoP-Input'!AI$7:AI$2263,'EUROSTAT_VBE_AutoP-Input'!$B$7:$B$2263,$D102,'EUROSTAT_VBE_AutoP-Input'!$C$7:$C$2263,"*"&amp;RIGHT($A102,3)&amp;"*",'EUROSTAT_VBE_AutoP-Input'!$D$7:$D$2263,"421*"))/1000</f>
        <v>0</v>
      </c>
      <c r="AL102" s="17">
        <f>(SUMIFS('EUROSTAT_VBE_AutoP-Input'!AJ$7:AJ$2263,'EUROSTAT_VBE_AutoP-Input'!$B$7:$B$2263,$D102,'EUROSTAT_VBE_AutoP-Input'!$C$7:$C$2263,"*"&amp;RIGHT($A102,3)&amp;"*",'EUROSTAT_VBE_AutoP-Input'!$D$7:$D$2263,"421*"))/1000</f>
        <v>0</v>
      </c>
      <c r="AM102" s="17">
        <f>(SUMIFS('EUROSTAT_VBE_AutoP-Input'!AK$7:AK$2263,'EUROSTAT_VBE_AutoP-Input'!$B$7:$B$2263,$D102,'EUROSTAT_VBE_AutoP-Input'!$C$7:$C$2263,"*"&amp;RIGHT($A102,3)&amp;"*",'EUROSTAT_VBE_AutoP-Input'!$D$7:$D$2263,"421*"))/1000</f>
        <v>1.355</v>
      </c>
      <c r="AN102" s="20"/>
      <c r="AO102" s="49"/>
      <c r="AP102" s="49"/>
      <c r="AQ102" s="49"/>
      <c r="AR102" s="49"/>
      <c r="AS102" s="49"/>
    </row>
    <row r="103" spans="1:45">
      <c r="A103" t="str">
        <f>LEFT('EUROSTAT_VBE_AutoP-Input'!$C$151,8)</f>
        <v>B_101039</v>
      </c>
      <c r="B103" s="12" t="s">
        <v>629</v>
      </c>
      <c r="C103" t="s">
        <v>293</v>
      </c>
      <c r="D103" t="s">
        <v>126</v>
      </c>
      <c r="E103" s="189" t="s">
        <v>241</v>
      </c>
      <c r="F103" s="189" t="s">
        <v>261</v>
      </c>
      <c r="G103" s="17">
        <f>(SUMIFS('EUROSTAT_VBE_AutoP-Input'!E$7:E$2263,'EUROSTAT_VBE_AutoP-Input'!$B$7:$B$2263,$D103,'EUROSTAT_VBE_AutoP-Input'!$C$7:$C$2263,"*"&amp;RIGHT($A103,3)&amp;"*",'EUROSTAT_VBE_AutoP-Input'!$D$7:$D$2263,"422*"))/1000</f>
        <v>0</v>
      </c>
      <c r="H103" s="17">
        <f>(SUMIFS('EUROSTAT_VBE_AutoP-Input'!F$7:F$2263,'EUROSTAT_VBE_AutoP-Input'!$B$7:$B$2263,$D103,'EUROSTAT_VBE_AutoP-Input'!$C$7:$C$2263,"*"&amp;RIGHT($A103,3)&amp;"*",'EUROSTAT_VBE_AutoP-Input'!$D$7:$D$2263,"422*"))/1000</f>
        <v>0</v>
      </c>
      <c r="I103" s="17">
        <f>(SUMIFS('EUROSTAT_VBE_AutoP-Input'!G$7:G$2263,'EUROSTAT_VBE_AutoP-Input'!$B$7:$B$2263,$D103,'EUROSTAT_VBE_AutoP-Input'!$C$7:$C$2263,"*"&amp;RIGHT($A103,3)&amp;"*",'EUROSTAT_VBE_AutoP-Input'!$D$7:$D$2263,"422*"))/1000</f>
        <v>0</v>
      </c>
      <c r="J103" s="17">
        <f>(SUMIFS('EUROSTAT_VBE_AutoP-Input'!H$7:H$2263,'EUROSTAT_VBE_AutoP-Input'!$B$7:$B$2263,$D103,'EUROSTAT_VBE_AutoP-Input'!$C$7:$C$2263,"*"&amp;RIGHT($A103,3)&amp;"*",'EUROSTAT_VBE_AutoP-Input'!$D$7:$D$2263,"422*"))/1000</f>
        <v>0</v>
      </c>
      <c r="K103" s="17">
        <f>(SUMIFS('EUROSTAT_VBE_AutoP-Input'!I$7:I$2263,'EUROSTAT_VBE_AutoP-Input'!$B$7:$B$2263,$D103,'EUROSTAT_VBE_AutoP-Input'!$C$7:$C$2263,"*"&amp;RIGHT($A103,3)&amp;"*",'EUROSTAT_VBE_AutoP-Input'!$D$7:$D$2263,"422*"))/1000</f>
        <v>0</v>
      </c>
      <c r="L103" s="17">
        <f>(SUMIFS('EUROSTAT_VBE_AutoP-Input'!J$7:J$2263,'EUROSTAT_VBE_AutoP-Input'!$B$7:$B$2263,$D103,'EUROSTAT_VBE_AutoP-Input'!$C$7:$C$2263,"*"&amp;RIGHT($A103,3)&amp;"*",'EUROSTAT_VBE_AutoP-Input'!$D$7:$D$2263,"422*"))/1000</f>
        <v>0</v>
      </c>
      <c r="M103" s="17">
        <f>(SUMIFS('EUROSTAT_VBE_AutoP-Input'!K$7:K$2263,'EUROSTAT_VBE_AutoP-Input'!$B$7:$B$2263,$D103,'EUROSTAT_VBE_AutoP-Input'!$C$7:$C$2263,"*"&amp;RIGHT($A103,3)&amp;"*",'EUROSTAT_VBE_AutoP-Input'!$D$7:$D$2263,"422*"))/1000</f>
        <v>0</v>
      </c>
      <c r="N103" s="17">
        <f>(SUMIFS('EUROSTAT_VBE_AutoP-Input'!L$7:L$2263,'EUROSTAT_VBE_AutoP-Input'!$B$7:$B$2263,$D103,'EUROSTAT_VBE_AutoP-Input'!$C$7:$C$2263,"*"&amp;RIGHT($A103,3)&amp;"*",'EUROSTAT_VBE_AutoP-Input'!$D$7:$D$2263,"422*"))/1000</f>
        <v>0</v>
      </c>
      <c r="O103" s="17">
        <f>(SUMIFS('EUROSTAT_VBE_AutoP-Input'!M$7:M$2263,'EUROSTAT_VBE_AutoP-Input'!$B$7:$B$2263,$D103,'EUROSTAT_VBE_AutoP-Input'!$C$7:$C$2263,"*"&amp;RIGHT($A103,3)&amp;"*",'EUROSTAT_VBE_AutoP-Input'!$D$7:$D$2263,"422*"))/1000</f>
        <v>0</v>
      </c>
      <c r="P103" s="17">
        <f>(SUMIFS('EUROSTAT_VBE_AutoP-Input'!N$7:N$2263,'EUROSTAT_VBE_AutoP-Input'!$B$7:$B$2263,$D103,'EUROSTAT_VBE_AutoP-Input'!$C$7:$C$2263,"*"&amp;RIGHT($A103,3)&amp;"*",'EUROSTAT_VBE_AutoP-Input'!$D$7:$D$2263,"422*"))/1000</f>
        <v>0</v>
      </c>
      <c r="Q103" s="17">
        <f>(SUMIFS('EUROSTAT_VBE_AutoP-Input'!O$7:O$2263,'EUROSTAT_VBE_AutoP-Input'!$B$7:$B$2263,$D103,'EUROSTAT_VBE_AutoP-Input'!$C$7:$C$2263,"*"&amp;RIGHT($A103,3)&amp;"*",'EUROSTAT_VBE_AutoP-Input'!$D$7:$D$2263,"422*"))/1000</f>
        <v>0.955</v>
      </c>
      <c r="R103" s="17">
        <f>(SUMIFS('EUROSTAT_VBE_AutoP-Input'!P$7:P$2263,'EUROSTAT_VBE_AutoP-Input'!$B$7:$B$2263,$D103,'EUROSTAT_VBE_AutoP-Input'!$C$7:$C$2263,"*"&amp;RIGHT($A103,3)&amp;"*",'EUROSTAT_VBE_AutoP-Input'!$D$7:$D$2263,"422*"))/1000</f>
        <v>0</v>
      </c>
      <c r="S103" s="17">
        <f>(SUMIFS('EUROSTAT_VBE_AutoP-Input'!Q$7:Q$2263,'EUROSTAT_VBE_AutoP-Input'!$B$7:$B$2263,$D103,'EUROSTAT_VBE_AutoP-Input'!$C$7:$C$2263,"*"&amp;RIGHT($A103,3)&amp;"*",'EUROSTAT_VBE_AutoP-Input'!$D$7:$D$2263,"422*"))/1000</f>
        <v>0</v>
      </c>
      <c r="T103" s="17">
        <f>(SUMIFS('EUROSTAT_VBE_AutoP-Input'!R$7:R$2263,'EUROSTAT_VBE_AutoP-Input'!$B$7:$B$2263,$D103,'EUROSTAT_VBE_AutoP-Input'!$C$7:$C$2263,"*"&amp;RIGHT($A103,3)&amp;"*",'EUROSTAT_VBE_AutoP-Input'!$D$7:$D$2263,"422*"))/1000</f>
        <v>0</v>
      </c>
      <c r="U103" s="17">
        <f>(SUMIFS('EUROSTAT_VBE_AutoP-Input'!S$7:S$2263,'EUROSTAT_VBE_AutoP-Input'!$B$7:$B$2263,$D103,'EUROSTAT_VBE_AutoP-Input'!$C$7:$C$2263,"*"&amp;RIGHT($A103,3)&amp;"*",'EUROSTAT_VBE_AutoP-Input'!$D$7:$D$2263,"422*"))/1000</f>
        <v>0</v>
      </c>
      <c r="V103" s="17">
        <f>(SUMIFS('EUROSTAT_VBE_AutoP-Input'!T$7:T$2263,'EUROSTAT_VBE_AutoP-Input'!$B$7:$B$2263,$D103,'EUROSTAT_VBE_AutoP-Input'!$C$7:$C$2263,"*"&amp;RIGHT($A103,3)&amp;"*",'EUROSTAT_VBE_AutoP-Input'!$D$7:$D$2263,"422*"))/1000</f>
        <v>0</v>
      </c>
      <c r="W103" s="17">
        <f>(SUMIFS('EUROSTAT_VBE_AutoP-Input'!U$7:U$2263,'EUROSTAT_VBE_AutoP-Input'!$B$7:$B$2263,$D103,'EUROSTAT_VBE_AutoP-Input'!$C$7:$C$2263,"*"&amp;RIGHT($A103,3)&amp;"*",'EUROSTAT_VBE_AutoP-Input'!$D$7:$D$2263,"422*"))/1000</f>
        <v>0</v>
      </c>
      <c r="X103" s="17">
        <f>(SUMIFS('EUROSTAT_VBE_AutoP-Input'!V$7:V$2263,'EUROSTAT_VBE_AutoP-Input'!$B$7:$B$2263,$D103,'EUROSTAT_VBE_AutoP-Input'!$C$7:$C$2263,"*"&amp;RIGHT($A103,3)&amp;"*",'EUROSTAT_VBE_AutoP-Input'!$D$7:$D$2263,"422*"))/1000</f>
        <v>0</v>
      </c>
      <c r="Y103" s="17">
        <f>(SUMIFS('EUROSTAT_VBE_AutoP-Input'!W$7:W$2263,'EUROSTAT_VBE_AutoP-Input'!$B$7:$B$2263,$D103,'EUROSTAT_VBE_AutoP-Input'!$C$7:$C$2263,"*"&amp;RIGHT($A103,3)&amp;"*",'EUROSTAT_VBE_AutoP-Input'!$D$7:$D$2263,"422*"))/1000</f>
        <v>0</v>
      </c>
      <c r="Z103" s="17">
        <f>(SUMIFS('EUROSTAT_VBE_AutoP-Input'!X$7:X$2263,'EUROSTAT_VBE_AutoP-Input'!$B$7:$B$2263,$D103,'EUROSTAT_VBE_AutoP-Input'!$C$7:$C$2263,"*"&amp;RIGHT($A103,3)&amp;"*",'EUROSTAT_VBE_AutoP-Input'!$D$7:$D$2263,"422*"))/1000</f>
        <v>0</v>
      </c>
      <c r="AA103" s="17">
        <f>(SUMIFS('EUROSTAT_VBE_AutoP-Input'!Y$7:Y$2263,'EUROSTAT_VBE_AutoP-Input'!$B$7:$B$2263,$D103,'EUROSTAT_VBE_AutoP-Input'!$C$7:$C$2263,"*"&amp;RIGHT($A103,3)&amp;"*",'EUROSTAT_VBE_AutoP-Input'!$D$7:$D$2263,"422*"))/1000</f>
        <v>0</v>
      </c>
      <c r="AB103" s="17">
        <f>(SUMIFS('EUROSTAT_VBE_AutoP-Input'!Z$7:Z$2263,'EUROSTAT_VBE_AutoP-Input'!$B$7:$B$2263,$D103,'EUROSTAT_VBE_AutoP-Input'!$C$7:$C$2263,"*"&amp;RIGHT($A103,3)&amp;"*",'EUROSTAT_VBE_AutoP-Input'!$D$7:$D$2263,"422*"))/1000</f>
        <v>0</v>
      </c>
      <c r="AC103" s="17">
        <f>(SUMIFS('EUROSTAT_VBE_AutoP-Input'!AA$7:AA$2263,'EUROSTAT_VBE_AutoP-Input'!$B$7:$B$2263,$D103,'EUROSTAT_VBE_AutoP-Input'!$C$7:$C$2263,"*"&amp;RIGHT($A103,3)&amp;"*",'EUROSTAT_VBE_AutoP-Input'!$D$7:$D$2263,"422*"))/1000</f>
        <v>0</v>
      </c>
      <c r="AD103" s="17">
        <f>(SUMIFS('EUROSTAT_VBE_AutoP-Input'!AB$7:AB$2263,'EUROSTAT_VBE_AutoP-Input'!$B$7:$B$2263,$D103,'EUROSTAT_VBE_AutoP-Input'!$C$7:$C$2263,"*"&amp;RIGHT($A103,3)&amp;"*",'EUROSTAT_VBE_AutoP-Input'!$D$7:$D$2263,"422*"))/1000</f>
        <v>0</v>
      </c>
      <c r="AE103" s="17">
        <f>(SUMIFS('EUROSTAT_VBE_AutoP-Input'!AC$7:AC$2263,'EUROSTAT_VBE_AutoP-Input'!$B$7:$B$2263,$D103,'EUROSTAT_VBE_AutoP-Input'!$C$7:$C$2263,"*"&amp;RIGHT($A103,3)&amp;"*",'EUROSTAT_VBE_AutoP-Input'!$D$7:$D$2263,"422*"))/1000</f>
        <v>0</v>
      </c>
      <c r="AF103" s="17">
        <f>(SUMIFS('EUROSTAT_VBE_AutoP-Input'!AD$7:AD$2263,'EUROSTAT_VBE_AutoP-Input'!$B$7:$B$2263,$D103,'EUROSTAT_VBE_AutoP-Input'!$C$7:$C$2263,"*"&amp;RIGHT($A103,3)&amp;"*",'EUROSTAT_VBE_AutoP-Input'!$D$7:$D$2263,"422*"))/1000</f>
        <v>0</v>
      </c>
      <c r="AG103" s="17">
        <f>(SUMIFS('EUROSTAT_VBE_AutoP-Input'!AE$7:AE$2263,'EUROSTAT_VBE_AutoP-Input'!$B$7:$B$2263,$D103,'EUROSTAT_VBE_AutoP-Input'!$C$7:$C$2263,"*"&amp;RIGHT($A103,3)&amp;"*",'EUROSTAT_VBE_AutoP-Input'!$D$7:$D$2263,"422*"))/1000</f>
        <v>0</v>
      </c>
      <c r="AH103" s="17">
        <f>(SUMIFS('EUROSTAT_VBE_AutoP-Input'!AF$7:AF$2263,'EUROSTAT_VBE_AutoP-Input'!$B$7:$B$2263,$D103,'EUROSTAT_VBE_AutoP-Input'!$C$7:$C$2263,"*"&amp;RIGHT($A103,3)&amp;"*",'EUROSTAT_VBE_AutoP-Input'!$D$7:$D$2263,"422*"))/1000</f>
        <v>0.27</v>
      </c>
      <c r="AI103" s="17">
        <f>(SUMIFS('EUROSTAT_VBE_AutoP-Input'!AG$7:AG$2263,'EUROSTAT_VBE_AutoP-Input'!$B$7:$B$2263,$D103,'EUROSTAT_VBE_AutoP-Input'!$C$7:$C$2263,"*"&amp;RIGHT($A103,3)&amp;"*",'EUROSTAT_VBE_AutoP-Input'!$D$7:$D$2263,"422*"))/1000</f>
        <v>0</v>
      </c>
      <c r="AJ103" s="17">
        <f>(SUMIFS('EUROSTAT_VBE_AutoP-Input'!AH$7:AH$2263,'EUROSTAT_VBE_AutoP-Input'!$B$7:$B$2263,$D103,'EUROSTAT_VBE_AutoP-Input'!$C$7:$C$2263,"*"&amp;RIGHT($A103,3)&amp;"*",'EUROSTAT_VBE_AutoP-Input'!$D$7:$D$2263,"422*"))/1000</f>
        <v>0</v>
      </c>
      <c r="AK103" s="17">
        <f>(SUMIFS('EUROSTAT_VBE_AutoP-Input'!AI$7:AI$2263,'EUROSTAT_VBE_AutoP-Input'!$B$7:$B$2263,$D103,'EUROSTAT_VBE_AutoP-Input'!$C$7:$C$2263,"*"&amp;RIGHT($A103,3)&amp;"*",'EUROSTAT_VBE_AutoP-Input'!$D$7:$D$2263,"422*"))/1000</f>
        <v>0</v>
      </c>
      <c r="AL103" s="17">
        <f>(SUMIFS('EUROSTAT_VBE_AutoP-Input'!AJ$7:AJ$2263,'EUROSTAT_VBE_AutoP-Input'!$B$7:$B$2263,$D103,'EUROSTAT_VBE_AutoP-Input'!$C$7:$C$2263,"*"&amp;RIGHT($A103,3)&amp;"*",'EUROSTAT_VBE_AutoP-Input'!$D$7:$D$2263,"422*"))/1000</f>
        <v>0.016</v>
      </c>
      <c r="AM103" s="17">
        <f>(SUMIFS('EUROSTAT_VBE_AutoP-Input'!AK$7:AK$2263,'EUROSTAT_VBE_AutoP-Input'!$B$7:$B$2263,$D103,'EUROSTAT_VBE_AutoP-Input'!$C$7:$C$2263,"*"&amp;RIGHT($A103,3)&amp;"*",'EUROSTAT_VBE_AutoP-Input'!$D$7:$D$2263,"422*"))/1000</f>
        <v>0.645</v>
      </c>
      <c r="AN103" s="20"/>
      <c r="AO103" s="49"/>
      <c r="AP103" s="49"/>
      <c r="AQ103" s="49"/>
      <c r="AR103" s="49"/>
      <c r="AS103" s="49"/>
    </row>
    <row r="104" spans="1:45">
      <c r="A104" t="str">
        <f>LEFT('EUROSTAT_VBE_AutoP-Input'!$C$151,8)</f>
        <v>B_101039</v>
      </c>
      <c r="B104" s="12" t="s">
        <v>629</v>
      </c>
      <c r="C104" t="s">
        <v>293</v>
      </c>
      <c r="D104" t="s">
        <v>126</v>
      </c>
      <c r="E104" s="801" t="s">
        <v>242</v>
      </c>
      <c r="F104" s="801" t="s">
        <v>262</v>
      </c>
      <c r="G104" s="17">
        <f>(SUMIFS('EUROSTAT_VBE_AutoP-Input'!E$7:E$2263,'EUROSTAT_VBE_AutoP-Input'!$B$7:$B$2263,$D104,'EUROSTAT_VBE_AutoP-Input'!$C$7:$C$2263,"*"&amp;RIGHT($A104,3)&amp;"*",'EUROSTAT_VBE_AutoP-Input'!$D$7:$D$2263,"5532*"))/1000</f>
        <v>0</v>
      </c>
      <c r="H104" s="17">
        <f>(SUMIFS('EUROSTAT_VBE_AutoP-Input'!F$7:F$2263,'EUROSTAT_VBE_AutoP-Input'!$B$7:$B$2263,$D104,'EUROSTAT_VBE_AutoP-Input'!$C$7:$C$2263,"*"&amp;RIGHT($A104,3)&amp;"*",'EUROSTAT_VBE_AutoP-Input'!$D$7:$D$2263,"5532*"))/1000</f>
        <v>0</v>
      </c>
      <c r="I104" s="17">
        <f>(SUMIFS('EUROSTAT_VBE_AutoP-Input'!G$7:G$2263,'EUROSTAT_VBE_AutoP-Input'!$B$7:$B$2263,$D104,'EUROSTAT_VBE_AutoP-Input'!$C$7:$C$2263,"*"&amp;RIGHT($A104,3)&amp;"*",'EUROSTAT_VBE_AutoP-Input'!$D$7:$D$2263,"5532*"))/1000</f>
        <v>0</v>
      </c>
      <c r="J104" s="17">
        <f>(SUMIFS('EUROSTAT_VBE_AutoP-Input'!H$7:H$2263,'EUROSTAT_VBE_AutoP-Input'!$B$7:$B$2263,$D104,'EUROSTAT_VBE_AutoP-Input'!$C$7:$C$2263,"*"&amp;RIGHT($A104,3)&amp;"*",'EUROSTAT_VBE_AutoP-Input'!$D$7:$D$2263,"5532*"))/1000</f>
        <v>0</v>
      </c>
      <c r="K104" s="17">
        <f>(SUMIFS('EUROSTAT_VBE_AutoP-Input'!I$7:I$2263,'EUROSTAT_VBE_AutoP-Input'!$B$7:$B$2263,$D104,'EUROSTAT_VBE_AutoP-Input'!$C$7:$C$2263,"*"&amp;RIGHT($A104,3)&amp;"*",'EUROSTAT_VBE_AutoP-Input'!$D$7:$D$2263,"5532*"))/1000</f>
        <v>0</v>
      </c>
      <c r="L104" s="17">
        <f>(SUMIFS('EUROSTAT_VBE_AutoP-Input'!J$7:J$2263,'EUROSTAT_VBE_AutoP-Input'!$B$7:$B$2263,$D104,'EUROSTAT_VBE_AutoP-Input'!$C$7:$C$2263,"*"&amp;RIGHT($A104,3)&amp;"*",'EUROSTAT_VBE_AutoP-Input'!$D$7:$D$2263,"5532*"))/1000</f>
        <v>0</v>
      </c>
      <c r="M104" s="17">
        <f>(SUMIFS('EUROSTAT_VBE_AutoP-Input'!K$7:K$2263,'EUROSTAT_VBE_AutoP-Input'!$B$7:$B$2263,$D104,'EUROSTAT_VBE_AutoP-Input'!$C$7:$C$2263,"*"&amp;RIGHT($A104,3)&amp;"*",'EUROSTAT_VBE_AutoP-Input'!$D$7:$D$2263,"5532*"))/1000</f>
        <v>0</v>
      </c>
      <c r="N104" s="17">
        <f>(SUMIFS('EUROSTAT_VBE_AutoP-Input'!L$7:L$2263,'EUROSTAT_VBE_AutoP-Input'!$B$7:$B$2263,$D104,'EUROSTAT_VBE_AutoP-Input'!$C$7:$C$2263,"*"&amp;RIGHT($A104,3)&amp;"*",'EUROSTAT_VBE_AutoP-Input'!$D$7:$D$2263,"5532*"))/1000</f>
        <v>0</v>
      </c>
      <c r="O104" s="17">
        <f>(SUMIFS('EUROSTAT_VBE_AutoP-Input'!M$7:M$2263,'EUROSTAT_VBE_AutoP-Input'!$B$7:$B$2263,$D104,'EUROSTAT_VBE_AutoP-Input'!$C$7:$C$2263,"*"&amp;RIGHT($A104,3)&amp;"*",'EUROSTAT_VBE_AutoP-Input'!$D$7:$D$2263,"5532*"))/1000</f>
        <v>0</v>
      </c>
      <c r="P104" s="17">
        <f>(SUMIFS('EUROSTAT_VBE_AutoP-Input'!N$7:N$2263,'EUROSTAT_VBE_AutoP-Input'!$B$7:$B$2263,$D104,'EUROSTAT_VBE_AutoP-Input'!$C$7:$C$2263,"*"&amp;RIGHT($A104,3)&amp;"*",'EUROSTAT_VBE_AutoP-Input'!$D$7:$D$2263,"5532*"))/1000</f>
        <v>0</v>
      </c>
      <c r="Q104" s="17">
        <f>(SUMIFS('EUROSTAT_VBE_AutoP-Input'!O$7:O$2263,'EUROSTAT_VBE_AutoP-Input'!$B$7:$B$2263,$D104,'EUROSTAT_VBE_AutoP-Input'!$C$7:$C$2263,"*"&amp;RIGHT($A104,3)&amp;"*",'EUROSTAT_VBE_AutoP-Input'!$D$7:$D$2263,"5532*"))/1000</f>
        <v>0</v>
      </c>
      <c r="R104" s="17">
        <f>(SUMIFS('EUROSTAT_VBE_AutoP-Input'!P$7:P$2263,'EUROSTAT_VBE_AutoP-Input'!$B$7:$B$2263,$D104,'EUROSTAT_VBE_AutoP-Input'!$C$7:$C$2263,"*"&amp;RIGHT($A104,3)&amp;"*",'EUROSTAT_VBE_AutoP-Input'!$D$7:$D$2263,"5532*"))/1000</f>
        <v>0</v>
      </c>
      <c r="S104" s="17">
        <f>(SUMIFS('EUROSTAT_VBE_AutoP-Input'!Q$7:Q$2263,'EUROSTAT_VBE_AutoP-Input'!$B$7:$B$2263,$D104,'EUROSTAT_VBE_AutoP-Input'!$C$7:$C$2263,"*"&amp;RIGHT($A104,3)&amp;"*",'EUROSTAT_VBE_AutoP-Input'!$D$7:$D$2263,"5532*"))/1000</f>
        <v>0</v>
      </c>
      <c r="T104" s="17">
        <f>(SUMIFS('EUROSTAT_VBE_AutoP-Input'!R$7:R$2263,'EUROSTAT_VBE_AutoP-Input'!$B$7:$B$2263,$D104,'EUROSTAT_VBE_AutoP-Input'!$C$7:$C$2263,"*"&amp;RIGHT($A104,3)&amp;"*",'EUROSTAT_VBE_AutoP-Input'!$D$7:$D$2263,"5532*"))/1000</f>
        <v>0</v>
      </c>
      <c r="U104" s="17">
        <f>(SUMIFS('EUROSTAT_VBE_AutoP-Input'!S$7:S$2263,'EUROSTAT_VBE_AutoP-Input'!$B$7:$B$2263,$D104,'EUROSTAT_VBE_AutoP-Input'!$C$7:$C$2263,"*"&amp;RIGHT($A104,3)&amp;"*",'EUROSTAT_VBE_AutoP-Input'!$D$7:$D$2263,"5532*"))/1000</f>
        <v>0</v>
      </c>
      <c r="V104" s="17">
        <f>(SUMIFS('EUROSTAT_VBE_AutoP-Input'!T$7:T$2263,'EUROSTAT_VBE_AutoP-Input'!$B$7:$B$2263,$D104,'EUROSTAT_VBE_AutoP-Input'!$C$7:$C$2263,"*"&amp;RIGHT($A104,3)&amp;"*",'EUROSTAT_VBE_AutoP-Input'!$D$7:$D$2263,"5532*"))/1000</f>
        <v>0</v>
      </c>
      <c r="W104" s="17">
        <f>(SUMIFS('EUROSTAT_VBE_AutoP-Input'!U$7:U$2263,'EUROSTAT_VBE_AutoP-Input'!$B$7:$B$2263,$D104,'EUROSTAT_VBE_AutoP-Input'!$C$7:$C$2263,"*"&amp;RIGHT($A104,3)&amp;"*",'EUROSTAT_VBE_AutoP-Input'!$D$7:$D$2263,"5532*"))/1000</f>
        <v>0</v>
      </c>
      <c r="X104" s="17">
        <f>(SUMIFS('EUROSTAT_VBE_AutoP-Input'!V$7:V$2263,'EUROSTAT_VBE_AutoP-Input'!$B$7:$B$2263,$D104,'EUROSTAT_VBE_AutoP-Input'!$C$7:$C$2263,"*"&amp;RIGHT($A104,3)&amp;"*",'EUROSTAT_VBE_AutoP-Input'!$D$7:$D$2263,"5532*"))/1000</f>
        <v>0</v>
      </c>
      <c r="Y104" s="17">
        <f>(SUMIFS('EUROSTAT_VBE_AutoP-Input'!W$7:W$2263,'EUROSTAT_VBE_AutoP-Input'!$B$7:$B$2263,$D104,'EUROSTAT_VBE_AutoP-Input'!$C$7:$C$2263,"*"&amp;RIGHT($A104,3)&amp;"*",'EUROSTAT_VBE_AutoP-Input'!$D$7:$D$2263,"5532*"))/1000</f>
        <v>0</v>
      </c>
      <c r="Z104" s="17">
        <f>(SUMIFS('EUROSTAT_VBE_AutoP-Input'!X$7:X$2263,'EUROSTAT_VBE_AutoP-Input'!$B$7:$B$2263,$D104,'EUROSTAT_VBE_AutoP-Input'!$C$7:$C$2263,"*"&amp;RIGHT($A104,3)&amp;"*",'EUROSTAT_VBE_AutoP-Input'!$D$7:$D$2263,"5532*"))/1000</f>
        <v>0</v>
      </c>
      <c r="AA104" s="17">
        <f>(SUMIFS('EUROSTAT_VBE_AutoP-Input'!Y$7:Y$2263,'EUROSTAT_VBE_AutoP-Input'!$B$7:$B$2263,$D104,'EUROSTAT_VBE_AutoP-Input'!$C$7:$C$2263,"*"&amp;RIGHT($A104,3)&amp;"*",'EUROSTAT_VBE_AutoP-Input'!$D$7:$D$2263,"5532*"))/1000</f>
        <v>0</v>
      </c>
      <c r="AB104" s="17">
        <f>(SUMIFS('EUROSTAT_VBE_AutoP-Input'!Z$7:Z$2263,'EUROSTAT_VBE_AutoP-Input'!$B$7:$B$2263,$D104,'EUROSTAT_VBE_AutoP-Input'!$C$7:$C$2263,"*"&amp;RIGHT($A104,3)&amp;"*",'EUROSTAT_VBE_AutoP-Input'!$D$7:$D$2263,"5532*"))/1000</f>
        <v>0</v>
      </c>
      <c r="AC104" s="17">
        <f>(SUMIFS('EUROSTAT_VBE_AutoP-Input'!AA$7:AA$2263,'EUROSTAT_VBE_AutoP-Input'!$B$7:$B$2263,$D104,'EUROSTAT_VBE_AutoP-Input'!$C$7:$C$2263,"*"&amp;RIGHT($A104,3)&amp;"*",'EUROSTAT_VBE_AutoP-Input'!$D$7:$D$2263,"5532*"))/1000</f>
        <v>0</v>
      </c>
      <c r="AD104" s="17">
        <f>(SUMIFS('EUROSTAT_VBE_AutoP-Input'!AB$7:AB$2263,'EUROSTAT_VBE_AutoP-Input'!$B$7:$B$2263,$D104,'EUROSTAT_VBE_AutoP-Input'!$C$7:$C$2263,"*"&amp;RIGHT($A104,3)&amp;"*",'EUROSTAT_VBE_AutoP-Input'!$D$7:$D$2263,"5532*"))/1000</f>
        <v>0</v>
      </c>
      <c r="AE104" s="17">
        <f>(SUMIFS('EUROSTAT_VBE_AutoP-Input'!AC$7:AC$2263,'EUROSTAT_VBE_AutoP-Input'!$B$7:$B$2263,$D104,'EUROSTAT_VBE_AutoP-Input'!$C$7:$C$2263,"*"&amp;RIGHT($A104,3)&amp;"*",'EUROSTAT_VBE_AutoP-Input'!$D$7:$D$2263,"5532*"))/1000</f>
        <v>0</v>
      </c>
      <c r="AF104" s="17">
        <f>(SUMIFS('EUROSTAT_VBE_AutoP-Input'!AD$7:AD$2263,'EUROSTAT_VBE_AutoP-Input'!$B$7:$B$2263,$D104,'EUROSTAT_VBE_AutoP-Input'!$C$7:$C$2263,"*"&amp;RIGHT($A104,3)&amp;"*",'EUROSTAT_VBE_AutoP-Input'!$D$7:$D$2263,"5532*"))/1000</f>
        <v>0</v>
      </c>
      <c r="AG104" s="17">
        <f>(SUMIFS('EUROSTAT_VBE_AutoP-Input'!AE$7:AE$2263,'EUROSTAT_VBE_AutoP-Input'!$B$7:$B$2263,$D104,'EUROSTAT_VBE_AutoP-Input'!$C$7:$C$2263,"*"&amp;RIGHT($A104,3)&amp;"*",'EUROSTAT_VBE_AutoP-Input'!$D$7:$D$2263,"5532*"))/1000</f>
        <v>0</v>
      </c>
      <c r="AH104" s="17">
        <f>(SUMIFS('EUROSTAT_VBE_AutoP-Input'!AF$7:AF$2263,'EUROSTAT_VBE_AutoP-Input'!$B$7:$B$2263,$D104,'EUROSTAT_VBE_AutoP-Input'!$C$7:$C$2263,"*"&amp;RIGHT($A104,3)&amp;"*",'EUROSTAT_VBE_AutoP-Input'!$D$7:$D$2263,"5532*"))/1000</f>
        <v>0</v>
      </c>
      <c r="AI104" s="17">
        <f>(SUMIFS('EUROSTAT_VBE_AutoP-Input'!AG$7:AG$2263,'EUROSTAT_VBE_AutoP-Input'!$B$7:$B$2263,$D104,'EUROSTAT_VBE_AutoP-Input'!$C$7:$C$2263,"*"&amp;RIGHT($A104,3)&amp;"*",'EUROSTAT_VBE_AutoP-Input'!$D$7:$D$2263,"5532*"))/1000</f>
        <v>0</v>
      </c>
      <c r="AJ104" s="17">
        <f>(SUMIFS('EUROSTAT_VBE_AutoP-Input'!AH$7:AH$2263,'EUROSTAT_VBE_AutoP-Input'!$B$7:$B$2263,$D104,'EUROSTAT_VBE_AutoP-Input'!$C$7:$C$2263,"*"&amp;RIGHT($A104,3)&amp;"*",'EUROSTAT_VBE_AutoP-Input'!$D$7:$D$2263,"5532*"))/1000</f>
        <v>0</v>
      </c>
      <c r="AK104" s="17">
        <f>(SUMIFS('EUROSTAT_VBE_AutoP-Input'!AI$7:AI$2263,'EUROSTAT_VBE_AutoP-Input'!$B$7:$B$2263,$D104,'EUROSTAT_VBE_AutoP-Input'!$C$7:$C$2263,"*"&amp;RIGHT($A104,3)&amp;"*",'EUROSTAT_VBE_AutoP-Input'!$D$7:$D$2263,"5532*"))/1000</f>
        <v>0</v>
      </c>
      <c r="AL104" s="17">
        <f>(SUMIFS('EUROSTAT_VBE_AutoP-Input'!AJ$7:AJ$2263,'EUROSTAT_VBE_AutoP-Input'!$B$7:$B$2263,$D104,'EUROSTAT_VBE_AutoP-Input'!$C$7:$C$2263,"*"&amp;RIGHT($A104,3)&amp;"*",'EUROSTAT_VBE_AutoP-Input'!$D$7:$D$2263,"5532*"))/1000</f>
        <v>0.001</v>
      </c>
      <c r="AM104" s="17">
        <f>(SUMIFS('EUROSTAT_VBE_AutoP-Input'!AK$7:AK$2263,'EUROSTAT_VBE_AutoP-Input'!$B$7:$B$2263,$D104,'EUROSTAT_VBE_AutoP-Input'!$C$7:$C$2263,"*"&amp;RIGHT($A104,3)&amp;"*",'EUROSTAT_VBE_AutoP-Input'!$D$7:$D$2263,"5532*"))/1000</f>
        <v>0</v>
      </c>
      <c r="AN104" s="20"/>
      <c r="AO104" s="49"/>
      <c r="AP104" s="49"/>
      <c r="AQ104" s="49"/>
      <c r="AR104" s="49"/>
      <c r="AS104" s="49"/>
    </row>
    <row r="105" spans="1:45">
      <c r="A105" t="str">
        <f>LEFT('EUROSTAT_VBE_AutoP-Input'!$C$151,8)</f>
        <v>B_101039</v>
      </c>
      <c r="B105" s="12" t="s">
        <v>629</v>
      </c>
      <c r="C105" t="s">
        <v>293</v>
      </c>
      <c r="D105" t="s">
        <v>126</v>
      </c>
      <c r="E105" s="801" t="s">
        <v>243</v>
      </c>
      <c r="F105" s="801" t="s">
        <v>263</v>
      </c>
      <c r="G105" s="17">
        <f>(SUMIFS('EUROSTAT_VBE_AutoP-Input'!E$7:E$2263,'EUROSTAT_VBE_AutoP-Input'!$B$7:$B$2263,$D105,'EUROSTAT_VBE_AutoP-Input'!$C$7:$C$2263,"*"&amp;RIGHT($A105,3)&amp;"*",'EUROSTAT_VBE_AutoP-Input'!$D$7:$D$2263,"5550*"))/1000</f>
        <v>0.121</v>
      </c>
      <c r="H105" s="17">
        <f>(SUMIFS('EUROSTAT_VBE_AutoP-Input'!F$7:F$2263,'EUROSTAT_VBE_AutoP-Input'!$B$7:$B$2263,$D105,'EUROSTAT_VBE_AutoP-Input'!$C$7:$C$2263,"*"&amp;RIGHT($A105,3)&amp;"*",'EUROSTAT_VBE_AutoP-Input'!$D$7:$D$2263,"5550*"))/1000</f>
        <v>0</v>
      </c>
      <c r="I105" s="17">
        <f>(SUMIFS('EUROSTAT_VBE_AutoP-Input'!G$7:G$2263,'EUROSTAT_VBE_AutoP-Input'!$B$7:$B$2263,$D105,'EUROSTAT_VBE_AutoP-Input'!$C$7:$C$2263,"*"&amp;RIGHT($A105,3)&amp;"*",'EUROSTAT_VBE_AutoP-Input'!$D$7:$D$2263,"5550*"))/1000</f>
        <v>0</v>
      </c>
      <c r="J105" s="17">
        <f>(SUMIFS('EUROSTAT_VBE_AutoP-Input'!H$7:H$2263,'EUROSTAT_VBE_AutoP-Input'!$B$7:$B$2263,$D105,'EUROSTAT_VBE_AutoP-Input'!$C$7:$C$2263,"*"&amp;RIGHT($A105,3)&amp;"*",'EUROSTAT_VBE_AutoP-Input'!$D$7:$D$2263,"5550*"))/1000</f>
        <v>0</v>
      </c>
      <c r="K105" s="17">
        <f>(SUMIFS('EUROSTAT_VBE_AutoP-Input'!I$7:I$2263,'EUROSTAT_VBE_AutoP-Input'!$B$7:$B$2263,$D105,'EUROSTAT_VBE_AutoP-Input'!$C$7:$C$2263,"*"&amp;RIGHT($A105,3)&amp;"*",'EUROSTAT_VBE_AutoP-Input'!$D$7:$D$2263,"5550*"))/1000</f>
        <v>0</v>
      </c>
      <c r="L105" s="17">
        <f>(SUMIFS('EUROSTAT_VBE_AutoP-Input'!J$7:J$2263,'EUROSTAT_VBE_AutoP-Input'!$B$7:$B$2263,$D105,'EUROSTAT_VBE_AutoP-Input'!$C$7:$C$2263,"*"&amp;RIGHT($A105,3)&amp;"*",'EUROSTAT_VBE_AutoP-Input'!$D$7:$D$2263,"5550*"))/1000</f>
        <v>0</v>
      </c>
      <c r="M105" s="17">
        <f>(SUMIFS('EUROSTAT_VBE_AutoP-Input'!K$7:K$2263,'EUROSTAT_VBE_AutoP-Input'!$B$7:$B$2263,$D105,'EUROSTAT_VBE_AutoP-Input'!$C$7:$C$2263,"*"&amp;RIGHT($A105,3)&amp;"*",'EUROSTAT_VBE_AutoP-Input'!$D$7:$D$2263,"5550*"))/1000</f>
        <v>0</v>
      </c>
      <c r="N105" s="17">
        <f>(SUMIFS('EUROSTAT_VBE_AutoP-Input'!L$7:L$2263,'EUROSTAT_VBE_AutoP-Input'!$B$7:$B$2263,$D105,'EUROSTAT_VBE_AutoP-Input'!$C$7:$C$2263,"*"&amp;RIGHT($A105,3)&amp;"*",'EUROSTAT_VBE_AutoP-Input'!$D$7:$D$2263,"5550*"))/1000</f>
        <v>0</v>
      </c>
      <c r="O105" s="17">
        <f>(SUMIFS('EUROSTAT_VBE_AutoP-Input'!M$7:M$2263,'EUROSTAT_VBE_AutoP-Input'!$B$7:$B$2263,$D105,'EUROSTAT_VBE_AutoP-Input'!$C$7:$C$2263,"*"&amp;RIGHT($A105,3)&amp;"*",'EUROSTAT_VBE_AutoP-Input'!$D$7:$D$2263,"5550*"))/1000</f>
        <v>0</v>
      </c>
      <c r="P105" s="17">
        <f>(SUMIFS('EUROSTAT_VBE_AutoP-Input'!N$7:N$2263,'EUROSTAT_VBE_AutoP-Input'!$B$7:$B$2263,$D105,'EUROSTAT_VBE_AutoP-Input'!$C$7:$C$2263,"*"&amp;RIGHT($A105,3)&amp;"*",'EUROSTAT_VBE_AutoP-Input'!$D$7:$D$2263,"5550*"))/1000</f>
        <v>0</v>
      </c>
      <c r="Q105" s="17">
        <f>(SUMIFS('EUROSTAT_VBE_AutoP-Input'!O$7:O$2263,'EUROSTAT_VBE_AutoP-Input'!$B$7:$B$2263,$D105,'EUROSTAT_VBE_AutoP-Input'!$C$7:$C$2263,"*"&amp;RIGHT($A105,3)&amp;"*",'EUROSTAT_VBE_AutoP-Input'!$D$7:$D$2263,"5550*"))/1000</f>
        <v>0</v>
      </c>
      <c r="R105" s="17">
        <f>(SUMIFS('EUROSTAT_VBE_AutoP-Input'!P$7:P$2263,'EUROSTAT_VBE_AutoP-Input'!$B$7:$B$2263,$D105,'EUROSTAT_VBE_AutoP-Input'!$C$7:$C$2263,"*"&amp;RIGHT($A105,3)&amp;"*",'EUROSTAT_VBE_AutoP-Input'!$D$7:$D$2263,"5550*"))/1000</f>
        <v>0</v>
      </c>
      <c r="S105" s="17">
        <f>(SUMIFS('EUROSTAT_VBE_AutoP-Input'!Q$7:Q$2263,'EUROSTAT_VBE_AutoP-Input'!$B$7:$B$2263,$D105,'EUROSTAT_VBE_AutoP-Input'!$C$7:$C$2263,"*"&amp;RIGHT($A105,3)&amp;"*",'EUROSTAT_VBE_AutoP-Input'!$D$7:$D$2263,"5550*"))/1000</f>
        <v>0</v>
      </c>
      <c r="T105" s="17">
        <f>(SUMIFS('EUROSTAT_VBE_AutoP-Input'!R$7:R$2263,'EUROSTAT_VBE_AutoP-Input'!$B$7:$B$2263,$D105,'EUROSTAT_VBE_AutoP-Input'!$C$7:$C$2263,"*"&amp;RIGHT($A105,3)&amp;"*",'EUROSTAT_VBE_AutoP-Input'!$D$7:$D$2263,"5550*"))/1000</f>
        <v>0</v>
      </c>
      <c r="U105" s="17">
        <f>(SUMIFS('EUROSTAT_VBE_AutoP-Input'!S$7:S$2263,'EUROSTAT_VBE_AutoP-Input'!$B$7:$B$2263,$D105,'EUROSTAT_VBE_AutoP-Input'!$C$7:$C$2263,"*"&amp;RIGHT($A105,3)&amp;"*",'EUROSTAT_VBE_AutoP-Input'!$D$7:$D$2263,"5550*"))/1000</f>
        <v>0</v>
      </c>
      <c r="V105" s="17">
        <f>(SUMIFS('EUROSTAT_VBE_AutoP-Input'!T$7:T$2263,'EUROSTAT_VBE_AutoP-Input'!$B$7:$B$2263,$D105,'EUROSTAT_VBE_AutoP-Input'!$C$7:$C$2263,"*"&amp;RIGHT($A105,3)&amp;"*",'EUROSTAT_VBE_AutoP-Input'!$D$7:$D$2263,"5550*"))/1000</f>
        <v>0</v>
      </c>
      <c r="W105" s="17">
        <f>(SUMIFS('EUROSTAT_VBE_AutoP-Input'!U$7:U$2263,'EUROSTAT_VBE_AutoP-Input'!$B$7:$B$2263,$D105,'EUROSTAT_VBE_AutoP-Input'!$C$7:$C$2263,"*"&amp;RIGHT($A105,3)&amp;"*",'EUROSTAT_VBE_AutoP-Input'!$D$7:$D$2263,"5550*"))/1000</f>
        <v>0</v>
      </c>
      <c r="X105" s="17">
        <f>(SUMIFS('EUROSTAT_VBE_AutoP-Input'!V$7:V$2263,'EUROSTAT_VBE_AutoP-Input'!$B$7:$B$2263,$D105,'EUROSTAT_VBE_AutoP-Input'!$C$7:$C$2263,"*"&amp;RIGHT($A105,3)&amp;"*",'EUROSTAT_VBE_AutoP-Input'!$D$7:$D$2263,"5550*"))/1000</f>
        <v>0</v>
      </c>
      <c r="Y105" s="17">
        <f>(SUMIFS('EUROSTAT_VBE_AutoP-Input'!W$7:W$2263,'EUROSTAT_VBE_AutoP-Input'!$B$7:$B$2263,$D105,'EUROSTAT_VBE_AutoP-Input'!$C$7:$C$2263,"*"&amp;RIGHT($A105,3)&amp;"*",'EUROSTAT_VBE_AutoP-Input'!$D$7:$D$2263,"5550*"))/1000</f>
        <v>0</v>
      </c>
      <c r="Z105" s="17">
        <f>(SUMIFS('EUROSTAT_VBE_AutoP-Input'!X$7:X$2263,'EUROSTAT_VBE_AutoP-Input'!$B$7:$B$2263,$D105,'EUROSTAT_VBE_AutoP-Input'!$C$7:$C$2263,"*"&amp;RIGHT($A105,3)&amp;"*",'EUROSTAT_VBE_AutoP-Input'!$D$7:$D$2263,"5550*"))/1000</f>
        <v>0</v>
      </c>
      <c r="AA105" s="17">
        <f>(SUMIFS('EUROSTAT_VBE_AutoP-Input'!Y$7:Y$2263,'EUROSTAT_VBE_AutoP-Input'!$B$7:$B$2263,$D105,'EUROSTAT_VBE_AutoP-Input'!$C$7:$C$2263,"*"&amp;RIGHT($A105,3)&amp;"*",'EUROSTAT_VBE_AutoP-Input'!$D$7:$D$2263,"5550*"))/1000</f>
        <v>0</v>
      </c>
      <c r="AB105" s="17">
        <f>(SUMIFS('EUROSTAT_VBE_AutoP-Input'!Z$7:Z$2263,'EUROSTAT_VBE_AutoP-Input'!$B$7:$B$2263,$D105,'EUROSTAT_VBE_AutoP-Input'!$C$7:$C$2263,"*"&amp;RIGHT($A105,3)&amp;"*",'EUROSTAT_VBE_AutoP-Input'!$D$7:$D$2263,"5550*"))/1000</f>
        <v>0</v>
      </c>
      <c r="AC105" s="17">
        <f>(SUMIFS('EUROSTAT_VBE_AutoP-Input'!AA$7:AA$2263,'EUROSTAT_VBE_AutoP-Input'!$B$7:$B$2263,$D105,'EUROSTAT_VBE_AutoP-Input'!$C$7:$C$2263,"*"&amp;RIGHT($A105,3)&amp;"*",'EUROSTAT_VBE_AutoP-Input'!$D$7:$D$2263,"5550*"))/1000</f>
        <v>0</v>
      </c>
      <c r="AD105" s="17">
        <f>(SUMIFS('EUROSTAT_VBE_AutoP-Input'!AB$7:AB$2263,'EUROSTAT_VBE_AutoP-Input'!$B$7:$B$2263,$D105,'EUROSTAT_VBE_AutoP-Input'!$C$7:$C$2263,"*"&amp;RIGHT($A105,3)&amp;"*",'EUROSTAT_VBE_AutoP-Input'!$D$7:$D$2263,"5550*"))/1000</f>
        <v>0</v>
      </c>
      <c r="AE105" s="17">
        <f>(SUMIFS('EUROSTAT_VBE_AutoP-Input'!AC$7:AC$2263,'EUROSTAT_VBE_AutoP-Input'!$B$7:$B$2263,$D105,'EUROSTAT_VBE_AutoP-Input'!$C$7:$C$2263,"*"&amp;RIGHT($A105,3)&amp;"*",'EUROSTAT_VBE_AutoP-Input'!$D$7:$D$2263,"5550*"))/1000</f>
        <v>0</v>
      </c>
      <c r="AF105" s="17">
        <f>(SUMIFS('EUROSTAT_VBE_AutoP-Input'!AD$7:AD$2263,'EUROSTAT_VBE_AutoP-Input'!$B$7:$B$2263,$D105,'EUROSTAT_VBE_AutoP-Input'!$C$7:$C$2263,"*"&amp;RIGHT($A105,3)&amp;"*",'EUROSTAT_VBE_AutoP-Input'!$D$7:$D$2263,"5550*"))/1000</f>
        <v>0</v>
      </c>
      <c r="AG105" s="17">
        <f>(SUMIFS('EUROSTAT_VBE_AutoP-Input'!AE$7:AE$2263,'EUROSTAT_VBE_AutoP-Input'!$B$7:$B$2263,$D105,'EUROSTAT_VBE_AutoP-Input'!$C$7:$C$2263,"*"&amp;RIGHT($A105,3)&amp;"*",'EUROSTAT_VBE_AutoP-Input'!$D$7:$D$2263,"5550*"))/1000</f>
        <v>0</v>
      </c>
      <c r="AH105" s="17">
        <f>(SUMIFS('EUROSTAT_VBE_AutoP-Input'!AF$7:AF$2263,'EUROSTAT_VBE_AutoP-Input'!$B$7:$B$2263,$D105,'EUROSTAT_VBE_AutoP-Input'!$C$7:$C$2263,"*"&amp;RIGHT($A105,3)&amp;"*",'EUROSTAT_VBE_AutoP-Input'!$D$7:$D$2263,"5550*"))/1000</f>
        <v>0.001</v>
      </c>
      <c r="AI105" s="17">
        <f>(SUMIFS('EUROSTAT_VBE_AutoP-Input'!AG$7:AG$2263,'EUROSTAT_VBE_AutoP-Input'!$B$7:$B$2263,$D105,'EUROSTAT_VBE_AutoP-Input'!$C$7:$C$2263,"*"&amp;RIGHT($A105,3)&amp;"*",'EUROSTAT_VBE_AutoP-Input'!$D$7:$D$2263,"5550*"))/1000</f>
        <v>0</v>
      </c>
      <c r="AJ105" s="17">
        <f>(SUMIFS('EUROSTAT_VBE_AutoP-Input'!AH$7:AH$2263,'EUROSTAT_VBE_AutoP-Input'!$B$7:$B$2263,$D105,'EUROSTAT_VBE_AutoP-Input'!$C$7:$C$2263,"*"&amp;RIGHT($A105,3)&amp;"*",'EUROSTAT_VBE_AutoP-Input'!$D$7:$D$2263,"5550*"))/1000</f>
        <v>0</v>
      </c>
      <c r="AK105" s="17">
        <f>(SUMIFS('EUROSTAT_VBE_AutoP-Input'!AI$7:AI$2263,'EUROSTAT_VBE_AutoP-Input'!$B$7:$B$2263,$D105,'EUROSTAT_VBE_AutoP-Input'!$C$7:$C$2263,"*"&amp;RIGHT($A105,3)&amp;"*",'EUROSTAT_VBE_AutoP-Input'!$D$7:$D$2263,"5550*"))/1000</f>
        <v>0</v>
      </c>
      <c r="AL105" s="17">
        <f>(SUMIFS('EUROSTAT_VBE_AutoP-Input'!AJ$7:AJ$2263,'EUROSTAT_VBE_AutoP-Input'!$B$7:$B$2263,$D105,'EUROSTAT_VBE_AutoP-Input'!$C$7:$C$2263,"*"&amp;RIGHT($A105,3)&amp;"*",'EUROSTAT_VBE_AutoP-Input'!$D$7:$D$2263,"5550*"))/1000</f>
        <v>0.114</v>
      </c>
      <c r="AM105" s="17">
        <f>(SUMIFS('EUROSTAT_VBE_AutoP-Input'!AK$7:AK$2263,'EUROSTAT_VBE_AutoP-Input'!$B$7:$B$2263,$D105,'EUROSTAT_VBE_AutoP-Input'!$C$7:$C$2263,"*"&amp;RIGHT($A105,3)&amp;"*",'EUROSTAT_VBE_AutoP-Input'!$D$7:$D$2263,"5550*"))/1000</f>
        <v>0</v>
      </c>
      <c r="AN105" s="20"/>
      <c r="AO105" s="49"/>
      <c r="AP105" s="49"/>
      <c r="AQ105" s="49"/>
      <c r="AR105" s="49"/>
      <c r="AS105" s="49"/>
    </row>
    <row r="106" spans="1:45">
      <c r="A106" t="str">
        <f>LEFT('EUROSTAT_VBE_AutoP-Input'!$C$151,8)</f>
        <v>B_101039</v>
      </c>
      <c r="B106" s="12" t="s">
        <v>629</v>
      </c>
      <c r="C106" t="s">
        <v>293</v>
      </c>
      <c r="D106" t="s">
        <v>126</v>
      </c>
      <c r="E106" t="s">
        <v>244</v>
      </c>
      <c r="F106" t="s">
        <v>264</v>
      </c>
      <c r="G106" s="17">
        <f>(SUMIFS('EUROSTAT_VBE_AutoP-Input'!E$7:E$2263,'EUROSTAT_VBE_AutoP-Input'!$B$7:$B$2263,$D106,'EUROSTAT_VBE_AutoP-Input'!$C$7:$C$2263,"*"&amp;RIGHT($A106,3)&amp;"*",'EUROSTAT_VBE_AutoP-Input'!$D$7:$D$2263,"554*"))/1000-(SUMIFS('EUROSTAT_VBE_AutoP-Input'!E$7:E$2263,'EUROSTAT_VBE_AutoP-Input'!$B$7:$B$2263,$D106,'EUROSTAT_VBE_AutoP-Input'!$C$7:$C$2263,"*"&amp;RIGHT($A106,3)&amp;"*",'EUROSTAT_VBE_AutoP-Input'!$D$7:$D$2263,"5543*"))/1000-(SUMIFS('EUROSTAT_VBE_AutoP-Input'!E$7:E$2263,'EUROSTAT_VBE_AutoP-Input'!$B$7:$B$2263,$D106,'EUROSTAT_VBE_AutoP-Input'!$C$7:$C$2263,"*"&amp;RIGHT($A106,3)&amp;"*",'EUROSTAT_VBE_AutoP-Input'!$D$7:$D$2263,"5544*"))/1000</f>
        <v>0.077</v>
      </c>
      <c r="H106" s="17">
        <f>(SUMIFS('EUROSTAT_VBE_AutoP-Input'!F$7:F$2263,'EUROSTAT_VBE_AutoP-Input'!$B$7:$B$2263,$D106,'EUROSTAT_VBE_AutoP-Input'!$C$7:$C$2263,"*"&amp;RIGHT($A106,3)&amp;"*",'EUROSTAT_VBE_AutoP-Input'!$D$7:$D$2263,"554*"))/1000-(SUMIFS('EUROSTAT_VBE_AutoP-Input'!F$7:F$2263,'EUROSTAT_VBE_AutoP-Input'!$B$7:$B$2263,$D106,'EUROSTAT_VBE_AutoP-Input'!$C$7:$C$2263,"*"&amp;RIGHT($A106,3)&amp;"*",'EUROSTAT_VBE_AutoP-Input'!$D$7:$D$2263,"5543*"))/1000-(SUMIFS('EUROSTAT_VBE_AutoP-Input'!F$7:F$2263,'EUROSTAT_VBE_AutoP-Input'!$B$7:$B$2263,$D106,'EUROSTAT_VBE_AutoP-Input'!$C$7:$C$2263,"*"&amp;RIGHT($A106,3)&amp;"*",'EUROSTAT_VBE_AutoP-Input'!$D$7:$D$2263,"5544*"))/1000</f>
        <v>0</v>
      </c>
      <c r="I106" s="17">
        <f>(SUMIFS('EUROSTAT_VBE_AutoP-Input'!G$7:G$2263,'EUROSTAT_VBE_AutoP-Input'!$B$7:$B$2263,$D106,'EUROSTAT_VBE_AutoP-Input'!$C$7:$C$2263,"*"&amp;RIGHT($A106,3)&amp;"*",'EUROSTAT_VBE_AutoP-Input'!$D$7:$D$2263,"554*"))/1000-(SUMIFS('EUROSTAT_VBE_AutoP-Input'!G$7:G$2263,'EUROSTAT_VBE_AutoP-Input'!$B$7:$B$2263,$D106,'EUROSTAT_VBE_AutoP-Input'!$C$7:$C$2263,"*"&amp;RIGHT($A106,3)&amp;"*",'EUROSTAT_VBE_AutoP-Input'!$D$7:$D$2263,"5543*"))/1000-(SUMIFS('EUROSTAT_VBE_AutoP-Input'!G$7:G$2263,'EUROSTAT_VBE_AutoP-Input'!$B$7:$B$2263,$D106,'EUROSTAT_VBE_AutoP-Input'!$C$7:$C$2263,"*"&amp;RIGHT($A106,3)&amp;"*",'EUROSTAT_VBE_AutoP-Input'!$D$7:$D$2263,"5544*"))/1000</f>
        <v>0.025</v>
      </c>
      <c r="J106" s="17">
        <f>(SUMIFS('EUROSTAT_VBE_AutoP-Input'!H$7:H$2263,'EUROSTAT_VBE_AutoP-Input'!$B$7:$B$2263,$D106,'EUROSTAT_VBE_AutoP-Input'!$C$7:$C$2263,"*"&amp;RIGHT($A106,3)&amp;"*",'EUROSTAT_VBE_AutoP-Input'!$D$7:$D$2263,"554*"))/1000-(SUMIFS('EUROSTAT_VBE_AutoP-Input'!H$7:H$2263,'EUROSTAT_VBE_AutoP-Input'!$B$7:$B$2263,$D106,'EUROSTAT_VBE_AutoP-Input'!$C$7:$C$2263,"*"&amp;RIGHT($A106,3)&amp;"*",'EUROSTAT_VBE_AutoP-Input'!$D$7:$D$2263,"5543*"))/1000-(SUMIFS('EUROSTAT_VBE_AutoP-Input'!H$7:H$2263,'EUROSTAT_VBE_AutoP-Input'!$B$7:$B$2263,$D106,'EUROSTAT_VBE_AutoP-Input'!$C$7:$C$2263,"*"&amp;RIGHT($A106,3)&amp;"*",'EUROSTAT_VBE_AutoP-Input'!$D$7:$D$2263,"5544*"))/1000</f>
        <v>0</v>
      </c>
      <c r="K106" s="17">
        <f>(SUMIFS('EUROSTAT_VBE_AutoP-Input'!I$7:I$2263,'EUROSTAT_VBE_AutoP-Input'!$B$7:$B$2263,$D106,'EUROSTAT_VBE_AutoP-Input'!$C$7:$C$2263,"*"&amp;RIGHT($A106,3)&amp;"*",'EUROSTAT_VBE_AutoP-Input'!$D$7:$D$2263,"554*"))/1000-(SUMIFS('EUROSTAT_VBE_AutoP-Input'!I$7:I$2263,'EUROSTAT_VBE_AutoP-Input'!$B$7:$B$2263,$D106,'EUROSTAT_VBE_AutoP-Input'!$C$7:$C$2263,"*"&amp;RIGHT($A106,3)&amp;"*",'EUROSTAT_VBE_AutoP-Input'!$D$7:$D$2263,"5543*"))/1000-(SUMIFS('EUROSTAT_VBE_AutoP-Input'!I$7:I$2263,'EUROSTAT_VBE_AutoP-Input'!$B$7:$B$2263,$D106,'EUROSTAT_VBE_AutoP-Input'!$C$7:$C$2263,"*"&amp;RIGHT($A106,3)&amp;"*",'EUROSTAT_VBE_AutoP-Input'!$D$7:$D$2263,"5544*"))/1000</f>
        <v>0.0629999999999999</v>
      </c>
      <c r="L106" s="17">
        <f>(SUMIFS('EUROSTAT_VBE_AutoP-Input'!J$7:J$2263,'EUROSTAT_VBE_AutoP-Input'!$B$7:$B$2263,$D106,'EUROSTAT_VBE_AutoP-Input'!$C$7:$C$2263,"*"&amp;RIGHT($A106,3)&amp;"*",'EUROSTAT_VBE_AutoP-Input'!$D$7:$D$2263,"554*"))/1000-(SUMIFS('EUROSTAT_VBE_AutoP-Input'!J$7:J$2263,'EUROSTAT_VBE_AutoP-Input'!$B$7:$B$2263,$D106,'EUROSTAT_VBE_AutoP-Input'!$C$7:$C$2263,"*"&amp;RIGHT($A106,3)&amp;"*",'EUROSTAT_VBE_AutoP-Input'!$D$7:$D$2263,"5543*"))/1000-(SUMIFS('EUROSTAT_VBE_AutoP-Input'!J$7:J$2263,'EUROSTAT_VBE_AutoP-Input'!$B$7:$B$2263,$D106,'EUROSTAT_VBE_AutoP-Input'!$C$7:$C$2263,"*"&amp;RIGHT($A106,3)&amp;"*",'EUROSTAT_VBE_AutoP-Input'!$D$7:$D$2263,"5544*"))/1000</f>
        <v>0</v>
      </c>
      <c r="M106" s="17">
        <f>(SUMIFS('EUROSTAT_VBE_AutoP-Input'!K$7:K$2263,'EUROSTAT_VBE_AutoP-Input'!$B$7:$B$2263,$D106,'EUROSTAT_VBE_AutoP-Input'!$C$7:$C$2263,"*"&amp;RIGHT($A106,3)&amp;"*",'EUROSTAT_VBE_AutoP-Input'!$D$7:$D$2263,"554*"))/1000-(SUMIFS('EUROSTAT_VBE_AutoP-Input'!K$7:K$2263,'EUROSTAT_VBE_AutoP-Input'!$B$7:$B$2263,$D106,'EUROSTAT_VBE_AutoP-Input'!$C$7:$C$2263,"*"&amp;RIGHT($A106,3)&amp;"*",'EUROSTAT_VBE_AutoP-Input'!$D$7:$D$2263,"5543*"))/1000-(SUMIFS('EUROSTAT_VBE_AutoP-Input'!K$7:K$2263,'EUROSTAT_VBE_AutoP-Input'!$B$7:$B$2263,$D106,'EUROSTAT_VBE_AutoP-Input'!$C$7:$C$2263,"*"&amp;RIGHT($A106,3)&amp;"*",'EUROSTAT_VBE_AutoP-Input'!$D$7:$D$2263,"5544*"))/1000</f>
        <v>0.822</v>
      </c>
      <c r="N106" s="17">
        <f>(SUMIFS('EUROSTAT_VBE_AutoP-Input'!L$7:L$2263,'EUROSTAT_VBE_AutoP-Input'!$B$7:$B$2263,$D106,'EUROSTAT_VBE_AutoP-Input'!$C$7:$C$2263,"*"&amp;RIGHT($A106,3)&amp;"*",'EUROSTAT_VBE_AutoP-Input'!$D$7:$D$2263,"554*"))/1000-(SUMIFS('EUROSTAT_VBE_AutoP-Input'!L$7:L$2263,'EUROSTAT_VBE_AutoP-Input'!$B$7:$B$2263,$D106,'EUROSTAT_VBE_AutoP-Input'!$C$7:$C$2263,"*"&amp;RIGHT($A106,3)&amp;"*",'EUROSTAT_VBE_AutoP-Input'!$D$7:$D$2263,"5543*"))/1000-(SUMIFS('EUROSTAT_VBE_AutoP-Input'!L$7:L$2263,'EUROSTAT_VBE_AutoP-Input'!$B$7:$B$2263,$D106,'EUROSTAT_VBE_AutoP-Input'!$C$7:$C$2263,"*"&amp;RIGHT($A106,3)&amp;"*",'EUROSTAT_VBE_AutoP-Input'!$D$7:$D$2263,"5544*"))/1000</f>
        <v>0.551</v>
      </c>
      <c r="O106" s="17">
        <f>(SUMIFS('EUROSTAT_VBE_AutoP-Input'!M$7:M$2263,'EUROSTAT_VBE_AutoP-Input'!$B$7:$B$2263,$D106,'EUROSTAT_VBE_AutoP-Input'!$C$7:$C$2263,"*"&amp;RIGHT($A106,3)&amp;"*",'EUROSTAT_VBE_AutoP-Input'!$D$7:$D$2263,"554*"))/1000-(SUMIFS('EUROSTAT_VBE_AutoP-Input'!M$7:M$2263,'EUROSTAT_VBE_AutoP-Input'!$B$7:$B$2263,$D106,'EUROSTAT_VBE_AutoP-Input'!$C$7:$C$2263,"*"&amp;RIGHT($A106,3)&amp;"*",'EUROSTAT_VBE_AutoP-Input'!$D$7:$D$2263,"5543*"))/1000-(SUMIFS('EUROSTAT_VBE_AutoP-Input'!M$7:M$2263,'EUROSTAT_VBE_AutoP-Input'!$B$7:$B$2263,$D106,'EUROSTAT_VBE_AutoP-Input'!$C$7:$C$2263,"*"&amp;RIGHT($A106,3)&amp;"*",'EUROSTAT_VBE_AutoP-Input'!$D$7:$D$2263,"5544*"))/1000</f>
        <v>0</v>
      </c>
      <c r="P106" s="17">
        <f>(SUMIFS('EUROSTAT_VBE_AutoP-Input'!N$7:N$2263,'EUROSTAT_VBE_AutoP-Input'!$B$7:$B$2263,$D106,'EUROSTAT_VBE_AutoP-Input'!$C$7:$C$2263,"*"&amp;RIGHT($A106,3)&amp;"*",'EUROSTAT_VBE_AutoP-Input'!$D$7:$D$2263,"554*"))/1000-(SUMIFS('EUROSTAT_VBE_AutoP-Input'!N$7:N$2263,'EUROSTAT_VBE_AutoP-Input'!$B$7:$B$2263,$D106,'EUROSTAT_VBE_AutoP-Input'!$C$7:$C$2263,"*"&amp;RIGHT($A106,3)&amp;"*",'EUROSTAT_VBE_AutoP-Input'!$D$7:$D$2263,"5543*"))/1000-(SUMIFS('EUROSTAT_VBE_AutoP-Input'!N$7:N$2263,'EUROSTAT_VBE_AutoP-Input'!$B$7:$B$2263,$D106,'EUROSTAT_VBE_AutoP-Input'!$C$7:$C$2263,"*"&amp;RIGHT($A106,3)&amp;"*",'EUROSTAT_VBE_AutoP-Input'!$D$7:$D$2263,"5544*"))/1000</f>
        <v>0</v>
      </c>
      <c r="Q106" s="17">
        <f>(SUMIFS('EUROSTAT_VBE_AutoP-Input'!O$7:O$2263,'EUROSTAT_VBE_AutoP-Input'!$B$7:$B$2263,$D106,'EUROSTAT_VBE_AutoP-Input'!$C$7:$C$2263,"*"&amp;RIGHT($A106,3)&amp;"*",'EUROSTAT_VBE_AutoP-Input'!$D$7:$D$2263,"554*"))/1000-(SUMIFS('EUROSTAT_VBE_AutoP-Input'!O$7:O$2263,'EUROSTAT_VBE_AutoP-Input'!$B$7:$B$2263,$D106,'EUROSTAT_VBE_AutoP-Input'!$C$7:$C$2263,"*"&amp;RIGHT($A106,3)&amp;"*",'EUROSTAT_VBE_AutoP-Input'!$D$7:$D$2263,"5543*"))/1000-(SUMIFS('EUROSTAT_VBE_AutoP-Input'!O$7:O$2263,'EUROSTAT_VBE_AutoP-Input'!$B$7:$B$2263,$D106,'EUROSTAT_VBE_AutoP-Input'!$C$7:$C$2263,"*"&amp;RIGHT($A106,3)&amp;"*",'EUROSTAT_VBE_AutoP-Input'!$D$7:$D$2263,"5544*"))/1000</f>
        <v>0.892</v>
      </c>
      <c r="R106" s="17">
        <f>(SUMIFS('EUROSTAT_VBE_AutoP-Input'!P$7:P$2263,'EUROSTAT_VBE_AutoP-Input'!$B$7:$B$2263,$D106,'EUROSTAT_VBE_AutoP-Input'!$C$7:$C$2263,"*"&amp;RIGHT($A106,3)&amp;"*",'EUROSTAT_VBE_AutoP-Input'!$D$7:$D$2263,"554*"))/1000-(SUMIFS('EUROSTAT_VBE_AutoP-Input'!P$7:P$2263,'EUROSTAT_VBE_AutoP-Input'!$B$7:$B$2263,$D106,'EUROSTAT_VBE_AutoP-Input'!$C$7:$C$2263,"*"&amp;RIGHT($A106,3)&amp;"*",'EUROSTAT_VBE_AutoP-Input'!$D$7:$D$2263,"5543*"))/1000-(SUMIFS('EUROSTAT_VBE_AutoP-Input'!P$7:P$2263,'EUROSTAT_VBE_AutoP-Input'!$B$7:$B$2263,$D106,'EUROSTAT_VBE_AutoP-Input'!$C$7:$C$2263,"*"&amp;RIGHT($A106,3)&amp;"*",'EUROSTAT_VBE_AutoP-Input'!$D$7:$D$2263,"5544*"))/1000</f>
        <v>0</v>
      </c>
      <c r="S106" s="17">
        <f>(SUMIFS('EUROSTAT_VBE_AutoP-Input'!Q$7:Q$2263,'EUROSTAT_VBE_AutoP-Input'!$B$7:$B$2263,$D106,'EUROSTAT_VBE_AutoP-Input'!$C$7:$C$2263,"*"&amp;RIGHT($A106,3)&amp;"*",'EUROSTAT_VBE_AutoP-Input'!$D$7:$D$2263,"554*"))/1000-(SUMIFS('EUROSTAT_VBE_AutoP-Input'!Q$7:Q$2263,'EUROSTAT_VBE_AutoP-Input'!$B$7:$B$2263,$D106,'EUROSTAT_VBE_AutoP-Input'!$C$7:$C$2263,"*"&amp;RIGHT($A106,3)&amp;"*",'EUROSTAT_VBE_AutoP-Input'!$D$7:$D$2263,"5543*"))/1000-(SUMIFS('EUROSTAT_VBE_AutoP-Input'!Q$7:Q$2263,'EUROSTAT_VBE_AutoP-Input'!$B$7:$B$2263,$D106,'EUROSTAT_VBE_AutoP-Input'!$C$7:$C$2263,"*"&amp;RIGHT($A106,3)&amp;"*",'EUROSTAT_VBE_AutoP-Input'!$D$7:$D$2263,"5544*"))/1000</f>
        <v>0</v>
      </c>
      <c r="T106" s="17">
        <f>(SUMIFS('EUROSTAT_VBE_AutoP-Input'!R$7:R$2263,'EUROSTAT_VBE_AutoP-Input'!$B$7:$B$2263,$D106,'EUROSTAT_VBE_AutoP-Input'!$C$7:$C$2263,"*"&amp;RIGHT($A106,3)&amp;"*",'EUROSTAT_VBE_AutoP-Input'!$D$7:$D$2263,"554*"))/1000-(SUMIFS('EUROSTAT_VBE_AutoP-Input'!R$7:R$2263,'EUROSTAT_VBE_AutoP-Input'!$B$7:$B$2263,$D106,'EUROSTAT_VBE_AutoP-Input'!$C$7:$C$2263,"*"&amp;RIGHT($A106,3)&amp;"*",'EUROSTAT_VBE_AutoP-Input'!$D$7:$D$2263,"5543*"))/1000-(SUMIFS('EUROSTAT_VBE_AutoP-Input'!R$7:R$2263,'EUROSTAT_VBE_AutoP-Input'!$B$7:$B$2263,$D106,'EUROSTAT_VBE_AutoP-Input'!$C$7:$C$2263,"*"&amp;RIGHT($A106,3)&amp;"*",'EUROSTAT_VBE_AutoP-Input'!$D$7:$D$2263,"5544*"))/1000</f>
        <v>0.004</v>
      </c>
      <c r="U106" s="17">
        <f>(SUMIFS('EUROSTAT_VBE_AutoP-Input'!S$7:S$2263,'EUROSTAT_VBE_AutoP-Input'!$B$7:$B$2263,$D106,'EUROSTAT_VBE_AutoP-Input'!$C$7:$C$2263,"*"&amp;RIGHT($A106,3)&amp;"*",'EUROSTAT_VBE_AutoP-Input'!$D$7:$D$2263,"554*"))/1000-(SUMIFS('EUROSTAT_VBE_AutoP-Input'!S$7:S$2263,'EUROSTAT_VBE_AutoP-Input'!$B$7:$B$2263,$D106,'EUROSTAT_VBE_AutoP-Input'!$C$7:$C$2263,"*"&amp;RIGHT($A106,3)&amp;"*",'EUROSTAT_VBE_AutoP-Input'!$D$7:$D$2263,"5543*"))/1000-(SUMIFS('EUROSTAT_VBE_AutoP-Input'!S$7:S$2263,'EUROSTAT_VBE_AutoP-Input'!$B$7:$B$2263,$D106,'EUROSTAT_VBE_AutoP-Input'!$C$7:$C$2263,"*"&amp;RIGHT($A106,3)&amp;"*",'EUROSTAT_VBE_AutoP-Input'!$D$7:$D$2263,"5544*"))/1000</f>
        <v>0</v>
      </c>
      <c r="V106" s="17">
        <f>(SUMIFS('EUROSTAT_VBE_AutoP-Input'!T$7:T$2263,'EUROSTAT_VBE_AutoP-Input'!$B$7:$B$2263,$D106,'EUROSTAT_VBE_AutoP-Input'!$C$7:$C$2263,"*"&amp;RIGHT($A106,3)&amp;"*",'EUROSTAT_VBE_AutoP-Input'!$D$7:$D$2263,"554*"))/1000-(SUMIFS('EUROSTAT_VBE_AutoP-Input'!T$7:T$2263,'EUROSTAT_VBE_AutoP-Input'!$B$7:$B$2263,$D106,'EUROSTAT_VBE_AutoP-Input'!$C$7:$C$2263,"*"&amp;RIGHT($A106,3)&amp;"*",'EUROSTAT_VBE_AutoP-Input'!$D$7:$D$2263,"5543*"))/1000-(SUMIFS('EUROSTAT_VBE_AutoP-Input'!T$7:T$2263,'EUROSTAT_VBE_AutoP-Input'!$B$7:$B$2263,$D106,'EUROSTAT_VBE_AutoP-Input'!$C$7:$C$2263,"*"&amp;RIGHT($A106,3)&amp;"*",'EUROSTAT_VBE_AutoP-Input'!$D$7:$D$2263,"5544*"))/1000</f>
        <v>0</v>
      </c>
      <c r="W106" s="17">
        <f>(SUMIFS('EUROSTAT_VBE_AutoP-Input'!U$7:U$2263,'EUROSTAT_VBE_AutoP-Input'!$B$7:$B$2263,$D106,'EUROSTAT_VBE_AutoP-Input'!$C$7:$C$2263,"*"&amp;RIGHT($A106,3)&amp;"*",'EUROSTAT_VBE_AutoP-Input'!$D$7:$D$2263,"554*"))/1000-(SUMIFS('EUROSTAT_VBE_AutoP-Input'!U$7:U$2263,'EUROSTAT_VBE_AutoP-Input'!$B$7:$B$2263,$D106,'EUROSTAT_VBE_AutoP-Input'!$C$7:$C$2263,"*"&amp;RIGHT($A106,3)&amp;"*",'EUROSTAT_VBE_AutoP-Input'!$D$7:$D$2263,"5543*"))/1000-(SUMIFS('EUROSTAT_VBE_AutoP-Input'!U$7:U$2263,'EUROSTAT_VBE_AutoP-Input'!$B$7:$B$2263,$D106,'EUROSTAT_VBE_AutoP-Input'!$C$7:$C$2263,"*"&amp;RIGHT($A106,3)&amp;"*",'EUROSTAT_VBE_AutoP-Input'!$D$7:$D$2263,"5544*"))/1000</f>
        <v>0</v>
      </c>
      <c r="X106" s="17">
        <f>(SUMIFS('EUROSTAT_VBE_AutoP-Input'!V$7:V$2263,'EUROSTAT_VBE_AutoP-Input'!$B$7:$B$2263,$D106,'EUROSTAT_VBE_AutoP-Input'!$C$7:$C$2263,"*"&amp;RIGHT($A106,3)&amp;"*",'EUROSTAT_VBE_AutoP-Input'!$D$7:$D$2263,"554*"))/1000-(SUMIFS('EUROSTAT_VBE_AutoP-Input'!V$7:V$2263,'EUROSTAT_VBE_AutoP-Input'!$B$7:$B$2263,$D106,'EUROSTAT_VBE_AutoP-Input'!$C$7:$C$2263,"*"&amp;RIGHT($A106,3)&amp;"*",'EUROSTAT_VBE_AutoP-Input'!$D$7:$D$2263,"5543*"))/1000-(SUMIFS('EUROSTAT_VBE_AutoP-Input'!V$7:V$2263,'EUROSTAT_VBE_AutoP-Input'!$B$7:$B$2263,$D106,'EUROSTAT_VBE_AutoP-Input'!$C$7:$C$2263,"*"&amp;RIGHT($A106,3)&amp;"*",'EUROSTAT_VBE_AutoP-Input'!$D$7:$D$2263,"5544*"))/1000</f>
        <v>0.785</v>
      </c>
      <c r="Y106" s="17">
        <f>(SUMIFS('EUROSTAT_VBE_AutoP-Input'!W$7:W$2263,'EUROSTAT_VBE_AutoP-Input'!$B$7:$B$2263,$D106,'EUROSTAT_VBE_AutoP-Input'!$C$7:$C$2263,"*"&amp;RIGHT($A106,3)&amp;"*",'EUROSTAT_VBE_AutoP-Input'!$D$7:$D$2263,"554*"))/1000-(SUMIFS('EUROSTAT_VBE_AutoP-Input'!W$7:W$2263,'EUROSTAT_VBE_AutoP-Input'!$B$7:$B$2263,$D106,'EUROSTAT_VBE_AutoP-Input'!$C$7:$C$2263,"*"&amp;RIGHT($A106,3)&amp;"*",'EUROSTAT_VBE_AutoP-Input'!$D$7:$D$2263,"5543*"))/1000-(SUMIFS('EUROSTAT_VBE_AutoP-Input'!W$7:W$2263,'EUROSTAT_VBE_AutoP-Input'!$B$7:$B$2263,$D106,'EUROSTAT_VBE_AutoP-Input'!$C$7:$C$2263,"*"&amp;RIGHT($A106,3)&amp;"*",'EUROSTAT_VBE_AutoP-Input'!$D$7:$D$2263,"5544*"))/1000</f>
        <v>0</v>
      </c>
      <c r="Z106" s="17">
        <f>(SUMIFS('EUROSTAT_VBE_AutoP-Input'!X$7:X$2263,'EUROSTAT_VBE_AutoP-Input'!$B$7:$B$2263,$D106,'EUROSTAT_VBE_AutoP-Input'!$C$7:$C$2263,"*"&amp;RIGHT($A106,3)&amp;"*",'EUROSTAT_VBE_AutoP-Input'!$D$7:$D$2263,"554*"))/1000-(SUMIFS('EUROSTAT_VBE_AutoP-Input'!X$7:X$2263,'EUROSTAT_VBE_AutoP-Input'!$B$7:$B$2263,$D106,'EUROSTAT_VBE_AutoP-Input'!$C$7:$C$2263,"*"&amp;RIGHT($A106,3)&amp;"*",'EUROSTAT_VBE_AutoP-Input'!$D$7:$D$2263,"5543*"))/1000-(SUMIFS('EUROSTAT_VBE_AutoP-Input'!X$7:X$2263,'EUROSTAT_VBE_AutoP-Input'!$B$7:$B$2263,$D106,'EUROSTAT_VBE_AutoP-Input'!$C$7:$C$2263,"*"&amp;RIGHT($A106,3)&amp;"*",'EUROSTAT_VBE_AutoP-Input'!$D$7:$D$2263,"5544*"))/1000</f>
        <v>1.834</v>
      </c>
      <c r="AA106" s="17">
        <f>(SUMIFS('EUROSTAT_VBE_AutoP-Input'!Y$7:Y$2263,'EUROSTAT_VBE_AutoP-Input'!$B$7:$B$2263,$D106,'EUROSTAT_VBE_AutoP-Input'!$C$7:$C$2263,"*"&amp;RIGHT($A106,3)&amp;"*",'EUROSTAT_VBE_AutoP-Input'!$D$7:$D$2263,"554*"))/1000-(SUMIFS('EUROSTAT_VBE_AutoP-Input'!Y$7:Y$2263,'EUROSTAT_VBE_AutoP-Input'!$B$7:$B$2263,$D106,'EUROSTAT_VBE_AutoP-Input'!$C$7:$C$2263,"*"&amp;RIGHT($A106,3)&amp;"*",'EUROSTAT_VBE_AutoP-Input'!$D$7:$D$2263,"5543*"))/1000-(SUMIFS('EUROSTAT_VBE_AutoP-Input'!Y$7:Y$2263,'EUROSTAT_VBE_AutoP-Input'!$B$7:$B$2263,$D106,'EUROSTAT_VBE_AutoP-Input'!$C$7:$C$2263,"*"&amp;RIGHT($A106,3)&amp;"*",'EUROSTAT_VBE_AutoP-Input'!$D$7:$D$2263,"5544*"))/1000</f>
        <v>0</v>
      </c>
      <c r="AB106" s="17">
        <f>(SUMIFS('EUROSTAT_VBE_AutoP-Input'!Z$7:Z$2263,'EUROSTAT_VBE_AutoP-Input'!$B$7:$B$2263,$D106,'EUROSTAT_VBE_AutoP-Input'!$C$7:$C$2263,"*"&amp;RIGHT($A106,3)&amp;"*",'EUROSTAT_VBE_AutoP-Input'!$D$7:$D$2263,"554*"))/1000-(SUMIFS('EUROSTAT_VBE_AutoP-Input'!Z$7:Z$2263,'EUROSTAT_VBE_AutoP-Input'!$B$7:$B$2263,$D106,'EUROSTAT_VBE_AutoP-Input'!$C$7:$C$2263,"*"&amp;RIGHT($A106,3)&amp;"*",'EUROSTAT_VBE_AutoP-Input'!$D$7:$D$2263,"5543*"))/1000-(SUMIFS('EUROSTAT_VBE_AutoP-Input'!Z$7:Z$2263,'EUROSTAT_VBE_AutoP-Input'!$B$7:$B$2263,$D106,'EUROSTAT_VBE_AutoP-Input'!$C$7:$C$2263,"*"&amp;RIGHT($A106,3)&amp;"*",'EUROSTAT_VBE_AutoP-Input'!$D$7:$D$2263,"5544*"))/1000</f>
        <v>0</v>
      </c>
      <c r="AC106" s="17">
        <f>(SUMIFS('EUROSTAT_VBE_AutoP-Input'!AA$7:AA$2263,'EUROSTAT_VBE_AutoP-Input'!$B$7:$B$2263,$D106,'EUROSTAT_VBE_AutoP-Input'!$C$7:$C$2263,"*"&amp;RIGHT($A106,3)&amp;"*",'EUROSTAT_VBE_AutoP-Input'!$D$7:$D$2263,"554*"))/1000-(SUMIFS('EUROSTAT_VBE_AutoP-Input'!AA$7:AA$2263,'EUROSTAT_VBE_AutoP-Input'!$B$7:$B$2263,$D106,'EUROSTAT_VBE_AutoP-Input'!$C$7:$C$2263,"*"&amp;RIGHT($A106,3)&amp;"*",'EUROSTAT_VBE_AutoP-Input'!$D$7:$D$2263,"5543*"))/1000-(SUMIFS('EUROSTAT_VBE_AutoP-Input'!AA$7:AA$2263,'EUROSTAT_VBE_AutoP-Input'!$B$7:$B$2263,$D106,'EUROSTAT_VBE_AutoP-Input'!$C$7:$C$2263,"*"&amp;RIGHT($A106,3)&amp;"*",'EUROSTAT_VBE_AutoP-Input'!$D$7:$D$2263,"5544*"))/1000</f>
        <v>0</v>
      </c>
      <c r="AD106" s="17">
        <f>(SUMIFS('EUROSTAT_VBE_AutoP-Input'!AB$7:AB$2263,'EUROSTAT_VBE_AutoP-Input'!$B$7:$B$2263,$D106,'EUROSTAT_VBE_AutoP-Input'!$C$7:$C$2263,"*"&amp;RIGHT($A106,3)&amp;"*",'EUROSTAT_VBE_AutoP-Input'!$D$7:$D$2263,"554*"))/1000-(SUMIFS('EUROSTAT_VBE_AutoP-Input'!AB$7:AB$2263,'EUROSTAT_VBE_AutoP-Input'!$B$7:$B$2263,$D106,'EUROSTAT_VBE_AutoP-Input'!$C$7:$C$2263,"*"&amp;RIGHT($A106,3)&amp;"*",'EUROSTAT_VBE_AutoP-Input'!$D$7:$D$2263,"5543*"))/1000-(SUMIFS('EUROSTAT_VBE_AutoP-Input'!AB$7:AB$2263,'EUROSTAT_VBE_AutoP-Input'!$B$7:$B$2263,$D106,'EUROSTAT_VBE_AutoP-Input'!$C$7:$C$2263,"*"&amp;RIGHT($A106,3)&amp;"*",'EUROSTAT_VBE_AutoP-Input'!$D$7:$D$2263,"5544*"))/1000</f>
        <v>0</v>
      </c>
      <c r="AE106" s="17">
        <f>(SUMIFS('EUROSTAT_VBE_AutoP-Input'!AC$7:AC$2263,'EUROSTAT_VBE_AutoP-Input'!$B$7:$B$2263,$D106,'EUROSTAT_VBE_AutoP-Input'!$C$7:$C$2263,"*"&amp;RIGHT($A106,3)&amp;"*",'EUROSTAT_VBE_AutoP-Input'!$D$7:$D$2263,"554*"))/1000-(SUMIFS('EUROSTAT_VBE_AutoP-Input'!AC$7:AC$2263,'EUROSTAT_VBE_AutoP-Input'!$B$7:$B$2263,$D106,'EUROSTAT_VBE_AutoP-Input'!$C$7:$C$2263,"*"&amp;RIGHT($A106,3)&amp;"*",'EUROSTAT_VBE_AutoP-Input'!$D$7:$D$2263,"5543*"))/1000-(SUMIFS('EUROSTAT_VBE_AutoP-Input'!AC$7:AC$2263,'EUROSTAT_VBE_AutoP-Input'!$B$7:$B$2263,$D106,'EUROSTAT_VBE_AutoP-Input'!$C$7:$C$2263,"*"&amp;RIGHT($A106,3)&amp;"*",'EUROSTAT_VBE_AutoP-Input'!$D$7:$D$2263,"5544*"))/1000</f>
        <v>0</v>
      </c>
      <c r="AF106" s="17">
        <f>(SUMIFS('EUROSTAT_VBE_AutoP-Input'!AD$7:AD$2263,'EUROSTAT_VBE_AutoP-Input'!$B$7:$B$2263,$D106,'EUROSTAT_VBE_AutoP-Input'!$C$7:$C$2263,"*"&amp;RIGHT($A106,3)&amp;"*",'EUROSTAT_VBE_AutoP-Input'!$D$7:$D$2263,"554*"))/1000-(SUMIFS('EUROSTAT_VBE_AutoP-Input'!AD$7:AD$2263,'EUROSTAT_VBE_AutoP-Input'!$B$7:$B$2263,$D106,'EUROSTAT_VBE_AutoP-Input'!$C$7:$C$2263,"*"&amp;RIGHT($A106,3)&amp;"*",'EUROSTAT_VBE_AutoP-Input'!$D$7:$D$2263,"5543*"))/1000-(SUMIFS('EUROSTAT_VBE_AutoP-Input'!AD$7:AD$2263,'EUROSTAT_VBE_AutoP-Input'!$B$7:$B$2263,$D106,'EUROSTAT_VBE_AutoP-Input'!$C$7:$C$2263,"*"&amp;RIGHT($A106,3)&amp;"*",'EUROSTAT_VBE_AutoP-Input'!$D$7:$D$2263,"5544*"))/1000</f>
        <v>0.44</v>
      </c>
      <c r="AG106" s="17">
        <f>(SUMIFS('EUROSTAT_VBE_AutoP-Input'!AE$7:AE$2263,'EUROSTAT_VBE_AutoP-Input'!$B$7:$B$2263,$D106,'EUROSTAT_VBE_AutoP-Input'!$C$7:$C$2263,"*"&amp;RIGHT($A106,3)&amp;"*",'EUROSTAT_VBE_AutoP-Input'!$D$7:$D$2263,"554*"))/1000-(SUMIFS('EUROSTAT_VBE_AutoP-Input'!AE$7:AE$2263,'EUROSTAT_VBE_AutoP-Input'!$B$7:$B$2263,$D106,'EUROSTAT_VBE_AutoP-Input'!$C$7:$C$2263,"*"&amp;RIGHT($A106,3)&amp;"*",'EUROSTAT_VBE_AutoP-Input'!$D$7:$D$2263,"5543*"))/1000-(SUMIFS('EUROSTAT_VBE_AutoP-Input'!AE$7:AE$2263,'EUROSTAT_VBE_AutoP-Input'!$B$7:$B$2263,$D106,'EUROSTAT_VBE_AutoP-Input'!$C$7:$C$2263,"*"&amp;RIGHT($A106,3)&amp;"*",'EUROSTAT_VBE_AutoP-Input'!$D$7:$D$2263,"5544*"))/1000</f>
        <v>0</v>
      </c>
      <c r="AH106" s="17">
        <f>(SUMIFS('EUROSTAT_VBE_AutoP-Input'!AF$7:AF$2263,'EUROSTAT_VBE_AutoP-Input'!$B$7:$B$2263,$D106,'EUROSTAT_VBE_AutoP-Input'!$C$7:$C$2263,"*"&amp;RIGHT($A106,3)&amp;"*",'EUROSTAT_VBE_AutoP-Input'!$D$7:$D$2263,"554*"))/1000-(SUMIFS('EUROSTAT_VBE_AutoP-Input'!AF$7:AF$2263,'EUROSTAT_VBE_AutoP-Input'!$B$7:$B$2263,$D106,'EUROSTAT_VBE_AutoP-Input'!$C$7:$C$2263,"*"&amp;RIGHT($A106,3)&amp;"*",'EUROSTAT_VBE_AutoP-Input'!$D$7:$D$2263,"5543*"))/1000-(SUMIFS('EUROSTAT_VBE_AutoP-Input'!AF$7:AF$2263,'EUROSTAT_VBE_AutoP-Input'!$B$7:$B$2263,$D106,'EUROSTAT_VBE_AutoP-Input'!$C$7:$C$2263,"*"&amp;RIGHT($A106,3)&amp;"*",'EUROSTAT_VBE_AutoP-Input'!$D$7:$D$2263,"5544*"))/1000</f>
        <v>0.924</v>
      </c>
      <c r="AI106" s="17">
        <f>(SUMIFS('EUROSTAT_VBE_AutoP-Input'!AG$7:AG$2263,'EUROSTAT_VBE_AutoP-Input'!$B$7:$B$2263,$D106,'EUROSTAT_VBE_AutoP-Input'!$C$7:$C$2263,"*"&amp;RIGHT($A106,3)&amp;"*",'EUROSTAT_VBE_AutoP-Input'!$D$7:$D$2263,"554*"))/1000-(SUMIFS('EUROSTAT_VBE_AutoP-Input'!AG$7:AG$2263,'EUROSTAT_VBE_AutoP-Input'!$B$7:$B$2263,$D106,'EUROSTAT_VBE_AutoP-Input'!$C$7:$C$2263,"*"&amp;RIGHT($A106,3)&amp;"*",'EUROSTAT_VBE_AutoP-Input'!$D$7:$D$2263,"5543*"))/1000-(SUMIFS('EUROSTAT_VBE_AutoP-Input'!AG$7:AG$2263,'EUROSTAT_VBE_AutoP-Input'!$B$7:$B$2263,$D106,'EUROSTAT_VBE_AutoP-Input'!$C$7:$C$2263,"*"&amp;RIGHT($A106,3)&amp;"*",'EUROSTAT_VBE_AutoP-Input'!$D$7:$D$2263,"5544*"))/1000</f>
        <v>0</v>
      </c>
      <c r="AJ106" s="17">
        <f>(SUMIFS('EUROSTAT_VBE_AutoP-Input'!AH$7:AH$2263,'EUROSTAT_VBE_AutoP-Input'!$B$7:$B$2263,$D106,'EUROSTAT_VBE_AutoP-Input'!$C$7:$C$2263,"*"&amp;RIGHT($A106,3)&amp;"*",'EUROSTAT_VBE_AutoP-Input'!$D$7:$D$2263,"554*"))/1000-(SUMIFS('EUROSTAT_VBE_AutoP-Input'!AH$7:AH$2263,'EUROSTAT_VBE_AutoP-Input'!$B$7:$B$2263,$D106,'EUROSTAT_VBE_AutoP-Input'!$C$7:$C$2263,"*"&amp;RIGHT($A106,3)&amp;"*",'EUROSTAT_VBE_AutoP-Input'!$D$7:$D$2263,"5543*"))/1000-(SUMIFS('EUROSTAT_VBE_AutoP-Input'!AH$7:AH$2263,'EUROSTAT_VBE_AutoP-Input'!$B$7:$B$2263,$D106,'EUROSTAT_VBE_AutoP-Input'!$C$7:$C$2263,"*"&amp;RIGHT($A106,3)&amp;"*",'EUROSTAT_VBE_AutoP-Input'!$D$7:$D$2263,"5544*"))/1000</f>
        <v>0</v>
      </c>
      <c r="AK106" s="17">
        <f>(SUMIFS('EUROSTAT_VBE_AutoP-Input'!AI$7:AI$2263,'EUROSTAT_VBE_AutoP-Input'!$B$7:$B$2263,$D106,'EUROSTAT_VBE_AutoP-Input'!$C$7:$C$2263,"*"&amp;RIGHT($A106,3)&amp;"*",'EUROSTAT_VBE_AutoP-Input'!$D$7:$D$2263,"554*"))/1000-(SUMIFS('EUROSTAT_VBE_AutoP-Input'!AI$7:AI$2263,'EUROSTAT_VBE_AutoP-Input'!$B$7:$B$2263,$D106,'EUROSTAT_VBE_AutoP-Input'!$C$7:$C$2263,"*"&amp;RIGHT($A106,3)&amp;"*",'EUROSTAT_VBE_AutoP-Input'!$D$7:$D$2263,"5543*"))/1000-(SUMIFS('EUROSTAT_VBE_AutoP-Input'!AI$7:AI$2263,'EUROSTAT_VBE_AutoP-Input'!$B$7:$B$2263,$D106,'EUROSTAT_VBE_AutoP-Input'!$C$7:$C$2263,"*"&amp;RIGHT($A106,3)&amp;"*",'EUROSTAT_VBE_AutoP-Input'!$D$7:$D$2263,"5544*"))/1000</f>
        <v>0</v>
      </c>
      <c r="AL106" s="17">
        <f>(SUMIFS('EUROSTAT_VBE_AutoP-Input'!AJ$7:AJ$2263,'EUROSTAT_VBE_AutoP-Input'!$B$7:$B$2263,$D106,'EUROSTAT_VBE_AutoP-Input'!$C$7:$C$2263,"*"&amp;RIGHT($A106,3)&amp;"*",'EUROSTAT_VBE_AutoP-Input'!$D$7:$D$2263,"554*"))/1000-(SUMIFS('EUROSTAT_VBE_AutoP-Input'!AJ$7:AJ$2263,'EUROSTAT_VBE_AutoP-Input'!$B$7:$B$2263,$D106,'EUROSTAT_VBE_AutoP-Input'!$C$7:$C$2263,"*"&amp;RIGHT($A106,3)&amp;"*",'EUROSTAT_VBE_AutoP-Input'!$D$7:$D$2263,"5543*"))/1000-(SUMIFS('EUROSTAT_VBE_AutoP-Input'!AJ$7:AJ$2263,'EUROSTAT_VBE_AutoP-Input'!$B$7:$B$2263,$D106,'EUROSTAT_VBE_AutoP-Input'!$C$7:$C$2263,"*"&amp;RIGHT($A106,3)&amp;"*",'EUROSTAT_VBE_AutoP-Input'!$D$7:$D$2263,"5544*"))/1000</f>
        <v>0.186</v>
      </c>
      <c r="AM106" s="17">
        <f>(SUMIFS('EUROSTAT_VBE_AutoP-Input'!AK$7:AK$2263,'EUROSTAT_VBE_AutoP-Input'!$B$7:$B$2263,$D106,'EUROSTAT_VBE_AutoP-Input'!$C$7:$C$2263,"*"&amp;RIGHT($A106,3)&amp;"*",'EUROSTAT_VBE_AutoP-Input'!$D$7:$D$2263,"554*"))/1000-(SUMIFS('EUROSTAT_VBE_AutoP-Input'!AK$7:AK$2263,'EUROSTAT_VBE_AutoP-Input'!$B$7:$B$2263,$D106,'EUROSTAT_VBE_AutoP-Input'!$C$7:$C$2263,"*"&amp;RIGHT($A106,3)&amp;"*",'EUROSTAT_VBE_AutoP-Input'!$D$7:$D$2263,"5543*"))/1000-(SUMIFS('EUROSTAT_VBE_AutoP-Input'!AK$7:AK$2263,'EUROSTAT_VBE_AutoP-Input'!$B$7:$B$2263,$D106,'EUROSTAT_VBE_AutoP-Input'!$C$7:$C$2263,"*"&amp;RIGHT($A106,3)&amp;"*",'EUROSTAT_VBE_AutoP-Input'!$D$7:$D$2263,"5544*"))/1000</f>
        <v>0.0650000000000002</v>
      </c>
      <c r="AN106" s="20"/>
      <c r="AO106" s="49"/>
      <c r="AP106" s="49"/>
      <c r="AQ106" s="49"/>
      <c r="AR106" s="49"/>
      <c r="AS106" s="49"/>
    </row>
    <row r="107" spans="1:45">
      <c r="A107" t="str">
        <f>LEFT('EUROSTAT_VBE_AutoP-Input'!$C$151,8)</f>
        <v>B_101039</v>
      </c>
      <c r="B107" s="12" t="s">
        <v>629</v>
      </c>
      <c r="C107" t="s">
        <v>293</v>
      </c>
      <c r="D107" t="s">
        <v>126</v>
      </c>
      <c r="E107" s="247" t="s">
        <v>245</v>
      </c>
      <c r="F107" s="247" t="s">
        <v>265</v>
      </c>
      <c r="G107" s="17">
        <f>(SUMIFS('EUROSTAT_VBE_AutoP-Input'!E$7:E$2263,'EUROSTAT_VBE_AutoP-Input'!$B$7:$B$2263,$D107,'EUROSTAT_VBE_AutoP-Input'!$C$7:$C$2263,"*"&amp;RIGHT($A107,3)&amp;"*",'EUROSTAT_VBE_AutoP-Input'!$D$7:$D$2263,"5543*"))/1000</f>
        <v>0</v>
      </c>
      <c r="H107" s="17">
        <f>(SUMIFS('EUROSTAT_VBE_AutoP-Input'!F$7:F$2263,'EUROSTAT_VBE_AutoP-Input'!$B$7:$B$2263,$D107,'EUROSTAT_VBE_AutoP-Input'!$C$7:$C$2263,"*"&amp;RIGHT($A107,3)&amp;"*",'EUROSTAT_VBE_AutoP-Input'!$D$7:$D$2263,"5543*"))/1000</f>
        <v>0</v>
      </c>
      <c r="I107" s="17">
        <f>(SUMIFS('EUROSTAT_VBE_AutoP-Input'!G$7:G$2263,'EUROSTAT_VBE_AutoP-Input'!$B$7:$B$2263,$D107,'EUROSTAT_VBE_AutoP-Input'!$C$7:$C$2263,"*"&amp;RIGHT($A107,3)&amp;"*",'EUROSTAT_VBE_AutoP-Input'!$D$7:$D$2263,"5543*"))/1000</f>
        <v>0</v>
      </c>
      <c r="J107" s="17">
        <f>(SUMIFS('EUROSTAT_VBE_AutoP-Input'!H$7:H$2263,'EUROSTAT_VBE_AutoP-Input'!$B$7:$B$2263,$D107,'EUROSTAT_VBE_AutoP-Input'!$C$7:$C$2263,"*"&amp;RIGHT($A107,3)&amp;"*",'EUROSTAT_VBE_AutoP-Input'!$D$7:$D$2263,"5543*"))/1000</f>
        <v>0</v>
      </c>
      <c r="K107" s="17">
        <f>(SUMIFS('EUROSTAT_VBE_AutoP-Input'!I$7:I$2263,'EUROSTAT_VBE_AutoP-Input'!$B$7:$B$2263,$D107,'EUROSTAT_VBE_AutoP-Input'!$C$7:$C$2263,"*"&amp;RIGHT($A107,3)&amp;"*",'EUROSTAT_VBE_AutoP-Input'!$D$7:$D$2263,"5543*"))/1000</f>
        <v>1.046</v>
      </c>
      <c r="L107" s="17">
        <f>(SUMIFS('EUROSTAT_VBE_AutoP-Input'!J$7:J$2263,'EUROSTAT_VBE_AutoP-Input'!$B$7:$B$2263,$D107,'EUROSTAT_VBE_AutoP-Input'!$C$7:$C$2263,"*"&amp;RIGHT($A107,3)&amp;"*",'EUROSTAT_VBE_AutoP-Input'!$D$7:$D$2263,"5543*"))/1000</f>
        <v>0</v>
      </c>
      <c r="M107" s="17">
        <f>(SUMIFS('EUROSTAT_VBE_AutoP-Input'!K$7:K$2263,'EUROSTAT_VBE_AutoP-Input'!$B$7:$B$2263,$D107,'EUROSTAT_VBE_AutoP-Input'!$C$7:$C$2263,"*"&amp;RIGHT($A107,3)&amp;"*",'EUROSTAT_VBE_AutoP-Input'!$D$7:$D$2263,"5543*"))/1000</f>
        <v>2.876</v>
      </c>
      <c r="N107" s="17">
        <f>(SUMIFS('EUROSTAT_VBE_AutoP-Input'!L$7:L$2263,'EUROSTAT_VBE_AutoP-Input'!$B$7:$B$2263,$D107,'EUROSTAT_VBE_AutoP-Input'!$C$7:$C$2263,"*"&amp;RIGHT($A107,3)&amp;"*",'EUROSTAT_VBE_AutoP-Input'!$D$7:$D$2263,"5543*"))/1000</f>
        <v>0</v>
      </c>
      <c r="O107" s="17">
        <f>(SUMIFS('EUROSTAT_VBE_AutoP-Input'!M$7:M$2263,'EUROSTAT_VBE_AutoP-Input'!$B$7:$B$2263,$D107,'EUROSTAT_VBE_AutoP-Input'!$C$7:$C$2263,"*"&amp;RIGHT($A107,3)&amp;"*",'EUROSTAT_VBE_AutoP-Input'!$D$7:$D$2263,"5543*"))/1000</f>
        <v>0</v>
      </c>
      <c r="P107" s="17">
        <f>(SUMIFS('EUROSTAT_VBE_AutoP-Input'!N$7:N$2263,'EUROSTAT_VBE_AutoP-Input'!$B$7:$B$2263,$D107,'EUROSTAT_VBE_AutoP-Input'!$C$7:$C$2263,"*"&amp;RIGHT($A107,3)&amp;"*",'EUROSTAT_VBE_AutoP-Input'!$D$7:$D$2263,"5543*"))/1000</f>
        <v>0</v>
      </c>
      <c r="Q107" s="17">
        <f>(SUMIFS('EUROSTAT_VBE_AutoP-Input'!O$7:O$2263,'EUROSTAT_VBE_AutoP-Input'!$B$7:$B$2263,$D107,'EUROSTAT_VBE_AutoP-Input'!$C$7:$C$2263,"*"&amp;RIGHT($A107,3)&amp;"*",'EUROSTAT_VBE_AutoP-Input'!$D$7:$D$2263,"5543*"))/1000</f>
        <v>0.722</v>
      </c>
      <c r="R107" s="17">
        <f>(SUMIFS('EUROSTAT_VBE_AutoP-Input'!P$7:P$2263,'EUROSTAT_VBE_AutoP-Input'!$B$7:$B$2263,$D107,'EUROSTAT_VBE_AutoP-Input'!$C$7:$C$2263,"*"&amp;RIGHT($A107,3)&amp;"*",'EUROSTAT_VBE_AutoP-Input'!$D$7:$D$2263,"5543*"))/1000</f>
        <v>17.452</v>
      </c>
      <c r="S107" s="17">
        <f>(SUMIFS('EUROSTAT_VBE_AutoP-Input'!Q$7:Q$2263,'EUROSTAT_VBE_AutoP-Input'!$B$7:$B$2263,$D107,'EUROSTAT_VBE_AutoP-Input'!$C$7:$C$2263,"*"&amp;RIGHT($A107,3)&amp;"*",'EUROSTAT_VBE_AutoP-Input'!$D$7:$D$2263,"5543*"))/1000</f>
        <v>0</v>
      </c>
      <c r="T107" s="17">
        <f>(SUMIFS('EUROSTAT_VBE_AutoP-Input'!R$7:R$2263,'EUROSTAT_VBE_AutoP-Input'!$B$7:$B$2263,$D107,'EUROSTAT_VBE_AutoP-Input'!$C$7:$C$2263,"*"&amp;RIGHT($A107,3)&amp;"*",'EUROSTAT_VBE_AutoP-Input'!$D$7:$D$2263,"5543*"))/1000</f>
        <v>0</v>
      </c>
      <c r="U107" s="17">
        <f>(SUMIFS('EUROSTAT_VBE_AutoP-Input'!S$7:S$2263,'EUROSTAT_VBE_AutoP-Input'!$B$7:$B$2263,$D107,'EUROSTAT_VBE_AutoP-Input'!$C$7:$C$2263,"*"&amp;RIGHT($A107,3)&amp;"*",'EUROSTAT_VBE_AutoP-Input'!$D$7:$D$2263,"5543*"))/1000</f>
        <v>0</v>
      </c>
      <c r="V107" s="17">
        <f>(SUMIFS('EUROSTAT_VBE_AutoP-Input'!T$7:T$2263,'EUROSTAT_VBE_AutoP-Input'!$B$7:$B$2263,$D107,'EUROSTAT_VBE_AutoP-Input'!$C$7:$C$2263,"*"&amp;RIGHT($A107,3)&amp;"*",'EUROSTAT_VBE_AutoP-Input'!$D$7:$D$2263,"5543*"))/1000</f>
        <v>0.036</v>
      </c>
      <c r="W107" s="17">
        <f>(SUMIFS('EUROSTAT_VBE_AutoP-Input'!U$7:U$2263,'EUROSTAT_VBE_AutoP-Input'!$B$7:$B$2263,$D107,'EUROSTAT_VBE_AutoP-Input'!$C$7:$C$2263,"*"&amp;RIGHT($A107,3)&amp;"*",'EUROSTAT_VBE_AutoP-Input'!$D$7:$D$2263,"5543*"))/1000</f>
        <v>0</v>
      </c>
      <c r="X107" s="17">
        <f>(SUMIFS('EUROSTAT_VBE_AutoP-Input'!V$7:V$2263,'EUROSTAT_VBE_AutoP-Input'!$B$7:$B$2263,$D107,'EUROSTAT_VBE_AutoP-Input'!$C$7:$C$2263,"*"&amp;RIGHT($A107,3)&amp;"*",'EUROSTAT_VBE_AutoP-Input'!$D$7:$D$2263,"5543*"))/1000</f>
        <v>0</v>
      </c>
      <c r="Y107" s="17">
        <f>(SUMIFS('EUROSTAT_VBE_AutoP-Input'!W$7:W$2263,'EUROSTAT_VBE_AutoP-Input'!$B$7:$B$2263,$D107,'EUROSTAT_VBE_AutoP-Input'!$C$7:$C$2263,"*"&amp;RIGHT($A107,3)&amp;"*",'EUROSTAT_VBE_AutoP-Input'!$D$7:$D$2263,"5543*"))/1000</f>
        <v>0</v>
      </c>
      <c r="Z107" s="17">
        <f>(SUMIFS('EUROSTAT_VBE_AutoP-Input'!X$7:X$2263,'EUROSTAT_VBE_AutoP-Input'!$B$7:$B$2263,$D107,'EUROSTAT_VBE_AutoP-Input'!$C$7:$C$2263,"*"&amp;RIGHT($A107,3)&amp;"*",'EUROSTAT_VBE_AutoP-Input'!$D$7:$D$2263,"5543*"))/1000</f>
        <v>0</v>
      </c>
      <c r="AA107" s="17">
        <f>(SUMIFS('EUROSTAT_VBE_AutoP-Input'!Y$7:Y$2263,'EUROSTAT_VBE_AutoP-Input'!$B$7:$B$2263,$D107,'EUROSTAT_VBE_AutoP-Input'!$C$7:$C$2263,"*"&amp;RIGHT($A107,3)&amp;"*",'EUROSTAT_VBE_AutoP-Input'!$D$7:$D$2263,"5543*"))/1000</f>
        <v>0</v>
      </c>
      <c r="AB107" s="17">
        <f>(SUMIFS('EUROSTAT_VBE_AutoP-Input'!Z$7:Z$2263,'EUROSTAT_VBE_AutoP-Input'!$B$7:$B$2263,$D107,'EUROSTAT_VBE_AutoP-Input'!$C$7:$C$2263,"*"&amp;RIGHT($A107,3)&amp;"*",'EUROSTAT_VBE_AutoP-Input'!$D$7:$D$2263,"5543*"))/1000</f>
        <v>0</v>
      </c>
      <c r="AC107" s="17">
        <f>(SUMIFS('EUROSTAT_VBE_AutoP-Input'!AA$7:AA$2263,'EUROSTAT_VBE_AutoP-Input'!$B$7:$B$2263,$D107,'EUROSTAT_VBE_AutoP-Input'!$C$7:$C$2263,"*"&amp;RIGHT($A107,3)&amp;"*",'EUROSTAT_VBE_AutoP-Input'!$D$7:$D$2263,"5543*"))/1000</f>
        <v>0</v>
      </c>
      <c r="AD107" s="17">
        <f>(SUMIFS('EUROSTAT_VBE_AutoP-Input'!AB$7:AB$2263,'EUROSTAT_VBE_AutoP-Input'!$B$7:$B$2263,$D107,'EUROSTAT_VBE_AutoP-Input'!$C$7:$C$2263,"*"&amp;RIGHT($A107,3)&amp;"*",'EUROSTAT_VBE_AutoP-Input'!$D$7:$D$2263,"5543*"))/1000</f>
        <v>10.422</v>
      </c>
      <c r="AE107" s="17">
        <f>(SUMIFS('EUROSTAT_VBE_AutoP-Input'!AC$7:AC$2263,'EUROSTAT_VBE_AutoP-Input'!$B$7:$B$2263,$D107,'EUROSTAT_VBE_AutoP-Input'!$C$7:$C$2263,"*"&amp;RIGHT($A107,3)&amp;"*",'EUROSTAT_VBE_AutoP-Input'!$D$7:$D$2263,"5543*"))/1000</f>
        <v>0</v>
      </c>
      <c r="AF107" s="17">
        <f>(SUMIFS('EUROSTAT_VBE_AutoP-Input'!AD$7:AD$2263,'EUROSTAT_VBE_AutoP-Input'!$B$7:$B$2263,$D107,'EUROSTAT_VBE_AutoP-Input'!$C$7:$C$2263,"*"&amp;RIGHT($A107,3)&amp;"*",'EUROSTAT_VBE_AutoP-Input'!$D$7:$D$2263,"5543*"))/1000</f>
        <v>0</v>
      </c>
      <c r="AG107" s="17">
        <f>(SUMIFS('EUROSTAT_VBE_AutoP-Input'!AE$7:AE$2263,'EUROSTAT_VBE_AutoP-Input'!$B$7:$B$2263,$D107,'EUROSTAT_VBE_AutoP-Input'!$C$7:$C$2263,"*"&amp;RIGHT($A107,3)&amp;"*",'EUROSTAT_VBE_AutoP-Input'!$D$7:$D$2263,"5543*"))/1000</f>
        <v>0</v>
      </c>
      <c r="AH107" s="17">
        <f>(SUMIFS('EUROSTAT_VBE_AutoP-Input'!AF$7:AF$2263,'EUROSTAT_VBE_AutoP-Input'!$B$7:$B$2263,$D107,'EUROSTAT_VBE_AutoP-Input'!$C$7:$C$2263,"*"&amp;RIGHT($A107,3)&amp;"*",'EUROSTAT_VBE_AutoP-Input'!$D$7:$D$2263,"5543*"))/1000</f>
        <v>0</v>
      </c>
      <c r="AI107" s="17">
        <f>(SUMIFS('EUROSTAT_VBE_AutoP-Input'!AG$7:AG$2263,'EUROSTAT_VBE_AutoP-Input'!$B$7:$B$2263,$D107,'EUROSTAT_VBE_AutoP-Input'!$C$7:$C$2263,"*"&amp;RIGHT($A107,3)&amp;"*",'EUROSTAT_VBE_AutoP-Input'!$D$7:$D$2263,"5543*"))/1000</f>
        <v>0</v>
      </c>
      <c r="AJ107" s="17">
        <f>(SUMIFS('EUROSTAT_VBE_AutoP-Input'!AH$7:AH$2263,'EUROSTAT_VBE_AutoP-Input'!$B$7:$B$2263,$D107,'EUROSTAT_VBE_AutoP-Input'!$C$7:$C$2263,"*"&amp;RIGHT($A107,3)&amp;"*",'EUROSTAT_VBE_AutoP-Input'!$D$7:$D$2263,"5543*"))/1000</f>
        <v>0</v>
      </c>
      <c r="AK107" s="17">
        <f>(SUMIFS('EUROSTAT_VBE_AutoP-Input'!AI$7:AI$2263,'EUROSTAT_VBE_AutoP-Input'!$B$7:$B$2263,$D107,'EUROSTAT_VBE_AutoP-Input'!$C$7:$C$2263,"*"&amp;RIGHT($A107,3)&amp;"*",'EUROSTAT_VBE_AutoP-Input'!$D$7:$D$2263,"5543*"))/1000</f>
        <v>0</v>
      </c>
      <c r="AL107" s="17">
        <f>(SUMIFS('EUROSTAT_VBE_AutoP-Input'!AJ$7:AJ$2263,'EUROSTAT_VBE_AutoP-Input'!$B$7:$B$2263,$D107,'EUROSTAT_VBE_AutoP-Input'!$C$7:$C$2263,"*"&amp;RIGHT($A107,3)&amp;"*",'EUROSTAT_VBE_AutoP-Input'!$D$7:$D$2263,"5543*"))/1000</f>
        <v>0.13</v>
      </c>
      <c r="AM107" s="17">
        <f>(SUMIFS('EUROSTAT_VBE_AutoP-Input'!AK$7:AK$2263,'EUROSTAT_VBE_AutoP-Input'!$B$7:$B$2263,$D107,'EUROSTAT_VBE_AutoP-Input'!$C$7:$C$2263,"*"&amp;RIGHT($A107,3)&amp;"*",'EUROSTAT_VBE_AutoP-Input'!$D$7:$D$2263,"5543*"))/1000</f>
        <v>1.549</v>
      </c>
      <c r="AN107" s="20"/>
      <c r="AO107" s="49"/>
      <c r="AP107" s="49"/>
      <c r="AQ107" s="49"/>
      <c r="AR107" s="49"/>
      <c r="AS107" s="49"/>
    </row>
    <row r="108" spans="1:45">
      <c r="A108" t="str">
        <f>LEFT('EUROSTAT_VBE_AutoP-Input'!$C$151,8)</f>
        <v>B_101039</v>
      </c>
      <c r="B108" s="12" t="s">
        <v>629</v>
      </c>
      <c r="C108" t="s">
        <v>293</v>
      </c>
      <c r="D108" t="s">
        <v>126</v>
      </c>
      <c r="E108" s="247" t="s">
        <v>246</v>
      </c>
      <c r="F108" s="247" t="s">
        <v>266</v>
      </c>
      <c r="G108" s="17">
        <f>(SUMIFS('EUROSTAT_VBE_AutoP-Input'!E$7:E$2263,'EUROSTAT_VBE_AutoP-Input'!$B$7:$B$2263,$D108,'EUROSTAT_VBE_AutoP-Input'!$C$7:$C$2263,"*"&amp;RIGHT($A108,3)&amp;"*",'EUROSTAT_VBE_AutoP-Input'!$D$7:$D$2263,"7100*"))/1000</f>
        <v>0</v>
      </c>
      <c r="H108" s="17">
        <f>(SUMIFS('EUROSTAT_VBE_AutoP-Input'!F$7:F$2263,'EUROSTAT_VBE_AutoP-Input'!$B$7:$B$2263,$D108,'EUROSTAT_VBE_AutoP-Input'!$C$7:$C$2263,"*"&amp;RIGHT($A108,3)&amp;"*",'EUROSTAT_VBE_AutoP-Input'!$D$7:$D$2263,"7100*"))/1000</f>
        <v>0</v>
      </c>
      <c r="I108" s="17">
        <f>(SUMIFS('EUROSTAT_VBE_AutoP-Input'!G$7:G$2263,'EUROSTAT_VBE_AutoP-Input'!$B$7:$B$2263,$D108,'EUROSTAT_VBE_AutoP-Input'!$C$7:$C$2263,"*"&amp;RIGHT($A108,3)&amp;"*",'EUROSTAT_VBE_AutoP-Input'!$D$7:$D$2263,"7100*"))/1000</f>
        <v>0</v>
      </c>
      <c r="J108" s="17">
        <f>(SUMIFS('EUROSTAT_VBE_AutoP-Input'!H$7:H$2263,'EUROSTAT_VBE_AutoP-Input'!$B$7:$B$2263,$D108,'EUROSTAT_VBE_AutoP-Input'!$C$7:$C$2263,"*"&amp;RIGHT($A108,3)&amp;"*",'EUROSTAT_VBE_AutoP-Input'!$D$7:$D$2263,"7100*"))/1000</f>
        <v>0</v>
      </c>
      <c r="K108" s="17">
        <f>(SUMIFS('EUROSTAT_VBE_AutoP-Input'!I$7:I$2263,'EUROSTAT_VBE_AutoP-Input'!$B$7:$B$2263,$D108,'EUROSTAT_VBE_AutoP-Input'!$C$7:$C$2263,"*"&amp;RIGHT($A108,3)&amp;"*",'EUROSTAT_VBE_AutoP-Input'!$D$7:$D$2263,"7100*"))/1000</f>
        <v>0.63</v>
      </c>
      <c r="L108" s="17">
        <f>(SUMIFS('EUROSTAT_VBE_AutoP-Input'!J$7:J$2263,'EUROSTAT_VBE_AutoP-Input'!$B$7:$B$2263,$D108,'EUROSTAT_VBE_AutoP-Input'!$C$7:$C$2263,"*"&amp;RIGHT($A108,3)&amp;"*",'EUROSTAT_VBE_AutoP-Input'!$D$7:$D$2263,"7100*"))/1000</f>
        <v>0</v>
      </c>
      <c r="M108" s="17">
        <f>(SUMIFS('EUROSTAT_VBE_AutoP-Input'!K$7:K$2263,'EUROSTAT_VBE_AutoP-Input'!$B$7:$B$2263,$D108,'EUROSTAT_VBE_AutoP-Input'!$C$7:$C$2263,"*"&amp;RIGHT($A108,3)&amp;"*",'EUROSTAT_VBE_AutoP-Input'!$D$7:$D$2263,"7100*"))/1000</f>
        <v>0</v>
      </c>
      <c r="N108" s="17">
        <f>(SUMIFS('EUROSTAT_VBE_AutoP-Input'!L$7:L$2263,'EUROSTAT_VBE_AutoP-Input'!$B$7:$B$2263,$D108,'EUROSTAT_VBE_AutoP-Input'!$C$7:$C$2263,"*"&amp;RIGHT($A108,3)&amp;"*",'EUROSTAT_VBE_AutoP-Input'!$D$7:$D$2263,"7100*"))/1000</f>
        <v>0</v>
      </c>
      <c r="O108" s="17">
        <f>(SUMIFS('EUROSTAT_VBE_AutoP-Input'!M$7:M$2263,'EUROSTAT_VBE_AutoP-Input'!$B$7:$B$2263,$D108,'EUROSTAT_VBE_AutoP-Input'!$C$7:$C$2263,"*"&amp;RIGHT($A108,3)&amp;"*",'EUROSTAT_VBE_AutoP-Input'!$D$7:$D$2263,"7100*"))/1000</f>
        <v>0</v>
      </c>
      <c r="P108" s="17">
        <f>(SUMIFS('EUROSTAT_VBE_AutoP-Input'!N$7:N$2263,'EUROSTAT_VBE_AutoP-Input'!$B$7:$B$2263,$D108,'EUROSTAT_VBE_AutoP-Input'!$C$7:$C$2263,"*"&amp;RIGHT($A108,3)&amp;"*",'EUROSTAT_VBE_AutoP-Input'!$D$7:$D$2263,"7100*"))/1000</f>
        <v>0</v>
      </c>
      <c r="Q108" s="17">
        <f>(SUMIFS('EUROSTAT_VBE_AutoP-Input'!O$7:O$2263,'EUROSTAT_VBE_AutoP-Input'!$B$7:$B$2263,$D108,'EUROSTAT_VBE_AutoP-Input'!$C$7:$C$2263,"*"&amp;RIGHT($A108,3)&amp;"*",'EUROSTAT_VBE_AutoP-Input'!$D$7:$D$2263,"7100*"))/1000</f>
        <v>0.637</v>
      </c>
      <c r="R108" s="17">
        <f>(SUMIFS('EUROSTAT_VBE_AutoP-Input'!P$7:P$2263,'EUROSTAT_VBE_AutoP-Input'!$B$7:$B$2263,$D108,'EUROSTAT_VBE_AutoP-Input'!$C$7:$C$2263,"*"&amp;RIGHT($A108,3)&amp;"*",'EUROSTAT_VBE_AutoP-Input'!$D$7:$D$2263,"7100*"))/1000</f>
        <v>0</v>
      </c>
      <c r="S108" s="17">
        <f>(SUMIFS('EUROSTAT_VBE_AutoP-Input'!Q$7:Q$2263,'EUROSTAT_VBE_AutoP-Input'!$B$7:$B$2263,$D108,'EUROSTAT_VBE_AutoP-Input'!$C$7:$C$2263,"*"&amp;RIGHT($A108,3)&amp;"*",'EUROSTAT_VBE_AutoP-Input'!$D$7:$D$2263,"7100*"))/1000</f>
        <v>0</v>
      </c>
      <c r="T108" s="17">
        <f>(SUMIFS('EUROSTAT_VBE_AutoP-Input'!R$7:R$2263,'EUROSTAT_VBE_AutoP-Input'!$B$7:$B$2263,$D108,'EUROSTAT_VBE_AutoP-Input'!$C$7:$C$2263,"*"&amp;RIGHT($A108,3)&amp;"*",'EUROSTAT_VBE_AutoP-Input'!$D$7:$D$2263,"7100*"))/1000</f>
        <v>0</v>
      </c>
      <c r="U108" s="17">
        <f>(SUMIFS('EUROSTAT_VBE_AutoP-Input'!S$7:S$2263,'EUROSTAT_VBE_AutoP-Input'!$B$7:$B$2263,$D108,'EUROSTAT_VBE_AutoP-Input'!$C$7:$C$2263,"*"&amp;RIGHT($A108,3)&amp;"*",'EUROSTAT_VBE_AutoP-Input'!$D$7:$D$2263,"7100*"))/1000</f>
        <v>0</v>
      </c>
      <c r="V108" s="17">
        <f>(SUMIFS('EUROSTAT_VBE_AutoP-Input'!T$7:T$2263,'EUROSTAT_VBE_AutoP-Input'!$B$7:$B$2263,$D108,'EUROSTAT_VBE_AutoP-Input'!$C$7:$C$2263,"*"&amp;RIGHT($A108,3)&amp;"*",'EUROSTAT_VBE_AutoP-Input'!$D$7:$D$2263,"7100*"))/1000</f>
        <v>0</v>
      </c>
      <c r="W108" s="17">
        <f>(SUMIFS('EUROSTAT_VBE_AutoP-Input'!U$7:U$2263,'EUROSTAT_VBE_AutoP-Input'!$B$7:$B$2263,$D108,'EUROSTAT_VBE_AutoP-Input'!$C$7:$C$2263,"*"&amp;RIGHT($A108,3)&amp;"*",'EUROSTAT_VBE_AutoP-Input'!$D$7:$D$2263,"7100*"))/1000</f>
        <v>0</v>
      </c>
      <c r="X108" s="17">
        <f>(SUMIFS('EUROSTAT_VBE_AutoP-Input'!V$7:V$2263,'EUROSTAT_VBE_AutoP-Input'!$B$7:$B$2263,$D108,'EUROSTAT_VBE_AutoP-Input'!$C$7:$C$2263,"*"&amp;RIGHT($A108,3)&amp;"*",'EUROSTAT_VBE_AutoP-Input'!$D$7:$D$2263,"7100*"))/1000</f>
        <v>0</v>
      </c>
      <c r="Y108" s="17">
        <f>(SUMIFS('EUROSTAT_VBE_AutoP-Input'!W$7:W$2263,'EUROSTAT_VBE_AutoP-Input'!$B$7:$B$2263,$D108,'EUROSTAT_VBE_AutoP-Input'!$C$7:$C$2263,"*"&amp;RIGHT($A108,3)&amp;"*",'EUROSTAT_VBE_AutoP-Input'!$D$7:$D$2263,"7100*"))/1000</f>
        <v>0</v>
      </c>
      <c r="Z108" s="17">
        <f>(SUMIFS('EUROSTAT_VBE_AutoP-Input'!X$7:X$2263,'EUROSTAT_VBE_AutoP-Input'!$B$7:$B$2263,$D108,'EUROSTAT_VBE_AutoP-Input'!$C$7:$C$2263,"*"&amp;RIGHT($A108,3)&amp;"*",'EUROSTAT_VBE_AutoP-Input'!$D$7:$D$2263,"7100*"))/1000</f>
        <v>0</v>
      </c>
      <c r="AA108" s="17">
        <f>(SUMIFS('EUROSTAT_VBE_AutoP-Input'!Y$7:Y$2263,'EUROSTAT_VBE_AutoP-Input'!$B$7:$B$2263,$D108,'EUROSTAT_VBE_AutoP-Input'!$C$7:$C$2263,"*"&amp;RIGHT($A108,3)&amp;"*",'EUROSTAT_VBE_AutoP-Input'!$D$7:$D$2263,"7100*"))/1000</f>
        <v>0</v>
      </c>
      <c r="AB108" s="17">
        <f>(SUMIFS('EUROSTAT_VBE_AutoP-Input'!Z$7:Z$2263,'EUROSTAT_VBE_AutoP-Input'!$B$7:$B$2263,$D108,'EUROSTAT_VBE_AutoP-Input'!$C$7:$C$2263,"*"&amp;RIGHT($A108,3)&amp;"*",'EUROSTAT_VBE_AutoP-Input'!$D$7:$D$2263,"7100*"))/1000</f>
        <v>0</v>
      </c>
      <c r="AC108" s="17">
        <f>(SUMIFS('EUROSTAT_VBE_AutoP-Input'!AA$7:AA$2263,'EUROSTAT_VBE_AutoP-Input'!$B$7:$B$2263,$D108,'EUROSTAT_VBE_AutoP-Input'!$C$7:$C$2263,"*"&amp;RIGHT($A108,3)&amp;"*",'EUROSTAT_VBE_AutoP-Input'!$D$7:$D$2263,"7100*"))/1000</f>
        <v>0</v>
      </c>
      <c r="AD108" s="17">
        <f>(SUMIFS('EUROSTAT_VBE_AutoP-Input'!AB$7:AB$2263,'EUROSTAT_VBE_AutoP-Input'!$B$7:$B$2263,$D108,'EUROSTAT_VBE_AutoP-Input'!$C$7:$C$2263,"*"&amp;RIGHT($A108,3)&amp;"*",'EUROSTAT_VBE_AutoP-Input'!$D$7:$D$2263,"7100*"))/1000</f>
        <v>0</v>
      </c>
      <c r="AE108" s="17">
        <f>(SUMIFS('EUROSTAT_VBE_AutoP-Input'!AC$7:AC$2263,'EUROSTAT_VBE_AutoP-Input'!$B$7:$B$2263,$D108,'EUROSTAT_VBE_AutoP-Input'!$C$7:$C$2263,"*"&amp;RIGHT($A108,3)&amp;"*",'EUROSTAT_VBE_AutoP-Input'!$D$7:$D$2263,"7100*"))/1000</f>
        <v>0</v>
      </c>
      <c r="AF108" s="17">
        <f>(SUMIFS('EUROSTAT_VBE_AutoP-Input'!AD$7:AD$2263,'EUROSTAT_VBE_AutoP-Input'!$B$7:$B$2263,$D108,'EUROSTAT_VBE_AutoP-Input'!$C$7:$C$2263,"*"&amp;RIGHT($A108,3)&amp;"*",'EUROSTAT_VBE_AutoP-Input'!$D$7:$D$2263,"7100*"))/1000</f>
        <v>0.095</v>
      </c>
      <c r="AG108" s="17">
        <f>(SUMIFS('EUROSTAT_VBE_AutoP-Input'!AE$7:AE$2263,'EUROSTAT_VBE_AutoP-Input'!$B$7:$B$2263,$D108,'EUROSTAT_VBE_AutoP-Input'!$C$7:$C$2263,"*"&amp;RIGHT($A108,3)&amp;"*",'EUROSTAT_VBE_AutoP-Input'!$D$7:$D$2263,"7100*"))/1000</f>
        <v>0</v>
      </c>
      <c r="AH108" s="17">
        <f>(SUMIFS('EUROSTAT_VBE_AutoP-Input'!AF$7:AF$2263,'EUROSTAT_VBE_AutoP-Input'!$B$7:$B$2263,$D108,'EUROSTAT_VBE_AutoP-Input'!$C$7:$C$2263,"*"&amp;RIGHT($A108,3)&amp;"*",'EUROSTAT_VBE_AutoP-Input'!$D$7:$D$2263,"7100*"))/1000</f>
        <v>0.012</v>
      </c>
      <c r="AI108" s="17">
        <f>(SUMIFS('EUROSTAT_VBE_AutoP-Input'!AG$7:AG$2263,'EUROSTAT_VBE_AutoP-Input'!$B$7:$B$2263,$D108,'EUROSTAT_VBE_AutoP-Input'!$C$7:$C$2263,"*"&amp;RIGHT($A108,3)&amp;"*",'EUROSTAT_VBE_AutoP-Input'!$D$7:$D$2263,"7100*"))/1000</f>
        <v>0</v>
      </c>
      <c r="AJ108" s="17">
        <f>(SUMIFS('EUROSTAT_VBE_AutoP-Input'!AH$7:AH$2263,'EUROSTAT_VBE_AutoP-Input'!$B$7:$B$2263,$D108,'EUROSTAT_VBE_AutoP-Input'!$C$7:$C$2263,"*"&amp;RIGHT($A108,3)&amp;"*",'EUROSTAT_VBE_AutoP-Input'!$D$7:$D$2263,"7100*"))/1000</f>
        <v>0</v>
      </c>
      <c r="AK108" s="17">
        <f>(SUMIFS('EUROSTAT_VBE_AutoP-Input'!AI$7:AI$2263,'EUROSTAT_VBE_AutoP-Input'!$B$7:$B$2263,$D108,'EUROSTAT_VBE_AutoP-Input'!$C$7:$C$2263,"*"&amp;RIGHT($A108,3)&amp;"*",'EUROSTAT_VBE_AutoP-Input'!$D$7:$D$2263,"7100*"))/1000</f>
        <v>0</v>
      </c>
      <c r="AL108" s="17">
        <f>(SUMIFS('EUROSTAT_VBE_AutoP-Input'!AJ$7:AJ$2263,'EUROSTAT_VBE_AutoP-Input'!$B$7:$B$2263,$D108,'EUROSTAT_VBE_AutoP-Input'!$C$7:$C$2263,"*"&amp;RIGHT($A108,3)&amp;"*",'EUROSTAT_VBE_AutoP-Input'!$D$7:$D$2263,"7100*"))/1000</f>
        <v>0.064</v>
      </c>
      <c r="AM108" s="17">
        <f>(SUMIFS('EUROSTAT_VBE_AutoP-Input'!AK$7:AK$2263,'EUROSTAT_VBE_AutoP-Input'!$B$7:$B$2263,$D108,'EUROSTAT_VBE_AutoP-Input'!$C$7:$C$2263,"*"&amp;RIGHT($A108,3)&amp;"*",'EUROSTAT_VBE_AutoP-Input'!$D$7:$D$2263,"7100*"))/1000</f>
        <v>0</v>
      </c>
      <c r="AN108" s="20"/>
      <c r="AO108" s="49"/>
      <c r="AP108" s="49"/>
      <c r="AQ108" s="49"/>
      <c r="AR108" s="49"/>
      <c r="AS108" s="49"/>
    </row>
    <row r="109" spans="1:45">
      <c r="A109" t="str">
        <f>LEFT('EUROSTAT_VBE_AutoP-Input'!$C$151,8)</f>
        <v>B_101039</v>
      </c>
      <c r="B109" s="12" t="s">
        <v>629</v>
      </c>
      <c r="C109" t="s">
        <v>293</v>
      </c>
      <c r="D109" t="s">
        <v>126</v>
      </c>
      <c r="E109" s="802" t="s">
        <v>621</v>
      </c>
      <c r="F109" s="801" t="s">
        <v>622</v>
      </c>
      <c r="G109" s="17">
        <f>(SUMIFS('EUROSTAT_VBE_AutoP-Input'!E$7:E$2263,'EUROSTAT_VBE_AutoP-Input'!$B$7:$B$2263,$D109,'EUROSTAT_VBE_AutoP-Input'!$C$7:$C$2263,"*"&amp;RIGHT($A109,3)&amp;"*",'EUROSTAT_VBE_AutoP-Input'!$D$7:$D$2263,"6000*"))/1000</f>
        <v>0</v>
      </c>
      <c r="H109" s="17">
        <f>(SUMIFS('EUROSTAT_VBE_AutoP-Input'!F$7:F$2263,'EUROSTAT_VBE_AutoP-Input'!$B$7:$B$2263,$D109,'EUROSTAT_VBE_AutoP-Input'!$C$7:$C$2263,"*"&amp;RIGHT($A109,3)&amp;"*",'EUROSTAT_VBE_AutoP-Input'!$D$7:$D$2263,"6000*"))/1000</f>
        <v>0</v>
      </c>
      <c r="I109" s="17">
        <f>(SUMIFS('EUROSTAT_VBE_AutoP-Input'!G$7:G$2263,'EUROSTAT_VBE_AutoP-Input'!$B$7:$B$2263,$D109,'EUROSTAT_VBE_AutoP-Input'!$C$7:$C$2263,"*"&amp;RIGHT($A109,3)&amp;"*",'EUROSTAT_VBE_AutoP-Input'!$D$7:$D$2263,"6000*"))/1000</f>
        <v>0</v>
      </c>
      <c r="J109" s="17">
        <f>(SUMIFS('EUROSTAT_VBE_AutoP-Input'!H$7:H$2263,'EUROSTAT_VBE_AutoP-Input'!$B$7:$B$2263,$D109,'EUROSTAT_VBE_AutoP-Input'!$C$7:$C$2263,"*"&amp;RIGHT($A109,3)&amp;"*",'EUROSTAT_VBE_AutoP-Input'!$D$7:$D$2263,"6000*"))/1000</f>
        <v>0</v>
      </c>
      <c r="K109" s="17">
        <f>(SUMIFS('EUROSTAT_VBE_AutoP-Input'!I$7:I$2263,'EUROSTAT_VBE_AutoP-Input'!$B$7:$B$2263,$D109,'EUROSTAT_VBE_AutoP-Input'!$C$7:$C$2263,"*"&amp;RIGHT($A109,3)&amp;"*",'EUROSTAT_VBE_AutoP-Input'!$D$7:$D$2263,"6000*"))/1000</f>
        <v>0</v>
      </c>
      <c r="L109" s="17">
        <f>(SUMIFS('EUROSTAT_VBE_AutoP-Input'!J$7:J$2263,'EUROSTAT_VBE_AutoP-Input'!$B$7:$B$2263,$D109,'EUROSTAT_VBE_AutoP-Input'!$C$7:$C$2263,"*"&amp;RIGHT($A109,3)&amp;"*",'EUROSTAT_VBE_AutoP-Input'!$D$7:$D$2263,"6000*"))/1000</f>
        <v>0</v>
      </c>
      <c r="M109" s="17">
        <f>(SUMIFS('EUROSTAT_VBE_AutoP-Input'!K$7:K$2263,'EUROSTAT_VBE_AutoP-Input'!$B$7:$B$2263,$D109,'EUROSTAT_VBE_AutoP-Input'!$C$7:$C$2263,"*"&amp;RIGHT($A109,3)&amp;"*",'EUROSTAT_VBE_AutoP-Input'!$D$7:$D$2263,"6000*"))/1000</f>
        <v>0</v>
      </c>
      <c r="N109" s="17">
        <f>(SUMIFS('EUROSTAT_VBE_AutoP-Input'!L$7:L$2263,'EUROSTAT_VBE_AutoP-Input'!$B$7:$B$2263,$D109,'EUROSTAT_VBE_AutoP-Input'!$C$7:$C$2263,"*"&amp;RIGHT($A109,3)&amp;"*",'EUROSTAT_VBE_AutoP-Input'!$D$7:$D$2263,"6000*"))/1000</f>
        <v>0</v>
      </c>
      <c r="O109" s="17">
        <f>(SUMIFS('EUROSTAT_VBE_AutoP-Input'!M$7:M$2263,'EUROSTAT_VBE_AutoP-Input'!$B$7:$B$2263,$D109,'EUROSTAT_VBE_AutoP-Input'!$C$7:$C$2263,"*"&amp;RIGHT($A109,3)&amp;"*",'EUROSTAT_VBE_AutoP-Input'!$D$7:$D$2263,"6000*"))/1000</f>
        <v>0</v>
      </c>
      <c r="P109" s="17">
        <f>(SUMIFS('EUROSTAT_VBE_AutoP-Input'!N$7:N$2263,'EUROSTAT_VBE_AutoP-Input'!$B$7:$B$2263,$D109,'EUROSTAT_VBE_AutoP-Input'!$C$7:$C$2263,"*"&amp;RIGHT($A109,3)&amp;"*",'EUROSTAT_VBE_AutoP-Input'!$D$7:$D$2263,"6000*"))/1000</f>
        <v>0</v>
      </c>
      <c r="Q109" s="17">
        <f>(SUMIFS('EUROSTAT_VBE_AutoP-Input'!O$7:O$2263,'EUROSTAT_VBE_AutoP-Input'!$B$7:$B$2263,$D109,'EUROSTAT_VBE_AutoP-Input'!$C$7:$C$2263,"*"&amp;RIGHT($A109,3)&amp;"*",'EUROSTAT_VBE_AutoP-Input'!$D$7:$D$2263,"6000*"))/1000</f>
        <v>0</v>
      </c>
      <c r="R109" s="17">
        <f>(SUMIFS('EUROSTAT_VBE_AutoP-Input'!P$7:P$2263,'EUROSTAT_VBE_AutoP-Input'!$B$7:$B$2263,$D109,'EUROSTAT_VBE_AutoP-Input'!$C$7:$C$2263,"*"&amp;RIGHT($A109,3)&amp;"*",'EUROSTAT_VBE_AutoP-Input'!$D$7:$D$2263,"6000*"))/1000</f>
        <v>0</v>
      </c>
      <c r="S109" s="17">
        <f>(SUMIFS('EUROSTAT_VBE_AutoP-Input'!Q$7:Q$2263,'EUROSTAT_VBE_AutoP-Input'!$B$7:$B$2263,$D109,'EUROSTAT_VBE_AutoP-Input'!$C$7:$C$2263,"*"&amp;RIGHT($A109,3)&amp;"*",'EUROSTAT_VBE_AutoP-Input'!$D$7:$D$2263,"6000*"))/1000</f>
        <v>0</v>
      </c>
      <c r="T109" s="17">
        <f>(SUMIFS('EUROSTAT_VBE_AutoP-Input'!R$7:R$2263,'EUROSTAT_VBE_AutoP-Input'!$B$7:$B$2263,$D109,'EUROSTAT_VBE_AutoP-Input'!$C$7:$C$2263,"*"&amp;RIGHT($A109,3)&amp;"*",'EUROSTAT_VBE_AutoP-Input'!$D$7:$D$2263,"6000*"))/1000</f>
        <v>0</v>
      </c>
      <c r="U109" s="17">
        <f>(SUMIFS('EUROSTAT_VBE_AutoP-Input'!S$7:S$2263,'EUROSTAT_VBE_AutoP-Input'!$B$7:$B$2263,$D109,'EUROSTAT_VBE_AutoP-Input'!$C$7:$C$2263,"*"&amp;RIGHT($A109,3)&amp;"*",'EUROSTAT_VBE_AutoP-Input'!$D$7:$D$2263,"6000*"))/1000</f>
        <v>0</v>
      </c>
      <c r="V109" s="17">
        <f>(SUMIFS('EUROSTAT_VBE_AutoP-Input'!T$7:T$2263,'EUROSTAT_VBE_AutoP-Input'!$B$7:$B$2263,$D109,'EUROSTAT_VBE_AutoP-Input'!$C$7:$C$2263,"*"&amp;RIGHT($A109,3)&amp;"*",'EUROSTAT_VBE_AutoP-Input'!$D$7:$D$2263,"6000*"))/1000</f>
        <v>0</v>
      </c>
      <c r="W109" s="17">
        <f>(SUMIFS('EUROSTAT_VBE_AutoP-Input'!U$7:U$2263,'EUROSTAT_VBE_AutoP-Input'!$B$7:$B$2263,$D109,'EUROSTAT_VBE_AutoP-Input'!$C$7:$C$2263,"*"&amp;RIGHT($A109,3)&amp;"*",'EUROSTAT_VBE_AutoP-Input'!$D$7:$D$2263,"6000*"))/1000</f>
        <v>0</v>
      </c>
      <c r="X109" s="17">
        <f>(SUMIFS('EUROSTAT_VBE_AutoP-Input'!V$7:V$2263,'EUROSTAT_VBE_AutoP-Input'!$B$7:$B$2263,$D109,'EUROSTAT_VBE_AutoP-Input'!$C$7:$C$2263,"*"&amp;RIGHT($A109,3)&amp;"*",'EUROSTAT_VBE_AutoP-Input'!$D$7:$D$2263,"6000*"))/1000</f>
        <v>0</v>
      </c>
      <c r="Y109" s="17">
        <f>(SUMIFS('EUROSTAT_VBE_AutoP-Input'!W$7:W$2263,'EUROSTAT_VBE_AutoP-Input'!$B$7:$B$2263,$D109,'EUROSTAT_VBE_AutoP-Input'!$C$7:$C$2263,"*"&amp;RIGHT($A109,3)&amp;"*",'EUROSTAT_VBE_AutoP-Input'!$D$7:$D$2263,"6000*"))/1000</f>
        <v>0</v>
      </c>
      <c r="Z109" s="17">
        <f>(SUMIFS('EUROSTAT_VBE_AutoP-Input'!X$7:X$2263,'EUROSTAT_VBE_AutoP-Input'!$B$7:$B$2263,$D109,'EUROSTAT_VBE_AutoP-Input'!$C$7:$C$2263,"*"&amp;RIGHT($A109,3)&amp;"*",'EUROSTAT_VBE_AutoP-Input'!$D$7:$D$2263,"6000*"))/1000</f>
        <v>0</v>
      </c>
      <c r="AA109" s="17">
        <f>(SUMIFS('EUROSTAT_VBE_AutoP-Input'!Y$7:Y$2263,'EUROSTAT_VBE_AutoP-Input'!$B$7:$B$2263,$D109,'EUROSTAT_VBE_AutoP-Input'!$C$7:$C$2263,"*"&amp;RIGHT($A109,3)&amp;"*",'EUROSTAT_VBE_AutoP-Input'!$D$7:$D$2263,"6000*"))/1000</f>
        <v>0</v>
      </c>
      <c r="AB109" s="17">
        <f>(SUMIFS('EUROSTAT_VBE_AutoP-Input'!Z$7:Z$2263,'EUROSTAT_VBE_AutoP-Input'!$B$7:$B$2263,$D109,'EUROSTAT_VBE_AutoP-Input'!$C$7:$C$2263,"*"&amp;RIGHT($A109,3)&amp;"*",'EUROSTAT_VBE_AutoP-Input'!$D$7:$D$2263,"6000*"))/1000</f>
        <v>0</v>
      </c>
      <c r="AC109" s="17">
        <f>(SUMIFS('EUROSTAT_VBE_AutoP-Input'!AA$7:AA$2263,'EUROSTAT_VBE_AutoP-Input'!$B$7:$B$2263,$D109,'EUROSTAT_VBE_AutoP-Input'!$C$7:$C$2263,"*"&amp;RIGHT($A109,3)&amp;"*",'EUROSTAT_VBE_AutoP-Input'!$D$7:$D$2263,"6000*"))/1000</f>
        <v>0</v>
      </c>
      <c r="AD109" s="17">
        <f>(SUMIFS('EUROSTAT_VBE_AutoP-Input'!AB$7:AB$2263,'EUROSTAT_VBE_AutoP-Input'!$B$7:$B$2263,$D109,'EUROSTAT_VBE_AutoP-Input'!$C$7:$C$2263,"*"&amp;RIGHT($A109,3)&amp;"*",'EUROSTAT_VBE_AutoP-Input'!$D$7:$D$2263,"6000*"))/1000</f>
        <v>0</v>
      </c>
      <c r="AE109" s="17">
        <f>(SUMIFS('EUROSTAT_VBE_AutoP-Input'!AC$7:AC$2263,'EUROSTAT_VBE_AutoP-Input'!$B$7:$B$2263,$D109,'EUROSTAT_VBE_AutoP-Input'!$C$7:$C$2263,"*"&amp;RIGHT($A109,3)&amp;"*",'EUROSTAT_VBE_AutoP-Input'!$D$7:$D$2263,"6000*"))/1000</f>
        <v>0</v>
      </c>
      <c r="AF109" s="17">
        <f>(SUMIFS('EUROSTAT_VBE_AutoP-Input'!AD$7:AD$2263,'EUROSTAT_VBE_AutoP-Input'!$B$7:$B$2263,$D109,'EUROSTAT_VBE_AutoP-Input'!$C$7:$C$2263,"*"&amp;RIGHT($A109,3)&amp;"*",'EUROSTAT_VBE_AutoP-Input'!$D$7:$D$2263,"6000*"))/1000</f>
        <v>0</v>
      </c>
      <c r="AG109" s="17">
        <f>(SUMIFS('EUROSTAT_VBE_AutoP-Input'!AE$7:AE$2263,'EUROSTAT_VBE_AutoP-Input'!$B$7:$B$2263,$D109,'EUROSTAT_VBE_AutoP-Input'!$C$7:$C$2263,"*"&amp;RIGHT($A109,3)&amp;"*",'EUROSTAT_VBE_AutoP-Input'!$D$7:$D$2263,"6000*"))/1000</f>
        <v>0</v>
      </c>
      <c r="AH109" s="17">
        <f>(SUMIFS('EUROSTAT_VBE_AutoP-Input'!AF$7:AF$2263,'EUROSTAT_VBE_AutoP-Input'!$B$7:$B$2263,$D109,'EUROSTAT_VBE_AutoP-Input'!$C$7:$C$2263,"*"&amp;RIGHT($A109,3)&amp;"*",'EUROSTAT_VBE_AutoP-Input'!$D$7:$D$2263,"6000*"))/1000</f>
        <v>0</v>
      </c>
      <c r="AI109" s="17">
        <f>(SUMIFS('EUROSTAT_VBE_AutoP-Input'!AG$7:AG$2263,'EUROSTAT_VBE_AutoP-Input'!$B$7:$B$2263,$D109,'EUROSTAT_VBE_AutoP-Input'!$C$7:$C$2263,"*"&amp;RIGHT($A109,3)&amp;"*",'EUROSTAT_VBE_AutoP-Input'!$D$7:$D$2263,"6000*"))/1000</f>
        <v>0</v>
      </c>
      <c r="AJ109" s="17">
        <f>(SUMIFS('EUROSTAT_VBE_AutoP-Input'!AH$7:AH$2263,'EUROSTAT_VBE_AutoP-Input'!$B$7:$B$2263,$D109,'EUROSTAT_VBE_AutoP-Input'!$C$7:$C$2263,"*"&amp;RIGHT($A109,3)&amp;"*",'EUROSTAT_VBE_AutoP-Input'!$D$7:$D$2263,"6000*"))/1000</f>
        <v>0</v>
      </c>
      <c r="AK109" s="17">
        <f>(SUMIFS('EUROSTAT_VBE_AutoP-Input'!AI$7:AI$2263,'EUROSTAT_VBE_AutoP-Input'!$B$7:$B$2263,$D109,'EUROSTAT_VBE_AutoP-Input'!$C$7:$C$2263,"*"&amp;RIGHT($A109,3)&amp;"*",'EUROSTAT_VBE_AutoP-Input'!$D$7:$D$2263,"6000*"))/1000</f>
        <v>0</v>
      </c>
      <c r="AL109" s="17">
        <f>(SUMIFS('EUROSTAT_VBE_AutoP-Input'!AJ$7:AJ$2263,'EUROSTAT_VBE_AutoP-Input'!$B$7:$B$2263,$D109,'EUROSTAT_VBE_AutoP-Input'!$C$7:$C$2263,"*"&amp;RIGHT($A109,3)&amp;"*",'EUROSTAT_VBE_AutoP-Input'!$D$7:$D$2263,"6000*"))/1000</f>
        <v>0</v>
      </c>
      <c r="AM109" s="17">
        <f>(SUMIFS('EUROSTAT_VBE_AutoP-Input'!AK$7:AK$2263,'EUROSTAT_VBE_AutoP-Input'!$B$7:$B$2263,$D109,'EUROSTAT_VBE_AutoP-Input'!$C$7:$C$2263,"*"&amp;RIGHT($A109,3)&amp;"*",'EUROSTAT_VBE_AutoP-Input'!$D$7:$D$2263,"6000*"))/1000</f>
        <v>0</v>
      </c>
      <c r="AN109" s="20"/>
      <c r="AO109" s="49"/>
      <c r="AP109" s="49"/>
      <c r="AQ109" s="49"/>
      <c r="AR109" s="49"/>
      <c r="AS109" s="49"/>
    </row>
    <row r="110" spans="1:45">
      <c r="A110" t="str">
        <f>LEFT('EUROSTAT_VBE_AutoP-Input'!$C$151,8)</f>
        <v>B_101039</v>
      </c>
      <c r="B110" s="12" t="s">
        <v>629</v>
      </c>
      <c r="C110" t="s">
        <v>293</v>
      </c>
      <c r="D110" t="s">
        <v>126</v>
      </c>
      <c r="E110" s="802" t="s">
        <v>623</v>
      </c>
      <c r="F110" s="801" t="s">
        <v>624</v>
      </c>
      <c r="G110" s="17">
        <f>(SUMIFS('EUROSTAT_VBE_AutoP-Input'!E$7:E$2263,'EUROSTAT_VBE_AutoP-Input'!$B$7:$B$2263,$D110,'EUROSTAT_VBE_AutoP-Input'!$C$7:$C$2263,"*"&amp;RIGHT($A110,3)&amp;"*",'EUROSTAT_VBE_AutoP-Input'!$D$7:$D$2263,"5200*"))/1000</f>
        <v>0</v>
      </c>
      <c r="H110" s="17">
        <f>(SUMIFS('EUROSTAT_VBE_AutoP-Input'!F$7:F$2263,'EUROSTAT_VBE_AutoP-Input'!$B$7:$B$2263,$D110,'EUROSTAT_VBE_AutoP-Input'!$C$7:$C$2263,"*"&amp;RIGHT($A110,3)&amp;"*",'EUROSTAT_VBE_AutoP-Input'!$D$7:$D$2263,"5200*"))/1000</f>
        <v>0</v>
      </c>
      <c r="I110" s="17">
        <f>(SUMIFS('EUROSTAT_VBE_AutoP-Input'!G$7:G$2263,'EUROSTAT_VBE_AutoP-Input'!$B$7:$B$2263,$D110,'EUROSTAT_VBE_AutoP-Input'!$C$7:$C$2263,"*"&amp;RIGHT($A110,3)&amp;"*",'EUROSTAT_VBE_AutoP-Input'!$D$7:$D$2263,"5200*"))/1000</f>
        <v>0</v>
      </c>
      <c r="J110" s="17">
        <f>(SUMIFS('EUROSTAT_VBE_AutoP-Input'!H$7:H$2263,'EUROSTAT_VBE_AutoP-Input'!$B$7:$B$2263,$D110,'EUROSTAT_VBE_AutoP-Input'!$C$7:$C$2263,"*"&amp;RIGHT($A110,3)&amp;"*",'EUROSTAT_VBE_AutoP-Input'!$D$7:$D$2263,"5200*"))/1000</f>
        <v>0</v>
      </c>
      <c r="K110" s="17">
        <f>(SUMIFS('EUROSTAT_VBE_AutoP-Input'!I$7:I$2263,'EUROSTAT_VBE_AutoP-Input'!$B$7:$B$2263,$D110,'EUROSTAT_VBE_AutoP-Input'!$C$7:$C$2263,"*"&amp;RIGHT($A110,3)&amp;"*",'EUROSTAT_VBE_AutoP-Input'!$D$7:$D$2263,"5200*"))/1000</f>
        <v>0</v>
      </c>
      <c r="L110" s="17">
        <f>(SUMIFS('EUROSTAT_VBE_AutoP-Input'!J$7:J$2263,'EUROSTAT_VBE_AutoP-Input'!$B$7:$B$2263,$D110,'EUROSTAT_VBE_AutoP-Input'!$C$7:$C$2263,"*"&amp;RIGHT($A110,3)&amp;"*",'EUROSTAT_VBE_AutoP-Input'!$D$7:$D$2263,"5200*"))/1000</f>
        <v>0</v>
      </c>
      <c r="M110" s="17">
        <f>(SUMIFS('EUROSTAT_VBE_AutoP-Input'!K$7:K$2263,'EUROSTAT_VBE_AutoP-Input'!$B$7:$B$2263,$D110,'EUROSTAT_VBE_AutoP-Input'!$C$7:$C$2263,"*"&amp;RIGHT($A110,3)&amp;"*",'EUROSTAT_VBE_AutoP-Input'!$D$7:$D$2263,"5200*"))/1000</f>
        <v>0</v>
      </c>
      <c r="N110" s="17">
        <f>(SUMIFS('EUROSTAT_VBE_AutoP-Input'!L$7:L$2263,'EUROSTAT_VBE_AutoP-Input'!$B$7:$B$2263,$D110,'EUROSTAT_VBE_AutoP-Input'!$C$7:$C$2263,"*"&amp;RIGHT($A110,3)&amp;"*",'EUROSTAT_VBE_AutoP-Input'!$D$7:$D$2263,"5200*"))/1000</f>
        <v>0</v>
      </c>
      <c r="O110" s="17">
        <f>(SUMIFS('EUROSTAT_VBE_AutoP-Input'!M$7:M$2263,'EUROSTAT_VBE_AutoP-Input'!$B$7:$B$2263,$D110,'EUROSTAT_VBE_AutoP-Input'!$C$7:$C$2263,"*"&amp;RIGHT($A110,3)&amp;"*",'EUROSTAT_VBE_AutoP-Input'!$D$7:$D$2263,"5200*"))/1000</f>
        <v>0</v>
      </c>
      <c r="P110" s="17">
        <f>(SUMIFS('EUROSTAT_VBE_AutoP-Input'!N$7:N$2263,'EUROSTAT_VBE_AutoP-Input'!$B$7:$B$2263,$D110,'EUROSTAT_VBE_AutoP-Input'!$C$7:$C$2263,"*"&amp;RIGHT($A110,3)&amp;"*",'EUROSTAT_VBE_AutoP-Input'!$D$7:$D$2263,"5200*"))/1000</f>
        <v>0</v>
      </c>
      <c r="Q110" s="17">
        <f>(SUMIFS('EUROSTAT_VBE_AutoP-Input'!O$7:O$2263,'EUROSTAT_VBE_AutoP-Input'!$B$7:$B$2263,$D110,'EUROSTAT_VBE_AutoP-Input'!$C$7:$C$2263,"*"&amp;RIGHT($A110,3)&amp;"*",'EUROSTAT_VBE_AutoP-Input'!$D$7:$D$2263,"5200*"))/1000</f>
        <v>0</v>
      </c>
      <c r="R110" s="17">
        <f>(SUMIFS('EUROSTAT_VBE_AutoP-Input'!P$7:P$2263,'EUROSTAT_VBE_AutoP-Input'!$B$7:$B$2263,$D110,'EUROSTAT_VBE_AutoP-Input'!$C$7:$C$2263,"*"&amp;RIGHT($A110,3)&amp;"*",'EUROSTAT_VBE_AutoP-Input'!$D$7:$D$2263,"5200*"))/1000</f>
        <v>0</v>
      </c>
      <c r="S110" s="17">
        <f>(SUMIFS('EUROSTAT_VBE_AutoP-Input'!Q$7:Q$2263,'EUROSTAT_VBE_AutoP-Input'!$B$7:$B$2263,$D110,'EUROSTAT_VBE_AutoP-Input'!$C$7:$C$2263,"*"&amp;RIGHT($A110,3)&amp;"*",'EUROSTAT_VBE_AutoP-Input'!$D$7:$D$2263,"5200*"))/1000</f>
        <v>0</v>
      </c>
      <c r="T110" s="17">
        <f>(SUMIFS('EUROSTAT_VBE_AutoP-Input'!R$7:R$2263,'EUROSTAT_VBE_AutoP-Input'!$B$7:$B$2263,$D110,'EUROSTAT_VBE_AutoP-Input'!$C$7:$C$2263,"*"&amp;RIGHT($A110,3)&amp;"*",'EUROSTAT_VBE_AutoP-Input'!$D$7:$D$2263,"5200*"))/1000</f>
        <v>0</v>
      </c>
      <c r="U110" s="17">
        <f>(SUMIFS('EUROSTAT_VBE_AutoP-Input'!S$7:S$2263,'EUROSTAT_VBE_AutoP-Input'!$B$7:$B$2263,$D110,'EUROSTAT_VBE_AutoP-Input'!$C$7:$C$2263,"*"&amp;RIGHT($A110,3)&amp;"*",'EUROSTAT_VBE_AutoP-Input'!$D$7:$D$2263,"5200*"))/1000</f>
        <v>0</v>
      </c>
      <c r="V110" s="17">
        <f>(SUMIFS('EUROSTAT_VBE_AutoP-Input'!T$7:T$2263,'EUROSTAT_VBE_AutoP-Input'!$B$7:$B$2263,$D110,'EUROSTAT_VBE_AutoP-Input'!$C$7:$C$2263,"*"&amp;RIGHT($A110,3)&amp;"*",'EUROSTAT_VBE_AutoP-Input'!$D$7:$D$2263,"5200*"))/1000</f>
        <v>0</v>
      </c>
      <c r="W110" s="17">
        <f>(SUMIFS('EUROSTAT_VBE_AutoP-Input'!U$7:U$2263,'EUROSTAT_VBE_AutoP-Input'!$B$7:$B$2263,$D110,'EUROSTAT_VBE_AutoP-Input'!$C$7:$C$2263,"*"&amp;RIGHT($A110,3)&amp;"*",'EUROSTAT_VBE_AutoP-Input'!$D$7:$D$2263,"5200*"))/1000</f>
        <v>0</v>
      </c>
      <c r="X110" s="17">
        <f>(SUMIFS('EUROSTAT_VBE_AutoP-Input'!V$7:V$2263,'EUROSTAT_VBE_AutoP-Input'!$B$7:$B$2263,$D110,'EUROSTAT_VBE_AutoP-Input'!$C$7:$C$2263,"*"&amp;RIGHT($A110,3)&amp;"*",'EUROSTAT_VBE_AutoP-Input'!$D$7:$D$2263,"5200*"))/1000</f>
        <v>0</v>
      </c>
      <c r="Y110" s="17">
        <f>(SUMIFS('EUROSTAT_VBE_AutoP-Input'!W$7:W$2263,'EUROSTAT_VBE_AutoP-Input'!$B$7:$B$2263,$D110,'EUROSTAT_VBE_AutoP-Input'!$C$7:$C$2263,"*"&amp;RIGHT($A110,3)&amp;"*",'EUROSTAT_VBE_AutoP-Input'!$D$7:$D$2263,"5200*"))/1000</f>
        <v>0</v>
      </c>
      <c r="Z110" s="17">
        <f>(SUMIFS('EUROSTAT_VBE_AutoP-Input'!X$7:X$2263,'EUROSTAT_VBE_AutoP-Input'!$B$7:$B$2263,$D110,'EUROSTAT_VBE_AutoP-Input'!$C$7:$C$2263,"*"&amp;RIGHT($A110,3)&amp;"*",'EUROSTAT_VBE_AutoP-Input'!$D$7:$D$2263,"5200*"))/1000</f>
        <v>0</v>
      </c>
      <c r="AA110" s="17">
        <f>(SUMIFS('EUROSTAT_VBE_AutoP-Input'!Y$7:Y$2263,'EUROSTAT_VBE_AutoP-Input'!$B$7:$B$2263,$D110,'EUROSTAT_VBE_AutoP-Input'!$C$7:$C$2263,"*"&amp;RIGHT($A110,3)&amp;"*",'EUROSTAT_VBE_AutoP-Input'!$D$7:$D$2263,"5200*"))/1000</f>
        <v>0</v>
      </c>
      <c r="AB110" s="17">
        <f>(SUMIFS('EUROSTAT_VBE_AutoP-Input'!Z$7:Z$2263,'EUROSTAT_VBE_AutoP-Input'!$B$7:$B$2263,$D110,'EUROSTAT_VBE_AutoP-Input'!$C$7:$C$2263,"*"&amp;RIGHT($A110,3)&amp;"*",'EUROSTAT_VBE_AutoP-Input'!$D$7:$D$2263,"5200*"))/1000</f>
        <v>0</v>
      </c>
      <c r="AC110" s="17">
        <f>(SUMIFS('EUROSTAT_VBE_AutoP-Input'!AA$7:AA$2263,'EUROSTAT_VBE_AutoP-Input'!$B$7:$B$2263,$D110,'EUROSTAT_VBE_AutoP-Input'!$C$7:$C$2263,"*"&amp;RIGHT($A110,3)&amp;"*",'EUROSTAT_VBE_AutoP-Input'!$D$7:$D$2263,"5200*"))/1000</f>
        <v>0</v>
      </c>
      <c r="AD110" s="17">
        <f>(SUMIFS('EUROSTAT_VBE_AutoP-Input'!AB$7:AB$2263,'EUROSTAT_VBE_AutoP-Input'!$B$7:$B$2263,$D110,'EUROSTAT_VBE_AutoP-Input'!$C$7:$C$2263,"*"&amp;RIGHT($A110,3)&amp;"*",'EUROSTAT_VBE_AutoP-Input'!$D$7:$D$2263,"5200*"))/1000</f>
        <v>0</v>
      </c>
      <c r="AE110" s="17">
        <f>(SUMIFS('EUROSTAT_VBE_AutoP-Input'!AC$7:AC$2263,'EUROSTAT_VBE_AutoP-Input'!$B$7:$B$2263,$D110,'EUROSTAT_VBE_AutoP-Input'!$C$7:$C$2263,"*"&amp;RIGHT($A110,3)&amp;"*",'EUROSTAT_VBE_AutoP-Input'!$D$7:$D$2263,"5200*"))/1000</f>
        <v>0</v>
      </c>
      <c r="AF110" s="17">
        <f>(SUMIFS('EUROSTAT_VBE_AutoP-Input'!AD$7:AD$2263,'EUROSTAT_VBE_AutoP-Input'!$B$7:$B$2263,$D110,'EUROSTAT_VBE_AutoP-Input'!$C$7:$C$2263,"*"&amp;RIGHT($A110,3)&amp;"*",'EUROSTAT_VBE_AutoP-Input'!$D$7:$D$2263,"5200*"))/1000</f>
        <v>0</v>
      </c>
      <c r="AG110" s="17">
        <f>(SUMIFS('EUROSTAT_VBE_AutoP-Input'!AE$7:AE$2263,'EUROSTAT_VBE_AutoP-Input'!$B$7:$B$2263,$D110,'EUROSTAT_VBE_AutoP-Input'!$C$7:$C$2263,"*"&amp;RIGHT($A110,3)&amp;"*",'EUROSTAT_VBE_AutoP-Input'!$D$7:$D$2263,"5200*"))/1000</f>
        <v>0</v>
      </c>
      <c r="AH110" s="17">
        <f>(SUMIFS('EUROSTAT_VBE_AutoP-Input'!AF$7:AF$2263,'EUROSTAT_VBE_AutoP-Input'!$B$7:$B$2263,$D110,'EUROSTAT_VBE_AutoP-Input'!$C$7:$C$2263,"*"&amp;RIGHT($A110,3)&amp;"*",'EUROSTAT_VBE_AutoP-Input'!$D$7:$D$2263,"5200*"))/1000</f>
        <v>0</v>
      </c>
      <c r="AI110" s="17">
        <f>(SUMIFS('EUROSTAT_VBE_AutoP-Input'!AG$7:AG$2263,'EUROSTAT_VBE_AutoP-Input'!$B$7:$B$2263,$D110,'EUROSTAT_VBE_AutoP-Input'!$C$7:$C$2263,"*"&amp;RIGHT($A110,3)&amp;"*",'EUROSTAT_VBE_AutoP-Input'!$D$7:$D$2263,"5200*"))/1000</f>
        <v>0</v>
      </c>
      <c r="AJ110" s="17">
        <f>(SUMIFS('EUROSTAT_VBE_AutoP-Input'!AH$7:AH$2263,'EUROSTAT_VBE_AutoP-Input'!$B$7:$B$2263,$D110,'EUROSTAT_VBE_AutoP-Input'!$C$7:$C$2263,"*"&amp;RIGHT($A110,3)&amp;"*",'EUROSTAT_VBE_AutoP-Input'!$D$7:$D$2263,"5200*"))/1000</f>
        <v>0</v>
      </c>
      <c r="AK110" s="17">
        <f>(SUMIFS('EUROSTAT_VBE_AutoP-Input'!AI$7:AI$2263,'EUROSTAT_VBE_AutoP-Input'!$B$7:$B$2263,$D110,'EUROSTAT_VBE_AutoP-Input'!$C$7:$C$2263,"*"&amp;RIGHT($A110,3)&amp;"*",'EUROSTAT_VBE_AutoP-Input'!$D$7:$D$2263,"5200*"))/1000</f>
        <v>0</v>
      </c>
      <c r="AL110" s="17">
        <f>(SUMIFS('EUROSTAT_VBE_AutoP-Input'!AJ$7:AJ$2263,'EUROSTAT_VBE_AutoP-Input'!$B$7:$B$2263,$D110,'EUROSTAT_VBE_AutoP-Input'!$C$7:$C$2263,"*"&amp;RIGHT($A110,3)&amp;"*",'EUROSTAT_VBE_AutoP-Input'!$D$7:$D$2263,"5200*"))/1000</f>
        <v>0</v>
      </c>
      <c r="AM110" s="17">
        <f>(SUMIFS('EUROSTAT_VBE_AutoP-Input'!AK$7:AK$2263,'EUROSTAT_VBE_AutoP-Input'!$B$7:$B$2263,$D110,'EUROSTAT_VBE_AutoP-Input'!$C$7:$C$2263,"*"&amp;RIGHT($A110,3)&amp;"*",'EUROSTAT_VBE_AutoP-Input'!$D$7:$D$2263,"5200*"))/1000</f>
        <v>0</v>
      </c>
      <c r="AN110" s="20"/>
      <c r="AO110" s="49"/>
      <c r="AP110" s="49"/>
      <c r="AQ110" s="49"/>
      <c r="AR110" s="49"/>
      <c r="AS110" s="49"/>
    </row>
    <row r="111" ht="14.25" spans="1:45">
      <c r="A111" t="str">
        <f>LEFT('EUROSTAT_VBE_AutoP-Input'!$C$151,8)</f>
        <v>B_101039</v>
      </c>
      <c r="F111" s="241" t="s">
        <v>192</v>
      </c>
      <c r="AN111" s="807"/>
      <c r="AO111" s="807"/>
      <c r="AP111" s="807"/>
      <c r="AQ111" s="807"/>
      <c r="AR111" s="807"/>
      <c r="AS111" s="807"/>
    </row>
    <row r="112" ht="14.25" spans="1:45">
      <c r="A112" t="str">
        <f>LEFT('EUROSTAT_VBE_AutoP-Input'!$C$151,8)</f>
        <v>B_101039</v>
      </c>
      <c r="B112" s="12" t="s">
        <v>629</v>
      </c>
      <c r="C112" t="s">
        <v>293</v>
      </c>
      <c r="D112" t="s">
        <v>126</v>
      </c>
      <c r="F112" s="241" t="s">
        <v>294</v>
      </c>
      <c r="AN112" s="807"/>
      <c r="AO112" s="807"/>
      <c r="AP112" s="807"/>
      <c r="AQ112" s="807"/>
      <c r="AR112" s="807"/>
      <c r="AS112" s="807"/>
    </row>
  </sheetData>
  <pageMargins left="0.7" right="0.7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theme="5" tint="0.599993896298105"/>
  </sheetPr>
  <dimension ref="A1:AO231"/>
  <sheetViews>
    <sheetView zoomScale="80" zoomScaleNormal="80" topLeftCell="F16" workbookViewId="0">
      <selection activeCell="W46" sqref="W46"/>
    </sheetView>
  </sheetViews>
  <sheetFormatPr defaultColWidth="9" defaultRowHeight="13.5"/>
  <cols>
    <col min="1" max="1" width="23.4247787610619" style="656" customWidth="1"/>
    <col min="2" max="2" width="20.5663716814159" style="656" customWidth="1"/>
    <col min="3" max="3" width="11.7079646017699" customWidth="1"/>
    <col min="4" max="5" width="10.7079646017699" customWidth="1"/>
    <col min="6" max="6" width="11.5663716814159" customWidth="1"/>
    <col min="7" max="7" width="13.283185840708" customWidth="1"/>
    <col min="8" max="10" width="11.5663716814159" customWidth="1"/>
    <col min="11" max="11" width="11.7079646017699" customWidth="1"/>
    <col min="12" max="13" width="11.5663716814159" customWidth="1"/>
    <col min="14" max="16" width="11.7079646017699" customWidth="1"/>
    <col min="17" max="21" width="11.5663716814159" customWidth="1"/>
    <col min="22" max="22" width="11.7079646017699" customWidth="1"/>
    <col min="23" max="35" width="11.5663716814159" customWidth="1"/>
    <col min="36" max="36" width="11.7079646017699" customWidth="1"/>
    <col min="37" max="38" width="11.5663716814159" customWidth="1"/>
    <col min="39" max="39" width="11.7079646017699" customWidth="1"/>
    <col min="40" max="42" width="11.5663716814159" customWidth="1"/>
  </cols>
  <sheetData>
    <row r="1" ht="25.1" spans="1:1">
      <c r="A1" s="657" t="s">
        <v>630</v>
      </c>
    </row>
    <row r="3" ht="15.75" spans="1:1">
      <c r="A3" s="658" t="s">
        <v>631</v>
      </c>
    </row>
    <row r="4" ht="27" spans="1:28">
      <c r="A4" s="659" t="s">
        <v>632</v>
      </c>
      <c r="B4" s="660"/>
      <c r="C4" s="660"/>
      <c r="D4" s="660"/>
      <c r="E4" s="660"/>
      <c r="F4" s="660"/>
      <c r="G4" s="660"/>
      <c r="H4" s="660"/>
      <c r="I4" s="660"/>
      <c r="J4" s="660"/>
      <c r="K4" s="660"/>
      <c r="L4" s="660"/>
      <c r="M4" s="660"/>
      <c r="N4" s="660"/>
      <c r="O4" s="660"/>
      <c r="P4" s="660"/>
      <c r="Q4" s="660"/>
      <c r="R4" s="660"/>
      <c r="S4" s="660"/>
      <c r="T4" s="660"/>
      <c r="U4" s="660"/>
      <c r="V4" s="660"/>
      <c r="W4" s="660"/>
      <c r="X4" s="660"/>
      <c r="Y4" s="660"/>
      <c r="Z4" s="660"/>
      <c r="AA4" s="660"/>
      <c r="AB4" s="716"/>
    </row>
    <row r="5" spans="1:28">
      <c r="A5" s="661"/>
      <c r="B5" s="662"/>
      <c r="C5" s="663"/>
      <c r="D5" s="664" t="s">
        <v>633</v>
      </c>
      <c r="E5" s="665" t="s">
        <v>21</v>
      </c>
      <c r="F5" s="665" t="s">
        <v>22</v>
      </c>
      <c r="G5" s="665" t="s">
        <v>23</v>
      </c>
      <c r="H5" s="665" t="s">
        <v>25</v>
      </c>
      <c r="I5" s="665" t="s">
        <v>26</v>
      </c>
      <c r="J5" s="665" t="s">
        <v>27</v>
      </c>
      <c r="K5" s="665" t="s">
        <v>29</v>
      </c>
      <c r="L5" s="665" t="s">
        <v>30</v>
      </c>
      <c r="M5" s="665" t="s">
        <v>31</v>
      </c>
      <c r="N5" s="665" t="s">
        <v>32</v>
      </c>
      <c r="O5" s="665" t="s">
        <v>33</v>
      </c>
      <c r="P5" s="665" t="s">
        <v>34</v>
      </c>
      <c r="Q5" s="665" t="s">
        <v>37</v>
      </c>
      <c r="R5" s="665" t="s">
        <v>38</v>
      </c>
      <c r="S5" s="665" t="s">
        <v>39</v>
      </c>
      <c r="T5" s="665" t="s">
        <v>40</v>
      </c>
      <c r="U5" s="665" t="s">
        <v>44</v>
      </c>
      <c r="V5" s="665" t="s">
        <v>46</v>
      </c>
      <c r="W5" s="665" t="s">
        <v>47</v>
      </c>
      <c r="X5" s="665" t="s">
        <v>48</v>
      </c>
      <c r="Y5" s="665" t="s">
        <v>50</v>
      </c>
      <c r="Z5" s="665" t="s">
        <v>51</v>
      </c>
      <c r="AA5" s="665" t="s">
        <v>52</v>
      </c>
      <c r="AB5" s="665" t="s">
        <v>53</v>
      </c>
    </row>
    <row r="6" spans="1:28">
      <c r="A6" s="666" t="s">
        <v>634</v>
      </c>
      <c r="B6" s="666" t="s">
        <v>635</v>
      </c>
      <c r="C6" s="664" t="s">
        <v>286</v>
      </c>
      <c r="D6" s="664"/>
      <c r="E6" s="667"/>
      <c r="F6" s="667"/>
      <c r="G6" s="667"/>
      <c r="H6" s="667"/>
      <c r="I6" s="667"/>
      <c r="J6" s="667"/>
      <c r="K6" s="667"/>
      <c r="L6" s="667"/>
      <c r="M6" s="667"/>
      <c r="N6" s="667"/>
      <c r="O6" s="667"/>
      <c r="P6" s="667"/>
      <c r="Q6" s="667"/>
      <c r="R6" s="667"/>
      <c r="S6" s="667"/>
      <c r="T6" s="667"/>
      <c r="U6" s="667"/>
      <c r="V6" s="667"/>
      <c r="W6" s="667"/>
      <c r="X6" s="667"/>
      <c r="Y6" s="667"/>
      <c r="Z6" s="667"/>
      <c r="AA6" s="667"/>
      <c r="AB6" s="667"/>
    </row>
    <row r="7" ht="27" spans="1:28">
      <c r="A7" s="668" t="s">
        <v>632</v>
      </c>
      <c r="B7" s="668"/>
      <c r="C7" s="669">
        <v>2010</v>
      </c>
      <c r="D7" s="670"/>
      <c r="E7" s="671">
        <v>7206</v>
      </c>
      <c r="F7" s="671">
        <v>7973</v>
      </c>
      <c r="G7" s="671">
        <v>744</v>
      </c>
      <c r="H7" s="671">
        <v>5180</v>
      </c>
      <c r="I7" s="671">
        <v>43830</v>
      </c>
      <c r="J7" s="671">
        <v>260</v>
      </c>
      <c r="K7" s="671">
        <v>1821</v>
      </c>
      <c r="L7" s="671">
        <v>16343</v>
      </c>
      <c r="M7" s="671">
        <v>4030</v>
      </c>
      <c r="N7" s="671">
        <v>15414</v>
      </c>
      <c r="O7" s="671">
        <v>95</v>
      </c>
      <c r="P7" s="671">
        <v>1678</v>
      </c>
      <c r="Q7" s="671">
        <v>25750</v>
      </c>
      <c r="R7" s="671">
        <v>30</v>
      </c>
      <c r="S7" s="671">
        <v>2548</v>
      </c>
      <c r="T7" s="671">
        <v>655</v>
      </c>
      <c r="U7" s="671">
        <v>6651</v>
      </c>
      <c r="V7" s="671">
        <v>7993</v>
      </c>
      <c r="W7" s="671">
        <v>1351</v>
      </c>
      <c r="X7" s="671">
        <v>3721</v>
      </c>
      <c r="Y7" s="671">
        <v>4846</v>
      </c>
      <c r="Z7" s="671">
        <v>606</v>
      </c>
      <c r="AA7" s="671">
        <v>4583</v>
      </c>
      <c r="AB7" s="671">
        <v>9709</v>
      </c>
    </row>
    <row r="9" ht="15.75" spans="1:2">
      <c r="A9" s="658" t="s">
        <v>636</v>
      </c>
      <c r="B9" s="672"/>
    </row>
    <row r="10" spans="1:17">
      <c r="A10" s="666"/>
      <c r="B10" s="666"/>
      <c r="C10" s="664" t="s">
        <v>286</v>
      </c>
      <c r="D10" s="661" t="s">
        <v>633</v>
      </c>
      <c r="E10" s="673" t="s">
        <v>28</v>
      </c>
      <c r="F10" s="674" t="s">
        <v>35</v>
      </c>
      <c r="G10" s="675" t="s">
        <v>290</v>
      </c>
      <c r="H10" s="675" t="s">
        <v>291</v>
      </c>
      <c r="I10" s="675" t="s">
        <v>292</v>
      </c>
      <c r="J10" s="675" t="s">
        <v>41</v>
      </c>
      <c r="K10" s="675" t="s">
        <v>42</v>
      </c>
      <c r="L10" s="675" t="s">
        <v>49</v>
      </c>
      <c r="M10" s="675" t="s">
        <v>289</v>
      </c>
      <c r="N10" s="675" t="s">
        <v>24</v>
      </c>
      <c r="O10" s="675" t="s">
        <v>36</v>
      </c>
      <c r="P10" s="675" t="s">
        <v>43</v>
      </c>
      <c r="Q10" s="675" t="s">
        <v>45</v>
      </c>
    </row>
    <row r="11" spans="1:19">
      <c r="A11" s="668" t="s">
        <v>637</v>
      </c>
      <c r="B11" s="668"/>
      <c r="C11" s="669">
        <v>2010</v>
      </c>
      <c r="D11" s="670"/>
      <c r="E11" s="676">
        <v>0</v>
      </c>
      <c r="F11" s="677">
        <v>0</v>
      </c>
      <c r="G11" s="677">
        <v>390</v>
      </c>
      <c r="H11" s="677">
        <v>590.757</v>
      </c>
      <c r="I11" s="677">
        <v>0</v>
      </c>
      <c r="J11" s="677">
        <v>95</v>
      </c>
      <c r="K11" s="677">
        <v>291</v>
      </c>
      <c r="L11" s="677">
        <v>1254</v>
      </c>
      <c r="M11" s="677">
        <v>1330</v>
      </c>
      <c r="N11" s="700">
        <v>0</v>
      </c>
      <c r="O11" s="677">
        <v>0</v>
      </c>
      <c r="P11" s="700">
        <v>0</v>
      </c>
      <c r="Q11" s="700">
        <v>514</v>
      </c>
      <c r="S11" s="20"/>
    </row>
    <row r="12" spans="3:17">
      <c r="C12" s="656"/>
      <c r="D12" s="656"/>
      <c r="Q12" t="s">
        <v>638</v>
      </c>
    </row>
    <row r="13" spans="1:30">
      <c r="A13" s="678" t="s">
        <v>639</v>
      </c>
      <c r="C13" s="656"/>
      <c r="D13" s="65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41">
      <c r="A14" s="679" t="s">
        <v>633</v>
      </c>
      <c r="B14" s="680" t="s">
        <v>286</v>
      </c>
      <c r="C14" s="681"/>
      <c r="D14" s="682" t="s">
        <v>633</v>
      </c>
      <c r="E14" s="683" t="s">
        <v>21</v>
      </c>
      <c r="F14" s="684" t="s">
        <v>22</v>
      </c>
      <c r="G14" s="684" t="s">
        <v>23</v>
      </c>
      <c r="H14" s="684" t="s">
        <v>25</v>
      </c>
      <c r="I14" s="684" t="s">
        <v>26</v>
      </c>
      <c r="J14" s="684" t="s">
        <v>27</v>
      </c>
      <c r="K14" s="684" t="s">
        <v>29</v>
      </c>
      <c r="L14" s="684" t="s">
        <v>30</v>
      </c>
      <c r="M14" s="684" t="s">
        <v>31</v>
      </c>
      <c r="N14" s="684" t="s">
        <v>32</v>
      </c>
      <c r="O14" s="684" t="s">
        <v>33</v>
      </c>
      <c r="P14" s="684" t="s">
        <v>34</v>
      </c>
      <c r="Q14" s="684" t="s">
        <v>37</v>
      </c>
      <c r="R14" s="684" t="s">
        <v>38</v>
      </c>
      <c r="S14" s="684" t="s">
        <v>39</v>
      </c>
      <c r="T14" s="684" t="s">
        <v>40</v>
      </c>
      <c r="U14" s="684" t="s">
        <v>44</v>
      </c>
      <c r="V14" s="684" t="s">
        <v>46</v>
      </c>
      <c r="W14" s="684" t="s">
        <v>47</v>
      </c>
      <c r="X14" s="684" t="s">
        <v>48</v>
      </c>
      <c r="Y14" s="684" t="s">
        <v>50</v>
      </c>
      <c r="Z14" s="684" t="s">
        <v>51</v>
      </c>
      <c r="AA14" s="684" t="s">
        <v>52</v>
      </c>
      <c r="AB14" s="684" t="s">
        <v>53</v>
      </c>
      <c r="AC14" s="684" t="s">
        <v>28</v>
      </c>
      <c r="AD14" s="684" t="s">
        <v>35</v>
      </c>
      <c r="AE14" s="675" t="s">
        <v>290</v>
      </c>
      <c r="AF14" s="675" t="s">
        <v>291</v>
      </c>
      <c r="AG14" s="675" t="s">
        <v>292</v>
      </c>
      <c r="AH14" s="675" t="s">
        <v>41</v>
      </c>
      <c r="AI14" s="675" t="s">
        <v>42</v>
      </c>
      <c r="AJ14" s="675" t="s">
        <v>49</v>
      </c>
      <c r="AK14" s="675" t="s">
        <v>289</v>
      </c>
      <c r="AL14" s="675" t="s">
        <v>24</v>
      </c>
      <c r="AM14" s="675" t="s">
        <v>36</v>
      </c>
      <c r="AN14" s="675" t="s">
        <v>43</v>
      </c>
      <c r="AO14" s="675" t="s">
        <v>45</v>
      </c>
    </row>
    <row r="15" spans="1:41">
      <c r="A15" s="685" t="s">
        <v>640</v>
      </c>
      <c r="B15" s="686">
        <v>2010</v>
      </c>
      <c r="C15" s="687" t="s">
        <v>630</v>
      </c>
      <c r="D15" s="688"/>
      <c r="E15" s="689">
        <f>Demands_Sources!E7/1000</f>
        <v>7.206</v>
      </c>
      <c r="F15" s="689">
        <f>Demands_Sources!F7/1000</f>
        <v>7.973</v>
      </c>
      <c r="G15" s="689">
        <f>Demands_Sources!G7/1000</f>
        <v>0.744</v>
      </c>
      <c r="H15" s="689">
        <f>Demands_Sources!H7/1000</f>
        <v>5.18</v>
      </c>
      <c r="I15" s="689">
        <f>Demands_Sources!I7/1000</f>
        <v>43.83</v>
      </c>
      <c r="J15" s="689">
        <f>Demands_Sources!J7/1000</f>
        <v>0.26</v>
      </c>
      <c r="K15" s="689">
        <f>Demands_Sources!K7/1000</f>
        <v>1.821</v>
      </c>
      <c r="L15" s="689">
        <f>Demands_Sources!L7/1000</f>
        <v>16.343</v>
      </c>
      <c r="M15" s="689">
        <f>Demands_Sources!M7/1000</f>
        <v>4.03</v>
      </c>
      <c r="N15" s="689">
        <f>Demands_Sources!N7/1000</f>
        <v>15.414</v>
      </c>
      <c r="O15" s="689">
        <f>Demands_Sources!O7/1000</f>
        <v>0.095</v>
      </c>
      <c r="P15" s="689">
        <f>Demands_Sources!P7/1000</f>
        <v>1.678</v>
      </c>
      <c r="Q15" s="689">
        <f>Demands_Sources!Q7/1000</f>
        <v>25.75</v>
      </c>
      <c r="R15" s="689">
        <f>Demands_Sources!R7/1000</f>
        <v>0.03</v>
      </c>
      <c r="S15" s="689">
        <f>Demands_Sources!S7/1000</f>
        <v>2.548</v>
      </c>
      <c r="T15" s="689">
        <f>Demands_Sources!T7/1000</f>
        <v>0.655</v>
      </c>
      <c r="U15" s="689">
        <f>Demands_Sources!U7/1000</f>
        <v>6.651</v>
      </c>
      <c r="V15" s="689">
        <f>Demands_Sources!V7/1000</f>
        <v>7.993</v>
      </c>
      <c r="W15" s="689">
        <f>Demands_Sources!W7/1000</f>
        <v>1.351</v>
      </c>
      <c r="X15" s="689">
        <f>Demands_Sources!X7/1000</f>
        <v>3.721</v>
      </c>
      <c r="Y15" s="689">
        <f>Demands_Sources!Y7/1000</f>
        <v>4.846</v>
      </c>
      <c r="Z15" s="689">
        <f>Demands_Sources!Z7/1000</f>
        <v>0.606</v>
      </c>
      <c r="AA15" s="689">
        <f>Demands_Sources!AA7/1000</f>
        <v>4.583</v>
      </c>
      <c r="AB15" s="689">
        <f>Demands_Sources!AB7/1000</f>
        <v>9.709</v>
      </c>
      <c r="AC15" s="689">
        <f>E11/1000</f>
        <v>0</v>
      </c>
      <c r="AD15" s="689">
        <f t="shared" ref="AD15:AO15" si="0">F11/1000</f>
        <v>0</v>
      </c>
      <c r="AE15" s="689">
        <f t="shared" si="0"/>
        <v>0.39</v>
      </c>
      <c r="AF15" s="689">
        <f t="shared" si="0"/>
        <v>0.590757</v>
      </c>
      <c r="AG15" s="717">
        <f>AE15/3</f>
        <v>0.13</v>
      </c>
      <c r="AH15" s="689">
        <f t="shared" si="0"/>
        <v>0.095</v>
      </c>
      <c r="AI15" s="689">
        <f t="shared" si="0"/>
        <v>0.291</v>
      </c>
      <c r="AJ15" s="689">
        <f t="shared" si="0"/>
        <v>1.254</v>
      </c>
      <c r="AK15" s="689">
        <f t="shared" si="0"/>
        <v>1.33</v>
      </c>
      <c r="AL15" s="689">
        <f t="shared" si="0"/>
        <v>0</v>
      </c>
      <c r="AM15" s="689">
        <f t="shared" si="0"/>
        <v>0</v>
      </c>
      <c r="AN15" s="689">
        <f t="shared" si="0"/>
        <v>0</v>
      </c>
      <c r="AO15" s="689">
        <f t="shared" si="0"/>
        <v>0.514</v>
      </c>
    </row>
    <row r="16" spans="1:41">
      <c r="A16" s="690"/>
      <c r="B16" s="4"/>
      <c r="C16" s="4"/>
      <c r="D16" s="4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</row>
    <row r="17" s="655" customFormat="1" spans="1:4">
      <c r="A17" s="691"/>
      <c r="B17" s="691"/>
      <c r="C17" s="691"/>
      <c r="D17" s="691"/>
    </row>
    <row r="19" ht="25.1" spans="1:1">
      <c r="A19" s="657" t="s">
        <v>641</v>
      </c>
    </row>
    <row r="21" ht="20.25" spans="1:1">
      <c r="A21" s="692" t="s">
        <v>642</v>
      </c>
    </row>
    <row r="22" ht="15.75" spans="1:1">
      <c r="A22" s="658" t="s">
        <v>631</v>
      </c>
    </row>
    <row r="23" spans="1:27">
      <c r="A23" s="659" t="s">
        <v>637</v>
      </c>
      <c r="B23" s="660"/>
      <c r="C23" s="660"/>
      <c r="D23" s="660"/>
      <c r="E23" s="660"/>
      <c r="F23" s="660"/>
      <c r="G23" s="660"/>
      <c r="H23" s="660"/>
      <c r="I23" s="660"/>
      <c r="J23" s="660"/>
      <c r="K23" s="660"/>
      <c r="L23" s="660"/>
      <c r="M23" s="660"/>
      <c r="N23" s="660"/>
      <c r="O23" s="660"/>
      <c r="P23" s="660"/>
      <c r="Q23" s="660"/>
      <c r="R23" s="660"/>
      <c r="S23" s="660"/>
      <c r="T23" s="660"/>
      <c r="U23" s="660"/>
      <c r="V23" s="660"/>
      <c r="W23" s="660"/>
      <c r="X23" s="660"/>
      <c r="Y23" s="660"/>
      <c r="Z23" s="660"/>
      <c r="AA23" s="716"/>
    </row>
    <row r="24" spans="1:27">
      <c r="A24" s="661"/>
      <c r="B24" s="662"/>
      <c r="C24" s="663"/>
      <c r="D24" s="664" t="s">
        <v>633</v>
      </c>
      <c r="E24" s="665" t="s">
        <v>21</v>
      </c>
      <c r="F24" s="665" t="s">
        <v>22</v>
      </c>
      <c r="G24" s="665" t="s">
        <v>23</v>
      </c>
      <c r="H24" s="665" t="s">
        <v>25</v>
      </c>
      <c r="I24" s="665" t="s">
        <v>26</v>
      </c>
      <c r="J24" s="665" t="s">
        <v>27</v>
      </c>
      <c r="K24" s="665" t="s">
        <v>28</v>
      </c>
      <c r="L24" s="665" t="s">
        <v>29</v>
      </c>
      <c r="M24" s="665" t="s">
        <v>30</v>
      </c>
      <c r="N24" s="665" t="s">
        <v>31</v>
      </c>
      <c r="O24" s="665" t="s">
        <v>32</v>
      </c>
      <c r="P24" s="665" t="s">
        <v>33</v>
      </c>
      <c r="Q24" s="665" t="s">
        <v>34</v>
      </c>
      <c r="R24" s="665" t="s">
        <v>35</v>
      </c>
      <c r="S24" s="665" t="s">
        <v>37</v>
      </c>
      <c r="T24" s="665" t="s">
        <v>44</v>
      </c>
      <c r="U24" s="665" t="s">
        <v>46</v>
      </c>
      <c r="V24" s="665" t="s">
        <v>47</v>
      </c>
      <c r="W24" s="665" t="s">
        <v>48</v>
      </c>
      <c r="X24" s="665" t="s">
        <v>50</v>
      </c>
      <c r="Y24" s="665" t="s">
        <v>51</v>
      </c>
      <c r="Z24" s="665" t="s">
        <v>52</v>
      </c>
      <c r="AA24" s="665" t="s">
        <v>53</v>
      </c>
    </row>
    <row r="25" spans="1:27">
      <c r="A25" s="666" t="s">
        <v>634</v>
      </c>
      <c r="B25" s="666" t="s">
        <v>635</v>
      </c>
      <c r="C25" s="664" t="s">
        <v>286</v>
      </c>
      <c r="D25" s="664"/>
      <c r="E25" s="667"/>
      <c r="F25" s="667"/>
      <c r="G25" s="667"/>
      <c r="H25" s="667"/>
      <c r="I25" s="667"/>
      <c r="J25" s="667"/>
      <c r="K25" s="667"/>
      <c r="L25" s="667"/>
      <c r="M25" s="667"/>
      <c r="N25" s="667"/>
      <c r="O25" s="667"/>
      <c r="P25" s="667"/>
      <c r="Q25" s="667"/>
      <c r="R25" s="667"/>
      <c r="S25" s="667"/>
      <c r="T25" s="667"/>
      <c r="U25" s="667"/>
      <c r="V25" s="667"/>
      <c r="W25" s="667"/>
      <c r="X25" s="667"/>
      <c r="Y25" s="667"/>
      <c r="Z25" s="667"/>
      <c r="AA25" s="667"/>
    </row>
    <row r="26" ht="27" spans="1:27">
      <c r="A26" s="693" t="s">
        <v>637</v>
      </c>
      <c r="B26" s="668" t="s">
        <v>643</v>
      </c>
      <c r="C26" s="669">
        <v>2010</v>
      </c>
      <c r="D26" s="670"/>
      <c r="E26" s="694">
        <v>374.837</v>
      </c>
      <c r="F26" s="694">
        <v>0.1</v>
      </c>
      <c r="G26" s="694">
        <v>12.076</v>
      </c>
      <c r="H26" s="694">
        <v>45</v>
      </c>
      <c r="I26" s="694">
        <v>1013.62</v>
      </c>
      <c r="J26" s="694">
        <v>25</v>
      </c>
      <c r="K26" s="694"/>
      <c r="L26" s="694">
        <v>137</v>
      </c>
      <c r="M26" s="694">
        <v>583</v>
      </c>
      <c r="N26" s="694">
        <v>18</v>
      </c>
      <c r="O26" s="694">
        <v>540</v>
      </c>
      <c r="P26" s="694">
        <v>30</v>
      </c>
      <c r="Q26" s="694">
        <v>50</v>
      </c>
      <c r="R26" s="694"/>
      <c r="S26" s="694">
        <v>1414.24</v>
      </c>
      <c r="T26" s="694">
        <v>215</v>
      </c>
      <c r="U26" s="694">
        <v>16</v>
      </c>
      <c r="V26" s="694">
        <v>18</v>
      </c>
      <c r="W26" s="694">
        <v>258.282</v>
      </c>
      <c r="X26" s="694">
        <v>123</v>
      </c>
      <c r="Y26" s="694">
        <v>57.177</v>
      </c>
      <c r="Z26" s="694">
        <v>162.997</v>
      </c>
      <c r="AA26" s="694">
        <v>796.386</v>
      </c>
    </row>
    <row r="27" ht="40.5" spans="1:27">
      <c r="A27" s="695"/>
      <c r="B27" s="668" t="s">
        <v>644</v>
      </c>
      <c r="C27" s="669">
        <v>2010</v>
      </c>
      <c r="D27" s="670"/>
      <c r="E27" s="696">
        <v>370.399</v>
      </c>
      <c r="F27" s="696">
        <v>941.167</v>
      </c>
      <c r="G27" s="696">
        <v>465.678</v>
      </c>
      <c r="H27" s="696">
        <v>30</v>
      </c>
      <c r="I27" s="696">
        <v>2903.3</v>
      </c>
      <c r="J27" s="696">
        <v>0.175</v>
      </c>
      <c r="K27" s="696">
        <v>10</v>
      </c>
      <c r="L27" s="696">
        <v>92.6483</v>
      </c>
      <c r="M27" s="696">
        <v>1731.12</v>
      </c>
      <c r="N27" s="696">
        <v>888.725</v>
      </c>
      <c r="O27" s="696">
        <v>740.24</v>
      </c>
      <c r="P27" s="696"/>
      <c r="Q27" s="696"/>
      <c r="R27" s="696">
        <v>20</v>
      </c>
      <c r="S27" s="696">
        <v>834.313</v>
      </c>
      <c r="T27" s="696">
        <v>609.667</v>
      </c>
      <c r="U27" s="696">
        <v>1413.86</v>
      </c>
      <c r="V27" s="696">
        <v>58.8195</v>
      </c>
      <c r="W27" s="696">
        <v>30</v>
      </c>
      <c r="X27" s="696">
        <v>441.7</v>
      </c>
      <c r="Y27" s="696">
        <v>14</v>
      </c>
      <c r="Z27" s="696">
        <v>23.4697</v>
      </c>
      <c r="AA27" s="696">
        <v>642.785</v>
      </c>
    </row>
    <row r="29" ht="15.75" spans="1:7">
      <c r="A29" s="658" t="s">
        <v>645</v>
      </c>
      <c r="B29" s="672"/>
      <c r="E29" s="14"/>
      <c r="F29" s="14"/>
      <c r="G29" s="14"/>
    </row>
    <row r="30" spans="1:18">
      <c r="A30" s="666"/>
      <c r="B30" s="666"/>
      <c r="C30" s="664" t="s">
        <v>286</v>
      </c>
      <c r="D30" s="661"/>
      <c r="E30" s="697" t="s">
        <v>38</v>
      </c>
      <c r="F30" s="697" t="s">
        <v>39</v>
      </c>
      <c r="G30" s="697" t="s">
        <v>40</v>
      </c>
      <c r="H30" s="698" t="s">
        <v>290</v>
      </c>
      <c r="I30" s="698" t="s">
        <v>291</v>
      </c>
      <c r="J30" s="698" t="s">
        <v>292</v>
      </c>
      <c r="K30" s="698" t="s">
        <v>41</v>
      </c>
      <c r="L30" s="698" t="s">
        <v>42</v>
      </c>
      <c r="M30" s="698" t="s">
        <v>49</v>
      </c>
      <c r="N30" s="698" t="s">
        <v>289</v>
      </c>
      <c r="O30" s="698" t="s">
        <v>24</v>
      </c>
      <c r="P30" s="698" t="s">
        <v>36</v>
      </c>
      <c r="Q30" s="698" t="s">
        <v>43</v>
      </c>
      <c r="R30" s="698" t="s">
        <v>45</v>
      </c>
    </row>
    <row r="31" spans="1:20">
      <c r="A31" s="668" t="s">
        <v>637</v>
      </c>
      <c r="B31" s="668" t="s">
        <v>646</v>
      </c>
      <c r="C31" s="669">
        <v>2010</v>
      </c>
      <c r="D31" s="699"/>
      <c r="E31" s="700">
        <v>0</v>
      </c>
      <c r="F31" s="700">
        <v>0</v>
      </c>
      <c r="G31" s="700">
        <v>0</v>
      </c>
      <c r="H31" s="700">
        <v>0</v>
      </c>
      <c r="I31" s="714">
        <f>268488/1000</f>
        <v>268.488</v>
      </c>
      <c r="J31" s="700">
        <v>0</v>
      </c>
      <c r="K31" s="714">
        <f>82043/1000</f>
        <v>82.043</v>
      </c>
      <c r="L31" s="700">
        <v>0</v>
      </c>
      <c r="M31" s="714">
        <f>1739/1000</f>
        <v>1.739</v>
      </c>
      <c r="N31" s="714">
        <v>25</v>
      </c>
      <c r="O31" s="700">
        <v>0</v>
      </c>
      <c r="P31" s="714">
        <f>825803/1000</f>
        <v>825.803</v>
      </c>
      <c r="Q31" s="700">
        <v>0</v>
      </c>
      <c r="R31" s="694">
        <f>1360000/1000</f>
        <v>1360</v>
      </c>
      <c r="T31" s="20"/>
    </row>
    <row r="33" spans="1:33">
      <c r="A33" s="678" t="s">
        <v>639</v>
      </c>
      <c r="C33" s="656"/>
      <c r="D33" s="656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</row>
    <row r="34" spans="1:41">
      <c r="A34" s="679" t="s">
        <v>633</v>
      </c>
      <c r="B34" s="680" t="s">
        <v>286</v>
      </c>
      <c r="C34" s="701"/>
      <c r="D34" s="701" t="s">
        <v>633</v>
      </c>
      <c r="E34" s="683" t="s">
        <v>21</v>
      </c>
      <c r="F34" s="684" t="s">
        <v>22</v>
      </c>
      <c r="G34" s="684" t="s">
        <v>23</v>
      </c>
      <c r="H34" s="684" t="s">
        <v>25</v>
      </c>
      <c r="I34" s="684" t="s">
        <v>26</v>
      </c>
      <c r="J34" s="684" t="s">
        <v>27</v>
      </c>
      <c r="K34" s="684" t="s">
        <v>28</v>
      </c>
      <c r="L34" s="684" t="s">
        <v>29</v>
      </c>
      <c r="M34" s="684" t="s">
        <v>30</v>
      </c>
      <c r="N34" s="684" t="s">
        <v>31</v>
      </c>
      <c r="O34" s="684" t="s">
        <v>32</v>
      </c>
      <c r="P34" s="684" t="s">
        <v>33</v>
      </c>
      <c r="Q34" s="684" t="s">
        <v>34</v>
      </c>
      <c r="R34" s="684" t="s">
        <v>35</v>
      </c>
      <c r="S34" s="684" t="s">
        <v>37</v>
      </c>
      <c r="T34" s="684" t="s">
        <v>44</v>
      </c>
      <c r="U34" s="684" t="s">
        <v>46</v>
      </c>
      <c r="V34" s="684" t="s">
        <v>47</v>
      </c>
      <c r="W34" s="684" t="s">
        <v>48</v>
      </c>
      <c r="X34" s="684" t="s">
        <v>50</v>
      </c>
      <c r="Y34" s="684" t="s">
        <v>51</v>
      </c>
      <c r="Z34" s="684" t="s">
        <v>52</v>
      </c>
      <c r="AA34" s="684" t="s">
        <v>53</v>
      </c>
      <c r="AB34" s="684" t="s">
        <v>38</v>
      </c>
      <c r="AC34" s="684" t="s">
        <v>39</v>
      </c>
      <c r="AD34" s="684" t="s">
        <v>40</v>
      </c>
      <c r="AE34" s="675" t="s">
        <v>290</v>
      </c>
      <c r="AF34" s="675" t="s">
        <v>291</v>
      </c>
      <c r="AG34" s="675" t="s">
        <v>292</v>
      </c>
      <c r="AH34" s="675" t="s">
        <v>41</v>
      </c>
      <c r="AI34" s="675" t="s">
        <v>42</v>
      </c>
      <c r="AJ34" s="675" t="s">
        <v>49</v>
      </c>
      <c r="AK34" s="675" t="s">
        <v>289</v>
      </c>
      <c r="AL34" s="675" t="s">
        <v>24</v>
      </c>
      <c r="AM34" s="675" t="s">
        <v>36</v>
      </c>
      <c r="AN34" s="675" t="s">
        <v>43</v>
      </c>
      <c r="AO34" s="675" t="s">
        <v>45</v>
      </c>
    </row>
    <row r="35" spans="1:41">
      <c r="A35" s="685" t="s">
        <v>640</v>
      </c>
      <c r="B35" s="686">
        <v>2010</v>
      </c>
      <c r="C35" s="687" t="s">
        <v>646</v>
      </c>
      <c r="D35" s="688"/>
      <c r="E35" s="702">
        <f>Demands_Sources!E26/1000*0.9</f>
        <v>0.3373533</v>
      </c>
      <c r="F35" s="675">
        <f>Demands_Sources!F26/1000</f>
        <v>0.0001</v>
      </c>
      <c r="G35" s="675">
        <f>Demands_Sources!G26/1000</f>
        <v>0.012076</v>
      </c>
      <c r="H35" s="675">
        <f>Demands_Sources!H26/1000</f>
        <v>0.045</v>
      </c>
      <c r="I35" s="675">
        <f>Demands_Sources!I26/1000</f>
        <v>1.01362</v>
      </c>
      <c r="J35" s="675">
        <f>Demands_Sources!J26/1000</f>
        <v>0.025</v>
      </c>
      <c r="K35" s="675">
        <f>Demands_Sources!K26/1000</f>
        <v>0</v>
      </c>
      <c r="L35" s="675">
        <f>Demands_Sources!L26/1000</f>
        <v>0.137</v>
      </c>
      <c r="M35" s="675">
        <f>Demands_Sources!M26/1000</f>
        <v>0.583</v>
      </c>
      <c r="N35" s="675">
        <f>Demands_Sources!N26/1000</f>
        <v>0.018</v>
      </c>
      <c r="O35" s="675">
        <f>Demands_Sources!O26/1000</f>
        <v>0.54</v>
      </c>
      <c r="P35" s="702">
        <f>Demands_Sources!P26/1000*0.07</f>
        <v>0.0021</v>
      </c>
      <c r="Q35" s="675">
        <f>Demands_Sources!Q26/1000</f>
        <v>0.05</v>
      </c>
      <c r="R35" s="675">
        <f>Demands_Sources!R26/1000</f>
        <v>0</v>
      </c>
      <c r="S35" s="675">
        <f>Demands_Sources!S26/1000</f>
        <v>1.41424</v>
      </c>
      <c r="T35" s="675">
        <f>Demands_Sources!T26/1000</f>
        <v>0.215</v>
      </c>
      <c r="U35" s="675">
        <f>Demands_Sources!U26/1000</f>
        <v>0.016</v>
      </c>
      <c r="V35" s="675">
        <f>Demands_Sources!V26/1000</f>
        <v>0.018</v>
      </c>
      <c r="W35" s="715">
        <v>0</v>
      </c>
      <c r="X35" s="675">
        <f>Demands_Sources!X26/1000</f>
        <v>0.123</v>
      </c>
      <c r="Y35" s="675">
        <f>Demands_Sources!Y26/1000</f>
        <v>0.057177</v>
      </c>
      <c r="Z35" s="675">
        <f>Demands_Sources!Z26/1000</f>
        <v>0.162997</v>
      </c>
      <c r="AA35" s="675">
        <f>Demands_Sources!AA26/1000</f>
        <v>0.796386</v>
      </c>
      <c r="AB35" s="675">
        <f>E31/1000</f>
        <v>0</v>
      </c>
      <c r="AC35" s="675">
        <f t="shared" ref="AC35:AO35" si="1">F31/1000</f>
        <v>0</v>
      </c>
      <c r="AD35" s="675">
        <f t="shared" si="1"/>
        <v>0</v>
      </c>
      <c r="AE35" s="675">
        <f t="shared" si="1"/>
        <v>0</v>
      </c>
      <c r="AF35" s="675">
        <f t="shared" si="1"/>
        <v>0.268488</v>
      </c>
      <c r="AG35" s="675">
        <f t="shared" si="1"/>
        <v>0</v>
      </c>
      <c r="AH35" s="702">
        <f>K31/1000*0.01</f>
        <v>0.00082043</v>
      </c>
      <c r="AI35" s="675">
        <f t="shared" si="1"/>
        <v>0</v>
      </c>
      <c r="AJ35" s="675">
        <f t="shared" si="1"/>
        <v>0.001739</v>
      </c>
      <c r="AK35" s="675">
        <f t="shared" si="1"/>
        <v>0.025</v>
      </c>
      <c r="AL35" s="675">
        <f t="shared" si="1"/>
        <v>0</v>
      </c>
      <c r="AM35" s="702">
        <f>P31/1000*0.04</f>
        <v>0.03303212</v>
      </c>
      <c r="AN35" s="675">
        <f t="shared" si="1"/>
        <v>0</v>
      </c>
      <c r="AO35" s="675">
        <f t="shared" si="1"/>
        <v>1.36</v>
      </c>
    </row>
    <row r="36" spans="1:41">
      <c r="A36" s="703"/>
      <c r="B36" s="703"/>
      <c r="C36" s="704"/>
      <c r="D36" s="704"/>
      <c r="E36" s="705"/>
      <c r="F36" s="705"/>
      <c r="G36" s="705"/>
      <c r="H36" s="705"/>
      <c r="I36" s="705"/>
      <c r="J36" s="705"/>
      <c r="K36" s="705"/>
      <c r="L36" s="705"/>
      <c r="M36" s="705"/>
      <c r="N36" s="705"/>
      <c r="O36" s="705"/>
      <c r="P36" s="705"/>
      <c r="Q36" s="705"/>
      <c r="R36" s="705"/>
      <c r="S36" s="705"/>
      <c r="T36" s="705"/>
      <c r="U36" s="705"/>
      <c r="V36" s="705"/>
      <c r="W36" s="705"/>
      <c r="X36" s="705"/>
      <c r="Y36" s="705"/>
      <c r="Z36" s="705"/>
      <c r="AA36" s="705"/>
      <c r="AB36" s="705"/>
      <c r="AC36" s="705"/>
      <c r="AD36" s="705"/>
      <c r="AE36" s="705"/>
      <c r="AF36" s="705"/>
      <c r="AG36" s="705"/>
      <c r="AH36" s="705"/>
      <c r="AI36" s="705"/>
      <c r="AJ36" s="705"/>
      <c r="AK36" s="705"/>
      <c r="AL36" s="705"/>
      <c r="AM36" s="705"/>
      <c r="AN36" s="705"/>
      <c r="AO36" s="705"/>
    </row>
    <row r="37" ht="20.25" spans="1:41">
      <c r="A37" s="692" t="s">
        <v>647</v>
      </c>
      <c r="B37" s="703"/>
      <c r="C37" s="703"/>
      <c r="D37" s="706"/>
      <c r="E37" s="705"/>
      <c r="F37" s="705"/>
      <c r="G37" s="705"/>
      <c r="H37" s="705"/>
      <c r="I37" s="705"/>
      <c r="J37" s="705"/>
      <c r="K37" s="705"/>
      <c r="L37" s="705"/>
      <c r="M37" s="705"/>
      <c r="N37" s="705"/>
      <c r="O37" s="705"/>
      <c r="P37" s="705"/>
      <c r="Q37" s="705"/>
      <c r="R37" s="705"/>
      <c r="S37" s="705"/>
      <c r="T37" s="705"/>
      <c r="U37" s="705"/>
      <c r="V37" s="705"/>
      <c r="W37" s="705"/>
      <c r="X37" s="705"/>
      <c r="Y37" s="705"/>
      <c r="Z37" s="705"/>
      <c r="AA37" s="705"/>
      <c r="AB37" s="705"/>
      <c r="AC37" s="705"/>
      <c r="AD37" s="705"/>
      <c r="AE37" s="705"/>
      <c r="AF37" s="705"/>
      <c r="AG37" s="705"/>
      <c r="AH37" s="705"/>
      <c r="AI37" s="705"/>
      <c r="AJ37" s="705"/>
      <c r="AK37" s="705"/>
      <c r="AL37" s="705"/>
      <c r="AM37" s="705"/>
      <c r="AN37" s="705"/>
      <c r="AO37" s="705"/>
    </row>
    <row r="38" ht="15.75" spans="1:41">
      <c r="A38" s="658" t="s">
        <v>645</v>
      </c>
      <c r="B38" s="672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pans="1:41">
      <c r="A39" s="666"/>
      <c r="B39" s="666"/>
      <c r="C39" s="664" t="s">
        <v>286</v>
      </c>
      <c r="D39" s="707" t="s">
        <v>633</v>
      </c>
      <c r="E39" s="708" t="s">
        <v>290</v>
      </c>
      <c r="F39" s="676" t="s">
        <v>21</v>
      </c>
      <c r="G39" s="676" t="s">
        <v>291</v>
      </c>
      <c r="H39" s="676" t="s">
        <v>22</v>
      </c>
      <c r="I39" s="676" t="s">
        <v>23</v>
      </c>
      <c r="J39" s="676" t="s">
        <v>289</v>
      </c>
      <c r="K39" s="676" t="s">
        <v>24</v>
      </c>
      <c r="L39" s="676" t="s">
        <v>25</v>
      </c>
      <c r="M39" s="676" t="s">
        <v>26</v>
      </c>
      <c r="N39" s="676" t="s">
        <v>27</v>
      </c>
      <c r="O39" s="676" t="s">
        <v>28</v>
      </c>
      <c r="P39" s="676" t="s">
        <v>30</v>
      </c>
      <c r="Q39" s="676" t="s">
        <v>31</v>
      </c>
      <c r="R39" s="676" t="s">
        <v>32</v>
      </c>
      <c r="S39" s="676" t="s">
        <v>29</v>
      </c>
      <c r="T39" s="676" t="s">
        <v>33</v>
      </c>
      <c r="U39" s="676" t="s">
        <v>34</v>
      </c>
      <c r="V39" s="676" t="s">
        <v>35</v>
      </c>
      <c r="W39" s="676" t="s">
        <v>36</v>
      </c>
      <c r="X39" s="676" t="s">
        <v>37</v>
      </c>
      <c r="Y39" s="676" t="s">
        <v>292</v>
      </c>
      <c r="Z39" s="676" t="s">
        <v>38</v>
      </c>
      <c r="AA39" s="676" t="s">
        <v>39</v>
      </c>
      <c r="AB39" s="676" t="s">
        <v>40</v>
      </c>
      <c r="AC39" s="676" t="s">
        <v>41</v>
      </c>
      <c r="AD39" s="676" t="s">
        <v>42</v>
      </c>
      <c r="AE39" s="676" t="s">
        <v>43</v>
      </c>
      <c r="AF39" s="676" t="s">
        <v>44</v>
      </c>
      <c r="AG39" s="676" t="s">
        <v>45</v>
      </c>
      <c r="AH39" s="676" t="s">
        <v>46</v>
      </c>
      <c r="AI39" s="676" t="s">
        <v>47</v>
      </c>
      <c r="AJ39" s="676" t="s">
        <v>48</v>
      </c>
      <c r="AK39" s="676" t="s">
        <v>49</v>
      </c>
      <c r="AL39" s="676" t="s">
        <v>50</v>
      </c>
      <c r="AM39" s="676" t="s">
        <v>51</v>
      </c>
      <c r="AN39" s="676" t="s">
        <v>52</v>
      </c>
      <c r="AO39" s="676" t="s">
        <v>53</v>
      </c>
    </row>
    <row r="40" spans="1:41">
      <c r="A40" s="668" t="s">
        <v>637</v>
      </c>
      <c r="B40" s="668" t="s">
        <v>648</v>
      </c>
      <c r="C40" s="669">
        <v>2010</v>
      </c>
      <c r="D40" s="670"/>
      <c r="E40" s="709">
        <v>0.483999997377396</v>
      </c>
      <c r="F40" s="677">
        <f>92.2</f>
        <v>92.2</v>
      </c>
      <c r="G40" s="700">
        <v>0</v>
      </c>
      <c r="H40" s="677">
        <f>499600/1000</f>
        <v>499.6</v>
      </c>
      <c r="I40" s="677">
        <v>484</v>
      </c>
      <c r="J40" s="700">
        <v>0</v>
      </c>
      <c r="K40" s="677">
        <v>2.595</v>
      </c>
      <c r="L40" s="700">
        <v>0</v>
      </c>
      <c r="M40" s="677">
        <v>1295.4</v>
      </c>
      <c r="N40" s="700">
        <v>0</v>
      </c>
      <c r="O40" s="700">
        <v>0</v>
      </c>
      <c r="P40" s="677">
        <v>602</v>
      </c>
      <c r="Q40" s="677">
        <v>263.7</v>
      </c>
      <c r="R40" s="700">
        <v>0</v>
      </c>
      <c r="S40" s="700">
        <v>0</v>
      </c>
      <c r="T40" s="700">
        <v>0</v>
      </c>
      <c r="U40" s="700">
        <v>0</v>
      </c>
      <c r="V40" s="700">
        <v>0</v>
      </c>
      <c r="W40" s="700">
        <v>0</v>
      </c>
      <c r="X40" s="677">
        <v>2</v>
      </c>
      <c r="Y40" s="700">
        <v>0</v>
      </c>
      <c r="Z40" s="700">
        <v>0</v>
      </c>
      <c r="AA40" s="700">
        <v>0</v>
      </c>
      <c r="AB40" s="700">
        <v>0</v>
      </c>
      <c r="AC40" s="700">
        <v>0</v>
      </c>
      <c r="AD40" s="700">
        <v>0</v>
      </c>
      <c r="AE40" s="700">
        <v>0</v>
      </c>
      <c r="AF40" s="700">
        <v>0</v>
      </c>
      <c r="AG40" s="677">
        <v>40</v>
      </c>
      <c r="AH40" s="677">
        <v>1075.6</v>
      </c>
      <c r="AI40" s="709">
        <v>0</v>
      </c>
      <c r="AJ40" s="700">
        <v>0</v>
      </c>
      <c r="AK40" s="677">
        <v>46.203</v>
      </c>
      <c r="AL40" s="677">
        <v>369</v>
      </c>
      <c r="AM40" s="700">
        <v>0</v>
      </c>
      <c r="AN40" s="677">
        <v>46.5</v>
      </c>
      <c r="AO40" s="700">
        <v>0</v>
      </c>
    </row>
    <row r="42" spans="1:33">
      <c r="A42" s="678" t="s">
        <v>639</v>
      </c>
      <c r="B42" s="25" t="s">
        <v>649</v>
      </c>
      <c r="C42" s="656"/>
      <c r="D42" s="656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</row>
    <row r="43" spans="1:41">
      <c r="A43" s="679" t="s">
        <v>633</v>
      </c>
      <c r="B43" s="680" t="s">
        <v>286</v>
      </c>
      <c r="C43" s="701"/>
      <c r="D43" s="701" t="s">
        <v>633</v>
      </c>
      <c r="E43" s="683" t="s">
        <v>290</v>
      </c>
      <c r="F43" s="684" t="s">
        <v>21</v>
      </c>
      <c r="G43" s="684" t="s">
        <v>291</v>
      </c>
      <c r="H43" s="684" t="s">
        <v>22</v>
      </c>
      <c r="I43" s="684" t="s">
        <v>23</v>
      </c>
      <c r="J43" s="684" t="s">
        <v>289</v>
      </c>
      <c r="K43" s="684" t="s">
        <v>24</v>
      </c>
      <c r="L43" s="684" t="s">
        <v>25</v>
      </c>
      <c r="M43" s="684" t="s">
        <v>26</v>
      </c>
      <c r="N43" s="684" t="s">
        <v>27</v>
      </c>
      <c r="O43" s="684" t="s">
        <v>28</v>
      </c>
      <c r="P43" s="684" t="s">
        <v>30</v>
      </c>
      <c r="Q43" s="684" t="s">
        <v>31</v>
      </c>
      <c r="R43" s="684" t="s">
        <v>32</v>
      </c>
      <c r="S43" s="676" t="s">
        <v>29</v>
      </c>
      <c r="T43" s="684" t="s">
        <v>33</v>
      </c>
      <c r="U43" s="684" t="s">
        <v>34</v>
      </c>
      <c r="V43" s="684" t="s">
        <v>35</v>
      </c>
      <c r="W43" s="684" t="s">
        <v>36</v>
      </c>
      <c r="X43" s="684" t="s">
        <v>37</v>
      </c>
      <c r="Y43" s="684" t="s">
        <v>292</v>
      </c>
      <c r="Z43" s="684" t="s">
        <v>38</v>
      </c>
      <c r="AA43" s="684" t="s">
        <v>39</v>
      </c>
      <c r="AB43" s="684" t="s">
        <v>40</v>
      </c>
      <c r="AC43" s="684" t="s">
        <v>41</v>
      </c>
      <c r="AD43" s="684" t="s">
        <v>42</v>
      </c>
      <c r="AE43" s="675" t="s">
        <v>43</v>
      </c>
      <c r="AF43" s="675" t="s">
        <v>44</v>
      </c>
      <c r="AG43" s="675" t="s">
        <v>45</v>
      </c>
      <c r="AH43" s="675" t="s">
        <v>46</v>
      </c>
      <c r="AI43" s="675" t="s">
        <v>47</v>
      </c>
      <c r="AJ43" s="675" t="s">
        <v>48</v>
      </c>
      <c r="AK43" s="675" t="s">
        <v>49</v>
      </c>
      <c r="AL43" s="675" t="s">
        <v>50</v>
      </c>
      <c r="AM43" s="675" t="s">
        <v>51</v>
      </c>
      <c r="AN43" s="675" t="s">
        <v>52</v>
      </c>
      <c r="AO43" s="675" t="s">
        <v>53</v>
      </c>
    </row>
    <row r="44" spans="1:41">
      <c r="A44" s="685" t="s">
        <v>640</v>
      </c>
      <c r="B44" s="686">
        <v>2010</v>
      </c>
      <c r="C44" s="687" t="s">
        <v>648</v>
      </c>
      <c r="D44" s="688"/>
      <c r="E44" s="675">
        <f>Demands_Sources!E40/1000</f>
        <v>0.000483999997377396</v>
      </c>
      <c r="F44" s="710">
        <f>Demands_Sources!F40/1000*0.2</f>
        <v>0.01844</v>
      </c>
      <c r="G44" s="675">
        <f>Demands_Sources!G40/1000</f>
        <v>0</v>
      </c>
      <c r="H44" s="702">
        <f>Demands_Sources!H40/1000*0.01</f>
        <v>0.004996</v>
      </c>
      <c r="I44" s="702">
        <f>Demands_Sources!I40/1000*0.1</f>
        <v>0.0484</v>
      </c>
      <c r="J44" s="675">
        <f>Demands_Sources!J40/1000</f>
        <v>0</v>
      </c>
      <c r="K44" s="675">
        <f>Demands_Sources!K40/1000</f>
        <v>0.002595</v>
      </c>
      <c r="L44" s="675">
        <f>Demands_Sources!L40/1000</f>
        <v>0</v>
      </c>
      <c r="M44" s="702">
        <f>Demands_Sources!M40/1000*0.01</f>
        <v>0.012954</v>
      </c>
      <c r="N44" s="675">
        <f>Demands_Sources!N40/1000</f>
        <v>0</v>
      </c>
      <c r="O44" s="675">
        <f>Demands_Sources!O40/1000</f>
        <v>0</v>
      </c>
      <c r="P44" s="675">
        <f>Demands_Sources!P40/1000*0.05</f>
        <v>0.0301</v>
      </c>
      <c r="Q44" s="702">
        <f>Demands_Sources!Q40/1000*0.1</f>
        <v>0.02637</v>
      </c>
      <c r="R44" s="675">
        <f>Demands_Sources!R40/1000</f>
        <v>0</v>
      </c>
      <c r="S44" s="675">
        <f>Demands_Sources!S40/1000</f>
        <v>0</v>
      </c>
      <c r="T44" s="675">
        <f>Demands_Sources!T40/1000</f>
        <v>0</v>
      </c>
      <c r="U44" s="675">
        <f>Demands_Sources!U40/1000</f>
        <v>0</v>
      </c>
      <c r="V44" s="675">
        <f>Demands_Sources!V40/1000</f>
        <v>0</v>
      </c>
      <c r="W44" s="675">
        <f>Demands_Sources!W40/1000</f>
        <v>0</v>
      </c>
      <c r="X44" s="675">
        <f>Demands_Sources!X40/1000</f>
        <v>0.002</v>
      </c>
      <c r="Y44" s="675">
        <f>Demands_Sources!Y40/1000</f>
        <v>0</v>
      </c>
      <c r="Z44" s="675">
        <f>Demands_Sources!Z40/1000</f>
        <v>0</v>
      </c>
      <c r="AA44" s="675">
        <f>Demands_Sources!AA40/1000</f>
        <v>0</v>
      </c>
      <c r="AB44" s="675">
        <f>Demands_Sources!AB40/1000</f>
        <v>0</v>
      </c>
      <c r="AC44" s="675">
        <f>Demands_Sources!AC40/1000</f>
        <v>0</v>
      </c>
      <c r="AD44" s="675">
        <f>Demands_Sources!AD40/1000</f>
        <v>0</v>
      </c>
      <c r="AE44" s="675">
        <f>Demands_Sources!AE40/1000</f>
        <v>0</v>
      </c>
      <c r="AF44" s="675">
        <f>Demands_Sources!AF40/1000</f>
        <v>0</v>
      </c>
      <c r="AG44" s="675">
        <f>Demands_Sources!AG40/1000</f>
        <v>0.04</v>
      </c>
      <c r="AH44" s="702">
        <f>Demands_Sources!AH40/1000*0.05</f>
        <v>0.05378</v>
      </c>
      <c r="AI44" s="675">
        <f>Demands_Sources!AI40/1000</f>
        <v>0</v>
      </c>
      <c r="AJ44" s="702">
        <v>0</v>
      </c>
      <c r="AK44" s="702">
        <f>Demands_Sources!AK40/1000*0.05</f>
        <v>0.00231015</v>
      </c>
      <c r="AL44" s="702">
        <f>Demands_Sources!AL40/1000*0.01</f>
        <v>0.00369</v>
      </c>
      <c r="AM44" s="675">
        <f>Demands_Sources!AM40/1000</f>
        <v>0</v>
      </c>
      <c r="AN44" s="675">
        <f>Demands_Sources!AN40/1000*0.1</f>
        <v>0.00465</v>
      </c>
      <c r="AO44" s="675">
        <f>Demands_Sources!AO40/1000</f>
        <v>0</v>
      </c>
    </row>
    <row r="46" s="655" customFormat="1" spans="1:4">
      <c r="A46" s="691"/>
      <c r="B46" s="691"/>
      <c r="C46" s="691"/>
      <c r="D46" s="691"/>
    </row>
    <row r="47" spans="19:21">
      <c r="S47" s="12"/>
      <c r="T47" s="12"/>
      <c r="U47" s="12"/>
    </row>
    <row r="48" ht="25.1" spans="1:1">
      <c r="A48" s="657" t="s">
        <v>650</v>
      </c>
    </row>
    <row r="50" ht="20.25" spans="1:1">
      <c r="A50" s="692" t="s">
        <v>651</v>
      </c>
    </row>
    <row r="51" ht="15.75" spans="1:1">
      <c r="A51" s="658" t="s">
        <v>631</v>
      </c>
    </row>
    <row r="52" spans="1:31">
      <c r="A52" s="659" t="s">
        <v>637</v>
      </c>
      <c r="B52" s="660"/>
      <c r="C52" s="660"/>
      <c r="D52" s="660"/>
      <c r="E52" s="660"/>
      <c r="F52" s="660"/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660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716"/>
    </row>
    <row r="53" spans="1:31">
      <c r="A53" s="661"/>
      <c r="B53" s="662"/>
      <c r="C53" s="663"/>
      <c r="D53" s="664" t="s">
        <v>633</v>
      </c>
      <c r="E53" s="665" t="s">
        <v>21</v>
      </c>
      <c r="F53" s="665" t="s">
        <v>22</v>
      </c>
      <c r="G53" s="665" t="s">
        <v>23</v>
      </c>
      <c r="H53" s="665" t="s">
        <v>24</v>
      </c>
      <c r="I53" s="665" t="s">
        <v>25</v>
      </c>
      <c r="J53" s="665" t="s">
        <v>26</v>
      </c>
      <c r="K53" s="665" t="s">
        <v>27</v>
      </c>
      <c r="L53" s="665" t="s">
        <v>28</v>
      </c>
      <c r="M53" s="665" t="s">
        <v>29</v>
      </c>
      <c r="N53" s="665" t="s">
        <v>30</v>
      </c>
      <c r="O53" s="665" t="s">
        <v>31</v>
      </c>
      <c r="P53" s="665" t="s">
        <v>32</v>
      </c>
      <c r="Q53" s="665" t="s">
        <v>33</v>
      </c>
      <c r="R53" s="665" t="s">
        <v>34</v>
      </c>
      <c r="S53" s="665" t="s">
        <v>35</v>
      </c>
      <c r="T53" s="665" t="s">
        <v>37</v>
      </c>
      <c r="U53" s="665" t="s">
        <v>38</v>
      </c>
      <c r="V53" s="665" t="s">
        <v>39</v>
      </c>
      <c r="W53" s="665" t="s">
        <v>40</v>
      </c>
      <c r="X53" s="665" t="s">
        <v>44</v>
      </c>
      <c r="Y53" s="665" t="s">
        <v>46</v>
      </c>
      <c r="Z53" s="665" t="s">
        <v>47</v>
      </c>
      <c r="AA53" s="665" t="s">
        <v>48</v>
      </c>
      <c r="AB53" s="665" t="s">
        <v>50</v>
      </c>
      <c r="AC53" s="665" t="s">
        <v>51</v>
      </c>
      <c r="AD53" s="665" t="s">
        <v>52</v>
      </c>
      <c r="AE53" s="665" t="s">
        <v>53</v>
      </c>
    </row>
    <row r="54" spans="1:31">
      <c r="A54" s="666" t="s">
        <v>634</v>
      </c>
      <c r="B54" s="666" t="s">
        <v>635</v>
      </c>
      <c r="C54" s="664" t="s">
        <v>286</v>
      </c>
      <c r="D54" s="664"/>
      <c r="E54" s="667"/>
      <c r="F54" s="667"/>
      <c r="G54" s="667"/>
      <c r="H54" s="667"/>
      <c r="I54" s="667"/>
      <c r="J54" s="667"/>
      <c r="K54" s="667"/>
      <c r="L54" s="667"/>
      <c r="M54" s="667"/>
      <c r="N54" s="667"/>
      <c r="O54" s="667"/>
      <c r="P54" s="667"/>
      <c r="Q54" s="667"/>
      <c r="R54" s="667"/>
      <c r="S54" s="667"/>
      <c r="T54" s="667"/>
      <c r="U54" s="667"/>
      <c r="V54" s="667"/>
      <c r="W54" s="667"/>
      <c r="X54" s="667"/>
      <c r="Y54" s="667"/>
      <c r="Z54" s="667"/>
      <c r="AA54" s="667"/>
      <c r="AB54" s="667"/>
      <c r="AC54" s="667"/>
      <c r="AD54" s="667"/>
      <c r="AE54" s="667"/>
    </row>
    <row r="55" ht="27" spans="1:31">
      <c r="A55" s="693" t="s">
        <v>637</v>
      </c>
      <c r="B55" s="668" t="s">
        <v>652</v>
      </c>
      <c r="C55" s="669">
        <v>2010</v>
      </c>
      <c r="D55" s="670"/>
      <c r="E55" s="696">
        <v>4254</v>
      </c>
      <c r="F55" s="696">
        <v>5990</v>
      </c>
      <c r="G55" s="696">
        <v>1966.18</v>
      </c>
      <c r="H55" s="696">
        <v>1328</v>
      </c>
      <c r="I55" s="696">
        <v>3345</v>
      </c>
      <c r="J55" s="696">
        <v>29915</v>
      </c>
      <c r="K55" s="696">
        <v>1566.62</v>
      </c>
      <c r="L55" s="696">
        <v>375</v>
      </c>
      <c r="M55" s="696">
        <v>11000</v>
      </c>
      <c r="N55" s="696">
        <v>26217</v>
      </c>
      <c r="O55" s="696">
        <v>1204.58</v>
      </c>
      <c r="P55" s="696">
        <v>17998</v>
      </c>
      <c r="Q55" s="696">
        <v>2664</v>
      </c>
      <c r="R55" s="696">
        <v>2560</v>
      </c>
      <c r="S55" s="696">
        <v>2290</v>
      </c>
      <c r="T55" s="696">
        <v>34408</v>
      </c>
      <c r="U55" s="696">
        <v>834</v>
      </c>
      <c r="V55" s="696">
        <v>1078</v>
      </c>
      <c r="W55" s="696">
        <v>1100</v>
      </c>
      <c r="X55" s="696">
        <v>2450</v>
      </c>
      <c r="Y55" s="696">
        <v>15812.1</v>
      </c>
      <c r="Z55" s="696">
        <v>6855.65</v>
      </c>
      <c r="AA55" s="696">
        <v>7008.42</v>
      </c>
      <c r="AB55" s="696">
        <v>2344</v>
      </c>
      <c r="AC55" s="696">
        <v>975</v>
      </c>
      <c r="AD55" s="696">
        <v>2887.75</v>
      </c>
      <c r="AE55" s="696">
        <v>7882</v>
      </c>
    </row>
    <row r="56" ht="40.5" spans="1:31">
      <c r="A56" s="711"/>
      <c r="B56" s="668" t="s">
        <v>653</v>
      </c>
      <c r="C56" s="669">
        <v>2010</v>
      </c>
      <c r="D56" s="670"/>
      <c r="E56" s="696">
        <v>6085.6</v>
      </c>
      <c r="F56" s="696">
        <v>2669.24</v>
      </c>
      <c r="G56" s="696">
        <v>3745.96</v>
      </c>
      <c r="H56" s="696">
        <v>641.19</v>
      </c>
      <c r="I56" s="696">
        <v>4691.92</v>
      </c>
      <c r="J56" s="696">
        <v>55908.6</v>
      </c>
      <c r="K56" s="696">
        <v>4063.72</v>
      </c>
      <c r="L56" s="696">
        <v>487.704</v>
      </c>
      <c r="M56" s="696">
        <v>4855</v>
      </c>
      <c r="N56" s="696">
        <v>29925</v>
      </c>
      <c r="O56" s="696">
        <v>1855</v>
      </c>
      <c r="P56" s="696">
        <v>17535.8</v>
      </c>
      <c r="Q56" s="696">
        <v>1244</v>
      </c>
      <c r="R56" s="696">
        <v>2881</v>
      </c>
      <c r="S56" s="696">
        <v>964.899</v>
      </c>
      <c r="T56" s="696">
        <v>48215</v>
      </c>
      <c r="U56" s="696">
        <v>420.867</v>
      </c>
      <c r="V56" s="696">
        <v>59</v>
      </c>
      <c r="W56" s="696">
        <v>74.507</v>
      </c>
      <c r="X56" s="696">
        <v>3448</v>
      </c>
      <c r="Y56" s="696">
        <v>7555</v>
      </c>
      <c r="Z56" s="696">
        <v>6487</v>
      </c>
      <c r="AA56" s="696">
        <v>800</v>
      </c>
      <c r="AB56" s="696">
        <v>1408.28</v>
      </c>
      <c r="AC56" s="696">
        <v>765</v>
      </c>
      <c r="AD56" s="696">
        <v>778</v>
      </c>
      <c r="AE56" s="696">
        <v>12131</v>
      </c>
    </row>
    <row r="57" ht="27" spans="1:31">
      <c r="A57" s="695"/>
      <c r="B57" s="668" t="s">
        <v>654</v>
      </c>
      <c r="C57" s="669">
        <v>2010</v>
      </c>
      <c r="D57" s="670"/>
      <c r="E57" s="696">
        <v>948.156</v>
      </c>
      <c r="F57" s="696">
        <v>1575.84</v>
      </c>
      <c r="G57" s="696">
        <v>344.163</v>
      </c>
      <c r="H57" s="696"/>
      <c r="I57" s="696">
        <v>1372.5</v>
      </c>
      <c r="J57" s="696">
        <v>7163.6</v>
      </c>
      <c r="K57" s="696">
        <v>159.798</v>
      </c>
      <c r="L57" s="696">
        <v>81.5973</v>
      </c>
      <c r="M57" s="696">
        <v>183.64</v>
      </c>
      <c r="N57" s="696">
        <v>4489.45</v>
      </c>
      <c r="O57" s="696">
        <v>304.043</v>
      </c>
      <c r="P57" s="696">
        <v>4853.37</v>
      </c>
      <c r="Q57" s="696">
        <v>231.57</v>
      </c>
      <c r="R57" s="696">
        <v>395.472</v>
      </c>
      <c r="S57" s="696">
        <v>70</v>
      </c>
      <c r="T57" s="696">
        <v>5063.11</v>
      </c>
      <c r="U57" s="696">
        <v>49.1186</v>
      </c>
      <c r="V57" s="696">
        <v>430.14</v>
      </c>
      <c r="W57" s="696">
        <v>80.6363</v>
      </c>
      <c r="X57" s="696">
        <v>1287</v>
      </c>
      <c r="Y57" s="696">
        <v>3012.71</v>
      </c>
      <c r="Z57" s="696">
        <v>1609.97</v>
      </c>
      <c r="AA57" s="696">
        <v>240</v>
      </c>
      <c r="AB57" s="696">
        <v>380</v>
      </c>
      <c r="AC57" s="696">
        <v>72.1835</v>
      </c>
      <c r="AD57" s="696">
        <v>196.52</v>
      </c>
      <c r="AE57" s="696">
        <v>3352.53</v>
      </c>
    </row>
    <row r="58" spans="2:2">
      <c r="B58"/>
    </row>
    <row r="59" ht="15.75" spans="1:2">
      <c r="A59" s="658" t="s">
        <v>655</v>
      </c>
      <c r="B59"/>
    </row>
    <row r="60" ht="15.75" spans="1:2">
      <c r="A60" s="712"/>
      <c r="B60"/>
    </row>
    <row r="61" spans="1:28">
      <c r="A61" s="301" t="s">
        <v>656</v>
      </c>
      <c r="B61" s="301" t="s">
        <v>21</v>
      </c>
      <c r="C61" s="301" t="s">
        <v>22</v>
      </c>
      <c r="D61" s="301" t="s">
        <v>23</v>
      </c>
      <c r="E61" s="301" t="s">
        <v>24</v>
      </c>
      <c r="F61" s="301" t="s">
        <v>25</v>
      </c>
      <c r="G61" s="301" t="s">
        <v>26</v>
      </c>
      <c r="H61" s="301" t="s">
        <v>27</v>
      </c>
      <c r="I61" s="301" t="s">
        <v>28</v>
      </c>
      <c r="J61" s="301" t="s">
        <v>29</v>
      </c>
      <c r="K61" s="301" t="s">
        <v>30</v>
      </c>
      <c r="L61" s="301" t="s">
        <v>31</v>
      </c>
      <c r="M61" s="301" t="s">
        <v>32</v>
      </c>
      <c r="N61" s="301" t="s">
        <v>33</v>
      </c>
      <c r="O61" s="301" t="s">
        <v>34</v>
      </c>
      <c r="P61" s="301" t="s">
        <v>35</v>
      </c>
      <c r="Q61" s="301" t="s">
        <v>37</v>
      </c>
      <c r="R61" s="301" t="s">
        <v>38</v>
      </c>
      <c r="S61" s="301" t="s">
        <v>39</v>
      </c>
      <c r="T61" s="301" t="s">
        <v>40</v>
      </c>
      <c r="U61" s="301" t="s">
        <v>44</v>
      </c>
      <c r="V61" s="301" t="s">
        <v>46</v>
      </c>
      <c r="W61" s="301" t="s">
        <v>47</v>
      </c>
      <c r="X61" s="301" t="s">
        <v>48</v>
      </c>
      <c r="Y61" s="301" t="s">
        <v>50</v>
      </c>
      <c r="Z61" s="301" t="s">
        <v>51</v>
      </c>
      <c r="AA61" s="301" t="s">
        <v>52</v>
      </c>
      <c r="AB61" s="301" t="s">
        <v>53</v>
      </c>
    </row>
    <row r="62" spans="1:28">
      <c r="A62" s="301" t="s">
        <v>657</v>
      </c>
      <c r="B62" s="713">
        <v>2.73</v>
      </c>
      <c r="C62" s="713">
        <v>7</v>
      </c>
      <c r="D62" s="713">
        <v>1.9</v>
      </c>
      <c r="E62" s="713">
        <v>1.398</v>
      </c>
      <c r="F62" s="713">
        <v>3.978</v>
      </c>
      <c r="G62" s="713">
        <v>26.83</v>
      </c>
      <c r="H62" s="713">
        <v>2.2</v>
      </c>
      <c r="I62" s="713">
        <v>0.08</v>
      </c>
      <c r="J62" s="713">
        <v>15</v>
      </c>
      <c r="K62" s="713">
        <v>50.347</v>
      </c>
      <c r="L62" s="713">
        <v>1.422</v>
      </c>
      <c r="M62" s="713">
        <v>21.277</v>
      </c>
      <c r="N62" s="713">
        <v>3.481</v>
      </c>
      <c r="O62" s="713">
        <v>3.5</v>
      </c>
      <c r="P62" s="713">
        <v>4</v>
      </c>
      <c r="Q62" s="713">
        <v>46.404</v>
      </c>
      <c r="R62" s="713">
        <v>1</v>
      </c>
      <c r="S62" s="713"/>
      <c r="T62" s="713">
        <v>0.15</v>
      </c>
      <c r="U62" s="713">
        <v>2.4</v>
      </c>
      <c r="V62" s="713">
        <v>12.646</v>
      </c>
      <c r="W62" s="713">
        <v>8.28</v>
      </c>
      <c r="X62" s="713">
        <v>4</v>
      </c>
      <c r="Y62" s="713">
        <v>2</v>
      </c>
      <c r="Z62" s="713">
        <v>0.22</v>
      </c>
      <c r="AA62" s="713">
        <v>2.45</v>
      </c>
      <c r="AB62" s="713">
        <v>11.47</v>
      </c>
    </row>
    <row r="63" spans="1:28">
      <c r="A63" s="301" t="s">
        <v>658</v>
      </c>
      <c r="B63" s="713">
        <v>1.75</v>
      </c>
      <c r="C63" s="713">
        <v>2.3</v>
      </c>
      <c r="D63" s="713">
        <v>1.2</v>
      </c>
      <c r="E63" s="713">
        <v>0.00675</v>
      </c>
      <c r="F63" s="713">
        <v>1.211</v>
      </c>
      <c r="G63" s="713">
        <v>6</v>
      </c>
      <c r="H63" s="713"/>
      <c r="I63" s="713">
        <v>0.037</v>
      </c>
      <c r="J63" s="713">
        <v>0.37</v>
      </c>
      <c r="K63" s="713">
        <v>1.7</v>
      </c>
      <c r="L63" s="713">
        <v>0.57</v>
      </c>
      <c r="M63" s="713">
        <v>3.4</v>
      </c>
      <c r="N63" s="713">
        <v>0.25</v>
      </c>
      <c r="O63" s="713">
        <v>0.5</v>
      </c>
      <c r="P63" s="713">
        <v>0.3</v>
      </c>
      <c r="Q63" s="713">
        <v>4.7</v>
      </c>
      <c r="R63" s="713">
        <v>0.22</v>
      </c>
      <c r="S63" s="713"/>
      <c r="T63" s="713">
        <v>0.02</v>
      </c>
      <c r="U63" s="713">
        <v>0.033</v>
      </c>
      <c r="V63" s="713">
        <v>2</v>
      </c>
      <c r="W63" s="713">
        <v>0.3</v>
      </c>
      <c r="X63" s="713">
        <v>1</v>
      </c>
      <c r="Y63" s="713">
        <v>0.6</v>
      </c>
      <c r="Z63" s="713">
        <v>0.4</v>
      </c>
      <c r="AA63" s="713">
        <v>0.8</v>
      </c>
      <c r="AB63" s="713">
        <v>2</v>
      </c>
    </row>
    <row r="64" spans="1:2">
      <c r="A64"/>
      <c r="B64"/>
    </row>
    <row r="65" spans="1:28">
      <c r="A65" s="28" t="s">
        <v>659</v>
      </c>
      <c r="B65" s="301" t="s">
        <v>21</v>
      </c>
      <c r="C65" s="301" t="s">
        <v>22</v>
      </c>
      <c r="D65" s="301" t="s">
        <v>23</v>
      </c>
      <c r="E65" s="301" t="s">
        <v>24</v>
      </c>
      <c r="F65" s="301" t="s">
        <v>25</v>
      </c>
      <c r="G65" s="301" t="s">
        <v>26</v>
      </c>
      <c r="H65" s="301" t="s">
        <v>27</v>
      </c>
      <c r="I65" s="301" t="s">
        <v>28</v>
      </c>
      <c r="J65" s="301" t="s">
        <v>29</v>
      </c>
      <c r="K65" s="301" t="s">
        <v>30</v>
      </c>
      <c r="L65" s="301" t="s">
        <v>31</v>
      </c>
      <c r="M65" s="301" t="s">
        <v>32</v>
      </c>
      <c r="N65" s="301" t="s">
        <v>33</v>
      </c>
      <c r="O65" s="301" t="s">
        <v>34</v>
      </c>
      <c r="P65" s="301" t="s">
        <v>35</v>
      </c>
      <c r="Q65" s="301" t="s">
        <v>37</v>
      </c>
      <c r="R65" s="301" t="s">
        <v>38</v>
      </c>
      <c r="S65" s="301" t="s">
        <v>39</v>
      </c>
      <c r="T65" s="301" t="s">
        <v>40</v>
      </c>
      <c r="U65" s="301" t="s">
        <v>44</v>
      </c>
      <c r="V65" s="301" t="s">
        <v>46</v>
      </c>
      <c r="W65" s="301" t="s">
        <v>47</v>
      </c>
      <c r="X65" s="301" t="s">
        <v>48</v>
      </c>
      <c r="Y65" s="301" t="s">
        <v>50</v>
      </c>
      <c r="Z65" s="301" t="s">
        <v>51</v>
      </c>
      <c r="AA65" s="301" t="s">
        <v>52</v>
      </c>
      <c r="AB65" s="301" t="s">
        <v>53</v>
      </c>
    </row>
    <row r="66" spans="1:28">
      <c r="A66" s="301" t="s">
        <v>660</v>
      </c>
      <c r="B66" s="713">
        <f t="shared" ref="B66:R66" si="2">B62/(B62+B63)</f>
        <v>0.609375</v>
      </c>
      <c r="C66" s="713">
        <f t="shared" si="2"/>
        <v>0.752688172043011</v>
      </c>
      <c r="D66" s="713">
        <f t="shared" si="2"/>
        <v>0.612903225806452</v>
      </c>
      <c r="E66" s="713">
        <f t="shared" si="2"/>
        <v>0.995194874532835</v>
      </c>
      <c r="F66" s="713">
        <f t="shared" si="2"/>
        <v>0.76662169974947</v>
      </c>
      <c r="G66" s="713">
        <f t="shared" si="2"/>
        <v>0.817240328967408</v>
      </c>
      <c r="H66" s="713">
        <f t="shared" si="2"/>
        <v>1</v>
      </c>
      <c r="I66" s="713">
        <f t="shared" si="2"/>
        <v>0.683760683760684</v>
      </c>
      <c r="J66" s="713">
        <f t="shared" si="2"/>
        <v>0.975927130774236</v>
      </c>
      <c r="K66" s="713">
        <f t="shared" si="2"/>
        <v>0.967337214440794</v>
      </c>
      <c r="L66" s="713">
        <f t="shared" si="2"/>
        <v>0.713855421686747</v>
      </c>
      <c r="M66" s="713">
        <f t="shared" si="2"/>
        <v>0.862219880860721</v>
      </c>
      <c r="N66" s="713">
        <f t="shared" si="2"/>
        <v>0.93299383543286</v>
      </c>
      <c r="O66" s="713">
        <f t="shared" si="2"/>
        <v>0.875</v>
      </c>
      <c r="P66" s="713">
        <f t="shared" si="2"/>
        <v>0.930232558139535</v>
      </c>
      <c r="Q66" s="713">
        <f t="shared" si="2"/>
        <v>0.908030682529743</v>
      </c>
      <c r="R66" s="713">
        <f t="shared" si="2"/>
        <v>0.819672131147541</v>
      </c>
      <c r="S66" s="713">
        <f>T66</f>
        <v>0.882352941176471</v>
      </c>
      <c r="T66" s="713">
        <f t="shared" ref="T66:AB66" si="3">T62/(T62+T63)</f>
        <v>0.882352941176471</v>
      </c>
      <c r="U66" s="713">
        <f t="shared" si="3"/>
        <v>0.986436498150432</v>
      </c>
      <c r="V66" s="713">
        <f t="shared" si="3"/>
        <v>0.863443943738905</v>
      </c>
      <c r="W66" s="713">
        <f t="shared" si="3"/>
        <v>0.965034965034965</v>
      </c>
      <c r="X66" s="721">
        <f>X62/(X62+X63)*0.9</f>
        <v>0.72</v>
      </c>
      <c r="Y66" s="713">
        <f t="shared" si="3"/>
        <v>0.769230769230769</v>
      </c>
      <c r="Z66" s="713">
        <f t="shared" si="3"/>
        <v>0.354838709677419</v>
      </c>
      <c r="AA66" s="713">
        <f t="shared" si="3"/>
        <v>0.753846153846154</v>
      </c>
      <c r="AB66" s="713">
        <f t="shared" si="3"/>
        <v>0.851521900519673</v>
      </c>
    </row>
    <row r="67" spans="1:28">
      <c r="A67" s="301" t="s">
        <v>661</v>
      </c>
      <c r="B67" s="713">
        <f t="shared" ref="B67:R67" si="4">1-B66</f>
        <v>0.390625</v>
      </c>
      <c r="C67" s="713">
        <f t="shared" si="4"/>
        <v>0.247311827956989</v>
      </c>
      <c r="D67" s="713">
        <f t="shared" si="4"/>
        <v>0.387096774193548</v>
      </c>
      <c r="E67" s="713">
        <f t="shared" si="4"/>
        <v>0.00480512546716505</v>
      </c>
      <c r="F67" s="713">
        <f t="shared" si="4"/>
        <v>0.23337830025053</v>
      </c>
      <c r="G67" s="713">
        <f t="shared" si="4"/>
        <v>0.182759671032592</v>
      </c>
      <c r="H67" s="713">
        <f t="shared" si="4"/>
        <v>0</v>
      </c>
      <c r="I67" s="713">
        <f t="shared" si="4"/>
        <v>0.316239316239316</v>
      </c>
      <c r="J67" s="713">
        <f t="shared" si="4"/>
        <v>0.0240728692257645</v>
      </c>
      <c r="K67" s="713">
        <f t="shared" si="4"/>
        <v>0.0326627855592062</v>
      </c>
      <c r="L67" s="713">
        <f t="shared" si="4"/>
        <v>0.286144578313253</v>
      </c>
      <c r="M67" s="713">
        <f t="shared" si="4"/>
        <v>0.137780119139279</v>
      </c>
      <c r="N67" s="713">
        <f t="shared" si="4"/>
        <v>0.0670061645671401</v>
      </c>
      <c r="O67" s="713">
        <f t="shared" si="4"/>
        <v>0.125</v>
      </c>
      <c r="P67" s="713">
        <f t="shared" si="4"/>
        <v>0.0697674418604651</v>
      </c>
      <c r="Q67" s="713">
        <f t="shared" si="4"/>
        <v>0.0919693174702568</v>
      </c>
      <c r="R67" s="713">
        <f t="shared" si="4"/>
        <v>0.180327868852459</v>
      </c>
      <c r="S67" s="713">
        <f>T67</f>
        <v>0.117647058823529</v>
      </c>
      <c r="T67" s="713">
        <f t="shared" ref="T67:AB67" si="5">1-T66</f>
        <v>0.117647058823529</v>
      </c>
      <c r="U67" s="713">
        <f t="shared" si="5"/>
        <v>0.0135635018495684</v>
      </c>
      <c r="V67" s="713">
        <f t="shared" si="5"/>
        <v>0.136556056261095</v>
      </c>
      <c r="W67" s="713">
        <f t="shared" si="5"/>
        <v>0.034965034965035</v>
      </c>
      <c r="X67" s="721">
        <f t="shared" si="5"/>
        <v>0.28</v>
      </c>
      <c r="Y67" s="713">
        <f t="shared" si="5"/>
        <v>0.230769230769231</v>
      </c>
      <c r="Z67" s="713">
        <f t="shared" si="5"/>
        <v>0.645161290322581</v>
      </c>
      <c r="AA67" s="713">
        <f t="shared" si="5"/>
        <v>0.246153846153846</v>
      </c>
      <c r="AB67" s="713">
        <f t="shared" si="5"/>
        <v>0.148478099480327</v>
      </c>
    </row>
    <row r="68" spans="2:2">
      <c r="B68"/>
    </row>
    <row r="70" ht="15.75" spans="1:41">
      <c r="A70" s="658" t="s">
        <v>645</v>
      </c>
      <c r="B70" s="672"/>
      <c r="E70" s="14"/>
      <c r="F70" s="14"/>
      <c r="G70" s="14"/>
      <c r="H70" s="14"/>
      <c r="I70" s="14"/>
      <c r="J70" s="14"/>
      <c r="K70" s="14"/>
      <c r="AF70" s="12"/>
      <c r="AG70" s="12"/>
      <c r="AH70" s="12"/>
      <c r="AI70" s="12"/>
      <c r="AJ70" s="12"/>
      <c r="AK70" s="12"/>
      <c r="AL70" s="12"/>
      <c r="AM70" s="12"/>
      <c r="AN70" s="12"/>
      <c r="AO70" s="12"/>
    </row>
    <row r="71" spans="1:18">
      <c r="A71" s="666"/>
      <c r="B71" s="666"/>
      <c r="C71" s="664" t="s">
        <v>286</v>
      </c>
      <c r="D71" s="661" t="s">
        <v>633</v>
      </c>
      <c r="E71" s="684" t="s">
        <v>290</v>
      </c>
      <c r="F71" s="684" t="s">
        <v>291</v>
      </c>
      <c r="G71" s="684" t="s">
        <v>292</v>
      </c>
      <c r="H71" s="684" t="s">
        <v>41</v>
      </c>
      <c r="I71" s="684" t="s">
        <v>42</v>
      </c>
      <c r="J71" s="684" t="s">
        <v>49</v>
      </c>
      <c r="K71" s="684" t="s">
        <v>289</v>
      </c>
      <c r="L71" s="675" t="s">
        <v>36</v>
      </c>
      <c r="M71" s="675" t="s">
        <v>43</v>
      </c>
      <c r="N71" s="740" t="s">
        <v>45</v>
      </c>
      <c r="O71" s="741"/>
      <c r="P71" s="705"/>
      <c r="Q71" s="705"/>
      <c r="R71" s="705"/>
    </row>
    <row r="72" spans="1:21">
      <c r="A72" s="668" t="s">
        <v>637</v>
      </c>
      <c r="B72" s="668" t="s">
        <v>662</v>
      </c>
      <c r="C72" s="669">
        <v>2010</v>
      </c>
      <c r="D72" s="670"/>
      <c r="E72" s="718">
        <v>1300</v>
      </c>
      <c r="F72" s="718">
        <v>949</v>
      </c>
      <c r="G72" s="718">
        <v>600</v>
      </c>
      <c r="H72" s="700">
        <v>0</v>
      </c>
      <c r="I72" s="718">
        <v>820</v>
      </c>
      <c r="J72" s="718">
        <v>2095</v>
      </c>
      <c r="K72" s="718">
        <v>4000</v>
      </c>
      <c r="L72" s="718">
        <v>140</v>
      </c>
      <c r="M72" s="700">
        <v>0</v>
      </c>
      <c r="N72" s="718">
        <v>1700</v>
      </c>
      <c r="O72" s="742"/>
      <c r="P72" s="743"/>
      <c r="Q72" s="743"/>
      <c r="R72" s="743"/>
      <c r="S72" s="20"/>
      <c r="T72" s="20"/>
      <c r="U72" s="20"/>
    </row>
    <row r="73" spans="1:21">
      <c r="A73" s="668" t="s">
        <v>637</v>
      </c>
      <c r="B73" s="668" t="s">
        <v>663</v>
      </c>
      <c r="C73" s="669">
        <v>2010</v>
      </c>
      <c r="D73" s="699"/>
      <c r="E73" s="714">
        <v>25</v>
      </c>
      <c r="F73" s="714">
        <v>339.429</v>
      </c>
      <c r="G73" s="700">
        <v>0</v>
      </c>
      <c r="H73" s="714">
        <v>0.839</v>
      </c>
      <c r="I73" s="714">
        <v>2.7</v>
      </c>
      <c r="J73" s="714">
        <v>274</v>
      </c>
      <c r="K73" s="714">
        <v>80</v>
      </c>
      <c r="L73" s="700">
        <v>0</v>
      </c>
      <c r="M73" s="700">
        <v>0</v>
      </c>
      <c r="N73" s="714">
        <v>100</v>
      </c>
      <c r="O73" s="743"/>
      <c r="P73" s="743"/>
      <c r="Q73" s="743"/>
      <c r="R73" s="743"/>
      <c r="S73" s="20"/>
      <c r="T73" s="20"/>
      <c r="U73" s="20"/>
    </row>
    <row r="74" spans="5:41"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</row>
    <row r="75" spans="1:38">
      <c r="A75" s="678" t="s">
        <v>664</v>
      </c>
      <c r="B75" s="25" t="s">
        <v>649</v>
      </c>
      <c r="C75" s="25"/>
      <c r="D75" s="2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</row>
    <row r="76" spans="1:41">
      <c r="A76" s="679" t="s">
        <v>633</v>
      </c>
      <c r="B76" s="680" t="s">
        <v>286</v>
      </c>
      <c r="C76" s="701"/>
      <c r="D76" s="701" t="s">
        <v>633</v>
      </c>
      <c r="E76" s="683" t="s">
        <v>21</v>
      </c>
      <c r="F76" s="684" t="s">
        <v>22</v>
      </c>
      <c r="G76" s="684" t="s">
        <v>23</v>
      </c>
      <c r="H76" s="675" t="s">
        <v>24</v>
      </c>
      <c r="I76" s="684" t="s">
        <v>25</v>
      </c>
      <c r="J76" s="684" t="s">
        <v>26</v>
      </c>
      <c r="K76" s="684" t="s">
        <v>27</v>
      </c>
      <c r="L76" s="684" t="s">
        <v>28</v>
      </c>
      <c r="M76" s="684" t="s">
        <v>29</v>
      </c>
      <c r="N76" s="684" t="s">
        <v>30</v>
      </c>
      <c r="O76" s="684" t="s">
        <v>31</v>
      </c>
      <c r="P76" s="684" t="s">
        <v>32</v>
      </c>
      <c r="Q76" s="684" t="s">
        <v>33</v>
      </c>
      <c r="R76" s="684" t="s">
        <v>34</v>
      </c>
      <c r="S76" s="684" t="s">
        <v>35</v>
      </c>
      <c r="T76" s="684" t="s">
        <v>37</v>
      </c>
      <c r="U76" s="684" t="s">
        <v>38</v>
      </c>
      <c r="V76" s="684" t="s">
        <v>39</v>
      </c>
      <c r="W76" s="684" t="s">
        <v>40</v>
      </c>
      <c r="X76" s="684" t="s">
        <v>44</v>
      </c>
      <c r="Y76" s="684" t="s">
        <v>46</v>
      </c>
      <c r="Z76" s="684" t="s">
        <v>47</v>
      </c>
      <c r="AA76" s="684" t="s">
        <v>48</v>
      </c>
      <c r="AB76" s="684" t="s">
        <v>50</v>
      </c>
      <c r="AC76" s="684" t="s">
        <v>51</v>
      </c>
      <c r="AD76" s="684" t="s">
        <v>52</v>
      </c>
      <c r="AE76" s="684" t="s">
        <v>53</v>
      </c>
      <c r="AF76" s="684" t="s">
        <v>290</v>
      </c>
      <c r="AG76" s="684" t="s">
        <v>291</v>
      </c>
      <c r="AH76" s="684" t="s">
        <v>292</v>
      </c>
      <c r="AI76" s="684" t="s">
        <v>41</v>
      </c>
      <c r="AJ76" s="684" t="s">
        <v>42</v>
      </c>
      <c r="AK76" s="684" t="s">
        <v>49</v>
      </c>
      <c r="AL76" s="684" t="s">
        <v>289</v>
      </c>
      <c r="AM76" s="675" t="s">
        <v>36</v>
      </c>
      <c r="AN76" s="675" t="s">
        <v>43</v>
      </c>
      <c r="AO76" s="675" t="s">
        <v>45</v>
      </c>
    </row>
    <row r="77" spans="1:41">
      <c r="A77" s="685" t="s">
        <v>640</v>
      </c>
      <c r="B77" s="686">
        <v>2010</v>
      </c>
      <c r="C77" s="687" t="s">
        <v>662</v>
      </c>
      <c r="D77" s="688"/>
      <c r="E77" s="719">
        <f>(E55*B66)/1000</f>
        <v>2.59228125</v>
      </c>
      <c r="F77" s="719">
        <f t="shared" ref="F77:M77" si="6">(F55*C66)/1000</f>
        <v>4.50860215053763</v>
      </c>
      <c r="G77" s="719">
        <f t="shared" si="6"/>
        <v>1.20507806451613</v>
      </c>
      <c r="H77" s="719">
        <f t="shared" si="6"/>
        <v>1.3216187933796</v>
      </c>
      <c r="I77" s="719">
        <f t="shared" si="6"/>
        <v>2.56434958566198</v>
      </c>
      <c r="J77" s="719">
        <f t="shared" si="6"/>
        <v>24.44774444106</v>
      </c>
      <c r="K77" s="719">
        <f t="shared" si="6"/>
        <v>1.56662</v>
      </c>
      <c r="L77" s="719">
        <f t="shared" si="6"/>
        <v>0.256410256410256</v>
      </c>
      <c r="M77" s="719">
        <f t="shared" si="6"/>
        <v>10.7351984385166</v>
      </c>
      <c r="N77" s="719">
        <f t="shared" ref="N77" si="7">(N55*K66)/1000</f>
        <v>25.3606797509943</v>
      </c>
      <c r="O77" s="719">
        <f t="shared" ref="O77" si="8">(O55*L66)/1000</f>
        <v>0.859895963855422</v>
      </c>
      <c r="P77" s="719">
        <f t="shared" ref="P77" si="9">(P55*M66)/1000</f>
        <v>15.5182334157312</v>
      </c>
      <c r="Q77" s="719">
        <f t="shared" ref="Q77" si="10">(Q55*N66)/1000</f>
        <v>2.48549557759314</v>
      </c>
      <c r="R77" s="719">
        <f t="shared" ref="R77" si="11">(R55*O66)/1000</f>
        <v>2.24</v>
      </c>
      <c r="S77" s="719">
        <f t="shared" ref="S77" si="12">(S55*P66)/1000</f>
        <v>2.13023255813953</v>
      </c>
      <c r="T77" s="719">
        <f t="shared" ref="T77" si="13">(T55*Q66)/1000</f>
        <v>31.2435197244834</v>
      </c>
      <c r="U77" s="719">
        <f t="shared" ref="U77" si="14">(U55*R66)/1000</f>
        <v>0.683606557377049</v>
      </c>
      <c r="V77" s="745">
        <f>(V55*S66)/1000*0.4</f>
        <v>0.380470588235294</v>
      </c>
      <c r="W77" s="745">
        <f>(W55*T66)/1000*0.5</f>
        <v>0.485294117647059</v>
      </c>
      <c r="X77" s="719">
        <f t="shared" ref="X77" si="15">(X55*U66)/1000</f>
        <v>2.41676942046856</v>
      </c>
      <c r="Y77" s="719">
        <f t="shared" ref="Y77" si="16">(Y55*V66)/1000</f>
        <v>13.6528619827939</v>
      </c>
      <c r="Z77" s="719">
        <f t="shared" ref="Z77" si="17">(Z55*W66)/1000</f>
        <v>6.61594195804196</v>
      </c>
      <c r="AA77" s="745">
        <f>(AA55*X66)/1000*0.75</f>
        <v>3.7845468</v>
      </c>
      <c r="AB77" s="719">
        <f t="shared" ref="AB77" si="18">(AB55*Y66)/1000</f>
        <v>1.80307692307692</v>
      </c>
      <c r="AC77" s="719">
        <f t="shared" ref="AC77" si="19">(AC55*Z66)/1000</f>
        <v>0.345967741935484</v>
      </c>
      <c r="AD77" s="719">
        <f t="shared" ref="AD77" si="20">(AD55*AA66)/1000</f>
        <v>2.17691923076923</v>
      </c>
      <c r="AE77" s="719">
        <f t="shared" ref="AE77" si="21">(AE55*AB66)/1000</f>
        <v>6.71169561989606</v>
      </c>
      <c r="AF77" s="719">
        <f>E72/1000</f>
        <v>1.3</v>
      </c>
      <c r="AG77" s="745">
        <f>F72/1000*0.1</f>
        <v>0.0949</v>
      </c>
      <c r="AH77" s="745">
        <f>G72/1000*0.05</f>
        <v>0.03</v>
      </c>
      <c r="AI77" s="719">
        <f t="shared" ref="AH77:AO78" si="22">H72/1000</f>
        <v>0</v>
      </c>
      <c r="AJ77" s="719">
        <f t="shared" si="22"/>
        <v>0.82</v>
      </c>
      <c r="AK77" s="719">
        <f t="shared" si="22"/>
        <v>2.095</v>
      </c>
      <c r="AL77" s="745">
        <f>K72/1000*0.5</f>
        <v>2</v>
      </c>
      <c r="AM77" s="719">
        <f t="shared" si="22"/>
        <v>0.14</v>
      </c>
      <c r="AN77" s="719">
        <f t="shared" si="22"/>
        <v>0</v>
      </c>
      <c r="AO77" s="745">
        <f>N72/1000*0.6</f>
        <v>1.02</v>
      </c>
    </row>
    <row r="78" spans="1:41">
      <c r="A78" s="685" t="s">
        <v>640</v>
      </c>
      <c r="B78" s="686">
        <v>2010</v>
      </c>
      <c r="C78" s="669" t="s">
        <v>663</v>
      </c>
      <c r="D78" s="699"/>
      <c r="E78" s="720">
        <f>E55*B67/1000</f>
        <v>1.66171875</v>
      </c>
      <c r="F78" s="720">
        <f t="shared" ref="F78:M78" si="23">F55*C67/1000</f>
        <v>1.48139784946237</v>
      </c>
      <c r="G78" s="720">
        <f t="shared" si="23"/>
        <v>0.761101935483871</v>
      </c>
      <c r="H78" s="720">
        <f t="shared" si="23"/>
        <v>0.00638120662039519</v>
      </c>
      <c r="I78" s="720">
        <f t="shared" si="23"/>
        <v>0.780650414338023</v>
      </c>
      <c r="J78" s="720">
        <f t="shared" si="23"/>
        <v>5.46725555893999</v>
      </c>
      <c r="K78" s="720">
        <f t="shared" si="23"/>
        <v>0</v>
      </c>
      <c r="L78" s="720">
        <f t="shared" si="23"/>
        <v>0.118589743589744</v>
      </c>
      <c r="M78" s="720">
        <f t="shared" si="23"/>
        <v>0.264801561483409</v>
      </c>
      <c r="N78" s="720">
        <f t="shared" ref="N78" si="24">N55*K67/1000</f>
        <v>0.856320249005709</v>
      </c>
      <c r="O78" s="720">
        <f t="shared" ref="O78" si="25">O55*L67/1000</f>
        <v>0.344684036144578</v>
      </c>
      <c r="P78" s="720">
        <f t="shared" ref="P78" si="26">P55*M67/1000</f>
        <v>2.47976658426875</v>
      </c>
      <c r="Q78" s="720">
        <f t="shared" ref="Q78" si="27">Q55*N67/1000</f>
        <v>0.178504422406861</v>
      </c>
      <c r="R78" s="720">
        <f t="shared" ref="R78" si="28">R55*O67/1000</f>
        <v>0.32</v>
      </c>
      <c r="S78" s="720">
        <f t="shared" ref="S78" si="29">S55*P67/1000</f>
        <v>0.159767441860465</v>
      </c>
      <c r="T78" s="720">
        <f t="shared" ref="T78" si="30">T55*Q67/1000</f>
        <v>3.1644802755166</v>
      </c>
      <c r="U78" s="720">
        <f t="shared" ref="U78" si="31">U55*R67/1000</f>
        <v>0.150393442622951</v>
      </c>
      <c r="V78" s="746">
        <f>V55*S67/1000*0.4</f>
        <v>0.0507294117647058</v>
      </c>
      <c r="W78" s="746">
        <f>W55*T67/1000*0.5</f>
        <v>0.0647058823529411</v>
      </c>
      <c r="X78" s="720">
        <f t="shared" ref="X78" si="32">X55*U67/1000</f>
        <v>0.0332305795314427</v>
      </c>
      <c r="Y78" s="720">
        <f t="shared" ref="Y78" si="33">Y55*V67/1000</f>
        <v>2.15923801720606</v>
      </c>
      <c r="Z78" s="720">
        <f t="shared" ref="Z78" si="34">Z55*W67/1000</f>
        <v>0.239708041958042</v>
      </c>
      <c r="AA78" s="746">
        <f>AA55*X67/1000*0.75</f>
        <v>1.4717682</v>
      </c>
      <c r="AB78" s="720">
        <f t="shared" ref="AB78" si="35">AB55*Y67/1000</f>
        <v>0.540923076923077</v>
      </c>
      <c r="AC78" s="720">
        <f t="shared" ref="AC78" si="36">AC55*Z67/1000</f>
        <v>0.629032258064516</v>
      </c>
      <c r="AD78" s="720">
        <f t="shared" ref="AD78" si="37">AD55*AA67/1000</f>
        <v>0.710830769230769</v>
      </c>
      <c r="AE78" s="720">
        <f t="shared" ref="AE78" si="38">AE55*AB67/1000</f>
        <v>1.17030438010393</v>
      </c>
      <c r="AF78" s="749">
        <f>E73/1000</f>
        <v>0.025</v>
      </c>
      <c r="AG78" s="751">
        <f>F73/1000*0.1</f>
        <v>0.0339429</v>
      </c>
      <c r="AH78" s="749">
        <f t="shared" si="22"/>
        <v>0</v>
      </c>
      <c r="AI78" s="749">
        <f t="shared" si="22"/>
        <v>0.000839</v>
      </c>
      <c r="AJ78" s="749">
        <f t="shared" si="22"/>
        <v>0.0027</v>
      </c>
      <c r="AK78" s="749">
        <f t="shared" si="22"/>
        <v>0.274</v>
      </c>
      <c r="AL78" s="749">
        <f t="shared" si="22"/>
        <v>0.08</v>
      </c>
      <c r="AM78" s="749">
        <f t="shared" si="22"/>
        <v>0</v>
      </c>
      <c r="AN78" s="749">
        <f t="shared" si="22"/>
        <v>0</v>
      </c>
      <c r="AO78" s="749">
        <f t="shared" si="22"/>
        <v>0.1</v>
      </c>
    </row>
    <row r="80" ht="20.25" spans="1:1">
      <c r="A80" s="692" t="s">
        <v>665</v>
      </c>
    </row>
    <row r="81" ht="15.75" spans="1:12">
      <c r="A81" s="658" t="s">
        <v>666</v>
      </c>
      <c r="B81" s="672"/>
      <c r="E81" s="12"/>
      <c r="F81" s="12"/>
      <c r="G81" s="12"/>
      <c r="H81" s="12"/>
      <c r="I81" s="12"/>
      <c r="J81" s="12"/>
      <c r="L81" s="12"/>
    </row>
    <row r="82" spans="1:29">
      <c r="A82" s="301" t="s">
        <v>656</v>
      </c>
      <c r="B82" s="301" t="s">
        <v>667</v>
      </c>
      <c r="C82" s="301" t="s">
        <v>21</v>
      </c>
      <c r="D82" s="301" t="s">
        <v>22</v>
      </c>
      <c r="E82" s="301" t="s">
        <v>23</v>
      </c>
      <c r="F82" s="301" t="s">
        <v>24</v>
      </c>
      <c r="G82" s="301" t="s">
        <v>25</v>
      </c>
      <c r="H82" s="301" t="s">
        <v>26</v>
      </c>
      <c r="I82" s="301" t="s">
        <v>27</v>
      </c>
      <c r="J82" s="301" t="s">
        <v>28</v>
      </c>
      <c r="K82" s="301" t="s">
        <v>29</v>
      </c>
      <c r="L82" s="301" t="s">
        <v>30</v>
      </c>
      <c r="M82" s="301" t="s">
        <v>31</v>
      </c>
      <c r="N82" s="301" t="s">
        <v>32</v>
      </c>
      <c r="O82" s="301" t="s">
        <v>33</v>
      </c>
      <c r="P82" s="301" t="s">
        <v>34</v>
      </c>
      <c r="Q82" s="301" t="s">
        <v>35</v>
      </c>
      <c r="R82" s="301" t="s">
        <v>37</v>
      </c>
      <c r="S82" s="301" t="s">
        <v>38</v>
      </c>
      <c r="T82" s="301" t="s">
        <v>39</v>
      </c>
      <c r="U82" s="301" t="s">
        <v>40</v>
      </c>
      <c r="V82" s="301" t="s">
        <v>44</v>
      </c>
      <c r="W82" s="301" t="s">
        <v>46</v>
      </c>
      <c r="X82" s="301" t="s">
        <v>47</v>
      </c>
      <c r="Y82" s="301" t="s">
        <v>48</v>
      </c>
      <c r="Z82" s="301" t="s">
        <v>50</v>
      </c>
      <c r="AA82" s="301" t="s">
        <v>51</v>
      </c>
      <c r="AB82" s="301" t="s">
        <v>52</v>
      </c>
      <c r="AC82" s="301" t="s">
        <v>53</v>
      </c>
    </row>
    <row r="83" spans="1:29">
      <c r="A83" s="301" t="s">
        <v>668</v>
      </c>
      <c r="B83" s="301">
        <v>2005</v>
      </c>
      <c r="C83" s="713">
        <v>0.0869999944517881</v>
      </c>
      <c r="D83" s="713">
        <v>6.24600001236188</v>
      </c>
      <c r="E83" s="713">
        <v>0</v>
      </c>
      <c r="F83" s="713">
        <v>0</v>
      </c>
      <c r="G83" s="713">
        <v>2.71148994171887</v>
      </c>
      <c r="H83" s="713">
        <v>4.49999995756367</v>
      </c>
      <c r="I83" s="713">
        <v>0</v>
      </c>
      <c r="J83" s="713">
        <v>0.0299999883635039</v>
      </c>
      <c r="K83" s="713">
        <v>0</v>
      </c>
      <c r="L83" s="713">
        <v>2.5650000340616</v>
      </c>
      <c r="M83" s="713">
        <v>0</v>
      </c>
      <c r="N83" s="713">
        <v>3.29400003675423</v>
      </c>
      <c r="O83" s="713">
        <v>0.600000001995758</v>
      </c>
      <c r="P83" s="713">
        <v>0.0599998360211142</v>
      </c>
      <c r="Q83" s="713">
        <v>0</v>
      </c>
      <c r="R83" s="713">
        <v>3.54899977774542</v>
      </c>
      <c r="S83" s="713">
        <v>0.149999981165429</v>
      </c>
      <c r="T83" s="713">
        <v>0.5</v>
      </c>
      <c r="U83" s="713">
        <v>0.0299999796750671</v>
      </c>
      <c r="V83" s="713">
        <v>4.02299987709411</v>
      </c>
      <c r="W83" s="713">
        <v>0.0929999722902811</v>
      </c>
      <c r="X83" s="713">
        <v>0.356999950564506</v>
      </c>
      <c r="Y83" s="713">
        <v>0.539999786873896</v>
      </c>
      <c r="Z83" s="713">
        <v>0.773999734107239</v>
      </c>
      <c r="AA83" s="713">
        <v>0.0899999973696255</v>
      </c>
      <c r="AB83" s="713">
        <v>0.12857773721486</v>
      </c>
      <c r="AC83" s="713">
        <v>2.73000004272991</v>
      </c>
    </row>
    <row r="84" spans="1:29">
      <c r="A84" s="301" t="s">
        <v>669</v>
      </c>
      <c r="B84" s="301">
        <v>2005</v>
      </c>
      <c r="C84" s="713">
        <v>0.89999995174635</v>
      </c>
      <c r="D84" s="713">
        <v>0.887999945716379</v>
      </c>
      <c r="E84" s="713">
        <v>0.400439935590593</v>
      </c>
      <c r="F84" s="713">
        <v>0</v>
      </c>
      <c r="G84" s="713">
        <v>1.33550992844062</v>
      </c>
      <c r="H84" s="713">
        <v>11.9999998986601</v>
      </c>
      <c r="I84" s="713">
        <v>0.74999994194393</v>
      </c>
      <c r="J84" s="713">
        <v>0.0299999611832331</v>
      </c>
      <c r="K84" s="713">
        <v>0.329999987521993</v>
      </c>
      <c r="L84" s="713">
        <v>6.43200001526225</v>
      </c>
      <c r="M84" s="713">
        <v>0.224999938870301</v>
      </c>
      <c r="N84" s="713">
        <v>11.3519997667593</v>
      </c>
      <c r="O84" s="713">
        <v>1.25999992231907</v>
      </c>
      <c r="P84" s="713">
        <v>0.362999940458356</v>
      </c>
      <c r="Q84" s="713">
        <v>0</v>
      </c>
      <c r="R84" s="713">
        <v>10.6289999212608</v>
      </c>
      <c r="S84" s="713">
        <v>0.149999768514062</v>
      </c>
      <c r="T84" s="713">
        <v>0.5</v>
      </c>
      <c r="U84" s="713">
        <v>0.0299998316032301</v>
      </c>
      <c r="V84" s="713">
        <v>0</v>
      </c>
      <c r="W84" s="713">
        <v>3.12899990965589</v>
      </c>
      <c r="X84" s="713">
        <v>3.09284380341872</v>
      </c>
      <c r="Y84" s="713">
        <v>0.326999938420856</v>
      </c>
      <c r="Z84" s="713">
        <v>0.358841908350392</v>
      </c>
      <c r="AA84" s="713">
        <v>0.599999879432627</v>
      </c>
      <c r="AB84" s="713">
        <v>0.449999956547896</v>
      </c>
      <c r="AC84" s="713">
        <v>6.24300006438669</v>
      </c>
    </row>
    <row r="85" spans="1:2">
      <c r="A85"/>
      <c r="B85"/>
    </row>
    <row r="86" customFormat="1" spans="1:2">
      <c r="A86" s="25" t="s">
        <v>649</v>
      </c>
      <c r="B86" s="25"/>
    </row>
    <row r="87" spans="1:29">
      <c r="A87" s="301" t="s">
        <v>659</v>
      </c>
      <c r="B87" s="301"/>
      <c r="C87" s="301" t="s">
        <v>21</v>
      </c>
      <c r="D87" s="301" t="s">
        <v>22</v>
      </c>
      <c r="E87" s="301" t="s">
        <v>23</v>
      </c>
      <c r="F87" s="301" t="s">
        <v>24</v>
      </c>
      <c r="G87" s="301" t="s">
        <v>25</v>
      </c>
      <c r="H87" s="301" t="s">
        <v>26</v>
      </c>
      <c r="I87" s="301" t="s">
        <v>27</v>
      </c>
      <c r="J87" s="301" t="s">
        <v>28</v>
      </c>
      <c r="K87" s="301" t="s">
        <v>670</v>
      </c>
      <c r="L87" s="301" t="s">
        <v>30</v>
      </c>
      <c r="M87" s="301" t="s">
        <v>31</v>
      </c>
      <c r="N87" s="301" t="s">
        <v>32</v>
      </c>
      <c r="O87" s="301" t="s">
        <v>33</v>
      </c>
      <c r="P87" s="301" t="s">
        <v>34</v>
      </c>
      <c r="Q87" s="301" t="s">
        <v>35</v>
      </c>
      <c r="R87" s="301" t="s">
        <v>37</v>
      </c>
      <c r="S87" s="301" t="s">
        <v>38</v>
      </c>
      <c r="T87" s="301" t="s">
        <v>39</v>
      </c>
      <c r="U87" s="301" t="s">
        <v>40</v>
      </c>
      <c r="V87" s="301" t="s">
        <v>44</v>
      </c>
      <c r="W87" s="301" t="s">
        <v>46</v>
      </c>
      <c r="X87" s="301" t="s">
        <v>47</v>
      </c>
      <c r="Y87" s="301" t="s">
        <v>48</v>
      </c>
      <c r="Z87" s="301" t="s">
        <v>50</v>
      </c>
      <c r="AA87" s="301" t="s">
        <v>51</v>
      </c>
      <c r="AB87" s="301" t="s">
        <v>52</v>
      </c>
      <c r="AC87" s="301" t="s">
        <v>53</v>
      </c>
    </row>
    <row r="88" spans="1:29">
      <c r="A88" s="301" t="s">
        <v>668</v>
      </c>
      <c r="B88" s="301">
        <v>2005</v>
      </c>
      <c r="C88" s="713">
        <f>IF((C83+C84)=0,0,(C83/(C83+C84)))</f>
        <v>0.088145895840123</v>
      </c>
      <c r="D88" s="721">
        <v>0.43</v>
      </c>
      <c r="E88" s="713">
        <f t="shared" ref="E88:AC88" si="39">IF((E83+E84)=0,0,(E83/(E83+E84)))</f>
        <v>0</v>
      </c>
      <c r="F88" s="713">
        <f t="shared" si="39"/>
        <v>0</v>
      </c>
      <c r="G88" s="713">
        <f t="shared" si="39"/>
        <v>0.670000007094641</v>
      </c>
      <c r="H88" s="713">
        <f t="shared" si="39"/>
        <v>0.272727272531841</v>
      </c>
      <c r="I88" s="713">
        <f t="shared" si="39"/>
        <v>0</v>
      </c>
      <c r="J88" s="713">
        <f t="shared" si="39"/>
        <v>0.500000226502447</v>
      </c>
      <c r="K88" s="713">
        <f t="shared" si="39"/>
        <v>0</v>
      </c>
      <c r="L88" s="713">
        <f t="shared" si="39"/>
        <v>0.285095033900146</v>
      </c>
      <c r="M88" s="713">
        <f t="shared" si="39"/>
        <v>0</v>
      </c>
      <c r="N88" s="713">
        <f t="shared" si="39"/>
        <v>0.224907830188828</v>
      </c>
      <c r="O88" s="713">
        <f t="shared" si="39"/>
        <v>0.322580659360393</v>
      </c>
      <c r="P88" s="713">
        <f t="shared" si="39"/>
        <v>0.141843658926913</v>
      </c>
      <c r="Q88" s="713">
        <f t="shared" si="39"/>
        <v>0</v>
      </c>
      <c r="R88" s="713">
        <f t="shared" si="39"/>
        <v>0.250317382782437</v>
      </c>
      <c r="S88" s="713">
        <f t="shared" si="39"/>
        <v>0.500000354419241</v>
      </c>
      <c r="T88" s="713">
        <f t="shared" si="39"/>
        <v>0.5</v>
      </c>
      <c r="U88" s="713">
        <f t="shared" si="39"/>
        <v>0.500001233935856</v>
      </c>
      <c r="V88" s="713">
        <f t="shared" si="39"/>
        <v>1</v>
      </c>
      <c r="W88" s="713">
        <f t="shared" si="39"/>
        <v>0.0288640520477321</v>
      </c>
      <c r="X88" s="713">
        <f t="shared" si="39"/>
        <v>0.103482933148004</v>
      </c>
      <c r="Y88" s="713">
        <f t="shared" si="39"/>
        <v>0.622837321765371</v>
      </c>
      <c r="Z88" s="713">
        <f t="shared" si="39"/>
        <v>0.683237360897233</v>
      </c>
      <c r="AA88" s="713">
        <f t="shared" si="39"/>
        <v>0.130434802085361</v>
      </c>
      <c r="AB88" s="713">
        <f t="shared" si="39"/>
        <v>0.22223071957486</v>
      </c>
      <c r="AC88" s="713">
        <f t="shared" si="39"/>
        <v>0.304246072678046</v>
      </c>
    </row>
    <row r="89" spans="1:29">
      <c r="A89" s="301" t="s">
        <v>669</v>
      </c>
      <c r="B89" s="301">
        <v>2005</v>
      </c>
      <c r="C89" s="713">
        <f>1-C88</f>
        <v>0.911854104159877</v>
      </c>
      <c r="D89" s="721">
        <f t="shared" ref="D89:AC89" si="40">1-D88</f>
        <v>0.57</v>
      </c>
      <c r="E89" s="713">
        <f t="shared" si="40"/>
        <v>1</v>
      </c>
      <c r="F89" s="713">
        <f t="shared" si="40"/>
        <v>1</v>
      </c>
      <c r="G89" s="713">
        <f t="shared" si="40"/>
        <v>0.329999992905359</v>
      </c>
      <c r="H89" s="713">
        <f t="shared" si="40"/>
        <v>0.727272727468159</v>
      </c>
      <c r="I89" s="713">
        <f t="shared" si="40"/>
        <v>1</v>
      </c>
      <c r="J89" s="713">
        <f t="shared" si="40"/>
        <v>0.499999773497553</v>
      </c>
      <c r="K89" s="713">
        <f t="shared" si="40"/>
        <v>1</v>
      </c>
      <c r="L89" s="713">
        <f t="shared" si="40"/>
        <v>0.714904966099854</v>
      </c>
      <c r="M89" s="713">
        <f t="shared" si="40"/>
        <v>1</v>
      </c>
      <c r="N89" s="713">
        <f t="shared" si="40"/>
        <v>0.775092169811172</v>
      </c>
      <c r="O89" s="713">
        <f t="shared" si="40"/>
        <v>0.677419340639607</v>
      </c>
      <c r="P89" s="713">
        <f t="shared" si="40"/>
        <v>0.858156341073087</v>
      </c>
      <c r="Q89" s="713">
        <f t="shared" si="40"/>
        <v>1</v>
      </c>
      <c r="R89" s="713">
        <f t="shared" si="40"/>
        <v>0.749682617217563</v>
      </c>
      <c r="S89" s="713">
        <f t="shared" si="40"/>
        <v>0.499999645580759</v>
      </c>
      <c r="T89" s="713">
        <f t="shared" si="40"/>
        <v>0.5</v>
      </c>
      <c r="U89" s="713">
        <f t="shared" si="40"/>
        <v>0.499998766064144</v>
      </c>
      <c r="V89" s="713">
        <f t="shared" si="40"/>
        <v>0</v>
      </c>
      <c r="W89" s="713">
        <f t="shared" si="40"/>
        <v>0.971135947952268</v>
      </c>
      <c r="X89" s="713">
        <f t="shared" si="40"/>
        <v>0.896517066851996</v>
      </c>
      <c r="Y89" s="713">
        <f t="shared" si="40"/>
        <v>0.377162678234629</v>
      </c>
      <c r="Z89" s="713">
        <f t="shared" si="40"/>
        <v>0.316762639102767</v>
      </c>
      <c r="AA89" s="713">
        <f t="shared" si="40"/>
        <v>0.869565197914639</v>
      </c>
      <c r="AB89" s="713">
        <f t="shared" si="40"/>
        <v>0.77776928042514</v>
      </c>
      <c r="AC89" s="713">
        <f t="shared" si="40"/>
        <v>0.695753927321954</v>
      </c>
    </row>
    <row r="91" spans="1:14">
      <c r="A91" s="666"/>
      <c r="B91" s="664" t="s">
        <v>286</v>
      </c>
      <c r="C91" s="664"/>
      <c r="D91" s="722" t="s">
        <v>633</v>
      </c>
      <c r="E91" s="673" t="s">
        <v>290</v>
      </c>
      <c r="F91" s="673" t="s">
        <v>291</v>
      </c>
      <c r="G91" s="673" t="s">
        <v>292</v>
      </c>
      <c r="H91" s="673" t="s">
        <v>41</v>
      </c>
      <c r="I91" s="673" t="s">
        <v>42</v>
      </c>
      <c r="J91" s="673" t="s">
        <v>49</v>
      </c>
      <c r="K91" s="673" t="s">
        <v>289</v>
      </c>
      <c r="L91" s="673" t="s">
        <v>36</v>
      </c>
      <c r="M91" s="673" t="s">
        <v>43</v>
      </c>
      <c r="N91" s="673" t="s">
        <v>45</v>
      </c>
    </row>
    <row r="92" spans="1:14">
      <c r="A92" s="693" t="s">
        <v>640</v>
      </c>
      <c r="B92" s="723">
        <v>2010</v>
      </c>
      <c r="C92" s="724" t="s">
        <v>665</v>
      </c>
      <c r="D92" s="725" t="s">
        <v>668</v>
      </c>
      <c r="E92" s="726">
        <v>0</v>
      </c>
      <c r="F92" s="726">
        <v>0.09</v>
      </c>
      <c r="G92" s="726">
        <v>0</v>
      </c>
      <c r="H92" s="726">
        <v>0</v>
      </c>
      <c r="I92" s="726">
        <v>0</v>
      </c>
      <c r="J92" s="726">
        <v>0.680000003576279</v>
      </c>
      <c r="K92" s="726">
        <v>0</v>
      </c>
      <c r="L92" s="726">
        <v>0</v>
      </c>
      <c r="M92" s="726">
        <v>0</v>
      </c>
      <c r="N92" s="726">
        <v>0</v>
      </c>
    </row>
    <row r="93" spans="1:14">
      <c r="A93" s="727" t="s">
        <v>640</v>
      </c>
      <c r="B93" s="728">
        <v>2010</v>
      </c>
      <c r="C93" s="724" t="s">
        <v>665</v>
      </c>
      <c r="D93" s="725" t="s">
        <v>669</v>
      </c>
      <c r="E93" s="726">
        <v>0</v>
      </c>
      <c r="F93" s="726">
        <v>0.270000003576279</v>
      </c>
      <c r="G93" s="726">
        <v>0</v>
      </c>
      <c r="H93" s="726">
        <v>0</v>
      </c>
      <c r="I93" s="726">
        <v>0</v>
      </c>
      <c r="J93" s="726">
        <v>1.39999998807907</v>
      </c>
      <c r="K93" s="726">
        <v>0</v>
      </c>
      <c r="L93" s="726">
        <v>0</v>
      </c>
      <c r="M93" s="726">
        <v>0</v>
      </c>
      <c r="N93" s="726">
        <v>0</v>
      </c>
    </row>
    <row r="95" spans="1:38">
      <c r="A95" s="678" t="s">
        <v>664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</row>
    <row r="96" spans="1:41">
      <c r="A96" s="679" t="s">
        <v>633</v>
      </c>
      <c r="B96" s="680" t="s">
        <v>286</v>
      </c>
      <c r="C96" s="701"/>
      <c r="D96" s="701" t="s">
        <v>633</v>
      </c>
      <c r="E96" s="683" t="s">
        <v>21</v>
      </c>
      <c r="F96" s="684" t="s">
        <v>22</v>
      </c>
      <c r="G96" s="684" t="s">
        <v>23</v>
      </c>
      <c r="H96" s="675" t="s">
        <v>24</v>
      </c>
      <c r="I96" s="684" t="s">
        <v>25</v>
      </c>
      <c r="J96" s="684" t="s">
        <v>26</v>
      </c>
      <c r="K96" s="684" t="s">
        <v>27</v>
      </c>
      <c r="L96" s="684" t="s">
        <v>28</v>
      </c>
      <c r="M96" s="684" t="s">
        <v>29</v>
      </c>
      <c r="N96" s="684" t="s">
        <v>30</v>
      </c>
      <c r="O96" s="684" t="s">
        <v>31</v>
      </c>
      <c r="P96" s="684" t="s">
        <v>32</v>
      </c>
      <c r="Q96" s="684" t="s">
        <v>33</v>
      </c>
      <c r="R96" s="684" t="s">
        <v>34</v>
      </c>
      <c r="S96" s="684" t="s">
        <v>35</v>
      </c>
      <c r="T96" s="684" t="s">
        <v>37</v>
      </c>
      <c r="U96" s="684" t="s">
        <v>38</v>
      </c>
      <c r="V96" s="684" t="s">
        <v>39</v>
      </c>
      <c r="W96" s="684" t="s">
        <v>40</v>
      </c>
      <c r="X96" s="684" t="s">
        <v>44</v>
      </c>
      <c r="Y96" s="684" t="s">
        <v>46</v>
      </c>
      <c r="Z96" s="684" t="s">
        <v>47</v>
      </c>
      <c r="AA96" s="684" t="s">
        <v>48</v>
      </c>
      <c r="AB96" s="684" t="s">
        <v>50</v>
      </c>
      <c r="AC96" s="684" t="s">
        <v>51</v>
      </c>
      <c r="AD96" s="684" t="s">
        <v>52</v>
      </c>
      <c r="AE96" s="684" t="s">
        <v>53</v>
      </c>
      <c r="AF96" s="684" t="s">
        <v>290</v>
      </c>
      <c r="AG96" s="684" t="s">
        <v>291</v>
      </c>
      <c r="AH96" s="684" t="s">
        <v>292</v>
      </c>
      <c r="AI96" s="684" t="s">
        <v>41</v>
      </c>
      <c r="AJ96" s="684" t="s">
        <v>42</v>
      </c>
      <c r="AK96" s="684" t="s">
        <v>49</v>
      </c>
      <c r="AL96" s="684" t="s">
        <v>289</v>
      </c>
      <c r="AM96" s="675" t="s">
        <v>36</v>
      </c>
      <c r="AN96" s="675" t="s">
        <v>43</v>
      </c>
      <c r="AO96" s="675" t="s">
        <v>45</v>
      </c>
    </row>
    <row r="97" spans="1:41">
      <c r="A97" s="685" t="s">
        <v>640</v>
      </c>
      <c r="B97" s="686">
        <v>2010</v>
      </c>
      <c r="C97" s="724" t="s">
        <v>665</v>
      </c>
      <c r="D97" s="725" t="s">
        <v>668</v>
      </c>
      <c r="E97" s="729">
        <f>(E57*C88)/1000</f>
        <v>0.0835760600161877</v>
      </c>
      <c r="F97" s="729">
        <f t="shared" ref="F97:L97" si="41">(F57*D88)/1000</f>
        <v>0.6776112</v>
      </c>
      <c r="G97" s="729">
        <f t="shared" si="41"/>
        <v>0</v>
      </c>
      <c r="H97" s="729">
        <f t="shared" si="41"/>
        <v>0</v>
      </c>
      <c r="I97" s="729">
        <f t="shared" si="41"/>
        <v>0.919575009737395</v>
      </c>
      <c r="J97" s="729">
        <f t="shared" si="41"/>
        <v>1.95370908950909</v>
      </c>
      <c r="K97" s="729">
        <f t="shared" si="41"/>
        <v>0</v>
      </c>
      <c r="L97" s="729">
        <f t="shared" si="41"/>
        <v>0.0407986684819881</v>
      </c>
      <c r="M97" s="729">
        <f t="shared" ref="M97" si="42">(M57*K88)/1000</f>
        <v>0</v>
      </c>
      <c r="N97" s="729">
        <f t="shared" ref="N97" si="43">(N57*L88)/1000</f>
        <v>1.27991989994301</v>
      </c>
      <c r="O97" s="729">
        <f t="shared" ref="O97" si="44">(O57*M88)/1000</f>
        <v>0</v>
      </c>
      <c r="P97" s="729">
        <f t="shared" ref="P97" si="45">(P57*N88)/1000</f>
        <v>1.09156091580355</v>
      </c>
      <c r="Q97" s="729">
        <f t="shared" ref="Q97" si="46">(Q57*O88)/1000</f>
        <v>0.0747000032880862</v>
      </c>
      <c r="R97" s="729">
        <f t="shared" ref="R97" si="47">(R57*P88)/1000</f>
        <v>0.0560951954831439</v>
      </c>
      <c r="S97" s="729">
        <f t="shared" ref="S97" si="48">(S57*Q88)/1000</f>
        <v>0</v>
      </c>
      <c r="T97" s="729">
        <f t="shared" ref="T97" si="49">(T57*R88)/1000</f>
        <v>1.26738444393959</v>
      </c>
      <c r="U97" s="729">
        <f t="shared" ref="U97" si="50">(U57*S88)/1000</f>
        <v>0.0245593174085769</v>
      </c>
      <c r="V97" s="747">
        <f>(V57*T88)/1000*0.4</f>
        <v>0.086028</v>
      </c>
      <c r="W97" s="748">
        <f>(W57*U88)/1000*0.5</f>
        <v>0.0201591247500109</v>
      </c>
      <c r="X97" s="729">
        <f t="shared" ref="X97" si="51">(X57*V88)/1000</f>
        <v>1.287</v>
      </c>
      <c r="Y97" s="729">
        <f t="shared" ref="Y97" si="52">(Y57*W88)/1000</f>
        <v>0.0869590182447231</v>
      </c>
      <c r="Z97" s="729">
        <f t="shared" ref="Z97" si="53">(Z57*X88)/1000</f>
        <v>0.166604417880292</v>
      </c>
      <c r="AA97" s="729">
        <f t="shared" ref="AA97" si="54">(AA57*Y88)/1000</f>
        <v>0.149480957223689</v>
      </c>
      <c r="AB97" s="729">
        <f t="shared" ref="AB97" si="55">(AB57*Z88)/1000</f>
        <v>0.259630197140949</v>
      </c>
      <c r="AC97" s="729">
        <f t="shared" ref="AC97" si="56">(AC57*AA88)/1000</f>
        <v>0.00941524053632868</v>
      </c>
      <c r="AD97" s="729">
        <f t="shared" ref="AD97" si="57">(AD57*AB88)/1000</f>
        <v>0.0436727810108514</v>
      </c>
      <c r="AE97" s="729">
        <f t="shared" ref="AE97" si="58">(AE57*AC88)/1000</f>
        <v>1.01999408603533</v>
      </c>
      <c r="AF97" s="729">
        <f>E92</f>
        <v>0</v>
      </c>
      <c r="AG97" s="752">
        <f>F92*0.1</f>
        <v>0.009</v>
      </c>
      <c r="AH97" s="729">
        <f t="shared" ref="AH97:AO97" si="59">G92</f>
        <v>0</v>
      </c>
      <c r="AI97" s="729">
        <f t="shared" si="59"/>
        <v>0</v>
      </c>
      <c r="AJ97" s="729">
        <f t="shared" si="59"/>
        <v>0</v>
      </c>
      <c r="AK97" s="752">
        <f>J92*0.4</f>
        <v>0.272000001430512</v>
      </c>
      <c r="AL97" s="729">
        <f t="shared" si="59"/>
        <v>0</v>
      </c>
      <c r="AM97" s="729">
        <f t="shared" si="59"/>
        <v>0</v>
      </c>
      <c r="AN97" s="729">
        <f t="shared" si="59"/>
        <v>0</v>
      </c>
      <c r="AO97" s="729">
        <f t="shared" si="59"/>
        <v>0</v>
      </c>
    </row>
    <row r="98" spans="1:41">
      <c r="A98" s="685" t="s">
        <v>640</v>
      </c>
      <c r="B98" s="686">
        <v>2010</v>
      </c>
      <c r="C98" s="724" t="s">
        <v>665</v>
      </c>
      <c r="D98" s="725" t="s">
        <v>669</v>
      </c>
      <c r="E98" s="729">
        <f>(E57*C89)/1000</f>
        <v>0.864579939983812</v>
      </c>
      <c r="F98" s="729">
        <f t="shared" ref="F98:L98" si="60">(F57*D89)/1000</f>
        <v>0.8982288</v>
      </c>
      <c r="G98" s="729">
        <f t="shared" si="60"/>
        <v>0.344163</v>
      </c>
      <c r="H98" s="729">
        <f t="shared" si="60"/>
        <v>0</v>
      </c>
      <c r="I98" s="729">
        <f t="shared" si="60"/>
        <v>0.452924990262605</v>
      </c>
      <c r="J98" s="729">
        <f t="shared" si="60"/>
        <v>5.20989091049091</v>
      </c>
      <c r="K98" s="729">
        <f t="shared" si="60"/>
        <v>0.159798</v>
      </c>
      <c r="L98" s="729">
        <f t="shared" si="60"/>
        <v>0.0407986315180119</v>
      </c>
      <c r="M98" s="729">
        <f t="shared" ref="M98" si="61">(M57*K89)/1000</f>
        <v>0.18364</v>
      </c>
      <c r="N98" s="729">
        <f t="shared" ref="N98" si="62">(N57*L89)/1000</f>
        <v>3.20953010005699</v>
      </c>
      <c r="O98" s="729">
        <f t="shared" ref="O98" si="63">(O57*M89)/1000</f>
        <v>0.304043</v>
      </c>
      <c r="P98" s="729">
        <f t="shared" ref="P98" si="64">(P57*N89)/1000</f>
        <v>3.76180908419645</v>
      </c>
      <c r="Q98" s="729">
        <f t="shared" ref="Q98" si="65">(Q57*O89)/1000</f>
        <v>0.156869996711914</v>
      </c>
      <c r="R98" s="729">
        <f t="shared" ref="R98" si="66">(R57*P89)/1000</f>
        <v>0.339376804516856</v>
      </c>
      <c r="S98" s="729">
        <f t="shared" ref="S98" si="67">(S57*Q89)/1000</f>
        <v>0.07</v>
      </c>
      <c r="T98" s="729">
        <f t="shared" ref="T98" si="68">(T57*R89)/1000</f>
        <v>3.79572555606041</v>
      </c>
      <c r="U98" s="729">
        <f t="shared" ref="U98" si="69">(U57*S89)/1000</f>
        <v>0.0245592825914231</v>
      </c>
      <c r="V98" s="747">
        <f>(V57*T89)/1000*0.44</f>
        <v>0.0946308</v>
      </c>
      <c r="W98" s="748">
        <f>(W57*U89)/1000*0.5</f>
        <v>0.0201590252499891</v>
      </c>
      <c r="X98" s="729">
        <f t="shared" ref="X98" si="70">(X57*V89)/1000</f>
        <v>0</v>
      </c>
      <c r="Y98" s="729">
        <f t="shared" ref="Y98" si="71">(Y57*W89)/1000</f>
        <v>2.92575098175528</v>
      </c>
      <c r="Z98" s="729">
        <f t="shared" ref="Z98" si="72">(Z57*X89)/1000</f>
        <v>1.44336558211971</v>
      </c>
      <c r="AA98" s="729">
        <f t="shared" ref="AA98" si="73">(AA57*Y89)/1000</f>
        <v>0.0905190427763109</v>
      </c>
      <c r="AB98" s="729">
        <f t="shared" ref="AB98" si="74">(AB57*Z89)/1000</f>
        <v>0.120369802859051</v>
      </c>
      <c r="AC98" s="729">
        <f t="shared" ref="AC98" si="75">(AC57*AA89)/1000</f>
        <v>0.0627682594636713</v>
      </c>
      <c r="AD98" s="729">
        <f t="shared" ref="AD98" si="76">(AD57*AB89)/1000</f>
        <v>0.152847218989149</v>
      </c>
      <c r="AE98" s="729">
        <f t="shared" ref="AE98" si="77">(AE57*AC89)/1000</f>
        <v>2.33253591396467</v>
      </c>
      <c r="AF98" s="729">
        <f>E93</f>
        <v>0</v>
      </c>
      <c r="AG98" s="752">
        <f>F93*0.1</f>
        <v>0.0270000003576279</v>
      </c>
      <c r="AH98" s="729">
        <f t="shared" ref="AH98:AO98" si="78">G93</f>
        <v>0</v>
      </c>
      <c r="AI98" s="729">
        <f t="shared" si="78"/>
        <v>0</v>
      </c>
      <c r="AJ98" s="729">
        <f t="shared" si="78"/>
        <v>0</v>
      </c>
      <c r="AK98" s="752">
        <f>J93*0.4</f>
        <v>0.559999995231628</v>
      </c>
      <c r="AL98" s="729">
        <f t="shared" si="78"/>
        <v>0</v>
      </c>
      <c r="AM98" s="729">
        <f t="shared" si="78"/>
        <v>0</v>
      </c>
      <c r="AN98" s="729">
        <f t="shared" si="78"/>
        <v>0</v>
      </c>
      <c r="AO98" s="729">
        <f t="shared" si="78"/>
        <v>0</v>
      </c>
    </row>
    <row r="99" spans="1:41">
      <c r="A99" s="703"/>
      <c r="B99" s="703"/>
      <c r="C99" s="704"/>
      <c r="D99" s="704"/>
      <c r="E99" s="730"/>
      <c r="F99" s="730"/>
      <c r="G99" s="730"/>
      <c r="H99" s="730"/>
      <c r="I99" s="730"/>
      <c r="J99" s="730"/>
      <c r="K99" s="730"/>
      <c r="L99" s="730"/>
      <c r="M99" s="730"/>
      <c r="N99" s="730"/>
      <c r="O99" s="730"/>
      <c r="P99" s="730"/>
      <c r="Q99" s="730"/>
      <c r="R99" s="730"/>
      <c r="S99" s="730"/>
      <c r="T99" s="730"/>
      <c r="U99" s="730"/>
      <c r="V99" s="730"/>
      <c r="W99" s="730"/>
      <c r="X99" s="730"/>
      <c r="Y99" s="730"/>
      <c r="Z99" s="730"/>
      <c r="AA99" s="730"/>
      <c r="AB99" s="730"/>
      <c r="AC99" s="730"/>
      <c r="AD99" s="730"/>
      <c r="AE99" s="730"/>
      <c r="AF99" s="705"/>
      <c r="AG99" s="705"/>
      <c r="AH99" s="705"/>
      <c r="AI99" s="705"/>
      <c r="AJ99" s="705"/>
      <c r="AK99" s="705"/>
      <c r="AL99" s="705"/>
      <c r="AM99" s="705"/>
      <c r="AN99" s="705"/>
      <c r="AO99" s="705"/>
    </row>
    <row r="100" s="655" customFormat="1" spans="1:4">
      <c r="A100" s="691"/>
      <c r="B100" s="691"/>
      <c r="C100" s="691"/>
      <c r="D100" s="691"/>
    </row>
    <row r="102" ht="25.1" spans="1:13">
      <c r="A102" s="657" t="s">
        <v>671</v>
      </c>
      <c r="E102" s="105"/>
      <c r="F102" s="105"/>
      <c r="G102" s="105"/>
      <c r="H102" s="105"/>
      <c r="I102" s="105"/>
      <c r="J102" s="105"/>
      <c r="K102" s="105"/>
      <c r="L102" s="105"/>
      <c r="M102" s="105"/>
    </row>
    <row r="103" spans="5:13">
      <c r="E103" s="105"/>
      <c r="F103" s="105"/>
      <c r="G103" s="105"/>
      <c r="H103" s="105"/>
      <c r="I103" s="105"/>
      <c r="J103" s="105"/>
      <c r="K103" s="105"/>
      <c r="L103" s="105"/>
      <c r="M103" s="105"/>
    </row>
    <row r="104" ht="15.75" spans="1:1">
      <c r="A104" s="658" t="s">
        <v>631</v>
      </c>
    </row>
    <row r="105" spans="1:31">
      <c r="A105" s="659" t="s">
        <v>637</v>
      </c>
      <c r="B105" s="660"/>
      <c r="C105" s="660"/>
      <c r="D105" s="660"/>
      <c r="E105" s="660"/>
      <c r="F105" s="660"/>
      <c r="G105" s="660"/>
      <c r="H105" s="660"/>
      <c r="I105" s="660"/>
      <c r="J105" s="660"/>
      <c r="K105" s="660"/>
      <c r="L105" s="660"/>
      <c r="M105" s="660"/>
      <c r="N105" s="660"/>
      <c r="O105" s="660"/>
      <c r="P105" s="660"/>
      <c r="Q105" s="660"/>
      <c r="R105" s="660"/>
      <c r="S105" s="660"/>
      <c r="T105" s="660"/>
      <c r="U105" s="660"/>
      <c r="V105" s="660"/>
      <c r="W105" s="660"/>
      <c r="X105" s="660"/>
      <c r="Y105" s="660"/>
      <c r="Z105" s="660"/>
      <c r="AA105" s="660"/>
      <c r="AB105" s="660"/>
      <c r="AC105" s="660"/>
      <c r="AD105" s="660"/>
      <c r="AE105" s="716"/>
    </row>
    <row r="106" spans="1:31">
      <c r="A106" s="661"/>
      <c r="B106" s="662"/>
      <c r="C106" s="663"/>
      <c r="D106" s="664" t="s">
        <v>633</v>
      </c>
      <c r="E106" s="665" t="s">
        <v>21</v>
      </c>
      <c r="F106" s="665" t="s">
        <v>22</v>
      </c>
      <c r="G106" s="665" t="s">
        <v>23</v>
      </c>
      <c r="H106" s="665" t="s">
        <v>24</v>
      </c>
      <c r="I106" s="665" t="s">
        <v>25</v>
      </c>
      <c r="J106" s="665" t="s">
        <v>26</v>
      </c>
      <c r="K106" s="665" t="s">
        <v>27</v>
      </c>
      <c r="L106" s="665" t="s">
        <v>28</v>
      </c>
      <c r="M106" s="665" t="s">
        <v>29</v>
      </c>
      <c r="N106" s="665" t="s">
        <v>30</v>
      </c>
      <c r="O106" s="665" t="s">
        <v>31</v>
      </c>
      <c r="P106" s="665" t="s">
        <v>32</v>
      </c>
      <c r="Q106" s="665" t="s">
        <v>33</v>
      </c>
      <c r="R106" s="665" t="s">
        <v>34</v>
      </c>
      <c r="S106" s="665" t="s">
        <v>35</v>
      </c>
      <c r="T106" s="665" t="s">
        <v>37</v>
      </c>
      <c r="U106" s="665" t="s">
        <v>38</v>
      </c>
      <c r="V106" s="665" t="s">
        <v>39</v>
      </c>
      <c r="W106" s="665" t="s">
        <v>40</v>
      </c>
      <c r="X106" s="665" t="s">
        <v>44</v>
      </c>
      <c r="Y106" s="665" t="s">
        <v>46</v>
      </c>
      <c r="Z106" s="665" t="s">
        <v>47</v>
      </c>
      <c r="AA106" s="665" t="s">
        <v>48</v>
      </c>
      <c r="AB106" s="665" t="s">
        <v>50</v>
      </c>
      <c r="AC106" s="665" t="s">
        <v>51</v>
      </c>
      <c r="AD106" s="665" t="s">
        <v>52</v>
      </c>
      <c r="AE106" s="665" t="s">
        <v>53</v>
      </c>
    </row>
    <row r="107" spans="1:31">
      <c r="A107" s="666" t="s">
        <v>634</v>
      </c>
      <c r="B107" s="666" t="s">
        <v>635</v>
      </c>
      <c r="C107" s="664" t="s">
        <v>286</v>
      </c>
      <c r="D107" s="664"/>
      <c r="E107" s="667"/>
      <c r="F107" s="667"/>
      <c r="G107" s="667"/>
      <c r="H107" s="667"/>
      <c r="I107" s="667"/>
      <c r="J107" s="667"/>
      <c r="K107" s="667"/>
      <c r="L107" s="667"/>
      <c r="M107" s="667"/>
      <c r="N107" s="667"/>
      <c r="O107" s="667"/>
      <c r="P107" s="667"/>
      <c r="Q107" s="667"/>
      <c r="R107" s="667"/>
      <c r="S107" s="667"/>
      <c r="T107" s="667"/>
      <c r="U107" s="667"/>
      <c r="V107" s="667"/>
      <c r="W107" s="667"/>
      <c r="X107" s="667"/>
      <c r="Y107" s="667"/>
      <c r="Z107" s="667"/>
      <c r="AA107" s="667"/>
      <c r="AB107" s="667"/>
      <c r="AC107" s="667"/>
      <c r="AD107" s="667"/>
      <c r="AE107" s="667"/>
    </row>
    <row r="108" ht="27" spans="1:31">
      <c r="A108" s="693" t="s">
        <v>637</v>
      </c>
      <c r="B108" s="668" t="s">
        <v>672</v>
      </c>
      <c r="C108" s="669">
        <v>2010</v>
      </c>
      <c r="D108" s="670"/>
      <c r="E108" s="696">
        <v>5008.93</v>
      </c>
      <c r="F108" s="696">
        <v>1974</v>
      </c>
      <c r="G108" s="696">
        <v>248.03</v>
      </c>
      <c r="H108" s="696"/>
      <c r="I108" s="696">
        <v>769</v>
      </c>
      <c r="J108" s="696">
        <v>23072</v>
      </c>
      <c r="K108" s="696">
        <v>434.93</v>
      </c>
      <c r="L108" s="696">
        <v>75.67</v>
      </c>
      <c r="M108" s="696">
        <v>607.77</v>
      </c>
      <c r="N108" s="696">
        <v>6193.2</v>
      </c>
      <c r="O108" s="696">
        <v>11758</v>
      </c>
      <c r="P108" s="696">
        <v>8829.8</v>
      </c>
      <c r="Q108" s="696">
        <v>348.8</v>
      </c>
      <c r="R108" s="696">
        <v>640</v>
      </c>
      <c r="S108" s="696">
        <v>45</v>
      </c>
      <c r="T108" s="696">
        <v>9086.76</v>
      </c>
      <c r="U108" s="696">
        <v>129.23</v>
      </c>
      <c r="V108" s="696">
        <v>23.8</v>
      </c>
      <c r="W108" s="696">
        <v>53</v>
      </c>
      <c r="X108" s="696">
        <v>2859</v>
      </c>
      <c r="Y108" s="696">
        <v>3699.8</v>
      </c>
      <c r="Z108" s="696">
        <v>1456.47</v>
      </c>
      <c r="AA108" s="696">
        <v>311</v>
      </c>
      <c r="AB108" s="696">
        <v>11397</v>
      </c>
      <c r="AC108" s="696">
        <v>750</v>
      </c>
      <c r="AD108" s="696">
        <v>780.36</v>
      </c>
      <c r="AE108" s="696">
        <v>4300</v>
      </c>
    </row>
    <row r="109" ht="40.5" spans="1:31">
      <c r="A109" s="711"/>
      <c r="B109" s="668" t="s">
        <v>673</v>
      </c>
      <c r="C109" s="669">
        <v>2010</v>
      </c>
      <c r="D109" s="670"/>
      <c r="E109" s="696">
        <v>231.187</v>
      </c>
      <c r="F109" s="696">
        <v>211.027</v>
      </c>
      <c r="G109" s="696">
        <v>18.0565</v>
      </c>
      <c r="H109" s="696">
        <v>10.7717</v>
      </c>
      <c r="I109" s="696">
        <v>111.925</v>
      </c>
      <c r="J109" s="696">
        <v>1503.63</v>
      </c>
      <c r="K109" s="696">
        <v>60.2632</v>
      </c>
      <c r="L109" s="696">
        <v>15.6026</v>
      </c>
      <c r="M109" s="696">
        <v>82.8777</v>
      </c>
      <c r="N109" s="696">
        <v>560.814</v>
      </c>
      <c r="O109" s="696">
        <v>111.889</v>
      </c>
      <c r="P109" s="696">
        <v>802.536</v>
      </c>
      <c r="Q109" s="696">
        <v>31.771</v>
      </c>
      <c r="R109" s="696">
        <v>55.6522</v>
      </c>
      <c r="S109" s="696">
        <v>67.5</v>
      </c>
      <c r="T109" s="696">
        <v>824.501</v>
      </c>
      <c r="U109" s="696">
        <v>14.3589</v>
      </c>
      <c r="V109" s="696">
        <v>7.93333</v>
      </c>
      <c r="W109" s="696">
        <v>9.35294</v>
      </c>
      <c r="X109" s="696">
        <v>365.331</v>
      </c>
      <c r="Y109" s="696">
        <v>173.353</v>
      </c>
      <c r="Z109" s="696">
        <v>98.4742</v>
      </c>
      <c r="AA109" s="696">
        <v>103.667</v>
      </c>
      <c r="AB109" s="696">
        <v>187.685</v>
      </c>
      <c r="AC109" s="696">
        <v>29.6141</v>
      </c>
      <c r="AD109" s="696">
        <v>31.8915</v>
      </c>
      <c r="AE109" s="696">
        <v>1203.65</v>
      </c>
    </row>
    <row r="110" ht="27" spans="1:31">
      <c r="A110" s="695"/>
      <c r="B110" s="731" t="s">
        <v>674</v>
      </c>
      <c r="C110" s="732">
        <v>2010</v>
      </c>
      <c r="D110" s="733"/>
      <c r="E110" s="734">
        <v>1984.49</v>
      </c>
      <c r="F110" s="734">
        <v>452.81</v>
      </c>
      <c r="G110" s="734">
        <v>135.17</v>
      </c>
      <c r="H110" s="734"/>
      <c r="I110" s="734">
        <v>718</v>
      </c>
      <c r="J110" s="734">
        <v>2763.02</v>
      </c>
      <c r="K110" s="734">
        <v>7</v>
      </c>
      <c r="L110" s="734">
        <v>220.78</v>
      </c>
      <c r="M110" s="734"/>
      <c r="N110" s="734">
        <v>1873.9</v>
      </c>
      <c r="O110" s="734">
        <v>10508</v>
      </c>
      <c r="P110" s="734">
        <v>1832.47</v>
      </c>
      <c r="Q110" s="734">
        <v>43.042</v>
      </c>
      <c r="R110" s="734"/>
      <c r="S110" s="734"/>
      <c r="T110" s="734">
        <v>395</v>
      </c>
      <c r="U110" s="734"/>
      <c r="V110" s="734"/>
      <c r="W110" s="734"/>
      <c r="X110" s="734">
        <v>96.86</v>
      </c>
      <c r="Y110" s="734">
        <v>1079.8</v>
      </c>
      <c r="Z110" s="734">
        <v>1961.99</v>
      </c>
      <c r="AA110" s="734"/>
      <c r="AB110" s="734">
        <v>11876</v>
      </c>
      <c r="AC110" s="734">
        <v>43</v>
      </c>
      <c r="AD110" s="734">
        <v>637.36</v>
      </c>
      <c r="AE110" s="734">
        <v>228</v>
      </c>
    </row>
    <row r="112" ht="15.75" spans="1:14">
      <c r="A112" s="658" t="s">
        <v>666</v>
      </c>
      <c r="B112" s="672"/>
      <c r="E112" s="14"/>
      <c r="F112" s="14"/>
      <c r="G112" s="14"/>
      <c r="H112" s="14"/>
      <c r="I112" s="14"/>
      <c r="J112" s="14"/>
      <c r="K112" s="14"/>
      <c r="N112" s="145" t="s">
        <v>675</v>
      </c>
    </row>
    <row r="113" spans="1:18">
      <c r="A113" s="666"/>
      <c r="B113" s="666"/>
      <c r="C113" s="664" t="s">
        <v>286</v>
      </c>
      <c r="D113" s="661" t="s">
        <v>633</v>
      </c>
      <c r="E113" s="684" t="s">
        <v>290</v>
      </c>
      <c r="F113" s="684" t="s">
        <v>291</v>
      </c>
      <c r="G113" s="684" t="s">
        <v>292</v>
      </c>
      <c r="H113" s="684" t="s">
        <v>41</v>
      </c>
      <c r="I113" s="684" t="s">
        <v>42</v>
      </c>
      <c r="J113" s="684" t="s">
        <v>49</v>
      </c>
      <c r="K113" s="684" t="s">
        <v>289</v>
      </c>
      <c r="L113" s="675" t="s">
        <v>36</v>
      </c>
      <c r="M113" s="675" t="s">
        <v>43</v>
      </c>
      <c r="N113" s="740" t="s">
        <v>45</v>
      </c>
      <c r="O113" s="741"/>
      <c r="P113" s="705"/>
      <c r="Q113" s="705"/>
      <c r="R113" s="705"/>
    </row>
    <row r="114" spans="1:20">
      <c r="A114" s="668" t="s">
        <v>640</v>
      </c>
      <c r="B114" s="668" t="s">
        <v>676</v>
      </c>
      <c r="C114" s="669">
        <v>2010</v>
      </c>
      <c r="D114" s="670"/>
      <c r="E114" s="689">
        <v>0.072</v>
      </c>
      <c r="F114" s="689">
        <v>0.08</v>
      </c>
      <c r="G114" s="689">
        <v>0</v>
      </c>
      <c r="H114" s="689">
        <v>0</v>
      </c>
      <c r="I114" s="689">
        <v>0</v>
      </c>
      <c r="J114" s="689">
        <v>0.057</v>
      </c>
      <c r="K114" s="689">
        <v>0.75</v>
      </c>
      <c r="L114" s="689">
        <v>0</v>
      </c>
      <c r="M114" s="689">
        <v>0</v>
      </c>
      <c r="N114" s="744">
        <f>1968/1000</f>
        <v>1.968</v>
      </c>
      <c r="O114" s="741"/>
      <c r="P114" s="705"/>
      <c r="Q114" s="705"/>
      <c r="R114" s="705"/>
      <c r="T114" s="20"/>
    </row>
    <row r="115" ht="27" spans="1:20">
      <c r="A115" s="668" t="s">
        <v>640</v>
      </c>
      <c r="B115" s="668" t="s">
        <v>677</v>
      </c>
      <c r="C115" s="669">
        <v>2010</v>
      </c>
      <c r="D115" s="670"/>
      <c r="E115" s="689">
        <v>0</v>
      </c>
      <c r="F115" s="689">
        <v>0</v>
      </c>
      <c r="G115" s="689">
        <v>0</v>
      </c>
      <c r="H115" s="689">
        <v>0</v>
      </c>
      <c r="I115" s="689">
        <v>0.012</v>
      </c>
      <c r="J115" s="689">
        <v>0</v>
      </c>
      <c r="K115" s="689">
        <v>1</v>
      </c>
      <c r="L115" s="689">
        <v>0</v>
      </c>
      <c r="M115" s="689">
        <v>0</v>
      </c>
      <c r="N115" s="689">
        <v>2.63999998655726</v>
      </c>
      <c r="O115" s="705"/>
      <c r="P115" s="705"/>
      <c r="Q115" s="705"/>
      <c r="R115" s="705"/>
      <c r="T115" s="20"/>
    </row>
    <row r="116" spans="5:41"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54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</row>
    <row r="117" spans="1:38">
      <c r="A117" s="678" t="s">
        <v>664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</row>
    <row r="118" spans="1:41">
      <c r="A118" s="679" t="s">
        <v>633</v>
      </c>
      <c r="B118" s="680" t="s">
        <v>286</v>
      </c>
      <c r="C118" s="701"/>
      <c r="D118" s="701" t="s">
        <v>633</v>
      </c>
      <c r="E118" s="683" t="s">
        <v>21</v>
      </c>
      <c r="F118" s="684" t="s">
        <v>22</v>
      </c>
      <c r="G118" s="684" t="s">
        <v>23</v>
      </c>
      <c r="H118" s="675" t="s">
        <v>24</v>
      </c>
      <c r="I118" s="684" t="s">
        <v>25</v>
      </c>
      <c r="J118" s="684" t="s">
        <v>26</v>
      </c>
      <c r="K118" s="684" t="s">
        <v>27</v>
      </c>
      <c r="L118" s="684" t="s">
        <v>28</v>
      </c>
      <c r="M118" s="684" t="s">
        <v>29</v>
      </c>
      <c r="N118" s="684" t="s">
        <v>30</v>
      </c>
      <c r="O118" s="684" t="s">
        <v>31</v>
      </c>
      <c r="P118" s="684" t="s">
        <v>32</v>
      </c>
      <c r="Q118" s="684" t="s">
        <v>33</v>
      </c>
      <c r="R118" s="684" t="s">
        <v>34</v>
      </c>
      <c r="S118" s="684" t="s">
        <v>35</v>
      </c>
      <c r="T118" s="684" t="s">
        <v>37</v>
      </c>
      <c r="U118" s="684" t="s">
        <v>38</v>
      </c>
      <c r="V118" s="684" t="s">
        <v>39</v>
      </c>
      <c r="W118" s="684" t="s">
        <v>40</v>
      </c>
      <c r="X118" s="684" t="s">
        <v>44</v>
      </c>
      <c r="Y118" s="684" t="s">
        <v>46</v>
      </c>
      <c r="Z118" s="684" t="s">
        <v>47</v>
      </c>
      <c r="AA118" s="684" t="s">
        <v>48</v>
      </c>
      <c r="AB118" s="684" t="s">
        <v>50</v>
      </c>
      <c r="AC118" s="684" t="s">
        <v>51</v>
      </c>
      <c r="AD118" s="684" t="s">
        <v>52</v>
      </c>
      <c r="AE118" s="684" t="s">
        <v>53</v>
      </c>
      <c r="AF118" s="684" t="s">
        <v>290</v>
      </c>
      <c r="AG118" s="684" t="s">
        <v>291</v>
      </c>
      <c r="AH118" s="684" t="s">
        <v>292</v>
      </c>
      <c r="AI118" s="684" t="s">
        <v>41</v>
      </c>
      <c r="AJ118" s="684" t="s">
        <v>42</v>
      </c>
      <c r="AK118" s="684" t="s">
        <v>49</v>
      </c>
      <c r="AL118" s="684" t="s">
        <v>289</v>
      </c>
      <c r="AM118" s="675" t="s">
        <v>36</v>
      </c>
      <c r="AN118" s="675" t="s">
        <v>43</v>
      </c>
      <c r="AO118" s="675" t="s">
        <v>45</v>
      </c>
    </row>
    <row r="119" spans="1:41">
      <c r="A119" s="685" t="s">
        <v>640</v>
      </c>
      <c r="B119" s="686">
        <v>2010</v>
      </c>
      <c r="C119" s="687" t="s">
        <v>678</v>
      </c>
      <c r="D119" s="688"/>
      <c r="E119" s="698">
        <f>E108/1000</f>
        <v>5.00893</v>
      </c>
      <c r="F119" s="698">
        <f t="shared" ref="F119:AE120" si="79">F108/1000</f>
        <v>1.974</v>
      </c>
      <c r="G119" s="735">
        <f t="shared" si="79"/>
        <v>0.24803</v>
      </c>
      <c r="H119" s="698">
        <f t="shared" si="79"/>
        <v>0</v>
      </c>
      <c r="I119" s="698">
        <f t="shared" si="79"/>
        <v>0.769</v>
      </c>
      <c r="J119" s="698">
        <f t="shared" si="79"/>
        <v>23.072</v>
      </c>
      <c r="K119" s="698">
        <f t="shared" si="79"/>
        <v>0.43493</v>
      </c>
      <c r="L119" s="698">
        <f t="shared" si="79"/>
        <v>0.07567</v>
      </c>
      <c r="M119" s="698">
        <f t="shared" si="79"/>
        <v>0.60777</v>
      </c>
      <c r="N119" s="698">
        <f t="shared" si="79"/>
        <v>6.1932</v>
      </c>
      <c r="O119" s="698">
        <f t="shared" si="79"/>
        <v>11.758</v>
      </c>
      <c r="P119" s="698">
        <f t="shared" si="79"/>
        <v>8.8298</v>
      </c>
      <c r="Q119" s="698">
        <f t="shared" si="79"/>
        <v>0.3488</v>
      </c>
      <c r="R119" s="698">
        <f t="shared" si="79"/>
        <v>0.64</v>
      </c>
      <c r="S119" s="698">
        <f t="shared" si="79"/>
        <v>0.045</v>
      </c>
      <c r="T119" s="698">
        <f t="shared" si="79"/>
        <v>9.08676</v>
      </c>
      <c r="U119" s="698">
        <f t="shared" si="79"/>
        <v>0.12923</v>
      </c>
      <c r="V119" s="698">
        <f t="shared" si="79"/>
        <v>0.0238</v>
      </c>
      <c r="W119" s="698">
        <f t="shared" si="79"/>
        <v>0.053</v>
      </c>
      <c r="X119" s="698">
        <f t="shared" si="79"/>
        <v>2.859</v>
      </c>
      <c r="Y119" s="698">
        <f t="shared" si="79"/>
        <v>3.6998</v>
      </c>
      <c r="Z119" s="698">
        <f t="shared" si="79"/>
        <v>1.45647</v>
      </c>
      <c r="AA119" s="698">
        <f t="shared" si="79"/>
        <v>0.311</v>
      </c>
      <c r="AB119" s="698">
        <f t="shared" si="79"/>
        <v>11.397</v>
      </c>
      <c r="AC119" s="698">
        <f t="shared" si="79"/>
        <v>0.75</v>
      </c>
      <c r="AD119" s="698">
        <f t="shared" si="79"/>
        <v>0.78036</v>
      </c>
      <c r="AE119" s="698">
        <f t="shared" si="79"/>
        <v>4.3</v>
      </c>
      <c r="AF119" s="698">
        <f>E114</f>
        <v>0.072</v>
      </c>
      <c r="AG119" s="753">
        <f>F114*1.5</f>
        <v>0.12</v>
      </c>
      <c r="AH119" s="675">
        <f t="shared" ref="AH119:AO120" si="80">G114</f>
        <v>0</v>
      </c>
      <c r="AI119" s="675">
        <f t="shared" si="80"/>
        <v>0</v>
      </c>
      <c r="AJ119" s="675">
        <f t="shared" si="80"/>
        <v>0</v>
      </c>
      <c r="AK119" s="675">
        <f t="shared" si="80"/>
        <v>0.057</v>
      </c>
      <c r="AL119" s="675">
        <f t="shared" si="80"/>
        <v>0.75</v>
      </c>
      <c r="AM119" s="675">
        <f t="shared" si="80"/>
        <v>0</v>
      </c>
      <c r="AN119" s="675">
        <f t="shared" si="80"/>
        <v>0</v>
      </c>
      <c r="AO119" s="675">
        <f t="shared" si="80"/>
        <v>1.968</v>
      </c>
    </row>
    <row r="120" spans="1:41">
      <c r="A120" s="685" t="s">
        <v>640</v>
      </c>
      <c r="B120" s="686">
        <v>2010</v>
      </c>
      <c r="C120" s="669" t="s">
        <v>679</v>
      </c>
      <c r="D120" s="699"/>
      <c r="E120" s="736">
        <f>E109/1000</f>
        <v>0.231187</v>
      </c>
      <c r="F120" s="736">
        <f t="shared" si="79"/>
        <v>0.211027</v>
      </c>
      <c r="G120" s="737">
        <f t="shared" si="79"/>
        <v>0.0180565</v>
      </c>
      <c r="H120" s="736">
        <f t="shared" si="79"/>
        <v>0.0107717</v>
      </c>
      <c r="I120" s="736">
        <f t="shared" si="79"/>
        <v>0.111925</v>
      </c>
      <c r="J120" s="736">
        <f t="shared" si="79"/>
        <v>1.50363</v>
      </c>
      <c r="K120" s="736">
        <f t="shared" si="79"/>
        <v>0.0602632</v>
      </c>
      <c r="L120" s="736">
        <f t="shared" si="79"/>
        <v>0.0156026</v>
      </c>
      <c r="M120" s="736">
        <f t="shared" si="79"/>
        <v>0.0828777</v>
      </c>
      <c r="N120" s="736">
        <f t="shared" si="79"/>
        <v>0.560814</v>
      </c>
      <c r="O120" s="736">
        <f t="shared" si="79"/>
        <v>0.111889</v>
      </c>
      <c r="P120" s="736">
        <f t="shared" si="79"/>
        <v>0.802536</v>
      </c>
      <c r="Q120" s="736">
        <f t="shared" si="79"/>
        <v>0.031771</v>
      </c>
      <c r="R120" s="736">
        <f t="shared" si="79"/>
        <v>0.0556522</v>
      </c>
      <c r="S120" s="736">
        <f>S109/1000</f>
        <v>0.0675</v>
      </c>
      <c r="T120" s="736">
        <f t="shared" si="79"/>
        <v>0.824501</v>
      </c>
      <c r="U120" s="736">
        <f t="shared" si="79"/>
        <v>0.0143589</v>
      </c>
      <c r="V120" s="736">
        <f t="shared" si="79"/>
        <v>0.00793333</v>
      </c>
      <c r="W120" s="736">
        <f t="shared" si="79"/>
        <v>0.00935294</v>
      </c>
      <c r="X120" s="736">
        <f t="shared" si="79"/>
        <v>0.365331</v>
      </c>
      <c r="Y120" s="736">
        <f t="shared" si="79"/>
        <v>0.173353</v>
      </c>
      <c r="Z120" s="736">
        <f t="shared" si="79"/>
        <v>0.0984742</v>
      </c>
      <c r="AA120" s="736">
        <f t="shared" si="79"/>
        <v>0.103667</v>
      </c>
      <c r="AB120" s="736">
        <f t="shared" si="79"/>
        <v>0.187685</v>
      </c>
      <c r="AC120" s="736">
        <f t="shared" si="79"/>
        <v>0.0296141</v>
      </c>
      <c r="AD120" s="736">
        <f t="shared" si="79"/>
        <v>0.0318915</v>
      </c>
      <c r="AE120" s="750">
        <f t="shared" si="79"/>
        <v>1.20365</v>
      </c>
      <c r="AF120" s="750">
        <f>E115</f>
        <v>0</v>
      </c>
      <c r="AG120" s="754">
        <f>F115*1.5</f>
        <v>0</v>
      </c>
      <c r="AH120" s="675">
        <f t="shared" si="80"/>
        <v>0</v>
      </c>
      <c r="AI120" s="675">
        <f t="shared" si="80"/>
        <v>0</v>
      </c>
      <c r="AJ120" s="675">
        <f t="shared" si="80"/>
        <v>0.012</v>
      </c>
      <c r="AK120" s="675">
        <f t="shared" si="80"/>
        <v>0</v>
      </c>
      <c r="AL120" s="675">
        <f t="shared" si="80"/>
        <v>1</v>
      </c>
      <c r="AM120" s="675">
        <f t="shared" si="80"/>
        <v>0</v>
      </c>
      <c r="AN120" s="675">
        <f t="shared" si="80"/>
        <v>0</v>
      </c>
      <c r="AO120" s="675">
        <f t="shared" si="80"/>
        <v>2.63999998655726</v>
      </c>
    </row>
    <row r="122" s="655" customFormat="1" spans="1:4">
      <c r="A122" s="691"/>
      <c r="B122" s="691"/>
      <c r="C122" s="691"/>
      <c r="D122" s="691"/>
    </row>
    <row r="124" ht="25.1" spans="1:30">
      <c r="A124" s="657" t="s">
        <v>680</v>
      </c>
      <c r="O124" s="36"/>
      <c r="Z124" s="36"/>
      <c r="AD124" s="36"/>
    </row>
    <row r="125" spans="9:37">
      <c r="I125" s="36"/>
      <c r="O125" s="36"/>
      <c r="Z125" s="36"/>
      <c r="AB125" s="36"/>
      <c r="AK125" s="36"/>
    </row>
    <row r="126" spans="1:41">
      <c r="A126" s="738" t="s">
        <v>681</v>
      </c>
      <c r="F126" s="20"/>
      <c r="G126" s="20"/>
      <c r="H126" s="20"/>
      <c r="I126" s="20"/>
      <c r="L126" s="20"/>
      <c r="M126" s="20"/>
      <c r="P126" s="20"/>
      <c r="R126" s="20"/>
      <c r="S126" s="20"/>
      <c r="U126" s="20"/>
      <c r="X126" s="20"/>
      <c r="AF126" s="20"/>
      <c r="AH126" s="20"/>
      <c r="AJ126" s="20"/>
      <c r="AO126" s="20"/>
    </row>
    <row r="128" ht="15.75" spans="1:38">
      <c r="A128" s="658" t="s">
        <v>682</v>
      </c>
      <c r="B128" s="672"/>
      <c r="C128" s="19"/>
      <c r="D128" s="19"/>
      <c r="E128" s="739"/>
      <c r="F128" s="739"/>
      <c r="G128" s="739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</row>
    <row r="129" spans="1:41">
      <c r="A129" s="666"/>
      <c r="B129" s="666"/>
      <c r="C129" s="664" t="s">
        <v>286</v>
      </c>
      <c r="D129" s="661" t="s">
        <v>633</v>
      </c>
      <c r="E129" s="673" t="s">
        <v>290</v>
      </c>
      <c r="F129" s="683" t="s">
        <v>21</v>
      </c>
      <c r="G129" s="684" t="s">
        <v>291</v>
      </c>
      <c r="H129" s="675" t="s">
        <v>22</v>
      </c>
      <c r="I129" s="684" t="s">
        <v>23</v>
      </c>
      <c r="J129" s="684" t="s">
        <v>289</v>
      </c>
      <c r="K129" s="684" t="s">
        <v>24</v>
      </c>
      <c r="L129" s="684" t="s">
        <v>25</v>
      </c>
      <c r="M129" s="684" t="s">
        <v>26</v>
      </c>
      <c r="N129" s="684" t="s">
        <v>27</v>
      </c>
      <c r="O129" s="684" t="s">
        <v>28</v>
      </c>
      <c r="P129" s="684" t="s">
        <v>30</v>
      </c>
      <c r="Q129" s="684" t="s">
        <v>31</v>
      </c>
      <c r="R129" s="684" t="s">
        <v>32</v>
      </c>
      <c r="S129" s="684" t="s">
        <v>29</v>
      </c>
      <c r="T129" s="684" t="s">
        <v>33</v>
      </c>
      <c r="U129" s="684" t="s">
        <v>34</v>
      </c>
      <c r="V129" s="684" t="s">
        <v>35</v>
      </c>
      <c r="W129" s="684" t="s">
        <v>36</v>
      </c>
      <c r="X129" s="684" t="s">
        <v>37</v>
      </c>
      <c r="Y129" s="684" t="s">
        <v>292</v>
      </c>
      <c r="Z129" s="684" t="s">
        <v>38</v>
      </c>
      <c r="AA129" s="684" t="s">
        <v>39</v>
      </c>
      <c r="AB129" s="684" t="s">
        <v>40</v>
      </c>
      <c r="AC129" s="684" t="s">
        <v>41</v>
      </c>
      <c r="AD129" s="684" t="s">
        <v>42</v>
      </c>
      <c r="AE129" s="684" t="s">
        <v>43</v>
      </c>
      <c r="AF129" s="684" t="s">
        <v>44</v>
      </c>
      <c r="AG129" s="684" t="s">
        <v>45</v>
      </c>
      <c r="AH129" s="684" t="s">
        <v>46</v>
      </c>
      <c r="AI129" s="684" t="s">
        <v>47</v>
      </c>
      <c r="AJ129" s="684" t="s">
        <v>48</v>
      </c>
      <c r="AK129" s="684" t="s">
        <v>49</v>
      </c>
      <c r="AL129" s="684" t="s">
        <v>50</v>
      </c>
      <c r="AM129" s="675" t="s">
        <v>51</v>
      </c>
      <c r="AN129" s="675" t="s">
        <v>52</v>
      </c>
      <c r="AO129" s="675" t="s">
        <v>53</v>
      </c>
    </row>
    <row r="130" spans="1:41">
      <c r="A130" s="668" t="s">
        <v>637</v>
      </c>
      <c r="B130" s="668" t="s">
        <v>683</v>
      </c>
      <c r="C130" s="669">
        <v>2010</v>
      </c>
      <c r="D130" s="670"/>
      <c r="E130" s="755">
        <v>0</v>
      </c>
      <c r="F130" s="677">
        <f>SUM(F177:F178)</f>
        <v>476.375</v>
      </c>
      <c r="G130" s="756">
        <v>3</v>
      </c>
      <c r="H130" s="677">
        <f>SUM(F179:F180)</f>
        <v>1026.75</v>
      </c>
      <c r="I130" s="718">
        <f>SUM(F181:F182)</f>
        <v>437.852</v>
      </c>
      <c r="J130" s="759">
        <v>0</v>
      </c>
      <c r="K130" s="759">
        <v>0</v>
      </c>
      <c r="L130" s="677">
        <f>SUM(F183:F184)</f>
        <v>296.757</v>
      </c>
      <c r="M130" s="700">
        <f>SUM(F189:F194)</f>
        <v>3216.225</v>
      </c>
      <c r="N130" s="756">
        <v>0</v>
      </c>
      <c r="O130" s="677">
        <f>F231</f>
        <v>26.4</v>
      </c>
      <c r="P130" s="677">
        <f>SUM(F219:F221)</f>
        <v>567.025</v>
      </c>
      <c r="Q130" s="759">
        <v>4.4</v>
      </c>
      <c r="R130" s="677">
        <f>SUM(F185:F188)</f>
        <v>1387.5</v>
      </c>
      <c r="S130" s="677">
        <f>SUM(F195)</f>
        <v>138.75</v>
      </c>
      <c r="T130" s="759">
        <v>180</v>
      </c>
      <c r="U130" s="677">
        <f>SUM(F196)</f>
        <v>425.82</v>
      </c>
      <c r="V130" s="782">
        <v>0</v>
      </c>
      <c r="W130" s="759">
        <v>0</v>
      </c>
      <c r="X130" s="677">
        <f>F197</f>
        <v>555</v>
      </c>
      <c r="Y130" s="759">
        <v>0</v>
      </c>
      <c r="Z130" s="677">
        <f>F228</f>
        <v>167.7</v>
      </c>
      <c r="AA130" s="759">
        <v>0</v>
      </c>
      <c r="AB130" s="759">
        <v>0</v>
      </c>
      <c r="AC130" s="759">
        <v>0</v>
      </c>
      <c r="AD130" s="759">
        <v>0.750000006519258</v>
      </c>
      <c r="AE130" s="759">
        <v>0</v>
      </c>
      <c r="AF130" s="677">
        <f>SUM(F198:F202)</f>
        <v>2682.5</v>
      </c>
      <c r="AG130" s="759">
        <v>180</v>
      </c>
      <c r="AH130" s="677">
        <f>SUM(F203:F211)</f>
        <v>2349.982</v>
      </c>
      <c r="AI130" s="677">
        <f>F229</f>
        <v>246.375</v>
      </c>
      <c r="AJ130" s="677">
        <f>SUM(F212:F218)</f>
        <v>1267.28</v>
      </c>
      <c r="AK130" s="784">
        <v>94</v>
      </c>
      <c r="AL130" s="785">
        <v>0</v>
      </c>
      <c r="AM130" s="786">
        <v>34.8999984562397</v>
      </c>
      <c r="AN130" s="677">
        <f>F230</f>
        <v>128</v>
      </c>
      <c r="AO130" s="677">
        <f>SUM(F222:F224)</f>
        <v>1137.75</v>
      </c>
    </row>
    <row r="131" spans="1:41">
      <c r="A131" s="668" t="s">
        <v>637</v>
      </c>
      <c r="B131" s="668" t="s">
        <v>684</v>
      </c>
      <c r="C131" s="669">
        <v>2010</v>
      </c>
      <c r="D131" s="699"/>
      <c r="E131" s="757">
        <v>10</v>
      </c>
      <c r="F131" s="758">
        <f>$B150*$C$147</f>
        <v>43.3684210526316</v>
      </c>
      <c r="G131" s="759">
        <v>0</v>
      </c>
      <c r="H131" s="760">
        <f>B151*C144</f>
        <v>839.40350877193</v>
      </c>
      <c r="I131" s="757">
        <v>41.0000011324883</v>
      </c>
      <c r="J131" s="758">
        <f>$B152*$C$146</f>
        <v>15.6707503828484</v>
      </c>
      <c r="K131" s="759">
        <v>0</v>
      </c>
      <c r="L131" s="677">
        <f>$B153*$C$147</f>
        <v>121.431578947368</v>
      </c>
      <c r="M131" s="677">
        <f>B140</f>
        <v>4271</v>
      </c>
      <c r="N131" s="780">
        <v>0</v>
      </c>
      <c r="O131" s="759">
        <v>0</v>
      </c>
      <c r="P131" s="677">
        <f>B141</f>
        <v>481</v>
      </c>
      <c r="Q131" s="677">
        <f>B156*$C$145</f>
        <v>97.2778402699662</v>
      </c>
      <c r="R131" s="677">
        <f>B142</f>
        <v>1024</v>
      </c>
      <c r="S131" s="677">
        <f>$B158*$C$146</f>
        <v>13.9295558958652</v>
      </c>
      <c r="T131" s="780">
        <v>163.000002503395</v>
      </c>
      <c r="U131" s="677">
        <f>$B159*$C$147</f>
        <v>200.114285714286</v>
      </c>
      <c r="V131" s="783">
        <f>B160*C146</f>
        <v>5.22358346094946</v>
      </c>
      <c r="W131" s="759">
        <v>0</v>
      </c>
      <c r="X131" s="677">
        <f>B143</f>
        <v>229</v>
      </c>
      <c r="Y131" s="759">
        <v>0</v>
      </c>
      <c r="Z131" s="759">
        <v>0</v>
      </c>
      <c r="AA131" s="759">
        <v>0</v>
      </c>
      <c r="AB131" s="759">
        <v>0</v>
      </c>
      <c r="AC131" s="759">
        <v>0</v>
      </c>
      <c r="AD131" s="759">
        <v>17.000000923872</v>
      </c>
      <c r="AE131" s="759">
        <v>0</v>
      </c>
      <c r="AF131" s="677">
        <f>B162*C144</f>
        <v>687.59649122807</v>
      </c>
      <c r="AG131" s="677">
        <f>$B163*$C$145</f>
        <v>266.456692913386</v>
      </c>
      <c r="AH131" s="677">
        <f>$B164*$C$145</f>
        <v>286.758155230596</v>
      </c>
      <c r="AI131" s="677">
        <f>$B165*$C$146</f>
        <v>82.416539050536</v>
      </c>
      <c r="AJ131" s="760">
        <f>$B166*$C$146</f>
        <v>222.872894333844</v>
      </c>
      <c r="AK131" s="757">
        <v>293.999999761581</v>
      </c>
      <c r="AL131" s="758">
        <f>$B167*$C$145</f>
        <v>101.507311586052</v>
      </c>
      <c r="AM131" s="677">
        <f>B168*C147</f>
        <v>9.91278195488722</v>
      </c>
      <c r="AN131" s="677">
        <f>$B169*$C$147</f>
        <v>47.0857142857143</v>
      </c>
      <c r="AO131" s="677">
        <f>$B170*$C$146</f>
        <v>423.110260336907</v>
      </c>
    </row>
    <row r="132" spans="5:41">
      <c r="E132" s="12"/>
      <c r="F132" s="12"/>
      <c r="G132" s="761"/>
      <c r="H132" s="12"/>
      <c r="I132" s="761"/>
      <c r="J132" s="12"/>
      <c r="K132" s="761"/>
      <c r="L132" s="12"/>
      <c r="M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</row>
    <row r="133" spans="1:38">
      <c r="A133" s="678" t="s">
        <v>664</v>
      </c>
      <c r="E133" s="14"/>
      <c r="F133" s="762"/>
      <c r="G133" s="14"/>
      <c r="H133" s="762"/>
      <c r="I133" s="14"/>
      <c r="J133" s="762"/>
      <c r="K133" s="14"/>
      <c r="L133" s="14"/>
      <c r="M133" s="781"/>
      <c r="N133" s="14"/>
      <c r="O133" s="14"/>
      <c r="P133" s="781"/>
      <c r="Q133" s="762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</row>
    <row r="134" spans="1:41">
      <c r="A134" s="679" t="s">
        <v>633</v>
      </c>
      <c r="B134" s="680" t="s">
        <v>286</v>
      </c>
      <c r="C134" s="701"/>
      <c r="D134" s="701" t="s">
        <v>633</v>
      </c>
      <c r="E134" s="683" t="s">
        <v>290</v>
      </c>
      <c r="F134" s="684" t="s">
        <v>21</v>
      </c>
      <c r="G134" s="684" t="s">
        <v>291</v>
      </c>
      <c r="H134" s="675" t="s">
        <v>22</v>
      </c>
      <c r="I134" s="684" t="s">
        <v>23</v>
      </c>
      <c r="J134" s="684" t="s">
        <v>289</v>
      </c>
      <c r="K134" s="684" t="s">
        <v>24</v>
      </c>
      <c r="L134" s="684" t="s">
        <v>25</v>
      </c>
      <c r="M134" s="684" t="s">
        <v>26</v>
      </c>
      <c r="N134" s="684" t="s">
        <v>27</v>
      </c>
      <c r="O134" s="684" t="s">
        <v>28</v>
      </c>
      <c r="P134" s="684" t="s">
        <v>30</v>
      </c>
      <c r="Q134" s="684" t="s">
        <v>31</v>
      </c>
      <c r="R134" s="684" t="s">
        <v>32</v>
      </c>
      <c r="S134" s="684" t="s">
        <v>29</v>
      </c>
      <c r="T134" s="684" t="s">
        <v>33</v>
      </c>
      <c r="U134" s="684" t="s">
        <v>34</v>
      </c>
      <c r="V134" s="684" t="s">
        <v>35</v>
      </c>
      <c r="W134" s="684" t="s">
        <v>36</v>
      </c>
      <c r="X134" s="684" t="s">
        <v>37</v>
      </c>
      <c r="Y134" s="684" t="s">
        <v>292</v>
      </c>
      <c r="Z134" s="684" t="s">
        <v>38</v>
      </c>
      <c r="AA134" s="684" t="s">
        <v>39</v>
      </c>
      <c r="AB134" s="684" t="s">
        <v>40</v>
      </c>
      <c r="AC134" s="684" t="s">
        <v>41</v>
      </c>
      <c r="AD134" s="684" t="s">
        <v>42</v>
      </c>
      <c r="AE134" s="684" t="s">
        <v>43</v>
      </c>
      <c r="AF134" s="684" t="s">
        <v>44</v>
      </c>
      <c r="AG134" s="684" t="s">
        <v>45</v>
      </c>
      <c r="AH134" s="684" t="s">
        <v>46</v>
      </c>
      <c r="AI134" s="684" t="s">
        <v>47</v>
      </c>
      <c r="AJ134" s="684" t="s">
        <v>48</v>
      </c>
      <c r="AK134" s="684" t="s">
        <v>49</v>
      </c>
      <c r="AL134" s="684" t="s">
        <v>50</v>
      </c>
      <c r="AM134" s="675" t="s">
        <v>51</v>
      </c>
      <c r="AN134" s="675" t="s">
        <v>52</v>
      </c>
      <c r="AO134" s="675" t="s">
        <v>53</v>
      </c>
    </row>
    <row r="135" spans="1:41">
      <c r="A135" s="685" t="s">
        <v>640</v>
      </c>
      <c r="B135" s="686">
        <v>2010</v>
      </c>
      <c r="C135" s="687" t="s">
        <v>683</v>
      </c>
      <c r="D135" s="688"/>
      <c r="E135" s="689">
        <f>E130/1000</f>
        <v>0</v>
      </c>
      <c r="F135" s="689">
        <f t="shared" ref="E135:AO136" si="81">F130/1000</f>
        <v>0.476375</v>
      </c>
      <c r="G135" s="689">
        <f t="shared" si="81"/>
        <v>0.003</v>
      </c>
      <c r="H135" s="689">
        <f t="shared" si="81"/>
        <v>1.02675</v>
      </c>
      <c r="I135" s="689">
        <f t="shared" si="81"/>
        <v>0.437852</v>
      </c>
      <c r="J135" s="689">
        <f t="shared" si="81"/>
        <v>0</v>
      </c>
      <c r="K135" s="689">
        <f t="shared" si="81"/>
        <v>0</v>
      </c>
      <c r="L135" s="689">
        <f t="shared" si="81"/>
        <v>0.296757</v>
      </c>
      <c r="M135" s="689">
        <f t="shared" si="81"/>
        <v>3.216225</v>
      </c>
      <c r="N135" s="689">
        <f t="shared" si="81"/>
        <v>0</v>
      </c>
      <c r="O135" s="689">
        <f t="shared" si="81"/>
        <v>0.0264</v>
      </c>
      <c r="P135" s="689">
        <f t="shared" si="81"/>
        <v>0.567025</v>
      </c>
      <c r="Q135" s="689">
        <f t="shared" si="81"/>
        <v>0.0044</v>
      </c>
      <c r="R135" s="689">
        <f t="shared" si="81"/>
        <v>1.3875</v>
      </c>
      <c r="S135" s="689">
        <f t="shared" si="81"/>
        <v>0.13875</v>
      </c>
      <c r="T135" s="689">
        <f t="shared" si="81"/>
        <v>0.18</v>
      </c>
      <c r="U135" s="689">
        <f t="shared" si="81"/>
        <v>0.42582</v>
      </c>
      <c r="V135" s="689">
        <f t="shared" si="81"/>
        <v>0</v>
      </c>
      <c r="W135" s="689">
        <f t="shared" si="81"/>
        <v>0</v>
      </c>
      <c r="X135" s="689">
        <f t="shared" si="81"/>
        <v>0.555</v>
      </c>
      <c r="Y135" s="689">
        <f t="shared" si="81"/>
        <v>0</v>
      </c>
      <c r="Z135" s="689">
        <f t="shared" si="81"/>
        <v>0.1677</v>
      </c>
      <c r="AA135" s="689">
        <f t="shared" si="81"/>
        <v>0</v>
      </c>
      <c r="AB135" s="689">
        <f t="shared" si="81"/>
        <v>0</v>
      </c>
      <c r="AC135" s="689">
        <f t="shared" si="81"/>
        <v>0</v>
      </c>
      <c r="AD135" s="689">
        <f t="shared" si="81"/>
        <v>0.000750000006519258</v>
      </c>
      <c r="AE135" s="689">
        <f t="shared" si="81"/>
        <v>0</v>
      </c>
      <c r="AF135" s="689">
        <f t="shared" si="81"/>
        <v>2.6825</v>
      </c>
      <c r="AG135" s="689">
        <f t="shared" si="81"/>
        <v>0.18</v>
      </c>
      <c r="AH135" s="787">
        <f>AH130/1000/4</f>
        <v>0.5874955</v>
      </c>
      <c r="AI135" s="689">
        <f t="shared" si="81"/>
        <v>0.246375</v>
      </c>
      <c r="AJ135" s="689">
        <f t="shared" si="81"/>
        <v>1.26728</v>
      </c>
      <c r="AK135" s="689">
        <f t="shared" si="81"/>
        <v>0.094</v>
      </c>
      <c r="AL135" s="689">
        <f t="shared" si="81"/>
        <v>0</v>
      </c>
      <c r="AM135" s="689">
        <f t="shared" si="81"/>
        <v>0.0348999984562397</v>
      </c>
      <c r="AN135" s="689">
        <f t="shared" si="81"/>
        <v>0.128</v>
      </c>
      <c r="AO135" s="689">
        <f t="shared" si="81"/>
        <v>1.13775</v>
      </c>
    </row>
    <row r="136" spans="1:41">
      <c r="A136" s="685" t="s">
        <v>640</v>
      </c>
      <c r="B136" s="686">
        <v>2010</v>
      </c>
      <c r="C136" s="669" t="s">
        <v>684</v>
      </c>
      <c r="D136" s="699"/>
      <c r="E136" s="689">
        <f t="shared" si="81"/>
        <v>0.01</v>
      </c>
      <c r="F136" s="689">
        <f t="shared" si="81"/>
        <v>0.0433684210526316</v>
      </c>
      <c r="G136" s="689">
        <f t="shared" si="81"/>
        <v>0</v>
      </c>
      <c r="H136" s="689">
        <f t="shared" si="81"/>
        <v>0.83940350877193</v>
      </c>
      <c r="I136" s="689">
        <f t="shared" si="81"/>
        <v>0.0410000011324883</v>
      </c>
      <c r="J136" s="689">
        <f t="shared" si="81"/>
        <v>0.0156707503828484</v>
      </c>
      <c r="K136" s="689">
        <f t="shared" si="81"/>
        <v>0</v>
      </c>
      <c r="L136" s="689">
        <f t="shared" si="81"/>
        <v>0.121431578947368</v>
      </c>
      <c r="M136" s="689">
        <f t="shared" si="81"/>
        <v>4.271</v>
      </c>
      <c r="N136" s="689">
        <f t="shared" si="81"/>
        <v>0</v>
      </c>
      <c r="O136" s="689">
        <f t="shared" si="81"/>
        <v>0</v>
      </c>
      <c r="P136" s="689">
        <f t="shared" si="81"/>
        <v>0.481</v>
      </c>
      <c r="Q136" s="689">
        <f t="shared" si="81"/>
        <v>0.0972778402699662</v>
      </c>
      <c r="R136" s="689">
        <f t="shared" si="81"/>
        <v>1.024</v>
      </c>
      <c r="S136" s="689">
        <f t="shared" si="81"/>
        <v>0.0139295558958652</v>
      </c>
      <c r="T136" s="689">
        <f t="shared" si="81"/>
        <v>0.163000002503395</v>
      </c>
      <c r="U136" s="689">
        <f t="shared" si="81"/>
        <v>0.200114285714286</v>
      </c>
      <c r="V136" s="689">
        <f t="shared" si="81"/>
        <v>0.00522358346094946</v>
      </c>
      <c r="W136" s="689">
        <f t="shared" si="81"/>
        <v>0</v>
      </c>
      <c r="X136" s="689">
        <f t="shared" si="81"/>
        <v>0.229</v>
      </c>
      <c r="Y136" s="689">
        <f t="shared" si="81"/>
        <v>0</v>
      </c>
      <c r="Z136" s="689">
        <f t="shared" si="81"/>
        <v>0</v>
      </c>
      <c r="AA136" s="689">
        <f t="shared" si="81"/>
        <v>0</v>
      </c>
      <c r="AB136" s="689">
        <f t="shared" si="81"/>
        <v>0</v>
      </c>
      <c r="AC136" s="689">
        <f t="shared" si="81"/>
        <v>0</v>
      </c>
      <c r="AD136" s="689">
        <f t="shared" si="81"/>
        <v>0.017000000923872</v>
      </c>
      <c r="AE136" s="689">
        <f t="shared" si="81"/>
        <v>0</v>
      </c>
      <c r="AF136" s="689">
        <f t="shared" si="81"/>
        <v>0.68759649122807</v>
      </c>
      <c r="AG136" s="689">
        <f t="shared" si="81"/>
        <v>0.266456692913386</v>
      </c>
      <c r="AH136" s="689">
        <f t="shared" si="81"/>
        <v>0.286758155230596</v>
      </c>
      <c r="AI136" s="689">
        <f t="shared" si="81"/>
        <v>0.082416539050536</v>
      </c>
      <c r="AJ136" s="689">
        <f t="shared" si="81"/>
        <v>0.222872894333844</v>
      </c>
      <c r="AK136" s="689">
        <f t="shared" si="81"/>
        <v>0.293999999761581</v>
      </c>
      <c r="AL136" s="689">
        <f t="shared" si="81"/>
        <v>0.101507311586052</v>
      </c>
      <c r="AM136" s="689">
        <f t="shared" si="81"/>
        <v>0.00991278195488722</v>
      </c>
      <c r="AN136" s="689">
        <f t="shared" si="81"/>
        <v>0.0470857142857143</v>
      </c>
      <c r="AO136" s="689">
        <f t="shared" si="81"/>
        <v>0.423110260336907</v>
      </c>
    </row>
    <row r="139" ht="54" spans="1:34">
      <c r="A139" s="763"/>
      <c r="B139" s="764" t="s">
        <v>685</v>
      </c>
      <c r="C139" s="765" t="s">
        <v>686</v>
      </c>
      <c r="AH139" s="767"/>
    </row>
    <row r="140" spans="1:34">
      <c r="A140" s="301" t="s">
        <v>26</v>
      </c>
      <c r="B140" s="763">
        <v>4271</v>
      </c>
      <c r="C140" s="766">
        <f>B140/B154</f>
        <v>0.841079165025601</v>
      </c>
      <c r="AH140" s="767"/>
    </row>
    <row r="141" spans="1:34">
      <c r="A141" s="301" t="s">
        <v>30</v>
      </c>
      <c r="B141" s="763">
        <v>481</v>
      </c>
      <c r="C141" s="766">
        <f>B141/B155</f>
        <v>0.670850767085077</v>
      </c>
      <c r="AH141" s="767"/>
    </row>
    <row r="142" spans="1:34">
      <c r="A142" s="301" t="s">
        <v>32</v>
      </c>
      <c r="B142" s="763">
        <v>1024</v>
      </c>
      <c r="C142" s="766">
        <f>B142/B157</f>
        <v>0.691424713031735</v>
      </c>
      <c r="G142" s="767"/>
      <c r="AH142" s="767"/>
    </row>
    <row r="143" spans="1:34">
      <c r="A143" s="301" t="s">
        <v>37</v>
      </c>
      <c r="B143" s="763">
        <v>229</v>
      </c>
      <c r="C143" s="766">
        <f>B143/B161</f>
        <v>0.760797342192691</v>
      </c>
      <c r="G143" s="768"/>
      <c r="AH143" s="767"/>
    </row>
    <row r="144" spans="1:34">
      <c r="A144" s="301" t="s">
        <v>687</v>
      </c>
      <c r="B144" s="763">
        <v>1527</v>
      </c>
      <c r="C144" s="766">
        <f>B144/(B162+B151)</f>
        <v>0.811802232854864</v>
      </c>
      <c r="G144" s="767"/>
      <c r="AH144" s="767"/>
    </row>
    <row r="145" spans="1:34">
      <c r="A145" s="301" t="s">
        <v>688</v>
      </c>
      <c r="B145" s="763">
        <v>752</v>
      </c>
      <c r="C145" s="766">
        <f>B145/(B163+B156+B167+B164)</f>
        <v>0.845894263217098</v>
      </c>
      <c r="G145" s="767"/>
      <c r="AH145" s="767"/>
    </row>
    <row r="146" spans="1:34">
      <c r="A146" s="301" t="s">
        <v>689</v>
      </c>
      <c r="B146" s="763">
        <v>758</v>
      </c>
      <c r="C146" s="766">
        <f>B146/(B158+B152+B166+B165+B170)</f>
        <v>0.580398162327718</v>
      </c>
      <c r="G146" s="767"/>
      <c r="AH146" s="767"/>
    </row>
    <row r="147" spans="1:34">
      <c r="A147" s="301" t="s">
        <v>690</v>
      </c>
      <c r="B147" s="763">
        <v>412</v>
      </c>
      <c r="C147" s="766">
        <f>B147/(B159+B153+B169+B150)</f>
        <v>0.619548872180451</v>
      </c>
      <c r="G147" s="767"/>
      <c r="AH147" s="767"/>
    </row>
    <row r="148" spans="2:34">
      <c r="B148"/>
      <c r="G148" s="767"/>
      <c r="AH148" s="767"/>
    </row>
    <row r="149" spans="1:2">
      <c r="A149" s="301"/>
      <c r="B149" s="769" t="s">
        <v>691</v>
      </c>
    </row>
    <row r="150" spans="1:39">
      <c r="A150" s="673" t="s">
        <v>21</v>
      </c>
      <c r="B150" s="301">
        <v>70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</row>
    <row r="151" spans="1:40">
      <c r="A151" s="673" t="s">
        <v>22</v>
      </c>
      <c r="B151" s="301">
        <v>1034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36"/>
    </row>
    <row r="152" spans="1:7">
      <c r="A152" s="673" t="s">
        <v>289</v>
      </c>
      <c r="B152" s="301">
        <v>27</v>
      </c>
      <c r="G152" s="767"/>
    </row>
    <row r="153" spans="1:7">
      <c r="A153" s="673" t="s">
        <v>25</v>
      </c>
      <c r="B153" s="301">
        <v>196</v>
      </c>
      <c r="G153" s="767"/>
    </row>
    <row r="154" spans="1:7">
      <c r="A154" s="673" t="s">
        <v>26</v>
      </c>
      <c r="B154" s="301">
        <v>5078</v>
      </c>
      <c r="G154" s="767"/>
    </row>
    <row r="155" spans="1:7">
      <c r="A155" s="673" t="s">
        <v>30</v>
      </c>
      <c r="B155" s="301">
        <v>717</v>
      </c>
      <c r="G155" s="767"/>
    </row>
    <row r="156" spans="1:7">
      <c r="A156" s="673" t="s">
        <v>31</v>
      </c>
      <c r="B156" s="301">
        <v>115</v>
      </c>
      <c r="G156" s="767"/>
    </row>
    <row r="157" spans="1:7">
      <c r="A157" s="673" t="s">
        <v>32</v>
      </c>
      <c r="B157" s="301">
        <v>1481</v>
      </c>
      <c r="G157" s="767"/>
    </row>
    <row r="158" spans="1:7">
      <c r="A158" s="673" t="s">
        <v>29</v>
      </c>
      <c r="B158" s="301">
        <v>24</v>
      </c>
      <c r="G158" s="767"/>
    </row>
    <row r="159" spans="1:7">
      <c r="A159" s="673" t="s">
        <v>34</v>
      </c>
      <c r="B159" s="301">
        <v>323</v>
      </c>
      <c r="G159" s="767"/>
    </row>
    <row r="160" spans="1:7">
      <c r="A160" s="673" t="s">
        <v>35</v>
      </c>
      <c r="B160" s="301">
        <v>9</v>
      </c>
      <c r="G160" s="767"/>
    </row>
    <row r="161" spans="1:7">
      <c r="A161" s="673" t="s">
        <v>37</v>
      </c>
      <c r="B161" s="301">
        <v>301</v>
      </c>
      <c r="G161" s="767"/>
    </row>
    <row r="162" spans="1:7">
      <c r="A162" s="673" t="s">
        <v>44</v>
      </c>
      <c r="B162" s="301">
        <v>847</v>
      </c>
      <c r="G162" s="767"/>
    </row>
    <row r="163" spans="1:7">
      <c r="A163" s="673" t="s">
        <v>45</v>
      </c>
      <c r="B163" s="301">
        <v>315</v>
      </c>
      <c r="G163" s="767"/>
    </row>
    <row r="164" spans="1:7">
      <c r="A164" s="673" t="s">
        <v>46</v>
      </c>
      <c r="B164" s="301">
        <v>339</v>
      </c>
      <c r="G164" s="768"/>
    </row>
    <row r="165" spans="1:2">
      <c r="A165" s="673" t="s">
        <v>47</v>
      </c>
      <c r="B165" s="301">
        <v>142</v>
      </c>
    </row>
    <row r="166" spans="1:2">
      <c r="A166" s="673" t="s">
        <v>48</v>
      </c>
      <c r="B166" s="301">
        <v>384</v>
      </c>
    </row>
    <row r="167" spans="1:2">
      <c r="A167" s="673" t="s">
        <v>50</v>
      </c>
      <c r="B167" s="301">
        <v>120</v>
      </c>
    </row>
    <row r="168" spans="1:2">
      <c r="A168" s="673" t="s">
        <v>51</v>
      </c>
      <c r="B168" s="301">
        <v>16</v>
      </c>
    </row>
    <row r="169" spans="1:2">
      <c r="A169" s="673" t="s">
        <v>52</v>
      </c>
      <c r="B169" s="301">
        <v>76</v>
      </c>
    </row>
    <row r="170" spans="1:2">
      <c r="A170" s="673" t="s">
        <v>53</v>
      </c>
      <c r="B170" s="301">
        <v>729</v>
      </c>
    </row>
    <row r="174" spans="1:9">
      <c r="A174" s="672" t="s">
        <v>692</v>
      </c>
      <c r="B174" s="672"/>
      <c r="I174" s="20"/>
    </row>
    <row r="175" customFormat="1" spans="1:9">
      <c r="A175" s="656"/>
      <c r="B175" s="656"/>
      <c r="I175" s="20"/>
    </row>
    <row r="176" ht="40.5" spans="1:9">
      <c r="A176" s="770" t="s">
        <v>633</v>
      </c>
      <c r="B176" s="770" t="s">
        <v>693</v>
      </c>
      <c r="C176" s="770" t="s">
        <v>129</v>
      </c>
      <c r="D176" s="770" t="s">
        <v>694</v>
      </c>
      <c r="E176" s="770" t="s">
        <v>695</v>
      </c>
      <c r="F176" s="770" t="s">
        <v>696</v>
      </c>
      <c r="G176" s="770" t="s">
        <v>697</v>
      </c>
      <c r="H176" s="770" t="s">
        <v>698</v>
      </c>
      <c r="I176" s="770" t="s">
        <v>699</v>
      </c>
    </row>
    <row r="177" spans="1:9">
      <c r="A177" s="771" t="s">
        <v>700</v>
      </c>
      <c r="B177" s="771">
        <v>2</v>
      </c>
      <c r="C177" s="771" t="s">
        <v>345</v>
      </c>
      <c r="D177" s="771" t="s">
        <v>701</v>
      </c>
      <c r="E177" s="771">
        <v>350</v>
      </c>
      <c r="F177" s="772">
        <v>323.75</v>
      </c>
      <c r="G177" s="773">
        <v>0.925</v>
      </c>
      <c r="H177" s="771">
        <v>1990</v>
      </c>
      <c r="I177" s="771">
        <v>2008</v>
      </c>
    </row>
    <row r="178" spans="1:9">
      <c r="A178" s="771" t="s">
        <v>700</v>
      </c>
      <c r="B178" s="771">
        <v>3</v>
      </c>
      <c r="C178" s="771" t="s">
        <v>345</v>
      </c>
      <c r="D178" s="771" t="s">
        <v>701</v>
      </c>
      <c r="E178" s="771">
        <v>165</v>
      </c>
      <c r="F178" s="772">
        <v>152.625</v>
      </c>
      <c r="G178" s="773">
        <v>0.925</v>
      </c>
      <c r="H178" s="771">
        <v>1990</v>
      </c>
      <c r="I178" s="771">
        <v>2008</v>
      </c>
    </row>
    <row r="179" spans="1:9">
      <c r="A179" s="774" t="s">
        <v>700</v>
      </c>
      <c r="B179" s="775">
        <v>35</v>
      </c>
      <c r="C179" s="775" t="s">
        <v>326</v>
      </c>
      <c r="D179" s="775" t="s">
        <v>702</v>
      </c>
      <c r="E179" s="775">
        <v>690</v>
      </c>
      <c r="F179" s="776">
        <v>638.25</v>
      </c>
      <c r="G179" s="777">
        <v>0.925</v>
      </c>
      <c r="H179" s="775">
        <v>2012</v>
      </c>
      <c r="I179" s="775">
        <v>2012</v>
      </c>
    </row>
    <row r="180" spans="1:9">
      <c r="A180" s="774" t="s">
        <v>700</v>
      </c>
      <c r="B180" s="775">
        <v>105</v>
      </c>
      <c r="C180" s="775" t="s">
        <v>326</v>
      </c>
      <c r="D180" s="775" t="s">
        <v>703</v>
      </c>
      <c r="E180" s="775">
        <v>420</v>
      </c>
      <c r="F180" s="776">
        <v>388.5</v>
      </c>
      <c r="G180" s="777">
        <v>0.925</v>
      </c>
      <c r="H180" s="775">
        <v>1998</v>
      </c>
      <c r="I180" s="775">
        <v>2010</v>
      </c>
    </row>
    <row r="181" spans="1:9">
      <c r="A181" s="771" t="s">
        <v>700</v>
      </c>
      <c r="B181" s="771">
        <v>4</v>
      </c>
      <c r="C181" s="771" t="s">
        <v>327</v>
      </c>
      <c r="D181" s="771" t="s">
        <v>704</v>
      </c>
      <c r="E181" s="771">
        <v>218</v>
      </c>
      <c r="F181" s="772">
        <v>174.182</v>
      </c>
      <c r="G181" s="773">
        <v>0.799</v>
      </c>
      <c r="H181" s="771">
        <v>1990</v>
      </c>
      <c r="I181" s="771">
        <v>2003</v>
      </c>
    </row>
    <row r="182" spans="1:9">
      <c r="A182" s="771" t="s">
        <v>700</v>
      </c>
      <c r="B182" s="771">
        <v>70</v>
      </c>
      <c r="C182" s="771" t="s">
        <v>327</v>
      </c>
      <c r="D182" s="771" t="s">
        <v>705</v>
      </c>
      <c r="E182" s="771">
        <v>330</v>
      </c>
      <c r="F182" s="772">
        <v>263.67</v>
      </c>
      <c r="G182" s="773">
        <v>0.799</v>
      </c>
      <c r="H182" s="771">
        <v>1990</v>
      </c>
      <c r="I182" s="771">
        <v>2006</v>
      </c>
    </row>
    <row r="183" spans="1:9">
      <c r="A183" s="774" t="s">
        <v>700</v>
      </c>
      <c r="B183" s="775">
        <v>32</v>
      </c>
      <c r="C183" s="775" t="s">
        <v>328</v>
      </c>
      <c r="D183" s="775" t="s">
        <v>706</v>
      </c>
      <c r="E183" s="775">
        <v>433</v>
      </c>
      <c r="F183" s="776">
        <v>164.107</v>
      </c>
      <c r="G183" s="777">
        <v>0.379</v>
      </c>
      <c r="H183" s="775">
        <v>1990</v>
      </c>
      <c r="I183" s="775">
        <v>2007</v>
      </c>
    </row>
    <row r="184" spans="1:9">
      <c r="A184" s="774" t="s">
        <v>700</v>
      </c>
      <c r="B184" s="775">
        <v>102</v>
      </c>
      <c r="C184" s="775" t="s">
        <v>328</v>
      </c>
      <c r="D184" s="775" t="s">
        <v>707</v>
      </c>
      <c r="E184" s="775">
        <v>350</v>
      </c>
      <c r="F184" s="776">
        <v>132.65</v>
      </c>
      <c r="G184" s="777">
        <v>0.379</v>
      </c>
      <c r="H184" s="775">
        <v>2007</v>
      </c>
      <c r="I184" s="775">
        <v>2008</v>
      </c>
    </row>
    <row r="185" spans="1:12">
      <c r="A185" s="771" t="s">
        <v>700</v>
      </c>
      <c r="B185" s="189">
        <v>21</v>
      </c>
      <c r="C185" s="189" t="s">
        <v>335</v>
      </c>
      <c r="D185" s="189" t="s">
        <v>708</v>
      </c>
      <c r="E185" s="189">
        <v>439</v>
      </c>
      <c r="F185" s="778">
        <v>406.075</v>
      </c>
      <c r="G185" s="779">
        <v>0.925</v>
      </c>
      <c r="H185" s="189">
        <v>2013</v>
      </c>
      <c r="I185" s="189">
        <v>2013</v>
      </c>
      <c r="L185" s="97"/>
    </row>
    <row r="186" spans="1:9">
      <c r="A186" s="771" t="s">
        <v>700</v>
      </c>
      <c r="B186" s="189">
        <v>22</v>
      </c>
      <c r="C186" s="189" t="s">
        <v>335</v>
      </c>
      <c r="D186" s="189" t="s">
        <v>709</v>
      </c>
      <c r="E186" s="189">
        <v>405</v>
      </c>
      <c r="F186" s="778">
        <v>374.625</v>
      </c>
      <c r="G186" s="779">
        <v>0.925</v>
      </c>
      <c r="H186" s="189">
        <v>2013</v>
      </c>
      <c r="I186" s="189">
        <v>2013</v>
      </c>
    </row>
    <row r="187" spans="1:9">
      <c r="A187" s="771" t="s">
        <v>700</v>
      </c>
      <c r="B187" s="189">
        <v>23</v>
      </c>
      <c r="C187" s="189" t="s">
        <v>335</v>
      </c>
      <c r="D187" s="189" t="s">
        <v>710</v>
      </c>
      <c r="E187" s="189">
        <v>256</v>
      </c>
      <c r="F187" s="778">
        <v>236.8</v>
      </c>
      <c r="G187" s="779">
        <v>0.925</v>
      </c>
      <c r="H187" s="189">
        <v>2012</v>
      </c>
      <c r="I187" s="189">
        <v>2012</v>
      </c>
    </row>
    <row r="188" spans="1:9">
      <c r="A188" s="771" t="s">
        <v>700</v>
      </c>
      <c r="B188" s="189">
        <v>104</v>
      </c>
      <c r="C188" s="189" t="s">
        <v>335</v>
      </c>
      <c r="D188" s="189" t="s">
        <v>711</v>
      </c>
      <c r="E188" s="189">
        <v>400</v>
      </c>
      <c r="F188" s="778">
        <v>370</v>
      </c>
      <c r="G188" s="779">
        <v>0.925</v>
      </c>
      <c r="H188" s="189">
        <v>1990</v>
      </c>
      <c r="I188" s="189">
        <v>2008</v>
      </c>
    </row>
    <row r="189" spans="1:12">
      <c r="A189" s="774" t="s">
        <v>700</v>
      </c>
      <c r="B189" s="775">
        <v>19</v>
      </c>
      <c r="C189" s="775" t="s">
        <v>712</v>
      </c>
      <c r="D189" s="775" t="s">
        <v>713</v>
      </c>
      <c r="E189" s="775">
        <v>427</v>
      </c>
      <c r="F189" s="776">
        <v>394.975</v>
      </c>
      <c r="G189" s="777">
        <v>0.925</v>
      </c>
      <c r="H189" s="775">
        <v>1990</v>
      </c>
      <c r="I189" s="775">
        <v>1990</v>
      </c>
      <c r="L189" s="97"/>
    </row>
    <row r="190" spans="1:9">
      <c r="A190" s="774" t="s">
        <v>700</v>
      </c>
      <c r="B190" s="775">
        <v>20</v>
      </c>
      <c r="C190" s="775" t="s">
        <v>712</v>
      </c>
      <c r="D190" s="775" t="s">
        <v>713</v>
      </c>
      <c r="E190" s="775">
        <v>451</v>
      </c>
      <c r="F190" s="776">
        <v>417.175</v>
      </c>
      <c r="G190" s="777">
        <v>0.925</v>
      </c>
      <c r="H190" s="775">
        <v>1990</v>
      </c>
      <c r="I190" s="775">
        <v>1990</v>
      </c>
    </row>
    <row r="191" spans="1:9">
      <c r="A191" s="774" t="s">
        <v>700</v>
      </c>
      <c r="B191" s="775">
        <v>45</v>
      </c>
      <c r="C191" s="775" t="s">
        <v>712</v>
      </c>
      <c r="D191" s="775" t="s">
        <v>714</v>
      </c>
      <c r="E191" s="775">
        <v>330</v>
      </c>
      <c r="F191" s="776">
        <v>305.25</v>
      </c>
      <c r="G191" s="777">
        <v>0.925</v>
      </c>
      <c r="H191" s="775">
        <v>2006</v>
      </c>
      <c r="I191" s="775">
        <v>2006</v>
      </c>
    </row>
    <row r="192" spans="1:9">
      <c r="A192" s="774" t="s">
        <v>700</v>
      </c>
      <c r="B192" s="775">
        <v>83</v>
      </c>
      <c r="C192" s="775" t="s">
        <v>712</v>
      </c>
      <c r="D192" s="775" t="s">
        <v>715</v>
      </c>
      <c r="E192" s="775">
        <v>1090</v>
      </c>
      <c r="F192" s="776">
        <v>1008.25</v>
      </c>
      <c r="G192" s="777">
        <v>0.925</v>
      </c>
      <c r="H192" s="775">
        <v>1990</v>
      </c>
      <c r="I192" s="775">
        <v>2005</v>
      </c>
    </row>
    <row r="193" spans="1:9">
      <c r="A193" s="774" t="s">
        <v>700</v>
      </c>
      <c r="B193" s="775">
        <v>85</v>
      </c>
      <c r="C193" s="775" t="s">
        <v>712</v>
      </c>
      <c r="D193" s="775" t="s">
        <v>716</v>
      </c>
      <c r="E193" s="775">
        <v>479</v>
      </c>
      <c r="F193" s="776">
        <v>443.075</v>
      </c>
      <c r="G193" s="777">
        <v>0.925</v>
      </c>
      <c r="H193" s="775">
        <v>1990</v>
      </c>
      <c r="I193" s="775">
        <v>2008</v>
      </c>
    </row>
    <row r="194" spans="1:9">
      <c r="A194" s="774" t="s">
        <v>700</v>
      </c>
      <c r="B194" s="775">
        <v>103</v>
      </c>
      <c r="C194" s="775" t="s">
        <v>712</v>
      </c>
      <c r="D194" s="775" t="s">
        <v>717</v>
      </c>
      <c r="E194" s="775">
        <v>700</v>
      </c>
      <c r="F194" s="776">
        <v>647.5</v>
      </c>
      <c r="G194" s="777">
        <v>0.925</v>
      </c>
      <c r="H194" s="775">
        <v>1990</v>
      </c>
      <c r="I194" s="775">
        <v>2013</v>
      </c>
    </row>
    <row r="195" spans="1:9">
      <c r="A195" s="771" t="s">
        <v>700</v>
      </c>
      <c r="B195" s="189">
        <v>80</v>
      </c>
      <c r="C195" s="189" t="s">
        <v>333</v>
      </c>
      <c r="D195" s="189" t="s">
        <v>718</v>
      </c>
      <c r="E195" s="189">
        <v>150</v>
      </c>
      <c r="F195" s="778">
        <v>138.75</v>
      </c>
      <c r="G195" s="779">
        <v>0.925</v>
      </c>
      <c r="H195" s="189">
        <v>1990</v>
      </c>
      <c r="I195" s="189">
        <v>1999</v>
      </c>
    </row>
    <row r="196" spans="1:9">
      <c r="A196" s="774" t="s">
        <v>700</v>
      </c>
      <c r="B196" s="775">
        <v>71</v>
      </c>
      <c r="C196" s="775" t="s">
        <v>342</v>
      </c>
      <c r="D196" s="775" t="s">
        <v>719</v>
      </c>
      <c r="E196" s="775">
        <v>470</v>
      </c>
      <c r="F196" s="776">
        <v>425.82</v>
      </c>
      <c r="G196" s="777">
        <v>0.906</v>
      </c>
      <c r="H196" s="775">
        <v>1990</v>
      </c>
      <c r="I196" s="775">
        <v>2003</v>
      </c>
    </row>
    <row r="197" spans="1:9">
      <c r="A197" s="771" t="s">
        <v>700</v>
      </c>
      <c r="B197" s="189">
        <v>106</v>
      </c>
      <c r="C197" s="189" t="s">
        <v>337</v>
      </c>
      <c r="D197" s="189" t="s">
        <v>720</v>
      </c>
      <c r="E197" s="189">
        <v>600</v>
      </c>
      <c r="F197" s="778">
        <v>555</v>
      </c>
      <c r="G197" s="779">
        <v>0.925</v>
      </c>
      <c r="H197" s="189">
        <v>1990</v>
      </c>
      <c r="I197" s="189">
        <v>2009</v>
      </c>
    </row>
    <row r="198" spans="1:9">
      <c r="A198" s="774" t="s">
        <v>700</v>
      </c>
      <c r="B198" s="775">
        <v>72</v>
      </c>
      <c r="C198" s="775" t="s">
        <v>344</v>
      </c>
      <c r="D198" s="775" t="s">
        <v>721</v>
      </c>
      <c r="E198" s="775">
        <v>565</v>
      </c>
      <c r="F198" s="776">
        <v>522.625</v>
      </c>
      <c r="G198" s="777">
        <v>0.925</v>
      </c>
      <c r="H198" s="775">
        <v>2010</v>
      </c>
      <c r="I198" s="775">
        <v>2013</v>
      </c>
    </row>
    <row r="199" spans="1:9">
      <c r="A199" s="774" t="s">
        <v>700</v>
      </c>
      <c r="B199" s="775">
        <v>73</v>
      </c>
      <c r="C199" s="775" t="s">
        <v>344</v>
      </c>
      <c r="D199" s="775" t="s">
        <v>721</v>
      </c>
      <c r="E199" s="775">
        <v>565</v>
      </c>
      <c r="F199" s="776">
        <v>522.625</v>
      </c>
      <c r="G199" s="777">
        <v>0.925</v>
      </c>
      <c r="H199" s="775">
        <v>2010</v>
      </c>
      <c r="I199" s="775">
        <v>2013</v>
      </c>
    </row>
    <row r="200" spans="1:9">
      <c r="A200" s="774" t="s">
        <v>700</v>
      </c>
      <c r="B200" s="775">
        <v>107</v>
      </c>
      <c r="C200" s="775" t="s">
        <v>344</v>
      </c>
      <c r="D200" s="775" t="s">
        <v>722</v>
      </c>
      <c r="E200" s="775">
        <v>450</v>
      </c>
      <c r="F200" s="776">
        <v>416.25</v>
      </c>
      <c r="G200" s="777">
        <v>0.925</v>
      </c>
      <c r="H200" s="775">
        <v>1990</v>
      </c>
      <c r="I200" s="775">
        <v>2013</v>
      </c>
    </row>
    <row r="201" spans="1:9">
      <c r="A201" s="774" t="s">
        <v>700</v>
      </c>
      <c r="B201" s="775">
        <v>108</v>
      </c>
      <c r="C201" s="775" t="s">
        <v>344</v>
      </c>
      <c r="D201" s="775" t="s">
        <v>722</v>
      </c>
      <c r="E201" s="775">
        <v>650</v>
      </c>
      <c r="F201" s="776">
        <v>601.25</v>
      </c>
      <c r="G201" s="777">
        <v>0.925</v>
      </c>
      <c r="H201" s="775">
        <v>1990</v>
      </c>
      <c r="I201" s="775">
        <v>2013</v>
      </c>
    </row>
    <row r="202" spans="1:9">
      <c r="A202" s="774" t="s">
        <v>700</v>
      </c>
      <c r="B202" s="775">
        <v>109</v>
      </c>
      <c r="C202" s="775" t="s">
        <v>344</v>
      </c>
      <c r="D202" s="775" t="s">
        <v>722</v>
      </c>
      <c r="E202" s="775">
        <v>670</v>
      </c>
      <c r="F202" s="776">
        <v>619.75</v>
      </c>
      <c r="G202" s="777">
        <v>0.925</v>
      </c>
      <c r="H202" s="775">
        <v>1990</v>
      </c>
      <c r="I202" s="775">
        <v>2001</v>
      </c>
    </row>
    <row r="203" spans="1:9">
      <c r="A203" s="771" t="s">
        <v>700</v>
      </c>
      <c r="B203" s="189">
        <v>6</v>
      </c>
      <c r="C203" s="189" t="s">
        <v>346</v>
      </c>
      <c r="D203" s="189" t="s">
        <v>723</v>
      </c>
      <c r="E203" s="189">
        <v>250</v>
      </c>
      <c r="F203" s="778">
        <v>196.75</v>
      </c>
      <c r="G203" s="779">
        <v>0.787</v>
      </c>
      <c r="H203" s="189">
        <v>1990</v>
      </c>
      <c r="I203" s="189">
        <v>1999</v>
      </c>
    </row>
    <row r="204" spans="1:9">
      <c r="A204" s="771" t="s">
        <v>700</v>
      </c>
      <c r="B204" s="189">
        <v>7</v>
      </c>
      <c r="C204" s="189" t="s">
        <v>346</v>
      </c>
      <c r="D204" s="189" t="s">
        <v>723</v>
      </c>
      <c r="E204" s="189">
        <v>250</v>
      </c>
      <c r="F204" s="778">
        <v>196.75</v>
      </c>
      <c r="G204" s="779">
        <v>0.787</v>
      </c>
      <c r="H204" s="189">
        <v>1990</v>
      </c>
      <c r="I204" s="189">
        <v>1999</v>
      </c>
    </row>
    <row r="205" spans="1:9">
      <c r="A205" s="771" t="s">
        <v>700</v>
      </c>
      <c r="B205" s="189">
        <v>110</v>
      </c>
      <c r="C205" s="189" t="s">
        <v>346</v>
      </c>
      <c r="D205" s="189" t="s">
        <v>724</v>
      </c>
      <c r="E205" s="189">
        <v>436</v>
      </c>
      <c r="F205" s="778">
        <v>343.132</v>
      </c>
      <c r="G205" s="779">
        <v>0.787</v>
      </c>
      <c r="H205" s="189">
        <v>1993</v>
      </c>
      <c r="I205" s="189">
        <v>2008</v>
      </c>
    </row>
    <row r="206" spans="1:9">
      <c r="A206" s="771" t="s">
        <v>700</v>
      </c>
      <c r="B206" s="189">
        <v>111</v>
      </c>
      <c r="C206" s="189" t="s">
        <v>346</v>
      </c>
      <c r="D206" s="189" t="s">
        <v>725</v>
      </c>
      <c r="E206" s="189">
        <v>594</v>
      </c>
      <c r="F206" s="778">
        <v>467.478</v>
      </c>
      <c r="G206" s="779">
        <v>0.787</v>
      </c>
      <c r="H206" s="189">
        <v>1990</v>
      </c>
      <c r="I206" s="189">
        <v>2010</v>
      </c>
    </row>
    <row r="207" spans="1:9">
      <c r="A207" s="771" t="s">
        <v>700</v>
      </c>
      <c r="B207" s="189">
        <v>112</v>
      </c>
      <c r="C207" s="189" t="s">
        <v>346</v>
      </c>
      <c r="D207" s="189" t="s">
        <v>725</v>
      </c>
      <c r="E207" s="189">
        <v>594</v>
      </c>
      <c r="F207" s="778">
        <v>467.478</v>
      </c>
      <c r="G207" s="779">
        <v>0.787</v>
      </c>
      <c r="H207" s="189">
        <v>1990</v>
      </c>
      <c r="I207" s="189">
        <v>2010</v>
      </c>
    </row>
    <row r="208" spans="1:9">
      <c r="A208" s="771" t="s">
        <v>700</v>
      </c>
      <c r="B208" s="189">
        <v>113</v>
      </c>
      <c r="C208" s="189" t="s">
        <v>346</v>
      </c>
      <c r="D208" s="189" t="s">
        <v>726</v>
      </c>
      <c r="E208" s="189">
        <v>177</v>
      </c>
      <c r="F208" s="778">
        <v>139.299</v>
      </c>
      <c r="G208" s="779">
        <v>0.787</v>
      </c>
      <c r="H208" s="189">
        <v>1990</v>
      </c>
      <c r="I208" s="189">
        <v>2001</v>
      </c>
    </row>
    <row r="209" spans="1:9">
      <c r="A209" s="771" t="s">
        <v>700</v>
      </c>
      <c r="B209" s="189">
        <v>114</v>
      </c>
      <c r="C209" s="189" t="s">
        <v>346</v>
      </c>
      <c r="D209" s="189" t="s">
        <v>726</v>
      </c>
      <c r="E209" s="189">
        <v>125</v>
      </c>
      <c r="F209" s="778">
        <v>98.375</v>
      </c>
      <c r="G209" s="779">
        <v>0.787</v>
      </c>
      <c r="H209" s="189">
        <v>1990</v>
      </c>
      <c r="I209" s="189">
        <v>2001</v>
      </c>
    </row>
    <row r="210" spans="1:9">
      <c r="A210" s="771" t="s">
        <v>700</v>
      </c>
      <c r="B210" s="189">
        <v>115</v>
      </c>
      <c r="C210" s="189" t="s">
        <v>346</v>
      </c>
      <c r="D210" s="189" t="s">
        <v>727</v>
      </c>
      <c r="E210" s="189">
        <v>280</v>
      </c>
      <c r="F210" s="778">
        <v>220.36</v>
      </c>
      <c r="G210" s="779">
        <v>0.787</v>
      </c>
      <c r="H210" s="189">
        <v>1990</v>
      </c>
      <c r="I210" s="189">
        <v>2012</v>
      </c>
    </row>
    <row r="211" spans="1:9">
      <c r="A211" s="771" t="s">
        <v>700</v>
      </c>
      <c r="B211" s="189">
        <v>116</v>
      </c>
      <c r="C211" s="189" t="s">
        <v>346</v>
      </c>
      <c r="D211" s="189" t="s">
        <v>727</v>
      </c>
      <c r="E211" s="189">
        <v>280</v>
      </c>
      <c r="F211" s="778">
        <v>220.36</v>
      </c>
      <c r="G211" s="779">
        <v>0.787</v>
      </c>
      <c r="H211" s="189">
        <v>1990</v>
      </c>
      <c r="I211" s="189">
        <v>1990</v>
      </c>
    </row>
    <row r="212" spans="1:9">
      <c r="A212" s="774" t="s">
        <v>700</v>
      </c>
      <c r="B212" s="775">
        <v>86</v>
      </c>
      <c r="C212" s="775" t="s">
        <v>348</v>
      </c>
      <c r="D212" s="775" t="s">
        <v>728</v>
      </c>
      <c r="E212" s="775">
        <v>300</v>
      </c>
      <c r="F212" s="776">
        <v>175.2</v>
      </c>
      <c r="G212" s="777">
        <v>0.584</v>
      </c>
      <c r="H212" s="775">
        <v>1990</v>
      </c>
      <c r="I212" s="775">
        <v>1990</v>
      </c>
    </row>
    <row r="213" spans="1:9">
      <c r="A213" s="774" t="s">
        <v>700</v>
      </c>
      <c r="B213" s="775">
        <v>90</v>
      </c>
      <c r="C213" s="775" t="s">
        <v>348</v>
      </c>
      <c r="D213" s="775" t="s">
        <v>729</v>
      </c>
      <c r="E213" s="775">
        <v>300</v>
      </c>
      <c r="F213" s="776">
        <v>175.2</v>
      </c>
      <c r="G213" s="777">
        <v>0.584</v>
      </c>
      <c r="H213" s="775">
        <v>1990</v>
      </c>
      <c r="I213" s="775">
        <v>1990</v>
      </c>
    </row>
    <row r="214" spans="1:9">
      <c r="A214" s="774" t="s">
        <v>700</v>
      </c>
      <c r="B214" s="775">
        <v>91</v>
      </c>
      <c r="C214" s="775" t="s">
        <v>348</v>
      </c>
      <c r="D214" s="775" t="s">
        <v>729</v>
      </c>
      <c r="E214" s="775">
        <v>300</v>
      </c>
      <c r="F214" s="776">
        <v>175.2</v>
      </c>
      <c r="G214" s="777">
        <v>0.584</v>
      </c>
      <c r="H214" s="775">
        <v>1990</v>
      </c>
      <c r="I214" s="775">
        <v>2000</v>
      </c>
    </row>
    <row r="215" spans="1:9">
      <c r="A215" s="774" t="s">
        <v>700</v>
      </c>
      <c r="B215" s="775">
        <v>92</v>
      </c>
      <c r="C215" s="775" t="s">
        <v>348</v>
      </c>
      <c r="D215" s="775" t="s">
        <v>730</v>
      </c>
      <c r="E215" s="775">
        <v>330</v>
      </c>
      <c r="F215" s="776">
        <v>192.72</v>
      </c>
      <c r="G215" s="777">
        <v>0.584</v>
      </c>
      <c r="H215" s="775">
        <v>1990</v>
      </c>
      <c r="I215" s="775">
        <v>1999</v>
      </c>
    </row>
    <row r="216" spans="1:9">
      <c r="A216" s="774" t="s">
        <v>700</v>
      </c>
      <c r="B216" s="775">
        <v>93</v>
      </c>
      <c r="C216" s="775" t="s">
        <v>348</v>
      </c>
      <c r="D216" s="775" t="s">
        <v>731</v>
      </c>
      <c r="E216" s="775">
        <v>300</v>
      </c>
      <c r="F216" s="776">
        <v>175.2</v>
      </c>
      <c r="G216" s="777">
        <v>0.584</v>
      </c>
      <c r="H216" s="775">
        <v>1990</v>
      </c>
      <c r="I216" s="775">
        <v>1990</v>
      </c>
    </row>
    <row r="217" spans="1:9">
      <c r="A217" s="774" t="s">
        <v>700</v>
      </c>
      <c r="B217" s="775">
        <v>94</v>
      </c>
      <c r="C217" s="775" t="s">
        <v>348</v>
      </c>
      <c r="D217" s="775" t="s">
        <v>731</v>
      </c>
      <c r="E217" s="775">
        <v>300</v>
      </c>
      <c r="F217" s="776">
        <v>175.2</v>
      </c>
      <c r="G217" s="777">
        <v>0.584</v>
      </c>
      <c r="H217" s="775">
        <v>1990</v>
      </c>
      <c r="I217" s="775">
        <v>1990</v>
      </c>
    </row>
    <row r="218" spans="1:9">
      <c r="A218" s="774" t="s">
        <v>700</v>
      </c>
      <c r="B218" s="775">
        <v>95</v>
      </c>
      <c r="C218" s="775" t="s">
        <v>348</v>
      </c>
      <c r="D218" s="775" t="s">
        <v>732</v>
      </c>
      <c r="E218" s="775">
        <v>340</v>
      </c>
      <c r="F218" s="776">
        <v>198.56</v>
      </c>
      <c r="G218" s="777">
        <v>0.584</v>
      </c>
      <c r="H218" s="775">
        <v>1990</v>
      </c>
      <c r="I218" s="775">
        <v>2000</v>
      </c>
    </row>
    <row r="219" spans="1:9">
      <c r="A219" s="771" t="s">
        <v>700</v>
      </c>
      <c r="B219" s="189">
        <v>8</v>
      </c>
      <c r="C219" s="189" t="s">
        <v>334</v>
      </c>
      <c r="D219" s="189" t="s">
        <v>733</v>
      </c>
      <c r="E219" s="189">
        <v>13</v>
      </c>
      <c r="F219" s="778">
        <v>12.025</v>
      </c>
      <c r="G219" s="779">
        <v>0.925</v>
      </c>
      <c r="H219" s="189">
        <v>1990</v>
      </c>
      <c r="I219" s="189">
        <v>1990</v>
      </c>
    </row>
    <row r="220" spans="1:9">
      <c r="A220" s="771" t="s">
        <v>700</v>
      </c>
      <c r="B220" s="189">
        <v>37</v>
      </c>
      <c r="C220" s="189" t="s">
        <v>334</v>
      </c>
      <c r="D220" s="189" t="s">
        <v>734</v>
      </c>
      <c r="E220" s="189">
        <v>400</v>
      </c>
      <c r="F220" s="778">
        <v>370</v>
      </c>
      <c r="G220" s="779">
        <v>0.925</v>
      </c>
      <c r="H220" s="189">
        <v>1990</v>
      </c>
      <c r="I220" s="189">
        <v>1999</v>
      </c>
    </row>
    <row r="221" spans="1:9">
      <c r="A221" s="771" t="s">
        <v>700</v>
      </c>
      <c r="B221" s="189">
        <v>38</v>
      </c>
      <c r="C221" s="189" t="s">
        <v>334</v>
      </c>
      <c r="D221" s="189" t="s">
        <v>735</v>
      </c>
      <c r="E221" s="189">
        <v>200</v>
      </c>
      <c r="F221" s="778">
        <v>185</v>
      </c>
      <c r="G221" s="779">
        <v>0.925</v>
      </c>
      <c r="H221" s="189">
        <v>1990</v>
      </c>
      <c r="I221" s="189">
        <v>1999</v>
      </c>
    </row>
    <row r="222" spans="1:9">
      <c r="A222" s="774" t="s">
        <v>700</v>
      </c>
      <c r="B222" s="775">
        <v>41</v>
      </c>
      <c r="C222" s="775" t="s">
        <v>353</v>
      </c>
      <c r="D222" s="775" t="s">
        <v>736</v>
      </c>
      <c r="E222" s="775">
        <v>580</v>
      </c>
      <c r="F222" s="776">
        <v>536.5</v>
      </c>
      <c r="G222" s="777">
        <v>0.925</v>
      </c>
      <c r="H222" s="775">
        <v>2007</v>
      </c>
      <c r="I222" s="775">
        <v>2009</v>
      </c>
    </row>
    <row r="223" spans="1:9">
      <c r="A223" s="774" t="s">
        <v>700</v>
      </c>
      <c r="B223" s="775">
        <v>42</v>
      </c>
      <c r="C223" s="775" t="s">
        <v>353</v>
      </c>
      <c r="D223" s="775" t="s">
        <v>737</v>
      </c>
      <c r="E223" s="775">
        <v>270</v>
      </c>
      <c r="F223" s="776">
        <v>249.75</v>
      </c>
      <c r="G223" s="777">
        <v>0.925</v>
      </c>
      <c r="H223" s="775">
        <v>2007</v>
      </c>
      <c r="I223" s="775">
        <v>2008</v>
      </c>
    </row>
    <row r="224" spans="1:9">
      <c r="A224" s="788" t="s">
        <v>700</v>
      </c>
      <c r="B224" s="788">
        <v>43</v>
      </c>
      <c r="C224" s="788" t="s">
        <v>353</v>
      </c>
      <c r="D224" s="788" t="s">
        <v>738</v>
      </c>
      <c r="E224" s="788">
        <v>380</v>
      </c>
      <c r="F224" s="789">
        <v>351.5</v>
      </c>
      <c r="G224" s="790">
        <v>0.925</v>
      </c>
      <c r="H224" s="788">
        <v>2007</v>
      </c>
      <c r="I224" s="788">
        <v>2009</v>
      </c>
    </row>
    <row r="226" spans="6:7">
      <c r="F226" s="791" t="s">
        <v>739</v>
      </c>
      <c r="G226" s="27" t="s">
        <v>740</v>
      </c>
    </row>
    <row r="227" customFormat="1" ht="40.5" spans="1:9">
      <c r="A227" s="770" t="s">
        <v>633</v>
      </c>
      <c r="B227" s="770" t="s">
        <v>741</v>
      </c>
      <c r="C227" s="770" t="s">
        <v>129</v>
      </c>
      <c r="D227" s="770" t="s">
        <v>694</v>
      </c>
      <c r="E227" s="770" t="s">
        <v>695</v>
      </c>
      <c r="F227" s="770" t="s">
        <v>696</v>
      </c>
      <c r="G227" s="770" t="s">
        <v>697</v>
      </c>
      <c r="H227" s="770" t="s">
        <v>698</v>
      </c>
      <c r="I227" s="770" t="s">
        <v>699</v>
      </c>
    </row>
    <row r="228" spans="1:11">
      <c r="A228" s="771"/>
      <c r="B228" s="189">
        <v>1</v>
      </c>
      <c r="C228" s="189" t="s">
        <v>742</v>
      </c>
      <c r="D228" s="189"/>
      <c r="E228" s="189">
        <v>1118</v>
      </c>
      <c r="F228" s="792">
        <f>E228*G228</f>
        <v>167.7</v>
      </c>
      <c r="G228" s="793">
        <v>0.15</v>
      </c>
      <c r="H228" s="189">
        <v>1993</v>
      </c>
      <c r="I228" s="189">
        <v>2010</v>
      </c>
      <c r="K228" s="794"/>
    </row>
    <row r="229" spans="1:11">
      <c r="A229" s="774"/>
      <c r="B229" s="775">
        <v>37</v>
      </c>
      <c r="C229" s="775" t="s">
        <v>743</v>
      </c>
      <c r="D229" s="775"/>
      <c r="E229" s="776">
        <v>328.5</v>
      </c>
      <c r="F229" s="792">
        <f>E229*G229</f>
        <v>246.375</v>
      </c>
      <c r="G229" s="793">
        <v>0.75</v>
      </c>
      <c r="H229" s="775">
        <v>1984</v>
      </c>
      <c r="I229" s="775">
        <v>0</v>
      </c>
      <c r="K229" s="794"/>
    </row>
    <row r="230" spans="1:11">
      <c r="A230" s="771"/>
      <c r="B230" s="189">
        <v>3</v>
      </c>
      <c r="C230" s="189" t="s">
        <v>744</v>
      </c>
      <c r="D230" s="189"/>
      <c r="E230" s="189">
        <v>400</v>
      </c>
      <c r="F230" s="792">
        <f>E230*G230</f>
        <v>128</v>
      </c>
      <c r="G230" s="793">
        <v>0.32</v>
      </c>
      <c r="H230" s="189">
        <v>1960</v>
      </c>
      <c r="I230" s="189">
        <v>1972</v>
      </c>
      <c r="K230" s="97"/>
    </row>
    <row r="231" spans="1:11">
      <c r="A231" s="774"/>
      <c r="B231" s="775">
        <v>107</v>
      </c>
      <c r="C231" s="775" t="s">
        <v>745</v>
      </c>
      <c r="D231" s="775"/>
      <c r="E231" s="775">
        <v>200</v>
      </c>
      <c r="F231" s="792">
        <f>E231*G231</f>
        <v>26.4</v>
      </c>
      <c r="G231" s="793">
        <v>0.132</v>
      </c>
      <c r="H231" s="775">
        <v>1969</v>
      </c>
      <c r="I231" s="775">
        <v>0</v>
      </c>
      <c r="K231" s="794"/>
    </row>
  </sheetData>
  <mergeCells count="135">
    <mergeCell ref="A5:C5"/>
    <mergeCell ref="C7:D7"/>
    <mergeCell ref="C11:D11"/>
    <mergeCell ref="C15:D15"/>
    <mergeCell ref="A24:C24"/>
    <mergeCell ref="C26:D26"/>
    <mergeCell ref="C27:D27"/>
    <mergeCell ref="C31:D31"/>
    <mergeCell ref="C35:D35"/>
    <mergeCell ref="C40:D40"/>
    <mergeCell ref="C44:D44"/>
    <mergeCell ref="A53:C53"/>
    <mergeCell ref="C55:D55"/>
    <mergeCell ref="C56:D56"/>
    <mergeCell ref="C57:D57"/>
    <mergeCell ref="C72:D72"/>
    <mergeCell ref="C73:D73"/>
    <mergeCell ref="C77:D77"/>
    <mergeCell ref="C78:D78"/>
    <mergeCell ref="A106:C106"/>
    <mergeCell ref="C108:D108"/>
    <mergeCell ref="C109:D109"/>
    <mergeCell ref="C110:D110"/>
    <mergeCell ref="C114:D114"/>
    <mergeCell ref="C115:D115"/>
    <mergeCell ref="C119:D119"/>
    <mergeCell ref="C120:D120"/>
    <mergeCell ref="C130:D130"/>
    <mergeCell ref="C131:D131"/>
    <mergeCell ref="C135:D135"/>
    <mergeCell ref="C136:D136"/>
    <mergeCell ref="A26:A27"/>
    <mergeCell ref="A55:A57"/>
    <mergeCell ref="A108:A110"/>
    <mergeCell ref="E5:E6"/>
    <mergeCell ref="E24:E25"/>
    <mergeCell ref="E53:E54"/>
    <mergeCell ref="E106:E107"/>
    <mergeCell ref="F5:F6"/>
    <mergeCell ref="F24:F25"/>
    <mergeCell ref="F53:F54"/>
    <mergeCell ref="F106:F107"/>
    <mergeCell ref="G5:G6"/>
    <mergeCell ref="G24:G25"/>
    <mergeCell ref="G53:G54"/>
    <mergeCell ref="G106:G107"/>
    <mergeCell ref="H5:H6"/>
    <mergeCell ref="H24:H25"/>
    <mergeCell ref="H53:H54"/>
    <mergeCell ref="H106:H107"/>
    <mergeCell ref="I5:I6"/>
    <mergeCell ref="I24:I25"/>
    <mergeCell ref="I53:I54"/>
    <mergeCell ref="I106:I107"/>
    <mergeCell ref="J5:J6"/>
    <mergeCell ref="J24:J25"/>
    <mergeCell ref="J53:J54"/>
    <mergeCell ref="J106:J107"/>
    <mergeCell ref="K5:K6"/>
    <mergeCell ref="K24:K25"/>
    <mergeCell ref="K53:K54"/>
    <mergeCell ref="K106:K107"/>
    <mergeCell ref="L5:L6"/>
    <mergeCell ref="L24:L25"/>
    <mergeCell ref="L53:L54"/>
    <mergeCell ref="L106:L107"/>
    <mergeCell ref="M5:M6"/>
    <mergeCell ref="M24:M25"/>
    <mergeCell ref="M53:M54"/>
    <mergeCell ref="M106:M107"/>
    <mergeCell ref="N5:N6"/>
    <mergeCell ref="N24:N25"/>
    <mergeCell ref="N53:N54"/>
    <mergeCell ref="N106:N107"/>
    <mergeCell ref="O5:O6"/>
    <mergeCell ref="O24:O25"/>
    <mergeCell ref="O53:O54"/>
    <mergeCell ref="O106:O107"/>
    <mergeCell ref="P5:P6"/>
    <mergeCell ref="P24:P25"/>
    <mergeCell ref="P53:P54"/>
    <mergeCell ref="P106:P107"/>
    <mergeCell ref="Q5:Q6"/>
    <mergeCell ref="Q24:Q25"/>
    <mergeCell ref="Q53:Q54"/>
    <mergeCell ref="Q106:Q107"/>
    <mergeCell ref="R5:R6"/>
    <mergeCell ref="R24:R25"/>
    <mergeCell ref="R53:R54"/>
    <mergeCell ref="R106:R107"/>
    <mergeCell ref="S5:S6"/>
    <mergeCell ref="S24:S25"/>
    <mergeCell ref="S53:S54"/>
    <mergeCell ref="S106:S107"/>
    <mergeCell ref="T5:T6"/>
    <mergeCell ref="T24:T25"/>
    <mergeCell ref="T53:T54"/>
    <mergeCell ref="T106:T107"/>
    <mergeCell ref="U5:U6"/>
    <mergeCell ref="U24:U25"/>
    <mergeCell ref="U53:U54"/>
    <mergeCell ref="U106:U107"/>
    <mergeCell ref="V5:V6"/>
    <mergeCell ref="V24:V25"/>
    <mergeCell ref="V53:V54"/>
    <mergeCell ref="V106:V107"/>
    <mergeCell ref="W5:W6"/>
    <mergeCell ref="W24:W25"/>
    <mergeCell ref="W53:W54"/>
    <mergeCell ref="W106:W107"/>
    <mergeCell ref="X5:X6"/>
    <mergeCell ref="X24:X25"/>
    <mergeCell ref="X53:X54"/>
    <mergeCell ref="X106:X107"/>
    <mergeCell ref="Y5:Y6"/>
    <mergeCell ref="Y24:Y25"/>
    <mergeCell ref="Y53:Y54"/>
    <mergeCell ref="Y106:Y107"/>
    <mergeCell ref="Z5:Z6"/>
    <mergeCell ref="Z24:Z25"/>
    <mergeCell ref="Z53:Z54"/>
    <mergeCell ref="Z106:Z107"/>
    <mergeCell ref="AA5:AA6"/>
    <mergeCell ref="AA24:AA25"/>
    <mergeCell ref="AA53:AA54"/>
    <mergeCell ref="AA106:AA107"/>
    <mergeCell ref="AB5:AB6"/>
    <mergeCell ref="AB53:AB54"/>
    <mergeCell ref="AB106:AB107"/>
    <mergeCell ref="AC53:AC54"/>
    <mergeCell ref="AC106:AC107"/>
    <mergeCell ref="AD53:AD54"/>
    <mergeCell ref="AD106:AD107"/>
    <mergeCell ref="AE53:AE54"/>
    <mergeCell ref="AE106:AE107"/>
  </mergeCells>
  <pageMargins left="0.7" right="0.7" top="0.75" bottom="0.75" header="0.3" footer="0.3"/>
  <pageSetup paperSize="9" orientation="portrait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tabColor theme="3" tint="0.799981688894314"/>
  </sheetPr>
  <dimension ref="B2:P192"/>
  <sheetViews>
    <sheetView workbookViewId="0">
      <selection activeCell="H29" sqref="H29"/>
    </sheetView>
  </sheetViews>
  <sheetFormatPr defaultColWidth="9" defaultRowHeight="13.5"/>
  <cols>
    <col min="3" max="3" width="19" customWidth="1"/>
    <col min="4" max="4" width="51.4247787610619" customWidth="1"/>
    <col min="8" max="8" width="10.4247787610619" customWidth="1"/>
  </cols>
  <sheetData>
    <row r="2" spans="2:8">
      <c r="B2" s="649" t="s">
        <v>746</v>
      </c>
      <c r="C2" s="649"/>
      <c r="D2" s="75"/>
      <c r="E2" s="75"/>
      <c r="F2" s="75"/>
      <c r="G2" s="75"/>
      <c r="H2" s="75"/>
    </row>
    <row r="3" ht="14.25" spans="2:8">
      <c r="B3" s="2" t="s">
        <v>747</v>
      </c>
      <c r="C3" s="2" t="s">
        <v>748</v>
      </c>
      <c r="D3" s="2" t="s">
        <v>749</v>
      </c>
      <c r="E3" s="2" t="s">
        <v>750</v>
      </c>
      <c r="F3" s="2" t="s">
        <v>751</v>
      </c>
      <c r="G3" s="2" t="s">
        <v>752</v>
      </c>
      <c r="H3" s="2" t="s">
        <v>753</v>
      </c>
    </row>
    <row r="4" spans="2:6">
      <c r="B4" t="s">
        <v>754</v>
      </c>
      <c r="C4" t="s">
        <v>755</v>
      </c>
      <c r="D4" t="s">
        <v>756</v>
      </c>
      <c r="E4" t="s">
        <v>293</v>
      </c>
      <c r="F4" t="s">
        <v>757</v>
      </c>
    </row>
    <row r="5" spans="3:6">
      <c r="C5" t="s">
        <v>758</v>
      </c>
      <c r="D5" t="s">
        <v>759</v>
      </c>
      <c r="E5" t="s">
        <v>293</v>
      </c>
      <c r="F5" t="s">
        <v>757</v>
      </c>
    </row>
    <row r="6" spans="3:6">
      <c r="C6" t="s">
        <v>760</v>
      </c>
      <c r="D6" t="s">
        <v>761</v>
      </c>
      <c r="E6" t="s">
        <v>293</v>
      </c>
      <c r="F6" t="s">
        <v>757</v>
      </c>
    </row>
    <row r="7" spans="3:6">
      <c r="C7" t="s">
        <v>762</v>
      </c>
      <c r="D7" t="s">
        <v>763</v>
      </c>
      <c r="E7" t="s">
        <v>293</v>
      </c>
      <c r="F7" t="s">
        <v>757</v>
      </c>
    </row>
    <row r="8" spans="3:6">
      <c r="C8" t="s">
        <v>764</v>
      </c>
      <c r="D8" t="s">
        <v>765</v>
      </c>
      <c r="E8" t="s">
        <v>293</v>
      </c>
      <c r="F8" t="s">
        <v>757</v>
      </c>
    </row>
    <row r="9" spans="3:6">
      <c r="C9" t="s">
        <v>766</v>
      </c>
      <c r="D9" t="s">
        <v>767</v>
      </c>
      <c r="E9" t="s">
        <v>293</v>
      </c>
      <c r="F9" t="s">
        <v>757</v>
      </c>
    </row>
    <row r="10" spans="3:6">
      <c r="C10" t="s">
        <v>768</v>
      </c>
      <c r="D10" t="s">
        <v>769</v>
      </c>
      <c r="E10" t="s">
        <v>293</v>
      </c>
      <c r="F10" t="s">
        <v>757</v>
      </c>
    </row>
    <row r="11" spans="3:6">
      <c r="C11" t="s">
        <v>770</v>
      </c>
      <c r="D11" t="s">
        <v>771</v>
      </c>
      <c r="E11" t="s">
        <v>293</v>
      </c>
      <c r="F11" t="s">
        <v>757</v>
      </c>
    </row>
    <row r="12" spans="3:6">
      <c r="C12" t="s">
        <v>772</v>
      </c>
      <c r="D12" t="s">
        <v>773</v>
      </c>
      <c r="E12" t="s">
        <v>293</v>
      </c>
      <c r="F12" t="s">
        <v>757</v>
      </c>
    </row>
    <row r="13" spans="3:6">
      <c r="C13" t="s">
        <v>774</v>
      </c>
      <c r="D13" t="s">
        <v>775</v>
      </c>
      <c r="E13" t="s">
        <v>293</v>
      </c>
      <c r="F13" t="s">
        <v>757</v>
      </c>
    </row>
    <row r="14" spans="3:6">
      <c r="C14" t="s">
        <v>776</v>
      </c>
      <c r="D14" t="s">
        <v>777</v>
      </c>
      <c r="E14" t="s">
        <v>293</v>
      </c>
      <c r="F14" t="s">
        <v>757</v>
      </c>
    </row>
    <row r="15" spans="3:6">
      <c r="C15" t="s">
        <v>778</v>
      </c>
      <c r="D15" t="s">
        <v>779</v>
      </c>
      <c r="E15" t="s">
        <v>293</v>
      </c>
      <c r="F15" t="s">
        <v>757</v>
      </c>
    </row>
    <row r="16" spans="3:6">
      <c r="C16" t="s">
        <v>780</v>
      </c>
      <c r="D16" t="s">
        <v>781</v>
      </c>
      <c r="E16" t="s">
        <v>293</v>
      </c>
      <c r="F16" t="s">
        <v>757</v>
      </c>
    </row>
    <row r="17" spans="3:6">
      <c r="C17" t="s">
        <v>782</v>
      </c>
      <c r="D17" t="s">
        <v>783</v>
      </c>
      <c r="E17" t="s">
        <v>293</v>
      </c>
      <c r="F17" t="s">
        <v>757</v>
      </c>
    </row>
    <row r="18" spans="3:6">
      <c r="C18" t="s">
        <v>784</v>
      </c>
      <c r="D18" t="s">
        <v>785</v>
      </c>
      <c r="E18" t="s">
        <v>293</v>
      </c>
      <c r="F18" t="s">
        <v>757</v>
      </c>
    </row>
    <row r="19" spans="3:6">
      <c r="C19" t="s">
        <v>786</v>
      </c>
      <c r="D19" t="s">
        <v>787</v>
      </c>
      <c r="E19" t="s">
        <v>293</v>
      </c>
      <c r="F19" t="s">
        <v>757</v>
      </c>
    </row>
    <row r="20" spans="3:6">
      <c r="C20" t="s">
        <v>788</v>
      </c>
      <c r="D20" t="s">
        <v>789</v>
      </c>
      <c r="E20" t="s">
        <v>293</v>
      </c>
      <c r="F20" t="s">
        <v>757</v>
      </c>
    </row>
    <row r="21" spans="3:6">
      <c r="C21" t="s">
        <v>790</v>
      </c>
      <c r="D21" t="s">
        <v>791</v>
      </c>
      <c r="E21" t="s">
        <v>293</v>
      </c>
      <c r="F21" t="s">
        <v>757</v>
      </c>
    </row>
    <row r="22" spans="3:6">
      <c r="C22" t="s">
        <v>792</v>
      </c>
      <c r="D22" t="s">
        <v>793</v>
      </c>
      <c r="E22" t="s">
        <v>293</v>
      </c>
      <c r="F22" t="s">
        <v>757</v>
      </c>
    </row>
    <row r="23" spans="3:6">
      <c r="C23" t="s">
        <v>794</v>
      </c>
      <c r="D23" t="s">
        <v>795</v>
      </c>
      <c r="E23" t="s">
        <v>293</v>
      </c>
      <c r="F23" t="s">
        <v>757</v>
      </c>
    </row>
    <row r="24" spans="2:8">
      <c r="B24" s="12"/>
      <c r="C24" s="12" t="s">
        <v>796</v>
      </c>
      <c r="D24" s="12" t="s">
        <v>797</v>
      </c>
      <c r="E24" s="12" t="s">
        <v>293</v>
      </c>
      <c r="F24" s="12" t="s">
        <v>798</v>
      </c>
      <c r="G24" s="12" t="s">
        <v>799</v>
      </c>
      <c r="H24" s="12"/>
    </row>
    <row r="25" spans="2:8">
      <c r="B25" s="14"/>
      <c r="C25" s="14" t="s">
        <v>800</v>
      </c>
      <c r="D25" s="14" t="s">
        <v>801</v>
      </c>
      <c r="E25" s="14" t="s">
        <v>293</v>
      </c>
      <c r="F25" s="14" t="s">
        <v>798</v>
      </c>
      <c r="G25" s="14" t="s">
        <v>802</v>
      </c>
      <c r="H25" s="14"/>
    </row>
    <row r="26" ht="15" customHeight="1" spans="2:10">
      <c r="B26" t="s">
        <v>803</v>
      </c>
      <c r="C26" t="s">
        <v>804</v>
      </c>
      <c r="D26" s="54" t="s">
        <v>805</v>
      </c>
      <c r="E26" s="54" t="s">
        <v>806</v>
      </c>
      <c r="F26" s="54" t="s">
        <v>807</v>
      </c>
      <c r="G26" s="54"/>
      <c r="H26" s="16"/>
      <c r="I26" s="12"/>
      <c r="J26" s="652" t="s">
        <v>297</v>
      </c>
    </row>
    <row r="27" spans="2:10">
      <c r="B27" t="s">
        <v>754</v>
      </c>
      <c r="C27" t="s">
        <v>808</v>
      </c>
      <c r="D27" t="s">
        <v>809</v>
      </c>
      <c r="E27" t="s">
        <v>806</v>
      </c>
      <c r="F27" t="s">
        <v>807</v>
      </c>
      <c r="H27" s="4"/>
      <c r="I27" s="12"/>
      <c r="J27" s="652"/>
    </row>
    <row r="28" spans="3:10">
      <c r="C28" t="s">
        <v>810</v>
      </c>
      <c r="D28" t="s">
        <v>811</v>
      </c>
      <c r="E28" t="s">
        <v>806</v>
      </c>
      <c r="F28" t="s">
        <v>807</v>
      </c>
      <c r="H28" s="4" t="s">
        <v>812</v>
      </c>
      <c r="I28" s="12"/>
      <c r="J28" s="652"/>
    </row>
    <row r="29" spans="3:10">
      <c r="C29" t="s">
        <v>813</v>
      </c>
      <c r="D29" t="s">
        <v>814</v>
      </c>
      <c r="E29" t="s">
        <v>806</v>
      </c>
      <c r="F29" t="s">
        <v>807</v>
      </c>
      <c r="H29" s="4"/>
      <c r="I29" s="12"/>
      <c r="J29" s="652"/>
    </row>
    <row r="30" spans="3:10">
      <c r="C30" t="s">
        <v>815</v>
      </c>
      <c r="D30" t="s">
        <v>816</v>
      </c>
      <c r="E30" t="s">
        <v>806</v>
      </c>
      <c r="F30" t="s">
        <v>807</v>
      </c>
      <c r="H30" s="4"/>
      <c r="I30" s="12"/>
      <c r="J30" s="652"/>
    </row>
    <row r="31" spans="3:10">
      <c r="C31" t="s">
        <v>817</v>
      </c>
      <c r="D31" t="s">
        <v>818</v>
      </c>
      <c r="E31" t="s">
        <v>806</v>
      </c>
      <c r="F31" t="s">
        <v>807</v>
      </c>
      <c r="H31" s="4" t="s">
        <v>812</v>
      </c>
      <c r="I31" s="12"/>
      <c r="J31" s="652"/>
    </row>
    <row r="32" spans="3:10">
      <c r="C32" t="s">
        <v>819</v>
      </c>
      <c r="D32" t="s">
        <v>820</v>
      </c>
      <c r="E32" t="s">
        <v>806</v>
      </c>
      <c r="F32" t="s">
        <v>807</v>
      </c>
      <c r="H32" s="4"/>
      <c r="I32" s="12"/>
      <c r="J32" s="652"/>
    </row>
    <row r="33" spans="3:10">
      <c r="C33" t="s">
        <v>821</v>
      </c>
      <c r="D33" t="s">
        <v>822</v>
      </c>
      <c r="E33" t="s">
        <v>806</v>
      </c>
      <c r="F33" t="s">
        <v>807</v>
      </c>
      <c r="H33" s="4" t="s">
        <v>812</v>
      </c>
      <c r="I33" s="12"/>
      <c r="J33" s="652"/>
    </row>
    <row r="34" spans="3:10">
      <c r="C34" t="s">
        <v>823</v>
      </c>
      <c r="D34" t="s">
        <v>824</v>
      </c>
      <c r="E34" t="s">
        <v>806</v>
      </c>
      <c r="F34" t="s">
        <v>807</v>
      </c>
      <c r="H34" s="4"/>
      <c r="I34" s="12"/>
      <c r="J34" s="652"/>
    </row>
    <row r="35" spans="3:10">
      <c r="C35" t="s">
        <v>825</v>
      </c>
      <c r="D35" t="s">
        <v>826</v>
      </c>
      <c r="E35" t="s">
        <v>806</v>
      </c>
      <c r="F35" t="s">
        <v>807</v>
      </c>
      <c r="H35" s="4"/>
      <c r="I35" s="12"/>
      <c r="J35" s="652"/>
    </row>
    <row r="36" spans="3:10">
      <c r="C36" t="s">
        <v>827</v>
      </c>
      <c r="D36" t="s">
        <v>828</v>
      </c>
      <c r="E36" t="s">
        <v>806</v>
      </c>
      <c r="F36" t="s">
        <v>807</v>
      </c>
      <c r="H36" s="4"/>
      <c r="I36" s="12"/>
      <c r="J36" s="652"/>
    </row>
    <row r="37" spans="3:10">
      <c r="C37" t="s">
        <v>829</v>
      </c>
      <c r="D37" t="s">
        <v>830</v>
      </c>
      <c r="E37" t="s">
        <v>806</v>
      </c>
      <c r="F37" t="s">
        <v>807</v>
      </c>
      <c r="H37" s="4" t="s">
        <v>831</v>
      </c>
      <c r="I37" s="12"/>
      <c r="J37" s="652"/>
    </row>
    <row r="38" spans="3:10">
      <c r="C38" t="s">
        <v>832</v>
      </c>
      <c r="D38" t="s">
        <v>833</v>
      </c>
      <c r="E38" t="s">
        <v>806</v>
      </c>
      <c r="F38" t="s">
        <v>807</v>
      </c>
      <c r="H38" s="4"/>
      <c r="I38" s="12"/>
      <c r="J38" s="652"/>
    </row>
    <row r="39" spans="2:10">
      <c r="B39" s="12"/>
      <c r="C39" s="12" t="s">
        <v>834</v>
      </c>
      <c r="D39" s="12" t="s">
        <v>835</v>
      </c>
      <c r="E39" s="12" t="s">
        <v>806</v>
      </c>
      <c r="F39" s="12" t="s">
        <v>807</v>
      </c>
      <c r="G39" s="12"/>
      <c r="H39" s="13"/>
      <c r="I39" s="12"/>
      <c r="J39" s="652"/>
    </row>
    <row r="40" customFormat="1" spans="2:10">
      <c r="B40" s="14" t="s">
        <v>836</v>
      </c>
      <c r="C40" s="14" t="s">
        <v>837</v>
      </c>
      <c r="D40" s="14" t="s">
        <v>838</v>
      </c>
      <c r="E40" s="14" t="s">
        <v>293</v>
      </c>
      <c r="F40" s="14" t="s">
        <v>798</v>
      </c>
      <c r="G40" s="14" t="s">
        <v>802</v>
      </c>
      <c r="H40" s="15"/>
      <c r="I40" s="12"/>
      <c r="J40" s="653"/>
    </row>
    <row r="41" spans="2:10">
      <c r="B41" t="s">
        <v>803</v>
      </c>
      <c r="C41" t="s">
        <v>839</v>
      </c>
      <c r="D41" s="54" t="s">
        <v>840</v>
      </c>
      <c r="E41" s="54" t="s">
        <v>806</v>
      </c>
      <c r="F41" s="54" t="s">
        <v>807</v>
      </c>
      <c r="G41" s="54"/>
      <c r="H41" s="16"/>
      <c r="J41" s="654" t="s">
        <v>841</v>
      </c>
    </row>
    <row r="42" spans="3:10">
      <c r="C42" t="s">
        <v>842</v>
      </c>
      <c r="D42" t="s">
        <v>843</v>
      </c>
      <c r="E42" t="s">
        <v>806</v>
      </c>
      <c r="F42" t="s">
        <v>807</v>
      </c>
      <c r="J42" s="652"/>
    </row>
    <row r="43" spans="3:10">
      <c r="C43" t="s">
        <v>844</v>
      </c>
      <c r="D43" t="s">
        <v>845</v>
      </c>
      <c r="E43" t="s">
        <v>806</v>
      </c>
      <c r="F43" t="s">
        <v>807</v>
      </c>
      <c r="J43" s="652"/>
    </row>
    <row r="44" spans="3:10">
      <c r="C44" t="s">
        <v>846</v>
      </c>
      <c r="D44" t="s">
        <v>847</v>
      </c>
      <c r="E44" t="s">
        <v>806</v>
      </c>
      <c r="F44" t="s">
        <v>807</v>
      </c>
      <c r="J44" s="652"/>
    </row>
    <row r="45" spans="3:10">
      <c r="C45" t="s">
        <v>848</v>
      </c>
      <c r="D45" t="s">
        <v>849</v>
      </c>
      <c r="E45" t="s">
        <v>806</v>
      </c>
      <c r="F45" t="s">
        <v>807</v>
      </c>
      <c r="H45" s="4"/>
      <c r="J45" s="652"/>
    </row>
    <row r="46" spans="3:10">
      <c r="C46" t="s">
        <v>850</v>
      </c>
      <c r="D46" t="s">
        <v>851</v>
      </c>
      <c r="E46" t="s">
        <v>806</v>
      </c>
      <c r="F46" t="s">
        <v>807</v>
      </c>
      <c r="H46" s="4"/>
      <c r="J46" s="652"/>
    </row>
    <row r="47" spans="3:10">
      <c r="C47" t="s">
        <v>852</v>
      </c>
      <c r="D47" t="s">
        <v>853</v>
      </c>
      <c r="E47" t="s">
        <v>806</v>
      </c>
      <c r="F47" t="s">
        <v>807</v>
      </c>
      <c r="H47" s="4"/>
      <c r="J47" s="652"/>
    </row>
    <row r="48" spans="3:10">
      <c r="C48" t="s">
        <v>854</v>
      </c>
      <c r="D48" t="s">
        <v>855</v>
      </c>
      <c r="E48" t="s">
        <v>293</v>
      </c>
      <c r="F48" t="s">
        <v>757</v>
      </c>
      <c r="G48" s="54"/>
      <c r="H48" s="16"/>
      <c r="J48" s="652"/>
    </row>
    <row r="49" spans="2:10">
      <c r="B49" t="s">
        <v>754</v>
      </c>
      <c r="C49" t="s">
        <v>856</v>
      </c>
      <c r="D49" t="s">
        <v>857</v>
      </c>
      <c r="E49" t="s">
        <v>293</v>
      </c>
      <c r="F49" t="s">
        <v>757</v>
      </c>
      <c r="J49" s="652"/>
    </row>
    <row r="50" spans="3:10">
      <c r="C50" t="s">
        <v>858</v>
      </c>
      <c r="D50" t="s">
        <v>859</v>
      </c>
      <c r="E50" t="s">
        <v>293</v>
      </c>
      <c r="F50" t="s">
        <v>757</v>
      </c>
      <c r="J50" s="652"/>
    </row>
    <row r="51" spans="3:10">
      <c r="C51" t="s">
        <v>860</v>
      </c>
      <c r="D51" t="s">
        <v>861</v>
      </c>
      <c r="E51" t="s">
        <v>293</v>
      </c>
      <c r="F51" t="s">
        <v>757</v>
      </c>
      <c r="J51" s="652"/>
    </row>
    <row r="52" spans="3:10">
      <c r="C52" t="s">
        <v>862</v>
      </c>
      <c r="D52" t="s">
        <v>863</v>
      </c>
      <c r="E52" t="s">
        <v>293</v>
      </c>
      <c r="F52" t="s">
        <v>757</v>
      </c>
      <c r="H52" s="4"/>
      <c r="J52" s="652"/>
    </row>
    <row r="53" spans="3:10">
      <c r="C53" t="s">
        <v>864</v>
      </c>
      <c r="D53" t="s">
        <v>865</v>
      </c>
      <c r="E53" t="s">
        <v>293</v>
      </c>
      <c r="F53" t="s">
        <v>757</v>
      </c>
      <c r="H53" s="4"/>
      <c r="J53" s="652"/>
    </row>
    <row r="54" spans="3:10">
      <c r="C54" t="s">
        <v>866</v>
      </c>
      <c r="D54" t="s">
        <v>867</v>
      </c>
      <c r="E54" t="s">
        <v>293</v>
      </c>
      <c r="F54" t="s">
        <v>757</v>
      </c>
      <c r="H54" s="4"/>
      <c r="J54" s="652"/>
    </row>
    <row r="55" spans="3:10">
      <c r="C55" t="s">
        <v>868</v>
      </c>
      <c r="D55" t="s">
        <v>869</v>
      </c>
      <c r="E55" t="s">
        <v>293</v>
      </c>
      <c r="F55" t="s">
        <v>757</v>
      </c>
      <c r="J55" s="652"/>
    </row>
    <row r="56" spans="3:10">
      <c r="C56" t="s">
        <v>870</v>
      </c>
      <c r="D56" t="s">
        <v>871</v>
      </c>
      <c r="E56" t="s">
        <v>293</v>
      </c>
      <c r="F56" t="s">
        <v>757</v>
      </c>
      <c r="J56" s="652"/>
    </row>
    <row r="57" spans="3:10">
      <c r="C57" t="s">
        <v>872</v>
      </c>
      <c r="D57" t="s">
        <v>873</v>
      </c>
      <c r="E57" t="s">
        <v>293</v>
      </c>
      <c r="F57" t="s">
        <v>757</v>
      </c>
      <c r="J57" s="652"/>
    </row>
    <row r="58" spans="3:10">
      <c r="C58" t="s">
        <v>874</v>
      </c>
      <c r="D58" t="s">
        <v>875</v>
      </c>
      <c r="E58" t="s">
        <v>293</v>
      </c>
      <c r="F58" t="s">
        <v>757</v>
      </c>
      <c r="J58" s="652"/>
    </row>
    <row r="59" spans="3:10">
      <c r="C59" t="s">
        <v>876</v>
      </c>
      <c r="D59" t="s">
        <v>877</v>
      </c>
      <c r="E59" t="s">
        <v>293</v>
      </c>
      <c r="F59" t="s">
        <v>757</v>
      </c>
      <c r="J59" s="652"/>
    </row>
    <row r="60" spans="3:10">
      <c r="C60" t="s">
        <v>878</v>
      </c>
      <c r="D60" t="s">
        <v>879</v>
      </c>
      <c r="E60" t="s">
        <v>293</v>
      </c>
      <c r="F60" t="s">
        <v>757</v>
      </c>
      <c r="J60" s="652"/>
    </row>
    <row r="61" spans="3:10">
      <c r="C61" t="s">
        <v>880</v>
      </c>
      <c r="D61" t="s">
        <v>881</v>
      </c>
      <c r="E61" t="s">
        <v>293</v>
      </c>
      <c r="F61" t="s">
        <v>757</v>
      </c>
      <c r="J61" s="652"/>
    </row>
    <row r="62" spans="3:10">
      <c r="C62" t="s">
        <v>882</v>
      </c>
      <c r="D62" t="s">
        <v>883</v>
      </c>
      <c r="E62" t="s">
        <v>293</v>
      </c>
      <c r="F62" t="s">
        <v>757</v>
      </c>
      <c r="J62" s="652"/>
    </row>
    <row r="63" spans="3:10">
      <c r="C63" t="s">
        <v>884</v>
      </c>
      <c r="D63" t="s">
        <v>885</v>
      </c>
      <c r="E63" t="s">
        <v>293</v>
      </c>
      <c r="F63" t="s">
        <v>757</v>
      </c>
      <c r="J63" s="652"/>
    </row>
    <row r="64" spans="2:10">
      <c r="B64" s="12"/>
      <c r="C64" s="12" t="s">
        <v>886</v>
      </c>
      <c r="D64" s="12" t="s">
        <v>887</v>
      </c>
      <c r="E64" s="12" t="s">
        <v>293</v>
      </c>
      <c r="F64" s="12" t="s">
        <v>757</v>
      </c>
      <c r="J64" s="652"/>
    </row>
    <row r="65" spans="3:10">
      <c r="C65" t="s">
        <v>888</v>
      </c>
      <c r="D65" t="s">
        <v>889</v>
      </c>
      <c r="E65" t="s">
        <v>293</v>
      </c>
      <c r="F65" t="s">
        <v>757</v>
      </c>
      <c r="J65" s="652"/>
    </row>
    <row r="66" spans="3:10">
      <c r="C66" t="s">
        <v>890</v>
      </c>
      <c r="D66" t="s">
        <v>891</v>
      </c>
      <c r="E66" t="s">
        <v>293</v>
      </c>
      <c r="F66" t="s">
        <v>757</v>
      </c>
      <c r="J66" s="652"/>
    </row>
    <row r="67" spans="2:10">
      <c r="B67" t="s">
        <v>836</v>
      </c>
      <c r="C67" t="s">
        <v>892</v>
      </c>
      <c r="D67" t="s">
        <v>893</v>
      </c>
      <c r="E67" t="s">
        <v>293</v>
      </c>
      <c r="F67" t="s">
        <v>798</v>
      </c>
      <c r="J67" s="652"/>
    </row>
    <row r="68" spans="3:10">
      <c r="C68" t="s">
        <v>894</v>
      </c>
      <c r="D68" t="s">
        <v>895</v>
      </c>
      <c r="E68" t="s">
        <v>293</v>
      </c>
      <c r="F68" t="s">
        <v>798</v>
      </c>
      <c r="J68" s="652"/>
    </row>
    <row r="69" spans="3:10">
      <c r="C69" t="s">
        <v>896</v>
      </c>
      <c r="D69" t="s">
        <v>897</v>
      </c>
      <c r="E69" t="s">
        <v>293</v>
      </c>
      <c r="F69" t="s">
        <v>798</v>
      </c>
      <c r="I69" s="4"/>
      <c r="J69" s="652"/>
    </row>
    <row r="70" spans="3:10">
      <c r="C70" t="s">
        <v>898</v>
      </c>
      <c r="D70" t="s">
        <v>899</v>
      </c>
      <c r="E70" t="s">
        <v>293</v>
      </c>
      <c r="F70" t="s">
        <v>798</v>
      </c>
      <c r="I70" s="4"/>
      <c r="J70" s="652"/>
    </row>
    <row r="71" spans="3:10">
      <c r="C71" t="s">
        <v>900</v>
      </c>
      <c r="D71" t="s">
        <v>901</v>
      </c>
      <c r="E71" t="s">
        <v>293</v>
      </c>
      <c r="F71" t="s">
        <v>798</v>
      </c>
      <c r="I71" s="4"/>
      <c r="J71" s="652"/>
    </row>
    <row r="72" spans="3:10">
      <c r="C72" t="s">
        <v>902</v>
      </c>
      <c r="D72" t="s">
        <v>903</v>
      </c>
      <c r="E72" t="s">
        <v>293</v>
      </c>
      <c r="F72" t="s">
        <v>798</v>
      </c>
      <c r="I72" s="4"/>
      <c r="J72" s="652"/>
    </row>
    <row r="73" spans="3:10">
      <c r="C73" t="s">
        <v>904</v>
      </c>
      <c r="D73" t="s">
        <v>905</v>
      </c>
      <c r="E73" t="s">
        <v>293</v>
      </c>
      <c r="F73" t="s">
        <v>798</v>
      </c>
      <c r="I73" s="4"/>
      <c r="J73" s="652"/>
    </row>
    <row r="74" spans="3:10">
      <c r="C74" t="s">
        <v>906</v>
      </c>
      <c r="D74" t="s">
        <v>907</v>
      </c>
      <c r="E74" t="s">
        <v>293</v>
      </c>
      <c r="F74" t="s">
        <v>798</v>
      </c>
      <c r="I74" s="4"/>
      <c r="J74" s="652"/>
    </row>
    <row r="75" spans="2:10">
      <c r="B75" s="14"/>
      <c r="C75" s="14" t="s">
        <v>908</v>
      </c>
      <c r="D75" s="14" t="s">
        <v>909</v>
      </c>
      <c r="E75" s="14" t="s">
        <v>293</v>
      </c>
      <c r="F75" s="14" t="s">
        <v>798</v>
      </c>
      <c r="G75" s="14"/>
      <c r="H75" s="14"/>
      <c r="I75" s="13"/>
      <c r="J75" s="653"/>
    </row>
    <row r="76" ht="15" customHeight="1" spans="2:10">
      <c r="B76" t="s">
        <v>803</v>
      </c>
      <c r="C76" t="s">
        <v>910</v>
      </c>
      <c r="D76" t="s">
        <v>911</v>
      </c>
      <c r="E76" t="s">
        <v>806</v>
      </c>
      <c r="F76" t="s">
        <v>807</v>
      </c>
      <c r="J76" s="654" t="s">
        <v>912</v>
      </c>
    </row>
    <row r="77" spans="3:10">
      <c r="C77" t="s">
        <v>913</v>
      </c>
      <c r="D77" t="s">
        <v>914</v>
      </c>
      <c r="E77" t="s">
        <v>806</v>
      </c>
      <c r="F77" t="s">
        <v>807</v>
      </c>
      <c r="J77" s="652"/>
    </row>
    <row r="78" spans="2:10">
      <c r="B78" t="s">
        <v>754</v>
      </c>
      <c r="C78" t="s">
        <v>915</v>
      </c>
      <c r="D78" t="s">
        <v>916</v>
      </c>
      <c r="E78" t="s">
        <v>806</v>
      </c>
      <c r="F78" t="s">
        <v>807</v>
      </c>
      <c r="H78" t="s">
        <v>917</v>
      </c>
      <c r="J78" s="652"/>
    </row>
    <row r="79" spans="3:10">
      <c r="C79" t="s">
        <v>918</v>
      </c>
      <c r="D79" t="s">
        <v>919</v>
      </c>
      <c r="E79" t="s">
        <v>806</v>
      </c>
      <c r="F79" t="s">
        <v>807</v>
      </c>
      <c r="J79" s="652"/>
    </row>
    <row r="80" spans="3:10">
      <c r="C80" s="12" t="s">
        <v>920</v>
      </c>
      <c r="D80" s="12" t="s">
        <v>921</v>
      </c>
      <c r="E80" s="12" t="s">
        <v>806</v>
      </c>
      <c r="F80" s="12" t="s">
        <v>807</v>
      </c>
      <c r="G80" s="12"/>
      <c r="H80" s="12"/>
      <c r="J80" s="652"/>
    </row>
    <row r="81" spans="3:10">
      <c r="C81" t="s">
        <v>922</v>
      </c>
      <c r="D81" t="s">
        <v>923</v>
      </c>
      <c r="E81" t="s">
        <v>293</v>
      </c>
      <c r="F81" t="s">
        <v>757</v>
      </c>
      <c r="G81" s="12"/>
      <c r="H81" s="12"/>
      <c r="J81" s="652"/>
    </row>
    <row r="82" spans="3:16">
      <c r="C82" t="s">
        <v>924</v>
      </c>
      <c r="D82" t="s">
        <v>925</v>
      </c>
      <c r="E82" t="s">
        <v>293</v>
      </c>
      <c r="F82" t="s">
        <v>757</v>
      </c>
      <c r="J82" s="652"/>
      <c r="P82" s="12"/>
    </row>
    <row r="83" spans="2:10">
      <c r="B83" s="12"/>
      <c r="C83" s="12" t="s">
        <v>926</v>
      </c>
      <c r="D83" s="12" t="s">
        <v>927</v>
      </c>
      <c r="E83" s="12" t="s">
        <v>293</v>
      </c>
      <c r="F83" s="12" t="s">
        <v>757</v>
      </c>
      <c r="G83" s="12"/>
      <c r="H83" s="12"/>
      <c r="J83" s="652"/>
    </row>
    <row r="84" spans="2:10">
      <c r="B84" s="12" t="s">
        <v>836</v>
      </c>
      <c r="C84" t="s">
        <v>928</v>
      </c>
      <c r="D84" t="s">
        <v>929</v>
      </c>
      <c r="E84" t="s">
        <v>293</v>
      </c>
      <c r="F84" t="s">
        <v>798</v>
      </c>
      <c r="G84" t="s">
        <v>802</v>
      </c>
      <c r="H84" t="s">
        <v>203</v>
      </c>
      <c r="I84" t="s">
        <v>203</v>
      </c>
      <c r="J84" s="652"/>
    </row>
    <row r="85" spans="2:10">
      <c r="B85" s="14" t="s">
        <v>930</v>
      </c>
      <c r="C85" s="14" t="s">
        <v>931</v>
      </c>
      <c r="D85" s="14" t="s">
        <v>932</v>
      </c>
      <c r="E85" s="14" t="s">
        <v>293</v>
      </c>
      <c r="F85" s="14" t="s">
        <v>798</v>
      </c>
      <c r="G85" s="14" t="s">
        <v>802</v>
      </c>
      <c r="H85" s="14"/>
      <c r="J85" s="653"/>
    </row>
    <row r="86" ht="15" customHeight="1" spans="2:10">
      <c r="B86" t="s">
        <v>803</v>
      </c>
      <c r="C86" t="s">
        <v>933</v>
      </c>
      <c r="D86" t="s">
        <v>934</v>
      </c>
      <c r="E86" t="s">
        <v>293</v>
      </c>
      <c r="F86" t="s">
        <v>757</v>
      </c>
      <c r="J86" s="654" t="s">
        <v>935</v>
      </c>
    </row>
    <row r="87" spans="2:10">
      <c r="B87" t="s">
        <v>754</v>
      </c>
      <c r="C87" t="s">
        <v>936</v>
      </c>
      <c r="D87" t="s">
        <v>937</v>
      </c>
      <c r="E87" t="s">
        <v>293</v>
      </c>
      <c r="F87" t="s">
        <v>757</v>
      </c>
      <c r="J87" s="652"/>
    </row>
    <row r="88" spans="3:10">
      <c r="C88" t="s">
        <v>938</v>
      </c>
      <c r="D88" t="s">
        <v>939</v>
      </c>
      <c r="E88" t="s">
        <v>293</v>
      </c>
      <c r="F88" t="s">
        <v>757</v>
      </c>
      <c r="J88" s="652"/>
    </row>
    <row r="89" spans="3:10">
      <c r="C89" t="s">
        <v>940</v>
      </c>
      <c r="D89" t="s">
        <v>941</v>
      </c>
      <c r="E89" t="s">
        <v>293</v>
      </c>
      <c r="F89" t="s">
        <v>757</v>
      </c>
      <c r="J89" s="652"/>
    </row>
    <row r="90" spans="3:10">
      <c r="C90" t="s">
        <v>942</v>
      </c>
      <c r="D90" t="s">
        <v>943</v>
      </c>
      <c r="E90" t="s">
        <v>293</v>
      </c>
      <c r="F90" t="s">
        <v>757</v>
      </c>
      <c r="J90" s="652"/>
    </row>
    <row r="91" spans="3:10">
      <c r="C91" t="s">
        <v>944</v>
      </c>
      <c r="D91" t="s">
        <v>945</v>
      </c>
      <c r="E91" t="s">
        <v>293</v>
      </c>
      <c r="F91" t="s">
        <v>757</v>
      </c>
      <c r="J91" s="652"/>
    </row>
    <row r="92" spans="3:10">
      <c r="C92" t="s">
        <v>946</v>
      </c>
      <c r="D92" t="s">
        <v>947</v>
      </c>
      <c r="E92" t="s">
        <v>293</v>
      </c>
      <c r="F92" t="s">
        <v>757</v>
      </c>
      <c r="J92" s="652"/>
    </row>
    <row r="93" spans="3:10">
      <c r="C93" t="s">
        <v>948</v>
      </c>
      <c r="D93" t="s">
        <v>949</v>
      </c>
      <c r="E93" t="s">
        <v>293</v>
      </c>
      <c r="F93" t="s">
        <v>757</v>
      </c>
      <c r="J93" s="652"/>
    </row>
    <row r="94" spans="3:10">
      <c r="C94" t="s">
        <v>950</v>
      </c>
      <c r="D94" t="s">
        <v>951</v>
      </c>
      <c r="E94" t="s">
        <v>293</v>
      </c>
      <c r="F94" t="s">
        <v>757</v>
      </c>
      <c r="J94" s="652"/>
    </row>
    <row r="95" spans="3:10">
      <c r="C95" t="s">
        <v>952</v>
      </c>
      <c r="D95" t="s">
        <v>953</v>
      </c>
      <c r="E95" t="s">
        <v>293</v>
      </c>
      <c r="F95" t="s">
        <v>757</v>
      </c>
      <c r="J95" s="652"/>
    </row>
    <row r="96" spans="3:10">
      <c r="C96" t="s">
        <v>954</v>
      </c>
      <c r="D96" t="s">
        <v>955</v>
      </c>
      <c r="E96" t="s">
        <v>293</v>
      </c>
      <c r="F96" t="s">
        <v>757</v>
      </c>
      <c r="J96" s="652"/>
    </row>
    <row r="97" spans="3:10">
      <c r="C97" t="s">
        <v>956</v>
      </c>
      <c r="D97" t="s">
        <v>957</v>
      </c>
      <c r="E97" t="s">
        <v>293</v>
      </c>
      <c r="F97" t="s">
        <v>757</v>
      </c>
      <c r="J97" s="652"/>
    </row>
    <row r="98" spans="3:10">
      <c r="C98" t="s">
        <v>958</v>
      </c>
      <c r="D98" t="s">
        <v>959</v>
      </c>
      <c r="E98" t="s">
        <v>293</v>
      </c>
      <c r="F98" t="s">
        <v>757</v>
      </c>
      <c r="J98" s="652"/>
    </row>
    <row r="99" spans="3:10">
      <c r="C99" t="s">
        <v>960</v>
      </c>
      <c r="D99" t="s">
        <v>961</v>
      </c>
      <c r="E99" t="s">
        <v>293</v>
      </c>
      <c r="F99" t="s">
        <v>757</v>
      </c>
      <c r="J99" s="652"/>
    </row>
    <row r="100" spans="3:10">
      <c r="C100" t="s">
        <v>962</v>
      </c>
      <c r="D100" t="s">
        <v>963</v>
      </c>
      <c r="E100" t="s">
        <v>293</v>
      </c>
      <c r="F100" t="s">
        <v>757</v>
      </c>
      <c r="J100" s="652"/>
    </row>
    <row r="101" spans="3:10">
      <c r="C101" t="s">
        <v>964</v>
      </c>
      <c r="D101" t="s">
        <v>965</v>
      </c>
      <c r="E101" t="s">
        <v>293</v>
      </c>
      <c r="F101" t="s">
        <v>757</v>
      </c>
      <c r="J101" s="652"/>
    </row>
    <row r="102" spans="3:10">
      <c r="C102" t="s">
        <v>966</v>
      </c>
      <c r="D102" t="s">
        <v>967</v>
      </c>
      <c r="E102" t="s">
        <v>293</v>
      </c>
      <c r="F102" t="s">
        <v>757</v>
      </c>
      <c r="J102" s="652"/>
    </row>
    <row r="103" spans="3:10">
      <c r="C103" t="s">
        <v>968</v>
      </c>
      <c r="D103" t="s">
        <v>969</v>
      </c>
      <c r="E103" t="s">
        <v>293</v>
      </c>
      <c r="F103" t="s">
        <v>757</v>
      </c>
      <c r="J103" s="652"/>
    </row>
    <row r="104" spans="3:10">
      <c r="C104" t="s">
        <v>970</v>
      </c>
      <c r="D104" t="s">
        <v>971</v>
      </c>
      <c r="E104" t="s">
        <v>293</v>
      </c>
      <c r="F104" t="s">
        <v>757</v>
      </c>
      <c r="J104" s="652"/>
    </row>
    <row r="105" spans="2:10">
      <c r="B105" t="s">
        <v>836</v>
      </c>
      <c r="C105" t="s">
        <v>972</v>
      </c>
      <c r="D105" t="s">
        <v>973</v>
      </c>
      <c r="E105" t="s">
        <v>293</v>
      </c>
      <c r="F105" t="s">
        <v>798</v>
      </c>
      <c r="J105" s="652"/>
    </row>
    <row r="106" spans="3:10">
      <c r="C106" t="s">
        <v>974</v>
      </c>
      <c r="D106" t="s">
        <v>975</v>
      </c>
      <c r="E106" t="s">
        <v>293</v>
      </c>
      <c r="F106" t="s">
        <v>798</v>
      </c>
      <c r="J106" s="652"/>
    </row>
    <row r="107" spans="3:10">
      <c r="C107" t="s">
        <v>976</v>
      </c>
      <c r="D107" t="s">
        <v>977</v>
      </c>
      <c r="E107" t="s">
        <v>293</v>
      </c>
      <c r="F107" t="s">
        <v>798</v>
      </c>
      <c r="J107" s="652"/>
    </row>
    <row r="108" spans="3:10">
      <c r="C108" t="s">
        <v>978</v>
      </c>
      <c r="D108" t="s">
        <v>979</v>
      </c>
      <c r="E108" t="s">
        <v>293</v>
      </c>
      <c r="F108" t="s">
        <v>798</v>
      </c>
      <c r="J108" s="652"/>
    </row>
    <row r="109" spans="3:10">
      <c r="C109" t="s">
        <v>980</v>
      </c>
      <c r="D109" t="s">
        <v>981</v>
      </c>
      <c r="E109" t="s">
        <v>293</v>
      </c>
      <c r="F109" t="s">
        <v>798</v>
      </c>
      <c r="J109" s="652"/>
    </row>
    <row r="110" spans="3:10">
      <c r="C110" t="s">
        <v>982</v>
      </c>
      <c r="D110" t="s">
        <v>983</v>
      </c>
      <c r="E110" t="s">
        <v>293</v>
      </c>
      <c r="F110" t="s">
        <v>798</v>
      </c>
      <c r="J110" s="652"/>
    </row>
    <row r="111" spans="3:10">
      <c r="C111" t="s">
        <v>984</v>
      </c>
      <c r="D111" t="s">
        <v>985</v>
      </c>
      <c r="E111" t="s">
        <v>293</v>
      </c>
      <c r="F111" t="s">
        <v>798</v>
      </c>
      <c r="J111" s="652"/>
    </row>
    <row r="112" spans="3:10">
      <c r="C112" t="s">
        <v>986</v>
      </c>
      <c r="D112" t="s">
        <v>987</v>
      </c>
      <c r="E112" t="s">
        <v>293</v>
      </c>
      <c r="F112" t="s">
        <v>798</v>
      </c>
      <c r="J112" s="652"/>
    </row>
    <row r="113" spans="2:10">
      <c r="B113" s="14"/>
      <c r="C113" s="14" t="s">
        <v>988</v>
      </c>
      <c r="D113" s="14" t="s">
        <v>989</v>
      </c>
      <c r="E113" s="14" t="s">
        <v>293</v>
      </c>
      <c r="F113" s="14" t="s">
        <v>798</v>
      </c>
      <c r="G113" s="14"/>
      <c r="H113" s="14"/>
      <c r="J113" s="653"/>
    </row>
    <row r="114" ht="15" customHeight="1" spans="2:10">
      <c r="B114" t="s">
        <v>803</v>
      </c>
      <c r="C114" t="s">
        <v>990</v>
      </c>
      <c r="D114" t="s">
        <v>991</v>
      </c>
      <c r="E114" t="s">
        <v>806</v>
      </c>
      <c r="F114" t="s">
        <v>807</v>
      </c>
      <c r="J114" s="654" t="s">
        <v>298</v>
      </c>
    </row>
    <row r="115" spans="3:10">
      <c r="C115" t="s">
        <v>992</v>
      </c>
      <c r="D115" t="s">
        <v>993</v>
      </c>
      <c r="E115" t="s">
        <v>806</v>
      </c>
      <c r="F115" t="s">
        <v>807</v>
      </c>
      <c r="J115" s="652"/>
    </row>
    <row r="116" spans="3:10">
      <c r="C116" t="s">
        <v>994</v>
      </c>
      <c r="D116" t="s">
        <v>995</v>
      </c>
      <c r="E116" t="s">
        <v>293</v>
      </c>
      <c r="F116" t="s">
        <v>757</v>
      </c>
      <c r="J116" s="652"/>
    </row>
    <row r="117" spans="2:10">
      <c r="B117" t="s">
        <v>754</v>
      </c>
      <c r="C117" t="s">
        <v>996</v>
      </c>
      <c r="D117" t="s">
        <v>997</v>
      </c>
      <c r="E117" t="s">
        <v>806</v>
      </c>
      <c r="F117" t="s">
        <v>807</v>
      </c>
      <c r="J117" s="652"/>
    </row>
    <row r="118" spans="3:10">
      <c r="C118" t="s">
        <v>998</v>
      </c>
      <c r="D118" t="s">
        <v>999</v>
      </c>
      <c r="E118" t="s">
        <v>806</v>
      </c>
      <c r="F118" t="s">
        <v>807</v>
      </c>
      <c r="J118" s="652"/>
    </row>
    <row r="119" spans="3:10">
      <c r="C119" t="s">
        <v>1000</v>
      </c>
      <c r="D119" t="s">
        <v>1001</v>
      </c>
      <c r="E119" t="s">
        <v>806</v>
      </c>
      <c r="F119" t="s">
        <v>807</v>
      </c>
      <c r="J119" s="652"/>
    </row>
    <row r="120" spans="3:10">
      <c r="C120" t="s">
        <v>1002</v>
      </c>
      <c r="D120" t="s">
        <v>1003</v>
      </c>
      <c r="E120" t="s">
        <v>806</v>
      </c>
      <c r="F120" t="s">
        <v>807</v>
      </c>
      <c r="J120" s="652"/>
    </row>
    <row r="121" spans="3:10">
      <c r="C121" t="s">
        <v>1004</v>
      </c>
      <c r="D121" t="s">
        <v>1005</v>
      </c>
      <c r="E121" t="s">
        <v>806</v>
      </c>
      <c r="F121" t="s">
        <v>807</v>
      </c>
      <c r="J121" s="652"/>
    </row>
    <row r="122" spans="3:10">
      <c r="C122" t="s">
        <v>1006</v>
      </c>
      <c r="D122" t="s">
        <v>1007</v>
      </c>
      <c r="E122" t="s">
        <v>806</v>
      </c>
      <c r="F122" t="s">
        <v>807</v>
      </c>
      <c r="J122" s="652"/>
    </row>
    <row r="123" spans="3:10">
      <c r="C123" t="s">
        <v>1008</v>
      </c>
      <c r="D123" t="s">
        <v>1009</v>
      </c>
      <c r="E123" t="s">
        <v>293</v>
      </c>
      <c r="F123" t="s">
        <v>757</v>
      </c>
      <c r="J123" s="652"/>
    </row>
    <row r="124" spans="3:10">
      <c r="C124" t="s">
        <v>1010</v>
      </c>
      <c r="D124" t="s">
        <v>1011</v>
      </c>
      <c r="E124" t="s">
        <v>293</v>
      </c>
      <c r="F124" t="s">
        <v>757</v>
      </c>
      <c r="J124" s="652"/>
    </row>
    <row r="125" spans="3:10">
      <c r="C125" t="s">
        <v>1012</v>
      </c>
      <c r="D125" t="s">
        <v>1013</v>
      </c>
      <c r="E125" t="s">
        <v>293</v>
      </c>
      <c r="F125" t="s">
        <v>757</v>
      </c>
      <c r="J125" s="652"/>
    </row>
    <row r="126" spans="3:10">
      <c r="C126" t="s">
        <v>1014</v>
      </c>
      <c r="D126" t="s">
        <v>1015</v>
      </c>
      <c r="E126" t="s">
        <v>293</v>
      </c>
      <c r="F126" t="s">
        <v>757</v>
      </c>
      <c r="J126" s="652"/>
    </row>
    <row r="127" spans="3:10">
      <c r="C127" t="s">
        <v>1016</v>
      </c>
      <c r="D127" t="s">
        <v>1017</v>
      </c>
      <c r="E127" t="s">
        <v>293</v>
      </c>
      <c r="F127" t="s">
        <v>757</v>
      </c>
      <c r="J127" s="652"/>
    </row>
    <row r="128" spans="3:10">
      <c r="C128" t="s">
        <v>1018</v>
      </c>
      <c r="D128" t="s">
        <v>1019</v>
      </c>
      <c r="E128" t="s">
        <v>293</v>
      </c>
      <c r="F128" t="s">
        <v>757</v>
      </c>
      <c r="J128" s="652"/>
    </row>
    <row r="129" spans="3:10">
      <c r="C129" t="s">
        <v>1020</v>
      </c>
      <c r="D129" t="s">
        <v>1021</v>
      </c>
      <c r="E129" t="s">
        <v>293</v>
      </c>
      <c r="F129" t="s">
        <v>757</v>
      </c>
      <c r="J129" s="652"/>
    </row>
    <row r="130" spans="3:10">
      <c r="C130" t="s">
        <v>1022</v>
      </c>
      <c r="D130" t="s">
        <v>1023</v>
      </c>
      <c r="E130" t="s">
        <v>293</v>
      </c>
      <c r="F130" t="s">
        <v>757</v>
      </c>
      <c r="J130" s="652"/>
    </row>
    <row r="131" spans="3:10">
      <c r="C131" t="s">
        <v>1024</v>
      </c>
      <c r="D131" t="s">
        <v>1025</v>
      </c>
      <c r="E131" t="s">
        <v>293</v>
      </c>
      <c r="F131" t="s">
        <v>757</v>
      </c>
      <c r="J131" s="652"/>
    </row>
    <row r="132" spans="3:10">
      <c r="C132" t="s">
        <v>1026</v>
      </c>
      <c r="D132" t="s">
        <v>1027</v>
      </c>
      <c r="E132" t="s">
        <v>293</v>
      </c>
      <c r="F132" t="s">
        <v>757</v>
      </c>
      <c r="J132" s="652"/>
    </row>
    <row r="133" spans="3:10">
      <c r="C133" t="s">
        <v>1028</v>
      </c>
      <c r="D133" t="s">
        <v>1029</v>
      </c>
      <c r="E133" t="s">
        <v>293</v>
      </c>
      <c r="F133" t="s">
        <v>757</v>
      </c>
      <c r="J133" s="652"/>
    </row>
    <row r="134" spans="3:10">
      <c r="C134" t="s">
        <v>1030</v>
      </c>
      <c r="D134" t="s">
        <v>1031</v>
      </c>
      <c r="E134" t="s">
        <v>293</v>
      </c>
      <c r="F134" t="s">
        <v>757</v>
      </c>
      <c r="J134" s="652"/>
    </row>
    <row r="135" spans="3:10">
      <c r="C135" t="s">
        <v>1032</v>
      </c>
      <c r="D135" t="s">
        <v>1033</v>
      </c>
      <c r="E135" t="s">
        <v>293</v>
      </c>
      <c r="F135" t="s">
        <v>757</v>
      </c>
      <c r="J135" s="652"/>
    </row>
    <row r="136" spans="3:10">
      <c r="C136" t="s">
        <v>1034</v>
      </c>
      <c r="D136" t="s">
        <v>1035</v>
      </c>
      <c r="E136" t="s">
        <v>293</v>
      </c>
      <c r="F136" t="s">
        <v>757</v>
      </c>
      <c r="J136" s="652"/>
    </row>
    <row r="137" spans="3:10">
      <c r="C137" t="s">
        <v>1036</v>
      </c>
      <c r="D137" t="s">
        <v>1037</v>
      </c>
      <c r="E137" t="s">
        <v>293</v>
      </c>
      <c r="F137" t="s">
        <v>757</v>
      </c>
      <c r="J137" s="652"/>
    </row>
    <row r="138" spans="3:10">
      <c r="C138" t="s">
        <v>1038</v>
      </c>
      <c r="D138" t="s">
        <v>1039</v>
      </c>
      <c r="E138" t="s">
        <v>293</v>
      </c>
      <c r="F138" t="s">
        <v>757</v>
      </c>
      <c r="J138" s="652"/>
    </row>
    <row r="139" spans="3:10">
      <c r="C139" t="s">
        <v>1040</v>
      </c>
      <c r="D139" t="s">
        <v>1041</v>
      </c>
      <c r="E139" t="s">
        <v>293</v>
      </c>
      <c r="F139" t="s">
        <v>757</v>
      </c>
      <c r="J139" s="652"/>
    </row>
    <row r="140" spans="3:10">
      <c r="C140" t="s">
        <v>1042</v>
      </c>
      <c r="D140" t="s">
        <v>1043</v>
      </c>
      <c r="E140" t="s">
        <v>293</v>
      </c>
      <c r="F140" t="s">
        <v>757</v>
      </c>
      <c r="J140" s="652"/>
    </row>
    <row r="141" spans="2:10">
      <c r="B141" t="s">
        <v>836</v>
      </c>
      <c r="C141" t="s">
        <v>1044</v>
      </c>
      <c r="D141" t="s">
        <v>1045</v>
      </c>
      <c r="E141" t="s">
        <v>293</v>
      </c>
      <c r="F141" t="s">
        <v>798</v>
      </c>
      <c r="J141" s="652"/>
    </row>
    <row r="142" spans="3:10">
      <c r="C142" t="s">
        <v>1046</v>
      </c>
      <c r="D142" t="s">
        <v>1047</v>
      </c>
      <c r="E142" t="s">
        <v>293</v>
      </c>
      <c r="F142" t="s">
        <v>798</v>
      </c>
      <c r="J142" s="652"/>
    </row>
    <row r="143" spans="3:10">
      <c r="C143" t="s">
        <v>1048</v>
      </c>
      <c r="D143" t="s">
        <v>1049</v>
      </c>
      <c r="E143" t="s">
        <v>293</v>
      </c>
      <c r="F143" t="s">
        <v>798</v>
      </c>
      <c r="J143" s="652"/>
    </row>
    <row r="144" spans="3:10">
      <c r="C144" t="s">
        <v>1050</v>
      </c>
      <c r="D144" t="s">
        <v>1051</v>
      </c>
      <c r="E144" t="s">
        <v>293</v>
      </c>
      <c r="F144" t="s">
        <v>798</v>
      </c>
      <c r="J144" s="652"/>
    </row>
    <row r="145" spans="3:10">
      <c r="C145" t="s">
        <v>1052</v>
      </c>
      <c r="D145" t="s">
        <v>1053</v>
      </c>
      <c r="E145" t="s">
        <v>293</v>
      </c>
      <c r="F145" t="s">
        <v>798</v>
      </c>
      <c r="J145" s="652"/>
    </row>
    <row r="146" spans="3:10">
      <c r="C146" t="s">
        <v>1054</v>
      </c>
      <c r="D146" t="s">
        <v>1055</v>
      </c>
      <c r="E146" t="s">
        <v>293</v>
      </c>
      <c r="F146" t="s">
        <v>798</v>
      </c>
      <c r="J146" s="652"/>
    </row>
    <row r="147" spans="3:10">
      <c r="C147" t="s">
        <v>1056</v>
      </c>
      <c r="D147" t="s">
        <v>1057</v>
      </c>
      <c r="E147" t="s">
        <v>293</v>
      </c>
      <c r="F147" t="s">
        <v>798</v>
      </c>
      <c r="J147" s="652"/>
    </row>
    <row r="148" spans="3:10">
      <c r="C148" t="s">
        <v>1058</v>
      </c>
      <c r="D148" t="s">
        <v>1059</v>
      </c>
      <c r="E148" t="s">
        <v>293</v>
      </c>
      <c r="F148" t="s">
        <v>798</v>
      </c>
      <c r="J148" s="652"/>
    </row>
    <row r="149" spans="2:10">
      <c r="B149" s="14"/>
      <c r="C149" s="14" t="s">
        <v>1060</v>
      </c>
      <c r="D149" s="14" t="s">
        <v>1061</v>
      </c>
      <c r="E149" s="14" t="s">
        <v>293</v>
      </c>
      <c r="F149" s="14" t="s">
        <v>798</v>
      </c>
      <c r="G149" s="14"/>
      <c r="H149" s="14"/>
      <c r="J149" s="653"/>
    </row>
    <row r="150" ht="15" customHeight="1" spans="2:10">
      <c r="B150" t="s">
        <v>803</v>
      </c>
      <c r="C150" t="s">
        <v>1062</v>
      </c>
      <c r="D150" t="s">
        <v>1063</v>
      </c>
      <c r="E150" t="s">
        <v>806</v>
      </c>
      <c r="F150" t="s">
        <v>807</v>
      </c>
      <c r="J150" s="654" t="s">
        <v>300</v>
      </c>
    </row>
    <row r="151" spans="3:10">
      <c r="C151" t="s">
        <v>1064</v>
      </c>
      <c r="D151" t="s">
        <v>1065</v>
      </c>
      <c r="E151" t="s">
        <v>806</v>
      </c>
      <c r="F151" t="s">
        <v>807</v>
      </c>
      <c r="J151" s="652"/>
    </row>
    <row r="152" spans="3:10">
      <c r="C152" t="s">
        <v>1066</v>
      </c>
      <c r="D152" t="s">
        <v>1067</v>
      </c>
      <c r="E152" t="s">
        <v>806</v>
      </c>
      <c r="F152" t="s">
        <v>807</v>
      </c>
      <c r="J152" s="652"/>
    </row>
    <row r="153" spans="3:10">
      <c r="C153" t="s">
        <v>1068</v>
      </c>
      <c r="D153" t="s">
        <v>1069</v>
      </c>
      <c r="E153" t="s">
        <v>806</v>
      </c>
      <c r="F153" t="s">
        <v>807</v>
      </c>
      <c r="J153" s="652"/>
    </row>
    <row r="154" spans="3:10">
      <c r="C154" t="s">
        <v>1070</v>
      </c>
      <c r="D154" t="s">
        <v>1071</v>
      </c>
      <c r="E154" t="s">
        <v>806</v>
      </c>
      <c r="F154" t="s">
        <v>807</v>
      </c>
      <c r="J154" s="652"/>
    </row>
    <row r="155" spans="2:10">
      <c r="B155" t="s">
        <v>754</v>
      </c>
      <c r="C155" t="s">
        <v>1072</v>
      </c>
      <c r="D155" t="s">
        <v>1073</v>
      </c>
      <c r="E155" t="s">
        <v>806</v>
      </c>
      <c r="F155" t="s">
        <v>807</v>
      </c>
      <c r="J155" s="652"/>
    </row>
    <row r="156" spans="3:10">
      <c r="C156" t="s">
        <v>1074</v>
      </c>
      <c r="D156" t="s">
        <v>1075</v>
      </c>
      <c r="E156" t="s">
        <v>806</v>
      </c>
      <c r="F156" t="s">
        <v>807</v>
      </c>
      <c r="J156" s="652"/>
    </row>
    <row r="157" spans="3:10">
      <c r="C157" t="s">
        <v>1076</v>
      </c>
      <c r="D157" t="s">
        <v>1077</v>
      </c>
      <c r="E157" t="s">
        <v>293</v>
      </c>
      <c r="F157" t="s">
        <v>757</v>
      </c>
      <c r="J157" s="652"/>
    </row>
    <row r="158" spans="3:10">
      <c r="C158" t="s">
        <v>1078</v>
      </c>
      <c r="D158" t="s">
        <v>1079</v>
      </c>
      <c r="E158" t="s">
        <v>293</v>
      </c>
      <c r="F158" t="s">
        <v>757</v>
      </c>
      <c r="J158" s="652"/>
    </row>
    <row r="159" spans="3:10">
      <c r="C159" t="s">
        <v>1080</v>
      </c>
      <c r="D159" t="s">
        <v>1081</v>
      </c>
      <c r="E159" t="s">
        <v>293</v>
      </c>
      <c r="F159" t="s">
        <v>757</v>
      </c>
      <c r="J159" s="652"/>
    </row>
    <row r="160" spans="3:10">
      <c r="C160" t="s">
        <v>1082</v>
      </c>
      <c r="D160" t="s">
        <v>1083</v>
      </c>
      <c r="E160" t="s">
        <v>293</v>
      </c>
      <c r="F160" t="s">
        <v>757</v>
      </c>
      <c r="J160" s="652"/>
    </row>
    <row r="161" spans="3:10">
      <c r="C161" t="s">
        <v>1084</v>
      </c>
      <c r="D161" t="s">
        <v>1085</v>
      </c>
      <c r="E161" t="s">
        <v>293</v>
      </c>
      <c r="F161" t="s">
        <v>757</v>
      </c>
      <c r="J161" s="652"/>
    </row>
    <row r="162" spans="3:10">
      <c r="C162" t="s">
        <v>1086</v>
      </c>
      <c r="D162" t="s">
        <v>1087</v>
      </c>
      <c r="E162" t="s">
        <v>293</v>
      </c>
      <c r="F162" t="s">
        <v>757</v>
      </c>
      <c r="J162" s="652"/>
    </row>
    <row r="163" spans="3:10">
      <c r="C163" t="s">
        <v>1088</v>
      </c>
      <c r="D163" t="s">
        <v>1089</v>
      </c>
      <c r="E163" t="s">
        <v>293</v>
      </c>
      <c r="F163" t="s">
        <v>757</v>
      </c>
      <c r="J163" s="652"/>
    </row>
    <row r="164" spans="3:10">
      <c r="C164" t="s">
        <v>1090</v>
      </c>
      <c r="D164" t="s">
        <v>1091</v>
      </c>
      <c r="E164" t="s">
        <v>293</v>
      </c>
      <c r="F164" t="s">
        <v>757</v>
      </c>
      <c r="J164" s="652"/>
    </row>
    <row r="165" spans="3:10">
      <c r="C165" t="s">
        <v>1092</v>
      </c>
      <c r="D165" t="s">
        <v>1093</v>
      </c>
      <c r="E165" t="s">
        <v>293</v>
      </c>
      <c r="F165" t="s">
        <v>757</v>
      </c>
      <c r="J165" s="652"/>
    </row>
    <row r="166" spans="3:10">
      <c r="C166" t="s">
        <v>1094</v>
      </c>
      <c r="D166" t="s">
        <v>1095</v>
      </c>
      <c r="E166" t="s">
        <v>293</v>
      </c>
      <c r="F166" t="s">
        <v>757</v>
      </c>
      <c r="J166" s="652"/>
    </row>
    <row r="167" spans="3:10">
      <c r="C167" t="s">
        <v>1096</v>
      </c>
      <c r="D167" t="s">
        <v>1097</v>
      </c>
      <c r="E167" t="s">
        <v>293</v>
      </c>
      <c r="F167" t="s">
        <v>757</v>
      </c>
      <c r="J167" s="652"/>
    </row>
    <row r="168" spans="3:10">
      <c r="C168" t="s">
        <v>1098</v>
      </c>
      <c r="D168" t="s">
        <v>1099</v>
      </c>
      <c r="E168" t="s">
        <v>293</v>
      </c>
      <c r="F168" t="s">
        <v>757</v>
      </c>
      <c r="J168" s="652"/>
    </row>
    <row r="169" spans="3:10">
      <c r="C169" t="s">
        <v>1100</v>
      </c>
      <c r="D169" t="s">
        <v>1101</v>
      </c>
      <c r="E169" t="s">
        <v>293</v>
      </c>
      <c r="F169" t="s">
        <v>757</v>
      </c>
      <c r="J169" s="652"/>
    </row>
    <row r="170" spans="3:10">
      <c r="C170" t="s">
        <v>1102</v>
      </c>
      <c r="D170" t="s">
        <v>1103</v>
      </c>
      <c r="E170" t="s">
        <v>293</v>
      </c>
      <c r="F170" t="s">
        <v>757</v>
      </c>
      <c r="J170" s="652"/>
    </row>
    <row r="171" spans="3:10">
      <c r="C171" t="s">
        <v>1104</v>
      </c>
      <c r="D171" t="s">
        <v>1105</v>
      </c>
      <c r="E171" t="s">
        <v>293</v>
      </c>
      <c r="F171" t="s">
        <v>757</v>
      </c>
      <c r="J171" s="652"/>
    </row>
    <row r="172" spans="3:10">
      <c r="C172" t="s">
        <v>1106</v>
      </c>
      <c r="D172" t="s">
        <v>1107</v>
      </c>
      <c r="E172" t="s">
        <v>293</v>
      </c>
      <c r="F172" t="s">
        <v>757</v>
      </c>
      <c r="J172" s="652"/>
    </row>
    <row r="173" spans="3:10">
      <c r="C173" t="s">
        <v>1108</v>
      </c>
      <c r="D173" t="s">
        <v>1109</v>
      </c>
      <c r="E173" t="s">
        <v>293</v>
      </c>
      <c r="F173" t="s">
        <v>757</v>
      </c>
      <c r="J173" s="652"/>
    </row>
    <row r="174" spans="3:10">
      <c r="C174" t="s">
        <v>1110</v>
      </c>
      <c r="D174" t="s">
        <v>1111</v>
      </c>
      <c r="E174" t="s">
        <v>293</v>
      </c>
      <c r="F174" t="s">
        <v>757</v>
      </c>
      <c r="J174" s="652"/>
    </row>
    <row r="175" spans="3:10">
      <c r="C175" t="s">
        <v>1112</v>
      </c>
      <c r="D175" t="s">
        <v>1113</v>
      </c>
      <c r="E175" t="s">
        <v>293</v>
      </c>
      <c r="F175" t="s">
        <v>757</v>
      </c>
      <c r="J175" s="652"/>
    </row>
    <row r="176" spans="3:10">
      <c r="C176" t="s">
        <v>1114</v>
      </c>
      <c r="D176" t="s">
        <v>1115</v>
      </c>
      <c r="E176" t="s">
        <v>293</v>
      </c>
      <c r="F176" t="s">
        <v>757</v>
      </c>
      <c r="J176" s="652"/>
    </row>
    <row r="177" spans="3:10">
      <c r="C177" t="s">
        <v>1116</v>
      </c>
      <c r="D177" t="s">
        <v>1117</v>
      </c>
      <c r="E177" t="s">
        <v>293</v>
      </c>
      <c r="F177" t="s">
        <v>757</v>
      </c>
      <c r="J177" s="652"/>
    </row>
    <row r="178" spans="3:10">
      <c r="C178" t="s">
        <v>1118</v>
      </c>
      <c r="D178" t="s">
        <v>1119</v>
      </c>
      <c r="E178" t="s">
        <v>293</v>
      </c>
      <c r="F178" t="s">
        <v>757</v>
      </c>
      <c r="J178" s="652"/>
    </row>
    <row r="179" spans="3:10">
      <c r="C179" t="s">
        <v>1120</v>
      </c>
      <c r="D179" t="s">
        <v>1121</v>
      </c>
      <c r="E179" t="s">
        <v>293</v>
      </c>
      <c r="F179" t="s">
        <v>757</v>
      </c>
      <c r="J179" s="652"/>
    </row>
    <row r="180" spans="3:10">
      <c r="C180" t="s">
        <v>1122</v>
      </c>
      <c r="D180" t="s">
        <v>1123</v>
      </c>
      <c r="E180" t="s">
        <v>293</v>
      </c>
      <c r="F180" t="s">
        <v>757</v>
      </c>
      <c r="J180" s="652"/>
    </row>
    <row r="181" spans="3:10">
      <c r="C181" t="s">
        <v>1124</v>
      </c>
      <c r="D181" t="s">
        <v>1125</v>
      </c>
      <c r="E181" t="s">
        <v>293</v>
      </c>
      <c r="F181" t="s">
        <v>757</v>
      </c>
      <c r="J181" s="652"/>
    </row>
    <row r="182" spans="2:10">
      <c r="B182" t="s">
        <v>803</v>
      </c>
      <c r="C182" t="s">
        <v>1126</v>
      </c>
      <c r="D182" t="s">
        <v>1127</v>
      </c>
      <c r="E182" t="s">
        <v>293</v>
      </c>
      <c r="F182" t="s">
        <v>757</v>
      </c>
      <c r="J182" s="652"/>
    </row>
    <row r="183" spans="2:10">
      <c r="B183" t="s">
        <v>754</v>
      </c>
      <c r="C183" t="s">
        <v>1128</v>
      </c>
      <c r="D183" t="s">
        <v>1129</v>
      </c>
      <c r="E183" t="s">
        <v>293</v>
      </c>
      <c r="F183" t="s">
        <v>798</v>
      </c>
      <c r="J183" s="652"/>
    </row>
    <row r="184" spans="3:10">
      <c r="C184" t="s">
        <v>1130</v>
      </c>
      <c r="D184" t="s">
        <v>1131</v>
      </c>
      <c r="E184" t="s">
        <v>293</v>
      </c>
      <c r="F184" t="s">
        <v>798</v>
      </c>
      <c r="J184" s="652"/>
    </row>
    <row r="185" spans="3:10">
      <c r="C185" t="s">
        <v>1132</v>
      </c>
      <c r="D185" t="s">
        <v>1133</v>
      </c>
      <c r="E185" t="s">
        <v>293</v>
      </c>
      <c r="F185" t="s">
        <v>798</v>
      </c>
      <c r="J185" s="652"/>
    </row>
    <row r="186" spans="3:10">
      <c r="C186" t="s">
        <v>1134</v>
      </c>
      <c r="D186" t="s">
        <v>1135</v>
      </c>
      <c r="E186" t="s">
        <v>293</v>
      </c>
      <c r="F186" t="s">
        <v>798</v>
      </c>
      <c r="J186" s="652"/>
    </row>
    <row r="187" spans="3:10">
      <c r="C187" t="s">
        <v>1136</v>
      </c>
      <c r="D187" t="s">
        <v>1137</v>
      </c>
      <c r="E187" t="s">
        <v>293</v>
      </c>
      <c r="F187" t="s">
        <v>798</v>
      </c>
      <c r="J187" s="652"/>
    </row>
    <row r="188" spans="3:10">
      <c r="C188" t="s">
        <v>1138</v>
      </c>
      <c r="D188" t="s">
        <v>1139</v>
      </c>
      <c r="E188" t="s">
        <v>293</v>
      </c>
      <c r="F188" t="s">
        <v>798</v>
      </c>
      <c r="J188" s="652"/>
    </row>
    <row r="189" spans="3:10">
      <c r="C189" t="s">
        <v>1140</v>
      </c>
      <c r="D189" t="s">
        <v>1141</v>
      </c>
      <c r="E189" t="s">
        <v>293</v>
      </c>
      <c r="F189" t="s">
        <v>798</v>
      </c>
      <c r="J189" s="652"/>
    </row>
    <row r="190" spans="3:10">
      <c r="C190" t="s">
        <v>1142</v>
      </c>
      <c r="D190" t="s">
        <v>1143</v>
      </c>
      <c r="E190" t="s">
        <v>293</v>
      </c>
      <c r="F190" t="s">
        <v>798</v>
      </c>
      <c r="J190" s="652"/>
    </row>
    <row r="191" spans="2:10">
      <c r="B191" s="14"/>
      <c r="C191" s="14" t="s">
        <v>1144</v>
      </c>
      <c r="D191" s="14" t="s">
        <v>1145</v>
      </c>
      <c r="E191" s="14" t="s">
        <v>293</v>
      </c>
      <c r="F191" s="14" t="s">
        <v>798</v>
      </c>
      <c r="G191" s="14"/>
      <c r="H191" s="14"/>
      <c r="J191" s="653"/>
    </row>
    <row r="192" spans="2:6">
      <c r="B192" t="s">
        <v>803</v>
      </c>
      <c r="C192" t="s">
        <v>1146</v>
      </c>
      <c r="D192" t="s">
        <v>1147</v>
      </c>
      <c r="E192" t="s">
        <v>293</v>
      </c>
      <c r="F192" t="s">
        <v>757</v>
      </c>
    </row>
  </sheetData>
  <mergeCells count="6">
    <mergeCell ref="J26:J40"/>
    <mergeCell ref="J41:J75"/>
    <mergeCell ref="J76:J85"/>
    <mergeCell ref="J86:J113"/>
    <mergeCell ref="J114:J149"/>
    <mergeCell ref="J150:J191"/>
  </mergeCells>
  <conditionalFormatting sqref="H2">
    <cfRule type="cellIs" dxfId="1" priority="3" operator="greaterThan">
      <formula>0</formula>
    </cfRule>
  </conditionalFormatting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>
    <tabColor theme="3" tint="0.799981688894314"/>
  </sheetPr>
  <dimension ref="B2:K132"/>
  <sheetViews>
    <sheetView topLeftCell="A45" workbookViewId="0">
      <selection activeCell="C64" sqref="C64"/>
    </sheetView>
  </sheetViews>
  <sheetFormatPr defaultColWidth="9" defaultRowHeight="13.5"/>
  <cols>
    <col min="3" max="3" width="12" customWidth="1"/>
    <col min="4" max="4" width="44.7079646017699" customWidth="1"/>
  </cols>
  <sheetData>
    <row r="2" spans="2:9">
      <c r="B2" s="649" t="s">
        <v>1148</v>
      </c>
      <c r="C2" s="649"/>
      <c r="D2" s="75"/>
      <c r="E2" s="75"/>
      <c r="F2" s="75"/>
      <c r="G2" s="75"/>
      <c r="H2" s="75"/>
      <c r="I2" s="75"/>
    </row>
    <row r="3" ht="14.25" spans="2:9">
      <c r="B3" s="2" t="s">
        <v>1149</v>
      </c>
      <c r="C3" s="2" t="s">
        <v>1150</v>
      </c>
      <c r="D3" s="2" t="s">
        <v>1151</v>
      </c>
      <c r="E3" s="2" t="s">
        <v>131</v>
      </c>
      <c r="F3" s="2" t="s">
        <v>1152</v>
      </c>
      <c r="G3" s="2" t="s">
        <v>1153</v>
      </c>
      <c r="H3" s="2" t="s">
        <v>1154</v>
      </c>
      <c r="I3" s="2" t="s">
        <v>1155</v>
      </c>
    </row>
    <row r="4" ht="15" customHeight="1" spans="2:10">
      <c r="B4" s="75" t="s">
        <v>1156</v>
      </c>
      <c r="C4" s="75" t="s">
        <v>241</v>
      </c>
      <c r="D4" s="75" t="s">
        <v>261</v>
      </c>
      <c r="E4" s="75" t="s">
        <v>293</v>
      </c>
      <c r="F4" s="75"/>
      <c r="G4" s="75"/>
      <c r="H4" s="75"/>
      <c r="I4" s="75"/>
      <c r="J4" s="12"/>
    </row>
    <row r="5" ht="15" customHeight="1" spans="3:10">
      <c r="C5" s="75" t="s">
        <v>244</v>
      </c>
      <c r="D5" s="75" t="s">
        <v>264</v>
      </c>
      <c r="E5" s="75" t="s">
        <v>293</v>
      </c>
      <c r="F5" s="75"/>
      <c r="G5" s="75"/>
      <c r="H5" s="75"/>
      <c r="I5" s="75"/>
      <c r="J5" s="12"/>
    </row>
    <row r="6" ht="15" customHeight="1" spans="2:10">
      <c r="B6" s="75"/>
      <c r="C6" s="75" t="s">
        <v>1157</v>
      </c>
      <c r="D6" s="75" t="s">
        <v>1158</v>
      </c>
      <c r="E6" s="75" t="s">
        <v>293</v>
      </c>
      <c r="F6" s="75"/>
      <c r="G6" s="75"/>
      <c r="H6" s="75"/>
      <c r="I6" s="75"/>
      <c r="J6" s="12"/>
    </row>
    <row r="7" ht="15" customHeight="1" spans="2:10">
      <c r="B7" s="75"/>
      <c r="C7" s="75" t="s">
        <v>228</v>
      </c>
      <c r="D7" s="75" t="s">
        <v>229</v>
      </c>
      <c r="E7" s="75" t="s">
        <v>293</v>
      </c>
      <c r="F7" s="75" t="s">
        <v>203</v>
      </c>
      <c r="G7" s="75" t="s">
        <v>203</v>
      </c>
      <c r="H7" s="75" t="s">
        <v>203</v>
      </c>
      <c r="I7" s="75" t="s">
        <v>203</v>
      </c>
      <c r="J7" s="12"/>
    </row>
    <row r="8" ht="15" customHeight="1" spans="2:10">
      <c r="B8" s="75"/>
      <c r="C8" s="75" t="s">
        <v>231</v>
      </c>
      <c r="D8" s="75" t="s">
        <v>251</v>
      </c>
      <c r="E8" s="75" t="s">
        <v>293</v>
      </c>
      <c r="F8" s="75"/>
      <c r="G8" s="75"/>
      <c r="H8" s="75"/>
      <c r="I8" s="75"/>
      <c r="J8" s="12"/>
    </row>
    <row r="9" ht="15" customHeight="1" spans="2:10">
      <c r="B9" s="75"/>
      <c r="C9" s="75" t="s">
        <v>240</v>
      </c>
      <c r="D9" s="75" t="s">
        <v>260</v>
      </c>
      <c r="E9" s="75" t="s">
        <v>293</v>
      </c>
      <c r="F9" s="75"/>
      <c r="G9" s="75"/>
      <c r="H9" s="75"/>
      <c r="I9" s="75"/>
      <c r="J9" s="12"/>
    </row>
    <row r="10" ht="15" customHeight="1" spans="2:10">
      <c r="B10" s="75"/>
      <c r="C10" s="75" t="s">
        <v>232</v>
      </c>
      <c r="D10" s="75" t="s">
        <v>252</v>
      </c>
      <c r="E10" s="75" t="s">
        <v>293</v>
      </c>
      <c r="F10" s="75"/>
      <c r="G10" s="75"/>
      <c r="H10" s="75"/>
      <c r="I10" s="75"/>
      <c r="J10" s="12"/>
    </row>
    <row r="11" ht="15" customHeight="1" spans="2:10">
      <c r="B11" s="75"/>
      <c r="C11" s="75" t="s">
        <v>230</v>
      </c>
      <c r="D11" s="75" t="s">
        <v>250</v>
      </c>
      <c r="E11" s="75" t="s">
        <v>293</v>
      </c>
      <c r="F11" s="75"/>
      <c r="G11" s="75"/>
      <c r="H11" s="75"/>
      <c r="I11" s="75"/>
      <c r="J11" s="12"/>
    </row>
    <row r="12" ht="15" customHeight="1" spans="2:10">
      <c r="B12" s="75"/>
      <c r="C12" s="75" t="s">
        <v>247</v>
      </c>
      <c r="D12" s="75" t="s">
        <v>267</v>
      </c>
      <c r="E12" s="75" t="s">
        <v>293</v>
      </c>
      <c r="F12" s="75"/>
      <c r="G12" s="75" t="s">
        <v>802</v>
      </c>
      <c r="H12" s="75"/>
      <c r="I12" s="75" t="s">
        <v>1159</v>
      </c>
      <c r="J12" s="12"/>
    </row>
    <row r="13" ht="15" customHeight="1" spans="2:10">
      <c r="B13" s="75"/>
      <c r="C13" s="75" t="s">
        <v>239</v>
      </c>
      <c r="D13" s="75" t="s">
        <v>259</v>
      </c>
      <c r="E13" s="75" t="s">
        <v>293</v>
      </c>
      <c r="F13" s="75"/>
      <c r="G13" s="75" t="s">
        <v>799</v>
      </c>
      <c r="H13" s="75"/>
      <c r="I13" s="75"/>
      <c r="J13" s="12"/>
    </row>
    <row r="14" ht="15" customHeight="1" spans="2:10">
      <c r="B14" s="75"/>
      <c r="C14" s="75" t="s">
        <v>243</v>
      </c>
      <c r="D14" s="75" t="s">
        <v>263</v>
      </c>
      <c r="E14" s="75" t="s">
        <v>293</v>
      </c>
      <c r="F14" s="75"/>
      <c r="G14" s="75"/>
      <c r="H14" s="75"/>
      <c r="I14" s="75"/>
      <c r="J14" s="12"/>
    </row>
    <row r="15" ht="15" customHeight="1" spans="2:10">
      <c r="B15" s="75"/>
      <c r="C15" s="75" t="s">
        <v>237</v>
      </c>
      <c r="D15" s="75" t="s">
        <v>257</v>
      </c>
      <c r="E15" s="75" t="s">
        <v>293</v>
      </c>
      <c r="F15" s="75"/>
      <c r="G15" s="75"/>
      <c r="H15" s="75"/>
      <c r="I15" s="75"/>
      <c r="J15" s="12"/>
    </row>
    <row r="16" ht="15" customHeight="1" spans="2:10">
      <c r="B16" s="75"/>
      <c r="C16" s="75" t="s">
        <v>248</v>
      </c>
      <c r="D16" s="75" t="s">
        <v>268</v>
      </c>
      <c r="E16" s="75" t="s">
        <v>293</v>
      </c>
      <c r="F16" s="75"/>
      <c r="G16" s="75" t="s">
        <v>799</v>
      </c>
      <c r="H16" s="75"/>
      <c r="I16" s="75" t="s">
        <v>1160</v>
      </c>
      <c r="J16" s="12"/>
    </row>
    <row r="17" ht="15" customHeight="1" spans="2:10">
      <c r="B17" s="75"/>
      <c r="C17" s="75" t="s">
        <v>621</v>
      </c>
      <c r="D17" s="75" t="s">
        <v>622</v>
      </c>
      <c r="E17" s="75" t="s">
        <v>293</v>
      </c>
      <c r="F17" s="75"/>
      <c r="G17" s="75"/>
      <c r="H17" s="75"/>
      <c r="I17" s="75"/>
      <c r="J17" s="12"/>
    </row>
    <row r="18" ht="15" customHeight="1" spans="2:10">
      <c r="B18" s="75"/>
      <c r="C18" s="75" t="s">
        <v>235</v>
      </c>
      <c r="D18" s="75" t="s">
        <v>255</v>
      </c>
      <c r="E18" s="75" t="s">
        <v>293</v>
      </c>
      <c r="F18" s="75"/>
      <c r="G18" s="75"/>
      <c r="H18" s="75"/>
      <c r="I18" s="75"/>
      <c r="J18" s="12"/>
    </row>
    <row r="19" ht="15" customHeight="1" spans="2:10">
      <c r="B19" s="75"/>
      <c r="C19" s="75" t="s">
        <v>234</v>
      </c>
      <c r="D19" s="75" t="s">
        <v>254</v>
      </c>
      <c r="E19" s="75" t="s">
        <v>293</v>
      </c>
      <c r="F19" s="75"/>
      <c r="G19" s="75"/>
      <c r="H19" s="75"/>
      <c r="I19" s="75"/>
      <c r="J19" s="12"/>
    </row>
    <row r="20" ht="15" customHeight="1" spans="2:10">
      <c r="B20" s="75"/>
      <c r="C20" s="75" t="s">
        <v>1161</v>
      </c>
      <c r="D20" s="75" t="s">
        <v>1162</v>
      </c>
      <c r="E20" s="75" t="s">
        <v>293</v>
      </c>
      <c r="F20" s="75"/>
      <c r="G20" s="75" t="s">
        <v>799</v>
      </c>
      <c r="H20" s="75"/>
      <c r="I20" s="75" t="s">
        <v>1163</v>
      </c>
      <c r="J20" s="12"/>
    </row>
    <row r="21" ht="15" customHeight="1" spans="2:10">
      <c r="B21" s="75"/>
      <c r="C21" s="75" t="s">
        <v>245</v>
      </c>
      <c r="D21" s="75" t="s">
        <v>265</v>
      </c>
      <c r="E21" s="75" t="s">
        <v>293</v>
      </c>
      <c r="F21" s="75"/>
      <c r="G21" s="75"/>
      <c r="H21" s="75"/>
      <c r="I21" s="75"/>
      <c r="J21" s="12"/>
    </row>
    <row r="22" ht="15" customHeight="1" spans="2:10">
      <c r="B22" s="75"/>
      <c r="C22" s="75" t="s">
        <v>236</v>
      </c>
      <c r="D22" s="75" t="s">
        <v>256</v>
      </c>
      <c r="E22" s="75" t="s">
        <v>293</v>
      </c>
      <c r="F22" s="75"/>
      <c r="G22" s="75"/>
      <c r="H22" s="75"/>
      <c r="I22" s="75"/>
      <c r="J22" s="12"/>
    </row>
    <row r="23" ht="15" customHeight="1" spans="2:10">
      <c r="B23" s="75"/>
      <c r="C23" s="75" t="s">
        <v>238</v>
      </c>
      <c r="D23" s="75" t="s">
        <v>258</v>
      </c>
      <c r="E23" s="75" t="s">
        <v>293</v>
      </c>
      <c r="F23" s="75"/>
      <c r="G23" s="75"/>
      <c r="H23" s="75"/>
      <c r="I23" s="75"/>
      <c r="J23" s="12"/>
    </row>
    <row r="24" ht="15" customHeight="1" spans="2:10">
      <c r="B24" s="75"/>
      <c r="C24" s="75" t="s">
        <v>233</v>
      </c>
      <c r="D24" s="75" t="s">
        <v>253</v>
      </c>
      <c r="E24" s="75" t="s">
        <v>293</v>
      </c>
      <c r="F24" s="75"/>
      <c r="G24" s="75"/>
      <c r="H24" s="75"/>
      <c r="I24" s="75"/>
      <c r="J24" s="12"/>
    </row>
    <row r="25" ht="15" customHeight="1" spans="2:10">
      <c r="B25" s="75"/>
      <c r="C25" s="75" t="s">
        <v>246</v>
      </c>
      <c r="D25" s="75" t="s">
        <v>266</v>
      </c>
      <c r="E25" s="75" t="s">
        <v>293</v>
      </c>
      <c r="F25" s="75"/>
      <c r="G25" s="75"/>
      <c r="H25" s="75"/>
      <c r="I25" s="75"/>
      <c r="J25" s="12"/>
    </row>
    <row r="26" ht="15" customHeight="1" spans="2:10">
      <c r="B26" s="75"/>
      <c r="C26" s="75" t="s">
        <v>242</v>
      </c>
      <c r="D26" s="75" t="s">
        <v>262</v>
      </c>
      <c r="E26" s="75" t="s">
        <v>293</v>
      </c>
      <c r="F26" s="75"/>
      <c r="G26" s="75"/>
      <c r="H26" s="75"/>
      <c r="I26" s="75"/>
      <c r="J26" s="12"/>
    </row>
    <row r="27" ht="15" customHeight="1" spans="2:10">
      <c r="B27" s="317"/>
      <c r="C27" s="317" t="s">
        <v>623</v>
      </c>
      <c r="D27" s="317" t="s">
        <v>624</v>
      </c>
      <c r="E27" s="317" t="s">
        <v>293</v>
      </c>
      <c r="F27" s="317"/>
      <c r="G27" s="317"/>
      <c r="H27" s="317"/>
      <c r="I27" s="317"/>
      <c r="J27" s="12"/>
    </row>
    <row r="28" ht="15" customHeight="1" spans="2:9">
      <c r="B28" s="650" t="s">
        <v>1164</v>
      </c>
      <c r="C28" s="650" t="s">
        <v>1165</v>
      </c>
      <c r="D28" s="650" t="s">
        <v>1166</v>
      </c>
      <c r="E28" s="650" t="s">
        <v>1167</v>
      </c>
      <c r="F28" s="650"/>
      <c r="G28" s="650"/>
      <c r="H28" s="650"/>
      <c r="I28" s="10"/>
    </row>
    <row r="29" ht="15" customHeight="1" spans="2:9">
      <c r="B29" s="651"/>
      <c r="C29" s="651" t="s">
        <v>1168</v>
      </c>
      <c r="D29" s="651" t="s">
        <v>1169</v>
      </c>
      <c r="E29" s="651" t="s">
        <v>1167</v>
      </c>
      <c r="F29" s="651"/>
      <c r="G29" s="651"/>
      <c r="H29" s="651"/>
      <c r="I29" s="12"/>
    </row>
    <row r="30" ht="15" customHeight="1" spans="2:9">
      <c r="B30" s="651"/>
      <c r="C30" s="651" t="s">
        <v>1170</v>
      </c>
      <c r="D30" s="651" t="s">
        <v>1171</v>
      </c>
      <c r="E30" s="651" t="s">
        <v>1167</v>
      </c>
      <c r="F30" s="651"/>
      <c r="G30" s="651"/>
      <c r="H30" s="651"/>
      <c r="I30" s="12"/>
    </row>
    <row r="31" ht="15" customHeight="1" spans="2:9">
      <c r="B31" s="651"/>
      <c r="C31" s="651" t="s">
        <v>1172</v>
      </c>
      <c r="D31" s="651" t="s">
        <v>1173</v>
      </c>
      <c r="E31" s="651" t="s">
        <v>1167</v>
      </c>
      <c r="F31" s="651"/>
      <c r="G31" s="651"/>
      <c r="H31" s="651"/>
      <c r="I31" s="12"/>
    </row>
    <row r="32" ht="15" customHeight="1" spans="2:9">
      <c r="B32" s="651"/>
      <c r="C32" s="651" t="s">
        <v>1174</v>
      </c>
      <c r="D32" s="651" t="s">
        <v>1175</v>
      </c>
      <c r="E32" s="651" t="s">
        <v>1167</v>
      </c>
      <c r="F32" s="651"/>
      <c r="G32" s="651"/>
      <c r="H32" s="651"/>
      <c r="I32" s="12"/>
    </row>
    <row r="33" ht="15" customHeight="1" spans="2:9">
      <c r="B33" s="651"/>
      <c r="C33" s="651" t="s">
        <v>1176</v>
      </c>
      <c r="D33" s="651" t="s">
        <v>1177</v>
      </c>
      <c r="E33" s="651" t="s">
        <v>1167</v>
      </c>
      <c r="F33" s="651"/>
      <c r="G33" s="651"/>
      <c r="H33" s="651"/>
      <c r="I33" s="12"/>
    </row>
    <row r="34" ht="15" customHeight="1" spans="2:9">
      <c r="B34" s="651"/>
      <c r="C34" s="651" t="s">
        <v>1178</v>
      </c>
      <c r="D34" s="651" t="s">
        <v>1179</v>
      </c>
      <c r="E34" s="651" t="s">
        <v>1167</v>
      </c>
      <c r="F34" s="651"/>
      <c r="G34" s="651"/>
      <c r="H34" s="651"/>
      <c r="I34" s="12"/>
    </row>
    <row r="35" ht="15" customHeight="1" spans="2:9">
      <c r="B35" s="651"/>
      <c r="C35" s="651" t="s">
        <v>1180</v>
      </c>
      <c r="D35" s="651" t="s">
        <v>1181</v>
      </c>
      <c r="E35" s="651" t="s">
        <v>1167</v>
      </c>
      <c r="F35" s="651"/>
      <c r="G35" s="651"/>
      <c r="H35" s="651"/>
      <c r="I35" s="12"/>
    </row>
    <row r="36" ht="15" customHeight="1" spans="2:9">
      <c r="B36" s="651"/>
      <c r="C36" s="651" t="s">
        <v>1182</v>
      </c>
      <c r="D36" s="651" t="s">
        <v>1183</v>
      </c>
      <c r="E36" s="651" t="s">
        <v>1167</v>
      </c>
      <c r="F36" s="651"/>
      <c r="G36" s="651"/>
      <c r="H36" s="651"/>
      <c r="I36" s="12"/>
    </row>
    <row r="37" ht="15" customHeight="1" spans="2:9">
      <c r="B37" s="651"/>
      <c r="C37" s="651" t="s">
        <v>1184</v>
      </c>
      <c r="D37" s="651" t="s">
        <v>1185</v>
      </c>
      <c r="E37" s="651" t="s">
        <v>1167</v>
      </c>
      <c r="F37" s="651"/>
      <c r="G37" s="651"/>
      <c r="H37" s="651"/>
      <c r="I37" s="12"/>
    </row>
    <row r="38" ht="15" customHeight="1" spans="2:9">
      <c r="B38" s="651"/>
      <c r="C38" s="651" t="s">
        <v>1186</v>
      </c>
      <c r="D38" s="651" t="s">
        <v>1187</v>
      </c>
      <c r="E38" s="651" t="s">
        <v>1188</v>
      </c>
      <c r="F38" s="651"/>
      <c r="G38" s="651"/>
      <c r="H38" s="651"/>
      <c r="I38" s="12"/>
    </row>
    <row r="39" ht="15" customHeight="1" spans="2:9">
      <c r="B39" s="651"/>
      <c r="C39" s="651" t="s">
        <v>1189</v>
      </c>
      <c r="D39" s="651" t="s">
        <v>1190</v>
      </c>
      <c r="E39" s="651" t="s">
        <v>1188</v>
      </c>
      <c r="F39" s="651"/>
      <c r="G39" s="651"/>
      <c r="H39" s="651"/>
      <c r="I39" s="12"/>
    </row>
    <row r="40" ht="15" customHeight="1" spans="2:9">
      <c r="B40" s="651"/>
      <c r="C40" s="651" t="s">
        <v>1191</v>
      </c>
      <c r="D40" s="651" t="s">
        <v>1192</v>
      </c>
      <c r="E40" s="651" t="s">
        <v>1167</v>
      </c>
      <c r="F40" s="651"/>
      <c r="G40" s="651"/>
      <c r="H40" s="651"/>
      <c r="I40" s="12"/>
    </row>
    <row r="41" ht="15" customHeight="1" spans="2:9">
      <c r="B41" s="651"/>
      <c r="C41" s="651" t="s">
        <v>1193</v>
      </c>
      <c r="D41" s="651" t="s">
        <v>1194</v>
      </c>
      <c r="E41" s="651" t="s">
        <v>1167</v>
      </c>
      <c r="F41" s="651"/>
      <c r="G41" s="651"/>
      <c r="H41" s="651"/>
      <c r="I41" s="12"/>
    </row>
    <row r="42" ht="15" customHeight="1" spans="2:9">
      <c r="B42" s="651"/>
      <c r="C42" s="651" t="s">
        <v>1195</v>
      </c>
      <c r="D42" s="651" t="s">
        <v>1196</v>
      </c>
      <c r="E42" s="651" t="s">
        <v>1167</v>
      </c>
      <c r="F42" s="651"/>
      <c r="G42" s="651"/>
      <c r="H42" s="651"/>
      <c r="I42" s="12"/>
    </row>
    <row r="43" ht="15" customHeight="1" spans="2:9">
      <c r="B43" s="651"/>
      <c r="C43" s="651" t="s">
        <v>1197</v>
      </c>
      <c r="D43" s="651" t="s">
        <v>1198</v>
      </c>
      <c r="E43" s="651" t="s">
        <v>1167</v>
      </c>
      <c r="F43" s="651"/>
      <c r="G43" s="651"/>
      <c r="H43" s="651"/>
      <c r="I43" s="12"/>
    </row>
    <row r="44" ht="15" customHeight="1" spans="2:9">
      <c r="B44" s="651"/>
      <c r="C44" s="651" t="s">
        <v>1199</v>
      </c>
      <c r="D44" s="651" t="s">
        <v>1200</v>
      </c>
      <c r="E44" s="651" t="s">
        <v>1167</v>
      </c>
      <c r="F44" s="651"/>
      <c r="G44" s="651"/>
      <c r="H44" s="651"/>
      <c r="I44" s="12"/>
    </row>
    <row r="45" ht="15" customHeight="1" spans="2:9">
      <c r="B45" s="651"/>
      <c r="C45" s="651" t="s">
        <v>1201</v>
      </c>
      <c r="D45" s="651" t="s">
        <v>1202</v>
      </c>
      <c r="E45" s="651" t="s">
        <v>1167</v>
      </c>
      <c r="F45" s="651"/>
      <c r="G45" s="651"/>
      <c r="H45" s="651"/>
      <c r="I45" s="12"/>
    </row>
    <row r="46" ht="15" customHeight="1" spans="2:9">
      <c r="B46" s="651"/>
      <c r="C46" s="651" t="s">
        <v>1203</v>
      </c>
      <c r="D46" s="651" t="s">
        <v>1204</v>
      </c>
      <c r="E46" s="651" t="s">
        <v>1167</v>
      </c>
      <c r="F46" s="651"/>
      <c r="G46" s="651"/>
      <c r="H46" s="651"/>
      <c r="I46" s="12"/>
    </row>
    <row r="47" ht="15" customHeight="1" spans="2:9">
      <c r="B47" s="651"/>
      <c r="C47" s="651" t="s">
        <v>1205</v>
      </c>
      <c r="D47" s="651" t="s">
        <v>1206</v>
      </c>
      <c r="E47" s="651" t="s">
        <v>1167</v>
      </c>
      <c r="F47" s="651"/>
      <c r="G47" s="651"/>
      <c r="H47" s="651"/>
      <c r="I47" s="12"/>
    </row>
    <row r="48" ht="15" customHeight="1" spans="2:9">
      <c r="B48" s="651"/>
      <c r="C48" s="651" t="s">
        <v>1207</v>
      </c>
      <c r="D48" s="651" t="s">
        <v>1208</v>
      </c>
      <c r="E48" s="651" t="s">
        <v>1167</v>
      </c>
      <c r="F48" s="651"/>
      <c r="G48" s="651"/>
      <c r="H48" s="651"/>
      <c r="I48" s="12"/>
    </row>
    <row r="49" ht="15" customHeight="1" spans="2:9">
      <c r="B49" s="651"/>
      <c r="C49" s="651" t="s">
        <v>1209</v>
      </c>
      <c r="D49" s="651" t="s">
        <v>1210</v>
      </c>
      <c r="E49" s="651" t="s">
        <v>1188</v>
      </c>
      <c r="F49" s="651"/>
      <c r="G49" s="651"/>
      <c r="H49" s="651"/>
      <c r="I49" s="12"/>
    </row>
    <row r="50" ht="15" customHeight="1" spans="2:9">
      <c r="B50" s="317"/>
      <c r="C50" s="317" t="s">
        <v>1211</v>
      </c>
      <c r="D50" s="317" t="s">
        <v>1212</v>
      </c>
      <c r="E50" s="317" t="s">
        <v>1188</v>
      </c>
      <c r="F50" s="317"/>
      <c r="G50" s="317"/>
      <c r="H50" s="317"/>
      <c r="I50" s="14"/>
    </row>
    <row r="51" ht="15" customHeight="1" spans="2:11">
      <c r="B51" s="75" t="s">
        <v>1213</v>
      </c>
      <c r="C51" s="75" t="s">
        <v>1214</v>
      </c>
      <c r="D51" s="75" t="s">
        <v>1215</v>
      </c>
      <c r="E51" s="75" t="s">
        <v>806</v>
      </c>
      <c r="F51" s="75"/>
      <c r="G51" s="75"/>
      <c r="H51" s="75"/>
      <c r="I51" s="75"/>
      <c r="J51" s="12"/>
      <c r="K51" s="652" t="s">
        <v>1216</v>
      </c>
    </row>
    <row r="52" spans="2:11">
      <c r="B52" s="54" t="s">
        <v>1156</v>
      </c>
      <c r="C52" s="54" t="s">
        <v>1217</v>
      </c>
      <c r="D52" s="54" t="s">
        <v>1218</v>
      </c>
      <c r="E52" s="54" t="s">
        <v>293</v>
      </c>
      <c r="F52" s="54"/>
      <c r="G52" s="54" t="s">
        <v>802</v>
      </c>
      <c r="H52" s="54"/>
      <c r="I52" s="54"/>
      <c r="J52" s="12"/>
      <c r="K52" s="652"/>
    </row>
    <row r="53" spans="2:11">
      <c r="B53" s="54"/>
      <c r="C53" s="54" t="s">
        <v>1219</v>
      </c>
      <c r="D53" s="54" t="s">
        <v>1220</v>
      </c>
      <c r="E53" s="54" t="s">
        <v>293</v>
      </c>
      <c r="F53" s="54"/>
      <c r="G53" s="54" t="s">
        <v>799</v>
      </c>
      <c r="H53" s="54"/>
      <c r="I53" s="54" t="s">
        <v>1160</v>
      </c>
      <c r="J53" s="12"/>
      <c r="K53" s="652"/>
    </row>
    <row r="54" spans="2:11">
      <c r="B54" s="54" t="s">
        <v>1221</v>
      </c>
      <c r="C54" s="54" t="s">
        <v>1222</v>
      </c>
      <c r="D54" s="54" t="s">
        <v>1223</v>
      </c>
      <c r="E54" s="54" t="s">
        <v>806</v>
      </c>
      <c r="F54" s="54" t="s">
        <v>1224</v>
      </c>
      <c r="G54" s="54"/>
      <c r="H54" s="54"/>
      <c r="I54" s="54"/>
      <c r="J54" s="12"/>
      <c r="K54" s="652"/>
    </row>
    <row r="55" spans="2:11">
      <c r="B55" s="54"/>
      <c r="C55" s="54" t="s">
        <v>1225</v>
      </c>
      <c r="D55" s="54" t="s">
        <v>1226</v>
      </c>
      <c r="E55" s="54" t="s">
        <v>806</v>
      </c>
      <c r="F55" s="54" t="s">
        <v>1224</v>
      </c>
      <c r="G55" s="54"/>
      <c r="H55" s="54"/>
      <c r="I55" s="54"/>
      <c r="J55" s="12"/>
      <c r="K55" s="652"/>
    </row>
    <row r="56" spans="2:11">
      <c r="B56" s="54"/>
      <c r="C56" s="54" t="s">
        <v>1227</v>
      </c>
      <c r="D56" s="54" t="s">
        <v>1228</v>
      </c>
      <c r="E56" s="54" t="s">
        <v>806</v>
      </c>
      <c r="F56" s="54" t="s">
        <v>1224</v>
      </c>
      <c r="G56" s="54"/>
      <c r="H56" s="54"/>
      <c r="I56" s="54"/>
      <c r="J56" s="12"/>
      <c r="K56" s="652"/>
    </row>
    <row r="57" spans="2:11">
      <c r="B57" s="54"/>
      <c r="C57" s="54" t="s">
        <v>812</v>
      </c>
      <c r="D57" s="54" t="s">
        <v>1229</v>
      </c>
      <c r="E57" s="54" t="s">
        <v>806</v>
      </c>
      <c r="F57" s="54" t="s">
        <v>1224</v>
      </c>
      <c r="G57" s="54"/>
      <c r="H57" s="54"/>
      <c r="I57" s="54"/>
      <c r="J57" s="12"/>
      <c r="K57" s="652"/>
    </row>
    <row r="58" spans="2:11">
      <c r="B58" s="54"/>
      <c r="C58" s="54" t="s">
        <v>1230</v>
      </c>
      <c r="D58" s="54" t="s">
        <v>1231</v>
      </c>
      <c r="E58" s="54" t="s">
        <v>806</v>
      </c>
      <c r="F58" s="54" t="s">
        <v>1224</v>
      </c>
      <c r="G58" s="54"/>
      <c r="H58" s="54"/>
      <c r="I58" s="54"/>
      <c r="J58" s="12"/>
      <c r="K58" s="652"/>
    </row>
    <row r="59" spans="2:11">
      <c r="B59" s="54"/>
      <c r="C59" s="54" t="s">
        <v>1232</v>
      </c>
      <c r="D59" s="54" t="s">
        <v>1233</v>
      </c>
      <c r="E59" s="54" t="s">
        <v>806</v>
      </c>
      <c r="F59" s="54" t="s">
        <v>1224</v>
      </c>
      <c r="G59" s="54"/>
      <c r="H59" s="54"/>
      <c r="I59" s="54"/>
      <c r="J59" s="12"/>
      <c r="K59" s="652"/>
    </row>
    <row r="60" spans="2:11">
      <c r="B60" s="54"/>
      <c r="C60" s="54" t="s">
        <v>1234</v>
      </c>
      <c r="D60" s="54" t="s">
        <v>1235</v>
      </c>
      <c r="E60" s="54" t="s">
        <v>806</v>
      </c>
      <c r="F60" s="54" t="s">
        <v>1224</v>
      </c>
      <c r="G60" s="54"/>
      <c r="H60" s="54"/>
      <c r="I60" s="54"/>
      <c r="J60" s="12"/>
      <c r="K60" s="652"/>
    </row>
    <row r="61" spans="2:11">
      <c r="B61" s="54"/>
      <c r="C61" s="54" t="s">
        <v>1236</v>
      </c>
      <c r="D61" s="54" t="s">
        <v>1237</v>
      </c>
      <c r="E61" s="54" t="s">
        <v>806</v>
      </c>
      <c r="F61" s="54" t="s">
        <v>1224</v>
      </c>
      <c r="G61" s="54"/>
      <c r="H61" s="54"/>
      <c r="I61" s="54"/>
      <c r="J61" s="12"/>
      <c r="K61" s="652"/>
    </row>
    <row r="62" spans="2:11">
      <c r="B62" s="54"/>
      <c r="C62" s="54" t="s">
        <v>1238</v>
      </c>
      <c r="D62" s="54" t="s">
        <v>1239</v>
      </c>
      <c r="E62" s="54" t="s">
        <v>806</v>
      </c>
      <c r="F62" s="54" t="s">
        <v>1224</v>
      </c>
      <c r="G62" s="54"/>
      <c r="H62" s="54"/>
      <c r="I62" s="54"/>
      <c r="J62" s="12"/>
      <c r="K62" s="652"/>
    </row>
    <row r="63" spans="2:11">
      <c r="B63" s="54"/>
      <c r="C63" s="54" t="s">
        <v>831</v>
      </c>
      <c r="D63" s="54" t="s">
        <v>1240</v>
      </c>
      <c r="E63" s="54" t="s">
        <v>806</v>
      </c>
      <c r="F63" s="54" t="s">
        <v>1224</v>
      </c>
      <c r="G63" s="54"/>
      <c r="H63" s="54"/>
      <c r="I63" s="54"/>
      <c r="J63" s="12"/>
      <c r="K63" s="652"/>
    </row>
    <row r="64" spans="2:11">
      <c r="B64" s="115"/>
      <c r="C64" s="115" t="s">
        <v>1241</v>
      </c>
      <c r="D64" s="115" t="s">
        <v>1242</v>
      </c>
      <c r="E64" s="115" t="s">
        <v>806</v>
      </c>
      <c r="F64" s="115" t="s">
        <v>1224</v>
      </c>
      <c r="G64" s="115"/>
      <c r="H64" s="115"/>
      <c r="I64" s="115"/>
      <c r="J64" s="12"/>
      <c r="K64" s="653"/>
    </row>
    <row r="65" ht="15" customHeight="1" spans="2:11">
      <c r="B65" s="651" t="s">
        <v>1213</v>
      </c>
      <c r="C65" s="54" t="s">
        <v>1243</v>
      </c>
      <c r="D65" s="54" t="s">
        <v>1244</v>
      </c>
      <c r="E65" s="54" t="s">
        <v>293</v>
      </c>
      <c r="F65" s="651"/>
      <c r="G65" s="651"/>
      <c r="H65" s="651"/>
      <c r="I65" s="651"/>
      <c r="J65" s="12"/>
      <c r="K65" s="654" t="s">
        <v>1245</v>
      </c>
    </row>
    <row r="66" spans="2:11">
      <c r="B66" s="651"/>
      <c r="C66" s="75" t="s">
        <v>1246</v>
      </c>
      <c r="D66" s="75" t="s">
        <v>1247</v>
      </c>
      <c r="E66" s="75" t="s">
        <v>806</v>
      </c>
      <c r="F66" s="651"/>
      <c r="G66" s="651"/>
      <c r="H66" s="651"/>
      <c r="I66" s="651"/>
      <c r="J66" s="12"/>
      <c r="K66" s="652"/>
    </row>
    <row r="67" spans="2:11">
      <c r="B67" s="651"/>
      <c r="C67" s="75" t="s">
        <v>1248</v>
      </c>
      <c r="D67" s="75" t="s">
        <v>1249</v>
      </c>
      <c r="E67" s="75" t="s">
        <v>806</v>
      </c>
      <c r="F67" s="651"/>
      <c r="G67" s="651"/>
      <c r="H67" s="651"/>
      <c r="I67" s="651"/>
      <c r="J67" s="12"/>
      <c r="K67" s="652"/>
    </row>
    <row r="68" spans="2:11">
      <c r="B68" s="651" t="s">
        <v>1156</v>
      </c>
      <c r="C68" s="651" t="s">
        <v>1250</v>
      </c>
      <c r="D68" s="651" t="s">
        <v>1251</v>
      </c>
      <c r="E68" s="651" t="s">
        <v>293</v>
      </c>
      <c r="F68" s="651"/>
      <c r="G68" s="651" t="s">
        <v>799</v>
      </c>
      <c r="H68" s="651"/>
      <c r="I68" s="651" t="s">
        <v>1163</v>
      </c>
      <c r="J68" s="12"/>
      <c r="K68" s="652"/>
    </row>
    <row r="69" spans="2:11">
      <c r="B69" s="54"/>
      <c r="C69" s="12" t="s">
        <v>1252</v>
      </c>
      <c r="D69" s="12" t="s">
        <v>1253</v>
      </c>
      <c r="E69" s="12" t="s">
        <v>293</v>
      </c>
      <c r="F69" s="54"/>
      <c r="G69" s="54"/>
      <c r="H69" s="54"/>
      <c r="I69" s="54"/>
      <c r="J69" s="12"/>
      <c r="K69" s="652"/>
    </row>
    <row r="70" spans="2:11">
      <c r="B70" s="12"/>
      <c r="C70" s="12" t="s">
        <v>1254</v>
      </c>
      <c r="D70" s="12" t="s">
        <v>1255</v>
      </c>
      <c r="E70" s="12" t="s">
        <v>293</v>
      </c>
      <c r="F70" s="12"/>
      <c r="G70" s="12"/>
      <c r="H70" s="12"/>
      <c r="I70" s="12"/>
      <c r="J70" s="12"/>
      <c r="K70" s="652"/>
    </row>
    <row r="71" spans="2:11">
      <c r="B71" s="12"/>
      <c r="C71" s="12" t="s">
        <v>1256</v>
      </c>
      <c r="D71" s="12" t="s">
        <v>1257</v>
      </c>
      <c r="E71" s="12" t="s">
        <v>293</v>
      </c>
      <c r="F71" s="12"/>
      <c r="G71" s="12"/>
      <c r="H71" s="12"/>
      <c r="I71" s="12"/>
      <c r="J71" s="12"/>
      <c r="K71" s="652"/>
    </row>
    <row r="72" spans="2:11">
      <c r="B72" s="12"/>
      <c r="C72" s="12" t="s">
        <v>1258</v>
      </c>
      <c r="D72" s="12" t="s">
        <v>1259</v>
      </c>
      <c r="E72" s="12" t="s">
        <v>293</v>
      </c>
      <c r="F72" s="12"/>
      <c r="G72" s="12"/>
      <c r="H72" s="12"/>
      <c r="I72" s="12"/>
      <c r="J72" s="12"/>
      <c r="K72" s="652"/>
    </row>
    <row r="73" spans="2:11">
      <c r="B73" s="12"/>
      <c r="C73" s="12" t="s">
        <v>1260</v>
      </c>
      <c r="D73" s="12" t="s">
        <v>1261</v>
      </c>
      <c r="E73" s="12" t="s">
        <v>293</v>
      </c>
      <c r="F73" s="12"/>
      <c r="G73" s="12" t="s">
        <v>799</v>
      </c>
      <c r="H73" s="12"/>
      <c r="I73" s="12" t="s">
        <v>1160</v>
      </c>
      <c r="J73" s="12"/>
      <c r="K73" s="652"/>
    </row>
    <row r="74" spans="2:11">
      <c r="B74" s="12"/>
      <c r="C74" s="12" t="s">
        <v>1262</v>
      </c>
      <c r="D74" s="12" t="s">
        <v>1263</v>
      </c>
      <c r="E74" s="12" t="s">
        <v>293</v>
      </c>
      <c r="F74" s="12"/>
      <c r="G74" s="12" t="s">
        <v>799</v>
      </c>
      <c r="H74" s="12"/>
      <c r="I74" s="12" t="s">
        <v>1160</v>
      </c>
      <c r="J74" s="12"/>
      <c r="K74" s="652"/>
    </row>
    <row r="75" spans="2:11">
      <c r="B75" s="14"/>
      <c r="C75" s="14" t="s">
        <v>1264</v>
      </c>
      <c r="D75" s="14" t="s">
        <v>1265</v>
      </c>
      <c r="E75" s="14" t="s">
        <v>293</v>
      </c>
      <c r="F75" s="14"/>
      <c r="G75" s="14" t="s">
        <v>799</v>
      </c>
      <c r="H75" s="14"/>
      <c r="I75" s="14" t="s">
        <v>1160</v>
      </c>
      <c r="J75" s="12"/>
      <c r="K75" s="653"/>
    </row>
    <row r="76" spans="2:11">
      <c r="B76" s="651" t="s">
        <v>1213</v>
      </c>
      <c r="C76" s="12" t="s">
        <v>1266</v>
      </c>
      <c r="D76" s="12" t="s">
        <v>1267</v>
      </c>
      <c r="E76" s="12" t="s">
        <v>806</v>
      </c>
      <c r="F76" s="12"/>
      <c r="G76" s="12"/>
      <c r="H76" s="12"/>
      <c r="I76" s="12"/>
      <c r="J76" s="12"/>
      <c r="K76" s="654" t="s">
        <v>912</v>
      </c>
    </row>
    <row r="77" spans="2:11">
      <c r="B77" s="13"/>
      <c r="C77" s="12" t="s">
        <v>1268</v>
      </c>
      <c r="D77" s="12" t="s">
        <v>1269</v>
      </c>
      <c r="E77" s="12" t="s">
        <v>806</v>
      </c>
      <c r="F77" s="12"/>
      <c r="G77" s="12"/>
      <c r="H77" s="12"/>
      <c r="I77" s="12"/>
      <c r="J77" s="12"/>
      <c r="K77" s="652"/>
    </row>
    <row r="78" spans="2:11">
      <c r="B78" s="4" t="s">
        <v>1156</v>
      </c>
      <c r="C78" t="s">
        <v>1270</v>
      </c>
      <c r="D78" t="s">
        <v>1271</v>
      </c>
      <c r="E78" t="s">
        <v>293</v>
      </c>
      <c r="I78" t="s">
        <v>1160</v>
      </c>
      <c r="K78" s="652"/>
    </row>
    <row r="79" spans="3:11">
      <c r="C79" t="s">
        <v>1272</v>
      </c>
      <c r="D79" t="s">
        <v>1273</v>
      </c>
      <c r="E79" t="s">
        <v>293</v>
      </c>
      <c r="G79" t="s">
        <v>799</v>
      </c>
      <c r="I79" t="s">
        <v>1160</v>
      </c>
      <c r="K79" s="652"/>
    </row>
    <row r="80" spans="2:11">
      <c r="B80" s="54" t="s">
        <v>1221</v>
      </c>
      <c r="C80" t="s">
        <v>1274</v>
      </c>
      <c r="D80" t="s">
        <v>1275</v>
      </c>
      <c r="E80" t="s">
        <v>806</v>
      </c>
      <c r="F80" t="s">
        <v>1224</v>
      </c>
      <c r="K80" s="652"/>
    </row>
    <row r="81" spans="3:11">
      <c r="C81" t="s">
        <v>1276</v>
      </c>
      <c r="D81" t="s">
        <v>1277</v>
      </c>
      <c r="E81" t="s">
        <v>806</v>
      </c>
      <c r="F81" t="s">
        <v>1224</v>
      </c>
      <c r="K81" s="652"/>
    </row>
    <row r="82" spans="3:11">
      <c r="C82" t="s">
        <v>1278</v>
      </c>
      <c r="D82" t="s">
        <v>1279</v>
      </c>
      <c r="E82" t="s">
        <v>806</v>
      </c>
      <c r="F82" t="s">
        <v>1224</v>
      </c>
      <c r="K82" s="652"/>
    </row>
    <row r="83" spans="3:11">
      <c r="C83" t="s">
        <v>1280</v>
      </c>
      <c r="D83" t="s">
        <v>1281</v>
      </c>
      <c r="E83" t="s">
        <v>806</v>
      </c>
      <c r="F83" t="s">
        <v>1224</v>
      </c>
      <c r="K83" s="652"/>
    </row>
    <row r="84" spans="3:11">
      <c r="C84" t="s">
        <v>917</v>
      </c>
      <c r="D84" t="s">
        <v>1282</v>
      </c>
      <c r="E84" t="s">
        <v>806</v>
      </c>
      <c r="F84" t="s">
        <v>1224</v>
      </c>
      <c r="K84" s="652"/>
    </row>
    <row r="85" spans="3:11">
      <c r="C85" t="s">
        <v>1283</v>
      </c>
      <c r="D85" t="s">
        <v>1284</v>
      </c>
      <c r="E85" t="s">
        <v>806</v>
      </c>
      <c r="F85" t="s">
        <v>1224</v>
      </c>
      <c r="K85" s="652"/>
    </row>
    <row r="86" spans="2:11">
      <c r="B86" s="14"/>
      <c r="C86" s="14" t="s">
        <v>1285</v>
      </c>
      <c r="D86" s="14" t="s">
        <v>1286</v>
      </c>
      <c r="E86" s="14" t="s">
        <v>806</v>
      </c>
      <c r="F86" s="14" t="s">
        <v>1224</v>
      </c>
      <c r="G86" s="14"/>
      <c r="H86" s="14"/>
      <c r="I86" s="14"/>
      <c r="K86" s="653"/>
    </row>
    <row r="87" ht="15" customHeight="1" spans="2:11">
      <c r="B87" t="s">
        <v>1213</v>
      </c>
      <c r="C87" t="s">
        <v>1287</v>
      </c>
      <c r="D87" t="s">
        <v>935</v>
      </c>
      <c r="E87" t="s">
        <v>293</v>
      </c>
      <c r="K87" s="654" t="s">
        <v>935</v>
      </c>
    </row>
    <row r="88" spans="2:11">
      <c r="B88" t="s">
        <v>1156</v>
      </c>
      <c r="C88" t="s">
        <v>1288</v>
      </c>
      <c r="D88" t="s">
        <v>1289</v>
      </c>
      <c r="E88" t="s">
        <v>293</v>
      </c>
      <c r="G88" t="s">
        <v>799</v>
      </c>
      <c r="I88" t="s">
        <v>1160</v>
      </c>
      <c r="K88" s="652"/>
    </row>
    <row r="89" spans="3:11">
      <c r="C89" t="s">
        <v>1290</v>
      </c>
      <c r="D89" t="s">
        <v>1291</v>
      </c>
      <c r="E89" t="s">
        <v>293</v>
      </c>
      <c r="G89" t="s">
        <v>799</v>
      </c>
      <c r="I89" t="s">
        <v>1163</v>
      </c>
      <c r="K89" s="652"/>
    </row>
    <row r="90" spans="3:11">
      <c r="C90" t="s">
        <v>1292</v>
      </c>
      <c r="D90" t="s">
        <v>1293</v>
      </c>
      <c r="E90" t="s">
        <v>293</v>
      </c>
      <c r="K90" s="652"/>
    </row>
    <row r="91" spans="3:11">
      <c r="C91" t="s">
        <v>1294</v>
      </c>
      <c r="D91" t="s">
        <v>1295</v>
      </c>
      <c r="E91" t="s">
        <v>293</v>
      </c>
      <c r="K91" s="652"/>
    </row>
    <row r="92" spans="3:11">
      <c r="C92" t="s">
        <v>1296</v>
      </c>
      <c r="D92" t="s">
        <v>1297</v>
      </c>
      <c r="E92" t="s">
        <v>293</v>
      </c>
      <c r="K92" s="652"/>
    </row>
    <row r="93" spans="2:11">
      <c r="B93" s="14"/>
      <c r="C93" s="14" t="s">
        <v>1298</v>
      </c>
      <c r="D93" s="14" t="s">
        <v>1299</v>
      </c>
      <c r="E93" s="14" t="s">
        <v>293</v>
      </c>
      <c r="F93" s="14"/>
      <c r="G93" s="14"/>
      <c r="H93" s="14"/>
      <c r="I93" s="14"/>
      <c r="K93" s="653"/>
    </row>
    <row r="94" ht="15" customHeight="1" spans="2:11">
      <c r="B94" s="651" t="s">
        <v>1213</v>
      </c>
      <c r="C94" t="s">
        <v>1300</v>
      </c>
      <c r="D94" t="s">
        <v>1301</v>
      </c>
      <c r="E94" t="s">
        <v>806</v>
      </c>
      <c r="K94" s="654" t="s">
        <v>298</v>
      </c>
    </row>
    <row r="95" spans="3:11">
      <c r="C95" t="s">
        <v>1302</v>
      </c>
      <c r="D95" t="s">
        <v>1303</v>
      </c>
      <c r="E95" t="s">
        <v>806</v>
      </c>
      <c r="K95" s="652"/>
    </row>
    <row r="96" spans="3:11">
      <c r="C96" t="s">
        <v>1304</v>
      </c>
      <c r="D96" t="s">
        <v>1305</v>
      </c>
      <c r="E96" t="s">
        <v>293</v>
      </c>
      <c r="K96" s="652"/>
    </row>
    <row r="97" spans="2:11">
      <c r="B97" t="s">
        <v>1156</v>
      </c>
      <c r="C97" t="s">
        <v>1306</v>
      </c>
      <c r="D97" t="s">
        <v>1307</v>
      </c>
      <c r="E97" t="s">
        <v>293</v>
      </c>
      <c r="G97" t="s">
        <v>799</v>
      </c>
      <c r="I97" t="s">
        <v>1160</v>
      </c>
      <c r="K97" s="652"/>
    </row>
    <row r="98" spans="3:11">
      <c r="C98" t="s">
        <v>1308</v>
      </c>
      <c r="D98" t="s">
        <v>1309</v>
      </c>
      <c r="E98" t="s">
        <v>293</v>
      </c>
      <c r="G98" t="s">
        <v>799</v>
      </c>
      <c r="I98" t="s">
        <v>1160</v>
      </c>
      <c r="K98" s="652"/>
    </row>
    <row r="99" spans="3:11">
      <c r="C99" t="s">
        <v>1310</v>
      </c>
      <c r="D99" t="s">
        <v>1311</v>
      </c>
      <c r="E99" t="s">
        <v>293</v>
      </c>
      <c r="G99" t="s">
        <v>799</v>
      </c>
      <c r="I99" t="s">
        <v>1160</v>
      </c>
      <c r="K99" s="652"/>
    </row>
    <row r="100" spans="3:11">
      <c r="C100" t="s">
        <v>1312</v>
      </c>
      <c r="D100" t="s">
        <v>1313</v>
      </c>
      <c r="E100" t="s">
        <v>293</v>
      </c>
      <c r="G100" t="s">
        <v>799</v>
      </c>
      <c r="I100" t="s">
        <v>1163</v>
      </c>
      <c r="K100" s="652"/>
    </row>
    <row r="101" spans="3:11">
      <c r="C101" t="s">
        <v>1314</v>
      </c>
      <c r="D101" t="s">
        <v>1315</v>
      </c>
      <c r="E101" t="s">
        <v>293</v>
      </c>
      <c r="K101" s="652"/>
    </row>
    <row r="102" spans="3:11">
      <c r="C102" t="s">
        <v>1316</v>
      </c>
      <c r="D102" t="s">
        <v>1317</v>
      </c>
      <c r="E102" t="s">
        <v>293</v>
      </c>
      <c r="K102" s="652"/>
    </row>
    <row r="103" spans="3:11">
      <c r="C103" t="s">
        <v>1318</v>
      </c>
      <c r="D103" t="s">
        <v>1319</v>
      </c>
      <c r="E103" t="s">
        <v>293</v>
      </c>
      <c r="K103" s="652"/>
    </row>
    <row r="104" spans="3:11">
      <c r="C104" t="s">
        <v>1320</v>
      </c>
      <c r="D104" t="s">
        <v>1321</v>
      </c>
      <c r="E104" t="s">
        <v>293</v>
      </c>
      <c r="K104" s="652"/>
    </row>
    <row r="105" spans="2:11">
      <c r="B105" t="s">
        <v>1221</v>
      </c>
      <c r="C105" t="s">
        <v>1322</v>
      </c>
      <c r="D105" t="s">
        <v>1323</v>
      </c>
      <c r="E105" t="s">
        <v>806</v>
      </c>
      <c r="F105" t="s">
        <v>1224</v>
      </c>
      <c r="K105" s="652"/>
    </row>
    <row r="106" spans="3:11">
      <c r="C106" t="s">
        <v>1324</v>
      </c>
      <c r="D106" t="s">
        <v>1325</v>
      </c>
      <c r="E106" t="s">
        <v>806</v>
      </c>
      <c r="F106" t="s">
        <v>1224</v>
      </c>
      <c r="K106" s="652"/>
    </row>
    <row r="107" spans="3:11">
      <c r="C107" t="s">
        <v>1326</v>
      </c>
      <c r="D107" t="s">
        <v>1327</v>
      </c>
      <c r="E107" t="s">
        <v>806</v>
      </c>
      <c r="F107" t="s">
        <v>1224</v>
      </c>
      <c r="K107" s="652"/>
    </row>
    <row r="108" spans="3:11">
      <c r="C108" t="s">
        <v>1328</v>
      </c>
      <c r="D108" t="s">
        <v>1329</v>
      </c>
      <c r="E108" t="s">
        <v>806</v>
      </c>
      <c r="F108" t="s">
        <v>1224</v>
      </c>
      <c r="K108" s="652"/>
    </row>
    <row r="109" spans="2:11">
      <c r="B109" s="12"/>
      <c r="C109" s="12" t="s">
        <v>1330</v>
      </c>
      <c r="D109" s="12" t="s">
        <v>1331</v>
      </c>
      <c r="E109" s="12" t="s">
        <v>806</v>
      </c>
      <c r="F109" s="12" t="s">
        <v>1224</v>
      </c>
      <c r="G109" s="12"/>
      <c r="H109" s="12"/>
      <c r="I109" s="12"/>
      <c r="K109" s="652"/>
    </row>
    <row r="110" spans="2:11">
      <c r="B110" s="14"/>
      <c r="C110" s="14" t="s">
        <v>1332</v>
      </c>
      <c r="D110" s="14" t="s">
        <v>1333</v>
      </c>
      <c r="E110" s="14" t="s">
        <v>806</v>
      </c>
      <c r="F110" s="14" t="s">
        <v>1224</v>
      </c>
      <c r="G110" s="14"/>
      <c r="H110" s="14"/>
      <c r="I110" s="14"/>
      <c r="K110" s="653"/>
    </row>
    <row r="111" ht="15" customHeight="1" spans="2:11">
      <c r="B111" s="651" t="s">
        <v>1213</v>
      </c>
      <c r="C111" t="s">
        <v>660</v>
      </c>
      <c r="D111" t="s">
        <v>1334</v>
      </c>
      <c r="E111" t="s">
        <v>806</v>
      </c>
      <c r="K111" s="654" t="s">
        <v>300</v>
      </c>
    </row>
    <row r="112" spans="3:11">
      <c r="C112" t="s">
        <v>661</v>
      </c>
      <c r="D112" t="s">
        <v>1335</v>
      </c>
      <c r="E112" t="s">
        <v>806</v>
      </c>
      <c r="K112" s="652"/>
    </row>
    <row r="113" spans="3:11">
      <c r="C113" t="s">
        <v>669</v>
      </c>
      <c r="D113" t="s">
        <v>1336</v>
      </c>
      <c r="E113" t="s">
        <v>806</v>
      </c>
      <c r="K113" s="652"/>
    </row>
    <row r="114" spans="3:11">
      <c r="C114" t="s">
        <v>668</v>
      </c>
      <c r="D114" t="s">
        <v>1337</v>
      </c>
      <c r="E114" t="s">
        <v>806</v>
      </c>
      <c r="K114" s="652"/>
    </row>
    <row r="115" spans="3:11">
      <c r="C115" t="s">
        <v>1338</v>
      </c>
      <c r="D115" t="s">
        <v>1339</v>
      </c>
      <c r="E115" t="s">
        <v>293</v>
      </c>
      <c r="K115" s="652"/>
    </row>
    <row r="116" spans="2:11">
      <c r="B116" t="s">
        <v>1156</v>
      </c>
      <c r="C116" t="s">
        <v>1340</v>
      </c>
      <c r="D116" t="s">
        <v>1341</v>
      </c>
      <c r="E116" t="s">
        <v>293</v>
      </c>
      <c r="G116" t="s">
        <v>799</v>
      </c>
      <c r="I116" t="s">
        <v>1160</v>
      </c>
      <c r="K116" s="652"/>
    </row>
    <row r="117" spans="3:11">
      <c r="C117" t="s">
        <v>1342</v>
      </c>
      <c r="D117" t="s">
        <v>1343</v>
      </c>
      <c r="E117" t="s">
        <v>293</v>
      </c>
      <c r="G117" t="s">
        <v>799</v>
      </c>
      <c r="I117" t="s">
        <v>1160</v>
      </c>
      <c r="K117" s="652"/>
    </row>
    <row r="118" spans="3:11">
      <c r="C118" t="s">
        <v>1344</v>
      </c>
      <c r="D118" t="s">
        <v>1345</v>
      </c>
      <c r="E118" t="s">
        <v>293</v>
      </c>
      <c r="G118" t="s">
        <v>799</v>
      </c>
      <c r="I118" t="s">
        <v>1160</v>
      </c>
      <c r="K118" s="652"/>
    </row>
    <row r="119" spans="3:11">
      <c r="C119" t="s">
        <v>1346</v>
      </c>
      <c r="D119" t="s">
        <v>1347</v>
      </c>
      <c r="E119" t="s">
        <v>293</v>
      </c>
      <c r="G119" t="s">
        <v>799</v>
      </c>
      <c r="I119" t="s">
        <v>1160</v>
      </c>
      <c r="K119" s="652"/>
    </row>
    <row r="120" spans="3:11">
      <c r="C120" t="s">
        <v>1348</v>
      </c>
      <c r="D120" t="s">
        <v>1349</v>
      </c>
      <c r="E120" t="s">
        <v>293</v>
      </c>
      <c r="G120" t="s">
        <v>799</v>
      </c>
      <c r="I120" t="s">
        <v>1160</v>
      </c>
      <c r="K120" s="652"/>
    </row>
    <row r="121" spans="3:11">
      <c r="C121" t="s">
        <v>1350</v>
      </c>
      <c r="D121" t="s">
        <v>1351</v>
      </c>
      <c r="E121" t="s">
        <v>293</v>
      </c>
      <c r="G121" t="s">
        <v>799</v>
      </c>
      <c r="I121" t="s">
        <v>1163</v>
      </c>
      <c r="K121" s="652"/>
    </row>
    <row r="122" spans="3:11">
      <c r="C122" t="s">
        <v>1352</v>
      </c>
      <c r="D122" t="s">
        <v>1353</v>
      </c>
      <c r="E122" t="s">
        <v>293</v>
      </c>
      <c r="K122" s="652"/>
    </row>
    <row r="123" spans="3:11">
      <c r="C123" t="s">
        <v>1354</v>
      </c>
      <c r="D123" t="s">
        <v>1355</v>
      </c>
      <c r="E123" t="s">
        <v>293</v>
      </c>
      <c r="K123" s="652"/>
    </row>
    <row r="124" spans="3:11">
      <c r="C124" t="s">
        <v>1356</v>
      </c>
      <c r="D124" t="s">
        <v>1357</v>
      </c>
      <c r="E124" t="s">
        <v>293</v>
      </c>
      <c r="K124" s="652"/>
    </row>
    <row r="125" spans="3:11">
      <c r="C125" t="s">
        <v>1358</v>
      </c>
      <c r="D125" t="s">
        <v>1359</v>
      </c>
      <c r="E125" t="s">
        <v>293</v>
      </c>
      <c r="K125" s="652"/>
    </row>
    <row r="126" spans="3:11">
      <c r="C126" t="s">
        <v>1360</v>
      </c>
      <c r="D126" t="s">
        <v>1361</v>
      </c>
      <c r="E126" t="s">
        <v>293</v>
      </c>
      <c r="K126" s="652"/>
    </row>
    <row r="127" spans="3:11">
      <c r="C127" t="s">
        <v>1362</v>
      </c>
      <c r="D127" t="s">
        <v>1363</v>
      </c>
      <c r="E127" t="s">
        <v>293</v>
      </c>
      <c r="K127" s="652"/>
    </row>
    <row r="128" spans="2:11">
      <c r="B128" t="s">
        <v>1221</v>
      </c>
      <c r="C128" t="s">
        <v>1364</v>
      </c>
      <c r="D128" t="s">
        <v>1365</v>
      </c>
      <c r="E128" t="s">
        <v>806</v>
      </c>
      <c r="F128" t="s">
        <v>1224</v>
      </c>
      <c r="K128" s="652"/>
    </row>
    <row r="129" spans="3:11">
      <c r="C129" t="s">
        <v>1366</v>
      </c>
      <c r="D129" t="s">
        <v>1367</v>
      </c>
      <c r="E129" t="s">
        <v>806</v>
      </c>
      <c r="F129" t="s">
        <v>1224</v>
      </c>
      <c r="K129" s="652"/>
    </row>
    <row r="130" spans="2:11">
      <c r="B130" s="14"/>
      <c r="C130" s="14" t="s">
        <v>1368</v>
      </c>
      <c r="D130" s="14" t="s">
        <v>1369</v>
      </c>
      <c r="E130" s="14" t="s">
        <v>806</v>
      </c>
      <c r="F130" s="14" t="s">
        <v>1224</v>
      </c>
      <c r="G130" s="14"/>
      <c r="H130" s="14"/>
      <c r="I130" s="14"/>
      <c r="K130" s="653"/>
    </row>
    <row r="131" spans="2:5">
      <c r="B131" s="651" t="s">
        <v>1213</v>
      </c>
      <c r="C131" t="s">
        <v>1370</v>
      </c>
      <c r="D131" t="s">
        <v>1371</v>
      </c>
      <c r="E131" t="s">
        <v>293</v>
      </c>
    </row>
    <row r="132" spans="2:9">
      <c r="B132" s="19" t="s">
        <v>1156</v>
      </c>
      <c r="C132" s="19" t="s">
        <v>1372</v>
      </c>
      <c r="D132" s="19" t="s">
        <v>1373</v>
      </c>
      <c r="E132" s="19" t="s">
        <v>293</v>
      </c>
      <c r="F132" s="19"/>
      <c r="G132" s="19" t="s">
        <v>799</v>
      </c>
      <c r="H132" s="19"/>
      <c r="I132" s="19" t="s">
        <v>1160</v>
      </c>
    </row>
  </sheetData>
  <sortState ref="C4:I27">
    <sortCondition ref="C4"/>
  </sortState>
  <mergeCells count="6">
    <mergeCell ref="K51:K64"/>
    <mergeCell ref="K65:K75"/>
    <mergeCell ref="K76:K86"/>
    <mergeCell ref="K87:K93"/>
    <mergeCell ref="K94:K110"/>
    <mergeCell ref="K111:K13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>
    <tabColor theme="7" tint="0.599993896298105"/>
  </sheetPr>
  <dimension ref="A1:IH317"/>
  <sheetViews>
    <sheetView zoomScale="70" zoomScaleNormal="70" topLeftCell="B1" workbookViewId="0">
      <selection activeCell="D197" sqref="D197"/>
    </sheetView>
  </sheetViews>
  <sheetFormatPr defaultColWidth="9.14159292035398" defaultRowHeight="13.5"/>
  <cols>
    <col min="1" max="1" width="4.14159292035398" customWidth="1"/>
    <col min="2" max="2" width="45.4247787610619" customWidth="1"/>
    <col min="3" max="3" width="48.858407079646" customWidth="1"/>
    <col min="4" max="4" width="12" customWidth="1"/>
    <col min="5" max="5" width="12.5663716814159" customWidth="1"/>
    <col min="6" max="6" width="11.5663716814159" customWidth="1"/>
    <col min="7" max="7" width="9.28318584070797" customWidth="1"/>
    <col min="8" max="8" width="8.14159292035398" customWidth="1"/>
    <col min="9" max="10" width="10.283185840708" customWidth="1"/>
    <col min="11" max="11" width="9" customWidth="1"/>
    <col min="12" max="12" width="9.42477876106195" customWidth="1"/>
    <col min="13" max="15" width="8.14159292035398" customWidth="1"/>
    <col min="16" max="16" width="9.14159292035398" customWidth="1"/>
    <col min="17" max="17" width="11" customWidth="1"/>
    <col min="18" max="18" width="9" customWidth="1"/>
    <col min="19" max="41" width="8.14159292035398" customWidth="1"/>
    <col min="42" max="42" width="11" customWidth="1"/>
    <col min="43" max="43" width="11.7079646017699" customWidth="1"/>
    <col min="44" max="44" width="19.7079646017699" customWidth="1"/>
    <col min="45" max="45" width="20.4247787610619" customWidth="1"/>
    <col min="46" max="82" width="5.70796460176991" customWidth="1"/>
    <col min="83" max="83" width="10.5663716814159" customWidth="1"/>
    <col min="84" max="84" width="19.7079646017699" customWidth="1"/>
    <col min="85" max="85" width="16.4247787610619" customWidth="1"/>
    <col min="86" max="122" width="7.42477876106195" customWidth="1"/>
    <col min="123" max="123" width="11.141592920354" customWidth="1"/>
    <col min="124" max="124" width="17.4247787610619" customWidth="1"/>
    <col min="125" max="125" width="41.283185840708" customWidth="1"/>
    <col min="126" max="126" width="8" customWidth="1"/>
    <col min="127" max="130" width="7.28318584070797" customWidth="1"/>
    <col min="131" max="131" width="8.70796460176991" customWidth="1"/>
    <col min="132" max="157" width="7.28318584070797" customWidth="1"/>
    <col min="158" max="159" width="7.42477876106195" customWidth="1"/>
    <col min="160" max="160" width="5.70796460176991" customWidth="1"/>
    <col min="161" max="161" width="7.42477876106195" customWidth="1"/>
    <col min="162" max="162" width="8.14159292035398" customWidth="1"/>
    <col min="163" max="163" width="9.28318584070797" customWidth="1"/>
    <col min="165" max="165" width="24.4247787610619" customWidth="1"/>
    <col min="166" max="166" width="28.4247787610619" customWidth="1"/>
    <col min="167" max="167" width="29.4247787610619" customWidth="1"/>
    <col min="168" max="168" width="11" customWidth="1"/>
  </cols>
  <sheetData>
    <row r="1" ht="25.5" spans="1:130">
      <c r="A1" s="258" t="s">
        <v>1374</v>
      </c>
      <c r="B1" s="258"/>
      <c r="C1" s="323"/>
      <c r="D1" s="323"/>
      <c r="E1" s="323"/>
      <c r="F1" s="323"/>
      <c r="G1" s="323"/>
      <c r="H1" s="323"/>
      <c r="I1" s="323"/>
      <c r="J1" s="323"/>
      <c r="K1" s="258"/>
      <c r="L1" s="258"/>
      <c r="M1" s="19"/>
      <c r="N1" s="323"/>
      <c r="O1" s="323"/>
      <c r="P1" s="323"/>
      <c r="Q1" s="323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Y1" s="17"/>
      <c r="DZ1" s="17"/>
    </row>
    <row r="2" s="20" customFormat="1" ht="18" spans="1:12">
      <c r="A2" s="324"/>
      <c r="C2" s="325"/>
      <c r="D2" s="325"/>
      <c r="E2" s="325"/>
      <c r="F2" s="325"/>
      <c r="G2" s="325"/>
      <c r="H2" s="325"/>
      <c r="I2" s="325"/>
      <c r="J2" s="325"/>
      <c r="K2" s="325"/>
      <c r="L2" s="325"/>
    </row>
    <row r="3" spans="1:12">
      <c r="A3" s="326" t="s">
        <v>1375</v>
      </c>
      <c r="C3" s="325"/>
      <c r="D3" s="325"/>
      <c r="E3" s="325"/>
      <c r="F3" s="325"/>
      <c r="G3" s="325"/>
      <c r="H3" s="325"/>
      <c r="I3" s="325"/>
      <c r="J3" s="325"/>
      <c r="K3" s="325"/>
      <c r="L3" s="325"/>
    </row>
    <row r="4" spans="1:124">
      <c r="A4" s="327" t="s">
        <v>1376</v>
      </c>
      <c r="C4" s="325"/>
      <c r="D4" s="325"/>
      <c r="E4" s="325"/>
      <c r="F4" s="325"/>
      <c r="G4" s="325"/>
      <c r="H4" s="325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  <c r="AN4" s="325"/>
      <c r="AO4" s="325"/>
      <c r="AP4" s="325"/>
      <c r="AQ4" s="325"/>
      <c r="AR4" s="325"/>
      <c r="AS4" s="325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4"/>
      <c r="CZ4" s="54"/>
      <c r="DA4" s="54"/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4"/>
      <c r="DM4" s="54"/>
      <c r="DN4" s="54"/>
      <c r="DO4" s="54"/>
      <c r="DP4" s="54"/>
      <c r="DQ4" s="54"/>
      <c r="DR4" s="54"/>
      <c r="DS4" s="54"/>
      <c r="DT4" s="54"/>
    </row>
    <row r="5" spans="1:124">
      <c r="A5" s="21" t="s">
        <v>1377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4"/>
      <c r="CT5" s="54"/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4"/>
      <c r="DF5" s="54"/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4"/>
      <c r="DR5" s="54"/>
      <c r="DS5" s="54"/>
      <c r="DT5" s="54"/>
    </row>
    <row r="6" s="20" customFormat="1" ht="25.1" spans="1:124">
      <c r="A6" s="324" t="s">
        <v>1378</v>
      </c>
      <c r="B6" s="325"/>
      <c r="C6" s="325"/>
      <c r="D6" s="325"/>
      <c r="E6" s="325"/>
      <c r="F6" s="325"/>
      <c r="G6" s="325"/>
      <c r="H6" s="328"/>
      <c r="I6" s="328"/>
      <c r="J6" s="328"/>
      <c r="K6" s="328"/>
      <c r="L6" s="332"/>
      <c r="M6" s="328"/>
      <c r="N6" s="328"/>
      <c r="O6" s="328"/>
      <c r="P6" s="328"/>
      <c r="Q6" s="328"/>
      <c r="R6" s="328"/>
      <c r="S6" s="328"/>
      <c r="T6" s="328"/>
      <c r="U6" s="332"/>
      <c r="V6" s="328"/>
      <c r="W6" s="328"/>
      <c r="X6" s="328"/>
      <c r="Y6" s="332"/>
      <c r="Z6" s="328"/>
      <c r="AA6" s="328"/>
      <c r="AB6" s="328"/>
      <c r="AC6" s="328"/>
      <c r="AD6" s="332"/>
      <c r="AE6" s="328"/>
      <c r="AF6" s="332"/>
      <c r="AG6" s="332"/>
      <c r="AH6" s="328"/>
      <c r="AI6" s="332"/>
      <c r="AJ6" s="328"/>
      <c r="AK6" s="328"/>
      <c r="AL6" s="328"/>
      <c r="AM6" s="68"/>
      <c r="AN6" s="68"/>
      <c r="AO6" s="68"/>
      <c r="AP6" s="68"/>
      <c r="AQ6" s="68"/>
      <c r="AR6" s="68"/>
      <c r="AS6" s="54"/>
      <c r="AT6" s="54"/>
      <c r="AU6" s="54"/>
      <c r="AV6" s="334"/>
      <c r="AW6" s="334"/>
      <c r="AX6" s="334"/>
      <c r="AY6" s="33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  <c r="CO6" s="54"/>
      <c r="CP6" s="54"/>
      <c r="CQ6" s="54"/>
      <c r="CR6" s="54"/>
      <c r="CS6" s="54"/>
      <c r="CT6" s="54"/>
      <c r="CU6" s="54"/>
      <c r="CV6" s="54"/>
      <c r="CW6" s="54"/>
      <c r="CX6" s="54"/>
      <c r="CY6" s="54"/>
      <c r="CZ6" s="54"/>
      <c r="DA6" s="54"/>
      <c r="DB6" s="54"/>
      <c r="DC6" s="54"/>
      <c r="DD6" s="54"/>
      <c r="DE6" s="54"/>
      <c r="DF6" s="54"/>
      <c r="DG6" s="54"/>
      <c r="DH6" s="54"/>
      <c r="DI6" s="54"/>
      <c r="DJ6" s="54"/>
      <c r="DK6" s="54"/>
      <c r="DL6" s="54"/>
      <c r="DM6" s="54"/>
      <c r="DN6" s="54"/>
      <c r="DO6" s="54"/>
      <c r="DP6" s="54"/>
      <c r="DQ6" s="54"/>
      <c r="DR6" s="54"/>
      <c r="DS6" s="54"/>
      <c r="DT6" s="54"/>
    </row>
    <row r="7" s="20" customFormat="1" ht="25.1" spans="1:124">
      <c r="A7" s="324"/>
      <c r="B7" s="325"/>
      <c r="C7" s="325"/>
      <c r="D7" s="325"/>
      <c r="E7" s="325"/>
      <c r="F7" s="325"/>
      <c r="G7" s="325"/>
      <c r="H7" s="328"/>
      <c r="I7" s="328"/>
      <c r="J7" s="328"/>
      <c r="K7" s="328"/>
      <c r="L7" s="332"/>
      <c r="M7" s="328"/>
      <c r="N7" s="328"/>
      <c r="O7" s="328"/>
      <c r="P7" s="328"/>
      <c r="Q7" s="328"/>
      <c r="R7" s="328"/>
      <c r="S7" s="328"/>
      <c r="T7" s="328"/>
      <c r="U7" s="332"/>
      <c r="V7" s="328"/>
      <c r="W7" s="328"/>
      <c r="X7" s="328"/>
      <c r="Y7" s="332"/>
      <c r="Z7" s="328"/>
      <c r="AA7" s="328"/>
      <c r="AB7" s="328"/>
      <c r="AC7" s="328"/>
      <c r="AD7" s="332"/>
      <c r="AE7" s="328"/>
      <c r="AF7" s="332"/>
      <c r="AG7" s="332"/>
      <c r="AH7" s="328"/>
      <c r="AI7" s="332"/>
      <c r="AJ7" s="328"/>
      <c r="AK7" s="328"/>
      <c r="AL7" s="328"/>
      <c r="AM7" s="68"/>
      <c r="AN7" s="68"/>
      <c r="AO7" s="68"/>
      <c r="AP7" s="68"/>
      <c r="AQ7" s="68"/>
      <c r="AR7" s="68"/>
      <c r="AS7" s="54"/>
      <c r="AT7" s="54"/>
      <c r="AU7" s="54"/>
      <c r="AV7" s="334"/>
      <c r="AW7" s="334"/>
      <c r="AX7" s="334"/>
      <c r="AY7" s="33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334"/>
      <c r="CK7" s="334"/>
      <c r="CL7" s="334"/>
      <c r="CM7" s="54"/>
      <c r="CN7" s="54"/>
      <c r="CO7" s="54"/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4"/>
      <c r="DB7" s="54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</row>
    <row r="8" ht="15.75" customHeight="1" spans="6:124">
      <c r="F8" s="5" t="s">
        <v>1379</v>
      </c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16"/>
      <c r="BD8" s="16"/>
      <c r="BE8" s="16"/>
      <c r="BF8" s="54"/>
      <c r="BG8" s="54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54"/>
      <c r="CI8" s="54"/>
      <c r="CJ8" s="54"/>
      <c r="CK8" s="54"/>
      <c r="CL8" s="16"/>
      <c r="CM8" s="16"/>
      <c r="CN8" s="16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</row>
    <row r="9" ht="15.75" customHeight="1" spans="2:124">
      <c r="B9" s="2" t="s">
        <v>748</v>
      </c>
      <c r="C9" s="2" t="s">
        <v>1380</v>
      </c>
      <c r="D9" s="2" t="s">
        <v>1381</v>
      </c>
      <c r="E9" s="2" t="s">
        <v>1382</v>
      </c>
      <c r="F9" s="2" t="s">
        <v>1152</v>
      </c>
      <c r="G9" s="6">
        <v>2010</v>
      </c>
      <c r="H9" s="6" t="s">
        <v>21</v>
      </c>
      <c r="I9" s="6" t="s">
        <v>22</v>
      </c>
      <c r="J9" s="6" t="s">
        <v>23</v>
      </c>
      <c r="K9" s="6" t="s">
        <v>289</v>
      </c>
      <c r="L9" s="6" t="s">
        <v>24</v>
      </c>
      <c r="M9" s="6" t="s">
        <v>25</v>
      </c>
      <c r="N9" s="6" t="s">
        <v>26</v>
      </c>
      <c r="O9" s="6" t="s">
        <v>27</v>
      </c>
      <c r="P9" s="6" t="s">
        <v>28</v>
      </c>
      <c r="Q9" s="6" t="s">
        <v>29</v>
      </c>
      <c r="R9" s="6" t="s">
        <v>30</v>
      </c>
      <c r="S9" s="6" t="s">
        <v>31</v>
      </c>
      <c r="T9" s="6" t="s">
        <v>32</v>
      </c>
      <c r="U9" s="333" t="s">
        <v>33</v>
      </c>
      <c r="V9" s="6" t="s">
        <v>34</v>
      </c>
      <c r="W9" s="6" t="s">
        <v>35</v>
      </c>
      <c r="X9" s="6" t="s">
        <v>36</v>
      </c>
      <c r="Y9" s="6" t="s">
        <v>37</v>
      </c>
      <c r="Z9" s="6" t="s">
        <v>38</v>
      </c>
      <c r="AA9" s="6" t="s">
        <v>39</v>
      </c>
      <c r="AB9" s="6" t="s">
        <v>40</v>
      </c>
      <c r="AC9" s="6" t="s">
        <v>43</v>
      </c>
      <c r="AD9" s="6" t="s">
        <v>44</v>
      </c>
      <c r="AE9" s="6" t="s">
        <v>45</v>
      </c>
      <c r="AF9" s="6" t="s">
        <v>46</v>
      </c>
      <c r="AG9" s="6" t="s">
        <v>47</v>
      </c>
      <c r="AH9" s="6" t="s">
        <v>48</v>
      </c>
      <c r="AI9" s="6" t="s">
        <v>50</v>
      </c>
      <c r="AJ9" s="6" t="s">
        <v>51</v>
      </c>
      <c r="AK9" s="6" t="s">
        <v>52</v>
      </c>
      <c r="AL9" s="6" t="s">
        <v>53</v>
      </c>
      <c r="AM9" s="333" t="s">
        <v>290</v>
      </c>
      <c r="AN9" s="333" t="s">
        <v>291</v>
      </c>
      <c r="AO9" s="6" t="s">
        <v>292</v>
      </c>
      <c r="AP9" s="6" t="s">
        <v>41</v>
      </c>
      <c r="AQ9" s="6" t="s">
        <v>42</v>
      </c>
      <c r="AR9" s="6" t="s">
        <v>49</v>
      </c>
      <c r="AS9" s="68"/>
      <c r="AT9" s="54"/>
      <c r="AU9" s="54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16"/>
      <c r="CH9" s="54"/>
      <c r="CI9" s="54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</row>
    <row r="10" ht="15.75" customHeight="1" spans="2:124">
      <c r="B10" s="7" t="s">
        <v>1383</v>
      </c>
      <c r="C10" s="32"/>
      <c r="D10" s="32"/>
      <c r="E10" s="7"/>
      <c r="F10" s="7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86"/>
      <c r="AT10" s="54"/>
      <c r="AU10" s="54"/>
      <c r="AV10" s="54"/>
      <c r="AW10" s="54"/>
      <c r="AX10" s="54"/>
      <c r="AY10" s="54"/>
      <c r="AZ10" s="54"/>
      <c r="BA10" s="54"/>
      <c r="BB10" s="16"/>
      <c r="BC10" s="54"/>
      <c r="BD10" s="16"/>
      <c r="BE10" s="16"/>
      <c r="BF10" s="16"/>
      <c r="BG10" s="54"/>
      <c r="BH10" s="54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54"/>
      <c r="CJ10" s="54"/>
      <c r="CK10" s="54"/>
      <c r="CL10" s="54"/>
      <c r="CM10" s="16"/>
      <c r="CN10" s="16"/>
      <c r="CO10" s="16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</row>
    <row r="11" ht="15.75" customHeight="1" spans="2:124">
      <c r="B11" s="75" t="str">
        <f>C106</f>
        <v>CHPAUTOGENSOLID00</v>
      </c>
      <c r="C11" t="s">
        <v>228</v>
      </c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16"/>
      <c r="BE11" s="16"/>
      <c r="BF11" s="16"/>
      <c r="BG11" s="54"/>
      <c r="BH11" s="54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54"/>
      <c r="CJ11" s="54"/>
      <c r="CK11" s="54"/>
      <c r="CL11" s="54"/>
      <c r="CM11" s="16"/>
      <c r="CN11" s="16"/>
      <c r="CO11" s="16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</row>
    <row r="12" ht="15.75" customHeight="1" spans="3:124">
      <c r="C12" t="s">
        <v>230</v>
      </c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16"/>
      <c r="BE12" s="16"/>
      <c r="BF12" s="16"/>
      <c r="BG12" s="54"/>
      <c r="BH12" s="54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54"/>
      <c r="CJ12" s="54"/>
      <c r="CK12" s="54"/>
      <c r="CL12" s="54"/>
      <c r="CM12" s="16"/>
      <c r="CN12" s="16"/>
      <c r="CO12" s="16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</row>
    <row r="13" ht="15.6" customHeight="1" spans="4:124">
      <c r="D13" t="s">
        <v>247</v>
      </c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16"/>
      <c r="BE13" s="16"/>
      <c r="BF13" s="16"/>
      <c r="BG13" s="54"/>
      <c r="BH13" s="54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54"/>
      <c r="CJ13" s="54"/>
      <c r="CK13" s="54"/>
      <c r="CL13" s="54"/>
      <c r="CM13" s="16"/>
      <c r="CN13" s="16"/>
      <c r="CO13" s="16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</row>
    <row r="14" ht="15.75" customHeight="1" spans="4:124">
      <c r="D14" t="s">
        <v>248</v>
      </c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16"/>
      <c r="BE14" s="16"/>
      <c r="BF14" s="16"/>
      <c r="BG14" s="54"/>
      <c r="BH14" s="54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54"/>
      <c r="CJ14" s="54"/>
      <c r="CK14" s="54"/>
      <c r="CL14" s="54"/>
      <c r="CM14" s="16"/>
      <c r="CN14" s="16"/>
      <c r="CO14" s="16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</row>
    <row r="15" ht="15.75" customHeight="1" spans="4:124">
      <c r="D15" t="s">
        <v>1219</v>
      </c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16"/>
      <c r="BE15" s="16"/>
      <c r="BF15" s="16"/>
      <c r="BG15" s="54"/>
      <c r="BH15" s="54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54"/>
      <c r="CJ15" s="54"/>
      <c r="CK15" s="54"/>
      <c r="CL15" s="54"/>
      <c r="CM15" s="16"/>
      <c r="CN15" s="16"/>
      <c r="CO15" s="16"/>
      <c r="CP15" s="54"/>
      <c r="CQ15" s="54"/>
      <c r="CR15" s="54"/>
      <c r="CS15" s="54"/>
      <c r="CT15" s="54"/>
      <c r="CU15" s="54"/>
      <c r="CV15" s="54"/>
      <c r="CW15" s="54"/>
      <c r="CX15" s="54"/>
      <c r="CY15" s="54"/>
      <c r="CZ15" s="54"/>
      <c r="DA15" s="54"/>
      <c r="DB15" s="54"/>
      <c r="DC15" s="54"/>
      <c r="DD15" s="54"/>
      <c r="DE15" s="54"/>
      <c r="DF15" s="54"/>
      <c r="DG15" s="54"/>
      <c r="DH15" s="54"/>
      <c r="DI15" s="54"/>
      <c r="DJ15" s="54"/>
      <c r="DK15" s="54"/>
      <c r="DL15" s="54"/>
      <c r="DM15" s="54"/>
      <c r="DN15" s="54"/>
      <c r="DO15" s="54"/>
      <c r="DP15" s="54"/>
      <c r="DQ15" s="54"/>
      <c r="DR15" s="54"/>
      <c r="DS15" s="54"/>
      <c r="DT15" s="54"/>
    </row>
    <row r="16" ht="15.75" customHeight="1" spans="4:124">
      <c r="D16" t="s">
        <v>1264</v>
      </c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16"/>
      <c r="BE16" s="16"/>
      <c r="BF16" s="16"/>
      <c r="BG16" s="54"/>
      <c r="BH16" s="54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54"/>
      <c r="CJ16" s="54"/>
      <c r="CK16" s="54"/>
      <c r="CL16" s="54"/>
      <c r="CM16" s="16"/>
      <c r="CN16" s="16"/>
      <c r="CO16" s="16"/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4"/>
      <c r="DS16" s="54"/>
      <c r="DT16" s="54"/>
    </row>
    <row r="17" ht="15.75" customHeight="1" spans="4:124">
      <c r="D17" t="s">
        <v>1262</v>
      </c>
      <c r="AT17" s="54"/>
      <c r="AU17" s="54"/>
      <c r="AV17" s="54"/>
      <c r="AW17" s="54"/>
      <c r="AX17" s="54"/>
      <c r="AY17" s="54"/>
      <c r="AZ17" s="54"/>
      <c r="BA17" s="54"/>
      <c r="BB17" s="16"/>
      <c r="BC17" s="54"/>
      <c r="BD17" s="16"/>
      <c r="BE17" s="16"/>
      <c r="BF17" s="16"/>
      <c r="BG17" s="54"/>
      <c r="BH17" s="54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54"/>
      <c r="CJ17" s="54"/>
      <c r="CK17" s="54"/>
      <c r="CL17" s="54"/>
      <c r="CM17" s="16"/>
      <c r="CN17" s="16"/>
      <c r="CO17" s="16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</row>
    <row r="18" ht="15.75" customHeight="1" spans="4:124">
      <c r="D18" t="s">
        <v>1272</v>
      </c>
      <c r="AT18" s="54"/>
      <c r="AU18" s="54"/>
      <c r="AV18" s="54"/>
      <c r="AW18" s="54"/>
      <c r="AX18" s="54"/>
      <c r="AY18" s="54"/>
      <c r="AZ18" s="54"/>
      <c r="BA18" s="54"/>
      <c r="BB18" s="16"/>
      <c r="BC18" s="54"/>
      <c r="BD18" s="16"/>
      <c r="BE18" s="16"/>
      <c r="BF18" s="16"/>
      <c r="BG18" s="54"/>
      <c r="BH18" s="54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54"/>
      <c r="CJ18" s="54"/>
      <c r="CK18" s="54"/>
      <c r="CL18" s="54"/>
      <c r="CM18" s="16"/>
      <c r="CN18" s="16"/>
      <c r="CO18" s="16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</row>
    <row r="19" ht="15.75" customHeight="1" spans="4:124">
      <c r="D19" t="s">
        <v>1288</v>
      </c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16"/>
      <c r="BE19" s="16"/>
      <c r="BF19" s="16"/>
      <c r="BG19" s="54"/>
      <c r="BH19" s="54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54"/>
      <c r="CJ19" s="54"/>
      <c r="CK19" s="54"/>
      <c r="CL19" s="54"/>
      <c r="CM19" s="16"/>
      <c r="CN19" s="16"/>
      <c r="CO19" s="16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</row>
    <row r="20" ht="15.75" customHeight="1" spans="5:124">
      <c r="E20" t="s">
        <v>1384</v>
      </c>
      <c r="H20" s="198">
        <f>E202</f>
        <v>0.54587429930234</v>
      </c>
      <c r="I20" s="198">
        <f t="shared" ref="I20:AR20" si="0">F202</f>
        <v>0.328263025204638</v>
      </c>
      <c r="J20" s="198">
        <f t="shared" si="0"/>
        <v>0.701153437438771</v>
      </c>
      <c r="K20" s="198">
        <f t="shared" si="0"/>
        <v>0.9</v>
      </c>
      <c r="L20" s="198">
        <f t="shared" si="0"/>
        <v>0.616622786308586</v>
      </c>
      <c r="M20" s="198">
        <f t="shared" si="0"/>
        <v>0.777514013817136</v>
      </c>
      <c r="N20" s="198">
        <f t="shared" si="0"/>
        <v>0.339654517576727</v>
      </c>
      <c r="O20" s="198">
        <f t="shared" si="0"/>
        <v>0.566723933379767</v>
      </c>
      <c r="P20" s="198">
        <f t="shared" si="0"/>
        <v>0.489820386045772</v>
      </c>
      <c r="Q20" s="198">
        <f t="shared" si="0"/>
        <v>0.49780596610463</v>
      </c>
      <c r="R20" s="198">
        <f t="shared" si="0"/>
        <v>0.9</v>
      </c>
      <c r="S20" s="198">
        <f t="shared" si="0"/>
        <v>0.52985362688501</v>
      </c>
      <c r="T20" s="198">
        <f t="shared" si="0"/>
        <v>0.450265785293066</v>
      </c>
      <c r="U20" s="198">
        <f t="shared" si="0"/>
        <v>0.616622786308586</v>
      </c>
      <c r="V20" s="198">
        <f t="shared" si="0"/>
        <v>0.346453027606668</v>
      </c>
      <c r="W20" s="198">
        <f t="shared" si="0"/>
        <v>0.564210706677188</v>
      </c>
      <c r="X20" s="198">
        <f t="shared" si="0"/>
        <v>0</v>
      </c>
      <c r="Y20" s="198">
        <f t="shared" si="0"/>
        <v>0.71469206074653</v>
      </c>
      <c r="Z20" s="198">
        <f t="shared" si="0"/>
        <v>0.9</v>
      </c>
      <c r="AA20" s="198">
        <f t="shared" si="0"/>
        <v>0.419319817512015</v>
      </c>
      <c r="AB20" s="198">
        <f t="shared" si="0"/>
        <v>0.451019593189957</v>
      </c>
      <c r="AC20" s="198">
        <f t="shared" si="0"/>
        <v>0</v>
      </c>
      <c r="AD20" s="198">
        <f t="shared" si="0"/>
        <v>0.878766452302259</v>
      </c>
      <c r="AE20" s="198">
        <f t="shared" si="0"/>
        <v>0</v>
      </c>
      <c r="AF20" s="198">
        <f t="shared" si="0"/>
        <v>0.451807624435183</v>
      </c>
      <c r="AG20" s="198">
        <f t="shared" si="0"/>
        <v>0.9</v>
      </c>
      <c r="AH20" s="198">
        <f t="shared" si="0"/>
        <v>0.9</v>
      </c>
      <c r="AI20" s="198">
        <f t="shared" si="0"/>
        <v>0.567493449730147</v>
      </c>
      <c r="AJ20" s="198">
        <f t="shared" si="0"/>
        <v>0.527274610961921</v>
      </c>
      <c r="AK20" s="198">
        <f t="shared" si="0"/>
        <v>0.557317486713072</v>
      </c>
      <c r="AL20" s="198">
        <f t="shared" si="0"/>
        <v>0.826908623100432</v>
      </c>
      <c r="AM20" s="198">
        <f t="shared" si="0"/>
        <v>0</v>
      </c>
      <c r="AN20" s="198">
        <f t="shared" si="0"/>
        <v>0</v>
      </c>
      <c r="AO20" s="198">
        <f t="shared" si="0"/>
        <v>0</v>
      </c>
      <c r="AP20" s="198">
        <f t="shared" si="0"/>
        <v>0</v>
      </c>
      <c r="AQ20" s="198">
        <f t="shared" si="0"/>
        <v>0.616622786308586</v>
      </c>
      <c r="AR20" s="198">
        <f t="shared" si="0"/>
        <v>0.616622786308586</v>
      </c>
      <c r="AS20" s="17"/>
      <c r="AT20" s="54"/>
      <c r="AU20" s="54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54"/>
      <c r="CJ20" s="54"/>
      <c r="CK20" s="54"/>
      <c r="CL20" s="54"/>
      <c r="CM20" s="16"/>
      <c r="CN20" s="16"/>
      <c r="CO20" s="16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</row>
    <row r="21" ht="15.75" customHeight="1" spans="5:124">
      <c r="E21" t="s">
        <v>1385</v>
      </c>
      <c r="F21" t="s">
        <v>1386</v>
      </c>
      <c r="H21" s="198">
        <f>E203</f>
        <v>4.59094040840281</v>
      </c>
      <c r="I21" s="198">
        <f t="shared" ref="I21:AR21" si="1">F203</f>
        <v>1.12236976335722</v>
      </c>
      <c r="J21" s="198">
        <f t="shared" si="1"/>
        <v>10.4328207719326</v>
      </c>
      <c r="K21" s="198">
        <f t="shared" si="1"/>
        <v>2.76437398713649</v>
      </c>
      <c r="L21" s="198">
        <f t="shared" si="1"/>
        <v>0</v>
      </c>
      <c r="M21" s="198">
        <f t="shared" si="1"/>
        <v>1.47062728833674</v>
      </c>
      <c r="N21" s="198">
        <f t="shared" si="1"/>
        <v>1.67401913763597</v>
      </c>
      <c r="O21" s="198">
        <f t="shared" si="1"/>
        <v>3.01615319218605</v>
      </c>
      <c r="P21" s="198">
        <f t="shared" si="1"/>
        <v>3.62881253059375</v>
      </c>
      <c r="Q21" s="198">
        <f t="shared" si="1"/>
        <v>3.73804956076116</v>
      </c>
      <c r="R21" s="198">
        <f t="shared" si="1"/>
        <v>1.33863046214147</v>
      </c>
      <c r="S21" s="198">
        <f t="shared" si="1"/>
        <v>4.54239338672155</v>
      </c>
      <c r="T21" s="198">
        <f t="shared" si="1"/>
        <v>10.1115928724849</v>
      </c>
      <c r="U21" s="198">
        <f t="shared" si="1"/>
        <v>0</v>
      </c>
      <c r="V21" s="198">
        <f t="shared" si="1"/>
        <v>4.0105764600293</v>
      </c>
      <c r="W21" s="198">
        <f t="shared" si="1"/>
        <v>0.555191197525696</v>
      </c>
      <c r="X21" s="198">
        <f t="shared" si="1"/>
        <v>0</v>
      </c>
      <c r="Y21" s="198">
        <f t="shared" si="1"/>
        <v>1.49438626731034</v>
      </c>
      <c r="Z21" s="198">
        <f t="shared" si="1"/>
        <v>6.6462953708256</v>
      </c>
      <c r="AA21" s="198">
        <f t="shared" si="1"/>
        <v>1.00445765230312</v>
      </c>
      <c r="AB21" s="198">
        <f t="shared" si="1"/>
        <v>4.86142637186052</v>
      </c>
      <c r="AC21" s="198">
        <f t="shared" si="1"/>
        <v>0</v>
      </c>
      <c r="AD21" s="198">
        <f t="shared" si="1"/>
        <v>1.95270985746148</v>
      </c>
      <c r="AE21" s="198">
        <f t="shared" si="1"/>
        <v>0</v>
      </c>
      <c r="AF21" s="198">
        <f t="shared" si="1"/>
        <v>6.4131108660633</v>
      </c>
      <c r="AG21" s="198">
        <f t="shared" si="1"/>
        <v>1.57318112286471</v>
      </c>
      <c r="AH21" s="198">
        <f t="shared" si="1"/>
        <v>1.86796078373504</v>
      </c>
      <c r="AI21" s="198">
        <f t="shared" si="1"/>
        <v>2.97656365839815</v>
      </c>
      <c r="AJ21" s="198">
        <f t="shared" si="1"/>
        <v>4.29016382962971</v>
      </c>
      <c r="AK21" s="198">
        <f t="shared" si="1"/>
        <v>2.04800222901839</v>
      </c>
      <c r="AL21" s="198">
        <f t="shared" si="1"/>
        <v>1.1288121581415</v>
      </c>
      <c r="AM21" s="198">
        <f t="shared" si="1"/>
        <v>0</v>
      </c>
      <c r="AN21" s="198">
        <f t="shared" si="1"/>
        <v>0</v>
      </c>
      <c r="AO21" s="198">
        <f t="shared" si="1"/>
        <v>0</v>
      </c>
      <c r="AP21" s="198">
        <f t="shared" si="1"/>
        <v>0</v>
      </c>
      <c r="AQ21" s="198">
        <f t="shared" si="1"/>
        <v>15.4285714285714</v>
      </c>
      <c r="AR21" s="198">
        <f t="shared" si="1"/>
        <v>14.2064056939502</v>
      </c>
      <c r="AS21" s="17"/>
      <c r="AT21" s="54"/>
      <c r="AU21" s="54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54"/>
      <c r="CJ21" s="54"/>
      <c r="CK21" s="54"/>
      <c r="CL21" s="54"/>
      <c r="CM21" s="16"/>
      <c r="CN21" s="16"/>
      <c r="CO21" s="16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</row>
    <row r="22" ht="15.75" customHeight="1" spans="5:124">
      <c r="E22" t="s">
        <v>1387</v>
      </c>
      <c r="H22" s="198">
        <f>E204</f>
        <v>0.0360978432809788</v>
      </c>
      <c r="I22" s="198">
        <f t="shared" ref="I22:AR22" si="2">F204</f>
        <v>0.157997618741745</v>
      </c>
      <c r="J22" s="198">
        <f t="shared" si="2"/>
        <v>0.0102682251958153</v>
      </c>
      <c r="K22" s="198">
        <f t="shared" si="2"/>
        <v>0</v>
      </c>
      <c r="L22" s="198">
        <f t="shared" si="2"/>
        <v>0</v>
      </c>
      <c r="M22" s="198">
        <f t="shared" si="2"/>
        <v>0.6648491589755</v>
      </c>
      <c r="N22" s="198">
        <f t="shared" si="2"/>
        <v>1.1942593944403</v>
      </c>
      <c r="O22" s="198">
        <f t="shared" si="2"/>
        <v>0.00189459944629923</v>
      </c>
      <c r="P22" s="198">
        <f t="shared" si="2"/>
        <v>0.00023696622607955</v>
      </c>
      <c r="Q22" s="198">
        <f t="shared" si="2"/>
        <v>0</v>
      </c>
      <c r="R22" s="198">
        <f t="shared" si="2"/>
        <v>0.0433235937819167</v>
      </c>
      <c r="S22" s="198">
        <f t="shared" si="2"/>
        <v>0.105797802260837</v>
      </c>
      <c r="T22" s="198">
        <f t="shared" si="2"/>
        <v>0.107763139602561</v>
      </c>
      <c r="U22" s="198">
        <f t="shared" si="2"/>
        <v>0.00511747163756709</v>
      </c>
      <c r="V22" s="198">
        <f t="shared" si="2"/>
        <v>0</v>
      </c>
      <c r="W22" s="198">
        <f t="shared" si="2"/>
        <v>0.0173585926211753</v>
      </c>
      <c r="X22" s="198">
        <f t="shared" si="2"/>
        <v>0</v>
      </c>
      <c r="Y22" s="198">
        <f t="shared" si="2"/>
        <v>0.00857847169926193</v>
      </c>
      <c r="Z22" s="198">
        <f t="shared" si="2"/>
        <v>0</v>
      </c>
      <c r="AA22" s="198">
        <f t="shared" si="2"/>
        <v>0</v>
      </c>
      <c r="AB22" s="198">
        <f t="shared" si="2"/>
        <v>0</v>
      </c>
      <c r="AC22" s="198">
        <f t="shared" si="2"/>
        <v>0</v>
      </c>
      <c r="AD22" s="198">
        <f t="shared" si="2"/>
        <v>0</v>
      </c>
      <c r="AE22" s="198">
        <f t="shared" si="2"/>
        <v>0</v>
      </c>
      <c r="AF22" s="198">
        <f t="shared" si="2"/>
        <v>1.18110574452426</v>
      </c>
      <c r="AG22" s="198">
        <f t="shared" si="2"/>
        <v>0</v>
      </c>
      <c r="AH22" s="198">
        <f t="shared" si="2"/>
        <v>0.127672068589735</v>
      </c>
      <c r="AI22" s="198">
        <f t="shared" si="2"/>
        <v>0.00223125311953608</v>
      </c>
      <c r="AJ22" s="198">
        <f t="shared" si="2"/>
        <v>0.00872715204141537</v>
      </c>
      <c r="AK22" s="198">
        <f t="shared" si="2"/>
        <v>0.0984671764205648</v>
      </c>
      <c r="AL22" s="198">
        <f t="shared" si="2"/>
        <v>0.105783917732132</v>
      </c>
      <c r="AM22" s="198">
        <f t="shared" si="2"/>
        <v>0</v>
      </c>
      <c r="AN22" s="198">
        <f t="shared" si="2"/>
        <v>0</v>
      </c>
      <c r="AO22" s="198">
        <f t="shared" si="2"/>
        <v>0</v>
      </c>
      <c r="AP22" s="198">
        <f t="shared" si="2"/>
        <v>0</v>
      </c>
      <c r="AQ22" s="198">
        <f t="shared" si="2"/>
        <v>0.000359974604920404</v>
      </c>
      <c r="AR22" s="198">
        <f t="shared" si="2"/>
        <v>0.00477319165486046</v>
      </c>
      <c r="AS22" s="45"/>
      <c r="AT22" s="54"/>
      <c r="AU22" s="54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54"/>
      <c r="CJ22" s="54"/>
      <c r="CK22" s="54"/>
      <c r="CL22" s="54"/>
      <c r="CM22" s="16"/>
      <c r="CN22" s="16"/>
      <c r="CO22" s="16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</row>
    <row r="23" ht="15.75" customHeight="1" spans="5:124">
      <c r="E23" t="s">
        <v>1388</v>
      </c>
      <c r="H23" s="329">
        <f>E205</f>
        <v>0.159594088701067</v>
      </c>
      <c r="I23" s="198">
        <f t="shared" ref="I23:AR23" si="3">F205</f>
        <v>0.426517556978068</v>
      </c>
      <c r="J23" s="198">
        <f t="shared" si="3"/>
        <v>0.0659577806401693</v>
      </c>
      <c r="K23" s="198">
        <f t="shared" si="3"/>
        <v>0.155031375599827</v>
      </c>
      <c r="L23" s="198">
        <f t="shared" si="3"/>
        <v>0.508547008547009</v>
      </c>
      <c r="M23" s="198">
        <f t="shared" si="3"/>
        <v>0.240559248805221</v>
      </c>
      <c r="N23" s="198">
        <f t="shared" si="3"/>
        <v>0.3005003928244</v>
      </c>
      <c r="O23" s="198">
        <f t="shared" si="3"/>
        <v>0.180731851549412</v>
      </c>
      <c r="P23" s="198">
        <f t="shared" si="3"/>
        <v>0.136054547079622</v>
      </c>
      <c r="Q23" s="198">
        <f t="shared" si="3"/>
        <v>0.383026079497373</v>
      </c>
      <c r="R23" s="198">
        <f t="shared" si="3"/>
        <v>0.341606745780923</v>
      </c>
      <c r="S23" s="198">
        <f t="shared" si="3"/>
        <v>0.157291791513823</v>
      </c>
      <c r="T23" s="198">
        <f t="shared" si="3"/>
        <v>0.082938626663593</v>
      </c>
      <c r="U23" s="198">
        <f t="shared" si="3"/>
        <v>0.599478390461997</v>
      </c>
      <c r="V23" s="198">
        <f t="shared" si="3"/>
        <v>0.147702007557377</v>
      </c>
      <c r="W23" s="198">
        <f t="shared" si="3"/>
        <v>0.489153676719734</v>
      </c>
      <c r="X23" s="198">
        <f t="shared" si="3"/>
        <v>0</v>
      </c>
      <c r="Y23" s="198">
        <f t="shared" si="3"/>
        <v>0.265862078879707</v>
      </c>
      <c r="Z23" s="198">
        <f t="shared" si="3"/>
        <v>0.132783146858113</v>
      </c>
      <c r="AA23" s="198">
        <f t="shared" si="3"/>
        <v>0.469972067039106</v>
      </c>
      <c r="AB23" s="198">
        <f t="shared" si="3"/>
        <v>0.131611065718071</v>
      </c>
      <c r="AC23" s="198">
        <f t="shared" si="3"/>
        <v>0</v>
      </c>
      <c r="AD23" s="198">
        <f t="shared" si="3"/>
        <v>0.242680260936765</v>
      </c>
      <c r="AE23" s="198">
        <f t="shared" si="3"/>
        <v>0</v>
      </c>
      <c r="AF23" s="198">
        <f t="shared" si="3"/>
        <v>0.134294730321611</v>
      </c>
      <c r="AG23" s="198">
        <f t="shared" si="3"/>
        <v>0.287802900077902</v>
      </c>
      <c r="AH23" s="198">
        <f t="shared" si="3"/>
        <v>0.164808205312748</v>
      </c>
      <c r="AI23" s="198">
        <f t="shared" si="3"/>
        <v>0.207856382465856</v>
      </c>
      <c r="AJ23" s="198">
        <f t="shared" si="3"/>
        <v>0.122753635984176</v>
      </c>
      <c r="AK23" s="198">
        <f t="shared" si="3"/>
        <v>0.236820255148184</v>
      </c>
      <c r="AL23" s="198">
        <f t="shared" si="3"/>
        <v>0.348151181710763</v>
      </c>
      <c r="AM23" s="198">
        <f t="shared" si="3"/>
        <v>0</v>
      </c>
      <c r="AN23" s="198">
        <f t="shared" si="3"/>
        <v>0</v>
      </c>
      <c r="AO23" s="198">
        <f t="shared" si="3"/>
        <v>0</v>
      </c>
      <c r="AP23" s="198">
        <f t="shared" si="3"/>
        <v>0</v>
      </c>
      <c r="AQ23" s="198">
        <f t="shared" si="3"/>
        <v>0.0231023102310231</v>
      </c>
      <c r="AR23" s="198">
        <f t="shared" si="3"/>
        <v>0.0877302528879176</v>
      </c>
      <c r="AT23" s="54"/>
      <c r="AU23" s="54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54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</row>
    <row r="24" ht="15.75" customHeight="1" spans="3:124">
      <c r="C24" t="s">
        <v>230</v>
      </c>
      <c r="E24" t="s">
        <v>1389</v>
      </c>
      <c r="F24" t="s">
        <v>1390</v>
      </c>
      <c r="H24" s="329">
        <f t="shared" ref="H24:AR24" si="4">IF(FM125&gt;1,"ERROR",FM125)</f>
        <v>0.838582677165354</v>
      </c>
      <c r="I24" s="198">
        <f t="shared" si="4"/>
        <v>1</v>
      </c>
      <c r="J24" s="198">
        <f t="shared" si="4"/>
        <v>0.932871287128713</v>
      </c>
      <c r="K24" s="198">
        <f t="shared" si="4"/>
        <v>0</v>
      </c>
      <c r="L24" s="198">
        <f t="shared" si="4"/>
        <v>0</v>
      </c>
      <c r="M24" s="198">
        <f t="shared" si="4"/>
        <v>0</v>
      </c>
      <c r="N24" s="198">
        <f t="shared" si="4"/>
        <v>0.890835966676242</v>
      </c>
      <c r="O24" s="198">
        <f t="shared" si="4"/>
        <v>1</v>
      </c>
      <c r="P24" s="198">
        <f t="shared" si="4"/>
        <v>0</v>
      </c>
      <c r="Q24" s="198">
        <f t="shared" si="4"/>
        <v>0</v>
      </c>
      <c r="R24" s="198">
        <f t="shared" si="4"/>
        <v>1</v>
      </c>
      <c r="S24" s="198">
        <f t="shared" si="4"/>
        <v>0.14576055890759</v>
      </c>
      <c r="T24" s="198">
        <f t="shared" si="4"/>
        <v>1</v>
      </c>
      <c r="U24" s="198">
        <f t="shared" si="4"/>
        <v>0</v>
      </c>
      <c r="V24" s="198">
        <f t="shared" si="4"/>
        <v>0</v>
      </c>
      <c r="W24" s="198">
        <f t="shared" si="4"/>
        <v>0.358247422680412</v>
      </c>
      <c r="X24" s="198">
        <f t="shared" si="4"/>
        <v>0</v>
      </c>
      <c r="Y24" s="198">
        <f t="shared" si="4"/>
        <v>1</v>
      </c>
      <c r="Z24" s="198">
        <f t="shared" si="4"/>
        <v>0</v>
      </c>
      <c r="AA24" s="198">
        <f t="shared" si="4"/>
        <v>0</v>
      </c>
      <c r="AB24" s="198">
        <f t="shared" si="4"/>
        <v>0</v>
      </c>
      <c r="AC24" s="198">
        <f t="shared" si="4"/>
        <v>0</v>
      </c>
      <c r="AD24" s="198">
        <f t="shared" si="4"/>
        <v>0</v>
      </c>
      <c r="AE24" s="198">
        <f t="shared" si="4"/>
        <v>0</v>
      </c>
      <c r="AF24" s="198">
        <f t="shared" si="4"/>
        <v>1</v>
      </c>
      <c r="AG24" s="198">
        <f t="shared" si="4"/>
        <v>0</v>
      </c>
      <c r="AH24" s="198">
        <f t="shared" si="4"/>
        <v>0</v>
      </c>
      <c r="AI24" s="198">
        <f t="shared" si="4"/>
        <v>0.664596273291925</v>
      </c>
      <c r="AJ24" s="198">
        <f t="shared" si="4"/>
        <v>1</v>
      </c>
      <c r="AK24" s="198">
        <f t="shared" si="4"/>
        <v>0.95062805303559</v>
      </c>
      <c r="AL24" s="198">
        <f t="shared" si="4"/>
        <v>1</v>
      </c>
      <c r="AM24" s="198">
        <f t="shared" si="4"/>
        <v>0</v>
      </c>
      <c r="AN24" s="198">
        <f t="shared" si="4"/>
        <v>0</v>
      </c>
      <c r="AO24" s="198">
        <f t="shared" si="4"/>
        <v>0</v>
      </c>
      <c r="AP24" s="198">
        <f t="shared" si="4"/>
        <v>0</v>
      </c>
      <c r="AQ24" s="198">
        <f t="shared" si="4"/>
        <v>0</v>
      </c>
      <c r="AR24" s="198">
        <f t="shared" si="4"/>
        <v>0</v>
      </c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16"/>
      <c r="BE24" s="16"/>
      <c r="BF24" s="16"/>
      <c r="BG24" s="54"/>
      <c r="BH24" s="54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54"/>
      <c r="CJ24" s="54"/>
      <c r="CK24" s="54"/>
      <c r="CL24" s="54"/>
      <c r="CM24" s="16"/>
      <c r="CN24" s="16"/>
      <c r="CO24" s="16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</row>
    <row r="25" ht="15.75" customHeight="1" spans="5:124">
      <c r="E25" t="s">
        <v>1391</v>
      </c>
      <c r="G25">
        <v>31.536</v>
      </c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16"/>
      <c r="BE25" s="16"/>
      <c r="BF25" s="16"/>
      <c r="BG25" s="54"/>
      <c r="BH25" s="54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54"/>
      <c r="CJ25" s="54"/>
      <c r="CK25" s="54"/>
      <c r="CL25" s="54"/>
      <c r="CM25" s="16"/>
      <c r="CN25" s="16"/>
      <c r="CO25" s="16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</row>
    <row r="26" ht="15.75" customHeight="1" spans="5:124">
      <c r="E26" t="s">
        <v>1392</v>
      </c>
      <c r="G26" s="17">
        <v>1</v>
      </c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16"/>
      <c r="BE26" s="16"/>
      <c r="BF26" s="16"/>
      <c r="BG26" s="54"/>
      <c r="BH26" s="54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54"/>
      <c r="CJ26" s="54"/>
      <c r="CK26" s="54"/>
      <c r="CL26" s="54"/>
      <c r="CM26" s="16"/>
      <c r="CN26" s="16"/>
      <c r="CO26" s="16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</row>
    <row r="27" ht="15.75" customHeight="1" spans="2:124">
      <c r="B27" s="14"/>
      <c r="C27" s="14"/>
      <c r="D27" s="14"/>
      <c r="E27" s="14" t="s">
        <v>1393</v>
      </c>
      <c r="F27" s="14"/>
      <c r="G27" s="14">
        <v>20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T27" s="54"/>
      <c r="AU27" s="54"/>
      <c r="AV27" s="54"/>
      <c r="AW27" s="54"/>
      <c r="AX27" s="54"/>
      <c r="AY27" s="54"/>
      <c r="AZ27" s="54"/>
      <c r="BA27" s="54"/>
      <c r="BB27" s="54"/>
      <c r="BC27" s="16"/>
      <c r="BD27" s="16"/>
      <c r="BE27" s="16"/>
      <c r="BF27" s="54"/>
      <c r="BG27" s="54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54"/>
      <c r="CI27" s="54"/>
      <c r="CJ27" s="54"/>
      <c r="CK27" s="54"/>
      <c r="CL27" s="16"/>
      <c r="CM27" s="16"/>
      <c r="CN27" s="16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</row>
    <row r="28" ht="15.75" customHeight="1" spans="2:124">
      <c r="B28" s="75" t="str">
        <f>C107</f>
        <v>CHPAUTOGENRFG00</v>
      </c>
      <c r="C28" t="s">
        <v>233</v>
      </c>
      <c r="AT28" s="54"/>
      <c r="AU28" s="54"/>
      <c r="AV28" s="54"/>
      <c r="AW28" s="54"/>
      <c r="AX28" s="54"/>
      <c r="AY28" s="54"/>
      <c r="AZ28" s="54"/>
      <c r="BA28" s="54"/>
      <c r="BB28" s="16"/>
      <c r="BC28" s="16"/>
      <c r="BD28" s="16"/>
      <c r="BE28" s="16"/>
      <c r="BF28" s="54"/>
      <c r="BG28" s="54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54"/>
      <c r="CI28" s="54"/>
      <c r="CJ28" s="54"/>
      <c r="CK28" s="54"/>
      <c r="CL28" s="16"/>
      <c r="CM28" s="16"/>
      <c r="CN28" s="16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</row>
    <row r="29" ht="15.75" customHeight="1" spans="4:124">
      <c r="D29" t="s">
        <v>247</v>
      </c>
      <c r="AT29" s="54"/>
      <c r="AU29" s="54"/>
      <c r="AV29" s="54"/>
      <c r="AW29" s="54"/>
      <c r="AX29" s="54"/>
      <c r="AY29" s="54"/>
      <c r="AZ29" s="54"/>
      <c r="BA29" s="54"/>
      <c r="BB29" s="54"/>
      <c r="BC29" s="16"/>
      <c r="BD29" s="16"/>
      <c r="BE29" s="16"/>
      <c r="BF29" s="54"/>
      <c r="BG29" s="54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54"/>
      <c r="CI29" s="54"/>
      <c r="CJ29" s="54"/>
      <c r="CK29" s="54"/>
      <c r="CL29" s="16"/>
      <c r="CM29" s="16"/>
      <c r="CN29" s="16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54"/>
    </row>
    <row r="30" ht="15.75" customHeight="1" spans="4:124">
      <c r="D30" t="s">
        <v>248</v>
      </c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T30" s="54"/>
      <c r="AU30" s="54"/>
      <c r="AV30" s="54"/>
      <c r="AW30" s="54"/>
      <c r="AX30" s="54"/>
      <c r="AY30" s="54"/>
      <c r="AZ30" s="54"/>
      <c r="BA30" s="54"/>
      <c r="BB30" s="54"/>
      <c r="BC30" s="16"/>
      <c r="BD30" s="16"/>
      <c r="BE30" s="16"/>
      <c r="BF30" s="54"/>
      <c r="BG30" s="54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54"/>
      <c r="CI30" s="54"/>
      <c r="CJ30" s="54"/>
      <c r="CK30" s="54"/>
      <c r="CL30" s="16"/>
      <c r="CM30" s="16"/>
      <c r="CN30" s="16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</row>
    <row r="31" ht="15.75" customHeight="1" spans="4:124">
      <c r="D31" t="s">
        <v>1372</v>
      </c>
      <c r="F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T31" s="54"/>
      <c r="AU31" s="54"/>
      <c r="AV31" s="54"/>
      <c r="AW31" s="54"/>
      <c r="AX31" s="54"/>
      <c r="AY31" s="54"/>
      <c r="AZ31" s="54"/>
      <c r="BA31" s="54"/>
      <c r="BB31" s="54"/>
      <c r="BC31" s="16"/>
      <c r="BD31" s="16"/>
      <c r="BE31" s="16"/>
      <c r="BF31" s="54"/>
      <c r="BG31" s="54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54"/>
      <c r="CI31" s="54"/>
      <c r="CJ31" s="54"/>
      <c r="CK31" s="54"/>
      <c r="CL31" s="16"/>
      <c r="CM31" s="16"/>
      <c r="CN31" s="16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</row>
    <row r="32" ht="15.75" customHeight="1" spans="4:124">
      <c r="D32" t="s">
        <v>1264</v>
      </c>
      <c r="AT32" s="54"/>
      <c r="AU32" s="54"/>
      <c r="AV32" s="54"/>
      <c r="AW32" s="54"/>
      <c r="AX32" s="54"/>
      <c r="AY32" s="54"/>
      <c r="AZ32" s="54"/>
      <c r="BA32" s="54"/>
      <c r="BB32" s="54"/>
      <c r="BC32" s="16"/>
      <c r="BD32" s="16"/>
      <c r="BE32" s="16"/>
      <c r="BF32" s="54"/>
      <c r="BG32" s="54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54"/>
      <c r="CI32" s="54"/>
      <c r="CJ32" s="54"/>
      <c r="CK32" s="54"/>
      <c r="CL32" s="16"/>
      <c r="CM32" s="16"/>
      <c r="CN32" s="16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</row>
    <row r="33" ht="15.75" customHeight="1" spans="4:124">
      <c r="D33" s="20" t="s">
        <v>1262</v>
      </c>
      <c r="AT33" s="54"/>
      <c r="AU33" s="54"/>
      <c r="AV33" s="54"/>
      <c r="AW33" s="54"/>
      <c r="AX33" s="54"/>
      <c r="AY33" s="54"/>
      <c r="AZ33" s="54"/>
      <c r="BA33" s="54"/>
      <c r="BB33" s="54"/>
      <c r="BC33" s="16"/>
      <c r="BD33" s="16"/>
      <c r="BE33" s="16"/>
      <c r="BF33" s="54"/>
      <c r="BG33" s="54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54"/>
      <c r="CI33" s="54"/>
      <c r="CJ33" s="54"/>
      <c r="CK33" s="54"/>
      <c r="CL33" s="16"/>
      <c r="CM33" s="16"/>
      <c r="CN33" s="16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</row>
    <row r="34" ht="15.75" customHeight="1" spans="5:124">
      <c r="E34" t="s">
        <v>1384</v>
      </c>
      <c r="H34" s="198">
        <f>E211</f>
        <v>0.54587429930234</v>
      </c>
      <c r="I34" s="198">
        <f t="shared" ref="I34:AR34" si="5">F211</f>
        <v>0.328263025204638</v>
      </c>
      <c r="J34" s="198">
        <f t="shared" si="5"/>
        <v>0.701153437438771</v>
      </c>
      <c r="K34" s="198">
        <f t="shared" si="5"/>
        <v>0.9</v>
      </c>
      <c r="L34" s="198">
        <f t="shared" si="5"/>
        <v>0.616622786308586</v>
      </c>
      <c r="M34" s="198">
        <f t="shared" si="5"/>
        <v>0.777514013817136</v>
      </c>
      <c r="N34" s="198">
        <f t="shared" si="5"/>
        <v>0.339654517576727</v>
      </c>
      <c r="O34" s="198">
        <f t="shared" si="5"/>
        <v>0.566723933379767</v>
      </c>
      <c r="P34" s="198">
        <f t="shared" si="5"/>
        <v>0.489820386045772</v>
      </c>
      <c r="Q34" s="198">
        <f t="shared" si="5"/>
        <v>0.49780596610463</v>
      </c>
      <c r="R34" s="198">
        <f t="shared" si="5"/>
        <v>0.9</v>
      </c>
      <c r="S34" s="198">
        <f t="shared" si="5"/>
        <v>0.52985362688501</v>
      </c>
      <c r="T34" s="198">
        <f t="shared" si="5"/>
        <v>0.450265785293066</v>
      </c>
      <c r="U34" s="198">
        <f t="shared" si="5"/>
        <v>0.616622786308586</v>
      </c>
      <c r="V34" s="198">
        <f t="shared" si="5"/>
        <v>0.346453027606668</v>
      </c>
      <c r="W34" s="198">
        <f t="shared" si="5"/>
        <v>0.564210706677188</v>
      </c>
      <c r="X34" s="198">
        <f t="shared" si="5"/>
        <v>0</v>
      </c>
      <c r="Y34" s="198">
        <f t="shared" si="5"/>
        <v>0.71469206074653</v>
      </c>
      <c r="Z34" s="198">
        <f t="shared" si="5"/>
        <v>0.9</v>
      </c>
      <c r="AA34" s="198">
        <f t="shared" si="5"/>
        <v>0.419319817512015</v>
      </c>
      <c r="AB34" s="198">
        <f t="shared" si="5"/>
        <v>0.451019593189957</v>
      </c>
      <c r="AC34" s="198">
        <f t="shared" si="5"/>
        <v>0</v>
      </c>
      <c r="AD34" s="198">
        <f t="shared" si="5"/>
        <v>0.878766452302259</v>
      </c>
      <c r="AE34" s="198">
        <f t="shared" si="5"/>
        <v>0</v>
      </c>
      <c r="AF34" s="198">
        <f t="shared" si="5"/>
        <v>0.451807624435183</v>
      </c>
      <c r="AG34" s="198">
        <f t="shared" si="5"/>
        <v>0.9</v>
      </c>
      <c r="AH34" s="198">
        <f t="shared" si="5"/>
        <v>0.9</v>
      </c>
      <c r="AI34" s="198">
        <f t="shared" si="5"/>
        <v>0.567493449730147</v>
      </c>
      <c r="AJ34" s="198">
        <f t="shared" si="5"/>
        <v>0.527274610961921</v>
      </c>
      <c r="AK34" s="198">
        <f t="shared" si="5"/>
        <v>0.557317486713072</v>
      </c>
      <c r="AL34" s="198">
        <f t="shared" si="5"/>
        <v>0.826908623100432</v>
      </c>
      <c r="AM34" s="198">
        <f t="shared" si="5"/>
        <v>0</v>
      </c>
      <c r="AN34" s="198">
        <f t="shared" si="5"/>
        <v>0</v>
      </c>
      <c r="AO34" s="198">
        <f t="shared" si="5"/>
        <v>0</v>
      </c>
      <c r="AP34" s="198">
        <f t="shared" si="5"/>
        <v>0</v>
      </c>
      <c r="AQ34" s="198">
        <f t="shared" si="5"/>
        <v>0.616622786308586</v>
      </c>
      <c r="AR34" s="198">
        <f t="shared" si="5"/>
        <v>0.616622786308586</v>
      </c>
      <c r="AT34" s="54"/>
      <c r="AU34" s="54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16"/>
      <c r="CH34" s="54"/>
      <c r="CI34" s="54"/>
      <c r="CJ34" s="54"/>
      <c r="CK34" s="54"/>
      <c r="CL34" s="16"/>
      <c r="CM34" s="16"/>
      <c r="CN34" s="16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</row>
    <row r="35" ht="15.75" customHeight="1" spans="5:124">
      <c r="E35" t="s">
        <v>1385</v>
      </c>
      <c r="F35" t="s">
        <v>1386</v>
      </c>
      <c r="H35" s="198">
        <f>E212</f>
        <v>4.59094040840281</v>
      </c>
      <c r="I35" s="198">
        <f t="shared" ref="I35:AR35" si="6">F212</f>
        <v>1.12236976335722</v>
      </c>
      <c r="J35" s="198">
        <f t="shared" si="6"/>
        <v>10.4328207719326</v>
      </c>
      <c r="K35" s="198">
        <f t="shared" si="6"/>
        <v>2.76437398713649</v>
      </c>
      <c r="L35" s="198">
        <f t="shared" si="6"/>
        <v>0</v>
      </c>
      <c r="M35" s="198">
        <f t="shared" si="6"/>
        <v>1.47062728833674</v>
      </c>
      <c r="N35" s="198">
        <f t="shared" si="6"/>
        <v>1.67401913763597</v>
      </c>
      <c r="O35" s="198">
        <f t="shared" si="6"/>
        <v>3.01615319218605</v>
      </c>
      <c r="P35" s="198">
        <f t="shared" si="6"/>
        <v>3.62881253059375</v>
      </c>
      <c r="Q35" s="198">
        <f t="shared" si="6"/>
        <v>3.73804956076116</v>
      </c>
      <c r="R35" s="198">
        <f t="shared" si="6"/>
        <v>1.33863046214147</v>
      </c>
      <c r="S35" s="198">
        <f t="shared" si="6"/>
        <v>4.54239338672155</v>
      </c>
      <c r="T35" s="198">
        <f t="shared" si="6"/>
        <v>10.1115928724849</v>
      </c>
      <c r="U35" s="198">
        <f t="shared" si="6"/>
        <v>0</v>
      </c>
      <c r="V35" s="198">
        <f t="shared" si="6"/>
        <v>4.0105764600293</v>
      </c>
      <c r="W35" s="198">
        <f t="shared" si="6"/>
        <v>0.555191197525696</v>
      </c>
      <c r="X35" s="198">
        <f t="shared" si="6"/>
        <v>0</v>
      </c>
      <c r="Y35" s="198">
        <f t="shared" si="6"/>
        <v>1.49438626731034</v>
      </c>
      <c r="Z35" s="198">
        <f t="shared" si="6"/>
        <v>6.6462953708256</v>
      </c>
      <c r="AA35" s="198">
        <f t="shared" si="6"/>
        <v>1.00445765230312</v>
      </c>
      <c r="AB35" s="198">
        <f t="shared" si="6"/>
        <v>4.86142637186052</v>
      </c>
      <c r="AC35" s="198">
        <f t="shared" si="6"/>
        <v>0</v>
      </c>
      <c r="AD35" s="198">
        <f t="shared" si="6"/>
        <v>1.95270985746148</v>
      </c>
      <c r="AE35" s="198">
        <f t="shared" si="6"/>
        <v>0</v>
      </c>
      <c r="AF35" s="198">
        <f t="shared" si="6"/>
        <v>6.4131108660633</v>
      </c>
      <c r="AG35" s="198">
        <f t="shared" si="6"/>
        <v>1.57318112286471</v>
      </c>
      <c r="AH35" s="198">
        <f t="shared" si="6"/>
        <v>1.86796078373504</v>
      </c>
      <c r="AI35" s="198">
        <f t="shared" si="6"/>
        <v>2.97656365839815</v>
      </c>
      <c r="AJ35" s="198">
        <f t="shared" si="6"/>
        <v>4.29016382962971</v>
      </c>
      <c r="AK35" s="198">
        <f t="shared" si="6"/>
        <v>2.04800222901839</v>
      </c>
      <c r="AL35" s="198">
        <f t="shared" si="6"/>
        <v>1.1288121581415</v>
      </c>
      <c r="AM35" s="198">
        <f t="shared" si="6"/>
        <v>0</v>
      </c>
      <c r="AN35" s="198">
        <f t="shared" si="6"/>
        <v>0</v>
      </c>
      <c r="AO35" s="198">
        <f t="shared" si="6"/>
        <v>0</v>
      </c>
      <c r="AP35" s="198">
        <f t="shared" si="6"/>
        <v>0</v>
      </c>
      <c r="AQ35" s="198">
        <f t="shared" si="6"/>
        <v>15.4285714285714</v>
      </c>
      <c r="AR35" s="198">
        <f t="shared" si="6"/>
        <v>14.2064056939502</v>
      </c>
      <c r="AT35" s="54"/>
      <c r="AU35" s="54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16"/>
      <c r="CH35" s="54"/>
      <c r="CI35" s="54"/>
      <c r="CJ35" s="54"/>
      <c r="CK35" s="54"/>
      <c r="CL35" s="16"/>
      <c r="CM35" s="16"/>
      <c r="CN35" s="16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</row>
    <row r="36" ht="15.75" customHeight="1" spans="5:124">
      <c r="E36" t="s">
        <v>1387</v>
      </c>
      <c r="H36" s="198">
        <f>E213</f>
        <v>0</v>
      </c>
      <c r="I36" s="198">
        <f t="shared" ref="I36:AR36" si="7">F213</f>
        <v>0</v>
      </c>
      <c r="J36" s="198">
        <f t="shared" si="7"/>
        <v>0.00119575140772295</v>
      </c>
      <c r="K36" s="198">
        <f t="shared" si="7"/>
        <v>0.0130661080333924</v>
      </c>
      <c r="L36" s="198">
        <f t="shared" si="7"/>
        <v>0</v>
      </c>
      <c r="M36" s="198">
        <f t="shared" si="7"/>
        <v>0</v>
      </c>
      <c r="N36" s="198">
        <f t="shared" si="7"/>
        <v>0.0205470645927386</v>
      </c>
      <c r="O36" s="198">
        <f t="shared" si="7"/>
        <v>0.0195728727303571</v>
      </c>
      <c r="P36" s="198">
        <f t="shared" si="7"/>
        <v>0</v>
      </c>
      <c r="Q36" s="198">
        <f t="shared" si="7"/>
        <v>0</v>
      </c>
      <c r="R36" s="198">
        <f t="shared" si="7"/>
        <v>0</v>
      </c>
      <c r="S36" s="198">
        <f t="shared" si="7"/>
        <v>0</v>
      </c>
      <c r="T36" s="198">
        <f t="shared" si="7"/>
        <v>0.00276124259299826</v>
      </c>
      <c r="U36" s="198">
        <f t="shared" si="7"/>
        <v>0</v>
      </c>
      <c r="V36" s="198">
        <f t="shared" si="7"/>
        <v>0.000648898346895723</v>
      </c>
      <c r="W36" s="198">
        <f t="shared" si="7"/>
        <v>0</v>
      </c>
      <c r="X36" s="198">
        <f t="shared" si="7"/>
        <v>0</v>
      </c>
      <c r="Y36" s="198">
        <f t="shared" si="7"/>
        <v>0.35192091975284</v>
      </c>
      <c r="Z36" s="198">
        <f t="shared" si="7"/>
        <v>0</v>
      </c>
      <c r="AA36" s="198">
        <f t="shared" si="7"/>
        <v>0</v>
      </c>
      <c r="AB36" s="198">
        <f t="shared" si="7"/>
        <v>0</v>
      </c>
      <c r="AC36" s="198">
        <f t="shared" si="7"/>
        <v>0</v>
      </c>
      <c r="AD36" s="198">
        <f t="shared" si="7"/>
        <v>0.319874379857465</v>
      </c>
      <c r="AE36" s="198">
        <f t="shared" si="7"/>
        <v>0</v>
      </c>
      <c r="AF36" s="198">
        <f t="shared" si="7"/>
        <v>0</v>
      </c>
      <c r="AG36" s="198">
        <f t="shared" si="7"/>
        <v>0</v>
      </c>
      <c r="AH36" s="198">
        <f t="shared" si="7"/>
        <v>0.00923249239943401</v>
      </c>
      <c r="AI36" s="198">
        <f t="shared" si="7"/>
        <v>0</v>
      </c>
      <c r="AJ36" s="198">
        <f t="shared" si="7"/>
        <v>0</v>
      </c>
      <c r="AK36" s="198">
        <f t="shared" si="7"/>
        <v>0.00151318512479026</v>
      </c>
      <c r="AL36" s="198">
        <f t="shared" si="7"/>
        <v>0</v>
      </c>
      <c r="AM36" s="198">
        <f t="shared" si="7"/>
        <v>0</v>
      </c>
      <c r="AN36" s="198">
        <f t="shared" si="7"/>
        <v>0</v>
      </c>
      <c r="AO36" s="198">
        <f t="shared" si="7"/>
        <v>0</v>
      </c>
      <c r="AP36" s="198">
        <f t="shared" si="7"/>
        <v>0</v>
      </c>
      <c r="AQ36" s="198">
        <f t="shared" si="7"/>
        <v>0</v>
      </c>
      <c r="AR36" s="198">
        <f t="shared" si="7"/>
        <v>0</v>
      </c>
      <c r="AT36" s="54"/>
      <c r="AU36" s="54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54"/>
      <c r="CI36" s="54"/>
      <c r="CJ36" s="54"/>
      <c r="CK36" s="54"/>
      <c r="CL36" s="16"/>
      <c r="CM36" s="16"/>
      <c r="CN36" s="16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</row>
    <row r="37" ht="15.75" customHeight="1" spans="5:125">
      <c r="E37" t="s">
        <v>1388</v>
      </c>
      <c r="H37" s="198">
        <f>E214</f>
        <v>0.159594088701067</v>
      </c>
      <c r="I37" s="198">
        <f t="shared" ref="I37:AR37" si="8">F214</f>
        <v>0.426517556978068</v>
      </c>
      <c r="J37" s="198">
        <f t="shared" si="8"/>
        <v>0.0659577806401693</v>
      </c>
      <c r="K37" s="198">
        <f t="shared" si="8"/>
        <v>0.155031375599827</v>
      </c>
      <c r="L37" s="198">
        <f t="shared" si="8"/>
        <v>0.508547008547009</v>
      </c>
      <c r="M37" s="198">
        <f t="shared" si="8"/>
        <v>0.240559248805221</v>
      </c>
      <c r="N37" s="198">
        <f t="shared" si="8"/>
        <v>0.3005003928244</v>
      </c>
      <c r="O37" s="198">
        <f t="shared" si="8"/>
        <v>0.180731851549412</v>
      </c>
      <c r="P37" s="198">
        <f t="shared" si="8"/>
        <v>0.136054547079622</v>
      </c>
      <c r="Q37" s="198">
        <f t="shared" si="8"/>
        <v>0.383026079497373</v>
      </c>
      <c r="R37" s="198">
        <f t="shared" si="8"/>
        <v>0.341606745780923</v>
      </c>
      <c r="S37" s="198">
        <f t="shared" si="8"/>
        <v>0.157291791513823</v>
      </c>
      <c r="T37" s="198">
        <f t="shared" si="8"/>
        <v>0.082938626663593</v>
      </c>
      <c r="U37" s="198">
        <f t="shared" si="8"/>
        <v>0.599478390461997</v>
      </c>
      <c r="V37" s="198">
        <f t="shared" si="8"/>
        <v>0.147702007557377</v>
      </c>
      <c r="W37" s="198">
        <f t="shared" si="8"/>
        <v>0.489153676719734</v>
      </c>
      <c r="X37" s="198">
        <f t="shared" si="8"/>
        <v>0</v>
      </c>
      <c r="Y37" s="198">
        <f t="shared" si="8"/>
        <v>0.265862078879707</v>
      </c>
      <c r="Z37" s="198">
        <f t="shared" si="8"/>
        <v>0.132783146858113</v>
      </c>
      <c r="AA37" s="198">
        <f t="shared" si="8"/>
        <v>0.469972067039106</v>
      </c>
      <c r="AB37" s="198">
        <f t="shared" si="8"/>
        <v>0.131611065718071</v>
      </c>
      <c r="AC37" s="198">
        <f t="shared" si="8"/>
        <v>0</v>
      </c>
      <c r="AD37" s="198">
        <f t="shared" si="8"/>
        <v>0.242680260936765</v>
      </c>
      <c r="AE37" s="198">
        <f t="shared" si="8"/>
        <v>0</v>
      </c>
      <c r="AF37" s="198">
        <f t="shared" si="8"/>
        <v>0.134294730321611</v>
      </c>
      <c r="AG37" s="198">
        <f t="shared" si="8"/>
        <v>0.287802900077902</v>
      </c>
      <c r="AH37" s="198">
        <f t="shared" si="8"/>
        <v>0.164808205312748</v>
      </c>
      <c r="AI37" s="198">
        <f t="shared" si="8"/>
        <v>0.207856382465856</v>
      </c>
      <c r="AJ37" s="198">
        <f t="shared" si="8"/>
        <v>0.122753635984176</v>
      </c>
      <c r="AK37" s="198">
        <f t="shared" si="8"/>
        <v>0.236820255148184</v>
      </c>
      <c r="AL37" s="198">
        <f t="shared" si="8"/>
        <v>0.348151181710763</v>
      </c>
      <c r="AM37" s="198">
        <f t="shared" si="8"/>
        <v>0</v>
      </c>
      <c r="AN37" s="198">
        <f t="shared" si="8"/>
        <v>0</v>
      </c>
      <c r="AO37" s="198">
        <f t="shared" si="8"/>
        <v>0</v>
      </c>
      <c r="AP37" s="198">
        <f t="shared" si="8"/>
        <v>0</v>
      </c>
      <c r="AQ37" s="198">
        <f t="shared" si="8"/>
        <v>0.0231023102310231</v>
      </c>
      <c r="AR37" s="198">
        <f t="shared" si="8"/>
        <v>0.0877302528879176</v>
      </c>
      <c r="AT37" s="54"/>
      <c r="AU37" s="54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16"/>
      <c r="CH37" s="54"/>
      <c r="CI37" s="54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17"/>
    </row>
    <row r="38" ht="15.75" customHeight="1" spans="5:124">
      <c r="E38" t="s">
        <v>1391</v>
      </c>
      <c r="G38">
        <v>31.536</v>
      </c>
      <c r="AT38" s="54"/>
      <c r="AU38" s="54"/>
      <c r="AV38" s="54"/>
      <c r="AW38" s="54"/>
      <c r="AX38" s="54"/>
      <c r="AY38" s="54"/>
      <c r="AZ38" s="54"/>
      <c r="BA38" s="54"/>
      <c r="BB38" s="54"/>
      <c r="BC38" s="16"/>
      <c r="BD38" s="16"/>
      <c r="BE38" s="16"/>
      <c r="BF38" s="54"/>
      <c r="BG38" s="54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54"/>
      <c r="CI38" s="54"/>
      <c r="CJ38" s="54"/>
      <c r="CK38" s="54"/>
      <c r="CL38" s="16"/>
      <c r="CM38" s="16"/>
      <c r="CN38" s="16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</row>
    <row r="39" ht="15.75" customHeight="1" spans="5:124">
      <c r="E39" t="s">
        <v>1392</v>
      </c>
      <c r="G39" s="17">
        <v>1</v>
      </c>
      <c r="AT39" s="54"/>
      <c r="AU39" s="54"/>
      <c r="AV39" s="54"/>
      <c r="AW39" s="54"/>
      <c r="AX39" s="54"/>
      <c r="AY39" s="54"/>
      <c r="AZ39" s="54"/>
      <c r="BA39" s="54"/>
      <c r="BB39" s="54"/>
      <c r="BC39" s="16"/>
      <c r="BD39" s="16"/>
      <c r="BE39" s="16"/>
      <c r="BF39" s="54"/>
      <c r="BG39" s="54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54"/>
      <c r="CI39" s="54"/>
      <c r="CJ39" s="54"/>
      <c r="CK39" s="54"/>
      <c r="CL39" s="16"/>
      <c r="CM39" s="16"/>
      <c r="CN39" s="16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</row>
    <row r="40" ht="15.75" customHeight="1" spans="2:124">
      <c r="B40" s="14"/>
      <c r="C40" s="14"/>
      <c r="D40" s="14"/>
      <c r="E40" s="14" t="s">
        <v>1393</v>
      </c>
      <c r="F40" s="14"/>
      <c r="G40" s="14">
        <v>20</v>
      </c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T40" s="54"/>
      <c r="AU40" s="54"/>
      <c r="AV40" s="54"/>
      <c r="AW40" s="54"/>
      <c r="AX40" s="54"/>
      <c r="AY40" s="54"/>
      <c r="AZ40" s="54"/>
      <c r="BA40" s="54"/>
      <c r="BB40" s="54"/>
      <c r="BC40" s="16"/>
      <c r="BD40" s="16"/>
      <c r="BE40" s="16"/>
      <c r="BF40" s="54"/>
      <c r="BG40" s="54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54"/>
      <c r="CI40" s="54"/>
      <c r="CJ40" s="54"/>
      <c r="CK40" s="54"/>
      <c r="CL40" s="16"/>
      <c r="CM40" s="16"/>
      <c r="CN40" s="16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</row>
    <row r="41" ht="15.75" customHeight="1" spans="2:124">
      <c r="B41" s="75" t="str">
        <f>C108</f>
        <v>CHPAUTOGENOIL00</v>
      </c>
      <c r="C41" t="s">
        <v>235</v>
      </c>
      <c r="D41" s="20"/>
      <c r="AT41" s="54"/>
      <c r="AU41" s="54"/>
      <c r="AV41" s="54"/>
      <c r="AW41" s="54"/>
      <c r="AX41" s="54"/>
      <c r="AY41" s="54"/>
      <c r="AZ41" s="54"/>
      <c r="BA41" s="54"/>
      <c r="BB41" s="16"/>
      <c r="BC41" s="16"/>
      <c r="BD41" s="16"/>
      <c r="BE41" s="16"/>
      <c r="BF41" s="54"/>
      <c r="BG41" s="54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54"/>
      <c r="CI41" s="54"/>
      <c r="CJ41" s="54"/>
      <c r="CK41" s="54"/>
      <c r="CL41" s="16"/>
      <c r="CM41" s="16"/>
      <c r="CN41" s="16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</row>
    <row r="42" ht="15.75" customHeight="1" spans="3:124">
      <c r="C42" t="s">
        <v>237</v>
      </c>
      <c r="D42" s="20"/>
      <c r="AT42" s="54"/>
      <c r="AU42" s="54"/>
      <c r="AV42" s="54"/>
      <c r="AW42" s="54"/>
      <c r="AX42" s="54"/>
      <c r="AY42" s="54"/>
      <c r="AZ42" s="54"/>
      <c r="BA42" s="54"/>
      <c r="BB42" s="54"/>
      <c r="BC42" s="16"/>
      <c r="BD42" s="16"/>
      <c r="BE42" s="16"/>
      <c r="BF42" s="54"/>
      <c r="BG42" s="54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54"/>
      <c r="CI42" s="54"/>
      <c r="CJ42" s="54"/>
      <c r="CK42" s="54"/>
      <c r="CL42" s="16"/>
      <c r="CM42" s="16"/>
      <c r="CN42" s="16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</row>
    <row r="43" ht="15.75" customHeight="1" spans="3:124">
      <c r="C43" s="20"/>
      <c r="D43" t="s">
        <v>247</v>
      </c>
      <c r="AT43" s="54"/>
      <c r="AU43" s="54"/>
      <c r="AV43" s="54"/>
      <c r="AW43" s="54"/>
      <c r="AX43" s="54"/>
      <c r="AY43" s="54"/>
      <c r="AZ43" s="54"/>
      <c r="BA43" s="54"/>
      <c r="BB43" s="54"/>
      <c r="BC43" s="16"/>
      <c r="BD43" s="16"/>
      <c r="BE43" s="16"/>
      <c r="BF43" s="54"/>
      <c r="BG43" s="54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54"/>
      <c r="CI43" s="54"/>
      <c r="CJ43" s="54"/>
      <c r="CK43" s="54"/>
      <c r="CL43" s="16"/>
      <c r="CM43" s="16"/>
      <c r="CN43" s="16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</row>
    <row r="44" ht="15.75" customHeight="1" spans="4:124">
      <c r="D44" t="s">
        <v>248</v>
      </c>
      <c r="AT44" s="54"/>
      <c r="AU44" s="54"/>
      <c r="AV44" s="54"/>
      <c r="AW44" s="54"/>
      <c r="AX44" s="54"/>
      <c r="AY44" s="54"/>
      <c r="AZ44" s="54"/>
      <c r="BA44" s="54"/>
      <c r="BB44" s="54"/>
      <c r="BC44" s="16"/>
      <c r="BD44" s="16"/>
      <c r="BE44" s="16"/>
      <c r="BF44" s="54"/>
      <c r="BG44" s="54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54"/>
      <c r="CI44" s="54"/>
      <c r="CJ44" s="54"/>
      <c r="CK44" s="54"/>
      <c r="CL44" s="16"/>
      <c r="CM44" s="16"/>
      <c r="CN44" s="16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54"/>
    </row>
    <row r="45" ht="15.75" customHeight="1" spans="4:124">
      <c r="D45" t="s">
        <v>1264</v>
      </c>
      <c r="AT45" s="54"/>
      <c r="AU45" s="54"/>
      <c r="AV45" s="54"/>
      <c r="AW45" s="54"/>
      <c r="AX45" s="54"/>
      <c r="AY45" s="54"/>
      <c r="AZ45" s="54"/>
      <c r="BA45" s="54"/>
      <c r="BB45" s="54"/>
      <c r="BC45" s="16"/>
      <c r="BD45" s="16"/>
      <c r="BE45" s="16"/>
      <c r="BF45" s="54"/>
      <c r="BG45" s="54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54"/>
      <c r="CI45" s="54"/>
      <c r="CJ45" s="54"/>
      <c r="CK45" s="54"/>
      <c r="CL45" s="16"/>
      <c r="CM45" s="16"/>
      <c r="CN45" s="16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</row>
    <row r="46" ht="15.75" customHeight="1" spans="3:124">
      <c r="C46" s="330"/>
      <c r="D46" t="s">
        <v>1262</v>
      </c>
      <c r="AT46" s="54"/>
      <c r="AU46" s="54"/>
      <c r="AV46" s="54"/>
      <c r="AW46" s="54"/>
      <c r="AX46" s="54"/>
      <c r="AY46" s="54"/>
      <c r="AZ46" s="54"/>
      <c r="BA46" s="54"/>
      <c r="BB46" s="54"/>
      <c r="BC46" s="16"/>
      <c r="BD46" s="16"/>
      <c r="BE46" s="16"/>
      <c r="BF46" s="54"/>
      <c r="BG46" s="54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54"/>
      <c r="CI46" s="54"/>
      <c r="CJ46" s="54"/>
      <c r="CK46" s="54"/>
      <c r="CL46" s="16"/>
      <c r="CM46" s="16"/>
      <c r="CN46" s="16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</row>
    <row r="47" ht="15.75" customHeight="1" spans="4:124">
      <c r="D47" t="s">
        <v>1372</v>
      </c>
      <c r="AT47" s="54"/>
      <c r="AU47" s="54"/>
      <c r="AV47" s="54"/>
      <c r="AW47" s="54"/>
      <c r="AX47" s="54"/>
      <c r="AY47" s="54"/>
      <c r="AZ47" s="54"/>
      <c r="BA47" s="54"/>
      <c r="BB47" s="54"/>
      <c r="BC47" s="16"/>
      <c r="BD47" s="16"/>
      <c r="BE47" s="16"/>
      <c r="BF47" s="54"/>
      <c r="BG47" s="54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54"/>
      <c r="CI47" s="54"/>
      <c r="CJ47" s="54"/>
      <c r="CK47" s="54"/>
      <c r="CL47" s="16"/>
      <c r="CM47" s="16"/>
      <c r="CN47" s="16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</row>
    <row r="48" ht="16.9" customHeight="1" spans="4:124">
      <c r="D48" t="s">
        <v>1288</v>
      </c>
      <c r="AT48" s="54"/>
      <c r="AU48" s="54"/>
      <c r="AV48" s="54"/>
      <c r="AW48" s="54"/>
      <c r="AX48" s="54"/>
      <c r="AY48" s="54"/>
      <c r="AZ48" s="54"/>
      <c r="BA48" s="54"/>
      <c r="BB48" s="54"/>
      <c r="BC48" s="16"/>
      <c r="BD48" s="16"/>
      <c r="BE48" s="16"/>
      <c r="BF48" s="54"/>
      <c r="BG48" s="54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54"/>
      <c r="CI48" s="54"/>
      <c r="CJ48" s="54"/>
      <c r="CK48" s="54"/>
      <c r="CL48" s="16"/>
      <c r="CM48" s="16"/>
      <c r="CN48" s="16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</row>
    <row r="49" ht="15.75" customHeight="1" spans="5:124">
      <c r="E49" t="s">
        <v>1384</v>
      </c>
      <c r="H49" s="198">
        <f>E220</f>
        <v>0.54587429930234</v>
      </c>
      <c r="I49" s="198">
        <f t="shared" ref="I49:AR49" si="9">F220</f>
        <v>0.328263025204638</v>
      </c>
      <c r="J49" s="198">
        <f t="shared" si="9"/>
        <v>0.701153437438771</v>
      </c>
      <c r="K49" s="198">
        <f t="shared" si="9"/>
        <v>0.9</v>
      </c>
      <c r="L49" s="198">
        <f t="shared" si="9"/>
        <v>0.616622786308586</v>
      </c>
      <c r="M49" s="198">
        <f t="shared" si="9"/>
        <v>0.777514013817136</v>
      </c>
      <c r="N49" s="198">
        <f t="shared" si="9"/>
        <v>0.339654517576727</v>
      </c>
      <c r="O49" s="198">
        <f t="shared" si="9"/>
        <v>0.566723933379767</v>
      </c>
      <c r="P49" s="198">
        <f t="shared" si="9"/>
        <v>0.489820386045772</v>
      </c>
      <c r="Q49" s="198">
        <f t="shared" si="9"/>
        <v>0.49780596610463</v>
      </c>
      <c r="R49" s="198">
        <f t="shared" si="9"/>
        <v>0.9</v>
      </c>
      <c r="S49" s="198">
        <f t="shared" si="9"/>
        <v>0.52985362688501</v>
      </c>
      <c r="T49" s="198">
        <f t="shared" si="9"/>
        <v>0.450265785293066</v>
      </c>
      <c r="U49" s="198">
        <f t="shared" si="9"/>
        <v>0.616622786308586</v>
      </c>
      <c r="V49" s="198">
        <f t="shared" si="9"/>
        <v>0.346453027606668</v>
      </c>
      <c r="W49" s="198">
        <f t="shared" si="9"/>
        <v>0.564210706677188</v>
      </c>
      <c r="X49" s="198">
        <f t="shared" si="9"/>
        <v>0</v>
      </c>
      <c r="Y49" s="198">
        <f t="shared" si="9"/>
        <v>0.71469206074653</v>
      </c>
      <c r="Z49" s="198">
        <f t="shared" si="9"/>
        <v>0.9</v>
      </c>
      <c r="AA49" s="198">
        <f t="shared" si="9"/>
        <v>0.419319817512015</v>
      </c>
      <c r="AB49" s="198">
        <f t="shared" si="9"/>
        <v>0.451019593189957</v>
      </c>
      <c r="AC49" s="198">
        <f t="shared" si="9"/>
        <v>0</v>
      </c>
      <c r="AD49" s="198">
        <f t="shared" si="9"/>
        <v>0.878766452302259</v>
      </c>
      <c r="AE49" s="198">
        <f t="shared" si="9"/>
        <v>0.616622786308586</v>
      </c>
      <c r="AF49" s="198">
        <f t="shared" si="9"/>
        <v>0.451807624435183</v>
      </c>
      <c r="AG49" s="198">
        <f t="shared" si="9"/>
        <v>0.9</v>
      </c>
      <c r="AH49" s="198">
        <f t="shared" si="9"/>
        <v>0.9</v>
      </c>
      <c r="AI49" s="198">
        <f t="shared" si="9"/>
        <v>0.567493449730147</v>
      </c>
      <c r="AJ49" s="198">
        <f t="shared" si="9"/>
        <v>0.527274610961921</v>
      </c>
      <c r="AK49" s="198">
        <f t="shared" si="9"/>
        <v>0.557317486713072</v>
      </c>
      <c r="AL49" s="198">
        <f t="shared" si="9"/>
        <v>0.826908623100432</v>
      </c>
      <c r="AM49" s="198">
        <f t="shared" si="9"/>
        <v>0</v>
      </c>
      <c r="AN49" s="198">
        <f t="shared" si="9"/>
        <v>0</v>
      </c>
      <c r="AO49" s="198">
        <f t="shared" si="9"/>
        <v>0</v>
      </c>
      <c r="AP49" s="198">
        <f t="shared" si="9"/>
        <v>0</v>
      </c>
      <c r="AQ49" s="198">
        <f t="shared" si="9"/>
        <v>0.616622786308586</v>
      </c>
      <c r="AR49" s="198">
        <f t="shared" si="9"/>
        <v>0.616622786308586</v>
      </c>
      <c r="AT49" s="54"/>
      <c r="AU49" s="54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16"/>
      <c r="CH49" s="54"/>
      <c r="CI49" s="54"/>
      <c r="CJ49" s="54"/>
      <c r="CK49" s="54"/>
      <c r="CL49" s="16"/>
      <c r="CM49" s="16"/>
      <c r="CN49" s="16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</row>
    <row r="50" ht="15.75" customHeight="1" spans="5:124">
      <c r="E50" t="s">
        <v>1385</v>
      </c>
      <c r="F50" t="s">
        <v>1386</v>
      </c>
      <c r="H50" s="198">
        <f>E221</f>
        <v>4.59094040840281</v>
      </c>
      <c r="I50" s="198">
        <f t="shared" ref="I50:AR50" si="10">F221</f>
        <v>1.12236976335722</v>
      </c>
      <c r="J50" s="198">
        <f t="shared" si="10"/>
        <v>10.4328207719326</v>
      </c>
      <c r="K50" s="198">
        <f t="shared" si="10"/>
        <v>2.76437398713649</v>
      </c>
      <c r="L50" s="198">
        <f t="shared" si="10"/>
        <v>0</v>
      </c>
      <c r="M50" s="198">
        <f t="shared" si="10"/>
        <v>1.47062728833674</v>
      </c>
      <c r="N50" s="198">
        <f t="shared" si="10"/>
        <v>1.67401913763597</v>
      </c>
      <c r="O50" s="198">
        <f t="shared" si="10"/>
        <v>3.01615319218605</v>
      </c>
      <c r="P50" s="198">
        <f t="shared" si="10"/>
        <v>3.62881253059375</v>
      </c>
      <c r="Q50" s="198">
        <f t="shared" si="10"/>
        <v>3.73804956076116</v>
      </c>
      <c r="R50" s="198">
        <f t="shared" si="10"/>
        <v>1.33863046214147</v>
      </c>
      <c r="S50" s="198">
        <f t="shared" si="10"/>
        <v>4.54239338672155</v>
      </c>
      <c r="T50" s="198">
        <f t="shared" si="10"/>
        <v>10.1115928724849</v>
      </c>
      <c r="U50" s="198">
        <f t="shared" si="10"/>
        <v>0</v>
      </c>
      <c r="V50" s="198">
        <f t="shared" si="10"/>
        <v>4.0105764600293</v>
      </c>
      <c r="W50" s="198">
        <f t="shared" si="10"/>
        <v>0.555191197525696</v>
      </c>
      <c r="X50" s="198">
        <f t="shared" si="10"/>
        <v>0</v>
      </c>
      <c r="Y50" s="198">
        <f t="shared" si="10"/>
        <v>1.49438626731034</v>
      </c>
      <c r="Z50" s="198">
        <f t="shared" si="10"/>
        <v>6.6462953708256</v>
      </c>
      <c r="AA50" s="198">
        <f t="shared" si="10"/>
        <v>1.00445765230312</v>
      </c>
      <c r="AB50" s="198">
        <f t="shared" si="10"/>
        <v>4.86142637186052</v>
      </c>
      <c r="AC50" s="198">
        <f t="shared" si="10"/>
        <v>0</v>
      </c>
      <c r="AD50" s="198">
        <f t="shared" si="10"/>
        <v>1.95270985746148</v>
      </c>
      <c r="AE50" s="198">
        <f t="shared" si="10"/>
        <v>3.43283158410991</v>
      </c>
      <c r="AF50" s="198">
        <f t="shared" si="10"/>
        <v>6.4131108660633</v>
      </c>
      <c r="AG50" s="198">
        <f t="shared" si="10"/>
        <v>1.57318112286471</v>
      </c>
      <c r="AH50" s="198">
        <f t="shared" si="10"/>
        <v>1.86796078373504</v>
      </c>
      <c r="AI50" s="198">
        <f t="shared" si="10"/>
        <v>2.97656365839815</v>
      </c>
      <c r="AJ50" s="198">
        <f t="shared" si="10"/>
        <v>4.29016382962971</v>
      </c>
      <c r="AK50" s="198">
        <f t="shared" si="10"/>
        <v>2.04800222901839</v>
      </c>
      <c r="AL50" s="198">
        <f t="shared" si="10"/>
        <v>1.1288121581415</v>
      </c>
      <c r="AM50" s="198">
        <f t="shared" si="10"/>
        <v>0</v>
      </c>
      <c r="AN50" s="198">
        <f t="shared" si="10"/>
        <v>0</v>
      </c>
      <c r="AO50" s="198">
        <f t="shared" si="10"/>
        <v>0</v>
      </c>
      <c r="AP50" s="198">
        <f t="shared" si="10"/>
        <v>0</v>
      </c>
      <c r="AQ50" s="198">
        <f t="shared" si="10"/>
        <v>3.43283158410991</v>
      </c>
      <c r="AR50" s="198">
        <f t="shared" si="10"/>
        <v>14.2064056939502</v>
      </c>
      <c r="AT50" s="54"/>
      <c r="AU50" s="54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16"/>
      <c r="CH50" s="54"/>
      <c r="CI50" s="54"/>
      <c r="CJ50" s="54"/>
      <c r="CK50" s="54"/>
      <c r="CL50" s="16"/>
      <c r="CM50" s="16"/>
      <c r="CN50" s="16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</row>
    <row r="51" ht="15.75" customHeight="1" spans="5:124">
      <c r="E51" t="s">
        <v>1387</v>
      </c>
      <c r="H51" s="198">
        <f>E222</f>
        <v>0.0120264286175187</v>
      </c>
      <c r="I51" s="198">
        <f t="shared" ref="I51:AR51" si="11">F222</f>
        <v>0.0138101305740139</v>
      </c>
      <c r="J51" s="198">
        <f t="shared" si="11"/>
        <v>0.00654595925989879</v>
      </c>
      <c r="K51" s="198">
        <f t="shared" si="11"/>
        <v>0.00770801139246817</v>
      </c>
      <c r="L51" s="198">
        <f t="shared" si="11"/>
        <v>0.0691427812572205</v>
      </c>
      <c r="M51" s="198">
        <f t="shared" si="11"/>
        <v>0.00150622971889022</v>
      </c>
      <c r="N51" s="198">
        <f t="shared" si="11"/>
        <v>0.00491887765849753</v>
      </c>
      <c r="O51" s="198">
        <f t="shared" si="11"/>
        <v>0.00182813998942455</v>
      </c>
      <c r="P51" s="198">
        <f t="shared" si="11"/>
        <v>0.00174822351618443</v>
      </c>
      <c r="Q51" s="198">
        <f t="shared" si="11"/>
        <v>0.003289502782589</v>
      </c>
      <c r="R51" s="198">
        <f t="shared" si="11"/>
        <v>0.00295446822088412</v>
      </c>
      <c r="S51" s="198">
        <f t="shared" si="11"/>
        <v>0.00243674688990093</v>
      </c>
      <c r="T51" s="198">
        <f t="shared" si="11"/>
        <v>0.0057276788368137</v>
      </c>
      <c r="U51" s="198">
        <f t="shared" si="11"/>
        <v>0.00255686481342736</v>
      </c>
      <c r="V51" s="198">
        <f t="shared" si="11"/>
        <v>0.00820450048268523</v>
      </c>
      <c r="W51" s="198">
        <f t="shared" si="11"/>
        <v>0</v>
      </c>
      <c r="X51" s="198">
        <f t="shared" si="11"/>
        <v>0</v>
      </c>
      <c r="Y51" s="198">
        <f t="shared" si="11"/>
        <v>0.0186038524804223</v>
      </c>
      <c r="Z51" s="198">
        <f t="shared" si="11"/>
        <v>0</v>
      </c>
      <c r="AA51" s="198">
        <f t="shared" si="11"/>
        <v>0</v>
      </c>
      <c r="AB51" s="198">
        <f t="shared" si="11"/>
        <v>0</v>
      </c>
      <c r="AC51" s="198">
        <f t="shared" si="11"/>
        <v>0</v>
      </c>
      <c r="AD51" s="198">
        <f t="shared" si="11"/>
        <v>0.00270377770667493</v>
      </c>
      <c r="AE51" s="198">
        <f t="shared" si="11"/>
        <v>0.0166281642291708</v>
      </c>
      <c r="AF51" s="198">
        <f t="shared" si="11"/>
        <v>0.00918976599499788</v>
      </c>
      <c r="AG51" s="198">
        <f t="shared" si="11"/>
        <v>0.00908506649779368</v>
      </c>
      <c r="AH51" s="198">
        <f t="shared" si="11"/>
        <v>0.0111335946114422</v>
      </c>
      <c r="AI51" s="198">
        <f t="shared" si="11"/>
        <v>0.00303870583134982</v>
      </c>
      <c r="AJ51" s="198">
        <f t="shared" si="11"/>
        <v>0.00419822617698435</v>
      </c>
      <c r="AK51" s="198">
        <f t="shared" si="11"/>
        <v>0.0113416219720962</v>
      </c>
      <c r="AL51" s="198">
        <f t="shared" si="11"/>
        <v>0.00244508195016826</v>
      </c>
      <c r="AM51" s="198">
        <f t="shared" si="11"/>
        <v>0</v>
      </c>
      <c r="AN51" s="198">
        <f t="shared" si="11"/>
        <v>0</v>
      </c>
      <c r="AO51" s="198">
        <f t="shared" si="11"/>
        <v>0</v>
      </c>
      <c r="AP51" s="198">
        <f t="shared" si="11"/>
        <v>0</v>
      </c>
      <c r="AQ51" s="198">
        <f t="shared" si="11"/>
        <v>0.00749016406719406</v>
      </c>
      <c r="AR51" s="198">
        <f t="shared" si="11"/>
        <v>0.0231069252598434</v>
      </c>
      <c r="AT51" s="54"/>
      <c r="AU51" s="54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54"/>
      <c r="CI51" s="54"/>
      <c r="CJ51" s="54"/>
      <c r="CK51" s="54"/>
      <c r="CL51" s="16"/>
      <c r="CM51" s="16"/>
      <c r="CN51" s="16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</row>
    <row r="52" ht="15.75" customHeight="1" spans="5:124">
      <c r="E52" t="s">
        <v>1388</v>
      </c>
      <c r="H52" s="198">
        <f>E223</f>
        <v>0.159594088701067</v>
      </c>
      <c r="I52" s="198">
        <f t="shared" ref="I52:AR52" si="12">F223</f>
        <v>0.426517556978068</v>
      </c>
      <c r="J52" s="198">
        <f t="shared" si="12"/>
        <v>0.0659577806401693</v>
      </c>
      <c r="K52" s="198">
        <f t="shared" si="12"/>
        <v>0.155031375599827</v>
      </c>
      <c r="L52" s="198">
        <f t="shared" si="12"/>
        <v>0.508547008547009</v>
      </c>
      <c r="M52" s="198">
        <f t="shared" si="12"/>
        <v>0.240559248805221</v>
      </c>
      <c r="N52" s="198">
        <f t="shared" si="12"/>
        <v>0.3005003928244</v>
      </c>
      <c r="O52" s="198">
        <f t="shared" si="12"/>
        <v>0.180731851549412</v>
      </c>
      <c r="P52" s="198">
        <f t="shared" si="12"/>
        <v>0.136054547079622</v>
      </c>
      <c r="Q52" s="198">
        <f t="shared" si="12"/>
        <v>0.383026079497373</v>
      </c>
      <c r="R52" s="198">
        <f t="shared" si="12"/>
        <v>0.341606745780923</v>
      </c>
      <c r="S52" s="198">
        <f t="shared" si="12"/>
        <v>0.157291791513823</v>
      </c>
      <c r="T52" s="198">
        <f t="shared" si="12"/>
        <v>0.082938626663593</v>
      </c>
      <c r="U52" s="198">
        <f t="shared" si="12"/>
        <v>0.599478390461997</v>
      </c>
      <c r="V52" s="198">
        <f t="shared" si="12"/>
        <v>0.147702007557377</v>
      </c>
      <c r="W52" s="198">
        <f t="shared" si="12"/>
        <v>0.489153676719734</v>
      </c>
      <c r="X52" s="198">
        <f t="shared" si="12"/>
        <v>0</v>
      </c>
      <c r="Y52" s="198">
        <f t="shared" si="12"/>
        <v>0.265862078879707</v>
      </c>
      <c r="Z52" s="198">
        <f t="shared" si="12"/>
        <v>0.132783146858113</v>
      </c>
      <c r="AA52" s="198">
        <f t="shared" si="12"/>
        <v>0.469972067039106</v>
      </c>
      <c r="AB52" s="198">
        <f t="shared" si="12"/>
        <v>0.131611065718071</v>
      </c>
      <c r="AC52" s="198">
        <f t="shared" si="12"/>
        <v>0</v>
      </c>
      <c r="AD52" s="198">
        <f t="shared" si="12"/>
        <v>0.242680260936765</v>
      </c>
      <c r="AE52" s="198">
        <f t="shared" si="12"/>
        <v>0.231233141552447</v>
      </c>
      <c r="AF52" s="198">
        <f t="shared" si="12"/>
        <v>0.134294730321611</v>
      </c>
      <c r="AG52" s="198">
        <f t="shared" si="12"/>
        <v>0.287802900077902</v>
      </c>
      <c r="AH52" s="198">
        <f t="shared" si="12"/>
        <v>0.164808205312748</v>
      </c>
      <c r="AI52" s="198">
        <f t="shared" si="12"/>
        <v>0.207856382465856</v>
      </c>
      <c r="AJ52" s="198">
        <f t="shared" si="12"/>
        <v>0.122753635984176</v>
      </c>
      <c r="AK52" s="198">
        <f t="shared" si="12"/>
        <v>0.236820255148184</v>
      </c>
      <c r="AL52" s="198">
        <f t="shared" si="12"/>
        <v>0.348151181710763</v>
      </c>
      <c r="AM52" s="198">
        <f t="shared" si="12"/>
        <v>0</v>
      </c>
      <c r="AN52" s="198">
        <f t="shared" si="12"/>
        <v>0</v>
      </c>
      <c r="AO52" s="198">
        <f t="shared" si="12"/>
        <v>0</v>
      </c>
      <c r="AP52" s="198">
        <f t="shared" si="12"/>
        <v>0</v>
      </c>
      <c r="AQ52" s="198">
        <f t="shared" si="12"/>
        <v>0.231233141552447</v>
      </c>
      <c r="AR52" s="198">
        <f t="shared" si="12"/>
        <v>0.0877302528879176</v>
      </c>
      <c r="AT52" s="54"/>
      <c r="AU52" s="54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16"/>
      <c r="CH52" s="54"/>
      <c r="CI52" s="54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</row>
    <row r="53" ht="15.75" customHeight="1" spans="3:124">
      <c r="C53" t="s">
        <v>237</v>
      </c>
      <c r="E53" t="s">
        <v>1389</v>
      </c>
      <c r="F53" t="s">
        <v>1390</v>
      </c>
      <c r="H53" s="329">
        <f t="shared" ref="H53:AR53" si="13">IF(FM134&gt;1,"ERROR",FM134)</f>
        <v>1</v>
      </c>
      <c r="I53" s="198">
        <f t="shared" si="13"/>
        <v>0.966666666666667</v>
      </c>
      <c r="J53" s="198">
        <f t="shared" si="13"/>
        <v>0</v>
      </c>
      <c r="K53" s="198">
        <f t="shared" si="13"/>
        <v>1</v>
      </c>
      <c r="L53" s="198">
        <f t="shared" si="13"/>
        <v>0</v>
      </c>
      <c r="M53" s="198">
        <f t="shared" si="13"/>
        <v>1</v>
      </c>
      <c r="N53" s="198">
        <f t="shared" si="13"/>
        <v>0</v>
      </c>
      <c r="O53" s="198">
        <f t="shared" si="13"/>
        <v>1</v>
      </c>
      <c r="P53" s="198">
        <f t="shared" si="13"/>
        <v>0</v>
      </c>
      <c r="Q53" s="198">
        <f t="shared" si="13"/>
        <v>0</v>
      </c>
      <c r="R53" s="198">
        <f t="shared" si="13"/>
        <v>1</v>
      </c>
      <c r="S53" s="198">
        <f t="shared" si="13"/>
        <v>1</v>
      </c>
      <c r="T53" s="198">
        <f t="shared" si="13"/>
        <v>1</v>
      </c>
      <c r="U53" s="198">
        <f t="shared" si="13"/>
        <v>0</v>
      </c>
      <c r="V53" s="198">
        <f t="shared" si="13"/>
        <v>1</v>
      </c>
      <c r="W53" s="198">
        <f t="shared" si="13"/>
        <v>0</v>
      </c>
      <c r="X53" s="198">
        <f t="shared" si="13"/>
        <v>0</v>
      </c>
      <c r="Y53" s="198">
        <f t="shared" si="13"/>
        <v>1</v>
      </c>
      <c r="Z53" s="198">
        <f t="shared" si="13"/>
        <v>0</v>
      </c>
      <c r="AA53" s="198">
        <f t="shared" si="13"/>
        <v>0</v>
      </c>
      <c r="AB53" s="198">
        <f t="shared" si="13"/>
        <v>0</v>
      </c>
      <c r="AC53" s="198">
        <f t="shared" si="13"/>
        <v>0</v>
      </c>
      <c r="AD53" s="198">
        <f t="shared" si="13"/>
        <v>1</v>
      </c>
      <c r="AE53" s="198">
        <f t="shared" si="13"/>
        <v>0</v>
      </c>
      <c r="AF53" s="198">
        <f t="shared" si="13"/>
        <v>1</v>
      </c>
      <c r="AG53" s="198">
        <f t="shared" si="13"/>
        <v>1</v>
      </c>
      <c r="AH53" s="198">
        <f t="shared" si="13"/>
        <v>1</v>
      </c>
      <c r="AI53" s="198">
        <f t="shared" si="13"/>
        <v>1</v>
      </c>
      <c r="AJ53" s="198">
        <f t="shared" si="13"/>
        <v>1</v>
      </c>
      <c r="AK53" s="198">
        <f t="shared" si="13"/>
        <v>1</v>
      </c>
      <c r="AL53" s="198">
        <f t="shared" si="13"/>
        <v>1</v>
      </c>
      <c r="AM53" s="198">
        <f t="shared" si="13"/>
        <v>0</v>
      </c>
      <c r="AN53" s="198">
        <f t="shared" si="13"/>
        <v>0</v>
      </c>
      <c r="AO53" s="198">
        <f t="shared" si="13"/>
        <v>0</v>
      </c>
      <c r="AP53" s="198">
        <f t="shared" si="13"/>
        <v>0</v>
      </c>
      <c r="AQ53" s="198">
        <f t="shared" si="13"/>
        <v>0</v>
      </c>
      <c r="AR53" s="198">
        <f t="shared" si="13"/>
        <v>0</v>
      </c>
      <c r="AT53" s="54"/>
      <c r="AU53" s="54"/>
      <c r="AV53" s="54"/>
      <c r="AW53" s="54"/>
      <c r="AX53" s="54"/>
      <c r="AY53" s="54"/>
      <c r="AZ53" s="54"/>
      <c r="BA53" s="54"/>
      <c r="BB53" s="54"/>
      <c r="BC53" s="16"/>
      <c r="BD53" s="16"/>
      <c r="BE53" s="16"/>
      <c r="BF53" s="54"/>
      <c r="BG53" s="54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54"/>
      <c r="CI53" s="54"/>
      <c r="CJ53" s="54"/>
      <c r="CK53" s="54"/>
      <c r="CL53" s="16"/>
      <c r="CM53" s="16"/>
      <c r="CN53" s="16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54"/>
      <c r="DT53" s="54"/>
    </row>
    <row r="54" ht="15.75" customHeight="1" spans="5:124">
      <c r="E54" t="s">
        <v>1391</v>
      </c>
      <c r="G54">
        <v>31.536</v>
      </c>
      <c r="H54" s="20"/>
      <c r="AT54" s="54"/>
      <c r="AU54" s="54"/>
      <c r="AV54" s="54"/>
      <c r="AW54" s="54"/>
      <c r="AX54" s="54"/>
      <c r="AY54" s="54"/>
      <c r="AZ54" s="54"/>
      <c r="BA54" s="54"/>
      <c r="BB54" s="54"/>
      <c r="BC54" s="16"/>
      <c r="BD54" s="16"/>
      <c r="BE54" s="16"/>
      <c r="BF54" s="54"/>
      <c r="BG54" s="54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54"/>
      <c r="CI54" s="54"/>
      <c r="CJ54" s="54"/>
      <c r="CK54" s="54"/>
      <c r="CL54" s="16"/>
      <c r="CM54" s="16"/>
      <c r="CN54" s="16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54"/>
    </row>
    <row r="55" ht="15.75" customHeight="1" spans="5:124">
      <c r="E55" t="s">
        <v>1392</v>
      </c>
      <c r="G55" s="17">
        <v>1</v>
      </c>
      <c r="AT55" s="54"/>
      <c r="AU55" s="54"/>
      <c r="AV55" s="54"/>
      <c r="AW55" s="54"/>
      <c r="AX55" s="54"/>
      <c r="AY55" s="54"/>
      <c r="AZ55" s="54"/>
      <c r="BA55" s="54"/>
      <c r="BB55" s="54"/>
      <c r="BC55" s="16"/>
      <c r="BD55" s="16"/>
      <c r="BE55" s="16"/>
      <c r="BF55" s="54"/>
      <c r="BG55" s="54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54"/>
      <c r="CI55" s="54"/>
      <c r="CJ55" s="54"/>
      <c r="CK55" s="54"/>
      <c r="CL55" s="16"/>
      <c r="CM55" s="16"/>
      <c r="CN55" s="16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</row>
    <row r="56" ht="15.75" customHeight="1" spans="2:124">
      <c r="B56" s="14"/>
      <c r="C56" s="14"/>
      <c r="D56" s="14"/>
      <c r="E56" s="14" t="s">
        <v>1393</v>
      </c>
      <c r="F56" s="14"/>
      <c r="G56" s="14">
        <v>20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T56" s="54"/>
      <c r="AU56" s="54"/>
      <c r="AV56" s="54"/>
      <c r="AW56" s="54"/>
      <c r="AX56" s="54"/>
      <c r="AY56" s="54"/>
      <c r="AZ56" s="54"/>
      <c r="BA56" s="54"/>
      <c r="BB56" s="54"/>
      <c r="BC56" s="16"/>
      <c r="BD56" s="16"/>
      <c r="BE56" s="16"/>
      <c r="BF56" s="54"/>
      <c r="BG56" s="54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54"/>
      <c r="CI56" s="54"/>
      <c r="CJ56" s="54"/>
      <c r="CK56" s="54"/>
      <c r="CL56" s="16"/>
      <c r="CM56" s="16"/>
      <c r="CN56" s="16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</row>
    <row r="57" ht="15.75" customHeight="1" spans="2:124">
      <c r="B57" s="75" t="str">
        <f>C109</f>
        <v>CHPAUTOGENGAS00</v>
      </c>
      <c r="C57" t="s">
        <v>239</v>
      </c>
      <c r="AT57" s="54"/>
      <c r="AU57" s="54"/>
      <c r="AV57" s="54"/>
      <c r="AW57" s="54"/>
      <c r="AX57" s="54"/>
      <c r="AY57" s="54"/>
      <c r="AZ57" s="54"/>
      <c r="BA57" s="54"/>
      <c r="BB57" s="16"/>
      <c r="BC57" s="16"/>
      <c r="BD57" s="16"/>
      <c r="BE57" s="16"/>
      <c r="BF57" s="54"/>
      <c r="BG57" s="54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54"/>
      <c r="CI57" s="54"/>
      <c r="CJ57" s="54"/>
      <c r="CK57" s="54"/>
      <c r="CL57" s="16"/>
      <c r="CM57" s="16"/>
      <c r="CN57" s="16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</row>
    <row r="58" ht="15.75" customHeight="1" spans="4:124">
      <c r="D58" t="s">
        <v>247</v>
      </c>
      <c r="AT58" s="54"/>
      <c r="AU58" s="54"/>
      <c r="AV58" s="54"/>
      <c r="AW58" s="54"/>
      <c r="AX58" s="54"/>
      <c r="AY58" s="54"/>
      <c r="AZ58" s="54"/>
      <c r="BA58" s="54"/>
      <c r="BB58" s="54"/>
      <c r="BC58" s="16"/>
      <c r="BD58" s="16"/>
      <c r="BE58" s="16"/>
      <c r="BF58" s="54"/>
      <c r="BG58" s="54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54"/>
      <c r="CI58" s="54"/>
      <c r="CJ58" s="54"/>
      <c r="CK58" s="54"/>
      <c r="CL58" s="16"/>
      <c r="CM58" s="16"/>
      <c r="CN58" s="16"/>
      <c r="CO58" s="54"/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</row>
    <row r="59" ht="15.75" customHeight="1" spans="4:124">
      <c r="D59" t="s">
        <v>248</v>
      </c>
      <c r="AT59" s="54"/>
      <c r="AU59" s="54"/>
      <c r="AV59" s="54"/>
      <c r="AW59" s="54"/>
      <c r="AX59" s="54"/>
      <c r="AY59" s="54"/>
      <c r="AZ59" s="54"/>
      <c r="BA59" s="54"/>
      <c r="BB59" s="54"/>
      <c r="BC59" s="16"/>
      <c r="BD59" s="16"/>
      <c r="BE59" s="16"/>
      <c r="BF59" s="54"/>
      <c r="BG59" s="54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54"/>
      <c r="CI59" s="54"/>
      <c r="CJ59" s="54"/>
      <c r="CK59" s="54"/>
      <c r="CL59" s="16"/>
      <c r="CM59" s="16"/>
      <c r="CN59" s="16"/>
      <c r="CO59" s="54"/>
      <c r="CP59" s="54"/>
      <c r="CQ59" s="54"/>
      <c r="CR59" s="54"/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</row>
    <row r="60" ht="15.75" customHeight="1" spans="4:124">
      <c r="D60" t="s">
        <v>1372</v>
      </c>
      <c r="AT60" s="54"/>
      <c r="AU60" s="54"/>
      <c r="AV60" s="54"/>
      <c r="AW60" s="54"/>
      <c r="AX60" s="54"/>
      <c r="AY60" s="54"/>
      <c r="AZ60" s="54"/>
      <c r="BA60" s="54"/>
      <c r="BB60" s="54"/>
      <c r="BC60" s="16"/>
      <c r="BD60" s="16"/>
      <c r="BE60" s="16"/>
      <c r="BF60" s="54"/>
      <c r="BG60" s="54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54"/>
      <c r="CI60" s="54"/>
      <c r="CJ60" s="54"/>
      <c r="CK60" s="54"/>
      <c r="CL60" s="16"/>
      <c r="CM60" s="16"/>
      <c r="CN60" s="16"/>
      <c r="CO60" s="54"/>
      <c r="CP60" s="54"/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54"/>
    </row>
    <row r="61" ht="15.75" customHeight="1" spans="2:124">
      <c r="B61" s="331"/>
      <c r="D61" t="s">
        <v>1219</v>
      </c>
      <c r="AT61" s="54"/>
      <c r="AU61" s="54"/>
      <c r="AV61" s="54"/>
      <c r="AW61" s="54"/>
      <c r="AX61" s="54"/>
      <c r="AY61" s="54"/>
      <c r="AZ61" s="54"/>
      <c r="BA61" s="54"/>
      <c r="BB61" s="54"/>
      <c r="BC61" s="16"/>
      <c r="BD61" s="16"/>
      <c r="BE61" s="16"/>
      <c r="BF61" s="54"/>
      <c r="BG61" s="54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54"/>
      <c r="CI61" s="54"/>
      <c r="CJ61" s="54"/>
      <c r="CK61" s="54"/>
      <c r="CL61" s="16"/>
      <c r="CM61" s="16"/>
      <c r="CN61" s="16"/>
      <c r="CO61" s="54"/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</row>
    <row r="62" ht="15.75" customHeight="1" spans="2:124">
      <c r="B62" s="331"/>
      <c r="D62" t="s">
        <v>1308</v>
      </c>
      <c r="AT62" s="54"/>
      <c r="AU62" s="54"/>
      <c r="AV62" s="54"/>
      <c r="AW62" s="54"/>
      <c r="AX62" s="54"/>
      <c r="AY62" s="54"/>
      <c r="AZ62" s="54"/>
      <c r="BA62" s="54"/>
      <c r="BB62" s="54"/>
      <c r="BC62" s="16"/>
      <c r="BD62" s="16"/>
      <c r="BE62" s="16"/>
      <c r="BF62" s="54"/>
      <c r="BG62" s="54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54"/>
      <c r="CI62" s="54"/>
      <c r="CJ62" s="54"/>
      <c r="CK62" s="54"/>
      <c r="CL62" s="16"/>
      <c r="CM62" s="16"/>
      <c r="CN62" s="16"/>
      <c r="CO62" s="54"/>
      <c r="CP62" s="54"/>
      <c r="CQ62" s="54"/>
      <c r="CR62" s="54"/>
      <c r="CS62" s="54"/>
      <c r="CT62" s="54"/>
      <c r="CU62" s="54"/>
      <c r="CV62" s="54"/>
      <c r="CW62" s="54"/>
      <c r="CX62" s="54"/>
      <c r="CY62" s="54"/>
      <c r="CZ62" s="54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54"/>
    </row>
    <row r="63" ht="15.75" customHeight="1" spans="2:124">
      <c r="B63" s="331"/>
      <c r="C63" s="20"/>
      <c r="D63" t="s">
        <v>1264</v>
      </c>
      <c r="AT63" s="54"/>
      <c r="AU63" s="54"/>
      <c r="AV63" s="54"/>
      <c r="AW63" s="54"/>
      <c r="AX63" s="54"/>
      <c r="AY63" s="54"/>
      <c r="AZ63" s="54"/>
      <c r="BA63" s="54"/>
      <c r="BB63" s="54"/>
      <c r="BC63" s="16"/>
      <c r="BD63" s="16"/>
      <c r="BE63" s="16"/>
      <c r="BF63" s="54"/>
      <c r="BG63" s="54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54"/>
      <c r="CI63" s="54"/>
      <c r="CJ63" s="54"/>
      <c r="CK63" s="54"/>
      <c r="CL63" s="16"/>
      <c r="CM63" s="16"/>
      <c r="CN63" s="16"/>
      <c r="CO63" s="54"/>
      <c r="CP63" s="54"/>
      <c r="CQ63" s="54"/>
      <c r="CR63" s="54"/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  <c r="DS63" s="54"/>
      <c r="DT63" s="54"/>
    </row>
    <row r="64" ht="15.75" customHeight="1" spans="2:124">
      <c r="B64" s="331"/>
      <c r="D64" t="s">
        <v>1262</v>
      </c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16"/>
      <c r="BE64" s="16"/>
      <c r="BF64" s="16"/>
      <c r="BG64" s="54"/>
      <c r="BH64" s="54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54"/>
      <c r="CJ64" s="54"/>
      <c r="CK64" s="54"/>
      <c r="CL64" s="54"/>
      <c r="CM64" s="16"/>
      <c r="CN64" s="16"/>
      <c r="CO64" s="16"/>
      <c r="CP64" s="54"/>
      <c r="CQ64" s="54"/>
      <c r="CR64" s="54"/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4"/>
      <c r="DN64" s="54"/>
      <c r="DO64" s="54"/>
      <c r="DP64" s="54"/>
      <c r="DQ64" s="54"/>
      <c r="DR64" s="54"/>
      <c r="DS64" s="54"/>
      <c r="DT64" s="54"/>
    </row>
    <row r="65" ht="15.75" customHeight="1" spans="2:124">
      <c r="B65" s="331"/>
      <c r="D65" t="s">
        <v>1272</v>
      </c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16"/>
      <c r="BF65" s="16"/>
      <c r="BG65" s="16"/>
      <c r="BH65" s="54"/>
      <c r="BI65" s="54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54"/>
      <c r="CK65" s="54"/>
      <c r="CL65" s="54"/>
      <c r="CM65" s="54"/>
      <c r="CN65" s="16"/>
      <c r="CO65" s="16"/>
      <c r="CP65" s="16"/>
      <c r="CQ65" s="54"/>
      <c r="CR65" s="54"/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4"/>
      <c r="DN65" s="54"/>
      <c r="DO65" s="54"/>
      <c r="DP65" s="54"/>
      <c r="DQ65" s="54"/>
      <c r="DR65" s="54"/>
      <c r="DS65" s="54"/>
      <c r="DT65" s="54"/>
    </row>
    <row r="66" ht="15.75" customHeight="1" spans="2:124">
      <c r="B66" s="331"/>
      <c r="D66" t="s">
        <v>1288</v>
      </c>
      <c r="AT66" s="54"/>
      <c r="AU66" s="54"/>
      <c r="AV66" s="54"/>
      <c r="AW66" s="54"/>
      <c r="AX66" s="54"/>
      <c r="AY66" s="54"/>
      <c r="AZ66" s="54"/>
      <c r="BA66" s="54"/>
      <c r="BB66" s="54"/>
      <c r="BC66" s="16"/>
      <c r="BD66" s="16"/>
      <c r="BE66" s="16"/>
      <c r="BF66" s="54"/>
      <c r="BG66" s="54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54"/>
      <c r="CI66" s="54"/>
      <c r="CJ66" s="54"/>
      <c r="CK66" s="54"/>
      <c r="CL66" s="16"/>
      <c r="CM66" s="16"/>
      <c r="CN66" s="16"/>
      <c r="CO66" s="54"/>
      <c r="CP66" s="54"/>
      <c r="CQ66" s="54"/>
      <c r="CR66" s="54"/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4"/>
      <c r="DN66" s="54"/>
      <c r="DO66" s="54"/>
      <c r="DP66" s="54"/>
      <c r="DQ66" s="54"/>
      <c r="DR66" s="54"/>
      <c r="DS66" s="54"/>
      <c r="DT66" s="54"/>
    </row>
    <row r="67" ht="15.75" customHeight="1" spans="5:124">
      <c r="E67" t="s">
        <v>1384</v>
      </c>
      <c r="H67" s="198">
        <f>E229</f>
        <v>0.54587429930234</v>
      </c>
      <c r="I67" s="198">
        <f t="shared" ref="I67:AR67" si="14">F229</f>
        <v>0.328263025204638</v>
      </c>
      <c r="J67" s="198">
        <f t="shared" si="14"/>
        <v>0.701153437438771</v>
      </c>
      <c r="K67" s="198">
        <f t="shared" si="14"/>
        <v>0.9</v>
      </c>
      <c r="L67" s="198">
        <f t="shared" si="14"/>
        <v>0.616622786308586</v>
      </c>
      <c r="M67" s="198">
        <f t="shared" si="14"/>
        <v>0.777514013817136</v>
      </c>
      <c r="N67" s="198">
        <f t="shared" si="14"/>
        <v>0.339654517576727</v>
      </c>
      <c r="O67" s="198">
        <f t="shared" si="14"/>
        <v>0.566723933379767</v>
      </c>
      <c r="P67" s="198">
        <f t="shared" si="14"/>
        <v>0.489820386045772</v>
      </c>
      <c r="Q67" s="198">
        <f t="shared" si="14"/>
        <v>0.49780596610463</v>
      </c>
      <c r="R67" s="198">
        <f t="shared" si="14"/>
        <v>0.9</v>
      </c>
      <c r="S67" s="198">
        <f t="shared" si="14"/>
        <v>0.52985362688501</v>
      </c>
      <c r="T67" s="198">
        <f t="shared" si="14"/>
        <v>0.450265785293066</v>
      </c>
      <c r="U67" s="198">
        <f t="shared" si="14"/>
        <v>0.616622786308586</v>
      </c>
      <c r="V67" s="198">
        <f t="shared" si="14"/>
        <v>0.346453027606668</v>
      </c>
      <c r="W67" s="198">
        <f t="shared" si="14"/>
        <v>0.564210706677188</v>
      </c>
      <c r="X67" s="198">
        <f t="shared" si="14"/>
        <v>0</v>
      </c>
      <c r="Y67" s="198">
        <f t="shared" si="14"/>
        <v>0.71469206074653</v>
      </c>
      <c r="Z67" s="198">
        <f t="shared" si="14"/>
        <v>0.9</v>
      </c>
      <c r="AA67" s="198">
        <f t="shared" si="14"/>
        <v>0.419319817512015</v>
      </c>
      <c r="AB67" s="198">
        <f t="shared" si="14"/>
        <v>0.451019593189957</v>
      </c>
      <c r="AC67" s="198">
        <f t="shared" si="14"/>
        <v>0</v>
      </c>
      <c r="AD67" s="198">
        <f t="shared" si="14"/>
        <v>0.878766452302259</v>
      </c>
      <c r="AE67" s="198">
        <f t="shared" si="14"/>
        <v>0</v>
      </c>
      <c r="AF67" s="198">
        <f t="shared" si="14"/>
        <v>0.451807624435183</v>
      </c>
      <c r="AG67" s="198">
        <f t="shared" si="14"/>
        <v>0.9</v>
      </c>
      <c r="AH67" s="198">
        <f t="shared" si="14"/>
        <v>0.9</v>
      </c>
      <c r="AI67" s="198">
        <f t="shared" si="14"/>
        <v>0.567493449730147</v>
      </c>
      <c r="AJ67" s="198">
        <f t="shared" si="14"/>
        <v>0.527274610961921</v>
      </c>
      <c r="AK67" s="198">
        <f t="shared" si="14"/>
        <v>0.557317486713072</v>
      </c>
      <c r="AL67" s="198">
        <f t="shared" si="14"/>
        <v>0.826908623100432</v>
      </c>
      <c r="AM67" s="198">
        <f t="shared" si="14"/>
        <v>0</v>
      </c>
      <c r="AN67" s="198">
        <f t="shared" si="14"/>
        <v>0</v>
      </c>
      <c r="AO67" s="198">
        <f t="shared" si="14"/>
        <v>0</v>
      </c>
      <c r="AP67" s="198">
        <f t="shared" si="14"/>
        <v>0</v>
      </c>
      <c r="AQ67" s="198">
        <f t="shared" si="14"/>
        <v>0.616622786308586</v>
      </c>
      <c r="AR67" s="198">
        <f t="shared" si="14"/>
        <v>0.616622786308586</v>
      </c>
      <c r="AT67" s="54"/>
      <c r="AU67" s="54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16"/>
      <c r="CH67" s="54"/>
      <c r="CI67" s="54"/>
      <c r="CJ67" s="54"/>
      <c r="CK67" s="54"/>
      <c r="CL67" s="16"/>
      <c r="CM67" s="16"/>
      <c r="CN67" s="16"/>
      <c r="CO67" s="54"/>
      <c r="CP67" s="54"/>
      <c r="CQ67" s="54"/>
      <c r="CR67" s="54"/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54"/>
    </row>
    <row r="68" ht="15.75" customHeight="1" spans="5:124">
      <c r="E68" t="s">
        <v>1385</v>
      </c>
      <c r="F68" t="s">
        <v>1386</v>
      </c>
      <c r="H68" s="198">
        <f>E230</f>
        <v>4.59094040840281</v>
      </c>
      <c r="I68" s="198">
        <f t="shared" ref="I68:AR68" si="15">F230</f>
        <v>1.12236976335722</v>
      </c>
      <c r="J68" s="198">
        <f t="shared" si="15"/>
        <v>10.4328207719326</v>
      </c>
      <c r="K68" s="198">
        <f t="shared" si="15"/>
        <v>2.76437398713649</v>
      </c>
      <c r="L68" s="198">
        <f t="shared" si="15"/>
        <v>0</v>
      </c>
      <c r="M68" s="198">
        <f t="shared" si="15"/>
        <v>1.47062728833674</v>
      </c>
      <c r="N68" s="198">
        <f t="shared" si="15"/>
        <v>1.67401913763597</v>
      </c>
      <c r="O68" s="198">
        <f t="shared" si="15"/>
        <v>3.01615319218605</v>
      </c>
      <c r="P68" s="198">
        <f t="shared" si="15"/>
        <v>3.62881253059375</v>
      </c>
      <c r="Q68" s="198">
        <f t="shared" si="15"/>
        <v>3.73804956076116</v>
      </c>
      <c r="R68" s="198">
        <f t="shared" si="15"/>
        <v>1.33863046214147</v>
      </c>
      <c r="S68" s="198">
        <f t="shared" si="15"/>
        <v>4.54239338672155</v>
      </c>
      <c r="T68" s="198">
        <f t="shared" si="15"/>
        <v>10.1115928724849</v>
      </c>
      <c r="U68" s="198">
        <f t="shared" si="15"/>
        <v>0</v>
      </c>
      <c r="V68" s="198">
        <f t="shared" si="15"/>
        <v>4.0105764600293</v>
      </c>
      <c r="W68" s="198">
        <f t="shared" si="15"/>
        <v>0.555191197525696</v>
      </c>
      <c r="X68" s="198">
        <f t="shared" si="15"/>
        <v>0</v>
      </c>
      <c r="Y68" s="198">
        <f t="shared" si="15"/>
        <v>1.49438626731034</v>
      </c>
      <c r="Z68" s="198">
        <f t="shared" si="15"/>
        <v>6.6462953708256</v>
      </c>
      <c r="AA68" s="198">
        <f t="shared" si="15"/>
        <v>1.00445765230312</v>
      </c>
      <c r="AB68" s="198">
        <f t="shared" si="15"/>
        <v>4.86142637186052</v>
      </c>
      <c r="AC68" s="198">
        <f t="shared" si="15"/>
        <v>0</v>
      </c>
      <c r="AD68" s="198">
        <f t="shared" si="15"/>
        <v>1.95270985746148</v>
      </c>
      <c r="AE68" s="198">
        <f t="shared" si="15"/>
        <v>0</v>
      </c>
      <c r="AF68" s="198">
        <f t="shared" si="15"/>
        <v>6.4131108660633</v>
      </c>
      <c r="AG68" s="198">
        <f t="shared" si="15"/>
        <v>1.57318112286471</v>
      </c>
      <c r="AH68" s="198">
        <f t="shared" si="15"/>
        <v>1.86796078373504</v>
      </c>
      <c r="AI68" s="198">
        <f t="shared" si="15"/>
        <v>2.97656365839815</v>
      </c>
      <c r="AJ68" s="198">
        <f t="shared" si="15"/>
        <v>4.29016382962971</v>
      </c>
      <c r="AK68" s="198">
        <f t="shared" si="15"/>
        <v>2.04800222901839</v>
      </c>
      <c r="AL68" s="198">
        <f t="shared" si="15"/>
        <v>1.1288121581415</v>
      </c>
      <c r="AM68" s="198">
        <f t="shared" si="15"/>
        <v>0</v>
      </c>
      <c r="AN68" s="198">
        <f t="shared" si="15"/>
        <v>0</v>
      </c>
      <c r="AO68" s="198">
        <f t="shared" si="15"/>
        <v>0</v>
      </c>
      <c r="AP68" s="198">
        <f t="shared" si="15"/>
        <v>0</v>
      </c>
      <c r="AQ68" s="198">
        <f t="shared" si="15"/>
        <v>15.4285714285714</v>
      </c>
      <c r="AR68" s="198">
        <f t="shared" si="15"/>
        <v>14.2064056939502</v>
      </c>
      <c r="AT68" s="54"/>
      <c r="AU68" s="54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16"/>
      <c r="CH68" s="54"/>
      <c r="CI68" s="54"/>
      <c r="CJ68" s="54"/>
      <c r="CK68" s="54"/>
      <c r="CL68" s="16"/>
      <c r="CM68" s="16"/>
      <c r="CN68" s="16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54"/>
    </row>
    <row r="69" ht="15.75" customHeight="1" spans="5:124">
      <c r="E69" t="s">
        <v>1387</v>
      </c>
      <c r="H69" s="198">
        <f>E231</f>
        <v>0.463652034182922</v>
      </c>
      <c r="I69" s="198">
        <f t="shared" ref="I69:AR69" si="16">F231</f>
        <v>0.776458587723213</v>
      </c>
      <c r="J69" s="198">
        <f t="shared" si="16"/>
        <v>0.0211896987262372</v>
      </c>
      <c r="K69" s="198">
        <f t="shared" si="16"/>
        <v>0.27431431536448</v>
      </c>
      <c r="L69" s="198">
        <f t="shared" si="16"/>
        <v>0</v>
      </c>
      <c r="M69" s="198">
        <f t="shared" si="16"/>
        <v>0.211236783567223</v>
      </c>
      <c r="N69" s="198">
        <f t="shared" si="16"/>
        <v>7.33339250741209</v>
      </c>
      <c r="O69" s="198">
        <f t="shared" si="16"/>
        <v>0.157298821638952</v>
      </c>
      <c r="P69" s="198">
        <f t="shared" si="16"/>
        <v>0.0154123569084541</v>
      </c>
      <c r="Q69" s="198">
        <f t="shared" si="16"/>
        <v>0.293991216506733</v>
      </c>
      <c r="R69" s="198">
        <f t="shared" si="16"/>
        <v>3.05849941523507</v>
      </c>
      <c r="S69" s="198">
        <f t="shared" si="16"/>
        <v>0.456736333297458</v>
      </c>
      <c r="T69" s="198">
        <f t="shared" si="16"/>
        <v>0.666975633546293</v>
      </c>
      <c r="U69" s="198">
        <f t="shared" si="16"/>
        <v>0.0712746652171995</v>
      </c>
      <c r="V69" s="198">
        <f t="shared" si="16"/>
        <v>0.113324315273337</v>
      </c>
      <c r="W69" s="198">
        <f t="shared" si="16"/>
        <v>0.365207534585576</v>
      </c>
      <c r="X69" s="198">
        <f t="shared" si="16"/>
        <v>0</v>
      </c>
      <c r="Y69" s="198">
        <f t="shared" si="16"/>
        <v>2.08603918445947</v>
      </c>
      <c r="Z69" s="198">
        <f t="shared" si="16"/>
        <v>0.0327577292669199</v>
      </c>
      <c r="AA69" s="198">
        <f t="shared" si="16"/>
        <v>0.0411200287987397</v>
      </c>
      <c r="AB69" s="198">
        <f t="shared" si="16"/>
        <v>0.014070919173949</v>
      </c>
      <c r="AC69" s="198">
        <f t="shared" si="16"/>
        <v>0</v>
      </c>
      <c r="AD69" s="198">
        <f t="shared" si="16"/>
        <v>1.93254232163941</v>
      </c>
      <c r="AE69" s="198">
        <f t="shared" si="16"/>
        <v>0</v>
      </c>
      <c r="AF69" s="198">
        <f t="shared" si="16"/>
        <v>0.273833607598242</v>
      </c>
      <c r="AG69" s="198">
        <f t="shared" si="16"/>
        <v>0.569824183015962</v>
      </c>
      <c r="AH69" s="198">
        <f t="shared" si="16"/>
        <v>0.0723319273293588</v>
      </c>
      <c r="AI69" s="198">
        <f t="shared" si="16"/>
        <v>0.00836348395526033</v>
      </c>
      <c r="AJ69" s="198">
        <f t="shared" si="16"/>
        <v>0.0299962189351695</v>
      </c>
      <c r="AK69" s="198">
        <f t="shared" si="16"/>
        <v>0.104975871656918</v>
      </c>
      <c r="AL69" s="198">
        <f t="shared" si="16"/>
        <v>3.00506416994497</v>
      </c>
      <c r="AM69" s="198">
        <f t="shared" si="16"/>
        <v>0</v>
      </c>
      <c r="AN69" s="198">
        <f t="shared" si="16"/>
        <v>0</v>
      </c>
      <c r="AO69" s="198">
        <f t="shared" si="16"/>
        <v>0</v>
      </c>
      <c r="AP69" s="198">
        <f t="shared" si="16"/>
        <v>0</v>
      </c>
      <c r="AQ69" s="198">
        <f t="shared" si="16"/>
        <v>0</v>
      </c>
      <c r="AR69" s="198">
        <f t="shared" si="16"/>
        <v>0.0068033771413323</v>
      </c>
      <c r="AT69" s="54"/>
      <c r="AU69" s="54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54"/>
      <c r="CI69" s="54"/>
      <c r="CJ69" s="54"/>
      <c r="CK69" s="54"/>
      <c r="CL69" s="16"/>
      <c r="CM69" s="16"/>
      <c r="CN69" s="16"/>
      <c r="CO69" s="54"/>
      <c r="CP69" s="54"/>
      <c r="CQ69" s="54"/>
      <c r="CR69" s="54"/>
      <c r="CS69" s="54"/>
      <c r="CT69" s="54"/>
      <c r="CU69" s="54"/>
      <c r="CV69" s="54"/>
      <c r="CW69" s="54"/>
      <c r="CX69" s="54"/>
      <c r="CY69" s="54"/>
      <c r="CZ69" s="54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54"/>
    </row>
    <row r="70" ht="15.75" customHeight="1" spans="5:124">
      <c r="E70" t="s">
        <v>1388</v>
      </c>
      <c r="H70" s="198">
        <f>E232</f>
        <v>0.159594088701067</v>
      </c>
      <c r="I70" s="198">
        <f t="shared" ref="I70:AR70" si="17">F232</f>
        <v>0.426517556978068</v>
      </c>
      <c r="J70" s="198">
        <f t="shared" si="17"/>
        <v>0.0659577806401693</v>
      </c>
      <c r="K70" s="198">
        <f t="shared" si="17"/>
        <v>0.155031375599827</v>
      </c>
      <c r="L70" s="198">
        <f t="shared" si="17"/>
        <v>0.508547008547009</v>
      </c>
      <c r="M70" s="198">
        <f t="shared" si="17"/>
        <v>0.240559248805221</v>
      </c>
      <c r="N70" s="198">
        <f t="shared" si="17"/>
        <v>0.3005003928244</v>
      </c>
      <c r="O70" s="198">
        <f t="shared" si="17"/>
        <v>0.180731851549412</v>
      </c>
      <c r="P70" s="198">
        <f t="shared" si="17"/>
        <v>0.136054547079622</v>
      </c>
      <c r="Q70" s="198">
        <f t="shared" si="17"/>
        <v>0.383026079497373</v>
      </c>
      <c r="R70" s="198">
        <f t="shared" si="17"/>
        <v>0.341606745780923</v>
      </c>
      <c r="S70" s="198">
        <f t="shared" si="17"/>
        <v>0.157291791513823</v>
      </c>
      <c r="T70" s="198">
        <f t="shared" si="17"/>
        <v>0.082938626663593</v>
      </c>
      <c r="U70" s="198">
        <f t="shared" si="17"/>
        <v>0.599478390461997</v>
      </c>
      <c r="V70" s="198">
        <f t="shared" si="17"/>
        <v>0.147702007557377</v>
      </c>
      <c r="W70" s="198">
        <f t="shared" si="17"/>
        <v>0.489153676719734</v>
      </c>
      <c r="X70" s="198">
        <f t="shared" si="17"/>
        <v>0</v>
      </c>
      <c r="Y70" s="198">
        <f t="shared" si="17"/>
        <v>0.265862078879707</v>
      </c>
      <c r="Z70" s="198">
        <f t="shared" si="17"/>
        <v>0.132783146858113</v>
      </c>
      <c r="AA70" s="198">
        <f t="shared" si="17"/>
        <v>0.469972067039106</v>
      </c>
      <c r="AB70" s="198">
        <f t="shared" si="17"/>
        <v>0.131611065718071</v>
      </c>
      <c r="AC70" s="198">
        <f t="shared" si="17"/>
        <v>0</v>
      </c>
      <c r="AD70" s="198">
        <f t="shared" si="17"/>
        <v>0.242680260936765</v>
      </c>
      <c r="AE70" s="198">
        <f t="shared" si="17"/>
        <v>0</v>
      </c>
      <c r="AF70" s="198">
        <f t="shared" si="17"/>
        <v>0.134294730321611</v>
      </c>
      <c r="AG70" s="198">
        <f t="shared" si="17"/>
        <v>0.287802900077902</v>
      </c>
      <c r="AH70" s="198">
        <f t="shared" si="17"/>
        <v>0.164808205312748</v>
      </c>
      <c r="AI70" s="198">
        <f t="shared" si="17"/>
        <v>0.207856382465856</v>
      </c>
      <c r="AJ70" s="198">
        <f t="shared" si="17"/>
        <v>0.122753635984176</v>
      </c>
      <c r="AK70" s="198">
        <f t="shared" si="17"/>
        <v>0.236820255148184</v>
      </c>
      <c r="AL70" s="198">
        <f t="shared" si="17"/>
        <v>0.348151181710763</v>
      </c>
      <c r="AM70" s="198">
        <f t="shared" si="17"/>
        <v>0</v>
      </c>
      <c r="AN70" s="198">
        <f t="shared" si="17"/>
        <v>0</v>
      </c>
      <c r="AO70" s="198">
        <f t="shared" si="17"/>
        <v>0</v>
      </c>
      <c r="AP70" s="198">
        <f t="shared" si="17"/>
        <v>0</v>
      </c>
      <c r="AQ70" s="198">
        <f t="shared" si="17"/>
        <v>0.0231023102310231</v>
      </c>
      <c r="AR70" s="198">
        <f t="shared" si="17"/>
        <v>0.0877302528879176</v>
      </c>
      <c r="AT70" s="54"/>
      <c r="AU70" s="54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16"/>
      <c r="CH70" s="54"/>
      <c r="CI70" s="54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</row>
    <row r="71" ht="15.75" customHeight="1" spans="5:124">
      <c r="E71" t="s">
        <v>1391</v>
      </c>
      <c r="G71">
        <v>31.536</v>
      </c>
      <c r="AT71" s="54"/>
      <c r="AU71" s="54"/>
      <c r="AV71" s="54"/>
      <c r="AW71" s="54"/>
      <c r="AX71" s="54"/>
      <c r="AY71" s="54"/>
      <c r="AZ71" s="54"/>
      <c r="BA71" s="54"/>
      <c r="BB71" s="54"/>
      <c r="BC71" s="16"/>
      <c r="BD71" s="16"/>
      <c r="BE71" s="16"/>
      <c r="BF71" s="54"/>
      <c r="BG71" s="54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54"/>
      <c r="CI71" s="54"/>
      <c r="CJ71" s="54"/>
      <c r="CK71" s="54"/>
      <c r="CL71" s="16"/>
      <c r="CM71" s="16"/>
      <c r="CN71" s="16"/>
      <c r="CO71" s="54"/>
      <c r="CP71" s="54"/>
      <c r="CQ71" s="54"/>
      <c r="CR71" s="54"/>
      <c r="CS71" s="54"/>
      <c r="CT71" s="54"/>
      <c r="CU71" s="54"/>
      <c r="CV71" s="54"/>
      <c r="CW71" s="54"/>
      <c r="CX71" s="54"/>
      <c r="CY71" s="54"/>
      <c r="CZ71" s="54"/>
      <c r="DA71" s="54"/>
      <c r="DB71" s="54"/>
      <c r="DC71" s="54"/>
      <c r="DD71" s="54"/>
      <c r="DE71" s="54"/>
      <c r="DF71" s="54"/>
      <c r="DG71" s="54"/>
      <c r="DH71" s="54"/>
      <c r="DI71" s="54"/>
      <c r="DJ71" s="54"/>
      <c r="DK71" s="54"/>
      <c r="DL71" s="54"/>
      <c r="DM71" s="54"/>
      <c r="DN71" s="54"/>
      <c r="DO71" s="54"/>
      <c r="DP71" s="54"/>
      <c r="DQ71" s="54"/>
      <c r="DR71" s="54"/>
      <c r="DS71" s="54"/>
      <c r="DT71" s="54"/>
    </row>
    <row r="72" ht="15.75" customHeight="1" spans="5:124">
      <c r="E72" t="s">
        <v>1392</v>
      </c>
      <c r="G72" s="17">
        <v>1</v>
      </c>
      <c r="AT72" s="54"/>
      <c r="AU72" s="54"/>
      <c r="AV72" s="54"/>
      <c r="AW72" s="54"/>
      <c r="AX72" s="54"/>
      <c r="AY72" s="54"/>
      <c r="AZ72" s="54"/>
      <c r="BA72" s="54"/>
      <c r="BB72" s="54"/>
      <c r="BC72" s="16"/>
      <c r="BD72" s="16"/>
      <c r="BE72" s="16"/>
      <c r="BF72" s="54"/>
      <c r="BG72" s="54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54"/>
      <c r="CI72" s="54"/>
      <c r="CJ72" s="54"/>
      <c r="CK72" s="54"/>
      <c r="CL72" s="16"/>
      <c r="CM72" s="16"/>
      <c r="CN72" s="16"/>
      <c r="CO72" s="54"/>
      <c r="CP72" s="54"/>
      <c r="CQ72" s="54"/>
      <c r="CR72" s="54"/>
      <c r="CS72" s="54"/>
      <c r="CT72" s="54"/>
      <c r="CU72" s="54"/>
      <c r="CV72" s="54"/>
      <c r="CW72" s="54"/>
      <c r="CX72" s="54"/>
      <c r="CY72" s="54"/>
      <c r="CZ72" s="54"/>
      <c r="DA72" s="54"/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54"/>
      <c r="DS72" s="54"/>
      <c r="DT72" s="54"/>
    </row>
    <row r="73" ht="15.75" customHeight="1" spans="2:124">
      <c r="B73" s="14"/>
      <c r="C73" s="14"/>
      <c r="D73" s="14"/>
      <c r="E73" s="14" t="s">
        <v>1393</v>
      </c>
      <c r="F73" s="14"/>
      <c r="G73" s="14">
        <v>20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T73" s="54"/>
      <c r="AU73" s="54"/>
      <c r="AV73" s="54"/>
      <c r="AW73" s="54"/>
      <c r="AX73" s="54"/>
      <c r="AY73" s="54"/>
      <c r="AZ73" s="54"/>
      <c r="BA73" s="54"/>
      <c r="BB73" s="54"/>
      <c r="BC73" s="16"/>
      <c r="BD73" s="16"/>
      <c r="BE73" s="16"/>
      <c r="BF73" s="54"/>
      <c r="BG73" s="54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54"/>
      <c r="CI73" s="54"/>
      <c r="CJ73" s="54"/>
      <c r="CK73" s="54"/>
      <c r="CL73" s="16"/>
      <c r="CM73" s="16"/>
      <c r="CN73" s="16"/>
      <c r="CO73" s="54"/>
      <c r="CP73" s="54"/>
      <c r="CQ73" s="54"/>
      <c r="CR73" s="54"/>
      <c r="CS73" s="54"/>
      <c r="CT73" s="54"/>
      <c r="CU73" s="54"/>
      <c r="CV73" s="54"/>
      <c r="CW73" s="54"/>
      <c r="CX73" s="54"/>
      <c r="CY73" s="54"/>
      <c r="CZ73" s="54"/>
      <c r="DA73" s="54"/>
      <c r="DB73" s="54"/>
      <c r="DC73" s="54"/>
      <c r="DD73" s="54"/>
      <c r="DE73" s="54"/>
      <c r="DF73" s="54"/>
      <c r="DG73" s="54"/>
      <c r="DH73" s="54"/>
      <c r="DI73" s="54"/>
      <c r="DJ73" s="54"/>
      <c r="DK73" s="54"/>
      <c r="DL73" s="54"/>
      <c r="DM73" s="54"/>
      <c r="DN73" s="54"/>
      <c r="DO73" s="54"/>
      <c r="DP73" s="54"/>
      <c r="DQ73" s="54"/>
      <c r="DR73" s="54"/>
      <c r="DS73" s="54"/>
      <c r="DT73" s="54"/>
    </row>
    <row r="74" ht="15.6" customHeight="1" spans="2:124">
      <c r="B74" s="75" t="str">
        <f>C110</f>
        <v>CHPAUTOGENBIO00</v>
      </c>
      <c r="C74" t="s">
        <v>244</v>
      </c>
      <c r="AT74" s="54"/>
      <c r="AU74" s="54"/>
      <c r="AV74" s="54"/>
      <c r="AW74" s="54"/>
      <c r="AX74" s="54"/>
      <c r="AY74" s="54"/>
      <c r="AZ74" s="54"/>
      <c r="BA74" s="54"/>
      <c r="BB74" s="16"/>
      <c r="BC74" s="16"/>
      <c r="BD74" s="16"/>
      <c r="BE74" s="16"/>
      <c r="BF74" s="54"/>
      <c r="BG74" s="54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54"/>
      <c r="CI74" s="54"/>
      <c r="CJ74" s="54"/>
      <c r="CK74" s="54"/>
      <c r="CL74" s="16"/>
      <c r="CM74" s="16"/>
      <c r="CN74" s="16"/>
      <c r="CO74" s="54"/>
      <c r="CP74" s="54"/>
      <c r="CQ74" s="54"/>
      <c r="CR74" s="54"/>
      <c r="CS74" s="54"/>
      <c r="CT74" s="54"/>
      <c r="CU74" s="54"/>
      <c r="CV74" s="54"/>
      <c r="CW74" s="54"/>
      <c r="CX74" s="54"/>
      <c r="CY74" s="54"/>
      <c r="CZ74" s="54"/>
      <c r="DA74" s="54"/>
      <c r="DB74" s="54"/>
      <c r="DC74" s="54"/>
      <c r="DD74" s="54"/>
      <c r="DE74" s="54"/>
      <c r="DF74" s="54"/>
      <c r="DG74" s="54"/>
      <c r="DH74" s="54"/>
      <c r="DI74" s="54"/>
      <c r="DJ74" s="54"/>
      <c r="DK74" s="54"/>
      <c r="DL74" s="54"/>
      <c r="DM74" s="54"/>
      <c r="DN74" s="54"/>
      <c r="DO74" s="54"/>
      <c r="DP74" s="54"/>
      <c r="DQ74" s="54"/>
      <c r="DR74" s="54"/>
      <c r="DS74" s="54"/>
      <c r="DT74" s="54"/>
    </row>
    <row r="75" ht="15.75" customHeight="1" spans="4:124">
      <c r="D75" t="s">
        <v>247</v>
      </c>
      <c r="AT75" s="54"/>
      <c r="AU75" s="54"/>
      <c r="AV75" s="54"/>
      <c r="AW75" s="54"/>
      <c r="AX75" s="54"/>
      <c r="AY75" s="54"/>
      <c r="AZ75" s="54"/>
      <c r="BA75" s="54"/>
      <c r="BB75" s="54"/>
      <c r="BC75" s="16"/>
      <c r="BD75" s="16"/>
      <c r="BE75" s="16"/>
      <c r="BF75" s="54"/>
      <c r="BG75" s="54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54"/>
      <c r="CI75" s="54"/>
      <c r="CJ75" s="54"/>
      <c r="CK75" s="54"/>
      <c r="CL75" s="16"/>
      <c r="CM75" s="16"/>
      <c r="CN75" s="16"/>
      <c r="CO75" s="54"/>
      <c r="CP75" s="54"/>
      <c r="CQ75" s="54"/>
      <c r="CR75" s="54"/>
      <c r="CS75" s="54"/>
      <c r="CT75" s="54"/>
      <c r="CU75" s="54"/>
      <c r="CV75" s="54"/>
      <c r="CW75" s="54"/>
      <c r="CX75" s="54"/>
      <c r="CY75" s="54"/>
      <c r="CZ75" s="54"/>
      <c r="DA75" s="54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54"/>
    </row>
    <row r="76" ht="15.75" customHeight="1" spans="4:124">
      <c r="D76" t="s">
        <v>248</v>
      </c>
      <c r="AT76" s="54"/>
      <c r="AU76" s="54"/>
      <c r="AV76" s="54"/>
      <c r="AW76" s="54"/>
      <c r="AX76" s="54"/>
      <c r="AY76" s="54"/>
      <c r="AZ76" s="54"/>
      <c r="BA76" s="54"/>
      <c r="BB76" s="54"/>
      <c r="BC76" s="16"/>
      <c r="BD76" s="16"/>
      <c r="BE76" s="16"/>
      <c r="BF76" s="54"/>
      <c r="BG76" s="54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54"/>
      <c r="CI76" s="54"/>
      <c r="CJ76" s="54"/>
      <c r="CK76" s="54"/>
      <c r="CL76" s="16"/>
      <c r="CM76" s="16"/>
      <c r="CN76" s="16"/>
      <c r="CO76" s="54"/>
      <c r="CP76" s="54"/>
      <c r="CQ76" s="54"/>
      <c r="CR76" s="54"/>
      <c r="CS76" s="54"/>
      <c r="CT76" s="54"/>
      <c r="CU76" s="54"/>
      <c r="CV76" s="54"/>
      <c r="CW76" s="54"/>
      <c r="CX76" s="54"/>
      <c r="CY76" s="54"/>
      <c r="CZ76" s="54"/>
      <c r="DA76" s="54"/>
      <c r="DB76" s="54"/>
      <c r="DC76" s="54"/>
      <c r="DD76" s="54"/>
      <c r="DE76" s="54"/>
      <c r="DF76" s="54"/>
      <c r="DG76" s="54"/>
      <c r="DH76" s="54"/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54"/>
    </row>
    <row r="77" ht="15.75" customHeight="1" spans="4:124">
      <c r="D77" t="s">
        <v>1264</v>
      </c>
      <c r="AT77" s="54"/>
      <c r="AU77" s="54"/>
      <c r="AV77" s="54"/>
      <c r="AW77" s="54"/>
      <c r="AX77" s="54"/>
      <c r="AY77" s="54"/>
      <c r="AZ77" s="54"/>
      <c r="BA77" s="54"/>
      <c r="BB77" s="54"/>
      <c r="BC77" s="16"/>
      <c r="BD77" s="16"/>
      <c r="BE77" s="16"/>
      <c r="BF77" s="54"/>
      <c r="BG77" s="54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54"/>
      <c r="CI77" s="54"/>
      <c r="CJ77" s="54"/>
      <c r="CK77" s="54"/>
      <c r="CL77" s="16"/>
      <c r="CM77" s="16"/>
      <c r="CN77" s="16"/>
      <c r="CO77" s="54"/>
      <c r="CP77" s="54"/>
      <c r="CQ77" s="54"/>
      <c r="CR77" s="54"/>
      <c r="CS77" s="54"/>
      <c r="CT77" s="54"/>
      <c r="CU77" s="54"/>
      <c r="CV77" s="54"/>
      <c r="CW77" s="54"/>
      <c r="CX77" s="54"/>
      <c r="CY77" s="54"/>
      <c r="CZ77" s="54"/>
      <c r="DA77" s="54"/>
      <c r="DB77" s="54"/>
      <c r="DC77" s="54"/>
      <c r="DD77" s="54"/>
      <c r="DE77" s="54"/>
      <c r="DF77" s="54"/>
      <c r="DG77" s="54"/>
      <c r="DH77" s="54"/>
      <c r="DI77" s="54"/>
      <c r="DJ77" s="54"/>
      <c r="DK77" s="54"/>
      <c r="DL77" s="54"/>
      <c r="DM77" s="54"/>
      <c r="DN77" s="54"/>
      <c r="DO77" s="54"/>
      <c r="DP77" s="54"/>
      <c r="DQ77" s="54"/>
      <c r="DR77" s="54"/>
      <c r="DS77" s="54"/>
      <c r="DT77" s="54"/>
    </row>
    <row r="78" ht="15.75" customHeight="1" spans="4:124">
      <c r="D78" t="s">
        <v>1262</v>
      </c>
      <c r="AT78" s="54"/>
      <c r="AU78" s="54"/>
      <c r="AV78" s="54"/>
      <c r="AW78" s="54"/>
      <c r="AX78" s="54"/>
      <c r="AY78" s="54"/>
      <c r="AZ78" s="54"/>
      <c r="BA78" s="54"/>
      <c r="BB78" s="54"/>
      <c r="BC78" s="16"/>
      <c r="BD78" s="16"/>
      <c r="BE78" s="16"/>
      <c r="BF78" s="54"/>
      <c r="BG78" s="54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54"/>
      <c r="CI78" s="54"/>
      <c r="CJ78" s="54"/>
      <c r="CK78" s="54"/>
      <c r="CL78" s="16"/>
      <c r="CM78" s="16"/>
      <c r="CN78" s="16"/>
      <c r="CO78" s="54"/>
      <c r="CP78" s="54"/>
      <c r="CQ78" s="54"/>
      <c r="CR78" s="54"/>
      <c r="CS78" s="54"/>
      <c r="CT78" s="54"/>
      <c r="CU78" s="54"/>
      <c r="CV78" s="54"/>
      <c r="CW78" s="54"/>
      <c r="CX78" s="54"/>
      <c r="CY78" s="54"/>
      <c r="CZ78" s="54"/>
      <c r="DA78" s="54"/>
      <c r="DB78" s="54"/>
      <c r="DC78" s="54"/>
      <c r="DD78" s="54"/>
      <c r="DE78" s="54"/>
      <c r="DF78" s="54"/>
      <c r="DG78" s="54"/>
      <c r="DH78" s="54"/>
      <c r="DI78" s="54"/>
      <c r="DJ78" s="54"/>
      <c r="DK78" s="54"/>
      <c r="DL78" s="54"/>
      <c r="DM78" s="54"/>
      <c r="DN78" s="54"/>
      <c r="DO78" s="54"/>
      <c r="DP78" s="54"/>
      <c r="DQ78" s="54"/>
      <c r="DR78" s="54"/>
      <c r="DS78" s="54"/>
      <c r="DT78" s="54"/>
    </row>
    <row r="79" ht="15.75" customHeight="1" spans="4:124">
      <c r="D79" t="s">
        <v>1272</v>
      </c>
      <c r="AT79" s="54"/>
      <c r="AU79" s="54"/>
      <c r="AV79" s="54"/>
      <c r="AW79" s="54"/>
      <c r="AX79" s="54"/>
      <c r="AY79" s="54"/>
      <c r="AZ79" s="54"/>
      <c r="BA79" s="54"/>
      <c r="BB79" s="54"/>
      <c r="BC79" s="16"/>
      <c r="BD79" s="16"/>
      <c r="BE79" s="16"/>
      <c r="BF79" s="54"/>
      <c r="BG79" s="54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54"/>
      <c r="CI79" s="54"/>
      <c r="CJ79" s="54"/>
      <c r="CK79" s="54"/>
      <c r="CL79" s="16"/>
      <c r="CM79" s="16"/>
      <c r="CN79" s="16"/>
      <c r="CO79" s="54"/>
      <c r="CP79" s="54"/>
      <c r="CQ79" s="54"/>
      <c r="CR79" s="54"/>
      <c r="CS79" s="54"/>
      <c r="CT79" s="54"/>
      <c r="CU79" s="54"/>
      <c r="CV79" s="54"/>
      <c r="CW79" s="54"/>
      <c r="CX79" s="54"/>
      <c r="CY79" s="54"/>
      <c r="CZ79" s="54"/>
      <c r="DA79" s="54"/>
      <c r="DB79" s="54"/>
      <c r="DC79" s="54"/>
      <c r="DD79" s="54"/>
      <c r="DE79" s="54"/>
      <c r="DF79" s="54"/>
      <c r="DG79" s="54"/>
      <c r="DH79" s="54"/>
      <c r="DI79" s="54"/>
      <c r="DJ79" s="54"/>
      <c r="DK79" s="54"/>
      <c r="DL79" s="54"/>
      <c r="DM79" s="54"/>
      <c r="DN79" s="54"/>
      <c r="DO79" s="54"/>
      <c r="DP79" s="54"/>
      <c r="DQ79" s="54"/>
      <c r="DR79" s="54"/>
      <c r="DS79" s="54"/>
      <c r="DT79" s="54"/>
    </row>
    <row r="80" ht="15.75" customHeight="1" spans="4:124">
      <c r="D80" t="s">
        <v>1288</v>
      </c>
      <c r="AT80" s="54"/>
      <c r="AU80" s="54"/>
      <c r="AV80" s="54"/>
      <c r="AW80" s="54"/>
      <c r="AX80" s="54"/>
      <c r="AY80" s="54"/>
      <c r="AZ80" s="54"/>
      <c r="BA80" s="54"/>
      <c r="BB80" s="54"/>
      <c r="BC80" s="16"/>
      <c r="BD80" s="16"/>
      <c r="BE80" s="16"/>
      <c r="BF80" s="54"/>
      <c r="BG80" s="54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54"/>
      <c r="CI80" s="54"/>
      <c r="CJ80" s="54"/>
      <c r="CK80" s="54"/>
      <c r="CL80" s="16"/>
      <c r="CM80" s="16"/>
      <c r="CN80" s="16"/>
      <c r="CO80" s="54"/>
      <c r="CP80" s="54"/>
      <c r="CQ80" s="54"/>
      <c r="CR80" s="54"/>
      <c r="CS80" s="54"/>
      <c r="CT80" s="54"/>
      <c r="CU80" s="54"/>
      <c r="CV80" s="54"/>
      <c r="CW80" s="54"/>
      <c r="CX80" s="54"/>
      <c r="CY80" s="54"/>
      <c r="CZ80" s="54"/>
      <c r="DA80" s="54"/>
      <c r="DB80" s="54"/>
      <c r="DC80" s="54"/>
      <c r="DD80" s="54"/>
      <c r="DE80" s="54"/>
      <c r="DF80" s="54"/>
      <c r="DG80" s="54"/>
      <c r="DH80" s="54"/>
      <c r="DI80" s="54"/>
      <c r="DJ80" s="54"/>
      <c r="DK80" s="54"/>
      <c r="DL80" s="54"/>
      <c r="DM80" s="54"/>
      <c r="DN80" s="54"/>
      <c r="DO80" s="54"/>
      <c r="DP80" s="54"/>
      <c r="DQ80" s="54"/>
      <c r="DR80" s="54"/>
      <c r="DS80" s="54"/>
      <c r="DT80" s="54"/>
    </row>
    <row r="81" ht="15.75" customHeight="1" spans="5:124">
      <c r="E81" t="s">
        <v>1384</v>
      </c>
      <c r="H81" s="198">
        <f>E238</f>
        <v>0.54587429930234</v>
      </c>
      <c r="I81" s="198">
        <f t="shared" ref="I81:AR84" si="18">F238</f>
        <v>0.328263025204638</v>
      </c>
      <c r="J81" s="198">
        <f t="shared" si="18"/>
        <v>0.701153437438771</v>
      </c>
      <c r="K81" s="198">
        <f t="shared" si="18"/>
        <v>0.9</v>
      </c>
      <c r="L81" s="198">
        <f t="shared" si="18"/>
        <v>0.616622786308586</v>
      </c>
      <c r="M81" s="198">
        <f t="shared" si="18"/>
        <v>0.777514013817136</v>
      </c>
      <c r="N81" s="198">
        <f t="shared" si="18"/>
        <v>0.339654517576727</v>
      </c>
      <c r="O81" s="198">
        <f t="shared" si="18"/>
        <v>0.566723933379767</v>
      </c>
      <c r="P81" s="198">
        <f t="shared" si="18"/>
        <v>0.489820386045772</v>
      </c>
      <c r="Q81" s="198">
        <f t="shared" si="18"/>
        <v>0.49780596610463</v>
      </c>
      <c r="R81" s="198">
        <f t="shared" si="18"/>
        <v>0.9</v>
      </c>
      <c r="S81" s="198">
        <f t="shared" si="18"/>
        <v>0.52985362688501</v>
      </c>
      <c r="T81" s="198">
        <f t="shared" si="18"/>
        <v>0.450265785293066</v>
      </c>
      <c r="U81" s="198">
        <f t="shared" si="18"/>
        <v>0.616622786308586</v>
      </c>
      <c r="V81" s="198">
        <f t="shared" si="18"/>
        <v>0.346453027606668</v>
      </c>
      <c r="W81" s="198">
        <f t="shared" si="18"/>
        <v>0.564210706677188</v>
      </c>
      <c r="X81" s="198">
        <f t="shared" si="18"/>
        <v>0</v>
      </c>
      <c r="Y81" s="198">
        <f t="shared" si="18"/>
        <v>0.71469206074653</v>
      </c>
      <c r="Z81" s="198">
        <f t="shared" si="18"/>
        <v>0.9</v>
      </c>
      <c r="AA81" s="198">
        <f t="shared" si="18"/>
        <v>0.419319817512015</v>
      </c>
      <c r="AB81" s="198">
        <f t="shared" si="18"/>
        <v>0.451019593189957</v>
      </c>
      <c r="AC81" s="198">
        <f t="shared" si="18"/>
        <v>0</v>
      </c>
      <c r="AD81" s="198">
        <f t="shared" si="18"/>
        <v>0.878766452302259</v>
      </c>
      <c r="AE81" s="198">
        <f t="shared" si="18"/>
        <v>0</v>
      </c>
      <c r="AF81" s="198">
        <f t="shared" si="18"/>
        <v>0.451807624435183</v>
      </c>
      <c r="AG81" s="198">
        <f t="shared" si="18"/>
        <v>0.9</v>
      </c>
      <c r="AH81" s="198">
        <f t="shared" si="18"/>
        <v>0.9</v>
      </c>
      <c r="AI81" s="198">
        <f t="shared" si="18"/>
        <v>0.567493449730147</v>
      </c>
      <c r="AJ81" s="198">
        <f t="shared" si="18"/>
        <v>0.527274610961921</v>
      </c>
      <c r="AK81" s="198">
        <f t="shared" si="18"/>
        <v>0.557317486713072</v>
      </c>
      <c r="AL81" s="198">
        <f t="shared" si="18"/>
        <v>0.826908623100432</v>
      </c>
      <c r="AM81" s="198">
        <f t="shared" si="18"/>
        <v>0</v>
      </c>
      <c r="AN81" s="198">
        <f t="shared" si="18"/>
        <v>0</v>
      </c>
      <c r="AO81" s="198">
        <f t="shared" si="18"/>
        <v>0</v>
      </c>
      <c r="AP81" s="198">
        <f t="shared" si="18"/>
        <v>0</v>
      </c>
      <c r="AQ81" s="198">
        <f t="shared" si="18"/>
        <v>0.616622786308586</v>
      </c>
      <c r="AR81" s="198">
        <f t="shared" si="18"/>
        <v>0.616622786308586</v>
      </c>
      <c r="AT81" s="54"/>
      <c r="AU81" s="54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16"/>
      <c r="CH81" s="54"/>
      <c r="CI81" s="54"/>
      <c r="CJ81" s="54"/>
      <c r="CK81" s="54"/>
      <c r="CL81" s="16"/>
      <c r="CM81" s="16"/>
      <c r="CN81" s="16"/>
      <c r="CO81" s="54"/>
      <c r="CP81" s="54"/>
      <c r="CQ81" s="54"/>
      <c r="CR81" s="54"/>
      <c r="CS81" s="54"/>
      <c r="CT81" s="54"/>
      <c r="CU81" s="54"/>
      <c r="CV81" s="54"/>
      <c r="CW81" s="54"/>
      <c r="CX81" s="54"/>
      <c r="CY81" s="54"/>
      <c r="CZ81" s="54"/>
      <c r="DA81" s="54"/>
      <c r="DB81" s="54"/>
      <c r="DC81" s="54"/>
      <c r="DD81" s="54"/>
      <c r="DE81" s="54"/>
      <c r="DF81" s="54"/>
      <c r="DG81" s="54"/>
      <c r="DH81" s="54"/>
      <c r="DI81" s="54"/>
      <c r="DJ81" s="54"/>
      <c r="DK81" s="54"/>
      <c r="DL81" s="54"/>
      <c r="DM81" s="54"/>
      <c r="DN81" s="54"/>
      <c r="DO81" s="54"/>
      <c r="DP81" s="54"/>
      <c r="DQ81" s="54"/>
      <c r="DR81" s="54"/>
      <c r="DS81" s="54"/>
      <c r="DT81" s="54"/>
    </row>
    <row r="82" ht="15.75" customHeight="1" spans="5:124">
      <c r="E82" t="s">
        <v>1385</v>
      </c>
      <c r="F82" t="s">
        <v>1386</v>
      </c>
      <c r="H82" s="198">
        <f t="shared" ref="H82:H84" si="19">E239</f>
        <v>4.59094040840281</v>
      </c>
      <c r="I82" s="198">
        <f t="shared" si="18"/>
        <v>1.12236976335722</v>
      </c>
      <c r="J82" s="198">
        <f t="shared" si="18"/>
        <v>10.4328207719326</v>
      </c>
      <c r="K82" s="198">
        <f t="shared" si="18"/>
        <v>2.76437398713649</v>
      </c>
      <c r="L82" s="198">
        <f t="shared" si="18"/>
        <v>0</v>
      </c>
      <c r="M82" s="198">
        <f t="shared" si="18"/>
        <v>1.47062728833674</v>
      </c>
      <c r="N82" s="198">
        <f t="shared" si="18"/>
        <v>1.67401913763597</v>
      </c>
      <c r="O82" s="198">
        <f t="shared" si="18"/>
        <v>3.01615319218605</v>
      </c>
      <c r="P82" s="198">
        <f t="shared" si="18"/>
        <v>3.62881253059375</v>
      </c>
      <c r="Q82" s="198">
        <f t="shared" si="18"/>
        <v>3.73804956076116</v>
      </c>
      <c r="R82" s="198">
        <f t="shared" si="18"/>
        <v>1.33863046214147</v>
      </c>
      <c r="S82" s="198">
        <f t="shared" si="18"/>
        <v>4.54239338672155</v>
      </c>
      <c r="T82" s="198">
        <f t="shared" si="18"/>
        <v>10.1115928724849</v>
      </c>
      <c r="U82" s="198">
        <f t="shared" si="18"/>
        <v>0</v>
      </c>
      <c r="V82" s="198">
        <f t="shared" si="18"/>
        <v>4.0105764600293</v>
      </c>
      <c r="W82" s="198">
        <f t="shared" si="18"/>
        <v>0.555191197525696</v>
      </c>
      <c r="X82" s="198">
        <f t="shared" si="18"/>
        <v>0</v>
      </c>
      <c r="Y82" s="198">
        <f t="shared" si="18"/>
        <v>1.49438626731034</v>
      </c>
      <c r="Z82" s="198">
        <f t="shared" si="18"/>
        <v>6.6462953708256</v>
      </c>
      <c r="AA82" s="198">
        <f t="shared" si="18"/>
        <v>1.00445765230312</v>
      </c>
      <c r="AB82" s="198">
        <f t="shared" si="18"/>
        <v>4.86142637186052</v>
      </c>
      <c r="AC82" s="198">
        <f t="shared" si="18"/>
        <v>0</v>
      </c>
      <c r="AD82" s="198">
        <f t="shared" si="18"/>
        <v>1.95270985746148</v>
      </c>
      <c r="AE82" s="198">
        <f t="shared" si="18"/>
        <v>0</v>
      </c>
      <c r="AF82" s="198">
        <f t="shared" si="18"/>
        <v>6.4131108660633</v>
      </c>
      <c r="AG82" s="198">
        <f t="shared" si="18"/>
        <v>1.57318112286471</v>
      </c>
      <c r="AH82" s="198">
        <f t="shared" si="18"/>
        <v>1.86796078373504</v>
      </c>
      <c r="AI82" s="198">
        <f t="shared" si="18"/>
        <v>2.97656365839815</v>
      </c>
      <c r="AJ82" s="198">
        <f t="shared" si="18"/>
        <v>4.29016382962971</v>
      </c>
      <c r="AK82" s="198">
        <f t="shared" si="18"/>
        <v>2.04800222901839</v>
      </c>
      <c r="AL82" s="198">
        <f t="shared" si="18"/>
        <v>1.1288121581415</v>
      </c>
      <c r="AM82" s="198">
        <f t="shared" si="18"/>
        <v>0</v>
      </c>
      <c r="AN82" s="198">
        <f t="shared" si="18"/>
        <v>0</v>
      </c>
      <c r="AO82" s="198">
        <f t="shared" si="18"/>
        <v>0</v>
      </c>
      <c r="AP82" s="198">
        <f t="shared" si="18"/>
        <v>0</v>
      </c>
      <c r="AQ82" s="198">
        <f t="shared" si="18"/>
        <v>15.4285714285714</v>
      </c>
      <c r="AR82" s="198">
        <f t="shared" si="18"/>
        <v>14.2064056939502</v>
      </c>
      <c r="AT82" s="54"/>
      <c r="AU82" s="54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16"/>
      <c r="CH82" s="54"/>
      <c r="CI82" s="54"/>
      <c r="CJ82" s="54"/>
      <c r="CK82" s="54"/>
      <c r="CL82" s="16"/>
      <c r="CM82" s="16"/>
      <c r="CN82" s="16"/>
      <c r="CO82" s="54"/>
      <c r="CP82" s="54"/>
      <c r="CQ82" s="54"/>
      <c r="CR82" s="54"/>
      <c r="CS82" s="54"/>
      <c r="CT82" s="54"/>
      <c r="CU82" s="54"/>
      <c r="CV82" s="54"/>
      <c r="CW82" s="54"/>
      <c r="CX82" s="54"/>
      <c r="CY82" s="54"/>
      <c r="CZ82" s="54"/>
      <c r="DA82" s="54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4"/>
      <c r="DN82" s="54"/>
      <c r="DO82" s="54"/>
      <c r="DP82" s="54"/>
      <c r="DQ82" s="54"/>
      <c r="DR82" s="54"/>
      <c r="DS82" s="54"/>
      <c r="DT82" s="54"/>
    </row>
    <row r="83" ht="15.75" customHeight="1" spans="5:124">
      <c r="E83" t="s">
        <v>1387</v>
      </c>
      <c r="H83" s="198">
        <f t="shared" si="19"/>
        <v>0.474726981259336</v>
      </c>
      <c r="I83" s="198">
        <f t="shared" si="18"/>
        <v>0.407065766272123</v>
      </c>
      <c r="J83" s="198">
        <f t="shared" si="18"/>
        <v>0.000423579276208045</v>
      </c>
      <c r="K83" s="198">
        <f t="shared" si="18"/>
        <v>0.00352111800495429</v>
      </c>
      <c r="L83" s="198">
        <f t="shared" si="18"/>
        <v>0.00387049617940059</v>
      </c>
      <c r="M83" s="198">
        <f t="shared" si="18"/>
        <v>0.237325704779898</v>
      </c>
      <c r="N83" s="198">
        <f t="shared" si="18"/>
        <v>1.32150414251719</v>
      </c>
      <c r="O83" s="198">
        <f t="shared" si="18"/>
        <v>0.0300901357984816</v>
      </c>
      <c r="P83" s="198">
        <f t="shared" si="18"/>
        <v>0.00471439234875576</v>
      </c>
      <c r="Q83" s="198">
        <f t="shared" si="18"/>
        <v>0.129497926206205</v>
      </c>
      <c r="R83" s="198">
        <f t="shared" si="18"/>
        <v>0.336339631368209</v>
      </c>
      <c r="S83" s="198">
        <f t="shared" si="18"/>
        <v>1.30943372752217</v>
      </c>
      <c r="T83" s="198">
        <f t="shared" si="18"/>
        <v>0.316584175180989</v>
      </c>
      <c r="U83" s="198">
        <f t="shared" si="18"/>
        <v>0.00388434594176779</v>
      </c>
      <c r="V83" s="198">
        <f t="shared" si="18"/>
        <v>0.0128623021435128</v>
      </c>
      <c r="W83" s="198">
        <f t="shared" si="18"/>
        <v>0.0113539621923466</v>
      </c>
      <c r="X83" s="198">
        <f t="shared" si="18"/>
        <v>0</v>
      </c>
      <c r="Y83" s="198">
        <f t="shared" si="18"/>
        <v>0.0308816483909798</v>
      </c>
      <c r="Z83" s="198">
        <f t="shared" si="18"/>
        <v>0.00554065282902693</v>
      </c>
      <c r="AA83" s="198">
        <f t="shared" si="18"/>
        <v>0.00977355913539621</v>
      </c>
      <c r="AB83" s="198">
        <f t="shared" si="18"/>
        <v>0.0023808967476617</v>
      </c>
      <c r="AC83" s="198">
        <f t="shared" si="18"/>
        <v>0</v>
      </c>
      <c r="AD83" s="198">
        <f t="shared" si="18"/>
        <v>0.0476029454165551</v>
      </c>
      <c r="AE83" s="198">
        <f t="shared" si="18"/>
        <v>0</v>
      </c>
      <c r="AF83" s="198">
        <f t="shared" si="18"/>
        <v>0.242335681140498</v>
      </c>
      <c r="AG83" s="198">
        <f t="shared" si="18"/>
        <v>0.144797444849487</v>
      </c>
      <c r="AH83" s="198">
        <f t="shared" si="18"/>
        <v>0.00191848189321725</v>
      </c>
      <c r="AI83" s="198">
        <f t="shared" si="18"/>
        <v>1.25560755724129</v>
      </c>
      <c r="AJ83" s="198">
        <f t="shared" si="18"/>
        <v>0.0190341028579351</v>
      </c>
      <c r="AK83" s="198">
        <f t="shared" si="18"/>
        <v>0.103077580245882</v>
      </c>
      <c r="AL83" s="198">
        <f t="shared" si="18"/>
        <v>0.0975802008610741</v>
      </c>
      <c r="AM83" s="198">
        <f t="shared" si="18"/>
        <v>0</v>
      </c>
      <c r="AN83" s="198">
        <f t="shared" si="18"/>
        <v>0</v>
      </c>
      <c r="AO83" s="198">
        <f t="shared" si="18"/>
        <v>0</v>
      </c>
      <c r="AP83" s="198">
        <f t="shared" si="18"/>
        <v>0</v>
      </c>
      <c r="AQ83" s="198">
        <f t="shared" si="18"/>
        <v>0</v>
      </c>
      <c r="AR83" s="198">
        <f t="shared" si="18"/>
        <v>0</v>
      </c>
      <c r="AT83" s="54"/>
      <c r="AU83" s="54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54"/>
      <c r="CI83" s="54"/>
      <c r="CJ83" s="54"/>
      <c r="CK83" s="54"/>
      <c r="CL83" s="16"/>
      <c r="CM83" s="16"/>
      <c r="CN83" s="16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/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54"/>
      <c r="DR83" s="54"/>
      <c r="DS83" s="54"/>
      <c r="DT83" s="54"/>
    </row>
    <row r="84" ht="15.75" customHeight="1" spans="5:124">
      <c r="E84" t="s">
        <v>1388</v>
      </c>
      <c r="H84" s="198">
        <f t="shared" si="19"/>
        <v>0.159594088701067</v>
      </c>
      <c r="I84" s="198">
        <f t="shared" si="18"/>
        <v>0.426517556978068</v>
      </c>
      <c r="J84" s="198">
        <f t="shared" si="18"/>
        <v>0.0659577806401693</v>
      </c>
      <c r="K84" s="198">
        <f t="shared" si="18"/>
        <v>0.155031375599827</v>
      </c>
      <c r="L84" s="198">
        <f t="shared" si="18"/>
        <v>0.508547008547009</v>
      </c>
      <c r="M84" s="198">
        <f t="shared" si="18"/>
        <v>0.240559248805221</v>
      </c>
      <c r="N84" s="198">
        <f t="shared" si="18"/>
        <v>0.3005003928244</v>
      </c>
      <c r="O84" s="198">
        <f t="shared" si="18"/>
        <v>0.180731851549412</v>
      </c>
      <c r="P84" s="198">
        <f t="shared" si="18"/>
        <v>0.136054547079622</v>
      </c>
      <c r="Q84" s="198">
        <f t="shared" si="18"/>
        <v>0.383026079497373</v>
      </c>
      <c r="R84" s="198">
        <f t="shared" si="18"/>
        <v>0.341606745780923</v>
      </c>
      <c r="S84" s="198">
        <f t="shared" si="18"/>
        <v>0.157291791513823</v>
      </c>
      <c r="T84" s="198">
        <f t="shared" si="18"/>
        <v>0.082938626663593</v>
      </c>
      <c r="U84" s="198">
        <f t="shared" si="18"/>
        <v>0.599478390461997</v>
      </c>
      <c r="V84" s="198">
        <f t="shared" si="18"/>
        <v>0.147702007557377</v>
      </c>
      <c r="W84" s="198">
        <f t="shared" si="18"/>
        <v>0.489153676719734</v>
      </c>
      <c r="X84" s="198">
        <f t="shared" si="18"/>
        <v>0</v>
      </c>
      <c r="Y84" s="198">
        <f t="shared" si="18"/>
        <v>0.265862078879707</v>
      </c>
      <c r="Z84" s="198">
        <f t="shared" si="18"/>
        <v>0.132783146858113</v>
      </c>
      <c r="AA84" s="198">
        <f t="shared" si="18"/>
        <v>0.469972067039106</v>
      </c>
      <c r="AB84" s="198">
        <f t="shared" si="18"/>
        <v>0.131611065718071</v>
      </c>
      <c r="AC84" s="198">
        <f t="shared" si="18"/>
        <v>0</v>
      </c>
      <c r="AD84" s="198">
        <f t="shared" si="18"/>
        <v>0.242680260936765</v>
      </c>
      <c r="AE84" s="198">
        <f t="shared" si="18"/>
        <v>0</v>
      </c>
      <c r="AF84" s="198">
        <f t="shared" si="18"/>
        <v>0.134294730321611</v>
      </c>
      <c r="AG84" s="198">
        <f t="shared" si="18"/>
        <v>0.287802900077902</v>
      </c>
      <c r="AH84" s="198">
        <f t="shared" si="18"/>
        <v>0.164808205312748</v>
      </c>
      <c r="AI84" s="198">
        <f t="shared" si="18"/>
        <v>0.207856382465856</v>
      </c>
      <c r="AJ84" s="198">
        <f t="shared" si="18"/>
        <v>0.122753635984176</v>
      </c>
      <c r="AK84" s="198">
        <f t="shared" si="18"/>
        <v>0.236820255148184</v>
      </c>
      <c r="AL84" s="198">
        <f t="shared" si="18"/>
        <v>0.348151181710763</v>
      </c>
      <c r="AM84" s="198">
        <f t="shared" si="18"/>
        <v>0</v>
      </c>
      <c r="AN84" s="198">
        <f t="shared" si="18"/>
        <v>0</v>
      </c>
      <c r="AO84" s="198">
        <f t="shared" si="18"/>
        <v>0</v>
      </c>
      <c r="AP84" s="198">
        <f t="shared" si="18"/>
        <v>0</v>
      </c>
      <c r="AQ84" s="198">
        <f t="shared" si="18"/>
        <v>0.0231023102310231</v>
      </c>
      <c r="AR84" s="198">
        <f t="shared" si="18"/>
        <v>0.0877302528879176</v>
      </c>
      <c r="AT84" s="54"/>
      <c r="AU84" s="54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16"/>
      <c r="CF84" s="16"/>
      <c r="CG84" s="16"/>
      <c r="CH84" s="54"/>
      <c r="CI84" s="54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</row>
    <row r="85" ht="15.75" customHeight="1" spans="5:124">
      <c r="E85" t="s">
        <v>1391</v>
      </c>
      <c r="G85">
        <v>31.536</v>
      </c>
      <c r="AT85" s="54"/>
      <c r="AU85" s="54"/>
      <c r="AV85" s="54"/>
      <c r="AW85" s="54"/>
      <c r="AX85" s="54"/>
      <c r="AY85" s="54"/>
      <c r="AZ85" s="54"/>
      <c r="BA85" s="54"/>
      <c r="BB85" s="54"/>
      <c r="BC85" s="16"/>
      <c r="BD85" s="16"/>
      <c r="BE85" s="16"/>
      <c r="BF85" s="54"/>
      <c r="BG85" s="54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54"/>
      <c r="CI85" s="54"/>
      <c r="CJ85" s="54"/>
      <c r="CK85" s="54"/>
      <c r="CL85" s="16"/>
      <c r="CM85" s="16"/>
      <c r="CN85" s="16"/>
      <c r="CO85" s="54"/>
      <c r="CP85" s="54"/>
      <c r="CQ85" s="54"/>
      <c r="CR85" s="54"/>
      <c r="CS85" s="54"/>
      <c r="CT85" s="54"/>
      <c r="CU85" s="54"/>
      <c r="CV85" s="54"/>
      <c r="CW85" s="54"/>
      <c r="CX85" s="54"/>
      <c r="CY85" s="54"/>
      <c r="CZ85" s="54"/>
      <c r="DA85" s="54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54"/>
      <c r="DR85" s="54"/>
      <c r="DS85" s="54"/>
      <c r="DT85" s="54"/>
    </row>
    <row r="86" ht="15.75" customHeight="1" spans="2:124">
      <c r="B86" s="12"/>
      <c r="C86" s="12"/>
      <c r="D86" s="12"/>
      <c r="E86" s="12" t="s">
        <v>1392</v>
      </c>
      <c r="F86" s="12"/>
      <c r="G86" s="220">
        <v>1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T86" s="54"/>
      <c r="AU86" s="54"/>
      <c r="AV86" s="54"/>
      <c r="AW86" s="54"/>
      <c r="AX86" s="54"/>
      <c r="AY86" s="54"/>
      <c r="AZ86" s="54"/>
      <c r="BA86" s="54"/>
      <c r="BB86" s="54"/>
      <c r="BC86" s="16"/>
      <c r="BD86" s="16"/>
      <c r="BE86" s="16"/>
      <c r="BF86" s="54"/>
      <c r="BG86" s="54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54"/>
      <c r="CI86" s="54"/>
      <c r="CJ86" s="54"/>
      <c r="CK86" s="54"/>
      <c r="CL86" s="16"/>
      <c r="CM86" s="16"/>
      <c r="CN86" s="16"/>
      <c r="CO86" s="54"/>
      <c r="CP86" s="54"/>
      <c r="CQ86" s="54"/>
      <c r="CR86" s="54"/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54"/>
    </row>
    <row r="87" ht="15.75" customHeight="1" spans="2:124">
      <c r="B87" s="14"/>
      <c r="C87" s="14"/>
      <c r="D87" s="14"/>
      <c r="E87" s="14" t="s">
        <v>1393</v>
      </c>
      <c r="F87" s="14"/>
      <c r="G87" s="14">
        <v>20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T87" s="54"/>
      <c r="AU87" s="54"/>
      <c r="AV87" s="54"/>
      <c r="AW87" s="54"/>
      <c r="AX87" s="54"/>
      <c r="AY87" s="54"/>
      <c r="AZ87" s="54"/>
      <c r="BA87" s="54"/>
      <c r="BB87" s="54"/>
      <c r="BC87" s="16"/>
      <c r="BD87" s="16"/>
      <c r="BE87" s="16"/>
      <c r="BF87" s="54"/>
      <c r="BG87" s="54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54"/>
      <c r="CI87" s="54"/>
      <c r="CJ87" s="54"/>
      <c r="CK87" s="54"/>
      <c r="CL87" s="16"/>
      <c r="CM87" s="16"/>
      <c r="CN87" s="16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54"/>
    </row>
    <row r="88" ht="15.75" customHeight="1" spans="2:124">
      <c r="B88" s="75" t="str">
        <f>C111</f>
        <v>CHPAUTOGENWASTE00</v>
      </c>
      <c r="C88" t="s">
        <v>245</v>
      </c>
      <c r="AT88" s="54"/>
      <c r="AU88" s="54"/>
      <c r="AV88" s="54"/>
      <c r="AW88" s="54"/>
      <c r="AX88" s="54"/>
      <c r="AY88" s="54"/>
      <c r="AZ88" s="54"/>
      <c r="BA88" s="54"/>
      <c r="BB88" s="16"/>
      <c r="BC88" s="16"/>
      <c r="BD88" s="16"/>
      <c r="BE88" s="16"/>
      <c r="BF88" s="54"/>
      <c r="BG88" s="54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54"/>
      <c r="CI88" s="54"/>
      <c r="CJ88" s="54"/>
      <c r="CK88" s="54"/>
      <c r="CL88" s="16"/>
      <c r="CM88" s="16"/>
      <c r="CN88" s="16"/>
      <c r="CO88" s="54"/>
      <c r="CP88" s="54"/>
      <c r="CQ88" s="54"/>
      <c r="CR88" s="54"/>
      <c r="CS88" s="54"/>
      <c r="CT88" s="54"/>
      <c r="CU88" s="54"/>
      <c r="CV88" s="54"/>
      <c r="CW88" s="54"/>
      <c r="CX88" s="54"/>
      <c r="CY88" s="54"/>
      <c r="CZ88" s="54"/>
      <c r="DA88" s="54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54"/>
    </row>
    <row r="89" ht="15.75" customHeight="1" spans="3:202">
      <c r="C89" t="s">
        <v>246</v>
      </c>
      <c r="AT89" s="54"/>
      <c r="AU89" s="54"/>
      <c r="AV89" s="54"/>
      <c r="AW89" s="54"/>
      <c r="AX89" s="54"/>
      <c r="AY89" s="54"/>
      <c r="AZ89" s="54"/>
      <c r="BA89" s="54"/>
      <c r="BB89" s="54"/>
      <c r="BC89" s="16"/>
      <c r="BD89" s="16"/>
      <c r="BE89" s="16"/>
      <c r="BF89" s="54"/>
      <c r="BG89" s="54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54"/>
      <c r="CI89" s="54"/>
      <c r="CJ89" s="54"/>
      <c r="CK89" s="54"/>
      <c r="CL89" s="16"/>
      <c r="CM89" s="16"/>
      <c r="CN89" s="16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</row>
    <row r="90" ht="15.75" customHeight="1" spans="4:202">
      <c r="D90" t="s">
        <v>247</v>
      </c>
      <c r="AT90" s="54"/>
      <c r="AU90" s="54"/>
      <c r="AV90" s="54"/>
      <c r="AW90" s="54"/>
      <c r="AX90" s="54"/>
      <c r="AY90" s="54"/>
      <c r="AZ90" s="54"/>
      <c r="BA90" s="54"/>
      <c r="BB90" s="54"/>
      <c r="BC90" s="16"/>
      <c r="BD90" s="16"/>
      <c r="BE90" s="16"/>
      <c r="BF90" s="54"/>
      <c r="BG90" s="54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54"/>
      <c r="CI90" s="54"/>
      <c r="CJ90" s="54"/>
      <c r="CK90" s="54"/>
      <c r="CL90" s="16"/>
      <c r="CM90" s="16"/>
      <c r="CN90" s="16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V90" s="54"/>
      <c r="DW90" s="54"/>
      <c r="DX90" s="54"/>
      <c r="DY90" s="54"/>
      <c r="DZ90" s="54"/>
      <c r="EA90" s="54"/>
      <c r="EB90" s="54"/>
      <c r="EC90" s="54"/>
      <c r="ED90" s="54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</row>
    <row r="91" ht="15.75" customHeight="1" spans="4:202">
      <c r="D91" t="s">
        <v>248</v>
      </c>
      <c r="AT91" s="54"/>
      <c r="AU91" s="54"/>
      <c r="AV91" s="54"/>
      <c r="AW91" s="54"/>
      <c r="AX91" s="54"/>
      <c r="AY91" s="54"/>
      <c r="AZ91" s="54"/>
      <c r="BA91" s="54"/>
      <c r="BB91" s="54"/>
      <c r="BC91" s="16"/>
      <c r="BD91" s="16"/>
      <c r="BE91" s="16"/>
      <c r="BF91" s="54"/>
      <c r="BG91" s="54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54"/>
      <c r="CI91" s="54"/>
      <c r="CJ91" s="54"/>
      <c r="CK91" s="54"/>
      <c r="CL91" s="16"/>
      <c r="CM91" s="16"/>
      <c r="CN91" s="16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437"/>
      <c r="FF91" s="437"/>
      <c r="FG91" s="437"/>
      <c r="FH91" s="437"/>
      <c r="FI91" s="437"/>
      <c r="FJ91" s="437"/>
      <c r="FK91" s="437"/>
      <c r="FL91" s="437"/>
      <c r="FM91" s="437"/>
      <c r="FN91" s="437"/>
      <c r="FO91" s="437"/>
      <c r="FP91" s="437"/>
      <c r="FQ91" s="437"/>
      <c r="FR91" s="437"/>
      <c r="FS91" s="437"/>
      <c r="FT91" s="437"/>
      <c r="FU91" s="437"/>
      <c r="FV91" s="437"/>
      <c r="FW91" s="437"/>
      <c r="FX91" s="437"/>
      <c r="FY91" s="437"/>
      <c r="FZ91" s="437"/>
      <c r="GA91" s="437"/>
      <c r="GB91" s="437"/>
      <c r="GC91" s="437"/>
      <c r="GD91" s="437"/>
      <c r="GE91" s="437"/>
      <c r="GF91" s="437"/>
      <c r="GG91" s="437"/>
      <c r="GH91" s="437"/>
      <c r="GI91" s="437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</row>
    <row r="92" ht="15.75" customHeight="1" spans="4:202">
      <c r="D92" t="s">
        <v>1272</v>
      </c>
      <c r="AT92" s="54"/>
      <c r="AU92" s="54"/>
      <c r="AV92" s="54"/>
      <c r="AW92" s="54"/>
      <c r="AX92" s="54"/>
      <c r="AY92" s="54"/>
      <c r="AZ92" s="54"/>
      <c r="BA92" s="54"/>
      <c r="BB92" s="54"/>
      <c r="BC92" s="16"/>
      <c r="BD92" s="16"/>
      <c r="BE92" s="16"/>
      <c r="BF92" s="54"/>
      <c r="BG92" s="54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54"/>
      <c r="CI92" s="54"/>
      <c r="CJ92" s="54"/>
      <c r="CK92" s="54"/>
      <c r="CL92" s="16"/>
      <c r="CM92" s="16"/>
      <c r="CN92" s="16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54"/>
      <c r="DV92" s="54"/>
      <c r="DW92" s="54"/>
      <c r="DX92" s="70"/>
      <c r="DY92" s="436"/>
      <c r="DZ92" s="436"/>
      <c r="EA92" s="436"/>
      <c r="EB92" s="436"/>
      <c r="EC92" s="436"/>
      <c r="ED92" s="436"/>
      <c r="EE92" s="436"/>
      <c r="EF92" s="436"/>
      <c r="EG92" s="436"/>
      <c r="EH92" s="436"/>
      <c r="EI92" s="436"/>
      <c r="EJ92" s="436"/>
      <c r="EK92" s="54"/>
      <c r="EL92" s="436"/>
      <c r="EM92" s="437"/>
      <c r="EN92" s="436"/>
      <c r="EO92" s="436"/>
      <c r="EP92" s="436"/>
      <c r="EQ92" s="436"/>
      <c r="ER92" s="436"/>
      <c r="ES92" s="436"/>
      <c r="ET92" s="436"/>
      <c r="EU92" s="436"/>
      <c r="EV92" s="436"/>
      <c r="EW92" s="436"/>
      <c r="EX92" s="436"/>
      <c r="EY92" s="436"/>
      <c r="EZ92" s="436"/>
      <c r="FA92" s="436"/>
      <c r="FB92" s="436"/>
      <c r="FC92" s="54"/>
      <c r="FD92" s="441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</row>
    <row r="93" ht="15.75" customHeight="1" spans="4:202">
      <c r="D93" t="s">
        <v>1288</v>
      </c>
      <c r="AT93" s="54"/>
      <c r="AU93" s="54"/>
      <c r="AV93" s="54"/>
      <c r="AW93" s="54"/>
      <c r="AX93" s="54"/>
      <c r="AY93" s="54"/>
      <c r="AZ93" s="54"/>
      <c r="BA93" s="54"/>
      <c r="BB93" s="54"/>
      <c r="BC93" s="16"/>
      <c r="BD93" s="16"/>
      <c r="BE93" s="16"/>
      <c r="BF93" s="54"/>
      <c r="BG93" s="54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54"/>
      <c r="CI93" s="54"/>
      <c r="CJ93" s="54"/>
      <c r="CK93" s="54"/>
      <c r="CL93" s="16"/>
      <c r="CM93" s="16"/>
      <c r="CN93" s="16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54"/>
      <c r="DR93" s="54"/>
      <c r="DS93" s="54"/>
      <c r="DT93" s="54"/>
      <c r="DV93" s="338"/>
      <c r="DW93" s="54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54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54"/>
      <c r="FD93" s="441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</row>
    <row r="94" ht="15.75" customHeight="1" spans="5:202">
      <c r="E94" t="s">
        <v>1384</v>
      </c>
      <c r="H94" s="198">
        <f>E247</f>
        <v>0.54587429930234</v>
      </c>
      <c r="I94" s="198">
        <f t="shared" ref="I94:AR97" si="20">F247</f>
        <v>0.328263025204638</v>
      </c>
      <c r="J94" s="198">
        <f t="shared" si="20"/>
        <v>0.701153437438771</v>
      </c>
      <c r="K94" s="198">
        <f t="shared" si="20"/>
        <v>0.9</v>
      </c>
      <c r="L94" s="198">
        <f t="shared" si="20"/>
        <v>0.616622786308586</v>
      </c>
      <c r="M94" s="198">
        <f t="shared" si="20"/>
        <v>0.777514013817136</v>
      </c>
      <c r="N94" s="198">
        <f t="shared" si="20"/>
        <v>0.339654517576727</v>
      </c>
      <c r="O94" s="198">
        <f t="shared" si="20"/>
        <v>0.566723933379767</v>
      </c>
      <c r="P94" s="198">
        <f t="shared" si="20"/>
        <v>0.489820386045772</v>
      </c>
      <c r="Q94" s="198">
        <f t="shared" si="20"/>
        <v>0.49780596610463</v>
      </c>
      <c r="R94" s="198">
        <f t="shared" si="20"/>
        <v>0.9</v>
      </c>
      <c r="S94" s="198">
        <f t="shared" si="20"/>
        <v>0.52985362688501</v>
      </c>
      <c r="T94" s="198">
        <f t="shared" si="20"/>
        <v>0.450265785293066</v>
      </c>
      <c r="U94" s="198">
        <f t="shared" si="20"/>
        <v>0.616622786308586</v>
      </c>
      <c r="V94" s="198">
        <f t="shared" si="20"/>
        <v>0.346453027606668</v>
      </c>
      <c r="W94" s="198">
        <f t="shared" si="20"/>
        <v>0.564210706677188</v>
      </c>
      <c r="X94" s="198">
        <f t="shared" si="20"/>
        <v>0</v>
      </c>
      <c r="Y94" s="198">
        <f t="shared" si="20"/>
        <v>0.71469206074653</v>
      </c>
      <c r="Z94" s="198">
        <f t="shared" si="20"/>
        <v>0.9</v>
      </c>
      <c r="AA94" s="198">
        <f t="shared" si="20"/>
        <v>0.419319817512015</v>
      </c>
      <c r="AB94" s="198">
        <f t="shared" si="20"/>
        <v>0.451019593189957</v>
      </c>
      <c r="AC94" s="198">
        <f t="shared" si="20"/>
        <v>0</v>
      </c>
      <c r="AD94" s="198">
        <f t="shared" si="20"/>
        <v>0.878766452302259</v>
      </c>
      <c r="AE94" s="198">
        <f t="shared" si="20"/>
        <v>0</v>
      </c>
      <c r="AF94" s="198">
        <f t="shared" si="20"/>
        <v>0.451807624435183</v>
      </c>
      <c r="AG94" s="198">
        <f t="shared" si="20"/>
        <v>0.9</v>
      </c>
      <c r="AH94" s="198">
        <f t="shared" si="20"/>
        <v>0.9</v>
      </c>
      <c r="AI94" s="198">
        <f t="shared" si="20"/>
        <v>0.567493449730147</v>
      </c>
      <c r="AJ94" s="198">
        <f t="shared" si="20"/>
        <v>0.527274610961921</v>
      </c>
      <c r="AK94" s="198">
        <f t="shared" si="20"/>
        <v>0.557317486713072</v>
      </c>
      <c r="AL94" s="198">
        <f t="shared" si="20"/>
        <v>0.826908623100432</v>
      </c>
      <c r="AM94" s="198">
        <f t="shared" si="20"/>
        <v>0</v>
      </c>
      <c r="AN94" s="198">
        <f t="shared" si="20"/>
        <v>0</v>
      </c>
      <c r="AO94" s="198">
        <f t="shared" si="20"/>
        <v>0</v>
      </c>
      <c r="AP94" s="198">
        <f t="shared" si="20"/>
        <v>0</v>
      </c>
      <c r="AQ94" s="198">
        <f t="shared" si="20"/>
        <v>0.616622786308586</v>
      </c>
      <c r="AR94" s="198">
        <f t="shared" si="20"/>
        <v>0.616622786308586</v>
      </c>
      <c r="AT94" s="54"/>
      <c r="AU94" s="54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16"/>
      <c r="CH94" s="54"/>
      <c r="CI94" s="54"/>
      <c r="CJ94" s="54"/>
      <c r="CK94" s="54"/>
      <c r="CL94" s="16"/>
      <c r="CM94" s="16"/>
      <c r="CN94" s="16"/>
      <c r="CO94" s="54"/>
      <c r="CP94" s="54"/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54"/>
      <c r="DS94" s="54"/>
      <c r="DT94" s="54"/>
      <c r="DV94" s="54"/>
      <c r="DW94" s="54"/>
      <c r="DX94" s="54"/>
      <c r="DY94" s="54"/>
      <c r="DZ94" s="54"/>
      <c r="EA94" s="54"/>
      <c r="EB94" s="54"/>
      <c r="EC94" s="54"/>
      <c r="ED94" s="54"/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441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4"/>
      <c r="FX94" s="54"/>
      <c r="FY94" s="54"/>
      <c r="FZ94" s="54"/>
      <c r="GA94" s="54"/>
      <c r="GB94" s="54"/>
      <c r="GC94" s="54"/>
      <c r="GD94" s="54"/>
      <c r="GE94" s="54"/>
      <c r="GF94" s="54"/>
      <c r="GG94" s="54"/>
      <c r="GH94" s="54"/>
      <c r="GI94" s="54"/>
      <c r="GJ94" s="54"/>
      <c r="GK94" s="54"/>
      <c r="GL94" s="54"/>
      <c r="GM94" s="54"/>
      <c r="GN94" s="54"/>
      <c r="GO94" s="54"/>
      <c r="GP94" s="54"/>
      <c r="GQ94" s="54"/>
      <c r="GR94" s="54"/>
      <c r="GS94" s="54"/>
      <c r="GT94" s="54"/>
    </row>
    <row r="95" ht="15.75" customHeight="1" spans="5:202">
      <c r="E95" t="s">
        <v>1385</v>
      </c>
      <c r="F95" t="s">
        <v>1386</v>
      </c>
      <c r="H95" s="198">
        <f t="shared" ref="H95:H97" si="21">E248</f>
        <v>4.59094040840281</v>
      </c>
      <c r="I95" s="198">
        <f t="shared" si="20"/>
        <v>1.12236976335722</v>
      </c>
      <c r="J95" s="198">
        <f t="shared" si="20"/>
        <v>10.4328207719326</v>
      </c>
      <c r="K95" s="198">
        <f t="shared" si="20"/>
        <v>2.76437398713649</v>
      </c>
      <c r="L95" s="198">
        <f t="shared" si="20"/>
        <v>0</v>
      </c>
      <c r="M95" s="198">
        <f t="shared" si="20"/>
        <v>1.47062728833674</v>
      </c>
      <c r="N95" s="198">
        <f t="shared" si="20"/>
        <v>1.67401913763597</v>
      </c>
      <c r="O95" s="198">
        <f t="shared" si="20"/>
        <v>3.01615319218605</v>
      </c>
      <c r="P95" s="198">
        <f t="shared" si="20"/>
        <v>3.62881253059375</v>
      </c>
      <c r="Q95" s="198">
        <f t="shared" si="20"/>
        <v>3.73804956076116</v>
      </c>
      <c r="R95" s="198">
        <f t="shared" si="20"/>
        <v>1.33863046214147</v>
      </c>
      <c r="S95" s="198">
        <f t="shared" si="20"/>
        <v>4.54239338672155</v>
      </c>
      <c r="T95" s="198">
        <f t="shared" si="20"/>
        <v>10.1115928724849</v>
      </c>
      <c r="U95" s="198">
        <f t="shared" si="20"/>
        <v>0</v>
      </c>
      <c r="V95" s="198">
        <f t="shared" si="20"/>
        <v>4.0105764600293</v>
      </c>
      <c r="W95" s="198">
        <f t="shared" si="20"/>
        <v>0.555191197525696</v>
      </c>
      <c r="X95" s="198">
        <f t="shared" si="20"/>
        <v>0</v>
      </c>
      <c r="Y95" s="198">
        <f t="shared" si="20"/>
        <v>1.49438626731034</v>
      </c>
      <c r="Z95" s="198">
        <f t="shared" si="20"/>
        <v>6.6462953708256</v>
      </c>
      <c r="AA95" s="198">
        <f t="shared" si="20"/>
        <v>1.00445765230312</v>
      </c>
      <c r="AB95" s="198">
        <f t="shared" si="20"/>
        <v>4.86142637186052</v>
      </c>
      <c r="AC95" s="198">
        <f t="shared" si="20"/>
        <v>0</v>
      </c>
      <c r="AD95" s="198">
        <f t="shared" si="20"/>
        <v>1.95270985746148</v>
      </c>
      <c r="AE95" s="198">
        <f t="shared" si="20"/>
        <v>0</v>
      </c>
      <c r="AF95" s="198">
        <f t="shared" si="20"/>
        <v>6.4131108660633</v>
      </c>
      <c r="AG95" s="198">
        <f t="shared" si="20"/>
        <v>1.57318112286471</v>
      </c>
      <c r="AH95" s="198">
        <f t="shared" si="20"/>
        <v>1.86796078373504</v>
      </c>
      <c r="AI95" s="198">
        <f t="shared" si="20"/>
        <v>2.97656365839815</v>
      </c>
      <c r="AJ95" s="198">
        <f t="shared" si="20"/>
        <v>4.29016382962971</v>
      </c>
      <c r="AK95" s="198">
        <f t="shared" si="20"/>
        <v>2.04800222901839</v>
      </c>
      <c r="AL95" s="198">
        <f t="shared" si="20"/>
        <v>1.1288121581415</v>
      </c>
      <c r="AM95" s="198">
        <f t="shared" si="20"/>
        <v>0</v>
      </c>
      <c r="AN95" s="198">
        <f t="shared" si="20"/>
        <v>0</v>
      </c>
      <c r="AO95" s="198">
        <f t="shared" si="20"/>
        <v>0</v>
      </c>
      <c r="AP95" s="198">
        <f t="shared" si="20"/>
        <v>0</v>
      </c>
      <c r="AQ95" s="198">
        <f t="shared" si="20"/>
        <v>15.4285714285714</v>
      </c>
      <c r="AR95" s="198">
        <f t="shared" si="20"/>
        <v>14.2064056939502</v>
      </c>
      <c r="AT95" s="54"/>
      <c r="AU95" s="54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16"/>
      <c r="CH95" s="54"/>
      <c r="CI95" s="54"/>
      <c r="CJ95" s="54"/>
      <c r="CK95" s="54"/>
      <c r="CL95" s="16"/>
      <c r="CM95" s="16"/>
      <c r="CN95" s="16"/>
      <c r="CO95" s="54"/>
      <c r="CP95" s="54"/>
      <c r="CQ95" s="54"/>
      <c r="CR95" s="54"/>
      <c r="CS95" s="54"/>
      <c r="CT95" s="54"/>
      <c r="CU95" s="54"/>
      <c r="CV95" s="54"/>
      <c r="CW95" s="54"/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54"/>
      <c r="DS95" s="54"/>
      <c r="DT95" s="54"/>
      <c r="DV95" s="338"/>
      <c r="DW95" s="54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54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54"/>
      <c r="FD95" s="441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4"/>
      <c r="GC95" s="54"/>
      <c r="GD95" s="54"/>
      <c r="GE95" s="54"/>
      <c r="GF95" s="54"/>
      <c r="GG95" s="54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</row>
    <row r="96" ht="15.75" customHeight="1" spans="5:215">
      <c r="E96" t="s">
        <v>1387</v>
      </c>
      <c r="H96" s="198">
        <f t="shared" si="21"/>
        <v>0.025423042701086</v>
      </c>
      <c r="I96" s="198">
        <f t="shared" si="20"/>
        <v>0</v>
      </c>
      <c r="J96" s="198">
        <f t="shared" si="20"/>
        <v>0</v>
      </c>
      <c r="K96" s="198">
        <f t="shared" si="20"/>
        <v>0.0464429318019243</v>
      </c>
      <c r="L96" s="198">
        <f t="shared" si="20"/>
        <v>0</v>
      </c>
      <c r="M96" s="198">
        <f t="shared" si="20"/>
        <v>0.00908675871022195</v>
      </c>
      <c r="N96" s="198">
        <f t="shared" si="20"/>
        <v>0.166615103449717</v>
      </c>
      <c r="O96" s="198">
        <f t="shared" si="20"/>
        <v>0.238911682075231</v>
      </c>
      <c r="P96" s="198">
        <f t="shared" si="20"/>
        <v>0</v>
      </c>
      <c r="Q96" s="198">
        <f t="shared" si="20"/>
        <v>0.0327182765480854</v>
      </c>
      <c r="R96" s="198">
        <f t="shared" si="20"/>
        <v>0</v>
      </c>
      <c r="S96" s="198">
        <f t="shared" si="20"/>
        <v>0.0190059768376668</v>
      </c>
      <c r="T96" s="198">
        <f t="shared" si="20"/>
        <v>0.14375673223878</v>
      </c>
      <c r="U96" s="198">
        <f t="shared" si="20"/>
        <v>0</v>
      </c>
      <c r="V96" s="198">
        <f t="shared" si="20"/>
        <v>0.0011761282537485</v>
      </c>
      <c r="W96" s="198">
        <f t="shared" si="20"/>
        <v>0</v>
      </c>
      <c r="X96" s="198">
        <f t="shared" si="20"/>
        <v>0</v>
      </c>
      <c r="Y96" s="198">
        <f t="shared" si="20"/>
        <v>0.0283076364451771</v>
      </c>
      <c r="Z96" s="198">
        <f t="shared" si="20"/>
        <v>0</v>
      </c>
      <c r="AA96" s="198">
        <f t="shared" si="20"/>
        <v>0</v>
      </c>
      <c r="AB96" s="198">
        <f t="shared" si="20"/>
        <v>0</v>
      </c>
      <c r="AC96" s="198">
        <f t="shared" si="20"/>
        <v>0</v>
      </c>
      <c r="AD96" s="198">
        <f t="shared" si="20"/>
        <v>0.37283719721399</v>
      </c>
      <c r="AE96" s="198">
        <f t="shared" si="20"/>
        <v>0</v>
      </c>
      <c r="AF96" s="198">
        <f t="shared" si="20"/>
        <v>0.0344236808489122</v>
      </c>
      <c r="AG96" s="198">
        <f t="shared" si="20"/>
        <v>0.000425887937710408</v>
      </c>
      <c r="AH96" s="198">
        <f t="shared" si="20"/>
        <v>0</v>
      </c>
      <c r="AI96" s="198">
        <f t="shared" si="20"/>
        <v>0.00020905877903126</v>
      </c>
      <c r="AJ96" s="198">
        <f t="shared" si="20"/>
        <v>0.00137768231371292</v>
      </c>
      <c r="AK96" s="198">
        <f t="shared" si="20"/>
        <v>0.0184724648136067</v>
      </c>
      <c r="AL96" s="198">
        <f t="shared" si="20"/>
        <v>0.135787154293972</v>
      </c>
      <c r="AM96" s="198">
        <f t="shared" si="20"/>
        <v>0</v>
      </c>
      <c r="AN96" s="198">
        <f t="shared" si="20"/>
        <v>0</v>
      </c>
      <c r="AO96" s="198">
        <f t="shared" si="20"/>
        <v>0</v>
      </c>
      <c r="AP96" s="198">
        <f t="shared" si="20"/>
        <v>0</v>
      </c>
      <c r="AQ96" s="198">
        <f t="shared" si="20"/>
        <v>0</v>
      </c>
      <c r="AR96" s="198">
        <f t="shared" si="20"/>
        <v>0</v>
      </c>
      <c r="AT96" s="54"/>
      <c r="AU96" s="54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54"/>
      <c r="CI96" s="54"/>
      <c r="CJ96" s="54"/>
      <c r="CK96" s="54"/>
      <c r="CL96" s="16"/>
      <c r="CM96" s="16"/>
      <c r="CN96" s="16"/>
      <c r="CO96" s="54"/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54"/>
      <c r="EB96" s="54"/>
      <c r="EC96" s="54"/>
      <c r="ED96" s="54"/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16"/>
      <c r="EV96" s="54"/>
      <c r="EW96" s="54"/>
      <c r="EX96" s="54"/>
      <c r="EY96" s="54"/>
      <c r="EZ96" s="54"/>
      <c r="FA96" s="54"/>
      <c r="FB96" s="54"/>
      <c r="FC96" s="54"/>
      <c r="FD96" s="441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4"/>
      <c r="GC96" s="54"/>
      <c r="GD96" s="54"/>
      <c r="GE96" s="54"/>
      <c r="GF96" s="54"/>
      <c r="GG96" s="54"/>
      <c r="GH96" s="54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</row>
    <row r="97" ht="15.75" customHeight="1" spans="5:215">
      <c r="E97" t="s">
        <v>1388</v>
      </c>
      <c r="H97" s="198">
        <f t="shared" si="21"/>
        <v>0.159594088701067</v>
      </c>
      <c r="I97" s="198">
        <f t="shared" si="20"/>
        <v>0.426517556978068</v>
      </c>
      <c r="J97" s="198">
        <f t="shared" si="20"/>
        <v>0.0659577806401693</v>
      </c>
      <c r="K97" s="198">
        <f t="shared" si="20"/>
        <v>0.155031375599827</v>
      </c>
      <c r="L97" s="198">
        <f t="shared" si="20"/>
        <v>0.508547008547009</v>
      </c>
      <c r="M97" s="198">
        <f t="shared" si="20"/>
        <v>0.240559248805221</v>
      </c>
      <c r="N97" s="198">
        <f t="shared" si="20"/>
        <v>0.3005003928244</v>
      </c>
      <c r="O97" s="198">
        <f t="shared" si="20"/>
        <v>0.180731851549412</v>
      </c>
      <c r="P97" s="198">
        <f t="shared" si="20"/>
        <v>0.136054547079622</v>
      </c>
      <c r="Q97" s="198">
        <f t="shared" si="20"/>
        <v>0.383026079497373</v>
      </c>
      <c r="R97" s="198">
        <f t="shared" si="20"/>
        <v>0.341606745780923</v>
      </c>
      <c r="S97" s="198">
        <f t="shared" si="20"/>
        <v>0.157291791513823</v>
      </c>
      <c r="T97" s="198">
        <f t="shared" si="20"/>
        <v>0.082938626663593</v>
      </c>
      <c r="U97" s="198">
        <f t="shared" si="20"/>
        <v>0.599478390461997</v>
      </c>
      <c r="V97" s="198">
        <f t="shared" si="20"/>
        <v>0.147702007557377</v>
      </c>
      <c r="W97" s="198">
        <f t="shared" si="20"/>
        <v>0.489153676719734</v>
      </c>
      <c r="X97" s="198">
        <f t="shared" si="20"/>
        <v>0</v>
      </c>
      <c r="Y97" s="198">
        <f t="shared" si="20"/>
        <v>0.265862078879707</v>
      </c>
      <c r="Z97" s="198">
        <f t="shared" si="20"/>
        <v>0.132783146858113</v>
      </c>
      <c r="AA97" s="198">
        <f t="shared" si="20"/>
        <v>0.469972067039106</v>
      </c>
      <c r="AB97" s="198">
        <f t="shared" si="20"/>
        <v>0.131611065718071</v>
      </c>
      <c r="AC97" s="198">
        <f t="shared" si="20"/>
        <v>0</v>
      </c>
      <c r="AD97" s="198">
        <f t="shared" si="20"/>
        <v>0.242680260936765</v>
      </c>
      <c r="AE97" s="198">
        <f t="shared" si="20"/>
        <v>0</v>
      </c>
      <c r="AF97" s="198">
        <f t="shared" si="20"/>
        <v>0.134294730321611</v>
      </c>
      <c r="AG97" s="198">
        <f t="shared" si="20"/>
        <v>0.287802900077902</v>
      </c>
      <c r="AH97" s="198">
        <f t="shared" si="20"/>
        <v>0.164808205312748</v>
      </c>
      <c r="AI97" s="198">
        <f t="shared" si="20"/>
        <v>0.207856382465856</v>
      </c>
      <c r="AJ97" s="198">
        <f t="shared" si="20"/>
        <v>0.122753635984176</v>
      </c>
      <c r="AK97" s="198">
        <f t="shared" si="20"/>
        <v>0.236820255148184</v>
      </c>
      <c r="AL97" s="198">
        <f t="shared" si="20"/>
        <v>0.348151181710763</v>
      </c>
      <c r="AM97" s="198">
        <f t="shared" si="20"/>
        <v>0</v>
      </c>
      <c r="AN97" s="198">
        <f t="shared" si="20"/>
        <v>0</v>
      </c>
      <c r="AO97" s="198">
        <f t="shared" si="20"/>
        <v>0</v>
      </c>
      <c r="AP97" s="198">
        <f t="shared" si="20"/>
        <v>0</v>
      </c>
      <c r="AQ97" s="198">
        <f t="shared" si="20"/>
        <v>0.0231023102310231</v>
      </c>
      <c r="AR97" s="198">
        <f t="shared" si="20"/>
        <v>0.0877302528879176</v>
      </c>
      <c r="AT97" s="54"/>
      <c r="AU97" s="54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16"/>
      <c r="CH97" s="54"/>
      <c r="CI97" s="54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4"/>
      <c r="DV97" s="54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54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54"/>
      <c r="FD97" s="54"/>
      <c r="FE97" s="54"/>
      <c r="FF97" s="54"/>
      <c r="FG97" s="54"/>
      <c r="FH97" s="54"/>
      <c r="FI97" s="54"/>
      <c r="FJ97" s="54"/>
      <c r="FK97" s="54"/>
      <c r="FL97" s="54"/>
      <c r="FM97" s="54"/>
      <c r="FN97" s="54"/>
      <c r="FO97" s="54"/>
      <c r="FP97" s="54"/>
      <c r="FQ97" s="54"/>
      <c r="FR97" s="54"/>
      <c r="FS97" s="54"/>
      <c r="FT97" s="54"/>
      <c r="FU97" s="54"/>
      <c r="FV97" s="54"/>
      <c r="FW97" s="54"/>
      <c r="FX97" s="54"/>
      <c r="FY97" s="54"/>
      <c r="FZ97" s="54"/>
      <c r="GA97" s="54"/>
      <c r="GB97" s="54"/>
      <c r="GC97" s="54"/>
      <c r="GD97" s="54"/>
      <c r="GE97" s="54"/>
      <c r="GF97" s="54"/>
      <c r="GG97" s="54"/>
      <c r="GH97" s="54"/>
      <c r="GI97" s="54"/>
      <c r="GJ97" s="54"/>
      <c r="GK97" s="54"/>
      <c r="GL97" s="54"/>
      <c r="GM97" s="54"/>
      <c r="GN97" s="54"/>
      <c r="GO97" s="54"/>
      <c r="GP97" s="54"/>
      <c r="GQ97" s="54"/>
      <c r="GR97" s="54"/>
      <c r="GS97" s="54"/>
      <c r="GT97" s="54"/>
      <c r="GU97" s="54"/>
      <c r="GV97" s="54"/>
      <c r="GW97" s="54"/>
      <c r="GX97" s="54"/>
      <c r="GY97" s="54"/>
      <c r="GZ97" s="54"/>
      <c r="HA97" s="54"/>
      <c r="HB97" s="54"/>
      <c r="HC97" s="54"/>
      <c r="HD97" s="54"/>
      <c r="HE97" s="54"/>
      <c r="HF97" s="54"/>
      <c r="HG97" s="54"/>
    </row>
    <row r="98" ht="15.75" customHeight="1" spans="5:215">
      <c r="E98" t="s">
        <v>1391</v>
      </c>
      <c r="G98">
        <v>31.536</v>
      </c>
      <c r="AT98" s="54"/>
      <c r="AU98" s="54"/>
      <c r="AV98" s="54"/>
      <c r="AW98" s="54"/>
      <c r="AX98" s="54"/>
      <c r="AY98" s="54"/>
      <c r="AZ98" s="54"/>
      <c r="BA98" s="54"/>
      <c r="BB98" s="54"/>
      <c r="BC98" s="16"/>
      <c r="BD98" s="16"/>
      <c r="BE98" s="16"/>
      <c r="BF98" s="54"/>
      <c r="BG98" s="54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54"/>
      <c r="CI98" s="54"/>
      <c r="CJ98" s="54"/>
      <c r="CK98" s="54"/>
      <c r="CL98" s="16"/>
      <c r="CM98" s="16"/>
      <c r="CN98" s="16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/>
      <c r="FA98" s="54"/>
      <c r="FB98" s="54"/>
      <c r="FC98" s="54"/>
      <c r="FD98" s="54"/>
      <c r="FE98" s="54"/>
      <c r="FF98" s="54"/>
      <c r="FG98" s="54"/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4"/>
      <c r="GC98" s="54"/>
      <c r="GD98" s="54"/>
      <c r="GE98" s="54"/>
      <c r="GF98" s="54"/>
      <c r="GG98" s="54"/>
      <c r="GH98" s="54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</row>
    <row r="99" ht="15.75" customHeight="1" spans="5:215">
      <c r="E99" s="12" t="s">
        <v>1392</v>
      </c>
      <c r="F99" s="12"/>
      <c r="G99" s="220">
        <v>1</v>
      </c>
      <c r="AT99" s="54"/>
      <c r="AU99" s="54"/>
      <c r="AV99" s="54"/>
      <c r="AW99" s="54"/>
      <c r="AX99" s="54"/>
      <c r="AY99" s="54"/>
      <c r="AZ99" s="54"/>
      <c r="BA99" s="54"/>
      <c r="BB99" s="54"/>
      <c r="BC99" s="16"/>
      <c r="BD99" s="16"/>
      <c r="BE99" s="16"/>
      <c r="BF99" s="54"/>
      <c r="BG99" s="54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54"/>
      <c r="CI99" s="54"/>
      <c r="CJ99" s="54"/>
      <c r="CK99" s="54"/>
      <c r="CL99" s="16"/>
      <c r="CM99" s="16"/>
      <c r="CN99" s="16"/>
      <c r="CO99" s="54"/>
      <c r="CP99" s="54"/>
      <c r="CQ99" s="54"/>
      <c r="CR99" s="54"/>
      <c r="CS99" s="54"/>
      <c r="CT99" s="54"/>
      <c r="CU99" s="54"/>
      <c r="CV99" s="54"/>
      <c r="CW99" s="54"/>
      <c r="CX99" s="54"/>
      <c r="CY99" s="54"/>
      <c r="CZ99" s="54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16"/>
      <c r="DV99" s="54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54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54"/>
      <c r="FD99" s="54"/>
      <c r="FE99" s="54"/>
      <c r="FF99" s="54"/>
      <c r="FG99" s="54"/>
      <c r="FH99" s="54"/>
      <c r="FI99" s="54"/>
      <c r="FJ99" s="54"/>
      <c r="FK99" s="54"/>
      <c r="FL99" s="54"/>
      <c r="FM99" s="54"/>
      <c r="FN99" s="54"/>
      <c r="FO99" s="54"/>
      <c r="FP99" s="54"/>
      <c r="FQ99" s="54"/>
      <c r="FR99" s="54"/>
      <c r="FS99" s="54"/>
      <c r="FT99" s="54"/>
      <c r="FU99" s="54"/>
      <c r="FV99" s="54"/>
      <c r="FW99" s="54"/>
      <c r="FX99" s="54"/>
      <c r="FY99" s="54"/>
      <c r="FZ99" s="54"/>
      <c r="GA99" s="54"/>
      <c r="GB99" s="54"/>
      <c r="GC99" s="54"/>
      <c r="GD99" s="54"/>
      <c r="GE99" s="54"/>
      <c r="GF99" s="54"/>
      <c r="GG99" s="54"/>
      <c r="GH99" s="54"/>
      <c r="GI99" s="54"/>
      <c r="GJ99" s="54"/>
      <c r="GK99" s="54"/>
      <c r="GL99" s="54"/>
      <c r="GM99" s="54"/>
      <c r="GN99" s="54"/>
      <c r="GO99" s="54"/>
      <c r="GP99" s="54"/>
      <c r="GQ99" s="54"/>
      <c r="GR99" s="54"/>
      <c r="GS99" s="54"/>
      <c r="GT99" s="54"/>
      <c r="GU99" s="54"/>
      <c r="GV99" s="54"/>
      <c r="GW99" s="54"/>
      <c r="GX99" s="54"/>
      <c r="GY99" s="54"/>
      <c r="GZ99" s="54"/>
      <c r="HA99" s="54"/>
      <c r="HB99" s="54"/>
      <c r="HC99" s="54"/>
      <c r="HD99" s="54"/>
      <c r="HE99" s="54"/>
      <c r="HF99" s="54"/>
      <c r="HG99" s="54"/>
    </row>
    <row r="100" ht="15.75" customHeight="1" spans="2:215">
      <c r="B100" s="14"/>
      <c r="C100" s="14"/>
      <c r="D100" s="14"/>
      <c r="E100" s="14" t="s">
        <v>1393</v>
      </c>
      <c r="F100" s="14"/>
      <c r="G100" s="14">
        <v>20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T100" s="54"/>
      <c r="AU100" s="54"/>
      <c r="AV100" s="54"/>
      <c r="AW100" s="54"/>
      <c r="AX100" s="54"/>
      <c r="AY100" s="54"/>
      <c r="AZ100" s="54"/>
      <c r="BA100" s="54"/>
      <c r="BB100" s="54"/>
      <c r="BC100" s="16"/>
      <c r="BD100" s="16"/>
      <c r="BE100" s="16"/>
      <c r="BF100" s="54"/>
      <c r="BG100" s="54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54"/>
      <c r="CI100" s="54"/>
      <c r="CJ100" s="54"/>
      <c r="CK100" s="54"/>
      <c r="CL100" s="16"/>
      <c r="CM100" s="16"/>
      <c r="CN100" s="16"/>
      <c r="CO100" s="54"/>
      <c r="CP100" s="54"/>
      <c r="CQ100" s="54"/>
      <c r="CR100" s="54"/>
      <c r="CS100" s="54"/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54"/>
      <c r="DV100" s="54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54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54"/>
      <c r="FD100" s="54"/>
      <c r="FE100" s="54"/>
      <c r="FF100" s="54"/>
      <c r="FG100" s="54"/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4"/>
      <c r="GC100" s="54"/>
      <c r="GD100" s="54"/>
      <c r="GE100" s="54"/>
      <c r="GF100" s="54"/>
      <c r="GG100" s="54"/>
      <c r="GH100" s="54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</row>
    <row r="101" ht="15.6" customHeight="1" spans="55:215">
      <c r="BC101" s="4"/>
      <c r="BD101" s="4"/>
      <c r="BE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L101" s="4"/>
      <c r="CM101" s="4"/>
      <c r="CN101" s="4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54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54"/>
      <c r="FD101" s="54"/>
      <c r="FE101" s="437"/>
      <c r="FF101" s="54"/>
      <c r="FG101" s="70"/>
      <c r="FH101" s="436"/>
      <c r="FI101" s="436"/>
      <c r="FJ101" s="436"/>
      <c r="FK101" s="436"/>
      <c r="FL101" s="436"/>
      <c r="FM101" s="436"/>
      <c r="FN101" s="436"/>
      <c r="FO101" s="436"/>
      <c r="FP101" s="436"/>
      <c r="FQ101" s="436"/>
      <c r="FR101" s="436"/>
      <c r="FS101" s="436"/>
      <c r="FT101" s="437"/>
      <c r="FU101" s="436"/>
      <c r="FV101" s="54"/>
      <c r="FW101" s="54"/>
      <c r="FX101" s="54"/>
      <c r="FY101" s="54"/>
      <c r="FZ101" s="54"/>
      <c r="GA101" s="54"/>
      <c r="GB101" s="54"/>
      <c r="GC101" s="54"/>
      <c r="GD101" s="54"/>
      <c r="GE101" s="54"/>
      <c r="GF101" s="54"/>
      <c r="GG101" s="54"/>
      <c r="GH101" s="54"/>
      <c r="GI101" s="436"/>
      <c r="GJ101" s="436"/>
      <c r="GK101" s="436"/>
      <c r="GL101" s="437"/>
      <c r="GM101" s="437"/>
      <c r="GN101" s="437"/>
      <c r="GO101" s="437"/>
      <c r="GP101" s="437"/>
      <c r="GQ101" s="437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</row>
    <row r="102" ht="15.75" customHeight="1" spans="20:215">
      <c r="T102" s="20"/>
      <c r="BB102" s="4"/>
      <c r="BC102" s="4"/>
      <c r="BD102" s="4"/>
      <c r="BE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L102" s="4"/>
      <c r="CM102" s="4"/>
      <c r="CN102" s="4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54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54"/>
      <c r="FD102" s="54"/>
      <c r="FE102" s="54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</row>
    <row r="103" ht="15.75" customHeight="1" spans="12:215"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69"/>
      <c r="Z103" s="54"/>
      <c r="AA103" s="54"/>
      <c r="BC103" s="4"/>
      <c r="BD103" s="4"/>
      <c r="BE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L103" s="4"/>
      <c r="CM103" s="4"/>
      <c r="CN103" s="4"/>
      <c r="DV103" s="54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54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54"/>
      <c r="FD103" s="54"/>
      <c r="FE103" s="54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/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</row>
    <row r="104" ht="15.75" customHeight="1" spans="2:215">
      <c r="B104" s="318" t="s">
        <v>746</v>
      </c>
      <c r="C104" s="75"/>
      <c r="D104" s="75"/>
      <c r="E104" s="75"/>
      <c r="F104" s="75"/>
      <c r="G104" s="75"/>
      <c r="H104" s="75"/>
      <c r="I104" s="75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8"/>
      <c r="W104" s="54"/>
      <c r="X104" s="364"/>
      <c r="Y104" s="69"/>
      <c r="Z104" s="54"/>
      <c r="AA104" s="54"/>
      <c r="BC104" s="4"/>
      <c r="BD104" s="4"/>
      <c r="BE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L104" s="4"/>
      <c r="CM104" s="4"/>
      <c r="CN104" s="4"/>
      <c r="DV104" s="54"/>
      <c r="DW104" s="54"/>
      <c r="DX104" s="54"/>
      <c r="DY104" s="54"/>
      <c r="DZ104" s="16"/>
      <c r="EA104" s="54"/>
      <c r="EB104" s="16"/>
      <c r="EC104" s="16"/>
      <c r="ED104" s="54"/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54"/>
      <c r="ER104" s="54"/>
      <c r="ES104" s="54"/>
      <c r="ET104" s="54"/>
      <c r="EU104" s="54"/>
      <c r="EV104" s="54"/>
      <c r="EW104" s="54"/>
      <c r="EX104" s="54"/>
      <c r="EY104" s="54"/>
      <c r="EZ104" s="54"/>
      <c r="FA104" s="54"/>
      <c r="FB104" s="54"/>
      <c r="FC104" s="54"/>
      <c r="FD104" s="54"/>
      <c r="FE104" s="54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4"/>
      <c r="GA104" s="54"/>
      <c r="GB104" s="54"/>
      <c r="GC104" s="54"/>
      <c r="GD104" s="54"/>
      <c r="GE104" s="54"/>
      <c r="GF104" s="54"/>
      <c r="GG104" s="54"/>
      <c r="GH104" s="54"/>
      <c r="GI104" s="54"/>
      <c r="GJ104" s="54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</row>
    <row r="105" ht="15.75" customHeight="1" spans="2:215">
      <c r="B105" s="319" t="s">
        <v>747</v>
      </c>
      <c r="C105" s="320" t="s">
        <v>748</v>
      </c>
      <c r="D105" s="320" t="s">
        <v>749</v>
      </c>
      <c r="E105" s="320" t="s">
        <v>750</v>
      </c>
      <c r="F105" s="320" t="s">
        <v>751</v>
      </c>
      <c r="G105" s="320" t="s">
        <v>752</v>
      </c>
      <c r="H105" s="320" t="s">
        <v>753</v>
      </c>
      <c r="I105" s="322" t="s">
        <v>1394</v>
      </c>
      <c r="L105" s="362"/>
      <c r="M105" s="54"/>
      <c r="N105" s="54"/>
      <c r="O105" s="54"/>
      <c r="P105" s="54"/>
      <c r="Q105" s="54"/>
      <c r="R105" s="54"/>
      <c r="S105" s="54"/>
      <c r="T105" s="54"/>
      <c r="U105" s="54"/>
      <c r="V105" s="58"/>
      <c r="W105" s="54"/>
      <c r="X105" s="364"/>
      <c r="Y105" s="69"/>
      <c r="Z105" s="54"/>
      <c r="AA105" s="54"/>
      <c r="BC105" s="4"/>
      <c r="BD105" s="4"/>
      <c r="BE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L105" s="4"/>
      <c r="CM105" s="4"/>
      <c r="CN105" s="4"/>
      <c r="DV105" s="54"/>
      <c r="DW105" s="16"/>
      <c r="DX105" s="54"/>
      <c r="DY105" s="54"/>
      <c r="DZ105" s="54"/>
      <c r="EA105" s="54"/>
      <c r="EB105" s="54"/>
      <c r="EC105" s="54"/>
      <c r="ED105" s="54"/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</row>
    <row r="106" ht="15.75" customHeight="1" spans="2:215">
      <c r="B106" s="75" t="s">
        <v>930</v>
      </c>
      <c r="C106" s="75" t="s">
        <v>1395</v>
      </c>
      <c r="D106" s="75" t="s">
        <v>1396</v>
      </c>
      <c r="E106" s="75" t="s">
        <v>293</v>
      </c>
      <c r="F106" s="75" t="s">
        <v>798</v>
      </c>
      <c r="G106" s="75" t="s">
        <v>802</v>
      </c>
      <c r="H106" s="75"/>
      <c r="I106" s="75"/>
      <c r="L106" s="54"/>
      <c r="M106" s="363"/>
      <c r="N106" s="195"/>
      <c r="O106" s="58"/>
      <c r="P106" s="54"/>
      <c r="Q106" s="363"/>
      <c r="R106" s="195"/>
      <c r="S106" s="54"/>
      <c r="T106" s="54"/>
      <c r="U106" s="54"/>
      <c r="V106" s="58"/>
      <c r="W106" s="54"/>
      <c r="X106" s="364"/>
      <c r="Y106" s="69"/>
      <c r="Z106" s="54"/>
      <c r="AA106" s="54"/>
      <c r="BC106" s="4"/>
      <c r="BD106" s="4"/>
      <c r="BE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L106" s="4"/>
      <c r="CM106" s="4"/>
      <c r="CN106" s="4"/>
      <c r="DS106" s="54"/>
      <c r="DV106" s="54"/>
      <c r="DW106" s="16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/>
      <c r="FC106" s="54"/>
      <c r="FD106" s="54"/>
      <c r="FE106" s="54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</row>
    <row r="107" ht="15.75" customHeight="1" spans="2:215">
      <c r="B107" s="75"/>
      <c r="C107" s="75" t="s">
        <v>1397</v>
      </c>
      <c r="D107" s="75" t="s">
        <v>1398</v>
      </c>
      <c r="E107" s="75" t="s">
        <v>293</v>
      </c>
      <c r="F107" s="75" t="s">
        <v>798</v>
      </c>
      <c r="G107" s="75" t="s">
        <v>802</v>
      </c>
      <c r="H107" s="75"/>
      <c r="I107" s="75"/>
      <c r="L107" s="54"/>
      <c r="M107" s="54"/>
      <c r="N107" s="58"/>
      <c r="O107" s="54"/>
      <c r="P107" s="54"/>
      <c r="Q107" s="363"/>
      <c r="R107" s="363"/>
      <c r="S107" s="54"/>
      <c r="T107" s="54"/>
      <c r="U107" s="54"/>
      <c r="V107" s="58"/>
      <c r="W107" s="54"/>
      <c r="X107" s="364"/>
      <c r="Y107" s="69"/>
      <c r="Z107" s="54"/>
      <c r="AA107" s="54"/>
      <c r="BC107" s="4"/>
      <c r="BD107" s="4"/>
      <c r="BE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L107" s="4"/>
      <c r="CM107" s="4"/>
      <c r="CN107" s="4"/>
      <c r="DS107" s="54"/>
      <c r="DV107" s="54"/>
      <c r="DW107" s="16"/>
      <c r="DX107" s="54"/>
      <c r="DY107" s="54"/>
      <c r="DZ107" s="54"/>
      <c r="EA107" s="54"/>
      <c r="EB107" s="54"/>
      <c r="EC107" s="54"/>
      <c r="ED107" s="54"/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54"/>
      <c r="ER107" s="54"/>
      <c r="ES107" s="54"/>
      <c r="ET107" s="54"/>
      <c r="EU107" s="54"/>
      <c r="EV107" s="54"/>
      <c r="EW107" s="54"/>
      <c r="EX107" s="54"/>
      <c r="EY107" s="54"/>
      <c r="EZ107" s="54"/>
      <c r="FA107" s="54"/>
      <c r="FB107" s="54"/>
      <c r="FC107" s="54"/>
      <c r="FD107" s="54"/>
      <c r="FE107" s="54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</row>
    <row r="108" ht="15.75" customHeight="1" spans="2:215">
      <c r="B108" s="75"/>
      <c r="C108" s="75" t="s">
        <v>1399</v>
      </c>
      <c r="D108" s="75" t="s">
        <v>1400</v>
      </c>
      <c r="E108" s="75" t="s">
        <v>293</v>
      </c>
      <c r="F108" s="75" t="s">
        <v>798</v>
      </c>
      <c r="G108" s="75" t="s">
        <v>802</v>
      </c>
      <c r="H108" s="75"/>
      <c r="I108" s="75"/>
      <c r="L108" s="54"/>
      <c r="M108" s="54"/>
      <c r="N108" s="58"/>
      <c r="O108" s="54"/>
      <c r="P108" s="54"/>
      <c r="Q108" s="54"/>
      <c r="R108" s="54"/>
      <c r="S108" s="54"/>
      <c r="T108" s="54"/>
      <c r="U108" s="54"/>
      <c r="V108" s="58"/>
      <c r="W108" s="54"/>
      <c r="X108" s="364"/>
      <c r="Y108" s="69"/>
      <c r="Z108" s="54"/>
      <c r="AA108" s="54"/>
      <c r="BC108" s="4"/>
      <c r="BD108" s="4"/>
      <c r="BE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L108" s="4"/>
      <c r="CM108" s="4"/>
      <c r="CN108" s="4"/>
      <c r="DS108" s="338"/>
      <c r="DV108" s="54"/>
      <c r="DW108" s="54"/>
      <c r="DX108" s="54"/>
      <c r="DY108" s="54"/>
      <c r="DZ108" s="54"/>
      <c r="EA108" s="54"/>
      <c r="EB108" s="54"/>
      <c r="EC108" s="54"/>
      <c r="ED108" s="54"/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54"/>
      <c r="ER108" s="54"/>
      <c r="ES108" s="54"/>
      <c r="ET108" s="54"/>
      <c r="EU108" s="54"/>
      <c r="EV108" s="54"/>
      <c r="EW108" s="54"/>
      <c r="EX108" s="54"/>
      <c r="EY108" s="54"/>
      <c r="EZ108" s="54"/>
      <c r="FA108" s="54"/>
      <c r="FB108" s="54"/>
      <c r="FC108" s="54"/>
      <c r="FD108" s="54"/>
      <c r="FE108" s="54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</row>
    <row r="109" ht="15.75" customHeight="1" spans="2:215">
      <c r="B109" s="75"/>
      <c r="C109" s="75" t="s">
        <v>1401</v>
      </c>
      <c r="D109" s="75" t="s">
        <v>1402</v>
      </c>
      <c r="E109" s="75" t="s">
        <v>293</v>
      </c>
      <c r="F109" s="75" t="s">
        <v>798</v>
      </c>
      <c r="G109" s="75" t="s">
        <v>802</v>
      </c>
      <c r="H109" s="75"/>
      <c r="I109" s="75"/>
      <c r="L109" s="54"/>
      <c r="M109" s="54"/>
      <c r="N109" s="58"/>
      <c r="O109" s="54"/>
      <c r="P109" s="54"/>
      <c r="Q109" s="54"/>
      <c r="R109" s="54"/>
      <c r="S109" s="54"/>
      <c r="T109" s="54"/>
      <c r="U109" s="54"/>
      <c r="V109" s="58"/>
      <c r="W109" s="54"/>
      <c r="X109" s="364"/>
      <c r="Y109" s="69"/>
      <c r="Z109" s="54"/>
      <c r="AA109" s="54"/>
      <c r="AR109" s="70"/>
      <c r="AS109" s="12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4"/>
      <c r="CF109" s="4"/>
      <c r="CG109" s="4"/>
      <c r="CL109" s="4"/>
      <c r="CM109" s="4"/>
      <c r="CN109" s="4"/>
      <c r="DS109" s="54"/>
      <c r="DV109" s="54"/>
      <c r="DW109" s="16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4"/>
      <c r="FE109" s="54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</row>
    <row r="110" ht="15.75" customHeight="1" spans="2:215">
      <c r="B110" s="75"/>
      <c r="C110" s="75" t="s">
        <v>1403</v>
      </c>
      <c r="D110" s="75" t="s">
        <v>1404</v>
      </c>
      <c r="E110" s="75" t="s">
        <v>293</v>
      </c>
      <c r="F110" s="75" t="s">
        <v>798</v>
      </c>
      <c r="G110" s="75" t="s">
        <v>802</v>
      </c>
      <c r="H110" s="75"/>
      <c r="I110" s="75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8"/>
      <c r="W110" s="54"/>
      <c r="X110" s="54"/>
      <c r="Y110" s="69"/>
      <c r="Z110" s="54"/>
      <c r="AA110" s="54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16"/>
      <c r="DV110" s="54"/>
      <c r="DW110" s="16"/>
      <c r="DX110" s="54"/>
      <c r="DY110" s="54"/>
      <c r="DZ110" s="54"/>
      <c r="EA110" s="54"/>
      <c r="EB110" s="54"/>
      <c r="EC110" s="54"/>
      <c r="ED110" s="54"/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/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4"/>
      <c r="GC110" s="54"/>
      <c r="GD110" s="54"/>
      <c r="GE110" s="54"/>
      <c r="GF110" s="54"/>
      <c r="GG110" s="54"/>
      <c r="GH110" s="54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</row>
    <row r="111" ht="15.75" customHeight="1" spans="2:215">
      <c r="B111" s="75"/>
      <c r="C111" s="75" t="s">
        <v>1405</v>
      </c>
      <c r="D111" s="75" t="s">
        <v>1406</v>
      </c>
      <c r="E111" s="75" t="s">
        <v>293</v>
      </c>
      <c r="F111" s="75" t="s">
        <v>798</v>
      </c>
      <c r="G111" s="75" t="s">
        <v>802</v>
      </c>
      <c r="H111" s="75"/>
      <c r="I111" s="75"/>
      <c r="J111" s="75"/>
      <c r="L111" s="54"/>
      <c r="M111" s="54"/>
      <c r="N111" s="364"/>
      <c r="O111" s="54"/>
      <c r="P111" s="54"/>
      <c r="Q111" s="54"/>
      <c r="R111" s="58"/>
      <c r="S111" s="54"/>
      <c r="T111" s="54"/>
      <c r="U111" s="54"/>
      <c r="V111" s="54"/>
      <c r="W111" s="54"/>
      <c r="X111" s="54"/>
      <c r="Y111" s="54"/>
      <c r="Z111" s="54"/>
      <c r="AA111" s="54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3"/>
      <c r="BD111" s="13"/>
      <c r="BE111" s="13"/>
      <c r="BF111" s="12"/>
      <c r="BG111" s="12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338"/>
      <c r="DV111" s="54"/>
      <c r="DW111" s="16"/>
      <c r="DX111" s="54"/>
      <c r="DY111" s="54"/>
      <c r="DZ111" s="54"/>
      <c r="EA111" s="54"/>
      <c r="EB111" s="54"/>
      <c r="EC111" s="54"/>
      <c r="ED111" s="54"/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54"/>
      <c r="ER111" s="54"/>
      <c r="ES111" s="54"/>
      <c r="ET111" s="54"/>
      <c r="EU111" s="54"/>
      <c r="EV111" s="54"/>
      <c r="EW111" s="54"/>
      <c r="EX111" s="54"/>
      <c r="EY111" s="54"/>
      <c r="EZ111" s="54"/>
      <c r="FA111" s="54"/>
      <c r="FB111" s="54"/>
      <c r="FC111" s="54"/>
      <c r="FD111" s="54"/>
      <c r="FE111" s="54"/>
      <c r="FF111" s="54"/>
      <c r="FG111" s="54"/>
      <c r="FH111" s="54"/>
      <c r="FI111" s="54"/>
      <c r="FJ111" s="54"/>
      <c r="FK111" s="54"/>
      <c r="FL111" s="54"/>
      <c r="FM111" s="54"/>
      <c r="FN111" s="54"/>
      <c r="FO111" s="54"/>
      <c r="FP111" s="54"/>
      <c r="FQ111" s="54"/>
      <c r="FR111" s="54"/>
      <c r="FS111" s="54"/>
      <c r="FT111" s="54"/>
      <c r="FU111" s="54"/>
      <c r="FV111" s="54"/>
      <c r="FW111" s="54"/>
      <c r="FX111" s="54"/>
      <c r="FY111" s="54"/>
      <c r="FZ111" s="54"/>
      <c r="GA111" s="54"/>
      <c r="GB111" s="54"/>
      <c r="GC111" s="54"/>
      <c r="GD111" s="54"/>
      <c r="GE111" s="54"/>
      <c r="GF111" s="54"/>
      <c r="GG111" s="54"/>
      <c r="GH111" s="54"/>
      <c r="GI111" s="54"/>
      <c r="GJ111" s="54"/>
      <c r="GK111" s="54"/>
      <c r="GL111" s="54"/>
      <c r="GM111" s="54"/>
      <c r="GN111" s="54"/>
      <c r="GO111" s="54"/>
      <c r="GP111" s="54"/>
      <c r="GQ111" s="54"/>
      <c r="GR111" s="54"/>
      <c r="GS111" s="54"/>
      <c r="GT111" s="54"/>
      <c r="GU111" s="54"/>
      <c r="GV111" s="54"/>
      <c r="GW111" s="54"/>
      <c r="GX111" s="54"/>
      <c r="GY111" s="54"/>
      <c r="GZ111" s="54"/>
      <c r="HA111" s="54"/>
      <c r="HB111" s="54"/>
      <c r="HC111" s="54"/>
      <c r="HD111" s="54"/>
      <c r="HE111" s="54"/>
      <c r="HF111" s="54"/>
      <c r="HG111" s="54"/>
    </row>
    <row r="112" ht="15.75" customHeight="1" spans="5:215">
      <c r="E112" s="75"/>
      <c r="F112" s="75"/>
      <c r="G112" s="75"/>
      <c r="J112" s="75"/>
      <c r="L112" s="54"/>
      <c r="M112" s="54"/>
      <c r="N112" s="364"/>
      <c r="O112" s="54"/>
      <c r="P112" s="54"/>
      <c r="Q112" s="54"/>
      <c r="R112" s="58"/>
      <c r="S112" s="54"/>
      <c r="T112" s="54"/>
      <c r="U112" s="54"/>
      <c r="V112" s="54"/>
      <c r="W112" s="54"/>
      <c r="X112" s="54"/>
      <c r="Y112" s="54"/>
      <c r="Z112" s="54"/>
      <c r="AA112" s="54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3"/>
      <c r="BD112" s="13"/>
      <c r="BE112" s="13"/>
      <c r="BF112" s="12"/>
      <c r="BG112" s="12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16"/>
      <c r="DV112" s="54"/>
      <c r="DW112" s="16"/>
      <c r="DX112" s="54"/>
      <c r="DY112" s="54"/>
      <c r="DZ112" s="54"/>
      <c r="EA112" s="54"/>
      <c r="EB112" s="54"/>
      <c r="EC112" s="54"/>
      <c r="ED112" s="54"/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4"/>
      <c r="GC112" s="54"/>
      <c r="GD112" s="54"/>
      <c r="GE112" s="54"/>
      <c r="GF112" s="54"/>
      <c r="GG112" s="54"/>
      <c r="GH112" s="54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54"/>
      <c r="HA112" s="54"/>
      <c r="HB112" s="54"/>
      <c r="HC112" s="54"/>
      <c r="HD112" s="54"/>
      <c r="HE112" s="54"/>
      <c r="HF112" s="54"/>
      <c r="HG112" s="54"/>
    </row>
    <row r="113" ht="15.75" customHeight="1" spans="10:215">
      <c r="J113" s="75"/>
      <c r="L113" s="54"/>
      <c r="M113" s="54"/>
      <c r="N113" s="364"/>
      <c r="O113" s="54"/>
      <c r="P113" s="54"/>
      <c r="Q113" s="54"/>
      <c r="R113" s="58"/>
      <c r="S113" s="54"/>
      <c r="T113" s="363"/>
      <c r="U113" s="363"/>
      <c r="V113" s="363"/>
      <c r="W113" s="54"/>
      <c r="X113" s="54"/>
      <c r="Y113" s="54"/>
      <c r="Z113" s="54"/>
      <c r="AA113" s="54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3"/>
      <c r="BD113" s="13"/>
      <c r="BE113" s="389"/>
      <c r="BF113" s="12"/>
      <c r="BG113" s="12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16"/>
      <c r="DV113" s="54"/>
      <c r="DW113" s="54"/>
      <c r="DX113" s="54"/>
      <c r="DY113" s="54"/>
      <c r="DZ113" s="54"/>
      <c r="EA113" s="54"/>
      <c r="EB113" s="54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4"/>
      <c r="GC113" s="54"/>
      <c r="GD113" s="54"/>
      <c r="GE113" s="54"/>
      <c r="GF113" s="54"/>
      <c r="GG113" s="54"/>
      <c r="GH113" s="54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</row>
    <row r="114" s="20" customFormat="1" ht="18" spans="2:215">
      <c r="B114" s="324"/>
      <c r="C114" s="325"/>
      <c r="D114" s="325"/>
      <c r="E114" s="325"/>
      <c r="F114" s="325"/>
      <c r="G114" s="325"/>
      <c r="H114" s="325"/>
      <c r="I114" s="325"/>
      <c r="J114" s="75"/>
      <c r="K114" s="325"/>
      <c r="L114" s="335"/>
      <c r="M114" s="335"/>
      <c r="N114" s="364"/>
      <c r="O114" s="54"/>
      <c r="P114" s="54"/>
      <c r="Q114" s="54"/>
      <c r="R114" s="58"/>
      <c r="S114" s="54"/>
      <c r="T114" s="363"/>
      <c r="U114" s="363"/>
      <c r="V114" s="363"/>
      <c r="W114" s="54"/>
      <c r="X114" s="54"/>
      <c r="Y114" s="54"/>
      <c r="Z114" s="54"/>
      <c r="AA114" s="54"/>
      <c r="AR114" s="12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DS114" s="54"/>
      <c r="EZ114" s="54"/>
      <c r="FA114" s="54"/>
      <c r="FB114" s="54"/>
      <c r="FC114" s="54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4"/>
      <c r="GC114" s="54"/>
      <c r="GD114" s="54"/>
      <c r="GE114" s="54"/>
      <c r="GF114" s="54"/>
      <c r="GG114" s="54"/>
      <c r="GH114" s="54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</row>
    <row r="115" s="20" customFormat="1" ht="18" spans="2:89">
      <c r="B115" s="324"/>
      <c r="C115" s="325"/>
      <c r="D115" s="335"/>
      <c r="E115" s="335"/>
      <c r="F115" s="335"/>
      <c r="G115" s="335"/>
      <c r="H115" s="335"/>
      <c r="I115" s="335"/>
      <c r="J115" s="75"/>
      <c r="K115" s="335"/>
      <c r="L115" s="335"/>
      <c r="M115" s="335"/>
      <c r="N115" s="105"/>
      <c r="O115" s="54"/>
      <c r="P115" s="54"/>
      <c r="Q115" s="54"/>
      <c r="R115" s="17"/>
      <c r="S115" s="54"/>
      <c r="T115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R115" s="12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I115" s="49"/>
      <c r="CJ115" s="87"/>
      <c r="CK115" s="87"/>
    </row>
    <row r="116" s="20" customFormat="1" ht="18" spans="1:103">
      <c r="A116" s="324"/>
      <c r="B116" s="325"/>
      <c r="C116" s="325"/>
      <c r="D116" s="336"/>
      <c r="E116" s="336"/>
      <c r="F116" s="336"/>
      <c r="G116" s="336"/>
      <c r="H116" s="336"/>
      <c r="I116" s="336"/>
      <c r="J116" s="75"/>
      <c r="K116" s="336"/>
      <c r="L116" s="336"/>
      <c r="M116" s="336"/>
      <c r="N116" s="105"/>
      <c r="O116" s="336"/>
      <c r="P116" s="336"/>
      <c r="Q116" s="336"/>
      <c r="R116" s="17"/>
      <c r="S116" s="336"/>
      <c r="W116" s="336"/>
      <c r="X116" s="336"/>
      <c r="Y116" s="336"/>
      <c r="Z116" s="336"/>
      <c r="AA116" s="336"/>
      <c r="AB116" s="336"/>
      <c r="AC116" s="336"/>
      <c r="AD116" s="336"/>
      <c r="AE116" s="336"/>
      <c r="AF116" s="336"/>
      <c r="AG116" s="336"/>
      <c r="AH116" s="336"/>
      <c r="AI116" s="336"/>
      <c r="AJ116" s="336"/>
      <c r="AK116" s="336"/>
      <c r="AL116" s="336"/>
      <c r="AM116" s="336"/>
      <c r="AN116" s="336"/>
      <c r="AR116" s="54"/>
      <c r="AS116" s="293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Y116" s="49"/>
    </row>
    <row r="117" s="20" customFormat="1" ht="18" spans="1:132">
      <c r="A117" s="324"/>
      <c r="B117" s="325"/>
      <c r="C117" s="325"/>
      <c r="D117" s="325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  <c r="AA117" s="336"/>
      <c r="AB117" s="336"/>
      <c r="AC117" s="336"/>
      <c r="AD117" s="336"/>
      <c r="AE117" s="336"/>
      <c r="AF117" s="336"/>
      <c r="AG117" s="336"/>
      <c r="AH117" s="336"/>
      <c r="AI117" s="336"/>
      <c r="AJ117" s="336"/>
      <c r="AK117" s="336"/>
      <c r="AL117" s="336"/>
      <c r="AM117" s="336"/>
      <c r="AN117" s="336"/>
      <c r="AO117" s="336"/>
      <c r="CE117" s="49"/>
      <c r="EB117" s="87"/>
    </row>
    <row r="118" s="20" customFormat="1" ht="18" spans="1:242">
      <c r="A118" s="324"/>
      <c r="G118" s="325"/>
      <c r="H118" s="325"/>
      <c r="I118" s="325"/>
      <c r="J118" s="325"/>
      <c r="K118" s="325"/>
      <c r="L118" s="325"/>
      <c r="M118" s="325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/>
      <c r="IG118" s="54"/>
      <c r="IH118" s="54"/>
    </row>
    <row r="119" s="20" customFormat="1" ht="25.85" spans="1:242">
      <c r="A119" s="324"/>
      <c r="B119" s="337" t="s">
        <v>1407</v>
      </c>
      <c r="C119" s="337"/>
      <c r="D119" s="337"/>
      <c r="E119" s="337"/>
      <c r="F119" s="337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s="370" t="s">
        <v>1408</v>
      </c>
      <c r="AS119" s="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 s="337" t="s">
        <v>1409</v>
      </c>
      <c r="CG119" s="393"/>
      <c r="CH119" s="337"/>
      <c r="CI119" s="337"/>
      <c r="CJ119" s="337"/>
      <c r="CK119" s="337"/>
      <c r="CL119" s="337"/>
      <c r="CM119" s="337"/>
      <c r="CN119" s="337"/>
      <c r="CO119" s="337"/>
      <c r="CP119" s="337"/>
      <c r="CQ119" s="337"/>
      <c r="CR119" s="337"/>
      <c r="CS119" s="337"/>
      <c r="CT119" s="337"/>
      <c r="CU119" s="337"/>
      <c r="CV119" s="337"/>
      <c r="CW119" s="337"/>
      <c r="CX119" s="337"/>
      <c r="CY119" s="337"/>
      <c r="CZ119" s="337"/>
      <c r="DA119" s="337"/>
      <c r="DB119" s="337"/>
      <c r="DC119" s="337"/>
      <c r="DD119" s="337"/>
      <c r="DE119" s="337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 s="414" t="s">
        <v>1410</v>
      </c>
      <c r="DU119" s="414"/>
      <c r="DV119" s="415"/>
      <c r="DW119" s="415"/>
      <c r="DX119" s="415"/>
      <c r="DY119" s="414"/>
      <c r="DZ119" s="414"/>
      <c r="EA119" s="414"/>
      <c r="EB119" s="414"/>
      <c r="EC119" s="414"/>
      <c r="ED119" s="414"/>
      <c r="EE119" s="414"/>
      <c r="EF119" s="414"/>
      <c r="EG119" s="414"/>
      <c r="EH119" s="414"/>
      <c r="EI119" s="414"/>
      <c r="EJ119" s="414"/>
      <c r="EK119" s="414"/>
      <c r="EL119" s="414"/>
      <c r="EM119" s="414"/>
      <c r="EN119" s="414"/>
      <c r="EO119" s="414"/>
      <c r="EP119" s="414"/>
      <c r="EQ119" s="414"/>
      <c r="ER119" s="414"/>
      <c r="ES119" s="414"/>
      <c r="ET119" s="414"/>
      <c r="EU119" s="414"/>
      <c r="EV119" s="414"/>
      <c r="EW119" s="414"/>
      <c r="EX119" s="414"/>
      <c r="EY119" s="414"/>
      <c r="EZ119" s="414"/>
      <c r="FA119" s="414"/>
      <c r="FB119" s="414"/>
      <c r="FC119" s="414"/>
      <c r="FD119"/>
      <c r="FE119"/>
      <c r="FF119"/>
      <c r="FG119"/>
      <c r="FH119"/>
      <c r="FI119" s="54"/>
      <c r="FJ119" s="414" t="s">
        <v>1411</v>
      </c>
      <c r="FK119" s="415"/>
      <c r="FL119" s="415"/>
      <c r="FM119" s="415"/>
      <c r="FN119" s="414"/>
      <c r="FO119" s="414"/>
      <c r="FP119" s="414"/>
      <c r="FQ119" s="414"/>
      <c r="FR119" s="414"/>
      <c r="FS119" s="414"/>
      <c r="FT119" s="414"/>
      <c r="FU119" s="414"/>
      <c r="FV119" s="414"/>
      <c r="FW119" s="414"/>
      <c r="FX119" s="414"/>
      <c r="FY119" s="414"/>
      <c r="FZ119" s="414"/>
      <c r="GA119" s="414"/>
      <c r="GB119" s="414"/>
      <c r="GC119" s="414"/>
      <c r="GD119" s="414"/>
      <c r="GE119" s="414"/>
      <c r="GF119" s="414"/>
      <c r="GG119" s="41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4"/>
      <c r="HL119" s="54"/>
      <c r="HM119" s="54"/>
      <c r="HN119" s="54"/>
      <c r="HO119" s="54"/>
      <c r="HP119" s="54"/>
      <c r="HQ119" s="54"/>
      <c r="HR119" s="54"/>
      <c r="HS119" s="54"/>
      <c r="HT119" s="54"/>
      <c r="HU119" s="54"/>
      <c r="HV119" s="54"/>
      <c r="HW119" s="54"/>
      <c r="HX119" s="54"/>
      <c r="HY119" s="54"/>
      <c r="HZ119" s="54"/>
      <c r="IA119" s="54"/>
      <c r="IB119" s="54"/>
      <c r="IC119" s="54"/>
      <c r="ID119" s="54"/>
      <c r="IE119" s="54"/>
      <c r="IF119" s="54"/>
      <c r="IG119" s="54"/>
      <c r="IH119" s="54"/>
    </row>
    <row r="120" s="20" customFormat="1" ht="18.75" spans="1:242">
      <c r="A120" s="324"/>
      <c r="B120" s="338" t="s">
        <v>1412</v>
      </c>
      <c r="C120" s="339" t="s">
        <v>1413</v>
      </c>
      <c r="D120" s="340" t="s">
        <v>192</v>
      </c>
      <c r="E120" s="341" t="s">
        <v>21</v>
      </c>
      <c r="F120" s="342" t="s">
        <v>22</v>
      </c>
      <c r="G120" s="342" t="s">
        <v>23</v>
      </c>
      <c r="H120" s="342" t="s">
        <v>289</v>
      </c>
      <c r="I120" s="342" t="s">
        <v>24</v>
      </c>
      <c r="J120" s="342" t="s">
        <v>25</v>
      </c>
      <c r="K120" s="342" t="s">
        <v>26</v>
      </c>
      <c r="L120" s="342" t="s">
        <v>27</v>
      </c>
      <c r="M120" s="342" t="s">
        <v>28</v>
      </c>
      <c r="N120" s="342" t="s">
        <v>29</v>
      </c>
      <c r="O120" s="342" t="s">
        <v>30</v>
      </c>
      <c r="P120" s="342" t="s">
        <v>31</v>
      </c>
      <c r="Q120" s="342" t="s">
        <v>32</v>
      </c>
      <c r="R120" s="365" t="s">
        <v>33</v>
      </c>
      <c r="S120" s="342" t="s">
        <v>34</v>
      </c>
      <c r="T120" s="342" t="s">
        <v>35</v>
      </c>
      <c r="U120" s="342" t="s">
        <v>36</v>
      </c>
      <c r="V120" s="342" t="s">
        <v>37</v>
      </c>
      <c r="W120" s="342" t="s">
        <v>38</v>
      </c>
      <c r="X120" s="342" t="s">
        <v>39</v>
      </c>
      <c r="Y120" s="342" t="s">
        <v>40</v>
      </c>
      <c r="Z120" s="342" t="s">
        <v>43</v>
      </c>
      <c r="AA120" s="342" t="s">
        <v>44</v>
      </c>
      <c r="AB120" s="342" t="s">
        <v>45</v>
      </c>
      <c r="AC120" s="342" t="s">
        <v>46</v>
      </c>
      <c r="AD120" s="342" t="s">
        <v>47</v>
      </c>
      <c r="AE120" s="342" t="s">
        <v>48</v>
      </c>
      <c r="AF120" s="342" t="s">
        <v>50</v>
      </c>
      <c r="AG120" s="342" t="s">
        <v>51</v>
      </c>
      <c r="AH120" s="342" t="s">
        <v>52</v>
      </c>
      <c r="AI120" s="342" t="s">
        <v>53</v>
      </c>
      <c r="AJ120" s="365" t="s">
        <v>290</v>
      </c>
      <c r="AK120" s="365" t="s">
        <v>291</v>
      </c>
      <c r="AL120" s="365" t="s">
        <v>292</v>
      </c>
      <c r="AM120" s="365" t="s">
        <v>41</v>
      </c>
      <c r="AN120" s="365" t="s">
        <v>42</v>
      </c>
      <c r="AO120" s="371" t="s">
        <v>49</v>
      </c>
      <c r="AQ120"/>
      <c r="AR120" s="372" t="s">
        <v>1412</v>
      </c>
      <c r="AS120" s="373" t="s">
        <v>1413</v>
      </c>
      <c r="AT120" s="374" t="s">
        <v>21</v>
      </c>
      <c r="AU120" s="375" t="s">
        <v>22</v>
      </c>
      <c r="AV120" s="375" t="s">
        <v>23</v>
      </c>
      <c r="AW120" s="375" t="s">
        <v>289</v>
      </c>
      <c r="AX120" s="375" t="s">
        <v>24</v>
      </c>
      <c r="AY120" s="375" t="s">
        <v>25</v>
      </c>
      <c r="AZ120" s="375" t="s">
        <v>26</v>
      </c>
      <c r="BA120" s="375" t="s">
        <v>27</v>
      </c>
      <c r="BB120" s="375" t="s">
        <v>28</v>
      </c>
      <c r="BC120" s="375" t="s">
        <v>29</v>
      </c>
      <c r="BD120" s="375" t="s">
        <v>30</v>
      </c>
      <c r="BE120" s="375" t="s">
        <v>31</v>
      </c>
      <c r="BF120" s="375" t="s">
        <v>32</v>
      </c>
      <c r="BG120" s="375" t="s">
        <v>33</v>
      </c>
      <c r="BH120" s="375" t="s">
        <v>34</v>
      </c>
      <c r="BI120" s="375" t="s">
        <v>35</v>
      </c>
      <c r="BJ120" s="375" t="s">
        <v>36</v>
      </c>
      <c r="BK120" s="375" t="s">
        <v>37</v>
      </c>
      <c r="BL120" s="375" t="s">
        <v>38</v>
      </c>
      <c r="BM120" s="375" t="s">
        <v>39</v>
      </c>
      <c r="BN120" s="375" t="s">
        <v>40</v>
      </c>
      <c r="BO120" s="375" t="s">
        <v>43</v>
      </c>
      <c r="BP120" s="375" t="s">
        <v>44</v>
      </c>
      <c r="BQ120" s="375" t="s">
        <v>45</v>
      </c>
      <c r="BR120" s="375" t="s">
        <v>46</v>
      </c>
      <c r="BS120" s="375" t="s">
        <v>47</v>
      </c>
      <c r="BT120" s="375" t="s">
        <v>48</v>
      </c>
      <c r="BU120" s="375" t="s">
        <v>50</v>
      </c>
      <c r="BV120" s="375" t="s">
        <v>51</v>
      </c>
      <c r="BW120" s="375" t="s">
        <v>52</v>
      </c>
      <c r="BX120" s="375" t="s">
        <v>53</v>
      </c>
      <c r="BY120" s="390" t="s">
        <v>290</v>
      </c>
      <c r="BZ120" s="390" t="s">
        <v>291</v>
      </c>
      <c r="CA120" s="390" t="s">
        <v>292</v>
      </c>
      <c r="CB120" s="390" t="s">
        <v>41</v>
      </c>
      <c r="CC120" s="390" t="s">
        <v>42</v>
      </c>
      <c r="CD120" s="394" t="s">
        <v>49</v>
      </c>
      <c r="CE120"/>
      <c r="CF120" s="372" t="s">
        <v>1412</v>
      </c>
      <c r="CG120" s="339" t="s">
        <v>1413</v>
      </c>
      <c r="CH120" s="339" t="s">
        <v>21</v>
      </c>
      <c r="CI120" s="395" t="s">
        <v>22</v>
      </c>
      <c r="CJ120" s="395" t="s">
        <v>23</v>
      </c>
      <c r="CK120" s="395" t="s">
        <v>289</v>
      </c>
      <c r="CL120" s="395" t="s">
        <v>24</v>
      </c>
      <c r="CM120" s="395" t="s">
        <v>25</v>
      </c>
      <c r="CN120" s="395" t="s">
        <v>26</v>
      </c>
      <c r="CO120" s="395" t="s">
        <v>27</v>
      </c>
      <c r="CP120" s="395" t="s">
        <v>28</v>
      </c>
      <c r="CQ120" s="395" t="s">
        <v>29</v>
      </c>
      <c r="CR120" s="395" t="s">
        <v>30</v>
      </c>
      <c r="CS120" s="395" t="s">
        <v>31</v>
      </c>
      <c r="CT120" s="395" t="s">
        <v>32</v>
      </c>
      <c r="CU120" s="395" t="s">
        <v>33</v>
      </c>
      <c r="CV120" s="395" t="s">
        <v>34</v>
      </c>
      <c r="CW120" s="395" t="s">
        <v>35</v>
      </c>
      <c r="CX120" s="395" t="s">
        <v>36</v>
      </c>
      <c r="CY120" s="395" t="s">
        <v>37</v>
      </c>
      <c r="CZ120" s="395" t="s">
        <v>38</v>
      </c>
      <c r="DA120" s="395" t="s">
        <v>39</v>
      </c>
      <c r="DB120" s="395" t="s">
        <v>40</v>
      </c>
      <c r="DC120" s="395" t="s">
        <v>43</v>
      </c>
      <c r="DD120" s="395" t="s">
        <v>44</v>
      </c>
      <c r="DE120" s="395" t="s">
        <v>45</v>
      </c>
      <c r="DF120" s="395" t="s">
        <v>46</v>
      </c>
      <c r="DG120" s="395" t="s">
        <v>47</v>
      </c>
      <c r="DH120" s="395" t="s">
        <v>48</v>
      </c>
      <c r="DI120" s="395" t="s">
        <v>50</v>
      </c>
      <c r="DJ120" s="395" t="s">
        <v>51</v>
      </c>
      <c r="DK120" s="395" t="s">
        <v>52</v>
      </c>
      <c r="DL120" s="395" t="s">
        <v>53</v>
      </c>
      <c r="DM120" s="413" t="s">
        <v>290</v>
      </c>
      <c r="DN120" s="413" t="s">
        <v>291</v>
      </c>
      <c r="DO120" s="413" t="s">
        <v>292</v>
      </c>
      <c r="DP120" s="413" t="s">
        <v>41</v>
      </c>
      <c r="DQ120" s="413" t="s">
        <v>42</v>
      </c>
      <c r="DR120" s="416" t="s">
        <v>49</v>
      </c>
      <c r="DS120"/>
      <c r="DT120" s="372" t="s">
        <v>1412</v>
      </c>
      <c r="DU120" s="373" t="s">
        <v>1413</v>
      </c>
      <c r="DV120" s="373" t="s">
        <v>192</v>
      </c>
      <c r="DW120" s="417" t="s">
        <v>21</v>
      </c>
      <c r="DX120" s="375" t="s">
        <v>22</v>
      </c>
      <c r="DY120" s="375" t="s">
        <v>23</v>
      </c>
      <c r="DZ120" s="375" t="s">
        <v>289</v>
      </c>
      <c r="EA120" s="375" t="s">
        <v>24</v>
      </c>
      <c r="EB120" s="375" t="s">
        <v>25</v>
      </c>
      <c r="EC120" s="375" t="s">
        <v>26</v>
      </c>
      <c r="ED120" s="375" t="s">
        <v>27</v>
      </c>
      <c r="EE120" s="375" t="s">
        <v>28</v>
      </c>
      <c r="EF120" s="375" t="s">
        <v>29</v>
      </c>
      <c r="EG120" s="375" t="s">
        <v>30</v>
      </c>
      <c r="EH120" s="375" t="s">
        <v>31</v>
      </c>
      <c r="EI120" s="375" t="s">
        <v>32</v>
      </c>
      <c r="EJ120" s="390" t="s">
        <v>33</v>
      </c>
      <c r="EK120" s="375" t="s">
        <v>34</v>
      </c>
      <c r="EL120" s="375" t="s">
        <v>35</v>
      </c>
      <c r="EM120" s="375" t="s">
        <v>36</v>
      </c>
      <c r="EN120" s="375" t="s">
        <v>37</v>
      </c>
      <c r="EO120" s="375" t="s">
        <v>38</v>
      </c>
      <c r="EP120" s="375" t="s">
        <v>39</v>
      </c>
      <c r="EQ120" s="375" t="s">
        <v>40</v>
      </c>
      <c r="ER120" s="375" t="s">
        <v>43</v>
      </c>
      <c r="ES120" s="375" t="s">
        <v>44</v>
      </c>
      <c r="ET120" s="375" t="s">
        <v>45</v>
      </c>
      <c r="EU120" s="375" t="s">
        <v>46</v>
      </c>
      <c r="EV120" s="375" t="s">
        <v>47</v>
      </c>
      <c r="EW120" s="375" t="s">
        <v>48</v>
      </c>
      <c r="EX120" s="375" t="s">
        <v>50</v>
      </c>
      <c r="EY120" s="375" t="s">
        <v>51</v>
      </c>
      <c r="EZ120" s="375" t="s">
        <v>52</v>
      </c>
      <c r="FA120" s="375" t="s">
        <v>53</v>
      </c>
      <c r="FB120" s="442" t="s">
        <v>290</v>
      </c>
      <c r="FC120" s="442" t="s">
        <v>291</v>
      </c>
      <c r="FD120" s="442" t="s">
        <v>292</v>
      </c>
      <c r="FE120" s="442" t="s">
        <v>41</v>
      </c>
      <c r="FF120" s="442" t="s">
        <v>42</v>
      </c>
      <c r="FG120" s="448" t="s">
        <v>49</v>
      </c>
      <c r="FH120"/>
      <c r="FI120" s="70"/>
      <c r="FJ120" s="449" t="s">
        <v>1382</v>
      </c>
      <c r="FK120" s="449" t="s">
        <v>1152</v>
      </c>
      <c r="FL120" s="450" t="s">
        <v>1414</v>
      </c>
      <c r="FM120" s="457" t="s">
        <v>21</v>
      </c>
      <c r="FN120" s="457" t="s">
        <v>22</v>
      </c>
      <c r="FO120" s="457" t="s">
        <v>23</v>
      </c>
      <c r="FP120" s="458" t="s">
        <v>289</v>
      </c>
      <c r="FQ120" s="457" t="s">
        <v>24</v>
      </c>
      <c r="FR120" s="457" t="s">
        <v>25</v>
      </c>
      <c r="FS120" s="457" t="s">
        <v>26</v>
      </c>
      <c r="FT120" s="457" t="s">
        <v>27</v>
      </c>
      <c r="FU120" s="457" t="s">
        <v>28</v>
      </c>
      <c r="FV120" s="457" t="s">
        <v>29</v>
      </c>
      <c r="FW120" s="457" t="s">
        <v>30</v>
      </c>
      <c r="FX120" s="457" t="s">
        <v>31</v>
      </c>
      <c r="FY120" s="457" t="s">
        <v>32</v>
      </c>
      <c r="FZ120" s="458" t="s">
        <v>33</v>
      </c>
      <c r="GA120" s="457" t="s">
        <v>34</v>
      </c>
      <c r="GB120" s="457" t="s">
        <v>35</v>
      </c>
      <c r="GC120" s="458" t="s">
        <v>36</v>
      </c>
      <c r="GD120" s="457" t="s">
        <v>37</v>
      </c>
      <c r="GE120" s="457" t="s">
        <v>38</v>
      </c>
      <c r="GF120" s="457" t="s">
        <v>39</v>
      </c>
      <c r="GG120" s="457" t="s">
        <v>40</v>
      </c>
      <c r="GH120" s="457" t="s">
        <v>43</v>
      </c>
      <c r="GI120" s="457" t="s">
        <v>44</v>
      </c>
      <c r="GJ120" s="458" t="s">
        <v>45</v>
      </c>
      <c r="GK120" s="457" t="s">
        <v>46</v>
      </c>
      <c r="GL120" s="457" t="s">
        <v>47</v>
      </c>
      <c r="GM120" s="457" t="s">
        <v>48</v>
      </c>
      <c r="GN120" s="457" t="s">
        <v>50</v>
      </c>
      <c r="GO120" s="457" t="s">
        <v>51</v>
      </c>
      <c r="GP120" s="457" t="s">
        <v>52</v>
      </c>
      <c r="GQ120" s="457" t="s">
        <v>53</v>
      </c>
      <c r="GR120" s="68"/>
      <c r="GS120" s="68"/>
      <c r="GT120" s="68"/>
      <c r="GU120" s="68"/>
      <c r="GV120" s="68"/>
      <c r="GW120" s="68"/>
      <c r="GX120" s="436"/>
      <c r="GY120" s="436"/>
      <c r="GZ120" s="436"/>
      <c r="HA120" s="436"/>
      <c r="HB120" s="436"/>
      <c r="HC120" s="436"/>
      <c r="HD120" s="436"/>
      <c r="HE120" s="436"/>
      <c r="HF120" s="436"/>
      <c r="HG120" s="436"/>
      <c r="HH120" s="436"/>
      <c r="HI120" s="436"/>
      <c r="HJ120" s="437"/>
      <c r="HK120" s="436"/>
      <c r="HL120" s="436"/>
      <c r="HM120" s="436"/>
      <c r="HN120" s="436"/>
      <c r="HO120" s="436"/>
      <c r="HP120" s="436"/>
      <c r="HQ120" s="436"/>
      <c r="HR120" s="436"/>
      <c r="HS120" s="436"/>
      <c r="HT120" s="436"/>
      <c r="HU120" s="436"/>
      <c r="HV120" s="436"/>
      <c r="HW120" s="436"/>
      <c r="HX120" s="436"/>
      <c r="HY120" s="436"/>
      <c r="HZ120" s="436"/>
      <c r="IA120" s="436"/>
      <c r="IB120" s="437"/>
      <c r="IC120" s="437"/>
      <c r="ID120" s="437"/>
      <c r="IE120" s="437"/>
      <c r="IF120" s="437"/>
      <c r="IG120" s="437"/>
      <c r="IH120" s="54"/>
    </row>
    <row r="121" s="20" customFormat="1" ht="18" spans="1:242">
      <c r="A121" s="324"/>
      <c r="B121" s="343" t="s">
        <v>1415</v>
      </c>
      <c r="C121" s="344" t="s">
        <v>1416</v>
      </c>
      <c r="D121" s="345">
        <f t="shared" ref="D121:D128" si="22">SUM(E121:AO121)</f>
        <v>10.4026390477046</v>
      </c>
      <c r="E121" s="346">
        <f t="shared" ref="E121:AI121" si="23">DW121*CH121*AT121</f>
        <v>0</v>
      </c>
      <c r="F121" s="347">
        <f t="shared" si="23"/>
        <v>2.40079544684908</v>
      </c>
      <c r="G121" s="347">
        <f t="shared" si="23"/>
        <v>0</v>
      </c>
      <c r="H121" s="347">
        <f t="shared" si="23"/>
        <v>0</v>
      </c>
      <c r="I121" s="347">
        <f t="shared" si="23"/>
        <v>0</v>
      </c>
      <c r="J121" s="347">
        <f t="shared" si="23"/>
        <v>0.37148539041222</v>
      </c>
      <c r="K121" s="347">
        <f t="shared" si="23"/>
        <v>0</v>
      </c>
      <c r="L121" s="347">
        <f t="shared" si="23"/>
        <v>0</v>
      </c>
      <c r="M121" s="347">
        <f t="shared" si="23"/>
        <v>0</v>
      </c>
      <c r="N121" s="347">
        <f t="shared" si="23"/>
        <v>0</v>
      </c>
      <c r="O121" s="347">
        <f t="shared" si="23"/>
        <v>0</v>
      </c>
      <c r="P121" s="347">
        <f t="shared" si="23"/>
        <v>0</v>
      </c>
      <c r="Q121" s="347">
        <f t="shared" si="23"/>
        <v>0</v>
      </c>
      <c r="R121" s="347">
        <f t="shared" si="23"/>
        <v>0</v>
      </c>
      <c r="S121" s="347">
        <f t="shared" si="23"/>
        <v>0</v>
      </c>
      <c r="T121" s="347">
        <f t="shared" si="23"/>
        <v>0</v>
      </c>
      <c r="U121" s="347">
        <f t="shared" si="23"/>
        <v>0</v>
      </c>
      <c r="V121" s="347">
        <f t="shared" si="23"/>
        <v>0.0362422321610138</v>
      </c>
      <c r="W121" s="347">
        <f t="shared" si="23"/>
        <v>0</v>
      </c>
      <c r="X121" s="347">
        <f t="shared" si="23"/>
        <v>0</v>
      </c>
      <c r="Y121" s="347">
        <f t="shared" si="23"/>
        <v>0</v>
      </c>
      <c r="Z121" s="347">
        <f t="shared" si="23"/>
        <v>0</v>
      </c>
      <c r="AA121" s="347">
        <f t="shared" si="23"/>
        <v>0</v>
      </c>
      <c r="AB121" s="347">
        <f t="shared" si="23"/>
        <v>0</v>
      </c>
      <c r="AC121" s="347">
        <f t="shared" si="23"/>
        <v>2.22400615168292</v>
      </c>
      <c r="AD121" s="347">
        <f t="shared" si="23"/>
        <v>0</v>
      </c>
      <c r="AE121" s="347">
        <f t="shared" si="23"/>
        <v>0.0143549942215797</v>
      </c>
      <c r="AF121" s="347">
        <f t="shared" si="23"/>
        <v>0</v>
      </c>
      <c r="AG121" s="347">
        <f t="shared" si="23"/>
        <v>0</v>
      </c>
      <c r="AH121" s="347">
        <f t="shared" si="23"/>
        <v>4.94872030329221</v>
      </c>
      <c r="AI121" s="347">
        <f t="shared" si="23"/>
        <v>0.407034529085542</v>
      </c>
      <c r="AJ121" s="366"/>
      <c r="AK121" s="366"/>
      <c r="AL121" s="366"/>
      <c r="AM121" s="366"/>
      <c r="AN121" s="366"/>
      <c r="AO121" s="376"/>
      <c r="AQ121"/>
      <c r="AR121" s="343" t="s">
        <v>1415</v>
      </c>
      <c r="AS121" s="377" t="s">
        <v>1416</v>
      </c>
      <c r="AT121" s="378">
        <v>1</v>
      </c>
      <c r="AU121" s="16">
        <v>1</v>
      </c>
      <c r="AV121" s="16">
        <v>1</v>
      </c>
      <c r="AW121" s="16">
        <v>1</v>
      </c>
      <c r="AX121" s="16">
        <v>1</v>
      </c>
      <c r="AY121" s="16">
        <v>1</v>
      </c>
      <c r="AZ121" s="16">
        <v>1</v>
      </c>
      <c r="BA121" s="16">
        <v>1</v>
      </c>
      <c r="BB121" s="16">
        <v>1</v>
      </c>
      <c r="BC121" s="16">
        <v>1</v>
      </c>
      <c r="BD121" s="16">
        <v>1</v>
      </c>
      <c r="BE121" s="16">
        <v>1</v>
      </c>
      <c r="BF121" s="16">
        <v>1</v>
      </c>
      <c r="BG121" s="16">
        <v>1</v>
      </c>
      <c r="BH121" s="16">
        <v>1</v>
      </c>
      <c r="BI121" s="16">
        <v>1</v>
      </c>
      <c r="BJ121" s="16">
        <v>1</v>
      </c>
      <c r="BK121" s="16">
        <v>1</v>
      </c>
      <c r="BL121" s="16">
        <v>1</v>
      </c>
      <c r="BM121" s="16">
        <v>1</v>
      </c>
      <c r="BN121" s="16">
        <v>1</v>
      </c>
      <c r="BO121" s="16">
        <v>1</v>
      </c>
      <c r="BP121" s="16">
        <v>1</v>
      </c>
      <c r="BQ121" s="16">
        <v>1</v>
      </c>
      <c r="BR121" s="16">
        <v>1</v>
      </c>
      <c r="BS121" s="16">
        <v>1</v>
      </c>
      <c r="BT121" s="16">
        <v>1</v>
      </c>
      <c r="BU121" s="16">
        <v>1</v>
      </c>
      <c r="BV121" s="16">
        <v>1</v>
      </c>
      <c r="BW121" s="16">
        <v>1</v>
      </c>
      <c r="BX121" s="16">
        <v>1</v>
      </c>
      <c r="BY121" s="391"/>
      <c r="BZ121" s="391"/>
      <c r="CA121" s="391"/>
      <c r="CB121" s="391"/>
      <c r="CC121" s="391"/>
      <c r="CD121" s="396"/>
      <c r="CE121"/>
      <c r="CF121" s="343" t="s">
        <v>1415</v>
      </c>
      <c r="CG121" s="397" t="s">
        <v>1416</v>
      </c>
      <c r="CH121" s="398">
        <f>IF(DW121=0,0,IF(SUM('Aggregated Balance-IND_2005'!G107:G108)=0,0,SUM('Aggregated Balance-IND_2010'!G107:G108)/SUM('Aggregated Balance-IND_2005'!G107:G108)))</f>
        <v>0</v>
      </c>
      <c r="CI121" s="399">
        <f>IF(DX121=0,0,IF(SUM('Aggregated Balance-IND_2005'!H107:H108)=0,0,SUM('Aggregated Balance-IND_2010'!H107:H108)/SUM('Aggregated Balance-IND_2005'!H107:H108)))</f>
        <v>1.47632068885269</v>
      </c>
      <c r="CJ121" s="399">
        <f>IF(DY121=0,0,IF(SUM('Aggregated Balance-IND_2005'!I107:I108)=0,0,SUM('Aggregated Balance-IND_2010'!I107:I108)/SUM('Aggregated Balance-IND_2005'!I107:I108)))</f>
        <v>0</v>
      </c>
      <c r="CK121" s="410">
        <v>1</v>
      </c>
      <c r="CL121" s="399">
        <f>IF(EA121=0,0,IF(SUM('Aggregated Balance-IND_2005'!K107:K108)=0,0,SUM('Aggregated Balance-IND_2010'!K107:K108)/SUM('Aggregated Balance-IND_2005'!K107:K108)))</f>
        <v>0</v>
      </c>
      <c r="CM121" s="399">
        <f>IF(EB121=0,0,IF(SUM('Aggregated Balance-IND_2005'!L107:L108)=0,0,SUM('Aggregated Balance-IND_2010'!L107:L108)/SUM('Aggregated Balance-IND_2005'!L107:L108)))</f>
        <v>0.380794867939658</v>
      </c>
      <c r="CN121" s="399">
        <f>IF(EC121=0,0,IF(SUM('Aggregated Balance-IND_2005'!M107:M108)=0,0,SUM('Aggregated Balance-IND_2010'!M107:M108)/SUM('Aggregated Balance-IND_2005'!M107:M108)))</f>
        <v>0</v>
      </c>
      <c r="CO121" s="399">
        <f>IF(ED121=0,0,IF(SUM('Aggregated Balance-IND_2005'!N107:N108)=0,0,SUM('Aggregated Balance-IND_2010'!N107:N108)/SUM('Aggregated Balance-IND_2005'!N107:N108)))</f>
        <v>0</v>
      </c>
      <c r="CP121" s="399">
        <f>IF(EE121=0,0,IF(SUM('Aggregated Balance-IND_2005'!O107:O108)=0,0,SUM('Aggregated Balance-IND_2010'!O107:O108)/SUM('Aggregated Balance-IND_2005'!O107:O108)))</f>
        <v>0</v>
      </c>
      <c r="CQ121" s="399">
        <f>IF(EF121=0,0,IF(SUM('Aggregated Balance-IND_2005'!P107:P108)=0,0,SUM('Aggregated Balance-IND_2010'!P107:P108)/SUM('Aggregated Balance-IND_2005'!P107:P108)))</f>
        <v>0</v>
      </c>
      <c r="CR121" s="399">
        <f>IF(EG121=0,0,IF(SUM('Aggregated Balance-IND_2005'!Q107:Q108)=0,0,SUM('Aggregated Balance-IND_2010'!Q107:Q108)/SUM('Aggregated Balance-IND_2005'!Q107:Q108)))</f>
        <v>0</v>
      </c>
      <c r="CS121" s="399">
        <f>IF(EH121=0,0,IF(SUM('Aggregated Balance-IND_2005'!R107:R108)=0,0,SUM('Aggregated Balance-IND_2010'!R107:R108)/SUM('Aggregated Balance-IND_2005'!R107:R108)))</f>
        <v>0</v>
      </c>
      <c r="CT121" s="399">
        <f>IF(EI121=0,0,IF(SUM('Aggregated Balance-IND_2005'!S107:S108)=0,0,SUM('Aggregated Balance-IND_2010'!S107:S108)/SUM('Aggregated Balance-IND_2005'!S107:S108)))</f>
        <v>0</v>
      </c>
      <c r="CU121" s="399">
        <f>IF(EJ121=0,0,IF(SUM('Aggregated Balance-IND_2005'!T107:T108)=0,0,SUM('Aggregated Balance-IND_2010'!T107:T108)/SUM('Aggregated Balance-IND_2005'!T107:T108)))</f>
        <v>0</v>
      </c>
      <c r="CV121" s="399">
        <f>IF(EK121=0,0,IF(SUM('Aggregated Balance-IND_2005'!U107:U108)=0,0,SUM('Aggregated Balance-IND_2010'!U107:U108)/SUM('Aggregated Balance-IND_2005'!U107:U108)))</f>
        <v>0</v>
      </c>
      <c r="CW121" s="399">
        <f>IF(EL121=0,0,IF(SUM('Aggregated Balance-IND_2005'!V107:V108)=0,0,SUM('Aggregated Balance-IND_2010'!V107:V108)/SUM('Aggregated Balance-IND_2005'!V107:V108)))</f>
        <v>0</v>
      </c>
      <c r="CX121" s="399">
        <f>IF(EM121=0,0,IF(SUM('Aggregated Balance-IND_2005'!W107:W108)=0,0,SUM('Aggregated Balance-IND_2010'!W107:W108)/SUM('Aggregated Balance-IND_2005'!W107:W108)))</f>
        <v>0</v>
      </c>
      <c r="CY121" s="399">
        <f>IF(EN121=0,0,IF(SUM('Aggregated Balance-IND_2005'!X107:X108)=0,0,SUM('Aggregated Balance-IND_2010'!X107:X108)/SUM('Aggregated Balance-IND_2005'!X107:X108)))</f>
        <v>0.869477506556385</v>
      </c>
      <c r="CZ121" s="399">
        <f>IF(EO121=0,0,IF(SUM('Aggregated Balance-IND_2005'!Y107:Y108)=0,0,SUM('Aggregated Balance-IND_2010'!Y107:Y108)/SUM('Aggregated Balance-IND_2005'!Y107:Y108)))</f>
        <v>0</v>
      </c>
      <c r="DA121" s="399">
        <f>IF(EP121=0,0,IF(SUM('Aggregated Balance-IND_2005'!Z107:Z108)=0,0,SUM('Aggregated Balance-IND_2010'!Z107:Z108)/SUM('Aggregated Balance-IND_2005'!Z107:Z108)))</f>
        <v>0</v>
      </c>
      <c r="DB121" s="399">
        <f>IF(EQ121=0,0,IF(SUM('Aggregated Balance-IND_2005'!AA107:AA108)=0,0,SUM('Aggregated Balance-IND_2010'!AA107:AA108)/SUM('Aggregated Balance-IND_2005'!AA107:AA108)))</f>
        <v>0</v>
      </c>
      <c r="DC121" s="399">
        <f>IF(ER121=0,0,IF(SUM('Aggregated Balance-IND_2005'!AB107:AB108)=0,0,SUM('Aggregated Balance-IND_2010'!AB107:AB108)/SUM('Aggregated Balance-IND_2005'!AB107:AB108)))</f>
        <v>0</v>
      </c>
      <c r="DD121" s="399">
        <f>IF(ES121=0,0,IF(SUM('Aggregated Balance-IND_2005'!AC107:AC108)=0,0,SUM('Aggregated Balance-IND_2010'!AC107:AC108)/SUM('Aggregated Balance-IND_2005'!AC107:AC108)))</f>
        <v>0</v>
      </c>
      <c r="DE121" s="399">
        <f>IF(ET121=0,0,IF(SUM('Aggregated Balance-IND_2005'!AD107:AD108)=0,0,SUM('Aggregated Balance-IND_2010'!AD107:AD108)/SUM('Aggregated Balance-IND_2005'!AD107:AD108)))</f>
        <v>0</v>
      </c>
      <c r="DF121" s="399">
        <f>IF(EU121=0,0,IF(SUM('Aggregated Balance-IND_2005'!AE107:AE108)=0,0,SUM('Aggregated Balance-IND_2010'!AE107:AE108)/SUM('Aggregated Balance-IND_2005'!AE107:AE108)))</f>
        <v>0.351788382107391</v>
      </c>
      <c r="DG121" s="399">
        <f>IF(EV121=0,0,IF(SUM('Aggregated Balance-IND_2005'!AF107:AF108)=0,0,SUM('Aggregated Balance-IND_2010'!AF107:AF108)/SUM('Aggregated Balance-IND_2005'!AF107:AF108)))</f>
        <v>0</v>
      </c>
      <c r="DH121" s="399">
        <f>IF(EW121=0,0,IF(SUM('Aggregated Balance-IND_2005'!AG107:AG108)=0,0,SUM('Aggregated Balance-IND_2010'!AG107:AG108)/SUM('Aggregated Balance-IND_2005'!AG107:AG108)))</f>
        <v>0.422773146116718</v>
      </c>
      <c r="DI121" s="399">
        <f>IF(EX121=0,0,IF(SUM('Aggregated Balance-IND_2005'!AH107:AH108)=0,0,SUM('Aggregated Balance-IND_2010'!AH107:AH108)/SUM('Aggregated Balance-IND_2005'!AH107:AH108)))</f>
        <v>0</v>
      </c>
      <c r="DJ121" s="399">
        <f>IF(EY121=0,0,IF(SUM('Aggregated Balance-IND_2005'!AI107:AI108)=0,0,SUM('Aggregated Balance-IND_2010'!AI107:AI108)/SUM('Aggregated Balance-IND_2005'!AI107:AI108)))</f>
        <v>0</v>
      </c>
      <c r="DK121" s="399">
        <f>IF(EZ121=0,0,IF(SUM('Aggregated Balance-IND_2005'!AJ107:AJ108)=0,0,SUM('Aggregated Balance-IND_2010'!AJ107:AJ108)/SUM('Aggregated Balance-IND_2005'!AJ107:AJ108)))</f>
        <v>0.822990187639869</v>
      </c>
      <c r="DL121" s="399">
        <f>IF(FA121=0,0,IF(SUM('Aggregated Balance-IND_2005'!AK107:AK108)=0,0,SUM('Aggregated Balance-IND_2010'!AK107:AK108)/SUM('Aggregated Balance-IND_2005'!AK107:AK108)))</f>
        <v>0.93380931595685</v>
      </c>
      <c r="DM121" s="399">
        <f>IF(FB121=0,0,IF(SUM('Aggregated Balance-IND_2005'!AL107:AL108)=0,0,SUM('Aggregated Balance-IND_2010'!AL107:AL108)/SUM('Aggregated Balance-IND_2005'!AL107:AL108)))</f>
        <v>0</v>
      </c>
      <c r="DN121" s="399">
        <f>IF(FC121=0,0,IF(SUM('Aggregated Balance-IND_2005'!AM107:AM108)=0,0,SUM('Aggregated Balance-IND_2010'!AM107:AM108)/SUM('Aggregated Balance-IND_2005'!AM107:AM108)))</f>
        <v>0</v>
      </c>
      <c r="DO121" s="399">
        <f>IF(FD121=0,0,IF(SUM('Aggregated Balance-IND_2005'!AN107:AN108)=0,0,SUM('Aggregated Balance-IND_2010'!AN107:AN108)/SUM('Aggregated Balance-IND_2005'!AN107:AN108)))</f>
        <v>0</v>
      </c>
      <c r="DP121" s="399">
        <f>IF(FE121=0,0,IF(SUM('Aggregated Balance-IND_2005'!AO107:AO108)=0,0,SUM('Aggregated Balance-IND_2010'!AO107:AO108)/SUM('Aggregated Balance-IND_2005'!AO107:AO108)))</f>
        <v>0</v>
      </c>
      <c r="DQ121" s="399">
        <f>IF(FF121=0,0,IF(SUM('Aggregated Balance-IND_2005'!AP107:AP108)=0,0,SUM('Aggregated Balance-IND_2010'!AP107:AP108)/SUM('Aggregated Balance-IND_2005'!AP107:AP108)))</f>
        <v>0</v>
      </c>
      <c r="DR121" s="418">
        <f>IF(FG121=0,0,IF(SUM('Aggregated Balance-IND_2005'!AQ107:AQ108)=0,0,SUM('Aggregated Balance-IND_2010'!AQ107:AQ108)/SUM('Aggregated Balance-IND_2005'!AQ107:AQ108)))</f>
        <v>0</v>
      </c>
      <c r="DS121"/>
      <c r="DT121" s="343" t="s">
        <v>1415</v>
      </c>
      <c r="DU121" s="419" t="s">
        <v>1416</v>
      </c>
      <c r="DV121" s="420">
        <f>SUM(DW121:FA121)</f>
        <v>16.4493752158472</v>
      </c>
      <c r="DW121" s="421">
        <v>0</v>
      </c>
      <c r="DX121" s="422">
        <v>1.62620185775141</v>
      </c>
      <c r="DY121" s="422">
        <v>1.001</v>
      </c>
      <c r="DZ121" s="422">
        <v>0</v>
      </c>
      <c r="EA121" s="422">
        <v>0</v>
      </c>
      <c r="EB121" s="422">
        <v>0.975552513147541</v>
      </c>
      <c r="EC121" s="422">
        <v>0</v>
      </c>
      <c r="ED121" s="422">
        <v>0</v>
      </c>
      <c r="EE121" s="422">
        <v>0</v>
      </c>
      <c r="EF121" s="422">
        <v>0</v>
      </c>
      <c r="EG121" s="422">
        <v>0</v>
      </c>
      <c r="EH121" s="422">
        <v>0</v>
      </c>
      <c r="EI121" s="422">
        <v>0</v>
      </c>
      <c r="EJ121" s="422">
        <v>0</v>
      </c>
      <c r="EK121" s="422">
        <v>0</v>
      </c>
      <c r="EL121" s="422">
        <v>0</v>
      </c>
      <c r="EM121" s="422">
        <v>0</v>
      </c>
      <c r="EN121" s="438">
        <v>0.0416827714204514</v>
      </c>
      <c r="EO121" s="422">
        <v>0</v>
      </c>
      <c r="EP121" s="422">
        <v>0</v>
      </c>
      <c r="EQ121" s="422">
        <v>0</v>
      </c>
      <c r="ER121" s="422">
        <v>0</v>
      </c>
      <c r="ES121" s="422">
        <v>0</v>
      </c>
      <c r="ET121" s="422">
        <v>0</v>
      </c>
      <c r="EU121" s="422">
        <v>6.322</v>
      </c>
      <c r="EV121" s="422">
        <v>0</v>
      </c>
      <c r="EW121" s="422">
        <v>0.0339543661971771</v>
      </c>
      <c r="EX121" s="422">
        <v>0</v>
      </c>
      <c r="EY121" s="422">
        <v>0</v>
      </c>
      <c r="EZ121" s="422">
        <v>6.01309757712168</v>
      </c>
      <c r="FA121" s="422">
        <v>0.435886130208997</v>
      </c>
      <c r="FB121" s="443"/>
      <c r="FC121" s="443"/>
      <c r="FD121" s="443"/>
      <c r="FE121" s="443"/>
      <c r="FF121" s="443"/>
      <c r="FG121" s="451"/>
      <c r="FH121" s="452"/>
      <c r="FI121" s="58"/>
      <c r="FJ121" s="20" t="s">
        <v>1384</v>
      </c>
      <c r="FK121"/>
      <c r="FL121" s="20" t="s">
        <v>1395</v>
      </c>
      <c r="FM121" s="256">
        <v>0.54587429930234</v>
      </c>
      <c r="FN121" s="256">
        <v>0.328263025204638</v>
      </c>
      <c r="FO121" s="256">
        <v>0.701153437438771</v>
      </c>
      <c r="FP121" s="256">
        <v>0.9</v>
      </c>
      <c r="FQ121" s="256">
        <v>0</v>
      </c>
      <c r="FR121" s="256">
        <v>0.777514013817136</v>
      </c>
      <c r="FS121" s="256">
        <v>0.339654517576727</v>
      </c>
      <c r="FT121" s="256">
        <v>0.566723933379767</v>
      </c>
      <c r="FU121" s="256">
        <v>0.489820386045772</v>
      </c>
      <c r="FV121" s="256">
        <v>0.49780596610463</v>
      </c>
      <c r="FW121" s="256">
        <v>0.9</v>
      </c>
      <c r="FX121" s="256">
        <v>0.52985362688501</v>
      </c>
      <c r="FY121" s="256">
        <v>0.450265785293066</v>
      </c>
      <c r="FZ121" s="256">
        <v>0</v>
      </c>
      <c r="GA121" s="256">
        <v>0.346453027606668</v>
      </c>
      <c r="GB121" s="256">
        <v>0.564210706677188</v>
      </c>
      <c r="GC121" s="256">
        <v>0</v>
      </c>
      <c r="GD121" s="256">
        <v>0.71469206074653</v>
      </c>
      <c r="GE121" s="256">
        <v>0.9</v>
      </c>
      <c r="GF121" s="256">
        <v>0.419319817512015</v>
      </c>
      <c r="GG121" s="256">
        <v>0.451019593189957</v>
      </c>
      <c r="GH121" s="256">
        <v>0</v>
      </c>
      <c r="GI121" s="256">
        <v>0.878766452302259</v>
      </c>
      <c r="GJ121" s="256">
        <v>0</v>
      </c>
      <c r="GK121" s="256">
        <v>0.451807624435183</v>
      </c>
      <c r="GL121" s="256">
        <v>0.9</v>
      </c>
      <c r="GM121" s="256">
        <v>0.9</v>
      </c>
      <c r="GN121" s="256">
        <v>0.567493449730147</v>
      </c>
      <c r="GO121" s="256">
        <v>0.527274610961921</v>
      </c>
      <c r="GP121" s="256">
        <v>0.557317486713072</v>
      </c>
      <c r="GQ121" s="256">
        <v>0.826908623100432</v>
      </c>
      <c r="GR121" s="58"/>
      <c r="GS121" s="58"/>
      <c r="GT121" s="58"/>
      <c r="GU121" s="58"/>
      <c r="GV121" s="58"/>
      <c r="GW121" s="58"/>
      <c r="GX121" s="461"/>
      <c r="GY121" s="461"/>
      <c r="GZ121" s="461"/>
      <c r="HA121" s="461"/>
      <c r="HB121" s="461"/>
      <c r="HC121" s="461"/>
      <c r="HD121" s="461"/>
      <c r="HE121" s="461"/>
      <c r="HF121" s="461"/>
      <c r="HG121" s="461"/>
      <c r="HH121" s="461"/>
      <c r="HI121" s="461"/>
      <c r="HJ121" s="461"/>
      <c r="HK121" s="461"/>
      <c r="HL121" s="461"/>
      <c r="HM121" s="461"/>
      <c r="HN121" s="461"/>
      <c r="HO121" s="461"/>
      <c r="HP121" s="461"/>
      <c r="HQ121" s="461"/>
      <c r="HR121" s="461"/>
      <c r="HS121" s="461"/>
      <c r="HT121" s="461"/>
      <c r="HU121" s="461"/>
      <c r="HV121" s="461"/>
      <c r="HW121" s="461"/>
      <c r="HX121" s="461"/>
      <c r="HY121" s="461"/>
      <c r="HZ121" s="461"/>
      <c r="IA121" s="461"/>
      <c r="IB121" s="148"/>
      <c r="IC121" s="148"/>
      <c r="ID121" s="148"/>
      <c r="IE121" s="148"/>
      <c r="IF121" s="148"/>
      <c r="IG121" s="148"/>
      <c r="IH121" s="54"/>
    </row>
    <row r="122" s="20" customFormat="1" ht="18" spans="1:242">
      <c r="A122" s="324"/>
      <c r="B122" s="348"/>
      <c r="C122" s="349" t="s">
        <v>1417</v>
      </c>
      <c r="D122" s="350">
        <f t="shared" si="22"/>
        <v>0</v>
      </c>
      <c r="E122" s="351"/>
      <c r="F122" s="352"/>
      <c r="G122" s="352"/>
      <c r="H122" s="352"/>
      <c r="I122" s="352"/>
      <c r="J122" s="352"/>
      <c r="K122" s="352"/>
      <c r="L122" s="352"/>
      <c r="M122" s="352"/>
      <c r="N122" s="352"/>
      <c r="O122" s="352"/>
      <c r="P122" s="352"/>
      <c r="Q122" s="352"/>
      <c r="R122" s="352"/>
      <c r="S122" s="352"/>
      <c r="T122" s="352"/>
      <c r="U122" s="352"/>
      <c r="V122" s="352"/>
      <c r="W122" s="352"/>
      <c r="X122" s="352"/>
      <c r="Y122" s="352"/>
      <c r="Z122" s="352"/>
      <c r="AA122" s="352"/>
      <c r="AB122" s="352"/>
      <c r="AC122" s="352"/>
      <c r="AD122" s="352"/>
      <c r="AE122" s="352"/>
      <c r="AF122" s="352"/>
      <c r="AG122" s="352"/>
      <c r="AH122" s="352"/>
      <c r="AI122" s="352"/>
      <c r="AJ122" s="367"/>
      <c r="AK122" s="367"/>
      <c r="AL122" s="367"/>
      <c r="AM122" s="367"/>
      <c r="AN122" s="367"/>
      <c r="AO122" s="379"/>
      <c r="AQ122"/>
      <c r="AR122" s="348"/>
      <c r="AS122" s="380" t="s">
        <v>1417</v>
      </c>
      <c r="AT122" s="378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400"/>
      <c r="CE122"/>
      <c r="CF122" s="348"/>
      <c r="CG122" s="348" t="s">
        <v>1417</v>
      </c>
      <c r="CH122" s="401"/>
      <c r="CI122" s="402"/>
      <c r="CJ122" s="402"/>
      <c r="CK122" s="411"/>
      <c r="CL122" s="402"/>
      <c r="CM122" s="402"/>
      <c r="CN122" s="402"/>
      <c r="CO122" s="402"/>
      <c r="CP122" s="402"/>
      <c r="CQ122" s="402"/>
      <c r="CR122" s="402"/>
      <c r="CS122" s="402"/>
      <c r="CT122" s="402"/>
      <c r="CU122" s="402"/>
      <c r="CV122" s="402"/>
      <c r="CW122" s="402"/>
      <c r="CX122" s="402"/>
      <c r="CY122" s="402"/>
      <c r="CZ122" s="402"/>
      <c r="DA122" s="402"/>
      <c r="DB122" s="402"/>
      <c r="DC122" s="402"/>
      <c r="DD122" s="402"/>
      <c r="DE122" s="402"/>
      <c r="DF122" s="402"/>
      <c r="DG122" s="402"/>
      <c r="DH122" s="402"/>
      <c r="DI122" s="402"/>
      <c r="DJ122" s="402"/>
      <c r="DK122" s="402"/>
      <c r="DL122" s="402"/>
      <c r="DM122" s="402"/>
      <c r="DN122" s="402"/>
      <c r="DO122" s="402"/>
      <c r="DP122" s="402"/>
      <c r="DQ122" s="402"/>
      <c r="DR122" s="423"/>
      <c r="DS122"/>
      <c r="DT122" s="348"/>
      <c r="DU122" s="424" t="s">
        <v>1417</v>
      </c>
      <c r="DV122" s="424"/>
      <c r="DW122" s="425"/>
      <c r="DX122" s="426"/>
      <c r="DY122" s="426"/>
      <c r="DZ122" s="426"/>
      <c r="EA122" s="426"/>
      <c r="EB122" s="426"/>
      <c r="EC122" s="426"/>
      <c r="ED122" s="426"/>
      <c r="EE122" s="426"/>
      <c r="EF122" s="426"/>
      <c r="EG122" s="426"/>
      <c r="EH122" s="426"/>
      <c r="EI122" s="426"/>
      <c r="EJ122" s="426"/>
      <c r="EK122" s="426"/>
      <c r="EL122" s="426"/>
      <c r="EM122" s="426"/>
      <c r="EN122" s="439"/>
      <c r="EO122" s="426"/>
      <c r="EP122" s="426"/>
      <c r="EQ122" s="426"/>
      <c r="ER122" s="426"/>
      <c r="ES122" s="426"/>
      <c r="ET122" s="426"/>
      <c r="EU122" s="426"/>
      <c r="EV122" s="426"/>
      <c r="EW122" s="426"/>
      <c r="EX122" s="426"/>
      <c r="EY122" s="426"/>
      <c r="EZ122" s="426"/>
      <c r="FA122" s="426"/>
      <c r="FB122" s="444"/>
      <c r="FC122" s="444"/>
      <c r="FD122" s="444"/>
      <c r="FE122" s="444"/>
      <c r="FF122" s="444"/>
      <c r="FG122" s="453"/>
      <c r="FH122"/>
      <c r="FI122" s="58"/>
      <c r="FJ122" s="20" t="s">
        <v>1385</v>
      </c>
      <c r="FK122" t="s">
        <v>1386</v>
      </c>
      <c r="FL122" s="20" t="s">
        <v>1395</v>
      </c>
      <c r="FM122" s="459">
        <f t="shared" ref="FM122:FZ122" si="24">IF(DW181=0,0,(DW170+DW180)/DW181)</f>
        <v>3.18854020141175</v>
      </c>
      <c r="FN122" s="459">
        <f t="shared" si="24"/>
        <v>3.22673589313238</v>
      </c>
      <c r="FO122" s="459">
        <f t="shared" si="24"/>
        <v>3.04197141750537</v>
      </c>
      <c r="FP122" s="459">
        <f t="shared" si="24"/>
        <v>3.45538539229086</v>
      </c>
      <c r="FQ122" s="459">
        <f t="shared" si="24"/>
        <v>0</v>
      </c>
      <c r="FR122" s="459">
        <f t="shared" si="24"/>
        <v>1.75671007428112</v>
      </c>
      <c r="FS122" s="459">
        <f t="shared" si="24"/>
        <v>3.48112380343371</v>
      </c>
      <c r="FT122" s="459">
        <f t="shared" si="24"/>
        <v>2.79005005404381</v>
      </c>
      <c r="FU122" s="459">
        <f t="shared" si="24"/>
        <v>4.10052733264131</v>
      </c>
      <c r="FV122" s="459">
        <f t="shared" si="24"/>
        <v>2.47517730496454</v>
      </c>
      <c r="FW122" s="459">
        <f t="shared" si="24"/>
        <v>1.32025394305163</v>
      </c>
      <c r="FX122" s="459">
        <f t="shared" si="24"/>
        <v>4.29142657468629</v>
      </c>
      <c r="FY122" s="459">
        <f t="shared" si="24"/>
        <v>4.31937784850176</v>
      </c>
      <c r="FZ122" s="459">
        <f t="shared" si="24"/>
        <v>0</v>
      </c>
      <c r="GA122" s="459">
        <f t="shared" ref="GA122:GQ122" si="25">IF(EK181=0,0,(EK170+EK180)/EK181)</f>
        <v>6.11588687996344</v>
      </c>
      <c r="GB122" s="459">
        <f t="shared" si="25"/>
        <v>2.40398769668493</v>
      </c>
      <c r="GC122" s="459">
        <f t="shared" si="25"/>
        <v>0</v>
      </c>
      <c r="GD122" s="459">
        <f t="shared" si="25"/>
        <v>2.1465856114093</v>
      </c>
      <c r="GE122" s="459">
        <f t="shared" si="25"/>
        <v>13.4126984126984</v>
      </c>
      <c r="GF122" s="459">
        <f t="shared" si="25"/>
        <v>2.00309491059147</v>
      </c>
      <c r="GG122" s="459">
        <f t="shared" si="25"/>
        <v>4.71014492753623</v>
      </c>
      <c r="GH122" s="459">
        <f t="shared" si="25"/>
        <v>0</v>
      </c>
      <c r="GI122" s="459">
        <f t="shared" si="25"/>
        <v>3.20818240206896</v>
      </c>
      <c r="GJ122" s="459">
        <f t="shared" si="25"/>
        <v>0</v>
      </c>
      <c r="GK122" s="459">
        <f t="shared" si="25"/>
        <v>6.08280300424263</v>
      </c>
      <c r="GL122" s="459">
        <f t="shared" si="25"/>
        <v>2.24778035383957</v>
      </c>
      <c r="GM122" s="459">
        <f t="shared" si="25"/>
        <v>2.76468115942029</v>
      </c>
      <c r="GN122" s="459">
        <f t="shared" si="25"/>
        <v>4.00005110906675</v>
      </c>
      <c r="GO122" s="459">
        <f t="shared" si="25"/>
        <v>7.52119305342273</v>
      </c>
      <c r="GP122" s="459">
        <f t="shared" si="25"/>
        <v>0.298924731182796</v>
      </c>
      <c r="GQ122" s="459">
        <f t="shared" si="25"/>
        <v>1.22873917487521</v>
      </c>
      <c r="GR122" s="58"/>
      <c r="GS122" s="58"/>
      <c r="GT122" s="58"/>
      <c r="GU122" s="58"/>
      <c r="GV122" s="58"/>
      <c r="GW122" s="58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48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48"/>
      <c r="IC122" s="148"/>
      <c r="ID122" s="148"/>
      <c r="IE122" s="148"/>
      <c r="IF122" s="148"/>
      <c r="IG122" s="148"/>
      <c r="IH122" s="54"/>
    </row>
    <row r="123" s="20" customFormat="1" ht="18" spans="1:242">
      <c r="A123" s="324"/>
      <c r="B123" s="348"/>
      <c r="C123" s="349" t="s">
        <v>604</v>
      </c>
      <c r="D123" s="350">
        <f t="shared" si="22"/>
        <v>0</v>
      </c>
      <c r="E123" s="351"/>
      <c r="F123" s="352"/>
      <c r="G123" s="352"/>
      <c r="H123" s="352"/>
      <c r="I123" s="352"/>
      <c r="J123" s="352"/>
      <c r="K123" s="352"/>
      <c r="L123" s="352"/>
      <c r="M123" s="352"/>
      <c r="N123" s="352"/>
      <c r="O123" s="352"/>
      <c r="P123" s="352"/>
      <c r="Q123" s="352"/>
      <c r="R123" s="352"/>
      <c r="S123" s="352"/>
      <c r="T123" s="352"/>
      <c r="U123" s="352"/>
      <c r="V123" s="352"/>
      <c r="W123" s="352"/>
      <c r="X123" s="352"/>
      <c r="Y123" s="352"/>
      <c r="Z123" s="352"/>
      <c r="AA123" s="352"/>
      <c r="AB123" s="352"/>
      <c r="AC123" s="352"/>
      <c r="AD123" s="352"/>
      <c r="AE123" s="352"/>
      <c r="AF123" s="352"/>
      <c r="AG123" s="352"/>
      <c r="AH123" s="352"/>
      <c r="AI123" s="352"/>
      <c r="AJ123" s="367"/>
      <c r="AK123" s="367"/>
      <c r="AL123" s="367"/>
      <c r="AM123" s="367"/>
      <c r="AN123" s="367"/>
      <c r="AO123" s="379"/>
      <c r="AQ123"/>
      <c r="AR123" s="348"/>
      <c r="AS123" s="380" t="s">
        <v>604</v>
      </c>
      <c r="AT123" s="378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400"/>
      <c r="CE123"/>
      <c r="CF123" s="348"/>
      <c r="CG123" s="348" t="s">
        <v>604</v>
      </c>
      <c r="CH123" s="401"/>
      <c r="CI123" s="402"/>
      <c r="CJ123" s="402"/>
      <c r="CK123" s="411"/>
      <c r="CL123" s="402"/>
      <c r="CM123" s="402"/>
      <c r="CN123" s="402"/>
      <c r="CO123" s="402"/>
      <c r="CP123" s="402"/>
      <c r="CQ123" s="402"/>
      <c r="CR123" s="402"/>
      <c r="CS123" s="402"/>
      <c r="CT123" s="402"/>
      <c r="CU123" s="402"/>
      <c r="CV123" s="402"/>
      <c r="CW123" s="402"/>
      <c r="CX123" s="402"/>
      <c r="CY123" s="402"/>
      <c r="CZ123" s="402"/>
      <c r="DA123" s="402"/>
      <c r="DB123" s="402"/>
      <c r="DC123" s="402"/>
      <c r="DD123" s="402"/>
      <c r="DE123" s="402"/>
      <c r="DF123" s="402"/>
      <c r="DG123" s="402"/>
      <c r="DH123" s="402"/>
      <c r="DI123" s="402"/>
      <c r="DJ123" s="402"/>
      <c r="DK123" s="402"/>
      <c r="DL123" s="402"/>
      <c r="DM123" s="402"/>
      <c r="DN123" s="402"/>
      <c r="DO123" s="402"/>
      <c r="DP123" s="402"/>
      <c r="DQ123" s="402"/>
      <c r="DR123" s="423"/>
      <c r="DS123"/>
      <c r="DT123" s="348"/>
      <c r="DU123" s="424" t="s">
        <v>604</v>
      </c>
      <c r="DV123" s="424"/>
      <c r="DW123" s="425"/>
      <c r="DX123" s="426"/>
      <c r="DY123" s="426"/>
      <c r="DZ123" s="426"/>
      <c r="EA123" s="426"/>
      <c r="EB123" s="426"/>
      <c r="EC123" s="426"/>
      <c r="ED123" s="426"/>
      <c r="EE123" s="426"/>
      <c r="EF123" s="426"/>
      <c r="EG123" s="426"/>
      <c r="EH123" s="426"/>
      <c r="EI123" s="426"/>
      <c r="EJ123" s="426"/>
      <c r="EK123" s="426"/>
      <c r="EL123" s="426"/>
      <c r="EM123" s="426"/>
      <c r="EN123" s="439"/>
      <c r="EO123" s="426"/>
      <c r="EP123" s="426"/>
      <c r="EQ123" s="426"/>
      <c r="ER123" s="426"/>
      <c r="ES123" s="426"/>
      <c r="ET123" s="426"/>
      <c r="EU123" s="426"/>
      <c r="EV123" s="426"/>
      <c r="EW123" s="426"/>
      <c r="EX123" s="426"/>
      <c r="EY123" s="426"/>
      <c r="EZ123" s="426"/>
      <c r="FA123" s="426"/>
      <c r="FB123" s="444"/>
      <c r="FC123" s="444"/>
      <c r="FD123" s="444"/>
      <c r="FE123" s="444"/>
      <c r="FF123" s="444"/>
      <c r="FG123" s="453"/>
      <c r="FH123"/>
      <c r="FI123" s="58"/>
      <c r="FJ123" s="20" t="s">
        <v>1387</v>
      </c>
      <c r="FK123"/>
      <c r="FL123" s="20" t="s">
        <v>1395</v>
      </c>
      <c r="FM123" s="17">
        <v>0.0450204508501855</v>
      </c>
      <c r="FN123" s="17">
        <v>0.0658991660028156</v>
      </c>
      <c r="FO123" s="17">
        <v>0.083150745881018</v>
      </c>
      <c r="FP123" s="17">
        <v>0</v>
      </c>
      <c r="FQ123" s="17">
        <v>0</v>
      </c>
      <c r="FR123" s="17">
        <v>0.741479479339565</v>
      </c>
      <c r="FS123" s="17">
        <v>0.440068589051242</v>
      </c>
      <c r="FT123" s="17">
        <v>0.00199035186828638</v>
      </c>
      <c r="FU123" s="17">
        <v>0.00695715090885976</v>
      </c>
      <c r="FV123" s="17">
        <v>0</v>
      </c>
      <c r="FW123" s="17">
        <v>0.0483097591090104</v>
      </c>
      <c r="FX123" s="17">
        <v>0.113444155932714</v>
      </c>
      <c r="FY123" s="17">
        <v>0.402583157753848</v>
      </c>
      <c r="FZ123" s="17">
        <v>0</v>
      </c>
      <c r="GA123" s="17">
        <v>0</v>
      </c>
      <c r="GB123" s="17">
        <v>0.0222570556760405</v>
      </c>
      <c r="GC123" s="17">
        <v>0</v>
      </c>
      <c r="GD123" s="17">
        <v>0.0296707084012155</v>
      </c>
      <c r="GE123" s="17">
        <v>0</v>
      </c>
      <c r="GF123" s="17">
        <v>0</v>
      </c>
      <c r="GG123" s="17">
        <v>0</v>
      </c>
      <c r="GH123" s="17">
        <v>0</v>
      </c>
      <c r="GI123" s="17">
        <v>0</v>
      </c>
      <c r="GJ123" s="17">
        <v>0</v>
      </c>
      <c r="GK123" s="17">
        <v>1.50697659411818</v>
      </c>
      <c r="GL123" s="17">
        <v>0</v>
      </c>
      <c r="GM123" s="17">
        <v>0.201533437861549</v>
      </c>
      <c r="GN123" s="17">
        <v>0.00274719457666234</v>
      </c>
      <c r="GO123" s="17">
        <v>0.0110544236147185</v>
      </c>
      <c r="GP123" s="17">
        <v>0.180740516351119</v>
      </c>
      <c r="GQ123" s="17">
        <v>0.118083919541987</v>
      </c>
      <c r="GR123" s="58"/>
      <c r="GS123" s="58"/>
      <c r="GT123" s="58"/>
      <c r="GU123" s="58"/>
      <c r="GV123" s="58"/>
      <c r="GW123" s="58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48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48"/>
      <c r="IC123" s="148"/>
      <c r="ID123" s="148"/>
      <c r="IE123" s="148"/>
      <c r="IF123" s="148"/>
      <c r="IG123" s="148"/>
      <c r="IH123" s="54"/>
    </row>
    <row r="124" s="20" customFormat="1" ht="18" spans="1:242">
      <c r="A124" s="324"/>
      <c r="B124" s="348"/>
      <c r="C124" s="349" t="s">
        <v>1418</v>
      </c>
      <c r="D124" s="350">
        <f t="shared" si="22"/>
        <v>0</v>
      </c>
      <c r="E124" s="351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2"/>
      <c r="W124" s="352"/>
      <c r="X124" s="352"/>
      <c r="Y124" s="352"/>
      <c r="Z124" s="352"/>
      <c r="AA124" s="352"/>
      <c r="AB124" s="352"/>
      <c r="AC124" s="352"/>
      <c r="AD124" s="352"/>
      <c r="AE124" s="352"/>
      <c r="AF124" s="352"/>
      <c r="AG124" s="352"/>
      <c r="AH124" s="352"/>
      <c r="AI124" s="352"/>
      <c r="AJ124" s="367"/>
      <c r="AK124" s="367"/>
      <c r="AL124" s="367"/>
      <c r="AM124" s="367"/>
      <c r="AN124" s="367"/>
      <c r="AO124" s="379"/>
      <c r="AQ124"/>
      <c r="AR124" s="348"/>
      <c r="AS124" s="380" t="s">
        <v>1418</v>
      </c>
      <c r="AT124" s="378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400"/>
      <c r="CE124"/>
      <c r="CF124" s="348"/>
      <c r="CG124" s="348" t="s">
        <v>1418</v>
      </c>
      <c r="CH124" s="401"/>
      <c r="CI124" s="402"/>
      <c r="CJ124" s="402"/>
      <c r="CK124" s="411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23"/>
      <c r="DS124"/>
      <c r="DT124" s="348"/>
      <c r="DU124" s="424" t="s">
        <v>1418</v>
      </c>
      <c r="DV124" s="424"/>
      <c r="DW124" s="425"/>
      <c r="DX124" s="426"/>
      <c r="DY124" s="426"/>
      <c r="DZ124" s="426"/>
      <c r="EA124" s="426"/>
      <c r="EB124" s="426"/>
      <c r="EC124" s="426"/>
      <c r="ED124" s="426"/>
      <c r="EE124" s="426"/>
      <c r="EF124" s="426"/>
      <c r="EG124" s="426"/>
      <c r="EH124" s="426"/>
      <c r="EI124" s="426"/>
      <c r="EJ124" s="426"/>
      <c r="EK124" s="426"/>
      <c r="EL124" s="426"/>
      <c r="EM124" s="426"/>
      <c r="EN124" s="439"/>
      <c r="EO124" s="426"/>
      <c r="EP124" s="426"/>
      <c r="EQ124" s="426"/>
      <c r="ER124" s="426"/>
      <c r="ES124" s="426"/>
      <c r="ET124" s="426"/>
      <c r="EU124" s="426"/>
      <c r="EV124" s="426"/>
      <c r="EW124" s="426"/>
      <c r="EX124" s="426"/>
      <c r="EY124" s="426"/>
      <c r="EZ124" s="426"/>
      <c r="FA124" s="426"/>
      <c r="FB124" s="444"/>
      <c r="FC124" s="444"/>
      <c r="FD124" s="444"/>
      <c r="FE124" s="444"/>
      <c r="FF124" s="444"/>
      <c r="FG124" s="453"/>
      <c r="FH124"/>
      <c r="FI124" s="58"/>
      <c r="FJ124" s="20" t="s">
        <v>1388</v>
      </c>
      <c r="FK124"/>
      <c r="FL124" s="20" t="s">
        <v>1395</v>
      </c>
      <c r="FM124" s="460">
        <f>IF((DW178+SUM(DW163:DW169))=0,0,(DW170+DW180+DW181)/(DW178+SUM(DW163:DW169))/(1+FM122))</f>
        <v>0.149064270597369</v>
      </c>
      <c r="FN124" s="460">
        <f t="shared" ref="FN124:GQ124" si="26">IF((DX178+SUM(DX163:DX169))=0,0,(DX170+DX180+DX181)/(DX178+SUM(DX163:DX169))/(1+FN122))</f>
        <v>0.182552039986777</v>
      </c>
      <c r="FO124" s="460">
        <f t="shared" si="26"/>
        <v>0.160742345536779</v>
      </c>
      <c r="FP124" s="460">
        <f t="shared" si="26"/>
        <v>0.13672796632016</v>
      </c>
      <c r="FQ124" s="460">
        <f t="shared" si="26"/>
        <v>0</v>
      </c>
      <c r="FR124" s="460">
        <f t="shared" si="26"/>
        <v>0.260570270786397</v>
      </c>
      <c r="FS124" s="460">
        <f t="shared" si="26"/>
        <v>0.179317474037171</v>
      </c>
      <c r="FT124" s="460">
        <f t="shared" si="26"/>
        <v>0.221476537180448</v>
      </c>
      <c r="FU124" s="460">
        <f t="shared" si="26"/>
        <v>0.136172210175638</v>
      </c>
      <c r="FV124" s="460">
        <f t="shared" si="26"/>
        <v>0.206198409775332</v>
      </c>
      <c r="FW124" s="460">
        <f t="shared" si="26"/>
        <v>0.344684146992799</v>
      </c>
      <c r="FX124" s="460">
        <f t="shared" si="26"/>
        <v>0.151436980909453</v>
      </c>
      <c r="FY124" s="460">
        <f t="shared" si="26"/>
        <v>0.151151418569199</v>
      </c>
      <c r="FZ124" s="460">
        <f t="shared" si="26"/>
        <v>0</v>
      </c>
      <c r="GA124" s="460">
        <f t="shared" si="26"/>
        <v>0.107899956505994</v>
      </c>
      <c r="GB124" s="460">
        <f t="shared" si="26"/>
        <v>0.22640102479349</v>
      </c>
      <c r="GC124" s="460">
        <f t="shared" si="26"/>
        <v>0</v>
      </c>
      <c r="GD124" s="460">
        <f t="shared" si="26"/>
        <v>0.231646980013494</v>
      </c>
      <c r="GE124" s="460">
        <f t="shared" si="26"/>
        <v>0.0547826086956522</v>
      </c>
      <c r="GF124" s="460">
        <f t="shared" si="26"/>
        <v>0.233185584891116</v>
      </c>
      <c r="GG124" s="460">
        <f t="shared" si="26"/>
        <v>0.15085020242915</v>
      </c>
      <c r="GH124" s="460">
        <f t="shared" si="26"/>
        <v>0</v>
      </c>
      <c r="GI124" s="460">
        <f t="shared" si="26"/>
        <v>0.197620310109905</v>
      </c>
      <c r="GJ124" s="460">
        <f t="shared" si="26"/>
        <v>0</v>
      </c>
      <c r="GK124" s="460">
        <f t="shared" si="26"/>
        <v>0.110294675603895</v>
      </c>
      <c r="GL124" s="460">
        <f t="shared" si="26"/>
        <v>0.280587607387911</v>
      </c>
      <c r="GM124" s="460">
        <f t="shared" si="26"/>
        <v>0.24468085106383</v>
      </c>
      <c r="GN124" s="460">
        <f t="shared" si="26"/>
        <v>0.156391939013059</v>
      </c>
      <c r="GO124" s="460">
        <f t="shared" si="26"/>
        <v>0.105306635413985</v>
      </c>
      <c r="GP124" s="460">
        <f t="shared" si="26"/>
        <v>0.260319242864312</v>
      </c>
      <c r="GQ124" s="460">
        <f t="shared" si="26"/>
        <v>0.332541589815551</v>
      </c>
      <c r="GR124" s="58"/>
      <c r="GS124" s="58"/>
      <c r="GT124" s="58"/>
      <c r="GU124" s="58"/>
      <c r="GV124" s="58"/>
      <c r="GW124" s="58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48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48"/>
      <c r="IC124" s="148"/>
      <c r="ID124" s="148"/>
      <c r="IE124" s="148"/>
      <c r="IF124" s="148"/>
      <c r="IG124" s="148"/>
      <c r="IH124" s="54"/>
    </row>
    <row r="125" s="20" customFormat="1" ht="18" spans="1:242">
      <c r="A125" s="324"/>
      <c r="B125" s="348"/>
      <c r="C125" s="349" t="s">
        <v>1419</v>
      </c>
      <c r="D125" s="350">
        <f t="shared" si="22"/>
        <v>0</v>
      </c>
      <c r="E125" s="351">
        <f t="shared" ref="E125:AI125" si="27">DW125*CH125*AT125</f>
        <v>0</v>
      </c>
      <c r="F125" s="352">
        <f t="shared" si="27"/>
        <v>0</v>
      </c>
      <c r="G125" s="352">
        <f t="shared" si="27"/>
        <v>0</v>
      </c>
      <c r="H125" s="352">
        <f t="shared" si="27"/>
        <v>0</v>
      </c>
      <c r="I125" s="352">
        <f t="shared" si="27"/>
        <v>0</v>
      </c>
      <c r="J125" s="352">
        <f t="shared" si="27"/>
        <v>0</v>
      </c>
      <c r="K125" s="352">
        <f t="shared" si="27"/>
        <v>0</v>
      </c>
      <c r="L125" s="352">
        <f t="shared" si="27"/>
        <v>0</v>
      </c>
      <c r="M125" s="352">
        <f t="shared" si="27"/>
        <v>0</v>
      </c>
      <c r="N125" s="352">
        <f t="shared" si="27"/>
        <v>0</v>
      </c>
      <c r="O125" s="352">
        <f t="shared" si="27"/>
        <v>0</v>
      </c>
      <c r="P125" s="352">
        <f t="shared" si="27"/>
        <v>0</v>
      </c>
      <c r="Q125" s="352">
        <f t="shared" si="27"/>
        <v>0</v>
      </c>
      <c r="R125" s="352">
        <f t="shared" si="27"/>
        <v>0</v>
      </c>
      <c r="S125" s="352">
        <f t="shared" si="27"/>
        <v>0</v>
      </c>
      <c r="T125" s="352">
        <f t="shared" si="27"/>
        <v>0</v>
      </c>
      <c r="U125" s="352">
        <f t="shared" si="27"/>
        <v>0</v>
      </c>
      <c r="V125" s="352">
        <f t="shared" si="27"/>
        <v>0</v>
      </c>
      <c r="W125" s="352">
        <f t="shared" si="27"/>
        <v>0</v>
      </c>
      <c r="X125" s="352">
        <f t="shared" si="27"/>
        <v>0</v>
      </c>
      <c r="Y125" s="352">
        <f t="shared" si="27"/>
        <v>0</v>
      </c>
      <c r="Z125" s="352">
        <f t="shared" si="27"/>
        <v>0</v>
      </c>
      <c r="AA125" s="352">
        <f t="shared" si="27"/>
        <v>0</v>
      </c>
      <c r="AB125" s="352">
        <f t="shared" si="27"/>
        <v>0</v>
      </c>
      <c r="AC125" s="352">
        <f t="shared" si="27"/>
        <v>0</v>
      </c>
      <c r="AD125" s="352">
        <f t="shared" si="27"/>
        <v>0</v>
      </c>
      <c r="AE125" s="352">
        <f t="shared" si="27"/>
        <v>0</v>
      </c>
      <c r="AF125" s="352">
        <f t="shared" si="27"/>
        <v>0</v>
      </c>
      <c r="AG125" s="352">
        <f t="shared" si="27"/>
        <v>0</v>
      </c>
      <c r="AH125" s="352">
        <f t="shared" si="27"/>
        <v>0</v>
      </c>
      <c r="AI125" s="352">
        <f t="shared" si="27"/>
        <v>0</v>
      </c>
      <c r="AJ125" s="367"/>
      <c r="AK125" s="367"/>
      <c r="AL125" s="367"/>
      <c r="AM125" s="367"/>
      <c r="AN125" s="367"/>
      <c r="AO125" s="379"/>
      <c r="AQ125"/>
      <c r="AR125" s="348"/>
      <c r="AS125" s="380" t="s">
        <v>1419</v>
      </c>
      <c r="AT125" s="378">
        <v>1</v>
      </c>
      <c r="AU125" s="16">
        <v>1</v>
      </c>
      <c r="AV125" s="16">
        <v>1</v>
      </c>
      <c r="AW125" s="16">
        <v>1</v>
      </c>
      <c r="AX125" s="16">
        <v>1</v>
      </c>
      <c r="AY125" s="16">
        <v>1</v>
      </c>
      <c r="AZ125" s="16">
        <v>1</v>
      </c>
      <c r="BA125" s="16">
        <v>1</v>
      </c>
      <c r="BB125" s="16">
        <v>1</v>
      </c>
      <c r="BC125" s="16">
        <v>1</v>
      </c>
      <c r="BD125" s="16">
        <v>1</v>
      </c>
      <c r="BE125" s="16">
        <v>1</v>
      </c>
      <c r="BF125" s="16">
        <v>1</v>
      </c>
      <c r="BG125" s="191">
        <v>1</v>
      </c>
      <c r="BH125" s="16">
        <v>1</v>
      </c>
      <c r="BI125" s="16">
        <v>1</v>
      </c>
      <c r="BJ125" s="16">
        <v>1</v>
      </c>
      <c r="BK125" s="16">
        <v>1</v>
      </c>
      <c r="BL125" s="16">
        <v>1</v>
      </c>
      <c r="BM125" s="16">
        <v>1</v>
      </c>
      <c r="BN125" s="16">
        <v>1</v>
      </c>
      <c r="BO125" s="16">
        <v>1</v>
      </c>
      <c r="BP125" s="16">
        <v>1</v>
      </c>
      <c r="BQ125" s="16">
        <v>1</v>
      </c>
      <c r="BR125" s="16">
        <v>1</v>
      </c>
      <c r="BS125" s="16">
        <v>1</v>
      </c>
      <c r="BT125" s="16">
        <v>1</v>
      </c>
      <c r="BU125" s="16">
        <v>1</v>
      </c>
      <c r="BV125" s="16">
        <v>1</v>
      </c>
      <c r="BW125" s="16">
        <v>1</v>
      </c>
      <c r="BX125" s="16">
        <v>1</v>
      </c>
      <c r="BY125" s="16"/>
      <c r="BZ125" s="16"/>
      <c r="CA125" s="16"/>
      <c r="CB125" s="16"/>
      <c r="CC125" s="16"/>
      <c r="CD125" s="400"/>
      <c r="CE125"/>
      <c r="CF125" s="348"/>
      <c r="CG125" s="348" t="s">
        <v>1419</v>
      </c>
      <c r="CH125" s="401">
        <f>IF(DW125=0,0,IF(SUM('Aggregated Balance-IND_2010'!G118:G119)=0,0,SUM('Aggregated Balance-IND_2005'!G118:G119)/SUM('Aggregated Balance-IND_2010'!G118:G119)))</f>
        <v>0</v>
      </c>
      <c r="CI125" s="402">
        <f>IF(DX125=0,0,IF(SUM('Aggregated Balance-IND_2010'!H118:H119)=0,0,SUM('Aggregated Balance-IND_2005'!H118:H119)/SUM('Aggregated Balance-IND_2010'!H118:H119)))</f>
        <v>0</v>
      </c>
      <c r="CJ125" s="402">
        <f>IF(DY125=0,0,IF(SUM('Aggregated Balance-IND_2010'!I118:I119)=0,0,SUM('Aggregated Balance-IND_2005'!I118:I119)/SUM('Aggregated Balance-IND_2010'!I118:I119)))</f>
        <v>0</v>
      </c>
      <c r="CK125" s="411">
        <v>1</v>
      </c>
      <c r="CL125" s="402">
        <f>IF(EA125=0,0,IF(SUM('Aggregated Balance-IND_2010'!K118:K119)=0,0,SUM('Aggregated Balance-IND_2005'!K118:K119)/SUM('Aggregated Balance-IND_2010'!K118:K119)))</f>
        <v>0</v>
      </c>
      <c r="CM125" s="402">
        <f>IF(EB125=0,0,IF(SUM('Aggregated Balance-IND_2010'!L118:L119)=0,0,SUM('Aggregated Balance-IND_2005'!L118:L119)/SUM('Aggregated Balance-IND_2010'!L118:L119)))</f>
        <v>0</v>
      </c>
      <c r="CN125" s="402">
        <f>IF(EC125=0,0,IF(SUM('Aggregated Balance-IND_2010'!M118:M119)=0,0,SUM('Aggregated Balance-IND_2005'!M118:M119)/SUM('Aggregated Balance-IND_2010'!M118:M119)))</f>
        <v>0</v>
      </c>
      <c r="CO125" s="402">
        <f>IF(ED125=0,0,IF(SUM('Aggregated Balance-IND_2010'!N118:N119)=0,0,SUM('Aggregated Balance-IND_2005'!N118:N119)/SUM('Aggregated Balance-IND_2010'!N118:N119)))</f>
        <v>0</v>
      </c>
      <c r="CP125" s="402">
        <f>IF(EE125=0,0,IF(SUM('Aggregated Balance-IND_2010'!O118:O119)=0,0,SUM('Aggregated Balance-IND_2005'!O118:O119)/SUM('Aggregated Balance-IND_2010'!O118:O119)))</f>
        <v>0</v>
      </c>
      <c r="CQ125" s="402">
        <f>IF(EF125=0,0,IF(SUM('Aggregated Balance-IND_2010'!P118:P119)=0,0,SUM('Aggregated Balance-IND_2005'!P118:P119)/SUM('Aggregated Balance-IND_2010'!P118:P119)))</f>
        <v>0</v>
      </c>
      <c r="CR125" s="402">
        <f>IF(EG125=0,0,IF(SUM('Aggregated Balance-IND_2010'!Q118:Q119)=0,0,SUM('Aggregated Balance-IND_2005'!Q118:Q119)/SUM('Aggregated Balance-IND_2010'!Q118:Q119)))</f>
        <v>0</v>
      </c>
      <c r="CS125" s="402">
        <f>IF(EH125=0,0,IF(SUM('Aggregated Balance-IND_2010'!R118:R119)=0,0,SUM('Aggregated Balance-IND_2005'!R118:R119)/SUM('Aggregated Balance-IND_2010'!R118:R119)))</f>
        <v>0</v>
      </c>
      <c r="CT125" s="402">
        <f>IF(EI125=0,0,IF(SUM('Aggregated Balance-IND_2010'!S118:S119)=0,0,SUM('Aggregated Balance-IND_2005'!S118:S119)/SUM('Aggregated Balance-IND_2010'!S118:S119)))</f>
        <v>0</v>
      </c>
      <c r="CU125" s="402">
        <f>IF(EJ125=0,0,IF(SUM('Aggregated Balance-IND_2010'!T118:T119)=0,0,SUM('Aggregated Balance-IND_2005'!T118:T119)/SUM('Aggregated Balance-IND_2010'!T118:T119)))</f>
        <v>0</v>
      </c>
      <c r="CV125" s="402">
        <f>IF(EK125=0,0,IF(SUM('Aggregated Balance-IND_2010'!U118:U119)=0,0,SUM('Aggregated Balance-IND_2005'!U118:U119)/SUM('Aggregated Balance-IND_2010'!U118:U119)))</f>
        <v>0</v>
      </c>
      <c r="CW125" s="402">
        <f>IF(EL125=0,0,IF(SUM('Aggregated Balance-IND_2010'!V118:V119)=0,0,SUM('Aggregated Balance-IND_2005'!V118:V119)/SUM('Aggregated Balance-IND_2010'!V118:V119)))</f>
        <v>0</v>
      </c>
      <c r="CX125" s="402">
        <f>IF(EM125=0,0,IF(SUM('Aggregated Balance-IND_2010'!W118:W119)=0,0,SUM('Aggregated Balance-IND_2005'!W118:W119)/SUM('Aggregated Balance-IND_2010'!W118:W119)))</f>
        <v>0</v>
      </c>
      <c r="CY125" s="402">
        <f>IF(EN125=0,0,IF(SUM('Aggregated Balance-IND_2010'!X118:X119)=0,0,SUM('Aggregated Balance-IND_2005'!X118:X119)/SUM('Aggregated Balance-IND_2010'!X118:X119)))</f>
        <v>0</v>
      </c>
      <c r="CZ125" s="402">
        <f>IF(EO125=0,0,IF(SUM('Aggregated Balance-IND_2010'!Y118:Y119)=0,0,SUM('Aggregated Balance-IND_2005'!Y118:Y119)/SUM('Aggregated Balance-IND_2010'!Y118:Y119)))</f>
        <v>0</v>
      </c>
      <c r="DA125" s="402">
        <f>IF(EP125=0,0,IF(SUM('Aggregated Balance-IND_2010'!Z118:Z119)=0,0,SUM('Aggregated Balance-IND_2005'!Z118:Z119)/SUM('Aggregated Balance-IND_2010'!Z118:Z119)))</f>
        <v>0</v>
      </c>
      <c r="DB125" s="402">
        <f>IF(EQ125=0,0,IF(SUM('Aggregated Balance-IND_2010'!AA118:AA119)=0,0,SUM('Aggregated Balance-IND_2005'!AA118:AA119)/SUM('Aggregated Balance-IND_2010'!AA118:AA119)))</f>
        <v>0</v>
      </c>
      <c r="DC125" s="402">
        <f>IF(ER125=0,0,IF(SUM('Aggregated Balance-IND_2010'!AB118:AB119)=0,0,SUM('Aggregated Balance-IND_2005'!AB118:AB119)/SUM('Aggregated Balance-IND_2010'!AB118:AB119)))</f>
        <v>0</v>
      </c>
      <c r="DD125" s="402">
        <f>IF(ES125=0,0,IF(SUM('Aggregated Balance-IND_2010'!AC118:AC119)=0,0,SUM('Aggregated Balance-IND_2005'!AC118:AC119)/SUM('Aggregated Balance-IND_2010'!AC118:AC119)))</f>
        <v>0</v>
      </c>
      <c r="DE125" s="402">
        <f>IF(ET125=0,0,IF(SUM('Aggregated Balance-IND_2010'!AD118:AD119)=0,0,SUM('Aggregated Balance-IND_2005'!AD118:AD119)/SUM('Aggregated Balance-IND_2010'!AD118:AD119)))</f>
        <v>0</v>
      </c>
      <c r="DF125" s="402">
        <f>IF(EU125=0,0,IF(SUM('Aggregated Balance-IND_2010'!AE118:AE119)=0,0,SUM('Aggregated Balance-IND_2005'!AE118:AE119)/SUM('Aggregated Balance-IND_2010'!AE118:AE119)))</f>
        <v>0</v>
      </c>
      <c r="DG125" s="402">
        <f>IF(EV125=0,0,IF(SUM('Aggregated Balance-IND_2010'!AF118:AF119)=0,0,SUM('Aggregated Balance-IND_2005'!AF118:AF119)/SUM('Aggregated Balance-IND_2010'!AF118:AF119)))</f>
        <v>0</v>
      </c>
      <c r="DH125" s="402">
        <f>IF(EW125=0,0,IF(SUM('Aggregated Balance-IND_2010'!AG118:AG119)=0,0,SUM('Aggregated Balance-IND_2005'!AG118:AG119)/SUM('Aggregated Balance-IND_2010'!AG118:AG119)))</f>
        <v>0</v>
      </c>
      <c r="DI125" s="402">
        <f>IF(EX125=0,0,IF(SUM('Aggregated Balance-IND_2010'!AH118:AH119)=0,0,SUM('Aggregated Balance-IND_2005'!AH118:AH119)/SUM('Aggregated Balance-IND_2010'!AH118:AH119)))</f>
        <v>0</v>
      </c>
      <c r="DJ125" s="402">
        <f>IF(EY125=0,0,IF(SUM('Aggregated Balance-IND_2010'!AI118:AI119)=0,0,SUM('Aggregated Balance-IND_2005'!AI118:AI119)/SUM('Aggregated Balance-IND_2010'!AI118:AI119)))</f>
        <v>0</v>
      </c>
      <c r="DK125" s="402">
        <f>IF(EZ125=0,0,IF(SUM('Aggregated Balance-IND_2010'!AJ118:AJ119)=0,0,SUM('Aggregated Balance-IND_2005'!AJ118:AJ119)/SUM('Aggregated Balance-IND_2010'!AJ118:AJ119)))</f>
        <v>0</v>
      </c>
      <c r="DL125" s="402">
        <f>IF(FA125=0,0,IF(SUM('Aggregated Balance-IND_2010'!AK118:AK119)=0,0,SUM('Aggregated Balance-IND_2005'!AK118:AK119)/SUM('Aggregated Balance-IND_2010'!AK118:AK119)))</f>
        <v>0</v>
      </c>
      <c r="DM125" s="402">
        <f>IF(FB125=0,0,IF(SUM('Aggregated Balance-IND_2010'!AL118:AL119)=0,0,SUM('Aggregated Balance-IND_2005'!AL118:AL119)/SUM('Aggregated Balance-IND_2010'!AL118:AL119)))</f>
        <v>0</v>
      </c>
      <c r="DN125" s="402">
        <f>IF(FC125=0,0,IF(SUM('Aggregated Balance-IND_2010'!AM118:AM119)=0,0,SUM('Aggregated Balance-IND_2005'!AM118:AM119)/SUM('Aggregated Balance-IND_2010'!AM118:AM119)))</f>
        <v>0</v>
      </c>
      <c r="DO125" s="402">
        <f>IF(FD125=0,0,IF(SUM('Aggregated Balance-IND_2010'!AN118:AN119)=0,0,SUM('Aggregated Balance-IND_2005'!AN118:AN119)/SUM('Aggregated Balance-IND_2010'!AN118:AN119)))</f>
        <v>0</v>
      </c>
      <c r="DP125" s="402">
        <f>IF(FE125=0,0,IF(SUM('Aggregated Balance-IND_2010'!AO118:AO119)=0,0,SUM('Aggregated Balance-IND_2005'!AO118:AO119)/SUM('Aggregated Balance-IND_2010'!AO118:AO119)))</f>
        <v>0</v>
      </c>
      <c r="DQ125" s="402">
        <f>IF(FF125=0,0,IF(SUM('Aggregated Balance-IND_2010'!AP118:AP119)=0,0,SUM('Aggregated Balance-IND_2005'!AP118:AP119)/SUM('Aggregated Balance-IND_2010'!AP118:AP119)))</f>
        <v>0</v>
      </c>
      <c r="DR125" s="423">
        <f>IF(FG125=0,0,IF(SUM('Aggregated Balance-IND_2010'!AQ118:AQ119)=0,0,SUM('Aggregated Balance-IND_2005'!AQ118:AQ119)/SUM('Aggregated Balance-IND_2010'!AQ118:AQ119)))</f>
        <v>0</v>
      </c>
      <c r="DS125"/>
      <c r="DT125" s="348"/>
      <c r="DU125" s="424" t="s">
        <v>1419</v>
      </c>
      <c r="DV125" s="427">
        <f>SUM(DW125:FA125)</f>
        <v>0</v>
      </c>
      <c r="DW125" s="425">
        <v>0</v>
      </c>
      <c r="DX125" s="426">
        <v>0</v>
      </c>
      <c r="DY125" s="426">
        <v>0</v>
      </c>
      <c r="DZ125" s="426">
        <v>0</v>
      </c>
      <c r="EA125" s="426">
        <v>0</v>
      </c>
      <c r="EB125" s="426">
        <v>0</v>
      </c>
      <c r="EC125" s="426">
        <v>0</v>
      </c>
      <c r="ED125" s="426">
        <v>0</v>
      </c>
      <c r="EE125" s="426">
        <v>0</v>
      </c>
      <c r="EF125" s="426">
        <v>0</v>
      </c>
      <c r="EG125" s="426">
        <v>0</v>
      </c>
      <c r="EH125" s="426">
        <v>0</v>
      </c>
      <c r="EI125" s="426">
        <v>0</v>
      </c>
      <c r="EJ125" s="426">
        <v>0</v>
      </c>
      <c r="EK125" s="426">
        <v>0</v>
      </c>
      <c r="EL125" s="426">
        <v>0</v>
      </c>
      <c r="EM125" s="426">
        <v>0</v>
      </c>
      <c r="EN125" s="439">
        <v>0</v>
      </c>
      <c r="EO125" s="426">
        <v>0</v>
      </c>
      <c r="EP125" s="426">
        <v>0</v>
      </c>
      <c r="EQ125" s="426">
        <v>0</v>
      </c>
      <c r="ER125" s="426">
        <v>0</v>
      </c>
      <c r="ES125" s="426">
        <v>0</v>
      </c>
      <c r="ET125" s="426">
        <v>0</v>
      </c>
      <c r="EU125" s="426">
        <v>0</v>
      </c>
      <c r="EV125" s="426">
        <v>0</v>
      </c>
      <c r="EW125" s="426">
        <v>0</v>
      </c>
      <c r="EX125" s="426">
        <v>0</v>
      </c>
      <c r="EY125" s="426">
        <v>0</v>
      </c>
      <c r="EZ125" s="426">
        <v>0</v>
      </c>
      <c r="FA125" s="426">
        <v>0</v>
      </c>
      <c r="FB125" s="444"/>
      <c r="FC125" s="444"/>
      <c r="FD125" s="444"/>
      <c r="FE125" s="444"/>
      <c r="FF125" s="444"/>
      <c r="FG125" s="453"/>
      <c r="FH125" s="454"/>
      <c r="FI125" s="58"/>
      <c r="FJ125" s="14" t="s">
        <v>1389</v>
      </c>
      <c r="FK125" s="14" t="s">
        <v>1420</v>
      </c>
      <c r="FL125" s="115" t="s">
        <v>1395</v>
      </c>
      <c r="FM125" s="298">
        <v>0.838582677165354</v>
      </c>
      <c r="FN125" s="298">
        <v>1</v>
      </c>
      <c r="FO125" s="298">
        <v>0.932871287128713</v>
      </c>
      <c r="FP125" s="298">
        <v>0</v>
      </c>
      <c r="FQ125" s="298">
        <v>0</v>
      </c>
      <c r="FR125" s="298">
        <v>0</v>
      </c>
      <c r="FS125" s="298">
        <v>0.890835966676242</v>
      </c>
      <c r="FT125" s="298">
        <v>1</v>
      </c>
      <c r="FU125" s="298">
        <v>0</v>
      </c>
      <c r="FV125" s="298">
        <v>0</v>
      </c>
      <c r="FW125" s="298">
        <v>1</v>
      </c>
      <c r="FX125" s="298">
        <v>0.14576055890759</v>
      </c>
      <c r="FY125" s="298">
        <v>1</v>
      </c>
      <c r="FZ125" s="298">
        <v>0</v>
      </c>
      <c r="GA125" s="298">
        <v>0</v>
      </c>
      <c r="GB125" s="298">
        <v>0.358247422680412</v>
      </c>
      <c r="GC125" s="298">
        <v>0</v>
      </c>
      <c r="GD125" s="298">
        <v>1</v>
      </c>
      <c r="GE125" s="298">
        <v>0</v>
      </c>
      <c r="GF125" s="298">
        <v>0</v>
      </c>
      <c r="GG125" s="298">
        <v>0</v>
      </c>
      <c r="GH125" s="298">
        <v>0</v>
      </c>
      <c r="GI125" s="298">
        <v>0</v>
      </c>
      <c r="GJ125" s="298">
        <v>0</v>
      </c>
      <c r="GK125" s="298">
        <v>1</v>
      </c>
      <c r="GL125" s="298">
        <v>0</v>
      </c>
      <c r="GM125" s="298">
        <v>0</v>
      </c>
      <c r="GN125" s="298">
        <v>0.664596273291925</v>
      </c>
      <c r="GO125" s="298">
        <v>1</v>
      </c>
      <c r="GP125" s="298">
        <v>0.95062805303559</v>
      </c>
      <c r="GQ125" s="298">
        <v>1</v>
      </c>
      <c r="GR125" s="58"/>
      <c r="GS125" s="58"/>
      <c r="GT125" s="58"/>
      <c r="GU125" s="58"/>
      <c r="GV125" s="58"/>
      <c r="GW125" s="58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48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48"/>
      <c r="IC125" s="148"/>
      <c r="ID125" s="148"/>
      <c r="IE125" s="148"/>
      <c r="IF125" s="148"/>
      <c r="IG125" s="148"/>
      <c r="IH125" s="54"/>
    </row>
    <row r="126" s="20" customFormat="1" ht="18" spans="1:242">
      <c r="A126" s="324"/>
      <c r="B126" s="348"/>
      <c r="C126" s="349" t="s">
        <v>598</v>
      </c>
      <c r="D126" s="350">
        <f t="shared" si="22"/>
        <v>0</v>
      </c>
      <c r="E126" s="351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2"/>
      <c r="T126" s="352"/>
      <c r="U126" s="352"/>
      <c r="V126" s="352"/>
      <c r="W126" s="352"/>
      <c r="X126" s="352"/>
      <c r="Y126" s="352"/>
      <c r="Z126" s="352"/>
      <c r="AA126" s="352"/>
      <c r="AB126" s="352"/>
      <c r="AC126" s="352"/>
      <c r="AD126" s="352"/>
      <c r="AE126" s="352"/>
      <c r="AF126" s="352"/>
      <c r="AG126" s="352"/>
      <c r="AH126" s="352"/>
      <c r="AI126" s="352"/>
      <c r="AJ126" s="367"/>
      <c r="AK126" s="367"/>
      <c r="AL126" s="367"/>
      <c r="AM126" s="367"/>
      <c r="AN126" s="367"/>
      <c r="AO126" s="379"/>
      <c r="AQ126"/>
      <c r="AR126" s="348"/>
      <c r="AS126" s="380" t="s">
        <v>598</v>
      </c>
      <c r="AT126" s="378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400"/>
      <c r="CE126"/>
      <c r="CF126" s="348"/>
      <c r="CG126" s="348" t="s">
        <v>598</v>
      </c>
      <c r="CH126" s="401"/>
      <c r="CI126" s="402"/>
      <c r="CJ126" s="402"/>
      <c r="CK126" s="411"/>
      <c r="CL126" s="402"/>
      <c r="CM126" s="402"/>
      <c r="CN126" s="402"/>
      <c r="CO126" s="402"/>
      <c r="CP126" s="402"/>
      <c r="CQ126" s="402"/>
      <c r="CR126" s="402"/>
      <c r="CS126" s="402"/>
      <c r="CT126" s="402"/>
      <c r="CU126" s="402"/>
      <c r="CV126" s="402"/>
      <c r="CW126" s="402"/>
      <c r="CX126" s="402"/>
      <c r="CY126" s="402"/>
      <c r="CZ126" s="402"/>
      <c r="DA126" s="402"/>
      <c r="DB126" s="402"/>
      <c r="DC126" s="402"/>
      <c r="DD126" s="402"/>
      <c r="DE126" s="402"/>
      <c r="DF126" s="402"/>
      <c r="DG126" s="402"/>
      <c r="DH126" s="402"/>
      <c r="DI126" s="402"/>
      <c r="DJ126" s="402"/>
      <c r="DK126" s="402"/>
      <c r="DL126" s="402"/>
      <c r="DM126" s="402"/>
      <c r="DN126" s="402"/>
      <c r="DO126" s="402"/>
      <c r="DP126" s="402"/>
      <c r="DQ126" s="402"/>
      <c r="DR126" s="423"/>
      <c r="DS126"/>
      <c r="DT126" s="348"/>
      <c r="DU126" s="424" t="s">
        <v>598</v>
      </c>
      <c r="DV126" s="424"/>
      <c r="DW126" s="425"/>
      <c r="DX126" s="426"/>
      <c r="DY126" s="426"/>
      <c r="DZ126" s="426"/>
      <c r="EA126" s="426"/>
      <c r="EB126" s="426"/>
      <c r="EC126" s="426"/>
      <c r="ED126" s="426"/>
      <c r="EE126" s="426"/>
      <c r="EF126" s="426"/>
      <c r="EG126" s="426"/>
      <c r="EH126" s="426"/>
      <c r="EI126" s="426"/>
      <c r="EJ126" s="426"/>
      <c r="EK126" s="426"/>
      <c r="EL126" s="426"/>
      <c r="EM126" s="426"/>
      <c r="EN126" s="439"/>
      <c r="EO126" s="426"/>
      <c r="EP126" s="426"/>
      <c r="EQ126" s="426"/>
      <c r="ER126" s="426"/>
      <c r="ES126" s="426"/>
      <c r="ET126" s="426"/>
      <c r="EU126" s="426"/>
      <c r="EV126" s="426"/>
      <c r="EW126" s="426"/>
      <c r="EX126" s="426"/>
      <c r="EY126" s="426"/>
      <c r="EZ126" s="426"/>
      <c r="FA126" s="426"/>
      <c r="FB126" s="444"/>
      <c r="FC126" s="444"/>
      <c r="FD126" s="444"/>
      <c r="FE126" s="444"/>
      <c r="FF126" s="444"/>
      <c r="FG126" s="453"/>
      <c r="FH126"/>
      <c r="FI126" s="58"/>
      <c r="FJ126" t="s">
        <v>1384</v>
      </c>
      <c r="FK126"/>
      <c r="FL126" t="s">
        <v>1397</v>
      </c>
      <c r="FM126" s="256">
        <v>0.54587429930234</v>
      </c>
      <c r="FN126" s="256">
        <v>0.328263025204638</v>
      </c>
      <c r="FO126" s="256">
        <v>0.701153437438771</v>
      </c>
      <c r="FP126" s="256">
        <v>0.9</v>
      </c>
      <c r="FQ126" s="256">
        <v>0</v>
      </c>
      <c r="FR126" s="256">
        <v>0.777514013817136</v>
      </c>
      <c r="FS126" s="256">
        <v>0.339654517576727</v>
      </c>
      <c r="FT126" s="256">
        <v>0.566723933379767</v>
      </c>
      <c r="FU126" s="256">
        <v>0.489820386045772</v>
      </c>
      <c r="FV126" s="256">
        <v>0.49780596610463</v>
      </c>
      <c r="FW126" s="256">
        <v>0.9</v>
      </c>
      <c r="FX126" s="256">
        <v>0.52985362688501</v>
      </c>
      <c r="FY126" s="256">
        <v>0.450265785293066</v>
      </c>
      <c r="FZ126" s="256">
        <v>0</v>
      </c>
      <c r="GA126" s="256">
        <v>0.346453027606668</v>
      </c>
      <c r="GB126" s="256">
        <v>0.564210706677188</v>
      </c>
      <c r="GC126" s="256">
        <v>0</v>
      </c>
      <c r="GD126" s="256">
        <v>0.71469206074653</v>
      </c>
      <c r="GE126" s="256">
        <v>0.9</v>
      </c>
      <c r="GF126" s="256">
        <v>0.419319817512015</v>
      </c>
      <c r="GG126" s="256">
        <v>0.451019593189957</v>
      </c>
      <c r="GH126" s="256">
        <v>0</v>
      </c>
      <c r="GI126" s="256">
        <v>0.878766452302259</v>
      </c>
      <c r="GJ126" s="256">
        <v>0</v>
      </c>
      <c r="GK126" s="256">
        <v>0.451807624435183</v>
      </c>
      <c r="GL126" s="256">
        <v>0.9</v>
      </c>
      <c r="GM126" s="256">
        <v>0.9</v>
      </c>
      <c r="GN126" s="256">
        <v>0.567493449730147</v>
      </c>
      <c r="GO126" s="256">
        <v>0.527274610961921</v>
      </c>
      <c r="GP126" s="256">
        <v>0.557317486713072</v>
      </c>
      <c r="GQ126" s="256">
        <v>0.826908623100432</v>
      </c>
      <c r="GR126" s="58"/>
      <c r="GS126" s="58"/>
      <c r="GT126" s="58"/>
      <c r="GU126" s="58"/>
      <c r="GV126" s="58"/>
      <c r="GW126" s="58"/>
      <c r="GX126" s="461"/>
      <c r="GY126" s="461"/>
      <c r="GZ126" s="461"/>
      <c r="HA126" s="461"/>
      <c r="HB126" s="461"/>
      <c r="HC126" s="461"/>
      <c r="HD126" s="461"/>
      <c r="HE126" s="461"/>
      <c r="HF126" s="461"/>
      <c r="HG126" s="461"/>
      <c r="HH126" s="461"/>
      <c r="HI126" s="461"/>
      <c r="HJ126" s="148"/>
      <c r="HK126" s="461"/>
      <c r="HL126" s="461"/>
      <c r="HM126" s="461"/>
      <c r="HN126" s="461"/>
      <c r="HO126" s="461"/>
      <c r="HP126" s="461"/>
      <c r="HQ126" s="461"/>
      <c r="HR126" s="461"/>
      <c r="HS126" s="461"/>
      <c r="HT126" s="461"/>
      <c r="HU126" s="461"/>
      <c r="HV126" s="461"/>
      <c r="HW126" s="461"/>
      <c r="HX126" s="461"/>
      <c r="HY126" s="461"/>
      <c r="HZ126" s="461"/>
      <c r="IA126" s="461"/>
      <c r="IB126" s="148"/>
      <c r="IC126" s="148"/>
      <c r="ID126" s="148"/>
      <c r="IE126" s="148"/>
      <c r="IF126" s="148"/>
      <c r="IG126" s="148"/>
      <c r="IH126" s="54"/>
    </row>
    <row r="127" s="20" customFormat="1" ht="18" spans="1:242">
      <c r="A127" s="324"/>
      <c r="B127" s="348"/>
      <c r="C127" s="353" t="s">
        <v>599</v>
      </c>
      <c r="D127" s="354">
        <f t="shared" si="22"/>
        <v>0</v>
      </c>
      <c r="E127" s="355"/>
      <c r="F127" s="356"/>
      <c r="G127" s="356"/>
      <c r="H127" s="356"/>
      <c r="I127" s="356"/>
      <c r="J127" s="356"/>
      <c r="K127" s="356"/>
      <c r="L127" s="356"/>
      <c r="M127" s="356"/>
      <c r="N127" s="356"/>
      <c r="O127" s="356"/>
      <c r="P127" s="356"/>
      <c r="Q127" s="356"/>
      <c r="R127" s="356"/>
      <c r="S127" s="356"/>
      <c r="T127" s="356"/>
      <c r="U127" s="356"/>
      <c r="V127" s="356"/>
      <c r="W127" s="356"/>
      <c r="X127" s="356"/>
      <c r="Y127" s="356"/>
      <c r="Z127" s="356"/>
      <c r="AA127" s="356"/>
      <c r="AB127" s="356"/>
      <c r="AC127" s="356"/>
      <c r="AD127" s="356"/>
      <c r="AE127" s="356"/>
      <c r="AF127" s="356"/>
      <c r="AG127" s="356"/>
      <c r="AH127" s="356"/>
      <c r="AI127" s="356"/>
      <c r="AJ127" s="368"/>
      <c r="AK127" s="368"/>
      <c r="AL127" s="368"/>
      <c r="AM127" s="368"/>
      <c r="AN127" s="368"/>
      <c r="AO127" s="381"/>
      <c r="AQ127"/>
      <c r="AR127" s="348"/>
      <c r="AS127" s="382" t="s">
        <v>599</v>
      </c>
      <c r="AT127" s="383"/>
      <c r="AU127" s="384"/>
      <c r="AV127" s="384"/>
      <c r="AW127" s="384"/>
      <c r="AX127" s="384"/>
      <c r="AY127" s="384"/>
      <c r="AZ127" s="384"/>
      <c r="BA127" s="384"/>
      <c r="BB127" s="384"/>
      <c r="BC127" s="384"/>
      <c r="BD127" s="384"/>
      <c r="BE127" s="384"/>
      <c r="BF127" s="384"/>
      <c r="BG127" s="384"/>
      <c r="BH127" s="384"/>
      <c r="BI127" s="384"/>
      <c r="BJ127" s="384"/>
      <c r="BK127" s="384"/>
      <c r="BL127" s="384"/>
      <c r="BM127" s="384"/>
      <c r="BN127" s="384"/>
      <c r="BO127" s="384"/>
      <c r="BP127" s="384"/>
      <c r="BQ127" s="384"/>
      <c r="BR127" s="384"/>
      <c r="BS127" s="384"/>
      <c r="BT127" s="384"/>
      <c r="BU127" s="384"/>
      <c r="BV127" s="384"/>
      <c r="BW127" s="384"/>
      <c r="BX127" s="384"/>
      <c r="BY127" s="384"/>
      <c r="BZ127" s="384"/>
      <c r="CA127" s="384"/>
      <c r="CB127" s="384"/>
      <c r="CC127" s="384"/>
      <c r="CD127" s="403"/>
      <c r="CE127"/>
      <c r="CF127" s="348"/>
      <c r="CG127" s="404" t="s">
        <v>599</v>
      </c>
      <c r="CH127" s="405"/>
      <c r="CI127" s="406"/>
      <c r="CJ127" s="406"/>
      <c r="CK127" s="412"/>
      <c r="CL127" s="406"/>
      <c r="CM127" s="406"/>
      <c r="CN127" s="406"/>
      <c r="CO127" s="406"/>
      <c r="CP127" s="406"/>
      <c r="CQ127" s="406"/>
      <c r="CR127" s="406"/>
      <c r="CS127" s="406"/>
      <c r="CT127" s="406"/>
      <c r="CU127" s="406"/>
      <c r="CV127" s="406"/>
      <c r="CW127" s="406"/>
      <c r="CX127" s="406"/>
      <c r="CY127" s="406"/>
      <c r="CZ127" s="406"/>
      <c r="DA127" s="406"/>
      <c r="DB127" s="406"/>
      <c r="DC127" s="406"/>
      <c r="DD127" s="406"/>
      <c r="DE127" s="406"/>
      <c r="DF127" s="406"/>
      <c r="DG127" s="406"/>
      <c r="DH127" s="406"/>
      <c r="DI127" s="406"/>
      <c r="DJ127" s="406"/>
      <c r="DK127" s="406"/>
      <c r="DL127" s="406"/>
      <c r="DM127" s="406"/>
      <c r="DN127" s="406"/>
      <c r="DO127" s="406"/>
      <c r="DP127" s="406"/>
      <c r="DQ127" s="406"/>
      <c r="DR127" s="428"/>
      <c r="DS127"/>
      <c r="DT127" s="348"/>
      <c r="DU127" s="429" t="s">
        <v>599</v>
      </c>
      <c r="DV127" s="429"/>
      <c r="DW127" s="430"/>
      <c r="DX127" s="431"/>
      <c r="DY127" s="431"/>
      <c r="DZ127" s="431"/>
      <c r="EA127" s="431"/>
      <c r="EB127" s="431"/>
      <c r="EC127" s="431"/>
      <c r="ED127" s="431"/>
      <c r="EE127" s="431"/>
      <c r="EF127" s="431"/>
      <c r="EG127" s="431"/>
      <c r="EH127" s="431"/>
      <c r="EI127" s="431"/>
      <c r="EJ127" s="431"/>
      <c r="EK127" s="431"/>
      <c r="EL127" s="431"/>
      <c r="EM127" s="431"/>
      <c r="EN127" s="440"/>
      <c r="EO127" s="431"/>
      <c r="EP127" s="431"/>
      <c r="EQ127" s="431"/>
      <c r="ER127" s="431"/>
      <c r="ES127" s="431"/>
      <c r="ET127" s="431"/>
      <c r="EU127" s="431"/>
      <c r="EV127" s="431"/>
      <c r="EW127" s="431"/>
      <c r="EX127" s="431"/>
      <c r="EY127" s="431"/>
      <c r="EZ127" s="431"/>
      <c r="FA127" s="431"/>
      <c r="FB127" s="445"/>
      <c r="FC127" s="446"/>
      <c r="FD127" s="446"/>
      <c r="FE127" s="446"/>
      <c r="FF127" s="446"/>
      <c r="FG127" s="455"/>
      <c r="FH127"/>
      <c r="FI127" s="58"/>
      <c r="FJ127" t="s">
        <v>1385</v>
      </c>
      <c r="FK127" t="s">
        <v>1386</v>
      </c>
      <c r="FL127" t="s">
        <v>1397</v>
      </c>
      <c r="FM127" s="459">
        <f>FM$122</f>
        <v>3.18854020141175</v>
      </c>
      <c r="FN127" s="459">
        <f t="shared" ref="FN127:GQ127" si="28">FN$122</f>
        <v>3.22673589313238</v>
      </c>
      <c r="FO127" s="459">
        <f t="shared" si="28"/>
        <v>3.04197141750537</v>
      </c>
      <c r="FP127" s="459">
        <f t="shared" si="28"/>
        <v>3.45538539229086</v>
      </c>
      <c r="FQ127" s="459">
        <f t="shared" si="28"/>
        <v>0</v>
      </c>
      <c r="FR127" s="459">
        <f t="shared" si="28"/>
        <v>1.75671007428112</v>
      </c>
      <c r="FS127" s="459">
        <f t="shared" si="28"/>
        <v>3.48112380343371</v>
      </c>
      <c r="FT127" s="459">
        <f t="shared" si="28"/>
        <v>2.79005005404381</v>
      </c>
      <c r="FU127" s="459">
        <f t="shared" si="28"/>
        <v>4.10052733264131</v>
      </c>
      <c r="FV127" s="459">
        <f t="shared" si="28"/>
        <v>2.47517730496454</v>
      </c>
      <c r="FW127" s="459">
        <f t="shared" si="28"/>
        <v>1.32025394305163</v>
      </c>
      <c r="FX127" s="459">
        <f t="shared" si="28"/>
        <v>4.29142657468629</v>
      </c>
      <c r="FY127" s="459">
        <f t="shared" si="28"/>
        <v>4.31937784850176</v>
      </c>
      <c r="FZ127" s="459">
        <f t="shared" si="28"/>
        <v>0</v>
      </c>
      <c r="GA127" s="459">
        <f t="shared" si="28"/>
        <v>6.11588687996344</v>
      </c>
      <c r="GB127" s="459">
        <f t="shared" si="28"/>
        <v>2.40398769668493</v>
      </c>
      <c r="GC127" s="459">
        <f t="shared" si="28"/>
        <v>0</v>
      </c>
      <c r="GD127" s="459">
        <f t="shared" si="28"/>
        <v>2.1465856114093</v>
      </c>
      <c r="GE127" s="459">
        <f t="shared" si="28"/>
        <v>13.4126984126984</v>
      </c>
      <c r="GF127" s="459">
        <f t="shared" si="28"/>
        <v>2.00309491059147</v>
      </c>
      <c r="GG127" s="459">
        <f t="shared" si="28"/>
        <v>4.71014492753623</v>
      </c>
      <c r="GH127" s="459">
        <f t="shared" si="28"/>
        <v>0</v>
      </c>
      <c r="GI127" s="459">
        <f t="shared" si="28"/>
        <v>3.20818240206896</v>
      </c>
      <c r="GJ127" s="459">
        <f t="shared" si="28"/>
        <v>0</v>
      </c>
      <c r="GK127" s="459">
        <f t="shared" si="28"/>
        <v>6.08280300424263</v>
      </c>
      <c r="GL127" s="459">
        <f t="shared" si="28"/>
        <v>2.24778035383957</v>
      </c>
      <c r="GM127" s="459">
        <f t="shared" si="28"/>
        <v>2.76468115942029</v>
      </c>
      <c r="GN127" s="459">
        <f t="shared" si="28"/>
        <v>4.00005110906675</v>
      </c>
      <c r="GO127" s="459">
        <f t="shared" si="28"/>
        <v>7.52119305342273</v>
      </c>
      <c r="GP127" s="459">
        <f t="shared" si="28"/>
        <v>0.298924731182796</v>
      </c>
      <c r="GQ127" s="459">
        <f t="shared" si="28"/>
        <v>1.22873917487521</v>
      </c>
      <c r="GR127" s="58"/>
      <c r="GS127" s="58"/>
      <c r="GT127" s="58"/>
      <c r="GU127" s="58"/>
      <c r="GV127" s="58"/>
      <c r="GW127" s="58"/>
      <c r="GX127" s="461"/>
      <c r="GY127" s="461"/>
      <c r="GZ127" s="461"/>
      <c r="HA127" s="461"/>
      <c r="HB127" s="461"/>
      <c r="HC127" s="461"/>
      <c r="HD127" s="461"/>
      <c r="HE127" s="461"/>
      <c r="HF127" s="461"/>
      <c r="HG127" s="461"/>
      <c r="HH127" s="461"/>
      <c r="HI127" s="461"/>
      <c r="HJ127" s="148"/>
      <c r="HK127" s="461"/>
      <c r="HL127" s="461"/>
      <c r="HM127" s="461"/>
      <c r="HN127" s="461"/>
      <c r="HO127" s="461"/>
      <c r="HP127" s="461"/>
      <c r="HQ127" s="461"/>
      <c r="HR127" s="461"/>
      <c r="HS127" s="461"/>
      <c r="HT127" s="461"/>
      <c r="HU127" s="461"/>
      <c r="HV127" s="461"/>
      <c r="HW127" s="461"/>
      <c r="HX127" s="461"/>
      <c r="HY127" s="461"/>
      <c r="HZ127" s="461"/>
      <c r="IA127" s="461"/>
      <c r="IB127" s="148"/>
      <c r="IC127" s="148"/>
      <c r="ID127" s="148"/>
      <c r="IE127" s="148"/>
      <c r="IF127" s="148"/>
      <c r="IG127" s="148"/>
      <c r="IH127" s="54"/>
    </row>
    <row r="128" s="20" customFormat="1" ht="18.75" spans="1:242">
      <c r="A128" s="324"/>
      <c r="B128" s="357"/>
      <c r="C128" s="358" t="s">
        <v>1421</v>
      </c>
      <c r="D128" s="359">
        <f t="shared" si="22"/>
        <v>8.4939803404462</v>
      </c>
      <c r="E128" s="360">
        <f t="shared" ref="E128:AI128" si="29">IF(SUM(DW121:DW127)=0,0,SUM(E121:E127)/SUM(DW121:DW127))*AT128*DW128</f>
        <v>0</v>
      </c>
      <c r="F128" s="361">
        <f t="shared" si="29"/>
        <v>2.17326718026461</v>
      </c>
      <c r="G128" s="361">
        <f t="shared" si="29"/>
        <v>0</v>
      </c>
      <c r="H128" s="361">
        <f t="shared" si="29"/>
        <v>0</v>
      </c>
      <c r="I128" s="361">
        <f t="shared" si="29"/>
        <v>0</v>
      </c>
      <c r="J128" s="361">
        <f t="shared" si="29"/>
        <v>0.202003608669478</v>
      </c>
      <c r="K128" s="361">
        <f t="shared" si="29"/>
        <v>0</v>
      </c>
      <c r="L128" s="361">
        <f t="shared" si="29"/>
        <v>0</v>
      </c>
      <c r="M128" s="361">
        <f t="shared" si="29"/>
        <v>0</v>
      </c>
      <c r="N128" s="361">
        <f t="shared" si="29"/>
        <v>0</v>
      </c>
      <c r="O128" s="361">
        <f t="shared" si="29"/>
        <v>0</v>
      </c>
      <c r="P128" s="361">
        <f t="shared" si="29"/>
        <v>0</v>
      </c>
      <c r="Q128" s="361">
        <f t="shared" si="29"/>
        <v>0</v>
      </c>
      <c r="R128" s="361">
        <f t="shared" si="29"/>
        <v>0</v>
      </c>
      <c r="S128" s="361">
        <f t="shared" si="29"/>
        <v>0</v>
      </c>
      <c r="T128" s="361">
        <f t="shared" si="29"/>
        <v>0</v>
      </c>
      <c r="U128" s="361">
        <f t="shared" si="29"/>
        <v>0</v>
      </c>
      <c r="V128" s="361">
        <f t="shared" si="29"/>
        <v>0.0240344972064399</v>
      </c>
      <c r="W128" s="361">
        <f t="shared" si="29"/>
        <v>0</v>
      </c>
      <c r="X128" s="361">
        <f t="shared" si="29"/>
        <v>0</v>
      </c>
      <c r="Y128" s="361">
        <f t="shared" si="29"/>
        <v>0</v>
      </c>
      <c r="Z128" s="361">
        <f t="shared" si="29"/>
        <v>0</v>
      </c>
      <c r="AA128" s="361">
        <f t="shared" si="29"/>
        <v>0</v>
      </c>
      <c r="AB128" s="361">
        <f t="shared" si="29"/>
        <v>0</v>
      </c>
      <c r="AC128" s="361">
        <f t="shared" si="29"/>
        <v>2.21409091977227</v>
      </c>
      <c r="AD128" s="361">
        <f t="shared" si="29"/>
        <v>0</v>
      </c>
      <c r="AE128" s="361">
        <f t="shared" si="29"/>
        <v>0.00678294387966688</v>
      </c>
      <c r="AF128" s="361">
        <f t="shared" si="29"/>
        <v>0</v>
      </c>
      <c r="AG128" s="361">
        <f t="shared" si="29"/>
        <v>0</v>
      </c>
      <c r="AH128" s="361">
        <f t="shared" si="29"/>
        <v>3.57212817279651</v>
      </c>
      <c r="AI128" s="361">
        <f t="shared" si="29"/>
        <v>0.301673017857229</v>
      </c>
      <c r="AJ128" s="369"/>
      <c r="AK128" s="369"/>
      <c r="AL128" s="369"/>
      <c r="AM128" s="369"/>
      <c r="AN128" s="369"/>
      <c r="AO128" s="385"/>
      <c r="AQ128"/>
      <c r="AR128" s="357"/>
      <c r="AS128" s="386" t="s">
        <v>1421</v>
      </c>
      <c r="AT128" s="387">
        <v>1.43020392633994</v>
      </c>
      <c r="AU128" s="388">
        <v>1.17318474188608</v>
      </c>
      <c r="AV128" s="388">
        <v>1.16063560656308</v>
      </c>
      <c r="AW128" s="388">
        <v>0.958689162967253</v>
      </c>
      <c r="AX128" s="388">
        <v>1</v>
      </c>
      <c r="AY128" s="388">
        <v>0.827341334134247</v>
      </c>
      <c r="AZ128" s="388">
        <v>1</v>
      </c>
      <c r="BA128" s="388">
        <v>0.864713616513635</v>
      </c>
      <c r="BB128" s="388">
        <v>0.852378649690463</v>
      </c>
      <c r="BC128" s="388">
        <v>1</v>
      </c>
      <c r="BD128" s="388">
        <v>1</v>
      </c>
      <c r="BE128" s="388">
        <v>1.08812672277054</v>
      </c>
      <c r="BF128" s="388">
        <v>1.14619917758887</v>
      </c>
      <c r="BG128" s="388">
        <v>1</v>
      </c>
      <c r="BH128" s="388">
        <v>0.963881815095277</v>
      </c>
      <c r="BI128" s="388">
        <v>0.97705286839145</v>
      </c>
      <c r="BJ128" s="388">
        <v>1</v>
      </c>
      <c r="BK128" s="388">
        <v>0.907205081173905</v>
      </c>
      <c r="BL128" s="388">
        <v>1.2</v>
      </c>
      <c r="BM128" s="388">
        <v>1</v>
      </c>
      <c r="BN128" s="388">
        <v>0.89557650471356</v>
      </c>
      <c r="BO128" s="388">
        <v>1</v>
      </c>
      <c r="BP128" s="388">
        <v>0.861646433658921</v>
      </c>
      <c r="BQ128" s="388">
        <v>1</v>
      </c>
      <c r="BR128" s="388">
        <v>1.27438237411157</v>
      </c>
      <c r="BS128" s="388">
        <v>0.812662811573171</v>
      </c>
      <c r="BT128" s="388">
        <v>0.512964155438302</v>
      </c>
      <c r="BU128" s="388">
        <v>1.05701827485503</v>
      </c>
      <c r="BV128" s="388">
        <v>0.734804351141325</v>
      </c>
      <c r="BW128" s="388">
        <v>33.8046416169164</v>
      </c>
      <c r="BX128" s="388">
        <v>1</v>
      </c>
      <c r="BY128" s="392"/>
      <c r="BZ128" s="392"/>
      <c r="CA128" s="392"/>
      <c r="CB128" s="392"/>
      <c r="CC128" s="392"/>
      <c r="CD128" s="407"/>
      <c r="CE128"/>
      <c r="CF128" s="357"/>
      <c r="CG128" s="357"/>
      <c r="CH128" s="408"/>
      <c r="CI128" s="409"/>
      <c r="CJ128" s="409"/>
      <c r="CK128" s="409"/>
      <c r="CL128" s="409"/>
      <c r="CM128" s="409"/>
      <c r="CN128" s="409"/>
      <c r="CO128" s="409"/>
      <c r="CP128" s="409"/>
      <c r="CQ128" s="409"/>
      <c r="CR128" s="409"/>
      <c r="CS128" s="409"/>
      <c r="CT128" s="409"/>
      <c r="CU128" s="409"/>
      <c r="CV128" s="409"/>
      <c r="CW128" s="409"/>
      <c r="CX128" s="409"/>
      <c r="CY128" s="409"/>
      <c r="CZ128" s="409"/>
      <c r="DA128" s="409"/>
      <c r="DB128" s="409"/>
      <c r="DC128" s="409"/>
      <c r="DD128" s="409"/>
      <c r="DE128" s="409"/>
      <c r="DF128" s="409"/>
      <c r="DG128" s="409"/>
      <c r="DH128" s="409"/>
      <c r="DI128" s="409"/>
      <c r="DJ128" s="409"/>
      <c r="DK128" s="409"/>
      <c r="DL128" s="409"/>
      <c r="DM128" s="409"/>
      <c r="DN128" s="409"/>
      <c r="DO128" s="409"/>
      <c r="DP128" s="409"/>
      <c r="DQ128" s="409"/>
      <c r="DR128" s="432"/>
      <c r="DS128"/>
      <c r="DT128" s="357"/>
      <c r="DU128" s="433" t="s">
        <v>1421</v>
      </c>
      <c r="DV128" s="434">
        <f>SUM(DW128:FA128)</f>
        <v>7.99824427000961</v>
      </c>
      <c r="DW128" s="435">
        <v>0</v>
      </c>
      <c r="DX128" s="369">
        <v>1.25477544005342</v>
      </c>
      <c r="DY128" s="369">
        <v>0.650365682208676</v>
      </c>
      <c r="DZ128" s="369">
        <v>0</v>
      </c>
      <c r="EA128" s="369">
        <v>0</v>
      </c>
      <c r="EB128" s="369">
        <v>0.641184948490573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/>
      <c r="EK128" s="369">
        <v>0</v>
      </c>
      <c r="EL128" s="369">
        <v>0</v>
      </c>
      <c r="EM128" s="369">
        <v>0</v>
      </c>
      <c r="EN128" s="369">
        <v>0.0304699131274387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4.93871769634501</v>
      </c>
      <c r="EV128" s="369">
        <v>0</v>
      </c>
      <c r="EW128" s="369">
        <v>0.0312769078953096</v>
      </c>
      <c r="EX128" s="369">
        <v>0</v>
      </c>
      <c r="EY128" s="369">
        <v>0</v>
      </c>
      <c r="EZ128" s="369">
        <v>0.128397344045621</v>
      </c>
      <c r="FA128" s="369">
        <v>0.32305633784357</v>
      </c>
      <c r="FB128" s="447"/>
      <c r="FC128" s="447"/>
      <c r="FD128" s="447"/>
      <c r="FE128" s="447"/>
      <c r="FF128" s="447"/>
      <c r="FG128" s="456"/>
      <c r="FH128"/>
      <c r="FI128" s="58"/>
      <c r="FJ128" t="s">
        <v>1387</v>
      </c>
      <c r="FK128"/>
      <c r="FL128" t="s">
        <v>1397</v>
      </c>
      <c r="FM128" s="17">
        <v>0</v>
      </c>
      <c r="FN128" s="17">
        <v>0</v>
      </c>
      <c r="FO128" s="17">
        <v>0.00521956167213519</v>
      </c>
      <c r="FP128" s="17">
        <v>0.0220231293480109</v>
      </c>
      <c r="FQ128" s="17">
        <v>0</v>
      </c>
      <c r="FR128" s="17">
        <v>0</v>
      </c>
      <c r="FS128" s="17">
        <v>0.0363078709495882</v>
      </c>
      <c r="FT128" s="17">
        <v>0.0233454805603515</v>
      </c>
      <c r="FU128" s="17">
        <v>0</v>
      </c>
      <c r="FV128" s="17">
        <v>0</v>
      </c>
      <c r="FW128" s="17">
        <v>0</v>
      </c>
      <c r="FX128" s="17">
        <v>0</v>
      </c>
      <c r="FY128" s="17">
        <v>0.00978165658957378</v>
      </c>
      <c r="FZ128" s="17">
        <v>0</v>
      </c>
      <c r="GA128" s="17">
        <v>0</v>
      </c>
      <c r="GB128" s="17">
        <v>0</v>
      </c>
      <c r="GC128" s="17">
        <v>0</v>
      </c>
      <c r="GD128" s="17">
        <v>0.31020645152345</v>
      </c>
      <c r="GE128" s="17">
        <v>0</v>
      </c>
      <c r="GF128" s="17">
        <v>0</v>
      </c>
      <c r="GG128" s="17">
        <v>0</v>
      </c>
      <c r="GH128" s="17">
        <v>0</v>
      </c>
      <c r="GI128" s="17">
        <v>0.281806759001456</v>
      </c>
      <c r="GJ128" s="17">
        <v>0</v>
      </c>
      <c r="GK128" s="17">
        <v>0</v>
      </c>
      <c r="GL128" s="17">
        <v>0</v>
      </c>
      <c r="GM128" s="17">
        <v>0.00375916137484597</v>
      </c>
      <c r="GN128" s="17">
        <v>0</v>
      </c>
      <c r="GO128" s="17">
        <v>0</v>
      </c>
      <c r="GP128" s="17">
        <v>0.00312165232358003</v>
      </c>
      <c r="GQ128" s="17">
        <v>0</v>
      </c>
      <c r="GR128" s="58"/>
      <c r="GS128" s="58"/>
      <c r="GT128" s="58"/>
      <c r="GU128" s="58"/>
      <c r="GV128" s="58"/>
      <c r="GW128" s="58"/>
      <c r="GX128" s="461"/>
      <c r="GY128" s="461"/>
      <c r="GZ128" s="461"/>
      <c r="HA128" s="461"/>
      <c r="HB128" s="461"/>
      <c r="HC128" s="461"/>
      <c r="HD128" s="461"/>
      <c r="HE128" s="461"/>
      <c r="HF128" s="461"/>
      <c r="HG128" s="461"/>
      <c r="HH128" s="461"/>
      <c r="HI128" s="461"/>
      <c r="HJ128" s="461"/>
      <c r="HK128" s="461"/>
      <c r="HL128" s="461"/>
      <c r="HM128" s="461"/>
      <c r="HN128" s="461"/>
      <c r="HO128" s="461"/>
      <c r="HP128" s="461"/>
      <c r="HQ128" s="461"/>
      <c r="HR128" s="461"/>
      <c r="HS128" s="461"/>
      <c r="HT128" s="461"/>
      <c r="HU128" s="461"/>
      <c r="HV128" s="461"/>
      <c r="HW128" s="461"/>
      <c r="HX128" s="461"/>
      <c r="HY128" s="461"/>
      <c r="HZ128" s="461"/>
      <c r="IA128" s="461"/>
      <c r="IB128" s="148"/>
      <c r="IC128" s="148"/>
      <c r="ID128" s="148"/>
      <c r="IE128" s="148"/>
      <c r="IF128" s="148"/>
      <c r="IG128" s="148"/>
      <c r="IH128" s="54"/>
    </row>
    <row r="129" s="20" customFormat="1" ht="18" spans="1:242">
      <c r="A129" s="324"/>
      <c r="B129" s="343" t="s">
        <v>1422</v>
      </c>
      <c r="C129" s="344" t="s">
        <v>1416</v>
      </c>
      <c r="D129" s="350">
        <f t="shared" ref="D129:D160" si="30">SUM(E129:AO129)</f>
        <v>116.663788976035</v>
      </c>
      <c r="E129" s="346">
        <f t="shared" ref="E129:N132" si="31">DW129*CH129*AT129</f>
        <v>0.529573621621622</v>
      </c>
      <c r="F129" s="347">
        <f t="shared" si="31"/>
        <v>0</v>
      </c>
      <c r="G129" s="347">
        <f t="shared" si="31"/>
        <v>2.95004747774481</v>
      </c>
      <c r="H129" s="347">
        <f t="shared" si="31"/>
        <v>0</v>
      </c>
      <c r="I129" s="347">
        <f t="shared" si="31"/>
        <v>0</v>
      </c>
      <c r="J129" s="347">
        <f t="shared" si="31"/>
        <v>33.647145894592</v>
      </c>
      <c r="K129" s="347">
        <f t="shared" si="31"/>
        <v>16.5794093556259</v>
      </c>
      <c r="L129" s="347">
        <f t="shared" si="31"/>
        <v>0.00135309372133518</v>
      </c>
      <c r="M129" s="347">
        <f t="shared" si="31"/>
        <v>0</v>
      </c>
      <c r="N129" s="347">
        <f t="shared" si="31"/>
        <v>0</v>
      </c>
      <c r="O129" s="347">
        <f t="shared" ref="O129:X132" si="32">EG129*CR129*BD129</f>
        <v>1.82954123664891</v>
      </c>
      <c r="P129" s="347">
        <f t="shared" si="32"/>
        <v>0</v>
      </c>
      <c r="Q129" s="347">
        <f t="shared" si="32"/>
        <v>4.53968475975658</v>
      </c>
      <c r="R129" s="347">
        <f t="shared" si="32"/>
        <v>0</v>
      </c>
      <c r="S129" s="347">
        <f t="shared" si="32"/>
        <v>0</v>
      </c>
      <c r="T129" s="347">
        <f t="shared" si="32"/>
        <v>0</v>
      </c>
      <c r="U129" s="347">
        <f t="shared" si="32"/>
        <v>0</v>
      </c>
      <c r="V129" s="347">
        <f t="shared" si="32"/>
        <v>0.053</v>
      </c>
      <c r="W129" s="347">
        <f t="shared" si="32"/>
        <v>0</v>
      </c>
      <c r="X129" s="347">
        <f t="shared" si="32"/>
        <v>0</v>
      </c>
      <c r="Y129" s="347">
        <f t="shared" ref="Y129:AH132" si="33">EQ129*DB129*BN129</f>
        <v>0</v>
      </c>
      <c r="Z129" s="347">
        <f t="shared" si="33"/>
        <v>0</v>
      </c>
      <c r="AA129" s="347">
        <f t="shared" si="33"/>
        <v>0</v>
      </c>
      <c r="AB129" s="347">
        <f t="shared" si="33"/>
        <v>0</v>
      </c>
      <c r="AC129" s="347">
        <f t="shared" si="33"/>
        <v>49.2318225575448</v>
      </c>
      <c r="AD129" s="347">
        <f t="shared" si="33"/>
        <v>0</v>
      </c>
      <c r="AE129" s="347">
        <f t="shared" si="33"/>
        <v>5.07065537740948</v>
      </c>
      <c r="AF129" s="347">
        <f t="shared" si="33"/>
        <v>0.160111311171698</v>
      </c>
      <c r="AG129" s="347">
        <f t="shared" si="33"/>
        <v>0</v>
      </c>
      <c r="AH129" s="347">
        <f t="shared" si="33"/>
        <v>0</v>
      </c>
      <c r="AI129" s="347">
        <f t="shared" ref="AI129:AI132" si="34">FA129*DL129*BX129</f>
        <v>2.07144429019796</v>
      </c>
      <c r="AJ129" s="366"/>
      <c r="AK129" s="366"/>
      <c r="AL129" s="366"/>
      <c r="AM129" s="366"/>
      <c r="AN129" s="366"/>
      <c r="AO129" s="376"/>
      <c r="AQ129"/>
      <c r="AR129" s="343" t="s">
        <v>1422</v>
      </c>
      <c r="AS129" s="377" t="s">
        <v>1416</v>
      </c>
      <c r="AT129" s="378">
        <v>1</v>
      </c>
      <c r="AU129" s="16">
        <v>1</v>
      </c>
      <c r="AV129" s="16">
        <v>1</v>
      </c>
      <c r="AW129" s="16">
        <v>1</v>
      </c>
      <c r="AX129" s="16">
        <v>1</v>
      </c>
      <c r="AY129" s="16">
        <v>1</v>
      </c>
      <c r="AZ129" s="534">
        <v>0.12</v>
      </c>
      <c r="BA129" s="16">
        <v>1</v>
      </c>
      <c r="BB129" s="16">
        <v>1</v>
      </c>
      <c r="BC129" s="16">
        <v>1</v>
      </c>
      <c r="BD129" s="16">
        <v>1</v>
      </c>
      <c r="BE129" s="16">
        <v>1</v>
      </c>
      <c r="BF129" s="16">
        <v>1</v>
      </c>
      <c r="BG129" s="16">
        <v>1</v>
      </c>
      <c r="BH129" s="16">
        <v>1</v>
      </c>
      <c r="BI129" s="16">
        <v>1</v>
      </c>
      <c r="BJ129" s="16">
        <v>1</v>
      </c>
      <c r="BK129" s="16">
        <v>1</v>
      </c>
      <c r="BL129" s="16">
        <v>1</v>
      </c>
      <c r="BM129" s="16">
        <v>1</v>
      </c>
      <c r="BN129" s="16">
        <v>1</v>
      </c>
      <c r="BO129" s="16">
        <v>1</v>
      </c>
      <c r="BP129" s="16">
        <v>1</v>
      </c>
      <c r="BQ129" s="16">
        <v>1</v>
      </c>
      <c r="BR129" s="534">
        <v>0.99</v>
      </c>
      <c r="BS129" s="16">
        <v>1</v>
      </c>
      <c r="BT129" s="16">
        <v>1</v>
      </c>
      <c r="BU129" s="16">
        <v>1</v>
      </c>
      <c r="BV129" s="16">
        <v>1</v>
      </c>
      <c r="BW129" s="16">
        <v>1</v>
      </c>
      <c r="BX129" s="534">
        <v>0.98</v>
      </c>
      <c r="BY129" s="391"/>
      <c r="BZ129" s="391"/>
      <c r="CA129" s="391"/>
      <c r="CB129" s="391"/>
      <c r="CC129" s="391"/>
      <c r="CD129" s="396"/>
      <c r="CE129"/>
      <c r="CF129" s="343" t="s">
        <v>1422</v>
      </c>
      <c r="CG129" s="397" t="s">
        <v>1416</v>
      </c>
      <c r="CH129" s="536">
        <f>IF(SUM('Aggregated Balance-IND_2005'!G157:G158)=0,0,SUM('Aggregated Balance-IND_2010'!G157:G158)/SUM('Aggregated Balance-IND_2005'!G157:G158))</f>
        <v>0.527027027027027</v>
      </c>
      <c r="CI129" s="402">
        <f>IF(SUM('Aggregated Balance-IND_2005'!H157:H158)=0,0,SUM('Aggregated Balance-IND_2010'!H157:H158)/SUM('Aggregated Balance-IND_2005'!H157:H158))</f>
        <v>0</v>
      </c>
      <c r="CJ129" s="402">
        <f>IF(SUM('Aggregated Balance-IND_2005'!I157:I158)=0,0,SUM('Aggregated Balance-IND_2010'!I157:I158)/SUM('Aggregated Balance-IND_2005'!I157:I158))</f>
        <v>1.06231454005935</v>
      </c>
      <c r="CK129" s="411">
        <v>1</v>
      </c>
      <c r="CL129" s="402">
        <f>IF(SUM('Aggregated Balance-IND_2005'!K157:K158)=0,0,SUM('Aggregated Balance-IND_2010'!K157:K158)/SUM('Aggregated Balance-IND_2005'!K157:K158))</f>
        <v>0</v>
      </c>
      <c r="CM129" s="402">
        <f>IF(SUM('Aggregated Balance-IND_2005'!L157:L158)=0,0,SUM('Aggregated Balance-IND_2010'!L157:L158)/SUM('Aggregated Balance-IND_2005'!L157:L158))</f>
        <v>0.926929957341406</v>
      </c>
      <c r="CN129" s="402">
        <f>IF(SUM('Aggregated Balance-IND_2005'!M157:M158)=0,0,SUM('Aggregated Balance-IND_2010'!M157:M158)/SUM('Aggregated Balance-IND_2005'!M157:M158))</f>
        <v>15.5639374425023</v>
      </c>
      <c r="CO129" s="402">
        <f>IF(SUM('Aggregated Balance-IND_2005'!N157:N158)=0,0,SUM('Aggregated Balance-IND_2010'!N157:N158)/SUM('Aggregated Balance-IND_2005'!N157:N158))</f>
        <v>0.0490566037735849</v>
      </c>
      <c r="CP129" s="402">
        <f>IF(SUM('Aggregated Balance-IND_2005'!O157:O158)=0,0,SUM('Aggregated Balance-IND_2010'!O157:O158)/SUM('Aggregated Balance-IND_2005'!O157:O158))</f>
        <v>0</v>
      </c>
      <c r="CQ129" s="402">
        <f>IF(SUM('Aggregated Balance-IND_2005'!P157:P158)=0,0,SUM('Aggregated Balance-IND_2010'!P157:P158)/SUM('Aggregated Balance-IND_2005'!P157:P158))</f>
        <v>0</v>
      </c>
      <c r="CR129" s="402">
        <f>IF(SUM('Aggregated Balance-IND_2005'!Q157:Q158)=0,0,SUM('Aggregated Balance-IND_2010'!Q157:Q158)/SUM('Aggregated Balance-IND_2005'!Q157:Q158))</f>
        <v>0.896735509660227</v>
      </c>
      <c r="CS129" s="402">
        <f>IF(SUM('Aggregated Balance-IND_2005'!R157:R158)=0,0,SUM('Aggregated Balance-IND_2010'!R157:R158)/SUM('Aggregated Balance-IND_2005'!R157:R158))</f>
        <v>0</v>
      </c>
      <c r="CT129" s="402">
        <f>IF(SUM('Aggregated Balance-IND_2005'!S157:S158)=0,0,SUM('Aggregated Balance-IND_2010'!S157:S158)/SUM('Aggregated Balance-IND_2005'!S157:S158))</f>
        <v>1.01864801864802</v>
      </c>
      <c r="CU129" s="402">
        <f>IF(SUM('Aggregated Balance-IND_2005'!T157:T158)=0,0,SUM('Aggregated Balance-IND_2010'!T157:T158)/SUM('Aggregated Balance-IND_2005'!T157:T158))</f>
        <v>0</v>
      </c>
      <c r="CV129" s="402">
        <f>IF(SUM('Aggregated Balance-IND_2005'!U157:U158)=0,0,SUM('Aggregated Balance-IND_2010'!U157:U158)/SUM('Aggregated Balance-IND_2005'!U157:U158))</f>
        <v>0</v>
      </c>
      <c r="CW129" s="402">
        <f>IF(SUM('Aggregated Balance-IND_2005'!V157:V158)=0,0,SUM('Aggregated Balance-IND_2010'!V157:V158)/SUM('Aggregated Balance-IND_2005'!V157:V158))</f>
        <v>0</v>
      </c>
      <c r="CX129" s="402">
        <f>IF(SUM('Aggregated Balance-IND_2005'!W157:W158)=0,0,SUM('Aggregated Balance-IND_2010'!W157:W158)/SUM('Aggregated Balance-IND_2005'!W157:W158))</f>
        <v>0</v>
      </c>
      <c r="CY129" s="402">
        <f>IF(SUM('Aggregated Balance-IND_2005'!X157:X158)=0,0,SUM('Aggregated Balance-IND_2010'!X157:X158)/SUM('Aggregated Balance-IND_2005'!X157:X158))</f>
        <v>0.6625</v>
      </c>
      <c r="CZ129" s="402">
        <f>IF(SUM('Aggregated Balance-IND_2005'!Y157:Y158)=0,0,SUM('Aggregated Balance-IND_2010'!Y157:Y158)/SUM('Aggregated Balance-IND_2005'!Y157:Y158))</f>
        <v>0</v>
      </c>
      <c r="DA129" s="402">
        <f>IF(SUM('Aggregated Balance-IND_2005'!Z157:Z158)=0,0,SUM('Aggregated Balance-IND_2010'!Z157:Z158)/SUM('Aggregated Balance-IND_2005'!Z157:Z158))</f>
        <v>0</v>
      </c>
      <c r="DB129" s="402">
        <f>IF(SUM('Aggregated Balance-IND_2005'!AA157:AA158)=0,0,SUM('Aggregated Balance-IND_2010'!AA157:AA158)/SUM('Aggregated Balance-IND_2005'!AA157:AA158))</f>
        <v>0</v>
      </c>
      <c r="DC129" s="402">
        <f>IF(SUM('Aggregated Balance-IND_2005'!AB157:AB158)=0,0,SUM('Aggregated Balance-IND_2010'!AB157:AB158)/SUM('Aggregated Balance-IND_2005'!AB157:AB158))</f>
        <v>0</v>
      </c>
      <c r="DD129" s="402">
        <f>IF(SUM('Aggregated Balance-IND_2005'!AC157:AC158)=0,0,SUM('Aggregated Balance-IND_2010'!AC157:AC158)/SUM('Aggregated Balance-IND_2005'!AC157:AC158))</f>
        <v>0</v>
      </c>
      <c r="DE129" s="402">
        <f>IF(SUM('Aggregated Balance-IND_2005'!AD157:AD158)=0,0,SUM('Aggregated Balance-IND_2010'!AD157:AD158)/SUM('Aggregated Balance-IND_2005'!AD157:AD158))</f>
        <v>1.12985763755291</v>
      </c>
      <c r="DF129" s="402">
        <f>IF(SUM('Aggregated Balance-IND_2005'!AE157:AE158)=0,0,SUM('Aggregated Balance-IND_2010'!AE157:AE158)/SUM('Aggregated Balance-IND_2005'!AE157:AE158))</f>
        <v>1.6509781778324</v>
      </c>
      <c r="DG129" s="402">
        <f>IF(SUM('Aggregated Balance-IND_2005'!AF157:AF158)=0,0,SUM('Aggregated Balance-IND_2010'!AF157:AF158)/SUM('Aggregated Balance-IND_2005'!AF157:AF158))</f>
        <v>0.823529411764706</v>
      </c>
      <c r="DH129" s="402">
        <f>IF(SUM('Aggregated Balance-IND_2005'!AG157:AG158)=0,0,SUM('Aggregated Balance-IND_2010'!AG157:AG158)/SUM('Aggregated Balance-IND_2005'!AG157:AG158))</f>
        <v>0.961808683120159</v>
      </c>
      <c r="DI129" s="402">
        <f>IF(SUM('Aggregated Balance-IND_2005'!AH157:AH158)=0,0,SUM('Aggregated Balance-IND_2010'!AH157:AH158)/SUM('Aggregated Balance-IND_2005'!AH157:AH158))</f>
        <v>1.04435483870968</v>
      </c>
      <c r="DJ129" s="402">
        <f>IF(SUM('Aggregated Balance-IND_2005'!AI157:AI158)=0,0,SUM('Aggregated Balance-IND_2010'!AI157:AI158)/SUM('Aggregated Balance-IND_2005'!AI157:AI158))</f>
        <v>0</v>
      </c>
      <c r="DK129" s="402">
        <f>IF(SUM('Aggregated Balance-IND_2005'!AJ157:AJ158)=0,0,SUM('Aggregated Balance-IND_2010'!AJ157:AJ158)/SUM('Aggregated Balance-IND_2005'!AJ157:AJ158))</f>
        <v>0</v>
      </c>
      <c r="DL129" s="402">
        <f>IF(SUM('Aggregated Balance-IND_2005'!AK157:AK158)=0,0,SUM('Aggregated Balance-IND_2010'!AK157:AK158)/SUM('Aggregated Balance-IND_2005'!AK157:AK158))</f>
        <v>0.623275344931014</v>
      </c>
      <c r="DM129" s="402">
        <f>IF(SUM('Aggregated Balance-IND_2005'!AL157:AL158)=0,0,SUM('Aggregated Balance-IND_2010'!AL157:AL158)/SUM('Aggregated Balance-IND_2005'!AL157:AL158))</f>
        <v>0</v>
      </c>
      <c r="DN129" s="402">
        <f>IF(SUM('Aggregated Balance-IND_2005'!AM157:AM158)=0,0,SUM('Aggregated Balance-IND_2010'!AM157:AM158)/SUM('Aggregated Balance-IND_2005'!AM157:AM158))</f>
        <v>0</v>
      </c>
      <c r="DO129" s="402">
        <f>IF(SUM('Aggregated Balance-IND_2005'!AN157:AN158)=0,0,SUM('Aggregated Balance-IND_2010'!AN157:AN158)/SUM('Aggregated Balance-IND_2005'!AN157:AN158))</f>
        <v>0</v>
      </c>
      <c r="DP129" s="402">
        <f>IF(SUM('Aggregated Balance-IND_2005'!AO157:AO158)=0,0,SUM('Aggregated Balance-IND_2010'!AO157:AO158)/SUM('Aggregated Balance-IND_2005'!AO157:AO158))</f>
        <v>0</v>
      </c>
      <c r="DQ129" s="402">
        <f>IF(SUM('Aggregated Balance-IND_2005'!AP157:AP158)=0,0,SUM('Aggregated Balance-IND_2010'!AP157:AP158)/SUM('Aggregated Balance-IND_2005'!AP157:AP158))</f>
        <v>0</v>
      </c>
      <c r="DR129" s="423">
        <f>IF(SUM('Aggregated Balance-IND_2005'!AQ157:AQ158)=0,0,SUM('Aggregated Balance-IND_2010'!AQ157:AQ158)/SUM('Aggregated Balance-IND_2005'!AQ157:AQ158))</f>
        <v>0</v>
      </c>
      <c r="DS129"/>
      <c r="DT129" s="343" t="s">
        <v>1422</v>
      </c>
      <c r="DU129" s="419" t="s">
        <v>1416</v>
      </c>
      <c r="DV129" s="427">
        <f t="shared" ref="DV129:DV132" si="35">SUM(DW129:FA129)</f>
        <v>99.1335110082033</v>
      </c>
      <c r="DW129" s="421">
        <v>1.004832</v>
      </c>
      <c r="DX129" s="422">
        <v>0.293076</v>
      </c>
      <c r="DY129" s="422">
        <v>2.777</v>
      </c>
      <c r="DZ129" s="422">
        <v>0</v>
      </c>
      <c r="EA129" s="422">
        <v>0</v>
      </c>
      <c r="EB129" s="422">
        <v>36.299556</v>
      </c>
      <c r="EC129" s="422">
        <v>8.87704317372291</v>
      </c>
      <c r="ED129" s="422">
        <v>0.0275822950887556</v>
      </c>
      <c r="EE129" s="422">
        <v>0</v>
      </c>
      <c r="EF129" s="422">
        <v>0</v>
      </c>
      <c r="EG129" s="422">
        <v>2.04022391991828</v>
      </c>
      <c r="EH129" s="422">
        <v>3.851</v>
      </c>
      <c r="EI129" s="422">
        <v>4.45657840259857</v>
      </c>
      <c r="EJ129" s="422">
        <v>0</v>
      </c>
      <c r="EK129" s="422">
        <v>0</v>
      </c>
      <c r="EL129" s="422">
        <v>0</v>
      </c>
      <c r="EM129" s="422">
        <v>0</v>
      </c>
      <c r="EN129" s="422">
        <v>0.08</v>
      </c>
      <c r="EO129" s="422">
        <v>0</v>
      </c>
      <c r="EP129" s="422">
        <v>0</v>
      </c>
      <c r="EQ129" s="422">
        <v>0</v>
      </c>
      <c r="ER129" s="422">
        <v>0</v>
      </c>
      <c r="ES129" s="422">
        <v>0</v>
      </c>
      <c r="ET129" s="422">
        <v>0</v>
      </c>
      <c r="EU129" s="422">
        <v>30.121</v>
      </c>
      <c r="EV129" s="422">
        <v>0</v>
      </c>
      <c r="EW129" s="422">
        <v>5.272</v>
      </c>
      <c r="EX129" s="422">
        <v>0.15331121687483</v>
      </c>
      <c r="EY129" s="422">
        <v>0</v>
      </c>
      <c r="EZ129" s="422">
        <v>0.489</v>
      </c>
      <c r="FA129" s="422">
        <v>3.391308</v>
      </c>
      <c r="FB129" s="443"/>
      <c r="FC129" s="443"/>
      <c r="FD129" s="443"/>
      <c r="FE129" s="443"/>
      <c r="FF129" s="443"/>
      <c r="FG129" s="451"/>
      <c r="FH129" s="452"/>
      <c r="FI129" s="58"/>
      <c r="FJ129" s="14" t="s">
        <v>1388</v>
      </c>
      <c r="FK129" s="14"/>
      <c r="FL129" s="14" t="s">
        <v>1397</v>
      </c>
      <c r="FM129" s="603">
        <f>FM$124</f>
        <v>0.149064270597369</v>
      </c>
      <c r="FN129" s="603">
        <f t="shared" ref="FN129:GQ129" si="36">FN$124</f>
        <v>0.182552039986777</v>
      </c>
      <c r="FO129" s="603">
        <f t="shared" si="36"/>
        <v>0.160742345536779</v>
      </c>
      <c r="FP129" s="603">
        <f t="shared" si="36"/>
        <v>0.13672796632016</v>
      </c>
      <c r="FQ129" s="603">
        <f t="shared" si="36"/>
        <v>0</v>
      </c>
      <c r="FR129" s="603">
        <f t="shared" si="36"/>
        <v>0.260570270786397</v>
      </c>
      <c r="FS129" s="603">
        <f t="shared" si="36"/>
        <v>0.179317474037171</v>
      </c>
      <c r="FT129" s="603">
        <f t="shared" si="36"/>
        <v>0.221476537180448</v>
      </c>
      <c r="FU129" s="603">
        <f t="shared" si="36"/>
        <v>0.136172210175638</v>
      </c>
      <c r="FV129" s="603">
        <f t="shared" si="36"/>
        <v>0.206198409775332</v>
      </c>
      <c r="FW129" s="603">
        <f t="shared" si="36"/>
        <v>0.344684146992799</v>
      </c>
      <c r="FX129" s="603">
        <f t="shared" si="36"/>
        <v>0.151436980909453</v>
      </c>
      <c r="FY129" s="603">
        <f t="shared" si="36"/>
        <v>0.151151418569199</v>
      </c>
      <c r="FZ129" s="603">
        <f t="shared" si="36"/>
        <v>0</v>
      </c>
      <c r="GA129" s="603">
        <f t="shared" si="36"/>
        <v>0.107899956505994</v>
      </c>
      <c r="GB129" s="603">
        <f t="shared" si="36"/>
        <v>0.22640102479349</v>
      </c>
      <c r="GC129" s="603">
        <f t="shared" si="36"/>
        <v>0</v>
      </c>
      <c r="GD129" s="603">
        <f t="shared" si="36"/>
        <v>0.231646980013494</v>
      </c>
      <c r="GE129" s="603">
        <f t="shared" si="36"/>
        <v>0.0547826086956522</v>
      </c>
      <c r="GF129" s="603">
        <f t="shared" si="36"/>
        <v>0.233185584891116</v>
      </c>
      <c r="GG129" s="603">
        <f t="shared" si="36"/>
        <v>0.15085020242915</v>
      </c>
      <c r="GH129" s="603">
        <f t="shared" si="36"/>
        <v>0</v>
      </c>
      <c r="GI129" s="603">
        <f t="shared" si="36"/>
        <v>0.197620310109905</v>
      </c>
      <c r="GJ129" s="603">
        <f t="shared" si="36"/>
        <v>0</v>
      </c>
      <c r="GK129" s="603">
        <f t="shared" si="36"/>
        <v>0.110294675603895</v>
      </c>
      <c r="GL129" s="603">
        <f t="shared" si="36"/>
        <v>0.280587607387911</v>
      </c>
      <c r="GM129" s="603">
        <f t="shared" si="36"/>
        <v>0.24468085106383</v>
      </c>
      <c r="GN129" s="603">
        <f t="shared" si="36"/>
        <v>0.156391939013059</v>
      </c>
      <c r="GO129" s="603">
        <f t="shared" si="36"/>
        <v>0.105306635413985</v>
      </c>
      <c r="GP129" s="603">
        <f t="shared" si="36"/>
        <v>0.260319242864312</v>
      </c>
      <c r="GQ129" s="603">
        <f t="shared" si="36"/>
        <v>0.332541589815551</v>
      </c>
      <c r="GR129" s="58"/>
      <c r="GS129" s="58"/>
      <c r="GT129" s="58"/>
      <c r="GU129" s="58"/>
      <c r="GV129" s="58"/>
      <c r="GW129" s="58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48"/>
      <c r="IC129" s="148"/>
      <c r="ID129" s="148"/>
      <c r="IE129" s="148"/>
      <c r="IF129" s="148"/>
      <c r="IG129" s="148"/>
      <c r="IH129" s="54"/>
    </row>
    <row r="130" s="20" customFormat="1" ht="18" spans="1:242">
      <c r="A130" s="324"/>
      <c r="B130" s="348"/>
      <c r="C130" s="349" t="s">
        <v>1417</v>
      </c>
      <c r="D130" s="350">
        <f t="shared" si="30"/>
        <v>0</v>
      </c>
      <c r="E130" s="351">
        <f t="shared" si="31"/>
        <v>0</v>
      </c>
      <c r="F130" s="352">
        <f t="shared" si="31"/>
        <v>0</v>
      </c>
      <c r="G130" s="352">
        <f t="shared" si="31"/>
        <v>0</v>
      </c>
      <c r="H130" s="352">
        <f t="shared" si="31"/>
        <v>0</v>
      </c>
      <c r="I130" s="352">
        <f t="shared" si="31"/>
        <v>0</v>
      </c>
      <c r="J130" s="352">
        <f t="shared" si="31"/>
        <v>0</v>
      </c>
      <c r="K130" s="352">
        <f t="shared" si="31"/>
        <v>0</v>
      </c>
      <c r="L130" s="352">
        <f t="shared" si="31"/>
        <v>0</v>
      </c>
      <c r="M130" s="352">
        <f t="shared" si="31"/>
        <v>0</v>
      </c>
      <c r="N130" s="352">
        <f t="shared" si="31"/>
        <v>0</v>
      </c>
      <c r="O130" s="352">
        <f t="shared" si="32"/>
        <v>0</v>
      </c>
      <c r="P130" s="352">
        <f t="shared" si="32"/>
        <v>0</v>
      </c>
      <c r="Q130" s="352">
        <f t="shared" si="32"/>
        <v>0</v>
      </c>
      <c r="R130" s="352">
        <f t="shared" si="32"/>
        <v>0</v>
      </c>
      <c r="S130" s="352">
        <f t="shared" si="32"/>
        <v>0</v>
      </c>
      <c r="T130" s="352">
        <f t="shared" si="32"/>
        <v>0</v>
      </c>
      <c r="U130" s="352">
        <f t="shared" si="32"/>
        <v>0</v>
      </c>
      <c r="V130" s="352">
        <f t="shared" si="32"/>
        <v>0</v>
      </c>
      <c r="W130" s="352">
        <f t="shared" si="32"/>
        <v>0</v>
      </c>
      <c r="X130" s="352">
        <f t="shared" si="32"/>
        <v>0</v>
      </c>
      <c r="Y130" s="352">
        <f t="shared" si="33"/>
        <v>0</v>
      </c>
      <c r="Z130" s="352">
        <f t="shared" si="33"/>
        <v>0</v>
      </c>
      <c r="AA130" s="352">
        <f t="shared" si="33"/>
        <v>0</v>
      </c>
      <c r="AB130" s="352">
        <f t="shared" si="33"/>
        <v>0</v>
      </c>
      <c r="AC130" s="352">
        <f t="shared" si="33"/>
        <v>0</v>
      </c>
      <c r="AD130" s="352">
        <f t="shared" si="33"/>
        <v>0</v>
      </c>
      <c r="AE130" s="352">
        <f t="shared" si="33"/>
        <v>0</v>
      </c>
      <c r="AF130" s="352">
        <f t="shared" si="33"/>
        <v>0</v>
      </c>
      <c r="AG130" s="352">
        <f t="shared" si="33"/>
        <v>0</v>
      </c>
      <c r="AH130" s="352">
        <f t="shared" si="33"/>
        <v>0</v>
      </c>
      <c r="AI130" s="352">
        <f t="shared" si="34"/>
        <v>0</v>
      </c>
      <c r="AJ130" s="367"/>
      <c r="AK130" s="367"/>
      <c r="AL130" s="367"/>
      <c r="AM130" s="367"/>
      <c r="AN130" s="367"/>
      <c r="AO130" s="379"/>
      <c r="AQ130"/>
      <c r="AR130" s="348"/>
      <c r="AS130" s="380" t="s">
        <v>1417</v>
      </c>
      <c r="AT130" s="378">
        <v>1</v>
      </c>
      <c r="AU130" s="16">
        <v>1</v>
      </c>
      <c r="AV130" s="16">
        <v>1</v>
      </c>
      <c r="AW130" s="16">
        <v>1</v>
      </c>
      <c r="AX130" s="16">
        <v>1</v>
      </c>
      <c r="AY130" s="16">
        <v>1</v>
      </c>
      <c r="AZ130" s="16">
        <v>1</v>
      </c>
      <c r="BA130" s="16">
        <v>1</v>
      </c>
      <c r="BB130" s="16">
        <v>1</v>
      </c>
      <c r="BC130" s="16">
        <v>1</v>
      </c>
      <c r="BD130" s="16">
        <v>1</v>
      </c>
      <c r="BE130" s="16">
        <v>1</v>
      </c>
      <c r="BF130" s="16">
        <v>1</v>
      </c>
      <c r="BG130" s="16">
        <v>1</v>
      </c>
      <c r="BH130" s="16">
        <v>1</v>
      </c>
      <c r="BI130" s="16">
        <v>1</v>
      </c>
      <c r="BJ130" s="16">
        <v>1</v>
      </c>
      <c r="BK130" s="16">
        <v>1</v>
      </c>
      <c r="BL130" s="16">
        <v>1</v>
      </c>
      <c r="BM130" s="16">
        <v>1</v>
      </c>
      <c r="BN130" s="16">
        <v>1</v>
      </c>
      <c r="BO130" s="16">
        <v>1</v>
      </c>
      <c r="BP130" s="16">
        <v>1</v>
      </c>
      <c r="BQ130" s="16">
        <v>1</v>
      </c>
      <c r="BR130" s="16">
        <v>1</v>
      </c>
      <c r="BS130" s="16">
        <v>1</v>
      </c>
      <c r="BT130" s="16">
        <v>1</v>
      </c>
      <c r="BU130" s="16">
        <v>1</v>
      </c>
      <c r="BV130" s="16">
        <v>1</v>
      </c>
      <c r="BW130" s="16">
        <v>1</v>
      </c>
      <c r="BX130" s="16">
        <v>1</v>
      </c>
      <c r="BY130" s="16"/>
      <c r="BZ130" s="16"/>
      <c r="CA130" s="16"/>
      <c r="CB130" s="16"/>
      <c r="CC130" s="16"/>
      <c r="CD130" s="400"/>
      <c r="CE130"/>
      <c r="CF130" s="348"/>
      <c r="CG130" s="348" t="s">
        <v>1417</v>
      </c>
      <c r="CH130" s="536">
        <f>IF('Aggregated Balance-IND_2005'!G161=0,0,'Aggregated Balance-IND_2010'!G161/'Aggregated Balance-IND_2005'!G161)</f>
        <v>2.01639344262295</v>
      </c>
      <c r="CI130" s="402">
        <f>IF('Aggregated Balance-IND_2005'!H161=0,0,'Aggregated Balance-IND_2010'!H161/'Aggregated Balance-IND_2005'!H161)</f>
        <v>0</v>
      </c>
      <c r="CJ130" s="402">
        <f>IF('Aggregated Balance-IND_2005'!I161=0,0,'Aggregated Balance-IND_2010'!I161/'Aggregated Balance-IND_2005'!I161)</f>
        <v>0.029603315571344</v>
      </c>
      <c r="CK130" s="411">
        <v>1</v>
      </c>
      <c r="CL130" s="402">
        <f>IF('Aggregated Balance-IND_2005'!K161=0,0,'Aggregated Balance-IND_2010'!K161/'Aggregated Balance-IND_2005'!K161)</f>
        <v>0</v>
      </c>
      <c r="CM130" s="402">
        <f>IF('Aggregated Balance-IND_2005'!L161=0,0,'Aggregated Balance-IND_2010'!L161/'Aggregated Balance-IND_2005'!L161)</f>
        <v>0</v>
      </c>
      <c r="CN130" s="402">
        <f>IF('Aggregated Balance-IND_2005'!M161=0,0,'Aggregated Balance-IND_2010'!M161/'Aggregated Balance-IND_2005'!M161)</f>
        <v>0.830640070698144</v>
      </c>
      <c r="CO130" s="402">
        <f>IF('Aggregated Balance-IND_2005'!N161=0,0,'Aggregated Balance-IND_2010'!N161/'Aggregated Balance-IND_2005'!N161)</f>
        <v>0</v>
      </c>
      <c r="CP130" s="402">
        <f>IF('Aggregated Balance-IND_2005'!O161=0,0,'Aggregated Balance-IND_2010'!O161/'Aggregated Balance-IND_2005'!O161)</f>
        <v>0</v>
      </c>
      <c r="CQ130" s="402">
        <f>IF('Aggregated Balance-IND_2005'!P161=0,0,'Aggregated Balance-IND_2010'!P161/'Aggregated Balance-IND_2005'!P161)</f>
        <v>0</v>
      </c>
      <c r="CR130" s="402">
        <f>IF('Aggregated Balance-IND_2005'!Q161=0,0,'Aggregated Balance-IND_2010'!Q161/'Aggregated Balance-IND_2005'!Q161)</f>
        <v>0</v>
      </c>
      <c r="CS130" s="402">
        <f>IF('Aggregated Balance-IND_2005'!R161=0,0,'Aggregated Balance-IND_2010'!R161/'Aggregated Balance-IND_2005'!R161)</f>
        <v>1.20588235294118</v>
      </c>
      <c r="CT130" s="402">
        <f>IF('Aggregated Balance-IND_2005'!S161=0,0,'Aggregated Balance-IND_2010'!S161/'Aggregated Balance-IND_2005'!S161)</f>
        <v>0.733333333333333</v>
      </c>
      <c r="CU130" s="402">
        <f>IF('Aggregated Balance-IND_2005'!T161=0,0,'Aggregated Balance-IND_2010'!T161/'Aggregated Balance-IND_2005'!T161)</f>
        <v>0</v>
      </c>
      <c r="CV130" s="402">
        <f>IF('Aggregated Balance-IND_2005'!U161=0,0,'Aggregated Balance-IND_2010'!U161/'Aggregated Balance-IND_2005'!U161)</f>
        <v>0</v>
      </c>
      <c r="CW130" s="402">
        <f>IF('Aggregated Balance-IND_2005'!V161=0,0,'Aggregated Balance-IND_2010'!V161/'Aggregated Balance-IND_2005'!V161)</f>
        <v>0</v>
      </c>
      <c r="CX130" s="402">
        <f>IF('Aggregated Balance-IND_2005'!W161=0,0,'Aggregated Balance-IND_2010'!W161/'Aggregated Balance-IND_2005'!W161)</f>
        <v>0</v>
      </c>
      <c r="CY130" s="402">
        <f>IF('Aggregated Balance-IND_2005'!X161=0,0,'Aggregated Balance-IND_2010'!X161/'Aggregated Balance-IND_2005'!X161)</f>
        <v>0</v>
      </c>
      <c r="CZ130" s="402">
        <f>IF('Aggregated Balance-IND_2005'!Y161=0,0,'Aggregated Balance-IND_2010'!Y161/'Aggregated Balance-IND_2005'!Y161)</f>
        <v>0</v>
      </c>
      <c r="DA130" s="402">
        <f>IF('Aggregated Balance-IND_2005'!Z161=0,0,'Aggregated Balance-IND_2010'!Z161/'Aggregated Balance-IND_2005'!Z161)</f>
        <v>0</v>
      </c>
      <c r="DB130" s="402">
        <f>IF('Aggregated Balance-IND_2005'!AA161=0,0,'Aggregated Balance-IND_2010'!AA161/'Aggregated Balance-IND_2005'!AA161)</f>
        <v>0</v>
      </c>
      <c r="DC130" s="402">
        <f>IF('Aggregated Balance-IND_2005'!AB161=0,0,'Aggregated Balance-IND_2010'!AB161/'Aggregated Balance-IND_2005'!AB161)</f>
        <v>0</v>
      </c>
      <c r="DD130" s="402">
        <f>IF('Aggregated Balance-IND_2005'!AC161=0,0,'Aggregated Balance-IND_2010'!AC161/'Aggregated Balance-IND_2005'!AC161)</f>
        <v>0.147457074105796</v>
      </c>
      <c r="DE130" s="402">
        <f>IF('Aggregated Balance-IND_2005'!AD161=0,0,'Aggregated Balance-IND_2010'!AD161/'Aggregated Balance-IND_2005'!AD161)</f>
        <v>1.03880317905563</v>
      </c>
      <c r="DF130" s="402">
        <f>IF('Aggregated Balance-IND_2005'!AE161=0,0,'Aggregated Balance-IND_2010'!AE161/'Aggregated Balance-IND_2005'!AE161)</f>
        <v>0.940326289280631</v>
      </c>
      <c r="DG130" s="402">
        <f>IF('Aggregated Balance-IND_2005'!AF161=0,0,'Aggregated Balance-IND_2010'!AF161/'Aggregated Balance-IND_2005'!AF161)</f>
        <v>0</v>
      </c>
      <c r="DH130" s="402">
        <f>IF('Aggregated Balance-IND_2005'!AG161=0,0,'Aggregated Balance-IND_2010'!AG161/'Aggregated Balance-IND_2005'!AG161)</f>
        <v>4.3005540166205</v>
      </c>
      <c r="DI130" s="402">
        <f>IF('Aggregated Balance-IND_2005'!AH161=0,0,'Aggregated Balance-IND_2010'!AH161/'Aggregated Balance-IND_2005'!AH161)</f>
        <v>0</v>
      </c>
      <c r="DJ130" s="402">
        <f>IF('Aggregated Balance-IND_2005'!AI161=0,0,'Aggregated Balance-IND_2010'!AI161/'Aggregated Balance-IND_2005'!AI161)</f>
        <v>0</v>
      </c>
      <c r="DK130" s="402">
        <f>IF('Aggregated Balance-IND_2005'!AJ161=0,0,'Aggregated Balance-IND_2010'!AJ161/'Aggregated Balance-IND_2005'!AJ161)</f>
        <v>0.0744284954811271</v>
      </c>
      <c r="DL130" s="402">
        <f>IF('Aggregated Balance-IND_2005'!AK161=0,0,'Aggregated Balance-IND_2010'!AK161/'Aggregated Balance-IND_2005'!AK161)</f>
        <v>0</v>
      </c>
      <c r="DM130" s="402">
        <f>IF('Aggregated Balance-IND_2005'!AL161=0,0,'Aggregated Balance-IND_2010'!AL161/'Aggregated Balance-IND_2005'!AL161)</f>
        <v>0</v>
      </c>
      <c r="DN130" s="402">
        <f>IF('Aggregated Balance-IND_2005'!AM161=0,0,'Aggregated Balance-IND_2010'!AM161/'Aggregated Balance-IND_2005'!AM161)</f>
        <v>0</v>
      </c>
      <c r="DO130" s="402">
        <f>IF('Aggregated Balance-IND_2005'!AN161=0,0,'Aggregated Balance-IND_2010'!AN161/'Aggregated Balance-IND_2005'!AN161)</f>
        <v>0</v>
      </c>
      <c r="DP130" s="402">
        <f>IF('Aggregated Balance-IND_2005'!AO161=0,0,'Aggregated Balance-IND_2010'!AO161/'Aggregated Balance-IND_2005'!AO161)</f>
        <v>0</v>
      </c>
      <c r="DQ130" s="402">
        <f>IF('Aggregated Balance-IND_2005'!AP161=0,0,'Aggregated Balance-IND_2010'!AP161/'Aggregated Balance-IND_2005'!AP161)</f>
        <v>0</v>
      </c>
      <c r="DR130" s="423">
        <f>IF('Aggregated Balance-IND_2005'!AQ161=0,0,'Aggregated Balance-IND_2010'!AQ161/'Aggregated Balance-IND_2005'!AQ161)</f>
        <v>0</v>
      </c>
      <c r="DS130"/>
      <c r="DT130" s="348"/>
      <c r="DU130" s="424" t="s">
        <v>1417</v>
      </c>
      <c r="DV130" s="427">
        <f t="shared" si="35"/>
        <v>0</v>
      </c>
      <c r="DW130" s="425">
        <v>0</v>
      </c>
      <c r="DX130" s="426">
        <v>0</v>
      </c>
      <c r="DY130" s="426">
        <v>0</v>
      </c>
      <c r="DZ130" s="426">
        <v>0</v>
      </c>
      <c r="EA130" s="426">
        <v>0</v>
      </c>
      <c r="EB130" s="426">
        <v>0</v>
      </c>
      <c r="EC130" s="426">
        <v>0</v>
      </c>
      <c r="ED130" s="426">
        <v>0</v>
      </c>
      <c r="EE130" s="426">
        <v>0</v>
      </c>
      <c r="EF130" s="426">
        <v>0</v>
      </c>
      <c r="EG130" s="426">
        <v>0</v>
      </c>
      <c r="EH130" s="426">
        <v>0</v>
      </c>
      <c r="EI130" s="426">
        <v>0</v>
      </c>
      <c r="EJ130" s="426">
        <v>0</v>
      </c>
      <c r="EK130" s="426">
        <v>0</v>
      </c>
      <c r="EL130" s="426">
        <v>0</v>
      </c>
      <c r="EM130" s="426">
        <v>0</v>
      </c>
      <c r="EN130" s="426">
        <v>0</v>
      </c>
      <c r="EO130" s="426">
        <v>0</v>
      </c>
      <c r="EP130" s="426">
        <v>0</v>
      </c>
      <c r="EQ130" s="426">
        <v>0</v>
      </c>
      <c r="ER130" s="426">
        <v>0</v>
      </c>
      <c r="ES130" s="426">
        <v>0</v>
      </c>
      <c r="ET130" s="426">
        <v>0</v>
      </c>
      <c r="EU130" s="426">
        <v>0</v>
      </c>
      <c r="EV130" s="426">
        <v>0</v>
      </c>
      <c r="EW130" s="426">
        <v>0</v>
      </c>
      <c r="EX130" s="426">
        <v>0</v>
      </c>
      <c r="EY130" s="426">
        <v>0</v>
      </c>
      <c r="EZ130" s="426">
        <v>0</v>
      </c>
      <c r="FA130" s="426">
        <v>0</v>
      </c>
      <c r="FB130" s="444"/>
      <c r="FC130" s="444"/>
      <c r="FD130" s="444"/>
      <c r="FE130" s="444"/>
      <c r="FF130" s="444"/>
      <c r="FG130" s="453"/>
      <c r="FH130" s="452"/>
      <c r="FI130" s="58"/>
      <c r="FJ130" t="s">
        <v>1384</v>
      </c>
      <c r="FK130"/>
      <c r="FL130" t="s">
        <v>1399</v>
      </c>
      <c r="FM130" s="256">
        <v>0.54587429930234</v>
      </c>
      <c r="FN130" s="256">
        <v>0.328263025204638</v>
      </c>
      <c r="FO130" s="256">
        <v>0.701153437438771</v>
      </c>
      <c r="FP130" s="256">
        <v>0.9</v>
      </c>
      <c r="FQ130" s="256">
        <v>0</v>
      </c>
      <c r="FR130" s="256">
        <v>0.777514013817136</v>
      </c>
      <c r="FS130" s="256">
        <v>0.339654517576727</v>
      </c>
      <c r="FT130" s="256">
        <v>0.566723933379767</v>
      </c>
      <c r="FU130" s="256">
        <v>0.489820386045772</v>
      </c>
      <c r="FV130" s="256">
        <v>0.49780596610463</v>
      </c>
      <c r="FW130" s="256">
        <v>0.9</v>
      </c>
      <c r="FX130" s="256">
        <v>0.52985362688501</v>
      </c>
      <c r="FY130" s="256">
        <v>0.450265785293066</v>
      </c>
      <c r="FZ130" s="256">
        <v>0</v>
      </c>
      <c r="GA130" s="256">
        <v>0.346453027606668</v>
      </c>
      <c r="GB130" s="256">
        <v>0.564210706677188</v>
      </c>
      <c r="GC130" s="256">
        <v>0</v>
      </c>
      <c r="GD130" s="256">
        <v>0.71469206074653</v>
      </c>
      <c r="GE130" s="256">
        <v>0.9</v>
      </c>
      <c r="GF130" s="256">
        <v>0.419319817512015</v>
      </c>
      <c r="GG130" s="256">
        <v>0.451019593189957</v>
      </c>
      <c r="GH130" s="256">
        <v>0</v>
      </c>
      <c r="GI130" s="256">
        <v>0.878766452302259</v>
      </c>
      <c r="GJ130" s="256">
        <v>0</v>
      </c>
      <c r="GK130" s="256">
        <v>0.451807624435183</v>
      </c>
      <c r="GL130" s="256">
        <v>0.9</v>
      </c>
      <c r="GM130" s="256">
        <v>0.9</v>
      </c>
      <c r="GN130" s="256">
        <v>0.567493449730147</v>
      </c>
      <c r="GO130" s="256">
        <v>0.527274610961921</v>
      </c>
      <c r="GP130" s="256">
        <v>0.557317486713072</v>
      </c>
      <c r="GQ130" s="256">
        <v>0.826908623100432</v>
      </c>
      <c r="GR130" s="58"/>
      <c r="GS130" s="58"/>
      <c r="GT130" s="58"/>
      <c r="GU130" s="58"/>
      <c r="GV130" s="58"/>
      <c r="GW130" s="58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48"/>
      <c r="IC130" s="148"/>
      <c r="ID130" s="148"/>
      <c r="IE130" s="148"/>
      <c r="IF130" s="148"/>
      <c r="IG130" s="148"/>
      <c r="IH130" s="54"/>
    </row>
    <row r="131" s="20" customFormat="1" ht="18" spans="1:242">
      <c r="A131" s="324"/>
      <c r="B131" s="348"/>
      <c r="C131" s="349" t="s">
        <v>604</v>
      </c>
      <c r="D131" s="350">
        <f t="shared" si="30"/>
        <v>0</v>
      </c>
      <c r="E131" s="351">
        <f t="shared" si="31"/>
        <v>0</v>
      </c>
      <c r="F131" s="352">
        <f t="shared" si="31"/>
        <v>0</v>
      </c>
      <c r="G131" s="352">
        <f t="shared" si="31"/>
        <v>0</v>
      </c>
      <c r="H131" s="352">
        <f t="shared" si="31"/>
        <v>0</v>
      </c>
      <c r="I131" s="352">
        <f t="shared" si="31"/>
        <v>0</v>
      </c>
      <c r="J131" s="352">
        <f t="shared" si="31"/>
        <v>0</v>
      </c>
      <c r="K131" s="352">
        <f t="shared" si="31"/>
        <v>0</v>
      </c>
      <c r="L131" s="352">
        <f t="shared" si="31"/>
        <v>0</v>
      </c>
      <c r="M131" s="352">
        <f t="shared" si="31"/>
        <v>0</v>
      </c>
      <c r="N131" s="352">
        <f t="shared" si="31"/>
        <v>0</v>
      </c>
      <c r="O131" s="352">
        <f t="shared" si="32"/>
        <v>0</v>
      </c>
      <c r="P131" s="352">
        <f t="shared" si="32"/>
        <v>0</v>
      </c>
      <c r="Q131" s="352">
        <f t="shared" si="32"/>
        <v>0</v>
      </c>
      <c r="R131" s="352">
        <f t="shared" si="32"/>
        <v>0</v>
      </c>
      <c r="S131" s="352">
        <f t="shared" si="32"/>
        <v>0</v>
      </c>
      <c r="T131" s="352">
        <f t="shared" si="32"/>
        <v>0</v>
      </c>
      <c r="U131" s="352">
        <f t="shared" si="32"/>
        <v>0</v>
      </c>
      <c r="V131" s="352">
        <f t="shared" si="32"/>
        <v>0</v>
      </c>
      <c r="W131" s="352">
        <f t="shared" si="32"/>
        <v>0</v>
      </c>
      <c r="X131" s="352">
        <f t="shared" si="32"/>
        <v>0</v>
      </c>
      <c r="Y131" s="352">
        <f t="shared" si="33"/>
        <v>0</v>
      </c>
      <c r="Z131" s="352">
        <f t="shared" si="33"/>
        <v>0</v>
      </c>
      <c r="AA131" s="352">
        <f t="shared" si="33"/>
        <v>0</v>
      </c>
      <c r="AB131" s="352">
        <f t="shared" si="33"/>
        <v>0</v>
      </c>
      <c r="AC131" s="352">
        <f t="shared" si="33"/>
        <v>0</v>
      </c>
      <c r="AD131" s="352">
        <f t="shared" si="33"/>
        <v>0</v>
      </c>
      <c r="AE131" s="352">
        <f t="shared" si="33"/>
        <v>0</v>
      </c>
      <c r="AF131" s="352">
        <f t="shared" si="33"/>
        <v>0</v>
      </c>
      <c r="AG131" s="352">
        <f t="shared" si="33"/>
        <v>0</v>
      </c>
      <c r="AH131" s="352">
        <f t="shared" si="33"/>
        <v>0</v>
      </c>
      <c r="AI131" s="352">
        <f t="shared" si="34"/>
        <v>0</v>
      </c>
      <c r="AJ131" s="367"/>
      <c r="AK131" s="367"/>
      <c r="AL131" s="367"/>
      <c r="AM131" s="367"/>
      <c r="AN131" s="367"/>
      <c r="AO131" s="379"/>
      <c r="AQ131"/>
      <c r="AR131" s="348"/>
      <c r="AS131" s="380" t="s">
        <v>604</v>
      </c>
      <c r="AT131" s="378">
        <v>1</v>
      </c>
      <c r="AU131" s="16">
        <v>1</v>
      </c>
      <c r="AV131" s="16">
        <v>1</v>
      </c>
      <c r="AW131" s="16">
        <v>1</v>
      </c>
      <c r="AX131" s="16">
        <v>1</v>
      </c>
      <c r="AY131" s="16">
        <v>1</v>
      </c>
      <c r="AZ131" s="16">
        <v>1</v>
      </c>
      <c r="BA131" s="16">
        <v>1</v>
      </c>
      <c r="BB131" s="16">
        <v>1</v>
      </c>
      <c r="BC131" s="16">
        <v>1</v>
      </c>
      <c r="BD131" s="16">
        <v>1</v>
      </c>
      <c r="BE131" s="16">
        <v>1</v>
      </c>
      <c r="BF131" s="16">
        <v>1</v>
      </c>
      <c r="BG131" s="16">
        <v>1</v>
      </c>
      <c r="BH131" s="16">
        <v>1</v>
      </c>
      <c r="BI131" s="16">
        <v>1</v>
      </c>
      <c r="BJ131" s="16">
        <v>1</v>
      </c>
      <c r="BK131" s="16">
        <v>1</v>
      </c>
      <c r="BL131" s="16">
        <v>1</v>
      </c>
      <c r="BM131" s="16">
        <v>1</v>
      </c>
      <c r="BN131" s="16">
        <v>1</v>
      </c>
      <c r="BO131" s="16">
        <v>1</v>
      </c>
      <c r="BP131" s="16">
        <v>1</v>
      </c>
      <c r="BQ131" s="16">
        <v>1</v>
      </c>
      <c r="BR131" s="16">
        <v>1</v>
      </c>
      <c r="BS131" s="16">
        <v>1</v>
      </c>
      <c r="BT131" s="16">
        <v>1</v>
      </c>
      <c r="BU131" s="16">
        <v>1</v>
      </c>
      <c r="BV131" s="16">
        <v>1</v>
      </c>
      <c r="BW131" s="16">
        <v>1</v>
      </c>
      <c r="BX131" s="16">
        <v>1</v>
      </c>
      <c r="BY131" s="16"/>
      <c r="BZ131" s="16"/>
      <c r="CA131" s="16"/>
      <c r="CB131" s="16"/>
      <c r="CC131" s="16"/>
      <c r="CD131" s="400"/>
      <c r="CE131"/>
      <c r="CF131" s="348"/>
      <c r="CG131" s="348" t="s">
        <v>604</v>
      </c>
      <c r="CH131" s="536">
        <f>IF(SUM('Aggregated Balance-IND_2005'!G163,'Aggregated Balance-IND_2005'!G165)=0,0,SUM('Aggregated Balance-IND_2010'!G163,'Aggregated Balance-IND_2010'!G165)/SUM('Aggregated Balance-IND_2005'!G163,'Aggregated Balance-IND_2005'!G165))</f>
        <v>2.05115511551155</v>
      </c>
      <c r="CI131" s="402">
        <f>IF(SUM('Aggregated Balance-IND_2005'!H163,'Aggregated Balance-IND_2005'!H165)=0,0,SUM('Aggregated Balance-IND_2010'!H163,'Aggregated Balance-IND_2010'!H165)/SUM('Aggregated Balance-IND_2005'!H163,'Aggregated Balance-IND_2005'!H165))</f>
        <v>0.0553672316384181</v>
      </c>
      <c r="CJ131" s="402">
        <f>IF(SUM('Aggregated Balance-IND_2005'!I163,'Aggregated Balance-IND_2005'!I165)=0,0,SUM('Aggregated Balance-IND_2010'!I163,'Aggregated Balance-IND_2010'!I165)/SUM('Aggregated Balance-IND_2005'!I163,'Aggregated Balance-IND_2005'!I165))</f>
        <v>0.0378206328402921</v>
      </c>
      <c r="CK131" s="411">
        <v>1</v>
      </c>
      <c r="CL131" s="402">
        <f>IF(SUM('Aggregated Balance-IND_2005'!K163,'Aggregated Balance-IND_2005'!K165)=0,0,SUM('Aggregated Balance-IND_2010'!K163,'Aggregated Balance-IND_2010'!K165)/SUM('Aggregated Balance-IND_2005'!K163,'Aggregated Balance-IND_2005'!K165))</f>
        <v>0</v>
      </c>
      <c r="CM131" s="402">
        <f>IF(SUM('Aggregated Balance-IND_2005'!L163,'Aggregated Balance-IND_2005'!L165)=0,0,SUM('Aggregated Balance-IND_2010'!L163,'Aggregated Balance-IND_2010'!L165)/SUM('Aggregated Balance-IND_2005'!L163,'Aggregated Balance-IND_2005'!L165))</f>
        <v>0.213333333333333</v>
      </c>
      <c r="CN131" s="402">
        <f>IF(SUM('Aggregated Balance-IND_2005'!M163,'Aggregated Balance-IND_2005'!M165)=0,0,SUM('Aggregated Balance-IND_2010'!M163,'Aggregated Balance-IND_2010'!M165)/SUM('Aggregated Balance-IND_2005'!M163,'Aggregated Balance-IND_2005'!M165))</f>
        <v>0.974137931034483</v>
      </c>
      <c r="CO131" s="402">
        <f>IF(SUM('Aggregated Balance-IND_2005'!N163,'Aggregated Balance-IND_2005'!N165)=0,0,SUM('Aggregated Balance-IND_2010'!N163,'Aggregated Balance-IND_2010'!N165)/SUM('Aggregated Balance-IND_2005'!N163,'Aggregated Balance-IND_2005'!N165))</f>
        <v>0.729372937293729</v>
      </c>
      <c r="CP131" s="402">
        <f>IF(SUM('Aggregated Balance-IND_2005'!O163,'Aggregated Balance-IND_2005'!O165)=0,0,SUM('Aggregated Balance-IND_2010'!O163,'Aggregated Balance-IND_2010'!O165)/SUM('Aggregated Balance-IND_2005'!O163,'Aggregated Balance-IND_2005'!O165))</f>
        <v>0</v>
      </c>
      <c r="CQ131" s="402">
        <f>IF(SUM('Aggregated Balance-IND_2005'!P163,'Aggregated Balance-IND_2005'!P165)=0,0,SUM('Aggregated Balance-IND_2010'!P163,'Aggregated Balance-IND_2010'!P165)/SUM('Aggregated Balance-IND_2005'!P163,'Aggregated Balance-IND_2005'!P165))</f>
        <v>0.569929321053759</v>
      </c>
      <c r="CR131" s="402">
        <f>IF(SUM('Aggregated Balance-IND_2005'!Q163,'Aggregated Balance-IND_2005'!Q165)=0,0,SUM('Aggregated Balance-IND_2010'!Q163,'Aggregated Balance-IND_2010'!Q165)/SUM('Aggregated Balance-IND_2005'!Q163,'Aggregated Balance-IND_2005'!Q165))</f>
        <v>0.850891210817456</v>
      </c>
      <c r="CS131" s="402">
        <f>IF(SUM('Aggregated Balance-IND_2005'!R163,'Aggregated Balance-IND_2005'!R165)=0,0,SUM('Aggregated Balance-IND_2010'!R163,'Aggregated Balance-IND_2010'!R165)/SUM('Aggregated Balance-IND_2005'!R163,'Aggregated Balance-IND_2005'!R165))</f>
        <v>0.672180958811614</v>
      </c>
      <c r="CT131" s="402">
        <f>IF(SUM('Aggregated Balance-IND_2005'!S163,'Aggregated Balance-IND_2005'!S165)=0,0,SUM('Aggregated Balance-IND_2010'!S163,'Aggregated Balance-IND_2010'!S165)/SUM('Aggregated Balance-IND_2005'!S163,'Aggregated Balance-IND_2005'!S165))</f>
        <v>0.855737704918033</v>
      </c>
      <c r="CU131" s="402">
        <f>IF(SUM('Aggregated Balance-IND_2005'!T163,'Aggregated Balance-IND_2005'!T165)=0,0,SUM('Aggregated Balance-IND_2010'!T163,'Aggregated Balance-IND_2010'!T165)/SUM('Aggregated Balance-IND_2005'!T163,'Aggregated Balance-IND_2005'!T165))</f>
        <v>0.0704103671706263</v>
      </c>
      <c r="CV131" s="402">
        <f>IF(SUM('Aggregated Balance-IND_2005'!U163,'Aggregated Balance-IND_2005'!U165)=0,0,SUM('Aggregated Balance-IND_2010'!U163,'Aggregated Balance-IND_2010'!U165)/SUM('Aggregated Balance-IND_2005'!U163,'Aggregated Balance-IND_2005'!U165))</f>
        <v>0.0384615384615385</v>
      </c>
      <c r="CW131" s="402">
        <f>IF(SUM('Aggregated Balance-IND_2005'!V163,'Aggregated Balance-IND_2005'!V165)=0,0,SUM('Aggregated Balance-IND_2010'!V163,'Aggregated Balance-IND_2010'!V165)/SUM('Aggregated Balance-IND_2005'!V163,'Aggregated Balance-IND_2005'!V165))</f>
        <v>0.653032440056417</v>
      </c>
      <c r="CX131" s="402">
        <f>IF(SUM('Aggregated Balance-IND_2005'!W163,'Aggregated Balance-IND_2005'!W165)=0,0,SUM('Aggregated Balance-IND_2010'!W163,'Aggregated Balance-IND_2010'!W165)/SUM('Aggregated Balance-IND_2005'!W163,'Aggregated Balance-IND_2005'!W165))</f>
        <v>0</v>
      </c>
      <c r="CY131" s="402">
        <f>IF(SUM('Aggregated Balance-IND_2005'!X163,'Aggregated Balance-IND_2005'!X165)=0,0,SUM('Aggregated Balance-IND_2010'!X163,'Aggregated Balance-IND_2010'!X165)/SUM('Aggregated Balance-IND_2005'!X163,'Aggregated Balance-IND_2005'!X165))</f>
        <v>0.400174072820463</v>
      </c>
      <c r="CZ131" s="402">
        <f>IF(SUM('Aggregated Balance-IND_2005'!Y163,'Aggregated Balance-IND_2005'!Y165)=0,0,SUM('Aggregated Balance-IND_2010'!Y163,'Aggregated Balance-IND_2010'!Y165)/SUM('Aggregated Balance-IND_2005'!Y163,'Aggregated Balance-IND_2005'!Y165))</f>
        <v>0</v>
      </c>
      <c r="DA131" s="402">
        <f>IF(SUM('Aggregated Balance-IND_2005'!Z163,'Aggregated Balance-IND_2005'!Z165)=0,0,SUM('Aggregated Balance-IND_2010'!Z163,'Aggregated Balance-IND_2010'!Z165)/SUM('Aggregated Balance-IND_2005'!Z163,'Aggregated Balance-IND_2005'!Z165))</f>
        <v>0.5</v>
      </c>
      <c r="DB131" s="402">
        <f>IF(SUM('Aggregated Balance-IND_2005'!AA163,'Aggregated Balance-IND_2005'!AA165)=0,0,SUM('Aggregated Balance-IND_2010'!AA163,'Aggregated Balance-IND_2010'!AA165)/SUM('Aggregated Balance-IND_2005'!AA163,'Aggregated Balance-IND_2005'!AA165))</f>
        <v>0</v>
      </c>
      <c r="DC131" s="402">
        <f>IF(SUM('Aggregated Balance-IND_2005'!AB163,'Aggregated Balance-IND_2005'!AB165)=0,0,SUM('Aggregated Balance-IND_2010'!AB163,'Aggregated Balance-IND_2010'!AB165)/SUM('Aggregated Balance-IND_2005'!AB163,'Aggregated Balance-IND_2005'!AB165))</f>
        <v>0</v>
      </c>
      <c r="DD131" s="402">
        <f>IF(SUM('Aggregated Balance-IND_2005'!AC163,'Aggregated Balance-IND_2005'!AC165)=0,0,SUM('Aggregated Balance-IND_2010'!AC163,'Aggregated Balance-IND_2010'!AC165)/SUM('Aggregated Balance-IND_2005'!AC163,'Aggregated Balance-IND_2005'!AC165))</f>
        <v>8.48675496688742</v>
      </c>
      <c r="DE131" s="402">
        <f>IF(SUM('Aggregated Balance-IND_2005'!AD163,'Aggregated Balance-IND_2005'!AD165)=0,0,SUM('Aggregated Balance-IND_2010'!AD163,'Aggregated Balance-IND_2010'!AD165)/SUM('Aggregated Balance-IND_2005'!AD163,'Aggregated Balance-IND_2005'!AD165))</f>
        <v>0.917829949238579</v>
      </c>
      <c r="DF131" s="402">
        <f>IF(SUM('Aggregated Balance-IND_2005'!AE163,'Aggregated Balance-IND_2005'!AE165)=0,0,SUM('Aggregated Balance-IND_2010'!AE163,'Aggregated Balance-IND_2010'!AE165)/SUM('Aggregated Balance-IND_2005'!AE163,'Aggregated Balance-IND_2005'!AE165))</f>
        <v>0.620685197155785</v>
      </c>
      <c r="DG131" s="402">
        <f>IF(SUM('Aggregated Balance-IND_2005'!AF163,'Aggregated Balance-IND_2005'!AF165)=0,0,SUM('Aggregated Balance-IND_2010'!AF163,'Aggregated Balance-IND_2010'!AF165)/SUM('Aggregated Balance-IND_2005'!AF163,'Aggregated Balance-IND_2005'!AF165))</f>
        <v>1.4116452268111</v>
      </c>
      <c r="DH131" s="402">
        <f>IF(SUM('Aggregated Balance-IND_2005'!AG163,'Aggregated Balance-IND_2005'!AG165)=0,0,SUM('Aggregated Balance-IND_2010'!AG163,'Aggregated Balance-IND_2010'!AG165)/SUM('Aggregated Balance-IND_2005'!AG163,'Aggregated Balance-IND_2005'!AG165))</f>
        <v>0.231430536451169</v>
      </c>
      <c r="DI131" s="402">
        <f>IF(SUM('Aggregated Balance-IND_2005'!AH163,'Aggregated Balance-IND_2005'!AH165)=0,0,SUM('Aggregated Balance-IND_2010'!AH163,'Aggregated Balance-IND_2010'!AH165)/SUM('Aggregated Balance-IND_2005'!AH163,'Aggregated Balance-IND_2005'!AH165))</f>
        <v>0.481074168797954</v>
      </c>
      <c r="DJ131" s="402">
        <f>IF(SUM('Aggregated Balance-IND_2005'!AI163,'Aggregated Balance-IND_2005'!AI165)=0,0,SUM('Aggregated Balance-IND_2010'!AI163,'Aggregated Balance-IND_2010'!AI165)/SUM('Aggregated Balance-IND_2005'!AI163,'Aggregated Balance-IND_2005'!AI165))</f>
        <v>0.785907859078591</v>
      </c>
      <c r="DK131" s="402">
        <f>IF(SUM('Aggregated Balance-IND_2005'!AJ163,'Aggregated Balance-IND_2005'!AJ165)=0,0,SUM('Aggregated Balance-IND_2010'!AJ163,'Aggregated Balance-IND_2010'!AJ165)/SUM('Aggregated Balance-IND_2005'!AJ163,'Aggregated Balance-IND_2005'!AJ165))</f>
        <v>0.390127388535032</v>
      </c>
      <c r="DL131" s="402">
        <f>IF(SUM('Aggregated Balance-IND_2005'!AK163,'Aggregated Balance-IND_2005'!AK165)=0,0,SUM('Aggregated Balance-IND_2010'!AK163,'Aggregated Balance-IND_2010'!AK165)/SUM('Aggregated Balance-IND_2005'!AK163,'Aggregated Balance-IND_2005'!AK165))</f>
        <v>1.50808256652574</v>
      </c>
      <c r="DM131" s="402">
        <f>IF(SUM('Aggregated Balance-IND_2005'!AL163,'Aggregated Balance-IND_2005'!AL165)=0,0,SUM('Aggregated Balance-IND_2010'!AL163,'Aggregated Balance-IND_2010'!AL165)/SUM('Aggregated Balance-IND_2005'!AL163,'Aggregated Balance-IND_2005'!AL165))</f>
        <v>0</v>
      </c>
      <c r="DN131" s="402">
        <f>IF(SUM('Aggregated Balance-IND_2005'!AM163,'Aggregated Balance-IND_2005'!AM165)=0,0,SUM('Aggregated Balance-IND_2010'!AM163,'Aggregated Balance-IND_2010'!AM165)/SUM('Aggregated Balance-IND_2005'!AM163,'Aggregated Balance-IND_2005'!AM165))</f>
        <v>0</v>
      </c>
      <c r="DO131" s="402">
        <f>IF(SUM('Aggregated Balance-IND_2005'!AN163,'Aggregated Balance-IND_2005'!AN165)=0,0,SUM('Aggregated Balance-IND_2010'!AN163,'Aggregated Balance-IND_2010'!AN165)/SUM('Aggregated Balance-IND_2005'!AN163,'Aggregated Balance-IND_2005'!AN165))</f>
        <v>0</v>
      </c>
      <c r="DP131" s="402">
        <f>IF(SUM('Aggregated Balance-IND_2005'!AO163,'Aggregated Balance-IND_2005'!AO165)=0,0,SUM('Aggregated Balance-IND_2010'!AO163,'Aggregated Balance-IND_2010'!AO165)/SUM('Aggregated Balance-IND_2005'!AO163,'Aggregated Balance-IND_2005'!AO165))</f>
        <v>0</v>
      </c>
      <c r="DQ131" s="402">
        <f>IF(SUM('Aggregated Balance-IND_2005'!AP163,'Aggregated Balance-IND_2005'!AP165)=0,0,SUM('Aggregated Balance-IND_2010'!AP163,'Aggregated Balance-IND_2010'!AP165)/SUM('Aggregated Balance-IND_2005'!AP163,'Aggregated Balance-IND_2005'!AP165))</f>
        <v>0</v>
      </c>
      <c r="DR131" s="423">
        <f>IF(SUM('Aggregated Balance-IND_2005'!AQ163,'Aggregated Balance-IND_2005'!AQ165)=0,0,SUM('Aggregated Balance-IND_2010'!AQ163,'Aggregated Balance-IND_2010'!AQ165)/SUM('Aggregated Balance-IND_2005'!AQ163,'Aggregated Balance-IND_2005'!AQ165))</f>
        <v>0</v>
      </c>
      <c r="DS131"/>
      <c r="DT131" s="348"/>
      <c r="DU131" s="424" t="s">
        <v>604</v>
      </c>
      <c r="DV131" s="427">
        <f t="shared" si="35"/>
        <v>0</v>
      </c>
      <c r="DW131" s="425">
        <v>0</v>
      </c>
      <c r="DX131" s="426">
        <v>0</v>
      </c>
      <c r="DY131" s="426">
        <v>0</v>
      </c>
      <c r="DZ131" s="426">
        <v>0</v>
      </c>
      <c r="EA131" s="426">
        <v>0</v>
      </c>
      <c r="EB131" s="426">
        <v>0</v>
      </c>
      <c r="EC131" s="426">
        <v>0</v>
      </c>
      <c r="ED131" s="426">
        <v>0</v>
      </c>
      <c r="EE131" s="426">
        <v>0</v>
      </c>
      <c r="EF131" s="426">
        <v>0</v>
      </c>
      <c r="EG131" s="426">
        <v>0</v>
      </c>
      <c r="EH131" s="426">
        <v>0</v>
      </c>
      <c r="EI131" s="426">
        <v>0</v>
      </c>
      <c r="EJ131" s="426">
        <v>0</v>
      </c>
      <c r="EK131" s="426">
        <v>0</v>
      </c>
      <c r="EL131" s="426">
        <v>0</v>
      </c>
      <c r="EM131" s="426">
        <v>0</v>
      </c>
      <c r="EN131" s="426">
        <v>0</v>
      </c>
      <c r="EO131" s="426">
        <v>0</v>
      </c>
      <c r="EP131" s="426">
        <v>0</v>
      </c>
      <c r="EQ131" s="426">
        <v>0</v>
      </c>
      <c r="ER131" s="426">
        <v>0</v>
      </c>
      <c r="ES131" s="426">
        <v>0</v>
      </c>
      <c r="ET131" s="426">
        <v>0</v>
      </c>
      <c r="EU131" s="426">
        <v>0</v>
      </c>
      <c r="EV131" s="426">
        <v>0</v>
      </c>
      <c r="EW131" s="426">
        <v>0</v>
      </c>
      <c r="EX131" s="426">
        <v>0</v>
      </c>
      <c r="EY131" s="426">
        <v>0</v>
      </c>
      <c r="EZ131" s="426">
        <v>0</v>
      </c>
      <c r="FA131" s="426">
        <v>0</v>
      </c>
      <c r="FB131" s="444"/>
      <c r="FC131" s="444"/>
      <c r="FD131" s="444"/>
      <c r="FE131" s="444"/>
      <c r="FF131" s="444"/>
      <c r="FG131" s="453"/>
      <c r="FH131" s="452"/>
      <c r="FI131" s="58"/>
      <c r="FJ131" t="s">
        <v>1385</v>
      </c>
      <c r="FK131" t="s">
        <v>1386</v>
      </c>
      <c r="FL131" t="s">
        <v>1399</v>
      </c>
      <c r="FM131" s="459">
        <f>FM$122</f>
        <v>3.18854020141175</v>
      </c>
      <c r="FN131" s="459">
        <f t="shared" ref="FN131:GQ131" si="37">FN$122</f>
        <v>3.22673589313238</v>
      </c>
      <c r="FO131" s="459">
        <f t="shared" si="37"/>
        <v>3.04197141750537</v>
      </c>
      <c r="FP131" s="459">
        <f t="shared" si="37"/>
        <v>3.45538539229086</v>
      </c>
      <c r="FQ131" s="459">
        <f t="shared" si="37"/>
        <v>0</v>
      </c>
      <c r="FR131" s="459">
        <f t="shared" si="37"/>
        <v>1.75671007428112</v>
      </c>
      <c r="FS131" s="459">
        <f t="shared" si="37"/>
        <v>3.48112380343371</v>
      </c>
      <c r="FT131" s="459">
        <f t="shared" si="37"/>
        <v>2.79005005404381</v>
      </c>
      <c r="FU131" s="459">
        <f t="shared" si="37"/>
        <v>4.10052733264131</v>
      </c>
      <c r="FV131" s="459">
        <f t="shared" si="37"/>
        <v>2.47517730496454</v>
      </c>
      <c r="FW131" s="459">
        <f t="shared" si="37"/>
        <v>1.32025394305163</v>
      </c>
      <c r="FX131" s="459">
        <f t="shared" si="37"/>
        <v>4.29142657468629</v>
      </c>
      <c r="FY131" s="459">
        <f t="shared" si="37"/>
        <v>4.31937784850176</v>
      </c>
      <c r="FZ131" s="459">
        <f t="shared" si="37"/>
        <v>0</v>
      </c>
      <c r="GA131" s="459">
        <f t="shared" si="37"/>
        <v>6.11588687996344</v>
      </c>
      <c r="GB131" s="459">
        <f t="shared" si="37"/>
        <v>2.40398769668493</v>
      </c>
      <c r="GC131" s="459">
        <f t="shared" si="37"/>
        <v>0</v>
      </c>
      <c r="GD131" s="459">
        <f t="shared" si="37"/>
        <v>2.1465856114093</v>
      </c>
      <c r="GE131" s="459">
        <f t="shared" si="37"/>
        <v>13.4126984126984</v>
      </c>
      <c r="GF131" s="459">
        <f t="shared" si="37"/>
        <v>2.00309491059147</v>
      </c>
      <c r="GG131" s="459">
        <f t="shared" si="37"/>
        <v>4.71014492753623</v>
      </c>
      <c r="GH131" s="459">
        <f t="shared" si="37"/>
        <v>0</v>
      </c>
      <c r="GI131" s="459">
        <f t="shared" si="37"/>
        <v>3.20818240206896</v>
      </c>
      <c r="GJ131" s="459">
        <f t="shared" si="37"/>
        <v>0</v>
      </c>
      <c r="GK131" s="459">
        <f t="shared" si="37"/>
        <v>6.08280300424263</v>
      </c>
      <c r="GL131" s="459">
        <f t="shared" si="37"/>
        <v>2.24778035383957</v>
      </c>
      <c r="GM131" s="459">
        <f t="shared" si="37"/>
        <v>2.76468115942029</v>
      </c>
      <c r="GN131" s="459">
        <f t="shared" si="37"/>
        <v>4.00005110906675</v>
      </c>
      <c r="GO131" s="459">
        <f t="shared" si="37"/>
        <v>7.52119305342273</v>
      </c>
      <c r="GP131" s="459">
        <f t="shared" si="37"/>
        <v>0.298924731182796</v>
      </c>
      <c r="GQ131" s="459">
        <f t="shared" si="37"/>
        <v>1.22873917487521</v>
      </c>
      <c r="GR131" s="58"/>
      <c r="GS131" s="58"/>
      <c r="GT131" s="58"/>
      <c r="GU131" s="58"/>
      <c r="GV131" s="58"/>
      <c r="GW131" s="58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48"/>
      <c r="IC131" s="148"/>
      <c r="ID131" s="148"/>
      <c r="IE131" s="148"/>
      <c r="IF131" s="148"/>
      <c r="IG131" s="148"/>
      <c r="IH131" s="54"/>
    </row>
    <row r="132" s="20" customFormat="1" ht="18" spans="1:242">
      <c r="A132" s="324"/>
      <c r="B132" s="348"/>
      <c r="C132" s="349" t="s">
        <v>1418</v>
      </c>
      <c r="D132" s="350">
        <f t="shared" si="30"/>
        <v>208.918708910617</v>
      </c>
      <c r="E132" s="351">
        <f t="shared" si="31"/>
        <v>5.94257193749432</v>
      </c>
      <c r="F132" s="352">
        <f t="shared" si="31"/>
        <v>2.40858653137663</v>
      </c>
      <c r="G132" s="352">
        <f t="shared" si="31"/>
        <v>1.13539886136073</v>
      </c>
      <c r="H132" s="352">
        <f t="shared" si="31"/>
        <v>8.94864281641417</v>
      </c>
      <c r="I132" s="352">
        <f t="shared" si="31"/>
        <v>0</v>
      </c>
      <c r="J132" s="352">
        <f t="shared" si="31"/>
        <v>0.24489008784923</v>
      </c>
      <c r="K132" s="352">
        <f t="shared" si="31"/>
        <v>41.0983576954474</v>
      </c>
      <c r="L132" s="352">
        <f t="shared" si="31"/>
        <v>3.86317501224879</v>
      </c>
      <c r="M132" s="352">
        <f t="shared" si="31"/>
        <v>0.0185583941605839</v>
      </c>
      <c r="N132" s="352">
        <f t="shared" si="31"/>
        <v>0.4685</v>
      </c>
      <c r="O132" s="352">
        <f t="shared" si="32"/>
        <v>31.2702477723293</v>
      </c>
      <c r="P132" s="352">
        <f t="shared" si="32"/>
        <v>0.665976258613861</v>
      </c>
      <c r="Q132" s="352">
        <f t="shared" si="32"/>
        <v>11.8665818221829</v>
      </c>
      <c r="R132" s="352">
        <f t="shared" si="32"/>
        <v>0</v>
      </c>
      <c r="S132" s="352">
        <f t="shared" si="32"/>
        <v>0.542916062356416</v>
      </c>
      <c r="T132" s="352">
        <f t="shared" si="32"/>
        <v>0.523260924889016</v>
      </c>
      <c r="U132" s="352">
        <f t="shared" si="32"/>
        <v>0</v>
      </c>
      <c r="V132" s="352">
        <f t="shared" si="32"/>
        <v>1.35421360713168</v>
      </c>
      <c r="W132" s="352">
        <f t="shared" si="32"/>
        <v>0.8251666448737</v>
      </c>
      <c r="X132" s="352">
        <f t="shared" si="32"/>
        <v>0</v>
      </c>
      <c r="Y132" s="352">
        <f t="shared" si="33"/>
        <v>0.417186607700202</v>
      </c>
      <c r="Z132" s="352">
        <f t="shared" si="33"/>
        <v>0</v>
      </c>
      <c r="AA132" s="352">
        <f t="shared" si="33"/>
        <v>69.3031795950071</v>
      </c>
      <c r="AB132" s="352">
        <f t="shared" si="33"/>
        <v>0</v>
      </c>
      <c r="AC132" s="352">
        <f t="shared" si="33"/>
        <v>3.01075</v>
      </c>
      <c r="AD132" s="352">
        <f t="shared" si="33"/>
        <v>1.51892631454006</v>
      </c>
      <c r="AE132" s="352">
        <f t="shared" si="33"/>
        <v>0.319875090668364</v>
      </c>
      <c r="AF132" s="352">
        <f t="shared" si="33"/>
        <v>0.0779169889052887</v>
      </c>
      <c r="AG132" s="352">
        <f t="shared" si="33"/>
        <v>1.31774912930294</v>
      </c>
      <c r="AH132" s="352">
        <f t="shared" si="33"/>
        <v>2.22563629558066</v>
      </c>
      <c r="AI132" s="352">
        <f t="shared" si="34"/>
        <v>19.5504444601839</v>
      </c>
      <c r="AJ132" s="367"/>
      <c r="AK132" s="367"/>
      <c r="AL132" s="367"/>
      <c r="AM132" s="367"/>
      <c r="AN132" s="367"/>
      <c r="AO132" s="379"/>
      <c r="AQ132"/>
      <c r="AR132" s="348"/>
      <c r="AS132" s="380" t="s">
        <v>1418</v>
      </c>
      <c r="AT132" s="378">
        <v>1</v>
      </c>
      <c r="AU132" s="16">
        <v>1</v>
      </c>
      <c r="AV132" s="16">
        <v>1</v>
      </c>
      <c r="AW132" s="534">
        <v>0.93</v>
      </c>
      <c r="AX132" s="16">
        <v>1</v>
      </c>
      <c r="AY132" s="16">
        <v>1</v>
      </c>
      <c r="AZ132" s="16">
        <v>1</v>
      </c>
      <c r="BA132" s="16">
        <v>1</v>
      </c>
      <c r="BB132" s="16">
        <v>1</v>
      </c>
      <c r="BC132" s="534">
        <v>0.25</v>
      </c>
      <c r="BD132" s="16">
        <v>1</v>
      </c>
      <c r="BE132" s="534">
        <v>0.92</v>
      </c>
      <c r="BF132" s="16">
        <v>1</v>
      </c>
      <c r="BG132" s="16">
        <v>1</v>
      </c>
      <c r="BH132" s="534">
        <v>0.25</v>
      </c>
      <c r="BI132" s="16">
        <v>1</v>
      </c>
      <c r="BJ132" s="16">
        <v>1</v>
      </c>
      <c r="BK132" s="16">
        <v>1</v>
      </c>
      <c r="BL132" s="534">
        <v>0.25</v>
      </c>
      <c r="BM132" s="16">
        <v>1</v>
      </c>
      <c r="BN132" s="16">
        <v>1</v>
      </c>
      <c r="BO132" s="16">
        <v>1</v>
      </c>
      <c r="BP132" s="16">
        <v>1</v>
      </c>
      <c r="BQ132" s="16">
        <v>1</v>
      </c>
      <c r="BR132" s="534">
        <v>0.25</v>
      </c>
      <c r="BS132" s="534">
        <v>0.25</v>
      </c>
      <c r="BT132" s="16">
        <v>1</v>
      </c>
      <c r="BU132" s="16">
        <v>1</v>
      </c>
      <c r="BV132" s="16">
        <v>1</v>
      </c>
      <c r="BW132" s="534">
        <v>0.84</v>
      </c>
      <c r="BX132" s="16">
        <v>1</v>
      </c>
      <c r="BY132" s="220"/>
      <c r="BZ132" s="12"/>
      <c r="CA132" s="12"/>
      <c r="CB132" s="220"/>
      <c r="CC132" s="220"/>
      <c r="CD132" s="400"/>
      <c r="CE132"/>
      <c r="CF132" s="348"/>
      <c r="CG132" s="348" t="s">
        <v>1418</v>
      </c>
      <c r="CH132" s="536">
        <f>IF('Aggregated Balance-IND_2005'!G167=0,0,'Aggregated Balance-IND_2010'!G167/'Aggregated Balance-IND_2005'!G167)</f>
        <v>0.832657262214688</v>
      </c>
      <c r="CI132" s="402">
        <f>IF('Aggregated Balance-IND_2005'!H167=0,0,'Aggregated Balance-IND_2010'!H167/'Aggregated Balance-IND_2005'!H167)</f>
        <v>1.28064650231164</v>
      </c>
      <c r="CJ132" s="402">
        <f>IF('Aggregated Balance-IND_2005'!I167=0,0,'Aggregated Balance-IND_2010'!I167/'Aggregated Balance-IND_2005'!I167)</f>
        <v>0.504269980564226</v>
      </c>
      <c r="CK132" s="411">
        <v>1</v>
      </c>
      <c r="CL132" s="402">
        <f>IF('Aggregated Balance-IND_2005'!K167=0,0,'Aggregated Balance-IND_2010'!K167/'Aggregated Balance-IND_2005'!K167)</f>
        <v>0</v>
      </c>
      <c r="CM132" s="402">
        <f>IF('Aggregated Balance-IND_2005'!L167=0,0,'Aggregated Balance-IND_2010'!L167/'Aggregated Balance-IND_2005'!L167)</f>
        <v>0.884507521033398</v>
      </c>
      <c r="CN132" s="402">
        <f>IF('Aggregated Balance-IND_2005'!M167=0,0,'Aggregated Balance-IND_2010'!M167/'Aggregated Balance-IND_2005'!M167)</f>
        <v>1.15708636213448</v>
      </c>
      <c r="CO132" s="402">
        <f>IF('Aggregated Balance-IND_2005'!N167=0,0,'Aggregated Balance-IND_2010'!N167/'Aggregated Balance-IND_2005'!N167)</f>
        <v>1.7595552466991</v>
      </c>
      <c r="CP132" s="402">
        <f>IF('Aggregated Balance-IND_2005'!O167=0,0,'Aggregated Balance-IND_2010'!O167/'Aggregated Balance-IND_2005'!O167)</f>
        <v>0.164233576642336</v>
      </c>
      <c r="CQ132" s="402">
        <f>IF('Aggregated Balance-IND_2005'!P167=0,0,'Aggregated Balance-IND_2010'!P167/'Aggregated Balance-IND_2005'!P167)</f>
        <v>0.845667870036101</v>
      </c>
      <c r="CR132" s="402">
        <f>IF('Aggregated Balance-IND_2005'!Q167=0,0,'Aggregated Balance-IND_2010'!Q167/'Aggregated Balance-IND_2005'!Q167)</f>
        <v>0.644946287148122</v>
      </c>
      <c r="CS132" s="402">
        <f>IF('Aggregated Balance-IND_2005'!R167=0,0,'Aggregated Balance-IND_2010'!R167/'Aggregated Balance-IND_2005'!R167)</f>
        <v>0.912128712871287</v>
      </c>
      <c r="CT132" s="402">
        <f>IF('Aggregated Balance-IND_2005'!S167=0,0,'Aggregated Balance-IND_2010'!S167/'Aggregated Balance-IND_2005'!S167)</f>
        <v>0.386223601900193</v>
      </c>
      <c r="CU132" s="402">
        <f>IF('Aggregated Balance-IND_2005'!T167=0,0,'Aggregated Balance-IND_2010'!T167/'Aggregated Balance-IND_2005'!T167)</f>
        <v>1.28064516129032</v>
      </c>
      <c r="CV132" s="402">
        <f>IF('Aggregated Balance-IND_2005'!U167=0,0,'Aggregated Balance-IND_2010'!U167/'Aggregated Balance-IND_2005'!U167)</f>
        <v>0.791813007145452</v>
      </c>
      <c r="CW132" s="402">
        <f>IF('Aggregated Balance-IND_2005'!V167=0,0,'Aggregated Balance-IND_2010'!V167/'Aggregated Balance-IND_2005'!V167)</f>
        <v>0.38563875149241</v>
      </c>
      <c r="CX132" s="402">
        <f>IF('Aggregated Balance-IND_2005'!W167=0,0,'Aggregated Balance-IND_2010'!W167/'Aggregated Balance-IND_2005'!W167)</f>
        <v>0</v>
      </c>
      <c r="CY132" s="402">
        <f>IF('Aggregated Balance-IND_2005'!X167=0,0,'Aggregated Balance-IND_2010'!X167/'Aggregated Balance-IND_2005'!X167)</f>
        <v>0.730415459791717</v>
      </c>
      <c r="CZ132" s="402">
        <f>IF('Aggregated Balance-IND_2005'!Y167=0,0,'Aggregated Balance-IND_2010'!Y167/'Aggregated Balance-IND_2005'!Y167)</f>
        <v>1.64239722634968</v>
      </c>
      <c r="DA132" s="402">
        <f>IF('Aggregated Balance-IND_2005'!Z167=0,0,'Aggregated Balance-IND_2010'!Z167/'Aggregated Balance-IND_2005'!Z167)</f>
        <v>0.683010262257697</v>
      </c>
      <c r="DB132" s="402">
        <f>IF('Aggregated Balance-IND_2005'!AA167=0,0,'Aggregated Balance-IND_2010'!AA167/'Aggregated Balance-IND_2005'!AA167)</f>
        <v>1.31192660550459</v>
      </c>
      <c r="DC132" s="402">
        <f>IF('Aggregated Balance-IND_2005'!AB167=0,0,'Aggregated Balance-IND_2010'!AB167/'Aggregated Balance-IND_2005'!AB167)</f>
        <v>0</v>
      </c>
      <c r="DD132" s="402">
        <f>IF('Aggregated Balance-IND_2005'!AC167=0,0,'Aggregated Balance-IND_2010'!AC167/'Aggregated Balance-IND_2005'!AC167)</f>
        <v>1.97957589676035</v>
      </c>
      <c r="DE132" s="402">
        <f>IF('Aggregated Balance-IND_2005'!AD167=0,0,'Aggregated Balance-IND_2010'!AD167/'Aggregated Balance-IND_2005'!AD167)</f>
        <v>0.86693644370388</v>
      </c>
      <c r="DF132" s="402">
        <f>IF('Aggregated Balance-IND_2005'!AE167=0,0,'Aggregated Balance-IND_2010'!AE167/'Aggregated Balance-IND_2005'!AE167)</f>
        <v>1.48605626850938</v>
      </c>
      <c r="DG132" s="402">
        <f>IF('Aggregated Balance-IND_2005'!AF167=0,0,'Aggregated Balance-IND_2010'!AF167/'Aggregated Balance-IND_2005'!AF167)</f>
        <v>2.26743323442136</v>
      </c>
      <c r="DH132" s="402">
        <f>IF('Aggregated Balance-IND_2005'!AG167=0,0,'Aggregated Balance-IND_2010'!AG167/'Aggregated Balance-IND_2005'!AG167)</f>
        <v>0.744929470368244</v>
      </c>
      <c r="DI132" s="402">
        <f>IF('Aggregated Balance-IND_2005'!AH167=0,0,'Aggregated Balance-IND_2010'!AH167/'Aggregated Balance-IND_2005'!AH167)</f>
        <v>0.657158430232558</v>
      </c>
      <c r="DJ132" s="402">
        <f>IF('Aggregated Balance-IND_2005'!AI167=0,0,'Aggregated Balance-IND_2010'!AI167/'Aggregated Balance-IND_2005'!AI167)</f>
        <v>1.1987466427932</v>
      </c>
      <c r="DK132" s="402">
        <f>IF('Aggregated Balance-IND_2005'!AJ167=0,0,'Aggregated Balance-IND_2010'!AJ167/'Aggregated Balance-IND_2005'!AJ167)</f>
        <v>1.68675889328063</v>
      </c>
      <c r="DL132" s="402">
        <f>IF('Aggregated Balance-IND_2005'!AK167=0,0,'Aggregated Balance-IND_2010'!AK167/'Aggregated Balance-IND_2005'!AK167)</f>
        <v>0.599779275888029</v>
      </c>
      <c r="DM132" s="402">
        <f>IF('Aggregated Balance-IND_2005'!AL167=0,0,'Aggregated Balance-IND_2010'!AL167/'Aggregated Balance-IND_2005'!AL167)</f>
        <v>0</v>
      </c>
      <c r="DN132" s="402">
        <f>IF('Aggregated Balance-IND_2005'!AM167=0,0,'Aggregated Balance-IND_2010'!AM167/'Aggregated Balance-IND_2005'!AM167)</f>
        <v>0</v>
      </c>
      <c r="DO132" s="402">
        <f>IF('Aggregated Balance-IND_2005'!AN167=0,0,'Aggregated Balance-IND_2010'!AN167/'Aggregated Balance-IND_2005'!AN167)</f>
        <v>0</v>
      </c>
      <c r="DP132" s="402">
        <f>IF('Aggregated Balance-IND_2005'!AO167=0,0,'Aggregated Balance-IND_2010'!AO167/'Aggregated Balance-IND_2005'!AO167)</f>
        <v>0</v>
      </c>
      <c r="DQ132" s="402">
        <f>IF('Aggregated Balance-IND_2005'!AP167=0,0,'Aggregated Balance-IND_2010'!AP167/'Aggregated Balance-IND_2005'!AP167)</f>
        <v>2.09090909090909</v>
      </c>
      <c r="DR132" s="423">
        <f>IF('Aggregated Balance-IND_2005'!AQ167=0,0,'Aggregated Balance-IND_2010'!AQ167/'Aggregated Balance-IND_2005'!AQ167)</f>
        <v>0</v>
      </c>
      <c r="DS132"/>
      <c r="DT132" s="348"/>
      <c r="DU132" s="424" t="s">
        <v>1418</v>
      </c>
      <c r="DV132" s="427">
        <f t="shared" si="35"/>
        <v>231.102923404655</v>
      </c>
      <c r="DW132" s="425">
        <v>7.13687636818103</v>
      </c>
      <c r="DX132" s="426">
        <v>1.88075829436851</v>
      </c>
      <c r="DY132" s="426">
        <v>2.25156940750336</v>
      </c>
      <c r="DZ132" s="426">
        <f>7.89219657678943+1.73</f>
        <v>9.62219657678943</v>
      </c>
      <c r="EA132" s="426">
        <v>0</v>
      </c>
      <c r="EB132" s="426">
        <v>0.276866032256138</v>
      </c>
      <c r="EC132" s="426">
        <v>35.5188333735377</v>
      </c>
      <c r="ED132" s="426">
        <v>2.19554061715087</v>
      </c>
      <c r="EE132" s="426">
        <v>0.113</v>
      </c>
      <c r="EF132" s="426">
        <v>2.216</v>
      </c>
      <c r="EG132" s="426">
        <v>48.4850419258985</v>
      </c>
      <c r="EH132" s="426">
        <f>0.753624+0.04</f>
        <v>0.793624</v>
      </c>
      <c r="EI132" s="426">
        <v>30.7246417976535</v>
      </c>
      <c r="EJ132" s="426">
        <v>0</v>
      </c>
      <c r="EK132" s="426">
        <v>2.7426478598207</v>
      </c>
      <c r="EL132" s="426">
        <v>1.35686811261579</v>
      </c>
      <c r="EM132" s="426">
        <v>0</v>
      </c>
      <c r="EN132" s="426">
        <v>1.85403196082109</v>
      </c>
      <c r="EO132" s="426">
        <v>2.009664</v>
      </c>
      <c r="EP132" s="426">
        <v>0</v>
      </c>
      <c r="EQ132" s="426">
        <v>0.317995386288965</v>
      </c>
      <c r="ER132" s="426">
        <v>0</v>
      </c>
      <c r="ES132" s="426">
        <v>35.0091045806448</v>
      </c>
      <c r="ET132" s="426">
        <v>0</v>
      </c>
      <c r="EU132" s="426">
        <v>8.104</v>
      </c>
      <c r="EV132" s="426">
        <v>2.679552</v>
      </c>
      <c r="EW132" s="426">
        <v>0.429403189687527</v>
      </c>
      <c r="EX132" s="426">
        <v>0.118566521132073</v>
      </c>
      <c r="EY132" s="426">
        <v>1.09927242526616</v>
      </c>
      <c r="EZ132" s="426">
        <v>1.57080364544287</v>
      </c>
      <c r="FA132" s="426">
        <v>32.5960653295958</v>
      </c>
      <c r="FB132" s="444"/>
      <c r="FC132" s="444"/>
      <c r="FD132" s="444"/>
      <c r="FE132" s="444"/>
      <c r="FF132" s="444"/>
      <c r="FG132" s="453"/>
      <c r="FH132" s="452"/>
      <c r="FI132" s="58"/>
      <c r="FJ132" t="s">
        <v>1387</v>
      </c>
      <c r="FK132"/>
      <c r="FL132" t="s">
        <v>1399</v>
      </c>
      <c r="FM132" s="17">
        <v>0.0127617026032022</v>
      </c>
      <c r="FN132" s="17">
        <v>0.130275071151411</v>
      </c>
      <c r="FO132" s="17">
        <v>0.0539244936159077</v>
      </c>
      <c r="FP132" s="17">
        <v>0.0330346940220164</v>
      </c>
      <c r="FQ132" s="17">
        <v>0</v>
      </c>
      <c r="FR132" s="17">
        <v>0.0192505692903526</v>
      </c>
      <c r="FS132" s="17">
        <v>0.635109617258153</v>
      </c>
      <c r="FT132" s="17">
        <v>0.374051465773068</v>
      </c>
      <c r="FU132" s="17">
        <v>0</v>
      </c>
      <c r="FV132" s="17">
        <v>0.0597102349336057</v>
      </c>
      <c r="FW132" s="17">
        <v>0.889877235420491</v>
      </c>
      <c r="FX132" s="17">
        <v>0.085128148767546</v>
      </c>
      <c r="FY132" s="17">
        <v>0.293164582136396</v>
      </c>
      <c r="FZ132" s="17">
        <v>0</v>
      </c>
      <c r="GA132" s="17">
        <v>0.00862145370133071</v>
      </c>
      <c r="GB132" s="17">
        <v>0</v>
      </c>
      <c r="GC132" s="17">
        <v>0</v>
      </c>
      <c r="GD132" s="17">
        <v>0.903180656059713</v>
      </c>
      <c r="GE132" s="17">
        <v>0</v>
      </c>
      <c r="GF132" s="17">
        <v>0</v>
      </c>
      <c r="GG132" s="17">
        <v>0</v>
      </c>
      <c r="GH132" s="17">
        <v>0</v>
      </c>
      <c r="GI132" s="17">
        <v>0.118358401226448</v>
      </c>
      <c r="GJ132" s="17">
        <v>0</v>
      </c>
      <c r="GK132" s="17">
        <v>0.0249262523608238</v>
      </c>
      <c r="GL132" s="17">
        <v>0.181461333941036</v>
      </c>
      <c r="GM132" s="17">
        <v>0.0165090766610446</v>
      </c>
      <c r="GN132" s="17">
        <v>0.0539200923121304</v>
      </c>
      <c r="GO132" s="17">
        <v>0.0054254839826839</v>
      </c>
      <c r="GP132" s="17">
        <v>0.117298450946644</v>
      </c>
      <c r="GQ132" s="17">
        <v>0.202662532507984</v>
      </c>
      <c r="GR132" s="58"/>
      <c r="GS132" s="58"/>
      <c r="GT132" s="58"/>
      <c r="GU132" s="58"/>
      <c r="GV132" s="58"/>
      <c r="GW132" s="58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48"/>
      <c r="IC132" s="148"/>
      <c r="ID132" s="148"/>
      <c r="IE132" s="148"/>
      <c r="IF132" s="148"/>
      <c r="IG132" s="148"/>
      <c r="IH132" s="54"/>
    </row>
    <row r="133" s="20" customFormat="1" ht="18" spans="1:242">
      <c r="A133" s="324"/>
      <c r="B133" s="348"/>
      <c r="C133" s="349" t="s">
        <v>1419</v>
      </c>
      <c r="D133" s="350">
        <f t="shared" si="30"/>
        <v>0</v>
      </c>
      <c r="E133" s="351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2"/>
      <c r="T133" s="352"/>
      <c r="U133" s="352"/>
      <c r="V133" s="352"/>
      <c r="W133" s="352"/>
      <c r="X133" s="352"/>
      <c r="Y133" s="352"/>
      <c r="Z133" s="352"/>
      <c r="AA133" s="352"/>
      <c r="AB133" s="352"/>
      <c r="AC133" s="352"/>
      <c r="AD133" s="352"/>
      <c r="AE133" s="352"/>
      <c r="AF133" s="352"/>
      <c r="AG133" s="352"/>
      <c r="AH133" s="352"/>
      <c r="AI133" s="352"/>
      <c r="AJ133" s="367"/>
      <c r="AK133" s="367"/>
      <c r="AL133" s="367"/>
      <c r="AM133" s="367"/>
      <c r="AN133" s="367"/>
      <c r="AO133" s="379"/>
      <c r="AQ133"/>
      <c r="AR133" s="348"/>
      <c r="AS133" s="380" t="s">
        <v>1419</v>
      </c>
      <c r="AT133" s="378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400"/>
      <c r="CE133"/>
      <c r="CF133" s="348"/>
      <c r="CG133" s="348" t="s">
        <v>1419</v>
      </c>
      <c r="CH133" s="536"/>
      <c r="CI133" s="402"/>
      <c r="CJ133" s="402"/>
      <c r="CK133" s="411"/>
      <c r="CL133" s="402"/>
      <c r="CM133" s="402"/>
      <c r="CN133" s="402"/>
      <c r="CO133" s="402"/>
      <c r="CP133" s="402"/>
      <c r="CQ133" s="402"/>
      <c r="CR133" s="402"/>
      <c r="CS133" s="402"/>
      <c r="CT133" s="402"/>
      <c r="CU133" s="402"/>
      <c r="CV133" s="402"/>
      <c r="CW133" s="402"/>
      <c r="CX133" s="402"/>
      <c r="CY133" s="402"/>
      <c r="CZ133" s="402"/>
      <c r="DA133" s="402"/>
      <c r="DB133" s="402"/>
      <c r="DC133" s="402"/>
      <c r="DD133" s="402"/>
      <c r="DE133" s="402"/>
      <c r="DF133" s="402"/>
      <c r="DG133" s="402"/>
      <c r="DH133" s="402"/>
      <c r="DI133" s="402"/>
      <c r="DJ133" s="402"/>
      <c r="DK133" s="402"/>
      <c r="DL133" s="402"/>
      <c r="DM133" s="402"/>
      <c r="DN133" s="402"/>
      <c r="DO133" s="402"/>
      <c r="DP133" s="402"/>
      <c r="DQ133" s="402"/>
      <c r="DR133" s="423"/>
      <c r="DS133"/>
      <c r="DT133" s="348"/>
      <c r="DU133" s="424" t="s">
        <v>1419</v>
      </c>
      <c r="DV133" s="424"/>
      <c r="DW133" s="425"/>
      <c r="DX133" s="426"/>
      <c r="DY133" s="426"/>
      <c r="DZ133" s="426"/>
      <c r="EA133" s="426"/>
      <c r="EB133" s="426"/>
      <c r="EC133" s="426"/>
      <c r="ED133" s="426"/>
      <c r="EE133" s="426"/>
      <c r="EF133" s="426"/>
      <c r="EG133" s="426"/>
      <c r="EH133" s="426"/>
      <c r="EI133" s="426"/>
      <c r="EJ133" s="426"/>
      <c r="EK133" s="426"/>
      <c r="EL133" s="426"/>
      <c r="EM133" s="426"/>
      <c r="EN133" s="426"/>
      <c r="EO133" s="426"/>
      <c r="EP133" s="426"/>
      <c r="EQ133" s="426"/>
      <c r="ER133" s="426"/>
      <c r="ES133" s="426"/>
      <c r="ET133" s="426"/>
      <c r="EU133" s="426"/>
      <c r="EV133" s="426"/>
      <c r="EW133" s="426"/>
      <c r="EX133" s="426"/>
      <c r="EY133" s="426"/>
      <c r="EZ133" s="426"/>
      <c r="FA133" s="426"/>
      <c r="FB133" s="444"/>
      <c r="FC133" s="444"/>
      <c r="FD133" s="444"/>
      <c r="FE133" s="444"/>
      <c r="FF133" s="444"/>
      <c r="FG133" s="453"/>
      <c r="FH133"/>
      <c r="FI133" s="58"/>
      <c r="FJ133" t="s">
        <v>1388</v>
      </c>
      <c r="FK133"/>
      <c r="FL133" t="s">
        <v>1399</v>
      </c>
      <c r="FM133" s="604">
        <f>FM$124</f>
        <v>0.149064270597369</v>
      </c>
      <c r="FN133" s="604">
        <f t="shared" ref="FN133:GQ133" si="38">FN$124</f>
        <v>0.182552039986777</v>
      </c>
      <c r="FO133" s="604">
        <f t="shared" si="38"/>
        <v>0.160742345536779</v>
      </c>
      <c r="FP133" s="604">
        <f t="shared" si="38"/>
        <v>0.13672796632016</v>
      </c>
      <c r="FQ133" s="604">
        <f t="shared" si="38"/>
        <v>0</v>
      </c>
      <c r="FR133" s="604">
        <f t="shared" si="38"/>
        <v>0.260570270786397</v>
      </c>
      <c r="FS133" s="604">
        <f t="shared" si="38"/>
        <v>0.179317474037171</v>
      </c>
      <c r="FT133" s="604">
        <f t="shared" si="38"/>
        <v>0.221476537180448</v>
      </c>
      <c r="FU133" s="604">
        <f t="shared" si="38"/>
        <v>0.136172210175638</v>
      </c>
      <c r="FV133" s="604">
        <f t="shared" si="38"/>
        <v>0.206198409775332</v>
      </c>
      <c r="FW133" s="604">
        <f t="shared" si="38"/>
        <v>0.344684146992799</v>
      </c>
      <c r="FX133" s="604">
        <f t="shared" si="38"/>
        <v>0.151436980909453</v>
      </c>
      <c r="FY133" s="604">
        <f t="shared" si="38"/>
        <v>0.151151418569199</v>
      </c>
      <c r="FZ133" s="604">
        <f t="shared" si="38"/>
        <v>0</v>
      </c>
      <c r="GA133" s="604">
        <f t="shared" si="38"/>
        <v>0.107899956505994</v>
      </c>
      <c r="GB133" s="604">
        <f t="shared" si="38"/>
        <v>0.22640102479349</v>
      </c>
      <c r="GC133" s="604">
        <f t="shared" si="38"/>
        <v>0</v>
      </c>
      <c r="GD133" s="604">
        <f t="shared" si="38"/>
        <v>0.231646980013494</v>
      </c>
      <c r="GE133" s="604">
        <f t="shared" si="38"/>
        <v>0.0547826086956522</v>
      </c>
      <c r="GF133" s="604">
        <f t="shared" si="38"/>
        <v>0.233185584891116</v>
      </c>
      <c r="GG133" s="604">
        <f t="shared" si="38"/>
        <v>0.15085020242915</v>
      </c>
      <c r="GH133" s="604">
        <f t="shared" si="38"/>
        <v>0</v>
      </c>
      <c r="GI133" s="604">
        <f t="shared" si="38"/>
        <v>0.197620310109905</v>
      </c>
      <c r="GJ133" s="604">
        <f t="shared" si="38"/>
        <v>0</v>
      </c>
      <c r="GK133" s="604">
        <f t="shared" si="38"/>
        <v>0.110294675603895</v>
      </c>
      <c r="GL133" s="604">
        <f t="shared" si="38"/>
        <v>0.280587607387911</v>
      </c>
      <c r="GM133" s="604">
        <f t="shared" si="38"/>
        <v>0.24468085106383</v>
      </c>
      <c r="GN133" s="604">
        <f t="shared" si="38"/>
        <v>0.156391939013059</v>
      </c>
      <c r="GO133" s="604">
        <f t="shared" si="38"/>
        <v>0.105306635413985</v>
      </c>
      <c r="GP133" s="604">
        <f t="shared" si="38"/>
        <v>0.260319242864312</v>
      </c>
      <c r="GQ133" s="604">
        <f t="shared" si="38"/>
        <v>0.332541589815551</v>
      </c>
      <c r="GR133" s="58"/>
      <c r="GS133" s="58"/>
      <c r="GT133" s="58"/>
      <c r="GU133" s="58"/>
      <c r="GV133" s="58"/>
      <c r="GW133" s="58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48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48"/>
      <c r="IC133" s="148"/>
      <c r="ID133" s="148"/>
      <c r="IE133" s="148"/>
      <c r="IF133" s="148"/>
      <c r="IG133" s="148"/>
      <c r="IH133" s="54"/>
    </row>
    <row r="134" s="20" customFormat="1" ht="18" spans="1:242">
      <c r="A134" s="324"/>
      <c r="B134" s="348"/>
      <c r="C134" s="349" t="s">
        <v>598</v>
      </c>
      <c r="D134" s="350">
        <f t="shared" si="30"/>
        <v>1.9414587628866</v>
      </c>
      <c r="E134" s="351">
        <f t="shared" ref="E134:AI134" si="39">DW134*CH134*AT134</f>
        <v>1.9414587628866</v>
      </c>
      <c r="F134" s="352">
        <f t="shared" si="39"/>
        <v>0</v>
      </c>
      <c r="G134" s="352">
        <f t="shared" si="39"/>
        <v>0</v>
      </c>
      <c r="H134" s="352">
        <f t="shared" si="39"/>
        <v>0</v>
      </c>
      <c r="I134" s="352">
        <f t="shared" si="39"/>
        <v>0</v>
      </c>
      <c r="J134" s="352">
        <f t="shared" si="39"/>
        <v>0</v>
      </c>
      <c r="K134" s="352">
        <f t="shared" si="39"/>
        <v>0</v>
      </c>
      <c r="L134" s="352">
        <f t="shared" si="39"/>
        <v>0</v>
      </c>
      <c r="M134" s="352">
        <f t="shared" si="39"/>
        <v>0</v>
      </c>
      <c r="N134" s="352">
        <f t="shared" si="39"/>
        <v>0</v>
      </c>
      <c r="O134" s="352">
        <f t="shared" si="39"/>
        <v>0</v>
      </c>
      <c r="P134" s="352">
        <f t="shared" si="39"/>
        <v>0</v>
      </c>
      <c r="Q134" s="352">
        <f t="shared" si="39"/>
        <v>0</v>
      </c>
      <c r="R134" s="352">
        <f t="shared" si="39"/>
        <v>0</v>
      </c>
      <c r="S134" s="352">
        <f t="shared" si="39"/>
        <v>0</v>
      </c>
      <c r="T134" s="352">
        <f t="shared" si="39"/>
        <v>0</v>
      </c>
      <c r="U134" s="352">
        <f t="shared" si="39"/>
        <v>0</v>
      </c>
      <c r="V134" s="352">
        <f t="shared" si="39"/>
        <v>0</v>
      </c>
      <c r="W134" s="352">
        <f t="shared" si="39"/>
        <v>0</v>
      </c>
      <c r="X134" s="352">
        <f t="shared" si="39"/>
        <v>0</v>
      </c>
      <c r="Y134" s="352">
        <f t="shared" si="39"/>
        <v>0</v>
      </c>
      <c r="Z134" s="352">
        <f t="shared" si="39"/>
        <v>0</v>
      </c>
      <c r="AA134" s="352">
        <f t="shared" si="39"/>
        <v>0</v>
      </c>
      <c r="AB134" s="352">
        <f t="shared" si="39"/>
        <v>0</v>
      </c>
      <c r="AC134" s="352">
        <f t="shared" si="39"/>
        <v>0</v>
      </c>
      <c r="AD134" s="352">
        <f t="shared" si="39"/>
        <v>0</v>
      </c>
      <c r="AE134" s="352">
        <f t="shared" si="39"/>
        <v>0</v>
      </c>
      <c r="AF134" s="352">
        <f t="shared" si="39"/>
        <v>0</v>
      </c>
      <c r="AG134" s="352">
        <f t="shared" si="39"/>
        <v>0</v>
      </c>
      <c r="AH134" s="352">
        <f t="shared" si="39"/>
        <v>0</v>
      </c>
      <c r="AI134" s="352">
        <f t="shared" si="39"/>
        <v>0</v>
      </c>
      <c r="AJ134" s="367"/>
      <c r="AK134" s="367"/>
      <c r="AL134" s="367"/>
      <c r="AM134" s="367"/>
      <c r="AN134" s="367"/>
      <c r="AO134" s="379"/>
      <c r="AQ134"/>
      <c r="AR134" s="348"/>
      <c r="AS134" s="380" t="s">
        <v>598</v>
      </c>
      <c r="AT134" s="378">
        <v>1</v>
      </c>
      <c r="AU134" s="16">
        <v>1</v>
      </c>
      <c r="AV134" s="16">
        <v>1</v>
      </c>
      <c r="AW134" s="16">
        <v>1</v>
      </c>
      <c r="AX134" s="16">
        <v>1</v>
      </c>
      <c r="AY134" s="16">
        <v>1</v>
      </c>
      <c r="AZ134" s="16">
        <v>1</v>
      </c>
      <c r="BA134" s="16">
        <v>1</v>
      </c>
      <c r="BB134" s="16">
        <v>1</v>
      </c>
      <c r="BC134" s="16">
        <v>1</v>
      </c>
      <c r="BD134" s="16">
        <v>1</v>
      </c>
      <c r="BE134" s="16">
        <v>1</v>
      </c>
      <c r="BF134" s="16">
        <v>1</v>
      </c>
      <c r="BG134" s="16">
        <v>1</v>
      </c>
      <c r="BH134" s="16">
        <v>1</v>
      </c>
      <c r="BI134" s="16">
        <v>1</v>
      </c>
      <c r="BJ134" s="16">
        <v>1</v>
      </c>
      <c r="BK134" s="16">
        <v>1</v>
      </c>
      <c r="BL134" s="16">
        <v>1</v>
      </c>
      <c r="BM134" s="16">
        <v>1</v>
      </c>
      <c r="BN134" s="16">
        <v>1</v>
      </c>
      <c r="BO134" s="16">
        <v>1</v>
      </c>
      <c r="BP134" s="16">
        <v>1</v>
      </c>
      <c r="BQ134" s="16">
        <v>1</v>
      </c>
      <c r="BR134" s="16">
        <v>1</v>
      </c>
      <c r="BS134" s="16">
        <v>1</v>
      </c>
      <c r="BT134" s="16">
        <v>1</v>
      </c>
      <c r="BU134" s="16">
        <v>1</v>
      </c>
      <c r="BV134" s="16">
        <v>1</v>
      </c>
      <c r="BW134" s="16">
        <v>1</v>
      </c>
      <c r="BX134" s="16">
        <v>1</v>
      </c>
      <c r="BY134" s="16"/>
      <c r="BZ134" s="16"/>
      <c r="CA134" s="16"/>
      <c r="CB134" s="16"/>
      <c r="CC134" s="16"/>
      <c r="CD134" s="400"/>
      <c r="CE134"/>
      <c r="CF134" s="348"/>
      <c r="CG134" s="348" t="s">
        <v>598</v>
      </c>
      <c r="CH134" s="536">
        <f>IF('Aggregated Balance-IND_2005'!G172=0,0,'Aggregated Balance-IND_2010'!G172/'Aggregated Balance-IND_2005'!G172)</f>
        <v>1.37399770904926</v>
      </c>
      <c r="CI134" s="402">
        <f>IF('Aggregated Balance-IND_2005'!H172=0,0,'Aggregated Balance-IND_2010'!H172/'Aggregated Balance-IND_2005'!H172)</f>
        <v>0.875675675675676</v>
      </c>
      <c r="CJ134" s="402">
        <f>IF('Aggregated Balance-IND_2005'!I172=0,0,'Aggregated Balance-IND_2010'!I172/'Aggregated Balance-IND_2005'!I172)</f>
        <v>0.00118273211117682</v>
      </c>
      <c r="CK134" s="411">
        <v>1</v>
      </c>
      <c r="CL134" s="402">
        <f>IF('Aggregated Balance-IND_2005'!K172=0,0,'Aggregated Balance-IND_2010'!K172/'Aggregated Balance-IND_2005'!K172)</f>
        <v>0</v>
      </c>
      <c r="CM134" s="402">
        <f>IF('Aggregated Balance-IND_2005'!L172=0,0,'Aggregated Balance-IND_2010'!L172/'Aggregated Balance-IND_2005'!L172)</f>
        <v>0</v>
      </c>
      <c r="CN134" s="402">
        <f>IF('Aggregated Balance-IND_2005'!M172=0,0,'Aggregated Balance-IND_2010'!M172/'Aggregated Balance-IND_2005'!M172)</f>
        <v>6.02062868369352</v>
      </c>
      <c r="CO134" s="402">
        <f>IF('Aggregated Balance-IND_2005'!N172=0,0,'Aggregated Balance-IND_2010'!N172/'Aggregated Balance-IND_2005'!N172)</f>
        <v>0</v>
      </c>
      <c r="CP134" s="402">
        <f>IF('Aggregated Balance-IND_2005'!O172=0,0,'Aggregated Balance-IND_2010'!O172/'Aggregated Balance-IND_2005'!O172)</f>
        <v>0.25</v>
      </c>
      <c r="CQ134" s="402">
        <f>IF('Aggregated Balance-IND_2005'!P172=0,0,'Aggregated Balance-IND_2010'!P172/'Aggregated Balance-IND_2005'!P172)</f>
        <v>0</v>
      </c>
      <c r="CR134" s="402">
        <f>IF('Aggregated Balance-IND_2005'!Q172=0,0,'Aggregated Balance-IND_2010'!Q172/'Aggregated Balance-IND_2005'!Q172)</f>
        <v>0.328525641025641</v>
      </c>
      <c r="CS134" s="402">
        <f>IF('Aggregated Balance-IND_2005'!R172=0,0,'Aggregated Balance-IND_2010'!R172/'Aggregated Balance-IND_2005'!R172)</f>
        <v>0.894214876033058</v>
      </c>
      <c r="CT134" s="402">
        <f>IF('Aggregated Balance-IND_2005'!S172=0,0,'Aggregated Balance-IND_2010'!S172/'Aggregated Balance-IND_2005'!S172)</f>
        <v>0</v>
      </c>
      <c r="CU134" s="402">
        <f>IF('Aggregated Balance-IND_2005'!T172=0,0,'Aggregated Balance-IND_2010'!T172/'Aggregated Balance-IND_2005'!T172)</f>
        <v>0</v>
      </c>
      <c r="CV134" s="402">
        <f>IF('Aggregated Balance-IND_2005'!U172=0,0,'Aggregated Balance-IND_2010'!U172/'Aggregated Balance-IND_2005'!U172)</f>
        <v>0</v>
      </c>
      <c r="CW134" s="402">
        <f>IF('Aggregated Balance-IND_2005'!V172=0,0,'Aggregated Balance-IND_2010'!V172/'Aggregated Balance-IND_2005'!V172)</f>
        <v>0</v>
      </c>
      <c r="CX134" s="402">
        <f>IF('Aggregated Balance-IND_2005'!W172=0,0,'Aggregated Balance-IND_2010'!W172/'Aggregated Balance-IND_2005'!W172)</f>
        <v>0</v>
      </c>
      <c r="CY134" s="402">
        <f>IF('Aggregated Balance-IND_2005'!X172=0,0,'Aggregated Balance-IND_2010'!X172/'Aggregated Balance-IND_2005'!X172)</f>
        <v>0</v>
      </c>
      <c r="CZ134" s="402">
        <f>IF('Aggregated Balance-IND_2005'!Y172=0,0,'Aggregated Balance-IND_2010'!Y172/'Aggregated Balance-IND_2005'!Y172)</f>
        <v>0</v>
      </c>
      <c r="DA134" s="402">
        <f>IF('Aggregated Balance-IND_2005'!Z172=0,0,'Aggregated Balance-IND_2010'!Z172/'Aggregated Balance-IND_2005'!Z172)</f>
        <v>0</v>
      </c>
      <c r="DB134" s="402">
        <f>IF('Aggregated Balance-IND_2005'!AA172=0,0,'Aggregated Balance-IND_2010'!AA172/'Aggregated Balance-IND_2005'!AA172)</f>
        <v>6.48275862068965</v>
      </c>
      <c r="DC134" s="402">
        <f>IF('Aggregated Balance-IND_2005'!AB172=0,0,'Aggregated Balance-IND_2010'!AB172/'Aggregated Balance-IND_2005'!AB172)</f>
        <v>0</v>
      </c>
      <c r="DD134" s="402">
        <f>IF('Aggregated Balance-IND_2005'!AC172=0,0,'Aggregated Balance-IND_2010'!AC172/'Aggregated Balance-IND_2005'!AC172)</f>
        <v>0.747252747252747</v>
      </c>
      <c r="DE134" s="402">
        <f>IF('Aggregated Balance-IND_2005'!AD172=0,0,'Aggregated Balance-IND_2010'!AD172/'Aggregated Balance-IND_2005'!AD172)</f>
        <v>3.42412451361868</v>
      </c>
      <c r="DF134" s="402">
        <f>IF('Aggregated Balance-IND_2005'!AE172=0,0,'Aggregated Balance-IND_2010'!AE172/'Aggregated Balance-IND_2005'!AE172)</f>
        <v>0.351515151515152</v>
      </c>
      <c r="DG134" s="402">
        <f>IF('Aggregated Balance-IND_2005'!AF172=0,0,'Aggregated Balance-IND_2010'!AF172/'Aggregated Balance-IND_2005'!AF172)</f>
        <v>1.21603260869565</v>
      </c>
      <c r="DH134" s="402">
        <f>IF('Aggregated Balance-IND_2005'!AG172=0,0,'Aggregated Balance-IND_2010'!AG172/'Aggregated Balance-IND_2005'!AG172)</f>
        <v>26.25</v>
      </c>
      <c r="DI134" s="402">
        <f>IF('Aggregated Balance-IND_2005'!AH172=0,0,'Aggregated Balance-IND_2010'!AH172/'Aggregated Balance-IND_2005'!AH172)</f>
        <v>0.444297082228117</v>
      </c>
      <c r="DJ134" s="402">
        <f>IF('Aggregated Balance-IND_2005'!AI172=0,0,'Aggregated Balance-IND_2010'!AI172/'Aggregated Balance-IND_2005'!AI172)</f>
        <v>1.30662983425414</v>
      </c>
      <c r="DK134" s="402">
        <f>IF('Aggregated Balance-IND_2005'!AJ172=0,0,'Aggregated Balance-IND_2010'!AJ172/'Aggregated Balance-IND_2005'!AJ172)</f>
        <v>0</v>
      </c>
      <c r="DL134" s="402">
        <f>IF('Aggregated Balance-IND_2005'!AK172=0,0,'Aggregated Balance-IND_2010'!AK172/'Aggregated Balance-IND_2005'!AK172)</f>
        <v>0</v>
      </c>
      <c r="DM134" s="402">
        <f>IF('Aggregated Balance-IND_2005'!AL172=0,0,'Aggregated Balance-IND_2010'!AL172/'Aggregated Balance-IND_2005'!AL172)</f>
        <v>0</v>
      </c>
      <c r="DN134" s="402">
        <f>IF('Aggregated Balance-IND_2005'!AM172=0,0,'Aggregated Balance-IND_2010'!AM172/'Aggregated Balance-IND_2005'!AM172)</f>
        <v>0</v>
      </c>
      <c r="DO134" s="402">
        <f>IF('Aggregated Balance-IND_2005'!AN172=0,0,'Aggregated Balance-IND_2010'!AN172/'Aggregated Balance-IND_2005'!AN172)</f>
        <v>0</v>
      </c>
      <c r="DP134" s="402">
        <f>IF('Aggregated Balance-IND_2005'!AO172=0,0,'Aggregated Balance-IND_2010'!AO172/'Aggregated Balance-IND_2005'!AO172)</f>
        <v>0</v>
      </c>
      <c r="DQ134" s="402">
        <f>IF('Aggregated Balance-IND_2005'!AP172=0,0,'Aggregated Balance-IND_2010'!AP172/'Aggregated Balance-IND_2005'!AP172)</f>
        <v>0</v>
      </c>
      <c r="DR134" s="423">
        <f>IF('Aggregated Balance-IND_2005'!AQ172=0,0,'Aggregated Balance-IND_2010'!AQ172/'Aggregated Balance-IND_2005'!AQ172)</f>
        <v>0</v>
      </c>
      <c r="DS134"/>
      <c r="DT134" s="348"/>
      <c r="DU134" s="424" t="s">
        <v>598</v>
      </c>
      <c r="DV134" s="427">
        <f>SUM(DW134:FA134)</f>
        <v>1.413</v>
      </c>
      <c r="DW134" s="425">
        <f>1.353+0.06</f>
        <v>1.413</v>
      </c>
      <c r="DX134" s="426">
        <v>0</v>
      </c>
      <c r="DY134" s="426">
        <v>0</v>
      </c>
      <c r="DZ134" s="426">
        <v>0</v>
      </c>
      <c r="EA134" s="426">
        <v>0</v>
      </c>
      <c r="EB134" s="426">
        <v>0</v>
      </c>
      <c r="EC134" s="426">
        <v>0</v>
      </c>
      <c r="ED134" s="426">
        <v>0</v>
      </c>
      <c r="EE134" s="426">
        <v>0</v>
      </c>
      <c r="EF134" s="426">
        <v>0</v>
      </c>
      <c r="EG134" s="426">
        <v>0</v>
      </c>
      <c r="EH134" s="426">
        <v>0</v>
      </c>
      <c r="EI134" s="426">
        <v>0</v>
      </c>
      <c r="EJ134" s="426">
        <v>0</v>
      </c>
      <c r="EK134" s="426">
        <v>0</v>
      </c>
      <c r="EL134" s="426">
        <v>0</v>
      </c>
      <c r="EM134" s="426">
        <v>0</v>
      </c>
      <c r="EN134" s="426">
        <v>0</v>
      </c>
      <c r="EO134" s="426">
        <v>0</v>
      </c>
      <c r="EP134" s="426">
        <v>0</v>
      </c>
      <c r="EQ134" s="426">
        <v>0</v>
      </c>
      <c r="ER134" s="426">
        <v>0</v>
      </c>
      <c r="ES134" s="426">
        <v>0</v>
      </c>
      <c r="ET134" s="426">
        <v>0</v>
      </c>
      <c r="EU134" s="426">
        <v>0</v>
      </c>
      <c r="EV134" s="426">
        <v>0</v>
      </c>
      <c r="EW134" s="426">
        <v>0</v>
      </c>
      <c r="EX134" s="426">
        <v>0</v>
      </c>
      <c r="EY134" s="426">
        <v>0</v>
      </c>
      <c r="EZ134" s="426">
        <v>0</v>
      </c>
      <c r="FA134" s="426">
        <v>0</v>
      </c>
      <c r="FB134" s="444"/>
      <c r="FC134" s="444"/>
      <c r="FD134" s="444"/>
      <c r="FE134" s="444"/>
      <c r="FF134" s="444"/>
      <c r="FG134" s="453"/>
      <c r="FH134" s="452"/>
      <c r="FI134" s="58"/>
      <c r="FJ134" s="14" t="s">
        <v>1389</v>
      </c>
      <c r="FK134" s="14" t="s">
        <v>1423</v>
      </c>
      <c r="FL134" s="14" t="s">
        <v>1399</v>
      </c>
      <c r="FM134" s="298">
        <v>1</v>
      </c>
      <c r="FN134" s="298">
        <v>0.966666666666667</v>
      </c>
      <c r="FO134" s="298">
        <v>0</v>
      </c>
      <c r="FP134" s="298">
        <v>1</v>
      </c>
      <c r="FQ134" s="298">
        <v>0</v>
      </c>
      <c r="FR134" s="298">
        <v>1</v>
      </c>
      <c r="FS134" s="298">
        <v>0</v>
      </c>
      <c r="FT134" s="298">
        <v>1</v>
      </c>
      <c r="FU134" s="298">
        <v>0</v>
      </c>
      <c r="FV134" s="298">
        <v>0</v>
      </c>
      <c r="FW134" s="298">
        <v>1</v>
      </c>
      <c r="FX134" s="298">
        <v>1</v>
      </c>
      <c r="FY134" s="298">
        <v>1</v>
      </c>
      <c r="FZ134" s="298">
        <v>0</v>
      </c>
      <c r="GA134" s="298">
        <v>1</v>
      </c>
      <c r="GB134" s="298">
        <v>0</v>
      </c>
      <c r="GC134" s="298">
        <v>0</v>
      </c>
      <c r="GD134" s="298">
        <v>1</v>
      </c>
      <c r="GE134" s="298">
        <v>0</v>
      </c>
      <c r="GF134" s="298">
        <v>0</v>
      </c>
      <c r="GG134" s="298">
        <v>0</v>
      </c>
      <c r="GH134" s="298">
        <v>0</v>
      </c>
      <c r="GI134" s="298">
        <v>1</v>
      </c>
      <c r="GJ134" s="298">
        <v>0</v>
      </c>
      <c r="GK134" s="298">
        <v>1</v>
      </c>
      <c r="GL134" s="298">
        <v>1</v>
      </c>
      <c r="GM134" s="298">
        <v>1</v>
      </c>
      <c r="GN134" s="298">
        <v>1</v>
      </c>
      <c r="GO134" s="298">
        <v>1</v>
      </c>
      <c r="GP134" s="298">
        <v>1</v>
      </c>
      <c r="GQ134" s="298">
        <v>1</v>
      </c>
      <c r="GR134" s="58"/>
      <c r="GS134" s="58"/>
      <c r="GT134" s="58"/>
      <c r="GU134" s="58"/>
      <c r="GV134" s="58"/>
      <c r="GW134" s="58"/>
      <c r="GX134" s="461"/>
      <c r="GY134" s="461"/>
      <c r="GZ134" s="461"/>
      <c r="HA134" s="461"/>
      <c r="HB134" s="461"/>
      <c r="HC134" s="461"/>
      <c r="HD134" s="461"/>
      <c r="HE134" s="461"/>
      <c r="HF134" s="461"/>
      <c r="HG134" s="461"/>
      <c r="HH134" s="461"/>
      <c r="HI134" s="461"/>
      <c r="HJ134" s="148"/>
      <c r="HK134" s="461"/>
      <c r="HL134" s="461"/>
      <c r="HM134" s="461"/>
      <c r="HN134" s="461"/>
      <c r="HO134" s="461"/>
      <c r="HP134" s="461"/>
      <c r="HQ134" s="461"/>
      <c r="HR134" s="461"/>
      <c r="HS134" s="461"/>
      <c r="HT134" s="461"/>
      <c r="HU134" s="461"/>
      <c r="HV134" s="461"/>
      <c r="HW134" s="461"/>
      <c r="HX134" s="461"/>
      <c r="HY134" s="461"/>
      <c r="HZ134" s="461"/>
      <c r="IA134" s="461"/>
      <c r="IB134" s="148"/>
      <c r="IC134" s="148"/>
      <c r="ID134" s="148"/>
      <c r="IE134" s="148"/>
      <c r="IF134" s="148"/>
      <c r="IG134" s="148"/>
      <c r="IH134" s="54"/>
    </row>
    <row r="135" s="20" customFormat="1" ht="18" spans="1:242">
      <c r="A135" s="324"/>
      <c r="B135" s="348"/>
      <c r="C135" s="462" t="s">
        <v>599</v>
      </c>
      <c r="D135" s="354">
        <f t="shared" si="30"/>
        <v>6.67121031810869</v>
      </c>
      <c r="E135" s="355">
        <f>IF(DW135=0,IF('Aggregated Balance-IND_2010'!G173=0,0,'Aggregated Balance-IND_2010'!G173),DW135*CH135*AT135)</f>
        <v>0</v>
      </c>
      <c r="F135" s="356">
        <f>IF(DX135=0,IF('Aggregated Balance-IND_2010'!H173=0,0,'Aggregated Balance-IND_2010'!H173),DX135*CI135*AU135)</f>
        <v>0</v>
      </c>
      <c r="G135" s="356">
        <f>IF(DY135=0,IF('Aggregated Balance-IND_2010'!I173=0,0,'Aggregated Balance-IND_2010'!I173),DY135*CJ135*AV135)</f>
        <v>0</v>
      </c>
      <c r="H135" s="356">
        <f>IF(DZ135=0,IF('Aggregated Balance-IND_2010'!J173=0,0,'Aggregated Balance-IND_2010'!J173),DZ135*CK135*AW135)</f>
        <v>1.848</v>
      </c>
      <c r="I135" s="356">
        <f>IF(EA135=0,IF('Aggregated Balance-IND_2010'!K173=0,0,'Aggregated Balance-IND_2010'!K173),EA135*CL135*AX135)</f>
        <v>0</v>
      </c>
      <c r="J135" s="356">
        <f>IF(EB135=0,IF('Aggregated Balance-IND_2010'!L173=0,0,'Aggregated Balance-IND_2010'!L173),EB135*CM135*AY135)</f>
        <v>0.108193586587816</v>
      </c>
      <c r="K135" s="356">
        <f>IF(EC135=0,IF('Aggregated Balance-IND_2010'!M173=0,0,'Aggregated Balance-IND_2010'!M173),EC135*CN135*AZ135)</f>
        <v>1.768</v>
      </c>
      <c r="L135" s="356">
        <f>IF(ED135=0,IF('Aggregated Balance-IND_2010'!N173=0,0,'Aggregated Balance-IND_2010'!N173),ED135*CO135*BA135)</f>
        <v>0</v>
      </c>
      <c r="M135" s="356">
        <f>IF(EE135=0,IF('Aggregated Balance-IND_2010'!O173=0,0,'Aggregated Balance-IND_2010'!O173),EE135*CP135*BB135)</f>
        <v>0</v>
      </c>
      <c r="N135" s="356">
        <f>IF(EF135=0,IF('Aggregated Balance-IND_2010'!P173=0,0,'Aggregated Balance-IND_2010'!P173),EF135*CQ135*BC135)</f>
        <v>0</v>
      </c>
      <c r="O135" s="356">
        <f>IF(EG135=0,IF('Aggregated Balance-IND_2010'!Q173=0,0,'Aggregated Balance-IND_2010'!Q173),EG135*CR135*BD135)</f>
        <v>0</v>
      </c>
      <c r="P135" s="356">
        <f>IF(EH135=0,IF('Aggregated Balance-IND_2010'!R173=0,0,'Aggregated Balance-IND_2010'!R173),EH135*CS135*BE135)</f>
        <v>0</v>
      </c>
      <c r="Q135" s="356">
        <f>IF(EI135=0,IF('Aggregated Balance-IND_2010'!S173=0,0,'Aggregated Balance-IND_2010'!S173),EI135*CT135*BF135)</f>
        <v>0</v>
      </c>
      <c r="R135" s="356">
        <f>IF(EJ135=0,IF('Aggregated Balance-IND_2010'!T173=0,0,'Aggregated Balance-IND_2010'!T173),EJ135*CU135*BG135)</f>
        <v>0</v>
      </c>
      <c r="S135" s="356">
        <f>IF(EK135=0,IF('Aggregated Balance-IND_2010'!U173=0,0,'Aggregated Balance-IND_2010'!U173),EK135*CV135*BH135)</f>
        <v>0</v>
      </c>
      <c r="T135" s="356">
        <f>IF(EL135=0,IF('Aggregated Balance-IND_2010'!V173=0,0,'Aggregated Balance-IND_2010'!V173),EL135*CW135*BI135)</f>
        <v>0</v>
      </c>
      <c r="U135" s="356">
        <f>IF(EM135=0,IF('Aggregated Balance-IND_2010'!W173=0,0,'Aggregated Balance-IND_2010'!W173),EM135*CX135*BJ135)</f>
        <v>0</v>
      </c>
      <c r="V135" s="356">
        <f>IF(EN135=0,IF('Aggregated Balance-IND_2010'!X173=0,0,'Aggregated Balance-IND_2010'!X173),EN135*CY135*BK135)</f>
        <v>0</v>
      </c>
      <c r="W135" s="356">
        <f>IF(EO135=0,IF('Aggregated Balance-IND_2010'!Y173=0,0,'Aggregated Balance-IND_2010'!Y173),EO135*CZ135*BL135)</f>
        <v>0</v>
      </c>
      <c r="X135" s="356">
        <f>IF(EP135=0,IF('Aggregated Balance-IND_2010'!Z173=0,0,'Aggregated Balance-IND_2010'!Z173),EP135*DA135*BM135)</f>
        <v>0</v>
      </c>
      <c r="Y135" s="356">
        <f>IF(EQ135=0,IF('Aggregated Balance-IND_2010'!AA173=0,0,'Aggregated Balance-IND_2010'!AA173),EQ135*DB135*BN135)</f>
        <v>0</v>
      </c>
      <c r="Z135" s="356">
        <f>IF(ER135=0,IF('Aggregated Balance-IND_2010'!AB173=0,0,'Aggregated Balance-IND_2010'!AB173),ER135*DC135*BO135)</f>
        <v>0</v>
      </c>
      <c r="AA135" s="356">
        <f>IF(ES135=0,IF('Aggregated Balance-IND_2010'!AC173=0,0,'Aggregated Balance-IND_2010'!AC173),ES135*DD135*BP135)</f>
        <v>0</v>
      </c>
      <c r="AB135" s="356">
        <f>IF(ET135=0,IF('Aggregated Balance-IND_2010'!AD173=0,0,'Aggregated Balance-IND_2010'!AD173),ET135*DE135*BQ135)</f>
        <v>0.248</v>
      </c>
      <c r="AC135" s="356">
        <f>IF(EU135=0,IF('Aggregated Balance-IND_2010'!AE173=0,0,'Aggregated Balance-IND_2010'!AE173),EU135*DF135*BR135)</f>
        <v>2.03839673152087</v>
      </c>
      <c r="AD135" s="356">
        <f>IF(EV135=0,IF('Aggregated Balance-IND_2010'!AF173=0,0,'Aggregated Balance-IND_2010'!AF173),EV135*DG135*BS135)</f>
        <v>0</v>
      </c>
      <c r="AE135" s="356">
        <f>IF(EW135=0,IF('Aggregated Balance-IND_2010'!AG173=0,0,'Aggregated Balance-IND_2010'!AG173),EW135*DH135*BT135)</f>
        <v>0</v>
      </c>
      <c r="AF135" s="356">
        <f>IF(EX135=0,IF('Aggregated Balance-IND_2010'!AH173=0,0,'Aggregated Balance-IND_2010'!AH173),EX135*DI135*BU135)</f>
        <v>0</v>
      </c>
      <c r="AG135" s="356">
        <f>IF(EY135=0,IF('Aggregated Balance-IND_2010'!AI173=0,0,'Aggregated Balance-IND_2010'!AI173),EY135*DJ135*BV135)</f>
        <v>0.16562</v>
      </c>
      <c r="AH135" s="356">
        <f>IF(EZ135=0,IF('Aggregated Balance-IND_2010'!AJ173=0,0,'Aggregated Balance-IND_2010'!AJ173),EZ135*DK135*BW135)</f>
        <v>0.495</v>
      </c>
      <c r="AI135" s="356">
        <f>IF(FA135=0,IF('Aggregated Balance-IND_2010'!AK173=0,0,'Aggregated Balance-IND_2010'!AK173),FA135*DL135*BX135)</f>
        <v>0</v>
      </c>
      <c r="AJ135" s="368"/>
      <c r="AK135" s="368"/>
      <c r="AL135" s="368"/>
      <c r="AM135" s="368"/>
      <c r="AN135" s="368"/>
      <c r="AO135" s="381"/>
      <c r="AQ135"/>
      <c r="AR135" s="348"/>
      <c r="AS135" s="382" t="s">
        <v>599</v>
      </c>
      <c r="AT135" s="378">
        <v>1</v>
      </c>
      <c r="AU135" s="16">
        <v>1</v>
      </c>
      <c r="AV135" s="16">
        <v>1</v>
      </c>
      <c r="AW135" s="16">
        <v>1</v>
      </c>
      <c r="AX135" s="16">
        <v>1</v>
      </c>
      <c r="AY135" s="16">
        <v>1</v>
      </c>
      <c r="AZ135" s="16">
        <v>1</v>
      </c>
      <c r="BA135" s="16">
        <v>1</v>
      </c>
      <c r="BB135" s="16">
        <v>1</v>
      </c>
      <c r="BC135" s="16">
        <v>1</v>
      </c>
      <c r="BD135" s="16">
        <v>1</v>
      </c>
      <c r="BE135" s="16">
        <v>1</v>
      </c>
      <c r="BF135" s="16">
        <v>1</v>
      </c>
      <c r="BG135" s="16">
        <v>1</v>
      </c>
      <c r="BH135" s="16">
        <v>1</v>
      </c>
      <c r="BI135" s="16">
        <v>1</v>
      </c>
      <c r="BJ135" s="16">
        <v>1</v>
      </c>
      <c r="BK135" s="16">
        <v>1</v>
      </c>
      <c r="BL135" s="16">
        <v>1</v>
      </c>
      <c r="BM135" s="16">
        <v>1</v>
      </c>
      <c r="BN135" s="16">
        <v>1</v>
      </c>
      <c r="BO135" s="16">
        <v>1</v>
      </c>
      <c r="BP135" s="16">
        <v>1</v>
      </c>
      <c r="BQ135" s="16">
        <v>1</v>
      </c>
      <c r="BR135" s="16">
        <v>1</v>
      </c>
      <c r="BS135" s="16">
        <v>1</v>
      </c>
      <c r="BT135" s="16">
        <v>1</v>
      </c>
      <c r="BU135" s="16">
        <v>1</v>
      </c>
      <c r="BV135" s="534">
        <v>0.23</v>
      </c>
      <c r="BW135" s="16">
        <v>1</v>
      </c>
      <c r="BX135" s="16">
        <v>1</v>
      </c>
      <c r="BY135" s="384"/>
      <c r="BZ135" s="384"/>
      <c r="CA135" s="384"/>
      <c r="CB135" s="384"/>
      <c r="CC135" s="384"/>
      <c r="CD135" s="403"/>
      <c r="CE135"/>
      <c r="CF135" s="348"/>
      <c r="CG135" s="404" t="s">
        <v>599</v>
      </c>
      <c r="CH135" s="537">
        <f>IF(SUM('Aggregated Balance-IND_2005'!G173:G174)=0,0,SUM('Aggregated Balance-IND_2010'!G173:G174)/SUM('Aggregated Balance-IND_2005'!G173:G174))</f>
        <v>0.728352654930585</v>
      </c>
      <c r="CI135" s="402">
        <f>IF(SUM('Aggregated Balance-IND_2005'!H173:H174)=0,0,SUM('Aggregated Balance-IND_2010'!H173:H174)/SUM('Aggregated Balance-IND_2005'!H173:H174))</f>
        <v>0</v>
      </c>
      <c r="CJ135" s="402">
        <f>IF(SUM('Aggregated Balance-IND_2005'!I173:I174)=0,0,SUM('Aggregated Balance-IND_2010'!I173:I174)/SUM('Aggregated Balance-IND_2005'!I173:I174))</f>
        <v>0</v>
      </c>
      <c r="CK135" s="411">
        <v>1</v>
      </c>
      <c r="CL135" s="402">
        <f>IF(SUM('Aggregated Balance-IND_2005'!K173:K174)=0,0,SUM('Aggregated Balance-IND_2010'!K173:K174)/SUM('Aggregated Balance-IND_2005'!K173:K174))</f>
        <v>0</v>
      </c>
      <c r="CM135" s="402">
        <f>IF(SUM('Aggregated Balance-IND_2005'!L173:L174)=0,0,SUM('Aggregated Balance-IND_2010'!L173:L174)/SUM('Aggregated Balance-IND_2005'!L173:L174))</f>
        <v>0.695121951219512</v>
      </c>
      <c r="CN135" s="402">
        <f>IF(SUM('Aggregated Balance-IND_2005'!M173:M174)=0,0,SUM('Aggregated Balance-IND_2010'!M173:M174)/SUM('Aggregated Balance-IND_2005'!M173:M174))</f>
        <v>69.6276595744681</v>
      </c>
      <c r="CO135" s="402">
        <f>IF(SUM('Aggregated Balance-IND_2005'!N173:N174)=0,0,SUM('Aggregated Balance-IND_2010'!N173:N174)/SUM('Aggregated Balance-IND_2005'!N173:N174))</f>
        <v>0</v>
      </c>
      <c r="CP135" s="402">
        <f>IF(SUM('Aggregated Balance-IND_2005'!O173:O174)=0,0,SUM('Aggregated Balance-IND_2010'!O173:O174)/SUM('Aggregated Balance-IND_2005'!O173:O174))</f>
        <v>0</v>
      </c>
      <c r="CQ135" s="402">
        <f>IF(SUM('Aggregated Balance-IND_2005'!P173:P174)=0,0,SUM('Aggregated Balance-IND_2010'!P173:P174)/SUM('Aggregated Balance-IND_2005'!P173:P174))</f>
        <v>0</v>
      </c>
      <c r="CR135" s="402">
        <f>IF(SUM('Aggregated Balance-IND_2005'!Q173:Q174)=0,0,SUM('Aggregated Balance-IND_2010'!Q173:Q174)/SUM('Aggregated Balance-IND_2005'!Q173:Q174))</f>
        <v>0</v>
      </c>
      <c r="CS135" s="402">
        <f>IF(SUM('Aggregated Balance-IND_2005'!R173:R174)=0,0,SUM('Aggregated Balance-IND_2010'!R173:R174)/SUM('Aggregated Balance-IND_2005'!R173:R174))</f>
        <v>0.719298245614035</v>
      </c>
      <c r="CT135" s="402">
        <f>IF(SUM('Aggregated Balance-IND_2005'!S173:S174)=0,0,SUM('Aggregated Balance-IND_2010'!S173:S174)/SUM('Aggregated Balance-IND_2005'!S173:S174))</f>
        <v>0</v>
      </c>
      <c r="CU135" s="402">
        <f>IF(SUM('Aggregated Balance-IND_2005'!T173:T174)=0,0,SUM('Aggregated Balance-IND_2010'!T173:T174)/SUM('Aggregated Balance-IND_2005'!T173:T174))</f>
        <v>0</v>
      </c>
      <c r="CV135" s="402">
        <f>IF(SUM('Aggregated Balance-IND_2005'!U173:U174)=0,0,SUM('Aggregated Balance-IND_2010'!U173:U174)/SUM('Aggregated Balance-IND_2005'!U173:U174))</f>
        <v>0</v>
      </c>
      <c r="CW135" s="402">
        <f>IF(SUM('Aggregated Balance-IND_2005'!V173:V174)=0,0,SUM('Aggregated Balance-IND_2010'!V173:V174)/SUM('Aggregated Balance-IND_2005'!V173:V174))</f>
        <v>0</v>
      </c>
      <c r="CX135" s="402">
        <f>IF(SUM('Aggregated Balance-IND_2005'!W173:W174)=0,0,SUM('Aggregated Balance-IND_2010'!W173:W174)/SUM('Aggregated Balance-IND_2005'!W173:W174))</f>
        <v>0</v>
      </c>
      <c r="CY135" s="402">
        <f>IF(SUM('Aggregated Balance-IND_2005'!X173:X174)=0,0,SUM('Aggregated Balance-IND_2010'!X173:X174)/SUM('Aggregated Balance-IND_2005'!X173:X174))</f>
        <v>0</v>
      </c>
      <c r="CZ135" s="402">
        <f>IF(SUM('Aggregated Balance-IND_2005'!Y173:Y174)=0,0,SUM('Aggregated Balance-IND_2010'!Y173:Y174)/SUM('Aggregated Balance-IND_2005'!Y173:Y174))</f>
        <v>0</v>
      </c>
      <c r="DA135" s="402">
        <f>IF(SUM('Aggregated Balance-IND_2005'!Z173:Z174)=0,0,SUM('Aggregated Balance-IND_2010'!Z173:Z174)/SUM('Aggregated Balance-IND_2005'!Z173:Z174))</f>
        <v>0</v>
      </c>
      <c r="DB135" s="402">
        <f>IF(SUM('Aggregated Balance-IND_2005'!AA173:AA174)=0,0,SUM('Aggregated Balance-IND_2010'!AA173:AA174)/SUM('Aggregated Balance-IND_2005'!AA173:AA174))</f>
        <v>0</v>
      </c>
      <c r="DC135" s="402">
        <f>IF(SUM('Aggregated Balance-IND_2005'!AB173:AB174)=0,0,SUM('Aggregated Balance-IND_2010'!AB173:AB174)/SUM('Aggregated Balance-IND_2005'!AB173:AB174))</f>
        <v>0</v>
      </c>
      <c r="DD135" s="402">
        <f>IF(SUM('Aggregated Balance-IND_2005'!AC173:AC174)=0,0,SUM('Aggregated Balance-IND_2010'!AC173:AC174)/SUM('Aggregated Balance-IND_2005'!AC173:AC174))</f>
        <v>0</v>
      </c>
      <c r="DE135" s="402">
        <f>IF(SUM('Aggregated Balance-IND_2005'!AD173:AD174)=0,0,SUM('Aggregated Balance-IND_2010'!AD173:AD174)/SUM('Aggregated Balance-IND_2005'!AD173:AD174))</f>
        <v>0.52991452991453</v>
      </c>
      <c r="DF135" s="402">
        <f>IF(SUM('Aggregated Balance-IND_2005'!AE173:AE174)=0,0,SUM('Aggregated Balance-IND_2010'!AE173:AE174)/SUM('Aggregated Balance-IND_2005'!AE173:AE174))</f>
        <v>1.17910447761194</v>
      </c>
      <c r="DG135" s="402">
        <f>IF(SUM('Aggregated Balance-IND_2005'!AF173:AF174)=0,0,SUM('Aggregated Balance-IND_2010'!AF173:AF174)/SUM('Aggregated Balance-IND_2005'!AF173:AF174))</f>
        <v>0.25</v>
      </c>
      <c r="DH135" s="402">
        <f>IF(SUM('Aggregated Balance-IND_2005'!AG173:AG174)=0,0,SUM('Aggregated Balance-IND_2010'!AG173:AG174)/SUM('Aggregated Balance-IND_2005'!AG173:AG174))</f>
        <v>0.371621621621622</v>
      </c>
      <c r="DI135" s="402">
        <f>IF(SUM('Aggregated Balance-IND_2005'!AH173:AH174)=0,0,SUM('Aggregated Balance-IND_2010'!AH173:AH174)/SUM('Aggregated Balance-IND_2005'!AH173:AH174))</f>
        <v>0</v>
      </c>
      <c r="DJ135" s="402">
        <f>IF(SUM('Aggregated Balance-IND_2005'!AI173:AI174)=0,0,SUM('Aggregated Balance-IND_2010'!AI173:AI174)/SUM('Aggregated Balance-IND_2005'!AI173:AI174))</f>
        <v>1.83695652173913</v>
      </c>
      <c r="DK135" s="402">
        <f>IF(SUM('Aggregated Balance-IND_2005'!AJ173:AJ174)=0,0,SUM('Aggregated Balance-IND_2010'!AJ173:AJ174)/SUM('Aggregated Balance-IND_2005'!AJ173:AJ174))</f>
        <v>0.818181818181818</v>
      </c>
      <c r="DL135" s="402">
        <f>IF(SUM('Aggregated Balance-IND_2005'!AK173:AK174)=0,0,SUM('Aggregated Balance-IND_2010'!AK173:AK174)/SUM('Aggregated Balance-IND_2005'!AK173:AK174))</f>
        <v>0</v>
      </c>
      <c r="DM135" s="402">
        <f>IF(SUM('Aggregated Balance-IND_2005'!AL173:AL174)=0,0,SUM('Aggregated Balance-IND_2010'!AL173:AL174)/SUM('Aggregated Balance-IND_2005'!AL173:AL174))</f>
        <v>0</v>
      </c>
      <c r="DN135" s="402">
        <f>IF(SUM('Aggregated Balance-IND_2005'!AM173:AM174)=0,0,SUM('Aggregated Balance-IND_2010'!AM173:AM174)/SUM('Aggregated Balance-IND_2005'!AM173:AM174))</f>
        <v>0</v>
      </c>
      <c r="DO135" s="402">
        <f>IF(SUM('Aggregated Balance-IND_2005'!AN173:AN174)=0,0,SUM('Aggregated Balance-IND_2010'!AN173:AN174)/SUM('Aggregated Balance-IND_2005'!AN173:AN174))</f>
        <v>0</v>
      </c>
      <c r="DP135" s="402">
        <f>IF(SUM('Aggregated Balance-IND_2005'!AO173:AO174)=0,0,SUM('Aggregated Balance-IND_2010'!AO173:AO174)/SUM('Aggregated Balance-IND_2005'!AO173:AO174))</f>
        <v>0</v>
      </c>
      <c r="DQ135" s="402">
        <f>IF(SUM('Aggregated Balance-IND_2005'!AP173:AP174)=0,0,SUM('Aggregated Balance-IND_2010'!AP173:AP174)/SUM('Aggregated Balance-IND_2005'!AP173:AP174))</f>
        <v>0</v>
      </c>
      <c r="DR135" s="423">
        <f>IF(SUM('Aggregated Balance-IND_2005'!AQ173:AQ174)=0,0,SUM('Aggregated Balance-IND_2010'!AQ173:AQ174)/SUM('Aggregated Balance-IND_2005'!AQ173:AQ174))</f>
        <v>0</v>
      </c>
      <c r="DS135"/>
      <c r="DT135" s="348"/>
      <c r="DU135" s="429" t="s">
        <v>599</v>
      </c>
      <c r="DV135" s="427">
        <f>SUM(DW135:FA135)</f>
        <v>5.1244660015855</v>
      </c>
      <c r="DW135" s="430">
        <v>0</v>
      </c>
      <c r="DX135" s="431">
        <v>0.395052239295006</v>
      </c>
      <c r="DY135" s="431">
        <v>0</v>
      </c>
      <c r="DZ135" s="431">
        <f>1.698+0.15</f>
        <v>1.848</v>
      </c>
      <c r="EA135" s="431">
        <v>0</v>
      </c>
      <c r="EB135" s="431">
        <v>0.155646914038613</v>
      </c>
      <c r="EC135" s="431">
        <v>0</v>
      </c>
      <c r="ED135" s="431">
        <v>0</v>
      </c>
      <c r="EE135" s="431">
        <v>0</v>
      </c>
      <c r="EF135" s="431">
        <v>0</v>
      </c>
      <c r="EG135" s="431">
        <v>0</v>
      </c>
      <c r="EH135" s="431">
        <v>0</v>
      </c>
      <c r="EI135" s="431">
        <v>0</v>
      </c>
      <c r="EJ135" s="431">
        <v>0</v>
      </c>
      <c r="EK135" s="431">
        <v>0</v>
      </c>
      <c r="EL135" s="431">
        <v>0</v>
      </c>
      <c r="EM135" s="431">
        <v>0</v>
      </c>
      <c r="EN135" s="431">
        <v>0</v>
      </c>
      <c r="EO135" s="431">
        <v>0</v>
      </c>
      <c r="EP135" s="431">
        <v>0</v>
      </c>
      <c r="EQ135" s="431">
        <v>0</v>
      </c>
      <c r="ER135" s="431">
        <v>0</v>
      </c>
      <c r="ES135" s="431">
        <v>0</v>
      </c>
      <c r="ET135" s="431">
        <v>0</v>
      </c>
      <c r="EU135" s="431">
        <v>1.72876684825188</v>
      </c>
      <c r="EV135" s="431">
        <v>0</v>
      </c>
      <c r="EW135" s="431">
        <v>0</v>
      </c>
      <c r="EX135" s="431">
        <v>0</v>
      </c>
      <c r="EY135" s="431">
        <f>0.092+0.3</f>
        <v>0.392</v>
      </c>
      <c r="EZ135" s="431">
        <v>0.605</v>
      </c>
      <c r="FA135" s="431">
        <v>0</v>
      </c>
      <c r="FB135" s="445"/>
      <c r="FC135" s="446"/>
      <c r="FD135" s="446"/>
      <c r="FE135" s="446"/>
      <c r="FF135" s="446"/>
      <c r="FG135" s="455"/>
      <c r="FH135" s="452"/>
      <c r="FI135" s="58"/>
      <c r="FJ135" t="s">
        <v>1384</v>
      </c>
      <c r="FK135"/>
      <c r="FL135" t="s">
        <v>1401</v>
      </c>
      <c r="FM135" s="256">
        <v>0.54587429930234</v>
      </c>
      <c r="FN135" s="256">
        <v>0.328263025204638</v>
      </c>
      <c r="FO135" s="256">
        <v>0.701153437438771</v>
      </c>
      <c r="FP135" s="256">
        <v>0.9</v>
      </c>
      <c r="FQ135" s="256">
        <v>0</v>
      </c>
      <c r="FR135" s="256">
        <v>0.777514013817136</v>
      </c>
      <c r="FS135" s="256">
        <v>0.339654517576727</v>
      </c>
      <c r="FT135" s="256">
        <v>0.566723933379767</v>
      </c>
      <c r="FU135" s="256">
        <v>0.489820386045772</v>
      </c>
      <c r="FV135" s="256">
        <v>0.49780596610463</v>
      </c>
      <c r="FW135" s="256">
        <v>0.9</v>
      </c>
      <c r="FX135" s="256">
        <v>0.52985362688501</v>
      </c>
      <c r="FY135" s="256">
        <v>0.450265785293066</v>
      </c>
      <c r="FZ135" s="256">
        <v>0</v>
      </c>
      <c r="GA135" s="256">
        <v>0.346453027606668</v>
      </c>
      <c r="GB135" s="256">
        <v>0.564210706677188</v>
      </c>
      <c r="GC135" s="256">
        <v>0</v>
      </c>
      <c r="GD135" s="256">
        <v>0.71469206074653</v>
      </c>
      <c r="GE135" s="256">
        <v>0.9</v>
      </c>
      <c r="GF135" s="256">
        <v>0.419319817512015</v>
      </c>
      <c r="GG135" s="256">
        <v>0.451019593189957</v>
      </c>
      <c r="GH135" s="256">
        <v>0</v>
      </c>
      <c r="GI135" s="256">
        <v>0.878766452302259</v>
      </c>
      <c r="GJ135" s="256">
        <v>0</v>
      </c>
      <c r="GK135" s="256">
        <v>0.451807624435183</v>
      </c>
      <c r="GL135" s="256">
        <v>0.9</v>
      </c>
      <c r="GM135" s="256">
        <v>0.9</v>
      </c>
      <c r="GN135" s="256">
        <v>0.567493449730147</v>
      </c>
      <c r="GO135" s="256">
        <v>0.527274610961921</v>
      </c>
      <c r="GP135" s="256">
        <v>0.557317486713072</v>
      </c>
      <c r="GQ135" s="256">
        <v>0.826908623100432</v>
      </c>
      <c r="GR135" s="58"/>
      <c r="GS135" s="58"/>
      <c r="GT135" s="58"/>
      <c r="GU135" s="58"/>
      <c r="GV135" s="58"/>
      <c r="GW135" s="58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48"/>
      <c r="ID135" s="148"/>
      <c r="IE135" s="148"/>
      <c r="IF135" s="148"/>
      <c r="IG135" s="148"/>
      <c r="IH135" s="54"/>
    </row>
    <row r="136" s="20" customFormat="1" ht="18.75" spans="1:242">
      <c r="A136" s="324"/>
      <c r="B136" s="357"/>
      <c r="C136" s="358" t="s">
        <v>1421</v>
      </c>
      <c r="D136" s="359">
        <f t="shared" si="30"/>
        <v>259.007812930361</v>
      </c>
      <c r="E136" s="360">
        <f>IF(SUM(DW129:DW135)=0,0,SUM(E129:E135)/SUM(DW129:DW135))*AT136*DW136</f>
        <v>7.59479760870019</v>
      </c>
      <c r="F136" s="361">
        <f t="shared" ref="F136" si="40">IF(SUM(DX129:DX135)=0,0,SUM(F129:F135)/SUM(DX129:DX135))*AU136*DX136</f>
        <v>2.18031988786809</v>
      </c>
      <c r="G136" s="361">
        <f t="shared" ref="G136:H136" si="41">IF(SUM(DY129:DY135)=0,0,SUM(G129:G135)/SUM(DY129:DY135))*AV136*DY136</f>
        <v>3.08076761143076</v>
      </c>
      <c r="H136" s="361">
        <f t="shared" si="41"/>
        <v>6.10247582521321</v>
      </c>
      <c r="I136" s="361">
        <f t="shared" ref="I136" si="42">IF(SUM(EA129:EA135)=0,0,SUM(I129:I135)/SUM(EA129:EA135))*AX136*EA136</f>
        <v>0</v>
      </c>
      <c r="J136" s="361">
        <f t="shared" ref="J136" si="43">IF(SUM(EB129:EB135)=0,0,SUM(J129:J135)/SUM(EB129:EB135))*AY136*EB136</f>
        <v>20.2198570408937</v>
      </c>
      <c r="K136" s="361">
        <f t="shared" ref="K136" si="44">IF(SUM(EC129:EC135)=0,0,SUM(K129:K135)/SUM(EC129:EC135))*AZ136*EC136</f>
        <v>47.7672776261994</v>
      </c>
      <c r="L136" s="361">
        <f t="shared" ref="L136" si="45">IF(SUM(ED129:ED135)=0,0,SUM(L129:L135)/SUM(ED129:ED135))*BA136*ED136</f>
        <v>2.80505536900522</v>
      </c>
      <c r="M136" s="361">
        <f t="shared" ref="M136" si="46">IF(SUM(EE129:EE135)=0,0,SUM(M129:M135)/SUM(EE129:EE135))*BB136*EE136</f>
        <v>0.0141397707322246</v>
      </c>
      <c r="N136" s="361">
        <f t="shared" ref="N136" si="47">IF(SUM(EF129:EF135)=0,0,SUM(N129:N135)/SUM(EF129:EF135))*BC136*EF136</f>
        <v>0.252441755735876</v>
      </c>
      <c r="O136" s="361">
        <f t="shared" ref="O136" si="48">IF(SUM(EG129:EG135)=0,0,SUM(O129:O135)/SUM(EG129:EG135))*BD136*EG136</f>
        <v>24.0892593055385</v>
      </c>
      <c r="P136" s="361">
        <f t="shared" ref="P136" si="49">IF(SUM(EH129:EH135)=0,0,SUM(P129:P135)/SUM(EH129:EH135))*BE136*EH136</f>
        <v>0.582309177573515</v>
      </c>
      <c r="Q136" s="361">
        <f t="shared" ref="Q136" si="50">IF(SUM(EI129:EI135)=0,0,SUM(Q129:Q135)/SUM(EI129:EI135))*BF136*EI136</f>
        <v>15.1196913055459</v>
      </c>
      <c r="R136" s="361">
        <f t="shared" ref="R136" si="51">IF(SUM(EJ129:EJ135)=0,0,SUM(R129:R135)/SUM(EJ129:EJ135))*BG136*EJ136</f>
        <v>0</v>
      </c>
      <c r="S136" s="361">
        <f t="shared" ref="S136" si="52">IF(SUM(EK129:EK135)=0,0,SUM(S129:S135)/SUM(EK129:EK135))*BH136*EK136</f>
        <v>0.401797085859442</v>
      </c>
      <c r="T136" s="361">
        <f t="shared" ref="T136" si="53">IF(SUM(EL129:EL135)=0,0,SUM(T129:T135)/SUM(EL129:EL135))*BI136*EL136</f>
        <v>0.398058971194675</v>
      </c>
      <c r="U136" s="361">
        <f t="shared" ref="U136" si="54">IF(SUM(EM129:EM135)=0,0,SUM(U129:U135)/SUM(EM129:EM135))*BJ136*EM136</f>
        <v>0</v>
      </c>
      <c r="V136" s="361">
        <f t="shared" ref="V136" si="55">IF(SUM(EN129:EN135)=0,0,SUM(V129:V135)/SUM(EN129:EN135))*BK136*EN136</f>
        <v>0.933211601294606</v>
      </c>
      <c r="W136" s="361">
        <f t="shared" ref="W136" si="56">IF(SUM(EO129:EO135)=0,0,SUM(W129:W135)/SUM(EO129:EO135))*BL136*EO136</f>
        <v>0.781827457612507</v>
      </c>
      <c r="X136" s="361">
        <f t="shared" ref="X136" si="57">IF(SUM(EP129:EP135)=0,0,SUM(X129:X135)/SUM(EP129:EP135))*BM136*EP136</f>
        <v>0</v>
      </c>
      <c r="Y136" s="361">
        <f t="shared" ref="Y136" si="58">IF(SUM(EQ129:EQ135)=0,0,SUM(Y129:Y135)/SUM(EQ129:EQ135))*BN136*EQ136</f>
        <v>0.321829668797299</v>
      </c>
      <c r="Z136" s="361">
        <f t="shared" ref="Z136" si="59">IF(SUM(ER129:ER135)=0,0,SUM(Z129:Z135)/SUM(ER129:ER135))*BO136*ER136</f>
        <v>0</v>
      </c>
      <c r="AA136" s="361">
        <f t="shared" ref="AA136" si="60">IF(SUM(ES129:ES135)=0,0,SUM(AA129:AA135)/SUM(ES129:ES135))*BP136*ES136</f>
        <v>49.6601912130605</v>
      </c>
      <c r="AB136" s="361">
        <f t="shared" ref="AB136" si="61">IF(SUM(ET129:ET135)=0,0,SUM(AB129:AB135)/SUM(ET129:ET135))*BQ136*ET136</f>
        <v>0</v>
      </c>
      <c r="AC136" s="361">
        <f t="shared" ref="AC136" si="62">IF(SUM(EU129:EU135)=0,0,SUM(AC129:AC135)/SUM(EU129:EU135))*BR136*EU136</f>
        <v>54.0389697791142</v>
      </c>
      <c r="AD136" s="361">
        <f t="shared" ref="AD136" si="63">IF(SUM(EV129:EV135)=0,0,SUM(AD129:AD135)/SUM(EV129:EV135))*BS136*EV136</f>
        <v>1.12486972601478</v>
      </c>
      <c r="AE136" s="361">
        <f t="shared" ref="AE136" si="64">IF(SUM(EW129:EW135)=0,0,SUM(AE129:AE135)/SUM(EW129:EW135))*BT136*EW136</f>
        <v>2.54710417031313</v>
      </c>
      <c r="AF136" s="361">
        <f t="shared" ref="AF136" si="65">IF(SUM(EX129:EX135)=0,0,SUM(AF129:AF135)/SUM(EX129:EX135))*BU136*EX136</f>
        <v>0.196743276075501</v>
      </c>
      <c r="AG136" s="361">
        <f t="shared" ref="AG136" si="66">IF(SUM(EY129:EY135)=0,0,SUM(AG129:AG135)/SUM(EY129:EY135))*BV136*EY136</f>
        <v>0.805954696489212</v>
      </c>
      <c r="AH136" s="361">
        <f t="shared" ref="AH136" si="67">IF(SUM(EZ129:EZ135)=0,0,SUM(AH129:AH135)/SUM(EZ129:EZ135))*BW136*EZ136</f>
        <v>1.96383326673586</v>
      </c>
      <c r="AI136" s="361">
        <f t="shared" ref="AI136" si="68">IF(SUM(FA129:FA135)=0,0,SUM(AI129:AI135)/SUM(FA129:FA135))*BX136*FA136</f>
        <v>16.0250297333624</v>
      </c>
      <c r="AJ136" s="369"/>
      <c r="AK136" s="369"/>
      <c r="AL136" s="369"/>
      <c r="AM136" s="369"/>
      <c r="AN136" s="369"/>
      <c r="AO136" s="385"/>
      <c r="AQ136"/>
      <c r="AR136" s="357"/>
      <c r="AS136" s="386" t="s">
        <v>1421</v>
      </c>
      <c r="AT136" s="507">
        <f>AT128</f>
        <v>1.43020392633994</v>
      </c>
      <c r="AU136" s="508">
        <f t="shared" ref="AU136:BX136" si="69">AU128</f>
        <v>1.17318474188608</v>
      </c>
      <c r="AV136" s="508">
        <f t="shared" si="69"/>
        <v>1.16063560656308</v>
      </c>
      <c r="AW136" s="508">
        <f t="shared" si="69"/>
        <v>0.958689162967253</v>
      </c>
      <c r="AX136" s="508">
        <f t="shared" si="69"/>
        <v>1</v>
      </c>
      <c r="AY136" s="508">
        <f t="shared" si="69"/>
        <v>0.827341334134247</v>
      </c>
      <c r="AZ136" s="508">
        <f t="shared" si="69"/>
        <v>1</v>
      </c>
      <c r="BA136" s="508">
        <f t="shared" si="69"/>
        <v>0.864713616513635</v>
      </c>
      <c r="BB136" s="508">
        <f t="shared" si="69"/>
        <v>0.852378649690463</v>
      </c>
      <c r="BC136" s="508">
        <f t="shared" si="69"/>
        <v>1</v>
      </c>
      <c r="BD136" s="388">
        <v>0.91</v>
      </c>
      <c r="BE136" s="508">
        <f t="shared" si="69"/>
        <v>1.08812672277054</v>
      </c>
      <c r="BF136" s="508">
        <f t="shared" si="69"/>
        <v>1.14619917758887</v>
      </c>
      <c r="BG136" s="508">
        <f t="shared" si="69"/>
        <v>1</v>
      </c>
      <c r="BH136" s="508">
        <f t="shared" si="69"/>
        <v>0.963881815095277</v>
      </c>
      <c r="BI136" s="508">
        <f t="shared" si="69"/>
        <v>0.97705286839145</v>
      </c>
      <c r="BJ136" s="508">
        <f t="shared" si="69"/>
        <v>1</v>
      </c>
      <c r="BK136" s="508">
        <f t="shared" si="69"/>
        <v>0.907205081173905</v>
      </c>
      <c r="BL136" s="508">
        <f t="shared" si="69"/>
        <v>1.2</v>
      </c>
      <c r="BM136" s="508">
        <f t="shared" si="69"/>
        <v>1</v>
      </c>
      <c r="BN136" s="508">
        <f t="shared" si="69"/>
        <v>0.89557650471356</v>
      </c>
      <c r="BO136" s="508">
        <f t="shared" si="69"/>
        <v>1</v>
      </c>
      <c r="BP136" s="508">
        <f t="shared" si="69"/>
        <v>0.861646433658921</v>
      </c>
      <c r="BQ136" s="508">
        <f t="shared" si="69"/>
        <v>1</v>
      </c>
      <c r="BR136" s="508">
        <f t="shared" si="69"/>
        <v>1.27438237411157</v>
      </c>
      <c r="BS136" s="508">
        <f t="shared" si="69"/>
        <v>0.812662811573171</v>
      </c>
      <c r="BT136" s="508">
        <f t="shared" si="69"/>
        <v>0.512964155438302</v>
      </c>
      <c r="BU136" s="508">
        <f t="shared" si="69"/>
        <v>1.05701827485503</v>
      </c>
      <c r="BV136" s="508">
        <f t="shared" si="69"/>
        <v>0.734804351141325</v>
      </c>
      <c r="BW136" s="508">
        <f t="shared" si="69"/>
        <v>33.8046416169164</v>
      </c>
      <c r="BX136" s="508">
        <f t="shared" si="69"/>
        <v>1</v>
      </c>
      <c r="BY136" s="392"/>
      <c r="BZ136" s="392"/>
      <c r="CA136" s="392"/>
      <c r="CB136" s="392"/>
      <c r="CC136" s="392"/>
      <c r="CD136" s="407"/>
      <c r="CE136"/>
      <c r="CF136" s="357"/>
      <c r="CG136" s="357"/>
      <c r="CH136" s="408"/>
      <c r="CI136" s="409"/>
      <c r="CJ136" s="409"/>
      <c r="CK136" s="409"/>
      <c r="CL136" s="409"/>
      <c r="CM136" s="409"/>
      <c r="CN136" s="409"/>
      <c r="CO136" s="409"/>
      <c r="CP136" s="409"/>
      <c r="CQ136" s="409"/>
      <c r="CR136" s="409"/>
      <c r="CS136" s="409"/>
      <c r="CT136" s="409"/>
      <c r="CU136" s="409"/>
      <c r="CV136" s="409"/>
      <c r="CW136" s="409"/>
      <c r="CX136" s="409"/>
      <c r="CY136" s="409"/>
      <c r="CZ136" s="409"/>
      <c r="DA136" s="409"/>
      <c r="DB136" s="409"/>
      <c r="DC136" s="409"/>
      <c r="DD136" s="409"/>
      <c r="DE136" s="409"/>
      <c r="DF136" s="409"/>
      <c r="DG136" s="409"/>
      <c r="DH136" s="409"/>
      <c r="DI136" s="409"/>
      <c r="DJ136" s="409"/>
      <c r="DK136" s="409"/>
      <c r="DL136" s="409"/>
      <c r="DM136" s="409"/>
      <c r="DN136" s="409"/>
      <c r="DO136" s="409"/>
      <c r="DP136" s="409"/>
      <c r="DQ136" s="409"/>
      <c r="DR136" s="432"/>
      <c r="DS136"/>
      <c r="DT136" s="357"/>
      <c r="DU136" s="433" t="s">
        <v>1421</v>
      </c>
      <c r="DV136" s="553">
        <f>SUM(DW136:FA136)</f>
        <v>258.208177853998</v>
      </c>
      <c r="DW136" s="435">
        <v>6.03050373695785</v>
      </c>
      <c r="DX136" s="369">
        <v>1.9821498268253</v>
      </c>
      <c r="DY136" s="369">
        <v>3.26714183141318</v>
      </c>
      <c r="DZ136" s="369">
        <v>6.76254824626336</v>
      </c>
      <c r="EA136" s="369">
        <v>0</v>
      </c>
      <c r="EB136" s="369">
        <v>26.4032203287331</v>
      </c>
      <c r="EC136" s="369">
        <v>35.6740314019244</v>
      </c>
      <c r="ED136" s="369">
        <v>1.86610529389597</v>
      </c>
      <c r="EE136" s="369">
        <v>0.10100615839468</v>
      </c>
      <c r="EF136" s="369">
        <v>1.19404681048175</v>
      </c>
      <c r="EG136" s="369">
        <v>40.4078214141894</v>
      </c>
      <c r="EH136" s="369">
        <v>3.73220915238964</v>
      </c>
      <c r="EI136" s="369">
        <v>28.286809520567</v>
      </c>
      <c r="EJ136" s="369">
        <v>0</v>
      </c>
      <c r="EK136" s="369">
        <v>2.10581568154485</v>
      </c>
      <c r="EL136" s="369">
        <v>1.05644935913572</v>
      </c>
      <c r="EM136" s="369">
        <v>0</v>
      </c>
      <c r="EN136" s="369">
        <v>1.41376841855086</v>
      </c>
      <c r="EO136" s="369">
        <v>1.58676079304348</v>
      </c>
      <c r="EP136" s="369">
        <v>0</v>
      </c>
      <c r="EQ136" s="369">
        <v>0.273913758651175</v>
      </c>
      <c r="ER136" s="369">
        <v>0</v>
      </c>
      <c r="ES136" s="369">
        <v>29.1143524677561</v>
      </c>
      <c r="ET136" s="369">
        <v>0</v>
      </c>
      <c r="EU136" s="369">
        <v>31.2117012605353</v>
      </c>
      <c r="EV136" s="369">
        <v>2.44184068585861</v>
      </c>
      <c r="EW136" s="369">
        <v>5.25182126511631</v>
      </c>
      <c r="EX136" s="369">
        <v>0.2125996062382</v>
      </c>
      <c r="EY136" s="369">
        <v>1.10267280041165</v>
      </c>
      <c r="EZ136" s="369">
        <v>0.0569014066526647</v>
      </c>
      <c r="FA136" s="369">
        <v>26.671986628467</v>
      </c>
      <c r="FB136" s="447"/>
      <c r="FC136" s="447"/>
      <c r="FD136" s="447"/>
      <c r="FE136" s="447"/>
      <c r="FF136" s="447"/>
      <c r="FG136" s="456"/>
      <c r="FH136"/>
      <c r="FI136" s="58"/>
      <c r="FJ136" t="s">
        <v>1385</v>
      </c>
      <c r="FK136" t="s">
        <v>1386</v>
      </c>
      <c r="FL136" t="s">
        <v>1401</v>
      </c>
      <c r="FM136" s="459">
        <f>FM$122</f>
        <v>3.18854020141175</v>
      </c>
      <c r="FN136" s="459">
        <f t="shared" ref="FN136:GQ136" si="70">FN$122</f>
        <v>3.22673589313238</v>
      </c>
      <c r="FO136" s="459">
        <f t="shared" si="70"/>
        <v>3.04197141750537</v>
      </c>
      <c r="FP136" s="459">
        <f t="shared" si="70"/>
        <v>3.45538539229086</v>
      </c>
      <c r="FQ136" s="459">
        <f t="shared" si="70"/>
        <v>0</v>
      </c>
      <c r="FR136" s="459">
        <f t="shared" si="70"/>
        <v>1.75671007428112</v>
      </c>
      <c r="FS136" s="459">
        <f t="shared" si="70"/>
        <v>3.48112380343371</v>
      </c>
      <c r="FT136" s="459">
        <f t="shared" si="70"/>
        <v>2.79005005404381</v>
      </c>
      <c r="FU136" s="459">
        <f t="shared" si="70"/>
        <v>4.10052733264131</v>
      </c>
      <c r="FV136" s="459">
        <f t="shared" si="70"/>
        <v>2.47517730496454</v>
      </c>
      <c r="FW136" s="459">
        <f t="shared" si="70"/>
        <v>1.32025394305163</v>
      </c>
      <c r="FX136" s="459">
        <f t="shared" si="70"/>
        <v>4.29142657468629</v>
      </c>
      <c r="FY136" s="459">
        <f t="shared" si="70"/>
        <v>4.31937784850176</v>
      </c>
      <c r="FZ136" s="459">
        <f t="shared" si="70"/>
        <v>0</v>
      </c>
      <c r="GA136" s="459">
        <f t="shared" si="70"/>
        <v>6.11588687996344</v>
      </c>
      <c r="GB136" s="459">
        <f t="shared" si="70"/>
        <v>2.40398769668493</v>
      </c>
      <c r="GC136" s="459">
        <f t="shared" si="70"/>
        <v>0</v>
      </c>
      <c r="GD136" s="459">
        <f t="shared" si="70"/>
        <v>2.1465856114093</v>
      </c>
      <c r="GE136" s="459">
        <f t="shared" si="70"/>
        <v>13.4126984126984</v>
      </c>
      <c r="GF136" s="459">
        <f t="shared" si="70"/>
        <v>2.00309491059147</v>
      </c>
      <c r="GG136" s="459">
        <f t="shared" si="70"/>
        <v>4.71014492753623</v>
      </c>
      <c r="GH136" s="459">
        <f t="shared" si="70"/>
        <v>0</v>
      </c>
      <c r="GI136" s="459">
        <f t="shared" si="70"/>
        <v>3.20818240206896</v>
      </c>
      <c r="GJ136" s="459">
        <f t="shared" si="70"/>
        <v>0</v>
      </c>
      <c r="GK136" s="459">
        <f t="shared" si="70"/>
        <v>6.08280300424263</v>
      </c>
      <c r="GL136" s="459">
        <f t="shared" si="70"/>
        <v>2.24778035383957</v>
      </c>
      <c r="GM136" s="459">
        <f t="shared" si="70"/>
        <v>2.76468115942029</v>
      </c>
      <c r="GN136" s="459">
        <f t="shared" si="70"/>
        <v>4.00005110906675</v>
      </c>
      <c r="GO136" s="459">
        <f t="shared" si="70"/>
        <v>7.52119305342273</v>
      </c>
      <c r="GP136" s="459">
        <f t="shared" si="70"/>
        <v>0.298924731182796</v>
      </c>
      <c r="GQ136" s="459">
        <f t="shared" si="70"/>
        <v>1.22873917487521</v>
      </c>
      <c r="GR136" s="58"/>
      <c r="GS136" s="58"/>
      <c r="GT136" s="58"/>
      <c r="GU136" s="58"/>
      <c r="GV136" s="58"/>
      <c r="GW136" s="58"/>
      <c r="GX136" s="461"/>
      <c r="GY136" s="461"/>
      <c r="GZ136" s="461"/>
      <c r="HA136" s="461"/>
      <c r="HB136" s="461"/>
      <c r="HC136" s="461"/>
      <c r="HD136" s="461"/>
      <c r="HE136" s="461"/>
      <c r="HF136" s="461"/>
      <c r="HG136" s="461"/>
      <c r="HH136" s="461"/>
      <c r="HI136" s="461"/>
      <c r="HJ136" s="461"/>
      <c r="HK136" s="461"/>
      <c r="HL136" s="461"/>
      <c r="HM136" s="461"/>
      <c r="HN136" s="461"/>
      <c r="HO136" s="461"/>
      <c r="HP136" s="461"/>
      <c r="HQ136" s="461"/>
      <c r="HR136" s="461"/>
      <c r="HS136" s="461"/>
      <c r="HT136" s="461"/>
      <c r="HU136" s="461"/>
      <c r="HV136" s="461"/>
      <c r="HW136" s="461"/>
      <c r="HX136" s="461"/>
      <c r="HY136" s="461"/>
      <c r="HZ136" s="461"/>
      <c r="IA136" s="461"/>
      <c r="IB136" s="148"/>
      <c r="IC136" s="148"/>
      <c r="ID136" s="148"/>
      <c r="IE136" s="148"/>
      <c r="IF136" s="148"/>
      <c r="IG136" s="148"/>
      <c r="IH136" s="54"/>
    </row>
    <row r="137" s="20" customFormat="1" ht="18" spans="1:242">
      <c r="A137" s="324"/>
      <c r="B137" s="343" t="s">
        <v>1424</v>
      </c>
      <c r="C137" s="344" t="s">
        <v>1416</v>
      </c>
      <c r="D137" s="350">
        <f t="shared" si="30"/>
        <v>17.6471736284785</v>
      </c>
      <c r="E137" s="346">
        <f t="shared" ref="E137:AI137" si="71">DW137*CH137*AT137</f>
        <v>2.3821373265421</v>
      </c>
      <c r="F137" s="347">
        <f t="shared" si="71"/>
        <v>0</v>
      </c>
      <c r="G137" s="347">
        <f t="shared" si="71"/>
        <v>0</v>
      </c>
      <c r="H137" s="347">
        <f t="shared" si="71"/>
        <v>0</v>
      </c>
      <c r="I137" s="347">
        <f t="shared" si="71"/>
        <v>0</v>
      </c>
      <c r="J137" s="347">
        <f t="shared" si="71"/>
        <v>0</v>
      </c>
      <c r="K137" s="347">
        <f t="shared" si="71"/>
        <v>0</v>
      </c>
      <c r="L137" s="347">
        <f t="shared" si="71"/>
        <v>0</v>
      </c>
      <c r="M137" s="347">
        <f t="shared" si="71"/>
        <v>0</v>
      </c>
      <c r="N137" s="347">
        <f t="shared" si="71"/>
        <v>0</v>
      </c>
      <c r="O137" s="347">
        <f t="shared" si="71"/>
        <v>0</v>
      </c>
      <c r="P137" s="347">
        <f t="shared" si="71"/>
        <v>5.30527863258884</v>
      </c>
      <c r="Q137" s="347">
        <f t="shared" si="71"/>
        <v>0</v>
      </c>
      <c r="R137" s="347">
        <f t="shared" si="71"/>
        <v>0</v>
      </c>
      <c r="S137" s="347">
        <f t="shared" si="71"/>
        <v>0</v>
      </c>
      <c r="T137" s="347">
        <f t="shared" si="71"/>
        <v>0</v>
      </c>
      <c r="U137" s="347">
        <f t="shared" si="71"/>
        <v>0</v>
      </c>
      <c r="V137" s="347">
        <f t="shared" si="71"/>
        <v>0</v>
      </c>
      <c r="W137" s="347">
        <f t="shared" si="71"/>
        <v>0</v>
      </c>
      <c r="X137" s="347">
        <f t="shared" si="71"/>
        <v>0</v>
      </c>
      <c r="Y137" s="347">
        <f t="shared" si="71"/>
        <v>0</v>
      </c>
      <c r="Z137" s="347">
        <f t="shared" si="71"/>
        <v>0</v>
      </c>
      <c r="AA137" s="347">
        <f t="shared" si="71"/>
        <v>0</v>
      </c>
      <c r="AB137" s="347">
        <f t="shared" si="71"/>
        <v>0</v>
      </c>
      <c r="AC137" s="347">
        <f t="shared" si="71"/>
        <v>9.18158301430705</v>
      </c>
      <c r="AD137" s="347">
        <f t="shared" si="71"/>
        <v>0</v>
      </c>
      <c r="AE137" s="347">
        <f t="shared" si="71"/>
        <v>0</v>
      </c>
      <c r="AF137" s="347">
        <f t="shared" si="71"/>
        <v>0</v>
      </c>
      <c r="AG137" s="347">
        <f t="shared" si="71"/>
        <v>0.778174655040473</v>
      </c>
      <c r="AH137" s="347">
        <f t="shared" si="71"/>
        <v>0</v>
      </c>
      <c r="AI137" s="347">
        <f t="shared" si="71"/>
        <v>0</v>
      </c>
      <c r="AJ137" s="366"/>
      <c r="AK137" s="366"/>
      <c r="AL137" s="366"/>
      <c r="AM137" s="366"/>
      <c r="AN137" s="366"/>
      <c r="AO137" s="376"/>
      <c r="AQ137"/>
      <c r="AR137" s="343" t="s">
        <v>1424</v>
      </c>
      <c r="AS137" s="377" t="s">
        <v>1416</v>
      </c>
      <c r="AT137" s="509">
        <v>1</v>
      </c>
      <c r="AU137" s="391">
        <v>1</v>
      </c>
      <c r="AV137" s="391">
        <v>1</v>
      </c>
      <c r="AW137" s="391">
        <v>1</v>
      </c>
      <c r="AX137" s="391">
        <v>1</v>
      </c>
      <c r="AY137" s="391">
        <v>1</v>
      </c>
      <c r="AZ137" s="391">
        <v>1</v>
      </c>
      <c r="BA137" s="391">
        <v>1</v>
      </c>
      <c r="BB137" s="391">
        <v>1</v>
      </c>
      <c r="BC137" s="391">
        <v>1</v>
      </c>
      <c r="BD137" s="391">
        <v>1</v>
      </c>
      <c r="BE137" s="391">
        <v>1</v>
      </c>
      <c r="BF137" s="391">
        <v>1</v>
      </c>
      <c r="BG137" s="391">
        <v>1</v>
      </c>
      <c r="BH137" s="391">
        <v>1</v>
      </c>
      <c r="BI137" s="391">
        <v>1</v>
      </c>
      <c r="BJ137" s="391">
        <v>1</v>
      </c>
      <c r="BK137" s="391">
        <v>1</v>
      </c>
      <c r="BL137" s="391">
        <v>1</v>
      </c>
      <c r="BM137" s="391">
        <v>1</v>
      </c>
      <c r="BN137" s="391">
        <v>1</v>
      </c>
      <c r="BO137" s="391">
        <v>1</v>
      </c>
      <c r="BP137" s="391">
        <v>1</v>
      </c>
      <c r="BQ137" s="391">
        <v>1</v>
      </c>
      <c r="BR137" s="391">
        <v>1</v>
      </c>
      <c r="BS137" s="391">
        <v>1</v>
      </c>
      <c r="BT137" s="391">
        <v>1</v>
      </c>
      <c r="BU137" s="391">
        <v>1</v>
      </c>
      <c r="BV137" s="391">
        <v>1</v>
      </c>
      <c r="BW137" s="391">
        <v>1</v>
      </c>
      <c r="BX137" s="391">
        <v>1</v>
      </c>
      <c r="BY137" s="391"/>
      <c r="BZ137" s="391"/>
      <c r="CA137" s="391"/>
      <c r="CB137" s="391"/>
      <c r="CC137" s="391"/>
      <c r="CD137" s="396"/>
      <c r="CE137"/>
      <c r="CF137" s="343" t="s">
        <v>1424</v>
      </c>
      <c r="CG137" s="397" t="s">
        <v>1416</v>
      </c>
      <c r="CH137" s="538">
        <f>IF(SUM('Aggregated Balance-IND_2005'!G282:G283)=0,0,SUM('Aggregated Balance-IND_2010'!G282:G283)/SUM('Aggregated Balance-IND_2005'!G282:G283))</f>
        <v>0.815061963775024</v>
      </c>
      <c r="CI137" s="399">
        <f>IF(SUM('Aggregated Balance-IND_2005'!H282:H283)=0,0,SUM('Aggregated Balance-IND_2010'!H282:H283)/SUM('Aggregated Balance-IND_2005'!H282:H283))</f>
        <v>0.90884476534296</v>
      </c>
      <c r="CJ137" s="399">
        <f>IF(SUM('Aggregated Balance-IND_2005'!I282:I283)=0,0,SUM('Aggregated Balance-IND_2010'!I282:I283)/SUM('Aggregated Balance-IND_2005'!I282:I283))</f>
        <v>0</v>
      </c>
      <c r="CK137" s="410">
        <v>1</v>
      </c>
      <c r="CL137" s="399">
        <f>IF(SUM('Aggregated Balance-IND_2005'!K282:K283)=0,0,SUM('Aggregated Balance-IND_2010'!K282:K283)/SUM('Aggregated Balance-IND_2005'!K282:K283))</f>
        <v>0</v>
      </c>
      <c r="CM137" s="399">
        <f>IF(SUM('Aggregated Balance-IND_2005'!L282:L283)=0,0,SUM('Aggregated Balance-IND_2010'!L282:L283)/SUM('Aggregated Balance-IND_2005'!L282:L283))</f>
        <v>1.12862796833773</v>
      </c>
      <c r="CN137" s="399">
        <f>IF(SUM('Aggregated Balance-IND_2005'!M282:M283)=0,0,SUM('Aggregated Balance-IND_2010'!M282:M283)/SUM('Aggregated Balance-IND_2005'!M282:M283))</f>
        <v>0.855184611983197</v>
      </c>
      <c r="CO137" s="399">
        <f>IF(SUM('Aggregated Balance-IND_2005'!N282:N283)=0,0,SUM('Aggregated Balance-IND_2010'!N282:N283)/SUM('Aggregated Balance-IND_2005'!N282:N283))</f>
        <v>0</v>
      </c>
      <c r="CP137" s="399">
        <f>IF(SUM('Aggregated Balance-IND_2005'!O282:O283)=0,0,SUM('Aggregated Balance-IND_2010'!O282:O283)/SUM('Aggregated Balance-IND_2005'!O282:O283))</f>
        <v>0</v>
      </c>
      <c r="CQ137" s="399">
        <f>IF(SUM('Aggregated Balance-IND_2005'!P282:P283)=0,0,SUM('Aggregated Balance-IND_2010'!P282:P283)/SUM('Aggregated Balance-IND_2005'!P282:P283))</f>
        <v>0</v>
      </c>
      <c r="CR137" s="399">
        <f>IF(SUM('Aggregated Balance-IND_2005'!Q282:Q283)=0,0,SUM('Aggregated Balance-IND_2010'!Q282:Q283)/SUM('Aggregated Balance-IND_2005'!Q282:Q283))</f>
        <v>0</v>
      </c>
      <c r="CS137" s="399">
        <f>IF(SUM('Aggregated Balance-IND_2005'!R282:R283)=0,0,SUM('Aggregated Balance-IND_2010'!R282:R283)/SUM('Aggregated Balance-IND_2005'!R282:R283))</f>
        <v>1.04352071418608</v>
      </c>
      <c r="CT137" s="399">
        <f>IF(SUM('Aggregated Balance-IND_2005'!S282:S283)=0,0,SUM('Aggregated Balance-IND_2010'!S282:S283)/SUM('Aggregated Balance-IND_2005'!S282:S283))</f>
        <v>0.236559139784946</v>
      </c>
      <c r="CU137" s="399">
        <f>IF(SUM('Aggregated Balance-IND_2005'!T282:T283)=0,0,SUM('Aggregated Balance-IND_2010'!T282:T283)/SUM('Aggregated Balance-IND_2005'!T282:T283))</f>
        <v>0</v>
      </c>
      <c r="CV137" s="399">
        <f>IF(SUM('Aggregated Balance-IND_2005'!U282:U283)=0,0,SUM('Aggregated Balance-IND_2010'!U282:U283)/SUM('Aggregated Balance-IND_2005'!U282:U283))</f>
        <v>0</v>
      </c>
      <c r="CW137" s="399">
        <f>IF(SUM('Aggregated Balance-IND_2005'!V282:V283)=0,0,SUM('Aggregated Balance-IND_2010'!V282:V283)/SUM('Aggregated Balance-IND_2005'!V282:V283))</f>
        <v>0</v>
      </c>
      <c r="CX137" s="399">
        <f>IF(SUM('Aggregated Balance-IND_2005'!W282:W283)=0,0,SUM('Aggregated Balance-IND_2010'!W282:W283)/SUM('Aggregated Balance-IND_2005'!W282:W283))</f>
        <v>0</v>
      </c>
      <c r="CY137" s="399">
        <f>IF(SUM('Aggregated Balance-IND_2005'!X282:X283)=0,0,SUM('Aggregated Balance-IND_2010'!X282:X283)/SUM('Aggregated Balance-IND_2005'!X282:X283))</f>
        <v>0</v>
      </c>
      <c r="CZ137" s="399">
        <f>IF(SUM('Aggregated Balance-IND_2005'!Y282:Y283)=0,0,SUM('Aggregated Balance-IND_2010'!Y282:Y283)/SUM('Aggregated Balance-IND_2005'!Y282:Y283))</f>
        <v>0</v>
      </c>
      <c r="DA137" s="399">
        <f>IF(SUM('Aggregated Balance-IND_2005'!Z282:Z283)=0,0,SUM('Aggregated Balance-IND_2010'!Z282:Z283)/SUM('Aggregated Balance-IND_2005'!Z282:Z283))</f>
        <v>0</v>
      </c>
      <c r="DB137" s="399">
        <f>IF(SUM('Aggregated Balance-IND_2005'!AA282:AA283)=0,0,SUM('Aggregated Balance-IND_2010'!AA282:AA283)/SUM('Aggregated Balance-IND_2005'!AA282:AA283))</f>
        <v>0</v>
      </c>
      <c r="DC137" s="399">
        <f>IF(SUM('Aggregated Balance-IND_2005'!AB282:AB283)=0,0,SUM('Aggregated Balance-IND_2010'!AB282:AB283)/SUM('Aggregated Balance-IND_2005'!AB282:AB283))</f>
        <v>0</v>
      </c>
      <c r="DD137" s="399">
        <f>IF(SUM('Aggregated Balance-IND_2005'!AC282:AC283)=0,0,SUM('Aggregated Balance-IND_2010'!AC282:AC283)/SUM('Aggregated Balance-IND_2005'!AC282:AC283))</f>
        <v>0</v>
      </c>
      <c r="DE137" s="399">
        <f>IF(SUM('Aggregated Balance-IND_2005'!AD282:AD283)=0,0,SUM('Aggregated Balance-IND_2010'!AD282:AD283)/SUM('Aggregated Balance-IND_2005'!AD282:AD283))</f>
        <v>0</v>
      </c>
      <c r="DF137" s="399">
        <f>IF(SUM('Aggregated Balance-IND_2005'!AE282:AE283)=0,0,SUM('Aggregated Balance-IND_2010'!AE282:AE283)/SUM('Aggregated Balance-IND_2005'!AE282:AE283))</f>
        <v>0.740878629932986</v>
      </c>
      <c r="DG137" s="399">
        <f>IF(SUM('Aggregated Balance-IND_2005'!AF282:AF283)=0,0,SUM('Aggregated Balance-IND_2010'!AF282:AF283)/SUM('Aggregated Balance-IND_2005'!AF282:AF283))</f>
        <v>0</v>
      </c>
      <c r="DH137" s="399">
        <f>IF(SUM('Aggregated Balance-IND_2005'!AG282:AG283)=0,0,SUM('Aggregated Balance-IND_2010'!AG282:AG283)/SUM('Aggregated Balance-IND_2005'!AG282:AG283))</f>
        <v>0</v>
      </c>
      <c r="DI137" s="399">
        <f>IF(SUM('Aggregated Balance-IND_2005'!AH282:AH283)=0,0,SUM('Aggregated Balance-IND_2010'!AH282:AH283)/SUM('Aggregated Balance-IND_2005'!AH282:AH283))</f>
        <v>0.320212765957447</v>
      </c>
      <c r="DJ137" s="399">
        <f>IF(SUM('Aggregated Balance-IND_2005'!AI282:AI283)=0,0,SUM('Aggregated Balance-IND_2010'!AI282:AI283)/SUM('Aggregated Balance-IND_2005'!AI282:AI283))</f>
        <v>0.556451612903226</v>
      </c>
      <c r="DK137" s="399">
        <f>IF(SUM('Aggregated Balance-IND_2005'!AJ282:AJ283)=0,0,SUM('Aggregated Balance-IND_2010'!AJ282:AJ283)/SUM('Aggregated Balance-IND_2005'!AJ282:AJ283))</f>
        <v>0.115541601255887</v>
      </c>
      <c r="DL137" s="399">
        <f>IF(SUM('Aggregated Balance-IND_2005'!AK282:AK283)=0,0,SUM('Aggregated Balance-IND_2010'!AK282:AK283)/SUM('Aggregated Balance-IND_2005'!AK282:AK283))</f>
        <v>0.901867856147198</v>
      </c>
      <c r="DM137" s="399">
        <f>IF(SUM('Aggregated Balance-IND_2005'!AL282:AL283)=0,0,SUM('Aggregated Balance-IND_2010'!AL282:AL283)/SUM('Aggregated Balance-IND_2005'!AL282:AL283))</f>
        <v>0</v>
      </c>
      <c r="DN137" s="399">
        <f>IF(SUM('Aggregated Balance-IND_2005'!AM282:AM283)=0,0,SUM('Aggregated Balance-IND_2010'!AM282:AM283)/SUM('Aggregated Balance-IND_2005'!AM282:AM283))</f>
        <v>0</v>
      </c>
      <c r="DO137" s="399">
        <f>IF(SUM('Aggregated Balance-IND_2005'!AN282:AN283)=0,0,SUM('Aggregated Balance-IND_2010'!AN282:AN283)/SUM('Aggregated Balance-IND_2005'!AN282:AN283))</f>
        <v>0</v>
      </c>
      <c r="DP137" s="399">
        <f>IF(SUM('Aggregated Balance-IND_2005'!AO282:AO283)=0,0,SUM('Aggregated Balance-IND_2010'!AO282:AO283)/SUM('Aggregated Balance-IND_2005'!AO282:AO283))</f>
        <v>0</v>
      </c>
      <c r="DQ137" s="399">
        <f>IF(SUM('Aggregated Balance-IND_2005'!AP282:AP283)=0,0,SUM('Aggregated Balance-IND_2010'!AP282:AP283)/SUM('Aggregated Balance-IND_2005'!AP282:AP283))</f>
        <v>0</v>
      </c>
      <c r="DR137" s="418">
        <f>IF(SUM('Aggregated Balance-IND_2005'!AQ282:AQ283)=0,0,SUM('Aggregated Balance-IND_2010'!AQ282:AQ283)/SUM('Aggregated Balance-IND_2005'!AQ282:AQ283))</f>
        <v>0</v>
      </c>
      <c r="DS137"/>
      <c r="DT137" s="343" t="s">
        <v>1424</v>
      </c>
      <c r="DU137" s="419" t="s">
        <v>1416</v>
      </c>
      <c r="DV137" s="427">
        <f>SUM(DW137:FA137)</f>
        <v>21.7979531341128</v>
      </c>
      <c r="DW137" s="421">
        <v>2.92264567899727</v>
      </c>
      <c r="DX137" s="422">
        <v>0</v>
      </c>
      <c r="DY137" s="422">
        <v>0</v>
      </c>
      <c r="DZ137" s="422">
        <v>0</v>
      </c>
      <c r="EA137" s="422">
        <v>0</v>
      </c>
      <c r="EB137" s="422">
        <v>0</v>
      </c>
      <c r="EC137" s="422">
        <v>0</v>
      </c>
      <c r="ED137" s="422">
        <v>0</v>
      </c>
      <c r="EE137" s="422">
        <v>0</v>
      </c>
      <c r="EF137" s="422">
        <v>0</v>
      </c>
      <c r="EG137" s="422">
        <v>0</v>
      </c>
      <c r="EH137" s="422">
        <v>5.08401851584406</v>
      </c>
      <c r="EI137" s="422">
        <v>0</v>
      </c>
      <c r="EJ137" s="422">
        <v>0</v>
      </c>
      <c r="EK137" s="422">
        <v>0</v>
      </c>
      <c r="EL137" s="422">
        <v>0</v>
      </c>
      <c r="EM137" s="422">
        <v>0</v>
      </c>
      <c r="EN137" s="422">
        <v>0</v>
      </c>
      <c r="EO137" s="422">
        <v>0</v>
      </c>
      <c r="EP137" s="422">
        <v>0</v>
      </c>
      <c r="EQ137" s="422">
        <v>0</v>
      </c>
      <c r="ER137" s="422">
        <v>0</v>
      </c>
      <c r="ES137" s="422">
        <v>0</v>
      </c>
      <c r="ET137" s="422">
        <v>0</v>
      </c>
      <c r="EU137" s="422">
        <v>12.3928301389089</v>
      </c>
      <c r="EV137" s="422">
        <v>0</v>
      </c>
      <c r="EW137" s="422">
        <v>0</v>
      </c>
      <c r="EX137" s="422">
        <v>0</v>
      </c>
      <c r="EY137" s="422">
        <v>1.39845880036259</v>
      </c>
      <c r="EZ137" s="422">
        <v>0</v>
      </c>
      <c r="FA137" s="422">
        <v>0</v>
      </c>
      <c r="FB137" s="443"/>
      <c r="FC137" s="443"/>
      <c r="FD137" s="443"/>
      <c r="FE137" s="443"/>
      <c r="FF137" s="443"/>
      <c r="FG137" s="451"/>
      <c r="FH137" s="452"/>
      <c r="FI137" s="58"/>
      <c r="FJ137" t="s">
        <v>1387</v>
      </c>
      <c r="FK137"/>
      <c r="FL137" t="s">
        <v>1401</v>
      </c>
      <c r="FM137" s="17">
        <v>0.409048017606528</v>
      </c>
      <c r="FN137" s="17">
        <v>0.217826302153501</v>
      </c>
      <c r="FO137" s="17">
        <v>0.0988917583685929</v>
      </c>
      <c r="FP137" s="17">
        <v>0.245096116937541</v>
      </c>
      <c r="FQ137" s="17">
        <v>0</v>
      </c>
      <c r="FR137" s="17">
        <v>0.476095273870883</v>
      </c>
      <c r="FS137" s="17">
        <v>5.93944683627913</v>
      </c>
      <c r="FT137" s="17">
        <v>0.173609564090153</v>
      </c>
      <c r="FU137" s="17">
        <v>0.0164861395944544</v>
      </c>
      <c r="FV137" s="17">
        <v>0.183857765066394</v>
      </c>
      <c r="FW137" s="17">
        <v>3.02014557023568</v>
      </c>
      <c r="FX137" s="17">
        <v>0.450246129198811</v>
      </c>
      <c r="FY137" s="17">
        <v>2.5582541096207</v>
      </c>
      <c r="FZ137" s="17">
        <v>0</v>
      </c>
      <c r="GA137" s="17">
        <v>0.118544988393297</v>
      </c>
      <c r="GB137" s="17">
        <v>0.102307883500562</v>
      </c>
      <c r="GC137" s="17">
        <v>0</v>
      </c>
      <c r="GD137" s="17">
        <v>1.52493491120432</v>
      </c>
      <c r="GE137" s="17">
        <v>0.0188778843995236</v>
      </c>
      <c r="GF137" s="17">
        <v>0.09152</v>
      </c>
      <c r="GG137" s="17">
        <v>0.0195570731707317</v>
      </c>
      <c r="GH137" s="17">
        <v>0</v>
      </c>
      <c r="GI137" s="17">
        <v>1.24967656866099</v>
      </c>
      <c r="GJ137" s="17">
        <v>0</v>
      </c>
      <c r="GK137" s="17">
        <v>0.336642886050904</v>
      </c>
      <c r="GL137" s="17">
        <v>0.305757950404686</v>
      </c>
      <c r="GM137" s="17">
        <v>0.0550153824947784</v>
      </c>
      <c r="GN137" s="17">
        <v>0.0071665945478148</v>
      </c>
      <c r="GO137" s="17">
        <v>0.0288567929329</v>
      </c>
      <c r="GP137" s="17">
        <v>0.147285232358003</v>
      </c>
      <c r="GQ137" s="17">
        <v>3.39242859774951</v>
      </c>
      <c r="GR137" s="58"/>
      <c r="GS137" s="58"/>
      <c r="GT137" s="58"/>
      <c r="GU137" s="58"/>
      <c r="GV137" s="58"/>
      <c r="GW137" s="58"/>
      <c r="GX137" s="461"/>
      <c r="GY137" s="461"/>
      <c r="GZ137" s="461"/>
      <c r="HA137" s="461"/>
      <c r="HB137" s="461"/>
      <c r="HC137" s="461"/>
      <c r="HD137" s="461"/>
      <c r="HE137" s="461"/>
      <c r="HF137" s="461"/>
      <c r="HG137" s="461"/>
      <c r="HH137" s="461"/>
      <c r="HI137" s="461"/>
      <c r="HJ137" s="461"/>
      <c r="HK137" s="461"/>
      <c r="HL137" s="461"/>
      <c r="HM137" s="461"/>
      <c r="HN137" s="461"/>
      <c r="HO137" s="461"/>
      <c r="HP137" s="461"/>
      <c r="HQ137" s="461"/>
      <c r="HR137" s="461"/>
      <c r="HS137" s="461"/>
      <c r="HT137" s="461"/>
      <c r="HU137" s="461"/>
      <c r="HV137" s="461"/>
      <c r="HW137" s="461"/>
      <c r="HX137" s="461"/>
      <c r="HY137" s="461"/>
      <c r="HZ137" s="461"/>
      <c r="IA137" s="461"/>
      <c r="IB137" s="148"/>
      <c r="IC137" s="148"/>
      <c r="ID137" s="148"/>
      <c r="IE137" s="148"/>
      <c r="IF137" s="148"/>
      <c r="IG137" s="148"/>
      <c r="IH137" s="54"/>
    </row>
    <row r="138" s="20" customFormat="1" ht="18" spans="1:242">
      <c r="A138" s="324"/>
      <c r="B138" s="348"/>
      <c r="C138" s="349" t="s">
        <v>1417</v>
      </c>
      <c r="D138" s="350">
        <f t="shared" si="30"/>
        <v>0</v>
      </c>
      <c r="E138" s="351"/>
      <c r="F138" s="352"/>
      <c r="G138" s="352"/>
      <c r="H138" s="352"/>
      <c r="I138" s="352"/>
      <c r="J138" s="352"/>
      <c r="K138" s="352"/>
      <c r="L138" s="352"/>
      <c r="M138" s="352"/>
      <c r="N138" s="352"/>
      <c r="O138" s="352"/>
      <c r="P138" s="352"/>
      <c r="Q138" s="352"/>
      <c r="R138" s="352"/>
      <c r="S138" s="352"/>
      <c r="T138" s="352"/>
      <c r="U138" s="352"/>
      <c r="V138" s="352"/>
      <c r="W138" s="352"/>
      <c r="X138" s="352"/>
      <c r="Y138" s="352"/>
      <c r="Z138" s="352"/>
      <c r="AA138" s="352"/>
      <c r="AB138" s="352"/>
      <c r="AC138" s="352"/>
      <c r="AD138" s="352"/>
      <c r="AE138" s="352"/>
      <c r="AF138" s="352"/>
      <c r="AG138" s="352"/>
      <c r="AH138" s="352"/>
      <c r="AI138" s="352"/>
      <c r="AJ138" s="367"/>
      <c r="AK138" s="367"/>
      <c r="AL138" s="367"/>
      <c r="AM138" s="367"/>
      <c r="AN138" s="367"/>
      <c r="AO138" s="379"/>
      <c r="AQ138"/>
      <c r="AR138" s="348"/>
      <c r="AS138" s="380" t="s">
        <v>1417</v>
      </c>
      <c r="AT138" s="378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400"/>
      <c r="CE138"/>
      <c r="CF138" s="348"/>
      <c r="CG138" s="348" t="s">
        <v>1417</v>
      </c>
      <c r="CH138" s="536"/>
      <c r="CI138" s="402"/>
      <c r="CJ138" s="402"/>
      <c r="CK138" s="411"/>
      <c r="CL138" s="402"/>
      <c r="CM138" s="402"/>
      <c r="CN138" s="402"/>
      <c r="CO138" s="402"/>
      <c r="CP138" s="402"/>
      <c r="CQ138" s="402"/>
      <c r="CR138" s="402"/>
      <c r="CS138" s="402"/>
      <c r="CT138" s="402"/>
      <c r="CU138" s="402"/>
      <c r="CV138" s="402"/>
      <c r="CW138" s="402"/>
      <c r="CX138" s="402"/>
      <c r="CY138" s="402"/>
      <c r="CZ138" s="402"/>
      <c r="DA138" s="402"/>
      <c r="DB138" s="402"/>
      <c r="DC138" s="402"/>
      <c r="DD138" s="402"/>
      <c r="DE138" s="402"/>
      <c r="DF138" s="402"/>
      <c r="DG138" s="402"/>
      <c r="DH138" s="402"/>
      <c r="DI138" s="402"/>
      <c r="DJ138" s="402"/>
      <c r="DK138" s="402"/>
      <c r="DL138" s="402"/>
      <c r="DM138" s="402"/>
      <c r="DN138" s="402"/>
      <c r="DO138" s="402"/>
      <c r="DP138" s="402"/>
      <c r="DQ138" s="402"/>
      <c r="DR138" s="423"/>
      <c r="DS138"/>
      <c r="DT138" s="348"/>
      <c r="DU138" s="424" t="s">
        <v>1417</v>
      </c>
      <c r="DV138" s="424"/>
      <c r="DW138" s="425"/>
      <c r="DX138" s="426"/>
      <c r="DY138" s="426"/>
      <c r="DZ138" s="426"/>
      <c r="EA138" s="426"/>
      <c r="EB138" s="426"/>
      <c r="EC138" s="426"/>
      <c r="ED138" s="426"/>
      <c r="EE138" s="426"/>
      <c r="EF138" s="426"/>
      <c r="EG138" s="426"/>
      <c r="EH138" s="426"/>
      <c r="EI138" s="426"/>
      <c r="EJ138" s="426"/>
      <c r="EK138" s="426"/>
      <c r="EL138" s="426"/>
      <c r="EM138" s="426"/>
      <c r="EN138" s="426"/>
      <c r="EO138" s="426"/>
      <c r="EP138" s="426"/>
      <c r="EQ138" s="426"/>
      <c r="ER138" s="426"/>
      <c r="ES138" s="426"/>
      <c r="ET138" s="426"/>
      <c r="EU138" s="426"/>
      <c r="EV138" s="426"/>
      <c r="EW138" s="426"/>
      <c r="EX138" s="426"/>
      <c r="EY138" s="426"/>
      <c r="EZ138" s="426"/>
      <c r="FA138" s="426"/>
      <c r="FB138" s="444"/>
      <c r="FC138" s="444"/>
      <c r="FD138" s="444"/>
      <c r="FE138" s="444"/>
      <c r="FF138" s="444"/>
      <c r="FG138" s="453"/>
      <c r="FH138"/>
      <c r="FI138" s="58"/>
      <c r="FJ138" s="14" t="s">
        <v>1388</v>
      </c>
      <c r="FK138" s="14"/>
      <c r="FL138" s="14" t="s">
        <v>1401</v>
      </c>
      <c r="FM138" s="603">
        <f>FM$124</f>
        <v>0.149064270597369</v>
      </c>
      <c r="FN138" s="603">
        <f t="shared" ref="FN138:GQ138" si="72">FN$124</f>
        <v>0.182552039986777</v>
      </c>
      <c r="FO138" s="603">
        <f t="shared" si="72"/>
        <v>0.160742345536779</v>
      </c>
      <c r="FP138" s="603">
        <f t="shared" si="72"/>
        <v>0.13672796632016</v>
      </c>
      <c r="FQ138" s="603">
        <f t="shared" si="72"/>
        <v>0</v>
      </c>
      <c r="FR138" s="603">
        <f t="shared" si="72"/>
        <v>0.260570270786397</v>
      </c>
      <c r="FS138" s="603">
        <f t="shared" si="72"/>
        <v>0.179317474037171</v>
      </c>
      <c r="FT138" s="603">
        <f t="shared" si="72"/>
        <v>0.221476537180448</v>
      </c>
      <c r="FU138" s="603">
        <f t="shared" si="72"/>
        <v>0.136172210175638</v>
      </c>
      <c r="FV138" s="603">
        <f t="shared" si="72"/>
        <v>0.206198409775332</v>
      </c>
      <c r="FW138" s="603">
        <f t="shared" si="72"/>
        <v>0.344684146992799</v>
      </c>
      <c r="FX138" s="603">
        <f t="shared" si="72"/>
        <v>0.151436980909453</v>
      </c>
      <c r="FY138" s="603">
        <f t="shared" si="72"/>
        <v>0.151151418569199</v>
      </c>
      <c r="FZ138" s="603">
        <f t="shared" si="72"/>
        <v>0</v>
      </c>
      <c r="GA138" s="603">
        <f t="shared" si="72"/>
        <v>0.107899956505994</v>
      </c>
      <c r="GB138" s="603">
        <f t="shared" si="72"/>
        <v>0.22640102479349</v>
      </c>
      <c r="GC138" s="603">
        <f t="shared" si="72"/>
        <v>0</v>
      </c>
      <c r="GD138" s="603">
        <f t="shared" si="72"/>
        <v>0.231646980013494</v>
      </c>
      <c r="GE138" s="603">
        <f t="shared" si="72"/>
        <v>0.0547826086956522</v>
      </c>
      <c r="GF138" s="603">
        <f t="shared" si="72"/>
        <v>0.233185584891116</v>
      </c>
      <c r="GG138" s="603">
        <f t="shared" si="72"/>
        <v>0.15085020242915</v>
      </c>
      <c r="GH138" s="603">
        <f t="shared" si="72"/>
        <v>0</v>
      </c>
      <c r="GI138" s="603">
        <f t="shared" si="72"/>
        <v>0.197620310109905</v>
      </c>
      <c r="GJ138" s="603">
        <f t="shared" si="72"/>
        <v>0</v>
      </c>
      <c r="GK138" s="603">
        <f t="shared" si="72"/>
        <v>0.110294675603895</v>
      </c>
      <c r="GL138" s="603">
        <f t="shared" si="72"/>
        <v>0.280587607387911</v>
      </c>
      <c r="GM138" s="603">
        <f t="shared" si="72"/>
        <v>0.24468085106383</v>
      </c>
      <c r="GN138" s="603">
        <f t="shared" si="72"/>
        <v>0.156391939013059</v>
      </c>
      <c r="GO138" s="603">
        <f t="shared" si="72"/>
        <v>0.105306635413985</v>
      </c>
      <c r="GP138" s="603">
        <f t="shared" si="72"/>
        <v>0.260319242864312</v>
      </c>
      <c r="GQ138" s="603">
        <f t="shared" si="72"/>
        <v>0.332541589815551</v>
      </c>
      <c r="GR138" s="58"/>
      <c r="GS138" s="58"/>
      <c r="GT138" s="58"/>
      <c r="GU138" s="58"/>
      <c r="GV138" s="58"/>
      <c r="GW138" s="58"/>
      <c r="GX138" s="16"/>
      <c r="GY138" s="16"/>
      <c r="GZ138" s="16"/>
      <c r="HA138" s="16"/>
      <c r="HB138" s="608"/>
      <c r="HC138" s="16"/>
      <c r="HD138" s="16"/>
      <c r="HE138" s="16"/>
      <c r="HF138" s="16"/>
      <c r="HG138" s="16"/>
      <c r="HH138" s="16"/>
      <c r="HI138" s="16"/>
      <c r="HJ138" s="148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48"/>
      <c r="IC138" s="148"/>
      <c r="ID138" s="148"/>
      <c r="IE138" s="148"/>
      <c r="IF138" s="148"/>
      <c r="IG138" s="148"/>
      <c r="IH138" s="54"/>
    </row>
    <row r="139" s="20" customFormat="1" ht="18" spans="1:242">
      <c r="A139" s="324"/>
      <c r="B139" s="348"/>
      <c r="C139" s="349" t="s">
        <v>604</v>
      </c>
      <c r="D139" s="350">
        <f t="shared" si="30"/>
        <v>0</v>
      </c>
      <c r="E139" s="351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2"/>
      <c r="W139" s="352"/>
      <c r="X139" s="352"/>
      <c r="Y139" s="352"/>
      <c r="Z139" s="352"/>
      <c r="AA139" s="352"/>
      <c r="AB139" s="352"/>
      <c r="AC139" s="352"/>
      <c r="AD139" s="352"/>
      <c r="AE139" s="352"/>
      <c r="AF139" s="352"/>
      <c r="AG139" s="352"/>
      <c r="AH139" s="352"/>
      <c r="AI139" s="352"/>
      <c r="AJ139" s="367"/>
      <c r="AK139" s="367"/>
      <c r="AL139" s="367"/>
      <c r="AM139" s="367"/>
      <c r="AN139" s="367"/>
      <c r="AO139" s="379"/>
      <c r="AQ139"/>
      <c r="AR139" s="348"/>
      <c r="AS139" s="380" t="s">
        <v>604</v>
      </c>
      <c r="AT139" s="378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400"/>
      <c r="CE139"/>
      <c r="CF139" s="348"/>
      <c r="CG139" s="348" t="s">
        <v>604</v>
      </c>
      <c r="CH139" s="536"/>
      <c r="CI139" s="402"/>
      <c r="CJ139" s="402"/>
      <c r="CK139" s="411"/>
      <c r="CL139" s="402"/>
      <c r="CM139" s="402"/>
      <c r="CN139" s="402"/>
      <c r="CO139" s="402"/>
      <c r="CP139" s="402"/>
      <c r="CQ139" s="402"/>
      <c r="CR139" s="402"/>
      <c r="CS139" s="402"/>
      <c r="CT139" s="402"/>
      <c r="CU139" s="402"/>
      <c r="CV139" s="402"/>
      <c r="CW139" s="402"/>
      <c r="CX139" s="402"/>
      <c r="CY139" s="402"/>
      <c r="CZ139" s="402"/>
      <c r="DA139" s="402"/>
      <c r="DB139" s="402"/>
      <c r="DC139" s="402"/>
      <c r="DD139" s="402"/>
      <c r="DE139" s="402"/>
      <c r="DF139" s="402"/>
      <c r="DG139" s="402"/>
      <c r="DH139" s="402"/>
      <c r="DI139" s="402"/>
      <c r="DJ139" s="402"/>
      <c r="DK139" s="402"/>
      <c r="DL139" s="402"/>
      <c r="DM139" s="402"/>
      <c r="DN139" s="402"/>
      <c r="DO139" s="402"/>
      <c r="DP139" s="402"/>
      <c r="DQ139" s="402"/>
      <c r="DR139" s="423"/>
      <c r="DS139"/>
      <c r="DT139" s="348"/>
      <c r="DU139" s="424" t="s">
        <v>604</v>
      </c>
      <c r="DV139" s="424"/>
      <c r="DW139" s="425"/>
      <c r="DX139" s="426"/>
      <c r="DY139" s="426"/>
      <c r="DZ139" s="426"/>
      <c r="EA139" s="426"/>
      <c r="EB139" s="426"/>
      <c r="EC139" s="426"/>
      <c r="ED139" s="426"/>
      <c r="EE139" s="426"/>
      <c r="EF139" s="426"/>
      <c r="EG139" s="426"/>
      <c r="EH139" s="426"/>
      <c r="EI139" s="426"/>
      <c r="EJ139" s="426"/>
      <c r="EK139" s="426"/>
      <c r="EL139" s="426"/>
      <c r="EM139" s="426"/>
      <c r="EN139" s="426"/>
      <c r="EO139" s="426"/>
      <c r="EP139" s="426"/>
      <c r="EQ139" s="426"/>
      <c r="ER139" s="426"/>
      <c r="ES139" s="426"/>
      <c r="ET139" s="426"/>
      <c r="EU139" s="426"/>
      <c r="EV139" s="426"/>
      <c r="EW139" s="426"/>
      <c r="EX139" s="426"/>
      <c r="EY139" s="426"/>
      <c r="EZ139" s="426"/>
      <c r="FA139" s="426"/>
      <c r="FB139" s="444"/>
      <c r="FC139" s="444"/>
      <c r="FD139" s="444"/>
      <c r="FE139" s="444"/>
      <c r="FF139" s="444"/>
      <c r="FG139" s="453"/>
      <c r="FH139"/>
      <c r="FI139" s="58"/>
      <c r="FJ139" t="s">
        <v>1384</v>
      </c>
      <c r="FK139"/>
      <c r="FL139" t="s">
        <v>1403</v>
      </c>
      <c r="FM139" s="256">
        <v>0.54587429930234</v>
      </c>
      <c r="FN139" s="256">
        <v>0.328263025204638</v>
      </c>
      <c r="FO139" s="256">
        <v>0.701153437438771</v>
      </c>
      <c r="FP139" s="256">
        <v>0.9</v>
      </c>
      <c r="FQ139" s="256">
        <v>0</v>
      </c>
      <c r="FR139" s="256">
        <v>0.777514013817136</v>
      </c>
      <c r="FS139" s="256">
        <v>0.339654517576727</v>
      </c>
      <c r="FT139" s="256">
        <v>0.566723933379767</v>
      </c>
      <c r="FU139" s="256">
        <v>0.489820386045772</v>
      </c>
      <c r="FV139" s="256">
        <v>0.49780596610463</v>
      </c>
      <c r="FW139" s="256">
        <v>0.9</v>
      </c>
      <c r="FX139" s="256">
        <v>0.52985362688501</v>
      </c>
      <c r="FY139" s="256">
        <v>0.450265785293066</v>
      </c>
      <c r="FZ139" s="256">
        <v>0</v>
      </c>
      <c r="GA139" s="256">
        <v>0.346453027606668</v>
      </c>
      <c r="GB139" s="256">
        <v>0.564210706677188</v>
      </c>
      <c r="GC139" s="256">
        <v>0</v>
      </c>
      <c r="GD139" s="256">
        <v>0.71469206074653</v>
      </c>
      <c r="GE139" s="256">
        <v>0.9</v>
      </c>
      <c r="GF139" s="256">
        <v>0.419319817512015</v>
      </c>
      <c r="GG139" s="256">
        <v>0.451019593189957</v>
      </c>
      <c r="GH139" s="256">
        <v>0</v>
      </c>
      <c r="GI139" s="256">
        <v>0.878766452302259</v>
      </c>
      <c r="GJ139" s="256">
        <v>0</v>
      </c>
      <c r="GK139" s="256">
        <v>0.451807624435183</v>
      </c>
      <c r="GL139" s="256">
        <v>0.9</v>
      </c>
      <c r="GM139" s="256">
        <v>0.9</v>
      </c>
      <c r="GN139" s="256">
        <v>0.567493449730147</v>
      </c>
      <c r="GO139" s="256">
        <v>0.527274610961921</v>
      </c>
      <c r="GP139" s="256">
        <v>0.557317486713072</v>
      </c>
      <c r="GQ139" s="256">
        <v>0.826908623100432</v>
      </c>
      <c r="GR139" s="58"/>
      <c r="GS139" s="58"/>
      <c r="GT139" s="58"/>
      <c r="GU139" s="58"/>
      <c r="GV139" s="58"/>
      <c r="GW139" s="58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48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48"/>
      <c r="IC139" s="148"/>
      <c r="ID139" s="148"/>
      <c r="IE139" s="148"/>
      <c r="IF139" s="148"/>
      <c r="IG139" s="148"/>
      <c r="IH139" s="54"/>
    </row>
    <row r="140" s="20" customFormat="1" ht="18" spans="1:242">
      <c r="A140" s="324"/>
      <c r="B140" s="348"/>
      <c r="C140" s="349" t="s">
        <v>1418</v>
      </c>
      <c r="D140" s="350">
        <f t="shared" si="30"/>
        <v>167.431515429505</v>
      </c>
      <c r="E140" s="351">
        <f t="shared" ref="E140:AI140" si="73">DW140*CH140*AT140</f>
        <v>13.5038655697796</v>
      </c>
      <c r="F140" s="352">
        <f t="shared" si="73"/>
        <v>1.20269913878209</v>
      </c>
      <c r="G140" s="352">
        <f t="shared" si="73"/>
        <v>0.864125224586532</v>
      </c>
      <c r="H140" s="352">
        <f t="shared" si="73"/>
        <v>2.618564</v>
      </c>
      <c r="I140" s="352">
        <f t="shared" si="73"/>
        <v>0</v>
      </c>
      <c r="J140" s="352">
        <f t="shared" si="73"/>
        <v>0.122541950605073</v>
      </c>
      <c r="K140" s="352">
        <f t="shared" si="73"/>
        <v>37.7306311495875</v>
      </c>
      <c r="L140" s="352">
        <f t="shared" si="73"/>
        <v>1.26313020697781</v>
      </c>
      <c r="M140" s="352">
        <f t="shared" si="73"/>
        <v>0.268281695205479</v>
      </c>
      <c r="N140" s="352">
        <f t="shared" si="73"/>
        <v>0.116044357142857</v>
      </c>
      <c r="O140" s="352">
        <f t="shared" si="73"/>
        <v>23.6898787754263</v>
      </c>
      <c r="P140" s="352">
        <f t="shared" si="73"/>
        <v>21.1391998797366</v>
      </c>
      <c r="Q140" s="352">
        <f t="shared" si="73"/>
        <v>33.068773078327</v>
      </c>
      <c r="R140" s="352">
        <f t="shared" si="73"/>
        <v>0</v>
      </c>
      <c r="S140" s="352">
        <f t="shared" si="73"/>
        <v>1.31736623650246</v>
      </c>
      <c r="T140" s="352">
        <f t="shared" si="73"/>
        <v>0.117947157929204</v>
      </c>
      <c r="U140" s="352">
        <f t="shared" si="73"/>
        <v>0</v>
      </c>
      <c r="V140" s="352">
        <f t="shared" si="73"/>
        <v>2.47815164731813</v>
      </c>
      <c r="W140" s="352">
        <f t="shared" si="73"/>
        <v>0</v>
      </c>
      <c r="X140" s="352">
        <f t="shared" si="73"/>
        <v>0</v>
      </c>
      <c r="Y140" s="352">
        <f t="shared" si="73"/>
        <v>0.0174382244210526</v>
      </c>
      <c r="Z140" s="352">
        <f t="shared" si="73"/>
        <v>0</v>
      </c>
      <c r="AA140" s="352">
        <f t="shared" si="73"/>
        <v>0.212247240632596</v>
      </c>
      <c r="AB140" s="352">
        <f t="shared" si="73"/>
        <v>0</v>
      </c>
      <c r="AC140" s="352">
        <f t="shared" si="73"/>
        <v>3.9737</v>
      </c>
      <c r="AD140" s="352">
        <f t="shared" si="73"/>
        <v>0.030824728448808</v>
      </c>
      <c r="AE140" s="352">
        <f t="shared" si="73"/>
        <v>0.183213433196779</v>
      </c>
      <c r="AF140" s="352">
        <f t="shared" si="73"/>
        <v>0.062332110506927</v>
      </c>
      <c r="AG140" s="352">
        <f t="shared" si="73"/>
        <v>1.12615997747613</v>
      </c>
      <c r="AH140" s="352">
        <f t="shared" si="73"/>
        <v>1.18322241196983</v>
      </c>
      <c r="AI140" s="352">
        <f t="shared" si="73"/>
        <v>21.1411772349459</v>
      </c>
      <c r="AJ140" s="367"/>
      <c r="AK140" s="367"/>
      <c r="AL140" s="367"/>
      <c r="AM140" s="367"/>
      <c r="AN140" s="367"/>
      <c r="AO140" s="379"/>
      <c r="AQ140"/>
      <c r="AR140" s="348"/>
      <c r="AS140" s="380" t="s">
        <v>1418</v>
      </c>
      <c r="AT140" s="378">
        <v>1</v>
      </c>
      <c r="AU140" s="16">
        <v>1</v>
      </c>
      <c r="AV140" s="16">
        <v>1</v>
      </c>
      <c r="AW140" s="16">
        <v>1</v>
      </c>
      <c r="AX140" s="16">
        <v>1</v>
      </c>
      <c r="AY140" s="16">
        <v>1</v>
      </c>
      <c r="AZ140" s="16">
        <v>1</v>
      </c>
      <c r="BA140" s="16">
        <v>1</v>
      </c>
      <c r="BB140" s="16">
        <v>1</v>
      </c>
      <c r="BC140" s="16">
        <v>1</v>
      </c>
      <c r="BD140" s="534">
        <v>1.35</v>
      </c>
      <c r="BE140" s="534">
        <v>0.965</v>
      </c>
      <c r="BF140" s="16">
        <v>1</v>
      </c>
      <c r="BG140" s="16">
        <v>1</v>
      </c>
      <c r="BH140" s="16">
        <v>1</v>
      </c>
      <c r="BI140" s="534">
        <v>0.981</v>
      </c>
      <c r="BJ140" s="16">
        <v>1</v>
      </c>
      <c r="BK140" s="16">
        <v>1</v>
      </c>
      <c r="BL140" s="16">
        <v>1</v>
      </c>
      <c r="BM140" s="16">
        <v>1</v>
      </c>
      <c r="BN140" s="16">
        <v>1</v>
      </c>
      <c r="BO140" s="16">
        <v>1</v>
      </c>
      <c r="BP140" s="16">
        <v>1</v>
      </c>
      <c r="BQ140" s="16">
        <v>1</v>
      </c>
      <c r="BR140" s="534">
        <v>0.79</v>
      </c>
      <c r="BS140" s="16">
        <v>1</v>
      </c>
      <c r="BT140" s="16">
        <v>1</v>
      </c>
      <c r="BU140" s="16">
        <v>1</v>
      </c>
      <c r="BV140" s="16">
        <v>1</v>
      </c>
      <c r="BW140" s="16">
        <v>1</v>
      </c>
      <c r="BX140" s="16">
        <v>1</v>
      </c>
      <c r="BY140" s="16"/>
      <c r="BZ140" s="16"/>
      <c r="CA140" s="16"/>
      <c r="CB140" s="16"/>
      <c r="CC140" s="16"/>
      <c r="CD140" s="400"/>
      <c r="CE140"/>
      <c r="CF140" s="348"/>
      <c r="CG140" s="348" t="s">
        <v>1418</v>
      </c>
      <c r="CH140" s="536">
        <f>IF(SUM('Aggregated Balance-IND_2005'!G292)=0,0,SUM('Aggregated Balance-IND_2010'!G292)/SUM('Aggregated Balance-IND_2005'!G292))</f>
        <v>1.22888150175987</v>
      </c>
      <c r="CI140" s="402">
        <f>IF(SUM('Aggregated Balance-IND_2005'!H292)=0,0,SUM('Aggregated Balance-IND_2010'!H292)/SUM('Aggregated Balance-IND_2005'!H292))</f>
        <v>1.26485922836288</v>
      </c>
      <c r="CJ140" s="402">
        <f>IF(SUM('Aggregated Balance-IND_2005'!I292)=0,0,SUM('Aggregated Balance-IND_2010'!I292)/SUM('Aggregated Balance-IND_2005'!I292))</f>
        <v>0.628014842300557</v>
      </c>
      <c r="CK140" s="411">
        <v>1</v>
      </c>
      <c r="CL140" s="402">
        <f>IF(SUM('Aggregated Balance-IND_2005'!K292)=0,0,SUM('Aggregated Balance-IND_2010'!K292)/SUM('Aggregated Balance-IND_2005'!K292))</f>
        <v>0</v>
      </c>
      <c r="CM140" s="402">
        <f>IF(SUM('Aggregated Balance-IND_2005'!L292)=0,0,SUM('Aggregated Balance-IND_2010'!L292)/SUM('Aggregated Balance-IND_2005'!L292))</f>
        <v>1.00048923679061</v>
      </c>
      <c r="CN140" s="402">
        <f>IF(SUM('Aggregated Balance-IND_2005'!M292)=0,0,SUM('Aggregated Balance-IND_2010'!M292)/SUM('Aggregated Balance-IND_2005'!M292))</f>
        <v>0.969611699341707</v>
      </c>
      <c r="CO140" s="402">
        <f>IF(SUM('Aggregated Balance-IND_2005'!N292)=0,0,SUM('Aggregated Balance-IND_2010'!N292)/SUM('Aggregated Balance-IND_2005'!N292))</f>
        <v>0.837031369548585</v>
      </c>
      <c r="CP140" s="402">
        <f>IF(SUM('Aggregated Balance-IND_2005'!O292)=0,0,SUM('Aggregated Balance-IND_2010'!O292)/SUM('Aggregated Balance-IND_2005'!O292))</f>
        <v>2.06335616438356</v>
      </c>
      <c r="CQ140" s="402">
        <f>IF(SUM('Aggregated Balance-IND_2005'!P292)=0,0,SUM('Aggregated Balance-IND_2010'!P292)/SUM('Aggregated Balance-IND_2005'!P292))</f>
        <v>1.16428571428571</v>
      </c>
      <c r="CR140" s="402">
        <f>IF(SUM('Aggregated Balance-IND_2005'!Q292)=0,0,SUM('Aggregated Balance-IND_2010'!Q292)/SUM('Aggregated Balance-IND_2005'!Q292))</f>
        <v>0.487446065337991</v>
      </c>
      <c r="CS140" s="402">
        <f>IF(SUM('Aggregated Balance-IND_2005'!R292)=0,0,SUM('Aggregated Balance-IND_2010'!R292)/SUM('Aggregated Balance-IND_2005'!R292))</f>
        <v>0.948266595001344</v>
      </c>
      <c r="CT140" s="402">
        <f>IF(SUM('Aggregated Balance-IND_2005'!S292)=0,0,SUM('Aggregated Balance-IND_2010'!S292)/SUM('Aggregated Balance-IND_2005'!S292))</f>
        <v>0.898286722096246</v>
      </c>
      <c r="CU140" s="402">
        <f>IF(SUM('Aggregated Balance-IND_2005'!T292)=0,0,SUM('Aggregated Balance-IND_2010'!T292)/SUM('Aggregated Balance-IND_2005'!T292))</f>
        <v>1.07631430186546</v>
      </c>
      <c r="CV140" s="402">
        <f>IF(SUM('Aggregated Balance-IND_2005'!U292)=0,0,SUM('Aggregated Balance-IND_2010'!U292)/SUM('Aggregated Balance-IND_2005'!U292))</f>
        <v>1.0857598723574</v>
      </c>
      <c r="CW140" s="402">
        <f>IF(SUM('Aggregated Balance-IND_2005'!V292)=0,0,SUM('Aggregated Balance-IND_2010'!V292)/SUM('Aggregated Balance-IND_2005'!V292))</f>
        <v>0.261061946902655</v>
      </c>
      <c r="CX140" s="402">
        <f>IF(SUM('Aggregated Balance-IND_2005'!W292)=0,0,SUM('Aggregated Balance-IND_2010'!W292)/SUM('Aggregated Balance-IND_2005'!W292))</f>
        <v>0</v>
      </c>
      <c r="CY140" s="402">
        <f>IF(SUM('Aggregated Balance-IND_2005'!X292)=0,0,SUM('Aggregated Balance-IND_2010'!X292)/SUM('Aggregated Balance-IND_2005'!X292))</f>
        <v>1.11556373876313</v>
      </c>
      <c r="CZ140" s="402">
        <f>IF(SUM('Aggregated Balance-IND_2005'!Y292)=0,0,SUM('Aggregated Balance-IND_2010'!Y292)/SUM('Aggregated Balance-IND_2005'!Y292))</f>
        <v>18.3125</v>
      </c>
      <c r="DA140" s="402">
        <f>IF(SUM('Aggregated Balance-IND_2005'!Z292)=0,0,SUM('Aggregated Balance-IND_2010'!Z292)/SUM('Aggregated Balance-IND_2005'!Z292))</f>
        <v>0.505119453924915</v>
      </c>
      <c r="DB140" s="402">
        <f>IF(SUM('Aggregated Balance-IND_2005'!AA292)=0,0,SUM('Aggregated Balance-IND_2010'!AA292)/SUM('Aggregated Balance-IND_2005'!AA292))</f>
        <v>0.5</v>
      </c>
      <c r="DC140" s="402">
        <f>IF(SUM('Aggregated Balance-IND_2005'!AB292)=0,0,SUM('Aggregated Balance-IND_2010'!AB292)/SUM('Aggregated Balance-IND_2005'!AB292))</f>
        <v>0</v>
      </c>
      <c r="DD140" s="402">
        <f>IF(SUM('Aggregated Balance-IND_2005'!AC292)=0,0,SUM('Aggregated Balance-IND_2010'!AC292)/SUM('Aggregated Balance-IND_2005'!AC292))</f>
        <v>0.790753267890748</v>
      </c>
      <c r="DE140" s="402">
        <f>IF(SUM('Aggregated Balance-IND_2005'!AD292)=0,0,SUM('Aggregated Balance-IND_2010'!AD292)/SUM('Aggregated Balance-IND_2005'!AD292))</f>
        <v>0.158249158249158</v>
      </c>
      <c r="DF140" s="402">
        <f>IF(SUM('Aggregated Balance-IND_2005'!AE292)=0,0,SUM('Aggregated Balance-IND_2010'!AE292)/SUM('Aggregated Balance-IND_2005'!AE292))</f>
        <v>2.19842657342657</v>
      </c>
      <c r="DG140" s="402">
        <f>IF(SUM('Aggregated Balance-IND_2005'!AF292)=0,0,SUM('Aggregated Balance-IND_2010'!AF292)/SUM('Aggregated Balance-IND_2005'!AF292))</f>
        <v>2.37954830614805</v>
      </c>
      <c r="DH140" s="402">
        <f>IF(SUM('Aggregated Balance-IND_2005'!AG292)=0,0,SUM('Aggregated Balance-IND_2010'!AG292)/SUM('Aggregated Balance-IND_2005'!AG292))</f>
        <v>0.964471403812825</v>
      </c>
      <c r="DI140" s="402">
        <f>IF(SUM('Aggregated Balance-IND_2005'!AH292)=0,0,SUM('Aggregated Balance-IND_2010'!AH292)/SUM('Aggregated Balance-IND_2005'!AH292))</f>
        <v>0.438766519823789</v>
      </c>
      <c r="DJ140" s="402">
        <f>IF(SUM('Aggregated Balance-IND_2005'!AI292)=0,0,SUM('Aggregated Balance-IND_2010'!AI292)/SUM('Aggregated Balance-IND_2005'!AI292))</f>
        <v>0.85502434705622</v>
      </c>
      <c r="DK140" s="402">
        <f>IF(SUM('Aggregated Balance-IND_2005'!AJ292)=0,0,SUM('Aggregated Balance-IND_2010'!AJ292)/SUM('Aggregated Balance-IND_2005'!AJ292))</f>
        <v>1.70271434726411</v>
      </c>
      <c r="DL140" s="402">
        <f>IF(SUM('Aggregated Balance-IND_2005'!AK292)=0,0,SUM('Aggregated Balance-IND_2010'!AK292)/SUM('Aggregated Balance-IND_2005'!AK292))</f>
        <v>0.830678229310255</v>
      </c>
      <c r="DM140" s="402">
        <f>IF(SUM('Aggregated Balance-IND_2005'!AL292)=0,0,SUM('Aggregated Balance-IND_2010'!AL292)/SUM('Aggregated Balance-IND_2005'!AL292))</f>
        <v>0</v>
      </c>
      <c r="DN140" s="402">
        <f>IF(SUM('Aggregated Balance-IND_2005'!AM292)=0,0,SUM('Aggregated Balance-IND_2010'!AM292)/SUM('Aggregated Balance-IND_2005'!AM292))</f>
        <v>0</v>
      </c>
      <c r="DO140" s="402">
        <f>IF(SUM('Aggregated Balance-IND_2005'!AN292)=0,0,SUM('Aggregated Balance-IND_2010'!AN292)/SUM('Aggregated Balance-IND_2005'!AN292))</f>
        <v>0</v>
      </c>
      <c r="DP140" s="402">
        <f>IF(SUM('Aggregated Balance-IND_2005'!AO292)=0,0,SUM('Aggregated Balance-IND_2010'!AO292)/SUM('Aggregated Balance-IND_2005'!AO292))</f>
        <v>0</v>
      </c>
      <c r="DQ140" s="402">
        <f>IF(SUM('Aggregated Balance-IND_2005'!AP292)=0,0,SUM('Aggregated Balance-IND_2010'!AP292)/SUM('Aggregated Balance-IND_2005'!AP292))</f>
        <v>0</v>
      </c>
      <c r="DR140" s="423">
        <f>IF(SUM('Aggregated Balance-IND_2005'!AQ292)=0,0,SUM('Aggregated Balance-IND_2010'!AQ292)/SUM('Aggregated Balance-IND_2005'!AQ292))</f>
        <v>0</v>
      </c>
      <c r="DS140"/>
      <c r="DT140" s="348"/>
      <c r="DU140" s="424" t="s">
        <v>1418</v>
      </c>
      <c r="DV140" s="427">
        <f>SUM(DW140:FA140)</f>
        <v>186.916732522063</v>
      </c>
      <c r="DW140" s="425">
        <v>10.9887450909146</v>
      </c>
      <c r="DX140" s="426">
        <v>0.950856120438599</v>
      </c>
      <c r="DY140" s="426">
        <v>1.37596306071534</v>
      </c>
      <c r="DZ140" s="426">
        <f>2.148564+0.47</f>
        <v>2.618564</v>
      </c>
      <c r="EA140" s="426">
        <v>0</v>
      </c>
      <c r="EB140" s="426">
        <v>0.122482027890841</v>
      </c>
      <c r="EC140" s="426">
        <v>38.9131352016521</v>
      </c>
      <c r="ED140" s="426">
        <v>1.50905958</v>
      </c>
      <c r="EE140" s="426">
        <v>0.130022</v>
      </c>
      <c r="EF140" s="426">
        <v>0.0996699999999999</v>
      </c>
      <c r="EG140" s="426">
        <v>36</v>
      </c>
      <c r="EH140" s="426">
        <f>21.981+1.12</f>
        <v>23.101</v>
      </c>
      <c r="EI140" s="426">
        <v>36.8131602804477</v>
      </c>
      <c r="EJ140" s="426">
        <v>0</v>
      </c>
      <c r="EK140" s="426">
        <v>1.21331269467732</v>
      </c>
      <c r="EL140" s="426">
        <v>0.460548</v>
      </c>
      <c r="EM140" s="426">
        <v>0</v>
      </c>
      <c r="EN140" s="426">
        <v>2.22143438443576</v>
      </c>
      <c r="EO140" s="426">
        <v>0</v>
      </c>
      <c r="EP140" s="426">
        <v>0</v>
      </c>
      <c r="EQ140" s="426">
        <v>0.0348764488421053</v>
      </c>
      <c r="ER140" s="426">
        <v>0</v>
      </c>
      <c r="ES140" s="426">
        <v>0.268411461894736</v>
      </c>
      <c r="ET140" s="426">
        <v>0</v>
      </c>
      <c r="EU140" s="426">
        <v>2.288</v>
      </c>
      <c r="EV140" s="426">
        <v>0.0129540250849987</v>
      </c>
      <c r="EW140" s="426">
        <v>0.189962535407981</v>
      </c>
      <c r="EX140" s="426">
        <v>0.142062139408358</v>
      </c>
      <c r="EY140" s="426">
        <v>1.3171086663829</v>
      </c>
      <c r="EZ140" s="426">
        <v>0.694903648325401</v>
      </c>
      <c r="FA140" s="426">
        <v>25.450501155544</v>
      </c>
      <c r="FB140" s="444"/>
      <c r="FC140" s="444"/>
      <c r="FD140" s="444"/>
      <c r="FE140" s="444"/>
      <c r="FF140" s="444"/>
      <c r="FG140" s="453"/>
      <c r="FH140" s="452"/>
      <c r="FI140" s="58"/>
      <c r="FJ140" t="s">
        <v>1385</v>
      </c>
      <c r="FK140" t="s">
        <v>1386</v>
      </c>
      <c r="FL140" t="s">
        <v>1403</v>
      </c>
      <c r="FM140" s="459">
        <f>FM$122</f>
        <v>3.18854020141175</v>
      </c>
      <c r="FN140" s="459">
        <f t="shared" ref="FN140:GQ140" si="74">FN$122</f>
        <v>3.22673589313238</v>
      </c>
      <c r="FO140" s="459">
        <f t="shared" si="74"/>
        <v>3.04197141750537</v>
      </c>
      <c r="FP140" s="459">
        <f t="shared" si="74"/>
        <v>3.45538539229086</v>
      </c>
      <c r="FQ140" s="459">
        <f t="shared" si="74"/>
        <v>0</v>
      </c>
      <c r="FR140" s="459">
        <f t="shared" si="74"/>
        <v>1.75671007428112</v>
      </c>
      <c r="FS140" s="459">
        <f t="shared" si="74"/>
        <v>3.48112380343371</v>
      </c>
      <c r="FT140" s="459">
        <f t="shared" si="74"/>
        <v>2.79005005404381</v>
      </c>
      <c r="FU140" s="459">
        <f t="shared" si="74"/>
        <v>4.10052733264131</v>
      </c>
      <c r="FV140" s="459">
        <f t="shared" si="74"/>
        <v>2.47517730496454</v>
      </c>
      <c r="FW140" s="459">
        <f t="shared" si="74"/>
        <v>1.32025394305163</v>
      </c>
      <c r="FX140" s="459">
        <f t="shared" si="74"/>
        <v>4.29142657468629</v>
      </c>
      <c r="FY140" s="459">
        <f t="shared" si="74"/>
        <v>4.31937784850176</v>
      </c>
      <c r="FZ140" s="459">
        <f t="shared" si="74"/>
        <v>0</v>
      </c>
      <c r="GA140" s="459">
        <f t="shared" si="74"/>
        <v>6.11588687996344</v>
      </c>
      <c r="GB140" s="459">
        <f t="shared" si="74"/>
        <v>2.40398769668493</v>
      </c>
      <c r="GC140" s="459">
        <f t="shared" si="74"/>
        <v>0</v>
      </c>
      <c r="GD140" s="459">
        <f t="shared" si="74"/>
        <v>2.1465856114093</v>
      </c>
      <c r="GE140" s="459">
        <f t="shared" si="74"/>
        <v>13.4126984126984</v>
      </c>
      <c r="GF140" s="459">
        <f t="shared" si="74"/>
        <v>2.00309491059147</v>
      </c>
      <c r="GG140" s="459">
        <f t="shared" si="74"/>
        <v>4.71014492753623</v>
      </c>
      <c r="GH140" s="459">
        <f t="shared" si="74"/>
        <v>0</v>
      </c>
      <c r="GI140" s="459">
        <f t="shared" si="74"/>
        <v>3.20818240206896</v>
      </c>
      <c r="GJ140" s="459">
        <f t="shared" si="74"/>
        <v>0</v>
      </c>
      <c r="GK140" s="459">
        <f t="shared" si="74"/>
        <v>6.08280300424263</v>
      </c>
      <c r="GL140" s="459">
        <f t="shared" si="74"/>
        <v>2.24778035383957</v>
      </c>
      <c r="GM140" s="459">
        <f t="shared" si="74"/>
        <v>2.76468115942029</v>
      </c>
      <c r="GN140" s="459">
        <f t="shared" si="74"/>
        <v>4.00005110906675</v>
      </c>
      <c r="GO140" s="459">
        <f t="shared" si="74"/>
        <v>7.52119305342273</v>
      </c>
      <c r="GP140" s="459">
        <f t="shared" si="74"/>
        <v>0.298924731182796</v>
      </c>
      <c r="GQ140" s="459">
        <f t="shared" si="74"/>
        <v>1.22873917487521</v>
      </c>
      <c r="GR140" s="58"/>
      <c r="GS140" s="58"/>
      <c r="GT140" s="58"/>
      <c r="GU140" s="58"/>
      <c r="GV140" s="58"/>
      <c r="GW140" s="58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48"/>
      <c r="IC140" s="148"/>
      <c r="ID140" s="148"/>
      <c r="IE140" s="148"/>
      <c r="IF140" s="148"/>
      <c r="IG140" s="148"/>
      <c r="IH140" s="54"/>
    </row>
    <row r="141" s="20" customFormat="1" ht="18" spans="1:242">
      <c r="A141" s="324"/>
      <c r="B141" s="348"/>
      <c r="C141" s="349" t="s">
        <v>1419</v>
      </c>
      <c r="D141" s="350">
        <f t="shared" si="30"/>
        <v>0</v>
      </c>
      <c r="E141" s="351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2"/>
      <c r="T141" s="352"/>
      <c r="U141" s="352"/>
      <c r="V141" s="352"/>
      <c r="W141" s="352"/>
      <c r="X141" s="352"/>
      <c r="Y141" s="352"/>
      <c r="Z141" s="352"/>
      <c r="AA141" s="352"/>
      <c r="AB141" s="352"/>
      <c r="AC141" s="352"/>
      <c r="AD141" s="352"/>
      <c r="AE141" s="352"/>
      <c r="AF141" s="352"/>
      <c r="AG141" s="352"/>
      <c r="AH141" s="352"/>
      <c r="AI141" s="352"/>
      <c r="AJ141" s="367"/>
      <c r="AK141" s="367"/>
      <c r="AL141" s="367"/>
      <c r="AM141" s="367"/>
      <c r="AN141" s="367"/>
      <c r="AO141" s="379"/>
      <c r="AQ141"/>
      <c r="AR141" s="348"/>
      <c r="AS141" s="380" t="s">
        <v>1419</v>
      </c>
      <c r="AT141" s="378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400"/>
      <c r="CE141"/>
      <c r="CF141" s="348"/>
      <c r="CG141" s="348" t="s">
        <v>1419</v>
      </c>
      <c r="CH141" s="536"/>
      <c r="CI141" s="402"/>
      <c r="CJ141" s="402"/>
      <c r="CK141" s="411"/>
      <c r="CL141" s="402"/>
      <c r="CM141" s="402"/>
      <c r="CN141" s="402"/>
      <c r="CO141" s="402"/>
      <c r="CP141" s="402"/>
      <c r="CQ141" s="402"/>
      <c r="CR141" s="402"/>
      <c r="CS141" s="402"/>
      <c r="CT141" s="402"/>
      <c r="CU141" s="402"/>
      <c r="CV141" s="402"/>
      <c r="CW141" s="402"/>
      <c r="CX141" s="402"/>
      <c r="CY141" s="402"/>
      <c r="CZ141" s="402"/>
      <c r="DA141" s="402"/>
      <c r="DB141" s="402"/>
      <c r="DC141" s="402"/>
      <c r="DD141" s="402"/>
      <c r="DE141" s="402"/>
      <c r="DF141" s="402"/>
      <c r="DG141" s="402"/>
      <c r="DH141" s="402"/>
      <c r="DI141" s="402"/>
      <c r="DJ141" s="402"/>
      <c r="DK141" s="402"/>
      <c r="DL141" s="402"/>
      <c r="DM141" s="402"/>
      <c r="DN141" s="402"/>
      <c r="DO141" s="402"/>
      <c r="DP141" s="402"/>
      <c r="DQ141" s="402"/>
      <c r="DR141" s="423"/>
      <c r="DS141"/>
      <c r="DT141" s="348"/>
      <c r="DU141" s="424" t="s">
        <v>1419</v>
      </c>
      <c r="DV141" s="424"/>
      <c r="DW141" s="425"/>
      <c r="DX141" s="426"/>
      <c r="DY141" s="426"/>
      <c r="DZ141" s="426"/>
      <c r="EA141" s="426"/>
      <c r="EB141" s="426"/>
      <c r="EC141" s="426"/>
      <c r="ED141" s="426"/>
      <c r="EE141" s="426"/>
      <c r="EF141" s="426"/>
      <c r="EG141" s="426"/>
      <c r="EH141" s="426"/>
      <c r="EI141" s="426"/>
      <c r="EJ141" s="426"/>
      <c r="EK141" s="426"/>
      <c r="EL141" s="426"/>
      <c r="EM141" s="426"/>
      <c r="EN141" s="426"/>
      <c r="EO141" s="426"/>
      <c r="EP141" s="426"/>
      <c r="EQ141" s="426"/>
      <c r="ER141" s="426"/>
      <c r="ES141" s="426"/>
      <c r="ET141" s="426"/>
      <c r="EU141" s="426"/>
      <c r="EV141" s="426"/>
      <c r="EW141" s="426"/>
      <c r="EX141" s="426"/>
      <c r="EY141" s="426"/>
      <c r="EZ141" s="426"/>
      <c r="FA141" s="426"/>
      <c r="FB141" s="444"/>
      <c r="FC141" s="444"/>
      <c r="FD141" s="444"/>
      <c r="FE141" s="444"/>
      <c r="FF141" s="444"/>
      <c r="FG141" s="453"/>
      <c r="FH141"/>
      <c r="FI141" s="58"/>
      <c r="FJ141" t="s">
        <v>1387</v>
      </c>
      <c r="FK141"/>
      <c r="FL141" t="s">
        <v>1403</v>
      </c>
      <c r="FM141" s="17">
        <v>0.321204964687819</v>
      </c>
      <c r="FN141" s="17">
        <v>0.0618008689426515</v>
      </c>
      <c r="FO141" s="17">
        <v>0</v>
      </c>
      <c r="FP141" s="17">
        <v>0.00310481393436713</v>
      </c>
      <c r="FQ141" s="17">
        <v>0</v>
      </c>
      <c r="FR141" s="17">
        <v>0.0648210186074954</v>
      </c>
      <c r="FS141" s="17">
        <v>0.912981136572898</v>
      </c>
      <c r="FT141" s="17">
        <v>0.00242433836588266</v>
      </c>
      <c r="FU141" s="17">
        <v>0.0033631724772687</v>
      </c>
      <c r="FV141" s="17">
        <v>0</v>
      </c>
      <c r="FW141" s="17">
        <v>0.317841801799292</v>
      </c>
      <c r="FX141" s="17">
        <v>1.25170441342716</v>
      </c>
      <c r="FY141" s="17">
        <v>0.131328609099479</v>
      </c>
      <c r="FZ141" s="17">
        <v>0</v>
      </c>
      <c r="GA141" s="17">
        <v>0.00232779249935929</v>
      </c>
      <c r="GB141" s="17">
        <v>0.00292554082339708</v>
      </c>
      <c r="GC141" s="17">
        <v>0</v>
      </c>
      <c r="GD141" s="17">
        <v>0.00834857545611055</v>
      </c>
      <c r="GE141" s="17">
        <v>0.00307651529036605</v>
      </c>
      <c r="GF141" s="17">
        <v>0</v>
      </c>
      <c r="GG141" s="17">
        <v>0.000202926829268293</v>
      </c>
      <c r="GH141" s="17">
        <v>0</v>
      </c>
      <c r="GI141" s="17">
        <v>0</v>
      </c>
      <c r="GJ141" s="17">
        <v>0</v>
      </c>
      <c r="GK141" s="17">
        <v>0.142956673261984</v>
      </c>
      <c r="GL141" s="17">
        <v>0.130745969204688</v>
      </c>
      <c r="GM141" s="17">
        <v>0.000379262571942917</v>
      </c>
      <c r="GN141" s="17">
        <v>0.882566118563393</v>
      </c>
      <c r="GO141" s="17">
        <v>0.0284159723593069</v>
      </c>
      <c r="GP141" s="17">
        <v>0.00706313253012048</v>
      </c>
      <c r="GQ141" s="17">
        <v>0</v>
      </c>
      <c r="GR141" s="58"/>
      <c r="GS141" s="58"/>
      <c r="GT141" s="58"/>
      <c r="GU141" s="58"/>
      <c r="GV141" s="58"/>
      <c r="GW141" s="58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48"/>
      <c r="IC141" s="148"/>
      <c r="ID141" s="148"/>
      <c r="IE141" s="148"/>
      <c r="IF141" s="148"/>
      <c r="IG141" s="148"/>
      <c r="IH141" s="54"/>
    </row>
    <row r="142" s="20" customFormat="1" ht="18" spans="1:242">
      <c r="A142" s="324"/>
      <c r="B142" s="348"/>
      <c r="C142" s="349" t="s">
        <v>598</v>
      </c>
      <c r="D142" s="350">
        <f t="shared" si="30"/>
        <v>261.071493329587</v>
      </c>
      <c r="E142" s="351">
        <f t="shared" ref="E142:N142" si="75">DW142*CH142*AT142</f>
        <v>19.9222160626066</v>
      </c>
      <c r="F142" s="352">
        <f t="shared" si="75"/>
        <v>2.9739840117845</v>
      </c>
      <c r="G142" s="352">
        <f t="shared" si="75"/>
        <v>0</v>
      </c>
      <c r="H142" s="352">
        <f t="shared" si="75"/>
        <v>0.337234742356463</v>
      </c>
      <c r="I142" s="352">
        <f t="shared" si="75"/>
        <v>0</v>
      </c>
      <c r="J142" s="352">
        <f t="shared" si="75"/>
        <v>10.803</v>
      </c>
      <c r="K142" s="352">
        <f t="shared" si="75"/>
        <v>0</v>
      </c>
      <c r="L142" s="352">
        <f t="shared" si="75"/>
        <v>0</v>
      </c>
      <c r="M142" s="352">
        <f t="shared" si="75"/>
        <v>0.24684675</v>
      </c>
      <c r="N142" s="352">
        <f t="shared" si="75"/>
        <v>0</v>
      </c>
      <c r="O142" s="352">
        <f t="shared" ref="O142:X142" si="76">EG142*CR142*BD142</f>
        <v>14.1987817446412</v>
      </c>
      <c r="P142" s="352">
        <f t="shared" si="76"/>
        <v>106.076116561361</v>
      </c>
      <c r="Q142" s="352">
        <f t="shared" si="76"/>
        <v>25.76871</v>
      </c>
      <c r="R142" s="352">
        <f t="shared" si="76"/>
        <v>0</v>
      </c>
      <c r="S142" s="352">
        <f t="shared" si="76"/>
        <v>0.278444098820963</v>
      </c>
      <c r="T142" s="352">
        <f t="shared" si="76"/>
        <v>0</v>
      </c>
      <c r="U142" s="352">
        <f t="shared" si="76"/>
        <v>0</v>
      </c>
      <c r="V142" s="352">
        <f t="shared" si="76"/>
        <v>0</v>
      </c>
      <c r="W142" s="352">
        <f t="shared" si="76"/>
        <v>0</v>
      </c>
      <c r="X142" s="352">
        <f t="shared" si="76"/>
        <v>0</v>
      </c>
      <c r="Y142" s="352">
        <f t="shared" ref="Y142:AH142" si="77">EQ142*DB142*BN142</f>
        <v>0.0643061530561629</v>
      </c>
      <c r="Z142" s="352">
        <f t="shared" si="77"/>
        <v>0</v>
      </c>
      <c r="AA142" s="352">
        <f t="shared" si="77"/>
        <v>0</v>
      </c>
      <c r="AB142" s="352">
        <f t="shared" si="77"/>
        <v>0</v>
      </c>
      <c r="AC142" s="352">
        <f t="shared" si="77"/>
        <v>12.6359755134171</v>
      </c>
      <c r="AD142" s="352">
        <f t="shared" si="77"/>
        <v>6.0265607604499</v>
      </c>
      <c r="AE142" s="352">
        <f t="shared" si="77"/>
        <v>0.000390834501961262</v>
      </c>
      <c r="AF142" s="352">
        <f t="shared" si="77"/>
        <v>61.0950456657782</v>
      </c>
      <c r="AG142" s="352">
        <f t="shared" si="77"/>
        <v>0.303</v>
      </c>
      <c r="AH142" s="352">
        <f t="shared" si="77"/>
        <v>0.340880430812747</v>
      </c>
      <c r="AI142" s="352">
        <f t="shared" ref="AI142:AI143" si="78">FA142*DL142*BX142</f>
        <v>0</v>
      </c>
      <c r="AJ142" s="367"/>
      <c r="AK142" s="367"/>
      <c r="AL142" s="367"/>
      <c r="AM142" s="367"/>
      <c r="AN142" s="367"/>
      <c r="AO142" s="379"/>
      <c r="AQ142"/>
      <c r="AR142" s="348"/>
      <c r="AS142" s="380" t="s">
        <v>598</v>
      </c>
      <c r="AT142" s="378">
        <v>1</v>
      </c>
      <c r="AU142" s="16">
        <v>1</v>
      </c>
      <c r="AV142" s="16">
        <v>1</v>
      </c>
      <c r="AW142" s="16">
        <v>1</v>
      </c>
      <c r="AX142" s="16">
        <v>1</v>
      </c>
      <c r="AY142" s="16">
        <v>1</v>
      </c>
      <c r="AZ142" s="16">
        <v>1</v>
      </c>
      <c r="BA142" s="16">
        <v>1</v>
      </c>
      <c r="BB142" s="16">
        <v>1</v>
      </c>
      <c r="BC142" s="16">
        <v>1</v>
      </c>
      <c r="BD142" s="534">
        <v>1.4</v>
      </c>
      <c r="BE142" s="16">
        <v>1</v>
      </c>
      <c r="BF142" s="534">
        <v>0.99</v>
      </c>
      <c r="BG142" s="16">
        <v>1</v>
      </c>
      <c r="BH142" s="16">
        <v>1</v>
      </c>
      <c r="BI142" s="16">
        <v>1</v>
      </c>
      <c r="BJ142" s="16">
        <v>1</v>
      </c>
      <c r="BK142" s="16">
        <v>1</v>
      </c>
      <c r="BL142" s="16">
        <v>1</v>
      </c>
      <c r="BM142" s="16">
        <v>1</v>
      </c>
      <c r="BN142" s="16">
        <v>1</v>
      </c>
      <c r="BO142" s="16">
        <v>1</v>
      </c>
      <c r="BP142" s="16">
        <v>1</v>
      </c>
      <c r="BQ142" s="16">
        <v>1</v>
      </c>
      <c r="BR142" s="16">
        <v>1</v>
      </c>
      <c r="BS142" s="16">
        <v>1</v>
      </c>
      <c r="BT142" s="16">
        <v>1</v>
      </c>
      <c r="BU142" s="16">
        <v>1</v>
      </c>
      <c r="BV142" s="16">
        <v>1</v>
      </c>
      <c r="BW142" s="16">
        <v>1</v>
      </c>
      <c r="BX142" s="16">
        <v>1</v>
      </c>
      <c r="BY142" s="16"/>
      <c r="BZ142" s="16"/>
      <c r="CA142" s="16"/>
      <c r="CB142" s="16"/>
      <c r="CC142" s="16"/>
      <c r="CD142" s="400"/>
      <c r="CE142"/>
      <c r="CF142" s="348"/>
      <c r="CG142" s="348" t="s">
        <v>598</v>
      </c>
      <c r="CH142" s="536">
        <f>IF(SUM('Aggregated Balance-IND_2005'!G297)=0,0,SUM('Aggregated Balance-IND_2010'!G297)/SUM('Aggregated Balance-IND_2005'!G297))</f>
        <v>1.16049490665851</v>
      </c>
      <c r="CI142" s="402">
        <f>IF(SUM('Aggregated Balance-IND_2005'!H297)=0,0,SUM('Aggregated Balance-IND_2010'!H297)/SUM('Aggregated Balance-IND_2005'!H297))</f>
        <v>1.65228938701795</v>
      </c>
      <c r="CJ142" s="402">
        <f>IF(SUM('Aggregated Balance-IND_2005'!I297)=0,0,SUM('Aggregated Balance-IND_2010'!I297)/SUM('Aggregated Balance-IND_2005'!I297))</f>
        <v>16.481228668942</v>
      </c>
      <c r="CK142" s="411">
        <v>1</v>
      </c>
      <c r="CL142" s="402">
        <f>IF(SUM('Aggregated Balance-IND_2005'!K297)=0,0,SUM('Aggregated Balance-IND_2010'!K297)/SUM('Aggregated Balance-IND_2005'!K297))</f>
        <v>0</v>
      </c>
      <c r="CM142" s="402">
        <f>IF(SUM('Aggregated Balance-IND_2005'!L297)=0,0,SUM('Aggregated Balance-IND_2010'!L297)/SUM('Aggregated Balance-IND_2005'!L297))</f>
        <v>1.10765918179022</v>
      </c>
      <c r="CN142" s="402">
        <f>IF(SUM('Aggregated Balance-IND_2005'!M297)=0,0,SUM('Aggregated Balance-IND_2010'!M297)/SUM('Aggregated Balance-IND_2005'!M297))</f>
        <v>1.57330069666729</v>
      </c>
      <c r="CO142" s="402">
        <f>IF(SUM('Aggregated Balance-IND_2005'!N297)=0,0,SUM('Aggregated Balance-IND_2010'!N297)/SUM('Aggregated Balance-IND_2005'!N297))</f>
        <v>350</v>
      </c>
      <c r="CP142" s="402">
        <f>IF(SUM('Aggregated Balance-IND_2005'!O297)=0,0,SUM('Aggregated Balance-IND_2010'!O297)/SUM('Aggregated Balance-IND_2005'!O297))</f>
        <v>2.94791666666667</v>
      </c>
      <c r="CQ142" s="402">
        <f>IF(SUM('Aggregated Balance-IND_2005'!P297)=0,0,SUM('Aggregated Balance-IND_2010'!P297)/SUM('Aggregated Balance-IND_2005'!P297))</f>
        <v>0</v>
      </c>
      <c r="CR142" s="402">
        <f>IF(SUM('Aggregated Balance-IND_2005'!Q297)=0,0,SUM('Aggregated Balance-IND_2010'!Q297)/SUM('Aggregated Balance-IND_2005'!Q297))</f>
        <v>0.755560196303644</v>
      </c>
      <c r="CS142" s="402">
        <f>IF(SUM('Aggregated Balance-IND_2005'!R297)=0,0,SUM('Aggregated Balance-IND_2010'!R297)/SUM('Aggregated Balance-IND_2005'!R297))</f>
        <v>1.02679104943502</v>
      </c>
      <c r="CT142" s="402">
        <f>IF(SUM('Aggregated Balance-IND_2005'!S297)=0,0,SUM('Aggregated Balance-IND_2010'!S297)/SUM('Aggregated Balance-IND_2005'!S297))</f>
        <v>1.12039428374656</v>
      </c>
      <c r="CU142" s="402">
        <f>IF(SUM('Aggregated Balance-IND_2005'!T297)=0,0,SUM('Aggregated Balance-IND_2010'!T297)/SUM('Aggregated Balance-IND_2005'!T297))</f>
        <v>1.86466165413534</v>
      </c>
      <c r="CV142" s="402">
        <f>IF(SUM('Aggregated Balance-IND_2005'!U297)=0,0,SUM('Aggregated Balance-IND_2010'!U297)/SUM('Aggregated Balance-IND_2005'!U297))</f>
        <v>1.53275109170306</v>
      </c>
      <c r="CW142" s="402">
        <f>IF(SUM('Aggregated Balance-IND_2005'!V297)=0,0,SUM('Aggregated Balance-IND_2010'!V297)/SUM('Aggregated Balance-IND_2005'!V297))</f>
        <v>0</v>
      </c>
      <c r="CX142" s="402">
        <f>IF(SUM('Aggregated Balance-IND_2005'!W297)=0,0,SUM('Aggregated Balance-IND_2010'!W297)/SUM('Aggregated Balance-IND_2005'!W297))</f>
        <v>0</v>
      </c>
      <c r="CY142" s="402">
        <f>IF(SUM('Aggregated Balance-IND_2005'!X297)=0,0,SUM('Aggregated Balance-IND_2010'!X297)/SUM('Aggregated Balance-IND_2005'!X297))</f>
        <v>0</v>
      </c>
      <c r="CZ142" s="402">
        <f>IF(SUM('Aggregated Balance-IND_2005'!Y297)=0,0,SUM('Aggregated Balance-IND_2010'!Y297)/SUM('Aggregated Balance-IND_2005'!Y297))</f>
        <v>0</v>
      </c>
      <c r="DA142" s="402">
        <f>IF(SUM('Aggregated Balance-IND_2005'!Z297)=0,0,SUM('Aggregated Balance-IND_2010'!Z297)/SUM('Aggregated Balance-IND_2005'!Z297))</f>
        <v>0</v>
      </c>
      <c r="DB142" s="402">
        <f>IF(SUM('Aggregated Balance-IND_2005'!AA297)=0,0,SUM('Aggregated Balance-IND_2010'!AA297)/SUM('Aggregated Balance-IND_2005'!AA297))</f>
        <v>5.77777777777778</v>
      </c>
      <c r="DC142" s="402">
        <f>IF(SUM('Aggregated Balance-IND_2005'!AB297)=0,0,SUM('Aggregated Balance-IND_2010'!AB297)/SUM('Aggregated Balance-IND_2005'!AB297))</f>
        <v>0</v>
      </c>
      <c r="DD142" s="402">
        <f>IF(SUM('Aggregated Balance-IND_2005'!AC297)=0,0,SUM('Aggregated Balance-IND_2010'!AC297)/SUM('Aggregated Balance-IND_2005'!AC297))</f>
        <v>1.20289855072464</v>
      </c>
      <c r="DE142" s="402">
        <f>IF(SUM('Aggregated Balance-IND_2005'!AD297)=0,0,SUM('Aggregated Balance-IND_2010'!AD297)/SUM('Aggregated Balance-IND_2005'!AD297))</f>
        <v>0.991192411924119</v>
      </c>
      <c r="DF142" s="402">
        <f>IF(SUM('Aggregated Balance-IND_2005'!AE297)=0,0,SUM('Aggregated Balance-IND_2010'!AE297)/SUM('Aggregated Balance-IND_2005'!AE297))</f>
        <v>1.02982107355865</v>
      </c>
      <c r="DG142" s="402">
        <f>IF(SUM('Aggregated Balance-IND_2005'!AF297)=0,0,SUM('Aggregated Balance-IND_2010'!AF297)/SUM('Aggregated Balance-IND_2005'!AF297))</f>
        <v>1.06837102385686</v>
      </c>
      <c r="DH142" s="402">
        <f>IF(SUM('Aggregated Balance-IND_2005'!AG297)=0,0,SUM('Aggregated Balance-IND_2010'!AG297)/SUM('Aggregated Balance-IND_2005'!AG297))</f>
        <v>0.0391414141414141</v>
      </c>
      <c r="DI142" s="402">
        <f>IF(SUM('Aggregated Balance-IND_2005'!AH297)=0,0,SUM('Aggregated Balance-IND_2010'!AH297)/SUM('Aggregated Balance-IND_2005'!AH297))</f>
        <v>1.24043563033566</v>
      </c>
      <c r="DJ142" s="402">
        <f>IF(SUM('Aggregated Balance-IND_2005'!AI297)=0,0,SUM('Aggregated Balance-IND_2010'!AI297)/SUM('Aggregated Balance-IND_2005'!AI297))</f>
        <v>0.156670113753878</v>
      </c>
      <c r="DK142" s="402">
        <f>IF(SUM('Aggregated Balance-IND_2005'!AJ297)=0,0,SUM('Aggregated Balance-IND_2010'!AJ297)/SUM('Aggregated Balance-IND_2005'!AJ297))</f>
        <v>1.34154965147995</v>
      </c>
      <c r="DL142" s="402">
        <f>IF(SUM('Aggregated Balance-IND_2005'!AK297)=0,0,SUM('Aggregated Balance-IND_2010'!AK297)/SUM('Aggregated Balance-IND_2005'!AK297))</f>
        <v>0</v>
      </c>
      <c r="DM142" s="402">
        <f>IF(SUM('Aggregated Balance-IND_2005'!AL297)=0,0,SUM('Aggregated Balance-IND_2010'!AL297)/SUM('Aggregated Balance-IND_2005'!AL297))</f>
        <v>0</v>
      </c>
      <c r="DN142" s="402">
        <f>IF(SUM('Aggregated Balance-IND_2005'!AM297)=0,0,SUM('Aggregated Balance-IND_2010'!AM297)/SUM('Aggregated Balance-IND_2005'!AM297))</f>
        <v>0</v>
      </c>
      <c r="DO142" s="402">
        <f>IF(SUM('Aggregated Balance-IND_2005'!AN297)=0,0,SUM('Aggregated Balance-IND_2010'!AN297)/SUM('Aggregated Balance-IND_2005'!AN297))</f>
        <v>0</v>
      </c>
      <c r="DP142" s="402">
        <f>IF(SUM('Aggregated Balance-IND_2005'!AO297)=0,0,SUM('Aggregated Balance-IND_2010'!AO297)/SUM('Aggregated Balance-IND_2005'!AO297))</f>
        <v>0</v>
      </c>
      <c r="DQ142" s="402">
        <f>IF(SUM('Aggregated Balance-IND_2005'!AP297)=0,0,SUM('Aggregated Balance-IND_2010'!AP297)/SUM('Aggregated Balance-IND_2005'!AP297))</f>
        <v>2</v>
      </c>
      <c r="DR142" s="423">
        <f>IF(SUM('Aggregated Balance-IND_2005'!AQ297)=0,0,SUM('Aggregated Balance-IND_2010'!AQ297)/SUM('Aggregated Balance-IND_2005'!AQ297))</f>
        <v>0</v>
      </c>
      <c r="DS142"/>
      <c r="DT142" s="348"/>
      <c r="DU142" s="424" t="s">
        <v>598</v>
      </c>
      <c r="DV142" s="427">
        <f t="shared" ref="DV142:DV145" si="79">SUM(DW142:FA142)</f>
        <v>238.659124052173</v>
      </c>
      <c r="DW142" s="425">
        <f>16.437+0.73</f>
        <v>17.167</v>
      </c>
      <c r="DX142" s="426">
        <v>1.799917154435</v>
      </c>
      <c r="DY142" s="426">
        <v>0</v>
      </c>
      <c r="DZ142" s="426">
        <v>0.337234742356463</v>
      </c>
      <c r="EA142" s="426">
        <v>0</v>
      </c>
      <c r="EB142" s="426">
        <v>9.753</v>
      </c>
      <c r="EC142" s="426">
        <v>0</v>
      </c>
      <c r="ED142" s="426">
        <v>0</v>
      </c>
      <c r="EE142" s="426">
        <v>0.083736</v>
      </c>
      <c r="EF142" s="426">
        <v>0</v>
      </c>
      <c r="EG142" s="426">
        <v>13.4231355887654</v>
      </c>
      <c r="EH142" s="426">
        <v>103.308376733249</v>
      </c>
      <c r="EI142" s="426">
        <v>23.232</v>
      </c>
      <c r="EJ142" s="426">
        <v>0</v>
      </c>
      <c r="EK142" s="426">
        <v>0.181662959059831</v>
      </c>
      <c r="EL142" s="426">
        <v>0</v>
      </c>
      <c r="EM142" s="426">
        <v>0</v>
      </c>
      <c r="EN142" s="426">
        <v>0</v>
      </c>
      <c r="EO142" s="426">
        <v>0</v>
      </c>
      <c r="EP142" s="426">
        <v>0</v>
      </c>
      <c r="EQ142" s="426">
        <v>0.0111299111058743</v>
      </c>
      <c r="ER142" s="426">
        <v>0</v>
      </c>
      <c r="ES142" s="426">
        <v>0</v>
      </c>
      <c r="ET142" s="426">
        <v>0</v>
      </c>
      <c r="EU142" s="426">
        <v>12.2700688865807</v>
      </c>
      <c r="EV142" s="426">
        <v>5.6408875061903</v>
      </c>
      <c r="EW142" s="426">
        <v>0.00998519114688128</v>
      </c>
      <c r="EX142" s="426">
        <v>49.2528948473096</v>
      </c>
      <c r="EY142" s="426">
        <v>1.934</v>
      </c>
      <c r="EZ142" s="426">
        <v>0.25409453197405</v>
      </c>
      <c r="FA142" s="426">
        <v>0</v>
      </c>
      <c r="FB142" s="444"/>
      <c r="FC142" s="444"/>
      <c r="FD142" s="444"/>
      <c r="FE142" s="444"/>
      <c r="FF142" s="444"/>
      <c r="FG142" s="453"/>
      <c r="FH142" s="452"/>
      <c r="FI142" s="58"/>
      <c r="FJ142" s="14" t="s">
        <v>1388</v>
      </c>
      <c r="FK142" s="14"/>
      <c r="FL142" s="14" t="s">
        <v>1403</v>
      </c>
      <c r="FM142" s="603">
        <f>FM$124</f>
        <v>0.149064270597369</v>
      </c>
      <c r="FN142" s="603">
        <f t="shared" ref="FN142:GQ142" si="80">FN$124</f>
        <v>0.182552039986777</v>
      </c>
      <c r="FO142" s="603">
        <f t="shared" si="80"/>
        <v>0.160742345536779</v>
      </c>
      <c r="FP142" s="603">
        <f t="shared" si="80"/>
        <v>0.13672796632016</v>
      </c>
      <c r="FQ142" s="603">
        <f t="shared" si="80"/>
        <v>0</v>
      </c>
      <c r="FR142" s="603">
        <f t="shared" si="80"/>
        <v>0.260570270786397</v>
      </c>
      <c r="FS142" s="603">
        <f t="shared" si="80"/>
        <v>0.179317474037171</v>
      </c>
      <c r="FT142" s="603">
        <f t="shared" si="80"/>
        <v>0.221476537180448</v>
      </c>
      <c r="FU142" s="603">
        <f t="shared" si="80"/>
        <v>0.136172210175638</v>
      </c>
      <c r="FV142" s="603">
        <f t="shared" si="80"/>
        <v>0.206198409775332</v>
      </c>
      <c r="FW142" s="603">
        <f t="shared" si="80"/>
        <v>0.344684146992799</v>
      </c>
      <c r="FX142" s="603">
        <f t="shared" si="80"/>
        <v>0.151436980909453</v>
      </c>
      <c r="FY142" s="603">
        <f t="shared" si="80"/>
        <v>0.151151418569199</v>
      </c>
      <c r="FZ142" s="603">
        <f t="shared" si="80"/>
        <v>0</v>
      </c>
      <c r="GA142" s="603">
        <f t="shared" si="80"/>
        <v>0.107899956505994</v>
      </c>
      <c r="GB142" s="603">
        <f t="shared" si="80"/>
        <v>0.22640102479349</v>
      </c>
      <c r="GC142" s="603">
        <f t="shared" si="80"/>
        <v>0</v>
      </c>
      <c r="GD142" s="603">
        <f t="shared" si="80"/>
        <v>0.231646980013494</v>
      </c>
      <c r="GE142" s="603">
        <f t="shared" si="80"/>
        <v>0.0547826086956522</v>
      </c>
      <c r="GF142" s="603">
        <f t="shared" si="80"/>
        <v>0.233185584891116</v>
      </c>
      <c r="GG142" s="603">
        <f t="shared" si="80"/>
        <v>0.15085020242915</v>
      </c>
      <c r="GH142" s="603">
        <f t="shared" si="80"/>
        <v>0</v>
      </c>
      <c r="GI142" s="603">
        <f t="shared" si="80"/>
        <v>0.197620310109905</v>
      </c>
      <c r="GJ142" s="603">
        <f t="shared" si="80"/>
        <v>0</v>
      </c>
      <c r="GK142" s="603">
        <f t="shared" si="80"/>
        <v>0.110294675603895</v>
      </c>
      <c r="GL142" s="603">
        <f t="shared" si="80"/>
        <v>0.280587607387911</v>
      </c>
      <c r="GM142" s="603">
        <f t="shared" si="80"/>
        <v>0.24468085106383</v>
      </c>
      <c r="GN142" s="603">
        <f t="shared" si="80"/>
        <v>0.156391939013059</v>
      </c>
      <c r="GO142" s="603">
        <f t="shared" si="80"/>
        <v>0.105306635413985</v>
      </c>
      <c r="GP142" s="603">
        <f t="shared" si="80"/>
        <v>0.260319242864312</v>
      </c>
      <c r="GQ142" s="603">
        <f t="shared" si="80"/>
        <v>0.332541589815551</v>
      </c>
      <c r="GR142" s="58"/>
      <c r="GS142" s="58"/>
      <c r="GT142" s="58"/>
      <c r="GU142" s="58"/>
      <c r="GV142" s="58"/>
      <c r="GW142" s="58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461"/>
      <c r="IB142" s="148"/>
      <c r="IC142" s="148"/>
      <c r="ID142" s="148"/>
      <c r="IE142" s="148"/>
      <c r="IF142" s="148"/>
      <c r="IG142" s="148"/>
      <c r="IH142" s="54"/>
    </row>
    <row r="143" s="20" customFormat="1" ht="18" spans="1:242">
      <c r="A143" s="324"/>
      <c r="B143" s="348"/>
      <c r="C143" s="353" t="s">
        <v>599</v>
      </c>
      <c r="D143" s="354">
        <f t="shared" si="30"/>
        <v>1.37782353647436</v>
      </c>
      <c r="E143" s="355">
        <f t="shared" ref="E143:AH143" si="81">DW143*CH143*AT143</f>
        <v>0.0889227808815193</v>
      </c>
      <c r="F143" s="356">
        <f t="shared" si="81"/>
        <v>0</v>
      </c>
      <c r="G143" s="356">
        <f t="shared" si="81"/>
        <v>0</v>
      </c>
      <c r="H143" s="356">
        <f t="shared" si="81"/>
        <v>0.948761</v>
      </c>
      <c r="I143" s="356">
        <f t="shared" si="81"/>
        <v>0</v>
      </c>
      <c r="J143" s="356">
        <f t="shared" si="81"/>
        <v>0</v>
      </c>
      <c r="K143" s="356">
        <f t="shared" si="81"/>
        <v>0</v>
      </c>
      <c r="L143" s="356">
        <f t="shared" si="81"/>
        <v>0</v>
      </c>
      <c r="M143" s="356">
        <f t="shared" si="81"/>
        <v>0</v>
      </c>
      <c r="N143" s="356">
        <f t="shared" si="81"/>
        <v>0</v>
      </c>
      <c r="O143" s="356">
        <f t="shared" si="81"/>
        <v>0</v>
      </c>
      <c r="P143" s="356">
        <f t="shared" si="81"/>
        <v>0.182139755592836</v>
      </c>
      <c r="Q143" s="356">
        <f t="shared" si="81"/>
        <v>0</v>
      </c>
      <c r="R143" s="356">
        <f t="shared" si="81"/>
        <v>0</v>
      </c>
      <c r="S143" s="356">
        <f t="shared" si="81"/>
        <v>0</v>
      </c>
      <c r="T143" s="356">
        <f t="shared" si="81"/>
        <v>0</v>
      </c>
      <c r="U143" s="356">
        <f t="shared" si="81"/>
        <v>0</v>
      </c>
      <c r="V143" s="356">
        <f t="shared" si="81"/>
        <v>0</v>
      </c>
      <c r="W143" s="356">
        <f t="shared" si="81"/>
        <v>0</v>
      </c>
      <c r="X143" s="356">
        <f t="shared" si="81"/>
        <v>0</v>
      </c>
      <c r="Y143" s="356">
        <f t="shared" si="81"/>
        <v>0</v>
      </c>
      <c r="Z143" s="356">
        <f t="shared" si="81"/>
        <v>0</v>
      </c>
      <c r="AA143" s="356">
        <f t="shared" si="81"/>
        <v>0</v>
      </c>
      <c r="AB143" s="356">
        <f t="shared" si="81"/>
        <v>0</v>
      </c>
      <c r="AC143" s="356">
        <f t="shared" si="81"/>
        <v>0.158</v>
      </c>
      <c r="AD143" s="356">
        <f t="shared" si="81"/>
        <v>0</v>
      </c>
      <c r="AE143" s="356">
        <f t="shared" si="81"/>
        <v>0</v>
      </c>
      <c r="AF143" s="356">
        <f t="shared" si="81"/>
        <v>0</v>
      </c>
      <c r="AG143" s="356">
        <f t="shared" si="81"/>
        <v>0</v>
      </c>
      <c r="AH143" s="356">
        <f t="shared" si="81"/>
        <v>0</v>
      </c>
      <c r="AI143" s="356">
        <f t="shared" si="78"/>
        <v>0</v>
      </c>
      <c r="AJ143" s="368"/>
      <c r="AK143" s="368"/>
      <c r="AL143" s="368"/>
      <c r="AM143" s="368"/>
      <c r="AN143" s="368"/>
      <c r="AO143" s="381"/>
      <c r="AQ143"/>
      <c r="AR143" s="348"/>
      <c r="AS143" s="382" t="s">
        <v>599</v>
      </c>
      <c r="AT143" s="510">
        <v>0.698</v>
      </c>
      <c r="AU143" s="384">
        <v>1</v>
      </c>
      <c r="AV143" s="384">
        <v>1</v>
      </c>
      <c r="AW143" s="534">
        <v>0.25</v>
      </c>
      <c r="AX143" s="384">
        <v>1</v>
      </c>
      <c r="AY143" s="384">
        <v>1</v>
      </c>
      <c r="AZ143" s="384">
        <v>1</v>
      </c>
      <c r="BA143" s="384">
        <v>1</v>
      </c>
      <c r="BB143" s="384">
        <v>1</v>
      </c>
      <c r="BC143" s="384">
        <v>1</v>
      </c>
      <c r="BD143" s="384">
        <v>1</v>
      </c>
      <c r="BE143" s="384">
        <v>1</v>
      </c>
      <c r="BF143" s="384">
        <v>1</v>
      </c>
      <c r="BG143" s="384">
        <v>1</v>
      </c>
      <c r="BH143" s="384">
        <v>1</v>
      </c>
      <c r="BI143" s="384">
        <v>1</v>
      </c>
      <c r="BJ143" s="384">
        <v>1</v>
      </c>
      <c r="BK143" s="384">
        <v>1</v>
      </c>
      <c r="BL143" s="384">
        <v>1</v>
      </c>
      <c r="BM143" s="384">
        <v>1</v>
      </c>
      <c r="BN143" s="384">
        <v>1</v>
      </c>
      <c r="BO143" s="384">
        <v>1</v>
      </c>
      <c r="BP143" s="384">
        <v>1</v>
      </c>
      <c r="BQ143" s="384">
        <v>1</v>
      </c>
      <c r="BR143" s="384">
        <v>1</v>
      </c>
      <c r="BS143" s="384">
        <v>1</v>
      </c>
      <c r="BT143" s="384">
        <v>1</v>
      </c>
      <c r="BU143" s="384">
        <v>1</v>
      </c>
      <c r="BV143" s="384">
        <v>1</v>
      </c>
      <c r="BW143" s="384">
        <v>1</v>
      </c>
      <c r="BX143" s="384">
        <v>1</v>
      </c>
      <c r="BY143" s="384"/>
      <c r="BZ143" s="384"/>
      <c r="CA143" s="384"/>
      <c r="CB143" s="384"/>
      <c r="CC143" s="384"/>
      <c r="CD143" s="403"/>
      <c r="CE143"/>
      <c r="CF143" s="348"/>
      <c r="CG143" s="404" t="s">
        <v>599</v>
      </c>
      <c r="CH143" s="537">
        <f>IF(SUM('Aggregated Balance-IND_2005'!G298:G299)=0,0,SUM('Aggregated Balance-IND_2010'!G298:G299)/SUM('Aggregated Balance-IND_2005'!G298:G299))</f>
        <v>2.17073170731707</v>
      </c>
      <c r="CI143" s="402">
        <f>IF(SUM('Aggregated Balance-IND_2005'!H299)=0,0,SUM('Aggregated Balance-IND_2010'!H299)/SUM('Aggregated Balance-IND_2005'!H299))</f>
        <v>0</v>
      </c>
      <c r="CJ143" s="402">
        <f>IF(SUM('Aggregated Balance-IND_2005'!I299)=0,0,SUM('Aggregated Balance-IND_2010'!I299)/SUM('Aggregated Balance-IND_2005'!I299))</f>
        <v>0</v>
      </c>
      <c r="CK143" s="411">
        <v>1</v>
      </c>
      <c r="CL143" s="402">
        <f>IF(SUM('Aggregated Balance-IND_2005'!K299)=0,0,SUM('Aggregated Balance-IND_2010'!K299)/SUM('Aggregated Balance-IND_2005'!K299))</f>
        <v>0</v>
      </c>
      <c r="CM143" s="402">
        <f>IF(SUM('Aggregated Balance-IND_2005'!L299)=0,0,SUM('Aggregated Balance-IND_2010'!L299)/SUM('Aggregated Balance-IND_2005'!L299))</f>
        <v>0</v>
      </c>
      <c r="CN143" s="402">
        <f>IF(SUM('Aggregated Balance-IND_2005'!M299)=0,0,SUM('Aggregated Balance-IND_2010'!M299)/SUM('Aggregated Balance-IND_2005'!M299))</f>
        <v>0</v>
      </c>
      <c r="CO143" s="402">
        <f>IF(SUM('Aggregated Balance-IND_2005'!N299)=0,0,SUM('Aggregated Balance-IND_2010'!N299)/SUM('Aggregated Balance-IND_2005'!N299))</f>
        <v>0</v>
      </c>
      <c r="CP143" s="402">
        <f>IF(SUM('Aggregated Balance-IND_2005'!O299)=0,0,SUM('Aggregated Balance-IND_2010'!O299)/SUM('Aggregated Balance-IND_2005'!O299))</f>
        <v>0</v>
      </c>
      <c r="CQ143" s="402">
        <f>IF(SUM('Aggregated Balance-IND_2005'!P299)=0,0,SUM('Aggregated Balance-IND_2010'!P299)/SUM('Aggregated Balance-IND_2005'!P299))</f>
        <v>0</v>
      </c>
      <c r="CR143" s="402">
        <f>IF(SUM('Aggregated Balance-IND_2005'!Q299)=0,0,SUM('Aggregated Balance-IND_2010'!Q299)/SUM('Aggregated Balance-IND_2005'!Q299))</f>
        <v>0</v>
      </c>
      <c r="CS143" s="402">
        <f>IF(SUM('Aggregated Balance-IND_2005'!R299)=0,0,SUM('Aggregated Balance-IND_2010'!R299)/SUM('Aggregated Balance-IND_2005'!R299))</f>
        <v>0.301270417422868</v>
      </c>
      <c r="CT143" s="402">
        <f>IF(SUM('Aggregated Balance-IND_2005'!S299)=0,0,SUM('Aggregated Balance-IND_2010'!S299)/SUM('Aggregated Balance-IND_2005'!S299))</f>
        <v>0</v>
      </c>
      <c r="CU143" s="402">
        <f>IF(SUM('Aggregated Balance-IND_2005'!T299)=0,0,SUM('Aggregated Balance-IND_2010'!T299)/SUM('Aggregated Balance-IND_2005'!T299))</f>
        <v>0</v>
      </c>
      <c r="CV143" s="402">
        <f>IF(SUM('Aggregated Balance-IND_2005'!U299)=0,0,SUM('Aggregated Balance-IND_2010'!U299)/SUM('Aggregated Balance-IND_2005'!U299))</f>
        <v>0</v>
      </c>
      <c r="CW143" s="402">
        <f>IF(SUM('Aggregated Balance-IND_2005'!V299)=0,0,SUM('Aggregated Balance-IND_2010'!V299)/SUM('Aggregated Balance-IND_2005'!V299))</f>
        <v>0</v>
      </c>
      <c r="CX143" s="402">
        <f>IF(SUM('Aggregated Balance-IND_2005'!W299)=0,0,SUM('Aggregated Balance-IND_2010'!W299)/SUM('Aggregated Balance-IND_2005'!W299))</f>
        <v>0</v>
      </c>
      <c r="CY143" s="402">
        <f>IF(SUM('Aggregated Balance-IND_2005'!X299)=0,0,SUM('Aggregated Balance-IND_2010'!X299)/SUM('Aggregated Balance-IND_2005'!X299))</f>
        <v>0</v>
      </c>
      <c r="CZ143" s="402">
        <f>IF(SUM('Aggregated Balance-IND_2005'!Y299)=0,0,SUM('Aggregated Balance-IND_2010'!Y299)/SUM('Aggregated Balance-IND_2005'!Y299))</f>
        <v>0</v>
      </c>
      <c r="DA143" s="402">
        <f>IF(SUM('Aggregated Balance-IND_2005'!Z299)=0,0,SUM('Aggregated Balance-IND_2010'!Z299)/SUM('Aggregated Balance-IND_2005'!Z299))</f>
        <v>0</v>
      </c>
      <c r="DB143" s="402">
        <f>IF(SUM('Aggregated Balance-IND_2005'!AA299)=0,0,SUM('Aggregated Balance-IND_2010'!AA299)/SUM('Aggregated Balance-IND_2005'!AA299))</f>
        <v>0</v>
      </c>
      <c r="DC143" s="402">
        <f>IF(SUM('Aggregated Balance-IND_2005'!AB299)=0,0,SUM('Aggregated Balance-IND_2010'!AB299)/SUM('Aggregated Balance-IND_2005'!AB299))</f>
        <v>0</v>
      </c>
      <c r="DD143" s="402">
        <f>IF(SUM('Aggregated Balance-IND_2005'!AC299)=0,0,SUM('Aggregated Balance-IND_2010'!AC299)/SUM('Aggregated Balance-IND_2005'!AC299))</f>
        <v>0</v>
      </c>
      <c r="DE143" s="402">
        <f>IF(SUM('Aggregated Balance-IND_2005'!AD299)=0,0,SUM('Aggregated Balance-IND_2010'!AD299)/SUM('Aggregated Balance-IND_2005'!AD299))</f>
        <v>0</v>
      </c>
      <c r="DF143" s="402">
        <f>IF(SUM('Aggregated Balance-IND_2005'!AE299)=0,0,SUM('Aggregated Balance-IND_2010'!AE299)/SUM('Aggregated Balance-IND_2005'!AE299))</f>
        <v>1.264</v>
      </c>
      <c r="DG143" s="402">
        <f>IF(SUM('Aggregated Balance-IND_2005'!AF299)=0,0,SUM('Aggregated Balance-IND_2010'!AF299)/SUM('Aggregated Balance-IND_2005'!AF299))</f>
        <v>0</v>
      </c>
      <c r="DH143" s="402">
        <f>IF(SUM('Aggregated Balance-IND_2005'!AG299)=0,0,SUM('Aggregated Balance-IND_2010'!AG299)/SUM('Aggregated Balance-IND_2005'!AG299))</f>
        <v>0</v>
      </c>
      <c r="DI143" s="402">
        <f>IF(SUM('Aggregated Balance-IND_2005'!AH299)=0,0,SUM('Aggregated Balance-IND_2010'!AH299)/SUM('Aggregated Balance-IND_2005'!AH299))</f>
        <v>0</v>
      </c>
      <c r="DJ143" s="402">
        <f>IF(SUM('Aggregated Balance-IND_2005'!AI299)=0,0,SUM('Aggregated Balance-IND_2010'!AI299)/SUM('Aggregated Balance-IND_2005'!AI299))</f>
        <v>0</v>
      </c>
      <c r="DK143" s="402">
        <f>IF(SUM('Aggregated Balance-IND_2005'!AJ299)=0,0,SUM('Aggregated Balance-IND_2010'!AJ299)/SUM('Aggregated Balance-IND_2005'!AJ299))</f>
        <v>0</v>
      </c>
      <c r="DL143" s="402">
        <f>IF(SUM('Aggregated Balance-IND_2005'!AK299)=0,0,SUM('Aggregated Balance-IND_2010'!AK299)/SUM('Aggregated Balance-IND_2005'!AK299))</f>
        <v>0</v>
      </c>
      <c r="DM143" s="402">
        <f>IF(SUM('Aggregated Balance-IND_2005'!AL299)=0,0,SUM('Aggregated Balance-IND_2010'!AL299)/SUM('Aggregated Balance-IND_2005'!AL299))</f>
        <v>0</v>
      </c>
      <c r="DN143" s="402">
        <f>IF(SUM('Aggregated Balance-IND_2005'!AM299)=0,0,SUM('Aggregated Balance-IND_2010'!AM299)/SUM('Aggregated Balance-IND_2005'!AM299))</f>
        <v>0</v>
      </c>
      <c r="DO143" s="402">
        <f>IF(SUM('Aggregated Balance-IND_2005'!AN299)=0,0,SUM('Aggregated Balance-IND_2010'!AN299)/SUM('Aggregated Balance-IND_2005'!AN299))</f>
        <v>0</v>
      </c>
      <c r="DP143" s="402">
        <f>IF(SUM('Aggregated Balance-IND_2005'!AO299)=0,0,SUM('Aggregated Balance-IND_2010'!AO299)/SUM('Aggregated Balance-IND_2005'!AO299))</f>
        <v>0</v>
      </c>
      <c r="DQ143" s="402">
        <f>IF(SUM('Aggregated Balance-IND_2005'!AP299)=0,0,SUM('Aggregated Balance-IND_2010'!AP299)/SUM('Aggregated Balance-IND_2005'!AP299))</f>
        <v>0</v>
      </c>
      <c r="DR143" s="423">
        <f>IF(SUM('Aggregated Balance-IND_2005'!AQ299)=0,0,SUM('Aggregated Balance-IND_2010'!AQ299)/SUM('Aggregated Balance-IND_2005'!AQ299))</f>
        <v>0</v>
      </c>
      <c r="DS143"/>
      <c r="DT143" s="348"/>
      <c r="DU143" s="429" t="s">
        <v>599</v>
      </c>
      <c r="DV143" s="427">
        <f t="shared" si="79"/>
        <v>4.58330461231752</v>
      </c>
      <c r="DW143" s="430">
        <v>0.0586882910425017</v>
      </c>
      <c r="DX143" s="431">
        <v>0</v>
      </c>
      <c r="DY143" s="431">
        <v>0</v>
      </c>
      <c r="DZ143" s="431">
        <f>3.475044+0.32</f>
        <v>3.795044</v>
      </c>
      <c r="EA143" s="431">
        <v>0</v>
      </c>
      <c r="EB143" s="431">
        <v>0</v>
      </c>
      <c r="EC143" s="431">
        <v>0</v>
      </c>
      <c r="ED143" s="431">
        <v>0</v>
      </c>
      <c r="EE143" s="431">
        <v>0</v>
      </c>
      <c r="EF143" s="431">
        <v>0</v>
      </c>
      <c r="EG143" s="431">
        <v>0</v>
      </c>
      <c r="EH143" s="431">
        <v>0.604572321275016</v>
      </c>
      <c r="EI143" s="431">
        <v>0</v>
      </c>
      <c r="EJ143" s="431">
        <v>0</v>
      </c>
      <c r="EK143" s="431">
        <v>0</v>
      </c>
      <c r="EL143" s="431">
        <v>0</v>
      </c>
      <c r="EM143" s="431">
        <v>0</v>
      </c>
      <c r="EN143" s="431">
        <v>0</v>
      </c>
      <c r="EO143" s="431">
        <v>0</v>
      </c>
      <c r="EP143" s="431">
        <v>0</v>
      </c>
      <c r="EQ143" s="431">
        <v>0</v>
      </c>
      <c r="ER143" s="431">
        <v>0</v>
      </c>
      <c r="ES143" s="431">
        <v>0</v>
      </c>
      <c r="ET143" s="431">
        <v>0</v>
      </c>
      <c r="EU143" s="431">
        <v>0.125</v>
      </c>
      <c r="EV143" s="431">
        <v>0</v>
      </c>
      <c r="EW143" s="431">
        <v>0</v>
      </c>
      <c r="EX143" s="431">
        <v>0</v>
      </c>
      <c r="EY143" s="431">
        <v>0</v>
      </c>
      <c r="EZ143" s="431">
        <v>0</v>
      </c>
      <c r="FA143" s="431">
        <v>0</v>
      </c>
      <c r="FB143" s="445"/>
      <c r="FC143" s="446"/>
      <c r="FD143" s="446"/>
      <c r="FE143" s="446"/>
      <c r="FF143" s="446"/>
      <c r="FG143" s="455"/>
      <c r="FH143" s="452"/>
      <c r="FI143" s="58"/>
      <c r="FJ143" t="s">
        <v>1384</v>
      </c>
      <c r="FK143"/>
      <c r="FL143" t="s">
        <v>1405</v>
      </c>
      <c r="FM143" s="256">
        <v>0.54587429930234</v>
      </c>
      <c r="FN143" s="256">
        <v>0.328263025204638</v>
      </c>
      <c r="FO143" s="256">
        <v>0.701153437438771</v>
      </c>
      <c r="FP143" s="256">
        <v>0.9</v>
      </c>
      <c r="FQ143" s="256">
        <v>0</v>
      </c>
      <c r="FR143" s="256">
        <v>0.777514013817136</v>
      </c>
      <c r="FS143" s="256">
        <v>0.339654517576727</v>
      </c>
      <c r="FT143" s="256">
        <v>0.566723933379767</v>
      </c>
      <c r="FU143" s="256">
        <v>0.489820386045772</v>
      </c>
      <c r="FV143" s="256">
        <v>0.49780596610463</v>
      </c>
      <c r="FW143" s="256">
        <v>0.9</v>
      </c>
      <c r="FX143" s="256">
        <v>0.52985362688501</v>
      </c>
      <c r="FY143" s="256">
        <v>0.450265785293066</v>
      </c>
      <c r="FZ143" s="256">
        <v>0</v>
      </c>
      <c r="GA143" s="256">
        <v>0.346453027606668</v>
      </c>
      <c r="GB143" s="256">
        <v>0.564210706677188</v>
      </c>
      <c r="GC143" s="256">
        <v>0</v>
      </c>
      <c r="GD143" s="256">
        <v>0.71469206074653</v>
      </c>
      <c r="GE143" s="256">
        <v>0.9</v>
      </c>
      <c r="GF143" s="256">
        <v>0.419319817512015</v>
      </c>
      <c r="GG143" s="256">
        <v>0.451019593189957</v>
      </c>
      <c r="GH143" s="256">
        <v>0</v>
      </c>
      <c r="GI143" s="256">
        <v>0.878766452302259</v>
      </c>
      <c r="GJ143" s="256">
        <v>0</v>
      </c>
      <c r="GK143" s="256">
        <v>0.451807624435183</v>
      </c>
      <c r="GL143" s="256">
        <v>0.9</v>
      </c>
      <c r="GM143" s="256">
        <v>0.9</v>
      </c>
      <c r="GN143" s="256">
        <v>0.567493449730147</v>
      </c>
      <c r="GO143" s="256">
        <v>0.527274610961921</v>
      </c>
      <c r="GP143" s="256">
        <v>0.557317486713072</v>
      </c>
      <c r="GQ143" s="256">
        <v>0.826908623100432</v>
      </c>
      <c r="GR143" s="58"/>
      <c r="GS143" s="58"/>
      <c r="GT143" s="58"/>
      <c r="GU143" s="58"/>
      <c r="GV143" s="58"/>
      <c r="GW143" s="58"/>
      <c r="GX143" s="461"/>
      <c r="GY143" s="461"/>
      <c r="GZ143" s="461"/>
      <c r="HA143" s="461"/>
      <c r="HB143" s="461"/>
      <c r="HC143" s="461"/>
      <c r="HD143" s="461"/>
      <c r="HE143" s="461"/>
      <c r="HF143" s="461"/>
      <c r="HG143" s="461"/>
      <c r="HH143" s="461"/>
      <c r="HI143" s="461"/>
      <c r="HJ143" s="148"/>
      <c r="HK143" s="461"/>
      <c r="HL143" s="461"/>
      <c r="HM143" s="461"/>
      <c r="HN143" s="461"/>
      <c r="HO143" s="461"/>
      <c r="HP143" s="461"/>
      <c r="HQ143" s="461"/>
      <c r="HR143" s="461"/>
      <c r="HS143" s="461"/>
      <c r="HT143" s="461"/>
      <c r="HU143" s="461"/>
      <c r="HV143" s="461"/>
      <c r="HW143" s="461"/>
      <c r="HX143" s="461"/>
      <c r="HY143" s="461"/>
      <c r="HZ143" s="461"/>
      <c r="IA143" s="461"/>
      <c r="IB143" s="148"/>
      <c r="IC143" s="148"/>
      <c r="ID143" s="148"/>
      <c r="IE143" s="148"/>
      <c r="IF143" s="148"/>
      <c r="IG143" s="148"/>
      <c r="IH143" s="54"/>
    </row>
    <row r="144" s="20" customFormat="1" ht="18.75" spans="1:242">
      <c r="A144" s="324"/>
      <c r="B144" s="357"/>
      <c r="C144" s="358" t="s">
        <v>1421</v>
      </c>
      <c r="D144" s="359">
        <f t="shared" si="30"/>
        <v>386.388466820446</v>
      </c>
      <c r="E144" s="360">
        <f>IF(SUM(DW137:DW143)=0,0,SUM(E137:E143)/SUM(DW137:DW143))*AT144*DW144</f>
        <v>31.8439278194934</v>
      </c>
      <c r="F144" s="361">
        <f t="shared" ref="F144" si="82">IF(SUM(DX137:DX143)=0,0,SUM(F137:F143)/SUM(DX137:DX143))*AU144*DX144</f>
        <v>3.7808503949821</v>
      </c>
      <c r="G144" s="361">
        <f t="shared" ref="G144" si="83">IF(SUM(DY137:DY143)=0,0,SUM(G137:G143)/SUM(DY137:DY143))*AV144*DY144</f>
        <v>0.651622560464073</v>
      </c>
      <c r="H144" s="361">
        <f t="shared" ref="H144" si="84">IF(SUM(DZ137:DZ143)=0,0,SUM(H137:H143)/SUM(DZ137:DZ143))*AW144*DZ144</f>
        <v>2.33067882603952</v>
      </c>
      <c r="I144" s="361">
        <f t="shared" ref="I144" si="85">IF(SUM(EA137:EA143)=0,0,SUM(I137:I143)/SUM(EA137:EA143))*AX144*EA144</f>
        <v>0</v>
      </c>
      <c r="J144" s="361">
        <f t="shared" ref="J144" si="86">IF(SUM(EB137:EB143)=0,0,SUM(J137:J143)/SUM(EB137:EB143))*AY144*EB144</f>
        <v>6.49739425691267</v>
      </c>
      <c r="K144" s="361">
        <f t="shared" ref="K144" si="87">IF(SUM(EC137:EC143)=0,0,SUM(K137:K143)/SUM(EC137:EC143))*AZ144*EC144</f>
        <v>30.318214778617</v>
      </c>
      <c r="L144" s="361">
        <f t="shared" ref="L144" si="88">IF(SUM(ED137:ED143)=0,0,SUM(L137:L143)/SUM(ED137:ED143))*BA144*ED144</f>
        <v>0.916839021913733</v>
      </c>
      <c r="M144" s="361">
        <f t="shared" ref="M144" si="89">IF(SUM(EE137:EE143)=0,0,SUM(M137:M143)/SUM(EE137:EE143))*BB144*EE144</f>
        <v>0.392479976975745</v>
      </c>
      <c r="N144" s="361">
        <f t="shared" ref="N144:O144" si="90">IF(SUM(EF137:EF143)=0,0,SUM(N137:N143)/SUM(EF137:EF143))*BC144*EF144</f>
        <v>0.0625281563722175</v>
      </c>
      <c r="O144" s="361">
        <f t="shared" si="90"/>
        <v>36.9679962448785</v>
      </c>
      <c r="P144" s="361">
        <f t="shared" ref="P144" si="91">IF(SUM(EH137:EH143)=0,0,SUM(P137:P143)/SUM(EH137:EH143))*BE144*EH144</f>
        <v>116.046824613848</v>
      </c>
      <c r="Q144" s="361">
        <f t="shared" ref="Q144" si="92">IF(SUM(EI137:EI143)=0,0,SUM(Q137:Q143)/SUM(EI137:EI143))*BF144*EI144</f>
        <v>54.2234625346688</v>
      </c>
      <c r="R144" s="361">
        <f t="shared" ref="R144" si="93">IF(SUM(EJ137:EJ143)=0,0,SUM(R137:R143)/SUM(EJ137:EJ143))*BG144*EJ144</f>
        <v>0</v>
      </c>
      <c r="S144" s="361">
        <f t="shared" ref="S144" si="94">IF(SUM(EK137:EK143)=0,0,SUM(S137:S143)/SUM(EK137:EK143))*BH144*EK144</f>
        <v>1.18101486910217</v>
      </c>
      <c r="T144" s="361">
        <f t="shared" ref="T144" si="95">IF(SUM(EL137:EL143)=0,0,SUM(T137:T143)/SUM(EL137:EL143))*BI144*EL144</f>
        <v>0.089725645672076</v>
      </c>
      <c r="U144" s="361">
        <f t="shared" ref="U144" si="96">IF(SUM(EM137:EM143)=0,0,SUM(U137:U143)/SUM(EM137:EM143))*BJ144*EM144</f>
        <v>0</v>
      </c>
      <c r="V144" s="361">
        <f t="shared" ref="V144" si="97">IF(SUM(EN137:EN143)=0,0,SUM(V137:V143)/SUM(EN137:EN143))*BK144*EN144</f>
        <v>1.64341778342982</v>
      </c>
      <c r="W144" s="361">
        <f t="shared" ref="W144" si="98">IF(SUM(EO137:EO143)=0,0,SUM(W137:W143)/SUM(EO137:EO143))*BL144*EO144</f>
        <v>0</v>
      </c>
      <c r="X144" s="361">
        <f t="shared" ref="X144" si="99">IF(SUM(EP137:EP143)=0,0,SUM(X137:X143)/SUM(EP137:EP143))*BM144*EP144</f>
        <v>0</v>
      </c>
      <c r="Y144" s="361">
        <f t="shared" ref="Y144" si="100">IF(SUM(EQ137:EQ143)=0,0,SUM(Y137:Y143)/SUM(EQ137:EQ143))*BN144*EQ144</f>
        <v>0.0630599483395662</v>
      </c>
      <c r="Z144" s="361">
        <f t="shared" ref="Z144" si="101">IF(SUM(ER137:ER143)=0,0,SUM(Z137:Z143)/SUM(ER137:ER143))*BO144*ER144</f>
        <v>0</v>
      </c>
      <c r="AA144" s="361">
        <f t="shared" ref="AA144" si="102">IF(SUM(ES137:ES143)=0,0,SUM(AA137:AA143)/SUM(ES137:ES143))*BP144*ES144</f>
        <v>0.152088816355239</v>
      </c>
      <c r="AB144" s="361">
        <f t="shared" ref="AB144" si="103">IF(SUM(ET137:ET143)=0,0,SUM(AB137:AB143)/SUM(ET137:ET143))*BQ144*ET144</f>
        <v>0</v>
      </c>
      <c r="AC144" s="361">
        <f t="shared" ref="AC144" si="104">IF(SUM(EU137:EU143)=0,0,SUM(AC137:AC143)/SUM(EU137:EU143))*BR144*EU144</f>
        <v>25.8335695868383</v>
      </c>
      <c r="AD144" s="361">
        <f t="shared" ref="AD144" si="105">IF(SUM(EV137:EV143)=0,0,SUM(AD137:AD143)/SUM(EV137:EV143))*BS144*EV144</f>
        <v>4.48591185104767</v>
      </c>
      <c r="AE144" s="361">
        <f t="shared" ref="AE144" si="106">IF(SUM(EW137:EW143)=0,0,SUM(AE137:AE143)/SUM(EW137:EW143))*BT144*EW144</f>
        <v>0.0867556910608663</v>
      </c>
      <c r="AF144" s="361">
        <f t="shared" ref="AF144" si="107">IF(SUM(EX137:EX143)=0,0,SUM(AF137:AF143)/SUM(EX137:EX143))*BU144*EX144</f>
        <v>50.5498835894797</v>
      </c>
      <c r="AG144" s="361">
        <f t="shared" ref="AG144" si="108">IF(SUM(EY137:EY143)=0,0,SUM(AG137:AG143)/SUM(EY137:EY143))*BV144*EY144</f>
        <v>1.50132760285138</v>
      </c>
      <c r="AH144" s="361">
        <f t="shared" ref="AH144:AI144" si="109">IF(SUM(EZ137:EZ143)=0,0,SUM(AH137:AH143)/SUM(EZ137:EZ143))*BW144*EZ144</f>
        <v>1.10014112119471</v>
      </c>
      <c r="AI144" s="361">
        <f t="shared" si="109"/>
        <v>15.6687511299081</v>
      </c>
      <c r="AJ144" s="369"/>
      <c r="AK144" s="369"/>
      <c r="AL144" s="369"/>
      <c r="AM144" s="369"/>
      <c r="AN144" s="369"/>
      <c r="AO144" s="385"/>
      <c r="AQ144"/>
      <c r="AR144" s="357"/>
      <c r="AS144" s="386" t="s">
        <v>1421</v>
      </c>
      <c r="AT144" s="507">
        <f>AT128</f>
        <v>1.43020392633994</v>
      </c>
      <c r="AU144" s="508">
        <f t="shared" ref="AU144:BX144" si="110">AU128</f>
        <v>1.17318474188608</v>
      </c>
      <c r="AV144" s="508">
        <f t="shared" si="110"/>
        <v>1.16063560656308</v>
      </c>
      <c r="AW144" s="508">
        <f t="shared" si="110"/>
        <v>0.958689162967253</v>
      </c>
      <c r="AX144" s="508">
        <f t="shared" si="110"/>
        <v>1</v>
      </c>
      <c r="AY144" s="508">
        <f t="shared" si="110"/>
        <v>0.827341334134247</v>
      </c>
      <c r="AZ144" s="508">
        <f t="shared" si="110"/>
        <v>1</v>
      </c>
      <c r="BA144" s="508">
        <f t="shared" si="110"/>
        <v>0.864713616513635</v>
      </c>
      <c r="BB144" s="508">
        <f t="shared" si="110"/>
        <v>0.852378649690463</v>
      </c>
      <c r="BC144" s="508">
        <f t="shared" si="110"/>
        <v>1</v>
      </c>
      <c r="BD144" s="388">
        <v>1.22</v>
      </c>
      <c r="BE144" s="508">
        <f t="shared" si="110"/>
        <v>1.08812672277054</v>
      </c>
      <c r="BF144" s="508">
        <f t="shared" si="110"/>
        <v>1.14619917758887</v>
      </c>
      <c r="BG144" s="508">
        <f t="shared" si="110"/>
        <v>1</v>
      </c>
      <c r="BH144" s="508">
        <f t="shared" si="110"/>
        <v>0.963881815095277</v>
      </c>
      <c r="BI144" s="508">
        <f t="shared" si="110"/>
        <v>0.97705286839145</v>
      </c>
      <c r="BJ144" s="508">
        <f t="shared" si="110"/>
        <v>1</v>
      </c>
      <c r="BK144" s="508">
        <f t="shared" si="110"/>
        <v>0.907205081173905</v>
      </c>
      <c r="BL144" s="508">
        <f t="shared" si="110"/>
        <v>1.2</v>
      </c>
      <c r="BM144" s="508">
        <f t="shared" si="110"/>
        <v>1</v>
      </c>
      <c r="BN144" s="508">
        <f t="shared" si="110"/>
        <v>0.89557650471356</v>
      </c>
      <c r="BO144" s="508">
        <f t="shared" si="110"/>
        <v>1</v>
      </c>
      <c r="BP144" s="508">
        <f t="shared" si="110"/>
        <v>0.861646433658921</v>
      </c>
      <c r="BQ144" s="508">
        <f t="shared" si="110"/>
        <v>1</v>
      </c>
      <c r="BR144" s="508">
        <f t="shared" si="110"/>
        <v>1.27438237411157</v>
      </c>
      <c r="BS144" s="508">
        <f t="shared" si="110"/>
        <v>0.812662811573171</v>
      </c>
      <c r="BT144" s="508">
        <f t="shared" si="110"/>
        <v>0.512964155438302</v>
      </c>
      <c r="BU144" s="508">
        <f t="shared" si="110"/>
        <v>1.05701827485503</v>
      </c>
      <c r="BV144" s="508">
        <f t="shared" si="110"/>
        <v>0.734804351141325</v>
      </c>
      <c r="BW144" s="508">
        <f t="shared" si="110"/>
        <v>33.8046416169164</v>
      </c>
      <c r="BX144" s="508">
        <f t="shared" si="110"/>
        <v>1</v>
      </c>
      <c r="BY144" s="392"/>
      <c r="BZ144" s="392"/>
      <c r="CA144" s="392"/>
      <c r="CB144" s="392"/>
      <c r="CC144" s="392"/>
      <c r="CD144" s="407"/>
      <c r="CE144"/>
      <c r="CF144" s="357"/>
      <c r="CG144" s="357"/>
      <c r="CH144" s="408"/>
      <c r="CI144" s="409"/>
      <c r="CJ144" s="409"/>
      <c r="CK144" s="409"/>
      <c r="CL144" s="409"/>
      <c r="CM144" s="409"/>
      <c r="CN144" s="409"/>
      <c r="CO144" s="409"/>
      <c r="CP144" s="409"/>
      <c r="CQ144" s="409"/>
      <c r="CR144" s="409"/>
      <c r="CS144" s="409"/>
      <c r="CT144" s="409"/>
      <c r="CU144" s="409"/>
      <c r="CV144" s="409"/>
      <c r="CW144" s="409"/>
      <c r="CX144" s="409"/>
      <c r="CY144" s="409"/>
      <c r="CZ144" s="409"/>
      <c r="DA144" s="409"/>
      <c r="DB144" s="409"/>
      <c r="DC144" s="409"/>
      <c r="DD144" s="409"/>
      <c r="DE144" s="409"/>
      <c r="DF144" s="409"/>
      <c r="DG144" s="409"/>
      <c r="DH144" s="409"/>
      <c r="DI144" s="409"/>
      <c r="DJ144" s="409"/>
      <c r="DK144" s="409"/>
      <c r="DL144" s="409"/>
      <c r="DM144" s="409"/>
      <c r="DN144" s="409"/>
      <c r="DO144" s="409"/>
      <c r="DP144" s="409"/>
      <c r="DQ144" s="409"/>
      <c r="DR144" s="432"/>
      <c r="DS144"/>
      <c r="DT144" s="357"/>
      <c r="DU144" s="433" t="s">
        <v>1421</v>
      </c>
      <c r="DV144" s="553">
        <f t="shared" si="79"/>
        <v>351.99417552721</v>
      </c>
      <c r="DW144" s="435">
        <v>19.3128632072127</v>
      </c>
      <c r="DX144" s="369">
        <v>2.12249342233524</v>
      </c>
      <c r="DY144" s="369">
        <v>0.89398516950656</v>
      </c>
      <c r="DZ144" s="369">
        <v>4.20330139333487</v>
      </c>
      <c r="EA144" s="369">
        <v>0</v>
      </c>
      <c r="EB144" s="369">
        <v>7.09855271741092</v>
      </c>
      <c r="EC144" s="369">
        <v>31.2684085796415</v>
      </c>
      <c r="ED144" s="369">
        <v>1.26671541889938</v>
      </c>
      <c r="EE144" s="369">
        <v>0.19106968501</v>
      </c>
      <c r="EF144" s="369">
        <v>0.0537051649822727</v>
      </c>
      <c r="EG144" s="369">
        <v>39.5263875047072</v>
      </c>
      <c r="EH144" s="369">
        <v>106.162233730164</v>
      </c>
      <c r="EI144" s="369">
        <v>48.2782007507736</v>
      </c>
      <c r="EJ144" s="369">
        <v>0</v>
      </c>
      <c r="EK144" s="369">
        <v>1.07106772621004</v>
      </c>
      <c r="EL144" s="369">
        <v>0.358579905392033</v>
      </c>
      <c r="EM144" s="369">
        <v>0</v>
      </c>
      <c r="EN144" s="369">
        <v>1.62385826099012</v>
      </c>
      <c r="EO144" s="369">
        <v>0</v>
      </c>
      <c r="EP144" s="369">
        <v>0</v>
      </c>
      <c r="EQ144" s="369">
        <v>0.0396287981479034</v>
      </c>
      <c r="ER144" s="369">
        <v>0</v>
      </c>
      <c r="ES144" s="369">
        <v>0.223216960319215</v>
      </c>
      <c r="ET144" s="369">
        <v>0</v>
      </c>
      <c r="EU144" s="369">
        <v>21.151569386529</v>
      </c>
      <c r="EV144" s="369">
        <v>5.15227182844937</v>
      </c>
      <c r="EW144" s="369">
        <v>0.184180926571172</v>
      </c>
      <c r="EX144" s="369">
        <v>38.6252603192631</v>
      </c>
      <c r="EY144" s="369">
        <v>4.30376081114584</v>
      </c>
      <c r="EZ144" s="369">
        <v>0.020263906296512</v>
      </c>
      <c r="FA144" s="369">
        <v>18.8625999539177</v>
      </c>
      <c r="FB144" s="447"/>
      <c r="FC144" s="447"/>
      <c r="FD144" s="447"/>
      <c r="FE144" s="447"/>
      <c r="FF144" s="447"/>
      <c r="FG144" s="456"/>
      <c r="FH144"/>
      <c r="FI144" s="58"/>
      <c r="FJ144" t="s">
        <v>1385</v>
      </c>
      <c r="FK144" t="s">
        <v>1386</v>
      </c>
      <c r="FL144" t="s">
        <v>1405</v>
      </c>
      <c r="FM144" s="459">
        <f>FM$122</f>
        <v>3.18854020141175</v>
      </c>
      <c r="FN144" s="459">
        <f t="shared" ref="FN144:GQ144" si="111">FN$122</f>
        <v>3.22673589313238</v>
      </c>
      <c r="FO144" s="459">
        <f t="shared" si="111"/>
        <v>3.04197141750537</v>
      </c>
      <c r="FP144" s="459">
        <f t="shared" si="111"/>
        <v>3.45538539229086</v>
      </c>
      <c r="FQ144" s="459">
        <f t="shared" si="111"/>
        <v>0</v>
      </c>
      <c r="FR144" s="459">
        <f t="shared" si="111"/>
        <v>1.75671007428112</v>
      </c>
      <c r="FS144" s="459">
        <f t="shared" si="111"/>
        <v>3.48112380343371</v>
      </c>
      <c r="FT144" s="459">
        <f t="shared" si="111"/>
        <v>2.79005005404381</v>
      </c>
      <c r="FU144" s="459">
        <f t="shared" si="111"/>
        <v>4.10052733264131</v>
      </c>
      <c r="FV144" s="459">
        <f t="shared" si="111"/>
        <v>2.47517730496454</v>
      </c>
      <c r="FW144" s="459">
        <f t="shared" si="111"/>
        <v>1.32025394305163</v>
      </c>
      <c r="FX144" s="459">
        <f t="shared" si="111"/>
        <v>4.29142657468629</v>
      </c>
      <c r="FY144" s="459">
        <f t="shared" si="111"/>
        <v>4.31937784850176</v>
      </c>
      <c r="FZ144" s="459">
        <f t="shared" si="111"/>
        <v>0</v>
      </c>
      <c r="GA144" s="459">
        <f t="shared" si="111"/>
        <v>6.11588687996344</v>
      </c>
      <c r="GB144" s="459">
        <f t="shared" si="111"/>
        <v>2.40398769668493</v>
      </c>
      <c r="GC144" s="459">
        <f t="shared" si="111"/>
        <v>0</v>
      </c>
      <c r="GD144" s="459">
        <f t="shared" si="111"/>
        <v>2.1465856114093</v>
      </c>
      <c r="GE144" s="459">
        <f t="shared" si="111"/>
        <v>13.4126984126984</v>
      </c>
      <c r="GF144" s="459">
        <f t="shared" si="111"/>
        <v>2.00309491059147</v>
      </c>
      <c r="GG144" s="459">
        <f t="shared" si="111"/>
        <v>4.71014492753623</v>
      </c>
      <c r="GH144" s="459">
        <f t="shared" si="111"/>
        <v>0</v>
      </c>
      <c r="GI144" s="459">
        <f t="shared" si="111"/>
        <v>3.20818240206896</v>
      </c>
      <c r="GJ144" s="459">
        <f t="shared" si="111"/>
        <v>0</v>
      </c>
      <c r="GK144" s="459">
        <f t="shared" si="111"/>
        <v>6.08280300424263</v>
      </c>
      <c r="GL144" s="459">
        <f t="shared" si="111"/>
        <v>2.24778035383957</v>
      </c>
      <c r="GM144" s="459">
        <f t="shared" si="111"/>
        <v>2.76468115942029</v>
      </c>
      <c r="GN144" s="459">
        <f t="shared" si="111"/>
        <v>4.00005110906675</v>
      </c>
      <c r="GO144" s="459">
        <f t="shared" si="111"/>
        <v>7.52119305342273</v>
      </c>
      <c r="GP144" s="459">
        <f t="shared" si="111"/>
        <v>0.298924731182796</v>
      </c>
      <c r="GQ144" s="459">
        <f t="shared" si="111"/>
        <v>1.22873917487521</v>
      </c>
      <c r="GR144" s="58"/>
      <c r="GS144" s="58"/>
      <c r="GT144" s="58"/>
      <c r="GU144" s="58"/>
      <c r="GV144" s="58"/>
      <c r="GW144" s="58"/>
      <c r="GX144" s="461"/>
      <c r="GY144" s="461"/>
      <c r="GZ144" s="461"/>
      <c r="HA144" s="461"/>
      <c r="HB144" s="461"/>
      <c r="HC144" s="461"/>
      <c r="HD144" s="461"/>
      <c r="HE144" s="461"/>
      <c r="HF144" s="461"/>
      <c r="HG144" s="461"/>
      <c r="HH144" s="461"/>
      <c r="HI144" s="461"/>
      <c r="HJ144" s="461"/>
      <c r="HK144" s="461"/>
      <c r="HL144" s="461"/>
      <c r="HM144" s="461"/>
      <c r="HN144" s="461"/>
      <c r="HO144" s="461"/>
      <c r="HP144" s="461"/>
      <c r="HQ144" s="461"/>
      <c r="HR144" s="461"/>
      <c r="HS144" s="461"/>
      <c r="HT144" s="461"/>
      <c r="HU144" s="461"/>
      <c r="HV144" s="461"/>
      <c r="HW144" s="461"/>
      <c r="HX144" s="461"/>
      <c r="HY144" s="461"/>
      <c r="HZ144" s="461"/>
      <c r="IA144" s="461"/>
      <c r="IB144" s="148"/>
      <c r="IC144" s="148"/>
      <c r="ID144" s="148"/>
      <c r="IE144" s="148"/>
      <c r="IF144" s="148"/>
      <c r="IG144" s="148"/>
      <c r="IH144" s="54"/>
    </row>
    <row r="145" s="20" customFormat="1" ht="18" spans="1:242">
      <c r="A145" s="324"/>
      <c r="B145" s="343" t="s">
        <v>309</v>
      </c>
      <c r="C145" s="344" t="s">
        <v>1416</v>
      </c>
      <c r="D145" s="350">
        <f t="shared" si="30"/>
        <v>39.127251701672</v>
      </c>
      <c r="E145" s="346">
        <f t="shared" ref="E145:AI145" si="112">DW145*CH145*AT145</f>
        <v>0</v>
      </c>
      <c r="F145" s="347">
        <f t="shared" si="112"/>
        <v>0</v>
      </c>
      <c r="G145" s="347">
        <f t="shared" si="112"/>
        <v>0.492254966460747</v>
      </c>
      <c r="H145" s="347">
        <f t="shared" si="112"/>
        <v>0</v>
      </c>
      <c r="I145" s="347">
        <f t="shared" si="112"/>
        <v>0</v>
      </c>
      <c r="J145" s="347">
        <f t="shared" si="112"/>
        <v>0</v>
      </c>
      <c r="K145" s="347">
        <f t="shared" si="112"/>
        <v>0</v>
      </c>
      <c r="L145" s="347">
        <f t="shared" si="112"/>
        <v>0</v>
      </c>
      <c r="M145" s="347">
        <f t="shared" si="112"/>
        <v>0.026904</v>
      </c>
      <c r="N145" s="347">
        <f t="shared" si="112"/>
        <v>0</v>
      </c>
      <c r="O145" s="347">
        <f t="shared" si="112"/>
        <v>0</v>
      </c>
      <c r="P145" s="347">
        <f t="shared" si="112"/>
        <v>1.36086200378072</v>
      </c>
      <c r="Q145" s="347">
        <f t="shared" si="112"/>
        <v>0</v>
      </c>
      <c r="R145" s="347">
        <f t="shared" si="112"/>
        <v>0</v>
      </c>
      <c r="S145" s="347">
        <f t="shared" si="112"/>
        <v>0</v>
      </c>
      <c r="T145" s="347">
        <f t="shared" si="112"/>
        <v>0.256418233661012</v>
      </c>
      <c r="U145" s="347">
        <f t="shared" si="112"/>
        <v>0</v>
      </c>
      <c r="V145" s="347">
        <f t="shared" si="112"/>
        <v>0</v>
      </c>
      <c r="W145" s="347">
        <f t="shared" si="112"/>
        <v>0</v>
      </c>
      <c r="X145" s="347">
        <f t="shared" si="112"/>
        <v>0</v>
      </c>
      <c r="Y145" s="347">
        <f t="shared" si="112"/>
        <v>0</v>
      </c>
      <c r="Z145" s="347">
        <f t="shared" si="112"/>
        <v>0</v>
      </c>
      <c r="AA145" s="347">
        <f t="shared" si="112"/>
        <v>0</v>
      </c>
      <c r="AB145" s="347">
        <f t="shared" si="112"/>
        <v>0</v>
      </c>
      <c r="AC145" s="347">
        <f t="shared" si="112"/>
        <v>36.9908124977695</v>
      </c>
      <c r="AD145" s="347">
        <f t="shared" si="112"/>
        <v>0</v>
      </c>
      <c r="AE145" s="347">
        <f t="shared" si="112"/>
        <v>0</v>
      </c>
      <c r="AF145" s="347">
        <f t="shared" si="112"/>
        <v>0</v>
      </c>
      <c r="AG145" s="347">
        <f t="shared" si="112"/>
        <v>0</v>
      </c>
      <c r="AH145" s="347">
        <f t="shared" si="112"/>
        <v>0</v>
      </c>
      <c r="AI145" s="347">
        <f t="shared" si="112"/>
        <v>0</v>
      </c>
      <c r="AJ145" s="366"/>
      <c r="AK145" s="366"/>
      <c r="AL145" s="366"/>
      <c r="AM145" s="366"/>
      <c r="AN145" s="366"/>
      <c r="AO145" s="376"/>
      <c r="AQ145"/>
      <c r="AR145" s="343" t="s">
        <v>309</v>
      </c>
      <c r="AS145" s="377" t="s">
        <v>1416</v>
      </c>
      <c r="AT145" s="509">
        <v>1</v>
      </c>
      <c r="AU145" s="391">
        <v>1</v>
      </c>
      <c r="AV145" s="391">
        <v>1</v>
      </c>
      <c r="AW145" s="391">
        <v>1</v>
      </c>
      <c r="AX145" s="391">
        <v>1</v>
      </c>
      <c r="AY145" s="391">
        <v>1</v>
      </c>
      <c r="AZ145" s="391">
        <v>1</v>
      </c>
      <c r="BA145" s="391">
        <v>1</v>
      </c>
      <c r="BB145" s="534">
        <v>0.152</v>
      </c>
      <c r="BC145" s="391">
        <v>1</v>
      </c>
      <c r="BD145" s="391">
        <v>1</v>
      </c>
      <c r="BE145" s="391">
        <v>1</v>
      </c>
      <c r="BF145" s="391">
        <v>1</v>
      </c>
      <c r="BG145" s="391">
        <v>1</v>
      </c>
      <c r="BH145" s="391">
        <v>1</v>
      </c>
      <c r="BI145" s="391">
        <v>1</v>
      </c>
      <c r="BJ145" s="391">
        <v>1</v>
      </c>
      <c r="BK145" s="391">
        <v>1</v>
      </c>
      <c r="BL145" s="391">
        <v>1</v>
      </c>
      <c r="BM145" s="391">
        <v>1</v>
      </c>
      <c r="BN145" s="391">
        <v>1</v>
      </c>
      <c r="BO145" s="391">
        <v>1</v>
      </c>
      <c r="BP145" s="391">
        <v>1</v>
      </c>
      <c r="BQ145" s="391">
        <v>1</v>
      </c>
      <c r="BR145" s="391">
        <v>1</v>
      </c>
      <c r="BS145" s="391">
        <v>1</v>
      </c>
      <c r="BT145" s="391">
        <v>1</v>
      </c>
      <c r="BU145" s="391">
        <v>1</v>
      </c>
      <c r="BV145" s="391">
        <v>1</v>
      </c>
      <c r="BW145" s="391">
        <v>1</v>
      </c>
      <c r="BX145" s="391">
        <v>1</v>
      </c>
      <c r="BY145" s="391"/>
      <c r="BZ145" s="391"/>
      <c r="CA145" s="391"/>
      <c r="CB145" s="391"/>
      <c r="CC145" s="391"/>
      <c r="CD145" s="396"/>
      <c r="CE145"/>
      <c r="CF145" s="343" t="s">
        <v>309</v>
      </c>
      <c r="CG145" s="397" t="s">
        <v>1416</v>
      </c>
      <c r="CH145" s="538">
        <f>IF(SUM('Aggregated Balance-IND_2005'!G432:G433)=0,0,SUM('Aggregated Balance-IND_2010'!G432:G433)/SUM('Aggregated Balance-IND_2005'!G432:G433))</f>
        <v>0</v>
      </c>
      <c r="CI145" s="399">
        <f>IF(SUM('Aggregated Balance-IND_2005'!H432:H433)=0,0,SUM('Aggregated Balance-IND_2010'!H432:H433)/SUM('Aggregated Balance-IND_2005'!H432:H433))</f>
        <v>1.0381679389313</v>
      </c>
      <c r="CJ145" s="399">
        <f>IF(SUM('Aggregated Balance-IND_2005'!I432:I433)=0,0,SUM('Aggregated Balance-IND_2010'!I432:I433)/SUM('Aggregated Balance-IND_2005'!I432:I433))</f>
        <v>0.18875047187618</v>
      </c>
      <c r="CK145" s="410">
        <v>1</v>
      </c>
      <c r="CL145" s="399">
        <f>IF(SUM('Aggregated Balance-IND_2005'!K432:K433)=0,0,SUM('Aggregated Balance-IND_2010'!K432:K433)/SUM('Aggregated Balance-IND_2005'!K432:K433))</f>
        <v>0</v>
      </c>
      <c r="CM145" s="399">
        <f>IF(SUM('Aggregated Balance-IND_2005'!L432:L433)=0,0,SUM('Aggregated Balance-IND_2010'!L432:L433)/SUM('Aggregated Balance-IND_2005'!L432:L433))</f>
        <v>0.451186440677966</v>
      </c>
      <c r="CN145" s="399">
        <f>IF(SUM('Aggregated Balance-IND_2005'!M432:M433)=0,0,SUM('Aggregated Balance-IND_2010'!M432:M433)/SUM('Aggregated Balance-IND_2005'!M432:M433))</f>
        <v>0.679931253305129</v>
      </c>
      <c r="CO145" s="399">
        <f>IF(SUM('Aggregated Balance-IND_2005'!N432:N433)=0,0,SUM('Aggregated Balance-IND_2010'!N432:N433)/SUM('Aggregated Balance-IND_2005'!N432:N433))</f>
        <v>0.958656330749354</v>
      </c>
      <c r="CP145" s="399">
        <f>IF(SUM('Aggregated Balance-IND_2005'!O432:O433)=0,0,SUM('Aggregated Balance-IND_2010'!O432:O433)/SUM('Aggregated Balance-IND_2005'!O432:O433))</f>
        <v>0.3</v>
      </c>
      <c r="CQ145" s="399">
        <f>IF(SUM('Aggregated Balance-IND_2005'!P432:P433)=0,0,SUM('Aggregated Balance-IND_2010'!P432:P433)/SUM('Aggregated Balance-IND_2005'!P432:P433))</f>
        <v>0</v>
      </c>
      <c r="CR145" s="399">
        <f>IF(SUM('Aggregated Balance-IND_2005'!Q432:Q433)=0,0,SUM('Aggregated Balance-IND_2010'!Q432:Q433)/SUM('Aggregated Balance-IND_2005'!Q432:Q433))</f>
        <v>0</v>
      </c>
      <c r="CS145" s="399">
        <f>IF(SUM('Aggregated Balance-IND_2005'!R432:R433)=0,0,SUM('Aggregated Balance-IND_2010'!R432:R433)/SUM('Aggregated Balance-IND_2005'!R432:R433))</f>
        <v>3.17958412098299</v>
      </c>
      <c r="CT145" s="399">
        <f>IF(SUM('Aggregated Balance-IND_2005'!S432:S433)=0,0,SUM('Aggregated Balance-IND_2010'!S432:S433)/SUM('Aggregated Balance-IND_2005'!S432:S433))</f>
        <v>0.743215837759536</v>
      </c>
      <c r="CU145" s="399">
        <f>IF(SUM('Aggregated Balance-IND_2005'!T432:T433)=0,0,SUM('Aggregated Balance-IND_2010'!T432:T433)/SUM('Aggregated Balance-IND_2005'!T432:T433))</f>
        <v>0.769005847953216</v>
      </c>
      <c r="CV145" s="399">
        <f>IF(SUM('Aggregated Balance-IND_2005'!U432:U433)=0,0,SUM('Aggregated Balance-IND_2010'!U432:U433)/SUM('Aggregated Balance-IND_2005'!U432:U433))</f>
        <v>1.31147540983607</v>
      </c>
      <c r="CW145" s="399">
        <f>IF(SUM('Aggregated Balance-IND_2005'!V432:V433)=0,0,SUM('Aggregated Balance-IND_2010'!V432:V433)/SUM('Aggregated Balance-IND_2005'!V432:V433))</f>
        <v>0.25752380952381</v>
      </c>
      <c r="CX145" s="399">
        <f>IF(SUM('Aggregated Balance-IND_2005'!W432:W433)=0,0,SUM('Aggregated Balance-IND_2010'!W432:W433)/SUM('Aggregated Balance-IND_2005'!W432:W433))</f>
        <v>0</v>
      </c>
      <c r="CY145" s="399">
        <f>IF(SUM('Aggregated Balance-IND_2005'!X432:X433)=0,0,SUM('Aggregated Balance-IND_2010'!X432:X433)/SUM('Aggregated Balance-IND_2005'!X432:X433))</f>
        <v>0.5</v>
      </c>
      <c r="CZ145" s="399">
        <f>IF(SUM('Aggregated Balance-IND_2005'!Y432:Y433)=0,0,SUM('Aggregated Balance-IND_2010'!Y432:Y433)/SUM('Aggregated Balance-IND_2005'!Y432:Y433))</f>
        <v>0.353333333333333</v>
      </c>
      <c r="DA145" s="399">
        <f>IF(SUM('Aggregated Balance-IND_2005'!Z432:Z433)=0,0,SUM('Aggregated Balance-IND_2010'!Z432:Z433)/SUM('Aggregated Balance-IND_2005'!Z432:Z433))</f>
        <v>0</v>
      </c>
      <c r="DB145" s="399">
        <f>IF(SUM('Aggregated Balance-IND_2005'!AA432:AA433)=0,0,SUM('Aggregated Balance-IND_2010'!AA432:AA433)/SUM('Aggregated Balance-IND_2005'!AA432:AA433))</f>
        <v>0.421052631578947</v>
      </c>
      <c r="DC145" s="399">
        <f>IF(SUM('Aggregated Balance-IND_2005'!AB432:AB433)=0,0,SUM('Aggregated Balance-IND_2010'!AB432:AB433)/SUM('Aggregated Balance-IND_2005'!AB432:AB433))</f>
        <v>0</v>
      </c>
      <c r="DD145" s="399">
        <f>IF(SUM('Aggregated Balance-IND_2005'!AC432:AC433)=0,0,SUM('Aggregated Balance-IND_2010'!AC432:AC433)/SUM('Aggregated Balance-IND_2005'!AC432:AC433))</f>
        <v>1.67586206896552</v>
      </c>
      <c r="DE145" s="399">
        <f>IF(SUM('Aggregated Balance-IND_2005'!AD432:AD433)=0,0,SUM('Aggregated Balance-IND_2010'!AD432:AD433)/SUM('Aggregated Balance-IND_2005'!AD432:AD433))</f>
        <v>0</v>
      </c>
      <c r="DF145" s="399">
        <f>IF(SUM('Aggregated Balance-IND_2005'!AE432:AE433)=0,0,SUM('Aggregated Balance-IND_2010'!AE432:AE433)/SUM('Aggregated Balance-IND_2005'!AE432:AE433))</f>
        <v>0.666393062346098</v>
      </c>
      <c r="DG145" s="399">
        <f>IF(SUM('Aggregated Balance-IND_2005'!AF432:AF433)=0,0,SUM('Aggregated Balance-IND_2010'!AF432:AF433)/SUM('Aggregated Balance-IND_2005'!AF432:AF433))</f>
        <v>0</v>
      </c>
      <c r="DH145" s="399">
        <f>IF(SUM('Aggregated Balance-IND_2005'!AG432:AG433)=0,0,SUM('Aggregated Balance-IND_2010'!AG432:AG433)/SUM('Aggregated Balance-IND_2005'!AG432:AG433))</f>
        <v>1</v>
      </c>
      <c r="DI145" s="399">
        <f>IF(SUM('Aggregated Balance-IND_2005'!AH432:AH433)=0,0,SUM('Aggregated Balance-IND_2010'!AH432:AH433)/SUM('Aggregated Balance-IND_2005'!AH432:AH433))</f>
        <v>0.989152741131633</v>
      </c>
      <c r="DJ145" s="399">
        <f>IF(SUM('Aggregated Balance-IND_2005'!AI432:AI433)=0,0,SUM('Aggregated Balance-IND_2010'!AI432:AI433)/SUM('Aggregated Balance-IND_2005'!AI432:AI433))</f>
        <v>0</v>
      </c>
      <c r="DK145" s="399">
        <f>IF(SUM('Aggregated Balance-IND_2005'!AJ432:AJ433)=0,0,SUM('Aggregated Balance-IND_2010'!AJ432:AJ433)/SUM('Aggregated Balance-IND_2005'!AJ432:AJ433))</f>
        <v>0.0327380952380952</v>
      </c>
      <c r="DL145" s="399">
        <f>IF(SUM('Aggregated Balance-IND_2005'!AK432:AK433)=0,0,SUM('Aggregated Balance-IND_2010'!AK432:AK433)/SUM('Aggregated Balance-IND_2005'!AK432:AK433))</f>
        <v>1.10132359653126</v>
      </c>
      <c r="DM145" s="399">
        <f>IF(SUM('Aggregated Balance-IND_2005'!AL432:AL433)=0,0,SUM('Aggregated Balance-IND_2010'!AL432:AL433)/SUM('Aggregated Balance-IND_2005'!AL432:AL433))</f>
        <v>0</v>
      </c>
      <c r="DN145" s="399">
        <f>IF(SUM('Aggregated Balance-IND_2005'!AM432:AM433)=0,0,SUM('Aggregated Balance-IND_2010'!AM432:AM433)/SUM('Aggregated Balance-IND_2005'!AM432:AM433))</f>
        <v>0</v>
      </c>
      <c r="DO145" s="399">
        <f>IF(SUM('Aggregated Balance-IND_2005'!AN432:AN433)=0,0,SUM('Aggregated Balance-IND_2010'!AN432:AN433)/SUM('Aggregated Balance-IND_2005'!AN432:AN433))</f>
        <v>0</v>
      </c>
      <c r="DP145" s="399">
        <f>IF(SUM('Aggregated Balance-IND_2005'!AO432:AO433)=0,0,SUM('Aggregated Balance-IND_2010'!AO432:AO433)/SUM('Aggregated Balance-IND_2005'!AO432:AO433))</f>
        <v>0.0365853658536585</v>
      </c>
      <c r="DQ145" s="399">
        <f>IF(SUM('Aggregated Balance-IND_2005'!AP432:AP433)=0,0,SUM('Aggregated Balance-IND_2010'!AP432:AP433)/SUM('Aggregated Balance-IND_2005'!AP432:AP433))</f>
        <v>0</v>
      </c>
      <c r="DR145" s="418">
        <f>IF(SUM('Aggregated Balance-IND_2005'!AQ432:AQ433)=0,0,SUM('Aggregated Balance-IND_2010'!AQ432:AQ433)/SUM('Aggregated Balance-IND_2005'!AQ432:AQ433))</f>
        <v>5.87967914438503</v>
      </c>
      <c r="DS145"/>
      <c r="DT145" s="343" t="s">
        <v>309</v>
      </c>
      <c r="DU145" s="419" t="s">
        <v>1416</v>
      </c>
      <c r="DV145" s="427">
        <f t="shared" si="79"/>
        <v>60.1526737107708</v>
      </c>
      <c r="DW145" s="421">
        <v>0</v>
      </c>
      <c r="DX145" s="422">
        <v>0</v>
      </c>
      <c r="DY145" s="422">
        <v>2.60796681230904</v>
      </c>
      <c r="DZ145" s="422">
        <v>0</v>
      </c>
      <c r="EA145" s="422">
        <v>0</v>
      </c>
      <c r="EB145" s="422">
        <v>0</v>
      </c>
      <c r="EC145" s="422">
        <v>0</v>
      </c>
      <c r="ED145" s="422">
        <v>0</v>
      </c>
      <c r="EE145" s="422">
        <f>0.09+0.5</f>
        <v>0.59</v>
      </c>
      <c r="EF145" s="422">
        <v>0</v>
      </c>
      <c r="EG145" s="422">
        <v>0</v>
      </c>
      <c r="EH145" s="422">
        <v>0.428</v>
      </c>
      <c r="EI145" s="422">
        <v>0</v>
      </c>
      <c r="EJ145" s="422">
        <v>0</v>
      </c>
      <c r="EK145" s="422">
        <v>0</v>
      </c>
      <c r="EL145" s="422">
        <v>0.995706898461768</v>
      </c>
      <c r="EM145" s="422">
        <v>0</v>
      </c>
      <c r="EN145" s="422">
        <v>0</v>
      </c>
      <c r="EO145" s="422">
        <v>0</v>
      </c>
      <c r="EP145" s="422">
        <v>0</v>
      </c>
      <c r="EQ145" s="422">
        <v>0</v>
      </c>
      <c r="ER145" s="422">
        <v>0</v>
      </c>
      <c r="ES145" s="422">
        <v>0</v>
      </c>
      <c r="ET145" s="422">
        <v>0</v>
      </c>
      <c r="EU145" s="422">
        <v>55.509</v>
      </c>
      <c r="EV145" s="422">
        <v>0</v>
      </c>
      <c r="EW145" s="422">
        <v>0</v>
      </c>
      <c r="EX145" s="422">
        <v>0</v>
      </c>
      <c r="EY145" s="422">
        <v>0.022</v>
      </c>
      <c r="EZ145" s="422">
        <v>0</v>
      </c>
      <c r="FA145" s="422">
        <v>0</v>
      </c>
      <c r="FB145" s="443"/>
      <c r="FC145" s="443"/>
      <c r="FD145" s="443"/>
      <c r="FE145" s="443"/>
      <c r="FF145" s="443"/>
      <c r="FG145" s="451"/>
      <c r="FH145" s="452"/>
      <c r="FI145" s="58"/>
      <c r="FJ145" t="s">
        <v>1387</v>
      </c>
      <c r="FK145"/>
      <c r="FL145" t="s">
        <v>1405</v>
      </c>
      <c r="FM145" s="17">
        <v>0.0132934402116689</v>
      </c>
      <c r="FN145" s="17">
        <v>0.0135642752256759</v>
      </c>
      <c r="FO145" s="17">
        <v>0</v>
      </c>
      <c r="FP145" s="17">
        <v>0.0556234390836453</v>
      </c>
      <c r="FQ145" s="17">
        <v>0</v>
      </c>
      <c r="FR145" s="17">
        <v>0.0035536588917038</v>
      </c>
      <c r="FS145" s="17">
        <v>0</v>
      </c>
      <c r="FT145" s="17">
        <v>0.00357664734225899</v>
      </c>
      <c r="FU145" s="17">
        <v>0</v>
      </c>
      <c r="FV145" s="17">
        <v>0</v>
      </c>
      <c r="FW145" s="17">
        <v>0</v>
      </c>
      <c r="FX145" s="17">
        <v>0.0140859526737666</v>
      </c>
      <c r="FY145" s="17">
        <v>0</v>
      </c>
      <c r="FZ145" s="17">
        <v>0</v>
      </c>
      <c r="GA145" s="17">
        <v>0.00525908675781173</v>
      </c>
      <c r="GB145" s="17">
        <v>0</v>
      </c>
      <c r="GC145" s="17">
        <v>0</v>
      </c>
      <c r="GD145" s="17">
        <v>0.00981869735519429</v>
      </c>
      <c r="GE145" s="17">
        <v>0</v>
      </c>
      <c r="GF145" s="17">
        <v>0</v>
      </c>
      <c r="GG145" s="17">
        <v>0</v>
      </c>
      <c r="GH145" s="17">
        <v>0</v>
      </c>
      <c r="GI145" s="17">
        <v>0</v>
      </c>
      <c r="GJ145" s="17">
        <v>0</v>
      </c>
      <c r="GK145" s="17">
        <v>0.0414975942081122</v>
      </c>
      <c r="GL145" s="17">
        <v>0</v>
      </c>
      <c r="GM145" s="17">
        <v>0</v>
      </c>
      <c r="GN145" s="17">
        <v>0</v>
      </c>
      <c r="GO145" s="17">
        <v>0.00311965329004324</v>
      </c>
      <c r="GP145" s="17">
        <v>0.0208110154905336</v>
      </c>
      <c r="GQ145" s="17">
        <v>0.0427849502005236</v>
      </c>
      <c r="GR145" s="58"/>
      <c r="GS145" s="58"/>
      <c r="GT145" s="58"/>
      <c r="GU145" s="58"/>
      <c r="GV145" s="58"/>
      <c r="GW145" s="58"/>
      <c r="GX145" s="461"/>
      <c r="GY145" s="461"/>
      <c r="GZ145" s="461"/>
      <c r="HA145" s="461"/>
      <c r="HB145" s="461"/>
      <c r="HC145" s="461"/>
      <c r="HD145" s="461"/>
      <c r="HE145" s="461"/>
      <c r="HF145" s="461"/>
      <c r="HG145" s="461"/>
      <c r="HH145" s="461"/>
      <c r="HI145" s="461"/>
      <c r="HJ145" s="461"/>
      <c r="HK145" s="461"/>
      <c r="HL145" s="461"/>
      <c r="HM145" s="461"/>
      <c r="HN145" s="461"/>
      <c r="HO145" s="461"/>
      <c r="HP145" s="461"/>
      <c r="HQ145" s="461"/>
      <c r="HR145" s="461"/>
      <c r="HS145" s="461"/>
      <c r="HT145" s="461"/>
      <c r="HU145" s="461"/>
      <c r="HV145" s="461"/>
      <c r="HW145" s="461"/>
      <c r="HX145" s="461"/>
      <c r="HY145" s="461"/>
      <c r="HZ145" s="461"/>
      <c r="IA145" s="461"/>
      <c r="IB145" s="148"/>
      <c r="IC145" s="148"/>
      <c r="ID145" s="148"/>
      <c r="IE145" s="148"/>
      <c r="IF145" s="148"/>
      <c r="IG145" s="148"/>
      <c r="IH145" s="54"/>
    </row>
    <row r="146" s="20" customFormat="1" ht="18" spans="1:242">
      <c r="A146" s="324"/>
      <c r="B146" s="348"/>
      <c r="C146" s="349" t="s">
        <v>1417</v>
      </c>
      <c r="D146" s="350">
        <f t="shared" si="30"/>
        <v>0</v>
      </c>
      <c r="E146" s="351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  <c r="AB146" s="352"/>
      <c r="AC146" s="352"/>
      <c r="AD146" s="352"/>
      <c r="AE146" s="352"/>
      <c r="AF146" s="352"/>
      <c r="AG146" s="352"/>
      <c r="AH146" s="352"/>
      <c r="AI146" s="352"/>
      <c r="AJ146" s="367"/>
      <c r="AK146" s="367"/>
      <c r="AL146" s="367"/>
      <c r="AM146" s="367"/>
      <c r="AN146" s="367"/>
      <c r="AO146" s="379"/>
      <c r="AQ146"/>
      <c r="AR146" s="348"/>
      <c r="AS146" s="380" t="s">
        <v>1417</v>
      </c>
      <c r="AT146" s="378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400"/>
      <c r="CE146"/>
      <c r="CF146" s="348"/>
      <c r="CG146" s="348" t="s">
        <v>1417</v>
      </c>
      <c r="CH146" s="536"/>
      <c r="CI146" s="402"/>
      <c r="CJ146" s="402"/>
      <c r="CK146" s="411"/>
      <c r="CL146" s="402"/>
      <c r="CM146" s="402"/>
      <c r="CN146" s="402"/>
      <c r="CO146" s="402"/>
      <c r="CP146" s="402"/>
      <c r="CQ146" s="402"/>
      <c r="CR146" s="402"/>
      <c r="CS146" s="402"/>
      <c r="CT146" s="402"/>
      <c r="CU146" s="402"/>
      <c r="CV146" s="402"/>
      <c r="CW146" s="402"/>
      <c r="CX146" s="402"/>
      <c r="CY146" s="402"/>
      <c r="CZ146" s="402"/>
      <c r="DA146" s="402"/>
      <c r="DB146" s="402"/>
      <c r="DC146" s="402"/>
      <c r="DD146" s="402"/>
      <c r="DE146" s="402"/>
      <c r="DF146" s="402"/>
      <c r="DG146" s="402"/>
      <c r="DH146" s="402"/>
      <c r="DI146" s="402"/>
      <c r="DJ146" s="402"/>
      <c r="DK146" s="402"/>
      <c r="DL146" s="402"/>
      <c r="DM146" s="402"/>
      <c r="DN146" s="402"/>
      <c r="DO146" s="402"/>
      <c r="DP146" s="402"/>
      <c r="DQ146" s="402"/>
      <c r="DR146" s="423"/>
      <c r="DS146"/>
      <c r="DT146" s="348"/>
      <c r="DU146" s="424" t="s">
        <v>1417</v>
      </c>
      <c r="DV146" s="424"/>
      <c r="DW146" s="425"/>
      <c r="DX146" s="426"/>
      <c r="DY146" s="426"/>
      <c r="DZ146" s="426"/>
      <c r="EA146" s="426"/>
      <c r="EB146" s="426"/>
      <c r="EC146" s="426"/>
      <c r="ED146" s="426"/>
      <c r="EE146" s="426"/>
      <c r="EF146" s="426"/>
      <c r="EG146" s="426"/>
      <c r="EH146" s="426"/>
      <c r="EI146" s="426"/>
      <c r="EJ146" s="426"/>
      <c r="EK146" s="426"/>
      <c r="EL146" s="426"/>
      <c r="EM146" s="426"/>
      <c r="EN146" s="426"/>
      <c r="EO146" s="426"/>
      <c r="EP146" s="426"/>
      <c r="EQ146" s="426"/>
      <c r="ER146" s="426"/>
      <c r="ES146" s="426"/>
      <c r="ET146" s="426"/>
      <c r="EU146" s="426"/>
      <c r="EV146" s="426"/>
      <c r="EW146" s="426"/>
      <c r="EX146" s="426"/>
      <c r="EY146" s="426"/>
      <c r="EZ146" s="426"/>
      <c r="FA146" s="426"/>
      <c r="FB146" s="444"/>
      <c r="FC146" s="444"/>
      <c r="FD146" s="444"/>
      <c r="FE146" s="444"/>
      <c r="FF146" s="444"/>
      <c r="FG146" s="453"/>
      <c r="FH146"/>
      <c r="FI146" s="58"/>
      <c r="FJ146" s="14" t="s">
        <v>1388</v>
      </c>
      <c r="FK146" s="14"/>
      <c r="FL146" s="14" t="s">
        <v>1405</v>
      </c>
      <c r="FM146" s="603">
        <f>FM$124</f>
        <v>0.149064270597369</v>
      </c>
      <c r="FN146" s="603">
        <f t="shared" ref="FN146:GQ146" si="113">FN$124</f>
        <v>0.182552039986777</v>
      </c>
      <c r="FO146" s="603">
        <f t="shared" si="113"/>
        <v>0.160742345536779</v>
      </c>
      <c r="FP146" s="603">
        <f t="shared" si="113"/>
        <v>0.13672796632016</v>
      </c>
      <c r="FQ146" s="603">
        <f t="shared" si="113"/>
        <v>0</v>
      </c>
      <c r="FR146" s="603">
        <f t="shared" si="113"/>
        <v>0.260570270786397</v>
      </c>
      <c r="FS146" s="603">
        <f t="shared" si="113"/>
        <v>0.179317474037171</v>
      </c>
      <c r="FT146" s="603">
        <f t="shared" si="113"/>
        <v>0.221476537180448</v>
      </c>
      <c r="FU146" s="603">
        <f t="shared" si="113"/>
        <v>0.136172210175638</v>
      </c>
      <c r="FV146" s="603">
        <f t="shared" si="113"/>
        <v>0.206198409775332</v>
      </c>
      <c r="FW146" s="603">
        <f t="shared" si="113"/>
        <v>0.344684146992799</v>
      </c>
      <c r="FX146" s="603">
        <f t="shared" si="113"/>
        <v>0.151436980909453</v>
      </c>
      <c r="FY146" s="603">
        <f t="shared" si="113"/>
        <v>0.151151418569199</v>
      </c>
      <c r="FZ146" s="603">
        <f t="shared" si="113"/>
        <v>0</v>
      </c>
      <c r="GA146" s="603">
        <f t="shared" si="113"/>
        <v>0.107899956505994</v>
      </c>
      <c r="GB146" s="603">
        <f t="shared" si="113"/>
        <v>0.22640102479349</v>
      </c>
      <c r="GC146" s="603">
        <f t="shared" si="113"/>
        <v>0</v>
      </c>
      <c r="GD146" s="603">
        <f t="shared" si="113"/>
        <v>0.231646980013494</v>
      </c>
      <c r="GE146" s="603">
        <f t="shared" si="113"/>
        <v>0.0547826086956522</v>
      </c>
      <c r="GF146" s="603">
        <f t="shared" si="113"/>
        <v>0.233185584891116</v>
      </c>
      <c r="GG146" s="603">
        <f t="shared" si="113"/>
        <v>0.15085020242915</v>
      </c>
      <c r="GH146" s="603">
        <f t="shared" si="113"/>
        <v>0</v>
      </c>
      <c r="GI146" s="603">
        <f t="shared" si="113"/>
        <v>0.197620310109905</v>
      </c>
      <c r="GJ146" s="603">
        <f t="shared" si="113"/>
        <v>0</v>
      </c>
      <c r="GK146" s="603">
        <f t="shared" si="113"/>
        <v>0.110294675603895</v>
      </c>
      <c r="GL146" s="603">
        <f t="shared" si="113"/>
        <v>0.280587607387911</v>
      </c>
      <c r="GM146" s="603">
        <f t="shared" si="113"/>
        <v>0.24468085106383</v>
      </c>
      <c r="GN146" s="603">
        <f t="shared" si="113"/>
        <v>0.156391939013059</v>
      </c>
      <c r="GO146" s="603">
        <f t="shared" si="113"/>
        <v>0.105306635413985</v>
      </c>
      <c r="GP146" s="603">
        <f t="shared" si="113"/>
        <v>0.260319242864312</v>
      </c>
      <c r="GQ146" s="603">
        <f t="shared" si="113"/>
        <v>0.332541589815551</v>
      </c>
      <c r="GR146" s="58"/>
      <c r="GS146" s="58"/>
      <c r="GT146" s="58"/>
      <c r="GU146" s="58"/>
      <c r="GV146" s="58"/>
      <c r="GW146" s="58"/>
      <c r="GX146" s="461"/>
      <c r="GY146" s="461"/>
      <c r="GZ146" s="461"/>
      <c r="HA146" s="461"/>
      <c r="HB146" s="461"/>
      <c r="HC146" s="461"/>
      <c r="HD146" s="461"/>
      <c r="HE146" s="461"/>
      <c r="HF146" s="461"/>
      <c r="HG146" s="461"/>
      <c r="HH146" s="461"/>
      <c r="HI146" s="461"/>
      <c r="HJ146" s="461"/>
      <c r="HK146" s="461"/>
      <c r="HL146" s="461"/>
      <c r="HM146" s="461"/>
      <c r="HN146" s="461"/>
      <c r="HO146" s="461"/>
      <c r="HP146" s="461"/>
      <c r="HQ146" s="461"/>
      <c r="HR146" s="461"/>
      <c r="HS146" s="461"/>
      <c r="HT146" s="461"/>
      <c r="HU146" s="461"/>
      <c r="HV146" s="461"/>
      <c r="HW146" s="461"/>
      <c r="HX146" s="461"/>
      <c r="HY146" s="461"/>
      <c r="HZ146" s="461"/>
      <c r="IA146" s="461"/>
      <c r="IB146" s="148"/>
      <c r="IC146" s="148"/>
      <c r="ID146" s="148"/>
      <c r="IE146" s="148"/>
      <c r="IF146" s="148"/>
      <c r="IG146" s="148"/>
      <c r="IH146" s="54"/>
    </row>
    <row r="147" s="20" customFormat="1" ht="18" spans="1:242">
      <c r="A147" s="324"/>
      <c r="B147" s="348"/>
      <c r="C147" s="349" t="s">
        <v>604</v>
      </c>
      <c r="D147" s="350">
        <f t="shared" si="30"/>
        <v>22.6287536370503</v>
      </c>
      <c r="E147" s="351">
        <f t="shared" ref="E147:N148" si="114">DW147*CH147*AT147</f>
        <v>0.0572364141216515</v>
      </c>
      <c r="F147" s="352">
        <f t="shared" si="114"/>
        <v>0</v>
      </c>
      <c r="G147" s="352">
        <f t="shared" si="114"/>
        <v>1.35859347646182</v>
      </c>
      <c r="H147" s="352">
        <f t="shared" si="114"/>
        <v>2.70812050024185</v>
      </c>
      <c r="I147" s="352">
        <f t="shared" si="114"/>
        <v>0</v>
      </c>
      <c r="J147" s="352">
        <f t="shared" si="114"/>
        <v>0</v>
      </c>
      <c r="K147" s="352">
        <f t="shared" si="114"/>
        <v>0</v>
      </c>
      <c r="L147" s="352">
        <f t="shared" si="114"/>
        <v>0</v>
      </c>
      <c r="M147" s="352">
        <f t="shared" si="114"/>
        <v>0</v>
      </c>
      <c r="N147" s="352">
        <f t="shared" si="114"/>
        <v>0</v>
      </c>
      <c r="O147" s="352">
        <f t="shared" ref="O147:X148" si="115">EG147*CR147*BD147</f>
        <v>0</v>
      </c>
      <c r="P147" s="352">
        <f t="shared" si="115"/>
        <v>2.10988890033232</v>
      </c>
      <c r="Q147" s="352">
        <f t="shared" si="115"/>
        <v>0</v>
      </c>
      <c r="R147" s="352">
        <f t="shared" si="115"/>
        <v>0</v>
      </c>
      <c r="S147" s="352">
        <f t="shared" si="115"/>
        <v>0</v>
      </c>
      <c r="T147" s="352">
        <f t="shared" si="115"/>
        <v>0</v>
      </c>
      <c r="U147" s="352">
        <f t="shared" si="115"/>
        <v>0</v>
      </c>
      <c r="V147" s="352">
        <f t="shared" si="115"/>
        <v>0</v>
      </c>
      <c r="W147" s="352">
        <f t="shared" si="115"/>
        <v>0</v>
      </c>
      <c r="X147" s="352">
        <f t="shared" si="115"/>
        <v>0</v>
      </c>
      <c r="Y147" s="352">
        <f t="shared" ref="Y147:AH148" si="116">EQ147*DB147*BN147</f>
        <v>0</v>
      </c>
      <c r="Z147" s="352">
        <f t="shared" si="116"/>
        <v>0</v>
      </c>
      <c r="AA147" s="352">
        <f t="shared" si="116"/>
        <v>9.2978872975389</v>
      </c>
      <c r="AB147" s="352">
        <f t="shared" si="116"/>
        <v>0</v>
      </c>
      <c r="AC147" s="352">
        <f t="shared" si="116"/>
        <v>0</v>
      </c>
      <c r="AD147" s="352">
        <f t="shared" si="116"/>
        <v>6.20115259947617</v>
      </c>
      <c r="AE147" s="352">
        <f t="shared" si="116"/>
        <v>0</v>
      </c>
      <c r="AF147" s="352">
        <f t="shared" si="116"/>
        <v>0.365922601339113</v>
      </c>
      <c r="AG147" s="352">
        <f t="shared" si="116"/>
        <v>0.380378223325562</v>
      </c>
      <c r="AH147" s="352">
        <f t="shared" si="116"/>
        <v>0.149573624212931</v>
      </c>
      <c r="AI147" s="352">
        <f t="shared" ref="AI147:AI148" si="117">FA147*DL147*BX147</f>
        <v>0</v>
      </c>
      <c r="AJ147" s="367"/>
      <c r="AK147" s="367"/>
      <c r="AL147" s="367"/>
      <c r="AM147" s="367"/>
      <c r="AN147" s="367"/>
      <c r="AO147" s="379"/>
      <c r="AQ147"/>
      <c r="AR147" s="348"/>
      <c r="AS147" s="380" t="s">
        <v>604</v>
      </c>
      <c r="AT147" s="378">
        <v>1</v>
      </c>
      <c r="AU147" s="16">
        <v>1</v>
      </c>
      <c r="AV147" s="16">
        <v>1</v>
      </c>
      <c r="AW147" s="16">
        <v>1</v>
      </c>
      <c r="AX147" s="16">
        <v>1</v>
      </c>
      <c r="AY147" s="16">
        <v>1</v>
      </c>
      <c r="AZ147" s="16">
        <v>1</v>
      </c>
      <c r="BA147" s="16">
        <v>1</v>
      </c>
      <c r="BB147" s="16">
        <v>1</v>
      </c>
      <c r="BC147" s="16">
        <v>1</v>
      </c>
      <c r="BD147" s="16">
        <v>1</v>
      </c>
      <c r="BE147" s="16">
        <v>1</v>
      </c>
      <c r="BF147" s="16">
        <v>1</v>
      </c>
      <c r="BG147" s="16">
        <v>1</v>
      </c>
      <c r="BH147" s="16">
        <v>1</v>
      </c>
      <c r="BI147" s="16">
        <v>1</v>
      </c>
      <c r="BJ147" s="16">
        <v>1</v>
      </c>
      <c r="BK147" s="16">
        <v>1</v>
      </c>
      <c r="BL147" s="16">
        <v>1</v>
      </c>
      <c r="BM147" s="16">
        <v>1</v>
      </c>
      <c r="BN147" s="16">
        <v>1</v>
      </c>
      <c r="BO147" s="16">
        <v>1</v>
      </c>
      <c r="BP147" s="16">
        <v>1</v>
      </c>
      <c r="BQ147" s="16">
        <v>1</v>
      </c>
      <c r="BR147" s="16">
        <v>1</v>
      </c>
      <c r="BS147" s="16">
        <v>1</v>
      </c>
      <c r="BT147" s="16">
        <v>1</v>
      </c>
      <c r="BU147" s="16">
        <v>1</v>
      </c>
      <c r="BV147" s="16">
        <v>1</v>
      </c>
      <c r="BW147" s="16">
        <v>1</v>
      </c>
      <c r="BX147" s="16">
        <v>1</v>
      </c>
      <c r="BY147" s="16"/>
      <c r="BZ147" s="16"/>
      <c r="CA147" s="16"/>
      <c r="CB147" s="16"/>
      <c r="CC147" s="16"/>
      <c r="CD147" s="400"/>
      <c r="CE147"/>
      <c r="CF147" s="348"/>
      <c r="CG147" s="348" t="s">
        <v>604</v>
      </c>
      <c r="CH147" s="536">
        <f>IF(SUM('Aggregated Balance-IND_2005'!G438,'Aggregated Balance-IND_2005'!G440)=0,0,SUM('Aggregated Balance-IND_2010'!G438,'Aggregated Balance-IND_2010'!G440)/SUM('Aggregated Balance-IND_2005'!G438,'Aggregated Balance-IND_2005'!G440))</f>
        <v>0.780843399025217</v>
      </c>
      <c r="CI147" s="402">
        <f>IF(SUM('Aggregated Balance-IND_2005'!H438,'Aggregated Balance-IND_2005'!H440)=0,0,SUM('Aggregated Balance-IND_2010'!H438,'Aggregated Balance-IND_2010'!H440)/SUM('Aggregated Balance-IND_2005'!H438,'Aggregated Balance-IND_2005'!H440))</f>
        <v>0.725253477953313</v>
      </c>
      <c r="CJ147" s="402">
        <f>IF(SUM('Aggregated Balance-IND_2005'!I438,'Aggregated Balance-IND_2005'!I440)=0,0,SUM('Aggregated Balance-IND_2010'!I438,'Aggregated Balance-IND_2010'!I440)/SUM('Aggregated Balance-IND_2005'!I438,'Aggregated Balance-IND_2005'!I440))</f>
        <v>0.328052190121156</v>
      </c>
      <c r="CK147" s="411">
        <v>1</v>
      </c>
      <c r="CL147" s="402">
        <f>IF(SUM('Aggregated Balance-IND_2005'!K438,'Aggregated Balance-IND_2005'!K440)=0,0,SUM('Aggregated Balance-IND_2010'!K438,'Aggregated Balance-IND_2010'!K440)/SUM('Aggregated Balance-IND_2005'!K438,'Aggregated Balance-IND_2005'!K440))</f>
        <v>0.429096477794793</v>
      </c>
      <c r="CM147" s="402">
        <f>IF(SUM('Aggregated Balance-IND_2005'!L438,'Aggregated Balance-IND_2005'!L440)=0,0,SUM('Aggregated Balance-IND_2010'!L438,'Aggregated Balance-IND_2010'!L440)/SUM('Aggregated Balance-IND_2005'!L438,'Aggregated Balance-IND_2005'!L440))</f>
        <v>1.62134088762984</v>
      </c>
      <c r="CN147" s="402">
        <f>IF(SUM('Aggregated Balance-IND_2005'!M438,'Aggregated Balance-IND_2005'!M440)=0,0,SUM('Aggregated Balance-IND_2010'!M438,'Aggregated Balance-IND_2010'!M440)/SUM('Aggregated Balance-IND_2005'!M438,'Aggregated Balance-IND_2005'!M440))</f>
        <v>0.836982819342787</v>
      </c>
      <c r="CO147" s="402">
        <f>IF(SUM('Aggregated Balance-IND_2005'!N438,'Aggregated Balance-IND_2005'!N440)=0,0,SUM('Aggregated Balance-IND_2010'!N438,'Aggregated Balance-IND_2010'!N440)/SUM('Aggregated Balance-IND_2005'!N438,'Aggregated Balance-IND_2005'!N440))</f>
        <v>0.799196312492613</v>
      </c>
      <c r="CP147" s="402">
        <f>IF(SUM('Aggregated Balance-IND_2005'!O438,'Aggregated Balance-IND_2005'!O440)=0,0,SUM('Aggregated Balance-IND_2010'!O438,'Aggregated Balance-IND_2010'!O440)/SUM('Aggregated Balance-IND_2005'!O438,'Aggregated Balance-IND_2005'!O440))</f>
        <v>0.630098887515451</v>
      </c>
      <c r="CQ147" s="402">
        <f>IF(SUM('Aggregated Balance-IND_2005'!P438,'Aggregated Balance-IND_2005'!P440)=0,0,SUM('Aggregated Balance-IND_2010'!P438,'Aggregated Balance-IND_2010'!P440)/SUM('Aggregated Balance-IND_2005'!P438,'Aggregated Balance-IND_2005'!P440))</f>
        <v>0.638599810785241</v>
      </c>
      <c r="CR147" s="402">
        <f>IF(SUM('Aggregated Balance-IND_2005'!Q438,'Aggregated Balance-IND_2005'!Q440)=0,0,SUM('Aggregated Balance-IND_2010'!Q438,'Aggregated Balance-IND_2010'!Q440)/SUM('Aggregated Balance-IND_2005'!Q438,'Aggregated Balance-IND_2005'!Q440))</f>
        <v>0.718244839835375</v>
      </c>
      <c r="CS147" s="402">
        <f>IF(SUM('Aggregated Balance-IND_2005'!R438,'Aggregated Balance-IND_2005'!R440)=0,0,SUM('Aggregated Balance-IND_2010'!R438,'Aggregated Balance-IND_2010'!R440)/SUM('Aggregated Balance-IND_2005'!R438,'Aggregated Balance-IND_2005'!R440))</f>
        <v>0.855598354197671</v>
      </c>
      <c r="CT147" s="402">
        <f>IF(SUM('Aggregated Balance-IND_2005'!S438,'Aggregated Balance-IND_2005'!S440)=0,0,SUM('Aggregated Balance-IND_2010'!S438,'Aggregated Balance-IND_2010'!S440)/SUM('Aggregated Balance-IND_2005'!S438,'Aggregated Balance-IND_2005'!S440))</f>
        <v>0.583723701754593</v>
      </c>
      <c r="CU147" s="402">
        <f>IF(SUM('Aggregated Balance-IND_2005'!T438,'Aggregated Balance-IND_2005'!T440)=0,0,SUM('Aggregated Balance-IND_2010'!T438,'Aggregated Balance-IND_2010'!T440)/SUM('Aggregated Balance-IND_2005'!T438,'Aggregated Balance-IND_2005'!T440))</f>
        <v>0.773140777803048</v>
      </c>
      <c r="CV147" s="402">
        <f>IF(SUM('Aggregated Balance-IND_2005'!U438,'Aggregated Balance-IND_2005'!U440)=0,0,SUM('Aggregated Balance-IND_2010'!U438,'Aggregated Balance-IND_2010'!U440)/SUM('Aggregated Balance-IND_2005'!U438,'Aggregated Balance-IND_2005'!U440))</f>
        <v>0.344226579520697</v>
      </c>
      <c r="CW147" s="402">
        <f>IF(SUM('Aggregated Balance-IND_2005'!V438,'Aggregated Balance-IND_2005'!V440)=0,0,SUM('Aggregated Balance-IND_2010'!V438,'Aggregated Balance-IND_2010'!V440)/SUM('Aggregated Balance-IND_2005'!V438,'Aggregated Balance-IND_2005'!V440))</f>
        <v>0.567047146401985</v>
      </c>
      <c r="CX147" s="402">
        <f>IF(SUM('Aggregated Balance-IND_2005'!W438,'Aggregated Balance-IND_2005'!W440)=0,0,SUM('Aggregated Balance-IND_2010'!W438,'Aggregated Balance-IND_2010'!W440)/SUM('Aggregated Balance-IND_2005'!W438,'Aggregated Balance-IND_2005'!W440))</f>
        <v>0.309602649006623</v>
      </c>
      <c r="CY147" s="402">
        <f>IF(SUM('Aggregated Balance-IND_2005'!X438,'Aggregated Balance-IND_2005'!X440)=0,0,SUM('Aggregated Balance-IND_2010'!X438,'Aggregated Balance-IND_2010'!X440)/SUM('Aggregated Balance-IND_2005'!X438,'Aggregated Balance-IND_2005'!X440))</f>
        <v>0.436269695546351</v>
      </c>
      <c r="CZ147" s="402">
        <f>IF(SUM('Aggregated Balance-IND_2005'!Y438,'Aggregated Balance-IND_2005'!Y440)=0,0,SUM('Aggregated Balance-IND_2010'!Y438,'Aggregated Balance-IND_2010'!Y440)/SUM('Aggregated Balance-IND_2005'!Y438,'Aggregated Balance-IND_2005'!Y440))</f>
        <v>0.532619279454722</v>
      </c>
      <c r="DA147" s="402">
        <f>IF(SUM('Aggregated Balance-IND_2005'!Z438,'Aggregated Balance-IND_2005'!Z440)=0,0,SUM('Aggregated Balance-IND_2010'!Z438,'Aggregated Balance-IND_2010'!Z440)/SUM('Aggregated Balance-IND_2005'!Z438,'Aggregated Balance-IND_2005'!Z440))</f>
        <v>0.821428571428572</v>
      </c>
      <c r="DB147" s="402">
        <f>IF(SUM('Aggregated Balance-IND_2005'!AA438,'Aggregated Balance-IND_2005'!AA440)=0,0,SUM('Aggregated Balance-IND_2010'!AA438,'Aggregated Balance-IND_2010'!AA440)/SUM('Aggregated Balance-IND_2005'!AA438,'Aggregated Balance-IND_2005'!AA440))</f>
        <v>0.769105691056911</v>
      </c>
      <c r="DC147" s="402">
        <f>IF(SUM('Aggregated Balance-IND_2005'!AB438,'Aggregated Balance-IND_2005'!AB440)=0,0,SUM('Aggregated Balance-IND_2010'!AB438,'Aggregated Balance-IND_2010'!AB440)/SUM('Aggregated Balance-IND_2005'!AB438,'Aggregated Balance-IND_2005'!AB440))</f>
        <v>0</v>
      </c>
      <c r="DD147" s="402">
        <f>IF(SUM('Aggregated Balance-IND_2005'!AC438,'Aggregated Balance-IND_2005'!AC440)=0,0,SUM('Aggregated Balance-IND_2010'!AC438,'Aggregated Balance-IND_2010'!AC440)/SUM('Aggregated Balance-IND_2005'!AC438,'Aggregated Balance-IND_2005'!AC440))</f>
        <v>2.56526711321679</v>
      </c>
      <c r="DE147" s="402">
        <f>IF(SUM('Aggregated Balance-IND_2005'!AD438,'Aggregated Balance-IND_2005'!AD440)=0,0,SUM('Aggregated Balance-IND_2010'!AD438,'Aggregated Balance-IND_2010'!AD440)/SUM('Aggregated Balance-IND_2005'!AD438,'Aggregated Balance-IND_2005'!AD440))</f>
        <v>0.937573509454447</v>
      </c>
      <c r="DF147" s="402">
        <f>IF(SUM('Aggregated Balance-IND_2005'!AE438,'Aggregated Balance-IND_2005'!AE440)=0,0,SUM('Aggregated Balance-IND_2010'!AE438,'Aggregated Balance-IND_2010'!AE440)/SUM('Aggregated Balance-IND_2005'!AE438,'Aggregated Balance-IND_2005'!AE440))</f>
        <v>0.59707180104292</v>
      </c>
      <c r="DG147" s="402">
        <f>IF(SUM('Aggregated Balance-IND_2005'!AF438,'Aggregated Balance-IND_2005'!AF440)=0,0,SUM('Aggregated Balance-IND_2010'!AF438,'Aggregated Balance-IND_2010'!AF440)/SUM('Aggregated Balance-IND_2005'!AF438,'Aggregated Balance-IND_2005'!AF440))</f>
        <v>0.792080259037104</v>
      </c>
      <c r="DH147" s="402">
        <f>IF(SUM('Aggregated Balance-IND_2005'!AG438,'Aggregated Balance-IND_2005'!AG440)=0,0,SUM('Aggregated Balance-IND_2010'!AG438,'Aggregated Balance-IND_2010'!AG440)/SUM('Aggregated Balance-IND_2005'!AG438,'Aggregated Balance-IND_2005'!AG440))</f>
        <v>0.526530837612501</v>
      </c>
      <c r="DI147" s="402">
        <f>IF(SUM('Aggregated Balance-IND_2005'!AH438,'Aggregated Balance-IND_2005'!AH440)=0,0,SUM('Aggregated Balance-IND_2010'!AH438,'Aggregated Balance-IND_2010'!AH440)/SUM('Aggregated Balance-IND_2005'!AH438,'Aggregated Balance-IND_2005'!AH440))</f>
        <v>0.586330119115145</v>
      </c>
      <c r="DJ147" s="402">
        <f>IF(SUM('Aggregated Balance-IND_2005'!AI438,'Aggregated Balance-IND_2005'!AI440)=0,0,SUM('Aggregated Balance-IND_2010'!AI438,'Aggregated Balance-IND_2010'!AI440)/SUM('Aggregated Balance-IND_2005'!AI438,'Aggregated Balance-IND_2005'!AI440))</f>
        <v>0.545612889179186</v>
      </c>
      <c r="DK147" s="402">
        <f>IF(SUM('Aggregated Balance-IND_2005'!AJ438,'Aggregated Balance-IND_2005'!AJ440)=0,0,SUM('Aggregated Balance-IND_2010'!AJ438,'Aggregated Balance-IND_2010'!AJ440)/SUM('Aggregated Balance-IND_2005'!AJ438,'Aggregated Balance-IND_2005'!AJ440))</f>
        <v>0.39383846794338</v>
      </c>
      <c r="DL147" s="402">
        <f>IF(SUM('Aggregated Balance-IND_2005'!AK438,'Aggregated Balance-IND_2005'!AK440)=0,0,SUM('Aggregated Balance-IND_2010'!AK438,'Aggregated Balance-IND_2010'!AK440)/SUM('Aggregated Balance-IND_2005'!AK438,'Aggregated Balance-IND_2005'!AK440))</f>
        <v>0.762713147281122</v>
      </c>
      <c r="DM147" s="402">
        <f>IF(SUM('Aggregated Balance-IND_2005'!AL438,'Aggregated Balance-IND_2005'!AL440)=0,0,SUM('Aggregated Balance-IND_2010'!AL438,'Aggregated Balance-IND_2010'!AL440)/SUM('Aggregated Balance-IND_2005'!AL438,'Aggregated Balance-IND_2005'!AL440))</f>
        <v>0</v>
      </c>
      <c r="DN147" s="402">
        <f>IF(SUM('Aggregated Balance-IND_2005'!AM438,'Aggregated Balance-IND_2005'!AM440)=0,0,SUM('Aggregated Balance-IND_2010'!AM438,'Aggregated Balance-IND_2010'!AM440)/SUM('Aggregated Balance-IND_2005'!AM438,'Aggregated Balance-IND_2005'!AM440))</f>
        <v>0</v>
      </c>
      <c r="DO147" s="402">
        <f>IF(SUM('Aggregated Balance-IND_2005'!AN438,'Aggregated Balance-IND_2005'!AN440)=0,0,SUM('Aggregated Balance-IND_2010'!AN438,'Aggregated Balance-IND_2010'!AN440)/SUM('Aggregated Balance-IND_2005'!AN438,'Aggregated Balance-IND_2005'!AN440))</f>
        <v>0</v>
      </c>
      <c r="DP147" s="402">
        <f>IF(SUM('Aggregated Balance-IND_2005'!AO438,'Aggregated Balance-IND_2005'!AO440)=0,0,SUM('Aggregated Balance-IND_2010'!AO438,'Aggregated Balance-IND_2010'!AO440)/SUM('Aggregated Balance-IND_2005'!AO438,'Aggregated Balance-IND_2005'!AO440))</f>
        <v>0</v>
      </c>
      <c r="DQ147" s="402">
        <f>IF(SUM('Aggregated Balance-IND_2005'!AP438,'Aggregated Balance-IND_2005'!AP440)=0,0,SUM('Aggregated Balance-IND_2010'!AP438,'Aggregated Balance-IND_2010'!AP440)/SUM('Aggregated Balance-IND_2005'!AP438,'Aggregated Balance-IND_2005'!AP440))</f>
        <v>2.57194899817851</v>
      </c>
      <c r="DR147" s="423">
        <f>IF(SUM('Aggregated Balance-IND_2005'!AQ438,'Aggregated Balance-IND_2005'!AQ440)=0,0,SUM('Aggregated Balance-IND_2010'!AQ438,'Aggregated Balance-IND_2010'!AQ440)/SUM('Aggregated Balance-IND_2005'!AQ438,'Aggregated Balance-IND_2005'!AQ440))</f>
        <v>0.268835948092194</v>
      </c>
      <c r="DS147"/>
      <c r="DT147" s="348"/>
      <c r="DU147" s="424" t="s">
        <v>604</v>
      </c>
      <c r="DV147" s="427">
        <f t="shared" ref="DV147:DV148" si="118">SUM(DW147:FA147)</f>
        <v>22.5433023822913</v>
      </c>
      <c r="DW147" s="425">
        <v>0.0733007594008015</v>
      </c>
      <c r="DX147" s="426">
        <v>0</v>
      </c>
      <c r="DY147" s="426">
        <v>4.14139431887368</v>
      </c>
      <c r="DZ147" s="426">
        <v>2.70812050024185</v>
      </c>
      <c r="EA147" s="426">
        <v>0</v>
      </c>
      <c r="EB147" s="426">
        <v>0</v>
      </c>
      <c r="EC147" s="426">
        <v>0</v>
      </c>
      <c r="ED147" s="426">
        <v>0</v>
      </c>
      <c r="EE147" s="426">
        <v>0</v>
      </c>
      <c r="EF147" s="426">
        <v>0</v>
      </c>
      <c r="EG147" s="426">
        <v>0</v>
      </c>
      <c r="EH147" s="426">
        <v>2.46598055031423</v>
      </c>
      <c r="EI147" s="426">
        <v>0</v>
      </c>
      <c r="EJ147" s="426">
        <v>0</v>
      </c>
      <c r="EK147" s="426">
        <v>0</v>
      </c>
      <c r="EL147" s="426">
        <v>0</v>
      </c>
      <c r="EM147" s="426">
        <v>0</v>
      </c>
      <c r="EN147" s="426">
        <v>0</v>
      </c>
      <c r="EO147" s="426">
        <v>0</v>
      </c>
      <c r="EP147" s="426">
        <v>0</v>
      </c>
      <c r="EQ147" s="426">
        <v>0</v>
      </c>
      <c r="ER147" s="426">
        <v>0</v>
      </c>
      <c r="ES147" s="426">
        <v>3.62452987824708</v>
      </c>
      <c r="ET147" s="426">
        <v>0</v>
      </c>
      <c r="EU147" s="426">
        <v>0</v>
      </c>
      <c r="EV147" s="426">
        <v>7.82894476756008</v>
      </c>
      <c r="EW147" s="426">
        <v>0</v>
      </c>
      <c r="EX147" s="426">
        <v>0.624089722512195</v>
      </c>
      <c r="EY147" s="426">
        <v>0.697157693429492</v>
      </c>
      <c r="EZ147" s="426">
        <v>0.379784191711903</v>
      </c>
      <c r="FA147" s="426">
        <v>0</v>
      </c>
      <c r="FB147" s="444"/>
      <c r="FC147" s="444"/>
      <c r="FD147" s="444"/>
      <c r="FE147" s="444"/>
      <c r="FF147" s="444"/>
      <c r="FG147" s="453"/>
      <c r="FH147" s="452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16"/>
      <c r="GO147" s="16"/>
      <c r="GP147" s="16"/>
      <c r="GQ147" s="16"/>
      <c r="GR147" s="16"/>
      <c r="GS147" s="16"/>
      <c r="GT147" s="54"/>
      <c r="GU147" s="293"/>
      <c r="GV147" s="293"/>
      <c r="GW147" s="461"/>
      <c r="GX147" s="461"/>
      <c r="GY147" s="461"/>
      <c r="GZ147" s="461"/>
      <c r="HA147" s="461"/>
      <c r="HB147" s="461"/>
      <c r="HC147" s="461"/>
      <c r="HD147" s="461"/>
      <c r="HE147" s="461"/>
      <c r="HF147" s="461"/>
      <c r="HG147" s="461"/>
      <c r="HH147" s="461"/>
      <c r="HI147" s="461"/>
      <c r="HJ147" s="461"/>
      <c r="HK147" s="461"/>
      <c r="HL147" s="461"/>
      <c r="HM147" s="461"/>
      <c r="HN147" s="461"/>
      <c r="HO147" s="461"/>
      <c r="HP147" s="461"/>
      <c r="HQ147" s="461"/>
      <c r="HR147" s="461"/>
      <c r="HS147" s="461"/>
      <c r="HT147" s="461"/>
      <c r="HU147" s="461"/>
      <c r="HV147" s="461"/>
      <c r="HW147" s="461"/>
      <c r="HX147" s="461"/>
      <c r="HY147" s="461"/>
      <c r="HZ147" s="461"/>
      <c r="IA147" s="461"/>
      <c r="IB147" s="148"/>
      <c r="IC147" s="148"/>
      <c r="ID147" s="148"/>
      <c r="IE147" s="148"/>
      <c r="IF147" s="148"/>
      <c r="IG147" s="148"/>
      <c r="IH147" s="54"/>
    </row>
    <row r="148" s="20" customFormat="1" ht="18" spans="1:242">
      <c r="A148" s="324"/>
      <c r="B148" s="348"/>
      <c r="C148" s="349" t="s">
        <v>1418</v>
      </c>
      <c r="D148" s="350">
        <f t="shared" si="30"/>
        <v>289.042740011861</v>
      </c>
      <c r="E148" s="351">
        <f t="shared" si="114"/>
        <v>11.8449925749283</v>
      </c>
      <c r="F148" s="352">
        <f t="shared" si="114"/>
        <v>1.40131390647041</v>
      </c>
      <c r="G148" s="352">
        <f t="shared" si="114"/>
        <v>1.52607466907733</v>
      </c>
      <c r="H148" s="352">
        <f t="shared" si="114"/>
        <v>14.387</v>
      </c>
      <c r="I148" s="352">
        <f t="shared" si="114"/>
        <v>0</v>
      </c>
      <c r="J148" s="352">
        <f t="shared" si="114"/>
        <v>0.121025269414023</v>
      </c>
      <c r="K148" s="352">
        <f t="shared" si="114"/>
        <v>37.4589911979975</v>
      </c>
      <c r="L148" s="352">
        <f t="shared" si="114"/>
        <v>3.79665597868963</v>
      </c>
      <c r="M148" s="352">
        <f t="shared" si="114"/>
        <v>0.857004422762211</v>
      </c>
      <c r="N148" s="352">
        <f t="shared" si="114"/>
        <v>4.63205797310578</v>
      </c>
      <c r="O148" s="352">
        <f t="shared" si="115"/>
        <v>63.1873289433912</v>
      </c>
      <c r="P148" s="352">
        <f t="shared" si="115"/>
        <v>2.40296108542714</v>
      </c>
      <c r="Q148" s="352">
        <f t="shared" si="115"/>
        <v>45.6898053597761</v>
      </c>
      <c r="R148" s="352">
        <f t="shared" si="115"/>
        <v>0</v>
      </c>
      <c r="S148" s="352">
        <f t="shared" si="115"/>
        <v>1.00893480181076</v>
      </c>
      <c r="T148" s="352">
        <f t="shared" si="115"/>
        <v>1.91920393376519</v>
      </c>
      <c r="U148" s="352">
        <f t="shared" si="115"/>
        <v>0</v>
      </c>
      <c r="V148" s="352">
        <f t="shared" si="115"/>
        <v>1.581164408354</v>
      </c>
      <c r="W148" s="352">
        <f t="shared" si="115"/>
        <v>5.14479856791729</v>
      </c>
      <c r="X148" s="352">
        <f t="shared" si="115"/>
        <v>0</v>
      </c>
      <c r="Y148" s="352">
        <f t="shared" si="116"/>
        <v>0.649035014286939</v>
      </c>
      <c r="Z148" s="352">
        <f t="shared" si="116"/>
        <v>0</v>
      </c>
      <c r="AA148" s="352">
        <f t="shared" si="116"/>
        <v>45.3224985520437</v>
      </c>
      <c r="AB148" s="352">
        <f t="shared" si="116"/>
        <v>0</v>
      </c>
      <c r="AC148" s="352">
        <f t="shared" si="116"/>
        <v>6.18926914301203</v>
      </c>
      <c r="AD148" s="352">
        <f t="shared" si="116"/>
        <v>7.73588037891332</v>
      </c>
      <c r="AE148" s="352">
        <f t="shared" si="116"/>
        <v>0.125850499634412</v>
      </c>
      <c r="AF148" s="352">
        <f t="shared" si="116"/>
        <v>0.140848434364043</v>
      </c>
      <c r="AG148" s="352">
        <f t="shared" si="116"/>
        <v>0.988360285563433</v>
      </c>
      <c r="AH148" s="352">
        <f t="shared" si="116"/>
        <v>0.510517958737914</v>
      </c>
      <c r="AI148" s="352">
        <f t="shared" si="117"/>
        <v>30.4211666524178</v>
      </c>
      <c r="AJ148" s="367"/>
      <c r="AK148" s="367"/>
      <c r="AL148" s="367"/>
      <c r="AM148" s="367"/>
      <c r="AN148" s="367"/>
      <c r="AO148" s="379"/>
      <c r="AQ148"/>
      <c r="AR148" s="348"/>
      <c r="AS148" s="380" t="s">
        <v>1418</v>
      </c>
      <c r="AT148" s="378">
        <v>1</v>
      </c>
      <c r="AU148" s="16">
        <v>1</v>
      </c>
      <c r="AV148" s="16">
        <v>1</v>
      </c>
      <c r="AW148" s="16">
        <v>1</v>
      </c>
      <c r="AX148" s="16">
        <v>1</v>
      </c>
      <c r="AY148" s="16">
        <v>1</v>
      </c>
      <c r="AZ148" s="16">
        <v>1</v>
      </c>
      <c r="BA148" s="16">
        <v>1</v>
      </c>
      <c r="BB148" s="16">
        <v>1</v>
      </c>
      <c r="BC148" s="16">
        <v>1</v>
      </c>
      <c r="BD148" s="16">
        <v>1</v>
      </c>
      <c r="BE148" s="534">
        <v>0.813</v>
      </c>
      <c r="BF148" s="16">
        <v>1</v>
      </c>
      <c r="BG148" s="16">
        <v>1</v>
      </c>
      <c r="BH148" s="16">
        <v>1</v>
      </c>
      <c r="BI148" s="16">
        <v>1</v>
      </c>
      <c r="BJ148" s="16">
        <v>1</v>
      </c>
      <c r="BK148" s="16">
        <v>1</v>
      </c>
      <c r="BL148" s="16">
        <v>1</v>
      </c>
      <c r="BM148" s="16">
        <v>1</v>
      </c>
      <c r="BN148" s="16">
        <v>1</v>
      </c>
      <c r="BO148" s="16">
        <v>1</v>
      </c>
      <c r="BP148" s="16">
        <v>1</v>
      </c>
      <c r="BQ148" s="16">
        <v>1</v>
      </c>
      <c r="BR148" s="16">
        <v>1</v>
      </c>
      <c r="BS148" s="16">
        <v>1</v>
      </c>
      <c r="BT148" s="16">
        <v>1</v>
      </c>
      <c r="BU148" s="16">
        <v>1</v>
      </c>
      <c r="BV148" s="16">
        <v>1</v>
      </c>
      <c r="BW148" s="16">
        <v>1</v>
      </c>
      <c r="BX148" s="16">
        <v>1</v>
      </c>
      <c r="BY148" s="16"/>
      <c r="BZ148" s="16"/>
      <c r="CA148" s="16"/>
      <c r="CB148" s="16"/>
      <c r="CC148" s="16"/>
      <c r="CD148" s="400"/>
      <c r="CE148"/>
      <c r="CF148" s="348"/>
      <c r="CG148" s="348" t="s">
        <v>1418</v>
      </c>
      <c r="CH148" s="536">
        <f>IF(SUM('Aggregated Balance-IND_2005'!G442)=0,0,SUM('Aggregated Balance-IND_2010'!G442)/SUM('Aggregated Balance-IND_2005'!G442))</f>
        <v>1.09918651377046</v>
      </c>
      <c r="CI148" s="402">
        <f>IF(SUM('Aggregated Balance-IND_2005'!H442)=0,0,SUM('Aggregated Balance-IND_2010'!H442)/SUM('Aggregated Balance-IND_2005'!H442))</f>
        <v>1.50281431449224</v>
      </c>
      <c r="CJ148" s="402">
        <f>IF(SUM('Aggregated Balance-IND_2005'!I442)=0,0,SUM('Aggregated Balance-IND_2010'!I442)/SUM('Aggregated Balance-IND_2005'!I442))</f>
        <v>1.13097682604869</v>
      </c>
      <c r="CK148" s="411">
        <v>1</v>
      </c>
      <c r="CL148" s="402">
        <f>IF(SUM('Aggregated Balance-IND_2005'!K442)=0,0,SUM('Aggregated Balance-IND_2010'!K442)/SUM('Aggregated Balance-IND_2005'!K442))</f>
        <v>0</v>
      </c>
      <c r="CM148" s="402">
        <f>IF(SUM('Aggregated Balance-IND_2005'!L442)=0,0,SUM('Aggregated Balance-IND_2010'!L442)/SUM('Aggregated Balance-IND_2005'!L442))</f>
        <v>1.00760053026955</v>
      </c>
      <c r="CN148" s="402">
        <f>IF(SUM('Aggregated Balance-IND_2005'!M442)=0,0,SUM('Aggregated Balance-IND_2010'!M442)/SUM('Aggregated Balance-IND_2005'!M442))</f>
        <v>0.981622607110301</v>
      </c>
      <c r="CO148" s="402">
        <f>IF(SUM('Aggregated Balance-IND_2005'!N442)=0,0,SUM('Aggregated Balance-IND_2010'!N442)/SUM('Aggregated Balance-IND_2005'!N442))</f>
        <v>1.02576808721506</v>
      </c>
      <c r="CP148" s="402">
        <f>IF(SUM('Aggregated Balance-IND_2005'!O442)=0,0,SUM('Aggregated Balance-IND_2010'!O442)/SUM('Aggregated Balance-IND_2005'!O442))</f>
        <v>0.767350928641251</v>
      </c>
      <c r="CQ148" s="402">
        <f>IF(SUM('Aggregated Balance-IND_2005'!P442)=0,0,SUM('Aggregated Balance-IND_2010'!P442)/SUM('Aggregated Balance-IND_2005'!P442))</f>
        <v>0.77973129872284</v>
      </c>
      <c r="CR148" s="402">
        <f>IF(SUM('Aggregated Balance-IND_2005'!Q442)=0,0,SUM('Aggregated Balance-IND_2010'!Q442)/SUM('Aggregated Balance-IND_2005'!Q442))</f>
        <v>0.799211045364892</v>
      </c>
      <c r="CS148" s="402">
        <f>IF(SUM('Aggregated Balance-IND_2005'!R442)=0,0,SUM('Aggregated Balance-IND_2010'!R442)/SUM('Aggregated Balance-IND_2005'!R442))</f>
        <v>1.34226689000558</v>
      </c>
      <c r="CT148" s="402">
        <f>IF(SUM('Aggregated Balance-IND_2005'!S442)=0,0,SUM('Aggregated Balance-IND_2010'!S442)/SUM('Aggregated Balance-IND_2005'!S442))</f>
        <v>1.26561293186808</v>
      </c>
      <c r="CU148" s="402">
        <f>IF(SUM('Aggregated Balance-IND_2005'!T442)=0,0,SUM('Aggregated Balance-IND_2010'!T442)/SUM('Aggregated Balance-IND_2005'!T442))</f>
        <v>0.941057934508816</v>
      </c>
      <c r="CV148" s="402">
        <f>IF(SUM('Aggregated Balance-IND_2005'!U442)=0,0,SUM('Aggregated Balance-IND_2010'!U442)/SUM('Aggregated Balance-IND_2005'!U442))</f>
        <v>0.847959399450201</v>
      </c>
      <c r="CW148" s="402">
        <f>IF(SUM('Aggregated Balance-IND_2005'!V442)=0,0,SUM('Aggregated Balance-IND_2010'!V442)/SUM('Aggregated Balance-IND_2005'!V442))</f>
        <v>0.695489867438671</v>
      </c>
      <c r="CX148" s="402">
        <f>IF(SUM('Aggregated Balance-IND_2005'!W442)=0,0,SUM('Aggregated Balance-IND_2010'!W442)/SUM('Aggregated Balance-IND_2005'!W442))</f>
        <v>0</v>
      </c>
      <c r="CY148" s="402">
        <f>IF(SUM('Aggregated Balance-IND_2005'!X442)=0,0,SUM('Aggregated Balance-IND_2010'!X442)/SUM('Aggregated Balance-IND_2005'!X442))</f>
        <v>0.725818841098309</v>
      </c>
      <c r="CZ148" s="402">
        <f>IF(SUM('Aggregated Balance-IND_2005'!Y442)=0,0,SUM('Aggregated Balance-IND_2010'!Y442)/SUM('Aggregated Balance-IND_2005'!Y442))</f>
        <v>0.783200095454003</v>
      </c>
      <c r="DA148" s="402">
        <f>IF(SUM('Aggregated Balance-IND_2005'!Z442)=0,0,SUM('Aggregated Balance-IND_2010'!Z442)/SUM('Aggregated Balance-IND_2005'!Z442))</f>
        <v>0.855042016806723</v>
      </c>
      <c r="DB148" s="402">
        <f>IF(SUM('Aggregated Balance-IND_2005'!AA442)=0,0,SUM('Aggregated Balance-IND_2010'!AA442)/SUM('Aggregated Balance-IND_2005'!AA442))</f>
        <v>0.901721377101681</v>
      </c>
      <c r="DC148" s="402">
        <f>IF(SUM('Aggregated Balance-IND_2005'!AB442)=0,0,SUM('Aggregated Balance-IND_2010'!AB442)/SUM('Aggregated Balance-IND_2005'!AB442))</f>
        <v>0</v>
      </c>
      <c r="DD148" s="402">
        <f>IF(SUM('Aggregated Balance-IND_2005'!AC442)=0,0,SUM('Aggregated Balance-IND_2010'!AC442)/SUM('Aggregated Balance-IND_2005'!AC442))</f>
        <v>0.884283805786332</v>
      </c>
      <c r="DE148" s="402">
        <f>IF(SUM('Aggregated Balance-IND_2005'!AD442)=0,0,SUM('Aggregated Balance-IND_2010'!AD442)/SUM('Aggregated Balance-IND_2005'!AD442))</f>
        <v>1.61826024442847</v>
      </c>
      <c r="DF148" s="402">
        <f>IF(SUM('Aggregated Balance-IND_2005'!AE442)=0,0,SUM('Aggregated Balance-IND_2010'!AE442)/SUM('Aggregated Balance-IND_2005'!AE442))</f>
        <v>1.14866853023393</v>
      </c>
      <c r="DG148" s="402">
        <f>IF(SUM('Aggregated Balance-IND_2005'!AF442)=0,0,SUM('Aggregated Balance-IND_2010'!AF442)/SUM('Aggregated Balance-IND_2005'!AF442))</f>
        <v>1.07846064526831</v>
      </c>
      <c r="DH148" s="402">
        <f>IF(SUM('Aggregated Balance-IND_2005'!AG442)=0,0,SUM('Aggregated Balance-IND_2010'!AG442)/SUM('Aggregated Balance-IND_2005'!AG442))</f>
        <v>0.675572066553373</v>
      </c>
      <c r="DI148" s="402">
        <f>IF(SUM('Aggregated Balance-IND_2005'!AH442)=0,0,SUM('Aggregated Balance-IND_2010'!AH442)/SUM('Aggregated Balance-IND_2005'!AH442))</f>
        <v>1.01101679609897</v>
      </c>
      <c r="DJ148" s="402">
        <f>IF(SUM('Aggregated Balance-IND_2005'!AI442)=0,0,SUM('Aggregated Balance-IND_2010'!AI442)/SUM('Aggregated Balance-IND_2005'!AI442))</f>
        <v>0.765206017004578</v>
      </c>
      <c r="DK148" s="402">
        <f>IF(SUM('Aggregated Balance-IND_2005'!AJ442)=0,0,SUM('Aggregated Balance-IND_2010'!AJ442)/SUM('Aggregated Balance-IND_2005'!AJ442))</f>
        <v>0.749154046707716</v>
      </c>
      <c r="DL148" s="402">
        <f>IF(SUM('Aggregated Balance-IND_2005'!AK442)=0,0,SUM('Aggregated Balance-IND_2010'!AK442)/SUM('Aggregated Balance-IND_2005'!AK442))</f>
        <v>0.799363158877738</v>
      </c>
      <c r="DM148" s="402">
        <f>IF(SUM('Aggregated Balance-IND_2005'!AL442)=0,0,SUM('Aggregated Balance-IND_2010'!AL442)/SUM('Aggregated Balance-IND_2005'!AL442))</f>
        <v>0</v>
      </c>
      <c r="DN148" s="402">
        <f>IF(SUM('Aggregated Balance-IND_2005'!AM442)=0,0,SUM('Aggregated Balance-IND_2010'!AM442)/SUM('Aggregated Balance-IND_2005'!AM442))</f>
        <v>0</v>
      </c>
      <c r="DO148" s="402">
        <f>IF(SUM('Aggregated Balance-IND_2005'!AN442)=0,0,SUM('Aggregated Balance-IND_2010'!AN442)/SUM('Aggregated Balance-IND_2005'!AN442))</f>
        <v>0</v>
      </c>
      <c r="DP148" s="402">
        <f>IF(SUM('Aggregated Balance-IND_2005'!AO442)=0,0,SUM('Aggregated Balance-IND_2010'!AO442)/SUM('Aggregated Balance-IND_2005'!AO442))</f>
        <v>0</v>
      </c>
      <c r="DQ148" s="402">
        <f>IF(SUM('Aggregated Balance-IND_2005'!AP442)=0,0,SUM('Aggregated Balance-IND_2010'!AP442)/SUM('Aggregated Balance-IND_2005'!AP442))</f>
        <v>6.88636363636364</v>
      </c>
      <c r="DR148" s="423">
        <f>IF(SUM('Aggregated Balance-IND_2005'!AQ442)=0,0,SUM('Aggregated Balance-IND_2010'!AQ442)/SUM('Aggregated Balance-IND_2005'!AQ442))</f>
        <v>0.245457364341085</v>
      </c>
      <c r="DS148"/>
      <c r="DT148" s="348"/>
      <c r="DU148" s="424" t="s">
        <v>1418</v>
      </c>
      <c r="DV148" s="427">
        <f t="shared" si="118"/>
        <v>311.435678147369</v>
      </c>
      <c r="DW148" s="425">
        <v>10.7761443818095</v>
      </c>
      <c r="DX148" s="426">
        <v>0.932459780930342</v>
      </c>
      <c r="DY148" s="426">
        <v>1.34934212083637</v>
      </c>
      <c r="DZ148" s="426">
        <f>11.797+2.59</f>
        <v>14.387</v>
      </c>
      <c r="EA148" s="426">
        <v>0</v>
      </c>
      <c r="EB148" s="426">
        <v>0.120112351848055</v>
      </c>
      <c r="EC148" s="426">
        <v>38.1602776124618</v>
      </c>
      <c r="ED148" s="426">
        <v>3.70128104589163</v>
      </c>
      <c r="EE148" s="426">
        <v>1.11683506303916</v>
      </c>
      <c r="EF148" s="426">
        <v>5.94058232713353</v>
      </c>
      <c r="EG148" s="426">
        <v>79.0621317233449</v>
      </c>
      <c r="EH148" s="426">
        <f>2.092+0.11</f>
        <v>2.202</v>
      </c>
      <c r="EI148" s="426">
        <v>36.1009311846528</v>
      </c>
      <c r="EJ148" s="426">
        <v>0</v>
      </c>
      <c r="EK148" s="426">
        <v>1.18983857300825</v>
      </c>
      <c r="EL148" s="426">
        <v>2.75949948894752</v>
      </c>
      <c r="EM148" s="426">
        <v>0</v>
      </c>
      <c r="EN148" s="426">
        <v>2.17845599869161</v>
      </c>
      <c r="EO148" s="426">
        <v>6.56894527692182</v>
      </c>
      <c r="EP148" s="426">
        <v>0</v>
      </c>
      <c r="EQ148" s="426">
        <v>0.719773347697569</v>
      </c>
      <c r="ER148" s="426">
        <v>0</v>
      </c>
      <c r="ES148" s="426">
        <v>51.2533399972666</v>
      </c>
      <c r="ET148" s="426">
        <v>0</v>
      </c>
      <c r="EU148" s="426">
        <v>5.38821163817519</v>
      </c>
      <c r="EV148" s="426">
        <v>7.17307619230623</v>
      </c>
      <c r="EW148" s="426">
        <v>0.186287305033902</v>
      </c>
      <c r="EX148" s="426">
        <v>0.13931364435043</v>
      </c>
      <c r="EY148" s="426">
        <v>1.29162639027905</v>
      </c>
      <c r="EZ148" s="426">
        <v>0.681459255251268</v>
      </c>
      <c r="FA148" s="426">
        <v>38.0567534474912</v>
      </c>
      <c r="FB148" s="444"/>
      <c r="FC148" s="444"/>
      <c r="FD148" s="444"/>
      <c r="FE148" s="444"/>
      <c r="FF148" s="444"/>
      <c r="FG148" s="453"/>
      <c r="FH148" s="452"/>
      <c r="FJ148" s="58"/>
      <c r="FK148" s="58"/>
      <c r="FL148" s="588" t="s">
        <v>1425</v>
      </c>
      <c r="FM148" s="605" t="s">
        <v>21</v>
      </c>
      <c r="FN148" s="605" t="s">
        <v>22</v>
      </c>
      <c r="FO148" s="605" t="s">
        <v>23</v>
      </c>
      <c r="FP148" s="605" t="s">
        <v>24</v>
      </c>
      <c r="FQ148" s="605" t="s">
        <v>25</v>
      </c>
      <c r="FR148" s="605" t="s">
        <v>26</v>
      </c>
      <c r="FS148" s="605" t="s">
        <v>27</v>
      </c>
      <c r="FT148" s="605" t="s">
        <v>28</v>
      </c>
      <c r="FU148" s="605" t="s">
        <v>30</v>
      </c>
      <c r="FV148" s="605" t="s">
        <v>31</v>
      </c>
      <c r="FW148" s="605" t="s">
        <v>32</v>
      </c>
      <c r="FX148" s="605" t="s">
        <v>1426</v>
      </c>
      <c r="FY148" s="605" t="s">
        <v>34</v>
      </c>
      <c r="FZ148" s="605" t="s">
        <v>35</v>
      </c>
      <c r="GA148" s="605" t="s">
        <v>37</v>
      </c>
      <c r="GB148" s="605" t="s">
        <v>38</v>
      </c>
      <c r="GC148" s="605" t="s">
        <v>39</v>
      </c>
      <c r="GD148" s="605" t="s">
        <v>40</v>
      </c>
      <c r="GE148" s="605" t="s">
        <v>43</v>
      </c>
      <c r="GF148" s="605" t="s">
        <v>44</v>
      </c>
      <c r="GG148" s="605" t="s">
        <v>46</v>
      </c>
      <c r="GH148" s="605" t="s">
        <v>47</v>
      </c>
      <c r="GI148" s="605" t="s">
        <v>48</v>
      </c>
      <c r="GJ148" s="605" t="s">
        <v>50</v>
      </c>
      <c r="GK148" s="605" t="s">
        <v>51</v>
      </c>
      <c r="GL148" s="605" t="s">
        <v>52</v>
      </c>
      <c r="GM148" s="605" t="s">
        <v>53</v>
      </c>
      <c r="GN148" s="605" t="s">
        <v>289</v>
      </c>
      <c r="GO148" s="605" t="s">
        <v>36</v>
      </c>
      <c r="GP148" s="605" t="s">
        <v>45</v>
      </c>
      <c r="GQ148" s="16"/>
      <c r="GR148" s="16"/>
      <c r="GS148" s="16"/>
      <c r="GT148" s="54"/>
      <c r="GU148" s="293"/>
      <c r="GV148" s="293"/>
      <c r="GW148" s="461"/>
      <c r="GX148" s="461"/>
      <c r="GY148" s="461"/>
      <c r="GZ148" s="461"/>
      <c r="HA148" s="461"/>
      <c r="HB148" s="461"/>
      <c r="HC148" s="461"/>
      <c r="HD148" s="461"/>
      <c r="HE148" s="461"/>
      <c r="HF148" s="461"/>
      <c r="HG148" s="461"/>
      <c r="HH148" s="461"/>
      <c r="HI148" s="461"/>
      <c r="HJ148" s="461"/>
      <c r="HK148" s="461"/>
      <c r="HL148" s="461"/>
      <c r="HM148" s="461"/>
      <c r="HN148" s="461"/>
      <c r="HO148" s="461"/>
      <c r="HP148" s="461"/>
      <c r="HQ148" s="461"/>
      <c r="HR148" s="461"/>
      <c r="HS148" s="461"/>
      <c r="HT148" s="461"/>
      <c r="HU148" s="461"/>
      <c r="HV148" s="461"/>
      <c r="HW148" s="461"/>
      <c r="HX148" s="461"/>
      <c r="HY148" s="461"/>
      <c r="HZ148" s="461"/>
      <c r="IA148" s="461"/>
      <c r="IB148" s="148"/>
      <c r="IC148" s="148"/>
      <c r="ID148" s="148"/>
      <c r="IE148" s="148"/>
      <c r="IF148" s="148"/>
      <c r="IG148" s="148"/>
      <c r="IH148" s="54"/>
    </row>
    <row r="149" s="20" customFormat="1" ht="18" spans="1:242">
      <c r="A149" s="324"/>
      <c r="B149" s="348"/>
      <c r="C149" s="349" t="s">
        <v>1419</v>
      </c>
      <c r="D149" s="350">
        <f t="shared" si="30"/>
        <v>0</v>
      </c>
      <c r="E149" s="351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2"/>
      <c r="T149" s="352"/>
      <c r="U149" s="352"/>
      <c r="V149" s="352"/>
      <c r="W149" s="352"/>
      <c r="X149" s="352"/>
      <c r="Y149" s="352"/>
      <c r="Z149" s="352"/>
      <c r="AA149" s="352"/>
      <c r="AB149" s="352"/>
      <c r="AC149" s="352"/>
      <c r="AD149" s="352"/>
      <c r="AE149" s="352"/>
      <c r="AF149" s="352"/>
      <c r="AG149" s="352"/>
      <c r="AH149" s="352"/>
      <c r="AI149" s="352"/>
      <c r="AJ149" s="367"/>
      <c r="AK149" s="367"/>
      <c r="AL149" s="367"/>
      <c r="AM149" s="367"/>
      <c r="AN149" s="367"/>
      <c r="AO149" s="379"/>
      <c r="AQ149"/>
      <c r="AR149" s="348"/>
      <c r="AS149" s="380" t="s">
        <v>1419</v>
      </c>
      <c r="AT149" s="378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400"/>
      <c r="CE149"/>
      <c r="CF149" s="348"/>
      <c r="CG149" s="348" t="s">
        <v>1419</v>
      </c>
      <c r="CH149" s="536"/>
      <c r="CI149" s="402"/>
      <c r="CJ149" s="402"/>
      <c r="CK149" s="411"/>
      <c r="CL149" s="402"/>
      <c r="CM149" s="402"/>
      <c r="CN149" s="402"/>
      <c r="CO149" s="402"/>
      <c r="CP149" s="402"/>
      <c r="CQ149" s="402"/>
      <c r="CR149" s="402"/>
      <c r="CS149" s="402"/>
      <c r="CT149" s="402"/>
      <c r="CU149" s="402"/>
      <c r="CV149" s="402"/>
      <c r="CW149" s="402"/>
      <c r="CX149" s="402"/>
      <c r="CY149" s="402"/>
      <c r="CZ149" s="402"/>
      <c r="DA149" s="402"/>
      <c r="DB149" s="402"/>
      <c r="DC149" s="402"/>
      <c r="DD149" s="402"/>
      <c r="DE149" s="402"/>
      <c r="DF149" s="402"/>
      <c r="DG149" s="402"/>
      <c r="DH149" s="402"/>
      <c r="DI149" s="402"/>
      <c r="DJ149" s="402"/>
      <c r="DK149" s="402"/>
      <c r="DL149" s="402"/>
      <c r="DM149" s="402"/>
      <c r="DN149" s="402"/>
      <c r="DO149" s="402"/>
      <c r="DP149" s="402"/>
      <c r="DQ149" s="402"/>
      <c r="DR149" s="423"/>
      <c r="DS149"/>
      <c r="DT149" s="348"/>
      <c r="DU149" s="424" t="s">
        <v>1419</v>
      </c>
      <c r="DV149" s="424"/>
      <c r="DW149" s="425"/>
      <c r="DX149" s="426"/>
      <c r="DY149" s="426"/>
      <c r="DZ149" s="426"/>
      <c r="EA149" s="426"/>
      <c r="EB149" s="426"/>
      <c r="EC149" s="426"/>
      <c r="ED149" s="426"/>
      <c r="EE149" s="426"/>
      <c r="EF149" s="426"/>
      <c r="EG149" s="426"/>
      <c r="EH149" s="426"/>
      <c r="EI149" s="426"/>
      <c r="EJ149" s="426"/>
      <c r="EK149" s="426"/>
      <c r="EL149" s="426"/>
      <c r="EM149" s="426"/>
      <c r="EN149" s="426"/>
      <c r="EO149" s="426"/>
      <c r="EP149" s="426"/>
      <c r="EQ149" s="426"/>
      <c r="ER149" s="426"/>
      <c r="ES149" s="426"/>
      <c r="ET149" s="426"/>
      <c r="EU149" s="426"/>
      <c r="EV149" s="426"/>
      <c r="EW149" s="426"/>
      <c r="EX149" s="426"/>
      <c r="EY149" s="426"/>
      <c r="EZ149" s="426"/>
      <c r="FA149" s="426"/>
      <c r="FB149" s="444"/>
      <c r="FC149" s="444"/>
      <c r="FD149" s="444"/>
      <c r="FE149" s="444"/>
      <c r="FF149" s="444"/>
      <c r="FG149" s="453"/>
      <c r="FH149"/>
      <c r="FJ149" s="589" t="s">
        <v>1395</v>
      </c>
      <c r="FK149" s="590"/>
      <c r="FL149" s="591">
        <v>1492.16885629044</v>
      </c>
      <c r="FM149" s="590"/>
      <c r="FN149" s="590"/>
      <c r="FO149" s="590"/>
      <c r="FP149" s="590"/>
      <c r="FQ149" s="590"/>
      <c r="FR149" s="591"/>
      <c r="FS149" s="590"/>
      <c r="FT149" s="590"/>
      <c r="FU149" s="590"/>
      <c r="FV149" s="590"/>
      <c r="FW149" s="590"/>
      <c r="FX149" s="590"/>
      <c r="FY149" s="590"/>
      <c r="FZ149" s="590"/>
      <c r="GA149" s="590"/>
      <c r="GB149" s="590"/>
      <c r="GC149" s="590"/>
      <c r="GD149" s="590"/>
      <c r="GE149" s="590"/>
      <c r="GF149" s="590"/>
      <c r="GG149" s="590"/>
      <c r="GH149" s="590"/>
      <c r="GI149" s="590"/>
      <c r="GJ149" s="590"/>
      <c r="GK149" s="590"/>
      <c r="GL149" s="590"/>
      <c r="GM149" s="590"/>
      <c r="GN149" s="590"/>
      <c r="GO149" s="590"/>
      <c r="GP149" s="590"/>
      <c r="GQ149" s="16"/>
      <c r="GR149" s="16"/>
      <c r="GS149" s="16"/>
      <c r="GT149" s="54"/>
      <c r="GU149" s="293"/>
      <c r="GV149" s="293"/>
      <c r="GW149" s="461"/>
      <c r="GX149" s="461"/>
      <c r="GY149" s="461"/>
      <c r="GZ149" s="461"/>
      <c r="HA149" s="461"/>
      <c r="HB149" s="461"/>
      <c r="HC149" s="461"/>
      <c r="HD149" s="461"/>
      <c r="HE149" s="461"/>
      <c r="HF149" s="461"/>
      <c r="HG149" s="461"/>
      <c r="HH149" s="461"/>
      <c r="HI149" s="461"/>
      <c r="HJ149" s="461"/>
      <c r="HK149" s="461"/>
      <c r="HL149" s="461"/>
      <c r="HM149" s="461"/>
      <c r="HN149" s="461"/>
      <c r="HO149" s="461"/>
      <c r="HP149" s="461"/>
      <c r="HQ149" s="461"/>
      <c r="HR149" s="461"/>
      <c r="HS149" s="461"/>
      <c r="HT149" s="461"/>
      <c r="HU149" s="461"/>
      <c r="HV149" s="461"/>
      <c r="HW149" s="461"/>
      <c r="HX149" s="461"/>
      <c r="HY149" s="461"/>
      <c r="HZ149" s="461"/>
      <c r="IA149" s="461"/>
      <c r="IB149" s="148"/>
      <c r="IC149" s="148"/>
      <c r="ID149" s="148"/>
      <c r="IE149" s="148"/>
      <c r="IF149" s="148"/>
      <c r="IG149" s="148"/>
      <c r="IH149" s="54"/>
    </row>
    <row r="150" s="20" customFormat="1" ht="18" spans="1:242">
      <c r="A150" s="324"/>
      <c r="B150" s="348"/>
      <c r="C150" s="349" t="s">
        <v>598</v>
      </c>
      <c r="D150" s="350">
        <f t="shared" si="30"/>
        <v>76.6157425226469</v>
      </c>
      <c r="E150" s="351">
        <f t="shared" ref="E150:N150" si="119">DW150*CH150*AT150</f>
        <v>18.4109756641278</v>
      </c>
      <c r="F150" s="352">
        <f t="shared" si="119"/>
        <v>0</v>
      </c>
      <c r="G150" s="352">
        <f t="shared" si="119"/>
        <v>0</v>
      </c>
      <c r="H150" s="352">
        <f t="shared" si="119"/>
        <v>0</v>
      </c>
      <c r="I150" s="352">
        <f t="shared" si="119"/>
        <v>0</v>
      </c>
      <c r="J150" s="352">
        <f t="shared" si="119"/>
        <v>4.96409381775544</v>
      </c>
      <c r="K150" s="352">
        <f t="shared" si="119"/>
        <v>26.6190519425341</v>
      </c>
      <c r="L150" s="352">
        <f t="shared" si="119"/>
        <v>0.0385524542944766</v>
      </c>
      <c r="M150" s="352">
        <f t="shared" si="119"/>
        <v>0.148402571598876</v>
      </c>
      <c r="N150" s="352">
        <f t="shared" si="119"/>
        <v>5.02163650668765</v>
      </c>
      <c r="O150" s="352">
        <f t="shared" ref="O150:X150" si="120">EG150*CR150*BD150</f>
        <v>0</v>
      </c>
      <c r="P150" s="352">
        <f t="shared" si="120"/>
        <v>0</v>
      </c>
      <c r="Q150" s="352">
        <f t="shared" si="120"/>
        <v>18.8773670432118</v>
      </c>
      <c r="R150" s="352">
        <f t="shared" si="120"/>
        <v>0</v>
      </c>
      <c r="S150" s="352">
        <f t="shared" si="120"/>
        <v>0</v>
      </c>
      <c r="T150" s="352">
        <f t="shared" si="120"/>
        <v>0</v>
      </c>
      <c r="U150" s="352">
        <f t="shared" si="120"/>
        <v>0</v>
      </c>
      <c r="V150" s="352">
        <f t="shared" si="120"/>
        <v>0</v>
      </c>
      <c r="W150" s="352">
        <f t="shared" si="120"/>
        <v>0.998314640641953</v>
      </c>
      <c r="X150" s="352">
        <f t="shared" si="120"/>
        <v>0</v>
      </c>
      <c r="Y150" s="352">
        <f t="shared" ref="Y150:AH150" si="121">EQ150*DB150*BN150</f>
        <v>0</v>
      </c>
      <c r="Z150" s="352">
        <f t="shared" si="121"/>
        <v>0</v>
      </c>
      <c r="AA150" s="352">
        <f t="shared" si="121"/>
        <v>0</v>
      </c>
      <c r="AB150" s="352">
        <f t="shared" si="121"/>
        <v>0</v>
      </c>
      <c r="AC150" s="352">
        <f t="shared" si="121"/>
        <v>0</v>
      </c>
      <c r="AD150" s="352">
        <f t="shared" si="121"/>
        <v>0</v>
      </c>
      <c r="AE150" s="352">
        <f t="shared" si="121"/>
        <v>0</v>
      </c>
      <c r="AF150" s="352">
        <f t="shared" si="121"/>
        <v>0</v>
      </c>
      <c r="AG150" s="352">
        <f t="shared" si="121"/>
        <v>1.53734788179479</v>
      </c>
      <c r="AH150" s="352">
        <f t="shared" si="121"/>
        <v>0</v>
      </c>
      <c r="AI150" s="352">
        <f t="shared" ref="AI150" si="122">FA150*DL150*BX150</f>
        <v>0</v>
      </c>
      <c r="AJ150" s="367"/>
      <c r="AK150" s="367"/>
      <c r="AL150" s="367"/>
      <c r="AM150" s="367"/>
      <c r="AN150" s="367"/>
      <c r="AO150" s="379"/>
      <c r="AQ150"/>
      <c r="AR150" s="348"/>
      <c r="AS150" s="380" t="s">
        <v>598</v>
      </c>
      <c r="AT150" s="378">
        <v>1</v>
      </c>
      <c r="AU150" s="16">
        <v>1</v>
      </c>
      <c r="AV150" s="16">
        <v>1</v>
      </c>
      <c r="AW150" s="16">
        <v>1</v>
      </c>
      <c r="AX150" s="16">
        <v>1</v>
      </c>
      <c r="AY150" s="16">
        <v>1</v>
      </c>
      <c r="AZ150" s="16">
        <v>1</v>
      </c>
      <c r="BA150" s="16">
        <v>1</v>
      </c>
      <c r="BB150" s="16">
        <v>1</v>
      </c>
      <c r="BC150" s="16">
        <v>1</v>
      </c>
      <c r="BD150" s="16">
        <v>1</v>
      </c>
      <c r="BE150" s="16">
        <v>1</v>
      </c>
      <c r="BF150" s="16">
        <v>1</v>
      </c>
      <c r="BG150" s="16">
        <v>1</v>
      </c>
      <c r="BH150" s="16">
        <v>1</v>
      </c>
      <c r="BI150" s="16">
        <v>1</v>
      </c>
      <c r="BJ150" s="16">
        <v>1</v>
      </c>
      <c r="BK150" s="16">
        <v>1</v>
      </c>
      <c r="BL150" s="16">
        <v>1</v>
      </c>
      <c r="BM150" s="16">
        <v>1</v>
      </c>
      <c r="BN150" s="16">
        <v>1</v>
      </c>
      <c r="BO150" s="16">
        <v>1</v>
      </c>
      <c r="BP150" s="16">
        <v>1</v>
      </c>
      <c r="BQ150" s="16">
        <v>1</v>
      </c>
      <c r="BR150" s="16">
        <v>1</v>
      </c>
      <c r="BS150" s="16">
        <v>1</v>
      </c>
      <c r="BT150" s="16">
        <v>1</v>
      </c>
      <c r="BU150" s="16">
        <v>1</v>
      </c>
      <c r="BV150" s="16">
        <v>1</v>
      </c>
      <c r="BW150" s="16">
        <v>1</v>
      </c>
      <c r="BX150" s="16">
        <v>1</v>
      </c>
      <c r="BY150" s="16"/>
      <c r="BZ150" s="16"/>
      <c r="CA150" s="16"/>
      <c r="CB150" s="16"/>
      <c r="CC150" s="16"/>
      <c r="CD150" s="400"/>
      <c r="CE150"/>
      <c r="CF150" s="348"/>
      <c r="CG150" s="348" t="s">
        <v>598</v>
      </c>
      <c r="CH150" s="536">
        <f>IF(SUM('Aggregated Balance-IND_2005'!G447)=0,0,SUM('Aggregated Balance-IND_2010'!G447)/SUM('Aggregated Balance-IND_2005'!G447))</f>
        <v>1.94742708526844</v>
      </c>
      <c r="CI150" s="402">
        <f>IF(SUM('Aggregated Balance-IND_2005'!H447)=0,0,SUM('Aggregated Balance-IND_2010'!H447)/SUM('Aggregated Balance-IND_2005'!H447))</f>
        <v>1.20139725367381</v>
      </c>
      <c r="CJ150" s="402">
        <f>IF(SUM('Aggregated Balance-IND_2005'!I447)=0,0,SUM('Aggregated Balance-IND_2010'!I447)/SUM('Aggregated Balance-IND_2005'!I447))</f>
        <v>1.61050545094153</v>
      </c>
      <c r="CK150" s="411">
        <v>1</v>
      </c>
      <c r="CL150" s="402">
        <f>IF(SUM('Aggregated Balance-IND_2005'!K447)=0,0,SUM('Aggregated Balance-IND_2010'!K447)/SUM('Aggregated Balance-IND_2005'!K447))</f>
        <v>0</v>
      </c>
      <c r="CM150" s="402">
        <f>IF(SUM('Aggregated Balance-IND_2005'!L447)=0,0,SUM('Aggregated Balance-IND_2010'!L447)/SUM('Aggregated Balance-IND_2005'!L447))</f>
        <v>0.991701244813278</v>
      </c>
      <c r="CN150" s="402">
        <f>IF(SUM('Aggregated Balance-IND_2005'!M447)=0,0,SUM('Aggregated Balance-IND_2010'!M447)/SUM('Aggregated Balance-IND_2005'!M447))</f>
        <v>1.44538258575198</v>
      </c>
      <c r="CO150" s="402">
        <f>IF(SUM('Aggregated Balance-IND_2005'!N447)=0,0,SUM('Aggregated Balance-IND_2010'!N447)/SUM('Aggregated Balance-IND_2005'!N447))</f>
        <v>1.14751469802245</v>
      </c>
      <c r="CP150" s="402">
        <f>IF(SUM('Aggregated Balance-IND_2005'!O447)=0,0,SUM('Aggregated Balance-IND_2010'!O447)/SUM('Aggregated Balance-IND_2005'!O447))</f>
        <v>0.766245997362968</v>
      </c>
      <c r="CQ150" s="402">
        <f>IF(SUM('Aggregated Balance-IND_2005'!P447)=0,0,SUM('Aggregated Balance-IND_2010'!P447)/SUM('Aggregated Balance-IND_2005'!P447))</f>
        <v>1.00432730133753</v>
      </c>
      <c r="CR150" s="402">
        <f>IF(SUM('Aggregated Balance-IND_2005'!Q447)=0,0,SUM('Aggregated Balance-IND_2010'!Q447)/SUM('Aggregated Balance-IND_2005'!Q447))</f>
        <v>0.848576562943346</v>
      </c>
      <c r="CS150" s="402">
        <f>IF(SUM('Aggregated Balance-IND_2005'!R447)=0,0,SUM('Aggregated Balance-IND_2010'!R447)/SUM('Aggregated Balance-IND_2005'!R447))</f>
        <v>0.843573563600133</v>
      </c>
      <c r="CT150" s="402">
        <f>IF(SUM('Aggregated Balance-IND_2005'!S447)=0,0,SUM('Aggregated Balance-IND_2010'!S447)/SUM('Aggregated Balance-IND_2005'!S447))</f>
        <v>0.722854640980736</v>
      </c>
      <c r="CU150" s="402">
        <f>IF(SUM('Aggregated Balance-IND_2005'!T447)=0,0,SUM('Aggregated Balance-IND_2010'!T447)/SUM('Aggregated Balance-IND_2005'!T447))</f>
        <v>0.872605363984674</v>
      </c>
      <c r="CV150" s="402">
        <f>IF(SUM('Aggregated Balance-IND_2005'!U447)=0,0,SUM('Aggregated Balance-IND_2010'!U447)/SUM('Aggregated Balance-IND_2005'!U447))</f>
        <v>0.759779107225034</v>
      </c>
      <c r="CW150" s="402">
        <f>IF(SUM('Aggregated Balance-IND_2005'!V447)=0,0,SUM('Aggregated Balance-IND_2010'!V447)/SUM('Aggregated Balance-IND_2005'!V447))</f>
        <v>0.858354041806753</v>
      </c>
      <c r="CX150" s="402">
        <f>IF(SUM('Aggregated Balance-IND_2005'!W447)=0,0,SUM('Aggregated Balance-IND_2010'!W447)/SUM('Aggregated Balance-IND_2005'!W447))</f>
        <v>0</v>
      </c>
      <c r="CY150" s="402">
        <f>IF(SUM('Aggregated Balance-IND_2005'!X447)=0,0,SUM('Aggregated Balance-IND_2010'!X447)/SUM('Aggregated Balance-IND_2005'!X447))</f>
        <v>0.964385474860335</v>
      </c>
      <c r="CZ150" s="402">
        <f>IF(SUM('Aggregated Balance-IND_2005'!Y447)=0,0,SUM('Aggregated Balance-IND_2010'!Y447)/SUM('Aggregated Balance-IND_2005'!Y447))</f>
        <v>0.71175347695664</v>
      </c>
      <c r="DA150" s="402">
        <f>IF(SUM('Aggregated Balance-IND_2005'!Z447)=0,0,SUM('Aggregated Balance-IND_2010'!Z447)/SUM('Aggregated Balance-IND_2005'!Z447))</f>
        <v>0.979568671963678</v>
      </c>
      <c r="DB150" s="402">
        <f>IF(SUM('Aggregated Balance-IND_2005'!AA447)=0,0,SUM('Aggregated Balance-IND_2010'!AA447)/SUM('Aggregated Balance-IND_2005'!AA447))</f>
        <v>1.80491186373539</v>
      </c>
      <c r="DC150" s="402">
        <f>IF(SUM('Aggregated Balance-IND_2005'!AB447)=0,0,SUM('Aggregated Balance-IND_2010'!AB447)/SUM('Aggregated Balance-IND_2005'!AB447))</f>
        <v>0</v>
      </c>
      <c r="DD150" s="402">
        <f>IF(SUM('Aggregated Balance-IND_2005'!AC447)=0,0,SUM('Aggregated Balance-IND_2010'!AC447)/SUM('Aggregated Balance-IND_2005'!AC447))</f>
        <v>0.938789705541387</v>
      </c>
      <c r="DE150" s="402">
        <f>IF(SUM('Aggregated Balance-IND_2005'!AD447)=0,0,SUM('Aggregated Balance-IND_2010'!AD447)/SUM('Aggregated Balance-IND_2005'!AD447))</f>
        <v>0.930687534935718</v>
      </c>
      <c r="DF150" s="402">
        <f>IF(SUM('Aggregated Balance-IND_2005'!AE447)=0,0,SUM('Aggregated Balance-IND_2010'!AE447)/SUM('Aggregated Balance-IND_2005'!AE447))</f>
        <v>1.4755737704918</v>
      </c>
      <c r="DG150" s="402">
        <f>IF(SUM('Aggregated Balance-IND_2005'!AF447)=0,0,SUM('Aggregated Balance-IND_2010'!AF447)/SUM('Aggregated Balance-IND_2005'!AF447))</f>
        <v>1.10553224960671</v>
      </c>
      <c r="DH150" s="402">
        <f>IF(SUM('Aggregated Balance-IND_2005'!AG447)=0,0,SUM('Aggregated Balance-IND_2010'!AG447)/SUM('Aggregated Balance-IND_2005'!AG447))</f>
        <v>1.42923633856232</v>
      </c>
      <c r="DI150" s="402">
        <f>IF(SUM('Aggregated Balance-IND_2005'!AH447)=0,0,SUM('Aggregated Balance-IND_2010'!AH447)/SUM('Aggregated Balance-IND_2005'!AH447))</f>
        <v>0.89247367872407</v>
      </c>
      <c r="DJ150" s="402">
        <f>IF(SUM('Aggregated Balance-IND_2005'!AI447)=0,0,SUM('Aggregated Balance-IND_2010'!AI447)/SUM('Aggregated Balance-IND_2005'!AI447))</f>
        <v>0.895179124281291</v>
      </c>
      <c r="DK150" s="402">
        <f>IF(SUM('Aggregated Balance-IND_2005'!AJ447)=0,0,SUM('Aggregated Balance-IND_2010'!AJ447)/SUM('Aggregated Balance-IND_2005'!AJ447))</f>
        <v>1.41272727272727</v>
      </c>
      <c r="DL150" s="402">
        <f>IF(SUM('Aggregated Balance-IND_2005'!AK447)=0,0,SUM('Aggregated Balance-IND_2010'!AK447)/SUM('Aggregated Balance-IND_2005'!AK447))</f>
        <v>2.95941661382372</v>
      </c>
      <c r="DM150" s="402">
        <f>IF(SUM('Aggregated Balance-IND_2005'!AL447)=0,0,SUM('Aggregated Balance-IND_2010'!AL447)/SUM('Aggregated Balance-IND_2005'!AL447))</f>
        <v>0</v>
      </c>
      <c r="DN150" s="402">
        <f>IF(SUM('Aggregated Balance-IND_2005'!AM447)=0,0,SUM('Aggregated Balance-IND_2010'!AM447)/SUM('Aggregated Balance-IND_2005'!AM447))</f>
        <v>0</v>
      </c>
      <c r="DO150" s="402">
        <f>IF(SUM('Aggregated Balance-IND_2005'!AN447)=0,0,SUM('Aggregated Balance-IND_2010'!AN447)/SUM('Aggregated Balance-IND_2005'!AN447))</f>
        <v>0</v>
      </c>
      <c r="DP150" s="402">
        <f>IF(SUM('Aggregated Balance-IND_2005'!AO447)=0,0,SUM('Aggregated Balance-IND_2010'!AO447)/SUM('Aggregated Balance-IND_2005'!AO447))</f>
        <v>0</v>
      </c>
      <c r="DQ150" s="402">
        <f>IF(SUM('Aggregated Balance-IND_2005'!AP447)=0,0,SUM('Aggregated Balance-IND_2010'!AP447)/SUM('Aggregated Balance-IND_2005'!AP447))</f>
        <v>2.54</v>
      </c>
      <c r="DR150" s="423">
        <f>IF(SUM('Aggregated Balance-IND_2005'!AQ447)=0,0,SUM('Aggregated Balance-IND_2010'!AQ447)/SUM('Aggregated Balance-IND_2005'!AQ447))</f>
        <v>0</v>
      </c>
      <c r="DS150"/>
      <c r="DT150" s="348"/>
      <c r="DU150" s="424" t="s">
        <v>598</v>
      </c>
      <c r="DV150" s="427">
        <f t="shared" ref="DV150:DV152" si="123">SUM(DW150:FA150)</f>
        <v>67.3385202231749</v>
      </c>
      <c r="DW150" s="425">
        <f>9.054+0.4</f>
        <v>9.454</v>
      </c>
      <c r="DX150" s="426">
        <v>0</v>
      </c>
      <c r="DY150" s="426">
        <v>0</v>
      </c>
      <c r="DZ150" s="426">
        <v>0</v>
      </c>
      <c r="EA150" s="426">
        <v>0</v>
      </c>
      <c r="EB150" s="426">
        <v>5.00563435179523</v>
      </c>
      <c r="EC150" s="426">
        <v>18.4166131548383</v>
      </c>
      <c r="ED150" s="426">
        <v>0.0335964797321685</v>
      </c>
      <c r="EE150" s="426">
        <v>0.193674840859989</v>
      </c>
      <c r="EF150" s="426">
        <v>5</v>
      </c>
      <c r="EG150" s="426">
        <v>0</v>
      </c>
      <c r="EH150" s="426">
        <v>0</v>
      </c>
      <c r="EI150" s="426">
        <v>26.1150250313118</v>
      </c>
      <c r="EJ150" s="426">
        <v>0</v>
      </c>
      <c r="EK150" s="426">
        <v>0</v>
      </c>
      <c r="EL150" s="426">
        <v>0</v>
      </c>
      <c r="EM150" s="426">
        <v>0</v>
      </c>
      <c r="EN150" s="426">
        <v>0</v>
      </c>
      <c r="EO150" s="426">
        <v>1.4026129453004</v>
      </c>
      <c r="EP150" s="426">
        <v>0</v>
      </c>
      <c r="EQ150" s="426">
        <v>0</v>
      </c>
      <c r="ER150" s="426">
        <v>0</v>
      </c>
      <c r="ES150" s="426">
        <v>0</v>
      </c>
      <c r="ET150" s="426">
        <v>0</v>
      </c>
      <c r="EU150" s="426">
        <v>0</v>
      </c>
      <c r="EV150" s="426">
        <v>0</v>
      </c>
      <c r="EW150" s="426">
        <v>0</v>
      </c>
      <c r="EX150" s="426">
        <v>0</v>
      </c>
      <c r="EY150" s="426">
        <v>1.71736341933696</v>
      </c>
      <c r="EZ150" s="426">
        <v>0</v>
      </c>
      <c r="FA150" s="426">
        <v>0</v>
      </c>
      <c r="FB150" s="444"/>
      <c r="FC150" s="444"/>
      <c r="FD150" s="444"/>
      <c r="FE150" s="444"/>
      <c r="FF150" s="444"/>
      <c r="FG150" s="453"/>
      <c r="FH150" s="452"/>
      <c r="FJ150" s="195"/>
      <c r="FK150" s="592" t="s">
        <v>1427</v>
      </c>
      <c r="FL150" s="593"/>
      <c r="FM150" s="606">
        <f>FM121</f>
        <v>0.54587429930234</v>
      </c>
      <c r="FN150" s="606">
        <f t="shared" ref="FN150:GP150" si="124">FN121</f>
        <v>0.328263025204638</v>
      </c>
      <c r="FO150" s="606">
        <f t="shared" si="124"/>
        <v>0.701153437438771</v>
      </c>
      <c r="FP150" s="606">
        <f t="shared" si="124"/>
        <v>0.9</v>
      </c>
      <c r="FQ150" s="606">
        <f t="shared" si="124"/>
        <v>0</v>
      </c>
      <c r="FR150" s="606">
        <f t="shared" si="124"/>
        <v>0.777514013817136</v>
      </c>
      <c r="FS150" s="606">
        <f t="shared" si="124"/>
        <v>0.339654517576727</v>
      </c>
      <c r="FT150" s="606">
        <f t="shared" si="124"/>
        <v>0.566723933379767</v>
      </c>
      <c r="FU150" s="606">
        <f t="shared" si="124"/>
        <v>0.489820386045772</v>
      </c>
      <c r="FV150" s="606">
        <f t="shared" si="124"/>
        <v>0.49780596610463</v>
      </c>
      <c r="FW150" s="606">
        <f t="shared" si="124"/>
        <v>0.9</v>
      </c>
      <c r="FX150" s="606">
        <f t="shared" si="124"/>
        <v>0.52985362688501</v>
      </c>
      <c r="FY150" s="606">
        <f t="shared" si="124"/>
        <v>0.450265785293066</v>
      </c>
      <c r="FZ150" s="606">
        <f t="shared" si="124"/>
        <v>0</v>
      </c>
      <c r="GA150" s="606">
        <f t="shared" si="124"/>
        <v>0.346453027606668</v>
      </c>
      <c r="GB150" s="606">
        <f t="shared" si="124"/>
        <v>0.564210706677188</v>
      </c>
      <c r="GC150" s="606">
        <f t="shared" si="124"/>
        <v>0</v>
      </c>
      <c r="GD150" s="606">
        <f t="shared" si="124"/>
        <v>0.71469206074653</v>
      </c>
      <c r="GE150" s="606">
        <f t="shared" si="124"/>
        <v>0.9</v>
      </c>
      <c r="GF150" s="606">
        <f t="shared" si="124"/>
        <v>0.419319817512015</v>
      </c>
      <c r="GG150" s="606">
        <f t="shared" si="124"/>
        <v>0.451019593189957</v>
      </c>
      <c r="GH150" s="606">
        <f t="shared" si="124"/>
        <v>0</v>
      </c>
      <c r="GI150" s="606">
        <f t="shared" si="124"/>
        <v>0.878766452302259</v>
      </c>
      <c r="GJ150" s="606">
        <f t="shared" si="124"/>
        <v>0</v>
      </c>
      <c r="GK150" s="606">
        <f t="shared" si="124"/>
        <v>0.451807624435183</v>
      </c>
      <c r="GL150" s="606">
        <f t="shared" si="124"/>
        <v>0.9</v>
      </c>
      <c r="GM150" s="606">
        <f t="shared" si="124"/>
        <v>0.9</v>
      </c>
      <c r="GN150" s="606">
        <f t="shared" si="124"/>
        <v>0.567493449730147</v>
      </c>
      <c r="GO150" s="606">
        <f t="shared" si="124"/>
        <v>0.527274610961921</v>
      </c>
      <c r="GP150" s="606">
        <f t="shared" si="124"/>
        <v>0.557317486713072</v>
      </c>
      <c r="GQ150" s="16"/>
      <c r="GR150" s="16"/>
      <c r="GS150" s="16"/>
      <c r="GT150" s="54"/>
      <c r="GU150" s="293"/>
      <c r="GV150" s="293"/>
      <c r="GW150" s="461"/>
      <c r="GX150" s="461"/>
      <c r="GY150" s="461"/>
      <c r="GZ150" s="461"/>
      <c r="HA150" s="461"/>
      <c r="HB150" s="461"/>
      <c r="HC150" s="461"/>
      <c r="HD150" s="461"/>
      <c r="HE150" s="461"/>
      <c r="HF150" s="461"/>
      <c r="HG150" s="461"/>
      <c r="HH150" s="461"/>
      <c r="HI150" s="461"/>
      <c r="HJ150" s="461"/>
      <c r="HK150" s="461"/>
      <c r="HL150" s="461"/>
      <c r="HM150" s="461"/>
      <c r="HN150" s="461"/>
      <c r="HO150" s="461"/>
      <c r="HP150" s="461"/>
      <c r="HQ150" s="461"/>
      <c r="HR150" s="461"/>
      <c r="HS150" s="461"/>
      <c r="HT150" s="461"/>
      <c r="HU150" s="461"/>
      <c r="HV150" s="461"/>
      <c r="HW150" s="461"/>
      <c r="HX150" s="461"/>
      <c r="HY150" s="461"/>
      <c r="HZ150" s="461"/>
      <c r="IA150" s="461"/>
      <c r="IB150" s="148"/>
      <c r="IC150" s="148"/>
      <c r="ID150" s="148"/>
      <c r="IE150" s="148"/>
      <c r="IF150" s="148"/>
      <c r="IG150" s="148"/>
      <c r="IH150" s="54"/>
    </row>
    <row r="151" s="20" customFormat="1" ht="18" spans="1:242">
      <c r="A151" s="324"/>
      <c r="B151" s="348"/>
      <c r="C151" s="462" t="s">
        <v>599</v>
      </c>
      <c r="D151" s="354">
        <f t="shared" si="30"/>
        <v>4.60083919996147</v>
      </c>
      <c r="E151" s="355">
        <f>IF(DW151=0,IF('Aggregated Balance-IND_2010'!G448=0,0,'Aggregated Balance-IND_2010'!G448),DW151*CH151*AT151)</f>
        <v>0.730345751072961</v>
      </c>
      <c r="F151" s="356">
        <f>IF(DX151=0,IF('Aggregated Balance-IND_2010'!H448=0,0,'Aggregated Balance-IND_2010'!H448),DX151*CI151*AU151)</f>
        <v>0</v>
      </c>
      <c r="G151" s="356">
        <f>IF(DY151=0,IF('Aggregated Balance-IND_2010'!I448=0,0,'Aggregated Balance-IND_2010'!I448),DY151*CJ151*AV151)</f>
        <v>0</v>
      </c>
      <c r="H151" s="356">
        <f>IF(DZ151=0,IF('Aggregated Balance-IND_2010'!J448=0,0,'Aggregated Balance-IND_2010'!J448),DZ151*CK151*AW151)</f>
        <v>0.198744</v>
      </c>
      <c r="I151" s="356">
        <f>IF(EA151=0,IF('Aggregated Balance-IND_2010'!K448=0,0,'Aggregated Balance-IND_2010'!K448),EA151*CL151*AX151)</f>
        <v>0</v>
      </c>
      <c r="J151" s="356">
        <f>IF(EB151=0,IF('Aggregated Balance-IND_2010'!L448=0,0,'Aggregated Balance-IND_2010'!L448),EB151*CM151*AY151)</f>
        <v>0.006</v>
      </c>
      <c r="K151" s="356">
        <f>IF(EC151=0,IF('Aggregated Balance-IND_2010'!M448=0,0,'Aggregated Balance-IND_2010'!M448),EC151*CN151*AZ151)</f>
        <v>0.276</v>
      </c>
      <c r="L151" s="356">
        <f>IF(ED151=0,IF('Aggregated Balance-IND_2010'!N448=0,0,'Aggregated Balance-IND_2010'!N448),ED151*CO151*BA151)</f>
        <v>0.309491314480846</v>
      </c>
      <c r="M151" s="356">
        <f>IF(EE151=0,IF('Aggregated Balance-IND_2010'!O448=0,0,'Aggregated Balance-IND_2010'!O448),EE151*CP151*BB151)</f>
        <v>0</v>
      </c>
      <c r="N151" s="356">
        <f>IF(EF151=0,IF('Aggregated Balance-IND_2010'!P448=0,0,'Aggregated Balance-IND_2010'!P448),EF151*CQ151*BC151)</f>
        <v>0</v>
      </c>
      <c r="O151" s="356">
        <f>IF(EG151=0,IF('Aggregated Balance-IND_2010'!Q448=0,0,'Aggregated Balance-IND_2010'!Q448),EG151*CR151*BD151)</f>
        <v>0</v>
      </c>
      <c r="P151" s="356">
        <f>IF(EH151=0,IF('Aggregated Balance-IND_2010'!R448=0,0,'Aggregated Balance-IND_2010'!R448),EH151*CS151*BE151)</f>
        <v>0.639908296875</v>
      </c>
      <c r="Q151" s="356">
        <f>IF(EI151=0,IF('Aggregated Balance-IND_2010'!S448=0,0,'Aggregated Balance-IND_2010'!S448),EI151*CT151*BF151)</f>
        <v>0</v>
      </c>
      <c r="R151" s="356">
        <f>IF(EJ151=0,IF('Aggregated Balance-IND_2010'!T448=0,0,'Aggregated Balance-IND_2010'!T448),EJ151*CU151*BG151)</f>
        <v>0</v>
      </c>
      <c r="S151" s="356">
        <f>IF(EK151=0,IF('Aggregated Balance-IND_2010'!U448=0,0,'Aggregated Balance-IND_2010'!U448),EK151*CV151*BH151)</f>
        <v>0</v>
      </c>
      <c r="T151" s="356">
        <f>IF(EL151=0,IF('Aggregated Balance-IND_2010'!V448=0,0,'Aggregated Balance-IND_2010'!V448),EL151*CW151*BI151)</f>
        <v>0</v>
      </c>
      <c r="U151" s="356">
        <f>IF(EM151=0,IF('Aggregated Balance-IND_2010'!W448=0,0,'Aggregated Balance-IND_2010'!W448),EM151*CX151*BJ151)</f>
        <v>0</v>
      </c>
      <c r="V151" s="356">
        <f>IF(EN151=0,IF('Aggregated Balance-IND_2010'!X448=0,0,'Aggregated Balance-IND_2010'!X448),EN151*CY151*BK151)</f>
        <v>0.0837874490119554</v>
      </c>
      <c r="W151" s="356">
        <f>IF(EO151=0,IF('Aggregated Balance-IND_2010'!Y448=0,0,'Aggregated Balance-IND_2010'!Y448),EO151*CZ151*BL151)</f>
        <v>0</v>
      </c>
      <c r="X151" s="356">
        <f>IF(EP151=0,IF('Aggregated Balance-IND_2010'!Z448=0,0,'Aggregated Balance-IND_2010'!Z448),EP151*DA151*BM151)</f>
        <v>0</v>
      </c>
      <c r="Y151" s="356">
        <f>IF(EQ151=0,IF('Aggregated Balance-IND_2010'!AA448=0,0,'Aggregated Balance-IND_2010'!AA448),EQ151*DB151*BN151)</f>
        <v>0</v>
      </c>
      <c r="Z151" s="356">
        <f>IF(ER151=0,IF('Aggregated Balance-IND_2010'!AB448=0,0,'Aggregated Balance-IND_2010'!AB448),ER151*DC151*BO151)</f>
        <v>0</v>
      </c>
      <c r="AA151" s="356">
        <f>IF(ES151=0,IF('Aggregated Balance-IND_2010'!AC448=0,0,'Aggregated Balance-IND_2010'!AC448),ES151*DD151*BP151)</f>
        <v>0</v>
      </c>
      <c r="AB151" s="356">
        <f>IF(ET151=0,IF('Aggregated Balance-IND_2010'!AD448=0,0,'Aggregated Balance-IND_2010'!AD448),ET151*DE151*BQ151)</f>
        <v>0.224</v>
      </c>
      <c r="AC151" s="356">
        <f>IF(EU151=0,IF('Aggregated Balance-IND_2010'!AE448=0,0,'Aggregated Balance-IND_2010'!AE448),EU151*DF151*BR151)</f>
        <v>0.0698364485981309</v>
      </c>
      <c r="AD151" s="356">
        <f>IF(EV151=0,IF('Aggregated Balance-IND_2010'!AF448=0,0,'Aggregated Balance-IND_2010'!AF448),EV151*DG151*BS151)</f>
        <v>0</v>
      </c>
      <c r="AE151" s="356">
        <f>IF(EW151=0,IF('Aggregated Balance-IND_2010'!AG448=0,0,'Aggregated Balance-IND_2010'!AG448),EW151*DH151*BT151)</f>
        <v>0</v>
      </c>
      <c r="AF151" s="356">
        <f>IF(EX151=0,IF('Aggregated Balance-IND_2010'!AH448=0,0,'Aggregated Balance-IND_2010'!AH448),EX151*DI151*BU151)</f>
        <v>0</v>
      </c>
      <c r="AG151" s="356">
        <f>IF(EY151=0,IF('Aggregated Balance-IND_2010'!AI448=0,0,'Aggregated Balance-IND_2010'!AI448),EY151*DJ151*BV151)</f>
        <v>0</v>
      </c>
      <c r="AH151" s="356">
        <f>IF(EZ151=0,IF('Aggregated Balance-IND_2010'!AJ448=0,0,'Aggregated Balance-IND_2010'!AJ448),EZ151*DK151*BW151)</f>
        <v>0.00693</v>
      </c>
      <c r="AI151" s="356">
        <f>IF(FA151=0,IF('Aggregated Balance-IND_2010'!AK448=0,0,'Aggregated Balance-IND_2010'!AK448),FA151*DL151*BX151)</f>
        <v>2.05579593992258</v>
      </c>
      <c r="AJ151" s="368"/>
      <c r="AK151" s="368"/>
      <c r="AL151" s="368"/>
      <c r="AM151" s="368"/>
      <c r="AN151" s="368"/>
      <c r="AO151" s="381"/>
      <c r="AQ151"/>
      <c r="AR151" s="348"/>
      <c r="AS151" s="382" t="s">
        <v>599</v>
      </c>
      <c r="AT151" s="510">
        <v>0.42</v>
      </c>
      <c r="AU151" s="16">
        <v>1</v>
      </c>
      <c r="AV151" s="16">
        <v>1</v>
      </c>
      <c r="AW151" s="534">
        <v>0.546</v>
      </c>
      <c r="AX151" s="16">
        <v>1</v>
      </c>
      <c r="AY151" s="16">
        <v>1</v>
      </c>
      <c r="AZ151" s="16">
        <v>1</v>
      </c>
      <c r="BA151" s="534">
        <v>5.66</v>
      </c>
      <c r="BB151" s="16">
        <v>1</v>
      </c>
      <c r="BC151" s="16">
        <v>1</v>
      </c>
      <c r="BD151" s="16">
        <v>1</v>
      </c>
      <c r="BE151" s="534">
        <v>0.458</v>
      </c>
      <c r="BF151" s="16">
        <v>1</v>
      </c>
      <c r="BG151" s="16">
        <v>1</v>
      </c>
      <c r="BH151" s="16">
        <v>1</v>
      </c>
      <c r="BI151" s="16">
        <v>1</v>
      </c>
      <c r="BJ151" s="16">
        <v>1</v>
      </c>
      <c r="BK151" s="16">
        <v>1</v>
      </c>
      <c r="BL151" s="16">
        <v>1</v>
      </c>
      <c r="BM151" s="16">
        <v>1</v>
      </c>
      <c r="BN151" s="16">
        <v>1</v>
      </c>
      <c r="BO151" s="16">
        <v>1</v>
      </c>
      <c r="BP151" s="16">
        <v>1</v>
      </c>
      <c r="BQ151" s="16">
        <v>1</v>
      </c>
      <c r="BR151" s="16">
        <v>1</v>
      </c>
      <c r="BS151" s="16">
        <v>1</v>
      </c>
      <c r="BT151" s="16">
        <v>1</v>
      </c>
      <c r="BU151" s="16">
        <v>1</v>
      </c>
      <c r="BV151" s="16">
        <v>1</v>
      </c>
      <c r="BW151" s="534">
        <v>0.99</v>
      </c>
      <c r="BX151" s="534">
        <v>2.095</v>
      </c>
      <c r="BY151" s="384"/>
      <c r="BZ151" s="384"/>
      <c r="CA151" s="384"/>
      <c r="CB151" s="384"/>
      <c r="CC151" s="384"/>
      <c r="CD151" s="403"/>
      <c r="CE151"/>
      <c r="CF151" s="348"/>
      <c r="CG151" s="404" t="s">
        <v>599</v>
      </c>
      <c r="CH151" s="537">
        <f>IF(SUM('Aggregated Balance-IND_2005'!G448:G449)=0,0,SUM('Aggregated Balance-IND_2010'!G448:G449)/SUM('Aggregated Balance-IND_2005'!G448:G449))</f>
        <v>1.5793991416309</v>
      </c>
      <c r="CI151" s="402">
        <f>IF(SUM('Aggregated Balance-IND_2005'!H448:H449)=0,0,SUM('Aggregated Balance-IND_2010'!H448:H449)/SUM('Aggregated Balance-IND_2005'!H448:H449))</f>
        <v>0</v>
      </c>
      <c r="CJ151" s="402">
        <f>IF(SUM('Aggregated Balance-IND_2005'!I448:I449)=0,0,SUM('Aggregated Balance-IND_2010'!I448:I449)/SUM('Aggregated Balance-IND_2005'!I448:I449))</f>
        <v>0</v>
      </c>
      <c r="CK151" s="411">
        <v>1</v>
      </c>
      <c r="CL151" s="402">
        <f>IF(SUM('Aggregated Balance-IND_2005'!K448:K449)=0,0,SUM('Aggregated Balance-IND_2010'!K448:K449)/SUM('Aggregated Balance-IND_2005'!K448:K449))</f>
        <v>0</v>
      </c>
      <c r="CM151" s="402">
        <f>IF(SUM('Aggregated Balance-IND_2005'!L448:L449)=0,0,SUM('Aggregated Balance-IND_2010'!L448:L449)/SUM('Aggregated Balance-IND_2005'!L448:L449))</f>
        <v>0.260869565217391</v>
      </c>
      <c r="CN151" s="402">
        <f>IF(SUM('Aggregated Balance-IND_2005'!M448:M449)=0,0,SUM('Aggregated Balance-IND_2010'!M448:M449)/SUM('Aggregated Balance-IND_2005'!M448:M449))</f>
        <v>9.45238095238095</v>
      </c>
      <c r="CO151" s="402">
        <f>IF(SUM('Aggregated Balance-IND_2005'!N448:N449)=0,0,SUM('Aggregated Balance-IND_2010'!N448:N449)/SUM('Aggregated Balance-IND_2005'!N448:N449))</f>
        <v>1.10320284697509</v>
      </c>
      <c r="CP151" s="402">
        <f>IF(SUM('Aggregated Balance-IND_2005'!O448:O449)=0,0,SUM('Aggregated Balance-IND_2010'!O448:O449)/SUM('Aggregated Balance-IND_2005'!O448:O449))</f>
        <v>0</v>
      </c>
      <c r="CQ151" s="402">
        <f>IF(SUM('Aggregated Balance-IND_2005'!P448:P449)=0,0,SUM('Aggregated Balance-IND_2010'!P448:P449)/SUM('Aggregated Balance-IND_2005'!P448:P449))</f>
        <v>0</v>
      </c>
      <c r="CR151" s="402">
        <f>IF(SUM('Aggregated Balance-IND_2005'!Q448:Q449)=0,0,SUM('Aggregated Balance-IND_2010'!Q448:Q449)/SUM('Aggregated Balance-IND_2005'!Q448:Q449))</f>
        <v>0</v>
      </c>
      <c r="CS151" s="402">
        <f>IF(SUM('Aggregated Balance-IND_2005'!R448:R449)=0,0,SUM('Aggregated Balance-IND_2010'!R448:R449)/SUM('Aggregated Balance-IND_2005'!R448:R449))</f>
        <v>2.50390625</v>
      </c>
      <c r="CT151" s="402">
        <f>IF(SUM('Aggregated Balance-IND_2005'!S448:S449)=0,0,SUM('Aggregated Balance-IND_2010'!S448:S449)/SUM('Aggregated Balance-IND_2005'!S448:S449))</f>
        <v>0</v>
      </c>
      <c r="CU151" s="402">
        <f>IF(SUM('Aggregated Balance-IND_2005'!T448:T449)=0,0,SUM('Aggregated Balance-IND_2010'!T448:T449)/SUM('Aggregated Balance-IND_2005'!T448:T449))</f>
        <v>0</v>
      </c>
      <c r="CV151" s="402">
        <f>IF(SUM('Aggregated Balance-IND_2005'!U448:U449)=0,0,SUM('Aggregated Balance-IND_2010'!U448:U449)/SUM('Aggregated Balance-IND_2005'!U448:U449))</f>
        <v>0</v>
      </c>
      <c r="CW151" s="402">
        <f>IF(SUM('Aggregated Balance-IND_2005'!V448:V449)=0,0,SUM('Aggregated Balance-IND_2010'!V448:V449)/SUM('Aggregated Balance-IND_2005'!V448:V449))</f>
        <v>0</v>
      </c>
      <c r="CX151" s="402">
        <f>IF(SUM('Aggregated Balance-IND_2005'!W448:W449)=0,0,SUM('Aggregated Balance-IND_2010'!W448:W449)/SUM('Aggregated Balance-IND_2005'!W448:W449))</f>
        <v>0</v>
      </c>
      <c r="CY151" s="402">
        <f>IF(SUM('Aggregated Balance-IND_2005'!X448:X449)=0,0,SUM('Aggregated Balance-IND_2010'!X448:X449)/SUM('Aggregated Balance-IND_2005'!X448:X449))</f>
        <v>2.08076923076923</v>
      </c>
      <c r="CZ151" s="402">
        <f>IF(SUM('Aggregated Balance-IND_2005'!Y448:Y449)=0,0,SUM('Aggregated Balance-IND_2010'!Y448:Y449)/SUM('Aggregated Balance-IND_2005'!Y448:Y449))</f>
        <v>0</v>
      </c>
      <c r="DA151" s="402">
        <f>IF(SUM('Aggregated Balance-IND_2005'!Z448:Z449)=0,0,SUM('Aggregated Balance-IND_2010'!Z448:Z449)/SUM('Aggregated Balance-IND_2005'!Z448:Z449))</f>
        <v>0</v>
      </c>
      <c r="DB151" s="402">
        <f>IF(SUM('Aggregated Balance-IND_2005'!AA448:AA449)=0,0,SUM('Aggregated Balance-IND_2010'!AA448:AA449)/SUM('Aggregated Balance-IND_2005'!AA448:AA449))</f>
        <v>0</v>
      </c>
      <c r="DC151" s="402">
        <f>IF(SUM('Aggregated Balance-IND_2005'!AB448:AB449)=0,0,SUM('Aggregated Balance-IND_2010'!AB448:AB449)/SUM('Aggregated Balance-IND_2005'!AB448:AB449))</f>
        <v>0</v>
      </c>
      <c r="DD151" s="402">
        <f>IF(SUM('Aggregated Balance-IND_2005'!AC448:AC449)=0,0,SUM('Aggregated Balance-IND_2010'!AC448:AC449)/SUM('Aggregated Balance-IND_2005'!AC448:AC449))</f>
        <v>0</v>
      </c>
      <c r="DE151" s="402">
        <f>IF(SUM('Aggregated Balance-IND_2005'!AD448:AD449)=0,0,SUM('Aggregated Balance-IND_2010'!AD448:AD449)/SUM('Aggregated Balance-IND_2005'!AD448:AD449))</f>
        <v>6.58823529411765</v>
      </c>
      <c r="DF151" s="402">
        <f>IF(SUM('Aggregated Balance-IND_2005'!AE448:AE449)=0,0,SUM('Aggregated Balance-IND_2010'!AE448:AE449)/SUM('Aggregated Balance-IND_2005'!AE448:AE449))</f>
        <v>0.0408878504672897</v>
      </c>
      <c r="DG151" s="402">
        <f>IF(SUM('Aggregated Balance-IND_2005'!AF448:AF449)=0,0,SUM('Aggregated Balance-IND_2010'!AF448:AF449)/SUM('Aggregated Balance-IND_2005'!AF448:AF449))</f>
        <v>0</v>
      </c>
      <c r="DH151" s="402">
        <f>IF(SUM('Aggregated Balance-IND_2005'!AG448:AG449)=0,0,SUM('Aggregated Balance-IND_2010'!AG448:AG449)/SUM('Aggregated Balance-IND_2005'!AG448:AG449))</f>
        <v>17.7826086956522</v>
      </c>
      <c r="DI151" s="402">
        <f>IF(SUM('Aggregated Balance-IND_2005'!AH448:AH449)=0,0,SUM('Aggregated Balance-IND_2010'!AH448:AH449)/SUM('Aggregated Balance-IND_2005'!AH448:AH449))</f>
        <v>0</v>
      </c>
      <c r="DJ151" s="402">
        <f>IF(SUM('Aggregated Balance-IND_2005'!AI448:AI449)=0,0,SUM('Aggregated Balance-IND_2010'!AI448:AI449)/SUM('Aggregated Balance-IND_2005'!AI448:AI449))</f>
        <v>0</v>
      </c>
      <c r="DK151" s="402">
        <f>IF(SUM('Aggregated Balance-IND_2005'!AJ448:AJ449)=0,0,SUM('Aggregated Balance-IND_2010'!AJ448:AJ449)/SUM('Aggregated Balance-IND_2005'!AJ448:AJ449))</f>
        <v>0.127272727272727</v>
      </c>
      <c r="DL151" s="402">
        <f>IF(SUM('Aggregated Balance-IND_2005'!AK448:AK449)=0,0,SUM('Aggregated Balance-IND_2010'!AK448:AK449)/SUM('Aggregated Balance-IND_2005'!AK448:AK449))</f>
        <v>0.707644628099174</v>
      </c>
      <c r="DM151" s="402">
        <f>IF(SUM('Aggregated Balance-IND_2005'!AL448:AL449)=0,0,SUM('Aggregated Balance-IND_2010'!AL448:AL449)/SUM('Aggregated Balance-IND_2005'!AL448:AL449))</f>
        <v>0</v>
      </c>
      <c r="DN151" s="402">
        <f>IF(SUM('Aggregated Balance-IND_2005'!AM448:AM449)=0,0,SUM('Aggregated Balance-IND_2010'!AM448:AM449)/SUM('Aggregated Balance-IND_2005'!AM448:AM449))</f>
        <v>0</v>
      </c>
      <c r="DO151" s="402">
        <f>IF(SUM('Aggregated Balance-IND_2005'!AN448:AN449)=0,0,SUM('Aggregated Balance-IND_2010'!AN448:AN449)/SUM('Aggregated Balance-IND_2005'!AN448:AN449))</f>
        <v>0</v>
      </c>
      <c r="DP151" s="402">
        <f>IF(SUM('Aggregated Balance-IND_2005'!AO448:AO449)=0,0,SUM('Aggregated Balance-IND_2010'!AO448:AO449)/SUM('Aggregated Balance-IND_2005'!AO448:AO449))</f>
        <v>0</v>
      </c>
      <c r="DQ151" s="402">
        <f>IF(SUM('Aggregated Balance-IND_2005'!AP448:AP449)=0,0,SUM('Aggregated Balance-IND_2010'!AP448:AP449)/SUM('Aggregated Balance-IND_2005'!AP448:AP449))</f>
        <v>0</v>
      </c>
      <c r="DR151" s="423">
        <f>IF(SUM('Aggregated Balance-IND_2005'!AQ448:AQ449)=0,0,SUM('Aggregated Balance-IND_2010'!AQ448:AQ449)/SUM('Aggregated Balance-IND_2005'!AQ448:AQ449))</f>
        <v>0</v>
      </c>
      <c r="DS151"/>
      <c r="DT151" s="348"/>
      <c r="DU151" s="429" t="s">
        <v>599</v>
      </c>
      <c r="DV151" s="427">
        <f t="shared" si="123"/>
        <v>5.69595083740229</v>
      </c>
      <c r="DW151" s="430">
        <v>1.101</v>
      </c>
      <c r="DX151" s="431">
        <v>0</v>
      </c>
      <c r="DY151" s="431">
        <v>0</v>
      </c>
      <c r="DZ151" s="431">
        <f>0.334+0.03</f>
        <v>0.364</v>
      </c>
      <c r="EA151" s="431">
        <v>0</v>
      </c>
      <c r="EB151" s="431">
        <v>0.023</v>
      </c>
      <c r="EC151" s="431">
        <v>0</v>
      </c>
      <c r="ED151" s="431">
        <v>0.0495651768888166</v>
      </c>
      <c r="EE151" s="431">
        <v>0</v>
      </c>
      <c r="EF151" s="431">
        <v>0</v>
      </c>
      <c r="EG151" s="431">
        <v>0</v>
      </c>
      <c r="EH151" s="431">
        <v>0.558</v>
      </c>
      <c r="EI151" s="431">
        <v>0</v>
      </c>
      <c r="EJ151" s="431">
        <v>0</v>
      </c>
      <c r="EK151" s="431">
        <v>0.410423722320358</v>
      </c>
      <c r="EL151" s="431">
        <v>0</v>
      </c>
      <c r="EM151" s="431">
        <v>0</v>
      </c>
      <c r="EN151" s="431">
        <v>0.0402675355695165</v>
      </c>
      <c r="EO151" s="431">
        <v>0</v>
      </c>
      <c r="EP151" s="431">
        <v>0</v>
      </c>
      <c r="EQ151" s="431">
        <v>0</v>
      </c>
      <c r="ER151" s="431">
        <v>0</v>
      </c>
      <c r="ES151" s="431">
        <v>0</v>
      </c>
      <c r="ET151" s="431">
        <v>0</v>
      </c>
      <c r="EU151" s="431">
        <v>1.708</v>
      </c>
      <c r="EV151" s="431">
        <v>0</v>
      </c>
      <c r="EW151" s="431">
        <v>0</v>
      </c>
      <c r="EX151" s="431">
        <v>0</v>
      </c>
      <c r="EY151" s="431">
        <v>0</v>
      </c>
      <c r="EZ151" s="431">
        <v>0.055</v>
      </c>
      <c r="FA151" s="431">
        <v>1.38669440262359</v>
      </c>
      <c r="FB151" s="445"/>
      <c r="FC151" s="446"/>
      <c r="FD151" s="446"/>
      <c r="FE151" s="446"/>
      <c r="FF151" s="446"/>
      <c r="FG151" s="455"/>
      <c r="FH151" s="452"/>
      <c r="FJ151" s="58"/>
      <c r="FK151" s="592" t="s">
        <v>1385</v>
      </c>
      <c r="FL151" s="593"/>
      <c r="FM151" s="606">
        <f>FM122</f>
        <v>3.18854020141175</v>
      </c>
      <c r="FN151" s="606">
        <f t="shared" ref="FN151:GP151" si="125">FN122</f>
        <v>3.22673589313238</v>
      </c>
      <c r="FO151" s="606">
        <f t="shared" si="125"/>
        <v>3.04197141750537</v>
      </c>
      <c r="FP151" s="606">
        <f t="shared" si="125"/>
        <v>3.45538539229086</v>
      </c>
      <c r="FQ151" s="606">
        <f t="shared" si="125"/>
        <v>0</v>
      </c>
      <c r="FR151" s="606">
        <f t="shared" si="125"/>
        <v>1.75671007428112</v>
      </c>
      <c r="FS151" s="606">
        <f t="shared" si="125"/>
        <v>3.48112380343371</v>
      </c>
      <c r="FT151" s="606">
        <f t="shared" si="125"/>
        <v>2.79005005404381</v>
      </c>
      <c r="FU151" s="606">
        <f t="shared" si="125"/>
        <v>4.10052733264131</v>
      </c>
      <c r="FV151" s="606">
        <f t="shared" si="125"/>
        <v>2.47517730496454</v>
      </c>
      <c r="FW151" s="606">
        <f t="shared" si="125"/>
        <v>1.32025394305163</v>
      </c>
      <c r="FX151" s="606">
        <f t="shared" si="125"/>
        <v>4.29142657468629</v>
      </c>
      <c r="FY151" s="606">
        <f t="shared" si="125"/>
        <v>4.31937784850176</v>
      </c>
      <c r="FZ151" s="606">
        <f t="shared" si="125"/>
        <v>0</v>
      </c>
      <c r="GA151" s="606">
        <f t="shared" si="125"/>
        <v>6.11588687996344</v>
      </c>
      <c r="GB151" s="606">
        <f t="shared" si="125"/>
        <v>2.40398769668493</v>
      </c>
      <c r="GC151" s="606">
        <f t="shared" si="125"/>
        <v>0</v>
      </c>
      <c r="GD151" s="606">
        <f t="shared" si="125"/>
        <v>2.1465856114093</v>
      </c>
      <c r="GE151" s="606">
        <f t="shared" si="125"/>
        <v>13.4126984126984</v>
      </c>
      <c r="GF151" s="606">
        <f t="shared" si="125"/>
        <v>2.00309491059147</v>
      </c>
      <c r="GG151" s="606">
        <f t="shared" si="125"/>
        <v>4.71014492753623</v>
      </c>
      <c r="GH151" s="606">
        <f t="shared" si="125"/>
        <v>0</v>
      </c>
      <c r="GI151" s="606">
        <f t="shared" si="125"/>
        <v>3.20818240206896</v>
      </c>
      <c r="GJ151" s="606">
        <f t="shared" si="125"/>
        <v>0</v>
      </c>
      <c r="GK151" s="606">
        <f t="shared" si="125"/>
        <v>6.08280300424263</v>
      </c>
      <c r="GL151" s="606">
        <f t="shared" si="125"/>
        <v>2.24778035383957</v>
      </c>
      <c r="GM151" s="606">
        <f t="shared" si="125"/>
        <v>2.76468115942029</v>
      </c>
      <c r="GN151" s="606">
        <f t="shared" si="125"/>
        <v>4.00005110906675</v>
      </c>
      <c r="GO151" s="606">
        <f t="shared" si="125"/>
        <v>7.52119305342273</v>
      </c>
      <c r="GP151" s="606">
        <f t="shared" si="125"/>
        <v>0.298924731182796</v>
      </c>
      <c r="GQ151" s="16"/>
      <c r="GR151" s="16"/>
      <c r="GS151" s="16"/>
      <c r="GT151" s="54"/>
      <c r="GU151" s="293"/>
      <c r="GV151" s="293"/>
      <c r="GW151" s="461"/>
      <c r="GX151" s="461"/>
      <c r="GY151" s="461"/>
      <c r="GZ151" s="461"/>
      <c r="HA151" s="461"/>
      <c r="HB151" s="461"/>
      <c r="HC151" s="461"/>
      <c r="HD151" s="461"/>
      <c r="HE151" s="461"/>
      <c r="HF151" s="461"/>
      <c r="HG151" s="461"/>
      <c r="HH151" s="461"/>
      <c r="HI151" s="461"/>
      <c r="HJ151" s="461"/>
      <c r="HK151" s="461"/>
      <c r="HL151" s="461"/>
      <c r="HM151" s="461"/>
      <c r="HN151" s="461"/>
      <c r="HO151" s="461"/>
      <c r="HP151" s="461"/>
      <c r="HQ151" s="461"/>
      <c r="HR151" s="461"/>
      <c r="HS151" s="461"/>
      <c r="HT151" s="461"/>
      <c r="HU151" s="461"/>
      <c r="HV151" s="461"/>
      <c r="HW151" s="461"/>
      <c r="HX151" s="461"/>
      <c r="HY151" s="461"/>
      <c r="HZ151" s="461"/>
      <c r="IA151" s="461"/>
      <c r="IB151" s="148"/>
      <c r="IC151" s="148"/>
      <c r="ID151" s="148"/>
      <c r="IE151" s="148"/>
      <c r="IF151" s="148"/>
      <c r="IG151" s="148"/>
      <c r="IH151" s="54"/>
    </row>
    <row r="152" s="20" customFormat="1" ht="18.75" spans="1:242">
      <c r="A152" s="324"/>
      <c r="B152" s="357"/>
      <c r="C152" s="358" t="s">
        <v>1421</v>
      </c>
      <c r="D152" s="359">
        <f t="shared" si="30"/>
        <v>345.427057449097</v>
      </c>
      <c r="E152" s="360">
        <f>IF(SUM(DW145:DW151)=0,0,SUM(E145:E151)/SUM(DW145:DW151))*AT152*DW152</f>
        <v>27.6725098947926</v>
      </c>
      <c r="F152" s="361">
        <f t="shared" ref="F152" si="126">IF(SUM(DX145:DX151)=0,0,SUM(F145:F151)/SUM(DX145:DX151))*AU152*DX152</f>
        <v>1.26850853794209</v>
      </c>
      <c r="G152" s="361">
        <f t="shared" ref="G152" si="127">IF(SUM(DY145:DY151)=0,0,SUM(G145:G151)/SUM(DY145:DY151))*AV152*DY152</f>
        <v>2.54648194743368</v>
      </c>
      <c r="H152" s="361">
        <f t="shared" ref="H152" si="128">IF(SUM(DZ145:DZ151)=0,0,SUM(H145:H151)/SUM(DZ145:DZ151))*AW152*DZ152</f>
        <v>9.9366166747589</v>
      </c>
      <c r="I152" s="361">
        <f t="shared" ref="I152" si="129">IF(SUM(EA145:EA151)=0,0,SUM(I145:I151)/SUM(EA145:EA151))*AX152*EA152</f>
        <v>0</v>
      </c>
      <c r="J152" s="361">
        <f t="shared" ref="J152" si="130">IF(SUM(EB145:EB151)=0,0,SUM(J145:J151)/SUM(EB145:EB151))*AY152*EB152</f>
        <v>3.02767661941029</v>
      </c>
      <c r="K152" s="361">
        <f t="shared" ref="K152" si="131">IF(SUM(EC145:EC151)=0,0,SUM(K145:K151)/SUM(EC145:EC151))*AZ152*EC152</f>
        <v>51.7112924528525</v>
      </c>
      <c r="L152" s="361">
        <f t="shared" ref="L152" si="132">IF(SUM(ED145:ED151)=0,0,SUM(L145:L151)/SUM(ED145:ED151))*BA152*ED152</f>
        <v>3.00841705914378</v>
      </c>
      <c r="M152" s="361">
        <f t="shared" ref="M152" si="133">IF(SUM(EE145:EE151)=0,0,SUM(M145:M151)/SUM(EE145:EE151))*BB152*EE152</f>
        <v>0.57960026208203</v>
      </c>
      <c r="N152" s="361">
        <f t="shared" ref="N152" si="134">IF(SUM(EF145:EF151)=0,0,SUM(N145:N151)/SUM(EF145:EF151))*BC152*EF152</f>
        <v>5.20169815115643</v>
      </c>
      <c r="O152" s="361">
        <f t="shared" ref="O152" si="135">IF(SUM(EG145:EG151)=0,0,SUM(O145:O151)/SUM(EG145:EG151))*BD152*EG152</f>
        <v>45.9862735478113</v>
      </c>
      <c r="P152" s="361">
        <f t="shared" ref="P152" si="136">IF(SUM(EH145:EH151)=0,0,SUM(P145:P151)/SUM(EH145:EH151))*BE152*EH152</f>
        <v>5.63301752353449</v>
      </c>
      <c r="Q152" s="361">
        <f t="shared" ref="Q152" si="137">IF(SUM(EI145:EI151)=0,0,SUM(Q145:Q151)/SUM(EI145:EI151))*BF152*EI152</f>
        <v>59.5038310714644</v>
      </c>
      <c r="R152" s="361">
        <f t="shared" ref="R152" si="138">IF(SUM(EJ145:EJ151)=0,0,SUM(R145:R151)/SUM(EJ145:EJ151))*BG152*EJ152</f>
        <v>0</v>
      </c>
      <c r="S152" s="361">
        <f t="shared" ref="S152" si="139">IF(SUM(EK145:EK151)=0,0,SUM(S145:S151)/SUM(EK145:EK151))*BH152*EK152</f>
        <v>0.746684600618068</v>
      </c>
      <c r="T152" s="361">
        <f t="shared" ref="T152" si="140">IF(SUM(EL145:EL151)=0,0,SUM(T145:T151)/SUM(EL145:EL151))*BI152*EL152</f>
        <v>1.6550555955572</v>
      </c>
      <c r="U152" s="361">
        <f t="shared" ref="U152" si="141">IF(SUM(EM145:EM151)=0,0,SUM(U145:U151)/SUM(EM145:EM151))*BJ152*EM152</f>
        <v>0</v>
      </c>
      <c r="V152" s="361">
        <f t="shared" ref="V152" si="142">IF(SUM(EN145:EN151)=0,0,SUM(V145:V151)/SUM(EN145:EN151))*BK152*EN152</f>
        <v>1.10413399999587</v>
      </c>
      <c r="W152" s="361">
        <f t="shared" ref="W152" si="143">IF(SUM(EO145:EO151)=0,0,SUM(W145:W151)/SUM(EO145:EO151))*BL152*EO152</f>
        <v>5.82046621917057</v>
      </c>
      <c r="X152" s="361">
        <f t="shared" ref="X152" si="144">IF(SUM(EP145:EP151)=0,0,SUM(X145:X151)/SUM(EP145:EP151))*BM152*EP152</f>
        <v>0</v>
      </c>
      <c r="Y152" s="361">
        <f t="shared" ref="Y152" si="145">IF(SUM(EQ145:EQ151)=0,0,SUM(Y145:Y151)/SUM(EQ145:EQ151))*BN152*EQ152</f>
        <v>0.500684153878496</v>
      </c>
      <c r="Z152" s="361">
        <f t="shared" ref="Z152" si="146">IF(SUM(ER145:ER151)=0,0,SUM(Z145:Z151)/SUM(ER145:ER151))*BO152*ER152</f>
        <v>0</v>
      </c>
      <c r="AA152" s="361">
        <f t="shared" ref="AA152" si="147">IF(SUM(ES145:ES151)=0,0,SUM(AA145:AA151)/SUM(ES145:ES151))*BP152*ES152</f>
        <v>39.1390239419381</v>
      </c>
      <c r="AB152" s="361">
        <f t="shared" ref="AB152" si="148">IF(SUM(ET145:ET151)=0,0,SUM(AB145:AB151)/SUM(ET145:ET151))*BQ152*ET152</f>
        <v>0</v>
      </c>
      <c r="AC152" s="361">
        <f t="shared" ref="AC152" si="149">IF(SUM(EU145:EU151)=0,0,SUM(AC145:AC151)/SUM(EU145:EU151))*BR152*EU152</f>
        <v>43.0570980436039</v>
      </c>
      <c r="AD152" s="361">
        <f t="shared" ref="AD152" si="150">IF(SUM(EV145:EV151)=0,0,SUM(AD145:AD151)/SUM(EV145:EV151))*BS152*EV152</f>
        <v>10.3213344306351</v>
      </c>
      <c r="AE152" s="361">
        <f t="shared" ref="AE152" si="151">IF(SUM(EW145:EW151)=0,0,SUM(AE145:AE151)/SUM(EW145:EW151))*BT152*EW152</f>
        <v>0.0594661943482353</v>
      </c>
      <c r="AF152" s="361">
        <f t="shared" ref="AF152" si="152">IF(SUM(EX145:EX151)=0,0,SUM(AF145:AF151)/SUM(EX145:EX151))*BU152*EX152</f>
        <v>0.418873695909966</v>
      </c>
      <c r="AG152" s="361">
        <f t="shared" ref="AG152" si="153">IF(SUM(EY145:EY151)=0,0,SUM(AG145:AG151)/SUM(EY145:EY151))*BV152*EY152</f>
        <v>1.97658644517801</v>
      </c>
      <c r="AH152" s="361">
        <f t="shared" ref="AH152" si="154">IF(SUM(EZ145:EZ151)=0,0,SUM(AH145:AH151)/SUM(EZ145:EZ151))*BW152*EZ152</f>
        <v>0.48147529912671</v>
      </c>
      <c r="AI152" s="361">
        <f t="shared" ref="AI152" si="155">IF(SUM(FA145:FA151)=0,0,SUM(AI145:AI151)/SUM(FA145:FA151))*BX152*FA152</f>
        <v>24.070251086754</v>
      </c>
      <c r="AJ152" s="369"/>
      <c r="AK152" s="369"/>
      <c r="AL152" s="369"/>
      <c r="AM152" s="369"/>
      <c r="AN152" s="369"/>
      <c r="AO152" s="385"/>
      <c r="AQ152"/>
      <c r="AR152" s="357"/>
      <c r="AS152" s="386" t="s">
        <v>1421</v>
      </c>
      <c r="AT152" s="507">
        <f>AT128</f>
        <v>1.43020392633994</v>
      </c>
      <c r="AU152" s="508">
        <f t="shared" ref="AU152:BX152" si="156">AU128</f>
        <v>1.17318474188608</v>
      </c>
      <c r="AV152" s="508">
        <f t="shared" si="156"/>
        <v>1.16063560656308</v>
      </c>
      <c r="AW152" s="508">
        <f t="shared" si="156"/>
        <v>0.958689162967253</v>
      </c>
      <c r="AX152" s="508">
        <f t="shared" si="156"/>
        <v>1</v>
      </c>
      <c r="AY152" s="508">
        <f t="shared" si="156"/>
        <v>0.827341334134247</v>
      </c>
      <c r="AZ152" s="508">
        <f t="shared" si="156"/>
        <v>1</v>
      </c>
      <c r="BA152" s="508">
        <f t="shared" si="156"/>
        <v>0.864713616513635</v>
      </c>
      <c r="BB152" s="508">
        <f t="shared" si="156"/>
        <v>0.852378649690463</v>
      </c>
      <c r="BC152" s="508">
        <f t="shared" si="156"/>
        <v>1</v>
      </c>
      <c r="BD152" s="388">
        <f>BD136</f>
        <v>0.91</v>
      </c>
      <c r="BE152" s="508">
        <f t="shared" si="156"/>
        <v>1.08812672277054</v>
      </c>
      <c r="BF152" s="508">
        <f t="shared" si="156"/>
        <v>1.14619917758887</v>
      </c>
      <c r="BG152" s="508">
        <f t="shared" si="156"/>
        <v>1</v>
      </c>
      <c r="BH152" s="508">
        <f t="shared" si="156"/>
        <v>0.963881815095277</v>
      </c>
      <c r="BI152" s="508">
        <f t="shared" si="156"/>
        <v>0.97705286839145</v>
      </c>
      <c r="BJ152" s="508">
        <f t="shared" si="156"/>
        <v>1</v>
      </c>
      <c r="BK152" s="508">
        <f t="shared" si="156"/>
        <v>0.907205081173905</v>
      </c>
      <c r="BL152" s="508">
        <f t="shared" si="156"/>
        <v>1.2</v>
      </c>
      <c r="BM152" s="508">
        <f t="shared" si="156"/>
        <v>1</v>
      </c>
      <c r="BN152" s="508">
        <f t="shared" si="156"/>
        <v>0.89557650471356</v>
      </c>
      <c r="BO152" s="508">
        <f t="shared" si="156"/>
        <v>1</v>
      </c>
      <c r="BP152" s="508">
        <f t="shared" si="156"/>
        <v>0.861646433658921</v>
      </c>
      <c r="BQ152" s="508">
        <f t="shared" si="156"/>
        <v>1</v>
      </c>
      <c r="BR152" s="508">
        <f t="shared" si="156"/>
        <v>1.27438237411157</v>
      </c>
      <c r="BS152" s="508">
        <f t="shared" si="156"/>
        <v>0.812662811573171</v>
      </c>
      <c r="BT152" s="508">
        <f t="shared" si="156"/>
        <v>0.512964155438302</v>
      </c>
      <c r="BU152" s="508">
        <f t="shared" si="156"/>
        <v>1.05701827485503</v>
      </c>
      <c r="BV152" s="508">
        <f t="shared" si="156"/>
        <v>0.734804351141325</v>
      </c>
      <c r="BW152" s="508">
        <f t="shared" si="156"/>
        <v>33.8046416169164</v>
      </c>
      <c r="BX152" s="508">
        <f t="shared" si="156"/>
        <v>1</v>
      </c>
      <c r="BY152" s="392"/>
      <c r="BZ152" s="392"/>
      <c r="CA152" s="392"/>
      <c r="CB152" s="392"/>
      <c r="CC152" s="392"/>
      <c r="CD152" s="407"/>
      <c r="CE152"/>
      <c r="CF152" s="357"/>
      <c r="CG152" s="357"/>
      <c r="CH152" s="408"/>
      <c r="CI152" s="409"/>
      <c r="CJ152" s="409"/>
      <c r="CK152" s="409"/>
      <c r="CL152" s="409"/>
      <c r="CM152" s="409"/>
      <c r="CN152" s="409"/>
      <c r="CO152" s="409"/>
      <c r="CP152" s="409"/>
      <c r="CQ152" s="409"/>
      <c r="CR152" s="409"/>
      <c r="CS152" s="409"/>
      <c r="CT152" s="409"/>
      <c r="CU152" s="409"/>
      <c r="CV152" s="409"/>
      <c r="CW152" s="409"/>
      <c r="CX152" s="409"/>
      <c r="CY152" s="409"/>
      <c r="CZ152" s="409"/>
      <c r="DA152" s="409"/>
      <c r="DB152" s="409"/>
      <c r="DC152" s="409"/>
      <c r="DD152" s="409"/>
      <c r="DE152" s="409"/>
      <c r="DF152" s="409"/>
      <c r="DG152" s="409"/>
      <c r="DH152" s="409"/>
      <c r="DI152" s="409"/>
      <c r="DJ152" s="409"/>
      <c r="DK152" s="409"/>
      <c r="DL152" s="409"/>
      <c r="DM152" s="409"/>
      <c r="DN152" s="409"/>
      <c r="DO152" s="409"/>
      <c r="DP152" s="409"/>
      <c r="DQ152" s="409"/>
      <c r="DR152" s="432"/>
      <c r="DS152"/>
      <c r="DT152" s="357"/>
      <c r="DU152" s="433" t="s">
        <v>1421</v>
      </c>
      <c r="DV152" s="553">
        <f t="shared" si="123"/>
        <v>363.5237087921</v>
      </c>
      <c r="DW152" s="435">
        <v>13.3408399715874</v>
      </c>
      <c r="DX152" s="369">
        <v>0.719484869834556</v>
      </c>
      <c r="DY152" s="369">
        <v>5.26185680869632</v>
      </c>
      <c r="DZ152" s="369">
        <v>10.4638385158728</v>
      </c>
      <c r="EA152" s="369">
        <v>0</v>
      </c>
      <c r="EB152" s="369">
        <v>3.70094845002856</v>
      </c>
      <c r="EC152" s="369">
        <v>45.4620098717355</v>
      </c>
      <c r="ED152" s="369">
        <v>3.17668830757097</v>
      </c>
      <c r="EE152" s="369">
        <v>1.25185951492527</v>
      </c>
      <c r="EF152" s="369">
        <v>5.89511165727745</v>
      </c>
      <c r="EG152" s="369">
        <v>63.2303154831702</v>
      </c>
      <c r="EH152" s="369">
        <v>4.4935905625634</v>
      </c>
      <c r="EI152" s="369">
        <v>50.0235890797307</v>
      </c>
      <c r="EJ152" s="369">
        <v>0</v>
      </c>
      <c r="EK152" s="369">
        <v>1.22868760713168</v>
      </c>
      <c r="EL152" s="369">
        <v>2.92378112840525</v>
      </c>
      <c r="EM152" s="369">
        <v>0</v>
      </c>
      <c r="EN152" s="369">
        <v>1.62187664205002</v>
      </c>
      <c r="EO152" s="369">
        <v>6.29406510067633</v>
      </c>
      <c r="EP152" s="369">
        <v>2.12274484181568</v>
      </c>
      <c r="EQ152" s="369">
        <v>0.619995860146295</v>
      </c>
      <c r="ER152" s="369">
        <v>0</v>
      </c>
      <c r="ES152" s="369">
        <v>45.6376609848709</v>
      </c>
      <c r="ET152" s="369">
        <v>0</v>
      </c>
      <c r="EU152" s="369">
        <v>48.9069070865043</v>
      </c>
      <c r="EV152" s="369">
        <v>13.6711454563692</v>
      </c>
      <c r="EW152" s="369">
        <v>0.171597692260714</v>
      </c>
      <c r="EX152" s="369">
        <v>0.596956765881982</v>
      </c>
      <c r="EY152" s="369">
        <v>3.45087048129433</v>
      </c>
      <c r="EZ152" s="369">
        <v>0.0238350853383299</v>
      </c>
      <c r="FA152" s="369">
        <v>29.2334509663618</v>
      </c>
      <c r="FB152" s="447"/>
      <c r="FC152" s="447"/>
      <c r="FD152" s="447"/>
      <c r="FE152" s="447"/>
      <c r="FF152" s="447"/>
      <c r="FG152" s="456"/>
      <c r="FH152" s="54"/>
      <c r="FJ152" s="58"/>
      <c r="FK152" s="592" t="s">
        <v>1428</v>
      </c>
      <c r="FL152" s="594">
        <f>SUM(FM152:GP152)</f>
        <v>3.90388293729702</v>
      </c>
      <c r="FM152" s="606">
        <f>FM123</f>
        <v>0.0450204508501855</v>
      </c>
      <c r="FN152" s="606">
        <f t="shared" ref="FN152:GP152" si="157">FN123</f>
        <v>0.0658991660028156</v>
      </c>
      <c r="FO152" s="606">
        <f t="shared" si="157"/>
        <v>0.083150745881018</v>
      </c>
      <c r="FP152" s="606">
        <f t="shared" si="157"/>
        <v>0</v>
      </c>
      <c r="FQ152" s="606">
        <f t="shared" si="157"/>
        <v>0</v>
      </c>
      <c r="FR152" s="606">
        <f t="shared" si="157"/>
        <v>0.741479479339565</v>
      </c>
      <c r="FS152" s="606">
        <f t="shared" si="157"/>
        <v>0.440068589051242</v>
      </c>
      <c r="FT152" s="606">
        <f t="shared" si="157"/>
        <v>0.00199035186828638</v>
      </c>
      <c r="FU152" s="606">
        <f t="shared" si="157"/>
        <v>0.00695715090885976</v>
      </c>
      <c r="FV152" s="606">
        <f t="shared" si="157"/>
        <v>0</v>
      </c>
      <c r="FW152" s="606">
        <f t="shared" si="157"/>
        <v>0.0483097591090104</v>
      </c>
      <c r="FX152" s="606">
        <f t="shared" si="157"/>
        <v>0.113444155932714</v>
      </c>
      <c r="FY152" s="606">
        <f t="shared" si="157"/>
        <v>0.402583157753848</v>
      </c>
      <c r="FZ152" s="606">
        <f t="shared" si="157"/>
        <v>0</v>
      </c>
      <c r="GA152" s="606">
        <f t="shared" si="157"/>
        <v>0</v>
      </c>
      <c r="GB152" s="606">
        <f t="shared" si="157"/>
        <v>0.0222570556760405</v>
      </c>
      <c r="GC152" s="606">
        <f t="shared" si="157"/>
        <v>0</v>
      </c>
      <c r="GD152" s="606">
        <f t="shared" si="157"/>
        <v>0.0296707084012155</v>
      </c>
      <c r="GE152" s="606">
        <f t="shared" si="157"/>
        <v>0</v>
      </c>
      <c r="GF152" s="606">
        <f t="shared" si="157"/>
        <v>0</v>
      </c>
      <c r="GG152" s="606">
        <f t="shared" si="157"/>
        <v>0</v>
      </c>
      <c r="GH152" s="606">
        <f t="shared" si="157"/>
        <v>0</v>
      </c>
      <c r="GI152" s="606">
        <f t="shared" si="157"/>
        <v>0</v>
      </c>
      <c r="GJ152" s="606">
        <f t="shared" si="157"/>
        <v>0</v>
      </c>
      <c r="GK152" s="606">
        <f t="shared" si="157"/>
        <v>1.50697659411818</v>
      </c>
      <c r="GL152" s="606">
        <f t="shared" si="157"/>
        <v>0</v>
      </c>
      <c r="GM152" s="606">
        <f t="shared" si="157"/>
        <v>0.201533437861549</v>
      </c>
      <c r="GN152" s="606">
        <f t="shared" si="157"/>
        <v>0.00274719457666234</v>
      </c>
      <c r="GO152" s="606">
        <f t="shared" si="157"/>
        <v>0.0110544236147185</v>
      </c>
      <c r="GP152" s="606">
        <f t="shared" si="157"/>
        <v>0.180740516351119</v>
      </c>
      <c r="GQ152" s="16"/>
      <c r="GR152" s="16"/>
      <c r="GS152" s="16"/>
      <c r="GT152" s="54"/>
      <c r="GU152" s="293"/>
      <c r="GV152" s="293"/>
      <c r="GW152" s="461"/>
      <c r="GX152" s="461"/>
      <c r="GY152" s="461"/>
      <c r="GZ152" s="461"/>
      <c r="HA152" s="461"/>
      <c r="HB152" s="461"/>
      <c r="HC152" s="461"/>
      <c r="HD152" s="461"/>
      <c r="HE152" s="461"/>
      <c r="HF152" s="461"/>
      <c r="HG152" s="461"/>
      <c r="HH152" s="461"/>
      <c r="HI152" s="461"/>
      <c r="HJ152" s="461"/>
      <c r="HK152" s="461"/>
      <c r="HL152" s="461"/>
      <c r="HM152" s="461"/>
      <c r="HN152" s="461"/>
      <c r="HO152" s="461"/>
      <c r="HP152" s="461"/>
      <c r="HQ152" s="461"/>
      <c r="HR152" s="461"/>
      <c r="HS152" s="461"/>
      <c r="HT152" s="461"/>
      <c r="HU152" s="461"/>
      <c r="HV152" s="461"/>
      <c r="HW152" s="461"/>
      <c r="HX152" s="461"/>
      <c r="HY152" s="461"/>
      <c r="HZ152" s="461"/>
      <c r="IA152" s="461"/>
      <c r="IB152" s="148"/>
      <c r="IC152" s="148"/>
      <c r="ID152" s="148"/>
      <c r="IE152" s="148"/>
      <c r="IF152" s="148"/>
      <c r="IG152" s="148"/>
      <c r="IH152" s="54"/>
    </row>
    <row r="153" s="20" customFormat="1" ht="16.9" customHeight="1" spans="1:242">
      <c r="A153"/>
      <c r="B153" s="343" t="s">
        <v>1429</v>
      </c>
      <c r="C153" s="344" t="s">
        <v>1416</v>
      </c>
      <c r="D153" s="350">
        <f t="shared" si="30"/>
        <v>0</v>
      </c>
      <c r="E153" s="346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47"/>
      <c r="AG153" s="347"/>
      <c r="AH153" s="347"/>
      <c r="AI153" s="347"/>
      <c r="AJ153" s="366"/>
      <c r="AK153" s="366"/>
      <c r="AL153" s="366"/>
      <c r="AM153" s="366"/>
      <c r="AN153" s="366"/>
      <c r="AO153" s="376"/>
      <c r="AR153" s="511" t="s">
        <v>1429</v>
      </c>
      <c r="AS153" s="512" t="s">
        <v>1416</v>
      </c>
      <c r="AT153" s="513"/>
      <c r="AU153" s="514"/>
      <c r="AV153" s="514"/>
      <c r="AW153" s="514"/>
      <c r="AX153" s="514"/>
      <c r="AY153" s="514"/>
      <c r="AZ153" s="514"/>
      <c r="BA153" s="514"/>
      <c r="BB153" s="514"/>
      <c r="BC153" s="514"/>
      <c r="BD153" s="514"/>
      <c r="BE153" s="514"/>
      <c r="BF153" s="514"/>
      <c r="BG153" s="514"/>
      <c r="BH153" s="514"/>
      <c r="BI153" s="514"/>
      <c r="BJ153" s="514"/>
      <c r="BK153" s="514"/>
      <c r="BL153" s="514"/>
      <c r="BM153" s="514"/>
      <c r="BN153" s="514"/>
      <c r="BO153" s="514"/>
      <c r="BP153" s="514"/>
      <c r="BQ153" s="514"/>
      <c r="BR153" s="514"/>
      <c r="BS153" s="514"/>
      <c r="BT153" s="514"/>
      <c r="BU153" s="514"/>
      <c r="BV153" s="514"/>
      <c r="BW153" s="514"/>
      <c r="BX153" s="514"/>
      <c r="BY153" s="514"/>
      <c r="BZ153" s="514"/>
      <c r="CA153" s="514"/>
      <c r="CB153" s="514"/>
      <c r="CC153" s="514"/>
      <c r="CD153" s="539"/>
      <c r="CF153" s="343" t="s">
        <v>1429</v>
      </c>
      <c r="CG153" s="397" t="s">
        <v>1416</v>
      </c>
      <c r="CH153" s="540"/>
      <c r="CI153" s="541"/>
      <c r="CJ153" s="541"/>
      <c r="CK153" s="541"/>
      <c r="CL153" s="541"/>
      <c r="CM153" s="541"/>
      <c r="CN153" s="541"/>
      <c r="CO153" s="541"/>
      <c r="CP153" s="541"/>
      <c r="CQ153" s="541"/>
      <c r="CR153" s="541"/>
      <c r="CS153" s="541"/>
      <c r="CT153" s="541"/>
      <c r="CU153" s="541"/>
      <c r="CV153" s="541"/>
      <c r="CW153" s="541"/>
      <c r="CX153" s="541"/>
      <c r="CY153" s="541"/>
      <c r="CZ153" s="541"/>
      <c r="DA153" s="541"/>
      <c r="DB153" s="541"/>
      <c r="DC153" s="541"/>
      <c r="DD153" s="541"/>
      <c r="DE153" s="541"/>
      <c r="DF153" s="541"/>
      <c r="DG153" s="541"/>
      <c r="DH153" s="541"/>
      <c r="DI153" s="541"/>
      <c r="DJ153" s="541"/>
      <c r="DK153" s="541"/>
      <c r="DL153" s="541"/>
      <c r="DM153" s="541"/>
      <c r="DN153" s="541"/>
      <c r="DO153" s="541"/>
      <c r="DP153" s="541"/>
      <c r="DQ153" s="541"/>
      <c r="DR153" s="554"/>
      <c r="DT153" s="511" t="s">
        <v>1429</v>
      </c>
      <c r="DU153" s="512" t="s">
        <v>1416</v>
      </c>
      <c r="DV153" s="512"/>
      <c r="DW153" s="421"/>
      <c r="DX153" s="422"/>
      <c r="DY153" s="422"/>
      <c r="DZ153" s="422"/>
      <c r="EA153" s="422"/>
      <c r="EB153" s="422"/>
      <c r="EC153" s="422"/>
      <c r="ED153" s="422"/>
      <c r="EE153" s="422"/>
      <c r="EF153" s="422"/>
      <c r="EG153" s="422"/>
      <c r="EH153" s="422"/>
      <c r="EI153" s="422"/>
      <c r="EJ153" s="422"/>
      <c r="EK153" s="422"/>
      <c r="EL153" s="422"/>
      <c r="EM153" s="422"/>
      <c r="EN153" s="422"/>
      <c r="EO153" s="422"/>
      <c r="EP153" s="422"/>
      <c r="EQ153" s="422"/>
      <c r="ER153" s="422"/>
      <c r="ES153" s="422"/>
      <c r="ET153" s="422"/>
      <c r="EU153" s="422"/>
      <c r="EV153" s="422"/>
      <c r="EW153" s="422"/>
      <c r="EX153" s="422"/>
      <c r="EY153" s="422"/>
      <c r="EZ153" s="422"/>
      <c r="FA153" s="422"/>
      <c r="FB153" s="443"/>
      <c r="FC153" s="443"/>
      <c r="FD153" s="443"/>
      <c r="FE153" s="443"/>
      <c r="FF153" s="443"/>
      <c r="FG153" s="451"/>
      <c r="FH153" s="498"/>
      <c r="FJ153" s="54"/>
      <c r="FK153" s="592" t="s">
        <v>1430</v>
      </c>
      <c r="FL153" s="595"/>
      <c r="FM153" s="606">
        <f>FM124</f>
        <v>0.149064270597369</v>
      </c>
      <c r="FN153" s="606">
        <f t="shared" ref="FN153:GP153" si="158">FN124</f>
        <v>0.182552039986777</v>
      </c>
      <c r="FO153" s="606">
        <f t="shared" si="158"/>
        <v>0.160742345536779</v>
      </c>
      <c r="FP153" s="606">
        <f t="shared" si="158"/>
        <v>0.13672796632016</v>
      </c>
      <c r="FQ153" s="606">
        <f t="shared" si="158"/>
        <v>0</v>
      </c>
      <c r="FR153" s="606">
        <f t="shared" si="158"/>
        <v>0.260570270786397</v>
      </c>
      <c r="FS153" s="606">
        <f t="shared" si="158"/>
        <v>0.179317474037171</v>
      </c>
      <c r="FT153" s="606">
        <f t="shared" si="158"/>
        <v>0.221476537180448</v>
      </c>
      <c r="FU153" s="606">
        <f t="shared" si="158"/>
        <v>0.136172210175638</v>
      </c>
      <c r="FV153" s="606">
        <f t="shared" si="158"/>
        <v>0.206198409775332</v>
      </c>
      <c r="FW153" s="606">
        <f t="shared" si="158"/>
        <v>0.344684146992799</v>
      </c>
      <c r="FX153" s="606">
        <f t="shared" si="158"/>
        <v>0.151436980909453</v>
      </c>
      <c r="FY153" s="606">
        <f t="shared" si="158"/>
        <v>0.151151418569199</v>
      </c>
      <c r="FZ153" s="606">
        <f t="shared" si="158"/>
        <v>0</v>
      </c>
      <c r="GA153" s="606">
        <f t="shared" si="158"/>
        <v>0.107899956505994</v>
      </c>
      <c r="GB153" s="606">
        <f t="shared" si="158"/>
        <v>0.22640102479349</v>
      </c>
      <c r="GC153" s="606">
        <f t="shared" si="158"/>
        <v>0</v>
      </c>
      <c r="GD153" s="606">
        <f t="shared" si="158"/>
        <v>0.231646980013494</v>
      </c>
      <c r="GE153" s="606">
        <f t="shared" si="158"/>
        <v>0.0547826086956522</v>
      </c>
      <c r="GF153" s="606">
        <f t="shared" si="158"/>
        <v>0.233185584891116</v>
      </c>
      <c r="GG153" s="606">
        <f t="shared" si="158"/>
        <v>0.15085020242915</v>
      </c>
      <c r="GH153" s="606">
        <f t="shared" si="158"/>
        <v>0</v>
      </c>
      <c r="GI153" s="606">
        <f t="shared" si="158"/>
        <v>0.197620310109905</v>
      </c>
      <c r="GJ153" s="606">
        <f t="shared" si="158"/>
        <v>0</v>
      </c>
      <c r="GK153" s="606">
        <f t="shared" si="158"/>
        <v>0.110294675603895</v>
      </c>
      <c r="GL153" s="606">
        <f t="shared" si="158"/>
        <v>0.280587607387911</v>
      </c>
      <c r="GM153" s="606">
        <f t="shared" si="158"/>
        <v>0.24468085106383</v>
      </c>
      <c r="GN153" s="606">
        <f t="shared" si="158"/>
        <v>0.156391939013059</v>
      </c>
      <c r="GO153" s="606">
        <f t="shared" si="158"/>
        <v>0.105306635413985</v>
      </c>
      <c r="GP153" s="606">
        <f t="shared" si="158"/>
        <v>0.260319242864312</v>
      </c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4"/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</row>
    <row r="154" s="20" customFormat="1" ht="16.9" customHeight="1" spans="1:242">
      <c r="A154"/>
      <c r="B154" s="348"/>
      <c r="C154" s="349" t="s">
        <v>1417</v>
      </c>
      <c r="D154" s="350">
        <f t="shared" si="30"/>
        <v>33.5889987943205</v>
      </c>
      <c r="E154" s="351">
        <f t="shared" ref="E154:N156" si="159">DW154*CH154*AT154</f>
        <v>0</v>
      </c>
      <c r="F154" s="352">
        <f t="shared" si="159"/>
        <v>0</v>
      </c>
      <c r="G154" s="352">
        <f t="shared" si="159"/>
        <v>0.4008616791093</v>
      </c>
      <c r="H154" s="352">
        <f t="shared" si="159"/>
        <v>2.39208033349457</v>
      </c>
      <c r="I154" s="352">
        <f t="shared" si="159"/>
        <v>0</v>
      </c>
      <c r="J154" s="352">
        <f t="shared" si="159"/>
        <v>0</v>
      </c>
      <c r="K154" s="352">
        <f t="shared" si="159"/>
        <v>0.732400689311468</v>
      </c>
      <c r="L154" s="352">
        <f t="shared" si="159"/>
        <v>0.323521656680141</v>
      </c>
      <c r="M154" s="352">
        <f t="shared" si="159"/>
        <v>0</v>
      </c>
      <c r="N154" s="352">
        <f t="shared" si="159"/>
        <v>0</v>
      </c>
      <c r="O154" s="352">
        <f t="shared" ref="O154:X156" si="160">EG154*CR154*BD154</f>
        <v>0</v>
      </c>
      <c r="P154" s="352">
        <f t="shared" si="160"/>
        <v>0</v>
      </c>
      <c r="Q154" s="352">
        <f t="shared" si="160"/>
        <v>0.472741009346206</v>
      </c>
      <c r="R154" s="352">
        <f t="shared" si="160"/>
        <v>0</v>
      </c>
      <c r="S154" s="352">
        <f t="shared" si="160"/>
        <v>0</v>
      </c>
      <c r="T154" s="352">
        <f t="shared" si="160"/>
        <v>0</v>
      </c>
      <c r="U154" s="352">
        <f t="shared" si="160"/>
        <v>0</v>
      </c>
      <c r="V154" s="352">
        <f t="shared" si="160"/>
        <v>1.27219007458315</v>
      </c>
      <c r="W154" s="352">
        <f t="shared" si="160"/>
        <v>0</v>
      </c>
      <c r="X154" s="352">
        <f t="shared" si="160"/>
        <v>0</v>
      </c>
      <c r="Y154" s="352">
        <f t="shared" ref="Y154:AH156" si="161">EQ154*DB154*BN154</f>
        <v>0</v>
      </c>
      <c r="Z154" s="352">
        <f t="shared" si="161"/>
        <v>0</v>
      </c>
      <c r="AA154" s="352">
        <f t="shared" si="161"/>
        <v>26.629931490148</v>
      </c>
      <c r="AB154" s="352">
        <f t="shared" si="161"/>
        <v>0</v>
      </c>
      <c r="AC154" s="352">
        <f t="shared" si="161"/>
        <v>0</v>
      </c>
      <c r="AD154" s="352">
        <f t="shared" si="161"/>
        <v>0</v>
      </c>
      <c r="AE154" s="352">
        <f t="shared" si="161"/>
        <v>1.25297115331992</v>
      </c>
      <c r="AF154" s="352">
        <f t="shared" si="161"/>
        <v>0</v>
      </c>
      <c r="AG154" s="352">
        <f t="shared" si="161"/>
        <v>0</v>
      </c>
      <c r="AH154" s="352">
        <f t="shared" si="161"/>
        <v>0.112300708327817</v>
      </c>
      <c r="AI154" s="352">
        <f t="shared" ref="AI154:AI156" si="162">FA154*DL154*BX154</f>
        <v>0</v>
      </c>
      <c r="AJ154" s="367"/>
      <c r="AK154" s="367"/>
      <c r="AL154" s="367"/>
      <c r="AM154" s="367"/>
      <c r="AN154" s="367"/>
      <c r="AO154" s="379"/>
      <c r="AR154" s="515"/>
      <c r="AS154" s="516" t="s">
        <v>1417</v>
      </c>
      <c r="AT154" s="378">
        <v>1</v>
      </c>
      <c r="AU154" s="16">
        <v>1</v>
      </c>
      <c r="AV154" s="16">
        <v>1</v>
      </c>
      <c r="AW154" s="16">
        <v>1</v>
      </c>
      <c r="AX154" s="16">
        <v>1</v>
      </c>
      <c r="AY154" s="16">
        <v>1</v>
      </c>
      <c r="AZ154" s="16">
        <v>1</v>
      </c>
      <c r="BA154" s="16">
        <v>1</v>
      </c>
      <c r="BB154" s="16">
        <v>1</v>
      </c>
      <c r="BC154" s="16">
        <v>1</v>
      </c>
      <c r="BD154" s="16">
        <v>1</v>
      </c>
      <c r="BE154" s="16">
        <v>1</v>
      </c>
      <c r="BF154" s="16">
        <v>1</v>
      </c>
      <c r="BG154" s="16">
        <v>1</v>
      </c>
      <c r="BH154" s="16">
        <v>1</v>
      </c>
      <c r="BI154" s="16">
        <v>1</v>
      </c>
      <c r="BJ154" s="16">
        <v>1</v>
      </c>
      <c r="BK154" s="16">
        <v>1</v>
      </c>
      <c r="BL154" s="16">
        <v>1</v>
      </c>
      <c r="BM154" s="16">
        <v>1</v>
      </c>
      <c r="BN154" s="16">
        <v>1</v>
      </c>
      <c r="BO154" s="16">
        <v>1</v>
      </c>
      <c r="BP154" s="16">
        <v>1</v>
      </c>
      <c r="BQ154" s="16">
        <v>1</v>
      </c>
      <c r="BR154" s="16">
        <v>1</v>
      </c>
      <c r="BS154" s="16">
        <v>1</v>
      </c>
      <c r="BT154" s="16">
        <v>12.66</v>
      </c>
      <c r="BU154" s="16">
        <v>1</v>
      </c>
      <c r="BV154" s="16">
        <v>1</v>
      </c>
      <c r="BW154" s="16">
        <v>1</v>
      </c>
      <c r="BX154" s="16">
        <v>1</v>
      </c>
      <c r="BY154" s="16"/>
      <c r="BZ154" s="54"/>
      <c r="CA154" s="54"/>
      <c r="CB154" s="54"/>
      <c r="CC154" s="54"/>
      <c r="CD154" s="542"/>
      <c r="CF154" s="348"/>
      <c r="CG154" s="348" t="s">
        <v>1417</v>
      </c>
      <c r="CH154" s="543">
        <v>1</v>
      </c>
      <c r="CI154" s="544">
        <v>1</v>
      </c>
      <c r="CJ154" s="544">
        <v>1</v>
      </c>
      <c r="CK154" s="544">
        <v>1</v>
      </c>
      <c r="CL154" s="544">
        <v>1</v>
      </c>
      <c r="CM154" s="544">
        <v>1</v>
      </c>
      <c r="CN154" s="544">
        <v>1</v>
      </c>
      <c r="CO154" s="544">
        <v>1</v>
      </c>
      <c r="CP154" s="544">
        <v>1</v>
      </c>
      <c r="CQ154" s="544">
        <v>1</v>
      </c>
      <c r="CR154" s="544">
        <v>1</v>
      </c>
      <c r="CS154" s="544">
        <v>1</v>
      </c>
      <c r="CT154" s="544">
        <v>1</v>
      </c>
      <c r="CU154" s="544">
        <v>1</v>
      </c>
      <c r="CV154" s="544">
        <v>1</v>
      </c>
      <c r="CW154" s="544">
        <v>1</v>
      </c>
      <c r="CX154" s="544">
        <v>1</v>
      </c>
      <c r="CY154" s="544">
        <v>1</v>
      </c>
      <c r="CZ154" s="544">
        <v>1</v>
      </c>
      <c r="DA154" s="544">
        <v>1</v>
      </c>
      <c r="DB154" s="544">
        <v>1</v>
      </c>
      <c r="DC154" s="544">
        <v>1</v>
      </c>
      <c r="DD154" s="544">
        <v>1</v>
      </c>
      <c r="DE154" s="544">
        <v>1</v>
      </c>
      <c r="DF154" s="544">
        <v>1</v>
      </c>
      <c r="DG154" s="544">
        <v>1</v>
      </c>
      <c r="DH154" s="544">
        <v>1</v>
      </c>
      <c r="DI154" s="544">
        <v>1</v>
      </c>
      <c r="DJ154" s="544">
        <v>1</v>
      </c>
      <c r="DK154" s="544">
        <v>1</v>
      </c>
      <c r="DL154" s="544">
        <v>1</v>
      </c>
      <c r="DM154" s="544">
        <v>1</v>
      </c>
      <c r="DN154" s="544">
        <v>1</v>
      </c>
      <c r="DO154" s="544">
        <v>1</v>
      </c>
      <c r="DP154" s="544">
        <v>1</v>
      </c>
      <c r="DQ154" s="544">
        <v>1</v>
      </c>
      <c r="DR154" s="555">
        <v>1</v>
      </c>
      <c r="DT154" s="515"/>
      <c r="DU154" s="516" t="s">
        <v>1417</v>
      </c>
      <c r="DV154" s="427">
        <f t="shared" ref="DV154:DV156" si="163">SUM(DW154:FA154)</f>
        <v>32.4349985061918</v>
      </c>
      <c r="DW154" s="425">
        <v>0</v>
      </c>
      <c r="DX154" s="426">
        <v>0</v>
      </c>
      <c r="DY154" s="426">
        <v>0.4008616791093</v>
      </c>
      <c r="DZ154" s="426">
        <v>2.39208033349457</v>
      </c>
      <c r="EA154" s="426">
        <v>0</v>
      </c>
      <c r="EB154" s="426">
        <v>0</v>
      </c>
      <c r="EC154" s="426">
        <v>0.732400689311468</v>
      </c>
      <c r="ED154" s="426">
        <v>0.323521656680141</v>
      </c>
      <c r="EE154" s="426">
        <v>0</v>
      </c>
      <c r="EF154" s="426">
        <v>0</v>
      </c>
      <c r="EG154" s="426">
        <v>0</v>
      </c>
      <c r="EH154" s="426">
        <v>0</v>
      </c>
      <c r="EI154" s="426">
        <v>0.472741009346206</v>
      </c>
      <c r="EJ154" s="426">
        <v>0</v>
      </c>
      <c r="EK154" s="426">
        <v>0</v>
      </c>
      <c r="EL154" s="426">
        <v>0</v>
      </c>
      <c r="EM154" s="426">
        <v>0</v>
      </c>
      <c r="EN154" s="426">
        <v>1.27219007458315</v>
      </c>
      <c r="EO154" s="426">
        <v>0</v>
      </c>
      <c r="EP154" s="426">
        <v>0</v>
      </c>
      <c r="EQ154" s="426">
        <v>0</v>
      </c>
      <c r="ER154" s="426">
        <v>0</v>
      </c>
      <c r="ES154" s="426">
        <v>26.629931490148</v>
      </c>
      <c r="ET154" s="426">
        <v>0</v>
      </c>
      <c r="EU154" s="426">
        <v>0</v>
      </c>
      <c r="EV154" s="426">
        <v>0</v>
      </c>
      <c r="EW154" s="426">
        <v>0.0989708651911468</v>
      </c>
      <c r="EX154" s="426">
        <v>0</v>
      </c>
      <c r="EY154" s="426">
        <v>0</v>
      </c>
      <c r="EZ154" s="426">
        <v>0.112300708327817</v>
      </c>
      <c r="FA154" s="426">
        <v>0</v>
      </c>
      <c r="FB154" s="444"/>
      <c r="FC154" s="444"/>
      <c r="FD154" s="444"/>
      <c r="FE154" s="444"/>
      <c r="FF154" s="444"/>
      <c r="FG154" s="453"/>
      <c r="FH154" s="498"/>
      <c r="FJ154" s="54"/>
      <c r="FK154" s="592" t="s">
        <v>1431</v>
      </c>
      <c r="FL154" s="595"/>
      <c r="FM154" s="606">
        <f>FM152*FM150*31.536</f>
        <v>0.77501319071103</v>
      </c>
      <c r="FN154" s="606">
        <f t="shared" ref="FN154:GP154" si="164">FN152*FN150*31.536</f>
        <v>0.682194938447486</v>
      </c>
      <c r="FO154" s="606">
        <f t="shared" si="164"/>
        <v>1.83859393747912</v>
      </c>
      <c r="FP154" s="606">
        <f t="shared" si="164"/>
        <v>0</v>
      </c>
      <c r="FQ154" s="606">
        <f t="shared" si="164"/>
        <v>0</v>
      </c>
      <c r="FR154" s="606">
        <f t="shared" si="164"/>
        <v>18.1808409982481</v>
      </c>
      <c r="FS154" s="606">
        <f t="shared" si="164"/>
        <v>4.71372642215376</v>
      </c>
      <c r="FT154" s="606">
        <f t="shared" si="164"/>
        <v>0.0355719785289841</v>
      </c>
      <c r="FU154" s="606">
        <f t="shared" si="164"/>
        <v>0.107466940991008</v>
      </c>
      <c r="FV154" s="606">
        <f t="shared" si="164"/>
        <v>0</v>
      </c>
      <c r="FW154" s="606">
        <f t="shared" si="164"/>
        <v>1.37114690693558</v>
      </c>
      <c r="FX154" s="606">
        <f t="shared" si="164"/>
        <v>1.89559103700941</v>
      </c>
      <c r="FY154" s="606">
        <f t="shared" si="164"/>
        <v>5.71651248184185</v>
      </c>
      <c r="FZ154" s="606">
        <f t="shared" si="164"/>
        <v>0</v>
      </c>
      <c r="GA154" s="606">
        <f t="shared" si="164"/>
        <v>0</v>
      </c>
      <c r="GB154" s="606">
        <f t="shared" si="164"/>
        <v>0.396018653101283</v>
      </c>
      <c r="GC154" s="606">
        <f t="shared" si="164"/>
        <v>0</v>
      </c>
      <c r="GD154" s="606">
        <f t="shared" si="164"/>
        <v>0.668734116639153</v>
      </c>
      <c r="GE154" s="606">
        <f t="shared" si="164"/>
        <v>0</v>
      </c>
      <c r="GF154" s="606">
        <f t="shared" si="164"/>
        <v>0</v>
      </c>
      <c r="GG154" s="606">
        <f t="shared" si="164"/>
        <v>0</v>
      </c>
      <c r="GH154" s="606">
        <f t="shared" si="164"/>
        <v>0</v>
      </c>
      <c r="GI154" s="606">
        <f t="shared" si="164"/>
        <v>0</v>
      </c>
      <c r="GJ154" s="606">
        <f t="shared" si="164"/>
        <v>0</v>
      </c>
      <c r="GK154" s="606">
        <f t="shared" si="164"/>
        <v>21.471711811183</v>
      </c>
      <c r="GL154" s="606">
        <f t="shared" si="164"/>
        <v>0</v>
      </c>
      <c r="GM154" s="606">
        <f t="shared" si="164"/>
        <v>5.72000264676163</v>
      </c>
      <c r="GN154" s="606">
        <f t="shared" si="164"/>
        <v>0.049165094750173</v>
      </c>
      <c r="GO154" s="606">
        <f t="shared" si="164"/>
        <v>0.183814416500848</v>
      </c>
      <c r="GP154" s="606">
        <f t="shared" si="164"/>
        <v>3.17661655969241</v>
      </c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</row>
    <row r="155" s="20" customFormat="1" ht="16.9" customHeight="1" spans="1:242">
      <c r="A155"/>
      <c r="B155" s="348"/>
      <c r="C155" s="349" t="s">
        <v>604</v>
      </c>
      <c r="D155" s="350">
        <f t="shared" si="30"/>
        <v>93.6643728555692</v>
      </c>
      <c r="E155" s="351">
        <f t="shared" si="159"/>
        <v>1.04</v>
      </c>
      <c r="F155" s="352">
        <f t="shared" si="159"/>
        <v>3.79419156028786</v>
      </c>
      <c r="G155" s="352">
        <f t="shared" si="159"/>
        <v>0</v>
      </c>
      <c r="H155" s="352">
        <f t="shared" si="159"/>
        <v>0.88</v>
      </c>
      <c r="I155" s="352">
        <f t="shared" si="159"/>
        <v>0</v>
      </c>
      <c r="J155" s="352">
        <f t="shared" si="159"/>
        <v>0.967750395300079</v>
      </c>
      <c r="K155" s="352">
        <f t="shared" si="159"/>
        <v>12.8114017512638</v>
      </c>
      <c r="L155" s="352">
        <f t="shared" si="159"/>
        <v>0.183605005589822</v>
      </c>
      <c r="M155" s="352">
        <f t="shared" si="159"/>
        <v>0</v>
      </c>
      <c r="N155" s="352">
        <f t="shared" si="159"/>
        <v>4.30514283966447</v>
      </c>
      <c r="O155" s="352">
        <f t="shared" si="160"/>
        <v>1.58140911857735</v>
      </c>
      <c r="P155" s="352">
        <f t="shared" si="160"/>
        <v>4.56</v>
      </c>
      <c r="Q155" s="352">
        <f t="shared" si="160"/>
        <v>6.16845083392542</v>
      </c>
      <c r="R155" s="352">
        <f t="shared" si="160"/>
        <v>0</v>
      </c>
      <c r="S155" s="352">
        <f t="shared" si="160"/>
        <v>0.672825774295669</v>
      </c>
      <c r="T155" s="352">
        <f t="shared" si="160"/>
        <v>0</v>
      </c>
      <c r="U155" s="352">
        <f t="shared" si="160"/>
        <v>0</v>
      </c>
      <c r="V155" s="352">
        <f t="shared" si="160"/>
        <v>3.70404116533277</v>
      </c>
      <c r="W155" s="352">
        <f t="shared" si="160"/>
        <v>0</v>
      </c>
      <c r="X155" s="352">
        <f t="shared" si="160"/>
        <v>0</v>
      </c>
      <c r="Y155" s="352">
        <f t="shared" si="161"/>
        <v>0</v>
      </c>
      <c r="Z155" s="352">
        <f t="shared" si="161"/>
        <v>0</v>
      </c>
      <c r="AA155" s="352">
        <f t="shared" si="161"/>
        <v>7.56</v>
      </c>
      <c r="AB155" s="352">
        <f t="shared" si="161"/>
        <v>0</v>
      </c>
      <c r="AC155" s="352">
        <f t="shared" si="161"/>
        <v>27.1394372614639</v>
      </c>
      <c r="AD155" s="352">
        <f t="shared" si="161"/>
        <v>0</v>
      </c>
      <c r="AE155" s="352">
        <f t="shared" si="161"/>
        <v>5.50266263179074</v>
      </c>
      <c r="AF155" s="352">
        <f t="shared" si="161"/>
        <v>2.385</v>
      </c>
      <c r="AG155" s="352">
        <f t="shared" si="161"/>
        <v>0</v>
      </c>
      <c r="AH155" s="352">
        <f t="shared" si="161"/>
        <v>3.84</v>
      </c>
      <c r="AI155" s="352">
        <f t="shared" si="162"/>
        <v>6.56845451807734</v>
      </c>
      <c r="AJ155" s="367"/>
      <c r="AK155" s="367"/>
      <c r="AL155" s="367"/>
      <c r="AM155" s="367"/>
      <c r="AN155" s="367"/>
      <c r="AO155" s="379"/>
      <c r="AR155" s="515"/>
      <c r="AS155" s="516" t="s">
        <v>604</v>
      </c>
      <c r="AT155" s="378">
        <v>1</v>
      </c>
      <c r="AU155" s="16">
        <v>1</v>
      </c>
      <c r="AV155" s="16">
        <v>1</v>
      </c>
      <c r="AW155" s="16">
        <v>1</v>
      </c>
      <c r="AX155" s="16">
        <v>1</v>
      </c>
      <c r="AY155" s="16">
        <v>1</v>
      </c>
      <c r="AZ155" s="16">
        <v>1</v>
      </c>
      <c r="BA155" s="16">
        <v>1</v>
      </c>
      <c r="BB155" s="16">
        <v>1</v>
      </c>
      <c r="BC155" s="16">
        <v>1</v>
      </c>
      <c r="BD155" s="16">
        <v>1</v>
      </c>
      <c r="BE155" s="16">
        <v>1</v>
      </c>
      <c r="BF155" s="16">
        <v>1</v>
      </c>
      <c r="BG155" s="16">
        <v>1</v>
      </c>
      <c r="BH155" s="16">
        <v>1</v>
      </c>
      <c r="BI155" s="16">
        <v>1</v>
      </c>
      <c r="BJ155" s="16">
        <v>1</v>
      </c>
      <c r="BK155" s="16">
        <v>1</v>
      </c>
      <c r="BL155" s="16">
        <v>1</v>
      </c>
      <c r="BM155" s="16">
        <v>1</v>
      </c>
      <c r="BN155" s="16">
        <v>1</v>
      </c>
      <c r="BO155" s="16">
        <v>1</v>
      </c>
      <c r="BP155" s="16">
        <v>1</v>
      </c>
      <c r="BQ155" s="16">
        <v>1</v>
      </c>
      <c r="BR155" s="16">
        <v>1</v>
      </c>
      <c r="BS155" s="16">
        <v>1</v>
      </c>
      <c r="BT155" s="16">
        <v>12.66</v>
      </c>
      <c r="BU155" s="16">
        <v>1</v>
      </c>
      <c r="BV155" s="16">
        <v>1</v>
      </c>
      <c r="BW155" s="16">
        <v>1</v>
      </c>
      <c r="BX155" s="16">
        <v>1</v>
      </c>
      <c r="BY155" s="16"/>
      <c r="BZ155" s="54"/>
      <c r="CA155" s="54"/>
      <c r="CB155" s="54"/>
      <c r="CC155" s="54"/>
      <c r="CD155" s="542"/>
      <c r="CF155" s="348"/>
      <c r="CG155" s="348" t="s">
        <v>604</v>
      </c>
      <c r="CH155" s="543">
        <v>1</v>
      </c>
      <c r="CI155" s="544">
        <v>1</v>
      </c>
      <c r="CJ155" s="544">
        <v>1</v>
      </c>
      <c r="CK155" s="544">
        <v>1</v>
      </c>
      <c r="CL155" s="544">
        <v>1</v>
      </c>
      <c r="CM155" s="544">
        <v>1</v>
      </c>
      <c r="CN155" s="544">
        <v>1</v>
      </c>
      <c r="CO155" s="544">
        <v>1</v>
      </c>
      <c r="CP155" s="544">
        <v>1</v>
      </c>
      <c r="CQ155" s="544">
        <v>1</v>
      </c>
      <c r="CR155" s="544">
        <v>1</v>
      </c>
      <c r="CS155" s="544">
        <v>1</v>
      </c>
      <c r="CT155" s="544">
        <v>1</v>
      </c>
      <c r="CU155" s="544">
        <v>1</v>
      </c>
      <c r="CV155" s="544">
        <v>1</v>
      </c>
      <c r="CW155" s="544">
        <v>1</v>
      </c>
      <c r="CX155" s="544">
        <v>1</v>
      </c>
      <c r="CY155" s="544">
        <v>1</v>
      </c>
      <c r="CZ155" s="544">
        <v>1</v>
      </c>
      <c r="DA155" s="544">
        <v>1</v>
      </c>
      <c r="DB155" s="544">
        <v>1</v>
      </c>
      <c r="DC155" s="544">
        <v>1</v>
      </c>
      <c r="DD155" s="544">
        <v>1</v>
      </c>
      <c r="DE155" s="544">
        <v>1</v>
      </c>
      <c r="DF155" s="544">
        <v>1</v>
      </c>
      <c r="DG155" s="544">
        <v>1</v>
      </c>
      <c r="DH155" s="544">
        <v>1</v>
      </c>
      <c r="DI155" s="544">
        <v>1</v>
      </c>
      <c r="DJ155" s="544">
        <v>1</v>
      </c>
      <c r="DK155" s="544">
        <v>1</v>
      </c>
      <c r="DL155" s="544">
        <v>1</v>
      </c>
      <c r="DM155" s="544">
        <v>1</v>
      </c>
      <c r="DN155" s="544">
        <v>1</v>
      </c>
      <c r="DO155" s="544">
        <v>1</v>
      </c>
      <c r="DP155" s="544">
        <v>1</v>
      </c>
      <c r="DQ155" s="544">
        <v>1</v>
      </c>
      <c r="DR155" s="555">
        <v>1</v>
      </c>
      <c r="DT155" s="515"/>
      <c r="DU155" s="516" t="s">
        <v>604</v>
      </c>
      <c r="DV155" s="427">
        <f t="shared" si="163"/>
        <v>88.5963597207603</v>
      </c>
      <c r="DW155" s="425">
        <v>1.04</v>
      </c>
      <c r="DX155" s="426">
        <v>3.79419156028786</v>
      </c>
      <c r="DY155" s="426">
        <v>0</v>
      </c>
      <c r="DZ155" s="426">
        <v>0.88</v>
      </c>
      <c r="EA155" s="426">
        <v>0</v>
      </c>
      <c r="EB155" s="426">
        <v>0.967750395300079</v>
      </c>
      <c r="EC155" s="426">
        <v>12.8114017512638</v>
      </c>
      <c r="ED155" s="426">
        <v>0.183605005589822</v>
      </c>
      <c r="EE155" s="426">
        <v>0</v>
      </c>
      <c r="EF155" s="426">
        <v>4.30514283966447</v>
      </c>
      <c r="EG155" s="426">
        <v>1.58140911857735</v>
      </c>
      <c r="EH155" s="426">
        <v>4.56</v>
      </c>
      <c r="EI155" s="426">
        <v>6.16845083392542</v>
      </c>
      <c r="EJ155" s="426">
        <v>0</v>
      </c>
      <c r="EK155" s="426">
        <v>0.672825774295669</v>
      </c>
      <c r="EL155" s="426">
        <v>0</v>
      </c>
      <c r="EM155" s="426">
        <v>0</v>
      </c>
      <c r="EN155" s="426">
        <v>3.70404116533277</v>
      </c>
      <c r="EO155" s="426">
        <v>0</v>
      </c>
      <c r="EP155" s="426">
        <v>0</v>
      </c>
      <c r="EQ155" s="426">
        <v>0</v>
      </c>
      <c r="ER155" s="426">
        <v>0</v>
      </c>
      <c r="ES155" s="426">
        <v>7.56</v>
      </c>
      <c r="ET155" s="426">
        <v>0</v>
      </c>
      <c r="EU155" s="426">
        <v>27.1394372614639</v>
      </c>
      <c r="EV155" s="426">
        <v>0</v>
      </c>
      <c r="EW155" s="426">
        <v>0.434649496981891</v>
      </c>
      <c r="EX155" s="426">
        <v>2.385</v>
      </c>
      <c r="EY155" s="426">
        <v>0</v>
      </c>
      <c r="EZ155" s="426">
        <v>3.84</v>
      </c>
      <c r="FA155" s="426">
        <v>6.56845451807734</v>
      </c>
      <c r="FB155" s="444"/>
      <c r="FC155" s="444"/>
      <c r="FD155" s="444"/>
      <c r="FE155" s="444"/>
      <c r="FF155" s="444"/>
      <c r="FG155" s="453"/>
      <c r="FH155" s="498"/>
      <c r="FJ155" s="54"/>
      <c r="FK155" s="592" t="s">
        <v>1432</v>
      </c>
      <c r="FL155" s="594">
        <f>SUM(FM155:GP155)</f>
        <v>245.128085101026</v>
      </c>
      <c r="FM155" s="606">
        <f>FM154*FM151</f>
        <v>2.47116071520651</v>
      </c>
      <c r="FN155" s="606">
        <f t="shared" ref="FN155:GP155" si="165">FN154*FN151</f>
        <v>2.20126289400174</v>
      </c>
      <c r="FO155" s="606">
        <f t="shared" si="165"/>
        <v>5.59295020621014</v>
      </c>
      <c r="FP155" s="606">
        <f t="shared" si="165"/>
        <v>0</v>
      </c>
      <c r="FQ155" s="606">
        <f t="shared" si="165"/>
        <v>0</v>
      </c>
      <c r="FR155" s="606">
        <f t="shared" si="165"/>
        <v>31.9384665405257</v>
      </c>
      <c r="FS155" s="606">
        <f t="shared" si="165"/>
        <v>16.4090652510339</v>
      </c>
      <c r="FT155" s="606">
        <f t="shared" si="165"/>
        <v>0.0992476006172373</v>
      </c>
      <c r="FU155" s="606">
        <f t="shared" si="165"/>
        <v>0.440671128888981</v>
      </c>
      <c r="FV155" s="606">
        <f t="shared" si="165"/>
        <v>0</v>
      </c>
      <c r="FW155" s="606">
        <f t="shared" si="165"/>
        <v>1.81026211038474</v>
      </c>
      <c r="FX155" s="606">
        <f t="shared" si="165"/>
        <v>8.13478975095932</v>
      </c>
      <c r="FY155" s="606">
        <f t="shared" si="165"/>
        <v>24.6917773847515</v>
      </c>
      <c r="FZ155" s="606">
        <f t="shared" si="165"/>
        <v>0</v>
      </c>
      <c r="GA155" s="606">
        <f t="shared" si="165"/>
        <v>0</v>
      </c>
      <c r="GB155" s="606">
        <f t="shared" si="165"/>
        <v>0.952023969713221</v>
      </c>
      <c r="GC155" s="606">
        <f t="shared" si="165"/>
        <v>0</v>
      </c>
      <c r="GD155" s="606">
        <f t="shared" si="165"/>
        <v>1.43549503263611</v>
      </c>
      <c r="GE155" s="606">
        <f t="shared" si="165"/>
        <v>0</v>
      </c>
      <c r="GF155" s="606">
        <f t="shared" si="165"/>
        <v>0</v>
      </c>
      <c r="GG155" s="606">
        <f t="shared" si="165"/>
        <v>0</v>
      </c>
      <c r="GH155" s="606">
        <f t="shared" si="165"/>
        <v>0</v>
      </c>
      <c r="GI155" s="606">
        <f t="shared" si="165"/>
        <v>0</v>
      </c>
      <c r="GJ155" s="606">
        <f t="shared" si="165"/>
        <v>0</v>
      </c>
      <c r="GK155" s="606">
        <f t="shared" si="165"/>
        <v>130.608193111296</v>
      </c>
      <c r="GL155" s="606">
        <f t="shared" si="165"/>
        <v>0</v>
      </c>
      <c r="GM155" s="606">
        <f t="shared" si="165"/>
        <v>15.8139835493361</v>
      </c>
      <c r="GN155" s="606">
        <f t="shared" si="165"/>
        <v>0.196662891782801</v>
      </c>
      <c r="GO155" s="606">
        <f t="shared" si="165"/>
        <v>1.38250371250513</v>
      </c>
      <c r="GP155" s="606">
        <f t="shared" si="165"/>
        <v>0.949569251176872</v>
      </c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</row>
    <row r="156" s="20" customFormat="1" ht="16.9" customHeight="1" spans="1:242">
      <c r="A156"/>
      <c r="B156" s="348"/>
      <c r="C156" s="349" t="s">
        <v>1418</v>
      </c>
      <c r="D156" s="350">
        <f t="shared" si="30"/>
        <v>107.197766947401</v>
      </c>
      <c r="E156" s="351">
        <f t="shared" si="159"/>
        <v>6.782616</v>
      </c>
      <c r="F156" s="352">
        <f t="shared" si="159"/>
        <v>2.58</v>
      </c>
      <c r="G156" s="352">
        <f t="shared" si="159"/>
        <v>2.618</v>
      </c>
      <c r="H156" s="352">
        <f t="shared" si="159"/>
        <v>0</v>
      </c>
      <c r="I156" s="352">
        <f t="shared" si="159"/>
        <v>0</v>
      </c>
      <c r="J156" s="352">
        <f t="shared" si="159"/>
        <v>0.4144494137235</v>
      </c>
      <c r="K156" s="352">
        <f t="shared" si="159"/>
        <v>7.218</v>
      </c>
      <c r="L156" s="352">
        <f t="shared" si="159"/>
        <v>0</v>
      </c>
      <c r="M156" s="352">
        <f t="shared" si="159"/>
        <v>0</v>
      </c>
      <c r="N156" s="352">
        <f t="shared" si="159"/>
        <v>0</v>
      </c>
      <c r="O156" s="352">
        <f t="shared" si="160"/>
        <v>0</v>
      </c>
      <c r="P156" s="352">
        <f t="shared" si="160"/>
        <v>11.114</v>
      </c>
      <c r="Q156" s="352">
        <f t="shared" si="160"/>
        <v>0</v>
      </c>
      <c r="R156" s="352">
        <f t="shared" si="160"/>
        <v>0</v>
      </c>
      <c r="S156" s="352">
        <f t="shared" si="160"/>
        <v>4.10555526905919</v>
      </c>
      <c r="T156" s="352">
        <f t="shared" si="160"/>
        <v>0</v>
      </c>
      <c r="U156" s="352">
        <f t="shared" si="160"/>
        <v>0</v>
      </c>
      <c r="V156" s="352">
        <f t="shared" si="160"/>
        <v>0</v>
      </c>
      <c r="W156" s="352">
        <f t="shared" si="160"/>
        <v>0.028</v>
      </c>
      <c r="X156" s="352">
        <f t="shared" si="160"/>
        <v>0</v>
      </c>
      <c r="Y156" s="352">
        <f t="shared" si="161"/>
        <v>0</v>
      </c>
      <c r="Z156" s="352">
        <f t="shared" si="161"/>
        <v>0</v>
      </c>
      <c r="AA156" s="352">
        <f t="shared" si="161"/>
        <v>31.56</v>
      </c>
      <c r="AB156" s="352">
        <f t="shared" si="161"/>
        <v>0</v>
      </c>
      <c r="AC156" s="352">
        <f t="shared" si="161"/>
        <v>13.1140771541507</v>
      </c>
      <c r="AD156" s="352">
        <f t="shared" si="161"/>
        <v>3.326</v>
      </c>
      <c r="AE156" s="352">
        <f t="shared" si="161"/>
        <v>8.13768405747514</v>
      </c>
      <c r="AF156" s="352">
        <f t="shared" si="161"/>
        <v>0</v>
      </c>
      <c r="AG156" s="352">
        <f t="shared" si="161"/>
        <v>0</v>
      </c>
      <c r="AH156" s="352">
        <f t="shared" si="161"/>
        <v>2.3513850529929</v>
      </c>
      <c r="AI156" s="352">
        <f t="shared" si="162"/>
        <v>13.848</v>
      </c>
      <c r="AJ156" s="367"/>
      <c r="AK156" s="367"/>
      <c r="AL156" s="367"/>
      <c r="AM156" s="367"/>
      <c r="AN156" s="367"/>
      <c r="AO156" s="379"/>
      <c r="AR156" s="515"/>
      <c r="AS156" s="516" t="s">
        <v>1418</v>
      </c>
      <c r="AT156" s="378">
        <v>1</v>
      </c>
      <c r="AU156" s="16">
        <v>1</v>
      </c>
      <c r="AV156" s="16">
        <v>1</v>
      </c>
      <c r="AW156" s="16">
        <v>1</v>
      </c>
      <c r="AX156" s="16">
        <v>1</v>
      </c>
      <c r="AY156" s="16">
        <v>1</v>
      </c>
      <c r="AZ156" s="16">
        <v>1</v>
      </c>
      <c r="BA156" s="16">
        <v>1</v>
      </c>
      <c r="BB156" s="16">
        <v>1</v>
      </c>
      <c r="BC156" s="16">
        <v>1</v>
      </c>
      <c r="BD156" s="16">
        <v>1</v>
      </c>
      <c r="BE156" s="16">
        <v>1</v>
      </c>
      <c r="BF156" s="16">
        <v>1</v>
      </c>
      <c r="BG156" s="16">
        <v>1</v>
      </c>
      <c r="BH156" s="16">
        <v>1</v>
      </c>
      <c r="BI156" s="16">
        <v>1</v>
      </c>
      <c r="BJ156" s="16">
        <v>1</v>
      </c>
      <c r="BK156" s="16">
        <v>1</v>
      </c>
      <c r="BL156" s="16">
        <v>1</v>
      </c>
      <c r="BM156" s="16">
        <v>1</v>
      </c>
      <c r="BN156" s="16">
        <v>1</v>
      </c>
      <c r="BO156" s="16">
        <v>1</v>
      </c>
      <c r="BP156" s="16">
        <v>1</v>
      </c>
      <c r="BQ156" s="16">
        <v>1</v>
      </c>
      <c r="BR156" s="16">
        <v>1</v>
      </c>
      <c r="BS156" s="16">
        <v>1</v>
      </c>
      <c r="BT156" s="16">
        <v>12.66</v>
      </c>
      <c r="BU156" s="16">
        <v>1</v>
      </c>
      <c r="BV156" s="16">
        <v>1</v>
      </c>
      <c r="BW156" s="16">
        <v>1</v>
      </c>
      <c r="BX156" s="16">
        <v>1</v>
      </c>
      <c r="BY156" s="16"/>
      <c r="BZ156" s="54"/>
      <c r="CA156" s="54"/>
      <c r="CB156" s="54"/>
      <c r="CC156" s="54"/>
      <c r="CD156" s="542"/>
      <c r="CF156" s="348"/>
      <c r="CG156" s="348" t="s">
        <v>1418</v>
      </c>
      <c r="CH156" s="543">
        <v>1</v>
      </c>
      <c r="CI156" s="544">
        <v>1</v>
      </c>
      <c r="CJ156" s="544">
        <v>1</v>
      </c>
      <c r="CK156" s="544">
        <v>1</v>
      </c>
      <c r="CL156" s="544">
        <v>1</v>
      </c>
      <c r="CM156" s="544">
        <v>1</v>
      </c>
      <c r="CN156" s="544">
        <v>1</v>
      </c>
      <c r="CO156" s="544">
        <v>1</v>
      </c>
      <c r="CP156" s="544">
        <v>1</v>
      </c>
      <c r="CQ156" s="544">
        <v>1</v>
      </c>
      <c r="CR156" s="544">
        <v>1</v>
      </c>
      <c r="CS156" s="544">
        <v>1</v>
      </c>
      <c r="CT156" s="544">
        <v>1</v>
      </c>
      <c r="CU156" s="544">
        <v>1</v>
      </c>
      <c r="CV156" s="544">
        <v>1</v>
      </c>
      <c r="CW156" s="544">
        <v>1</v>
      </c>
      <c r="CX156" s="544">
        <v>1</v>
      </c>
      <c r="CY156" s="544">
        <v>1</v>
      </c>
      <c r="CZ156" s="544">
        <v>1</v>
      </c>
      <c r="DA156" s="544">
        <v>1</v>
      </c>
      <c r="DB156" s="544">
        <v>1</v>
      </c>
      <c r="DC156" s="544">
        <v>1</v>
      </c>
      <c r="DD156" s="544">
        <v>1</v>
      </c>
      <c r="DE156" s="544">
        <v>1</v>
      </c>
      <c r="DF156" s="544">
        <v>1</v>
      </c>
      <c r="DG156" s="544">
        <v>1</v>
      </c>
      <c r="DH156" s="544">
        <v>1</v>
      </c>
      <c r="DI156" s="544">
        <v>1</v>
      </c>
      <c r="DJ156" s="544">
        <v>1</v>
      </c>
      <c r="DK156" s="544">
        <v>1</v>
      </c>
      <c r="DL156" s="544">
        <v>1</v>
      </c>
      <c r="DM156" s="544">
        <v>1</v>
      </c>
      <c r="DN156" s="544">
        <v>1</v>
      </c>
      <c r="DO156" s="544">
        <v>1</v>
      </c>
      <c r="DP156" s="544">
        <v>1</v>
      </c>
      <c r="DQ156" s="544">
        <v>1</v>
      </c>
      <c r="DR156" s="555">
        <v>1</v>
      </c>
      <c r="DT156" s="515"/>
      <c r="DU156" s="516" t="s">
        <v>1418</v>
      </c>
      <c r="DV156" s="427">
        <f t="shared" si="163"/>
        <v>99.7028699402798</v>
      </c>
      <c r="DW156" s="425">
        <v>6.782616</v>
      </c>
      <c r="DX156" s="426">
        <v>2.58</v>
      </c>
      <c r="DY156" s="426">
        <v>2.618</v>
      </c>
      <c r="DZ156" s="426">
        <v>0</v>
      </c>
      <c r="EA156" s="426">
        <v>0</v>
      </c>
      <c r="EB156" s="426">
        <v>0.4144494137235</v>
      </c>
      <c r="EC156" s="426">
        <v>7.218</v>
      </c>
      <c r="ED156" s="426">
        <v>0</v>
      </c>
      <c r="EE156" s="426">
        <v>0</v>
      </c>
      <c r="EF156" s="426">
        <v>0</v>
      </c>
      <c r="EG156" s="426">
        <v>0</v>
      </c>
      <c r="EH156" s="426">
        <f>10.574+0.54</f>
        <v>11.114</v>
      </c>
      <c r="EI156" s="426">
        <v>0</v>
      </c>
      <c r="EJ156" s="426">
        <v>0</v>
      </c>
      <c r="EK156" s="426">
        <v>4.10555526905919</v>
      </c>
      <c r="EL156" s="426">
        <v>0</v>
      </c>
      <c r="EM156" s="426">
        <v>0</v>
      </c>
      <c r="EN156" s="426">
        <v>0</v>
      </c>
      <c r="EO156" s="426">
        <v>0.028</v>
      </c>
      <c r="EP156" s="426">
        <v>0</v>
      </c>
      <c r="EQ156" s="426">
        <v>0</v>
      </c>
      <c r="ER156" s="426">
        <v>0</v>
      </c>
      <c r="ES156" s="426">
        <v>31.56</v>
      </c>
      <c r="ET156" s="426">
        <v>0</v>
      </c>
      <c r="EU156" s="426">
        <v>13.1140771541507</v>
      </c>
      <c r="EV156" s="426">
        <v>3.326</v>
      </c>
      <c r="EW156" s="426">
        <v>0.642787050353487</v>
      </c>
      <c r="EX156" s="426">
        <v>0</v>
      </c>
      <c r="EY156" s="426">
        <v>0</v>
      </c>
      <c r="EZ156" s="426">
        <v>2.3513850529929</v>
      </c>
      <c r="FA156" s="426">
        <v>13.848</v>
      </c>
      <c r="FB156" s="444"/>
      <c r="FC156" s="444"/>
      <c r="FD156" s="444"/>
      <c r="FE156" s="444"/>
      <c r="FF156" s="444"/>
      <c r="FG156" s="453"/>
      <c r="FH156" s="498"/>
      <c r="FJ156" s="54"/>
      <c r="FK156" s="592" t="s">
        <v>1433</v>
      </c>
      <c r="FL156" s="594">
        <f>SUM(FM156:GP156)</f>
        <v>408.651553430438</v>
      </c>
      <c r="FM156" s="606">
        <f>IF(FM153=0,0,FM154/FM153)</f>
        <v>5.19918815961194</v>
      </c>
      <c r="FN156" s="606">
        <f t="shared" ref="FN156:GP156" si="166">IF(FN153=0,0,FN154/FN153)</f>
        <v>3.73698885258637</v>
      </c>
      <c r="FO156" s="606">
        <f t="shared" si="166"/>
        <v>11.4381430191239</v>
      </c>
      <c r="FP156" s="606">
        <f t="shared" si="166"/>
        <v>0</v>
      </c>
      <c r="FQ156" s="606">
        <f t="shared" si="166"/>
        <v>0</v>
      </c>
      <c r="FR156" s="606">
        <f t="shared" si="166"/>
        <v>69.7732743776892</v>
      </c>
      <c r="FS156" s="606">
        <f t="shared" si="166"/>
        <v>26.2870445140034</v>
      </c>
      <c r="FT156" s="606">
        <f t="shared" si="166"/>
        <v>0.160612853089724</v>
      </c>
      <c r="FU156" s="606">
        <f t="shared" si="166"/>
        <v>0.789198771558422</v>
      </c>
      <c r="FV156" s="606">
        <f t="shared" si="166"/>
        <v>0</v>
      </c>
      <c r="FW156" s="606">
        <f t="shared" si="166"/>
        <v>3.97798076557383</v>
      </c>
      <c r="FX156" s="606">
        <f t="shared" si="166"/>
        <v>12.5173588751271</v>
      </c>
      <c r="FY156" s="606">
        <f t="shared" si="166"/>
        <v>37.8197739455867</v>
      </c>
      <c r="FZ156" s="606">
        <f t="shared" si="166"/>
        <v>0</v>
      </c>
      <c r="GA156" s="606">
        <f t="shared" si="166"/>
        <v>0</v>
      </c>
      <c r="GB156" s="606">
        <f t="shared" si="166"/>
        <v>1.74919108013097</v>
      </c>
      <c r="GC156" s="606">
        <f t="shared" si="166"/>
        <v>0</v>
      </c>
      <c r="GD156" s="606">
        <f t="shared" si="166"/>
        <v>2.88686740746716</v>
      </c>
      <c r="GE156" s="606">
        <f t="shared" si="166"/>
        <v>0</v>
      </c>
      <c r="GF156" s="606">
        <f t="shared" si="166"/>
        <v>0</v>
      </c>
      <c r="GG156" s="606">
        <f t="shared" si="166"/>
        <v>0</v>
      </c>
      <c r="GH156" s="606">
        <f t="shared" si="166"/>
        <v>0</v>
      </c>
      <c r="GI156" s="606">
        <f t="shared" si="166"/>
        <v>0</v>
      </c>
      <c r="GJ156" s="606">
        <f t="shared" si="166"/>
        <v>0</v>
      </c>
      <c r="GK156" s="606">
        <f t="shared" si="166"/>
        <v>194.675868926756</v>
      </c>
      <c r="GL156" s="606">
        <f t="shared" si="166"/>
        <v>0</v>
      </c>
      <c r="GM156" s="606">
        <f t="shared" si="166"/>
        <v>23.3774021215475</v>
      </c>
      <c r="GN156" s="606">
        <f t="shared" si="166"/>
        <v>0.314371028714388</v>
      </c>
      <c r="GO156" s="606">
        <f t="shared" si="166"/>
        <v>1.74551599505796</v>
      </c>
      <c r="GP156" s="606">
        <f t="shared" si="166"/>
        <v>12.202772736813</v>
      </c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</row>
    <row r="157" s="20" customFormat="1" ht="16.9" customHeight="1" spans="1:242">
      <c r="A157"/>
      <c r="B157" s="348"/>
      <c r="C157" s="349" t="s">
        <v>1419</v>
      </c>
      <c r="D157" s="350">
        <f t="shared" si="30"/>
        <v>0</v>
      </c>
      <c r="E157" s="351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  <c r="AB157" s="352"/>
      <c r="AC157" s="352"/>
      <c r="AD157" s="352"/>
      <c r="AE157" s="352"/>
      <c r="AF157" s="352"/>
      <c r="AG157" s="352"/>
      <c r="AH157" s="352"/>
      <c r="AI157" s="352"/>
      <c r="AJ157" s="367"/>
      <c r="AK157" s="367"/>
      <c r="AL157" s="367"/>
      <c r="AM157" s="367"/>
      <c r="AN157" s="367"/>
      <c r="AO157" s="379"/>
      <c r="AR157" s="515"/>
      <c r="AS157" s="516" t="s">
        <v>1419</v>
      </c>
      <c r="AT157" s="517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2"/>
      <c r="CF157" s="348"/>
      <c r="CG157" s="348" t="s">
        <v>1419</v>
      </c>
      <c r="CH157" s="545"/>
      <c r="CI157" s="546"/>
      <c r="CJ157" s="546"/>
      <c r="CK157" s="546"/>
      <c r="CL157" s="546"/>
      <c r="CM157" s="546"/>
      <c r="CN157" s="546"/>
      <c r="CO157" s="546"/>
      <c r="CP157" s="546"/>
      <c r="CQ157" s="546"/>
      <c r="CR157" s="546"/>
      <c r="CS157" s="546"/>
      <c r="CT157" s="546"/>
      <c r="CU157" s="546"/>
      <c r="CV157" s="546"/>
      <c r="CW157" s="546"/>
      <c r="CX157" s="546"/>
      <c r="CY157" s="546"/>
      <c r="CZ157" s="546"/>
      <c r="DA157" s="546"/>
      <c r="DB157" s="546"/>
      <c r="DC157" s="546"/>
      <c r="DD157" s="546"/>
      <c r="DE157" s="546"/>
      <c r="DF157" s="546"/>
      <c r="DG157" s="546"/>
      <c r="DH157" s="546"/>
      <c r="DI157" s="546"/>
      <c r="DJ157" s="546"/>
      <c r="DK157" s="546"/>
      <c r="DL157" s="546"/>
      <c r="DM157" s="546"/>
      <c r="DN157" s="546"/>
      <c r="DO157" s="546"/>
      <c r="DP157" s="546"/>
      <c r="DQ157" s="546"/>
      <c r="DR157" s="556"/>
      <c r="DT157" s="515"/>
      <c r="DU157" s="516" t="s">
        <v>1419</v>
      </c>
      <c r="DV157" s="516"/>
      <c r="DW157" s="425"/>
      <c r="DX157" s="426"/>
      <c r="DY157" s="426"/>
      <c r="DZ157" s="426"/>
      <c r="EA157" s="426"/>
      <c r="EB157" s="426"/>
      <c r="EC157" s="426"/>
      <c r="ED157" s="426"/>
      <c r="EE157" s="426"/>
      <c r="EF157" s="426"/>
      <c r="EG157" s="426"/>
      <c r="EH157" s="426"/>
      <c r="EI157" s="426"/>
      <c r="EJ157" s="426"/>
      <c r="EK157" s="426"/>
      <c r="EL157" s="426"/>
      <c r="EM157" s="426"/>
      <c r="EN157" s="426"/>
      <c r="EO157" s="426"/>
      <c r="EP157" s="426"/>
      <c r="EQ157" s="426"/>
      <c r="ER157" s="426"/>
      <c r="ES157" s="426"/>
      <c r="ET157" s="426"/>
      <c r="EU157" s="426"/>
      <c r="EV157" s="426"/>
      <c r="EW157" s="426"/>
      <c r="EX157" s="426"/>
      <c r="EY157" s="426"/>
      <c r="EZ157" s="426"/>
      <c r="FA157" s="426"/>
      <c r="FB157" s="444"/>
      <c r="FC157" s="444"/>
      <c r="FD157" s="444"/>
      <c r="FE157" s="444"/>
      <c r="FF157" s="444"/>
      <c r="FG157" s="453"/>
      <c r="FH157" s="498"/>
      <c r="FJ157" s="54"/>
      <c r="FK157" s="596"/>
      <c r="FL157" s="593"/>
      <c r="FM157" s="607"/>
      <c r="FN157" s="607"/>
      <c r="FO157" s="607"/>
      <c r="FP157" s="607"/>
      <c r="FQ157" s="607"/>
      <c r="FR157" s="593"/>
      <c r="FS157" s="607"/>
      <c r="FT157" s="607"/>
      <c r="FU157" s="607"/>
      <c r="FV157" s="607"/>
      <c r="FW157" s="607"/>
      <c r="FX157" s="607"/>
      <c r="FY157" s="607"/>
      <c r="FZ157" s="607"/>
      <c r="GA157" s="607"/>
      <c r="GB157" s="607"/>
      <c r="GC157" s="607"/>
      <c r="GD157" s="607"/>
      <c r="GE157" s="607"/>
      <c r="GF157" s="607"/>
      <c r="GG157" s="607"/>
      <c r="GH157" s="607"/>
      <c r="GI157" s="607"/>
      <c r="GJ157" s="607"/>
      <c r="GK157" s="607"/>
      <c r="GL157" s="607"/>
      <c r="GM157" s="607"/>
      <c r="GN157" s="607"/>
      <c r="GO157" s="607"/>
      <c r="GP157" s="607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</row>
    <row r="158" s="20" customFormat="1" ht="16.9" customHeight="1" spans="1:242">
      <c r="A158"/>
      <c r="B158" s="348"/>
      <c r="C158" s="349" t="s">
        <v>598</v>
      </c>
      <c r="D158" s="350">
        <f t="shared" si="30"/>
        <v>0</v>
      </c>
      <c r="E158" s="351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2"/>
      <c r="T158" s="352"/>
      <c r="U158" s="352"/>
      <c r="V158" s="352"/>
      <c r="W158" s="352"/>
      <c r="X158" s="352"/>
      <c r="Y158" s="352"/>
      <c r="Z158" s="352"/>
      <c r="AA158" s="352"/>
      <c r="AB158" s="352"/>
      <c r="AC158" s="352"/>
      <c r="AD158" s="352"/>
      <c r="AE158" s="352"/>
      <c r="AF158" s="352"/>
      <c r="AG158" s="352"/>
      <c r="AH158" s="352"/>
      <c r="AI158" s="352"/>
      <c r="AJ158" s="367"/>
      <c r="AK158" s="367"/>
      <c r="AL158" s="367"/>
      <c r="AM158" s="367"/>
      <c r="AN158" s="367"/>
      <c r="AO158" s="379"/>
      <c r="AR158" s="515"/>
      <c r="AS158" s="516" t="s">
        <v>598</v>
      </c>
      <c r="AT158" s="517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2"/>
      <c r="CF158" s="348"/>
      <c r="CG158" s="348" t="s">
        <v>598</v>
      </c>
      <c r="CH158" s="545"/>
      <c r="CI158" s="546"/>
      <c r="CJ158" s="546"/>
      <c r="CK158" s="546"/>
      <c r="CL158" s="546"/>
      <c r="CM158" s="546"/>
      <c r="CN158" s="546"/>
      <c r="CO158" s="546"/>
      <c r="CP158" s="546"/>
      <c r="CQ158" s="546"/>
      <c r="CR158" s="546"/>
      <c r="CS158" s="546"/>
      <c r="CT158" s="546"/>
      <c r="CU158" s="546"/>
      <c r="CV158" s="546"/>
      <c r="CW158" s="546"/>
      <c r="CX158" s="546"/>
      <c r="CY158" s="546"/>
      <c r="CZ158" s="546"/>
      <c r="DA158" s="546"/>
      <c r="DB158" s="546"/>
      <c r="DC158" s="546"/>
      <c r="DD158" s="546"/>
      <c r="DE158" s="546"/>
      <c r="DF158" s="546"/>
      <c r="DG158" s="546"/>
      <c r="DH158" s="546"/>
      <c r="DI158" s="546"/>
      <c r="DJ158" s="546"/>
      <c r="DK158" s="546"/>
      <c r="DL158" s="546"/>
      <c r="DM158" s="546"/>
      <c r="DN158" s="546"/>
      <c r="DO158" s="546"/>
      <c r="DP158" s="546"/>
      <c r="DQ158" s="546"/>
      <c r="DR158" s="556"/>
      <c r="DT158" s="515"/>
      <c r="DU158" s="516" t="s">
        <v>598</v>
      </c>
      <c r="DV158" s="516"/>
      <c r="DW158" s="425"/>
      <c r="DX158" s="426"/>
      <c r="DY158" s="426"/>
      <c r="DZ158" s="426"/>
      <c r="EA158" s="426"/>
      <c r="EB158" s="426"/>
      <c r="EC158" s="426"/>
      <c r="ED158" s="426"/>
      <c r="EE158" s="426"/>
      <c r="EF158" s="426"/>
      <c r="EG158" s="426"/>
      <c r="EH158" s="426"/>
      <c r="EI158" s="426"/>
      <c r="EJ158" s="426"/>
      <c r="EK158" s="426"/>
      <c r="EL158" s="426"/>
      <c r="EM158" s="426"/>
      <c r="EN158" s="426"/>
      <c r="EO158" s="426"/>
      <c r="EP158" s="426"/>
      <c r="EQ158" s="426"/>
      <c r="ER158" s="426"/>
      <c r="ES158" s="426"/>
      <c r="ET158" s="426"/>
      <c r="EU158" s="426"/>
      <c r="EV158" s="426"/>
      <c r="EW158" s="426"/>
      <c r="EX158" s="426"/>
      <c r="EY158" s="426"/>
      <c r="EZ158" s="426"/>
      <c r="FA158" s="426"/>
      <c r="FB158" s="444"/>
      <c r="FC158" s="444"/>
      <c r="FD158" s="444"/>
      <c r="FE158" s="444"/>
      <c r="FF158" s="444"/>
      <c r="FG158" s="453"/>
      <c r="FH158" s="498"/>
      <c r="FJ158" s="589" t="s">
        <v>1397</v>
      </c>
      <c r="FK158" s="590"/>
      <c r="FL158" s="590"/>
      <c r="FM158" s="590"/>
      <c r="FN158" s="590"/>
      <c r="FO158" s="590"/>
      <c r="FP158" s="590"/>
      <c r="FQ158" s="590"/>
      <c r="FR158" s="591"/>
      <c r="FS158" s="590"/>
      <c r="FT158" s="590"/>
      <c r="FU158" s="590"/>
      <c r="FV158" s="590"/>
      <c r="FW158" s="590"/>
      <c r="FX158" s="590"/>
      <c r="FY158" s="590"/>
      <c r="FZ158" s="590"/>
      <c r="GA158" s="590"/>
      <c r="GB158" s="590"/>
      <c r="GC158" s="590"/>
      <c r="GD158" s="590"/>
      <c r="GE158" s="590"/>
      <c r="GF158" s="590"/>
      <c r="GG158" s="590"/>
      <c r="GH158" s="590"/>
      <c r="GI158" s="590"/>
      <c r="GJ158" s="590"/>
      <c r="GK158" s="590"/>
      <c r="GL158" s="590"/>
      <c r="GM158" s="590"/>
      <c r="GN158" s="590"/>
      <c r="GO158" s="590"/>
      <c r="GP158" s="590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</row>
    <row r="159" s="20" customFormat="1" ht="16.9" customHeight="1" spans="1:242">
      <c r="A159"/>
      <c r="B159" s="348"/>
      <c r="C159" s="353" t="s">
        <v>599</v>
      </c>
      <c r="D159" s="354">
        <f t="shared" si="30"/>
        <v>0</v>
      </c>
      <c r="E159" s="355"/>
      <c r="F159" s="356"/>
      <c r="G159" s="356"/>
      <c r="H159" s="356"/>
      <c r="I159" s="356"/>
      <c r="J159" s="356"/>
      <c r="K159" s="356"/>
      <c r="L159" s="356"/>
      <c r="M159" s="356"/>
      <c r="N159" s="356"/>
      <c r="O159" s="356"/>
      <c r="P159" s="356"/>
      <c r="Q159" s="356"/>
      <c r="R159" s="356"/>
      <c r="S159" s="356"/>
      <c r="T159" s="356"/>
      <c r="U159" s="356"/>
      <c r="V159" s="356"/>
      <c r="W159" s="356"/>
      <c r="X159" s="356"/>
      <c r="Y159" s="356"/>
      <c r="Z159" s="356"/>
      <c r="AA159" s="356"/>
      <c r="AB159" s="356"/>
      <c r="AC159" s="356"/>
      <c r="AD159" s="356"/>
      <c r="AE159" s="356"/>
      <c r="AF159" s="356"/>
      <c r="AG159" s="356"/>
      <c r="AH159" s="356"/>
      <c r="AI159" s="356"/>
      <c r="AJ159" s="368"/>
      <c r="AK159" s="368"/>
      <c r="AL159" s="368"/>
      <c r="AM159" s="368"/>
      <c r="AN159" s="368"/>
      <c r="AO159" s="381"/>
      <c r="AR159" s="518"/>
      <c r="AS159" s="519" t="s">
        <v>599</v>
      </c>
      <c r="AT159" s="520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547"/>
      <c r="CF159" s="348"/>
      <c r="CG159" s="404" t="s">
        <v>599</v>
      </c>
      <c r="CH159" s="548"/>
      <c r="CI159" s="549"/>
      <c r="CJ159" s="549"/>
      <c r="CK159" s="549"/>
      <c r="CL159" s="549"/>
      <c r="CM159" s="549"/>
      <c r="CN159" s="549"/>
      <c r="CO159" s="549"/>
      <c r="CP159" s="549"/>
      <c r="CQ159" s="549"/>
      <c r="CR159" s="549"/>
      <c r="CS159" s="549"/>
      <c r="CT159" s="549"/>
      <c r="CU159" s="549"/>
      <c r="CV159" s="549"/>
      <c r="CW159" s="549"/>
      <c r="CX159" s="549"/>
      <c r="CY159" s="549"/>
      <c r="CZ159" s="549"/>
      <c r="DA159" s="549"/>
      <c r="DB159" s="549"/>
      <c r="DC159" s="549"/>
      <c r="DD159" s="549"/>
      <c r="DE159" s="549"/>
      <c r="DF159" s="549"/>
      <c r="DG159" s="549"/>
      <c r="DH159" s="549"/>
      <c r="DI159" s="549"/>
      <c r="DJ159" s="549"/>
      <c r="DK159" s="549"/>
      <c r="DL159" s="549"/>
      <c r="DM159" s="549"/>
      <c r="DN159" s="549"/>
      <c r="DO159" s="549"/>
      <c r="DP159" s="549"/>
      <c r="DQ159" s="549"/>
      <c r="DR159" s="557"/>
      <c r="DT159" s="518"/>
      <c r="DU159" s="519" t="s">
        <v>599</v>
      </c>
      <c r="DV159" s="519"/>
      <c r="DW159" s="430"/>
      <c r="DX159" s="431"/>
      <c r="DY159" s="431"/>
      <c r="DZ159" s="431"/>
      <c r="EA159" s="431"/>
      <c r="EB159" s="431"/>
      <c r="EC159" s="431"/>
      <c r="ED159" s="431"/>
      <c r="EE159" s="431"/>
      <c r="EF159" s="431"/>
      <c r="EG159" s="431"/>
      <c r="EH159" s="431"/>
      <c r="EI159" s="431"/>
      <c r="EJ159" s="431"/>
      <c r="EK159" s="431"/>
      <c r="EL159" s="431"/>
      <c r="EM159" s="431"/>
      <c r="EN159" s="431"/>
      <c r="EO159" s="431"/>
      <c r="EP159" s="431"/>
      <c r="EQ159" s="431"/>
      <c r="ER159" s="431"/>
      <c r="ES159" s="431"/>
      <c r="ET159" s="431"/>
      <c r="EU159" s="431"/>
      <c r="EV159" s="431"/>
      <c r="EW159" s="431"/>
      <c r="EX159" s="431"/>
      <c r="EY159" s="431"/>
      <c r="EZ159" s="431"/>
      <c r="FA159" s="431"/>
      <c r="FB159" s="445"/>
      <c r="FC159" s="446"/>
      <c r="FD159" s="446"/>
      <c r="FE159" s="446"/>
      <c r="FF159" s="446"/>
      <c r="FG159" s="455"/>
      <c r="FH159" s="498"/>
      <c r="FJ159" s="195"/>
      <c r="FK159" s="592" t="s">
        <v>1427</v>
      </c>
      <c r="FL159" s="593"/>
      <c r="FM159" s="606">
        <f>FM126</f>
        <v>0.54587429930234</v>
      </c>
      <c r="FN159" s="606">
        <f t="shared" ref="FN159:GP159" si="167">FN126</f>
        <v>0.328263025204638</v>
      </c>
      <c r="FO159" s="606">
        <f t="shared" si="167"/>
        <v>0.701153437438771</v>
      </c>
      <c r="FP159" s="606">
        <f t="shared" si="167"/>
        <v>0.9</v>
      </c>
      <c r="FQ159" s="606">
        <f t="shared" si="167"/>
        <v>0</v>
      </c>
      <c r="FR159" s="606">
        <f t="shared" si="167"/>
        <v>0.777514013817136</v>
      </c>
      <c r="FS159" s="606">
        <f t="shared" si="167"/>
        <v>0.339654517576727</v>
      </c>
      <c r="FT159" s="606">
        <f t="shared" si="167"/>
        <v>0.566723933379767</v>
      </c>
      <c r="FU159" s="606">
        <f t="shared" si="167"/>
        <v>0.489820386045772</v>
      </c>
      <c r="FV159" s="606">
        <f t="shared" si="167"/>
        <v>0.49780596610463</v>
      </c>
      <c r="FW159" s="606">
        <f t="shared" si="167"/>
        <v>0.9</v>
      </c>
      <c r="FX159" s="606">
        <f t="shared" si="167"/>
        <v>0.52985362688501</v>
      </c>
      <c r="FY159" s="606">
        <f t="shared" si="167"/>
        <v>0.450265785293066</v>
      </c>
      <c r="FZ159" s="606">
        <f t="shared" si="167"/>
        <v>0</v>
      </c>
      <c r="GA159" s="606">
        <f t="shared" si="167"/>
        <v>0.346453027606668</v>
      </c>
      <c r="GB159" s="606">
        <f t="shared" si="167"/>
        <v>0.564210706677188</v>
      </c>
      <c r="GC159" s="606">
        <f t="shared" si="167"/>
        <v>0</v>
      </c>
      <c r="GD159" s="606">
        <f t="shared" si="167"/>
        <v>0.71469206074653</v>
      </c>
      <c r="GE159" s="606">
        <f t="shared" si="167"/>
        <v>0.9</v>
      </c>
      <c r="GF159" s="606">
        <f t="shared" si="167"/>
        <v>0.419319817512015</v>
      </c>
      <c r="GG159" s="606">
        <f t="shared" si="167"/>
        <v>0.451019593189957</v>
      </c>
      <c r="GH159" s="606">
        <f t="shared" si="167"/>
        <v>0</v>
      </c>
      <c r="GI159" s="606">
        <f t="shared" si="167"/>
        <v>0.878766452302259</v>
      </c>
      <c r="GJ159" s="606">
        <f t="shared" si="167"/>
        <v>0</v>
      </c>
      <c r="GK159" s="606">
        <f t="shared" si="167"/>
        <v>0.451807624435183</v>
      </c>
      <c r="GL159" s="606">
        <f t="shared" si="167"/>
        <v>0.9</v>
      </c>
      <c r="GM159" s="606">
        <f t="shared" si="167"/>
        <v>0.9</v>
      </c>
      <c r="GN159" s="606">
        <f t="shared" si="167"/>
        <v>0.567493449730147</v>
      </c>
      <c r="GO159" s="606">
        <f t="shared" si="167"/>
        <v>0.527274610961921</v>
      </c>
      <c r="GP159" s="606">
        <f t="shared" si="167"/>
        <v>0.557317486713072</v>
      </c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</row>
    <row r="160" s="20" customFormat="1" ht="21" customHeight="1" spans="1:242">
      <c r="A160"/>
      <c r="B160" s="357"/>
      <c r="C160" s="358" t="s">
        <v>1434</v>
      </c>
      <c r="D160" s="359">
        <f t="shared" si="30"/>
        <v>183.501129786109</v>
      </c>
      <c r="E160" s="360">
        <f>DW160*AT160</f>
        <v>7.10594659139079</v>
      </c>
      <c r="F160" s="361">
        <f t="shared" ref="F160:AI160" si="168">DX160*AU160</f>
        <v>5.77009646401755</v>
      </c>
      <c r="G160" s="361">
        <f t="shared" si="168"/>
        <v>2.27647373442816</v>
      </c>
      <c r="H160" s="361">
        <f t="shared" si="168"/>
        <v>2.21199755679845</v>
      </c>
      <c r="I160" s="361">
        <f t="shared" si="168"/>
        <v>0</v>
      </c>
      <c r="J160" s="361">
        <f t="shared" si="168"/>
        <v>0.82199099519802</v>
      </c>
      <c r="K160" s="361">
        <f t="shared" si="168"/>
        <v>16.6830176545153</v>
      </c>
      <c r="L160" s="361">
        <f t="shared" si="168"/>
        <v>0.368096266286296</v>
      </c>
      <c r="M160" s="361">
        <f t="shared" si="168"/>
        <v>0</v>
      </c>
      <c r="N160" s="361">
        <f t="shared" si="168"/>
        <v>2.31973920413796</v>
      </c>
      <c r="O160" s="361">
        <f t="shared" si="168"/>
        <v>1.26473945612173</v>
      </c>
      <c r="P160" s="361">
        <f t="shared" si="168"/>
        <v>13.3476560340416</v>
      </c>
      <c r="Q160" s="361">
        <f t="shared" si="168"/>
        <v>6.12039125840572</v>
      </c>
      <c r="R160" s="361">
        <f t="shared" si="168"/>
        <v>0</v>
      </c>
      <c r="S160" s="361">
        <f t="shared" si="168"/>
        <v>3.53634698154421</v>
      </c>
      <c r="T160" s="361">
        <f t="shared" si="168"/>
        <v>0</v>
      </c>
      <c r="U160" s="361">
        <f t="shared" si="168"/>
        <v>0</v>
      </c>
      <c r="V160" s="361">
        <f t="shared" si="168"/>
        <v>3.30005103722653</v>
      </c>
      <c r="W160" s="361">
        <f t="shared" si="168"/>
        <v>0.0265293913043478</v>
      </c>
      <c r="X160" s="361">
        <f t="shared" si="168"/>
        <v>0</v>
      </c>
      <c r="Y160" s="361">
        <f t="shared" si="168"/>
        <v>0</v>
      </c>
      <c r="Z160" s="361">
        <f t="shared" si="168"/>
        <v>0</v>
      </c>
      <c r="AA160" s="361">
        <f t="shared" si="168"/>
        <v>47.1140601214438</v>
      </c>
      <c r="AB160" s="503"/>
      <c r="AC160" s="361">
        <f t="shared" si="168"/>
        <v>40.0740531626195</v>
      </c>
      <c r="AD160" s="361">
        <f t="shared" si="168"/>
        <v>2.46313245936362</v>
      </c>
      <c r="AE160" s="361">
        <f t="shared" si="168"/>
        <v>7.04367472181145</v>
      </c>
      <c r="AF160" s="361">
        <f t="shared" si="168"/>
        <v>1.9713316159814</v>
      </c>
      <c r="AG160" s="361">
        <f t="shared" si="168"/>
        <v>0</v>
      </c>
      <c r="AH160" s="361">
        <f t="shared" si="168"/>
        <v>4.55018108125646</v>
      </c>
      <c r="AI160" s="361">
        <f t="shared" si="168"/>
        <v>15.1316239982158</v>
      </c>
      <c r="AJ160" s="369"/>
      <c r="AK160" s="369"/>
      <c r="AL160" s="369"/>
      <c r="AM160" s="369"/>
      <c r="AN160" s="369"/>
      <c r="AO160" s="385"/>
      <c r="AR160" s="521"/>
      <c r="AS160" s="522" t="s">
        <v>1434</v>
      </c>
      <c r="AT160" s="507">
        <f>AT128</f>
        <v>1.43020392633994</v>
      </c>
      <c r="AU160" s="508">
        <f t="shared" ref="AU160:BX160" si="169">AU128</f>
        <v>1.17318474188608</v>
      </c>
      <c r="AV160" s="508">
        <f t="shared" si="169"/>
        <v>1.16063560656308</v>
      </c>
      <c r="AW160" s="508">
        <f t="shared" si="169"/>
        <v>0.958689162967253</v>
      </c>
      <c r="AX160" s="508">
        <f t="shared" si="169"/>
        <v>1</v>
      </c>
      <c r="AY160" s="508">
        <f t="shared" si="169"/>
        <v>0.827341334134247</v>
      </c>
      <c r="AZ160" s="508">
        <f t="shared" si="169"/>
        <v>1</v>
      </c>
      <c r="BA160" s="508">
        <f t="shared" si="169"/>
        <v>0.864713616513635</v>
      </c>
      <c r="BB160" s="508">
        <f t="shared" si="169"/>
        <v>0.852378649690463</v>
      </c>
      <c r="BC160" s="508">
        <f t="shared" si="169"/>
        <v>1</v>
      </c>
      <c r="BD160" s="508">
        <f t="shared" si="169"/>
        <v>1</v>
      </c>
      <c r="BE160" s="508">
        <f t="shared" si="169"/>
        <v>1.08812672277054</v>
      </c>
      <c r="BF160" s="508">
        <f t="shared" si="169"/>
        <v>1.14619917758887</v>
      </c>
      <c r="BG160" s="508">
        <f t="shared" si="169"/>
        <v>1</v>
      </c>
      <c r="BH160" s="508">
        <f t="shared" si="169"/>
        <v>0.963881815095277</v>
      </c>
      <c r="BI160" s="508">
        <f t="shared" si="169"/>
        <v>0.97705286839145</v>
      </c>
      <c r="BJ160" s="508">
        <f t="shared" si="169"/>
        <v>1</v>
      </c>
      <c r="BK160" s="508">
        <f t="shared" si="169"/>
        <v>0.907205081173905</v>
      </c>
      <c r="BL160" s="508">
        <f t="shared" si="169"/>
        <v>1.2</v>
      </c>
      <c r="BM160" s="508">
        <f t="shared" si="169"/>
        <v>1</v>
      </c>
      <c r="BN160" s="508">
        <f t="shared" si="169"/>
        <v>0.89557650471356</v>
      </c>
      <c r="BO160" s="508">
        <f t="shared" si="169"/>
        <v>1</v>
      </c>
      <c r="BP160" s="508">
        <f t="shared" si="169"/>
        <v>0.861646433658921</v>
      </c>
      <c r="BQ160" s="508">
        <f t="shared" si="169"/>
        <v>1</v>
      </c>
      <c r="BR160" s="508">
        <f t="shared" si="169"/>
        <v>1.27438237411157</v>
      </c>
      <c r="BS160" s="508">
        <f t="shared" si="169"/>
        <v>0.812662811573171</v>
      </c>
      <c r="BT160" s="388">
        <v>6.5</v>
      </c>
      <c r="BU160" s="508">
        <f t="shared" si="169"/>
        <v>1.05701827485503</v>
      </c>
      <c r="BV160" s="508">
        <f t="shared" si="169"/>
        <v>0.734804351141325</v>
      </c>
      <c r="BW160" s="508">
        <f t="shared" si="169"/>
        <v>33.8046416169164</v>
      </c>
      <c r="BX160" s="508">
        <f t="shared" si="169"/>
        <v>1</v>
      </c>
      <c r="BY160" s="535"/>
      <c r="BZ160" s="535"/>
      <c r="CA160" s="535"/>
      <c r="CB160" s="535"/>
      <c r="CC160" s="535"/>
      <c r="CD160" s="550"/>
      <c r="CF160" s="357"/>
      <c r="CG160" s="357" t="s">
        <v>191</v>
      </c>
      <c r="CH160" s="551"/>
      <c r="CI160" s="552"/>
      <c r="CJ160" s="552"/>
      <c r="CK160" s="552"/>
      <c r="CL160" s="552"/>
      <c r="CM160" s="552"/>
      <c r="CN160" s="552"/>
      <c r="CO160" s="552"/>
      <c r="CP160" s="552"/>
      <c r="CQ160" s="552"/>
      <c r="CR160" s="552"/>
      <c r="CS160" s="552"/>
      <c r="CT160" s="552"/>
      <c r="CU160" s="552"/>
      <c r="CV160" s="552"/>
      <c r="CW160" s="552"/>
      <c r="CX160" s="552"/>
      <c r="CY160" s="552"/>
      <c r="CZ160" s="552"/>
      <c r="DA160" s="552"/>
      <c r="DB160" s="552"/>
      <c r="DC160" s="552"/>
      <c r="DD160" s="552"/>
      <c r="DE160" s="552"/>
      <c r="DF160" s="552"/>
      <c r="DG160" s="552"/>
      <c r="DH160" s="552"/>
      <c r="DI160" s="552"/>
      <c r="DJ160" s="552"/>
      <c r="DK160" s="552"/>
      <c r="DL160" s="552"/>
      <c r="DM160" s="552"/>
      <c r="DN160" s="552"/>
      <c r="DO160" s="552"/>
      <c r="DP160" s="552"/>
      <c r="DQ160" s="552"/>
      <c r="DR160" s="558"/>
      <c r="DT160" s="521"/>
      <c r="DU160" s="522" t="s">
        <v>1434</v>
      </c>
      <c r="DV160" s="434">
        <f>SUM(DW160:FA160)</f>
        <v>168.147944825886</v>
      </c>
      <c r="DW160" s="559">
        <v>4.96848488563149</v>
      </c>
      <c r="DX160" s="388">
        <v>4.91831870805036</v>
      </c>
      <c r="DY160" s="388">
        <v>1.96140263279475</v>
      </c>
      <c r="DZ160" s="388">
        <v>2.30731465655882</v>
      </c>
      <c r="EA160" s="388">
        <v>0</v>
      </c>
      <c r="EB160" s="388">
        <v>0.993533093639247</v>
      </c>
      <c r="EC160" s="388">
        <v>16.6830176545153</v>
      </c>
      <c r="ED160" s="388">
        <v>0.425685752203593</v>
      </c>
      <c r="EE160" s="388">
        <v>0</v>
      </c>
      <c r="EF160" s="388">
        <v>2.31973920413796</v>
      </c>
      <c r="EG160" s="388">
        <v>1.26473945612173</v>
      </c>
      <c r="EH160" s="388">
        <v>12.2666374740402</v>
      </c>
      <c r="EI160" s="388">
        <v>5.33972749071455</v>
      </c>
      <c r="EJ160" s="388">
        <v>0</v>
      </c>
      <c r="EK160" s="388">
        <v>3.66885952837968</v>
      </c>
      <c r="EL160" s="388">
        <v>0</v>
      </c>
      <c r="EM160" s="388">
        <v>0</v>
      </c>
      <c r="EN160" s="388">
        <v>3.63760202153666</v>
      </c>
      <c r="EO160" s="388">
        <v>0.0221078260869565</v>
      </c>
      <c r="EP160" s="388">
        <v>0</v>
      </c>
      <c r="EQ160" s="388">
        <v>0</v>
      </c>
      <c r="ER160" s="388">
        <v>0</v>
      </c>
      <c r="ES160" s="388">
        <v>54.6791099933847</v>
      </c>
      <c r="ET160" s="388">
        <v>0</v>
      </c>
      <c r="EU160" s="388">
        <v>31.4458626992209</v>
      </c>
      <c r="EV160" s="388">
        <v>3.03094029194646</v>
      </c>
      <c r="EW160" s="388">
        <v>1.08364226489407</v>
      </c>
      <c r="EX160" s="388">
        <v>1.86499293614555</v>
      </c>
      <c r="EY160" s="388">
        <v>0</v>
      </c>
      <c r="EZ160" s="388">
        <v>0.134602257666872</v>
      </c>
      <c r="FA160" s="388">
        <v>15.1316239982158</v>
      </c>
      <c r="FB160" s="584">
        <f t="shared" ref="FB160:FG160" si="170">IF(SUM(FB153:FB159)=0,0,JS160*(SUM(JS153:JS159)/SUM(FB153:FB159)))</f>
        <v>0</v>
      </c>
      <c r="FC160" s="584">
        <f t="shared" si="170"/>
        <v>0</v>
      </c>
      <c r="FD160" s="584">
        <f t="shared" si="170"/>
        <v>0</v>
      </c>
      <c r="FE160" s="584">
        <f t="shared" si="170"/>
        <v>0</v>
      </c>
      <c r="FF160" s="584">
        <f t="shared" si="170"/>
        <v>0</v>
      </c>
      <c r="FG160" s="597">
        <f t="shared" si="170"/>
        <v>0</v>
      </c>
      <c r="FH160" s="461"/>
      <c r="FJ160" s="54"/>
      <c r="FK160" s="592" t="s">
        <v>1385</v>
      </c>
      <c r="FL160" s="593"/>
      <c r="FM160" s="606">
        <f>FM127</f>
        <v>3.18854020141175</v>
      </c>
      <c r="FN160" s="606">
        <f t="shared" ref="FN160:GP160" si="171">FN127</f>
        <v>3.22673589313238</v>
      </c>
      <c r="FO160" s="606">
        <f t="shared" si="171"/>
        <v>3.04197141750537</v>
      </c>
      <c r="FP160" s="606">
        <f t="shared" si="171"/>
        <v>3.45538539229086</v>
      </c>
      <c r="FQ160" s="606">
        <f t="shared" si="171"/>
        <v>0</v>
      </c>
      <c r="FR160" s="606">
        <f t="shared" si="171"/>
        <v>1.75671007428112</v>
      </c>
      <c r="FS160" s="606">
        <f t="shared" si="171"/>
        <v>3.48112380343371</v>
      </c>
      <c r="FT160" s="606">
        <f t="shared" si="171"/>
        <v>2.79005005404381</v>
      </c>
      <c r="FU160" s="606">
        <f t="shared" si="171"/>
        <v>4.10052733264131</v>
      </c>
      <c r="FV160" s="606">
        <f t="shared" si="171"/>
        <v>2.47517730496454</v>
      </c>
      <c r="FW160" s="606">
        <f t="shared" si="171"/>
        <v>1.32025394305163</v>
      </c>
      <c r="FX160" s="606">
        <f t="shared" si="171"/>
        <v>4.29142657468629</v>
      </c>
      <c r="FY160" s="606">
        <f t="shared" si="171"/>
        <v>4.31937784850176</v>
      </c>
      <c r="FZ160" s="606">
        <f t="shared" si="171"/>
        <v>0</v>
      </c>
      <c r="GA160" s="606">
        <f t="shared" si="171"/>
        <v>6.11588687996344</v>
      </c>
      <c r="GB160" s="606">
        <f t="shared" si="171"/>
        <v>2.40398769668493</v>
      </c>
      <c r="GC160" s="606">
        <f t="shared" si="171"/>
        <v>0</v>
      </c>
      <c r="GD160" s="606">
        <f t="shared" si="171"/>
        <v>2.1465856114093</v>
      </c>
      <c r="GE160" s="606">
        <f t="shared" si="171"/>
        <v>13.4126984126984</v>
      </c>
      <c r="GF160" s="606">
        <f t="shared" si="171"/>
        <v>2.00309491059147</v>
      </c>
      <c r="GG160" s="606">
        <f t="shared" si="171"/>
        <v>4.71014492753623</v>
      </c>
      <c r="GH160" s="606">
        <f t="shared" si="171"/>
        <v>0</v>
      </c>
      <c r="GI160" s="606">
        <f t="shared" si="171"/>
        <v>3.20818240206896</v>
      </c>
      <c r="GJ160" s="606">
        <f t="shared" si="171"/>
        <v>0</v>
      </c>
      <c r="GK160" s="606">
        <f t="shared" si="171"/>
        <v>6.08280300424263</v>
      </c>
      <c r="GL160" s="606">
        <f t="shared" si="171"/>
        <v>2.24778035383957</v>
      </c>
      <c r="GM160" s="606">
        <f t="shared" si="171"/>
        <v>2.76468115942029</v>
      </c>
      <c r="GN160" s="606">
        <f t="shared" si="171"/>
        <v>4.00005110906675</v>
      </c>
      <c r="GO160" s="606">
        <f t="shared" si="171"/>
        <v>7.52119305342273</v>
      </c>
      <c r="GP160" s="606">
        <f t="shared" si="171"/>
        <v>0.298924731182796</v>
      </c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4"/>
      <c r="IC160" s="54"/>
      <c r="ID160" s="54"/>
      <c r="IE160" s="54"/>
      <c r="IF160" s="54"/>
      <c r="IG160" s="54"/>
      <c r="IH160" s="54"/>
    </row>
    <row r="161" s="20" customFormat="1" ht="18" spans="1:242">
      <c r="A161" s="324"/>
      <c r="B161" s="325"/>
      <c r="C161" s="325"/>
      <c r="E161" s="325"/>
      <c r="F161" s="325"/>
      <c r="G161" s="325"/>
      <c r="H161" s="325"/>
      <c r="I161" s="325"/>
      <c r="J161" s="325"/>
      <c r="K161" s="325"/>
      <c r="L161" s="325"/>
      <c r="M161" s="325"/>
      <c r="AF161" s="504"/>
      <c r="FH161" s="54"/>
      <c r="FJ161" s="54"/>
      <c r="FK161" s="592" t="s">
        <v>1428</v>
      </c>
      <c r="FL161" s="598">
        <v>0.695571723342991</v>
      </c>
      <c r="FM161" s="606">
        <f>FM128</f>
        <v>0</v>
      </c>
      <c r="FN161" s="606">
        <f t="shared" ref="FN161:GP161" si="172">FN128</f>
        <v>0</v>
      </c>
      <c r="FO161" s="606">
        <f t="shared" si="172"/>
        <v>0.00521956167213519</v>
      </c>
      <c r="FP161" s="606">
        <f t="shared" si="172"/>
        <v>0.0220231293480109</v>
      </c>
      <c r="FQ161" s="606">
        <f t="shared" si="172"/>
        <v>0</v>
      </c>
      <c r="FR161" s="606">
        <f t="shared" si="172"/>
        <v>0</v>
      </c>
      <c r="FS161" s="606">
        <f t="shared" si="172"/>
        <v>0.0363078709495882</v>
      </c>
      <c r="FT161" s="606">
        <f t="shared" si="172"/>
        <v>0.0233454805603515</v>
      </c>
      <c r="FU161" s="606">
        <f t="shared" si="172"/>
        <v>0</v>
      </c>
      <c r="FV161" s="606">
        <f t="shared" si="172"/>
        <v>0</v>
      </c>
      <c r="FW161" s="606">
        <f t="shared" si="172"/>
        <v>0</v>
      </c>
      <c r="FX161" s="606">
        <f t="shared" si="172"/>
        <v>0</v>
      </c>
      <c r="FY161" s="606">
        <f t="shared" si="172"/>
        <v>0.00978165658957378</v>
      </c>
      <c r="FZ161" s="606">
        <f t="shared" si="172"/>
        <v>0</v>
      </c>
      <c r="GA161" s="606">
        <f t="shared" si="172"/>
        <v>0</v>
      </c>
      <c r="GB161" s="606">
        <f t="shared" si="172"/>
        <v>0</v>
      </c>
      <c r="GC161" s="606">
        <f t="shared" si="172"/>
        <v>0</v>
      </c>
      <c r="GD161" s="606">
        <f t="shared" si="172"/>
        <v>0.31020645152345</v>
      </c>
      <c r="GE161" s="606">
        <f t="shared" si="172"/>
        <v>0</v>
      </c>
      <c r="GF161" s="606">
        <f t="shared" si="172"/>
        <v>0</v>
      </c>
      <c r="GG161" s="606">
        <f t="shared" si="172"/>
        <v>0</v>
      </c>
      <c r="GH161" s="606">
        <f t="shared" si="172"/>
        <v>0</v>
      </c>
      <c r="GI161" s="606">
        <f t="shared" si="172"/>
        <v>0.281806759001456</v>
      </c>
      <c r="GJ161" s="606">
        <f t="shared" si="172"/>
        <v>0</v>
      </c>
      <c r="GK161" s="606">
        <f t="shared" si="172"/>
        <v>0</v>
      </c>
      <c r="GL161" s="606">
        <f t="shared" si="172"/>
        <v>0</v>
      </c>
      <c r="GM161" s="606">
        <f t="shared" si="172"/>
        <v>0.00375916137484597</v>
      </c>
      <c r="GN161" s="606">
        <f t="shared" si="172"/>
        <v>0</v>
      </c>
      <c r="GO161" s="606">
        <f t="shared" si="172"/>
        <v>0</v>
      </c>
      <c r="GP161" s="606">
        <f t="shared" si="172"/>
        <v>0.00312165232358003</v>
      </c>
      <c r="GQ161" s="54"/>
      <c r="GR161" s="54"/>
      <c r="GS161" s="54"/>
      <c r="GT161" s="54"/>
      <c r="GU161" s="54"/>
      <c r="GV161" s="54"/>
      <c r="GW161" s="54"/>
      <c r="GX161" s="54"/>
      <c r="GY161" s="54"/>
      <c r="GZ161" s="54"/>
      <c r="HA161" s="54"/>
      <c r="HB161" s="54"/>
      <c r="HC161" s="54"/>
      <c r="HD161" s="54"/>
      <c r="HE161" s="54"/>
      <c r="HF161" s="54"/>
      <c r="HG161" s="54"/>
      <c r="HH161" s="54"/>
      <c r="HI161" s="54"/>
      <c r="HJ161" s="54"/>
      <c r="HK161" s="54"/>
      <c r="HL161" s="54"/>
      <c r="HM161" s="54"/>
      <c r="HN161" s="54"/>
      <c r="HO161" s="54"/>
      <c r="HP161" s="54"/>
      <c r="HQ161" s="54"/>
      <c r="HR161" s="54"/>
      <c r="HS161" s="54"/>
      <c r="HT161" s="54"/>
      <c r="HU161" s="54"/>
      <c r="HV161" s="54"/>
      <c r="HW161" s="54"/>
      <c r="HX161" s="54"/>
      <c r="HY161" s="54"/>
      <c r="HZ161" s="54"/>
      <c r="IA161" s="54"/>
      <c r="IB161" s="54"/>
      <c r="IC161" s="54"/>
      <c r="ID161" s="54"/>
      <c r="IE161" s="54"/>
      <c r="IF161" s="54"/>
      <c r="IG161" s="54"/>
      <c r="IH161" s="54"/>
    </row>
    <row r="162" s="20" customFormat="1" ht="18.75" spans="1:241">
      <c r="A162" s="324"/>
      <c r="C162" s="325"/>
      <c r="D162" s="325"/>
      <c r="E162" s="325"/>
      <c r="F162" s="325"/>
      <c r="G162" s="325"/>
      <c r="H162" s="325"/>
      <c r="I162" s="325"/>
      <c r="J162" s="325"/>
      <c r="K162" s="325"/>
      <c r="L162" s="325"/>
      <c r="M162" s="325"/>
      <c r="DU162" s="463" t="s">
        <v>1435</v>
      </c>
      <c r="DV162" s="373" t="s">
        <v>192</v>
      </c>
      <c r="DW162" s="417" t="s">
        <v>21</v>
      </c>
      <c r="DX162" s="375" t="s">
        <v>22</v>
      </c>
      <c r="DY162" s="375" t="s">
        <v>23</v>
      </c>
      <c r="DZ162" s="375" t="s">
        <v>289</v>
      </c>
      <c r="EA162" s="375" t="s">
        <v>24</v>
      </c>
      <c r="EB162" s="375" t="s">
        <v>25</v>
      </c>
      <c r="EC162" s="375" t="s">
        <v>26</v>
      </c>
      <c r="ED162" s="375" t="s">
        <v>27</v>
      </c>
      <c r="EE162" s="375" t="s">
        <v>28</v>
      </c>
      <c r="EF162" s="375" t="s">
        <v>29</v>
      </c>
      <c r="EG162" s="375" t="s">
        <v>30</v>
      </c>
      <c r="EH162" s="375" t="s">
        <v>31</v>
      </c>
      <c r="EI162" s="375" t="s">
        <v>32</v>
      </c>
      <c r="EJ162" s="390" t="s">
        <v>33</v>
      </c>
      <c r="EK162" s="375" t="s">
        <v>34</v>
      </c>
      <c r="EL162" s="375" t="s">
        <v>35</v>
      </c>
      <c r="EM162" s="375" t="s">
        <v>36</v>
      </c>
      <c r="EN162" s="375" t="s">
        <v>37</v>
      </c>
      <c r="EO162" s="375" t="s">
        <v>38</v>
      </c>
      <c r="EP162" s="375" t="s">
        <v>39</v>
      </c>
      <c r="EQ162" s="375" t="s">
        <v>40</v>
      </c>
      <c r="ER162" s="375" t="s">
        <v>43</v>
      </c>
      <c r="ES162" s="375" t="s">
        <v>44</v>
      </c>
      <c r="ET162" s="375" t="s">
        <v>45</v>
      </c>
      <c r="EU162" s="375" t="s">
        <v>46</v>
      </c>
      <c r="EV162" s="375" t="s">
        <v>47</v>
      </c>
      <c r="EW162" s="375" t="s">
        <v>48</v>
      </c>
      <c r="EX162" s="375" t="s">
        <v>50</v>
      </c>
      <c r="EY162" s="375" t="s">
        <v>51</v>
      </c>
      <c r="EZ162" s="375" t="s">
        <v>52</v>
      </c>
      <c r="FA162" s="375" t="s">
        <v>53</v>
      </c>
      <c r="FB162" s="442" t="s">
        <v>290</v>
      </c>
      <c r="FC162" s="442" t="s">
        <v>291</v>
      </c>
      <c r="FD162" s="442" t="s">
        <v>292</v>
      </c>
      <c r="FE162" s="442" t="s">
        <v>41</v>
      </c>
      <c r="FF162" s="442" t="s">
        <v>42</v>
      </c>
      <c r="FG162" s="448" t="s">
        <v>49</v>
      </c>
      <c r="FH162" s="54"/>
      <c r="FJ162" s="54"/>
      <c r="FK162" s="592" t="s">
        <v>1430</v>
      </c>
      <c r="FL162" s="593"/>
      <c r="FM162" s="606">
        <f>FM129</f>
        <v>0.149064270597369</v>
      </c>
      <c r="FN162" s="606">
        <f t="shared" ref="FN162:GP162" si="173">FN129</f>
        <v>0.182552039986777</v>
      </c>
      <c r="FO162" s="606">
        <f t="shared" si="173"/>
        <v>0.160742345536779</v>
      </c>
      <c r="FP162" s="606">
        <f t="shared" si="173"/>
        <v>0.13672796632016</v>
      </c>
      <c r="FQ162" s="606">
        <f t="shared" si="173"/>
        <v>0</v>
      </c>
      <c r="FR162" s="606">
        <f t="shared" si="173"/>
        <v>0.260570270786397</v>
      </c>
      <c r="FS162" s="606">
        <f t="shared" si="173"/>
        <v>0.179317474037171</v>
      </c>
      <c r="FT162" s="606">
        <f t="shared" si="173"/>
        <v>0.221476537180448</v>
      </c>
      <c r="FU162" s="606">
        <f t="shared" si="173"/>
        <v>0.136172210175638</v>
      </c>
      <c r="FV162" s="606">
        <f t="shared" si="173"/>
        <v>0.206198409775332</v>
      </c>
      <c r="FW162" s="606">
        <f t="shared" si="173"/>
        <v>0.344684146992799</v>
      </c>
      <c r="FX162" s="606">
        <f t="shared" si="173"/>
        <v>0.151436980909453</v>
      </c>
      <c r="FY162" s="606">
        <f t="shared" si="173"/>
        <v>0.151151418569199</v>
      </c>
      <c r="FZ162" s="606">
        <f t="shared" si="173"/>
        <v>0</v>
      </c>
      <c r="GA162" s="606">
        <f t="shared" si="173"/>
        <v>0.107899956505994</v>
      </c>
      <c r="GB162" s="606">
        <f t="shared" si="173"/>
        <v>0.22640102479349</v>
      </c>
      <c r="GC162" s="606">
        <f t="shared" si="173"/>
        <v>0</v>
      </c>
      <c r="GD162" s="606">
        <f t="shared" si="173"/>
        <v>0.231646980013494</v>
      </c>
      <c r="GE162" s="606">
        <f t="shared" si="173"/>
        <v>0.0547826086956522</v>
      </c>
      <c r="GF162" s="606">
        <f t="shared" si="173"/>
        <v>0.233185584891116</v>
      </c>
      <c r="GG162" s="606">
        <f t="shared" si="173"/>
        <v>0.15085020242915</v>
      </c>
      <c r="GH162" s="606">
        <f t="shared" si="173"/>
        <v>0</v>
      </c>
      <c r="GI162" s="606">
        <f t="shared" si="173"/>
        <v>0.197620310109905</v>
      </c>
      <c r="GJ162" s="606">
        <f t="shared" si="173"/>
        <v>0</v>
      </c>
      <c r="GK162" s="606">
        <f t="shared" si="173"/>
        <v>0.110294675603895</v>
      </c>
      <c r="GL162" s="606">
        <f t="shared" si="173"/>
        <v>0.280587607387911</v>
      </c>
      <c r="GM162" s="606">
        <f t="shared" si="173"/>
        <v>0.24468085106383</v>
      </c>
      <c r="GN162" s="606">
        <f t="shared" si="173"/>
        <v>0.156391939013059</v>
      </c>
      <c r="GO162" s="606">
        <f t="shared" si="173"/>
        <v>0.105306635413985</v>
      </c>
      <c r="GP162" s="606">
        <f t="shared" si="173"/>
        <v>0.260319242864312</v>
      </c>
      <c r="GQ162" s="54"/>
      <c r="GR162" s="54"/>
      <c r="GS162" s="54"/>
      <c r="GT162" s="54"/>
      <c r="GU162" s="54"/>
      <c r="GV162" s="54"/>
      <c r="GW162" s="54"/>
      <c r="GX162" s="54"/>
      <c r="GY162" s="54"/>
      <c r="GZ162" s="54"/>
      <c r="HA162" s="54"/>
      <c r="HB162" s="54"/>
      <c r="HC162" s="54"/>
      <c r="HD162" s="54"/>
      <c r="HE162" s="54"/>
      <c r="HF162" s="54"/>
      <c r="HG162" s="54"/>
      <c r="HH162" s="54"/>
      <c r="HI162" s="54"/>
      <c r="HJ162" s="54"/>
      <c r="HK162" s="54"/>
      <c r="HL162" s="54"/>
      <c r="HM162" s="54"/>
      <c r="HN162" s="54"/>
      <c r="HO162" s="54"/>
      <c r="HP162" s="54"/>
      <c r="HQ162" s="54"/>
      <c r="HR162" s="54"/>
      <c r="HS162" s="54"/>
      <c r="HT162" s="54"/>
      <c r="HU162" s="54"/>
      <c r="HV162" s="54"/>
      <c r="HW162" s="54"/>
      <c r="HX162" s="54"/>
      <c r="HY162" s="54"/>
      <c r="HZ162" s="54"/>
      <c r="IA162" s="54"/>
      <c r="IB162" s="54"/>
      <c r="IC162" s="54"/>
      <c r="ID162" s="54"/>
      <c r="IE162" s="54"/>
      <c r="IF162" s="54"/>
      <c r="IG162" s="54"/>
    </row>
    <row r="163" s="20" customFormat="1" ht="18" spans="1:241">
      <c r="A163" s="324"/>
      <c r="C163" s="463" t="s">
        <v>1435</v>
      </c>
      <c r="D163" s="274" t="s">
        <v>192</v>
      </c>
      <c r="E163" s="339" t="s">
        <v>21</v>
      </c>
      <c r="F163" s="395" t="s">
        <v>22</v>
      </c>
      <c r="G163" s="395" t="s">
        <v>23</v>
      </c>
      <c r="H163" s="395" t="s">
        <v>289</v>
      </c>
      <c r="I163" s="395" t="s">
        <v>24</v>
      </c>
      <c r="J163" s="395" t="s">
        <v>25</v>
      </c>
      <c r="K163" s="395" t="s">
        <v>26</v>
      </c>
      <c r="L163" s="395" t="s">
        <v>27</v>
      </c>
      <c r="M163" s="395" t="s">
        <v>28</v>
      </c>
      <c r="N163" s="395" t="s">
        <v>29</v>
      </c>
      <c r="O163" s="395" t="s">
        <v>30</v>
      </c>
      <c r="P163" s="395" t="s">
        <v>31</v>
      </c>
      <c r="Q163" s="395" t="s">
        <v>32</v>
      </c>
      <c r="R163" s="413" t="s">
        <v>33</v>
      </c>
      <c r="S163" s="395" t="s">
        <v>34</v>
      </c>
      <c r="T163" s="395" t="s">
        <v>35</v>
      </c>
      <c r="U163" s="395" t="s">
        <v>36</v>
      </c>
      <c r="V163" s="395" t="s">
        <v>37</v>
      </c>
      <c r="W163" s="395" t="s">
        <v>38</v>
      </c>
      <c r="X163" s="395" t="s">
        <v>39</v>
      </c>
      <c r="Y163" s="395" t="s">
        <v>40</v>
      </c>
      <c r="Z163" s="395" t="s">
        <v>43</v>
      </c>
      <c r="AA163" s="395" t="s">
        <v>44</v>
      </c>
      <c r="AB163" s="395" t="s">
        <v>45</v>
      </c>
      <c r="AC163" s="395" t="s">
        <v>46</v>
      </c>
      <c r="AD163" s="395" t="s">
        <v>47</v>
      </c>
      <c r="AE163" s="395" t="s">
        <v>48</v>
      </c>
      <c r="AF163" s="395" t="s">
        <v>50</v>
      </c>
      <c r="AG163" s="395" t="s">
        <v>51</v>
      </c>
      <c r="AH163" s="395" t="s">
        <v>52</v>
      </c>
      <c r="AI163" s="395" t="s">
        <v>53</v>
      </c>
      <c r="AJ163" s="413" t="s">
        <v>290</v>
      </c>
      <c r="AK163" s="413" t="s">
        <v>291</v>
      </c>
      <c r="AL163" s="413" t="s">
        <v>292</v>
      </c>
      <c r="AM163" s="413" t="s">
        <v>41</v>
      </c>
      <c r="AN163" s="413" t="s">
        <v>42</v>
      </c>
      <c r="AO163" s="416" t="s">
        <v>49</v>
      </c>
      <c r="AS163" s="54"/>
      <c r="AT163" s="70"/>
      <c r="AU163" s="436"/>
      <c r="AV163" s="436"/>
      <c r="AW163" s="436"/>
      <c r="AX163" s="436"/>
      <c r="AY163" s="436"/>
      <c r="AZ163" s="436"/>
      <c r="BA163" s="436"/>
      <c r="BB163" s="436"/>
      <c r="BC163" s="436"/>
      <c r="BD163" s="436"/>
      <c r="BE163" s="436"/>
      <c r="BF163" s="436"/>
      <c r="BG163" s="437"/>
      <c r="BH163" s="436"/>
      <c r="BI163" s="436"/>
      <c r="BJ163" s="436"/>
      <c r="BK163" s="436"/>
      <c r="BL163" s="436"/>
      <c r="BM163" s="436"/>
      <c r="BN163" s="436"/>
      <c r="BO163" s="436"/>
      <c r="BP163" s="436"/>
      <c r="BQ163" s="436"/>
      <c r="BR163" s="436"/>
      <c r="BS163" s="436"/>
      <c r="BT163" s="436"/>
      <c r="BU163" s="436"/>
      <c r="BV163" s="436"/>
      <c r="BW163" s="436"/>
      <c r="BX163" s="436"/>
      <c r="BY163" s="437"/>
      <c r="BZ163" s="437"/>
      <c r="CA163" s="437"/>
      <c r="CB163" s="437"/>
      <c r="CC163" s="437"/>
      <c r="CD163" s="437"/>
      <c r="DU163" s="419" t="s">
        <v>1416</v>
      </c>
      <c r="DV163" s="421">
        <f>SUM(DW163:FG163)</f>
        <v>197.533513068934</v>
      </c>
      <c r="DW163" s="421">
        <f t="shared" ref="DW163:FA163" si="174">DW121+DW129+DW137+DW145+DW153</f>
        <v>3.92747767899727</v>
      </c>
      <c r="DX163" s="422">
        <f t="shared" si="174"/>
        <v>1.91927785775141</v>
      </c>
      <c r="DY163" s="422">
        <f t="shared" si="174"/>
        <v>6.38596681230904</v>
      </c>
      <c r="DZ163" s="422">
        <f t="shared" si="174"/>
        <v>0</v>
      </c>
      <c r="EA163" s="422">
        <f t="shared" si="174"/>
        <v>0</v>
      </c>
      <c r="EB163" s="422">
        <f t="shared" si="174"/>
        <v>37.2751085131475</v>
      </c>
      <c r="EC163" s="422">
        <f t="shared" si="174"/>
        <v>8.87704317372291</v>
      </c>
      <c r="ED163" s="422">
        <f t="shared" si="174"/>
        <v>0.0275822950887556</v>
      </c>
      <c r="EE163" s="422">
        <f t="shared" si="174"/>
        <v>0.59</v>
      </c>
      <c r="EF163" s="422">
        <f t="shared" si="174"/>
        <v>0</v>
      </c>
      <c r="EG163" s="422">
        <f t="shared" si="174"/>
        <v>2.04022391991828</v>
      </c>
      <c r="EH163" s="422">
        <f t="shared" si="174"/>
        <v>9.36301851584406</v>
      </c>
      <c r="EI163" s="422">
        <f t="shared" si="174"/>
        <v>4.45657840259857</v>
      </c>
      <c r="EJ163" s="422">
        <f t="shared" si="174"/>
        <v>0</v>
      </c>
      <c r="EK163" s="422">
        <f t="shared" si="174"/>
        <v>0</v>
      </c>
      <c r="EL163" s="422">
        <f t="shared" si="174"/>
        <v>0.995706898461768</v>
      </c>
      <c r="EM163" s="422">
        <f t="shared" si="174"/>
        <v>0</v>
      </c>
      <c r="EN163" s="422">
        <f t="shared" si="174"/>
        <v>0.121682771420451</v>
      </c>
      <c r="EO163" s="422">
        <f t="shared" si="174"/>
        <v>0</v>
      </c>
      <c r="EP163" s="422">
        <f t="shared" si="174"/>
        <v>0</v>
      </c>
      <c r="EQ163" s="422">
        <f t="shared" si="174"/>
        <v>0</v>
      </c>
      <c r="ER163" s="422">
        <f t="shared" si="174"/>
        <v>0</v>
      </c>
      <c r="ES163" s="422">
        <f t="shared" si="174"/>
        <v>0</v>
      </c>
      <c r="ET163" s="422">
        <f t="shared" si="174"/>
        <v>0</v>
      </c>
      <c r="EU163" s="422">
        <f t="shared" si="174"/>
        <v>104.344830138909</v>
      </c>
      <c r="EV163" s="422">
        <f t="shared" si="174"/>
        <v>0</v>
      </c>
      <c r="EW163" s="422">
        <f t="shared" si="174"/>
        <v>5.30595436619718</v>
      </c>
      <c r="EX163" s="422">
        <f t="shared" si="174"/>
        <v>0.15331121687483</v>
      </c>
      <c r="EY163" s="422">
        <f t="shared" si="174"/>
        <v>1.42045880036259</v>
      </c>
      <c r="EZ163" s="422">
        <f t="shared" si="174"/>
        <v>6.50209757712167</v>
      </c>
      <c r="FA163" s="422">
        <f t="shared" si="174"/>
        <v>3.827194130209</v>
      </c>
      <c r="FB163" s="443"/>
      <c r="FC163" s="443"/>
      <c r="FD163" s="443"/>
      <c r="FE163" s="443"/>
      <c r="FF163" s="443"/>
      <c r="FG163" s="451"/>
      <c r="FH163" s="54"/>
      <c r="FJ163" s="54"/>
      <c r="FK163" s="592" t="s">
        <v>1431</v>
      </c>
      <c r="FL163" s="593"/>
      <c r="FM163" s="606">
        <f>FM161*FM159*31.536</f>
        <v>0</v>
      </c>
      <c r="FN163" s="606">
        <f t="shared" ref="FN163:GP163" si="175">FN161*FN159*31.536</f>
        <v>0</v>
      </c>
      <c r="FO163" s="606">
        <f t="shared" si="175"/>
        <v>0.115412728352649</v>
      </c>
      <c r="FP163" s="606">
        <f t="shared" si="175"/>
        <v>0.625069266406985</v>
      </c>
      <c r="FQ163" s="606">
        <f t="shared" si="175"/>
        <v>0</v>
      </c>
      <c r="FR163" s="606">
        <f t="shared" si="175"/>
        <v>0</v>
      </c>
      <c r="FS163" s="606">
        <f t="shared" si="175"/>
        <v>0.388906127102143</v>
      </c>
      <c r="FT163" s="606">
        <f t="shared" si="175"/>
        <v>0.417235236881317</v>
      </c>
      <c r="FU163" s="606">
        <f t="shared" si="175"/>
        <v>0</v>
      </c>
      <c r="FV163" s="606">
        <f t="shared" si="175"/>
        <v>0</v>
      </c>
      <c r="FW163" s="606">
        <f t="shared" si="175"/>
        <v>0</v>
      </c>
      <c r="FX163" s="606">
        <f t="shared" si="175"/>
        <v>0</v>
      </c>
      <c r="FY163" s="606">
        <f t="shared" si="175"/>
        <v>0.138895432932091</v>
      </c>
      <c r="FZ163" s="606">
        <f t="shared" si="175"/>
        <v>0</v>
      </c>
      <c r="GA163" s="606">
        <f t="shared" si="175"/>
        <v>0</v>
      </c>
      <c r="GB163" s="606">
        <f t="shared" si="175"/>
        <v>0</v>
      </c>
      <c r="GC163" s="606">
        <f t="shared" si="175"/>
        <v>0</v>
      </c>
      <c r="GD163" s="606">
        <f t="shared" si="175"/>
        <v>6.99159705020059</v>
      </c>
      <c r="GE163" s="606">
        <f t="shared" si="175"/>
        <v>0</v>
      </c>
      <c r="GF163" s="606">
        <f t="shared" si="175"/>
        <v>0</v>
      </c>
      <c r="GG163" s="606">
        <f t="shared" si="175"/>
        <v>0</v>
      </c>
      <c r="GH163" s="606">
        <f t="shared" si="175"/>
        <v>0</v>
      </c>
      <c r="GI163" s="606">
        <f t="shared" si="175"/>
        <v>7.8096483877693</v>
      </c>
      <c r="GJ163" s="606">
        <f t="shared" si="175"/>
        <v>0</v>
      </c>
      <c r="GK163" s="606">
        <f t="shared" si="175"/>
        <v>0</v>
      </c>
      <c r="GL163" s="606">
        <f t="shared" si="175"/>
        <v>0</v>
      </c>
      <c r="GM163" s="606">
        <f t="shared" si="175"/>
        <v>0.106694021805428</v>
      </c>
      <c r="GN163" s="606">
        <f t="shared" si="175"/>
        <v>0</v>
      </c>
      <c r="GO163" s="606">
        <f t="shared" si="175"/>
        <v>0</v>
      </c>
      <c r="GP163" s="606">
        <f t="shared" si="175"/>
        <v>0.0548648010135291</v>
      </c>
      <c r="GQ163" s="54"/>
      <c r="GR163" s="54"/>
      <c r="GS163" s="54"/>
      <c r="GT163" s="54"/>
      <c r="GU163" s="54"/>
      <c r="GV163" s="54"/>
      <c r="GW163" s="54"/>
      <c r="GX163" s="54"/>
      <c r="GY163" s="54"/>
      <c r="GZ163" s="54"/>
      <c r="HA163" s="54"/>
      <c r="HB163" s="54"/>
      <c r="HC163" s="54"/>
      <c r="HD163" s="54"/>
      <c r="HE163" s="54"/>
      <c r="HF163" s="54"/>
      <c r="HG163" s="54"/>
      <c r="HH163" s="54"/>
      <c r="HI163" s="54"/>
      <c r="HJ163" s="54"/>
      <c r="HK163" s="54"/>
      <c r="HL163" s="54"/>
      <c r="HM163" s="54"/>
      <c r="HN163" s="54"/>
      <c r="HO163" s="54"/>
      <c r="HP163" s="54"/>
      <c r="HQ163" s="54"/>
      <c r="HR163" s="54"/>
      <c r="HS163" s="54"/>
      <c r="HT163" s="54"/>
      <c r="HU163" s="54"/>
      <c r="HV163" s="54"/>
      <c r="HW163" s="54"/>
      <c r="HX163" s="54"/>
      <c r="HY163" s="54"/>
      <c r="HZ163" s="54"/>
      <c r="IA163" s="54"/>
      <c r="IB163" s="54"/>
      <c r="IC163" s="54"/>
      <c r="ID163" s="54"/>
      <c r="IE163" s="54"/>
      <c r="IF163" s="54"/>
      <c r="IG163" s="54"/>
    </row>
    <row r="164" s="20" customFormat="1" ht="18" spans="1:241">
      <c r="A164" s="324"/>
      <c r="C164" s="464" t="s">
        <v>594</v>
      </c>
      <c r="D164" s="465">
        <f t="shared" ref="D164:D169" si="176">SUM(E164:AO164)</f>
        <v>183.84085335389</v>
      </c>
      <c r="E164" s="465">
        <f t="shared" ref="E164:AO164" si="177">E121+E129+E137+E145+E153</f>
        <v>2.91171094816373</v>
      </c>
      <c r="F164" s="466">
        <f t="shared" si="177"/>
        <v>2.40079544684908</v>
      </c>
      <c r="G164" s="466">
        <f t="shared" si="177"/>
        <v>3.44230244420555</v>
      </c>
      <c r="H164" s="466">
        <f t="shared" si="177"/>
        <v>0</v>
      </c>
      <c r="I164" s="494">
        <f t="shared" si="177"/>
        <v>0</v>
      </c>
      <c r="J164" s="466">
        <f t="shared" si="177"/>
        <v>34.0186312850042</v>
      </c>
      <c r="K164" s="466">
        <f t="shared" si="177"/>
        <v>16.5794093556259</v>
      </c>
      <c r="L164" s="466">
        <f t="shared" si="177"/>
        <v>0.00135309372133518</v>
      </c>
      <c r="M164" s="466">
        <f t="shared" si="177"/>
        <v>0.026904</v>
      </c>
      <c r="N164" s="466">
        <f t="shared" si="177"/>
        <v>0</v>
      </c>
      <c r="O164" s="466">
        <f t="shared" si="177"/>
        <v>1.82954123664891</v>
      </c>
      <c r="P164" s="466">
        <f t="shared" si="177"/>
        <v>6.66614063636956</v>
      </c>
      <c r="Q164" s="466">
        <f t="shared" si="177"/>
        <v>4.53968475975658</v>
      </c>
      <c r="R164" s="466">
        <f t="shared" si="177"/>
        <v>0</v>
      </c>
      <c r="S164" s="466">
        <f t="shared" si="177"/>
        <v>0</v>
      </c>
      <c r="T164" s="466">
        <f t="shared" si="177"/>
        <v>0.256418233661012</v>
      </c>
      <c r="U164" s="466">
        <f t="shared" si="177"/>
        <v>0</v>
      </c>
      <c r="V164" s="466">
        <f t="shared" si="177"/>
        <v>0.0892422321610138</v>
      </c>
      <c r="W164" s="466">
        <f t="shared" si="177"/>
        <v>0</v>
      </c>
      <c r="X164" s="466">
        <f t="shared" si="177"/>
        <v>0</v>
      </c>
      <c r="Y164" s="466">
        <f t="shared" si="177"/>
        <v>0</v>
      </c>
      <c r="Z164" s="466">
        <f t="shared" si="177"/>
        <v>0</v>
      </c>
      <c r="AA164" s="466">
        <f t="shared" si="177"/>
        <v>0</v>
      </c>
      <c r="AB164" s="466">
        <f t="shared" si="177"/>
        <v>0</v>
      </c>
      <c r="AC164" s="466">
        <f t="shared" si="177"/>
        <v>97.6282242213043</v>
      </c>
      <c r="AD164" s="466">
        <f t="shared" si="177"/>
        <v>0</v>
      </c>
      <c r="AE164" s="466">
        <f t="shared" si="177"/>
        <v>5.08501037163106</v>
      </c>
      <c r="AF164" s="466">
        <f t="shared" si="177"/>
        <v>0.160111311171698</v>
      </c>
      <c r="AG164" s="466">
        <f t="shared" si="177"/>
        <v>0.778174655040473</v>
      </c>
      <c r="AH164" s="466">
        <f t="shared" si="177"/>
        <v>4.94872030329221</v>
      </c>
      <c r="AI164" s="466">
        <f t="shared" si="177"/>
        <v>2.4784788192835</v>
      </c>
      <c r="AJ164" s="466">
        <f t="shared" si="177"/>
        <v>0</v>
      </c>
      <c r="AK164" s="466">
        <f t="shared" si="177"/>
        <v>0</v>
      </c>
      <c r="AL164" s="466">
        <f t="shared" si="177"/>
        <v>0</v>
      </c>
      <c r="AM164" s="466">
        <f t="shared" si="177"/>
        <v>0</v>
      </c>
      <c r="AN164" s="466">
        <f t="shared" si="177"/>
        <v>0</v>
      </c>
      <c r="AO164" s="523">
        <f t="shared" si="177"/>
        <v>0</v>
      </c>
      <c r="AS164" s="54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DU164" s="424" t="s">
        <v>1417</v>
      </c>
      <c r="DV164" s="425">
        <f t="shared" ref="DV164:DV170" si="178">SUM(DW164:FG164)</f>
        <v>32.4349985061918</v>
      </c>
      <c r="DW164" s="425">
        <f t="shared" ref="DW164:FA164" si="179">DW122+DW130+DW138+DW146+DW154</f>
        <v>0</v>
      </c>
      <c r="DX164" s="426">
        <f t="shared" si="179"/>
        <v>0</v>
      </c>
      <c r="DY164" s="426">
        <f t="shared" si="179"/>
        <v>0.4008616791093</v>
      </c>
      <c r="DZ164" s="426">
        <f t="shared" si="179"/>
        <v>2.39208033349457</v>
      </c>
      <c r="EA164" s="426">
        <f t="shared" si="179"/>
        <v>0</v>
      </c>
      <c r="EB164" s="426">
        <f t="shared" si="179"/>
        <v>0</v>
      </c>
      <c r="EC164" s="426">
        <f t="shared" si="179"/>
        <v>0.732400689311468</v>
      </c>
      <c r="ED164" s="426">
        <f t="shared" si="179"/>
        <v>0.323521656680141</v>
      </c>
      <c r="EE164" s="426">
        <f t="shared" si="179"/>
        <v>0</v>
      </c>
      <c r="EF164" s="426">
        <f t="shared" si="179"/>
        <v>0</v>
      </c>
      <c r="EG164" s="426">
        <f t="shared" si="179"/>
        <v>0</v>
      </c>
      <c r="EH164" s="426">
        <f t="shared" si="179"/>
        <v>0</v>
      </c>
      <c r="EI164" s="426">
        <f t="shared" si="179"/>
        <v>0.472741009346206</v>
      </c>
      <c r="EJ164" s="426">
        <f t="shared" si="179"/>
        <v>0</v>
      </c>
      <c r="EK164" s="426">
        <f t="shared" si="179"/>
        <v>0</v>
      </c>
      <c r="EL164" s="426">
        <f t="shared" si="179"/>
        <v>0</v>
      </c>
      <c r="EM164" s="426">
        <f t="shared" si="179"/>
        <v>0</v>
      </c>
      <c r="EN164" s="426">
        <f t="shared" si="179"/>
        <v>1.27219007458315</v>
      </c>
      <c r="EO164" s="426">
        <f t="shared" si="179"/>
        <v>0</v>
      </c>
      <c r="EP164" s="426">
        <f t="shared" si="179"/>
        <v>0</v>
      </c>
      <c r="EQ164" s="426">
        <f t="shared" si="179"/>
        <v>0</v>
      </c>
      <c r="ER164" s="426">
        <f t="shared" si="179"/>
        <v>0</v>
      </c>
      <c r="ES164" s="426">
        <f t="shared" si="179"/>
        <v>26.629931490148</v>
      </c>
      <c r="ET164" s="426">
        <f t="shared" si="179"/>
        <v>0</v>
      </c>
      <c r="EU164" s="426">
        <f t="shared" si="179"/>
        <v>0</v>
      </c>
      <c r="EV164" s="426">
        <f t="shared" si="179"/>
        <v>0</v>
      </c>
      <c r="EW164" s="426">
        <f t="shared" si="179"/>
        <v>0.0989708651911468</v>
      </c>
      <c r="EX164" s="426">
        <f t="shared" si="179"/>
        <v>0</v>
      </c>
      <c r="EY164" s="426">
        <f t="shared" si="179"/>
        <v>0</v>
      </c>
      <c r="EZ164" s="426">
        <f t="shared" si="179"/>
        <v>0.112300708327817</v>
      </c>
      <c r="FA164" s="426">
        <f t="shared" si="179"/>
        <v>0</v>
      </c>
      <c r="FB164" s="444"/>
      <c r="FC164" s="444"/>
      <c r="FD164" s="444"/>
      <c r="FE164" s="444"/>
      <c r="FF164" s="444"/>
      <c r="FG164" s="453"/>
      <c r="FH164" s="54"/>
      <c r="FJ164" s="54"/>
      <c r="FK164" s="592" t="s">
        <v>1432</v>
      </c>
      <c r="FL164" s="598">
        <v>45.9942779323816</v>
      </c>
      <c r="FM164" s="606">
        <f>FM163*FM160</f>
        <v>0</v>
      </c>
      <c r="FN164" s="606">
        <f t="shared" ref="FN164:GP164" si="180">FN163*FN160</f>
        <v>0</v>
      </c>
      <c r="FO164" s="606">
        <f t="shared" si="180"/>
        <v>0.351082220865072</v>
      </c>
      <c r="FP164" s="606">
        <f t="shared" si="180"/>
        <v>2.15985521231266</v>
      </c>
      <c r="FQ164" s="606">
        <f t="shared" si="180"/>
        <v>0</v>
      </c>
      <c r="FR164" s="606">
        <f t="shared" si="180"/>
        <v>0</v>
      </c>
      <c r="FS164" s="606">
        <f t="shared" si="180"/>
        <v>1.35383037635648</v>
      </c>
      <c r="FT164" s="606">
        <f t="shared" si="180"/>
        <v>1.1641071952097</v>
      </c>
      <c r="FU164" s="606">
        <f t="shared" si="180"/>
        <v>0</v>
      </c>
      <c r="FV164" s="606">
        <f t="shared" si="180"/>
        <v>0</v>
      </c>
      <c r="FW164" s="606">
        <f t="shared" si="180"/>
        <v>0</v>
      </c>
      <c r="FX164" s="606">
        <f t="shared" si="180"/>
        <v>0</v>
      </c>
      <c r="FY164" s="606">
        <f t="shared" si="180"/>
        <v>0.599941856264936</v>
      </c>
      <c r="FZ164" s="606">
        <f t="shared" si="180"/>
        <v>0</v>
      </c>
      <c r="GA164" s="606">
        <f t="shared" si="180"/>
        <v>0</v>
      </c>
      <c r="GB164" s="606">
        <f t="shared" si="180"/>
        <v>0</v>
      </c>
      <c r="GC164" s="606">
        <f t="shared" si="180"/>
        <v>0</v>
      </c>
      <c r="GD164" s="606">
        <f t="shared" si="180"/>
        <v>15.0080616287323</v>
      </c>
      <c r="GE164" s="606">
        <f t="shared" si="180"/>
        <v>0</v>
      </c>
      <c r="GF164" s="606">
        <f t="shared" si="180"/>
        <v>0</v>
      </c>
      <c r="GG164" s="606">
        <f t="shared" si="180"/>
        <v>0</v>
      </c>
      <c r="GH164" s="606">
        <f t="shared" si="180"/>
        <v>0</v>
      </c>
      <c r="GI164" s="606">
        <f t="shared" si="180"/>
        <v>25.0547765239877</v>
      </c>
      <c r="GJ164" s="606">
        <f t="shared" si="180"/>
        <v>0</v>
      </c>
      <c r="GK164" s="606">
        <f t="shared" si="180"/>
        <v>0</v>
      </c>
      <c r="GL164" s="606">
        <f t="shared" si="180"/>
        <v>0</v>
      </c>
      <c r="GM164" s="606">
        <f t="shared" si="180"/>
        <v>0.294974951908245</v>
      </c>
      <c r="GN164" s="606">
        <f t="shared" si="180"/>
        <v>0</v>
      </c>
      <c r="GO164" s="606">
        <f t="shared" si="180"/>
        <v>0</v>
      </c>
      <c r="GP164" s="606">
        <f t="shared" si="180"/>
        <v>0.0164004458943668</v>
      </c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4"/>
      <c r="IC164" s="54"/>
      <c r="ID164" s="54"/>
      <c r="IE164" s="54"/>
      <c r="IF164" s="54"/>
      <c r="IG164" s="54"/>
    </row>
    <row r="165" s="20" customFormat="1" ht="18" spans="1:241">
      <c r="A165" s="324"/>
      <c r="C165" s="467" t="s">
        <v>595</v>
      </c>
      <c r="D165" s="468">
        <f t="shared" si="176"/>
        <v>116.29312649262</v>
      </c>
      <c r="E165" s="468">
        <f t="shared" ref="E165:AO165" si="181">E123+E131+E139+E147+E155</f>
        <v>1.09723641412165</v>
      </c>
      <c r="F165" s="367">
        <f t="shared" si="181"/>
        <v>3.79419156028786</v>
      </c>
      <c r="G165" s="367">
        <f t="shared" si="181"/>
        <v>1.35859347646182</v>
      </c>
      <c r="H165" s="367">
        <f t="shared" si="181"/>
        <v>3.58812050024185</v>
      </c>
      <c r="I165" s="352">
        <f t="shared" si="181"/>
        <v>0</v>
      </c>
      <c r="J165" s="367">
        <f t="shared" si="181"/>
        <v>0.967750395300079</v>
      </c>
      <c r="K165" s="367">
        <f t="shared" si="181"/>
        <v>12.8114017512638</v>
      </c>
      <c r="L165" s="367">
        <f t="shared" si="181"/>
        <v>0.183605005589822</v>
      </c>
      <c r="M165" s="367">
        <f t="shared" si="181"/>
        <v>0</v>
      </c>
      <c r="N165" s="367">
        <f t="shared" si="181"/>
        <v>4.30514283966447</v>
      </c>
      <c r="O165" s="367">
        <f t="shared" si="181"/>
        <v>1.58140911857735</v>
      </c>
      <c r="P165" s="367">
        <f t="shared" si="181"/>
        <v>6.66988890033232</v>
      </c>
      <c r="Q165" s="367">
        <f t="shared" si="181"/>
        <v>6.16845083392542</v>
      </c>
      <c r="R165" s="367">
        <f t="shared" si="181"/>
        <v>0</v>
      </c>
      <c r="S165" s="367">
        <f t="shared" si="181"/>
        <v>0.672825774295669</v>
      </c>
      <c r="T165" s="367">
        <f t="shared" si="181"/>
        <v>0</v>
      </c>
      <c r="U165" s="367">
        <f t="shared" si="181"/>
        <v>0</v>
      </c>
      <c r="V165" s="367">
        <f t="shared" si="181"/>
        <v>3.70404116533277</v>
      </c>
      <c r="W165" s="367">
        <f t="shared" si="181"/>
        <v>0</v>
      </c>
      <c r="X165" s="367">
        <f t="shared" si="181"/>
        <v>0</v>
      </c>
      <c r="Y165" s="367">
        <f t="shared" si="181"/>
        <v>0</v>
      </c>
      <c r="Z165" s="367">
        <f t="shared" si="181"/>
        <v>0</v>
      </c>
      <c r="AA165" s="367">
        <f t="shared" si="181"/>
        <v>16.8578872975389</v>
      </c>
      <c r="AB165" s="367">
        <f t="shared" si="181"/>
        <v>0</v>
      </c>
      <c r="AC165" s="367">
        <f t="shared" si="181"/>
        <v>27.1394372614639</v>
      </c>
      <c r="AD165" s="367">
        <f t="shared" si="181"/>
        <v>6.20115259947617</v>
      </c>
      <c r="AE165" s="367">
        <f t="shared" si="181"/>
        <v>5.50266263179074</v>
      </c>
      <c r="AF165" s="367">
        <f t="shared" si="181"/>
        <v>2.75092260133911</v>
      </c>
      <c r="AG165" s="367">
        <f t="shared" si="181"/>
        <v>0.380378223325562</v>
      </c>
      <c r="AH165" s="367">
        <f t="shared" si="181"/>
        <v>3.98957362421293</v>
      </c>
      <c r="AI165" s="367">
        <f t="shared" si="181"/>
        <v>6.56845451807734</v>
      </c>
      <c r="AJ165" s="367">
        <f t="shared" si="181"/>
        <v>0</v>
      </c>
      <c r="AK165" s="367">
        <f t="shared" si="181"/>
        <v>0</v>
      </c>
      <c r="AL165" s="367">
        <f t="shared" si="181"/>
        <v>0</v>
      </c>
      <c r="AM165" s="367">
        <f t="shared" si="181"/>
        <v>0</v>
      </c>
      <c r="AN165" s="367">
        <f t="shared" si="181"/>
        <v>0</v>
      </c>
      <c r="AO165" s="524">
        <f t="shared" si="181"/>
        <v>0</v>
      </c>
      <c r="AR165" s="54"/>
      <c r="AS165" s="54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DU165" s="424" t="s">
        <v>604</v>
      </c>
      <c r="DV165" s="425">
        <f t="shared" si="178"/>
        <v>111.139662103052</v>
      </c>
      <c r="DW165" s="425">
        <f t="shared" ref="DW165:FA165" si="182">DW123+DW131+DW139+DW147+DW155</f>
        <v>1.1133007594008</v>
      </c>
      <c r="DX165" s="426">
        <f t="shared" si="182"/>
        <v>3.79419156028786</v>
      </c>
      <c r="DY165" s="426">
        <f t="shared" si="182"/>
        <v>4.14139431887368</v>
      </c>
      <c r="DZ165" s="426">
        <f t="shared" si="182"/>
        <v>3.58812050024185</v>
      </c>
      <c r="EA165" s="426">
        <f t="shared" si="182"/>
        <v>0</v>
      </c>
      <c r="EB165" s="426">
        <f t="shared" si="182"/>
        <v>0.967750395300079</v>
      </c>
      <c r="EC165" s="426">
        <f t="shared" si="182"/>
        <v>12.8114017512638</v>
      </c>
      <c r="ED165" s="426">
        <f t="shared" si="182"/>
        <v>0.183605005589822</v>
      </c>
      <c r="EE165" s="426">
        <f t="shared" si="182"/>
        <v>0</v>
      </c>
      <c r="EF165" s="426">
        <f t="shared" si="182"/>
        <v>4.30514283966447</v>
      </c>
      <c r="EG165" s="426">
        <f t="shared" si="182"/>
        <v>1.58140911857735</v>
      </c>
      <c r="EH165" s="426">
        <f t="shared" si="182"/>
        <v>7.02598055031423</v>
      </c>
      <c r="EI165" s="426">
        <f t="shared" si="182"/>
        <v>6.16845083392542</v>
      </c>
      <c r="EJ165" s="426">
        <f t="shared" si="182"/>
        <v>0</v>
      </c>
      <c r="EK165" s="426">
        <f t="shared" si="182"/>
        <v>0.672825774295669</v>
      </c>
      <c r="EL165" s="426">
        <f t="shared" si="182"/>
        <v>0</v>
      </c>
      <c r="EM165" s="426">
        <f t="shared" si="182"/>
        <v>0</v>
      </c>
      <c r="EN165" s="426">
        <f t="shared" si="182"/>
        <v>3.70404116533277</v>
      </c>
      <c r="EO165" s="426">
        <f t="shared" si="182"/>
        <v>0</v>
      </c>
      <c r="EP165" s="426">
        <f t="shared" si="182"/>
        <v>0</v>
      </c>
      <c r="EQ165" s="426">
        <f t="shared" si="182"/>
        <v>0</v>
      </c>
      <c r="ER165" s="426">
        <f t="shared" si="182"/>
        <v>0</v>
      </c>
      <c r="ES165" s="426">
        <f t="shared" si="182"/>
        <v>11.1845298782471</v>
      </c>
      <c r="ET165" s="426">
        <f t="shared" si="182"/>
        <v>0</v>
      </c>
      <c r="EU165" s="426">
        <f t="shared" si="182"/>
        <v>27.1394372614639</v>
      </c>
      <c r="EV165" s="426">
        <f t="shared" si="182"/>
        <v>7.82894476756008</v>
      </c>
      <c r="EW165" s="426">
        <f t="shared" si="182"/>
        <v>0.434649496981891</v>
      </c>
      <c r="EX165" s="426">
        <f t="shared" si="182"/>
        <v>3.00908972251219</v>
      </c>
      <c r="EY165" s="426">
        <f t="shared" si="182"/>
        <v>0.697157693429492</v>
      </c>
      <c r="EZ165" s="426">
        <f t="shared" si="182"/>
        <v>4.2197841917119</v>
      </c>
      <c r="FA165" s="426">
        <f t="shared" si="182"/>
        <v>6.56845451807734</v>
      </c>
      <c r="FB165" s="444"/>
      <c r="FC165" s="444"/>
      <c r="FD165" s="444"/>
      <c r="FE165" s="444"/>
      <c r="FF165" s="444"/>
      <c r="FG165" s="453"/>
      <c r="FH165" s="54"/>
      <c r="FJ165" s="54"/>
      <c r="FK165" s="592" t="s">
        <v>1433</v>
      </c>
      <c r="FL165" s="598">
        <v>80.5994164079832</v>
      </c>
      <c r="FM165" s="606">
        <f>IF(FM162=0,0,FM163/FM162)</f>
        <v>0</v>
      </c>
      <c r="FN165" s="606">
        <f t="shared" ref="FN165:GP165" si="183">IF(FN162=0,0,FN163/FN162)</f>
        <v>0</v>
      </c>
      <c r="FO165" s="606">
        <f t="shared" si="183"/>
        <v>0.71799828456679</v>
      </c>
      <c r="FP165" s="606">
        <f t="shared" si="183"/>
        <v>4.57162702868947</v>
      </c>
      <c r="FQ165" s="606">
        <f t="shared" si="183"/>
        <v>0</v>
      </c>
      <c r="FR165" s="606">
        <f t="shared" si="183"/>
        <v>0</v>
      </c>
      <c r="FS165" s="606">
        <f t="shared" si="183"/>
        <v>2.1688133250278</v>
      </c>
      <c r="FT165" s="606">
        <f t="shared" si="183"/>
        <v>1.88388008135315</v>
      </c>
      <c r="FU165" s="606">
        <f t="shared" si="183"/>
        <v>0</v>
      </c>
      <c r="FV165" s="606">
        <f t="shared" si="183"/>
        <v>0</v>
      </c>
      <c r="FW165" s="606">
        <f t="shared" si="183"/>
        <v>0</v>
      </c>
      <c r="FX165" s="606">
        <f t="shared" si="183"/>
        <v>0</v>
      </c>
      <c r="FY165" s="606">
        <f t="shared" si="183"/>
        <v>0.918915841127242</v>
      </c>
      <c r="FZ165" s="606">
        <f t="shared" si="183"/>
        <v>0</v>
      </c>
      <c r="GA165" s="606">
        <f t="shared" si="183"/>
        <v>0</v>
      </c>
      <c r="GB165" s="606">
        <f t="shared" si="183"/>
        <v>0</v>
      </c>
      <c r="GC165" s="606">
        <f t="shared" si="183"/>
        <v>0</v>
      </c>
      <c r="GD165" s="606">
        <f t="shared" si="183"/>
        <v>30.1821204394433</v>
      </c>
      <c r="GE165" s="606">
        <f t="shared" si="183"/>
        <v>0</v>
      </c>
      <c r="GF165" s="606">
        <f t="shared" si="183"/>
        <v>0</v>
      </c>
      <c r="GG165" s="606">
        <f t="shared" si="183"/>
        <v>0</v>
      </c>
      <c r="GH165" s="606">
        <f t="shared" si="183"/>
        <v>0</v>
      </c>
      <c r="GI165" s="606">
        <f t="shared" si="183"/>
        <v>39.5184502211642</v>
      </c>
      <c r="GJ165" s="606">
        <f t="shared" si="183"/>
        <v>0</v>
      </c>
      <c r="GK165" s="606">
        <f t="shared" si="183"/>
        <v>0</v>
      </c>
      <c r="GL165" s="606">
        <f t="shared" si="183"/>
        <v>0</v>
      </c>
      <c r="GM165" s="606">
        <f t="shared" si="183"/>
        <v>0.436053828248272</v>
      </c>
      <c r="GN165" s="606">
        <f t="shared" si="183"/>
        <v>0</v>
      </c>
      <c r="GO165" s="606">
        <f t="shared" si="183"/>
        <v>0</v>
      </c>
      <c r="GP165" s="606">
        <f t="shared" si="183"/>
        <v>0.210759682649072</v>
      </c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4"/>
      <c r="IC165" s="54"/>
      <c r="ID165" s="54"/>
      <c r="IE165" s="54"/>
      <c r="IF165" s="54"/>
      <c r="IG165" s="54"/>
    </row>
    <row r="166" s="20" customFormat="1" ht="18" spans="1:241">
      <c r="A166" s="324"/>
      <c r="C166" s="467" t="s">
        <v>596</v>
      </c>
      <c r="D166" s="468">
        <f t="shared" si="176"/>
        <v>772.590731299384</v>
      </c>
      <c r="E166" s="468">
        <f t="shared" ref="E166:AO166" si="184">E124+E132+E140+E148+E156</f>
        <v>38.0740460822022</v>
      </c>
      <c r="F166" s="367">
        <f t="shared" si="184"/>
        <v>7.59259957662913</v>
      </c>
      <c r="G166" s="367">
        <f t="shared" si="184"/>
        <v>6.14359875502459</v>
      </c>
      <c r="H166" s="367">
        <f t="shared" si="184"/>
        <v>25.9542068164142</v>
      </c>
      <c r="I166" s="352">
        <f t="shared" si="184"/>
        <v>0</v>
      </c>
      <c r="J166" s="367">
        <f t="shared" si="184"/>
        <v>0.902906721591826</v>
      </c>
      <c r="K166" s="367">
        <f t="shared" si="184"/>
        <v>123.505980043032</v>
      </c>
      <c r="L166" s="367">
        <f t="shared" si="184"/>
        <v>8.92296119791624</v>
      </c>
      <c r="M166" s="367">
        <f t="shared" si="184"/>
        <v>1.14384451212827</v>
      </c>
      <c r="N166" s="367">
        <f t="shared" si="184"/>
        <v>5.21660233024863</v>
      </c>
      <c r="O166" s="367">
        <f t="shared" si="184"/>
        <v>118.147455491147</v>
      </c>
      <c r="P166" s="367">
        <f t="shared" si="184"/>
        <v>35.3221372237776</v>
      </c>
      <c r="Q166" s="367">
        <f t="shared" si="184"/>
        <v>90.6251602602861</v>
      </c>
      <c r="R166" s="367">
        <f t="shared" si="184"/>
        <v>0</v>
      </c>
      <c r="S166" s="367">
        <f t="shared" si="184"/>
        <v>6.97477236972882</v>
      </c>
      <c r="T166" s="367">
        <f t="shared" si="184"/>
        <v>2.56041201658341</v>
      </c>
      <c r="U166" s="367">
        <f t="shared" si="184"/>
        <v>0</v>
      </c>
      <c r="V166" s="367">
        <f t="shared" si="184"/>
        <v>5.41352966280381</v>
      </c>
      <c r="W166" s="367">
        <f t="shared" si="184"/>
        <v>5.99796521279099</v>
      </c>
      <c r="X166" s="367">
        <f t="shared" si="184"/>
        <v>0</v>
      </c>
      <c r="Y166" s="367">
        <f t="shared" si="184"/>
        <v>1.08365984640819</v>
      </c>
      <c r="Z166" s="367">
        <f t="shared" si="184"/>
        <v>0</v>
      </c>
      <c r="AA166" s="367">
        <f t="shared" si="184"/>
        <v>146.397925387683</v>
      </c>
      <c r="AB166" s="367">
        <f t="shared" si="184"/>
        <v>0</v>
      </c>
      <c r="AC166" s="367">
        <f t="shared" si="184"/>
        <v>26.2877962971627</v>
      </c>
      <c r="AD166" s="367">
        <f t="shared" si="184"/>
        <v>12.6116314219022</v>
      </c>
      <c r="AE166" s="367">
        <f t="shared" si="184"/>
        <v>8.7666230809747</v>
      </c>
      <c r="AF166" s="367">
        <f t="shared" si="184"/>
        <v>0.281097533776259</v>
      </c>
      <c r="AG166" s="367">
        <f t="shared" si="184"/>
        <v>3.4322693923425</v>
      </c>
      <c r="AH166" s="367">
        <f t="shared" si="184"/>
        <v>6.27076171928131</v>
      </c>
      <c r="AI166" s="367">
        <f t="shared" si="184"/>
        <v>84.9607883475476</v>
      </c>
      <c r="AJ166" s="367">
        <f t="shared" si="184"/>
        <v>0</v>
      </c>
      <c r="AK166" s="367">
        <f t="shared" si="184"/>
        <v>0</v>
      </c>
      <c r="AL166" s="367">
        <f t="shared" si="184"/>
        <v>0</v>
      </c>
      <c r="AM166" s="367">
        <f t="shared" si="184"/>
        <v>0</v>
      </c>
      <c r="AN166" s="367">
        <f t="shared" si="184"/>
        <v>0</v>
      </c>
      <c r="AO166" s="524">
        <f t="shared" si="184"/>
        <v>0</v>
      </c>
      <c r="AR166" s="293"/>
      <c r="AS166" s="54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DU166" s="424" t="s">
        <v>1418</v>
      </c>
      <c r="DV166" s="425">
        <f t="shared" si="178"/>
        <v>829.158204014366</v>
      </c>
      <c r="DW166" s="425">
        <f t="shared" ref="DW166:FA166" si="185">DW124+DW132+DW140+DW148+DW156</f>
        <v>35.6843818409051</v>
      </c>
      <c r="DX166" s="426">
        <f t="shared" si="185"/>
        <v>6.34407419573745</v>
      </c>
      <c r="DY166" s="426">
        <f t="shared" si="185"/>
        <v>7.59487458905507</v>
      </c>
      <c r="DZ166" s="426">
        <f t="shared" si="185"/>
        <v>26.6277605767894</v>
      </c>
      <c r="EA166" s="426">
        <f t="shared" si="185"/>
        <v>0</v>
      </c>
      <c r="EB166" s="426">
        <f t="shared" si="185"/>
        <v>0.933909825718533</v>
      </c>
      <c r="EC166" s="426">
        <f t="shared" si="185"/>
        <v>119.810246187652</v>
      </c>
      <c r="ED166" s="426">
        <f t="shared" si="185"/>
        <v>7.40588124304251</v>
      </c>
      <c r="EE166" s="426">
        <f t="shared" si="185"/>
        <v>1.35985706303916</v>
      </c>
      <c r="EF166" s="426">
        <f t="shared" si="185"/>
        <v>8.25625232713353</v>
      </c>
      <c r="EG166" s="426">
        <f t="shared" si="185"/>
        <v>163.547173649243</v>
      </c>
      <c r="EH166" s="426">
        <f t="shared" si="185"/>
        <v>37.210624</v>
      </c>
      <c r="EI166" s="426">
        <f t="shared" si="185"/>
        <v>103.638733262754</v>
      </c>
      <c r="EJ166" s="426">
        <f t="shared" si="185"/>
        <v>0</v>
      </c>
      <c r="EK166" s="426">
        <f t="shared" si="185"/>
        <v>9.25135439656545</v>
      </c>
      <c r="EL166" s="426">
        <f t="shared" si="185"/>
        <v>4.57691560156331</v>
      </c>
      <c r="EM166" s="426">
        <f t="shared" si="185"/>
        <v>0</v>
      </c>
      <c r="EN166" s="426">
        <f t="shared" si="185"/>
        <v>6.25392234394845</v>
      </c>
      <c r="EO166" s="426">
        <f t="shared" si="185"/>
        <v>8.60660927692182</v>
      </c>
      <c r="EP166" s="426">
        <f t="shared" si="185"/>
        <v>0</v>
      </c>
      <c r="EQ166" s="426">
        <f t="shared" si="185"/>
        <v>1.07264518282864</v>
      </c>
      <c r="ER166" s="426">
        <f t="shared" si="185"/>
        <v>0</v>
      </c>
      <c r="ES166" s="426">
        <f t="shared" si="185"/>
        <v>118.090856039806</v>
      </c>
      <c r="ET166" s="426">
        <f t="shared" si="185"/>
        <v>0</v>
      </c>
      <c r="EU166" s="426">
        <f t="shared" si="185"/>
        <v>28.8942887923259</v>
      </c>
      <c r="EV166" s="426">
        <f t="shared" si="185"/>
        <v>13.1915822173912</v>
      </c>
      <c r="EW166" s="426">
        <f t="shared" si="185"/>
        <v>1.4484400804829</v>
      </c>
      <c r="EX166" s="426">
        <f t="shared" si="185"/>
        <v>0.399942304890861</v>
      </c>
      <c r="EY166" s="426">
        <f t="shared" si="185"/>
        <v>3.70800748192811</v>
      </c>
      <c r="EZ166" s="426">
        <f t="shared" si="185"/>
        <v>5.29855160201245</v>
      </c>
      <c r="FA166" s="426">
        <f t="shared" si="185"/>
        <v>109.951319932631</v>
      </c>
      <c r="FB166" s="444"/>
      <c r="FC166" s="444"/>
      <c r="FD166" s="444"/>
      <c r="FE166" s="444"/>
      <c r="FF166" s="444"/>
      <c r="FG166" s="453"/>
      <c r="FH166" s="54"/>
      <c r="FJ166" s="54"/>
      <c r="FK166" s="596"/>
      <c r="FL166" s="593"/>
      <c r="FM166" s="607"/>
      <c r="FN166" s="607"/>
      <c r="FO166" s="607"/>
      <c r="FP166" s="607"/>
      <c r="FQ166" s="607"/>
      <c r="FR166" s="593"/>
      <c r="FS166" s="607"/>
      <c r="FT166" s="607"/>
      <c r="FU166" s="607"/>
      <c r="FV166" s="607"/>
      <c r="FW166" s="607"/>
      <c r="FX166" s="607"/>
      <c r="FY166" s="607"/>
      <c r="FZ166" s="607"/>
      <c r="GA166" s="607"/>
      <c r="GB166" s="607"/>
      <c r="GC166" s="607"/>
      <c r="GD166" s="607"/>
      <c r="GE166" s="607"/>
      <c r="GF166" s="607"/>
      <c r="GG166" s="607"/>
      <c r="GH166" s="607"/>
      <c r="GI166" s="607"/>
      <c r="GJ166" s="607"/>
      <c r="GK166" s="607"/>
      <c r="GL166" s="607"/>
      <c r="GM166" s="607"/>
      <c r="GN166" s="607"/>
      <c r="GO166" s="607"/>
      <c r="GP166" s="607"/>
      <c r="GQ166" s="54"/>
      <c r="GR166" s="54"/>
      <c r="GS166" s="54"/>
      <c r="GT166" s="54"/>
      <c r="GU166" s="54"/>
      <c r="GV166" s="54"/>
      <c r="GW166" s="54"/>
      <c r="GX166" s="54"/>
      <c r="GY166" s="54"/>
      <c r="GZ166" s="54"/>
      <c r="HA166" s="54"/>
      <c r="HB166" s="54"/>
      <c r="HC166" s="54"/>
      <c r="HD166" s="54"/>
      <c r="HE166" s="54"/>
      <c r="HF166" s="54"/>
      <c r="HG166" s="54"/>
      <c r="HH166" s="54"/>
      <c r="HI166" s="54"/>
      <c r="HJ166" s="54"/>
      <c r="HK166" s="54"/>
      <c r="HL166" s="54"/>
      <c r="HM166" s="54"/>
      <c r="HN166" s="54"/>
      <c r="HO166" s="54"/>
      <c r="HP166" s="54"/>
      <c r="HQ166" s="54"/>
      <c r="HR166" s="54"/>
      <c r="HS166" s="54"/>
      <c r="HT166" s="54"/>
      <c r="HU166" s="54"/>
      <c r="HV166" s="54"/>
      <c r="HW166" s="54"/>
      <c r="HX166" s="54"/>
      <c r="HY166" s="54"/>
      <c r="HZ166" s="54"/>
      <c r="IA166" s="54"/>
      <c r="IB166" s="54"/>
      <c r="IC166" s="54"/>
      <c r="ID166" s="54"/>
      <c r="IE166" s="54"/>
      <c r="IF166" s="54"/>
      <c r="IG166" s="54"/>
    </row>
    <row r="167" s="20" customFormat="1" ht="18" spans="1:241">
      <c r="A167" s="324"/>
      <c r="C167" s="467" t="s">
        <v>597</v>
      </c>
      <c r="D167" s="468">
        <f t="shared" si="176"/>
        <v>33.5889987943205</v>
      </c>
      <c r="E167" s="468">
        <f t="shared" ref="E167:AO167" si="186">E122+E138+E146+E154</f>
        <v>0</v>
      </c>
      <c r="F167" s="367">
        <f t="shared" si="186"/>
        <v>0</v>
      </c>
      <c r="G167" s="367">
        <f t="shared" si="186"/>
        <v>0.4008616791093</v>
      </c>
      <c r="H167" s="367">
        <f t="shared" si="186"/>
        <v>2.39208033349457</v>
      </c>
      <c r="I167" s="352">
        <f t="shared" si="186"/>
        <v>0</v>
      </c>
      <c r="J167" s="367">
        <f t="shared" si="186"/>
        <v>0</v>
      </c>
      <c r="K167" s="367">
        <f t="shared" si="186"/>
        <v>0.732400689311468</v>
      </c>
      <c r="L167" s="367">
        <f t="shared" si="186"/>
        <v>0.323521656680141</v>
      </c>
      <c r="M167" s="367">
        <f t="shared" si="186"/>
        <v>0</v>
      </c>
      <c r="N167" s="367">
        <f t="shared" si="186"/>
        <v>0</v>
      </c>
      <c r="O167" s="367">
        <f t="shared" si="186"/>
        <v>0</v>
      </c>
      <c r="P167" s="367">
        <f t="shared" si="186"/>
        <v>0</v>
      </c>
      <c r="Q167" s="367">
        <f t="shared" si="186"/>
        <v>0.472741009346206</v>
      </c>
      <c r="R167" s="367">
        <f t="shared" si="186"/>
        <v>0</v>
      </c>
      <c r="S167" s="367">
        <f t="shared" si="186"/>
        <v>0</v>
      </c>
      <c r="T167" s="367">
        <f t="shared" si="186"/>
        <v>0</v>
      </c>
      <c r="U167" s="367">
        <f t="shared" si="186"/>
        <v>0</v>
      </c>
      <c r="V167" s="367">
        <f t="shared" si="186"/>
        <v>1.27219007458315</v>
      </c>
      <c r="W167" s="367">
        <f t="shared" si="186"/>
        <v>0</v>
      </c>
      <c r="X167" s="367">
        <f t="shared" si="186"/>
        <v>0</v>
      </c>
      <c r="Y167" s="367">
        <f t="shared" si="186"/>
        <v>0</v>
      </c>
      <c r="Z167" s="367">
        <f t="shared" si="186"/>
        <v>0</v>
      </c>
      <c r="AA167" s="367">
        <f t="shared" si="186"/>
        <v>26.629931490148</v>
      </c>
      <c r="AB167" s="367">
        <f t="shared" si="186"/>
        <v>0</v>
      </c>
      <c r="AC167" s="367">
        <f t="shared" si="186"/>
        <v>0</v>
      </c>
      <c r="AD167" s="367">
        <f t="shared" si="186"/>
        <v>0</v>
      </c>
      <c r="AE167" s="367">
        <f t="shared" si="186"/>
        <v>1.25297115331992</v>
      </c>
      <c r="AF167" s="367">
        <f t="shared" si="186"/>
        <v>0</v>
      </c>
      <c r="AG167" s="367">
        <f t="shared" si="186"/>
        <v>0</v>
      </c>
      <c r="AH167" s="367">
        <f t="shared" si="186"/>
        <v>0.112300708327817</v>
      </c>
      <c r="AI167" s="367">
        <f t="shared" si="186"/>
        <v>0</v>
      </c>
      <c r="AJ167" s="367">
        <f t="shared" si="186"/>
        <v>0</v>
      </c>
      <c r="AK167" s="367">
        <f t="shared" si="186"/>
        <v>0</v>
      </c>
      <c r="AL167" s="367">
        <f t="shared" si="186"/>
        <v>0</v>
      </c>
      <c r="AM167" s="367">
        <f t="shared" si="186"/>
        <v>0</v>
      </c>
      <c r="AN167" s="367">
        <f t="shared" si="186"/>
        <v>0</v>
      </c>
      <c r="AO167" s="524">
        <f t="shared" si="186"/>
        <v>0</v>
      </c>
      <c r="AR167" s="54"/>
      <c r="AS167" s="54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DU167" s="424" t="s">
        <v>1419</v>
      </c>
      <c r="DV167" s="425">
        <f t="shared" si="178"/>
        <v>0</v>
      </c>
      <c r="DW167" s="425">
        <f t="shared" ref="DW167:FA167" si="187">DW125+DW133+DW141+DW149+DW157</f>
        <v>0</v>
      </c>
      <c r="DX167" s="426">
        <f t="shared" si="187"/>
        <v>0</v>
      </c>
      <c r="DY167" s="426">
        <f t="shared" si="187"/>
        <v>0</v>
      </c>
      <c r="DZ167" s="426">
        <f t="shared" si="187"/>
        <v>0</v>
      </c>
      <c r="EA167" s="426">
        <f t="shared" si="187"/>
        <v>0</v>
      </c>
      <c r="EB167" s="426">
        <f t="shared" si="187"/>
        <v>0</v>
      </c>
      <c r="EC167" s="426">
        <f t="shared" si="187"/>
        <v>0</v>
      </c>
      <c r="ED167" s="426">
        <f t="shared" si="187"/>
        <v>0</v>
      </c>
      <c r="EE167" s="426">
        <f t="shared" si="187"/>
        <v>0</v>
      </c>
      <c r="EF167" s="426">
        <f t="shared" si="187"/>
        <v>0</v>
      </c>
      <c r="EG167" s="426">
        <f t="shared" si="187"/>
        <v>0</v>
      </c>
      <c r="EH167" s="426">
        <f t="shared" si="187"/>
        <v>0</v>
      </c>
      <c r="EI167" s="426">
        <f t="shared" si="187"/>
        <v>0</v>
      </c>
      <c r="EJ167" s="426">
        <f t="shared" si="187"/>
        <v>0</v>
      </c>
      <c r="EK167" s="426">
        <f t="shared" si="187"/>
        <v>0</v>
      </c>
      <c r="EL167" s="426">
        <f t="shared" si="187"/>
        <v>0</v>
      </c>
      <c r="EM167" s="426">
        <f t="shared" si="187"/>
        <v>0</v>
      </c>
      <c r="EN167" s="426">
        <f t="shared" si="187"/>
        <v>0</v>
      </c>
      <c r="EO167" s="426">
        <f t="shared" si="187"/>
        <v>0</v>
      </c>
      <c r="EP167" s="426">
        <f t="shared" si="187"/>
        <v>0</v>
      </c>
      <c r="EQ167" s="426">
        <f t="shared" si="187"/>
        <v>0</v>
      </c>
      <c r="ER167" s="426">
        <f t="shared" si="187"/>
        <v>0</v>
      </c>
      <c r="ES167" s="426">
        <f t="shared" si="187"/>
        <v>0</v>
      </c>
      <c r="ET167" s="426">
        <f t="shared" si="187"/>
        <v>0</v>
      </c>
      <c r="EU167" s="426">
        <f t="shared" si="187"/>
        <v>0</v>
      </c>
      <c r="EV167" s="426">
        <f t="shared" si="187"/>
        <v>0</v>
      </c>
      <c r="EW167" s="426">
        <f t="shared" si="187"/>
        <v>0</v>
      </c>
      <c r="EX167" s="426">
        <f t="shared" si="187"/>
        <v>0</v>
      </c>
      <c r="EY167" s="426">
        <f t="shared" si="187"/>
        <v>0</v>
      </c>
      <c r="EZ167" s="426">
        <f t="shared" si="187"/>
        <v>0</v>
      </c>
      <c r="FA167" s="426">
        <f t="shared" si="187"/>
        <v>0</v>
      </c>
      <c r="FB167" s="444"/>
      <c r="FC167" s="444"/>
      <c r="FD167" s="444"/>
      <c r="FE167" s="444"/>
      <c r="FF167" s="444"/>
      <c r="FG167" s="453"/>
      <c r="FH167" s="54"/>
      <c r="FJ167" s="589" t="s">
        <v>1399</v>
      </c>
      <c r="FK167" s="591"/>
      <c r="FL167" s="591"/>
      <c r="FM167" s="590"/>
      <c r="FN167" s="590"/>
      <c r="FO167" s="590"/>
      <c r="FP167" s="590"/>
      <c r="FQ167" s="590"/>
      <c r="FR167" s="591"/>
      <c r="FS167" s="590"/>
      <c r="FT167" s="590"/>
      <c r="FU167" s="590"/>
      <c r="FV167" s="590"/>
      <c r="FW167" s="590"/>
      <c r="FX167" s="590"/>
      <c r="FY167" s="590"/>
      <c r="FZ167" s="590"/>
      <c r="GA167" s="590"/>
      <c r="GB167" s="590"/>
      <c r="GC167" s="590"/>
      <c r="GD167" s="590"/>
      <c r="GE167" s="590"/>
      <c r="GF167" s="590"/>
      <c r="GG167" s="590"/>
      <c r="GH167" s="590"/>
      <c r="GI167" s="590"/>
      <c r="GJ167" s="590"/>
      <c r="GK167" s="590"/>
      <c r="GL167" s="590"/>
      <c r="GM167" s="590"/>
      <c r="GN167" s="590"/>
      <c r="GO167" s="590"/>
      <c r="GP167" s="590"/>
      <c r="GQ167" s="54"/>
      <c r="GR167" s="54"/>
      <c r="GS167" s="54"/>
      <c r="GT167" s="54"/>
      <c r="GU167" s="54"/>
      <c r="GV167" s="54"/>
      <c r="GW167" s="54"/>
      <c r="GX167" s="54"/>
      <c r="GY167" s="54"/>
      <c r="GZ167" s="54"/>
      <c r="HA167" s="54"/>
      <c r="HB167" s="54"/>
      <c r="HC167" s="54"/>
      <c r="HD167" s="54"/>
      <c r="HE167" s="54"/>
      <c r="HF167" s="54"/>
      <c r="HG167" s="54"/>
      <c r="HH167" s="54"/>
      <c r="HI167" s="54"/>
      <c r="HJ167" s="54"/>
      <c r="HK167" s="54"/>
      <c r="HL167" s="54"/>
      <c r="HM167" s="54"/>
      <c r="HN167" s="54"/>
      <c r="HO167" s="54"/>
      <c r="HP167" s="54"/>
      <c r="HQ167" s="54"/>
      <c r="HR167" s="54"/>
      <c r="HS167" s="54"/>
      <c r="HT167" s="54"/>
      <c r="HU167" s="54"/>
      <c r="HV167" s="54"/>
      <c r="HW167" s="54"/>
      <c r="HX167" s="54"/>
      <c r="HY167" s="54"/>
      <c r="HZ167" s="54"/>
      <c r="IA167" s="54"/>
      <c r="IB167" s="54"/>
      <c r="IC167" s="54"/>
      <c r="ID167" s="54"/>
      <c r="IE167" s="54"/>
      <c r="IF167" s="54"/>
      <c r="IG167" s="54"/>
    </row>
    <row r="168" s="20" customFormat="1" ht="18" spans="1:198">
      <c r="A168" s="324"/>
      <c r="C168" s="467" t="s">
        <v>598</v>
      </c>
      <c r="D168" s="468">
        <f t="shared" si="176"/>
        <v>339.62869461512</v>
      </c>
      <c r="E168" s="468">
        <f t="shared" ref="E168:AO168" si="188">E126+E134+E142+E150+E158</f>
        <v>40.274650489621</v>
      </c>
      <c r="F168" s="367">
        <f t="shared" si="188"/>
        <v>2.9739840117845</v>
      </c>
      <c r="G168" s="367">
        <f t="shared" si="188"/>
        <v>0</v>
      </c>
      <c r="H168" s="367">
        <f t="shared" si="188"/>
        <v>0.337234742356463</v>
      </c>
      <c r="I168" s="352">
        <f t="shared" si="188"/>
        <v>0</v>
      </c>
      <c r="J168" s="367">
        <f t="shared" si="188"/>
        <v>15.7670938177554</v>
      </c>
      <c r="K168" s="367">
        <f t="shared" si="188"/>
        <v>26.6190519425341</v>
      </c>
      <c r="L168" s="367">
        <f t="shared" si="188"/>
        <v>0.0385524542944766</v>
      </c>
      <c r="M168" s="367">
        <f t="shared" si="188"/>
        <v>0.395249321598876</v>
      </c>
      <c r="N168" s="367">
        <f t="shared" si="188"/>
        <v>5.02163650668765</v>
      </c>
      <c r="O168" s="367">
        <f t="shared" si="188"/>
        <v>14.1987817446412</v>
      </c>
      <c r="P168" s="367">
        <f t="shared" si="188"/>
        <v>106.076116561361</v>
      </c>
      <c r="Q168" s="367">
        <f t="shared" si="188"/>
        <v>44.6460770432118</v>
      </c>
      <c r="R168" s="367">
        <f t="shared" si="188"/>
        <v>0</v>
      </c>
      <c r="S168" s="367">
        <f t="shared" si="188"/>
        <v>0.278444098820963</v>
      </c>
      <c r="T168" s="367">
        <f t="shared" si="188"/>
        <v>0</v>
      </c>
      <c r="U168" s="367">
        <f t="shared" si="188"/>
        <v>0</v>
      </c>
      <c r="V168" s="367">
        <f t="shared" si="188"/>
        <v>0</v>
      </c>
      <c r="W168" s="367">
        <f t="shared" si="188"/>
        <v>0.998314640641953</v>
      </c>
      <c r="X168" s="367">
        <f t="shared" si="188"/>
        <v>0</v>
      </c>
      <c r="Y168" s="367">
        <f t="shared" si="188"/>
        <v>0.0643061530561629</v>
      </c>
      <c r="Z168" s="367">
        <f t="shared" si="188"/>
        <v>0</v>
      </c>
      <c r="AA168" s="367">
        <f t="shared" si="188"/>
        <v>0</v>
      </c>
      <c r="AB168" s="367">
        <f t="shared" si="188"/>
        <v>0</v>
      </c>
      <c r="AC168" s="367">
        <f t="shared" si="188"/>
        <v>12.6359755134171</v>
      </c>
      <c r="AD168" s="367">
        <f t="shared" si="188"/>
        <v>6.0265607604499</v>
      </c>
      <c r="AE168" s="367">
        <f t="shared" si="188"/>
        <v>0.000390834501961262</v>
      </c>
      <c r="AF168" s="367">
        <f t="shared" si="188"/>
        <v>61.0950456657782</v>
      </c>
      <c r="AG168" s="367">
        <f t="shared" si="188"/>
        <v>1.84034788179479</v>
      </c>
      <c r="AH168" s="367">
        <f t="shared" si="188"/>
        <v>0.340880430812747</v>
      </c>
      <c r="AI168" s="367">
        <f t="shared" si="188"/>
        <v>0</v>
      </c>
      <c r="AJ168" s="367">
        <f t="shared" si="188"/>
        <v>0</v>
      </c>
      <c r="AK168" s="367">
        <f t="shared" si="188"/>
        <v>0</v>
      </c>
      <c r="AL168" s="367">
        <f t="shared" si="188"/>
        <v>0</v>
      </c>
      <c r="AM168" s="367">
        <f t="shared" si="188"/>
        <v>0</v>
      </c>
      <c r="AN168" s="367">
        <f t="shared" si="188"/>
        <v>0</v>
      </c>
      <c r="AO168" s="524">
        <f t="shared" si="188"/>
        <v>0</v>
      </c>
      <c r="AR168" s="54"/>
      <c r="DU168" s="424" t="s">
        <v>598</v>
      </c>
      <c r="DV168" s="425">
        <f t="shared" si="178"/>
        <v>307.410644275348</v>
      </c>
      <c r="DW168" s="425">
        <f t="shared" ref="DW168:FA168" si="189">DW126+DW134+DW142+DW150+DW158</f>
        <v>28.034</v>
      </c>
      <c r="DX168" s="426">
        <f t="shared" si="189"/>
        <v>1.799917154435</v>
      </c>
      <c r="DY168" s="426">
        <f t="shared" si="189"/>
        <v>0</v>
      </c>
      <c r="DZ168" s="426">
        <f t="shared" si="189"/>
        <v>0.337234742356463</v>
      </c>
      <c r="EA168" s="426">
        <f t="shared" si="189"/>
        <v>0</v>
      </c>
      <c r="EB168" s="426">
        <f t="shared" si="189"/>
        <v>14.7586343517952</v>
      </c>
      <c r="EC168" s="426">
        <f t="shared" si="189"/>
        <v>18.4166131548383</v>
      </c>
      <c r="ED168" s="426">
        <f t="shared" si="189"/>
        <v>0.0335964797321685</v>
      </c>
      <c r="EE168" s="426">
        <f t="shared" si="189"/>
        <v>0.277410840859989</v>
      </c>
      <c r="EF168" s="426">
        <f t="shared" si="189"/>
        <v>5</v>
      </c>
      <c r="EG168" s="426">
        <f t="shared" si="189"/>
        <v>13.4231355887654</v>
      </c>
      <c r="EH168" s="426">
        <f t="shared" si="189"/>
        <v>103.308376733249</v>
      </c>
      <c r="EI168" s="426">
        <f t="shared" si="189"/>
        <v>49.3470250313118</v>
      </c>
      <c r="EJ168" s="426">
        <f t="shared" si="189"/>
        <v>0</v>
      </c>
      <c r="EK168" s="426">
        <f t="shared" si="189"/>
        <v>0.181662959059831</v>
      </c>
      <c r="EL168" s="426">
        <f t="shared" si="189"/>
        <v>0</v>
      </c>
      <c r="EM168" s="426">
        <f t="shared" si="189"/>
        <v>0</v>
      </c>
      <c r="EN168" s="426">
        <f t="shared" si="189"/>
        <v>0</v>
      </c>
      <c r="EO168" s="426">
        <f t="shared" si="189"/>
        <v>1.4026129453004</v>
      </c>
      <c r="EP168" s="426">
        <f t="shared" si="189"/>
        <v>0</v>
      </c>
      <c r="EQ168" s="426">
        <f t="shared" si="189"/>
        <v>0.0111299111058743</v>
      </c>
      <c r="ER168" s="426">
        <f t="shared" si="189"/>
        <v>0</v>
      </c>
      <c r="ES168" s="426">
        <f t="shared" si="189"/>
        <v>0</v>
      </c>
      <c r="ET168" s="426">
        <f t="shared" si="189"/>
        <v>0</v>
      </c>
      <c r="EU168" s="426">
        <f t="shared" si="189"/>
        <v>12.2700688865807</v>
      </c>
      <c r="EV168" s="426">
        <f t="shared" si="189"/>
        <v>5.6408875061903</v>
      </c>
      <c r="EW168" s="426">
        <f t="shared" si="189"/>
        <v>0.00998519114688128</v>
      </c>
      <c r="EX168" s="426">
        <f t="shared" si="189"/>
        <v>49.2528948473096</v>
      </c>
      <c r="EY168" s="426">
        <f t="shared" si="189"/>
        <v>3.65136341933696</v>
      </c>
      <c r="EZ168" s="426">
        <f t="shared" si="189"/>
        <v>0.25409453197405</v>
      </c>
      <c r="FA168" s="426">
        <f t="shared" si="189"/>
        <v>0</v>
      </c>
      <c r="FB168" s="444"/>
      <c r="FC168" s="444"/>
      <c r="FD168" s="444"/>
      <c r="FE168" s="444"/>
      <c r="FF168" s="444"/>
      <c r="FG168" s="453"/>
      <c r="FJ168" s="195"/>
      <c r="FK168" s="592" t="s">
        <v>1427</v>
      </c>
      <c r="FL168" s="593"/>
      <c r="FM168" s="606">
        <f>FM130</f>
        <v>0.54587429930234</v>
      </c>
      <c r="FN168" s="606">
        <f t="shared" ref="FN168:GP168" si="190">FN130</f>
        <v>0.328263025204638</v>
      </c>
      <c r="FO168" s="606">
        <f t="shared" si="190"/>
        <v>0.701153437438771</v>
      </c>
      <c r="FP168" s="606">
        <f t="shared" si="190"/>
        <v>0.9</v>
      </c>
      <c r="FQ168" s="606">
        <f t="shared" si="190"/>
        <v>0</v>
      </c>
      <c r="FR168" s="606">
        <f t="shared" si="190"/>
        <v>0.777514013817136</v>
      </c>
      <c r="FS168" s="606">
        <f t="shared" si="190"/>
        <v>0.339654517576727</v>
      </c>
      <c r="FT168" s="606">
        <f t="shared" si="190"/>
        <v>0.566723933379767</v>
      </c>
      <c r="FU168" s="606">
        <f t="shared" si="190"/>
        <v>0.489820386045772</v>
      </c>
      <c r="FV168" s="606">
        <f t="shared" si="190"/>
        <v>0.49780596610463</v>
      </c>
      <c r="FW168" s="606">
        <f t="shared" si="190"/>
        <v>0.9</v>
      </c>
      <c r="FX168" s="606">
        <f t="shared" si="190"/>
        <v>0.52985362688501</v>
      </c>
      <c r="FY168" s="606">
        <f t="shared" si="190"/>
        <v>0.450265785293066</v>
      </c>
      <c r="FZ168" s="606">
        <f t="shared" si="190"/>
        <v>0</v>
      </c>
      <c r="GA168" s="606">
        <f t="shared" si="190"/>
        <v>0.346453027606668</v>
      </c>
      <c r="GB168" s="606">
        <f t="shared" si="190"/>
        <v>0.564210706677188</v>
      </c>
      <c r="GC168" s="606">
        <f t="shared" si="190"/>
        <v>0</v>
      </c>
      <c r="GD168" s="606">
        <f t="shared" si="190"/>
        <v>0.71469206074653</v>
      </c>
      <c r="GE168" s="606">
        <f t="shared" si="190"/>
        <v>0.9</v>
      </c>
      <c r="GF168" s="606">
        <f t="shared" si="190"/>
        <v>0.419319817512015</v>
      </c>
      <c r="GG168" s="606">
        <f t="shared" si="190"/>
        <v>0.451019593189957</v>
      </c>
      <c r="GH168" s="606">
        <f t="shared" si="190"/>
        <v>0</v>
      </c>
      <c r="GI168" s="606">
        <f t="shared" si="190"/>
        <v>0.878766452302259</v>
      </c>
      <c r="GJ168" s="606">
        <f t="shared" si="190"/>
        <v>0</v>
      </c>
      <c r="GK168" s="606">
        <f t="shared" si="190"/>
        <v>0.451807624435183</v>
      </c>
      <c r="GL168" s="606">
        <f t="shared" si="190"/>
        <v>0.9</v>
      </c>
      <c r="GM168" s="606">
        <f t="shared" si="190"/>
        <v>0.9</v>
      </c>
      <c r="GN168" s="606">
        <f t="shared" si="190"/>
        <v>0.567493449730147</v>
      </c>
      <c r="GO168" s="606">
        <f t="shared" si="190"/>
        <v>0.527274610961921</v>
      </c>
      <c r="GP168" s="606">
        <f t="shared" si="190"/>
        <v>0.557317486713072</v>
      </c>
    </row>
    <row r="169" s="20" customFormat="1" ht="18" spans="1:198">
      <c r="A169" s="324"/>
      <c r="C169" s="469" t="s">
        <v>599</v>
      </c>
      <c r="D169" s="470">
        <f t="shared" si="176"/>
        <v>12.6498730545445</v>
      </c>
      <c r="E169" s="470">
        <f t="shared" ref="E169:AI169" si="191">E127+E135+E143+E151+E159</f>
        <v>0.819268531954481</v>
      </c>
      <c r="F169" s="368">
        <f t="shared" si="191"/>
        <v>0</v>
      </c>
      <c r="G169" s="368">
        <f t="shared" si="191"/>
        <v>0</v>
      </c>
      <c r="H169" s="368">
        <f t="shared" si="191"/>
        <v>2.995505</v>
      </c>
      <c r="I169" s="356">
        <f t="shared" si="191"/>
        <v>0</v>
      </c>
      <c r="J169" s="368">
        <f t="shared" si="191"/>
        <v>0.114193586587816</v>
      </c>
      <c r="K169" s="368">
        <f t="shared" si="191"/>
        <v>2.044</v>
      </c>
      <c r="L169" s="368">
        <f t="shared" si="191"/>
        <v>0.309491314480846</v>
      </c>
      <c r="M169" s="368">
        <f t="shared" si="191"/>
        <v>0</v>
      </c>
      <c r="N169" s="368">
        <f t="shared" si="191"/>
        <v>0</v>
      </c>
      <c r="O169" s="368">
        <f t="shared" si="191"/>
        <v>0</v>
      </c>
      <c r="P169" s="368">
        <f t="shared" si="191"/>
        <v>0.822048052467836</v>
      </c>
      <c r="Q169" s="368">
        <f t="shared" si="191"/>
        <v>0</v>
      </c>
      <c r="R169" s="368">
        <f t="shared" si="191"/>
        <v>0</v>
      </c>
      <c r="S169" s="368">
        <f t="shared" si="191"/>
        <v>0</v>
      </c>
      <c r="T169" s="368">
        <f t="shared" si="191"/>
        <v>0</v>
      </c>
      <c r="U169" s="368">
        <f t="shared" si="191"/>
        <v>0</v>
      </c>
      <c r="V169" s="368">
        <f t="shared" si="191"/>
        <v>0.0837874490119554</v>
      </c>
      <c r="W169" s="368">
        <f t="shared" si="191"/>
        <v>0</v>
      </c>
      <c r="X169" s="368">
        <f t="shared" si="191"/>
        <v>0</v>
      </c>
      <c r="Y169" s="368">
        <f t="shared" si="191"/>
        <v>0</v>
      </c>
      <c r="Z169" s="368">
        <f t="shared" si="191"/>
        <v>0</v>
      </c>
      <c r="AA169" s="368">
        <f t="shared" si="191"/>
        <v>0</v>
      </c>
      <c r="AB169" s="368">
        <f t="shared" si="191"/>
        <v>0.472</v>
      </c>
      <c r="AC169" s="368">
        <f t="shared" si="191"/>
        <v>2.266233180119</v>
      </c>
      <c r="AD169" s="368">
        <f t="shared" si="191"/>
        <v>0</v>
      </c>
      <c r="AE169" s="368">
        <f t="shared" si="191"/>
        <v>0</v>
      </c>
      <c r="AF169" s="368">
        <f t="shared" si="191"/>
        <v>0</v>
      </c>
      <c r="AG169" s="368">
        <f t="shared" si="191"/>
        <v>0.16562</v>
      </c>
      <c r="AH169" s="368">
        <f t="shared" si="191"/>
        <v>0.50193</v>
      </c>
      <c r="AI169" s="368">
        <f t="shared" si="191"/>
        <v>2.05579593992258</v>
      </c>
      <c r="AJ169" s="368">
        <f t="shared" ref="AJ169:AO169" si="192">AJ127+AJ135+AJ143+AJ151+AJ159</f>
        <v>0</v>
      </c>
      <c r="AK169" s="368">
        <f t="shared" si="192"/>
        <v>0</v>
      </c>
      <c r="AL169" s="368">
        <f t="shared" si="192"/>
        <v>0</v>
      </c>
      <c r="AM169" s="368">
        <f t="shared" si="192"/>
        <v>0</v>
      </c>
      <c r="AN169" s="368">
        <f t="shared" si="192"/>
        <v>0</v>
      </c>
      <c r="AO169" s="525">
        <f t="shared" si="192"/>
        <v>0</v>
      </c>
      <c r="AR169" s="293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DU169" s="429" t="s">
        <v>599</v>
      </c>
      <c r="DV169" s="430">
        <f t="shared" si="178"/>
        <v>15.4037214513053</v>
      </c>
      <c r="DW169" s="430">
        <f t="shared" ref="DW169:FA169" si="193">DW127+DW135+DW143+DW151+DW159</f>
        <v>1.1596882910425</v>
      </c>
      <c r="DX169" s="431">
        <f t="shared" si="193"/>
        <v>0.395052239295006</v>
      </c>
      <c r="DY169" s="431">
        <f t="shared" si="193"/>
        <v>0</v>
      </c>
      <c r="DZ169" s="431">
        <f t="shared" si="193"/>
        <v>6.007044</v>
      </c>
      <c r="EA169" s="431">
        <f t="shared" si="193"/>
        <v>0</v>
      </c>
      <c r="EB169" s="431">
        <f t="shared" si="193"/>
        <v>0.178646914038613</v>
      </c>
      <c r="EC169" s="431">
        <f t="shared" si="193"/>
        <v>0</v>
      </c>
      <c r="ED169" s="431">
        <f t="shared" si="193"/>
        <v>0.0495651768888166</v>
      </c>
      <c r="EE169" s="431">
        <f t="shared" si="193"/>
        <v>0</v>
      </c>
      <c r="EF169" s="431">
        <f t="shared" si="193"/>
        <v>0</v>
      </c>
      <c r="EG169" s="431">
        <f t="shared" si="193"/>
        <v>0</v>
      </c>
      <c r="EH169" s="431">
        <f t="shared" si="193"/>
        <v>1.16257232127502</v>
      </c>
      <c r="EI169" s="431">
        <f t="shared" si="193"/>
        <v>0</v>
      </c>
      <c r="EJ169" s="431">
        <f t="shared" si="193"/>
        <v>0</v>
      </c>
      <c r="EK169" s="431">
        <f t="shared" si="193"/>
        <v>0.410423722320358</v>
      </c>
      <c r="EL169" s="431">
        <f t="shared" si="193"/>
        <v>0</v>
      </c>
      <c r="EM169" s="431">
        <f t="shared" si="193"/>
        <v>0</v>
      </c>
      <c r="EN169" s="431">
        <f t="shared" si="193"/>
        <v>0.0402675355695165</v>
      </c>
      <c r="EO169" s="431">
        <f t="shared" si="193"/>
        <v>0</v>
      </c>
      <c r="EP169" s="431">
        <f t="shared" si="193"/>
        <v>0</v>
      </c>
      <c r="EQ169" s="431">
        <f t="shared" si="193"/>
        <v>0</v>
      </c>
      <c r="ER169" s="431">
        <f t="shared" si="193"/>
        <v>0</v>
      </c>
      <c r="ES169" s="431">
        <f t="shared" si="193"/>
        <v>0</v>
      </c>
      <c r="ET169" s="431">
        <f t="shared" si="193"/>
        <v>0</v>
      </c>
      <c r="EU169" s="431">
        <f t="shared" si="193"/>
        <v>3.56176684825188</v>
      </c>
      <c r="EV169" s="431">
        <f t="shared" si="193"/>
        <v>0</v>
      </c>
      <c r="EW169" s="431">
        <f t="shared" si="193"/>
        <v>0</v>
      </c>
      <c r="EX169" s="431">
        <f t="shared" si="193"/>
        <v>0</v>
      </c>
      <c r="EY169" s="431">
        <f t="shared" si="193"/>
        <v>0.392</v>
      </c>
      <c r="EZ169" s="431">
        <f t="shared" si="193"/>
        <v>0.66</v>
      </c>
      <c r="FA169" s="431">
        <f t="shared" si="193"/>
        <v>1.38669440262359</v>
      </c>
      <c r="FB169" s="445"/>
      <c r="FC169" s="446"/>
      <c r="FD169" s="446"/>
      <c r="FE169" s="446"/>
      <c r="FF169" s="446"/>
      <c r="FG169" s="455"/>
      <c r="FK169" s="592" t="s">
        <v>1385</v>
      </c>
      <c r="FL169" s="593"/>
      <c r="FM169" s="606">
        <f>FM131</f>
        <v>3.18854020141175</v>
      </c>
      <c r="FN169" s="606">
        <f t="shared" ref="FN169:GP169" si="194">FN131</f>
        <v>3.22673589313238</v>
      </c>
      <c r="FO169" s="606">
        <f t="shared" si="194"/>
        <v>3.04197141750537</v>
      </c>
      <c r="FP169" s="606">
        <f t="shared" si="194"/>
        <v>3.45538539229086</v>
      </c>
      <c r="FQ169" s="606">
        <f t="shared" si="194"/>
        <v>0</v>
      </c>
      <c r="FR169" s="606">
        <f t="shared" si="194"/>
        <v>1.75671007428112</v>
      </c>
      <c r="FS169" s="606">
        <f t="shared" si="194"/>
        <v>3.48112380343371</v>
      </c>
      <c r="FT169" s="606">
        <f t="shared" si="194"/>
        <v>2.79005005404381</v>
      </c>
      <c r="FU169" s="606">
        <f t="shared" si="194"/>
        <v>4.10052733264131</v>
      </c>
      <c r="FV169" s="606">
        <f t="shared" si="194"/>
        <v>2.47517730496454</v>
      </c>
      <c r="FW169" s="606">
        <f t="shared" si="194"/>
        <v>1.32025394305163</v>
      </c>
      <c r="FX169" s="606">
        <f t="shared" si="194"/>
        <v>4.29142657468629</v>
      </c>
      <c r="FY169" s="606">
        <f t="shared" si="194"/>
        <v>4.31937784850176</v>
      </c>
      <c r="FZ169" s="606">
        <f t="shared" si="194"/>
        <v>0</v>
      </c>
      <c r="GA169" s="606">
        <f t="shared" si="194"/>
        <v>6.11588687996344</v>
      </c>
      <c r="GB169" s="606">
        <f t="shared" si="194"/>
        <v>2.40398769668493</v>
      </c>
      <c r="GC169" s="606">
        <f t="shared" si="194"/>
        <v>0</v>
      </c>
      <c r="GD169" s="606">
        <f t="shared" si="194"/>
        <v>2.1465856114093</v>
      </c>
      <c r="GE169" s="606">
        <f t="shared" si="194"/>
        <v>13.4126984126984</v>
      </c>
      <c r="GF169" s="606">
        <f t="shared" si="194"/>
        <v>2.00309491059147</v>
      </c>
      <c r="GG169" s="606">
        <f t="shared" si="194"/>
        <v>4.71014492753623</v>
      </c>
      <c r="GH169" s="606">
        <f t="shared" si="194"/>
        <v>0</v>
      </c>
      <c r="GI169" s="606">
        <f t="shared" si="194"/>
        <v>3.20818240206896</v>
      </c>
      <c r="GJ169" s="606">
        <f t="shared" si="194"/>
        <v>0</v>
      </c>
      <c r="GK169" s="606">
        <f t="shared" si="194"/>
        <v>6.08280300424263</v>
      </c>
      <c r="GL169" s="606">
        <f t="shared" si="194"/>
        <v>2.24778035383957</v>
      </c>
      <c r="GM169" s="606">
        <f t="shared" si="194"/>
        <v>2.76468115942029</v>
      </c>
      <c r="GN169" s="606">
        <f t="shared" si="194"/>
        <v>4.00005110906675</v>
      </c>
      <c r="GO169" s="606">
        <f t="shared" si="194"/>
        <v>7.52119305342273</v>
      </c>
      <c r="GP169" s="606">
        <f t="shared" si="194"/>
        <v>0.298924731182796</v>
      </c>
    </row>
    <row r="170" s="20" customFormat="1" ht="18.75" spans="1:198">
      <c r="A170" s="324"/>
      <c r="C170" s="471" t="s">
        <v>192</v>
      </c>
      <c r="D170" s="472">
        <f>SUM(D164:D169)</f>
        <v>1458.59227760988</v>
      </c>
      <c r="E170" s="472">
        <f t="shared" ref="E170:AO170" si="195">SUM(E164:E169)</f>
        <v>83.176912466063</v>
      </c>
      <c r="F170" s="473">
        <f t="shared" si="195"/>
        <v>16.7615705955506</v>
      </c>
      <c r="G170" s="473">
        <f t="shared" si="195"/>
        <v>11.3453563548013</v>
      </c>
      <c r="H170" s="473">
        <f t="shared" si="195"/>
        <v>35.2671473925071</v>
      </c>
      <c r="I170" s="497">
        <f t="shared" si="195"/>
        <v>0</v>
      </c>
      <c r="J170" s="473">
        <f t="shared" si="195"/>
        <v>51.7705758062394</v>
      </c>
      <c r="K170" s="473">
        <f t="shared" si="195"/>
        <v>182.292243781768</v>
      </c>
      <c r="L170" s="473">
        <f t="shared" si="195"/>
        <v>9.77948472268286</v>
      </c>
      <c r="M170" s="473">
        <f t="shared" si="195"/>
        <v>1.56599783372715</v>
      </c>
      <c r="N170" s="473">
        <f t="shared" si="195"/>
        <v>14.5433816766008</v>
      </c>
      <c r="O170" s="473">
        <f t="shared" si="195"/>
        <v>135.757187591014</v>
      </c>
      <c r="P170" s="473">
        <f t="shared" si="195"/>
        <v>155.556331374308</v>
      </c>
      <c r="Q170" s="473">
        <f t="shared" si="195"/>
        <v>146.452113906526</v>
      </c>
      <c r="R170" s="473">
        <f t="shared" ref="R170" si="196">SUM(R164:R169)</f>
        <v>0</v>
      </c>
      <c r="S170" s="473">
        <f t="shared" si="195"/>
        <v>7.92604224284546</v>
      </c>
      <c r="T170" s="473">
        <f t="shared" si="195"/>
        <v>2.81683025024442</v>
      </c>
      <c r="U170" s="473">
        <f t="shared" si="195"/>
        <v>0</v>
      </c>
      <c r="V170" s="473">
        <f t="shared" si="195"/>
        <v>10.5627905838927</v>
      </c>
      <c r="W170" s="473">
        <f t="shared" si="195"/>
        <v>6.99627985343295</v>
      </c>
      <c r="X170" s="473">
        <f t="shared" si="195"/>
        <v>0</v>
      </c>
      <c r="Y170" s="473">
        <f t="shared" si="195"/>
        <v>1.14796599946436</v>
      </c>
      <c r="Z170" s="473">
        <f t="shared" si="195"/>
        <v>0</v>
      </c>
      <c r="AA170" s="473">
        <f t="shared" si="195"/>
        <v>189.88574417537</v>
      </c>
      <c r="AB170" s="473">
        <f t="shared" si="195"/>
        <v>0.472</v>
      </c>
      <c r="AC170" s="473">
        <f t="shared" si="195"/>
        <v>165.957666473467</v>
      </c>
      <c r="AD170" s="473">
        <f t="shared" si="195"/>
        <v>24.8393447818282</v>
      </c>
      <c r="AE170" s="473">
        <f t="shared" si="195"/>
        <v>20.6076580722184</v>
      </c>
      <c r="AF170" s="473">
        <f t="shared" si="195"/>
        <v>64.2871771120653</v>
      </c>
      <c r="AG170" s="473">
        <f t="shared" si="195"/>
        <v>6.59679015250332</v>
      </c>
      <c r="AH170" s="473">
        <f t="shared" si="195"/>
        <v>16.164166785927</v>
      </c>
      <c r="AI170" s="473">
        <f t="shared" si="195"/>
        <v>96.063517624831</v>
      </c>
      <c r="AJ170" s="473">
        <f t="shared" si="195"/>
        <v>0</v>
      </c>
      <c r="AK170" s="473">
        <f t="shared" si="195"/>
        <v>0</v>
      </c>
      <c r="AL170" s="473">
        <f t="shared" si="195"/>
        <v>0</v>
      </c>
      <c r="AM170" s="473">
        <f t="shared" si="195"/>
        <v>0</v>
      </c>
      <c r="AN170" s="473">
        <f t="shared" si="195"/>
        <v>0</v>
      </c>
      <c r="AO170" s="526">
        <f t="shared" si="195"/>
        <v>0</v>
      </c>
      <c r="AR170" s="54"/>
      <c r="DU170" s="433" t="s">
        <v>1421</v>
      </c>
      <c r="DV170" s="435">
        <f t="shared" si="178"/>
        <v>1149.8722512692</v>
      </c>
      <c r="DW170" s="435">
        <f t="shared" ref="DW170:FA170" si="197">DW128+DW136+DW144+DW152+DW160</f>
        <v>43.6526918013895</v>
      </c>
      <c r="DX170" s="369">
        <f t="shared" si="197"/>
        <v>10.9972222670989</v>
      </c>
      <c r="DY170" s="369">
        <f t="shared" si="197"/>
        <v>12.0347521246195</v>
      </c>
      <c r="DZ170" s="369">
        <f t="shared" si="197"/>
        <v>23.7370028120299</v>
      </c>
      <c r="EA170" s="369">
        <f t="shared" si="197"/>
        <v>0</v>
      </c>
      <c r="EB170" s="369">
        <f t="shared" si="197"/>
        <v>38.8374395383024</v>
      </c>
      <c r="EC170" s="369">
        <f t="shared" si="197"/>
        <v>129.087467507817</v>
      </c>
      <c r="ED170" s="369">
        <f t="shared" si="197"/>
        <v>6.7351947725699</v>
      </c>
      <c r="EE170" s="369">
        <f t="shared" si="197"/>
        <v>1.54393535832995</v>
      </c>
      <c r="EF170" s="369">
        <f t="shared" si="197"/>
        <v>9.46260283687943</v>
      </c>
      <c r="EG170" s="369">
        <f t="shared" si="197"/>
        <v>144.429263858188</v>
      </c>
      <c r="EH170" s="369">
        <f t="shared" si="197"/>
        <v>126.654670919157</v>
      </c>
      <c r="EI170" s="369">
        <f t="shared" si="197"/>
        <v>131.928326841786</v>
      </c>
      <c r="EJ170" s="369">
        <f t="shared" si="197"/>
        <v>0</v>
      </c>
      <c r="EK170" s="369">
        <f t="shared" si="197"/>
        <v>8.07443054326625</v>
      </c>
      <c r="EL170" s="369">
        <f t="shared" si="197"/>
        <v>4.338810392933</v>
      </c>
      <c r="EM170" s="369">
        <f t="shared" si="197"/>
        <v>0</v>
      </c>
      <c r="EN170" s="369">
        <f t="shared" si="197"/>
        <v>8.32757525625509</v>
      </c>
      <c r="EO170" s="369">
        <f t="shared" si="197"/>
        <v>7.90293371980676</v>
      </c>
      <c r="EP170" s="369">
        <f t="shared" si="197"/>
        <v>2.12274484181568</v>
      </c>
      <c r="EQ170" s="369">
        <f t="shared" si="197"/>
        <v>0.933538416945374</v>
      </c>
      <c r="ER170" s="369">
        <f t="shared" si="197"/>
        <v>0</v>
      </c>
      <c r="ES170" s="369">
        <f t="shared" si="197"/>
        <v>129.654340406331</v>
      </c>
      <c r="ET170" s="369">
        <f t="shared" si="197"/>
        <v>0</v>
      </c>
      <c r="EU170" s="369">
        <f t="shared" si="197"/>
        <v>137.654758129135</v>
      </c>
      <c r="EV170" s="369">
        <f t="shared" si="197"/>
        <v>24.2961982626237</v>
      </c>
      <c r="EW170" s="369">
        <f t="shared" si="197"/>
        <v>6.72251905673758</v>
      </c>
      <c r="EX170" s="369">
        <f t="shared" si="197"/>
        <v>41.2998096275288</v>
      </c>
      <c r="EY170" s="369">
        <f t="shared" si="197"/>
        <v>8.85730409285181</v>
      </c>
      <c r="EZ170" s="369">
        <f t="shared" si="197"/>
        <v>0.364</v>
      </c>
      <c r="FA170" s="369">
        <f t="shared" si="197"/>
        <v>90.222717884806</v>
      </c>
      <c r="FB170" s="447"/>
      <c r="FC170" s="447"/>
      <c r="FD170" s="447"/>
      <c r="FE170" s="447"/>
      <c r="FF170" s="447"/>
      <c r="FG170" s="456"/>
      <c r="FK170" s="592" t="s">
        <v>1428</v>
      </c>
      <c r="FL170" s="598">
        <v>4.21865154867199</v>
      </c>
      <c r="FM170" s="606">
        <f>FM132</f>
        <v>0.0127617026032022</v>
      </c>
      <c r="FN170" s="606">
        <f t="shared" ref="FN170:GP170" si="198">FN132</f>
        <v>0.130275071151411</v>
      </c>
      <c r="FO170" s="606">
        <f t="shared" si="198"/>
        <v>0.0539244936159077</v>
      </c>
      <c r="FP170" s="606">
        <f t="shared" si="198"/>
        <v>0.0330346940220164</v>
      </c>
      <c r="FQ170" s="606">
        <f t="shared" si="198"/>
        <v>0</v>
      </c>
      <c r="FR170" s="606">
        <f t="shared" si="198"/>
        <v>0.0192505692903526</v>
      </c>
      <c r="FS170" s="606">
        <f t="shared" si="198"/>
        <v>0.635109617258153</v>
      </c>
      <c r="FT170" s="606">
        <f t="shared" si="198"/>
        <v>0.374051465773068</v>
      </c>
      <c r="FU170" s="606">
        <f t="shared" si="198"/>
        <v>0</v>
      </c>
      <c r="FV170" s="606">
        <f t="shared" si="198"/>
        <v>0.0597102349336057</v>
      </c>
      <c r="FW170" s="606">
        <f t="shared" si="198"/>
        <v>0.889877235420491</v>
      </c>
      <c r="FX170" s="606">
        <f t="shared" si="198"/>
        <v>0.085128148767546</v>
      </c>
      <c r="FY170" s="606">
        <f t="shared" si="198"/>
        <v>0.293164582136396</v>
      </c>
      <c r="FZ170" s="606">
        <f t="shared" si="198"/>
        <v>0</v>
      </c>
      <c r="GA170" s="606">
        <f t="shared" si="198"/>
        <v>0.00862145370133071</v>
      </c>
      <c r="GB170" s="606">
        <f t="shared" si="198"/>
        <v>0</v>
      </c>
      <c r="GC170" s="606">
        <f t="shared" si="198"/>
        <v>0</v>
      </c>
      <c r="GD170" s="606">
        <f t="shared" si="198"/>
        <v>0.903180656059713</v>
      </c>
      <c r="GE170" s="606">
        <f t="shared" si="198"/>
        <v>0</v>
      </c>
      <c r="GF170" s="606">
        <f t="shared" si="198"/>
        <v>0</v>
      </c>
      <c r="GG170" s="606">
        <f t="shared" si="198"/>
        <v>0</v>
      </c>
      <c r="GH170" s="606">
        <f t="shared" si="198"/>
        <v>0</v>
      </c>
      <c r="GI170" s="606">
        <f t="shared" si="198"/>
        <v>0.118358401226448</v>
      </c>
      <c r="GJ170" s="606">
        <f t="shared" si="198"/>
        <v>0</v>
      </c>
      <c r="GK170" s="606">
        <f t="shared" si="198"/>
        <v>0.0249262523608238</v>
      </c>
      <c r="GL170" s="606">
        <f t="shared" si="198"/>
        <v>0.181461333941036</v>
      </c>
      <c r="GM170" s="606">
        <f t="shared" si="198"/>
        <v>0.0165090766610446</v>
      </c>
      <c r="GN170" s="606">
        <f t="shared" si="198"/>
        <v>0.0539200923121304</v>
      </c>
      <c r="GO170" s="606">
        <f t="shared" si="198"/>
        <v>0.0054254839826839</v>
      </c>
      <c r="GP170" s="606">
        <f t="shared" si="198"/>
        <v>0.117298450946644</v>
      </c>
    </row>
    <row r="171" s="20" customFormat="1" ht="18" spans="1:198">
      <c r="A171" s="324"/>
      <c r="C171" s="463" t="s">
        <v>1436</v>
      </c>
      <c r="D171" s="325"/>
      <c r="E171" s="325"/>
      <c r="F171" s="325"/>
      <c r="G171" s="325"/>
      <c r="H171" s="325"/>
      <c r="I171" s="490"/>
      <c r="J171" s="325"/>
      <c r="K171" s="325"/>
      <c r="L171" s="325"/>
      <c r="M171" s="325"/>
      <c r="AP171" s="175"/>
      <c r="AR171" s="54"/>
      <c r="DT171" s="560"/>
      <c r="DZ171" s="426"/>
      <c r="FK171" s="592" t="s">
        <v>1430</v>
      </c>
      <c r="FL171" s="593"/>
      <c r="FM171" s="606">
        <f>FM133</f>
        <v>0.149064270597369</v>
      </c>
      <c r="FN171" s="606">
        <f t="shared" ref="FN171:GP171" si="199">FN133</f>
        <v>0.182552039986777</v>
      </c>
      <c r="FO171" s="606">
        <f t="shared" si="199"/>
        <v>0.160742345536779</v>
      </c>
      <c r="FP171" s="606">
        <f t="shared" si="199"/>
        <v>0.13672796632016</v>
      </c>
      <c r="FQ171" s="606">
        <f t="shared" si="199"/>
        <v>0</v>
      </c>
      <c r="FR171" s="606">
        <f t="shared" si="199"/>
        <v>0.260570270786397</v>
      </c>
      <c r="FS171" s="606">
        <f t="shared" si="199"/>
        <v>0.179317474037171</v>
      </c>
      <c r="FT171" s="606">
        <f t="shared" si="199"/>
        <v>0.221476537180448</v>
      </c>
      <c r="FU171" s="606">
        <f t="shared" si="199"/>
        <v>0.136172210175638</v>
      </c>
      <c r="FV171" s="606">
        <f t="shared" si="199"/>
        <v>0.206198409775332</v>
      </c>
      <c r="FW171" s="606">
        <f t="shared" si="199"/>
        <v>0.344684146992799</v>
      </c>
      <c r="FX171" s="606">
        <f t="shared" si="199"/>
        <v>0.151436980909453</v>
      </c>
      <c r="FY171" s="606">
        <f t="shared" si="199"/>
        <v>0.151151418569199</v>
      </c>
      <c r="FZ171" s="606">
        <f t="shared" si="199"/>
        <v>0</v>
      </c>
      <c r="GA171" s="606">
        <f t="shared" si="199"/>
        <v>0.107899956505994</v>
      </c>
      <c r="GB171" s="606">
        <f t="shared" si="199"/>
        <v>0.22640102479349</v>
      </c>
      <c r="GC171" s="606">
        <f t="shared" si="199"/>
        <v>0</v>
      </c>
      <c r="GD171" s="606">
        <f t="shared" si="199"/>
        <v>0.231646980013494</v>
      </c>
      <c r="GE171" s="606">
        <f t="shared" si="199"/>
        <v>0.0547826086956522</v>
      </c>
      <c r="GF171" s="606">
        <f t="shared" si="199"/>
        <v>0.233185584891116</v>
      </c>
      <c r="GG171" s="606">
        <f t="shared" si="199"/>
        <v>0.15085020242915</v>
      </c>
      <c r="GH171" s="606">
        <f t="shared" si="199"/>
        <v>0</v>
      </c>
      <c r="GI171" s="606">
        <f t="shared" si="199"/>
        <v>0.197620310109905</v>
      </c>
      <c r="GJ171" s="606">
        <f t="shared" si="199"/>
        <v>0</v>
      </c>
      <c r="GK171" s="606">
        <f t="shared" si="199"/>
        <v>0.110294675603895</v>
      </c>
      <c r="GL171" s="606">
        <f t="shared" si="199"/>
        <v>0.280587607387911</v>
      </c>
      <c r="GM171" s="606">
        <f t="shared" si="199"/>
        <v>0.24468085106383</v>
      </c>
      <c r="GN171" s="606">
        <f t="shared" si="199"/>
        <v>0.156391939013059</v>
      </c>
      <c r="GO171" s="606">
        <f t="shared" si="199"/>
        <v>0.105306635413985</v>
      </c>
      <c r="GP171" s="606">
        <f t="shared" si="199"/>
        <v>0.260319242864312</v>
      </c>
    </row>
    <row r="172" s="20" customFormat="1" spans="3:198">
      <c r="C172" s="474" t="s">
        <v>1437</v>
      </c>
      <c r="D172" s="472">
        <f>SUM(E172:AO172)</f>
        <v>1182.81844732646</v>
      </c>
      <c r="E172" s="472">
        <f t="shared" ref="E172:AO172" si="200">E128+E136+E144+E152+E160</f>
        <v>74.217181914377</v>
      </c>
      <c r="F172" s="473">
        <f t="shared" si="200"/>
        <v>15.1730424650744</v>
      </c>
      <c r="G172" s="473">
        <f t="shared" si="200"/>
        <v>8.55534585375667</v>
      </c>
      <c r="H172" s="473">
        <f t="shared" si="200"/>
        <v>20.5817688828101</v>
      </c>
      <c r="I172" s="497">
        <f t="shared" si="200"/>
        <v>0</v>
      </c>
      <c r="J172" s="473">
        <f t="shared" si="200"/>
        <v>30.7689225210842</v>
      </c>
      <c r="K172" s="473">
        <f t="shared" si="200"/>
        <v>146.479802512184</v>
      </c>
      <c r="L172" s="473">
        <f t="shared" si="200"/>
        <v>7.09840771634903</v>
      </c>
      <c r="M172" s="473">
        <f t="shared" si="200"/>
        <v>0.98622000979</v>
      </c>
      <c r="N172" s="473">
        <f t="shared" si="200"/>
        <v>7.83640726740248</v>
      </c>
      <c r="O172" s="473">
        <f t="shared" si="200"/>
        <v>108.30826855435</v>
      </c>
      <c r="P172" s="473">
        <f t="shared" si="200"/>
        <v>135.609807348998</v>
      </c>
      <c r="Q172" s="473">
        <f t="shared" si="200"/>
        <v>134.967376170085</v>
      </c>
      <c r="R172" s="473">
        <f t="shared" si="200"/>
        <v>0</v>
      </c>
      <c r="S172" s="473">
        <f t="shared" si="200"/>
        <v>5.86584353712389</v>
      </c>
      <c r="T172" s="473">
        <f t="shared" si="200"/>
        <v>2.14284021242395</v>
      </c>
      <c r="U172" s="473">
        <f t="shared" si="200"/>
        <v>0</v>
      </c>
      <c r="V172" s="473">
        <f t="shared" si="200"/>
        <v>7.00484891915326</v>
      </c>
      <c r="W172" s="473">
        <f t="shared" si="200"/>
        <v>6.62882306808742</v>
      </c>
      <c r="X172" s="473">
        <f t="shared" si="200"/>
        <v>0</v>
      </c>
      <c r="Y172" s="473">
        <f t="shared" si="200"/>
        <v>0.885573771015361</v>
      </c>
      <c r="Z172" s="473">
        <f t="shared" si="200"/>
        <v>0</v>
      </c>
      <c r="AA172" s="473">
        <f t="shared" si="200"/>
        <v>136.065364092798</v>
      </c>
      <c r="AB172" s="473">
        <f t="shared" si="200"/>
        <v>0</v>
      </c>
      <c r="AC172" s="473">
        <f t="shared" si="200"/>
        <v>165.217781491948</v>
      </c>
      <c r="AD172" s="473">
        <f t="shared" si="200"/>
        <v>18.3952484670612</v>
      </c>
      <c r="AE172" s="473">
        <f t="shared" si="200"/>
        <v>9.74378372141334</v>
      </c>
      <c r="AF172" s="473">
        <f t="shared" si="200"/>
        <v>53.1368321774465</v>
      </c>
      <c r="AG172" s="473">
        <f t="shared" si="200"/>
        <v>4.2838687445186</v>
      </c>
      <c r="AH172" s="473">
        <f t="shared" si="200"/>
        <v>11.6677589411103</v>
      </c>
      <c r="AI172" s="473">
        <f t="shared" si="200"/>
        <v>71.1973289660975</v>
      </c>
      <c r="AJ172" s="473">
        <f t="shared" si="200"/>
        <v>0</v>
      </c>
      <c r="AK172" s="473">
        <f t="shared" si="200"/>
        <v>0</v>
      </c>
      <c r="AL172" s="473">
        <f t="shared" si="200"/>
        <v>0</v>
      </c>
      <c r="AM172" s="473">
        <f t="shared" si="200"/>
        <v>0</v>
      </c>
      <c r="AN172" s="473">
        <f t="shared" si="200"/>
        <v>0</v>
      </c>
      <c r="AO172" s="526">
        <f t="shared" si="200"/>
        <v>0</v>
      </c>
      <c r="DU172" s="441"/>
      <c r="DV172" s="16"/>
      <c r="DW172" s="54"/>
      <c r="DX172" s="54"/>
      <c r="DY172" s="54"/>
      <c r="EB172" s="579"/>
      <c r="ED172" s="580"/>
      <c r="FK172" s="592" t="s">
        <v>1431</v>
      </c>
      <c r="FL172" s="593"/>
      <c r="FM172" s="606">
        <f>FM170*FM168*31.536</f>
        <v>0.219688778469268</v>
      </c>
      <c r="FN172" s="606">
        <f t="shared" ref="FN172:GP172" si="201">FN170*FN168*31.536</f>
        <v>1.34862092399745</v>
      </c>
      <c r="FO172" s="606">
        <f t="shared" si="201"/>
        <v>1.19235547430576</v>
      </c>
      <c r="FP172" s="606">
        <f t="shared" si="201"/>
        <v>0.937603899610477</v>
      </c>
      <c r="FQ172" s="606">
        <f t="shared" si="201"/>
        <v>0</v>
      </c>
      <c r="FR172" s="606">
        <f t="shared" si="201"/>
        <v>0.472017836158319</v>
      </c>
      <c r="FS172" s="606">
        <f t="shared" si="201"/>
        <v>6.80287813835566</v>
      </c>
      <c r="FT172" s="606">
        <f t="shared" si="201"/>
        <v>6.68512483708238</v>
      </c>
      <c r="FU172" s="606">
        <f t="shared" si="201"/>
        <v>0</v>
      </c>
      <c r="FV172" s="606">
        <f t="shared" si="201"/>
        <v>0.937379570407676</v>
      </c>
      <c r="FW172" s="606">
        <f t="shared" si="201"/>
        <v>25.2568516465986</v>
      </c>
      <c r="FX172" s="606">
        <f t="shared" si="201"/>
        <v>1.42244573529795</v>
      </c>
      <c r="FY172" s="606">
        <f t="shared" si="201"/>
        <v>4.16281446637503</v>
      </c>
      <c r="FZ172" s="606">
        <f t="shared" si="201"/>
        <v>0</v>
      </c>
      <c r="GA172" s="606">
        <f t="shared" si="201"/>
        <v>0.0941957846562364</v>
      </c>
      <c r="GB172" s="606">
        <f t="shared" si="201"/>
        <v>0</v>
      </c>
      <c r="GC172" s="606">
        <f t="shared" si="201"/>
        <v>0</v>
      </c>
      <c r="GD172" s="606">
        <f t="shared" si="201"/>
        <v>20.3563632532252</v>
      </c>
      <c r="GE172" s="606">
        <f t="shared" si="201"/>
        <v>0</v>
      </c>
      <c r="GF172" s="606">
        <f t="shared" si="201"/>
        <v>0</v>
      </c>
      <c r="GG172" s="606">
        <f t="shared" si="201"/>
        <v>0</v>
      </c>
      <c r="GH172" s="606">
        <f t="shared" si="201"/>
        <v>0</v>
      </c>
      <c r="GI172" s="606">
        <f t="shared" si="201"/>
        <v>3.28004019702134</v>
      </c>
      <c r="GJ172" s="606">
        <f t="shared" si="201"/>
        <v>0</v>
      </c>
      <c r="GK172" s="606">
        <f t="shared" si="201"/>
        <v>0.355154359605441</v>
      </c>
      <c r="GL172" s="606">
        <f t="shared" si="201"/>
        <v>5.15030816444806</v>
      </c>
      <c r="GM172" s="606">
        <f t="shared" si="201"/>
        <v>0.468567217424432</v>
      </c>
      <c r="GN172" s="606">
        <f t="shared" si="201"/>
        <v>0.96497949944439</v>
      </c>
      <c r="GO172" s="606">
        <f t="shared" si="201"/>
        <v>0.0902156645402933</v>
      </c>
      <c r="GP172" s="606">
        <f t="shared" si="201"/>
        <v>2.06158646232655</v>
      </c>
    </row>
    <row r="173" s="20" customFormat="1" ht="18" spans="1:198">
      <c r="A173" s="324"/>
      <c r="I173" s="49"/>
      <c r="DU173" s="441" t="s">
        <v>1385</v>
      </c>
      <c r="DV173" s="58">
        <f>(DV170+DV180)/DV181</f>
        <v>2.65770128200319</v>
      </c>
      <c r="DW173" s="58">
        <f>(DW170+DW180)/DW181</f>
        <v>3.18854020141175</v>
      </c>
      <c r="DX173" s="58">
        <f t="shared" ref="DX173:FA173" si="202">(DX170+DX180)/DX181</f>
        <v>3.22673589313238</v>
      </c>
      <c r="DY173" s="58">
        <f t="shared" si="202"/>
        <v>3.04197141750537</v>
      </c>
      <c r="DZ173" s="58">
        <f t="shared" si="202"/>
        <v>3.45538539229086</v>
      </c>
      <c r="EA173" s="58"/>
      <c r="EB173" s="58">
        <f t="shared" si="202"/>
        <v>1.75671007428112</v>
      </c>
      <c r="EC173" s="58">
        <f t="shared" si="202"/>
        <v>3.48112380343371</v>
      </c>
      <c r="ED173" s="58">
        <f t="shared" si="202"/>
        <v>2.79005005404381</v>
      </c>
      <c r="EE173" s="58">
        <f t="shared" si="202"/>
        <v>4.10052733264131</v>
      </c>
      <c r="EF173" s="58">
        <f t="shared" si="202"/>
        <v>2.47517730496454</v>
      </c>
      <c r="EG173" s="58">
        <f t="shared" si="202"/>
        <v>1.32025394305163</v>
      </c>
      <c r="EH173" s="58">
        <f t="shared" si="202"/>
        <v>4.29142657468629</v>
      </c>
      <c r="EI173" s="58">
        <f t="shared" si="202"/>
        <v>4.31937784850176</v>
      </c>
      <c r="EJ173" s="58"/>
      <c r="EK173" s="58">
        <f t="shared" si="202"/>
        <v>6.11588687996344</v>
      </c>
      <c r="EL173" s="58">
        <f t="shared" si="202"/>
        <v>2.40398769668493</v>
      </c>
      <c r="EM173" s="58"/>
      <c r="EN173" s="58">
        <f t="shared" si="202"/>
        <v>2.1465856114093</v>
      </c>
      <c r="EO173" s="58">
        <f t="shared" si="202"/>
        <v>13.4126984126984</v>
      </c>
      <c r="EP173" s="58">
        <f t="shared" si="202"/>
        <v>2.00309491059147</v>
      </c>
      <c r="EQ173" s="58">
        <f t="shared" si="202"/>
        <v>4.71014492753623</v>
      </c>
      <c r="ER173" s="58"/>
      <c r="ES173" s="58">
        <f t="shared" si="202"/>
        <v>3.20818240206896</v>
      </c>
      <c r="ET173" s="58"/>
      <c r="EU173" s="58">
        <f t="shared" si="202"/>
        <v>6.08280300424263</v>
      </c>
      <c r="EV173" s="58">
        <f t="shared" si="202"/>
        <v>2.24778035383957</v>
      </c>
      <c r="EW173" s="58">
        <f t="shared" si="202"/>
        <v>2.76468115942029</v>
      </c>
      <c r="EX173" s="58">
        <f t="shared" si="202"/>
        <v>4.00005110906675</v>
      </c>
      <c r="EY173" s="58">
        <f t="shared" si="202"/>
        <v>7.52119305342273</v>
      </c>
      <c r="EZ173" s="58">
        <f t="shared" si="202"/>
        <v>0.298924731182796</v>
      </c>
      <c r="FA173" s="58">
        <f t="shared" si="202"/>
        <v>1.22873917487521</v>
      </c>
      <c r="FB173" s="364"/>
      <c r="FC173" s="364"/>
      <c r="FD173" s="364"/>
      <c r="FE173" s="364"/>
      <c r="FF173" s="364"/>
      <c r="FG173" s="364"/>
      <c r="FK173" s="592" t="s">
        <v>1432</v>
      </c>
      <c r="FL173" s="598">
        <v>188.350064425245</v>
      </c>
      <c r="FM173" s="606">
        <f>FM172*FM169</f>
        <v>0.700486501948303</v>
      </c>
      <c r="FN173" s="606">
        <f t="shared" ref="FN173:GP173" si="203">FN172*FN169</f>
        <v>4.35164354169194</v>
      </c>
      <c r="FO173" s="606">
        <f t="shared" si="203"/>
        <v>3.6271112723442</v>
      </c>
      <c r="FP173" s="606">
        <f t="shared" si="203"/>
        <v>3.23978281846899</v>
      </c>
      <c r="FQ173" s="606">
        <f t="shared" si="203"/>
        <v>0</v>
      </c>
      <c r="FR173" s="606">
        <f t="shared" si="203"/>
        <v>0.829198488019696</v>
      </c>
      <c r="FS173" s="606">
        <f t="shared" si="203"/>
        <v>23.6816610192887</v>
      </c>
      <c r="FT173" s="606">
        <f t="shared" si="203"/>
        <v>18.6518329129913</v>
      </c>
      <c r="FU173" s="606">
        <f t="shared" si="203"/>
        <v>0</v>
      </c>
      <c r="FV173" s="606">
        <f t="shared" si="203"/>
        <v>2.32018063881049</v>
      </c>
      <c r="FW173" s="606">
        <f t="shared" si="203"/>
        <v>33.3454579754918</v>
      </c>
      <c r="FX173" s="606">
        <f t="shared" si="203"/>
        <v>6.10432142950679</v>
      </c>
      <c r="FY173" s="606">
        <f t="shared" si="203"/>
        <v>17.980768593483</v>
      </c>
      <c r="FZ173" s="606">
        <f t="shared" si="203"/>
        <v>0</v>
      </c>
      <c r="GA173" s="606">
        <f t="shared" si="203"/>
        <v>0.576090763526938</v>
      </c>
      <c r="GB173" s="606">
        <f t="shared" si="203"/>
        <v>0</v>
      </c>
      <c r="GC173" s="606">
        <f t="shared" si="203"/>
        <v>0</v>
      </c>
      <c r="GD173" s="606">
        <f t="shared" si="203"/>
        <v>43.6966764599941</v>
      </c>
      <c r="GE173" s="606">
        <f t="shared" si="203"/>
        <v>0</v>
      </c>
      <c r="GF173" s="606">
        <f t="shared" si="203"/>
        <v>0</v>
      </c>
      <c r="GG173" s="606">
        <f t="shared" si="203"/>
        <v>0</v>
      </c>
      <c r="GH173" s="606">
        <f t="shared" si="203"/>
        <v>0</v>
      </c>
      <c r="GI173" s="606">
        <f t="shared" si="203"/>
        <v>10.5229672381627</v>
      </c>
      <c r="GJ173" s="606">
        <f t="shared" si="203"/>
        <v>0</v>
      </c>
      <c r="GK173" s="606">
        <f t="shared" si="203"/>
        <v>2.16033400557785</v>
      </c>
      <c r="GL173" s="606">
        <f t="shared" si="203"/>
        <v>11.5767615082659</v>
      </c>
      <c r="GM173" s="606">
        <f t="shared" si="203"/>
        <v>1.29543895793532</v>
      </c>
      <c r="GN173" s="606">
        <f t="shared" si="203"/>
        <v>3.85996731697921</v>
      </c>
      <c r="GO173" s="606">
        <f t="shared" si="203"/>
        <v>0.678529429450369</v>
      </c>
      <c r="GP173" s="606">
        <f t="shared" si="203"/>
        <v>0.616259179061055</v>
      </c>
    </row>
    <row r="174" s="20" customFormat="1" spans="3:198">
      <c r="C174" s="20" t="s">
        <v>1438</v>
      </c>
      <c r="E174" s="367">
        <f>IF(E185=0,0,(E170/E185)*(E187+E188))</f>
        <v>74.217181914377</v>
      </c>
      <c r="F174" s="367">
        <f t="shared" ref="F174:AO174" si="204">IF(F185=0,0,(F170/F185)*(F187+F188))</f>
        <v>15.1730424650744</v>
      </c>
      <c r="G174" s="367">
        <f t="shared" si="204"/>
        <v>8.55534585375667</v>
      </c>
      <c r="H174" s="367">
        <f t="shared" si="204"/>
        <v>20.5817688828101</v>
      </c>
      <c r="I174" s="367">
        <f t="shared" si="204"/>
        <v>0</v>
      </c>
      <c r="J174" s="367">
        <f t="shared" si="204"/>
        <v>30.7689225210842</v>
      </c>
      <c r="K174" s="367">
        <f t="shared" si="204"/>
        <v>146.479802512184</v>
      </c>
      <c r="L174" s="367">
        <f t="shared" si="204"/>
        <v>7.09840771634903</v>
      </c>
      <c r="M174" s="367">
        <f t="shared" si="204"/>
        <v>0.986220009789999</v>
      </c>
      <c r="N174" s="498">
        <f t="shared" si="204"/>
        <v>56.7919797238454</v>
      </c>
      <c r="O174" s="367">
        <f t="shared" si="204"/>
        <v>108.572455781042</v>
      </c>
      <c r="P174" s="367">
        <f t="shared" si="204"/>
        <v>135.609807348998</v>
      </c>
      <c r="Q174" s="367">
        <f t="shared" si="204"/>
        <v>134.967376170085</v>
      </c>
      <c r="R174" s="502">
        <f t="shared" si="204"/>
        <v>0</v>
      </c>
      <c r="S174" s="367">
        <f t="shared" si="204"/>
        <v>5.86584353712389</v>
      </c>
      <c r="T174" s="367">
        <f t="shared" si="204"/>
        <v>2.14284021242395</v>
      </c>
      <c r="U174" s="498">
        <f t="shared" si="204"/>
        <v>0</v>
      </c>
      <c r="V174" s="367">
        <f t="shared" si="204"/>
        <v>7.00484891915326</v>
      </c>
      <c r="W174" s="498">
        <f t="shared" si="204"/>
        <v>9.89297488182489</v>
      </c>
      <c r="X174" s="367">
        <f t="shared" si="204"/>
        <v>0</v>
      </c>
      <c r="Y174" s="367">
        <f t="shared" si="204"/>
        <v>0.885573771015361</v>
      </c>
      <c r="Z174" s="498">
        <f t="shared" si="204"/>
        <v>0</v>
      </c>
      <c r="AA174" s="367">
        <f t="shared" si="204"/>
        <v>136.065364092798</v>
      </c>
      <c r="AB174" s="498">
        <f t="shared" si="204"/>
        <v>0</v>
      </c>
      <c r="AC174" s="498">
        <f t="shared" si="204"/>
        <v>165.217781491948</v>
      </c>
      <c r="AD174" s="367">
        <f t="shared" si="204"/>
        <v>18.3952484670612</v>
      </c>
      <c r="AE174" s="367">
        <f t="shared" si="204"/>
        <v>9.73741863198322</v>
      </c>
      <c r="AF174" s="367">
        <f t="shared" si="204"/>
        <v>53.1368321774465</v>
      </c>
      <c r="AG174" s="367">
        <f t="shared" si="204"/>
        <v>4.2838687445186</v>
      </c>
      <c r="AH174" s="367">
        <f t="shared" si="204"/>
        <v>11.6677589411103</v>
      </c>
      <c r="AI174" s="367">
        <f t="shared" si="204"/>
        <v>71.1973289660975</v>
      </c>
      <c r="AJ174" s="498">
        <f t="shared" si="204"/>
        <v>0</v>
      </c>
      <c r="AK174" s="498">
        <f t="shared" si="204"/>
        <v>0</v>
      </c>
      <c r="AL174" s="498">
        <f t="shared" si="204"/>
        <v>0</v>
      </c>
      <c r="AM174" s="498">
        <f t="shared" si="204"/>
        <v>0</v>
      </c>
      <c r="AN174" s="502">
        <f t="shared" si="204"/>
        <v>0</v>
      </c>
      <c r="AO174" s="502">
        <f t="shared" si="204"/>
        <v>0</v>
      </c>
      <c r="DU174" s="441" t="s">
        <v>1388</v>
      </c>
      <c r="DV174" s="16">
        <f>(DV170+DV180+DV181)/(DV178+SUM(DV163:DV169))</f>
        <v>0.773360706711824</v>
      </c>
      <c r="DW174" s="16">
        <f>(DW170+DW180+DW181)/(DW178+SUM(DW163:DW169))</f>
        <v>0.624361689991199</v>
      </c>
      <c r="DX174" s="16">
        <f t="shared" ref="DX174:FA174" si="205">(DX170+DX180+DX181)/(DX178+SUM(DX163:DX169))</f>
        <v>0.771599259776648</v>
      </c>
      <c r="DY174" s="16">
        <f t="shared" si="205"/>
        <v>0.649715966242433</v>
      </c>
      <c r="DZ174" s="16">
        <f t="shared" si="205"/>
        <v>0.609175783860475</v>
      </c>
      <c r="EA174" s="16"/>
      <c r="EB174" s="16">
        <f t="shared" si="205"/>
        <v>0.718316690535022</v>
      </c>
      <c r="EC174" s="16">
        <f t="shared" si="205"/>
        <v>0.803543801279573</v>
      </c>
      <c r="ED174" s="16">
        <f t="shared" si="205"/>
        <v>0.839407161710193</v>
      </c>
      <c r="EE174" s="16">
        <f t="shared" si="205"/>
        <v>0.694550079947016</v>
      </c>
      <c r="EF174" s="16">
        <f t="shared" si="205"/>
        <v>0.716576033971012</v>
      </c>
      <c r="EG174" s="16">
        <f t="shared" si="205"/>
        <v>0.799754751167429</v>
      </c>
      <c r="EH174" s="16">
        <f t="shared" si="205"/>
        <v>0.801317665174543</v>
      </c>
      <c r="EI174" s="16">
        <f t="shared" si="205"/>
        <v>0.804031507706613</v>
      </c>
      <c r="EJ174" s="16"/>
      <c r="EK174" s="16">
        <f t="shared" si="205"/>
        <v>0.767803884849628</v>
      </c>
      <c r="EL174" s="16">
        <f t="shared" si="205"/>
        <v>0.770666302913899</v>
      </c>
      <c r="EM174" s="16"/>
      <c r="EN174" s="16">
        <f t="shared" si="205"/>
        <v>0.728897054236877</v>
      </c>
      <c r="EO174" s="16">
        <f t="shared" si="205"/>
        <v>0.789565217391304</v>
      </c>
      <c r="EP174" s="16">
        <f t="shared" si="205"/>
        <v>0.700278443209805</v>
      </c>
      <c r="EQ174" s="16">
        <f t="shared" si="205"/>
        <v>0.861376518218624</v>
      </c>
      <c r="ER174" s="16"/>
      <c r="ES174" s="16">
        <f t="shared" si="205"/>
        <v>0.831622311295911</v>
      </c>
      <c r="ET174" s="16"/>
      <c r="EU174" s="16">
        <f t="shared" si="205"/>
        <v>0.781195459719236</v>
      </c>
      <c r="EV174" s="16">
        <f t="shared" si="205"/>
        <v>0.91128691880531</v>
      </c>
      <c r="EW174" s="16">
        <f t="shared" si="205"/>
        <v>0.921145390070922</v>
      </c>
      <c r="EX174" s="16">
        <f t="shared" si="205"/>
        <v>0.781967688111343</v>
      </c>
      <c r="EY174" s="16">
        <f t="shared" si="205"/>
        <v>0.897338170168968</v>
      </c>
      <c r="EZ174" s="16">
        <f t="shared" si="205"/>
        <v>0.338135102559235</v>
      </c>
      <c r="FA174" s="16">
        <f t="shared" si="205"/>
        <v>0.741148468497203</v>
      </c>
      <c r="FB174" s="16"/>
      <c r="FC174" s="16"/>
      <c r="FD174" s="16"/>
      <c r="FE174" s="16"/>
      <c r="FF174" s="16"/>
      <c r="FG174" s="16"/>
      <c r="FK174" s="592" t="s">
        <v>1433</v>
      </c>
      <c r="FL174" s="598">
        <v>343.635288955739</v>
      </c>
      <c r="FM174" s="606">
        <f>IF(FM171=0,0,FM172/FM171)</f>
        <v>1.47378562004748</v>
      </c>
      <c r="FN174" s="606">
        <f t="shared" ref="FN174:GP174" si="206">IF(FN171=0,0,FN172/FN171)</f>
        <v>7.38759711529458</v>
      </c>
      <c r="FO174" s="606">
        <f t="shared" si="206"/>
        <v>7.41780562131305</v>
      </c>
      <c r="FP174" s="606">
        <f t="shared" si="206"/>
        <v>6.8574405430342</v>
      </c>
      <c r="FQ174" s="606">
        <f t="shared" si="206"/>
        <v>0</v>
      </c>
      <c r="FR174" s="606">
        <f t="shared" si="206"/>
        <v>1.81148000780663</v>
      </c>
      <c r="FS174" s="606">
        <f t="shared" si="206"/>
        <v>37.937619715441</v>
      </c>
      <c r="FT174" s="606">
        <f t="shared" si="206"/>
        <v>30.1843478419372</v>
      </c>
      <c r="FU174" s="606">
        <f t="shared" si="206"/>
        <v>0</v>
      </c>
      <c r="FV174" s="606">
        <f t="shared" si="206"/>
        <v>4.54600775742654</v>
      </c>
      <c r="FW174" s="606">
        <f t="shared" si="206"/>
        <v>73.2753503952888</v>
      </c>
      <c r="FX174" s="606">
        <f t="shared" si="206"/>
        <v>9.39298793963971</v>
      </c>
      <c r="FY174" s="606">
        <f t="shared" si="206"/>
        <v>27.5406906913629</v>
      </c>
      <c r="FZ174" s="606">
        <f t="shared" si="206"/>
        <v>0</v>
      </c>
      <c r="GA174" s="606">
        <f t="shared" si="206"/>
        <v>0.872991868639018</v>
      </c>
      <c r="GB174" s="606">
        <f t="shared" si="206"/>
        <v>0</v>
      </c>
      <c r="GC174" s="606">
        <f t="shared" si="206"/>
        <v>0</v>
      </c>
      <c r="GD174" s="606">
        <f t="shared" si="206"/>
        <v>87.8766615133051</v>
      </c>
      <c r="GE174" s="606">
        <f t="shared" si="206"/>
        <v>0</v>
      </c>
      <c r="GF174" s="606">
        <f t="shared" si="206"/>
        <v>0</v>
      </c>
      <c r="GG174" s="606">
        <f t="shared" si="206"/>
        <v>0</v>
      </c>
      <c r="GH174" s="606">
        <f t="shared" si="206"/>
        <v>0</v>
      </c>
      <c r="GI174" s="606">
        <f t="shared" si="206"/>
        <v>16.5976877335997</v>
      </c>
      <c r="GJ174" s="606">
        <f t="shared" si="206"/>
        <v>0</v>
      </c>
      <c r="GK174" s="606">
        <f t="shared" si="206"/>
        <v>3.22004990413969</v>
      </c>
      <c r="GL174" s="606">
        <f t="shared" si="206"/>
        <v>18.3554370501039</v>
      </c>
      <c r="GM174" s="606">
        <f t="shared" si="206"/>
        <v>1.91501384512594</v>
      </c>
      <c r="GN174" s="606">
        <f t="shared" si="206"/>
        <v>6.1702636691768</v>
      </c>
      <c r="GO174" s="606">
        <f t="shared" si="206"/>
        <v>0.856694966899612</v>
      </c>
      <c r="GP174" s="606">
        <f t="shared" si="206"/>
        <v>7.91945474196514</v>
      </c>
    </row>
    <row r="175" s="20" customFormat="1" spans="5:198">
      <c r="E175" s="352">
        <f>IF(E172=0,"",(E174/E172))</f>
        <v>1</v>
      </c>
      <c r="F175" s="352">
        <f t="shared" ref="F175:AI175" si="207">IF(F172=0,"",(F174/F172))</f>
        <v>1</v>
      </c>
      <c r="G175" s="352">
        <f t="shared" si="207"/>
        <v>1</v>
      </c>
      <c r="H175" s="352">
        <f t="shared" si="207"/>
        <v>1</v>
      </c>
      <c r="I175" s="352"/>
      <c r="J175" s="352">
        <f t="shared" si="207"/>
        <v>1</v>
      </c>
      <c r="K175" s="352">
        <f t="shared" si="207"/>
        <v>1</v>
      </c>
      <c r="L175" s="352">
        <f t="shared" si="207"/>
        <v>1</v>
      </c>
      <c r="M175" s="352">
        <f t="shared" si="207"/>
        <v>1</v>
      </c>
      <c r="N175" s="352">
        <f t="shared" si="207"/>
        <v>7.24719604098246</v>
      </c>
      <c r="O175" s="352">
        <f t="shared" si="207"/>
        <v>1.00243921567779</v>
      </c>
      <c r="P175" s="352">
        <f t="shared" si="207"/>
        <v>1</v>
      </c>
      <c r="Q175" s="352">
        <f t="shared" si="207"/>
        <v>1</v>
      </c>
      <c r="R175" s="352"/>
      <c r="S175" s="352">
        <f t="shared" si="207"/>
        <v>1</v>
      </c>
      <c r="T175" s="352">
        <f t="shared" si="207"/>
        <v>1</v>
      </c>
      <c r="U175" s="352"/>
      <c r="V175" s="352">
        <f t="shared" si="207"/>
        <v>1</v>
      </c>
      <c r="W175" s="352">
        <f t="shared" si="207"/>
        <v>1.49241800244327</v>
      </c>
      <c r="X175" s="352"/>
      <c r="Y175" s="352">
        <f t="shared" si="207"/>
        <v>1</v>
      </c>
      <c r="Z175" s="352"/>
      <c r="AA175" s="352">
        <f t="shared" si="207"/>
        <v>1</v>
      </c>
      <c r="AB175" s="352" t="str">
        <f t="shared" si="207"/>
        <v/>
      </c>
      <c r="AC175" s="352">
        <f t="shared" si="207"/>
        <v>1</v>
      </c>
      <c r="AD175" s="352">
        <f t="shared" si="207"/>
        <v>1</v>
      </c>
      <c r="AE175" s="352">
        <f t="shared" si="207"/>
        <v>0.999346753826633</v>
      </c>
      <c r="AF175" s="352">
        <f t="shared" si="207"/>
        <v>1</v>
      </c>
      <c r="AG175" s="352">
        <f t="shared" si="207"/>
        <v>1</v>
      </c>
      <c r="AH175" s="352">
        <f t="shared" si="207"/>
        <v>1</v>
      </c>
      <c r="AI175" s="352">
        <f t="shared" si="207"/>
        <v>1</v>
      </c>
      <c r="AJ175" s="352"/>
      <c r="AK175" s="352"/>
      <c r="AL175" s="352"/>
      <c r="AM175" s="352"/>
      <c r="AN175" s="352"/>
      <c r="AO175" s="352"/>
      <c r="DU175" s="441"/>
      <c r="DV175" s="16"/>
      <c r="DW175" s="54"/>
      <c r="DX175" s="54"/>
      <c r="DY175" s="54"/>
      <c r="EB175" s="579"/>
      <c r="EC175" s="579"/>
      <c r="ED175" s="580"/>
      <c r="FK175" s="596"/>
      <c r="FL175" s="593"/>
      <c r="FM175" s="607"/>
      <c r="FN175" s="607"/>
      <c r="FO175" s="607"/>
      <c r="FP175" s="607"/>
      <c r="FQ175" s="607"/>
      <c r="FR175" s="593"/>
      <c r="FS175" s="607"/>
      <c r="FT175" s="607"/>
      <c r="FU175" s="607"/>
      <c r="FV175" s="607"/>
      <c r="FW175" s="607"/>
      <c r="FX175" s="607"/>
      <c r="FY175" s="607"/>
      <c r="FZ175" s="607"/>
      <c r="GA175" s="607"/>
      <c r="GB175" s="607"/>
      <c r="GC175" s="607"/>
      <c r="GD175" s="607"/>
      <c r="GE175" s="607"/>
      <c r="GF175" s="607"/>
      <c r="GG175" s="607"/>
      <c r="GH175" s="607"/>
      <c r="GI175" s="607"/>
      <c r="GJ175" s="607"/>
      <c r="GK175" s="607"/>
      <c r="GL175" s="607"/>
      <c r="GM175" s="607"/>
      <c r="GN175" s="607"/>
      <c r="GO175" s="607"/>
      <c r="GP175" s="607"/>
    </row>
    <row r="176" s="20" customFormat="1" ht="23.25" spans="125:198">
      <c r="DU176" s="414" t="s">
        <v>1410</v>
      </c>
      <c r="DV176" s="414"/>
      <c r="DW176" s="415"/>
      <c r="DX176" s="415"/>
      <c r="DY176" s="415"/>
      <c r="DZ176" s="414"/>
      <c r="EA176" s="414"/>
      <c r="EB176" s="414"/>
      <c r="EC176" s="414"/>
      <c r="ED176" s="414"/>
      <c r="EE176" s="414"/>
      <c r="EF176" s="414"/>
      <c r="EG176" s="414"/>
      <c r="EH176" s="414"/>
      <c r="EI176" s="414"/>
      <c r="EJ176" s="414"/>
      <c r="EK176" s="414"/>
      <c r="EL176" s="414"/>
      <c r="EM176" s="414"/>
      <c r="EN176" s="414"/>
      <c r="EO176" s="414"/>
      <c r="EP176" s="414"/>
      <c r="EQ176" s="414"/>
      <c r="ER176" s="414"/>
      <c r="ES176" s="414"/>
      <c r="ET176" s="414"/>
      <c r="EU176" s="414"/>
      <c r="EV176" s="414"/>
      <c r="EW176" s="414"/>
      <c r="EX176" s="414"/>
      <c r="EY176" s="414"/>
      <c r="EZ176" s="414"/>
      <c r="FA176" s="414"/>
      <c r="FB176" s="414"/>
      <c r="FC176" s="414"/>
      <c r="FD176" s="414"/>
      <c r="FJ176" s="589" t="s">
        <v>1401</v>
      </c>
      <c r="FK176" s="591"/>
      <c r="FL176" s="591"/>
      <c r="FM176" s="590"/>
      <c r="FN176" s="590"/>
      <c r="FO176" s="590"/>
      <c r="FP176" s="590"/>
      <c r="FQ176" s="590"/>
      <c r="FR176" s="591"/>
      <c r="FS176" s="590"/>
      <c r="FT176" s="590"/>
      <c r="FU176" s="590"/>
      <c r="FV176" s="590"/>
      <c r="FW176" s="590"/>
      <c r="FX176" s="590"/>
      <c r="FY176" s="590"/>
      <c r="FZ176" s="590"/>
      <c r="GA176" s="590"/>
      <c r="GB176" s="590"/>
      <c r="GC176" s="590"/>
      <c r="GD176" s="590"/>
      <c r="GE176" s="590"/>
      <c r="GF176" s="590"/>
      <c r="GG176" s="590"/>
      <c r="GH176" s="590"/>
      <c r="GI176" s="590"/>
      <c r="GJ176" s="590"/>
      <c r="GK176" s="590"/>
      <c r="GL176" s="590"/>
      <c r="GM176" s="590"/>
      <c r="GN176" s="590"/>
      <c r="GO176" s="590"/>
      <c r="GP176" s="590"/>
    </row>
    <row r="177" s="20" customFormat="1" ht="25.1" spans="1:198">
      <c r="A177" s="324"/>
      <c r="C177" s="337" t="s">
        <v>1439</v>
      </c>
      <c r="D177" s="337"/>
      <c r="E177" s="337"/>
      <c r="F177" s="337"/>
      <c r="G177" s="325"/>
      <c r="H177" s="325"/>
      <c r="I177" s="325"/>
      <c r="J177" s="325"/>
      <c r="K177" s="325"/>
      <c r="L177" s="325"/>
      <c r="M177" s="325"/>
      <c r="DV177" s="561" t="s">
        <v>192</v>
      </c>
      <c r="DW177" s="339" t="s">
        <v>21</v>
      </c>
      <c r="DX177" s="395" t="s">
        <v>22</v>
      </c>
      <c r="DY177" s="395" t="s">
        <v>23</v>
      </c>
      <c r="DZ177" s="395" t="s">
        <v>289</v>
      </c>
      <c r="EA177" s="395" t="s">
        <v>24</v>
      </c>
      <c r="EB177" s="395" t="s">
        <v>25</v>
      </c>
      <c r="EC177" s="395" t="s">
        <v>26</v>
      </c>
      <c r="ED177" s="395" t="s">
        <v>27</v>
      </c>
      <c r="EE177" s="395" t="s">
        <v>28</v>
      </c>
      <c r="EF177" s="395" t="s">
        <v>29</v>
      </c>
      <c r="EG177" s="395" t="s">
        <v>30</v>
      </c>
      <c r="EH177" s="395" t="s">
        <v>31</v>
      </c>
      <c r="EI177" s="395" t="s">
        <v>32</v>
      </c>
      <c r="EJ177" s="413" t="s">
        <v>33</v>
      </c>
      <c r="EK177" s="395" t="s">
        <v>34</v>
      </c>
      <c r="EL177" s="395" t="s">
        <v>35</v>
      </c>
      <c r="EM177" s="395" t="s">
        <v>36</v>
      </c>
      <c r="EN177" s="395" t="s">
        <v>37</v>
      </c>
      <c r="EO177" s="395" t="s">
        <v>38</v>
      </c>
      <c r="EP177" s="395" t="s">
        <v>39</v>
      </c>
      <c r="EQ177" s="395" t="s">
        <v>40</v>
      </c>
      <c r="ER177" s="395" t="s">
        <v>43</v>
      </c>
      <c r="ES177" s="395" t="s">
        <v>44</v>
      </c>
      <c r="ET177" s="395" t="s">
        <v>45</v>
      </c>
      <c r="EU177" s="395" t="s">
        <v>46</v>
      </c>
      <c r="EV177" s="395" t="s">
        <v>47</v>
      </c>
      <c r="EW177" s="395" t="s">
        <v>48</v>
      </c>
      <c r="EX177" s="395" t="s">
        <v>50</v>
      </c>
      <c r="EY177" s="395" t="s">
        <v>51</v>
      </c>
      <c r="EZ177" s="395" t="s">
        <v>52</v>
      </c>
      <c r="FA177" s="395" t="s">
        <v>53</v>
      </c>
      <c r="FB177" s="413" t="s">
        <v>290</v>
      </c>
      <c r="FC177" s="413" t="s">
        <v>291</v>
      </c>
      <c r="FD177" s="413" t="s">
        <v>292</v>
      </c>
      <c r="FE177" s="413" t="s">
        <v>41</v>
      </c>
      <c r="FF177" s="413" t="s">
        <v>42</v>
      </c>
      <c r="FG177" s="416" t="s">
        <v>49</v>
      </c>
      <c r="FJ177" s="195"/>
      <c r="FK177" s="592" t="s">
        <v>1427</v>
      </c>
      <c r="FL177" s="593"/>
      <c r="FM177" s="606">
        <f>FM135</f>
        <v>0.54587429930234</v>
      </c>
      <c r="FN177" s="606">
        <f t="shared" ref="FN177:GP177" si="208">FN135</f>
        <v>0.328263025204638</v>
      </c>
      <c r="FO177" s="606">
        <f t="shared" si="208"/>
        <v>0.701153437438771</v>
      </c>
      <c r="FP177" s="606">
        <f t="shared" si="208"/>
        <v>0.9</v>
      </c>
      <c r="FQ177" s="606">
        <f t="shared" si="208"/>
        <v>0</v>
      </c>
      <c r="FR177" s="606">
        <f t="shared" si="208"/>
        <v>0.777514013817136</v>
      </c>
      <c r="FS177" s="606">
        <f t="shared" si="208"/>
        <v>0.339654517576727</v>
      </c>
      <c r="FT177" s="606">
        <f t="shared" si="208"/>
        <v>0.566723933379767</v>
      </c>
      <c r="FU177" s="606">
        <f t="shared" si="208"/>
        <v>0.489820386045772</v>
      </c>
      <c r="FV177" s="606">
        <f t="shared" si="208"/>
        <v>0.49780596610463</v>
      </c>
      <c r="FW177" s="606">
        <f t="shared" si="208"/>
        <v>0.9</v>
      </c>
      <c r="FX177" s="606">
        <f t="shared" si="208"/>
        <v>0.52985362688501</v>
      </c>
      <c r="FY177" s="606">
        <f t="shared" si="208"/>
        <v>0.450265785293066</v>
      </c>
      <c r="FZ177" s="606">
        <f t="shared" si="208"/>
        <v>0</v>
      </c>
      <c r="GA177" s="606">
        <f t="shared" si="208"/>
        <v>0.346453027606668</v>
      </c>
      <c r="GB177" s="606">
        <f t="shared" si="208"/>
        <v>0.564210706677188</v>
      </c>
      <c r="GC177" s="606">
        <f t="shared" si="208"/>
        <v>0</v>
      </c>
      <c r="GD177" s="606">
        <f t="shared" si="208"/>
        <v>0.71469206074653</v>
      </c>
      <c r="GE177" s="606">
        <f t="shared" si="208"/>
        <v>0.9</v>
      </c>
      <c r="GF177" s="606">
        <f t="shared" si="208"/>
        <v>0.419319817512015</v>
      </c>
      <c r="GG177" s="606">
        <f t="shared" si="208"/>
        <v>0.451019593189957</v>
      </c>
      <c r="GH177" s="606">
        <f t="shared" si="208"/>
        <v>0</v>
      </c>
      <c r="GI177" s="606">
        <f t="shared" si="208"/>
        <v>0.878766452302259</v>
      </c>
      <c r="GJ177" s="606">
        <f t="shared" si="208"/>
        <v>0</v>
      </c>
      <c r="GK177" s="606">
        <f t="shared" si="208"/>
        <v>0.451807624435183</v>
      </c>
      <c r="GL177" s="606">
        <f t="shared" si="208"/>
        <v>0.9</v>
      </c>
      <c r="GM177" s="606">
        <f t="shared" si="208"/>
        <v>0.9</v>
      </c>
      <c r="GN177" s="606">
        <f t="shared" si="208"/>
        <v>0.567493449730147</v>
      </c>
      <c r="GO177" s="606">
        <f t="shared" si="208"/>
        <v>0.527274610961921</v>
      </c>
      <c r="GP177" s="606">
        <f t="shared" si="208"/>
        <v>0.557317486713072</v>
      </c>
    </row>
    <row r="178" s="20" customFormat="1" ht="18" spans="1:198">
      <c r="A178" s="324"/>
      <c r="C178" s="463" t="s">
        <v>1433</v>
      </c>
      <c r="D178" s="274" t="s">
        <v>192</v>
      </c>
      <c r="E178" s="475" t="s">
        <v>21</v>
      </c>
      <c r="F178" s="476" t="s">
        <v>22</v>
      </c>
      <c r="G178" s="476" t="s">
        <v>23</v>
      </c>
      <c r="H178" s="476" t="s">
        <v>289</v>
      </c>
      <c r="I178" s="476" t="s">
        <v>24</v>
      </c>
      <c r="J178" s="476" t="s">
        <v>25</v>
      </c>
      <c r="K178" s="476" t="s">
        <v>26</v>
      </c>
      <c r="L178" s="476" t="s">
        <v>27</v>
      </c>
      <c r="M178" s="476" t="s">
        <v>28</v>
      </c>
      <c r="N178" s="476" t="s">
        <v>29</v>
      </c>
      <c r="O178" s="476" t="s">
        <v>30</v>
      </c>
      <c r="P178" s="476" t="s">
        <v>31</v>
      </c>
      <c r="Q178" s="476" t="s">
        <v>32</v>
      </c>
      <c r="R178" s="476" t="s">
        <v>33</v>
      </c>
      <c r="S178" s="476" t="s">
        <v>34</v>
      </c>
      <c r="T178" s="476" t="s">
        <v>35</v>
      </c>
      <c r="U178" s="476" t="s">
        <v>36</v>
      </c>
      <c r="V178" s="476" t="s">
        <v>37</v>
      </c>
      <c r="W178" s="476" t="s">
        <v>38</v>
      </c>
      <c r="X178" s="476" t="s">
        <v>39</v>
      </c>
      <c r="Y178" s="476" t="s">
        <v>40</v>
      </c>
      <c r="Z178" s="476" t="s">
        <v>43</v>
      </c>
      <c r="AA178" s="476" t="s">
        <v>44</v>
      </c>
      <c r="AB178" s="476" t="s">
        <v>45</v>
      </c>
      <c r="AC178" s="476" t="s">
        <v>46</v>
      </c>
      <c r="AD178" s="476" t="s">
        <v>47</v>
      </c>
      <c r="AE178" s="476" t="s">
        <v>48</v>
      </c>
      <c r="AF178" s="476" t="s">
        <v>50</v>
      </c>
      <c r="AG178" s="476" t="s">
        <v>51</v>
      </c>
      <c r="AH178" s="476" t="s">
        <v>52</v>
      </c>
      <c r="AI178" s="476" t="s">
        <v>53</v>
      </c>
      <c r="AJ178" s="476" t="s">
        <v>290</v>
      </c>
      <c r="AK178" s="476" t="s">
        <v>291</v>
      </c>
      <c r="AL178" s="476" t="s">
        <v>292</v>
      </c>
      <c r="AM178" s="505" t="s">
        <v>41</v>
      </c>
      <c r="AN178" s="505" t="s">
        <v>42</v>
      </c>
      <c r="AO178" s="527" t="s">
        <v>49</v>
      </c>
      <c r="DU178" s="463" t="s">
        <v>1433</v>
      </c>
      <c r="DV178" s="562">
        <f>SUM(DW178:FG178)</f>
        <v>1634.99922055806</v>
      </c>
      <c r="DW178" s="562">
        <v>22.605</v>
      </c>
      <c r="DX178" s="563">
        <v>13.493</v>
      </c>
      <c r="DY178" s="563">
        <v>14.648</v>
      </c>
      <c r="DZ178" s="563">
        <v>35.5314245580616</v>
      </c>
      <c r="EA178" s="563">
        <v>0</v>
      </c>
      <c r="EB178" s="563">
        <v>68.682</v>
      </c>
      <c r="EC178" s="563">
        <v>314.978</v>
      </c>
      <c r="ED178" s="563">
        <v>38.69</v>
      </c>
      <c r="EE178" s="563">
        <v>0.813</v>
      </c>
      <c r="EF178" s="563">
        <v>0.979</v>
      </c>
      <c r="EG178" s="563">
        <v>171.455</v>
      </c>
      <c r="EH178" s="563">
        <v>53.146</v>
      </c>
      <c r="EI178" s="563">
        <v>154.802</v>
      </c>
      <c r="EJ178" s="563"/>
      <c r="EK178" s="563">
        <v>3.126</v>
      </c>
      <c r="EL178" s="563">
        <v>4.445</v>
      </c>
      <c r="EM178" s="563">
        <v>0</v>
      </c>
      <c r="EN178" s="563">
        <v>259.641</v>
      </c>
      <c r="EO178" s="563">
        <v>1.363</v>
      </c>
      <c r="EP178" s="563">
        <v>5.189</v>
      </c>
      <c r="EQ178" s="563">
        <v>0.779</v>
      </c>
      <c r="ER178" s="563">
        <v>0</v>
      </c>
      <c r="ES178" s="563">
        <v>75.412</v>
      </c>
      <c r="ET178" s="563">
        <v>0</v>
      </c>
      <c r="EU178" s="563">
        <v>88.952</v>
      </c>
      <c r="EV178" s="563">
        <v>35.836</v>
      </c>
      <c r="EW178" s="563">
        <v>24.85</v>
      </c>
      <c r="EX178" s="563">
        <v>55.464</v>
      </c>
      <c r="EY178" s="563">
        <v>2.267</v>
      </c>
      <c r="EZ178" s="563">
        <v>15.106</v>
      </c>
      <c r="FA178" s="563">
        <v>172.746796</v>
      </c>
      <c r="FB178" s="563"/>
      <c r="FC178" s="563"/>
      <c r="FD178" s="563"/>
      <c r="FE178" s="563"/>
      <c r="FF178" s="563"/>
      <c r="FG178" s="599"/>
      <c r="FK178" s="592" t="s">
        <v>1385</v>
      </c>
      <c r="FL178" s="593"/>
      <c r="FM178" s="606">
        <f>FM136</f>
        <v>3.18854020141175</v>
      </c>
      <c r="FN178" s="606">
        <f t="shared" ref="FN178:GP178" si="209">FN136</f>
        <v>3.22673589313238</v>
      </c>
      <c r="FO178" s="606">
        <f t="shared" si="209"/>
        <v>3.04197141750537</v>
      </c>
      <c r="FP178" s="606">
        <f t="shared" si="209"/>
        <v>3.45538539229086</v>
      </c>
      <c r="FQ178" s="606">
        <f t="shared" si="209"/>
        <v>0</v>
      </c>
      <c r="FR178" s="606">
        <f t="shared" si="209"/>
        <v>1.75671007428112</v>
      </c>
      <c r="FS178" s="606">
        <f t="shared" si="209"/>
        <v>3.48112380343371</v>
      </c>
      <c r="FT178" s="606">
        <f t="shared" si="209"/>
        <v>2.79005005404381</v>
      </c>
      <c r="FU178" s="606">
        <f t="shared" si="209"/>
        <v>4.10052733264131</v>
      </c>
      <c r="FV178" s="606">
        <f t="shared" si="209"/>
        <v>2.47517730496454</v>
      </c>
      <c r="FW178" s="606">
        <f t="shared" si="209"/>
        <v>1.32025394305163</v>
      </c>
      <c r="FX178" s="606">
        <f t="shared" si="209"/>
        <v>4.29142657468629</v>
      </c>
      <c r="FY178" s="606">
        <f t="shared" si="209"/>
        <v>4.31937784850176</v>
      </c>
      <c r="FZ178" s="606">
        <f t="shared" si="209"/>
        <v>0</v>
      </c>
      <c r="GA178" s="606">
        <f t="shared" si="209"/>
        <v>6.11588687996344</v>
      </c>
      <c r="GB178" s="606">
        <f t="shared" si="209"/>
        <v>2.40398769668493</v>
      </c>
      <c r="GC178" s="606">
        <f t="shared" si="209"/>
        <v>0</v>
      </c>
      <c r="GD178" s="606">
        <f t="shared" si="209"/>
        <v>2.1465856114093</v>
      </c>
      <c r="GE178" s="606">
        <f t="shared" si="209"/>
        <v>13.4126984126984</v>
      </c>
      <c r="GF178" s="606">
        <f t="shared" si="209"/>
        <v>2.00309491059147</v>
      </c>
      <c r="GG178" s="606">
        <f t="shared" si="209"/>
        <v>4.71014492753623</v>
      </c>
      <c r="GH178" s="606">
        <f t="shared" si="209"/>
        <v>0</v>
      </c>
      <c r="GI178" s="606">
        <f t="shared" si="209"/>
        <v>3.20818240206896</v>
      </c>
      <c r="GJ178" s="606">
        <f t="shared" si="209"/>
        <v>0</v>
      </c>
      <c r="GK178" s="606">
        <f t="shared" si="209"/>
        <v>6.08280300424263</v>
      </c>
      <c r="GL178" s="606">
        <f t="shared" si="209"/>
        <v>2.24778035383957</v>
      </c>
      <c r="GM178" s="606">
        <f t="shared" si="209"/>
        <v>2.76468115942029</v>
      </c>
      <c r="GN178" s="606">
        <f t="shared" si="209"/>
        <v>4.00005110906675</v>
      </c>
      <c r="GO178" s="606">
        <f t="shared" si="209"/>
        <v>7.52119305342273</v>
      </c>
      <c r="GP178" s="606">
        <f t="shared" si="209"/>
        <v>0.298924731182796</v>
      </c>
    </row>
    <row r="179" s="20" customFormat="1" ht="18" spans="1:198">
      <c r="A179" s="324"/>
      <c r="C179" s="464" t="s">
        <v>594</v>
      </c>
      <c r="D179" s="477">
        <f t="shared" ref="D179:D184" si="210">SUM(E179:AO179)</f>
        <v>137.958</v>
      </c>
      <c r="E179" s="478">
        <f>SUM('Aggregated Balance-AutoProd'!G38:G41)</f>
        <v>0.982</v>
      </c>
      <c r="F179" s="478">
        <f>SUM('Aggregated Balance-AutoProd'!H38:H41)</f>
        <v>1.434</v>
      </c>
      <c r="G179" s="478">
        <f>SUM('Aggregated Balance-AutoProd'!I38:I41)</f>
        <v>0</v>
      </c>
      <c r="H179" s="478">
        <f>'EUROSTAT_AutoP-ElcHeatProd'!E282</f>
        <v>0</v>
      </c>
      <c r="I179" s="478">
        <f>SUM('Aggregated Balance-AutoProd'!J38:J41)</f>
        <v>0</v>
      </c>
      <c r="J179" s="478">
        <f>SUM('Aggregated Balance-AutoProd'!K38:K41)</f>
        <v>33.748</v>
      </c>
      <c r="K179" s="478">
        <f>SUM('Aggregated Balance-AutoProd'!L38:L41)</f>
        <v>25.99</v>
      </c>
      <c r="L179" s="478">
        <f>SUM('Aggregated Balance-AutoProd'!M38:M41)</f>
        <v>0.186</v>
      </c>
      <c r="M179" s="478">
        <f>SUM('Aggregated Balance-AutoProd'!N38:N41)</f>
        <v>0</v>
      </c>
      <c r="N179" s="478">
        <f>SUM('Aggregated Balance-AutoProd'!O38:O41)</f>
        <v>0</v>
      </c>
      <c r="O179" s="478">
        <f>SUM('Aggregated Balance-AutoProd'!P38:P41)</f>
        <v>1.77</v>
      </c>
      <c r="P179" s="478">
        <f>SUM('Aggregated Balance-AutoProd'!Q38:Q41)</f>
        <v>4.573</v>
      </c>
      <c r="Q179" s="478">
        <f>SUM('Aggregated Balance-AutoProd'!R38:R41)</f>
        <v>13.91</v>
      </c>
      <c r="R179" s="478">
        <f>SUM('Aggregated Balance-AutoProd'!S38:S41)</f>
        <v>0.166</v>
      </c>
      <c r="S179" s="478">
        <f>SUM('Aggregated Balance-AutoProd'!T38:T41)</f>
        <v>0</v>
      </c>
      <c r="T179" s="478">
        <f>SUM('Aggregated Balance-AutoProd'!U38:U41)</f>
        <v>0.375</v>
      </c>
      <c r="U179" s="478">
        <f>SUM('Aggregated Balance-AutoProd'!V38:V41)</f>
        <v>0</v>
      </c>
      <c r="V179" s="478">
        <f>SUM('Aggregated Balance-AutoProd'!W38:W41)</f>
        <v>0.638</v>
      </c>
      <c r="W179" s="478">
        <f>SUM('Aggregated Balance-AutoProd'!X38:X41)</f>
        <v>0</v>
      </c>
      <c r="X179" s="478">
        <f>SUM('Aggregated Balance-AutoProd'!Y38:Y41)</f>
        <v>0</v>
      </c>
      <c r="Y179" s="478">
        <f>SUM('Aggregated Balance-AutoProd'!Z38:Z41)</f>
        <v>0</v>
      </c>
      <c r="Z179" s="478">
        <f>SUM('Aggregated Balance-AutoProd'!AC38:AC41)</f>
        <v>0</v>
      </c>
      <c r="AA179" s="478">
        <f>SUM('Aggregated Balance-AutoProd'!AD38:AD41)</f>
        <v>0</v>
      </c>
      <c r="AB179" s="478">
        <f>SUM('Aggregated Balance-AutoProd'!AE38:AE41)</f>
        <v>0</v>
      </c>
      <c r="AC179" s="478">
        <f>SUM('Aggregated Balance-AutoProd'!AF38:AF41)</f>
        <v>27.683</v>
      </c>
      <c r="AD179" s="478">
        <f>SUM('Aggregated Balance-AutoProd'!AG38:AG41)</f>
        <v>0</v>
      </c>
      <c r="AE179" s="478">
        <f>SUM('Aggregated Balance-AutoProd'!AH38:AH41)</f>
        <v>16.902</v>
      </c>
      <c r="AF179" s="478">
        <f>SUM('Aggregated Balance-AutoProd'!AJ38:AJ41)</f>
        <v>0.032</v>
      </c>
      <c r="AG179" s="478">
        <f>SUM('Aggregated Balance-AutoProd'!AK38:AK41)</f>
        <v>0.404</v>
      </c>
      <c r="AH179" s="478">
        <f>SUM('Aggregated Balance-AutoProd'!AL38:AL41)</f>
        <v>2.359</v>
      </c>
      <c r="AI179" s="478">
        <f>SUM('Aggregated Balance-AutoProd'!AM38:AM41)</f>
        <v>5.445</v>
      </c>
      <c r="AJ179" s="478">
        <f>SUM('Aggregated Balance-AutoProd'!AQ38:AQ41)</f>
        <v>0</v>
      </c>
      <c r="AK179" s="478">
        <f>SUM('Aggregated Balance-AutoProd'!AR38:AR41)</f>
        <v>0</v>
      </c>
      <c r="AL179" s="478">
        <f>SUM('Aggregated Balance-AutoProd'!AS38:AS41)</f>
        <v>0</v>
      </c>
      <c r="AM179" s="478">
        <f>SUM('Aggregated Balance-AutoProd'!AA38:AA41)</f>
        <v>0</v>
      </c>
      <c r="AN179" s="478">
        <f>SUM('Aggregated Balance-AutoProd'!AB38:AB41)</f>
        <v>0.303</v>
      </c>
      <c r="AO179" s="528">
        <f>SUM('Aggregated Balance-AutoProd'!AI38:AI41)</f>
        <v>1.058</v>
      </c>
      <c r="DU179" s="463" t="s">
        <v>1440</v>
      </c>
      <c r="DV179" s="564"/>
      <c r="DW179" s="564"/>
      <c r="DX179" s="564"/>
      <c r="DY179" s="564"/>
      <c r="DZ179" s="564"/>
      <c r="EA179" s="564"/>
      <c r="EB179" s="564"/>
      <c r="EC179" s="564"/>
      <c r="ED179" s="564"/>
      <c r="EE179" s="564"/>
      <c r="EF179" s="581"/>
      <c r="EG179" s="581"/>
      <c r="EH179" s="581"/>
      <c r="EI179" s="581"/>
      <c r="EJ179" s="581"/>
      <c r="EK179" s="581"/>
      <c r="EL179" s="581"/>
      <c r="EM179" s="581"/>
      <c r="EN179" s="581"/>
      <c r="EO179" s="581"/>
      <c r="EP179" s="581"/>
      <c r="EQ179" s="581"/>
      <c r="ER179" s="581"/>
      <c r="ES179" s="581"/>
      <c r="ET179" s="581"/>
      <c r="EU179" s="581"/>
      <c r="EV179" s="581"/>
      <c r="EW179" s="581"/>
      <c r="EX179" s="581"/>
      <c r="EY179" s="581"/>
      <c r="EZ179" s="581"/>
      <c r="FA179" s="581"/>
      <c r="FB179" s="581"/>
      <c r="FC179" s="581"/>
      <c r="FD179" s="581"/>
      <c r="FE179" s="581"/>
      <c r="FF179" s="581"/>
      <c r="FG179" s="581"/>
      <c r="FK179" s="592" t="s">
        <v>1428</v>
      </c>
      <c r="FL179" s="598">
        <v>21.1875763288904</v>
      </c>
      <c r="FM179" s="606">
        <f>FM137</f>
        <v>0.409048017606528</v>
      </c>
      <c r="FN179" s="606">
        <f t="shared" ref="FN179:GP179" si="211">FN137</f>
        <v>0.217826302153501</v>
      </c>
      <c r="FO179" s="606">
        <f t="shared" si="211"/>
        <v>0.0988917583685929</v>
      </c>
      <c r="FP179" s="606">
        <f t="shared" si="211"/>
        <v>0.245096116937541</v>
      </c>
      <c r="FQ179" s="606">
        <f t="shared" si="211"/>
        <v>0</v>
      </c>
      <c r="FR179" s="606">
        <f t="shared" si="211"/>
        <v>0.476095273870883</v>
      </c>
      <c r="FS179" s="606">
        <f t="shared" si="211"/>
        <v>5.93944683627913</v>
      </c>
      <c r="FT179" s="606">
        <f t="shared" si="211"/>
        <v>0.173609564090153</v>
      </c>
      <c r="FU179" s="606">
        <f t="shared" si="211"/>
        <v>0.0164861395944544</v>
      </c>
      <c r="FV179" s="606">
        <f t="shared" si="211"/>
        <v>0.183857765066394</v>
      </c>
      <c r="FW179" s="606">
        <f t="shared" si="211"/>
        <v>3.02014557023568</v>
      </c>
      <c r="FX179" s="606">
        <f t="shared" si="211"/>
        <v>0.450246129198811</v>
      </c>
      <c r="FY179" s="606">
        <f t="shared" si="211"/>
        <v>2.5582541096207</v>
      </c>
      <c r="FZ179" s="606">
        <f t="shared" si="211"/>
        <v>0</v>
      </c>
      <c r="GA179" s="606">
        <f t="shared" si="211"/>
        <v>0.118544988393297</v>
      </c>
      <c r="GB179" s="606">
        <f t="shared" si="211"/>
        <v>0.102307883500562</v>
      </c>
      <c r="GC179" s="606">
        <f t="shared" si="211"/>
        <v>0</v>
      </c>
      <c r="GD179" s="606">
        <f t="shared" si="211"/>
        <v>1.52493491120432</v>
      </c>
      <c r="GE179" s="606">
        <f t="shared" si="211"/>
        <v>0.0188778843995236</v>
      </c>
      <c r="GF179" s="606">
        <f t="shared" si="211"/>
        <v>0.09152</v>
      </c>
      <c r="GG179" s="606">
        <f t="shared" si="211"/>
        <v>0.0195570731707317</v>
      </c>
      <c r="GH179" s="606">
        <f t="shared" si="211"/>
        <v>0</v>
      </c>
      <c r="GI179" s="606">
        <f t="shared" si="211"/>
        <v>1.24967656866099</v>
      </c>
      <c r="GJ179" s="606">
        <f t="shared" si="211"/>
        <v>0</v>
      </c>
      <c r="GK179" s="606">
        <f t="shared" si="211"/>
        <v>0.336642886050904</v>
      </c>
      <c r="GL179" s="606">
        <f t="shared" si="211"/>
        <v>0.305757950404686</v>
      </c>
      <c r="GM179" s="606">
        <f t="shared" si="211"/>
        <v>0.0550153824947784</v>
      </c>
      <c r="GN179" s="606">
        <f t="shared" si="211"/>
        <v>0.0071665945478148</v>
      </c>
      <c r="GO179" s="606">
        <f t="shared" si="211"/>
        <v>0.0288567929329</v>
      </c>
      <c r="GP179" s="606">
        <f t="shared" si="211"/>
        <v>0.147285232358003</v>
      </c>
    </row>
    <row r="180" s="20" customFormat="1" ht="18" spans="1:198">
      <c r="A180" s="324"/>
      <c r="C180" s="467" t="s">
        <v>595</v>
      </c>
      <c r="D180" s="479">
        <f t="shared" si="210"/>
        <v>146.188044754479</v>
      </c>
      <c r="E180" s="480">
        <f>SUM('Aggregated Balance-AutoProd'!G43:G46)</f>
        <v>0.2</v>
      </c>
      <c r="F180" s="480">
        <f>SUM('Aggregated Balance-AutoProd'!H43:H46)</f>
        <v>1.046</v>
      </c>
      <c r="G180" s="480">
        <f>SUM('Aggregated Balance-AutoProd'!I43:I46)</f>
        <v>0</v>
      </c>
      <c r="H180" s="480">
        <f>'EUROSTAT_AutoP-ElcHeatProd'!E283</f>
        <v>5.45104475447867</v>
      </c>
      <c r="I180" s="480">
        <f>SUM('Aggregated Balance-AutoProd'!J43:J46)</f>
        <v>0.32</v>
      </c>
      <c r="J180" s="480">
        <f>SUM('Aggregated Balance-AutoProd'!K43:K46)</f>
        <v>1.6</v>
      </c>
      <c r="K180" s="480">
        <f>SUM('Aggregated Balance-AutoProd'!L43:L46)</f>
        <v>3.004</v>
      </c>
      <c r="L180" s="480">
        <f>SUM('Aggregated Balance-AutoProd'!M43:M46)</f>
        <v>0.892</v>
      </c>
      <c r="M180" s="480">
        <f>SUM('Aggregated Balance-AutoProd'!N43:N46)</f>
        <v>0.04</v>
      </c>
      <c r="N180" s="480">
        <f>SUM('Aggregated Balance-AutoProd'!O43:O46)</f>
        <v>0.418</v>
      </c>
      <c r="O180" s="480">
        <f>SUM('Aggregated Balance-AutoProd'!P43:P46)</f>
        <v>18.953</v>
      </c>
      <c r="P180" s="480">
        <f>SUM('Aggregated Balance-AutoProd'!Q43:Q46)</f>
        <v>0.723</v>
      </c>
      <c r="Q180" s="480">
        <f>SUM('Aggregated Balance-AutoProd'!R43:R46)</f>
        <v>11.003</v>
      </c>
      <c r="R180" s="480">
        <f>SUM('Aggregated Balance-AutoProd'!S43:S46)</f>
        <v>0.08</v>
      </c>
      <c r="S180" s="480">
        <f>SUM('Aggregated Balance-AutoProd'!T43:T46)</f>
        <v>0</v>
      </c>
      <c r="T180" s="480">
        <f>SUM('Aggregated Balance-AutoProd'!U43:U46)</f>
        <v>0</v>
      </c>
      <c r="U180" s="480">
        <f>SUM('Aggregated Balance-AutoProd'!V43:V46)</f>
        <v>0</v>
      </c>
      <c r="V180" s="480">
        <f>SUM('Aggregated Balance-AutoProd'!W43:W46)</f>
        <v>78.115</v>
      </c>
      <c r="W180" s="480">
        <f>SUM('Aggregated Balance-AutoProd'!X43:X46)</f>
        <v>0</v>
      </c>
      <c r="X180" s="480">
        <f>SUM('Aggregated Balance-AutoProd'!Y43:Y46)</f>
        <v>0</v>
      </c>
      <c r="Y180" s="480">
        <f>SUM('Aggregated Balance-AutoProd'!Z43:Z46)</f>
        <v>0</v>
      </c>
      <c r="Z180" s="480">
        <f>SUM('Aggregated Balance-AutoProd'!AC43:AC46)</f>
        <v>0</v>
      </c>
      <c r="AA180" s="480">
        <f>SUM('Aggregated Balance-AutoProd'!AD43:AD46)</f>
        <v>0.46</v>
      </c>
      <c r="AB180" s="480">
        <f>SUM('Aggregated Balance-AutoProd'!AE43:AE46)</f>
        <v>0</v>
      </c>
      <c r="AC180" s="480">
        <f>SUM('Aggregated Balance-AutoProd'!AF43:AF46)</f>
        <v>0.4</v>
      </c>
      <c r="AD180" s="480">
        <f>SUM('Aggregated Balance-AutoProd'!AG43:AG46)</f>
        <v>10.443</v>
      </c>
      <c r="AE180" s="480">
        <f>SUM('Aggregated Balance-AutoProd'!AH43:AH46)</f>
        <v>0.88</v>
      </c>
      <c r="AF180" s="480">
        <f>SUM('Aggregated Balance-AutoProd'!AJ43:AJ46)</f>
        <v>2.381</v>
      </c>
      <c r="AG180" s="480">
        <f>SUM('Aggregated Balance-AutoProd'!AK43:AK46)</f>
        <v>0</v>
      </c>
      <c r="AH180" s="480">
        <f>SUM('Aggregated Balance-AutoProd'!AL43:AL46)</f>
        <v>0.083</v>
      </c>
      <c r="AI180" s="480">
        <f>SUM('Aggregated Balance-AutoProd'!AM43:AM46)</f>
        <v>5.856</v>
      </c>
      <c r="AJ180" s="480">
        <f>SUM('Aggregated Balance-AutoProd'!AQ39:AQ42)</f>
        <v>0</v>
      </c>
      <c r="AK180" s="480">
        <f>SUM('Aggregated Balance-AutoProd'!AR39:AR42)</f>
        <v>0</v>
      </c>
      <c r="AL180" s="480">
        <f>SUM('Aggregated Balance-AutoProd'!AS39:AS42)</f>
        <v>0</v>
      </c>
      <c r="AM180" s="480">
        <f>SUM('Aggregated Balance-AutoProd'!AA43:AA46)</f>
        <v>0</v>
      </c>
      <c r="AN180" s="480">
        <f>SUM('Aggregated Balance-AutoProd'!AB43:AB46)</f>
        <v>0</v>
      </c>
      <c r="AO180" s="529">
        <f>SUM('Aggregated Balance-AutoProd'!AI43:AI46)</f>
        <v>3.84</v>
      </c>
      <c r="DU180" s="474" t="s">
        <v>1441</v>
      </c>
      <c r="DV180" s="565">
        <f>SUM(DW180:FG180)</f>
        <v>607.880880323348</v>
      </c>
      <c r="DW180" s="566">
        <v>0.3236546564814</v>
      </c>
      <c r="DX180" s="566">
        <v>5.34619503161666</v>
      </c>
      <c r="DY180" s="566">
        <v>4.18503947351916</v>
      </c>
      <c r="DZ180" s="582">
        <v>11.4526420230602</v>
      </c>
      <c r="EA180" s="566">
        <v>0</v>
      </c>
      <c r="EB180" s="566">
        <v>17.3720127084707</v>
      </c>
      <c r="EC180" s="566">
        <v>167.810619439437</v>
      </c>
      <c r="ED180" s="566">
        <v>22.1306630865674</v>
      </c>
      <c r="EE180" s="566">
        <v>0.153682957383548</v>
      </c>
      <c r="EF180" s="566">
        <v>0</v>
      </c>
      <c r="EG180" s="566">
        <v>15.7769508614115</v>
      </c>
      <c r="EH180" s="566">
        <v>10.6108994987586</v>
      </c>
      <c r="EI180" s="566">
        <v>76.2656854559992</v>
      </c>
      <c r="EJ180" s="566">
        <v>0</v>
      </c>
      <c r="EK180" s="566">
        <v>0.928154944039937</v>
      </c>
      <c r="EL180" s="566">
        <v>1.11343370314842</v>
      </c>
      <c r="EM180" s="566">
        <v>0</v>
      </c>
      <c r="EN180" s="566">
        <v>126.443655770466</v>
      </c>
      <c r="EO180" s="566">
        <v>0.453177391304348</v>
      </c>
      <c r="EP180" s="566">
        <v>0.301</v>
      </c>
      <c r="EQ180" s="566">
        <v>0.390012307692308</v>
      </c>
      <c r="ER180" s="566">
        <v>0</v>
      </c>
      <c r="ES180" s="566">
        <v>17.0013017394473</v>
      </c>
      <c r="ET180" s="566">
        <v>0</v>
      </c>
      <c r="EU180" s="566">
        <v>40.2428985329455</v>
      </c>
      <c r="EV180" s="566">
        <v>15.1208780223071</v>
      </c>
      <c r="EW180" s="566">
        <v>15.0244629432624</v>
      </c>
      <c r="EX180" s="566">
        <v>26.4370558534075</v>
      </c>
      <c r="EY180" s="566">
        <v>0.754780629422428</v>
      </c>
      <c r="EZ180" s="566">
        <v>2.138</v>
      </c>
      <c r="FA180" s="566">
        <v>30.1040232931987</v>
      </c>
      <c r="FB180" s="566"/>
      <c r="FC180" s="566"/>
      <c r="FD180" s="566"/>
      <c r="FE180" s="566"/>
      <c r="FF180" s="566"/>
      <c r="FG180" s="600"/>
      <c r="FK180" s="592" t="s">
        <v>1430</v>
      </c>
      <c r="FL180" s="593"/>
      <c r="FM180" s="606">
        <f>FM138</f>
        <v>0.149064270597369</v>
      </c>
      <c r="FN180" s="606">
        <f t="shared" ref="FN180:GP180" si="212">FN138</f>
        <v>0.182552039986777</v>
      </c>
      <c r="FO180" s="606">
        <f t="shared" si="212"/>
        <v>0.160742345536779</v>
      </c>
      <c r="FP180" s="606">
        <f t="shared" si="212"/>
        <v>0.13672796632016</v>
      </c>
      <c r="FQ180" s="606">
        <f t="shared" si="212"/>
        <v>0</v>
      </c>
      <c r="FR180" s="606">
        <f t="shared" si="212"/>
        <v>0.260570270786397</v>
      </c>
      <c r="FS180" s="606">
        <f t="shared" si="212"/>
        <v>0.179317474037171</v>
      </c>
      <c r="FT180" s="606">
        <f t="shared" si="212"/>
        <v>0.221476537180448</v>
      </c>
      <c r="FU180" s="606">
        <f t="shared" si="212"/>
        <v>0.136172210175638</v>
      </c>
      <c r="FV180" s="606">
        <f t="shared" si="212"/>
        <v>0.206198409775332</v>
      </c>
      <c r="FW180" s="606">
        <f t="shared" si="212"/>
        <v>0.344684146992799</v>
      </c>
      <c r="FX180" s="606">
        <f t="shared" si="212"/>
        <v>0.151436980909453</v>
      </c>
      <c r="FY180" s="606">
        <f t="shared" si="212"/>
        <v>0.151151418569199</v>
      </c>
      <c r="FZ180" s="606">
        <f t="shared" si="212"/>
        <v>0</v>
      </c>
      <c r="GA180" s="606">
        <f t="shared" si="212"/>
        <v>0.107899956505994</v>
      </c>
      <c r="GB180" s="606">
        <f t="shared" si="212"/>
        <v>0.22640102479349</v>
      </c>
      <c r="GC180" s="606">
        <f t="shared" si="212"/>
        <v>0</v>
      </c>
      <c r="GD180" s="606">
        <f t="shared" si="212"/>
        <v>0.231646980013494</v>
      </c>
      <c r="GE180" s="606">
        <f t="shared" si="212"/>
        <v>0.0547826086956522</v>
      </c>
      <c r="GF180" s="606">
        <f t="shared" si="212"/>
        <v>0.233185584891116</v>
      </c>
      <c r="GG180" s="606">
        <f t="shared" si="212"/>
        <v>0.15085020242915</v>
      </c>
      <c r="GH180" s="606">
        <f t="shared" si="212"/>
        <v>0</v>
      </c>
      <c r="GI180" s="606">
        <f t="shared" si="212"/>
        <v>0.197620310109905</v>
      </c>
      <c r="GJ180" s="606">
        <f t="shared" si="212"/>
        <v>0</v>
      </c>
      <c r="GK180" s="606">
        <f t="shared" si="212"/>
        <v>0.110294675603895</v>
      </c>
      <c r="GL180" s="606">
        <f t="shared" si="212"/>
        <v>0.280587607387911</v>
      </c>
      <c r="GM180" s="606">
        <f t="shared" si="212"/>
        <v>0.24468085106383</v>
      </c>
      <c r="GN180" s="606">
        <f t="shared" si="212"/>
        <v>0.156391939013059</v>
      </c>
      <c r="GO180" s="606">
        <f t="shared" si="212"/>
        <v>0.105306635413985</v>
      </c>
      <c r="GP180" s="606">
        <f t="shared" si="212"/>
        <v>0.260319242864312</v>
      </c>
    </row>
    <row r="181" s="20" customFormat="1" ht="18" spans="1:198">
      <c r="A181" s="324"/>
      <c r="C181" s="467" t="s">
        <v>596</v>
      </c>
      <c r="D181" s="479">
        <f t="shared" si="210"/>
        <v>850.762941165099</v>
      </c>
      <c r="E181" s="480">
        <f>SUM('Aggregated Balance-AutoProd'!G48)</f>
        <v>11.938</v>
      </c>
      <c r="F181" s="480">
        <f>SUM('Aggregated Balance-AutoProd'!H48)</f>
        <v>11.253</v>
      </c>
      <c r="G181" s="480">
        <f>SUM('Aggregated Balance-AutoProd'!I48)</f>
        <v>0.96</v>
      </c>
      <c r="H181" s="480">
        <f>'EUROSTAT_AutoP-ElcHeatProd'!E284</f>
        <v>24.2659411650986</v>
      </c>
      <c r="I181" s="480">
        <f>SUM('Aggregated Balance-AutoProd'!J48)</f>
        <v>0</v>
      </c>
      <c r="J181" s="480">
        <f>SUM('Aggregated Balance-AutoProd'!K48)</f>
        <v>20.628</v>
      </c>
      <c r="K181" s="480">
        <f>SUM('Aggregated Balance-AutoProd'!L48)</f>
        <v>137.893</v>
      </c>
      <c r="L181" s="480">
        <f>SUM('Aggregated Balance-AutoProd'!M48)</f>
        <v>6.632</v>
      </c>
      <c r="M181" s="480">
        <f>SUM('Aggregated Balance-AutoProd'!N48)</f>
        <v>0.606</v>
      </c>
      <c r="N181" s="480">
        <f>SUM('Aggregated Balance-AutoProd'!O48)</f>
        <v>6.833</v>
      </c>
      <c r="O181" s="499">
        <f>SUM('Aggregated Balance-AutoProd'!P48)</f>
        <v>135.968</v>
      </c>
      <c r="P181" s="480">
        <f>SUM('Aggregated Balance-AutoProd'!Q48)</f>
        <v>13.198</v>
      </c>
      <c r="Q181" s="480">
        <f>SUM('Aggregated Balance-AutoProd'!R48)</f>
        <v>23.565</v>
      </c>
      <c r="R181" s="480">
        <f>SUM('Aggregated Balance-AutoProd'!S48)</f>
        <v>2.312</v>
      </c>
      <c r="S181" s="480">
        <f>SUM('Aggregated Balance-AutoProd'!T48)</f>
        <v>1.408</v>
      </c>
      <c r="T181" s="480">
        <f>SUM('Aggregated Balance-AutoProd'!U48)</f>
        <v>10.724</v>
      </c>
      <c r="U181" s="480">
        <f>SUM('Aggregated Balance-AutoProd'!V48)</f>
        <v>0</v>
      </c>
      <c r="V181" s="480">
        <f>SUM('Aggregated Balance-AutoProd'!W48)</f>
        <v>171.431</v>
      </c>
      <c r="W181" s="480">
        <f>SUM('Aggregated Balance-AutoProd'!X48)</f>
        <v>1.004</v>
      </c>
      <c r="X181" s="480">
        <f>SUM('Aggregated Balance-AutoProd'!Y48)</f>
        <v>1.157</v>
      </c>
      <c r="Y181" s="480">
        <f>SUM('Aggregated Balance-AutoProd'!Z48)</f>
        <v>0.437</v>
      </c>
      <c r="Z181" s="480">
        <f>SUM('Aggregated Balance-AutoProd'!AC48)</f>
        <v>0</v>
      </c>
      <c r="AA181" s="480">
        <f>SUM('Aggregated Balance-AutoProd'!AD48)</f>
        <v>74.288</v>
      </c>
      <c r="AB181" s="480">
        <f>SUM('Aggregated Balance-AutoProd'!AE48)</f>
        <v>0</v>
      </c>
      <c r="AC181" s="480">
        <f>SUM('Aggregated Balance-AutoProd'!AF48)</f>
        <v>2.765</v>
      </c>
      <c r="AD181" s="480">
        <f>SUM('Aggregated Balance-AutoProd'!AG48)</f>
        <v>43.583</v>
      </c>
      <c r="AE181" s="480">
        <f>SUM('Aggregated Balance-AutoProd'!AH48)</f>
        <v>3.69</v>
      </c>
      <c r="AF181" s="480">
        <f>SUM('Aggregated Balance-AutoProd'!AJ48)</f>
        <v>0.439</v>
      </c>
      <c r="AG181" s="480">
        <f>SUM('Aggregated Balance-AutoProd'!AK48)</f>
        <v>0.631</v>
      </c>
      <c r="AH181" s="480">
        <f>SUM('Aggregated Balance-AutoProd'!AL48)</f>
        <v>1.52</v>
      </c>
      <c r="AI181" s="499">
        <f>SUM('Aggregated Balance-AutoProd'!AM48)</f>
        <v>140.126</v>
      </c>
      <c r="AJ181" s="480">
        <f>SUM('Aggregated Balance-AutoProd'!AQ40:AQ43)</f>
        <v>0</v>
      </c>
      <c r="AK181" s="480">
        <f>SUM('Aggregated Balance-AutoProd'!AR40:AR43)</f>
        <v>0</v>
      </c>
      <c r="AL181" s="480">
        <f>SUM('Aggregated Balance-AutoProd'!AS40:AS43)</f>
        <v>0</v>
      </c>
      <c r="AM181" s="480">
        <f>SUM('Aggregated Balance-AutoProd'!AA48)</f>
        <v>0</v>
      </c>
      <c r="AN181" s="480">
        <f>SUM('Aggregated Balance-AutoProd'!AB48)</f>
        <v>0</v>
      </c>
      <c r="AO181" s="529">
        <f>SUM('Aggregated Balance-AutoProd'!AI48)</f>
        <v>1.508</v>
      </c>
      <c r="DU181" s="488" t="s">
        <v>1442</v>
      </c>
      <c r="DV181" s="565">
        <f>SUM(DW181:FG181)</f>
        <v>661.381</v>
      </c>
      <c r="DW181" s="567">
        <v>13.792</v>
      </c>
      <c r="DX181" s="566">
        <v>5.065</v>
      </c>
      <c r="DY181" s="566">
        <v>5.332</v>
      </c>
      <c r="DZ181" s="566">
        <v>10.184</v>
      </c>
      <c r="EA181" s="566">
        <v>0.101</v>
      </c>
      <c r="EB181" s="566">
        <v>31.997</v>
      </c>
      <c r="EC181" s="566">
        <v>85.288</v>
      </c>
      <c r="ED181" s="566">
        <v>10.346</v>
      </c>
      <c r="EE181" s="566">
        <v>0.414</v>
      </c>
      <c r="EF181" s="566">
        <v>3.823</v>
      </c>
      <c r="EG181" s="566">
        <v>121.345</v>
      </c>
      <c r="EH181" s="566">
        <v>31.986</v>
      </c>
      <c r="EI181" s="566">
        <v>48.2</v>
      </c>
      <c r="EJ181" s="566"/>
      <c r="EK181" s="566">
        <v>1.472</v>
      </c>
      <c r="EL181" s="566">
        <v>2.268</v>
      </c>
      <c r="EM181" s="566">
        <v>0</v>
      </c>
      <c r="EN181" s="566">
        <v>62.784</v>
      </c>
      <c r="EO181" s="566">
        <v>0.623</v>
      </c>
      <c r="EP181" s="566">
        <v>1.21</v>
      </c>
      <c r="EQ181" s="566">
        <v>0.281</v>
      </c>
      <c r="ER181" s="566">
        <v>0</v>
      </c>
      <c r="ES181" s="566">
        <v>45.713</v>
      </c>
      <c r="ET181" s="566">
        <v>0</v>
      </c>
      <c r="EU181" s="566">
        <v>29.246</v>
      </c>
      <c r="EV181" s="566">
        <v>17.536</v>
      </c>
      <c r="EW181" s="566">
        <v>7.866</v>
      </c>
      <c r="EX181" s="566">
        <v>16.934</v>
      </c>
      <c r="EY181" s="566">
        <v>1.278</v>
      </c>
      <c r="EZ181" s="566">
        <v>8.37</v>
      </c>
      <c r="FA181" s="566">
        <v>97.927</v>
      </c>
      <c r="FB181" s="566"/>
      <c r="FC181" s="566"/>
      <c r="FD181" s="566"/>
      <c r="FE181" s="566"/>
      <c r="FF181" s="566"/>
      <c r="FG181" s="600"/>
      <c r="FK181" s="592" t="s">
        <v>1431</v>
      </c>
      <c r="FL181" s="593"/>
      <c r="FM181" s="606">
        <f>FM179*FM177*31.536</f>
        <v>7.04163559654691</v>
      </c>
      <c r="FN181" s="606">
        <f t="shared" ref="FN181:GP181" si="213">FN179*FN177*31.536</f>
        <v>2.25496026434541</v>
      </c>
      <c r="FO181" s="606">
        <f t="shared" si="213"/>
        <v>2.18665251257417</v>
      </c>
      <c r="FP181" s="606">
        <f t="shared" si="213"/>
        <v>6.95641602936806</v>
      </c>
      <c r="FQ181" s="606">
        <f t="shared" si="213"/>
        <v>0</v>
      </c>
      <c r="FR181" s="606">
        <f t="shared" si="213"/>
        <v>11.6737046883261</v>
      </c>
      <c r="FS181" s="606">
        <f t="shared" si="213"/>
        <v>63.6194633784382</v>
      </c>
      <c r="FT181" s="606">
        <f t="shared" si="213"/>
        <v>3.10278588657702</v>
      </c>
      <c r="FU181" s="606">
        <f t="shared" si="213"/>
        <v>0.254660997609025</v>
      </c>
      <c r="FV181" s="606">
        <f t="shared" si="213"/>
        <v>2.88634792721364</v>
      </c>
      <c r="FW181" s="606">
        <f t="shared" si="213"/>
        <v>85.7189796326571</v>
      </c>
      <c r="FX181" s="606">
        <f t="shared" si="213"/>
        <v>7.52337147683188</v>
      </c>
      <c r="FY181" s="606">
        <f t="shared" si="213"/>
        <v>36.3261385075421</v>
      </c>
      <c r="FZ181" s="606">
        <f t="shared" si="213"/>
        <v>0</v>
      </c>
      <c r="GA181" s="606">
        <f t="shared" si="213"/>
        <v>1.29519203902325</v>
      </c>
      <c r="GB181" s="606">
        <f t="shared" si="213"/>
        <v>1.82035893764469</v>
      </c>
      <c r="GC181" s="606">
        <f t="shared" si="213"/>
        <v>0</v>
      </c>
      <c r="GD181" s="606">
        <f t="shared" si="213"/>
        <v>34.3697894565486</v>
      </c>
      <c r="GE181" s="606">
        <f t="shared" si="213"/>
        <v>0.53579966618104</v>
      </c>
      <c r="GF181" s="606">
        <f t="shared" si="213"/>
        <v>1.21023025689819</v>
      </c>
      <c r="GG181" s="606">
        <f t="shared" si="213"/>
        <v>0.27816717277634</v>
      </c>
      <c r="GH181" s="606">
        <f t="shared" si="213"/>
        <v>0</v>
      </c>
      <c r="GI181" s="606">
        <f t="shared" si="213"/>
        <v>34.6320103685871</v>
      </c>
      <c r="GJ181" s="606">
        <f t="shared" si="213"/>
        <v>0</v>
      </c>
      <c r="GK181" s="606">
        <f t="shared" si="213"/>
        <v>4.79655693444904</v>
      </c>
      <c r="GL181" s="606">
        <f t="shared" si="213"/>
        <v>8.67814445156596</v>
      </c>
      <c r="GM181" s="606">
        <f t="shared" si="213"/>
        <v>1.5614685921198</v>
      </c>
      <c r="GN181" s="606">
        <f t="shared" si="213"/>
        <v>0.128256768913495</v>
      </c>
      <c r="GO181" s="606">
        <f t="shared" si="213"/>
        <v>0.479834565773685</v>
      </c>
      <c r="GP181" s="606">
        <f t="shared" si="213"/>
        <v>2.58862106600196</v>
      </c>
    </row>
    <row r="182" s="20" customFormat="1" ht="18" spans="1:198">
      <c r="A182" s="324"/>
      <c r="C182" s="467" t="s">
        <v>597</v>
      </c>
      <c r="D182" s="479">
        <f t="shared" si="210"/>
        <v>40.457</v>
      </c>
      <c r="E182" s="480">
        <f>SUM('Aggregated Balance-AutoProd'!G42)</f>
        <v>0</v>
      </c>
      <c r="F182" s="480">
        <f>SUM('Aggregated Balance-AutoProd'!H42)</f>
        <v>0</v>
      </c>
      <c r="G182" s="480">
        <f>SUM('Aggregated Balance-AutoProd'!I42)</f>
        <v>0</v>
      </c>
      <c r="H182" s="480">
        <f>'EUROSTAT_AutoP-ElcHeatProd'!E285</f>
        <v>0</v>
      </c>
      <c r="I182" s="480">
        <f>SUM('Aggregated Balance-AutoProd'!J42)</f>
        <v>0</v>
      </c>
      <c r="J182" s="480">
        <f>SUM('Aggregated Balance-AutoProd'!K42)</f>
        <v>0</v>
      </c>
      <c r="K182" s="480">
        <f>SUM('Aggregated Balance-AutoProd'!L42)</f>
        <v>0</v>
      </c>
      <c r="L182" s="480">
        <f>SUM('Aggregated Balance-AutoProd'!M42)</f>
        <v>1.612</v>
      </c>
      <c r="M182" s="480">
        <f>SUM('Aggregated Balance-AutoProd'!N42)</f>
        <v>0</v>
      </c>
      <c r="N182" s="480">
        <f>SUM('Aggregated Balance-AutoProd'!O42)</f>
        <v>0</v>
      </c>
      <c r="O182" s="480">
        <f>SUM('Aggregated Balance-AutoProd'!P42)</f>
        <v>0</v>
      </c>
      <c r="P182" s="480">
        <f>SUM('Aggregated Balance-AutoProd'!Q42)</f>
        <v>0</v>
      </c>
      <c r="Q182" s="480">
        <f>SUM('Aggregated Balance-AutoProd'!R42)</f>
        <v>0</v>
      </c>
      <c r="R182" s="480">
        <f>SUM('Aggregated Balance-AutoProd'!S42)</f>
        <v>0</v>
      </c>
      <c r="S182" s="480">
        <f>SUM('Aggregated Balance-AutoProd'!T42)</f>
        <v>0.048</v>
      </c>
      <c r="T182" s="480">
        <f>SUM('Aggregated Balance-AutoProd'!U42)</f>
        <v>0</v>
      </c>
      <c r="U182" s="480">
        <f>SUM('Aggregated Balance-AutoProd'!V42)</f>
        <v>0</v>
      </c>
      <c r="V182" s="480">
        <f>SUM('Aggregated Balance-AutoProd'!W42)</f>
        <v>28.562</v>
      </c>
      <c r="W182" s="480">
        <f>SUM('Aggregated Balance-AutoProd'!X42)</f>
        <v>0</v>
      </c>
      <c r="X182" s="480">
        <f>SUM('Aggregated Balance-AutoProd'!Y42)</f>
        <v>0</v>
      </c>
      <c r="Y182" s="480">
        <f>SUM('Aggregated Balance-AutoProd'!Z42)</f>
        <v>0</v>
      </c>
      <c r="Z182" s="480">
        <f>SUM('Aggregated Balance-AutoProd'!AC42)</f>
        <v>0</v>
      </c>
      <c r="AA182" s="480">
        <f>SUM('Aggregated Balance-AutoProd'!AD42)</f>
        <v>9.898</v>
      </c>
      <c r="AB182" s="480">
        <f>SUM('Aggregated Balance-AutoProd'!AE42)</f>
        <v>0</v>
      </c>
      <c r="AC182" s="480">
        <f>SUM('Aggregated Balance-AutoProd'!AF42)</f>
        <v>0</v>
      </c>
      <c r="AD182" s="480">
        <f>SUM('Aggregated Balance-AutoProd'!AG42)</f>
        <v>0</v>
      </c>
      <c r="AE182" s="480">
        <f>SUM('Aggregated Balance-AutoProd'!AH42)</f>
        <v>0.337</v>
      </c>
      <c r="AF182" s="480">
        <f>SUM('Aggregated Balance-AutoProd'!AJ42)</f>
        <v>0</v>
      </c>
      <c r="AG182" s="480">
        <f>SUM('Aggregated Balance-AutoProd'!AK42)</f>
        <v>0</v>
      </c>
      <c r="AH182" s="480">
        <f>SUM('Aggregated Balance-AutoProd'!AL42)</f>
        <v>0</v>
      </c>
      <c r="AI182" s="480">
        <f>SUM('Aggregated Balance-AutoProd'!AM42)</f>
        <v>0</v>
      </c>
      <c r="AJ182" s="480">
        <f>SUM('Aggregated Balance-AutoProd'!AQ41:AQ44)</f>
        <v>0</v>
      </c>
      <c r="AK182" s="480">
        <f>SUM('Aggregated Balance-AutoProd'!AR41:AR44)</f>
        <v>0</v>
      </c>
      <c r="AL182" s="480">
        <f>SUM('Aggregated Balance-AutoProd'!AS41:AS44)</f>
        <v>0</v>
      </c>
      <c r="AM182" s="480">
        <f>SUM('Aggregated Balance-AutoProd'!AA42)</f>
        <v>0</v>
      </c>
      <c r="AN182" s="480">
        <f>SUM('Aggregated Balance-AutoProd'!AB42)</f>
        <v>0</v>
      </c>
      <c r="AO182" s="529">
        <f>SUM('Aggregated Balance-AutoProd'!AI42)</f>
        <v>0</v>
      </c>
      <c r="DV182" s="135"/>
      <c r="DW182" s="568"/>
      <c r="DX182" s="568"/>
      <c r="DY182" s="568"/>
      <c r="DZ182" s="568"/>
      <c r="EA182" s="568"/>
      <c r="EB182" s="568"/>
      <c r="EC182" s="568"/>
      <c r="ED182" s="568"/>
      <c r="EE182" s="568"/>
      <c r="EF182" s="568"/>
      <c r="EG182" s="568"/>
      <c r="EH182" s="568"/>
      <c r="EI182" s="568"/>
      <c r="EJ182" s="568"/>
      <c r="EK182" s="568"/>
      <c r="EL182" s="568"/>
      <c r="EM182" s="568"/>
      <c r="EN182" s="568"/>
      <c r="EO182" s="568"/>
      <c r="EP182" s="568"/>
      <c r="EQ182" s="568"/>
      <c r="ER182" s="568"/>
      <c r="ES182" s="568"/>
      <c r="ET182" s="568"/>
      <c r="EU182" s="568"/>
      <c r="EV182" s="568"/>
      <c r="EW182" s="568"/>
      <c r="EX182" s="585"/>
      <c r="EY182" s="585"/>
      <c r="EZ182" s="585"/>
      <c r="FA182" s="135"/>
      <c r="FB182" s="135"/>
      <c r="FC182" s="135"/>
      <c r="FD182" s="135"/>
      <c r="FE182" s="135"/>
      <c r="FF182" s="135"/>
      <c r="FG182" s="135"/>
      <c r="FK182" s="592" t="s">
        <v>1432</v>
      </c>
      <c r="FL182" s="598">
        <v>990.35760681559</v>
      </c>
      <c r="FM182" s="606">
        <f>FM181*FM178</f>
        <v>22.4525381832818</v>
      </c>
      <c r="FN182" s="606">
        <f t="shared" ref="FN182:GP182" si="214">FN181*FN178</f>
        <v>7.27616122255061</v>
      </c>
      <c r="FO182" s="606">
        <f t="shared" si="214"/>
        <v>6.65173444326695</v>
      </c>
      <c r="FP182" s="606">
        <f t="shared" si="214"/>
        <v>24.0370983305764</v>
      </c>
      <c r="FQ182" s="606">
        <f t="shared" si="214"/>
        <v>0</v>
      </c>
      <c r="FR182" s="606">
        <f t="shared" si="214"/>
        <v>20.5073146301653</v>
      </c>
      <c r="FS182" s="606">
        <f t="shared" si="214"/>
        <v>221.46722832836</v>
      </c>
      <c r="FT182" s="606">
        <f t="shared" si="214"/>
        <v>8.65692793053061</v>
      </c>
      <c r="FU182" s="606">
        <f t="shared" si="214"/>
        <v>1.04424438125351</v>
      </c>
      <c r="FV182" s="606">
        <f t="shared" si="214"/>
        <v>7.14422288367063</v>
      </c>
      <c r="FW182" s="606">
        <f t="shared" si="214"/>
        <v>113.170820854378</v>
      </c>
      <c r="FX182" s="606">
        <f t="shared" si="214"/>
        <v>32.2859962869132</v>
      </c>
      <c r="FY182" s="606">
        <f t="shared" si="214"/>
        <v>156.906317991084</v>
      </c>
      <c r="FZ182" s="606">
        <f t="shared" si="214"/>
        <v>0</v>
      </c>
      <c r="GA182" s="606">
        <f t="shared" si="214"/>
        <v>7.92124799849539</v>
      </c>
      <c r="GB182" s="606">
        <f t="shared" si="214"/>
        <v>4.37612048964827</v>
      </c>
      <c r="GC182" s="606">
        <f t="shared" si="214"/>
        <v>0</v>
      </c>
      <c r="GD182" s="606">
        <f t="shared" si="214"/>
        <v>73.7776955145941</v>
      </c>
      <c r="GE182" s="606">
        <f t="shared" si="214"/>
        <v>7.18651933211077</v>
      </c>
      <c r="GF182" s="606">
        <f t="shared" si="214"/>
        <v>2.42420606823658</v>
      </c>
      <c r="GG182" s="606">
        <f t="shared" si="214"/>
        <v>1.31020769785957</v>
      </c>
      <c r="GH182" s="606">
        <f t="shared" si="214"/>
        <v>0</v>
      </c>
      <c r="GI182" s="606">
        <f t="shared" si="214"/>
        <v>111.105806212771</v>
      </c>
      <c r="GJ182" s="606">
        <f t="shared" si="214"/>
        <v>0</v>
      </c>
      <c r="GK182" s="606">
        <f t="shared" si="214"/>
        <v>29.1765109308875</v>
      </c>
      <c r="GL182" s="606">
        <f t="shared" si="214"/>
        <v>19.5065626060119</v>
      </c>
      <c r="GM182" s="606">
        <f t="shared" si="214"/>
        <v>4.31696279766013</v>
      </c>
      <c r="GN182" s="606">
        <f t="shared" si="214"/>
        <v>0.513033630737743</v>
      </c>
      <c r="GO182" s="606">
        <f t="shared" si="214"/>
        <v>3.60892840288915</v>
      </c>
      <c r="GP182" s="606">
        <f t="shared" si="214"/>
        <v>0.77380285628876</v>
      </c>
    </row>
    <row r="183" s="20" customFormat="1" ht="18" spans="1:198">
      <c r="A183" s="324"/>
      <c r="C183" s="467" t="s">
        <v>598</v>
      </c>
      <c r="D183" s="479">
        <f t="shared" si="210"/>
        <v>200.983394638484</v>
      </c>
      <c r="E183" s="480">
        <f>SUM('Aggregated Balance-AutoProd'!G53)</f>
        <v>10.932</v>
      </c>
      <c r="F183" s="480">
        <f>SUM('Aggregated Balance-AutoProd'!H53)</f>
        <v>6.906</v>
      </c>
      <c r="G183" s="480">
        <f>SUM('Aggregated Balance-AutoProd'!I53)</f>
        <v>0.142</v>
      </c>
      <c r="H183" s="480">
        <f>'EUROSTAT_AutoP-ElcHeatProd'!E287</f>
        <v>0.307394638484341</v>
      </c>
      <c r="I183" s="480">
        <f>SUM('Aggregated Balance-AutoProd'!J53)</f>
        <v>0.148</v>
      </c>
      <c r="J183" s="480">
        <f>SUM('Aggregated Balance-AutoProd'!K53)</f>
        <v>8.423</v>
      </c>
      <c r="K183" s="480">
        <f>SUM('Aggregated Balance-AutoProd'!L53)</f>
        <v>20.486</v>
      </c>
      <c r="L183" s="480">
        <f>SUM('Aggregated Balance-AutoProd'!M53)</f>
        <v>2.937</v>
      </c>
      <c r="M183" s="480">
        <f>SUM('Aggregated Balance-AutoProd'!N53)</f>
        <v>0.14</v>
      </c>
      <c r="N183" s="480">
        <f>SUM('Aggregated Balance-AutoProd'!O53)</f>
        <v>0.286</v>
      </c>
      <c r="O183" s="480">
        <f>SUM('Aggregated Balance-AutoProd'!P53)</f>
        <v>13.746</v>
      </c>
      <c r="P183" s="480">
        <f>SUM('Aggregated Balance-AutoProd'!Q53)</f>
        <v>33.028</v>
      </c>
      <c r="Q183" s="480">
        <f>SUM('Aggregated Balance-AutoProd'!R53)</f>
        <v>9.555</v>
      </c>
      <c r="R183" s="480">
        <f>SUM('Aggregated Balance-AutoProd'!S53)</f>
        <v>0.126</v>
      </c>
      <c r="S183" s="480">
        <f>SUM('Aggregated Balance-AutoProd'!T53)</f>
        <v>0.673</v>
      </c>
      <c r="T183" s="480">
        <f>SUM('Aggregated Balance-AutoProd'!U53)</f>
        <v>0.413</v>
      </c>
      <c r="U183" s="480">
        <f>SUM('Aggregated Balance-AutoProd'!V53)</f>
        <v>0</v>
      </c>
      <c r="V183" s="480">
        <f>SUM('Aggregated Balance-AutoProd'!W53)</f>
        <v>2.618</v>
      </c>
      <c r="W183" s="480">
        <f>SUM('Aggregated Balance-AutoProd'!X53)</f>
        <v>0.186</v>
      </c>
      <c r="X183" s="480">
        <f>SUM('Aggregated Balance-AutoProd'!Y53)</f>
        <v>0.275</v>
      </c>
      <c r="Y183" s="480">
        <f>SUM('Aggregated Balance-AutoProd'!Z53)</f>
        <v>0.193</v>
      </c>
      <c r="Z183" s="480">
        <f>SUM('Aggregated Balance-AutoProd'!AC53)</f>
        <v>0</v>
      </c>
      <c r="AA183" s="480">
        <f>SUM('Aggregated Balance-AutoProd'!AD53)</f>
        <v>5.436</v>
      </c>
      <c r="AB183" s="480">
        <f>SUM('Aggregated Balance-AutoProd'!AE53)</f>
        <v>0</v>
      </c>
      <c r="AC183" s="480">
        <f>SUM('Aggregated Balance-AutoProd'!AF53)</f>
        <v>13.075</v>
      </c>
      <c r="AD183" s="480">
        <f>SUM('Aggregated Balance-AutoProd'!AG53)</f>
        <v>8.253</v>
      </c>
      <c r="AE183" s="480">
        <f>SUM('Aggregated Balance-AutoProd'!AH53)</f>
        <v>0.33</v>
      </c>
      <c r="AF183" s="480">
        <f>SUM('Aggregated Balance-AutoProd'!AJ53)</f>
        <v>47.013</v>
      </c>
      <c r="AG183" s="480">
        <f>SUM('Aggregated Balance-AutoProd'!AK53)</f>
        <v>0.738</v>
      </c>
      <c r="AH183" s="480">
        <f>SUM('Aggregated Balance-AutoProd'!AL53)</f>
        <v>7.309</v>
      </c>
      <c r="AI183" s="480">
        <f>SUM('Aggregated Balance-AutoProd'!AM53)</f>
        <v>7.309</v>
      </c>
      <c r="AJ183" s="480">
        <f>SUM('Aggregated Balance-AutoProd'!AQ42:AQ45)</f>
        <v>0</v>
      </c>
      <c r="AK183" s="480">
        <f>SUM('Aggregated Balance-AutoProd'!AR42:AR45)</f>
        <v>0</v>
      </c>
      <c r="AL183" s="480">
        <f>SUM('Aggregated Balance-AutoProd'!AS42:AS45)</f>
        <v>0</v>
      </c>
      <c r="AM183" s="480">
        <f>SUM('Aggregated Balance-AutoProd'!AA53)</f>
        <v>0</v>
      </c>
      <c r="AN183" s="480">
        <f>SUM('Aggregated Balance-AutoProd'!AB53)</f>
        <v>0</v>
      </c>
      <c r="AO183" s="529">
        <f>SUM('Aggregated Balance-AutoProd'!AI53)</f>
        <v>0</v>
      </c>
      <c r="DU183" s="491" t="s">
        <v>1443</v>
      </c>
      <c r="DV183" s="569">
        <f>DV178/(DV180+DV181)</f>
        <v>1.28814962924873</v>
      </c>
      <c r="DW183" s="570">
        <f>DW178/(DW180+DW181)</f>
        <v>1.60141350508463</v>
      </c>
      <c r="DX183" s="571">
        <f>DX178/(DX180+DX181)</f>
        <v>1.29600876354967</v>
      </c>
      <c r="DY183" s="571">
        <f>DY178/(DY180+DY181)</f>
        <v>1.5391341016035</v>
      </c>
      <c r="DZ183" s="571">
        <f>DZ178/(DZ180+DZ181)</f>
        <v>1.64218756867135</v>
      </c>
      <c r="EA183" s="571"/>
      <c r="EB183" s="571">
        <f t="shared" ref="EB183:EI183" si="215">EB178/(EB180+EB181)</f>
        <v>1.39119654682127</v>
      </c>
      <c r="EC183" s="571">
        <f t="shared" si="215"/>
        <v>1.24448723069929</v>
      </c>
      <c r="ED183" s="571">
        <f t="shared" si="215"/>
        <v>1.19131697418761</v>
      </c>
      <c r="EE183" s="571">
        <f t="shared" si="215"/>
        <v>1.43213740949194</v>
      </c>
      <c r="EF183" s="571">
        <f t="shared" si="215"/>
        <v>0.256081611300026</v>
      </c>
      <c r="EG183" s="571">
        <f t="shared" si="215"/>
        <v>1.25038331881151</v>
      </c>
      <c r="EH183" s="571">
        <f t="shared" si="215"/>
        <v>1.24764949152106</v>
      </c>
      <c r="EI183" s="571">
        <f t="shared" si="215"/>
        <v>1.24373235428591</v>
      </c>
      <c r="EJ183" s="571"/>
      <c r="EK183" s="571">
        <f>EK178/(EK180+EK181)</f>
        <v>1.30241591600679</v>
      </c>
      <c r="EL183" s="571">
        <f>EL178/(EL180+EL181)</f>
        <v>1.31453116938573</v>
      </c>
      <c r="EM183" s="571"/>
      <c r="EN183" s="571">
        <f>EN178/(EN180+EN181)</f>
        <v>1.37210916101474</v>
      </c>
      <c r="EO183" s="571">
        <f>EO178/(EO180+EO181)</f>
        <v>1.26651982378855</v>
      </c>
      <c r="EP183" s="571">
        <f>EP178/(EP180+EP181)</f>
        <v>3.43414956982131</v>
      </c>
      <c r="EQ183" s="571">
        <f>EQ178/(EQ180+EQ181)</f>
        <v>1.16093250611017</v>
      </c>
      <c r="ER183" s="571"/>
      <c r="ES183" s="571">
        <f>ES178/(ES180+ES181)</f>
        <v>1.2024689410289</v>
      </c>
      <c r="ET183" s="571"/>
      <c r="EU183" s="571">
        <f t="shared" ref="EU183:FA183" si="216">EU178/(EU180+EU181)</f>
        <v>1.28008936503472</v>
      </c>
      <c r="EV183" s="571">
        <f t="shared" si="216"/>
        <v>1.09734923147036</v>
      </c>
      <c r="EW183" s="571">
        <f t="shared" si="216"/>
        <v>1.08560495528616</v>
      </c>
      <c r="EX183" s="571">
        <f t="shared" si="216"/>
        <v>1.27882521900011</v>
      </c>
      <c r="EY183" s="571">
        <f t="shared" si="216"/>
        <v>1.11522117398576</v>
      </c>
      <c r="EZ183" s="571">
        <f t="shared" si="216"/>
        <v>1.43757137419109</v>
      </c>
      <c r="FA183" s="571">
        <f t="shared" si="216"/>
        <v>1.34925732495631</v>
      </c>
      <c r="FB183" s="571"/>
      <c r="FC183" s="571"/>
      <c r="FD183" s="571"/>
      <c r="FE183" s="571"/>
      <c r="FF183" s="571"/>
      <c r="FG183" s="601"/>
      <c r="FK183" s="592" t="s">
        <v>1433</v>
      </c>
      <c r="FL183" s="598">
        <v>1810.729990123</v>
      </c>
      <c r="FM183" s="606">
        <f>IF(FM180=0,0,FM181/FM180)</f>
        <v>47.2389229714662</v>
      </c>
      <c r="FN183" s="606">
        <f t="shared" ref="FN183:GP183" si="217">IF(FN180=0,0,FN181/FN180)</f>
        <v>12.3524243525777</v>
      </c>
      <c r="FO183" s="606">
        <f t="shared" si="217"/>
        <v>13.6034627669027</v>
      </c>
      <c r="FP183" s="606">
        <f t="shared" si="217"/>
        <v>50.8777846741247</v>
      </c>
      <c r="FQ183" s="606">
        <f t="shared" si="217"/>
        <v>0</v>
      </c>
      <c r="FR183" s="606">
        <f t="shared" si="217"/>
        <v>44.8006008248564</v>
      </c>
      <c r="FS183" s="606">
        <f t="shared" si="217"/>
        <v>354.786747471417</v>
      </c>
      <c r="FT183" s="606">
        <f t="shared" si="217"/>
        <v>14.0095466819089</v>
      </c>
      <c r="FU183" s="606">
        <f t="shared" si="217"/>
        <v>1.87013926909579</v>
      </c>
      <c r="FV183" s="606">
        <f t="shared" si="217"/>
        <v>13.9979155530759</v>
      </c>
      <c r="FW183" s="606">
        <f t="shared" si="217"/>
        <v>248.688488810737</v>
      </c>
      <c r="FX183" s="606">
        <f t="shared" si="217"/>
        <v>49.6798828902315</v>
      </c>
      <c r="FY183" s="606">
        <f t="shared" si="217"/>
        <v>240.329458045487</v>
      </c>
      <c r="FZ183" s="606">
        <f t="shared" si="217"/>
        <v>0</v>
      </c>
      <c r="GA183" s="606">
        <f t="shared" si="217"/>
        <v>12.0036381937865</v>
      </c>
      <c r="GB183" s="606">
        <f t="shared" si="217"/>
        <v>8.04041827683914</v>
      </c>
      <c r="GC183" s="606">
        <f t="shared" si="217"/>
        <v>0</v>
      </c>
      <c r="GD183" s="606">
        <f t="shared" si="217"/>
        <v>148.37141176866</v>
      </c>
      <c r="GE183" s="606">
        <f t="shared" si="217"/>
        <v>9.78047009695549</v>
      </c>
      <c r="GF183" s="606">
        <f t="shared" si="217"/>
        <v>5.18998744053283</v>
      </c>
      <c r="GG183" s="606">
        <f t="shared" si="217"/>
        <v>1.84399601920977</v>
      </c>
      <c r="GH183" s="606">
        <f t="shared" si="217"/>
        <v>0</v>
      </c>
      <c r="GI183" s="606">
        <f t="shared" si="217"/>
        <v>175.245197972449</v>
      </c>
      <c r="GJ183" s="606">
        <f t="shared" si="217"/>
        <v>0</v>
      </c>
      <c r="GK183" s="606">
        <f t="shared" si="217"/>
        <v>43.4885628720199</v>
      </c>
      <c r="GL183" s="606">
        <f t="shared" si="217"/>
        <v>30.9284666288503</v>
      </c>
      <c r="GM183" s="606">
        <f t="shared" si="217"/>
        <v>6.38165424605482</v>
      </c>
      <c r="GN183" s="606">
        <f t="shared" si="217"/>
        <v>0.820098335776663</v>
      </c>
      <c r="GO183" s="606">
        <f t="shared" si="217"/>
        <v>4.55654635519731</v>
      </c>
      <c r="GP183" s="606">
        <f t="shared" si="217"/>
        <v>9.94402502680623</v>
      </c>
    </row>
    <row r="184" s="20" customFormat="1" ht="18" spans="1:198">
      <c r="A184" s="324"/>
      <c r="C184" s="469" t="s">
        <v>599</v>
      </c>
      <c r="D184" s="481">
        <f t="shared" si="210"/>
        <v>118.055044</v>
      </c>
      <c r="E184" s="482">
        <f>SUM('Aggregated Balance-AutoProd'!G54:G55)</f>
        <v>1.923</v>
      </c>
      <c r="F184" s="482">
        <f>SUM('Aggregated Balance-AutoProd'!H54:H55)</f>
        <v>0</v>
      </c>
      <c r="G184" s="482">
        <f>SUM('Aggregated Balance-AutoProd'!I54:I55)</f>
        <v>0</v>
      </c>
      <c r="H184" s="482">
        <f>'EUROSTAT_AutoP-ElcHeatProd'!E286</f>
        <v>5.507044</v>
      </c>
      <c r="I184" s="482">
        <f>SUM('Aggregated Balance-AutoProd'!J54:J55)</f>
        <v>0</v>
      </c>
      <c r="J184" s="482">
        <f>SUM('Aggregated Balance-AutoProd'!K54:K55)</f>
        <v>0.812</v>
      </c>
      <c r="K184" s="482">
        <f>SUM('Aggregated Balance-AutoProd'!L54:L55)</f>
        <v>3.895</v>
      </c>
      <c r="L184" s="482">
        <f>SUM('Aggregated Balance-AutoProd'!M54:M55)</f>
        <v>23.316</v>
      </c>
      <c r="M184" s="482">
        <f>SUM('Aggregated Balance-AutoProd'!N54:N55)</f>
        <v>0</v>
      </c>
      <c r="N184" s="482">
        <f>SUM('Aggregated Balance-AutoProd'!O54:O55)</f>
        <v>1.341</v>
      </c>
      <c r="O184" s="482">
        <f>SUM('Aggregated Balance-AutoProd'!P54:P55)</f>
        <v>0</v>
      </c>
      <c r="P184" s="482">
        <f>SUM('Aggregated Balance-AutoProd'!Q54:Q55)</f>
        <v>1.197</v>
      </c>
      <c r="Q184" s="482">
        <f>SUM('Aggregated Balance-AutoProd'!R54:R55)</f>
        <v>24.612</v>
      </c>
      <c r="R184" s="482">
        <f>SUM('Aggregated Balance-AutoProd'!S54:S55)</f>
        <v>0</v>
      </c>
      <c r="S184" s="482">
        <f>SUM('Aggregated Balance-AutoProd'!T54:T55)</f>
        <v>0.087</v>
      </c>
      <c r="T184" s="482">
        <f>SUM('Aggregated Balance-AutoProd'!U54:U55)</f>
        <v>0</v>
      </c>
      <c r="U184" s="482">
        <f>SUM('Aggregated Balance-AutoProd'!V54:V55)</f>
        <v>0</v>
      </c>
      <c r="V184" s="482">
        <f>SUM('Aggregated Balance-AutoProd'!W54:W55)</f>
        <v>2.316</v>
      </c>
      <c r="W184" s="482">
        <f>SUM('Aggregated Balance-AutoProd'!X54:X55)</f>
        <v>0</v>
      </c>
      <c r="X184" s="482">
        <f>SUM('Aggregated Balance-AutoProd'!Y54:Y55)</f>
        <v>0</v>
      </c>
      <c r="Y184" s="482">
        <f>SUM('Aggregated Balance-AutoProd'!Z54:Z55)</f>
        <v>0</v>
      </c>
      <c r="Z184" s="482">
        <f>SUM('Aggregated Balance-AutoProd'!AC54:AC55)</f>
        <v>0.022</v>
      </c>
      <c r="AA184" s="482">
        <f>SUM('Aggregated Balance-AutoProd'!AD54:AD55)</f>
        <v>42.576</v>
      </c>
      <c r="AB184" s="482">
        <f>SUM('Aggregated Balance-AutoProd'!AE54:AE55)</f>
        <v>0</v>
      </c>
      <c r="AC184" s="482">
        <f>SUM('Aggregated Balance-AutoProd'!AF54:AF55)</f>
        <v>1.386</v>
      </c>
      <c r="AD184" s="482">
        <f>SUM('Aggregated Balance-AutoProd'!AG54:AG55)</f>
        <v>0.042</v>
      </c>
      <c r="AE184" s="482">
        <f>SUM('Aggregated Balance-AutoProd'!AH54:AH55)</f>
        <v>0</v>
      </c>
      <c r="AF184" s="482">
        <f>SUM('Aggregated Balance-AutoProd'!AJ54:AJ55)</f>
        <v>0.018</v>
      </c>
      <c r="AG184" s="482">
        <f>SUM('Aggregated Balance-AutoProd'!AK54:AK55)</f>
        <v>0.021</v>
      </c>
      <c r="AH184" s="482">
        <f>SUM('Aggregated Balance-AutoProd'!AL54:AL55)</f>
        <v>0.869</v>
      </c>
      <c r="AI184" s="482">
        <f>SUM('Aggregated Balance-AutoProd'!AM54:AM55)</f>
        <v>8.115</v>
      </c>
      <c r="AJ184" s="482">
        <f>SUM('Aggregated Balance-AutoProd'!AQ43:AQ46)</f>
        <v>0</v>
      </c>
      <c r="AK184" s="482">
        <f>SUM('Aggregated Balance-AutoProd'!AR43:AR46)</f>
        <v>0</v>
      </c>
      <c r="AL184" s="482">
        <f>SUM('Aggregated Balance-AutoProd'!AS43:AS46)</f>
        <v>0</v>
      </c>
      <c r="AM184" s="482">
        <f>SUM('Aggregated Balance-AutoProd'!AA54:AA55)</f>
        <v>0</v>
      </c>
      <c r="AN184" s="482">
        <f>SUM('Aggregated Balance-AutoProd'!AB54:AB55)</f>
        <v>0</v>
      </c>
      <c r="AO184" s="530">
        <f>SUM('Aggregated Balance-AutoProd'!AI54:AI55)</f>
        <v>0</v>
      </c>
      <c r="DU184" s="495" t="s">
        <v>1444</v>
      </c>
      <c r="DV184" s="572">
        <f>SUM(DV163:DV169)/DV170</f>
        <v>1.29847532347282</v>
      </c>
      <c r="DW184" s="573">
        <f>SUM(DW163:DW169)/DW170</f>
        <v>1.60170760805454</v>
      </c>
      <c r="DX184" s="574">
        <f>SUM(DX163:DX169)/DX170</f>
        <v>1.29601027071599</v>
      </c>
      <c r="DY184" s="574">
        <f>SUM(DY163:DY169)/DY170</f>
        <v>1.5391341016035</v>
      </c>
      <c r="DZ184" s="574">
        <f>SUM(DZ163:DZ169)/DZ170</f>
        <v>1.64099235532556</v>
      </c>
      <c r="EA184" s="574"/>
      <c r="EB184" s="574">
        <f t="shared" ref="EB184:EI184" si="218">SUM(EB163:EB169)/EB170</f>
        <v>1.39334751835613</v>
      </c>
      <c r="EC184" s="574">
        <f t="shared" si="218"/>
        <v>1.24448723069929</v>
      </c>
      <c r="ED184" s="574">
        <f t="shared" si="218"/>
        <v>1.19131697418761</v>
      </c>
      <c r="EE184" s="574">
        <f t="shared" si="218"/>
        <v>1.44259142190276</v>
      </c>
      <c r="EF184" s="574">
        <f t="shared" si="218"/>
        <v>1.85587363958196</v>
      </c>
      <c r="EG184" s="574">
        <f t="shared" si="218"/>
        <v>1.25038331881151</v>
      </c>
      <c r="EH184" s="574">
        <f t="shared" si="218"/>
        <v>1.24804376319905</v>
      </c>
      <c r="EI184" s="574">
        <f t="shared" si="218"/>
        <v>1.24373235428592</v>
      </c>
      <c r="EJ184" s="574"/>
      <c r="EK184" s="574">
        <f>SUM(EK163:EK169)/EK170</f>
        <v>1.30241591600679</v>
      </c>
      <c r="EL184" s="574">
        <f>SUM(EL163:EL169)/EL170</f>
        <v>1.28436644963829</v>
      </c>
      <c r="EM184" s="574"/>
      <c r="EN184" s="574">
        <f>SUM(EN163:EN169)/EN170</f>
        <v>1.36799771125423</v>
      </c>
      <c r="EO184" s="574">
        <f>SUM(EO163:EO169)/EO170</f>
        <v>1.26651982378855</v>
      </c>
      <c r="EP184" s="574">
        <f>SUM(EP163:EP169)/EP170</f>
        <v>0</v>
      </c>
      <c r="EQ184" s="574">
        <f>SUM(EQ163:EQ169)/EQ170</f>
        <v>1.16093250611017</v>
      </c>
      <c r="ER184" s="574"/>
      <c r="ES184" s="574">
        <f>SUM(ES163:ES169)/ES170</f>
        <v>1.2024689410289</v>
      </c>
      <c r="ET184" s="574"/>
      <c r="EU184" s="574">
        <f t="shared" ref="EU184:FA184" si="219">SUM(EU163:EU169)/EU170</f>
        <v>1.28008936503472</v>
      </c>
      <c r="EV184" s="574">
        <f t="shared" si="219"/>
        <v>1.09734923147036</v>
      </c>
      <c r="EW184" s="574">
        <f t="shared" si="219"/>
        <v>1.08560495528617</v>
      </c>
      <c r="EX184" s="574">
        <f t="shared" si="219"/>
        <v>1.27882521900011</v>
      </c>
      <c r="EY184" s="574">
        <f t="shared" si="219"/>
        <v>1.11422022904484</v>
      </c>
      <c r="EZ184" s="574">
        <f t="shared" si="219"/>
        <v>46.8319467339228</v>
      </c>
      <c r="FA184" s="574">
        <f t="shared" si="219"/>
        <v>1.34925732495631</v>
      </c>
      <c r="FB184" s="574"/>
      <c r="FC184" s="574"/>
      <c r="FD184" s="574"/>
      <c r="FE184" s="574"/>
      <c r="FF184" s="574"/>
      <c r="FG184" s="602"/>
      <c r="FK184" s="596"/>
      <c r="FL184" s="593"/>
      <c r="FM184" s="607"/>
      <c r="FN184" s="607"/>
      <c r="FO184" s="607"/>
      <c r="FP184" s="607"/>
      <c r="FQ184" s="607"/>
      <c r="FR184" s="607"/>
      <c r="FS184" s="607"/>
      <c r="FT184" s="607"/>
      <c r="FU184" s="607"/>
      <c r="FV184" s="607"/>
      <c r="FW184" s="607"/>
      <c r="FX184" s="607"/>
      <c r="FY184" s="607"/>
      <c r="FZ184" s="607"/>
      <c r="GA184" s="607"/>
      <c r="GB184" s="607"/>
      <c r="GC184" s="607"/>
      <c r="GD184" s="607"/>
      <c r="GE184" s="607"/>
      <c r="GF184" s="607"/>
      <c r="GG184" s="607"/>
      <c r="GH184" s="607"/>
      <c r="GI184" s="607"/>
      <c r="GJ184" s="607"/>
      <c r="GK184" s="607"/>
      <c r="GL184" s="607"/>
      <c r="GM184" s="607"/>
      <c r="GN184" s="607"/>
      <c r="GO184" s="607"/>
      <c r="GP184" s="607"/>
    </row>
    <row r="185" s="20" customFormat="1" ht="18" spans="1:198">
      <c r="A185" s="324"/>
      <c r="C185" s="471" t="s">
        <v>192</v>
      </c>
      <c r="D185" s="483">
        <f>SUM(D179:D184)</f>
        <v>1494.40442455806</v>
      </c>
      <c r="E185" s="473">
        <f t="shared" ref="E185:AO185" si="220">SUM(E179:E184)</f>
        <v>25.975</v>
      </c>
      <c r="F185" s="473">
        <f t="shared" si="220"/>
        <v>20.639</v>
      </c>
      <c r="G185" s="473">
        <f t="shared" si="220"/>
        <v>1.102</v>
      </c>
      <c r="H185" s="473">
        <f t="shared" si="220"/>
        <v>35.5314245580616</v>
      </c>
      <c r="I185" s="473">
        <f t="shared" si="220"/>
        <v>0.468</v>
      </c>
      <c r="J185" s="473">
        <f t="shared" si="220"/>
        <v>65.211</v>
      </c>
      <c r="K185" s="473">
        <f t="shared" si="220"/>
        <v>191.268</v>
      </c>
      <c r="L185" s="473">
        <f t="shared" si="220"/>
        <v>35.575</v>
      </c>
      <c r="M185" s="473">
        <f t="shared" si="220"/>
        <v>0.786</v>
      </c>
      <c r="N185" s="473">
        <f t="shared" si="220"/>
        <v>8.878</v>
      </c>
      <c r="O185" s="473">
        <f t="shared" si="220"/>
        <v>170.437</v>
      </c>
      <c r="P185" s="473">
        <f t="shared" si="220"/>
        <v>52.719</v>
      </c>
      <c r="Q185" s="473">
        <f t="shared" si="220"/>
        <v>82.645</v>
      </c>
      <c r="R185" s="473">
        <f t="shared" si="220"/>
        <v>2.684</v>
      </c>
      <c r="S185" s="473">
        <f t="shared" si="220"/>
        <v>2.216</v>
      </c>
      <c r="T185" s="473">
        <f t="shared" si="220"/>
        <v>11.512</v>
      </c>
      <c r="U185" s="473">
        <f t="shared" si="220"/>
        <v>0</v>
      </c>
      <c r="V185" s="473">
        <f t="shared" si="220"/>
        <v>283.68</v>
      </c>
      <c r="W185" s="473">
        <f t="shared" si="220"/>
        <v>1.19</v>
      </c>
      <c r="X185" s="497">
        <f t="shared" si="220"/>
        <v>1.432</v>
      </c>
      <c r="Y185" s="473">
        <f t="shared" si="220"/>
        <v>0.63</v>
      </c>
      <c r="Z185" s="473">
        <f t="shared" si="220"/>
        <v>0.022</v>
      </c>
      <c r="AA185" s="473">
        <f t="shared" si="220"/>
        <v>132.658</v>
      </c>
      <c r="AB185" s="473">
        <f t="shared" si="220"/>
        <v>0</v>
      </c>
      <c r="AC185" s="473">
        <f t="shared" si="220"/>
        <v>45.309</v>
      </c>
      <c r="AD185" s="473">
        <f t="shared" si="220"/>
        <v>62.321</v>
      </c>
      <c r="AE185" s="473">
        <f t="shared" si="220"/>
        <v>22.139</v>
      </c>
      <c r="AF185" s="473">
        <f t="shared" si="220"/>
        <v>49.883</v>
      </c>
      <c r="AG185" s="473">
        <f t="shared" si="220"/>
        <v>1.794</v>
      </c>
      <c r="AH185" s="473">
        <f t="shared" si="220"/>
        <v>12.14</v>
      </c>
      <c r="AI185" s="473">
        <f t="shared" si="220"/>
        <v>166.851</v>
      </c>
      <c r="AJ185" s="473">
        <f t="shared" si="220"/>
        <v>0</v>
      </c>
      <c r="AK185" s="473">
        <f t="shared" si="220"/>
        <v>0</v>
      </c>
      <c r="AL185" s="473">
        <f t="shared" si="220"/>
        <v>0</v>
      </c>
      <c r="AM185" s="473">
        <f t="shared" si="220"/>
        <v>0</v>
      </c>
      <c r="AN185" s="473">
        <f t="shared" si="220"/>
        <v>0.303</v>
      </c>
      <c r="AO185" s="526">
        <f t="shared" si="220"/>
        <v>6.406</v>
      </c>
      <c r="DV185" s="575"/>
      <c r="DW185" s="576"/>
      <c r="DX185" s="576"/>
      <c r="DY185" s="576"/>
      <c r="DZ185" s="576"/>
      <c r="EA185" s="576"/>
      <c r="EB185" s="576"/>
      <c r="EC185" s="576"/>
      <c r="ED185" s="576"/>
      <c r="EE185" s="576"/>
      <c r="EF185" s="576"/>
      <c r="EG185" s="576"/>
      <c r="EH185" s="576"/>
      <c r="EI185" s="576"/>
      <c r="EJ185" s="576"/>
      <c r="EK185" s="576"/>
      <c r="EL185" s="576"/>
      <c r="EM185" s="576"/>
      <c r="EN185" s="576"/>
      <c r="EO185" s="576"/>
      <c r="EP185" s="576"/>
      <c r="EQ185" s="576"/>
      <c r="ER185" s="576"/>
      <c r="ES185" s="576"/>
      <c r="ET185" s="576"/>
      <c r="EU185" s="576"/>
      <c r="EV185" s="576"/>
      <c r="EW185" s="576"/>
      <c r="EX185" s="576"/>
      <c r="EY185" s="576"/>
      <c r="EZ185" s="576"/>
      <c r="FA185" s="576"/>
      <c r="FB185" s="576"/>
      <c r="FC185" s="576"/>
      <c r="FD185" s="576"/>
      <c r="FE185" s="576"/>
      <c r="FF185" s="576"/>
      <c r="FG185" s="576"/>
      <c r="FJ185" s="589" t="s">
        <v>1403</v>
      </c>
      <c r="FK185" s="591"/>
      <c r="FL185" s="591"/>
      <c r="FM185" s="590"/>
      <c r="FN185" s="590"/>
      <c r="FO185" s="590"/>
      <c r="FP185" s="590"/>
      <c r="FQ185" s="590"/>
      <c r="FR185" s="591"/>
      <c r="FS185" s="590"/>
      <c r="FT185" s="590"/>
      <c r="FU185" s="590"/>
      <c r="FV185" s="590"/>
      <c r="FW185" s="590"/>
      <c r="FX185" s="590"/>
      <c r="FY185" s="590"/>
      <c r="FZ185" s="590"/>
      <c r="GA185" s="590"/>
      <c r="GB185" s="590"/>
      <c r="GC185" s="590"/>
      <c r="GD185" s="590"/>
      <c r="GE185" s="590"/>
      <c r="GF185" s="590"/>
      <c r="GG185" s="590"/>
      <c r="GH185" s="590"/>
      <c r="GI185" s="590"/>
      <c r="GJ185" s="590"/>
      <c r="GK185" s="590"/>
      <c r="GL185" s="590"/>
      <c r="GM185" s="590"/>
      <c r="GN185" s="590"/>
      <c r="GO185" s="590"/>
      <c r="GP185" s="590"/>
    </row>
    <row r="186" s="20" customFormat="1" ht="18" spans="1:198">
      <c r="A186" s="324"/>
      <c r="C186" s="463" t="s">
        <v>1440</v>
      </c>
      <c r="D186" s="484"/>
      <c r="E186" s="484"/>
      <c r="F186" s="484"/>
      <c r="G186" s="484"/>
      <c r="H186" s="484"/>
      <c r="I186" s="484"/>
      <c r="J186" s="484"/>
      <c r="K186" s="484"/>
      <c r="L186" s="484"/>
      <c r="M186" s="484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DU186" s="577" t="s">
        <v>1445</v>
      </c>
      <c r="DV186" s="569">
        <f>DV178/SUM(DV163:DV169)</f>
        <v>1.09505077187846</v>
      </c>
      <c r="DW186" s="570">
        <f>DW178/SUM(DW163:DW169)</f>
        <v>0.323303379020279</v>
      </c>
      <c r="DX186" s="571">
        <f>DX178/SUM(DX163:DX169)</f>
        <v>0.946710239302593</v>
      </c>
      <c r="DY186" s="571">
        <f>DY178/SUM(DY163:DY169)</f>
        <v>0.79079646800952</v>
      </c>
      <c r="DZ186" s="571">
        <f>DZ178/SUM(DZ163:DZ169)</f>
        <v>0.912179233302257</v>
      </c>
      <c r="EA186" s="571"/>
      <c r="EB186" s="571">
        <f t="shared" ref="EB186:EI186" si="221">EB178/SUM(EB163:EB169)</f>
        <v>1.26920827400647</v>
      </c>
      <c r="EC186" s="571">
        <f t="shared" si="221"/>
        <v>1.96067538023481</v>
      </c>
      <c r="ED186" s="571">
        <f t="shared" si="221"/>
        <v>4.8219337648309</v>
      </c>
      <c r="EE186" s="571">
        <f t="shared" si="221"/>
        <v>0.365021198651822</v>
      </c>
      <c r="EF186" s="571">
        <f t="shared" si="221"/>
        <v>0.0557472792281858</v>
      </c>
      <c r="EG186" s="571">
        <f t="shared" si="221"/>
        <v>0.94940559273395</v>
      </c>
      <c r="EH186" s="571">
        <f t="shared" si="221"/>
        <v>0.336216914299674</v>
      </c>
      <c r="EI186" s="571">
        <f t="shared" si="221"/>
        <v>0.943434123933549</v>
      </c>
      <c r="EJ186" s="571"/>
      <c r="EK186" s="571">
        <f>EK178/SUM(EK163:EK169)</f>
        <v>0.297253773028188</v>
      </c>
      <c r="EL186" s="571">
        <f>EL178/SUM(EL163:EL169)</f>
        <v>0.79764958060231</v>
      </c>
      <c r="EM186" s="571"/>
      <c r="EN186" s="571">
        <f>EN178/SUM(EN163:EN169)</f>
        <v>22.7913125167724</v>
      </c>
      <c r="EO186" s="571">
        <f>EO178/SUM(EO163:EO169)</f>
        <v>0.136174416926612</v>
      </c>
      <c r="EP186" s="571" t="e">
        <f>EP178/SUM(EP163:EP169)</f>
        <v>#DIV/0!</v>
      </c>
      <c r="EQ186" s="571">
        <f>EQ178/SUM(EQ163:EQ169)</f>
        <v>0.718783818118513</v>
      </c>
      <c r="ER186" s="571"/>
      <c r="ES186" s="571">
        <f>ES178/SUM(ES163:ES169)</f>
        <v>0.483703835466699</v>
      </c>
      <c r="ET186" s="571"/>
      <c r="EU186" s="571">
        <f t="shared" ref="EU186:FA186" si="222">EU178/SUM(EU163:EU169)</f>
        <v>0.504805641863521</v>
      </c>
      <c r="EV186" s="571">
        <f t="shared" si="222"/>
        <v>1.34411473224373</v>
      </c>
      <c r="EW186" s="571">
        <f t="shared" si="222"/>
        <v>3.40504247739107</v>
      </c>
      <c r="EX186" s="571">
        <f t="shared" si="222"/>
        <v>1.0501514715094</v>
      </c>
      <c r="EY186" s="571">
        <f t="shared" si="222"/>
        <v>0.229709483785076</v>
      </c>
      <c r="EZ186" s="571">
        <f t="shared" si="222"/>
        <v>0.886147232695314</v>
      </c>
      <c r="FA186" s="571">
        <f t="shared" si="222"/>
        <v>1.41905527005588</v>
      </c>
      <c r="FB186" s="571"/>
      <c r="FC186" s="571"/>
      <c r="FD186" s="571"/>
      <c r="FE186" s="571"/>
      <c r="FF186" s="571"/>
      <c r="FG186" s="601"/>
      <c r="FJ186" s="195"/>
      <c r="FK186" s="592" t="s">
        <v>1427</v>
      </c>
      <c r="FL186" s="593"/>
      <c r="FM186" s="606">
        <f>FM139</f>
        <v>0.54587429930234</v>
      </c>
      <c r="FN186" s="606">
        <f t="shared" ref="FN186:GP186" si="223">FN139</f>
        <v>0.328263025204638</v>
      </c>
      <c r="FO186" s="606">
        <f t="shared" si="223"/>
        <v>0.701153437438771</v>
      </c>
      <c r="FP186" s="606">
        <f t="shared" si="223"/>
        <v>0.9</v>
      </c>
      <c r="FQ186" s="606">
        <f t="shared" si="223"/>
        <v>0</v>
      </c>
      <c r="FR186" s="606">
        <f t="shared" si="223"/>
        <v>0.777514013817136</v>
      </c>
      <c r="FS186" s="606">
        <f t="shared" si="223"/>
        <v>0.339654517576727</v>
      </c>
      <c r="FT186" s="606">
        <f t="shared" si="223"/>
        <v>0.566723933379767</v>
      </c>
      <c r="FU186" s="606">
        <f t="shared" si="223"/>
        <v>0.489820386045772</v>
      </c>
      <c r="FV186" s="606">
        <f t="shared" si="223"/>
        <v>0.49780596610463</v>
      </c>
      <c r="FW186" s="606">
        <f t="shared" si="223"/>
        <v>0.9</v>
      </c>
      <c r="FX186" s="606">
        <f t="shared" si="223"/>
        <v>0.52985362688501</v>
      </c>
      <c r="FY186" s="606">
        <f t="shared" si="223"/>
        <v>0.450265785293066</v>
      </c>
      <c r="FZ186" s="606">
        <f t="shared" si="223"/>
        <v>0</v>
      </c>
      <c r="GA186" s="606">
        <f t="shared" si="223"/>
        <v>0.346453027606668</v>
      </c>
      <c r="GB186" s="606">
        <f t="shared" si="223"/>
        <v>0.564210706677188</v>
      </c>
      <c r="GC186" s="606">
        <f t="shared" si="223"/>
        <v>0</v>
      </c>
      <c r="GD186" s="606">
        <f t="shared" si="223"/>
        <v>0.71469206074653</v>
      </c>
      <c r="GE186" s="606">
        <f t="shared" si="223"/>
        <v>0.9</v>
      </c>
      <c r="GF186" s="606">
        <f t="shared" si="223"/>
        <v>0.419319817512015</v>
      </c>
      <c r="GG186" s="606">
        <f t="shared" si="223"/>
        <v>0.451019593189957</v>
      </c>
      <c r="GH186" s="606">
        <f t="shared" si="223"/>
        <v>0</v>
      </c>
      <c r="GI186" s="606">
        <f t="shared" si="223"/>
        <v>0.878766452302259</v>
      </c>
      <c r="GJ186" s="606">
        <f t="shared" si="223"/>
        <v>0</v>
      </c>
      <c r="GK186" s="606">
        <f t="shared" si="223"/>
        <v>0.451807624435183</v>
      </c>
      <c r="GL186" s="606">
        <f t="shared" si="223"/>
        <v>0.9</v>
      </c>
      <c r="GM186" s="606">
        <f t="shared" si="223"/>
        <v>0.9</v>
      </c>
      <c r="GN186" s="606">
        <f t="shared" si="223"/>
        <v>0.567493449730147</v>
      </c>
      <c r="GO186" s="606">
        <f t="shared" si="223"/>
        <v>0.527274610961921</v>
      </c>
      <c r="GP186" s="606">
        <f t="shared" si="223"/>
        <v>0.557317486713072</v>
      </c>
    </row>
    <row r="187" s="20" customFormat="1" ht="18" spans="1:198">
      <c r="A187" s="324"/>
      <c r="C187" s="474" t="s">
        <v>1441</v>
      </c>
      <c r="D187" s="485">
        <f>SUM(E187:AO187)</f>
        <v>447.109209658311</v>
      </c>
      <c r="E187" s="486">
        <f>'Aggregated Balance-AutoProd'!G29</f>
        <v>5.757</v>
      </c>
      <c r="F187" s="486">
        <f>'Aggregated Balance-AutoProd'!H29</f>
        <v>2.731</v>
      </c>
      <c r="G187" s="486">
        <f>'Aggregated Balance-AutoProd'!I29</f>
        <v>0.01</v>
      </c>
      <c r="H187" s="487">
        <f>'Aggregated Balance-AutoProd'!AN29</f>
        <v>9.76</v>
      </c>
      <c r="I187" s="486">
        <f>'Aggregated Balance-AutoProd'!J29</f>
        <v>0</v>
      </c>
      <c r="J187" s="486">
        <f>'Aggregated Balance-AutoProd'!K29</f>
        <v>10.616</v>
      </c>
      <c r="K187" s="486">
        <f>'Aggregated Balance-AutoProd'!L29</f>
        <v>41.4372157831414</v>
      </c>
      <c r="L187" s="486">
        <f>'Aggregated Balance-AutoProd'!M29</f>
        <v>17.625</v>
      </c>
      <c r="M187" s="486">
        <f>'Aggregated Balance-AutoProd'!N29</f>
        <v>0.175</v>
      </c>
      <c r="N187" s="486">
        <f>'Aggregated Balance-AutoProd'!O29</f>
        <v>25.6976353421859</v>
      </c>
      <c r="O187" s="486">
        <f>'Aggregated Balance-AutoProd'!P29</f>
        <v>31.7098005247231</v>
      </c>
      <c r="P187" s="486">
        <f>'Aggregated Balance-AutoProd'!Q29</f>
        <v>13.199</v>
      </c>
      <c r="Q187" s="486">
        <f>'Aggregated Balance-AutoProd'!R29</f>
        <v>57.163</v>
      </c>
      <c r="R187" s="486">
        <f>'Aggregated Balance-AutoProd'!S29</f>
        <v>0</v>
      </c>
      <c r="S187" s="486">
        <f>'Aggregated Balance-AutoProd'!T29</f>
        <v>0.142</v>
      </c>
      <c r="T187" s="486">
        <f>'Aggregated Balance-AutoProd'!U29</f>
        <v>1.74849489103365</v>
      </c>
      <c r="U187" s="486">
        <f>'Aggregated Balance-AutoProd'!V29</f>
        <v>0</v>
      </c>
      <c r="V187" s="500">
        <f>'Aggregated Balance-AutoProd'!W29</f>
        <v>109.898</v>
      </c>
      <c r="W187" s="486">
        <f>'Aggregated Balance-AutoProd'!X29</f>
        <v>0.5957</v>
      </c>
      <c r="X187" s="486">
        <f>'Aggregated Balance-AutoProd'!Y29</f>
        <v>0.676</v>
      </c>
      <c r="Y187" s="486">
        <f>'Aggregated Balance-AutoProd'!Z29</f>
        <v>0.252</v>
      </c>
      <c r="Z187" s="486">
        <f>'Aggregated Balance-AutoProd'!AC29</f>
        <v>0</v>
      </c>
      <c r="AA187" s="486">
        <f>'Aggregated Balance-AutoProd'!AD29</f>
        <v>16.783</v>
      </c>
      <c r="AB187" s="486">
        <f>'Aggregated Balance-AutoProd'!AE29</f>
        <v>0</v>
      </c>
      <c r="AC187" s="486">
        <f>'Aggregated Balance-AutoProd'!AF29</f>
        <v>16.735</v>
      </c>
      <c r="AD187" s="486">
        <f>'Aggregated Balance-AutoProd'!AG29</f>
        <v>21.068</v>
      </c>
      <c r="AE187" s="486">
        <f>'Aggregated Balance-AutoProd'!AH29</f>
        <v>3.416</v>
      </c>
      <c r="AF187" s="486">
        <f>'Aggregated Balance-AutoProd'!AJ29</f>
        <v>17.5</v>
      </c>
      <c r="AG187" s="486">
        <f>'Aggregated Balance-AutoProd'!AK29</f>
        <v>0.135</v>
      </c>
      <c r="AH187" s="486">
        <f>'Aggregated Balance-AutoProd'!AL29</f>
        <v>2.06</v>
      </c>
      <c r="AI187" s="486">
        <f>'Aggregated Balance-AutoProd'!AM29</f>
        <v>32.1273631172267</v>
      </c>
      <c r="AJ187" s="486">
        <f>'Aggregated Balance-AutoProd'!AQ29</f>
        <v>0</v>
      </c>
      <c r="AK187" s="486">
        <f>'Aggregated Balance-AutoProd'!AR29</f>
        <v>0</v>
      </c>
      <c r="AL187" s="486">
        <f>'Aggregated Balance-AutoProd'!AS29</f>
        <v>0</v>
      </c>
      <c r="AM187" s="486">
        <f>'Aggregated Balance-AutoProd'!AA29</f>
        <v>0</v>
      </c>
      <c r="AN187" s="486">
        <f>'Aggregated Balance-AutoProd'!AB29</f>
        <v>0.108</v>
      </c>
      <c r="AO187" s="531">
        <f>'Aggregated Balance-AutoProd'!AI29</f>
        <v>7.984</v>
      </c>
      <c r="DU187" s="578" t="s">
        <v>1446</v>
      </c>
      <c r="DV187" s="572">
        <f>(DV180+DV181)/DV170</f>
        <v>1.10382860263161</v>
      </c>
      <c r="DW187" s="573">
        <f>(DW180+DW181)/DW170</f>
        <v>0.323362754368153</v>
      </c>
      <c r="DX187" s="574">
        <f>(DX180+DX181)/DX170</f>
        <v>0.946711340259488</v>
      </c>
      <c r="DY187" s="574">
        <f>(DY180+DY181)/DY170</f>
        <v>0.79079646800952</v>
      </c>
      <c r="DZ187" s="574">
        <f>(DZ180+DZ181)/DZ170</f>
        <v>0.91151533301815</v>
      </c>
      <c r="EA187" s="574"/>
      <c r="EB187" s="574">
        <f t="shared" ref="EB187:EI187" si="224">(EB180+EB181)/EB170</f>
        <v>1.27117063574137</v>
      </c>
      <c r="EC187" s="574">
        <f t="shared" si="224"/>
        <v>1.96067538023481</v>
      </c>
      <c r="ED187" s="574">
        <f t="shared" si="224"/>
        <v>4.8219337648309</v>
      </c>
      <c r="EE187" s="574">
        <f t="shared" si="224"/>
        <v>0.367685702850669</v>
      </c>
      <c r="EF187" s="574">
        <f t="shared" si="224"/>
        <v>0.404011461318052</v>
      </c>
      <c r="EG187" s="574">
        <f t="shared" si="224"/>
        <v>0.94940559273395</v>
      </c>
      <c r="EH187" s="574">
        <f t="shared" si="224"/>
        <v>0.33632316273553</v>
      </c>
      <c r="EI187" s="574">
        <f t="shared" si="224"/>
        <v>0.94343412393355</v>
      </c>
      <c r="EJ187" s="574"/>
      <c r="EK187" s="574">
        <f>(EK180+EK181)/EK170</f>
        <v>0.297253773028188</v>
      </c>
      <c r="EL187" s="574">
        <f>(EL180+EL181)/EL170</f>
        <v>0.779345810698725</v>
      </c>
      <c r="EM187" s="574"/>
      <c r="EN187" s="574">
        <f>(EN180+EN181)/EN170</f>
        <v>22.723019600253</v>
      </c>
      <c r="EO187" s="574">
        <f>(EO180+EO181)/EO170</f>
        <v>0.136174416926612</v>
      </c>
      <c r="EP187" s="574">
        <f>(EP180+EP181)/EP170</f>
        <v>0.711814237036408</v>
      </c>
      <c r="EQ187" s="574">
        <f>(EQ180+EQ181)/EQ170</f>
        <v>0.718783818118513</v>
      </c>
      <c r="ER187" s="574"/>
      <c r="ES187" s="574">
        <f>(ES180+ES181)/ES170</f>
        <v>0.483703835466699</v>
      </c>
      <c r="ET187" s="574"/>
      <c r="EU187" s="574">
        <f t="shared" ref="EU187:FA187" si="225">(EU180+EU181)/EU170</f>
        <v>0.504805641863521</v>
      </c>
      <c r="EV187" s="574">
        <f t="shared" si="225"/>
        <v>1.34411473224373</v>
      </c>
      <c r="EW187" s="574">
        <f t="shared" si="225"/>
        <v>3.40504247739107</v>
      </c>
      <c r="EX187" s="574">
        <f t="shared" si="225"/>
        <v>1.0501514715094</v>
      </c>
      <c r="EY187" s="574">
        <f t="shared" si="225"/>
        <v>0.229503312533095</v>
      </c>
      <c r="EZ187" s="574">
        <f t="shared" si="225"/>
        <v>28.8681318681319</v>
      </c>
      <c r="FA187" s="574">
        <f t="shared" si="225"/>
        <v>1.41905527005588</v>
      </c>
      <c r="FB187" s="574"/>
      <c r="FC187" s="574"/>
      <c r="FD187" s="574"/>
      <c r="FE187" s="574"/>
      <c r="FF187" s="574"/>
      <c r="FG187" s="602"/>
      <c r="FK187" s="592" t="s">
        <v>1385</v>
      </c>
      <c r="FL187" s="593"/>
      <c r="FM187" s="606">
        <f>FM140</f>
        <v>3.18854020141175</v>
      </c>
      <c r="FN187" s="606">
        <f t="shared" ref="FN187:GP187" si="226">FN140</f>
        <v>3.22673589313238</v>
      </c>
      <c r="FO187" s="606">
        <f t="shared" si="226"/>
        <v>3.04197141750537</v>
      </c>
      <c r="FP187" s="606">
        <f t="shared" si="226"/>
        <v>3.45538539229086</v>
      </c>
      <c r="FQ187" s="606">
        <f t="shared" si="226"/>
        <v>0</v>
      </c>
      <c r="FR187" s="606">
        <f t="shared" si="226"/>
        <v>1.75671007428112</v>
      </c>
      <c r="FS187" s="606">
        <f t="shared" si="226"/>
        <v>3.48112380343371</v>
      </c>
      <c r="FT187" s="606">
        <f t="shared" si="226"/>
        <v>2.79005005404381</v>
      </c>
      <c r="FU187" s="606">
        <f t="shared" si="226"/>
        <v>4.10052733264131</v>
      </c>
      <c r="FV187" s="606">
        <f t="shared" si="226"/>
        <v>2.47517730496454</v>
      </c>
      <c r="FW187" s="606">
        <f t="shared" si="226"/>
        <v>1.32025394305163</v>
      </c>
      <c r="FX187" s="606">
        <f t="shared" si="226"/>
        <v>4.29142657468629</v>
      </c>
      <c r="FY187" s="606">
        <f t="shared" si="226"/>
        <v>4.31937784850176</v>
      </c>
      <c r="FZ187" s="606">
        <f t="shared" si="226"/>
        <v>0</v>
      </c>
      <c r="GA187" s="606">
        <f t="shared" si="226"/>
        <v>6.11588687996344</v>
      </c>
      <c r="GB187" s="606">
        <f t="shared" si="226"/>
        <v>2.40398769668493</v>
      </c>
      <c r="GC187" s="606">
        <f t="shared" si="226"/>
        <v>0</v>
      </c>
      <c r="GD187" s="606">
        <f t="shared" si="226"/>
        <v>2.1465856114093</v>
      </c>
      <c r="GE187" s="606">
        <f t="shared" si="226"/>
        <v>13.4126984126984</v>
      </c>
      <c r="GF187" s="606">
        <f t="shared" si="226"/>
        <v>2.00309491059147</v>
      </c>
      <c r="GG187" s="606">
        <f t="shared" si="226"/>
        <v>4.71014492753623</v>
      </c>
      <c r="GH187" s="606">
        <f t="shared" si="226"/>
        <v>0</v>
      </c>
      <c r="GI187" s="606">
        <f t="shared" si="226"/>
        <v>3.20818240206896</v>
      </c>
      <c r="GJ187" s="606">
        <f t="shared" si="226"/>
        <v>0</v>
      </c>
      <c r="GK187" s="606">
        <f t="shared" si="226"/>
        <v>6.08280300424263</v>
      </c>
      <c r="GL187" s="606">
        <f t="shared" si="226"/>
        <v>2.24778035383957</v>
      </c>
      <c r="GM187" s="606">
        <f t="shared" si="226"/>
        <v>2.76468115942029</v>
      </c>
      <c r="GN187" s="606">
        <f t="shared" si="226"/>
        <v>4.00005110906675</v>
      </c>
      <c r="GO187" s="606">
        <f t="shared" si="226"/>
        <v>7.52119305342273</v>
      </c>
      <c r="GP187" s="606">
        <f t="shared" si="226"/>
        <v>0.298924731182796</v>
      </c>
    </row>
    <row r="188" s="20" customFormat="1" ht="18" spans="1:198">
      <c r="A188" s="324"/>
      <c r="C188" s="488" t="s">
        <v>1442</v>
      </c>
      <c r="D188" s="485">
        <f>SUM(E188:AO188)</f>
        <v>712.332</v>
      </c>
      <c r="E188" s="489">
        <f>IF('Aggregated Balance-AutoProd'!G32="","",'Aggregated Balance-AutoProd'!G32)</f>
        <v>17.42</v>
      </c>
      <c r="F188" s="486">
        <f>IF('Aggregated Balance-AutoProd'!H32="","",'Aggregated Balance-AutoProd'!H32)</f>
        <v>15.952</v>
      </c>
      <c r="G188" s="486">
        <f>IF('Aggregated Balance-AutoProd'!I32="","",'Aggregated Balance-AutoProd'!I32)</f>
        <v>0.821</v>
      </c>
      <c r="H188" s="486">
        <f>'Aggregated Balance-AutoProd'!AN32</f>
        <v>10.976</v>
      </c>
      <c r="I188" s="486">
        <f>IF('Aggregated Balance-AutoProd'!J32="","",'Aggregated Balance-AutoProd'!J32)</f>
        <v>0.238</v>
      </c>
      <c r="J188" s="486">
        <f>IF('Aggregated Balance-AutoProd'!K32="","",'Aggregated Balance-AutoProd'!K32)</f>
        <v>28.141</v>
      </c>
      <c r="K188" s="486">
        <f>IF('Aggregated Balance-AutoProd'!L32="","",'Aggregated Balance-AutoProd'!L32)</f>
        <v>112.255</v>
      </c>
      <c r="L188" s="486">
        <f>IF('Aggregated Balance-AutoProd'!M32="","",'Aggregated Balance-AutoProd'!M32)</f>
        <v>8.197</v>
      </c>
      <c r="M188" s="486">
        <f>IF('Aggregated Balance-AutoProd'!N32="","",'Aggregated Balance-AutoProd'!N32)</f>
        <v>0.32</v>
      </c>
      <c r="N188" s="486">
        <f>IF('Aggregated Balance-AutoProd'!O32="","",'Aggregated Balance-AutoProd'!O32)</f>
        <v>8.971</v>
      </c>
      <c r="O188" s="500">
        <f>IF('Aggregated Balance-AutoProd'!P32="","",'Aggregated Balance-AutoProd'!P32)</f>
        <v>104.598</v>
      </c>
      <c r="P188" s="486">
        <f>IF('Aggregated Balance-AutoProd'!Q32="","",'Aggregated Balance-AutoProd'!Q32)</f>
        <v>32.76</v>
      </c>
      <c r="Q188" s="486">
        <f>IF('Aggregated Balance-AutoProd'!R32="","",'Aggregated Balance-AutoProd'!R32)</f>
        <v>19.001</v>
      </c>
      <c r="R188" s="486">
        <f>IF('Aggregated Balance-AutoProd'!S32="","",'Aggregated Balance-AutoProd'!S32)</f>
        <v>1.609</v>
      </c>
      <c r="S188" s="486">
        <f>IF('Aggregated Balance-AutoProd'!T32="","",'Aggregated Balance-AutoProd'!T32)</f>
        <v>1.498</v>
      </c>
      <c r="T188" s="486">
        <f>IF('Aggregated Balance-AutoProd'!U32="","",'Aggregated Balance-AutoProd'!U32)</f>
        <v>7.009</v>
      </c>
      <c r="U188" s="486">
        <f>IF('Aggregated Balance-AutoProd'!V32="","",'Aggregated Balance-AutoProd'!V32)</f>
        <v>0</v>
      </c>
      <c r="V188" s="486">
        <f>IF('Aggregated Balance-AutoProd'!W32="","",'Aggregated Balance-AutoProd'!W32)</f>
        <v>78.228</v>
      </c>
      <c r="W188" s="486">
        <f>IF('Aggregated Balance-AutoProd'!X32="","",'Aggregated Balance-AutoProd'!X32)</f>
        <v>1.087</v>
      </c>
      <c r="X188" s="486">
        <f>IF('Aggregated Balance-AutoProd'!Y32="","",'Aggregated Balance-AutoProd'!Y32)</f>
        <v>0.673</v>
      </c>
      <c r="Y188" s="486">
        <f>IF('Aggregated Balance-AutoProd'!Z32="","",'Aggregated Balance-AutoProd'!Z32)</f>
        <v>0.234</v>
      </c>
      <c r="Z188" s="486">
        <f>IF('Aggregated Balance-AutoProd'!AC32="","",'Aggregated Balance-AutoProd'!AC32)</f>
        <v>0</v>
      </c>
      <c r="AA188" s="486">
        <f>IF('Aggregated Balance-AutoProd'!AD32="","",'Aggregated Balance-AutoProd'!AD32)</f>
        <v>78.275</v>
      </c>
      <c r="AB188" s="486">
        <f>IF('Aggregated Balance-AutoProd'!AE32="","",'Aggregated Balance-AutoProd'!AE32)</f>
        <v>0</v>
      </c>
      <c r="AC188" s="486">
        <f>IF('Aggregated Balance-AutoProd'!AF32="","",'Aggregated Balance-AutoProd'!AF32)</f>
        <v>28.372</v>
      </c>
      <c r="AD188" s="486">
        <f>IF('Aggregated Balance-AutoProd'!AG32="","",'Aggregated Balance-AutoProd'!AG32)</f>
        <v>25.085</v>
      </c>
      <c r="AE188" s="486">
        <f>IF('Aggregated Balance-AutoProd'!AH32="","",'Aggregated Balance-AutoProd'!AH32)</f>
        <v>7.045</v>
      </c>
      <c r="AF188" s="486">
        <f>IF('Aggregated Balance-AutoProd'!AJ32="","",'Aggregated Balance-AutoProd'!AJ32)</f>
        <v>23.731</v>
      </c>
      <c r="AG188" s="486">
        <f>IF('Aggregated Balance-AutoProd'!AK32="","",'Aggregated Balance-AutoProd'!AK32)</f>
        <v>1.03</v>
      </c>
      <c r="AH188" s="486">
        <f>IF('Aggregated Balance-AutoProd'!AL32="","",'Aggregated Balance-AutoProd'!AL32)</f>
        <v>6.703</v>
      </c>
      <c r="AI188" s="486">
        <f>IF('Aggregated Balance-AutoProd'!AM32="","",'Aggregated Balance-AutoProd'!AM32)</f>
        <v>91.534</v>
      </c>
      <c r="AJ188" s="486">
        <f>IF('Aggregated Balance-AutoProd'!AQ32="","",'Aggregated Balance-AutoProd'!AQ32)</f>
        <v>0</v>
      </c>
      <c r="AK188" s="486">
        <f>'Aggregated Balance-AutoProd'!AR32</f>
        <v>0</v>
      </c>
      <c r="AL188" s="486">
        <f>IF('Aggregated Balance-AutoProd'!AS32="","",'Aggregated Balance-AutoProd'!AS32)</f>
        <v>0</v>
      </c>
      <c r="AM188" s="486">
        <f>IF('Aggregated Balance-AutoProd'!AA32="","",'Aggregated Balance-AutoProd'!AA32)</f>
        <v>0</v>
      </c>
      <c r="AN188" s="486">
        <f>IF('Aggregated Balance-AutoProd'!AB32="","",'Aggregated Balance-AutoProd'!AB32)</f>
        <v>0.007</v>
      </c>
      <c r="AO188" s="531">
        <f>IF('Aggregated Balance-AutoProd'!AI32="","",'Aggregated Balance-AutoProd'!AI32)</f>
        <v>0.562</v>
      </c>
      <c r="DS188" s="54"/>
      <c r="FH188" s="54"/>
      <c r="FK188" s="592" t="s">
        <v>1428</v>
      </c>
      <c r="FL188" s="598">
        <v>4.27958361730425</v>
      </c>
      <c r="FM188" s="606">
        <f>FM141</f>
        <v>0.321204964687819</v>
      </c>
      <c r="FN188" s="606">
        <f t="shared" ref="FN188:GP188" si="227">FN141</f>
        <v>0.0618008689426515</v>
      </c>
      <c r="FO188" s="606">
        <f t="shared" si="227"/>
        <v>0</v>
      </c>
      <c r="FP188" s="606">
        <f t="shared" si="227"/>
        <v>0.00310481393436713</v>
      </c>
      <c r="FQ188" s="606">
        <f t="shared" si="227"/>
        <v>0</v>
      </c>
      <c r="FR188" s="606">
        <f t="shared" si="227"/>
        <v>0.0648210186074954</v>
      </c>
      <c r="FS188" s="606">
        <f t="shared" si="227"/>
        <v>0.912981136572898</v>
      </c>
      <c r="FT188" s="606">
        <f t="shared" si="227"/>
        <v>0.00242433836588266</v>
      </c>
      <c r="FU188" s="606">
        <f t="shared" si="227"/>
        <v>0.0033631724772687</v>
      </c>
      <c r="FV188" s="606">
        <f t="shared" si="227"/>
        <v>0</v>
      </c>
      <c r="FW188" s="606">
        <f t="shared" si="227"/>
        <v>0.317841801799292</v>
      </c>
      <c r="FX188" s="606">
        <f t="shared" si="227"/>
        <v>1.25170441342716</v>
      </c>
      <c r="FY188" s="606">
        <f t="shared" si="227"/>
        <v>0.131328609099479</v>
      </c>
      <c r="FZ188" s="606">
        <f t="shared" si="227"/>
        <v>0</v>
      </c>
      <c r="GA188" s="606">
        <f t="shared" si="227"/>
        <v>0.00232779249935929</v>
      </c>
      <c r="GB188" s="606">
        <f t="shared" si="227"/>
        <v>0.00292554082339708</v>
      </c>
      <c r="GC188" s="606">
        <f t="shared" si="227"/>
        <v>0</v>
      </c>
      <c r="GD188" s="606">
        <f t="shared" si="227"/>
        <v>0.00834857545611055</v>
      </c>
      <c r="GE188" s="606">
        <f t="shared" si="227"/>
        <v>0.00307651529036605</v>
      </c>
      <c r="GF188" s="606">
        <f t="shared" si="227"/>
        <v>0</v>
      </c>
      <c r="GG188" s="606">
        <f t="shared" si="227"/>
        <v>0.000202926829268293</v>
      </c>
      <c r="GH188" s="606">
        <f t="shared" si="227"/>
        <v>0</v>
      </c>
      <c r="GI188" s="606">
        <f t="shared" si="227"/>
        <v>0</v>
      </c>
      <c r="GJ188" s="606">
        <f t="shared" si="227"/>
        <v>0</v>
      </c>
      <c r="GK188" s="606">
        <f t="shared" si="227"/>
        <v>0.142956673261984</v>
      </c>
      <c r="GL188" s="606">
        <f t="shared" si="227"/>
        <v>0.130745969204688</v>
      </c>
      <c r="GM188" s="606">
        <f t="shared" si="227"/>
        <v>0.000379262571942917</v>
      </c>
      <c r="GN188" s="606">
        <f t="shared" si="227"/>
        <v>0.882566118563393</v>
      </c>
      <c r="GO188" s="606">
        <f t="shared" si="227"/>
        <v>0.0284159723593069</v>
      </c>
      <c r="GP188" s="606">
        <f t="shared" si="227"/>
        <v>0.00706313253012048</v>
      </c>
    </row>
    <row r="189" s="20" customFormat="1" ht="18" spans="1:198">
      <c r="A189" s="324"/>
      <c r="C189" s="325"/>
      <c r="D189" s="325"/>
      <c r="E189" s="490"/>
      <c r="F189" s="490"/>
      <c r="G189" s="490"/>
      <c r="H189" s="490"/>
      <c r="I189" s="490"/>
      <c r="J189" s="490"/>
      <c r="K189" s="490"/>
      <c r="L189" s="490"/>
      <c r="M189" s="490"/>
      <c r="N189" s="490"/>
      <c r="O189" s="501"/>
      <c r="P189" s="490"/>
      <c r="Q189" s="490"/>
      <c r="R189" s="490"/>
      <c r="S189" s="490"/>
      <c r="T189" s="490"/>
      <c r="U189" s="490"/>
      <c r="V189" s="501"/>
      <c r="W189" s="490"/>
      <c r="X189" s="490"/>
      <c r="Y189" s="490"/>
      <c r="Z189" s="490"/>
      <c r="AA189" s="490"/>
      <c r="AB189" s="490"/>
      <c r="AC189" s="490"/>
      <c r="AD189" s="490"/>
      <c r="AE189" s="490"/>
      <c r="AF189" s="490"/>
      <c r="AG189" s="490"/>
      <c r="AH189" s="490"/>
      <c r="AI189" s="506"/>
      <c r="AJ189" s="490"/>
      <c r="AK189" s="490"/>
      <c r="AL189" s="490"/>
      <c r="AM189" s="490"/>
      <c r="AN189" s="490"/>
      <c r="AO189" s="490"/>
      <c r="DS189" s="54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586"/>
      <c r="FC189" s="586"/>
      <c r="FD189" s="586"/>
      <c r="FE189" s="586"/>
      <c r="FF189" s="586"/>
      <c r="FG189" s="586"/>
      <c r="FH189" s="54"/>
      <c r="FK189" s="592" t="s">
        <v>1430</v>
      </c>
      <c r="FL189" s="593"/>
      <c r="FM189" s="606">
        <f>FM142</f>
        <v>0.149064270597369</v>
      </c>
      <c r="FN189" s="606">
        <f t="shared" ref="FN189:GP189" si="228">FN142</f>
        <v>0.182552039986777</v>
      </c>
      <c r="FO189" s="606">
        <f t="shared" si="228"/>
        <v>0.160742345536779</v>
      </c>
      <c r="FP189" s="606">
        <f t="shared" si="228"/>
        <v>0.13672796632016</v>
      </c>
      <c r="FQ189" s="606">
        <f t="shared" si="228"/>
        <v>0</v>
      </c>
      <c r="FR189" s="606">
        <f t="shared" si="228"/>
        <v>0.260570270786397</v>
      </c>
      <c r="FS189" s="606">
        <f t="shared" si="228"/>
        <v>0.179317474037171</v>
      </c>
      <c r="FT189" s="606">
        <f t="shared" si="228"/>
        <v>0.221476537180448</v>
      </c>
      <c r="FU189" s="606">
        <f t="shared" si="228"/>
        <v>0.136172210175638</v>
      </c>
      <c r="FV189" s="606">
        <f t="shared" si="228"/>
        <v>0.206198409775332</v>
      </c>
      <c r="FW189" s="606">
        <f t="shared" si="228"/>
        <v>0.344684146992799</v>
      </c>
      <c r="FX189" s="606">
        <f t="shared" si="228"/>
        <v>0.151436980909453</v>
      </c>
      <c r="FY189" s="606">
        <f t="shared" si="228"/>
        <v>0.151151418569199</v>
      </c>
      <c r="FZ189" s="606">
        <f t="shared" si="228"/>
        <v>0</v>
      </c>
      <c r="GA189" s="606">
        <f t="shared" si="228"/>
        <v>0.107899956505994</v>
      </c>
      <c r="GB189" s="606">
        <f t="shared" si="228"/>
        <v>0.22640102479349</v>
      </c>
      <c r="GC189" s="606">
        <f t="shared" si="228"/>
        <v>0</v>
      </c>
      <c r="GD189" s="606">
        <f t="shared" si="228"/>
        <v>0.231646980013494</v>
      </c>
      <c r="GE189" s="606">
        <f t="shared" si="228"/>
        <v>0.0547826086956522</v>
      </c>
      <c r="GF189" s="606">
        <f t="shared" si="228"/>
        <v>0.233185584891116</v>
      </c>
      <c r="GG189" s="606">
        <f t="shared" si="228"/>
        <v>0.15085020242915</v>
      </c>
      <c r="GH189" s="606">
        <f t="shared" si="228"/>
        <v>0</v>
      </c>
      <c r="GI189" s="606">
        <f t="shared" si="228"/>
        <v>0.197620310109905</v>
      </c>
      <c r="GJ189" s="606">
        <f t="shared" si="228"/>
        <v>0</v>
      </c>
      <c r="GK189" s="606">
        <f t="shared" si="228"/>
        <v>0.110294675603895</v>
      </c>
      <c r="GL189" s="606">
        <f t="shared" si="228"/>
        <v>0.280587607387911</v>
      </c>
      <c r="GM189" s="606">
        <f t="shared" si="228"/>
        <v>0.24468085106383</v>
      </c>
      <c r="GN189" s="606">
        <f t="shared" si="228"/>
        <v>0.156391939013059</v>
      </c>
      <c r="GO189" s="606">
        <f t="shared" si="228"/>
        <v>0.105306635413985</v>
      </c>
      <c r="GP189" s="606">
        <f t="shared" si="228"/>
        <v>0.260319242864312</v>
      </c>
    </row>
    <row r="190" s="20" customFormat="1" ht="18" spans="1:198">
      <c r="A190" s="324"/>
      <c r="C190" s="325"/>
      <c r="D190" s="325"/>
      <c r="E190" s="325"/>
      <c r="F190" s="325"/>
      <c r="G190" s="325"/>
      <c r="H190" s="325"/>
      <c r="I190" s="325"/>
      <c r="J190" s="325"/>
      <c r="K190" s="325"/>
      <c r="L190" s="325"/>
      <c r="M190" s="325"/>
      <c r="DS190" s="54"/>
      <c r="DW190" s="49"/>
      <c r="DX190" s="49"/>
      <c r="DY190" s="49"/>
      <c r="DZ190" s="49"/>
      <c r="EA190" s="49"/>
      <c r="EB190" s="49"/>
      <c r="EC190" s="49"/>
      <c r="ED190" s="49"/>
      <c r="EE190" s="49"/>
      <c r="EF190" s="583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587"/>
      <c r="FC190" s="58"/>
      <c r="FD190" s="58"/>
      <c r="FE190" s="58"/>
      <c r="FF190" s="58"/>
      <c r="FG190" s="58"/>
      <c r="FH190" s="54"/>
      <c r="FK190" s="592" t="s">
        <v>1431</v>
      </c>
      <c r="FL190" s="593"/>
      <c r="FM190" s="606">
        <f>FM188*FM186*31.536</f>
        <v>5.52944450475011</v>
      </c>
      <c r="FN190" s="606">
        <f t="shared" ref="FN190:GP190" si="229">FN188*FN186*31.536</f>
        <v>0.639768946127967</v>
      </c>
      <c r="FO190" s="606">
        <f t="shared" si="229"/>
        <v>0</v>
      </c>
      <c r="FP190" s="606">
        <f t="shared" si="229"/>
        <v>0.0881220710107816</v>
      </c>
      <c r="FQ190" s="606">
        <f t="shared" si="229"/>
        <v>0</v>
      </c>
      <c r="FR190" s="606">
        <f t="shared" si="229"/>
        <v>1.58939075926557</v>
      </c>
      <c r="FS190" s="606">
        <f t="shared" si="229"/>
        <v>9.77925581025854</v>
      </c>
      <c r="FT190" s="606">
        <f t="shared" si="229"/>
        <v>0.0433282745992137</v>
      </c>
      <c r="FU190" s="606">
        <f t="shared" si="229"/>
        <v>0.051950843512241</v>
      </c>
      <c r="FV190" s="606">
        <f t="shared" si="229"/>
        <v>0</v>
      </c>
      <c r="FW190" s="606">
        <f t="shared" si="229"/>
        <v>9.02111315538823</v>
      </c>
      <c r="FX190" s="606">
        <f t="shared" si="229"/>
        <v>20.9153098065709</v>
      </c>
      <c r="FY190" s="606">
        <f t="shared" si="229"/>
        <v>1.86481132824521</v>
      </c>
      <c r="FZ190" s="606">
        <f t="shared" si="229"/>
        <v>0</v>
      </c>
      <c r="GA190" s="606">
        <f t="shared" si="229"/>
        <v>0.0254328618571838</v>
      </c>
      <c r="GB190" s="606">
        <f t="shared" si="229"/>
        <v>0.0520539982169213</v>
      </c>
      <c r="GC190" s="606">
        <f t="shared" si="229"/>
        <v>0</v>
      </c>
      <c r="GD190" s="606">
        <f t="shared" si="229"/>
        <v>0.188164608587798</v>
      </c>
      <c r="GE190" s="606">
        <f t="shared" si="229"/>
        <v>0.0873188875772855</v>
      </c>
      <c r="GF190" s="606">
        <f t="shared" si="229"/>
        <v>0</v>
      </c>
      <c r="GG190" s="606">
        <f t="shared" si="229"/>
        <v>0.00288630010662869</v>
      </c>
      <c r="GH190" s="606">
        <f t="shared" si="229"/>
        <v>0</v>
      </c>
      <c r="GI190" s="606">
        <f t="shared" si="229"/>
        <v>0</v>
      </c>
      <c r="GJ190" s="606">
        <f t="shared" si="229"/>
        <v>0</v>
      </c>
      <c r="GK190" s="606">
        <f t="shared" si="229"/>
        <v>2.03687602166306</v>
      </c>
      <c r="GL190" s="606">
        <f t="shared" si="229"/>
        <v>3.71088439635515</v>
      </c>
      <c r="GM190" s="606">
        <f t="shared" si="229"/>
        <v>0.0107643820219126</v>
      </c>
      <c r="GN190" s="606">
        <f t="shared" si="229"/>
        <v>15.7948210916969</v>
      </c>
      <c r="GO190" s="606">
        <f t="shared" si="229"/>
        <v>0.472504543029786</v>
      </c>
      <c r="GP190" s="606">
        <f t="shared" si="229"/>
        <v>0.124138539666975</v>
      </c>
    </row>
    <row r="191" s="20" customFormat="1" ht="18" spans="1:198">
      <c r="A191" s="324"/>
      <c r="C191" s="491" t="s">
        <v>1443</v>
      </c>
      <c r="D191" s="492">
        <f>D185/(D187+D188)</f>
        <v>1.28890056012281</v>
      </c>
      <c r="E191" s="493">
        <f>IF((E187+E188)=0,0,E185/(E187+E188))</f>
        <v>1.12072313068991</v>
      </c>
      <c r="F191" s="494">
        <f t="shared" ref="F191:AO191" si="230">IF((F187+F188)=0,0,F185/(F187+F188))</f>
        <v>1.10469410694214</v>
      </c>
      <c r="G191" s="494">
        <f t="shared" si="230"/>
        <v>1.32611311672683</v>
      </c>
      <c r="H191" s="494">
        <f t="shared" si="230"/>
        <v>1.71351391580158</v>
      </c>
      <c r="I191" s="494">
        <f t="shared" si="230"/>
        <v>1.96638655462185</v>
      </c>
      <c r="J191" s="494">
        <f t="shared" si="230"/>
        <v>1.68256056970354</v>
      </c>
      <c r="K191" s="494">
        <f t="shared" si="230"/>
        <v>1.24448723069929</v>
      </c>
      <c r="L191" s="494">
        <f t="shared" si="230"/>
        <v>1.37770118503602</v>
      </c>
      <c r="M191" s="494">
        <f t="shared" si="230"/>
        <v>1.58787878787879</v>
      </c>
      <c r="N191" s="494">
        <f t="shared" si="230"/>
        <v>0.256081611300026</v>
      </c>
      <c r="O191" s="494">
        <f t="shared" si="230"/>
        <v>1.25038331881151</v>
      </c>
      <c r="P191" s="494">
        <f t="shared" si="230"/>
        <v>1.14708762157575</v>
      </c>
      <c r="Q191" s="494">
        <f t="shared" si="230"/>
        <v>1.08509269471141</v>
      </c>
      <c r="R191" s="494">
        <f t="shared" si="230"/>
        <v>1.66811684275948</v>
      </c>
      <c r="S191" s="494">
        <f t="shared" si="230"/>
        <v>1.35121951219512</v>
      </c>
      <c r="T191" s="494">
        <f t="shared" si="230"/>
        <v>1.31453116938573</v>
      </c>
      <c r="U191" s="494">
        <f t="shared" si="230"/>
        <v>0</v>
      </c>
      <c r="V191" s="494">
        <f t="shared" si="230"/>
        <v>1.50792553926624</v>
      </c>
      <c r="W191" s="494">
        <f t="shared" si="230"/>
        <v>0.707196767100493</v>
      </c>
      <c r="X191" s="494">
        <f t="shared" si="230"/>
        <v>1.06152705707932</v>
      </c>
      <c r="Y191" s="494">
        <f t="shared" si="230"/>
        <v>1.2962962962963</v>
      </c>
      <c r="Z191" s="494">
        <f t="shared" si="230"/>
        <v>0</v>
      </c>
      <c r="AA191" s="494">
        <f t="shared" si="230"/>
        <v>1.39554798123251</v>
      </c>
      <c r="AB191" s="494">
        <f t="shared" si="230"/>
        <v>0</v>
      </c>
      <c r="AC191" s="494">
        <f t="shared" si="230"/>
        <v>1.00447824062784</v>
      </c>
      <c r="AD191" s="494">
        <f t="shared" si="230"/>
        <v>1.3503130890733</v>
      </c>
      <c r="AE191" s="494">
        <f t="shared" si="230"/>
        <v>2.11633687028009</v>
      </c>
      <c r="AF191" s="494">
        <f t="shared" si="230"/>
        <v>1.20984210909267</v>
      </c>
      <c r="AG191" s="494">
        <f t="shared" si="230"/>
        <v>1.53991416309013</v>
      </c>
      <c r="AH191" s="494">
        <f t="shared" si="230"/>
        <v>1.3853703069725</v>
      </c>
      <c r="AI191" s="494">
        <f t="shared" si="230"/>
        <v>1.34925732495631</v>
      </c>
      <c r="AJ191" s="494">
        <f t="shared" si="230"/>
        <v>0</v>
      </c>
      <c r="AK191" s="494">
        <f t="shared" si="230"/>
        <v>0</v>
      </c>
      <c r="AL191" s="494">
        <f t="shared" si="230"/>
        <v>0</v>
      </c>
      <c r="AM191" s="494">
        <f t="shared" si="230"/>
        <v>0</v>
      </c>
      <c r="AN191" s="494">
        <f t="shared" si="230"/>
        <v>2.63478260869565</v>
      </c>
      <c r="AO191" s="532">
        <f t="shared" si="230"/>
        <v>0.749590451673298</v>
      </c>
      <c r="DS191" s="54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587"/>
      <c r="FC191" s="587"/>
      <c r="FD191" s="587"/>
      <c r="FE191" s="587"/>
      <c r="FF191" s="587"/>
      <c r="FG191" s="587"/>
      <c r="FH191" s="54"/>
      <c r="FK191" s="592" t="s">
        <v>1432</v>
      </c>
      <c r="FL191" s="598">
        <v>291.689732604523</v>
      </c>
      <c r="FM191" s="606">
        <f>FM190*FM187</f>
        <v>17.630856094871</v>
      </c>
      <c r="FN191" s="606">
        <f t="shared" ref="FN191:GP191" si="231">FN190*FN187</f>
        <v>2.06436542178259</v>
      </c>
      <c r="FO191" s="606">
        <f t="shared" si="231"/>
        <v>0</v>
      </c>
      <c r="FP191" s="606">
        <f t="shared" si="231"/>
        <v>0.304495716909072</v>
      </c>
      <c r="FQ191" s="606">
        <f t="shared" si="231"/>
        <v>0</v>
      </c>
      <c r="FR191" s="606">
        <f t="shared" si="231"/>
        <v>2.79209875877116</v>
      </c>
      <c r="FS191" s="606">
        <f t="shared" si="231"/>
        <v>34.0428001809584</v>
      </c>
      <c r="FT191" s="606">
        <f t="shared" si="231"/>
        <v>0.120888054887161</v>
      </c>
      <c r="FU191" s="606">
        <f t="shared" si="231"/>
        <v>0.213025853775716</v>
      </c>
      <c r="FV191" s="606">
        <f t="shared" si="231"/>
        <v>0</v>
      </c>
      <c r="FW191" s="606">
        <f t="shared" si="231"/>
        <v>11.9101602141162</v>
      </c>
      <c r="FX191" s="606">
        <f t="shared" si="231"/>
        <v>89.7565163217153</v>
      </c>
      <c r="FY191" s="606">
        <f t="shared" si="231"/>
        <v>8.05482474285749</v>
      </c>
      <c r="FZ191" s="606">
        <f t="shared" si="231"/>
        <v>0</v>
      </c>
      <c r="GA191" s="606">
        <f t="shared" si="231"/>
        <v>0.155544506152273</v>
      </c>
      <c r="GB191" s="606">
        <f t="shared" si="231"/>
        <v>0.125137171276738</v>
      </c>
      <c r="GC191" s="606">
        <f t="shared" si="231"/>
        <v>0</v>
      </c>
      <c r="GD191" s="606">
        <f t="shared" si="231"/>
        <v>0.403911441371029</v>
      </c>
      <c r="GE191" s="606">
        <f t="shared" si="231"/>
        <v>1.17118190480645</v>
      </c>
      <c r="GF191" s="606">
        <f t="shared" si="231"/>
        <v>0</v>
      </c>
      <c r="GG191" s="606">
        <f t="shared" si="231"/>
        <v>0.0135948918065844</v>
      </c>
      <c r="GH191" s="606">
        <f t="shared" si="231"/>
        <v>0</v>
      </c>
      <c r="GI191" s="606">
        <f t="shared" si="231"/>
        <v>0</v>
      </c>
      <c r="GJ191" s="606">
        <f t="shared" si="231"/>
        <v>0</v>
      </c>
      <c r="GK191" s="606">
        <f t="shared" si="231"/>
        <v>12.3899155838418</v>
      </c>
      <c r="GL191" s="606">
        <f t="shared" si="231"/>
        <v>8.34125304149692</v>
      </c>
      <c r="GM191" s="606">
        <f t="shared" si="231"/>
        <v>0.0297600841687844</v>
      </c>
      <c r="GN191" s="606">
        <f t="shared" si="231"/>
        <v>63.180091625353</v>
      </c>
      <c r="GO191" s="606">
        <f t="shared" si="231"/>
        <v>3.55379788674631</v>
      </c>
      <c r="GP191" s="606">
        <f t="shared" si="231"/>
        <v>0.0371080795993753</v>
      </c>
    </row>
    <row r="192" s="20" customFormat="1" ht="18" spans="1:198">
      <c r="A192" s="324"/>
      <c r="C192" s="495" t="s">
        <v>1444</v>
      </c>
      <c r="D192" s="496">
        <f>D170/D172</f>
        <v>1.23314975422201</v>
      </c>
      <c r="E192" s="354">
        <f t="shared" ref="E192:AO192" si="232">IF(E172=0,0,E170/E172)</f>
        <v>1.12072313068991</v>
      </c>
      <c r="F192" s="356">
        <f t="shared" si="232"/>
        <v>1.10469410694214</v>
      </c>
      <c r="G192" s="356">
        <f t="shared" si="232"/>
        <v>1.32611311672684</v>
      </c>
      <c r="H192" s="356">
        <f t="shared" si="232"/>
        <v>1.71351391580158</v>
      </c>
      <c r="I192" s="356">
        <f t="shared" si="232"/>
        <v>0</v>
      </c>
      <c r="J192" s="356">
        <f t="shared" si="232"/>
        <v>1.68256056970354</v>
      </c>
      <c r="K192" s="356">
        <f t="shared" si="232"/>
        <v>1.24448723069929</v>
      </c>
      <c r="L192" s="356">
        <f t="shared" si="232"/>
        <v>1.37770118503602</v>
      </c>
      <c r="M192" s="356">
        <f t="shared" si="232"/>
        <v>1.58787878787879</v>
      </c>
      <c r="N192" s="356">
        <f t="shared" si="232"/>
        <v>1.85587363958196</v>
      </c>
      <c r="O192" s="356">
        <f t="shared" si="232"/>
        <v>1.25343327340599</v>
      </c>
      <c r="P192" s="356">
        <f t="shared" si="232"/>
        <v>1.14708762157575</v>
      </c>
      <c r="Q192" s="356">
        <f t="shared" si="232"/>
        <v>1.08509269471141</v>
      </c>
      <c r="R192" s="356">
        <f t="shared" si="232"/>
        <v>0</v>
      </c>
      <c r="S192" s="356">
        <f t="shared" si="232"/>
        <v>1.35121951219512</v>
      </c>
      <c r="T192" s="356">
        <f t="shared" si="232"/>
        <v>1.31453116938573</v>
      </c>
      <c r="U192" s="356">
        <f t="shared" si="232"/>
        <v>0</v>
      </c>
      <c r="V192" s="356">
        <f t="shared" si="232"/>
        <v>1.50792553926624</v>
      </c>
      <c r="W192" s="356">
        <f t="shared" si="232"/>
        <v>1.05543318649046</v>
      </c>
      <c r="X192" s="356">
        <f t="shared" si="232"/>
        <v>0</v>
      </c>
      <c r="Y192" s="356">
        <f t="shared" si="232"/>
        <v>1.2962962962963</v>
      </c>
      <c r="Z192" s="356">
        <f t="shared" si="232"/>
        <v>0</v>
      </c>
      <c r="AA192" s="356">
        <f t="shared" si="232"/>
        <v>1.39554798123251</v>
      </c>
      <c r="AB192" s="356">
        <f t="shared" si="232"/>
        <v>0</v>
      </c>
      <c r="AC192" s="356">
        <f t="shared" si="232"/>
        <v>1.00447824062784</v>
      </c>
      <c r="AD192" s="356">
        <f t="shared" si="232"/>
        <v>1.3503130890733</v>
      </c>
      <c r="AE192" s="356">
        <f t="shared" si="232"/>
        <v>2.11495438131802</v>
      </c>
      <c r="AF192" s="356">
        <f t="shared" si="232"/>
        <v>1.20984210909267</v>
      </c>
      <c r="AG192" s="356">
        <f t="shared" si="232"/>
        <v>1.53991416309013</v>
      </c>
      <c r="AH192" s="356">
        <f t="shared" si="232"/>
        <v>1.3853703069725</v>
      </c>
      <c r="AI192" s="356">
        <f t="shared" si="232"/>
        <v>1.34925732495631</v>
      </c>
      <c r="AJ192" s="356">
        <f t="shared" si="232"/>
        <v>0</v>
      </c>
      <c r="AK192" s="356">
        <f t="shared" si="232"/>
        <v>0</v>
      </c>
      <c r="AL192" s="356">
        <f t="shared" si="232"/>
        <v>0</v>
      </c>
      <c r="AM192" s="356">
        <f t="shared" si="232"/>
        <v>0</v>
      </c>
      <c r="AN192" s="356">
        <f t="shared" si="232"/>
        <v>0</v>
      </c>
      <c r="AO192" s="533">
        <f t="shared" si="232"/>
        <v>0</v>
      </c>
      <c r="DS192" s="54"/>
      <c r="FB192" s="58"/>
      <c r="FC192" s="58"/>
      <c r="FD192" s="58"/>
      <c r="FE192" s="58"/>
      <c r="FF192" s="58"/>
      <c r="FG192" s="58"/>
      <c r="FH192" s="54"/>
      <c r="FK192" s="592" t="s">
        <v>1433</v>
      </c>
      <c r="FL192" s="598">
        <v>479.624317934362</v>
      </c>
      <c r="FM192" s="606">
        <f>IF(FM189=0,0,FM190/FM189)</f>
        <v>37.0943652868061</v>
      </c>
      <c r="FN192" s="606">
        <f t="shared" ref="FN192:GP192" si="233">IF(FN189=0,0,FN190/FN189)</f>
        <v>3.50458393219988</v>
      </c>
      <c r="FO192" s="606">
        <f t="shared" si="233"/>
        <v>0</v>
      </c>
      <c r="FP192" s="606">
        <f t="shared" si="233"/>
        <v>0.644506558405445</v>
      </c>
      <c r="FQ192" s="606">
        <f t="shared" si="233"/>
        <v>0</v>
      </c>
      <c r="FR192" s="606">
        <f t="shared" si="233"/>
        <v>6.09966269163714</v>
      </c>
      <c r="FS192" s="606">
        <f t="shared" si="233"/>
        <v>54.535989104059</v>
      </c>
      <c r="FT192" s="606">
        <f t="shared" si="233"/>
        <v>0.195633700755904</v>
      </c>
      <c r="FU192" s="606">
        <f t="shared" si="233"/>
        <v>0.38150841089554</v>
      </c>
      <c r="FV192" s="606">
        <f t="shared" si="233"/>
        <v>0</v>
      </c>
      <c r="FW192" s="606">
        <f t="shared" si="233"/>
        <v>26.1721150627119</v>
      </c>
      <c r="FX192" s="606">
        <f t="shared" si="233"/>
        <v>138.11230044976</v>
      </c>
      <c r="FY192" s="606">
        <f t="shared" si="233"/>
        <v>12.337372324372</v>
      </c>
      <c r="FZ192" s="606">
        <f t="shared" si="233"/>
        <v>0</v>
      </c>
      <c r="GA192" s="606">
        <f t="shared" si="233"/>
        <v>0.235707804532535</v>
      </c>
      <c r="GB192" s="606">
        <f t="shared" si="233"/>
        <v>0.229919446099689</v>
      </c>
      <c r="GC192" s="606">
        <f t="shared" si="233"/>
        <v>0</v>
      </c>
      <c r="GD192" s="606">
        <f t="shared" si="233"/>
        <v>0.812290359135426</v>
      </c>
      <c r="GE192" s="606">
        <f t="shared" si="233"/>
        <v>1.59391620180759</v>
      </c>
      <c r="GF192" s="606">
        <f t="shared" si="233"/>
        <v>0</v>
      </c>
      <c r="GG192" s="606">
        <f t="shared" si="233"/>
        <v>0.0191335514314892</v>
      </c>
      <c r="GH192" s="606">
        <f t="shared" si="233"/>
        <v>0</v>
      </c>
      <c r="GI192" s="606">
        <f t="shared" si="233"/>
        <v>0</v>
      </c>
      <c r="GJ192" s="606">
        <f t="shared" si="233"/>
        <v>0</v>
      </c>
      <c r="GK192" s="606">
        <f t="shared" si="233"/>
        <v>18.4675825057789</v>
      </c>
      <c r="GL192" s="606">
        <f t="shared" si="233"/>
        <v>13.2254037550021</v>
      </c>
      <c r="GM192" s="606">
        <f t="shared" si="233"/>
        <v>0.0439935613069473</v>
      </c>
      <c r="GN192" s="606">
        <f t="shared" si="233"/>
        <v>100.995110050896</v>
      </c>
      <c r="GO192" s="606">
        <f t="shared" si="233"/>
        <v>4.48693988913671</v>
      </c>
      <c r="GP192" s="606">
        <f t="shared" si="233"/>
        <v>0.476870393064568</v>
      </c>
    </row>
    <row r="193" s="20" customFormat="1" ht="18" spans="1:198">
      <c r="A193" s="324"/>
      <c r="D193" s="609"/>
      <c r="E193" s="610"/>
      <c r="F193" s="610"/>
      <c r="G193" s="610"/>
      <c r="H193" s="610"/>
      <c r="I193" s="610"/>
      <c r="J193" s="610"/>
      <c r="K193" s="610"/>
      <c r="L193" s="610"/>
      <c r="M193" s="610"/>
      <c r="N193" s="610"/>
      <c r="O193" s="610"/>
      <c r="P193" s="610"/>
      <c r="Q193" s="610"/>
      <c r="R193" s="610"/>
      <c r="S193" s="610"/>
      <c r="T193" s="610"/>
      <c r="U193" s="610"/>
      <c r="V193" s="610"/>
      <c r="W193" s="610"/>
      <c r="X193" s="610"/>
      <c r="Y193" s="610"/>
      <c r="Z193" s="610"/>
      <c r="AA193" s="610"/>
      <c r="AB193" s="610"/>
      <c r="AC193" s="610"/>
      <c r="AD193" s="610"/>
      <c r="AE193" s="610"/>
      <c r="AF193" s="610"/>
      <c r="AG193" s="610"/>
      <c r="AH193" s="610"/>
      <c r="AI193" s="610"/>
      <c r="AJ193" s="610"/>
      <c r="AK193" s="610"/>
      <c r="AL193" s="610"/>
      <c r="AM193" s="610"/>
      <c r="AN193" s="610"/>
      <c r="AO193" s="610"/>
      <c r="DS193" s="54"/>
      <c r="FB193" s="54"/>
      <c r="FC193" s="54"/>
      <c r="FD193" s="54"/>
      <c r="FE193" s="54"/>
      <c r="FF193" s="54"/>
      <c r="FK193" s="592"/>
      <c r="FL193" s="598"/>
      <c r="FM193" s="606"/>
      <c r="FN193" s="606"/>
      <c r="FO193" s="606"/>
      <c r="FP193" s="606"/>
      <c r="FQ193" s="606"/>
      <c r="FR193" s="606"/>
      <c r="FS193" s="606"/>
      <c r="FT193" s="606"/>
      <c r="FU193" s="606"/>
      <c r="FV193" s="606"/>
      <c r="FW193" s="606"/>
      <c r="FX193" s="606"/>
      <c r="FY193" s="606"/>
      <c r="FZ193" s="606"/>
      <c r="GA193" s="606"/>
      <c r="GB193" s="606"/>
      <c r="GC193" s="606"/>
      <c r="GD193" s="606"/>
      <c r="GE193" s="606"/>
      <c r="GF193" s="606"/>
      <c r="GG193" s="606"/>
      <c r="GH193" s="606"/>
      <c r="GI193" s="606"/>
      <c r="GJ193" s="606"/>
      <c r="GK193" s="606"/>
      <c r="GL193" s="606"/>
      <c r="GM193" s="606"/>
      <c r="GN193" s="606"/>
      <c r="GO193" s="606"/>
      <c r="GP193" s="606"/>
    </row>
    <row r="194" s="20" customFormat="1" ht="18" spans="1:198">
      <c r="A194" s="324"/>
      <c r="C194" s="577" t="s">
        <v>1445</v>
      </c>
      <c r="D194" s="492">
        <f>D185/D170</f>
        <v>1.02455254117132</v>
      </c>
      <c r="E194" s="493">
        <f t="shared" ref="E194:AO194" si="234">IF(E170=0,0,E185/E170)</f>
        <v>0.312286176895518</v>
      </c>
      <c r="F194" s="494">
        <f t="shared" si="234"/>
        <v>1.2313285251132</v>
      </c>
      <c r="G194" s="494">
        <f t="shared" si="234"/>
        <v>0.0971322508996063</v>
      </c>
      <c r="H194" s="494">
        <f t="shared" si="234"/>
        <v>1.00749357929671</v>
      </c>
      <c r="I194" s="494">
        <f t="shared" si="234"/>
        <v>0</v>
      </c>
      <c r="J194" s="494">
        <f t="shared" si="234"/>
        <v>1.25961511890584</v>
      </c>
      <c r="K194" s="494">
        <f t="shared" si="234"/>
        <v>1.04923827822854</v>
      </c>
      <c r="L194" s="494">
        <f t="shared" si="234"/>
        <v>3.6377172222056</v>
      </c>
      <c r="M194" s="494">
        <f t="shared" si="234"/>
        <v>0.50191640312125</v>
      </c>
      <c r="N194" s="494">
        <f t="shared" si="234"/>
        <v>0.610449494994968</v>
      </c>
      <c r="O194" s="494">
        <f t="shared" si="234"/>
        <v>1.25545470574614</v>
      </c>
      <c r="P194" s="494">
        <f t="shared" si="234"/>
        <v>0.338906166880116</v>
      </c>
      <c r="Q194" s="494">
        <f t="shared" si="234"/>
        <v>0.564314148805995</v>
      </c>
      <c r="R194" s="494">
        <f t="shared" si="234"/>
        <v>0</v>
      </c>
      <c r="S194" s="494">
        <f t="shared" si="234"/>
        <v>0.279584682001954</v>
      </c>
      <c r="T194" s="494">
        <f t="shared" si="234"/>
        <v>4.08686323891938</v>
      </c>
      <c r="U194" s="494">
        <f t="shared" si="234"/>
        <v>0</v>
      </c>
      <c r="V194" s="494">
        <f t="shared" si="234"/>
        <v>26.8565392589139</v>
      </c>
      <c r="W194" s="494">
        <f t="shared" si="234"/>
        <v>0.170090394456718</v>
      </c>
      <c r="X194" s="494">
        <f t="shared" si="234"/>
        <v>0</v>
      </c>
      <c r="Y194" s="494">
        <f t="shared" si="234"/>
        <v>0.548796741622974</v>
      </c>
      <c r="Z194" s="494">
        <f t="shared" si="234"/>
        <v>0</v>
      </c>
      <c r="AA194" s="494">
        <f t="shared" si="234"/>
        <v>0.698620112721484</v>
      </c>
      <c r="AB194" s="494">
        <f t="shared" si="234"/>
        <v>0</v>
      </c>
      <c r="AC194" s="494">
        <f t="shared" si="234"/>
        <v>0.273015407861522</v>
      </c>
      <c r="AD194" s="494">
        <f t="shared" si="234"/>
        <v>2.50896312070165</v>
      </c>
      <c r="AE194" s="494">
        <f t="shared" si="234"/>
        <v>1.07430936219997</v>
      </c>
      <c r="AF194" s="494">
        <f t="shared" si="234"/>
        <v>0.775940121200905</v>
      </c>
      <c r="AG194" s="494">
        <f t="shared" si="234"/>
        <v>0.271950442340389</v>
      </c>
      <c r="AH194" s="494">
        <f t="shared" si="234"/>
        <v>0.751043970331303</v>
      </c>
      <c r="AI194" s="494">
        <f t="shared" si="234"/>
        <v>1.7368820560124</v>
      </c>
      <c r="AJ194" s="494">
        <f t="shared" si="234"/>
        <v>0</v>
      </c>
      <c r="AK194" s="494">
        <f t="shared" si="234"/>
        <v>0</v>
      </c>
      <c r="AL194" s="494">
        <f t="shared" si="234"/>
        <v>0</v>
      </c>
      <c r="AM194" s="494">
        <f t="shared" si="234"/>
        <v>0</v>
      </c>
      <c r="AN194" s="494">
        <f t="shared" si="234"/>
        <v>0</v>
      </c>
      <c r="AO194" s="532">
        <f t="shared" si="234"/>
        <v>0</v>
      </c>
      <c r="DS194" s="54"/>
      <c r="FB194" s="54"/>
      <c r="FC194" s="54"/>
      <c r="FD194" s="54"/>
      <c r="FE194" s="54"/>
      <c r="FF194" s="54"/>
      <c r="FJ194" s="589" t="s">
        <v>1405</v>
      </c>
      <c r="FK194" s="591"/>
      <c r="FL194" s="591"/>
      <c r="FM194" s="590"/>
      <c r="FN194" s="590"/>
      <c r="FO194" s="590"/>
      <c r="FP194" s="590"/>
      <c r="FQ194" s="590"/>
      <c r="FR194" s="591"/>
      <c r="FS194" s="590"/>
      <c r="FT194" s="590"/>
      <c r="FU194" s="590"/>
      <c r="FV194" s="590"/>
      <c r="FW194" s="590"/>
      <c r="FX194" s="590"/>
      <c r="FY194" s="590"/>
      <c r="FZ194" s="590"/>
      <c r="GA194" s="590"/>
      <c r="GB194" s="590"/>
      <c r="GC194" s="590"/>
      <c r="GD194" s="590"/>
      <c r="GE194" s="590"/>
      <c r="GF194" s="590"/>
      <c r="GG194" s="590"/>
      <c r="GH194" s="590"/>
      <c r="GI194" s="590"/>
      <c r="GJ194" s="590"/>
      <c r="GK194" s="590"/>
      <c r="GL194" s="590"/>
      <c r="GM194" s="590"/>
      <c r="GN194" s="590"/>
      <c r="GO194" s="590"/>
      <c r="GP194" s="590"/>
    </row>
    <row r="195" s="20" customFormat="1" ht="18" spans="1:198">
      <c r="A195" s="324"/>
      <c r="C195" s="578" t="s">
        <v>1446</v>
      </c>
      <c r="D195" s="496">
        <f>(D187+D188)/D172</f>
        <v>0.980235988269386</v>
      </c>
      <c r="E195" s="354">
        <f t="shared" ref="E195:AO195" si="235">IF(E172=0,0,(E187+E188)/E172)</f>
        <v>0.312286176895518</v>
      </c>
      <c r="F195" s="356">
        <f t="shared" si="235"/>
        <v>1.2313285251132</v>
      </c>
      <c r="G195" s="356">
        <f t="shared" si="235"/>
        <v>0.0971322508996064</v>
      </c>
      <c r="H195" s="356">
        <f t="shared" si="235"/>
        <v>1.00749357929671</v>
      </c>
      <c r="I195" s="356">
        <f t="shared" si="235"/>
        <v>0</v>
      </c>
      <c r="J195" s="356">
        <f t="shared" si="235"/>
        <v>1.25961511890584</v>
      </c>
      <c r="K195" s="356">
        <f t="shared" si="235"/>
        <v>1.04923827822854</v>
      </c>
      <c r="L195" s="356">
        <f t="shared" si="235"/>
        <v>3.6377172222056</v>
      </c>
      <c r="M195" s="356">
        <f t="shared" si="235"/>
        <v>0.501916403121249</v>
      </c>
      <c r="N195" s="356">
        <f t="shared" si="235"/>
        <v>4.42404716334727</v>
      </c>
      <c r="O195" s="356">
        <f t="shared" si="235"/>
        <v>1.25851703054714</v>
      </c>
      <c r="P195" s="356">
        <f t="shared" si="235"/>
        <v>0.338906166880116</v>
      </c>
      <c r="Q195" s="356">
        <f t="shared" si="235"/>
        <v>0.564314148805996</v>
      </c>
      <c r="R195" s="356">
        <f t="shared" si="235"/>
        <v>0</v>
      </c>
      <c r="S195" s="356">
        <f t="shared" si="235"/>
        <v>0.279584682001954</v>
      </c>
      <c r="T195" s="356">
        <f t="shared" si="235"/>
        <v>4.08686323891938</v>
      </c>
      <c r="U195" s="356">
        <f t="shared" si="235"/>
        <v>0</v>
      </c>
      <c r="V195" s="356">
        <f t="shared" si="235"/>
        <v>26.8565392589139</v>
      </c>
      <c r="W195" s="356">
        <f t="shared" si="235"/>
        <v>0.253845966729883</v>
      </c>
      <c r="X195" s="356">
        <f t="shared" si="235"/>
        <v>0</v>
      </c>
      <c r="Y195" s="356">
        <f t="shared" si="235"/>
        <v>0.548796741622974</v>
      </c>
      <c r="Z195" s="356">
        <f t="shared" si="235"/>
        <v>0</v>
      </c>
      <c r="AA195" s="356">
        <f t="shared" si="235"/>
        <v>0.698620112721484</v>
      </c>
      <c r="AB195" s="356">
        <f t="shared" si="235"/>
        <v>0</v>
      </c>
      <c r="AC195" s="356">
        <f t="shared" si="235"/>
        <v>0.273015407861522</v>
      </c>
      <c r="AD195" s="356">
        <f t="shared" si="235"/>
        <v>2.50896312070165</v>
      </c>
      <c r="AE195" s="356">
        <f t="shared" si="235"/>
        <v>1.0736075737201</v>
      </c>
      <c r="AF195" s="356">
        <f t="shared" si="235"/>
        <v>0.775940121200905</v>
      </c>
      <c r="AG195" s="356">
        <f t="shared" si="235"/>
        <v>0.271950442340389</v>
      </c>
      <c r="AH195" s="356">
        <f t="shared" si="235"/>
        <v>0.751043970331303</v>
      </c>
      <c r="AI195" s="356">
        <f t="shared" si="235"/>
        <v>1.7368820560124</v>
      </c>
      <c r="AJ195" s="356">
        <f t="shared" si="235"/>
        <v>0</v>
      </c>
      <c r="AK195" s="356">
        <f t="shared" si="235"/>
        <v>0</v>
      </c>
      <c r="AL195" s="356">
        <f t="shared" si="235"/>
        <v>0</v>
      </c>
      <c r="AM195" s="356">
        <f t="shared" si="235"/>
        <v>0</v>
      </c>
      <c r="AN195" s="356">
        <f t="shared" si="235"/>
        <v>0</v>
      </c>
      <c r="AO195" s="533">
        <f t="shared" si="235"/>
        <v>0</v>
      </c>
      <c r="DS195" s="54"/>
      <c r="FB195" s="54"/>
      <c r="FC195" s="54"/>
      <c r="FD195" s="54"/>
      <c r="FE195" s="54"/>
      <c r="FF195" s="54"/>
      <c r="FJ195" s="195"/>
      <c r="FK195" s="592" t="s">
        <v>1427</v>
      </c>
      <c r="FL195" s="593"/>
      <c r="FM195" s="606">
        <f>FM143</f>
        <v>0.54587429930234</v>
      </c>
      <c r="FN195" s="606">
        <f t="shared" ref="FN195:GP195" si="236">FN143</f>
        <v>0.328263025204638</v>
      </c>
      <c r="FO195" s="606">
        <f t="shared" si="236"/>
        <v>0.701153437438771</v>
      </c>
      <c r="FP195" s="606">
        <f t="shared" si="236"/>
        <v>0.9</v>
      </c>
      <c r="FQ195" s="606">
        <f t="shared" si="236"/>
        <v>0</v>
      </c>
      <c r="FR195" s="606">
        <f t="shared" si="236"/>
        <v>0.777514013817136</v>
      </c>
      <c r="FS195" s="606">
        <f t="shared" si="236"/>
        <v>0.339654517576727</v>
      </c>
      <c r="FT195" s="606">
        <f t="shared" si="236"/>
        <v>0.566723933379767</v>
      </c>
      <c r="FU195" s="606">
        <f t="shared" si="236"/>
        <v>0.489820386045772</v>
      </c>
      <c r="FV195" s="606">
        <f t="shared" si="236"/>
        <v>0.49780596610463</v>
      </c>
      <c r="FW195" s="606">
        <f t="shared" si="236"/>
        <v>0.9</v>
      </c>
      <c r="FX195" s="606">
        <f t="shared" si="236"/>
        <v>0.52985362688501</v>
      </c>
      <c r="FY195" s="606">
        <f t="shared" si="236"/>
        <v>0.450265785293066</v>
      </c>
      <c r="FZ195" s="606">
        <f t="shared" si="236"/>
        <v>0</v>
      </c>
      <c r="GA195" s="606">
        <f t="shared" si="236"/>
        <v>0.346453027606668</v>
      </c>
      <c r="GB195" s="606">
        <f t="shared" si="236"/>
        <v>0.564210706677188</v>
      </c>
      <c r="GC195" s="606">
        <f t="shared" si="236"/>
        <v>0</v>
      </c>
      <c r="GD195" s="606">
        <f t="shared" si="236"/>
        <v>0.71469206074653</v>
      </c>
      <c r="GE195" s="606">
        <f t="shared" si="236"/>
        <v>0.9</v>
      </c>
      <c r="GF195" s="606">
        <f t="shared" si="236"/>
        <v>0.419319817512015</v>
      </c>
      <c r="GG195" s="606">
        <f t="shared" si="236"/>
        <v>0.451019593189957</v>
      </c>
      <c r="GH195" s="606">
        <f t="shared" si="236"/>
        <v>0</v>
      </c>
      <c r="GI195" s="606">
        <f t="shared" si="236"/>
        <v>0.878766452302259</v>
      </c>
      <c r="GJ195" s="606">
        <f t="shared" si="236"/>
        <v>0</v>
      </c>
      <c r="GK195" s="606">
        <f t="shared" si="236"/>
        <v>0.451807624435183</v>
      </c>
      <c r="GL195" s="606">
        <f t="shared" si="236"/>
        <v>0.9</v>
      </c>
      <c r="GM195" s="606">
        <f t="shared" si="236"/>
        <v>0.9</v>
      </c>
      <c r="GN195" s="606">
        <f t="shared" si="236"/>
        <v>0.567493449730147</v>
      </c>
      <c r="GO195" s="606">
        <f t="shared" si="236"/>
        <v>0.527274610961921</v>
      </c>
      <c r="GP195" s="606">
        <f t="shared" si="236"/>
        <v>0.557317486713072</v>
      </c>
    </row>
    <row r="196" s="20" customFormat="1" ht="18" spans="1:198">
      <c r="A196" s="324"/>
      <c r="DS196" s="54"/>
      <c r="FB196" s="54"/>
      <c r="FC196" s="54"/>
      <c r="FD196" s="54"/>
      <c r="FE196" s="54"/>
      <c r="FF196" s="54"/>
      <c r="FK196" s="592" t="s">
        <v>1385</v>
      </c>
      <c r="FL196" s="593"/>
      <c r="FM196" s="606">
        <f>FM144</f>
        <v>3.18854020141175</v>
      </c>
      <c r="FN196" s="606">
        <f t="shared" ref="FN196:GP196" si="237">FN144</f>
        <v>3.22673589313238</v>
      </c>
      <c r="FO196" s="606">
        <f t="shared" si="237"/>
        <v>3.04197141750537</v>
      </c>
      <c r="FP196" s="606">
        <f t="shared" si="237"/>
        <v>3.45538539229086</v>
      </c>
      <c r="FQ196" s="606">
        <f t="shared" si="237"/>
        <v>0</v>
      </c>
      <c r="FR196" s="606">
        <f t="shared" si="237"/>
        <v>1.75671007428112</v>
      </c>
      <c r="FS196" s="606">
        <f t="shared" si="237"/>
        <v>3.48112380343371</v>
      </c>
      <c r="FT196" s="606">
        <f t="shared" si="237"/>
        <v>2.79005005404381</v>
      </c>
      <c r="FU196" s="606">
        <f t="shared" si="237"/>
        <v>4.10052733264131</v>
      </c>
      <c r="FV196" s="606">
        <f t="shared" si="237"/>
        <v>2.47517730496454</v>
      </c>
      <c r="FW196" s="606">
        <f t="shared" si="237"/>
        <v>1.32025394305163</v>
      </c>
      <c r="FX196" s="606">
        <f t="shared" si="237"/>
        <v>4.29142657468629</v>
      </c>
      <c r="FY196" s="606">
        <f t="shared" si="237"/>
        <v>4.31937784850176</v>
      </c>
      <c r="FZ196" s="606">
        <f t="shared" si="237"/>
        <v>0</v>
      </c>
      <c r="GA196" s="606">
        <f t="shared" si="237"/>
        <v>6.11588687996344</v>
      </c>
      <c r="GB196" s="606">
        <f t="shared" si="237"/>
        <v>2.40398769668493</v>
      </c>
      <c r="GC196" s="606">
        <f t="shared" si="237"/>
        <v>0</v>
      </c>
      <c r="GD196" s="606">
        <f t="shared" si="237"/>
        <v>2.1465856114093</v>
      </c>
      <c r="GE196" s="606">
        <f t="shared" si="237"/>
        <v>13.4126984126984</v>
      </c>
      <c r="GF196" s="606">
        <f t="shared" si="237"/>
        <v>2.00309491059147</v>
      </c>
      <c r="GG196" s="606">
        <f t="shared" si="237"/>
        <v>4.71014492753623</v>
      </c>
      <c r="GH196" s="606">
        <f t="shared" si="237"/>
        <v>0</v>
      </c>
      <c r="GI196" s="606">
        <f t="shared" si="237"/>
        <v>3.20818240206896</v>
      </c>
      <c r="GJ196" s="606">
        <f t="shared" si="237"/>
        <v>0</v>
      </c>
      <c r="GK196" s="606">
        <f t="shared" si="237"/>
        <v>6.08280300424263</v>
      </c>
      <c r="GL196" s="606">
        <f t="shared" si="237"/>
        <v>2.24778035383957</v>
      </c>
      <c r="GM196" s="606">
        <f t="shared" si="237"/>
        <v>2.76468115942029</v>
      </c>
      <c r="GN196" s="606">
        <f t="shared" si="237"/>
        <v>4.00005110906675</v>
      </c>
      <c r="GO196" s="606">
        <f t="shared" si="237"/>
        <v>7.52119305342273</v>
      </c>
      <c r="GP196" s="606">
        <f t="shared" si="237"/>
        <v>0.298924731182796</v>
      </c>
    </row>
    <row r="197" s="20" customFormat="1" ht="18" spans="1:198">
      <c r="A197" s="324"/>
      <c r="C197" s="325"/>
      <c r="D197" s="325"/>
      <c r="F197" s="325"/>
      <c r="G197" s="325"/>
      <c r="H197" s="325"/>
      <c r="I197" s="325"/>
      <c r="J197" s="325"/>
      <c r="K197" s="325"/>
      <c r="L197" s="325"/>
      <c r="M197" s="325"/>
      <c r="N197" s="325"/>
      <c r="DT197" s="54"/>
      <c r="FC197" s="54"/>
      <c r="FD197" s="54"/>
      <c r="FE197" s="54"/>
      <c r="FF197" s="54"/>
      <c r="FG197" s="54"/>
      <c r="FK197" s="592" t="s">
        <v>1428</v>
      </c>
      <c r="FL197" s="598">
        <v>0.226988410730938</v>
      </c>
      <c r="FM197" s="606">
        <f>FM145</f>
        <v>0.0132934402116689</v>
      </c>
      <c r="FN197" s="606">
        <f t="shared" ref="FN197:GP197" si="238">FN145</f>
        <v>0.0135642752256759</v>
      </c>
      <c r="FO197" s="606">
        <f t="shared" si="238"/>
        <v>0</v>
      </c>
      <c r="FP197" s="606">
        <f t="shared" si="238"/>
        <v>0.0556234390836453</v>
      </c>
      <c r="FQ197" s="606">
        <f t="shared" si="238"/>
        <v>0</v>
      </c>
      <c r="FR197" s="606">
        <f t="shared" si="238"/>
        <v>0.0035536588917038</v>
      </c>
      <c r="FS197" s="606">
        <f t="shared" si="238"/>
        <v>0</v>
      </c>
      <c r="FT197" s="606">
        <f t="shared" si="238"/>
        <v>0.00357664734225899</v>
      </c>
      <c r="FU197" s="606">
        <f t="shared" si="238"/>
        <v>0</v>
      </c>
      <c r="FV197" s="606">
        <f t="shared" si="238"/>
        <v>0</v>
      </c>
      <c r="FW197" s="606">
        <f t="shared" si="238"/>
        <v>0</v>
      </c>
      <c r="FX197" s="606">
        <f t="shared" si="238"/>
        <v>0.0140859526737666</v>
      </c>
      <c r="FY197" s="606">
        <f t="shared" si="238"/>
        <v>0</v>
      </c>
      <c r="FZ197" s="606">
        <f t="shared" si="238"/>
        <v>0</v>
      </c>
      <c r="GA197" s="606">
        <f t="shared" si="238"/>
        <v>0.00525908675781173</v>
      </c>
      <c r="GB197" s="606">
        <f t="shared" si="238"/>
        <v>0</v>
      </c>
      <c r="GC197" s="606">
        <f t="shared" si="238"/>
        <v>0</v>
      </c>
      <c r="GD197" s="606">
        <f t="shared" si="238"/>
        <v>0.00981869735519429</v>
      </c>
      <c r="GE197" s="606">
        <f t="shared" si="238"/>
        <v>0</v>
      </c>
      <c r="GF197" s="606">
        <f t="shared" si="238"/>
        <v>0</v>
      </c>
      <c r="GG197" s="606">
        <f t="shared" si="238"/>
        <v>0</v>
      </c>
      <c r="GH197" s="606">
        <f t="shared" si="238"/>
        <v>0</v>
      </c>
      <c r="GI197" s="606">
        <f t="shared" si="238"/>
        <v>0</v>
      </c>
      <c r="GJ197" s="606">
        <f t="shared" si="238"/>
        <v>0</v>
      </c>
      <c r="GK197" s="606">
        <f t="shared" si="238"/>
        <v>0.0414975942081122</v>
      </c>
      <c r="GL197" s="606">
        <f t="shared" si="238"/>
        <v>0</v>
      </c>
      <c r="GM197" s="606">
        <f t="shared" si="238"/>
        <v>0</v>
      </c>
      <c r="GN197" s="606">
        <f t="shared" si="238"/>
        <v>0</v>
      </c>
      <c r="GO197" s="606">
        <f t="shared" si="238"/>
        <v>0.00311965329004324</v>
      </c>
      <c r="GP197" s="606">
        <f t="shared" si="238"/>
        <v>0.0208110154905336</v>
      </c>
    </row>
    <row r="198" s="20" customFormat="1" ht="25.1" spans="1:198">
      <c r="A198" s="611"/>
      <c r="B198" s="54"/>
      <c r="C198" s="612" t="s">
        <v>1447</v>
      </c>
      <c r="D198" s="613"/>
      <c r="E198" s="613"/>
      <c r="F198" s="613"/>
      <c r="G198" s="613"/>
      <c r="H198" s="613"/>
      <c r="I198" s="613"/>
      <c r="J198" s="613"/>
      <c r="K198" s="613"/>
      <c r="L198" s="613"/>
      <c r="M198" s="613"/>
      <c r="N198" s="613"/>
      <c r="O198" s="613"/>
      <c r="P198" s="628"/>
      <c r="Q198" s="628"/>
      <c r="R198" s="628"/>
      <c r="S198" s="628"/>
      <c r="T198" s="628"/>
      <c r="U198" s="628"/>
      <c r="V198" s="628"/>
      <c r="W198" s="628"/>
      <c r="X198" s="628"/>
      <c r="Y198" s="628"/>
      <c r="Z198" s="628"/>
      <c r="AA198" s="628"/>
      <c r="AB198" s="628"/>
      <c r="AC198" s="628"/>
      <c r="AD198" s="628"/>
      <c r="AE198" s="628"/>
      <c r="AF198" s="628"/>
      <c r="AG198" s="628"/>
      <c r="AH198" s="628"/>
      <c r="AI198" s="628"/>
      <c r="AJ198" s="628"/>
      <c r="AK198" s="628"/>
      <c r="AL198" s="54"/>
      <c r="AM198" s="54"/>
      <c r="AN198" s="54"/>
      <c r="AO198" s="54"/>
      <c r="AP198" s="54"/>
      <c r="AQ198" s="54"/>
      <c r="AR198" s="54"/>
      <c r="AS198" s="54"/>
      <c r="DV198" s="54"/>
      <c r="FE198" s="54"/>
      <c r="FF198" s="54"/>
      <c r="FG198" s="54"/>
      <c r="FH198" s="54"/>
      <c r="FI198" s="54"/>
      <c r="FK198" s="592" t="s">
        <v>1430</v>
      </c>
      <c r="FL198" s="593"/>
      <c r="FM198" s="606">
        <f>FM146</f>
        <v>0.149064270597369</v>
      </c>
      <c r="FN198" s="606">
        <f t="shared" ref="FN198:GP198" si="239">FN146</f>
        <v>0.182552039986777</v>
      </c>
      <c r="FO198" s="606">
        <f t="shared" si="239"/>
        <v>0.160742345536779</v>
      </c>
      <c r="FP198" s="606">
        <f t="shared" si="239"/>
        <v>0.13672796632016</v>
      </c>
      <c r="FQ198" s="606">
        <f t="shared" si="239"/>
        <v>0</v>
      </c>
      <c r="FR198" s="606">
        <f t="shared" si="239"/>
        <v>0.260570270786397</v>
      </c>
      <c r="FS198" s="606">
        <f t="shared" si="239"/>
        <v>0.179317474037171</v>
      </c>
      <c r="FT198" s="606">
        <f t="shared" si="239"/>
        <v>0.221476537180448</v>
      </c>
      <c r="FU198" s="606">
        <f t="shared" si="239"/>
        <v>0.136172210175638</v>
      </c>
      <c r="FV198" s="606">
        <f t="shared" si="239"/>
        <v>0.206198409775332</v>
      </c>
      <c r="FW198" s="606">
        <f t="shared" si="239"/>
        <v>0.344684146992799</v>
      </c>
      <c r="FX198" s="606">
        <f t="shared" si="239"/>
        <v>0.151436980909453</v>
      </c>
      <c r="FY198" s="606">
        <f t="shared" si="239"/>
        <v>0.151151418569199</v>
      </c>
      <c r="FZ198" s="606">
        <f t="shared" si="239"/>
        <v>0</v>
      </c>
      <c r="GA198" s="606">
        <f t="shared" si="239"/>
        <v>0.107899956505994</v>
      </c>
      <c r="GB198" s="606">
        <f t="shared" si="239"/>
        <v>0.22640102479349</v>
      </c>
      <c r="GC198" s="606">
        <f t="shared" si="239"/>
        <v>0</v>
      </c>
      <c r="GD198" s="606">
        <f t="shared" si="239"/>
        <v>0.231646980013494</v>
      </c>
      <c r="GE198" s="606">
        <f t="shared" si="239"/>
        <v>0.0547826086956522</v>
      </c>
      <c r="GF198" s="606">
        <f t="shared" si="239"/>
        <v>0.233185584891116</v>
      </c>
      <c r="GG198" s="606">
        <f t="shared" si="239"/>
        <v>0.15085020242915</v>
      </c>
      <c r="GH198" s="606">
        <f t="shared" si="239"/>
        <v>0</v>
      </c>
      <c r="GI198" s="606">
        <f t="shared" si="239"/>
        <v>0.197620310109905</v>
      </c>
      <c r="GJ198" s="606">
        <f t="shared" si="239"/>
        <v>0</v>
      </c>
      <c r="GK198" s="606">
        <f t="shared" si="239"/>
        <v>0.110294675603895</v>
      </c>
      <c r="GL198" s="606">
        <f t="shared" si="239"/>
        <v>0.280587607387911</v>
      </c>
      <c r="GM198" s="606">
        <f t="shared" si="239"/>
        <v>0.24468085106383</v>
      </c>
      <c r="GN198" s="606">
        <f t="shared" si="239"/>
        <v>0.156391939013059</v>
      </c>
      <c r="GO198" s="606">
        <f t="shared" si="239"/>
        <v>0.105306635413985</v>
      </c>
      <c r="GP198" s="606">
        <f t="shared" si="239"/>
        <v>0.260319242864312</v>
      </c>
    </row>
    <row r="199" s="20" customFormat="1" spans="1:198">
      <c r="A199" s="54"/>
      <c r="B199"/>
      <c r="C199" s="614"/>
      <c r="D199" s="614"/>
      <c r="E199" s="614"/>
      <c r="F199" s="614"/>
      <c r="G199" s="614"/>
      <c r="H199" s="614"/>
      <c r="I199" s="614"/>
      <c r="J199" s="614"/>
      <c r="K199" s="614"/>
      <c r="L199" s="614"/>
      <c r="M199" s="614"/>
      <c r="N199" s="614"/>
      <c r="O199" s="614"/>
      <c r="P199" s="614"/>
      <c r="Q199" s="614"/>
      <c r="R199" s="614"/>
      <c r="S199" s="614"/>
      <c r="T199" s="614"/>
      <c r="U199" s="614"/>
      <c r="V199" s="614"/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614"/>
      <c r="AL199" s="614"/>
      <c r="AM199" s="54"/>
      <c r="AN199" s="54"/>
      <c r="AO199" s="54"/>
      <c r="AP199" s="54"/>
      <c r="AQ199" s="54"/>
      <c r="AR199" s="54"/>
      <c r="AS199" s="54"/>
      <c r="AT199" s="54"/>
      <c r="DW199" s="54"/>
      <c r="FF199" s="54"/>
      <c r="FG199" s="54"/>
      <c r="FH199" s="54"/>
      <c r="FI199" s="54"/>
      <c r="FJ199" s="54"/>
      <c r="FK199" s="592" t="s">
        <v>1431</v>
      </c>
      <c r="FL199" s="593"/>
      <c r="FM199" s="606">
        <f t="shared" ref="FM199:GP199" si="240">FM197*FM195*31.536</f>
        <v>0.228842477572155</v>
      </c>
      <c r="FN199" s="606">
        <f t="shared" si="240"/>
        <v>0.140418771039824</v>
      </c>
      <c r="FO199" s="606">
        <f t="shared" si="240"/>
        <v>0</v>
      </c>
      <c r="FP199" s="606">
        <f t="shared" si="240"/>
        <v>1.57872669744765</v>
      </c>
      <c r="FQ199" s="606">
        <f t="shared" si="240"/>
        <v>0</v>
      </c>
      <c r="FR199" s="606">
        <f t="shared" si="240"/>
        <v>0.0871345857468961</v>
      </c>
      <c r="FS199" s="606">
        <f t="shared" si="240"/>
        <v>0</v>
      </c>
      <c r="FT199" s="606">
        <f t="shared" si="240"/>
        <v>0.0639225779580994</v>
      </c>
      <c r="FU199" s="606">
        <f t="shared" si="240"/>
        <v>0</v>
      </c>
      <c r="FV199" s="606">
        <f t="shared" si="240"/>
        <v>0</v>
      </c>
      <c r="FW199" s="606">
        <f t="shared" si="240"/>
        <v>0</v>
      </c>
      <c r="FX199" s="606">
        <f t="shared" si="240"/>
        <v>0.235368718790308</v>
      </c>
      <c r="FY199" s="606">
        <f t="shared" si="240"/>
        <v>0</v>
      </c>
      <c r="FZ199" s="606">
        <f t="shared" si="240"/>
        <v>0</v>
      </c>
      <c r="GA199" s="606">
        <f t="shared" si="240"/>
        <v>0.0574594286403042</v>
      </c>
      <c r="GB199" s="606">
        <f t="shared" si="240"/>
        <v>0</v>
      </c>
      <c r="GC199" s="606">
        <f t="shared" si="240"/>
        <v>0</v>
      </c>
      <c r="GD199" s="606">
        <f t="shared" si="240"/>
        <v>0.221298993390533</v>
      </c>
      <c r="GE199" s="606">
        <f t="shared" si="240"/>
        <v>0</v>
      </c>
      <c r="GF199" s="606">
        <f t="shared" si="240"/>
        <v>0</v>
      </c>
      <c r="GG199" s="606">
        <f t="shared" si="240"/>
        <v>0</v>
      </c>
      <c r="GH199" s="606">
        <f t="shared" si="240"/>
        <v>0</v>
      </c>
      <c r="GI199" s="606">
        <f t="shared" si="240"/>
        <v>0</v>
      </c>
      <c r="GJ199" s="606">
        <f t="shared" si="240"/>
        <v>0</v>
      </c>
      <c r="GK199" s="606">
        <f t="shared" si="240"/>
        <v>0.591266239417207</v>
      </c>
      <c r="GL199" s="606">
        <f t="shared" si="240"/>
        <v>0</v>
      </c>
      <c r="GM199" s="606">
        <f t="shared" si="240"/>
        <v>0</v>
      </c>
      <c r="GN199" s="606">
        <f t="shared" si="240"/>
        <v>0</v>
      </c>
      <c r="GO199" s="606">
        <f t="shared" si="240"/>
        <v>0.0518740071106686</v>
      </c>
      <c r="GP199" s="606">
        <f t="shared" si="240"/>
        <v>0.365765340090194</v>
      </c>
    </row>
    <row r="200" s="20" customFormat="1" ht="18" spans="1:198">
      <c r="A200" s="615"/>
      <c r="B200" s="58"/>
      <c r="C200" s="616"/>
      <c r="D200" s="617" t="s">
        <v>1425</v>
      </c>
      <c r="E200" s="618" t="s">
        <v>21</v>
      </c>
      <c r="F200" s="618" t="s">
        <v>22</v>
      </c>
      <c r="G200" s="618" t="s">
        <v>23</v>
      </c>
      <c r="H200" s="618" t="s">
        <v>289</v>
      </c>
      <c r="I200" s="618" t="s">
        <v>24</v>
      </c>
      <c r="J200" s="618" t="s">
        <v>25</v>
      </c>
      <c r="K200" s="618" t="s">
        <v>26</v>
      </c>
      <c r="L200" s="618" t="s">
        <v>27</v>
      </c>
      <c r="M200" s="618" t="s">
        <v>28</v>
      </c>
      <c r="N200" s="618" t="s">
        <v>29</v>
      </c>
      <c r="O200" s="618" t="s">
        <v>30</v>
      </c>
      <c r="P200" s="618" t="s">
        <v>31</v>
      </c>
      <c r="Q200" s="618" t="s">
        <v>32</v>
      </c>
      <c r="R200" s="618" t="s">
        <v>33</v>
      </c>
      <c r="S200" s="618" t="s">
        <v>34</v>
      </c>
      <c r="T200" s="618" t="s">
        <v>35</v>
      </c>
      <c r="U200" s="618" t="s">
        <v>36</v>
      </c>
      <c r="V200" s="618" t="s">
        <v>37</v>
      </c>
      <c r="W200" s="618" t="s">
        <v>38</v>
      </c>
      <c r="X200" s="618" t="s">
        <v>39</v>
      </c>
      <c r="Y200" s="618" t="s">
        <v>40</v>
      </c>
      <c r="Z200" s="618" t="s">
        <v>43</v>
      </c>
      <c r="AA200" s="618" t="s">
        <v>44</v>
      </c>
      <c r="AB200" s="630" t="s">
        <v>45</v>
      </c>
      <c r="AC200" s="618" t="s">
        <v>46</v>
      </c>
      <c r="AD200" s="618" t="s">
        <v>47</v>
      </c>
      <c r="AE200" s="618" t="s">
        <v>48</v>
      </c>
      <c r="AF200" s="618" t="s">
        <v>50</v>
      </c>
      <c r="AG200" s="618" t="s">
        <v>51</v>
      </c>
      <c r="AH200" s="618" t="s">
        <v>52</v>
      </c>
      <c r="AI200" s="618" t="s">
        <v>53</v>
      </c>
      <c r="AJ200" s="637" t="s">
        <v>290</v>
      </c>
      <c r="AK200" s="637" t="s">
        <v>291</v>
      </c>
      <c r="AL200" s="637" t="s">
        <v>292</v>
      </c>
      <c r="AM200" s="638" t="s">
        <v>41</v>
      </c>
      <c r="AN200" s="639" t="s">
        <v>42</v>
      </c>
      <c r="AO200" s="437" t="s">
        <v>49</v>
      </c>
      <c r="AP200" s="643"/>
      <c r="AQ200" s="643" t="s">
        <v>1448</v>
      </c>
      <c r="AR200" s="643"/>
      <c r="AS200" s="643"/>
      <c r="AT200" s="54"/>
      <c r="DW200" s="54"/>
      <c r="FF200" s="54"/>
      <c r="FG200" s="54"/>
      <c r="FH200" s="54"/>
      <c r="FI200" s="54"/>
      <c r="FJ200" s="54"/>
      <c r="FK200" s="592" t="s">
        <v>1432</v>
      </c>
      <c r="FL200" s="598">
        <v>14.2702377345911</v>
      </c>
      <c r="FM200" s="606">
        <f t="shared" ref="FM200:GP200" si="241">FM199*FM196</f>
        <v>0.729673439529482</v>
      </c>
      <c r="FN200" s="606">
        <f t="shared" si="241"/>
        <v>0.453094288583738</v>
      </c>
      <c r="FO200" s="606">
        <f t="shared" si="241"/>
        <v>0</v>
      </c>
      <c r="FP200" s="606">
        <f t="shared" si="241"/>
        <v>5.45510916878021</v>
      </c>
      <c r="FQ200" s="606">
        <f t="shared" si="241"/>
        <v>0</v>
      </c>
      <c r="FR200" s="606">
        <f t="shared" si="241"/>
        <v>0.153070204599885</v>
      </c>
      <c r="FS200" s="606">
        <f t="shared" si="241"/>
        <v>0</v>
      </c>
      <c r="FT200" s="606">
        <f t="shared" si="241"/>
        <v>0.178347192086615</v>
      </c>
      <c r="FU200" s="606">
        <f t="shared" si="241"/>
        <v>0</v>
      </c>
      <c r="FV200" s="606">
        <f t="shared" si="241"/>
        <v>0</v>
      </c>
      <c r="FW200" s="606">
        <f t="shared" si="241"/>
        <v>0</v>
      </c>
      <c r="FX200" s="606">
        <f t="shared" si="241"/>
        <v>1.01006757466659</v>
      </c>
      <c r="FY200" s="606">
        <f t="shared" si="241"/>
        <v>0</v>
      </c>
      <c r="FZ200" s="606">
        <f t="shared" si="241"/>
        <v>0</v>
      </c>
      <c r="GA200" s="606">
        <f t="shared" si="241"/>
        <v>0.351415365751432</v>
      </c>
      <c r="GB200" s="606">
        <f t="shared" si="241"/>
        <v>0</v>
      </c>
      <c r="GC200" s="606">
        <f t="shared" si="241"/>
        <v>0</v>
      </c>
      <c r="GD200" s="606">
        <f t="shared" si="241"/>
        <v>0.47503723503148</v>
      </c>
      <c r="GE200" s="606">
        <f t="shared" si="241"/>
        <v>0</v>
      </c>
      <c r="GF200" s="606">
        <f t="shared" si="241"/>
        <v>0</v>
      </c>
      <c r="GG200" s="606">
        <f t="shared" si="241"/>
        <v>0</v>
      </c>
      <c r="GH200" s="606">
        <f t="shared" si="241"/>
        <v>0</v>
      </c>
      <c r="GI200" s="606">
        <f t="shared" si="241"/>
        <v>0</v>
      </c>
      <c r="GJ200" s="606">
        <f t="shared" si="241"/>
        <v>0</v>
      </c>
      <c r="GK200" s="606">
        <f t="shared" si="241"/>
        <v>3.59655605743423</v>
      </c>
      <c r="GL200" s="606">
        <f t="shared" si="241"/>
        <v>0</v>
      </c>
      <c r="GM200" s="606">
        <f t="shared" si="241"/>
        <v>0</v>
      </c>
      <c r="GN200" s="606">
        <f t="shared" si="241"/>
        <v>0</v>
      </c>
      <c r="GO200" s="606">
        <f t="shared" si="241"/>
        <v>0.390154421933962</v>
      </c>
      <c r="GP200" s="606">
        <f t="shared" si="241"/>
        <v>0.109336305962445</v>
      </c>
    </row>
    <row r="201" s="20" customFormat="1" ht="18" spans="1:198">
      <c r="A201" s="615"/>
      <c r="B201" s="58"/>
      <c r="C201" s="619" t="s">
        <v>1395</v>
      </c>
      <c r="D201" s="620">
        <v>1492.16885629044</v>
      </c>
      <c r="E201" s="621"/>
      <c r="F201" s="621"/>
      <c r="G201" s="621"/>
      <c r="H201" s="621"/>
      <c r="I201" s="621"/>
      <c r="J201" s="621"/>
      <c r="K201" s="620"/>
      <c r="L201" s="621"/>
      <c r="M201" s="621"/>
      <c r="N201" s="621"/>
      <c r="O201" s="621"/>
      <c r="P201" s="621"/>
      <c r="Q201" s="621"/>
      <c r="S201" s="621"/>
      <c r="T201" s="621"/>
      <c r="U201" s="621"/>
      <c r="V201" s="621"/>
      <c r="W201" s="621"/>
      <c r="X201" s="621"/>
      <c r="Y201" s="621"/>
      <c r="Z201" s="621"/>
      <c r="AA201" s="621"/>
      <c r="AB201" s="631"/>
      <c r="AC201" s="621"/>
      <c r="AD201" s="621"/>
      <c r="AE201" s="621"/>
      <c r="AF201" s="621"/>
      <c r="AG201" s="621"/>
      <c r="AH201" s="621"/>
      <c r="AI201" s="621"/>
      <c r="AM201" s="498"/>
      <c r="AN201" s="498"/>
      <c r="AO201" s="498"/>
      <c r="AP201" s="498"/>
      <c r="AQ201" s="498"/>
      <c r="AR201" s="498"/>
      <c r="AS201" s="498"/>
      <c r="AT201" s="54"/>
      <c r="DW201" s="54"/>
      <c r="FF201" s="54"/>
      <c r="FG201" s="54"/>
      <c r="FH201" s="54"/>
      <c r="FI201" s="54"/>
      <c r="FJ201" s="54"/>
      <c r="FK201" s="592" t="s">
        <v>1433</v>
      </c>
      <c r="FL201" s="598">
        <v>28.1636906778761</v>
      </c>
      <c r="FM201" s="606">
        <f t="shared" ref="FM201:GP201" si="242">IF(FM198=0,0,FM199/FM198)</f>
        <v>1.53519335421612</v>
      </c>
      <c r="FN201" s="606">
        <f t="shared" si="242"/>
        <v>0.769198586057954</v>
      </c>
      <c r="FO201" s="606">
        <f t="shared" si="242"/>
        <v>0</v>
      </c>
      <c r="FP201" s="606">
        <f t="shared" si="242"/>
        <v>11.5464797724771</v>
      </c>
      <c r="FQ201" s="606">
        <f t="shared" si="242"/>
        <v>0</v>
      </c>
      <c r="FR201" s="606">
        <f t="shared" si="242"/>
        <v>0.3343995670877</v>
      </c>
      <c r="FS201" s="606">
        <f t="shared" si="242"/>
        <v>0</v>
      </c>
      <c r="FT201" s="606">
        <f t="shared" si="242"/>
        <v>0.288620089386798</v>
      </c>
      <c r="FU201" s="606">
        <f t="shared" si="242"/>
        <v>0</v>
      </c>
      <c r="FV201" s="606">
        <f t="shared" si="242"/>
        <v>0</v>
      </c>
      <c r="FW201" s="606">
        <f t="shared" si="242"/>
        <v>0</v>
      </c>
      <c r="FX201" s="606">
        <f t="shared" si="242"/>
        <v>1.55423541447276</v>
      </c>
      <c r="FY201" s="606">
        <f t="shared" si="242"/>
        <v>0</v>
      </c>
      <c r="FZ201" s="606">
        <f t="shared" si="242"/>
        <v>0</v>
      </c>
      <c r="GA201" s="606">
        <f t="shared" si="242"/>
        <v>0.532525039869801</v>
      </c>
      <c r="GB201" s="606">
        <f t="shared" si="242"/>
        <v>0</v>
      </c>
      <c r="GC201" s="606">
        <f t="shared" si="242"/>
        <v>0</v>
      </c>
      <c r="GD201" s="606">
        <f t="shared" si="242"/>
        <v>0.955328635744106</v>
      </c>
      <c r="GE201" s="606">
        <f t="shared" si="242"/>
        <v>0</v>
      </c>
      <c r="GF201" s="606">
        <f t="shared" si="242"/>
        <v>0</v>
      </c>
      <c r="GG201" s="606">
        <f t="shared" si="242"/>
        <v>0</v>
      </c>
      <c r="GH201" s="606">
        <f t="shared" si="242"/>
        <v>0</v>
      </c>
      <c r="GI201" s="606">
        <f t="shared" si="242"/>
        <v>0</v>
      </c>
      <c r="GJ201" s="606">
        <f t="shared" si="242"/>
        <v>0</v>
      </c>
      <c r="GK201" s="606">
        <f t="shared" si="242"/>
        <v>5.36078678485478</v>
      </c>
      <c r="GL201" s="606">
        <f t="shared" si="242"/>
        <v>0</v>
      </c>
      <c r="GM201" s="606">
        <f t="shared" si="242"/>
        <v>0</v>
      </c>
      <c r="GN201" s="606">
        <f t="shared" si="242"/>
        <v>0</v>
      </c>
      <c r="GO201" s="606">
        <f t="shared" si="242"/>
        <v>0.492599605967277</v>
      </c>
      <c r="GP201" s="606">
        <f t="shared" si="242"/>
        <v>1.40506455099382</v>
      </c>
    </row>
    <row r="202" s="20" customFormat="1" ht="18" spans="1:166">
      <c r="A202" s="615"/>
      <c r="B202" s="622" t="s">
        <v>1449</v>
      </c>
      <c r="C202" s="623" t="s">
        <v>1427</v>
      </c>
      <c r="D202" s="620"/>
      <c r="E202" s="624">
        <f>FM121</f>
        <v>0.54587429930234</v>
      </c>
      <c r="F202" s="624">
        <f t="shared" ref="F202:AI202" si="243">FN121</f>
        <v>0.328263025204638</v>
      </c>
      <c r="G202" s="624">
        <f t="shared" si="243"/>
        <v>0.701153437438771</v>
      </c>
      <c r="H202" s="624">
        <f t="shared" si="243"/>
        <v>0.9</v>
      </c>
      <c r="I202" s="624">
        <f>AQ202</f>
        <v>0.616622786308586</v>
      </c>
      <c r="J202" s="624">
        <f t="shared" si="243"/>
        <v>0.777514013817136</v>
      </c>
      <c r="K202" s="624">
        <f t="shared" si="243"/>
        <v>0.339654517576727</v>
      </c>
      <c r="L202" s="624">
        <f t="shared" si="243"/>
        <v>0.566723933379767</v>
      </c>
      <c r="M202" s="624">
        <f t="shared" si="243"/>
        <v>0.489820386045772</v>
      </c>
      <c r="N202" s="624">
        <f t="shared" si="243"/>
        <v>0.49780596610463</v>
      </c>
      <c r="O202" s="624">
        <f t="shared" si="243"/>
        <v>0.9</v>
      </c>
      <c r="P202" s="624">
        <f t="shared" si="243"/>
        <v>0.52985362688501</v>
      </c>
      <c r="Q202" s="624">
        <f t="shared" si="243"/>
        <v>0.450265785293066</v>
      </c>
      <c r="R202" s="624">
        <f>AQ202</f>
        <v>0.616622786308586</v>
      </c>
      <c r="S202" s="624">
        <f t="shared" si="243"/>
        <v>0.346453027606668</v>
      </c>
      <c r="T202" s="624">
        <f t="shared" si="243"/>
        <v>0.564210706677188</v>
      </c>
      <c r="U202" s="624">
        <f t="shared" si="243"/>
        <v>0</v>
      </c>
      <c r="V202" s="624">
        <f t="shared" si="243"/>
        <v>0.71469206074653</v>
      </c>
      <c r="W202" s="624">
        <f t="shared" si="243"/>
        <v>0.9</v>
      </c>
      <c r="X202" s="624">
        <f t="shared" si="243"/>
        <v>0.419319817512015</v>
      </c>
      <c r="Y202" s="624">
        <f t="shared" si="243"/>
        <v>0.451019593189957</v>
      </c>
      <c r="Z202" s="624">
        <f t="shared" si="243"/>
        <v>0</v>
      </c>
      <c r="AA202" s="624">
        <f t="shared" si="243"/>
        <v>0.878766452302259</v>
      </c>
      <c r="AB202" s="632">
        <f t="shared" si="243"/>
        <v>0</v>
      </c>
      <c r="AC202" s="624">
        <f t="shared" si="243"/>
        <v>0.451807624435183</v>
      </c>
      <c r="AD202" s="624">
        <f t="shared" si="243"/>
        <v>0.9</v>
      </c>
      <c r="AE202" s="624">
        <f t="shared" si="243"/>
        <v>0.9</v>
      </c>
      <c r="AF202" s="624">
        <f t="shared" si="243"/>
        <v>0.567493449730147</v>
      </c>
      <c r="AG202" s="624">
        <f t="shared" si="243"/>
        <v>0.527274610961921</v>
      </c>
      <c r="AH202" s="624">
        <f t="shared" si="243"/>
        <v>0.557317486713072</v>
      </c>
      <c r="AI202" s="624">
        <f t="shared" si="243"/>
        <v>0.826908623100432</v>
      </c>
      <c r="AJ202" s="640">
        <v>0</v>
      </c>
      <c r="AK202" s="640">
        <v>0</v>
      </c>
      <c r="AL202" s="640">
        <v>0</v>
      </c>
      <c r="AM202" s="640">
        <v>0</v>
      </c>
      <c r="AN202" s="632">
        <f>AQ202</f>
        <v>0.616622786308586</v>
      </c>
      <c r="AO202" s="624">
        <f>AQ202</f>
        <v>0.616622786308586</v>
      </c>
      <c r="AP202" s="498"/>
      <c r="AQ202" s="498">
        <f>AVERAGE(E202:H202,J202:Q202,S202:T202,V202:Y202,AA202,AC202:AI202)</f>
        <v>0.616622786308586</v>
      </c>
      <c r="AR202" s="498"/>
      <c r="AS202" s="498"/>
      <c r="AT202" s="54"/>
      <c r="DW202" s="54"/>
      <c r="FF202" s="54"/>
      <c r="FG202" s="54"/>
      <c r="FH202" s="54"/>
      <c r="FI202" s="54"/>
      <c r="FJ202" s="54"/>
    </row>
    <row r="203" s="20" customFormat="1" ht="18" spans="1:166">
      <c r="A203" s="615"/>
      <c r="B203" s="436" t="s">
        <v>1377</v>
      </c>
      <c r="C203" s="623" t="s">
        <v>1385</v>
      </c>
      <c r="D203" s="620"/>
      <c r="E203" s="625">
        <f>IF(E188=0,0,(E187+E172)/E188)</f>
        <v>4.59094040840281</v>
      </c>
      <c r="F203" s="625">
        <f>IF(F188=0,0,(F187+F172)/F188)</f>
        <v>1.12236976335722</v>
      </c>
      <c r="G203" s="625">
        <f t="shared" ref="G203:AO203" si="244">IF(G188=0,0,(G187+G172)/G188)</f>
        <v>10.4328207719326</v>
      </c>
      <c r="H203" s="625">
        <f t="shared" si="244"/>
        <v>2.76437398713649</v>
      </c>
      <c r="I203" s="625">
        <f t="shared" si="244"/>
        <v>0</v>
      </c>
      <c r="J203" s="625">
        <f t="shared" si="244"/>
        <v>1.47062728833674</v>
      </c>
      <c r="K203" s="625">
        <f t="shared" si="244"/>
        <v>1.67401913763597</v>
      </c>
      <c r="L203" s="625">
        <f t="shared" si="244"/>
        <v>3.01615319218605</v>
      </c>
      <c r="M203" s="625">
        <f t="shared" si="244"/>
        <v>3.62881253059375</v>
      </c>
      <c r="N203" s="625">
        <f t="shared" si="244"/>
        <v>3.73804956076116</v>
      </c>
      <c r="O203" s="625">
        <f t="shared" si="244"/>
        <v>1.33863046214147</v>
      </c>
      <c r="P203" s="625">
        <f t="shared" si="244"/>
        <v>4.54239338672155</v>
      </c>
      <c r="Q203" s="625">
        <f t="shared" si="244"/>
        <v>10.1115928724849</v>
      </c>
      <c r="R203" s="625">
        <f t="shared" si="244"/>
        <v>0</v>
      </c>
      <c r="S203" s="625">
        <f t="shared" si="244"/>
        <v>4.0105764600293</v>
      </c>
      <c r="T203" s="625">
        <f t="shared" si="244"/>
        <v>0.555191197525696</v>
      </c>
      <c r="U203" s="625">
        <f t="shared" si="244"/>
        <v>0</v>
      </c>
      <c r="V203" s="625">
        <f t="shared" si="244"/>
        <v>1.49438626731034</v>
      </c>
      <c r="W203" s="625">
        <f t="shared" si="244"/>
        <v>6.6462953708256</v>
      </c>
      <c r="X203" s="625">
        <f t="shared" si="244"/>
        <v>1.00445765230312</v>
      </c>
      <c r="Y203" s="625">
        <f t="shared" si="244"/>
        <v>4.86142637186052</v>
      </c>
      <c r="Z203" s="625">
        <f t="shared" si="244"/>
        <v>0</v>
      </c>
      <c r="AA203" s="625">
        <f t="shared" si="244"/>
        <v>1.95270985746148</v>
      </c>
      <c r="AB203" s="633">
        <f t="shared" si="244"/>
        <v>0</v>
      </c>
      <c r="AC203" s="625">
        <f t="shared" si="244"/>
        <v>6.4131108660633</v>
      </c>
      <c r="AD203" s="625">
        <f t="shared" si="244"/>
        <v>1.57318112286471</v>
      </c>
      <c r="AE203" s="625">
        <f t="shared" si="244"/>
        <v>1.86796078373504</v>
      </c>
      <c r="AF203" s="625">
        <f t="shared" si="244"/>
        <v>2.97656365839815</v>
      </c>
      <c r="AG203" s="625">
        <f t="shared" si="244"/>
        <v>4.29016382962971</v>
      </c>
      <c r="AH203" s="625">
        <f t="shared" si="244"/>
        <v>2.04800222901839</v>
      </c>
      <c r="AI203" s="625">
        <f t="shared" si="244"/>
        <v>1.1288121581415</v>
      </c>
      <c r="AJ203" s="640">
        <v>0</v>
      </c>
      <c r="AK203" s="640">
        <v>0</v>
      </c>
      <c r="AL203" s="640">
        <v>0</v>
      </c>
      <c r="AM203" s="640">
        <v>0</v>
      </c>
      <c r="AN203" s="633">
        <f t="shared" si="244"/>
        <v>15.4285714285714</v>
      </c>
      <c r="AO203" s="625">
        <f t="shared" si="244"/>
        <v>14.2064056939502</v>
      </c>
      <c r="AP203" s="498"/>
      <c r="AQ203" s="498">
        <f>AVERAGE(E203:H203,J203:Q203,S203:T203,V203:Y203,AA203,AC203:AI203)</f>
        <v>3.43283158410991</v>
      </c>
      <c r="AR203" s="498"/>
      <c r="AS203" s="498"/>
      <c r="AT203" s="54"/>
      <c r="DW203" s="54"/>
      <c r="FF203" s="54"/>
      <c r="FG203" s="54"/>
      <c r="FH203" s="54"/>
      <c r="FI203" s="54"/>
      <c r="FJ203" s="54"/>
    </row>
    <row r="204" s="20" customFormat="1" ht="18" spans="1:166">
      <c r="A204" s="615"/>
      <c r="B204" s="58"/>
      <c r="C204" s="623" t="s">
        <v>1428</v>
      </c>
      <c r="D204" s="626">
        <f>SUM(E204:AO204)</f>
        <v>3.88266335659746</v>
      </c>
      <c r="E204" s="625">
        <f>IF(E202=0,0,(E188/(E202*31.536)*(E164+E179)/(E$170+E$185)))</f>
        <v>0.0360978432809788</v>
      </c>
      <c r="F204" s="625">
        <f t="shared" ref="F204:I204" si="245">IF(F202=0,0,(F188/(F202*31.536)*(F164+F179)/(F$170+F$185)))</f>
        <v>0.157997618741745</v>
      </c>
      <c r="G204" s="625">
        <f t="shared" si="245"/>
        <v>0.0102682251958153</v>
      </c>
      <c r="H204" s="625">
        <f t="shared" si="245"/>
        <v>0</v>
      </c>
      <c r="I204" s="625">
        <f t="shared" si="245"/>
        <v>0</v>
      </c>
      <c r="J204" s="625">
        <f t="shared" ref="J204:AI204" si="246">IF(J202=0,0,(J188/(J202*31.536)*(J164+J179)/(J$170+J$185)))</f>
        <v>0.6648491589755</v>
      </c>
      <c r="K204" s="625">
        <f t="shared" si="246"/>
        <v>1.1942593944403</v>
      </c>
      <c r="L204" s="625">
        <f t="shared" si="246"/>
        <v>0.00189459944629923</v>
      </c>
      <c r="M204" s="625">
        <f t="shared" si="246"/>
        <v>0.00023696622607955</v>
      </c>
      <c r="N204" s="625">
        <f t="shared" si="246"/>
        <v>0</v>
      </c>
      <c r="O204" s="625">
        <f t="shared" si="246"/>
        <v>0.0433235937819167</v>
      </c>
      <c r="P204" s="625">
        <f t="shared" si="246"/>
        <v>0.105797802260837</v>
      </c>
      <c r="Q204" s="625">
        <f t="shared" si="246"/>
        <v>0.107763139602561</v>
      </c>
      <c r="R204" s="625">
        <f t="shared" si="246"/>
        <v>0.00511747163756709</v>
      </c>
      <c r="S204" s="625">
        <f t="shared" si="246"/>
        <v>0</v>
      </c>
      <c r="T204" s="625">
        <f t="shared" si="246"/>
        <v>0.0173585926211753</v>
      </c>
      <c r="U204" s="625">
        <f t="shared" si="246"/>
        <v>0</v>
      </c>
      <c r="V204" s="625">
        <f t="shared" si="246"/>
        <v>0.00857847169926193</v>
      </c>
      <c r="W204" s="625">
        <f t="shared" si="246"/>
        <v>0</v>
      </c>
      <c r="X204" s="625">
        <f t="shared" si="246"/>
        <v>0</v>
      </c>
      <c r="Y204" s="625">
        <f t="shared" si="246"/>
        <v>0</v>
      </c>
      <c r="Z204" s="625">
        <f t="shared" si="246"/>
        <v>0</v>
      </c>
      <c r="AA204" s="625">
        <f t="shared" si="246"/>
        <v>0</v>
      </c>
      <c r="AB204" s="633">
        <f t="shared" si="246"/>
        <v>0</v>
      </c>
      <c r="AC204" s="625">
        <f t="shared" si="246"/>
        <v>1.18110574452426</v>
      </c>
      <c r="AD204" s="625">
        <f t="shared" si="246"/>
        <v>0</v>
      </c>
      <c r="AE204" s="625">
        <f t="shared" si="246"/>
        <v>0.127672068589735</v>
      </c>
      <c r="AF204" s="625">
        <f t="shared" si="246"/>
        <v>0.00223125311953608</v>
      </c>
      <c r="AG204" s="625">
        <f t="shared" si="246"/>
        <v>0.00872715204141537</v>
      </c>
      <c r="AH204" s="625">
        <f t="shared" si="246"/>
        <v>0.0984671764205648</v>
      </c>
      <c r="AI204" s="625">
        <f t="shared" si="246"/>
        <v>0.105783917732132</v>
      </c>
      <c r="AJ204" s="641">
        <v>0</v>
      </c>
      <c r="AK204" s="641">
        <v>0</v>
      </c>
      <c r="AL204" s="641">
        <v>0</v>
      </c>
      <c r="AM204" s="641">
        <v>0</v>
      </c>
      <c r="AN204" s="625">
        <f>IF(AN202=0,0,(AN188/(AN202*31.536)*(AN164+AN179)/(AN$170+AN$185)))</f>
        <v>0.000359974604920404</v>
      </c>
      <c r="AO204" s="625">
        <f>IF(AO202=0,0,(AO188/(AO202*31.536)*(AO164+AO179)/(AO$170+AO$185)))</f>
        <v>0.00477319165486046</v>
      </c>
      <c r="AP204" s="498"/>
      <c r="AQ204" s="498"/>
      <c r="AR204" s="498"/>
      <c r="AS204" s="498"/>
      <c r="AT204" s="54"/>
      <c r="DW204" s="54"/>
      <c r="FF204" s="54"/>
      <c r="FG204" s="54"/>
      <c r="FH204" s="54"/>
      <c r="FI204" s="54"/>
      <c r="FJ204" s="54"/>
    </row>
    <row r="205" s="20" customFormat="1" ht="18" spans="1:166">
      <c r="A205" s="615"/>
      <c r="B205" s="54"/>
      <c r="C205" s="623" t="s">
        <v>1430</v>
      </c>
      <c r="D205" s="620"/>
      <c r="E205" s="625">
        <f>IF((E170+E185)=0,0,(E172+E187+E188)/(E170+E185)/(1+E203))</f>
        <v>0.159594088701067</v>
      </c>
      <c r="F205" s="625">
        <f t="shared" ref="F205:AO205" si="247">IF((F170+F185)=0,0,(F172+F187+F188)/(F170+F185)/(1+F203))</f>
        <v>0.426517556978068</v>
      </c>
      <c r="G205" s="625">
        <f t="shared" si="247"/>
        <v>0.0659577806401693</v>
      </c>
      <c r="H205" s="625">
        <f t="shared" si="247"/>
        <v>0.155031375599827</v>
      </c>
      <c r="I205" s="625">
        <f t="shared" si="247"/>
        <v>0.508547008547009</v>
      </c>
      <c r="J205" s="625">
        <f t="shared" si="247"/>
        <v>0.240559248805221</v>
      </c>
      <c r="K205" s="625">
        <f t="shared" si="247"/>
        <v>0.3005003928244</v>
      </c>
      <c r="L205" s="625">
        <f t="shared" si="247"/>
        <v>0.180731851549412</v>
      </c>
      <c r="M205" s="625">
        <f t="shared" si="247"/>
        <v>0.136054547079622</v>
      </c>
      <c r="N205" s="625">
        <f t="shared" si="247"/>
        <v>0.383026079497373</v>
      </c>
      <c r="O205" s="625">
        <f t="shared" si="247"/>
        <v>0.341606745780923</v>
      </c>
      <c r="P205" s="625">
        <f t="shared" si="247"/>
        <v>0.157291791513823</v>
      </c>
      <c r="Q205" s="625">
        <f t="shared" si="247"/>
        <v>0.082938626663593</v>
      </c>
      <c r="R205" s="625">
        <f t="shared" si="247"/>
        <v>0.599478390461997</v>
      </c>
      <c r="S205" s="625">
        <f t="shared" si="247"/>
        <v>0.147702007557377</v>
      </c>
      <c r="T205" s="625">
        <f t="shared" si="247"/>
        <v>0.489153676719734</v>
      </c>
      <c r="U205" s="625">
        <f t="shared" si="247"/>
        <v>0</v>
      </c>
      <c r="V205" s="625">
        <f t="shared" si="247"/>
        <v>0.265862078879707</v>
      </c>
      <c r="W205" s="625">
        <f t="shared" si="247"/>
        <v>0.132783146858113</v>
      </c>
      <c r="X205" s="625">
        <f t="shared" si="247"/>
        <v>0.469972067039106</v>
      </c>
      <c r="Y205" s="625">
        <f t="shared" si="247"/>
        <v>0.131611065718071</v>
      </c>
      <c r="Z205" s="625">
        <f t="shared" si="247"/>
        <v>0</v>
      </c>
      <c r="AA205" s="625">
        <f t="shared" si="247"/>
        <v>0.242680260936765</v>
      </c>
      <c r="AB205" s="633">
        <f t="shared" si="247"/>
        <v>0</v>
      </c>
      <c r="AC205" s="625">
        <f t="shared" si="247"/>
        <v>0.134294730321611</v>
      </c>
      <c r="AD205" s="625">
        <f t="shared" si="247"/>
        <v>0.287802900077902</v>
      </c>
      <c r="AE205" s="625">
        <f t="shared" si="247"/>
        <v>0.164808205312748</v>
      </c>
      <c r="AF205" s="625">
        <f t="shared" si="247"/>
        <v>0.207856382465856</v>
      </c>
      <c r="AG205" s="625">
        <f t="shared" si="247"/>
        <v>0.122753635984176</v>
      </c>
      <c r="AH205" s="625">
        <f t="shared" si="247"/>
        <v>0.236820255148184</v>
      </c>
      <c r="AI205" s="625">
        <f t="shared" si="247"/>
        <v>0.348151181710763</v>
      </c>
      <c r="AJ205" s="640">
        <v>0</v>
      </c>
      <c r="AK205" s="640">
        <v>0</v>
      </c>
      <c r="AL205" s="640">
        <v>0</v>
      </c>
      <c r="AM205" s="640">
        <v>0</v>
      </c>
      <c r="AN205" s="633">
        <f t="shared" si="247"/>
        <v>0.0231023102310231</v>
      </c>
      <c r="AO205" s="625">
        <f t="shared" si="247"/>
        <v>0.0877302528879176</v>
      </c>
      <c r="AP205" s="498"/>
      <c r="AQ205" s="498">
        <f>AVERAGE(E205:H205,J205:Q205,S205:T205,V205:Y205,AA205,AC205:AI205)</f>
        <v>0.231233141552447</v>
      </c>
      <c r="AR205" s="498"/>
      <c r="AS205" s="498"/>
      <c r="AT205" s="54"/>
      <c r="DW205" s="54"/>
      <c r="FF205" s="54"/>
      <c r="FG205" s="54"/>
      <c r="FH205" s="54"/>
      <c r="FI205" s="54"/>
      <c r="FJ205" s="54"/>
    </row>
    <row r="206" s="20" customFormat="1" ht="18" spans="1:166">
      <c r="A206" s="615"/>
      <c r="B206" s="54"/>
      <c r="C206" s="623" t="s">
        <v>1431</v>
      </c>
      <c r="D206" s="620"/>
      <c r="E206" s="625">
        <f>E204*E202*31.536</f>
        <v>0.621413250437559</v>
      </c>
      <c r="F206" s="625">
        <f t="shared" ref="F206:AO206" si="248">F204*F202*31.536</f>
        <v>1.63560758550069</v>
      </c>
      <c r="G206" s="625">
        <f t="shared" si="248"/>
        <v>0.227046629512029</v>
      </c>
      <c r="H206" s="625">
        <f t="shared" si="248"/>
        <v>0</v>
      </c>
      <c r="I206" s="625">
        <f t="shared" si="248"/>
        <v>0</v>
      </c>
      <c r="J206" s="625">
        <f t="shared" si="248"/>
        <v>16.301889915981</v>
      </c>
      <c r="K206" s="625">
        <f t="shared" si="248"/>
        <v>12.7921242336683</v>
      </c>
      <c r="L206" s="625">
        <f t="shared" si="248"/>
        <v>0.0338606715217675</v>
      </c>
      <c r="M206" s="625">
        <f t="shared" si="248"/>
        <v>0.00366041153463015</v>
      </c>
      <c r="N206" s="625">
        <f t="shared" si="248"/>
        <v>0</v>
      </c>
      <c r="O206" s="625">
        <f t="shared" si="248"/>
        <v>1.22962756815587</v>
      </c>
      <c r="P206" s="625">
        <f t="shared" si="248"/>
        <v>1.76782456577037</v>
      </c>
      <c r="Q206" s="625">
        <f t="shared" si="248"/>
        <v>1.53019151635043</v>
      </c>
      <c r="R206" s="625">
        <f t="shared" si="248"/>
        <v>0.0995134128166915</v>
      </c>
      <c r="S206" s="625">
        <f t="shared" si="248"/>
        <v>0</v>
      </c>
      <c r="T206" s="625">
        <f t="shared" si="248"/>
        <v>0.308860550543164</v>
      </c>
      <c r="U206" s="625">
        <f t="shared" si="248"/>
        <v>0</v>
      </c>
      <c r="V206" s="625">
        <f t="shared" si="248"/>
        <v>0.193346131691446</v>
      </c>
      <c r="W206" s="625">
        <f t="shared" si="248"/>
        <v>0</v>
      </c>
      <c r="X206" s="625">
        <f t="shared" si="248"/>
        <v>0</v>
      </c>
      <c r="Y206" s="625">
        <f t="shared" si="248"/>
        <v>0</v>
      </c>
      <c r="Z206" s="625">
        <f t="shared" si="248"/>
        <v>0</v>
      </c>
      <c r="AA206" s="625">
        <f t="shared" si="248"/>
        <v>0</v>
      </c>
      <c r="AB206" s="633">
        <f t="shared" si="248"/>
        <v>0</v>
      </c>
      <c r="AC206" s="625">
        <f t="shared" si="248"/>
        <v>16.828637063071</v>
      </c>
      <c r="AD206" s="625">
        <f t="shared" si="248"/>
        <v>0</v>
      </c>
      <c r="AE206" s="625">
        <f t="shared" si="248"/>
        <v>3.62363971954129</v>
      </c>
      <c r="AF206" s="625">
        <f t="shared" si="248"/>
        <v>0.0399315621709215</v>
      </c>
      <c r="AG206" s="625">
        <f t="shared" si="248"/>
        <v>0.145116237274557</v>
      </c>
      <c r="AH206" s="625">
        <f t="shared" si="248"/>
        <v>1.73061618677723</v>
      </c>
      <c r="AI206" s="625">
        <f t="shared" si="248"/>
        <v>2.75856851419375</v>
      </c>
      <c r="AJ206" s="641">
        <f t="shared" si="248"/>
        <v>0</v>
      </c>
      <c r="AK206" s="641">
        <f t="shared" si="248"/>
        <v>0</v>
      </c>
      <c r="AL206" s="641">
        <f t="shared" si="248"/>
        <v>0</v>
      </c>
      <c r="AM206" s="641">
        <f t="shared" si="248"/>
        <v>0</v>
      </c>
      <c r="AN206" s="633">
        <f t="shared" si="248"/>
        <v>0.007</v>
      </c>
      <c r="AO206" s="625">
        <f t="shared" si="248"/>
        <v>0.0928186075554168</v>
      </c>
      <c r="AP206" s="498"/>
      <c r="AQ206" s="498"/>
      <c r="AR206" s="498"/>
      <c r="AS206" s="498"/>
      <c r="AT206" s="54"/>
      <c r="DW206" s="54"/>
      <c r="FF206" s="54"/>
      <c r="FG206" s="54"/>
      <c r="FH206" s="54"/>
      <c r="FI206" s="54"/>
      <c r="FJ206" s="54"/>
    </row>
    <row r="207" s="20" customFormat="1" ht="18" spans="1:46">
      <c r="A207" s="615"/>
      <c r="B207" s="54"/>
      <c r="C207" s="623" t="s">
        <v>1432</v>
      </c>
      <c r="D207" s="626">
        <f>SUM(E207:AO207)</f>
        <v>201.689290632914</v>
      </c>
      <c r="E207" s="625">
        <f>E206*E203</f>
        <v>2.85287120175073</v>
      </c>
      <c r="F207" s="625">
        <f t="shared" ref="F207:AO207" si="249">F206*F203</f>
        <v>1.83575649868369</v>
      </c>
      <c r="G207" s="625">
        <f t="shared" si="249"/>
        <v>2.36873679257038</v>
      </c>
      <c r="H207" s="625">
        <f t="shared" si="249"/>
        <v>0</v>
      </c>
      <c r="I207" s="625">
        <f t="shared" si="249"/>
        <v>0</v>
      </c>
      <c r="J207" s="625">
        <f t="shared" si="249"/>
        <v>23.9740041619032</v>
      </c>
      <c r="K207" s="625">
        <f t="shared" si="249"/>
        <v>21.4142607781775</v>
      </c>
      <c r="L207" s="625">
        <f t="shared" si="249"/>
        <v>0.102128972499942</v>
      </c>
      <c r="M207" s="625">
        <f t="shared" si="249"/>
        <v>0.0132829472439958</v>
      </c>
      <c r="N207" s="625">
        <f t="shared" si="249"/>
        <v>0</v>
      </c>
      <c r="O207" s="625">
        <f t="shared" si="249"/>
        <v>1.64601691982238</v>
      </c>
      <c r="P207" s="625">
        <f t="shared" si="249"/>
        <v>8.03015461643924</v>
      </c>
      <c r="Q207" s="625">
        <f t="shared" si="249"/>
        <v>15.4726736302658</v>
      </c>
      <c r="R207" s="625">
        <f t="shared" si="249"/>
        <v>0</v>
      </c>
      <c r="S207" s="625">
        <f t="shared" si="249"/>
        <v>0</v>
      </c>
      <c r="T207" s="625">
        <f t="shared" si="249"/>
        <v>0.171476658924505</v>
      </c>
      <c r="U207" s="625">
        <f t="shared" si="249"/>
        <v>0</v>
      </c>
      <c r="V207" s="625">
        <f t="shared" si="249"/>
        <v>0.288933804037273</v>
      </c>
      <c r="W207" s="625">
        <f t="shared" si="249"/>
        <v>0</v>
      </c>
      <c r="X207" s="625">
        <f t="shared" si="249"/>
        <v>0</v>
      </c>
      <c r="Y207" s="625">
        <f t="shared" si="249"/>
        <v>0</v>
      </c>
      <c r="Z207" s="625">
        <f t="shared" si="249"/>
        <v>0</v>
      </c>
      <c r="AA207" s="625">
        <f t="shared" si="249"/>
        <v>0</v>
      </c>
      <c r="AB207" s="633">
        <f t="shared" si="249"/>
        <v>0</v>
      </c>
      <c r="AC207" s="625">
        <f t="shared" si="249"/>
        <v>107.923915210216</v>
      </c>
      <c r="AD207" s="625">
        <f t="shared" si="249"/>
        <v>0</v>
      </c>
      <c r="AE207" s="625">
        <f t="shared" si="249"/>
        <v>6.76881689048776</v>
      </c>
      <c r="AF207" s="625">
        <f t="shared" si="249"/>
        <v>0.118858836781031</v>
      </c>
      <c r="AG207" s="625">
        <f t="shared" si="249"/>
        <v>0.622572432247267</v>
      </c>
      <c r="AH207" s="625">
        <f t="shared" si="249"/>
        <v>3.54430580809506</v>
      </c>
      <c r="AI207" s="625">
        <f t="shared" si="249"/>
        <v>3.11390567788824</v>
      </c>
      <c r="AJ207" s="641">
        <f t="shared" si="249"/>
        <v>0</v>
      </c>
      <c r="AK207" s="641">
        <f t="shared" si="249"/>
        <v>0</v>
      </c>
      <c r="AL207" s="641">
        <f t="shared" si="249"/>
        <v>0</v>
      </c>
      <c r="AM207" s="641">
        <f t="shared" si="249"/>
        <v>0</v>
      </c>
      <c r="AN207" s="633">
        <f t="shared" si="249"/>
        <v>0.108</v>
      </c>
      <c r="AO207" s="625">
        <f t="shared" si="249"/>
        <v>1.3186187948798</v>
      </c>
      <c r="AP207" s="54"/>
      <c r="AQ207" s="54"/>
      <c r="AR207" s="54"/>
      <c r="AS207" s="54"/>
      <c r="AT207" s="54"/>
    </row>
    <row r="208" s="20" customFormat="1" ht="18" spans="1:46">
      <c r="A208" s="615"/>
      <c r="B208" s="54"/>
      <c r="C208" s="623" t="s">
        <v>1433</v>
      </c>
      <c r="D208" s="626">
        <f>SUM(E208:AO208)</f>
        <v>321.79885335389</v>
      </c>
      <c r="E208" s="625">
        <f>IF(E205=0,0,E206/E205)</f>
        <v>3.89371094816373</v>
      </c>
      <c r="F208" s="625">
        <f t="shared" ref="F208:AO208" si="250">IF(F205=0,0,F206/F205)</f>
        <v>3.83479544684908</v>
      </c>
      <c r="G208" s="625">
        <f t="shared" si="250"/>
        <v>3.44230244420555</v>
      </c>
      <c r="H208" s="625">
        <f t="shared" si="250"/>
        <v>0</v>
      </c>
      <c r="I208" s="625">
        <f t="shared" si="250"/>
        <v>0</v>
      </c>
      <c r="J208" s="625">
        <f t="shared" si="250"/>
        <v>67.7666312850042</v>
      </c>
      <c r="K208" s="625">
        <f t="shared" si="250"/>
        <v>42.5694093556259</v>
      </c>
      <c r="L208" s="625">
        <f t="shared" si="250"/>
        <v>0.187353093721335</v>
      </c>
      <c r="M208" s="625">
        <f t="shared" si="250"/>
        <v>0.026904</v>
      </c>
      <c r="N208" s="625">
        <f t="shared" si="250"/>
        <v>0</v>
      </c>
      <c r="O208" s="625">
        <f t="shared" si="250"/>
        <v>3.59954123664891</v>
      </c>
      <c r="P208" s="625">
        <f t="shared" si="250"/>
        <v>11.2391406363696</v>
      </c>
      <c r="Q208" s="625">
        <f t="shared" si="250"/>
        <v>18.4496847597566</v>
      </c>
      <c r="R208" s="625">
        <f t="shared" si="250"/>
        <v>0.166</v>
      </c>
      <c r="S208" s="625">
        <f t="shared" si="250"/>
        <v>0</v>
      </c>
      <c r="T208" s="625">
        <f t="shared" si="250"/>
        <v>0.631418233661011</v>
      </c>
      <c r="U208" s="625">
        <f t="shared" si="250"/>
        <v>0</v>
      </c>
      <c r="V208" s="625">
        <f t="shared" si="250"/>
        <v>0.727242232161014</v>
      </c>
      <c r="W208" s="625">
        <f t="shared" si="250"/>
        <v>0</v>
      </c>
      <c r="X208" s="625">
        <f t="shared" si="250"/>
        <v>0</v>
      </c>
      <c r="Y208" s="625">
        <f t="shared" si="250"/>
        <v>0</v>
      </c>
      <c r="Z208" s="625">
        <f t="shared" si="250"/>
        <v>0</v>
      </c>
      <c r="AA208" s="625">
        <f t="shared" si="250"/>
        <v>0</v>
      </c>
      <c r="AB208" s="633">
        <f t="shared" si="250"/>
        <v>0</v>
      </c>
      <c r="AC208" s="625">
        <f t="shared" si="250"/>
        <v>125.311224221304</v>
      </c>
      <c r="AD208" s="625">
        <f t="shared" si="250"/>
        <v>0</v>
      </c>
      <c r="AE208" s="625">
        <f t="shared" si="250"/>
        <v>21.9870103716311</v>
      </c>
      <c r="AF208" s="625">
        <f t="shared" si="250"/>
        <v>0.192111311171698</v>
      </c>
      <c r="AG208" s="625">
        <f t="shared" si="250"/>
        <v>1.18217465504047</v>
      </c>
      <c r="AH208" s="625">
        <f t="shared" si="250"/>
        <v>7.30772030329221</v>
      </c>
      <c r="AI208" s="625">
        <f t="shared" si="250"/>
        <v>7.9234788192835</v>
      </c>
      <c r="AJ208" s="641">
        <f t="shared" si="250"/>
        <v>0</v>
      </c>
      <c r="AK208" s="641">
        <f t="shared" si="250"/>
        <v>0</v>
      </c>
      <c r="AL208" s="641">
        <f t="shared" si="250"/>
        <v>0</v>
      </c>
      <c r="AM208" s="641">
        <f t="shared" si="250"/>
        <v>0</v>
      </c>
      <c r="AN208" s="633">
        <f t="shared" si="250"/>
        <v>0.303</v>
      </c>
      <c r="AO208" s="625">
        <f t="shared" si="250"/>
        <v>1.058</v>
      </c>
      <c r="AP208" s="644"/>
      <c r="AQ208" s="644"/>
      <c r="AR208" s="644"/>
      <c r="AS208" s="644"/>
      <c r="AT208" s="54"/>
    </row>
    <row r="209" s="20" customFormat="1" ht="18" spans="1:46">
      <c r="A209" s="611"/>
      <c r="B209" s="54"/>
      <c r="C209" s="619"/>
      <c r="D209" s="620"/>
      <c r="E209" s="621"/>
      <c r="F209" s="621"/>
      <c r="G209" s="621"/>
      <c r="H209" s="621"/>
      <c r="I209" s="621"/>
      <c r="J209" s="621"/>
      <c r="K209" s="620"/>
      <c r="L209" s="621"/>
      <c r="M209" s="621"/>
      <c r="N209" s="621"/>
      <c r="O209" s="621"/>
      <c r="P209" s="621"/>
      <c r="Q209" s="621"/>
      <c r="S209" s="621"/>
      <c r="T209" s="621"/>
      <c r="U209" s="621"/>
      <c r="V209" s="621"/>
      <c r="W209" s="621"/>
      <c r="X209" s="621"/>
      <c r="Y209" s="621"/>
      <c r="Z209" s="621"/>
      <c r="AA209" s="621"/>
      <c r="AB209" s="631"/>
      <c r="AC209" s="621"/>
      <c r="AD209" s="621"/>
      <c r="AE209" s="621"/>
      <c r="AF209" s="621"/>
      <c r="AG209" s="621"/>
      <c r="AH209" s="621"/>
      <c r="AI209" s="621"/>
      <c r="AM209" s="642"/>
      <c r="AN209" s="642"/>
      <c r="AO209" s="642"/>
      <c r="AP209" s="642"/>
      <c r="AQ209" s="642"/>
      <c r="AR209" s="642"/>
      <c r="AS209" s="642"/>
      <c r="AT209" s="54"/>
    </row>
    <row r="210" s="20" customFormat="1" ht="18" spans="1:46">
      <c r="A210" s="611"/>
      <c r="B210" s="54"/>
      <c r="C210" s="619" t="s">
        <v>1397</v>
      </c>
      <c r="D210" s="620"/>
      <c r="E210" s="621"/>
      <c r="F210" s="621"/>
      <c r="G210" s="621"/>
      <c r="H210" s="621"/>
      <c r="I210" s="621"/>
      <c r="J210" s="621"/>
      <c r="K210" s="620"/>
      <c r="L210" s="621"/>
      <c r="M210" s="621"/>
      <c r="N210" s="621"/>
      <c r="O210" s="621"/>
      <c r="P210" s="621"/>
      <c r="Q210" s="621"/>
      <c r="S210" s="621"/>
      <c r="T210" s="621"/>
      <c r="U210" s="621"/>
      <c r="V210" s="621"/>
      <c r="W210" s="621"/>
      <c r="X210" s="621"/>
      <c r="Y210" s="621"/>
      <c r="Z210" s="621"/>
      <c r="AA210" s="621"/>
      <c r="AB210" s="631"/>
      <c r="AC210" s="621"/>
      <c r="AD210" s="621"/>
      <c r="AE210" s="621"/>
      <c r="AF210" s="621"/>
      <c r="AG210" s="621"/>
      <c r="AH210" s="621"/>
      <c r="AI210" s="621"/>
      <c r="AM210" s="54"/>
      <c r="AN210" s="54"/>
      <c r="AO210" s="54"/>
      <c r="AP210" s="54"/>
      <c r="AQ210" s="54"/>
      <c r="AR210" s="54"/>
      <c r="AS210" s="54"/>
      <c r="AT210" s="54"/>
    </row>
    <row r="211" s="20" customFormat="1" ht="18" spans="1:129">
      <c r="A211" s="615"/>
      <c r="B211" s="622" t="s">
        <v>1449</v>
      </c>
      <c r="C211" s="623" t="s">
        <v>1427</v>
      </c>
      <c r="D211" s="620"/>
      <c r="E211" s="624">
        <f>E$202</f>
        <v>0.54587429930234</v>
      </c>
      <c r="F211" s="624">
        <f t="shared" ref="F211:AO211" si="251">F$202</f>
        <v>0.328263025204638</v>
      </c>
      <c r="G211" s="624">
        <f t="shared" si="251"/>
        <v>0.701153437438771</v>
      </c>
      <c r="H211" s="624">
        <f t="shared" si="251"/>
        <v>0.9</v>
      </c>
      <c r="I211" s="624">
        <f t="shared" si="251"/>
        <v>0.616622786308586</v>
      </c>
      <c r="J211" s="624">
        <f t="shared" si="251"/>
        <v>0.777514013817136</v>
      </c>
      <c r="K211" s="624">
        <f t="shared" si="251"/>
        <v>0.339654517576727</v>
      </c>
      <c r="L211" s="624">
        <f t="shared" si="251"/>
        <v>0.566723933379767</v>
      </c>
      <c r="M211" s="624">
        <f t="shared" si="251"/>
        <v>0.489820386045772</v>
      </c>
      <c r="N211" s="624">
        <f t="shared" si="251"/>
        <v>0.49780596610463</v>
      </c>
      <c r="O211" s="624">
        <f t="shared" si="251"/>
        <v>0.9</v>
      </c>
      <c r="P211" s="624">
        <f t="shared" si="251"/>
        <v>0.52985362688501</v>
      </c>
      <c r="Q211" s="624">
        <f t="shared" si="251"/>
        <v>0.450265785293066</v>
      </c>
      <c r="R211" s="624">
        <f t="shared" si="251"/>
        <v>0.616622786308586</v>
      </c>
      <c r="S211" s="624">
        <f t="shared" si="251"/>
        <v>0.346453027606668</v>
      </c>
      <c r="T211" s="624">
        <f t="shared" si="251"/>
        <v>0.564210706677188</v>
      </c>
      <c r="U211" s="624">
        <f t="shared" si="251"/>
        <v>0</v>
      </c>
      <c r="V211" s="624">
        <f t="shared" si="251"/>
        <v>0.71469206074653</v>
      </c>
      <c r="W211" s="624">
        <f t="shared" si="251"/>
        <v>0.9</v>
      </c>
      <c r="X211" s="624">
        <f t="shared" si="251"/>
        <v>0.419319817512015</v>
      </c>
      <c r="Y211" s="624">
        <f t="shared" si="251"/>
        <v>0.451019593189957</v>
      </c>
      <c r="Z211" s="624">
        <f t="shared" si="251"/>
        <v>0</v>
      </c>
      <c r="AA211" s="624">
        <f t="shared" si="251"/>
        <v>0.878766452302259</v>
      </c>
      <c r="AB211" s="632">
        <f t="shared" si="251"/>
        <v>0</v>
      </c>
      <c r="AC211" s="624">
        <f t="shared" si="251"/>
        <v>0.451807624435183</v>
      </c>
      <c r="AD211" s="624">
        <f t="shared" si="251"/>
        <v>0.9</v>
      </c>
      <c r="AE211" s="624">
        <f t="shared" si="251"/>
        <v>0.9</v>
      </c>
      <c r="AF211" s="624">
        <f t="shared" si="251"/>
        <v>0.567493449730147</v>
      </c>
      <c r="AG211" s="624">
        <f t="shared" si="251"/>
        <v>0.527274610961921</v>
      </c>
      <c r="AH211" s="624">
        <f t="shared" si="251"/>
        <v>0.557317486713072</v>
      </c>
      <c r="AI211" s="624">
        <f t="shared" si="251"/>
        <v>0.826908623100432</v>
      </c>
      <c r="AJ211" s="640">
        <v>0</v>
      </c>
      <c r="AK211" s="640">
        <v>0</v>
      </c>
      <c r="AL211" s="640">
        <v>0</v>
      </c>
      <c r="AM211" s="640">
        <v>0</v>
      </c>
      <c r="AN211" s="632">
        <f t="shared" si="251"/>
        <v>0.616622786308586</v>
      </c>
      <c r="AO211" s="624">
        <f t="shared" si="251"/>
        <v>0.616622786308586</v>
      </c>
      <c r="AP211" s="54"/>
      <c r="AQ211" s="498">
        <f>AVERAGE(E211:H211,J211:Q211,S211:T211,V211:Y211,AA211,AC211:AI211)</f>
        <v>0.616622786308586</v>
      </c>
      <c r="AR211" s="54"/>
      <c r="AS211" s="54"/>
      <c r="AT211" s="54"/>
      <c r="DY211" s="54"/>
    </row>
    <row r="212" s="20" customFormat="1" ht="18" spans="1:46">
      <c r="A212" s="611"/>
      <c r="B212" s="436" t="s">
        <v>1377</v>
      </c>
      <c r="C212" s="623" t="s">
        <v>1385</v>
      </c>
      <c r="D212" s="620"/>
      <c r="E212" s="624">
        <f>E$203</f>
        <v>4.59094040840281</v>
      </c>
      <c r="F212" s="624">
        <f t="shared" ref="F212:AO212" si="252">F$203</f>
        <v>1.12236976335722</v>
      </c>
      <c r="G212" s="624">
        <f t="shared" si="252"/>
        <v>10.4328207719326</v>
      </c>
      <c r="H212" s="624">
        <f t="shared" si="252"/>
        <v>2.76437398713649</v>
      </c>
      <c r="I212" s="624">
        <f t="shared" si="252"/>
        <v>0</v>
      </c>
      <c r="J212" s="624">
        <f t="shared" si="252"/>
        <v>1.47062728833674</v>
      </c>
      <c r="K212" s="624">
        <f t="shared" si="252"/>
        <v>1.67401913763597</v>
      </c>
      <c r="L212" s="624">
        <f t="shared" si="252"/>
        <v>3.01615319218605</v>
      </c>
      <c r="M212" s="624">
        <f t="shared" si="252"/>
        <v>3.62881253059375</v>
      </c>
      <c r="N212" s="624">
        <f t="shared" si="252"/>
        <v>3.73804956076116</v>
      </c>
      <c r="O212" s="624">
        <f t="shared" si="252"/>
        <v>1.33863046214147</v>
      </c>
      <c r="P212" s="624">
        <f t="shared" si="252"/>
        <v>4.54239338672155</v>
      </c>
      <c r="Q212" s="624">
        <f t="shared" si="252"/>
        <v>10.1115928724849</v>
      </c>
      <c r="R212" s="624">
        <f t="shared" si="252"/>
        <v>0</v>
      </c>
      <c r="S212" s="624">
        <f t="shared" si="252"/>
        <v>4.0105764600293</v>
      </c>
      <c r="T212" s="624">
        <f t="shared" si="252"/>
        <v>0.555191197525696</v>
      </c>
      <c r="U212" s="624">
        <f t="shared" si="252"/>
        <v>0</v>
      </c>
      <c r="V212" s="624">
        <f t="shared" si="252"/>
        <v>1.49438626731034</v>
      </c>
      <c r="W212" s="624">
        <f t="shared" si="252"/>
        <v>6.6462953708256</v>
      </c>
      <c r="X212" s="624">
        <f t="shared" si="252"/>
        <v>1.00445765230312</v>
      </c>
      <c r="Y212" s="624">
        <f t="shared" si="252"/>
        <v>4.86142637186052</v>
      </c>
      <c r="Z212" s="624">
        <f t="shared" si="252"/>
        <v>0</v>
      </c>
      <c r="AA212" s="624">
        <f t="shared" si="252"/>
        <v>1.95270985746148</v>
      </c>
      <c r="AB212" s="632">
        <f t="shared" si="252"/>
        <v>0</v>
      </c>
      <c r="AC212" s="624">
        <f t="shared" si="252"/>
        <v>6.4131108660633</v>
      </c>
      <c r="AD212" s="624">
        <f t="shared" si="252"/>
        <v>1.57318112286471</v>
      </c>
      <c r="AE212" s="624">
        <f t="shared" si="252"/>
        <v>1.86796078373504</v>
      </c>
      <c r="AF212" s="624">
        <f t="shared" si="252"/>
        <v>2.97656365839815</v>
      </c>
      <c r="AG212" s="624">
        <f t="shared" si="252"/>
        <v>4.29016382962971</v>
      </c>
      <c r="AH212" s="624">
        <f t="shared" si="252"/>
        <v>2.04800222901839</v>
      </c>
      <c r="AI212" s="624">
        <f t="shared" si="252"/>
        <v>1.1288121581415</v>
      </c>
      <c r="AJ212" s="640">
        <v>0</v>
      </c>
      <c r="AK212" s="640">
        <v>0</v>
      </c>
      <c r="AL212" s="640">
        <v>0</v>
      </c>
      <c r="AM212" s="640">
        <v>0</v>
      </c>
      <c r="AN212" s="632">
        <f t="shared" si="252"/>
        <v>15.4285714285714</v>
      </c>
      <c r="AO212" s="624">
        <f t="shared" si="252"/>
        <v>14.2064056939502</v>
      </c>
      <c r="AP212" s="437"/>
      <c r="AQ212" s="498">
        <f>AVERAGE(E212:H212,J212:Q212,S212:T212,V212:Y212,AA212,AC212:AI212)</f>
        <v>3.43283158410991</v>
      </c>
      <c r="AR212" s="437"/>
      <c r="AS212" s="437"/>
      <c r="AT212" s="54"/>
    </row>
    <row r="213" s="20" customFormat="1" ht="18" spans="1:46">
      <c r="A213" s="611"/>
      <c r="B213" s="54"/>
      <c r="C213" s="623" t="s">
        <v>1428</v>
      </c>
      <c r="D213" s="626">
        <f>SUM(E213:AO213)</f>
        <v>0.740332914838634</v>
      </c>
      <c r="E213" s="625">
        <f>IF(E211=0,0,(E188/(E211*31.536)*(E167+E182)/(E$170+E$185)))</f>
        <v>0</v>
      </c>
      <c r="F213" s="625">
        <f t="shared" ref="F213:AI213" si="253">IF(F211=0,0,(F188/(F211*31.536)*(F167+F182)/(F$170+F$185)))</f>
        <v>0</v>
      </c>
      <c r="G213" s="625">
        <f t="shared" si="253"/>
        <v>0.00119575140772295</v>
      </c>
      <c r="H213" s="625">
        <f t="shared" si="253"/>
        <v>0.0130661080333924</v>
      </c>
      <c r="I213" s="625">
        <f t="shared" si="253"/>
        <v>0</v>
      </c>
      <c r="J213" s="625">
        <f t="shared" si="253"/>
        <v>0</v>
      </c>
      <c r="K213" s="625">
        <f t="shared" si="253"/>
        <v>0.0205470645927386</v>
      </c>
      <c r="L213" s="625">
        <f t="shared" si="253"/>
        <v>0.0195728727303571</v>
      </c>
      <c r="M213" s="625">
        <f t="shared" si="253"/>
        <v>0</v>
      </c>
      <c r="N213" s="625">
        <f t="shared" si="253"/>
        <v>0</v>
      </c>
      <c r="O213" s="625">
        <f t="shared" si="253"/>
        <v>0</v>
      </c>
      <c r="P213" s="625">
        <f t="shared" si="253"/>
        <v>0</v>
      </c>
      <c r="Q213" s="625">
        <f t="shared" si="253"/>
        <v>0.00276124259299826</v>
      </c>
      <c r="R213" s="625">
        <f t="shared" si="253"/>
        <v>0</v>
      </c>
      <c r="S213" s="625">
        <f t="shared" si="253"/>
        <v>0.000648898346895723</v>
      </c>
      <c r="T213" s="625">
        <f t="shared" si="253"/>
        <v>0</v>
      </c>
      <c r="U213" s="625">
        <f t="shared" si="253"/>
        <v>0</v>
      </c>
      <c r="V213" s="625">
        <f t="shared" si="253"/>
        <v>0.35192091975284</v>
      </c>
      <c r="W213" s="625">
        <f t="shared" si="253"/>
        <v>0</v>
      </c>
      <c r="X213" s="625">
        <f t="shared" si="253"/>
        <v>0</v>
      </c>
      <c r="Y213" s="625">
        <f t="shared" si="253"/>
        <v>0</v>
      </c>
      <c r="Z213" s="625">
        <f t="shared" si="253"/>
        <v>0</v>
      </c>
      <c r="AA213" s="625">
        <f t="shared" si="253"/>
        <v>0.319874379857465</v>
      </c>
      <c r="AB213" s="633">
        <f t="shared" si="253"/>
        <v>0</v>
      </c>
      <c r="AC213" s="625">
        <f t="shared" si="253"/>
        <v>0</v>
      </c>
      <c r="AD213" s="625">
        <f t="shared" si="253"/>
        <v>0</v>
      </c>
      <c r="AE213" s="625">
        <f t="shared" si="253"/>
        <v>0.00923249239943401</v>
      </c>
      <c r="AF213" s="625">
        <f t="shared" si="253"/>
        <v>0</v>
      </c>
      <c r="AG213" s="625">
        <f t="shared" si="253"/>
        <v>0</v>
      </c>
      <c r="AH213" s="625">
        <f t="shared" si="253"/>
        <v>0.00151318512479026</v>
      </c>
      <c r="AI213" s="625">
        <f t="shared" si="253"/>
        <v>0</v>
      </c>
      <c r="AJ213" s="641">
        <v>0</v>
      </c>
      <c r="AK213" s="641">
        <v>0</v>
      </c>
      <c r="AL213" s="641">
        <v>0</v>
      </c>
      <c r="AM213" s="641">
        <v>0</v>
      </c>
      <c r="AN213" s="625">
        <f t="shared" ref="AN213:AO213" si="254">IF(AN211=0,0,(AN188/(AN211*31.536)*(AN167+AN182)/(AN$170+AN$185)))</f>
        <v>0</v>
      </c>
      <c r="AO213" s="625">
        <f t="shared" si="254"/>
        <v>0</v>
      </c>
      <c r="AP213" s="498"/>
      <c r="AQ213" s="498"/>
      <c r="AR213" s="498"/>
      <c r="AS213" s="498"/>
      <c r="AT213" s="54"/>
    </row>
    <row r="214" s="20" customFormat="1" ht="18" spans="1:46">
      <c r="A214" s="611"/>
      <c r="B214" s="54"/>
      <c r="C214" s="623" t="s">
        <v>1430</v>
      </c>
      <c r="D214" s="620"/>
      <c r="E214" s="624">
        <f>E$205</f>
        <v>0.159594088701067</v>
      </c>
      <c r="F214" s="624">
        <f t="shared" ref="F214:AO214" si="255">F$205</f>
        <v>0.426517556978068</v>
      </c>
      <c r="G214" s="624">
        <f t="shared" si="255"/>
        <v>0.0659577806401693</v>
      </c>
      <c r="H214" s="624">
        <f t="shared" si="255"/>
        <v>0.155031375599827</v>
      </c>
      <c r="I214" s="624">
        <f t="shared" si="255"/>
        <v>0.508547008547009</v>
      </c>
      <c r="J214" s="624">
        <f t="shared" si="255"/>
        <v>0.240559248805221</v>
      </c>
      <c r="K214" s="624">
        <f t="shared" si="255"/>
        <v>0.3005003928244</v>
      </c>
      <c r="L214" s="624">
        <f t="shared" si="255"/>
        <v>0.180731851549412</v>
      </c>
      <c r="M214" s="624">
        <f t="shared" si="255"/>
        <v>0.136054547079622</v>
      </c>
      <c r="N214" s="624">
        <f t="shared" si="255"/>
        <v>0.383026079497373</v>
      </c>
      <c r="O214" s="624">
        <f t="shared" si="255"/>
        <v>0.341606745780923</v>
      </c>
      <c r="P214" s="624">
        <f t="shared" si="255"/>
        <v>0.157291791513823</v>
      </c>
      <c r="Q214" s="624">
        <f t="shared" si="255"/>
        <v>0.082938626663593</v>
      </c>
      <c r="R214" s="624">
        <f t="shared" si="255"/>
        <v>0.599478390461997</v>
      </c>
      <c r="S214" s="624">
        <f t="shared" si="255"/>
        <v>0.147702007557377</v>
      </c>
      <c r="T214" s="624">
        <f t="shared" si="255"/>
        <v>0.489153676719734</v>
      </c>
      <c r="U214" s="624">
        <f t="shared" si="255"/>
        <v>0</v>
      </c>
      <c r="V214" s="624">
        <f t="shared" si="255"/>
        <v>0.265862078879707</v>
      </c>
      <c r="W214" s="624">
        <f t="shared" si="255"/>
        <v>0.132783146858113</v>
      </c>
      <c r="X214" s="624">
        <f t="shared" si="255"/>
        <v>0.469972067039106</v>
      </c>
      <c r="Y214" s="624">
        <f t="shared" si="255"/>
        <v>0.131611065718071</v>
      </c>
      <c r="Z214" s="624">
        <f t="shared" si="255"/>
        <v>0</v>
      </c>
      <c r="AA214" s="624">
        <f t="shared" si="255"/>
        <v>0.242680260936765</v>
      </c>
      <c r="AB214" s="632">
        <f t="shared" si="255"/>
        <v>0</v>
      </c>
      <c r="AC214" s="624">
        <f t="shared" si="255"/>
        <v>0.134294730321611</v>
      </c>
      <c r="AD214" s="624">
        <f t="shared" si="255"/>
        <v>0.287802900077902</v>
      </c>
      <c r="AE214" s="624">
        <f t="shared" si="255"/>
        <v>0.164808205312748</v>
      </c>
      <c r="AF214" s="624">
        <f t="shared" si="255"/>
        <v>0.207856382465856</v>
      </c>
      <c r="AG214" s="624">
        <f t="shared" si="255"/>
        <v>0.122753635984176</v>
      </c>
      <c r="AH214" s="624">
        <f t="shared" si="255"/>
        <v>0.236820255148184</v>
      </c>
      <c r="AI214" s="624">
        <f t="shared" si="255"/>
        <v>0.348151181710763</v>
      </c>
      <c r="AJ214" s="640">
        <v>0</v>
      </c>
      <c r="AK214" s="640">
        <v>0</v>
      </c>
      <c r="AL214" s="640">
        <v>0</v>
      </c>
      <c r="AM214" s="640">
        <v>0</v>
      </c>
      <c r="AN214" s="632">
        <f t="shared" si="255"/>
        <v>0.0231023102310231</v>
      </c>
      <c r="AO214" s="624">
        <f t="shared" si="255"/>
        <v>0.0877302528879176</v>
      </c>
      <c r="AP214" s="498"/>
      <c r="AQ214" s="498">
        <f>AVERAGE(E214:H214,J214:Q214,S214:T214,V214:Y214,AA214,AC214:AI214)</f>
        <v>0.231233141552447</v>
      </c>
      <c r="AR214" s="498"/>
      <c r="AS214" s="498"/>
      <c r="AT214" s="54"/>
    </row>
    <row r="215" s="20" customFormat="1" ht="18" spans="1:46">
      <c r="A215" s="611"/>
      <c r="B215" s="54"/>
      <c r="C215" s="623" t="s">
        <v>1431</v>
      </c>
      <c r="D215" s="620"/>
      <c r="E215" s="625">
        <f>E213*E211*31.536</f>
        <v>0</v>
      </c>
      <c r="F215" s="625">
        <f t="shared" ref="F215:AO215" si="256">F213*F211*31.536</f>
        <v>0</v>
      </c>
      <c r="G215" s="625">
        <f t="shared" si="256"/>
        <v>0.0264399466977412</v>
      </c>
      <c r="H215" s="625">
        <f t="shared" si="256"/>
        <v>0.370847504646956</v>
      </c>
      <c r="I215" s="625">
        <f t="shared" si="256"/>
        <v>0</v>
      </c>
      <c r="J215" s="625">
        <f t="shared" si="256"/>
        <v>0</v>
      </c>
      <c r="K215" s="625">
        <f t="shared" si="256"/>
        <v>0.220086694842958</v>
      </c>
      <c r="L215" s="625">
        <f t="shared" si="256"/>
        <v>0.349810412725788</v>
      </c>
      <c r="M215" s="625">
        <f t="shared" si="256"/>
        <v>0</v>
      </c>
      <c r="N215" s="625">
        <f t="shared" si="256"/>
        <v>0</v>
      </c>
      <c r="O215" s="625">
        <f t="shared" si="256"/>
        <v>0</v>
      </c>
      <c r="P215" s="625">
        <f t="shared" si="256"/>
        <v>0</v>
      </c>
      <c r="Q215" s="625">
        <f t="shared" si="256"/>
        <v>0.0392084900827351</v>
      </c>
      <c r="R215" s="625">
        <f t="shared" si="256"/>
        <v>0</v>
      </c>
      <c r="S215" s="625">
        <f t="shared" si="256"/>
        <v>0.00708969636275411</v>
      </c>
      <c r="T215" s="625">
        <f t="shared" si="256"/>
        <v>0</v>
      </c>
      <c r="U215" s="625">
        <f t="shared" si="256"/>
        <v>0</v>
      </c>
      <c r="V215" s="625">
        <f t="shared" si="256"/>
        <v>7.931779794921</v>
      </c>
      <c r="W215" s="625">
        <f t="shared" si="256"/>
        <v>0</v>
      </c>
      <c r="X215" s="625">
        <f t="shared" si="256"/>
        <v>0</v>
      </c>
      <c r="Y215" s="625">
        <f t="shared" si="256"/>
        <v>0</v>
      </c>
      <c r="Z215" s="625">
        <f t="shared" si="256"/>
        <v>0</v>
      </c>
      <c r="AA215" s="625">
        <f t="shared" si="256"/>
        <v>8.86460794550939</v>
      </c>
      <c r="AB215" s="633">
        <f t="shared" si="256"/>
        <v>0</v>
      </c>
      <c r="AC215" s="625">
        <f t="shared" si="256"/>
        <v>0</v>
      </c>
      <c r="AD215" s="625">
        <f t="shared" si="256"/>
        <v>0</v>
      </c>
      <c r="AE215" s="625">
        <f t="shared" si="256"/>
        <v>0.262040292277696</v>
      </c>
      <c r="AF215" s="625">
        <f t="shared" si="256"/>
        <v>0</v>
      </c>
      <c r="AG215" s="625">
        <f t="shared" si="256"/>
        <v>0</v>
      </c>
      <c r="AH215" s="625">
        <f t="shared" si="256"/>
        <v>0.0265950823995154</v>
      </c>
      <c r="AI215" s="625">
        <f t="shared" si="256"/>
        <v>0</v>
      </c>
      <c r="AJ215" s="641">
        <f t="shared" si="256"/>
        <v>0</v>
      </c>
      <c r="AK215" s="641">
        <f t="shared" si="256"/>
        <v>0</v>
      </c>
      <c r="AL215" s="641">
        <f t="shared" si="256"/>
        <v>0</v>
      </c>
      <c r="AM215" s="641">
        <f t="shared" si="256"/>
        <v>0</v>
      </c>
      <c r="AN215" s="633">
        <f t="shared" si="256"/>
        <v>0</v>
      </c>
      <c r="AO215" s="625">
        <f t="shared" si="256"/>
        <v>0</v>
      </c>
      <c r="AP215" s="498"/>
      <c r="AQ215" s="498"/>
      <c r="AR215" s="498"/>
      <c r="AS215" s="498"/>
      <c r="AT215" s="54"/>
    </row>
    <row r="216" s="20" customFormat="1" ht="18" spans="1:46">
      <c r="A216" s="611"/>
      <c r="B216" s="54"/>
      <c r="C216" s="623" t="s">
        <v>1432</v>
      </c>
      <c r="D216" s="626">
        <f>SUM(E216:AO216)</f>
        <v>32.8565075068246</v>
      </c>
      <c r="E216" s="625">
        <f>E215*E212</f>
        <v>0</v>
      </c>
      <c r="F216" s="625">
        <f t="shared" ref="F216:AO216" si="257">F215*F212</f>
        <v>0</v>
      </c>
      <c r="G216" s="625">
        <f t="shared" si="257"/>
        <v>0.275843225116985</v>
      </c>
      <c r="H216" s="625">
        <f t="shared" si="257"/>
        <v>1.02516119504052</v>
      </c>
      <c r="I216" s="625">
        <f t="shared" si="257"/>
        <v>0</v>
      </c>
      <c r="J216" s="625">
        <f t="shared" si="257"/>
        <v>0</v>
      </c>
      <c r="K216" s="625">
        <f t="shared" si="257"/>
        <v>0.368429339106159</v>
      </c>
      <c r="L216" s="625">
        <f t="shared" si="257"/>
        <v>1.0550817930028</v>
      </c>
      <c r="M216" s="625">
        <f t="shared" si="257"/>
        <v>0</v>
      </c>
      <c r="N216" s="625">
        <f t="shared" si="257"/>
        <v>0</v>
      </c>
      <c r="O216" s="625">
        <f t="shared" si="257"/>
        <v>0</v>
      </c>
      <c r="P216" s="625">
        <f t="shared" si="257"/>
        <v>0</v>
      </c>
      <c r="Q216" s="625">
        <f t="shared" si="257"/>
        <v>0.396460288861477</v>
      </c>
      <c r="R216" s="625">
        <f t="shared" si="257"/>
        <v>0</v>
      </c>
      <c r="S216" s="625">
        <f t="shared" si="257"/>
        <v>0.028433769341217</v>
      </c>
      <c r="T216" s="625">
        <f t="shared" si="257"/>
        <v>0</v>
      </c>
      <c r="U216" s="625">
        <f t="shared" si="257"/>
        <v>0</v>
      </c>
      <c r="V216" s="625">
        <f t="shared" si="257"/>
        <v>11.8531428008596</v>
      </c>
      <c r="W216" s="625">
        <f t="shared" si="257"/>
        <v>0</v>
      </c>
      <c r="X216" s="625">
        <f t="shared" si="257"/>
        <v>0</v>
      </c>
      <c r="Y216" s="625">
        <f t="shared" si="257"/>
        <v>0</v>
      </c>
      <c r="Z216" s="625">
        <f t="shared" si="257"/>
        <v>0</v>
      </c>
      <c r="AA216" s="625">
        <f t="shared" si="257"/>
        <v>17.3100073177276</v>
      </c>
      <c r="AB216" s="633">
        <f t="shared" si="257"/>
        <v>0</v>
      </c>
      <c r="AC216" s="625">
        <f t="shared" si="257"/>
        <v>0</v>
      </c>
      <c r="AD216" s="625">
        <f t="shared" si="257"/>
        <v>0</v>
      </c>
      <c r="AE216" s="625">
        <f t="shared" si="257"/>
        <v>0.489480989733203</v>
      </c>
      <c r="AF216" s="625">
        <f t="shared" si="257"/>
        <v>0</v>
      </c>
      <c r="AG216" s="625">
        <f t="shared" si="257"/>
        <v>0</v>
      </c>
      <c r="AH216" s="625">
        <f t="shared" si="257"/>
        <v>0.0544667880351352</v>
      </c>
      <c r="AI216" s="625">
        <f t="shared" si="257"/>
        <v>0</v>
      </c>
      <c r="AJ216" s="641">
        <f t="shared" ref="AJ216" si="258">AJ215*AJ212</f>
        <v>0</v>
      </c>
      <c r="AK216" s="641">
        <f t="shared" ref="AK216" si="259">AK215*AK212</f>
        <v>0</v>
      </c>
      <c r="AL216" s="641">
        <f t="shared" ref="AL216" si="260">AL215*AL212</f>
        <v>0</v>
      </c>
      <c r="AM216" s="641">
        <f t="shared" ref="AM216" si="261">AM215*AM212</f>
        <v>0</v>
      </c>
      <c r="AN216" s="633">
        <f t="shared" si="257"/>
        <v>0</v>
      </c>
      <c r="AO216" s="625">
        <f t="shared" si="257"/>
        <v>0</v>
      </c>
      <c r="AP216" s="498"/>
      <c r="AQ216" s="54"/>
      <c r="AR216" s="498"/>
      <c r="AS216" s="498"/>
      <c r="AT216" s="54"/>
    </row>
    <row r="217" s="20" customFormat="1" ht="18" spans="1:46">
      <c r="A217" s="611"/>
      <c r="B217" s="54"/>
      <c r="C217" s="623" t="s">
        <v>1433</v>
      </c>
      <c r="D217" s="626">
        <f>SUM(E217:AO217)</f>
        <v>74.0459987943206</v>
      </c>
      <c r="E217" s="625">
        <f>IF(E214=0,0,E215/E214)</f>
        <v>0</v>
      </c>
      <c r="F217" s="625">
        <f t="shared" ref="F217:AO217" si="262">IF(F214=0,0,F215/F214)</f>
        <v>0</v>
      </c>
      <c r="G217" s="625">
        <f t="shared" si="262"/>
        <v>0.4008616791093</v>
      </c>
      <c r="H217" s="625">
        <f t="shared" si="262"/>
        <v>2.39208033349457</v>
      </c>
      <c r="I217" s="625">
        <f t="shared" si="262"/>
        <v>0</v>
      </c>
      <c r="J217" s="625">
        <f t="shared" si="262"/>
        <v>0</v>
      </c>
      <c r="K217" s="625">
        <f t="shared" si="262"/>
        <v>0.732400689311468</v>
      </c>
      <c r="L217" s="625">
        <f t="shared" si="262"/>
        <v>1.93552165668014</v>
      </c>
      <c r="M217" s="625">
        <f t="shared" si="262"/>
        <v>0</v>
      </c>
      <c r="N217" s="625">
        <f t="shared" si="262"/>
        <v>0</v>
      </c>
      <c r="O217" s="625">
        <f t="shared" si="262"/>
        <v>0</v>
      </c>
      <c r="P217" s="625">
        <f t="shared" si="262"/>
        <v>0</v>
      </c>
      <c r="Q217" s="625">
        <f t="shared" si="262"/>
        <v>0.472741009346206</v>
      </c>
      <c r="R217" s="625">
        <f t="shared" si="262"/>
        <v>0</v>
      </c>
      <c r="S217" s="625">
        <f t="shared" si="262"/>
        <v>0.048</v>
      </c>
      <c r="T217" s="625">
        <f t="shared" si="262"/>
        <v>0</v>
      </c>
      <c r="U217" s="625">
        <f t="shared" si="262"/>
        <v>0</v>
      </c>
      <c r="V217" s="625">
        <f t="shared" si="262"/>
        <v>29.8341900745831</v>
      </c>
      <c r="W217" s="625">
        <f t="shared" si="262"/>
        <v>0</v>
      </c>
      <c r="X217" s="625">
        <f t="shared" si="262"/>
        <v>0</v>
      </c>
      <c r="Y217" s="625">
        <f t="shared" si="262"/>
        <v>0</v>
      </c>
      <c r="Z217" s="625">
        <f t="shared" si="262"/>
        <v>0</v>
      </c>
      <c r="AA217" s="625">
        <f t="shared" si="262"/>
        <v>36.527931490148</v>
      </c>
      <c r="AB217" s="633">
        <f t="shared" si="262"/>
        <v>0</v>
      </c>
      <c r="AC217" s="625">
        <f t="shared" si="262"/>
        <v>0</v>
      </c>
      <c r="AD217" s="625">
        <f t="shared" si="262"/>
        <v>0</v>
      </c>
      <c r="AE217" s="625">
        <f t="shared" si="262"/>
        <v>1.58997115331992</v>
      </c>
      <c r="AF217" s="625">
        <f t="shared" si="262"/>
        <v>0</v>
      </c>
      <c r="AG217" s="625">
        <f t="shared" si="262"/>
        <v>0</v>
      </c>
      <c r="AH217" s="625">
        <f t="shared" si="262"/>
        <v>0.112300708327817</v>
      </c>
      <c r="AI217" s="625">
        <f t="shared" si="262"/>
        <v>0</v>
      </c>
      <c r="AJ217" s="641">
        <f t="shared" si="262"/>
        <v>0</v>
      </c>
      <c r="AK217" s="641">
        <f t="shared" si="262"/>
        <v>0</v>
      </c>
      <c r="AL217" s="641">
        <f t="shared" si="262"/>
        <v>0</v>
      </c>
      <c r="AM217" s="641">
        <f t="shared" si="262"/>
        <v>0</v>
      </c>
      <c r="AN217" s="633">
        <f t="shared" si="262"/>
        <v>0</v>
      </c>
      <c r="AO217" s="625">
        <f t="shared" si="262"/>
        <v>0</v>
      </c>
      <c r="AP217" s="498"/>
      <c r="AQ217" s="644"/>
      <c r="AR217" s="498"/>
      <c r="AS217" s="498"/>
      <c r="AT217" s="54"/>
    </row>
    <row r="218" s="20" customFormat="1" ht="18" spans="1:46">
      <c r="A218" s="611"/>
      <c r="B218" s="54"/>
      <c r="C218" s="619"/>
      <c r="D218" s="620"/>
      <c r="E218" s="621"/>
      <c r="F218" s="621"/>
      <c r="G218" s="621"/>
      <c r="H218" s="621"/>
      <c r="I218" s="621"/>
      <c r="J218" s="621"/>
      <c r="K218" s="620"/>
      <c r="L218" s="621"/>
      <c r="M218" s="621"/>
      <c r="N218" s="621"/>
      <c r="O218" s="621"/>
      <c r="P218" s="621"/>
      <c r="Q218" s="621"/>
      <c r="S218" s="621"/>
      <c r="T218" s="621"/>
      <c r="U218" s="621"/>
      <c r="V218" s="621"/>
      <c r="W218" s="621"/>
      <c r="X218" s="621"/>
      <c r="Y218" s="621"/>
      <c r="Z218" s="621"/>
      <c r="AA218" s="621"/>
      <c r="AB218" s="631"/>
      <c r="AC218" s="621"/>
      <c r="AD218" s="621"/>
      <c r="AE218" s="621"/>
      <c r="AF218" s="621"/>
      <c r="AG218" s="621"/>
      <c r="AH218" s="621"/>
      <c r="AI218" s="621"/>
      <c r="AM218" s="498"/>
      <c r="AN218" s="498"/>
      <c r="AO218" s="498"/>
      <c r="AP218" s="498"/>
      <c r="AQ218" s="498"/>
      <c r="AR218" s="498"/>
      <c r="AS218" s="498"/>
      <c r="AT218" s="54"/>
    </row>
    <row r="219" s="20" customFormat="1" ht="18" spans="1:46">
      <c r="A219" s="611"/>
      <c r="B219" s="54"/>
      <c r="C219" s="619" t="s">
        <v>1399</v>
      </c>
      <c r="D219" s="620"/>
      <c r="E219" s="621"/>
      <c r="F219" s="621"/>
      <c r="G219" s="621"/>
      <c r="H219" s="621"/>
      <c r="I219" s="621"/>
      <c r="J219" s="621"/>
      <c r="K219" s="620"/>
      <c r="L219" s="621"/>
      <c r="M219" s="621"/>
      <c r="N219" s="621"/>
      <c r="O219" s="621"/>
      <c r="P219" s="621"/>
      <c r="Q219" s="621"/>
      <c r="S219" s="621"/>
      <c r="T219" s="621"/>
      <c r="U219" s="621"/>
      <c r="V219" s="621"/>
      <c r="W219" s="621"/>
      <c r="X219" s="621"/>
      <c r="Y219" s="621"/>
      <c r="Z219" s="621"/>
      <c r="AA219" s="621"/>
      <c r="AB219" s="631"/>
      <c r="AC219" s="621"/>
      <c r="AD219" s="621"/>
      <c r="AE219" s="621"/>
      <c r="AF219" s="621"/>
      <c r="AG219" s="621"/>
      <c r="AH219" s="621"/>
      <c r="AI219" s="621"/>
      <c r="AM219" s="54"/>
      <c r="AN219" s="54"/>
      <c r="AO219" s="54"/>
      <c r="AP219" s="54"/>
      <c r="AQ219" s="54"/>
      <c r="AR219" s="54"/>
      <c r="AS219" s="54"/>
      <c r="AT219" s="54"/>
    </row>
    <row r="220" s="20" customFormat="1" ht="18" spans="1:46">
      <c r="A220" s="611"/>
      <c r="B220" s="622" t="s">
        <v>1449</v>
      </c>
      <c r="C220" s="623" t="s">
        <v>1427</v>
      </c>
      <c r="D220" s="620"/>
      <c r="E220" s="624">
        <f>E$202</f>
        <v>0.54587429930234</v>
      </c>
      <c r="F220" s="624">
        <f t="shared" ref="F220:AO220" si="263">F$202</f>
        <v>0.328263025204638</v>
      </c>
      <c r="G220" s="624">
        <f t="shared" si="263"/>
        <v>0.701153437438771</v>
      </c>
      <c r="H220" s="624">
        <f t="shared" si="263"/>
        <v>0.9</v>
      </c>
      <c r="I220" s="624">
        <f t="shared" si="263"/>
        <v>0.616622786308586</v>
      </c>
      <c r="J220" s="624">
        <f t="shared" si="263"/>
        <v>0.777514013817136</v>
      </c>
      <c r="K220" s="624">
        <f t="shared" si="263"/>
        <v>0.339654517576727</v>
      </c>
      <c r="L220" s="624">
        <f t="shared" si="263"/>
        <v>0.566723933379767</v>
      </c>
      <c r="M220" s="624">
        <f t="shared" si="263"/>
        <v>0.489820386045772</v>
      </c>
      <c r="N220" s="624">
        <f t="shared" si="263"/>
        <v>0.49780596610463</v>
      </c>
      <c r="O220" s="624">
        <f t="shared" si="263"/>
        <v>0.9</v>
      </c>
      <c r="P220" s="624">
        <f t="shared" si="263"/>
        <v>0.52985362688501</v>
      </c>
      <c r="Q220" s="624">
        <f t="shared" si="263"/>
        <v>0.450265785293066</v>
      </c>
      <c r="R220" s="624">
        <f t="shared" si="263"/>
        <v>0.616622786308586</v>
      </c>
      <c r="S220" s="624">
        <f t="shared" si="263"/>
        <v>0.346453027606668</v>
      </c>
      <c r="T220" s="624">
        <f t="shared" si="263"/>
        <v>0.564210706677188</v>
      </c>
      <c r="U220" s="624">
        <f t="shared" si="263"/>
        <v>0</v>
      </c>
      <c r="V220" s="624">
        <f t="shared" si="263"/>
        <v>0.71469206074653</v>
      </c>
      <c r="W220" s="624">
        <f t="shared" si="263"/>
        <v>0.9</v>
      </c>
      <c r="X220" s="624">
        <f t="shared" si="263"/>
        <v>0.419319817512015</v>
      </c>
      <c r="Y220" s="624">
        <f t="shared" si="263"/>
        <v>0.451019593189957</v>
      </c>
      <c r="Z220" s="624">
        <f t="shared" si="263"/>
        <v>0</v>
      </c>
      <c r="AA220" s="624">
        <f t="shared" si="263"/>
        <v>0.878766452302259</v>
      </c>
      <c r="AB220" s="634">
        <f>AQ220</f>
        <v>0.616622786308586</v>
      </c>
      <c r="AC220" s="624">
        <f t="shared" si="263"/>
        <v>0.451807624435183</v>
      </c>
      <c r="AD220" s="624">
        <f t="shared" si="263"/>
        <v>0.9</v>
      </c>
      <c r="AE220" s="624">
        <f t="shared" si="263"/>
        <v>0.9</v>
      </c>
      <c r="AF220" s="624">
        <f t="shared" si="263"/>
        <v>0.567493449730147</v>
      </c>
      <c r="AG220" s="624">
        <f t="shared" si="263"/>
        <v>0.527274610961921</v>
      </c>
      <c r="AH220" s="624">
        <f t="shared" si="263"/>
        <v>0.557317486713072</v>
      </c>
      <c r="AI220" s="624">
        <f t="shared" si="263"/>
        <v>0.826908623100432</v>
      </c>
      <c r="AJ220" s="640">
        <v>0</v>
      </c>
      <c r="AK220" s="640">
        <v>0</v>
      </c>
      <c r="AL220" s="640">
        <v>0</v>
      </c>
      <c r="AM220" s="640">
        <v>0</v>
      </c>
      <c r="AN220" s="634">
        <f>AQ220</f>
        <v>0.616622786308586</v>
      </c>
      <c r="AO220" s="624">
        <f t="shared" si="263"/>
        <v>0.616622786308586</v>
      </c>
      <c r="AP220" s="498"/>
      <c r="AQ220" s="498">
        <f>AVERAGE(E220:H220,J220:Q220,S220:T220,V220:Y220,AA220,AC220:AI220)</f>
        <v>0.616622786308586</v>
      </c>
      <c r="AR220" s="498"/>
      <c r="AS220" s="498"/>
      <c r="AT220" s="54"/>
    </row>
    <row r="221" s="20" customFormat="1" ht="18" spans="1:46">
      <c r="A221" s="611"/>
      <c r="B221" s="436" t="s">
        <v>1377</v>
      </c>
      <c r="C221" s="623" t="s">
        <v>1385</v>
      </c>
      <c r="D221" s="620"/>
      <c r="E221" s="624">
        <f>E$203</f>
        <v>4.59094040840281</v>
      </c>
      <c r="F221" s="624">
        <f t="shared" ref="F221:AO221" si="264">F$203</f>
        <v>1.12236976335722</v>
      </c>
      <c r="G221" s="624">
        <f t="shared" si="264"/>
        <v>10.4328207719326</v>
      </c>
      <c r="H221" s="624">
        <f t="shared" si="264"/>
        <v>2.76437398713649</v>
      </c>
      <c r="I221" s="624">
        <f t="shared" si="264"/>
        <v>0</v>
      </c>
      <c r="J221" s="624">
        <f t="shared" si="264"/>
        <v>1.47062728833674</v>
      </c>
      <c r="K221" s="624">
        <f t="shared" si="264"/>
        <v>1.67401913763597</v>
      </c>
      <c r="L221" s="624">
        <f t="shared" si="264"/>
        <v>3.01615319218605</v>
      </c>
      <c r="M221" s="624">
        <f t="shared" si="264"/>
        <v>3.62881253059375</v>
      </c>
      <c r="N221" s="624">
        <f t="shared" si="264"/>
        <v>3.73804956076116</v>
      </c>
      <c r="O221" s="624">
        <f t="shared" si="264"/>
        <v>1.33863046214147</v>
      </c>
      <c r="P221" s="624">
        <f t="shared" si="264"/>
        <v>4.54239338672155</v>
      </c>
      <c r="Q221" s="624">
        <f t="shared" si="264"/>
        <v>10.1115928724849</v>
      </c>
      <c r="R221" s="624">
        <f t="shared" si="264"/>
        <v>0</v>
      </c>
      <c r="S221" s="624">
        <f t="shared" si="264"/>
        <v>4.0105764600293</v>
      </c>
      <c r="T221" s="624">
        <f t="shared" si="264"/>
        <v>0.555191197525696</v>
      </c>
      <c r="U221" s="624">
        <f t="shared" si="264"/>
        <v>0</v>
      </c>
      <c r="V221" s="624">
        <f t="shared" si="264"/>
        <v>1.49438626731034</v>
      </c>
      <c r="W221" s="624">
        <f t="shared" si="264"/>
        <v>6.6462953708256</v>
      </c>
      <c r="X221" s="624">
        <f t="shared" si="264"/>
        <v>1.00445765230312</v>
      </c>
      <c r="Y221" s="624">
        <f t="shared" si="264"/>
        <v>4.86142637186052</v>
      </c>
      <c r="Z221" s="624">
        <f t="shared" si="264"/>
        <v>0</v>
      </c>
      <c r="AA221" s="624">
        <f t="shared" si="264"/>
        <v>1.95270985746148</v>
      </c>
      <c r="AB221" s="634">
        <f>AQ221</f>
        <v>3.43283158410991</v>
      </c>
      <c r="AC221" s="624">
        <f t="shared" si="264"/>
        <v>6.4131108660633</v>
      </c>
      <c r="AD221" s="624">
        <f t="shared" si="264"/>
        <v>1.57318112286471</v>
      </c>
      <c r="AE221" s="624">
        <f t="shared" si="264"/>
        <v>1.86796078373504</v>
      </c>
      <c r="AF221" s="624">
        <f t="shared" si="264"/>
        <v>2.97656365839815</v>
      </c>
      <c r="AG221" s="624">
        <f t="shared" si="264"/>
        <v>4.29016382962971</v>
      </c>
      <c r="AH221" s="624">
        <f t="shared" si="264"/>
        <v>2.04800222901839</v>
      </c>
      <c r="AI221" s="624">
        <f t="shared" si="264"/>
        <v>1.1288121581415</v>
      </c>
      <c r="AJ221" s="640">
        <v>0</v>
      </c>
      <c r="AK221" s="640">
        <v>0</v>
      </c>
      <c r="AL221" s="640">
        <v>0</v>
      </c>
      <c r="AM221" s="640">
        <v>0</v>
      </c>
      <c r="AN221" s="634">
        <f>AQ221</f>
        <v>3.43283158410991</v>
      </c>
      <c r="AO221" s="624">
        <f t="shared" si="264"/>
        <v>14.2064056939502</v>
      </c>
      <c r="AP221" s="498"/>
      <c r="AQ221" s="498">
        <f>AVERAGE(E221:H221,J221:Q221,S221:T221,V221:Y221,AA221,AC221:AI221)</f>
        <v>3.43283158410991</v>
      </c>
      <c r="AR221" s="498"/>
      <c r="AS221" s="498"/>
      <c r="AT221" s="54"/>
    </row>
    <row r="222" s="20" customFormat="1" ht="18" spans="1:46">
      <c r="A222" s="611"/>
      <c r="C222" s="623" t="s">
        <v>1428</v>
      </c>
      <c r="D222" s="626">
        <f>SUM(E222:AO222)</f>
        <v>0.263369490788555</v>
      </c>
      <c r="E222" s="625">
        <f>IF(E220=0,0,(E188/(E220*31.536)*(E165+E180)/(E$170+E$185)))</f>
        <v>0.0120264286175187</v>
      </c>
      <c r="F222" s="625">
        <f t="shared" ref="F222:AI222" si="265">IF(F220=0,0,(F191/(F220*31.536)*(F165+F180)/(F$170+F$185)))</f>
        <v>0.0138101305740139</v>
      </c>
      <c r="G222" s="625">
        <f t="shared" si="265"/>
        <v>0.00654595925989879</v>
      </c>
      <c r="H222" s="625">
        <f t="shared" si="265"/>
        <v>0.00770801139246817</v>
      </c>
      <c r="I222" s="625">
        <f t="shared" si="265"/>
        <v>0.0691427812572205</v>
      </c>
      <c r="J222" s="625">
        <f t="shared" si="265"/>
        <v>0.00150622971889022</v>
      </c>
      <c r="K222" s="625">
        <f t="shared" si="265"/>
        <v>0.00491887765849753</v>
      </c>
      <c r="L222" s="625">
        <f t="shared" si="265"/>
        <v>0.00182813998942455</v>
      </c>
      <c r="M222" s="625">
        <f t="shared" si="265"/>
        <v>0.00174822351618443</v>
      </c>
      <c r="N222" s="625">
        <f t="shared" si="265"/>
        <v>0.003289502782589</v>
      </c>
      <c r="O222" s="625">
        <f t="shared" si="265"/>
        <v>0.00295446822088412</v>
      </c>
      <c r="P222" s="625">
        <f t="shared" si="265"/>
        <v>0.00243674688990093</v>
      </c>
      <c r="Q222" s="625">
        <f t="shared" si="265"/>
        <v>0.0057276788368137</v>
      </c>
      <c r="R222" s="625">
        <f t="shared" si="265"/>
        <v>0.00255686481342736</v>
      </c>
      <c r="S222" s="625">
        <f t="shared" si="265"/>
        <v>0.00820450048268523</v>
      </c>
      <c r="T222" s="625">
        <f t="shared" si="265"/>
        <v>0</v>
      </c>
      <c r="U222" s="625">
        <f t="shared" si="265"/>
        <v>0</v>
      </c>
      <c r="V222" s="625">
        <f t="shared" si="265"/>
        <v>0.0186038524804223</v>
      </c>
      <c r="W222" s="625">
        <f t="shared" si="265"/>
        <v>0</v>
      </c>
      <c r="X222" s="625">
        <f t="shared" si="265"/>
        <v>0</v>
      </c>
      <c r="Y222" s="625">
        <f t="shared" si="265"/>
        <v>0</v>
      </c>
      <c r="Z222" s="625">
        <f t="shared" si="265"/>
        <v>0</v>
      </c>
      <c r="AA222" s="625">
        <f t="shared" si="265"/>
        <v>0.00270377770667493</v>
      </c>
      <c r="AB222" s="635">
        <f>AB224/(AB220*31.536)</f>
        <v>0.0166281642291708</v>
      </c>
      <c r="AC222" s="625">
        <f t="shared" si="265"/>
        <v>0.00918976599499788</v>
      </c>
      <c r="AD222" s="625">
        <f t="shared" si="265"/>
        <v>0.00908506649779368</v>
      </c>
      <c r="AE222" s="625">
        <f t="shared" si="265"/>
        <v>0.0111335946114422</v>
      </c>
      <c r="AF222" s="625">
        <f t="shared" si="265"/>
        <v>0.00303870583134982</v>
      </c>
      <c r="AG222" s="625">
        <f t="shared" si="265"/>
        <v>0.00419822617698435</v>
      </c>
      <c r="AH222" s="625">
        <f t="shared" si="265"/>
        <v>0.0113416219720962</v>
      </c>
      <c r="AI222" s="625">
        <f t="shared" si="265"/>
        <v>0.00244508195016826</v>
      </c>
      <c r="AJ222" s="641">
        <v>0</v>
      </c>
      <c r="AK222" s="641">
        <v>0</v>
      </c>
      <c r="AL222" s="641">
        <v>0</v>
      </c>
      <c r="AM222" s="641">
        <v>0</v>
      </c>
      <c r="AN222" s="635">
        <f>AN224/(AN220*31.536)</f>
        <v>0.00749016406719406</v>
      </c>
      <c r="AO222" s="625">
        <f>IF(AO220=0,0,(AO191/(AO220*31.536)*(AO165+AO180)/(AO$170+AO$185)))</f>
        <v>0.0231069252598434</v>
      </c>
      <c r="AP222" s="54"/>
      <c r="AQ222" s="498"/>
      <c r="AR222" s="54"/>
      <c r="AS222" s="54"/>
      <c r="AT222" s="54"/>
    </row>
    <row r="223" s="20" customFormat="1" ht="18" spans="1:212">
      <c r="A223" s="611"/>
      <c r="C223" s="623" t="s">
        <v>1430</v>
      </c>
      <c r="D223" s="620"/>
      <c r="E223" s="624">
        <f>E$205</f>
        <v>0.159594088701067</v>
      </c>
      <c r="F223" s="624">
        <f t="shared" ref="F223:AO223" si="266">F$205</f>
        <v>0.426517556978068</v>
      </c>
      <c r="G223" s="624">
        <f t="shared" si="266"/>
        <v>0.0659577806401693</v>
      </c>
      <c r="H223" s="624">
        <f t="shared" si="266"/>
        <v>0.155031375599827</v>
      </c>
      <c r="I223" s="624">
        <f t="shared" si="266"/>
        <v>0.508547008547009</v>
      </c>
      <c r="J223" s="624">
        <f t="shared" si="266"/>
        <v>0.240559248805221</v>
      </c>
      <c r="K223" s="624">
        <f t="shared" si="266"/>
        <v>0.3005003928244</v>
      </c>
      <c r="L223" s="624">
        <f t="shared" si="266"/>
        <v>0.180731851549412</v>
      </c>
      <c r="M223" s="624">
        <f t="shared" si="266"/>
        <v>0.136054547079622</v>
      </c>
      <c r="N223" s="624">
        <f t="shared" si="266"/>
        <v>0.383026079497373</v>
      </c>
      <c r="O223" s="624">
        <f t="shared" si="266"/>
        <v>0.341606745780923</v>
      </c>
      <c r="P223" s="624">
        <f t="shared" si="266"/>
        <v>0.157291791513823</v>
      </c>
      <c r="Q223" s="624">
        <f t="shared" si="266"/>
        <v>0.082938626663593</v>
      </c>
      <c r="R223" s="624">
        <f t="shared" si="266"/>
        <v>0.599478390461997</v>
      </c>
      <c r="S223" s="624">
        <f t="shared" si="266"/>
        <v>0.147702007557377</v>
      </c>
      <c r="T223" s="624">
        <f t="shared" si="266"/>
        <v>0.489153676719734</v>
      </c>
      <c r="U223" s="624">
        <f t="shared" si="266"/>
        <v>0</v>
      </c>
      <c r="V223" s="624">
        <f t="shared" si="266"/>
        <v>0.265862078879707</v>
      </c>
      <c r="W223" s="624">
        <f t="shared" si="266"/>
        <v>0.132783146858113</v>
      </c>
      <c r="X223" s="624">
        <f t="shared" si="266"/>
        <v>0.469972067039106</v>
      </c>
      <c r="Y223" s="624">
        <f t="shared" si="266"/>
        <v>0.131611065718071</v>
      </c>
      <c r="Z223" s="624">
        <f t="shared" si="266"/>
        <v>0</v>
      </c>
      <c r="AA223" s="624">
        <f t="shared" si="266"/>
        <v>0.242680260936765</v>
      </c>
      <c r="AB223" s="634">
        <f>AQ223</f>
        <v>0.231233141552447</v>
      </c>
      <c r="AC223" s="624">
        <f t="shared" si="266"/>
        <v>0.134294730321611</v>
      </c>
      <c r="AD223" s="624">
        <f t="shared" si="266"/>
        <v>0.287802900077902</v>
      </c>
      <c r="AE223" s="624">
        <f t="shared" si="266"/>
        <v>0.164808205312748</v>
      </c>
      <c r="AF223" s="624">
        <f t="shared" si="266"/>
        <v>0.207856382465856</v>
      </c>
      <c r="AG223" s="624">
        <f t="shared" si="266"/>
        <v>0.122753635984176</v>
      </c>
      <c r="AH223" s="624">
        <f t="shared" si="266"/>
        <v>0.236820255148184</v>
      </c>
      <c r="AI223" s="624">
        <f t="shared" si="266"/>
        <v>0.348151181710763</v>
      </c>
      <c r="AJ223" s="640">
        <v>0</v>
      </c>
      <c r="AK223" s="640">
        <v>0</v>
      </c>
      <c r="AL223" s="640">
        <v>0</v>
      </c>
      <c r="AM223" s="640">
        <v>0</v>
      </c>
      <c r="AN223" s="634">
        <f>AQ223</f>
        <v>0.231233141552447</v>
      </c>
      <c r="AO223" s="624">
        <f t="shared" si="266"/>
        <v>0.0877302528879176</v>
      </c>
      <c r="AP223" s="437"/>
      <c r="AQ223" s="498">
        <f>AVERAGE(E223:H223,J223:Q223,S223:T223,V223:Y223,AA223,AC223:AI223)</f>
        <v>0.231233141552447</v>
      </c>
      <c r="AR223" s="437"/>
      <c r="AS223" s="437"/>
      <c r="AT223" s="54"/>
      <c r="FK223"/>
      <c r="FL223"/>
      <c r="GU223"/>
      <c r="GV223"/>
      <c r="GW223"/>
      <c r="GX223"/>
      <c r="GY223"/>
      <c r="GZ223"/>
      <c r="HA223"/>
      <c r="HB223"/>
      <c r="HC223"/>
      <c r="HD223"/>
    </row>
    <row r="224" s="20" customFormat="1" ht="18" spans="1:212">
      <c r="A224" s="611"/>
      <c r="C224" s="623" t="s">
        <v>1431</v>
      </c>
      <c r="D224" s="620"/>
      <c r="E224" s="625">
        <f>E222*E220*31.536</f>
        <v>0.207031263341585</v>
      </c>
      <c r="F224" s="625">
        <f t="shared" ref="F224:AO224" si="267">F222*F220*31.536</f>
        <v>0.142963890870617</v>
      </c>
      <c r="G224" s="625">
        <f t="shared" si="267"/>
        <v>0.144741467833095</v>
      </c>
      <c r="H224" s="625">
        <f t="shared" si="267"/>
        <v>0.218771862545589</v>
      </c>
      <c r="I224" s="625">
        <f t="shared" si="267"/>
        <v>1.34453781512605</v>
      </c>
      <c r="J224" s="625">
        <f t="shared" si="267"/>
        <v>0.0369322736353681</v>
      </c>
      <c r="K224" s="625">
        <f t="shared" si="267"/>
        <v>0.0526877949553036</v>
      </c>
      <c r="L224" s="625">
        <f t="shared" si="267"/>
        <v>0.0326728944203097</v>
      </c>
      <c r="M224" s="625">
        <f t="shared" si="267"/>
        <v>0.0270047661627735</v>
      </c>
      <c r="N224" s="625">
        <f t="shared" si="267"/>
        <v>0.0516412757147383</v>
      </c>
      <c r="O224" s="625">
        <f t="shared" si="267"/>
        <v>0.0838548988324215</v>
      </c>
      <c r="P224" s="625">
        <f t="shared" si="267"/>
        <v>0.0407167343789523</v>
      </c>
      <c r="Q224" s="625">
        <f t="shared" si="267"/>
        <v>0.0813306441961157</v>
      </c>
      <c r="R224" s="625">
        <f t="shared" si="267"/>
        <v>0.0497203231821007</v>
      </c>
      <c r="S224" s="625">
        <f t="shared" si="267"/>
        <v>0.0896402610803002</v>
      </c>
      <c r="T224" s="625">
        <f t="shared" si="267"/>
        <v>0</v>
      </c>
      <c r="U224" s="625">
        <f t="shared" si="267"/>
        <v>0</v>
      </c>
      <c r="V224" s="625">
        <f t="shared" si="267"/>
        <v>0.419303465436324</v>
      </c>
      <c r="W224" s="625">
        <f t="shared" si="267"/>
        <v>0</v>
      </c>
      <c r="X224" s="625">
        <f t="shared" si="267"/>
        <v>0</v>
      </c>
      <c r="Y224" s="625">
        <f t="shared" si="267"/>
        <v>0</v>
      </c>
      <c r="Z224" s="625">
        <f t="shared" si="267"/>
        <v>0</v>
      </c>
      <c r="AA224" s="625">
        <f t="shared" si="267"/>
        <v>0.0749291936170748</v>
      </c>
      <c r="AB224" s="633">
        <f>AB225/AB221</f>
        <v>0.323348225161419</v>
      </c>
      <c r="AC224" s="625">
        <f t="shared" si="267"/>
        <v>0.130937672042789</v>
      </c>
      <c r="AD224" s="625">
        <f t="shared" si="267"/>
        <v>0.257855991366979</v>
      </c>
      <c r="AE224" s="625">
        <f t="shared" si="267"/>
        <v>0.315998135699797</v>
      </c>
      <c r="AF224" s="625">
        <f t="shared" si="267"/>
        <v>0.0543821181744346</v>
      </c>
      <c r="AG224" s="625">
        <f t="shared" si="267"/>
        <v>0.0698086595879578</v>
      </c>
      <c r="AH224" s="625">
        <f t="shared" si="267"/>
        <v>0.199335405794359</v>
      </c>
      <c r="AI224" s="625">
        <f t="shared" si="267"/>
        <v>0.0637613564231688</v>
      </c>
      <c r="AJ224" s="641">
        <f t="shared" si="267"/>
        <v>0</v>
      </c>
      <c r="AK224" s="641">
        <f t="shared" si="267"/>
        <v>0</v>
      </c>
      <c r="AL224" s="641">
        <f t="shared" si="267"/>
        <v>0</v>
      </c>
      <c r="AM224" s="641">
        <f t="shared" si="267"/>
        <v>0</v>
      </c>
      <c r="AN224" s="633">
        <f>AN225/AN221</f>
        <v>0.145652353676315</v>
      </c>
      <c r="AO224" s="625">
        <f t="shared" si="267"/>
        <v>0.449333021296513</v>
      </c>
      <c r="AP224" s="498"/>
      <c r="AQ224" s="498"/>
      <c r="AR224" s="498"/>
      <c r="AS224" s="498"/>
      <c r="AT224" s="5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</row>
    <row r="225" s="20" customFormat="1" ht="18" spans="1:212">
      <c r="A225" s="611"/>
      <c r="C225" s="623" t="s">
        <v>1432</v>
      </c>
      <c r="D225" s="626">
        <f>SUM(E225:AO225)</f>
        <v>16.7804865235061</v>
      </c>
      <c r="E225" s="625">
        <f>E224*E221</f>
        <v>0.950468192677569</v>
      </c>
      <c r="F225" s="625">
        <f t="shared" ref="F225:AO225" si="268">F224*F221</f>
        <v>0.160458348365082</v>
      </c>
      <c r="G225" s="625">
        <f t="shared" si="268"/>
        <v>1.51006179216913</v>
      </c>
      <c r="H225" s="625">
        <f t="shared" si="268"/>
        <v>0.604767245938424</v>
      </c>
      <c r="I225" s="625">
        <f t="shared" si="268"/>
        <v>0</v>
      </c>
      <c r="J225" s="625">
        <f t="shared" si="268"/>
        <v>0.0543136094284918</v>
      </c>
      <c r="K225" s="625">
        <f t="shared" si="268"/>
        <v>0.0882003770750181</v>
      </c>
      <c r="L225" s="625">
        <f t="shared" si="268"/>
        <v>0.0985464548037749</v>
      </c>
      <c r="M225" s="625">
        <f t="shared" si="268"/>
        <v>0.0979952338372265</v>
      </c>
      <c r="N225" s="625">
        <f t="shared" si="268"/>
        <v>0.193037648002624</v>
      </c>
      <c r="O225" s="625">
        <f t="shared" si="268"/>
        <v>0.11225072197687</v>
      </c>
      <c r="P225" s="625">
        <f t="shared" si="268"/>
        <v>0.184951424971851</v>
      </c>
      <c r="Q225" s="625">
        <f t="shared" si="268"/>
        <v>0.822382362168045</v>
      </c>
      <c r="R225" s="625">
        <f t="shared" si="268"/>
        <v>0</v>
      </c>
      <c r="S225" s="625">
        <f t="shared" si="268"/>
        <v>0.359509120959533</v>
      </c>
      <c r="T225" s="625">
        <f t="shared" si="268"/>
        <v>0</v>
      </c>
      <c r="U225" s="625">
        <f t="shared" si="268"/>
        <v>0</v>
      </c>
      <c r="V225" s="625">
        <f t="shared" si="268"/>
        <v>0.626601340583679</v>
      </c>
      <c r="W225" s="625">
        <f t="shared" si="268"/>
        <v>0</v>
      </c>
      <c r="X225" s="625">
        <f t="shared" si="268"/>
        <v>0</v>
      </c>
      <c r="Y225" s="625">
        <f t="shared" si="268"/>
        <v>0</v>
      </c>
      <c r="Z225" s="625">
        <f t="shared" si="268"/>
        <v>0</v>
      </c>
      <c r="AA225" s="625">
        <f t="shared" si="268"/>
        <v>0.146314974987702</v>
      </c>
      <c r="AB225" s="635">
        <v>1.11</v>
      </c>
      <c r="AC225" s="625">
        <f t="shared" si="268"/>
        <v>0.839717807354641</v>
      </c>
      <c r="AD225" s="625">
        <f t="shared" si="268"/>
        <v>0.405654178036097</v>
      </c>
      <c r="AE225" s="625">
        <f t="shared" si="268"/>
        <v>0.590272125220604</v>
      </c>
      <c r="AF225" s="625">
        <f t="shared" si="268"/>
        <v>0.161871836624736</v>
      </c>
      <c r="AG225" s="625">
        <f t="shared" si="268"/>
        <v>0.29949058635919</v>
      </c>
      <c r="AH225" s="625">
        <f t="shared" si="268"/>
        <v>0.408239355389131</v>
      </c>
      <c r="AI225" s="625">
        <f t="shared" si="268"/>
        <v>0.0719745943500667</v>
      </c>
      <c r="AJ225" s="641">
        <f t="shared" ref="AJ225" si="269">AJ224*AJ221</f>
        <v>0</v>
      </c>
      <c r="AK225" s="641">
        <f t="shared" ref="AK225" si="270">AK224*AK221</f>
        <v>0</v>
      </c>
      <c r="AL225" s="641">
        <f t="shared" ref="AL225" si="271">AL224*AL221</f>
        <v>0</v>
      </c>
      <c r="AM225" s="641">
        <f t="shared" ref="AM225" si="272">AM224*AM221</f>
        <v>0</v>
      </c>
      <c r="AN225" s="635">
        <v>0.5</v>
      </c>
      <c r="AO225" s="625">
        <f t="shared" si="268"/>
        <v>6.38340719222662</v>
      </c>
      <c r="AP225" s="498"/>
      <c r="AQ225" s="54"/>
      <c r="AR225" s="498"/>
      <c r="AS225" s="498"/>
      <c r="AT225" s="54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</row>
    <row r="226" s="20" customFormat="1" ht="18" spans="1:212">
      <c r="A226" s="611"/>
      <c r="C226" s="623" t="s">
        <v>1433</v>
      </c>
      <c r="D226" s="626">
        <f>SUM(E226:AO226)</f>
        <v>25.5790606384676</v>
      </c>
      <c r="E226" s="625">
        <f>IF(E223=0,0,E224/E223)</f>
        <v>1.29723641412165</v>
      </c>
      <c r="F226" s="625">
        <f t="shared" ref="F226:AO226" si="273">IF(F223=0,0,F224/F223)</f>
        <v>0.335188759598864</v>
      </c>
      <c r="G226" s="625">
        <f t="shared" si="273"/>
        <v>2.19445630869127</v>
      </c>
      <c r="H226" s="625">
        <f t="shared" si="273"/>
        <v>1.41114572259419</v>
      </c>
      <c r="I226" s="625">
        <f t="shared" si="273"/>
        <v>2.6438810818445</v>
      </c>
      <c r="J226" s="625">
        <f t="shared" si="273"/>
        <v>0.15352672499103</v>
      </c>
      <c r="K226" s="625">
        <f t="shared" si="273"/>
        <v>0.175333531048301</v>
      </c>
      <c r="L226" s="625">
        <f t="shared" si="273"/>
        <v>0.180781052925676</v>
      </c>
      <c r="M226" s="625">
        <f t="shared" si="273"/>
        <v>0.198484848484848</v>
      </c>
      <c r="N226" s="625">
        <f t="shared" si="273"/>
        <v>0.13482443749654</v>
      </c>
      <c r="O226" s="625">
        <f t="shared" si="273"/>
        <v>0.245472022634467</v>
      </c>
      <c r="P226" s="625">
        <f t="shared" si="273"/>
        <v>0.258861152175091</v>
      </c>
      <c r="Q226" s="625">
        <f t="shared" si="273"/>
        <v>0.980612381321439</v>
      </c>
      <c r="R226" s="625">
        <f t="shared" si="273"/>
        <v>0.0829393085275067</v>
      </c>
      <c r="S226" s="625">
        <f t="shared" si="273"/>
        <v>0.606899408902603</v>
      </c>
      <c r="T226" s="625">
        <f t="shared" si="273"/>
        <v>0</v>
      </c>
      <c r="U226" s="625">
        <f t="shared" si="273"/>
        <v>0</v>
      </c>
      <c r="V226" s="625">
        <f t="shared" si="273"/>
        <v>1.57714656863886</v>
      </c>
      <c r="W226" s="625">
        <f t="shared" si="273"/>
        <v>0</v>
      </c>
      <c r="X226" s="625">
        <f t="shared" si="273"/>
        <v>0</v>
      </c>
      <c r="Y226" s="625">
        <f t="shared" si="273"/>
        <v>0</v>
      </c>
      <c r="Z226" s="625">
        <f t="shared" si="273"/>
        <v>0</v>
      </c>
      <c r="AA226" s="625">
        <f t="shared" si="273"/>
        <v>0.308756852855861</v>
      </c>
      <c r="AB226" s="633">
        <f t="shared" si="273"/>
        <v>1.39836453801792</v>
      </c>
      <c r="AC226" s="625">
        <f t="shared" si="273"/>
        <v>0.975002308200903</v>
      </c>
      <c r="AD226" s="625">
        <f t="shared" si="273"/>
        <v>0.895946466478216</v>
      </c>
      <c r="AE226" s="625">
        <f t="shared" si="273"/>
        <v>1.91736895077611</v>
      </c>
      <c r="AF226" s="625">
        <f t="shared" si="273"/>
        <v>0.26163314077386</v>
      </c>
      <c r="AG226" s="625">
        <f t="shared" si="273"/>
        <v>0.568689139252517</v>
      </c>
      <c r="AH226" s="625">
        <f t="shared" si="273"/>
        <v>0.841716033409513</v>
      </c>
      <c r="AI226" s="625">
        <f t="shared" si="273"/>
        <v>0.183142725840697</v>
      </c>
      <c r="AJ226" s="641">
        <f t="shared" si="273"/>
        <v>0</v>
      </c>
      <c r="AK226" s="641">
        <f t="shared" si="273"/>
        <v>0</v>
      </c>
      <c r="AL226" s="641">
        <f t="shared" si="273"/>
        <v>0</v>
      </c>
      <c r="AM226" s="641">
        <f t="shared" si="273"/>
        <v>0</v>
      </c>
      <c r="AN226" s="633">
        <f t="shared" si="273"/>
        <v>0.629893936044107</v>
      </c>
      <c r="AO226" s="625">
        <f t="shared" si="273"/>
        <v>5.12175682282111</v>
      </c>
      <c r="AP226" s="498"/>
      <c r="AQ226" s="644"/>
      <c r="AR226" s="498"/>
      <c r="AS226" s="498"/>
      <c r="AT226" s="54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</row>
    <row r="227" s="20" customFormat="1" ht="18" spans="1:212">
      <c r="A227" s="611"/>
      <c r="C227" s="619"/>
      <c r="D227" s="620"/>
      <c r="E227" s="621"/>
      <c r="F227" s="621"/>
      <c r="G227" s="621"/>
      <c r="H227" s="621"/>
      <c r="I227" s="621"/>
      <c r="J227" s="621"/>
      <c r="K227" s="620"/>
      <c r="L227" s="621"/>
      <c r="M227" s="621"/>
      <c r="N227" s="621"/>
      <c r="O227" s="621"/>
      <c r="P227" s="621"/>
      <c r="Q227" s="621"/>
      <c r="S227" s="621"/>
      <c r="T227" s="621"/>
      <c r="U227" s="621"/>
      <c r="V227" s="621"/>
      <c r="W227" s="621"/>
      <c r="X227" s="621"/>
      <c r="Y227" s="621"/>
      <c r="Z227" s="621"/>
      <c r="AA227" s="621"/>
      <c r="AB227" s="631"/>
      <c r="AC227" s="621"/>
      <c r="AD227" s="621"/>
      <c r="AE227" s="621"/>
      <c r="AF227" s="621"/>
      <c r="AG227" s="621"/>
      <c r="AH227" s="621"/>
      <c r="AI227" s="621"/>
      <c r="AM227" s="498"/>
      <c r="AN227" s="498"/>
      <c r="AO227" s="498"/>
      <c r="AP227" s="498"/>
      <c r="AQ227" s="498"/>
      <c r="AR227" s="498"/>
      <c r="AS227" s="498"/>
      <c r="AT227" s="54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</row>
    <row r="228" s="20" customFormat="1" ht="18" spans="1:212">
      <c r="A228" s="611"/>
      <c r="C228" s="619" t="s">
        <v>1401</v>
      </c>
      <c r="D228" s="620"/>
      <c r="E228" s="621"/>
      <c r="F228" s="621"/>
      <c r="G228" s="621"/>
      <c r="H228" s="621"/>
      <c r="I228" s="621"/>
      <c r="J228" s="621"/>
      <c r="K228" s="620"/>
      <c r="L228" s="621"/>
      <c r="M228" s="621"/>
      <c r="N228" s="621"/>
      <c r="O228" s="621"/>
      <c r="P228" s="621"/>
      <c r="Q228" s="621"/>
      <c r="S228" s="621"/>
      <c r="T228" s="621"/>
      <c r="U228" s="621"/>
      <c r="V228" s="621"/>
      <c r="W228" s="621"/>
      <c r="X228" s="621"/>
      <c r="Y228" s="621"/>
      <c r="Z228" s="621"/>
      <c r="AA228" s="621"/>
      <c r="AB228" s="631"/>
      <c r="AC228" s="621"/>
      <c r="AD228" s="621"/>
      <c r="AE228" s="621"/>
      <c r="AF228" s="621"/>
      <c r="AG228" s="621"/>
      <c r="AH228" s="621"/>
      <c r="AI228" s="621"/>
      <c r="AM228" s="498"/>
      <c r="AN228" s="498"/>
      <c r="AO228" s="498"/>
      <c r="AP228" s="498"/>
      <c r="AQ228" s="498"/>
      <c r="AR228" s="498"/>
      <c r="AS228" s="498"/>
      <c r="AT228" s="54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</row>
    <row r="229" s="20" customFormat="1" ht="18" spans="1:212">
      <c r="A229" s="611"/>
      <c r="B229" s="622" t="s">
        <v>1449</v>
      </c>
      <c r="C229" s="623" t="s">
        <v>1427</v>
      </c>
      <c r="D229" s="620"/>
      <c r="E229" s="624">
        <f>E$202</f>
        <v>0.54587429930234</v>
      </c>
      <c r="F229" s="624">
        <f t="shared" ref="F229:AO229" si="274">F$202</f>
        <v>0.328263025204638</v>
      </c>
      <c r="G229" s="624">
        <f t="shared" si="274"/>
        <v>0.701153437438771</v>
      </c>
      <c r="H229" s="624">
        <f t="shared" si="274"/>
        <v>0.9</v>
      </c>
      <c r="I229" s="624">
        <f t="shared" si="274"/>
        <v>0.616622786308586</v>
      </c>
      <c r="J229" s="624">
        <f t="shared" si="274"/>
        <v>0.777514013817136</v>
      </c>
      <c r="K229" s="624">
        <f t="shared" si="274"/>
        <v>0.339654517576727</v>
      </c>
      <c r="L229" s="624">
        <f t="shared" si="274"/>
        <v>0.566723933379767</v>
      </c>
      <c r="M229" s="624">
        <f t="shared" si="274"/>
        <v>0.489820386045772</v>
      </c>
      <c r="N229" s="624">
        <f t="shared" si="274"/>
        <v>0.49780596610463</v>
      </c>
      <c r="O229" s="624">
        <f t="shared" si="274"/>
        <v>0.9</v>
      </c>
      <c r="P229" s="624">
        <f t="shared" si="274"/>
        <v>0.52985362688501</v>
      </c>
      <c r="Q229" s="624">
        <f t="shared" si="274"/>
        <v>0.450265785293066</v>
      </c>
      <c r="R229" s="624">
        <f t="shared" si="274"/>
        <v>0.616622786308586</v>
      </c>
      <c r="S229" s="624">
        <f t="shared" si="274"/>
        <v>0.346453027606668</v>
      </c>
      <c r="T229" s="624">
        <f t="shared" si="274"/>
        <v>0.564210706677188</v>
      </c>
      <c r="U229" s="624">
        <f t="shared" si="274"/>
        <v>0</v>
      </c>
      <c r="V229" s="624">
        <f t="shared" si="274"/>
        <v>0.71469206074653</v>
      </c>
      <c r="W229" s="624">
        <f t="shared" si="274"/>
        <v>0.9</v>
      </c>
      <c r="X229" s="624">
        <f t="shared" si="274"/>
        <v>0.419319817512015</v>
      </c>
      <c r="Y229" s="624">
        <f t="shared" si="274"/>
        <v>0.451019593189957</v>
      </c>
      <c r="Z229" s="624">
        <f t="shared" si="274"/>
        <v>0</v>
      </c>
      <c r="AA229" s="624">
        <f t="shared" si="274"/>
        <v>0.878766452302259</v>
      </c>
      <c r="AB229" s="632">
        <f t="shared" si="274"/>
        <v>0</v>
      </c>
      <c r="AC229" s="624">
        <f t="shared" si="274"/>
        <v>0.451807624435183</v>
      </c>
      <c r="AD229" s="624">
        <f t="shared" si="274"/>
        <v>0.9</v>
      </c>
      <c r="AE229" s="624">
        <f t="shared" si="274"/>
        <v>0.9</v>
      </c>
      <c r="AF229" s="624">
        <f t="shared" si="274"/>
        <v>0.567493449730147</v>
      </c>
      <c r="AG229" s="624">
        <f t="shared" si="274"/>
        <v>0.527274610961921</v>
      </c>
      <c r="AH229" s="624">
        <f t="shared" si="274"/>
        <v>0.557317486713072</v>
      </c>
      <c r="AI229" s="624">
        <f t="shared" si="274"/>
        <v>0.826908623100432</v>
      </c>
      <c r="AJ229" s="640">
        <v>0</v>
      </c>
      <c r="AK229" s="640">
        <v>0</v>
      </c>
      <c r="AL229" s="640">
        <v>0</v>
      </c>
      <c r="AM229" s="640">
        <v>0</v>
      </c>
      <c r="AN229" s="632">
        <f t="shared" si="274"/>
        <v>0.616622786308586</v>
      </c>
      <c r="AO229" s="624">
        <f t="shared" si="274"/>
        <v>0.616622786308586</v>
      </c>
      <c r="AP229" s="498"/>
      <c r="AQ229" s="498">
        <f>AVERAGE(E229:H229,J229:Q229,S229:T229,V229:Y229,AA229,AC229:AI229)</f>
        <v>0.616622786308586</v>
      </c>
      <c r="AR229" s="498"/>
      <c r="AS229" s="498"/>
      <c r="AT229" s="54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</row>
    <row r="230" s="20" customFormat="1" ht="18" spans="1:212">
      <c r="A230" s="611"/>
      <c r="B230" s="436" t="s">
        <v>1377</v>
      </c>
      <c r="C230" s="623" t="s">
        <v>1385</v>
      </c>
      <c r="D230" s="620"/>
      <c r="E230" s="624">
        <f>E$203</f>
        <v>4.59094040840281</v>
      </c>
      <c r="F230" s="624">
        <f t="shared" ref="F230:AO230" si="275">F$203</f>
        <v>1.12236976335722</v>
      </c>
      <c r="G230" s="624">
        <f t="shared" si="275"/>
        <v>10.4328207719326</v>
      </c>
      <c r="H230" s="624">
        <f t="shared" si="275"/>
        <v>2.76437398713649</v>
      </c>
      <c r="I230" s="624">
        <f t="shared" si="275"/>
        <v>0</v>
      </c>
      <c r="J230" s="624">
        <f t="shared" si="275"/>
        <v>1.47062728833674</v>
      </c>
      <c r="K230" s="624">
        <f t="shared" si="275"/>
        <v>1.67401913763597</v>
      </c>
      <c r="L230" s="624">
        <f t="shared" si="275"/>
        <v>3.01615319218605</v>
      </c>
      <c r="M230" s="624">
        <f t="shared" si="275"/>
        <v>3.62881253059375</v>
      </c>
      <c r="N230" s="624">
        <f t="shared" si="275"/>
        <v>3.73804956076116</v>
      </c>
      <c r="O230" s="624">
        <f t="shared" si="275"/>
        <v>1.33863046214147</v>
      </c>
      <c r="P230" s="624">
        <f t="shared" si="275"/>
        <v>4.54239338672155</v>
      </c>
      <c r="Q230" s="624">
        <f t="shared" si="275"/>
        <v>10.1115928724849</v>
      </c>
      <c r="R230" s="624">
        <f t="shared" si="275"/>
        <v>0</v>
      </c>
      <c r="S230" s="624">
        <f t="shared" si="275"/>
        <v>4.0105764600293</v>
      </c>
      <c r="T230" s="624">
        <f t="shared" si="275"/>
        <v>0.555191197525696</v>
      </c>
      <c r="U230" s="624">
        <f t="shared" si="275"/>
        <v>0</v>
      </c>
      <c r="V230" s="624">
        <f t="shared" si="275"/>
        <v>1.49438626731034</v>
      </c>
      <c r="W230" s="624">
        <f t="shared" si="275"/>
        <v>6.6462953708256</v>
      </c>
      <c r="X230" s="624">
        <f t="shared" si="275"/>
        <v>1.00445765230312</v>
      </c>
      <c r="Y230" s="624">
        <f t="shared" si="275"/>
        <v>4.86142637186052</v>
      </c>
      <c r="Z230" s="624">
        <f t="shared" si="275"/>
        <v>0</v>
      </c>
      <c r="AA230" s="624">
        <f t="shared" si="275"/>
        <v>1.95270985746148</v>
      </c>
      <c r="AB230" s="632">
        <f t="shared" si="275"/>
        <v>0</v>
      </c>
      <c r="AC230" s="624">
        <f t="shared" si="275"/>
        <v>6.4131108660633</v>
      </c>
      <c r="AD230" s="624">
        <f t="shared" si="275"/>
        <v>1.57318112286471</v>
      </c>
      <c r="AE230" s="624">
        <f t="shared" si="275"/>
        <v>1.86796078373504</v>
      </c>
      <c r="AF230" s="624">
        <f t="shared" si="275"/>
        <v>2.97656365839815</v>
      </c>
      <c r="AG230" s="624">
        <f t="shared" si="275"/>
        <v>4.29016382962971</v>
      </c>
      <c r="AH230" s="624">
        <f t="shared" si="275"/>
        <v>2.04800222901839</v>
      </c>
      <c r="AI230" s="624">
        <f t="shared" si="275"/>
        <v>1.1288121581415</v>
      </c>
      <c r="AJ230" s="640">
        <v>0</v>
      </c>
      <c r="AK230" s="640">
        <v>0</v>
      </c>
      <c r="AL230" s="640">
        <v>0</v>
      </c>
      <c r="AM230" s="640">
        <v>0</v>
      </c>
      <c r="AN230" s="632">
        <f t="shared" si="275"/>
        <v>15.4285714285714</v>
      </c>
      <c r="AO230" s="624">
        <f t="shared" si="275"/>
        <v>14.2064056939502</v>
      </c>
      <c r="AP230" s="54"/>
      <c r="AQ230" s="498">
        <f>AVERAGE(E230:H230,J230:Q230,S230:T230,V230:Y230,AA230,AC230:AI230)</f>
        <v>3.43283158410991</v>
      </c>
      <c r="AR230" s="54"/>
      <c r="AS230" s="54"/>
      <c r="AT230" s="54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</row>
    <row r="231" s="20" customFormat="1" ht="18" spans="1:212">
      <c r="A231" s="611"/>
      <c r="C231" s="623" t="s">
        <v>1428</v>
      </c>
      <c r="D231" s="626">
        <f>SUM(E231:AO231)</f>
        <v>22.4566872421009</v>
      </c>
      <c r="E231" s="625">
        <f>IF(E229=0,0,(E188/(E229*31.536)*(E166+E181)/(E$170+E$185)))</f>
        <v>0.463652034182922</v>
      </c>
      <c r="F231" s="625">
        <f t="shared" ref="F231:AI231" si="276">IF(F229=0,0,(F188/(F229*31.536)*(F166+F181)/(F$170+F$185)))</f>
        <v>0.776458587723213</v>
      </c>
      <c r="G231" s="625">
        <f t="shared" si="276"/>
        <v>0.0211896987262372</v>
      </c>
      <c r="H231" s="625">
        <f t="shared" si="276"/>
        <v>0.27431431536448</v>
      </c>
      <c r="I231" s="625">
        <f t="shared" si="276"/>
        <v>0</v>
      </c>
      <c r="J231" s="625">
        <f t="shared" si="276"/>
        <v>0.211236783567223</v>
      </c>
      <c r="K231" s="625">
        <f t="shared" si="276"/>
        <v>7.33339250741209</v>
      </c>
      <c r="L231" s="625">
        <f t="shared" si="276"/>
        <v>0.157298821638952</v>
      </c>
      <c r="M231" s="625">
        <f t="shared" si="276"/>
        <v>0.0154123569084541</v>
      </c>
      <c r="N231" s="625">
        <f t="shared" si="276"/>
        <v>0.293991216506733</v>
      </c>
      <c r="O231" s="625">
        <f t="shared" si="276"/>
        <v>3.05849941523507</v>
      </c>
      <c r="P231" s="625">
        <f t="shared" si="276"/>
        <v>0.456736333297458</v>
      </c>
      <c r="Q231" s="625">
        <f t="shared" si="276"/>
        <v>0.666975633546293</v>
      </c>
      <c r="R231" s="625">
        <f t="shared" si="276"/>
        <v>0.0712746652171995</v>
      </c>
      <c r="S231" s="625">
        <f t="shared" si="276"/>
        <v>0.113324315273337</v>
      </c>
      <c r="T231" s="625">
        <f t="shared" si="276"/>
        <v>0.365207534585576</v>
      </c>
      <c r="U231" s="625">
        <f t="shared" si="276"/>
        <v>0</v>
      </c>
      <c r="V231" s="625">
        <f t="shared" si="276"/>
        <v>2.08603918445947</v>
      </c>
      <c r="W231" s="625">
        <f t="shared" si="276"/>
        <v>0.0327577292669199</v>
      </c>
      <c r="X231" s="625">
        <f t="shared" si="276"/>
        <v>0.0411200287987397</v>
      </c>
      <c r="Y231" s="625">
        <f t="shared" si="276"/>
        <v>0.014070919173949</v>
      </c>
      <c r="Z231" s="625">
        <f t="shared" si="276"/>
        <v>0</v>
      </c>
      <c r="AA231" s="625">
        <f t="shared" si="276"/>
        <v>1.93254232163941</v>
      </c>
      <c r="AB231" s="633">
        <f t="shared" si="276"/>
        <v>0</v>
      </c>
      <c r="AC231" s="625">
        <f t="shared" si="276"/>
        <v>0.273833607598242</v>
      </c>
      <c r="AD231" s="625">
        <f t="shared" si="276"/>
        <v>0.569824183015962</v>
      </c>
      <c r="AE231" s="625">
        <f t="shared" si="276"/>
        <v>0.0723319273293588</v>
      </c>
      <c r="AF231" s="625">
        <f t="shared" si="276"/>
        <v>0.00836348395526033</v>
      </c>
      <c r="AG231" s="625">
        <f t="shared" si="276"/>
        <v>0.0299962189351695</v>
      </c>
      <c r="AH231" s="625">
        <f t="shared" si="276"/>
        <v>0.104975871656918</v>
      </c>
      <c r="AI231" s="625">
        <f t="shared" si="276"/>
        <v>3.00506416994497</v>
      </c>
      <c r="AJ231" s="641">
        <v>0</v>
      </c>
      <c r="AK231" s="641">
        <v>0</v>
      </c>
      <c r="AL231" s="641">
        <v>0</v>
      </c>
      <c r="AM231" s="641">
        <v>0</v>
      </c>
      <c r="AN231" s="625">
        <f t="shared" ref="AN231:AO231" si="277">IF(AN229=0,0,(AN188/(AN229*31.536)*(AN166+AN181)/(AN$170+AN$185)))</f>
        <v>0</v>
      </c>
      <c r="AO231" s="625">
        <f t="shared" si="277"/>
        <v>0.0068033771413323</v>
      </c>
      <c r="AP231" s="498"/>
      <c r="AQ231" s="498"/>
      <c r="AR231" s="498"/>
      <c r="AS231" s="498"/>
      <c r="AT231" s="54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</row>
    <row r="232" s="20" customFormat="1" ht="18" spans="1:212">
      <c r="A232" s="611"/>
      <c r="C232" s="623" t="s">
        <v>1430</v>
      </c>
      <c r="D232" s="620"/>
      <c r="E232" s="624">
        <f>E$205</f>
        <v>0.159594088701067</v>
      </c>
      <c r="F232" s="624">
        <f t="shared" ref="F232:AO232" si="278">F$205</f>
        <v>0.426517556978068</v>
      </c>
      <c r="G232" s="624">
        <f t="shared" si="278"/>
        <v>0.0659577806401693</v>
      </c>
      <c r="H232" s="624">
        <f t="shared" si="278"/>
        <v>0.155031375599827</v>
      </c>
      <c r="I232" s="624">
        <f t="shared" si="278"/>
        <v>0.508547008547009</v>
      </c>
      <c r="J232" s="624">
        <f t="shared" si="278"/>
        <v>0.240559248805221</v>
      </c>
      <c r="K232" s="624">
        <f t="shared" si="278"/>
        <v>0.3005003928244</v>
      </c>
      <c r="L232" s="624">
        <f t="shared" si="278"/>
        <v>0.180731851549412</v>
      </c>
      <c r="M232" s="624">
        <f t="shared" si="278"/>
        <v>0.136054547079622</v>
      </c>
      <c r="N232" s="624">
        <f t="shared" si="278"/>
        <v>0.383026079497373</v>
      </c>
      <c r="O232" s="624">
        <f t="shared" si="278"/>
        <v>0.341606745780923</v>
      </c>
      <c r="P232" s="624">
        <f t="shared" si="278"/>
        <v>0.157291791513823</v>
      </c>
      <c r="Q232" s="624">
        <f t="shared" si="278"/>
        <v>0.082938626663593</v>
      </c>
      <c r="R232" s="624">
        <f t="shared" si="278"/>
        <v>0.599478390461997</v>
      </c>
      <c r="S232" s="624">
        <f t="shared" si="278"/>
        <v>0.147702007557377</v>
      </c>
      <c r="T232" s="624">
        <f t="shared" si="278"/>
        <v>0.489153676719734</v>
      </c>
      <c r="U232" s="624">
        <f t="shared" si="278"/>
        <v>0</v>
      </c>
      <c r="V232" s="624">
        <f t="shared" si="278"/>
        <v>0.265862078879707</v>
      </c>
      <c r="W232" s="624">
        <f t="shared" si="278"/>
        <v>0.132783146858113</v>
      </c>
      <c r="X232" s="624">
        <f t="shared" si="278"/>
        <v>0.469972067039106</v>
      </c>
      <c r="Y232" s="624">
        <f t="shared" si="278"/>
        <v>0.131611065718071</v>
      </c>
      <c r="Z232" s="624">
        <f t="shared" si="278"/>
        <v>0</v>
      </c>
      <c r="AA232" s="624">
        <f t="shared" si="278"/>
        <v>0.242680260936765</v>
      </c>
      <c r="AB232" s="632">
        <f t="shared" si="278"/>
        <v>0</v>
      </c>
      <c r="AC232" s="624">
        <f t="shared" si="278"/>
        <v>0.134294730321611</v>
      </c>
      <c r="AD232" s="624">
        <f t="shared" si="278"/>
        <v>0.287802900077902</v>
      </c>
      <c r="AE232" s="624">
        <f t="shared" si="278"/>
        <v>0.164808205312748</v>
      </c>
      <c r="AF232" s="624">
        <f t="shared" si="278"/>
        <v>0.207856382465856</v>
      </c>
      <c r="AG232" s="624">
        <f t="shared" si="278"/>
        <v>0.122753635984176</v>
      </c>
      <c r="AH232" s="624">
        <f t="shared" si="278"/>
        <v>0.236820255148184</v>
      </c>
      <c r="AI232" s="624">
        <f t="shared" si="278"/>
        <v>0.348151181710763</v>
      </c>
      <c r="AJ232" s="640">
        <v>0</v>
      </c>
      <c r="AK232" s="640">
        <v>0</v>
      </c>
      <c r="AL232" s="640">
        <v>0</v>
      </c>
      <c r="AM232" s="640">
        <v>0</v>
      </c>
      <c r="AN232" s="632">
        <f t="shared" si="278"/>
        <v>0.0231023102310231</v>
      </c>
      <c r="AO232" s="624">
        <f t="shared" si="278"/>
        <v>0.0877302528879176</v>
      </c>
      <c r="AP232" s="498"/>
      <c r="AQ232" s="498">
        <f>AVERAGE(E232:H232,J232:Q232,S232:T232,V232:Y232,AA232,AC232:AI232)</f>
        <v>0.231233141552447</v>
      </c>
      <c r="AR232" s="498"/>
      <c r="AS232" s="498"/>
      <c r="AT232" s="54"/>
      <c r="AU232" s="54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</row>
    <row r="233" s="20" customFormat="1" ht="18" spans="1:212">
      <c r="A233" s="611"/>
      <c r="C233" s="623" t="s">
        <v>1431</v>
      </c>
      <c r="D233" s="620"/>
      <c r="E233" s="625">
        <f>E231*E229*31.536</f>
        <v>7.98162691856485</v>
      </c>
      <c r="F233" s="625">
        <f t="shared" ref="F233:AO233" si="279">F231*F229*31.536</f>
        <v>8.03797909121077</v>
      </c>
      <c r="G233" s="625">
        <f t="shared" si="279"/>
        <v>0.468537608439692</v>
      </c>
      <c r="H233" s="625">
        <f t="shared" si="279"/>
        <v>7.78569862440081</v>
      </c>
      <c r="I233" s="625">
        <f t="shared" si="279"/>
        <v>0</v>
      </c>
      <c r="J233" s="625">
        <f t="shared" si="279"/>
        <v>5.17945874704142</v>
      </c>
      <c r="K233" s="625">
        <f t="shared" si="279"/>
        <v>78.5504961868289</v>
      </c>
      <c r="L233" s="625">
        <f t="shared" si="279"/>
        <v>2.81127693807866</v>
      </c>
      <c r="M233" s="625">
        <f t="shared" si="279"/>
        <v>0.238074302557375</v>
      </c>
      <c r="N233" s="625">
        <f t="shared" si="279"/>
        <v>4.61531194005755</v>
      </c>
      <c r="O233" s="625">
        <f t="shared" si="279"/>
        <v>86.8075538029677</v>
      </c>
      <c r="P233" s="625">
        <f t="shared" si="279"/>
        <v>7.63181930842449</v>
      </c>
      <c r="Q233" s="625">
        <f t="shared" si="279"/>
        <v>9.47077507048372</v>
      </c>
      <c r="R233" s="625">
        <f t="shared" si="279"/>
        <v>1.38599403874814</v>
      </c>
      <c r="S233" s="625">
        <f t="shared" si="279"/>
        <v>1.23815230790546</v>
      </c>
      <c r="T233" s="625">
        <f t="shared" si="279"/>
        <v>6.49811898097159</v>
      </c>
      <c r="U233" s="625">
        <f t="shared" si="279"/>
        <v>0</v>
      </c>
      <c r="V233" s="625">
        <f t="shared" si="279"/>
        <v>47.016254294657</v>
      </c>
      <c r="W233" s="625">
        <f t="shared" si="279"/>
        <v>0.929742975145426</v>
      </c>
      <c r="X233" s="625">
        <f t="shared" si="279"/>
        <v>0.543757681564246</v>
      </c>
      <c r="Y233" s="625">
        <f t="shared" si="279"/>
        <v>0.200135662980461</v>
      </c>
      <c r="Z233" s="625">
        <f t="shared" si="279"/>
        <v>0</v>
      </c>
      <c r="AA233" s="625">
        <f t="shared" si="279"/>
        <v>53.5561179581545</v>
      </c>
      <c r="AB233" s="633">
        <f t="shared" si="279"/>
        <v>0</v>
      </c>
      <c r="AC233" s="625">
        <f t="shared" si="279"/>
        <v>3.90163744381617</v>
      </c>
      <c r="AD233" s="625">
        <f t="shared" si="279"/>
        <v>16.1729778920322</v>
      </c>
      <c r="AE233" s="625">
        <f t="shared" si="279"/>
        <v>2.05295369423279</v>
      </c>
      <c r="AF233" s="625">
        <f t="shared" si="279"/>
        <v>0.149676868393318</v>
      </c>
      <c r="AG233" s="625">
        <f t="shared" si="279"/>
        <v>0.498781091893255</v>
      </c>
      <c r="AH233" s="625">
        <f t="shared" si="279"/>
        <v>1.84501017815891</v>
      </c>
      <c r="AI233" s="625">
        <f t="shared" si="279"/>
        <v>78.364231350679</v>
      </c>
      <c r="AJ233" s="641">
        <f t="shared" si="279"/>
        <v>0</v>
      </c>
      <c r="AK233" s="641">
        <f t="shared" si="279"/>
        <v>0</v>
      </c>
      <c r="AL233" s="641">
        <f t="shared" si="279"/>
        <v>0</v>
      </c>
      <c r="AM233" s="641">
        <f t="shared" si="279"/>
        <v>0</v>
      </c>
      <c r="AN233" s="633">
        <f t="shared" si="279"/>
        <v>0</v>
      </c>
      <c r="AO233" s="625">
        <f t="shared" si="279"/>
        <v>0.13229722135498</v>
      </c>
      <c r="AP233" s="54"/>
      <c r="AQ233" s="498"/>
      <c r="AR233" s="54"/>
      <c r="AS233" s="54"/>
      <c r="AT233" s="54"/>
      <c r="AU233" s="54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</row>
    <row r="234" s="20" customFormat="1" ht="18" spans="1:212">
      <c r="A234" s="611"/>
      <c r="C234" s="623" t="s">
        <v>1432</v>
      </c>
      <c r="D234" s="626">
        <f>SUM(E234:AO234)</f>
        <v>826.530913311343</v>
      </c>
      <c r="E234" s="625">
        <f>E233*E230</f>
        <v>36.643173545235</v>
      </c>
      <c r="F234" s="625">
        <f t="shared" ref="F234:AO234" si="280">F233*F230</f>
        <v>9.02158469047255</v>
      </c>
      <c r="G234" s="625">
        <f t="shared" si="280"/>
        <v>4.88816889376125</v>
      </c>
      <c r="H234" s="625">
        <f t="shared" si="280"/>
        <v>21.5225827489779</v>
      </c>
      <c r="I234" s="625">
        <f t="shared" si="280"/>
        <v>0</v>
      </c>
      <c r="J234" s="625">
        <f t="shared" si="280"/>
        <v>7.61705337221353</v>
      </c>
      <c r="K234" s="625">
        <f t="shared" si="280"/>
        <v>131.495033887553</v>
      </c>
      <c r="L234" s="625">
        <f t="shared" si="280"/>
        <v>8.47924191090498</v>
      </c>
      <c r="M234" s="625">
        <f t="shared" si="280"/>
        <v>0.863927012332569</v>
      </c>
      <c r="N234" s="625">
        <f t="shared" si="280"/>
        <v>17.2522647703079</v>
      </c>
      <c r="O234" s="625">
        <f t="shared" si="280"/>
        <v>116.203235864637</v>
      </c>
      <c r="P234" s="625">
        <f t="shared" si="280"/>
        <v>34.6667255552413</v>
      </c>
      <c r="Q234" s="625">
        <f t="shared" si="280"/>
        <v>95.7646216996104</v>
      </c>
      <c r="R234" s="625">
        <f t="shared" si="280"/>
        <v>0</v>
      </c>
      <c r="S234" s="625">
        <f t="shared" si="280"/>
        <v>4.96570450001659</v>
      </c>
      <c r="T234" s="625">
        <f t="shared" si="280"/>
        <v>3.60769845871007</v>
      </c>
      <c r="U234" s="625">
        <f t="shared" si="280"/>
        <v>0</v>
      </c>
      <c r="V234" s="625">
        <f t="shared" si="280"/>
        <v>70.2604447583063</v>
      </c>
      <c r="W234" s="625">
        <f t="shared" si="280"/>
        <v>6.17934643176666</v>
      </c>
      <c r="X234" s="625">
        <f t="shared" si="280"/>
        <v>0.54618156424581</v>
      </c>
      <c r="Y234" s="625">
        <f t="shared" si="280"/>
        <v>0.972944789963003</v>
      </c>
      <c r="Z234" s="625">
        <f t="shared" si="280"/>
        <v>0</v>
      </c>
      <c r="AA234" s="625">
        <f t="shared" si="280"/>
        <v>104.579559464258</v>
      </c>
      <c r="AB234" s="633">
        <f t="shared" si="280"/>
        <v>0</v>
      </c>
      <c r="AC234" s="625">
        <f t="shared" si="280"/>
        <v>25.0216334863769</v>
      </c>
      <c r="AD234" s="625">
        <f t="shared" si="280"/>
        <v>25.4430235202534</v>
      </c>
      <c r="AE234" s="625">
        <f t="shared" si="280"/>
        <v>3.83483699165083</v>
      </c>
      <c r="AF234" s="625">
        <f t="shared" si="280"/>
        <v>0.445522726962393</v>
      </c>
      <c r="AG234" s="625">
        <f t="shared" si="280"/>
        <v>2.13985259934365</v>
      </c>
      <c r="AH234" s="625">
        <f t="shared" si="280"/>
        <v>3.77858495743105</v>
      </c>
      <c r="AI234" s="625">
        <f t="shared" si="280"/>
        <v>88.4584971120599</v>
      </c>
      <c r="AJ234" s="641">
        <f t="shared" ref="AJ234" si="281">AJ233*AJ230</f>
        <v>0</v>
      </c>
      <c r="AK234" s="641">
        <f t="shared" ref="AK234" si="282">AK233*AK230</f>
        <v>0</v>
      </c>
      <c r="AL234" s="641">
        <f t="shared" ref="AL234" si="283">AL233*AL230</f>
        <v>0</v>
      </c>
      <c r="AM234" s="641">
        <f t="shared" ref="AM234" si="284">AM233*AM230</f>
        <v>0</v>
      </c>
      <c r="AN234" s="633">
        <f t="shared" si="280"/>
        <v>0</v>
      </c>
      <c r="AO234" s="625">
        <f t="shared" si="280"/>
        <v>1.87946799875117</v>
      </c>
      <c r="AP234" s="54"/>
      <c r="AQ234" s="54"/>
      <c r="AR234" s="54"/>
      <c r="AS234" s="54"/>
      <c r="AT234" s="54"/>
      <c r="AU234" s="5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</row>
    <row r="235" s="20" customFormat="1" ht="13.85" spans="1:212">
      <c r="A235" s="54"/>
      <c r="C235" s="623" t="s">
        <v>1433</v>
      </c>
      <c r="D235" s="626">
        <f>SUM(E235:AO235)</f>
        <v>1623.35367246448</v>
      </c>
      <c r="E235" s="625">
        <f>IF(E232=0,0,E233/E232)</f>
        <v>50.0120460822022</v>
      </c>
      <c r="F235" s="625">
        <f t="shared" ref="F235:AO235" si="285">IF(F232=0,0,F233/F232)</f>
        <v>18.8455995766291</v>
      </c>
      <c r="G235" s="625">
        <f t="shared" si="285"/>
        <v>7.10359875502459</v>
      </c>
      <c r="H235" s="625">
        <f t="shared" si="285"/>
        <v>50.2201479815128</v>
      </c>
      <c r="I235" s="625">
        <f t="shared" si="285"/>
        <v>0</v>
      </c>
      <c r="J235" s="625">
        <f t="shared" si="285"/>
        <v>21.5309067215918</v>
      </c>
      <c r="K235" s="625">
        <f t="shared" si="285"/>
        <v>261.398980043032</v>
      </c>
      <c r="L235" s="625">
        <f t="shared" si="285"/>
        <v>15.5549611979162</v>
      </c>
      <c r="M235" s="625">
        <f t="shared" si="285"/>
        <v>1.74984451212827</v>
      </c>
      <c r="N235" s="625">
        <f t="shared" si="285"/>
        <v>12.0496023302486</v>
      </c>
      <c r="O235" s="625">
        <f t="shared" si="285"/>
        <v>254.115455491147</v>
      </c>
      <c r="P235" s="625">
        <f t="shared" si="285"/>
        <v>48.5201372237776</v>
      </c>
      <c r="Q235" s="625">
        <f t="shared" si="285"/>
        <v>114.190160260286</v>
      </c>
      <c r="R235" s="625">
        <f t="shared" si="285"/>
        <v>2.312</v>
      </c>
      <c r="S235" s="625">
        <f t="shared" si="285"/>
        <v>8.38277236972882</v>
      </c>
      <c r="T235" s="625">
        <f t="shared" si="285"/>
        <v>13.2844120165834</v>
      </c>
      <c r="U235" s="625">
        <f t="shared" si="285"/>
        <v>0</v>
      </c>
      <c r="V235" s="625">
        <f t="shared" si="285"/>
        <v>176.844529662804</v>
      </c>
      <c r="W235" s="625">
        <f t="shared" si="285"/>
        <v>7.00196521279099</v>
      </c>
      <c r="X235" s="625">
        <f t="shared" si="285"/>
        <v>1.157</v>
      </c>
      <c r="Y235" s="625">
        <f t="shared" si="285"/>
        <v>1.52065984640819</v>
      </c>
      <c r="Z235" s="625">
        <f t="shared" si="285"/>
        <v>0</v>
      </c>
      <c r="AA235" s="625">
        <f t="shared" si="285"/>
        <v>220.685925387683</v>
      </c>
      <c r="AB235" s="633">
        <f t="shared" si="285"/>
        <v>0</v>
      </c>
      <c r="AC235" s="625">
        <f t="shared" si="285"/>
        <v>29.0527962971627</v>
      </c>
      <c r="AD235" s="625">
        <f t="shared" si="285"/>
        <v>56.1946314219022</v>
      </c>
      <c r="AE235" s="625">
        <f t="shared" si="285"/>
        <v>12.4566230809747</v>
      </c>
      <c r="AF235" s="625">
        <f t="shared" si="285"/>
        <v>0.720097533776259</v>
      </c>
      <c r="AG235" s="625">
        <f t="shared" si="285"/>
        <v>4.0632693923425</v>
      </c>
      <c r="AH235" s="625">
        <f t="shared" si="285"/>
        <v>7.79076171928131</v>
      </c>
      <c r="AI235" s="625">
        <f t="shared" si="285"/>
        <v>225.086788347548</v>
      </c>
      <c r="AJ235" s="641">
        <f t="shared" si="285"/>
        <v>0</v>
      </c>
      <c r="AK235" s="641">
        <f t="shared" si="285"/>
        <v>0</v>
      </c>
      <c r="AL235" s="641">
        <f t="shared" si="285"/>
        <v>0</v>
      </c>
      <c r="AM235" s="641">
        <f t="shared" si="285"/>
        <v>0</v>
      </c>
      <c r="AN235" s="633">
        <f t="shared" si="285"/>
        <v>0</v>
      </c>
      <c r="AO235" s="625">
        <f t="shared" si="285"/>
        <v>1.508</v>
      </c>
      <c r="AP235" s="54"/>
      <c r="AQ235" s="644"/>
      <c r="AR235" s="54"/>
      <c r="AS235" s="54"/>
      <c r="AT235" s="54"/>
      <c r="AU235" s="54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</row>
    <row r="236" s="20" customFormat="1" ht="13.85" spans="1:212">
      <c r="A236" s="54"/>
      <c r="C236" s="619"/>
      <c r="D236" s="620"/>
      <c r="E236" s="621"/>
      <c r="F236" s="621"/>
      <c r="G236" s="621"/>
      <c r="H236" s="621"/>
      <c r="I236" s="621"/>
      <c r="J236" s="621"/>
      <c r="K236" s="620"/>
      <c r="L236" s="621"/>
      <c r="M236" s="621"/>
      <c r="N236" s="621"/>
      <c r="O236" s="621"/>
      <c r="P236" s="621"/>
      <c r="Q236" s="621"/>
      <c r="S236" s="621"/>
      <c r="T236" s="621"/>
      <c r="U236" s="621"/>
      <c r="V236" s="621"/>
      <c r="W236" s="621"/>
      <c r="X236" s="621"/>
      <c r="Y236" s="621"/>
      <c r="Z236" s="621"/>
      <c r="AA236" s="621"/>
      <c r="AB236" s="631"/>
      <c r="AC236" s="621"/>
      <c r="AD236" s="621"/>
      <c r="AE236" s="621"/>
      <c r="AF236" s="621"/>
      <c r="AG236" s="621"/>
      <c r="AH236" s="621"/>
      <c r="AI236" s="621"/>
      <c r="AM236" s="436"/>
      <c r="AN236" s="437"/>
      <c r="AO236" s="437"/>
      <c r="AP236" s="437"/>
      <c r="AQ236" s="437"/>
      <c r="AR236" s="437"/>
      <c r="AS236" s="437"/>
      <c r="AT236" s="54"/>
      <c r="AU236" s="54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</row>
    <row r="237" ht="15.75" customHeight="1" spans="1:129">
      <c r="A237" s="54"/>
      <c r="B237" s="20"/>
      <c r="C237" s="619" t="s">
        <v>1403</v>
      </c>
      <c r="D237" s="620"/>
      <c r="E237" s="621"/>
      <c r="F237" s="621"/>
      <c r="G237" s="621"/>
      <c r="H237" s="621"/>
      <c r="I237" s="621"/>
      <c r="J237" s="621"/>
      <c r="K237" s="620"/>
      <c r="L237" s="621"/>
      <c r="M237" s="621"/>
      <c r="N237" s="621"/>
      <c r="O237" s="621"/>
      <c r="P237" s="621"/>
      <c r="Q237" s="621"/>
      <c r="R237" s="20"/>
      <c r="S237" s="621"/>
      <c r="T237" s="621"/>
      <c r="U237" s="621"/>
      <c r="V237" s="621"/>
      <c r="W237" s="621"/>
      <c r="X237" s="621"/>
      <c r="Y237" s="621"/>
      <c r="Z237" s="621"/>
      <c r="AA237" s="621"/>
      <c r="AB237" s="631"/>
      <c r="AC237" s="621"/>
      <c r="AD237" s="621"/>
      <c r="AE237" s="621"/>
      <c r="AF237" s="621"/>
      <c r="AG237" s="621"/>
      <c r="AH237" s="621"/>
      <c r="AI237" s="621"/>
      <c r="AM237" s="498"/>
      <c r="AN237" s="498"/>
      <c r="AO237" s="498"/>
      <c r="AP237" s="498"/>
      <c r="AQ237" s="498"/>
      <c r="AR237" s="498"/>
      <c r="AS237" s="498"/>
      <c r="AT237" s="54"/>
      <c r="AU237" s="54"/>
      <c r="AV237" s="20"/>
      <c r="AW237" s="20"/>
      <c r="AX237" s="20"/>
      <c r="AY237" s="20"/>
      <c r="AZ237" s="20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645"/>
      <c r="CI237" s="16"/>
      <c r="CJ237" s="54"/>
      <c r="CK237" s="16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</row>
    <row r="238" ht="15.75" customHeight="1" spans="1:129">
      <c r="A238" s="54"/>
      <c r="B238" s="622" t="s">
        <v>1449</v>
      </c>
      <c r="C238" s="623" t="s">
        <v>1427</v>
      </c>
      <c r="D238" s="620"/>
      <c r="E238" s="624">
        <f>E$202</f>
        <v>0.54587429930234</v>
      </c>
      <c r="F238" s="624">
        <f t="shared" ref="F238:AO238" si="286">F$202</f>
        <v>0.328263025204638</v>
      </c>
      <c r="G238" s="624">
        <f t="shared" si="286"/>
        <v>0.701153437438771</v>
      </c>
      <c r="H238" s="624">
        <f t="shared" si="286"/>
        <v>0.9</v>
      </c>
      <c r="I238" s="624">
        <f t="shared" si="286"/>
        <v>0.616622786308586</v>
      </c>
      <c r="J238" s="624">
        <f t="shared" si="286"/>
        <v>0.777514013817136</v>
      </c>
      <c r="K238" s="624">
        <f t="shared" si="286"/>
        <v>0.339654517576727</v>
      </c>
      <c r="L238" s="624">
        <f t="shared" si="286"/>
        <v>0.566723933379767</v>
      </c>
      <c r="M238" s="624">
        <f t="shared" si="286"/>
        <v>0.489820386045772</v>
      </c>
      <c r="N238" s="624">
        <f t="shared" si="286"/>
        <v>0.49780596610463</v>
      </c>
      <c r="O238" s="624">
        <f t="shared" si="286"/>
        <v>0.9</v>
      </c>
      <c r="P238" s="624">
        <f t="shared" si="286"/>
        <v>0.52985362688501</v>
      </c>
      <c r="Q238" s="624">
        <f t="shared" si="286"/>
        <v>0.450265785293066</v>
      </c>
      <c r="R238" s="624">
        <f t="shared" si="286"/>
        <v>0.616622786308586</v>
      </c>
      <c r="S238" s="624">
        <f t="shared" si="286"/>
        <v>0.346453027606668</v>
      </c>
      <c r="T238" s="624">
        <f t="shared" si="286"/>
        <v>0.564210706677188</v>
      </c>
      <c r="U238" s="624">
        <f t="shared" si="286"/>
        <v>0</v>
      </c>
      <c r="V238" s="624">
        <f t="shared" si="286"/>
        <v>0.71469206074653</v>
      </c>
      <c r="W238" s="624">
        <f t="shared" si="286"/>
        <v>0.9</v>
      </c>
      <c r="X238" s="624">
        <f t="shared" si="286"/>
        <v>0.419319817512015</v>
      </c>
      <c r="Y238" s="624">
        <f t="shared" si="286"/>
        <v>0.451019593189957</v>
      </c>
      <c r="Z238" s="624">
        <f t="shared" si="286"/>
        <v>0</v>
      </c>
      <c r="AA238" s="624">
        <f t="shared" si="286"/>
        <v>0.878766452302259</v>
      </c>
      <c r="AB238" s="632">
        <f t="shared" si="286"/>
        <v>0</v>
      </c>
      <c r="AC238" s="624">
        <f t="shared" si="286"/>
        <v>0.451807624435183</v>
      </c>
      <c r="AD238" s="624">
        <f t="shared" si="286"/>
        <v>0.9</v>
      </c>
      <c r="AE238" s="624">
        <f t="shared" si="286"/>
        <v>0.9</v>
      </c>
      <c r="AF238" s="624">
        <f t="shared" si="286"/>
        <v>0.567493449730147</v>
      </c>
      <c r="AG238" s="624">
        <f t="shared" si="286"/>
        <v>0.527274610961921</v>
      </c>
      <c r="AH238" s="624">
        <f t="shared" si="286"/>
        <v>0.557317486713072</v>
      </c>
      <c r="AI238" s="624">
        <f t="shared" si="286"/>
        <v>0.826908623100432</v>
      </c>
      <c r="AJ238" s="640">
        <v>0</v>
      </c>
      <c r="AK238" s="640">
        <v>0</v>
      </c>
      <c r="AL238" s="640">
        <v>0</v>
      </c>
      <c r="AM238" s="640">
        <v>0</v>
      </c>
      <c r="AN238" s="632">
        <f t="shared" si="286"/>
        <v>0.616622786308586</v>
      </c>
      <c r="AO238" s="624">
        <f t="shared" si="286"/>
        <v>0.616622786308586</v>
      </c>
      <c r="AP238" s="498"/>
      <c r="AQ238" s="498">
        <f>AVERAGE(E238:H238,J238:Q238,S238:T238,V238:Y238,AA238,AC238:AI238)</f>
        <v>0.616622786308586</v>
      </c>
      <c r="AR238" s="498"/>
      <c r="AS238" s="498"/>
      <c r="AT238" s="54"/>
      <c r="AU238" s="54"/>
      <c r="AV238" s="20"/>
      <c r="AW238" s="20"/>
      <c r="AX238" s="20"/>
      <c r="AY238" s="20"/>
      <c r="AZ238" s="20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645"/>
      <c r="CI238" s="54"/>
      <c r="CJ238" s="54"/>
      <c r="CK238" s="16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</row>
    <row r="239" ht="15.75" customHeight="1" spans="1:129">
      <c r="A239" s="54"/>
      <c r="B239" s="436" t="s">
        <v>1377</v>
      </c>
      <c r="C239" s="623" t="s">
        <v>1385</v>
      </c>
      <c r="D239" s="620"/>
      <c r="E239" s="624">
        <f>E$203</f>
        <v>4.59094040840281</v>
      </c>
      <c r="F239" s="624">
        <f t="shared" ref="F239:AO239" si="287">F$203</f>
        <v>1.12236976335722</v>
      </c>
      <c r="G239" s="624">
        <f t="shared" si="287"/>
        <v>10.4328207719326</v>
      </c>
      <c r="H239" s="624">
        <f t="shared" si="287"/>
        <v>2.76437398713649</v>
      </c>
      <c r="I239" s="624">
        <f t="shared" si="287"/>
        <v>0</v>
      </c>
      <c r="J239" s="624">
        <f t="shared" si="287"/>
        <v>1.47062728833674</v>
      </c>
      <c r="K239" s="624">
        <f t="shared" si="287"/>
        <v>1.67401913763597</v>
      </c>
      <c r="L239" s="624">
        <f t="shared" si="287"/>
        <v>3.01615319218605</v>
      </c>
      <c r="M239" s="624">
        <f t="shared" si="287"/>
        <v>3.62881253059375</v>
      </c>
      <c r="N239" s="624">
        <f t="shared" si="287"/>
        <v>3.73804956076116</v>
      </c>
      <c r="O239" s="624">
        <f t="shared" si="287"/>
        <v>1.33863046214147</v>
      </c>
      <c r="P239" s="624">
        <f t="shared" si="287"/>
        <v>4.54239338672155</v>
      </c>
      <c r="Q239" s="624">
        <f t="shared" si="287"/>
        <v>10.1115928724849</v>
      </c>
      <c r="R239" s="624">
        <f t="shared" si="287"/>
        <v>0</v>
      </c>
      <c r="S239" s="624">
        <f t="shared" si="287"/>
        <v>4.0105764600293</v>
      </c>
      <c r="T239" s="624">
        <f t="shared" si="287"/>
        <v>0.555191197525696</v>
      </c>
      <c r="U239" s="624">
        <f t="shared" si="287"/>
        <v>0</v>
      </c>
      <c r="V239" s="624">
        <f t="shared" si="287"/>
        <v>1.49438626731034</v>
      </c>
      <c r="W239" s="624">
        <f t="shared" si="287"/>
        <v>6.6462953708256</v>
      </c>
      <c r="X239" s="624">
        <f t="shared" si="287"/>
        <v>1.00445765230312</v>
      </c>
      <c r="Y239" s="624">
        <f t="shared" si="287"/>
        <v>4.86142637186052</v>
      </c>
      <c r="Z239" s="624">
        <f t="shared" si="287"/>
        <v>0</v>
      </c>
      <c r="AA239" s="624">
        <f t="shared" si="287"/>
        <v>1.95270985746148</v>
      </c>
      <c r="AB239" s="632">
        <f t="shared" si="287"/>
        <v>0</v>
      </c>
      <c r="AC239" s="624">
        <f t="shared" si="287"/>
        <v>6.4131108660633</v>
      </c>
      <c r="AD239" s="624">
        <f t="shared" si="287"/>
        <v>1.57318112286471</v>
      </c>
      <c r="AE239" s="624">
        <f t="shared" si="287"/>
        <v>1.86796078373504</v>
      </c>
      <c r="AF239" s="624">
        <f t="shared" si="287"/>
        <v>2.97656365839815</v>
      </c>
      <c r="AG239" s="624">
        <f t="shared" si="287"/>
        <v>4.29016382962971</v>
      </c>
      <c r="AH239" s="624">
        <f t="shared" si="287"/>
        <v>2.04800222901839</v>
      </c>
      <c r="AI239" s="624">
        <f t="shared" si="287"/>
        <v>1.1288121581415</v>
      </c>
      <c r="AJ239" s="640">
        <v>0</v>
      </c>
      <c r="AK239" s="640">
        <v>0</v>
      </c>
      <c r="AL239" s="640">
        <v>0</v>
      </c>
      <c r="AM239" s="640">
        <v>0</v>
      </c>
      <c r="AN239" s="632">
        <f t="shared" si="287"/>
        <v>15.4285714285714</v>
      </c>
      <c r="AO239" s="624">
        <f t="shared" si="287"/>
        <v>14.2064056939502</v>
      </c>
      <c r="AP239" s="498"/>
      <c r="AQ239" s="498">
        <f>AVERAGE(E239:H239,J239:Q239,S239:T239,V239:Y239,AA239,AC239:AI239)</f>
        <v>3.43283158410991</v>
      </c>
      <c r="AR239" s="498"/>
      <c r="AS239" s="498"/>
      <c r="AT239" s="54"/>
      <c r="AU239" s="54"/>
      <c r="AV239" s="20"/>
      <c r="AW239" s="20"/>
      <c r="AX239" s="20"/>
      <c r="AY239" s="20"/>
      <c r="AZ239" s="20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645"/>
      <c r="CI239" s="54"/>
      <c r="CJ239" s="54"/>
      <c r="CK239" s="16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</row>
    <row r="240" ht="15.75" customHeight="1" spans="1:129">
      <c r="A240" s="54"/>
      <c r="B240" s="20"/>
      <c r="C240" s="623" t="s">
        <v>1428</v>
      </c>
      <c r="D240" s="626">
        <f>SUM(E240:AO240)</f>
        <v>6.56372913860056</v>
      </c>
      <c r="E240" s="625">
        <f>IF(E238=0,0,(E188/(E238*31.536)*(E168+E183)/(E$170+E$185)))</f>
        <v>0.474726981259336</v>
      </c>
      <c r="F240" s="625">
        <f t="shared" ref="F240:AI240" si="288">IF(F238=0,0,(F188/(F238*31.536)*(F168+F183)/(F$170+F$185)))</f>
        <v>0.407065766272123</v>
      </c>
      <c r="G240" s="625">
        <f t="shared" si="288"/>
        <v>0.000423579276208045</v>
      </c>
      <c r="H240" s="625">
        <f t="shared" si="288"/>
        <v>0.00352111800495429</v>
      </c>
      <c r="I240" s="625">
        <f t="shared" si="288"/>
        <v>0.00387049617940059</v>
      </c>
      <c r="J240" s="625">
        <f t="shared" si="288"/>
        <v>0.237325704779898</v>
      </c>
      <c r="K240" s="625">
        <f t="shared" si="288"/>
        <v>1.32150414251719</v>
      </c>
      <c r="L240" s="625">
        <f t="shared" si="288"/>
        <v>0.0300901357984816</v>
      </c>
      <c r="M240" s="625">
        <f t="shared" si="288"/>
        <v>0.00471439234875576</v>
      </c>
      <c r="N240" s="625">
        <f t="shared" si="288"/>
        <v>0.129497926206205</v>
      </c>
      <c r="O240" s="625">
        <f t="shared" si="288"/>
        <v>0.336339631368209</v>
      </c>
      <c r="P240" s="625">
        <f t="shared" si="288"/>
        <v>1.30943372752217</v>
      </c>
      <c r="Q240" s="625">
        <f t="shared" si="288"/>
        <v>0.316584175180989</v>
      </c>
      <c r="R240" s="625">
        <f t="shared" si="288"/>
        <v>0.00388434594176779</v>
      </c>
      <c r="S240" s="625">
        <f t="shared" si="288"/>
        <v>0.0128623021435128</v>
      </c>
      <c r="T240" s="625">
        <f t="shared" si="288"/>
        <v>0.0113539621923466</v>
      </c>
      <c r="U240" s="625">
        <f t="shared" si="288"/>
        <v>0</v>
      </c>
      <c r="V240" s="625">
        <f t="shared" si="288"/>
        <v>0.0308816483909798</v>
      </c>
      <c r="W240" s="625">
        <f t="shared" si="288"/>
        <v>0.00554065282902693</v>
      </c>
      <c r="X240" s="625">
        <f t="shared" si="288"/>
        <v>0.00977355913539621</v>
      </c>
      <c r="Y240" s="625">
        <f t="shared" si="288"/>
        <v>0.0023808967476617</v>
      </c>
      <c r="Z240" s="625">
        <f t="shared" si="288"/>
        <v>0</v>
      </c>
      <c r="AA240" s="625">
        <f t="shared" si="288"/>
        <v>0.0476029454165551</v>
      </c>
      <c r="AB240" s="633">
        <f t="shared" si="288"/>
        <v>0</v>
      </c>
      <c r="AC240" s="625">
        <f t="shared" si="288"/>
        <v>0.242335681140498</v>
      </c>
      <c r="AD240" s="625">
        <f t="shared" si="288"/>
        <v>0.144797444849487</v>
      </c>
      <c r="AE240" s="625">
        <f t="shared" si="288"/>
        <v>0.00191848189321725</v>
      </c>
      <c r="AF240" s="625">
        <f t="shared" si="288"/>
        <v>1.25560755724129</v>
      </c>
      <c r="AG240" s="625">
        <f t="shared" si="288"/>
        <v>0.0190341028579351</v>
      </c>
      <c r="AH240" s="625">
        <f t="shared" si="288"/>
        <v>0.103077580245882</v>
      </c>
      <c r="AI240" s="625">
        <f t="shared" si="288"/>
        <v>0.0975802008610741</v>
      </c>
      <c r="AJ240" s="641">
        <v>0</v>
      </c>
      <c r="AK240" s="641">
        <v>0</v>
      </c>
      <c r="AL240" s="641">
        <v>0</v>
      </c>
      <c r="AM240" s="641">
        <v>0</v>
      </c>
      <c r="AN240" s="625">
        <f t="shared" ref="AN240:AO240" si="289">IF(AN238=0,0,(AN188/(AN238*31.536)*(AN168+AN183)/(AN$170+AN$185)))</f>
        <v>0</v>
      </c>
      <c r="AO240" s="625">
        <f t="shared" si="289"/>
        <v>0</v>
      </c>
      <c r="AP240" s="498"/>
      <c r="AQ240" s="498"/>
      <c r="AR240" s="498"/>
      <c r="AS240" s="498"/>
      <c r="AT240" s="54"/>
      <c r="AU240" s="54"/>
      <c r="AV240" s="20"/>
      <c r="AW240" s="20"/>
      <c r="AX240" s="20"/>
      <c r="AY240" s="20"/>
      <c r="AZ240" s="20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645"/>
      <c r="CI240" s="54"/>
      <c r="CJ240" s="54"/>
      <c r="CK240" s="16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</row>
    <row r="241" ht="15.75" customHeight="1" spans="1:129">
      <c r="A241" s="54"/>
      <c r="B241" s="20"/>
      <c r="C241" s="623" t="s">
        <v>1430</v>
      </c>
      <c r="D241" s="620"/>
      <c r="E241" s="624">
        <f>E$205</f>
        <v>0.159594088701067</v>
      </c>
      <c r="F241" s="624">
        <f t="shared" ref="F241:AO241" si="290">F$205</f>
        <v>0.426517556978068</v>
      </c>
      <c r="G241" s="624">
        <f t="shared" si="290"/>
        <v>0.0659577806401693</v>
      </c>
      <c r="H241" s="624">
        <f t="shared" si="290"/>
        <v>0.155031375599827</v>
      </c>
      <c r="I241" s="624">
        <f t="shared" si="290"/>
        <v>0.508547008547009</v>
      </c>
      <c r="J241" s="624">
        <f t="shared" si="290"/>
        <v>0.240559248805221</v>
      </c>
      <c r="K241" s="624">
        <f t="shared" si="290"/>
        <v>0.3005003928244</v>
      </c>
      <c r="L241" s="624">
        <f t="shared" si="290"/>
        <v>0.180731851549412</v>
      </c>
      <c r="M241" s="624">
        <f t="shared" si="290"/>
        <v>0.136054547079622</v>
      </c>
      <c r="N241" s="624">
        <f t="shared" si="290"/>
        <v>0.383026079497373</v>
      </c>
      <c r="O241" s="624">
        <f t="shared" si="290"/>
        <v>0.341606745780923</v>
      </c>
      <c r="P241" s="624">
        <f t="shared" si="290"/>
        <v>0.157291791513823</v>
      </c>
      <c r="Q241" s="624">
        <f t="shared" si="290"/>
        <v>0.082938626663593</v>
      </c>
      <c r="R241" s="624">
        <f t="shared" si="290"/>
        <v>0.599478390461997</v>
      </c>
      <c r="S241" s="624">
        <f t="shared" si="290"/>
        <v>0.147702007557377</v>
      </c>
      <c r="T241" s="624">
        <f t="shared" si="290"/>
        <v>0.489153676719734</v>
      </c>
      <c r="U241" s="624">
        <f t="shared" si="290"/>
        <v>0</v>
      </c>
      <c r="V241" s="624">
        <f t="shared" si="290"/>
        <v>0.265862078879707</v>
      </c>
      <c r="W241" s="624">
        <f t="shared" si="290"/>
        <v>0.132783146858113</v>
      </c>
      <c r="X241" s="624">
        <f t="shared" si="290"/>
        <v>0.469972067039106</v>
      </c>
      <c r="Y241" s="624">
        <f t="shared" si="290"/>
        <v>0.131611065718071</v>
      </c>
      <c r="Z241" s="624">
        <f t="shared" si="290"/>
        <v>0</v>
      </c>
      <c r="AA241" s="624">
        <f t="shared" si="290"/>
        <v>0.242680260936765</v>
      </c>
      <c r="AB241" s="632">
        <f t="shared" si="290"/>
        <v>0</v>
      </c>
      <c r="AC241" s="624">
        <f t="shared" si="290"/>
        <v>0.134294730321611</v>
      </c>
      <c r="AD241" s="624">
        <f t="shared" si="290"/>
        <v>0.287802900077902</v>
      </c>
      <c r="AE241" s="624">
        <f t="shared" si="290"/>
        <v>0.164808205312748</v>
      </c>
      <c r="AF241" s="624">
        <f t="shared" si="290"/>
        <v>0.207856382465856</v>
      </c>
      <c r="AG241" s="624">
        <f t="shared" si="290"/>
        <v>0.122753635984176</v>
      </c>
      <c r="AH241" s="624">
        <f t="shared" si="290"/>
        <v>0.236820255148184</v>
      </c>
      <c r="AI241" s="624">
        <f t="shared" si="290"/>
        <v>0.348151181710763</v>
      </c>
      <c r="AJ241" s="640">
        <v>0</v>
      </c>
      <c r="AK241" s="640">
        <v>0</v>
      </c>
      <c r="AL241" s="640">
        <v>0</v>
      </c>
      <c r="AM241" s="640">
        <v>0</v>
      </c>
      <c r="AN241" s="632">
        <f t="shared" si="290"/>
        <v>0.0231023102310231</v>
      </c>
      <c r="AO241" s="624">
        <f t="shared" si="290"/>
        <v>0.0877302528879176</v>
      </c>
      <c r="AP241" s="498"/>
      <c r="AQ241" s="498">
        <f>AVERAGE(E241:H241,J241:Q241,S241:T241,V241:Y241,AA241,AC241:AI241)</f>
        <v>0.231233141552447</v>
      </c>
      <c r="AR241" s="498"/>
      <c r="AS241" s="498"/>
      <c r="AT241" s="54"/>
      <c r="AU241" s="54"/>
      <c r="AV241" s="20"/>
      <c r="AW241" s="20"/>
      <c r="AX241" s="20"/>
      <c r="AY241" s="20"/>
      <c r="AZ241" s="20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645"/>
      <c r="CI241" s="16"/>
      <c r="CJ241" s="54"/>
      <c r="CK241" s="16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</row>
    <row r="242" ht="15.75" customHeight="1" spans="1:97">
      <c r="A242" s="54"/>
      <c r="B242" s="20"/>
      <c r="C242" s="623" t="s">
        <v>1431</v>
      </c>
      <c r="D242" s="620"/>
      <c r="E242" s="625">
        <f>E240*E238*31.536</f>
        <v>8.17227872032512</v>
      </c>
      <c r="F242" s="625">
        <f t="shared" ref="F242:AO242" si="291">F240*F238*31.536</f>
        <v>4.2139866436887</v>
      </c>
      <c r="G242" s="625">
        <f t="shared" si="291"/>
        <v>0.00936600485090405</v>
      </c>
      <c r="H242" s="625">
        <f t="shared" si="291"/>
        <v>0.0999377796638146</v>
      </c>
      <c r="I242" s="625">
        <f t="shared" si="291"/>
        <v>0.0752649572649572</v>
      </c>
      <c r="J242" s="625">
        <f t="shared" si="291"/>
        <v>5.81915079732708</v>
      </c>
      <c r="K242" s="625">
        <f t="shared" si="291"/>
        <v>14.1550866127453</v>
      </c>
      <c r="L242" s="625">
        <f t="shared" si="291"/>
        <v>0.537777104447039</v>
      </c>
      <c r="M242" s="625">
        <f t="shared" si="291"/>
        <v>0.0728231040248102</v>
      </c>
      <c r="N242" s="625">
        <f t="shared" si="291"/>
        <v>2.0329632025537</v>
      </c>
      <c r="O242" s="625">
        <f t="shared" si="291"/>
        <v>9.54612595334505</v>
      </c>
      <c r="P242" s="625">
        <f t="shared" si="291"/>
        <v>21.8799357008841</v>
      </c>
      <c r="Q242" s="625">
        <f t="shared" si="291"/>
        <v>4.49536289365159</v>
      </c>
      <c r="R242" s="625">
        <f t="shared" si="291"/>
        <v>0.0755342771982116</v>
      </c>
      <c r="S242" s="625">
        <f t="shared" si="291"/>
        <v>0.140530203474476</v>
      </c>
      <c r="T242" s="625">
        <f t="shared" si="291"/>
        <v>0.20202046848525</v>
      </c>
      <c r="U242" s="625">
        <f t="shared" si="291"/>
        <v>0</v>
      </c>
      <c r="V242" s="625">
        <f t="shared" si="291"/>
        <v>0.696026922507073</v>
      </c>
      <c r="W242" s="625">
        <f t="shared" si="291"/>
        <v>0.157257024854574</v>
      </c>
      <c r="X242" s="625">
        <f t="shared" si="291"/>
        <v>0.129242318435754</v>
      </c>
      <c r="Y242" s="625">
        <f t="shared" si="291"/>
        <v>0.0338643370195388</v>
      </c>
      <c r="Z242" s="625">
        <f t="shared" si="291"/>
        <v>0</v>
      </c>
      <c r="AA242" s="625">
        <f t="shared" si="291"/>
        <v>1.31920989845225</v>
      </c>
      <c r="AB242" s="633">
        <f t="shared" si="291"/>
        <v>0</v>
      </c>
      <c r="AC242" s="625">
        <f t="shared" si="291"/>
        <v>3.4528485228799</v>
      </c>
      <c r="AD242" s="625">
        <f t="shared" si="291"/>
        <v>4.10969899869609</v>
      </c>
      <c r="AE242" s="625">
        <f t="shared" si="291"/>
        <v>0.0544511204860494</v>
      </c>
      <c r="AF242" s="625">
        <f t="shared" si="291"/>
        <v>22.4709472875423</v>
      </c>
      <c r="AG242" s="625">
        <f t="shared" si="291"/>
        <v>0.316501577322408</v>
      </c>
      <c r="AH242" s="625">
        <f t="shared" si="291"/>
        <v>1.81164663547818</v>
      </c>
      <c r="AI242" s="625">
        <f t="shared" si="291"/>
        <v>2.54463698712396</v>
      </c>
      <c r="AJ242" s="641">
        <f t="shared" si="291"/>
        <v>0</v>
      </c>
      <c r="AK242" s="641">
        <f t="shared" si="291"/>
        <v>0</v>
      </c>
      <c r="AL242" s="641">
        <f t="shared" si="291"/>
        <v>0</v>
      </c>
      <c r="AM242" s="641">
        <f t="shared" si="291"/>
        <v>0</v>
      </c>
      <c r="AN242" s="633">
        <f t="shared" si="291"/>
        <v>0</v>
      </c>
      <c r="AO242" s="625">
        <f t="shared" si="291"/>
        <v>0</v>
      </c>
      <c r="AP242" s="498"/>
      <c r="AQ242" s="498"/>
      <c r="AR242" s="498"/>
      <c r="AS242" s="498"/>
      <c r="AT242" s="54"/>
      <c r="AU242" s="54"/>
      <c r="AV242" s="20"/>
      <c r="AW242" s="20"/>
      <c r="AX242" s="20"/>
      <c r="AY242" s="20"/>
      <c r="AZ242" s="20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645"/>
      <c r="CI242" s="54"/>
      <c r="CJ242" s="54"/>
      <c r="CK242" s="16"/>
      <c r="CL242" s="54"/>
      <c r="CM242" s="54"/>
      <c r="CN242" s="54"/>
      <c r="CO242" s="54"/>
      <c r="CP242" s="54"/>
      <c r="CQ242" s="54"/>
      <c r="CR242" s="54"/>
      <c r="CS242" s="54"/>
    </row>
    <row r="243" ht="15.75" customHeight="1" spans="1:97">
      <c r="A243" s="54"/>
      <c r="B243" s="20"/>
      <c r="C243" s="623" t="s">
        <v>1432</v>
      </c>
      <c r="D243" s="626">
        <f>SUM(E243:AO243)</f>
        <v>351.151443676455</v>
      </c>
      <c r="E243" s="625">
        <f>E242*E239</f>
        <v>37.518444605871</v>
      </c>
      <c r="F243" s="625">
        <f t="shared" ref="F243:AO243" si="292">F242*F239</f>
        <v>4.72965119206739</v>
      </c>
      <c r="G243" s="625">
        <f t="shared" si="292"/>
        <v>0.0977138499585333</v>
      </c>
      <c r="H243" s="625">
        <f t="shared" si="292"/>
        <v>0.276265398434827</v>
      </c>
      <c r="I243" s="625">
        <f t="shared" si="292"/>
        <v>0</v>
      </c>
      <c r="J243" s="625">
        <f t="shared" si="292"/>
        <v>8.55780195749569</v>
      </c>
      <c r="K243" s="625">
        <f t="shared" si="292"/>
        <v>23.6958858846303</v>
      </c>
      <c r="L243" s="625">
        <f t="shared" si="292"/>
        <v>1.62201813026251</v>
      </c>
      <c r="M243" s="625">
        <f t="shared" si="292"/>
        <v>0.264261392401963</v>
      </c>
      <c r="N243" s="625">
        <f t="shared" si="292"/>
        <v>7.59931720634948</v>
      </c>
      <c r="O243" s="625">
        <f t="shared" si="292"/>
        <v>12.7787349965869</v>
      </c>
      <c r="P243" s="625">
        <f t="shared" si="292"/>
        <v>99.3872752295885</v>
      </c>
      <c r="Q243" s="625">
        <f t="shared" si="292"/>
        <v>45.4552793946803</v>
      </c>
      <c r="R243" s="625">
        <f t="shared" si="292"/>
        <v>0</v>
      </c>
      <c r="S243" s="625">
        <f t="shared" si="292"/>
        <v>0.563607125977861</v>
      </c>
      <c r="T243" s="625">
        <f t="shared" si="292"/>
        <v>0.112159985823028</v>
      </c>
      <c r="U243" s="625">
        <f t="shared" si="292"/>
        <v>0</v>
      </c>
      <c r="V243" s="625">
        <f t="shared" si="292"/>
        <v>1.04013307467285</v>
      </c>
      <c r="W243" s="625">
        <f t="shared" si="292"/>
        <v>1.04517663632076</v>
      </c>
      <c r="X243" s="625">
        <f t="shared" si="292"/>
        <v>0.12981843575419</v>
      </c>
      <c r="Y243" s="625">
        <f t="shared" si="292"/>
        <v>0.164628981052358</v>
      </c>
      <c r="Z243" s="625">
        <f t="shared" si="292"/>
        <v>0</v>
      </c>
      <c r="AA243" s="625">
        <f t="shared" si="292"/>
        <v>2.57603417276848</v>
      </c>
      <c r="AB243" s="633">
        <f t="shared" si="292"/>
        <v>0</v>
      </c>
      <c r="AC243" s="625">
        <f t="shared" si="292"/>
        <v>22.1435003809517</v>
      </c>
      <c r="AD243" s="625">
        <f t="shared" si="292"/>
        <v>6.46530088540468</v>
      </c>
      <c r="AE243" s="625">
        <f t="shared" si="292"/>
        <v>0.101712557698372</v>
      </c>
      <c r="AF243" s="625">
        <f t="shared" si="292"/>
        <v>66.8862050658788</v>
      </c>
      <c r="AG243" s="625">
        <f t="shared" si="292"/>
        <v>1.35784361904935</v>
      </c>
      <c r="AH243" s="625">
        <f t="shared" si="292"/>
        <v>3.71025634765297</v>
      </c>
      <c r="AI243" s="625">
        <f t="shared" si="292"/>
        <v>2.87241716912209</v>
      </c>
      <c r="AJ243" s="641">
        <f t="shared" ref="AJ243" si="293">AJ242*AJ239</f>
        <v>0</v>
      </c>
      <c r="AK243" s="641">
        <f t="shared" ref="AK243" si="294">AK242*AK239</f>
        <v>0</v>
      </c>
      <c r="AL243" s="641">
        <f t="shared" ref="AL243" si="295">AL242*AL239</f>
        <v>0</v>
      </c>
      <c r="AM243" s="641">
        <f t="shared" ref="AM243" si="296">AM242*AM239</f>
        <v>0</v>
      </c>
      <c r="AN243" s="633">
        <f t="shared" si="292"/>
        <v>0</v>
      </c>
      <c r="AO243" s="625">
        <f t="shared" si="292"/>
        <v>0</v>
      </c>
      <c r="AP243" s="54"/>
      <c r="AQ243" s="54"/>
      <c r="AR243" s="54"/>
      <c r="AS243" s="54"/>
      <c r="AT243" s="54"/>
      <c r="AU243" s="54"/>
      <c r="AV243" s="54"/>
      <c r="AW243" s="54"/>
      <c r="AX243" s="20"/>
      <c r="AY243" s="20"/>
      <c r="AZ243" s="20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645"/>
      <c r="CI243" s="54"/>
      <c r="CJ243" s="54"/>
      <c r="CK243" s="16"/>
      <c r="CL243" s="54"/>
      <c r="CM243" s="54"/>
      <c r="CN243" s="54"/>
      <c r="CO243" s="54"/>
      <c r="CP243" s="54"/>
      <c r="CQ243" s="54"/>
      <c r="CR243" s="54"/>
      <c r="CS243" s="54"/>
    </row>
    <row r="244" ht="15.75" customHeight="1" spans="1:97">
      <c r="A244" s="54"/>
      <c r="B244" s="20"/>
      <c r="C244" s="623" t="s">
        <v>1433</v>
      </c>
      <c r="D244" s="626">
        <f>SUM(E244:AO244)</f>
        <v>540.612089253604</v>
      </c>
      <c r="E244" s="625">
        <f>IF(E241=0,0,E242/E241)</f>
        <v>51.206650489621</v>
      </c>
      <c r="F244" s="625">
        <f t="shared" ref="F244:AO244" si="297">IF(F241=0,0,F242/F241)</f>
        <v>9.87998401178451</v>
      </c>
      <c r="G244" s="625">
        <f t="shared" si="297"/>
        <v>0.142</v>
      </c>
      <c r="H244" s="625">
        <f t="shared" si="297"/>
        <v>0.644629380840803</v>
      </c>
      <c r="I244" s="625">
        <f t="shared" si="297"/>
        <v>0.148</v>
      </c>
      <c r="J244" s="625">
        <f t="shared" si="297"/>
        <v>24.1900938177554</v>
      </c>
      <c r="K244" s="625">
        <f t="shared" si="297"/>
        <v>47.1050519425341</v>
      </c>
      <c r="L244" s="625">
        <f t="shared" si="297"/>
        <v>2.97555245429448</v>
      </c>
      <c r="M244" s="625">
        <f t="shared" si="297"/>
        <v>0.535249321598876</v>
      </c>
      <c r="N244" s="625">
        <f t="shared" si="297"/>
        <v>5.30763650668765</v>
      </c>
      <c r="O244" s="625">
        <f t="shared" si="297"/>
        <v>27.9447817446412</v>
      </c>
      <c r="P244" s="625">
        <f t="shared" si="297"/>
        <v>139.104116561361</v>
      </c>
      <c r="Q244" s="625">
        <f t="shared" si="297"/>
        <v>54.2010770432118</v>
      </c>
      <c r="R244" s="625">
        <f t="shared" si="297"/>
        <v>0.126</v>
      </c>
      <c r="S244" s="625">
        <f t="shared" si="297"/>
        <v>0.951444098820963</v>
      </c>
      <c r="T244" s="625">
        <f t="shared" si="297"/>
        <v>0.413</v>
      </c>
      <c r="U244" s="625">
        <f t="shared" si="297"/>
        <v>0</v>
      </c>
      <c r="V244" s="625">
        <f t="shared" si="297"/>
        <v>2.618</v>
      </c>
      <c r="W244" s="625">
        <f t="shared" si="297"/>
        <v>1.18431464064195</v>
      </c>
      <c r="X244" s="625">
        <f t="shared" si="297"/>
        <v>0.275</v>
      </c>
      <c r="Y244" s="625">
        <f t="shared" si="297"/>
        <v>0.257306153056163</v>
      </c>
      <c r="Z244" s="625">
        <f t="shared" si="297"/>
        <v>0</v>
      </c>
      <c r="AA244" s="625">
        <f t="shared" si="297"/>
        <v>5.436</v>
      </c>
      <c r="AB244" s="633">
        <f t="shared" si="297"/>
        <v>0</v>
      </c>
      <c r="AC244" s="625">
        <f t="shared" si="297"/>
        <v>25.7109755134171</v>
      </c>
      <c r="AD244" s="625">
        <f t="shared" si="297"/>
        <v>14.2795607604499</v>
      </c>
      <c r="AE244" s="625">
        <f t="shared" si="297"/>
        <v>0.330390834501961</v>
      </c>
      <c r="AF244" s="625">
        <f t="shared" si="297"/>
        <v>108.108045665778</v>
      </c>
      <c r="AG244" s="625">
        <f t="shared" si="297"/>
        <v>2.57834788179479</v>
      </c>
      <c r="AH244" s="625">
        <f t="shared" si="297"/>
        <v>7.64988043081275</v>
      </c>
      <c r="AI244" s="625">
        <f t="shared" si="297"/>
        <v>7.309</v>
      </c>
      <c r="AJ244" s="641">
        <f t="shared" si="297"/>
        <v>0</v>
      </c>
      <c r="AK244" s="641">
        <f t="shared" si="297"/>
        <v>0</v>
      </c>
      <c r="AL244" s="641">
        <f t="shared" si="297"/>
        <v>0</v>
      </c>
      <c r="AM244" s="641">
        <f t="shared" si="297"/>
        <v>0</v>
      </c>
      <c r="AN244" s="633">
        <f t="shared" si="297"/>
        <v>0</v>
      </c>
      <c r="AO244" s="625">
        <f t="shared" si="297"/>
        <v>0</v>
      </c>
      <c r="AP244" s="498"/>
      <c r="AQ244" s="644"/>
      <c r="AR244" s="498"/>
      <c r="AS244" s="498"/>
      <c r="AT244" s="54"/>
      <c r="AU244" s="54"/>
      <c r="AV244" s="58"/>
      <c r="AW244" s="58"/>
      <c r="AX244" s="20"/>
      <c r="AY244" s="20"/>
      <c r="AZ244" s="20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645"/>
      <c r="CI244" s="54"/>
      <c r="CJ244" s="54"/>
      <c r="CK244" s="16"/>
      <c r="CL244" s="54"/>
      <c r="CM244" s="54"/>
      <c r="CN244" s="54"/>
      <c r="CO244" s="54"/>
      <c r="CP244" s="54"/>
      <c r="CQ244" s="54"/>
      <c r="CR244" s="54"/>
      <c r="CS244" s="54"/>
    </row>
    <row r="245" ht="15.75" customHeight="1" spans="1:97">
      <c r="A245" s="54"/>
      <c r="B245" s="20"/>
      <c r="C245" s="623"/>
      <c r="D245" s="626"/>
      <c r="E245" s="627"/>
      <c r="F245" s="627"/>
      <c r="G245" s="627"/>
      <c r="H245" s="627"/>
      <c r="I245" s="627"/>
      <c r="J245" s="627"/>
      <c r="K245" s="629"/>
      <c r="L245" s="627"/>
      <c r="M245" s="627"/>
      <c r="N245" s="627"/>
      <c r="O245" s="627"/>
      <c r="P245" s="627"/>
      <c r="Q245" s="627"/>
      <c r="R245" s="20"/>
      <c r="S245" s="627"/>
      <c r="T245" s="627"/>
      <c r="U245" s="627"/>
      <c r="V245" s="627"/>
      <c r="W245" s="627"/>
      <c r="X245" s="627"/>
      <c r="Y245" s="627"/>
      <c r="Z245" s="627"/>
      <c r="AA245" s="627"/>
      <c r="AB245" s="636"/>
      <c r="AC245" s="627"/>
      <c r="AD245" s="627"/>
      <c r="AE245" s="627"/>
      <c r="AF245" s="627"/>
      <c r="AG245" s="627"/>
      <c r="AH245" s="627"/>
      <c r="AI245" s="627"/>
      <c r="AJ245" s="20"/>
      <c r="AK245" s="20"/>
      <c r="AL245" s="20"/>
      <c r="AM245" s="498"/>
      <c r="AN245" s="498"/>
      <c r="AO245" s="498"/>
      <c r="AP245" s="498"/>
      <c r="AQ245" s="498"/>
      <c r="AR245" s="498"/>
      <c r="AS245" s="498"/>
      <c r="AT245" s="54"/>
      <c r="AU245" s="54"/>
      <c r="AV245" s="58"/>
      <c r="AW245" s="58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645"/>
      <c r="CI245" s="16"/>
      <c r="CJ245" s="54"/>
      <c r="CK245" s="16"/>
      <c r="CL245" s="54"/>
      <c r="CM245" s="54"/>
      <c r="CN245" s="54"/>
      <c r="CO245" s="54"/>
      <c r="CP245" s="54"/>
      <c r="CQ245" s="54"/>
      <c r="CR245" s="54"/>
      <c r="CS245" s="54"/>
    </row>
    <row r="246" ht="15.75" customHeight="1" spans="1:97">
      <c r="A246" s="54"/>
      <c r="B246" s="20"/>
      <c r="C246" s="619" t="s">
        <v>1405</v>
      </c>
      <c r="D246" s="620"/>
      <c r="E246" s="621"/>
      <c r="F246" s="621"/>
      <c r="G246" s="621"/>
      <c r="H246" s="621"/>
      <c r="I246" s="621"/>
      <c r="J246" s="621"/>
      <c r="K246" s="620"/>
      <c r="L246" s="621"/>
      <c r="M246" s="621"/>
      <c r="N246" s="621"/>
      <c r="O246" s="621"/>
      <c r="P246" s="621"/>
      <c r="Q246" s="621"/>
      <c r="R246" s="20"/>
      <c r="S246" s="621"/>
      <c r="T246" s="621"/>
      <c r="U246" s="621"/>
      <c r="V246" s="621"/>
      <c r="W246" s="621"/>
      <c r="X246" s="621"/>
      <c r="Y246" s="621"/>
      <c r="Z246" s="621"/>
      <c r="AA246" s="621"/>
      <c r="AB246" s="631"/>
      <c r="AC246" s="621"/>
      <c r="AD246" s="621"/>
      <c r="AE246" s="621"/>
      <c r="AF246" s="621"/>
      <c r="AG246" s="621"/>
      <c r="AH246" s="621"/>
      <c r="AI246" s="621"/>
      <c r="AM246" s="54"/>
      <c r="AN246" s="54"/>
      <c r="AO246" s="54"/>
      <c r="AP246" s="54"/>
      <c r="AQ246" s="54"/>
      <c r="AR246" s="54"/>
      <c r="AS246" s="54"/>
      <c r="AT246" s="54"/>
      <c r="AV246" s="58"/>
      <c r="AW246" s="58"/>
      <c r="AX246" s="58"/>
      <c r="AY246" s="58"/>
      <c r="AZ246" s="58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645"/>
      <c r="CI246" s="16"/>
      <c r="CJ246" s="54"/>
      <c r="CK246" s="16"/>
      <c r="CL246" s="54"/>
      <c r="CM246" s="54"/>
      <c r="CN246" s="54"/>
      <c r="CO246" s="54"/>
      <c r="CP246" s="54"/>
      <c r="CQ246" s="54"/>
      <c r="CR246" s="54"/>
      <c r="CS246" s="54"/>
    </row>
    <row r="247" ht="15.75" customHeight="1" spans="2:97">
      <c r="B247" s="622" t="s">
        <v>1449</v>
      </c>
      <c r="C247" s="623" t="s">
        <v>1427</v>
      </c>
      <c r="D247" s="620"/>
      <c r="E247" s="624">
        <f>E$202</f>
        <v>0.54587429930234</v>
      </c>
      <c r="F247" s="624">
        <f t="shared" ref="F247:AO247" si="298">F$202</f>
        <v>0.328263025204638</v>
      </c>
      <c r="G247" s="624">
        <f t="shared" si="298"/>
        <v>0.701153437438771</v>
      </c>
      <c r="H247" s="624">
        <f t="shared" si="298"/>
        <v>0.9</v>
      </c>
      <c r="I247" s="624">
        <f t="shared" si="298"/>
        <v>0.616622786308586</v>
      </c>
      <c r="J247" s="624">
        <f t="shared" si="298"/>
        <v>0.777514013817136</v>
      </c>
      <c r="K247" s="624">
        <f t="shared" si="298"/>
        <v>0.339654517576727</v>
      </c>
      <c r="L247" s="624">
        <f t="shared" si="298"/>
        <v>0.566723933379767</v>
      </c>
      <c r="M247" s="624">
        <f t="shared" si="298"/>
        <v>0.489820386045772</v>
      </c>
      <c r="N247" s="624">
        <f t="shared" si="298"/>
        <v>0.49780596610463</v>
      </c>
      <c r="O247" s="624">
        <f t="shared" si="298"/>
        <v>0.9</v>
      </c>
      <c r="P247" s="624">
        <f t="shared" si="298"/>
        <v>0.52985362688501</v>
      </c>
      <c r="Q247" s="624">
        <f t="shared" si="298"/>
        <v>0.450265785293066</v>
      </c>
      <c r="R247" s="624">
        <f t="shared" si="298"/>
        <v>0.616622786308586</v>
      </c>
      <c r="S247" s="624">
        <f t="shared" si="298"/>
        <v>0.346453027606668</v>
      </c>
      <c r="T247" s="624">
        <f t="shared" si="298"/>
        <v>0.564210706677188</v>
      </c>
      <c r="U247" s="624">
        <f t="shared" si="298"/>
        <v>0</v>
      </c>
      <c r="V247" s="624">
        <f t="shared" si="298"/>
        <v>0.71469206074653</v>
      </c>
      <c r="W247" s="624">
        <f t="shared" si="298"/>
        <v>0.9</v>
      </c>
      <c r="X247" s="624">
        <f t="shared" si="298"/>
        <v>0.419319817512015</v>
      </c>
      <c r="Y247" s="624">
        <f t="shared" si="298"/>
        <v>0.451019593189957</v>
      </c>
      <c r="Z247" s="624">
        <f t="shared" si="298"/>
        <v>0</v>
      </c>
      <c r="AA247" s="624">
        <f t="shared" si="298"/>
        <v>0.878766452302259</v>
      </c>
      <c r="AB247" s="632">
        <f t="shared" si="298"/>
        <v>0</v>
      </c>
      <c r="AC247" s="624">
        <f t="shared" si="298"/>
        <v>0.451807624435183</v>
      </c>
      <c r="AD247" s="624">
        <f t="shared" si="298"/>
        <v>0.9</v>
      </c>
      <c r="AE247" s="624">
        <f t="shared" si="298"/>
        <v>0.9</v>
      </c>
      <c r="AF247" s="624">
        <f t="shared" si="298"/>
        <v>0.567493449730147</v>
      </c>
      <c r="AG247" s="624">
        <f t="shared" si="298"/>
        <v>0.527274610961921</v>
      </c>
      <c r="AH247" s="624">
        <f t="shared" si="298"/>
        <v>0.557317486713072</v>
      </c>
      <c r="AI247" s="624">
        <f t="shared" si="298"/>
        <v>0.826908623100432</v>
      </c>
      <c r="AJ247" s="640">
        <v>0</v>
      </c>
      <c r="AK247" s="640">
        <v>0</v>
      </c>
      <c r="AL247" s="640">
        <v>0</v>
      </c>
      <c r="AM247" s="640">
        <v>0</v>
      </c>
      <c r="AN247" s="632">
        <f t="shared" si="298"/>
        <v>0.616622786308586</v>
      </c>
      <c r="AO247" s="624">
        <f t="shared" si="298"/>
        <v>0.616622786308586</v>
      </c>
      <c r="AQ247" s="498">
        <f>AVERAGE(E247:H247,J247:Q247,S247:T247,V247:Y247,AA247,AC247:AI247)</f>
        <v>0.616622786308586</v>
      </c>
      <c r="AV247" s="54"/>
      <c r="AW247" s="54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645"/>
      <c r="CI247" s="54"/>
      <c r="CJ247" s="54"/>
      <c r="CK247" s="16"/>
      <c r="CL247" s="54"/>
      <c r="CM247" s="54"/>
      <c r="CN247" s="54"/>
      <c r="CO247" s="54"/>
      <c r="CP247" s="54"/>
      <c r="CQ247" s="54"/>
      <c r="CR247" s="54"/>
      <c r="CS247" s="54"/>
    </row>
    <row r="248" ht="15.75" customHeight="1" spans="2:97">
      <c r="B248" s="436" t="s">
        <v>1377</v>
      </c>
      <c r="C248" s="623" t="s">
        <v>1385</v>
      </c>
      <c r="D248" s="620"/>
      <c r="E248" s="624">
        <f>E$203</f>
        <v>4.59094040840281</v>
      </c>
      <c r="F248" s="624">
        <f t="shared" ref="F248:AO248" si="299">F$203</f>
        <v>1.12236976335722</v>
      </c>
      <c r="G248" s="624">
        <f t="shared" si="299"/>
        <v>10.4328207719326</v>
      </c>
      <c r="H248" s="624">
        <f t="shared" si="299"/>
        <v>2.76437398713649</v>
      </c>
      <c r="I248" s="624">
        <f t="shared" si="299"/>
        <v>0</v>
      </c>
      <c r="J248" s="624">
        <f t="shared" si="299"/>
        <v>1.47062728833674</v>
      </c>
      <c r="K248" s="624">
        <f t="shared" si="299"/>
        <v>1.67401913763597</v>
      </c>
      <c r="L248" s="624">
        <f t="shared" si="299"/>
        <v>3.01615319218605</v>
      </c>
      <c r="M248" s="624">
        <f t="shared" si="299"/>
        <v>3.62881253059375</v>
      </c>
      <c r="N248" s="624">
        <f t="shared" si="299"/>
        <v>3.73804956076116</v>
      </c>
      <c r="O248" s="624">
        <f t="shared" si="299"/>
        <v>1.33863046214147</v>
      </c>
      <c r="P248" s="624">
        <f t="shared" si="299"/>
        <v>4.54239338672155</v>
      </c>
      <c r="Q248" s="624">
        <f t="shared" si="299"/>
        <v>10.1115928724849</v>
      </c>
      <c r="R248" s="624">
        <f t="shared" si="299"/>
        <v>0</v>
      </c>
      <c r="S248" s="624">
        <f t="shared" si="299"/>
        <v>4.0105764600293</v>
      </c>
      <c r="T248" s="624">
        <f t="shared" si="299"/>
        <v>0.555191197525696</v>
      </c>
      <c r="U248" s="624">
        <f t="shared" si="299"/>
        <v>0</v>
      </c>
      <c r="V248" s="624">
        <f t="shared" si="299"/>
        <v>1.49438626731034</v>
      </c>
      <c r="W248" s="624">
        <f t="shared" si="299"/>
        <v>6.6462953708256</v>
      </c>
      <c r="X248" s="624">
        <f t="shared" si="299"/>
        <v>1.00445765230312</v>
      </c>
      <c r="Y248" s="624">
        <f t="shared" si="299"/>
        <v>4.86142637186052</v>
      </c>
      <c r="Z248" s="624">
        <f t="shared" si="299"/>
        <v>0</v>
      </c>
      <c r="AA248" s="624">
        <f t="shared" si="299"/>
        <v>1.95270985746148</v>
      </c>
      <c r="AB248" s="632">
        <f t="shared" si="299"/>
        <v>0</v>
      </c>
      <c r="AC248" s="624">
        <f t="shared" si="299"/>
        <v>6.4131108660633</v>
      </c>
      <c r="AD248" s="624">
        <f t="shared" si="299"/>
        <v>1.57318112286471</v>
      </c>
      <c r="AE248" s="624">
        <f t="shared" si="299"/>
        <v>1.86796078373504</v>
      </c>
      <c r="AF248" s="624">
        <f t="shared" si="299"/>
        <v>2.97656365839815</v>
      </c>
      <c r="AG248" s="624">
        <f t="shared" si="299"/>
        <v>4.29016382962971</v>
      </c>
      <c r="AH248" s="624">
        <f t="shared" si="299"/>
        <v>2.04800222901839</v>
      </c>
      <c r="AI248" s="624">
        <f t="shared" si="299"/>
        <v>1.1288121581415</v>
      </c>
      <c r="AJ248" s="640">
        <v>0</v>
      </c>
      <c r="AK248" s="640">
        <v>0</v>
      </c>
      <c r="AL248" s="640">
        <v>0</v>
      </c>
      <c r="AM248" s="640">
        <v>0</v>
      </c>
      <c r="AN248" s="632">
        <f t="shared" si="299"/>
        <v>15.4285714285714</v>
      </c>
      <c r="AO248" s="624">
        <f t="shared" si="299"/>
        <v>14.2064056939502</v>
      </c>
      <c r="AQ248" s="498">
        <f>AVERAGE(E248:H248,J248:Q248,S248:T248,V248:Y248,AA248,AC248:AI248)</f>
        <v>3.43283158410991</v>
      </c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645"/>
      <c r="CI248" s="54"/>
      <c r="CJ248" s="54"/>
      <c r="CK248" s="16"/>
      <c r="CL248" s="54"/>
      <c r="CM248" s="54"/>
      <c r="CN248" s="54"/>
      <c r="CO248" s="54"/>
      <c r="CP248" s="54"/>
      <c r="CQ248" s="54"/>
      <c r="CR248" s="54"/>
      <c r="CS248" s="54"/>
    </row>
    <row r="249" ht="15.75" customHeight="1" spans="2:97">
      <c r="B249" s="20"/>
      <c r="C249" s="623" t="s">
        <v>1428</v>
      </c>
      <c r="D249" s="626">
        <f>SUM(E249:AO249)</f>
        <v>1.27497739526257</v>
      </c>
      <c r="E249" s="625">
        <f>IF(E247=0,0,(E188/(E247*31.536)*(E169+E184)/(E$170+E$185)))</f>
        <v>0.025423042701086</v>
      </c>
      <c r="F249" s="625">
        <f t="shared" ref="F249:AI249" si="300">IF(F247=0,0,(F188/(F247*31.536)*(F169+F184)/(F$170+F$185)))</f>
        <v>0</v>
      </c>
      <c r="G249" s="625">
        <f t="shared" si="300"/>
        <v>0</v>
      </c>
      <c r="H249" s="625">
        <f t="shared" si="300"/>
        <v>0.0464429318019243</v>
      </c>
      <c r="I249" s="625">
        <f t="shared" si="300"/>
        <v>0</v>
      </c>
      <c r="J249" s="625">
        <f t="shared" si="300"/>
        <v>0.00908675871022195</v>
      </c>
      <c r="K249" s="625">
        <f t="shared" si="300"/>
        <v>0.166615103449717</v>
      </c>
      <c r="L249" s="625">
        <f t="shared" si="300"/>
        <v>0.238911682075231</v>
      </c>
      <c r="M249" s="625">
        <f t="shared" si="300"/>
        <v>0</v>
      </c>
      <c r="N249" s="625">
        <f t="shared" si="300"/>
        <v>0.0327182765480854</v>
      </c>
      <c r="O249" s="625">
        <f t="shared" si="300"/>
        <v>0</v>
      </c>
      <c r="P249" s="625">
        <f t="shared" si="300"/>
        <v>0.0190059768376668</v>
      </c>
      <c r="Q249" s="625">
        <f t="shared" si="300"/>
        <v>0.14375673223878</v>
      </c>
      <c r="R249" s="625">
        <f t="shared" si="300"/>
        <v>0</v>
      </c>
      <c r="S249" s="625">
        <f t="shared" si="300"/>
        <v>0.0011761282537485</v>
      </c>
      <c r="T249" s="625">
        <f t="shared" si="300"/>
        <v>0</v>
      </c>
      <c r="U249" s="625">
        <f t="shared" si="300"/>
        <v>0</v>
      </c>
      <c r="V249" s="625">
        <f t="shared" si="300"/>
        <v>0.0283076364451771</v>
      </c>
      <c r="W249" s="625">
        <f t="shared" si="300"/>
        <v>0</v>
      </c>
      <c r="X249" s="625">
        <f t="shared" si="300"/>
        <v>0</v>
      </c>
      <c r="Y249" s="625">
        <f t="shared" si="300"/>
        <v>0</v>
      </c>
      <c r="Z249" s="625">
        <f t="shared" si="300"/>
        <v>0</v>
      </c>
      <c r="AA249" s="625">
        <f t="shared" si="300"/>
        <v>0.37283719721399</v>
      </c>
      <c r="AB249" s="633">
        <f t="shared" si="300"/>
        <v>0</v>
      </c>
      <c r="AC249" s="625">
        <f t="shared" si="300"/>
        <v>0.0344236808489122</v>
      </c>
      <c r="AD249" s="625">
        <f t="shared" si="300"/>
        <v>0.000425887937710408</v>
      </c>
      <c r="AE249" s="625">
        <f t="shared" si="300"/>
        <v>0</v>
      </c>
      <c r="AF249" s="625">
        <f t="shared" si="300"/>
        <v>0.00020905877903126</v>
      </c>
      <c r="AG249" s="625">
        <f t="shared" si="300"/>
        <v>0.00137768231371292</v>
      </c>
      <c r="AH249" s="625">
        <f t="shared" si="300"/>
        <v>0.0184724648136067</v>
      </c>
      <c r="AI249" s="625">
        <f t="shared" si="300"/>
        <v>0.135787154293972</v>
      </c>
      <c r="AJ249" s="641">
        <v>0</v>
      </c>
      <c r="AK249" s="641">
        <v>0</v>
      </c>
      <c r="AL249" s="641">
        <v>0</v>
      </c>
      <c r="AM249" s="641">
        <v>0</v>
      </c>
      <c r="AN249" s="625">
        <f t="shared" ref="AN249:AO249" si="301">IF(AN247=0,0,(AN188/(AN247*31.536)*(AN169+AN184)/(AN$170+AN$185)))</f>
        <v>0</v>
      </c>
      <c r="AO249" s="625">
        <f t="shared" si="301"/>
        <v>0</v>
      </c>
      <c r="AQ249" s="498"/>
      <c r="AV249" s="58"/>
      <c r="AW249" s="58"/>
      <c r="AX249" s="54"/>
      <c r="AY249" s="54"/>
      <c r="AZ249" s="54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645"/>
      <c r="CI249" s="54"/>
      <c r="CJ249" s="54"/>
      <c r="CK249" s="16"/>
      <c r="CL249" s="54"/>
      <c r="CM249" s="54"/>
      <c r="CN249" s="54"/>
      <c r="CO249" s="54"/>
      <c r="CP249" s="54"/>
      <c r="CQ249" s="54"/>
      <c r="CR249" s="54"/>
      <c r="CS249" s="54"/>
    </row>
    <row r="250" ht="15.75" customHeight="1" spans="2:97">
      <c r="B250" s="20"/>
      <c r="C250" s="623" t="s">
        <v>1430</v>
      </c>
      <c r="D250" s="620"/>
      <c r="E250" s="624">
        <f>E$205</f>
        <v>0.159594088701067</v>
      </c>
      <c r="F250" s="624">
        <f t="shared" ref="F250:AO250" si="302">F$205</f>
        <v>0.426517556978068</v>
      </c>
      <c r="G250" s="624">
        <f t="shared" si="302"/>
        <v>0.0659577806401693</v>
      </c>
      <c r="H250" s="624">
        <f t="shared" si="302"/>
        <v>0.155031375599827</v>
      </c>
      <c r="I250" s="624">
        <f t="shared" si="302"/>
        <v>0.508547008547009</v>
      </c>
      <c r="J250" s="624">
        <f t="shared" si="302"/>
        <v>0.240559248805221</v>
      </c>
      <c r="K250" s="624">
        <f t="shared" si="302"/>
        <v>0.3005003928244</v>
      </c>
      <c r="L250" s="624">
        <f t="shared" si="302"/>
        <v>0.180731851549412</v>
      </c>
      <c r="M250" s="624">
        <f t="shared" si="302"/>
        <v>0.136054547079622</v>
      </c>
      <c r="N250" s="624">
        <f t="shared" si="302"/>
        <v>0.383026079497373</v>
      </c>
      <c r="O250" s="624">
        <f t="shared" si="302"/>
        <v>0.341606745780923</v>
      </c>
      <c r="P250" s="624">
        <f t="shared" si="302"/>
        <v>0.157291791513823</v>
      </c>
      <c r="Q250" s="624">
        <f t="shared" si="302"/>
        <v>0.082938626663593</v>
      </c>
      <c r="R250" s="624">
        <f t="shared" si="302"/>
        <v>0.599478390461997</v>
      </c>
      <c r="S250" s="624">
        <f t="shared" si="302"/>
        <v>0.147702007557377</v>
      </c>
      <c r="T250" s="624">
        <f t="shared" si="302"/>
        <v>0.489153676719734</v>
      </c>
      <c r="U250" s="624">
        <f t="shared" si="302"/>
        <v>0</v>
      </c>
      <c r="V250" s="624">
        <f t="shared" si="302"/>
        <v>0.265862078879707</v>
      </c>
      <c r="W250" s="624">
        <f t="shared" si="302"/>
        <v>0.132783146858113</v>
      </c>
      <c r="X250" s="624">
        <f t="shared" si="302"/>
        <v>0.469972067039106</v>
      </c>
      <c r="Y250" s="624">
        <f t="shared" si="302"/>
        <v>0.131611065718071</v>
      </c>
      <c r="Z250" s="624">
        <f t="shared" si="302"/>
        <v>0</v>
      </c>
      <c r="AA250" s="624">
        <f t="shared" si="302"/>
        <v>0.242680260936765</v>
      </c>
      <c r="AB250" s="632">
        <f t="shared" si="302"/>
        <v>0</v>
      </c>
      <c r="AC250" s="624">
        <f t="shared" si="302"/>
        <v>0.134294730321611</v>
      </c>
      <c r="AD250" s="624">
        <f t="shared" si="302"/>
        <v>0.287802900077902</v>
      </c>
      <c r="AE250" s="624">
        <f t="shared" si="302"/>
        <v>0.164808205312748</v>
      </c>
      <c r="AF250" s="624">
        <f t="shared" si="302"/>
        <v>0.207856382465856</v>
      </c>
      <c r="AG250" s="624">
        <f t="shared" si="302"/>
        <v>0.122753635984176</v>
      </c>
      <c r="AH250" s="624">
        <f t="shared" si="302"/>
        <v>0.236820255148184</v>
      </c>
      <c r="AI250" s="624">
        <f t="shared" si="302"/>
        <v>0.348151181710763</v>
      </c>
      <c r="AJ250" s="640">
        <v>0</v>
      </c>
      <c r="AK250" s="640">
        <v>0</v>
      </c>
      <c r="AL250" s="640">
        <v>0</v>
      </c>
      <c r="AM250" s="640">
        <v>0</v>
      </c>
      <c r="AN250" s="632">
        <f t="shared" si="302"/>
        <v>0.0231023102310231</v>
      </c>
      <c r="AO250" s="624">
        <f t="shared" si="302"/>
        <v>0.0877302528879176</v>
      </c>
      <c r="AQ250" s="498">
        <f>AVERAGE(E250:H250,J250:Q250,S250:T250,V250:Y250,AA250,AC250:AI250)</f>
        <v>0.231233141552447</v>
      </c>
      <c r="AV250" s="58"/>
      <c r="AW250" s="58"/>
      <c r="AX250" s="58"/>
      <c r="AY250" s="58"/>
      <c r="AZ250" s="58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645"/>
      <c r="CI250" s="16"/>
      <c r="CJ250" s="54"/>
      <c r="CK250" s="16"/>
      <c r="CL250" s="54"/>
      <c r="CM250" s="54"/>
      <c r="CN250" s="54"/>
      <c r="CO250" s="54"/>
      <c r="CP250" s="54"/>
      <c r="CQ250" s="54"/>
      <c r="CR250" s="54"/>
      <c r="CS250" s="54"/>
    </row>
    <row r="251" ht="13.85" spans="2:52">
      <c r="B251" s="20"/>
      <c r="C251" s="623" t="s">
        <v>1431</v>
      </c>
      <c r="D251" s="620"/>
      <c r="E251" s="625">
        <f>E249*E247*31.536</f>
        <v>0.437649847330889</v>
      </c>
      <c r="F251" s="625">
        <f t="shared" ref="F251:AO251" si="303">F249*F247*31.536</f>
        <v>0</v>
      </c>
      <c r="G251" s="625">
        <f t="shared" si="303"/>
        <v>0</v>
      </c>
      <c r="H251" s="625">
        <f t="shared" si="303"/>
        <v>1.31816186757494</v>
      </c>
      <c r="I251" s="625">
        <f t="shared" si="303"/>
        <v>0</v>
      </c>
      <c r="J251" s="625">
        <f t="shared" si="303"/>
        <v>0.222804433437779</v>
      </c>
      <c r="K251" s="625">
        <f t="shared" si="303"/>
        <v>1.78467183298411</v>
      </c>
      <c r="L251" s="625">
        <f t="shared" si="303"/>
        <v>4.26987878903068</v>
      </c>
      <c r="M251" s="625">
        <f t="shared" si="303"/>
        <v>0</v>
      </c>
      <c r="N251" s="625">
        <f t="shared" si="303"/>
        <v>0.513637972605978</v>
      </c>
      <c r="O251" s="625">
        <f t="shared" si="303"/>
        <v>0</v>
      </c>
      <c r="P251" s="625">
        <f t="shared" si="303"/>
        <v>0.317579685325161</v>
      </c>
      <c r="Q251" s="625">
        <f t="shared" si="303"/>
        <v>2.04128547944435</v>
      </c>
      <c r="R251" s="625">
        <f t="shared" si="303"/>
        <v>0</v>
      </c>
      <c r="S251" s="625">
        <f t="shared" si="303"/>
        <v>0.0128500746574918</v>
      </c>
      <c r="T251" s="625">
        <f t="shared" si="303"/>
        <v>0</v>
      </c>
      <c r="U251" s="625">
        <f t="shared" si="303"/>
        <v>0</v>
      </c>
      <c r="V251" s="625">
        <f t="shared" si="303"/>
        <v>0.638012480063747</v>
      </c>
      <c r="W251" s="625">
        <f t="shared" si="303"/>
        <v>0</v>
      </c>
      <c r="X251" s="625">
        <f t="shared" si="303"/>
        <v>0</v>
      </c>
      <c r="Y251" s="625">
        <f t="shared" si="303"/>
        <v>0</v>
      </c>
      <c r="Z251" s="625">
        <f t="shared" si="303"/>
        <v>0</v>
      </c>
      <c r="AA251" s="625">
        <f t="shared" si="303"/>
        <v>10.3323547896437</v>
      </c>
      <c r="AB251" s="633">
        <f t="shared" si="303"/>
        <v>0</v>
      </c>
      <c r="AC251" s="625">
        <f t="shared" si="303"/>
        <v>0.490475669995722</v>
      </c>
      <c r="AD251" s="625">
        <f t="shared" si="303"/>
        <v>0.0120877218032719</v>
      </c>
      <c r="AE251" s="625">
        <f t="shared" si="303"/>
        <v>0</v>
      </c>
      <c r="AF251" s="625">
        <f t="shared" si="303"/>
        <v>0.00374141488438541</v>
      </c>
      <c r="AG251" s="625">
        <f t="shared" si="303"/>
        <v>0.0229082835473669</v>
      </c>
      <c r="AH251" s="625">
        <f t="shared" si="303"/>
        <v>0.3246639923903</v>
      </c>
      <c r="AI251" s="625">
        <f t="shared" si="303"/>
        <v>3.54097462542307</v>
      </c>
      <c r="AJ251" s="641">
        <f t="shared" si="303"/>
        <v>0</v>
      </c>
      <c r="AK251" s="641">
        <f t="shared" si="303"/>
        <v>0</v>
      </c>
      <c r="AL251" s="641">
        <f t="shared" si="303"/>
        <v>0</v>
      </c>
      <c r="AM251" s="641">
        <f t="shared" si="303"/>
        <v>0</v>
      </c>
      <c r="AN251" s="633">
        <f t="shared" si="303"/>
        <v>0</v>
      </c>
      <c r="AO251" s="625">
        <f t="shared" si="303"/>
        <v>0</v>
      </c>
      <c r="AQ251" s="498"/>
      <c r="AV251" s="54"/>
      <c r="AW251" s="54"/>
      <c r="AX251" s="58"/>
      <c r="AY251" s="58"/>
      <c r="AZ251" s="58"/>
    </row>
    <row r="252" ht="13.85" spans="2:52">
      <c r="B252" s="20"/>
      <c r="C252" s="623" t="s">
        <v>1432</v>
      </c>
      <c r="D252" s="626">
        <f>SUM(E252:AO252)</f>
        <v>74.9671661402814</v>
      </c>
      <c r="E252" s="625">
        <f>E251*E248</f>
        <v>2.0092243688427</v>
      </c>
      <c r="F252" s="625">
        <f t="shared" ref="F252:AO252" si="304">F251*F248</f>
        <v>0</v>
      </c>
      <c r="G252" s="625">
        <f t="shared" si="304"/>
        <v>0</v>
      </c>
      <c r="H252" s="625">
        <f t="shared" si="304"/>
        <v>3.6438923775594</v>
      </c>
      <c r="I252" s="625">
        <f t="shared" si="304"/>
        <v>0</v>
      </c>
      <c r="J252" s="625">
        <f t="shared" si="304"/>
        <v>0.327662279776004</v>
      </c>
      <c r="K252" s="625">
        <f t="shared" si="304"/>
        <v>2.98757480281527</v>
      </c>
      <c r="L252" s="625">
        <f t="shared" si="304"/>
        <v>12.8786085397824</v>
      </c>
      <c r="M252" s="625">
        <f t="shared" si="304"/>
        <v>0</v>
      </c>
      <c r="N252" s="625">
        <f t="shared" si="304"/>
        <v>1.92000419789003</v>
      </c>
      <c r="O252" s="625">
        <f t="shared" si="304"/>
        <v>0</v>
      </c>
      <c r="P252" s="625">
        <f t="shared" si="304"/>
        <v>1.44257186237812</v>
      </c>
      <c r="Q252" s="625">
        <f t="shared" si="304"/>
        <v>20.6406477046563</v>
      </c>
      <c r="R252" s="625">
        <f t="shared" si="304"/>
        <v>0</v>
      </c>
      <c r="S252" s="625">
        <f t="shared" si="304"/>
        <v>0.0515362069309558</v>
      </c>
      <c r="T252" s="625">
        <f t="shared" si="304"/>
        <v>0</v>
      </c>
      <c r="U252" s="625">
        <f t="shared" si="304"/>
        <v>0</v>
      </c>
      <c r="V252" s="625">
        <f t="shared" si="304"/>
        <v>0.953437088579876</v>
      </c>
      <c r="W252" s="625">
        <f t="shared" si="304"/>
        <v>0</v>
      </c>
      <c r="X252" s="625">
        <f t="shared" si="304"/>
        <v>0</v>
      </c>
      <c r="Y252" s="625">
        <f t="shared" si="304"/>
        <v>0</v>
      </c>
      <c r="Z252" s="625">
        <f t="shared" si="304"/>
        <v>0</v>
      </c>
      <c r="AA252" s="625">
        <f t="shared" si="304"/>
        <v>20.1760910485266</v>
      </c>
      <c r="AB252" s="633">
        <f t="shared" si="304"/>
        <v>0</v>
      </c>
      <c r="AC252" s="625">
        <f t="shared" si="304"/>
        <v>3.14547484878924</v>
      </c>
      <c r="AD252" s="625">
        <f t="shared" si="304"/>
        <v>0.0190161757593475</v>
      </c>
      <c r="AE252" s="625">
        <f t="shared" si="304"/>
        <v>0</v>
      </c>
      <c r="AF252" s="625">
        <f t="shared" si="304"/>
        <v>0.0111365595758515</v>
      </c>
      <c r="AG252" s="625">
        <f t="shared" si="304"/>
        <v>0.0982802894738148</v>
      </c>
      <c r="AH252" s="625">
        <f t="shared" si="304"/>
        <v>0.664912580097344</v>
      </c>
      <c r="AI252" s="625">
        <f t="shared" si="304"/>
        <v>3.99709520884811</v>
      </c>
      <c r="AJ252" s="641">
        <f t="shared" ref="AJ252" si="305">AJ251*AJ248</f>
        <v>0</v>
      </c>
      <c r="AK252" s="641">
        <f t="shared" ref="AK252" si="306">AK251*AK248</f>
        <v>0</v>
      </c>
      <c r="AL252" s="641">
        <f t="shared" ref="AL252" si="307">AL251*AL248</f>
        <v>0</v>
      </c>
      <c r="AM252" s="641">
        <f t="shared" ref="AM252" si="308">AM251*AM248</f>
        <v>0</v>
      </c>
      <c r="AN252" s="633">
        <f t="shared" si="304"/>
        <v>0</v>
      </c>
      <c r="AO252" s="625">
        <f t="shared" si="304"/>
        <v>0</v>
      </c>
      <c r="AQ252" s="54"/>
      <c r="AV252" s="54"/>
      <c r="AW252" s="54"/>
      <c r="AX252" s="58"/>
      <c r="AY252" s="58"/>
      <c r="AZ252" s="58"/>
    </row>
    <row r="253" ht="13.85" spans="2:52">
      <c r="B253" s="20"/>
      <c r="C253" s="592" t="s">
        <v>1433</v>
      </c>
      <c r="D253" s="626">
        <f>SUM(E253:AO253)</f>
        <v>130.210917054545</v>
      </c>
      <c r="E253" s="625">
        <f>IF(E250=0,0,E251/E250)</f>
        <v>2.74226853195448</v>
      </c>
      <c r="F253" s="625">
        <f t="shared" ref="F253:AO253" si="309">IF(F250=0,0,F251/F250)</f>
        <v>0</v>
      </c>
      <c r="G253" s="625">
        <f t="shared" si="309"/>
        <v>0</v>
      </c>
      <c r="H253" s="625">
        <f t="shared" si="309"/>
        <v>8.502549</v>
      </c>
      <c r="I253" s="625">
        <f t="shared" si="309"/>
        <v>0</v>
      </c>
      <c r="J253" s="625">
        <f t="shared" si="309"/>
        <v>0.926193586587816</v>
      </c>
      <c r="K253" s="625">
        <f t="shared" si="309"/>
        <v>5.939</v>
      </c>
      <c r="L253" s="625">
        <f t="shared" si="309"/>
        <v>23.6254913144808</v>
      </c>
      <c r="M253" s="625">
        <f t="shared" si="309"/>
        <v>0</v>
      </c>
      <c r="N253" s="625">
        <f t="shared" si="309"/>
        <v>1.341</v>
      </c>
      <c r="O253" s="625">
        <f t="shared" si="309"/>
        <v>0</v>
      </c>
      <c r="P253" s="625">
        <f t="shared" si="309"/>
        <v>2.01904805246784</v>
      </c>
      <c r="Q253" s="625">
        <f t="shared" si="309"/>
        <v>24.612</v>
      </c>
      <c r="R253" s="625">
        <f t="shared" si="309"/>
        <v>0</v>
      </c>
      <c r="S253" s="625">
        <f t="shared" si="309"/>
        <v>0.087</v>
      </c>
      <c r="T253" s="625">
        <f t="shared" si="309"/>
        <v>0</v>
      </c>
      <c r="U253" s="625">
        <f t="shared" si="309"/>
        <v>0</v>
      </c>
      <c r="V253" s="625">
        <f t="shared" si="309"/>
        <v>2.39978744901195</v>
      </c>
      <c r="W253" s="625">
        <f t="shared" si="309"/>
        <v>0</v>
      </c>
      <c r="X253" s="625">
        <f t="shared" si="309"/>
        <v>0</v>
      </c>
      <c r="Y253" s="625">
        <f t="shared" si="309"/>
        <v>0</v>
      </c>
      <c r="Z253" s="625">
        <f t="shared" si="309"/>
        <v>0</v>
      </c>
      <c r="AA253" s="625">
        <f t="shared" si="309"/>
        <v>42.576</v>
      </c>
      <c r="AB253" s="633">
        <f t="shared" si="309"/>
        <v>0</v>
      </c>
      <c r="AC253" s="625">
        <f t="shared" si="309"/>
        <v>3.652233180119</v>
      </c>
      <c r="AD253" s="625">
        <f t="shared" si="309"/>
        <v>0.042</v>
      </c>
      <c r="AE253" s="625">
        <f t="shared" si="309"/>
        <v>0</v>
      </c>
      <c r="AF253" s="625">
        <f t="shared" si="309"/>
        <v>0.018</v>
      </c>
      <c r="AG253" s="625">
        <f t="shared" si="309"/>
        <v>0.18662</v>
      </c>
      <c r="AH253" s="625">
        <f t="shared" si="309"/>
        <v>1.37093</v>
      </c>
      <c r="AI253" s="625">
        <f t="shared" si="309"/>
        <v>10.1707959399226</v>
      </c>
      <c r="AJ253" s="641">
        <f t="shared" si="309"/>
        <v>0</v>
      </c>
      <c r="AK253" s="641">
        <f t="shared" si="309"/>
        <v>0</v>
      </c>
      <c r="AL253" s="641">
        <f t="shared" si="309"/>
        <v>0</v>
      </c>
      <c r="AM253" s="641">
        <f t="shared" si="309"/>
        <v>0</v>
      </c>
      <c r="AN253" s="633">
        <f t="shared" si="309"/>
        <v>0</v>
      </c>
      <c r="AO253" s="625">
        <f t="shared" si="309"/>
        <v>0</v>
      </c>
      <c r="AQ253" s="644"/>
      <c r="AV253" s="58"/>
      <c r="AW253" s="58"/>
      <c r="AX253" s="54"/>
      <c r="AY253" s="54"/>
      <c r="AZ253" s="54"/>
    </row>
    <row r="254" spans="2:52">
      <c r="B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AO254" s="20"/>
      <c r="AV254" s="58"/>
      <c r="AW254" s="58"/>
      <c r="AX254" s="54"/>
      <c r="AY254" s="54"/>
      <c r="AZ254" s="54"/>
    </row>
    <row r="255" spans="2:52">
      <c r="B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AO255" s="20"/>
      <c r="AV255" s="58"/>
      <c r="AW255" s="58"/>
      <c r="AX255" s="58"/>
      <c r="AY255" s="58"/>
      <c r="AZ255" s="58"/>
    </row>
    <row r="256" spans="2:51">
      <c r="B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AO256" s="20"/>
      <c r="AU256" s="54"/>
      <c r="AV256" s="54"/>
      <c r="AW256" s="58"/>
      <c r="AX256" s="58"/>
      <c r="AY256" s="58"/>
    </row>
    <row r="257" spans="2:51">
      <c r="B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AO257" s="20"/>
      <c r="AW257" s="58"/>
      <c r="AX257" s="58"/>
      <c r="AY257" s="58"/>
    </row>
    <row r="258" spans="2:50">
      <c r="B258" s="20"/>
      <c r="C258" s="28" t="s">
        <v>294</v>
      </c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AO258" s="20"/>
      <c r="AV258" s="54"/>
      <c r="AW258" s="54"/>
      <c r="AX258" s="54"/>
    </row>
    <row r="259" spans="2:41">
      <c r="B259" s="20"/>
      <c r="C259" t="s">
        <v>1450</v>
      </c>
      <c r="E259" s="17">
        <f>E204+E213+E222+E231+E240+E249</f>
        <v>1.01192633004184</v>
      </c>
      <c r="F259" s="17">
        <f t="shared" ref="F259:AI259" si="310">F204+F213+F222+F231+F240+F249</f>
        <v>1.35533210331109</v>
      </c>
      <c r="G259" s="17">
        <f t="shared" si="310"/>
        <v>0.0396232138658823</v>
      </c>
      <c r="H259" s="17">
        <f t="shared" si="310"/>
        <v>0.345052484597219</v>
      </c>
      <c r="I259" s="49">
        <f t="shared" si="310"/>
        <v>0.0730132774366211</v>
      </c>
      <c r="J259" s="49">
        <f t="shared" si="310"/>
        <v>1.12400463575173</v>
      </c>
      <c r="K259" s="49">
        <f t="shared" si="310"/>
        <v>10.0412370900705</v>
      </c>
      <c r="L259" s="49">
        <f t="shared" si="310"/>
        <v>0.449596251678745</v>
      </c>
      <c r="M259" s="49">
        <f t="shared" si="310"/>
        <v>0.0221119389994738</v>
      </c>
      <c r="N259" s="49">
        <f t="shared" si="310"/>
        <v>0.459496922043612</v>
      </c>
      <c r="O259" s="49">
        <f t="shared" si="310"/>
        <v>3.44111710860608</v>
      </c>
      <c r="P259" s="49">
        <f t="shared" si="310"/>
        <v>1.89341058680803</v>
      </c>
      <c r="Q259" s="49">
        <f t="shared" si="310"/>
        <v>1.24356860199844</v>
      </c>
      <c r="R259" s="49">
        <f t="shared" si="310"/>
        <v>0.0828333476099617</v>
      </c>
      <c r="S259" s="17">
        <f t="shared" si="310"/>
        <v>0.136216144500179</v>
      </c>
      <c r="T259" s="17">
        <f t="shared" si="310"/>
        <v>0.393920089399098</v>
      </c>
      <c r="U259" s="17">
        <f t="shared" si="310"/>
        <v>0</v>
      </c>
      <c r="V259" s="17">
        <f t="shared" si="310"/>
        <v>2.52433171322816</v>
      </c>
      <c r="W259" s="17">
        <f t="shared" si="310"/>
        <v>0.0382983820959468</v>
      </c>
      <c r="X259" s="17">
        <f t="shared" si="310"/>
        <v>0.0508935879341359</v>
      </c>
      <c r="Y259" s="17">
        <f t="shared" si="310"/>
        <v>0.0164518159216107</v>
      </c>
      <c r="Z259" s="17">
        <f t="shared" si="310"/>
        <v>0</v>
      </c>
      <c r="AA259" s="17">
        <f t="shared" si="310"/>
        <v>2.6755606218341</v>
      </c>
      <c r="AB259" s="17">
        <f t="shared" si="310"/>
        <v>0.0166281642291708</v>
      </c>
      <c r="AC259" s="17">
        <f t="shared" si="310"/>
        <v>1.74088848010691</v>
      </c>
      <c r="AD259" s="17">
        <f t="shared" si="310"/>
        <v>0.724132582300954</v>
      </c>
      <c r="AE259" s="17">
        <f t="shared" si="310"/>
        <v>0.222288564823187</v>
      </c>
      <c r="AF259" s="17">
        <f t="shared" si="310"/>
        <v>1.26945005892647</v>
      </c>
      <c r="AG259" s="17">
        <f t="shared" si="310"/>
        <v>0.0633333823252172</v>
      </c>
      <c r="AH259" s="17">
        <f t="shared" si="310"/>
        <v>0.337847900233858</v>
      </c>
      <c r="AI259" s="17">
        <f t="shared" si="310"/>
        <v>3.34666052478231</v>
      </c>
      <c r="AJ259" s="17">
        <f t="shared" ref="AJ259:AO259" si="311">AJ204+AJ213+AJ222+AJ231+AJ240+AJ249</f>
        <v>0</v>
      </c>
      <c r="AK259" s="17">
        <f t="shared" si="311"/>
        <v>0</v>
      </c>
      <c r="AL259" s="17">
        <f t="shared" si="311"/>
        <v>0</v>
      </c>
      <c r="AM259" s="17">
        <f t="shared" si="311"/>
        <v>0</v>
      </c>
      <c r="AN259" s="460">
        <f t="shared" si="311"/>
        <v>0.00785013867211447</v>
      </c>
      <c r="AO259" s="49">
        <f t="shared" si="311"/>
        <v>0.0346834940560362</v>
      </c>
    </row>
    <row r="260" spans="2:41">
      <c r="B260" s="20"/>
      <c r="C260" s="560"/>
      <c r="E260" s="17">
        <f>IF(E202=0,0,E188/(E202*31.536))</f>
        <v>1.01192633004184</v>
      </c>
      <c r="F260" s="17">
        <f t="shared" ref="F260:AI260" si="312">IF(F202=0,0,F188/(F202*31.536))</f>
        <v>1.54094297220857</v>
      </c>
      <c r="G260" s="17">
        <f t="shared" si="312"/>
        <v>0.0371298746159883</v>
      </c>
      <c r="H260" s="17">
        <f t="shared" si="312"/>
        <v>0.386718529793111</v>
      </c>
      <c r="I260" s="49">
        <f t="shared" si="312"/>
        <v>0.0122391365672937</v>
      </c>
      <c r="J260" s="49">
        <f t="shared" si="312"/>
        <v>1.14769025426851</v>
      </c>
      <c r="K260" s="49">
        <f t="shared" si="312"/>
        <v>10.4800098774879</v>
      </c>
      <c r="L260" s="49">
        <f t="shared" si="312"/>
        <v>0.458645117281009</v>
      </c>
      <c r="M260" s="49">
        <f t="shared" si="312"/>
        <v>0.0207160292300624</v>
      </c>
      <c r="N260" s="49">
        <f t="shared" si="312"/>
        <v>0.571444625528176</v>
      </c>
      <c r="O260" s="49">
        <f t="shared" si="312"/>
        <v>3.68531202435312</v>
      </c>
      <c r="P260" s="49">
        <f t="shared" si="312"/>
        <v>1.96056558392413</v>
      </c>
      <c r="Q260" s="49">
        <f t="shared" si="312"/>
        <v>1.33813800018438</v>
      </c>
      <c r="R260" s="49">
        <f t="shared" si="312"/>
        <v>0.0827427341881329</v>
      </c>
      <c r="S260" s="17">
        <f t="shared" si="312"/>
        <v>0.137107384281854</v>
      </c>
      <c r="T260" s="17">
        <f t="shared" si="312"/>
        <v>0.393920089399098</v>
      </c>
      <c r="U260" s="17">
        <f t="shared" si="312"/>
        <v>0</v>
      </c>
      <c r="V260" s="17">
        <f t="shared" si="312"/>
        <v>3.4708565318535</v>
      </c>
      <c r="W260" s="17">
        <f t="shared" si="312"/>
        <v>0.0382983820959468</v>
      </c>
      <c r="X260" s="17">
        <f t="shared" si="312"/>
        <v>0.0508935879341359</v>
      </c>
      <c r="Y260" s="17">
        <f t="shared" si="312"/>
        <v>0.0164518159216107</v>
      </c>
      <c r="Z260" s="17">
        <f t="shared" si="312"/>
        <v>0</v>
      </c>
      <c r="AA260" s="17">
        <f t="shared" si="312"/>
        <v>2.82450924364081</v>
      </c>
      <c r="AB260" s="17">
        <f t="shared" si="312"/>
        <v>0</v>
      </c>
      <c r="AC260" s="17">
        <f t="shared" si="312"/>
        <v>1.99126833967902</v>
      </c>
      <c r="AD260" s="17">
        <f t="shared" si="312"/>
        <v>0.883822368791927</v>
      </c>
      <c r="AE260" s="17">
        <f t="shared" si="312"/>
        <v>0.248217205028468</v>
      </c>
      <c r="AF260" s="17">
        <f t="shared" si="312"/>
        <v>1.32601543493506</v>
      </c>
      <c r="AG260" s="17">
        <f t="shared" si="312"/>
        <v>0.0619432171856199</v>
      </c>
      <c r="AH260" s="17">
        <f t="shared" si="312"/>
        <v>0.381381781003766</v>
      </c>
      <c r="AI260" s="17">
        <f t="shared" si="312"/>
        <v>3.51009049652803</v>
      </c>
      <c r="AJ260" s="17">
        <f t="shared" ref="AJ260:AO260" si="313">IF(AJ202=0,0,AJ188/(AJ202*31.536))</f>
        <v>0</v>
      </c>
      <c r="AK260" s="17">
        <f t="shared" si="313"/>
        <v>0</v>
      </c>
      <c r="AL260" s="17">
        <f t="shared" si="313"/>
        <v>0</v>
      </c>
      <c r="AM260" s="17">
        <f t="shared" si="313"/>
        <v>0</v>
      </c>
      <c r="AN260" s="460">
        <f t="shared" si="313"/>
        <v>0.000359974604920404</v>
      </c>
      <c r="AO260" s="49">
        <f t="shared" si="313"/>
        <v>0.0289008182807525</v>
      </c>
    </row>
    <row r="261" spans="2:41">
      <c r="B261" s="20"/>
      <c r="C261" s="646" t="s">
        <v>191</v>
      </c>
      <c r="D261" s="17">
        <f>SUM(E261:AO261)</f>
        <v>1503.97580779132</v>
      </c>
      <c r="E261" s="17">
        <f>E207+E216+E225+E234+E243+E252</f>
        <v>79.974181914377</v>
      </c>
      <c r="F261" s="17">
        <f t="shared" ref="F261:AI261" si="314">F207+F216+F225+F234+F243+F252</f>
        <v>15.7474507295887</v>
      </c>
      <c r="G261" s="17">
        <f t="shared" si="314"/>
        <v>9.14052455357627</v>
      </c>
      <c r="H261" s="17">
        <f t="shared" si="314"/>
        <v>27.0726689659511</v>
      </c>
      <c r="I261" s="49">
        <f t="shared" si="314"/>
        <v>0</v>
      </c>
      <c r="J261" s="49">
        <f t="shared" si="314"/>
        <v>40.5308353808169</v>
      </c>
      <c r="K261" s="49">
        <f t="shared" si="314"/>
        <v>180.049385069357</v>
      </c>
      <c r="L261" s="49">
        <f t="shared" si="314"/>
        <v>24.2356258012564</v>
      </c>
      <c r="M261" s="49">
        <f t="shared" si="314"/>
        <v>1.23946658581575</v>
      </c>
      <c r="N261" s="49">
        <f t="shared" si="314"/>
        <v>26.96462382255</v>
      </c>
      <c r="O261" s="49">
        <f t="shared" si="314"/>
        <v>130.740238503023</v>
      </c>
      <c r="P261" s="49">
        <f t="shared" si="314"/>
        <v>143.711678688619</v>
      </c>
      <c r="Q261" s="49">
        <f t="shared" si="314"/>
        <v>178.552065080242</v>
      </c>
      <c r="R261" s="49">
        <f t="shared" si="314"/>
        <v>0</v>
      </c>
      <c r="S261" s="17">
        <f t="shared" si="314"/>
        <v>5.96879072322616</v>
      </c>
      <c r="T261" s="17">
        <f t="shared" si="314"/>
        <v>3.89133510345761</v>
      </c>
      <c r="U261" s="17">
        <f t="shared" si="314"/>
        <v>0</v>
      </c>
      <c r="V261" s="17">
        <f t="shared" si="314"/>
        <v>85.0226928670395</v>
      </c>
      <c r="W261" s="17">
        <f t="shared" si="314"/>
        <v>7.22452306808743</v>
      </c>
      <c r="X261" s="17">
        <f t="shared" si="314"/>
        <v>0.676</v>
      </c>
      <c r="Y261" s="17">
        <f t="shared" si="314"/>
        <v>1.13757377101536</v>
      </c>
      <c r="Z261" s="17">
        <f t="shared" si="314"/>
        <v>0</v>
      </c>
      <c r="AA261" s="17">
        <f t="shared" si="314"/>
        <v>144.788006978269</v>
      </c>
      <c r="AB261" s="17">
        <f t="shared" si="314"/>
        <v>1.11</v>
      </c>
      <c r="AC261" s="17">
        <f t="shared" si="314"/>
        <v>159.074241733689</v>
      </c>
      <c r="AD261" s="17">
        <f t="shared" si="314"/>
        <v>32.3329947594535</v>
      </c>
      <c r="AE261" s="17">
        <f t="shared" si="314"/>
        <v>11.7851195547908</v>
      </c>
      <c r="AF261" s="17">
        <f t="shared" si="314"/>
        <v>67.6235950258228</v>
      </c>
      <c r="AG261" s="17">
        <f t="shared" si="314"/>
        <v>4.51803952647327</v>
      </c>
      <c r="AH261" s="17">
        <f t="shared" si="314"/>
        <v>12.1607658367007</v>
      </c>
      <c r="AI261" s="17">
        <f t="shared" si="314"/>
        <v>98.5138897622684</v>
      </c>
      <c r="AJ261" s="17">
        <f t="shared" ref="AJ261:AO261" si="315">AJ207+AJ216+AJ225+AJ234+AJ243+AJ252</f>
        <v>0</v>
      </c>
      <c r="AK261" s="17">
        <f t="shared" si="315"/>
        <v>0</v>
      </c>
      <c r="AL261" s="17">
        <f t="shared" si="315"/>
        <v>0</v>
      </c>
      <c r="AM261" s="17">
        <f t="shared" si="315"/>
        <v>0</v>
      </c>
      <c r="AN261" s="460">
        <f t="shared" si="315"/>
        <v>0.608</v>
      </c>
      <c r="AO261" s="49">
        <f t="shared" si="315"/>
        <v>9.58149398585759</v>
      </c>
    </row>
    <row r="262" spans="2:41">
      <c r="B262" s="20"/>
      <c r="D262" s="17">
        <f>SUM(E262:AO262)</f>
        <v>1629.92765698477</v>
      </c>
      <c r="E262" s="17">
        <f>E172+E187</f>
        <v>79.974181914377</v>
      </c>
      <c r="F262" s="17">
        <f t="shared" ref="F262:AI262" si="316">F172+F187</f>
        <v>17.9040424650744</v>
      </c>
      <c r="G262" s="17">
        <f t="shared" si="316"/>
        <v>8.56534585375667</v>
      </c>
      <c r="H262" s="17">
        <f t="shared" si="316"/>
        <v>30.3417688828101</v>
      </c>
      <c r="I262" s="49">
        <f t="shared" si="316"/>
        <v>0</v>
      </c>
      <c r="J262" s="49">
        <f t="shared" si="316"/>
        <v>41.3849225210842</v>
      </c>
      <c r="K262" s="49">
        <f t="shared" si="316"/>
        <v>187.917018295326</v>
      </c>
      <c r="L262" s="49">
        <f t="shared" si="316"/>
        <v>24.723407716349</v>
      </c>
      <c r="M262" s="49">
        <f t="shared" si="316"/>
        <v>1.16122000979</v>
      </c>
      <c r="N262" s="49">
        <f t="shared" si="316"/>
        <v>33.5340426095884</v>
      </c>
      <c r="O262" s="49">
        <f t="shared" si="316"/>
        <v>140.018069079073</v>
      </c>
      <c r="P262" s="49">
        <f t="shared" si="316"/>
        <v>148.808807348998</v>
      </c>
      <c r="Q262" s="49">
        <f t="shared" si="316"/>
        <v>192.130376170085</v>
      </c>
      <c r="R262" s="49">
        <f t="shared" si="316"/>
        <v>0</v>
      </c>
      <c r="S262" s="17">
        <f t="shared" si="316"/>
        <v>6.00784353712389</v>
      </c>
      <c r="T262" s="17">
        <f t="shared" si="316"/>
        <v>3.89133510345761</v>
      </c>
      <c r="U262" s="17">
        <f t="shared" si="316"/>
        <v>0</v>
      </c>
      <c r="V262" s="17">
        <f t="shared" si="316"/>
        <v>116.902848919153</v>
      </c>
      <c r="W262" s="17">
        <f t="shared" si="316"/>
        <v>7.22452306808742</v>
      </c>
      <c r="X262" s="17">
        <f t="shared" si="316"/>
        <v>0.676</v>
      </c>
      <c r="Y262" s="17">
        <f t="shared" si="316"/>
        <v>1.13757377101536</v>
      </c>
      <c r="Z262" s="17">
        <f t="shared" si="316"/>
        <v>0</v>
      </c>
      <c r="AA262" s="17">
        <f t="shared" si="316"/>
        <v>152.848364092798</v>
      </c>
      <c r="AB262" s="17">
        <f t="shared" si="316"/>
        <v>0</v>
      </c>
      <c r="AC262" s="17">
        <f t="shared" si="316"/>
        <v>181.952781491948</v>
      </c>
      <c r="AD262" s="17">
        <f t="shared" si="316"/>
        <v>39.4632484670612</v>
      </c>
      <c r="AE262" s="17">
        <f t="shared" si="316"/>
        <v>13.1597837214133</v>
      </c>
      <c r="AF262" s="17">
        <f t="shared" si="316"/>
        <v>70.6368321774465</v>
      </c>
      <c r="AG262" s="17">
        <f t="shared" si="316"/>
        <v>4.4188687445186</v>
      </c>
      <c r="AH262" s="17">
        <f t="shared" si="316"/>
        <v>13.7277589411103</v>
      </c>
      <c r="AI262" s="17">
        <f t="shared" si="316"/>
        <v>103.324692083324</v>
      </c>
      <c r="AJ262" s="17">
        <f t="shared" ref="AJ262:AO262" si="317">AJ172+AJ187</f>
        <v>0</v>
      </c>
      <c r="AK262" s="17">
        <f t="shared" si="317"/>
        <v>0</v>
      </c>
      <c r="AL262" s="17">
        <f t="shared" si="317"/>
        <v>0</v>
      </c>
      <c r="AM262" s="17">
        <f t="shared" si="317"/>
        <v>0</v>
      </c>
      <c r="AN262" s="460">
        <f t="shared" si="317"/>
        <v>0.108</v>
      </c>
      <c r="AO262" s="49">
        <f t="shared" si="317"/>
        <v>7.984</v>
      </c>
    </row>
    <row r="263" spans="2:41">
      <c r="B263" s="20"/>
      <c r="C263" s="646" t="s">
        <v>1451</v>
      </c>
      <c r="D263" s="17">
        <f>SUM(E263:AO263)</f>
        <v>654.151357153701</v>
      </c>
      <c r="E263" s="17">
        <f>E206+E215+E224+E233+E242+E251</f>
        <v>17.42</v>
      </c>
      <c r="F263" s="17">
        <f t="shared" ref="F263:AI263" si="318">F206+F215+F224+F233+F242+F251</f>
        <v>14.0305372112708</v>
      </c>
      <c r="G263" s="17">
        <f t="shared" si="318"/>
        <v>0.876131657333461</v>
      </c>
      <c r="H263" s="17">
        <f t="shared" si="318"/>
        <v>9.7934176388321</v>
      </c>
      <c r="I263" s="49">
        <f t="shared" si="318"/>
        <v>1.41980277239101</v>
      </c>
      <c r="J263" s="49">
        <f t="shared" si="318"/>
        <v>27.5602361674227</v>
      </c>
      <c r="K263" s="49">
        <f t="shared" si="318"/>
        <v>107.555153356025</v>
      </c>
      <c r="L263" s="49">
        <f t="shared" si="318"/>
        <v>8.03527681022424</v>
      </c>
      <c r="M263" s="49">
        <f t="shared" si="318"/>
        <v>0.341562584279589</v>
      </c>
      <c r="N263" s="49">
        <f t="shared" si="318"/>
        <v>7.21355439093196</v>
      </c>
      <c r="O263" s="49">
        <f t="shared" si="318"/>
        <v>97.6671622233011</v>
      </c>
      <c r="P263" s="49">
        <f t="shared" si="318"/>
        <v>31.637875994783</v>
      </c>
      <c r="Q263" s="49">
        <f t="shared" si="318"/>
        <v>17.6581540942089</v>
      </c>
      <c r="R263" s="49">
        <f t="shared" si="318"/>
        <v>1.61076205194514</v>
      </c>
      <c r="S263" s="17">
        <f t="shared" si="318"/>
        <v>1.48826254348048</v>
      </c>
      <c r="T263" s="17">
        <f t="shared" si="318"/>
        <v>7.009</v>
      </c>
      <c r="U263" s="17">
        <f t="shared" si="318"/>
        <v>0</v>
      </c>
      <c r="V263" s="17">
        <f t="shared" si="318"/>
        <v>56.8947230892766</v>
      </c>
      <c r="W263" s="17">
        <f t="shared" si="318"/>
        <v>1.087</v>
      </c>
      <c r="X263" s="17">
        <f t="shared" si="318"/>
        <v>0.673</v>
      </c>
      <c r="Y263" s="17">
        <f t="shared" si="318"/>
        <v>0.234</v>
      </c>
      <c r="Z263" s="17">
        <f t="shared" si="318"/>
        <v>0</v>
      </c>
      <c r="AA263" s="17">
        <f t="shared" si="318"/>
        <v>74.1472197853769</v>
      </c>
      <c r="AB263" s="17">
        <f t="shared" si="318"/>
        <v>0.323348225161419</v>
      </c>
      <c r="AC263" s="17">
        <f t="shared" si="318"/>
        <v>24.8045363718056</v>
      </c>
      <c r="AD263" s="17">
        <f t="shared" si="318"/>
        <v>20.5526206038986</v>
      </c>
      <c r="AE263" s="17">
        <f t="shared" si="318"/>
        <v>6.30908296223762</v>
      </c>
      <c r="AF263" s="17">
        <f t="shared" si="318"/>
        <v>22.7186792511653</v>
      </c>
      <c r="AG263" s="17">
        <f t="shared" si="318"/>
        <v>1.05311584962554</v>
      </c>
      <c r="AH263" s="17">
        <f t="shared" si="318"/>
        <v>5.93786748099849</v>
      </c>
      <c r="AI263" s="17">
        <f t="shared" si="318"/>
        <v>87.2721728338429</v>
      </c>
      <c r="AJ263" s="17">
        <f t="shared" ref="AJ263:AO263" si="319">AJ206+AJ215+AJ224+AJ233+AJ242+AJ251</f>
        <v>0</v>
      </c>
      <c r="AK263" s="17">
        <f t="shared" si="319"/>
        <v>0</v>
      </c>
      <c r="AL263" s="17">
        <f t="shared" si="319"/>
        <v>0</v>
      </c>
      <c r="AM263" s="17">
        <f t="shared" si="319"/>
        <v>0</v>
      </c>
      <c r="AN263" s="460">
        <f t="shared" si="319"/>
        <v>0.152652353676315</v>
      </c>
      <c r="AO263" s="49">
        <f t="shared" si="319"/>
        <v>0.674448850206909</v>
      </c>
    </row>
    <row r="264" spans="2:41">
      <c r="B264" s="20"/>
      <c r="C264" s="646"/>
      <c r="D264" s="17">
        <f>SUM(E264:AO264)</f>
        <v>712.332</v>
      </c>
      <c r="E264" s="17">
        <f>E188</f>
        <v>17.42</v>
      </c>
      <c r="F264" s="17">
        <f t="shared" ref="F264:AI264" si="320">F188</f>
        <v>15.952</v>
      </c>
      <c r="G264" s="17">
        <f t="shared" si="320"/>
        <v>0.821</v>
      </c>
      <c r="H264" s="17">
        <f t="shared" si="320"/>
        <v>10.976</v>
      </c>
      <c r="I264" s="49">
        <f t="shared" si="320"/>
        <v>0.238</v>
      </c>
      <c r="J264" s="49">
        <f t="shared" si="320"/>
        <v>28.141</v>
      </c>
      <c r="K264" s="49">
        <f t="shared" si="320"/>
        <v>112.255</v>
      </c>
      <c r="L264" s="49">
        <f t="shared" si="320"/>
        <v>8.197</v>
      </c>
      <c r="M264" s="49">
        <f t="shared" si="320"/>
        <v>0.32</v>
      </c>
      <c r="N264" s="49">
        <f t="shared" si="320"/>
        <v>8.971</v>
      </c>
      <c r="O264" s="49">
        <f t="shared" si="320"/>
        <v>104.598</v>
      </c>
      <c r="P264" s="49">
        <f t="shared" si="320"/>
        <v>32.76</v>
      </c>
      <c r="Q264" s="49">
        <f t="shared" si="320"/>
        <v>19.001</v>
      </c>
      <c r="R264" s="49">
        <f t="shared" si="320"/>
        <v>1.609</v>
      </c>
      <c r="S264" s="17">
        <f t="shared" si="320"/>
        <v>1.498</v>
      </c>
      <c r="T264" s="17">
        <f t="shared" si="320"/>
        <v>7.009</v>
      </c>
      <c r="U264" s="17">
        <f t="shared" si="320"/>
        <v>0</v>
      </c>
      <c r="V264" s="17">
        <f t="shared" si="320"/>
        <v>78.228</v>
      </c>
      <c r="W264" s="17">
        <f t="shared" si="320"/>
        <v>1.087</v>
      </c>
      <c r="X264" s="17">
        <f t="shared" si="320"/>
        <v>0.673</v>
      </c>
      <c r="Y264" s="17">
        <f t="shared" si="320"/>
        <v>0.234</v>
      </c>
      <c r="Z264" s="17">
        <f t="shared" si="320"/>
        <v>0</v>
      </c>
      <c r="AA264" s="17">
        <f t="shared" si="320"/>
        <v>78.275</v>
      </c>
      <c r="AB264" s="17">
        <f t="shared" si="320"/>
        <v>0</v>
      </c>
      <c r="AC264" s="17">
        <f t="shared" si="320"/>
        <v>28.372</v>
      </c>
      <c r="AD264" s="17">
        <f t="shared" si="320"/>
        <v>25.085</v>
      </c>
      <c r="AE264" s="17">
        <f t="shared" si="320"/>
        <v>7.045</v>
      </c>
      <c r="AF264" s="17">
        <f t="shared" si="320"/>
        <v>23.731</v>
      </c>
      <c r="AG264" s="17">
        <f t="shared" si="320"/>
        <v>1.03</v>
      </c>
      <c r="AH264" s="17">
        <f t="shared" si="320"/>
        <v>6.703</v>
      </c>
      <c r="AI264" s="17">
        <f t="shared" si="320"/>
        <v>91.534</v>
      </c>
      <c r="AJ264" s="17">
        <f t="shared" ref="AJ264:AO264" si="321">AJ188</f>
        <v>0</v>
      </c>
      <c r="AK264" s="17">
        <f t="shared" si="321"/>
        <v>0</v>
      </c>
      <c r="AL264" s="17">
        <f t="shared" si="321"/>
        <v>0</v>
      </c>
      <c r="AM264" s="17">
        <f t="shared" si="321"/>
        <v>0</v>
      </c>
      <c r="AN264" s="460">
        <f t="shared" si="321"/>
        <v>0.007</v>
      </c>
      <c r="AO264" s="49">
        <f t="shared" si="321"/>
        <v>0.562</v>
      </c>
    </row>
    <row r="265" spans="2:3">
      <c r="B265" s="20"/>
      <c r="C265" s="646"/>
    </row>
    <row r="266" spans="2:3">
      <c r="B266" s="20"/>
      <c r="C266" s="646"/>
    </row>
    <row r="267" spans="2:42">
      <c r="B267" s="20"/>
      <c r="C267" s="461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</row>
    <row r="268" spans="2:42">
      <c r="B268" s="20"/>
      <c r="C268" s="647"/>
      <c r="D268" s="644"/>
      <c r="E268" s="644"/>
      <c r="F268" s="644"/>
      <c r="G268" s="644"/>
      <c r="H268" s="644"/>
      <c r="I268" s="644"/>
      <c r="J268" s="644"/>
      <c r="K268" s="644"/>
      <c r="L268" s="644"/>
      <c r="M268" s="644"/>
      <c r="N268" s="644"/>
      <c r="O268" s="644"/>
      <c r="P268" s="644"/>
      <c r="Q268" s="644"/>
      <c r="R268" s="644"/>
      <c r="S268" s="644"/>
      <c r="T268" s="644"/>
      <c r="U268" s="644"/>
      <c r="V268" s="644"/>
      <c r="W268" s="644"/>
      <c r="X268" s="644"/>
      <c r="Y268" s="644"/>
      <c r="Z268" s="644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54"/>
    </row>
    <row r="269" spans="2:42">
      <c r="B269" s="20"/>
      <c r="C269" s="647"/>
      <c r="D269" s="644"/>
      <c r="E269" s="644"/>
      <c r="F269" s="644"/>
      <c r="G269" s="644"/>
      <c r="H269" s="644"/>
      <c r="I269" s="644"/>
      <c r="J269" s="644"/>
      <c r="K269" s="644"/>
      <c r="L269" s="644"/>
      <c r="M269" s="644"/>
      <c r="N269" s="644"/>
      <c r="O269" s="644"/>
      <c r="P269" s="644"/>
      <c r="Q269" s="644"/>
      <c r="R269" s="644"/>
      <c r="S269" s="644"/>
      <c r="T269" s="644"/>
      <c r="U269" s="644"/>
      <c r="V269" s="644"/>
      <c r="W269" s="644"/>
      <c r="X269" s="644"/>
      <c r="Y269" s="644"/>
      <c r="Z269" s="644"/>
      <c r="AA269" s="644"/>
      <c r="AB269" s="644"/>
      <c r="AC269" s="644"/>
      <c r="AD269" s="644"/>
      <c r="AE269" s="644"/>
      <c r="AF269" s="644"/>
      <c r="AG269" s="644"/>
      <c r="AH269" s="644"/>
      <c r="AI269" s="644"/>
      <c r="AJ269" s="644"/>
      <c r="AK269" s="644"/>
      <c r="AL269" s="644"/>
      <c r="AM269" s="644"/>
      <c r="AN269" s="644"/>
      <c r="AO269" s="644"/>
      <c r="AP269" s="54"/>
    </row>
    <row r="270" spans="2:42">
      <c r="B270" s="20"/>
      <c r="C270" s="54"/>
      <c r="D270" s="609"/>
      <c r="E270" s="610"/>
      <c r="F270" s="610"/>
      <c r="G270" s="610"/>
      <c r="H270" s="610"/>
      <c r="I270" s="610"/>
      <c r="J270" s="610"/>
      <c r="K270" s="610"/>
      <c r="L270" s="610"/>
      <c r="M270" s="610"/>
      <c r="N270" s="610"/>
      <c r="O270" s="610"/>
      <c r="P270" s="610"/>
      <c r="Q270" s="610"/>
      <c r="R270" s="610"/>
      <c r="S270" s="610"/>
      <c r="T270" s="610"/>
      <c r="U270" s="610"/>
      <c r="V270" s="610"/>
      <c r="W270" s="610"/>
      <c r="X270" s="610"/>
      <c r="Y270" s="610"/>
      <c r="Z270" s="610"/>
      <c r="AA270" s="610"/>
      <c r="AB270" s="610"/>
      <c r="AC270" s="610"/>
      <c r="AD270" s="610"/>
      <c r="AE270" s="610"/>
      <c r="AF270" s="610"/>
      <c r="AG270" s="610"/>
      <c r="AH270" s="610"/>
      <c r="AI270" s="610"/>
      <c r="AJ270" s="610"/>
      <c r="AK270" s="610"/>
      <c r="AL270" s="610"/>
      <c r="AM270" s="610"/>
      <c r="AN270" s="610"/>
      <c r="AO270" s="610"/>
      <c r="AP270" s="54"/>
    </row>
    <row r="271" spans="2:42">
      <c r="B271" s="20"/>
      <c r="C271" s="648"/>
      <c r="D271" s="644"/>
      <c r="E271" s="644"/>
      <c r="F271" s="644"/>
      <c r="G271" s="644"/>
      <c r="H271" s="644"/>
      <c r="I271" s="644"/>
      <c r="J271" s="644"/>
      <c r="K271" s="644"/>
      <c r="L271" s="644"/>
      <c r="M271" s="644"/>
      <c r="N271" s="644"/>
      <c r="O271" s="644"/>
      <c r="P271" s="644"/>
      <c r="Q271" s="644"/>
      <c r="R271" s="644"/>
      <c r="S271" s="644"/>
      <c r="T271" s="644"/>
      <c r="U271" s="644"/>
      <c r="V271" s="644"/>
      <c r="W271" s="644"/>
      <c r="X271" s="644"/>
      <c r="Y271" s="644"/>
      <c r="Z271" s="644"/>
      <c r="AA271" s="644"/>
      <c r="AB271" s="644"/>
      <c r="AC271" s="644"/>
      <c r="AD271" s="644"/>
      <c r="AE271" s="644"/>
      <c r="AF271" s="644"/>
      <c r="AG271" s="644"/>
      <c r="AH271" s="644"/>
      <c r="AI271" s="644"/>
      <c r="AJ271" s="644"/>
      <c r="AK271" s="644"/>
      <c r="AL271" s="644"/>
      <c r="AM271" s="644"/>
      <c r="AN271" s="644"/>
      <c r="AO271" s="644"/>
      <c r="AP271" s="54"/>
    </row>
    <row r="272" spans="2:42">
      <c r="B272" s="20"/>
      <c r="C272" s="648"/>
      <c r="D272" s="644"/>
      <c r="E272" s="644"/>
      <c r="F272" s="644"/>
      <c r="G272" s="644"/>
      <c r="H272" s="644"/>
      <c r="I272" s="644"/>
      <c r="J272" s="644"/>
      <c r="K272" s="644"/>
      <c r="L272" s="644"/>
      <c r="M272" s="644"/>
      <c r="N272" s="644"/>
      <c r="O272" s="644"/>
      <c r="P272" s="644"/>
      <c r="Q272" s="644"/>
      <c r="R272" s="644"/>
      <c r="S272" s="644"/>
      <c r="T272" s="644"/>
      <c r="U272" s="644"/>
      <c r="V272" s="644"/>
      <c r="W272" s="644"/>
      <c r="X272" s="644"/>
      <c r="Y272" s="644"/>
      <c r="Z272" s="644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54"/>
    </row>
    <row r="273" spans="2:42">
      <c r="B273" s="20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</row>
    <row r="274" spans="2:42">
      <c r="B274" s="20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</row>
    <row r="275" spans="2:42">
      <c r="B275" s="20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</row>
    <row r="276" ht="14.25" spans="2:2">
      <c r="B276" s="20"/>
    </row>
    <row r="277" ht="14.25" spans="2:41">
      <c r="B277" s="20"/>
      <c r="E277" s="341" t="s">
        <v>21</v>
      </c>
      <c r="F277" s="342" t="s">
        <v>22</v>
      </c>
      <c r="G277" s="342" t="s">
        <v>23</v>
      </c>
      <c r="H277" s="342" t="s">
        <v>289</v>
      </c>
      <c r="I277" s="342" t="s">
        <v>24</v>
      </c>
      <c r="J277" s="342" t="s">
        <v>25</v>
      </c>
      <c r="K277" s="342" t="s">
        <v>26</v>
      </c>
      <c r="L277" s="342" t="s">
        <v>27</v>
      </c>
      <c r="M277" s="342" t="s">
        <v>28</v>
      </c>
      <c r="N277" s="342" t="s">
        <v>29</v>
      </c>
      <c r="O277" s="342" t="s">
        <v>30</v>
      </c>
      <c r="P277" s="342" t="s">
        <v>31</v>
      </c>
      <c r="Q277" s="342" t="s">
        <v>32</v>
      </c>
      <c r="R277" s="365" t="s">
        <v>33</v>
      </c>
      <c r="S277" s="342" t="s">
        <v>34</v>
      </c>
      <c r="T277" s="342" t="s">
        <v>35</v>
      </c>
      <c r="U277" s="342" t="s">
        <v>36</v>
      </c>
      <c r="V277" s="342" t="s">
        <v>37</v>
      </c>
      <c r="W277" s="342" t="s">
        <v>38</v>
      </c>
      <c r="X277" s="342" t="s">
        <v>39</v>
      </c>
      <c r="Y277" s="342" t="s">
        <v>40</v>
      </c>
      <c r="Z277" s="342" t="s">
        <v>43</v>
      </c>
      <c r="AA277" s="342" t="s">
        <v>44</v>
      </c>
      <c r="AB277" s="342" t="s">
        <v>45</v>
      </c>
      <c r="AC277" s="342" t="s">
        <v>46</v>
      </c>
      <c r="AD277" s="342" t="s">
        <v>47</v>
      </c>
      <c r="AE277" s="342" t="s">
        <v>48</v>
      </c>
      <c r="AF277" s="342" t="s">
        <v>50</v>
      </c>
      <c r="AG277" s="342" t="s">
        <v>51</v>
      </c>
      <c r="AH277" s="342" t="s">
        <v>52</v>
      </c>
      <c r="AI277" s="342" t="s">
        <v>53</v>
      </c>
      <c r="AJ277" s="365" t="s">
        <v>290</v>
      </c>
      <c r="AK277" s="365" t="s">
        <v>291</v>
      </c>
      <c r="AL277" s="365" t="s">
        <v>292</v>
      </c>
      <c r="AM277" s="365" t="s">
        <v>41</v>
      </c>
      <c r="AN277" s="365" t="s">
        <v>42</v>
      </c>
      <c r="AO277" s="371" t="s">
        <v>49</v>
      </c>
    </row>
    <row r="278" spans="2:41">
      <c r="B278" s="20"/>
      <c r="E278" s="351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  <c r="P278" s="352"/>
      <c r="Q278" s="352"/>
      <c r="R278" s="352"/>
      <c r="S278" s="352"/>
      <c r="T278" s="352"/>
      <c r="U278" s="352"/>
      <c r="V278" s="352"/>
      <c r="W278" s="352"/>
      <c r="X278" s="352"/>
      <c r="Y278" s="352"/>
      <c r="Z278" s="352"/>
      <c r="AA278" s="352"/>
      <c r="AB278" s="352"/>
      <c r="AC278" s="352"/>
      <c r="AD278" s="352"/>
      <c r="AE278" s="352"/>
      <c r="AF278" s="352"/>
      <c r="AG278" s="352"/>
      <c r="AH278" s="352"/>
      <c r="AI278" s="352"/>
      <c r="AJ278" s="367"/>
      <c r="AK278" s="367"/>
      <c r="AL278" s="367"/>
      <c r="AM278" s="367"/>
      <c r="AN278" s="367"/>
      <c r="AO278" s="379"/>
    </row>
    <row r="279" spans="2:41">
      <c r="B279" s="20"/>
      <c r="E279" s="351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  <c r="P279" s="352"/>
      <c r="Q279" s="352"/>
      <c r="R279" s="352"/>
      <c r="S279" s="352"/>
      <c r="T279" s="352"/>
      <c r="U279" s="352"/>
      <c r="V279" s="352"/>
      <c r="W279" s="352"/>
      <c r="X279" s="352"/>
      <c r="Y279" s="352"/>
      <c r="Z279" s="352"/>
      <c r="AA279" s="352"/>
      <c r="AB279" s="352"/>
      <c r="AC279" s="352"/>
      <c r="AD279" s="352"/>
      <c r="AE279" s="352"/>
      <c r="AF279" s="352"/>
      <c r="AG279" s="352"/>
      <c r="AH279" s="352"/>
      <c r="AI279" s="352"/>
      <c r="AJ279" s="367"/>
      <c r="AK279" s="367"/>
      <c r="AL279" s="367"/>
      <c r="AM279" s="367"/>
      <c r="AN279" s="367"/>
      <c r="AO279" s="379"/>
    </row>
    <row r="280" spans="2:41">
      <c r="B280" s="20"/>
      <c r="E280" s="351"/>
      <c r="F280" s="352"/>
      <c r="G280" s="352"/>
      <c r="H280" s="352"/>
      <c r="I280" s="352"/>
      <c r="J280" s="352"/>
      <c r="K280" s="352"/>
      <c r="L280" s="352"/>
      <c r="M280" s="352"/>
      <c r="N280" s="352"/>
      <c r="O280" s="352"/>
      <c r="P280" s="352"/>
      <c r="Q280" s="352"/>
      <c r="R280" s="352"/>
      <c r="S280" s="352"/>
      <c r="T280" s="352"/>
      <c r="U280" s="352"/>
      <c r="V280" s="352"/>
      <c r="W280" s="352"/>
      <c r="X280" s="352"/>
      <c r="Y280" s="352"/>
      <c r="Z280" s="352"/>
      <c r="AA280" s="352"/>
      <c r="AB280" s="352"/>
      <c r="AC280" s="352"/>
      <c r="AD280" s="352"/>
      <c r="AE280" s="352"/>
      <c r="AF280" s="352"/>
      <c r="AG280" s="352"/>
      <c r="AH280" s="352"/>
      <c r="AI280" s="352"/>
      <c r="AJ280" s="367"/>
      <c r="AK280" s="367"/>
      <c r="AL280" s="367"/>
      <c r="AM280" s="367"/>
      <c r="AN280" s="367"/>
      <c r="AO280" s="379"/>
    </row>
    <row r="281" spans="2:41">
      <c r="B281" s="20"/>
      <c r="E281" s="351"/>
      <c r="F281" s="352"/>
      <c r="G281" s="352"/>
      <c r="H281" s="352"/>
      <c r="I281" s="352"/>
      <c r="J281" s="352"/>
      <c r="K281" s="352"/>
      <c r="L281" s="352"/>
      <c r="M281" s="352"/>
      <c r="N281" s="352"/>
      <c r="O281" s="352"/>
      <c r="P281" s="352"/>
      <c r="Q281" s="352"/>
      <c r="R281" s="352"/>
      <c r="S281" s="352"/>
      <c r="T281" s="352"/>
      <c r="U281" s="352"/>
      <c r="V281" s="352"/>
      <c r="W281" s="352"/>
      <c r="X281" s="352"/>
      <c r="Y281" s="352"/>
      <c r="Z281" s="352"/>
      <c r="AA281" s="352"/>
      <c r="AB281" s="352"/>
      <c r="AC281" s="352"/>
      <c r="AD281" s="352"/>
      <c r="AE281" s="352"/>
      <c r="AF281" s="352"/>
      <c r="AG281" s="352"/>
      <c r="AH281" s="352"/>
      <c r="AI281" s="352"/>
      <c r="AJ281" s="367"/>
      <c r="AK281" s="367"/>
      <c r="AL281" s="367"/>
      <c r="AM281" s="367"/>
      <c r="AN281" s="367"/>
      <c r="AO281" s="379"/>
    </row>
    <row r="282" spans="2:41">
      <c r="B282" s="20"/>
      <c r="E282" s="351"/>
      <c r="F282" s="352"/>
      <c r="G282" s="352"/>
      <c r="H282" s="352"/>
      <c r="I282" s="352"/>
      <c r="J282" s="352"/>
      <c r="K282" s="352"/>
      <c r="L282" s="352"/>
      <c r="M282" s="352"/>
      <c r="N282" s="352"/>
      <c r="O282" s="352"/>
      <c r="P282" s="352"/>
      <c r="Q282" s="352"/>
      <c r="R282" s="352"/>
      <c r="S282" s="352"/>
      <c r="T282" s="352"/>
      <c r="U282" s="352"/>
      <c r="V282" s="352"/>
      <c r="W282" s="352"/>
      <c r="X282" s="352"/>
      <c r="Y282" s="352"/>
      <c r="Z282" s="352"/>
      <c r="AA282" s="352"/>
      <c r="AB282" s="352"/>
      <c r="AC282" s="352"/>
      <c r="AD282" s="352"/>
      <c r="AE282" s="352"/>
      <c r="AF282" s="352"/>
      <c r="AG282" s="352"/>
      <c r="AH282" s="352"/>
      <c r="AI282" s="352"/>
      <c r="AJ282" s="367"/>
      <c r="AK282" s="367"/>
      <c r="AL282" s="367"/>
      <c r="AM282" s="367"/>
      <c r="AN282" s="367"/>
      <c r="AO282" s="379"/>
    </row>
    <row r="283" spans="2:41">
      <c r="B283" s="20"/>
      <c r="E283" s="351"/>
      <c r="F283" s="352"/>
      <c r="G283" s="352"/>
      <c r="H283" s="352"/>
      <c r="I283" s="352"/>
      <c r="J283" s="352"/>
      <c r="K283" s="352"/>
      <c r="L283" s="352"/>
      <c r="M283" s="352"/>
      <c r="N283" s="352"/>
      <c r="O283" s="352"/>
      <c r="P283" s="352"/>
      <c r="Q283" s="352"/>
      <c r="R283" s="352"/>
      <c r="S283" s="352"/>
      <c r="T283" s="352"/>
      <c r="U283" s="352"/>
      <c r="V283" s="352"/>
      <c r="W283" s="352"/>
      <c r="X283" s="352"/>
      <c r="Y283" s="352"/>
      <c r="Z283" s="352"/>
      <c r="AA283" s="352"/>
      <c r="AB283" s="352"/>
      <c r="AC283" s="352"/>
      <c r="AD283" s="352"/>
      <c r="AE283" s="352"/>
      <c r="AF283" s="352"/>
      <c r="AG283" s="352"/>
      <c r="AH283" s="352"/>
      <c r="AI283" s="352"/>
      <c r="AJ283" s="367"/>
      <c r="AK283" s="367"/>
      <c r="AL283" s="367"/>
      <c r="AM283" s="367"/>
      <c r="AN283" s="367"/>
      <c r="AO283" s="379"/>
    </row>
    <row r="284" spans="2:41">
      <c r="B284" s="20"/>
      <c r="E284" s="355"/>
      <c r="F284" s="356"/>
      <c r="G284" s="356"/>
      <c r="H284" s="356"/>
      <c r="I284" s="356"/>
      <c r="J284" s="356"/>
      <c r="K284" s="356"/>
      <c r="L284" s="356"/>
      <c r="M284" s="356"/>
      <c r="N284" s="356"/>
      <c r="O284" s="356"/>
      <c r="P284" s="356"/>
      <c r="Q284" s="356"/>
      <c r="R284" s="356"/>
      <c r="S284" s="356"/>
      <c r="T284" s="356"/>
      <c r="U284" s="356"/>
      <c r="V284" s="356"/>
      <c r="W284" s="356"/>
      <c r="X284" s="356"/>
      <c r="Y284" s="356"/>
      <c r="Z284" s="356"/>
      <c r="AA284" s="356"/>
      <c r="AB284" s="356"/>
      <c r="AC284" s="356"/>
      <c r="AD284" s="356"/>
      <c r="AE284" s="356"/>
      <c r="AF284" s="356"/>
      <c r="AG284" s="356"/>
      <c r="AH284" s="356"/>
      <c r="AI284" s="356"/>
      <c r="AJ284" s="368"/>
      <c r="AK284" s="368"/>
      <c r="AL284" s="368"/>
      <c r="AM284" s="368"/>
      <c r="AN284" s="368"/>
      <c r="AO284" s="381"/>
    </row>
    <row r="285" ht="14.25" spans="2:41">
      <c r="B285" s="20"/>
      <c r="E285" s="360" t="str">
        <f t="shared" ref="E285:AI285" si="322">IF(SUM(E121:E127)&lt;SUM(E128),"ERROR","")</f>
        <v/>
      </c>
      <c r="F285" s="360" t="str">
        <f t="shared" si="322"/>
        <v/>
      </c>
      <c r="G285" s="360" t="str">
        <f t="shared" si="322"/>
        <v/>
      </c>
      <c r="H285" s="360" t="str">
        <f t="shared" si="322"/>
        <v/>
      </c>
      <c r="I285" s="360" t="str">
        <f t="shared" si="322"/>
        <v/>
      </c>
      <c r="J285" s="360" t="str">
        <f t="shared" si="322"/>
        <v/>
      </c>
      <c r="K285" s="360" t="str">
        <f t="shared" si="322"/>
        <v/>
      </c>
      <c r="L285" s="360" t="str">
        <f t="shared" si="322"/>
        <v/>
      </c>
      <c r="M285" s="360" t="str">
        <f t="shared" si="322"/>
        <v/>
      </c>
      <c r="N285" s="360" t="str">
        <f t="shared" si="322"/>
        <v/>
      </c>
      <c r="O285" s="360" t="str">
        <f t="shared" si="322"/>
        <v/>
      </c>
      <c r="P285" s="360" t="str">
        <f t="shared" si="322"/>
        <v/>
      </c>
      <c r="Q285" s="360" t="str">
        <f t="shared" si="322"/>
        <v/>
      </c>
      <c r="R285" s="360" t="str">
        <f t="shared" si="322"/>
        <v/>
      </c>
      <c r="S285" s="360" t="str">
        <f t="shared" si="322"/>
        <v/>
      </c>
      <c r="T285" s="360" t="str">
        <f t="shared" si="322"/>
        <v/>
      </c>
      <c r="U285" s="360" t="str">
        <f t="shared" si="322"/>
        <v/>
      </c>
      <c r="V285" s="360" t="str">
        <f t="shared" si="322"/>
        <v/>
      </c>
      <c r="W285" s="360" t="str">
        <f t="shared" si="322"/>
        <v/>
      </c>
      <c r="X285" s="360" t="str">
        <f t="shared" si="322"/>
        <v/>
      </c>
      <c r="Y285" s="360" t="str">
        <f t="shared" si="322"/>
        <v/>
      </c>
      <c r="Z285" s="360" t="str">
        <f t="shared" si="322"/>
        <v/>
      </c>
      <c r="AA285" s="360" t="str">
        <f t="shared" si="322"/>
        <v/>
      </c>
      <c r="AB285" s="360" t="str">
        <f t="shared" si="322"/>
        <v/>
      </c>
      <c r="AC285" s="360" t="str">
        <f t="shared" si="322"/>
        <v/>
      </c>
      <c r="AD285" s="360" t="str">
        <f t="shared" si="322"/>
        <v/>
      </c>
      <c r="AE285" s="360" t="str">
        <f t="shared" si="322"/>
        <v/>
      </c>
      <c r="AF285" s="360" t="str">
        <f t="shared" si="322"/>
        <v/>
      </c>
      <c r="AG285" s="360" t="str">
        <f t="shared" si="322"/>
        <v/>
      </c>
      <c r="AH285" s="360" t="str">
        <f t="shared" si="322"/>
        <v/>
      </c>
      <c r="AI285" s="360" t="str">
        <f t="shared" si="322"/>
        <v/>
      </c>
      <c r="AJ285" s="369"/>
      <c r="AK285" s="369"/>
      <c r="AL285" s="369"/>
      <c r="AM285" s="369"/>
      <c r="AN285" s="369"/>
      <c r="AO285" s="385"/>
    </row>
    <row r="286" spans="2:41">
      <c r="B286" s="20"/>
      <c r="E286" s="350"/>
      <c r="F286" s="352"/>
      <c r="G286" s="352"/>
      <c r="H286" s="352"/>
      <c r="I286" s="352"/>
      <c r="J286" s="352"/>
      <c r="K286" s="352"/>
      <c r="L286" s="352"/>
      <c r="M286" s="352"/>
      <c r="N286" s="352"/>
      <c r="O286" s="352"/>
      <c r="P286" s="352"/>
      <c r="Q286" s="352"/>
      <c r="R286" s="352"/>
      <c r="S286" s="352"/>
      <c r="T286" s="352"/>
      <c r="U286" s="352"/>
      <c r="V286" s="352"/>
      <c r="W286" s="352"/>
      <c r="X286" s="352"/>
      <c r="Y286" s="352"/>
      <c r="Z286" s="352"/>
      <c r="AA286" s="352"/>
      <c r="AB286" s="352"/>
      <c r="AC286" s="352"/>
      <c r="AD286" s="352"/>
      <c r="AE286" s="352"/>
      <c r="AF286" s="352"/>
      <c r="AG286" s="352"/>
      <c r="AH286" s="352"/>
      <c r="AI286" s="352"/>
      <c r="AJ286" s="367"/>
      <c r="AK286" s="367"/>
      <c r="AL286" s="367"/>
      <c r="AM286" s="367"/>
      <c r="AN286" s="367"/>
      <c r="AO286" s="379"/>
    </row>
    <row r="287" spans="2:41">
      <c r="B287" s="20"/>
      <c r="E287" s="350"/>
      <c r="F287" s="352"/>
      <c r="G287" s="352"/>
      <c r="H287" s="352"/>
      <c r="I287" s="352"/>
      <c r="J287" s="352"/>
      <c r="K287" s="352"/>
      <c r="L287" s="352"/>
      <c r="M287" s="352"/>
      <c r="N287" s="352"/>
      <c r="O287" s="352"/>
      <c r="P287" s="352"/>
      <c r="Q287" s="352"/>
      <c r="R287" s="352"/>
      <c r="S287" s="352"/>
      <c r="T287" s="352"/>
      <c r="U287" s="352"/>
      <c r="V287" s="352"/>
      <c r="W287" s="352"/>
      <c r="X287" s="352"/>
      <c r="Y287" s="352"/>
      <c r="Z287" s="352"/>
      <c r="AA287" s="352"/>
      <c r="AB287" s="352"/>
      <c r="AC287" s="352"/>
      <c r="AD287" s="352"/>
      <c r="AE287" s="352"/>
      <c r="AF287" s="352"/>
      <c r="AG287" s="352"/>
      <c r="AH287" s="352"/>
      <c r="AI287" s="352"/>
      <c r="AJ287" s="367"/>
      <c r="AK287" s="367"/>
      <c r="AL287" s="367"/>
      <c r="AM287" s="367"/>
      <c r="AN287" s="367"/>
      <c r="AO287" s="379"/>
    </row>
    <row r="288" spans="2:41">
      <c r="B288" s="20"/>
      <c r="E288" s="350"/>
      <c r="F288" s="352"/>
      <c r="G288" s="352"/>
      <c r="H288" s="352"/>
      <c r="I288" s="352"/>
      <c r="J288" s="352"/>
      <c r="K288" s="352"/>
      <c r="L288" s="352"/>
      <c r="M288" s="352"/>
      <c r="N288" s="352"/>
      <c r="O288" s="352"/>
      <c r="P288" s="352"/>
      <c r="Q288" s="352"/>
      <c r="R288" s="352"/>
      <c r="S288" s="352"/>
      <c r="T288" s="352"/>
      <c r="U288" s="352"/>
      <c r="V288" s="352"/>
      <c r="W288" s="352"/>
      <c r="X288" s="352"/>
      <c r="Y288" s="352"/>
      <c r="Z288" s="352"/>
      <c r="AA288" s="352"/>
      <c r="AB288" s="352"/>
      <c r="AC288" s="352"/>
      <c r="AD288" s="352"/>
      <c r="AE288" s="352"/>
      <c r="AF288" s="352"/>
      <c r="AG288" s="352"/>
      <c r="AH288" s="352"/>
      <c r="AI288" s="352"/>
      <c r="AJ288" s="367"/>
      <c r="AK288" s="367"/>
      <c r="AL288" s="367"/>
      <c r="AM288" s="367"/>
      <c r="AN288" s="367"/>
      <c r="AO288" s="379"/>
    </row>
    <row r="289" spans="2:41">
      <c r="B289" s="20"/>
      <c r="E289" s="350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  <c r="AB289" s="352"/>
      <c r="AC289" s="352"/>
      <c r="AD289" s="352"/>
      <c r="AE289" s="352"/>
      <c r="AF289" s="352"/>
      <c r="AG289" s="352"/>
      <c r="AH289" s="352"/>
      <c r="AI289" s="352"/>
      <c r="AJ289" s="367"/>
      <c r="AK289" s="367"/>
      <c r="AL289" s="367"/>
      <c r="AM289" s="367"/>
      <c r="AN289" s="367"/>
      <c r="AO289" s="379"/>
    </row>
    <row r="290" spans="2:41">
      <c r="B290" s="20"/>
      <c r="E290" s="350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  <c r="AB290" s="352"/>
      <c r="AC290" s="352"/>
      <c r="AD290" s="352"/>
      <c r="AE290" s="352"/>
      <c r="AF290" s="352"/>
      <c r="AG290" s="352"/>
      <c r="AH290" s="352"/>
      <c r="AI290" s="352"/>
      <c r="AJ290" s="367"/>
      <c r="AK290" s="367"/>
      <c r="AL290" s="367"/>
      <c r="AM290" s="367"/>
      <c r="AN290" s="367"/>
      <c r="AO290" s="379"/>
    </row>
    <row r="291" spans="2:41">
      <c r="B291" s="20"/>
      <c r="E291" s="350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  <c r="P291" s="352"/>
      <c r="Q291" s="352"/>
      <c r="R291" s="352"/>
      <c r="S291" s="352"/>
      <c r="T291" s="352"/>
      <c r="U291" s="352"/>
      <c r="V291" s="352"/>
      <c r="W291" s="352"/>
      <c r="X291" s="352"/>
      <c r="Y291" s="352"/>
      <c r="Z291" s="352"/>
      <c r="AA291" s="352"/>
      <c r="AB291" s="352"/>
      <c r="AC291" s="352"/>
      <c r="AD291" s="352"/>
      <c r="AE291" s="352"/>
      <c r="AF291" s="352"/>
      <c r="AG291" s="352"/>
      <c r="AH291" s="352"/>
      <c r="AI291" s="352"/>
      <c r="AJ291" s="367"/>
      <c r="AK291" s="367"/>
      <c r="AL291" s="367"/>
      <c r="AM291" s="367"/>
      <c r="AN291" s="367"/>
      <c r="AO291" s="379"/>
    </row>
    <row r="292" spans="2:41">
      <c r="B292" s="20"/>
      <c r="E292" s="354"/>
      <c r="F292" s="356"/>
      <c r="G292" s="356"/>
      <c r="H292" s="356"/>
      <c r="I292" s="356"/>
      <c r="J292" s="356"/>
      <c r="K292" s="356"/>
      <c r="L292" s="356"/>
      <c r="M292" s="356"/>
      <c r="N292" s="356"/>
      <c r="O292" s="356"/>
      <c r="P292" s="356"/>
      <c r="Q292" s="356"/>
      <c r="R292" s="356"/>
      <c r="S292" s="356"/>
      <c r="T292" s="356"/>
      <c r="U292" s="356"/>
      <c r="V292" s="356"/>
      <c r="W292" s="356"/>
      <c r="X292" s="356"/>
      <c r="Y292" s="356"/>
      <c r="Z292" s="356"/>
      <c r="AA292" s="356"/>
      <c r="AB292" s="356"/>
      <c r="AC292" s="356"/>
      <c r="AD292" s="356"/>
      <c r="AE292" s="356"/>
      <c r="AF292" s="356"/>
      <c r="AG292" s="356"/>
      <c r="AH292" s="356"/>
      <c r="AI292" s="356"/>
      <c r="AJ292" s="368"/>
      <c r="AK292" s="368"/>
      <c r="AL292" s="368"/>
      <c r="AM292" s="368"/>
      <c r="AN292" s="368"/>
      <c r="AO292" s="381"/>
    </row>
    <row r="293" ht="14.25" spans="5:41">
      <c r="E293" s="360" t="str">
        <f>IF(SUM(E129:E135)&lt;SUM(E136),"ERROR","")</f>
        <v/>
      </c>
      <c r="F293" s="360" t="str">
        <f t="shared" ref="F293:AH293" si="323">IF(SUM(F129:F135)&lt;SUM(F136),"ERROR","")</f>
        <v/>
      </c>
      <c r="G293" s="360" t="str">
        <f t="shared" si="323"/>
        <v/>
      </c>
      <c r="H293" s="360" t="str">
        <f t="shared" si="323"/>
        <v/>
      </c>
      <c r="I293" s="360" t="str">
        <f t="shared" si="323"/>
        <v/>
      </c>
      <c r="J293" s="360" t="str">
        <f t="shared" si="323"/>
        <v/>
      </c>
      <c r="K293" s="360" t="str">
        <f t="shared" si="323"/>
        <v/>
      </c>
      <c r="L293" s="360" t="str">
        <f t="shared" si="323"/>
        <v/>
      </c>
      <c r="M293" s="360" t="str">
        <f t="shared" si="323"/>
        <v/>
      </c>
      <c r="N293" s="360" t="str">
        <f t="shared" si="323"/>
        <v/>
      </c>
      <c r="O293" s="360" t="str">
        <f t="shared" si="323"/>
        <v/>
      </c>
      <c r="P293" s="360" t="str">
        <f t="shared" si="323"/>
        <v/>
      </c>
      <c r="Q293" s="360" t="str">
        <f t="shared" si="323"/>
        <v/>
      </c>
      <c r="R293" s="360" t="str">
        <f t="shared" si="323"/>
        <v/>
      </c>
      <c r="S293" s="360" t="str">
        <f t="shared" si="323"/>
        <v/>
      </c>
      <c r="T293" s="360" t="str">
        <f t="shared" si="323"/>
        <v/>
      </c>
      <c r="U293" s="360" t="str">
        <f t="shared" si="323"/>
        <v/>
      </c>
      <c r="V293" s="360" t="str">
        <f t="shared" si="323"/>
        <v/>
      </c>
      <c r="W293" s="360" t="str">
        <f t="shared" si="323"/>
        <v/>
      </c>
      <c r="X293" s="360" t="str">
        <f t="shared" si="323"/>
        <v/>
      </c>
      <c r="Y293" s="360" t="str">
        <f t="shared" si="323"/>
        <v/>
      </c>
      <c r="Z293" s="360" t="str">
        <f t="shared" si="323"/>
        <v/>
      </c>
      <c r="AA293" s="360" t="str">
        <f t="shared" si="323"/>
        <v/>
      </c>
      <c r="AB293" s="360" t="str">
        <f t="shared" si="323"/>
        <v/>
      </c>
      <c r="AC293" s="360" t="str">
        <f t="shared" si="323"/>
        <v/>
      </c>
      <c r="AD293" s="360" t="str">
        <f t="shared" si="323"/>
        <v/>
      </c>
      <c r="AE293" s="360" t="str">
        <f t="shared" si="323"/>
        <v/>
      </c>
      <c r="AF293" s="360" t="str">
        <f t="shared" si="323"/>
        <v/>
      </c>
      <c r="AG293" s="360" t="str">
        <f t="shared" si="323"/>
        <v/>
      </c>
      <c r="AH293" s="360" t="str">
        <f t="shared" si="323"/>
        <v/>
      </c>
      <c r="AI293" s="360" t="str">
        <f t="shared" ref="AI293" si="324">IF(SUM(AI129:AI135)&lt;SUM(AI136),"ERROR","")</f>
        <v/>
      </c>
      <c r="AJ293" s="369"/>
      <c r="AK293" s="369"/>
      <c r="AL293" s="369"/>
      <c r="AM293" s="369"/>
      <c r="AN293" s="369"/>
      <c r="AO293" s="385"/>
    </row>
    <row r="294" spans="5:41">
      <c r="E294" s="350"/>
      <c r="F294" s="352"/>
      <c r="G294" s="352"/>
      <c r="H294" s="352"/>
      <c r="I294" s="352"/>
      <c r="J294" s="352"/>
      <c r="K294" s="352"/>
      <c r="L294" s="352"/>
      <c r="M294" s="352"/>
      <c r="N294" s="352"/>
      <c r="O294" s="352"/>
      <c r="P294" s="352"/>
      <c r="Q294" s="352"/>
      <c r="R294" s="352"/>
      <c r="S294" s="352"/>
      <c r="T294" s="352"/>
      <c r="U294" s="352"/>
      <c r="V294" s="352"/>
      <c r="W294" s="352"/>
      <c r="X294" s="352"/>
      <c r="Y294" s="352"/>
      <c r="Z294" s="352"/>
      <c r="AA294" s="352"/>
      <c r="AB294" s="352"/>
      <c r="AC294" s="352"/>
      <c r="AD294" s="352"/>
      <c r="AE294" s="352"/>
      <c r="AF294" s="352"/>
      <c r="AG294" s="352"/>
      <c r="AH294" s="352"/>
      <c r="AI294" s="352"/>
      <c r="AJ294" s="367"/>
      <c r="AK294" s="367"/>
      <c r="AL294" s="367"/>
      <c r="AM294" s="367"/>
      <c r="AN294" s="367"/>
      <c r="AO294" s="379"/>
    </row>
    <row r="295" spans="5:41">
      <c r="E295" s="350"/>
      <c r="F295" s="352"/>
      <c r="G295" s="352"/>
      <c r="H295" s="352"/>
      <c r="I295" s="352"/>
      <c r="J295" s="352"/>
      <c r="K295" s="352"/>
      <c r="L295" s="352"/>
      <c r="M295" s="352"/>
      <c r="N295" s="352"/>
      <c r="O295" s="352"/>
      <c r="P295" s="352"/>
      <c r="Q295" s="352"/>
      <c r="R295" s="352"/>
      <c r="S295" s="352"/>
      <c r="T295" s="352"/>
      <c r="U295" s="352"/>
      <c r="V295" s="352"/>
      <c r="W295" s="352"/>
      <c r="X295" s="352"/>
      <c r="Y295" s="352"/>
      <c r="Z295" s="352"/>
      <c r="AA295" s="352"/>
      <c r="AB295" s="352"/>
      <c r="AC295" s="352"/>
      <c r="AD295" s="352"/>
      <c r="AE295" s="352"/>
      <c r="AF295" s="352"/>
      <c r="AG295" s="352"/>
      <c r="AH295" s="352"/>
      <c r="AI295" s="352"/>
      <c r="AJ295" s="367"/>
      <c r="AK295" s="367"/>
      <c r="AL295" s="367"/>
      <c r="AM295" s="367"/>
      <c r="AN295" s="367"/>
      <c r="AO295" s="379"/>
    </row>
    <row r="296" spans="5:41">
      <c r="E296" s="350"/>
      <c r="F296" s="352"/>
      <c r="G296" s="352"/>
      <c r="H296" s="352"/>
      <c r="I296" s="352"/>
      <c r="J296" s="352"/>
      <c r="K296" s="352"/>
      <c r="L296" s="352"/>
      <c r="M296" s="352"/>
      <c r="N296" s="352"/>
      <c r="O296" s="352"/>
      <c r="P296" s="352"/>
      <c r="Q296" s="352"/>
      <c r="R296" s="352"/>
      <c r="S296" s="352"/>
      <c r="T296" s="352"/>
      <c r="U296" s="352"/>
      <c r="V296" s="352"/>
      <c r="W296" s="352"/>
      <c r="X296" s="352"/>
      <c r="Y296" s="352"/>
      <c r="Z296" s="352"/>
      <c r="AA296" s="352"/>
      <c r="AB296" s="352"/>
      <c r="AC296" s="352"/>
      <c r="AD296" s="352"/>
      <c r="AE296" s="352"/>
      <c r="AF296" s="352"/>
      <c r="AG296" s="352"/>
      <c r="AH296" s="352"/>
      <c r="AI296" s="352"/>
      <c r="AJ296" s="367"/>
      <c r="AK296" s="367"/>
      <c r="AL296" s="367"/>
      <c r="AM296" s="367"/>
      <c r="AN296" s="367"/>
      <c r="AO296" s="379"/>
    </row>
    <row r="297" spans="5:41">
      <c r="E297" s="350"/>
      <c r="F297" s="352"/>
      <c r="G297" s="352"/>
      <c r="H297" s="352"/>
      <c r="I297" s="352"/>
      <c r="J297" s="352"/>
      <c r="K297" s="352"/>
      <c r="L297" s="352"/>
      <c r="M297" s="352"/>
      <c r="N297" s="352"/>
      <c r="O297" s="352"/>
      <c r="P297" s="352"/>
      <c r="Q297" s="352"/>
      <c r="R297" s="352"/>
      <c r="S297" s="352"/>
      <c r="T297" s="352"/>
      <c r="U297" s="352"/>
      <c r="V297" s="352"/>
      <c r="W297" s="352"/>
      <c r="X297" s="352"/>
      <c r="Y297" s="352"/>
      <c r="Z297" s="352"/>
      <c r="AA297" s="352"/>
      <c r="AB297" s="352"/>
      <c r="AC297" s="352"/>
      <c r="AD297" s="352"/>
      <c r="AE297" s="352"/>
      <c r="AF297" s="352"/>
      <c r="AG297" s="352"/>
      <c r="AH297" s="352"/>
      <c r="AI297" s="352"/>
      <c r="AJ297" s="367"/>
      <c r="AK297" s="367"/>
      <c r="AL297" s="367"/>
      <c r="AM297" s="367"/>
      <c r="AN297" s="367"/>
      <c r="AO297" s="379"/>
    </row>
    <row r="298" spans="5:41">
      <c r="E298" s="350"/>
      <c r="F298" s="352"/>
      <c r="G298" s="352"/>
      <c r="H298" s="352"/>
      <c r="I298" s="352"/>
      <c r="J298" s="352"/>
      <c r="K298" s="352"/>
      <c r="L298" s="352"/>
      <c r="M298" s="352"/>
      <c r="N298" s="352"/>
      <c r="O298" s="352"/>
      <c r="P298" s="352"/>
      <c r="Q298" s="352"/>
      <c r="R298" s="352"/>
      <c r="S298" s="352"/>
      <c r="T298" s="352"/>
      <c r="U298" s="352"/>
      <c r="V298" s="352"/>
      <c r="W298" s="352"/>
      <c r="X298" s="352"/>
      <c r="Y298" s="352"/>
      <c r="Z298" s="352"/>
      <c r="AA298" s="352"/>
      <c r="AB298" s="352"/>
      <c r="AC298" s="352"/>
      <c r="AD298" s="352"/>
      <c r="AE298" s="352"/>
      <c r="AF298" s="352"/>
      <c r="AG298" s="352"/>
      <c r="AH298" s="352"/>
      <c r="AI298" s="352"/>
      <c r="AJ298" s="367"/>
      <c r="AK298" s="367"/>
      <c r="AL298" s="367"/>
      <c r="AM298" s="367"/>
      <c r="AN298" s="367"/>
      <c r="AO298" s="379"/>
    </row>
    <row r="299" spans="5:41">
      <c r="E299" s="350"/>
      <c r="F299" s="352"/>
      <c r="G299" s="352"/>
      <c r="H299" s="352"/>
      <c r="I299" s="352"/>
      <c r="J299" s="352"/>
      <c r="K299" s="352"/>
      <c r="L299" s="352"/>
      <c r="M299" s="352"/>
      <c r="N299" s="352"/>
      <c r="O299" s="352"/>
      <c r="P299" s="352"/>
      <c r="Q299" s="352"/>
      <c r="R299" s="352"/>
      <c r="S299" s="352"/>
      <c r="T299" s="352"/>
      <c r="U299" s="352"/>
      <c r="V299" s="352"/>
      <c r="W299" s="352"/>
      <c r="X299" s="352"/>
      <c r="Y299" s="352"/>
      <c r="Z299" s="352"/>
      <c r="AA299" s="352"/>
      <c r="AB299" s="352"/>
      <c r="AC299" s="352"/>
      <c r="AD299" s="352"/>
      <c r="AE299" s="352"/>
      <c r="AF299" s="352"/>
      <c r="AG299" s="352"/>
      <c r="AH299" s="352"/>
      <c r="AI299" s="352"/>
      <c r="AJ299" s="367"/>
      <c r="AK299" s="367"/>
      <c r="AL299" s="367"/>
      <c r="AM299" s="367"/>
      <c r="AN299" s="367"/>
      <c r="AO299" s="379"/>
    </row>
    <row r="300" spans="5:41">
      <c r="E300" s="354"/>
      <c r="F300" s="356"/>
      <c r="G300" s="356"/>
      <c r="H300" s="356"/>
      <c r="I300" s="356"/>
      <c r="J300" s="356"/>
      <c r="K300" s="356"/>
      <c r="L300" s="356"/>
      <c r="M300" s="356"/>
      <c r="N300" s="356"/>
      <c r="O300" s="356"/>
      <c r="P300" s="356"/>
      <c r="Q300" s="356"/>
      <c r="R300" s="356"/>
      <c r="S300" s="356"/>
      <c r="T300" s="356"/>
      <c r="U300" s="356"/>
      <c r="V300" s="356"/>
      <c r="W300" s="356"/>
      <c r="X300" s="356"/>
      <c r="Y300" s="356"/>
      <c r="Z300" s="356"/>
      <c r="AA300" s="356"/>
      <c r="AB300" s="356"/>
      <c r="AC300" s="356"/>
      <c r="AD300" s="356"/>
      <c r="AE300" s="356"/>
      <c r="AF300" s="356"/>
      <c r="AG300" s="356"/>
      <c r="AH300" s="356"/>
      <c r="AI300" s="356"/>
      <c r="AJ300" s="368"/>
      <c r="AK300" s="368"/>
      <c r="AL300" s="368"/>
      <c r="AM300" s="368"/>
      <c r="AN300" s="368"/>
      <c r="AO300" s="381"/>
    </row>
    <row r="301" ht="14.25" spans="5:41">
      <c r="E301" s="360" t="str">
        <f>IF(SUM(E137:E143)&lt;SUM(E144),"ERROR","")</f>
        <v/>
      </c>
      <c r="F301" s="360" t="str">
        <f t="shared" ref="F301:AI301" si="325">IF(SUM(F137:F143)&lt;SUM(F144),"ERROR","")</f>
        <v/>
      </c>
      <c r="G301" s="360" t="str">
        <f t="shared" si="325"/>
        <v/>
      </c>
      <c r="H301" s="360" t="str">
        <f t="shared" si="325"/>
        <v/>
      </c>
      <c r="I301" s="360" t="str">
        <f t="shared" si="325"/>
        <v/>
      </c>
      <c r="J301" s="360" t="str">
        <f t="shared" si="325"/>
        <v/>
      </c>
      <c r="K301" s="360" t="str">
        <f t="shared" si="325"/>
        <v/>
      </c>
      <c r="L301" s="360" t="str">
        <f t="shared" si="325"/>
        <v/>
      </c>
      <c r="M301" s="360" t="str">
        <f t="shared" si="325"/>
        <v/>
      </c>
      <c r="N301" s="360" t="str">
        <f t="shared" si="325"/>
        <v/>
      </c>
      <c r="O301" s="360" t="str">
        <f t="shared" si="325"/>
        <v/>
      </c>
      <c r="P301" s="360" t="str">
        <f t="shared" si="325"/>
        <v/>
      </c>
      <c r="Q301" s="360" t="str">
        <f t="shared" si="325"/>
        <v/>
      </c>
      <c r="R301" s="360" t="str">
        <f t="shared" si="325"/>
        <v/>
      </c>
      <c r="S301" s="360" t="str">
        <f t="shared" si="325"/>
        <v/>
      </c>
      <c r="T301" s="360" t="str">
        <f t="shared" si="325"/>
        <v/>
      </c>
      <c r="U301" s="360" t="str">
        <f t="shared" si="325"/>
        <v/>
      </c>
      <c r="V301" s="360" t="str">
        <f t="shared" si="325"/>
        <v/>
      </c>
      <c r="W301" s="360" t="str">
        <f t="shared" si="325"/>
        <v/>
      </c>
      <c r="X301" s="360" t="str">
        <f t="shared" si="325"/>
        <v/>
      </c>
      <c r="Y301" s="360" t="str">
        <f t="shared" si="325"/>
        <v/>
      </c>
      <c r="Z301" s="360" t="str">
        <f t="shared" si="325"/>
        <v/>
      </c>
      <c r="AA301" s="360" t="str">
        <f t="shared" si="325"/>
        <v/>
      </c>
      <c r="AB301" s="360" t="str">
        <f t="shared" si="325"/>
        <v/>
      </c>
      <c r="AC301" s="360" t="str">
        <f t="shared" si="325"/>
        <v/>
      </c>
      <c r="AD301" s="360" t="str">
        <f t="shared" si="325"/>
        <v/>
      </c>
      <c r="AE301" s="360" t="str">
        <f t="shared" si="325"/>
        <v/>
      </c>
      <c r="AF301" s="360" t="str">
        <f t="shared" si="325"/>
        <v/>
      </c>
      <c r="AG301" s="360" t="str">
        <f t="shared" si="325"/>
        <v/>
      </c>
      <c r="AH301" s="360" t="str">
        <f t="shared" si="325"/>
        <v/>
      </c>
      <c r="AI301" s="360" t="str">
        <f t="shared" si="325"/>
        <v/>
      </c>
      <c r="AJ301" s="369"/>
      <c r="AK301" s="369"/>
      <c r="AL301" s="369"/>
      <c r="AM301" s="369"/>
      <c r="AN301" s="369"/>
      <c r="AO301" s="385"/>
    </row>
    <row r="302" spans="5:41">
      <c r="E302" s="350"/>
      <c r="F302" s="352"/>
      <c r="G302" s="352"/>
      <c r="H302" s="352"/>
      <c r="I302" s="352"/>
      <c r="J302" s="352"/>
      <c r="K302" s="352"/>
      <c r="L302" s="352"/>
      <c r="M302" s="352"/>
      <c r="N302" s="352"/>
      <c r="O302" s="352"/>
      <c r="P302" s="352"/>
      <c r="Q302" s="352"/>
      <c r="R302" s="352"/>
      <c r="S302" s="352"/>
      <c r="T302" s="352"/>
      <c r="U302" s="352"/>
      <c r="V302" s="352"/>
      <c r="W302" s="352"/>
      <c r="X302" s="352"/>
      <c r="Y302" s="352"/>
      <c r="Z302" s="352"/>
      <c r="AA302" s="352"/>
      <c r="AB302" s="352"/>
      <c r="AC302" s="352"/>
      <c r="AD302" s="352"/>
      <c r="AE302" s="352"/>
      <c r="AF302" s="352"/>
      <c r="AG302" s="352"/>
      <c r="AH302" s="352"/>
      <c r="AI302" s="352"/>
      <c r="AJ302" s="367"/>
      <c r="AK302" s="367"/>
      <c r="AL302" s="367"/>
      <c r="AM302" s="367"/>
      <c r="AN302" s="367"/>
      <c r="AO302" s="379"/>
    </row>
    <row r="303" spans="5:41">
      <c r="E303" s="350"/>
      <c r="F303" s="352"/>
      <c r="G303" s="352"/>
      <c r="H303" s="352"/>
      <c r="I303" s="352"/>
      <c r="J303" s="352"/>
      <c r="K303" s="352"/>
      <c r="L303" s="352"/>
      <c r="M303" s="352"/>
      <c r="N303" s="352"/>
      <c r="O303" s="352"/>
      <c r="P303" s="352"/>
      <c r="Q303" s="352"/>
      <c r="R303" s="352"/>
      <c r="S303" s="352"/>
      <c r="T303" s="352"/>
      <c r="U303" s="352"/>
      <c r="V303" s="352"/>
      <c r="W303" s="352"/>
      <c r="X303" s="352"/>
      <c r="Y303" s="352"/>
      <c r="Z303" s="352"/>
      <c r="AA303" s="352"/>
      <c r="AB303" s="352"/>
      <c r="AC303" s="352"/>
      <c r="AD303" s="352"/>
      <c r="AE303" s="352"/>
      <c r="AF303" s="352"/>
      <c r="AG303" s="352"/>
      <c r="AH303" s="352"/>
      <c r="AI303" s="352"/>
      <c r="AJ303" s="367"/>
      <c r="AK303" s="367"/>
      <c r="AL303" s="367"/>
      <c r="AM303" s="367"/>
      <c r="AN303" s="367"/>
      <c r="AO303" s="379"/>
    </row>
    <row r="304" spans="5:41">
      <c r="E304" s="350"/>
      <c r="F304" s="352"/>
      <c r="G304" s="352"/>
      <c r="H304" s="352"/>
      <c r="I304" s="352"/>
      <c r="J304" s="352"/>
      <c r="K304" s="352"/>
      <c r="L304" s="352"/>
      <c r="M304" s="352"/>
      <c r="N304" s="352"/>
      <c r="O304" s="352"/>
      <c r="P304" s="352"/>
      <c r="Q304" s="352"/>
      <c r="R304" s="352"/>
      <c r="S304" s="352"/>
      <c r="T304" s="352"/>
      <c r="U304" s="352"/>
      <c r="V304" s="352"/>
      <c r="W304" s="352"/>
      <c r="X304" s="352"/>
      <c r="Y304" s="352"/>
      <c r="Z304" s="352"/>
      <c r="AA304" s="352"/>
      <c r="AB304" s="352"/>
      <c r="AC304" s="352"/>
      <c r="AD304" s="352"/>
      <c r="AE304" s="352"/>
      <c r="AF304" s="352"/>
      <c r="AG304" s="352"/>
      <c r="AH304" s="352"/>
      <c r="AI304" s="352"/>
      <c r="AJ304" s="367"/>
      <c r="AK304" s="367"/>
      <c r="AL304" s="367"/>
      <c r="AM304" s="367"/>
      <c r="AN304" s="367"/>
      <c r="AO304" s="379"/>
    </row>
    <row r="305" spans="5:41">
      <c r="E305" s="350"/>
      <c r="F305" s="352"/>
      <c r="G305" s="352"/>
      <c r="H305" s="352"/>
      <c r="I305" s="352"/>
      <c r="J305" s="352"/>
      <c r="K305" s="352"/>
      <c r="L305" s="352"/>
      <c r="M305" s="352"/>
      <c r="N305" s="352"/>
      <c r="O305" s="352"/>
      <c r="P305" s="352"/>
      <c r="Q305" s="352"/>
      <c r="R305" s="352"/>
      <c r="S305" s="352"/>
      <c r="T305" s="352"/>
      <c r="U305" s="352"/>
      <c r="V305" s="352"/>
      <c r="W305" s="352"/>
      <c r="X305" s="352"/>
      <c r="Y305" s="352"/>
      <c r="Z305" s="352"/>
      <c r="AA305" s="352"/>
      <c r="AB305" s="352"/>
      <c r="AC305" s="352"/>
      <c r="AD305" s="352"/>
      <c r="AE305" s="352"/>
      <c r="AF305" s="352"/>
      <c r="AG305" s="352"/>
      <c r="AH305" s="352"/>
      <c r="AI305" s="352"/>
      <c r="AJ305" s="367"/>
      <c r="AK305" s="367"/>
      <c r="AL305" s="367"/>
      <c r="AM305" s="367"/>
      <c r="AN305" s="367"/>
      <c r="AO305" s="379"/>
    </row>
    <row r="306" spans="5:41">
      <c r="E306" s="350"/>
      <c r="F306" s="352"/>
      <c r="G306" s="352"/>
      <c r="H306" s="352"/>
      <c r="I306" s="352"/>
      <c r="J306" s="352"/>
      <c r="K306" s="352"/>
      <c r="L306" s="352"/>
      <c r="M306" s="352"/>
      <c r="N306" s="352"/>
      <c r="O306" s="352"/>
      <c r="P306" s="352"/>
      <c r="Q306" s="352"/>
      <c r="R306" s="352"/>
      <c r="S306" s="352"/>
      <c r="T306" s="352"/>
      <c r="U306" s="352"/>
      <c r="V306" s="352"/>
      <c r="W306" s="352"/>
      <c r="X306" s="352"/>
      <c r="Y306" s="352"/>
      <c r="Z306" s="352"/>
      <c r="AA306" s="352"/>
      <c r="AB306" s="352"/>
      <c r="AC306" s="352"/>
      <c r="AD306" s="352"/>
      <c r="AE306" s="352"/>
      <c r="AF306" s="352"/>
      <c r="AG306" s="352"/>
      <c r="AH306" s="352"/>
      <c r="AI306" s="352"/>
      <c r="AJ306" s="367"/>
      <c r="AK306" s="367"/>
      <c r="AL306" s="367"/>
      <c r="AM306" s="367"/>
      <c r="AN306" s="367"/>
      <c r="AO306" s="379"/>
    </row>
    <row r="307" spans="5:41">
      <c r="E307" s="350"/>
      <c r="F307" s="352"/>
      <c r="G307" s="352"/>
      <c r="H307" s="352"/>
      <c r="I307" s="352"/>
      <c r="J307" s="352"/>
      <c r="K307" s="352"/>
      <c r="L307" s="352"/>
      <c r="M307" s="352"/>
      <c r="N307" s="352"/>
      <c r="O307" s="352"/>
      <c r="P307" s="352"/>
      <c r="Q307" s="352"/>
      <c r="R307" s="352"/>
      <c r="S307" s="352"/>
      <c r="T307" s="352"/>
      <c r="U307" s="352"/>
      <c r="V307" s="352"/>
      <c r="W307" s="352"/>
      <c r="X307" s="352"/>
      <c r="Y307" s="352"/>
      <c r="Z307" s="352"/>
      <c r="AA307" s="352"/>
      <c r="AB307" s="352"/>
      <c r="AC307" s="352"/>
      <c r="AD307" s="352"/>
      <c r="AE307" s="352"/>
      <c r="AF307" s="352"/>
      <c r="AG307" s="352"/>
      <c r="AH307" s="352"/>
      <c r="AI307" s="352"/>
      <c r="AJ307" s="367"/>
      <c r="AK307" s="367"/>
      <c r="AL307" s="367"/>
      <c r="AM307" s="367"/>
      <c r="AN307" s="367"/>
      <c r="AO307" s="379"/>
    </row>
    <row r="308" spans="5:41">
      <c r="E308" s="354"/>
      <c r="F308" s="356"/>
      <c r="G308" s="356"/>
      <c r="H308" s="356"/>
      <c r="I308" s="356"/>
      <c r="J308" s="356"/>
      <c r="K308" s="356"/>
      <c r="L308" s="356"/>
      <c r="M308" s="356"/>
      <c r="N308" s="356"/>
      <c r="O308" s="356"/>
      <c r="P308" s="356"/>
      <c r="Q308" s="356"/>
      <c r="R308" s="356"/>
      <c r="S308" s="356"/>
      <c r="T308" s="356"/>
      <c r="U308" s="356"/>
      <c r="V308" s="356"/>
      <c r="W308" s="356"/>
      <c r="X308" s="356"/>
      <c r="Y308" s="356"/>
      <c r="Z308" s="356"/>
      <c r="AA308" s="356"/>
      <c r="AB308" s="356"/>
      <c r="AC308" s="356"/>
      <c r="AD308" s="356"/>
      <c r="AE308" s="356"/>
      <c r="AF308" s="356"/>
      <c r="AG308" s="356"/>
      <c r="AH308" s="356"/>
      <c r="AI308" s="356"/>
      <c r="AJ308" s="368"/>
      <c r="AK308" s="368"/>
      <c r="AL308" s="368"/>
      <c r="AM308" s="368"/>
      <c r="AN308" s="368"/>
      <c r="AO308" s="381"/>
    </row>
    <row r="309" ht="14.25" spans="5:41">
      <c r="E309" s="360" t="str">
        <f>IF(SUM(E145:E151)&lt;SUM(E152),"ERROR","")</f>
        <v/>
      </c>
      <c r="F309" s="360" t="str">
        <f t="shared" ref="F309:AH309" si="326">IF(SUM(F145:F151)&lt;SUM(F152),"ERROR","")</f>
        <v/>
      </c>
      <c r="G309" s="360" t="str">
        <f t="shared" si="326"/>
        <v/>
      </c>
      <c r="H309" s="360" t="str">
        <f t="shared" si="326"/>
        <v/>
      </c>
      <c r="I309" s="360" t="str">
        <f t="shared" si="326"/>
        <v/>
      </c>
      <c r="J309" s="360" t="str">
        <f t="shared" si="326"/>
        <v/>
      </c>
      <c r="K309" s="360" t="str">
        <f t="shared" si="326"/>
        <v/>
      </c>
      <c r="L309" s="360" t="str">
        <f t="shared" si="326"/>
        <v/>
      </c>
      <c r="M309" s="360" t="str">
        <f t="shared" si="326"/>
        <v/>
      </c>
      <c r="N309" s="360" t="str">
        <f t="shared" si="326"/>
        <v/>
      </c>
      <c r="O309" s="360" t="str">
        <f t="shared" si="326"/>
        <v/>
      </c>
      <c r="P309" s="360" t="str">
        <f t="shared" si="326"/>
        <v/>
      </c>
      <c r="Q309" s="360" t="str">
        <f t="shared" si="326"/>
        <v/>
      </c>
      <c r="R309" s="360" t="str">
        <f t="shared" si="326"/>
        <v/>
      </c>
      <c r="S309" s="360" t="str">
        <f t="shared" si="326"/>
        <v/>
      </c>
      <c r="T309" s="360" t="str">
        <f t="shared" si="326"/>
        <v/>
      </c>
      <c r="U309" s="360" t="str">
        <f t="shared" si="326"/>
        <v/>
      </c>
      <c r="V309" s="360" t="str">
        <f t="shared" si="326"/>
        <v/>
      </c>
      <c r="W309" s="360" t="str">
        <f t="shared" si="326"/>
        <v/>
      </c>
      <c r="X309" s="360" t="str">
        <f t="shared" si="326"/>
        <v/>
      </c>
      <c r="Y309" s="360" t="str">
        <f t="shared" si="326"/>
        <v/>
      </c>
      <c r="Z309" s="360" t="str">
        <f t="shared" si="326"/>
        <v/>
      </c>
      <c r="AA309" s="360" t="str">
        <f t="shared" si="326"/>
        <v/>
      </c>
      <c r="AB309" s="360" t="str">
        <f t="shared" si="326"/>
        <v/>
      </c>
      <c r="AC309" s="360" t="str">
        <f t="shared" si="326"/>
        <v/>
      </c>
      <c r="AD309" s="360" t="str">
        <f t="shared" si="326"/>
        <v/>
      </c>
      <c r="AE309" s="360" t="str">
        <f t="shared" si="326"/>
        <v/>
      </c>
      <c r="AF309" s="360" t="str">
        <f t="shared" si="326"/>
        <v/>
      </c>
      <c r="AG309" s="360" t="str">
        <f t="shared" si="326"/>
        <v/>
      </c>
      <c r="AH309" s="360" t="str">
        <f t="shared" si="326"/>
        <v/>
      </c>
      <c r="AI309" s="360" t="str">
        <f t="shared" ref="AI309" si="327">IF(SUM(AI145:AI151)&lt;SUM(AI152),"ERROR","")</f>
        <v/>
      </c>
      <c r="AJ309" s="369"/>
      <c r="AK309" s="369"/>
      <c r="AL309" s="369"/>
      <c r="AM309" s="369"/>
      <c r="AN309" s="369"/>
      <c r="AO309" s="385"/>
    </row>
    <row r="310" spans="5:41">
      <c r="E310" s="350"/>
      <c r="F310" s="352"/>
      <c r="G310" s="352"/>
      <c r="H310" s="352"/>
      <c r="I310" s="352"/>
      <c r="J310" s="352"/>
      <c r="K310" s="352"/>
      <c r="L310" s="352"/>
      <c r="M310" s="352"/>
      <c r="N310" s="352"/>
      <c r="O310" s="352"/>
      <c r="P310" s="352"/>
      <c r="Q310" s="352"/>
      <c r="R310" s="352"/>
      <c r="S310" s="352"/>
      <c r="T310" s="352"/>
      <c r="U310" s="352"/>
      <c r="V310" s="352"/>
      <c r="W310" s="352"/>
      <c r="X310" s="352"/>
      <c r="Y310" s="352"/>
      <c r="Z310" s="352"/>
      <c r="AA310" s="352"/>
      <c r="AB310" s="352"/>
      <c r="AC310" s="352"/>
      <c r="AD310" s="352"/>
      <c r="AE310" s="352"/>
      <c r="AF310" s="352"/>
      <c r="AG310" s="352"/>
      <c r="AH310" s="352"/>
      <c r="AI310" s="352"/>
      <c r="AJ310" s="367"/>
      <c r="AK310" s="367"/>
      <c r="AL310" s="367"/>
      <c r="AM310" s="367"/>
      <c r="AN310" s="367"/>
      <c r="AO310" s="379"/>
    </row>
    <row r="311" spans="5:41">
      <c r="E311" s="350"/>
      <c r="F311" s="352"/>
      <c r="G311" s="352"/>
      <c r="H311" s="352"/>
      <c r="I311" s="352"/>
      <c r="J311" s="352"/>
      <c r="K311" s="352"/>
      <c r="L311" s="352"/>
      <c r="M311" s="352"/>
      <c r="N311" s="352"/>
      <c r="O311" s="352"/>
      <c r="P311" s="352"/>
      <c r="Q311" s="352"/>
      <c r="R311" s="352"/>
      <c r="S311" s="352"/>
      <c r="T311" s="352"/>
      <c r="U311" s="352"/>
      <c r="V311" s="352"/>
      <c r="W311" s="352"/>
      <c r="X311" s="352"/>
      <c r="Y311" s="352"/>
      <c r="Z311" s="352"/>
      <c r="AA311" s="352"/>
      <c r="AB311" s="352"/>
      <c r="AC311" s="352"/>
      <c r="AD311" s="352"/>
      <c r="AE311" s="352"/>
      <c r="AF311" s="352"/>
      <c r="AG311" s="352"/>
      <c r="AH311" s="352"/>
      <c r="AI311" s="352"/>
      <c r="AJ311" s="367"/>
      <c r="AK311" s="367"/>
      <c r="AL311" s="367"/>
      <c r="AM311" s="367"/>
      <c r="AN311" s="367"/>
      <c r="AO311" s="379"/>
    </row>
    <row r="312" spans="5:41">
      <c r="E312" s="350"/>
      <c r="F312" s="352"/>
      <c r="G312" s="352"/>
      <c r="H312" s="352"/>
      <c r="I312" s="352"/>
      <c r="J312" s="352"/>
      <c r="K312" s="352"/>
      <c r="L312" s="352"/>
      <c r="M312" s="352"/>
      <c r="N312" s="352"/>
      <c r="O312" s="352"/>
      <c r="P312" s="352"/>
      <c r="Q312" s="352"/>
      <c r="R312" s="352"/>
      <c r="S312" s="352"/>
      <c r="T312" s="352"/>
      <c r="U312" s="352"/>
      <c r="V312" s="352"/>
      <c r="W312" s="352"/>
      <c r="X312" s="352"/>
      <c r="Y312" s="352"/>
      <c r="Z312" s="352"/>
      <c r="AA312" s="352"/>
      <c r="AB312" s="352"/>
      <c r="AC312" s="352"/>
      <c r="AD312" s="352"/>
      <c r="AE312" s="352"/>
      <c r="AF312" s="352"/>
      <c r="AG312" s="352"/>
      <c r="AH312" s="352"/>
      <c r="AI312" s="352"/>
      <c r="AJ312" s="367"/>
      <c r="AK312" s="367"/>
      <c r="AL312" s="367"/>
      <c r="AM312" s="367"/>
      <c r="AN312" s="367"/>
      <c r="AO312" s="379"/>
    </row>
    <row r="313" spans="5:41">
      <c r="E313" s="350"/>
      <c r="F313" s="352"/>
      <c r="G313" s="352"/>
      <c r="H313" s="352"/>
      <c r="I313" s="352"/>
      <c r="J313" s="352"/>
      <c r="K313" s="352"/>
      <c r="L313" s="352"/>
      <c r="M313" s="352"/>
      <c r="N313" s="352"/>
      <c r="O313" s="352"/>
      <c r="P313" s="352"/>
      <c r="Q313" s="352"/>
      <c r="R313" s="352"/>
      <c r="S313" s="352"/>
      <c r="T313" s="352"/>
      <c r="U313" s="352"/>
      <c r="V313" s="352"/>
      <c r="W313" s="352"/>
      <c r="X313" s="352"/>
      <c r="Y313" s="352"/>
      <c r="Z313" s="352"/>
      <c r="AA313" s="352"/>
      <c r="AB313" s="352"/>
      <c r="AC313" s="352"/>
      <c r="AD313" s="352"/>
      <c r="AE313" s="352"/>
      <c r="AF313" s="352"/>
      <c r="AG313" s="352"/>
      <c r="AH313" s="352"/>
      <c r="AI313" s="352"/>
      <c r="AJ313" s="367"/>
      <c r="AK313" s="367"/>
      <c r="AL313" s="367"/>
      <c r="AM313" s="367"/>
      <c r="AN313" s="367"/>
      <c r="AO313" s="379"/>
    </row>
    <row r="314" spans="5:41">
      <c r="E314" s="350"/>
      <c r="F314" s="352"/>
      <c r="G314" s="352"/>
      <c r="H314" s="352"/>
      <c r="I314" s="352"/>
      <c r="J314" s="352"/>
      <c r="K314" s="352"/>
      <c r="L314" s="352"/>
      <c r="M314" s="352"/>
      <c r="N314" s="352"/>
      <c r="O314" s="352"/>
      <c r="P314" s="352"/>
      <c r="Q314" s="352"/>
      <c r="R314" s="352"/>
      <c r="S314" s="352"/>
      <c r="T314" s="352"/>
      <c r="U314" s="352"/>
      <c r="V314" s="352"/>
      <c r="W314" s="352"/>
      <c r="X314" s="352"/>
      <c r="Y314" s="352"/>
      <c r="Z314" s="352"/>
      <c r="AA314" s="352"/>
      <c r="AB314" s="352"/>
      <c r="AC314" s="352"/>
      <c r="AD314" s="352"/>
      <c r="AE314" s="352"/>
      <c r="AF314" s="352"/>
      <c r="AG314" s="352"/>
      <c r="AH314" s="352"/>
      <c r="AI314" s="352"/>
      <c r="AJ314" s="367"/>
      <c r="AK314" s="367"/>
      <c r="AL314" s="367"/>
      <c r="AM314" s="367"/>
      <c r="AN314" s="367"/>
      <c r="AO314" s="379"/>
    </row>
    <row r="315" spans="5:41">
      <c r="E315" s="350"/>
      <c r="F315" s="352"/>
      <c r="G315" s="352"/>
      <c r="H315" s="352"/>
      <c r="I315" s="352"/>
      <c r="J315" s="352"/>
      <c r="K315" s="352"/>
      <c r="L315" s="352"/>
      <c r="M315" s="352"/>
      <c r="N315" s="352"/>
      <c r="O315" s="352"/>
      <c r="P315" s="352"/>
      <c r="Q315" s="352"/>
      <c r="R315" s="352"/>
      <c r="S315" s="352"/>
      <c r="T315" s="352"/>
      <c r="U315" s="352"/>
      <c r="V315" s="352"/>
      <c r="W315" s="352"/>
      <c r="X315" s="352"/>
      <c r="Y315" s="352"/>
      <c r="Z315" s="352"/>
      <c r="AA315" s="352"/>
      <c r="AB315" s="352"/>
      <c r="AC315" s="352"/>
      <c r="AD315" s="352"/>
      <c r="AE315" s="352"/>
      <c r="AF315" s="352"/>
      <c r="AG315" s="352"/>
      <c r="AH315" s="352"/>
      <c r="AI315" s="352"/>
      <c r="AJ315" s="367"/>
      <c r="AK315" s="367"/>
      <c r="AL315" s="367"/>
      <c r="AM315" s="367"/>
      <c r="AN315" s="367"/>
      <c r="AO315" s="379"/>
    </row>
    <row r="316" spans="5:41">
      <c r="E316" s="354"/>
      <c r="F316" s="356"/>
      <c r="G316" s="356"/>
      <c r="H316" s="356"/>
      <c r="I316" s="356"/>
      <c r="J316" s="356"/>
      <c r="K316" s="356"/>
      <c r="L316" s="356"/>
      <c r="M316" s="356"/>
      <c r="N316" s="356"/>
      <c r="O316" s="356"/>
      <c r="P316" s="356"/>
      <c r="Q316" s="356"/>
      <c r="R316" s="356"/>
      <c r="S316" s="356"/>
      <c r="T316" s="356"/>
      <c r="U316" s="356"/>
      <c r="V316" s="356"/>
      <c r="W316" s="356"/>
      <c r="X316" s="356"/>
      <c r="Y316" s="356"/>
      <c r="Z316" s="356"/>
      <c r="AA316" s="356"/>
      <c r="AB316" s="356"/>
      <c r="AC316" s="356"/>
      <c r="AD316" s="356"/>
      <c r="AE316" s="356"/>
      <c r="AF316" s="356"/>
      <c r="AG316" s="356"/>
      <c r="AH316" s="356"/>
      <c r="AI316" s="356"/>
      <c r="AJ316" s="368"/>
      <c r="AK316" s="368"/>
      <c r="AL316" s="368"/>
      <c r="AM316" s="368"/>
      <c r="AN316" s="368"/>
      <c r="AO316" s="381"/>
    </row>
    <row r="317" ht="14.25" spans="5:41">
      <c r="E317" s="359"/>
      <c r="F317" s="361"/>
      <c r="G317" s="361"/>
      <c r="H317" s="361"/>
      <c r="I317" s="361"/>
      <c r="J317" s="361"/>
      <c r="K317" s="361"/>
      <c r="L317" s="361"/>
      <c r="M317" s="361"/>
      <c r="N317" s="361"/>
      <c r="O317" s="361"/>
      <c r="P317" s="361"/>
      <c r="Q317" s="361"/>
      <c r="R317" s="361"/>
      <c r="S317" s="361"/>
      <c r="T317" s="361"/>
      <c r="U317" s="361"/>
      <c r="V317" s="361"/>
      <c r="W317" s="361"/>
      <c r="X317" s="361"/>
      <c r="Y317" s="361"/>
      <c r="Z317" s="361"/>
      <c r="AA317" s="361"/>
      <c r="AB317" s="361"/>
      <c r="AC317" s="361"/>
      <c r="AD317" s="361"/>
      <c r="AE317" s="361"/>
      <c r="AF317" s="361"/>
      <c r="AG317" s="361"/>
      <c r="AH317" s="361"/>
      <c r="AI317" s="361"/>
      <c r="AJ317" s="369"/>
      <c r="AK317" s="369"/>
      <c r="AL317" s="369"/>
      <c r="AM317" s="369"/>
      <c r="AN317" s="369"/>
      <c r="AO317" s="385"/>
    </row>
  </sheetData>
  <conditionalFormatting sqref="CJ23:DT23">
    <cfRule type="cellIs" dxfId="1" priority="203" operator="greaterThan">
      <formula>0.95</formula>
    </cfRule>
  </conditionalFormatting>
  <conditionalFormatting sqref="CJ37">
    <cfRule type="cellIs" dxfId="1" priority="202" operator="greaterThan">
      <formula>0.95</formula>
    </cfRule>
  </conditionalFormatting>
  <conditionalFormatting sqref="CJ37:DT37">
    <cfRule type="cellIs" dxfId="1" priority="200" operator="greaterThan">
      <formula>0.95</formula>
    </cfRule>
  </conditionalFormatting>
  <conditionalFormatting sqref="CK37:DU37">
    <cfRule type="cellIs" dxfId="1" priority="201" operator="greaterThan">
      <formula>0.95</formula>
    </cfRule>
  </conditionalFormatting>
  <conditionalFormatting sqref="CJ52">
    <cfRule type="cellIs" dxfId="1" priority="199" operator="greaterThan">
      <formula>0.95</formula>
    </cfRule>
    <cfRule type="cellIs" dxfId="1" priority="198" operator="greaterThan">
      <formula>0.95</formula>
    </cfRule>
  </conditionalFormatting>
  <conditionalFormatting sqref="CJ52:DT52">
    <cfRule type="cellIs" dxfId="1" priority="195" operator="greaterThan">
      <formula>0.95</formula>
    </cfRule>
  </conditionalFormatting>
  <conditionalFormatting sqref="CK52:DT52">
    <cfRule type="cellIs" dxfId="1" priority="197" operator="greaterThan">
      <formula>0.95</formula>
    </cfRule>
    <cfRule type="cellIs" dxfId="1" priority="196" operator="greaterThan">
      <formula>0.95</formula>
    </cfRule>
  </conditionalFormatting>
  <conditionalFormatting sqref="CJ70">
    <cfRule type="cellIs" dxfId="1" priority="194" operator="greaterThan">
      <formula>0.95</formula>
    </cfRule>
    <cfRule type="cellIs" dxfId="1" priority="193" operator="greaterThan">
      <formula>0.95</formula>
    </cfRule>
    <cfRule type="cellIs" dxfId="1" priority="192" operator="greaterThan">
      <formula>0.95</formula>
    </cfRule>
  </conditionalFormatting>
  <conditionalFormatting sqref="CJ70:DT70">
    <cfRule type="cellIs" dxfId="1" priority="176" operator="greaterThan">
      <formula>0.95</formula>
    </cfRule>
  </conditionalFormatting>
  <conditionalFormatting sqref="CK70:DT70">
    <cfRule type="cellIs" dxfId="1" priority="185" operator="greaterThan">
      <formula>0.95</formula>
    </cfRule>
    <cfRule type="cellIs" dxfId="1" priority="184" operator="greaterThan">
      <formula>0.95</formula>
    </cfRule>
    <cfRule type="cellIs" dxfId="1" priority="183" operator="greaterThan">
      <formula>0.95</formula>
    </cfRule>
  </conditionalFormatting>
  <conditionalFormatting sqref="CJ84:DT84">
    <cfRule type="cellIs" dxfId="1" priority="191" operator="greaterThan">
      <formula>0.95</formula>
    </cfRule>
    <cfRule type="cellIs" dxfId="1" priority="190" operator="greaterThan">
      <formula>0.95</formula>
    </cfRule>
    <cfRule type="cellIs" dxfId="1" priority="189" operator="greaterThan">
      <formula>0.95</formula>
    </cfRule>
    <cfRule type="cellIs" dxfId="1" priority="175" operator="greaterThan">
      <formula>0.95</formula>
    </cfRule>
  </conditionalFormatting>
  <conditionalFormatting sqref="CK84:DT84">
    <cfRule type="cellIs" dxfId="1" priority="182" operator="greaterThan">
      <formula>0.95</formula>
    </cfRule>
    <cfRule type="cellIs" dxfId="1" priority="181" operator="greaterThan">
      <formula>0.95</formula>
    </cfRule>
    <cfRule type="cellIs" dxfId="1" priority="180" operator="greaterThan">
      <formula>0.95</formula>
    </cfRule>
  </conditionalFormatting>
  <conditionalFormatting sqref="CJ97:DT97">
    <cfRule type="cellIs" dxfId="1" priority="188" operator="greaterThan">
      <formula>0.95</formula>
    </cfRule>
    <cfRule type="cellIs" dxfId="1" priority="187" operator="greaterThan">
      <formula>0.95</formula>
    </cfRule>
    <cfRule type="cellIs" dxfId="1" priority="186" operator="greaterThan">
      <formula>0.95</formula>
    </cfRule>
    <cfRule type="cellIs" dxfId="1" priority="174" operator="greaterThan">
      <formula>0.95</formula>
    </cfRule>
  </conditionalFormatting>
  <conditionalFormatting sqref="CK97:DT97">
    <cfRule type="cellIs" dxfId="1" priority="179" operator="greaterThan">
      <formula>0.95</formula>
    </cfRule>
    <cfRule type="cellIs" dxfId="1" priority="178" operator="greaterThan">
      <formula>0.95</formula>
    </cfRule>
    <cfRule type="cellIs" dxfId="1" priority="177" operator="greaterThan">
      <formula>0.95</formula>
    </cfRule>
  </conditionalFormatting>
  <conditionalFormatting sqref="AT121:BX121">
    <cfRule type="cellIs" dxfId="1" priority="204" operator="lessThan">
      <formula>0</formula>
    </cfRule>
  </conditionalFormatting>
  <conditionalFormatting sqref="HJ121">
    <cfRule type="cellIs" dxfId="1" priority="230" operator="lessThan">
      <formula>0</formula>
    </cfRule>
  </conditionalFormatting>
  <conditionalFormatting sqref="EJ124">
    <cfRule type="cellIs" dxfId="1" priority="87" operator="lessThan">
      <formula>0</formula>
    </cfRule>
  </conditionalFormatting>
  <conditionalFormatting sqref="EJ127">
    <cfRule type="cellIs" dxfId="1" priority="86" operator="lessThan">
      <formula>0</formula>
    </cfRule>
  </conditionalFormatting>
  <conditionalFormatting sqref="D128">
    <cfRule type="cellIs" dxfId="1" priority="165" operator="lessThan">
      <formula>0</formula>
    </cfRule>
  </conditionalFormatting>
  <conditionalFormatting sqref="E128:AI128">
    <cfRule type="cellIs" dxfId="1" priority="14" operator="lessThan">
      <formula>0</formula>
    </cfRule>
  </conditionalFormatting>
  <conditionalFormatting sqref="AJ128:AO128">
    <cfRule type="cellIs" dxfId="1" priority="15" operator="lessThan">
      <formula>0</formula>
    </cfRule>
  </conditionalFormatting>
  <conditionalFormatting sqref="AV128:BX128">
    <cfRule type="cellIs" dxfId="1" priority="242" operator="lessThan">
      <formula>0</formula>
    </cfRule>
  </conditionalFormatting>
  <conditionalFormatting sqref="HJ128">
    <cfRule type="cellIs" dxfId="1" priority="237" operator="lessThan">
      <formula>0</formula>
    </cfRule>
  </conditionalFormatting>
  <conditionalFormatting sqref="AZ129">
    <cfRule type="cellIs" dxfId="1" priority="73" operator="lessThan">
      <formula>0</formula>
    </cfRule>
  </conditionalFormatting>
  <conditionalFormatting sqref="BR129">
    <cfRule type="cellIs" dxfId="1" priority="75" operator="lessThan">
      <formula>0</formula>
    </cfRule>
  </conditionalFormatting>
  <conditionalFormatting sqref="BX129">
    <cfRule type="cellIs" dxfId="1" priority="72" operator="lessThan">
      <formula>0</formula>
    </cfRule>
  </conditionalFormatting>
  <conditionalFormatting sqref="AW132">
    <cfRule type="cellIs" dxfId="1" priority="71" operator="lessThan">
      <formula>0</formula>
    </cfRule>
  </conditionalFormatting>
  <conditionalFormatting sqref="BC132">
    <cfRule type="cellIs" dxfId="1" priority="70" operator="lessThan">
      <formula>0</formula>
    </cfRule>
  </conditionalFormatting>
  <conditionalFormatting sqref="BE132">
    <cfRule type="cellIs" dxfId="1" priority="33" operator="lessThan">
      <formula>0</formula>
    </cfRule>
  </conditionalFormatting>
  <conditionalFormatting sqref="BH132">
    <cfRule type="cellIs" dxfId="1" priority="32" operator="lessThan">
      <formula>0</formula>
    </cfRule>
  </conditionalFormatting>
  <conditionalFormatting sqref="EJ132">
    <cfRule type="cellIs" dxfId="1" priority="90" operator="lessThan">
      <formula>0</formula>
    </cfRule>
  </conditionalFormatting>
  <conditionalFormatting sqref="GX132:HL132">
    <cfRule type="cellIs" dxfId="1" priority="233" operator="lessThan">
      <formula>0</formula>
    </cfRule>
  </conditionalFormatting>
  <conditionalFormatting sqref="AZ135">
    <cfRule type="cellIs" dxfId="1" priority="6" operator="lessThan">
      <formula>0</formula>
    </cfRule>
  </conditionalFormatting>
  <conditionalFormatting sqref="BV135">
    <cfRule type="cellIs" dxfId="1" priority="4" operator="lessThan">
      <formula>0</formula>
    </cfRule>
  </conditionalFormatting>
  <conditionalFormatting sqref="EJ135">
    <cfRule type="cellIs" dxfId="1" priority="89" operator="lessThan">
      <formula>0</formula>
    </cfRule>
  </conditionalFormatting>
  <conditionalFormatting sqref="GX135:IB135">
    <cfRule type="cellIs" dxfId="1" priority="232" operator="lessThan">
      <formula>0</formula>
    </cfRule>
  </conditionalFormatting>
  <conditionalFormatting sqref="D136">
    <cfRule type="cellIs" dxfId="1" priority="129" operator="lessThan">
      <formula>0</formula>
    </cfRule>
  </conditionalFormatting>
  <conditionalFormatting sqref="E136:AI136">
    <cfRule type="cellIs" dxfId="1" priority="13" operator="lessThan">
      <formula>0</formula>
    </cfRule>
  </conditionalFormatting>
  <conditionalFormatting sqref="AJ136:AO136">
    <cfRule type="cellIs" dxfId="1" priority="43" operator="lessThan">
      <formula>0</formula>
    </cfRule>
  </conditionalFormatting>
  <conditionalFormatting sqref="AT136:AU136">
    <cfRule type="cellIs" dxfId="1" priority="55" operator="lessThan">
      <formula>0</formula>
    </cfRule>
  </conditionalFormatting>
  <conditionalFormatting sqref="AV136:BX136">
    <cfRule type="cellIs" dxfId="1" priority="54" operator="lessThan">
      <formula>0</formula>
    </cfRule>
  </conditionalFormatting>
  <conditionalFormatting sqref="HJ136">
    <cfRule type="cellIs" dxfId="1" priority="236" operator="lessThan">
      <formula>0</formula>
    </cfRule>
  </conditionalFormatting>
  <conditionalFormatting sqref="AV137">
    <cfRule type="cellIs" dxfId="1" priority="250" operator="lessThan">
      <formula>0</formula>
    </cfRule>
  </conditionalFormatting>
  <conditionalFormatting sqref="BV137">
    <cfRule type="cellIs" dxfId="1" priority="249" operator="lessThan">
      <formula>0</formula>
    </cfRule>
  </conditionalFormatting>
  <conditionalFormatting sqref="BD140">
    <cfRule type="cellIs" dxfId="1" priority="3" operator="lessThan">
      <formula>0</formula>
    </cfRule>
  </conditionalFormatting>
  <conditionalFormatting sqref="BE140">
    <cfRule type="cellIs" dxfId="1" priority="66" operator="lessThan">
      <formula>0</formula>
    </cfRule>
  </conditionalFormatting>
  <conditionalFormatting sqref="BI140">
    <cfRule type="cellIs" dxfId="1" priority="64" operator="lessThan">
      <formula>0</formula>
    </cfRule>
  </conditionalFormatting>
  <conditionalFormatting sqref="BR140">
    <cfRule type="cellIs" dxfId="1" priority="1" operator="lessThan">
      <formula>0</formula>
    </cfRule>
  </conditionalFormatting>
  <conditionalFormatting sqref="EJ140">
    <cfRule type="cellIs" dxfId="1" priority="84" operator="lessThan">
      <formula>0</formula>
    </cfRule>
  </conditionalFormatting>
  <conditionalFormatting sqref="BD142">
    <cfRule type="cellIs" dxfId="1" priority="2" operator="lessThan">
      <formula>0</formula>
    </cfRule>
  </conditionalFormatting>
  <conditionalFormatting sqref="BF142">
    <cfRule type="cellIs" dxfId="1" priority="65" operator="lessThan">
      <formula>0</formula>
    </cfRule>
  </conditionalFormatting>
  <conditionalFormatting sqref="AT143">
    <cfRule type="cellIs" dxfId="1" priority="68" operator="lessThan">
      <formula>0</formula>
    </cfRule>
  </conditionalFormatting>
  <conditionalFormatting sqref="AV143">
    <cfRule type="cellIs" dxfId="1" priority="246" operator="lessThan">
      <formula>0</formula>
    </cfRule>
  </conditionalFormatting>
  <conditionalFormatting sqref="AW143">
    <cfRule type="cellIs" dxfId="1" priority="67" operator="lessThan">
      <formula>0</formula>
    </cfRule>
  </conditionalFormatting>
  <conditionalFormatting sqref="BV143">
    <cfRule type="cellIs" dxfId="1" priority="245" operator="lessThan">
      <formula>0</formula>
    </cfRule>
  </conditionalFormatting>
  <conditionalFormatting sqref="EJ143">
    <cfRule type="cellIs" dxfId="1" priority="83" operator="lessThan">
      <formula>0</formula>
    </cfRule>
  </conditionalFormatting>
  <conditionalFormatting sqref="D144">
    <cfRule type="cellIs" dxfId="1" priority="128" operator="lessThan">
      <formula>0</formula>
    </cfRule>
  </conditionalFormatting>
  <conditionalFormatting sqref="E144:AI144">
    <cfRule type="cellIs" dxfId="1" priority="8" operator="lessThan">
      <formula>0</formula>
    </cfRule>
  </conditionalFormatting>
  <conditionalFormatting sqref="AJ144:AO144">
    <cfRule type="cellIs" dxfId="1" priority="41" operator="lessThan">
      <formula>0</formula>
    </cfRule>
  </conditionalFormatting>
  <conditionalFormatting sqref="AT144:AU144">
    <cfRule type="cellIs" dxfId="1" priority="53" operator="lessThan">
      <formula>0</formula>
    </cfRule>
  </conditionalFormatting>
  <conditionalFormatting sqref="AV144:BX144">
    <cfRule type="cellIs" dxfId="1" priority="52" operator="lessThan">
      <formula>0</formula>
    </cfRule>
  </conditionalFormatting>
  <conditionalFormatting sqref="HJ144">
    <cfRule type="cellIs" dxfId="1" priority="235" operator="lessThan">
      <formula>0</formula>
    </cfRule>
  </conditionalFormatting>
  <conditionalFormatting sqref="BB145">
    <cfRule type="cellIs" dxfId="1" priority="61" operator="lessThan">
      <formula>0</formula>
    </cfRule>
  </conditionalFormatting>
  <conditionalFormatting sqref="AT146:BX146">
    <cfRule type="cellIs" dxfId="1" priority="259" operator="lessThan">
      <formula>0</formula>
    </cfRule>
  </conditionalFormatting>
  <conditionalFormatting sqref="AT147:BX147">
    <cfRule type="cellIs" dxfId="1" priority="258" operator="lessThan">
      <formula>0</formula>
    </cfRule>
  </conditionalFormatting>
  <conditionalFormatting sqref="AV147">
    <cfRule type="cellIs" dxfId="1" priority="256" operator="lessThan">
      <formula>0</formula>
    </cfRule>
  </conditionalFormatting>
  <conditionalFormatting sqref="AT148:BX148">
    <cfRule type="cellIs" dxfId="1" priority="206" operator="lessThan">
      <formula>0</formula>
    </cfRule>
  </conditionalFormatting>
  <conditionalFormatting sqref="EJ148">
    <cfRule type="cellIs" dxfId="1" priority="81" operator="lessThan">
      <formula>0</formula>
    </cfRule>
  </conditionalFormatting>
  <conditionalFormatting sqref="AT150:BX150">
    <cfRule type="cellIs" dxfId="1" priority="243" operator="lessThan">
      <formula>0</formula>
    </cfRule>
  </conditionalFormatting>
  <conditionalFormatting sqref="AT151:BX151">
    <cfRule type="cellIs" dxfId="1" priority="205" operator="lessThan">
      <formula>0</formula>
    </cfRule>
  </conditionalFormatting>
  <conditionalFormatting sqref="EJ151">
    <cfRule type="cellIs" dxfId="1" priority="80" operator="lessThan">
      <formula>0</formula>
    </cfRule>
  </conditionalFormatting>
  <conditionalFormatting sqref="D152">
    <cfRule type="cellIs" dxfId="1" priority="127" operator="lessThan">
      <formula>0</formula>
    </cfRule>
  </conditionalFormatting>
  <conditionalFormatting sqref="E152:AI152">
    <cfRule type="cellIs" dxfId="1" priority="7" operator="lessThan">
      <formula>0</formula>
    </cfRule>
  </conditionalFormatting>
  <conditionalFormatting sqref="AJ152:AO152">
    <cfRule type="cellIs" dxfId="1" priority="39" operator="lessThan">
      <formula>0</formula>
    </cfRule>
  </conditionalFormatting>
  <conditionalFormatting sqref="AT152:AU152">
    <cfRule type="cellIs" dxfId="1" priority="51" operator="lessThan">
      <formula>0</formula>
    </cfRule>
  </conditionalFormatting>
  <conditionalFormatting sqref="AV152:BX152">
    <cfRule type="cellIs" dxfId="1" priority="50" operator="lessThan">
      <formula>0</formula>
    </cfRule>
  </conditionalFormatting>
  <conditionalFormatting sqref="HJ152">
    <cfRule type="cellIs" dxfId="1" priority="234" operator="lessThan">
      <formula>0</formula>
    </cfRule>
  </conditionalFormatting>
  <conditionalFormatting sqref="EJ156">
    <cfRule type="cellIs" dxfId="1" priority="77" operator="lessThan">
      <formula>0</formula>
    </cfRule>
  </conditionalFormatting>
  <conditionalFormatting sqref="EJ159">
    <cfRule type="cellIs" dxfId="1" priority="76" operator="lessThan">
      <formula>0</formula>
    </cfRule>
  </conditionalFormatting>
  <conditionalFormatting sqref="D160">
    <cfRule type="cellIs" dxfId="1" priority="126" operator="lessThan">
      <formula>0</formula>
    </cfRule>
  </conditionalFormatting>
  <conditionalFormatting sqref="E160:AI160">
    <cfRule type="cellIs" dxfId="1" priority="36" operator="lessThan">
      <formula>0</formula>
    </cfRule>
  </conditionalFormatting>
  <conditionalFormatting sqref="AJ160:AO160">
    <cfRule type="cellIs" dxfId="1" priority="37" operator="lessThan">
      <formula>0</formula>
    </cfRule>
  </conditionalFormatting>
  <conditionalFormatting sqref="AT160:AU160">
    <cfRule type="cellIs" dxfId="1" priority="49" operator="lessThan">
      <formula>0</formula>
    </cfRule>
  </conditionalFormatting>
  <conditionalFormatting sqref="AV160:BX160">
    <cfRule type="cellIs" dxfId="1" priority="48" operator="lessThan">
      <formula>0</formula>
    </cfRule>
  </conditionalFormatting>
  <conditionalFormatting sqref="EJ160">
    <cfRule type="cellIs" dxfId="1" priority="79" operator="lessThan">
      <formula>0</formula>
    </cfRule>
  </conditionalFormatting>
  <conditionalFormatting sqref="FH160">
    <cfRule type="cellIs" dxfId="1" priority="217" operator="lessThan">
      <formula>0</formula>
    </cfRule>
  </conditionalFormatting>
  <conditionalFormatting sqref="DV166">
    <cfRule type="cellIs" dxfId="1" priority="154" operator="lessThan">
      <formula>0</formula>
    </cfRule>
  </conditionalFormatting>
  <conditionalFormatting sqref="DW166:EL166">
    <cfRule type="cellIs" dxfId="1" priority="160" operator="lessThan">
      <formula>0</formula>
    </cfRule>
  </conditionalFormatting>
  <conditionalFormatting sqref="DV169">
    <cfRule type="cellIs" dxfId="1" priority="153" operator="lessThan">
      <formula>0</formula>
    </cfRule>
  </conditionalFormatting>
  <conditionalFormatting sqref="EJ170">
    <cfRule type="cellIs" dxfId="1" priority="161" operator="lessThan">
      <formula>0</formula>
    </cfRule>
  </conditionalFormatting>
  <conditionalFormatting sqref="AP171">
    <cfRule type="cellIs" dxfId="1" priority="255" operator="lessThan">
      <formula>0</formula>
    </cfRule>
  </conditionalFormatting>
  <conditionalFormatting sqref="DW173">
    <cfRule type="cellIs" dxfId="2" priority="133" operator="lessThan">
      <formula>0</formula>
    </cfRule>
    <cfRule type="cellIs" dxfId="1" priority="132" operator="lessThan">
      <formula>0</formula>
    </cfRule>
  </conditionalFormatting>
  <conditionalFormatting sqref="DX173:FG173">
    <cfRule type="cellIs" dxfId="2" priority="131" operator="lessThan">
      <formula>0</formula>
    </cfRule>
    <cfRule type="cellIs" dxfId="1" priority="130" operator="lessThan">
      <formula>0</formula>
    </cfRule>
  </conditionalFormatting>
  <conditionalFormatting sqref="DV175">
    <cfRule type="cellIs" dxfId="2" priority="144" operator="lessThan">
      <formula>0</formula>
    </cfRule>
    <cfRule type="cellIs" dxfId="1" priority="143" operator="lessThan">
      <formula>0</formula>
    </cfRule>
  </conditionalFormatting>
  <conditionalFormatting sqref="EB175">
    <cfRule type="cellIs" dxfId="1" priority="138" operator="lessThan">
      <formula>0</formula>
    </cfRule>
    <cfRule type="cellIs" dxfId="1" priority="137" operator="lessThan">
      <formula>0</formula>
    </cfRule>
  </conditionalFormatting>
  <conditionalFormatting sqref="EC175">
    <cfRule type="cellIs" dxfId="1" priority="135" operator="lessThan">
      <formula>0</formula>
    </cfRule>
    <cfRule type="cellIs" dxfId="1" priority="136" operator="lessThan">
      <formula>0</formula>
    </cfRule>
  </conditionalFormatting>
  <conditionalFormatting sqref="ED175">
    <cfRule type="cellIs" dxfId="1" priority="134" operator="lessThan">
      <formula>0</formula>
    </cfRule>
  </conditionalFormatting>
  <conditionalFormatting sqref="E285:AI285">
    <cfRule type="cellIs" dxfId="1" priority="20" operator="lessThan">
      <formula>0</formula>
    </cfRule>
  </conditionalFormatting>
  <conditionalFormatting sqref="AJ285:AO285">
    <cfRule type="cellIs" dxfId="1" priority="21" operator="lessThan">
      <formula>0</formula>
    </cfRule>
  </conditionalFormatting>
  <conditionalFormatting sqref="E293:AI293">
    <cfRule type="cellIs" dxfId="1" priority="16" operator="lessThan">
      <formula>0</formula>
    </cfRule>
  </conditionalFormatting>
  <conditionalFormatting sqref="F293:AI293">
    <cfRule type="cellIs" dxfId="1" priority="17" operator="lessThan">
      <formula>0</formula>
    </cfRule>
  </conditionalFormatting>
  <conditionalFormatting sqref="AJ293:AO293">
    <cfRule type="cellIs" dxfId="1" priority="26" operator="lessThan">
      <formula>0</formula>
    </cfRule>
  </conditionalFormatting>
  <conditionalFormatting sqref="E301:AI301">
    <cfRule type="cellIs" dxfId="1" priority="11" operator="lessThan">
      <formula>0</formula>
    </cfRule>
  </conditionalFormatting>
  <conditionalFormatting sqref="F301:AI301">
    <cfRule type="cellIs" dxfId="1" priority="12" operator="lessThan">
      <formula>0</formula>
    </cfRule>
  </conditionalFormatting>
  <conditionalFormatting sqref="AJ301:AO301">
    <cfRule type="cellIs" dxfId="1" priority="25" operator="lessThan">
      <formula>0</formula>
    </cfRule>
  </conditionalFormatting>
  <conditionalFormatting sqref="E309:AI309">
    <cfRule type="cellIs" dxfId="1" priority="9" operator="lessThan">
      <formula>0</formula>
    </cfRule>
  </conditionalFormatting>
  <conditionalFormatting sqref="F309:AI309">
    <cfRule type="cellIs" dxfId="1" priority="10" operator="lessThan">
      <formula>0</formula>
    </cfRule>
  </conditionalFormatting>
  <conditionalFormatting sqref="AJ309:AO309">
    <cfRule type="cellIs" dxfId="1" priority="24" operator="lessThan">
      <formula>0</formula>
    </cfRule>
  </conditionalFormatting>
  <conditionalFormatting sqref="E317:AI317">
    <cfRule type="cellIs" dxfId="1" priority="22" operator="lessThan">
      <formula>0</formula>
    </cfRule>
  </conditionalFormatting>
  <conditionalFormatting sqref="AJ317:AO317">
    <cfRule type="cellIs" dxfId="1" priority="23" operator="lessThan">
      <formula>0</formula>
    </cfRule>
  </conditionalFormatting>
  <conditionalFormatting sqref="DV163:DV170">
    <cfRule type="cellIs" dxfId="1" priority="155" operator="lessThan">
      <formula>0</formula>
    </cfRule>
  </conditionalFormatting>
  <conditionalFormatting sqref="EJ121:EJ128">
    <cfRule type="cellIs" dxfId="1" priority="88" operator="lessThan">
      <formula>0</formula>
    </cfRule>
  </conditionalFormatting>
  <conditionalFormatting sqref="EJ129:EJ136">
    <cfRule type="cellIs" dxfId="1" priority="91" operator="lessThan">
      <formula>0</formula>
    </cfRule>
  </conditionalFormatting>
  <conditionalFormatting sqref="EJ137:EJ144">
    <cfRule type="cellIs" dxfId="1" priority="85" operator="lessThan">
      <formula>0</formula>
    </cfRule>
  </conditionalFormatting>
  <conditionalFormatting sqref="EJ145:EJ152">
    <cfRule type="cellIs" dxfId="1" priority="82" operator="lessThan">
      <formula>0</formula>
    </cfRule>
  </conditionalFormatting>
  <conditionalFormatting sqref="EJ153:EJ159">
    <cfRule type="cellIs" dxfId="1" priority="78" operator="lessThan">
      <formula>0</formula>
    </cfRule>
  </conditionalFormatting>
  <conditionalFormatting sqref="AT122:CD124 BY121:CD121 AT126:CD127 BY125:CD125 AT128:BX128">
    <cfRule type="cellIs" dxfId="1" priority="268" operator="lessThan">
      <formula>0</formula>
    </cfRule>
  </conditionalFormatting>
  <conditionalFormatting sqref="DW121:EI128 EK121:FA128">
    <cfRule type="cellIs" dxfId="1" priority="229" operator="lessThan">
      <formula>0</formula>
    </cfRule>
  </conditionalFormatting>
  <conditionalFormatting sqref="GX121:HI131 GX133:HI134 HK133:IA134 HM132:IA132 HK121:IA131 HJ129:HJ131 HK136:IA139 GX136:HI139 HJ137 GW147:HI152 HK143:IA152 IA140:IA142 HJ145:HJ151 GX143:HI146">
    <cfRule type="cellIs" dxfId="1" priority="238" operator="lessThan">
      <formula>0</formula>
    </cfRule>
  </conditionalFormatting>
  <conditionalFormatting sqref="DW124:EI124 EK124:EL124">
    <cfRule type="cellIs" dxfId="1" priority="227" operator="lessThan">
      <formula>0</formula>
    </cfRule>
  </conditionalFormatting>
  <conditionalFormatting sqref="BH125:BX125 AT125:BF125">
    <cfRule type="cellIs" dxfId="1" priority="264" operator="lessThan">
      <formula>0</formula>
    </cfRule>
  </conditionalFormatting>
  <conditionalFormatting sqref="DW127:EI127 EK127:FB127">
    <cfRule type="cellIs" dxfId="1" priority="226" operator="lessThan">
      <formula>0</formula>
    </cfRule>
  </conditionalFormatting>
  <conditionalFormatting sqref="CD132 AT130:CD131 BY129:CD129 AT133:CD134 BY135:CD135">
    <cfRule type="cellIs" dxfId="1" priority="267" operator="lessThan">
      <formula>0</formula>
    </cfRule>
  </conditionalFormatting>
  <conditionalFormatting sqref="AT129:AY129 BA129:BQ129 BS129:BW129">
    <cfRule type="cellIs" dxfId="1" priority="211" operator="lessThan">
      <formula>0</formula>
    </cfRule>
  </conditionalFormatting>
  <conditionalFormatting sqref="DW129:EI136 EK129:FA136">
    <cfRule type="cellIs" dxfId="1" priority="271" operator="lessThan">
      <formula>0</formula>
    </cfRule>
  </conditionalFormatting>
  <conditionalFormatting sqref="AT132:AV132 AX132:BB132 BD132 BF132:BG132 BI132:BX132">
    <cfRule type="cellIs" dxfId="1" priority="210" operator="lessThan">
      <formula>0</formula>
    </cfRule>
  </conditionalFormatting>
  <conditionalFormatting sqref="DW132:EI132 EK132:EL132">
    <cfRule type="cellIs" dxfId="1" priority="269" operator="lessThan">
      <formula>0</formula>
    </cfRule>
  </conditionalFormatting>
  <conditionalFormatting sqref="AT133:BX134">
    <cfRule type="cellIs" dxfId="1" priority="263" operator="lessThan">
      <formula>0</formula>
    </cfRule>
  </conditionalFormatting>
  <conditionalFormatting sqref="AT135:AY135 BA135:BP135">
    <cfRule type="cellIs" dxfId="1" priority="209" operator="lessThan">
      <formula>0</formula>
    </cfRule>
  </conditionalFormatting>
  <conditionalFormatting sqref="BQ135:BU135 BW135:BX135">
    <cfRule type="cellIs" dxfId="1" priority="5" operator="lessThan">
      <formula>0</formula>
    </cfRule>
  </conditionalFormatting>
  <conditionalFormatting sqref="DW135:EI135 EK135:FB135">
    <cfRule type="cellIs" dxfId="1" priority="257" operator="lessThan">
      <formula>0</formula>
    </cfRule>
  </conditionalFormatting>
  <conditionalFormatting sqref="AT138:CD139 BY137:CD137 AT141:CD141 BY140:CD140 BY142:CD143 EB172 ED172">
    <cfRule type="cellIs" dxfId="1" priority="266" operator="lessThan">
      <formula>0</formula>
    </cfRule>
  </conditionalFormatting>
  <conditionalFormatting sqref="AT137:AU137 AW137:BT137">
    <cfRule type="cellIs" dxfId="1" priority="251" operator="lessThan">
      <formula>0</formula>
    </cfRule>
  </conditionalFormatting>
  <conditionalFormatting sqref="BU137 BW137:BX137">
    <cfRule type="cellIs" dxfId="1" priority="262" operator="lessThan">
      <formula>0</formula>
    </cfRule>
  </conditionalFormatting>
  <conditionalFormatting sqref="DW137:EI144 EK137:FA144">
    <cfRule type="cellIs" dxfId="1" priority="225" operator="lessThan">
      <formula>0</formula>
    </cfRule>
  </conditionalFormatting>
  <conditionalFormatting sqref="AT140:BC140 BF140:BH140 BJ140:BQ140 BS140:BX140">
    <cfRule type="cellIs" dxfId="1" priority="208" operator="lessThan">
      <formula>0</formula>
    </cfRule>
  </conditionalFormatting>
  <conditionalFormatting sqref="DW140:EI140 EK140:EL140">
    <cfRule type="cellIs" dxfId="1" priority="223" operator="lessThan">
      <formula>0</formula>
    </cfRule>
  </conditionalFormatting>
  <conditionalFormatting sqref="GX140:HZ142">
    <cfRule type="cellIs" dxfId="1" priority="231" operator="lessThan">
      <formula>0</formula>
    </cfRule>
  </conditionalFormatting>
  <conditionalFormatting sqref="AT142:BC142 BG142:BX142 BE142">
    <cfRule type="cellIs" dxfId="1" priority="207" operator="lessThan">
      <formula>0</formula>
    </cfRule>
  </conditionalFormatting>
  <conditionalFormatting sqref="AU143 AX143:BT143">
    <cfRule type="cellIs" dxfId="1" priority="247" operator="lessThan">
      <formula>0</formula>
    </cfRule>
  </conditionalFormatting>
  <conditionalFormatting sqref="BU143 BW143:BX143">
    <cfRule type="cellIs" dxfId="1" priority="248" operator="lessThan">
      <formula>0</formula>
    </cfRule>
  </conditionalFormatting>
  <conditionalFormatting sqref="DW143:EI143 EK143:FB143">
    <cfRule type="cellIs" dxfId="1" priority="222" operator="lessThan">
      <formula>0</formula>
    </cfRule>
  </conditionalFormatting>
  <conditionalFormatting sqref="AT149:CD149 BY145:CD148 BY150:CD151">
    <cfRule type="cellIs" dxfId="1" priority="265" operator="lessThan">
      <formula>0</formula>
    </cfRule>
  </conditionalFormatting>
  <conditionalFormatting sqref="AT145:BA145 BC145:BX145">
    <cfRule type="cellIs" dxfId="1" priority="244" operator="lessThan">
      <formula>0</formula>
    </cfRule>
  </conditionalFormatting>
  <conditionalFormatting sqref="DW145:EI152 EK145:FA152">
    <cfRule type="cellIs" dxfId="1" priority="221" operator="lessThan">
      <formula>0</formula>
    </cfRule>
  </conditionalFormatting>
  <conditionalFormatting sqref="DW148:EI148 EK148:EL148">
    <cfRule type="cellIs" dxfId="1" priority="219" operator="lessThan">
      <formula>0</formula>
    </cfRule>
  </conditionalFormatting>
  <conditionalFormatting sqref="DW151:EI151 EK151:FB151">
    <cfRule type="cellIs" dxfId="1" priority="218" operator="lessThan">
      <formula>0</formula>
    </cfRule>
  </conditionalFormatting>
  <conditionalFormatting sqref="DW153:EI159 EK153:FA159">
    <cfRule type="cellIs" dxfId="1" priority="214" operator="lessThan">
      <formula>0</formula>
    </cfRule>
  </conditionalFormatting>
  <conditionalFormatting sqref="AT154:BY156">
    <cfRule type="cellIs" dxfId="1" priority="215" operator="lessThan">
      <formula>0</formula>
    </cfRule>
  </conditionalFormatting>
  <conditionalFormatting sqref="CH154:DL156">
    <cfRule type="cellIs" dxfId="1" priority="111" operator="lessThan">
      <formula>0</formula>
    </cfRule>
  </conditionalFormatting>
  <conditionalFormatting sqref="DM154:DR156">
    <cfRule type="cellIs" dxfId="1" priority="108" operator="lessThan">
      <formula>0</formula>
    </cfRule>
  </conditionalFormatting>
  <conditionalFormatting sqref="DW156:EI156 EK156:EL156">
    <cfRule type="cellIs" dxfId="1" priority="213" operator="lessThan">
      <formula>0</formula>
    </cfRule>
  </conditionalFormatting>
  <conditionalFormatting sqref="DW159:EI159 EK159:FB159">
    <cfRule type="cellIs" dxfId="1" priority="212" operator="lessThan">
      <formula>0</formula>
    </cfRule>
  </conditionalFormatting>
  <conditionalFormatting sqref="DW160:EI160 EK160:FG160">
    <cfRule type="cellIs" dxfId="1" priority="216" operator="lessThan">
      <formula>0</formula>
    </cfRule>
  </conditionalFormatting>
  <conditionalFormatting sqref="EK170:FA170 DW170:EI170 DW163:FA169 DZ171">
    <cfRule type="cellIs" dxfId="1" priority="162" operator="lessThan">
      <formula>0</formula>
    </cfRule>
  </conditionalFormatting>
  <conditionalFormatting sqref="DW169:FB169 DZ171">
    <cfRule type="cellIs" dxfId="1" priority="159" operator="lessThan">
      <formula>0</formula>
    </cfRule>
  </conditionalFormatting>
  <conditionalFormatting sqref="DV172:DV174 DW174:FG174">
    <cfRule type="cellIs" dxfId="2" priority="148" operator="lessThan">
      <formula>0</formula>
    </cfRule>
    <cfRule type="cellIs" dxfId="1" priority="147" operator="lessThan">
      <formula>0</formula>
    </cfRule>
  </conditionalFormatting>
  <conditionalFormatting sqref="AM227:AS228 AP224:AP226 AP229 AR224:AS226 AR229:AS229">
    <cfRule type="cellIs" dxfId="1" priority="254" operator="lessThan">
      <formula>0</formula>
    </cfRule>
  </conditionalFormatting>
  <conditionalFormatting sqref="AP231:AP232 AR231:AS232">
    <cfRule type="cellIs" dxfId="1" priority="253" operator="lessThan">
      <formula>0</formula>
    </cfRule>
  </conditionalFormatting>
  <conditionalFormatting sqref="AM237:AS237 AP238:AP242 AR238:AS242">
    <cfRule type="cellIs" dxfId="1" priority="158" operator="lessThan">
      <formula>0</formula>
    </cfRule>
  </conditionalFormatting>
  <conditionalFormatting sqref="AM237:AS237 AM245:AS245 AP238:AP244 AR238:AS244">
    <cfRule type="cellIs" dxfId="0" priority="156" operator="lessThan">
      <formula>0</formula>
    </cfRule>
  </conditionalFormatting>
  <conditionalFormatting sqref="AM245:AS245 AP244 AR244:AS244">
    <cfRule type="cellIs" dxfId="1" priority="157" operator="lessThan">
      <formula>0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>
    <tabColor theme="7" tint="0.399975585192419"/>
  </sheetPr>
  <dimension ref="A1:AS129"/>
  <sheetViews>
    <sheetView zoomScale="80" zoomScaleNormal="80" workbookViewId="0">
      <selection activeCell="C46" sqref="C46"/>
    </sheetView>
  </sheetViews>
  <sheetFormatPr defaultColWidth="9.14159292035398" defaultRowHeight="13.5"/>
  <cols>
    <col min="1" max="1" width="2.28318584070796" customWidth="1"/>
    <col min="2" max="2" width="58.5663716814159" customWidth="1"/>
    <col min="3" max="3" width="32.4247787610619" customWidth="1"/>
    <col min="4" max="4" width="42.141592920354" customWidth="1"/>
    <col min="5" max="5" width="33.4247787610619" customWidth="1"/>
    <col min="6" max="6" width="26.4247787610619" customWidth="1"/>
    <col min="7" max="7" width="9.42477876106195" customWidth="1"/>
    <col min="8" max="8" width="7.42477876106195" customWidth="1"/>
    <col min="9" max="15" width="8.42477876106195" customWidth="1"/>
    <col min="16" max="16" width="6.70796460176991" customWidth="1"/>
    <col min="17" max="43" width="8.42477876106195" customWidth="1"/>
    <col min="44" max="44" width="6.14159292035398" customWidth="1"/>
  </cols>
  <sheetData>
    <row r="1" ht="25.5" spans="1:22">
      <c r="A1" s="258" t="s">
        <v>1452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</row>
    <row r="3" spans="1:45">
      <c r="A3" s="20"/>
      <c r="B3" s="259" t="str">
        <f>'Aggregated Balance-AutoProd'!B3</f>
        <v>Sector description</v>
      </c>
      <c r="C3" s="259" t="str">
        <f>'Aggregated Balance-AutoProd'!C3</f>
        <v>Unit</v>
      </c>
      <c r="D3" s="259" t="str">
        <f>'Aggregated Balance-AutoProd'!D3</f>
        <v>Year</v>
      </c>
      <c r="E3" s="259" t="str">
        <f>'Aggregated Balance-AutoProd'!E3</f>
        <v>Comm</v>
      </c>
      <c r="F3" s="259" t="str">
        <f>'Aggregated Balance-AutoProd'!F3</f>
        <v>Description</v>
      </c>
      <c r="G3" s="259" t="str">
        <f>'Aggregated Balance-AutoProd'!G3</f>
        <v>AT</v>
      </c>
      <c r="H3" s="259" t="str">
        <f>'Aggregated Balance-AutoProd'!H3</f>
        <v>BE</v>
      </c>
      <c r="I3" s="259" t="str">
        <f>'Aggregated Balance-AutoProd'!I3</f>
        <v>BG</v>
      </c>
      <c r="J3" s="259" t="s">
        <v>289</v>
      </c>
      <c r="K3" s="259" t="str">
        <f>'Aggregated Balance-AutoProd'!J3</f>
        <v>CY</v>
      </c>
      <c r="L3" s="259" t="str">
        <f>'Aggregated Balance-AutoProd'!K3</f>
        <v>CZ</v>
      </c>
      <c r="M3" s="259" t="str">
        <f>'Aggregated Balance-AutoProd'!L3</f>
        <v>DE</v>
      </c>
      <c r="N3" s="259" t="str">
        <f>'Aggregated Balance-AutoProd'!M3</f>
        <v>DK</v>
      </c>
      <c r="O3" s="259" t="str">
        <f>'Aggregated Balance-AutoProd'!N3</f>
        <v>EE</v>
      </c>
      <c r="P3" s="259" t="str">
        <f>'Aggregated Balance-AutoProd'!O3</f>
        <v>EL</v>
      </c>
      <c r="Q3" s="259" t="str">
        <f>'Aggregated Balance-AutoProd'!P3</f>
        <v>ES</v>
      </c>
      <c r="R3" s="259" t="str">
        <f>'Aggregated Balance-AutoProd'!Q3</f>
        <v>FI</v>
      </c>
      <c r="S3" s="259" t="str">
        <f>'Aggregated Balance-AutoProd'!R3</f>
        <v>FR</v>
      </c>
      <c r="T3" s="304" t="str">
        <f>'Aggregated Balance-AutoProd'!S3</f>
        <v>HR</v>
      </c>
      <c r="U3" s="259" t="str">
        <f>'Aggregated Balance-AutoProd'!T3</f>
        <v>HU</v>
      </c>
      <c r="V3" s="259" t="str">
        <f>'Aggregated Balance-AutoProd'!U3</f>
        <v>IE</v>
      </c>
      <c r="W3" s="259" t="str">
        <f>'Aggregated Balance-AutoProd'!V3</f>
        <v>IS</v>
      </c>
      <c r="X3" s="259" t="str">
        <f>'Aggregated Balance-AutoProd'!W3</f>
        <v>IT</v>
      </c>
      <c r="Y3" s="259" t="str">
        <f>'Aggregated Balance-AutoProd'!X3</f>
        <v>LT</v>
      </c>
      <c r="Z3" s="259" t="str">
        <f>'Aggregated Balance-AutoProd'!Y3</f>
        <v>LU</v>
      </c>
      <c r="AA3" s="259" t="str">
        <f>'Aggregated Balance-AutoProd'!Z3</f>
        <v>LV</v>
      </c>
      <c r="AB3" s="259" t="str">
        <f>'Aggregated Balance-AutoProd'!AC3</f>
        <v>MT</v>
      </c>
      <c r="AC3" s="259" t="str">
        <f>'Aggregated Balance-AutoProd'!AD3</f>
        <v>NL</v>
      </c>
      <c r="AD3" s="259" t="str">
        <f>'Aggregated Balance-AutoProd'!AE3</f>
        <v>NO</v>
      </c>
      <c r="AE3" s="259" t="str">
        <f>'Aggregated Balance-AutoProd'!AF3</f>
        <v>PL</v>
      </c>
      <c r="AF3" s="259" t="str">
        <f>'Aggregated Balance-AutoProd'!AG3</f>
        <v>PT</v>
      </c>
      <c r="AG3" s="259" t="str">
        <f>'Aggregated Balance-AutoProd'!AH3</f>
        <v>RO</v>
      </c>
      <c r="AH3" s="259" t="str">
        <f>'Aggregated Balance-AutoProd'!AJ3</f>
        <v>SE</v>
      </c>
      <c r="AI3" s="259" t="str">
        <f>'Aggregated Balance-AutoProd'!AK3</f>
        <v>SI</v>
      </c>
      <c r="AJ3" s="259" t="str">
        <f>'Aggregated Balance-AutoProd'!AL3</f>
        <v>SK</v>
      </c>
      <c r="AK3" s="259" t="str">
        <f>'Aggregated Balance-AutoProd'!AM3</f>
        <v>UK</v>
      </c>
      <c r="AL3" s="259" t="str">
        <f>AL21</f>
        <v>AL</v>
      </c>
      <c r="AM3" s="259" t="str">
        <f t="shared" ref="AM3:AN3" si="0">AM21</f>
        <v>BA</v>
      </c>
      <c r="AN3" s="259" t="str">
        <f t="shared" si="0"/>
        <v>KS</v>
      </c>
      <c r="AO3" s="259" t="str">
        <f>'Aggregated Balance-AutoProd'!AA3</f>
        <v>ME</v>
      </c>
      <c r="AP3" s="259" t="str">
        <f>'Aggregated Balance-AutoProd'!AB3</f>
        <v>MK</v>
      </c>
      <c r="AQ3" s="259" t="str">
        <f>'Aggregated Balance-AutoProd'!AI3</f>
        <v>RS</v>
      </c>
      <c r="AS3" s="28"/>
    </row>
    <row r="4" spans="1:45">
      <c r="A4" s="20"/>
      <c r="B4" s="260" t="str">
        <f>'Aggregated Balance-AutoProd'!B64</f>
        <v>Transformation input in Autoproducer Electricity Plants</v>
      </c>
      <c r="C4" s="260" t="str">
        <f>'Aggregated Balance-AutoProd'!C64</f>
        <v>PJ</v>
      </c>
      <c r="D4" s="260" t="str">
        <f>'Aggregated Balance-AutoProd'!D64</f>
        <v>'2010</v>
      </c>
      <c r="E4" s="260" t="str">
        <f>'Aggregated Balance-AutoProd'!E64</f>
        <v>INDCOA</v>
      </c>
      <c r="F4" s="260" t="str">
        <f>'Aggregated Balance-AutoProd'!F64</f>
        <v>Hard Coal (IND)</v>
      </c>
      <c r="G4" s="261">
        <f>'Aggregated Balance-AutoProd'!G64</f>
        <v>0</v>
      </c>
      <c r="H4" s="261">
        <f>'Aggregated Balance-AutoProd'!H64</f>
        <v>0</v>
      </c>
      <c r="I4" s="261">
        <f>'Aggregated Balance-AutoProd'!I64</f>
        <v>0</v>
      </c>
      <c r="J4" s="302">
        <f>'EUROSTAT_AutoP-ElcHeatProd'!E282</f>
        <v>0</v>
      </c>
      <c r="K4" s="261">
        <f>'Aggregated Balance-AutoProd'!J64</f>
        <v>0</v>
      </c>
      <c r="L4" s="261">
        <f>'Aggregated Balance-AutoProd'!K64</f>
        <v>0</v>
      </c>
      <c r="M4" s="261">
        <f>'Aggregated Balance-AutoProd'!L64</f>
        <v>64.608</v>
      </c>
      <c r="N4" s="261">
        <f>'Aggregated Balance-AutoProd'!M64</f>
        <v>0</v>
      </c>
      <c r="O4" s="261">
        <f>'Aggregated Balance-AutoProd'!N64</f>
        <v>0</v>
      </c>
      <c r="P4" s="261">
        <f>'Aggregated Balance-AutoProd'!O64</f>
        <v>0</v>
      </c>
      <c r="Q4" s="261">
        <f>'Aggregated Balance-AutoProd'!P64</f>
        <v>4.559</v>
      </c>
      <c r="R4" s="261">
        <f>'Aggregated Balance-AutoProd'!Q64</f>
        <v>0.025</v>
      </c>
      <c r="S4" s="261">
        <f>'Aggregated Balance-AutoProd'!R64</f>
        <v>2.444</v>
      </c>
      <c r="T4" s="261">
        <f>'Aggregated Balance-AutoProd'!S38</f>
        <v>0</v>
      </c>
      <c r="U4" s="261">
        <f>'Aggregated Balance-AutoProd'!T64</f>
        <v>0</v>
      </c>
      <c r="V4" s="261">
        <f>'Aggregated Balance-AutoProd'!U64</f>
        <v>0</v>
      </c>
      <c r="W4" s="261">
        <f>'Aggregated Balance-AutoProd'!V64</f>
        <v>0</v>
      </c>
      <c r="X4" s="261">
        <f>'Aggregated Balance-AutoProd'!W64</f>
        <v>0</v>
      </c>
      <c r="Y4" s="261">
        <f>'Aggregated Balance-AutoProd'!X64</f>
        <v>0</v>
      </c>
      <c r="Z4" s="261">
        <f>'Aggregated Balance-AutoProd'!Y64</f>
        <v>0</v>
      </c>
      <c r="AA4" s="261">
        <f>'Aggregated Balance-AutoProd'!Z64</f>
        <v>0</v>
      </c>
      <c r="AB4" s="261">
        <f>'Aggregated Balance-AutoProd'!AC64</f>
        <v>0</v>
      </c>
      <c r="AC4" s="261">
        <f>'Aggregated Balance-AutoProd'!AD64</f>
        <v>0</v>
      </c>
      <c r="AD4" s="261">
        <f>'Aggregated Balance-AutoProd'!AE64</f>
        <v>0</v>
      </c>
      <c r="AE4" s="261">
        <f>'Aggregated Balance-AutoProd'!AF64</f>
        <v>0</v>
      </c>
      <c r="AF4" s="261">
        <f>'Aggregated Balance-AutoProd'!AG64</f>
        <v>0</v>
      </c>
      <c r="AG4" s="261">
        <f>'Aggregated Balance-AutoProd'!AH64</f>
        <v>0</v>
      </c>
      <c r="AH4" s="261">
        <f>'Aggregated Balance-AutoProd'!AJ64</f>
        <v>0</v>
      </c>
      <c r="AI4" s="261">
        <f>'Aggregated Balance-AutoProd'!AK64</f>
        <v>0</v>
      </c>
      <c r="AJ4" s="261">
        <f>'Aggregated Balance-AutoProd'!AL64</f>
        <v>0</v>
      </c>
      <c r="AK4" s="261">
        <f>'Aggregated Balance-AutoProd'!AM64</f>
        <v>27.907</v>
      </c>
      <c r="AL4" s="261">
        <f>'Aggregated Balance-AutoProd'!AQ64</f>
        <v>0</v>
      </c>
      <c r="AM4" s="261">
        <f>'Aggregated Balance-AutoProd'!AR64</f>
        <v>0</v>
      </c>
      <c r="AN4" s="261">
        <f>'Aggregated Balance-AutoProd'!AS64</f>
        <v>0</v>
      </c>
      <c r="AO4" s="261">
        <f>'Aggregated Balance-AutoProd'!AA64</f>
        <v>0</v>
      </c>
      <c r="AP4" s="261">
        <f>'Aggregated Balance-AutoProd'!AB64</f>
        <v>0</v>
      </c>
      <c r="AQ4" s="261">
        <f>'Aggregated Balance-AutoProd'!AI64</f>
        <v>0.068</v>
      </c>
      <c r="AS4" s="17"/>
    </row>
    <row r="5" spans="1:45">
      <c r="A5" s="20"/>
      <c r="B5" s="260" t="str">
        <f>'Aggregated Balance-AutoProd'!B65</f>
        <v>Transformation input in Autoproducer Electricity Plants</v>
      </c>
      <c r="C5" s="260" t="str">
        <f>'Aggregated Balance-AutoProd'!C65</f>
        <v>PJ</v>
      </c>
      <c r="D5" s="260" t="str">
        <f>'Aggregated Balance-AutoProd'!D65</f>
        <v>'2010</v>
      </c>
      <c r="E5" s="260" t="str">
        <f>'Aggregated Balance-AutoProd'!E65</f>
        <v>INDCOL</v>
      </c>
      <c r="F5" s="260" t="str">
        <f>'Aggregated Balance-AutoProd'!F65</f>
        <v>Lignite (IND)</v>
      </c>
      <c r="G5" s="261">
        <f>'Aggregated Balance-AutoProd'!G65</f>
        <v>0</v>
      </c>
      <c r="H5" s="261">
        <f>'Aggregated Balance-AutoProd'!H65</f>
        <v>0</v>
      </c>
      <c r="I5" s="261">
        <f>'Aggregated Balance-AutoProd'!I65</f>
        <v>0</v>
      </c>
      <c r="J5" s="302"/>
      <c r="K5" s="261">
        <f>'Aggregated Balance-AutoProd'!J65</f>
        <v>0</v>
      </c>
      <c r="L5" s="261">
        <f>'Aggregated Balance-AutoProd'!K65</f>
        <v>7.64</v>
      </c>
      <c r="M5" s="261">
        <f>'Aggregated Balance-AutoProd'!L65</f>
        <v>26.048</v>
      </c>
      <c r="N5" s="261">
        <f>'Aggregated Balance-AutoProd'!M65</f>
        <v>0</v>
      </c>
      <c r="O5" s="261">
        <f>'Aggregated Balance-AutoProd'!N65</f>
        <v>0</v>
      </c>
      <c r="P5" s="261">
        <f>'Aggregated Balance-AutoProd'!O65</f>
        <v>0</v>
      </c>
      <c r="Q5" s="261">
        <f>'Aggregated Balance-AutoProd'!P65</f>
        <v>0</v>
      </c>
      <c r="R5" s="261">
        <f>'Aggregated Balance-AutoProd'!Q65</f>
        <v>0.01</v>
      </c>
      <c r="S5" s="261">
        <f>'Aggregated Balance-AutoProd'!R65</f>
        <v>0</v>
      </c>
      <c r="T5" s="261">
        <f>'Aggregated Balance-AutoProd'!S39</f>
        <v>0.166</v>
      </c>
      <c r="U5" s="261">
        <f>'Aggregated Balance-AutoProd'!T65</f>
        <v>0</v>
      </c>
      <c r="V5" s="261">
        <f>'Aggregated Balance-AutoProd'!U65</f>
        <v>0</v>
      </c>
      <c r="W5" s="261">
        <f>'Aggregated Balance-AutoProd'!V65</f>
        <v>0</v>
      </c>
      <c r="X5" s="261">
        <f>'Aggregated Balance-AutoProd'!W65</f>
        <v>0</v>
      </c>
      <c r="Y5" s="261">
        <f>'Aggregated Balance-AutoProd'!X65</f>
        <v>0</v>
      </c>
      <c r="Z5" s="261">
        <f>'Aggregated Balance-AutoProd'!Y65</f>
        <v>0</v>
      </c>
      <c r="AA5" s="261">
        <f>'Aggregated Balance-AutoProd'!Z65</f>
        <v>0</v>
      </c>
      <c r="AB5" s="261">
        <f>'Aggregated Balance-AutoProd'!AC65</f>
        <v>0</v>
      </c>
      <c r="AC5" s="261">
        <f>'Aggregated Balance-AutoProd'!AD65</f>
        <v>0</v>
      </c>
      <c r="AD5" s="261">
        <f>'Aggregated Balance-AutoProd'!AE65</f>
        <v>0</v>
      </c>
      <c r="AE5" s="261">
        <f>'Aggregated Balance-AutoProd'!AF65</f>
        <v>0</v>
      </c>
      <c r="AF5" s="261">
        <f>'Aggregated Balance-AutoProd'!AG65</f>
        <v>0</v>
      </c>
      <c r="AG5" s="261">
        <f>'Aggregated Balance-AutoProd'!AH65</f>
        <v>1.011</v>
      </c>
      <c r="AH5" s="261">
        <f>'Aggregated Balance-AutoProd'!AJ65</f>
        <v>0</v>
      </c>
      <c r="AI5" s="261">
        <f>'Aggregated Balance-AutoProd'!AK65</f>
        <v>0</v>
      </c>
      <c r="AJ5" s="261">
        <f>'Aggregated Balance-AutoProd'!AL65</f>
        <v>0</v>
      </c>
      <c r="AK5" s="261">
        <f>'Aggregated Balance-AutoProd'!AM65</f>
        <v>0</v>
      </c>
      <c r="AL5" s="261">
        <f>'Aggregated Balance-AutoProd'!AQ65</f>
        <v>0</v>
      </c>
      <c r="AM5" s="261">
        <f>'Aggregated Balance-AutoProd'!AR65</f>
        <v>0</v>
      </c>
      <c r="AN5" s="261">
        <f>'Aggregated Balance-AutoProd'!AS65</f>
        <v>0</v>
      </c>
      <c r="AO5" s="261">
        <f>'Aggregated Balance-AutoProd'!AA65</f>
        <v>0</v>
      </c>
      <c r="AP5" s="261">
        <f>'Aggregated Balance-AutoProd'!AB65</f>
        <v>0</v>
      </c>
      <c r="AQ5" s="261">
        <f>'Aggregated Balance-AutoProd'!AI65</f>
        <v>1.039</v>
      </c>
      <c r="AS5" s="17"/>
    </row>
    <row r="6" spans="1:45">
      <c r="A6" s="20"/>
      <c r="B6" s="260" t="str">
        <f>'Aggregated Balance-AutoProd'!B66</f>
        <v>Transformation input in Autoproducer Electricity Plants</v>
      </c>
      <c r="C6" s="260" t="str">
        <f>'Aggregated Balance-AutoProd'!C66</f>
        <v>PJ</v>
      </c>
      <c r="D6" s="260" t="str">
        <f>'Aggregated Balance-AutoProd'!D66</f>
        <v>'2010</v>
      </c>
      <c r="E6" s="260" t="str">
        <f>'Aggregated Balance-AutoProd'!E66</f>
        <v>INDCOB</v>
      </c>
      <c r="F6" s="260" t="str">
        <f>'Aggregated Balance-AutoProd'!F66</f>
        <v>Brown Coal (IND)</v>
      </c>
      <c r="G6" s="261">
        <f>'Aggregated Balance-AutoProd'!G66</f>
        <v>0</v>
      </c>
      <c r="H6" s="261">
        <f>'Aggregated Balance-AutoProd'!H66</f>
        <v>0</v>
      </c>
      <c r="I6" s="261">
        <f>'Aggregated Balance-AutoProd'!I66</f>
        <v>0</v>
      </c>
      <c r="J6" s="302"/>
      <c r="K6" s="261">
        <f>'Aggregated Balance-AutoProd'!J66</f>
        <v>0</v>
      </c>
      <c r="L6" s="261">
        <f>'Aggregated Balance-AutoProd'!K66</f>
        <v>0</v>
      </c>
      <c r="M6" s="261">
        <f>'Aggregated Balance-AutoProd'!L66</f>
        <v>2.24</v>
      </c>
      <c r="N6" s="261">
        <f>'Aggregated Balance-AutoProd'!M66</f>
        <v>0</v>
      </c>
      <c r="O6" s="261">
        <f>'Aggregated Balance-AutoProd'!N66</f>
        <v>0</v>
      </c>
      <c r="P6" s="261">
        <f>'Aggregated Balance-AutoProd'!O66</f>
        <v>0</v>
      </c>
      <c r="Q6" s="261">
        <f>'Aggregated Balance-AutoProd'!P66</f>
        <v>0</v>
      </c>
      <c r="R6" s="261">
        <f>'Aggregated Balance-AutoProd'!Q66</f>
        <v>0</v>
      </c>
      <c r="S6" s="261">
        <f>'Aggregated Balance-AutoProd'!R66</f>
        <v>0</v>
      </c>
      <c r="T6" s="261">
        <f>'Aggregated Balance-AutoProd'!S40</f>
        <v>0</v>
      </c>
      <c r="U6" s="261">
        <f>'Aggregated Balance-AutoProd'!T66</f>
        <v>0</v>
      </c>
      <c r="V6" s="261">
        <f>'Aggregated Balance-AutoProd'!U66</f>
        <v>0</v>
      </c>
      <c r="W6" s="261">
        <f>'Aggregated Balance-AutoProd'!V66</f>
        <v>0</v>
      </c>
      <c r="X6" s="261">
        <f>'Aggregated Balance-AutoProd'!W66</f>
        <v>0</v>
      </c>
      <c r="Y6" s="261">
        <f>'Aggregated Balance-AutoProd'!X66</f>
        <v>0</v>
      </c>
      <c r="Z6" s="261">
        <f>'Aggregated Balance-AutoProd'!Y66</f>
        <v>0</v>
      </c>
      <c r="AA6" s="261">
        <f>'Aggregated Balance-AutoProd'!Z66</f>
        <v>0</v>
      </c>
      <c r="AB6" s="261">
        <f>'Aggregated Balance-AutoProd'!AC66</f>
        <v>0</v>
      </c>
      <c r="AC6" s="261">
        <f>'Aggregated Balance-AutoProd'!AD66</f>
        <v>0</v>
      </c>
      <c r="AD6" s="261">
        <f>'Aggregated Balance-AutoProd'!AE66</f>
        <v>0</v>
      </c>
      <c r="AE6" s="261">
        <f>'Aggregated Balance-AutoProd'!AF66</f>
        <v>0</v>
      </c>
      <c r="AF6" s="261">
        <f>'Aggregated Balance-AutoProd'!AG66</f>
        <v>0</v>
      </c>
      <c r="AG6" s="261">
        <f>'Aggregated Balance-AutoProd'!AH66</f>
        <v>0</v>
      </c>
      <c r="AH6" s="261">
        <f>'Aggregated Balance-AutoProd'!AJ66</f>
        <v>0</v>
      </c>
      <c r="AI6" s="261">
        <f>'Aggregated Balance-AutoProd'!AK66</f>
        <v>0</v>
      </c>
      <c r="AJ6" s="261">
        <f>'Aggregated Balance-AutoProd'!AL66</f>
        <v>0</v>
      </c>
      <c r="AK6" s="261">
        <f>'Aggregated Balance-AutoProd'!AM66</f>
        <v>0</v>
      </c>
      <c r="AL6" s="261">
        <f>'Aggregated Balance-AutoProd'!AQ66</f>
        <v>0</v>
      </c>
      <c r="AM6" s="261">
        <f>'Aggregated Balance-AutoProd'!AR66</f>
        <v>0</v>
      </c>
      <c r="AN6" s="261">
        <f>'Aggregated Balance-AutoProd'!AS66</f>
        <v>0</v>
      </c>
      <c r="AO6" s="261">
        <f>'Aggregated Balance-AutoProd'!AA66</f>
        <v>0</v>
      </c>
      <c r="AP6" s="261">
        <f>'Aggregated Balance-AutoProd'!AB66</f>
        <v>0</v>
      </c>
      <c r="AQ6" s="261">
        <f>'Aggregated Balance-AutoProd'!AI66</f>
        <v>0.24</v>
      </c>
      <c r="AS6" s="17"/>
    </row>
    <row r="7" spans="1:45">
      <c r="A7" s="20"/>
      <c r="B7" s="262" t="str">
        <f>'Aggregated Balance-AutoProd'!B68</f>
        <v>Transformation input in Autoproducer Electricity Plants</v>
      </c>
      <c r="C7" s="262" t="str">
        <f>'Aggregated Balance-AutoProd'!C68</f>
        <v>PJ</v>
      </c>
      <c r="D7" s="262" t="str">
        <f>'Aggregated Balance-AutoProd'!D68</f>
        <v>'2010</v>
      </c>
      <c r="E7" s="262" t="str">
        <f>'Aggregated Balance-AutoProd'!E68</f>
        <v>INDRFG</v>
      </c>
      <c r="F7" s="262" t="str">
        <f>'Aggregated Balance-AutoProd'!F68</f>
        <v>Refinary Gas (IND)</v>
      </c>
      <c r="G7" s="263">
        <f>'Aggregated Balance-AutoProd'!G68</f>
        <v>0</v>
      </c>
      <c r="H7" s="263">
        <f>'Aggregated Balance-AutoProd'!H68</f>
        <v>0</v>
      </c>
      <c r="I7" s="263">
        <f>'Aggregated Balance-AutoProd'!I68</f>
        <v>0</v>
      </c>
      <c r="J7" s="302"/>
      <c r="K7" s="263">
        <f>'Aggregated Balance-AutoProd'!J68</f>
        <v>0</v>
      </c>
      <c r="L7" s="263">
        <f>'Aggregated Balance-AutoProd'!K68</f>
        <v>0</v>
      </c>
      <c r="M7" s="263">
        <f>'Aggregated Balance-AutoProd'!L68</f>
        <v>0</v>
      </c>
      <c r="N7" s="263">
        <f>'Aggregated Balance-AutoProd'!M68</f>
        <v>0</v>
      </c>
      <c r="O7" s="263">
        <f>'Aggregated Balance-AutoProd'!N68</f>
        <v>0</v>
      </c>
      <c r="P7" s="263">
        <f>'Aggregated Balance-AutoProd'!O68</f>
        <v>0</v>
      </c>
      <c r="Q7" s="263">
        <f>'Aggregated Balance-AutoProd'!P68</f>
        <v>0</v>
      </c>
      <c r="R7" s="263">
        <f>'Aggregated Balance-AutoProd'!Q68</f>
        <v>0</v>
      </c>
      <c r="S7" s="263">
        <f>'Aggregated Balance-AutoProd'!R68</f>
        <v>0</v>
      </c>
      <c r="T7" s="263">
        <f>'Aggregated Balance-AutoProd'!S42</f>
        <v>0</v>
      </c>
      <c r="U7" s="263">
        <f>'Aggregated Balance-AutoProd'!T68</f>
        <v>0</v>
      </c>
      <c r="V7" s="263">
        <f>'Aggregated Balance-AutoProd'!U68</f>
        <v>0</v>
      </c>
      <c r="W7" s="263">
        <f>'Aggregated Balance-AutoProd'!V68</f>
        <v>0</v>
      </c>
      <c r="X7" s="263">
        <f>'Aggregated Balance-AutoProd'!W68</f>
        <v>0</v>
      </c>
      <c r="Y7" s="263">
        <f>'Aggregated Balance-AutoProd'!X68</f>
        <v>0</v>
      </c>
      <c r="Z7" s="263">
        <f>'Aggregated Balance-AutoProd'!Y68</f>
        <v>0</v>
      </c>
      <c r="AA7" s="263">
        <f>'Aggregated Balance-AutoProd'!Z68</f>
        <v>0</v>
      </c>
      <c r="AB7" s="263">
        <f>'Aggregated Balance-AutoProd'!AC68</f>
        <v>0</v>
      </c>
      <c r="AC7" s="263">
        <f>'Aggregated Balance-AutoProd'!AD68</f>
        <v>0</v>
      </c>
      <c r="AD7" s="263">
        <f>'Aggregated Balance-AutoProd'!AE68</f>
        <v>0</v>
      </c>
      <c r="AE7" s="263">
        <f>'Aggregated Balance-AutoProd'!AF68</f>
        <v>0</v>
      </c>
      <c r="AF7" s="263">
        <f>'Aggregated Balance-AutoProd'!AG68</f>
        <v>0</v>
      </c>
      <c r="AG7" s="263">
        <f>'Aggregated Balance-AutoProd'!AH68</f>
        <v>0.53</v>
      </c>
      <c r="AH7" s="263">
        <f>'Aggregated Balance-AutoProd'!AJ68</f>
        <v>0</v>
      </c>
      <c r="AI7" s="263">
        <f>'Aggregated Balance-AutoProd'!AK68</f>
        <v>0</v>
      </c>
      <c r="AJ7" s="263">
        <f>'Aggregated Balance-AutoProd'!AL68</f>
        <v>0</v>
      </c>
      <c r="AK7" s="263">
        <f>'Aggregated Balance-AutoProd'!AM68</f>
        <v>0</v>
      </c>
      <c r="AL7" s="263">
        <f>'Aggregated Balance-AutoProd'!AQ68</f>
        <v>0</v>
      </c>
      <c r="AM7" s="263">
        <f>'Aggregated Balance-AutoProd'!AR68</f>
        <v>0</v>
      </c>
      <c r="AN7" s="263">
        <f>'Aggregated Balance-AutoProd'!AS68</f>
        <v>0</v>
      </c>
      <c r="AO7" s="263">
        <f>'Aggregated Balance-AutoProd'!AA68</f>
        <v>0</v>
      </c>
      <c r="AP7" s="263">
        <f>'Aggregated Balance-AutoProd'!AB68</f>
        <v>0</v>
      </c>
      <c r="AQ7" s="263">
        <f>'Aggregated Balance-AutoProd'!AI68</f>
        <v>0</v>
      </c>
      <c r="AS7" s="17"/>
    </row>
    <row r="8" spans="1:45">
      <c r="A8" s="20"/>
      <c r="B8" s="264" t="str">
        <f>'Aggregated Balance-AutoProd'!B69</f>
        <v>Transformation input in Autoproducer Electricity Plants</v>
      </c>
      <c r="C8" s="264" t="str">
        <f>'Aggregated Balance-AutoProd'!C69</f>
        <v>PJ</v>
      </c>
      <c r="D8" s="264" t="str">
        <f>'Aggregated Balance-AutoProd'!D69</f>
        <v>'2010</v>
      </c>
      <c r="E8" s="264" t="str">
        <f>'Aggregated Balance-AutoProd'!E69</f>
        <v>INDLPG</v>
      </c>
      <c r="F8" s="264" t="str">
        <f>'Aggregated Balance-AutoProd'!F69</f>
        <v>Liquified Petroleum Gas (IND)</v>
      </c>
      <c r="G8" s="265">
        <f>'Aggregated Balance-AutoProd'!G69</f>
        <v>0</v>
      </c>
      <c r="H8" s="265">
        <f>'Aggregated Balance-AutoProd'!H69</f>
        <v>0</v>
      </c>
      <c r="I8" s="265">
        <f>'Aggregated Balance-AutoProd'!I69</f>
        <v>0</v>
      </c>
      <c r="J8" s="303">
        <f>'EUROSTAT_AutoP-ElcHeatProd'!E283</f>
        <v>5.45104475447867</v>
      </c>
      <c r="K8" s="265">
        <f>'Aggregated Balance-AutoProd'!J69</f>
        <v>0</v>
      </c>
      <c r="L8" s="265">
        <f>'Aggregated Balance-AutoProd'!K69</f>
        <v>0</v>
      </c>
      <c r="M8" s="265">
        <f>'Aggregated Balance-AutoProd'!L69</f>
        <v>0.046</v>
      </c>
      <c r="N8" s="265">
        <f>'Aggregated Balance-AutoProd'!M69</f>
        <v>0</v>
      </c>
      <c r="O8" s="265">
        <f>'Aggregated Balance-AutoProd'!N69</f>
        <v>0</v>
      </c>
      <c r="P8" s="265">
        <f>'Aggregated Balance-AutoProd'!O69</f>
        <v>0</v>
      </c>
      <c r="Q8" s="265">
        <f>'Aggregated Balance-AutoProd'!P69</f>
        <v>0</v>
      </c>
      <c r="R8" s="265">
        <f>'Aggregated Balance-AutoProd'!Q69</f>
        <v>0</v>
      </c>
      <c r="S8" s="265">
        <f>'Aggregated Balance-AutoProd'!R69</f>
        <v>0</v>
      </c>
      <c r="T8" s="265">
        <f>'Aggregated Balance-AutoProd'!S43</f>
        <v>0</v>
      </c>
      <c r="U8" s="265">
        <f>'Aggregated Balance-AutoProd'!T69</f>
        <v>0</v>
      </c>
      <c r="V8" s="265">
        <f>'Aggregated Balance-AutoProd'!U69</f>
        <v>0</v>
      </c>
      <c r="W8" s="265">
        <f>'Aggregated Balance-AutoProd'!V69</f>
        <v>0</v>
      </c>
      <c r="X8" s="265">
        <f>'Aggregated Balance-AutoProd'!W69</f>
        <v>0</v>
      </c>
      <c r="Y8" s="265">
        <f>'Aggregated Balance-AutoProd'!X69</f>
        <v>0</v>
      </c>
      <c r="Z8" s="265">
        <f>'Aggregated Balance-AutoProd'!Y69</f>
        <v>0</v>
      </c>
      <c r="AA8" s="265">
        <f>'Aggregated Balance-AutoProd'!Z69</f>
        <v>0</v>
      </c>
      <c r="AB8" s="265">
        <f>'Aggregated Balance-AutoProd'!AC69</f>
        <v>0</v>
      </c>
      <c r="AC8" s="265">
        <f>'Aggregated Balance-AutoProd'!AD69</f>
        <v>0</v>
      </c>
      <c r="AD8" s="265">
        <f>'Aggregated Balance-AutoProd'!AE69</f>
        <v>0</v>
      </c>
      <c r="AE8" s="265">
        <f>'Aggregated Balance-AutoProd'!AF69</f>
        <v>0</v>
      </c>
      <c r="AF8" s="265">
        <f>'Aggregated Balance-AutoProd'!AG69</f>
        <v>0</v>
      </c>
      <c r="AG8" s="265">
        <f>'Aggregated Balance-AutoProd'!AH69</f>
        <v>0</v>
      </c>
      <c r="AH8" s="265">
        <f>'Aggregated Balance-AutoProd'!AJ69</f>
        <v>0</v>
      </c>
      <c r="AI8" s="265">
        <f>'Aggregated Balance-AutoProd'!AK69</f>
        <v>0</v>
      </c>
      <c r="AJ8" s="265">
        <f>'Aggregated Balance-AutoProd'!AL69</f>
        <v>0</v>
      </c>
      <c r="AK8" s="265">
        <f>'Aggregated Balance-AutoProd'!AM69</f>
        <v>0</v>
      </c>
      <c r="AL8" s="265">
        <f>'Aggregated Balance-AutoProd'!AQ69</f>
        <v>0</v>
      </c>
      <c r="AM8" s="265">
        <f>'Aggregated Balance-AutoProd'!AR69</f>
        <v>0</v>
      </c>
      <c r="AN8" s="265">
        <f>'Aggregated Balance-AutoProd'!AS69</f>
        <v>0</v>
      </c>
      <c r="AO8" s="265">
        <f>'Aggregated Balance-AutoProd'!AA69</f>
        <v>0</v>
      </c>
      <c r="AP8" s="265">
        <f>'Aggregated Balance-AutoProd'!AB69</f>
        <v>0</v>
      </c>
      <c r="AQ8" s="265">
        <f>'Aggregated Balance-AutoProd'!AI69</f>
        <v>0</v>
      </c>
      <c r="AS8" s="17"/>
    </row>
    <row r="9" spans="1:45">
      <c r="A9" s="20"/>
      <c r="B9" s="264" t="str">
        <f>'Aggregated Balance-AutoProd'!B70</f>
        <v>Transformation input in Autoproducer Electricity Plants</v>
      </c>
      <c r="C9" s="264" t="str">
        <f>'Aggregated Balance-AutoProd'!C70</f>
        <v>PJ</v>
      </c>
      <c r="D9" s="264" t="str">
        <f>'Aggregated Balance-AutoProd'!D70</f>
        <v>'2010</v>
      </c>
      <c r="E9" s="264" t="str">
        <f>'Aggregated Balance-AutoProd'!E70</f>
        <v>INDLFO</v>
      </c>
      <c r="F9" s="264" t="str">
        <f>'Aggregated Balance-AutoProd'!F70</f>
        <v>Light Fuel Oil (IND)</v>
      </c>
      <c r="G9" s="265">
        <f>'Aggregated Balance-AutoProd'!G70</f>
        <v>0.043</v>
      </c>
      <c r="H9" s="265">
        <f>'Aggregated Balance-AutoProd'!H70</f>
        <v>0</v>
      </c>
      <c r="I9" s="265">
        <f>'Aggregated Balance-AutoProd'!I70</f>
        <v>0</v>
      </c>
      <c r="J9" s="303"/>
      <c r="K9" s="265">
        <f>'Aggregated Balance-AutoProd'!J70</f>
        <v>0</v>
      </c>
      <c r="L9" s="265">
        <f>'Aggregated Balance-AutoProd'!K70</f>
        <v>0</v>
      </c>
      <c r="M9" s="265">
        <f>'Aggregated Balance-AutoProd'!L70</f>
        <v>0.472</v>
      </c>
      <c r="N9" s="265">
        <f>'Aggregated Balance-AutoProd'!M70</f>
        <v>0</v>
      </c>
      <c r="O9" s="265">
        <f>'Aggregated Balance-AutoProd'!N70</f>
        <v>0</v>
      </c>
      <c r="P9" s="265">
        <f>'Aggregated Balance-AutoProd'!O70</f>
        <v>0</v>
      </c>
      <c r="Q9" s="265">
        <f>'Aggregated Balance-AutoProd'!P70</f>
        <v>0</v>
      </c>
      <c r="R9" s="265">
        <f>'Aggregated Balance-AutoProd'!Q70</f>
        <v>0.086</v>
      </c>
      <c r="S9" s="265">
        <f>'Aggregated Balance-AutoProd'!R70</f>
        <v>0.644</v>
      </c>
      <c r="T9" s="265">
        <f>'Aggregated Balance-AutoProd'!S44</f>
        <v>0</v>
      </c>
      <c r="U9" s="265">
        <f>'Aggregated Balance-AutoProd'!T70</f>
        <v>0.084</v>
      </c>
      <c r="V9" s="265">
        <f>'Aggregated Balance-AutoProd'!U70</f>
        <v>0</v>
      </c>
      <c r="W9" s="265">
        <f>'Aggregated Balance-AutoProd'!V70</f>
        <v>0</v>
      </c>
      <c r="X9" s="265">
        <f>'Aggregated Balance-AutoProd'!W70</f>
        <v>0.043</v>
      </c>
      <c r="Y9" s="265">
        <f>'Aggregated Balance-AutoProd'!X70</f>
        <v>0</v>
      </c>
      <c r="Z9" s="265">
        <f>'Aggregated Balance-AutoProd'!Y70</f>
        <v>0</v>
      </c>
      <c r="AA9" s="265">
        <f>'Aggregated Balance-AutoProd'!Z70</f>
        <v>0</v>
      </c>
      <c r="AB9" s="265">
        <f>'Aggregated Balance-AutoProd'!AC70</f>
        <v>0</v>
      </c>
      <c r="AC9" s="265">
        <f>'Aggregated Balance-AutoProd'!AD70</f>
        <v>0</v>
      </c>
      <c r="AD9" s="265">
        <f>'Aggregated Balance-AutoProd'!AE70</f>
        <v>0.129</v>
      </c>
      <c r="AE9" s="265">
        <f>'Aggregated Balance-AutoProd'!AF70</f>
        <v>0</v>
      </c>
      <c r="AF9" s="265">
        <f>'Aggregated Balance-AutoProd'!AG70</f>
        <v>0.043</v>
      </c>
      <c r="AG9" s="265">
        <f>'Aggregated Balance-AutoProd'!AH70</f>
        <v>0.214</v>
      </c>
      <c r="AH9" s="265">
        <f>'Aggregated Balance-AutoProd'!AJ70</f>
        <v>0</v>
      </c>
      <c r="AI9" s="265">
        <f>'Aggregated Balance-AutoProd'!AK70</f>
        <v>0</v>
      </c>
      <c r="AJ9" s="265">
        <f>'Aggregated Balance-AutoProd'!AL70</f>
        <v>0.043</v>
      </c>
      <c r="AK9" s="265">
        <f>'Aggregated Balance-AutoProd'!AM70</f>
        <v>0</v>
      </c>
      <c r="AL9" s="265">
        <f>'Aggregated Balance-AutoProd'!AQ70</f>
        <v>0</v>
      </c>
      <c r="AM9" s="265">
        <f>'Aggregated Balance-AutoProd'!AR70</f>
        <v>0</v>
      </c>
      <c r="AN9" s="265">
        <f>'Aggregated Balance-AutoProd'!AS70</f>
        <v>0</v>
      </c>
      <c r="AO9" s="265">
        <f>'Aggregated Balance-AutoProd'!AA70</f>
        <v>0</v>
      </c>
      <c r="AP9" s="265">
        <f>'Aggregated Balance-AutoProd'!AB70</f>
        <v>0</v>
      </c>
      <c r="AQ9" s="265">
        <f>'Aggregated Balance-AutoProd'!AI70</f>
        <v>0</v>
      </c>
      <c r="AS9" s="17"/>
    </row>
    <row r="10" spans="1:45">
      <c r="A10" s="20"/>
      <c r="B10" s="264" t="str">
        <f>'Aggregated Balance-AutoProd'!B71</f>
        <v>Transformation input in Autoproducer Electricity Plants</v>
      </c>
      <c r="C10" s="264" t="str">
        <f>'Aggregated Balance-AutoProd'!C71</f>
        <v>PJ</v>
      </c>
      <c r="D10" s="264" t="str">
        <f>'Aggregated Balance-AutoProd'!D71</f>
        <v>'2010</v>
      </c>
      <c r="E10" s="264" t="str">
        <f>'Aggregated Balance-AutoProd'!E71</f>
        <v>INDNAP</v>
      </c>
      <c r="F10" s="264" t="str">
        <f>'Aggregated Balance-AutoProd'!F71</f>
        <v>Naphtha (IND)</v>
      </c>
      <c r="G10" s="265">
        <f>'Aggregated Balance-AutoProd'!G71</f>
        <v>0</v>
      </c>
      <c r="H10" s="265">
        <f>'Aggregated Balance-AutoProd'!H71</f>
        <v>0</v>
      </c>
      <c r="I10" s="265">
        <f>'Aggregated Balance-AutoProd'!I71</f>
        <v>0</v>
      </c>
      <c r="J10" s="303"/>
      <c r="K10" s="265">
        <f>'Aggregated Balance-AutoProd'!J71</f>
        <v>0</v>
      </c>
      <c r="L10" s="265">
        <f>'Aggregated Balance-AutoProd'!K71</f>
        <v>0</v>
      </c>
      <c r="M10" s="265">
        <f>'Aggregated Balance-AutoProd'!L71</f>
        <v>0</v>
      </c>
      <c r="N10" s="265">
        <f>'Aggregated Balance-AutoProd'!M71</f>
        <v>0</v>
      </c>
      <c r="O10" s="265">
        <f>'Aggregated Balance-AutoProd'!N71</f>
        <v>0</v>
      </c>
      <c r="P10" s="265">
        <f>'Aggregated Balance-AutoProd'!O71</f>
        <v>0</v>
      </c>
      <c r="Q10" s="265">
        <f>'Aggregated Balance-AutoProd'!P71</f>
        <v>0</v>
      </c>
      <c r="R10" s="265">
        <f>'Aggregated Balance-AutoProd'!Q71</f>
        <v>0</v>
      </c>
      <c r="S10" s="265">
        <f>'Aggregated Balance-AutoProd'!R71</f>
        <v>0</v>
      </c>
      <c r="T10" s="265">
        <f>'Aggregated Balance-AutoProd'!S45</f>
        <v>0</v>
      </c>
      <c r="U10" s="265">
        <f>'Aggregated Balance-AutoProd'!T71</f>
        <v>0</v>
      </c>
      <c r="V10" s="265">
        <f>'Aggregated Balance-AutoProd'!U71</f>
        <v>0</v>
      </c>
      <c r="W10" s="265">
        <f>'Aggregated Balance-AutoProd'!V71</f>
        <v>0</v>
      </c>
      <c r="X10" s="265">
        <f>'Aggregated Balance-AutoProd'!W71</f>
        <v>0</v>
      </c>
      <c r="Y10" s="265">
        <f>'Aggregated Balance-AutoProd'!X71</f>
        <v>0</v>
      </c>
      <c r="Z10" s="265">
        <f>'Aggregated Balance-AutoProd'!Y71</f>
        <v>0</v>
      </c>
      <c r="AA10" s="265">
        <f>'Aggregated Balance-AutoProd'!Z71</f>
        <v>0</v>
      </c>
      <c r="AB10" s="265">
        <f>'Aggregated Balance-AutoProd'!AC71</f>
        <v>0</v>
      </c>
      <c r="AC10" s="265">
        <f>'Aggregated Balance-AutoProd'!AD71</f>
        <v>0</v>
      </c>
      <c r="AD10" s="265">
        <f>'Aggregated Balance-AutoProd'!AE71</f>
        <v>0</v>
      </c>
      <c r="AE10" s="265">
        <f>'Aggregated Balance-AutoProd'!AF71</f>
        <v>0</v>
      </c>
      <c r="AF10" s="265">
        <f>'Aggregated Balance-AutoProd'!AG71</f>
        <v>0</v>
      </c>
      <c r="AG10" s="265">
        <f>'Aggregated Balance-AutoProd'!AH71</f>
        <v>0</v>
      </c>
      <c r="AH10" s="265">
        <f>'Aggregated Balance-AutoProd'!AJ71</f>
        <v>0</v>
      </c>
      <c r="AI10" s="265">
        <f>'Aggregated Balance-AutoProd'!AK71</f>
        <v>0</v>
      </c>
      <c r="AJ10" s="265">
        <f>'Aggregated Balance-AutoProd'!AL71</f>
        <v>0</v>
      </c>
      <c r="AK10" s="265">
        <f>'Aggregated Balance-AutoProd'!AM71</f>
        <v>0</v>
      </c>
      <c r="AL10" s="265">
        <f>'Aggregated Balance-AutoProd'!AQ71</f>
        <v>0</v>
      </c>
      <c r="AM10" s="265">
        <f>'Aggregated Balance-AutoProd'!AR71</f>
        <v>0</v>
      </c>
      <c r="AN10" s="265">
        <f>'Aggregated Balance-AutoProd'!AS71</f>
        <v>0</v>
      </c>
      <c r="AO10" s="265">
        <f>'Aggregated Balance-AutoProd'!AA71</f>
        <v>0</v>
      </c>
      <c r="AP10" s="265">
        <f>'Aggregated Balance-AutoProd'!AB71</f>
        <v>0</v>
      </c>
      <c r="AQ10" s="265">
        <f>'Aggregated Balance-AutoProd'!AI71</f>
        <v>0</v>
      </c>
      <c r="AS10" s="17"/>
    </row>
    <row r="11" spans="1:45">
      <c r="A11" s="20"/>
      <c r="B11" s="264" t="str">
        <f>'Aggregated Balance-AutoProd'!B72</f>
        <v>Transformation input in Autoproducer Electricity Plants</v>
      </c>
      <c r="C11" s="264" t="str">
        <f>'Aggregated Balance-AutoProd'!C72</f>
        <v>PJ</v>
      </c>
      <c r="D11" s="264" t="str">
        <f>'Aggregated Balance-AutoProd'!D72</f>
        <v>'2010</v>
      </c>
      <c r="E11" s="264" t="str">
        <f>'Aggregated Balance-AutoProd'!E72</f>
        <v>INDHFO</v>
      </c>
      <c r="F11" s="264" t="str">
        <f>'Aggregated Balance-AutoProd'!F72</f>
        <v>Heavy Fuel Oil (IND)</v>
      </c>
      <c r="G11" s="265">
        <f>'Aggregated Balance-AutoProd'!G72</f>
        <v>0.08</v>
      </c>
      <c r="H11" s="265">
        <f>'Aggregated Balance-AutoProd'!H72</f>
        <v>0</v>
      </c>
      <c r="I11" s="265">
        <f>'Aggregated Balance-AutoProd'!I72</f>
        <v>0</v>
      </c>
      <c r="J11" s="303"/>
      <c r="K11" s="265">
        <f>'Aggregated Balance-AutoProd'!J72</f>
        <v>0.08</v>
      </c>
      <c r="L11" s="265">
        <f>'Aggregated Balance-AutoProd'!K72</f>
        <v>0</v>
      </c>
      <c r="M11" s="265">
        <f>'Aggregated Balance-AutoProd'!L72</f>
        <v>1.121</v>
      </c>
      <c r="N11" s="265">
        <f>'Aggregated Balance-AutoProd'!M72</f>
        <v>0</v>
      </c>
      <c r="O11" s="265">
        <f>'Aggregated Balance-AutoProd'!N72</f>
        <v>0.11</v>
      </c>
      <c r="P11" s="265">
        <f>'Aggregated Balance-AutoProd'!O72</f>
        <v>0</v>
      </c>
      <c r="Q11" s="265">
        <f>'Aggregated Balance-AutoProd'!P72</f>
        <v>0</v>
      </c>
      <c r="R11" s="265">
        <f>'Aggregated Balance-AutoProd'!Q72</f>
        <v>0.64</v>
      </c>
      <c r="S11" s="265">
        <f>'Aggregated Balance-AutoProd'!R72</f>
        <v>3.16</v>
      </c>
      <c r="T11" s="265">
        <f>'Aggregated Balance-AutoProd'!S46</f>
        <v>0.08</v>
      </c>
      <c r="U11" s="265">
        <f>'Aggregated Balance-AutoProd'!T72</f>
        <v>0</v>
      </c>
      <c r="V11" s="265">
        <f>'Aggregated Balance-AutoProd'!U72</f>
        <v>0</v>
      </c>
      <c r="W11" s="265">
        <f>'Aggregated Balance-AutoProd'!V72</f>
        <v>0</v>
      </c>
      <c r="X11" s="265">
        <f>'Aggregated Balance-AutoProd'!W72</f>
        <v>11.16</v>
      </c>
      <c r="Y11" s="265">
        <f>'Aggregated Balance-AutoProd'!X72</f>
        <v>0</v>
      </c>
      <c r="Z11" s="265">
        <f>'Aggregated Balance-AutoProd'!Y72</f>
        <v>0</v>
      </c>
      <c r="AA11" s="265">
        <f>'Aggregated Balance-AutoProd'!Z72</f>
        <v>0</v>
      </c>
      <c r="AB11" s="265">
        <f>'Aggregated Balance-AutoProd'!AC72</f>
        <v>0</v>
      </c>
      <c r="AC11" s="265">
        <f>'Aggregated Balance-AutoProd'!AD72</f>
        <v>0</v>
      </c>
      <c r="AD11" s="265">
        <f>'Aggregated Balance-AutoProd'!AE72</f>
        <v>0</v>
      </c>
      <c r="AE11" s="265">
        <f>'Aggregated Balance-AutoProd'!AF72</f>
        <v>0</v>
      </c>
      <c r="AF11" s="265">
        <f>'Aggregated Balance-AutoProd'!AG72</f>
        <v>0</v>
      </c>
      <c r="AG11" s="265">
        <f>'Aggregated Balance-AutoProd'!AH72</f>
        <v>0.92</v>
      </c>
      <c r="AH11" s="265">
        <f>'Aggregated Balance-AutoProd'!AJ72</f>
        <v>0</v>
      </c>
      <c r="AI11" s="265">
        <f>'Aggregated Balance-AutoProd'!AK72</f>
        <v>0</v>
      </c>
      <c r="AJ11" s="265">
        <f>'Aggregated Balance-AutoProd'!AL72</f>
        <v>0</v>
      </c>
      <c r="AK11" s="265">
        <f>'Aggregated Balance-AutoProd'!AM72</f>
        <v>0.32</v>
      </c>
      <c r="AL11" s="265">
        <f>'Aggregated Balance-AutoProd'!AQ72</f>
        <v>0</v>
      </c>
      <c r="AM11" s="265">
        <f>'Aggregated Balance-AutoProd'!AR72</f>
        <v>0</v>
      </c>
      <c r="AN11" s="265">
        <f>'Aggregated Balance-AutoProd'!AS72</f>
        <v>0</v>
      </c>
      <c r="AO11" s="265">
        <f>'Aggregated Balance-AutoProd'!AA72</f>
        <v>0</v>
      </c>
      <c r="AP11" s="265">
        <f>'Aggregated Balance-AutoProd'!AB72</f>
        <v>0</v>
      </c>
      <c r="AQ11" s="265">
        <f>'Aggregated Balance-AutoProd'!AI72</f>
        <v>0.68</v>
      </c>
      <c r="AS11" s="17"/>
    </row>
    <row r="12" spans="1:45">
      <c r="A12" s="20"/>
      <c r="B12" s="266" t="str">
        <f>'Aggregated Balance-AutoProd'!B74</f>
        <v>Transformation input in Autoproducer Electricity Plants</v>
      </c>
      <c r="C12" s="266" t="str">
        <f>'Aggregated Balance-AutoProd'!C74</f>
        <v>PJ</v>
      </c>
      <c r="D12" s="266" t="str">
        <f>'Aggregated Balance-AutoProd'!D74</f>
        <v>'2010</v>
      </c>
      <c r="E12" s="266" t="str">
        <f>'Aggregated Balance-AutoProd'!E74</f>
        <v>INDGAS</v>
      </c>
      <c r="F12" s="266" t="str">
        <f>'Aggregated Balance-AutoProd'!F74</f>
        <v>Natural Gas (IND)</v>
      </c>
      <c r="G12" s="267">
        <f>'Aggregated Balance-AutoProd'!G74</f>
        <v>8.152</v>
      </c>
      <c r="H12" s="267">
        <f>'Aggregated Balance-AutoProd'!H74</f>
        <v>0</v>
      </c>
      <c r="I12" s="267">
        <f>'Aggregated Balance-AutoProd'!I74</f>
        <v>0</v>
      </c>
      <c r="J12" s="302">
        <f>'EUROSTAT_AutoP-ElcHeatProd'!E284</f>
        <v>24.2659411650986</v>
      </c>
      <c r="K12" s="267">
        <f>'Aggregated Balance-AutoProd'!J74</f>
        <v>0</v>
      </c>
      <c r="L12" s="267">
        <f>'Aggregated Balance-AutoProd'!K74</f>
        <v>0.096</v>
      </c>
      <c r="M12" s="267">
        <f>'Aggregated Balance-AutoProd'!L74</f>
        <v>11.201</v>
      </c>
      <c r="N12" s="267">
        <f>'Aggregated Balance-AutoProd'!M74</f>
        <v>0</v>
      </c>
      <c r="O12" s="267">
        <f>'Aggregated Balance-AutoProd'!N74</f>
        <v>0</v>
      </c>
      <c r="P12" s="267">
        <f>'Aggregated Balance-AutoProd'!O74</f>
        <v>0</v>
      </c>
      <c r="Q12" s="267">
        <f>'Aggregated Balance-AutoProd'!P74</f>
        <v>48.665</v>
      </c>
      <c r="R12" s="267">
        <f>'Aggregated Balance-AutoProd'!Q74</f>
        <v>0.123</v>
      </c>
      <c r="S12" s="267">
        <f>'Aggregated Balance-AutoProd'!R74</f>
        <v>10.666</v>
      </c>
      <c r="T12" s="267">
        <f>'Aggregated Balance-AutoProd'!S48</f>
        <v>2.312</v>
      </c>
      <c r="U12" s="267">
        <f>'Aggregated Balance-AutoProd'!T74</f>
        <v>0</v>
      </c>
      <c r="V12" s="267">
        <f>'Aggregated Balance-AutoProd'!U74</f>
        <v>0</v>
      </c>
      <c r="W12" s="267">
        <f>'Aggregated Balance-AutoProd'!V74</f>
        <v>0</v>
      </c>
      <c r="X12" s="267">
        <f>'Aggregated Balance-AutoProd'!W74</f>
        <v>0.59</v>
      </c>
      <c r="Y12" s="267">
        <f>'Aggregated Balance-AutoProd'!X74</f>
        <v>0</v>
      </c>
      <c r="Z12" s="267">
        <f>'Aggregated Balance-AutoProd'!Y74</f>
        <v>0</v>
      </c>
      <c r="AA12" s="267">
        <f>'Aggregated Balance-AutoProd'!Z74</f>
        <v>0</v>
      </c>
      <c r="AB12" s="267">
        <f>'Aggregated Balance-AutoProd'!AC74</f>
        <v>0</v>
      </c>
      <c r="AC12" s="267">
        <f>'Aggregated Balance-AutoProd'!AD74</f>
        <v>1.201</v>
      </c>
      <c r="AD12" s="267">
        <f>'Aggregated Balance-AutoProd'!AE74</f>
        <v>32.576</v>
      </c>
      <c r="AE12" s="267">
        <f>'Aggregated Balance-AutoProd'!AF74</f>
        <v>0</v>
      </c>
      <c r="AF12" s="267">
        <f>'Aggregated Balance-AutoProd'!AG74</f>
        <v>0.212</v>
      </c>
      <c r="AG12" s="267">
        <f>'Aggregated Balance-AutoProd'!AH74</f>
        <v>1.63</v>
      </c>
      <c r="AH12" s="267">
        <f>'Aggregated Balance-AutoProd'!AJ74</f>
        <v>0</v>
      </c>
      <c r="AI12" s="267">
        <f>'Aggregated Balance-AutoProd'!AK74</f>
        <v>0</v>
      </c>
      <c r="AJ12" s="267">
        <f>'Aggregated Balance-AutoProd'!AL74</f>
        <v>0</v>
      </c>
      <c r="AK12" s="267">
        <f>'Aggregated Balance-AutoProd'!AM74</f>
        <v>13.604</v>
      </c>
      <c r="AL12" s="267">
        <f>'Aggregated Balance-AutoProd'!AQ74</f>
        <v>0</v>
      </c>
      <c r="AM12" s="267">
        <f>'Aggregated Balance-AutoProd'!AR74</f>
        <v>0</v>
      </c>
      <c r="AN12" s="267">
        <f>'Aggregated Balance-AutoProd'!AS74</f>
        <v>0</v>
      </c>
      <c r="AO12" s="267">
        <f>'Aggregated Balance-AutoProd'!AA74</f>
        <v>0</v>
      </c>
      <c r="AP12" s="267">
        <f>'Aggregated Balance-AutoProd'!AB74</f>
        <v>0</v>
      </c>
      <c r="AQ12" s="267">
        <f>'Aggregated Balance-AutoProd'!AI74</f>
        <v>3.28</v>
      </c>
      <c r="AS12" s="17"/>
    </row>
    <row r="13" spans="1:45">
      <c r="A13" s="20"/>
      <c r="B13" s="266" t="str">
        <f>'Aggregated Balance-AutoProd'!B75</f>
        <v>Transformation input in Autoproducer Electricity Plants</v>
      </c>
      <c r="C13" s="266" t="str">
        <f>'Aggregated Balance-AutoProd'!C75</f>
        <v>PJ</v>
      </c>
      <c r="D13" s="266" t="str">
        <f>'Aggregated Balance-AutoProd'!D75</f>
        <v>'2010</v>
      </c>
      <c r="E13" s="266" t="str">
        <f>'Aggregated Balance-AutoProd'!E75</f>
        <v>INDCOG</v>
      </c>
      <c r="F13" s="266" t="str">
        <f>'Aggregated Balance-AutoProd'!F75</f>
        <v>Coke Oven Gas (IND)</v>
      </c>
      <c r="G13" s="267">
        <f>'Aggregated Balance-AutoProd'!G75</f>
        <v>1.803</v>
      </c>
      <c r="H13" s="267">
        <f>'Aggregated Balance-AutoProd'!H75</f>
        <v>0</v>
      </c>
      <c r="I13" s="267">
        <f>'Aggregated Balance-AutoProd'!I75</f>
        <v>0</v>
      </c>
      <c r="J13" s="302"/>
      <c r="K13" s="267">
        <f>'Aggregated Balance-AutoProd'!J75</f>
        <v>0</v>
      </c>
      <c r="L13" s="267">
        <f>'Aggregated Balance-AutoProd'!K75</f>
        <v>0</v>
      </c>
      <c r="M13" s="267">
        <f>'Aggregated Balance-AutoProd'!L75</f>
        <v>11.428</v>
      </c>
      <c r="N13" s="267">
        <f>'Aggregated Balance-AutoProd'!M75</f>
        <v>0</v>
      </c>
      <c r="O13" s="267">
        <f>'Aggregated Balance-AutoProd'!N75</f>
        <v>0</v>
      </c>
      <c r="P13" s="267">
        <f>'Aggregated Balance-AutoProd'!O75</f>
        <v>0</v>
      </c>
      <c r="Q13" s="267">
        <f>'Aggregated Balance-AutoProd'!P75</f>
        <v>0</v>
      </c>
      <c r="R13" s="267">
        <f>'Aggregated Balance-AutoProd'!Q75</f>
        <v>0.521</v>
      </c>
      <c r="S13" s="267">
        <f>'Aggregated Balance-AutoProd'!R75</f>
        <v>1.161</v>
      </c>
      <c r="T13" s="267">
        <f>'Aggregated Balance-AutoProd'!S49</f>
        <v>0</v>
      </c>
      <c r="U13" s="267">
        <f>'Aggregated Balance-AutoProd'!T75</f>
        <v>0</v>
      </c>
      <c r="V13" s="267">
        <f>'Aggregated Balance-AutoProd'!U75</f>
        <v>0</v>
      </c>
      <c r="W13" s="267">
        <f>'Aggregated Balance-AutoProd'!V75</f>
        <v>0</v>
      </c>
      <c r="X13" s="267">
        <f>'Aggregated Balance-AutoProd'!W75</f>
        <v>0</v>
      </c>
      <c r="Y13" s="267">
        <f>'Aggregated Balance-AutoProd'!X75</f>
        <v>0</v>
      </c>
      <c r="Z13" s="267">
        <f>'Aggregated Balance-AutoProd'!Y75</f>
        <v>0</v>
      </c>
      <c r="AA13" s="267">
        <f>'Aggregated Balance-AutoProd'!Z75</f>
        <v>0</v>
      </c>
      <c r="AB13" s="267">
        <f>'Aggregated Balance-AutoProd'!AC75</f>
        <v>0</v>
      </c>
      <c r="AC13" s="267">
        <f>'Aggregated Balance-AutoProd'!AD75</f>
        <v>0</v>
      </c>
      <c r="AD13" s="267">
        <f>'Aggregated Balance-AutoProd'!AE75</f>
        <v>0</v>
      </c>
      <c r="AE13" s="267">
        <f>'Aggregated Balance-AutoProd'!AF75</f>
        <v>0</v>
      </c>
      <c r="AF13" s="267">
        <f>'Aggregated Balance-AutoProd'!AG75</f>
        <v>0</v>
      </c>
      <c r="AG13" s="267">
        <f>'Aggregated Balance-AutoProd'!AH75</f>
        <v>0</v>
      </c>
      <c r="AH13" s="267">
        <f>'Aggregated Balance-AutoProd'!AJ75</f>
        <v>0</v>
      </c>
      <c r="AI13" s="267">
        <f>'Aggregated Balance-AutoProd'!AK75</f>
        <v>0</v>
      </c>
      <c r="AJ13" s="267">
        <f>'Aggregated Balance-AutoProd'!AL75</f>
        <v>0</v>
      </c>
      <c r="AK13" s="267">
        <f>'Aggregated Balance-AutoProd'!AM75</f>
        <v>6.385</v>
      </c>
      <c r="AL13" s="267">
        <f>'Aggregated Balance-AutoProd'!AQ75</f>
        <v>0</v>
      </c>
      <c r="AM13" s="267">
        <f>'Aggregated Balance-AutoProd'!AR75</f>
        <v>0</v>
      </c>
      <c r="AN13" s="267">
        <f>'Aggregated Balance-AutoProd'!AS75</f>
        <v>0</v>
      </c>
      <c r="AO13" s="267">
        <f>'Aggregated Balance-AutoProd'!AA75</f>
        <v>0</v>
      </c>
      <c r="AP13" s="267">
        <f>'Aggregated Balance-AutoProd'!AB75</f>
        <v>0</v>
      </c>
      <c r="AQ13" s="267">
        <f>'Aggregated Balance-AutoProd'!AI75</f>
        <v>0</v>
      </c>
      <c r="AS13" s="17"/>
    </row>
    <row r="14" spans="1:45">
      <c r="A14" s="20"/>
      <c r="B14" s="266" t="str">
        <f>'Aggregated Balance-AutoProd'!B76</f>
        <v>Transformation input in Autoproducer Electricity Plants</v>
      </c>
      <c r="C14" s="266" t="str">
        <f>'Aggregated Balance-AutoProd'!C76</f>
        <v>PJ</v>
      </c>
      <c r="D14" s="266" t="str">
        <f>'Aggregated Balance-AutoProd'!D76</f>
        <v>'2010</v>
      </c>
      <c r="E14" s="266" t="str">
        <f>'Aggregated Balance-AutoProd'!E76</f>
        <v>INDBFG</v>
      </c>
      <c r="F14" s="266" t="str">
        <f>'Aggregated Balance-AutoProd'!F76</f>
        <v>Blast Furnace Gas (IND)</v>
      </c>
      <c r="G14" s="267">
        <f>'Aggregated Balance-AutoProd'!G76</f>
        <v>13.502</v>
      </c>
      <c r="H14" s="267">
        <f>'Aggregated Balance-AutoProd'!H76</f>
        <v>0</v>
      </c>
      <c r="I14" s="267">
        <f>'Aggregated Balance-AutoProd'!I76</f>
        <v>0</v>
      </c>
      <c r="J14" s="302"/>
      <c r="K14" s="267">
        <f>'Aggregated Balance-AutoProd'!J76</f>
        <v>0</v>
      </c>
      <c r="L14" s="267">
        <f>'Aggregated Balance-AutoProd'!K76</f>
        <v>0</v>
      </c>
      <c r="M14" s="267">
        <f>'Aggregated Balance-AutoProd'!L76</f>
        <v>44.965</v>
      </c>
      <c r="N14" s="267">
        <f>'Aggregated Balance-AutoProd'!M76</f>
        <v>0</v>
      </c>
      <c r="O14" s="267">
        <f>'Aggregated Balance-AutoProd'!N76</f>
        <v>0</v>
      </c>
      <c r="P14" s="267">
        <f>'Aggregated Balance-AutoProd'!O76</f>
        <v>0</v>
      </c>
      <c r="Q14" s="267">
        <f>'Aggregated Balance-AutoProd'!P76</f>
        <v>0</v>
      </c>
      <c r="R14" s="267">
        <f>'Aggregated Balance-AutoProd'!Q76</f>
        <v>5.514</v>
      </c>
      <c r="S14" s="267">
        <f>'Aggregated Balance-AutoProd'!R76</f>
        <v>5.325</v>
      </c>
      <c r="T14" s="267">
        <f>'Aggregated Balance-AutoProd'!S50</f>
        <v>0</v>
      </c>
      <c r="U14" s="267">
        <f>'Aggregated Balance-AutoProd'!T76</f>
        <v>0</v>
      </c>
      <c r="V14" s="267">
        <f>'Aggregated Balance-AutoProd'!U76</f>
        <v>0</v>
      </c>
      <c r="W14" s="267">
        <f>'Aggregated Balance-AutoProd'!V76</f>
        <v>0</v>
      </c>
      <c r="X14" s="267">
        <f>'Aggregated Balance-AutoProd'!W76</f>
        <v>0</v>
      </c>
      <c r="Y14" s="267">
        <f>'Aggregated Balance-AutoProd'!X76</f>
        <v>0</v>
      </c>
      <c r="Z14" s="267">
        <f>'Aggregated Balance-AutoProd'!Y76</f>
        <v>0</v>
      </c>
      <c r="AA14" s="267">
        <f>'Aggregated Balance-AutoProd'!Z76</f>
        <v>0</v>
      </c>
      <c r="AB14" s="267">
        <f>'Aggregated Balance-AutoProd'!AC76</f>
        <v>0</v>
      </c>
      <c r="AC14" s="267">
        <f>'Aggregated Balance-AutoProd'!AD76</f>
        <v>0</v>
      </c>
      <c r="AD14" s="267">
        <f>'Aggregated Balance-AutoProd'!AE76</f>
        <v>0</v>
      </c>
      <c r="AE14" s="267">
        <f>'Aggregated Balance-AutoProd'!AF76</f>
        <v>0</v>
      </c>
      <c r="AF14" s="267">
        <f>'Aggregated Balance-AutoProd'!AG76</f>
        <v>0</v>
      </c>
      <c r="AG14" s="267">
        <f>'Aggregated Balance-AutoProd'!AH76</f>
        <v>0.472</v>
      </c>
      <c r="AH14" s="267">
        <f>'Aggregated Balance-AutoProd'!AJ76</f>
        <v>0</v>
      </c>
      <c r="AI14" s="267">
        <f>'Aggregated Balance-AutoProd'!AK76</f>
        <v>0</v>
      </c>
      <c r="AJ14" s="267">
        <f>'Aggregated Balance-AutoProd'!AL76</f>
        <v>0</v>
      </c>
      <c r="AK14" s="267">
        <f>'Aggregated Balance-AutoProd'!AM76</f>
        <v>16.978</v>
      </c>
      <c r="AL14" s="267">
        <f>'Aggregated Balance-AutoProd'!AQ76</f>
        <v>0</v>
      </c>
      <c r="AM14" s="267">
        <f>'Aggregated Balance-AutoProd'!AR76</f>
        <v>0</v>
      </c>
      <c r="AN14" s="267">
        <f>'Aggregated Balance-AutoProd'!AS76</f>
        <v>0</v>
      </c>
      <c r="AO14" s="267">
        <f>'Aggregated Balance-AutoProd'!AA76</f>
        <v>0</v>
      </c>
      <c r="AP14" s="267">
        <f>'Aggregated Balance-AutoProd'!AB76</f>
        <v>0</v>
      </c>
      <c r="AQ14" s="267">
        <f>'Aggregated Balance-AutoProd'!AI76</f>
        <v>0</v>
      </c>
      <c r="AS14" s="17"/>
    </row>
    <row r="15" spans="1:45">
      <c r="A15" s="20"/>
      <c r="B15" s="268" t="str">
        <f>'Aggregated Balance-AutoProd'!B79</f>
        <v>Transformation input in Autoproducer Electricity Plants</v>
      </c>
      <c r="C15" s="268" t="str">
        <f>'Aggregated Balance-AutoProd'!C79</f>
        <v>PJ</v>
      </c>
      <c r="D15" s="268" t="str">
        <f>'Aggregated Balance-AutoProd'!D79</f>
        <v>'2010</v>
      </c>
      <c r="E15" s="268" t="str">
        <f>'Aggregated Balance-AutoProd'!E79</f>
        <v>INDBIO</v>
      </c>
      <c r="F15" s="268" t="str">
        <f>'Aggregated Balance-AutoProd'!F79</f>
        <v>Biomass (IND)</v>
      </c>
      <c r="G15" s="269">
        <f>'Aggregated Balance-AutoProd'!G79</f>
        <v>3.78</v>
      </c>
      <c r="H15" s="269">
        <f>'Aggregated Balance-AutoProd'!H79</f>
        <v>0.706</v>
      </c>
      <c r="I15" s="269">
        <f>'Aggregated Balance-AutoProd'!I79</f>
        <v>0</v>
      </c>
      <c r="J15" s="302">
        <f>'EUROSTAT_AutoP-ElcHeatProd'!E287</f>
        <v>0.307394638484341</v>
      </c>
      <c r="K15" s="269">
        <f>'Aggregated Balance-AutoProd'!J79</f>
        <v>0</v>
      </c>
      <c r="L15" s="269">
        <f>'Aggregated Balance-AutoProd'!K79</f>
        <v>0.319</v>
      </c>
      <c r="M15" s="269">
        <f>'Aggregated Balance-AutoProd'!L79</f>
        <v>7.437</v>
      </c>
      <c r="N15" s="269">
        <f>'Aggregated Balance-AutoProd'!M79</f>
        <v>0.016</v>
      </c>
      <c r="O15" s="269">
        <f>'Aggregated Balance-AutoProd'!N79</f>
        <v>0</v>
      </c>
      <c r="P15" s="269">
        <f>'Aggregated Balance-AutoProd'!O79</f>
        <v>0</v>
      </c>
      <c r="Q15" s="269">
        <f>'Aggregated Balance-AutoProd'!P79</f>
        <v>17.626</v>
      </c>
      <c r="R15" s="269">
        <f>'Aggregated Balance-AutoProd'!Q79</f>
        <v>3.121</v>
      </c>
      <c r="S15" s="269">
        <f>'Aggregated Balance-AutoProd'!R79</f>
        <v>20.559</v>
      </c>
      <c r="T15" s="269">
        <f>'Aggregated Balance-AutoProd'!S53</f>
        <v>0.126</v>
      </c>
      <c r="U15" s="269">
        <f>'Aggregated Balance-AutoProd'!T79</f>
        <v>0.033</v>
      </c>
      <c r="V15" s="269">
        <f>'Aggregated Balance-AutoProd'!U79</f>
        <v>0</v>
      </c>
      <c r="W15" s="269">
        <f>'Aggregated Balance-AutoProd'!V79</f>
        <v>0</v>
      </c>
      <c r="X15" s="269">
        <f>'Aggregated Balance-AutoProd'!W79</f>
        <v>4.526</v>
      </c>
      <c r="Y15" s="269">
        <f>'Aggregated Balance-AutoProd'!X79</f>
        <v>0</v>
      </c>
      <c r="Z15" s="269">
        <f>'Aggregated Balance-AutoProd'!Y79</f>
        <v>0</v>
      </c>
      <c r="AA15" s="269">
        <f>'Aggregated Balance-AutoProd'!Z79</f>
        <v>0.025</v>
      </c>
      <c r="AB15" s="269">
        <f>'Aggregated Balance-AutoProd'!AC79</f>
        <v>0</v>
      </c>
      <c r="AC15" s="269">
        <f>'Aggregated Balance-AutoProd'!AD79</f>
        <v>7.312</v>
      </c>
      <c r="AD15" s="269">
        <f>'Aggregated Balance-AutoProd'!AE79</f>
        <v>1.271</v>
      </c>
      <c r="AE15" s="269">
        <f>'Aggregated Balance-AutoProd'!AF79</f>
        <v>0</v>
      </c>
      <c r="AF15" s="269">
        <f>'Aggregated Balance-AutoProd'!AG79</f>
        <v>2.013</v>
      </c>
      <c r="AG15" s="269">
        <f>'Aggregated Balance-AutoProd'!AH79</f>
        <v>0.077</v>
      </c>
      <c r="AH15" s="269">
        <f>'Aggregated Balance-AutoProd'!AJ79</f>
        <v>0</v>
      </c>
      <c r="AI15" s="269">
        <f>'Aggregated Balance-AutoProd'!AK79</f>
        <v>0.107</v>
      </c>
      <c r="AJ15" s="269">
        <f>'Aggregated Balance-AutoProd'!AL79</f>
        <v>0.014</v>
      </c>
      <c r="AK15" s="269">
        <f>'Aggregated Balance-AutoProd'!AM79</f>
        <v>76.618</v>
      </c>
      <c r="AL15" s="269">
        <f>'Aggregated Balance-AutoProd'!AQ79</f>
        <v>0</v>
      </c>
      <c r="AM15" s="269">
        <f>'Aggregated Balance-AutoProd'!AR79</f>
        <v>0</v>
      </c>
      <c r="AN15" s="269">
        <f>'Aggregated Balance-AutoProd'!AS79</f>
        <v>0</v>
      </c>
      <c r="AO15" s="269">
        <f>'Aggregated Balance-AutoProd'!AA79</f>
        <v>0</v>
      </c>
      <c r="AP15" s="269">
        <f>'Aggregated Balance-AutoProd'!AB79</f>
        <v>0</v>
      </c>
      <c r="AQ15" s="269">
        <f>'Aggregated Balance-AutoProd'!AI79</f>
        <v>0</v>
      </c>
      <c r="AS15" s="17"/>
    </row>
    <row r="16" spans="1:45">
      <c r="A16" s="20"/>
      <c r="B16" s="259" t="str">
        <f>'Aggregated Balance-AutoProd'!B80</f>
        <v>Transformation input in Autoproducer Electricity Plants</v>
      </c>
      <c r="C16" s="259" t="str">
        <f>'Aggregated Balance-AutoProd'!C80</f>
        <v>PJ</v>
      </c>
      <c r="D16" s="259" t="str">
        <f>'Aggregated Balance-AutoProd'!D80</f>
        <v>'2010</v>
      </c>
      <c r="E16" s="259" t="str">
        <f>'Aggregated Balance-AutoProd'!E80</f>
        <v>INDMUN</v>
      </c>
      <c r="F16" s="259" t="str">
        <f>'Aggregated Balance-AutoProd'!F80</f>
        <v>Municipal Waste (IND)</v>
      </c>
      <c r="G16" s="270">
        <f>'Aggregated Balance-AutoProd'!G80</f>
        <v>4.218</v>
      </c>
      <c r="H16" s="270">
        <f>'Aggregated Balance-AutoProd'!H80</f>
        <v>0</v>
      </c>
      <c r="I16" s="270">
        <f>'Aggregated Balance-AutoProd'!I80</f>
        <v>0</v>
      </c>
      <c r="J16" s="302">
        <f>'EUROSTAT_AutoP-ElcHeatProd'!E286</f>
        <v>5.507044</v>
      </c>
      <c r="K16" s="270">
        <f>'Aggregated Balance-AutoProd'!J80</f>
        <v>0</v>
      </c>
      <c r="L16" s="270">
        <f>'Aggregated Balance-AutoProd'!K80</f>
        <v>0.473</v>
      </c>
      <c r="M16" s="270">
        <f>'Aggregated Balance-AutoProd'!L80</f>
        <v>0.642</v>
      </c>
      <c r="N16" s="270">
        <f>'Aggregated Balance-AutoProd'!M80</f>
        <v>0</v>
      </c>
      <c r="O16" s="270">
        <f>'Aggregated Balance-AutoProd'!N80</f>
        <v>0</v>
      </c>
      <c r="P16" s="270">
        <f>'Aggregated Balance-AutoProd'!O80</f>
        <v>0</v>
      </c>
      <c r="Q16" s="270">
        <f>'Aggregated Balance-AutoProd'!P80</f>
        <v>11.398</v>
      </c>
      <c r="R16" s="270">
        <f>'Aggregated Balance-AutoProd'!Q80</f>
        <v>0.101</v>
      </c>
      <c r="S16" s="270">
        <f>'Aggregated Balance-AutoProd'!R80</f>
        <v>29.576</v>
      </c>
      <c r="T16" s="270">
        <f>'Aggregated Balance-AutoProd'!S54</f>
        <v>0</v>
      </c>
      <c r="U16" s="270">
        <f>'Aggregated Balance-AutoProd'!T80</f>
        <v>0</v>
      </c>
      <c r="V16" s="270">
        <f>'Aggregated Balance-AutoProd'!U80</f>
        <v>0</v>
      </c>
      <c r="W16" s="270">
        <f>'Aggregated Balance-AutoProd'!V80</f>
        <v>0</v>
      </c>
      <c r="X16" s="270">
        <f>'Aggregated Balance-AutoProd'!W80</f>
        <v>0.974</v>
      </c>
      <c r="Y16" s="270">
        <f>'Aggregated Balance-AutoProd'!X80</f>
        <v>0</v>
      </c>
      <c r="Z16" s="270">
        <f>'Aggregated Balance-AutoProd'!Y80</f>
        <v>0</v>
      </c>
      <c r="AA16" s="270">
        <f>'Aggregated Balance-AutoProd'!Z80</f>
        <v>0</v>
      </c>
      <c r="AB16" s="270">
        <f>'Aggregated Balance-AutoProd'!AC80</f>
        <v>0</v>
      </c>
      <c r="AC16" s="270">
        <f>'Aggregated Balance-AutoProd'!AD80</f>
        <v>11.545</v>
      </c>
      <c r="AD16" s="270">
        <f>'Aggregated Balance-AutoProd'!AE80</f>
        <v>0</v>
      </c>
      <c r="AE16" s="270">
        <f>'Aggregated Balance-AutoProd'!AF80</f>
        <v>0</v>
      </c>
      <c r="AF16" s="270">
        <f>'Aggregated Balance-AutoProd'!AG80</f>
        <v>8.03</v>
      </c>
      <c r="AG16" s="270">
        <f>'Aggregated Balance-AutoProd'!AH80</f>
        <v>0</v>
      </c>
      <c r="AH16" s="270">
        <f>'Aggregated Balance-AutoProd'!AJ80</f>
        <v>0</v>
      </c>
      <c r="AI16" s="270">
        <f>'Aggregated Balance-AutoProd'!AK80</f>
        <v>0</v>
      </c>
      <c r="AJ16" s="270">
        <f>'Aggregated Balance-AutoProd'!AL80</f>
        <v>0</v>
      </c>
      <c r="AK16" s="270">
        <f>'Aggregated Balance-AutoProd'!AM80</f>
        <v>24.113</v>
      </c>
      <c r="AL16" s="270">
        <f>'Aggregated Balance-AutoProd'!AQ80</f>
        <v>0</v>
      </c>
      <c r="AM16" s="270">
        <f>'Aggregated Balance-AutoProd'!AR80</f>
        <v>0</v>
      </c>
      <c r="AN16" s="270">
        <f>'Aggregated Balance-AutoProd'!AS80</f>
        <v>0</v>
      </c>
      <c r="AO16" s="270">
        <f>'Aggregated Balance-AutoProd'!AA80</f>
        <v>0</v>
      </c>
      <c r="AP16" s="270">
        <f>'Aggregated Balance-AutoProd'!AB80</f>
        <v>0</v>
      </c>
      <c r="AQ16" s="270">
        <f>'Aggregated Balance-AutoProd'!AI80</f>
        <v>0</v>
      </c>
      <c r="AS16" s="17"/>
    </row>
    <row r="17" spans="2:45">
      <c r="B17" s="259" t="str">
        <f>'Aggregated Balance-AutoProd'!B81</f>
        <v>Transformation input in Autoproducer Electricity Plants</v>
      </c>
      <c r="C17" s="259" t="str">
        <f>'Aggregated Balance-AutoProd'!C81</f>
        <v>PJ</v>
      </c>
      <c r="D17" s="259" t="str">
        <f>'Aggregated Balance-AutoProd'!D81</f>
        <v>'2010</v>
      </c>
      <c r="E17" s="259" t="str">
        <f>'Aggregated Balance-AutoProd'!E81</f>
        <v>INDSLU</v>
      </c>
      <c r="F17" s="259" t="str">
        <f>'Aggregated Balance-AutoProd'!F81</f>
        <v>Industrial Waste-Sludge (IND)</v>
      </c>
      <c r="G17" s="270">
        <f>'Aggregated Balance-AutoProd'!G81</f>
        <v>1.832</v>
      </c>
      <c r="H17" s="270">
        <f>'Aggregated Balance-AutoProd'!H81</f>
        <v>0</v>
      </c>
      <c r="I17" s="270">
        <f>'Aggregated Balance-AutoProd'!I81</f>
        <v>0</v>
      </c>
      <c r="J17" s="302"/>
      <c r="K17" s="270">
        <f>'Aggregated Balance-AutoProd'!J81</f>
        <v>0</v>
      </c>
      <c r="L17" s="270">
        <f>'Aggregated Balance-AutoProd'!K81</f>
        <v>0</v>
      </c>
      <c r="M17" s="270">
        <f>'Aggregated Balance-AutoProd'!L81</f>
        <v>0.436</v>
      </c>
      <c r="N17" s="270">
        <f>'Aggregated Balance-AutoProd'!M81</f>
        <v>0</v>
      </c>
      <c r="O17" s="270">
        <f>'Aggregated Balance-AutoProd'!N81</f>
        <v>0</v>
      </c>
      <c r="P17" s="270">
        <f>'Aggregated Balance-AutoProd'!O81</f>
        <v>0</v>
      </c>
      <c r="Q17" s="270">
        <f>'Aggregated Balance-AutoProd'!P81</f>
        <v>0</v>
      </c>
      <c r="R17" s="270">
        <f>'Aggregated Balance-AutoProd'!Q81</f>
        <v>0.095</v>
      </c>
      <c r="S17" s="270">
        <f>'Aggregated Balance-AutoProd'!R81</f>
        <v>0</v>
      </c>
      <c r="T17" s="270">
        <f>'Aggregated Balance-AutoProd'!S55</f>
        <v>0</v>
      </c>
      <c r="U17" s="270">
        <f>'Aggregated Balance-AutoProd'!T81</f>
        <v>0</v>
      </c>
      <c r="V17" s="270">
        <f>'Aggregated Balance-AutoProd'!U81</f>
        <v>0</v>
      </c>
      <c r="W17" s="270">
        <f>'Aggregated Balance-AutoProd'!V81</f>
        <v>0</v>
      </c>
      <c r="X17" s="270">
        <f>'Aggregated Balance-AutoProd'!W81</f>
        <v>0.561</v>
      </c>
      <c r="Y17" s="270">
        <f>'Aggregated Balance-AutoProd'!X81</f>
        <v>0</v>
      </c>
      <c r="Z17" s="270">
        <f>'Aggregated Balance-AutoProd'!Y81</f>
        <v>0</v>
      </c>
      <c r="AA17" s="270">
        <f>'Aggregated Balance-AutoProd'!Z81</f>
        <v>0</v>
      </c>
      <c r="AB17" s="270">
        <f>'Aggregated Balance-AutoProd'!AC81</f>
        <v>0</v>
      </c>
      <c r="AC17" s="270">
        <f>'Aggregated Balance-AutoProd'!AD81</f>
        <v>0</v>
      </c>
      <c r="AD17" s="270">
        <f>'Aggregated Balance-AutoProd'!AE81</f>
        <v>0.115</v>
      </c>
      <c r="AE17" s="270">
        <f>'Aggregated Balance-AutoProd'!AF81</f>
        <v>0</v>
      </c>
      <c r="AF17" s="270">
        <f>'Aggregated Balance-AutoProd'!AG81</f>
        <v>0.301</v>
      </c>
      <c r="AG17" s="270">
        <f>'Aggregated Balance-AutoProd'!AH81</f>
        <v>0</v>
      </c>
      <c r="AH17" s="270">
        <f>'Aggregated Balance-AutoProd'!AJ81</f>
        <v>0</v>
      </c>
      <c r="AI17" s="270">
        <f>'Aggregated Balance-AutoProd'!AK81</f>
        <v>0</v>
      </c>
      <c r="AJ17" s="270">
        <f>'Aggregated Balance-AutoProd'!AL81</f>
        <v>0</v>
      </c>
      <c r="AK17" s="270">
        <f>'Aggregated Balance-AutoProd'!AM81</f>
        <v>1.041</v>
      </c>
      <c r="AL17" s="270">
        <f>'Aggregated Balance-AutoProd'!AQ81</f>
        <v>0</v>
      </c>
      <c r="AM17" s="270">
        <f>'Aggregated Balance-AutoProd'!AR81</f>
        <v>0</v>
      </c>
      <c r="AN17" s="270">
        <f>'Aggregated Balance-AutoProd'!AS81</f>
        <v>0</v>
      </c>
      <c r="AO17" s="270">
        <f>'Aggregated Balance-AutoProd'!AA81</f>
        <v>0</v>
      </c>
      <c r="AP17" s="270">
        <f>'Aggregated Balance-AutoProd'!AB81</f>
        <v>0</v>
      </c>
      <c r="AQ17" s="270">
        <f>'Aggregated Balance-AutoProd'!AI81</f>
        <v>0</v>
      </c>
      <c r="AS17" s="17"/>
    </row>
    <row r="18" spans="2:43">
      <c r="B18" s="259"/>
      <c r="C18" s="259"/>
      <c r="D18" s="259"/>
      <c r="E18" s="259"/>
      <c r="F18" s="259"/>
      <c r="G18" s="2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270"/>
      <c r="AL18" s="270"/>
      <c r="AM18" s="270"/>
      <c r="AN18" s="270"/>
      <c r="AO18" s="270"/>
      <c r="AP18" s="270"/>
      <c r="AQ18" s="270"/>
    </row>
    <row r="19" spans="2:43">
      <c r="B19" s="259"/>
      <c r="C19" s="259"/>
      <c r="D19" s="259"/>
      <c r="E19" s="259"/>
      <c r="F19" s="271" t="s">
        <v>192</v>
      </c>
      <c r="G19" s="270">
        <f>SUM(G4:G18)</f>
        <v>33.41</v>
      </c>
      <c r="H19" s="270">
        <f t="shared" ref="H19:AQ19" si="1">SUM(H4:H18)</f>
        <v>0.706</v>
      </c>
      <c r="I19" s="270">
        <f t="shared" si="1"/>
        <v>0</v>
      </c>
      <c r="J19" s="270">
        <f t="shared" si="1"/>
        <v>35.5314245580616</v>
      </c>
      <c r="K19" s="270">
        <f t="shared" si="1"/>
        <v>0.08</v>
      </c>
      <c r="L19" s="270">
        <f t="shared" si="1"/>
        <v>8.528</v>
      </c>
      <c r="M19" s="270">
        <f t="shared" si="1"/>
        <v>170.644</v>
      </c>
      <c r="N19" s="270">
        <f t="shared" si="1"/>
        <v>0.016</v>
      </c>
      <c r="O19" s="270">
        <f t="shared" si="1"/>
        <v>0.11</v>
      </c>
      <c r="P19" s="270">
        <f t="shared" si="1"/>
        <v>0</v>
      </c>
      <c r="Q19" s="270">
        <f t="shared" si="1"/>
        <v>82.248</v>
      </c>
      <c r="R19" s="270">
        <f t="shared" si="1"/>
        <v>10.236</v>
      </c>
      <c r="S19" s="270">
        <f t="shared" si="1"/>
        <v>73.535</v>
      </c>
      <c r="T19" s="270">
        <f t="shared" si="1"/>
        <v>2.684</v>
      </c>
      <c r="U19" s="270">
        <f t="shared" si="1"/>
        <v>0.117</v>
      </c>
      <c r="V19" s="270">
        <f t="shared" si="1"/>
        <v>0</v>
      </c>
      <c r="W19" s="270">
        <f t="shared" si="1"/>
        <v>0</v>
      </c>
      <c r="X19" s="270">
        <f t="shared" si="1"/>
        <v>17.854</v>
      </c>
      <c r="Y19" s="270">
        <f t="shared" si="1"/>
        <v>0</v>
      </c>
      <c r="Z19" s="270">
        <f t="shared" si="1"/>
        <v>0</v>
      </c>
      <c r="AA19" s="270">
        <f t="shared" si="1"/>
        <v>0.025</v>
      </c>
      <c r="AB19" s="270">
        <f t="shared" si="1"/>
        <v>0</v>
      </c>
      <c r="AC19" s="270">
        <f t="shared" si="1"/>
        <v>20.058</v>
      </c>
      <c r="AD19" s="270">
        <f t="shared" si="1"/>
        <v>34.091</v>
      </c>
      <c r="AE19" s="270">
        <f t="shared" si="1"/>
        <v>0</v>
      </c>
      <c r="AF19" s="270">
        <f t="shared" si="1"/>
        <v>10.599</v>
      </c>
      <c r="AG19" s="270">
        <f t="shared" si="1"/>
        <v>4.854</v>
      </c>
      <c r="AH19" s="270">
        <f t="shared" si="1"/>
        <v>0</v>
      </c>
      <c r="AI19" s="270">
        <f t="shared" si="1"/>
        <v>0.107</v>
      </c>
      <c r="AJ19" s="270">
        <f t="shared" si="1"/>
        <v>0.057</v>
      </c>
      <c r="AK19" s="270">
        <f t="shared" si="1"/>
        <v>166.966</v>
      </c>
      <c r="AL19" s="270">
        <f t="shared" si="1"/>
        <v>0</v>
      </c>
      <c r="AM19" s="270">
        <f t="shared" si="1"/>
        <v>0</v>
      </c>
      <c r="AN19" s="270">
        <f t="shared" si="1"/>
        <v>0</v>
      </c>
      <c r="AO19" s="270">
        <f t="shared" si="1"/>
        <v>0</v>
      </c>
      <c r="AP19" s="270">
        <f t="shared" si="1"/>
        <v>0</v>
      </c>
      <c r="AQ19" s="270">
        <f t="shared" si="1"/>
        <v>5.307</v>
      </c>
    </row>
    <row r="20" spans="2:43">
      <c r="B20" s="259"/>
      <c r="C20" s="259"/>
      <c r="D20" s="259"/>
      <c r="E20" s="259"/>
      <c r="F20" s="259"/>
      <c r="G20" s="272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  <c r="AA20" s="270"/>
      <c r="AB20" s="270"/>
      <c r="AC20" s="270"/>
      <c r="AD20" s="270"/>
      <c r="AE20" s="270"/>
      <c r="AF20" s="270"/>
      <c r="AG20" s="270"/>
      <c r="AH20" s="270"/>
      <c r="AI20" s="270"/>
      <c r="AJ20" s="270"/>
      <c r="AK20" s="270"/>
      <c r="AL20" s="270"/>
      <c r="AM20" s="270"/>
      <c r="AN20" s="270"/>
      <c r="AO20" s="270"/>
      <c r="AP20" s="270"/>
      <c r="AQ20" s="270"/>
    </row>
    <row r="21" spans="2:43">
      <c r="B21" s="27" t="s">
        <v>1453</v>
      </c>
      <c r="C21" s="259" t="str">
        <f>'Aggregated Balance-AutoProd'!C28</f>
        <v>Unit</v>
      </c>
      <c r="D21" s="259" t="str">
        <f>'Aggregated Balance-AutoProd'!D28</f>
        <v>Year</v>
      </c>
      <c r="E21" s="259" t="str">
        <f>'Aggregated Balance-AutoProd'!E28</f>
        <v>Comm</v>
      </c>
      <c r="F21" s="259" t="str">
        <f>'Aggregated Balance-AutoProd'!F28</f>
        <v>Description</v>
      </c>
      <c r="G21" s="270" t="str">
        <f>'Aggregated Balance-AutoProd'!G28</f>
        <v>AT</v>
      </c>
      <c r="H21" s="270" t="str">
        <f>'Aggregated Balance-AutoProd'!H28</f>
        <v>BE</v>
      </c>
      <c r="I21" s="270" t="str">
        <f>'Aggregated Balance-AutoProd'!I28</f>
        <v>BG</v>
      </c>
      <c r="J21" s="302" t="s">
        <v>289</v>
      </c>
      <c r="K21" s="270" t="str">
        <f>'Aggregated Balance-AutoProd'!J28</f>
        <v>CY</v>
      </c>
      <c r="L21" s="270" t="str">
        <f>'Aggregated Balance-AutoProd'!K28</f>
        <v>CZ</v>
      </c>
      <c r="M21" s="270" t="str">
        <f>'Aggregated Balance-AutoProd'!L28</f>
        <v>DE</v>
      </c>
      <c r="N21" s="270" t="str">
        <f>'Aggregated Balance-AutoProd'!M28</f>
        <v>DK</v>
      </c>
      <c r="O21" s="270" t="str">
        <f>'Aggregated Balance-AutoProd'!N28</f>
        <v>EE</v>
      </c>
      <c r="P21" s="270" t="str">
        <f>'Aggregated Balance-AutoProd'!O28</f>
        <v>EL</v>
      </c>
      <c r="Q21" s="270" t="str">
        <f>'Aggregated Balance-AutoProd'!P28</f>
        <v>ES</v>
      </c>
      <c r="R21" s="270" t="str">
        <f>'Aggregated Balance-AutoProd'!Q28</f>
        <v>FI</v>
      </c>
      <c r="S21" s="270" t="str">
        <f>'Aggregated Balance-AutoProd'!R28</f>
        <v>FR</v>
      </c>
      <c r="T21" s="270" t="str">
        <f>'Aggregated Balance-AutoProd'!S28</f>
        <v>HR</v>
      </c>
      <c r="U21" s="270" t="str">
        <f>'Aggregated Balance-AutoProd'!T28</f>
        <v>HU</v>
      </c>
      <c r="V21" s="270" t="str">
        <f>'Aggregated Balance-AutoProd'!U28</f>
        <v>IE</v>
      </c>
      <c r="W21" s="270" t="str">
        <f>'Aggregated Balance-AutoProd'!V28</f>
        <v>IS</v>
      </c>
      <c r="X21" s="270" t="str">
        <f>'Aggregated Balance-AutoProd'!W28</f>
        <v>IT</v>
      </c>
      <c r="Y21" s="270" t="str">
        <f>'Aggregated Balance-AutoProd'!X28</f>
        <v>LT</v>
      </c>
      <c r="Z21" s="270" t="str">
        <f>'Aggregated Balance-AutoProd'!Y28</f>
        <v>LU</v>
      </c>
      <c r="AA21" s="270" t="str">
        <f>'Aggregated Balance-AutoProd'!Z28</f>
        <v>LV</v>
      </c>
      <c r="AB21" s="270" t="str">
        <f>'Aggregated Balance-AutoProd'!AC28</f>
        <v>MT</v>
      </c>
      <c r="AC21" s="270" t="str">
        <f>'Aggregated Balance-AutoProd'!AD28</f>
        <v>NL</v>
      </c>
      <c r="AD21" s="270" t="str">
        <f>'Aggregated Balance-AutoProd'!AE28</f>
        <v>NO</v>
      </c>
      <c r="AE21" s="270" t="str">
        <f>'Aggregated Balance-AutoProd'!AF28</f>
        <v>PL</v>
      </c>
      <c r="AF21" s="270" t="str">
        <f>'Aggregated Balance-AutoProd'!AG28</f>
        <v>PT</v>
      </c>
      <c r="AG21" s="270" t="str">
        <f>'Aggregated Balance-AutoProd'!AH28</f>
        <v>RO</v>
      </c>
      <c r="AH21" s="270" t="str">
        <f>'Aggregated Balance-AutoProd'!AJ28</f>
        <v>SE</v>
      </c>
      <c r="AI21" s="270" t="str">
        <f>'Aggregated Balance-AutoProd'!AK28</f>
        <v>SI</v>
      </c>
      <c r="AJ21" s="270" t="str">
        <f>'Aggregated Balance-AutoProd'!AL28</f>
        <v>SK</v>
      </c>
      <c r="AK21" s="270" t="str">
        <f>'Aggregated Balance-AutoProd'!AM28</f>
        <v>UK</v>
      </c>
      <c r="AL21" s="270" t="s">
        <v>290</v>
      </c>
      <c r="AM21" s="270" t="s">
        <v>291</v>
      </c>
      <c r="AN21" s="270" t="s">
        <v>292</v>
      </c>
      <c r="AO21" s="270" t="str">
        <f>'Aggregated Balance-AutoProd'!AA28</f>
        <v>ME</v>
      </c>
      <c r="AP21" s="270" t="str">
        <f>'Aggregated Balance-AutoProd'!AB28</f>
        <v>MK</v>
      </c>
      <c r="AQ21" s="270" t="str">
        <f>'Aggregated Balance-AutoProd'!AI28</f>
        <v>RS</v>
      </c>
    </row>
    <row r="22" spans="2:43">
      <c r="B22" s="273" t="str">
        <f>'EUROSTAT_AutoP-ElcHeatProd'!D245</f>
        <v>Total Elec Only (no Ren)</v>
      </c>
      <c r="C22" s="259" t="str">
        <f>'Aggregated Balance-AutoProd'!C30</f>
        <v>PJ</v>
      </c>
      <c r="D22" s="259" t="str">
        <f>'Aggregated Balance-AutoProd'!D30</f>
        <v>'2010</v>
      </c>
      <c r="E22" s="259" t="str">
        <f>'Aggregated Balance-AutoProd'!E30</f>
        <v>INDELC</v>
      </c>
      <c r="F22" s="259" t="str">
        <f>'Aggregated Balance-AutoProd'!F30</f>
        <v>Electricity (IND)</v>
      </c>
      <c r="G22" s="270">
        <f>'EUROSTAT_AutoP-ElcHeatProd'!E245</f>
        <v>12.83</v>
      </c>
      <c r="H22" s="270">
        <f>'EUROSTAT_AutoP-ElcHeatProd'!F245</f>
        <v>1.141</v>
      </c>
      <c r="I22" s="270">
        <f>'EUROSTAT_AutoP-ElcHeatProd'!G245</f>
        <v>0</v>
      </c>
      <c r="J22" s="270">
        <f>'EUROSTAT_AutoP-ElcHeatProd'!H245</f>
        <v>0.796</v>
      </c>
      <c r="K22" s="270">
        <f>'EUROSTAT_AutoP-ElcHeatProd'!I245</f>
        <v>0.029</v>
      </c>
      <c r="L22" s="270">
        <f>'EUROSTAT_AutoP-ElcHeatProd'!J245</f>
        <v>2.92</v>
      </c>
      <c r="M22" s="270">
        <f>'EUROSTAT_AutoP-ElcHeatProd'!K245</f>
        <v>70.884</v>
      </c>
      <c r="N22" s="270">
        <f>'EUROSTAT_AutoP-ElcHeatProd'!L245</f>
        <v>0.004</v>
      </c>
      <c r="O22" s="270">
        <f>'EUROSTAT_AutoP-ElcHeatProd'!M245</f>
        <v>0.061</v>
      </c>
      <c r="P22" s="270">
        <f>'EUROSTAT_AutoP-ElcHeatProd'!N245</f>
        <v>0</v>
      </c>
      <c r="Q22" s="270">
        <f>'EUROSTAT_AutoP-ElcHeatProd'!O245</f>
        <v>31.201</v>
      </c>
      <c r="R22" s="270">
        <f>'EUROSTAT_AutoP-ElcHeatProd'!P245</f>
        <v>3.33</v>
      </c>
      <c r="S22" s="270">
        <f>'EUROSTAT_AutoP-ElcHeatProd'!Q245</f>
        <v>20.815</v>
      </c>
      <c r="T22" s="270">
        <f>'Aggregated Balance-AutoProd'!S32</f>
        <v>1.609</v>
      </c>
      <c r="U22" s="270">
        <f>'EUROSTAT_AutoP-ElcHeatProd'!S245</f>
        <v>0.032</v>
      </c>
      <c r="V22" s="270">
        <f>'EUROSTAT_AutoP-ElcHeatProd'!T245</f>
        <v>0</v>
      </c>
      <c r="W22" s="270">
        <f>'EUROSTAT_AutoP-ElcHeatProd'!U245</f>
        <v>0</v>
      </c>
      <c r="X22" s="270">
        <f>'EUROSTAT_AutoP-ElcHeatProd'!V245</f>
        <v>2.495</v>
      </c>
      <c r="Y22" s="270">
        <f>'EUROSTAT_AutoP-ElcHeatProd'!W245</f>
        <v>0</v>
      </c>
      <c r="Z22" s="270">
        <f>'EUROSTAT_AutoP-ElcHeatProd'!X245</f>
        <v>0</v>
      </c>
      <c r="AA22" s="270">
        <f>'EUROSTAT_AutoP-ElcHeatProd'!Y245</f>
        <v>0.011</v>
      </c>
      <c r="AB22" s="270">
        <f>'EUROSTAT_AutoP-ElcHeatProd'!Z245</f>
        <v>0</v>
      </c>
      <c r="AC22" s="270">
        <f>'EUROSTAT_AutoP-ElcHeatProd'!AA245</f>
        <v>5.162</v>
      </c>
      <c r="AD22" s="270">
        <f>'EUROSTAT_AutoP-ElcHeatProd'!AB245</f>
        <v>18.544</v>
      </c>
      <c r="AE22" s="270">
        <f>'EUROSTAT_AutoP-ElcHeatProd'!AC245</f>
        <v>0</v>
      </c>
      <c r="AF22" s="270">
        <f>'EUROSTAT_AutoP-ElcHeatProd'!AD245</f>
        <v>2.707</v>
      </c>
      <c r="AG22" s="270">
        <f>'EUROSTAT_AutoP-ElcHeatProd'!AE245</f>
        <v>1.534</v>
      </c>
      <c r="AH22" s="270">
        <f>'EUROSTAT_AutoP-ElcHeatProd'!AF245</f>
        <v>0</v>
      </c>
      <c r="AI22" s="270">
        <f>'EUROSTAT_AutoP-ElcHeatProd'!AG245</f>
        <v>0.025</v>
      </c>
      <c r="AJ22" s="270">
        <f>'EUROSTAT_AutoP-ElcHeatProd'!AH245</f>
        <v>0.025</v>
      </c>
      <c r="AK22" s="270">
        <f>'EUROSTAT_AutoP-ElcHeatProd'!AI245</f>
        <v>47.736</v>
      </c>
      <c r="AL22" s="270">
        <f>'EUROSTAT_AutoP-ElcHeatProd'!AJ245</f>
        <v>0</v>
      </c>
      <c r="AM22" s="270">
        <f>'EUROSTAT_AutoP-ElcHeatProd'!AK245</f>
        <v>0</v>
      </c>
      <c r="AN22" s="270">
        <f>'EUROSTAT_AutoP-ElcHeatProd'!AL245</f>
        <v>0</v>
      </c>
      <c r="AO22" s="270">
        <f>'EUROSTAT_AutoP-ElcHeatProd'!AM245</f>
        <v>0</v>
      </c>
      <c r="AP22" s="270">
        <f>'EUROSTAT_AutoP-ElcHeatProd'!AN245</f>
        <v>0</v>
      </c>
      <c r="AQ22" s="270">
        <f>'EUROSTAT_AutoP-ElcHeatProd'!AO245</f>
        <v>0.468</v>
      </c>
    </row>
    <row r="25" spans="5:43">
      <c r="E25" s="211" t="s">
        <v>1454</v>
      </c>
      <c r="F25" s="274"/>
      <c r="G25" s="275" t="s">
        <v>21</v>
      </c>
      <c r="H25" s="8" t="s">
        <v>22</v>
      </c>
      <c r="I25" s="8" t="s">
        <v>23</v>
      </c>
      <c r="J25" s="8" t="s">
        <v>289</v>
      </c>
      <c r="K25" s="8" t="s">
        <v>24</v>
      </c>
      <c r="L25" s="8" t="s">
        <v>25</v>
      </c>
      <c r="M25" s="8" t="s">
        <v>26</v>
      </c>
      <c r="N25" s="8" t="s">
        <v>27</v>
      </c>
      <c r="O25" s="8" t="s">
        <v>28</v>
      </c>
      <c r="P25" s="8" t="s">
        <v>29</v>
      </c>
      <c r="Q25" s="8" t="s">
        <v>30</v>
      </c>
      <c r="R25" s="8" t="s">
        <v>31</v>
      </c>
      <c r="S25" s="8" t="s">
        <v>32</v>
      </c>
      <c r="T25" s="8" t="s">
        <v>33</v>
      </c>
      <c r="U25" s="8" t="s">
        <v>34</v>
      </c>
      <c r="V25" s="8" t="s">
        <v>35</v>
      </c>
      <c r="W25" s="8" t="s">
        <v>36</v>
      </c>
      <c r="X25" s="8" t="s">
        <v>37</v>
      </c>
      <c r="Y25" s="8" t="s">
        <v>38</v>
      </c>
      <c r="Z25" s="8" t="s">
        <v>39</v>
      </c>
      <c r="AA25" s="8" t="s">
        <v>40</v>
      </c>
      <c r="AB25" s="8" t="s">
        <v>43</v>
      </c>
      <c r="AC25" s="8" t="s">
        <v>44</v>
      </c>
      <c r="AD25" s="8" t="s">
        <v>45</v>
      </c>
      <c r="AE25" s="8" t="s">
        <v>46</v>
      </c>
      <c r="AF25" s="8" t="s">
        <v>47</v>
      </c>
      <c r="AG25" s="8" t="s">
        <v>48</v>
      </c>
      <c r="AH25" s="8" t="s">
        <v>50</v>
      </c>
      <c r="AI25" s="8" t="s">
        <v>51</v>
      </c>
      <c r="AJ25" s="8" t="s">
        <v>52</v>
      </c>
      <c r="AK25" s="8" t="s">
        <v>53</v>
      </c>
      <c r="AL25" s="8" t="s">
        <v>290</v>
      </c>
      <c r="AM25" s="8" t="s">
        <v>291</v>
      </c>
      <c r="AN25" s="8" t="s">
        <v>292</v>
      </c>
      <c r="AO25" s="8" t="s">
        <v>41</v>
      </c>
      <c r="AP25" s="8" t="s">
        <v>42</v>
      </c>
      <c r="AQ25" s="305" t="s">
        <v>49</v>
      </c>
    </row>
    <row r="26" spans="5:43">
      <c r="E26" s="276" t="s">
        <v>594</v>
      </c>
      <c r="F26" s="277" t="s">
        <v>293</v>
      </c>
      <c r="G26" s="278">
        <f>SUM(G4:G6)</f>
        <v>0</v>
      </c>
      <c r="H26" s="279">
        <f>SUM(H4:H6)</f>
        <v>0</v>
      </c>
      <c r="I26" s="279">
        <f t="shared" ref="I26:AQ26" si="2">SUM(I4:I6)</f>
        <v>0</v>
      </c>
      <c r="J26" s="279">
        <f t="shared" si="2"/>
        <v>0</v>
      </c>
      <c r="K26" s="279">
        <f t="shared" si="2"/>
        <v>0</v>
      </c>
      <c r="L26" s="279">
        <f t="shared" si="2"/>
        <v>7.64</v>
      </c>
      <c r="M26" s="279">
        <f t="shared" si="2"/>
        <v>92.896</v>
      </c>
      <c r="N26" s="279">
        <f t="shared" si="2"/>
        <v>0</v>
      </c>
      <c r="O26" s="279">
        <f t="shared" si="2"/>
        <v>0</v>
      </c>
      <c r="P26" s="279">
        <f t="shared" si="2"/>
        <v>0</v>
      </c>
      <c r="Q26" s="279">
        <f t="shared" si="2"/>
        <v>4.559</v>
      </c>
      <c r="R26" s="279">
        <f t="shared" si="2"/>
        <v>0.035</v>
      </c>
      <c r="S26" s="279">
        <f t="shared" si="2"/>
        <v>2.444</v>
      </c>
      <c r="T26" s="279">
        <f t="shared" si="2"/>
        <v>0.166</v>
      </c>
      <c r="U26" s="279">
        <f t="shared" si="2"/>
        <v>0</v>
      </c>
      <c r="V26" s="279">
        <f t="shared" si="2"/>
        <v>0</v>
      </c>
      <c r="W26" s="279">
        <f t="shared" si="2"/>
        <v>0</v>
      </c>
      <c r="X26" s="279">
        <f t="shared" si="2"/>
        <v>0</v>
      </c>
      <c r="Y26" s="279">
        <f t="shared" si="2"/>
        <v>0</v>
      </c>
      <c r="Z26" s="279">
        <f t="shared" si="2"/>
        <v>0</v>
      </c>
      <c r="AA26" s="279">
        <f t="shared" si="2"/>
        <v>0</v>
      </c>
      <c r="AB26" s="279">
        <f t="shared" si="2"/>
        <v>0</v>
      </c>
      <c r="AC26" s="279">
        <f t="shared" si="2"/>
        <v>0</v>
      </c>
      <c r="AD26" s="279">
        <f t="shared" si="2"/>
        <v>0</v>
      </c>
      <c r="AE26" s="279">
        <f t="shared" si="2"/>
        <v>0</v>
      </c>
      <c r="AF26" s="279">
        <f t="shared" si="2"/>
        <v>0</v>
      </c>
      <c r="AG26" s="279">
        <f t="shared" si="2"/>
        <v>1.011</v>
      </c>
      <c r="AH26" s="279">
        <f t="shared" si="2"/>
        <v>0</v>
      </c>
      <c r="AI26" s="279">
        <f t="shared" si="2"/>
        <v>0</v>
      </c>
      <c r="AJ26" s="279">
        <f t="shared" si="2"/>
        <v>0</v>
      </c>
      <c r="AK26" s="279">
        <f t="shared" si="2"/>
        <v>27.907</v>
      </c>
      <c r="AL26" s="279">
        <f t="shared" si="2"/>
        <v>0</v>
      </c>
      <c r="AM26" s="279">
        <f t="shared" si="2"/>
        <v>0</v>
      </c>
      <c r="AN26" s="279">
        <f t="shared" si="2"/>
        <v>0</v>
      </c>
      <c r="AO26" s="279">
        <f t="shared" si="2"/>
        <v>0</v>
      </c>
      <c r="AP26" s="279">
        <f t="shared" si="2"/>
        <v>0</v>
      </c>
      <c r="AQ26" s="306">
        <f t="shared" si="2"/>
        <v>1.347</v>
      </c>
    </row>
    <row r="27" spans="5:43">
      <c r="E27" s="280" t="s">
        <v>595</v>
      </c>
      <c r="F27" s="281" t="s">
        <v>293</v>
      </c>
      <c r="G27" s="282">
        <f>SUM(G8:G11)</f>
        <v>0.123</v>
      </c>
      <c r="H27" s="283">
        <f t="shared" ref="H27:AQ27" si="3">SUM(H8:H11)</f>
        <v>0</v>
      </c>
      <c r="I27" s="283">
        <f t="shared" si="3"/>
        <v>0</v>
      </c>
      <c r="J27" s="283">
        <f t="shared" si="3"/>
        <v>5.45104475447867</v>
      </c>
      <c r="K27" s="283">
        <f t="shared" si="3"/>
        <v>0.08</v>
      </c>
      <c r="L27" s="283">
        <f t="shared" si="3"/>
        <v>0</v>
      </c>
      <c r="M27" s="283">
        <f t="shared" si="3"/>
        <v>1.639</v>
      </c>
      <c r="N27" s="283">
        <f t="shared" si="3"/>
        <v>0</v>
      </c>
      <c r="O27" s="283">
        <f t="shared" si="3"/>
        <v>0.11</v>
      </c>
      <c r="P27" s="283">
        <f t="shared" si="3"/>
        <v>0</v>
      </c>
      <c r="Q27" s="283">
        <f t="shared" si="3"/>
        <v>0</v>
      </c>
      <c r="R27" s="283">
        <f t="shared" si="3"/>
        <v>0.726</v>
      </c>
      <c r="S27" s="283">
        <f t="shared" si="3"/>
        <v>3.804</v>
      </c>
      <c r="T27" s="283">
        <f t="shared" si="3"/>
        <v>0.08</v>
      </c>
      <c r="U27" s="283">
        <f t="shared" si="3"/>
        <v>0.084</v>
      </c>
      <c r="V27" s="283">
        <f t="shared" si="3"/>
        <v>0</v>
      </c>
      <c r="W27" s="283">
        <f t="shared" si="3"/>
        <v>0</v>
      </c>
      <c r="X27" s="283">
        <f t="shared" si="3"/>
        <v>11.203</v>
      </c>
      <c r="Y27" s="283">
        <f t="shared" si="3"/>
        <v>0</v>
      </c>
      <c r="Z27" s="283">
        <f t="shared" si="3"/>
        <v>0</v>
      </c>
      <c r="AA27" s="283">
        <f t="shared" si="3"/>
        <v>0</v>
      </c>
      <c r="AB27" s="283">
        <f t="shared" si="3"/>
        <v>0</v>
      </c>
      <c r="AC27" s="283">
        <f t="shared" si="3"/>
        <v>0</v>
      </c>
      <c r="AD27" s="283">
        <f t="shared" si="3"/>
        <v>0.129</v>
      </c>
      <c r="AE27" s="283">
        <f t="shared" si="3"/>
        <v>0</v>
      </c>
      <c r="AF27" s="283">
        <f t="shared" si="3"/>
        <v>0.043</v>
      </c>
      <c r="AG27" s="283">
        <f t="shared" si="3"/>
        <v>1.134</v>
      </c>
      <c r="AH27" s="283">
        <f t="shared" si="3"/>
        <v>0</v>
      </c>
      <c r="AI27" s="283">
        <f t="shared" si="3"/>
        <v>0</v>
      </c>
      <c r="AJ27" s="283">
        <f t="shared" si="3"/>
        <v>0.043</v>
      </c>
      <c r="AK27" s="283">
        <f t="shared" si="3"/>
        <v>0.32</v>
      </c>
      <c r="AL27" s="283">
        <f t="shared" si="3"/>
        <v>0</v>
      </c>
      <c r="AM27" s="283">
        <f t="shared" si="3"/>
        <v>0</v>
      </c>
      <c r="AN27" s="283">
        <f t="shared" si="3"/>
        <v>0</v>
      </c>
      <c r="AO27" s="283">
        <f t="shared" si="3"/>
        <v>0</v>
      </c>
      <c r="AP27" s="283">
        <f t="shared" si="3"/>
        <v>0</v>
      </c>
      <c r="AQ27" s="307">
        <f t="shared" si="3"/>
        <v>0.68</v>
      </c>
    </row>
    <row r="28" spans="5:43">
      <c r="E28" s="280" t="s">
        <v>596</v>
      </c>
      <c r="F28" s="281" t="s">
        <v>293</v>
      </c>
      <c r="G28" s="282">
        <f>SUM(G12:G14)</f>
        <v>23.457</v>
      </c>
      <c r="H28" s="283">
        <f t="shared" ref="H28:AQ28" si="4">SUM(H12:H14)</f>
        <v>0</v>
      </c>
      <c r="I28" s="283">
        <f t="shared" si="4"/>
        <v>0</v>
      </c>
      <c r="J28" s="283">
        <f t="shared" si="4"/>
        <v>24.2659411650986</v>
      </c>
      <c r="K28" s="283">
        <f t="shared" si="4"/>
        <v>0</v>
      </c>
      <c r="L28" s="283">
        <f t="shared" si="4"/>
        <v>0.096</v>
      </c>
      <c r="M28" s="283">
        <f t="shared" si="4"/>
        <v>67.594</v>
      </c>
      <c r="N28" s="283">
        <f t="shared" si="4"/>
        <v>0</v>
      </c>
      <c r="O28" s="283">
        <f t="shared" si="4"/>
        <v>0</v>
      </c>
      <c r="P28" s="283">
        <f t="shared" si="4"/>
        <v>0</v>
      </c>
      <c r="Q28" s="283">
        <f t="shared" si="4"/>
        <v>48.665</v>
      </c>
      <c r="R28" s="283">
        <f t="shared" si="4"/>
        <v>6.158</v>
      </c>
      <c r="S28" s="283">
        <f t="shared" si="4"/>
        <v>17.152</v>
      </c>
      <c r="T28" s="283">
        <f t="shared" si="4"/>
        <v>2.312</v>
      </c>
      <c r="U28" s="283">
        <f t="shared" si="4"/>
        <v>0</v>
      </c>
      <c r="V28" s="283">
        <f t="shared" si="4"/>
        <v>0</v>
      </c>
      <c r="W28" s="283">
        <f t="shared" si="4"/>
        <v>0</v>
      </c>
      <c r="X28" s="283">
        <f t="shared" si="4"/>
        <v>0.59</v>
      </c>
      <c r="Y28" s="283">
        <f t="shared" si="4"/>
        <v>0</v>
      </c>
      <c r="Z28" s="283">
        <f t="shared" si="4"/>
        <v>0</v>
      </c>
      <c r="AA28" s="283">
        <f t="shared" si="4"/>
        <v>0</v>
      </c>
      <c r="AB28" s="283">
        <f t="shared" si="4"/>
        <v>0</v>
      </c>
      <c r="AC28" s="283">
        <f t="shared" si="4"/>
        <v>1.201</v>
      </c>
      <c r="AD28" s="283">
        <f t="shared" si="4"/>
        <v>32.576</v>
      </c>
      <c r="AE28" s="283">
        <f t="shared" si="4"/>
        <v>0</v>
      </c>
      <c r="AF28" s="283">
        <f t="shared" si="4"/>
        <v>0.212</v>
      </c>
      <c r="AG28" s="283">
        <f t="shared" si="4"/>
        <v>2.102</v>
      </c>
      <c r="AH28" s="283">
        <f t="shared" si="4"/>
        <v>0</v>
      </c>
      <c r="AI28" s="283">
        <f t="shared" si="4"/>
        <v>0</v>
      </c>
      <c r="AJ28" s="283">
        <f t="shared" si="4"/>
        <v>0</v>
      </c>
      <c r="AK28" s="283">
        <f t="shared" si="4"/>
        <v>36.967</v>
      </c>
      <c r="AL28" s="283">
        <f t="shared" si="4"/>
        <v>0</v>
      </c>
      <c r="AM28" s="283">
        <f t="shared" si="4"/>
        <v>0</v>
      </c>
      <c r="AN28" s="283">
        <f t="shared" si="4"/>
        <v>0</v>
      </c>
      <c r="AO28" s="283">
        <f t="shared" si="4"/>
        <v>0</v>
      </c>
      <c r="AP28" s="283">
        <f t="shared" si="4"/>
        <v>0</v>
      </c>
      <c r="AQ28" s="307">
        <f t="shared" si="4"/>
        <v>3.28</v>
      </c>
    </row>
    <row r="29" spans="5:43">
      <c r="E29" s="280" t="s">
        <v>597</v>
      </c>
      <c r="F29" s="281" t="s">
        <v>293</v>
      </c>
      <c r="G29" s="282">
        <f>G7</f>
        <v>0</v>
      </c>
      <c r="H29" s="283">
        <f t="shared" ref="H29:AQ29" si="5">H7</f>
        <v>0</v>
      </c>
      <c r="I29" s="283">
        <f t="shared" si="5"/>
        <v>0</v>
      </c>
      <c r="J29" s="283">
        <f t="shared" si="5"/>
        <v>0</v>
      </c>
      <c r="K29" s="283">
        <f t="shared" si="5"/>
        <v>0</v>
      </c>
      <c r="L29" s="283">
        <f t="shared" si="5"/>
        <v>0</v>
      </c>
      <c r="M29" s="283">
        <f t="shared" si="5"/>
        <v>0</v>
      </c>
      <c r="N29" s="283">
        <f t="shared" si="5"/>
        <v>0</v>
      </c>
      <c r="O29" s="283">
        <f t="shared" si="5"/>
        <v>0</v>
      </c>
      <c r="P29" s="283">
        <f t="shared" si="5"/>
        <v>0</v>
      </c>
      <c r="Q29" s="283">
        <f t="shared" si="5"/>
        <v>0</v>
      </c>
      <c r="R29" s="283">
        <f t="shared" si="5"/>
        <v>0</v>
      </c>
      <c r="S29" s="283">
        <f t="shared" si="5"/>
        <v>0</v>
      </c>
      <c r="T29" s="283">
        <f t="shared" si="5"/>
        <v>0</v>
      </c>
      <c r="U29" s="283">
        <f t="shared" si="5"/>
        <v>0</v>
      </c>
      <c r="V29" s="283">
        <f t="shared" si="5"/>
        <v>0</v>
      </c>
      <c r="W29" s="283">
        <f t="shared" si="5"/>
        <v>0</v>
      </c>
      <c r="X29" s="283">
        <f t="shared" si="5"/>
        <v>0</v>
      </c>
      <c r="Y29" s="283">
        <f t="shared" si="5"/>
        <v>0</v>
      </c>
      <c r="Z29" s="283">
        <f t="shared" si="5"/>
        <v>0</v>
      </c>
      <c r="AA29" s="283">
        <f t="shared" si="5"/>
        <v>0</v>
      </c>
      <c r="AB29" s="283">
        <f t="shared" si="5"/>
        <v>0</v>
      </c>
      <c r="AC29" s="283">
        <f t="shared" si="5"/>
        <v>0</v>
      </c>
      <c r="AD29" s="283">
        <f t="shared" si="5"/>
        <v>0</v>
      </c>
      <c r="AE29" s="283">
        <f t="shared" si="5"/>
        <v>0</v>
      </c>
      <c r="AF29" s="283">
        <f t="shared" si="5"/>
        <v>0</v>
      </c>
      <c r="AG29" s="283">
        <f t="shared" si="5"/>
        <v>0.53</v>
      </c>
      <c r="AH29" s="283">
        <f t="shared" si="5"/>
        <v>0</v>
      </c>
      <c r="AI29" s="283">
        <f t="shared" si="5"/>
        <v>0</v>
      </c>
      <c r="AJ29" s="283">
        <f t="shared" si="5"/>
        <v>0</v>
      </c>
      <c r="AK29" s="283">
        <f t="shared" si="5"/>
        <v>0</v>
      </c>
      <c r="AL29" s="283">
        <f t="shared" si="5"/>
        <v>0</v>
      </c>
      <c r="AM29" s="283">
        <f t="shared" si="5"/>
        <v>0</v>
      </c>
      <c r="AN29" s="283">
        <f t="shared" si="5"/>
        <v>0</v>
      </c>
      <c r="AO29" s="283">
        <f t="shared" si="5"/>
        <v>0</v>
      </c>
      <c r="AP29" s="283">
        <f t="shared" si="5"/>
        <v>0</v>
      </c>
      <c r="AQ29" s="307">
        <f t="shared" si="5"/>
        <v>0</v>
      </c>
    </row>
    <row r="30" spans="5:43">
      <c r="E30" s="280" t="s">
        <v>598</v>
      </c>
      <c r="F30" s="281" t="s">
        <v>293</v>
      </c>
      <c r="G30" s="282">
        <f>SUM(G15)</f>
        <v>3.78</v>
      </c>
      <c r="H30" s="283">
        <f t="shared" ref="H30:AQ30" si="6">SUM(H15)</f>
        <v>0.706</v>
      </c>
      <c r="I30" s="283">
        <f t="shared" si="6"/>
        <v>0</v>
      </c>
      <c r="J30" s="283">
        <f t="shared" si="6"/>
        <v>0.307394638484341</v>
      </c>
      <c r="K30" s="283">
        <f t="shared" si="6"/>
        <v>0</v>
      </c>
      <c r="L30" s="283">
        <f t="shared" si="6"/>
        <v>0.319</v>
      </c>
      <c r="M30" s="283">
        <f t="shared" si="6"/>
        <v>7.437</v>
      </c>
      <c r="N30" s="283">
        <f t="shared" si="6"/>
        <v>0.016</v>
      </c>
      <c r="O30" s="283">
        <f t="shared" si="6"/>
        <v>0</v>
      </c>
      <c r="P30" s="283">
        <f t="shared" si="6"/>
        <v>0</v>
      </c>
      <c r="Q30" s="283">
        <f t="shared" si="6"/>
        <v>17.626</v>
      </c>
      <c r="R30" s="283">
        <f t="shared" si="6"/>
        <v>3.121</v>
      </c>
      <c r="S30" s="283">
        <f t="shared" si="6"/>
        <v>20.559</v>
      </c>
      <c r="T30" s="283">
        <f t="shared" si="6"/>
        <v>0.126</v>
      </c>
      <c r="U30" s="283">
        <f t="shared" si="6"/>
        <v>0.033</v>
      </c>
      <c r="V30" s="283">
        <f t="shared" si="6"/>
        <v>0</v>
      </c>
      <c r="W30" s="283">
        <f t="shared" si="6"/>
        <v>0</v>
      </c>
      <c r="X30" s="283">
        <f t="shared" si="6"/>
        <v>4.526</v>
      </c>
      <c r="Y30" s="283">
        <f t="shared" si="6"/>
        <v>0</v>
      </c>
      <c r="Z30" s="283">
        <f t="shared" si="6"/>
        <v>0</v>
      </c>
      <c r="AA30" s="283">
        <f t="shared" si="6"/>
        <v>0.025</v>
      </c>
      <c r="AB30" s="283">
        <f t="shared" si="6"/>
        <v>0</v>
      </c>
      <c r="AC30" s="283">
        <f t="shared" si="6"/>
        <v>7.312</v>
      </c>
      <c r="AD30" s="283">
        <f t="shared" si="6"/>
        <v>1.271</v>
      </c>
      <c r="AE30" s="283">
        <f t="shared" si="6"/>
        <v>0</v>
      </c>
      <c r="AF30" s="283">
        <f t="shared" si="6"/>
        <v>2.013</v>
      </c>
      <c r="AG30" s="283">
        <f t="shared" si="6"/>
        <v>0.077</v>
      </c>
      <c r="AH30" s="283">
        <f t="shared" si="6"/>
        <v>0</v>
      </c>
      <c r="AI30" s="283">
        <f t="shared" si="6"/>
        <v>0.107</v>
      </c>
      <c r="AJ30" s="283">
        <f t="shared" si="6"/>
        <v>0.014</v>
      </c>
      <c r="AK30" s="283">
        <f t="shared" si="6"/>
        <v>76.618</v>
      </c>
      <c r="AL30" s="283">
        <f t="shared" si="6"/>
        <v>0</v>
      </c>
      <c r="AM30" s="283">
        <f t="shared" si="6"/>
        <v>0</v>
      </c>
      <c r="AN30" s="283">
        <f t="shared" si="6"/>
        <v>0</v>
      </c>
      <c r="AO30" s="283">
        <f t="shared" si="6"/>
        <v>0</v>
      </c>
      <c r="AP30" s="283">
        <f t="shared" si="6"/>
        <v>0</v>
      </c>
      <c r="AQ30" s="307">
        <f t="shared" si="6"/>
        <v>0</v>
      </c>
    </row>
    <row r="31" spans="5:43">
      <c r="E31" s="284" t="s">
        <v>599</v>
      </c>
      <c r="F31" s="285" t="s">
        <v>293</v>
      </c>
      <c r="G31" s="286">
        <f>SUM(G16:G17)</f>
        <v>6.05</v>
      </c>
      <c r="H31" s="287">
        <f>SUM(H16:H17)</f>
        <v>0</v>
      </c>
      <c r="I31" s="287">
        <f t="shared" ref="I31:AQ31" si="7">SUM(I16:I17)</f>
        <v>0</v>
      </c>
      <c r="J31" s="287">
        <f t="shared" si="7"/>
        <v>5.507044</v>
      </c>
      <c r="K31" s="287">
        <f t="shared" si="7"/>
        <v>0</v>
      </c>
      <c r="L31" s="287">
        <f t="shared" si="7"/>
        <v>0.473</v>
      </c>
      <c r="M31" s="287">
        <f t="shared" si="7"/>
        <v>1.078</v>
      </c>
      <c r="N31" s="287">
        <f t="shared" si="7"/>
        <v>0</v>
      </c>
      <c r="O31" s="287">
        <f t="shared" si="7"/>
        <v>0</v>
      </c>
      <c r="P31" s="287">
        <f t="shared" si="7"/>
        <v>0</v>
      </c>
      <c r="Q31" s="287">
        <f t="shared" si="7"/>
        <v>11.398</v>
      </c>
      <c r="R31" s="287">
        <f t="shared" si="7"/>
        <v>0.196</v>
      </c>
      <c r="S31" s="287">
        <f t="shared" si="7"/>
        <v>29.576</v>
      </c>
      <c r="T31" s="287">
        <f t="shared" si="7"/>
        <v>0</v>
      </c>
      <c r="U31" s="287">
        <f t="shared" si="7"/>
        <v>0</v>
      </c>
      <c r="V31" s="287">
        <f t="shared" si="7"/>
        <v>0</v>
      </c>
      <c r="W31" s="287">
        <f t="shared" si="7"/>
        <v>0</v>
      </c>
      <c r="X31" s="287">
        <f t="shared" si="7"/>
        <v>1.535</v>
      </c>
      <c r="Y31" s="287">
        <f t="shared" si="7"/>
        <v>0</v>
      </c>
      <c r="Z31" s="287">
        <f t="shared" si="7"/>
        <v>0</v>
      </c>
      <c r="AA31" s="287">
        <f t="shared" si="7"/>
        <v>0</v>
      </c>
      <c r="AB31" s="287">
        <f t="shared" si="7"/>
        <v>0</v>
      </c>
      <c r="AC31" s="287">
        <f t="shared" si="7"/>
        <v>11.545</v>
      </c>
      <c r="AD31" s="287">
        <f t="shared" si="7"/>
        <v>0.115</v>
      </c>
      <c r="AE31" s="287">
        <f t="shared" si="7"/>
        <v>0</v>
      </c>
      <c r="AF31" s="287">
        <f t="shared" si="7"/>
        <v>8.331</v>
      </c>
      <c r="AG31" s="287">
        <f t="shared" si="7"/>
        <v>0</v>
      </c>
      <c r="AH31" s="287">
        <f t="shared" si="7"/>
        <v>0</v>
      </c>
      <c r="AI31" s="287">
        <f t="shared" si="7"/>
        <v>0</v>
      </c>
      <c r="AJ31" s="287">
        <f t="shared" si="7"/>
        <v>0</v>
      </c>
      <c r="AK31" s="287">
        <f t="shared" si="7"/>
        <v>25.154</v>
      </c>
      <c r="AL31" s="287">
        <f t="shared" si="7"/>
        <v>0</v>
      </c>
      <c r="AM31" s="287">
        <f t="shared" si="7"/>
        <v>0</v>
      </c>
      <c r="AN31" s="287">
        <f t="shared" si="7"/>
        <v>0</v>
      </c>
      <c r="AO31" s="287">
        <f t="shared" si="7"/>
        <v>0</v>
      </c>
      <c r="AP31" s="287">
        <f t="shared" si="7"/>
        <v>0</v>
      </c>
      <c r="AQ31" s="308">
        <f t="shared" si="7"/>
        <v>0</v>
      </c>
    </row>
    <row r="32" spans="6:43">
      <c r="F32" s="117" t="s">
        <v>192</v>
      </c>
      <c r="G32" s="17">
        <f>SUM(G26:G31)</f>
        <v>33.41</v>
      </c>
      <c r="H32" s="17">
        <f t="shared" ref="H32:AQ32" si="8">SUM(H26:H31)</f>
        <v>0.706</v>
      </c>
      <c r="I32" s="17">
        <f t="shared" si="8"/>
        <v>0</v>
      </c>
      <c r="J32" s="17">
        <f t="shared" si="8"/>
        <v>35.5314245580616</v>
      </c>
      <c r="K32" s="17">
        <f t="shared" si="8"/>
        <v>0.08</v>
      </c>
      <c r="L32" s="17">
        <f t="shared" si="8"/>
        <v>8.528</v>
      </c>
      <c r="M32" s="17">
        <f t="shared" si="8"/>
        <v>170.644</v>
      </c>
      <c r="N32" s="17">
        <f t="shared" si="8"/>
        <v>0.016</v>
      </c>
      <c r="O32" s="17">
        <f t="shared" si="8"/>
        <v>0.11</v>
      </c>
      <c r="P32" s="17">
        <f t="shared" si="8"/>
        <v>0</v>
      </c>
      <c r="Q32" s="17">
        <f t="shared" si="8"/>
        <v>82.248</v>
      </c>
      <c r="R32" s="17">
        <f t="shared" si="8"/>
        <v>10.236</v>
      </c>
      <c r="S32" s="17">
        <f t="shared" si="8"/>
        <v>73.535</v>
      </c>
      <c r="T32" s="17">
        <f t="shared" si="8"/>
        <v>2.684</v>
      </c>
      <c r="U32" s="17">
        <f t="shared" si="8"/>
        <v>0.117</v>
      </c>
      <c r="V32" s="17">
        <f t="shared" si="8"/>
        <v>0</v>
      </c>
      <c r="W32" s="17">
        <f t="shared" si="8"/>
        <v>0</v>
      </c>
      <c r="X32" s="17">
        <f t="shared" si="8"/>
        <v>17.854</v>
      </c>
      <c r="Y32" s="17">
        <f t="shared" si="8"/>
        <v>0</v>
      </c>
      <c r="Z32" s="17">
        <f t="shared" si="8"/>
        <v>0</v>
      </c>
      <c r="AA32" s="17">
        <f t="shared" si="8"/>
        <v>0.025</v>
      </c>
      <c r="AB32" s="17">
        <f t="shared" si="8"/>
        <v>0</v>
      </c>
      <c r="AC32" s="17">
        <f t="shared" si="8"/>
        <v>20.058</v>
      </c>
      <c r="AD32" s="17">
        <f t="shared" si="8"/>
        <v>34.091</v>
      </c>
      <c r="AE32" s="17">
        <f t="shared" si="8"/>
        <v>0</v>
      </c>
      <c r="AF32" s="17">
        <f t="shared" si="8"/>
        <v>10.599</v>
      </c>
      <c r="AG32" s="17">
        <f t="shared" si="8"/>
        <v>4.854</v>
      </c>
      <c r="AH32" s="17">
        <f t="shared" si="8"/>
        <v>0</v>
      </c>
      <c r="AI32" s="17">
        <f t="shared" si="8"/>
        <v>0.107</v>
      </c>
      <c r="AJ32" s="17">
        <f t="shared" si="8"/>
        <v>0.057</v>
      </c>
      <c r="AK32" s="17">
        <f t="shared" si="8"/>
        <v>166.966</v>
      </c>
      <c r="AL32" s="17">
        <f t="shared" si="8"/>
        <v>0</v>
      </c>
      <c r="AM32" s="17">
        <f t="shared" si="8"/>
        <v>0</v>
      </c>
      <c r="AN32" s="17">
        <f t="shared" si="8"/>
        <v>0</v>
      </c>
      <c r="AO32" s="17">
        <f t="shared" si="8"/>
        <v>0</v>
      </c>
      <c r="AP32" s="17">
        <f t="shared" si="8"/>
        <v>0</v>
      </c>
      <c r="AQ32" s="17">
        <f t="shared" si="8"/>
        <v>5.307</v>
      </c>
    </row>
    <row r="34" spans="5:43">
      <c r="E34" s="211" t="s">
        <v>1455</v>
      </c>
      <c r="F34" s="288"/>
      <c r="G34" s="277" t="s">
        <v>21</v>
      </c>
      <c r="H34" s="10" t="s">
        <v>22</v>
      </c>
      <c r="I34" s="10" t="s">
        <v>23</v>
      </c>
      <c r="J34" s="10" t="s">
        <v>289</v>
      </c>
      <c r="K34" s="10" t="s">
        <v>24</v>
      </c>
      <c r="L34" s="10" t="s">
        <v>25</v>
      </c>
      <c r="M34" s="10" t="s">
        <v>26</v>
      </c>
      <c r="N34" s="10" t="s">
        <v>27</v>
      </c>
      <c r="O34" s="10" t="s">
        <v>28</v>
      </c>
      <c r="P34" s="10" t="s">
        <v>29</v>
      </c>
      <c r="Q34" s="10" t="s">
        <v>30</v>
      </c>
      <c r="R34" s="10" t="s">
        <v>31</v>
      </c>
      <c r="S34" s="10" t="s">
        <v>32</v>
      </c>
      <c r="T34" s="10" t="s">
        <v>33</v>
      </c>
      <c r="U34" s="10" t="s">
        <v>34</v>
      </c>
      <c r="V34" s="10" t="s">
        <v>35</v>
      </c>
      <c r="W34" s="10" t="s">
        <v>36</v>
      </c>
      <c r="X34" s="10" t="s">
        <v>37</v>
      </c>
      <c r="Y34" s="10" t="s">
        <v>38</v>
      </c>
      <c r="Z34" s="10" t="s">
        <v>39</v>
      </c>
      <c r="AA34" s="10" t="s">
        <v>40</v>
      </c>
      <c r="AB34" s="10" t="s">
        <v>43</v>
      </c>
      <c r="AC34" s="10" t="s">
        <v>44</v>
      </c>
      <c r="AD34" s="10" t="s">
        <v>45</v>
      </c>
      <c r="AE34" s="10" t="s">
        <v>46</v>
      </c>
      <c r="AF34" s="10" t="s">
        <v>47</v>
      </c>
      <c r="AG34" s="10" t="s">
        <v>48</v>
      </c>
      <c r="AH34" s="10" t="s">
        <v>50</v>
      </c>
      <c r="AI34" s="10" t="s">
        <v>51</v>
      </c>
      <c r="AJ34" s="10" t="s">
        <v>52</v>
      </c>
      <c r="AK34" s="10" t="s">
        <v>53</v>
      </c>
      <c r="AL34" s="10" t="s">
        <v>290</v>
      </c>
      <c r="AM34" s="10" t="s">
        <v>291</v>
      </c>
      <c r="AN34" s="10" t="s">
        <v>292</v>
      </c>
      <c r="AO34" s="10" t="s">
        <v>41</v>
      </c>
      <c r="AP34" s="10" t="s">
        <v>42</v>
      </c>
      <c r="AQ34" s="309" t="s">
        <v>49</v>
      </c>
    </row>
    <row r="35" spans="5:43">
      <c r="E35" s="289" t="s">
        <v>594</v>
      </c>
      <c r="F35" s="277" t="s">
        <v>293</v>
      </c>
      <c r="G35" s="278">
        <f>'EUROSTAT_AutoP-ElcHeatProd'!E264</f>
        <v>0</v>
      </c>
      <c r="H35" s="279">
        <f>'EUROSTAT_AutoP-ElcHeatProd'!F264</f>
        <v>0</v>
      </c>
      <c r="I35" s="279">
        <f>'EUROSTAT_AutoP-ElcHeatProd'!G264</f>
        <v>0</v>
      </c>
      <c r="J35" s="279">
        <f>'EUROSTAT_AutoP-ElcHeatProd'!H264</f>
        <v>0</v>
      </c>
      <c r="K35" s="279">
        <f>'EUROSTAT_AutoP-ElcHeatProd'!I264</f>
        <v>0</v>
      </c>
      <c r="L35" s="279">
        <f>'EUROSTAT_AutoP-ElcHeatProd'!J264</f>
        <v>2.783</v>
      </c>
      <c r="M35" s="279">
        <f>'EUROSTAT_AutoP-ElcHeatProd'!K264</f>
        <v>31.458</v>
      </c>
      <c r="N35" s="279">
        <f>'EUROSTAT_AutoP-ElcHeatProd'!L264</f>
        <v>0</v>
      </c>
      <c r="O35" s="279">
        <f>'EUROSTAT_AutoP-ElcHeatProd'!M264</f>
        <v>0</v>
      </c>
      <c r="P35" s="279">
        <f>'EUROSTAT_AutoP-ElcHeatProd'!N264</f>
        <v>0</v>
      </c>
      <c r="Q35" s="279">
        <f>'EUROSTAT_AutoP-ElcHeatProd'!O264</f>
        <v>1.404</v>
      </c>
      <c r="R35" s="279">
        <f>'EUROSTAT_AutoP-ElcHeatProd'!P264</f>
        <v>0.058</v>
      </c>
      <c r="S35" s="279">
        <f>'EUROSTAT_AutoP-ElcHeatProd'!Q264</f>
        <v>0.414</v>
      </c>
      <c r="T35" s="279">
        <f>'EUROSTAT_AutoP-ElcHeatProd'!R264</f>
        <v>0</v>
      </c>
      <c r="U35" s="279">
        <f>'EUROSTAT_AutoP-ElcHeatProd'!S264</f>
        <v>0</v>
      </c>
      <c r="V35" s="279">
        <f>'EUROSTAT_AutoP-ElcHeatProd'!T264</f>
        <v>0</v>
      </c>
      <c r="W35" s="279">
        <f>'EUROSTAT_AutoP-ElcHeatProd'!U264</f>
        <v>0</v>
      </c>
      <c r="X35" s="279">
        <f>'EUROSTAT_AutoP-ElcHeatProd'!V264</f>
        <v>0</v>
      </c>
      <c r="Y35" s="279">
        <f>'EUROSTAT_AutoP-ElcHeatProd'!W264</f>
        <v>0</v>
      </c>
      <c r="Z35" s="279">
        <f>'EUROSTAT_AutoP-ElcHeatProd'!X264</f>
        <v>0</v>
      </c>
      <c r="AA35" s="279">
        <f>'EUROSTAT_AutoP-ElcHeatProd'!Y264</f>
        <v>0</v>
      </c>
      <c r="AB35" s="279">
        <f>'EUROSTAT_AutoP-ElcHeatProd'!Z264</f>
        <v>0</v>
      </c>
      <c r="AC35" s="279">
        <f>'EUROSTAT_AutoP-ElcHeatProd'!AA264</f>
        <v>0</v>
      </c>
      <c r="AD35" s="279">
        <f>'EUROSTAT_AutoP-ElcHeatProd'!AB264</f>
        <v>0</v>
      </c>
      <c r="AE35" s="279">
        <f>'EUROSTAT_AutoP-ElcHeatProd'!AC264</f>
        <v>0</v>
      </c>
      <c r="AF35" s="279">
        <f>'EUROSTAT_AutoP-ElcHeatProd'!AD264</f>
        <v>0</v>
      </c>
      <c r="AG35" s="279">
        <f>'EUROSTAT_AutoP-ElcHeatProd'!AE264</f>
        <v>0.328</v>
      </c>
      <c r="AH35" s="279">
        <f>'EUROSTAT_AutoP-ElcHeatProd'!AF264</f>
        <v>0</v>
      </c>
      <c r="AI35" s="279">
        <f>'EUROSTAT_AutoP-ElcHeatProd'!AG264</f>
        <v>0</v>
      </c>
      <c r="AJ35" s="279">
        <f>'EUROSTAT_AutoP-ElcHeatProd'!AH264</f>
        <v>0</v>
      </c>
      <c r="AK35" s="279">
        <f>'EUROSTAT_AutoP-ElcHeatProd'!AI264</f>
        <v>11.336</v>
      </c>
      <c r="AL35" s="279">
        <f>'EUROSTAT_AutoP-ElcHeatProd'!AJ264</f>
        <v>0</v>
      </c>
      <c r="AM35" s="279">
        <f>'EUROSTAT_AutoP-ElcHeatProd'!AK264</f>
        <v>0</v>
      </c>
      <c r="AN35" s="279">
        <f>'EUROSTAT_AutoP-ElcHeatProd'!AL264</f>
        <v>0</v>
      </c>
      <c r="AO35" s="279">
        <f>'EUROSTAT_AutoP-ElcHeatProd'!AM264</f>
        <v>0</v>
      </c>
      <c r="AP35" s="279">
        <f>'EUROSTAT_AutoP-ElcHeatProd'!AN264</f>
        <v>0</v>
      </c>
      <c r="AQ35" s="306">
        <f>'EUROSTAT_AutoP-ElcHeatProd'!AO264</f>
        <v>0.054</v>
      </c>
    </row>
    <row r="36" spans="5:43">
      <c r="E36" s="290" t="s">
        <v>595</v>
      </c>
      <c r="F36" s="281" t="s">
        <v>293</v>
      </c>
      <c r="G36" s="282">
        <f>'EUROSTAT_AutoP-ElcHeatProd'!E265</f>
        <v>0.652</v>
      </c>
      <c r="H36" s="283">
        <f>'EUROSTAT_AutoP-ElcHeatProd'!F265</f>
        <v>0.004</v>
      </c>
      <c r="I36" s="283">
        <f>'EUROSTAT_AutoP-ElcHeatProd'!G265</f>
        <v>0</v>
      </c>
      <c r="J36" s="283">
        <f>'EUROSTAT_AutoP-ElcHeatProd'!H265</f>
        <v>0.122118144108595</v>
      </c>
      <c r="K36" s="283">
        <f>'EUROSTAT_AutoP-ElcHeatProd'!I265</f>
        <v>0.029</v>
      </c>
      <c r="L36" s="283">
        <f>'EUROSTAT_AutoP-ElcHeatProd'!J265</f>
        <v>0</v>
      </c>
      <c r="M36" s="283">
        <f>'EUROSTAT_AutoP-ElcHeatProd'!K265</f>
        <v>9.393</v>
      </c>
      <c r="N36" s="283">
        <f>'EUROSTAT_AutoP-ElcHeatProd'!L265</f>
        <v>0</v>
      </c>
      <c r="O36" s="283">
        <f>'EUROSTAT_AutoP-ElcHeatProd'!M265</f>
        <v>0.061</v>
      </c>
      <c r="P36" s="283">
        <f>'EUROSTAT_AutoP-ElcHeatProd'!N265</f>
        <v>0</v>
      </c>
      <c r="Q36" s="283">
        <f>'EUROSTAT_AutoP-ElcHeatProd'!O265</f>
        <v>0</v>
      </c>
      <c r="R36" s="283">
        <f>'EUROSTAT_AutoP-ElcHeatProd'!P265</f>
        <v>0.241</v>
      </c>
      <c r="S36" s="283">
        <f>'EUROSTAT_AutoP-ElcHeatProd'!Q265</f>
        <v>2.985</v>
      </c>
      <c r="T36" s="283">
        <f>'EUROSTAT_AutoP-ElcHeatProd'!R265</f>
        <v>0</v>
      </c>
      <c r="U36" s="283">
        <f>'EUROSTAT_AutoP-ElcHeatProd'!S265</f>
        <v>0.022</v>
      </c>
      <c r="V36" s="283">
        <f>'EUROSTAT_AutoP-ElcHeatProd'!T265</f>
        <v>0</v>
      </c>
      <c r="W36" s="283">
        <f>'EUROSTAT_AutoP-ElcHeatProd'!U265</f>
        <v>0</v>
      </c>
      <c r="X36" s="283">
        <f>'EUROSTAT_AutoP-ElcHeatProd'!V265</f>
        <v>0.082</v>
      </c>
      <c r="Y36" s="283">
        <f>'EUROSTAT_AutoP-ElcHeatProd'!W265</f>
        <v>0</v>
      </c>
      <c r="Z36" s="283">
        <f>'EUROSTAT_AutoP-ElcHeatProd'!X265</f>
        <v>0</v>
      </c>
      <c r="AA36" s="283">
        <f>'EUROSTAT_AutoP-ElcHeatProd'!Y265</f>
        <v>0</v>
      </c>
      <c r="AB36" s="283">
        <f>'EUROSTAT_AutoP-ElcHeatProd'!Z265</f>
        <v>0</v>
      </c>
      <c r="AC36" s="283">
        <f>'EUROSTAT_AutoP-ElcHeatProd'!AA265</f>
        <v>0</v>
      </c>
      <c r="AD36" s="283">
        <f>'EUROSTAT_AutoP-ElcHeatProd'!AB265</f>
        <v>0.112</v>
      </c>
      <c r="AE36" s="283">
        <f>'EUROSTAT_AutoP-ElcHeatProd'!AC265</f>
        <v>0</v>
      </c>
      <c r="AF36" s="283">
        <f>'EUROSTAT_AutoP-ElcHeatProd'!AD265</f>
        <v>0.004</v>
      </c>
      <c r="AG36" s="283">
        <f>'EUROSTAT_AutoP-ElcHeatProd'!AE265</f>
        <v>0.327</v>
      </c>
      <c r="AH36" s="283">
        <f>'EUROSTAT_AutoP-ElcHeatProd'!AF265</f>
        <v>0</v>
      </c>
      <c r="AI36" s="283">
        <f>'EUROSTAT_AutoP-ElcHeatProd'!AG265</f>
        <v>0</v>
      </c>
      <c r="AJ36" s="283">
        <f>'EUROSTAT_AutoP-ElcHeatProd'!AH265</f>
        <v>0.018</v>
      </c>
      <c r="AK36" s="283">
        <f>'EUROSTAT_AutoP-ElcHeatProd'!AI265</f>
        <v>0.234</v>
      </c>
      <c r="AL36" s="283">
        <f>'EUROSTAT_AutoP-ElcHeatProd'!AJ265</f>
        <v>0</v>
      </c>
      <c r="AM36" s="283">
        <f>'EUROSTAT_AutoP-ElcHeatProd'!AK265</f>
        <v>0</v>
      </c>
      <c r="AN36" s="283">
        <f>'EUROSTAT_AutoP-ElcHeatProd'!AL265</f>
        <v>0</v>
      </c>
      <c r="AO36" s="283">
        <f>'EUROSTAT_AutoP-ElcHeatProd'!AM265</f>
        <v>0</v>
      </c>
      <c r="AP36" s="283">
        <f>'EUROSTAT_AutoP-ElcHeatProd'!AN265</f>
        <v>0</v>
      </c>
      <c r="AQ36" s="307">
        <f>'EUROSTAT_AutoP-ElcHeatProd'!AO265</f>
        <v>0.108</v>
      </c>
    </row>
    <row r="37" spans="5:43">
      <c r="E37" s="290" t="s">
        <v>596</v>
      </c>
      <c r="F37" s="281" t="s">
        <v>293</v>
      </c>
      <c r="G37" s="282">
        <f>'EUROSTAT_AutoP-ElcHeatProd'!E266</f>
        <v>9.752</v>
      </c>
      <c r="H37" s="283">
        <f>'EUROSTAT_AutoP-ElcHeatProd'!F266</f>
        <v>0</v>
      </c>
      <c r="I37" s="283">
        <f>'EUROSTAT_AutoP-ElcHeatProd'!G266</f>
        <v>0</v>
      </c>
      <c r="J37" s="283">
        <f>'EUROSTAT_AutoP-ElcHeatProd'!H266</f>
        <v>0.543622706031808</v>
      </c>
      <c r="K37" s="283">
        <f>'EUROSTAT_AutoP-ElcHeatProd'!I266</f>
        <v>0</v>
      </c>
      <c r="L37" s="283">
        <f>'EUROSTAT_AutoP-ElcHeatProd'!J266</f>
        <v>0.036</v>
      </c>
      <c r="M37" s="283">
        <f>'EUROSTAT_AutoP-ElcHeatProd'!K266</f>
        <v>25.848</v>
      </c>
      <c r="N37" s="283">
        <f>'EUROSTAT_AutoP-ElcHeatProd'!L266</f>
        <v>0</v>
      </c>
      <c r="O37" s="283">
        <f>'EUROSTAT_AutoP-ElcHeatProd'!M266</f>
        <v>0</v>
      </c>
      <c r="P37" s="283">
        <f>'EUROSTAT_AutoP-ElcHeatProd'!N266</f>
        <v>0</v>
      </c>
      <c r="Q37" s="283">
        <f>'EUROSTAT_AutoP-ElcHeatProd'!O266</f>
        <v>20.196</v>
      </c>
      <c r="R37" s="283">
        <f>'EUROSTAT_AutoP-ElcHeatProd'!P266</f>
        <v>1.919</v>
      </c>
      <c r="S37" s="283">
        <f>'EUROSTAT_AutoP-ElcHeatProd'!Q266</f>
        <v>4.849</v>
      </c>
      <c r="T37" s="283">
        <f>'EUROSTAT_AutoP-ElcHeatProd'!R266</f>
        <v>0</v>
      </c>
      <c r="U37" s="283">
        <f>'EUROSTAT_AutoP-ElcHeatProd'!S266</f>
        <v>0</v>
      </c>
      <c r="V37" s="283">
        <f>'EUROSTAT_AutoP-ElcHeatProd'!T266</f>
        <v>0</v>
      </c>
      <c r="W37" s="283">
        <f>'EUROSTAT_AutoP-ElcHeatProd'!U266</f>
        <v>0</v>
      </c>
      <c r="X37" s="283">
        <f>'EUROSTAT_AutoP-ElcHeatProd'!V266</f>
        <v>0.148</v>
      </c>
      <c r="Y37" s="283">
        <f>'EUROSTAT_AutoP-ElcHeatProd'!W266</f>
        <v>0</v>
      </c>
      <c r="Z37" s="283">
        <f>'EUROSTAT_AutoP-ElcHeatProd'!X266</f>
        <v>0</v>
      </c>
      <c r="AA37" s="283">
        <f>'EUROSTAT_AutoP-ElcHeatProd'!Y266</f>
        <v>0</v>
      </c>
      <c r="AB37" s="283">
        <f>'EUROSTAT_AutoP-ElcHeatProd'!Z266</f>
        <v>0</v>
      </c>
      <c r="AC37" s="283">
        <f>'EUROSTAT_AutoP-ElcHeatProd'!AA266</f>
        <v>0.36</v>
      </c>
      <c r="AD37" s="283">
        <f>'EUROSTAT_AutoP-ElcHeatProd'!AB266</f>
        <v>17.514</v>
      </c>
      <c r="AE37" s="283">
        <f>'EUROSTAT_AutoP-ElcHeatProd'!AC266</f>
        <v>0</v>
      </c>
      <c r="AF37" s="283">
        <f>'EUROSTAT_AutoP-ElcHeatProd'!AD266</f>
        <v>0.058</v>
      </c>
      <c r="AG37" s="283">
        <f>'EUROSTAT_AutoP-ElcHeatProd'!AE266</f>
        <v>0.695</v>
      </c>
      <c r="AH37" s="283">
        <f>'EUROSTAT_AutoP-ElcHeatProd'!AF266</f>
        <v>0</v>
      </c>
      <c r="AI37" s="283">
        <f>'EUROSTAT_AutoP-ElcHeatProd'!AG266</f>
        <v>0</v>
      </c>
      <c r="AJ37" s="283">
        <f>'EUROSTAT_AutoP-ElcHeatProd'!AH266</f>
        <v>0</v>
      </c>
      <c r="AK37" s="283">
        <f>'EUROSTAT_AutoP-ElcHeatProd'!AI266</f>
        <v>6.383</v>
      </c>
      <c r="AL37" s="283">
        <f>'EUROSTAT_AutoP-ElcHeatProd'!AJ266</f>
        <v>0</v>
      </c>
      <c r="AM37" s="283">
        <f>'EUROSTAT_AutoP-ElcHeatProd'!AK266</f>
        <v>0</v>
      </c>
      <c r="AN37" s="283">
        <f>'EUROSTAT_AutoP-ElcHeatProd'!AL266</f>
        <v>0</v>
      </c>
      <c r="AO37" s="283">
        <f>'EUROSTAT_AutoP-ElcHeatProd'!AM266</f>
        <v>0</v>
      </c>
      <c r="AP37" s="283">
        <f>'EUROSTAT_AutoP-ElcHeatProd'!AN266</f>
        <v>0</v>
      </c>
      <c r="AQ37" s="307">
        <f>'EUROSTAT_AutoP-ElcHeatProd'!AO266</f>
        <v>0.306</v>
      </c>
    </row>
    <row r="38" spans="5:43">
      <c r="E38" s="290" t="s">
        <v>597</v>
      </c>
      <c r="F38" s="281" t="s">
        <v>293</v>
      </c>
      <c r="G38" s="282">
        <f>'EUROSTAT_AutoP-ElcHeatProd'!E267</f>
        <v>0</v>
      </c>
      <c r="H38" s="283">
        <f>'EUROSTAT_AutoP-ElcHeatProd'!F267</f>
        <v>0</v>
      </c>
      <c r="I38" s="283">
        <f>'EUROSTAT_AutoP-ElcHeatProd'!G267</f>
        <v>0</v>
      </c>
      <c r="J38" s="283">
        <f>'EUROSTAT_AutoP-ElcHeatProd'!H267</f>
        <v>0</v>
      </c>
      <c r="K38" s="283">
        <f>'EUROSTAT_AutoP-ElcHeatProd'!I267</f>
        <v>0</v>
      </c>
      <c r="L38" s="283">
        <f>'EUROSTAT_AutoP-ElcHeatProd'!J267</f>
        <v>0</v>
      </c>
      <c r="M38" s="283">
        <f>'EUROSTAT_AutoP-ElcHeatProd'!K267</f>
        <v>1.879</v>
      </c>
      <c r="N38" s="283">
        <f>'EUROSTAT_AutoP-ElcHeatProd'!L267</f>
        <v>0</v>
      </c>
      <c r="O38" s="283">
        <f>'EUROSTAT_AutoP-ElcHeatProd'!M267</f>
        <v>0</v>
      </c>
      <c r="P38" s="283">
        <f>'EUROSTAT_AutoP-ElcHeatProd'!N267</f>
        <v>0</v>
      </c>
      <c r="Q38" s="283">
        <f>'EUROSTAT_AutoP-ElcHeatProd'!O267</f>
        <v>0</v>
      </c>
      <c r="R38" s="283">
        <f>'EUROSTAT_AutoP-ElcHeatProd'!P267</f>
        <v>0</v>
      </c>
      <c r="S38" s="283">
        <f>'EUROSTAT_AutoP-ElcHeatProd'!Q267</f>
        <v>0.5</v>
      </c>
      <c r="T38" s="283">
        <f>'EUROSTAT_AutoP-ElcHeatProd'!R267</f>
        <v>0</v>
      </c>
      <c r="U38" s="283">
        <f>'EUROSTAT_AutoP-ElcHeatProd'!S267</f>
        <v>0</v>
      </c>
      <c r="V38" s="283">
        <f>'EUROSTAT_AutoP-ElcHeatProd'!T267</f>
        <v>0</v>
      </c>
      <c r="W38" s="283">
        <f>'EUROSTAT_AutoP-ElcHeatProd'!U267</f>
        <v>0</v>
      </c>
      <c r="X38" s="283">
        <f>'EUROSTAT_AutoP-ElcHeatProd'!V267</f>
        <v>0</v>
      </c>
      <c r="Y38" s="283">
        <f>'EUROSTAT_AutoP-ElcHeatProd'!W267</f>
        <v>0</v>
      </c>
      <c r="Z38" s="283">
        <f>'EUROSTAT_AutoP-ElcHeatProd'!X267</f>
        <v>0</v>
      </c>
      <c r="AA38" s="283">
        <f>'EUROSTAT_AutoP-ElcHeatProd'!Y267</f>
        <v>0</v>
      </c>
      <c r="AB38" s="283">
        <f>'EUROSTAT_AutoP-ElcHeatProd'!Z267</f>
        <v>0</v>
      </c>
      <c r="AC38" s="283">
        <f>'EUROSTAT_AutoP-ElcHeatProd'!AA267</f>
        <v>0</v>
      </c>
      <c r="AD38" s="283">
        <f>'EUROSTAT_AutoP-ElcHeatProd'!AB267</f>
        <v>0</v>
      </c>
      <c r="AE38" s="283">
        <f>'EUROSTAT_AutoP-ElcHeatProd'!AC267</f>
        <v>0</v>
      </c>
      <c r="AF38" s="283">
        <f>'EUROSTAT_AutoP-ElcHeatProd'!AD267</f>
        <v>0</v>
      </c>
      <c r="AG38" s="283">
        <f>'EUROSTAT_AutoP-ElcHeatProd'!AE267</f>
        <v>0.13</v>
      </c>
      <c r="AH38" s="283">
        <f>'EUROSTAT_AutoP-ElcHeatProd'!AF267</f>
        <v>0</v>
      </c>
      <c r="AI38" s="283">
        <f>'EUROSTAT_AutoP-ElcHeatProd'!AG267</f>
        <v>0</v>
      </c>
      <c r="AJ38" s="283">
        <f>'EUROSTAT_AutoP-ElcHeatProd'!AH267</f>
        <v>0</v>
      </c>
      <c r="AK38" s="283">
        <f>'EUROSTAT_AutoP-ElcHeatProd'!AI267</f>
        <v>0</v>
      </c>
      <c r="AL38" s="283">
        <f>'EUROSTAT_AutoP-ElcHeatProd'!AJ267</f>
        <v>0</v>
      </c>
      <c r="AM38" s="283">
        <f>'EUROSTAT_AutoP-ElcHeatProd'!AK267</f>
        <v>0</v>
      </c>
      <c r="AN38" s="283">
        <f>'EUROSTAT_AutoP-ElcHeatProd'!AL267</f>
        <v>0</v>
      </c>
      <c r="AO38" s="283">
        <f>'EUROSTAT_AutoP-ElcHeatProd'!AM267</f>
        <v>0</v>
      </c>
      <c r="AP38" s="283">
        <f>'EUROSTAT_AutoP-ElcHeatProd'!AN267</f>
        <v>0</v>
      </c>
      <c r="AQ38" s="307">
        <f>'EUROSTAT_AutoP-ElcHeatProd'!AO267</f>
        <v>0</v>
      </c>
    </row>
    <row r="39" spans="5:43">
      <c r="E39" s="290" t="s">
        <v>598</v>
      </c>
      <c r="F39" s="281" t="s">
        <v>293</v>
      </c>
      <c r="G39" s="282">
        <f>'EUROSTAT_AutoP-ElcHeatProd'!E268</f>
        <v>1.746</v>
      </c>
      <c r="H39" s="283">
        <f>'EUROSTAT_AutoP-ElcHeatProd'!F268</f>
        <v>0.267</v>
      </c>
      <c r="I39" s="283">
        <f>'EUROSTAT_AutoP-ElcHeatProd'!G268</f>
        <v>0</v>
      </c>
      <c r="J39" s="283">
        <f>'EUROSTAT_AutoP-ElcHeatProd'!H268</f>
        <v>0.123372678650606</v>
      </c>
      <c r="K39" s="283">
        <f>'EUROSTAT_AutoP-ElcHeatProd'!I268</f>
        <v>0</v>
      </c>
      <c r="L39" s="283">
        <f>'EUROSTAT_AutoP-ElcHeatProd'!J268</f>
        <v>0.101</v>
      </c>
      <c r="M39" s="283">
        <f>'EUROSTAT_AutoP-ElcHeatProd'!K268</f>
        <v>2.191</v>
      </c>
      <c r="N39" s="283">
        <f>'EUROSTAT_AutoP-ElcHeatProd'!L268</f>
        <v>0.004</v>
      </c>
      <c r="O39" s="283">
        <f>'EUROSTAT_AutoP-ElcHeatProd'!M268</f>
        <v>0</v>
      </c>
      <c r="P39" s="283">
        <f>'EUROSTAT_AutoP-ElcHeatProd'!N268</f>
        <v>0</v>
      </c>
      <c r="Q39" s="283">
        <f>'EUROSTAT_AutoP-ElcHeatProd'!O268</f>
        <v>7.747</v>
      </c>
      <c r="R39" s="283">
        <f>'EUROSTAT_AutoP-ElcHeatProd'!P268</f>
        <v>1.084</v>
      </c>
      <c r="S39" s="283">
        <f>'EUROSTAT_AutoP-ElcHeatProd'!Q268</f>
        <v>7.762</v>
      </c>
      <c r="T39" s="283">
        <f>'EUROSTAT_AutoP-ElcHeatProd'!R268</f>
        <v>0</v>
      </c>
      <c r="U39" s="283">
        <f>'EUROSTAT_AutoP-ElcHeatProd'!S268</f>
        <v>0.011</v>
      </c>
      <c r="V39" s="283">
        <f>'EUROSTAT_AutoP-ElcHeatProd'!T268</f>
        <v>0</v>
      </c>
      <c r="W39" s="283">
        <f>'EUROSTAT_AutoP-ElcHeatProd'!U268</f>
        <v>0</v>
      </c>
      <c r="X39" s="283">
        <f>'EUROSTAT_AutoP-ElcHeatProd'!V268</f>
        <v>2.091</v>
      </c>
      <c r="Y39" s="283">
        <f>'EUROSTAT_AutoP-ElcHeatProd'!W268</f>
        <v>0</v>
      </c>
      <c r="Z39" s="283">
        <f>'EUROSTAT_AutoP-ElcHeatProd'!X268</f>
        <v>0</v>
      </c>
      <c r="AA39" s="283">
        <f>'EUROSTAT_AutoP-ElcHeatProd'!Y268</f>
        <v>0.011</v>
      </c>
      <c r="AB39" s="283">
        <f>'EUROSTAT_AutoP-ElcHeatProd'!Z268</f>
        <v>0</v>
      </c>
      <c r="AC39" s="283">
        <f>'EUROSTAT_AutoP-ElcHeatProd'!AA268</f>
        <v>3.574</v>
      </c>
      <c r="AD39" s="283">
        <f>'EUROSTAT_AutoP-ElcHeatProd'!AB268</f>
        <v>0.878</v>
      </c>
      <c r="AE39" s="283">
        <f>'EUROSTAT_AutoP-ElcHeatProd'!AC268</f>
        <v>0</v>
      </c>
      <c r="AF39" s="283">
        <f>'EUROSTAT_AutoP-ElcHeatProd'!AD268</f>
        <v>1.486</v>
      </c>
      <c r="AG39" s="283">
        <f>'EUROSTAT_AutoP-ElcHeatProd'!AE268</f>
        <v>0.054</v>
      </c>
      <c r="AH39" s="283">
        <f>'EUROSTAT_AutoP-ElcHeatProd'!AF268</f>
        <v>0</v>
      </c>
      <c r="AI39" s="283">
        <f>'EUROSTAT_AutoP-ElcHeatProd'!AG268</f>
        <v>0.025</v>
      </c>
      <c r="AJ39" s="283">
        <f>'EUROSTAT_AutoP-ElcHeatProd'!AH268</f>
        <v>0.007</v>
      </c>
      <c r="AK39" s="283">
        <f>'EUROSTAT_AutoP-ElcHeatProd'!AI268</f>
        <v>26.179</v>
      </c>
      <c r="AL39" s="283">
        <f>'EUROSTAT_AutoP-ElcHeatProd'!AJ268</f>
        <v>0</v>
      </c>
      <c r="AM39" s="283">
        <f>'EUROSTAT_AutoP-ElcHeatProd'!AK268</f>
        <v>0</v>
      </c>
      <c r="AN39" s="283">
        <f>'EUROSTAT_AutoP-ElcHeatProd'!AL268</f>
        <v>0</v>
      </c>
      <c r="AO39" s="283">
        <f>'EUROSTAT_AutoP-ElcHeatProd'!AM268</f>
        <v>0</v>
      </c>
      <c r="AP39" s="283">
        <f>'EUROSTAT_AutoP-ElcHeatProd'!AN268</f>
        <v>0</v>
      </c>
      <c r="AQ39" s="307">
        <f>'EUROSTAT_AutoP-ElcHeatProd'!AO268</f>
        <v>0</v>
      </c>
    </row>
    <row r="40" spans="5:43">
      <c r="E40" s="291" t="s">
        <v>599</v>
      </c>
      <c r="F40" s="285" t="s">
        <v>293</v>
      </c>
      <c r="G40" s="286">
        <f>'EUROSTAT_AutoP-ElcHeatProd'!E269</f>
        <v>0.681</v>
      </c>
      <c r="H40" s="287">
        <f>'EUROSTAT_AutoP-ElcHeatProd'!F269</f>
        <v>0.871</v>
      </c>
      <c r="I40" s="287">
        <f>'EUROSTAT_AutoP-ElcHeatProd'!G269</f>
        <v>0</v>
      </c>
      <c r="J40" s="287">
        <f>'EUROSTAT_AutoP-ElcHeatProd'!H269</f>
        <v>0.00688647120899123</v>
      </c>
      <c r="K40" s="287">
        <f>'EUROSTAT_AutoP-ElcHeatProd'!I269</f>
        <v>0</v>
      </c>
      <c r="L40" s="287">
        <f>'EUROSTAT_AutoP-ElcHeatProd'!J269</f>
        <v>0</v>
      </c>
      <c r="M40" s="287">
        <f>'EUROSTAT_AutoP-ElcHeatProd'!K269</f>
        <v>0.115</v>
      </c>
      <c r="N40" s="287">
        <f>'EUROSTAT_AutoP-ElcHeatProd'!L269</f>
        <v>0</v>
      </c>
      <c r="O40" s="287">
        <f>'EUROSTAT_AutoP-ElcHeatProd'!M269</f>
        <v>0</v>
      </c>
      <c r="P40" s="287">
        <f>'EUROSTAT_AutoP-ElcHeatProd'!N269</f>
        <v>0</v>
      </c>
      <c r="Q40" s="287">
        <f>'EUROSTAT_AutoP-ElcHeatProd'!O269</f>
        <v>1.854</v>
      </c>
      <c r="R40" s="287">
        <f>'EUROSTAT_AutoP-ElcHeatProd'!P269</f>
        <v>0.029</v>
      </c>
      <c r="S40" s="287">
        <f>'EUROSTAT_AutoP-ElcHeatProd'!Q269</f>
        <v>4.306</v>
      </c>
      <c r="T40" s="287">
        <f>'EUROSTAT_AutoP-ElcHeatProd'!R269</f>
        <v>0</v>
      </c>
      <c r="U40" s="287">
        <f>'EUROSTAT_AutoP-ElcHeatProd'!S269</f>
        <v>0</v>
      </c>
      <c r="V40" s="287">
        <f>'EUROSTAT_AutoP-ElcHeatProd'!T269</f>
        <v>0</v>
      </c>
      <c r="W40" s="287">
        <f>'EUROSTAT_AutoP-ElcHeatProd'!U269</f>
        <v>0</v>
      </c>
      <c r="X40" s="287">
        <f>'EUROSTAT_AutoP-ElcHeatProd'!V269</f>
        <v>0.173</v>
      </c>
      <c r="Y40" s="287">
        <f>'EUROSTAT_AutoP-ElcHeatProd'!W269</f>
        <v>0</v>
      </c>
      <c r="Z40" s="287">
        <f>'EUROSTAT_AutoP-ElcHeatProd'!X269</f>
        <v>0</v>
      </c>
      <c r="AA40" s="287">
        <f>'EUROSTAT_AutoP-ElcHeatProd'!Y269</f>
        <v>0</v>
      </c>
      <c r="AB40" s="287">
        <f>'EUROSTAT_AutoP-ElcHeatProd'!Z269</f>
        <v>0</v>
      </c>
      <c r="AC40" s="287">
        <f>'EUROSTAT_AutoP-ElcHeatProd'!AA269</f>
        <v>1.228</v>
      </c>
      <c r="AD40" s="287">
        <f>'EUROSTAT_AutoP-ElcHeatProd'!AB269</f>
        <v>0.04</v>
      </c>
      <c r="AE40" s="287">
        <f>'EUROSTAT_AutoP-ElcHeatProd'!AC269</f>
        <v>0</v>
      </c>
      <c r="AF40" s="287">
        <f>'EUROSTAT_AutoP-ElcHeatProd'!AD269</f>
        <v>1.159</v>
      </c>
      <c r="AG40" s="287">
        <f>'EUROSTAT_AutoP-ElcHeatProd'!AE269</f>
        <v>0</v>
      </c>
      <c r="AH40" s="287">
        <f>'EUROSTAT_AutoP-ElcHeatProd'!AF269</f>
        <v>0</v>
      </c>
      <c r="AI40" s="287">
        <f>'EUROSTAT_AutoP-ElcHeatProd'!AG269</f>
        <v>0</v>
      </c>
      <c r="AJ40" s="287">
        <f>'EUROSTAT_AutoP-ElcHeatProd'!AH269</f>
        <v>0</v>
      </c>
      <c r="AK40" s="287">
        <f>'EUROSTAT_AutoP-ElcHeatProd'!AI269</f>
        <v>3.603</v>
      </c>
      <c r="AL40" s="287">
        <f>'EUROSTAT_AutoP-ElcHeatProd'!AJ269</f>
        <v>0</v>
      </c>
      <c r="AM40" s="287">
        <f>'EUROSTAT_AutoP-ElcHeatProd'!AK269</f>
        <v>0</v>
      </c>
      <c r="AN40" s="287">
        <f>'EUROSTAT_AutoP-ElcHeatProd'!AL269</f>
        <v>0</v>
      </c>
      <c r="AO40" s="287">
        <f>'EUROSTAT_AutoP-ElcHeatProd'!AM269</f>
        <v>0</v>
      </c>
      <c r="AP40" s="287">
        <f>'EUROSTAT_AutoP-ElcHeatProd'!AN269</f>
        <v>0</v>
      </c>
      <c r="AQ40" s="308">
        <f>'EUROSTAT_AutoP-ElcHeatProd'!AO269</f>
        <v>0</v>
      </c>
    </row>
    <row r="41" spans="5:43">
      <c r="E41" s="12"/>
      <c r="F41" s="292" t="s">
        <v>192</v>
      </c>
      <c r="G41" s="17">
        <f>SUM(G35:G40)</f>
        <v>12.831</v>
      </c>
      <c r="H41" s="17">
        <f t="shared" ref="H41:AQ41" si="9">SUM(H35:H40)</f>
        <v>1.142</v>
      </c>
      <c r="I41" s="17">
        <f t="shared" si="9"/>
        <v>0</v>
      </c>
      <c r="J41" s="17">
        <f t="shared" si="9"/>
        <v>0.796</v>
      </c>
      <c r="K41" s="17">
        <f t="shared" si="9"/>
        <v>0.029</v>
      </c>
      <c r="L41" s="17">
        <f t="shared" si="9"/>
        <v>2.92</v>
      </c>
      <c r="M41" s="17">
        <f t="shared" si="9"/>
        <v>70.884</v>
      </c>
      <c r="N41" s="17">
        <f t="shared" si="9"/>
        <v>0.004</v>
      </c>
      <c r="O41" s="17">
        <f t="shared" si="9"/>
        <v>0.061</v>
      </c>
      <c r="P41" s="17">
        <f t="shared" si="9"/>
        <v>0</v>
      </c>
      <c r="Q41" s="17">
        <f t="shared" si="9"/>
        <v>31.201</v>
      </c>
      <c r="R41" s="17">
        <f t="shared" si="9"/>
        <v>3.331</v>
      </c>
      <c r="S41" s="17">
        <f t="shared" si="9"/>
        <v>20.816</v>
      </c>
      <c r="T41" s="17">
        <f t="shared" si="9"/>
        <v>0</v>
      </c>
      <c r="U41" s="17">
        <f t="shared" si="9"/>
        <v>0.033</v>
      </c>
      <c r="V41" s="17">
        <f t="shared" si="9"/>
        <v>0</v>
      </c>
      <c r="W41" s="17">
        <f t="shared" si="9"/>
        <v>0</v>
      </c>
      <c r="X41" s="17">
        <f t="shared" si="9"/>
        <v>2.494</v>
      </c>
      <c r="Y41" s="17">
        <f t="shared" si="9"/>
        <v>0</v>
      </c>
      <c r="Z41" s="17">
        <f t="shared" si="9"/>
        <v>0</v>
      </c>
      <c r="AA41" s="17">
        <f t="shared" si="9"/>
        <v>0.011</v>
      </c>
      <c r="AB41" s="17">
        <f t="shared" si="9"/>
        <v>0</v>
      </c>
      <c r="AC41" s="17">
        <f t="shared" si="9"/>
        <v>5.162</v>
      </c>
      <c r="AD41" s="17">
        <f t="shared" si="9"/>
        <v>18.544</v>
      </c>
      <c r="AE41" s="17">
        <f t="shared" si="9"/>
        <v>0</v>
      </c>
      <c r="AF41" s="17">
        <f t="shared" si="9"/>
        <v>2.707</v>
      </c>
      <c r="AG41" s="17">
        <f t="shared" si="9"/>
        <v>1.534</v>
      </c>
      <c r="AH41" s="17">
        <f t="shared" si="9"/>
        <v>0</v>
      </c>
      <c r="AI41" s="17">
        <f t="shared" si="9"/>
        <v>0.025</v>
      </c>
      <c r="AJ41" s="17">
        <f t="shared" si="9"/>
        <v>0.025</v>
      </c>
      <c r="AK41" s="17">
        <f t="shared" si="9"/>
        <v>47.735</v>
      </c>
      <c r="AL41" s="17">
        <f t="shared" si="9"/>
        <v>0</v>
      </c>
      <c r="AM41" s="17">
        <f t="shared" si="9"/>
        <v>0</v>
      </c>
      <c r="AN41" s="17">
        <f t="shared" si="9"/>
        <v>0</v>
      </c>
      <c r="AO41" s="17">
        <f t="shared" si="9"/>
        <v>0</v>
      </c>
      <c r="AP41" s="17">
        <f t="shared" si="9"/>
        <v>0</v>
      </c>
      <c r="AQ41" s="17">
        <f t="shared" si="9"/>
        <v>0.468</v>
      </c>
    </row>
    <row r="42" spans="6:43">
      <c r="F42" s="293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</row>
    <row r="44" spans="5:43">
      <c r="E44" s="211" t="s">
        <v>1456</v>
      </c>
      <c r="G44" s="277" t="s">
        <v>21</v>
      </c>
      <c r="H44" s="10" t="s">
        <v>22</v>
      </c>
      <c r="I44" s="10" t="s">
        <v>23</v>
      </c>
      <c r="J44" s="10" t="s">
        <v>289</v>
      </c>
      <c r="K44" s="10" t="s">
        <v>24</v>
      </c>
      <c r="L44" s="10" t="s">
        <v>25</v>
      </c>
      <c r="M44" s="10" t="s">
        <v>26</v>
      </c>
      <c r="N44" s="10" t="s">
        <v>27</v>
      </c>
      <c r="O44" s="10" t="s">
        <v>28</v>
      </c>
      <c r="P44" s="10" t="s">
        <v>29</v>
      </c>
      <c r="Q44" s="10" t="s">
        <v>30</v>
      </c>
      <c r="R44" s="10" t="s">
        <v>31</v>
      </c>
      <c r="S44" s="10" t="s">
        <v>32</v>
      </c>
      <c r="T44" s="10" t="s">
        <v>33</v>
      </c>
      <c r="U44" s="10" t="s">
        <v>34</v>
      </c>
      <c r="V44" s="10" t="s">
        <v>35</v>
      </c>
      <c r="W44" s="10" t="s">
        <v>36</v>
      </c>
      <c r="X44" s="10" t="s">
        <v>37</v>
      </c>
      <c r="Y44" s="10" t="s">
        <v>38</v>
      </c>
      <c r="Z44" s="10" t="s">
        <v>39</v>
      </c>
      <c r="AA44" s="10" t="s">
        <v>40</v>
      </c>
      <c r="AB44" s="10" t="s">
        <v>43</v>
      </c>
      <c r="AC44" s="10" t="s">
        <v>44</v>
      </c>
      <c r="AD44" s="10" t="s">
        <v>45</v>
      </c>
      <c r="AE44" s="10" t="s">
        <v>46</v>
      </c>
      <c r="AF44" s="10" t="s">
        <v>47</v>
      </c>
      <c r="AG44" s="10" t="s">
        <v>48</v>
      </c>
      <c r="AH44" s="10" t="s">
        <v>50</v>
      </c>
      <c r="AI44" s="10" t="s">
        <v>51</v>
      </c>
      <c r="AJ44" s="10" t="s">
        <v>52</v>
      </c>
      <c r="AK44" s="10" t="s">
        <v>53</v>
      </c>
      <c r="AL44" s="10" t="s">
        <v>290</v>
      </c>
      <c r="AM44" s="10" t="s">
        <v>291</v>
      </c>
      <c r="AN44" s="10" t="s">
        <v>292</v>
      </c>
      <c r="AO44" s="10" t="s">
        <v>41</v>
      </c>
      <c r="AP44" s="10" t="s">
        <v>42</v>
      </c>
      <c r="AQ44" s="309" t="s">
        <v>49</v>
      </c>
    </row>
    <row r="45" spans="5:43">
      <c r="E45" s="276" t="s">
        <v>594</v>
      </c>
      <c r="F45" s="277" t="s">
        <v>1388</v>
      </c>
      <c r="G45" s="294">
        <f>IF(G26=0,0,G35/G26)</f>
        <v>0</v>
      </c>
      <c r="H45" s="295">
        <f t="shared" ref="H45:AQ50" si="10">IF(H26=0,0,H35/H26)</f>
        <v>0</v>
      </c>
      <c r="I45" s="295">
        <f t="shared" si="10"/>
        <v>0</v>
      </c>
      <c r="J45" s="295">
        <f t="shared" si="10"/>
        <v>0</v>
      </c>
      <c r="K45" s="295">
        <f t="shared" si="10"/>
        <v>0</v>
      </c>
      <c r="L45" s="295">
        <f t="shared" si="10"/>
        <v>0.364267015706806</v>
      </c>
      <c r="M45" s="295">
        <f t="shared" si="10"/>
        <v>0.338636755080951</v>
      </c>
      <c r="N45" s="295">
        <f t="shared" si="10"/>
        <v>0</v>
      </c>
      <c r="O45" s="295">
        <f t="shared" si="10"/>
        <v>0</v>
      </c>
      <c r="P45" s="295">
        <f t="shared" si="10"/>
        <v>0</v>
      </c>
      <c r="Q45" s="295">
        <f t="shared" si="10"/>
        <v>0.307962272428164</v>
      </c>
      <c r="R45" s="295">
        <f t="shared" si="10"/>
        <v>1.65714285714286</v>
      </c>
      <c r="S45" s="295">
        <f t="shared" si="10"/>
        <v>0.169394435351882</v>
      </c>
      <c r="T45" s="295">
        <f t="shared" si="10"/>
        <v>0</v>
      </c>
      <c r="U45" s="295">
        <f t="shared" si="10"/>
        <v>0</v>
      </c>
      <c r="V45" s="295">
        <f t="shared" si="10"/>
        <v>0</v>
      </c>
      <c r="W45" s="295">
        <f t="shared" si="10"/>
        <v>0</v>
      </c>
      <c r="X45" s="295">
        <f t="shared" si="10"/>
        <v>0</v>
      </c>
      <c r="Y45" s="295">
        <f t="shared" si="10"/>
        <v>0</v>
      </c>
      <c r="Z45" s="295">
        <f t="shared" si="10"/>
        <v>0</v>
      </c>
      <c r="AA45" s="295">
        <f t="shared" si="10"/>
        <v>0</v>
      </c>
      <c r="AB45" s="295">
        <f t="shared" si="10"/>
        <v>0</v>
      </c>
      <c r="AC45" s="295">
        <f t="shared" si="10"/>
        <v>0</v>
      </c>
      <c r="AD45" s="295">
        <f t="shared" si="10"/>
        <v>0</v>
      </c>
      <c r="AE45" s="295">
        <f t="shared" si="10"/>
        <v>0</v>
      </c>
      <c r="AF45" s="295">
        <f t="shared" si="10"/>
        <v>0</v>
      </c>
      <c r="AG45" s="295">
        <f t="shared" si="10"/>
        <v>0.324431256181998</v>
      </c>
      <c r="AH45" s="295">
        <f t="shared" si="10"/>
        <v>0</v>
      </c>
      <c r="AI45" s="295">
        <f t="shared" si="10"/>
        <v>0</v>
      </c>
      <c r="AJ45" s="295">
        <f t="shared" si="10"/>
        <v>0</v>
      </c>
      <c r="AK45" s="295">
        <f t="shared" si="10"/>
        <v>0.406206328161393</v>
      </c>
      <c r="AL45" s="295">
        <f t="shared" si="10"/>
        <v>0</v>
      </c>
      <c r="AM45" s="295">
        <f t="shared" si="10"/>
        <v>0</v>
      </c>
      <c r="AN45" s="295">
        <f t="shared" si="10"/>
        <v>0</v>
      </c>
      <c r="AO45" s="295">
        <f t="shared" si="10"/>
        <v>0</v>
      </c>
      <c r="AP45" s="295">
        <f t="shared" si="10"/>
        <v>0</v>
      </c>
      <c r="AQ45" s="310">
        <f t="shared" si="10"/>
        <v>0.0400890868596882</v>
      </c>
    </row>
    <row r="46" spans="5:43">
      <c r="E46" s="280" t="s">
        <v>595</v>
      </c>
      <c r="F46" s="281" t="s">
        <v>1388</v>
      </c>
      <c r="G46" s="296">
        <f t="shared" ref="G46:V50" si="11">IF(G27=0,0,G36/G27)</f>
        <v>5.30081300813008</v>
      </c>
      <c r="H46" s="220">
        <f t="shared" si="11"/>
        <v>0</v>
      </c>
      <c r="I46" s="220">
        <f t="shared" si="11"/>
        <v>0</v>
      </c>
      <c r="J46" s="220">
        <f>IF(J27=0,0,J36/J27)</f>
        <v>0.0224027043638305</v>
      </c>
      <c r="K46" s="220">
        <f t="shared" si="11"/>
        <v>0.3625</v>
      </c>
      <c r="L46" s="220">
        <f t="shared" si="11"/>
        <v>0</v>
      </c>
      <c r="M46" s="220">
        <f t="shared" si="11"/>
        <v>5.73093349603417</v>
      </c>
      <c r="N46" s="220">
        <f t="shared" si="11"/>
        <v>0</v>
      </c>
      <c r="O46" s="220">
        <f t="shared" si="11"/>
        <v>0.554545454545455</v>
      </c>
      <c r="P46" s="220">
        <f t="shared" si="11"/>
        <v>0</v>
      </c>
      <c r="Q46" s="220">
        <f t="shared" si="11"/>
        <v>0</v>
      </c>
      <c r="R46" s="220">
        <f t="shared" si="11"/>
        <v>0.331955922865014</v>
      </c>
      <c r="S46" s="220">
        <f t="shared" si="11"/>
        <v>0.784700315457413</v>
      </c>
      <c r="T46" s="220">
        <f t="shared" si="11"/>
        <v>0</v>
      </c>
      <c r="U46" s="220">
        <f t="shared" si="11"/>
        <v>0.261904761904762</v>
      </c>
      <c r="V46" s="220">
        <f t="shared" si="11"/>
        <v>0</v>
      </c>
      <c r="W46" s="220">
        <f t="shared" si="10"/>
        <v>0</v>
      </c>
      <c r="X46" s="220">
        <f t="shared" si="10"/>
        <v>0.00731946799964295</v>
      </c>
      <c r="Y46" s="220">
        <f t="shared" si="10"/>
        <v>0</v>
      </c>
      <c r="Z46" s="220">
        <f t="shared" si="10"/>
        <v>0</v>
      </c>
      <c r="AA46" s="220">
        <f t="shared" si="10"/>
        <v>0</v>
      </c>
      <c r="AB46" s="220">
        <f t="shared" si="10"/>
        <v>0</v>
      </c>
      <c r="AC46" s="220">
        <f t="shared" si="10"/>
        <v>0</v>
      </c>
      <c r="AD46" s="220">
        <f t="shared" si="10"/>
        <v>0.868217054263566</v>
      </c>
      <c r="AE46" s="220">
        <f t="shared" si="10"/>
        <v>0</v>
      </c>
      <c r="AF46" s="220">
        <f t="shared" si="10"/>
        <v>0.0930232558139535</v>
      </c>
      <c r="AG46" s="220">
        <f t="shared" si="10"/>
        <v>0.288359788359788</v>
      </c>
      <c r="AH46" s="220">
        <f t="shared" si="10"/>
        <v>0</v>
      </c>
      <c r="AI46" s="220">
        <f t="shared" si="10"/>
        <v>0</v>
      </c>
      <c r="AJ46" s="220">
        <f t="shared" si="10"/>
        <v>0.418604651162791</v>
      </c>
      <c r="AK46" s="220">
        <f t="shared" si="10"/>
        <v>0.73125</v>
      </c>
      <c r="AL46" s="220">
        <f t="shared" si="10"/>
        <v>0</v>
      </c>
      <c r="AM46" s="220">
        <f t="shared" si="10"/>
        <v>0</v>
      </c>
      <c r="AN46" s="220">
        <f t="shared" si="10"/>
        <v>0</v>
      </c>
      <c r="AO46" s="220">
        <f t="shared" si="10"/>
        <v>0</v>
      </c>
      <c r="AP46" s="220">
        <f t="shared" si="10"/>
        <v>0</v>
      </c>
      <c r="AQ46" s="311">
        <f t="shared" si="10"/>
        <v>0.158823529411765</v>
      </c>
    </row>
    <row r="47" spans="5:43">
      <c r="E47" s="280" t="s">
        <v>596</v>
      </c>
      <c r="F47" s="281" t="s">
        <v>1388</v>
      </c>
      <c r="G47" s="296">
        <f t="shared" si="11"/>
        <v>0.415739438120817</v>
      </c>
      <c r="H47" s="220">
        <f t="shared" si="10"/>
        <v>0</v>
      </c>
      <c r="I47" s="220">
        <f t="shared" si="10"/>
        <v>0</v>
      </c>
      <c r="J47" s="220">
        <f t="shared" si="10"/>
        <v>0.0224027043638305</v>
      </c>
      <c r="K47" s="220">
        <f t="shared" si="10"/>
        <v>0</v>
      </c>
      <c r="L47" s="220">
        <f t="shared" si="10"/>
        <v>0.375</v>
      </c>
      <c r="M47" s="220">
        <f t="shared" si="10"/>
        <v>0.38240080480516</v>
      </c>
      <c r="N47" s="220">
        <f t="shared" si="10"/>
        <v>0</v>
      </c>
      <c r="O47" s="220">
        <f t="shared" si="10"/>
        <v>0</v>
      </c>
      <c r="P47" s="220">
        <f t="shared" si="10"/>
        <v>0</v>
      </c>
      <c r="Q47" s="220">
        <f t="shared" si="10"/>
        <v>0.415000513716223</v>
      </c>
      <c r="R47" s="220">
        <f t="shared" si="10"/>
        <v>0.311627151672621</v>
      </c>
      <c r="S47" s="220">
        <f t="shared" si="10"/>
        <v>0.282707555970149</v>
      </c>
      <c r="T47" s="220">
        <f t="shared" si="10"/>
        <v>0</v>
      </c>
      <c r="U47" s="220">
        <f t="shared" si="10"/>
        <v>0</v>
      </c>
      <c r="V47" s="220">
        <f t="shared" si="10"/>
        <v>0</v>
      </c>
      <c r="W47" s="220">
        <f t="shared" si="10"/>
        <v>0</v>
      </c>
      <c r="X47" s="220">
        <f t="shared" si="10"/>
        <v>0.250847457627119</v>
      </c>
      <c r="Y47" s="220">
        <f t="shared" si="10"/>
        <v>0</v>
      </c>
      <c r="Z47" s="220">
        <f t="shared" si="10"/>
        <v>0</v>
      </c>
      <c r="AA47" s="220">
        <f t="shared" si="10"/>
        <v>0</v>
      </c>
      <c r="AB47" s="220">
        <f t="shared" si="10"/>
        <v>0</v>
      </c>
      <c r="AC47" s="220">
        <f t="shared" si="10"/>
        <v>0.299750208159867</v>
      </c>
      <c r="AD47" s="220">
        <f t="shared" si="10"/>
        <v>0.537635068762279</v>
      </c>
      <c r="AE47" s="220">
        <f t="shared" si="10"/>
        <v>0</v>
      </c>
      <c r="AF47" s="220">
        <f t="shared" si="10"/>
        <v>0.273584905660377</v>
      </c>
      <c r="AG47" s="220">
        <f t="shared" si="10"/>
        <v>0.330637488106565</v>
      </c>
      <c r="AH47" s="220">
        <f t="shared" si="10"/>
        <v>0</v>
      </c>
      <c r="AI47" s="220">
        <f t="shared" si="10"/>
        <v>0</v>
      </c>
      <c r="AJ47" s="220">
        <f t="shared" si="10"/>
        <v>0</v>
      </c>
      <c r="AK47" s="220">
        <f t="shared" si="10"/>
        <v>0.172667514269484</v>
      </c>
      <c r="AL47" s="220">
        <f t="shared" si="10"/>
        <v>0</v>
      </c>
      <c r="AM47" s="220">
        <f t="shared" si="10"/>
        <v>0</v>
      </c>
      <c r="AN47" s="220">
        <f t="shared" si="10"/>
        <v>0</v>
      </c>
      <c r="AO47" s="220">
        <f t="shared" si="10"/>
        <v>0</v>
      </c>
      <c r="AP47" s="220">
        <f t="shared" si="10"/>
        <v>0</v>
      </c>
      <c r="AQ47" s="311">
        <f t="shared" si="10"/>
        <v>0.0932926829268293</v>
      </c>
    </row>
    <row r="48" spans="5:43">
      <c r="E48" s="280" t="s">
        <v>597</v>
      </c>
      <c r="F48" s="281" t="s">
        <v>1388</v>
      </c>
      <c r="G48" s="296">
        <f t="shared" si="11"/>
        <v>0</v>
      </c>
      <c r="H48" s="220">
        <f t="shared" si="10"/>
        <v>0</v>
      </c>
      <c r="I48" s="220">
        <f t="shared" si="10"/>
        <v>0</v>
      </c>
      <c r="J48" s="220">
        <f t="shared" si="10"/>
        <v>0</v>
      </c>
      <c r="K48" s="220">
        <f t="shared" si="10"/>
        <v>0</v>
      </c>
      <c r="L48" s="220">
        <f t="shared" si="10"/>
        <v>0</v>
      </c>
      <c r="M48" s="220">
        <f t="shared" si="10"/>
        <v>0</v>
      </c>
      <c r="N48" s="220">
        <f t="shared" si="10"/>
        <v>0</v>
      </c>
      <c r="O48" s="220">
        <f t="shared" si="10"/>
        <v>0</v>
      </c>
      <c r="P48" s="220">
        <f t="shared" si="10"/>
        <v>0</v>
      </c>
      <c r="Q48" s="220">
        <f t="shared" si="10"/>
        <v>0</v>
      </c>
      <c r="R48" s="220">
        <f t="shared" si="10"/>
        <v>0</v>
      </c>
      <c r="S48" s="220">
        <f t="shared" si="10"/>
        <v>0</v>
      </c>
      <c r="T48" s="220">
        <f t="shared" si="10"/>
        <v>0</v>
      </c>
      <c r="U48" s="220">
        <f t="shared" si="10"/>
        <v>0</v>
      </c>
      <c r="V48" s="220">
        <f t="shared" si="10"/>
        <v>0</v>
      </c>
      <c r="W48" s="220">
        <f t="shared" si="10"/>
        <v>0</v>
      </c>
      <c r="X48" s="220">
        <f t="shared" si="10"/>
        <v>0</v>
      </c>
      <c r="Y48" s="220">
        <f t="shared" si="10"/>
        <v>0</v>
      </c>
      <c r="Z48" s="220">
        <f t="shared" si="10"/>
        <v>0</v>
      </c>
      <c r="AA48" s="220">
        <f t="shared" si="10"/>
        <v>0</v>
      </c>
      <c r="AB48" s="220">
        <f t="shared" si="10"/>
        <v>0</v>
      </c>
      <c r="AC48" s="220">
        <f t="shared" si="10"/>
        <v>0</v>
      </c>
      <c r="AD48" s="220">
        <f t="shared" si="10"/>
        <v>0</v>
      </c>
      <c r="AE48" s="220">
        <f t="shared" si="10"/>
        <v>0</v>
      </c>
      <c r="AF48" s="220">
        <f t="shared" si="10"/>
        <v>0</v>
      </c>
      <c r="AG48" s="220">
        <f t="shared" si="10"/>
        <v>0.245283018867925</v>
      </c>
      <c r="AH48" s="220">
        <f t="shared" si="10"/>
        <v>0</v>
      </c>
      <c r="AI48" s="220">
        <f t="shared" si="10"/>
        <v>0</v>
      </c>
      <c r="AJ48" s="220">
        <f t="shared" si="10"/>
        <v>0</v>
      </c>
      <c r="AK48" s="220">
        <f t="shared" si="10"/>
        <v>0</v>
      </c>
      <c r="AL48" s="220">
        <f t="shared" si="10"/>
        <v>0</v>
      </c>
      <c r="AM48" s="220">
        <f t="shared" si="10"/>
        <v>0</v>
      </c>
      <c r="AN48" s="220">
        <f t="shared" si="10"/>
        <v>0</v>
      </c>
      <c r="AO48" s="220">
        <f t="shared" si="10"/>
        <v>0</v>
      </c>
      <c r="AP48" s="220">
        <f t="shared" si="10"/>
        <v>0</v>
      </c>
      <c r="AQ48" s="311">
        <f t="shared" si="10"/>
        <v>0</v>
      </c>
    </row>
    <row r="49" spans="5:43">
      <c r="E49" s="280" t="s">
        <v>598</v>
      </c>
      <c r="F49" s="281" t="s">
        <v>1388</v>
      </c>
      <c r="G49" s="296">
        <f t="shared" si="11"/>
        <v>0.461904761904762</v>
      </c>
      <c r="H49" s="220">
        <f t="shared" si="10"/>
        <v>0.378186968838527</v>
      </c>
      <c r="I49" s="220">
        <f t="shared" si="10"/>
        <v>0</v>
      </c>
      <c r="J49" s="220">
        <f t="shared" si="10"/>
        <v>0.401349481106487</v>
      </c>
      <c r="K49" s="220">
        <f t="shared" si="10"/>
        <v>0</v>
      </c>
      <c r="L49" s="220">
        <f t="shared" si="10"/>
        <v>0.316614420062696</v>
      </c>
      <c r="M49" s="220">
        <f t="shared" si="10"/>
        <v>0.294608040876698</v>
      </c>
      <c r="N49" s="220">
        <f t="shared" si="10"/>
        <v>0.25</v>
      </c>
      <c r="O49" s="220">
        <f t="shared" si="10"/>
        <v>0</v>
      </c>
      <c r="P49" s="220">
        <f t="shared" si="10"/>
        <v>0</v>
      </c>
      <c r="Q49" s="220">
        <f t="shared" si="10"/>
        <v>0.439521161919891</v>
      </c>
      <c r="R49" s="220">
        <f t="shared" si="10"/>
        <v>0.347324575456584</v>
      </c>
      <c r="S49" s="220">
        <f t="shared" si="10"/>
        <v>0.377547546086872</v>
      </c>
      <c r="T49" s="220">
        <f t="shared" si="10"/>
        <v>0</v>
      </c>
      <c r="U49" s="220">
        <f t="shared" si="10"/>
        <v>0.333333333333333</v>
      </c>
      <c r="V49" s="220">
        <f t="shared" si="10"/>
        <v>0</v>
      </c>
      <c r="W49" s="220">
        <f t="shared" si="10"/>
        <v>0</v>
      </c>
      <c r="X49" s="220">
        <f t="shared" si="10"/>
        <v>0.461997348652232</v>
      </c>
      <c r="Y49" s="220">
        <f t="shared" si="10"/>
        <v>0</v>
      </c>
      <c r="Z49" s="220">
        <f t="shared" si="10"/>
        <v>0</v>
      </c>
      <c r="AA49" s="220">
        <f t="shared" si="10"/>
        <v>0.44</v>
      </c>
      <c r="AB49" s="220">
        <f t="shared" si="10"/>
        <v>0</v>
      </c>
      <c r="AC49" s="220">
        <f t="shared" si="10"/>
        <v>0.488785557986871</v>
      </c>
      <c r="AD49" s="220">
        <f t="shared" si="10"/>
        <v>0.690794649881983</v>
      </c>
      <c r="AE49" s="220">
        <f t="shared" si="10"/>
        <v>0</v>
      </c>
      <c r="AF49" s="220">
        <f t="shared" si="10"/>
        <v>0.738201689021361</v>
      </c>
      <c r="AG49" s="220">
        <f t="shared" si="10"/>
        <v>0.701298701298701</v>
      </c>
      <c r="AH49" s="220">
        <f t="shared" si="10"/>
        <v>0</v>
      </c>
      <c r="AI49" s="220">
        <f t="shared" si="10"/>
        <v>0.233644859813084</v>
      </c>
      <c r="AJ49" s="220">
        <f t="shared" si="10"/>
        <v>0.5</v>
      </c>
      <c r="AK49" s="220">
        <f t="shared" si="10"/>
        <v>0.34168211125323</v>
      </c>
      <c r="AL49" s="220">
        <f t="shared" si="10"/>
        <v>0</v>
      </c>
      <c r="AM49" s="220">
        <f t="shared" si="10"/>
        <v>0</v>
      </c>
      <c r="AN49" s="220">
        <f t="shared" si="10"/>
        <v>0</v>
      </c>
      <c r="AO49" s="220">
        <f t="shared" si="10"/>
        <v>0</v>
      </c>
      <c r="AP49" s="220">
        <f t="shared" si="10"/>
        <v>0</v>
      </c>
      <c r="AQ49" s="311">
        <f t="shared" si="10"/>
        <v>0</v>
      </c>
    </row>
    <row r="50" spans="5:43">
      <c r="E50" s="284" t="s">
        <v>599</v>
      </c>
      <c r="F50" s="285" t="s">
        <v>1388</v>
      </c>
      <c r="G50" s="297">
        <f t="shared" si="11"/>
        <v>0.112561983471074</v>
      </c>
      <c r="H50" s="298">
        <f t="shared" si="10"/>
        <v>0</v>
      </c>
      <c r="I50" s="298">
        <f t="shared" si="10"/>
        <v>0</v>
      </c>
      <c r="J50" s="298">
        <f t="shared" si="10"/>
        <v>0.00125048414521315</v>
      </c>
      <c r="K50" s="298">
        <f t="shared" si="10"/>
        <v>0</v>
      </c>
      <c r="L50" s="298">
        <f t="shared" si="10"/>
        <v>0</v>
      </c>
      <c r="M50" s="298">
        <f t="shared" si="10"/>
        <v>0.106679035250464</v>
      </c>
      <c r="N50" s="298">
        <f t="shared" si="10"/>
        <v>0</v>
      </c>
      <c r="O50" s="298">
        <f t="shared" si="10"/>
        <v>0</v>
      </c>
      <c r="P50" s="298">
        <f t="shared" si="10"/>
        <v>0</v>
      </c>
      <c r="Q50" s="298">
        <f t="shared" si="10"/>
        <v>0.162660115809791</v>
      </c>
      <c r="R50" s="298">
        <f t="shared" si="10"/>
        <v>0.147959183673469</v>
      </c>
      <c r="S50" s="298">
        <f t="shared" si="10"/>
        <v>0.14559101974574</v>
      </c>
      <c r="T50" s="298">
        <f t="shared" si="10"/>
        <v>0</v>
      </c>
      <c r="U50" s="298">
        <f t="shared" si="10"/>
        <v>0</v>
      </c>
      <c r="V50" s="298">
        <f t="shared" si="10"/>
        <v>0</v>
      </c>
      <c r="W50" s="298">
        <f t="shared" si="10"/>
        <v>0</v>
      </c>
      <c r="X50" s="298">
        <f t="shared" si="10"/>
        <v>0.112703583061889</v>
      </c>
      <c r="Y50" s="298">
        <f t="shared" si="10"/>
        <v>0</v>
      </c>
      <c r="Z50" s="298">
        <f t="shared" si="10"/>
        <v>0</v>
      </c>
      <c r="AA50" s="298">
        <f t="shared" si="10"/>
        <v>0</v>
      </c>
      <c r="AB50" s="298">
        <f t="shared" si="10"/>
        <v>0</v>
      </c>
      <c r="AC50" s="298">
        <f t="shared" si="10"/>
        <v>0.106366392377653</v>
      </c>
      <c r="AD50" s="298">
        <f t="shared" si="10"/>
        <v>0.347826086956522</v>
      </c>
      <c r="AE50" s="298">
        <f t="shared" si="10"/>
        <v>0</v>
      </c>
      <c r="AF50" s="298">
        <f t="shared" si="10"/>
        <v>0.139118953306926</v>
      </c>
      <c r="AG50" s="298">
        <f t="shared" si="10"/>
        <v>0</v>
      </c>
      <c r="AH50" s="298">
        <f t="shared" si="10"/>
        <v>0</v>
      </c>
      <c r="AI50" s="298">
        <f t="shared" si="10"/>
        <v>0</v>
      </c>
      <c r="AJ50" s="298">
        <f t="shared" si="10"/>
        <v>0</v>
      </c>
      <c r="AK50" s="298">
        <f t="shared" si="10"/>
        <v>0.143237656038801</v>
      </c>
      <c r="AL50" s="298">
        <f t="shared" si="10"/>
        <v>0</v>
      </c>
      <c r="AM50" s="298">
        <f t="shared" si="10"/>
        <v>0</v>
      </c>
      <c r="AN50" s="298">
        <f t="shared" si="10"/>
        <v>0</v>
      </c>
      <c r="AO50" s="298">
        <f t="shared" si="10"/>
        <v>0</v>
      </c>
      <c r="AP50" s="298">
        <f t="shared" si="10"/>
        <v>0</v>
      </c>
      <c r="AQ50" s="312">
        <f t="shared" si="10"/>
        <v>0</v>
      </c>
    </row>
    <row r="53" spans="5:6">
      <c r="E53" s="299" t="s">
        <v>1457</v>
      </c>
      <c r="F53" s="19"/>
    </row>
    <row r="54" spans="5:43">
      <c r="E54" s="27" t="s">
        <v>1458</v>
      </c>
      <c r="G54" s="277" t="s">
        <v>21</v>
      </c>
      <c r="H54" s="10" t="s">
        <v>22</v>
      </c>
      <c r="I54" s="10" t="s">
        <v>23</v>
      </c>
      <c r="J54" s="10" t="s">
        <v>289</v>
      </c>
      <c r="K54" s="10" t="s">
        <v>24</v>
      </c>
      <c r="L54" s="10" t="s">
        <v>25</v>
      </c>
      <c r="M54" s="10" t="s">
        <v>26</v>
      </c>
      <c r="N54" s="10" t="s">
        <v>27</v>
      </c>
      <c r="O54" s="10" t="s">
        <v>28</v>
      </c>
      <c r="P54" s="10" t="s">
        <v>29</v>
      </c>
      <c r="Q54" s="10" t="s">
        <v>30</v>
      </c>
      <c r="R54" s="10" t="s">
        <v>31</v>
      </c>
      <c r="S54" s="10" t="s">
        <v>32</v>
      </c>
      <c r="T54" s="10" t="s">
        <v>33</v>
      </c>
      <c r="U54" s="10" t="s">
        <v>34</v>
      </c>
      <c r="V54" s="10" t="s">
        <v>35</v>
      </c>
      <c r="W54" s="10" t="s">
        <v>36</v>
      </c>
      <c r="X54" s="10" t="s">
        <v>37</v>
      </c>
      <c r="Y54" s="10" t="s">
        <v>38</v>
      </c>
      <c r="Z54" s="10" t="s">
        <v>39</v>
      </c>
      <c r="AA54" s="10" t="s">
        <v>40</v>
      </c>
      <c r="AB54" s="10" t="s">
        <v>43</v>
      </c>
      <c r="AC54" s="10" t="s">
        <v>44</v>
      </c>
      <c r="AD54" s="10" t="s">
        <v>45</v>
      </c>
      <c r="AE54" s="10" t="s">
        <v>46</v>
      </c>
      <c r="AF54" s="10" t="s">
        <v>47</v>
      </c>
      <c r="AG54" s="10" t="s">
        <v>48</v>
      </c>
      <c r="AH54" s="10" t="s">
        <v>50</v>
      </c>
      <c r="AI54" s="10" t="s">
        <v>51</v>
      </c>
      <c r="AJ54" s="10" t="s">
        <v>52</v>
      </c>
      <c r="AK54" s="10" t="s">
        <v>53</v>
      </c>
      <c r="AL54" s="10" t="s">
        <v>290</v>
      </c>
      <c r="AM54" s="10" t="s">
        <v>291</v>
      </c>
      <c r="AN54" s="10" t="s">
        <v>292</v>
      </c>
      <c r="AO54" s="10" t="s">
        <v>41</v>
      </c>
      <c r="AP54" s="10" t="s">
        <v>42</v>
      </c>
      <c r="AQ54" s="309" t="s">
        <v>49</v>
      </c>
    </row>
    <row r="55" spans="5:43">
      <c r="E55" s="276" t="s">
        <v>594</v>
      </c>
      <c r="F55" s="277" t="s">
        <v>1388</v>
      </c>
      <c r="G55" s="294">
        <f>IF(G45&gt;0.5,0.5,G45)</f>
        <v>0</v>
      </c>
      <c r="H55" s="295">
        <f t="shared" ref="H55:AQ60" si="12">IF(H45&gt;0.5,0.5,H45)</f>
        <v>0</v>
      </c>
      <c r="I55" s="295">
        <f t="shared" si="12"/>
        <v>0</v>
      </c>
      <c r="J55" s="295">
        <f t="shared" si="12"/>
        <v>0</v>
      </c>
      <c r="K55" s="295">
        <f t="shared" si="12"/>
        <v>0</v>
      </c>
      <c r="L55" s="295">
        <f t="shared" si="12"/>
        <v>0.364267015706806</v>
      </c>
      <c r="M55" s="295">
        <f t="shared" si="12"/>
        <v>0.338636755080951</v>
      </c>
      <c r="N55" s="295">
        <f t="shared" si="12"/>
        <v>0</v>
      </c>
      <c r="O55" s="295">
        <f t="shared" si="12"/>
        <v>0</v>
      </c>
      <c r="P55" s="295">
        <f t="shared" si="12"/>
        <v>0</v>
      </c>
      <c r="Q55" s="295">
        <f t="shared" si="12"/>
        <v>0.307962272428164</v>
      </c>
      <c r="R55" s="295">
        <f t="shared" si="12"/>
        <v>0.5</v>
      </c>
      <c r="S55" s="295">
        <f t="shared" si="12"/>
        <v>0.169394435351882</v>
      </c>
      <c r="T55" s="295">
        <f t="shared" si="12"/>
        <v>0</v>
      </c>
      <c r="U55" s="295">
        <f t="shared" si="12"/>
        <v>0</v>
      </c>
      <c r="V55" s="295">
        <f t="shared" si="12"/>
        <v>0</v>
      </c>
      <c r="W55" s="295">
        <f t="shared" si="12"/>
        <v>0</v>
      </c>
      <c r="X55" s="295">
        <f t="shared" si="12"/>
        <v>0</v>
      </c>
      <c r="Y55" s="295">
        <f t="shared" si="12"/>
        <v>0</v>
      </c>
      <c r="Z55" s="295">
        <f t="shared" si="12"/>
        <v>0</v>
      </c>
      <c r="AA55" s="295">
        <f t="shared" si="12"/>
        <v>0</v>
      </c>
      <c r="AB55" s="295">
        <f t="shared" si="12"/>
        <v>0</v>
      </c>
      <c r="AC55" s="295">
        <f t="shared" si="12"/>
        <v>0</v>
      </c>
      <c r="AD55" s="295">
        <f t="shared" si="12"/>
        <v>0</v>
      </c>
      <c r="AE55" s="295">
        <f t="shared" si="12"/>
        <v>0</v>
      </c>
      <c r="AF55" s="295">
        <f t="shared" si="12"/>
        <v>0</v>
      </c>
      <c r="AG55" s="295">
        <f t="shared" si="12"/>
        <v>0.324431256181998</v>
      </c>
      <c r="AH55" s="295">
        <f t="shared" si="12"/>
        <v>0</v>
      </c>
      <c r="AI55" s="295">
        <f t="shared" si="12"/>
        <v>0</v>
      </c>
      <c r="AJ55" s="295">
        <f t="shared" si="12"/>
        <v>0</v>
      </c>
      <c r="AK55" s="295">
        <f t="shared" si="12"/>
        <v>0.406206328161393</v>
      </c>
      <c r="AL55" s="295">
        <f t="shared" si="12"/>
        <v>0</v>
      </c>
      <c r="AM55" s="295">
        <f t="shared" si="12"/>
        <v>0</v>
      </c>
      <c r="AN55" s="295">
        <f t="shared" si="12"/>
        <v>0</v>
      </c>
      <c r="AO55" s="295">
        <f t="shared" si="12"/>
        <v>0</v>
      </c>
      <c r="AP55" s="295">
        <f t="shared" si="12"/>
        <v>0</v>
      </c>
      <c r="AQ55" s="310">
        <f t="shared" si="12"/>
        <v>0.0400890868596882</v>
      </c>
    </row>
    <row r="56" spans="5:43">
      <c r="E56" s="280" t="s">
        <v>595</v>
      </c>
      <c r="F56" s="281" t="s">
        <v>1388</v>
      </c>
      <c r="G56" s="296">
        <f t="shared" ref="G56:V60" si="13">IF(G46&gt;0.5,0.5,G46)</f>
        <v>0.5</v>
      </c>
      <c r="H56" s="220">
        <f t="shared" si="13"/>
        <v>0</v>
      </c>
      <c r="I56" s="220">
        <f t="shared" si="13"/>
        <v>0</v>
      </c>
      <c r="J56" s="220">
        <f t="shared" si="13"/>
        <v>0.0224027043638305</v>
      </c>
      <c r="K56" s="220">
        <f t="shared" si="13"/>
        <v>0.3625</v>
      </c>
      <c r="L56" s="220">
        <f t="shared" si="13"/>
        <v>0</v>
      </c>
      <c r="M56" s="220">
        <f t="shared" si="13"/>
        <v>0.5</v>
      </c>
      <c r="N56" s="220">
        <f t="shared" si="13"/>
        <v>0</v>
      </c>
      <c r="O56" s="220">
        <f t="shared" si="13"/>
        <v>0.5</v>
      </c>
      <c r="P56" s="220">
        <f t="shared" si="13"/>
        <v>0</v>
      </c>
      <c r="Q56" s="220">
        <f t="shared" si="13"/>
        <v>0</v>
      </c>
      <c r="R56" s="220">
        <f t="shared" si="13"/>
        <v>0.331955922865014</v>
      </c>
      <c r="S56" s="220">
        <f t="shared" si="13"/>
        <v>0.5</v>
      </c>
      <c r="T56" s="220">
        <f t="shared" si="13"/>
        <v>0</v>
      </c>
      <c r="U56" s="220">
        <f t="shared" si="13"/>
        <v>0.261904761904762</v>
      </c>
      <c r="V56" s="220">
        <f t="shared" si="13"/>
        <v>0</v>
      </c>
      <c r="W56" s="220">
        <f t="shared" si="12"/>
        <v>0</v>
      </c>
      <c r="X56" s="220">
        <f t="shared" si="12"/>
        <v>0.00731946799964295</v>
      </c>
      <c r="Y56" s="220">
        <f t="shared" si="12"/>
        <v>0</v>
      </c>
      <c r="Z56" s="220">
        <f t="shared" si="12"/>
        <v>0</v>
      </c>
      <c r="AA56" s="220">
        <f t="shared" si="12"/>
        <v>0</v>
      </c>
      <c r="AB56" s="220">
        <f t="shared" si="12"/>
        <v>0</v>
      </c>
      <c r="AC56" s="220">
        <f t="shared" si="12"/>
        <v>0</v>
      </c>
      <c r="AD56" s="220">
        <f t="shared" si="12"/>
        <v>0.5</v>
      </c>
      <c r="AE56" s="220">
        <f t="shared" si="12"/>
        <v>0</v>
      </c>
      <c r="AF56" s="220">
        <f t="shared" si="12"/>
        <v>0.0930232558139535</v>
      </c>
      <c r="AG56" s="220">
        <f t="shared" si="12"/>
        <v>0.288359788359788</v>
      </c>
      <c r="AH56" s="220">
        <f t="shared" si="12"/>
        <v>0</v>
      </c>
      <c r="AI56" s="220">
        <f t="shared" si="12"/>
        <v>0</v>
      </c>
      <c r="AJ56" s="220">
        <f t="shared" si="12"/>
        <v>0.418604651162791</v>
      </c>
      <c r="AK56" s="220">
        <f t="shared" si="12"/>
        <v>0.5</v>
      </c>
      <c r="AL56" s="220">
        <f t="shared" si="12"/>
        <v>0</v>
      </c>
      <c r="AM56" s="220">
        <f t="shared" si="12"/>
        <v>0</v>
      </c>
      <c r="AN56" s="220">
        <f t="shared" si="12"/>
        <v>0</v>
      </c>
      <c r="AO56" s="220">
        <f t="shared" si="12"/>
        <v>0</v>
      </c>
      <c r="AP56" s="220">
        <f t="shared" si="12"/>
        <v>0</v>
      </c>
      <c r="AQ56" s="311">
        <f t="shared" si="12"/>
        <v>0.158823529411765</v>
      </c>
    </row>
    <row r="57" spans="5:43">
      <c r="E57" s="280" t="s">
        <v>596</v>
      </c>
      <c r="F57" s="281" t="s">
        <v>1388</v>
      </c>
      <c r="G57" s="296">
        <f t="shared" si="13"/>
        <v>0.415739438120817</v>
      </c>
      <c r="H57" s="220">
        <f t="shared" si="12"/>
        <v>0</v>
      </c>
      <c r="I57" s="220">
        <f t="shared" si="12"/>
        <v>0</v>
      </c>
      <c r="J57" s="220">
        <f t="shared" si="12"/>
        <v>0.0224027043638305</v>
      </c>
      <c r="K57" s="220">
        <f t="shared" si="12"/>
        <v>0</v>
      </c>
      <c r="L57" s="220">
        <f t="shared" si="12"/>
        <v>0.375</v>
      </c>
      <c r="M57" s="220">
        <f t="shared" si="12"/>
        <v>0.38240080480516</v>
      </c>
      <c r="N57" s="220">
        <f t="shared" si="12"/>
        <v>0</v>
      </c>
      <c r="O57" s="220">
        <f t="shared" si="12"/>
        <v>0</v>
      </c>
      <c r="P57" s="220">
        <f t="shared" si="12"/>
        <v>0</v>
      </c>
      <c r="Q57" s="220">
        <f t="shared" si="12"/>
        <v>0.415000513716223</v>
      </c>
      <c r="R57" s="220">
        <f t="shared" si="12"/>
        <v>0.311627151672621</v>
      </c>
      <c r="S57" s="220">
        <f t="shared" si="12"/>
        <v>0.282707555970149</v>
      </c>
      <c r="T57" s="220">
        <f t="shared" si="12"/>
        <v>0</v>
      </c>
      <c r="U57" s="220">
        <f t="shared" si="12"/>
        <v>0</v>
      </c>
      <c r="V57" s="220">
        <f t="shared" si="12"/>
        <v>0</v>
      </c>
      <c r="W57" s="220">
        <f t="shared" si="12"/>
        <v>0</v>
      </c>
      <c r="X57" s="220">
        <f t="shared" si="12"/>
        <v>0.250847457627119</v>
      </c>
      <c r="Y57" s="220">
        <f t="shared" si="12"/>
        <v>0</v>
      </c>
      <c r="Z57" s="220">
        <f t="shared" si="12"/>
        <v>0</v>
      </c>
      <c r="AA57" s="220">
        <f t="shared" si="12"/>
        <v>0</v>
      </c>
      <c r="AB57" s="220">
        <f t="shared" si="12"/>
        <v>0</v>
      </c>
      <c r="AC57" s="220">
        <f t="shared" si="12"/>
        <v>0.299750208159867</v>
      </c>
      <c r="AD57" s="220">
        <f t="shared" si="12"/>
        <v>0.5</v>
      </c>
      <c r="AE57" s="220">
        <f t="shared" si="12"/>
        <v>0</v>
      </c>
      <c r="AF57" s="220">
        <f t="shared" si="12"/>
        <v>0.273584905660377</v>
      </c>
      <c r="AG57" s="220">
        <f t="shared" si="12"/>
        <v>0.330637488106565</v>
      </c>
      <c r="AH57" s="220">
        <f t="shared" si="12"/>
        <v>0</v>
      </c>
      <c r="AI57" s="220">
        <f t="shared" si="12"/>
        <v>0</v>
      </c>
      <c r="AJ57" s="220">
        <f t="shared" si="12"/>
        <v>0</v>
      </c>
      <c r="AK57" s="220">
        <f t="shared" si="12"/>
        <v>0.172667514269484</v>
      </c>
      <c r="AL57" s="220">
        <f t="shared" si="12"/>
        <v>0</v>
      </c>
      <c r="AM57" s="220">
        <f t="shared" si="12"/>
        <v>0</v>
      </c>
      <c r="AN57" s="220">
        <f t="shared" si="12"/>
        <v>0</v>
      </c>
      <c r="AO57" s="220">
        <f t="shared" si="12"/>
        <v>0</v>
      </c>
      <c r="AP57" s="220">
        <f t="shared" si="12"/>
        <v>0</v>
      </c>
      <c r="AQ57" s="311">
        <f t="shared" si="12"/>
        <v>0.0932926829268293</v>
      </c>
    </row>
    <row r="58" spans="5:43">
      <c r="E58" s="280" t="s">
        <v>597</v>
      </c>
      <c r="F58" s="281" t="s">
        <v>1388</v>
      </c>
      <c r="G58" s="296">
        <f t="shared" si="13"/>
        <v>0</v>
      </c>
      <c r="H58" s="220">
        <f t="shared" si="12"/>
        <v>0</v>
      </c>
      <c r="I58" s="220">
        <f t="shared" si="12"/>
        <v>0</v>
      </c>
      <c r="J58" s="220">
        <f t="shared" si="12"/>
        <v>0</v>
      </c>
      <c r="K58" s="220">
        <f t="shared" si="12"/>
        <v>0</v>
      </c>
      <c r="L58" s="220">
        <f t="shared" si="12"/>
        <v>0</v>
      </c>
      <c r="M58" s="220">
        <f t="shared" si="12"/>
        <v>0</v>
      </c>
      <c r="N58" s="220">
        <f t="shared" si="12"/>
        <v>0</v>
      </c>
      <c r="O58" s="220">
        <f t="shared" si="12"/>
        <v>0</v>
      </c>
      <c r="P58" s="220">
        <f t="shared" si="12"/>
        <v>0</v>
      </c>
      <c r="Q58" s="220">
        <f t="shared" si="12"/>
        <v>0</v>
      </c>
      <c r="R58" s="220">
        <f t="shared" si="12"/>
        <v>0</v>
      </c>
      <c r="S58" s="220">
        <f t="shared" si="12"/>
        <v>0</v>
      </c>
      <c r="T58" s="220">
        <f t="shared" si="12"/>
        <v>0</v>
      </c>
      <c r="U58" s="220">
        <f t="shared" si="12"/>
        <v>0</v>
      </c>
      <c r="V58" s="220">
        <f t="shared" si="12"/>
        <v>0</v>
      </c>
      <c r="W58" s="220">
        <f t="shared" si="12"/>
        <v>0</v>
      </c>
      <c r="X58" s="220">
        <f t="shared" si="12"/>
        <v>0</v>
      </c>
      <c r="Y58" s="220">
        <f t="shared" si="12"/>
        <v>0</v>
      </c>
      <c r="Z58" s="220">
        <f t="shared" si="12"/>
        <v>0</v>
      </c>
      <c r="AA58" s="220">
        <f t="shared" si="12"/>
        <v>0</v>
      </c>
      <c r="AB58" s="220">
        <f t="shared" si="12"/>
        <v>0</v>
      </c>
      <c r="AC58" s="220">
        <f t="shared" si="12"/>
        <v>0</v>
      </c>
      <c r="AD58" s="220">
        <f t="shared" si="12"/>
        <v>0</v>
      </c>
      <c r="AE58" s="220">
        <f t="shared" si="12"/>
        <v>0</v>
      </c>
      <c r="AF58" s="220">
        <f t="shared" si="12"/>
        <v>0</v>
      </c>
      <c r="AG58" s="220">
        <f t="shared" si="12"/>
        <v>0.245283018867925</v>
      </c>
      <c r="AH58" s="220">
        <f t="shared" si="12"/>
        <v>0</v>
      </c>
      <c r="AI58" s="220">
        <f t="shared" si="12"/>
        <v>0</v>
      </c>
      <c r="AJ58" s="220">
        <f t="shared" si="12"/>
        <v>0</v>
      </c>
      <c r="AK58" s="220">
        <f t="shared" si="12"/>
        <v>0</v>
      </c>
      <c r="AL58" s="220">
        <f t="shared" si="12"/>
        <v>0</v>
      </c>
      <c r="AM58" s="220">
        <f t="shared" si="12"/>
        <v>0</v>
      </c>
      <c r="AN58" s="220">
        <f t="shared" si="12"/>
        <v>0</v>
      </c>
      <c r="AO58" s="220">
        <f t="shared" si="12"/>
        <v>0</v>
      </c>
      <c r="AP58" s="220">
        <f t="shared" si="12"/>
        <v>0</v>
      </c>
      <c r="AQ58" s="311">
        <f t="shared" si="12"/>
        <v>0</v>
      </c>
    </row>
    <row r="59" spans="5:43">
      <c r="E59" s="280" t="s">
        <v>598</v>
      </c>
      <c r="F59" s="281" t="s">
        <v>1388</v>
      </c>
      <c r="G59" s="296">
        <f t="shared" si="13"/>
        <v>0.461904761904762</v>
      </c>
      <c r="H59" s="220">
        <f t="shared" si="12"/>
        <v>0.378186968838527</v>
      </c>
      <c r="I59" s="220">
        <f t="shared" si="12"/>
        <v>0</v>
      </c>
      <c r="J59" s="220">
        <f t="shared" si="12"/>
        <v>0.401349481106487</v>
      </c>
      <c r="K59" s="220">
        <f t="shared" si="12"/>
        <v>0</v>
      </c>
      <c r="L59" s="220">
        <f t="shared" si="12"/>
        <v>0.316614420062696</v>
      </c>
      <c r="M59" s="220">
        <f t="shared" si="12"/>
        <v>0.294608040876698</v>
      </c>
      <c r="N59" s="220">
        <f t="shared" si="12"/>
        <v>0.25</v>
      </c>
      <c r="O59" s="220">
        <f t="shared" si="12"/>
        <v>0</v>
      </c>
      <c r="P59" s="220">
        <f t="shared" si="12"/>
        <v>0</v>
      </c>
      <c r="Q59" s="220">
        <f t="shared" si="12"/>
        <v>0.439521161919891</v>
      </c>
      <c r="R59" s="220">
        <f t="shared" si="12"/>
        <v>0.347324575456584</v>
      </c>
      <c r="S59" s="220">
        <f t="shared" si="12"/>
        <v>0.377547546086872</v>
      </c>
      <c r="T59" s="220">
        <f t="shared" si="12"/>
        <v>0</v>
      </c>
      <c r="U59" s="220">
        <f t="shared" si="12"/>
        <v>0.333333333333333</v>
      </c>
      <c r="V59" s="220">
        <f t="shared" si="12"/>
        <v>0</v>
      </c>
      <c r="W59" s="220">
        <f t="shared" si="12"/>
        <v>0</v>
      </c>
      <c r="X59" s="220">
        <f t="shared" si="12"/>
        <v>0.461997348652232</v>
      </c>
      <c r="Y59" s="220">
        <f t="shared" si="12"/>
        <v>0</v>
      </c>
      <c r="Z59" s="220">
        <f t="shared" si="12"/>
        <v>0</v>
      </c>
      <c r="AA59" s="220">
        <f t="shared" si="12"/>
        <v>0.44</v>
      </c>
      <c r="AB59" s="220">
        <f t="shared" si="12"/>
        <v>0</v>
      </c>
      <c r="AC59" s="220">
        <f t="shared" si="12"/>
        <v>0.488785557986871</v>
      </c>
      <c r="AD59" s="220">
        <f t="shared" si="12"/>
        <v>0.5</v>
      </c>
      <c r="AE59" s="220">
        <f t="shared" si="12"/>
        <v>0</v>
      </c>
      <c r="AF59" s="220">
        <f t="shared" si="12"/>
        <v>0.5</v>
      </c>
      <c r="AG59" s="220">
        <f t="shared" si="12"/>
        <v>0.5</v>
      </c>
      <c r="AH59" s="220">
        <f t="shared" si="12"/>
        <v>0</v>
      </c>
      <c r="AI59" s="220">
        <f t="shared" si="12"/>
        <v>0.233644859813084</v>
      </c>
      <c r="AJ59" s="220">
        <f t="shared" si="12"/>
        <v>0.5</v>
      </c>
      <c r="AK59" s="220">
        <f t="shared" si="12"/>
        <v>0.34168211125323</v>
      </c>
      <c r="AL59" s="220">
        <f t="shared" si="12"/>
        <v>0</v>
      </c>
      <c r="AM59" s="220">
        <f t="shared" si="12"/>
        <v>0</v>
      </c>
      <c r="AN59" s="220">
        <f t="shared" si="12"/>
        <v>0</v>
      </c>
      <c r="AO59" s="220">
        <f t="shared" si="12"/>
        <v>0</v>
      </c>
      <c r="AP59" s="220">
        <f t="shared" si="12"/>
        <v>0</v>
      </c>
      <c r="AQ59" s="311">
        <f t="shared" si="12"/>
        <v>0</v>
      </c>
    </row>
    <row r="60" spans="5:43">
      <c r="E60" s="284" t="s">
        <v>599</v>
      </c>
      <c r="F60" s="285" t="s">
        <v>1388</v>
      </c>
      <c r="G60" s="297">
        <f t="shared" si="13"/>
        <v>0.112561983471074</v>
      </c>
      <c r="H60" s="298">
        <f t="shared" si="12"/>
        <v>0</v>
      </c>
      <c r="I60" s="298">
        <f t="shared" si="12"/>
        <v>0</v>
      </c>
      <c r="J60" s="298">
        <f t="shared" si="12"/>
        <v>0.00125048414521315</v>
      </c>
      <c r="K60" s="298">
        <f t="shared" si="12"/>
        <v>0</v>
      </c>
      <c r="L60" s="298">
        <f t="shared" si="12"/>
        <v>0</v>
      </c>
      <c r="M60" s="298">
        <f t="shared" si="12"/>
        <v>0.106679035250464</v>
      </c>
      <c r="N60" s="298">
        <f t="shared" si="12"/>
        <v>0</v>
      </c>
      <c r="O60" s="298">
        <f t="shared" si="12"/>
        <v>0</v>
      </c>
      <c r="P60" s="298">
        <f t="shared" si="12"/>
        <v>0</v>
      </c>
      <c r="Q60" s="298">
        <f t="shared" si="12"/>
        <v>0.162660115809791</v>
      </c>
      <c r="R60" s="298">
        <f t="shared" si="12"/>
        <v>0.147959183673469</v>
      </c>
      <c r="S60" s="298">
        <f t="shared" si="12"/>
        <v>0.14559101974574</v>
      </c>
      <c r="T60" s="298">
        <f t="shared" si="12"/>
        <v>0</v>
      </c>
      <c r="U60" s="298">
        <f t="shared" si="12"/>
        <v>0</v>
      </c>
      <c r="V60" s="298">
        <f t="shared" si="12"/>
        <v>0</v>
      </c>
      <c r="W60" s="298">
        <f t="shared" si="12"/>
        <v>0</v>
      </c>
      <c r="X60" s="298">
        <f t="shared" si="12"/>
        <v>0.112703583061889</v>
      </c>
      <c r="Y60" s="298">
        <f t="shared" si="12"/>
        <v>0</v>
      </c>
      <c r="Z60" s="298">
        <f t="shared" si="12"/>
        <v>0</v>
      </c>
      <c r="AA60" s="298">
        <f t="shared" si="12"/>
        <v>0</v>
      </c>
      <c r="AB60" s="298">
        <f t="shared" si="12"/>
        <v>0</v>
      </c>
      <c r="AC60" s="298">
        <f t="shared" si="12"/>
        <v>0.106366392377653</v>
      </c>
      <c r="AD60" s="298">
        <f t="shared" si="12"/>
        <v>0.347826086956522</v>
      </c>
      <c r="AE60" s="298">
        <f t="shared" si="12"/>
        <v>0</v>
      </c>
      <c r="AF60" s="298">
        <f t="shared" si="12"/>
        <v>0.139118953306926</v>
      </c>
      <c r="AG60" s="298">
        <f t="shared" si="12"/>
        <v>0</v>
      </c>
      <c r="AH60" s="298">
        <f t="shared" si="12"/>
        <v>0</v>
      </c>
      <c r="AI60" s="298">
        <f t="shared" si="12"/>
        <v>0</v>
      </c>
      <c r="AJ60" s="298">
        <f t="shared" si="12"/>
        <v>0</v>
      </c>
      <c r="AK60" s="298">
        <f t="shared" si="12"/>
        <v>0.143237656038801</v>
      </c>
      <c r="AL60" s="298">
        <f t="shared" si="12"/>
        <v>0</v>
      </c>
      <c r="AM60" s="298">
        <f t="shared" si="12"/>
        <v>0</v>
      </c>
      <c r="AN60" s="298">
        <f t="shared" si="12"/>
        <v>0</v>
      </c>
      <c r="AO60" s="298">
        <f t="shared" si="12"/>
        <v>0</v>
      </c>
      <c r="AP60" s="298">
        <f t="shared" si="12"/>
        <v>0</v>
      </c>
      <c r="AQ60" s="312">
        <f t="shared" si="12"/>
        <v>0</v>
      </c>
    </row>
    <row r="62" spans="5:43">
      <c r="E62" s="300" t="s">
        <v>1459</v>
      </c>
      <c r="G62" s="275" t="s">
        <v>21</v>
      </c>
      <c r="H62" s="8" t="s">
        <v>22</v>
      </c>
      <c r="I62" s="8" t="s">
        <v>23</v>
      </c>
      <c r="J62" s="8" t="s">
        <v>289</v>
      </c>
      <c r="K62" s="8" t="s">
        <v>24</v>
      </c>
      <c r="L62" s="8" t="s">
        <v>25</v>
      </c>
      <c r="M62" s="8" t="s">
        <v>26</v>
      </c>
      <c r="N62" s="8" t="s">
        <v>27</v>
      </c>
      <c r="O62" s="8" t="s">
        <v>28</v>
      </c>
      <c r="P62" s="8" t="s">
        <v>29</v>
      </c>
      <c r="Q62" s="8" t="s">
        <v>30</v>
      </c>
      <c r="R62" s="8" t="s">
        <v>31</v>
      </c>
      <c r="S62" s="8" t="s">
        <v>32</v>
      </c>
      <c r="T62" s="8" t="s">
        <v>33</v>
      </c>
      <c r="U62" s="8" t="s">
        <v>34</v>
      </c>
      <c r="V62" s="8" t="s">
        <v>35</v>
      </c>
      <c r="W62" s="8" t="s">
        <v>36</v>
      </c>
      <c r="X62" s="8" t="s">
        <v>37</v>
      </c>
      <c r="Y62" s="8" t="s">
        <v>38</v>
      </c>
      <c r="Z62" s="8" t="s">
        <v>39</v>
      </c>
      <c r="AA62" s="8" t="s">
        <v>40</v>
      </c>
      <c r="AB62" s="8" t="s">
        <v>43</v>
      </c>
      <c r="AC62" s="8" t="s">
        <v>44</v>
      </c>
      <c r="AD62" s="8" t="s">
        <v>45</v>
      </c>
      <c r="AE62" s="8" t="s">
        <v>46</v>
      </c>
      <c r="AF62" s="8" t="s">
        <v>47</v>
      </c>
      <c r="AG62" s="8" t="s">
        <v>48</v>
      </c>
      <c r="AH62" s="8" t="s">
        <v>50</v>
      </c>
      <c r="AI62" s="8" t="s">
        <v>51</v>
      </c>
      <c r="AJ62" s="8" t="s">
        <v>52</v>
      </c>
      <c r="AK62" s="8" t="s">
        <v>53</v>
      </c>
      <c r="AL62" s="8" t="s">
        <v>290</v>
      </c>
      <c r="AM62" s="8" t="s">
        <v>291</v>
      </c>
      <c r="AN62" s="8" t="s">
        <v>292</v>
      </c>
      <c r="AO62" s="8" t="s">
        <v>41</v>
      </c>
      <c r="AP62" s="8" t="s">
        <v>42</v>
      </c>
      <c r="AQ62" s="305" t="s">
        <v>49</v>
      </c>
    </row>
    <row r="63" spans="5:43">
      <c r="E63" s="288" t="s">
        <v>1460</v>
      </c>
      <c r="F63" s="301" t="s">
        <v>1384</v>
      </c>
      <c r="G63" s="218">
        <v>0.8</v>
      </c>
      <c r="H63" s="218">
        <v>0.8</v>
      </c>
      <c r="I63" s="218">
        <v>0.8</v>
      </c>
      <c r="J63" s="218">
        <v>0.8</v>
      </c>
      <c r="K63" s="218">
        <v>0.8</v>
      </c>
      <c r="L63" s="218">
        <v>0.8</v>
      </c>
      <c r="M63" s="218">
        <v>0.8</v>
      </c>
      <c r="N63" s="218">
        <v>0.8</v>
      </c>
      <c r="O63" s="218">
        <v>0.8</v>
      </c>
      <c r="P63" s="218">
        <v>0.8</v>
      </c>
      <c r="Q63" s="218">
        <v>0.8</v>
      </c>
      <c r="R63" s="218">
        <v>0.8</v>
      </c>
      <c r="S63" s="218">
        <v>0.8</v>
      </c>
      <c r="T63" s="218">
        <v>0.8</v>
      </c>
      <c r="U63" s="218">
        <v>0.8</v>
      </c>
      <c r="V63" s="218">
        <v>0.8</v>
      </c>
      <c r="W63" s="218">
        <v>0.8</v>
      </c>
      <c r="X63" s="218">
        <v>0.8</v>
      </c>
      <c r="Y63" s="218">
        <v>0.8</v>
      </c>
      <c r="Z63" s="218">
        <v>0.8</v>
      </c>
      <c r="AA63" s="218">
        <v>0.8</v>
      </c>
      <c r="AB63" s="218">
        <v>0.8</v>
      </c>
      <c r="AC63" s="218">
        <v>0.8</v>
      </c>
      <c r="AD63" s="218">
        <v>0.8</v>
      </c>
      <c r="AE63" s="218">
        <v>0.8</v>
      </c>
      <c r="AF63" s="218">
        <v>0.8</v>
      </c>
      <c r="AG63" s="218">
        <v>0.8</v>
      </c>
      <c r="AH63" s="218">
        <v>0.8</v>
      </c>
      <c r="AI63" s="218">
        <v>0.8</v>
      </c>
      <c r="AJ63" s="218">
        <v>0.8</v>
      </c>
      <c r="AK63" s="218">
        <v>0.8</v>
      </c>
      <c r="AL63" s="218">
        <v>0.8</v>
      </c>
      <c r="AM63" s="218">
        <v>0.8</v>
      </c>
      <c r="AN63" s="218">
        <v>0.8</v>
      </c>
      <c r="AO63" s="218">
        <v>0.8</v>
      </c>
      <c r="AP63" s="218">
        <v>0.8</v>
      </c>
      <c r="AQ63" s="313">
        <v>0.8</v>
      </c>
    </row>
    <row r="65" spans="5:43">
      <c r="E65" s="27" t="s">
        <v>1461</v>
      </c>
      <c r="F65" s="288" t="s">
        <v>1387</v>
      </c>
      <c r="G65" s="275" t="s">
        <v>21</v>
      </c>
      <c r="H65" s="8" t="s">
        <v>22</v>
      </c>
      <c r="I65" s="8" t="s">
        <v>23</v>
      </c>
      <c r="J65" s="8" t="s">
        <v>289</v>
      </c>
      <c r="K65" s="8" t="s">
        <v>24</v>
      </c>
      <c r="L65" s="8" t="s">
        <v>25</v>
      </c>
      <c r="M65" s="8" t="s">
        <v>26</v>
      </c>
      <c r="N65" s="8" t="s">
        <v>27</v>
      </c>
      <c r="O65" s="8" t="s">
        <v>28</v>
      </c>
      <c r="P65" s="8" t="s">
        <v>29</v>
      </c>
      <c r="Q65" s="8" t="s">
        <v>30</v>
      </c>
      <c r="R65" s="8" t="s">
        <v>31</v>
      </c>
      <c r="S65" s="8" t="s">
        <v>32</v>
      </c>
      <c r="T65" s="8" t="s">
        <v>33</v>
      </c>
      <c r="U65" s="8" t="s">
        <v>34</v>
      </c>
      <c r="V65" s="8" t="s">
        <v>35</v>
      </c>
      <c r="W65" s="8" t="s">
        <v>36</v>
      </c>
      <c r="X65" s="8" t="s">
        <v>37</v>
      </c>
      <c r="Y65" s="8" t="s">
        <v>38</v>
      </c>
      <c r="Z65" s="8" t="s">
        <v>39</v>
      </c>
      <c r="AA65" s="8" t="s">
        <v>40</v>
      </c>
      <c r="AB65" s="8" t="s">
        <v>43</v>
      </c>
      <c r="AC65" s="8" t="s">
        <v>44</v>
      </c>
      <c r="AD65" s="8" t="s">
        <v>45</v>
      </c>
      <c r="AE65" s="8" t="s">
        <v>46</v>
      </c>
      <c r="AF65" s="8" t="s">
        <v>47</v>
      </c>
      <c r="AG65" s="8" t="s">
        <v>48</v>
      </c>
      <c r="AH65" s="8" t="s">
        <v>50</v>
      </c>
      <c r="AI65" s="8" t="s">
        <v>51</v>
      </c>
      <c r="AJ65" s="8" t="s">
        <v>52</v>
      </c>
      <c r="AK65" s="8" t="s">
        <v>53</v>
      </c>
      <c r="AL65" s="8" t="s">
        <v>290</v>
      </c>
      <c r="AM65" s="8" t="s">
        <v>291</v>
      </c>
      <c r="AN65" s="8" t="s">
        <v>292</v>
      </c>
      <c r="AO65" s="8" t="s">
        <v>41</v>
      </c>
      <c r="AP65" s="8" t="s">
        <v>42</v>
      </c>
      <c r="AQ65" s="305" t="s">
        <v>49</v>
      </c>
    </row>
    <row r="66" spans="5:43">
      <c r="E66" s="289" t="s">
        <v>594</v>
      </c>
      <c r="F66" s="314" t="s">
        <v>798</v>
      </c>
      <c r="G66" s="294">
        <f t="shared" ref="G66:AQ66" si="14">G35/(G$63*31.536)</f>
        <v>0</v>
      </c>
      <c r="H66" s="295">
        <f t="shared" si="14"/>
        <v>0</v>
      </c>
      <c r="I66" s="295">
        <f t="shared" si="14"/>
        <v>0</v>
      </c>
      <c r="J66" s="295">
        <f t="shared" si="14"/>
        <v>0</v>
      </c>
      <c r="K66" s="295">
        <f t="shared" si="14"/>
        <v>0</v>
      </c>
      <c r="L66" s="295">
        <f t="shared" si="14"/>
        <v>0.110310438863521</v>
      </c>
      <c r="M66" s="295">
        <f t="shared" si="14"/>
        <v>1.24690829528158</v>
      </c>
      <c r="N66" s="295">
        <f t="shared" si="14"/>
        <v>0</v>
      </c>
      <c r="O66" s="295">
        <f t="shared" si="14"/>
        <v>0</v>
      </c>
      <c r="P66" s="295">
        <f t="shared" si="14"/>
        <v>0</v>
      </c>
      <c r="Q66" s="295">
        <f t="shared" si="14"/>
        <v>0.0556506849315068</v>
      </c>
      <c r="R66" s="295">
        <f t="shared" si="14"/>
        <v>0.00229895991882293</v>
      </c>
      <c r="S66" s="295">
        <f t="shared" si="14"/>
        <v>0.0164098173515982</v>
      </c>
      <c r="T66" s="295">
        <f t="shared" si="14"/>
        <v>0</v>
      </c>
      <c r="U66" s="295">
        <f t="shared" si="14"/>
        <v>0</v>
      </c>
      <c r="V66" s="295">
        <f t="shared" si="14"/>
        <v>0</v>
      </c>
      <c r="W66" s="295">
        <f t="shared" si="14"/>
        <v>0</v>
      </c>
      <c r="X66" s="295">
        <f t="shared" si="14"/>
        <v>0</v>
      </c>
      <c r="Y66" s="295">
        <f t="shared" si="14"/>
        <v>0</v>
      </c>
      <c r="Z66" s="295">
        <f t="shared" si="14"/>
        <v>0</v>
      </c>
      <c r="AA66" s="295">
        <f t="shared" si="14"/>
        <v>0</v>
      </c>
      <c r="AB66" s="295">
        <f t="shared" si="14"/>
        <v>0</v>
      </c>
      <c r="AC66" s="295">
        <f t="shared" si="14"/>
        <v>0</v>
      </c>
      <c r="AD66" s="295">
        <f t="shared" si="14"/>
        <v>0</v>
      </c>
      <c r="AE66" s="295">
        <f t="shared" si="14"/>
        <v>0</v>
      </c>
      <c r="AF66" s="295">
        <f t="shared" si="14"/>
        <v>0</v>
      </c>
      <c r="AG66" s="295">
        <f t="shared" si="14"/>
        <v>0.0130010147133435</v>
      </c>
      <c r="AH66" s="295">
        <f t="shared" si="14"/>
        <v>0</v>
      </c>
      <c r="AI66" s="295">
        <f t="shared" si="14"/>
        <v>0</v>
      </c>
      <c r="AJ66" s="295">
        <f t="shared" si="14"/>
        <v>0</v>
      </c>
      <c r="AK66" s="295">
        <f t="shared" si="14"/>
        <v>0.449327752409944</v>
      </c>
      <c r="AL66" s="295">
        <f t="shared" si="14"/>
        <v>0</v>
      </c>
      <c r="AM66" s="295">
        <f t="shared" si="14"/>
        <v>0</v>
      </c>
      <c r="AN66" s="295">
        <f t="shared" si="14"/>
        <v>0</v>
      </c>
      <c r="AO66" s="295">
        <f t="shared" si="14"/>
        <v>0</v>
      </c>
      <c r="AP66" s="295">
        <f t="shared" si="14"/>
        <v>0</v>
      </c>
      <c r="AQ66" s="310">
        <f t="shared" si="14"/>
        <v>0.00214041095890411</v>
      </c>
    </row>
    <row r="67" spans="5:43">
      <c r="E67" s="290" t="s">
        <v>595</v>
      </c>
      <c r="F67" s="315" t="s">
        <v>798</v>
      </c>
      <c r="G67" s="296">
        <f t="shared" ref="G67:AQ67" si="15">G36/(G$63*31.536)</f>
        <v>0.0258434804667681</v>
      </c>
      <c r="H67" s="220">
        <f t="shared" si="15"/>
        <v>0.000158548959918823</v>
      </c>
      <c r="I67" s="220">
        <f t="shared" si="15"/>
        <v>0</v>
      </c>
      <c r="J67" s="220">
        <f t="shared" si="15"/>
        <v>0.00484042618390865</v>
      </c>
      <c r="K67" s="220">
        <f t="shared" si="15"/>
        <v>0.00114947995941147</v>
      </c>
      <c r="L67" s="220">
        <f t="shared" si="15"/>
        <v>0</v>
      </c>
      <c r="M67" s="220">
        <f t="shared" si="15"/>
        <v>0.372312595129376</v>
      </c>
      <c r="N67" s="220">
        <f t="shared" si="15"/>
        <v>0</v>
      </c>
      <c r="O67" s="220">
        <f t="shared" si="15"/>
        <v>0.00241787163876205</v>
      </c>
      <c r="P67" s="220">
        <f t="shared" si="15"/>
        <v>0</v>
      </c>
      <c r="Q67" s="220">
        <f t="shared" si="15"/>
        <v>0</v>
      </c>
      <c r="R67" s="220">
        <f t="shared" si="15"/>
        <v>0.00955257483510908</v>
      </c>
      <c r="S67" s="220">
        <f t="shared" si="15"/>
        <v>0.118317161339422</v>
      </c>
      <c r="T67" s="220">
        <f t="shared" si="15"/>
        <v>0</v>
      </c>
      <c r="U67" s="220">
        <f t="shared" si="15"/>
        <v>0.000872019279553526</v>
      </c>
      <c r="V67" s="220">
        <f t="shared" si="15"/>
        <v>0</v>
      </c>
      <c r="W67" s="220">
        <f t="shared" si="15"/>
        <v>0</v>
      </c>
      <c r="X67" s="220">
        <f t="shared" si="15"/>
        <v>0.00325025367833587</v>
      </c>
      <c r="Y67" s="220">
        <f t="shared" si="15"/>
        <v>0</v>
      </c>
      <c r="Z67" s="220">
        <f t="shared" si="15"/>
        <v>0</v>
      </c>
      <c r="AA67" s="220">
        <f t="shared" si="15"/>
        <v>0</v>
      </c>
      <c r="AB67" s="220">
        <f t="shared" si="15"/>
        <v>0</v>
      </c>
      <c r="AC67" s="220">
        <f t="shared" si="15"/>
        <v>0</v>
      </c>
      <c r="AD67" s="220">
        <f t="shared" si="15"/>
        <v>0.00443937087772704</v>
      </c>
      <c r="AE67" s="220">
        <f t="shared" si="15"/>
        <v>0</v>
      </c>
      <c r="AF67" s="220">
        <f t="shared" si="15"/>
        <v>0.000158548959918823</v>
      </c>
      <c r="AG67" s="220">
        <f t="shared" si="15"/>
        <v>0.0129613774733638</v>
      </c>
      <c r="AH67" s="220">
        <f t="shared" si="15"/>
        <v>0</v>
      </c>
      <c r="AI67" s="220">
        <f t="shared" si="15"/>
        <v>0</v>
      </c>
      <c r="AJ67" s="220">
        <f t="shared" si="15"/>
        <v>0.000713470319634703</v>
      </c>
      <c r="AK67" s="220">
        <f t="shared" si="15"/>
        <v>0.00927511415525114</v>
      </c>
      <c r="AL67" s="220">
        <f t="shared" si="15"/>
        <v>0</v>
      </c>
      <c r="AM67" s="220">
        <f t="shared" si="15"/>
        <v>0</v>
      </c>
      <c r="AN67" s="220">
        <f t="shared" si="15"/>
        <v>0</v>
      </c>
      <c r="AO67" s="220">
        <f t="shared" si="15"/>
        <v>0</v>
      </c>
      <c r="AP67" s="220">
        <f t="shared" si="15"/>
        <v>0</v>
      </c>
      <c r="AQ67" s="311">
        <f t="shared" si="15"/>
        <v>0.00428082191780822</v>
      </c>
    </row>
    <row r="68" spans="5:43">
      <c r="E68" s="290" t="s">
        <v>596</v>
      </c>
      <c r="F68" s="315" t="s">
        <v>798</v>
      </c>
      <c r="G68" s="296">
        <f t="shared" ref="G68:AQ68" si="16">G37/(G$63*31.536)</f>
        <v>0.38654236428209</v>
      </c>
      <c r="H68" s="220">
        <f t="shared" si="16"/>
        <v>0</v>
      </c>
      <c r="I68" s="220">
        <f t="shared" si="16"/>
        <v>0</v>
      </c>
      <c r="J68" s="220">
        <f t="shared" si="16"/>
        <v>0.0215477036573998</v>
      </c>
      <c r="K68" s="220">
        <f t="shared" si="16"/>
        <v>0</v>
      </c>
      <c r="L68" s="220">
        <f t="shared" si="16"/>
        <v>0.00142694063926941</v>
      </c>
      <c r="M68" s="220">
        <f t="shared" si="16"/>
        <v>1.02454337899543</v>
      </c>
      <c r="N68" s="220">
        <f t="shared" si="16"/>
        <v>0</v>
      </c>
      <c r="O68" s="220">
        <f t="shared" si="16"/>
        <v>0</v>
      </c>
      <c r="P68" s="220">
        <f t="shared" si="16"/>
        <v>0</v>
      </c>
      <c r="Q68" s="220">
        <f t="shared" si="16"/>
        <v>0.800513698630137</v>
      </c>
      <c r="R68" s="220">
        <f t="shared" si="16"/>
        <v>0.0760638635210553</v>
      </c>
      <c r="S68" s="220">
        <f t="shared" si="16"/>
        <v>0.192200976661593</v>
      </c>
      <c r="T68" s="220">
        <f t="shared" si="16"/>
        <v>0</v>
      </c>
      <c r="U68" s="220">
        <f t="shared" si="16"/>
        <v>0</v>
      </c>
      <c r="V68" s="220">
        <f t="shared" si="16"/>
        <v>0</v>
      </c>
      <c r="W68" s="220">
        <f t="shared" si="16"/>
        <v>0</v>
      </c>
      <c r="X68" s="220">
        <f t="shared" si="16"/>
        <v>0.00586631151699645</v>
      </c>
      <c r="Y68" s="220">
        <f t="shared" si="16"/>
        <v>0</v>
      </c>
      <c r="Z68" s="220">
        <f t="shared" si="16"/>
        <v>0</v>
      </c>
      <c r="AA68" s="220">
        <f t="shared" si="16"/>
        <v>0</v>
      </c>
      <c r="AB68" s="220">
        <f t="shared" si="16"/>
        <v>0</v>
      </c>
      <c r="AC68" s="220">
        <f t="shared" si="16"/>
        <v>0.0142694063926941</v>
      </c>
      <c r="AD68" s="220">
        <f t="shared" si="16"/>
        <v>0.694206621004566</v>
      </c>
      <c r="AE68" s="220">
        <f t="shared" si="16"/>
        <v>0</v>
      </c>
      <c r="AF68" s="220">
        <f t="shared" si="16"/>
        <v>0.00229895991882293</v>
      </c>
      <c r="AG68" s="220">
        <f t="shared" si="16"/>
        <v>0.0275478817858955</v>
      </c>
      <c r="AH68" s="220">
        <f t="shared" si="16"/>
        <v>0</v>
      </c>
      <c r="AI68" s="220">
        <f t="shared" si="16"/>
        <v>0</v>
      </c>
      <c r="AJ68" s="220">
        <f t="shared" si="16"/>
        <v>0</v>
      </c>
      <c r="AK68" s="220">
        <f t="shared" si="16"/>
        <v>0.253004502790462</v>
      </c>
      <c r="AL68" s="220">
        <f t="shared" si="16"/>
        <v>0</v>
      </c>
      <c r="AM68" s="220">
        <f t="shared" si="16"/>
        <v>0</v>
      </c>
      <c r="AN68" s="220">
        <f t="shared" si="16"/>
        <v>0</v>
      </c>
      <c r="AO68" s="220">
        <f t="shared" si="16"/>
        <v>0</v>
      </c>
      <c r="AP68" s="220">
        <f t="shared" si="16"/>
        <v>0</v>
      </c>
      <c r="AQ68" s="311">
        <f t="shared" si="16"/>
        <v>0.01212899543379</v>
      </c>
    </row>
    <row r="69" spans="5:43">
      <c r="E69" s="290" t="s">
        <v>597</v>
      </c>
      <c r="F69" s="315" t="s">
        <v>798</v>
      </c>
      <c r="G69" s="296">
        <f t="shared" ref="G69:AQ69" si="17">G38/(G$63*31.536)</f>
        <v>0</v>
      </c>
      <c r="H69" s="220">
        <f t="shared" si="17"/>
        <v>0</v>
      </c>
      <c r="I69" s="220">
        <f t="shared" si="17"/>
        <v>0</v>
      </c>
      <c r="J69" s="220">
        <f t="shared" si="17"/>
        <v>0</v>
      </c>
      <c r="K69" s="220">
        <f t="shared" si="17"/>
        <v>0</v>
      </c>
      <c r="L69" s="220">
        <f t="shared" si="17"/>
        <v>0</v>
      </c>
      <c r="M69" s="220">
        <f t="shared" si="17"/>
        <v>0.0744783739218671</v>
      </c>
      <c r="N69" s="220">
        <f t="shared" si="17"/>
        <v>0</v>
      </c>
      <c r="O69" s="220">
        <f t="shared" si="17"/>
        <v>0</v>
      </c>
      <c r="P69" s="220">
        <f t="shared" si="17"/>
        <v>0</v>
      </c>
      <c r="Q69" s="220">
        <f t="shared" si="17"/>
        <v>0</v>
      </c>
      <c r="R69" s="220">
        <f t="shared" si="17"/>
        <v>0</v>
      </c>
      <c r="S69" s="220">
        <f t="shared" si="17"/>
        <v>0.0198186199898529</v>
      </c>
      <c r="T69" s="220">
        <f t="shared" si="17"/>
        <v>0</v>
      </c>
      <c r="U69" s="220">
        <f t="shared" si="17"/>
        <v>0</v>
      </c>
      <c r="V69" s="220">
        <f t="shared" si="17"/>
        <v>0</v>
      </c>
      <c r="W69" s="220">
        <f t="shared" si="17"/>
        <v>0</v>
      </c>
      <c r="X69" s="220">
        <f t="shared" si="17"/>
        <v>0</v>
      </c>
      <c r="Y69" s="220">
        <f t="shared" si="17"/>
        <v>0</v>
      </c>
      <c r="Z69" s="220">
        <f t="shared" si="17"/>
        <v>0</v>
      </c>
      <c r="AA69" s="220">
        <f t="shared" si="17"/>
        <v>0</v>
      </c>
      <c r="AB69" s="220">
        <f t="shared" si="17"/>
        <v>0</v>
      </c>
      <c r="AC69" s="220">
        <f t="shared" si="17"/>
        <v>0</v>
      </c>
      <c r="AD69" s="220">
        <f t="shared" si="17"/>
        <v>0</v>
      </c>
      <c r="AE69" s="220">
        <f t="shared" si="17"/>
        <v>0</v>
      </c>
      <c r="AF69" s="220">
        <f t="shared" si="17"/>
        <v>0</v>
      </c>
      <c r="AG69" s="220">
        <f t="shared" si="17"/>
        <v>0.00515284119736175</v>
      </c>
      <c r="AH69" s="220">
        <f t="shared" si="17"/>
        <v>0</v>
      </c>
      <c r="AI69" s="220">
        <f t="shared" si="17"/>
        <v>0</v>
      </c>
      <c r="AJ69" s="220">
        <f t="shared" si="17"/>
        <v>0</v>
      </c>
      <c r="AK69" s="220">
        <f t="shared" si="17"/>
        <v>0</v>
      </c>
      <c r="AL69" s="220">
        <f t="shared" si="17"/>
        <v>0</v>
      </c>
      <c r="AM69" s="220">
        <f t="shared" si="17"/>
        <v>0</v>
      </c>
      <c r="AN69" s="220">
        <f t="shared" si="17"/>
        <v>0</v>
      </c>
      <c r="AO69" s="220">
        <f t="shared" si="17"/>
        <v>0</v>
      </c>
      <c r="AP69" s="220">
        <f t="shared" si="17"/>
        <v>0</v>
      </c>
      <c r="AQ69" s="311">
        <f t="shared" si="17"/>
        <v>0</v>
      </c>
    </row>
    <row r="70" spans="5:43">
      <c r="E70" s="290" t="s">
        <v>598</v>
      </c>
      <c r="F70" s="315" t="s">
        <v>798</v>
      </c>
      <c r="G70" s="296">
        <f t="shared" ref="G70:AQ70" si="18">G39/(G$63*31.536)</f>
        <v>0.0692066210045662</v>
      </c>
      <c r="H70" s="220">
        <f t="shared" si="18"/>
        <v>0.0105831430745814</v>
      </c>
      <c r="I70" s="220">
        <f t="shared" si="18"/>
        <v>0</v>
      </c>
      <c r="J70" s="220">
        <f t="shared" si="18"/>
        <v>0.0048901524706132</v>
      </c>
      <c r="K70" s="220">
        <f t="shared" si="18"/>
        <v>0</v>
      </c>
      <c r="L70" s="220">
        <f t="shared" si="18"/>
        <v>0.00400336123795028</v>
      </c>
      <c r="M70" s="220">
        <f t="shared" si="18"/>
        <v>0.0868451927955353</v>
      </c>
      <c r="N70" s="220">
        <f t="shared" si="18"/>
        <v>0.000158548959918823</v>
      </c>
      <c r="O70" s="220">
        <f t="shared" si="18"/>
        <v>0</v>
      </c>
      <c r="P70" s="220">
        <f t="shared" si="18"/>
        <v>0</v>
      </c>
      <c r="Q70" s="220">
        <f t="shared" si="18"/>
        <v>0.30706969812278</v>
      </c>
      <c r="R70" s="220">
        <f t="shared" si="18"/>
        <v>0.042966768138001</v>
      </c>
      <c r="S70" s="220">
        <f t="shared" si="18"/>
        <v>0.307664256722476</v>
      </c>
      <c r="T70" s="220">
        <f t="shared" si="18"/>
        <v>0</v>
      </c>
      <c r="U70" s="220">
        <f t="shared" si="18"/>
        <v>0.000436009639776763</v>
      </c>
      <c r="V70" s="220">
        <f t="shared" si="18"/>
        <v>0</v>
      </c>
      <c r="W70" s="220">
        <f t="shared" si="18"/>
        <v>0</v>
      </c>
      <c r="X70" s="220">
        <f t="shared" si="18"/>
        <v>0.0828814687975647</v>
      </c>
      <c r="Y70" s="220">
        <f t="shared" si="18"/>
        <v>0</v>
      </c>
      <c r="Z70" s="220">
        <f t="shared" si="18"/>
        <v>0</v>
      </c>
      <c r="AA70" s="220">
        <f t="shared" si="18"/>
        <v>0.000436009639776763</v>
      </c>
      <c r="AB70" s="220">
        <f t="shared" si="18"/>
        <v>0</v>
      </c>
      <c r="AC70" s="220">
        <f t="shared" si="18"/>
        <v>0.141663495687468</v>
      </c>
      <c r="AD70" s="220">
        <f t="shared" si="18"/>
        <v>0.0348014967021816</v>
      </c>
      <c r="AE70" s="220">
        <f t="shared" si="18"/>
        <v>0</v>
      </c>
      <c r="AF70" s="220">
        <f t="shared" si="18"/>
        <v>0.0589009386098427</v>
      </c>
      <c r="AG70" s="220">
        <f t="shared" si="18"/>
        <v>0.00214041095890411</v>
      </c>
      <c r="AH70" s="220">
        <f t="shared" si="18"/>
        <v>0</v>
      </c>
      <c r="AI70" s="220">
        <f t="shared" si="18"/>
        <v>0.000990930999492643</v>
      </c>
      <c r="AJ70" s="220">
        <f t="shared" si="18"/>
        <v>0.00027746067985794</v>
      </c>
      <c r="AK70" s="220">
        <f t="shared" si="18"/>
        <v>1.03766330542872</v>
      </c>
      <c r="AL70" s="220">
        <f t="shared" si="18"/>
        <v>0</v>
      </c>
      <c r="AM70" s="220">
        <f t="shared" si="18"/>
        <v>0</v>
      </c>
      <c r="AN70" s="220">
        <f t="shared" si="18"/>
        <v>0</v>
      </c>
      <c r="AO70" s="220">
        <f t="shared" si="18"/>
        <v>0</v>
      </c>
      <c r="AP70" s="220">
        <f t="shared" si="18"/>
        <v>0</v>
      </c>
      <c r="AQ70" s="311">
        <f t="shared" si="18"/>
        <v>0</v>
      </c>
    </row>
    <row r="71" spans="5:43">
      <c r="E71" s="291" t="s">
        <v>599</v>
      </c>
      <c r="F71" s="316" t="s">
        <v>798</v>
      </c>
      <c r="G71" s="297">
        <f t="shared" ref="G71:AQ71" si="19">G40/(G$63*31.536)</f>
        <v>0.0269929604261796</v>
      </c>
      <c r="H71" s="298">
        <f t="shared" si="19"/>
        <v>0.0345240360223237</v>
      </c>
      <c r="I71" s="298">
        <f t="shared" si="19"/>
        <v>0</v>
      </c>
      <c r="J71" s="298">
        <f t="shared" si="19"/>
        <v>0.00027296071192412</v>
      </c>
      <c r="K71" s="298">
        <f t="shared" si="19"/>
        <v>0</v>
      </c>
      <c r="L71" s="298">
        <f t="shared" si="19"/>
        <v>0</v>
      </c>
      <c r="M71" s="298">
        <f t="shared" si="19"/>
        <v>0.00455828259766616</v>
      </c>
      <c r="N71" s="298">
        <f t="shared" si="19"/>
        <v>0</v>
      </c>
      <c r="O71" s="298">
        <f t="shared" si="19"/>
        <v>0</v>
      </c>
      <c r="P71" s="298">
        <f t="shared" si="19"/>
        <v>0</v>
      </c>
      <c r="Q71" s="298">
        <f t="shared" si="19"/>
        <v>0.0734874429223744</v>
      </c>
      <c r="R71" s="298">
        <f t="shared" si="19"/>
        <v>0.00114947995941147</v>
      </c>
      <c r="S71" s="298">
        <f t="shared" si="19"/>
        <v>0.170677955352613</v>
      </c>
      <c r="T71" s="298">
        <f t="shared" si="19"/>
        <v>0</v>
      </c>
      <c r="U71" s="298">
        <f t="shared" si="19"/>
        <v>0</v>
      </c>
      <c r="V71" s="298">
        <f t="shared" si="19"/>
        <v>0</v>
      </c>
      <c r="W71" s="298">
        <f t="shared" si="19"/>
        <v>0</v>
      </c>
      <c r="X71" s="298">
        <f t="shared" si="19"/>
        <v>0.00685724251648909</v>
      </c>
      <c r="Y71" s="298">
        <f t="shared" si="19"/>
        <v>0</v>
      </c>
      <c r="Z71" s="298">
        <f t="shared" si="19"/>
        <v>0</v>
      </c>
      <c r="AA71" s="298">
        <f t="shared" si="19"/>
        <v>0</v>
      </c>
      <c r="AB71" s="298">
        <f t="shared" si="19"/>
        <v>0</v>
      </c>
      <c r="AC71" s="298">
        <f t="shared" si="19"/>
        <v>0.0486745306950786</v>
      </c>
      <c r="AD71" s="298">
        <f t="shared" si="19"/>
        <v>0.00158548959918823</v>
      </c>
      <c r="AE71" s="298">
        <f t="shared" si="19"/>
        <v>0</v>
      </c>
      <c r="AF71" s="298">
        <f t="shared" si="19"/>
        <v>0.0459395611364789</v>
      </c>
      <c r="AG71" s="298">
        <f t="shared" si="19"/>
        <v>0</v>
      </c>
      <c r="AH71" s="298">
        <f t="shared" si="19"/>
        <v>0</v>
      </c>
      <c r="AI71" s="298">
        <f t="shared" si="19"/>
        <v>0</v>
      </c>
      <c r="AJ71" s="298">
        <f t="shared" si="19"/>
        <v>0</v>
      </c>
      <c r="AK71" s="298">
        <f t="shared" si="19"/>
        <v>0.14281297564688</v>
      </c>
      <c r="AL71" s="298">
        <f t="shared" si="19"/>
        <v>0</v>
      </c>
      <c r="AM71" s="298">
        <f t="shared" si="19"/>
        <v>0</v>
      </c>
      <c r="AN71" s="298">
        <f t="shared" si="19"/>
        <v>0</v>
      </c>
      <c r="AO71" s="298">
        <f t="shared" si="19"/>
        <v>0</v>
      </c>
      <c r="AP71" s="298">
        <f t="shared" si="19"/>
        <v>0</v>
      </c>
      <c r="AQ71" s="312">
        <f t="shared" si="19"/>
        <v>0</v>
      </c>
    </row>
    <row r="74" spans="5:5">
      <c r="E74" s="5" t="s">
        <v>1379</v>
      </c>
    </row>
    <row r="75" ht="14.25" spans="2:43">
      <c r="B75" s="2" t="s">
        <v>748</v>
      </c>
      <c r="C75" s="2" t="s">
        <v>1380</v>
      </c>
      <c r="D75" s="2" t="s">
        <v>1381</v>
      </c>
      <c r="E75" s="2" t="s">
        <v>1382</v>
      </c>
      <c r="F75" s="6">
        <v>2010</v>
      </c>
      <c r="G75" s="6" t="s">
        <v>21</v>
      </c>
      <c r="H75" s="6" t="s">
        <v>22</v>
      </c>
      <c r="I75" s="6" t="s">
        <v>23</v>
      </c>
      <c r="J75" s="6" t="s">
        <v>289</v>
      </c>
      <c r="K75" s="6" t="s">
        <v>24</v>
      </c>
      <c r="L75" s="6" t="s">
        <v>25</v>
      </c>
      <c r="M75" s="6" t="s">
        <v>26</v>
      </c>
      <c r="N75" s="6" t="s">
        <v>27</v>
      </c>
      <c r="O75" s="6" t="s">
        <v>28</v>
      </c>
      <c r="P75" s="6" t="s">
        <v>29</v>
      </c>
      <c r="Q75" s="6" t="s">
        <v>30</v>
      </c>
      <c r="R75" s="6" t="s">
        <v>31</v>
      </c>
      <c r="S75" s="6" t="s">
        <v>32</v>
      </c>
      <c r="T75" s="6" t="s">
        <v>33</v>
      </c>
      <c r="U75" s="6" t="s">
        <v>34</v>
      </c>
      <c r="V75" s="6" t="s">
        <v>35</v>
      </c>
      <c r="W75" s="6" t="s">
        <v>36</v>
      </c>
      <c r="X75" s="6" t="s">
        <v>37</v>
      </c>
      <c r="Y75" s="6" t="s">
        <v>38</v>
      </c>
      <c r="Z75" s="6" t="s">
        <v>39</v>
      </c>
      <c r="AA75" s="6" t="s">
        <v>40</v>
      </c>
      <c r="AB75" s="6" t="s">
        <v>43</v>
      </c>
      <c r="AC75" s="6" t="s">
        <v>44</v>
      </c>
      <c r="AD75" s="6" t="s">
        <v>45</v>
      </c>
      <c r="AE75" s="6" t="s">
        <v>46</v>
      </c>
      <c r="AF75" s="6" t="s">
        <v>47</v>
      </c>
      <c r="AG75" s="6" t="s">
        <v>48</v>
      </c>
      <c r="AH75" s="6" t="s">
        <v>50</v>
      </c>
      <c r="AI75" s="6" t="s">
        <v>51</v>
      </c>
      <c r="AJ75" s="6" t="s">
        <v>52</v>
      </c>
      <c r="AK75" s="6" t="s">
        <v>53</v>
      </c>
      <c r="AL75" s="6" t="s">
        <v>290</v>
      </c>
      <c r="AM75" s="6" t="s">
        <v>291</v>
      </c>
      <c r="AN75" s="6" t="s">
        <v>292</v>
      </c>
      <c r="AO75" s="6" t="s">
        <v>41</v>
      </c>
      <c r="AP75" s="6" t="s">
        <v>42</v>
      </c>
      <c r="AQ75" s="6" t="s">
        <v>49</v>
      </c>
    </row>
    <row r="76" ht="16.5" spans="2:43">
      <c r="B76" s="7" t="s">
        <v>1383</v>
      </c>
      <c r="C76" s="32"/>
      <c r="D76" s="32"/>
      <c r="E76" s="7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</row>
    <row r="77" spans="2:4">
      <c r="B77" s="75" t="str">
        <f>C124</f>
        <v>EAUTOGENSOLID00</v>
      </c>
      <c r="C77" t="s">
        <v>1462</v>
      </c>
      <c r="D77" t="s">
        <v>247</v>
      </c>
    </row>
    <row r="78" spans="2:43">
      <c r="B78" s="75"/>
      <c r="E78" t="s">
        <v>1384</v>
      </c>
      <c r="G78" s="221">
        <f>G$63</f>
        <v>0.8</v>
      </c>
      <c r="H78" s="221">
        <f t="shared" ref="H78:AQ78" si="20">H$63</f>
        <v>0.8</v>
      </c>
      <c r="I78" s="221">
        <f t="shared" si="20"/>
        <v>0.8</v>
      </c>
      <c r="J78" s="221">
        <f t="shared" si="20"/>
        <v>0.8</v>
      </c>
      <c r="K78" s="221">
        <f t="shared" si="20"/>
        <v>0.8</v>
      </c>
      <c r="L78" s="221">
        <f t="shared" si="20"/>
        <v>0.8</v>
      </c>
      <c r="M78" s="221">
        <f t="shared" si="20"/>
        <v>0.8</v>
      </c>
      <c r="N78" s="221">
        <f t="shared" si="20"/>
        <v>0.8</v>
      </c>
      <c r="O78" s="221">
        <f t="shared" si="20"/>
        <v>0.8</v>
      </c>
      <c r="P78" s="221">
        <f t="shared" si="20"/>
        <v>0.8</v>
      </c>
      <c r="Q78" s="221">
        <f t="shared" si="20"/>
        <v>0.8</v>
      </c>
      <c r="R78" s="221">
        <f t="shared" si="20"/>
        <v>0.8</v>
      </c>
      <c r="S78" s="221">
        <f t="shared" si="20"/>
        <v>0.8</v>
      </c>
      <c r="T78" s="221">
        <f t="shared" si="20"/>
        <v>0.8</v>
      </c>
      <c r="U78" s="221">
        <f t="shared" si="20"/>
        <v>0.8</v>
      </c>
      <c r="V78" s="221">
        <f t="shared" si="20"/>
        <v>0.8</v>
      </c>
      <c r="W78" s="221">
        <f t="shared" si="20"/>
        <v>0.8</v>
      </c>
      <c r="X78" s="221">
        <f t="shared" si="20"/>
        <v>0.8</v>
      </c>
      <c r="Y78" s="221">
        <f t="shared" si="20"/>
        <v>0.8</v>
      </c>
      <c r="Z78" s="221">
        <f t="shared" si="20"/>
        <v>0.8</v>
      </c>
      <c r="AA78" s="221">
        <f t="shared" si="20"/>
        <v>0.8</v>
      </c>
      <c r="AB78" s="221">
        <f t="shared" si="20"/>
        <v>0.8</v>
      </c>
      <c r="AC78" s="221">
        <f t="shared" si="20"/>
        <v>0.8</v>
      </c>
      <c r="AD78" s="221">
        <f t="shared" si="20"/>
        <v>0.8</v>
      </c>
      <c r="AE78" s="221">
        <f t="shared" si="20"/>
        <v>0.8</v>
      </c>
      <c r="AF78" s="221">
        <f t="shared" si="20"/>
        <v>0.8</v>
      </c>
      <c r="AG78" s="221">
        <f t="shared" si="20"/>
        <v>0.8</v>
      </c>
      <c r="AH78" s="221">
        <f t="shared" si="20"/>
        <v>0.8</v>
      </c>
      <c r="AI78" s="221">
        <f t="shared" si="20"/>
        <v>0.8</v>
      </c>
      <c r="AJ78" s="221">
        <f t="shared" si="20"/>
        <v>0.8</v>
      </c>
      <c r="AK78" s="221">
        <f t="shared" si="20"/>
        <v>0.8</v>
      </c>
      <c r="AL78" s="221">
        <f t="shared" si="20"/>
        <v>0.8</v>
      </c>
      <c r="AM78" s="221">
        <f t="shared" si="20"/>
        <v>0.8</v>
      </c>
      <c r="AN78" s="221">
        <f t="shared" si="20"/>
        <v>0.8</v>
      </c>
      <c r="AO78" s="221">
        <f t="shared" si="20"/>
        <v>0.8</v>
      </c>
      <c r="AP78" s="221">
        <f t="shared" si="20"/>
        <v>0.8</v>
      </c>
      <c r="AQ78" s="221">
        <f t="shared" si="20"/>
        <v>0.8</v>
      </c>
    </row>
    <row r="79" spans="2:43">
      <c r="B79" s="75"/>
      <c r="E79" t="s">
        <v>1387</v>
      </c>
      <c r="G79" s="221">
        <f>G66</f>
        <v>0</v>
      </c>
      <c r="H79" s="221">
        <f t="shared" ref="H79:AQ79" si="21">H66</f>
        <v>0</v>
      </c>
      <c r="I79" s="221">
        <f t="shared" si="21"/>
        <v>0</v>
      </c>
      <c r="J79" s="221">
        <f t="shared" si="21"/>
        <v>0</v>
      </c>
      <c r="K79" s="221">
        <f t="shared" si="21"/>
        <v>0</v>
      </c>
      <c r="L79" s="221">
        <f t="shared" si="21"/>
        <v>0.110310438863521</v>
      </c>
      <c r="M79" s="221">
        <f t="shared" si="21"/>
        <v>1.24690829528158</v>
      </c>
      <c r="N79" s="221">
        <f t="shared" si="21"/>
        <v>0</v>
      </c>
      <c r="O79" s="221">
        <f t="shared" si="21"/>
        <v>0</v>
      </c>
      <c r="P79" s="221">
        <f t="shared" si="21"/>
        <v>0</v>
      </c>
      <c r="Q79" s="221">
        <f t="shared" si="21"/>
        <v>0.0556506849315068</v>
      </c>
      <c r="R79" s="221">
        <f t="shared" si="21"/>
        <v>0.00229895991882293</v>
      </c>
      <c r="S79" s="221">
        <f t="shared" si="21"/>
        <v>0.0164098173515982</v>
      </c>
      <c r="T79" s="221">
        <f t="shared" si="21"/>
        <v>0</v>
      </c>
      <c r="U79" s="221">
        <f t="shared" si="21"/>
        <v>0</v>
      </c>
      <c r="V79" s="221">
        <f t="shared" si="21"/>
        <v>0</v>
      </c>
      <c r="W79" s="221">
        <f t="shared" si="21"/>
        <v>0</v>
      </c>
      <c r="X79" s="221">
        <f t="shared" si="21"/>
        <v>0</v>
      </c>
      <c r="Y79" s="221">
        <f t="shared" si="21"/>
        <v>0</v>
      </c>
      <c r="Z79" s="221">
        <f t="shared" si="21"/>
        <v>0</v>
      </c>
      <c r="AA79" s="221">
        <f t="shared" si="21"/>
        <v>0</v>
      </c>
      <c r="AB79" s="221">
        <f t="shared" si="21"/>
        <v>0</v>
      </c>
      <c r="AC79" s="221">
        <f t="shared" si="21"/>
        <v>0</v>
      </c>
      <c r="AD79" s="221">
        <f t="shared" si="21"/>
        <v>0</v>
      </c>
      <c r="AE79" s="221">
        <f t="shared" si="21"/>
        <v>0</v>
      </c>
      <c r="AF79" s="221">
        <f t="shared" si="21"/>
        <v>0</v>
      </c>
      <c r="AG79" s="221">
        <f t="shared" si="21"/>
        <v>0.0130010147133435</v>
      </c>
      <c r="AH79" s="221">
        <f t="shared" si="21"/>
        <v>0</v>
      </c>
      <c r="AI79" s="221">
        <f t="shared" si="21"/>
        <v>0</v>
      </c>
      <c r="AJ79" s="221">
        <f t="shared" si="21"/>
        <v>0</v>
      </c>
      <c r="AK79" s="221">
        <f t="shared" si="21"/>
        <v>0.449327752409944</v>
      </c>
      <c r="AL79" s="221">
        <f t="shared" si="21"/>
        <v>0</v>
      </c>
      <c r="AM79" s="221">
        <f t="shared" si="21"/>
        <v>0</v>
      </c>
      <c r="AN79" s="221">
        <f t="shared" si="21"/>
        <v>0</v>
      </c>
      <c r="AO79" s="221">
        <f t="shared" si="21"/>
        <v>0</v>
      </c>
      <c r="AP79" s="221">
        <f t="shared" si="21"/>
        <v>0</v>
      </c>
      <c r="AQ79" s="221">
        <f t="shared" si="21"/>
        <v>0.00214041095890411</v>
      </c>
    </row>
    <row r="80" spans="2:43">
      <c r="B80" s="75"/>
      <c r="E80" t="s">
        <v>1388</v>
      </c>
      <c r="G80" s="221">
        <f>G55</f>
        <v>0</v>
      </c>
      <c r="H80" s="221">
        <f t="shared" ref="H80:AQ80" si="22">H55</f>
        <v>0</v>
      </c>
      <c r="I80" s="221">
        <f t="shared" si="22"/>
        <v>0</v>
      </c>
      <c r="J80" s="221">
        <f t="shared" si="22"/>
        <v>0</v>
      </c>
      <c r="K80" s="221">
        <f t="shared" si="22"/>
        <v>0</v>
      </c>
      <c r="L80" s="221">
        <f t="shared" si="22"/>
        <v>0.364267015706806</v>
      </c>
      <c r="M80" s="221">
        <f t="shared" si="22"/>
        <v>0.338636755080951</v>
      </c>
      <c r="N80" s="221">
        <f t="shared" si="22"/>
        <v>0</v>
      </c>
      <c r="O80" s="221">
        <f t="shared" si="22"/>
        <v>0</v>
      </c>
      <c r="P80" s="221">
        <f t="shared" si="22"/>
        <v>0</v>
      </c>
      <c r="Q80" s="221">
        <f t="shared" si="22"/>
        <v>0.307962272428164</v>
      </c>
      <c r="R80" s="221">
        <f t="shared" si="22"/>
        <v>0.5</v>
      </c>
      <c r="S80" s="221">
        <f t="shared" si="22"/>
        <v>0.169394435351882</v>
      </c>
      <c r="T80" s="221">
        <f t="shared" si="22"/>
        <v>0</v>
      </c>
      <c r="U80" s="221">
        <f t="shared" si="22"/>
        <v>0</v>
      </c>
      <c r="V80" s="221">
        <f t="shared" si="22"/>
        <v>0</v>
      </c>
      <c r="W80" s="221">
        <f t="shared" si="22"/>
        <v>0</v>
      </c>
      <c r="X80" s="221">
        <f t="shared" si="22"/>
        <v>0</v>
      </c>
      <c r="Y80" s="221">
        <f t="shared" si="22"/>
        <v>0</v>
      </c>
      <c r="Z80" s="221">
        <f t="shared" si="22"/>
        <v>0</v>
      </c>
      <c r="AA80" s="221">
        <f t="shared" si="22"/>
        <v>0</v>
      </c>
      <c r="AB80" s="221">
        <f t="shared" si="22"/>
        <v>0</v>
      </c>
      <c r="AC80" s="221">
        <f t="shared" si="22"/>
        <v>0</v>
      </c>
      <c r="AD80" s="221">
        <f t="shared" si="22"/>
        <v>0</v>
      </c>
      <c r="AE80" s="221">
        <f t="shared" si="22"/>
        <v>0</v>
      </c>
      <c r="AF80" s="221">
        <f t="shared" si="22"/>
        <v>0</v>
      </c>
      <c r="AG80" s="221">
        <f t="shared" si="22"/>
        <v>0.324431256181998</v>
      </c>
      <c r="AH80" s="221">
        <f t="shared" si="22"/>
        <v>0</v>
      </c>
      <c r="AI80" s="221">
        <f t="shared" si="22"/>
        <v>0</v>
      </c>
      <c r="AJ80" s="221">
        <f t="shared" si="22"/>
        <v>0</v>
      </c>
      <c r="AK80" s="221">
        <f t="shared" si="22"/>
        <v>0.406206328161393</v>
      </c>
      <c r="AL80" s="221">
        <f t="shared" si="22"/>
        <v>0</v>
      </c>
      <c r="AM80" s="221">
        <f t="shared" si="22"/>
        <v>0</v>
      </c>
      <c r="AN80" s="221">
        <f t="shared" si="22"/>
        <v>0</v>
      </c>
      <c r="AO80" s="221">
        <f t="shared" si="22"/>
        <v>0</v>
      </c>
      <c r="AP80" s="221">
        <f t="shared" si="22"/>
        <v>0</v>
      </c>
      <c r="AQ80" s="221">
        <f t="shared" si="22"/>
        <v>0.0400890868596882</v>
      </c>
    </row>
    <row r="81" spans="2:6">
      <c r="B81" s="75"/>
      <c r="E81" t="s">
        <v>1391</v>
      </c>
      <c r="F81">
        <v>31.536</v>
      </c>
    </row>
    <row r="82" spans="2:6">
      <c r="B82" s="75"/>
      <c r="E82" t="s">
        <v>1392</v>
      </c>
      <c r="F82">
        <v>1</v>
      </c>
    </row>
    <row r="83" spans="2:43">
      <c r="B83" s="317"/>
      <c r="C83" s="14"/>
      <c r="D83" s="14"/>
      <c r="E83" s="14" t="s">
        <v>1393</v>
      </c>
      <c r="F83" s="14">
        <v>20</v>
      </c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</row>
    <row r="84" spans="2:4">
      <c r="B84" s="75" t="str">
        <f>C125</f>
        <v>EAUTOGENRFGD00</v>
      </c>
      <c r="C84" t="s">
        <v>233</v>
      </c>
      <c r="D84" t="s">
        <v>247</v>
      </c>
    </row>
    <row r="85" spans="2:43">
      <c r="B85" s="75"/>
      <c r="E85" t="s">
        <v>1384</v>
      </c>
      <c r="G85" s="221">
        <f>G$63</f>
        <v>0.8</v>
      </c>
      <c r="H85" s="221">
        <f t="shared" ref="H85:AQ85" si="23">H$63</f>
        <v>0.8</v>
      </c>
      <c r="I85" s="221">
        <f t="shared" si="23"/>
        <v>0.8</v>
      </c>
      <c r="J85" s="221">
        <f t="shared" si="23"/>
        <v>0.8</v>
      </c>
      <c r="K85" s="221">
        <f t="shared" si="23"/>
        <v>0.8</v>
      </c>
      <c r="L85" s="221">
        <f t="shared" si="23"/>
        <v>0.8</v>
      </c>
      <c r="M85" s="221">
        <f t="shared" si="23"/>
        <v>0.8</v>
      </c>
      <c r="N85" s="221">
        <f t="shared" si="23"/>
        <v>0.8</v>
      </c>
      <c r="O85" s="221">
        <f t="shared" si="23"/>
        <v>0.8</v>
      </c>
      <c r="P85" s="221">
        <f t="shared" si="23"/>
        <v>0.8</v>
      </c>
      <c r="Q85" s="221">
        <f t="shared" si="23"/>
        <v>0.8</v>
      </c>
      <c r="R85" s="221">
        <f t="shared" si="23"/>
        <v>0.8</v>
      </c>
      <c r="S85" s="221">
        <f t="shared" si="23"/>
        <v>0.8</v>
      </c>
      <c r="T85" s="221">
        <f t="shared" si="23"/>
        <v>0.8</v>
      </c>
      <c r="U85" s="221">
        <f t="shared" si="23"/>
        <v>0.8</v>
      </c>
      <c r="V85" s="221">
        <f t="shared" si="23"/>
        <v>0.8</v>
      </c>
      <c r="W85" s="221">
        <f t="shared" si="23"/>
        <v>0.8</v>
      </c>
      <c r="X85" s="221">
        <f t="shared" si="23"/>
        <v>0.8</v>
      </c>
      <c r="Y85" s="221">
        <f t="shared" si="23"/>
        <v>0.8</v>
      </c>
      <c r="Z85" s="221">
        <f t="shared" si="23"/>
        <v>0.8</v>
      </c>
      <c r="AA85" s="221">
        <f t="shared" si="23"/>
        <v>0.8</v>
      </c>
      <c r="AB85" s="221">
        <f t="shared" si="23"/>
        <v>0.8</v>
      </c>
      <c r="AC85" s="221">
        <f t="shared" si="23"/>
        <v>0.8</v>
      </c>
      <c r="AD85" s="221">
        <f t="shared" si="23"/>
        <v>0.8</v>
      </c>
      <c r="AE85" s="221">
        <f t="shared" si="23"/>
        <v>0.8</v>
      </c>
      <c r="AF85" s="221">
        <f t="shared" si="23"/>
        <v>0.8</v>
      </c>
      <c r="AG85" s="221">
        <f t="shared" si="23"/>
        <v>0.8</v>
      </c>
      <c r="AH85" s="221">
        <f t="shared" si="23"/>
        <v>0.8</v>
      </c>
      <c r="AI85" s="221">
        <f t="shared" si="23"/>
        <v>0.8</v>
      </c>
      <c r="AJ85" s="221">
        <f t="shared" si="23"/>
        <v>0.8</v>
      </c>
      <c r="AK85" s="221">
        <f t="shared" si="23"/>
        <v>0.8</v>
      </c>
      <c r="AL85" s="221">
        <f t="shared" si="23"/>
        <v>0.8</v>
      </c>
      <c r="AM85" s="221">
        <f t="shared" si="23"/>
        <v>0.8</v>
      </c>
      <c r="AN85" s="221">
        <f t="shared" si="23"/>
        <v>0.8</v>
      </c>
      <c r="AO85" s="221">
        <f t="shared" si="23"/>
        <v>0.8</v>
      </c>
      <c r="AP85" s="221">
        <f t="shared" si="23"/>
        <v>0.8</v>
      </c>
      <c r="AQ85" s="221">
        <f t="shared" si="23"/>
        <v>0.8</v>
      </c>
    </row>
    <row r="86" spans="2:43">
      <c r="B86" s="75"/>
      <c r="E86" t="s">
        <v>1387</v>
      </c>
      <c r="G86" s="221">
        <f>G69</f>
        <v>0</v>
      </c>
      <c r="H86" s="221">
        <f t="shared" ref="H86:AQ86" si="24">H69</f>
        <v>0</v>
      </c>
      <c r="I86" s="221">
        <f t="shared" si="24"/>
        <v>0</v>
      </c>
      <c r="J86" s="221">
        <f t="shared" si="24"/>
        <v>0</v>
      </c>
      <c r="K86" s="221">
        <f t="shared" si="24"/>
        <v>0</v>
      </c>
      <c r="L86" s="221">
        <f t="shared" si="24"/>
        <v>0</v>
      </c>
      <c r="M86" s="221">
        <f t="shared" si="24"/>
        <v>0.0744783739218671</v>
      </c>
      <c r="N86" s="221">
        <f t="shared" si="24"/>
        <v>0</v>
      </c>
      <c r="O86" s="221">
        <f t="shared" si="24"/>
        <v>0</v>
      </c>
      <c r="P86" s="221">
        <f t="shared" si="24"/>
        <v>0</v>
      </c>
      <c r="Q86" s="221">
        <f t="shared" si="24"/>
        <v>0</v>
      </c>
      <c r="R86" s="221">
        <f t="shared" si="24"/>
        <v>0</v>
      </c>
      <c r="S86" s="221">
        <f t="shared" si="24"/>
        <v>0.0198186199898529</v>
      </c>
      <c r="T86" s="221">
        <f t="shared" si="24"/>
        <v>0</v>
      </c>
      <c r="U86" s="221">
        <f t="shared" si="24"/>
        <v>0</v>
      </c>
      <c r="V86" s="221">
        <f t="shared" si="24"/>
        <v>0</v>
      </c>
      <c r="W86" s="221">
        <f t="shared" si="24"/>
        <v>0</v>
      </c>
      <c r="X86" s="221">
        <f t="shared" si="24"/>
        <v>0</v>
      </c>
      <c r="Y86" s="221">
        <f t="shared" si="24"/>
        <v>0</v>
      </c>
      <c r="Z86" s="221">
        <f t="shared" si="24"/>
        <v>0</v>
      </c>
      <c r="AA86" s="221">
        <f t="shared" si="24"/>
        <v>0</v>
      </c>
      <c r="AB86" s="221">
        <f t="shared" si="24"/>
        <v>0</v>
      </c>
      <c r="AC86" s="221">
        <f t="shared" si="24"/>
        <v>0</v>
      </c>
      <c r="AD86" s="221">
        <f t="shared" si="24"/>
        <v>0</v>
      </c>
      <c r="AE86" s="221">
        <f t="shared" si="24"/>
        <v>0</v>
      </c>
      <c r="AF86" s="221">
        <f t="shared" si="24"/>
        <v>0</v>
      </c>
      <c r="AG86" s="221">
        <f t="shared" si="24"/>
        <v>0.00515284119736175</v>
      </c>
      <c r="AH86" s="221">
        <f t="shared" si="24"/>
        <v>0</v>
      </c>
      <c r="AI86" s="221">
        <f t="shared" si="24"/>
        <v>0</v>
      </c>
      <c r="AJ86" s="221">
        <f t="shared" si="24"/>
        <v>0</v>
      </c>
      <c r="AK86" s="221">
        <f t="shared" si="24"/>
        <v>0</v>
      </c>
      <c r="AL86" s="221">
        <f t="shared" si="24"/>
        <v>0</v>
      </c>
      <c r="AM86" s="221">
        <f t="shared" si="24"/>
        <v>0</v>
      </c>
      <c r="AN86" s="221">
        <f t="shared" si="24"/>
        <v>0</v>
      </c>
      <c r="AO86" s="221">
        <f t="shared" si="24"/>
        <v>0</v>
      </c>
      <c r="AP86" s="221">
        <f t="shared" si="24"/>
        <v>0</v>
      </c>
      <c r="AQ86" s="221">
        <f t="shared" si="24"/>
        <v>0</v>
      </c>
    </row>
    <row r="87" spans="2:43">
      <c r="B87" s="75"/>
      <c r="E87" t="s">
        <v>1388</v>
      </c>
      <c r="G87" s="221">
        <f>G58</f>
        <v>0</v>
      </c>
      <c r="H87" s="221">
        <f t="shared" ref="H87:AQ87" si="25">H58</f>
        <v>0</v>
      </c>
      <c r="I87" s="221">
        <f t="shared" si="25"/>
        <v>0</v>
      </c>
      <c r="J87" s="221">
        <f t="shared" si="25"/>
        <v>0</v>
      </c>
      <c r="K87" s="221">
        <f t="shared" si="25"/>
        <v>0</v>
      </c>
      <c r="L87" s="221">
        <f t="shared" si="25"/>
        <v>0</v>
      </c>
      <c r="M87" s="221">
        <f t="shared" si="25"/>
        <v>0</v>
      </c>
      <c r="N87" s="221">
        <f t="shared" si="25"/>
        <v>0</v>
      </c>
      <c r="O87" s="221">
        <f t="shared" si="25"/>
        <v>0</v>
      </c>
      <c r="P87" s="221">
        <f t="shared" si="25"/>
        <v>0</v>
      </c>
      <c r="Q87" s="221">
        <f t="shared" si="25"/>
        <v>0</v>
      </c>
      <c r="R87" s="221">
        <f t="shared" si="25"/>
        <v>0</v>
      </c>
      <c r="S87" s="221">
        <f t="shared" si="25"/>
        <v>0</v>
      </c>
      <c r="T87" s="221">
        <f t="shared" si="25"/>
        <v>0</v>
      </c>
      <c r="U87" s="221">
        <f t="shared" si="25"/>
        <v>0</v>
      </c>
      <c r="V87" s="221">
        <f t="shared" si="25"/>
        <v>0</v>
      </c>
      <c r="W87" s="221">
        <f t="shared" si="25"/>
        <v>0</v>
      </c>
      <c r="X87" s="221">
        <f t="shared" si="25"/>
        <v>0</v>
      </c>
      <c r="Y87" s="221">
        <f t="shared" si="25"/>
        <v>0</v>
      </c>
      <c r="Z87" s="221">
        <f t="shared" si="25"/>
        <v>0</v>
      </c>
      <c r="AA87" s="221">
        <f t="shared" si="25"/>
        <v>0</v>
      </c>
      <c r="AB87" s="221">
        <f t="shared" si="25"/>
        <v>0</v>
      </c>
      <c r="AC87" s="221">
        <f t="shared" si="25"/>
        <v>0</v>
      </c>
      <c r="AD87" s="221">
        <f t="shared" si="25"/>
        <v>0</v>
      </c>
      <c r="AE87" s="221">
        <f t="shared" si="25"/>
        <v>0</v>
      </c>
      <c r="AF87" s="221">
        <f t="shared" si="25"/>
        <v>0</v>
      </c>
      <c r="AG87" s="221">
        <f t="shared" si="25"/>
        <v>0.245283018867925</v>
      </c>
      <c r="AH87" s="221">
        <f t="shared" si="25"/>
        <v>0</v>
      </c>
      <c r="AI87" s="221">
        <f t="shared" si="25"/>
        <v>0</v>
      </c>
      <c r="AJ87" s="221">
        <f t="shared" si="25"/>
        <v>0</v>
      </c>
      <c r="AK87" s="221">
        <f t="shared" si="25"/>
        <v>0</v>
      </c>
      <c r="AL87" s="221">
        <f t="shared" si="25"/>
        <v>0</v>
      </c>
      <c r="AM87" s="221">
        <f t="shared" si="25"/>
        <v>0</v>
      </c>
      <c r="AN87" s="221">
        <f t="shared" si="25"/>
        <v>0</v>
      </c>
      <c r="AO87" s="221">
        <f t="shared" si="25"/>
        <v>0</v>
      </c>
      <c r="AP87" s="221">
        <f t="shared" si="25"/>
        <v>0</v>
      </c>
      <c r="AQ87" s="221">
        <f t="shared" si="25"/>
        <v>0</v>
      </c>
    </row>
    <row r="88" spans="2:6">
      <c r="B88" s="75"/>
      <c r="E88" t="s">
        <v>1391</v>
      </c>
      <c r="F88">
        <v>31.536</v>
      </c>
    </row>
    <row r="89" spans="2:6">
      <c r="B89" s="75"/>
      <c r="E89" t="s">
        <v>1392</v>
      </c>
      <c r="F89">
        <v>1</v>
      </c>
    </row>
    <row r="90" spans="2:43">
      <c r="B90" s="317"/>
      <c r="C90" s="14"/>
      <c r="D90" s="14"/>
      <c r="E90" s="14" t="s">
        <v>1393</v>
      </c>
      <c r="F90" s="14">
        <v>20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</row>
    <row r="91" spans="2:4">
      <c r="B91" s="75" t="str">
        <f>C126</f>
        <v>EAUTOGENOIL00</v>
      </c>
      <c r="C91" t="s">
        <v>1463</v>
      </c>
      <c r="D91" t="s">
        <v>247</v>
      </c>
    </row>
    <row r="92" spans="2:43">
      <c r="B92" s="75"/>
      <c r="E92" t="s">
        <v>1384</v>
      </c>
      <c r="G92" s="221">
        <f>G$63</f>
        <v>0.8</v>
      </c>
      <c r="H92" s="221">
        <f t="shared" ref="H92:AQ92" si="26">H$63</f>
        <v>0.8</v>
      </c>
      <c r="I92" s="221">
        <f t="shared" si="26"/>
        <v>0.8</v>
      </c>
      <c r="J92" s="221">
        <f t="shared" si="26"/>
        <v>0.8</v>
      </c>
      <c r="K92" s="221">
        <f t="shared" si="26"/>
        <v>0.8</v>
      </c>
      <c r="L92" s="221">
        <f t="shared" si="26"/>
        <v>0.8</v>
      </c>
      <c r="M92" s="221">
        <f t="shared" si="26"/>
        <v>0.8</v>
      </c>
      <c r="N92" s="221">
        <f t="shared" si="26"/>
        <v>0.8</v>
      </c>
      <c r="O92" s="221">
        <f t="shared" si="26"/>
        <v>0.8</v>
      </c>
      <c r="P92" s="221">
        <f t="shared" si="26"/>
        <v>0.8</v>
      </c>
      <c r="Q92" s="221">
        <f t="shared" si="26"/>
        <v>0.8</v>
      </c>
      <c r="R92" s="221">
        <f t="shared" si="26"/>
        <v>0.8</v>
      </c>
      <c r="S92" s="221">
        <f t="shared" si="26"/>
        <v>0.8</v>
      </c>
      <c r="T92" s="221">
        <f t="shared" si="26"/>
        <v>0.8</v>
      </c>
      <c r="U92" s="221">
        <f t="shared" si="26"/>
        <v>0.8</v>
      </c>
      <c r="V92" s="221">
        <f t="shared" si="26"/>
        <v>0.8</v>
      </c>
      <c r="W92" s="221">
        <f t="shared" si="26"/>
        <v>0.8</v>
      </c>
      <c r="X92" s="221">
        <f t="shared" si="26"/>
        <v>0.8</v>
      </c>
      <c r="Y92" s="221">
        <f t="shared" si="26"/>
        <v>0.8</v>
      </c>
      <c r="Z92" s="221">
        <f t="shared" si="26"/>
        <v>0.8</v>
      </c>
      <c r="AA92" s="221">
        <f t="shared" si="26"/>
        <v>0.8</v>
      </c>
      <c r="AB92" s="221">
        <f t="shared" si="26"/>
        <v>0.8</v>
      </c>
      <c r="AC92" s="221">
        <f t="shared" si="26"/>
        <v>0.8</v>
      </c>
      <c r="AD92" s="221">
        <f t="shared" si="26"/>
        <v>0.8</v>
      </c>
      <c r="AE92" s="221">
        <f t="shared" si="26"/>
        <v>0.8</v>
      </c>
      <c r="AF92" s="221">
        <f t="shared" si="26"/>
        <v>0.8</v>
      </c>
      <c r="AG92" s="221">
        <f t="shared" si="26"/>
        <v>0.8</v>
      </c>
      <c r="AH92" s="221">
        <f t="shared" si="26"/>
        <v>0.8</v>
      </c>
      <c r="AI92" s="221">
        <f t="shared" si="26"/>
        <v>0.8</v>
      </c>
      <c r="AJ92" s="221">
        <f t="shared" si="26"/>
        <v>0.8</v>
      </c>
      <c r="AK92" s="221">
        <f t="shared" si="26"/>
        <v>0.8</v>
      </c>
      <c r="AL92" s="221">
        <f t="shared" si="26"/>
        <v>0.8</v>
      </c>
      <c r="AM92" s="221">
        <f t="shared" si="26"/>
        <v>0.8</v>
      </c>
      <c r="AN92" s="221">
        <f t="shared" si="26"/>
        <v>0.8</v>
      </c>
      <c r="AO92" s="221">
        <f t="shared" si="26"/>
        <v>0.8</v>
      </c>
      <c r="AP92" s="221">
        <f t="shared" si="26"/>
        <v>0.8</v>
      </c>
      <c r="AQ92" s="221">
        <f t="shared" si="26"/>
        <v>0.8</v>
      </c>
    </row>
    <row r="93" spans="2:43">
      <c r="B93" s="75"/>
      <c r="E93" t="s">
        <v>1387</v>
      </c>
      <c r="G93" s="221">
        <f>G67</f>
        <v>0.0258434804667681</v>
      </c>
      <c r="H93" s="221">
        <f t="shared" ref="H93:AQ93" si="27">H67</f>
        <v>0.000158548959918823</v>
      </c>
      <c r="I93" s="221">
        <f t="shared" si="27"/>
        <v>0</v>
      </c>
      <c r="J93" s="221">
        <f t="shared" si="27"/>
        <v>0.00484042618390865</v>
      </c>
      <c r="K93" s="221">
        <f t="shared" si="27"/>
        <v>0.00114947995941147</v>
      </c>
      <c r="L93" s="221">
        <f t="shared" si="27"/>
        <v>0</v>
      </c>
      <c r="M93" s="221">
        <f t="shared" si="27"/>
        <v>0.372312595129376</v>
      </c>
      <c r="N93" s="221">
        <f t="shared" si="27"/>
        <v>0</v>
      </c>
      <c r="O93" s="221">
        <f t="shared" si="27"/>
        <v>0.00241787163876205</v>
      </c>
      <c r="P93" s="221">
        <f t="shared" si="27"/>
        <v>0</v>
      </c>
      <c r="Q93" s="221">
        <f t="shared" si="27"/>
        <v>0</v>
      </c>
      <c r="R93" s="221">
        <f t="shared" si="27"/>
        <v>0.00955257483510908</v>
      </c>
      <c r="S93" s="221">
        <f t="shared" si="27"/>
        <v>0.118317161339422</v>
      </c>
      <c r="T93" s="221">
        <f t="shared" si="27"/>
        <v>0</v>
      </c>
      <c r="U93" s="221">
        <f t="shared" si="27"/>
        <v>0.000872019279553526</v>
      </c>
      <c r="V93" s="221">
        <f t="shared" si="27"/>
        <v>0</v>
      </c>
      <c r="W93" s="221">
        <f t="shared" si="27"/>
        <v>0</v>
      </c>
      <c r="X93" s="221">
        <f t="shared" si="27"/>
        <v>0.00325025367833587</v>
      </c>
      <c r="Y93" s="221">
        <f t="shared" si="27"/>
        <v>0</v>
      </c>
      <c r="Z93" s="221">
        <f t="shared" si="27"/>
        <v>0</v>
      </c>
      <c r="AA93" s="221">
        <f t="shared" si="27"/>
        <v>0</v>
      </c>
      <c r="AB93" s="221">
        <f t="shared" si="27"/>
        <v>0</v>
      </c>
      <c r="AC93" s="221">
        <f t="shared" si="27"/>
        <v>0</v>
      </c>
      <c r="AD93" s="221">
        <f t="shared" si="27"/>
        <v>0.00443937087772704</v>
      </c>
      <c r="AE93" s="221">
        <f t="shared" si="27"/>
        <v>0</v>
      </c>
      <c r="AF93" s="221">
        <f t="shared" si="27"/>
        <v>0.000158548959918823</v>
      </c>
      <c r="AG93" s="221">
        <f t="shared" si="27"/>
        <v>0.0129613774733638</v>
      </c>
      <c r="AH93" s="221">
        <f t="shared" si="27"/>
        <v>0</v>
      </c>
      <c r="AI93" s="221">
        <f t="shared" si="27"/>
        <v>0</v>
      </c>
      <c r="AJ93" s="221">
        <f t="shared" si="27"/>
        <v>0.000713470319634703</v>
      </c>
      <c r="AK93" s="221">
        <f t="shared" si="27"/>
        <v>0.00927511415525114</v>
      </c>
      <c r="AL93" s="221">
        <f t="shared" si="27"/>
        <v>0</v>
      </c>
      <c r="AM93" s="221">
        <f t="shared" si="27"/>
        <v>0</v>
      </c>
      <c r="AN93" s="221">
        <f t="shared" si="27"/>
        <v>0</v>
      </c>
      <c r="AO93" s="221">
        <f t="shared" si="27"/>
        <v>0</v>
      </c>
      <c r="AP93" s="221">
        <f t="shared" si="27"/>
        <v>0</v>
      </c>
      <c r="AQ93" s="221">
        <f t="shared" si="27"/>
        <v>0.00428082191780822</v>
      </c>
    </row>
    <row r="94" spans="2:43">
      <c r="B94" s="75"/>
      <c r="E94" t="s">
        <v>1388</v>
      </c>
      <c r="G94" s="221">
        <f>G56</f>
        <v>0.5</v>
      </c>
      <c r="H94" s="221">
        <f t="shared" ref="H94:AQ94" si="28">H56</f>
        <v>0</v>
      </c>
      <c r="I94" s="221">
        <f t="shared" si="28"/>
        <v>0</v>
      </c>
      <c r="J94" s="221">
        <f t="shared" si="28"/>
        <v>0.0224027043638305</v>
      </c>
      <c r="K94" s="221">
        <f t="shared" si="28"/>
        <v>0.3625</v>
      </c>
      <c r="L94" s="221">
        <f t="shared" si="28"/>
        <v>0</v>
      </c>
      <c r="M94" s="221">
        <f t="shared" si="28"/>
        <v>0.5</v>
      </c>
      <c r="N94" s="221">
        <f t="shared" si="28"/>
        <v>0</v>
      </c>
      <c r="O94" s="221">
        <f t="shared" si="28"/>
        <v>0.5</v>
      </c>
      <c r="P94" s="221">
        <f t="shared" si="28"/>
        <v>0</v>
      </c>
      <c r="Q94" s="221">
        <f t="shared" si="28"/>
        <v>0</v>
      </c>
      <c r="R94" s="221">
        <f t="shared" si="28"/>
        <v>0.331955922865014</v>
      </c>
      <c r="S94" s="221">
        <f t="shared" si="28"/>
        <v>0.5</v>
      </c>
      <c r="T94" s="221">
        <f t="shared" si="28"/>
        <v>0</v>
      </c>
      <c r="U94" s="221">
        <f t="shared" si="28"/>
        <v>0.261904761904762</v>
      </c>
      <c r="V94" s="221">
        <f t="shared" si="28"/>
        <v>0</v>
      </c>
      <c r="W94" s="221">
        <f t="shared" si="28"/>
        <v>0</v>
      </c>
      <c r="X94" s="221">
        <f t="shared" si="28"/>
        <v>0.00731946799964295</v>
      </c>
      <c r="Y94" s="221">
        <f t="shared" si="28"/>
        <v>0</v>
      </c>
      <c r="Z94" s="221">
        <f t="shared" si="28"/>
        <v>0</v>
      </c>
      <c r="AA94" s="221">
        <f t="shared" si="28"/>
        <v>0</v>
      </c>
      <c r="AB94" s="221">
        <f t="shared" si="28"/>
        <v>0</v>
      </c>
      <c r="AC94" s="221">
        <f t="shared" si="28"/>
        <v>0</v>
      </c>
      <c r="AD94" s="221">
        <f t="shared" si="28"/>
        <v>0.5</v>
      </c>
      <c r="AE94" s="221">
        <f t="shared" si="28"/>
        <v>0</v>
      </c>
      <c r="AF94" s="221">
        <f t="shared" si="28"/>
        <v>0.0930232558139535</v>
      </c>
      <c r="AG94" s="221">
        <f t="shared" si="28"/>
        <v>0.288359788359788</v>
      </c>
      <c r="AH94" s="221">
        <f t="shared" si="28"/>
        <v>0</v>
      </c>
      <c r="AI94" s="221">
        <f t="shared" si="28"/>
        <v>0</v>
      </c>
      <c r="AJ94" s="221">
        <f t="shared" si="28"/>
        <v>0.418604651162791</v>
      </c>
      <c r="AK94" s="221">
        <f t="shared" si="28"/>
        <v>0.5</v>
      </c>
      <c r="AL94" s="221">
        <f t="shared" si="28"/>
        <v>0</v>
      </c>
      <c r="AM94" s="221">
        <f t="shared" si="28"/>
        <v>0</v>
      </c>
      <c r="AN94" s="221">
        <f t="shared" si="28"/>
        <v>0</v>
      </c>
      <c r="AO94" s="221">
        <f t="shared" si="28"/>
        <v>0</v>
      </c>
      <c r="AP94" s="221">
        <f t="shared" si="28"/>
        <v>0</v>
      </c>
      <c r="AQ94" s="221">
        <f t="shared" si="28"/>
        <v>0.158823529411765</v>
      </c>
    </row>
    <row r="95" spans="2:6">
      <c r="B95" s="75"/>
      <c r="E95" t="s">
        <v>1391</v>
      </c>
      <c r="F95">
        <v>31.536</v>
      </c>
    </row>
    <row r="96" spans="2:6">
      <c r="B96" s="75"/>
      <c r="E96" t="s">
        <v>1392</v>
      </c>
      <c r="F96">
        <v>1</v>
      </c>
    </row>
    <row r="97" spans="2:43">
      <c r="B97" s="14"/>
      <c r="C97" s="14"/>
      <c r="D97" s="14"/>
      <c r="E97" s="14" t="s">
        <v>1393</v>
      </c>
      <c r="F97" s="14">
        <v>20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</row>
    <row r="98" spans="2:4">
      <c r="B98" s="75" t="str">
        <f>C127</f>
        <v>EAUTOGENGAS00</v>
      </c>
      <c r="C98" t="s">
        <v>1464</v>
      </c>
      <c r="D98" t="s">
        <v>247</v>
      </c>
    </row>
    <row r="99" spans="2:43">
      <c r="B99" s="75"/>
      <c r="E99" t="s">
        <v>1384</v>
      </c>
      <c r="G99" s="221">
        <f>G$63</f>
        <v>0.8</v>
      </c>
      <c r="H99" s="221">
        <f t="shared" ref="H99:AQ99" si="29">H$63</f>
        <v>0.8</v>
      </c>
      <c r="I99" s="221">
        <f t="shared" si="29"/>
        <v>0.8</v>
      </c>
      <c r="J99" s="221">
        <f t="shared" si="29"/>
        <v>0.8</v>
      </c>
      <c r="K99" s="221">
        <f t="shared" si="29"/>
        <v>0.8</v>
      </c>
      <c r="L99" s="221">
        <f t="shared" si="29"/>
        <v>0.8</v>
      </c>
      <c r="M99" s="221">
        <f t="shared" si="29"/>
        <v>0.8</v>
      </c>
      <c r="N99" s="221">
        <f t="shared" si="29"/>
        <v>0.8</v>
      </c>
      <c r="O99" s="221">
        <f t="shared" si="29"/>
        <v>0.8</v>
      </c>
      <c r="P99" s="221">
        <f t="shared" si="29"/>
        <v>0.8</v>
      </c>
      <c r="Q99" s="221">
        <f t="shared" si="29"/>
        <v>0.8</v>
      </c>
      <c r="R99" s="221">
        <f t="shared" si="29"/>
        <v>0.8</v>
      </c>
      <c r="S99" s="221">
        <f t="shared" si="29"/>
        <v>0.8</v>
      </c>
      <c r="T99" s="221">
        <f t="shared" si="29"/>
        <v>0.8</v>
      </c>
      <c r="U99" s="221">
        <f t="shared" si="29"/>
        <v>0.8</v>
      </c>
      <c r="V99" s="221">
        <f t="shared" si="29"/>
        <v>0.8</v>
      </c>
      <c r="W99" s="221">
        <f t="shared" si="29"/>
        <v>0.8</v>
      </c>
      <c r="X99" s="221">
        <f t="shared" si="29"/>
        <v>0.8</v>
      </c>
      <c r="Y99" s="221">
        <f t="shared" si="29"/>
        <v>0.8</v>
      </c>
      <c r="Z99" s="221">
        <f t="shared" si="29"/>
        <v>0.8</v>
      </c>
      <c r="AA99" s="221">
        <f t="shared" si="29"/>
        <v>0.8</v>
      </c>
      <c r="AB99" s="221">
        <f t="shared" si="29"/>
        <v>0.8</v>
      </c>
      <c r="AC99" s="221">
        <f t="shared" si="29"/>
        <v>0.8</v>
      </c>
      <c r="AD99" s="221">
        <f t="shared" si="29"/>
        <v>0.8</v>
      </c>
      <c r="AE99" s="221">
        <f t="shared" si="29"/>
        <v>0.8</v>
      </c>
      <c r="AF99" s="221">
        <f t="shared" si="29"/>
        <v>0.8</v>
      </c>
      <c r="AG99" s="221">
        <f t="shared" si="29"/>
        <v>0.8</v>
      </c>
      <c r="AH99" s="221">
        <f t="shared" si="29"/>
        <v>0.8</v>
      </c>
      <c r="AI99" s="221">
        <f t="shared" si="29"/>
        <v>0.8</v>
      </c>
      <c r="AJ99" s="221">
        <f t="shared" si="29"/>
        <v>0.8</v>
      </c>
      <c r="AK99" s="221">
        <f t="shared" si="29"/>
        <v>0.8</v>
      </c>
      <c r="AL99" s="221">
        <f t="shared" si="29"/>
        <v>0.8</v>
      </c>
      <c r="AM99" s="221">
        <f t="shared" si="29"/>
        <v>0.8</v>
      </c>
      <c r="AN99" s="221">
        <f t="shared" si="29"/>
        <v>0.8</v>
      </c>
      <c r="AO99" s="221">
        <f t="shared" si="29"/>
        <v>0.8</v>
      </c>
      <c r="AP99" s="221">
        <f t="shared" si="29"/>
        <v>0.8</v>
      </c>
      <c r="AQ99" s="221">
        <f t="shared" si="29"/>
        <v>0.8</v>
      </c>
    </row>
    <row r="100" spans="2:43">
      <c r="B100" s="75"/>
      <c r="E100" t="s">
        <v>1387</v>
      </c>
      <c r="G100" s="221">
        <f>G68</f>
        <v>0.38654236428209</v>
      </c>
      <c r="H100" s="221">
        <f t="shared" ref="H100:AQ100" si="30">H68</f>
        <v>0</v>
      </c>
      <c r="I100" s="221">
        <f t="shared" si="30"/>
        <v>0</v>
      </c>
      <c r="J100" s="221">
        <f t="shared" si="30"/>
        <v>0.0215477036573998</v>
      </c>
      <c r="K100" s="221">
        <f t="shared" si="30"/>
        <v>0</v>
      </c>
      <c r="L100" s="221">
        <f t="shared" si="30"/>
        <v>0.00142694063926941</v>
      </c>
      <c r="M100" s="221">
        <f t="shared" si="30"/>
        <v>1.02454337899543</v>
      </c>
      <c r="N100" s="221">
        <f t="shared" si="30"/>
        <v>0</v>
      </c>
      <c r="O100" s="221">
        <f t="shared" si="30"/>
        <v>0</v>
      </c>
      <c r="P100" s="221">
        <f t="shared" si="30"/>
        <v>0</v>
      </c>
      <c r="Q100" s="221">
        <f t="shared" si="30"/>
        <v>0.800513698630137</v>
      </c>
      <c r="R100" s="221">
        <f t="shared" si="30"/>
        <v>0.0760638635210553</v>
      </c>
      <c r="S100" s="221">
        <f t="shared" si="30"/>
        <v>0.192200976661593</v>
      </c>
      <c r="T100" s="221">
        <f t="shared" si="30"/>
        <v>0</v>
      </c>
      <c r="U100" s="221">
        <f t="shared" si="30"/>
        <v>0</v>
      </c>
      <c r="V100" s="221">
        <f t="shared" si="30"/>
        <v>0</v>
      </c>
      <c r="W100" s="221">
        <f t="shared" si="30"/>
        <v>0</v>
      </c>
      <c r="X100" s="221">
        <f t="shared" si="30"/>
        <v>0.00586631151699645</v>
      </c>
      <c r="Y100" s="221">
        <f t="shared" si="30"/>
        <v>0</v>
      </c>
      <c r="Z100" s="221">
        <f t="shared" si="30"/>
        <v>0</v>
      </c>
      <c r="AA100" s="221">
        <f t="shared" si="30"/>
        <v>0</v>
      </c>
      <c r="AB100" s="221">
        <f t="shared" si="30"/>
        <v>0</v>
      </c>
      <c r="AC100" s="221">
        <f t="shared" si="30"/>
        <v>0.0142694063926941</v>
      </c>
      <c r="AD100" s="221">
        <f t="shared" si="30"/>
        <v>0.694206621004566</v>
      </c>
      <c r="AE100" s="221">
        <f t="shared" si="30"/>
        <v>0</v>
      </c>
      <c r="AF100" s="221">
        <f t="shared" si="30"/>
        <v>0.00229895991882293</v>
      </c>
      <c r="AG100" s="221">
        <f t="shared" si="30"/>
        <v>0.0275478817858955</v>
      </c>
      <c r="AH100" s="221">
        <f t="shared" si="30"/>
        <v>0</v>
      </c>
      <c r="AI100" s="221">
        <f t="shared" si="30"/>
        <v>0</v>
      </c>
      <c r="AJ100" s="221">
        <f t="shared" si="30"/>
        <v>0</v>
      </c>
      <c r="AK100" s="221">
        <f t="shared" si="30"/>
        <v>0.253004502790462</v>
      </c>
      <c r="AL100" s="221">
        <f t="shared" si="30"/>
        <v>0</v>
      </c>
      <c r="AM100" s="221">
        <f t="shared" si="30"/>
        <v>0</v>
      </c>
      <c r="AN100" s="221">
        <f t="shared" si="30"/>
        <v>0</v>
      </c>
      <c r="AO100" s="221">
        <f t="shared" si="30"/>
        <v>0</v>
      </c>
      <c r="AP100" s="221">
        <f t="shared" si="30"/>
        <v>0</v>
      </c>
      <c r="AQ100" s="221">
        <f t="shared" si="30"/>
        <v>0.01212899543379</v>
      </c>
    </row>
    <row r="101" spans="2:43">
      <c r="B101" s="75"/>
      <c r="E101" t="s">
        <v>1388</v>
      </c>
      <c r="G101" s="221">
        <f>G57</f>
        <v>0.415739438120817</v>
      </c>
      <c r="H101" s="221">
        <f t="shared" ref="H101:AQ101" si="31">H57</f>
        <v>0</v>
      </c>
      <c r="I101" s="221">
        <f t="shared" si="31"/>
        <v>0</v>
      </c>
      <c r="J101" s="221">
        <f t="shared" si="31"/>
        <v>0.0224027043638305</v>
      </c>
      <c r="K101" s="221">
        <f t="shared" si="31"/>
        <v>0</v>
      </c>
      <c r="L101" s="221">
        <f t="shared" si="31"/>
        <v>0.375</v>
      </c>
      <c r="M101" s="221">
        <f t="shared" si="31"/>
        <v>0.38240080480516</v>
      </c>
      <c r="N101" s="221">
        <f t="shared" si="31"/>
        <v>0</v>
      </c>
      <c r="O101" s="221">
        <f t="shared" si="31"/>
        <v>0</v>
      </c>
      <c r="P101" s="221">
        <f t="shared" si="31"/>
        <v>0</v>
      </c>
      <c r="Q101" s="221">
        <f t="shared" si="31"/>
        <v>0.415000513716223</v>
      </c>
      <c r="R101" s="221">
        <f t="shared" si="31"/>
        <v>0.311627151672621</v>
      </c>
      <c r="S101" s="221">
        <f t="shared" si="31"/>
        <v>0.282707555970149</v>
      </c>
      <c r="T101" s="221">
        <f t="shared" si="31"/>
        <v>0</v>
      </c>
      <c r="U101" s="221">
        <f t="shared" si="31"/>
        <v>0</v>
      </c>
      <c r="V101" s="221">
        <f t="shared" si="31"/>
        <v>0</v>
      </c>
      <c r="W101" s="221">
        <f t="shared" si="31"/>
        <v>0</v>
      </c>
      <c r="X101" s="221">
        <f t="shared" si="31"/>
        <v>0.250847457627119</v>
      </c>
      <c r="Y101" s="221">
        <f t="shared" si="31"/>
        <v>0</v>
      </c>
      <c r="Z101" s="221">
        <f t="shared" si="31"/>
        <v>0</v>
      </c>
      <c r="AA101" s="221">
        <f t="shared" si="31"/>
        <v>0</v>
      </c>
      <c r="AB101" s="221">
        <f t="shared" si="31"/>
        <v>0</v>
      </c>
      <c r="AC101" s="221">
        <f t="shared" si="31"/>
        <v>0.299750208159867</v>
      </c>
      <c r="AD101" s="221">
        <f t="shared" si="31"/>
        <v>0.5</v>
      </c>
      <c r="AE101" s="221">
        <f t="shared" si="31"/>
        <v>0</v>
      </c>
      <c r="AF101" s="221">
        <f t="shared" si="31"/>
        <v>0.273584905660377</v>
      </c>
      <c r="AG101" s="221">
        <f t="shared" si="31"/>
        <v>0.330637488106565</v>
      </c>
      <c r="AH101" s="221">
        <f t="shared" si="31"/>
        <v>0</v>
      </c>
      <c r="AI101" s="221">
        <f t="shared" si="31"/>
        <v>0</v>
      </c>
      <c r="AJ101" s="221">
        <f t="shared" si="31"/>
        <v>0</v>
      </c>
      <c r="AK101" s="221">
        <f t="shared" si="31"/>
        <v>0.172667514269484</v>
      </c>
      <c r="AL101" s="221">
        <f t="shared" si="31"/>
        <v>0</v>
      </c>
      <c r="AM101" s="221">
        <f t="shared" si="31"/>
        <v>0</v>
      </c>
      <c r="AN101" s="221">
        <f t="shared" si="31"/>
        <v>0</v>
      </c>
      <c r="AO101" s="221">
        <f t="shared" si="31"/>
        <v>0</v>
      </c>
      <c r="AP101" s="221">
        <f t="shared" si="31"/>
        <v>0</v>
      </c>
      <c r="AQ101" s="221">
        <f t="shared" si="31"/>
        <v>0.0932926829268293</v>
      </c>
    </row>
    <row r="102" spans="2:6">
      <c r="B102" s="75"/>
      <c r="E102" t="s">
        <v>1391</v>
      </c>
      <c r="F102">
        <v>31.536</v>
      </c>
    </row>
    <row r="103" spans="2:6">
      <c r="B103" s="75"/>
      <c r="E103" t="s">
        <v>1392</v>
      </c>
      <c r="F103">
        <v>1</v>
      </c>
    </row>
    <row r="104" spans="2:43">
      <c r="B104" s="317"/>
      <c r="C104" s="14"/>
      <c r="D104" s="14"/>
      <c r="E104" s="14" t="s">
        <v>1393</v>
      </c>
      <c r="F104" s="14">
        <v>20</v>
      </c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</row>
    <row r="105" spans="2:4">
      <c r="B105" s="75" t="str">
        <f>C128</f>
        <v>EAUTOGENBIO00</v>
      </c>
      <c r="C105" t="s">
        <v>244</v>
      </c>
      <c r="D105" t="s">
        <v>247</v>
      </c>
    </row>
    <row r="106" spans="2:43">
      <c r="B106" s="75"/>
      <c r="E106" t="s">
        <v>1384</v>
      </c>
      <c r="G106" s="221">
        <f>G$63</f>
        <v>0.8</v>
      </c>
      <c r="H106" s="221">
        <f t="shared" ref="H106:AQ106" si="32">H$63</f>
        <v>0.8</v>
      </c>
      <c r="I106" s="221">
        <f t="shared" si="32"/>
        <v>0.8</v>
      </c>
      <c r="J106" s="221">
        <f t="shared" si="32"/>
        <v>0.8</v>
      </c>
      <c r="K106" s="221">
        <f t="shared" si="32"/>
        <v>0.8</v>
      </c>
      <c r="L106" s="221">
        <f t="shared" si="32"/>
        <v>0.8</v>
      </c>
      <c r="M106" s="221">
        <f t="shared" si="32"/>
        <v>0.8</v>
      </c>
      <c r="N106" s="221">
        <f t="shared" si="32"/>
        <v>0.8</v>
      </c>
      <c r="O106" s="221">
        <f t="shared" si="32"/>
        <v>0.8</v>
      </c>
      <c r="P106" s="221">
        <f t="shared" si="32"/>
        <v>0.8</v>
      </c>
      <c r="Q106" s="221">
        <f t="shared" si="32"/>
        <v>0.8</v>
      </c>
      <c r="R106" s="221">
        <f t="shared" si="32"/>
        <v>0.8</v>
      </c>
      <c r="S106" s="221">
        <f t="shared" si="32"/>
        <v>0.8</v>
      </c>
      <c r="T106" s="221">
        <f t="shared" si="32"/>
        <v>0.8</v>
      </c>
      <c r="U106" s="221">
        <f t="shared" si="32"/>
        <v>0.8</v>
      </c>
      <c r="V106" s="221">
        <f t="shared" si="32"/>
        <v>0.8</v>
      </c>
      <c r="W106" s="221">
        <f t="shared" si="32"/>
        <v>0.8</v>
      </c>
      <c r="X106" s="221">
        <f t="shared" si="32"/>
        <v>0.8</v>
      </c>
      <c r="Y106" s="221">
        <f t="shared" si="32"/>
        <v>0.8</v>
      </c>
      <c r="Z106" s="221">
        <f t="shared" si="32"/>
        <v>0.8</v>
      </c>
      <c r="AA106" s="221">
        <f t="shared" si="32"/>
        <v>0.8</v>
      </c>
      <c r="AB106" s="221">
        <f t="shared" si="32"/>
        <v>0.8</v>
      </c>
      <c r="AC106" s="221">
        <f t="shared" si="32"/>
        <v>0.8</v>
      </c>
      <c r="AD106" s="221">
        <f t="shared" si="32"/>
        <v>0.8</v>
      </c>
      <c r="AE106" s="221">
        <f t="shared" si="32"/>
        <v>0.8</v>
      </c>
      <c r="AF106" s="221">
        <f t="shared" si="32"/>
        <v>0.8</v>
      </c>
      <c r="AG106" s="221">
        <f t="shared" si="32"/>
        <v>0.8</v>
      </c>
      <c r="AH106" s="221">
        <f t="shared" si="32"/>
        <v>0.8</v>
      </c>
      <c r="AI106" s="221">
        <f t="shared" si="32"/>
        <v>0.8</v>
      </c>
      <c r="AJ106" s="221">
        <f t="shared" si="32"/>
        <v>0.8</v>
      </c>
      <c r="AK106" s="221">
        <f t="shared" si="32"/>
        <v>0.8</v>
      </c>
      <c r="AL106" s="221">
        <f t="shared" si="32"/>
        <v>0.8</v>
      </c>
      <c r="AM106" s="221">
        <f t="shared" si="32"/>
        <v>0.8</v>
      </c>
      <c r="AN106" s="221">
        <f t="shared" si="32"/>
        <v>0.8</v>
      </c>
      <c r="AO106" s="221">
        <f t="shared" si="32"/>
        <v>0.8</v>
      </c>
      <c r="AP106" s="221">
        <f t="shared" si="32"/>
        <v>0.8</v>
      </c>
      <c r="AQ106" s="221">
        <f t="shared" si="32"/>
        <v>0.8</v>
      </c>
    </row>
    <row r="107" spans="2:43">
      <c r="B107" s="75"/>
      <c r="E107" t="s">
        <v>1387</v>
      </c>
      <c r="G107" s="221">
        <f>G70</f>
        <v>0.0692066210045662</v>
      </c>
      <c r="H107" s="221">
        <f t="shared" ref="H107:AQ107" si="33">H70</f>
        <v>0.0105831430745814</v>
      </c>
      <c r="I107" s="221">
        <f t="shared" si="33"/>
        <v>0</v>
      </c>
      <c r="J107" s="221">
        <f t="shared" si="33"/>
        <v>0.0048901524706132</v>
      </c>
      <c r="K107" s="221">
        <f t="shared" si="33"/>
        <v>0</v>
      </c>
      <c r="L107" s="221">
        <f t="shared" si="33"/>
        <v>0.00400336123795028</v>
      </c>
      <c r="M107" s="221">
        <f t="shared" si="33"/>
        <v>0.0868451927955353</v>
      </c>
      <c r="N107" s="221">
        <f t="shared" si="33"/>
        <v>0.000158548959918823</v>
      </c>
      <c r="O107" s="221">
        <f t="shared" si="33"/>
        <v>0</v>
      </c>
      <c r="P107" s="221">
        <f t="shared" si="33"/>
        <v>0</v>
      </c>
      <c r="Q107" s="221">
        <f t="shared" si="33"/>
        <v>0.30706969812278</v>
      </c>
      <c r="R107" s="221">
        <f t="shared" si="33"/>
        <v>0.042966768138001</v>
      </c>
      <c r="S107" s="221">
        <f t="shared" si="33"/>
        <v>0.307664256722476</v>
      </c>
      <c r="T107" s="221">
        <f t="shared" si="33"/>
        <v>0</v>
      </c>
      <c r="U107" s="221">
        <f t="shared" si="33"/>
        <v>0.000436009639776763</v>
      </c>
      <c r="V107" s="221">
        <f t="shared" si="33"/>
        <v>0</v>
      </c>
      <c r="W107" s="221">
        <f t="shared" si="33"/>
        <v>0</v>
      </c>
      <c r="X107" s="221">
        <f t="shared" si="33"/>
        <v>0.0828814687975647</v>
      </c>
      <c r="Y107" s="221">
        <f t="shared" si="33"/>
        <v>0</v>
      </c>
      <c r="Z107" s="221">
        <f t="shared" si="33"/>
        <v>0</v>
      </c>
      <c r="AA107" s="221">
        <f t="shared" si="33"/>
        <v>0.000436009639776763</v>
      </c>
      <c r="AB107" s="221">
        <f t="shared" si="33"/>
        <v>0</v>
      </c>
      <c r="AC107" s="221">
        <f t="shared" si="33"/>
        <v>0.141663495687468</v>
      </c>
      <c r="AD107" s="221">
        <f t="shared" si="33"/>
        <v>0.0348014967021816</v>
      </c>
      <c r="AE107" s="221">
        <f t="shared" si="33"/>
        <v>0</v>
      </c>
      <c r="AF107" s="221">
        <f t="shared" si="33"/>
        <v>0.0589009386098427</v>
      </c>
      <c r="AG107" s="221">
        <f t="shared" si="33"/>
        <v>0.00214041095890411</v>
      </c>
      <c r="AH107" s="221">
        <f t="shared" si="33"/>
        <v>0</v>
      </c>
      <c r="AI107" s="221">
        <f t="shared" si="33"/>
        <v>0.000990930999492643</v>
      </c>
      <c r="AJ107" s="221">
        <f t="shared" si="33"/>
        <v>0.00027746067985794</v>
      </c>
      <c r="AK107" s="221">
        <f t="shared" si="33"/>
        <v>1.03766330542872</v>
      </c>
      <c r="AL107" s="221">
        <f t="shared" si="33"/>
        <v>0</v>
      </c>
      <c r="AM107" s="221">
        <f t="shared" si="33"/>
        <v>0</v>
      </c>
      <c r="AN107" s="221">
        <f t="shared" si="33"/>
        <v>0</v>
      </c>
      <c r="AO107" s="221">
        <f t="shared" si="33"/>
        <v>0</v>
      </c>
      <c r="AP107" s="221">
        <f t="shared" si="33"/>
        <v>0</v>
      </c>
      <c r="AQ107" s="221">
        <f t="shared" si="33"/>
        <v>0</v>
      </c>
    </row>
    <row r="108" spans="2:43">
      <c r="B108" s="75"/>
      <c r="E108" t="s">
        <v>1388</v>
      </c>
      <c r="G108" s="221">
        <f>G59</f>
        <v>0.461904761904762</v>
      </c>
      <c r="H108" s="221">
        <f t="shared" ref="H108:AQ108" si="34">H59</f>
        <v>0.378186968838527</v>
      </c>
      <c r="I108" s="221">
        <f t="shared" si="34"/>
        <v>0</v>
      </c>
      <c r="J108" s="221">
        <f t="shared" si="34"/>
        <v>0.401349481106487</v>
      </c>
      <c r="K108" s="221">
        <f t="shared" si="34"/>
        <v>0</v>
      </c>
      <c r="L108" s="221">
        <f t="shared" si="34"/>
        <v>0.316614420062696</v>
      </c>
      <c r="M108" s="221">
        <f t="shared" si="34"/>
        <v>0.294608040876698</v>
      </c>
      <c r="N108" s="221">
        <f t="shared" si="34"/>
        <v>0.25</v>
      </c>
      <c r="O108" s="221">
        <f t="shared" si="34"/>
        <v>0</v>
      </c>
      <c r="P108" s="221">
        <f t="shared" si="34"/>
        <v>0</v>
      </c>
      <c r="Q108" s="221">
        <f t="shared" si="34"/>
        <v>0.439521161919891</v>
      </c>
      <c r="R108" s="221">
        <f t="shared" si="34"/>
        <v>0.347324575456584</v>
      </c>
      <c r="S108" s="221">
        <f t="shared" si="34"/>
        <v>0.377547546086872</v>
      </c>
      <c r="T108" s="221">
        <f t="shared" si="34"/>
        <v>0</v>
      </c>
      <c r="U108" s="221">
        <f t="shared" si="34"/>
        <v>0.333333333333333</v>
      </c>
      <c r="V108" s="221">
        <f t="shared" si="34"/>
        <v>0</v>
      </c>
      <c r="W108" s="221">
        <f t="shared" si="34"/>
        <v>0</v>
      </c>
      <c r="X108" s="221">
        <f t="shared" si="34"/>
        <v>0.461997348652232</v>
      </c>
      <c r="Y108" s="221">
        <f t="shared" si="34"/>
        <v>0</v>
      </c>
      <c r="Z108" s="221">
        <f t="shared" si="34"/>
        <v>0</v>
      </c>
      <c r="AA108" s="221">
        <f t="shared" si="34"/>
        <v>0.44</v>
      </c>
      <c r="AB108" s="221">
        <f t="shared" si="34"/>
        <v>0</v>
      </c>
      <c r="AC108" s="221">
        <f t="shared" si="34"/>
        <v>0.488785557986871</v>
      </c>
      <c r="AD108" s="221">
        <f t="shared" si="34"/>
        <v>0.5</v>
      </c>
      <c r="AE108" s="221">
        <f t="shared" si="34"/>
        <v>0</v>
      </c>
      <c r="AF108" s="221">
        <f t="shared" si="34"/>
        <v>0.5</v>
      </c>
      <c r="AG108" s="221">
        <f t="shared" si="34"/>
        <v>0.5</v>
      </c>
      <c r="AH108" s="221">
        <f t="shared" si="34"/>
        <v>0</v>
      </c>
      <c r="AI108" s="221">
        <f t="shared" si="34"/>
        <v>0.233644859813084</v>
      </c>
      <c r="AJ108" s="221">
        <f t="shared" si="34"/>
        <v>0.5</v>
      </c>
      <c r="AK108" s="221">
        <f t="shared" si="34"/>
        <v>0.34168211125323</v>
      </c>
      <c r="AL108" s="221">
        <f t="shared" si="34"/>
        <v>0</v>
      </c>
      <c r="AM108" s="221">
        <f t="shared" si="34"/>
        <v>0</v>
      </c>
      <c r="AN108" s="221">
        <f t="shared" si="34"/>
        <v>0</v>
      </c>
      <c r="AO108" s="221">
        <f t="shared" si="34"/>
        <v>0</v>
      </c>
      <c r="AP108" s="221">
        <f t="shared" si="34"/>
        <v>0</v>
      </c>
      <c r="AQ108" s="221">
        <f t="shared" si="34"/>
        <v>0</v>
      </c>
    </row>
    <row r="109" spans="2:6">
      <c r="B109" s="75"/>
      <c r="E109" t="s">
        <v>1391</v>
      </c>
      <c r="F109">
        <v>31.536</v>
      </c>
    </row>
    <row r="110" spans="2:6">
      <c r="B110" s="75"/>
      <c r="E110" t="s">
        <v>1392</v>
      </c>
      <c r="F110">
        <v>1</v>
      </c>
    </row>
    <row r="111" spans="2:43">
      <c r="B111" s="317"/>
      <c r="C111" s="14"/>
      <c r="D111" s="14"/>
      <c r="E111" s="14" t="s">
        <v>1393</v>
      </c>
      <c r="F111" s="14">
        <v>20</v>
      </c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</row>
    <row r="112" spans="2:4">
      <c r="B112" s="75" t="str">
        <f>C129</f>
        <v>EAUTOGENWASTE00</v>
      </c>
      <c r="C112" t="s">
        <v>1465</v>
      </c>
      <c r="D112" t="s">
        <v>247</v>
      </c>
    </row>
    <row r="113" spans="5:43">
      <c r="E113" t="s">
        <v>1384</v>
      </c>
      <c r="G113" s="221">
        <f>G$63</f>
        <v>0.8</v>
      </c>
      <c r="H113" s="221">
        <f t="shared" ref="H113:AQ113" si="35">H$63</f>
        <v>0.8</v>
      </c>
      <c r="I113" s="221">
        <f t="shared" si="35"/>
        <v>0.8</v>
      </c>
      <c r="J113" s="221">
        <f t="shared" si="35"/>
        <v>0.8</v>
      </c>
      <c r="K113" s="221">
        <f t="shared" si="35"/>
        <v>0.8</v>
      </c>
      <c r="L113" s="221">
        <f t="shared" si="35"/>
        <v>0.8</v>
      </c>
      <c r="M113" s="221">
        <f t="shared" si="35"/>
        <v>0.8</v>
      </c>
      <c r="N113" s="221">
        <f t="shared" si="35"/>
        <v>0.8</v>
      </c>
      <c r="O113" s="221">
        <f t="shared" si="35"/>
        <v>0.8</v>
      </c>
      <c r="P113" s="221">
        <f t="shared" si="35"/>
        <v>0.8</v>
      </c>
      <c r="Q113" s="221">
        <f t="shared" si="35"/>
        <v>0.8</v>
      </c>
      <c r="R113" s="221">
        <f t="shared" si="35"/>
        <v>0.8</v>
      </c>
      <c r="S113" s="221">
        <f t="shared" si="35"/>
        <v>0.8</v>
      </c>
      <c r="T113" s="221">
        <f t="shared" si="35"/>
        <v>0.8</v>
      </c>
      <c r="U113" s="221">
        <f t="shared" si="35"/>
        <v>0.8</v>
      </c>
      <c r="V113" s="221">
        <f t="shared" si="35"/>
        <v>0.8</v>
      </c>
      <c r="W113" s="221">
        <f t="shared" si="35"/>
        <v>0.8</v>
      </c>
      <c r="X113" s="221">
        <f t="shared" si="35"/>
        <v>0.8</v>
      </c>
      <c r="Y113" s="221">
        <f t="shared" si="35"/>
        <v>0.8</v>
      </c>
      <c r="Z113" s="221">
        <f t="shared" si="35"/>
        <v>0.8</v>
      </c>
      <c r="AA113" s="221">
        <f t="shared" si="35"/>
        <v>0.8</v>
      </c>
      <c r="AB113" s="221">
        <f t="shared" si="35"/>
        <v>0.8</v>
      </c>
      <c r="AC113" s="221">
        <f t="shared" si="35"/>
        <v>0.8</v>
      </c>
      <c r="AD113" s="221">
        <f t="shared" si="35"/>
        <v>0.8</v>
      </c>
      <c r="AE113" s="221">
        <f t="shared" si="35"/>
        <v>0.8</v>
      </c>
      <c r="AF113" s="221">
        <f t="shared" si="35"/>
        <v>0.8</v>
      </c>
      <c r="AG113" s="221">
        <f t="shared" si="35"/>
        <v>0.8</v>
      </c>
      <c r="AH113" s="221">
        <f t="shared" si="35"/>
        <v>0.8</v>
      </c>
      <c r="AI113" s="221">
        <f t="shared" si="35"/>
        <v>0.8</v>
      </c>
      <c r="AJ113" s="221">
        <f t="shared" si="35"/>
        <v>0.8</v>
      </c>
      <c r="AK113" s="221">
        <f t="shared" si="35"/>
        <v>0.8</v>
      </c>
      <c r="AL113" s="221">
        <f t="shared" si="35"/>
        <v>0.8</v>
      </c>
      <c r="AM113" s="221">
        <f t="shared" si="35"/>
        <v>0.8</v>
      </c>
      <c r="AN113" s="221">
        <f t="shared" si="35"/>
        <v>0.8</v>
      </c>
      <c r="AO113" s="221">
        <f t="shared" si="35"/>
        <v>0.8</v>
      </c>
      <c r="AP113" s="221">
        <f t="shared" si="35"/>
        <v>0.8</v>
      </c>
      <c r="AQ113" s="221">
        <f t="shared" si="35"/>
        <v>0.8</v>
      </c>
    </row>
    <row r="114" spans="5:43">
      <c r="E114" t="s">
        <v>1387</v>
      </c>
      <c r="G114" s="221">
        <f>G71</f>
        <v>0.0269929604261796</v>
      </c>
      <c r="H114" s="221">
        <f t="shared" ref="H114:AQ114" si="36">H71</f>
        <v>0.0345240360223237</v>
      </c>
      <c r="I114" s="221">
        <f t="shared" si="36"/>
        <v>0</v>
      </c>
      <c r="J114" s="221">
        <f t="shared" si="36"/>
        <v>0.00027296071192412</v>
      </c>
      <c r="K114" s="221">
        <f t="shared" si="36"/>
        <v>0</v>
      </c>
      <c r="L114" s="221">
        <f t="shared" si="36"/>
        <v>0</v>
      </c>
      <c r="M114" s="221">
        <f t="shared" si="36"/>
        <v>0.00455828259766616</v>
      </c>
      <c r="N114" s="221">
        <f t="shared" si="36"/>
        <v>0</v>
      </c>
      <c r="O114" s="221">
        <f t="shared" si="36"/>
        <v>0</v>
      </c>
      <c r="P114" s="221">
        <f t="shared" si="36"/>
        <v>0</v>
      </c>
      <c r="Q114" s="221">
        <f t="shared" si="36"/>
        <v>0.0734874429223744</v>
      </c>
      <c r="R114" s="221">
        <f t="shared" si="36"/>
        <v>0.00114947995941147</v>
      </c>
      <c r="S114" s="221">
        <f t="shared" si="36"/>
        <v>0.170677955352613</v>
      </c>
      <c r="T114" s="221">
        <f t="shared" si="36"/>
        <v>0</v>
      </c>
      <c r="U114" s="221">
        <f t="shared" si="36"/>
        <v>0</v>
      </c>
      <c r="V114" s="221">
        <f t="shared" si="36"/>
        <v>0</v>
      </c>
      <c r="W114" s="221">
        <f t="shared" si="36"/>
        <v>0</v>
      </c>
      <c r="X114" s="221">
        <f t="shared" si="36"/>
        <v>0.00685724251648909</v>
      </c>
      <c r="Y114" s="221">
        <f t="shared" si="36"/>
        <v>0</v>
      </c>
      <c r="Z114" s="221">
        <f t="shared" si="36"/>
        <v>0</v>
      </c>
      <c r="AA114" s="221">
        <f t="shared" si="36"/>
        <v>0</v>
      </c>
      <c r="AB114" s="221">
        <f t="shared" si="36"/>
        <v>0</v>
      </c>
      <c r="AC114" s="221">
        <f t="shared" si="36"/>
        <v>0.0486745306950786</v>
      </c>
      <c r="AD114" s="221">
        <f t="shared" si="36"/>
        <v>0.00158548959918823</v>
      </c>
      <c r="AE114" s="221">
        <f t="shared" si="36"/>
        <v>0</v>
      </c>
      <c r="AF114" s="221">
        <f t="shared" si="36"/>
        <v>0.0459395611364789</v>
      </c>
      <c r="AG114" s="221">
        <f t="shared" si="36"/>
        <v>0</v>
      </c>
      <c r="AH114" s="221">
        <f t="shared" si="36"/>
        <v>0</v>
      </c>
      <c r="AI114" s="221">
        <f t="shared" si="36"/>
        <v>0</v>
      </c>
      <c r="AJ114" s="221">
        <f t="shared" si="36"/>
        <v>0</v>
      </c>
      <c r="AK114" s="221">
        <f t="shared" si="36"/>
        <v>0.14281297564688</v>
      </c>
      <c r="AL114" s="221">
        <f t="shared" si="36"/>
        <v>0</v>
      </c>
      <c r="AM114" s="221">
        <f t="shared" si="36"/>
        <v>0</v>
      </c>
      <c r="AN114" s="221">
        <f t="shared" si="36"/>
        <v>0</v>
      </c>
      <c r="AO114" s="221">
        <f t="shared" si="36"/>
        <v>0</v>
      </c>
      <c r="AP114" s="221">
        <f t="shared" si="36"/>
        <v>0</v>
      </c>
      <c r="AQ114" s="221">
        <f t="shared" si="36"/>
        <v>0</v>
      </c>
    </row>
    <row r="115" spans="5:43">
      <c r="E115" t="s">
        <v>1388</v>
      </c>
      <c r="G115" s="221">
        <f>G60</f>
        <v>0.112561983471074</v>
      </c>
      <c r="H115" s="221">
        <f t="shared" ref="H115:AQ115" si="37">H60</f>
        <v>0</v>
      </c>
      <c r="I115" s="221">
        <f t="shared" si="37"/>
        <v>0</v>
      </c>
      <c r="J115" s="221">
        <f t="shared" si="37"/>
        <v>0.00125048414521315</v>
      </c>
      <c r="K115" s="221">
        <f t="shared" si="37"/>
        <v>0</v>
      </c>
      <c r="L115" s="221">
        <f t="shared" si="37"/>
        <v>0</v>
      </c>
      <c r="M115" s="221">
        <f t="shared" si="37"/>
        <v>0.106679035250464</v>
      </c>
      <c r="N115" s="221">
        <f t="shared" si="37"/>
        <v>0</v>
      </c>
      <c r="O115" s="221">
        <f t="shared" si="37"/>
        <v>0</v>
      </c>
      <c r="P115" s="221">
        <f t="shared" si="37"/>
        <v>0</v>
      </c>
      <c r="Q115" s="221">
        <f t="shared" si="37"/>
        <v>0.162660115809791</v>
      </c>
      <c r="R115" s="221">
        <f t="shared" si="37"/>
        <v>0.147959183673469</v>
      </c>
      <c r="S115" s="221">
        <f t="shared" si="37"/>
        <v>0.14559101974574</v>
      </c>
      <c r="T115" s="221">
        <f t="shared" si="37"/>
        <v>0</v>
      </c>
      <c r="U115" s="221">
        <f t="shared" si="37"/>
        <v>0</v>
      </c>
      <c r="V115" s="221">
        <f t="shared" si="37"/>
        <v>0</v>
      </c>
      <c r="W115" s="221">
        <f t="shared" si="37"/>
        <v>0</v>
      </c>
      <c r="X115" s="221">
        <f t="shared" si="37"/>
        <v>0.112703583061889</v>
      </c>
      <c r="Y115" s="221">
        <f t="shared" si="37"/>
        <v>0</v>
      </c>
      <c r="Z115" s="221">
        <f t="shared" si="37"/>
        <v>0</v>
      </c>
      <c r="AA115" s="221">
        <f t="shared" si="37"/>
        <v>0</v>
      </c>
      <c r="AB115" s="221">
        <f t="shared" si="37"/>
        <v>0</v>
      </c>
      <c r="AC115" s="221">
        <f t="shared" si="37"/>
        <v>0.106366392377653</v>
      </c>
      <c r="AD115" s="221">
        <f t="shared" si="37"/>
        <v>0.347826086956522</v>
      </c>
      <c r="AE115" s="221">
        <f t="shared" si="37"/>
        <v>0</v>
      </c>
      <c r="AF115" s="221">
        <f t="shared" si="37"/>
        <v>0.139118953306926</v>
      </c>
      <c r="AG115" s="221">
        <f t="shared" si="37"/>
        <v>0</v>
      </c>
      <c r="AH115" s="221">
        <f t="shared" si="37"/>
        <v>0</v>
      </c>
      <c r="AI115" s="221">
        <f t="shared" si="37"/>
        <v>0</v>
      </c>
      <c r="AJ115" s="221">
        <f t="shared" si="37"/>
        <v>0</v>
      </c>
      <c r="AK115" s="221">
        <f t="shared" si="37"/>
        <v>0.143237656038801</v>
      </c>
      <c r="AL115" s="221">
        <f t="shared" si="37"/>
        <v>0</v>
      </c>
      <c r="AM115" s="221">
        <f t="shared" si="37"/>
        <v>0</v>
      </c>
      <c r="AN115" s="221">
        <f t="shared" si="37"/>
        <v>0</v>
      </c>
      <c r="AO115" s="221">
        <f t="shared" si="37"/>
        <v>0</v>
      </c>
      <c r="AP115" s="221">
        <f t="shared" si="37"/>
        <v>0</v>
      </c>
      <c r="AQ115" s="221">
        <f t="shared" si="37"/>
        <v>0</v>
      </c>
    </row>
    <row r="116" spans="5:6">
      <c r="E116" t="s">
        <v>1391</v>
      </c>
      <c r="F116">
        <v>31.536</v>
      </c>
    </row>
    <row r="117" spans="5:6">
      <c r="E117" t="s">
        <v>1392</v>
      </c>
      <c r="F117">
        <v>1</v>
      </c>
    </row>
    <row r="118" spans="2:43">
      <c r="B118" s="14"/>
      <c r="C118" s="14"/>
      <c r="D118" s="14"/>
      <c r="E118" s="14" t="s">
        <v>1393</v>
      </c>
      <c r="F118" s="14">
        <v>20</v>
      </c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</row>
    <row r="122" spans="2:9">
      <c r="B122" s="318" t="s">
        <v>746</v>
      </c>
      <c r="C122" s="75"/>
      <c r="D122" s="75"/>
      <c r="E122" s="75"/>
      <c r="F122" s="75"/>
      <c r="G122" s="75"/>
      <c r="H122" s="75"/>
      <c r="I122" s="75"/>
    </row>
    <row r="123" spans="2:9">
      <c r="B123" s="319" t="s">
        <v>747</v>
      </c>
      <c r="C123" s="320" t="s">
        <v>748</v>
      </c>
      <c r="D123" s="320" t="s">
        <v>749</v>
      </c>
      <c r="E123" s="320" t="s">
        <v>750</v>
      </c>
      <c r="F123" s="320" t="s">
        <v>751</v>
      </c>
      <c r="G123" s="320" t="s">
        <v>752</v>
      </c>
      <c r="H123" s="320" t="s">
        <v>753</v>
      </c>
      <c r="I123" s="322" t="s">
        <v>1394</v>
      </c>
    </row>
    <row r="124" spans="2:9">
      <c r="B124" s="954" t="s">
        <v>1466</v>
      </c>
      <c r="C124" s="954" t="s">
        <v>1467</v>
      </c>
      <c r="D124" s="954" t="s">
        <v>1468</v>
      </c>
      <c r="E124" s="954" t="s">
        <v>293</v>
      </c>
      <c r="F124" s="954" t="s">
        <v>798</v>
      </c>
      <c r="G124" s="954" t="s">
        <v>802</v>
      </c>
      <c r="H124" s="954" t="s">
        <v>203</v>
      </c>
      <c r="I124" s="954" t="s">
        <v>203</v>
      </c>
    </row>
    <row r="125" spans="2:9">
      <c r="B125" s="321"/>
      <c r="C125" s="321" t="s">
        <v>1469</v>
      </c>
      <c r="D125" s="321" t="s">
        <v>1470</v>
      </c>
      <c r="E125" s="321" t="s">
        <v>293</v>
      </c>
      <c r="F125" s="321" t="s">
        <v>798</v>
      </c>
      <c r="G125" s="321" t="s">
        <v>802</v>
      </c>
      <c r="H125" s="321"/>
      <c r="I125" s="321"/>
    </row>
    <row r="126" spans="2:9">
      <c r="B126" s="321"/>
      <c r="C126" s="321" t="s">
        <v>1471</v>
      </c>
      <c r="D126" s="321" t="s">
        <v>1472</v>
      </c>
      <c r="E126" s="321" t="s">
        <v>293</v>
      </c>
      <c r="F126" s="321" t="s">
        <v>798</v>
      </c>
      <c r="G126" s="321" t="s">
        <v>802</v>
      </c>
      <c r="H126" s="321"/>
      <c r="I126" s="321"/>
    </row>
    <row r="127" spans="2:9">
      <c r="B127" s="321"/>
      <c r="C127" s="321" t="s">
        <v>1473</v>
      </c>
      <c r="D127" s="321" t="s">
        <v>1474</v>
      </c>
      <c r="E127" s="321" t="s">
        <v>293</v>
      </c>
      <c r="F127" s="321" t="s">
        <v>798</v>
      </c>
      <c r="G127" s="321" t="s">
        <v>802</v>
      </c>
      <c r="H127" s="321"/>
      <c r="I127" s="321"/>
    </row>
    <row r="128" spans="2:9">
      <c r="B128" s="321"/>
      <c r="C128" s="321" t="s">
        <v>1475</v>
      </c>
      <c r="D128" s="321" t="s">
        <v>1476</v>
      </c>
      <c r="E128" s="321" t="s">
        <v>293</v>
      </c>
      <c r="F128" s="321" t="s">
        <v>798</v>
      </c>
      <c r="G128" s="321" t="s">
        <v>802</v>
      </c>
      <c r="H128" s="321"/>
      <c r="I128" s="321"/>
    </row>
    <row r="129" spans="2:9">
      <c r="B129" s="321"/>
      <c r="C129" s="321" t="s">
        <v>1477</v>
      </c>
      <c r="D129" s="321" t="s">
        <v>1478</v>
      </c>
      <c r="E129" s="321" t="s">
        <v>293</v>
      </c>
      <c r="F129" s="321" t="s">
        <v>798</v>
      </c>
      <c r="G129" s="321" t="s">
        <v>802</v>
      </c>
      <c r="H129" s="321"/>
      <c r="I129" s="321"/>
    </row>
  </sheetData>
  <conditionalFormatting sqref="G45:AQ50">
    <cfRule type="cellIs" dxfId="1" priority="2" operator="greaterThan">
      <formula>0.5</formula>
    </cfRule>
  </conditionalFormatting>
  <conditionalFormatting sqref="G55:AQ60">
    <cfRule type="cellIs" dxfId="1" priority="1" operator="greaterThan">
      <formula>0.5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rgb="FFFFFFCC"/>
  </sheetPr>
  <dimension ref="A1:FW242"/>
  <sheetViews>
    <sheetView zoomScale="70" zoomScaleNormal="70" topLeftCell="A47" workbookViewId="0">
      <pane ySplit="8" topLeftCell="A55" activePane="bottomLeft" state="frozen"/>
      <selection/>
      <selection pane="bottomLeft" activeCell="F67" sqref="F67"/>
    </sheetView>
  </sheetViews>
  <sheetFormatPr defaultColWidth="9" defaultRowHeight="13.5"/>
  <cols>
    <col min="1" max="1" width="17.283185840708" customWidth="1"/>
    <col min="2" max="2" width="17.283185840708" customWidth="1"/>
    <col min="3" max="3" width="26.4247787610619" customWidth="1"/>
    <col min="4" max="4" width="14.858407079646" customWidth="1"/>
    <col min="5" max="5" width="11.141592920354" customWidth="1"/>
    <col min="6" max="6" width="42.4247787610619" customWidth="1"/>
    <col min="7" max="7" width="9.42477876106195" style="4" customWidth="1"/>
    <col min="8" max="9" width="8.70796460176991" style="4" customWidth="1"/>
    <col min="10" max="43" width="7.85840707964602" style="4" customWidth="1"/>
    <col min="44" max="44" width="5.56637168141593" customWidth="1"/>
    <col min="45" max="45" width="23.5663716814159" customWidth="1"/>
    <col min="46" max="46" width="6.85840707964602" customWidth="1"/>
    <col min="47" max="47" width="6" customWidth="1"/>
    <col min="48" max="48" width="4.85840707964602" customWidth="1"/>
    <col min="49" max="49" width="8.70796460176991" customWidth="1"/>
    <col min="50" max="50" width="32.141592920354" customWidth="1"/>
    <col min="51" max="56" width="6.42477876106195" customWidth="1"/>
    <col min="57" max="57" width="7.28318584070797" customWidth="1"/>
    <col min="58" max="87" width="6.42477876106195" customWidth="1"/>
    <col min="89" max="89" width="19.283185840708" customWidth="1"/>
    <col min="128" max="128" width="15.858407079646" customWidth="1"/>
    <col min="129" max="129" width="11.7079646017699" customWidth="1"/>
    <col min="142" max="142" width="11.7079646017699" customWidth="1"/>
  </cols>
  <sheetData>
    <row r="1" ht="23.25" spans="1:6">
      <c r="A1" s="18" t="s">
        <v>1479</v>
      </c>
      <c r="B1" s="18"/>
      <c r="C1" s="18"/>
      <c r="F1" s="52"/>
    </row>
    <row r="2" ht="23.25" spans="6:42">
      <c r="F2" s="38" t="s">
        <v>1480</v>
      </c>
      <c r="AP2" s="87"/>
    </row>
    <row r="3" ht="20.25" spans="1:165">
      <c r="A3" s="21" t="s">
        <v>1377</v>
      </c>
      <c r="B3" s="20"/>
      <c r="C3" s="20"/>
      <c r="F3" s="39" t="s">
        <v>1481</v>
      </c>
      <c r="G3" s="39"/>
      <c r="H3" s="39"/>
      <c r="I3" s="39"/>
      <c r="J3" s="39"/>
      <c r="K3" s="39"/>
      <c r="L3" s="39"/>
      <c r="M3" s="39"/>
      <c r="N3" s="90"/>
      <c r="O3" s="90"/>
      <c r="P3" s="90"/>
      <c r="Q3" s="90"/>
      <c r="R3" s="90"/>
      <c r="S3" s="39"/>
      <c r="T3" s="39"/>
      <c r="U3" s="39"/>
      <c r="V3" s="39"/>
      <c r="W3" s="39"/>
      <c r="X3" s="39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S3" s="27" t="s">
        <v>1482</v>
      </c>
      <c r="AT3" s="27"/>
      <c r="AU3" s="27"/>
      <c r="AV3" s="27"/>
      <c r="AW3" s="27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K3" s="27" t="s">
        <v>1483</v>
      </c>
      <c r="CL3" s="27"/>
      <c r="CM3" s="27"/>
      <c r="CN3" s="27"/>
      <c r="DX3" s="27" t="s">
        <v>1484</v>
      </c>
      <c r="DY3" s="27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</row>
    <row r="4" ht="14.25" spans="1:165">
      <c r="A4" s="22" t="s">
        <v>1375</v>
      </c>
      <c r="B4" s="20"/>
      <c r="C4" s="20"/>
      <c r="F4" s="1"/>
      <c r="G4" s="6" t="str">
        <f t="shared" ref="G4:AQ4" si="0">G$46</f>
        <v>AT</v>
      </c>
      <c r="H4" s="6" t="str">
        <f t="shared" si="0"/>
        <v>BE</v>
      </c>
      <c r="I4" s="6" t="str">
        <f t="shared" si="0"/>
        <v>BG</v>
      </c>
      <c r="J4" s="6" t="str">
        <f t="shared" si="0"/>
        <v>CH</v>
      </c>
      <c r="K4" s="179" t="str">
        <f t="shared" si="0"/>
        <v>CY</v>
      </c>
      <c r="L4" s="6" t="str">
        <f t="shared" si="0"/>
        <v>CZ</v>
      </c>
      <c r="M4" s="6" t="str">
        <f t="shared" si="0"/>
        <v>DE</v>
      </c>
      <c r="N4" s="6" t="str">
        <f t="shared" si="0"/>
        <v>DK</v>
      </c>
      <c r="O4" s="179" t="str">
        <f t="shared" si="0"/>
        <v>EE</v>
      </c>
      <c r="P4" s="6" t="str">
        <f t="shared" si="0"/>
        <v>EL</v>
      </c>
      <c r="Q4" s="6" t="str">
        <f t="shared" si="0"/>
        <v>ES</v>
      </c>
      <c r="R4" s="6" t="str">
        <f t="shared" si="0"/>
        <v>FI</v>
      </c>
      <c r="S4" s="6" t="str">
        <f t="shared" si="0"/>
        <v>FR</v>
      </c>
      <c r="T4" s="6" t="str">
        <f t="shared" si="0"/>
        <v>HR</v>
      </c>
      <c r="U4" s="6" t="str">
        <f t="shared" si="0"/>
        <v>HU</v>
      </c>
      <c r="V4" s="179" t="str">
        <f t="shared" si="0"/>
        <v>IE</v>
      </c>
      <c r="W4" s="179" t="str">
        <f t="shared" si="0"/>
        <v>IS</v>
      </c>
      <c r="X4" s="6" t="str">
        <f t="shared" si="0"/>
        <v>IT</v>
      </c>
      <c r="Y4" s="6" t="str">
        <f t="shared" si="0"/>
        <v>LT</v>
      </c>
      <c r="Z4" s="6" t="str">
        <f t="shared" si="0"/>
        <v>LU</v>
      </c>
      <c r="AA4" s="6" t="str">
        <f t="shared" si="0"/>
        <v>LV</v>
      </c>
      <c r="AB4" s="6" t="str">
        <f t="shared" si="0"/>
        <v>MT</v>
      </c>
      <c r="AC4" s="6" t="str">
        <f t="shared" si="0"/>
        <v>NL</v>
      </c>
      <c r="AD4" s="6" t="str">
        <f t="shared" si="0"/>
        <v>NO</v>
      </c>
      <c r="AE4" s="6" t="str">
        <f t="shared" si="0"/>
        <v>PL</v>
      </c>
      <c r="AF4" s="6" t="str">
        <f t="shared" si="0"/>
        <v>PT</v>
      </c>
      <c r="AG4" s="6" t="str">
        <f t="shared" si="0"/>
        <v>RO</v>
      </c>
      <c r="AH4" s="6" t="str">
        <f t="shared" si="0"/>
        <v>SE</v>
      </c>
      <c r="AI4" s="6" t="str">
        <f t="shared" si="0"/>
        <v>SI</v>
      </c>
      <c r="AJ4" s="6" t="str">
        <f t="shared" si="0"/>
        <v>SK</v>
      </c>
      <c r="AK4" s="6" t="str">
        <f t="shared" si="0"/>
        <v>UK</v>
      </c>
      <c r="AL4" s="6" t="str">
        <f t="shared" si="0"/>
        <v>AL</v>
      </c>
      <c r="AM4" s="6" t="str">
        <f t="shared" si="0"/>
        <v>BA</v>
      </c>
      <c r="AN4" s="6" t="str">
        <f t="shared" si="0"/>
        <v>KS</v>
      </c>
      <c r="AO4" s="6" t="str">
        <f t="shared" si="0"/>
        <v>ME</v>
      </c>
      <c r="AP4" s="6" t="str">
        <f t="shared" si="0"/>
        <v>MK</v>
      </c>
      <c r="AQ4" s="6" t="str">
        <f t="shared" si="0"/>
        <v>RS</v>
      </c>
      <c r="AS4" s="28" t="str">
        <f>'Aggregated Balance-IND_2010'!A106</f>
        <v>Eurostat code</v>
      </c>
      <c r="AT4" s="28" t="str">
        <f>'Aggregated Balance-IND_2010'!B106</f>
        <v>Sector description</v>
      </c>
      <c r="AU4" s="28" t="str">
        <f>'Aggregated Balance-IND_2010'!C106</f>
        <v>Unit</v>
      </c>
      <c r="AV4" s="28" t="str">
        <f>'Aggregated Balance-IND_2010'!D106</f>
        <v>Year</v>
      </c>
      <c r="AW4" s="28" t="str">
        <f>'Aggregated Balance-IND_2010'!E106</f>
        <v>Comm</v>
      </c>
      <c r="AX4" s="28" t="str">
        <f>'Aggregated Balance-IND_2010'!F106</f>
        <v>Description</v>
      </c>
      <c r="AY4" s="6" t="str">
        <f>'Aggregated Balance-IND_2010'!G106</f>
        <v>AT</v>
      </c>
      <c r="AZ4" s="6" t="str">
        <f>'Aggregated Balance-IND_2010'!H106</f>
        <v>BE</v>
      </c>
      <c r="BA4" s="6" t="str">
        <f>'Aggregated Balance-IND_2010'!I106</f>
        <v>BG</v>
      </c>
      <c r="BB4" s="6" t="s">
        <v>289</v>
      </c>
      <c r="BC4" s="6" t="str">
        <f>'Aggregated Balance-IND_2010'!K106</f>
        <v>CY</v>
      </c>
      <c r="BD4" s="6" t="str">
        <f>'Aggregated Balance-IND_2010'!L106</f>
        <v>CZ</v>
      </c>
      <c r="BE4" s="6" t="str">
        <f>'Aggregated Balance-IND_2010'!M106</f>
        <v>DE</v>
      </c>
      <c r="BF4" s="6" t="str">
        <f>'Aggregated Balance-IND_2010'!N106</f>
        <v>DK</v>
      </c>
      <c r="BG4" s="6" t="str">
        <f>'Aggregated Balance-IND_2010'!O106</f>
        <v>EE</v>
      </c>
      <c r="BH4" s="6" t="str">
        <f>'Aggregated Balance-IND_2010'!P106</f>
        <v>EL</v>
      </c>
      <c r="BI4" s="6" t="str">
        <f>'Aggregated Balance-IND_2010'!Q106</f>
        <v>ES</v>
      </c>
      <c r="BJ4" s="6" t="str">
        <f>'Aggregated Balance-IND_2010'!R106</f>
        <v>FI</v>
      </c>
      <c r="BK4" s="6" t="str">
        <f>'Aggregated Balance-IND_2010'!S106</f>
        <v>FR</v>
      </c>
      <c r="BL4" s="6" t="str">
        <f>'Aggregated Balance-IND_2010'!T106</f>
        <v>HR</v>
      </c>
      <c r="BM4" s="6" t="str">
        <f>'Aggregated Balance-IND_2010'!U106</f>
        <v>HU</v>
      </c>
      <c r="BN4" s="6" t="str">
        <f>'Aggregated Balance-IND_2010'!V106</f>
        <v>IE</v>
      </c>
      <c r="BO4" s="6" t="str">
        <f>'Aggregated Balance-IND_2010'!W106</f>
        <v>IS</v>
      </c>
      <c r="BP4" s="6" t="str">
        <f>'Aggregated Balance-IND_2010'!X106</f>
        <v>IT</v>
      </c>
      <c r="BQ4" s="6" t="str">
        <f>'Aggregated Balance-IND_2010'!Y106</f>
        <v>LT</v>
      </c>
      <c r="BR4" s="6" t="str">
        <f>'Aggregated Balance-IND_2010'!Z106</f>
        <v>LU</v>
      </c>
      <c r="BS4" s="6" t="str">
        <f>'Aggregated Balance-IND_2010'!AA106</f>
        <v>LV</v>
      </c>
      <c r="BT4" s="6" t="str">
        <f>'Aggregated Balance-IND_2010'!AB106</f>
        <v>MT</v>
      </c>
      <c r="BU4" s="6" t="str">
        <f>'Aggregated Balance-IND_2010'!AC106</f>
        <v>NL</v>
      </c>
      <c r="BV4" s="6" t="str">
        <f>'Aggregated Balance-IND_2010'!AD106</f>
        <v>NO</v>
      </c>
      <c r="BW4" s="6" t="str">
        <f>'Aggregated Balance-IND_2010'!AE106</f>
        <v>PL</v>
      </c>
      <c r="BX4" s="6" t="str">
        <f>'Aggregated Balance-IND_2010'!AF106</f>
        <v>PT</v>
      </c>
      <c r="BY4" s="6" t="str">
        <f>'Aggregated Balance-IND_2010'!AG106</f>
        <v>RO</v>
      </c>
      <c r="BZ4" s="6" t="str">
        <f>'Aggregated Balance-IND_2010'!AH106</f>
        <v>SE</v>
      </c>
      <c r="CA4" s="6" t="str">
        <f>'Aggregated Balance-IND_2010'!AI106</f>
        <v>SI</v>
      </c>
      <c r="CB4" s="6" t="str">
        <f>'Aggregated Balance-IND_2010'!AJ106</f>
        <v>SK</v>
      </c>
      <c r="CC4" s="6" t="str">
        <f>'Aggregated Balance-IND_2010'!AK106</f>
        <v>UK</v>
      </c>
      <c r="CD4" s="6" t="s">
        <v>290</v>
      </c>
      <c r="CE4" s="6" t="s">
        <v>291</v>
      </c>
      <c r="CF4" s="6" t="s">
        <v>292</v>
      </c>
      <c r="CG4" s="6" t="str">
        <f>'Aggregated Balance-IND_2010'!AO106</f>
        <v>ME</v>
      </c>
      <c r="CH4" s="6" t="str">
        <f>'Aggregated Balance-IND_2010'!AP106</f>
        <v>MK</v>
      </c>
      <c r="CI4" s="6" t="str">
        <f>'Aggregated Balance-IND_2010'!AQ106</f>
        <v>RS</v>
      </c>
      <c r="CK4" s="28" t="s">
        <v>287</v>
      </c>
      <c r="CL4" s="6" t="s">
        <v>21</v>
      </c>
      <c r="CM4" s="6" t="s">
        <v>22</v>
      </c>
      <c r="CN4" s="6" t="s">
        <v>23</v>
      </c>
      <c r="CO4" s="6" t="s">
        <v>289</v>
      </c>
      <c r="CP4" s="6" t="s">
        <v>24</v>
      </c>
      <c r="CQ4" s="6" t="s">
        <v>25</v>
      </c>
      <c r="CR4" s="6" t="s">
        <v>26</v>
      </c>
      <c r="CS4" s="6" t="s">
        <v>27</v>
      </c>
      <c r="CT4" s="6" t="s">
        <v>28</v>
      </c>
      <c r="CU4" s="6" t="s">
        <v>29</v>
      </c>
      <c r="CV4" s="6" t="s">
        <v>30</v>
      </c>
      <c r="CW4" s="6" t="s">
        <v>31</v>
      </c>
      <c r="CX4" s="6" t="s">
        <v>32</v>
      </c>
      <c r="CY4" s="6" t="s">
        <v>33</v>
      </c>
      <c r="CZ4" s="6" t="s">
        <v>34</v>
      </c>
      <c r="DA4" s="6" t="s">
        <v>35</v>
      </c>
      <c r="DB4" s="6" t="s">
        <v>36</v>
      </c>
      <c r="DC4" s="6" t="s">
        <v>37</v>
      </c>
      <c r="DD4" s="6" t="s">
        <v>38</v>
      </c>
      <c r="DE4" s="6" t="s">
        <v>39</v>
      </c>
      <c r="DF4" s="6" t="s">
        <v>40</v>
      </c>
      <c r="DG4" s="6" t="s">
        <v>43</v>
      </c>
      <c r="DH4" s="6" t="s">
        <v>44</v>
      </c>
      <c r="DI4" s="6" t="s">
        <v>45</v>
      </c>
      <c r="DJ4" s="6" t="s">
        <v>46</v>
      </c>
      <c r="DK4" s="6" t="s">
        <v>47</v>
      </c>
      <c r="DL4" s="6" t="s">
        <v>48</v>
      </c>
      <c r="DM4" s="6" t="s">
        <v>50</v>
      </c>
      <c r="DN4" s="6" t="s">
        <v>51</v>
      </c>
      <c r="DO4" s="6" t="s">
        <v>52</v>
      </c>
      <c r="DP4" s="6" t="s">
        <v>53</v>
      </c>
      <c r="DQ4" s="6" t="s">
        <v>290</v>
      </c>
      <c r="DR4" s="6" t="s">
        <v>291</v>
      </c>
      <c r="DS4" s="6" t="s">
        <v>292</v>
      </c>
      <c r="DT4" s="6" t="s">
        <v>41</v>
      </c>
      <c r="DU4" s="6" t="s">
        <v>42</v>
      </c>
      <c r="DV4" s="6" t="s">
        <v>49</v>
      </c>
      <c r="DX4" s="70"/>
      <c r="DY4" s="6" t="s">
        <v>21</v>
      </c>
      <c r="DZ4" s="6" t="s">
        <v>22</v>
      </c>
      <c r="EA4" s="6" t="s">
        <v>23</v>
      </c>
      <c r="EB4" s="6" t="s">
        <v>289</v>
      </c>
      <c r="EC4" s="6" t="s">
        <v>24</v>
      </c>
      <c r="ED4" s="6" t="s">
        <v>25</v>
      </c>
      <c r="EE4" s="6" t="s">
        <v>26</v>
      </c>
      <c r="EF4" s="6" t="s">
        <v>27</v>
      </c>
      <c r="EG4" s="6" t="s">
        <v>28</v>
      </c>
      <c r="EH4" s="6" t="s">
        <v>29</v>
      </c>
      <c r="EI4" s="6" t="s">
        <v>30</v>
      </c>
      <c r="EJ4" s="6" t="s">
        <v>31</v>
      </c>
      <c r="EK4" s="6" t="s">
        <v>32</v>
      </c>
      <c r="EL4" s="6" t="s">
        <v>33</v>
      </c>
      <c r="EM4" s="6" t="s">
        <v>34</v>
      </c>
      <c r="EN4" s="6" t="s">
        <v>35</v>
      </c>
      <c r="EO4" s="6" t="s">
        <v>36</v>
      </c>
      <c r="EP4" s="6" t="s">
        <v>37</v>
      </c>
      <c r="EQ4" s="6" t="s">
        <v>38</v>
      </c>
      <c r="ER4" s="6" t="s">
        <v>39</v>
      </c>
      <c r="ES4" s="6" t="s">
        <v>40</v>
      </c>
      <c r="ET4" s="6" t="s">
        <v>43</v>
      </c>
      <c r="EU4" s="6" t="s">
        <v>44</v>
      </c>
      <c r="EV4" s="6" t="s">
        <v>45</v>
      </c>
      <c r="EW4" s="6" t="s">
        <v>46</v>
      </c>
      <c r="EX4" s="6" t="s">
        <v>47</v>
      </c>
      <c r="EY4" s="6" t="s">
        <v>48</v>
      </c>
      <c r="EZ4" s="6" t="s">
        <v>50</v>
      </c>
      <c r="FA4" s="6" t="s">
        <v>51</v>
      </c>
      <c r="FB4" s="6" t="s">
        <v>52</v>
      </c>
      <c r="FC4" s="6" t="s">
        <v>53</v>
      </c>
      <c r="FD4" s="6" t="s">
        <v>290</v>
      </c>
      <c r="FE4" s="6" t="s">
        <v>291</v>
      </c>
      <c r="FF4" s="6" t="s">
        <v>292</v>
      </c>
      <c r="FG4" s="6" t="s">
        <v>41</v>
      </c>
      <c r="FH4" s="6" t="s">
        <v>42</v>
      </c>
      <c r="FI4" s="6" t="s">
        <v>49</v>
      </c>
    </row>
    <row r="5" spans="1:165">
      <c r="A5" s="1" t="s">
        <v>1376</v>
      </c>
      <c r="B5" s="20"/>
      <c r="C5" s="20"/>
      <c r="F5" s="30" t="str">
        <f>AW5</f>
        <v>INDCOA</v>
      </c>
      <c r="G5" s="41">
        <f t="shared" ref="G5:G6" si="1">IF(AY$18=0,0,((AY5-AY26-CL5)/AY$18))</f>
        <v>0</v>
      </c>
      <c r="H5" s="41">
        <f t="shared" ref="H5:H6" si="2">IF(AZ$18=0,0,((AZ5-AZ26-CM5)/AZ$18))</f>
        <v>0.000317179108908521</v>
      </c>
      <c r="I5" s="41">
        <f t="shared" ref="I5:I6" si="3">IF(BA$18=0,0,((BA5-BA26-CN5)/BA$18))</f>
        <v>0</v>
      </c>
      <c r="J5" s="41">
        <f t="shared" ref="J5:J6" si="4">IF(BB$18=0,0,((BB5-BB26-CO5)/BB$18))</f>
        <v>0.000856665110781612</v>
      </c>
      <c r="K5" s="41">
        <f t="shared" ref="K5:K6" si="5">IF(BC$18=0,0,((BC5-BC26-CP5)/BC$18))</f>
        <v>0</v>
      </c>
      <c r="L5" s="41">
        <f t="shared" ref="L5:L6" si="6">IF(BD$18=0,0,((BD5-BD26-CQ5)/BD$18))</f>
        <v>0.000136338092977184</v>
      </c>
      <c r="M5" s="41">
        <f t="shared" ref="M5:M6" si="7">IF(BE$18=0,0,((BE5-BE26-CR5)/BE$18))</f>
        <v>-0.000131468443392092</v>
      </c>
      <c r="N5" s="41">
        <f t="shared" ref="N5:N6" si="8">IF(BF$18=0,0,((BF5-BF26-CS5)/BF$18))</f>
        <v>0</v>
      </c>
      <c r="O5" s="41">
        <f t="shared" ref="O5:O6" si="9">IF(BG$18=0,0,((BG5-BG26-CT5)/BG$18))</f>
        <v>0</v>
      </c>
      <c r="P5" s="41">
        <f t="shared" ref="P5:P6" si="10">IF(BH$18=0,0,((BH5-BH26-CU5)/BH$18))</f>
        <v>0</v>
      </c>
      <c r="Q5" s="41">
        <f t="shared" ref="Q5:Q6" si="11">IF(BI$18=0,0,((BI5-BI26-CV5)/BI$18))</f>
        <v>-6.73262070450117e-5</v>
      </c>
      <c r="R5" s="41">
        <f t="shared" ref="R5:R6" si="12">IF(BJ$18=0,0,((BJ5-BJ26-CW5)/BJ$18))</f>
        <v>0</v>
      </c>
      <c r="S5" s="41">
        <f t="shared" ref="S5:S6" si="13">IF(BK$18=0,0,((BK5-BK26-CX5)/BK$18))</f>
        <v>0.00147750268107659</v>
      </c>
      <c r="T5" s="41">
        <f t="shared" ref="T5:T6" si="14">IF(BL$18=0,0,((BL5-BL26-CY5)/BL$18))</f>
        <v>0</v>
      </c>
      <c r="U5" s="41">
        <f t="shared" ref="U5:U6" si="15">IF(BM$18=0,0,((BM5-BM26-CZ5)/BM$18))</f>
        <v>0</v>
      </c>
      <c r="V5" s="41">
        <f t="shared" ref="V5:V6" si="16">IF(BN$18=0,0,((BN5-BN26-DA5)/BN$18))</f>
        <v>0</v>
      </c>
      <c r="W5" s="41">
        <f t="shared" ref="W5:W6" si="17">IF(BO$18=0,0,((BO5-BO26-DB5)/BO$18))</f>
        <v>0.387482014388489</v>
      </c>
      <c r="X5" s="41">
        <f t="shared" ref="X5:X6" si="18">IF(BP$18=0,0,((BP5-BP26-DC5)/BP$18))</f>
        <v>2.18967784315597e-5</v>
      </c>
      <c r="Y5" s="41">
        <f t="shared" ref="Y5:Y6" si="19">IF(BQ$18=0,0,((BQ5-BQ26-DD5)/BQ$18))</f>
        <v>0</v>
      </c>
      <c r="Z5" s="41">
        <f t="shared" ref="Z5:Z6" si="20">IF(BR$18=0,0,((BR5-BR26-DE5)/BR$18))</f>
        <v>0.000338773907678498</v>
      </c>
      <c r="AA5" s="41">
        <f t="shared" ref="AA5:AA6" si="21">IF(BS$18=0,0,((BS5-BS26-DF5)/BS$18))</f>
        <v>0.000203819316929857</v>
      </c>
      <c r="AB5" s="41">
        <f t="shared" ref="AB5:AB6" si="22">IF(BT$18=0,0,((BT5-BT26-DG5)/BT$18))</f>
        <v>0</v>
      </c>
      <c r="AC5" s="41">
        <f t="shared" ref="AC5:AC6" si="23">IF(BU$18=0,0,((BU5-BU26-DH5)/BU$18))</f>
        <v>0.00123610254272615</v>
      </c>
      <c r="AD5" s="41">
        <f t="shared" ref="AD5:AD6" si="24">IF(BV$18=0,0,((BV5-BV26-DI5)/BV$18))</f>
        <v>0</v>
      </c>
      <c r="AE5" s="41">
        <f t="shared" ref="AE5:AE6" si="25">IF(BW$18=0,0,((BW5-BW26-DJ5)/BW$18))</f>
        <v>0.000212563517117574</v>
      </c>
      <c r="AF5" s="41">
        <f t="shared" ref="AF5:AF6" si="26">IF(BX$18=0,0,((BX5-BX26-DK5)/BX$18))</f>
        <v>0.00117358114835712</v>
      </c>
      <c r="AG5" s="41">
        <f t="shared" ref="AG5:AG6" si="27">IF(BY$18=0,0,((BY5-BY26-DL5)/BY$18))</f>
        <v>0.00023782470757056</v>
      </c>
      <c r="AH5" s="41">
        <f t="shared" ref="AH5:AH6" si="28">IF(BZ$18=0,0,((BZ5-BZ26-DM5)/BZ$18))</f>
        <v>0.00108024909468323</v>
      </c>
      <c r="AI5" s="41">
        <f t="shared" ref="AI5:AI6" si="29">IF(CA$18=0,0,((CA5-CA26-DN5)/CA$18))</f>
        <v>0</v>
      </c>
      <c r="AJ5" s="41">
        <f t="shared" ref="AJ5:AJ6" si="30">IF(CB$18=0,0,((CB5-CB26-DO5)/CB$18))</f>
        <v>0.000152636517077976</v>
      </c>
      <c r="AK5" s="41">
        <f t="shared" ref="AK5:AK6" si="31">IF(CC$18=0,0,((CC5-CC26-DP5)/CC$18))</f>
        <v>0.000211153567261331</v>
      </c>
      <c r="AL5" s="41">
        <f t="shared" ref="AL5:AL6" si="32">IF(CD$18=0,0,((CD5-CD26-DQ5)/CD$18))</f>
        <v>0</v>
      </c>
      <c r="AM5" s="41">
        <f t="shared" ref="AM5:AM6" si="33">IF(CE$18=0,0,((CE5-CE26-DR5)/CE$18))</f>
        <v>0.000178919479854776</v>
      </c>
      <c r="AN5" s="41">
        <f t="shared" ref="AN5:AN6" si="34">IF(CF$18=0,0,((CF5-CF26-DS5)/CF$18))</f>
        <v>0.000119546279551806</v>
      </c>
      <c r="AO5" s="41">
        <f t="shared" ref="AO5:AO6" si="35">IF(CG$18=0,0,((CG5-CG26-DT5)/CG$18))</f>
        <v>0.000272975432211096</v>
      </c>
      <c r="AP5" s="41">
        <f t="shared" ref="AP5:AP6" si="36">IF(CH$18=0,0,((CH5-CH26-DU5)/CH$18))</f>
        <v>0.000475568140564893</v>
      </c>
      <c r="AQ5" s="41">
        <f t="shared" ref="AQ5:AQ6" si="37">IF(CI$18=0,0,((CI5-CI26-DV5)/CI$18))</f>
        <v>0</v>
      </c>
      <c r="AS5" s="20" t="str">
        <f>'Aggregated Balance-IND_2010'!A107</f>
        <v>B_101805</v>
      </c>
      <c r="AT5" s="20" t="str">
        <f>'Aggregated Balance-IND_2010'!B107</f>
        <v>Iron and Steel</v>
      </c>
      <c r="AU5" s="20" t="str">
        <f>'Aggregated Balance-IND_2010'!C107</f>
        <v>PJ</v>
      </c>
      <c r="AV5" s="20" t="str">
        <f>'Aggregated Balance-IND_2010'!D107</f>
        <v>'2010</v>
      </c>
      <c r="AW5" s="20" t="str">
        <f>'Aggregated Balance-IND_2010'!E107</f>
        <v>INDCOA</v>
      </c>
      <c r="AX5" s="20" t="str">
        <f>'Aggregated Balance-IND_2010'!F107</f>
        <v>Hard Coal (IND)</v>
      </c>
      <c r="AY5" s="240">
        <f>'Aggregated Balance-IND_2010'!G107</f>
        <v>0.055</v>
      </c>
      <c r="AZ5" s="240">
        <f>'Aggregated Balance-IND_2010'!H107</f>
        <v>25.375</v>
      </c>
      <c r="BA5" s="240">
        <f>'Aggregated Balance-IND_2010'!I107</f>
        <v>0</v>
      </c>
      <c r="BB5" s="240">
        <f>'Aggregated Balance-IND_2010'!J107</f>
        <v>0.39339</v>
      </c>
      <c r="BC5" s="240">
        <f>'Aggregated Balance-IND_2010'!K107</f>
        <v>0</v>
      </c>
      <c r="BD5" s="240">
        <f>'Aggregated Balance-IND_2010'!L107</f>
        <v>6.8</v>
      </c>
      <c r="BE5" s="240">
        <f>'Aggregated Balance-IND_2010'!M107</f>
        <v>128.646</v>
      </c>
      <c r="BF5" s="240">
        <f>'Aggregated Balance-IND_2010'!N107</f>
        <v>0</v>
      </c>
      <c r="BG5" s="240">
        <f>'Aggregated Balance-IND_2010'!O107</f>
        <v>0</v>
      </c>
      <c r="BH5" s="240">
        <f>'Aggregated Balance-IND_2010'!P107</f>
        <v>0</v>
      </c>
      <c r="BI5" s="240">
        <f>'Aggregated Balance-IND_2010'!Q107</f>
        <v>16.514</v>
      </c>
      <c r="BJ5" s="240">
        <f>'Aggregated Balance-IND_2010'!R107</f>
        <v>0</v>
      </c>
      <c r="BK5" s="240">
        <f>'Aggregated Balance-IND_2010'!S107</f>
        <v>63.284</v>
      </c>
      <c r="BL5" s="240">
        <f>'Aggregated Balance-IND_2010'!T107</f>
        <v>0</v>
      </c>
      <c r="BM5" s="240">
        <f>'Aggregated Balance-IND_2010'!U107</f>
        <v>0</v>
      </c>
      <c r="BN5" s="240">
        <f>'Aggregated Balance-IND_2010'!V107</f>
        <v>0</v>
      </c>
      <c r="BO5" s="240">
        <f>'Aggregated Balance-IND_2010'!W107</f>
        <v>2.693</v>
      </c>
      <c r="BP5" s="240">
        <f>'Aggregated Balance-IND_2010'!X107</f>
        <v>38.79</v>
      </c>
      <c r="BQ5" s="240">
        <f>'Aggregated Balance-IND_2010'!Y107</f>
        <v>0</v>
      </c>
      <c r="BR5" s="240">
        <f>'Aggregated Balance-IND_2010'!Z107</f>
        <v>0.694</v>
      </c>
      <c r="BS5" s="240">
        <f>'Aggregated Balance-IND_2010'!AA107</f>
        <v>0.026</v>
      </c>
      <c r="BT5" s="240">
        <f>'Aggregated Balance-IND_2010'!AB107</f>
        <v>0</v>
      </c>
      <c r="BU5" s="240">
        <f>'Aggregated Balance-IND_2010'!AC107</f>
        <v>29.187</v>
      </c>
      <c r="BV5" s="240">
        <f>'Aggregated Balance-IND_2010'!AD107</f>
        <v>7.025</v>
      </c>
      <c r="BW5" s="240">
        <f>'Aggregated Balance-IND_2010'!AE107</f>
        <v>4.003</v>
      </c>
      <c r="BX5" s="240">
        <f>'Aggregated Balance-IND_2010'!AF107</f>
        <v>0.18</v>
      </c>
      <c r="BY5" s="240">
        <f>'Aggregated Balance-IND_2010'!AG107</f>
        <v>5.781</v>
      </c>
      <c r="BZ5" s="240">
        <f>'Aggregated Balance-IND_2010'!AH107</f>
        <v>11.604</v>
      </c>
      <c r="CA5" s="240">
        <f>'Aggregated Balance-IND_2010'!AI107</f>
        <v>0</v>
      </c>
      <c r="CB5" s="240">
        <f>'Aggregated Balance-IND_2010'!AJ107</f>
        <v>19.123</v>
      </c>
      <c r="CC5" s="240">
        <f>'Aggregated Balance-IND_2010'!AK107</f>
        <v>29.951</v>
      </c>
      <c r="CD5" s="240">
        <f>'Aggregated Balance-IND_2010'!AL107</f>
        <v>1.8252</v>
      </c>
      <c r="CE5" s="240">
        <f>'Aggregated Balance-IND_2010'!AM107</f>
        <v>2.76766</v>
      </c>
      <c r="CF5" s="240">
        <f>'Aggregated Balance-IND_2010'!AN107</f>
        <v>0.60581</v>
      </c>
      <c r="CG5" s="240">
        <f>'Aggregated Balance-IND_2010'!AO107</f>
        <v>0.063</v>
      </c>
      <c r="CH5" s="240">
        <f>'Aggregated Balance-IND_2010'!AP107</f>
        <v>3.775</v>
      </c>
      <c r="CI5" s="240">
        <f>'Aggregated Balance-IND_2010'!AQ107</f>
        <v>0</v>
      </c>
      <c r="CK5" s="189" t="s">
        <v>228</v>
      </c>
      <c r="CL5" s="35">
        <f>IF((AY$5+AY$6)&gt;0,'AutoProd-CHP'!E121*AY5/(AY$5+AY$6),0)</f>
        <v>0</v>
      </c>
      <c r="CM5" s="35">
        <f>IF((AZ$5+AZ$6)&gt;0,'AutoProd-CHP'!F121*AZ5/(AZ$5+AZ$6),0)</f>
        <v>2.40079544684908</v>
      </c>
      <c r="CN5" s="35">
        <f>IF((BA$5+BA$6)&gt;0,'AutoProd-CHP'!G121*BA5/(BA$5+BA$6),0)</f>
        <v>0</v>
      </c>
      <c r="CO5" s="35">
        <f>IF((BB$5+BB$6)&gt;0,'AutoProd-CHP'!H121*BB5/(BB$5+BB$6),0)</f>
        <v>0</v>
      </c>
      <c r="CP5" s="35">
        <f>IF((BC$5+BC$6)&gt;0,'AutoProd-CHP'!I121*BC5/(BC$5+BC$6),0)</f>
        <v>0</v>
      </c>
      <c r="CQ5" s="35">
        <f>IF((BD$5+BD$6)&gt;0,'AutoProd-CHP'!J121*BD5/(BD$5+BD$6),0)</f>
        <v>0.332469156989088</v>
      </c>
      <c r="CR5" s="35">
        <f>IF((BE$5+BE$6)&gt;0,'AutoProd-CHP'!K121*BE5/(BE$5+BE$6),0)</f>
        <v>0</v>
      </c>
      <c r="CS5" s="35">
        <f>IF((BF$5+BF$6)&gt;0,'AutoProd-CHP'!L121*BF5/(BF$5+BF$6),0)</f>
        <v>0</v>
      </c>
      <c r="CT5" s="35">
        <f>IF((BG$5+BG$6)&gt;0,'AutoProd-CHP'!M121*BG5/(BG$5+BG$6),0)</f>
        <v>0</v>
      </c>
      <c r="CU5" s="35">
        <f>IF((BH$5+BH$6)&gt;0,'AutoProd-CHP'!N121*BH5/(BH$5+BH$6),0)</f>
        <v>0</v>
      </c>
      <c r="CV5" s="35">
        <f>IF((BI$5+BI$6)&gt;0,'AutoProd-CHP'!O121*BI5/(BI$5+BI$6),0)</f>
        <v>0</v>
      </c>
      <c r="CW5" s="35">
        <f>IF((BJ$5+BJ$6)&gt;0,'AutoProd-CHP'!P121*BJ5/(BJ$5+BJ$6),0)</f>
        <v>0</v>
      </c>
      <c r="CX5" s="35">
        <f>IF((BK$5+BK$6)&gt;0,'AutoProd-CHP'!Q121*BK5/(BK$5+BK$6),0)</f>
        <v>0</v>
      </c>
      <c r="CY5" s="35">
        <f>IF((BL$5+BL$6)&gt;0,'AutoProd-CHP'!R121*BL5/(BL$5+BL$6),0)</f>
        <v>0</v>
      </c>
      <c r="CZ5" s="35">
        <f>IF((BM$5+BM$6)&gt;0,'AutoProd-CHP'!S121*BM5/(BM$5+BM$6),0)</f>
        <v>0</v>
      </c>
      <c r="DA5" s="35">
        <f>IF((BN$5+BN$6)&gt;0,'AutoProd-CHP'!T121*BN5/(BN$5+BN$6),0)</f>
        <v>0</v>
      </c>
      <c r="DB5" s="35">
        <f>IF((BO$5+BO$6)&gt;0,'AutoProd-CHP'!U121*BO5/(BO$5+BO$6),0)</f>
        <v>0</v>
      </c>
      <c r="DC5" s="35">
        <f>IF((BP$5+BP$6)&gt;0,'AutoProd-CHP'!V121*BP5/(BP$5+BP$6),0)</f>
        <v>0.0362422321610138</v>
      </c>
      <c r="DD5" s="35">
        <f>IF((BQ$5+BQ$6)&gt;0,'AutoProd-CHP'!W121*BQ5/(BQ$5+BQ$6),0)</f>
        <v>0</v>
      </c>
      <c r="DE5" s="35">
        <f>IF((BR$5+BR$6)&gt;0,'AutoProd-CHP'!X121*BR5/(BR$5+BR$6),0)</f>
        <v>0</v>
      </c>
      <c r="DF5" s="35">
        <f>IF((BS$5+BS$6)&gt;0,'AutoProd-CHP'!Y121*BS5/(BS$5+BS$6),0)</f>
        <v>0</v>
      </c>
      <c r="DG5" s="35">
        <f>IF((BT$5+BT$6)&gt;0,'AutoProd-CHP'!Z121*BT5/(BT$5+BT$6),0)</f>
        <v>0</v>
      </c>
      <c r="DH5" s="35">
        <f>IF((BU$5+BU$6)&gt;0,'AutoProd-CHP'!AA121*BU5/(BU$5+BU$6),0)</f>
        <v>0</v>
      </c>
      <c r="DI5" s="35">
        <f>IF((BV$5+BV$6)&gt;0,'AutoProd-CHP'!AB121*BV5/(BV$5+BV$6),0)</f>
        <v>0</v>
      </c>
      <c r="DJ5" s="35">
        <f>IF((BW$5+BW$6)&gt;0,'AutoProd-CHP'!AC121*BW5/(BW$5+BW$6),0)</f>
        <v>2.22400615168292</v>
      </c>
      <c r="DK5" s="35">
        <f>IF((BX$5+BX$6)&gt;0,'AutoProd-CHP'!AD121*BX5/(BX$5+BX$6),0)</f>
        <v>0</v>
      </c>
      <c r="DL5" s="35">
        <f>IF((BY$5+BY$6)&gt;0,'AutoProd-CHP'!AE121*BY5/(BY$5+BY$6),0)</f>
        <v>0.0143549942215797</v>
      </c>
      <c r="DM5" s="35">
        <f>IF((BZ$5+BZ$6)&gt;0,'AutoProd-CHP'!AF121*BZ5/(BZ$5+BZ$6),0)</f>
        <v>0</v>
      </c>
      <c r="DN5" s="35">
        <f>IF((CA$5+CA$6)&gt;0,'AutoProd-CHP'!AG121*CA5/(CA$5+CA$6),0)</f>
        <v>0</v>
      </c>
      <c r="DO5" s="35">
        <f>IF((CB$5+CB$6)&gt;0,'AutoProd-CHP'!AH121*CB5/(CB$5+CB$6),0)</f>
        <v>4.94872030329221</v>
      </c>
      <c r="DP5" s="35">
        <f>IF((CC$5+CC$6)&gt;0,'AutoProd-CHP'!AI121*CC5/(CC$5+CC$6),0)</f>
        <v>0.407034529085542</v>
      </c>
      <c r="DQ5" s="35">
        <f>IF((CD$5+CD$6)&gt;0,'AutoProd-CHP'!AJ121*CD5/(CD$5+CD$6),0)</f>
        <v>0</v>
      </c>
      <c r="DR5" s="35">
        <f>IF((CE$5+CE$6)&gt;0,'AutoProd-CHP'!AK121*CE5/(CE$5+CE$6),0)</f>
        <v>0</v>
      </c>
      <c r="DS5" s="35">
        <f>IF((CF$5+CF$6)&gt;0,'AutoProd-CHP'!AL121*CF5/(CF$5+CF$6),0)</f>
        <v>0</v>
      </c>
      <c r="DT5" s="35">
        <f>IF((CG$5+CG$6)&gt;0,'AutoProd-CHP'!AM121*CG5/(CG$5+CG$6),0)</f>
        <v>0</v>
      </c>
      <c r="DU5" s="35">
        <f>IF((CH$5+CH$6)&gt;0,'AutoProd-CHP'!AN121*CH5/(CH$5+CH$6),0)</f>
        <v>0</v>
      </c>
      <c r="DV5" s="35">
        <f>IF((CI$5+CI$6)&gt;0,'AutoProd-CHP'!AO121*CI5/(CI$5+CI$6),0)</f>
        <v>0</v>
      </c>
      <c r="DX5" s="54" t="s">
        <v>1416</v>
      </c>
      <c r="DY5" s="252" t="str">
        <f>IF((SUM(AY5:AY6)-'AutoProd-CHP'!E121)&lt;0,(SUM(AY5:AY6)-'AutoProd-CHP'!E121),"")</f>
        <v/>
      </c>
      <c r="DZ5" s="252" t="str">
        <f>IF((SUM(AZ5:AZ6)-'AutoProd-CHP'!F121)&lt;0,(SUM(AZ5:AZ6)-'AutoProd-CHP'!F121),"")</f>
        <v/>
      </c>
      <c r="EA5" s="252" t="str">
        <f>IF((SUM(BA5:BA6)-'AutoProd-CHP'!G121)&lt;0,(SUM(BA5:BA6)-'AutoProd-CHP'!G121),"")</f>
        <v/>
      </c>
      <c r="EB5" s="252" t="str">
        <f>IF((SUM(BB5:BB6)-'AutoProd-CHP'!H121)&lt;0,(SUM(BB5:BB6)-'AutoProd-CHP'!H121),"")</f>
        <v/>
      </c>
      <c r="EC5" s="252" t="str">
        <f>IF((SUM(BC5:BC6)-'AutoProd-CHP'!I121)&lt;0,(SUM(BC5:BC6)-'AutoProd-CHP'!I121),"")</f>
        <v/>
      </c>
      <c r="ED5" s="252" t="str">
        <f>IF((SUM(BD5:BD6)-'AutoProd-CHP'!J121)&lt;0,(SUM(BD5:BD6)-'AutoProd-CHP'!J121),"")</f>
        <v/>
      </c>
      <c r="EE5" s="252" t="str">
        <f>IF((SUM(BE5:BE6)-'AutoProd-CHP'!K121)&lt;0,(SUM(BE5:BE6)-'AutoProd-CHP'!K121),"")</f>
        <v/>
      </c>
      <c r="EF5" s="253" t="str">
        <f>IF((SUM(BF5:BF6)-'AutoProd-CHP'!L121)&lt;0,(SUM(BF5:BF6)-'AutoProd-CHP'!L121),"")</f>
        <v/>
      </c>
      <c r="EG5" s="253" t="str">
        <f>IF((SUM(BG5:BG6)-'AutoProd-CHP'!M121)&lt;0,(SUM(BG5:BG6)-'AutoProd-CHP'!M121),"")</f>
        <v/>
      </c>
      <c r="EH5" s="253" t="str">
        <f>IF((SUM(BH5:BH6)-'AutoProd-CHP'!N121)&lt;0,(SUM(BH5:BH6)-'AutoProd-CHP'!N121),"")</f>
        <v/>
      </c>
      <c r="EI5" s="253" t="str">
        <f>IF((SUM(BI5:BI6)-'AutoProd-CHP'!O121)&lt;0,(SUM(BI5:BI6)-'AutoProd-CHP'!O121),"")</f>
        <v/>
      </c>
      <c r="EJ5" s="253" t="str">
        <f>IF((SUM(BJ5:BJ6)-'AutoProd-CHP'!P121)&lt;0,(SUM(BJ5:BJ6)-'AutoProd-CHP'!P121),"")</f>
        <v/>
      </c>
      <c r="EK5" s="253" t="str">
        <f>IF((SUM(BK5:BK6)-'AutoProd-CHP'!Q121)&lt;0,(SUM(BK5:BK6)-'AutoProd-CHP'!Q121),"")</f>
        <v/>
      </c>
      <c r="EL5" s="253" t="str">
        <f>IF((SUM(BL5:BL6)-'AutoProd-CHP'!R121)&lt;0,(SUM(BL5:BL6)-'AutoProd-CHP'!R121),"")</f>
        <v/>
      </c>
      <c r="EM5" s="253" t="str">
        <f>IF((SUM(BM5:BM6)-'AutoProd-CHP'!S121)&lt;0,(SUM(BM5:BM6)-'AutoProd-CHP'!S121),"")</f>
        <v/>
      </c>
      <c r="EN5" s="253" t="str">
        <f>IF((SUM(BN5:BN6)-'AutoProd-CHP'!T121)&lt;0,(SUM(BN5:BN6)-'AutoProd-CHP'!T121),"")</f>
        <v/>
      </c>
      <c r="EO5" s="253" t="str">
        <f>IF((SUM(BO5:BO6)-'AutoProd-CHP'!U121)&lt;0,(SUM(BO5:BO6)-'AutoProd-CHP'!U121),"")</f>
        <v/>
      </c>
      <c r="EP5" s="253" t="str">
        <f>IF((SUM(BP5:BP6)-'AutoProd-CHP'!V121)&lt;0,(SUM(BP5:BP6)-'AutoProd-CHP'!V121),"")</f>
        <v/>
      </c>
      <c r="EQ5" s="253" t="str">
        <f>IF((SUM(BQ5:BQ6)-'AutoProd-CHP'!W121)&lt;0,(SUM(BQ5:BQ6)-'AutoProd-CHP'!W121),"")</f>
        <v/>
      </c>
      <c r="ER5" s="252" t="str">
        <f>IF((SUM(BR5:BR6)-'AutoProd-CHP'!X121)&lt;0,(SUM(BR5:BR6)-'AutoProd-CHP'!X121),"")</f>
        <v/>
      </c>
      <c r="ES5" s="252" t="str">
        <f>IF((SUM(BS5:BS6)-'AutoProd-CHP'!Y121)&lt;0,(SUM(BS5:BS6)-'AutoProd-CHP'!Y121),"")</f>
        <v/>
      </c>
      <c r="ET5" s="252" t="str">
        <f>IF((SUM(BT5:BT6)-'AutoProd-CHP'!Z121)&lt;0,(SUM(BT5:BT6)-'AutoProd-CHP'!Z121),"")</f>
        <v/>
      </c>
      <c r="EU5" s="252" t="str">
        <f>IF((SUM(BU5:BU6)-'AutoProd-CHP'!AA121)&lt;0,(SUM(BU5:BU6)-'AutoProd-CHP'!AA121),"")</f>
        <v/>
      </c>
      <c r="EV5" s="252" t="str">
        <f>IF((SUM(BV5:BV6)-'AutoProd-CHP'!AB121)&lt;0,(SUM(BV5:BV6)-'AutoProd-CHP'!AB121),"")</f>
        <v/>
      </c>
      <c r="EW5" s="252" t="str">
        <f>IF((SUM(BW5:BW6)-'AutoProd-CHP'!AC121)&lt;0,(SUM(BW5:BW6)-'AutoProd-CHP'!AC121),"")</f>
        <v/>
      </c>
      <c r="EX5" s="252" t="str">
        <f>IF((SUM(BX5:BX6)-'AutoProd-CHP'!AD121)&lt;0,(SUM(BX5:BX6)-'AutoProd-CHP'!AD121),"")</f>
        <v/>
      </c>
      <c r="EY5" s="252" t="str">
        <f>IF((SUM(BY5:BY6)-'AutoProd-CHP'!AE121)&lt;0,(SUM(BY5:BY6)-'AutoProd-CHP'!AE121),"")</f>
        <v/>
      </c>
      <c r="EZ5" s="252" t="str">
        <f>IF((SUM(BZ5:BZ6)-'AutoProd-CHP'!AF121)&lt;0,(SUM(BZ5:BZ6)-'AutoProd-CHP'!AF121),"")</f>
        <v/>
      </c>
      <c r="FA5" s="252" t="str">
        <f>IF((SUM(CA5:CA6)-'AutoProd-CHP'!AG121)&lt;0,(SUM(CA5:CA6)-'AutoProd-CHP'!AG121),"")</f>
        <v/>
      </c>
      <c r="FB5" s="252" t="str">
        <f>IF((SUM(CB5:CB6)-'AutoProd-CHP'!AH121)&lt;0,(SUM(CB5:CB6)-'AutoProd-CHP'!AH121),"")</f>
        <v/>
      </c>
      <c r="FC5" s="252" t="str">
        <f>IF((SUM(CC5:CC6)-'AutoProd-CHP'!AI121)&lt;0,(SUM(CC5:CC6)-'AutoProd-CHP'!AI121),"")</f>
        <v/>
      </c>
      <c r="FD5" s="252" t="str">
        <f>IF((SUM(CD5:CD6)-'AutoProd-CHP'!AJ121)&lt;0,(SUM(CD5:CD6)-'AutoProd-CHP'!AJ121),"")</f>
        <v/>
      </c>
      <c r="FE5" s="252" t="str">
        <f>IF((SUM(CE5:CE6)-'AutoProd-CHP'!AK121)&lt;0,(SUM(CE5:CE6)-'AutoProd-CHP'!AK121),"")</f>
        <v/>
      </c>
      <c r="FF5" s="252" t="str">
        <f>IF((SUM(CF5:CF6)-'AutoProd-CHP'!AL121)&lt;0,(SUM(CF5:CF6)-'AutoProd-CHP'!AL121),"")</f>
        <v/>
      </c>
      <c r="FG5" s="252" t="str">
        <f>IF((SUM(CG5:CG6)-'AutoProd-CHP'!AM121)&lt;0,(SUM(CG5:CG6)-'AutoProd-CHP'!AM121),"")</f>
        <v/>
      </c>
      <c r="FH5" s="252" t="str">
        <f>IF((SUM(CH5:CH6)-'AutoProd-CHP'!AN121)&lt;0,(SUM(CH5:CH6)-'AutoProd-CHP'!AN121),"")</f>
        <v/>
      </c>
      <c r="FI5" s="252" t="str">
        <f>IF((SUM(CI5:CI6)-'AutoProd-CHP'!AO121)&lt;0,(SUM(CI5:CI6)-'AutoProd-CHP'!AO121),"")</f>
        <v/>
      </c>
    </row>
    <row r="6" spans="1:165">
      <c r="A6" s="23" t="s">
        <v>1485</v>
      </c>
      <c r="B6" s="23"/>
      <c r="C6" s="23"/>
      <c r="D6" s="23"/>
      <c r="F6" s="30" t="str">
        <f>AW6</f>
        <v>INDCOL</v>
      </c>
      <c r="G6" s="41">
        <f t="shared" si="1"/>
        <v>0</v>
      </c>
      <c r="H6" s="41">
        <f t="shared" si="2"/>
        <v>0</v>
      </c>
      <c r="I6" s="41">
        <f t="shared" si="3"/>
        <v>0</v>
      </c>
      <c r="J6" s="41">
        <f t="shared" si="4"/>
        <v>0</v>
      </c>
      <c r="K6" s="41">
        <f t="shared" si="5"/>
        <v>0</v>
      </c>
      <c r="L6" s="41">
        <f t="shared" si="6"/>
        <v>0.00762437608945392</v>
      </c>
      <c r="M6" s="41">
        <f t="shared" si="7"/>
        <v>0</v>
      </c>
      <c r="N6" s="41">
        <f t="shared" si="8"/>
        <v>0</v>
      </c>
      <c r="O6" s="41">
        <f t="shared" si="9"/>
        <v>0</v>
      </c>
      <c r="P6" s="41">
        <f t="shared" si="10"/>
        <v>0</v>
      </c>
      <c r="Q6" s="41">
        <f t="shared" si="11"/>
        <v>0</v>
      </c>
      <c r="R6" s="41">
        <f t="shared" si="12"/>
        <v>0</v>
      </c>
      <c r="S6" s="41">
        <f t="shared" si="13"/>
        <v>0</v>
      </c>
      <c r="T6" s="41">
        <f t="shared" si="14"/>
        <v>0</v>
      </c>
      <c r="U6" s="41">
        <f t="shared" si="15"/>
        <v>0</v>
      </c>
      <c r="V6" s="41">
        <f t="shared" si="16"/>
        <v>0</v>
      </c>
      <c r="W6" s="41">
        <f t="shared" si="17"/>
        <v>0</v>
      </c>
      <c r="X6" s="41">
        <f t="shared" si="18"/>
        <v>0</v>
      </c>
      <c r="Y6" s="41">
        <f t="shared" si="19"/>
        <v>0</v>
      </c>
      <c r="Z6" s="41">
        <f t="shared" si="20"/>
        <v>0</v>
      </c>
      <c r="AA6" s="41">
        <f t="shared" si="21"/>
        <v>0</v>
      </c>
      <c r="AB6" s="41">
        <f t="shared" si="22"/>
        <v>0</v>
      </c>
      <c r="AC6" s="41">
        <f t="shared" si="23"/>
        <v>0</v>
      </c>
      <c r="AD6" s="41">
        <f t="shared" si="24"/>
        <v>0</v>
      </c>
      <c r="AE6" s="41">
        <f t="shared" si="25"/>
        <v>0</v>
      </c>
      <c r="AF6" s="41">
        <f t="shared" si="26"/>
        <v>0</v>
      </c>
      <c r="AG6" s="41">
        <f t="shared" si="27"/>
        <v>0</v>
      </c>
      <c r="AH6" s="41">
        <f t="shared" si="28"/>
        <v>0</v>
      </c>
      <c r="AI6" s="41">
        <f t="shared" si="29"/>
        <v>0</v>
      </c>
      <c r="AJ6" s="41">
        <f t="shared" si="30"/>
        <v>0</v>
      </c>
      <c r="AK6" s="41">
        <f t="shared" si="31"/>
        <v>0</v>
      </c>
      <c r="AL6" s="41">
        <f t="shared" si="32"/>
        <v>0</v>
      </c>
      <c r="AM6" s="41">
        <f t="shared" si="33"/>
        <v>0</v>
      </c>
      <c r="AN6" s="41">
        <f t="shared" si="34"/>
        <v>0</v>
      </c>
      <c r="AO6" s="41">
        <f t="shared" si="35"/>
        <v>0</v>
      </c>
      <c r="AP6" s="41">
        <f t="shared" si="36"/>
        <v>0</v>
      </c>
      <c r="AQ6" s="41">
        <f t="shared" si="37"/>
        <v>0</v>
      </c>
      <c r="AS6" s="20" t="str">
        <f>'Aggregated Balance-IND_2010'!A108</f>
        <v>B_101805</v>
      </c>
      <c r="AT6" s="20" t="str">
        <f>'Aggregated Balance-IND_2010'!B108</f>
        <v>Iron and Steel</v>
      </c>
      <c r="AU6" s="20" t="str">
        <f>'Aggregated Balance-IND_2010'!C108</f>
        <v>PJ</v>
      </c>
      <c r="AV6" s="20" t="str">
        <f>'Aggregated Balance-IND_2010'!D108</f>
        <v>'2010</v>
      </c>
      <c r="AW6" s="20" t="str">
        <f>'Aggregated Balance-IND_2010'!E108</f>
        <v>INDCOL</v>
      </c>
      <c r="AX6" s="20" t="str">
        <f>'Aggregated Balance-IND_2010'!F108</f>
        <v>Lignite (IND)</v>
      </c>
      <c r="AY6" s="240">
        <f>'Aggregated Balance-IND_2010'!G108</f>
        <v>0</v>
      </c>
      <c r="AZ6" s="240">
        <f>'Aggregated Balance-IND_2010'!H108</f>
        <v>0</v>
      </c>
      <c r="BA6" s="240">
        <f>'Aggregated Balance-IND_2010'!I108</f>
        <v>0</v>
      </c>
      <c r="BB6" s="240">
        <f>'Aggregated Balance-IND_2010'!J108</f>
        <v>0</v>
      </c>
      <c r="BC6" s="240">
        <f>'Aggregated Balance-IND_2010'!K108</f>
        <v>0</v>
      </c>
      <c r="BD6" s="240">
        <f>'Aggregated Balance-IND_2010'!L108</f>
        <v>0.798</v>
      </c>
      <c r="BE6" s="240">
        <f>'Aggregated Balance-IND_2010'!M108</f>
        <v>0</v>
      </c>
      <c r="BF6" s="240">
        <f>'Aggregated Balance-IND_2010'!N108</f>
        <v>0</v>
      </c>
      <c r="BG6" s="240">
        <f>'Aggregated Balance-IND_2010'!O108</f>
        <v>0</v>
      </c>
      <c r="BH6" s="240">
        <f>'Aggregated Balance-IND_2010'!P108</f>
        <v>0</v>
      </c>
      <c r="BI6" s="240">
        <f>'Aggregated Balance-IND_2010'!Q108</f>
        <v>0</v>
      </c>
      <c r="BJ6" s="240">
        <f>'Aggregated Balance-IND_2010'!R108</f>
        <v>0</v>
      </c>
      <c r="BK6" s="240">
        <f>'Aggregated Balance-IND_2010'!S108</f>
        <v>0</v>
      </c>
      <c r="BL6" s="240">
        <f>'Aggregated Balance-IND_2010'!T108</f>
        <v>0</v>
      </c>
      <c r="BM6" s="240">
        <f>'Aggregated Balance-IND_2010'!U108</f>
        <v>0</v>
      </c>
      <c r="BN6" s="240">
        <f>'Aggregated Balance-IND_2010'!V108</f>
        <v>0</v>
      </c>
      <c r="BO6" s="240">
        <f>'Aggregated Balance-IND_2010'!W108</f>
        <v>0</v>
      </c>
      <c r="BP6" s="240">
        <f>'Aggregated Balance-IND_2010'!X108</f>
        <v>0</v>
      </c>
      <c r="BQ6" s="240">
        <f>'Aggregated Balance-IND_2010'!Y108</f>
        <v>0</v>
      </c>
      <c r="BR6" s="240">
        <f>'Aggregated Balance-IND_2010'!Z108</f>
        <v>0</v>
      </c>
      <c r="BS6" s="240">
        <f>'Aggregated Balance-IND_2010'!AA108</f>
        <v>0</v>
      </c>
      <c r="BT6" s="240">
        <f>'Aggregated Balance-IND_2010'!AB108</f>
        <v>0</v>
      </c>
      <c r="BU6" s="240">
        <f>'Aggregated Balance-IND_2010'!AC108</f>
        <v>0</v>
      </c>
      <c r="BV6" s="240">
        <f>'Aggregated Balance-IND_2010'!AD108</f>
        <v>0</v>
      </c>
      <c r="BW6" s="240">
        <f>'Aggregated Balance-IND_2010'!AE108</f>
        <v>0</v>
      </c>
      <c r="BX6" s="240">
        <f>'Aggregated Balance-IND_2010'!AF108</f>
        <v>0</v>
      </c>
      <c r="BY6" s="240">
        <f>'Aggregated Balance-IND_2010'!AG108</f>
        <v>0</v>
      </c>
      <c r="BZ6" s="240">
        <f>'Aggregated Balance-IND_2010'!AH108</f>
        <v>0</v>
      </c>
      <c r="CA6" s="240">
        <f>'Aggregated Balance-IND_2010'!AI108</f>
        <v>0</v>
      </c>
      <c r="CB6" s="240">
        <f>'Aggregated Balance-IND_2010'!AJ108</f>
        <v>0</v>
      </c>
      <c r="CC6" s="240">
        <f>'Aggregated Balance-IND_2010'!AK108</f>
        <v>0</v>
      </c>
      <c r="CD6" s="240">
        <f>'Aggregated Balance-IND_2010'!AL108</f>
        <v>0</v>
      </c>
      <c r="CE6" s="240">
        <f>'Aggregated Balance-IND_2010'!AM108</f>
        <v>0</v>
      </c>
      <c r="CF6" s="240">
        <f>'Aggregated Balance-IND_2010'!AN108</f>
        <v>0</v>
      </c>
      <c r="CG6" s="240">
        <f>'Aggregated Balance-IND_2010'!AO108</f>
        <v>0</v>
      </c>
      <c r="CH6" s="240">
        <f>'Aggregated Balance-IND_2010'!AP108</f>
        <v>0</v>
      </c>
      <c r="CI6" s="240">
        <f>'Aggregated Balance-IND_2010'!AQ108</f>
        <v>0</v>
      </c>
      <c r="CK6" s="189" t="s">
        <v>230</v>
      </c>
      <c r="CL6" s="35">
        <f>IF((AY$5+AY$6)&gt;0,'AutoProd-CHP'!E121*AY6/(AY$5+AY$6),0)</f>
        <v>0</v>
      </c>
      <c r="CM6" s="35">
        <f>IF((AZ$5+AZ$6)&gt;0,'AutoProd-CHP'!F121*AZ6/(AZ$5+AZ$6),0)</f>
        <v>0</v>
      </c>
      <c r="CN6" s="35">
        <f>IF((BA$5+BA$6)&gt;0,'AutoProd-CHP'!G121*BA6/(BA$5+BA$6),0)</f>
        <v>0</v>
      </c>
      <c r="CO6" s="35">
        <f>IF((BB$5+BB$6)&gt;0,'AutoProd-CHP'!H121*BB6/(BB$5+BB$6),0)</f>
        <v>0</v>
      </c>
      <c r="CP6" s="35">
        <f>IF((BC$5+BC$6)&gt;0,'AutoProd-CHP'!I121*BC6/(BC$5+BC$6),0)</f>
        <v>0</v>
      </c>
      <c r="CQ6" s="35">
        <f>IF((BD$5+BD$6)&gt;0,'AutoProd-CHP'!J121*BD6/(BD$5+BD$6),0)</f>
        <v>0.0390162334231312</v>
      </c>
      <c r="CR6" s="35">
        <f>IF((BE$5+BE$6)&gt;0,'AutoProd-CHP'!K121*BE6/(BE$5+BE$6),0)</f>
        <v>0</v>
      </c>
      <c r="CS6" s="35">
        <f>IF((BF$5+BF$6)&gt;0,'AutoProd-CHP'!L121*BF6/(BF$5+BF$6),0)</f>
        <v>0</v>
      </c>
      <c r="CT6" s="35">
        <f>IF((BG$5+BG$6)&gt;0,'AutoProd-CHP'!M121*BG6/(BG$5+BG$6),0)</f>
        <v>0</v>
      </c>
      <c r="CU6" s="35">
        <f>IF((BH$5+BH$6)&gt;0,'AutoProd-CHP'!N121*BH6/(BH$5+BH$6),0)</f>
        <v>0</v>
      </c>
      <c r="CV6" s="35">
        <f>IF((BI$5+BI$6)&gt;0,'AutoProd-CHP'!O121*BI6/(BI$5+BI$6),0)</f>
        <v>0</v>
      </c>
      <c r="CW6" s="35">
        <f>IF((BJ$5+BJ$6)&gt;0,'AutoProd-CHP'!P121*BJ6/(BJ$5+BJ$6),0)</f>
        <v>0</v>
      </c>
      <c r="CX6" s="35">
        <f>IF((BK$5+BK$6)&gt;0,'AutoProd-CHP'!Q121*BK6/(BK$5+BK$6),0)</f>
        <v>0</v>
      </c>
      <c r="CY6" s="35">
        <f>IF((BL$5+BL$6)&gt;0,'AutoProd-CHP'!R121*BL6/(BL$5+BL$6),0)</f>
        <v>0</v>
      </c>
      <c r="CZ6" s="35">
        <f>IF((BM$5+BM$6)&gt;0,'AutoProd-CHP'!S121*BM6/(BM$5+BM$6),0)</f>
        <v>0</v>
      </c>
      <c r="DA6" s="35">
        <f>IF((BN$5+BN$6)&gt;0,'AutoProd-CHP'!T121*BN6/(BN$5+BN$6),0)</f>
        <v>0</v>
      </c>
      <c r="DB6" s="35">
        <f>IF((BO$5+BO$6)&gt;0,'AutoProd-CHP'!U121*BO6/(BO$5+BO$6),0)</f>
        <v>0</v>
      </c>
      <c r="DC6" s="35">
        <f>IF((BP$5+BP$6)&gt;0,'AutoProd-CHP'!V121*BP6/(BP$5+BP$6),0)</f>
        <v>0</v>
      </c>
      <c r="DD6" s="35">
        <f>IF((BQ$5+BQ$6)&gt;0,'AutoProd-CHP'!W121*BQ6/(BQ$5+BQ$6),0)</f>
        <v>0</v>
      </c>
      <c r="DE6" s="35">
        <f>IF((BR$5+BR$6)&gt;0,'AutoProd-CHP'!X121*BR6/(BR$5+BR$6),0)</f>
        <v>0</v>
      </c>
      <c r="DF6" s="35">
        <f>IF((BS$5+BS$6)&gt;0,'AutoProd-CHP'!Y121*BS6/(BS$5+BS$6),0)</f>
        <v>0</v>
      </c>
      <c r="DG6" s="35">
        <f>IF((BT$5+BT$6)&gt;0,'AutoProd-CHP'!Z121*BT6/(BT$5+BT$6),0)</f>
        <v>0</v>
      </c>
      <c r="DH6" s="35">
        <f>IF((BU$5+BU$6)&gt;0,'AutoProd-CHP'!AA121*BU6/(BU$5+BU$6),0)</f>
        <v>0</v>
      </c>
      <c r="DI6" s="35">
        <f>IF((BV$5+BV$6)&gt;0,'AutoProd-CHP'!AB121*BV6/(BV$5+BV$6),0)</f>
        <v>0</v>
      </c>
      <c r="DJ6" s="35">
        <f>IF((BW$5+BW$6)&gt;0,'AutoProd-CHP'!AC121*BW6/(BW$5+BW$6),0)</f>
        <v>0</v>
      </c>
      <c r="DK6" s="35">
        <f>IF((BX$5+BX$6)&gt;0,'AutoProd-CHP'!AD121*BX6/(BX$5+BX$6),0)</f>
        <v>0</v>
      </c>
      <c r="DL6" s="35">
        <f>IF((BY$5+BY$6)&gt;0,'AutoProd-CHP'!AE121*BY6/(BY$5+BY$6),0)</f>
        <v>0</v>
      </c>
      <c r="DM6" s="35">
        <f>IF((BZ$5+BZ$6)&gt;0,'AutoProd-CHP'!AF121*BZ6/(BZ$5+BZ$6),0)</f>
        <v>0</v>
      </c>
      <c r="DN6" s="35">
        <f>IF((CA$5+CA$6)&gt;0,'AutoProd-CHP'!AG121*CA6/(CA$5+CA$6),0)</f>
        <v>0</v>
      </c>
      <c r="DO6" s="35">
        <f>IF((CB$5+CB$6)&gt;0,'AutoProd-CHP'!AH121*CB6/(CB$5+CB$6),0)</f>
        <v>0</v>
      </c>
      <c r="DP6" s="35">
        <f>IF((CC$5+CC$6)&gt;0,'AutoProd-CHP'!AI121*CC6/(CC$5+CC$6),0)</f>
        <v>0</v>
      </c>
      <c r="DQ6" s="35">
        <f>IF((CD$5+CD$6)&gt;0,'AutoProd-CHP'!AJ121*CD6/(CD$5+CD$6),0)</f>
        <v>0</v>
      </c>
      <c r="DR6" s="35">
        <f>IF((CE$5+CE$6)&gt;0,'AutoProd-CHP'!AK121*CE6/(CE$5+CE$6),0)</f>
        <v>0</v>
      </c>
      <c r="DS6" s="35">
        <f>IF((CF$5+CF$6)&gt;0,'AutoProd-CHP'!AL121*CF6/(CF$5+CF$6),0)</f>
        <v>0</v>
      </c>
      <c r="DT6" s="35">
        <f>IF((CG$5+CG$6)&gt;0,'AutoProd-CHP'!AM121*CG6/(CG$5+CG$6),0)</f>
        <v>0</v>
      </c>
      <c r="DU6" s="35">
        <f>IF((CH$5+CH$6)&gt;0,'AutoProd-CHP'!AN121*CH6/(CH$5+CH$6),0)</f>
        <v>0</v>
      </c>
      <c r="DV6" s="35">
        <f>IF((CI$5+CI$6)&gt;0,'AutoProd-CHP'!AO121*CI6/(CI$5+CI$6),0)</f>
        <v>0</v>
      </c>
      <c r="DX6" s="251" t="s">
        <v>1417</v>
      </c>
      <c r="DY6" s="254"/>
      <c r="DZ6" s="254"/>
      <c r="EA6" s="254"/>
      <c r="EB6" s="254"/>
      <c r="EC6" s="254"/>
      <c r="ED6" s="254"/>
      <c r="EE6" s="254"/>
      <c r="EF6" s="254"/>
      <c r="EG6" s="254"/>
      <c r="EH6" s="254"/>
      <c r="EI6" s="254"/>
      <c r="EJ6" s="254"/>
      <c r="EK6" s="254"/>
      <c r="EL6" s="254"/>
      <c r="EM6" s="254"/>
      <c r="EN6" s="254"/>
      <c r="EO6" s="254"/>
      <c r="EP6" s="254"/>
      <c r="EQ6" s="254"/>
      <c r="ER6" s="254"/>
      <c r="ES6" s="254"/>
      <c r="ET6" s="254"/>
      <c r="EU6" s="254"/>
      <c r="EV6" s="254"/>
      <c r="EW6" s="254"/>
      <c r="EX6" s="254"/>
      <c r="EY6" s="254"/>
      <c r="EZ6" s="254"/>
      <c r="FA6" s="254"/>
      <c r="FB6" s="254"/>
      <c r="FC6" s="254"/>
      <c r="FD6" s="254"/>
      <c r="FE6" s="254"/>
      <c r="FF6" s="254"/>
      <c r="FG6" s="254"/>
      <c r="FH6" s="254"/>
      <c r="FI6" s="254"/>
    </row>
    <row r="7" spans="1:165">
      <c r="A7" s="24" t="s">
        <v>1486</v>
      </c>
      <c r="B7" s="24"/>
      <c r="C7" s="24"/>
      <c r="D7" s="24"/>
      <c r="F7" s="30" t="str">
        <f>AW7</f>
        <v>INDCOB</v>
      </c>
      <c r="G7" s="41">
        <f t="shared" ref="G7:AQ7" si="38">IF(AY$18=0,0,((AY7-AY28-CL21)/AY$18))</f>
        <v>4.55508815863767e-18</v>
      </c>
      <c r="H7" s="41">
        <f t="shared" si="38"/>
        <v>0</v>
      </c>
      <c r="I7" s="41">
        <f t="shared" si="38"/>
        <v>0</v>
      </c>
      <c r="J7" s="41">
        <f t="shared" si="38"/>
        <v>0</v>
      </c>
      <c r="K7" s="41">
        <f t="shared" si="38"/>
        <v>0</v>
      </c>
      <c r="L7" s="41">
        <f t="shared" si="38"/>
        <v>2.230550442756e-18</v>
      </c>
      <c r="M7" s="41">
        <f t="shared" si="38"/>
        <v>0</v>
      </c>
      <c r="N7" s="41">
        <f t="shared" si="38"/>
        <v>0</v>
      </c>
      <c r="O7" s="41">
        <f t="shared" si="38"/>
        <v>0</v>
      </c>
      <c r="P7" s="41">
        <f t="shared" si="38"/>
        <v>0</v>
      </c>
      <c r="Q7" s="41">
        <f t="shared" si="38"/>
        <v>0</v>
      </c>
      <c r="R7" s="41">
        <f t="shared" si="38"/>
        <v>4.50482456878076e-19</v>
      </c>
      <c r="S7" s="41">
        <f t="shared" si="38"/>
        <v>0</v>
      </c>
      <c r="T7" s="41">
        <f t="shared" si="38"/>
        <v>0</v>
      </c>
      <c r="U7" s="41">
        <f t="shared" si="38"/>
        <v>0</v>
      </c>
      <c r="V7" s="41">
        <f t="shared" si="38"/>
        <v>0</v>
      </c>
      <c r="W7" s="41">
        <f t="shared" si="38"/>
        <v>0</v>
      </c>
      <c r="X7" s="41">
        <f t="shared" si="38"/>
        <v>0</v>
      </c>
      <c r="Y7" s="41">
        <f t="shared" si="38"/>
        <v>0</v>
      </c>
      <c r="Z7" s="41">
        <f t="shared" si="38"/>
        <v>0</v>
      </c>
      <c r="AA7" s="41">
        <f t="shared" si="38"/>
        <v>0</v>
      </c>
      <c r="AB7" s="41">
        <f t="shared" si="38"/>
        <v>0</v>
      </c>
      <c r="AC7" s="41">
        <f t="shared" si="38"/>
        <v>0</v>
      </c>
      <c r="AD7" s="41">
        <f t="shared" si="38"/>
        <v>0</v>
      </c>
      <c r="AE7" s="41">
        <f t="shared" si="38"/>
        <v>0</v>
      </c>
      <c r="AF7" s="41">
        <f t="shared" si="38"/>
        <v>0</v>
      </c>
      <c r="AG7" s="41">
        <f t="shared" si="38"/>
        <v>0</v>
      </c>
      <c r="AH7" s="41">
        <f t="shared" si="38"/>
        <v>0</v>
      </c>
      <c r="AI7" s="41">
        <f t="shared" si="38"/>
        <v>0</v>
      </c>
      <c r="AJ7" s="41">
        <f t="shared" si="38"/>
        <v>0</v>
      </c>
      <c r="AK7" s="41">
        <f t="shared" si="38"/>
        <v>0</v>
      </c>
      <c r="AL7" s="41">
        <f t="shared" si="38"/>
        <v>0</v>
      </c>
      <c r="AM7" s="41">
        <f t="shared" si="38"/>
        <v>0</v>
      </c>
      <c r="AN7" s="41">
        <f t="shared" si="38"/>
        <v>0</v>
      </c>
      <c r="AO7" s="41">
        <f t="shared" si="38"/>
        <v>0</v>
      </c>
      <c r="AP7" s="41">
        <f t="shared" si="38"/>
        <v>0</v>
      </c>
      <c r="AQ7" s="41">
        <f t="shared" si="38"/>
        <v>0</v>
      </c>
      <c r="AS7" s="20" t="str">
        <f>'Aggregated Balance-IND_2010'!A109</f>
        <v>B_101805</v>
      </c>
      <c r="AT7" s="20" t="str">
        <f>'Aggregated Balance-IND_2010'!B109</f>
        <v>Iron and Steel</v>
      </c>
      <c r="AU7" s="20" t="str">
        <f>'Aggregated Balance-IND_2010'!C109</f>
        <v>PJ</v>
      </c>
      <c r="AV7" s="20" t="str">
        <f>'Aggregated Balance-IND_2010'!D109</f>
        <v>'2010</v>
      </c>
      <c r="AW7" s="20" t="str">
        <f>'Aggregated Balance-IND_2010'!E109</f>
        <v>INDCOB</v>
      </c>
      <c r="AX7" s="20" t="str">
        <f>'Aggregated Balance-IND_2010'!F109</f>
        <v>Brown Coal (IND)</v>
      </c>
      <c r="AY7" s="240">
        <f>'Aggregated Balance-IND_2010'!G109</f>
        <v>1.885</v>
      </c>
      <c r="AZ7" s="240">
        <f>'Aggregated Balance-IND_2010'!H109</f>
        <v>0</v>
      </c>
      <c r="BA7" s="240">
        <f>'Aggregated Balance-IND_2010'!I109</f>
        <v>0</v>
      </c>
      <c r="BB7" s="240">
        <f>'Aggregated Balance-IND_2010'!J109</f>
        <v>0</v>
      </c>
      <c r="BC7" s="240">
        <f>'Aggregated Balance-IND_2010'!K109</f>
        <v>0</v>
      </c>
      <c r="BD7" s="240">
        <f>'Aggregated Balance-IND_2010'!L109</f>
        <v>1.772</v>
      </c>
      <c r="BE7" s="240">
        <f>'Aggregated Balance-IND_2010'!M109</f>
        <v>0.06</v>
      </c>
      <c r="BF7" s="240">
        <f>'Aggregated Balance-IND_2010'!N109</f>
        <v>0</v>
      </c>
      <c r="BG7" s="240">
        <f>'Aggregated Balance-IND_2010'!O109</f>
        <v>0</v>
      </c>
      <c r="BH7" s="240">
        <f>'Aggregated Balance-IND_2010'!P109</f>
        <v>0</v>
      </c>
      <c r="BI7" s="240">
        <f>'Aggregated Balance-IND_2010'!Q109</f>
        <v>0</v>
      </c>
      <c r="BJ7" s="240">
        <f>'Aggregated Balance-IND_2010'!R109</f>
        <v>0.075</v>
      </c>
      <c r="BK7" s="240">
        <f>'Aggregated Balance-IND_2010'!S109</f>
        <v>0</v>
      </c>
      <c r="BL7" s="240">
        <f>'Aggregated Balance-IND_2010'!T109</f>
        <v>0</v>
      </c>
      <c r="BM7" s="240">
        <f>'Aggregated Balance-IND_2010'!U109</f>
        <v>0</v>
      </c>
      <c r="BN7" s="240">
        <f>'Aggregated Balance-IND_2010'!V109</f>
        <v>0</v>
      </c>
      <c r="BO7" s="240">
        <f>'Aggregated Balance-IND_2010'!W109</f>
        <v>0</v>
      </c>
      <c r="BP7" s="240">
        <f>'Aggregated Balance-IND_2010'!X109</f>
        <v>0</v>
      </c>
      <c r="BQ7" s="240">
        <f>'Aggregated Balance-IND_2010'!Y109</f>
        <v>0</v>
      </c>
      <c r="BR7" s="240">
        <f>'Aggregated Balance-IND_2010'!Z109</f>
        <v>0</v>
      </c>
      <c r="BS7" s="240">
        <f>'Aggregated Balance-IND_2010'!AA109</f>
        <v>0</v>
      </c>
      <c r="BT7" s="240">
        <f>'Aggregated Balance-IND_2010'!AB109</f>
        <v>0</v>
      </c>
      <c r="BU7" s="240">
        <f>'Aggregated Balance-IND_2010'!AC109</f>
        <v>0</v>
      </c>
      <c r="BV7" s="240">
        <f>'Aggregated Balance-IND_2010'!AD109</f>
        <v>0</v>
      </c>
      <c r="BW7" s="240">
        <f>'Aggregated Balance-IND_2010'!AE109</f>
        <v>0</v>
      </c>
      <c r="BX7" s="240">
        <f>'Aggregated Balance-IND_2010'!AF109</f>
        <v>0</v>
      </c>
      <c r="BY7" s="240">
        <f>'Aggregated Balance-IND_2010'!AG109</f>
        <v>0</v>
      </c>
      <c r="BZ7" s="240">
        <f>'Aggregated Balance-IND_2010'!AH109</f>
        <v>0</v>
      </c>
      <c r="CA7" s="240">
        <f>'Aggregated Balance-IND_2010'!AI109</f>
        <v>0</v>
      </c>
      <c r="CB7" s="240">
        <f>'Aggregated Balance-IND_2010'!AJ109</f>
        <v>0</v>
      </c>
      <c r="CC7" s="240">
        <f>'Aggregated Balance-IND_2010'!AK109</f>
        <v>0</v>
      </c>
      <c r="CD7" s="240">
        <f>'Aggregated Balance-IND_2010'!AL109</f>
        <v>0</v>
      </c>
      <c r="CE7" s="240">
        <f>'Aggregated Balance-IND_2010'!AM109</f>
        <v>0</v>
      </c>
      <c r="CF7" s="240">
        <f>'Aggregated Balance-IND_2010'!AN109</f>
        <v>0</v>
      </c>
      <c r="CG7" s="240">
        <f>'Aggregated Balance-IND_2010'!AO109</f>
        <v>0</v>
      </c>
      <c r="CH7" s="240">
        <f>'Aggregated Balance-IND_2010'!AP109</f>
        <v>0</v>
      </c>
      <c r="CI7" s="240">
        <f>'Aggregated Balance-IND_2010'!AQ109</f>
        <v>0</v>
      </c>
      <c r="CK7" t="s">
        <v>232</v>
      </c>
      <c r="CL7" s="245"/>
      <c r="CM7" s="245"/>
      <c r="CN7" s="245"/>
      <c r="CO7" s="245"/>
      <c r="CP7" s="245"/>
      <c r="CQ7" s="245"/>
      <c r="CR7" s="245"/>
      <c r="CS7" s="245"/>
      <c r="CT7" s="245"/>
      <c r="CU7" s="245"/>
      <c r="CV7" s="245"/>
      <c r="CW7" s="245"/>
      <c r="CX7" s="245"/>
      <c r="CY7" s="245"/>
      <c r="CZ7" s="245"/>
      <c r="DA7" s="245"/>
      <c r="DB7" s="245"/>
      <c r="DC7" s="245"/>
      <c r="DD7" s="245"/>
      <c r="DE7" s="245"/>
      <c r="DF7" s="245"/>
      <c r="DG7" s="245"/>
      <c r="DH7" s="245"/>
      <c r="DI7" s="245"/>
      <c r="DJ7" s="245"/>
      <c r="DK7" s="245"/>
      <c r="DL7" s="245"/>
      <c r="DM7" s="245"/>
      <c r="DN7" s="245"/>
      <c r="DO7" s="245"/>
      <c r="DP7" s="245"/>
      <c r="DQ7" s="245"/>
      <c r="DR7" s="245"/>
      <c r="DS7" s="245"/>
      <c r="DT7" s="245"/>
      <c r="DU7" s="245"/>
      <c r="DV7" s="245"/>
      <c r="DX7" s="251" t="s">
        <v>604</v>
      </c>
      <c r="DY7" s="254"/>
      <c r="DZ7" s="254"/>
      <c r="EA7" s="254"/>
      <c r="EB7" s="254"/>
      <c r="EC7" s="254"/>
      <c r="ED7" s="254"/>
      <c r="EE7" s="254"/>
      <c r="EF7" s="254"/>
      <c r="EG7" s="254"/>
      <c r="EH7" s="254"/>
      <c r="EI7" s="254"/>
      <c r="EJ7" s="254"/>
      <c r="EK7" s="254"/>
      <c r="EL7" s="254"/>
      <c r="EM7" s="254"/>
      <c r="EN7" s="254"/>
      <c r="EO7" s="254"/>
      <c r="EP7" s="254"/>
      <c r="EQ7" s="254"/>
      <c r="ER7" s="254"/>
      <c r="ES7" s="254"/>
      <c r="ET7" s="254"/>
      <c r="EU7" s="254"/>
      <c r="EV7" s="254"/>
      <c r="EW7" s="254"/>
      <c r="EX7" s="254"/>
      <c r="EY7" s="254"/>
      <c r="EZ7" s="254"/>
      <c r="FA7" s="254"/>
      <c r="FB7" s="254"/>
      <c r="FC7" s="254"/>
      <c r="FD7" s="254"/>
      <c r="FE7" s="254"/>
      <c r="FF7" s="254"/>
      <c r="FG7" s="254"/>
      <c r="FH7" s="254"/>
      <c r="FI7" s="254"/>
    </row>
    <row r="8" spans="1:165">
      <c r="A8" s="25" t="s">
        <v>1487</v>
      </c>
      <c r="B8" s="25"/>
      <c r="C8" s="25"/>
      <c r="D8" s="25"/>
      <c r="F8" s="30" t="str">
        <f t="shared" ref="F8:F10" si="39">AW8</f>
        <v>INDCOK</v>
      </c>
      <c r="G8" s="41">
        <f t="shared" ref="G8:P15" si="40">IF(AY$18=0,0,((AY8-AY29-CL7)/AY$18))</f>
        <v>0</v>
      </c>
      <c r="H8" s="41">
        <f t="shared" si="40"/>
        <v>0</v>
      </c>
      <c r="I8" s="41">
        <f t="shared" si="40"/>
        <v>0</v>
      </c>
      <c r="J8" s="41">
        <f t="shared" si="40"/>
        <v>0</v>
      </c>
      <c r="K8" s="41">
        <f t="shared" si="40"/>
        <v>0</v>
      </c>
      <c r="L8" s="41">
        <f t="shared" si="40"/>
        <v>0</v>
      </c>
      <c r="M8" s="41">
        <f t="shared" si="40"/>
        <v>2.6466770065065e-5</v>
      </c>
      <c r="N8" s="41">
        <f t="shared" si="40"/>
        <v>0</v>
      </c>
      <c r="O8" s="41">
        <f t="shared" si="40"/>
        <v>0</v>
      </c>
      <c r="P8" s="41">
        <f t="shared" si="40"/>
        <v>0</v>
      </c>
      <c r="Q8" s="41">
        <f t="shared" ref="Q8:Z15" si="41">IF(BI$18=0,0,((BI8-BI29-CV7)/BI$18))</f>
        <v>2.83195325569386e-17</v>
      </c>
      <c r="R8" s="41">
        <f t="shared" si="41"/>
        <v>0.000474218103322412</v>
      </c>
      <c r="S8" s="41">
        <f t="shared" si="41"/>
        <v>0</v>
      </c>
      <c r="T8" s="41">
        <f t="shared" si="41"/>
        <v>8.75018146772664e-18</v>
      </c>
      <c r="U8" s="41">
        <f t="shared" si="41"/>
        <v>0</v>
      </c>
      <c r="V8" s="41">
        <f t="shared" si="41"/>
        <v>0</v>
      </c>
      <c r="W8" s="41">
        <f t="shared" si="41"/>
        <v>0.123021582733813</v>
      </c>
      <c r="X8" s="41">
        <f t="shared" si="41"/>
        <v>0</v>
      </c>
      <c r="Y8" s="41">
        <f t="shared" si="41"/>
        <v>0</v>
      </c>
      <c r="Z8" s="41">
        <f t="shared" si="41"/>
        <v>-1.94595712151754e-19</v>
      </c>
      <c r="AA8" s="41">
        <f t="shared" ref="AA8:AJ15" si="42">IF(BS$18=0,0,((BS8-BS29-DF7)/BS$18))</f>
        <v>0</v>
      </c>
      <c r="AB8" s="41">
        <f t="shared" si="42"/>
        <v>0</v>
      </c>
      <c r="AC8" s="41">
        <f t="shared" si="42"/>
        <v>3.52110253176012e-5</v>
      </c>
      <c r="AD8" s="41">
        <f t="shared" si="42"/>
        <v>3.98939609461963e-6</v>
      </c>
      <c r="AE8" s="41">
        <f t="shared" si="42"/>
        <v>0.00041722838272894</v>
      </c>
      <c r="AF8" s="41">
        <f t="shared" si="42"/>
        <v>0</v>
      </c>
      <c r="AG8" s="41">
        <f t="shared" si="42"/>
        <v>8.9561276710662e-5</v>
      </c>
      <c r="AH8" s="41">
        <f t="shared" si="42"/>
        <v>0</v>
      </c>
      <c r="AI8" s="41">
        <f t="shared" si="42"/>
        <v>4.4926473965084e-18</v>
      </c>
      <c r="AJ8" s="41">
        <f t="shared" si="42"/>
        <v>0</v>
      </c>
      <c r="AK8" s="41">
        <f t="shared" ref="AK8:AQ15" si="43">IF(CC$18=0,0,((CC8-CC29-DP7)/CC$18))</f>
        <v>-8.2999563627951e-5</v>
      </c>
      <c r="AL8" s="41">
        <f t="shared" si="43"/>
        <v>0</v>
      </c>
      <c r="AM8" s="41">
        <f t="shared" si="43"/>
        <v>0</v>
      </c>
      <c r="AN8" s="41">
        <f t="shared" si="43"/>
        <v>0</v>
      </c>
      <c r="AO8" s="41">
        <f t="shared" si="43"/>
        <v>4.54959053685181e-5</v>
      </c>
      <c r="AP8" s="41">
        <f t="shared" si="43"/>
        <v>0</v>
      </c>
      <c r="AQ8" s="41">
        <f t="shared" si="43"/>
        <v>0</v>
      </c>
      <c r="AS8" t="str">
        <f>'Aggregated Balance-IND_2010'!A110</f>
        <v>B_101805</v>
      </c>
      <c r="AT8" t="str">
        <f>'Aggregated Balance-IND_2010'!B110</f>
        <v>Iron and Steel</v>
      </c>
      <c r="AU8" t="str">
        <f>'Aggregated Balance-IND_2010'!C110</f>
        <v>PJ</v>
      </c>
      <c r="AV8" t="str">
        <f>'Aggregated Balance-IND_2010'!D110</f>
        <v>'2010</v>
      </c>
      <c r="AW8" s="20" t="str">
        <f>'Aggregated Balance-IND_2010'!E110</f>
        <v>INDCOK</v>
      </c>
      <c r="AX8" t="str">
        <f>'Aggregated Balance-IND_2010'!F110</f>
        <v>Coke (IND)</v>
      </c>
      <c r="AY8" s="186">
        <f>'Aggregated Balance-IND_2010'!G110</f>
        <v>37.703</v>
      </c>
      <c r="AZ8" s="186">
        <f>'Aggregated Balance-IND_2010'!H110</f>
        <v>22.165</v>
      </c>
      <c r="BA8" s="186">
        <f>'Aggregated Balance-IND_2010'!I110</f>
        <v>0</v>
      </c>
      <c r="BB8" s="186">
        <f>'Aggregated Balance-IND_2010'!J110</f>
        <v>0.05619</v>
      </c>
      <c r="BC8" s="186">
        <f>'Aggregated Balance-IND_2010'!K110</f>
        <v>0</v>
      </c>
      <c r="BD8" s="186">
        <f>'Aggregated Balance-IND_2010'!L110</f>
        <v>46.422</v>
      </c>
      <c r="BE8" s="186">
        <f>'Aggregated Balance-IND_2010'!M110</f>
        <v>113.952</v>
      </c>
      <c r="BF8" s="186">
        <f>'Aggregated Balance-IND_2010'!N110</f>
        <v>0</v>
      </c>
      <c r="BG8" s="186">
        <f>'Aggregated Balance-IND_2010'!O110</f>
        <v>0</v>
      </c>
      <c r="BH8" s="186">
        <f>'Aggregated Balance-IND_2010'!P110</f>
        <v>0</v>
      </c>
      <c r="BI8" s="186">
        <f>'Aggregated Balance-IND_2010'!Q110</f>
        <v>17.303</v>
      </c>
      <c r="BJ8" s="186">
        <f>'Aggregated Balance-IND_2010'!R110</f>
        <v>20.741</v>
      </c>
      <c r="BK8" s="186">
        <f>'Aggregated Balance-IND_2010'!S110</f>
        <v>62.782</v>
      </c>
      <c r="BL8" s="186">
        <f>'Aggregated Balance-IND_2010'!T110</f>
        <v>0.114</v>
      </c>
      <c r="BM8" s="186">
        <f>'Aggregated Balance-IND_2010'!U110</f>
        <v>11.745</v>
      </c>
      <c r="BN8" s="186">
        <f>'Aggregated Balance-IND_2010'!V110</f>
        <v>0</v>
      </c>
      <c r="BO8" s="186">
        <f>'Aggregated Balance-IND_2010'!W110</f>
        <v>0.855</v>
      </c>
      <c r="BP8" s="186">
        <f>'Aggregated Balance-IND_2010'!X110</f>
        <v>79.445</v>
      </c>
      <c r="BQ8" s="186">
        <f>'Aggregated Balance-IND_2010'!Y110</f>
        <v>0.028</v>
      </c>
      <c r="BR8" s="186">
        <f>'Aggregated Balance-IND_2010'!Z110</f>
        <v>0.028</v>
      </c>
      <c r="BS8" s="186">
        <f>'Aggregated Balance-IND_2010'!AA110</f>
        <v>0.086</v>
      </c>
      <c r="BT8" s="186">
        <f>'Aggregated Balance-IND_2010'!AB110</f>
        <v>0</v>
      </c>
      <c r="BU8" s="186">
        <f>'Aggregated Balance-IND_2010'!AC110</f>
        <v>20.968</v>
      </c>
      <c r="BV8" s="186">
        <f>'Aggregated Balance-IND_2010'!AD110</f>
        <v>5.835</v>
      </c>
      <c r="BW8" s="186">
        <f>'Aggregated Balance-IND_2010'!AE110</f>
        <v>27.537</v>
      </c>
      <c r="BX8" s="186">
        <f>'Aggregated Balance-IND_2010'!AF110</f>
        <v>0</v>
      </c>
      <c r="BY8" s="186">
        <f>'Aggregated Balance-IND_2010'!AG110</f>
        <v>24.968</v>
      </c>
      <c r="BZ8" s="186">
        <f>'Aggregated Balance-IND_2010'!AH110</f>
        <v>26.287</v>
      </c>
      <c r="CA8" s="186">
        <f>'Aggregated Balance-IND_2010'!AI110</f>
        <v>0.228</v>
      </c>
      <c r="CB8" s="186">
        <f>'Aggregated Balance-IND_2010'!AJ110</f>
        <v>29.771</v>
      </c>
      <c r="CC8" s="186">
        <f>'Aggregated Balance-IND_2010'!AK110</f>
        <v>54.732</v>
      </c>
      <c r="CD8" s="186">
        <f>'Aggregated Balance-IND_2010'!AL110</f>
        <v>4.0128075</v>
      </c>
      <c r="CE8" s="186">
        <f>'Aggregated Balance-IND_2010'!AM110</f>
        <v>6.07844646225</v>
      </c>
      <c r="CF8" s="186">
        <f>'Aggregated Balance-IND_2010'!AN110</f>
        <v>1.3376025</v>
      </c>
      <c r="CG8" s="186">
        <f>'Aggregated Balance-IND_2010'!AO110</f>
        <v>0.02</v>
      </c>
      <c r="CH8" s="186">
        <f>'Aggregated Balance-IND_2010'!AP110</f>
        <v>0.741</v>
      </c>
      <c r="CI8" s="186">
        <f>'Aggregated Balance-IND_2010'!AQ110</f>
        <v>13.194</v>
      </c>
      <c r="CK8" t="s">
        <v>234</v>
      </c>
      <c r="CL8" s="245"/>
      <c r="CM8" s="245"/>
      <c r="CN8" s="245"/>
      <c r="CO8" s="245"/>
      <c r="CP8" s="245"/>
      <c r="CQ8" s="245"/>
      <c r="CR8" s="245"/>
      <c r="CS8" s="245"/>
      <c r="CT8" s="245"/>
      <c r="CU8" s="245"/>
      <c r="CV8" s="245"/>
      <c r="CW8" s="245"/>
      <c r="CX8" s="245"/>
      <c r="CY8" s="245"/>
      <c r="CZ8" s="245"/>
      <c r="DA8" s="245"/>
      <c r="DB8" s="245"/>
      <c r="DC8" s="245"/>
      <c r="DD8" s="245"/>
      <c r="DE8" s="245"/>
      <c r="DF8" s="245"/>
      <c r="DG8" s="245"/>
      <c r="DH8" s="245"/>
      <c r="DI8" s="245"/>
      <c r="DJ8" s="245"/>
      <c r="DK8" s="245"/>
      <c r="DL8" s="245"/>
      <c r="DM8" s="245"/>
      <c r="DN8" s="245"/>
      <c r="DO8" s="245"/>
      <c r="DP8" s="245"/>
      <c r="DQ8" s="245"/>
      <c r="DR8" s="245"/>
      <c r="DS8" s="245"/>
      <c r="DT8" s="245"/>
      <c r="DU8" s="245"/>
      <c r="DV8" s="245"/>
      <c r="DX8" s="251" t="s">
        <v>1418</v>
      </c>
      <c r="DY8" s="254"/>
      <c r="DZ8" s="254"/>
      <c r="EA8" s="254"/>
      <c r="EB8" s="254"/>
      <c r="EC8" s="254"/>
      <c r="ED8" s="254"/>
      <c r="EE8" s="254"/>
      <c r="EF8" s="254"/>
      <c r="EG8" s="254"/>
      <c r="EH8" s="254"/>
      <c r="EI8" s="254"/>
      <c r="EJ8" s="254"/>
      <c r="EK8" s="254"/>
      <c r="EL8" s="254"/>
      <c r="EM8" s="254"/>
      <c r="EN8" s="254"/>
      <c r="EO8" s="254"/>
      <c r="EP8" s="254"/>
      <c r="EQ8" s="254"/>
      <c r="ER8" s="254"/>
      <c r="ES8" s="254"/>
      <c r="ET8" s="254"/>
      <c r="EU8" s="254"/>
      <c r="EV8" s="254"/>
      <c r="EW8" s="254"/>
      <c r="EX8" s="254"/>
      <c r="EY8" s="254"/>
      <c r="EZ8" s="254"/>
      <c r="FA8" s="254"/>
      <c r="FB8" s="254"/>
      <c r="FC8" s="254"/>
      <c r="FD8" s="254"/>
      <c r="FE8" s="254"/>
      <c r="FF8" s="254"/>
      <c r="FG8" s="254"/>
      <c r="FH8" s="254"/>
      <c r="FI8" s="254"/>
    </row>
    <row r="9" spans="2:165">
      <c r="B9" s="20"/>
      <c r="C9" s="20"/>
      <c r="F9" s="30" t="str">
        <f t="shared" si="39"/>
        <v>INDLPG</v>
      </c>
      <c r="G9" s="41">
        <f t="shared" si="40"/>
        <v>0</v>
      </c>
      <c r="H9" s="41">
        <f t="shared" si="40"/>
        <v>0</v>
      </c>
      <c r="I9" s="41">
        <f t="shared" si="40"/>
        <v>0</v>
      </c>
      <c r="J9" s="41">
        <f t="shared" si="40"/>
        <v>0</v>
      </c>
      <c r="K9" s="41">
        <f t="shared" si="40"/>
        <v>0.867924528301887</v>
      </c>
      <c r="L9" s="41">
        <f t="shared" si="40"/>
        <v>-4.19778330266569e-5</v>
      </c>
      <c r="M9" s="41">
        <f t="shared" si="40"/>
        <v>0</v>
      </c>
      <c r="N9" s="41">
        <f t="shared" si="40"/>
        <v>0</v>
      </c>
      <c r="O9" s="41">
        <f t="shared" si="40"/>
        <v>0</v>
      </c>
      <c r="P9" s="41">
        <f t="shared" si="40"/>
        <v>0</v>
      </c>
      <c r="Q9" s="41">
        <f t="shared" si="41"/>
        <v>0</v>
      </c>
      <c r="R9" s="41">
        <f t="shared" si="41"/>
        <v>0.000311460243779722</v>
      </c>
      <c r="S9" s="41">
        <f t="shared" si="41"/>
        <v>-0.000141298210135126</v>
      </c>
      <c r="T9" s="41">
        <f t="shared" si="41"/>
        <v>0</v>
      </c>
      <c r="U9" s="41">
        <f t="shared" si="41"/>
        <v>0</v>
      </c>
      <c r="V9" s="41">
        <f t="shared" si="41"/>
        <v>1</v>
      </c>
      <c r="W9" s="41">
        <f t="shared" si="41"/>
        <v>0</v>
      </c>
      <c r="X9" s="41">
        <f t="shared" si="41"/>
        <v>0</v>
      </c>
      <c r="Y9" s="41">
        <f t="shared" si="41"/>
        <v>0</v>
      </c>
      <c r="Z9" s="41">
        <f t="shared" si="41"/>
        <v>0</v>
      </c>
      <c r="AA9" s="41">
        <f t="shared" si="42"/>
        <v>0</v>
      </c>
      <c r="AB9" s="41">
        <f t="shared" si="42"/>
        <v>0</v>
      </c>
      <c r="AC9" s="41">
        <f t="shared" si="42"/>
        <v>0</v>
      </c>
      <c r="AD9" s="41">
        <f t="shared" si="42"/>
        <v>0</v>
      </c>
      <c r="AE9" s="41">
        <f t="shared" si="42"/>
        <v>6.24734733594889e-5</v>
      </c>
      <c r="AF9" s="41">
        <f t="shared" si="42"/>
        <v>0</v>
      </c>
      <c r="AG9" s="41">
        <f t="shared" si="42"/>
        <v>0</v>
      </c>
      <c r="AH9" s="41">
        <f t="shared" si="42"/>
        <v>0</v>
      </c>
      <c r="AI9" s="41">
        <f t="shared" si="42"/>
        <v>0</v>
      </c>
      <c r="AJ9" s="41">
        <f t="shared" si="42"/>
        <v>0</v>
      </c>
      <c r="AK9" s="41">
        <f t="shared" si="43"/>
        <v>0</v>
      </c>
      <c r="AL9" s="41">
        <f t="shared" si="43"/>
        <v>0</v>
      </c>
      <c r="AM9" s="41">
        <f t="shared" si="43"/>
        <v>0</v>
      </c>
      <c r="AN9" s="41">
        <f t="shared" si="43"/>
        <v>0</v>
      </c>
      <c r="AO9" s="41">
        <f t="shared" si="43"/>
        <v>0.000181983621473997</v>
      </c>
      <c r="AP9" s="41">
        <f t="shared" si="43"/>
        <v>0</v>
      </c>
      <c r="AQ9" s="41">
        <f t="shared" si="43"/>
        <v>0</v>
      </c>
      <c r="AS9" t="str">
        <f>'Aggregated Balance-IND_2010'!A112</f>
        <v>B_101805</v>
      </c>
      <c r="AT9" t="str">
        <f>'Aggregated Balance-IND_2010'!B112</f>
        <v>Iron and Steel</v>
      </c>
      <c r="AU9" t="str">
        <f>'Aggregated Balance-IND_2010'!C112</f>
        <v>PJ</v>
      </c>
      <c r="AV9" t="str">
        <f>'Aggregated Balance-IND_2010'!D112</f>
        <v>'2010</v>
      </c>
      <c r="AW9" s="20" t="str">
        <f>'Aggregated Balance-IND_2010'!E112</f>
        <v>INDLPG</v>
      </c>
      <c r="AX9" t="str">
        <f>'Aggregated Balance-IND_2010'!F112</f>
        <v>Liquified Petroleum Gas (IND)</v>
      </c>
      <c r="AY9" s="186">
        <f>'Aggregated Balance-IND_2010'!G112</f>
        <v>0</v>
      </c>
      <c r="AZ9" s="186">
        <f>'Aggregated Balance-IND_2010'!H112</f>
        <v>0</v>
      </c>
      <c r="BA9" s="186">
        <f>'Aggregated Balance-IND_2010'!I112</f>
        <v>0</v>
      </c>
      <c r="BB9" s="186">
        <f>'Aggregated Balance-IND_2010'!J112</f>
        <v>0</v>
      </c>
      <c r="BC9" s="186">
        <f>'Aggregated Balance-IND_2010'!K112</f>
        <v>0.046</v>
      </c>
      <c r="BD9" s="186">
        <f>'Aggregated Balance-IND_2010'!L112</f>
        <v>0</v>
      </c>
      <c r="BE9" s="186">
        <f>'Aggregated Balance-IND_2010'!M112</f>
        <v>2.624</v>
      </c>
      <c r="BF9" s="186">
        <f>'Aggregated Balance-IND_2010'!N112</f>
        <v>0.046</v>
      </c>
      <c r="BG9" s="186">
        <f>'Aggregated Balance-IND_2010'!O112</f>
        <v>0</v>
      </c>
      <c r="BH9" s="186">
        <f>'Aggregated Balance-IND_2010'!P112</f>
        <v>0</v>
      </c>
      <c r="BI9" s="186">
        <f>'Aggregated Balance-IND_2010'!Q112</f>
        <v>1.472</v>
      </c>
      <c r="BJ9" s="186">
        <f>'Aggregated Balance-IND_2010'!R112</f>
        <v>4.158</v>
      </c>
      <c r="BK9" s="186">
        <f>'Aggregated Balance-IND_2010'!S112</f>
        <v>0.276</v>
      </c>
      <c r="BL9" s="186">
        <f>'Aggregated Balance-IND_2010'!T112</f>
        <v>0</v>
      </c>
      <c r="BM9" s="186">
        <f>'Aggregated Balance-IND_2010'!U112</f>
        <v>0</v>
      </c>
      <c r="BN9" s="186">
        <f>'Aggregated Balance-IND_2010'!V112</f>
        <v>0.047</v>
      </c>
      <c r="BO9" s="186">
        <f>'Aggregated Balance-IND_2010'!W112</f>
        <v>0</v>
      </c>
      <c r="BP9" s="186">
        <f>'Aggregated Balance-IND_2010'!X112</f>
        <v>1.012</v>
      </c>
      <c r="BQ9" s="186">
        <f>'Aggregated Balance-IND_2010'!Y112</f>
        <v>0</v>
      </c>
      <c r="BR9" s="186">
        <f>'Aggregated Balance-IND_2010'!Z112</f>
        <v>0</v>
      </c>
      <c r="BS9" s="186">
        <f>'Aggregated Balance-IND_2010'!AA112</f>
        <v>0</v>
      </c>
      <c r="BT9" s="186">
        <f>'Aggregated Balance-IND_2010'!AB112</f>
        <v>0</v>
      </c>
      <c r="BU9" s="186">
        <f>'Aggregated Balance-IND_2010'!AC112</f>
        <v>0</v>
      </c>
      <c r="BV9" s="186">
        <f>'Aggregated Balance-IND_2010'!AD112</f>
        <v>0.138</v>
      </c>
      <c r="BW9" s="186">
        <f>'Aggregated Balance-IND_2010'!AE112</f>
        <v>0.046</v>
      </c>
      <c r="BX9" s="186">
        <f>'Aggregated Balance-IND_2010'!AF112</f>
        <v>0.046</v>
      </c>
      <c r="BY9" s="186">
        <f>'Aggregated Balance-IND_2010'!AG112</f>
        <v>0</v>
      </c>
      <c r="BZ9" s="186">
        <f>'Aggregated Balance-IND_2010'!AH112</f>
        <v>6.716</v>
      </c>
      <c r="CA9" s="186">
        <f>'Aggregated Balance-IND_2010'!AI112</f>
        <v>0.092</v>
      </c>
      <c r="CB9" s="186">
        <f>'Aggregated Balance-IND_2010'!AJ112</f>
        <v>0</v>
      </c>
      <c r="CC9" s="186">
        <f>'Aggregated Balance-IND_2010'!AK112</f>
        <v>0</v>
      </c>
      <c r="CD9" s="186">
        <f>'Aggregated Balance-IND_2010'!AL112</f>
        <v>0</v>
      </c>
      <c r="CE9" s="186">
        <f>'Aggregated Balance-IND_2010'!AM112</f>
        <v>0</v>
      </c>
      <c r="CF9" s="186">
        <f>'Aggregated Balance-IND_2010'!AN112</f>
        <v>0</v>
      </c>
      <c r="CG9" s="186">
        <f>'Aggregated Balance-IND_2010'!AO112</f>
        <v>0.422</v>
      </c>
      <c r="CH9" s="186">
        <f>'Aggregated Balance-IND_2010'!AP112</f>
        <v>0</v>
      </c>
      <c r="CI9" s="186">
        <f>'Aggregated Balance-IND_2010'!AQ112</f>
        <v>0</v>
      </c>
      <c r="CK9" t="s">
        <v>235</v>
      </c>
      <c r="CL9" s="245"/>
      <c r="CM9" s="245"/>
      <c r="CN9" s="245"/>
      <c r="CO9" s="245"/>
      <c r="CP9" s="245"/>
      <c r="CQ9" s="245"/>
      <c r="CR9" s="245"/>
      <c r="CS9" s="245"/>
      <c r="CT9" s="245"/>
      <c r="CU9" s="245"/>
      <c r="CV9" s="245"/>
      <c r="CW9" s="245"/>
      <c r="CX9" s="245"/>
      <c r="CY9" s="245"/>
      <c r="CZ9" s="245"/>
      <c r="DA9" s="245"/>
      <c r="DB9" s="245"/>
      <c r="DC9" s="245"/>
      <c r="DD9" s="245"/>
      <c r="DE9" s="245"/>
      <c r="DF9" s="245"/>
      <c r="DG9" s="245"/>
      <c r="DH9" s="245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  <c r="DU9" s="245"/>
      <c r="DV9" s="245"/>
      <c r="DX9" s="54" t="s">
        <v>1419</v>
      </c>
      <c r="DY9" s="252" t="str">
        <f>IF((SUM(AY13:AY14)-'AutoProd-CHP'!E125)&lt;0,(SUM(AY13:AY14)-#REF!),"")</f>
        <v/>
      </c>
      <c r="DZ9" s="252" t="str">
        <f>IF((SUM(AZ13:AZ14)-'AutoProd-CHP'!F125)&lt;0,(SUM(AZ13:AZ14)-#REF!),"")</f>
        <v/>
      </c>
      <c r="EA9" s="252" t="str">
        <f>IF((SUM(BA13:BA14)-'AutoProd-CHP'!G125)&lt;0,(SUM(BA13:BA14)-#REF!),"")</f>
        <v/>
      </c>
      <c r="EB9" s="252" t="str">
        <f>IF((SUM(BB13:BB14)-'AutoProd-CHP'!H125)&lt;0,(SUM(BB13:BB14)-#REF!),"")</f>
        <v/>
      </c>
      <c r="EC9" s="252" t="str">
        <f>IF((SUM(BC13:BC14)-'AutoProd-CHP'!I125)&lt;0,(SUM(BC13:BC14)-#REF!),"")</f>
        <v/>
      </c>
      <c r="ED9" s="252" t="str">
        <f>IF((SUM(BD13:BD14)-'AutoProd-CHP'!J125)&lt;0,(SUM(BD13:BD14)-#REF!),"")</f>
        <v/>
      </c>
      <c r="EE9" s="252" t="str">
        <f>IF((SUM(BE13:BE14)-'AutoProd-CHP'!K125)&lt;0,(SUM(BE13:BE14)-#REF!),"")</f>
        <v/>
      </c>
      <c r="EF9" s="252" t="str">
        <f>IF((SUM(BF13:BF14)-'AutoProd-CHP'!L125)&lt;0,(SUM(BF13:BF14)-#REF!),"")</f>
        <v/>
      </c>
      <c r="EG9" s="252" t="str">
        <f>IF((SUM(BG13:BG14)-'AutoProd-CHP'!M125)&lt;0,(SUM(BG13:BG14)-#REF!),"")</f>
        <v/>
      </c>
      <c r="EH9" s="252" t="str">
        <f>IF((SUM(BH13:BH14)-'AutoProd-CHP'!N125)&lt;0,(SUM(BH13:BH14)-#REF!),"")</f>
        <v/>
      </c>
      <c r="EI9" s="252" t="str">
        <f>IF((SUM(BI13:BI14)-'AutoProd-CHP'!O125)&lt;0,(SUM(BI13:BI14)-#REF!),"")</f>
        <v/>
      </c>
      <c r="EJ9" s="252" t="str">
        <f>IF((SUM(BJ13:BJ14)-'AutoProd-CHP'!P125)&lt;0,(SUM(BJ13:BJ14)-#REF!),"")</f>
        <v/>
      </c>
      <c r="EK9" s="252" t="str">
        <f>IF((SUM(BK13:BK14)-'AutoProd-CHP'!Q125)&lt;0,(SUM(BK13:BK14)-#REF!),"")</f>
        <v/>
      </c>
      <c r="EL9" s="252" t="str">
        <f>IF((SUM(BL13:BL14)-'AutoProd-CHP'!R125)&lt;0,(SUM(BL13:BL14)-#REF!),"")</f>
        <v/>
      </c>
      <c r="EM9" s="252" t="str">
        <f>IF((SUM(BM13:BM14)-'AutoProd-CHP'!S125)&lt;0,(SUM(BM13:BM14)-#REF!),"")</f>
        <v/>
      </c>
      <c r="EN9" s="252" t="str">
        <f>IF((SUM(BN13:BN14)-'AutoProd-CHP'!T125)&lt;0,(SUM(BN13:BN14)-#REF!),"")</f>
        <v/>
      </c>
      <c r="EO9" s="252" t="str">
        <f>IF((SUM(BO13:BO14)-'AutoProd-CHP'!U125)&lt;0,(SUM(BO13:BO14)-#REF!),"")</f>
        <v/>
      </c>
      <c r="EP9" s="252" t="str">
        <f>IF((SUM(BP13:BP14)-'AutoProd-CHP'!V125)&lt;0,(SUM(BP13:BP14)-#REF!),"")</f>
        <v/>
      </c>
      <c r="EQ9" s="252" t="str">
        <f>IF((SUM(BQ13:BQ14)-'AutoProd-CHP'!W125)&lt;0,(SUM(BQ13:BQ14)-#REF!),"")</f>
        <v/>
      </c>
      <c r="ER9" s="252" t="str">
        <f>IF((SUM(BR13:BR14)-'AutoProd-CHP'!X125)&lt;0,(SUM(BR13:BR14)-#REF!),"")</f>
        <v/>
      </c>
      <c r="ES9" s="252" t="str">
        <f>IF((SUM(BS13:BS14)-'AutoProd-CHP'!Y125)&lt;0,(SUM(BS13:BS14)-#REF!),"")</f>
        <v/>
      </c>
      <c r="ET9" s="252" t="str">
        <f>IF((SUM(BT13:BT14)-'AutoProd-CHP'!Z125)&lt;0,(SUM(BT13:BT14)-#REF!),"")</f>
        <v/>
      </c>
      <c r="EU9" s="252" t="str">
        <f>IF((SUM(BU13:BU14)-'AutoProd-CHP'!AA125)&lt;0,(SUM(BU13:BU14)-#REF!),"")</f>
        <v/>
      </c>
      <c r="EV9" s="252" t="str">
        <f>IF((SUM(BV13:BV14)-'AutoProd-CHP'!AB125)&lt;0,(SUM(BV13:BV14)-#REF!),"")</f>
        <v/>
      </c>
      <c r="EW9" s="252" t="str">
        <f>IF((SUM(BW13:BW14)-'AutoProd-CHP'!AC125)&lt;0,(SUM(BW13:BW14)-#REF!),"")</f>
        <v/>
      </c>
      <c r="EX9" s="252" t="str">
        <f>IF((SUM(BX13:BX14)-'AutoProd-CHP'!AD125)&lt;0,(SUM(BX13:BX14)-#REF!),"")</f>
        <v/>
      </c>
      <c r="EY9" s="252" t="str">
        <f>IF((SUM(BY13:BY14)-'AutoProd-CHP'!AE125)&lt;0,(SUM(BY13:BY14)-#REF!),"")</f>
        <v/>
      </c>
      <c r="EZ9" s="252" t="str">
        <f>IF((SUM(BZ13:BZ14)-'AutoProd-CHP'!AF125)&lt;0,(SUM(BZ13:BZ14)-#REF!),"")</f>
        <v/>
      </c>
      <c r="FA9" s="252" t="str">
        <f>IF((SUM(CA13:CA14)-'AutoProd-CHP'!AG125)&lt;0,(SUM(CA13:CA14)-#REF!),"")</f>
        <v/>
      </c>
      <c r="FB9" s="252" t="str">
        <f>IF((SUM(CB13:CB14)-'AutoProd-CHP'!AH125)&lt;0,(SUM(CB13:CB14)-#REF!),"")</f>
        <v/>
      </c>
      <c r="FC9" s="252" t="str">
        <f>IF((SUM(CC13:CC14)-'AutoProd-CHP'!AI125)&lt;0,(SUM(CC13:CC14)-#REF!),"")</f>
        <v/>
      </c>
      <c r="FD9" s="252" t="str">
        <f>IF((SUM(CD13:CD14)-'AutoProd-CHP'!AJ125)&lt;0,(SUM(CD13:CD14)-#REF!),"")</f>
        <v/>
      </c>
      <c r="FE9" s="252" t="str">
        <f>IF((SUM(CE13:CE14)-'AutoProd-CHP'!AK125)&lt;0,(SUM(CE13:CE14)-#REF!),"")</f>
        <v/>
      </c>
      <c r="FF9" s="252" t="str">
        <f>IF((SUM(CF13:CF14)-'AutoProd-CHP'!AL125)&lt;0,(SUM(CF13:CF14)-#REF!),"")</f>
        <v/>
      </c>
      <c r="FG9" s="252" t="str">
        <f>IF((SUM(CG13:CG14)-'AutoProd-CHP'!AM125)&lt;0,(SUM(CG13:CG14)-#REF!),"")</f>
        <v/>
      </c>
      <c r="FH9" s="252" t="str">
        <f>IF((SUM(CH13:CH14)-'AutoProd-CHP'!AN125)&lt;0,(SUM(CH13:CH14)-#REF!),"")</f>
        <v/>
      </c>
      <c r="FI9" s="252" t="str">
        <f>IF((SUM(CI13:CI14)-'AutoProd-CHP'!AO125)&lt;0,(SUM(CI13:CI14)-#REF!),"")</f>
        <v/>
      </c>
    </row>
    <row r="10" spans="1:165">
      <c r="A10" s="26"/>
      <c r="B10" t="s">
        <v>1488</v>
      </c>
      <c r="C10" s="20"/>
      <c r="F10" s="30" t="str">
        <f t="shared" si="39"/>
        <v>INDLFO</v>
      </c>
      <c r="G10" s="41">
        <f t="shared" si="40"/>
        <v>0</v>
      </c>
      <c r="H10" s="41">
        <f t="shared" si="40"/>
        <v>0</v>
      </c>
      <c r="I10" s="41">
        <f t="shared" si="40"/>
        <v>0</v>
      </c>
      <c r="J10" s="41">
        <f t="shared" si="40"/>
        <v>0</v>
      </c>
      <c r="K10" s="41">
        <f t="shared" si="40"/>
        <v>0</v>
      </c>
      <c r="L10" s="41">
        <f t="shared" si="40"/>
        <v>0</v>
      </c>
      <c r="M10" s="41">
        <f t="shared" si="40"/>
        <v>0</v>
      </c>
      <c r="N10" s="41">
        <f t="shared" si="40"/>
        <v>0</v>
      </c>
      <c r="O10" s="41">
        <f t="shared" si="40"/>
        <v>0</v>
      </c>
      <c r="P10" s="41">
        <f t="shared" si="40"/>
        <v>0</v>
      </c>
      <c r="Q10" s="41">
        <f t="shared" si="41"/>
        <v>0</v>
      </c>
      <c r="R10" s="41">
        <f t="shared" si="41"/>
        <v>0</v>
      </c>
      <c r="S10" s="41">
        <f t="shared" si="41"/>
        <v>0</v>
      </c>
      <c r="T10" s="41">
        <f t="shared" si="41"/>
        <v>0</v>
      </c>
      <c r="U10" s="41">
        <f t="shared" si="41"/>
        <v>0</v>
      </c>
      <c r="V10" s="41">
        <f t="shared" si="41"/>
        <v>0</v>
      </c>
      <c r="W10" s="41">
        <f t="shared" si="41"/>
        <v>0.00618705035971223</v>
      </c>
      <c r="X10" s="41">
        <f t="shared" si="41"/>
        <v>0</v>
      </c>
      <c r="Y10" s="41">
        <f t="shared" si="41"/>
        <v>0</v>
      </c>
      <c r="Z10" s="41">
        <f t="shared" si="41"/>
        <v>0</v>
      </c>
      <c r="AA10" s="41">
        <f t="shared" si="42"/>
        <v>0</v>
      </c>
      <c r="AB10" s="41">
        <f t="shared" si="42"/>
        <v>0</v>
      </c>
      <c r="AC10" s="41">
        <f t="shared" si="42"/>
        <v>0</v>
      </c>
      <c r="AD10" s="41">
        <f t="shared" si="42"/>
        <v>-1.79461888113468e-18</v>
      </c>
      <c r="AE10" s="41">
        <f t="shared" si="42"/>
        <v>0</v>
      </c>
      <c r="AF10" s="41">
        <f t="shared" si="42"/>
        <v>-2.30298503282683e-18</v>
      </c>
      <c r="AG10" s="41">
        <f t="shared" si="42"/>
        <v>0</v>
      </c>
      <c r="AH10" s="41">
        <f t="shared" si="42"/>
        <v>0</v>
      </c>
      <c r="AI10" s="41">
        <f t="shared" si="42"/>
        <v>0</v>
      </c>
      <c r="AJ10" s="41">
        <f t="shared" si="42"/>
        <v>0</v>
      </c>
      <c r="AK10" s="41">
        <f t="shared" si="43"/>
        <v>0</v>
      </c>
      <c r="AL10" s="41">
        <f t="shared" si="43"/>
        <v>0</v>
      </c>
      <c r="AM10" s="41">
        <f t="shared" si="43"/>
        <v>0</v>
      </c>
      <c r="AN10" s="41">
        <f t="shared" si="43"/>
        <v>0</v>
      </c>
      <c r="AO10" s="41">
        <f t="shared" si="43"/>
        <v>0</v>
      </c>
      <c r="AP10" s="41">
        <f t="shared" si="43"/>
        <v>0</v>
      </c>
      <c r="AQ10" s="41">
        <f t="shared" si="43"/>
        <v>0</v>
      </c>
      <c r="AS10" t="str">
        <f>'Aggregated Balance-IND_2010'!A113</f>
        <v>B_101805</v>
      </c>
      <c r="AT10" t="str">
        <f>'Aggregated Balance-IND_2010'!B113</f>
        <v>Iron and Steel</v>
      </c>
      <c r="AU10" t="str">
        <f>'Aggregated Balance-IND_2010'!C113</f>
        <v>PJ</v>
      </c>
      <c r="AV10" t="str">
        <f>'Aggregated Balance-IND_2010'!D113</f>
        <v>'2010</v>
      </c>
      <c r="AW10" s="20" t="str">
        <f>'Aggregated Balance-IND_2010'!E113</f>
        <v>INDLFO</v>
      </c>
      <c r="AX10" t="str">
        <f>'Aggregated Balance-IND_2010'!F113</f>
        <v>Light Fuel Oil (IND)</v>
      </c>
      <c r="AY10" s="186">
        <f>'Aggregated Balance-IND_2010'!G113</f>
        <v>0</v>
      </c>
      <c r="AZ10" s="186">
        <f>'Aggregated Balance-IND_2010'!H113</f>
        <v>0.515</v>
      </c>
      <c r="BA10" s="186">
        <f>'Aggregated Balance-IND_2010'!I113</f>
        <v>0</v>
      </c>
      <c r="BB10" s="186">
        <f>'Aggregated Balance-IND_2010'!J113</f>
        <v>0.38339</v>
      </c>
      <c r="BC10" s="186">
        <f>'Aggregated Balance-IND_2010'!K113</f>
        <v>0</v>
      </c>
      <c r="BD10" s="186">
        <f>'Aggregated Balance-IND_2010'!L113</f>
        <v>0</v>
      </c>
      <c r="BE10" s="186">
        <f>'Aggregated Balance-IND_2010'!M113</f>
        <v>1.287</v>
      </c>
      <c r="BF10" s="186">
        <f>'Aggregated Balance-IND_2010'!N113</f>
        <v>0.04</v>
      </c>
      <c r="BG10" s="186">
        <f>'Aggregated Balance-IND_2010'!O113</f>
        <v>0</v>
      </c>
      <c r="BH10" s="186">
        <f>'Aggregated Balance-IND_2010'!P113</f>
        <v>0.043</v>
      </c>
      <c r="BI10" s="186">
        <f>'Aggregated Balance-IND_2010'!Q113</f>
        <v>2.231</v>
      </c>
      <c r="BJ10" s="186">
        <f>'Aggregated Balance-IND_2010'!R113</f>
        <v>0.171</v>
      </c>
      <c r="BK10" s="186">
        <f>'Aggregated Balance-IND_2010'!S113</f>
        <v>0.257</v>
      </c>
      <c r="BL10" s="186">
        <f>'Aggregated Balance-IND_2010'!T113</f>
        <v>0</v>
      </c>
      <c r="BM10" s="186">
        <f>'Aggregated Balance-IND_2010'!U113</f>
        <v>0.084</v>
      </c>
      <c r="BN10" s="186">
        <f>'Aggregated Balance-IND_2010'!V113</f>
        <v>0</v>
      </c>
      <c r="BO10" s="186">
        <f>'Aggregated Balance-IND_2010'!W113</f>
        <v>0.043</v>
      </c>
      <c r="BP10" s="186">
        <f>'Aggregated Balance-IND_2010'!X113</f>
        <v>0.852</v>
      </c>
      <c r="BQ10" s="186">
        <f>'Aggregated Balance-IND_2010'!Y113</f>
        <v>0</v>
      </c>
      <c r="BR10" s="186">
        <f>'Aggregated Balance-IND_2010'!Z113</f>
        <v>0.085</v>
      </c>
      <c r="BS10" s="186">
        <f>'Aggregated Balance-IND_2010'!AA113</f>
        <v>0</v>
      </c>
      <c r="BT10" s="186">
        <f>'Aggregated Balance-IND_2010'!AB113</f>
        <v>0</v>
      </c>
      <c r="BU10" s="186">
        <f>'Aggregated Balance-IND_2010'!AC113</f>
        <v>0.128</v>
      </c>
      <c r="BV10" s="186">
        <f>'Aggregated Balance-IND_2010'!AD113</f>
        <v>0.302</v>
      </c>
      <c r="BW10" s="186">
        <f>'Aggregated Balance-IND_2010'!AE113</f>
        <v>0.085</v>
      </c>
      <c r="BX10" s="186">
        <f>'Aggregated Balance-IND_2010'!AF113</f>
        <v>0.085</v>
      </c>
      <c r="BY10" s="186">
        <f>'Aggregated Balance-IND_2010'!AG113</f>
        <v>0.042</v>
      </c>
      <c r="BZ10" s="186">
        <f>'Aggregated Balance-IND_2010'!AH113</f>
        <v>0.558</v>
      </c>
      <c r="CA10" s="186">
        <f>'Aggregated Balance-IND_2010'!AI113</f>
        <v>0.042</v>
      </c>
      <c r="CB10" s="186">
        <f>'Aggregated Balance-IND_2010'!AJ113</f>
        <v>0</v>
      </c>
      <c r="CC10" s="186">
        <f>'Aggregated Balance-IND_2010'!AK113</f>
        <v>0</v>
      </c>
      <c r="CD10" s="186">
        <f>'Aggregated Balance-IND_2010'!AL113</f>
        <v>0.12778</v>
      </c>
      <c r="CE10" s="186">
        <f>'Aggregated Balance-IND_2010'!AM113</f>
        <v>0</v>
      </c>
      <c r="CF10" s="186">
        <f>'Aggregated Balance-IND_2010'!AN113</f>
        <v>0</v>
      </c>
      <c r="CG10" s="186">
        <f>'Aggregated Balance-IND_2010'!AO113</f>
        <v>0</v>
      </c>
      <c r="CH10" s="186">
        <f>'Aggregated Balance-IND_2010'!AP113</f>
        <v>0.172</v>
      </c>
      <c r="CI10" s="186">
        <f>'Aggregated Balance-IND_2010'!AQ113</f>
        <v>0.045</v>
      </c>
      <c r="CK10" t="s">
        <v>237</v>
      </c>
      <c r="CL10" s="245"/>
      <c r="CM10" s="245"/>
      <c r="CN10" s="245"/>
      <c r="CO10" s="245"/>
      <c r="CP10" s="245"/>
      <c r="CQ10" s="245"/>
      <c r="CR10" s="245"/>
      <c r="CS10" s="245"/>
      <c r="CT10" s="245"/>
      <c r="CU10" s="245"/>
      <c r="CV10" s="245"/>
      <c r="CW10" s="245"/>
      <c r="CX10" s="245"/>
      <c r="CY10" s="245"/>
      <c r="CZ10" s="245"/>
      <c r="DA10" s="245"/>
      <c r="DB10" s="245"/>
      <c r="DC10" s="245"/>
      <c r="DD10" s="245"/>
      <c r="DE10" s="245"/>
      <c r="DF10" s="245"/>
      <c r="DG10" s="245"/>
      <c r="DH10" s="245"/>
      <c r="DI10" s="245"/>
      <c r="DJ10" s="245"/>
      <c r="DK10" s="245"/>
      <c r="DL10" s="245"/>
      <c r="DM10" s="245"/>
      <c r="DN10" s="245"/>
      <c r="DO10" s="245"/>
      <c r="DP10" s="245"/>
      <c r="DQ10" s="245"/>
      <c r="DR10" s="245"/>
      <c r="DS10" s="245"/>
      <c r="DT10" s="245"/>
      <c r="DU10" s="245"/>
      <c r="DV10" s="245"/>
      <c r="DX10" s="251" t="s">
        <v>598</v>
      </c>
      <c r="DY10" s="254"/>
      <c r="DZ10" s="254"/>
      <c r="EA10" s="254"/>
      <c r="EB10" s="254"/>
      <c r="EC10" s="254"/>
      <c r="ED10" s="254"/>
      <c r="EE10" s="254"/>
      <c r="EF10" s="254"/>
      <c r="EG10" s="254"/>
      <c r="EH10" s="254"/>
      <c r="EI10" s="254"/>
      <c r="EJ10" s="254"/>
      <c r="EK10" s="254"/>
      <c r="EL10" s="254"/>
      <c r="EM10" s="254"/>
      <c r="EN10" s="254"/>
      <c r="EO10" s="254"/>
      <c r="EP10" s="254"/>
      <c r="EQ10" s="254"/>
      <c r="ER10" s="254"/>
      <c r="ES10" s="254"/>
      <c r="ET10" s="254"/>
      <c r="EU10" s="254"/>
      <c r="EV10" s="254"/>
      <c r="EW10" s="254"/>
      <c r="EX10" s="254"/>
      <c r="EY10" s="254"/>
      <c r="EZ10" s="254"/>
      <c r="FA10" s="254"/>
      <c r="FB10" s="254"/>
      <c r="FC10" s="254"/>
      <c r="FD10" s="254"/>
      <c r="FE10" s="254"/>
      <c r="FF10" s="254"/>
      <c r="FG10" s="254"/>
      <c r="FH10" s="254"/>
      <c r="FI10" s="254"/>
    </row>
    <row r="11" spans="6:165">
      <c r="F11" s="30" t="str">
        <f t="shared" ref="F11:F16" si="44">AW11</f>
        <v>INDHFO</v>
      </c>
      <c r="G11" s="41">
        <f t="shared" si="40"/>
        <v>0</v>
      </c>
      <c r="H11" s="41">
        <f t="shared" si="40"/>
        <v>0</v>
      </c>
      <c r="I11" s="41">
        <f t="shared" si="40"/>
        <v>0</v>
      </c>
      <c r="J11" s="41">
        <f t="shared" si="40"/>
        <v>0</v>
      </c>
      <c r="K11" s="41">
        <f t="shared" si="40"/>
        <v>0</v>
      </c>
      <c r="L11" s="41">
        <f t="shared" si="40"/>
        <v>0</v>
      </c>
      <c r="M11" s="41">
        <f t="shared" si="40"/>
        <v>3.19615681664879e-18</v>
      </c>
      <c r="N11" s="41">
        <f t="shared" si="40"/>
        <v>0</v>
      </c>
      <c r="O11" s="41">
        <f t="shared" si="40"/>
        <v>0</v>
      </c>
      <c r="P11" s="41">
        <f t="shared" si="40"/>
        <v>0</v>
      </c>
      <c r="Q11" s="41">
        <f t="shared" si="41"/>
        <v>0</v>
      </c>
      <c r="R11" s="41">
        <f t="shared" si="41"/>
        <v>0.000108191453102445</v>
      </c>
      <c r="S11" s="41">
        <f t="shared" si="41"/>
        <v>-0.00078040603537708</v>
      </c>
      <c r="T11" s="41">
        <f t="shared" si="41"/>
        <v>-2.18754536693166e-18</v>
      </c>
      <c r="U11" s="41">
        <f t="shared" si="41"/>
        <v>-0.00226511124072994</v>
      </c>
      <c r="V11" s="41">
        <f t="shared" si="41"/>
        <v>0</v>
      </c>
      <c r="W11" s="41">
        <f t="shared" si="41"/>
        <v>0</v>
      </c>
      <c r="X11" s="41">
        <f t="shared" si="41"/>
        <v>0</v>
      </c>
      <c r="Y11" s="41">
        <f t="shared" si="41"/>
        <v>0</v>
      </c>
      <c r="Z11" s="41">
        <f t="shared" si="41"/>
        <v>0</v>
      </c>
      <c r="AA11" s="41">
        <f t="shared" si="42"/>
        <v>2.03860268935945e-17</v>
      </c>
      <c r="AB11" s="41">
        <f t="shared" si="42"/>
        <v>0</v>
      </c>
      <c r="AC11" s="41">
        <f t="shared" si="42"/>
        <v>0</v>
      </c>
      <c r="AD11" s="41">
        <f t="shared" si="42"/>
        <v>0</v>
      </c>
      <c r="AE11" s="41">
        <f t="shared" si="42"/>
        <v>0</v>
      </c>
      <c r="AF11" s="41">
        <f t="shared" si="42"/>
        <v>0</v>
      </c>
      <c r="AG11" s="41">
        <f t="shared" si="42"/>
        <v>0.000412566283627186</v>
      </c>
      <c r="AH11" s="41">
        <f t="shared" si="42"/>
        <v>0</v>
      </c>
      <c r="AI11" s="41">
        <f t="shared" si="42"/>
        <v>0</v>
      </c>
      <c r="AJ11" s="41">
        <f t="shared" si="42"/>
        <v>0</v>
      </c>
      <c r="AK11" s="41">
        <f t="shared" si="43"/>
        <v>-0.000141452145450021</v>
      </c>
      <c r="AL11" s="41">
        <f t="shared" si="43"/>
        <v>0</v>
      </c>
      <c r="AM11" s="41">
        <f t="shared" si="43"/>
        <v>0</v>
      </c>
      <c r="AN11" s="41">
        <f t="shared" si="43"/>
        <v>0</v>
      </c>
      <c r="AO11" s="41">
        <f t="shared" si="43"/>
        <v>0.000204731574158303</v>
      </c>
      <c r="AP11" s="41">
        <f t="shared" si="43"/>
        <v>0</v>
      </c>
      <c r="AQ11" s="41">
        <f t="shared" si="43"/>
        <v>0</v>
      </c>
      <c r="AS11" t="str">
        <f>'Aggregated Balance-IND_2010'!A115</f>
        <v>B_101805</v>
      </c>
      <c r="AT11" t="str">
        <f>'Aggregated Balance-IND_2010'!B115</f>
        <v>Iron and Steel</v>
      </c>
      <c r="AU11" t="str">
        <f>'Aggregated Balance-IND_2010'!C115</f>
        <v>PJ</v>
      </c>
      <c r="AV11" t="str">
        <f>'Aggregated Balance-IND_2010'!D115</f>
        <v>'2010</v>
      </c>
      <c r="AW11" s="20" t="str">
        <f>'Aggregated Balance-IND_2010'!E115</f>
        <v>INDHFO</v>
      </c>
      <c r="AX11" t="str">
        <f>'Aggregated Balance-IND_2010'!F115</f>
        <v>Heavy Fuel Oil (IND)</v>
      </c>
      <c r="AY11" s="186">
        <f>'Aggregated Balance-IND_2010'!G115</f>
        <v>8.763</v>
      </c>
      <c r="AZ11" s="186">
        <f>'Aggregated Balance-IND_2010'!H115</f>
        <v>0</v>
      </c>
      <c r="BA11" s="186">
        <f>'Aggregated Balance-IND_2010'!I115</f>
        <v>0</v>
      </c>
      <c r="BB11" s="186">
        <f>'Aggregated Balance-IND_2010'!J115</f>
        <v>0.03998</v>
      </c>
      <c r="BC11" s="186">
        <f>'Aggregated Balance-IND_2010'!K115</f>
        <v>0</v>
      </c>
      <c r="BD11" s="186">
        <f>'Aggregated Balance-IND_2010'!L115</f>
        <v>1.11</v>
      </c>
      <c r="BE11" s="186">
        <f>'Aggregated Balance-IND_2010'!M115</f>
        <v>12.319</v>
      </c>
      <c r="BF11" s="186">
        <f>'Aggregated Balance-IND_2010'!N115</f>
        <v>0.041</v>
      </c>
      <c r="BG11" s="186">
        <f>'Aggregated Balance-IND_2010'!O115</f>
        <v>0</v>
      </c>
      <c r="BH11" s="186">
        <f>'Aggregated Balance-IND_2010'!P115</f>
        <v>0.12</v>
      </c>
      <c r="BI11" s="186">
        <f>'Aggregated Balance-IND_2010'!Q115</f>
        <v>14.024</v>
      </c>
      <c r="BJ11" s="186">
        <f>'Aggregated Balance-IND_2010'!R115</f>
        <v>10.234</v>
      </c>
      <c r="BK11" s="186">
        <f>'Aggregated Balance-IND_2010'!S115</f>
        <v>0.456</v>
      </c>
      <c r="BL11" s="186">
        <f>'Aggregated Balance-IND_2010'!T115</f>
        <v>0.031</v>
      </c>
      <c r="BM11" s="186">
        <f>'Aggregated Balance-IND_2010'!U115</f>
        <v>0</v>
      </c>
      <c r="BN11" s="186">
        <f>'Aggregated Balance-IND_2010'!V115</f>
        <v>0</v>
      </c>
      <c r="BO11" s="186">
        <f>'Aggregated Balance-IND_2010'!W115</f>
        <v>0</v>
      </c>
      <c r="BP11" s="186">
        <f>'Aggregated Balance-IND_2010'!X115</f>
        <v>1.032</v>
      </c>
      <c r="BQ11" s="186">
        <f>'Aggregated Balance-IND_2010'!Y115</f>
        <v>0</v>
      </c>
      <c r="BR11" s="186">
        <f>'Aggregated Balance-IND_2010'!Z115</f>
        <v>0</v>
      </c>
      <c r="BS11" s="186">
        <f>'Aggregated Balance-IND_2010'!AA115</f>
        <v>0.97</v>
      </c>
      <c r="BT11" s="186">
        <f>'Aggregated Balance-IND_2010'!AB115</f>
        <v>0</v>
      </c>
      <c r="BU11" s="186">
        <f>'Aggregated Balance-IND_2010'!AC115</f>
        <v>0</v>
      </c>
      <c r="BV11" s="186">
        <f>'Aggregated Balance-IND_2010'!AD115</f>
        <v>0.035</v>
      </c>
      <c r="BW11" s="186">
        <f>'Aggregated Balance-IND_2010'!AE115</f>
        <v>0</v>
      </c>
      <c r="BX11" s="186">
        <f>'Aggregated Balance-IND_2010'!AF115</f>
        <v>0.04</v>
      </c>
      <c r="BY11" s="186">
        <f>'Aggregated Balance-IND_2010'!AG115</f>
        <v>0.034</v>
      </c>
      <c r="BZ11" s="186">
        <f>'Aggregated Balance-IND_2010'!AH115</f>
        <v>4.24</v>
      </c>
      <c r="CA11" s="186">
        <f>'Aggregated Balance-IND_2010'!AI115</f>
        <v>0</v>
      </c>
      <c r="CB11" s="186">
        <f>'Aggregated Balance-IND_2010'!AJ115</f>
        <v>0</v>
      </c>
      <c r="CC11" s="186">
        <f>'Aggregated Balance-IND_2010'!AK115</f>
        <v>0.163</v>
      </c>
      <c r="CD11" s="186">
        <f>'Aggregated Balance-IND_2010'!AL115</f>
        <v>0.48002</v>
      </c>
      <c r="CE11" s="186">
        <f>'Aggregated Balance-IND_2010'!AM115</f>
        <v>0.05316813</v>
      </c>
      <c r="CF11" s="186">
        <f>'Aggregated Balance-IND_2010'!AN115</f>
        <v>0.0117</v>
      </c>
      <c r="CG11" s="186">
        <f>'Aggregated Balance-IND_2010'!AO115</f>
        <v>0.299</v>
      </c>
      <c r="CH11" s="186">
        <f>'Aggregated Balance-IND_2010'!AP115</f>
        <v>3.095</v>
      </c>
      <c r="CI11" s="186">
        <f>'Aggregated Balance-IND_2010'!AQ115</f>
        <v>0</v>
      </c>
      <c r="CK11" t="s">
        <v>239</v>
      </c>
      <c r="CL11" s="245"/>
      <c r="CM11" s="245"/>
      <c r="CN11" s="245"/>
      <c r="CO11" s="245"/>
      <c r="CP11" s="245"/>
      <c r="CQ11" s="245"/>
      <c r="CR11" s="245"/>
      <c r="CS11" s="245"/>
      <c r="CT11" s="245"/>
      <c r="CU11" s="245"/>
      <c r="CV11" s="245"/>
      <c r="CW11" s="245"/>
      <c r="CX11" s="245"/>
      <c r="CY11" s="245"/>
      <c r="CZ11" s="245"/>
      <c r="DA11" s="245"/>
      <c r="DB11" s="245"/>
      <c r="DC11" s="245"/>
      <c r="DD11" s="245"/>
      <c r="DE11" s="245"/>
      <c r="DF11" s="245"/>
      <c r="DG11" s="245"/>
      <c r="DH11" s="245"/>
      <c r="DI11" s="245"/>
      <c r="DJ11" s="245"/>
      <c r="DK11" s="245"/>
      <c r="DL11" s="245"/>
      <c r="DM11" s="245"/>
      <c r="DN11" s="245"/>
      <c r="DO11" s="245"/>
      <c r="DP11" s="245"/>
      <c r="DQ11" s="245"/>
      <c r="DR11" s="245"/>
      <c r="DS11" s="245"/>
      <c r="DT11" s="245"/>
      <c r="DU11" s="245"/>
      <c r="DV11" s="245"/>
      <c r="DX11" s="251" t="s">
        <v>599</v>
      </c>
      <c r="DY11" s="254"/>
      <c r="DZ11" s="254"/>
      <c r="EA11" s="254"/>
      <c r="EB11" s="254"/>
      <c r="EC11" s="254"/>
      <c r="ED11" s="254"/>
      <c r="EE11" s="254"/>
      <c r="EF11" s="254"/>
      <c r="EG11" s="254"/>
      <c r="EH11" s="254"/>
      <c r="EI11" s="254"/>
      <c r="EJ11" s="254"/>
      <c r="EK11" s="254"/>
      <c r="EL11" s="254"/>
      <c r="EM11" s="254"/>
      <c r="EN11" s="254"/>
      <c r="EO11" s="254"/>
      <c r="EP11" s="254"/>
      <c r="EQ11" s="254"/>
      <c r="ER11" s="254"/>
      <c r="ES11" s="254"/>
      <c r="ET11" s="254"/>
      <c r="EU11" s="254"/>
      <c r="EV11" s="254"/>
      <c r="EW11" s="254"/>
      <c r="EX11" s="254"/>
      <c r="EY11" s="254"/>
      <c r="EZ11" s="254"/>
      <c r="FA11" s="254"/>
      <c r="FB11" s="254"/>
      <c r="FC11" s="254"/>
      <c r="FD11" s="254"/>
      <c r="FE11" s="254"/>
      <c r="FF11" s="254"/>
      <c r="FG11" s="254"/>
      <c r="FH11" s="254"/>
      <c r="FI11" s="254"/>
    </row>
    <row r="12" spans="6:179">
      <c r="F12" s="30" t="str">
        <f t="shared" si="44"/>
        <v>INDGAS</v>
      </c>
      <c r="G12" s="41">
        <f t="shared" si="40"/>
        <v>0</v>
      </c>
      <c r="H12" s="41">
        <f t="shared" si="40"/>
        <v>0</v>
      </c>
      <c r="I12" s="41">
        <f t="shared" si="40"/>
        <v>0</v>
      </c>
      <c r="J12" s="41">
        <f t="shared" si="40"/>
        <v>0</v>
      </c>
      <c r="K12" s="41">
        <f t="shared" si="40"/>
        <v>0</v>
      </c>
      <c r="L12" s="41">
        <f t="shared" si="40"/>
        <v>0</v>
      </c>
      <c r="M12" s="41">
        <f t="shared" si="40"/>
        <v>-2.55692545331904e-17</v>
      </c>
      <c r="N12" s="41">
        <f t="shared" si="40"/>
        <v>0</v>
      </c>
      <c r="O12" s="41">
        <f t="shared" si="40"/>
        <v>0.294117647058824</v>
      </c>
      <c r="P12" s="41">
        <f t="shared" si="40"/>
        <v>-5.98906554079653e-17</v>
      </c>
      <c r="Q12" s="41">
        <f t="shared" si="41"/>
        <v>0</v>
      </c>
      <c r="R12" s="41">
        <f t="shared" si="41"/>
        <v>0.00504438998263354</v>
      </c>
      <c r="S12" s="41">
        <f t="shared" si="41"/>
        <v>0</v>
      </c>
      <c r="T12" s="41">
        <f t="shared" si="41"/>
        <v>0</v>
      </c>
      <c r="U12" s="41">
        <f t="shared" si="41"/>
        <v>0</v>
      </c>
      <c r="V12" s="41">
        <f t="shared" si="41"/>
        <v>0</v>
      </c>
      <c r="W12" s="41">
        <f t="shared" si="41"/>
        <v>0</v>
      </c>
      <c r="X12" s="41">
        <f t="shared" si="41"/>
        <v>-2.85975270265633e-17</v>
      </c>
      <c r="Y12" s="41">
        <f t="shared" si="41"/>
        <v>0.000495049504950496</v>
      </c>
      <c r="Z12" s="41">
        <f t="shared" si="41"/>
        <v>0</v>
      </c>
      <c r="AA12" s="41">
        <f t="shared" si="42"/>
        <v>-8.1544107574378e-17</v>
      </c>
      <c r="AB12" s="41">
        <f t="shared" si="42"/>
        <v>0</v>
      </c>
      <c r="AC12" s="41">
        <f t="shared" si="42"/>
        <v>0</v>
      </c>
      <c r="AD12" s="41">
        <f t="shared" si="42"/>
        <v>-0.00034527350316824</v>
      </c>
      <c r="AE12" s="41">
        <f t="shared" si="42"/>
        <v>0</v>
      </c>
      <c r="AF12" s="41">
        <f t="shared" si="42"/>
        <v>0</v>
      </c>
      <c r="AG12" s="41">
        <f t="shared" si="42"/>
        <v>-4.31097023310056e-17</v>
      </c>
      <c r="AH12" s="41">
        <f t="shared" si="42"/>
        <v>0.000221070016212365</v>
      </c>
      <c r="AI12" s="41">
        <f t="shared" si="42"/>
        <v>0</v>
      </c>
      <c r="AJ12" s="41">
        <f t="shared" si="42"/>
        <v>-9.87655034805761e-18</v>
      </c>
      <c r="AK12" s="41">
        <f t="shared" si="43"/>
        <v>0</v>
      </c>
      <c r="AL12" s="41">
        <f t="shared" si="43"/>
        <v>0</v>
      </c>
      <c r="AM12" s="41">
        <f t="shared" si="43"/>
        <v>0</v>
      </c>
      <c r="AN12" s="41">
        <f t="shared" si="43"/>
        <v>0</v>
      </c>
      <c r="AO12" s="41">
        <f>IF(CG$18=0,0,((CG12-CG33-DT11)/CG$18))</f>
        <v>0</v>
      </c>
      <c r="AP12" s="41">
        <f t="shared" si="43"/>
        <v>0</v>
      </c>
      <c r="AQ12" s="41">
        <f t="shared" si="43"/>
        <v>0</v>
      </c>
      <c r="AS12" t="str">
        <f>'Aggregated Balance-IND_2010'!A117</f>
        <v>B_101805</v>
      </c>
      <c r="AT12" t="str">
        <f>'Aggregated Balance-IND_2010'!B117</f>
        <v>Iron and Steel</v>
      </c>
      <c r="AU12" t="str">
        <f>'Aggregated Balance-IND_2010'!C117</f>
        <v>PJ</v>
      </c>
      <c r="AV12" t="str">
        <f>'Aggregated Balance-IND_2010'!D117</f>
        <v>'2010</v>
      </c>
      <c r="AW12" s="20" t="str">
        <f>'Aggregated Balance-IND_2010'!E117</f>
        <v>INDGAS</v>
      </c>
      <c r="AX12" t="str">
        <f>'Aggregated Balance-IND_2010'!F117</f>
        <v>Natural Gas (IND)</v>
      </c>
      <c r="AY12" s="186">
        <f>'Aggregated Balance-IND_2010'!G117</f>
        <v>15.902</v>
      </c>
      <c r="AZ12" s="186">
        <f>'Aggregated Balance-IND_2010'!H117</f>
        <v>23.546</v>
      </c>
      <c r="BA12" s="186">
        <f>'Aggregated Balance-IND_2010'!I117</f>
        <v>2.371</v>
      </c>
      <c r="BB12" s="186">
        <f>'Aggregated Balance-IND_2010'!J117</f>
        <v>2.90798</v>
      </c>
      <c r="BC12" s="186">
        <f>'Aggregated Balance-IND_2010'!K117</f>
        <v>0</v>
      </c>
      <c r="BD12" s="186">
        <f>'Aggregated Balance-IND_2010'!L117</f>
        <v>13.045</v>
      </c>
      <c r="BE12" s="186">
        <f>'Aggregated Balance-IND_2010'!M117</f>
        <v>107.662</v>
      </c>
      <c r="BF12" s="186">
        <f>'Aggregated Balance-IND_2010'!N117</f>
        <v>0.901</v>
      </c>
      <c r="BG12" s="186">
        <f>'Aggregated Balance-IND_2010'!O117</f>
        <v>0.005</v>
      </c>
      <c r="BH12" s="186">
        <f>'Aggregated Balance-IND_2010'!P117</f>
        <v>2.565</v>
      </c>
      <c r="BI12" s="186">
        <f>'Aggregated Balance-IND_2010'!Q117</f>
        <v>11.273</v>
      </c>
      <c r="BJ12" s="186">
        <f>'Aggregated Balance-IND_2010'!R117</f>
        <v>2.084</v>
      </c>
      <c r="BK12" s="186">
        <f>'Aggregated Balance-IND_2010'!S117</f>
        <v>32.539</v>
      </c>
      <c r="BL12" s="186">
        <f>'Aggregated Balance-IND_2010'!T117</f>
        <v>0.788</v>
      </c>
      <c r="BM12" s="186">
        <f>'Aggregated Balance-IND_2010'!U117</f>
        <v>3</v>
      </c>
      <c r="BN12" s="186">
        <f>'Aggregated Balance-IND_2010'!V117</f>
        <v>0</v>
      </c>
      <c r="BO12" s="186">
        <f>'Aggregated Balance-IND_2010'!W117</f>
        <v>0</v>
      </c>
      <c r="BP12" s="186">
        <f>'Aggregated Balance-IND_2010'!X117</f>
        <v>58.51</v>
      </c>
      <c r="BQ12" s="186">
        <f>'Aggregated Balance-IND_2010'!Y117</f>
        <v>0.002</v>
      </c>
      <c r="BR12" s="186">
        <f>'Aggregated Balance-IND_2010'!Z117</f>
        <v>8.684</v>
      </c>
      <c r="BS12" s="186">
        <f>'Aggregated Balance-IND_2010'!AA117</f>
        <v>3.831</v>
      </c>
      <c r="BT12" s="186">
        <f>'Aggregated Balance-IND_2010'!AB117</f>
        <v>0</v>
      </c>
      <c r="BU12" s="186">
        <f>'Aggregated Balance-IND_2010'!AC117</f>
        <v>11.901</v>
      </c>
      <c r="BV12" s="186">
        <f>'Aggregated Balance-IND_2010'!AD117</f>
        <v>0.051</v>
      </c>
      <c r="BW12" s="186">
        <f>'Aggregated Balance-IND_2010'!AE117</f>
        <v>17.109</v>
      </c>
      <c r="BX12" s="186">
        <f>'Aggregated Balance-IND_2010'!AF117</f>
        <v>1.704</v>
      </c>
      <c r="BY12" s="186">
        <f>'Aggregated Balance-IND_2010'!AG117</f>
        <v>19.838</v>
      </c>
      <c r="BZ12" s="186">
        <f>'Aggregated Balance-IND_2010'!AH117</f>
        <v>1.166</v>
      </c>
      <c r="CA12" s="186">
        <f>'Aggregated Balance-IND_2010'!AI117</f>
        <v>3.011</v>
      </c>
      <c r="CB12" s="186">
        <f>'Aggregated Balance-IND_2010'!AJ117</f>
        <v>7.647</v>
      </c>
      <c r="CC12" s="186">
        <f>'Aggregated Balance-IND_2010'!AK117</f>
        <v>18.878</v>
      </c>
      <c r="CD12" s="186">
        <f>'Aggregated Balance-IND_2010'!AL117</f>
        <v>0.078</v>
      </c>
      <c r="CE12" s="186">
        <f>'Aggregated Balance-IND_2010'!AM117</f>
        <v>1.07789</v>
      </c>
      <c r="CF12" s="186">
        <f>'Aggregated Balance-IND_2010'!AN117</f>
        <v>0.026</v>
      </c>
      <c r="CG12" s="186">
        <f>'Aggregated Balance-IND_2010'!AO117</f>
        <v>0</v>
      </c>
      <c r="CH12" s="186">
        <f>'Aggregated Balance-IND_2010'!AP117</f>
        <v>1.133</v>
      </c>
      <c r="CI12" s="186">
        <f>'Aggregated Balance-IND_2010'!AQ117</f>
        <v>1.303</v>
      </c>
      <c r="CK12" s="189" t="s">
        <v>240</v>
      </c>
      <c r="CL12" s="35">
        <f>IF((AY$13+AY$14)&gt;0,'AutoProd-CHP'!E125*AY13/(AY$13+AY$14),0)</f>
        <v>0</v>
      </c>
      <c r="CM12" s="35">
        <f>IF((AZ$13+AZ$14)&gt;0,'AutoProd-CHP'!F125*AZ13/(AZ$13+AZ$14),0)</f>
        <v>0</v>
      </c>
      <c r="CN12" s="35">
        <f>IF((BA$13+BA$14)&gt;0,'AutoProd-CHP'!G125*BA13/(BA$13+BA$14),0)</f>
        <v>0</v>
      </c>
      <c r="CO12" s="35">
        <f>IF((BB$13+BB$14)&gt;0,'AutoProd-CHP'!H125*BB13/(BB$13+BB$14),0)</f>
        <v>0</v>
      </c>
      <c r="CP12" s="35">
        <f>IF((BC$13+BC$14)&gt;0,'AutoProd-CHP'!I125*BC13/(BC$13+BC$14),0)</f>
        <v>0</v>
      </c>
      <c r="CQ12" s="35">
        <f>IF((BD$13+BD$14)&gt;0,'AutoProd-CHP'!J125*BD13/(BD$13+BD$14),0)</f>
        <v>0</v>
      </c>
      <c r="CR12" s="35">
        <f>IF((BE$13+BE$14)&gt;0,'AutoProd-CHP'!K125*BE13/(BE$13+BE$14),0)</f>
        <v>0</v>
      </c>
      <c r="CS12" s="35">
        <f>IF((BF$13+BF$14)&gt;0,'AutoProd-CHP'!L125*BF13/(BF$13+BF$14),0)</f>
        <v>0</v>
      </c>
      <c r="CT12" s="35">
        <f>IF((BG$13+BG$14)&gt;0,'AutoProd-CHP'!M125*BG13/(BG$13+BG$14),0)</f>
        <v>0</v>
      </c>
      <c r="CU12" s="35">
        <f>IF((BH$13+BH$14)&gt;0,'AutoProd-CHP'!N125*BH13/(BH$13+BH$14),0)</f>
        <v>0</v>
      </c>
      <c r="CV12" s="35">
        <f>IF((BI$13+BI$14)&gt;0,'AutoProd-CHP'!O125*BI13/(BI$13+BI$14),0)</f>
        <v>0</v>
      </c>
      <c r="CW12" s="35">
        <f>IF((BJ$13+BJ$14)&gt;0,'AutoProd-CHP'!P125*BJ13/(BJ$13+BJ$14),0)</f>
        <v>0</v>
      </c>
      <c r="CX12" s="35">
        <f>IF((BK$13+BK$14)&gt;0,'AutoProd-CHP'!Q125*BK13/(BK$13+BK$14),0)</f>
        <v>0</v>
      </c>
      <c r="CY12" s="35">
        <f>IF((BL$13+BL$14)&gt;0,'AutoProd-CHP'!R125*BL13/(BL$13+BL$14),0)</f>
        <v>0</v>
      </c>
      <c r="CZ12" s="35">
        <f>IF((BM$13+BM$14)&gt;0,'AutoProd-CHP'!S125*BM13/(BM$13+BM$14),0)</f>
        <v>0</v>
      </c>
      <c r="DA12" s="35">
        <f>IF((BN$13+BN$14)&gt;0,'AutoProd-CHP'!T125*BN13/(BN$13+BN$14),0)</f>
        <v>0</v>
      </c>
      <c r="DB12" s="35">
        <f>IF((BO$13+BO$14)&gt;0,'AutoProd-CHP'!U125*BO13/(BO$13+BO$14),0)</f>
        <v>0</v>
      </c>
      <c r="DC12" s="35">
        <f>IF((BP$13+BP$14)&gt;0,'AutoProd-CHP'!V125*BP13/(BP$13+BP$14),0)</f>
        <v>0</v>
      </c>
      <c r="DD12" s="35">
        <f>IF((BQ$13+BQ$14)&gt;0,'AutoProd-CHP'!W125*BQ13/(BQ$13+BQ$14),0)</f>
        <v>0</v>
      </c>
      <c r="DE12" s="35">
        <f>IF((BR$13+BR$14)&gt;0,'AutoProd-CHP'!X125*BR13/(BR$13+BR$14),0)</f>
        <v>0</v>
      </c>
      <c r="DF12" s="35">
        <f>IF((BS$13+BS$14)&gt;0,'AutoProd-CHP'!Y125*BS13/(BS$13+BS$14),0)</f>
        <v>0</v>
      </c>
      <c r="DG12" s="35">
        <f>IF((BT$13+BT$14)&gt;0,'AutoProd-CHP'!Z125*BT13/(BT$13+BT$14),0)</f>
        <v>0</v>
      </c>
      <c r="DH12" s="35">
        <f>IF((BU$13+BU$14)&gt;0,'AutoProd-CHP'!AA125*BU13/(BU$13+BU$14),0)</f>
        <v>0</v>
      </c>
      <c r="DI12" s="35">
        <f>IF((BV$13+BV$14)&gt;0,'AutoProd-CHP'!AB125*BV13/(BV$13+BV$14),0)</f>
        <v>0</v>
      </c>
      <c r="DJ12" s="35">
        <f>IF((BW$13+BW$14)&gt;0,'AutoProd-CHP'!AC125*BW13/(BW$13+BW$14),0)</f>
        <v>0</v>
      </c>
      <c r="DK12" s="35">
        <f>IF((BX$13+BX$14)&gt;0,'AutoProd-CHP'!AD125*BX13/(BX$13+BX$14),0)</f>
        <v>0</v>
      </c>
      <c r="DL12" s="35">
        <f>IF((BY$13+BY$14)&gt;0,'AutoProd-CHP'!AE125*BY13/(BY$13+BY$14),0)</f>
        <v>0</v>
      </c>
      <c r="DM12" s="35">
        <f>IF((BZ$13+BZ$14)&gt;0,'AutoProd-CHP'!AF125*BZ13/(BZ$13+BZ$14),0)</f>
        <v>0</v>
      </c>
      <c r="DN12" s="35">
        <f>IF((CA$13+CA$14)&gt;0,'AutoProd-CHP'!AG125*CA13/(CA$13+CA$14),0)</f>
        <v>0</v>
      </c>
      <c r="DO12" s="35">
        <f>IF((CB$13+CB$14)&gt;0,'AutoProd-CHP'!AH125*CB13/(CB$13+CB$14),0)</f>
        <v>0</v>
      </c>
      <c r="DP12" s="35">
        <f>IF((CC$13+CC$14)&gt;0,'AutoProd-CHP'!AI125*CC13/(CC$13+CC$14),0)</f>
        <v>0</v>
      </c>
      <c r="DQ12" s="35">
        <f>IF((CD$13+CD$14)&gt;0,'AutoProd-CHP'!AJ125*CD13/(CD$13+CD$14),0)</f>
        <v>0</v>
      </c>
      <c r="DR12" s="35">
        <f>IF((CE$13+CE$14)&gt;0,'AutoProd-CHP'!AK125*CE13/(CE$13+CE$14),0)</f>
        <v>0</v>
      </c>
      <c r="DS12" s="35">
        <f>IF((CF$13+CF$14)&gt;0,'AutoProd-CHP'!AL125*CF13/(CF$13+CF$14),0)</f>
        <v>0</v>
      </c>
      <c r="DT12" s="35">
        <f>IF((CG$13+CG$14)&gt;0,'AutoProd-CHP'!AM125*CG13/(CG$13+CG$14),0)</f>
        <v>0</v>
      </c>
      <c r="DU12" s="35">
        <f>IF((CH$13+CH$14)&gt;0,'AutoProd-CHP'!AN125*CH13/(CH$13+CH$14),0)</f>
        <v>0</v>
      </c>
      <c r="DV12" s="35">
        <f>IF((CI$13+CI$14)&gt;0,'AutoProd-CHP'!AO125*CI13/(CI$13+CI$14),0)</f>
        <v>0</v>
      </c>
      <c r="DX12" s="54"/>
      <c r="DY12" s="252"/>
      <c r="DZ12" s="252"/>
      <c r="EA12" s="252"/>
      <c r="EB12" s="252"/>
      <c r="EC12" s="252"/>
      <c r="ED12" s="252"/>
      <c r="EE12" s="252"/>
      <c r="EF12" s="252"/>
      <c r="EG12" s="252"/>
      <c r="EH12" s="252"/>
      <c r="EI12" s="252"/>
      <c r="EJ12" s="252"/>
      <c r="EK12" s="252"/>
      <c r="EL12" s="252"/>
      <c r="EM12" s="252"/>
      <c r="EN12" s="252"/>
      <c r="EO12" s="252"/>
      <c r="EP12" s="252"/>
      <c r="EQ12" s="252"/>
      <c r="ER12" s="252"/>
      <c r="ES12" s="252"/>
      <c r="ET12" s="252"/>
      <c r="EU12" s="252"/>
      <c r="EV12" s="252"/>
      <c r="EW12" s="252"/>
      <c r="EX12" s="252"/>
      <c r="EY12" s="252"/>
      <c r="EZ12" s="252"/>
      <c r="FA12" s="252"/>
      <c r="FB12" s="252"/>
      <c r="FC12" s="252"/>
      <c r="FD12" s="252"/>
      <c r="FE12" s="252"/>
      <c r="FF12" s="252"/>
      <c r="FG12" s="252"/>
      <c r="FH12" s="252"/>
      <c r="FI12" s="25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</row>
    <row r="13" spans="6:179">
      <c r="F13" s="30" t="str">
        <f t="shared" si="44"/>
        <v>INDCOG</v>
      </c>
      <c r="G13" s="41">
        <f t="shared" si="40"/>
        <v>0</v>
      </c>
      <c r="H13" s="41">
        <f t="shared" si="40"/>
        <v>0</v>
      </c>
      <c r="I13" s="41">
        <f t="shared" si="40"/>
        <v>0</v>
      </c>
      <c r="J13" s="41">
        <f t="shared" si="40"/>
        <v>0</v>
      </c>
      <c r="K13" s="41">
        <f t="shared" si="40"/>
        <v>0</v>
      </c>
      <c r="L13" s="41">
        <f t="shared" si="40"/>
        <v>0</v>
      </c>
      <c r="M13" s="41">
        <f t="shared" si="40"/>
        <v>0</v>
      </c>
      <c r="N13" s="41">
        <f t="shared" si="40"/>
        <v>0</v>
      </c>
      <c r="O13" s="41">
        <f t="shared" si="40"/>
        <v>0</v>
      </c>
      <c r="P13" s="41">
        <f t="shared" si="40"/>
        <v>0</v>
      </c>
      <c r="Q13" s="41">
        <f t="shared" si="41"/>
        <v>0</v>
      </c>
      <c r="R13" s="41">
        <f t="shared" si="41"/>
        <v>0.000447957411585211</v>
      </c>
      <c r="S13" s="41">
        <f t="shared" si="41"/>
        <v>0</v>
      </c>
      <c r="T13" s="41">
        <f t="shared" si="41"/>
        <v>0</v>
      </c>
      <c r="U13" s="41">
        <f t="shared" si="41"/>
        <v>0</v>
      </c>
      <c r="V13" s="41">
        <f t="shared" si="41"/>
        <v>0</v>
      </c>
      <c r="W13" s="41">
        <f t="shared" si="41"/>
        <v>0</v>
      </c>
      <c r="X13" s="41">
        <f t="shared" si="41"/>
        <v>0</v>
      </c>
      <c r="Y13" s="41">
        <f t="shared" si="41"/>
        <v>0</v>
      </c>
      <c r="Z13" s="41">
        <f t="shared" si="41"/>
        <v>0</v>
      </c>
      <c r="AA13" s="41">
        <f t="shared" si="42"/>
        <v>0</v>
      </c>
      <c r="AB13" s="41">
        <f t="shared" si="42"/>
        <v>0</v>
      </c>
      <c r="AC13" s="41">
        <f t="shared" si="42"/>
        <v>0</v>
      </c>
      <c r="AD13" s="41">
        <f t="shared" si="42"/>
        <v>0</v>
      </c>
      <c r="AE13" s="41">
        <f t="shared" si="42"/>
        <v>0</v>
      </c>
      <c r="AF13" s="41">
        <f t="shared" si="42"/>
        <v>0</v>
      </c>
      <c r="AG13" s="41">
        <f t="shared" si="42"/>
        <v>0</v>
      </c>
      <c r="AH13" s="41">
        <f t="shared" si="42"/>
        <v>0</v>
      </c>
      <c r="AI13" s="41">
        <f t="shared" si="42"/>
        <v>0</v>
      </c>
      <c r="AJ13" s="41">
        <f t="shared" si="42"/>
        <v>0</v>
      </c>
      <c r="AK13" s="41">
        <f t="shared" si="43"/>
        <v>0</v>
      </c>
      <c r="AL13" s="41">
        <f t="shared" si="43"/>
        <v>0</v>
      </c>
      <c r="AM13" s="41">
        <f t="shared" si="43"/>
        <v>0</v>
      </c>
      <c r="AN13" s="41">
        <f t="shared" si="43"/>
        <v>0</v>
      </c>
      <c r="AO13" s="41">
        <f t="shared" si="43"/>
        <v>0</v>
      </c>
      <c r="AP13" s="41">
        <f t="shared" si="43"/>
        <v>0</v>
      </c>
      <c r="AQ13" s="41">
        <f t="shared" si="43"/>
        <v>0</v>
      </c>
      <c r="AS13" t="str">
        <f>'Aggregated Balance-IND_2010'!A118</f>
        <v>B_101805</v>
      </c>
      <c r="AT13" t="str">
        <f>'Aggregated Balance-IND_2010'!B118</f>
        <v>Iron and Steel</v>
      </c>
      <c r="AU13" t="str">
        <f>'Aggregated Balance-IND_2010'!C118</f>
        <v>PJ</v>
      </c>
      <c r="AV13" t="str">
        <f>'Aggregated Balance-IND_2010'!D118</f>
        <v>'2010</v>
      </c>
      <c r="AW13" s="20" t="str">
        <f>'Aggregated Balance-IND_2010'!E118</f>
        <v>INDCOG</v>
      </c>
      <c r="AX13" t="str">
        <f>'Aggregated Balance-IND_2010'!F118</f>
        <v>Coke Oven Gas (IND)</v>
      </c>
      <c r="AY13" s="186">
        <f>'Aggregated Balance-IND_2010'!G118</f>
        <v>5.079</v>
      </c>
      <c r="AZ13" s="186">
        <f>'Aggregated Balance-IND_2010'!H118</f>
        <v>7.185</v>
      </c>
      <c r="BA13" s="186">
        <f>'Aggregated Balance-IND_2010'!I118</f>
        <v>0</v>
      </c>
      <c r="BB13" s="186">
        <f>'Aggregated Balance-IND_2010'!J118</f>
        <v>0</v>
      </c>
      <c r="BC13" s="186">
        <f>'Aggregated Balance-IND_2010'!K118</f>
        <v>0</v>
      </c>
      <c r="BD13" s="186">
        <f>'Aggregated Balance-IND_2010'!L118</f>
        <v>5.116</v>
      </c>
      <c r="BE13" s="186">
        <f>'Aggregated Balance-IND_2010'!M118</f>
        <v>24.6</v>
      </c>
      <c r="BF13" s="186">
        <f>'Aggregated Balance-IND_2010'!N118</f>
        <v>0</v>
      </c>
      <c r="BG13" s="186">
        <f>'Aggregated Balance-IND_2010'!O118</f>
        <v>0</v>
      </c>
      <c r="BH13" s="186">
        <f>'Aggregated Balance-IND_2010'!P118</f>
        <v>0</v>
      </c>
      <c r="BI13" s="186">
        <f>'Aggregated Balance-IND_2010'!Q118</f>
        <v>4.395</v>
      </c>
      <c r="BJ13" s="186">
        <f>'Aggregated Balance-IND_2010'!R118</f>
        <v>3.574</v>
      </c>
      <c r="BK13" s="186">
        <f>'Aggregated Balance-IND_2010'!S118</f>
        <v>13.442</v>
      </c>
      <c r="BL13" s="186">
        <f>'Aggregated Balance-IND_2010'!T118</f>
        <v>0</v>
      </c>
      <c r="BM13" s="186">
        <f>'Aggregated Balance-IND_2010'!U118</f>
        <v>3.327</v>
      </c>
      <c r="BN13" s="186">
        <f>'Aggregated Balance-IND_2010'!V118</f>
        <v>0</v>
      </c>
      <c r="BO13" s="186">
        <f>'Aggregated Balance-IND_2010'!W118</f>
        <v>0</v>
      </c>
      <c r="BP13" s="186">
        <f>'Aggregated Balance-IND_2010'!X118</f>
        <v>0</v>
      </c>
      <c r="BQ13" s="186">
        <f>'Aggregated Balance-IND_2010'!Y118</f>
        <v>0</v>
      </c>
      <c r="BR13" s="186">
        <f>'Aggregated Balance-IND_2010'!Z118</f>
        <v>0</v>
      </c>
      <c r="BS13" s="186">
        <f>'Aggregated Balance-IND_2010'!AA118</f>
        <v>0</v>
      </c>
      <c r="BT13" s="186">
        <f>'Aggregated Balance-IND_2010'!AB118</f>
        <v>0</v>
      </c>
      <c r="BU13" s="186">
        <f>'Aggregated Balance-IND_2010'!AC118</f>
        <v>8.171</v>
      </c>
      <c r="BV13" s="186">
        <f>'Aggregated Balance-IND_2010'!AD118</f>
        <v>0</v>
      </c>
      <c r="BW13" s="186">
        <f>'Aggregated Balance-IND_2010'!AE118</f>
        <v>8.488</v>
      </c>
      <c r="BX13" s="186">
        <f>'Aggregated Balance-IND_2010'!AF118</f>
        <v>0</v>
      </c>
      <c r="BY13" s="186">
        <f>'Aggregated Balance-IND_2010'!AG118</f>
        <v>0</v>
      </c>
      <c r="BZ13" s="186">
        <f>'Aggregated Balance-IND_2010'!AH118</f>
        <v>2.782</v>
      </c>
      <c r="CA13" s="186">
        <f>'Aggregated Balance-IND_2010'!AI118</f>
        <v>0</v>
      </c>
      <c r="CB13" s="186">
        <f>'Aggregated Balance-IND_2010'!AJ118</f>
        <v>9.177</v>
      </c>
      <c r="CC13" s="186">
        <f>'Aggregated Balance-IND_2010'!AK118</f>
        <v>4.853</v>
      </c>
      <c r="CD13" s="186">
        <f>'Aggregated Balance-IND_2010'!AL118</f>
        <v>0.236925</v>
      </c>
      <c r="CE13" s="186">
        <f>'Aggregated Balance-IND_2010'!AM118</f>
        <v>0</v>
      </c>
      <c r="CF13" s="186">
        <f>'Aggregated Balance-IND_2010'!AN118</f>
        <v>0</v>
      </c>
      <c r="CG13" s="186">
        <f>'Aggregated Balance-IND_2010'!AO118</f>
        <v>0</v>
      </c>
      <c r="CH13" s="186">
        <f>'Aggregated Balance-IND_2010'!AP118</f>
        <v>0</v>
      </c>
      <c r="CI13" s="186">
        <f>'Aggregated Balance-IND_2010'!AQ118</f>
        <v>0</v>
      </c>
      <c r="CK13" s="189" t="s">
        <v>241</v>
      </c>
      <c r="CL13" s="35">
        <f>IF((AY$13+AY$14)&gt;0,'AutoProd-CHP'!E125*AY14/(AY$13+AY$14),0)</f>
        <v>0</v>
      </c>
      <c r="CM13" s="35">
        <f>IF((AZ$13+AZ$14)&gt;0,'AutoProd-CHP'!F125*AZ14/(AZ$13+AZ$14),0)</f>
        <v>0</v>
      </c>
      <c r="CN13" s="35">
        <f>IF((BA$13+BA$14)&gt;0,'AutoProd-CHP'!G125*BA14/(BA$13+BA$14),0)</f>
        <v>0</v>
      </c>
      <c r="CO13" s="35">
        <f>IF((BB$13+BB$14)&gt;0,'AutoProd-CHP'!H125*BB14/(BB$13+BB$14),0)</f>
        <v>0</v>
      </c>
      <c r="CP13" s="35">
        <f>IF((BC$13+BC$14)&gt;0,'AutoProd-CHP'!I125*BC14/(BC$13+BC$14),0)</f>
        <v>0</v>
      </c>
      <c r="CQ13" s="35">
        <f>IF((BD$13+BD$14)&gt;0,'AutoProd-CHP'!J125*BD14/(BD$13+BD$14),0)</f>
        <v>0</v>
      </c>
      <c r="CR13" s="35">
        <f>IF((BE$13+BE$14)&gt;0,'AutoProd-CHP'!K125*BE14/(BE$13+BE$14),0)</f>
        <v>0</v>
      </c>
      <c r="CS13" s="35">
        <f>IF((BF$13+BF$14)&gt;0,'AutoProd-CHP'!L125*BF14/(BF$13+BF$14),0)</f>
        <v>0</v>
      </c>
      <c r="CT13" s="35">
        <f>IF((BG$13+BG$14)&gt;0,'AutoProd-CHP'!M125*BG14/(BG$13+BG$14),0)</f>
        <v>0</v>
      </c>
      <c r="CU13" s="35">
        <f>IF((BH$13+BH$14)&gt;0,'AutoProd-CHP'!N125*BH14/(BH$13+BH$14),0)</f>
        <v>0</v>
      </c>
      <c r="CV13" s="35">
        <f>IF((BI$13+BI$14)&gt;0,'AutoProd-CHP'!O125*BI14/(BI$13+BI$14),0)</f>
        <v>0</v>
      </c>
      <c r="CW13" s="35">
        <f>IF((BJ$13+BJ$14)&gt;0,'AutoProd-CHP'!P125*BJ14/(BJ$13+BJ$14),0)</f>
        <v>0</v>
      </c>
      <c r="CX13" s="35">
        <f>IF((BK$13+BK$14)&gt;0,'AutoProd-CHP'!Q125*BK14/(BK$13+BK$14),0)</f>
        <v>0</v>
      </c>
      <c r="CY13" s="35">
        <f>IF((BL$13+BL$14)&gt;0,'AutoProd-CHP'!R125*BL14/(BL$13+BL$14),0)</f>
        <v>0</v>
      </c>
      <c r="CZ13" s="35">
        <f>IF((BM$13+BM$14)&gt;0,'AutoProd-CHP'!S125*BM14/(BM$13+BM$14),0)</f>
        <v>0</v>
      </c>
      <c r="DA13" s="35">
        <f>IF((BN$13+BN$14)&gt;0,'AutoProd-CHP'!T125*BN14/(BN$13+BN$14),0)</f>
        <v>0</v>
      </c>
      <c r="DB13" s="35">
        <f>IF((BO$13+BO$14)&gt;0,'AutoProd-CHP'!U125*BO14/(BO$13+BO$14),0)</f>
        <v>0</v>
      </c>
      <c r="DC13" s="35">
        <f>IF((BP$13+BP$14)&gt;0,'AutoProd-CHP'!V125*BP14/(BP$13+BP$14),0)</f>
        <v>0</v>
      </c>
      <c r="DD13" s="35">
        <f>IF((BQ$13+BQ$14)&gt;0,'AutoProd-CHP'!W125*BQ14/(BQ$13+BQ$14),0)</f>
        <v>0</v>
      </c>
      <c r="DE13" s="35">
        <f>IF((BR$13+BR$14)&gt;0,'AutoProd-CHP'!X125*BR14/(BR$13+BR$14),0)</f>
        <v>0</v>
      </c>
      <c r="DF13" s="35">
        <f>IF((BS$13+BS$14)&gt;0,'AutoProd-CHP'!Y125*BS14/(BS$13+BS$14),0)</f>
        <v>0</v>
      </c>
      <c r="DG13" s="35">
        <f>IF((BT$13+BT$14)&gt;0,'AutoProd-CHP'!Z125*BT14/(BT$13+BT$14),0)</f>
        <v>0</v>
      </c>
      <c r="DH13" s="35">
        <f>IF((BU$13+BU$14)&gt;0,'AutoProd-CHP'!AA125*BU14/(BU$13+BU$14),0)</f>
        <v>0</v>
      </c>
      <c r="DI13" s="35">
        <f>IF((BV$13+BV$14)&gt;0,'AutoProd-CHP'!AB125*BV14/(BV$13+BV$14),0)</f>
        <v>0</v>
      </c>
      <c r="DJ13" s="35">
        <f>IF((BW$13+BW$14)&gt;0,'AutoProd-CHP'!AC125*BW14/(BW$13+BW$14),0)</f>
        <v>0</v>
      </c>
      <c r="DK13" s="35">
        <f>IF((BX$13+BX$14)&gt;0,'AutoProd-CHP'!AD125*BX14/(BX$13+BX$14),0)</f>
        <v>0</v>
      </c>
      <c r="DL13" s="35">
        <f>IF((BY$13+BY$14)&gt;0,'AutoProd-CHP'!AE125*BY14/(BY$13+BY$14),0)</f>
        <v>0</v>
      </c>
      <c r="DM13" s="35">
        <f>IF((BZ$13+BZ$14)&gt;0,'AutoProd-CHP'!AF125*BZ14/(BZ$13+BZ$14),0)</f>
        <v>0</v>
      </c>
      <c r="DN13" s="35">
        <f>IF((CA$13+CA$14)&gt;0,'AutoProd-CHP'!AG125*CA14/(CA$13+CA$14),0)</f>
        <v>0</v>
      </c>
      <c r="DO13" s="35">
        <f>IF((CB$13+CB$14)&gt;0,'AutoProd-CHP'!AH125*CB14/(CB$13+CB$14),0)</f>
        <v>0</v>
      </c>
      <c r="DP13" s="35">
        <f>IF((CC$13+CC$14)&gt;0,'AutoProd-CHP'!AI125*CC14/(CC$13+CC$14),0)</f>
        <v>0</v>
      </c>
      <c r="DQ13" s="35">
        <f>IF((CD$13+CD$14)&gt;0,'AutoProd-CHP'!AJ125*CD14/(CD$13+CD$14),0)</f>
        <v>0</v>
      </c>
      <c r="DR13" s="35">
        <f>IF((CE$13+CE$14)&gt;0,'AutoProd-CHP'!AK125*CE14/(CE$13+CE$14),0)</f>
        <v>0</v>
      </c>
      <c r="DS13" s="35">
        <f>IF((CF$13+CF$14)&gt;0,'AutoProd-CHP'!AL125*CF14/(CF$13+CF$14),0)</f>
        <v>0</v>
      </c>
      <c r="DT13" s="35">
        <f>IF((CG$13+CG$14)&gt;0,'AutoProd-CHP'!AM125*CG14/(CG$13+CG$14),0)</f>
        <v>0</v>
      </c>
      <c r="DU13" s="35">
        <f>IF((CH$13+CH$14)&gt;0,'AutoProd-CHP'!AN125*CH14/(CH$13+CH$14),0)</f>
        <v>0</v>
      </c>
      <c r="DV13" s="35">
        <f>IF((CI$13+CI$14)&gt;0,'AutoProd-CHP'!AO125*CI14/(CI$13+CI$14),0)</f>
        <v>0</v>
      </c>
      <c r="DX13" s="54"/>
      <c r="DY13" s="252"/>
      <c r="DZ13" s="252"/>
      <c r="EA13" s="252"/>
      <c r="EB13" s="252"/>
      <c r="EC13" s="252"/>
      <c r="ED13" s="252"/>
      <c r="EE13" s="252"/>
      <c r="EF13" s="252"/>
      <c r="EG13" s="252"/>
      <c r="EH13" s="252"/>
      <c r="EI13" s="252"/>
      <c r="EJ13" s="252"/>
      <c r="EK13" s="252"/>
      <c r="EL13" s="252"/>
      <c r="EM13" s="252"/>
      <c r="EN13" s="252"/>
      <c r="EO13" s="252"/>
      <c r="EP13" s="252"/>
      <c r="EQ13" s="252"/>
      <c r="ER13" s="252"/>
      <c r="ES13" s="252"/>
      <c r="ET13" s="252"/>
      <c r="EU13" s="252"/>
      <c r="EV13" s="252"/>
      <c r="EW13" s="252"/>
      <c r="EX13" s="252"/>
      <c r="EY13" s="252"/>
      <c r="EZ13" s="252"/>
      <c r="FA13" s="252"/>
      <c r="FB13" s="252"/>
      <c r="FC13" s="252"/>
      <c r="FD13" s="252"/>
      <c r="FE13" s="252"/>
      <c r="FF13" s="252"/>
      <c r="FG13" s="252"/>
      <c r="FH13" s="252"/>
      <c r="FI13" s="25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</row>
    <row r="14" spans="6:179">
      <c r="F14" s="30" t="str">
        <f t="shared" si="44"/>
        <v>INDBFG</v>
      </c>
      <c r="G14" s="41">
        <f t="shared" si="40"/>
        <v>0</v>
      </c>
      <c r="H14" s="41">
        <f t="shared" si="40"/>
        <v>0</v>
      </c>
      <c r="I14" s="41">
        <f t="shared" si="40"/>
        <v>0</v>
      </c>
      <c r="J14" s="41">
        <f t="shared" si="40"/>
        <v>0</v>
      </c>
      <c r="K14" s="41">
        <f t="shared" si="40"/>
        <v>0</v>
      </c>
      <c r="L14" s="41">
        <f t="shared" si="40"/>
        <v>0</v>
      </c>
      <c r="M14" s="41">
        <f t="shared" si="40"/>
        <v>0</v>
      </c>
      <c r="N14" s="41">
        <f t="shared" si="40"/>
        <v>0</v>
      </c>
      <c r="O14" s="41">
        <f t="shared" si="40"/>
        <v>0</v>
      </c>
      <c r="P14" s="41">
        <f t="shared" si="40"/>
        <v>0</v>
      </c>
      <c r="Q14" s="41">
        <f t="shared" si="41"/>
        <v>0</v>
      </c>
      <c r="R14" s="41">
        <f t="shared" si="41"/>
        <v>0.000489377241815839</v>
      </c>
      <c r="S14" s="41">
        <f t="shared" si="41"/>
        <v>0</v>
      </c>
      <c r="T14" s="41">
        <f t="shared" si="41"/>
        <v>0</v>
      </c>
      <c r="U14" s="41">
        <f t="shared" si="41"/>
        <v>0</v>
      </c>
      <c r="V14" s="41">
        <f t="shared" si="41"/>
        <v>0</v>
      </c>
      <c r="W14" s="41">
        <f t="shared" si="41"/>
        <v>0</v>
      </c>
      <c r="X14" s="41">
        <f t="shared" si="41"/>
        <v>-0.00280237150840128</v>
      </c>
      <c r="Y14" s="41">
        <f t="shared" si="41"/>
        <v>0</v>
      </c>
      <c r="Z14" s="41">
        <f t="shared" si="41"/>
        <v>0</v>
      </c>
      <c r="AA14" s="41">
        <f t="shared" si="42"/>
        <v>0</v>
      </c>
      <c r="AB14" s="41">
        <f t="shared" si="42"/>
        <v>0</v>
      </c>
      <c r="AC14" s="41">
        <f t="shared" si="42"/>
        <v>0</v>
      </c>
      <c r="AD14" s="41">
        <f t="shared" si="42"/>
        <v>0</v>
      </c>
      <c r="AE14" s="41">
        <f t="shared" si="42"/>
        <v>-1.83885967992076e-17</v>
      </c>
      <c r="AF14" s="41">
        <f t="shared" si="42"/>
        <v>0</v>
      </c>
      <c r="AG14" s="41">
        <f t="shared" si="42"/>
        <v>0</v>
      </c>
      <c r="AH14" s="41">
        <f t="shared" si="42"/>
        <v>0</v>
      </c>
      <c r="AI14" s="41">
        <f t="shared" si="42"/>
        <v>0</v>
      </c>
      <c r="AJ14" s="41">
        <f t="shared" si="42"/>
        <v>0</v>
      </c>
      <c r="AK14" s="41">
        <f t="shared" si="43"/>
        <v>1.30004598969558e-17</v>
      </c>
      <c r="AL14" s="41">
        <f t="shared" si="43"/>
        <v>0</v>
      </c>
      <c r="AM14" s="41">
        <f t="shared" si="43"/>
        <v>0</v>
      </c>
      <c r="AN14" s="41">
        <f t="shared" si="43"/>
        <v>0</v>
      </c>
      <c r="AO14" s="41">
        <f t="shared" si="43"/>
        <v>0</v>
      </c>
      <c r="AP14" s="41">
        <f t="shared" si="43"/>
        <v>0</v>
      </c>
      <c r="AQ14" s="41">
        <f t="shared" si="43"/>
        <v>0</v>
      </c>
      <c r="AS14" t="str">
        <f>'Aggregated Balance-IND_2010'!A119</f>
        <v>B_101805</v>
      </c>
      <c r="AT14" t="str">
        <f>'Aggregated Balance-IND_2010'!B119</f>
        <v>Iron and Steel</v>
      </c>
      <c r="AU14" t="str">
        <f>'Aggregated Balance-IND_2010'!C119</f>
        <v>PJ</v>
      </c>
      <c r="AV14" t="str">
        <f>'Aggregated Balance-IND_2010'!D119</f>
        <v>'2010</v>
      </c>
      <c r="AW14" s="20" t="str">
        <f>'Aggregated Balance-IND_2010'!E119</f>
        <v>INDBFG</v>
      </c>
      <c r="AX14" t="str">
        <f>'Aggregated Balance-IND_2010'!F119</f>
        <v>Blast Furnace Gas (IND)</v>
      </c>
      <c r="AY14" s="186">
        <f>'Aggregated Balance-IND_2010'!G119</f>
        <v>14.48</v>
      </c>
      <c r="AZ14" s="186">
        <f>'Aggregated Balance-IND_2010'!H119</f>
        <v>9.517</v>
      </c>
      <c r="BA14" s="186">
        <f>'Aggregated Balance-IND_2010'!I119</f>
        <v>0</v>
      </c>
      <c r="BB14" s="186">
        <f>'Aggregated Balance-IND_2010'!J119</f>
        <v>0</v>
      </c>
      <c r="BC14" s="186">
        <f>'Aggregated Balance-IND_2010'!K119</f>
        <v>0</v>
      </c>
      <c r="BD14" s="186">
        <f>'Aggregated Balance-IND_2010'!L119</f>
        <v>10.321</v>
      </c>
      <c r="BE14" s="186">
        <f>'Aggregated Balance-IND_2010'!M119</f>
        <v>65.32</v>
      </c>
      <c r="BF14" s="186">
        <f>'Aggregated Balance-IND_2010'!N119</f>
        <v>0</v>
      </c>
      <c r="BG14" s="186">
        <f>'Aggregated Balance-IND_2010'!O119</f>
        <v>0</v>
      </c>
      <c r="BH14" s="186">
        <f>'Aggregated Balance-IND_2010'!P119</f>
        <v>0</v>
      </c>
      <c r="BI14" s="186">
        <f>'Aggregated Balance-IND_2010'!Q119</f>
        <v>6.694</v>
      </c>
      <c r="BJ14" s="186">
        <f>'Aggregated Balance-IND_2010'!R119</f>
        <v>6.001</v>
      </c>
      <c r="BK14" s="186">
        <f>'Aggregated Balance-IND_2010'!S119</f>
        <v>18.636</v>
      </c>
      <c r="BL14" s="186">
        <f>'Aggregated Balance-IND_2010'!T119</f>
        <v>0</v>
      </c>
      <c r="BM14" s="186">
        <f>'Aggregated Balance-IND_2010'!U119</f>
        <v>3.248</v>
      </c>
      <c r="BN14" s="186">
        <f>'Aggregated Balance-IND_2010'!V119</f>
        <v>0</v>
      </c>
      <c r="BO14" s="186">
        <f>'Aggregated Balance-IND_2010'!W119</f>
        <v>0</v>
      </c>
      <c r="BP14" s="186">
        <f>'Aggregated Balance-IND_2010'!X119</f>
        <v>0</v>
      </c>
      <c r="BQ14" s="186">
        <f>'Aggregated Balance-IND_2010'!Y119</f>
        <v>0</v>
      </c>
      <c r="BR14" s="186">
        <f>'Aggregated Balance-IND_2010'!Z119</f>
        <v>0</v>
      </c>
      <c r="BS14" s="186">
        <f>'Aggregated Balance-IND_2010'!AA119</f>
        <v>0</v>
      </c>
      <c r="BT14" s="186">
        <f>'Aggregated Balance-IND_2010'!AB119</f>
        <v>0</v>
      </c>
      <c r="BU14" s="186">
        <f>'Aggregated Balance-IND_2010'!AC119</f>
        <v>11.274</v>
      </c>
      <c r="BV14" s="186">
        <f>'Aggregated Balance-IND_2010'!AD119</f>
        <v>0.696</v>
      </c>
      <c r="BW14" s="186">
        <f>'Aggregated Balance-IND_2010'!AE119</f>
        <v>12.22</v>
      </c>
      <c r="BX14" s="186">
        <f>'Aggregated Balance-IND_2010'!AF119</f>
        <v>0</v>
      </c>
      <c r="BY14" s="186">
        <f>'Aggregated Balance-IND_2010'!AG119</f>
        <v>7.174</v>
      </c>
      <c r="BZ14" s="186">
        <f>'Aggregated Balance-IND_2010'!AH119</f>
        <v>3.513</v>
      </c>
      <c r="CA14" s="186">
        <f>'Aggregated Balance-IND_2010'!AI119</f>
        <v>0</v>
      </c>
      <c r="CB14" s="186">
        <f>'Aggregated Balance-IND_2010'!AJ119</f>
        <v>15.754</v>
      </c>
      <c r="CC14" s="186">
        <f>'Aggregated Balance-IND_2010'!AK119</f>
        <v>14.23</v>
      </c>
      <c r="CD14" s="186">
        <f>'Aggregated Balance-IND_2010'!AL119</f>
        <v>0.33345</v>
      </c>
      <c r="CE14" s="186">
        <f>'Aggregated Balance-IND_2010'!AM119</f>
        <v>4.18521</v>
      </c>
      <c r="CF14" s="186">
        <f>'Aggregated Balance-IND_2010'!AN119</f>
        <v>0.11115</v>
      </c>
      <c r="CG14" s="186">
        <f>'Aggregated Balance-IND_2010'!AO119</f>
        <v>0</v>
      </c>
      <c r="CH14" s="186">
        <f>'Aggregated Balance-IND_2010'!AP119</f>
        <v>0</v>
      </c>
      <c r="CI14" s="186">
        <f>'Aggregated Balance-IND_2010'!AQ119</f>
        <v>3.106</v>
      </c>
      <c r="CK14" s="14" t="s">
        <v>247</v>
      </c>
      <c r="CL14" s="246"/>
      <c r="CM14" s="246"/>
      <c r="CN14" s="246"/>
      <c r="CO14" s="246"/>
      <c r="CP14" s="246"/>
      <c r="CQ14" s="246"/>
      <c r="CR14" s="246"/>
      <c r="CS14" s="246"/>
      <c r="CT14" s="246"/>
      <c r="CU14" s="246"/>
      <c r="CV14" s="246"/>
      <c r="CW14" s="246"/>
      <c r="CX14" s="246"/>
      <c r="CY14" s="246"/>
      <c r="CZ14" s="246"/>
      <c r="DA14" s="246"/>
      <c r="DB14" s="246"/>
      <c r="DC14" s="246"/>
      <c r="DD14" s="246"/>
      <c r="DE14" s="246"/>
      <c r="DF14" s="246"/>
      <c r="DG14" s="246"/>
      <c r="DH14" s="246"/>
      <c r="DI14" s="246"/>
      <c r="DJ14" s="246"/>
      <c r="DK14" s="246"/>
      <c r="DL14" s="246"/>
      <c r="DM14" s="246"/>
      <c r="DN14" s="246"/>
      <c r="DO14" s="246"/>
      <c r="DP14" s="246"/>
      <c r="DQ14" s="246"/>
      <c r="DR14" s="246"/>
      <c r="DS14" s="246"/>
      <c r="DT14" s="246"/>
      <c r="DU14" s="246"/>
      <c r="DV14" s="246"/>
      <c r="DX14" s="54"/>
      <c r="DY14" s="252"/>
      <c r="DZ14" s="252"/>
      <c r="EA14" s="252"/>
      <c r="EB14" s="252"/>
      <c r="EC14" s="252"/>
      <c r="ED14" s="252"/>
      <c r="EE14" s="252"/>
      <c r="EF14" s="252"/>
      <c r="EG14" s="252"/>
      <c r="EH14" s="252"/>
      <c r="EI14" s="252"/>
      <c r="EJ14" s="252"/>
      <c r="EK14" s="252"/>
      <c r="EL14" s="252"/>
      <c r="EM14" s="252"/>
      <c r="EN14" s="252"/>
      <c r="EO14" s="252"/>
      <c r="EP14" s="252"/>
      <c r="EQ14" s="252"/>
      <c r="ER14" s="252"/>
      <c r="ES14" s="252"/>
      <c r="ET14" s="252"/>
      <c r="EU14" s="252"/>
      <c r="EV14" s="252"/>
      <c r="EW14" s="252"/>
      <c r="EX14" s="252"/>
      <c r="EY14" s="252"/>
      <c r="EZ14" s="252"/>
      <c r="FA14" s="252"/>
      <c r="FB14" s="252"/>
      <c r="FC14" s="252"/>
      <c r="FD14" s="252"/>
      <c r="FE14" s="252"/>
      <c r="FF14" s="252"/>
      <c r="FG14" s="252"/>
      <c r="FH14" s="252"/>
      <c r="FI14" s="25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</row>
    <row r="15" spans="6:179">
      <c r="F15" s="30" t="str">
        <f t="shared" si="44"/>
        <v>INDELC</v>
      </c>
      <c r="G15" s="41">
        <f t="shared" si="40"/>
        <v>1.82203526345507e-17</v>
      </c>
      <c r="H15" s="41">
        <f t="shared" si="40"/>
        <v>3.80090621102762e-5</v>
      </c>
      <c r="I15" s="41">
        <f t="shared" si="40"/>
        <v>-8.24219023478216e-17</v>
      </c>
      <c r="J15" s="41">
        <f t="shared" si="40"/>
        <v>0</v>
      </c>
      <c r="K15" s="41">
        <f t="shared" si="40"/>
        <v>0.132075471698113</v>
      </c>
      <c r="L15" s="41">
        <f t="shared" si="40"/>
        <v>0</v>
      </c>
      <c r="M15" s="41">
        <f t="shared" si="40"/>
        <v>-2.55692545331904e-17</v>
      </c>
      <c r="N15" s="41">
        <f t="shared" si="40"/>
        <v>0</v>
      </c>
      <c r="O15" s="41">
        <f t="shared" si="40"/>
        <v>0.647058823529412</v>
      </c>
      <c r="P15" s="41">
        <f t="shared" si="40"/>
        <v>0</v>
      </c>
      <c r="Q15" s="41">
        <f t="shared" si="41"/>
        <v>0</v>
      </c>
      <c r="R15" s="41">
        <f t="shared" si="41"/>
        <v>0.000114521286092198</v>
      </c>
      <c r="S15" s="41">
        <f t="shared" si="41"/>
        <v>-3.11023595995719e-17</v>
      </c>
      <c r="T15" s="41">
        <f t="shared" si="41"/>
        <v>0</v>
      </c>
      <c r="U15" s="41">
        <f t="shared" si="41"/>
        <v>0</v>
      </c>
      <c r="V15" s="41">
        <f t="shared" si="41"/>
        <v>0</v>
      </c>
      <c r="W15" s="41">
        <f t="shared" si="41"/>
        <v>0.483309352517986</v>
      </c>
      <c r="X15" s="41">
        <f t="shared" si="41"/>
        <v>0</v>
      </c>
      <c r="Y15" s="41">
        <f t="shared" si="41"/>
        <v>0</v>
      </c>
      <c r="Z15" s="41">
        <f t="shared" si="41"/>
        <v>0</v>
      </c>
      <c r="AA15" s="41">
        <f t="shared" si="42"/>
        <v>0</v>
      </c>
      <c r="AB15" s="41">
        <f t="shared" si="42"/>
        <v>0</v>
      </c>
      <c r="AC15" s="41">
        <f t="shared" si="42"/>
        <v>3.69067722845341e-5</v>
      </c>
      <c r="AD15" s="41">
        <f t="shared" si="42"/>
        <v>0.000542239751713427</v>
      </c>
      <c r="AE15" s="41">
        <f t="shared" si="42"/>
        <v>0.000207784287947354</v>
      </c>
      <c r="AF15" s="41">
        <f t="shared" si="42"/>
        <v>0</v>
      </c>
      <c r="AG15" s="41">
        <f t="shared" si="42"/>
        <v>-4.31097023310056e-17</v>
      </c>
      <c r="AH15" s="41">
        <f t="shared" si="42"/>
        <v>0</v>
      </c>
      <c r="AI15" s="41">
        <f t="shared" si="42"/>
        <v>0</v>
      </c>
      <c r="AJ15" s="41">
        <f t="shared" si="42"/>
        <v>0</v>
      </c>
      <c r="AK15" s="41">
        <f t="shared" si="43"/>
        <v>2.41351499948828e-5</v>
      </c>
      <c r="AL15" s="41">
        <f t="shared" si="43"/>
        <v>3.91434697126222e-6</v>
      </c>
      <c r="AM15" s="41">
        <f t="shared" si="43"/>
        <v>0</v>
      </c>
      <c r="AN15" s="41">
        <f t="shared" si="43"/>
        <v>0</v>
      </c>
      <c r="AO15" s="41">
        <f t="shared" si="43"/>
        <v>2.27479526842559e-5</v>
      </c>
      <c r="AP15" s="41">
        <f t="shared" si="43"/>
        <v>0</v>
      </c>
      <c r="AQ15" s="41">
        <f t="shared" si="43"/>
        <v>0.000137410710095257</v>
      </c>
      <c r="AS15" t="str">
        <f>'Aggregated Balance-IND_2010'!A125</f>
        <v>B_101805</v>
      </c>
      <c r="AT15" t="str">
        <f>'Aggregated Balance-IND_2010'!B125</f>
        <v>Iron and Steel</v>
      </c>
      <c r="AU15" t="str">
        <f>'Aggregated Balance-IND_2010'!C125</f>
        <v>PJ</v>
      </c>
      <c r="AV15" t="str">
        <f>'Aggregated Balance-IND_2010'!D125</f>
        <v>'2010</v>
      </c>
      <c r="AW15" t="str">
        <f>'Aggregated Balance-IND_2010'!E125</f>
        <v>INDELC</v>
      </c>
      <c r="AX15" t="str">
        <f>'Aggregated Balance-IND_2010'!F125</f>
        <v>Electricity (IND)</v>
      </c>
      <c r="AY15" s="186">
        <f>'Aggregated Balance-IND_2010'!G125</f>
        <v>13.003</v>
      </c>
      <c r="AZ15" s="186">
        <f>'Aggregated Balance-IND_2010'!H125</f>
        <v>21.55</v>
      </c>
      <c r="BA15" s="186">
        <f>'Aggregated Balance-IND_2010'!I125</f>
        <v>3.017</v>
      </c>
      <c r="BB15" s="186">
        <f>'Aggregated Balance-IND_2010'!J125</f>
        <v>5.19574</v>
      </c>
      <c r="BC15" s="186">
        <f>'Aggregated Balance-IND_2010'!K125</f>
        <v>0.007</v>
      </c>
      <c r="BD15" s="186">
        <f>'Aggregated Balance-IND_2010'!L125</f>
        <v>11.056</v>
      </c>
      <c r="BE15" s="186">
        <f>'Aggregated Balance-IND_2010'!M125</f>
        <v>97.535</v>
      </c>
      <c r="BF15" s="186">
        <f>'Aggregated Balance-IND_2010'!N125</f>
        <v>0.864</v>
      </c>
      <c r="BG15" s="186">
        <f>'Aggregated Balance-IND_2010'!O125</f>
        <v>0.011</v>
      </c>
      <c r="BH15" s="186">
        <f>'Aggregated Balance-IND_2010'!P125</f>
        <v>4.687</v>
      </c>
      <c r="BI15" s="186">
        <f>'Aggregated Balance-IND_2010'!Q125</f>
        <v>51.545</v>
      </c>
      <c r="BJ15" s="186">
        <f>'Aggregated Balance-IND_2010'!R125</f>
        <v>11.794</v>
      </c>
      <c r="BK15" s="186">
        <f>'Aggregated Balance-IND_2010'!S125</f>
        <v>36.781</v>
      </c>
      <c r="BL15" s="186">
        <f>'Aggregated Balance-IND_2010'!T125</f>
        <v>0.652</v>
      </c>
      <c r="BM15" s="186">
        <f>'Aggregated Balance-IND_2010'!U125</f>
        <v>1.861</v>
      </c>
      <c r="BN15" s="186">
        <f>'Aggregated Balance-IND_2010'!V125</f>
        <v>0</v>
      </c>
      <c r="BO15" s="186">
        <f>'Aggregated Balance-IND_2010'!W125</f>
        <v>3.359</v>
      </c>
      <c r="BP15" s="186">
        <f>'Aggregated Balance-IND_2010'!X125</f>
        <v>67.23</v>
      </c>
      <c r="BQ15" s="186">
        <f>'Aggregated Balance-IND_2010'!Y125</f>
        <v>0.068</v>
      </c>
      <c r="BR15" s="186">
        <f>'Aggregated Balance-IND_2010'!Z125</f>
        <v>8.338</v>
      </c>
      <c r="BS15" s="186">
        <f>'Aggregated Balance-IND_2010'!AA125</f>
        <v>0.533</v>
      </c>
      <c r="BT15" s="186">
        <f>'Aggregated Balance-IND_2010'!AB125</f>
        <v>0</v>
      </c>
      <c r="BU15" s="186">
        <f>'Aggregated Balance-IND_2010'!AC125</f>
        <v>9.515</v>
      </c>
      <c r="BV15" s="186">
        <f>'Aggregated Balance-IND_2010'!AD125</f>
        <v>16.841</v>
      </c>
      <c r="BW15" s="186">
        <f>'Aggregated Balance-IND_2010'!AE125</f>
        <v>21.204</v>
      </c>
      <c r="BX15" s="186">
        <f>'Aggregated Balance-IND_2010'!AF125</f>
        <v>3.971</v>
      </c>
      <c r="BY15" s="186">
        <f>'Aggregated Balance-IND_2010'!AG125</f>
        <v>24.131</v>
      </c>
      <c r="BZ15" s="186">
        <f>'Aggregated Balance-IND_2010'!AH125</f>
        <v>9.133</v>
      </c>
      <c r="CA15" s="186">
        <f>'Aggregated Balance-IND_2010'!AI125</f>
        <v>2.657</v>
      </c>
      <c r="CB15" s="186">
        <f>'Aggregated Balance-IND_2010'!AJ125</f>
        <v>8.456</v>
      </c>
      <c r="CC15" s="186">
        <f>'Aggregated Balance-IND_2010'!AK125</f>
        <v>13.831</v>
      </c>
      <c r="CD15" s="186">
        <f>'Aggregated Balance-IND_2010'!AL125</f>
        <v>0.49329</v>
      </c>
      <c r="CE15" s="186">
        <f>'Aggregated Balance-IND_2010'!AM125</f>
        <v>2.14239</v>
      </c>
      <c r="CF15" s="186">
        <f>'Aggregated Balance-IND_2010'!AN125</f>
        <v>1.6887</v>
      </c>
      <c r="CG15" s="186">
        <f>'Aggregated Balance-IND_2010'!AO125</f>
        <v>0.295</v>
      </c>
      <c r="CH15" s="186">
        <f>'Aggregated Balance-IND_2010'!AP125</f>
        <v>4.673</v>
      </c>
      <c r="CI15" s="186">
        <f>'Aggregated Balance-IND_2010'!AQ125</f>
        <v>2.657</v>
      </c>
      <c r="CK15" s="70" t="s">
        <v>1489</v>
      </c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X15" s="54"/>
      <c r="DY15" s="252"/>
      <c r="DZ15" s="252"/>
      <c r="EA15" s="252"/>
      <c r="EB15" s="252"/>
      <c r="EC15" s="252"/>
      <c r="ED15" s="252"/>
      <c r="EE15" s="252"/>
      <c r="EF15" s="252"/>
      <c r="EG15" s="252"/>
      <c r="EH15" s="252"/>
      <c r="EI15" s="252"/>
      <c r="EJ15" s="252"/>
      <c r="EK15" s="252"/>
      <c r="EL15" s="252"/>
      <c r="EM15" s="252"/>
      <c r="EN15" s="252"/>
      <c r="EO15" s="252"/>
      <c r="EP15" s="252"/>
      <c r="EQ15" s="252"/>
      <c r="ER15" s="252"/>
      <c r="ES15" s="252"/>
      <c r="ET15" s="252"/>
      <c r="EU15" s="252"/>
      <c r="EV15" s="252"/>
      <c r="EW15" s="252"/>
      <c r="EX15" s="252"/>
      <c r="EY15" s="252"/>
      <c r="EZ15" s="252"/>
      <c r="FA15" s="252"/>
      <c r="FB15" s="252"/>
      <c r="FC15" s="252"/>
      <c r="FD15" s="252"/>
      <c r="FE15" s="252"/>
      <c r="FF15" s="252"/>
      <c r="FG15" s="252"/>
      <c r="FH15" s="252"/>
      <c r="FI15" s="25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</row>
    <row r="16" spans="6:179">
      <c r="F16" s="165" t="str">
        <f t="shared" si="44"/>
        <v>INDHTH</v>
      </c>
      <c r="G16" s="134">
        <f t="shared" ref="G16:AD16" si="45">IF(AY$18=0,0,(AY16+CL16+CL23+AY40-AY37)/AY$18)</f>
        <v>0.000186688275055638</v>
      </c>
      <c r="H16" s="134">
        <f t="shared" si="45"/>
        <v>0.00107114343954749</v>
      </c>
      <c r="I16" s="134">
        <f t="shared" si="45"/>
        <v>0</v>
      </c>
      <c r="J16" s="134">
        <f t="shared" si="45"/>
        <v>0</v>
      </c>
      <c r="K16" s="134">
        <f t="shared" si="45"/>
        <v>0</v>
      </c>
      <c r="L16" s="134">
        <f t="shared" si="45"/>
        <v>-0.000408361710537397</v>
      </c>
      <c r="M16" s="134">
        <f t="shared" si="45"/>
        <v>8.63652638908632e-5</v>
      </c>
      <c r="N16" s="134">
        <f t="shared" si="45"/>
        <v>0</v>
      </c>
      <c r="O16" s="134">
        <f t="shared" si="45"/>
        <v>0.0588235294117647</v>
      </c>
      <c r="P16" s="134">
        <f t="shared" si="45"/>
        <v>0</v>
      </c>
      <c r="Q16" s="134">
        <f t="shared" si="45"/>
        <v>0</v>
      </c>
      <c r="R16" s="134">
        <f t="shared" si="45"/>
        <v>3.68104133867842e-5</v>
      </c>
      <c r="S16" s="134">
        <f t="shared" si="45"/>
        <v>-0.000534371971477722</v>
      </c>
      <c r="T16" s="134">
        <f t="shared" si="45"/>
        <v>0</v>
      </c>
      <c r="U16" s="134">
        <f t="shared" si="45"/>
        <v>0</v>
      </c>
      <c r="V16" s="134">
        <f t="shared" si="45"/>
        <v>0</v>
      </c>
      <c r="W16" s="134">
        <f t="shared" si="45"/>
        <v>0</v>
      </c>
      <c r="X16" s="134">
        <f t="shared" si="45"/>
        <v>-2.59009024321477e-5</v>
      </c>
      <c r="Y16" s="134">
        <f t="shared" si="45"/>
        <v>0</v>
      </c>
      <c r="Z16" s="134">
        <f t="shared" si="45"/>
        <v>0</v>
      </c>
      <c r="AA16" s="134">
        <f t="shared" si="45"/>
        <v>0</v>
      </c>
      <c r="AB16" s="134">
        <f t="shared" si="45"/>
        <v>0</v>
      </c>
      <c r="AC16" s="134">
        <f t="shared" si="45"/>
        <v>-0.000524833812334087</v>
      </c>
      <c r="AD16" s="134">
        <f t="shared" si="45"/>
        <v>7.66002844950238e-5</v>
      </c>
      <c r="AE16" s="134">
        <f t="shared" ref="AE16:AQ16" si="46">IF(BW$18=0,0,(BW16+DJ16+DJ23+BW40-BW37)/BW$18)</f>
        <v>0.000527533045954659</v>
      </c>
      <c r="AF16" s="134">
        <f t="shared" si="46"/>
        <v>0</v>
      </c>
      <c r="AG16" s="134">
        <f t="shared" si="46"/>
        <v>-0.000186165149316634</v>
      </c>
      <c r="AH16" s="134">
        <f t="shared" si="46"/>
        <v>0</v>
      </c>
      <c r="AI16" s="134">
        <f t="shared" si="46"/>
        <v>0</v>
      </c>
      <c r="AJ16" s="134">
        <f t="shared" si="46"/>
        <v>-2.90435370906733e-5</v>
      </c>
      <c r="AK16" s="134">
        <f t="shared" si="46"/>
        <v>-0.000156496142993464</v>
      </c>
      <c r="AL16" s="134">
        <f t="shared" si="46"/>
        <v>0</v>
      </c>
      <c r="AM16" s="134">
        <f t="shared" si="46"/>
        <v>0</v>
      </c>
      <c r="AN16" s="134">
        <f t="shared" si="46"/>
        <v>0</v>
      </c>
      <c r="AO16" s="134">
        <f t="shared" si="46"/>
        <v>0</v>
      </c>
      <c r="AP16" s="134">
        <f t="shared" si="46"/>
        <v>-2.01521641005075e-18</v>
      </c>
      <c r="AQ16" s="134">
        <f t="shared" si="46"/>
        <v>0</v>
      </c>
      <c r="AS16" t="str">
        <f>'Aggregated Balance-IND_2010'!A126</f>
        <v>B_101805</v>
      </c>
      <c r="AT16" t="str">
        <f>'Aggregated Balance-IND_2010'!B126</f>
        <v>Iron and Steel</v>
      </c>
      <c r="AU16" t="str">
        <f>'Aggregated Balance-IND_2010'!C126</f>
        <v>PJ</v>
      </c>
      <c r="AV16" t="str">
        <f>'Aggregated Balance-IND_2010'!D126</f>
        <v>'2010</v>
      </c>
      <c r="AW16" t="str">
        <f>'Aggregated Balance-IND_2010'!E126</f>
        <v>INDHTH</v>
      </c>
      <c r="AX16" s="14" t="str">
        <f>'Aggregated Balance-IND_2010'!F126</f>
        <v>High Temperature Heat for IND</v>
      </c>
      <c r="AY16" s="209">
        <f>'Aggregated Balance-IND_2010'!G126</f>
        <v>0.623</v>
      </c>
      <c r="AZ16" s="209">
        <f>'Aggregated Balance-IND_2010'!H126</f>
        <v>0</v>
      </c>
      <c r="BA16" s="209">
        <f>'Aggregated Balance-IND_2010'!I126</f>
        <v>0</v>
      </c>
      <c r="BB16" s="209">
        <f>'Aggregated Balance-IND_2010'!J126</f>
        <v>0</v>
      </c>
      <c r="BC16" s="209">
        <f>'Aggregated Balance-IND_2010'!K126</f>
        <v>0</v>
      </c>
      <c r="BD16" s="209">
        <f>'Aggregated Balance-IND_2010'!L126</f>
        <v>3.107</v>
      </c>
      <c r="BE16" s="209">
        <f>'Aggregated Balance-IND_2010'!M126</f>
        <v>1.774</v>
      </c>
      <c r="BF16" s="209">
        <f>'Aggregated Balance-IND_2010'!N126</f>
        <v>0.141</v>
      </c>
      <c r="BG16" s="209">
        <f>'Aggregated Balance-IND_2010'!O126</f>
        <v>0.001</v>
      </c>
      <c r="BH16" s="209">
        <f>'Aggregated Balance-IND_2010'!P126</f>
        <v>0</v>
      </c>
      <c r="BI16" s="209">
        <f>'Aggregated Balance-IND_2010'!Q126</f>
        <v>0</v>
      </c>
      <c r="BJ16" s="209">
        <f>'Aggregated Balance-IND_2010'!R126</f>
        <v>2.781</v>
      </c>
      <c r="BK16" s="209">
        <f>'Aggregated Balance-IND_2010'!S126</f>
        <v>0</v>
      </c>
      <c r="BL16" s="209">
        <f>'Aggregated Balance-IND_2010'!T126</f>
        <v>0.001</v>
      </c>
      <c r="BM16" s="209">
        <f>'Aggregated Balance-IND_2010'!U126</f>
        <v>0.737</v>
      </c>
      <c r="BN16" s="209">
        <f>'Aggregated Balance-IND_2010'!V126</f>
        <v>0</v>
      </c>
      <c r="BO16" s="209">
        <f>'Aggregated Balance-IND_2010'!W126</f>
        <v>0</v>
      </c>
      <c r="BP16" s="209">
        <f>'Aggregated Balance-IND_2010'!X126</f>
        <v>1.592</v>
      </c>
      <c r="BQ16" s="209">
        <f>'Aggregated Balance-IND_2010'!Y126</f>
        <v>0.003</v>
      </c>
      <c r="BR16" s="209">
        <f>'Aggregated Balance-IND_2010'!Z126</f>
        <v>0</v>
      </c>
      <c r="BS16" s="209">
        <f>'Aggregated Balance-IND_2010'!AA126</f>
        <v>0</v>
      </c>
      <c r="BT16" s="209">
        <f>'Aggregated Balance-IND_2010'!AB126</f>
        <v>0</v>
      </c>
      <c r="BU16" s="209">
        <f>'Aggregated Balance-IND_2010'!AC126</f>
        <v>0.018</v>
      </c>
      <c r="BV16" s="209">
        <f>'Aggregated Balance-IND_2010'!AD126</f>
        <v>0.009</v>
      </c>
      <c r="BW16" s="209">
        <f>'Aggregated Balance-IND_2010'!AE126</f>
        <v>5.909</v>
      </c>
      <c r="BX16" s="209">
        <f>'Aggregated Balance-IND_2010'!AF126</f>
        <v>0</v>
      </c>
      <c r="BY16" s="209">
        <f>'Aggregated Balance-IND_2010'!AG126</f>
        <v>0.443</v>
      </c>
      <c r="BZ16" s="209">
        <f>'Aggregated Balance-IND_2010'!AH126</f>
        <v>0</v>
      </c>
      <c r="CA16" s="209">
        <f>'Aggregated Balance-IND_2010'!AI126</f>
        <v>0.148</v>
      </c>
      <c r="CB16" s="209">
        <f>'Aggregated Balance-IND_2010'!AJ126</f>
        <v>0</v>
      </c>
      <c r="CC16" s="209">
        <f>'Aggregated Balance-IND_2010'!AK126</f>
        <v>0</v>
      </c>
      <c r="CD16" s="209">
        <f>'Aggregated Balance-IND_2010'!AL126</f>
        <v>0</v>
      </c>
      <c r="CE16" s="209">
        <f>'Aggregated Balance-IND_2010'!AM126</f>
        <v>0</v>
      </c>
      <c r="CF16" s="209">
        <f>'Aggregated Balance-IND_2010'!AN126</f>
        <v>0</v>
      </c>
      <c r="CG16" s="209">
        <f>'Aggregated Balance-IND_2010'!AO126</f>
        <v>0</v>
      </c>
      <c r="CH16" s="209">
        <f>'Aggregated Balance-IND_2010'!AP126</f>
        <v>0.184</v>
      </c>
      <c r="CI16" s="209">
        <f>'Aggregated Balance-IND_2010'!AQ126</f>
        <v>1.002</v>
      </c>
      <c r="CK16" t="s">
        <v>1219</v>
      </c>
      <c r="CL16" s="186">
        <f>'AutoProd-CHP'!E128</f>
        <v>0</v>
      </c>
      <c r="CM16" s="186">
        <f>'AutoProd-CHP'!F128</f>
        <v>2.17326718026461</v>
      </c>
      <c r="CN16" s="186">
        <f>'AutoProd-CHP'!G128</f>
        <v>0</v>
      </c>
      <c r="CO16" s="186">
        <f>'AutoProd-CHP'!H128</f>
        <v>0</v>
      </c>
      <c r="CP16" s="186">
        <f>'AutoProd-CHP'!I128</f>
        <v>0</v>
      </c>
      <c r="CQ16" s="186">
        <f>'AutoProd-CHP'!J128</f>
        <v>0.202003608669478</v>
      </c>
      <c r="CR16" s="186">
        <f>'AutoProd-CHP'!K128</f>
        <v>0</v>
      </c>
      <c r="CS16" s="186">
        <f>'AutoProd-CHP'!L128</f>
        <v>0</v>
      </c>
      <c r="CT16" s="186">
        <f>'AutoProd-CHP'!M128</f>
        <v>0</v>
      </c>
      <c r="CU16" s="186">
        <f>'AutoProd-CHP'!N128</f>
        <v>0</v>
      </c>
      <c r="CV16" s="186">
        <f>'AutoProd-CHP'!O128</f>
        <v>0</v>
      </c>
      <c r="CW16" s="186">
        <f>'AutoProd-CHP'!P128</f>
        <v>0</v>
      </c>
      <c r="CX16" s="186">
        <f>'AutoProd-CHP'!Q128</f>
        <v>0</v>
      </c>
      <c r="CY16" s="186">
        <f>'AutoProd-CHP'!R128</f>
        <v>0</v>
      </c>
      <c r="CZ16" s="186">
        <f>'AutoProd-CHP'!S128</f>
        <v>0</v>
      </c>
      <c r="DA16" s="186">
        <f>'AutoProd-CHP'!T128</f>
        <v>0</v>
      </c>
      <c r="DB16" s="186">
        <f>'AutoProd-CHP'!U128</f>
        <v>0</v>
      </c>
      <c r="DC16" s="186">
        <f>'AutoProd-CHP'!V128</f>
        <v>0.0240344972064399</v>
      </c>
      <c r="DD16" s="186">
        <f>'AutoProd-CHP'!W128</f>
        <v>0</v>
      </c>
      <c r="DE16" s="186">
        <f>'AutoProd-CHP'!X128</f>
        <v>0</v>
      </c>
      <c r="DF16" s="186">
        <f>'AutoProd-CHP'!Y128</f>
        <v>0</v>
      </c>
      <c r="DG16" s="186">
        <f>'AutoProd-CHP'!Z128</f>
        <v>0</v>
      </c>
      <c r="DH16" s="186">
        <f>'AutoProd-CHP'!AA128</f>
        <v>0</v>
      </c>
      <c r="DI16" s="186">
        <f>'AutoProd-CHP'!AB128</f>
        <v>0</v>
      </c>
      <c r="DJ16" s="186">
        <f>'AutoProd-CHP'!AC128</f>
        <v>2.21409091977227</v>
      </c>
      <c r="DK16" s="186">
        <f>'AutoProd-CHP'!AD128</f>
        <v>0</v>
      </c>
      <c r="DL16" s="186">
        <f>'AutoProd-CHP'!AE128</f>
        <v>0.00678294387966688</v>
      </c>
      <c r="DM16" s="186">
        <f>'AutoProd-CHP'!AF128</f>
        <v>0</v>
      </c>
      <c r="DN16" s="186">
        <f>'AutoProd-CHP'!AG128</f>
        <v>0</v>
      </c>
      <c r="DO16" s="186">
        <f>'AutoProd-CHP'!AH128</f>
        <v>3.57212817279651</v>
      </c>
      <c r="DP16" s="186">
        <f>'AutoProd-CHP'!AI128</f>
        <v>0.301673017857229</v>
      </c>
      <c r="DQ16" s="186">
        <f>'AutoProd-CHP'!AJ128</f>
        <v>0</v>
      </c>
      <c r="DR16" s="186">
        <f>'AutoProd-CHP'!AK128</f>
        <v>0</v>
      </c>
      <c r="DS16" s="186">
        <f>'AutoProd-CHP'!AL128</f>
        <v>0</v>
      </c>
      <c r="DT16" s="186">
        <f>'AutoProd-CHP'!AM128</f>
        <v>0</v>
      </c>
      <c r="DU16" s="186">
        <f>'AutoProd-CHP'!AN128</f>
        <v>0</v>
      </c>
      <c r="DV16" s="186">
        <f>'AutoProd-CHP'!AO128</f>
        <v>0</v>
      </c>
      <c r="DX16" s="54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33"/>
      <c r="EQ16" s="133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33"/>
      <c r="FC16" s="133"/>
      <c r="FD16" s="133"/>
      <c r="FE16" s="133"/>
      <c r="FF16" s="133"/>
      <c r="FG16" s="133"/>
      <c r="FH16" s="133"/>
      <c r="FI16" s="133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</row>
    <row r="17" spans="5:179">
      <c r="E17" s="122" t="s">
        <v>1440</v>
      </c>
      <c r="F17" s="30" t="str">
        <f>AX39</f>
        <v>GASBFG</v>
      </c>
      <c r="G17" s="41">
        <f>IF(AY$18=0,0,(AY39-AY21)/AY$18)</f>
        <v>-0.000406172956006996</v>
      </c>
      <c r="H17" s="41">
        <f t="shared" ref="H17:S17" si="47">IF(AZ$18=0,0,(AZ39-AZ21)/AZ$18)</f>
        <v>3.79109764867307e-5</v>
      </c>
      <c r="I17" s="41">
        <f t="shared" si="47"/>
        <v>0</v>
      </c>
      <c r="J17" s="41">
        <f t="shared" si="47"/>
        <v>0</v>
      </c>
      <c r="K17" s="41">
        <f t="shared" si="47"/>
        <v>0</v>
      </c>
      <c r="L17" s="41">
        <f t="shared" si="47"/>
        <v>0.000448433224505038</v>
      </c>
      <c r="M17" s="41">
        <f t="shared" si="47"/>
        <v>0.00136194623222543</v>
      </c>
      <c r="N17" s="41">
        <f t="shared" si="47"/>
        <v>0</v>
      </c>
      <c r="O17" s="41">
        <f t="shared" si="47"/>
        <v>0</v>
      </c>
      <c r="P17" s="41">
        <f t="shared" si="47"/>
        <v>0</v>
      </c>
      <c r="Q17" s="41">
        <f t="shared" si="47"/>
        <v>-3.01154139862905e-5</v>
      </c>
      <c r="R17" s="41">
        <f t="shared" si="47"/>
        <v>0.000728747179978224</v>
      </c>
      <c r="S17" s="41">
        <f t="shared" si="47"/>
        <v>0.000115106874937123</v>
      </c>
      <c r="T17" s="41">
        <f t="shared" ref="T17:AQ17" si="48">IF(BL$18=0,0,(BL39-BL21)/BL$18)</f>
        <v>0</v>
      </c>
      <c r="U17" s="41">
        <f t="shared" si="48"/>
        <v>0.000547618198483394</v>
      </c>
      <c r="V17" s="41">
        <f t="shared" si="48"/>
        <v>0</v>
      </c>
      <c r="W17" s="41">
        <f t="shared" si="48"/>
        <v>0</v>
      </c>
      <c r="X17" s="41">
        <f t="shared" si="48"/>
        <v>0.0010653861786515</v>
      </c>
      <c r="Y17" s="41">
        <f t="shared" si="48"/>
        <v>0</v>
      </c>
      <c r="Z17" s="41">
        <f t="shared" si="48"/>
        <v>0</v>
      </c>
      <c r="AA17" s="41">
        <f t="shared" si="48"/>
        <v>0</v>
      </c>
      <c r="AB17" s="41">
        <f t="shared" si="48"/>
        <v>0</v>
      </c>
      <c r="AC17" s="41">
        <f t="shared" si="48"/>
        <v>0.00297706883076282</v>
      </c>
      <c r="AD17" s="41">
        <f t="shared" si="48"/>
        <v>-0.000127642570800456</v>
      </c>
      <c r="AE17" s="41">
        <f t="shared" si="48"/>
        <v>0.000899346694133665</v>
      </c>
      <c r="AF17" s="41">
        <f t="shared" si="48"/>
        <v>0</v>
      </c>
      <c r="AG17" s="41">
        <f t="shared" si="48"/>
        <v>2.52666512965389e-5</v>
      </c>
      <c r="AH17" s="41">
        <f t="shared" si="48"/>
        <v>0.00663869373778389</v>
      </c>
      <c r="AI17" s="41">
        <f t="shared" si="48"/>
        <v>0</v>
      </c>
      <c r="AJ17" s="41">
        <f t="shared" si="48"/>
        <v>-0.000447113325104513</v>
      </c>
      <c r="AK17" s="41">
        <f t="shared" si="48"/>
        <v>0.000166603993764579</v>
      </c>
      <c r="AL17" s="41">
        <f t="shared" si="48"/>
        <v>0</v>
      </c>
      <c r="AM17" s="41">
        <f t="shared" si="48"/>
        <v>0.000668102561086838</v>
      </c>
      <c r="AN17" s="41">
        <f t="shared" si="48"/>
        <v>0</v>
      </c>
      <c r="AO17" s="41">
        <f t="shared" si="48"/>
        <v>0</v>
      </c>
      <c r="AP17" s="41">
        <f t="shared" si="48"/>
        <v>0</v>
      </c>
      <c r="AQ17" s="41">
        <f t="shared" si="48"/>
        <v>0.000394579030365673</v>
      </c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</row>
    <row r="18" spans="50:179">
      <c r="AX18" s="241" t="s">
        <v>1490</v>
      </c>
      <c r="AY18" s="31">
        <f t="shared" ref="AY18:CI18" si="49">SUM(AY5:AY16)</f>
        <v>97.493</v>
      </c>
      <c r="AZ18" s="31">
        <f t="shared" si="49"/>
        <v>109.853</v>
      </c>
      <c r="BA18" s="31">
        <f t="shared" si="49"/>
        <v>5.388</v>
      </c>
      <c r="BB18" s="31">
        <f t="shared" si="49"/>
        <v>8.97667</v>
      </c>
      <c r="BC18" s="31">
        <f t="shared" si="49"/>
        <v>0.053</v>
      </c>
      <c r="BD18" s="31">
        <f t="shared" si="49"/>
        <v>99.547</v>
      </c>
      <c r="BE18" s="31">
        <f t="shared" si="49"/>
        <v>555.779</v>
      </c>
      <c r="BF18" s="31">
        <f t="shared" si="49"/>
        <v>2.033</v>
      </c>
      <c r="BG18" s="31">
        <f t="shared" si="49"/>
        <v>0.017</v>
      </c>
      <c r="BH18" s="31">
        <f t="shared" si="49"/>
        <v>7.415</v>
      </c>
      <c r="BI18" s="31">
        <f t="shared" si="49"/>
        <v>125.451</v>
      </c>
      <c r="BJ18" s="31">
        <f t="shared" si="49"/>
        <v>61.613</v>
      </c>
      <c r="BK18" s="243">
        <f t="shared" si="49"/>
        <v>228.453</v>
      </c>
      <c r="BL18" s="31">
        <f t="shared" si="49"/>
        <v>1.586</v>
      </c>
      <c r="BM18" s="31">
        <f t="shared" si="49"/>
        <v>24.002</v>
      </c>
      <c r="BN18" s="31">
        <f t="shared" si="49"/>
        <v>0.047</v>
      </c>
      <c r="BO18" s="31">
        <f t="shared" si="49"/>
        <v>6.95</v>
      </c>
      <c r="BP18" s="31">
        <f t="shared" si="49"/>
        <v>248.463</v>
      </c>
      <c r="BQ18" s="31">
        <f t="shared" si="49"/>
        <v>0.101</v>
      </c>
      <c r="BR18" s="31">
        <f t="shared" si="49"/>
        <v>17.829</v>
      </c>
      <c r="BS18" s="31">
        <f t="shared" si="49"/>
        <v>5.446</v>
      </c>
      <c r="BT18" s="31">
        <f t="shared" si="49"/>
        <v>0</v>
      </c>
      <c r="BU18" s="31">
        <f t="shared" si="49"/>
        <v>91.162</v>
      </c>
      <c r="BV18" s="31">
        <f t="shared" si="49"/>
        <v>30.932</v>
      </c>
      <c r="BW18" s="31">
        <f t="shared" si="49"/>
        <v>96.601</v>
      </c>
      <c r="BX18" s="31">
        <f t="shared" si="49"/>
        <v>6.026</v>
      </c>
      <c r="BY18" s="31">
        <f t="shared" si="49"/>
        <v>82.411</v>
      </c>
      <c r="BZ18" s="31">
        <f t="shared" si="49"/>
        <v>65.999</v>
      </c>
      <c r="CA18" s="31">
        <f t="shared" si="49"/>
        <v>6.178</v>
      </c>
      <c r="CB18" s="31">
        <f t="shared" si="49"/>
        <v>89.928</v>
      </c>
      <c r="CC18" s="31">
        <f t="shared" si="49"/>
        <v>136.638</v>
      </c>
      <c r="CD18" s="31">
        <f t="shared" si="49"/>
        <v>7.5874725</v>
      </c>
      <c r="CE18" s="31">
        <f t="shared" si="49"/>
        <v>16.30476459225</v>
      </c>
      <c r="CF18" s="31">
        <f t="shared" si="49"/>
        <v>3.7809625</v>
      </c>
      <c r="CG18" s="31">
        <f t="shared" si="49"/>
        <v>1.099</v>
      </c>
      <c r="CH18" s="31">
        <f t="shared" si="49"/>
        <v>13.773</v>
      </c>
      <c r="CI18" s="31">
        <f t="shared" si="49"/>
        <v>21.307</v>
      </c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</row>
    <row r="19" spans="89:179">
      <c r="CK19" s="27" t="s">
        <v>1491</v>
      </c>
      <c r="CL19" s="27"/>
      <c r="CM19" s="27"/>
      <c r="CN19" s="27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</row>
    <row r="20" ht="14.25" spans="45:165">
      <c r="AS20" s="28" t="str">
        <f>'Aggregated Balance-IND_2010'!A3</f>
        <v>Eurostat code</v>
      </c>
      <c r="AT20" s="28" t="str">
        <f>'Aggregated Balance-IND_2010'!B3</f>
        <v>Sector description</v>
      </c>
      <c r="AU20" s="28" t="str">
        <f>'Aggregated Balance-IND_2010'!C3</f>
        <v>Unit</v>
      </c>
      <c r="AV20" s="28" t="str">
        <f>'Aggregated Balance-IND_2010'!D3</f>
        <v>Year</v>
      </c>
      <c r="AW20" s="28" t="str">
        <f>'Aggregated Balance-IND_2010'!E3</f>
        <v>Comm</v>
      </c>
      <c r="AX20" s="28" t="str">
        <f>'Aggregated Balance-IND_2010'!F3</f>
        <v>Description</v>
      </c>
      <c r="AY20" s="6" t="str">
        <f>'Aggregated Balance-IND_2010'!G3</f>
        <v>AT</v>
      </c>
      <c r="AZ20" s="6" t="str">
        <f>'Aggregated Balance-IND_2010'!H3</f>
        <v>BE</v>
      </c>
      <c r="BA20" s="6" t="str">
        <f>'Aggregated Balance-IND_2010'!I3</f>
        <v>BG</v>
      </c>
      <c r="BB20" s="6" t="s">
        <v>289</v>
      </c>
      <c r="BC20" s="6" t="str">
        <f>'Aggregated Balance-IND_2010'!K3</f>
        <v>CY</v>
      </c>
      <c r="BD20" s="6" t="str">
        <f>'Aggregated Balance-IND_2010'!L3</f>
        <v>CZ</v>
      </c>
      <c r="BE20" s="6" t="str">
        <f>'Aggregated Balance-IND_2010'!M3</f>
        <v>DE</v>
      </c>
      <c r="BF20" s="6" t="str">
        <f>'Aggregated Balance-IND_2010'!N3</f>
        <v>DK</v>
      </c>
      <c r="BG20" s="6" t="str">
        <f>'Aggregated Balance-IND_2010'!O3</f>
        <v>EE</v>
      </c>
      <c r="BH20" s="6" t="str">
        <f>'Aggregated Balance-IND_2010'!P3</f>
        <v>EL</v>
      </c>
      <c r="BI20" s="6" t="str">
        <f>'Aggregated Balance-IND_2010'!Q3</f>
        <v>ES</v>
      </c>
      <c r="BJ20" s="6" t="str">
        <f>'Aggregated Balance-IND_2010'!R3</f>
        <v>FI</v>
      </c>
      <c r="BK20" s="6" t="str">
        <f>'Aggregated Balance-IND_2010'!S3</f>
        <v>FR</v>
      </c>
      <c r="BL20" s="6" t="str">
        <f>'Aggregated Balance-IND_2010'!T3</f>
        <v>HR</v>
      </c>
      <c r="BM20" s="6" t="str">
        <f>'Aggregated Balance-IND_2010'!U3</f>
        <v>HU</v>
      </c>
      <c r="BN20" s="6" t="str">
        <f>'Aggregated Balance-IND_2010'!V3</f>
        <v>IE</v>
      </c>
      <c r="BO20" s="6" t="str">
        <f>'Aggregated Balance-IND_2010'!W3</f>
        <v>IS</v>
      </c>
      <c r="BP20" s="6" t="str">
        <f>'Aggregated Balance-IND_2010'!X3</f>
        <v>IT</v>
      </c>
      <c r="BQ20" s="6" t="str">
        <f>'Aggregated Balance-IND_2010'!Y3</f>
        <v>LT</v>
      </c>
      <c r="BR20" s="6" t="str">
        <f>'Aggregated Balance-IND_2010'!Z3</f>
        <v>LU</v>
      </c>
      <c r="BS20" s="6" t="str">
        <f>'Aggregated Balance-IND_2010'!AA3</f>
        <v>LV</v>
      </c>
      <c r="BT20" s="6" t="str">
        <f>'Aggregated Balance-IND_2010'!AB3</f>
        <v>MT</v>
      </c>
      <c r="BU20" s="6" t="str">
        <f>'Aggregated Balance-IND_2010'!AC3</f>
        <v>NL</v>
      </c>
      <c r="BV20" s="6" t="str">
        <f>'Aggregated Balance-IND_2010'!AD3</f>
        <v>NO</v>
      </c>
      <c r="BW20" s="6" t="str">
        <f>'Aggregated Balance-IND_2010'!AE3</f>
        <v>PL</v>
      </c>
      <c r="BX20" s="6" t="str">
        <f>'Aggregated Balance-IND_2010'!AF3</f>
        <v>PT</v>
      </c>
      <c r="BY20" s="6" t="str">
        <f>'Aggregated Balance-IND_2010'!AG3</f>
        <v>RO</v>
      </c>
      <c r="BZ20" s="6" t="str">
        <f>'Aggregated Balance-IND_2010'!AH3</f>
        <v>SE</v>
      </c>
      <c r="CA20" s="6" t="str">
        <f>'Aggregated Balance-IND_2010'!AI3</f>
        <v>SI</v>
      </c>
      <c r="CB20" s="6" t="str">
        <f>'Aggregated Balance-IND_2010'!AJ3</f>
        <v>SK</v>
      </c>
      <c r="CC20" s="6" t="str">
        <f>'Aggregated Balance-IND_2010'!AK3</f>
        <v>UK</v>
      </c>
      <c r="CD20" s="6" t="s">
        <v>290</v>
      </c>
      <c r="CE20" s="6" t="s">
        <v>291</v>
      </c>
      <c r="CF20" s="6" t="s">
        <v>292</v>
      </c>
      <c r="CG20" s="6" t="str">
        <f>'Aggregated Balance-IND_2010'!AO3</f>
        <v>ME</v>
      </c>
      <c r="CH20" s="6" t="str">
        <f>'Aggregated Balance-IND_2010'!AP3</f>
        <v>MK</v>
      </c>
      <c r="CI20" s="6" t="str">
        <f>'Aggregated Balance-IND_2010'!AQ3</f>
        <v>RS</v>
      </c>
      <c r="CK20" s="28" t="s">
        <v>287</v>
      </c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</row>
    <row r="21" ht="20.25" spans="6:165">
      <c r="F21" s="39" t="s">
        <v>1492</v>
      </c>
      <c r="G21" s="39"/>
      <c r="H21" s="39"/>
      <c r="I21" s="39"/>
      <c r="J21" s="39"/>
      <c r="K21" s="39"/>
      <c r="L21" s="39"/>
      <c r="M21" s="39"/>
      <c r="N21" s="90"/>
      <c r="O21" s="90"/>
      <c r="P21" s="90"/>
      <c r="Q21" s="90"/>
      <c r="R21" s="90"/>
      <c r="S21" s="90"/>
      <c r="T21" s="90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S21" s="4" t="str">
        <f>'Aggregated Balance-IND_2010'!A4</f>
        <v>B_101106</v>
      </c>
      <c r="AT21" s="4" t="str">
        <f>'Aggregated Balance-IND_2010'!B4</f>
        <v>Transformation output from Blast Furnaces</v>
      </c>
      <c r="AU21" s="4" t="str">
        <f>'Aggregated Balance-IND_2010'!C4</f>
        <v>PJ</v>
      </c>
      <c r="AV21" s="4" t="str">
        <f>'Aggregated Balance-IND_2010'!D4</f>
        <v>'2010</v>
      </c>
      <c r="AW21" s="4" t="str">
        <f>'Aggregated Balance-IND_2010'!E4</f>
        <v>GASBFG</v>
      </c>
      <c r="AX21" s="4" t="str">
        <f>'Aggregated Balance-IND_2010'!F4</f>
        <v>Gas Blast Furnace</v>
      </c>
      <c r="AY21" s="140">
        <f>'Aggregated Balance-IND_2010'!G4</f>
        <v>32.977</v>
      </c>
      <c r="AZ21" s="140">
        <f>'Aggregated Balance-IND_2010'!H4</f>
        <v>24.106</v>
      </c>
      <c r="BA21" s="140">
        <f>'Aggregated Balance-IND_2010'!I4</f>
        <v>0</v>
      </c>
      <c r="BB21" s="140">
        <f>'Aggregated Balance-IND_2010'!J4</f>
        <v>0</v>
      </c>
      <c r="BC21" s="140">
        <f>'Aggregated Balance-IND_2010'!K4</f>
        <v>0</v>
      </c>
      <c r="BD21" s="140">
        <f>'Aggregated Balance-IND_2010'!L4</f>
        <v>21.795</v>
      </c>
      <c r="BE21" s="140">
        <f>'Aggregated Balance-IND_2010'!M4</f>
        <v>169.314</v>
      </c>
      <c r="BF21" s="140">
        <f>'Aggregated Balance-IND_2010'!N4</f>
        <v>0</v>
      </c>
      <c r="BG21" s="140">
        <f>'Aggregated Balance-IND_2010'!O4</f>
        <v>0</v>
      </c>
      <c r="BH21" s="140">
        <f>'Aggregated Balance-IND_2010'!P4</f>
        <v>0</v>
      </c>
      <c r="BI21" s="140">
        <f>'Aggregated Balance-IND_2010'!Q4</f>
        <v>16.755</v>
      </c>
      <c r="BJ21" s="140">
        <f>'Aggregated Balance-IND_2010'!R4</f>
        <v>14.713</v>
      </c>
      <c r="BK21" s="140">
        <f>'Aggregated Balance-IND_2010'!S4</f>
        <v>52.187</v>
      </c>
      <c r="BL21" s="140">
        <f>'Aggregated Balance-IND_2010'!T4</f>
        <v>0</v>
      </c>
      <c r="BM21" s="140">
        <f>'Aggregated Balance-IND_2010'!U4</f>
        <v>9.288</v>
      </c>
      <c r="BN21" s="140">
        <f>'Aggregated Balance-IND_2010'!V4</f>
        <v>0</v>
      </c>
      <c r="BO21" s="140">
        <f>'Aggregated Balance-IND_2010'!W4</f>
        <v>0</v>
      </c>
      <c r="BP21" s="140">
        <f>'Aggregated Balance-IND_2010'!X4</f>
        <v>29.591</v>
      </c>
      <c r="BQ21" s="140">
        <f>'Aggregated Balance-IND_2010'!Y4</f>
        <v>0</v>
      </c>
      <c r="BR21" s="140">
        <f>'Aggregated Balance-IND_2010'!Z4</f>
        <v>0</v>
      </c>
      <c r="BS21" s="140">
        <f>'Aggregated Balance-IND_2010'!AA4</f>
        <v>0</v>
      </c>
      <c r="BT21" s="140">
        <f>'Aggregated Balance-IND_2010'!AB4</f>
        <v>0</v>
      </c>
      <c r="BU21" s="140">
        <f>'Aggregated Balance-IND_2010'!AC4</f>
        <v>35.89</v>
      </c>
      <c r="BV21" s="140">
        <f>'Aggregated Balance-IND_2010'!AD4</f>
        <v>2.487</v>
      </c>
      <c r="BW21" s="140">
        <f>'Aggregated Balance-IND_2010'!AE4</f>
        <v>22.022</v>
      </c>
      <c r="BX21" s="140">
        <f>'Aggregated Balance-IND_2010'!AF4</f>
        <v>0</v>
      </c>
      <c r="BY21" s="140">
        <f>'Aggregated Balance-IND_2010'!AG4</f>
        <v>9.346</v>
      </c>
      <c r="BZ21" s="140">
        <f>'Aggregated Balance-IND_2010'!AH4</f>
        <v>14.054</v>
      </c>
      <c r="CA21" s="140">
        <f>'Aggregated Balance-IND_2010'!AI4</f>
        <v>0</v>
      </c>
      <c r="CB21" s="140">
        <f>'Aggregated Balance-IND_2010'!AJ4</f>
        <v>23.004</v>
      </c>
      <c r="CC21" s="244">
        <f>'Aggregated Balance-IND_2010'!AK4</f>
        <v>41.056</v>
      </c>
      <c r="CD21" s="244">
        <f>'Aggregated Balance-IND_2010'!AL4</f>
        <v>2.742714</v>
      </c>
      <c r="CE21" s="244">
        <f>'Aggregated Balance-IND_2010'!AM4</f>
        <v>4.18521</v>
      </c>
      <c r="CF21" s="244">
        <f>'Aggregated Balance-IND_2010'!AN4</f>
        <v>0.914238</v>
      </c>
      <c r="CG21" s="186">
        <f>'Aggregated Balance-IND_2010'!AO4</f>
        <v>0</v>
      </c>
      <c r="CH21" s="186">
        <f>'Aggregated Balance-IND_2010'!AP4</f>
        <v>0</v>
      </c>
      <c r="CI21" s="186">
        <f>'Aggregated Balance-IND_2010'!AQ4</f>
        <v>9.15</v>
      </c>
      <c r="CK21" s="247" t="s">
        <v>231</v>
      </c>
      <c r="CL21" s="248">
        <f t="shared" ref="CL21:DV21" si="50">CL23/IF(G212="",$F$212,G212)</f>
        <v>1.885</v>
      </c>
      <c r="CM21" s="248">
        <f t="shared" si="50"/>
        <v>0</v>
      </c>
      <c r="CN21" s="248">
        <f t="shared" si="50"/>
        <v>0</v>
      </c>
      <c r="CO21" s="248">
        <f t="shared" si="50"/>
        <v>0</v>
      </c>
      <c r="CP21" s="248">
        <f t="shared" si="50"/>
        <v>0</v>
      </c>
      <c r="CQ21" s="248">
        <f t="shared" si="50"/>
        <v>1.772</v>
      </c>
      <c r="CR21" s="248">
        <f t="shared" si="50"/>
        <v>0.06</v>
      </c>
      <c r="CS21" s="248">
        <f t="shared" si="50"/>
        <v>0</v>
      </c>
      <c r="CT21" s="248">
        <f t="shared" si="50"/>
        <v>0</v>
      </c>
      <c r="CU21" s="248">
        <f t="shared" si="50"/>
        <v>0</v>
      </c>
      <c r="CV21" s="248">
        <f t="shared" si="50"/>
        <v>0</v>
      </c>
      <c r="CW21" s="248">
        <f t="shared" si="50"/>
        <v>0.075</v>
      </c>
      <c r="CX21" s="248">
        <f t="shared" si="50"/>
        <v>0</v>
      </c>
      <c r="CY21" s="248">
        <f t="shared" si="50"/>
        <v>0</v>
      </c>
      <c r="CZ21" s="248">
        <f t="shared" si="50"/>
        <v>0</v>
      </c>
      <c r="DA21" s="248">
        <f t="shared" si="50"/>
        <v>0</v>
      </c>
      <c r="DB21" s="248">
        <f t="shared" si="50"/>
        <v>0</v>
      </c>
      <c r="DC21" s="248">
        <f t="shared" si="50"/>
        <v>0</v>
      </c>
      <c r="DD21" s="248">
        <f t="shared" si="50"/>
        <v>0</v>
      </c>
      <c r="DE21" s="248">
        <f t="shared" si="50"/>
        <v>0</v>
      </c>
      <c r="DF21" s="248">
        <f t="shared" si="50"/>
        <v>0</v>
      </c>
      <c r="DG21" s="248">
        <f t="shared" si="50"/>
        <v>0</v>
      </c>
      <c r="DH21" s="248">
        <f t="shared" si="50"/>
        <v>0</v>
      </c>
      <c r="DI21" s="248">
        <f t="shared" si="50"/>
        <v>0</v>
      </c>
      <c r="DJ21" s="248">
        <f t="shared" si="50"/>
        <v>0</v>
      </c>
      <c r="DK21" s="248">
        <f t="shared" si="50"/>
        <v>0</v>
      </c>
      <c r="DL21" s="248">
        <f t="shared" si="50"/>
        <v>0</v>
      </c>
      <c r="DM21" s="248">
        <f t="shared" si="50"/>
        <v>0</v>
      </c>
      <c r="DN21" s="248">
        <f t="shared" si="50"/>
        <v>0</v>
      </c>
      <c r="DO21" s="248">
        <f t="shared" si="50"/>
        <v>0</v>
      </c>
      <c r="DP21" s="248">
        <f t="shared" si="50"/>
        <v>0</v>
      </c>
      <c r="DQ21" s="248">
        <f t="shared" si="50"/>
        <v>0</v>
      </c>
      <c r="DR21" s="248">
        <f t="shared" si="50"/>
        <v>0</v>
      </c>
      <c r="DS21" s="248">
        <f t="shared" si="50"/>
        <v>0</v>
      </c>
      <c r="DT21" s="248">
        <f t="shared" si="50"/>
        <v>0</v>
      </c>
      <c r="DU21" s="248">
        <f t="shared" si="50"/>
        <v>0</v>
      </c>
      <c r="DV21" s="248">
        <f t="shared" si="50"/>
        <v>0</v>
      </c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</row>
    <row r="22" ht="14.25" spans="7:165">
      <c r="G22" s="6" t="str">
        <f t="shared" ref="G22:AQ22" si="51">G$46</f>
        <v>AT</v>
      </c>
      <c r="H22" s="6" t="str">
        <f t="shared" si="51"/>
        <v>BE</v>
      </c>
      <c r="I22" s="6" t="str">
        <f t="shared" si="51"/>
        <v>BG</v>
      </c>
      <c r="J22" s="6" t="str">
        <f t="shared" si="51"/>
        <v>CH</v>
      </c>
      <c r="K22" s="6" t="str">
        <f t="shared" si="51"/>
        <v>CY</v>
      </c>
      <c r="L22" s="6" t="str">
        <f t="shared" si="51"/>
        <v>CZ</v>
      </c>
      <c r="M22" s="6" t="str">
        <f t="shared" si="51"/>
        <v>DE</v>
      </c>
      <c r="N22" s="6" t="str">
        <f t="shared" si="51"/>
        <v>DK</v>
      </c>
      <c r="O22" s="6" t="str">
        <f t="shared" si="51"/>
        <v>EE</v>
      </c>
      <c r="P22" s="6" t="str">
        <f t="shared" si="51"/>
        <v>EL</v>
      </c>
      <c r="Q22" s="6" t="str">
        <f t="shared" si="51"/>
        <v>ES</v>
      </c>
      <c r="R22" s="6" t="str">
        <f t="shared" si="51"/>
        <v>FI</v>
      </c>
      <c r="S22" s="6" t="str">
        <f t="shared" si="51"/>
        <v>FR</v>
      </c>
      <c r="T22" s="6" t="str">
        <f t="shared" si="51"/>
        <v>HR</v>
      </c>
      <c r="U22" s="6" t="str">
        <f t="shared" si="51"/>
        <v>HU</v>
      </c>
      <c r="V22" s="6" t="str">
        <f t="shared" si="51"/>
        <v>IE</v>
      </c>
      <c r="W22" s="6" t="str">
        <f t="shared" si="51"/>
        <v>IS</v>
      </c>
      <c r="X22" s="6" t="str">
        <f t="shared" si="51"/>
        <v>IT</v>
      </c>
      <c r="Y22" s="6" t="str">
        <f t="shared" si="51"/>
        <v>LT</v>
      </c>
      <c r="Z22" s="6" t="str">
        <f t="shared" si="51"/>
        <v>LU</v>
      </c>
      <c r="AA22" s="6" t="str">
        <f t="shared" si="51"/>
        <v>LV</v>
      </c>
      <c r="AB22" s="6" t="str">
        <f t="shared" si="51"/>
        <v>MT</v>
      </c>
      <c r="AC22" s="6" t="str">
        <f t="shared" si="51"/>
        <v>NL</v>
      </c>
      <c r="AD22" s="6" t="str">
        <f t="shared" si="51"/>
        <v>NO</v>
      </c>
      <c r="AE22" s="6" t="str">
        <f t="shared" si="51"/>
        <v>PL</v>
      </c>
      <c r="AF22" s="6" t="str">
        <f t="shared" si="51"/>
        <v>PT</v>
      </c>
      <c r="AG22" s="6" t="str">
        <f t="shared" si="51"/>
        <v>RO</v>
      </c>
      <c r="AH22" s="6" t="str">
        <f t="shared" si="51"/>
        <v>SE</v>
      </c>
      <c r="AI22" s="6" t="str">
        <f t="shared" si="51"/>
        <v>SI</v>
      </c>
      <c r="AJ22" s="6" t="str">
        <f t="shared" si="51"/>
        <v>SK</v>
      </c>
      <c r="AK22" s="6" t="str">
        <f t="shared" si="51"/>
        <v>UK</v>
      </c>
      <c r="AL22" s="6" t="str">
        <f t="shared" si="51"/>
        <v>AL</v>
      </c>
      <c r="AM22" s="6" t="str">
        <f t="shared" si="51"/>
        <v>BA</v>
      </c>
      <c r="AN22" s="6" t="str">
        <f t="shared" si="51"/>
        <v>KS</v>
      </c>
      <c r="AO22" s="6" t="str">
        <f t="shared" si="51"/>
        <v>ME</v>
      </c>
      <c r="AP22" s="6" t="str">
        <f t="shared" si="51"/>
        <v>MK</v>
      </c>
      <c r="AQ22" s="6" t="str">
        <f t="shared" si="51"/>
        <v>RS</v>
      </c>
      <c r="CK22" s="70" t="s">
        <v>1489</v>
      </c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</row>
    <row r="23" spans="6:165">
      <c r="F23" s="4" t="str">
        <f>CK29</f>
        <v>MISPLT</v>
      </c>
      <c r="G23" s="35">
        <f t="shared" ref="G23:P26" si="52">CL41-CL29</f>
        <v>0</v>
      </c>
      <c r="H23" s="35">
        <f t="shared" si="52"/>
        <v>0</v>
      </c>
      <c r="I23" s="35">
        <f t="shared" si="52"/>
        <v>0</v>
      </c>
      <c r="J23" s="35">
        <f t="shared" si="52"/>
        <v>0</v>
      </c>
      <c r="K23" s="35">
        <f t="shared" si="52"/>
        <v>0</v>
      </c>
      <c r="L23" s="35">
        <f t="shared" si="52"/>
        <v>0</v>
      </c>
      <c r="M23" s="35">
        <f t="shared" si="52"/>
        <v>0</v>
      </c>
      <c r="N23" s="35">
        <f t="shared" si="52"/>
        <v>0</v>
      </c>
      <c r="O23" s="35">
        <f t="shared" si="52"/>
        <v>0</v>
      </c>
      <c r="P23" s="35">
        <f t="shared" si="52"/>
        <v>0</v>
      </c>
      <c r="Q23" s="35">
        <f t="shared" ref="Q23:Z26" si="53">CV41-CV29</f>
        <v>0</v>
      </c>
      <c r="R23" s="35">
        <f t="shared" si="53"/>
        <v>0</v>
      </c>
      <c r="S23" s="35">
        <f t="shared" si="53"/>
        <v>0</v>
      </c>
      <c r="T23" s="35">
        <f t="shared" si="53"/>
        <v>0</v>
      </c>
      <c r="U23" s="35">
        <f t="shared" si="53"/>
        <v>0</v>
      </c>
      <c r="V23" s="35">
        <f t="shared" si="53"/>
        <v>0</v>
      </c>
      <c r="W23" s="35">
        <f t="shared" si="53"/>
        <v>0</v>
      </c>
      <c r="X23" s="35">
        <f t="shared" si="53"/>
        <v>0</v>
      </c>
      <c r="Y23" s="35">
        <f t="shared" si="53"/>
        <v>0</v>
      </c>
      <c r="Z23" s="35">
        <f t="shared" si="53"/>
        <v>0</v>
      </c>
      <c r="AA23" s="35">
        <f t="shared" ref="AA23:AJ26" si="54">DF41-DF29</f>
        <v>0</v>
      </c>
      <c r="AB23" s="35">
        <f t="shared" si="54"/>
        <v>0</v>
      </c>
      <c r="AC23" s="35">
        <f t="shared" si="54"/>
        <v>0</v>
      </c>
      <c r="AD23" s="35">
        <f t="shared" si="54"/>
        <v>0</v>
      </c>
      <c r="AE23" s="35">
        <f t="shared" si="54"/>
        <v>0</v>
      </c>
      <c r="AF23" s="35">
        <f t="shared" si="54"/>
        <v>0</v>
      </c>
      <c r="AG23" s="35">
        <f t="shared" si="54"/>
        <v>0</v>
      </c>
      <c r="AH23" s="35">
        <f t="shared" si="54"/>
        <v>0</v>
      </c>
      <c r="AI23" s="35">
        <f t="shared" si="54"/>
        <v>0</v>
      </c>
      <c r="AJ23" s="35">
        <f t="shared" si="54"/>
        <v>0</v>
      </c>
      <c r="AK23" s="35">
        <f t="shared" ref="AK23:AQ26" si="55">DP41-DP29</f>
        <v>0</v>
      </c>
      <c r="AL23" s="35">
        <f t="shared" si="55"/>
        <v>0</v>
      </c>
      <c r="AM23" s="35">
        <f t="shared" si="55"/>
        <v>0</v>
      </c>
      <c r="AN23" s="35">
        <f t="shared" si="55"/>
        <v>0</v>
      </c>
      <c r="AO23" s="35">
        <f t="shared" si="55"/>
        <v>0</v>
      </c>
      <c r="AP23" s="35">
        <f t="shared" si="55"/>
        <v>0</v>
      </c>
      <c r="AQ23" s="35">
        <f t="shared" si="55"/>
        <v>0</v>
      </c>
      <c r="CK23" s="30" t="s">
        <v>1219</v>
      </c>
      <c r="CL23" s="35">
        <f t="shared" ref="CL23:DV23" si="56">G214*$F$211*IF(G210="",$F$210,G210)</f>
        <v>1.508</v>
      </c>
      <c r="CM23" s="35">
        <f t="shared" si="56"/>
        <v>0</v>
      </c>
      <c r="CN23" s="35">
        <f t="shared" si="56"/>
        <v>0</v>
      </c>
      <c r="CO23" s="35">
        <f t="shared" si="56"/>
        <v>0</v>
      </c>
      <c r="CP23" s="35">
        <f t="shared" si="56"/>
        <v>0</v>
      </c>
      <c r="CQ23" s="35">
        <f t="shared" si="56"/>
        <v>1.4176</v>
      </c>
      <c r="CR23" s="35">
        <f t="shared" si="56"/>
        <v>0.048</v>
      </c>
      <c r="CS23" s="35">
        <f t="shared" si="56"/>
        <v>0</v>
      </c>
      <c r="CT23" s="35">
        <f t="shared" si="56"/>
        <v>0</v>
      </c>
      <c r="CU23" s="35">
        <f t="shared" si="56"/>
        <v>0</v>
      </c>
      <c r="CV23" s="35">
        <f t="shared" si="56"/>
        <v>0</v>
      </c>
      <c r="CW23" s="35">
        <f t="shared" si="56"/>
        <v>0.06</v>
      </c>
      <c r="CX23" s="35">
        <f t="shared" si="56"/>
        <v>0</v>
      </c>
      <c r="CY23" s="35">
        <f t="shared" si="56"/>
        <v>0</v>
      </c>
      <c r="CZ23" s="35">
        <f t="shared" si="56"/>
        <v>0</v>
      </c>
      <c r="DA23" s="35">
        <f t="shared" si="56"/>
        <v>0</v>
      </c>
      <c r="DB23" s="35">
        <f t="shared" si="56"/>
        <v>0</v>
      </c>
      <c r="DC23" s="35">
        <f t="shared" si="56"/>
        <v>0</v>
      </c>
      <c r="DD23" s="35">
        <f t="shared" si="56"/>
        <v>0</v>
      </c>
      <c r="DE23" s="35">
        <f t="shared" si="56"/>
        <v>0</v>
      </c>
      <c r="DF23" s="35">
        <f t="shared" si="56"/>
        <v>0</v>
      </c>
      <c r="DG23" s="35">
        <f t="shared" si="56"/>
        <v>0</v>
      </c>
      <c r="DH23" s="35">
        <f t="shared" si="56"/>
        <v>0</v>
      </c>
      <c r="DI23" s="35">
        <f t="shared" si="56"/>
        <v>0</v>
      </c>
      <c r="DJ23" s="35">
        <f t="shared" si="56"/>
        <v>0</v>
      </c>
      <c r="DK23" s="35">
        <f t="shared" si="56"/>
        <v>0</v>
      </c>
      <c r="DL23" s="35">
        <f t="shared" si="56"/>
        <v>0</v>
      </c>
      <c r="DM23" s="35">
        <f t="shared" si="56"/>
        <v>0</v>
      </c>
      <c r="DN23" s="35">
        <f t="shared" si="56"/>
        <v>0</v>
      </c>
      <c r="DO23" s="35">
        <f t="shared" si="56"/>
        <v>0</v>
      </c>
      <c r="DP23" s="35">
        <f t="shared" si="56"/>
        <v>0</v>
      </c>
      <c r="DQ23" s="35">
        <f t="shared" si="56"/>
        <v>0</v>
      </c>
      <c r="DR23" s="35">
        <f t="shared" si="56"/>
        <v>0</v>
      </c>
      <c r="DS23" s="35">
        <f t="shared" si="56"/>
        <v>0</v>
      </c>
      <c r="DT23" s="35">
        <f t="shared" si="56"/>
        <v>0</v>
      </c>
      <c r="DU23" s="35">
        <f t="shared" si="56"/>
        <v>0</v>
      </c>
      <c r="DV23" s="35">
        <f t="shared" si="56"/>
        <v>0</v>
      </c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</row>
    <row r="24" spans="6:87">
      <c r="F24" s="4" t="str">
        <f>CK30</f>
        <v>MISSNT</v>
      </c>
      <c r="G24" s="35">
        <f t="shared" si="52"/>
        <v>0</v>
      </c>
      <c r="H24" s="35">
        <f t="shared" si="52"/>
        <v>0</v>
      </c>
      <c r="I24" s="35">
        <f t="shared" si="52"/>
        <v>0</v>
      </c>
      <c r="J24" s="35">
        <f t="shared" si="52"/>
        <v>0</v>
      </c>
      <c r="K24" s="35">
        <f t="shared" si="52"/>
        <v>0</v>
      </c>
      <c r="L24" s="35">
        <f t="shared" si="52"/>
        <v>0</v>
      </c>
      <c r="M24" s="35">
        <f t="shared" si="52"/>
        <v>0</v>
      </c>
      <c r="N24" s="35">
        <f t="shared" si="52"/>
        <v>0</v>
      </c>
      <c r="O24" s="35">
        <f t="shared" si="52"/>
        <v>0</v>
      </c>
      <c r="P24" s="35">
        <f t="shared" si="52"/>
        <v>0</v>
      </c>
      <c r="Q24" s="35">
        <f t="shared" si="53"/>
        <v>0</v>
      </c>
      <c r="R24" s="35">
        <f t="shared" si="53"/>
        <v>0</v>
      </c>
      <c r="S24" s="35">
        <f t="shared" si="53"/>
        <v>0</v>
      </c>
      <c r="T24" s="35">
        <f t="shared" si="53"/>
        <v>0</v>
      </c>
      <c r="U24" s="35">
        <f t="shared" si="53"/>
        <v>0</v>
      </c>
      <c r="V24" s="35">
        <f t="shared" si="53"/>
        <v>0</v>
      </c>
      <c r="W24" s="35">
        <f t="shared" si="53"/>
        <v>0</v>
      </c>
      <c r="X24" s="35">
        <f t="shared" si="53"/>
        <v>0</v>
      </c>
      <c r="Y24" s="35">
        <f t="shared" si="53"/>
        <v>0</v>
      </c>
      <c r="Z24" s="35">
        <f t="shared" si="53"/>
        <v>0</v>
      </c>
      <c r="AA24" s="35">
        <f t="shared" si="54"/>
        <v>0</v>
      </c>
      <c r="AB24" s="35">
        <f t="shared" si="54"/>
        <v>0</v>
      </c>
      <c r="AC24" s="35">
        <f t="shared" si="54"/>
        <v>0</v>
      </c>
      <c r="AD24" s="35">
        <f t="shared" si="54"/>
        <v>0</v>
      </c>
      <c r="AE24" s="35">
        <f t="shared" si="54"/>
        <v>0</v>
      </c>
      <c r="AF24" s="35">
        <f t="shared" si="54"/>
        <v>0</v>
      </c>
      <c r="AG24" s="35">
        <f t="shared" si="54"/>
        <v>0</v>
      </c>
      <c r="AH24" s="35">
        <f t="shared" si="54"/>
        <v>0</v>
      </c>
      <c r="AI24" s="35">
        <f t="shared" si="54"/>
        <v>0</v>
      </c>
      <c r="AJ24" s="35">
        <f t="shared" si="54"/>
        <v>0</v>
      </c>
      <c r="AK24" s="35">
        <f t="shared" si="55"/>
        <v>0</v>
      </c>
      <c r="AL24" s="35">
        <f t="shared" si="55"/>
        <v>0</v>
      </c>
      <c r="AM24" s="35">
        <f t="shared" si="55"/>
        <v>0</v>
      </c>
      <c r="AN24" s="35">
        <f t="shared" si="55"/>
        <v>0</v>
      </c>
      <c r="AO24" s="35">
        <f t="shared" si="55"/>
        <v>0</v>
      </c>
      <c r="AP24" s="35">
        <f t="shared" si="55"/>
        <v>0</v>
      </c>
      <c r="AQ24" s="35">
        <f t="shared" si="55"/>
        <v>0</v>
      </c>
      <c r="AX24" s="57" t="s">
        <v>1493</v>
      </c>
      <c r="AY24" s="57"/>
      <c r="AZ24" s="57"/>
      <c r="BD24" s="4"/>
      <c r="BE24" s="4"/>
      <c r="BF24" s="4"/>
      <c r="BG24" s="4"/>
      <c r="BH24" s="4"/>
      <c r="BI24" s="4"/>
      <c r="BJ24" s="4"/>
      <c r="BK24" s="4"/>
      <c r="BM24" s="4"/>
      <c r="BN24" s="4"/>
      <c r="BO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</row>
    <row r="25" ht="14.25" spans="6:87">
      <c r="F25" s="4" t="str">
        <f>CK31</f>
        <v>MISRIR</v>
      </c>
      <c r="G25" s="35">
        <f t="shared" si="52"/>
        <v>0</v>
      </c>
      <c r="H25" s="35">
        <f t="shared" si="52"/>
        <v>0</v>
      </c>
      <c r="I25" s="35">
        <f t="shared" si="52"/>
        <v>0</v>
      </c>
      <c r="J25" s="35">
        <f t="shared" si="52"/>
        <v>0</v>
      </c>
      <c r="K25" s="35">
        <f t="shared" si="52"/>
        <v>0</v>
      </c>
      <c r="L25" s="35">
        <f t="shared" si="52"/>
        <v>0</v>
      </c>
      <c r="M25" s="35">
        <f t="shared" si="52"/>
        <v>0</v>
      </c>
      <c r="N25" s="35">
        <f t="shared" si="52"/>
        <v>0</v>
      </c>
      <c r="O25" s="35">
        <f t="shared" si="52"/>
        <v>0</v>
      </c>
      <c r="P25" s="35">
        <f t="shared" si="52"/>
        <v>0</v>
      </c>
      <c r="Q25" s="35">
        <f t="shared" si="53"/>
        <v>0</v>
      </c>
      <c r="R25" s="35">
        <f t="shared" si="53"/>
        <v>0</v>
      </c>
      <c r="S25" s="35">
        <f t="shared" si="53"/>
        <v>0</v>
      </c>
      <c r="T25" s="35">
        <f t="shared" si="53"/>
        <v>0</v>
      </c>
      <c r="U25" s="35">
        <f t="shared" si="53"/>
        <v>0</v>
      </c>
      <c r="V25" s="35">
        <f t="shared" si="53"/>
        <v>0</v>
      </c>
      <c r="W25" s="35">
        <f t="shared" si="53"/>
        <v>0</v>
      </c>
      <c r="X25" s="35">
        <f t="shared" si="53"/>
        <v>0</v>
      </c>
      <c r="Y25" s="35">
        <f t="shared" si="53"/>
        <v>0</v>
      </c>
      <c r="Z25" s="35">
        <f t="shared" si="53"/>
        <v>0</v>
      </c>
      <c r="AA25" s="35">
        <f t="shared" si="54"/>
        <v>0</v>
      </c>
      <c r="AB25" s="35">
        <f t="shared" si="54"/>
        <v>0</v>
      </c>
      <c r="AC25" s="35">
        <f t="shared" si="54"/>
        <v>0</v>
      </c>
      <c r="AD25" s="35">
        <f t="shared" si="54"/>
        <v>0</v>
      </c>
      <c r="AE25" s="35">
        <f t="shared" si="54"/>
        <v>0</v>
      </c>
      <c r="AF25" s="35">
        <f t="shared" si="54"/>
        <v>0</v>
      </c>
      <c r="AG25" s="35">
        <f t="shared" si="54"/>
        <v>0</v>
      </c>
      <c r="AH25" s="35">
        <f t="shared" si="54"/>
        <v>0</v>
      </c>
      <c r="AI25" s="35">
        <f t="shared" si="54"/>
        <v>0</v>
      </c>
      <c r="AJ25" s="35">
        <f t="shared" si="54"/>
        <v>0</v>
      </c>
      <c r="AK25" s="35">
        <f t="shared" si="55"/>
        <v>0</v>
      </c>
      <c r="AL25" s="35">
        <f t="shared" si="55"/>
        <v>0</v>
      </c>
      <c r="AM25" s="35">
        <f t="shared" si="55"/>
        <v>0</v>
      </c>
      <c r="AN25" s="35">
        <f t="shared" si="55"/>
        <v>0</v>
      </c>
      <c r="AO25" s="35">
        <f t="shared" si="55"/>
        <v>0</v>
      </c>
      <c r="AP25" s="35">
        <f t="shared" si="55"/>
        <v>0</v>
      </c>
      <c r="AQ25" s="35">
        <f t="shared" si="55"/>
        <v>0</v>
      </c>
      <c r="AX25" s="55" t="s">
        <v>1494</v>
      </c>
      <c r="AY25" s="6" t="str">
        <f t="shared" ref="AY25:CI25" si="57">G46</f>
        <v>AT</v>
      </c>
      <c r="AZ25" s="6" t="str">
        <f t="shared" si="57"/>
        <v>BE</v>
      </c>
      <c r="BA25" s="6" t="str">
        <f t="shared" si="57"/>
        <v>BG</v>
      </c>
      <c r="BB25" s="6" t="str">
        <f t="shared" si="57"/>
        <v>CH</v>
      </c>
      <c r="BC25" s="6" t="str">
        <f t="shared" si="57"/>
        <v>CY</v>
      </c>
      <c r="BD25" s="6" t="str">
        <f t="shared" si="57"/>
        <v>CZ</v>
      </c>
      <c r="BE25" s="6" t="str">
        <f t="shared" si="57"/>
        <v>DE</v>
      </c>
      <c r="BF25" s="6" t="str">
        <f t="shared" si="57"/>
        <v>DK</v>
      </c>
      <c r="BG25" s="6" t="str">
        <f t="shared" si="57"/>
        <v>EE</v>
      </c>
      <c r="BH25" s="6" t="str">
        <f t="shared" si="57"/>
        <v>EL</v>
      </c>
      <c r="BI25" s="6" t="str">
        <f t="shared" si="57"/>
        <v>ES</v>
      </c>
      <c r="BJ25" s="6" t="str">
        <f t="shared" si="57"/>
        <v>FI</v>
      </c>
      <c r="BK25" s="6" t="str">
        <f t="shared" si="57"/>
        <v>FR</v>
      </c>
      <c r="BL25" s="6" t="str">
        <f t="shared" si="57"/>
        <v>HR</v>
      </c>
      <c r="BM25" s="6" t="str">
        <f t="shared" si="57"/>
        <v>HU</v>
      </c>
      <c r="BN25" s="6" t="str">
        <f t="shared" si="57"/>
        <v>IE</v>
      </c>
      <c r="BO25" s="6" t="str">
        <f t="shared" si="57"/>
        <v>IS</v>
      </c>
      <c r="BP25" s="6" t="str">
        <f t="shared" si="57"/>
        <v>IT</v>
      </c>
      <c r="BQ25" s="6" t="str">
        <f t="shared" si="57"/>
        <v>LT</v>
      </c>
      <c r="BR25" s="6" t="str">
        <f t="shared" si="57"/>
        <v>LU</v>
      </c>
      <c r="BS25" s="6" t="str">
        <f t="shared" si="57"/>
        <v>LV</v>
      </c>
      <c r="BT25" s="6" t="str">
        <f t="shared" si="57"/>
        <v>MT</v>
      </c>
      <c r="BU25" s="6" t="str">
        <f t="shared" si="57"/>
        <v>NL</v>
      </c>
      <c r="BV25" s="6" t="str">
        <f t="shared" si="57"/>
        <v>NO</v>
      </c>
      <c r="BW25" s="6" t="str">
        <f t="shared" si="57"/>
        <v>PL</v>
      </c>
      <c r="BX25" s="6" t="str">
        <f t="shared" si="57"/>
        <v>PT</v>
      </c>
      <c r="BY25" s="6" t="str">
        <f t="shared" si="57"/>
        <v>RO</v>
      </c>
      <c r="BZ25" s="6" t="str">
        <f t="shared" si="57"/>
        <v>SE</v>
      </c>
      <c r="CA25" s="6" t="str">
        <f t="shared" si="57"/>
        <v>SI</v>
      </c>
      <c r="CB25" s="6" t="str">
        <f t="shared" si="57"/>
        <v>SK</v>
      </c>
      <c r="CC25" s="6" t="str">
        <f t="shared" si="57"/>
        <v>UK</v>
      </c>
      <c r="CD25" s="6" t="str">
        <f t="shared" si="57"/>
        <v>AL</v>
      </c>
      <c r="CE25" s="6" t="str">
        <f t="shared" si="57"/>
        <v>BA</v>
      </c>
      <c r="CF25" s="6" t="str">
        <f t="shared" si="57"/>
        <v>KS</v>
      </c>
      <c r="CG25" s="6" t="str">
        <f t="shared" si="57"/>
        <v>ME</v>
      </c>
      <c r="CH25" s="6" t="str">
        <f t="shared" si="57"/>
        <v>MK</v>
      </c>
      <c r="CI25" s="6" t="str">
        <f t="shared" si="57"/>
        <v>RS</v>
      </c>
    </row>
    <row r="26" spans="6:126">
      <c r="F26" s="4" t="str">
        <f>CK32</f>
        <v>MISDIR</v>
      </c>
      <c r="G26" s="35">
        <f t="shared" si="52"/>
        <v>0</v>
      </c>
      <c r="H26" s="35">
        <f t="shared" si="52"/>
        <v>0</v>
      </c>
      <c r="I26" s="35">
        <f t="shared" si="52"/>
        <v>0</v>
      </c>
      <c r="J26" s="35">
        <f t="shared" si="52"/>
        <v>0</v>
      </c>
      <c r="K26" s="35">
        <f t="shared" si="52"/>
        <v>0</v>
      </c>
      <c r="L26" s="35">
        <f t="shared" si="52"/>
        <v>0</v>
      </c>
      <c r="M26" s="35">
        <f t="shared" si="52"/>
        <v>0</v>
      </c>
      <c r="N26" s="35">
        <f t="shared" si="52"/>
        <v>0</v>
      </c>
      <c r="O26" s="35">
        <f t="shared" si="52"/>
        <v>0</v>
      </c>
      <c r="P26" s="35">
        <f t="shared" si="52"/>
        <v>0</v>
      </c>
      <c r="Q26" s="35">
        <f t="shared" si="53"/>
        <v>0</v>
      </c>
      <c r="R26" s="35">
        <f t="shared" si="53"/>
        <v>0</v>
      </c>
      <c r="S26" s="35">
        <f t="shared" si="53"/>
        <v>0</v>
      </c>
      <c r="T26" s="35">
        <f t="shared" si="53"/>
        <v>0</v>
      </c>
      <c r="U26" s="35">
        <f t="shared" si="53"/>
        <v>0</v>
      </c>
      <c r="V26" s="35">
        <f t="shared" si="53"/>
        <v>0</v>
      </c>
      <c r="W26" s="35">
        <f t="shared" si="53"/>
        <v>0</v>
      </c>
      <c r="X26" s="35">
        <f t="shared" si="53"/>
        <v>0</v>
      </c>
      <c r="Y26" s="35">
        <f t="shared" si="53"/>
        <v>0</v>
      </c>
      <c r="Z26" s="35">
        <f t="shared" si="53"/>
        <v>0</v>
      </c>
      <c r="AA26" s="35">
        <f t="shared" si="54"/>
        <v>0</v>
      </c>
      <c r="AB26" s="35">
        <f t="shared" si="54"/>
        <v>0</v>
      </c>
      <c r="AC26" s="35">
        <f t="shared" si="54"/>
        <v>0</v>
      </c>
      <c r="AD26" s="35">
        <f t="shared" si="54"/>
        <v>0</v>
      </c>
      <c r="AE26" s="35">
        <f t="shared" si="54"/>
        <v>0</v>
      </c>
      <c r="AF26" s="35">
        <f t="shared" si="54"/>
        <v>0</v>
      </c>
      <c r="AG26" s="35">
        <f t="shared" si="54"/>
        <v>0</v>
      </c>
      <c r="AH26" s="35">
        <f t="shared" si="54"/>
        <v>0</v>
      </c>
      <c r="AI26" s="35">
        <f t="shared" si="54"/>
        <v>0</v>
      </c>
      <c r="AJ26" s="35">
        <f t="shared" si="54"/>
        <v>0</v>
      </c>
      <c r="AK26" s="35">
        <f t="shared" si="55"/>
        <v>0</v>
      </c>
      <c r="AL26" s="35">
        <f t="shared" si="55"/>
        <v>0</v>
      </c>
      <c r="AM26" s="35">
        <f t="shared" si="55"/>
        <v>0</v>
      </c>
      <c r="AN26" s="35">
        <f t="shared" si="55"/>
        <v>0</v>
      </c>
      <c r="AO26" s="35">
        <f t="shared" si="55"/>
        <v>0</v>
      </c>
      <c r="AP26" s="35">
        <f t="shared" si="55"/>
        <v>0</v>
      </c>
      <c r="AQ26" s="35">
        <f t="shared" si="55"/>
        <v>0</v>
      </c>
      <c r="AX26" s="173" t="s">
        <v>228</v>
      </c>
      <c r="AY26" s="35">
        <f t="shared" ref="AY26:AY37" si="58">SUMIF($AS$54:$AS$202,$AX26,AT$54:AT$202)</f>
        <v>0.055</v>
      </c>
      <c r="AZ26" s="35">
        <f t="shared" ref="AZ26:AZ37" si="59">SUMIF($AS$54:$AS$202,$AX26,AU$54:AU$202)</f>
        <v>22.9393614765</v>
      </c>
      <c r="BA26" s="35">
        <f t="shared" ref="BA26:BA37" si="60">SUMIF($AS$54:$AS$202,$AX26,AV$54:AV$202)</f>
        <v>0</v>
      </c>
      <c r="BB26" s="35">
        <f t="shared" ref="BB26:BB37" si="61">SUMIF($AS$54:$AS$202,$AX26,AW$54:AW$202)</f>
        <v>0.3857</v>
      </c>
      <c r="BC26" s="35">
        <f t="shared" ref="BC26:BC37" si="62">SUMIF($AS$54:$AS$202,$AX26,AX$54:AX$202)</f>
        <v>0</v>
      </c>
      <c r="BD26" s="35">
        <f t="shared" ref="BD26:BD37" si="63">SUMIF($AS$54:$AS$202,$AX26,AY$54:AY$202)</f>
        <v>6.45395879486931</v>
      </c>
      <c r="BE26" s="35">
        <f t="shared" ref="BE26:BE37" si="64">SUMIF($AS$54:$AS$202,$AX26,AZ$54:AZ$202)</f>
        <v>128.7190674</v>
      </c>
      <c r="BF26" s="35">
        <f t="shared" ref="BF26:BF37" si="65">SUMIF($AS$54:$AS$202,$AX26,BA$54:BA$202)</f>
        <v>0</v>
      </c>
      <c r="BG26" s="35">
        <f t="shared" ref="BG26:BG37" si="66">SUMIF($AS$54:$AS$202,$AX26,BB$54:BB$202)</f>
        <v>0</v>
      </c>
      <c r="BH26" s="35">
        <f t="shared" ref="BH26:BH37" si="67">SUMIF($AS$54:$AS$202,$AX26,BC$54:BC$202)</f>
        <v>0</v>
      </c>
      <c r="BI26" s="35">
        <f t="shared" ref="BI26:BI37" si="68">SUMIF($AS$54:$AS$202,$AX26,BD$54:BD$202)</f>
        <v>16.52244614</v>
      </c>
      <c r="BJ26" s="35">
        <f t="shared" ref="BJ26:BJ37" si="69">SUMIF($AS$54:$AS$202,$AX26,BE$54:BE$202)</f>
        <v>0</v>
      </c>
      <c r="BK26" s="35">
        <f t="shared" ref="BK26:BK37" si="70">SUMIF($AS$54:$AS$202,$AX26,BF$54:BF$202)</f>
        <v>62.94646008</v>
      </c>
      <c r="BL26" s="35">
        <f t="shared" ref="BL26:BL37" si="71">SUMIF($AS$54:$AS$202,$AX26,BG$54:BG$202)</f>
        <v>0</v>
      </c>
      <c r="BM26" s="35">
        <f t="shared" ref="BM26:BM37" si="72">SUMIF($AS$54:$AS$202,$AX26,BH$54:BH$202)</f>
        <v>0</v>
      </c>
      <c r="BN26" s="35">
        <f t="shared" ref="BN26:BN37" si="73">SUMIF($AS$54:$AS$202,$AX26,BI$54:BI$202)</f>
        <v>0</v>
      </c>
      <c r="BO26" s="35">
        <f t="shared" ref="BO26:BO37" si="74">SUMIF($AS$54:$AS$202,$AX26,BJ$54:BJ$202)</f>
        <v>0</v>
      </c>
      <c r="BP26" s="35">
        <f t="shared" ref="BP26:BP37" si="75">SUMIF($AS$54:$AS$202,$AX26,BK$54:BK$202)</f>
        <v>38.7483172285795</v>
      </c>
      <c r="BQ26" s="35">
        <f t="shared" ref="BQ26:BQ37" si="76">SUMIF($AS$54:$AS$202,$AX26,BL$54:BL$202)</f>
        <v>0</v>
      </c>
      <c r="BR26" s="35">
        <f t="shared" ref="BR26:BR37" si="77">SUMIF($AS$54:$AS$202,$AX26,BM$54:BM$202)</f>
        <v>0.68796</v>
      </c>
      <c r="BS26" s="35">
        <f t="shared" ref="BS26:BS37" si="78">SUMIF($AS$54:$AS$202,$AX26,BN$54:BN$202)</f>
        <v>0.02489</v>
      </c>
      <c r="BT26" s="35">
        <f t="shared" ref="BT26:BT37" si="79">SUMIF($AS$54:$AS$202,$AX26,BO$54:BO$202)</f>
        <v>0</v>
      </c>
      <c r="BU26" s="35">
        <f t="shared" ref="BU26:BU37" si="80">SUMIF($AS$54:$AS$202,$AX26,BP$54:BP$202)</f>
        <v>29.07431442</v>
      </c>
      <c r="BV26" s="35">
        <f t="shared" ref="BV26:BV37" si="81">SUMIF($AS$54:$AS$202,$AX26,BQ$54:BQ$202)</f>
        <v>7.025</v>
      </c>
      <c r="BW26" s="35">
        <f t="shared" ref="BW26:BW37" si="82">SUMIF($AS$54:$AS$202,$AX26,BR$54:BR$202)</f>
        <v>1.75846</v>
      </c>
      <c r="BX26" s="35">
        <f t="shared" ref="BX26:BX37" si="83">SUMIF($AS$54:$AS$202,$AX26,BS$54:BS$202)</f>
        <v>0.172928</v>
      </c>
      <c r="BY26" s="35">
        <f t="shared" ref="BY26:BY37" si="84">SUMIF($AS$54:$AS$202,$AX26,BT$54:BT$202)</f>
        <v>5.74704563380282</v>
      </c>
      <c r="BZ26" s="35">
        <f t="shared" ref="BZ26:BZ37" si="85">SUMIF($AS$54:$AS$202,$AX26,BU$54:BU$202)</f>
        <v>11.53270464</v>
      </c>
      <c r="CA26" s="35">
        <f t="shared" ref="CA26:CA37" si="86">SUMIF($AS$54:$AS$202,$AX26,BV$54:BV$202)</f>
        <v>0</v>
      </c>
      <c r="CB26" s="35">
        <f t="shared" ref="CB26:CB37" si="87">SUMIF($AS$54:$AS$202,$AX26,BW$54:BW$202)</f>
        <v>14.1605534</v>
      </c>
      <c r="CC26" s="35">
        <f t="shared" ref="CC26:CC37" si="88">SUMIF($AS$54:$AS$202,$AX26,BX$54:BX$202)</f>
        <v>29.515113869791</v>
      </c>
      <c r="CD26" s="35">
        <f t="shared" ref="CD26:CD37" si="89">SUMIF($AS$54:$AS$202,$AX26,BY$54:BY$202)</f>
        <v>1.8252</v>
      </c>
      <c r="CE26" s="35">
        <f t="shared" ref="CE26:CE37" si="90">SUMIF($AS$54:$AS$202,$AX26,BZ$54:BZ$202)</f>
        <v>2.76474276</v>
      </c>
      <c r="CF26" s="35">
        <f t="shared" ref="CF26:CF37" si="91">SUMIF($AS$54:$AS$202,$AX26,CA$54:CA$202)</f>
        <v>0.605358</v>
      </c>
      <c r="CG26" s="35">
        <f t="shared" ref="CG26:CG37" si="92">SUMIF($AS$54:$AS$202,$AX26,CB$54:CB$202)</f>
        <v>0.0627</v>
      </c>
      <c r="CH26" s="35">
        <f t="shared" ref="CH26:CH37" si="93">SUMIF($AS$54:$AS$202,$AX26,CC$54:CC$202)</f>
        <v>3.76845</v>
      </c>
      <c r="CI26" s="35">
        <f t="shared" ref="CI26:CI37" si="94">SUMIF($AS$54:$AS$202,$AX26,CD$54:CD$202)</f>
        <v>0</v>
      </c>
      <c r="CK26" s="57" t="s">
        <v>1495</v>
      </c>
      <c r="CL26" s="57"/>
      <c r="CM26" s="57"/>
      <c r="CN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</row>
    <row r="27" ht="14.25" spans="6:126">
      <c r="F27" s="4" t="str">
        <f>CK37</f>
        <v>MISCST</v>
      </c>
      <c r="G27" s="35">
        <f t="shared" ref="G27:AQ27" si="95">CL49-CL37</f>
        <v>0</v>
      </c>
      <c r="H27" s="35">
        <f t="shared" si="95"/>
        <v>0</v>
      </c>
      <c r="I27" s="35">
        <f t="shared" si="95"/>
        <v>0</v>
      </c>
      <c r="J27" s="35">
        <f t="shared" si="95"/>
        <v>0</v>
      </c>
      <c r="K27" s="35">
        <f t="shared" si="95"/>
        <v>0</v>
      </c>
      <c r="L27" s="35">
        <f t="shared" si="95"/>
        <v>0</v>
      </c>
      <c r="M27" s="35">
        <f t="shared" si="95"/>
        <v>0</v>
      </c>
      <c r="N27" s="35">
        <f t="shared" si="95"/>
        <v>0</v>
      </c>
      <c r="O27" s="35">
        <f t="shared" si="95"/>
        <v>0</v>
      </c>
      <c r="P27" s="35">
        <f t="shared" si="95"/>
        <v>0</v>
      </c>
      <c r="Q27" s="35">
        <f t="shared" si="95"/>
        <v>0</v>
      </c>
      <c r="R27" s="35">
        <f t="shared" si="95"/>
        <v>0</v>
      </c>
      <c r="S27" s="35">
        <f t="shared" si="95"/>
        <v>0</v>
      </c>
      <c r="T27" s="35">
        <f t="shared" si="95"/>
        <v>0</v>
      </c>
      <c r="U27" s="35">
        <f t="shared" si="95"/>
        <v>0</v>
      </c>
      <c r="V27" s="35">
        <f t="shared" si="95"/>
        <v>0</v>
      </c>
      <c r="W27" s="35">
        <f t="shared" si="95"/>
        <v>0</v>
      </c>
      <c r="X27" s="35">
        <f t="shared" si="95"/>
        <v>0</v>
      </c>
      <c r="Y27" s="35">
        <f t="shared" si="95"/>
        <v>0</v>
      </c>
      <c r="Z27" s="35">
        <f t="shared" si="95"/>
        <v>0</v>
      </c>
      <c r="AA27" s="35">
        <f t="shared" si="95"/>
        <v>0</v>
      </c>
      <c r="AB27" s="35">
        <f t="shared" si="95"/>
        <v>0</v>
      </c>
      <c r="AC27" s="35">
        <f t="shared" si="95"/>
        <v>0</v>
      </c>
      <c r="AD27" s="35">
        <f t="shared" si="95"/>
        <v>0</v>
      </c>
      <c r="AE27" s="35">
        <f t="shared" si="95"/>
        <v>0</v>
      </c>
      <c r="AF27" s="35">
        <f t="shared" si="95"/>
        <v>0</v>
      </c>
      <c r="AG27" s="35">
        <f t="shared" si="95"/>
        <v>0.18605</v>
      </c>
      <c r="AH27" s="35">
        <f t="shared" si="95"/>
        <v>0</v>
      </c>
      <c r="AI27" s="35">
        <f t="shared" si="95"/>
        <v>0</v>
      </c>
      <c r="AJ27" s="35">
        <f t="shared" si="95"/>
        <v>0</v>
      </c>
      <c r="AK27" s="35">
        <f t="shared" si="95"/>
        <v>0</v>
      </c>
      <c r="AL27" s="35">
        <f t="shared" si="95"/>
        <v>0</v>
      </c>
      <c r="AM27" s="35">
        <f t="shared" si="95"/>
        <v>0</v>
      </c>
      <c r="AN27" s="35">
        <f t="shared" si="95"/>
        <v>0</v>
      </c>
      <c r="AO27" s="35">
        <f t="shared" si="95"/>
        <v>0</v>
      </c>
      <c r="AP27" s="35">
        <f t="shared" si="95"/>
        <v>0</v>
      </c>
      <c r="AQ27" s="35">
        <f t="shared" si="95"/>
        <v>0</v>
      </c>
      <c r="AX27" t="s">
        <v>230</v>
      </c>
      <c r="AY27" s="35">
        <f t="shared" si="58"/>
        <v>0</v>
      </c>
      <c r="AZ27" s="35">
        <f t="shared" si="59"/>
        <v>0</v>
      </c>
      <c r="BA27" s="35">
        <f t="shared" si="60"/>
        <v>0</v>
      </c>
      <c r="BB27" s="35">
        <f t="shared" si="61"/>
        <v>0</v>
      </c>
      <c r="BC27" s="35">
        <f t="shared" si="62"/>
        <v>0</v>
      </c>
      <c r="BD27" s="35">
        <f t="shared" si="63"/>
        <v>0</v>
      </c>
      <c r="BE27" s="35">
        <f t="shared" si="64"/>
        <v>0</v>
      </c>
      <c r="BF27" s="35">
        <f t="shared" si="65"/>
        <v>0</v>
      </c>
      <c r="BG27" s="35">
        <f t="shared" si="66"/>
        <v>0</v>
      </c>
      <c r="BH27" s="35">
        <f t="shared" si="67"/>
        <v>0</v>
      </c>
      <c r="BI27" s="35">
        <f t="shared" si="68"/>
        <v>0</v>
      </c>
      <c r="BJ27" s="35">
        <f t="shared" si="69"/>
        <v>0</v>
      </c>
      <c r="BK27" s="35">
        <f t="shared" si="70"/>
        <v>0</v>
      </c>
      <c r="BL27" s="35">
        <f t="shared" si="71"/>
        <v>0</v>
      </c>
      <c r="BM27" s="35">
        <f t="shared" si="72"/>
        <v>0</v>
      </c>
      <c r="BN27" s="35">
        <f t="shared" si="73"/>
        <v>0</v>
      </c>
      <c r="BO27" s="35">
        <f t="shared" si="74"/>
        <v>0</v>
      </c>
      <c r="BP27" s="35">
        <f t="shared" si="75"/>
        <v>0</v>
      </c>
      <c r="BQ27" s="35">
        <f t="shared" si="76"/>
        <v>0</v>
      </c>
      <c r="BR27" s="35">
        <f t="shared" si="77"/>
        <v>0</v>
      </c>
      <c r="BS27" s="35">
        <f t="shared" si="78"/>
        <v>0</v>
      </c>
      <c r="BT27" s="35">
        <f t="shared" si="79"/>
        <v>0</v>
      </c>
      <c r="BU27" s="35">
        <f t="shared" si="80"/>
        <v>0</v>
      </c>
      <c r="BV27" s="35">
        <f t="shared" si="81"/>
        <v>0</v>
      </c>
      <c r="BW27" s="35">
        <f t="shared" si="82"/>
        <v>0</v>
      </c>
      <c r="BX27" s="35">
        <f t="shared" si="83"/>
        <v>0</v>
      </c>
      <c r="BY27" s="35">
        <f t="shared" si="84"/>
        <v>0</v>
      </c>
      <c r="BZ27" s="35">
        <f t="shared" si="85"/>
        <v>0</v>
      </c>
      <c r="CA27" s="35">
        <f t="shared" si="86"/>
        <v>0</v>
      </c>
      <c r="CB27" s="35">
        <f t="shared" si="87"/>
        <v>0</v>
      </c>
      <c r="CC27" s="35">
        <f t="shared" si="88"/>
        <v>0</v>
      </c>
      <c r="CD27" s="35">
        <f t="shared" si="89"/>
        <v>0</v>
      </c>
      <c r="CE27" s="35">
        <f t="shared" si="90"/>
        <v>0</v>
      </c>
      <c r="CF27" s="35">
        <f t="shared" si="91"/>
        <v>0</v>
      </c>
      <c r="CG27" s="35">
        <f t="shared" si="92"/>
        <v>0</v>
      </c>
      <c r="CH27" s="35">
        <f t="shared" si="93"/>
        <v>0</v>
      </c>
      <c r="CI27" s="35">
        <f t="shared" si="94"/>
        <v>0</v>
      </c>
      <c r="CK27" s="43" t="s">
        <v>1494</v>
      </c>
      <c r="CL27" s="6" t="str">
        <f t="shared" ref="CL27:DV27" si="96">G46</f>
        <v>AT</v>
      </c>
      <c r="CM27" s="6" t="str">
        <f t="shared" si="96"/>
        <v>BE</v>
      </c>
      <c r="CN27" s="6" t="str">
        <f t="shared" si="96"/>
        <v>BG</v>
      </c>
      <c r="CO27" s="6" t="str">
        <f t="shared" si="96"/>
        <v>CH</v>
      </c>
      <c r="CP27" s="6" t="str">
        <f t="shared" si="96"/>
        <v>CY</v>
      </c>
      <c r="CQ27" s="6" t="str">
        <f t="shared" si="96"/>
        <v>CZ</v>
      </c>
      <c r="CR27" s="6" t="str">
        <f t="shared" si="96"/>
        <v>DE</v>
      </c>
      <c r="CS27" s="6" t="str">
        <f t="shared" si="96"/>
        <v>DK</v>
      </c>
      <c r="CT27" s="6" t="str">
        <f t="shared" si="96"/>
        <v>EE</v>
      </c>
      <c r="CU27" s="6" t="str">
        <f t="shared" si="96"/>
        <v>EL</v>
      </c>
      <c r="CV27" s="6" t="str">
        <f t="shared" si="96"/>
        <v>ES</v>
      </c>
      <c r="CW27" s="6" t="str">
        <f t="shared" si="96"/>
        <v>FI</v>
      </c>
      <c r="CX27" s="6" t="str">
        <f t="shared" si="96"/>
        <v>FR</v>
      </c>
      <c r="CY27" s="6" t="str">
        <f t="shared" si="96"/>
        <v>HR</v>
      </c>
      <c r="CZ27" s="6" t="str">
        <f t="shared" si="96"/>
        <v>HU</v>
      </c>
      <c r="DA27" s="6" t="str">
        <f t="shared" si="96"/>
        <v>IE</v>
      </c>
      <c r="DB27" s="6" t="str">
        <f t="shared" si="96"/>
        <v>IS</v>
      </c>
      <c r="DC27" s="6" t="str">
        <f t="shared" si="96"/>
        <v>IT</v>
      </c>
      <c r="DD27" s="6" t="str">
        <f t="shared" si="96"/>
        <v>LT</v>
      </c>
      <c r="DE27" s="6" t="str">
        <f t="shared" si="96"/>
        <v>LU</v>
      </c>
      <c r="DF27" s="6" t="str">
        <f t="shared" si="96"/>
        <v>LV</v>
      </c>
      <c r="DG27" s="6" t="str">
        <f t="shared" si="96"/>
        <v>MT</v>
      </c>
      <c r="DH27" s="6" t="str">
        <f t="shared" si="96"/>
        <v>NL</v>
      </c>
      <c r="DI27" s="6" t="str">
        <f t="shared" si="96"/>
        <v>NO</v>
      </c>
      <c r="DJ27" s="6" t="str">
        <f t="shared" si="96"/>
        <v>PL</v>
      </c>
      <c r="DK27" s="6" t="str">
        <f t="shared" si="96"/>
        <v>PT</v>
      </c>
      <c r="DL27" s="6" t="str">
        <f t="shared" si="96"/>
        <v>RO</v>
      </c>
      <c r="DM27" s="6" t="str">
        <f t="shared" si="96"/>
        <v>SE</v>
      </c>
      <c r="DN27" s="6" t="str">
        <f t="shared" si="96"/>
        <v>SI</v>
      </c>
      <c r="DO27" s="6" t="str">
        <f t="shared" si="96"/>
        <v>SK</v>
      </c>
      <c r="DP27" s="6" t="str">
        <f t="shared" si="96"/>
        <v>UK</v>
      </c>
      <c r="DQ27" s="6" t="str">
        <f t="shared" si="96"/>
        <v>AL</v>
      </c>
      <c r="DR27" s="6" t="str">
        <f t="shared" si="96"/>
        <v>BA</v>
      </c>
      <c r="DS27" s="6" t="str">
        <f t="shared" si="96"/>
        <v>KS</v>
      </c>
      <c r="DT27" s="6" t="str">
        <f t="shared" si="96"/>
        <v>ME</v>
      </c>
      <c r="DU27" s="6" t="str">
        <f t="shared" si="96"/>
        <v>MK</v>
      </c>
      <c r="DV27" s="6" t="str">
        <f t="shared" si="96"/>
        <v>RS</v>
      </c>
    </row>
    <row r="28" spans="6:126">
      <c r="F28" s="87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X28" t="s">
        <v>231</v>
      </c>
      <c r="AY28" s="35">
        <f t="shared" si="58"/>
        <v>0</v>
      </c>
      <c r="AZ28" s="35">
        <f t="shared" si="59"/>
        <v>0</v>
      </c>
      <c r="BA28" s="35">
        <f t="shared" si="60"/>
        <v>0</v>
      </c>
      <c r="BB28" s="35">
        <f t="shared" si="61"/>
        <v>0</v>
      </c>
      <c r="BC28" s="35">
        <f t="shared" si="62"/>
        <v>0</v>
      </c>
      <c r="BD28" s="35">
        <f t="shared" si="63"/>
        <v>0</v>
      </c>
      <c r="BE28" s="35">
        <f t="shared" si="64"/>
        <v>0</v>
      </c>
      <c r="BF28" s="35">
        <f t="shared" si="65"/>
        <v>0</v>
      </c>
      <c r="BG28" s="35">
        <f t="shared" si="66"/>
        <v>0</v>
      </c>
      <c r="BH28" s="35">
        <f t="shared" si="67"/>
        <v>0</v>
      </c>
      <c r="BI28" s="35">
        <f t="shared" si="68"/>
        <v>0</v>
      </c>
      <c r="BJ28" s="35">
        <f t="shared" si="69"/>
        <v>0</v>
      </c>
      <c r="BK28" s="35">
        <f t="shared" si="70"/>
        <v>0</v>
      </c>
      <c r="BL28" s="35">
        <f t="shared" si="71"/>
        <v>0</v>
      </c>
      <c r="BM28" s="35">
        <f t="shared" si="72"/>
        <v>0</v>
      </c>
      <c r="BN28" s="35">
        <f t="shared" si="73"/>
        <v>0</v>
      </c>
      <c r="BO28" s="35">
        <f t="shared" si="74"/>
        <v>0</v>
      </c>
      <c r="BP28" s="35">
        <f t="shared" si="75"/>
        <v>0</v>
      </c>
      <c r="BQ28" s="35">
        <f t="shared" si="76"/>
        <v>0</v>
      </c>
      <c r="BR28" s="35">
        <f t="shared" si="77"/>
        <v>0</v>
      </c>
      <c r="BS28" s="35">
        <f t="shared" si="78"/>
        <v>0</v>
      </c>
      <c r="BT28" s="35">
        <f t="shared" si="79"/>
        <v>0</v>
      </c>
      <c r="BU28" s="35">
        <f t="shared" si="80"/>
        <v>0</v>
      </c>
      <c r="BV28" s="35">
        <f t="shared" si="81"/>
        <v>0</v>
      </c>
      <c r="BW28" s="35">
        <f t="shared" si="82"/>
        <v>0</v>
      </c>
      <c r="BX28" s="35">
        <f t="shared" si="83"/>
        <v>0</v>
      </c>
      <c r="BY28" s="35">
        <f t="shared" si="84"/>
        <v>0</v>
      </c>
      <c r="BZ28" s="35">
        <f t="shared" si="85"/>
        <v>0</v>
      </c>
      <c r="CA28" s="35">
        <f t="shared" si="86"/>
        <v>0</v>
      </c>
      <c r="CB28" s="35">
        <f t="shared" si="87"/>
        <v>0</v>
      </c>
      <c r="CC28" s="35">
        <f t="shared" si="88"/>
        <v>0</v>
      </c>
      <c r="CD28" s="35">
        <f t="shared" si="89"/>
        <v>0</v>
      </c>
      <c r="CE28" s="35">
        <f t="shared" si="90"/>
        <v>0</v>
      </c>
      <c r="CF28" s="35">
        <f t="shared" si="91"/>
        <v>0</v>
      </c>
      <c r="CG28" s="35">
        <f t="shared" si="92"/>
        <v>0</v>
      </c>
      <c r="CH28" s="35">
        <f t="shared" si="93"/>
        <v>0</v>
      </c>
      <c r="CI28" s="35">
        <f t="shared" si="94"/>
        <v>0</v>
      </c>
      <c r="CK28" s="4" t="s">
        <v>1222</v>
      </c>
      <c r="CL28" s="35">
        <f t="shared" ref="CL28:DV28" si="97">AT89+AT192+AT200</f>
        <v>3.2816124</v>
      </c>
      <c r="CM28" s="35">
        <f t="shared" si="97"/>
        <v>2.37587427</v>
      </c>
      <c r="CN28" s="35">
        <f t="shared" si="97"/>
        <v>0</v>
      </c>
      <c r="CO28" s="35">
        <f t="shared" si="97"/>
        <v>0</v>
      </c>
      <c r="CP28" s="35">
        <f t="shared" si="97"/>
        <v>0</v>
      </c>
      <c r="CQ28" s="35">
        <f t="shared" si="97"/>
        <v>5.49988770742175</v>
      </c>
      <c r="CR28" s="35">
        <f t="shared" si="97"/>
        <v>19.451754</v>
      </c>
      <c r="CS28" s="35">
        <f t="shared" si="97"/>
        <v>0</v>
      </c>
      <c r="CT28" s="35">
        <f t="shared" si="97"/>
        <v>0</v>
      </c>
      <c r="CU28" s="35">
        <f t="shared" si="97"/>
        <v>0</v>
      </c>
      <c r="CV28" s="35">
        <f t="shared" si="97"/>
        <v>2.173210425</v>
      </c>
      <c r="CW28" s="35">
        <f t="shared" si="97"/>
        <v>0.611754</v>
      </c>
      <c r="CX28" s="35">
        <f t="shared" si="97"/>
        <v>8.19855246</v>
      </c>
      <c r="CY28" s="35">
        <f t="shared" si="97"/>
        <v>0</v>
      </c>
      <c r="CZ28" s="35">
        <f t="shared" si="97"/>
        <v>0.815508</v>
      </c>
      <c r="DA28" s="35">
        <f t="shared" si="97"/>
        <v>0</v>
      </c>
      <c r="DB28" s="35">
        <f t="shared" si="97"/>
        <v>0</v>
      </c>
      <c r="DC28" s="35">
        <f t="shared" si="97"/>
        <v>10.3000098158617</v>
      </c>
      <c r="DD28" s="35">
        <f t="shared" si="97"/>
        <v>0</v>
      </c>
      <c r="DE28" s="35">
        <f t="shared" si="97"/>
        <v>0</v>
      </c>
      <c r="DF28" s="35">
        <f t="shared" si="97"/>
        <v>0</v>
      </c>
      <c r="DG28" s="35">
        <f t="shared" si="97"/>
        <v>0</v>
      </c>
      <c r="DH28" s="35">
        <f t="shared" si="97"/>
        <v>3.74005683</v>
      </c>
      <c r="DI28" s="35">
        <f t="shared" si="97"/>
        <v>0.228987</v>
      </c>
      <c r="DJ28" s="35">
        <f t="shared" si="97"/>
        <v>2.5761439</v>
      </c>
      <c r="DK28" s="35">
        <f t="shared" si="97"/>
        <v>0</v>
      </c>
      <c r="DL28" s="35">
        <f t="shared" si="97"/>
        <v>2.448883125</v>
      </c>
      <c r="DM28" s="35">
        <f t="shared" si="97"/>
        <v>3.1106474</v>
      </c>
      <c r="DN28" s="35">
        <f t="shared" si="97"/>
        <v>0</v>
      </c>
      <c r="DO28" s="35">
        <f t="shared" si="97"/>
        <v>3.7741005</v>
      </c>
      <c r="DP28" s="35">
        <f t="shared" si="97"/>
        <v>7.192475745</v>
      </c>
      <c r="DQ28" s="35">
        <f t="shared" si="97"/>
        <v>0.5265</v>
      </c>
      <c r="DR28" s="35">
        <f t="shared" si="97"/>
        <v>0.79752195</v>
      </c>
      <c r="DS28" s="35">
        <f t="shared" si="97"/>
        <v>0.1755</v>
      </c>
      <c r="DT28" s="35">
        <f t="shared" si="97"/>
        <v>0</v>
      </c>
      <c r="DU28" s="35">
        <f t="shared" si="97"/>
        <v>0</v>
      </c>
      <c r="DV28" s="35">
        <f t="shared" si="97"/>
        <v>1.134243</v>
      </c>
    </row>
    <row r="29" spans="50:126">
      <c r="AX29" s="173" t="s">
        <v>232</v>
      </c>
      <c r="AY29" s="35">
        <f t="shared" si="58"/>
        <v>37.703</v>
      </c>
      <c r="AZ29" s="35">
        <f t="shared" si="59"/>
        <v>22.165</v>
      </c>
      <c r="BA29" s="35">
        <f t="shared" si="60"/>
        <v>0</v>
      </c>
      <c r="BB29" s="35">
        <f t="shared" si="61"/>
        <v>0.05619</v>
      </c>
      <c r="BC29" s="35">
        <f t="shared" si="62"/>
        <v>0</v>
      </c>
      <c r="BD29" s="35">
        <f t="shared" si="63"/>
        <v>46.422</v>
      </c>
      <c r="BE29" s="35">
        <f t="shared" si="64"/>
        <v>113.937290325</v>
      </c>
      <c r="BF29" s="35">
        <f t="shared" si="65"/>
        <v>0</v>
      </c>
      <c r="BG29" s="35">
        <f t="shared" si="66"/>
        <v>0</v>
      </c>
      <c r="BH29" s="35">
        <f t="shared" si="67"/>
        <v>0</v>
      </c>
      <c r="BI29" s="35">
        <f t="shared" si="68"/>
        <v>17.303</v>
      </c>
      <c r="BJ29" s="35">
        <f t="shared" si="69"/>
        <v>20.711782</v>
      </c>
      <c r="BK29" s="35">
        <f t="shared" si="70"/>
        <v>62.782</v>
      </c>
      <c r="BL29" s="35">
        <f t="shared" si="71"/>
        <v>0.114</v>
      </c>
      <c r="BM29" s="35">
        <f t="shared" si="72"/>
        <v>11.745</v>
      </c>
      <c r="BN29" s="35">
        <f t="shared" si="73"/>
        <v>0</v>
      </c>
      <c r="BO29" s="35">
        <f t="shared" si="74"/>
        <v>0</v>
      </c>
      <c r="BP29" s="35">
        <f t="shared" si="75"/>
        <v>79.445</v>
      </c>
      <c r="BQ29" s="35">
        <f t="shared" si="76"/>
        <v>0.028</v>
      </c>
      <c r="BR29" s="35">
        <f t="shared" si="77"/>
        <v>0.028</v>
      </c>
      <c r="BS29" s="35">
        <f t="shared" si="78"/>
        <v>0.086</v>
      </c>
      <c r="BT29" s="35">
        <f t="shared" si="79"/>
        <v>0</v>
      </c>
      <c r="BU29" s="35">
        <f t="shared" si="80"/>
        <v>20.96479009251</v>
      </c>
      <c r="BV29" s="35">
        <f t="shared" si="81"/>
        <v>5.8348766</v>
      </c>
      <c r="BW29" s="35">
        <f t="shared" si="82"/>
        <v>27.496695321</v>
      </c>
      <c r="BX29" s="35">
        <f t="shared" si="83"/>
        <v>0</v>
      </c>
      <c r="BY29" s="35">
        <f t="shared" si="84"/>
        <v>24.960619165625</v>
      </c>
      <c r="BZ29" s="35">
        <f t="shared" si="85"/>
        <v>26.287</v>
      </c>
      <c r="CA29" s="35">
        <f t="shared" si="86"/>
        <v>0.228</v>
      </c>
      <c r="CB29" s="35">
        <f t="shared" si="87"/>
        <v>29.771</v>
      </c>
      <c r="CC29" s="35">
        <f t="shared" si="88"/>
        <v>54.743340894375</v>
      </c>
      <c r="CD29" s="35">
        <f t="shared" si="89"/>
        <v>4.0128075</v>
      </c>
      <c r="CE29" s="35">
        <f t="shared" si="90"/>
        <v>6.07844646225</v>
      </c>
      <c r="CF29" s="35">
        <f t="shared" si="91"/>
        <v>1.3376025</v>
      </c>
      <c r="CG29" s="35">
        <f t="shared" si="92"/>
        <v>0.01995</v>
      </c>
      <c r="CH29" s="35">
        <f t="shared" si="93"/>
        <v>0.741</v>
      </c>
      <c r="CI29" s="35">
        <f t="shared" si="94"/>
        <v>13.194</v>
      </c>
      <c r="CK29" s="4" t="s">
        <v>1225</v>
      </c>
      <c r="CL29" s="35">
        <f t="shared" ref="CL29:DV29" si="98">AT150+AT161+AT171</f>
        <v>0</v>
      </c>
      <c r="CM29" s="35">
        <f t="shared" si="98"/>
        <v>1.006391925</v>
      </c>
      <c r="CN29" s="35">
        <f t="shared" si="98"/>
        <v>0</v>
      </c>
      <c r="CO29" s="35">
        <f t="shared" si="98"/>
        <v>0</v>
      </c>
      <c r="CP29" s="35">
        <f t="shared" si="98"/>
        <v>0</v>
      </c>
      <c r="CQ29" s="35">
        <f t="shared" si="98"/>
        <v>2.74782939743466</v>
      </c>
      <c r="CR29" s="35">
        <f t="shared" si="98"/>
        <v>9.1714275</v>
      </c>
      <c r="CS29" s="35">
        <f t="shared" si="98"/>
        <v>0</v>
      </c>
      <c r="CT29" s="35">
        <f t="shared" si="98"/>
        <v>0</v>
      </c>
      <c r="CU29" s="35">
        <f t="shared" si="98"/>
        <v>0</v>
      </c>
      <c r="CV29" s="35">
        <f t="shared" si="98"/>
        <v>1.0866052125</v>
      </c>
      <c r="CW29" s="35">
        <f t="shared" si="98"/>
        <v>0</v>
      </c>
      <c r="CX29" s="35">
        <f t="shared" si="98"/>
        <v>3.94328655</v>
      </c>
      <c r="CY29" s="35">
        <f t="shared" si="98"/>
        <v>0</v>
      </c>
      <c r="CZ29" s="35">
        <f t="shared" si="98"/>
        <v>0.407754</v>
      </c>
      <c r="DA29" s="35">
        <f t="shared" si="98"/>
        <v>0</v>
      </c>
      <c r="DB29" s="35">
        <f t="shared" si="98"/>
        <v>0</v>
      </c>
      <c r="DC29" s="35">
        <f t="shared" si="98"/>
        <v>4.81200818688419</v>
      </c>
      <c r="DD29" s="35">
        <f t="shared" si="98"/>
        <v>0</v>
      </c>
      <c r="DE29" s="35">
        <f t="shared" si="98"/>
        <v>0</v>
      </c>
      <c r="DF29" s="35">
        <f t="shared" si="98"/>
        <v>0</v>
      </c>
      <c r="DG29" s="35">
        <f t="shared" si="98"/>
        <v>0</v>
      </c>
      <c r="DH29" s="35">
        <f t="shared" si="98"/>
        <v>1.4882443875</v>
      </c>
      <c r="DI29" s="35">
        <f t="shared" si="98"/>
        <v>0</v>
      </c>
      <c r="DJ29" s="35">
        <f t="shared" si="98"/>
        <v>1.1869605</v>
      </c>
      <c r="DK29" s="35">
        <f t="shared" si="98"/>
        <v>0</v>
      </c>
      <c r="DL29" s="35">
        <f t="shared" si="98"/>
        <v>1.2244415625</v>
      </c>
      <c r="DM29" s="35">
        <f t="shared" si="98"/>
        <v>1.4327199</v>
      </c>
      <c r="DN29" s="35">
        <f t="shared" si="98"/>
        <v>0</v>
      </c>
      <c r="DO29" s="35">
        <f t="shared" si="98"/>
        <v>1.88705025</v>
      </c>
      <c r="DP29" s="35">
        <f t="shared" si="98"/>
        <v>3.5225465625</v>
      </c>
      <c r="DQ29" s="35">
        <f t="shared" si="98"/>
        <v>0.26325</v>
      </c>
      <c r="DR29" s="35">
        <f t="shared" si="98"/>
        <v>0.398760975</v>
      </c>
      <c r="DS29" s="35">
        <f t="shared" si="98"/>
        <v>0.08775</v>
      </c>
      <c r="DT29" s="35">
        <f t="shared" si="98"/>
        <v>0</v>
      </c>
      <c r="DU29" s="35">
        <f t="shared" si="98"/>
        <v>0</v>
      </c>
      <c r="DV29" s="35">
        <f t="shared" si="98"/>
        <v>0.5671215</v>
      </c>
    </row>
    <row r="30" ht="16.5" spans="3:126">
      <c r="C30" s="20"/>
      <c r="E30" s="7" t="s">
        <v>1496</v>
      </c>
      <c r="F30" s="7"/>
      <c r="G30" s="6" t="str">
        <f t="shared" ref="G30:AQ30" si="99">G$46</f>
        <v>AT</v>
      </c>
      <c r="H30" s="6" t="str">
        <f t="shared" si="99"/>
        <v>BE</v>
      </c>
      <c r="I30" s="6" t="str">
        <f t="shared" si="99"/>
        <v>BG</v>
      </c>
      <c r="J30" s="6" t="str">
        <f t="shared" si="99"/>
        <v>CH</v>
      </c>
      <c r="K30" s="6" t="str">
        <f t="shared" si="99"/>
        <v>CY</v>
      </c>
      <c r="L30" s="6" t="str">
        <f t="shared" si="99"/>
        <v>CZ</v>
      </c>
      <c r="M30" s="6" t="str">
        <f t="shared" si="99"/>
        <v>DE</v>
      </c>
      <c r="N30" s="6" t="str">
        <f t="shared" si="99"/>
        <v>DK</v>
      </c>
      <c r="O30" s="6" t="str">
        <f t="shared" si="99"/>
        <v>EE</v>
      </c>
      <c r="P30" s="6" t="str">
        <f t="shared" si="99"/>
        <v>EL</v>
      </c>
      <c r="Q30" s="6" t="str">
        <f t="shared" si="99"/>
        <v>ES</v>
      </c>
      <c r="R30" s="6" t="str">
        <f t="shared" si="99"/>
        <v>FI</v>
      </c>
      <c r="S30" s="6" t="str">
        <f t="shared" si="99"/>
        <v>FR</v>
      </c>
      <c r="T30" s="6" t="str">
        <f t="shared" si="99"/>
        <v>HR</v>
      </c>
      <c r="U30" s="6" t="str">
        <f t="shared" si="99"/>
        <v>HU</v>
      </c>
      <c r="V30" s="6" t="str">
        <f t="shared" si="99"/>
        <v>IE</v>
      </c>
      <c r="W30" s="6" t="str">
        <f t="shared" si="99"/>
        <v>IS</v>
      </c>
      <c r="X30" s="6" t="str">
        <f t="shared" si="99"/>
        <v>IT</v>
      </c>
      <c r="Y30" s="6" t="str">
        <f t="shared" si="99"/>
        <v>LT</v>
      </c>
      <c r="Z30" s="6" t="str">
        <f t="shared" si="99"/>
        <v>LU</v>
      </c>
      <c r="AA30" s="6" t="str">
        <f t="shared" si="99"/>
        <v>LV</v>
      </c>
      <c r="AB30" s="6" t="str">
        <f t="shared" si="99"/>
        <v>MT</v>
      </c>
      <c r="AC30" s="6" t="str">
        <f t="shared" si="99"/>
        <v>NL</v>
      </c>
      <c r="AD30" s="6" t="str">
        <f t="shared" si="99"/>
        <v>NO</v>
      </c>
      <c r="AE30" s="6" t="str">
        <f t="shared" si="99"/>
        <v>PL</v>
      </c>
      <c r="AF30" s="6" t="str">
        <f t="shared" si="99"/>
        <v>PT</v>
      </c>
      <c r="AG30" s="6" t="str">
        <f t="shared" si="99"/>
        <v>RO</v>
      </c>
      <c r="AH30" s="6" t="str">
        <f t="shared" si="99"/>
        <v>SE</v>
      </c>
      <c r="AI30" s="6" t="str">
        <f t="shared" si="99"/>
        <v>SI</v>
      </c>
      <c r="AJ30" s="6" t="str">
        <f t="shared" si="99"/>
        <v>SK</v>
      </c>
      <c r="AK30" s="6" t="str">
        <f t="shared" si="99"/>
        <v>UK</v>
      </c>
      <c r="AL30" s="6" t="str">
        <f t="shared" si="99"/>
        <v>AL</v>
      </c>
      <c r="AM30" s="6" t="str">
        <f t="shared" si="99"/>
        <v>BA</v>
      </c>
      <c r="AN30" s="6" t="str">
        <f t="shared" si="99"/>
        <v>KS</v>
      </c>
      <c r="AO30" s="6" t="str">
        <f t="shared" si="99"/>
        <v>ME</v>
      </c>
      <c r="AP30" s="6" t="str">
        <f t="shared" si="99"/>
        <v>MK</v>
      </c>
      <c r="AQ30" s="6" t="str">
        <f t="shared" si="99"/>
        <v>RS</v>
      </c>
      <c r="AR30" s="4"/>
      <c r="AX30" s="173" t="s">
        <v>234</v>
      </c>
      <c r="AY30" s="35">
        <f t="shared" si="58"/>
        <v>0</v>
      </c>
      <c r="AZ30" s="35">
        <f t="shared" si="59"/>
        <v>0</v>
      </c>
      <c r="BA30" s="35">
        <f t="shared" si="60"/>
        <v>0</v>
      </c>
      <c r="BB30" s="35">
        <f t="shared" si="61"/>
        <v>0</v>
      </c>
      <c r="BC30" s="35">
        <f t="shared" si="62"/>
        <v>0</v>
      </c>
      <c r="BD30" s="35">
        <f t="shared" si="63"/>
        <v>0.00417876734430461</v>
      </c>
      <c r="BE30" s="35">
        <f t="shared" si="64"/>
        <v>2.624</v>
      </c>
      <c r="BF30" s="35">
        <f t="shared" si="65"/>
        <v>0.046</v>
      </c>
      <c r="BG30" s="35">
        <f t="shared" si="66"/>
        <v>0</v>
      </c>
      <c r="BH30" s="35">
        <f t="shared" si="67"/>
        <v>0</v>
      </c>
      <c r="BI30" s="35">
        <f t="shared" si="68"/>
        <v>1.472</v>
      </c>
      <c r="BJ30" s="35">
        <f t="shared" si="69"/>
        <v>4.13881</v>
      </c>
      <c r="BK30" s="35">
        <f t="shared" si="70"/>
        <v>0.30828</v>
      </c>
      <c r="BL30" s="35">
        <f t="shared" si="71"/>
        <v>0</v>
      </c>
      <c r="BM30" s="35">
        <f t="shared" si="72"/>
        <v>0</v>
      </c>
      <c r="BN30" s="35">
        <f t="shared" si="73"/>
        <v>0</v>
      </c>
      <c r="BO30" s="35">
        <f t="shared" si="74"/>
        <v>0</v>
      </c>
      <c r="BP30" s="35">
        <f t="shared" si="75"/>
        <v>1.012</v>
      </c>
      <c r="BQ30" s="35">
        <f t="shared" si="76"/>
        <v>0</v>
      </c>
      <c r="BR30" s="35">
        <f t="shared" si="77"/>
        <v>0</v>
      </c>
      <c r="BS30" s="35">
        <f t="shared" si="78"/>
        <v>0</v>
      </c>
      <c r="BT30" s="35">
        <f t="shared" si="79"/>
        <v>0</v>
      </c>
      <c r="BU30" s="35">
        <f t="shared" si="80"/>
        <v>0</v>
      </c>
      <c r="BV30" s="35">
        <f t="shared" si="81"/>
        <v>0.138</v>
      </c>
      <c r="BW30" s="35">
        <f t="shared" si="82"/>
        <v>0.039965</v>
      </c>
      <c r="BX30" s="35">
        <f t="shared" si="83"/>
        <v>0.046</v>
      </c>
      <c r="BY30" s="35">
        <f t="shared" si="84"/>
        <v>0</v>
      </c>
      <c r="BZ30" s="35">
        <f t="shared" si="85"/>
        <v>6.716</v>
      </c>
      <c r="CA30" s="35">
        <f t="shared" si="86"/>
        <v>0.092</v>
      </c>
      <c r="CB30" s="35">
        <f t="shared" si="87"/>
        <v>0</v>
      </c>
      <c r="CC30" s="35">
        <f t="shared" si="88"/>
        <v>0</v>
      </c>
      <c r="CD30" s="35">
        <f t="shared" si="89"/>
        <v>0</v>
      </c>
      <c r="CE30" s="35">
        <f t="shared" si="90"/>
        <v>0</v>
      </c>
      <c r="CF30" s="35">
        <f t="shared" si="91"/>
        <v>0</v>
      </c>
      <c r="CG30" s="35">
        <f t="shared" si="92"/>
        <v>0.4218</v>
      </c>
      <c r="CH30" s="35">
        <f t="shared" si="93"/>
        <v>0</v>
      </c>
      <c r="CI30" s="35">
        <f t="shared" si="94"/>
        <v>0</v>
      </c>
      <c r="CK30" s="4" t="s">
        <v>1227</v>
      </c>
      <c r="CL30" s="35">
        <f t="shared" ref="CL30:DV30" si="100">AT151+AT180</f>
        <v>0</v>
      </c>
      <c r="CM30" s="35">
        <f t="shared" si="100"/>
        <v>1.006391925</v>
      </c>
      <c r="CN30" s="35">
        <f t="shared" si="100"/>
        <v>0</v>
      </c>
      <c r="CO30" s="35">
        <f t="shared" si="100"/>
        <v>0</v>
      </c>
      <c r="CP30" s="35">
        <f t="shared" si="100"/>
        <v>0</v>
      </c>
      <c r="CQ30" s="35">
        <f t="shared" si="100"/>
        <v>2.74782939743466</v>
      </c>
      <c r="CR30" s="35">
        <f t="shared" si="100"/>
        <v>9.1714275</v>
      </c>
      <c r="CS30" s="35">
        <f t="shared" si="100"/>
        <v>0</v>
      </c>
      <c r="CT30" s="35">
        <f t="shared" si="100"/>
        <v>0</v>
      </c>
      <c r="CU30" s="35">
        <f t="shared" si="100"/>
        <v>0</v>
      </c>
      <c r="CV30" s="35">
        <f t="shared" si="100"/>
        <v>1.0866052125</v>
      </c>
      <c r="CW30" s="35">
        <f t="shared" si="100"/>
        <v>0</v>
      </c>
      <c r="CX30" s="35">
        <f t="shared" si="100"/>
        <v>3.94328655</v>
      </c>
      <c r="CY30" s="35">
        <f t="shared" si="100"/>
        <v>0</v>
      </c>
      <c r="CZ30" s="35">
        <f t="shared" si="100"/>
        <v>0.407754</v>
      </c>
      <c r="DA30" s="35">
        <f t="shared" si="100"/>
        <v>0</v>
      </c>
      <c r="DB30" s="35">
        <f t="shared" si="100"/>
        <v>0</v>
      </c>
      <c r="DC30" s="35">
        <f t="shared" si="100"/>
        <v>4.81200818688419</v>
      </c>
      <c r="DD30" s="35">
        <f t="shared" si="100"/>
        <v>0</v>
      </c>
      <c r="DE30" s="35">
        <f t="shared" si="100"/>
        <v>0</v>
      </c>
      <c r="DF30" s="35">
        <f t="shared" si="100"/>
        <v>0</v>
      </c>
      <c r="DG30" s="35">
        <f t="shared" si="100"/>
        <v>0</v>
      </c>
      <c r="DH30" s="35">
        <f t="shared" si="100"/>
        <v>1.4882443875</v>
      </c>
      <c r="DI30" s="35">
        <f t="shared" si="100"/>
        <v>0.228987</v>
      </c>
      <c r="DJ30" s="35">
        <f t="shared" si="100"/>
        <v>1.1869605</v>
      </c>
      <c r="DK30" s="35">
        <f t="shared" si="100"/>
        <v>0</v>
      </c>
      <c r="DL30" s="35">
        <f t="shared" si="100"/>
        <v>1.2244415625</v>
      </c>
      <c r="DM30" s="35">
        <f t="shared" si="100"/>
        <v>1.4327199</v>
      </c>
      <c r="DN30" s="35">
        <f t="shared" si="100"/>
        <v>0</v>
      </c>
      <c r="DO30" s="35">
        <f t="shared" si="100"/>
        <v>1.88705025</v>
      </c>
      <c r="DP30" s="35">
        <f t="shared" si="100"/>
        <v>3.5225465625</v>
      </c>
      <c r="DQ30" s="35">
        <f t="shared" si="100"/>
        <v>0.26325</v>
      </c>
      <c r="DR30" s="35">
        <f t="shared" si="100"/>
        <v>0.398760975</v>
      </c>
      <c r="DS30" s="35">
        <f t="shared" si="100"/>
        <v>0.08775</v>
      </c>
      <c r="DT30" s="35">
        <f t="shared" si="100"/>
        <v>0</v>
      </c>
      <c r="DU30" s="35">
        <f t="shared" si="100"/>
        <v>0</v>
      </c>
      <c r="DV30" s="35">
        <f t="shared" si="100"/>
        <v>0.5671215</v>
      </c>
    </row>
    <row r="31" spans="3:126">
      <c r="C31" s="135"/>
      <c r="D31" s="135"/>
      <c r="E31" s="81" t="s">
        <v>1497</v>
      </c>
      <c r="F31" s="955" t="s">
        <v>811</v>
      </c>
      <c r="G31" s="214">
        <v>1</v>
      </c>
      <c r="H31" s="214">
        <v>1</v>
      </c>
      <c r="I31" s="214">
        <v>0.9</v>
      </c>
      <c r="J31" s="214">
        <v>0</v>
      </c>
      <c r="K31" s="214">
        <v>0</v>
      </c>
      <c r="L31" s="214">
        <v>1</v>
      </c>
      <c r="M31" s="214">
        <v>1</v>
      </c>
      <c r="N31" s="214">
        <v>1</v>
      </c>
      <c r="O31" s="214">
        <v>1</v>
      </c>
      <c r="P31" s="214">
        <v>0.9</v>
      </c>
      <c r="Q31" s="214">
        <v>1</v>
      </c>
      <c r="R31" s="214">
        <v>1</v>
      </c>
      <c r="S31" s="214">
        <v>1</v>
      </c>
      <c r="T31" s="214">
        <v>1</v>
      </c>
      <c r="U31" s="214">
        <v>1</v>
      </c>
      <c r="V31" s="214">
        <v>1</v>
      </c>
      <c r="W31" s="214">
        <v>1</v>
      </c>
      <c r="X31" s="214">
        <v>1</v>
      </c>
      <c r="Y31" s="214">
        <v>1</v>
      </c>
      <c r="Z31" s="214">
        <v>1</v>
      </c>
      <c r="AA31" s="214">
        <v>1</v>
      </c>
      <c r="AB31" s="214">
        <v>0</v>
      </c>
      <c r="AC31" s="214">
        <v>1</v>
      </c>
      <c r="AD31" s="214">
        <v>0</v>
      </c>
      <c r="AE31" s="214">
        <v>1</v>
      </c>
      <c r="AF31" s="214">
        <v>0</v>
      </c>
      <c r="AG31" s="214">
        <v>1</v>
      </c>
      <c r="AH31" s="214">
        <v>1</v>
      </c>
      <c r="AI31" s="214">
        <v>1</v>
      </c>
      <c r="AJ31" s="214">
        <v>1</v>
      </c>
      <c r="AK31" s="214">
        <v>1</v>
      </c>
      <c r="AL31" s="214">
        <v>1</v>
      </c>
      <c r="AM31" s="214">
        <v>1</v>
      </c>
      <c r="AN31" s="214">
        <v>1</v>
      </c>
      <c r="AO31" s="214">
        <v>1</v>
      </c>
      <c r="AP31" s="214">
        <v>1</v>
      </c>
      <c r="AQ31" s="214">
        <v>1</v>
      </c>
      <c r="AR31" s="16"/>
      <c r="AX31" s="173" t="s">
        <v>235</v>
      </c>
      <c r="AY31" s="35">
        <f t="shared" si="58"/>
        <v>0</v>
      </c>
      <c r="AZ31" s="35">
        <f t="shared" si="59"/>
        <v>0.515</v>
      </c>
      <c r="BA31" s="35">
        <f t="shared" si="60"/>
        <v>0</v>
      </c>
      <c r="BB31" s="35">
        <f t="shared" si="61"/>
        <v>0.38339</v>
      </c>
      <c r="BC31" s="35">
        <f t="shared" si="62"/>
        <v>0</v>
      </c>
      <c r="BD31" s="35">
        <f t="shared" si="63"/>
        <v>0</v>
      </c>
      <c r="BE31" s="35">
        <f t="shared" si="64"/>
        <v>1.287</v>
      </c>
      <c r="BF31" s="35">
        <f t="shared" si="65"/>
        <v>0.04</v>
      </c>
      <c r="BG31" s="35">
        <f t="shared" si="66"/>
        <v>0</v>
      </c>
      <c r="BH31" s="35">
        <f t="shared" si="67"/>
        <v>0.043</v>
      </c>
      <c r="BI31" s="35">
        <f t="shared" si="68"/>
        <v>2.231</v>
      </c>
      <c r="BJ31" s="35">
        <f t="shared" si="69"/>
        <v>0.171</v>
      </c>
      <c r="BK31" s="35">
        <f t="shared" si="70"/>
        <v>0.257</v>
      </c>
      <c r="BL31" s="35">
        <f t="shared" si="71"/>
        <v>0</v>
      </c>
      <c r="BM31" s="35">
        <f t="shared" si="72"/>
        <v>0.084</v>
      </c>
      <c r="BN31" s="35">
        <f t="shared" si="73"/>
        <v>0</v>
      </c>
      <c r="BO31" s="35">
        <f t="shared" si="74"/>
        <v>0</v>
      </c>
      <c r="BP31" s="35">
        <f t="shared" si="75"/>
        <v>0.852</v>
      </c>
      <c r="BQ31" s="35">
        <f t="shared" si="76"/>
        <v>0</v>
      </c>
      <c r="BR31" s="35">
        <f t="shared" si="77"/>
        <v>0.085</v>
      </c>
      <c r="BS31" s="35">
        <f t="shared" si="78"/>
        <v>0</v>
      </c>
      <c r="BT31" s="35">
        <f t="shared" si="79"/>
        <v>0</v>
      </c>
      <c r="BU31" s="35">
        <f t="shared" si="80"/>
        <v>0.128</v>
      </c>
      <c r="BV31" s="35">
        <f t="shared" si="81"/>
        <v>0.302</v>
      </c>
      <c r="BW31" s="35">
        <f t="shared" si="82"/>
        <v>0.085</v>
      </c>
      <c r="BX31" s="35">
        <f t="shared" si="83"/>
        <v>0.085</v>
      </c>
      <c r="BY31" s="35">
        <f t="shared" si="84"/>
        <v>0.042</v>
      </c>
      <c r="BZ31" s="35">
        <f t="shared" si="85"/>
        <v>0.558</v>
      </c>
      <c r="CA31" s="35">
        <f t="shared" si="86"/>
        <v>0.042</v>
      </c>
      <c r="CB31" s="35">
        <f t="shared" si="87"/>
        <v>0</v>
      </c>
      <c r="CC31" s="35">
        <f t="shared" si="88"/>
        <v>0</v>
      </c>
      <c r="CD31" s="35">
        <f t="shared" si="89"/>
        <v>0.12778</v>
      </c>
      <c r="CE31" s="35">
        <f t="shared" si="90"/>
        <v>0</v>
      </c>
      <c r="CF31" s="35">
        <f t="shared" si="91"/>
        <v>0</v>
      </c>
      <c r="CG31" s="35">
        <f t="shared" si="92"/>
        <v>0</v>
      </c>
      <c r="CH31" s="35">
        <f t="shared" si="93"/>
        <v>0.172</v>
      </c>
      <c r="CI31" s="35">
        <f t="shared" si="94"/>
        <v>0.045</v>
      </c>
      <c r="CK31" s="4" t="s">
        <v>812</v>
      </c>
      <c r="CL31" s="35">
        <f t="shared" ref="CL31:DV31" si="101">AT101+AT111</f>
        <v>0</v>
      </c>
      <c r="CM31" s="35">
        <f t="shared" si="101"/>
        <v>1.3418559</v>
      </c>
      <c r="CN31" s="35">
        <f t="shared" si="101"/>
        <v>0</v>
      </c>
      <c r="CO31" s="35">
        <f t="shared" si="101"/>
        <v>0</v>
      </c>
      <c r="CP31" s="35">
        <f t="shared" si="101"/>
        <v>0</v>
      </c>
      <c r="CQ31" s="35">
        <f t="shared" si="101"/>
        <v>3.66377252991287</v>
      </c>
      <c r="CR31" s="35">
        <f t="shared" si="101"/>
        <v>12.22857</v>
      </c>
      <c r="CS31" s="35">
        <f t="shared" si="101"/>
        <v>0</v>
      </c>
      <c r="CT31" s="35">
        <f t="shared" si="101"/>
        <v>0</v>
      </c>
      <c r="CU31" s="35">
        <f t="shared" si="101"/>
        <v>0</v>
      </c>
      <c r="CV31" s="35">
        <f t="shared" si="101"/>
        <v>1.44880695</v>
      </c>
      <c r="CW31" s="35">
        <f t="shared" si="101"/>
        <v>0</v>
      </c>
      <c r="CX31" s="35">
        <f t="shared" si="101"/>
        <v>5.2577154</v>
      </c>
      <c r="CY31" s="35">
        <f t="shared" si="101"/>
        <v>0</v>
      </c>
      <c r="CZ31" s="35">
        <f t="shared" si="101"/>
        <v>0.543672</v>
      </c>
      <c r="DA31" s="35">
        <f t="shared" si="101"/>
        <v>0</v>
      </c>
      <c r="DB31" s="35">
        <f t="shared" si="101"/>
        <v>0</v>
      </c>
      <c r="DC31" s="35">
        <f t="shared" si="101"/>
        <v>6.41601091584558</v>
      </c>
      <c r="DD31" s="35">
        <f t="shared" si="101"/>
        <v>0</v>
      </c>
      <c r="DE31" s="35">
        <f t="shared" si="101"/>
        <v>0</v>
      </c>
      <c r="DF31" s="35">
        <f t="shared" si="101"/>
        <v>0</v>
      </c>
      <c r="DG31" s="35">
        <f t="shared" si="101"/>
        <v>0</v>
      </c>
      <c r="DH31" s="35">
        <f t="shared" si="101"/>
        <v>1.98432585</v>
      </c>
      <c r="DI31" s="35">
        <f t="shared" si="101"/>
        <v>0.152658</v>
      </c>
      <c r="DJ31" s="35">
        <f t="shared" si="101"/>
        <v>1.582614</v>
      </c>
      <c r="DK31" s="35">
        <f t="shared" si="101"/>
        <v>0</v>
      </c>
      <c r="DL31" s="35">
        <f t="shared" si="101"/>
        <v>1.63258875</v>
      </c>
      <c r="DM31" s="35">
        <f t="shared" si="101"/>
        <v>1.9102932</v>
      </c>
      <c r="DN31" s="35">
        <f t="shared" si="101"/>
        <v>0</v>
      </c>
      <c r="DO31" s="35">
        <f t="shared" si="101"/>
        <v>2.516067</v>
      </c>
      <c r="DP31" s="35">
        <f t="shared" si="101"/>
        <v>4.69672875</v>
      </c>
      <c r="DQ31" s="35">
        <f t="shared" si="101"/>
        <v>0.351</v>
      </c>
      <c r="DR31" s="35">
        <f t="shared" si="101"/>
        <v>0.5316813</v>
      </c>
      <c r="DS31" s="35">
        <f t="shared" si="101"/>
        <v>0.117</v>
      </c>
      <c r="DT31" s="35">
        <f t="shared" si="101"/>
        <v>0</v>
      </c>
      <c r="DU31" s="35">
        <f t="shared" si="101"/>
        <v>0</v>
      </c>
      <c r="DV31" s="35">
        <f t="shared" si="101"/>
        <v>0.756162</v>
      </c>
    </row>
    <row r="32" spans="5:126">
      <c r="E32" s="84"/>
      <c r="F32" s="955" t="s">
        <v>818</v>
      </c>
      <c r="G32" s="214">
        <v>0</v>
      </c>
      <c r="H32" s="214">
        <v>0</v>
      </c>
      <c r="I32" s="214">
        <v>0</v>
      </c>
      <c r="J32" s="214">
        <v>1</v>
      </c>
      <c r="K32" s="214">
        <v>0</v>
      </c>
      <c r="L32" s="214">
        <v>0</v>
      </c>
      <c r="M32" s="214">
        <v>0</v>
      </c>
      <c r="N32" s="214">
        <v>0</v>
      </c>
      <c r="O32" s="214">
        <v>0</v>
      </c>
      <c r="P32" s="214">
        <v>0</v>
      </c>
      <c r="Q32" s="214">
        <v>0</v>
      </c>
      <c r="R32" s="214">
        <v>0</v>
      </c>
      <c r="S32" s="214">
        <v>0</v>
      </c>
      <c r="T32" s="214">
        <v>0</v>
      </c>
      <c r="U32" s="214">
        <v>0</v>
      </c>
      <c r="V32" s="214">
        <v>0</v>
      </c>
      <c r="W32" s="214">
        <v>0</v>
      </c>
      <c r="X32" s="214">
        <v>0</v>
      </c>
      <c r="Y32" s="214">
        <v>0</v>
      </c>
      <c r="Z32" s="214">
        <v>0</v>
      </c>
      <c r="AA32" s="214">
        <v>0</v>
      </c>
      <c r="AB32" s="214">
        <v>0</v>
      </c>
      <c r="AC32" s="214">
        <v>0</v>
      </c>
      <c r="AD32" s="214">
        <v>0</v>
      </c>
      <c r="AE32" s="214">
        <v>0</v>
      </c>
      <c r="AF32" s="214">
        <v>0</v>
      </c>
      <c r="AG32" s="214">
        <v>0</v>
      </c>
      <c r="AH32" s="214">
        <v>0</v>
      </c>
      <c r="AI32" s="214">
        <v>0</v>
      </c>
      <c r="AJ32" s="214">
        <v>0</v>
      </c>
      <c r="AK32" s="214">
        <v>0</v>
      </c>
      <c r="AL32" s="214">
        <v>0</v>
      </c>
      <c r="AM32" s="214">
        <v>0</v>
      </c>
      <c r="AN32" s="214">
        <v>0</v>
      </c>
      <c r="AO32" s="214">
        <v>0</v>
      </c>
      <c r="AP32" s="214">
        <v>0</v>
      </c>
      <c r="AQ32" s="214">
        <v>0</v>
      </c>
      <c r="AR32" s="54"/>
      <c r="AX32" s="173" t="s">
        <v>237</v>
      </c>
      <c r="AY32" s="35">
        <f t="shared" si="58"/>
        <v>8.763</v>
      </c>
      <c r="AZ32" s="35">
        <f t="shared" si="59"/>
        <v>0</v>
      </c>
      <c r="BA32" s="35">
        <f t="shared" si="60"/>
        <v>0</v>
      </c>
      <c r="BB32" s="35">
        <f t="shared" si="61"/>
        <v>0.03998</v>
      </c>
      <c r="BC32" s="35">
        <f t="shared" si="62"/>
        <v>0</v>
      </c>
      <c r="BD32" s="35">
        <f t="shared" si="63"/>
        <v>1.11</v>
      </c>
      <c r="BE32" s="35">
        <f t="shared" si="64"/>
        <v>12.319</v>
      </c>
      <c r="BF32" s="35">
        <f t="shared" si="65"/>
        <v>0.041</v>
      </c>
      <c r="BG32" s="35">
        <f t="shared" si="66"/>
        <v>0</v>
      </c>
      <c r="BH32" s="35">
        <f t="shared" si="67"/>
        <v>0.12</v>
      </c>
      <c r="BI32" s="35">
        <f t="shared" si="68"/>
        <v>14.024</v>
      </c>
      <c r="BJ32" s="35">
        <f t="shared" si="69"/>
        <v>10.227334</v>
      </c>
      <c r="BK32" s="35">
        <f t="shared" si="70"/>
        <v>0.6342861</v>
      </c>
      <c r="BL32" s="35">
        <f t="shared" si="71"/>
        <v>0.031</v>
      </c>
      <c r="BM32" s="35">
        <f t="shared" si="72"/>
        <v>0.0543672</v>
      </c>
      <c r="BN32" s="35">
        <f t="shared" si="73"/>
        <v>0</v>
      </c>
      <c r="BO32" s="35">
        <f t="shared" si="74"/>
        <v>0</v>
      </c>
      <c r="BP32" s="35">
        <f t="shared" si="75"/>
        <v>1.032</v>
      </c>
      <c r="BQ32" s="35">
        <f t="shared" si="76"/>
        <v>0</v>
      </c>
      <c r="BR32" s="35">
        <f t="shared" si="77"/>
        <v>0</v>
      </c>
      <c r="BS32" s="35">
        <f t="shared" si="78"/>
        <v>0.97</v>
      </c>
      <c r="BT32" s="35">
        <f t="shared" si="79"/>
        <v>0</v>
      </c>
      <c r="BU32" s="35">
        <f t="shared" si="80"/>
        <v>0</v>
      </c>
      <c r="BV32" s="35">
        <f t="shared" si="81"/>
        <v>0.035</v>
      </c>
      <c r="BW32" s="35">
        <f t="shared" si="82"/>
        <v>0</v>
      </c>
      <c r="BX32" s="35">
        <f t="shared" si="83"/>
        <v>0.04</v>
      </c>
      <c r="BY32" s="35">
        <f t="shared" si="84"/>
        <v>0</v>
      </c>
      <c r="BZ32" s="35">
        <f t="shared" si="85"/>
        <v>4.24</v>
      </c>
      <c r="CA32" s="35">
        <f t="shared" si="86"/>
        <v>0</v>
      </c>
      <c r="CB32" s="35">
        <f t="shared" si="87"/>
        <v>0</v>
      </c>
      <c r="CC32" s="35">
        <f t="shared" si="88"/>
        <v>0.18232773825</v>
      </c>
      <c r="CD32" s="35">
        <f t="shared" si="89"/>
        <v>0.48002</v>
      </c>
      <c r="CE32" s="35">
        <f t="shared" si="90"/>
        <v>0.05316813</v>
      </c>
      <c r="CF32" s="35">
        <f t="shared" si="91"/>
        <v>0.0117</v>
      </c>
      <c r="CG32" s="35">
        <f t="shared" si="92"/>
        <v>0.298775</v>
      </c>
      <c r="CH32" s="35">
        <f t="shared" si="93"/>
        <v>3.095</v>
      </c>
      <c r="CI32" s="35">
        <f t="shared" si="94"/>
        <v>0</v>
      </c>
      <c r="CK32" s="4" t="s">
        <v>1230</v>
      </c>
      <c r="CL32" s="35">
        <f t="shared" ref="CL32:DV32" si="102">AT120</f>
        <v>0</v>
      </c>
      <c r="CM32" s="35">
        <f t="shared" si="102"/>
        <v>0</v>
      </c>
      <c r="CN32" s="35">
        <f t="shared" si="102"/>
        <v>0</v>
      </c>
      <c r="CO32" s="35">
        <f t="shared" si="102"/>
        <v>0</v>
      </c>
      <c r="CP32" s="35">
        <f t="shared" si="102"/>
        <v>0</v>
      </c>
      <c r="CQ32" s="35">
        <f t="shared" si="102"/>
        <v>0</v>
      </c>
      <c r="CR32" s="35">
        <f t="shared" si="102"/>
        <v>0</v>
      </c>
      <c r="CS32" s="35">
        <f t="shared" si="102"/>
        <v>0</v>
      </c>
      <c r="CT32" s="35">
        <f t="shared" si="102"/>
        <v>0</v>
      </c>
      <c r="CU32" s="35">
        <f t="shared" si="102"/>
        <v>0</v>
      </c>
      <c r="CV32" s="35">
        <f t="shared" si="102"/>
        <v>0</v>
      </c>
      <c r="CW32" s="35">
        <f t="shared" si="102"/>
        <v>0</v>
      </c>
      <c r="CX32" s="35">
        <f t="shared" si="102"/>
        <v>0</v>
      </c>
      <c r="CY32" s="35">
        <f t="shared" si="102"/>
        <v>0</v>
      </c>
      <c r="CZ32" s="35">
        <f t="shared" si="102"/>
        <v>0</v>
      </c>
      <c r="DA32" s="35">
        <f t="shared" si="102"/>
        <v>0</v>
      </c>
      <c r="DB32" s="35">
        <f t="shared" si="102"/>
        <v>0</v>
      </c>
      <c r="DC32" s="35">
        <f t="shared" si="102"/>
        <v>0</v>
      </c>
      <c r="DD32" s="35">
        <f t="shared" si="102"/>
        <v>0</v>
      </c>
      <c r="DE32" s="35">
        <f t="shared" si="102"/>
        <v>0</v>
      </c>
      <c r="DF32" s="35">
        <f t="shared" si="102"/>
        <v>0</v>
      </c>
      <c r="DG32" s="35">
        <f t="shared" si="102"/>
        <v>0</v>
      </c>
      <c r="DH32" s="35">
        <f t="shared" si="102"/>
        <v>0</v>
      </c>
      <c r="DI32" s="35">
        <f t="shared" si="102"/>
        <v>0</v>
      </c>
      <c r="DJ32" s="35">
        <f t="shared" si="102"/>
        <v>0</v>
      </c>
      <c r="DK32" s="35">
        <f t="shared" si="102"/>
        <v>0</v>
      </c>
      <c r="DL32" s="35">
        <f t="shared" si="102"/>
        <v>0</v>
      </c>
      <c r="DM32" s="35">
        <f t="shared" si="102"/>
        <v>0</v>
      </c>
      <c r="DN32" s="35">
        <f t="shared" si="102"/>
        <v>0</v>
      </c>
      <c r="DO32" s="35">
        <f t="shared" si="102"/>
        <v>0</v>
      </c>
      <c r="DP32" s="35">
        <f t="shared" si="102"/>
        <v>0</v>
      </c>
      <c r="DQ32" s="35">
        <f t="shared" si="102"/>
        <v>0</v>
      </c>
      <c r="DR32" s="35">
        <f t="shared" si="102"/>
        <v>0</v>
      </c>
      <c r="DS32" s="35">
        <f t="shared" si="102"/>
        <v>0</v>
      </c>
      <c r="DT32" s="35">
        <f t="shared" si="102"/>
        <v>0</v>
      </c>
      <c r="DU32" s="35">
        <f t="shared" si="102"/>
        <v>0</v>
      </c>
      <c r="DV32" s="35">
        <f t="shared" si="102"/>
        <v>0</v>
      </c>
    </row>
    <row r="33" spans="5:126">
      <c r="E33" s="84"/>
      <c r="F33" s="955" t="s">
        <v>822</v>
      </c>
      <c r="G33" s="214">
        <v>0</v>
      </c>
      <c r="H33" s="214">
        <v>0</v>
      </c>
      <c r="I33" s="214">
        <v>0.1</v>
      </c>
      <c r="J33" s="214">
        <v>0</v>
      </c>
      <c r="K33" s="214">
        <v>0</v>
      </c>
      <c r="L33" s="214">
        <v>0</v>
      </c>
      <c r="M33" s="214">
        <v>0</v>
      </c>
      <c r="N33" s="214">
        <v>0</v>
      </c>
      <c r="O33" s="214">
        <v>0</v>
      </c>
      <c r="P33" s="214">
        <v>0.1</v>
      </c>
      <c r="Q33" s="214">
        <v>0</v>
      </c>
      <c r="R33" s="214">
        <v>0</v>
      </c>
      <c r="S33" s="214">
        <v>0</v>
      </c>
      <c r="T33" s="214">
        <v>0</v>
      </c>
      <c r="U33" s="214">
        <v>0</v>
      </c>
      <c r="V33" s="214">
        <v>0</v>
      </c>
      <c r="W33" s="214">
        <v>0</v>
      </c>
      <c r="X33" s="214">
        <v>0</v>
      </c>
      <c r="Y33" s="214">
        <v>0</v>
      </c>
      <c r="Z33" s="214">
        <v>0</v>
      </c>
      <c r="AA33" s="214">
        <v>0</v>
      </c>
      <c r="AB33" s="214">
        <v>0</v>
      </c>
      <c r="AC33" s="214">
        <v>0</v>
      </c>
      <c r="AD33" s="214">
        <v>1</v>
      </c>
      <c r="AE33" s="214">
        <v>0</v>
      </c>
      <c r="AF33" s="214">
        <v>0</v>
      </c>
      <c r="AG33" s="214">
        <v>0</v>
      </c>
      <c r="AH33" s="214">
        <v>0</v>
      </c>
      <c r="AI33" s="214">
        <v>0</v>
      </c>
      <c r="AJ33" s="214">
        <v>0</v>
      </c>
      <c r="AK33" s="214">
        <v>0</v>
      </c>
      <c r="AL33" s="214">
        <v>0</v>
      </c>
      <c r="AM33" s="214">
        <v>0</v>
      </c>
      <c r="AN33" s="214">
        <v>0</v>
      </c>
      <c r="AO33" s="214">
        <v>0</v>
      </c>
      <c r="AP33" s="214">
        <v>0</v>
      </c>
      <c r="AQ33" s="214">
        <v>0</v>
      </c>
      <c r="AR33" s="68"/>
      <c r="AX33" s="173" t="s">
        <v>239</v>
      </c>
      <c r="AY33" s="35">
        <f t="shared" si="58"/>
        <v>15.902</v>
      </c>
      <c r="AZ33" s="35">
        <f t="shared" si="59"/>
        <v>23.546</v>
      </c>
      <c r="BA33" s="35">
        <f t="shared" si="60"/>
        <v>2.371</v>
      </c>
      <c r="BB33" s="35">
        <f t="shared" si="61"/>
        <v>2.90798</v>
      </c>
      <c r="BC33" s="35">
        <f t="shared" si="62"/>
        <v>0</v>
      </c>
      <c r="BD33" s="35">
        <f t="shared" si="63"/>
        <v>13.045</v>
      </c>
      <c r="BE33" s="35">
        <f t="shared" si="64"/>
        <v>107.662</v>
      </c>
      <c r="BF33" s="35">
        <f t="shared" si="65"/>
        <v>0.901</v>
      </c>
      <c r="BG33" s="35">
        <f t="shared" si="66"/>
        <v>0</v>
      </c>
      <c r="BH33" s="35">
        <f t="shared" si="67"/>
        <v>2.565</v>
      </c>
      <c r="BI33" s="35">
        <f t="shared" si="68"/>
        <v>11.273</v>
      </c>
      <c r="BJ33" s="35">
        <f t="shared" si="69"/>
        <v>1.7732</v>
      </c>
      <c r="BK33" s="35">
        <f t="shared" si="70"/>
        <v>32.539</v>
      </c>
      <c r="BL33" s="35">
        <f t="shared" si="71"/>
        <v>0.788</v>
      </c>
      <c r="BM33" s="35">
        <f t="shared" si="72"/>
        <v>3</v>
      </c>
      <c r="BN33" s="35">
        <f t="shared" si="73"/>
        <v>0</v>
      </c>
      <c r="BO33" s="35">
        <f t="shared" si="74"/>
        <v>0</v>
      </c>
      <c r="BP33" s="35">
        <f t="shared" si="75"/>
        <v>58.51</v>
      </c>
      <c r="BQ33" s="35">
        <f t="shared" si="76"/>
        <v>0.00195</v>
      </c>
      <c r="BR33" s="35">
        <f t="shared" si="77"/>
        <v>8.684</v>
      </c>
      <c r="BS33" s="35">
        <f t="shared" si="78"/>
        <v>3.831</v>
      </c>
      <c r="BT33" s="35">
        <f t="shared" si="79"/>
        <v>0</v>
      </c>
      <c r="BU33" s="35">
        <f t="shared" si="80"/>
        <v>11.901</v>
      </c>
      <c r="BV33" s="35">
        <f t="shared" si="81"/>
        <v>0.06168</v>
      </c>
      <c r="BW33" s="35">
        <f t="shared" si="82"/>
        <v>17.109</v>
      </c>
      <c r="BX33" s="35">
        <f t="shared" si="83"/>
        <v>1.704</v>
      </c>
      <c r="BY33" s="35">
        <f t="shared" si="84"/>
        <v>19.838</v>
      </c>
      <c r="BZ33" s="35">
        <f t="shared" si="85"/>
        <v>1.1514096</v>
      </c>
      <c r="CA33" s="35">
        <f t="shared" si="86"/>
        <v>3.011</v>
      </c>
      <c r="CB33" s="35">
        <f t="shared" si="87"/>
        <v>7.647</v>
      </c>
      <c r="CC33" s="35">
        <f t="shared" si="88"/>
        <v>18.878</v>
      </c>
      <c r="CD33" s="35">
        <f t="shared" si="89"/>
        <v>0.078</v>
      </c>
      <c r="CE33" s="35">
        <f t="shared" si="90"/>
        <v>1.07789</v>
      </c>
      <c r="CF33" s="35">
        <f t="shared" si="91"/>
        <v>0.026</v>
      </c>
      <c r="CG33" s="35">
        <f t="shared" si="92"/>
        <v>0</v>
      </c>
      <c r="CH33" s="35">
        <f t="shared" si="93"/>
        <v>1.133</v>
      </c>
      <c r="CI33" s="35">
        <f t="shared" si="94"/>
        <v>1.303</v>
      </c>
      <c r="CK33" s="4" t="s">
        <v>1232</v>
      </c>
      <c r="CL33" s="35">
        <f t="shared" ref="CL33:DV33" si="103">AT78+AT102+AT112+AT122+AT130+AT137</f>
        <v>6.852906</v>
      </c>
      <c r="CM33" s="35">
        <f t="shared" si="103"/>
        <v>7.2506462</v>
      </c>
      <c r="CN33" s="35">
        <f t="shared" si="103"/>
        <v>1.09926</v>
      </c>
      <c r="CO33" s="35">
        <f t="shared" si="103"/>
        <v>1.995</v>
      </c>
      <c r="CP33" s="35">
        <f t="shared" si="103"/>
        <v>0</v>
      </c>
      <c r="CQ33" s="35">
        <f t="shared" si="103"/>
        <v>2.13864620761536</v>
      </c>
      <c r="CR33" s="35">
        <f t="shared" si="103"/>
        <v>34.05591</v>
      </c>
      <c r="CS33" s="35">
        <f t="shared" si="103"/>
        <v>0.39</v>
      </c>
      <c r="CT33" s="35">
        <f t="shared" si="103"/>
        <v>0</v>
      </c>
      <c r="CU33" s="35">
        <f t="shared" si="103"/>
        <v>2.555252694</v>
      </c>
      <c r="CV33" s="35">
        <f t="shared" si="103"/>
        <v>22.18480535</v>
      </c>
      <c r="CW33" s="35">
        <f t="shared" si="103"/>
        <v>5.30751</v>
      </c>
      <c r="CX33" s="35">
        <f t="shared" si="103"/>
        <v>14.5369434</v>
      </c>
      <c r="CY33" s="35">
        <f t="shared" si="103"/>
        <v>0.1425</v>
      </c>
      <c r="CZ33" s="35">
        <f t="shared" si="103"/>
        <v>1.659542</v>
      </c>
      <c r="DA33" s="35">
        <f t="shared" si="103"/>
        <v>0</v>
      </c>
      <c r="DB33" s="35">
        <f t="shared" si="103"/>
        <v>0</v>
      </c>
      <c r="DC33" s="35">
        <f t="shared" si="103"/>
        <v>27.3510904958811</v>
      </c>
      <c r="DD33" s="35">
        <f t="shared" si="103"/>
        <v>0.045</v>
      </c>
      <c r="DE33" s="35">
        <f t="shared" si="103"/>
        <v>3.70734</v>
      </c>
      <c r="DF33" s="35">
        <f t="shared" si="103"/>
        <v>0.9825</v>
      </c>
      <c r="DG33" s="35">
        <f t="shared" si="103"/>
        <v>0</v>
      </c>
      <c r="DH33" s="35">
        <f t="shared" si="103"/>
        <v>6.47042535</v>
      </c>
      <c r="DI33" s="35">
        <f t="shared" si="103"/>
        <v>0.491898</v>
      </c>
      <c r="DJ33" s="35">
        <f t="shared" si="103"/>
        <v>8.8522475</v>
      </c>
      <c r="DK33" s="35">
        <f t="shared" si="103"/>
        <v>2.0265</v>
      </c>
      <c r="DL33" s="35">
        <f t="shared" si="103"/>
        <v>3.21587425</v>
      </c>
      <c r="DM33" s="35">
        <f t="shared" si="103"/>
        <v>3.8593544</v>
      </c>
      <c r="DN33" s="35">
        <f t="shared" si="103"/>
        <v>0.909</v>
      </c>
      <c r="DO33" s="35">
        <f t="shared" si="103"/>
        <v>3.020197</v>
      </c>
      <c r="DP33" s="35">
        <f t="shared" si="103"/>
        <v>7.06281205</v>
      </c>
      <c r="DQ33" s="35">
        <f t="shared" si="103"/>
        <v>0.0702</v>
      </c>
      <c r="DR33" s="35">
        <f t="shared" si="103"/>
        <v>0.10633626</v>
      </c>
      <c r="DS33" s="35">
        <f t="shared" si="103"/>
        <v>0.0234</v>
      </c>
      <c r="DT33" s="35">
        <f t="shared" si="103"/>
        <v>0.1425</v>
      </c>
      <c r="DU33" s="35">
        <f t="shared" si="103"/>
        <v>0.4365</v>
      </c>
      <c r="DV33" s="35">
        <f t="shared" si="103"/>
        <v>0.7719624</v>
      </c>
    </row>
    <row r="34" spans="5:126">
      <c r="E34" s="237"/>
      <c r="F34" s="238"/>
      <c r="G34" s="239" t="str">
        <f t="shared" ref="G34:J34" si="104">IF(SUM(G31:G33)&lt;&gt;1,"ERR","")</f>
        <v/>
      </c>
      <c r="H34" s="239" t="str">
        <f t="shared" si="104"/>
        <v/>
      </c>
      <c r="I34" s="239" t="str">
        <f t="shared" si="104"/>
        <v/>
      </c>
      <c r="J34" s="239" t="str">
        <f t="shared" si="104"/>
        <v/>
      </c>
      <c r="K34" s="239" t="str">
        <f t="shared" ref="K34" si="105">IF(SUM(K31:K33)&lt;&gt;1,"ERR","")</f>
        <v>ERR</v>
      </c>
      <c r="L34" s="239" t="str">
        <f t="shared" ref="L34" si="106">IF(SUM(L31:L33)&lt;&gt;1,"ERR","")</f>
        <v/>
      </c>
      <c r="M34" s="239" t="str">
        <f t="shared" ref="M34" si="107">IF(SUM(M31:M33)&lt;&gt;1,"ERR","")</f>
        <v/>
      </c>
      <c r="N34" s="239" t="str">
        <f t="shared" ref="N34" si="108">IF(SUM(N31:N33)&lt;&gt;1,"ERR","")</f>
        <v/>
      </c>
      <c r="O34" s="239" t="str">
        <f t="shared" ref="O34" si="109">IF(SUM(O31:O33)&lt;&gt;1,"ERR","")</f>
        <v/>
      </c>
      <c r="P34" s="239" t="str">
        <f t="shared" ref="P34" si="110">IF(SUM(P31:P33)&lt;&gt;1,"ERR","")</f>
        <v/>
      </c>
      <c r="Q34" s="239" t="str">
        <f t="shared" ref="Q34" si="111">IF(SUM(Q31:Q33)&lt;&gt;1,"ERR","")</f>
        <v/>
      </c>
      <c r="R34" s="239" t="str">
        <f t="shared" ref="R34" si="112">IF(SUM(R31:R33)&lt;&gt;1,"ERR","")</f>
        <v/>
      </c>
      <c r="S34" s="239" t="str">
        <f t="shared" ref="S34" si="113">IF(SUM(S31:S33)&lt;&gt;1,"ERR","")</f>
        <v/>
      </c>
      <c r="T34" s="239" t="str">
        <f t="shared" ref="T34" si="114">IF(SUM(T31:T33)&lt;&gt;1,"ERR","")</f>
        <v/>
      </c>
      <c r="U34" s="239" t="str">
        <f t="shared" ref="U34" si="115">IF(SUM(U31:U33)&lt;&gt;1,"ERR","")</f>
        <v/>
      </c>
      <c r="V34" s="239" t="str">
        <f t="shared" ref="V34" si="116">IF(SUM(V31:V33)&lt;&gt;1,"ERR","")</f>
        <v/>
      </c>
      <c r="W34" s="239" t="str">
        <f t="shared" ref="W34" si="117">IF(SUM(W31:W33)&lt;&gt;1,"ERR","")</f>
        <v/>
      </c>
      <c r="X34" s="239" t="str">
        <f t="shared" ref="X34" si="118">IF(SUM(X31:X33)&lt;&gt;1,"ERR","")</f>
        <v/>
      </c>
      <c r="Y34" s="239" t="str">
        <f t="shared" ref="Y34" si="119">IF(SUM(Y31:Y33)&lt;&gt;1,"ERR","")</f>
        <v/>
      </c>
      <c r="Z34" s="239" t="str">
        <f t="shared" ref="Z34" si="120">IF(SUM(Z31:Z33)&lt;&gt;1,"ERR","")</f>
        <v/>
      </c>
      <c r="AA34" s="239" t="str">
        <f t="shared" ref="AA34" si="121">IF(SUM(AA31:AA33)&lt;&gt;1,"ERR","")</f>
        <v/>
      </c>
      <c r="AB34" s="239" t="str">
        <f t="shared" ref="AB34" si="122">IF(SUM(AB31:AB33)&lt;&gt;1,"ERR","")</f>
        <v>ERR</v>
      </c>
      <c r="AC34" s="239" t="str">
        <f t="shared" ref="AC34" si="123">IF(SUM(AC31:AC33)&lt;&gt;1,"ERR","")</f>
        <v/>
      </c>
      <c r="AD34" s="239" t="str">
        <f t="shared" ref="AD34" si="124">IF(SUM(AD31:AD33)&lt;&gt;1,"ERR","")</f>
        <v/>
      </c>
      <c r="AE34" s="239" t="str">
        <f t="shared" ref="AE34" si="125">IF(SUM(AE31:AE33)&lt;&gt;1,"ERR","")</f>
        <v/>
      </c>
      <c r="AF34" s="239" t="str">
        <f t="shared" ref="AF34" si="126">IF(SUM(AF31:AF33)&lt;&gt;1,"ERR","")</f>
        <v>ERR</v>
      </c>
      <c r="AG34" s="239" t="str">
        <f t="shared" ref="AG34" si="127">IF(SUM(AG31:AG33)&lt;&gt;1,"ERR","")</f>
        <v/>
      </c>
      <c r="AH34" s="239" t="str">
        <f t="shared" ref="AH34" si="128">IF(SUM(AH31:AH33)&lt;&gt;1,"ERR","")</f>
        <v/>
      </c>
      <c r="AI34" s="239" t="str">
        <f t="shared" ref="AI34" si="129">IF(SUM(AI31:AI33)&lt;&gt;1,"ERR","")</f>
        <v/>
      </c>
      <c r="AJ34" s="239" t="str">
        <f t="shared" ref="AJ34" si="130">IF(SUM(AJ31:AJ33)&lt;&gt;1,"ERR","")</f>
        <v/>
      </c>
      <c r="AK34" s="239" t="str">
        <f t="shared" ref="AK34" si="131">IF(SUM(AK31:AK33)&lt;&gt;1,"ERR","")</f>
        <v/>
      </c>
      <c r="AL34" s="239" t="str">
        <f t="shared" ref="AL34" si="132">IF(SUM(AL31:AL33)&lt;&gt;1,"ERR","")</f>
        <v/>
      </c>
      <c r="AM34" s="239" t="str">
        <f t="shared" ref="AM34" si="133">IF(SUM(AM31:AM33)&lt;&gt;1,"ERR","")</f>
        <v/>
      </c>
      <c r="AN34" s="239" t="str">
        <f t="shared" ref="AN34" si="134">IF(SUM(AN31:AN33)&lt;&gt;1,"ERR","")</f>
        <v/>
      </c>
      <c r="AO34" s="239" t="str">
        <f t="shared" ref="AO34" si="135">IF(SUM(AO31:AO33)&lt;&gt;1,"ERR","")</f>
        <v/>
      </c>
      <c r="AP34" s="239" t="str">
        <f t="shared" ref="AP34" si="136">IF(SUM(AP31:AP33)&lt;&gt;1,"ERR","")</f>
        <v/>
      </c>
      <c r="AQ34" s="239" t="str">
        <f t="shared" ref="AQ34" si="137">IF(SUM(AQ31:AQ33)&lt;&gt;1,"ERR","")</f>
        <v/>
      </c>
      <c r="AR34" s="86"/>
      <c r="AX34" s="173" t="s">
        <v>240</v>
      </c>
      <c r="AY34" s="35">
        <f t="shared" si="58"/>
        <v>5.079</v>
      </c>
      <c r="AZ34" s="35">
        <f t="shared" si="59"/>
        <v>7.185</v>
      </c>
      <c r="BA34" s="35">
        <f t="shared" si="60"/>
        <v>0</v>
      </c>
      <c r="BB34" s="35">
        <f t="shared" si="61"/>
        <v>0</v>
      </c>
      <c r="BC34" s="35">
        <f t="shared" si="62"/>
        <v>0</v>
      </c>
      <c r="BD34" s="35">
        <f t="shared" si="63"/>
        <v>5.116</v>
      </c>
      <c r="BE34" s="35">
        <f t="shared" si="64"/>
        <v>24.6</v>
      </c>
      <c r="BF34" s="35">
        <f t="shared" si="65"/>
        <v>0</v>
      </c>
      <c r="BG34" s="35">
        <f t="shared" si="66"/>
        <v>0</v>
      </c>
      <c r="BH34" s="35">
        <f t="shared" si="67"/>
        <v>0</v>
      </c>
      <c r="BI34" s="35">
        <f t="shared" si="68"/>
        <v>4.395</v>
      </c>
      <c r="BJ34" s="35">
        <f t="shared" si="69"/>
        <v>3.5464</v>
      </c>
      <c r="BK34" s="35">
        <f t="shared" si="70"/>
        <v>13.442</v>
      </c>
      <c r="BL34" s="35">
        <f t="shared" si="71"/>
        <v>0</v>
      </c>
      <c r="BM34" s="35">
        <f t="shared" si="72"/>
        <v>3.327</v>
      </c>
      <c r="BN34" s="35">
        <f t="shared" si="73"/>
        <v>0</v>
      </c>
      <c r="BO34" s="35">
        <f t="shared" si="74"/>
        <v>0</v>
      </c>
      <c r="BP34" s="35">
        <f t="shared" si="75"/>
        <v>0</v>
      </c>
      <c r="BQ34" s="35">
        <f t="shared" si="76"/>
        <v>0</v>
      </c>
      <c r="BR34" s="35">
        <f t="shared" si="77"/>
        <v>0</v>
      </c>
      <c r="BS34" s="35">
        <f t="shared" si="78"/>
        <v>0</v>
      </c>
      <c r="BT34" s="35">
        <f t="shared" si="79"/>
        <v>0</v>
      </c>
      <c r="BU34" s="35">
        <f t="shared" si="80"/>
        <v>8.171</v>
      </c>
      <c r="BV34" s="35">
        <f t="shared" si="81"/>
        <v>0</v>
      </c>
      <c r="BW34" s="35">
        <f t="shared" si="82"/>
        <v>8.488</v>
      </c>
      <c r="BX34" s="35">
        <f t="shared" si="83"/>
        <v>0</v>
      </c>
      <c r="BY34" s="35">
        <f t="shared" si="84"/>
        <v>0</v>
      </c>
      <c r="BZ34" s="35">
        <f t="shared" si="85"/>
        <v>2.782</v>
      </c>
      <c r="CA34" s="35">
        <f t="shared" si="86"/>
        <v>0</v>
      </c>
      <c r="CB34" s="35">
        <f t="shared" si="87"/>
        <v>9.177</v>
      </c>
      <c r="CC34" s="35">
        <f t="shared" si="88"/>
        <v>4.853</v>
      </c>
      <c r="CD34" s="35">
        <f t="shared" si="89"/>
        <v>0.236925</v>
      </c>
      <c r="CE34" s="35">
        <f t="shared" si="90"/>
        <v>0</v>
      </c>
      <c r="CF34" s="35">
        <f t="shared" si="91"/>
        <v>0</v>
      </c>
      <c r="CG34" s="35">
        <f t="shared" si="92"/>
        <v>0</v>
      </c>
      <c r="CH34" s="35">
        <f t="shared" si="93"/>
        <v>0</v>
      </c>
      <c r="CI34" s="35">
        <f t="shared" si="94"/>
        <v>0</v>
      </c>
      <c r="CK34" s="4" t="s">
        <v>1234</v>
      </c>
      <c r="CL34" s="242"/>
      <c r="CM34" s="242"/>
      <c r="CN34" s="242"/>
      <c r="CO34" s="242"/>
      <c r="CP34" s="242"/>
      <c r="CQ34" s="242"/>
      <c r="CR34" s="242"/>
      <c r="CS34" s="242"/>
      <c r="CT34" s="242"/>
      <c r="CU34" s="242"/>
      <c r="CV34" s="242"/>
      <c r="CW34" s="242"/>
      <c r="CX34" s="242"/>
      <c r="CY34" s="242"/>
      <c r="CZ34" s="242"/>
      <c r="DA34" s="242"/>
      <c r="DB34" s="242"/>
      <c r="DC34" s="242"/>
      <c r="DD34" s="242"/>
      <c r="DE34" s="242"/>
      <c r="DF34" s="242"/>
      <c r="DG34" s="242"/>
      <c r="DH34" s="242"/>
      <c r="DI34" s="242"/>
      <c r="DJ34" s="242"/>
      <c r="DK34" s="242"/>
      <c r="DL34" s="242"/>
      <c r="DM34" s="242"/>
      <c r="DN34" s="242"/>
      <c r="DO34" s="242"/>
      <c r="DP34" s="242"/>
      <c r="DQ34" s="242"/>
      <c r="DR34" s="242"/>
      <c r="DS34" s="242"/>
      <c r="DT34" s="242"/>
      <c r="DU34" s="242"/>
      <c r="DV34" s="242"/>
    </row>
    <row r="35" spans="5:126">
      <c r="E35" s="81" t="s">
        <v>1498</v>
      </c>
      <c r="F35" s="20" t="s">
        <v>809</v>
      </c>
      <c r="G35" s="214">
        <v>0.9</v>
      </c>
      <c r="H35" s="216">
        <v>0.09</v>
      </c>
      <c r="I35" s="214">
        <v>0</v>
      </c>
      <c r="J35" s="214">
        <v>0</v>
      </c>
      <c r="K35" s="214">
        <v>0</v>
      </c>
      <c r="L35" s="214">
        <v>0.0016134236850597</v>
      </c>
      <c r="M35" s="214">
        <v>0.05</v>
      </c>
      <c r="N35" s="214">
        <v>0</v>
      </c>
      <c r="O35" s="214">
        <v>0</v>
      </c>
      <c r="P35" s="214">
        <v>0</v>
      </c>
      <c r="Q35" s="214">
        <v>0</v>
      </c>
      <c r="R35" s="214">
        <v>0.3</v>
      </c>
      <c r="S35" s="214">
        <v>0.04</v>
      </c>
      <c r="T35" s="214">
        <v>0</v>
      </c>
      <c r="U35" s="214">
        <v>0</v>
      </c>
      <c r="V35" s="214">
        <v>0</v>
      </c>
      <c r="W35" s="214">
        <v>0</v>
      </c>
      <c r="X35" s="214">
        <v>0.0518817638507511</v>
      </c>
      <c r="Y35" s="214">
        <v>0</v>
      </c>
      <c r="Z35" s="214">
        <v>0</v>
      </c>
      <c r="AA35" s="214">
        <v>0</v>
      </c>
      <c r="AB35" s="214">
        <v>0</v>
      </c>
      <c r="AC35" s="214">
        <v>0.05</v>
      </c>
      <c r="AD35" s="214">
        <v>0</v>
      </c>
      <c r="AE35" s="214">
        <v>0.05</v>
      </c>
      <c r="AF35" s="214">
        <v>0</v>
      </c>
      <c r="AG35" s="214">
        <v>0</v>
      </c>
      <c r="AH35" s="214">
        <v>0.1</v>
      </c>
      <c r="AI35" s="214">
        <v>0</v>
      </c>
      <c r="AJ35" s="214">
        <v>0</v>
      </c>
      <c r="AK35" s="214">
        <v>0.03</v>
      </c>
      <c r="AL35" s="214">
        <v>0</v>
      </c>
      <c r="AM35" s="214">
        <v>0</v>
      </c>
      <c r="AN35" s="214">
        <v>0</v>
      </c>
      <c r="AO35" s="214">
        <v>0</v>
      </c>
      <c r="AP35" s="214">
        <v>0</v>
      </c>
      <c r="AQ35" s="214">
        <v>0</v>
      </c>
      <c r="AR35" s="54"/>
      <c r="AX35" s="173" t="s">
        <v>241</v>
      </c>
      <c r="AY35" s="35">
        <f t="shared" si="58"/>
        <v>14.48</v>
      </c>
      <c r="AZ35" s="35">
        <f t="shared" si="59"/>
        <v>9.517</v>
      </c>
      <c r="BA35" s="35">
        <f t="shared" si="60"/>
        <v>0</v>
      </c>
      <c r="BB35" s="35">
        <f t="shared" si="61"/>
        <v>0</v>
      </c>
      <c r="BC35" s="35">
        <f t="shared" si="62"/>
        <v>0</v>
      </c>
      <c r="BD35" s="35">
        <f t="shared" si="63"/>
        <v>10.321</v>
      </c>
      <c r="BE35" s="35">
        <f t="shared" si="64"/>
        <v>65.32</v>
      </c>
      <c r="BF35" s="35">
        <f t="shared" si="65"/>
        <v>0</v>
      </c>
      <c r="BG35" s="35">
        <f t="shared" si="66"/>
        <v>0</v>
      </c>
      <c r="BH35" s="35">
        <f t="shared" si="67"/>
        <v>0</v>
      </c>
      <c r="BI35" s="35">
        <f t="shared" si="68"/>
        <v>6.694</v>
      </c>
      <c r="BJ35" s="35">
        <f t="shared" si="69"/>
        <v>5.970848</v>
      </c>
      <c r="BK35" s="35">
        <f t="shared" si="70"/>
        <v>18.636</v>
      </c>
      <c r="BL35" s="35">
        <f t="shared" si="71"/>
        <v>0</v>
      </c>
      <c r="BM35" s="35">
        <f t="shared" si="72"/>
        <v>3.248</v>
      </c>
      <c r="BN35" s="35">
        <f t="shared" si="73"/>
        <v>0</v>
      </c>
      <c r="BO35" s="35">
        <f t="shared" si="74"/>
        <v>0</v>
      </c>
      <c r="BP35" s="35">
        <f t="shared" si="75"/>
        <v>0.696285632091908</v>
      </c>
      <c r="BQ35" s="35">
        <f t="shared" si="76"/>
        <v>0</v>
      </c>
      <c r="BR35" s="35">
        <f t="shared" si="77"/>
        <v>0</v>
      </c>
      <c r="BS35" s="35">
        <f t="shared" si="78"/>
        <v>0</v>
      </c>
      <c r="BT35" s="35">
        <f t="shared" si="79"/>
        <v>0</v>
      </c>
      <c r="BU35" s="35">
        <f t="shared" si="80"/>
        <v>11.274</v>
      </c>
      <c r="BV35" s="35">
        <f t="shared" si="81"/>
        <v>0.696</v>
      </c>
      <c r="BW35" s="35">
        <f t="shared" si="82"/>
        <v>12.22</v>
      </c>
      <c r="BX35" s="35">
        <f t="shared" si="83"/>
        <v>0</v>
      </c>
      <c r="BY35" s="35">
        <f t="shared" si="84"/>
        <v>7.174</v>
      </c>
      <c r="BZ35" s="35">
        <f t="shared" si="85"/>
        <v>3.513</v>
      </c>
      <c r="CA35" s="35">
        <f t="shared" si="86"/>
        <v>0</v>
      </c>
      <c r="CB35" s="35">
        <f t="shared" si="87"/>
        <v>15.754</v>
      </c>
      <c r="CC35" s="35">
        <f t="shared" si="88"/>
        <v>14.23</v>
      </c>
      <c r="CD35" s="35">
        <f t="shared" si="89"/>
        <v>0.33345</v>
      </c>
      <c r="CE35" s="35">
        <f t="shared" si="90"/>
        <v>4.18521</v>
      </c>
      <c r="CF35" s="35">
        <f t="shared" si="91"/>
        <v>0.11115</v>
      </c>
      <c r="CG35" s="35">
        <f t="shared" si="92"/>
        <v>0</v>
      </c>
      <c r="CH35" s="35">
        <f t="shared" si="93"/>
        <v>0</v>
      </c>
      <c r="CI35" s="35">
        <f t="shared" si="94"/>
        <v>3.106</v>
      </c>
      <c r="CK35" s="4" t="s">
        <v>1236</v>
      </c>
      <c r="CL35" s="35">
        <f t="shared" ref="CL35:DV35" si="138">AT75+AT99+AT109+AT121+AT129+AT149+AT160+AT179</f>
        <v>3.27873</v>
      </c>
      <c r="CM35" s="35">
        <f t="shared" si="138"/>
        <v>2.1989534</v>
      </c>
      <c r="CN35" s="35">
        <f t="shared" si="138"/>
        <v>0.03534</v>
      </c>
      <c r="CO35" s="35">
        <f t="shared" si="138"/>
        <v>0.0665</v>
      </c>
      <c r="CP35" s="35">
        <f t="shared" si="138"/>
        <v>0</v>
      </c>
      <c r="CQ35" s="35">
        <f t="shared" si="138"/>
        <v>4.16184315269442</v>
      </c>
      <c r="CR35" s="35">
        <f t="shared" si="138"/>
        <v>16.282845</v>
      </c>
      <c r="CS35" s="35">
        <f t="shared" si="138"/>
        <v>0.013</v>
      </c>
      <c r="CT35" s="35">
        <f t="shared" si="138"/>
        <v>0</v>
      </c>
      <c r="CU35" s="35">
        <f t="shared" si="138"/>
        <v>0.0846765</v>
      </c>
      <c r="CV35" s="35">
        <f t="shared" si="138"/>
        <v>2.37218645</v>
      </c>
      <c r="CW35" s="35">
        <f t="shared" si="138"/>
        <v>0.74555</v>
      </c>
      <c r="CX35" s="35">
        <f t="shared" si="138"/>
        <v>6.6603894</v>
      </c>
      <c r="CY35" s="35">
        <f t="shared" si="138"/>
        <v>0.00475</v>
      </c>
      <c r="CZ35" s="35">
        <f t="shared" si="138"/>
        <v>0.665327</v>
      </c>
      <c r="DA35" s="35">
        <f t="shared" si="138"/>
        <v>0</v>
      </c>
      <c r="DB35" s="35">
        <f t="shared" si="138"/>
        <v>0</v>
      </c>
      <c r="DC35" s="35">
        <f t="shared" si="138"/>
        <v>8.79297174608302</v>
      </c>
      <c r="DD35" s="35">
        <f t="shared" si="138"/>
        <v>0.0015</v>
      </c>
      <c r="DE35" s="35">
        <f t="shared" si="138"/>
        <v>0.11466</v>
      </c>
      <c r="DF35" s="35">
        <f t="shared" si="138"/>
        <v>0.03275</v>
      </c>
      <c r="DG35" s="35">
        <f t="shared" si="138"/>
        <v>0</v>
      </c>
      <c r="DH35" s="35">
        <f t="shared" si="138"/>
        <v>2.62614735</v>
      </c>
      <c r="DI35" s="35">
        <f t="shared" si="138"/>
        <v>0.15256034</v>
      </c>
      <c r="DJ35" s="35">
        <f t="shared" si="138"/>
        <v>2.3219665</v>
      </c>
      <c r="DK35" s="35">
        <f t="shared" si="138"/>
        <v>0.06755</v>
      </c>
      <c r="DL35" s="35">
        <f t="shared" si="138"/>
        <v>1.93026875</v>
      </c>
      <c r="DM35" s="35">
        <f t="shared" si="138"/>
        <v>2.5160432</v>
      </c>
      <c r="DN35" s="35">
        <f t="shared" si="138"/>
        <v>0.0303</v>
      </c>
      <c r="DO35" s="35">
        <f t="shared" si="138"/>
        <v>2.905622</v>
      </c>
      <c r="DP35" s="35">
        <f t="shared" si="138"/>
        <v>5.62879275</v>
      </c>
      <c r="DQ35" s="35">
        <f t="shared" si="138"/>
        <v>0.39</v>
      </c>
      <c r="DR35" s="35">
        <f t="shared" si="138"/>
        <v>0.590757</v>
      </c>
      <c r="DS35" s="35">
        <f t="shared" si="138"/>
        <v>0.13</v>
      </c>
      <c r="DT35" s="35">
        <f t="shared" si="138"/>
        <v>0.00475</v>
      </c>
      <c r="DU35" s="35">
        <f t="shared" si="138"/>
        <v>0.01455</v>
      </c>
      <c r="DV35" s="35">
        <f t="shared" si="138"/>
        <v>0.860871</v>
      </c>
    </row>
    <row r="36" spans="5:126">
      <c r="E36" s="84"/>
      <c r="F36" s="20" t="s">
        <v>814</v>
      </c>
      <c r="G36" s="214">
        <v>0</v>
      </c>
      <c r="H36" s="216">
        <v>0</v>
      </c>
      <c r="I36" s="214">
        <v>0</v>
      </c>
      <c r="J36" s="214">
        <v>0</v>
      </c>
      <c r="K36" s="214">
        <v>0</v>
      </c>
      <c r="L36" s="214">
        <v>0.635972249112617</v>
      </c>
      <c r="M36" s="214">
        <v>0.2</v>
      </c>
      <c r="N36" s="214">
        <v>0</v>
      </c>
      <c r="O36" s="214">
        <v>0</v>
      </c>
      <c r="P36" s="214">
        <v>0</v>
      </c>
      <c r="Q36" s="214">
        <v>0.06</v>
      </c>
      <c r="R36" s="214">
        <v>0</v>
      </c>
      <c r="S36" s="214">
        <v>0.28</v>
      </c>
      <c r="T36" s="214">
        <v>0</v>
      </c>
      <c r="U36" s="214">
        <v>0.25</v>
      </c>
      <c r="V36" s="214">
        <v>0.56</v>
      </c>
      <c r="W36" s="214">
        <v>0</v>
      </c>
      <c r="X36" s="214">
        <v>0.15169891778388</v>
      </c>
      <c r="Y36" s="214">
        <v>0</v>
      </c>
      <c r="Z36" s="214">
        <v>0</v>
      </c>
      <c r="AA36" s="214">
        <v>0</v>
      </c>
      <c r="AB36" s="214">
        <v>0</v>
      </c>
      <c r="AC36" s="214">
        <v>0.15</v>
      </c>
      <c r="AD36" s="214">
        <v>0</v>
      </c>
      <c r="AE36" s="214">
        <v>0</v>
      </c>
      <c r="AF36" s="214">
        <v>0</v>
      </c>
      <c r="AG36" s="214">
        <v>0.35</v>
      </c>
      <c r="AH36" s="214">
        <v>0.24</v>
      </c>
      <c r="AI36" s="214">
        <v>0</v>
      </c>
      <c r="AJ36" s="214">
        <v>0.5</v>
      </c>
      <c r="AK36" s="214">
        <v>0.4</v>
      </c>
      <c r="AL36" s="214">
        <v>1</v>
      </c>
      <c r="AM36" s="214">
        <v>1</v>
      </c>
      <c r="AN36" s="214">
        <v>1</v>
      </c>
      <c r="AO36" s="214">
        <v>0</v>
      </c>
      <c r="AP36" s="214">
        <v>0</v>
      </c>
      <c r="AQ36" s="214">
        <v>0.67</v>
      </c>
      <c r="AR36" s="54"/>
      <c r="AX36" s="173" t="s">
        <v>247</v>
      </c>
      <c r="AY36" s="35">
        <f t="shared" si="58"/>
        <v>13.003</v>
      </c>
      <c r="AZ36" s="35">
        <f t="shared" si="59"/>
        <v>21.5458245905</v>
      </c>
      <c r="BA36" s="35">
        <f t="shared" si="60"/>
        <v>3.017</v>
      </c>
      <c r="BB36" s="35">
        <f t="shared" si="61"/>
        <v>5.19574</v>
      </c>
      <c r="BC36" s="35">
        <f t="shared" si="62"/>
        <v>0</v>
      </c>
      <c r="BD36" s="35">
        <f t="shared" si="63"/>
        <v>11.056</v>
      </c>
      <c r="BE36" s="35">
        <f t="shared" si="64"/>
        <v>97.535</v>
      </c>
      <c r="BF36" s="35">
        <f t="shared" si="65"/>
        <v>0.864</v>
      </c>
      <c r="BG36" s="35">
        <f t="shared" si="66"/>
        <v>0</v>
      </c>
      <c r="BH36" s="35">
        <f t="shared" si="67"/>
        <v>4.687</v>
      </c>
      <c r="BI36" s="35">
        <f t="shared" si="68"/>
        <v>51.545</v>
      </c>
      <c r="BJ36" s="35">
        <f t="shared" si="69"/>
        <v>11.786944</v>
      </c>
      <c r="BK36" s="35">
        <f t="shared" si="70"/>
        <v>36.781</v>
      </c>
      <c r="BL36" s="35">
        <f t="shared" si="71"/>
        <v>0.652</v>
      </c>
      <c r="BM36" s="35">
        <f t="shared" si="72"/>
        <v>1.861</v>
      </c>
      <c r="BN36" s="35">
        <f t="shared" si="73"/>
        <v>0</v>
      </c>
      <c r="BO36" s="35">
        <f t="shared" si="74"/>
        <v>0</v>
      </c>
      <c r="BP36" s="35">
        <f t="shared" si="75"/>
        <v>67.23</v>
      </c>
      <c r="BQ36" s="35">
        <f t="shared" si="76"/>
        <v>0.068</v>
      </c>
      <c r="BR36" s="35">
        <f t="shared" si="77"/>
        <v>8.338</v>
      </c>
      <c r="BS36" s="35">
        <f t="shared" si="78"/>
        <v>0.533</v>
      </c>
      <c r="BT36" s="35">
        <f t="shared" si="79"/>
        <v>0</v>
      </c>
      <c r="BU36" s="35">
        <f t="shared" si="80"/>
        <v>9.511635504825</v>
      </c>
      <c r="BV36" s="35">
        <f t="shared" si="81"/>
        <v>16.82422744</v>
      </c>
      <c r="BW36" s="35">
        <f t="shared" si="82"/>
        <v>21.18392783</v>
      </c>
      <c r="BX36" s="35">
        <f t="shared" si="83"/>
        <v>3.971</v>
      </c>
      <c r="BY36" s="35">
        <f t="shared" si="84"/>
        <v>24.131</v>
      </c>
      <c r="BZ36" s="35">
        <f t="shared" si="85"/>
        <v>9.133</v>
      </c>
      <c r="CA36" s="35">
        <f t="shared" si="86"/>
        <v>2.657</v>
      </c>
      <c r="CB36" s="35">
        <f t="shared" si="87"/>
        <v>8.456</v>
      </c>
      <c r="CC36" s="35">
        <f t="shared" si="88"/>
        <v>13.827702221375</v>
      </c>
      <c r="CD36" s="35">
        <f t="shared" si="89"/>
        <v>0.4932603</v>
      </c>
      <c r="CE36" s="35">
        <f t="shared" si="90"/>
        <v>2.14239</v>
      </c>
      <c r="CF36" s="35">
        <f t="shared" si="91"/>
        <v>1.6887</v>
      </c>
      <c r="CG36" s="35">
        <f t="shared" si="92"/>
        <v>0.294975</v>
      </c>
      <c r="CH36" s="35">
        <f t="shared" si="93"/>
        <v>4.673</v>
      </c>
      <c r="CI36" s="35">
        <f t="shared" si="94"/>
        <v>2.65407219</v>
      </c>
      <c r="CK36" s="4" t="s">
        <v>1238</v>
      </c>
      <c r="CL36" s="35">
        <f t="shared" ref="CL36:DV36" si="139">AT76+AT100+AT110</f>
        <v>0.583686</v>
      </c>
      <c r="CM36" s="35">
        <f t="shared" si="139"/>
        <v>0.2001223</v>
      </c>
      <c r="CN36" s="35">
        <f t="shared" si="139"/>
        <v>0</v>
      </c>
      <c r="CO36" s="35">
        <f t="shared" si="139"/>
        <v>0</v>
      </c>
      <c r="CP36" s="35">
        <f t="shared" si="139"/>
        <v>0</v>
      </c>
      <c r="CQ36" s="35">
        <f t="shared" si="139"/>
        <v>0.236061910293643</v>
      </c>
      <c r="CR36" s="35">
        <f t="shared" si="139"/>
        <v>1.073835</v>
      </c>
      <c r="CS36" s="35">
        <f t="shared" si="139"/>
        <v>0</v>
      </c>
      <c r="CT36" s="35">
        <f t="shared" si="139"/>
        <v>0</v>
      </c>
      <c r="CU36" s="35">
        <f t="shared" si="139"/>
        <v>0</v>
      </c>
      <c r="CV36" s="35">
        <f t="shared" si="139"/>
        <v>0.1062295</v>
      </c>
      <c r="CW36" s="35">
        <f t="shared" si="139"/>
        <v>0.10881</v>
      </c>
      <c r="CX36" s="35">
        <f t="shared" si="139"/>
        <v>0.4100124</v>
      </c>
      <c r="CY36" s="35">
        <f t="shared" si="139"/>
        <v>0</v>
      </c>
      <c r="CZ36" s="35">
        <f t="shared" si="139"/>
        <v>0.037755</v>
      </c>
      <c r="DA36" s="35">
        <f t="shared" si="139"/>
        <v>0</v>
      </c>
      <c r="DB36" s="35">
        <f t="shared" si="139"/>
        <v>0</v>
      </c>
      <c r="DC36" s="35">
        <f t="shared" si="139"/>
        <v>0.608516879340979</v>
      </c>
      <c r="DD36" s="35">
        <f t="shared" si="139"/>
        <v>0</v>
      </c>
      <c r="DE36" s="35">
        <f t="shared" si="139"/>
        <v>0</v>
      </c>
      <c r="DF36" s="35">
        <f t="shared" si="139"/>
        <v>0</v>
      </c>
      <c r="DG36" s="35">
        <f t="shared" si="139"/>
        <v>0</v>
      </c>
      <c r="DH36" s="35">
        <f t="shared" si="139"/>
        <v>0.1895535</v>
      </c>
      <c r="DI36" s="35">
        <f t="shared" si="139"/>
        <v>0.01542</v>
      </c>
      <c r="DJ36" s="35">
        <f t="shared" si="139"/>
        <v>0.1958285</v>
      </c>
      <c r="DK36" s="35">
        <f t="shared" si="139"/>
        <v>0</v>
      </c>
      <c r="DL36" s="35">
        <f t="shared" si="139"/>
        <v>0.11163</v>
      </c>
      <c r="DM36" s="35">
        <f t="shared" si="139"/>
        <v>0.188994</v>
      </c>
      <c r="DN36" s="35">
        <f t="shared" si="139"/>
        <v>0</v>
      </c>
      <c r="DO36" s="35">
        <f t="shared" si="139"/>
        <v>0.160405</v>
      </c>
      <c r="DP36" s="35">
        <f t="shared" si="139"/>
        <v>0.3417568</v>
      </c>
      <c r="DQ36" s="35">
        <f t="shared" si="139"/>
        <v>0.0195</v>
      </c>
      <c r="DR36" s="35">
        <f t="shared" si="139"/>
        <v>0.02953785</v>
      </c>
      <c r="DS36" s="35">
        <f t="shared" si="139"/>
        <v>0.0065</v>
      </c>
      <c r="DT36" s="35">
        <f t="shared" si="139"/>
        <v>0</v>
      </c>
      <c r="DU36" s="35">
        <f t="shared" si="139"/>
        <v>0</v>
      </c>
      <c r="DV36" s="35">
        <f t="shared" si="139"/>
        <v>0.042009</v>
      </c>
    </row>
    <row r="37" spans="5:126">
      <c r="E37" s="84"/>
      <c r="F37" s="20" t="s">
        <v>816</v>
      </c>
      <c r="G37" s="214">
        <v>0</v>
      </c>
      <c r="H37" s="216">
        <v>0.34</v>
      </c>
      <c r="I37" s="214">
        <v>0</v>
      </c>
      <c r="J37" s="214">
        <v>0</v>
      </c>
      <c r="K37" s="214">
        <v>0</v>
      </c>
      <c r="L37" s="214">
        <v>0.272559535333979</v>
      </c>
      <c r="M37" s="214">
        <v>0.2</v>
      </c>
      <c r="N37" s="214">
        <v>0</v>
      </c>
      <c r="O37" s="214">
        <v>0</v>
      </c>
      <c r="P37" s="214">
        <v>0</v>
      </c>
      <c r="Q37" s="214">
        <v>0.07</v>
      </c>
      <c r="R37" s="214">
        <v>0</v>
      </c>
      <c r="S37" s="214">
        <v>0.18</v>
      </c>
      <c r="T37" s="214">
        <v>0</v>
      </c>
      <c r="U37" s="214">
        <v>0.2</v>
      </c>
      <c r="V37" s="214">
        <v>0.24</v>
      </c>
      <c r="W37" s="214">
        <v>0</v>
      </c>
      <c r="X37" s="214">
        <v>0.22754837667582</v>
      </c>
      <c r="Y37" s="214">
        <v>0</v>
      </c>
      <c r="Z37" s="214">
        <v>0</v>
      </c>
      <c r="AA37" s="214">
        <v>0</v>
      </c>
      <c r="AB37" s="214">
        <v>0</v>
      </c>
      <c r="AC37" s="214">
        <v>0.33</v>
      </c>
      <c r="AD37" s="214">
        <v>0.6</v>
      </c>
      <c r="AE37" s="214">
        <v>0.4</v>
      </c>
      <c r="AF37" s="214">
        <v>0</v>
      </c>
      <c r="AG37" s="214">
        <v>0.25</v>
      </c>
      <c r="AH37" s="214">
        <v>0.36</v>
      </c>
      <c r="AI37" s="214">
        <v>0</v>
      </c>
      <c r="AJ37" s="214">
        <v>0.2</v>
      </c>
      <c r="AK37" s="214">
        <v>0.25</v>
      </c>
      <c r="AL37" s="214">
        <v>0</v>
      </c>
      <c r="AM37" s="214">
        <v>0</v>
      </c>
      <c r="AN37" s="214">
        <v>0</v>
      </c>
      <c r="AO37" s="214">
        <v>0</v>
      </c>
      <c r="AP37" s="214">
        <v>0</v>
      </c>
      <c r="AQ37" s="214">
        <v>0</v>
      </c>
      <c r="AR37" s="54"/>
      <c r="AX37" s="173" t="s">
        <v>1219</v>
      </c>
      <c r="AY37" s="35">
        <f t="shared" si="58"/>
        <v>2.1127992</v>
      </c>
      <c r="AZ37" s="35">
        <f t="shared" si="59"/>
        <v>2.05559886</v>
      </c>
      <c r="BA37" s="35">
        <f t="shared" si="60"/>
        <v>0</v>
      </c>
      <c r="BB37" s="35">
        <f t="shared" si="61"/>
        <v>0</v>
      </c>
      <c r="BC37" s="35">
        <f t="shared" si="62"/>
        <v>0</v>
      </c>
      <c r="BD37" s="35">
        <f t="shared" si="63"/>
        <v>4.76725479186834</v>
      </c>
      <c r="BE37" s="35">
        <f t="shared" si="64"/>
        <v>1.774</v>
      </c>
      <c r="BF37" s="35">
        <f t="shared" si="65"/>
        <v>0.141</v>
      </c>
      <c r="BG37" s="35">
        <f t="shared" si="66"/>
        <v>0</v>
      </c>
      <c r="BH37" s="35">
        <f t="shared" si="67"/>
        <v>0</v>
      </c>
      <c r="BI37" s="35">
        <f t="shared" si="68"/>
        <v>0</v>
      </c>
      <c r="BJ37" s="35">
        <f t="shared" si="69"/>
        <v>2.838732</v>
      </c>
      <c r="BK37" s="35">
        <f t="shared" si="70"/>
        <v>0.12207888</v>
      </c>
      <c r="BL37" s="35">
        <f t="shared" si="71"/>
        <v>0.001</v>
      </c>
      <c r="BM37" s="35">
        <f t="shared" si="72"/>
        <v>0.737</v>
      </c>
      <c r="BN37" s="35">
        <f t="shared" si="73"/>
        <v>0</v>
      </c>
      <c r="BO37" s="35">
        <f t="shared" si="74"/>
        <v>0</v>
      </c>
      <c r="BP37" s="35">
        <f t="shared" si="75"/>
        <v>1.62246991312744</v>
      </c>
      <c r="BQ37" s="35">
        <f t="shared" si="76"/>
        <v>0.003</v>
      </c>
      <c r="BR37" s="35">
        <f t="shared" si="77"/>
        <v>0</v>
      </c>
      <c r="BS37" s="35">
        <f t="shared" si="78"/>
        <v>0</v>
      </c>
      <c r="BT37" s="35">
        <f t="shared" si="79"/>
        <v>0</v>
      </c>
      <c r="BU37" s="35">
        <f t="shared" si="80"/>
        <v>0.0658449</v>
      </c>
      <c r="BV37" s="35">
        <f t="shared" si="81"/>
        <v>0.66306</v>
      </c>
      <c r="BW37" s="35">
        <f t="shared" si="82"/>
        <v>8.0721307</v>
      </c>
      <c r="BX37" s="35">
        <f t="shared" si="83"/>
        <v>0</v>
      </c>
      <c r="BY37" s="35">
        <f t="shared" si="84"/>
        <v>0.465125</v>
      </c>
      <c r="BZ37" s="35">
        <f t="shared" si="85"/>
        <v>0</v>
      </c>
      <c r="CA37" s="35">
        <f t="shared" si="86"/>
        <v>0.148</v>
      </c>
      <c r="CB37" s="35">
        <f t="shared" si="87"/>
        <v>3.57474</v>
      </c>
      <c r="CC37" s="35">
        <f t="shared" si="88"/>
        <v>0.32305633784357</v>
      </c>
      <c r="CD37" s="35">
        <f t="shared" si="89"/>
        <v>0</v>
      </c>
      <c r="CE37" s="35">
        <f t="shared" si="90"/>
        <v>0</v>
      </c>
      <c r="CF37" s="35">
        <f t="shared" si="91"/>
        <v>0</v>
      </c>
      <c r="CG37" s="35">
        <f t="shared" si="92"/>
        <v>0</v>
      </c>
      <c r="CH37" s="35">
        <f t="shared" si="93"/>
        <v>0.184</v>
      </c>
      <c r="CI37" s="35">
        <f t="shared" si="94"/>
        <v>1.002</v>
      </c>
      <c r="CK37" s="4" t="s">
        <v>1241</v>
      </c>
      <c r="CL37" s="35">
        <f t="shared" ref="CL37:DV37" si="140">AT65</f>
        <v>7.206</v>
      </c>
      <c r="CM37" s="35">
        <f t="shared" si="140"/>
        <v>7.973</v>
      </c>
      <c r="CN37" s="35">
        <f t="shared" si="140"/>
        <v>0.744</v>
      </c>
      <c r="CO37" s="35">
        <f t="shared" si="140"/>
        <v>1.33</v>
      </c>
      <c r="CP37" s="35">
        <f t="shared" si="140"/>
        <v>0</v>
      </c>
      <c r="CQ37" s="35">
        <f t="shared" si="140"/>
        <v>5.18</v>
      </c>
      <c r="CR37" s="35">
        <f t="shared" si="140"/>
        <v>43.83</v>
      </c>
      <c r="CS37" s="35">
        <f t="shared" si="140"/>
        <v>0.26</v>
      </c>
      <c r="CT37" s="35">
        <f t="shared" si="140"/>
        <v>0</v>
      </c>
      <c r="CU37" s="35">
        <f t="shared" si="140"/>
        <v>1.821</v>
      </c>
      <c r="CV37" s="35">
        <f t="shared" si="140"/>
        <v>16.343</v>
      </c>
      <c r="CW37" s="35">
        <f t="shared" si="140"/>
        <v>4.03</v>
      </c>
      <c r="CX37" s="35">
        <f t="shared" si="140"/>
        <v>15.414</v>
      </c>
      <c r="CY37" s="35">
        <f t="shared" si="140"/>
        <v>0.095</v>
      </c>
      <c r="CZ37" s="35">
        <f t="shared" si="140"/>
        <v>1.678</v>
      </c>
      <c r="DA37" s="35">
        <f t="shared" si="140"/>
        <v>0</v>
      </c>
      <c r="DB37" s="35">
        <f t="shared" si="140"/>
        <v>0</v>
      </c>
      <c r="DC37" s="35">
        <f t="shared" si="140"/>
        <v>25.75</v>
      </c>
      <c r="DD37" s="35">
        <f t="shared" si="140"/>
        <v>0.03</v>
      </c>
      <c r="DE37" s="35">
        <f t="shared" si="140"/>
        <v>2.548</v>
      </c>
      <c r="DF37" s="35">
        <f t="shared" si="140"/>
        <v>0.655</v>
      </c>
      <c r="DG37" s="35">
        <f t="shared" si="140"/>
        <v>0</v>
      </c>
      <c r="DH37" s="35">
        <f t="shared" si="140"/>
        <v>6.651</v>
      </c>
      <c r="DI37" s="35">
        <f t="shared" si="140"/>
        <v>0.514</v>
      </c>
      <c r="DJ37" s="35">
        <f t="shared" si="140"/>
        <v>7.993</v>
      </c>
      <c r="DK37" s="35">
        <f t="shared" si="140"/>
        <v>1.351</v>
      </c>
      <c r="DL37" s="35">
        <f t="shared" si="140"/>
        <v>3.721</v>
      </c>
      <c r="DM37" s="35">
        <f t="shared" si="140"/>
        <v>4.846</v>
      </c>
      <c r="DN37" s="35">
        <f t="shared" si="140"/>
        <v>0.606</v>
      </c>
      <c r="DO37" s="35">
        <f t="shared" si="140"/>
        <v>4.583</v>
      </c>
      <c r="DP37" s="35">
        <f t="shared" si="140"/>
        <v>9.709</v>
      </c>
      <c r="DQ37" s="35">
        <f t="shared" si="140"/>
        <v>0.39</v>
      </c>
      <c r="DR37" s="35">
        <f t="shared" si="140"/>
        <v>0.590757</v>
      </c>
      <c r="DS37" s="35">
        <f t="shared" si="140"/>
        <v>0.13</v>
      </c>
      <c r="DT37" s="35">
        <f t="shared" si="140"/>
        <v>0.095</v>
      </c>
      <c r="DU37" s="35">
        <f t="shared" si="140"/>
        <v>0.291</v>
      </c>
      <c r="DV37" s="35">
        <f t="shared" si="140"/>
        <v>1.254</v>
      </c>
    </row>
    <row r="38" spans="5:126">
      <c r="E38" s="84"/>
      <c r="F38" s="20" t="s">
        <v>824</v>
      </c>
      <c r="G38" s="214">
        <v>0</v>
      </c>
      <c r="H38" s="216">
        <v>0</v>
      </c>
      <c r="I38" s="214">
        <v>0</v>
      </c>
      <c r="J38" s="214">
        <v>0</v>
      </c>
      <c r="K38" s="214">
        <v>0</v>
      </c>
      <c r="L38" s="214">
        <v>0</v>
      </c>
      <c r="M38" s="214">
        <v>0</v>
      </c>
      <c r="N38" s="214">
        <v>0</v>
      </c>
      <c r="O38" s="214">
        <v>0</v>
      </c>
      <c r="P38" s="214">
        <v>0</v>
      </c>
      <c r="Q38" s="214">
        <v>0</v>
      </c>
      <c r="R38" s="214">
        <v>0</v>
      </c>
      <c r="S38" s="214">
        <v>0</v>
      </c>
      <c r="T38" s="214">
        <v>0</v>
      </c>
      <c r="U38" s="214">
        <v>0</v>
      </c>
      <c r="V38" s="214">
        <v>0</v>
      </c>
      <c r="W38" s="214">
        <v>0</v>
      </c>
      <c r="X38" s="214">
        <v>0</v>
      </c>
      <c r="Y38" s="214">
        <v>0</v>
      </c>
      <c r="Z38" s="214">
        <v>0</v>
      </c>
      <c r="AA38" s="214">
        <v>0</v>
      </c>
      <c r="AB38" s="214">
        <v>0</v>
      </c>
      <c r="AC38" s="214">
        <v>0</v>
      </c>
      <c r="AD38" s="214">
        <v>0</v>
      </c>
      <c r="AE38" s="214">
        <v>0</v>
      </c>
      <c r="AF38" s="214">
        <v>0</v>
      </c>
      <c r="AG38" s="214">
        <v>0</v>
      </c>
      <c r="AH38" s="214">
        <v>0</v>
      </c>
      <c r="AI38" s="214">
        <v>0</v>
      </c>
      <c r="AJ38" s="214">
        <v>0</v>
      </c>
      <c r="AK38" s="214">
        <v>0</v>
      </c>
      <c r="AL38" s="214">
        <v>0</v>
      </c>
      <c r="AM38" s="214">
        <v>0</v>
      </c>
      <c r="AN38" s="214">
        <v>0</v>
      </c>
      <c r="AO38" s="214">
        <v>0</v>
      </c>
      <c r="AP38" s="214">
        <v>0</v>
      </c>
      <c r="AQ38" s="214">
        <v>0</v>
      </c>
      <c r="AR38" s="54"/>
      <c r="AX38" s="28" t="s">
        <v>1440</v>
      </c>
      <c r="AY38" s="158"/>
      <c r="AZ38" s="158"/>
      <c r="BA38" s="158"/>
      <c r="BB38" s="158"/>
      <c r="BC38" s="158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158"/>
      <c r="BO38" s="242"/>
      <c r="BP38" s="242"/>
      <c r="BQ38" s="242"/>
      <c r="BR38" s="242"/>
      <c r="BS38" s="242"/>
      <c r="BT38" s="242"/>
      <c r="BU38" s="242"/>
      <c r="BV38" s="242"/>
      <c r="BW38" s="242"/>
      <c r="BX38" s="242"/>
      <c r="BY38" s="242"/>
      <c r="BZ38" s="242"/>
      <c r="CA38" s="242"/>
      <c r="CB38" s="242"/>
      <c r="CC38" s="242"/>
      <c r="CD38" s="242"/>
      <c r="CE38" s="242"/>
      <c r="CF38" s="242"/>
      <c r="CG38" s="242"/>
      <c r="CH38" s="242"/>
      <c r="CI38" s="242"/>
      <c r="CK38" s="4" t="s">
        <v>1214</v>
      </c>
      <c r="CL38" s="242"/>
      <c r="CM38" s="242"/>
      <c r="CN38" s="242"/>
      <c r="CO38" s="242"/>
      <c r="CP38" s="242"/>
      <c r="CQ38" s="242"/>
      <c r="CR38" s="242"/>
      <c r="CS38" s="242"/>
      <c r="CT38" s="242"/>
      <c r="CU38" s="242"/>
      <c r="CV38" s="242"/>
      <c r="CW38" s="242"/>
      <c r="CX38" s="242"/>
      <c r="CY38" s="242"/>
      <c r="CZ38" s="242"/>
      <c r="DA38" s="242"/>
      <c r="DB38" s="242"/>
      <c r="DC38" s="242"/>
      <c r="DD38" s="242"/>
      <c r="DE38" s="242"/>
      <c r="DF38" s="242"/>
      <c r="DG38" s="242"/>
      <c r="DH38" s="242"/>
      <c r="DI38" s="242"/>
      <c r="DJ38" s="242"/>
      <c r="DK38" s="242"/>
      <c r="DL38" s="242"/>
      <c r="DM38" s="242"/>
      <c r="DN38" s="242"/>
      <c r="DO38" s="242"/>
      <c r="DP38" s="242"/>
      <c r="DQ38" s="242"/>
      <c r="DR38" s="242"/>
      <c r="DS38" s="242"/>
      <c r="DT38" s="242"/>
      <c r="DU38" s="242"/>
      <c r="DV38" s="242"/>
    </row>
    <row r="39" spans="5:126">
      <c r="E39" s="84"/>
      <c r="F39" s="20" t="s">
        <v>828</v>
      </c>
      <c r="G39" s="214">
        <v>0.1</v>
      </c>
      <c r="H39" s="216">
        <v>0.57</v>
      </c>
      <c r="I39" s="214">
        <f>1-I38-I37-I36-I35-I40</f>
        <v>0.95</v>
      </c>
      <c r="J39" s="214">
        <v>1</v>
      </c>
      <c r="K39" s="214">
        <v>0</v>
      </c>
      <c r="L39" s="214">
        <v>0.0898547918683446</v>
      </c>
      <c r="M39" s="214">
        <v>0.55</v>
      </c>
      <c r="N39" s="214">
        <v>1</v>
      </c>
      <c r="O39" s="214">
        <v>1</v>
      </c>
      <c r="P39" s="214">
        <v>0.93</v>
      </c>
      <c r="Q39" s="214">
        <v>0.87</v>
      </c>
      <c r="R39" s="214">
        <v>0.7</v>
      </c>
      <c r="S39" s="214">
        <v>0.5</v>
      </c>
      <c r="T39" s="214">
        <v>1</v>
      </c>
      <c r="U39" s="214">
        <v>0.55</v>
      </c>
      <c r="V39" s="214">
        <v>0.2</v>
      </c>
      <c r="W39" s="214">
        <v>1</v>
      </c>
      <c r="X39" s="214">
        <v>0.568870941689549</v>
      </c>
      <c r="Y39" s="214">
        <v>1</v>
      </c>
      <c r="Z39" s="214">
        <v>0.9</v>
      </c>
      <c r="AA39" s="214">
        <v>1</v>
      </c>
      <c r="AB39" s="214">
        <v>0</v>
      </c>
      <c r="AC39" s="214">
        <v>0.47</v>
      </c>
      <c r="AD39" s="214">
        <v>0.4</v>
      </c>
      <c r="AE39" s="214">
        <v>0.55</v>
      </c>
      <c r="AF39" s="214">
        <v>1</v>
      </c>
      <c r="AG39" s="214">
        <v>0.4</v>
      </c>
      <c r="AH39" s="214">
        <v>0.3</v>
      </c>
      <c r="AI39" s="214">
        <v>1</v>
      </c>
      <c r="AJ39" s="214">
        <v>0.3</v>
      </c>
      <c r="AK39" s="214">
        <v>0.32</v>
      </c>
      <c r="AL39" s="214">
        <v>0</v>
      </c>
      <c r="AM39" s="214">
        <v>0</v>
      </c>
      <c r="AN39" s="214">
        <v>0</v>
      </c>
      <c r="AO39" s="214">
        <v>1</v>
      </c>
      <c r="AP39" s="214">
        <v>1</v>
      </c>
      <c r="AQ39" s="214">
        <v>0.33</v>
      </c>
      <c r="AR39" s="54"/>
      <c r="AX39" s="30" t="s">
        <v>272</v>
      </c>
      <c r="AY39" s="35">
        <f t="shared" ref="AY39:CI40" si="141">SUMIF($AS$54:$AS$202,$AX39,AT$54:AT$202)</f>
        <v>32.93740098</v>
      </c>
      <c r="AZ39" s="35">
        <f t="shared" si="141"/>
        <v>24.1101646345</v>
      </c>
      <c r="BA39" s="35">
        <f t="shared" si="141"/>
        <v>0</v>
      </c>
      <c r="BB39" s="35">
        <f t="shared" si="141"/>
        <v>0</v>
      </c>
      <c r="BC39" s="35">
        <f t="shared" si="141"/>
        <v>0</v>
      </c>
      <c r="BD39" s="35">
        <f>SUMIF($AS$54:$AS$202,$AX39,AY$54:AY$202)</f>
        <v>21.8396401821998</v>
      </c>
      <c r="BE39" s="35">
        <f t="shared" si="141"/>
        <v>170.070941115</v>
      </c>
      <c r="BF39" s="35">
        <f t="shared" si="141"/>
        <v>0</v>
      </c>
      <c r="BG39" s="35">
        <f t="shared" si="141"/>
        <v>0</v>
      </c>
      <c r="BH39" s="35">
        <f t="shared" si="141"/>
        <v>0</v>
      </c>
      <c r="BI39" s="35">
        <f t="shared" si="141"/>
        <v>16.7512219912</v>
      </c>
      <c r="BJ39" s="35">
        <f t="shared" si="141"/>
        <v>14.7579003</v>
      </c>
      <c r="BK39" s="35">
        <f t="shared" si="141"/>
        <v>52.2132965109</v>
      </c>
      <c r="BL39" s="35">
        <f t="shared" si="141"/>
        <v>0</v>
      </c>
      <c r="BM39" s="35">
        <f t="shared" si="141"/>
        <v>9.301143932</v>
      </c>
      <c r="BN39" s="35">
        <f t="shared" si="141"/>
        <v>0</v>
      </c>
      <c r="BO39" s="35">
        <f t="shared" si="141"/>
        <v>0</v>
      </c>
      <c r="BP39" s="35">
        <f t="shared" si="141"/>
        <v>29.8557090461063</v>
      </c>
      <c r="BQ39" s="35">
        <f t="shared" si="141"/>
        <v>0</v>
      </c>
      <c r="BR39" s="35">
        <f t="shared" si="141"/>
        <v>0</v>
      </c>
      <c r="BS39" s="35">
        <f t="shared" si="141"/>
        <v>0</v>
      </c>
      <c r="BT39" s="35">
        <f t="shared" si="141"/>
        <v>0</v>
      </c>
      <c r="BU39" s="35">
        <f t="shared" si="141"/>
        <v>36.16139554875</v>
      </c>
      <c r="BV39" s="35">
        <f t="shared" si="141"/>
        <v>2.48305176</v>
      </c>
      <c r="BW39" s="35">
        <f t="shared" si="141"/>
        <v>22.10887779</v>
      </c>
      <c r="BX39" s="35">
        <f t="shared" si="141"/>
        <v>0</v>
      </c>
      <c r="BY39" s="35">
        <f t="shared" si="141"/>
        <v>9.34808225</v>
      </c>
      <c r="BZ39" s="35">
        <f t="shared" si="141"/>
        <v>14.492147148</v>
      </c>
      <c r="CA39" s="35">
        <f t="shared" si="141"/>
        <v>0</v>
      </c>
      <c r="CB39" s="35">
        <f t="shared" si="141"/>
        <v>22.9637919929</v>
      </c>
      <c r="CC39" s="35">
        <f t="shared" si="141"/>
        <v>41.0787644365</v>
      </c>
      <c r="CD39" s="35">
        <f t="shared" si="141"/>
        <v>2.742714</v>
      </c>
      <c r="CE39" s="35">
        <f t="shared" si="141"/>
        <v>4.196103254982</v>
      </c>
      <c r="CF39" s="35">
        <f t="shared" si="141"/>
        <v>0.914238</v>
      </c>
      <c r="CG39" s="35">
        <f t="shared" si="141"/>
        <v>0</v>
      </c>
      <c r="CH39" s="35">
        <f t="shared" si="141"/>
        <v>0</v>
      </c>
      <c r="CI39" s="35">
        <f t="shared" si="141"/>
        <v>9.1584072954</v>
      </c>
      <c r="CK39" s="43" t="s">
        <v>1440</v>
      </c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/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</row>
    <row r="40" spans="5:126">
      <c r="E40" s="84"/>
      <c r="F40" s="20" t="s">
        <v>820</v>
      </c>
      <c r="G40" s="214">
        <v>0</v>
      </c>
      <c r="H40" s="216">
        <v>0</v>
      </c>
      <c r="I40" s="214">
        <v>0.05</v>
      </c>
      <c r="J40" s="214">
        <v>0</v>
      </c>
      <c r="K40" s="214">
        <v>0</v>
      </c>
      <c r="L40" s="214">
        <v>0</v>
      </c>
      <c r="M40" s="214">
        <v>0</v>
      </c>
      <c r="N40" s="214">
        <v>0</v>
      </c>
      <c r="O40" s="214">
        <v>0</v>
      </c>
      <c r="P40" s="214">
        <v>0.07</v>
      </c>
      <c r="Q40" s="214">
        <v>0</v>
      </c>
      <c r="R40" s="214">
        <v>0</v>
      </c>
      <c r="S40" s="214">
        <v>0</v>
      </c>
      <c r="T40" s="214">
        <v>0</v>
      </c>
      <c r="U40" s="214">
        <v>0</v>
      </c>
      <c r="V40" s="214">
        <v>0</v>
      </c>
      <c r="W40" s="214">
        <v>0</v>
      </c>
      <c r="X40" s="214">
        <v>0</v>
      </c>
      <c r="Y40" s="214">
        <v>0</v>
      </c>
      <c r="Z40" s="214">
        <v>0.1</v>
      </c>
      <c r="AA40" s="214">
        <v>0</v>
      </c>
      <c r="AB40" s="214">
        <v>0</v>
      </c>
      <c r="AC40" s="214">
        <v>0</v>
      </c>
      <c r="AD40" s="214">
        <v>0</v>
      </c>
      <c r="AE40" s="214">
        <v>0</v>
      </c>
      <c r="AF40" s="214">
        <v>0</v>
      </c>
      <c r="AG40" s="214">
        <v>0.05</v>
      </c>
      <c r="AH40" s="214">
        <v>0</v>
      </c>
      <c r="AI40" s="214">
        <v>0</v>
      </c>
      <c r="AJ40" s="214">
        <v>0</v>
      </c>
      <c r="AK40" s="214">
        <v>0</v>
      </c>
      <c r="AL40" s="214">
        <v>0</v>
      </c>
      <c r="AM40" s="214">
        <v>0</v>
      </c>
      <c r="AN40" s="214">
        <v>0</v>
      </c>
      <c r="AO40" s="214">
        <v>0</v>
      </c>
      <c r="AP40" s="214">
        <v>0</v>
      </c>
      <c r="AQ40" s="214">
        <v>0</v>
      </c>
      <c r="AR40" s="54"/>
      <c r="AX40" s="30" t="s">
        <v>1499</v>
      </c>
      <c r="AY40" s="35">
        <f t="shared" si="141"/>
        <v>0</v>
      </c>
      <c r="AZ40" s="35">
        <f t="shared" si="141"/>
        <v>0</v>
      </c>
      <c r="BA40" s="35">
        <f t="shared" si="141"/>
        <v>0</v>
      </c>
      <c r="BB40" s="35">
        <f t="shared" si="141"/>
        <v>0</v>
      </c>
      <c r="BC40" s="35">
        <f t="shared" si="141"/>
        <v>0</v>
      </c>
      <c r="BD40" s="35">
        <f>SUMIF($AS$54:$AS$202,$AX40,AY$54:AY$202)</f>
        <v>0</v>
      </c>
      <c r="BE40" s="35">
        <f t="shared" si="141"/>
        <v>0</v>
      </c>
      <c r="BF40" s="35">
        <f t="shared" si="141"/>
        <v>0</v>
      </c>
      <c r="BG40" s="35">
        <f t="shared" si="141"/>
        <v>0</v>
      </c>
      <c r="BH40" s="35">
        <f t="shared" si="141"/>
        <v>0</v>
      </c>
      <c r="BI40" s="35">
        <f t="shared" si="141"/>
        <v>0</v>
      </c>
      <c r="BJ40" s="35">
        <f t="shared" si="141"/>
        <v>0</v>
      </c>
      <c r="BK40" s="35">
        <f t="shared" si="141"/>
        <v>0</v>
      </c>
      <c r="BL40" s="35">
        <f t="shared" si="141"/>
        <v>0</v>
      </c>
      <c r="BM40" s="35">
        <f t="shared" si="141"/>
        <v>0</v>
      </c>
      <c r="BN40" s="35">
        <f t="shared" si="141"/>
        <v>0</v>
      </c>
      <c r="BO40" s="35">
        <f t="shared" si="141"/>
        <v>0</v>
      </c>
      <c r="BP40" s="35">
        <f t="shared" si="141"/>
        <v>0</v>
      </c>
      <c r="BQ40" s="35">
        <f t="shared" si="141"/>
        <v>0</v>
      </c>
      <c r="BR40" s="35">
        <f t="shared" si="141"/>
        <v>0</v>
      </c>
      <c r="BS40" s="35">
        <f t="shared" si="141"/>
        <v>0</v>
      </c>
      <c r="BT40" s="35">
        <f t="shared" si="141"/>
        <v>0</v>
      </c>
      <c r="BU40" s="35">
        <f t="shared" si="141"/>
        <v>0</v>
      </c>
      <c r="BV40" s="35">
        <f t="shared" si="141"/>
        <v>0.6564294</v>
      </c>
      <c r="BW40" s="35">
        <f t="shared" si="141"/>
        <v>0</v>
      </c>
      <c r="BX40" s="35">
        <f t="shared" si="141"/>
        <v>0</v>
      </c>
      <c r="BY40" s="35">
        <f t="shared" si="141"/>
        <v>0</v>
      </c>
      <c r="BZ40" s="35">
        <f t="shared" si="141"/>
        <v>0</v>
      </c>
      <c r="CA40" s="35">
        <f t="shared" si="141"/>
        <v>0</v>
      </c>
      <c r="CB40" s="35">
        <f t="shared" si="141"/>
        <v>0</v>
      </c>
      <c r="CC40" s="35">
        <f t="shared" si="141"/>
        <v>0</v>
      </c>
      <c r="CD40" s="35">
        <f t="shared" si="141"/>
        <v>0</v>
      </c>
      <c r="CE40" s="35">
        <f t="shared" si="141"/>
        <v>0</v>
      </c>
      <c r="CF40" s="35">
        <f t="shared" si="141"/>
        <v>0</v>
      </c>
      <c r="CG40" s="35">
        <f t="shared" si="141"/>
        <v>0</v>
      </c>
      <c r="CH40" s="35">
        <f t="shared" si="141"/>
        <v>0</v>
      </c>
      <c r="CI40" s="35">
        <f t="shared" si="141"/>
        <v>0</v>
      </c>
      <c r="CK40" s="4" t="s">
        <v>1222</v>
      </c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/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</row>
    <row r="41" spans="5:126">
      <c r="E41" s="91"/>
      <c r="F41" s="92" t="s">
        <v>294</v>
      </c>
      <c r="G41" s="93" t="str">
        <f>IF(SUM(G35:G40)&lt;&gt;1,"ERR","")</f>
        <v/>
      </c>
      <c r="H41" s="93" t="str">
        <f>IF(SUM(H35:H40)&lt;&gt;1,"ERR","")</f>
        <v/>
      </c>
      <c r="I41" s="93" t="str">
        <f t="shared" ref="I41:AB41" si="142">IF(SUM(I35:I40)&lt;&gt;1,"ERR","")</f>
        <v/>
      </c>
      <c r="J41" s="93" t="str">
        <f t="shared" si="142"/>
        <v/>
      </c>
      <c r="K41" s="93" t="str">
        <f t="shared" si="142"/>
        <v>ERR</v>
      </c>
      <c r="L41" s="93" t="str">
        <f t="shared" si="142"/>
        <v/>
      </c>
      <c r="M41" s="93" t="str">
        <f t="shared" si="142"/>
        <v/>
      </c>
      <c r="N41" s="93" t="str">
        <f t="shared" si="142"/>
        <v/>
      </c>
      <c r="O41" s="93" t="str">
        <f t="shared" si="142"/>
        <v/>
      </c>
      <c r="P41" s="93" t="str">
        <f t="shared" si="142"/>
        <v/>
      </c>
      <c r="Q41" s="93" t="str">
        <f t="shared" si="142"/>
        <v/>
      </c>
      <c r="R41" s="93" t="str">
        <f t="shared" si="142"/>
        <v/>
      </c>
      <c r="S41" s="93" t="str">
        <f t="shared" si="142"/>
        <v/>
      </c>
      <c r="T41" s="93" t="str">
        <f t="shared" si="142"/>
        <v/>
      </c>
      <c r="U41" s="93" t="str">
        <f t="shared" si="142"/>
        <v/>
      </c>
      <c r="V41" s="93" t="str">
        <f t="shared" si="142"/>
        <v/>
      </c>
      <c r="W41" s="93" t="str">
        <f t="shared" si="142"/>
        <v/>
      </c>
      <c r="X41" s="93" t="str">
        <f t="shared" si="142"/>
        <v/>
      </c>
      <c r="Y41" s="93" t="str">
        <f t="shared" si="142"/>
        <v/>
      </c>
      <c r="Z41" s="93" t="str">
        <f t="shared" si="142"/>
        <v/>
      </c>
      <c r="AA41" s="93" t="str">
        <f t="shared" si="142"/>
        <v/>
      </c>
      <c r="AB41" s="93" t="str">
        <f t="shared" si="142"/>
        <v>ERR</v>
      </c>
      <c r="AC41" s="93" t="str">
        <f t="shared" ref="AC41" si="143">IF(SUM(AC35:AC40)&lt;&gt;1,"ERR","")</f>
        <v/>
      </c>
      <c r="AD41" s="93" t="str">
        <f t="shared" ref="AD41" si="144">IF(SUM(AD35:AD40)&lt;&gt;1,"ERR","")</f>
        <v/>
      </c>
      <c r="AE41" s="93" t="str">
        <f t="shared" ref="AE41" si="145">IF(SUM(AE35:AE40)&lt;&gt;1,"ERR","")</f>
        <v/>
      </c>
      <c r="AF41" s="93" t="str">
        <f t="shared" ref="AF41" si="146">IF(SUM(AF35:AF40)&lt;&gt;1,"ERR","")</f>
        <v/>
      </c>
      <c r="AG41" s="93" t="str">
        <f t="shared" ref="AG41" si="147">IF(SUM(AG35:AG40)&lt;&gt;1,"ERR","")</f>
        <v>ERR</v>
      </c>
      <c r="AH41" s="93" t="str">
        <f t="shared" ref="AH41" si="148">IF(SUM(AH35:AH40)&lt;&gt;1,"ERR","")</f>
        <v/>
      </c>
      <c r="AI41" s="93" t="str">
        <f t="shared" ref="AI41" si="149">IF(SUM(AI35:AI40)&lt;&gt;1,"ERR","")</f>
        <v/>
      </c>
      <c r="AJ41" s="93" t="str">
        <f t="shared" ref="AJ41" si="150">IF(SUM(AJ35:AJ40)&lt;&gt;1,"ERR","")</f>
        <v/>
      </c>
      <c r="AK41" s="93" t="str">
        <f t="shared" ref="AK41" si="151">IF(SUM(AK35:AK40)&lt;&gt;1,"ERR","")</f>
        <v/>
      </c>
      <c r="AL41" s="93" t="str">
        <f t="shared" ref="AL41" si="152">IF(SUM(AL35:AL40)&lt;&gt;1,"ERR","")</f>
        <v/>
      </c>
      <c r="AM41" s="93" t="str">
        <f t="shared" ref="AM41" si="153">IF(SUM(AM35:AM40)&lt;&gt;1,"ERR","")</f>
        <v/>
      </c>
      <c r="AN41" s="93" t="str">
        <f t="shared" ref="AN41" si="154">IF(SUM(AN35:AN40)&lt;&gt;1,"ERR","")</f>
        <v/>
      </c>
      <c r="AO41" s="93" t="str">
        <f t="shared" ref="AO41" si="155">IF(SUM(AO35:AO40)&lt;&gt;1,"ERR","")</f>
        <v/>
      </c>
      <c r="AP41" s="93" t="str">
        <f t="shared" ref="AP41" si="156">IF(SUM(AP35:AP40)&lt;&gt;1,"ERR","")</f>
        <v/>
      </c>
      <c r="AQ41" s="93" t="str">
        <f t="shared" ref="AQ41" si="157">IF(SUM(AQ35:AQ40)&lt;&gt;1,"ERR","")</f>
        <v/>
      </c>
      <c r="AR41" s="54"/>
      <c r="CK41" s="4" t="s">
        <v>1225</v>
      </c>
      <c r="CL41" s="35">
        <f t="shared" ref="CL41:DV41" si="158">AT194</f>
        <v>0</v>
      </c>
      <c r="CM41" s="35">
        <f t="shared" si="158"/>
        <v>1.006391925</v>
      </c>
      <c r="CN41" s="35">
        <f t="shared" si="158"/>
        <v>0</v>
      </c>
      <c r="CO41" s="35">
        <f t="shared" si="158"/>
        <v>0</v>
      </c>
      <c r="CP41" s="35">
        <f t="shared" si="158"/>
        <v>0</v>
      </c>
      <c r="CQ41" s="35">
        <f t="shared" si="158"/>
        <v>2.74782939743466</v>
      </c>
      <c r="CR41" s="35">
        <f t="shared" si="158"/>
        <v>9.1714275</v>
      </c>
      <c r="CS41" s="35">
        <f t="shared" si="158"/>
        <v>0</v>
      </c>
      <c r="CT41" s="35">
        <f t="shared" si="158"/>
        <v>0</v>
      </c>
      <c r="CU41" s="35">
        <f t="shared" si="158"/>
        <v>0</v>
      </c>
      <c r="CV41" s="35">
        <f t="shared" si="158"/>
        <v>1.0866052125</v>
      </c>
      <c r="CW41" s="35">
        <f t="shared" si="158"/>
        <v>0</v>
      </c>
      <c r="CX41" s="35">
        <f t="shared" si="158"/>
        <v>3.94328655</v>
      </c>
      <c r="CY41" s="35">
        <f t="shared" si="158"/>
        <v>0</v>
      </c>
      <c r="CZ41" s="35">
        <f t="shared" si="158"/>
        <v>0.407754</v>
      </c>
      <c r="DA41" s="35">
        <f t="shared" si="158"/>
        <v>0</v>
      </c>
      <c r="DB41" s="35">
        <f t="shared" si="158"/>
        <v>0</v>
      </c>
      <c r="DC41" s="35">
        <f t="shared" si="158"/>
        <v>4.81200818688419</v>
      </c>
      <c r="DD41" s="35">
        <f t="shared" si="158"/>
        <v>0</v>
      </c>
      <c r="DE41" s="35">
        <f t="shared" si="158"/>
        <v>0</v>
      </c>
      <c r="DF41" s="35">
        <f t="shared" si="158"/>
        <v>0</v>
      </c>
      <c r="DG41" s="35">
        <f t="shared" si="158"/>
        <v>0</v>
      </c>
      <c r="DH41" s="35">
        <f t="shared" si="158"/>
        <v>1.4882443875</v>
      </c>
      <c r="DI41" s="35">
        <f t="shared" si="158"/>
        <v>0</v>
      </c>
      <c r="DJ41" s="35">
        <f t="shared" si="158"/>
        <v>1.1869605</v>
      </c>
      <c r="DK41" s="35">
        <f t="shared" si="158"/>
        <v>0</v>
      </c>
      <c r="DL41" s="35">
        <f t="shared" si="158"/>
        <v>1.2244415625</v>
      </c>
      <c r="DM41" s="35">
        <f t="shared" si="158"/>
        <v>1.4327199</v>
      </c>
      <c r="DN41" s="35">
        <f t="shared" si="158"/>
        <v>0</v>
      </c>
      <c r="DO41" s="35">
        <f t="shared" si="158"/>
        <v>1.88705025</v>
      </c>
      <c r="DP41" s="35">
        <f t="shared" si="158"/>
        <v>3.5225465625</v>
      </c>
      <c r="DQ41" s="35">
        <f t="shared" si="158"/>
        <v>0.26325</v>
      </c>
      <c r="DR41" s="35">
        <f t="shared" si="158"/>
        <v>0.398760975</v>
      </c>
      <c r="DS41" s="35">
        <f t="shared" si="158"/>
        <v>0.08775</v>
      </c>
      <c r="DT41" s="35">
        <f t="shared" si="158"/>
        <v>0</v>
      </c>
      <c r="DU41" s="35">
        <f t="shared" si="158"/>
        <v>0</v>
      </c>
      <c r="DV41" s="35">
        <f t="shared" si="158"/>
        <v>0.5671215</v>
      </c>
    </row>
    <row r="42" spans="44:126">
      <c r="AR42" s="54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K42" s="4" t="s">
        <v>1227</v>
      </c>
      <c r="CL42" s="35">
        <f t="shared" ref="CL42:DV42" si="159">AT202</f>
        <v>0</v>
      </c>
      <c r="CM42" s="35">
        <f t="shared" si="159"/>
        <v>1.006391925</v>
      </c>
      <c r="CN42" s="35">
        <f t="shared" si="159"/>
        <v>0</v>
      </c>
      <c r="CO42" s="35">
        <f t="shared" si="159"/>
        <v>0</v>
      </c>
      <c r="CP42" s="35">
        <f t="shared" si="159"/>
        <v>0</v>
      </c>
      <c r="CQ42" s="35">
        <f t="shared" si="159"/>
        <v>2.74782939743466</v>
      </c>
      <c r="CR42" s="35">
        <f t="shared" si="159"/>
        <v>9.1714275</v>
      </c>
      <c r="CS42" s="35">
        <f t="shared" si="159"/>
        <v>0</v>
      </c>
      <c r="CT42" s="35">
        <f t="shared" si="159"/>
        <v>0</v>
      </c>
      <c r="CU42" s="35">
        <f t="shared" si="159"/>
        <v>0</v>
      </c>
      <c r="CV42" s="35">
        <f t="shared" si="159"/>
        <v>1.0866052125</v>
      </c>
      <c r="CW42" s="35">
        <f t="shared" si="159"/>
        <v>0</v>
      </c>
      <c r="CX42" s="35">
        <f t="shared" si="159"/>
        <v>3.94328655</v>
      </c>
      <c r="CY42" s="35">
        <f t="shared" si="159"/>
        <v>0</v>
      </c>
      <c r="CZ42" s="35">
        <f t="shared" si="159"/>
        <v>0.407754</v>
      </c>
      <c r="DA42" s="35">
        <f t="shared" si="159"/>
        <v>0</v>
      </c>
      <c r="DB42" s="35">
        <f t="shared" si="159"/>
        <v>0</v>
      </c>
      <c r="DC42" s="35">
        <f t="shared" si="159"/>
        <v>4.81200818688419</v>
      </c>
      <c r="DD42" s="35">
        <f t="shared" si="159"/>
        <v>0</v>
      </c>
      <c r="DE42" s="35">
        <f t="shared" si="159"/>
        <v>0</v>
      </c>
      <c r="DF42" s="35">
        <f t="shared" si="159"/>
        <v>0</v>
      </c>
      <c r="DG42" s="35">
        <f t="shared" si="159"/>
        <v>0</v>
      </c>
      <c r="DH42" s="35">
        <f t="shared" si="159"/>
        <v>1.4882443875</v>
      </c>
      <c r="DI42" s="35">
        <f t="shared" si="159"/>
        <v>0.228987</v>
      </c>
      <c r="DJ42" s="35">
        <f t="shared" si="159"/>
        <v>1.1869605</v>
      </c>
      <c r="DK42" s="35">
        <f t="shared" si="159"/>
        <v>0</v>
      </c>
      <c r="DL42" s="35">
        <f t="shared" si="159"/>
        <v>1.2244415625</v>
      </c>
      <c r="DM42" s="35">
        <f t="shared" si="159"/>
        <v>1.4327199</v>
      </c>
      <c r="DN42" s="35">
        <f t="shared" si="159"/>
        <v>0</v>
      </c>
      <c r="DO42" s="35">
        <f t="shared" si="159"/>
        <v>1.88705025</v>
      </c>
      <c r="DP42" s="35">
        <f t="shared" si="159"/>
        <v>3.5225465625</v>
      </c>
      <c r="DQ42" s="35">
        <f t="shared" si="159"/>
        <v>0.26325</v>
      </c>
      <c r="DR42" s="35">
        <f t="shared" si="159"/>
        <v>0.398760975</v>
      </c>
      <c r="DS42" s="35">
        <f t="shared" si="159"/>
        <v>0.08775</v>
      </c>
      <c r="DT42" s="35">
        <f t="shared" si="159"/>
        <v>0</v>
      </c>
      <c r="DU42" s="35">
        <f t="shared" si="159"/>
        <v>0</v>
      </c>
      <c r="DV42" s="35">
        <f t="shared" si="159"/>
        <v>0.5671215</v>
      </c>
    </row>
    <row r="43" spans="29:126">
      <c r="AC43" s="17"/>
      <c r="AE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54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K43" s="4" t="s">
        <v>812</v>
      </c>
      <c r="CL43" s="35">
        <f t="shared" ref="CL43:DV43" si="160">AT155+AT166+AT185</f>
        <v>0</v>
      </c>
      <c r="CM43" s="35">
        <f t="shared" si="160"/>
        <v>1.3418559</v>
      </c>
      <c r="CN43" s="35">
        <f t="shared" si="160"/>
        <v>0</v>
      </c>
      <c r="CO43" s="35">
        <f t="shared" si="160"/>
        <v>0</v>
      </c>
      <c r="CP43" s="35">
        <f t="shared" si="160"/>
        <v>0</v>
      </c>
      <c r="CQ43" s="35">
        <f t="shared" si="160"/>
        <v>3.66377252991287</v>
      </c>
      <c r="CR43" s="35">
        <f t="shared" si="160"/>
        <v>12.22857</v>
      </c>
      <c r="CS43" s="35">
        <f t="shared" si="160"/>
        <v>0</v>
      </c>
      <c r="CT43" s="35">
        <f t="shared" si="160"/>
        <v>0</v>
      </c>
      <c r="CU43" s="35">
        <f t="shared" si="160"/>
        <v>0</v>
      </c>
      <c r="CV43" s="35">
        <f t="shared" si="160"/>
        <v>1.44880695</v>
      </c>
      <c r="CW43" s="35">
        <f t="shared" si="160"/>
        <v>0</v>
      </c>
      <c r="CX43" s="35">
        <f t="shared" si="160"/>
        <v>5.2577154</v>
      </c>
      <c r="CY43" s="35">
        <f t="shared" si="160"/>
        <v>0</v>
      </c>
      <c r="CZ43" s="35">
        <f t="shared" si="160"/>
        <v>0.543672</v>
      </c>
      <c r="DA43" s="35">
        <f t="shared" si="160"/>
        <v>0</v>
      </c>
      <c r="DB43" s="35">
        <f t="shared" si="160"/>
        <v>0</v>
      </c>
      <c r="DC43" s="35">
        <f t="shared" si="160"/>
        <v>6.41601091584558</v>
      </c>
      <c r="DD43" s="35">
        <f t="shared" si="160"/>
        <v>0</v>
      </c>
      <c r="DE43" s="35">
        <f t="shared" si="160"/>
        <v>0</v>
      </c>
      <c r="DF43" s="35">
        <f t="shared" si="160"/>
        <v>0</v>
      </c>
      <c r="DG43" s="35">
        <f t="shared" si="160"/>
        <v>0</v>
      </c>
      <c r="DH43" s="35">
        <f t="shared" si="160"/>
        <v>1.98432585</v>
      </c>
      <c r="DI43" s="35">
        <f t="shared" si="160"/>
        <v>0.152658</v>
      </c>
      <c r="DJ43" s="35">
        <f t="shared" si="160"/>
        <v>1.582614</v>
      </c>
      <c r="DK43" s="35">
        <f t="shared" si="160"/>
        <v>0</v>
      </c>
      <c r="DL43" s="35">
        <f t="shared" si="160"/>
        <v>1.63258875</v>
      </c>
      <c r="DM43" s="35">
        <f t="shared" si="160"/>
        <v>1.9102932</v>
      </c>
      <c r="DN43" s="35">
        <f t="shared" si="160"/>
        <v>0</v>
      </c>
      <c r="DO43" s="35">
        <f t="shared" si="160"/>
        <v>2.516067</v>
      </c>
      <c r="DP43" s="35">
        <f t="shared" si="160"/>
        <v>4.69672875</v>
      </c>
      <c r="DQ43" s="35">
        <f t="shared" si="160"/>
        <v>0.351</v>
      </c>
      <c r="DR43" s="35">
        <f t="shared" si="160"/>
        <v>0.5316813</v>
      </c>
      <c r="DS43" s="35">
        <f t="shared" si="160"/>
        <v>0.117</v>
      </c>
      <c r="DT43" s="35">
        <f t="shared" si="160"/>
        <v>0</v>
      </c>
      <c r="DU43" s="35">
        <f t="shared" si="160"/>
        <v>0</v>
      </c>
      <c r="DV43" s="35">
        <f t="shared" si="160"/>
        <v>0.756162</v>
      </c>
    </row>
    <row r="44" spans="44:126">
      <c r="AR44" s="54"/>
      <c r="AT44" s="17"/>
      <c r="AU44" s="17"/>
      <c r="AV44" s="17"/>
      <c r="AW44" s="17"/>
      <c r="AX44" s="17"/>
      <c r="AY44" s="105"/>
      <c r="AZ44" s="105"/>
      <c r="BA44" s="105"/>
      <c r="BB44" s="105"/>
      <c r="BC44" s="105"/>
      <c r="BD44" s="105"/>
      <c r="BE44" s="105"/>
      <c r="BF44" s="105"/>
      <c r="BG44" s="105"/>
      <c r="BH44" s="105"/>
      <c r="BI44" s="105"/>
      <c r="BJ44" s="105"/>
      <c r="BK44" s="105"/>
      <c r="BL44" s="105"/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/>
      <c r="CG44" s="105"/>
      <c r="CH44" s="105"/>
      <c r="CI44" s="105"/>
      <c r="CK44" s="4" t="s">
        <v>1230</v>
      </c>
      <c r="CL44" s="35">
        <f t="shared" ref="CL44:DV44" si="161">AT173</f>
        <v>0</v>
      </c>
      <c r="CM44" s="35">
        <f t="shared" si="161"/>
        <v>0</v>
      </c>
      <c r="CN44" s="35">
        <f t="shared" si="161"/>
        <v>0</v>
      </c>
      <c r="CO44" s="35">
        <f t="shared" si="161"/>
        <v>0</v>
      </c>
      <c r="CP44" s="35">
        <f t="shared" si="161"/>
        <v>0</v>
      </c>
      <c r="CQ44" s="35">
        <f t="shared" si="161"/>
        <v>0</v>
      </c>
      <c r="CR44" s="35">
        <f t="shared" si="161"/>
        <v>0</v>
      </c>
      <c r="CS44" s="35">
        <f t="shared" si="161"/>
        <v>0</v>
      </c>
      <c r="CT44" s="35">
        <f t="shared" si="161"/>
        <v>0</v>
      </c>
      <c r="CU44" s="35">
        <f t="shared" si="161"/>
        <v>0</v>
      </c>
      <c r="CV44" s="35">
        <f t="shared" si="161"/>
        <v>0</v>
      </c>
      <c r="CW44" s="35">
        <f t="shared" si="161"/>
        <v>0</v>
      </c>
      <c r="CX44" s="35">
        <f t="shared" si="161"/>
        <v>0</v>
      </c>
      <c r="CY44" s="35">
        <f t="shared" si="161"/>
        <v>0</v>
      </c>
      <c r="CZ44" s="35">
        <f t="shared" si="161"/>
        <v>0</v>
      </c>
      <c r="DA44" s="35">
        <f t="shared" si="161"/>
        <v>0</v>
      </c>
      <c r="DB44" s="35">
        <f t="shared" si="161"/>
        <v>0</v>
      </c>
      <c r="DC44" s="35">
        <f t="shared" si="161"/>
        <v>0</v>
      </c>
      <c r="DD44" s="35">
        <f t="shared" si="161"/>
        <v>0</v>
      </c>
      <c r="DE44" s="35">
        <f t="shared" si="161"/>
        <v>0</v>
      </c>
      <c r="DF44" s="35">
        <f t="shared" si="161"/>
        <v>0</v>
      </c>
      <c r="DG44" s="35">
        <f t="shared" si="161"/>
        <v>0</v>
      </c>
      <c r="DH44" s="35">
        <f t="shared" si="161"/>
        <v>0</v>
      </c>
      <c r="DI44" s="35">
        <f t="shared" si="161"/>
        <v>0</v>
      </c>
      <c r="DJ44" s="35">
        <f t="shared" si="161"/>
        <v>0</v>
      </c>
      <c r="DK44" s="35">
        <f t="shared" si="161"/>
        <v>0</v>
      </c>
      <c r="DL44" s="35">
        <f t="shared" si="161"/>
        <v>0</v>
      </c>
      <c r="DM44" s="35">
        <f t="shared" si="161"/>
        <v>0</v>
      </c>
      <c r="DN44" s="35">
        <f t="shared" si="161"/>
        <v>0</v>
      </c>
      <c r="DO44" s="35">
        <f t="shared" si="161"/>
        <v>0</v>
      </c>
      <c r="DP44" s="35">
        <f t="shared" si="161"/>
        <v>0</v>
      </c>
      <c r="DQ44" s="35">
        <f t="shared" si="161"/>
        <v>0</v>
      </c>
      <c r="DR44" s="35">
        <f t="shared" si="161"/>
        <v>0</v>
      </c>
      <c r="DS44" s="35">
        <f t="shared" si="161"/>
        <v>0</v>
      </c>
      <c r="DT44" s="35">
        <f t="shared" si="161"/>
        <v>0</v>
      </c>
      <c r="DU44" s="35">
        <f t="shared" si="161"/>
        <v>0</v>
      </c>
      <c r="DV44" s="35">
        <f t="shared" si="161"/>
        <v>0</v>
      </c>
    </row>
    <row r="45" spans="6:126">
      <c r="F45" s="5" t="s">
        <v>1500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 s="54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K45" s="4" t="s">
        <v>1232</v>
      </c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/>
      <c r="DO45" s="158"/>
      <c r="DP45" s="158"/>
      <c r="DQ45" s="158"/>
      <c r="DR45" s="158"/>
      <c r="DS45" s="158"/>
      <c r="DT45" s="158"/>
      <c r="DU45" s="158"/>
      <c r="DV45" s="158"/>
    </row>
    <row r="46" ht="14.25" spans="6:126">
      <c r="F46" s="2" t="s">
        <v>1150</v>
      </c>
      <c r="G46" s="6" t="str">
        <f>'Aggregated Balance-IND_2010'!G106</f>
        <v>AT</v>
      </c>
      <c r="H46" s="6" t="str">
        <f>'Aggregated Balance-IND_2010'!H106</f>
        <v>BE</v>
      </c>
      <c r="I46" s="6" t="str">
        <f>'Aggregated Balance-IND_2010'!I106</f>
        <v>BG</v>
      </c>
      <c r="J46" s="6" t="s">
        <v>289</v>
      </c>
      <c r="K46" s="6" t="str">
        <f>'Aggregated Balance-IND_2010'!K106</f>
        <v>CY</v>
      </c>
      <c r="L46" s="6" t="str">
        <f>'Aggregated Balance-IND_2010'!L106</f>
        <v>CZ</v>
      </c>
      <c r="M46" s="6" t="str">
        <f>'Aggregated Balance-IND_2010'!M106</f>
        <v>DE</v>
      </c>
      <c r="N46" s="6" t="str">
        <f>'Aggregated Balance-IND_2010'!N106</f>
        <v>DK</v>
      </c>
      <c r="O46" s="6" t="str">
        <f>'Aggregated Balance-IND_2010'!O106</f>
        <v>EE</v>
      </c>
      <c r="P46" s="6" t="str">
        <f>'Aggregated Balance-IND_2010'!P106</f>
        <v>EL</v>
      </c>
      <c r="Q46" s="6" t="str">
        <f>'Aggregated Balance-IND_2010'!Q106</f>
        <v>ES</v>
      </c>
      <c r="R46" s="6" t="str">
        <f>'Aggregated Balance-IND_2010'!R106</f>
        <v>FI</v>
      </c>
      <c r="S46" s="6" t="str">
        <f>'Aggregated Balance-IND_2010'!S106</f>
        <v>FR</v>
      </c>
      <c r="T46" s="6" t="str">
        <f>'Aggregated Balance-IND_2010'!T106</f>
        <v>HR</v>
      </c>
      <c r="U46" s="6" t="str">
        <f>'Aggregated Balance-IND_2010'!U106</f>
        <v>HU</v>
      </c>
      <c r="V46" s="6" t="str">
        <f>'Aggregated Balance-IND_2010'!V106</f>
        <v>IE</v>
      </c>
      <c r="W46" s="6" t="str">
        <f>'Aggregated Balance-IND_2010'!W106</f>
        <v>IS</v>
      </c>
      <c r="X46" s="6" t="str">
        <f>'Aggregated Balance-IND_2010'!X106</f>
        <v>IT</v>
      </c>
      <c r="Y46" s="6" t="str">
        <f>'Aggregated Balance-IND_2010'!Y106</f>
        <v>LT</v>
      </c>
      <c r="Z46" s="6" t="str">
        <f>'Aggregated Balance-IND_2010'!Z106</f>
        <v>LU</v>
      </c>
      <c r="AA46" s="6" t="str">
        <f>'Aggregated Balance-IND_2010'!AA106</f>
        <v>LV</v>
      </c>
      <c r="AB46" s="6" t="str">
        <f>'Aggregated Balance-IND_2010'!AB106</f>
        <v>MT</v>
      </c>
      <c r="AC46" s="6" t="str">
        <f>'Aggregated Balance-IND_2010'!AC106</f>
        <v>NL</v>
      </c>
      <c r="AD46" s="6" t="str">
        <f>'Aggregated Balance-IND_2010'!AD106</f>
        <v>NO</v>
      </c>
      <c r="AE46" s="6" t="str">
        <f>'Aggregated Balance-IND_2010'!AE106</f>
        <v>PL</v>
      </c>
      <c r="AF46" s="6" t="str">
        <f>'Aggregated Balance-IND_2010'!AF106</f>
        <v>PT</v>
      </c>
      <c r="AG46" s="6" t="str">
        <f>'Aggregated Balance-IND_2010'!AG106</f>
        <v>RO</v>
      </c>
      <c r="AH46" s="6" t="str">
        <f>'Aggregated Balance-IND_2010'!AH106</f>
        <v>SE</v>
      </c>
      <c r="AI46" s="6" t="str">
        <f>'Aggregated Balance-IND_2010'!AI106</f>
        <v>SI</v>
      </c>
      <c r="AJ46" s="6" t="str">
        <f>'Aggregated Balance-IND_2010'!AJ106</f>
        <v>SK</v>
      </c>
      <c r="AK46" s="6" t="str">
        <f>'Aggregated Balance-IND_2010'!AK106</f>
        <v>UK</v>
      </c>
      <c r="AL46" s="6" t="s">
        <v>290</v>
      </c>
      <c r="AM46" s="6" t="s">
        <v>291</v>
      </c>
      <c r="AN46" s="6" t="s">
        <v>292</v>
      </c>
      <c r="AO46" s="6" t="str">
        <f>'Aggregated Balance-IND_2010'!AO106</f>
        <v>ME</v>
      </c>
      <c r="AP46" s="6" t="str">
        <f>'Aggregated Balance-IND_2010'!AP106</f>
        <v>MK</v>
      </c>
      <c r="AQ46" s="6" t="str">
        <f>'Aggregated Balance-IND_2010'!AQ106</f>
        <v>RS</v>
      </c>
      <c r="AR46" s="54"/>
      <c r="AY46" s="105"/>
      <c r="AZ46" s="105"/>
      <c r="BA46" s="105"/>
      <c r="BB46" s="105"/>
      <c r="BC46" s="105"/>
      <c r="BD46" s="105"/>
      <c r="BE46" s="105"/>
      <c r="BF46" s="105"/>
      <c r="BG46" s="105"/>
      <c r="BH46" s="105"/>
      <c r="BI46" s="105"/>
      <c r="BJ46" s="105"/>
      <c r="BK46" s="105"/>
      <c r="BL46" s="105"/>
      <c r="BM46" s="105"/>
      <c r="BN46" s="105"/>
      <c r="BO46" s="105"/>
      <c r="BP46" s="105"/>
      <c r="BQ46" s="105"/>
      <c r="BR46" s="105"/>
      <c r="BS46" s="105"/>
      <c r="BT46" s="105"/>
      <c r="BU46" s="105"/>
      <c r="BV46" s="105"/>
      <c r="BW46" s="105"/>
      <c r="BX46" s="105"/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K46" s="4" t="s">
        <v>1234</v>
      </c>
      <c r="CL46" s="35">
        <f t="shared" ref="CL46:DV46" si="162">AT92+AT154+AT165+AT184</f>
        <v>1.7121456</v>
      </c>
      <c r="CM46" s="35">
        <f t="shared" si="162"/>
        <v>0.524902455</v>
      </c>
      <c r="CN46" s="35">
        <f t="shared" si="162"/>
        <v>0</v>
      </c>
      <c r="CO46" s="35">
        <f t="shared" si="162"/>
        <v>0</v>
      </c>
      <c r="CP46" s="35">
        <f t="shared" si="162"/>
        <v>0</v>
      </c>
      <c r="CQ46" s="35">
        <f t="shared" si="162"/>
        <v>0.918149521636012</v>
      </c>
      <c r="CR46" s="35">
        <f t="shared" si="162"/>
        <v>3.6356985</v>
      </c>
      <c r="CS46" s="35">
        <f t="shared" si="162"/>
        <v>0</v>
      </c>
      <c r="CT46" s="35">
        <f t="shared" si="162"/>
        <v>0</v>
      </c>
      <c r="CU46" s="35">
        <f t="shared" si="162"/>
        <v>0</v>
      </c>
      <c r="CV46" s="35">
        <f t="shared" si="162"/>
        <v>0.3622017375</v>
      </c>
      <c r="CW46" s="35">
        <f t="shared" si="162"/>
        <v>0.319176</v>
      </c>
      <c r="CX46" s="35">
        <f t="shared" si="162"/>
        <v>1.47720069</v>
      </c>
      <c r="CY46" s="35">
        <f t="shared" si="162"/>
        <v>0</v>
      </c>
      <c r="CZ46" s="35">
        <f t="shared" si="162"/>
        <v>0.135918</v>
      </c>
      <c r="DA46" s="35">
        <f t="shared" si="162"/>
        <v>0</v>
      </c>
      <c r="DB46" s="35">
        <f t="shared" si="162"/>
        <v>0</v>
      </c>
      <c r="DC46" s="35">
        <f t="shared" si="162"/>
        <v>1.9566949596188</v>
      </c>
      <c r="DD46" s="35">
        <f t="shared" si="162"/>
        <v>0</v>
      </c>
      <c r="DE46" s="35">
        <f t="shared" si="162"/>
        <v>0</v>
      </c>
      <c r="DF46" s="35">
        <f t="shared" si="162"/>
        <v>0</v>
      </c>
      <c r="DG46" s="35">
        <f t="shared" si="162"/>
        <v>0</v>
      </c>
      <c r="DH46" s="35">
        <f t="shared" si="162"/>
        <v>0.5838746625</v>
      </c>
      <c r="DI46" s="35">
        <f t="shared" si="162"/>
        <v>0.04121766</v>
      </c>
      <c r="DJ46" s="35">
        <f t="shared" si="162"/>
        <v>0.5011611</v>
      </c>
      <c r="DK46" s="35">
        <f t="shared" si="162"/>
        <v>0</v>
      </c>
      <c r="DL46" s="35">
        <f t="shared" si="162"/>
        <v>0.4081471875</v>
      </c>
      <c r="DM46" s="35">
        <f t="shared" si="162"/>
        <v>0.6055077</v>
      </c>
      <c r="DN46" s="35">
        <f t="shared" si="162"/>
        <v>0</v>
      </c>
      <c r="DO46" s="35">
        <f t="shared" si="162"/>
        <v>0.62901675</v>
      </c>
      <c r="DP46" s="35">
        <f t="shared" si="162"/>
        <v>1.2510774675</v>
      </c>
      <c r="DQ46" s="35">
        <f t="shared" si="162"/>
        <v>0.08775</v>
      </c>
      <c r="DR46" s="35">
        <f t="shared" si="162"/>
        <v>0.132920325</v>
      </c>
      <c r="DS46" s="35">
        <f t="shared" si="162"/>
        <v>0.02925</v>
      </c>
      <c r="DT46" s="35">
        <f t="shared" si="162"/>
        <v>0</v>
      </c>
      <c r="DU46" s="35">
        <f t="shared" si="162"/>
        <v>0</v>
      </c>
      <c r="DV46" s="35">
        <f t="shared" si="162"/>
        <v>0.1890405</v>
      </c>
    </row>
    <row r="47" ht="14.25" spans="6:126">
      <c r="F47" s="32" t="s">
        <v>1501</v>
      </c>
      <c r="G47" s="32" t="s">
        <v>806</v>
      </c>
      <c r="H47" s="32" t="s">
        <v>806</v>
      </c>
      <c r="I47" s="32" t="s">
        <v>806</v>
      </c>
      <c r="J47" s="32" t="s">
        <v>806</v>
      </c>
      <c r="K47" s="32" t="s">
        <v>806</v>
      </c>
      <c r="L47" s="32" t="s">
        <v>806</v>
      </c>
      <c r="M47" s="32" t="s">
        <v>806</v>
      </c>
      <c r="N47" s="32" t="s">
        <v>806</v>
      </c>
      <c r="O47" s="32" t="s">
        <v>806</v>
      </c>
      <c r="P47" s="32" t="s">
        <v>806</v>
      </c>
      <c r="Q47" s="32" t="s">
        <v>806</v>
      </c>
      <c r="R47" s="32" t="s">
        <v>806</v>
      </c>
      <c r="S47" s="32" t="s">
        <v>806</v>
      </c>
      <c r="T47" s="32" t="s">
        <v>806</v>
      </c>
      <c r="U47" s="32" t="s">
        <v>806</v>
      </c>
      <c r="V47" s="32" t="s">
        <v>806</v>
      </c>
      <c r="W47" s="32" t="s">
        <v>806</v>
      </c>
      <c r="X47" s="32" t="s">
        <v>806</v>
      </c>
      <c r="Y47" s="32" t="s">
        <v>806</v>
      </c>
      <c r="Z47" s="32" t="s">
        <v>806</v>
      </c>
      <c r="AA47" s="32" t="s">
        <v>806</v>
      </c>
      <c r="AB47" s="32" t="s">
        <v>806</v>
      </c>
      <c r="AC47" s="32" t="s">
        <v>806</v>
      </c>
      <c r="AD47" s="32" t="s">
        <v>806</v>
      </c>
      <c r="AE47" s="32" t="s">
        <v>806</v>
      </c>
      <c r="AF47" s="32" t="s">
        <v>806</v>
      </c>
      <c r="AG47" s="32" t="s">
        <v>806</v>
      </c>
      <c r="AH47" s="32" t="s">
        <v>806</v>
      </c>
      <c r="AI47" s="32" t="s">
        <v>806</v>
      </c>
      <c r="AJ47" s="32" t="s">
        <v>806</v>
      </c>
      <c r="AK47" s="32" t="s">
        <v>806</v>
      </c>
      <c r="AL47" s="32" t="s">
        <v>806</v>
      </c>
      <c r="AM47" s="32" t="s">
        <v>806</v>
      </c>
      <c r="AN47" s="32" t="s">
        <v>806</v>
      </c>
      <c r="AO47" s="32" t="s">
        <v>806</v>
      </c>
      <c r="AP47" s="32" t="s">
        <v>806</v>
      </c>
      <c r="AQ47" s="32" t="s">
        <v>806</v>
      </c>
      <c r="AR47" s="54"/>
      <c r="AY47" s="105"/>
      <c r="AZ47" s="105"/>
      <c r="BA47" s="105"/>
      <c r="BB47" s="105"/>
      <c r="BC47" s="105"/>
      <c r="BD47" s="105"/>
      <c r="BE47" s="105"/>
      <c r="BF47" s="105"/>
      <c r="BG47" s="105"/>
      <c r="BH47" s="105"/>
      <c r="BI47" s="105"/>
      <c r="BJ47" s="105"/>
      <c r="BK47" s="105"/>
      <c r="BL47" s="105"/>
      <c r="BM47" s="105"/>
      <c r="BN47" s="105"/>
      <c r="BO47" s="105"/>
      <c r="BP47" s="105"/>
      <c r="BQ47" s="105"/>
      <c r="BR47" s="105"/>
      <c r="BS47" s="105"/>
      <c r="BT47" s="105"/>
      <c r="BU47" s="105"/>
      <c r="BV47" s="105"/>
      <c r="BW47" s="105"/>
      <c r="BX47" s="105"/>
      <c r="BY47" s="105"/>
      <c r="BZ47" s="105"/>
      <c r="CA47" s="105"/>
      <c r="CB47" s="105"/>
      <c r="CC47" s="105"/>
      <c r="CD47" s="105"/>
      <c r="CE47" s="105"/>
      <c r="CF47" s="105"/>
      <c r="CG47" s="105"/>
      <c r="CH47" s="105"/>
      <c r="CI47" s="105"/>
      <c r="CK47" s="4" t="s">
        <v>1236</v>
      </c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</row>
    <row r="48" spans="6:126">
      <c r="F48" s="75" t="str">
        <f>Commodities!C51</f>
        <v>IIS</v>
      </c>
      <c r="G48" s="123">
        <f>INDEX(Demands_Sources!$E$15:$AO$15,MATCH(G$46,Demands_Sources!$E$14:$AO$14,0))</f>
        <v>7.206</v>
      </c>
      <c r="H48" s="123">
        <f>INDEX(Demands_Sources!$E$15:$AO$15,MATCH(H$46,Demands_Sources!$E$14:$AO$14,0))</f>
        <v>7.973</v>
      </c>
      <c r="I48" s="123">
        <f>INDEX(Demands_Sources!$E$15:$AO$15,MATCH(I$46,Demands_Sources!$E$14:$AO$14,0))</f>
        <v>0.744</v>
      </c>
      <c r="J48" s="123">
        <f>INDEX(Demands_Sources!$E$15:$AO$15,MATCH(J$46,Demands_Sources!$E$14:$AO$14,0))</f>
        <v>1.33</v>
      </c>
      <c r="K48" s="123">
        <f>INDEX(Demands_Sources!$E$15:$AO$15,MATCH(K$46,Demands_Sources!$E$14:$AO$14,0))</f>
        <v>0</v>
      </c>
      <c r="L48" s="123">
        <f>INDEX(Demands_Sources!$E$15:$AO$15,MATCH(L$46,Demands_Sources!$E$14:$AO$14,0))</f>
        <v>5.18</v>
      </c>
      <c r="M48" s="123">
        <f>INDEX(Demands_Sources!$E$15:$AO$15,MATCH(M$46,Demands_Sources!$E$14:$AO$14,0))</f>
        <v>43.83</v>
      </c>
      <c r="N48" s="123">
        <f>INDEX(Demands_Sources!$E$15:$AO$15,MATCH(N$46,Demands_Sources!$E$14:$AO$14,0))</f>
        <v>0.26</v>
      </c>
      <c r="O48" s="123">
        <f>INDEX(Demands_Sources!$E$15:$AO$15,MATCH(O$46,Demands_Sources!$E$14:$AO$14,0))</f>
        <v>0</v>
      </c>
      <c r="P48" s="123">
        <f>INDEX(Demands_Sources!$E$15:$AO$15,MATCH(P$46,Demands_Sources!$E$14:$AO$14,0))</f>
        <v>1.821</v>
      </c>
      <c r="Q48" s="123">
        <f>INDEX(Demands_Sources!$E$15:$AO$15,MATCH(Q$46,Demands_Sources!$E$14:$AO$14,0))</f>
        <v>16.343</v>
      </c>
      <c r="R48" s="123">
        <f>INDEX(Demands_Sources!$E$15:$AO$15,MATCH(R$46,Demands_Sources!$E$14:$AO$14,0))</f>
        <v>4.03</v>
      </c>
      <c r="S48" s="123">
        <f>INDEX(Demands_Sources!$E$15:$AO$15,MATCH(S$46,Demands_Sources!$E$14:$AO$14,0))</f>
        <v>15.414</v>
      </c>
      <c r="T48" s="123">
        <f>INDEX(Demands_Sources!$E$15:$AO$15,MATCH(T$46,Demands_Sources!$E$14:$AO$14,0))</f>
        <v>0.095</v>
      </c>
      <c r="U48" s="123">
        <f>INDEX(Demands_Sources!$E$15:$AO$15,MATCH(U$46,Demands_Sources!$E$14:$AO$14,0))</f>
        <v>1.678</v>
      </c>
      <c r="V48" s="123">
        <f>INDEX(Demands_Sources!$E$15:$AO$15,MATCH(V$46,Demands_Sources!$E$14:$AO$14,0))</f>
        <v>0</v>
      </c>
      <c r="W48" s="123">
        <f>INDEX(Demands_Sources!$E$15:$AO$15,MATCH(W$46,Demands_Sources!$E$14:$AO$14,0))</f>
        <v>0</v>
      </c>
      <c r="X48" s="123">
        <f>INDEX(Demands_Sources!$E$15:$AO$15,MATCH(X$46,Demands_Sources!$E$14:$AO$14,0))</f>
        <v>25.75</v>
      </c>
      <c r="Y48" s="123">
        <f>INDEX(Demands_Sources!$E$15:$AO$15,MATCH(Y$46,Demands_Sources!$E$14:$AO$14,0))</f>
        <v>0.03</v>
      </c>
      <c r="Z48" s="123">
        <f>INDEX(Demands_Sources!$E$15:$AO$15,MATCH(Z$46,Demands_Sources!$E$14:$AO$14,0))</f>
        <v>2.548</v>
      </c>
      <c r="AA48" s="123">
        <f>INDEX(Demands_Sources!$E$15:$AO$15,MATCH(AA$46,Demands_Sources!$E$14:$AO$14,0))</f>
        <v>0.655</v>
      </c>
      <c r="AB48" s="123">
        <f>INDEX(Demands_Sources!$E$15:$AO$15,MATCH(AB$46,Demands_Sources!$E$14:$AO$14,0))</f>
        <v>0</v>
      </c>
      <c r="AC48" s="123">
        <f>INDEX(Demands_Sources!$E$15:$AO$15,MATCH(AC$46,Demands_Sources!$E$14:$AO$14,0))</f>
        <v>6.651</v>
      </c>
      <c r="AD48" s="123">
        <f>INDEX(Demands_Sources!$E$15:$AO$15,MATCH(AD$46,Demands_Sources!$E$14:$AO$14,0))</f>
        <v>0.514</v>
      </c>
      <c r="AE48" s="123">
        <f>INDEX(Demands_Sources!$E$15:$AO$15,MATCH(AE$46,Demands_Sources!$E$14:$AO$14,0))</f>
        <v>7.993</v>
      </c>
      <c r="AF48" s="123">
        <f>INDEX(Demands_Sources!$E$15:$AO$15,MATCH(AF$46,Demands_Sources!$E$14:$AO$14,0))</f>
        <v>1.351</v>
      </c>
      <c r="AG48" s="123">
        <f>INDEX(Demands_Sources!$E$15:$AO$15,MATCH(AG$46,Demands_Sources!$E$14:$AO$14,0))</f>
        <v>3.721</v>
      </c>
      <c r="AH48" s="123">
        <f>INDEX(Demands_Sources!$E$15:$AO$15,MATCH(AH$46,Demands_Sources!$E$14:$AO$14,0))</f>
        <v>4.846</v>
      </c>
      <c r="AI48" s="123">
        <f>INDEX(Demands_Sources!$E$15:$AO$15,MATCH(AI$46,Demands_Sources!$E$14:$AO$14,0))</f>
        <v>0.606</v>
      </c>
      <c r="AJ48" s="123">
        <f>INDEX(Demands_Sources!$E$15:$AO$15,MATCH(AJ$46,Demands_Sources!$E$14:$AO$14,0))</f>
        <v>4.583</v>
      </c>
      <c r="AK48" s="123">
        <f>INDEX(Demands_Sources!$E$15:$AO$15,MATCH(AK$46,Demands_Sources!$E$14:$AO$14,0))</f>
        <v>9.709</v>
      </c>
      <c r="AL48" s="123">
        <f>INDEX(Demands_Sources!$E$15:$AO$15,MATCH(AL$46,Demands_Sources!$E$14:$AO$14,0))</f>
        <v>0.39</v>
      </c>
      <c r="AM48" s="123">
        <f>INDEX(Demands_Sources!$E$15:$AO$15,MATCH(AM$46,Demands_Sources!$E$14:$AO$14,0))</f>
        <v>0.590757</v>
      </c>
      <c r="AN48" s="123">
        <f>INDEX(Demands_Sources!$E$15:$AO$15,MATCH(AN$46,Demands_Sources!$E$14:$AO$14,0))</f>
        <v>0.13</v>
      </c>
      <c r="AO48" s="123">
        <f>INDEX(Demands_Sources!$E$15:$AO$15,MATCH(AO$46,Demands_Sources!$E$14:$AO$14,0))</f>
        <v>0.095</v>
      </c>
      <c r="AP48" s="123">
        <f>INDEX(Demands_Sources!$E$15:$AO$15,MATCH(AP$46,Demands_Sources!$E$14:$AO$14,0))</f>
        <v>0.291</v>
      </c>
      <c r="AQ48" s="123">
        <f>INDEX(Demands_Sources!$E$15:$AO$15,MATCH(AQ$46,Demands_Sources!$E$14:$AO$14,0))</f>
        <v>1.254</v>
      </c>
      <c r="AR48" s="54"/>
      <c r="AY48" s="105"/>
      <c r="AZ48" s="105"/>
      <c r="BA48" s="105"/>
      <c r="BB48" s="105"/>
      <c r="BC48" s="105"/>
      <c r="BD48" s="105"/>
      <c r="BE48" s="105"/>
      <c r="BF48" s="105"/>
      <c r="BG48" s="105"/>
      <c r="BH48" s="105"/>
      <c r="BI48" s="105"/>
      <c r="BJ48" s="105"/>
      <c r="BK48" s="105"/>
      <c r="BL48" s="105"/>
      <c r="BM48" s="105"/>
      <c r="BN48" s="105"/>
      <c r="BO48" s="105"/>
      <c r="BP48" s="105"/>
      <c r="BQ48" s="105"/>
      <c r="BR48" s="105"/>
      <c r="BS48" s="105"/>
      <c r="BT48" s="105"/>
      <c r="BU48" s="105"/>
      <c r="BV48" s="105"/>
      <c r="BW48" s="105"/>
      <c r="BX48" s="105"/>
      <c r="BY48" s="105"/>
      <c r="BZ48" s="105"/>
      <c r="CA48" s="105"/>
      <c r="CB48" s="105"/>
      <c r="CC48" s="105"/>
      <c r="CD48" s="105"/>
      <c r="CE48" s="105"/>
      <c r="CF48" s="105"/>
      <c r="CG48" s="105"/>
      <c r="CH48" s="105"/>
      <c r="CI48" s="105"/>
      <c r="CK48" s="4" t="s">
        <v>1238</v>
      </c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/>
      <c r="DR48" s="158"/>
      <c r="DS48" s="158"/>
      <c r="DT48" s="158"/>
      <c r="DU48" s="158"/>
      <c r="DV48" s="158"/>
    </row>
    <row r="49" spans="44:126">
      <c r="AR49" s="54"/>
      <c r="AY49" s="105"/>
      <c r="AZ49" s="105"/>
      <c r="BA49" s="105"/>
      <c r="BB49" s="105"/>
      <c r="BC49" s="105"/>
      <c r="BD49" s="105"/>
      <c r="BE49" s="105"/>
      <c r="BF49" s="105"/>
      <c r="BG49" s="105"/>
      <c r="BH49" s="105"/>
      <c r="BI49" s="105"/>
      <c r="BJ49" s="105"/>
      <c r="BK49" s="105"/>
      <c r="BL49" s="105"/>
      <c r="BM49" s="105"/>
      <c r="BN49" s="105"/>
      <c r="BO49" s="105"/>
      <c r="BP49" s="105"/>
      <c r="BQ49" s="105"/>
      <c r="BR49" s="105"/>
      <c r="BS49" s="105"/>
      <c r="BT49" s="105"/>
      <c r="BU49" s="105"/>
      <c r="BV49" s="105"/>
      <c r="BW49" s="105"/>
      <c r="BX49" s="105"/>
      <c r="BY49" s="105"/>
      <c r="BZ49" s="105"/>
      <c r="CA49" s="105"/>
      <c r="CB49" s="105"/>
      <c r="CC49" s="105"/>
      <c r="CD49" s="105"/>
      <c r="CE49" s="105"/>
      <c r="CF49" s="105"/>
      <c r="CG49" s="105"/>
      <c r="CH49" s="105"/>
      <c r="CI49" s="105"/>
      <c r="CK49" s="4" t="s">
        <v>1241</v>
      </c>
      <c r="CL49" s="35">
        <f t="shared" ref="CL49:DV49" si="163">AT80+AT105+AT115+AT124+AT132+AT139</f>
        <v>7.206</v>
      </c>
      <c r="CM49" s="35">
        <f t="shared" si="163"/>
        <v>7.973</v>
      </c>
      <c r="CN49" s="35">
        <f t="shared" si="163"/>
        <v>0.744</v>
      </c>
      <c r="CO49" s="35">
        <f t="shared" si="163"/>
        <v>1.33</v>
      </c>
      <c r="CP49" s="35">
        <f t="shared" si="163"/>
        <v>0</v>
      </c>
      <c r="CQ49" s="35">
        <f t="shared" si="163"/>
        <v>5.18</v>
      </c>
      <c r="CR49" s="35">
        <f t="shared" si="163"/>
        <v>43.83</v>
      </c>
      <c r="CS49" s="35">
        <f t="shared" si="163"/>
        <v>0.26</v>
      </c>
      <c r="CT49" s="35">
        <f t="shared" si="163"/>
        <v>0</v>
      </c>
      <c r="CU49" s="35">
        <f t="shared" si="163"/>
        <v>1.821</v>
      </c>
      <c r="CV49" s="35">
        <f t="shared" si="163"/>
        <v>16.343</v>
      </c>
      <c r="CW49" s="35">
        <f t="shared" si="163"/>
        <v>4.03</v>
      </c>
      <c r="CX49" s="35">
        <f t="shared" si="163"/>
        <v>15.414</v>
      </c>
      <c r="CY49" s="35">
        <f t="shared" si="163"/>
        <v>0.095</v>
      </c>
      <c r="CZ49" s="35">
        <f t="shared" si="163"/>
        <v>1.678</v>
      </c>
      <c r="DA49" s="35">
        <f t="shared" si="163"/>
        <v>0</v>
      </c>
      <c r="DB49" s="35">
        <f t="shared" si="163"/>
        <v>0</v>
      </c>
      <c r="DC49" s="35">
        <f t="shared" si="163"/>
        <v>25.75</v>
      </c>
      <c r="DD49" s="35">
        <f t="shared" si="163"/>
        <v>0.03</v>
      </c>
      <c r="DE49" s="35">
        <f t="shared" si="163"/>
        <v>2.548</v>
      </c>
      <c r="DF49" s="35">
        <f t="shared" si="163"/>
        <v>0.655</v>
      </c>
      <c r="DG49" s="35">
        <f t="shared" si="163"/>
        <v>0</v>
      </c>
      <c r="DH49" s="35">
        <f t="shared" si="163"/>
        <v>6.651</v>
      </c>
      <c r="DI49" s="35">
        <f t="shared" si="163"/>
        <v>0.514</v>
      </c>
      <c r="DJ49" s="35">
        <f t="shared" si="163"/>
        <v>7.993</v>
      </c>
      <c r="DK49" s="35">
        <f t="shared" si="163"/>
        <v>1.351</v>
      </c>
      <c r="DL49" s="35">
        <f t="shared" si="163"/>
        <v>3.90705</v>
      </c>
      <c r="DM49" s="35">
        <f t="shared" si="163"/>
        <v>4.846</v>
      </c>
      <c r="DN49" s="35">
        <f t="shared" si="163"/>
        <v>0.606</v>
      </c>
      <c r="DO49" s="35">
        <f t="shared" si="163"/>
        <v>4.583</v>
      </c>
      <c r="DP49" s="35">
        <f t="shared" si="163"/>
        <v>9.709</v>
      </c>
      <c r="DQ49" s="35">
        <f t="shared" si="163"/>
        <v>0.39</v>
      </c>
      <c r="DR49" s="35">
        <f t="shared" si="163"/>
        <v>0.590757</v>
      </c>
      <c r="DS49" s="35">
        <f t="shared" si="163"/>
        <v>0.13</v>
      </c>
      <c r="DT49" s="35">
        <f t="shared" si="163"/>
        <v>0.095</v>
      </c>
      <c r="DU49" s="35">
        <f t="shared" si="163"/>
        <v>0.291</v>
      </c>
      <c r="DV49" s="35">
        <f t="shared" si="163"/>
        <v>1.254</v>
      </c>
    </row>
    <row r="50" spans="44:126">
      <c r="AR50" s="16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/>
      <c r="CH50" s="105"/>
      <c r="CI50" s="105"/>
      <c r="CK50" s="4" t="s">
        <v>1214</v>
      </c>
      <c r="CL50" s="35">
        <f t="shared" ref="CL50:DV50" si="164">AT67</f>
        <v>7.206</v>
      </c>
      <c r="CM50" s="35">
        <f t="shared" si="164"/>
        <v>7.973</v>
      </c>
      <c r="CN50" s="35">
        <f t="shared" si="164"/>
        <v>0.744</v>
      </c>
      <c r="CO50" s="35">
        <f t="shared" si="164"/>
        <v>1.33</v>
      </c>
      <c r="CP50" s="35">
        <f t="shared" si="164"/>
        <v>0</v>
      </c>
      <c r="CQ50" s="35">
        <f t="shared" si="164"/>
        <v>5.18</v>
      </c>
      <c r="CR50" s="35">
        <f t="shared" si="164"/>
        <v>43.83</v>
      </c>
      <c r="CS50" s="35">
        <f t="shared" si="164"/>
        <v>0.26</v>
      </c>
      <c r="CT50" s="35">
        <f t="shared" si="164"/>
        <v>0</v>
      </c>
      <c r="CU50" s="35">
        <f t="shared" si="164"/>
        <v>1.821</v>
      </c>
      <c r="CV50" s="35">
        <f t="shared" si="164"/>
        <v>16.343</v>
      </c>
      <c r="CW50" s="35">
        <f t="shared" si="164"/>
        <v>4.03</v>
      </c>
      <c r="CX50" s="35">
        <f t="shared" si="164"/>
        <v>15.414</v>
      </c>
      <c r="CY50" s="35">
        <f t="shared" si="164"/>
        <v>0.095</v>
      </c>
      <c r="CZ50" s="35">
        <f t="shared" si="164"/>
        <v>1.678</v>
      </c>
      <c r="DA50" s="35">
        <f t="shared" si="164"/>
        <v>0</v>
      </c>
      <c r="DB50" s="35">
        <f t="shared" si="164"/>
        <v>0</v>
      </c>
      <c r="DC50" s="35">
        <f t="shared" si="164"/>
        <v>25.75</v>
      </c>
      <c r="DD50" s="35">
        <f t="shared" si="164"/>
        <v>0.03</v>
      </c>
      <c r="DE50" s="35">
        <f t="shared" si="164"/>
        <v>2.548</v>
      </c>
      <c r="DF50" s="35">
        <f t="shared" si="164"/>
        <v>0.655</v>
      </c>
      <c r="DG50" s="35">
        <f t="shared" si="164"/>
        <v>0</v>
      </c>
      <c r="DH50" s="35">
        <f t="shared" si="164"/>
        <v>6.651</v>
      </c>
      <c r="DI50" s="35">
        <f t="shared" si="164"/>
        <v>0.514</v>
      </c>
      <c r="DJ50" s="35">
        <f t="shared" si="164"/>
        <v>7.993</v>
      </c>
      <c r="DK50" s="35">
        <f t="shared" si="164"/>
        <v>1.351</v>
      </c>
      <c r="DL50" s="35">
        <f t="shared" si="164"/>
        <v>3.721</v>
      </c>
      <c r="DM50" s="35">
        <f t="shared" si="164"/>
        <v>4.846</v>
      </c>
      <c r="DN50" s="35">
        <f t="shared" si="164"/>
        <v>0.606</v>
      </c>
      <c r="DO50" s="35">
        <f t="shared" si="164"/>
        <v>4.583</v>
      </c>
      <c r="DP50" s="35">
        <f t="shared" si="164"/>
        <v>9.709</v>
      </c>
      <c r="DQ50" s="35">
        <f t="shared" si="164"/>
        <v>0.39</v>
      </c>
      <c r="DR50" s="35">
        <f t="shared" si="164"/>
        <v>0.590757</v>
      </c>
      <c r="DS50" s="35">
        <f t="shared" si="164"/>
        <v>0.13</v>
      </c>
      <c r="DT50" s="35">
        <f t="shared" si="164"/>
        <v>0.095</v>
      </c>
      <c r="DU50" s="35">
        <f t="shared" si="164"/>
        <v>0.291</v>
      </c>
      <c r="DV50" s="35">
        <f t="shared" si="164"/>
        <v>1.254</v>
      </c>
    </row>
    <row r="51" spans="7:126"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R51" s="4"/>
      <c r="AS51" s="4"/>
      <c r="AT51" s="17"/>
      <c r="AU51" s="17"/>
      <c r="AV51" s="17"/>
      <c r="AW51" s="17"/>
      <c r="AX51" s="17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K51" s="4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</row>
    <row r="52" spans="5:126">
      <c r="E52" s="5" t="s">
        <v>1379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R52" s="4"/>
      <c r="CK52" s="249" t="s">
        <v>294</v>
      </c>
      <c r="CL52" s="250" t="str">
        <f t="shared" ref="CL52:DV52" si="165">IF((CL50-G48)&lt;&gt;0,"ERROR","")</f>
        <v/>
      </c>
      <c r="CM52" s="250" t="str">
        <f t="shared" si="165"/>
        <v/>
      </c>
      <c r="CN52" s="250" t="str">
        <f t="shared" si="165"/>
        <v/>
      </c>
      <c r="CO52" s="250" t="str">
        <f t="shared" si="165"/>
        <v/>
      </c>
      <c r="CP52" s="250" t="str">
        <f t="shared" si="165"/>
        <v/>
      </c>
      <c r="CQ52" s="250" t="str">
        <f t="shared" si="165"/>
        <v/>
      </c>
      <c r="CR52" s="250" t="str">
        <f t="shared" si="165"/>
        <v/>
      </c>
      <c r="CS52" s="250" t="str">
        <f t="shared" si="165"/>
        <v/>
      </c>
      <c r="CT52" s="250" t="str">
        <f t="shared" si="165"/>
        <v/>
      </c>
      <c r="CU52" s="250" t="str">
        <f t="shared" si="165"/>
        <v/>
      </c>
      <c r="CV52" s="250" t="str">
        <f t="shared" si="165"/>
        <v/>
      </c>
      <c r="CW52" s="250" t="str">
        <f t="shared" si="165"/>
        <v/>
      </c>
      <c r="CX52" s="250" t="str">
        <f t="shared" si="165"/>
        <v/>
      </c>
      <c r="CY52" s="250" t="str">
        <f t="shared" si="165"/>
        <v/>
      </c>
      <c r="CZ52" s="250" t="str">
        <f t="shared" si="165"/>
        <v/>
      </c>
      <c r="DA52" s="250" t="str">
        <f t="shared" si="165"/>
        <v/>
      </c>
      <c r="DB52" s="250" t="str">
        <f t="shared" si="165"/>
        <v/>
      </c>
      <c r="DC52" s="250" t="str">
        <f t="shared" si="165"/>
        <v/>
      </c>
      <c r="DD52" s="250" t="str">
        <f t="shared" si="165"/>
        <v/>
      </c>
      <c r="DE52" s="250" t="str">
        <f t="shared" si="165"/>
        <v/>
      </c>
      <c r="DF52" s="250" t="str">
        <f t="shared" si="165"/>
        <v/>
      </c>
      <c r="DG52" s="250" t="str">
        <f t="shared" si="165"/>
        <v/>
      </c>
      <c r="DH52" s="250" t="str">
        <f t="shared" si="165"/>
        <v/>
      </c>
      <c r="DI52" s="250" t="str">
        <f t="shared" si="165"/>
        <v/>
      </c>
      <c r="DJ52" s="250" t="str">
        <f t="shared" si="165"/>
        <v/>
      </c>
      <c r="DK52" s="250" t="str">
        <f t="shared" si="165"/>
        <v/>
      </c>
      <c r="DL52" s="250" t="str">
        <f t="shared" si="165"/>
        <v/>
      </c>
      <c r="DM52" s="250" t="str">
        <f t="shared" si="165"/>
        <v/>
      </c>
      <c r="DN52" s="250" t="str">
        <f t="shared" si="165"/>
        <v/>
      </c>
      <c r="DO52" s="250" t="str">
        <f t="shared" si="165"/>
        <v/>
      </c>
      <c r="DP52" s="250" t="str">
        <f t="shared" si="165"/>
        <v/>
      </c>
      <c r="DQ52" s="250" t="str">
        <f t="shared" si="165"/>
        <v/>
      </c>
      <c r="DR52" s="250" t="str">
        <f t="shared" si="165"/>
        <v/>
      </c>
      <c r="DS52" s="250" t="str">
        <f t="shared" si="165"/>
        <v/>
      </c>
      <c r="DT52" s="250" t="str">
        <f t="shared" si="165"/>
        <v/>
      </c>
      <c r="DU52" s="250" t="str">
        <f t="shared" si="165"/>
        <v/>
      </c>
      <c r="DV52" s="250" t="str">
        <f t="shared" si="165"/>
        <v/>
      </c>
    </row>
    <row r="53" ht="15" customHeight="1" spans="3:45">
      <c r="C53" s="2" t="s">
        <v>748</v>
      </c>
      <c r="D53" s="2" t="s">
        <v>1382</v>
      </c>
      <c r="E53" s="2" t="s">
        <v>1150</v>
      </c>
      <c r="F53" s="94">
        <v>2010</v>
      </c>
      <c r="G53" s="6" t="str">
        <f t="shared" ref="G53:AQ53" si="166">G$46</f>
        <v>AT</v>
      </c>
      <c r="H53" s="6" t="str">
        <f t="shared" si="166"/>
        <v>BE</v>
      </c>
      <c r="I53" s="6" t="str">
        <f t="shared" si="166"/>
        <v>BG</v>
      </c>
      <c r="J53" s="6" t="str">
        <f t="shared" si="166"/>
        <v>CH</v>
      </c>
      <c r="K53" s="6" t="str">
        <f t="shared" si="166"/>
        <v>CY</v>
      </c>
      <c r="L53" s="6" t="str">
        <f t="shared" si="166"/>
        <v>CZ</v>
      </c>
      <c r="M53" s="6" t="str">
        <f t="shared" si="166"/>
        <v>DE</v>
      </c>
      <c r="N53" s="6" t="str">
        <f t="shared" si="166"/>
        <v>DK</v>
      </c>
      <c r="O53" s="6" t="str">
        <f t="shared" si="166"/>
        <v>EE</v>
      </c>
      <c r="P53" s="6" t="str">
        <f t="shared" si="166"/>
        <v>EL</v>
      </c>
      <c r="Q53" s="6" t="str">
        <f t="shared" si="166"/>
        <v>ES</v>
      </c>
      <c r="R53" s="6" t="str">
        <f t="shared" si="166"/>
        <v>FI</v>
      </c>
      <c r="S53" s="6" t="str">
        <f t="shared" si="166"/>
        <v>FR</v>
      </c>
      <c r="T53" s="6" t="str">
        <f t="shared" si="166"/>
        <v>HR</v>
      </c>
      <c r="U53" s="6" t="str">
        <f t="shared" si="166"/>
        <v>HU</v>
      </c>
      <c r="V53" s="6" t="str">
        <f t="shared" si="166"/>
        <v>IE</v>
      </c>
      <c r="W53" s="6" t="str">
        <f t="shared" si="166"/>
        <v>IS</v>
      </c>
      <c r="X53" s="6" t="str">
        <f t="shared" si="166"/>
        <v>IT</v>
      </c>
      <c r="Y53" s="6" t="str">
        <f t="shared" si="166"/>
        <v>LT</v>
      </c>
      <c r="Z53" s="6" t="str">
        <f t="shared" si="166"/>
        <v>LU</v>
      </c>
      <c r="AA53" s="6" t="str">
        <f t="shared" si="166"/>
        <v>LV</v>
      </c>
      <c r="AB53" s="6" t="str">
        <f t="shared" si="166"/>
        <v>MT</v>
      </c>
      <c r="AC53" s="6" t="str">
        <f t="shared" si="166"/>
        <v>NL</v>
      </c>
      <c r="AD53" s="6" t="str">
        <f t="shared" si="166"/>
        <v>NO</v>
      </c>
      <c r="AE53" s="6" t="str">
        <f t="shared" si="166"/>
        <v>PL</v>
      </c>
      <c r="AF53" s="6" t="str">
        <f t="shared" si="166"/>
        <v>PT</v>
      </c>
      <c r="AG53" s="6" t="str">
        <f t="shared" si="166"/>
        <v>RO</v>
      </c>
      <c r="AH53" s="6" t="str">
        <f t="shared" si="166"/>
        <v>SE</v>
      </c>
      <c r="AI53" s="6" t="str">
        <f t="shared" si="166"/>
        <v>SI</v>
      </c>
      <c r="AJ53" s="6" t="str">
        <f t="shared" si="166"/>
        <v>SK</v>
      </c>
      <c r="AK53" s="6" t="str">
        <f t="shared" si="166"/>
        <v>UK</v>
      </c>
      <c r="AL53" s="6" t="str">
        <f t="shared" si="166"/>
        <v>AL</v>
      </c>
      <c r="AM53" s="6" t="str">
        <f t="shared" si="166"/>
        <v>BA</v>
      </c>
      <c r="AN53" s="6" t="str">
        <f t="shared" si="166"/>
        <v>KS</v>
      </c>
      <c r="AO53" s="6" t="str">
        <f t="shared" si="166"/>
        <v>ME</v>
      </c>
      <c r="AP53" s="6" t="str">
        <f t="shared" si="166"/>
        <v>MK</v>
      </c>
      <c r="AQ53" s="6" t="str">
        <f t="shared" si="166"/>
        <v>RS</v>
      </c>
      <c r="AR53" s="4"/>
      <c r="AS53" s="16"/>
    </row>
    <row r="54" ht="16.15" customHeight="1" spans="3:82">
      <c r="C54" s="7" t="s">
        <v>1502</v>
      </c>
      <c r="D54" s="7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4"/>
      <c r="AS54" s="55" t="s">
        <v>1494</v>
      </c>
      <c r="AT54" s="6" t="str">
        <f t="shared" ref="AT54:CD54" si="167">G$46</f>
        <v>AT</v>
      </c>
      <c r="AU54" s="6" t="str">
        <f t="shared" si="167"/>
        <v>BE</v>
      </c>
      <c r="AV54" s="6" t="str">
        <f t="shared" si="167"/>
        <v>BG</v>
      </c>
      <c r="AW54" s="6" t="str">
        <f t="shared" si="167"/>
        <v>CH</v>
      </c>
      <c r="AX54" s="6" t="str">
        <f t="shared" si="167"/>
        <v>CY</v>
      </c>
      <c r="AY54" s="6" t="str">
        <f t="shared" si="167"/>
        <v>CZ</v>
      </c>
      <c r="AZ54" s="6" t="str">
        <f t="shared" si="167"/>
        <v>DE</v>
      </c>
      <c r="BA54" s="6" t="str">
        <f t="shared" si="167"/>
        <v>DK</v>
      </c>
      <c r="BB54" s="6" t="str">
        <f t="shared" si="167"/>
        <v>EE</v>
      </c>
      <c r="BC54" s="6" t="str">
        <f t="shared" si="167"/>
        <v>EL</v>
      </c>
      <c r="BD54" s="6" t="str">
        <f t="shared" si="167"/>
        <v>ES</v>
      </c>
      <c r="BE54" s="6" t="str">
        <f t="shared" si="167"/>
        <v>FI</v>
      </c>
      <c r="BF54" s="6" t="str">
        <f t="shared" si="167"/>
        <v>FR</v>
      </c>
      <c r="BG54" s="6" t="str">
        <f t="shared" si="167"/>
        <v>HR</v>
      </c>
      <c r="BH54" s="6" t="str">
        <f t="shared" si="167"/>
        <v>HU</v>
      </c>
      <c r="BI54" s="6" t="str">
        <f t="shared" si="167"/>
        <v>IE</v>
      </c>
      <c r="BJ54" s="6" t="str">
        <f t="shared" si="167"/>
        <v>IS</v>
      </c>
      <c r="BK54" s="6" t="str">
        <f t="shared" si="167"/>
        <v>IT</v>
      </c>
      <c r="BL54" s="6" t="str">
        <f t="shared" si="167"/>
        <v>LT</v>
      </c>
      <c r="BM54" s="6" t="str">
        <f t="shared" si="167"/>
        <v>LU</v>
      </c>
      <c r="BN54" s="6" t="str">
        <f t="shared" si="167"/>
        <v>LV</v>
      </c>
      <c r="BO54" s="6" t="str">
        <f t="shared" si="167"/>
        <v>MT</v>
      </c>
      <c r="BP54" s="6" t="str">
        <f t="shared" si="167"/>
        <v>NL</v>
      </c>
      <c r="BQ54" s="6" t="str">
        <f t="shared" si="167"/>
        <v>NO</v>
      </c>
      <c r="BR54" s="6" t="str">
        <f t="shared" si="167"/>
        <v>PL</v>
      </c>
      <c r="BS54" s="6" t="str">
        <f t="shared" si="167"/>
        <v>PT</v>
      </c>
      <c r="BT54" s="6" t="str">
        <f t="shared" si="167"/>
        <v>RO</v>
      </c>
      <c r="BU54" s="6" t="str">
        <f t="shared" si="167"/>
        <v>SE</v>
      </c>
      <c r="BV54" s="6" t="str">
        <f t="shared" si="167"/>
        <v>SI</v>
      </c>
      <c r="BW54" s="6" t="str">
        <f t="shared" si="167"/>
        <v>SK</v>
      </c>
      <c r="BX54" s="6" t="str">
        <f t="shared" si="167"/>
        <v>UK</v>
      </c>
      <c r="BY54" s="6" t="str">
        <f t="shared" si="167"/>
        <v>AL</v>
      </c>
      <c r="BZ54" s="6" t="str">
        <f t="shared" si="167"/>
        <v>BA</v>
      </c>
      <c r="CA54" s="6" t="str">
        <f t="shared" si="167"/>
        <v>KS</v>
      </c>
      <c r="CB54" s="6" t="str">
        <f t="shared" si="167"/>
        <v>ME</v>
      </c>
      <c r="CC54" s="6" t="str">
        <f t="shared" si="167"/>
        <v>MK</v>
      </c>
      <c r="CD54" s="6" t="str">
        <f t="shared" si="167"/>
        <v>RS</v>
      </c>
    </row>
    <row r="55" ht="14.45" customHeight="1" spans="3:82">
      <c r="C55" t="s">
        <v>804</v>
      </c>
      <c r="D55" t="s">
        <v>1503</v>
      </c>
      <c r="E55" t="s">
        <v>1219</v>
      </c>
      <c r="F55" s="24"/>
      <c r="G55" s="95">
        <v>0.115</v>
      </c>
      <c r="H55" s="95">
        <v>0.24</v>
      </c>
      <c r="I55" s="95"/>
      <c r="J55" s="95"/>
      <c r="K55" s="95"/>
      <c r="L55" s="95">
        <v>0.92</v>
      </c>
      <c r="M55" s="95">
        <v>0.0305745608031029</v>
      </c>
      <c r="N55" s="95">
        <v>0.542307692307692</v>
      </c>
      <c r="O55" s="95"/>
      <c r="P55" s="95"/>
      <c r="Q55" s="95"/>
      <c r="R55" s="95">
        <v>0.645</v>
      </c>
      <c r="S55" s="95"/>
      <c r="T55" s="95">
        <v>0.0105263157894737</v>
      </c>
      <c r="U55" s="95">
        <v>0.439213349225268</v>
      </c>
      <c r="V55" s="95"/>
      <c r="W55" s="95"/>
      <c r="X55" s="95">
        <v>0.05273595107318</v>
      </c>
      <c r="Y55" s="95">
        <v>0.1</v>
      </c>
      <c r="Z55" s="95"/>
      <c r="AA55" s="95"/>
      <c r="AB55" s="95"/>
      <c r="AC55" s="95"/>
      <c r="AD55" s="95">
        <v>1.29</v>
      </c>
      <c r="AE55" s="95">
        <v>1</v>
      </c>
      <c r="AF55" s="95"/>
      <c r="AG55" s="95">
        <v>0.125</v>
      </c>
      <c r="AH55" s="95"/>
      <c r="AI55" s="95">
        <v>0.244224422442244</v>
      </c>
      <c r="AJ55" s="95">
        <v>0.78</v>
      </c>
      <c r="AK55" s="95">
        <v>0.0273339044024689</v>
      </c>
      <c r="AL55" s="95"/>
      <c r="AM55" s="95"/>
      <c r="AN55" s="95"/>
      <c r="AO55" s="95"/>
      <c r="AP55" s="95">
        <v>0.632302405498282</v>
      </c>
      <c r="AQ55" s="95">
        <v>0.799043062200957</v>
      </c>
      <c r="AS55" s="30" t="s">
        <v>1219</v>
      </c>
      <c r="AT55" s="35">
        <f t="shared" ref="AT55:AT65" si="168">G$68*IF(G55&lt;&gt;"",G55,$F55)</f>
        <v>0.82869</v>
      </c>
      <c r="AU55" s="35">
        <f t="shared" ref="AU55:AU65" si="169">H$68*IF(H55&lt;&gt;"",H55,$F55)</f>
        <v>1.91352</v>
      </c>
      <c r="AV55" s="35">
        <f t="shared" ref="AV55:AV65" si="170">I$68*IF(I55&lt;&gt;"",I55,$F55)</f>
        <v>0</v>
      </c>
      <c r="AW55" s="35">
        <f t="shared" ref="AW55:AW65" si="171">J$68*IF(J55&lt;&gt;"",J55,$F55)</f>
        <v>0</v>
      </c>
      <c r="AX55" s="35">
        <f t="shared" ref="AX55:AX65" si="172">K$68*IF(K55&lt;&gt;"",K55,$F55)</f>
        <v>0</v>
      </c>
      <c r="AY55" s="35">
        <f t="shared" ref="AY55:AY65" si="173">L$68*IF(L55&lt;&gt;"",L55,$F55)</f>
        <v>4.7656</v>
      </c>
      <c r="AZ55" s="35">
        <f t="shared" ref="AZ55:AZ65" si="174">M$68*IF(M55&lt;&gt;"",M55,$F55)</f>
        <v>1.340083</v>
      </c>
      <c r="BA55" s="35">
        <f t="shared" ref="BA55:BA65" si="175">N$68*IF(N55&lt;&gt;"",N55,$F55)</f>
        <v>0.141</v>
      </c>
      <c r="BB55" s="35">
        <f t="shared" ref="BB55:BB65" si="176">O$68*IF(O55&lt;&gt;"",O55,$F55)</f>
        <v>0</v>
      </c>
      <c r="BC55" s="35">
        <f t="shared" ref="BC55:BC65" si="177">P$68*IF(P55&lt;&gt;"",P55,$F55)</f>
        <v>0</v>
      </c>
      <c r="BD55" s="35">
        <f t="shared" ref="BD55:BD65" si="178">Q$68*IF(Q55&lt;&gt;"",Q55,$F55)</f>
        <v>0</v>
      </c>
      <c r="BE55" s="35">
        <f t="shared" ref="BE55:BE65" si="179">R$68*IF(R55&lt;&gt;"",R55,$F55)</f>
        <v>2.59935</v>
      </c>
      <c r="BF55" s="35">
        <f t="shared" ref="BF55:BF65" si="180">S$68*IF(S55&lt;&gt;"",S55,$F55)</f>
        <v>0</v>
      </c>
      <c r="BG55" s="35">
        <f t="shared" ref="BG55:BG65" si="181">T$68*IF(T55&lt;&gt;"",T55,$F55)</f>
        <v>0.001</v>
      </c>
      <c r="BH55" s="35">
        <f t="shared" ref="BH55:BH65" si="182">U$68*IF(U55&lt;&gt;"",U55,$F55)</f>
        <v>0.737</v>
      </c>
      <c r="BI55" s="35">
        <f t="shared" ref="BI55:BI65" si="183">V$68*IF(V55&lt;&gt;"",V55,$F55)</f>
        <v>0</v>
      </c>
      <c r="BJ55" s="35">
        <f t="shared" ref="BJ55:BJ65" si="184">W$68*IF(W55&lt;&gt;"",W55,$F55)</f>
        <v>0</v>
      </c>
      <c r="BK55" s="35">
        <f t="shared" ref="BK55:BK65" si="185">X$68*IF(X55&lt;&gt;"",X55,$F55)</f>
        <v>1.35795074013438</v>
      </c>
      <c r="BL55" s="35">
        <f t="shared" ref="BL55:BL65" si="186">Y$68*IF(Y55&lt;&gt;"",Y55,$F55)</f>
        <v>0.003</v>
      </c>
      <c r="BM55" s="35">
        <f t="shared" ref="BM55:BM65" si="187">Z$68*IF(Z55&lt;&gt;"",Z55,$F55)</f>
        <v>0</v>
      </c>
      <c r="BN55" s="35">
        <f t="shared" ref="BN55:BN65" si="188">AA$68*IF(AA55&lt;&gt;"",AA55,$F55)</f>
        <v>0</v>
      </c>
      <c r="BO55" s="35">
        <f t="shared" ref="BO55:BO65" si="189">AB$68*IF(AB55&lt;&gt;"",AB55,$F55)</f>
        <v>0</v>
      </c>
      <c r="BP55" s="35">
        <f t="shared" ref="BP55:BP65" si="190">AC$68*IF(AC55&lt;&gt;"",AC55,$F55)</f>
        <v>0</v>
      </c>
      <c r="BQ55" s="35">
        <f t="shared" ref="BQ55:BQ65" si="191">AD$68*IF(AD55&lt;&gt;"",AD55,$F55)</f>
        <v>0.66306</v>
      </c>
      <c r="BR55" s="35">
        <f t="shared" ref="BR55:BR65" si="192">AE$68*IF(AE55&lt;&gt;"",AE55,$F55)</f>
        <v>7.993</v>
      </c>
      <c r="BS55" s="35">
        <f t="shared" ref="BS55:BS65" si="193">AF$68*IF(AF55&lt;&gt;"",AF55,$F55)</f>
        <v>0</v>
      </c>
      <c r="BT55" s="35">
        <f t="shared" ref="BT55:BT65" si="194">AG$68*IF(AG55&lt;&gt;"",AG55,$F55)</f>
        <v>0.465125</v>
      </c>
      <c r="BU55" s="35">
        <f t="shared" ref="BU55:BU65" si="195">AH$68*IF(AH55&lt;&gt;"",AH55,$F55)</f>
        <v>0</v>
      </c>
      <c r="BV55" s="35">
        <f t="shared" ref="BV55:BV65" si="196">AI$68*IF(AI55&lt;&gt;"",AI55,$F55)</f>
        <v>0.148</v>
      </c>
      <c r="BW55" s="35">
        <f t="shared" ref="BW55:BW65" si="197">AJ$68*IF(AJ55&lt;&gt;"",AJ55,$F55)</f>
        <v>3.57474</v>
      </c>
      <c r="BX55" s="35">
        <f t="shared" ref="BX55:BX65" si="198">AK$68*IF(AK55&lt;&gt;"",AK55,$F55)</f>
        <v>0.26538487784357</v>
      </c>
      <c r="BY55" s="35">
        <f t="shared" ref="BY55:BY65" si="199">AL$68*IF(AL55&lt;&gt;"",AL55,$F55)</f>
        <v>0</v>
      </c>
      <c r="BZ55" s="35">
        <f t="shared" ref="BZ55:BZ65" si="200">AM$68*IF(AM55&lt;&gt;"",AM55,$F55)</f>
        <v>0</v>
      </c>
      <c r="CA55" s="35">
        <f t="shared" ref="CA55:CA65" si="201">AN$68*IF(AN55&lt;&gt;"",AN55,$F55)</f>
        <v>0</v>
      </c>
      <c r="CB55" s="35">
        <f t="shared" ref="CB55:CB65" si="202">AO$68*IF(AO55&lt;&gt;"",AO55,$F55)</f>
        <v>0</v>
      </c>
      <c r="CC55" s="35">
        <f t="shared" ref="CC55:CC65" si="203">AP$68*IF(AP55&lt;&gt;"",AP55,$F55)</f>
        <v>0.184</v>
      </c>
      <c r="CD55" s="35">
        <f t="shared" ref="CD55:CD65" si="204">AQ$68*IF(AQ55&lt;&gt;"",AQ55,$F55)</f>
        <v>1.002</v>
      </c>
    </row>
    <row r="56" ht="14.45" customHeight="1" spans="3:82">
      <c r="C56" t="s">
        <v>804</v>
      </c>
      <c r="D56" t="s">
        <v>1503</v>
      </c>
      <c r="E56" s="56" t="s">
        <v>241</v>
      </c>
      <c r="F56" s="24"/>
      <c r="G56" s="95">
        <v>0.774636580627255</v>
      </c>
      <c r="H56" s="95">
        <v>0.865288580835319</v>
      </c>
      <c r="I56" s="95"/>
      <c r="J56" s="95"/>
      <c r="K56" s="95"/>
      <c r="L56" s="95">
        <v>1.43163309391344</v>
      </c>
      <c r="M56" s="95">
        <v>1.02368344512891</v>
      </c>
      <c r="N56" s="95"/>
      <c r="O56" s="95"/>
      <c r="P56" s="95"/>
      <c r="Q56" s="95">
        <v>0.325376821727957</v>
      </c>
      <c r="R56" s="95">
        <v>0.92</v>
      </c>
      <c r="S56" s="95">
        <v>0.399216691265084</v>
      </c>
      <c r="T56" s="95"/>
      <c r="U56" s="95">
        <v>1.62783766388558</v>
      </c>
      <c r="V56" s="95"/>
      <c r="W56" s="95"/>
      <c r="X56" s="95"/>
      <c r="Y56" s="95"/>
      <c r="Z56" s="95"/>
      <c r="AA56" s="95"/>
      <c r="AB56" s="95"/>
      <c r="AC56" s="95">
        <v>1.15395844609833</v>
      </c>
      <c r="AD56" s="95">
        <v>0.90858560311284</v>
      </c>
      <c r="AE56" s="95">
        <v>1.24713773301639</v>
      </c>
      <c r="AF56" s="95"/>
      <c r="AG56" s="95">
        <v>1.51116385044343</v>
      </c>
      <c r="AH56" s="95">
        <v>0.172600025484936</v>
      </c>
      <c r="AI56" s="95"/>
      <c r="AJ56" s="95">
        <v>2.49869636264456</v>
      </c>
      <c r="AK56" s="95">
        <v>0.949927927438459</v>
      </c>
      <c r="AL56" s="95"/>
      <c r="AM56" s="95">
        <v>6.22948651475988</v>
      </c>
      <c r="AN56" s="95"/>
      <c r="AO56" s="95"/>
      <c r="AP56" s="95"/>
      <c r="AQ56" s="95">
        <v>1.84372400318979</v>
      </c>
      <c r="AS56" s="30" t="s">
        <v>241</v>
      </c>
      <c r="AT56" s="35">
        <f t="shared" si="168"/>
        <v>5.5820312</v>
      </c>
      <c r="AU56" s="35">
        <f t="shared" si="169"/>
        <v>6.898945855</v>
      </c>
      <c r="AV56" s="35">
        <f t="shared" si="170"/>
        <v>0</v>
      </c>
      <c r="AW56" s="35">
        <f t="shared" si="171"/>
        <v>0</v>
      </c>
      <c r="AX56" s="35">
        <f t="shared" si="172"/>
        <v>0</v>
      </c>
      <c r="AY56" s="35">
        <f t="shared" si="173"/>
        <v>7.41585942647163</v>
      </c>
      <c r="AZ56" s="35">
        <f t="shared" si="174"/>
        <v>44.8680454</v>
      </c>
      <c r="BA56" s="35">
        <f t="shared" si="175"/>
        <v>0</v>
      </c>
      <c r="BB56" s="35">
        <f t="shared" si="176"/>
        <v>0</v>
      </c>
      <c r="BC56" s="35">
        <f t="shared" si="177"/>
        <v>0</v>
      </c>
      <c r="BD56" s="35">
        <f t="shared" si="178"/>
        <v>5.3176333975</v>
      </c>
      <c r="BE56" s="35">
        <f t="shared" si="179"/>
        <v>3.7076</v>
      </c>
      <c r="BF56" s="35">
        <f t="shared" si="180"/>
        <v>6.15352607916</v>
      </c>
      <c r="BG56" s="35">
        <f t="shared" si="181"/>
        <v>0</v>
      </c>
      <c r="BH56" s="35">
        <f t="shared" si="182"/>
        <v>2.7315116</v>
      </c>
      <c r="BI56" s="35">
        <f t="shared" si="183"/>
        <v>0</v>
      </c>
      <c r="BJ56" s="35">
        <f t="shared" si="184"/>
        <v>0</v>
      </c>
      <c r="BK56" s="35">
        <f t="shared" si="185"/>
        <v>0</v>
      </c>
      <c r="BL56" s="35">
        <f t="shared" si="186"/>
        <v>0</v>
      </c>
      <c r="BM56" s="35">
        <f t="shared" si="187"/>
        <v>0</v>
      </c>
      <c r="BN56" s="35">
        <f t="shared" si="188"/>
        <v>0</v>
      </c>
      <c r="BO56" s="35">
        <f t="shared" si="189"/>
        <v>0</v>
      </c>
      <c r="BP56" s="35">
        <f t="shared" si="190"/>
        <v>7.674977625</v>
      </c>
      <c r="BQ56" s="35">
        <f t="shared" si="191"/>
        <v>0.467013</v>
      </c>
      <c r="BR56" s="35">
        <f t="shared" si="192"/>
        <v>9.9683719</v>
      </c>
      <c r="BS56" s="35">
        <f t="shared" si="193"/>
        <v>0</v>
      </c>
      <c r="BT56" s="35">
        <f t="shared" si="194"/>
        <v>5.6230406875</v>
      </c>
      <c r="BU56" s="35">
        <f t="shared" si="195"/>
        <v>0.8364197235</v>
      </c>
      <c r="BV56" s="35">
        <f t="shared" si="196"/>
        <v>0</v>
      </c>
      <c r="BW56" s="35">
        <f t="shared" si="197"/>
        <v>11.45152543</v>
      </c>
      <c r="BX56" s="35">
        <f t="shared" si="198"/>
        <v>9.2228502475</v>
      </c>
      <c r="BY56" s="35">
        <f t="shared" si="199"/>
        <v>0</v>
      </c>
      <c r="BZ56" s="35">
        <f t="shared" si="200"/>
        <v>3.680112765</v>
      </c>
      <c r="CA56" s="35">
        <f t="shared" si="201"/>
        <v>0</v>
      </c>
      <c r="CB56" s="35">
        <f t="shared" si="202"/>
        <v>0</v>
      </c>
      <c r="CC56" s="35">
        <f t="shared" si="203"/>
        <v>0</v>
      </c>
      <c r="CD56" s="35">
        <f t="shared" si="204"/>
        <v>2.3120299</v>
      </c>
    </row>
    <row r="57" ht="14.45" customHeight="1" spans="3:82">
      <c r="C57" t="s">
        <v>804</v>
      </c>
      <c r="D57" t="s">
        <v>1503</v>
      </c>
      <c r="E57" s="56" t="s">
        <v>228</v>
      </c>
      <c r="F57" s="24"/>
      <c r="G57" s="95">
        <v>0.00763252844851513</v>
      </c>
      <c r="H57" s="95">
        <v>2.4</v>
      </c>
      <c r="I57" s="95"/>
      <c r="J57" s="95">
        <v>0.29</v>
      </c>
      <c r="K57" s="95"/>
      <c r="L57" s="95">
        <v>0.185</v>
      </c>
      <c r="M57" s="95">
        <v>2.15</v>
      </c>
      <c r="N57" s="95"/>
      <c r="O57" s="95"/>
      <c r="P57" s="95"/>
      <c r="Q57" s="95">
        <v>0.55</v>
      </c>
      <c r="R57" s="95"/>
      <c r="S57" s="95">
        <v>2.31</v>
      </c>
      <c r="T57" s="95"/>
      <c r="U57" s="95"/>
      <c r="V57" s="95"/>
      <c r="W57" s="95"/>
      <c r="X57" s="95">
        <v>0.209128561793495</v>
      </c>
      <c r="Y57" s="95"/>
      <c r="Z57" s="95">
        <v>0.27</v>
      </c>
      <c r="AA57" s="95">
        <v>0.038</v>
      </c>
      <c r="AB57" s="95"/>
      <c r="AC57" s="95">
        <v>2.82</v>
      </c>
      <c r="AD57" s="95">
        <v>7.69761517509728</v>
      </c>
      <c r="AE57" s="95">
        <v>0.22</v>
      </c>
      <c r="AF57" s="95">
        <v>0.128</v>
      </c>
      <c r="AG57" s="95">
        <v>0.00886455490535407</v>
      </c>
      <c r="AH57" s="95">
        <v>0.33</v>
      </c>
      <c r="AI57" s="95"/>
      <c r="AJ57" s="95">
        <v>0.235</v>
      </c>
      <c r="AK57" s="95">
        <v>1.11561714927294</v>
      </c>
      <c r="AL57" s="95"/>
      <c r="AM57" s="95"/>
      <c r="AN57" s="95"/>
      <c r="AO57" s="95">
        <v>0.66</v>
      </c>
      <c r="AP57" s="95">
        <v>12.95</v>
      </c>
      <c r="AQ57" s="95"/>
      <c r="AS57" s="30" t="s">
        <v>228</v>
      </c>
      <c r="AT57" s="35">
        <f t="shared" si="168"/>
        <v>0.055</v>
      </c>
      <c r="AU57" s="35">
        <f t="shared" si="169"/>
        <v>19.1352</v>
      </c>
      <c r="AV57" s="35">
        <f t="shared" si="170"/>
        <v>0</v>
      </c>
      <c r="AW57" s="35">
        <f t="shared" si="171"/>
        <v>0.3857</v>
      </c>
      <c r="AX57" s="35">
        <f t="shared" si="172"/>
        <v>0</v>
      </c>
      <c r="AY57" s="35">
        <f t="shared" si="173"/>
        <v>0.9583</v>
      </c>
      <c r="AZ57" s="35">
        <f t="shared" si="174"/>
        <v>94.2345</v>
      </c>
      <c r="BA57" s="35">
        <f t="shared" si="175"/>
        <v>0</v>
      </c>
      <c r="BB57" s="35">
        <f t="shared" si="176"/>
        <v>0</v>
      </c>
      <c r="BC57" s="35">
        <f t="shared" si="177"/>
        <v>0</v>
      </c>
      <c r="BD57" s="35">
        <f t="shared" si="178"/>
        <v>8.98865</v>
      </c>
      <c r="BE57" s="35">
        <f t="shared" si="179"/>
        <v>0</v>
      </c>
      <c r="BF57" s="35">
        <f t="shared" si="180"/>
        <v>35.60634</v>
      </c>
      <c r="BG57" s="35">
        <f t="shared" si="181"/>
        <v>0</v>
      </c>
      <c r="BH57" s="35">
        <f t="shared" si="182"/>
        <v>0</v>
      </c>
      <c r="BI57" s="35">
        <f t="shared" si="183"/>
        <v>0</v>
      </c>
      <c r="BJ57" s="35">
        <f t="shared" si="184"/>
        <v>0</v>
      </c>
      <c r="BK57" s="35">
        <f t="shared" si="185"/>
        <v>5.38506046618251</v>
      </c>
      <c r="BL57" s="35">
        <f t="shared" si="186"/>
        <v>0</v>
      </c>
      <c r="BM57" s="35">
        <f t="shared" si="187"/>
        <v>0.68796</v>
      </c>
      <c r="BN57" s="35">
        <f t="shared" si="188"/>
        <v>0.02489</v>
      </c>
      <c r="BO57" s="35">
        <f t="shared" si="189"/>
        <v>0</v>
      </c>
      <c r="BP57" s="35">
        <f t="shared" si="190"/>
        <v>18.75582</v>
      </c>
      <c r="BQ57" s="35">
        <f t="shared" si="191"/>
        <v>3.9565742</v>
      </c>
      <c r="BR57" s="35">
        <f t="shared" si="192"/>
        <v>1.75846</v>
      </c>
      <c r="BS57" s="35">
        <f t="shared" si="193"/>
        <v>0.172928</v>
      </c>
      <c r="BT57" s="35">
        <f t="shared" si="194"/>
        <v>0.0329850088028225</v>
      </c>
      <c r="BU57" s="35">
        <f t="shared" si="195"/>
        <v>1.59918</v>
      </c>
      <c r="BV57" s="35">
        <f t="shared" si="196"/>
        <v>0</v>
      </c>
      <c r="BW57" s="35">
        <f t="shared" si="197"/>
        <v>1.077005</v>
      </c>
      <c r="BX57" s="35">
        <f t="shared" si="198"/>
        <v>10.831526902291</v>
      </c>
      <c r="BY57" s="35">
        <f t="shared" si="199"/>
        <v>0</v>
      </c>
      <c r="BZ57" s="35">
        <f t="shared" si="200"/>
        <v>0</v>
      </c>
      <c r="CA57" s="35">
        <f t="shared" si="201"/>
        <v>0</v>
      </c>
      <c r="CB57" s="35">
        <f t="shared" si="202"/>
        <v>0.0627</v>
      </c>
      <c r="CC57" s="35">
        <f t="shared" si="203"/>
        <v>3.76845</v>
      </c>
      <c r="CD57" s="35">
        <f t="shared" si="204"/>
        <v>0</v>
      </c>
    </row>
    <row r="58" ht="14.45" customHeight="1" spans="3:82">
      <c r="C58" t="s">
        <v>804</v>
      </c>
      <c r="D58" t="s">
        <v>1503</v>
      </c>
      <c r="E58" s="56" t="s">
        <v>240</v>
      </c>
      <c r="F58" s="24"/>
      <c r="G58" s="95">
        <v>0.704829308909242</v>
      </c>
      <c r="H58" s="95">
        <v>0.787563936723943</v>
      </c>
      <c r="I58" s="95"/>
      <c r="J58" s="95"/>
      <c r="K58" s="95"/>
      <c r="L58" s="95">
        <v>0.510222691565407</v>
      </c>
      <c r="M58" s="95">
        <v>0.372934411362081</v>
      </c>
      <c r="N58" s="95"/>
      <c r="O58" s="95"/>
      <c r="P58" s="95"/>
      <c r="Q58" s="95">
        <v>0.209083724453895</v>
      </c>
      <c r="R58" s="95">
        <v>0.88</v>
      </c>
      <c r="S58" s="95">
        <v>0.641821857077981</v>
      </c>
      <c r="T58" s="95"/>
      <c r="U58" s="95">
        <v>1.76401752085816</v>
      </c>
      <c r="V58" s="95"/>
      <c r="W58" s="95"/>
      <c r="X58" s="95"/>
      <c r="Y58" s="95"/>
      <c r="Z58" s="95"/>
      <c r="AA58" s="95"/>
      <c r="AB58" s="95"/>
      <c r="AC58" s="95">
        <v>1.04952706209593</v>
      </c>
      <c r="AD58" s="95"/>
      <c r="AE58" s="95">
        <v>0.928279188039534</v>
      </c>
      <c r="AF58" s="95"/>
      <c r="AG58" s="95"/>
      <c r="AH58" s="95">
        <v>0.307996716879901</v>
      </c>
      <c r="AI58" s="95"/>
      <c r="AJ58" s="95">
        <v>1.63182517455815</v>
      </c>
      <c r="AK58" s="95">
        <v>0.242974254171387</v>
      </c>
      <c r="AL58" s="95"/>
      <c r="AM58" s="95"/>
      <c r="AN58" s="95"/>
      <c r="AO58" s="95"/>
      <c r="AP58" s="95"/>
      <c r="AQ58" s="95"/>
      <c r="AS58" s="30" t="s">
        <v>240</v>
      </c>
      <c r="AT58" s="35">
        <f t="shared" si="168"/>
        <v>5.079</v>
      </c>
      <c r="AU58" s="35">
        <f t="shared" si="169"/>
        <v>6.2792472675</v>
      </c>
      <c r="AV58" s="35">
        <f t="shared" si="170"/>
        <v>0</v>
      </c>
      <c r="AW58" s="35">
        <f t="shared" si="171"/>
        <v>0</v>
      </c>
      <c r="AX58" s="35">
        <f t="shared" si="172"/>
        <v>0</v>
      </c>
      <c r="AY58" s="35">
        <f t="shared" si="173"/>
        <v>2.64295354230881</v>
      </c>
      <c r="AZ58" s="35">
        <f t="shared" si="174"/>
        <v>16.34571525</v>
      </c>
      <c r="BA58" s="35">
        <f t="shared" si="175"/>
        <v>0</v>
      </c>
      <c r="BB58" s="35">
        <f t="shared" si="176"/>
        <v>0</v>
      </c>
      <c r="BC58" s="35">
        <f t="shared" si="177"/>
        <v>0</v>
      </c>
      <c r="BD58" s="35">
        <f t="shared" si="178"/>
        <v>3.41705530875</v>
      </c>
      <c r="BE58" s="35">
        <f t="shared" si="179"/>
        <v>3.5464</v>
      </c>
      <c r="BF58" s="35">
        <f t="shared" si="180"/>
        <v>9.893042105</v>
      </c>
      <c r="BG58" s="35">
        <f t="shared" si="181"/>
        <v>0</v>
      </c>
      <c r="BH58" s="35">
        <f t="shared" si="182"/>
        <v>2.9600214</v>
      </c>
      <c r="BI58" s="35">
        <f t="shared" si="183"/>
        <v>0</v>
      </c>
      <c r="BJ58" s="35">
        <f t="shared" si="184"/>
        <v>0</v>
      </c>
      <c r="BK58" s="35">
        <f t="shared" si="185"/>
        <v>0</v>
      </c>
      <c r="BL58" s="35">
        <f t="shared" si="186"/>
        <v>0</v>
      </c>
      <c r="BM58" s="35">
        <f t="shared" si="187"/>
        <v>0</v>
      </c>
      <c r="BN58" s="35">
        <f t="shared" si="188"/>
        <v>0</v>
      </c>
      <c r="BO58" s="35">
        <f t="shared" si="189"/>
        <v>0</v>
      </c>
      <c r="BP58" s="35">
        <f t="shared" si="190"/>
        <v>6.98040449</v>
      </c>
      <c r="BQ58" s="35">
        <f t="shared" si="191"/>
        <v>0</v>
      </c>
      <c r="BR58" s="35">
        <f t="shared" si="192"/>
        <v>7.41973555</v>
      </c>
      <c r="BS58" s="35">
        <f t="shared" si="193"/>
        <v>0</v>
      </c>
      <c r="BT58" s="35">
        <f t="shared" si="194"/>
        <v>0</v>
      </c>
      <c r="BU58" s="35">
        <f t="shared" si="195"/>
        <v>1.49255209</v>
      </c>
      <c r="BV58" s="35">
        <f t="shared" si="196"/>
        <v>0</v>
      </c>
      <c r="BW58" s="35">
        <f t="shared" si="197"/>
        <v>7.478654775</v>
      </c>
      <c r="BX58" s="35">
        <f t="shared" si="198"/>
        <v>2.35903703375</v>
      </c>
      <c r="BY58" s="35">
        <f t="shared" si="199"/>
        <v>0</v>
      </c>
      <c r="BZ58" s="35">
        <f t="shared" si="200"/>
        <v>0</v>
      </c>
      <c r="CA58" s="35">
        <f t="shared" si="201"/>
        <v>0</v>
      </c>
      <c r="CB58" s="35">
        <f t="shared" si="202"/>
        <v>0</v>
      </c>
      <c r="CC58" s="35">
        <f t="shared" si="203"/>
        <v>0</v>
      </c>
      <c r="CD58" s="35">
        <f t="shared" si="204"/>
        <v>0</v>
      </c>
    </row>
    <row r="59" ht="14.45" customHeight="1" spans="3:82">
      <c r="C59" t="s">
        <v>804</v>
      </c>
      <c r="D59" t="s">
        <v>1503</v>
      </c>
      <c r="E59" s="56" t="s">
        <v>232</v>
      </c>
      <c r="F59" s="24"/>
      <c r="G59" s="95">
        <v>2.27116763807938</v>
      </c>
      <c r="H59" s="95">
        <v>0.0271977753982184</v>
      </c>
      <c r="I59" s="95"/>
      <c r="J59" s="95">
        <v>0.0422481203007519</v>
      </c>
      <c r="K59" s="95"/>
      <c r="L59" s="95">
        <v>2.28443922814424</v>
      </c>
      <c r="M59" s="95"/>
      <c r="N59" s="95"/>
      <c r="O59" s="95"/>
      <c r="P59" s="95"/>
      <c r="Q59" s="95">
        <v>0.0452496202732055</v>
      </c>
      <c r="R59" s="95">
        <v>4.06</v>
      </c>
      <c r="S59" s="95">
        <v>0.029504723595432</v>
      </c>
      <c r="T59" s="95">
        <v>1.2</v>
      </c>
      <c r="U59" s="95">
        <v>1.61047405244339</v>
      </c>
      <c r="V59" s="95"/>
      <c r="W59" s="95"/>
      <c r="X59" s="95">
        <v>0.0499878682123902</v>
      </c>
      <c r="Y59" s="95">
        <v>0.933333333333333</v>
      </c>
      <c r="Z59" s="95">
        <v>0.010989010989011</v>
      </c>
      <c r="AA59" s="95">
        <v>0.131297709923664</v>
      </c>
      <c r="AB59" s="95"/>
      <c r="AC59" s="95"/>
      <c r="AD59" s="95">
        <v>10.55</v>
      </c>
      <c r="AE59" s="95"/>
      <c r="AF59" s="95"/>
      <c r="AG59" s="95">
        <v>0.65</v>
      </c>
      <c r="AH59" s="95">
        <v>0.55798229281882</v>
      </c>
      <c r="AI59" s="95">
        <v>0.376237623762376</v>
      </c>
      <c r="AJ59" s="95">
        <v>0.219520842788565</v>
      </c>
      <c r="AK59" s="95"/>
      <c r="AL59" s="95"/>
      <c r="AM59" s="95"/>
      <c r="AN59" s="95"/>
      <c r="AO59" s="95">
        <v>0.21</v>
      </c>
      <c r="AP59" s="95">
        <v>2.54639175257732</v>
      </c>
      <c r="AQ59" s="95">
        <v>0.0851086004784699</v>
      </c>
      <c r="AS59" s="30" t="s">
        <v>232</v>
      </c>
      <c r="AT59" s="35">
        <f t="shared" si="168"/>
        <v>16.366034</v>
      </c>
      <c r="AU59" s="35">
        <f t="shared" si="169"/>
        <v>0.216847863249995</v>
      </c>
      <c r="AV59" s="35">
        <f t="shared" si="170"/>
        <v>0</v>
      </c>
      <c r="AW59" s="35">
        <f t="shared" si="171"/>
        <v>0.05619</v>
      </c>
      <c r="AX59" s="35">
        <f t="shared" si="172"/>
        <v>0</v>
      </c>
      <c r="AY59" s="35">
        <f t="shared" si="173"/>
        <v>11.8333952017872</v>
      </c>
      <c r="AZ59" s="35">
        <f t="shared" si="174"/>
        <v>0</v>
      </c>
      <c r="BA59" s="35">
        <f t="shared" si="175"/>
        <v>0</v>
      </c>
      <c r="BB59" s="35">
        <f t="shared" si="176"/>
        <v>0</v>
      </c>
      <c r="BC59" s="35">
        <f t="shared" si="177"/>
        <v>0</v>
      </c>
      <c r="BD59" s="35">
        <f t="shared" si="178"/>
        <v>0.739514544124997</v>
      </c>
      <c r="BE59" s="35">
        <f t="shared" si="179"/>
        <v>16.3618</v>
      </c>
      <c r="BF59" s="35">
        <f t="shared" si="180"/>
        <v>0.454785809499988</v>
      </c>
      <c r="BG59" s="35">
        <f t="shared" si="181"/>
        <v>0.114</v>
      </c>
      <c r="BH59" s="35">
        <f t="shared" si="182"/>
        <v>2.70237546</v>
      </c>
      <c r="BI59" s="35">
        <f t="shared" si="183"/>
        <v>0</v>
      </c>
      <c r="BJ59" s="35">
        <f t="shared" si="184"/>
        <v>0</v>
      </c>
      <c r="BK59" s="35">
        <f t="shared" si="185"/>
        <v>1.28718760646905</v>
      </c>
      <c r="BL59" s="35">
        <f t="shared" si="186"/>
        <v>0.028</v>
      </c>
      <c r="BM59" s="35">
        <f t="shared" si="187"/>
        <v>0.028</v>
      </c>
      <c r="BN59" s="35">
        <f t="shared" si="188"/>
        <v>0.086</v>
      </c>
      <c r="BO59" s="35">
        <f t="shared" si="189"/>
        <v>0</v>
      </c>
      <c r="BP59" s="35">
        <f t="shared" si="190"/>
        <v>0</v>
      </c>
      <c r="BQ59" s="35">
        <f t="shared" si="191"/>
        <v>5.4227</v>
      </c>
      <c r="BR59" s="35">
        <f t="shared" si="192"/>
        <v>0</v>
      </c>
      <c r="BS59" s="35">
        <f t="shared" si="193"/>
        <v>0</v>
      </c>
      <c r="BT59" s="35">
        <f t="shared" si="194"/>
        <v>2.41865</v>
      </c>
      <c r="BU59" s="35">
        <f t="shared" si="195"/>
        <v>2.703982191</v>
      </c>
      <c r="BV59" s="35">
        <f t="shared" si="196"/>
        <v>0.228</v>
      </c>
      <c r="BW59" s="35">
        <f t="shared" si="197"/>
        <v>1.0060640225</v>
      </c>
      <c r="BX59" s="35">
        <f t="shared" si="198"/>
        <v>0</v>
      </c>
      <c r="BY59" s="35">
        <f t="shared" si="199"/>
        <v>0</v>
      </c>
      <c r="BZ59" s="35">
        <f t="shared" si="200"/>
        <v>0</v>
      </c>
      <c r="CA59" s="35">
        <f t="shared" si="201"/>
        <v>0</v>
      </c>
      <c r="CB59" s="35">
        <f t="shared" si="202"/>
        <v>0.01995</v>
      </c>
      <c r="CC59" s="35">
        <f t="shared" si="203"/>
        <v>0.741</v>
      </c>
      <c r="CD59" s="35">
        <f t="shared" si="204"/>
        <v>0.106726185000001</v>
      </c>
    </row>
    <row r="60" ht="14.45" customHeight="1" spans="3:82">
      <c r="C60" t="s">
        <v>804</v>
      </c>
      <c r="D60" t="s">
        <v>1503</v>
      </c>
      <c r="E60" s="56" t="s">
        <v>247</v>
      </c>
      <c r="F60" s="24"/>
      <c r="G60" s="95">
        <v>0.515468498473494</v>
      </c>
      <c r="H60" s="95">
        <v>0.835</v>
      </c>
      <c r="I60" s="95">
        <v>1.92510752688172</v>
      </c>
      <c r="J60" s="95">
        <v>1.90657142857143</v>
      </c>
      <c r="K60" s="95"/>
      <c r="L60" s="95">
        <v>0.889529973552996</v>
      </c>
      <c r="M60" s="95">
        <v>1.04178230435775</v>
      </c>
      <c r="N60" s="95">
        <v>2.32307692307692</v>
      </c>
      <c r="O60" s="95"/>
      <c r="P60" s="95">
        <v>0.391860516199891</v>
      </c>
      <c r="Q60" s="95">
        <v>1.28141795323686</v>
      </c>
      <c r="R60" s="95">
        <v>0.089</v>
      </c>
      <c r="S60" s="95">
        <v>0.684822843973012</v>
      </c>
      <c r="T60" s="95">
        <v>5.66315789473684</v>
      </c>
      <c r="U60" s="95">
        <v>0.0667384028605484</v>
      </c>
      <c r="V60" s="95"/>
      <c r="W60" s="95"/>
      <c r="X60" s="95">
        <v>0.85232339991124</v>
      </c>
      <c r="Y60" s="95">
        <v>0.266666666666667</v>
      </c>
      <c r="Z60" s="95">
        <v>1.0123704866562</v>
      </c>
      <c r="AA60" s="95">
        <v>0.0137404580152672</v>
      </c>
      <c r="AB60" s="95"/>
      <c r="AC60" s="95"/>
      <c r="AD60" s="95">
        <v>31.65</v>
      </c>
      <c r="AE60" s="95">
        <v>1.015</v>
      </c>
      <c r="AF60" s="95">
        <v>0.794304219096965</v>
      </c>
      <c r="AG60" s="95">
        <v>4.79915340466273</v>
      </c>
      <c r="AH60" s="95">
        <v>0.216718131654973</v>
      </c>
      <c r="AI60" s="95">
        <v>2.38448844884488</v>
      </c>
      <c r="AJ60" s="95">
        <v>0.424324642155793</v>
      </c>
      <c r="AK60" s="95"/>
      <c r="AL60" s="95"/>
      <c r="AM60" s="95">
        <v>2.28101648647413</v>
      </c>
      <c r="AN60" s="95">
        <v>11.6445</v>
      </c>
      <c r="AO60" s="95">
        <v>0.605</v>
      </c>
      <c r="AP60" s="95">
        <v>14.0584192439863</v>
      </c>
      <c r="AQ60" s="95">
        <v>0.555</v>
      </c>
      <c r="AS60" s="30" t="s">
        <v>247</v>
      </c>
      <c r="AT60" s="35">
        <f t="shared" si="168"/>
        <v>3.714466</v>
      </c>
      <c r="AU60" s="35">
        <f t="shared" si="169"/>
        <v>6.657455</v>
      </c>
      <c r="AV60" s="35">
        <f t="shared" si="170"/>
        <v>1.43228</v>
      </c>
      <c r="AW60" s="35">
        <f t="shared" si="171"/>
        <v>2.53574</v>
      </c>
      <c r="AX60" s="35">
        <f t="shared" si="172"/>
        <v>0</v>
      </c>
      <c r="AY60" s="35">
        <f t="shared" si="173"/>
        <v>4.60776526300452</v>
      </c>
      <c r="AZ60" s="35">
        <f t="shared" si="174"/>
        <v>45.6613184</v>
      </c>
      <c r="BA60" s="35">
        <f t="shared" si="175"/>
        <v>0.604</v>
      </c>
      <c r="BB60" s="35">
        <f t="shared" si="176"/>
        <v>0</v>
      </c>
      <c r="BC60" s="35">
        <f t="shared" si="177"/>
        <v>0.713578000000001</v>
      </c>
      <c r="BD60" s="35">
        <f t="shared" si="178"/>
        <v>20.94221360975</v>
      </c>
      <c r="BE60" s="35">
        <f t="shared" si="179"/>
        <v>0.35867</v>
      </c>
      <c r="BF60" s="35">
        <f t="shared" si="180"/>
        <v>10.555859317</v>
      </c>
      <c r="BG60" s="35">
        <f t="shared" si="181"/>
        <v>0.538</v>
      </c>
      <c r="BH60" s="35">
        <f t="shared" si="182"/>
        <v>0.11198704</v>
      </c>
      <c r="BI60" s="35">
        <f t="shared" si="183"/>
        <v>0</v>
      </c>
      <c r="BJ60" s="35">
        <f t="shared" si="184"/>
        <v>0</v>
      </c>
      <c r="BK60" s="35">
        <f t="shared" si="185"/>
        <v>21.9473275477144</v>
      </c>
      <c r="BL60" s="35">
        <f t="shared" si="186"/>
        <v>0.00800000000000001</v>
      </c>
      <c r="BM60" s="35">
        <f t="shared" si="187"/>
        <v>2.57952</v>
      </c>
      <c r="BN60" s="35">
        <f t="shared" si="188"/>
        <v>0.00900000000000001</v>
      </c>
      <c r="BO60" s="35">
        <f t="shared" si="189"/>
        <v>0</v>
      </c>
      <c r="BP60" s="35">
        <f t="shared" si="190"/>
        <v>0</v>
      </c>
      <c r="BQ60" s="35">
        <f t="shared" si="191"/>
        <v>16.2681</v>
      </c>
      <c r="BR60" s="35">
        <f t="shared" si="192"/>
        <v>8.112895</v>
      </c>
      <c r="BS60" s="35">
        <f t="shared" si="193"/>
        <v>1.073105</v>
      </c>
      <c r="BT60" s="35">
        <f t="shared" si="194"/>
        <v>17.85764981875</v>
      </c>
      <c r="BU60" s="35">
        <f t="shared" si="195"/>
        <v>1.050216066</v>
      </c>
      <c r="BV60" s="35">
        <f t="shared" si="196"/>
        <v>1.445</v>
      </c>
      <c r="BW60" s="35">
        <f t="shared" si="197"/>
        <v>1.944679835</v>
      </c>
      <c r="BX60" s="35">
        <f t="shared" si="198"/>
        <v>0</v>
      </c>
      <c r="BY60" s="35">
        <f t="shared" si="199"/>
        <v>0</v>
      </c>
      <c r="BZ60" s="35">
        <f t="shared" si="200"/>
        <v>1.3475264565</v>
      </c>
      <c r="CA60" s="35">
        <f t="shared" si="201"/>
        <v>1.513785</v>
      </c>
      <c r="CB60" s="35">
        <f t="shared" si="202"/>
        <v>0.057475</v>
      </c>
      <c r="CC60" s="35">
        <f t="shared" si="203"/>
        <v>4.091</v>
      </c>
      <c r="CD60" s="35">
        <f t="shared" si="204"/>
        <v>0.69597</v>
      </c>
    </row>
    <row r="61" ht="14.45" customHeight="1" spans="3:82">
      <c r="C61" t="s">
        <v>804</v>
      </c>
      <c r="D61" t="s">
        <v>1503</v>
      </c>
      <c r="E61" s="56" t="s">
        <v>239</v>
      </c>
      <c r="F61" s="24"/>
      <c r="G61" s="95">
        <v>2.1567721343325</v>
      </c>
      <c r="H61" s="95">
        <v>2.03021710773862</v>
      </c>
      <c r="I61" s="95">
        <v>2.14182795698925</v>
      </c>
      <c r="J61" s="95">
        <v>1.68645112781955</v>
      </c>
      <c r="K61" s="95"/>
      <c r="L61" s="95">
        <v>2.29170601551628</v>
      </c>
      <c r="M61" s="95">
        <v>2.10135409536847</v>
      </c>
      <c r="N61" s="95">
        <v>2.96538461538462</v>
      </c>
      <c r="O61" s="95"/>
      <c r="P61" s="95">
        <v>0.145566721581549</v>
      </c>
      <c r="Q61" s="95">
        <v>0.228775439025883</v>
      </c>
      <c r="R61" s="95">
        <v>0.09</v>
      </c>
      <c r="S61" s="95">
        <v>1.76900298429999</v>
      </c>
      <c r="T61" s="95">
        <v>7.79473684210526</v>
      </c>
      <c r="U61" s="95">
        <v>1.42284266984505</v>
      </c>
      <c r="V61" s="95"/>
      <c r="W61" s="95"/>
      <c r="X61" s="95">
        <v>1.91194807997202</v>
      </c>
      <c r="Y61" s="95"/>
      <c r="Z61" s="95">
        <v>1.81816326530612</v>
      </c>
      <c r="AA61" s="95">
        <v>4.09885496183206</v>
      </c>
      <c r="AB61" s="95"/>
      <c r="AC61" s="95">
        <v>1.4583549842129</v>
      </c>
      <c r="AD61" s="95"/>
      <c r="AE61" s="95">
        <v>1.78549793569373</v>
      </c>
      <c r="AF61" s="95">
        <v>0.761287934863064</v>
      </c>
      <c r="AG61" s="95">
        <v>4.44136253695243</v>
      </c>
      <c r="AH61" s="95"/>
      <c r="AI61" s="95">
        <v>4.46864686468647</v>
      </c>
      <c r="AJ61" s="95">
        <v>1.37855771328824</v>
      </c>
      <c r="AK61" s="95">
        <v>1.65438150169945</v>
      </c>
      <c r="AL61" s="95"/>
      <c r="AM61" s="95">
        <v>1.62459116015553</v>
      </c>
      <c r="AN61" s="95"/>
      <c r="AO61" s="95"/>
      <c r="AP61" s="95">
        <v>3.39347079037801</v>
      </c>
      <c r="AQ61" s="95">
        <v>0.740074960127592</v>
      </c>
      <c r="AS61" s="30" t="s">
        <v>239</v>
      </c>
      <c r="AT61" s="35">
        <f t="shared" si="168"/>
        <v>15.5417</v>
      </c>
      <c r="AU61" s="35">
        <f t="shared" si="169"/>
        <v>16.186921</v>
      </c>
      <c r="AV61" s="35">
        <f t="shared" si="170"/>
        <v>1.59352</v>
      </c>
      <c r="AW61" s="35">
        <f t="shared" si="171"/>
        <v>2.24298</v>
      </c>
      <c r="AX61" s="35">
        <f t="shared" si="172"/>
        <v>0</v>
      </c>
      <c r="AY61" s="35">
        <f t="shared" si="173"/>
        <v>11.8710371603743</v>
      </c>
      <c r="AZ61" s="35">
        <f t="shared" si="174"/>
        <v>92.10235</v>
      </c>
      <c r="BA61" s="35">
        <f t="shared" si="175"/>
        <v>0.771</v>
      </c>
      <c r="BB61" s="35">
        <f t="shared" si="176"/>
        <v>0</v>
      </c>
      <c r="BC61" s="35">
        <f t="shared" si="177"/>
        <v>0.265077</v>
      </c>
      <c r="BD61" s="35">
        <f t="shared" si="178"/>
        <v>3.738877</v>
      </c>
      <c r="BE61" s="35">
        <f t="shared" si="179"/>
        <v>0.3627</v>
      </c>
      <c r="BF61" s="35">
        <f t="shared" si="180"/>
        <v>27.267412</v>
      </c>
      <c r="BG61" s="35">
        <f t="shared" si="181"/>
        <v>0.7405</v>
      </c>
      <c r="BH61" s="35">
        <f t="shared" si="182"/>
        <v>2.38753</v>
      </c>
      <c r="BI61" s="35">
        <f t="shared" si="183"/>
        <v>0</v>
      </c>
      <c r="BJ61" s="35">
        <f t="shared" si="184"/>
        <v>0</v>
      </c>
      <c r="BK61" s="35">
        <f t="shared" si="185"/>
        <v>49.2326630592796</v>
      </c>
      <c r="BL61" s="35">
        <f t="shared" si="186"/>
        <v>0</v>
      </c>
      <c r="BM61" s="35">
        <f t="shared" si="187"/>
        <v>4.63268</v>
      </c>
      <c r="BN61" s="35">
        <f t="shared" si="188"/>
        <v>2.68475</v>
      </c>
      <c r="BO61" s="35">
        <f t="shared" si="189"/>
        <v>0</v>
      </c>
      <c r="BP61" s="35">
        <f t="shared" si="190"/>
        <v>9.699519</v>
      </c>
      <c r="BQ61" s="35">
        <f t="shared" si="191"/>
        <v>0</v>
      </c>
      <c r="BR61" s="35">
        <f t="shared" si="192"/>
        <v>14.271485</v>
      </c>
      <c r="BS61" s="35">
        <f t="shared" si="193"/>
        <v>1.0285</v>
      </c>
      <c r="BT61" s="35">
        <f t="shared" si="194"/>
        <v>16.52631</v>
      </c>
      <c r="BU61" s="35">
        <f t="shared" si="195"/>
        <v>0</v>
      </c>
      <c r="BV61" s="35">
        <f t="shared" si="196"/>
        <v>2.708</v>
      </c>
      <c r="BW61" s="35">
        <f t="shared" si="197"/>
        <v>6.31793</v>
      </c>
      <c r="BX61" s="35">
        <f t="shared" si="198"/>
        <v>16.06239</v>
      </c>
      <c r="BY61" s="35">
        <f t="shared" si="199"/>
        <v>0</v>
      </c>
      <c r="BZ61" s="35">
        <f t="shared" si="200"/>
        <v>0.9597386</v>
      </c>
      <c r="CA61" s="35">
        <f t="shared" si="201"/>
        <v>0</v>
      </c>
      <c r="CB61" s="35">
        <f t="shared" si="202"/>
        <v>0</v>
      </c>
      <c r="CC61" s="35">
        <f t="shared" si="203"/>
        <v>0.9875</v>
      </c>
      <c r="CD61" s="35">
        <f t="shared" si="204"/>
        <v>0.928054</v>
      </c>
    </row>
    <row r="62" ht="14.45" customHeight="1" spans="3:82">
      <c r="C62" t="s">
        <v>804</v>
      </c>
      <c r="D62" t="s">
        <v>1503</v>
      </c>
      <c r="E62" s="56" t="s">
        <v>237</v>
      </c>
      <c r="F62" s="24"/>
      <c r="G62" s="95">
        <v>1.15666994171524</v>
      </c>
      <c r="H62" s="95"/>
      <c r="I62" s="95"/>
      <c r="J62" s="95">
        <v>0.0300601503759398</v>
      </c>
      <c r="K62" s="95"/>
      <c r="L62" s="95">
        <v>0.143272552297976</v>
      </c>
      <c r="M62" s="95">
        <v>0.132763198722336</v>
      </c>
      <c r="N62" s="95">
        <v>0.157692307692308</v>
      </c>
      <c r="O62" s="95"/>
      <c r="P62" s="95">
        <v>0.0658978583196046</v>
      </c>
      <c r="Q62" s="95">
        <v>0.849239387199413</v>
      </c>
      <c r="R62" s="95">
        <v>2.485</v>
      </c>
      <c r="S62" s="95"/>
      <c r="T62" s="95">
        <v>0.326315789473684</v>
      </c>
      <c r="U62" s="95"/>
      <c r="V62" s="95"/>
      <c r="W62" s="95"/>
      <c r="X62" s="95">
        <v>0.00602993221917816</v>
      </c>
      <c r="Y62" s="95"/>
      <c r="Z62" s="95"/>
      <c r="AA62" s="95">
        <v>1.48091603053435</v>
      </c>
      <c r="AB62" s="95"/>
      <c r="AC62" s="95"/>
      <c r="AD62" s="95">
        <v>0.0680933852140078</v>
      </c>
      <c r="AE62" s="95"/>
      <c r="AF62" s="95">
        <v>0.0296076980014804</v>
      </c>
      <c r="AG62" s="95"/>
      <c r="AH62" s="95">
        <v>0.817928411060669</v>
      </c>
      <c r="AI62" s="95"/>
      <c r="AJ62" s="95"/>
      <c r="AK62" s="95"/>
      <c r="AL62" s="95">
        <v>1.14082051282051</v>
      </c>
      <c r="AM62" s="95"/>
      <c r="AN62" s="95"/>
      <c r="AO62" s="95">
        <v>3.145</v>
      </c>
      <c r="AP62" s="95">
        <v>10.6357388316151</v>
      </c>
      <c r="AQ62" s="95"/>
      <c r="AS62" s="30" t="s">
        <v>237</v>
      </c>
      <c r="AT62" s="35">
        <f t="shared" si="168"/>
        <v>8.3349636</v>
      </c>
      <c r="AU62" s="35">
        <f t="shared" si="169"/>
        <v>0</v>
      </c>
      <c r="AV62" s="35">
        <f t="shared" si="170"/>
        <v>0</v>
      </c>
      <c r="AW62" s="35">
        <f t="shared" si="171"/>
        <v>0.03998</v>
      </c>
      <c r="AX62" s="35">
        <f t="shared" si="172"/>
        <v>0</v>
      </c>
      <c r="AY62" s="35">
        <f t="shared" si="173"/>
        <v>0.742151820903517</v>
      </c>
      <c r="AZ62" s="35">
        <f t="shared" si="174"/>
        <v>5.819011</v>
      </c>
      <c r="BA62" s="35">
        <f t="shared" si="175"/>
        <v>0.041</v>
      </c>
      <c r="BB62" s="35">
        <f t="shared" si="176"/>
        <v>0</v>
      </c>
      <c r="BC62" s="35">
        <f t="shared" si="177"/>
        <v>0.12</v>
      </c>
      <c r="BD62" s="35">
        <f t="shared" si="178"/>
        <v>13.879119305</v>
      </c>
      <c r="BE62" s="35">
        <f t="shared" si="179"/>
        <v>10.01455</v>
      </c>
      <c r="BF62" s="35">
        <f t="shared" si="180"/>
        <v>0</v>
      </c>
      <c r="BG62" s="35">
        <f t="shared" si="181"/>
        <v>0.031</v>
      </c>
      <c r="BH62" s="35">
        <f t="shared" si="182"/>
        <v>0</v>
      </c>
      <c r="BI62" s="35">
        <f t="shared" si="183"/>
        <v>0</v>
      </c>
      <c r="BJ62" s="35">
        <f t="shared" si="184"/>
        <v>0</v>
      </c>
      <c r="BK62" s="35">
        <f t="shared" si="185"/>
        <v>0.155270754643838</v>
      </c>
      <c r="BL62" s="35">
        <f t="shared" si="186"/>
        <v>0</v>
      </c>
      <c r="BM62" s="35">
        <f t="shared" si="187"/>
        <v>0</v>
      </c>
      <c r="BN62" s="35">
        <f t="shared" si="188"/>
        <v>0.97</v>
      </c>
      <c r="BO62" s="35">
        <f t="shared" si="189"/>
        <v>0</v>
      </c>
      <c r="BP62" s="35">
        <f t="shared" si="190"/>
        <v>0</v>
      </c>
      <c r="BQ62" s="35">
        <f t="shared" si="191"/>
        <v>0.035</v>
      </c>
      <c r="BR62" s="35">
        <f t="shared" si="192"/>
        <v>0</v>
      </c>
      <c r="BS62" s="35">
        <f t="shared" si="193"/>
        <v>0.04</v>
      </c>
      <c r="BT62" s="35">
        <f t="shared" si="194"/>
        <v>0</v>
      </c>
      <c r="BU62" s="35">
        <f t="shared" si="195"/>
        <v>3.96368108</v>
      </c>
      <c r="BV62" s="35">
        <f t="shared" si="196"/>
        <v>0</v>
      </c>
      <c r="BW62" s="35">
        <f t="shared" si="197"/>
        <v>0</v>
      </c>
      <c r="BX62" s="35">
        <f t="shared" si="198"/>
        <v>0</v>
      </c>
      <c r="BY62" s="35">
        <f t="shared" si="199"/>
        <v>0.44492</v>
      </c>
      <c r="BZ62" s="35">
        <f t="shared" si="200"/>
        <v>0</v>
      </c>
      <c r="CA62" s="35">
        <f t="shared" si="201"/>
        <v>0</v>
      </c>
      <c r="CB62" s="35">
        <f t="shared" si="202"/>
        <v>0.298775</v>
      </c>
      <c r="CC62" s="35">
        <f t="shared" si="203"/>
        <v>3.095</v>
      </c>
      <c r="CD62" s="35">
        <f t="shared" si="204"/>
        <v>0</v>
      </c>
    </row>
    <row r="63" ht="14.45" customHeight="1" spans="3:82">
      <c r="C63" t="s">
        <v>804</v>
      </c>
      <c r="D63" t="s">
        <v>1503</v>
      </c>
      <c r="E63" s="56" t="s">
        <v>235</v>
      </c>
      <c r="F63" s="24"/>
      <c r="G63" s="95"/>
      <c r="H63" s="95">
        <v>0.0645930013796563</v>
      </c>
      <c r="I63" s="95"/>
      <c r="J63" s="95">
        <v>0.288263157894737</v>
      </c>
      <c r="K63" s="95"/>
      <c r="L63" s="95"/>
      <c r="M63" s="95">
        <v>0.0293634496919918</v>
      </c>
      <c r="N63" s="95">
        <v>0.153846153846154</v>
      </c>
      <c r="O63" s="95"/>
      <c r="P63" s="95">
        <v>0.0236133992311917</v>
      </c>
      <c r="Q63" s="95">
        <v>0.136511044483877</v>
      </c>
      <c r="R63" s="95">
        <v>0.0424317617866005</v>
      </c>
      <c r="S63" s="95">
        <v>0.0166731542753341</v>
      </c>
      <c r="T63" s="95"/>
      <c r="U63" s="95">
        <v>0.0500595947556615</v>
      </c>
      <c r="V63" s="95"/>
      <c r="W63" s="95"/>
      <c r="X63" s="95">
        <v>0.0330873786407767</v>
      </c>
      <c r="Y63" s="95"/>
      <c r="Z63" s="95">
        <v>0.0333594976452119</v>
      </c>
      <c r="AA63" s="95"/>
      <c r="AB63" s="95"/>
      <c r="AC63" s="95">
        <v>0.0192452262817621</v>
      </c>
      <c r="AD63" s="95">
        <v>0.587548638132296</v>
      </c>
      <c r="AE63" s="95">
        <v>0.0106343050168898</v>
      </c>
      <c r="AF63" s="95">
        <v>0.0629163582531458</v>
      </c>
      <c r="AG63" s="95">
        <v>0.0112872883633432</v>
      </c>
      <c r="AH63" s="95">
        <v>0.115146512587701</v>
      </c>
      <c r="AI63" s="95">
        <v>0.0693069306930693</v>
      </c>
      <c r="AJ63" s="95"/>
      <c r="AK63" s="95"/>
      <c r="AL63" s="95">
        <v>0.327641025641026</v>
      </c>
      <c r="AM63" s="95"/>
      <c r="AN63" s="95"/>
      <c r="AO63" s="95"/>
      <c r="AP63" s="95">
        <v>0.59106529209622</v>
      </c>
      <c r="AQ63" s="95">
        <v>0.0358851674641148</v>
      </c>
      <c r="AS63" s="30" t="s">
        <v>235</v>
      </c>
      <c r="AT63" s="35">
        <f t="shared" si="168"/>
        <v>0</v>
      </c>
      <c r="AU63" s="35">
        <f t="shared" si="169"/>
        <v>0.515</v>
      </c>
      <c r="AV63" s="35">
        <f t="shared" si="170"/>
        <v>0</v>
      </c>
      <c r="AW63" s="35">
        <f t="shared" si="171"/>
        <v>0.38339</v>
      </c>
      <c r="AX63" s="35">
        <f t="shared" si="172"/>
        <v>0</v>
      </c>
      <c r="AY63" s="35">
        <f t="shared" si="173"/>
        <v>0</v>
      </c>
      <c r="AZ63" s="35">
        <f t="shared" si="174"/>
        <v>1.287</v>
      </c>
      <c r="BA63" s="35">
        <f t="shared" si="175"/>
        <v>0.04</v>
      </c>
      <c r="BB63" s="35">
        <f t="shared" si="176"/>
        <v>0</v>
      </c>
      <c r="BC63" s="35">
        <f t="shared" si="177"/>
        <v>0.043</v>
      </c>
      <c r="BD63" s="35">
        <f t="shared" si="178"/>
        <v>2.231</v>
      </c>
      <c r="BE63" s="35">
        <f t="shared" si="179"/>
        <v>0.171</v>
      </c>
      <c r="BF63" s="35">
        <f t="shared" si="180"/>
        <v>0.257</v>
      </c>
      <c r="BG63" s="35">
        <f t="shared" si="181"/>
        <v>0</v>
      </c>
      <c r="BH63" s="35">
        <f t="shared" si="182"/>
        <v>0.084</v>
      </c>
      <c r="BI63" s="35">
        <f t="shared" si="183"/>
        <v>0</v>
      </c>
      <c r="BJ63" s="35">
        <f t="shared" si="184"/>
        <v>0</v>
      </c>
      <c r="BK63" s="35">
        <f t="shared" si="185"/>
        <v>0.852</v>
      </c>
      <c r="BL63" s="35">
        <f t="shared" si="186"/>
        <v>0</v>
      </c>
      <c r="BM63" s="35">
        <f t="shared" si="187"/>
        <v>0.085</v>
      </c>
      <c r="BN63" s="35">
        <f t="shared" si="188"/>
        <v>0</v>
      </c>
      <c r="BO63" s="35">
        <f t="shared" si="189"/>
        <v>0</v>
      </c>
      <c r="BP63" s="35">
        <f t="shared" si="190"/>
        <v>0.128</v>
      </c>
      <c r="BQ63" s="35">
        <f t="shared" si="191"/>
        <v>0.302</v>
      </c>
      <c r="BR63" s="35">
        <f t="shared" si="192"/>
        <v>0.085</v>
      </c>
      <c r="BS63" s="35">
        <f t="shared" si="193"/>
        <v>0.085</v>
      </c>
      <c r="BT63" s="35">
        <f t="shared" si="194"/>
        <v>0.042</v>
      </c>
      <c r="BU63" s="35">
        <f t="shared" si="195"/>
        <v>0.558</v>
      </c>
      <c r="BV63" s="35">
        <f t="shared" si="196"/>
        <v>0.042</v>
      </c>
      <c r="BW63" s="35">
        <f t="shared" si="197"/>
        <v>0</v>
      </c>
      <c r="BX63" s="35">
        <f t="shared" si="198"/>
        <v>0</v>
      </c>
      <c r="BY63" s="35">
        <f t="shared" si="199"/>
        <v>0.12778</v>
      </c>
      <c r="BZ63" s="35">
        <f t="shared" si="200"/>
        <v>0</v>
      </c>
      <c r="CA63" s="35">
        <f t="shared" si="201"/>
        <v>0</v>
      </c>
      <c r="CB63" s="35">
        <f t="shared" si="202"/>
        <v>0</v>
      </c>
      <c r="CC63" s="35">
        <f t="shared" si="203"/>
        <v>0.172</v>
      </c>
      <c r="CD63" s="35">
        <f t="shared" si="204"/>
        <v>0.045</v>
      </c>
    </row>
    <row r="64" ht="14.45" customHeight="1" spans="3:82">
      <c r="C64" t="s">
        <v>804</v>
      </c>
      <c r="D64" t="s">
        <v>1503</v>
      </c>
      <c r="E64" t="s">
        <v>234</v>
      </c>
      <c r="F64" s="24"/>
      <c r="G64" s="95"/>
      <c r="H64" s="95"/>
      <c r="I64" s="95"/>
      <c r="J64" s="95"/>
      <c r="K64" s="95"/>
      <c r="L64" s="95"/>
      <c r="M64" s="95">
        <v>0.0473676705452886</v>
      </c>
      <c r="N64" s="95">
        <v>0.176923076923077</v>
      </c>
      <c r="O64" s="95"/>
      <c r="P64" s="95"/>
      <c r="Q64" s="95">
        <v>0.0900691427522487</v>
      </c>
      <c r="R64" s="95">
        <v>0.97</v>
      </c>
      <c r="S64" s="95"/>
      <c r="T64" s="95"/>
      <c r="U64" s="95"/>
      <c r="V64" s="95"/>
      <c r="W64" s="95"/>
      <c r="X64" s="95">
        <v>0.0133600889484109</v>
      </c>
      <c r="Y64" s="95"/>
      <c r="Z64" s="95"/>
      <c r="AA64" s="95"/>
      <c r="AB64" s="95"/>
      <c r="AC64" s="95"/>
      <c r="AD64" s="95">
        <v>0.268482490272374</v>
      </c>
      <c r="AE64" s="95"/>
      <c r="AF64" s="95">
        <v>0.0340488527017024</v>
      </c>
      <c r="AG64" s="95"/>
      <c r="AH64" s="95">
        <v>1.33588526619893</v>
      </c>
      <c r="AI64" s="95">
        <v>0.151815181518152</v>
      </c>
      <c r="AJ64" s="95"/>
      <c r="AK64" s="95"/>
      <c r="AL64" s="95"/>
      <c r="AM64" s="95"/>
      <c r="AN64" s="95"/>
      <c r="AO64" s="95">
        <v>4.44</v>
      </c>
      <c r="AP64" s="95"/>
      <c r="AQ64" s="95"/>
      <c r="AS64" s="30" t="s">
        <v>234</v>
      </c>
      <c r="AT64" s="35">
        <f t="shared" si="168"/>
        <v>0</v>
      </c>
      <c r="AU64" s="35">
        <f t="shared" si="169"/>
        <v>0</v>
      </c>
      <c r="AV64" s="35">
        <f t="shared" si="170"/>
        <v>0</v>
      </c>
      <c r="AW64" s="35">
        <f t="shared" si="171"/>
        <v>0</v>
      </c>
      <c r="AX64" s="35">
        <f t="shared" si="172"/>
        <v>0</v>
      </c>
      <c r="AY64" s="35">
        <f t="shared" si="173"/>
        <v>0</v>
      </c>
      <c r="AZ64" s="35">
        <f t="shared" si="174"/>
        <v>2.076125</v>
      </c>
      <c r="BA64" s="35">
        <f t="shared" si="175"/>
        <v>0.046</v>
      </c>
      <c r="BB64" s="35">
        <f t="shared" si="176"/>
        <v>0</v>
      </c>
      <c r="BC64" s="35">
        <f t="shared" si="177"/>
        <v>0</v>
      </c>
      <c r="BD64" s="35">
        <f t="shared" si="178"/>
        <v>1.472</v>
      </c>
      <c r="BE64" s="35">
        <f t="shared" si="179"/>
        <v>3.9091</v>
      </c>
      <c r="BF64" s="35">
        <f t="shared" si="180"/>
        <v>0</v>
      </c>
      <c r="BG64" s="35">
        <f t="shared" si="181"/>
        <v>0</v>
      </c>
      <c r="BH64" s="35">
        <f t="shared" si="182"/>
        <v>0</v>
      </c>
      <c r="BI64" s="35">
        <f t="shared" si="183"/>
        <v>0</v>
      </c>
      <c r="BJ64" s="35">
        <f t="shared" si="184"/>
        <v>0</v>
      </c>
      <c r="BK64" s="35">
        <f t="shared" si="185"/>
        <v>0.34402229042158</v>
      </c>
      <c r="BL64" s="35">
        <f t="shared" si="186"/>
        <v>0</v>
      </c>
      <c r="BM64" s="35">
        <f t="shared" si="187"/>
        <v>0</v>
      </c>
      <c r="BN64" s="35">
        <f t="shared" si="188"/>
        <v>0</v>
      </c>
      <c r="BO64" s="35">
        <f t="shared" si="189"/>
        <v>0</v>
      </c>
      <c r="BP64" s="35">
        <f t="shared" si="190"/>
        <v>0</v>
      </c>
      <c r="BQ64" s="35">
        <f t="shared" si="191"/>
        <v>0.138</v>
      </c>
      <c r="BR64" s="35">
        <f t="shared" si="192"/>
        <v>0</v>
      </c>
      <c r="BS64" s="35">
        <f t="shared" si="193"/>
        <v>0.046</v>
      </c>
      <c r="BT64" s="35">
        <f t="shared" si="194"/>
        <v>0</v>
      </c>
      <c r="BU64" s="35">
        <f t="shared" si="195"/>
        <v>6.4737</v>
      </c>
      <c r="BV64" s="35">
        <f t="shared" si="196"/>
        <v>0.092</v>
      </c>
      <c r="BW64" s="35">
        <f t="shared" si="197"/>
        <v>0</v>
      </c>
      <c r="BX64" s="35">
        <f t="shared" si="198"/>
        <v>0</v>
      </c>
      <c r="BY64" s="35">
        <f t="shared" si="199"/>
        <v>0</v>
      </c>
      <c r="BZ64" s="35">
        <f t="shared" si="200"/>
        <v>0</v>
      </c>
      <c r="CA64" s="35">
        <f t="shared" si="201"/>
        <v>0</v>
      </c>
      <c r="CB64" s="35">
        <f t="shared" si="202"/>
        <v>0.4218</v>
      </c>
      <c r="CC64" s="35">
        <f t="shared" si="203"/>
        <v>0</v>
      </c>
      <c r="CD64" s="35">
        <f t="shared" si="204"/>
        <v>0</v>
      </c>
    </row>
    <row r="65" ht="14.45" customHeight="1" spans="3:82">
      <c r="C65" t="s">
        <v>804</v>
      </c>
      <c r="D65" t="s">
        <v>1503</v>
      </c>
      <c r="E65" t="s">
        <v>1241</v>
      </c>
      <c r="F65" s="49">
        <v>1</v>
      </c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S65" s="30" t="s">
        <v>1241</v>
      </c>
      <c r="AT65" s="35">
        <f t="shared" si="168"/>
        <v>7.206</v>
      </c>
      <c r="AU65" s="35">
        <f t="shared" si="169"/>
        <v>7.973</v>
      </c>
      <c r="AV65" s="35">
        <f t="shared" si="170"/>
        <v>0.744</v>
      </c>
      <c r="AW65" s="35">
        <f t="shared" si="171"/>
        <v>1.33</v>
      </c>
      <c r="AX65" s="35">
        <f t="shared" si="172"/>
        <v>0</v>
      </c>
      <c r="AY65" s="35">
        <f t="shared" si="173"/>
        <v>5.18</v>
      </c>
      <c r="AZ65" s="35">
        <f t="shared" si="174"/>
        <v>43.83</v>
      </c>
      <c r="BA65" s="35">
        <f t="shared" si="175"/>
        <v>0.26</v>
      </c>
      <c r="BB65" s="35">
        <f t="shared" si="176"/>
        <v>0</v>
      </c>
      <c r="BC65" s="35">
        <f t="shared" si="177"/>
        <v>1.821</v>
      </c>
      <c r="BD65" s="35">
        <f t="shared" si="178"/>
        <v>16.343</v>
      </c>
      <c r="BE65" s="35">
        <f t="shared" si="179"/>
        <v>4.03</v>
      </c>
      <c r="BF65" s="35">
        <f t="shared" si="180"/>
        <v>15.414</v>
      </c>
      <c r="BG65" s="35">
        <f t="shared" si="181"/>
        <v>0.095</v>
      </c>
      <c r="BH65" s="35">
        <f t="shared" si="182"/>
        <v>1.678</v>
      </c>
      <c r="BI65" s="35">
        <f t="shared" si="183"/>
        <v>0</v>
      </c>
      <c r="BJ65" s="35">
        <f t="shared" si="184"/>
        <v>0</v>
      </c>
      <c r="BK65" s="35">
        <f t="shared" si="185"/>
        <v>25.75</v>
      </c>
      <c r="BL65" s="35">
        <f t="shared" si="186"/>
        <v>0.03</v>
      </c>
      <c r="BM65" s="35">
        <f t="shared" si="187"/>
        <v>2.548</v>
      </c>
      <c r="BN65" s="35">
        <f t="shared" si="188"/>
        <v>0.655</v>
      </c>
      <c r="BO65" s="35">
        <f t="shared" si="189"/>
        <v>0</v>
      </c>
      <c r="BP65" s="35">
        <f t="shared" si="190"/>
        <v>6.651</v>
      </c>
      <c r="BQ65" s="35">
        <f t="shared" si="191"/>
        <v>0.514</v>
      </c>
      <c r="BR65" s="35">
        <f t="shared" si="192"/>
        <v>7.993</v>
      </c>
      <c r="BS65" s="35">
        <f t="shared" si="193"/>
        <v>1.351</v>
      </c>
      <c r="BT65" s="35">
        <f t="shared" si="194"/>
        <v>3.721</v>
      </c>
      <c r="BU65" s="35">
        <f t="shared" si="195"/>
        <v>4.846</v>
      </c>
      <c r="BV65" s="35">
        <f t="shared" si="196"/>
        <v>0.606</v>
      </c>
      <c r="BW65" s="35">
        <f t="shared" si="197"/>
        <v>4.583</v>
      </c>
      <c r="BX65" s="35">
        <f t="shared" si="198"/>
        <v>9.709</v>
      </c>
      <c r="BY65" s="35">
        <f t="shared" si="199"/>
        <v>0.39</v>
      </c>
      <c r="BZ65" s="35">
        <f t="shared" si="200"/>
        <v>0.590757</v>
      </c>
      <c r="CA65" s="35">
        <f t="shared" si="201"/>
        <v>0.13</v>
      </c>
      <c r="CB65" s="35">
        <f t="shared" si="202"/>
        <v>0.095</v>
      </c>
      <c r="CC65" s="35">
        <f t="shared" si="203"/>
        <v>0.291</v>
      </c>
      <c r="CD65" s="35">
        <f t="shared" si="204"/>
        <v>1.254</v>
      </c>
    </row>
    <row r="66" ht="14.45" customHeight="1" spans="3:82">
      <c r="C66" t="s">
        <v>804</v>
      </c>
      <c r="D66" t="s">
        <v>1393</v>
      </c>
      <c r="E66" t="s">
        <v>1504</v>
      </c>
      <c r="F66" s="24">
        <v>100</v>
      </c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>
        <v>50</v>
      </c>
      <c r="T66" s="95"/>
      <c r="U66" s="95"/>
      <c r="V66" s="95">
        <v>50</v>
      </c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S66" s="55" t="s">
        <v>1440</v>
      </c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</row>
    <row r="67" ht="14.45" customHeight="1" spans="3:82">
      <c r="C67" t="s">
        <v>804</v>
      </c>
      <c r="D67" t="s">
        <v>1505</v>
      </c>
      <c r="E67" t="s">
        <v>1214</v>
      </c>
      <c r="F67" s="49">
        <v>1</v>
      </c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S67" s="30" t="s">
        <v>1214</v>
      </c>
      <c r="AT67" s="35">
        <f t="shared" ref="AT67:CD67" si="205">G$68*IF(G67&lt;&gt;"",G67,$F67)</f>
        <v>7.206</v>
      </c>
      <c r="AU67" s="35">
        <f t="shared" si="205"/>
        <v>7.973</v>
      </c>
      <c r="AV67" s="35">
        <f t="shared" si="205"/>
        <v>0.744</v>
      </c>
      <c r="AW67" s="35">
        <f t="shared" si="205"/>
        <v>1.33</v>
      </c>
      <c r="AX67" s="35">
        <f t="shared" si="205"/>
        <v>0</v>
      </c>
      <c r="AY67" s="35">
        <f t="shared" si="205"/>
        <v>5.18</v>
      </c>
      <c r="AZ67" s="35">
        <f t="shared" si="205"/>
        <v>43.83</v>
      </c>
      <c r="BA67" s="35">
        <f t="shared" si="205"/>
        <v>0.26</v>
      </c>
      <c r="BB67" s="35">
        <f t="shared" si="205"/>
        <v>0</v>
      </c>
      <c r="BC67" s="35">
        <f t="shared" si="205"/>
        <v>1.821</v>
      </c>
      <c r="BD67" s="35">
        <f t="shared" si="205"/>
        <v>16.343</v>
      </c>
      <c r="BE67" s="35">
        <f t="shared" si="205"/>
        <v>4.03</v>
      </c>
      <c r="BF67" s="35">
        <f t="shared" si="205"/>
        <v>15.414</v>
      </c>
      <c r="BG67" s="35">
        <f t="shared" si="205"/>
        <v>0.095</v>
      </c>
      <c r="BH67" s="35">
        <f t="shared" si="205"/>
        <v>1.678</v>
      </c>
      <c r="BI67" s="35">
        <f t="shared" si="205"/>
        <v>0</v>
      </c>
      <c r="BJ67" s="35">
        <f t="shared" si="205"/>
        <v>0</v>
      </c>
      <c r="BK67" s="35">
        <f t="shared" si="205"/>
        <v>25.75</v>
      </c>
      <c r="BL67" s="35">
        <f t="shared" si="205"/>
        <v>0.03</v>
      </c>
      <c r="BM67" s="35">
        <f t="shared" si="205"/>
        <v>2.548</v>
      </c>
      <c r="BN67" s="35">
        <f t="shared" si="205"/>
        <v>0.655</v>
      </c>
      <c r="BO67" s="35">
        <f t="shared" si="205"/>
        <v>0</v>
      </c>
      <c r="BP67" s="35">
        <f t="shared" si="205"/>
        <v>6.651</v>
      </c>
      <c r="BQ67" s="35">
        <f t="shared" si="205"/>
        <v>0.514</v>
      </c>
      <c r="BR67" s="35">
        <f t="shared" si="205"/>
        <v>7.993</v>
      </c>
      <c r="BS67" s="35">
        <f t="shared" si="205"/>
        <v>1.351</v>
      </c>
      <c r="BT67" s="35">
        <f t="shared" si="205"/>
        <v>3.721</v>
      </c>
      <c r="BU67" s="35">
        <f t="shared" si="205"/>
        <v>4.846</v>
      </c>
      <c r="BV67" s="35">
        <f t="shared" si="205"/>
        <v>0.606</v>
      </c>
      <c r="BW67" s="35">
        <f t="shared" si="205"/>
        <v>4.583</v>
      </c>
      <c r="BX67" s="35">
        <f t="shared" si="205"/>
        <v>9.709</v>
      </c>
      <c r="BY67" s="35">
        <f t="shared" si="205"/>
        <v>0.39</v>
      </c>
      <c r="BZ67" s="35">
        <f t="shared" si="205"/>
        <v>0.590757</v>
      </c>
      <c r="CA67" s="35">
        <f t="shared" si="205"/>
        <v>0.13</v>
      </c>
      <c r="CB67" s="35">
        <f t="shared" si="205"/>
        <v>0.095</v>
      </c>
      <c r="CC67" s="35">
        <f t="shared" si="205"/>
        <v>0.291</v>
      </c>
      <c r="CD67" s="35">
        <f t="shared" si="205"/>
        <v>1.254</v>
      </c>
    </row>
    <row r="68" ht="14.45" customHeight="1" spans="3:43">
      <c r="C68" t="s">
        <v>804</v>
      </c>
      <c r="D68" t="s">
        <v>1387</v>
      </c>
      <c r="E68" t="s">
        <v>1504</v>
      </c>
      <c r="F68" s="17"/>
      <c r="G68" s="198">
        <f t="shared" ref="G68:AQ68" si="206">G48</f>
        <v>7.206</v>
      </c>
      <c r="H68" s="198">
        <f t="shared" si="206"/>
        <v>7.973</v>
      </c>
      <c r="I68" s="198">
        <f t="shared" si="206"/>
        <v>0.744</v>
      </c>
      <c r="J68" s="198">
        <f t="shared" si="206"/>
        <v>1.33</v>
      </c>
      <c r="K68" s="198">
        <f t="shared" si="206"/>
        <v>0</v>
      </c>
      <c r="L68" s="198">
        <f t="shared" si="206"/>
        <v>5.18</v>
      </c>
      <c r="M68" s="198">
        <f t="shared" si="206"/>
        <v>43.83</v>
      </c>
      <c r="N68" s="198">
        <f t="shared" si="206"/>
        <v>0.26</v>
      </c>
      <c r="O68" s="198">
        <f t="shared" si="206"/>
        <v>0</v>
      </c>
      <c r="P68" s="198">
        <f t="shared" si="206"/>
        <v>1.821</v>
      </c>
      <c r="Q68" s="198">
        <f t="shared" si="206"/>
        <v>16.343</v>
      </c>
      <c r="R68" s="198">
        <f t="shared" si="206"/>
        <v>4.03</v>
      </c>
      <c r="S68" s="198">
        <f t="shared" si="206"/>
        <v>15.414</v>
      </c>
      <c r="T68" s="198">
        <f t="shared" si="206"/>
        <v>0.095</v>
      </c>
      <c r="U68" s="198">
        <f t="shared" si="206"/>
        <v>1.678</v>
      </c>
      <c r="V68" s="198">
        <f t="shared" si="206"/>
        <v>0</v>
      </c>
      <c r="W68" s="198">
        <f t="shared" si="206"/>
        <v>0</v>
      </c>
      <c r="X68" s="198">
        <f t="shared" si="206"/>
        <v>25.75</v>
      </c>
      <c r="Y68" s="198">
        <f t="shared" si="206"/>
        <v>0.03</v>
      </c>
      <c r="Z68" s="198">
        <f t="shared" si="206"/>
        <v>2.548</v>
      </c>
      <c r="AA68" s="198">
        <f t="shared" si="206"/>
        <v>0.655</v>
      </c>
      <c r="AB68" s="198">
        <f t="shared" si="206"/>
        <v>0</v>
      </c>
      <c r="AC68" s="198">
        <f t="shared" si="206"/>
        <v>6.651</v>
      </c>
      <c r="AD68" s="198">
        <f t="shared" si="206"/>
        <v>0.514</v>
      </c>
      <c r="AE68" s="198">
        <f t="shared" si="206"/>
        <v>7.993</v>
      </c>
      <c r="AF68" s="198">
        <f t="shared" si="206"/>
        <v>1.351</v>
      </c>
      <c r="AG68" s="198">
        <f t="shared" si="206"/>
        <v>3.721</v>
      </c>
      <c r="AH68" s="198">
        <f t="shared" si="206"/>
        <v>4.846</v>
      </c>
      <c r="AI68" s="198">
        <f t="shared" si="206"/>
        <v>0.606</v>
      </c>
      <c r="AJ68" s="198">
        <f t="shared" si="206"/>
        <v>4.583</v>
      </c>
      <c r="AK68" s="198">
        <f t="shared" si="206"/>
        <v>9.709</v>
      </c>
      <c r="AL68" s="198">
        <f t="shared" si="206"/>
        <v>0.39</v>
      </c>
      <c r="AM68" s="198">
        <f t="shared" si="206"/>
        <v>0.590757</v>
      </c>
      <c r="AN68" s="198">
        <f t="shared" si="206"/>
        <v>0.13</v>
      </c>
      <c r="AO68" s="198">
        <f t="shared" si="206"/>
        <v>0.095</v>
      </c>
      <c r="AP68" s="198">
        <f t="shared" si="206"/>
        <v>0.291</v>
      </c>
      <c r="AQ68" s="198">
        <f t="shared" si="206"/>
        <v>1.254</v>
      </c>
    </row>
    <row r="69" ht="14.45" customHeight="1" spans="3:43">
      <c r="C69" t="s">
        <v>1506</v>
      </c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49"/>
      <c r="AM69" s="49"/>
      <c r="AN69" s="49"/>
      <c r="AO69" s="49"/>
      <c r="AP69" s="49"/>
      <c r="AQ69" s="49"/>
    </row>
    <row r="70" ht="16.15" customHeight="1" spans="3:82">
      <c r="C70" s="7" t="s">
        <v>1507</v>
      </c>
      <c r="D70" s="7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4"/>
      <c r="AS70" s="55" t="s">
        <v>1494</v>
      </c>
      <c r="AT70" s="6" t="str">
        <f t="shared" ref="AT70:CD70" si="207">G$46</f>
        <v>AT</v>
      </c>
      <c r="AU70" s="6" t="str">
        <f t="shared" si="207"/>
        <v>BE</v>
      </c>
      <c r="AV70" s="6" t="str">
        <f t="shared" si="207"/>
        <v>BG</v>
      </c>
      <c r="AW70" s="6" t="str">
        <f t="shared" si="207"/>
        <v>CH</v>
      </c>
      <c r="AX70" s="6" t="str">
        <f t="shared" si="207"/>
        <v>CY</v>
      </c>
      <c r="AY70" s="6" t="str">
        <f t="shared" si="207"/>
        <v>CZ</v>
      </c>
      <c r="AZ70" s="6" t="str">
        <f t="shared" si="207"/>
        <v>DE</v>
      </c>
      <c r="BA70" s="6" t="str">
        <f t="shared" si="207"/>
        <v>DK</v>
      </c>
      <c r="BB70" s="6" t="str">
        <f t="shared" si="207"/>
        <v>EE</v>
      </c>
      <c r="BC70" s="6" t="str">
        <f t="shared" si="207"/>
        <v>EL</v>
      </c>
      <c r="BD70" s="6" t="str">
        <f t="shared" si="207"/>
        <v>ES</v>
      </c>
      <c r="BE70" s="6" t="str">
        <f t="shared" si="207"/>
        <v>FI</v>
      </c>
      <c r="BF70" s="6" t="str">
        <f t="shared" si="207"/>
        <v>FR</v>
      </c>
      <c r="BG70" s="6" t="str">
        <f t="shared" si="207"/>
        <v>HR</v>
      </c>
      <c r="BH70" s="6" t="str">
        <f t="shared" si="207"/>
        <v>HU</v>
      </c>
      <c r="BI70" s="6" t="str">
        <f t="shared" si="207"/>
        <v>IE</v>
      </c>
      <c r="BJ70" s="6" t="str">
        <f t="shared" si="207"/>
        <v>IS</v>
      </c>
      <c r="BK70" s="6" t="str">
        <f t="shared" si="207"/>
        <v>IT</v>
      </c>
      <c r="BL70" s="6" t="str">
        <f t="shared" si="207"/>
        <v>LT</v>
      </c>
      <c r="BM70" s="6" t="str">
        <f t="shared" si="207"/>
        <v>LU</v>
      </c>
      <c r="BN70" s="6" t="str">
        <f t="shared" si="207"/>
        <v>LV</v>
      </c>
      <c r="BO70" s="6" t="str">
        <f t="shared" si="207"/>
        <v>MT</v>
      </c>
      <c r="BP70" s="6" t="str">
        <f t="shared" si="207"/>
        <v>NL</v>
      </c>
      <c r="BQ70" s="6" t="str">
        <f t="shared" si="207"/>
        <v>NO</v>
      </c>
      <c r="BR70" s="6" t="str">
        <f t="shared" si="207"/>
        <v>PL</v>
      </c>
      <c r="BS70" s="6" t="str">
        <f t="shared" si="207"/>
        <v>PT</v>
      </c>
      <c r="BT70" s="6" t="str">
        <f t="shared" si="207"/>
        <v>RO</v>
      </c>
      <c r="BU70" s="6" t="str">
        <f t="shared" si="207"/>
        <v>SE</v>
      </c>
      <c r="BV70" s="6" t="str">
        <f t="shared" si="207"/>
        <v>SI</v>
      </c>
      <c r="BW70" s="6" t="str">
        <f t="shared" si="207"/>
        <v>SK</v>
      </c>
      <c r="BX70" s="6" t="str">
        <f t="shared" si="207"/>
        <v>UK</v>
      </c>
      <c r="BY70" s="6" t="str">
        <f t="shared" si="207"/>
        <v>AL</v>
      </c>
      <c r="BZ70" s="6" t="str">
        <f t="shared" si="207"/>
        <v>BA</v>
      </c>
      <c r="CA70" s="6" t="str">
        <f t="shared" si="207"/>
        <v>KS</v>
      </c>
      <c r="CB70" s="6" t="str">
        <f t="shared" si="207"/>
        <v>ME</v>
      </c>
      <c r="CC70" s="6" t="str">
        <f t="shared" si="207"/>
        <v>MK</v>
      </c>
      <c r="CD70" s="6" t="str">
        <f t="shared" si="207"/>
        <v>RS</v>
      </c>
    </row>
    <row r="71" ht="14.45" customHeight="1" spans="3:82">
      <c r="C71" t="s">
        <v>808</v>
      </c>
      <c r="D71" t="s">
        <v>1503</v>
      </c>
      <c r="E71" t="s">
        <v>241</v>
      </c>
      <c r="F71" s="197">
        <v>1.74</v>
      </c>
      <c r="G71" s="197">
        <v>1.24</v>
      </c>
      <c r="H71" s="197"/>
      <c r="I71" s="197"/>
      <c r="J71" s="197"/>
      <c r="K71" s="197"/>
      <c r="L71" s="197"/>
      <c r="M71" s="197">
        <v>1.5</v>
      </c>
      <c r="N71" s="197"/>
      <c r="O71" s="197"/>
      <c r="P71" s="197"/>
      <c r="Q71" s="197"/>
      <c r="R71" s="197"/>
      <c r="S71" s="197"/>
      <c r="T71" s="197">
        <v>1.5</v>
      </c>
      <c r="U71" s="197"/>
      <c r="V71" s="197"/>
      <c r="W71" s="197"/>
      <c r="X71" s="197">
        <v>0.14094</v>
      </c>
      <c r="Y71" s="197"/>
      <c r="Z71" s="197"/>
      <c r="AA71" s="197"/>
      <c r="AB71" s="197"/>
      <c r="AC71" s="197"/>
      <c r="AD71" s="197"/>
      <c r="AE71" s="197"/>
      <c r="AF71" s="197"/>
      <c r="AG71" s="197"/>
      <c r="AH71" s="197"/>
      <c r="AI71" s="197"/>
      <c r="AJ71" s="197"/>
      <c r="AK71" s="197"/>
      <c r="AL71" s="197"/>
      <c r="AM71" s="197"/>
      <c r="AN71" s="197"/>
      <c r="AO71" s="197"/>
      <c r="AP71" s="197"/>
      <c r="AQ71" s="197"/>
      <c r="AR71" s="4"/>
      <c r="AS71" s="30" t="s">
        <v>241</v>
      </c>
      <c r="AT71" s="35">
        <f t="shared" ref="AT71:BC78" si="208">G$81*IF(G71&lt;&gt;"",G71,$F71)</f>
        <v>8.041896</v>
      </c>
      <c r="AU71" s="35">
        <f t="shared" si="208"/>
        <v>1.2485718</v>
      </c>
      <c r="AV71" s="35">
        <f t="shared" si="208"/>
        <v>0</v>
      </c>
      <c r="AW71" s="35">
        <f t="shared" si="208"/>
        <v>0</v>
      </c>
      <c r="AX71" s="35">
        <f t="shared" si="208"/>
        <v>0</v>
      </c>
      <c r="AY71" s="35">
        <f t="shared" si="208"/>
        <v>0.0145421103581801</v>
      </c>
      <c r="AZ71" s="35">
        <f t="shared" si="208"/>
        <v>3.28725</v>
      </c>
      <c r="BA71" s="35">
        <f t="shared" si="208"/>
        <v>0</v>
      </c>
      <c r="BB71" s="35">
        <f t="shared" si="208"/>
        <v>0</v>
      </c>
      <c r="BC71" s="35">
        <f t="shared" si="208"/>
        <v>0</v>
      </c>
      <c r="BD71" s="35">
        <f t="shared" ref="BD71:BM78" si="209">Q$81*IF(Q71&lt;&gt;"",Q71,$F71)</f>
        <v>0</v>
      </c>
      <c r="BE71" s="35">
        <f t="shared" si="209"/>
        <v>2.10366</v>
      </c>
      <c r="BF71" s="35">
        <f t="shared" si="209"/>
        <v>1.0728144</v>
      </c>
      <c r="BG71" s="35">
        <f t="shared" si="209"/>
        <v>0</v>
      </c>
      <c r="BH71" s="35">
        <f t="shared" si="209"/>
        <v>0</v>
      </c>
      <c r="BI71" s="35">
        <f t="shared" si="209"/>
        <v>0</v>
      </c>
      <c r="BJ71" s="35">
        <f t="shared" si="209"/>
        <v>0</v>
      </c>
      <c r="BK71" s="35">
        <f t="shared" si="209"/>
        <v>0.188289556775965</v>
      </c>
      <c r="BL71" s="35">
        <f t="shared" si="209"/>
        <v>0</v>
      </c>
      <c r="BM71" s="35">
        <f t="shared" si="209"/>
        <v>0</v>
      </c>
      <c r="BN71" s="35">
        <f t="shared" ref="BN71:BW78" si="210">AA$81*IF(AA71&lt;&gt;"",AA71,$F71)</f>
        <v>0</v>
      </c>
      <c r="BO71" s="35">
        <f t="shared" si="210"/>
        <v>0</v>
      </c>
      <c r="BP71" s="35">
        <f t="shared" si="210"/>
        <v>0.578637</v>
      </c>
      <c r="BQ71" s="35">
        <f t="shared" si="210"/>
        <v>0</v>
      </c>
      <c r="BR71" s="35">
        <f t="shared" si="210"/>
        <v>0.695391</v>
      </c>
      <c r="BS71" s="35">
        <f t="shared" si="210"/>
        <v>0</v>
      </c>
      <c r="BT71" s="35">
        <f t="shared" si="210"/>
        <v>0</v>
      </c>
      <c r="BU71" s="35">
        <f t="shared" si="210"/>
        <v>0.843204</v>
      </c>
      <c r="BV71" s="35">
        <f t="shared" si="210"/>
        <v>0</v>
      </c>
      <c r="BW71" s="35">
        <f t="shared" si="210"/>
        <v>0</v>
      </c>
      <c r="BX71" s="35">
        <f t="shared" ref="BX71:CD78" si="211">AK$81*IF(AK71&lt;&gt;"",AK71,$F71)</f>
        <v>0.5068098</v>
      </c>
      <c r="BY71" s="35">
        <f t="shared" si="211"/>
        <v>0</v>
      </c>
      <c r="BZ71" s="35">
        <f t="shared" si="211"/>
        <v>0</v>
      </c>
      <c r="CA71" s="35">
        <f t="shared" si="211"/>
        <v>0</v>
      </c>
      <c r="CB71" s="35">
        <f t="shared" si="211"/>
        <v>0</v>
      </c>
      <c r="CC71" s="35">
        <f t="shared" si="211"/>
        <v>0</v>
      </c>
      <c r="CD71" s="35">
        <f t="shared" si="211"/>
        <v>0</v>
      </c>
    </row>
    <row r="72" ht="14.45" customHeight="1" spans="3:82">
      <c r="C72" t="s">
        <v>808</v>
      </c>
      <c r="D72" t="s">
        <v>1503</v>
      </c>
      <c r="E72" t="s">
        <v>232</v>
      </c>
      <c r="F72" s="197">
        <v>0.21</v>
      </c>
      <c r="G72" s="197"/>
      <c r="H72" s="197"/>
      <c r="I72" s="197"/>
      <c r="J72" s="197"/>
      <c r="K72" s="197"/>
      <c r="L72" s="197"/>
      <c r="M72" s="197"/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  <c r="AA72" s="197"/>
      <c r="AB72" s="197"/>
      <c r="AC72" s="197">
        <f>F72*0.87</f>
        <v>0.1827</v>
      </c>
      <c r="AD72" s="197"/>
      <c r="AE72" s="197">
        <f>F72*0.9</f>
        <v>0.189</v>
      </c>
      <c r="AF72" s="197"/>
      <c r="AG72" s="197"/>
      <c r="AH72" s="197"/>
      <c r="AI72" s="197"/>
      <c r="AJ72" s="197"/>
      <c r="AK72" s="197"/>
      <c r="AL72" s="197"/>
      <c r="AM72" s="197"/>
      <c r="AN72" s="197"/>
      <c r="AO72" s="197"/>
      <c r="AP72" s="197"/>
      <c r="AQ72" s="197"/>
      <c r="AR72" s="4"/>
      <c r="AS72" s="30" t="s">
        <v>232</v>
      </c>
      <c r="AT72" s="35">
        <f t="shared" si="208"/>
        <v>1.361934</v>
      </c>
      <c r="AU72" s="35">
        <f t="shared" si="208"/>
        <v>0.1506897</v>
      </c>
      <c r="AV72" s="35">
        <f t="shared" si="208"/>
        <v>0</v>
      </c>
      <c r="AW72" s="35">
        <f t="shared" si="208"/>
        <v>0</v>
      </c>
      <c r="AX72" s="35">
        <f t="shared" si="208"/>
        <v>0</v>
      </c>
      <c r="AY72" s="35">
        <f t="shared" si="208"/>
        <v>0.00175508228460794</v>
      </c>
      <c r="AZ72" s="35">
        <f t="shared" si="208"/>
        <v>0.460215</v>
      </c>
      <c r="BA72" s="35">
        <f t="shared" si="208"/>
        <v>0</v>
      </c>
      <c r="BB72" s="35">
        <f t="shared" si="208"/>
        <v>0</v>
      </c>
      <c r="BC72" s="35">
        <f t="shared" si="208"/>
        <v>0</v>
      </c>
      <c r="BD72" s="35">
        <f t="shared" si="209"/>
        <v>0</v>
      </c>
      <c r="BE72" s="35">
        <f t="shared" si="209"/>
        <v>0.25389</v>
      </c>
      <c r="BF72" s="35">
        <f t="shared" si="209"/>
        <v>0.1294776</v>
      </c>
      <c r="BG72" s="35">
        <f t="shared" si="209"/>
        <v>0</v>
      </c>
      <c r="BH72" s="35">
        <f t="shared" si="209"/>
        <v>0</v>
      </c>
      <c r="BI72" s="35">
        <f t="shared" si="209"/>
        <v>0</v>
      </c>
      <c r="BJ72" s="35">
        <f t="shared" si="209"/>
        <v>0</v>
      </c>
      <c r="BK72" s="35">
        <f t="shared" si="209"/>
        <v>0.280550638022937</v>
      </c>
      <c r="BL72" s="35">
        <f t="shared" si="209"/>
        <v>0</v>
      </c>
      <c r="BM72" s="35">
        <f t="shared" si="209"/>
        <v>0</v>
      </c>
      <c r="BN72" s="35">
        <f t="shared" si="210"/>
        <v>0</v>
      </c>
      <c r="BO72" s="35">
        <f t="shared" si="210"/>
        <v>0</v>
      </c>
      <c r="BP72" s="35">
        <f t="shared" si="210"/>
        <v>0.060756885</v>
      </c>
      <c r="BQ72" s="35">
        <f t="shared" si="210"/>
        <v>0</v>
      </c>
      <c r="BR72" s="35">
        <f t="shared" si="210"/>
        <v>0.07553385</v>
      </c>
      <c r="BS72" s="35">
        <f t="shared" si="210"/>
        <v>0</v>
      </c>
      <c r="BT72" s="35">
        <f t="shared" si="210"/>
        <v>0</v>
      </c>
      <c r="BU72" s="35">
        <f t="shared" si="210"/>
        <v>0.101766</v>
      </c>
      <c r="BV72" s="35">
        <f t="shared" si="210"/>
        <v>0</v>
      </c>
      <c r="BW72" s="35">
        <f t="shared" si="210"/>
        <v>0</v>
      </c>
      <c r="BX72" s="35">
        <f t="shared" si="211"/>
        <v>0.0611667</v>
      </c>
      <c r="BY72" s="35">
        <f t="shared" si="211"/>
        <v>0</v>
      </c>
      <c r="BZ72" s="35">
        <f t="shared" si="211"/>
        <v>0</v>
      </c>
      <c r="CA72" s="35">
        <f t="shared" si="211"/>
        <v>0</v>
      </c>
      <c r="CB72" s="35">
        <f t="shared" si="211"/>
        <v>0</v>
      </c>
      <c r="CC72" s="35">
        <f t="shared" si="211"/>
        <v>0</v>
      </c>
      <c r="CD72" s="35">
        <f t="shared" si="211"/>
        <v>0</v>
      </c>
    </row>
    <row r="73" ht="14.45" customHeight="1" spans="3:82">
      <c r="C73" t="s">
        <v>808</v>
      </c>
      <c r="D73" t="s">
        <v>1503</v>
      </c>
      <c r="E73" t="s">
        <v>247</v>
      </c>
      <c r="F73" s="197">
        <v>2.3</v>
      </c>
      <c r="G73" s="197">
        <v>0.11</v>
      </c>
      <c r="H73" s="197">
        <f>F73+F74</f>
        <v>2.8</v>
      </c>
      <c r="I73" s="197"/>
      <c r="J73" s="197"/>
      <c r="K73" s="197"/>
      <c r="L73" s="197"/>
      <c r="M73" s="197">
        <v>1.4</v>
      </c>
      <c r="N73" s="197"/>
      <c r="O73" s="197"/>
      <c r="P73" s="197"/>
      <c r="Q73" s="197"/>
      <c r="R73" s="197"/>
      <c r="S73" s="197"/>
      <c r="T73" s="197">
        <v>1.4</v>
      </c>
      <c r="U73" s="197">
        <v>1.4</v>
      </c>
      <c r="V73" s="197"/>
      <c r="W73" s="197"/>
      <c r="X73" s="197"/>
      <c r="Y73" s="197"/>
      <c r="Z73" s="197"/>
      <c r="AA73" s="197"/>
      <c r="AB73" s="197"/>
      <c r="AC73" s="197">
        <f>F73*0.87</f>
        <v>2.001</v>
      </c>
      <c r="AD73" s="197"/>
      <c r="AE73" s="197"/>
      <c r="AF73" s="197"/>
      <c r="AG73" s="197"/>
      <c r="AH73" s="197"/>
      <c r="AI73" s="197"/>
      <c r="AJ73" s="197"/>
      <c r="AK73" s="197">
        <f>F73*0.95</f>
        <v>2.185</v>
      </c>
      <c r="AL73" s="197"/>
      <c r="AM73" s="197"/>
      <c r="AN73" s="197"/>
      <c r="AO73" s="197"/>
      <c r="AP73" s="197"/>
      <c r="AQ73" s="197"/>
      <c r="AR73" s="4"/>
      <c r="AS73" s="30" t="s">
        <v>247</v>
      </c>
      <c r="AT73" s="35">
        <f t="shared" si="208"/>
        <v>0.713394</v>
      </c>
      <c r="AU73" s="35">
        <f t="shared" si="208"/>
        <v>2.009196</v>
      </c>
      <c r="AV73" s="35">
        <f t="shared" si="208"/>
        <v>0</v>
      </c>
      <c r="AW73" s="35">
        <f t="shared" si="208"/>
        <v>0</v>
      </c>
      <c r="AX73" s="35">
        <f t="shared" si="208"/>
        <v>0</v>
      </c>
      <c r="AY73" s="35">
        <f t="shared" si="208"/>
        <v>0.0192223297838012</v>
      </c>
      <c r="AZ73" s="35">
        <f t="shared" si="208"/>
        <v>3.0681</v>
      </c>
      <c r="BA73" s="35">
        <f t="shared" si="208"/>
        <v>0</v>
      </c>
      <c r="BB73" s="35">
        <f t="shared" si="208"/>
        <v>0</v>
      </c>
      <c r="BC73" s="35">
        <f t="shared" si="208"/>
        <v>0</v>
      </c>
      <c r="BD73" s="35">
        <f t="shared" si="209"/>
        <v>0</v>
      </c>
      <c r="BE73" s="35">
        <f t="shared" si="209"/>
        <v>2.7807</v>
      </c>
      <c r="BF73" s="35">
        <f t="shared" si="209"/>
        <v>1.418088</v>
      </c>
      <c r="BG73" s="35">
        <f t="shared" si="209"/>
        <v>0</v>
      </c>
      <c r="BH73" s="35">
        <f t="shared" si="209"/>
        <v>0</v>
      </c>
      <c r="BI73" s="35">
        <f t="shared" si="209"/>
        <v>0</v>
      </c>
      <c r="BJ73" s="35">
        <f t="shared" si="209"/>
        <v>0</v>
      </c>
      <c r="BK73" s="35">
        <f t="shared" si="209"/>
        <v>3.07269746406073</v>
      </c>
      <c r="BL73" s="35">
        <f t="shared" si="209"/>
        <v>0</v>
      </c>
      <c r="BM73" s="35">
        <f t="shared" si="209"/>
        <v>0</v>
      </c>
      <c r="BN73" s="35">
        <f t="shared" si="210"/>
        <v>0</v>
      </c>
      <c r="BO73" s="35">
        <f t="shared" si="210"/>
        <v>0</v>
      </c>
      <c r="BP73" s="35">
        <f t="shared" si="210"/>
        <v>0.66543255</v>
      </c>
      <c r="BQ73" s="35">
        <f t="shared" si="210"/>
        <v>0</v>
      </c>
      <c r="BR73" s="35">
        <f t="shared" si="210"/>
        <v>0.919195</v>
      </c>
      <c r="BS73" s="35">
        <f t="shared" si="210"/>
        <v>0</v>
      </c>
      <c r="BT73" s="35">
        <f t="shared" si="210"/>
        <v>0</v>
      </c>
      <c r="BU73" s="35">
        <f t="shared" si="210"/>
        <v>1.11458</v>
      </c>
      <c r="BV73" s="35">
        <f t="shared" si="210"/>
        <v>0</v>
      </c>
      <c r="BW73" s="35">
        <f t="shared" si="210"/>
        <v>0</v>
      </c>
      <c r="BX73" s="35">
        <f t="shared" si="211"/>
        <v>0.63642495</v>
      </c>
      <c r="BY73" s="35">
        <f t="shared" si="211"/>
        <v>0</v>
      </c>
      <c r="BZ73" s="35">
        <f t="shared" si="211"/>
        <v>0</v>
      </c>
      <c r="CA73" s="35">
        <f t="shared" si="211"/>
        <v>0</v>
      </c>
      <c r="CB73" s="35">
        <f t="shared" si="211"/>
        <v>0</v>
      </c>
      <c r="CC73" s="35">
        <f t="shared" si="211"/>
        <v>0</v>
      </c>
      <c r="CD73" s="35">
        <f t="shared" si="211"/>
        <v>0</v>
      </c>
    </row>
    <row r="74" ht="14.45" customHeight="1" spans="3:82">
      <c r="C74" t="s">
        <v>808</v>
      </c>
      <c r="D74" t="s">
        <v>1503</v>
      </c>
      <c r="E74" t="s">
        <v>234</v>
      </c>
      <c r="F74" s="197">
        <v>0.5</v>
      </c>
      <c r="G74" s="217">
        <v>0</v>
      </c>
      <c r="H74" s="217">
        <v>0</v>
      </c>
      <c r="I74" s="197"/>
      <c r="J74" s="197"/>
      <c r="K74" s="197"/>
      <c r="L74" s="197"/>
      <c r="M74" s="197">
        <v>0.25</v>
      </c>
      <c r="N74" s="197"/>
      <c r="O74" s="197"/>
      <c r="P74" s="197"/>
      <c r="Q74" s="197"/>
      <c r="R74" s="197">
        <v>0.19</v>
      </c>
      <c r="S74" s="197"/>
      <c r="T74" s="197">
        <v>0.25</v>
      </c>
      <c r="U74" s="197"/>
      <c r="V74" s="197"/>
      <c r="W74" s="197"/>
      <c r="X74" s="197"/>
      <c r="Y74" s="197"/>
      <c r="Z74" s="197"/>
      <c r="AA74" s="197"/>
      <c r="AB74" s="197"/>
      <c r="AC74" s="217">
        <v>0</v>
      </c>
      <c r="AD74" s="197"/>
      <c r="AE74" s="217">
        <v>0.1</v>
      </c>
      <c r="AF74" s="197"/>
      <c r="AG74" s="197"/>
      <c r="AH74" s="197"/>
      <c r="AI74" s="197"/>
      <c r="AJ74" s="197"/>
      <c r="AK74" s="217">
        <v>0</v>
      </c>
      <c r="AL74" s="197"/>
      <c r="AM74" s="197"/>
      <c r="AN74" s="197"/>
      <c r="AO74" s="197"/>
      <c r="AP74" s="197"/>
      <c r="AQ74" s="197"/>
      <c r="AR74" s="4"/>
      <c r="AS74" s="30" t="s">
        <v>234</v>
      </c>
      <c r="AT74" s="35">
        <f t="shared" si="208"/>
        <v>0</v>
      </c>
      <c r="AU74" s="35">
        <f t="shared" si="208"/>
        <v>0</v>
      </c>
      <c r="AV74" s="35">
        <f t="shared" si="208"/>
        <v>0</v>
      </c>
      <c r="AW74" s="35">
        <f t="shared" si="208"/>
        <v>0</v>
      </c>
      <c r="AX74" s="35">
        <f t="shared" si="208"/>
        <v>0</v>
      </c>
      <c r="AY74" s="35">
        <f t="shared" si="208"/>
        <v>0.00417876734430461</v>
      </c>
      <c r="AZ74" s="35">
        <f t="shared" si="208"/>
        <v>0.547875</v>
      </c>
      <c r="BA74" s="35">
        <f t="shared" si="208"/>
        <v>0</v>
      </c>
      <c r="BB74" s="35">
        <f t="shared" si="208"/>
        <v>0</v>
      </c>
      <c r="BC74" s="35">
        <f t="shared" si="208"/>
        <v>0</v>
      </c>
      <c r="BD74" s="35">
        <f t="shared" si="209"/>
        <v>0</v>
      </c>
      <c r="BE74" s="35">
        <f t="shared" si="209"/>
        <v>0.22971</v>
      </c>
      <c r="BF74" s="35">
        <f t="shared" si="209"/>
        <v>0.30828</v>
      </c>
      <c r="BG74" s="35">
        <f t="shared" si="209"/>
        <v>0</v>
      </c>
      <c r="BH74" s="35">
        <f t="shared" si="209"/>
        <v>0</v>
      </c>
      <c r="BI74" s="35">
        <f t="shared" si="209"/>
        <v>0</v>
      </c>
      <c r="BJ74" s="35">
        <f t="shared" si="209"/>
        <v>0</v>
      </c>
      <c r="BK74" s="35">
        <f t="shared" si="209"/>
        <v>0.66797770957842</v>
      </c>
      <c r="BL74" s="35">
        <f t="shared" si="209"/>
        <v>0</v>
      </c>
      <c r="BM74" s="35">
        <f t="shared" si="209"/>
        <v>0</v>
      </c>
      <c r="BN74" s="35">
        <f t="shared" si="210"/>
        <v>0</v>
      </c>
      <c r="BO74" s="35">
        <f t="shared" si="210"/>
        <v>0</v>
      </c>
      <c r="BP74" s="35">
        <f t="shared" si="210"/>
        <v>0</v>
      </c>
      <c r="BQ74" s="35">
        <f t="shared" si="210"/>
        <v>0</v>
      </c>
      <c r="BR74" s="35">
        <f t="shared" si="210"/>
        <v>0.039965</v>
      </c>
      <c r="BS74" s="35">
        <f t="shared" si="210"/>
        <v>0</v>
      </c>
      <c r="BT74" s="35">
        <f t="shared" si="210"/>
        <v>0</v>
      </c>
      <c r="BU74" s="35">
        <f t="shared" si="210"/>
        <v>0.2423</v>
      </c>
      <c r="BV74" s="35">
        <f t="shared" si="210"/>
        <v>0</v>
      </c>
      <c r="BW74" s="35">
        <f t="shared" si="210"/>
        <v>0</v>
      </c>
      <c r="BX74" s="35">
        <f t="shared" si="211"/>
        <v>0</v>
      </c>
      <c r="BY74" s="35">
        <f t="shared" si="211"/>
        <v>0</v>
      </c>
      <c r="BZ74" s="35">
        <f t="shared" si="211"/>
        <v>0</v>
      </c>
      <c r="CA74" s="35">
        <f t="shared" si="211"/>
        <v>0</v>
      </c>
      <c r="CB74" s="35">
        <f t="shared" si="211"/>
        <v>0</v>
      </c>
      <c r="CC74" s="35">
        <f t="shared" si="211"/>
        <v>0</v>
      </c>
      <c r="CD74" s="35">
        <f t="shared" si="211"/>
        <v>0</v>
      </c>
    </row>
    <row r="75" ht="14.45" customHeight="1" spans="3:82">
      <c r="C75" t="s">
        <v>808</v>
      </c>
      <c r="D75" t="s">
        <v>1503</v>
      </c>
      <c r="E75" t="s">
        <v>1236</v>
      </c>
      <c r="F75" s="197">
        <v>0.5</v>
      </c>
      <c r="G75" s="197"/>
      <c r="H75" s="197"/>
      <c r="I75" s="197"/>
      <c r="J75" s="197"/>
      <c r="K75" s="197"/>
      <c r="L75" s="197"/>
      <c r="M75" s="197"/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  <c r="AA75" s="197"/>
      <c r="AB75" s="197"/>
      <c r="AC75" s="197"/>
      <c r="AD75" s="197"/>
      <c r="AE75" s="197"/>
      <c r="AF75" s="197"/>
      <c r="AG75" s="197"/>
      <c r="AH75" s="197"/>
      <c r="AI75" s="197"/>
      <c r="AJ75" s="197"/>
      <c r="AK75" s="197"/>
      <c r="AL75" s="197"/>
      <c r="AM75" s="197"/>
      <c r="AN75" s="197"/>
      <c r="AO75" s="197"/>
      <c r="AP75" s="197"/>
      <c r="AQ75" s="197"/>
      <c r="AR75" s="4"/>
      <c r="AS75" s="30" t="s">
        <v>1236</v>
      </c>
      <c r="AT75" s="35">
        <f t="shared" si="208"/>
        <v>3.2427</v>
      </c>
      <c r="AU75" s="35">
        <f t="shared" si="208"/>
        <v>0.358785</v>
      </c>
      <c r="AV75" s="35">
        <f t="shared" si="208"/>
        <v>0</v>
      </c>
      <c r="AW75" s="35">
        <f t="shared" si="208"/>
        <v>0</v>
      </c>
      <c r="AX75" s="35">
        <f t="shared" si="208"/>
        <v>0</v>
      </c>
      <c r="AY75" s="35">
        <f t="shared" si="208"/>
        <v>0.00417876734430461</v>
      </c>
      <c r="AZ75" s="35">
        <f t="shared" si="208"/>
        <v>1.09575</v>
      </c>
      <c r="BA75" s="35">
        <f t="shared" si="208"/>
        <v>0</v>
      </c>
      <c r="BB75" s="35">
        <f t="shared" si="208"/>
        <v>0</v>
      </c>
      <c r="BC75" s="35">
        <f t="shared" si="208"/>
        <v>0</v>
      </c>
      <c r="BD75" s="35">
        <f t="shared" si="209"/>
        <v>0</v>
      </c>
      <c r="BE75" s="35">
        <f t="shared" si="209"/>
        <v>0.6045</v>
      </c>
      <c r="BF75" s="35">
        <f t="shared" si="209"/>
        <v>0.30828</v>
      </c>
      <c r="BG75" s="35">
        <f t="shared" si="209"/>
        <v>0</v>
      </c>
      <c r="BH75" s="35">
        <f t="shared" si="209"/>
        <v>0</v>
      </c>
      <c r="BI75" s="35">
        <f t="shared" si="209"/>
        <v>0</v>
      </c>
      <c r="BJ75" s="35">
        <f t="shared" si="209"/>
        <v>0</v>
      </c>
      <c r="BK75" s="35">
        <f t="shared" si="209"/>
        <v>0.66797770957842</v>
      </c>
      <c r="BL75" s="35">
        <f t="shared" si="209"/>
        <v>0</v>
      </c>
      <c r="BM75" s="35">
        <f t="shared" si="209"/>
        <v>0</v>
      </c>
      <c r="BN75" s="35">
        <f t="shared" si="210"/>
        <v>0</v>
      </c>
      <c r="BO75" s="35">
        <f t="shared" si="210"/>
        <v>0</v>
      </c>
      <c r="BP75" s="35">
        <f t="shared" si="210"/>
        <v>0.166275</v>
      </c>
      <c r="BQ75" s="35">
        <f t="shared" si="210"/>
        <v>0</v>
      </c>
      <c r="BR75" s="35">
        <f t="shared" si="210"/>
        <v>0.199825</v>
      </c>
      <c r="BS75" s="35">
        <f t="shared" si="210"/>
        <v>0</v>
      </c>
      <c r="BT75" s="35">
        <f t="shared" si="210"/>
        <v>0</v>
      </c>
      <c r="BU75" s="35">
        <f t="shared" si="210"/>
        <v>0.2423</v>
      </c>
      <c r="BV75" s="35">
        <f t="shared" si="210"/>
        <v>0</v>
      </c>
      <c r="BW75" s="35">
        <f t="shared" si="210"/>
        <v>0</v>
      </c>
      <c r="BX75" s="35">
        <f t="shared" si="211"/>
        <v>0.145635</v>
      </c>
      <c r="BY75" s="35">
        <f t="shared" si="211"/>
        <v>0</v>
      </c>
      <c r="BZ75" s="35">
        <f t="shared" si="211"/>
        <v>0</v>
      </c>
      <c r="CA75" s="35">
        <f t="shared" si="211"/>
        <v>0</v>
      </c>
      <c r="CB75" s="35">
        <f t="shared" si="211"/>
        <v>0</v>
      </c>
      <c r="CC75" s="35">
        <f t="shared" si="211"/>
        <v>0</v>
      </c>
      <c r="CD75" s="35">
        <f t="shared" si="211"/>
        <v>0</v>
      </c>
    </row>
    <row r="76" ht="14.45" customHeight="1" spans="3:82">
      <c r="C76" t="s">
        <v>808</v>
      </c>
      <c r="D76" t="s">
        <v>1503</v>
      </c>
      <c r="E76" t="s">
        <v>1238</v>
      </c>
      <c r="F76" s="197">
        <v>0.09</v>
      </c>
      <c r="G76" s="197"/>
      <c r="H76" s="197"/>
      <c r="I76" s="197"/>
      <c r="J76" s="197"/>
      <c r="K76" s="197"/>
      <c r="L76" s="197"/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  <c r="AA76" s="197"/>
      <c r="AB76" s="197"/>
      <c r="AC76" s="197"/>
      <c r="AD76" s="197"/>
      <c r="AE76" s="197"/>
      <c r="AF76" s="197"/>
      <c r="AG76" s="197"/>
      <c r="AH76" s="197"/>
      <c r="AI76" s="197"/>
      <c r="AJ76" s="197"/>
      <c r="AK76" s="197"/>
      <c r="AL76" s="197"/>
      <c r="AM76" s="197"/>
      <c r="AN76" s="197"/>
      <c r="AO76" s="197"/>
      <c r="AP76" s="197"/>
      <c r="AQ76" s="197"/>
      <c r="AR76" s="4"/>
      <c r="AS76" s="30" t="s">
        <v>1238</v>
      </c>
      <c r="AT76" s="35">
        <f t="shared" si="208"/>
        <v>0.583686</v>
      </c>
      <c r="AU76" s="35">
        <f t="shared" si="208"/>
        <v>0.0645813</v>
      </c>
      <c r="AV76" s="35">
        <f t="shared" si="208"/>
        <v>0</v>
      </c>
      <c r="AW76" s="35">
        <f t="shared" si="208"/>
        <v>0</v>
      </c>
      <c r="AX76" s="35">
        <f t="shared" si="208"/>
        <v>0</v>
      </c>
      <c r="AY76" s="35">
        <f t="shared" si="208"/>
        <v>0.000752178121974831</v>
      </c>
      <c r="AZ76" s="35">
        <f t="shared" si="208"/>
        <v>0.197235</v>
      </c>
      <c r="BA76" s="35">
        <f t="shared" si="208"/>
        <v>0</v>
      </c>
      <c r="BB76" s="35">
        <f t="shared" si="208"/>
        <v>0</v>
      </c>
      <c r="BC76" s="35">
        <f t="shared" si="208"/>
        <v>0</v>
      </c>
      <c r="BD76" s="35">
        <f t="shared" si="209"/>
        <v>0</v>
      </c>
      <c r="BE76" s="35">
        <f t="shared" si="209"/>
        <v>0.10881</v>
      </c>
      <c r="BF76" s="35">
        <f t="shared" si="209"/>
        <v>0.0554904</v>
      </c>
      <c r="BG76" s="35">
        <f t="shared" si="209"/>
        <v>0</v>
      </c>
      <c r="BH76" s="35">
        <f t="shared" si="209"/>
        <v>0</v>
      </c>
      <c r="BI76" s="35">
        <f t="shared" si="209"/>
        <v>0</v>
      </c>
      <c r="BJ76" s="35">
        <f t="shared" si="209"/>
        <v>0</v>
      </c>
      <c r="BK76" s="35">
        <f t="shared" si="209"/>
        <v>0.120235987724116</v>
      </c>
      <c r="BL76" s="35">
        <f t="shared" si="209"/>
        <v>0</v>
      </c>
      <c r="BM76" s="35">
        <f t="shared" si="209"/>
        <v>0</v>
      </c>
      <c r="BN76" s="35">
        <f t="shared" si="210"/>
        <v>0</v>
      </c>
      <c r="BO76" s="35">
        <f t="shared" si="210"/>
        <v>0</v>
      </c>
      <c r="BP76" s="35">
        <f t="shared" si="210"/>
        <v>0.0299295</v>
      </c>
      <c r="BQ76" s="35">
        <f t="shared" si="210"/>
        <v>0</v>
      </c>
      <c r="BR76" s="35">
        <f t="shared" si="210"/>
        <v>0.0359685</v>
      </c>
      <c r="BS76" s="35">
        <f t="shared" si="210"/>
        <v>0</v>
      </c>
      <c r="BT76" s="35">
        <f t="shared" si="210"/>
        <v>0</v>
      </c>
      <c r="BU76" s="35">
        <f t="shared" si="210"/>
        <v>0.043614</v>
      </c>
      <c r="BV76" s="35">
        <f t="shared" si="210"/>
        <v>0</v>
      </c>
      <c r="BW76" s="35">
        <f t="shared" si="210"/>
        <v>0</v>
      </c>
      <c r="BX76" s="35">
        <f t="shared" si="211"/>
        <v>0.0262143</v>
      </c>
      <c r="BY76" s="35">
        <f t="shared" si="211"/>
        <v>0</v>
      </c>
      <c r="BZ76" s="35">
        <f t="shared" si="211"/>
        <v>0</v>
      </c>
      <c r="CA76" s="35">
        <f t="shared" si="211"/>
        <v>0</v>
      </c>
      <c r="CB76" s="35">
        <f t="shared" si="211"/>
        <v>0</v>
      </c>
      <c r="CC76" s="35">
        <f t="shared" si="211"/>
        <v>0</v>
      </c>
      <c r="CD76" s="35">
        <f t="shared" si="211"/>
        <v>0</v>
      </c>
    </row>
    <row r="77" ht="14.45" customHeight="1" spans="3:82">
      <c r="C77" t="s">
        <v>808</v>
      </c>
      <c r="D77" t="s">
        <v>1503</v>
      </c>
      <c r="E77" t="s">
        <v>831</v>
      </c>
      <c r="F77" s="197">
        <v>0.22</v>
      </c>
      <c r="G77" s="197"/>
      <c r="H77" s="197"/>
      <c r="I77" s="197"/>
      <c r="J77" s="197"/>
      <c r="K77" s="197"/>
      <c r="L77" s="197"/>
      <c r="M77" s="197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97"/>
      <c r="AB77" s="197"/>
      <c r="AC77" s="197"/>
      <c r="AD77" s="197"/>
      <c r="AE77" s="197"/>
      <c r="AF77" s="197"/>
      <c r="AG77" s="197"/>
      <c r="AH77" s="197"/>
      <c r="AI77" s="197"/>
      <c r="AJ77" s="197"/>
      <c r="AK77" s="197"/>
      <c r="AL77" s="197"/>
      <c r="AM77" s="197"/>
      <c r="AN77" s="197"/>
      <c r="AO77" s="197"/>
      <c r="AP77" s="197"/>
      <c r="AQ77" s="197"/>
      <c r="AR77" s="4"/>
      <c r="AS77" s="30" t="s">
        <v>831</v>
      </c>
      <c r="AT77" s="35">
        <f t="shared" si="208"/>
        <v>1.426788</v>
      </c>
      <c r="AU77" s="35">
        <f t="shared" si="208"/>
        <v>0.1578654</v>
      </c>
      <c r="AV77" s="35">
        <f t="shared" si="208"/>
        <v>0</v>
      </c>
      <c r="AW77" s="35">
        <f t="shared" si="208"/>
        <v>0</v>
      </c>
      <c r="AX77" s="35">
        <f t="shared" si="208"/>
        <v>0</v>
      </c>
      <c r="AY77" s="35">
        <f t="shared" si="208"/>
        <v>0.00183865763149403</v>
      </c>
      <c r="AZ77" s="35">
        <f t="shared" si="208"/>
        <v>0.48213</v>
      </c>
      <c r="BA77" s="35">
        <f t="shared" si="208"/>
        <v>0</v>
      </c>
      <c r="BB77" s="35">
        <f t="shared" si="208"/>
        <v>0</v>
      </c>
      <c r="BC77" s="35">
        <f t="shared" si="208"/>
        <v>0</v>
      </c>
      <c r="BD77" s="35">
        <f t="shared" si="209"/>
        <v>0</v>
      </c>
      <c r="BE77" s="35">
        <f t="shared" si="209"/>
        <v>0.26598</v>
      </c>
      <c r="BF77" s="35">
        <f t="shared" si="209"/>
        <v>0.1356432</v>
      </c>
      <c r="BG77" s="35">
        <f t="shared" si="209"/>
        <v>0</v>
      </c>
      <c r="BH77" s="35">
        <f t="shared" si="209"/>
        <v>0</v>
      </c>
      <c r="BI77" s="35">
        <f t="shared" si="209"/>
        <v>0</v>
      </c>
      <c r="BJ77" s="35">
        <f t="shared" si="209"/>
        <v>0</v>
      </c>
      <c r="BK77" s="35">
        <f t="shared" si="209"/>
        <v>0.293910192214505</v>
      </c>
      <c r="BL77" s="35">
        <f t="shared" si="209"/>
        <v>0</v>
      </c>
      <c r="BM77" s="35">
        <f t="shared" si="209"/>
        <v>0</v>
      </c>
      <c r="BN77" s="35">
        <f t="shared" si="210"/>
        <v>0</v>
      </c>
      <c r="BO77" s="35">
        <f t="shared" si="210"/>
        <v>0</v>
      </c>
      <c r="BP77" s="35">
        <f t="shared" si="210"/>
        <v>0.073161</v>
      </c>
      <c r="BQ77" s="35">
        <f t="shared" si="210"/>
        <v>0</v>
      </c>
      <c r="BR77" s="35">
        <f t="shared" si="210"/>
        <v>0.087923</v>
      </c>
      <c r="BS77" s="35">
        <f t="shared" si="210"/>
        <v>0</v>
      </c>
      <c r="BT77" s="35">
        <f t="shared" si="210"/>
        <v>0</v>
      </c>
      <c r="BU77" s="35">
        <f t="shared" si="210"/>
        <v>0.106612</v>
      </c>
      <c r="BV77" s="35">
        <f t="shared" si="210"/>
        <v>0</v>
      </c>
      <c r="BW77" s="35">
        <f t="shared" si="210"/>
        <v>0</v>
      </c>
      <c r="BX77" s="35">
        <f t="shared" si="211"/>
        <v>0.0640794</v>
      </c>
      <c r="BY77" s="35">
        <f t="shared" si="211"/>
        <v>0</v>
      </c>
      <c r="BZ77" s="35">
        <f t="shared" si="211"/>
        <v>0</v>
      </c>
      <c r="CA77" s="35">
        <f t="shared" si="211"/>
        <v>0</v>
      </c>
      <c r="CB77" s="35">
        <f t="shared" si="211"/>
        <v>0</v>
      </c>
      <c r="CC77" s="35">
        <f t="shared" si="211"/>
        <v>0</v>
      </c>
      <c r="CD77" s="35">
        <f t="shared" si="211"/>
        <v>0</v>
      </c>
    </row>
    <row r="78" ht="14.45" customHeight="1" spans="3:82">
      <c r="C78" t="s">
        <v>808</v>
      </c>
      <c r="D78" t="s">
        <v>1503</v>
      </c>
      <c r="E78" t="s">
        <v>1232</v>
      </c>
      <c r="F78" s="197">
        <v>0.89</v>
      </c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97"/>
      <c r="AB78" s="197"/>
      <c r="AC78" s="197"/>
      <c r="AD78" s="197"/>
      <c r="AE78" s="197"/>
      <c r="AF78" s="197"/>
      <c r="AG78" s="197"/>
      <c r="AH78" s="197"/>
      <c r="AI78" s="197"/>
      <c r="AJ78" s="197"/>
      <c r="AK78" s="197"/>
      <c r="AL78" s="197"/>
      <c r="AM78" s="197"/>
      <c r="AN78" s="197"/>
      <c r="AO78" s="197"/>
      <c r="AP78" s="197"/>
      <c r="AQ78" s="197"/>
      <c r="AR78" s="4"/>
      <c r="AS78" s="30" t="s">
        <v>1232</v>
      </c>
      <c r="AT78" s="35">
        <f t="shared" si="208"/>
        <v>5.772006</v>
      </c>
      <c r="AU78" s="35">
        <f t="shared" si="208"/>
        <v>0.6386373</v>
      </c>
      <c r="AV78" s="35">
        <f t="shared" si="208"/>
        <v>0</v>
      </c>
      <c r="AW78" s="35">
        <f t="shared" si="208"/>
        <v>0</v>
      </c>
      <c r="AX78" s="35">
        <f t="shared" si="208"/>
        <v>0</v>
      </c>
      <c r="AY78" s="35">
        <f t="shared" si="208"/>
        <v>0.00743820587286221</v>
      </c>
      <c r="AZ78" s="35">
        <f t="shared" si="208"/>
        <v>1.950435</v>
      </c>
      <c r="BA78" s="35">
        <f t="shared" si="208"/>
        <v>0</v>
      </c>
      <c r="BB78" s="35">
        <f t="shared" si="208"/>
        <v>0</v>
      </c>
      <c r="BC78" s="35">
        <f t="shared" si="208"/>
        <v>0</v>
      </c>
      <c r="BD78" s="35">
        <f t="shared" si="209"/>
        <v>0</v>
      </c>
      <c r="BE78" s="35">
        <f t="shared" si="209"/>
        <v>1.07601</v>
      </c>
      <c r="BF78" s="35">
        <f t="shared" si="209"/>
        <v>0.5487384</v>
      </c>
      <c r="BG78" s="35">
        <f t="shared" si="209"/>
        <v>0</v>
      </c>
      <c r="BH78" s="35">
        <f t="shared" si="209"/>
        <v>0</v>
      </c>
      <c r="BI78" s="35">
        <f t="shared" si="209"/>
        <v>0</v>
      </c>
      <c r="BJ78" s="35">
        <f t="shared" si="209"/>
        <v>0</v>
      </c>
      <c r="BK78" s="35">
        <f t="shared" si="209"/>
        <v>1.18900032304959</v>
      </c>
      <c r="BL78" s="35">
        <f t="shared" si="209"/>
        <v>0</v>
      </c>
      <c r="BM78" s="35">
        <f t="shared" si="209"/>
        <v>0</v>
      </c>
      <c r="BN78" s="35">
        <f t="shared" si="210"/>
        <v>0</v>
      </c>
      <c r="BO78" s="35">
        <f t="shared" si="210"/>
        <v>0</v>
      </c>
      <c r="BP78" s="35">
        <f t="shared" si="210"/>
        <v>0.2959695</v>
      </c>
      <c r="BQ78" s="35">
        <f t="shared" si="210"/>
        <v>0</v>
      </c>
      <c r="BR78" s="35">
        <f t="shared" si="210"/>
        <v>0.3556885</v>
      </c>
      <c r="BS78" s="35">
        <f t="shared" si="210"/>
        <v>0</v>
      </c>
      <c r="BT78" s="35">
        <f t="shared" si="210"/>
        <v>0</v>
      </c>
      <c r="BU78" s="35">
        <f t="shared" si="210"/>
        <v>0.431294</v>
      </c>
      <c r="BV78" s="35">
        <f t="shared" si="210"/>
        <v>0</v>
      </c>
      <c r="BW78" s="35">
        <f t="shared" si="210"/>
        <v>0</v>
      </c>
      <c r="BX78" s="35">
        <f t="shared" si="211"/>
        <v>0.2592303</v>
      </c>
      <c r="BY78" s="35">
        <f t="shared" si="211"/>
        <v>0</v>
      </c>
      <c r="BZ78" s="35">
        <f t="shared" si="211"/>
        <v>0</v>
      </c>
      <c r="CA78" s="35">
        <f t="shared" si="211"/>
        <v>0</v>
      </c>
      <c r="CB78" s="35">
        <f t="shared" si="211"/>
        <v>0</v>
      </c>
      <c r="CC78" s="35">
        <f t="shared" si="211"/>
        <v>0</v>
      </c>
      <c r="CD78" s="35">
        <f t="shared" si="211"/>
        <v>0</v>
      </c>
    </row>
    <row r="79" ht="14.45" customHeight="1" spans="3:82">
      <c r="C79" t="s">
        <v>808</v>
      </c>
      <c r="D79" t="s">
        <v>1393</v>
      </c>
      <c r="E79" t="s">
        <v>1504</v>
      </c>
      <c r="F79" s="95">
        <v>30</v>
      </c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4"/>
      <c r="AS79" s="55" t="s">
        <v>1440</v>
      </c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</row>
    <row r="80" ht="14.45" customHeight="1" spans="3:82">
      <c r="C80" t="s">
        <v>808</v>
      </c>
      <c r="D80" t="s">
        <v>1505</v>
      </c>
      <c r="E80" t="s">
        <v>1241</v>
      </c>
      <c r="F80" s="49">
        <v>1</v>
      </c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"/>
      <c r="AS80" s="30" t="s">
        <v>1241</v>
      </c>
      <c r="AT80" s="35">
        <f t="shared" ref="AT80:CD80" si="212">G$81*IF(G80&lt;&gt;"",G80,$F80)</f>
        <v>6.4854</v>
      </c>
      <c r="AU80" s="35">
        <f t="shared" si="212"/>
        <v>0.71757</v>
      </c>
      <c r="AV80" s="35">
        <f t="shared" si="212"/>
        <v>0</v>
      </c>
      <c r="AW80" s="35">
        <f t="shared" si="212"/>
        <v>0</v>
      </c>
      <c r="AX80" s="35">
        <f t="shared" si="212"/>
        <v>0</v>
      </c>
      <c r="AY80" s="35">
        <f t="shared" si="212"/>
        <v>0.00835753468860923</v>
      </c>
      <c r="AZ80" s="35">
        <f t="shared" si="212"/>
        <v>2.1915</v>
      </c>
      <c r="BA80" s="35">
        <f t="shared" si="212"/>
        <v>0</v>
      </c>
      <c r="BB80" s="35">
        <f t="shared" si="212"/>
        <v>0</v>
      </c>
      <c r="BC80" s="35">
        <f t="shared" si="212"/>
        <v>0</v>
      </c>
      <c r="BD80" s="35">
        <f t="shared" si="212"/>
        <v>0</v>
      </c>
      <c r="BE80" s="35">
        <f t="shared" si="212"/>
        <v>1.209</v>
      </c>
      <c r="BF80" s="35">
        <f t="shared" si="212"/>
        <v>0.61656</v>
      </c>
      <c r="BG80" s="35">
        <f t="shared" si="212"/>
        <v>0</v>
      </c>
      <c r="BH80" s="35">
        <f t="shared" si="212"/>
        <v>0</v>
      </c>
      <c r="BI80" s="35">
        <f t="shared" si="212"/>
        <v>0</v>
      </c>
      <c r="BJ80" s="35">
        <f t="shared" si="212"/>
        <v>0</v>
      </c>
      <c r="BK80" s="35">
        <f t="shared" si="212"/>
        <v>1.33595541915684</v>
      </c>
      <c r="BL80" s="35">
        <f t="shared" si="212"/>
        <v>0</v>
      </c>
      <c r="BM80" s="35">
        <f t="shared" si="212"/>
        <v>0</v>
      </c>
      <c r="BN80" s="35">
        <f t="shared" si="212"/>
        <v>0</v>
      </c>
      <c r="BO80" s="35">
        <f t="shared" si="212"/>
        <v>0</v>
      </c>
      <c r="BP80" s="35">
        <f t="shared" si="212"/>
        <v>0.33255</v>
      </c>
      <c r="BQ80" s="35">
        <f t="shared" si="212"/>
        <v>0</v>
      </c>
      <c r="BR80" s="35">
        <f t="shared" si="212"/>
        <v>0.39965</v>
      </c>
      <c r="BS80" s="35">
        <f t="shared" si="212"/>
        <v>0</v>
      </c>
      <c r="BT80" s="35">
        <f t="shared" si="212"/>
        <v>0</v>
      </c>
      <c r="BU80" s="35">
        <f t="shared" si="212"/>
        <v>0.4846</v>
      </c>
      <c r="BV80" s="35">
        <f t="shared" si="212"/>
        <v>0</v>
      </c>
      <c r="BW80" s="35">
        <f t="shared" si="212"/>
        <v>0</v>
      </c>
      <c r="BX80" s="35">
        <f t="shared" si="212"/>
        <v>0.29127</v>
      </c>
      <c r="BY80" s="35">
        <f t="shared" si="212"/>
        <v>0</v>
      </c>
      <c r="BZ80" s="35">
        <f t="shared" si="212"/>
        <v>0</v>
      </c>
      <c r="CA80" s="35">
        <f t="shared" si="212"/>
        <v>0</v>
      </c>
      <c r="CB80" s="35">
        <f t="shared" si="212"/>
        <v>0</v>
      </c>
      <c r="CC80" s="35">
        <f t="shared" si="212"/>
        <v>0</v>
      </c>
      <c r="CD80" s="35">
        <f t="shared" si="212"/>
        <v>0</v>
      </c>
    </row>
    <row r="81" ht="14.45" customHeight="1" spans="3:44">
      <c r="C81" t="s">
        <v>808</v>
      </c>
      <c r="D81" t="s">
        <v>1387</v>
      </c>
      <c r="E81" t="s">
        <v>1504</v>
      </c>
      <c r="G81" s="35">
        <f t="shared" ref="G81:AQ81" si="213">G68*G35</f>
        <v>6.4854</v>
      </c>
      <c r="H81" s="35">
        <f t="shared" si="213"/>
        <v>0.71757</v>
      </c>
      <c r="I81" s="35">
        <f t="shared" si="213"/>
        <v>0</v>
      </c>
      <c r="J81" s="35">
        <f t="shared" si="213"/>
        <v>0</v>
      </c>
      <c r="K81" s="35">
        <f t="shared" si="213"/>
        <v>0</v>
      </c>
      <c r="L81" s="35">
        <f t="shared" si="213"/>
        <v>0.00835753468860923</v>
      </c>
      <c r="M81" s="35">
        <f t="shared" si="213"/>
        <v>2.1915</v>
      </c>
      <c r="N81" s="35">
        <f t="shared" si="213"/>
        <v>0</v>
      </c>
      <c r="O81" s="35">
        <f t="shared" si="213"/>
        <v>0</v>
      </c>
      <c r="P81" s="35">
        <f t="shared" si="213"/>
        <v>0</v>
      </c>
      <c r="Q81" s="35">
        <f t="shared" si="213"/>
        <v>0</v>
      </c>
      <c r="R81" s="35">
        <f t="shared" si="213"/>
        <v>1.209</v>
      </c>
      <c r="S81" s="35">
        <f t="shared" si="213"/>
        <v>0.61656</v>
      </c>
      <c r="T81" s="35">
        <f t="shared" si="213"/>
        <v>0</v>
      </c>
      <c r="U81" s="35">
        <f t="shared" si="213"/>
        <v>0</v>
      </c>
      <c r="V81" s="35">
        <f t="shared" si="213"/>
        <v>0</v>
      </c>
      <c r="W81" s="35">
        <f t="shared" si="213"/>
        <v>0</v>
      </c>
      <c r="X81" s="35">
        <f t="shared" si="213"/>
        <v>1.33595541915684</v>
      </c>
      <c r="Y81" s="35">
        <f t="shared" si="213"/>
        <v>0</v>
      </c>
      <c r="Z81" s="35">
        <f t="shared" si="213"/>
        <v>0</v>
      </c>
      <c r="AA81" s="35">
        <f t="shared" si="213"/>
        <v>0</v>
      </c>
      <c r="AB81" s="35">
        <f t="shared" si="213"/>
        <v>0</v>
      </c>
      <c r="AC81" s="35">
        <f t="shared" si="213"/>
        <v>0.33255</v>
      </c>
      <c r="AD81" s="35">
        <f t="shared" si="213"/>
        <v>0</v>
      </c>
      <c r="AE81" s="35">
        <f t="shared" si="213"/>
        <v>0.39965</v>
      </c>
      <c r="AF81" s="35">
        <f t="shared" si="213"/>
        <v>0</v>
      </c>
      <c r="AG81" s="35">
        <f t="shared" si="213"/>
        <v>0</v>
      </c>
      <c r="AH81" s="35">
        <f t="shared" si="213"/>
        <v>0.4846</v>
      </c>
      <c r="AI81" s="35">
        <f t="shared" si="213"/>
        <v>0</v>
      </c>
      <c r="AJ81" s="35">
        <f t="shared" si="213"/>
        <v>0</v>
      </c>
      <c r="AK81" s="35">
        <f t="shared" si="213"/>
        <v>0.29127</v>
      </c>
      <c r="AL81" s="35">
        <f t="shared" si="213"/>
        <v>0</v>
      </c>
      <c r="AM81" s="35">
        <f t="shared" si="213"/>
        <v>0</v>
      </c>
      <c r="AN81" s="35">
        <f t="shared" si="213"/>
        <v>0</v>
      </c>
      <c r="AO81" s="35">
        <f t="shared" si="213"/>
        <v>0</v>
      </c>
      <c r="AP81" s="35">
        <f t="shared" si="213"/>
        <v>0</v>
      </c>
      <c r="AQ81" s="35">
        <f t="shared" si="213"/>
        <v>0</v>
      </c>
      <c r="AR81" s="4"/>
    </row>
    <row r="82" ht="14.45" customHeight="1" spans="3:43">
      <c r="C82" t="s">
        <v>1506</v>
      </c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49"/>
      <c r="AM82" s="49"/>
      <c r="AN82" s="49"/>
      <c r="AO82" s="49"/>
      <c r="AP82" s="49"/>
      <c r="AQ82" s="49"/>
    </row>
    <row r="83" ht="16.15" customHeight="1" spans="3:82">
      <c r="C83" s="7" t="s">
        <v>1508</v>
      </c>
      <c r="D83" s="7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S83" s="55" t="s">
        <v>1494</v>
      </c>
      <c r="AT83" s="6" t="str">
        <f t="shared" ref="AT83:CD83" si="214">G$46</f>
        <v>AT</v>
      </c>
      <c r="AU83" s="6" t="str">
        <f t="shared" si="214"/>
        <v>BE</v>
      </c>
      <c r="AV83" s="6" t="str">
        <f t="shared" si="214"/>
        <v>BG</v>
      </c>
      <c r="AW83" s="6" t="str">
        <f t="shared" si="214"/>
        <v>CH</v>
      </c>
      <c r="AX83" s="6" t="str">
        <f t="shared" si="214"/>
        <v>CY</v>
      </c>
      <c r="AY83" s="6" t="str">
        <f t="shared" si="214"/>
        <v>CZ</v>
      </c>
      <c r="AZ83" s="6" t="str">
        <f t="shared" si="214"/>
        <v>DE</v>
      </c>
      <c r="BA83" s="6" t="str">
        <f t="shared" si="214"/>
        <v>DK</v>
      </c>
      <c r="BB83" s="6" t="str">
        <f t="shared" si="214"/>
        <v>EE</v>
      </c>
      <c r="BC83" s="6" t="str">
        <f t="shared" si="214"/>
        <v>EL</v>
      </c>
      <c r="BD83" s="6" t="str">
        <f t="shared" si="214"/>
        <v>ES</v>
      </c>
      <c r="BE83" s="6" t="str">
        <f t="shared" si="214"/>
        <v>FI</v>
      </c>
      <c r="BF83" s="6" t="str">
        <f t="shared" si="214"/>
        <v>FR</v>
      </c>
      <c r="BG83" s="6" t="str">
        <f t="shared" si="214"/>
        <v>HR</v>
      </c>
      <c r="BH83" s="6" t="str">
        <f t="shared" si="214"/>
        <v>HU</v>
      </c>
      <c r="BI83" s="6" t="str">
        <f t="shared" si="214"/>
        <v>IE</v>
      </c>
      <c r="BJ83" s="6" t="str">
        <f t="shared" si="214"/>
        <v>IS</v>
      </c>
      <c r="BK83" s="6" t="str">
        <f t="shared" si="214"/>
        <v>IT</v>
      </c>
      <c r="BL83" s="6" t="str">
        <f t="shared" si="214"/>
        <v>LT</v>
      </c>
      <c r="BM83" s="6" t="str">
        <f t="shared" si="214"/>
        <v>LU</v>
      </c>
      <c r="BN83" s="6" t="str">
        <f t="shared" si="214"/>
        <v>LV</v>
      </c>
      <c r="BO83" s="6" t="str">
        <f t="shared" si="214"/>
        <v>MT</v>
      </c>
      <c r="BP83" s="6" t="str">
        <f t="shared" si="214"/>
        <v>NL</v>
      </c>
      <c r="BQ83" s="6" t="str">
        <f t="shared" si="214"/>
        <v>NO</v>
      </c>
      <c r="BR83" s="6" t="str">
        <f t="shared" si="214"/>
        <v>PL</v>
      </c>
      <c r="BS83" s="6" t="str">
        <f t="shared" si="214"/>
        <v>PT</v>
      </c>
      <c r="BT83" s="6" t="str">
        <f t="shared" si="214"/>
        <v>RO</v>
      </c>
      <c r="BU83" s="6" t="str">
        <f t="shared" si="214"/>
        <v>SE</v>
      </c>
      <c r="BV83" s="6" t="str">
        <f t="shared" si="214"/>
        <v>SI</v>
      </c>
      <c r="BW83" s="6" t="str">
        <f t="shared" si="214"/>
        <v>SK</v>
      </c>
      <c r="BX83" s="6" t="str">
        <f t="shared" si="214"/>
        <v>UK</v>
      </c>
      <c r="BY83" s="6" t="str">
        <f t="shared" si="214"/>
        <v>AL</v>
      </c>
      <c r="BZ83" s="6" t="str">
        <f t="shared" si="214"/>
        <v>BA</v>
      </c>
      <c r="CA83" s="6" t="str">
        <f t="shared" si="214"/>
        <v>KS</v>
      </c>
      <c r="CB83" s="6" t="str">
        <f t="shared" si="214"/>
        <v>ME</v>
      </c>
      <c r="CC83" s="6" t="str">
        <f t="shared" si="214"/>
        <v>MK</v>
      </c>
      <c r="CD83" s="6" t="str">
        <f t="shared" si="214"/>
        <v>RS</v>
      </c>
    </row>
    <row r="84" ht="14.45" customHeight="1" spans="3:82">
      <c r="C84" t="s">
        <v>829</v>
      </c>
      <c r="D84" t="s">
        <v>1503</v>
      </c>
      <c r="E84" t="s">
        <v>1219</v>
      </c>
      <c r="F84" s="197">
        <v>0.9</v>
      </c>
      <c r="G84" s="197"/>
      <c r="H84" s="197"/>
      <c r="I84" s="197"/>
      <c r="J84" s="197"/>
      <c r="K84" s="197"/>
      <c r="L84" s="197"/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  <c r="AA84" s="197"/>
      <c r="AB84" s="197"/>
      <c r="AC84" s="197"/>
      <c r="AD84" s="197"/>
      <c r="AE84" s="197"/>
      <c r="AF84" s="197"/>
      <c r="AG84" s="197"/>
      <c r="AH84" s="217">
        <v>0</v>
      </c>
      <c r="AI84" s="197"/>
      <c r="AJ84" s="197"/>
      <c r="AK84" s="197"/>
      <c r="AL84" s="197"/>
      <c r="AM84" s="197"/>
      <c r="AN84" s="197"/>
      <c r="AO84" s="197"/>
      <c r="AP84" s="197"/>
      <c r="AQ84" s="197"/>
      <c r="AS84" s="30" t="s">
        <v>1219</v>
      </c>
      <c r="AT84" s="35">
        <f t="shared" ref="AT84:BC89" si="215">G$94*IF(G84&lt;&gt;"",G84,$F84)</f>
        <v>1.2841092</v>
      </c>
      <c r="AU84" s="35">
        <f t="shared" si="215"/>
        <v>0.14207886</v>
      </c>
      <c r="AV84" s="35">
        <f t="shared" si="215"/>
        <v>0</v>
      </c>
      <c r="AW84" s="35">
        <f t="shared" si="215"/>
        <v>0</v>
      </c>
      <c r="AX84" s="35">
        <f t="shared" si="215"/>
        <v>0</v>
      </c>
      <c r="AY84" s="35">
        <f t="shared" si="215"/>
        <v>0.00165479186834463</v>
      </c>
      <c r="AZ84" s="35">
        <f t="shared" si="215"/>
        <v>0.433917</v>
      </c>
      <c r="BA84" s="35">
        <f t="shared" si="215"/>
        <v>0</v>
      </c>
      <c r="BB84" s="35">
        <f t="shared" si="215"/>
        <v>0</v>
      </c>
      <c r="BC84" s="35">
        <f t="shared" si="215"/>
        <v>0</v>
      </c>
      <c r="BD84" s="35">
        <f t="shared" ref="BD84:BM89" si="216">Q$94*IF(Q84&lt;&gt;"",Q84,$F84)</f>
        <v>0</v>
      </c>
      <c r="BE84" s="35">
        <f t="shared" si="216"/>
        <v>0.239382</v>
      </c>
      <c r="BF84" s="35">
        <f t="shared" si="216"/>
        <v>0.12207888</v>
      </c>
      <c r="BG84" s="35">
        <f t="shared" si="216"/>
        <v>0</v>
      </c>
      <c r="BH84" s="35">
        <f t="shared" si="216"/>
        <v>0</v>
      </c>
      <c r="BI84" s="35">
        <f t="shared" si="216"/>
        <v>0</v>
      </c>
      <c r="BJ84" s="35">
        <f t="shared" si="216"/>
        <v>0</v>
      </c>
      <c r="BK84" s="35">
        <f t="shared" si="216"/>
        <v>0.264519172993054</v>
      </c>
      <c r="BL84" s="35">
        <f t="shared" si="216"/>
        <v>0</v>
      </c>
      <c r="BM84" s="35">
        <f t="shared" si="216"/>
        <v>0</v>
      </c>
      <c r="BN84" s="35">
        <f t="shared" ref="BN84:BW89" si="217">AA$94*IF(AA84&lt;&gt;"",AA84,$F84)</f>
        <v>0</v>
      </c>
      <c r="BO84" s="35">
        <f t="shared" si="217"/>
        <v>0</v>
      </c>
      <c r="BP84" s="35">
        <f t="shared" si="217"/>
        <v>0.0658449</v>
      </c>
      <c r="BQ84" s="35">
        <f t="shared" si="217"/>
        <v>0</v>
      </c>
      <c r="BR84" s="35">
        <f t="shared" si="217"/>
        <v>0.0791307</v>
      </c>
      <c r="BS84" s="35">
        <f t="shared" si="217"/>
        <v>0</v>
      </c>
      <c r="BT84" s="35">
        <f t="shared" si="217"/>
        <v>0</v>
      </c>
      <c r="BU84" s="35">
        <f t="shared" si="217"/>
        <v>0</v>
      </c>
      <c r="BV84" s="35">
        <f t="shared" si="217"/>
        <v>0</v>
      </c>
      <c r="BW84" s="35">
        <f t="shared" si="217"/>
        <v>0</v>
      </c>
      <c r="BX84" s="35">
        <f t="shared" ref="BX84:CD89" si="218">AK$94*IF(AK84&lt;&gt;"",AK84,$F84)</f>
        <v>0.05767146</v>
      </c>
      <c r="BY84" s="35">
        <f t="shared" si="218"/>
        <v>0</v>
      </c>
      <c r="BZ84" s="35">
        <f t="shared" si="218"/>
        <v>0</v>
      </c>
      <c r="CA84" s="35">
        <f t="shared" si="218"/>
        <v>0</v>
      </c>
      <c r="CB84" s="35">
        <f t="shared" si="218"/>
        <v>0</v>
      </c>
      <c r="CC84" s="35">
        <f t="shared" si="218"/>
        <v>0</v>
      </c>
      <c r="CD84" s="35">
        <f t="shared" si="218"/>
        <v>0</v>
      </c>
    </row>
    <row r="85" ht="14.45" customHeight="1" spans="3:82">
      <c r="C85" t="s">
        <v>829</v>
      </c>
      <c r="D85" t="s">
        <v>1503</v>
      </c>
      <c r="E85" t="s">
        <v>241</v>
      </c>
      <c r="F85" s="197">
        <v>0.6</v>
      </c>
      <c r="G85" s="197"/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>
        <v>0.0486</v>
      </c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S85" s="30" t="s">
        <v>241</v>
      </c>
      <c r="AT85" s="35">
        <f t="shared" si="215"/>
        <v>0.8560728</v>
      </c>
      <c r="AU85" s="35">
        <f t="shared" si="215"/>
        <v>0.09471924</v>
      </c>
      <c r="AV85" s="35">
        <f t="shared" si="215"/>
        <v>0</v>
      </c>
      <c r="AW85" s="35">
        <f t="shared" si="215"/>
        <v>0</v>
      </c>
      <c r="AX85" s="35">
        <f t="shared" si="215"/>
        <v>0</v>
      </c>
      <c r="AY85" s="35">
        <f t="shared" si="215"/>
        <v>0.00110319457889642</v>
      </c>
      <c r="AZ85" s="35">
        <f t="shared" si="215"/>
        <v>0.289278</v>
      </c>
      <c r="BA85" s="35">
        <f t="shared" si="215"/>
        <v>0</v>
      </c>
      <c r="BB85" s="35">
        <f t="shared" si="215"/>
        <v>0</v>
      </c>
      <c r="BC85" s="35">
        <f t="shared" si="215"/>
        <v>0</v>
      </c>
      <c r="BD85" s="35">
        <f t="shared" si="216"/>
        <v>0</v>
      </c>
      <c r="BE85" s="35">
        <f t="shared" si="216"/>
        <v>0.159588</v>
      </c>
      <c r="BF85" s="35">
        <f t="shared" si="216"/>
        <v>0.08138592</v>
      </c>
      <c r="BG85" s="35">
        <f t="shared" si="216"/>
        <v>0</v>
      </c>
      <c r="BH85" s="35">
        <f t="shared" si="216"/>
        <v>0</v>
      </c>
      <c r="BI85" s="35">
        <f t="shared" si="216"/>
        <v>0</v>
      </c>
      <c r="BJ85" s="35">
        <f t="shared" si="216"/>
        <v>0</v>
      </c>
      <c r="BK85" s="35">
        <f t="shared" si="216"/>
        <v>0.0142840353416249</v>
      </c>
      <c r="BL85" s="35">
        <f t="shared" si="216"/>
        <v>0</v>
      </c>
      <c r="BM85" s="35">
        <f t="shared" si="216"/>
        <v>0</v>
      </c>
      <c r="BN85" s="35">
        <f t="shared" si="217"/>
        <v>0</v>
      </c>
      <c r="BO85" s="35">
        <f t="shared" si="217"/>
        <v>0</v>
      </c>
      <c r="BP85" s="35">
        <f t="shared" si="217"/>
        <v>0.0438966</v>
      </c>
      <c r="BQ85" s="35">
        <f t="shared" si="217"/>
        <v>0</v>
      </c>
      <c r="BR85" s="35">
        <f t="shared" si="217"/>
        <v>0.0527538</v>
      </c>
      <c r="BS85" s="35">
        <f t="shared" si="217"/>
        <v>0</v>
      </c>
      <c r="BT85" s="35">
        <f t="shared" si="217"/>
        <v>0</v>
      </c>
      <c r="BU85" s="35">
        <f t="shared" si="217"/>
        <v>0.0639672</v>
      </c>
      <c r="BV85" s="35">
        <f t="shared" si="217"/>
        <v>0</v>
      </c>
      <c r="BW85" s="35">
        <f t="shared" si="217"/>
        <v>0</v>
      </c>
      <c r="BX85" s="35">
        <f t="shared" si="218"/>
        <v>0.03844764</v>
      </c>
      <c r="BY85" s="35">
        <f t="shared" si="218"/>
        <v>0</v>
      </c>
      <c r="BZ85" s="35">
        <f t="shared" si="218"/>
        <v>0</v>
      </c>
      <c r="CA85" s="35">
        <f t="shared" si="218"/>
        <v>0</v>
      </c>
      <c r="CB85" s="35">
        <f t="shared" si="218"/>
        <v>0</v>
      </c>
      <c r="CC85" s="35">
        <f t="shared" si="218"/>
        <v>0</v>
      </c>
      <c r="CD85" s="35">
        <f t="shared" si="218"/>
        <v>0</v>
      </c>
    </row>
    <row r="86" ht="14.45" customHeight="1" spans="3:82">
      <c r="C86" t="s">
        <v>829</v>
      </c>
      <c r="D86" t="s">
        <v>1503</v>
      </c>
      <c r="E86" t="s">
        <v>232</v>
      </c>
      <c r="F86" s="197">
        <v>15.4</v>
      </c>
      <c r="G86" s="197">
        <v>14</v>
      </c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  <c r="AA86" s="197"/>
      <c r="AB86" s="197"/>
      <c r="AC86" s="197">
        <f>F86*0.87</f>
        <v>13.398</v>
      </c>
      <c r="AD86" s="197"/>
      <c r="AE86" s="197">
        <f>F86*0.9</f>
        <v>13.86</v>
      </c>
      <c r="AF86" s="197"/>
      <c r="AG86" s="197"/>
      <c r="AH86" s="197"/>
      <c r="AI86" s="197"/>
      <c r="AJ86" s="197"/>
      <c r="AK86" s="197"/>
      <c r="AL86" s="197"/>
      <c r="AM86" s="197"/>
      <c r="AN86" s="197"/>
      <c r="AO86" s="197"/>
      <c r="AP86" s="197"/>
      <c r="AQ86" s="197"/>
      <c r="AS86" s="30" t="s">
        <v>232</v>
      </c>
      <c r="AT86" s="35">
        <f t="shared" si="215"/>
        <v>19.975032</v>
      </c>
      <c r="AU86" s="35">
        <f t="shared" si="215"/>
        <v>2.43112716</v>
      </c>
      <c r="AV86" s="35">
        <f t="shared" si="215"/>
        <v>0</v>
      </c>
      <c r="AW86" s="35">
        <f t="shared" si="215"/>
        <v>0</v>
      </c>
      <c r="AX86" s="35">
        <f t="shared" si="215"/>
        <v>0</v>
      </c>
      <c r="AY86" s="35">
        <f t="shared" si="215"/>
        <v>0.0283153275250081</v>
      </c>
      <c r="AZ86" s="35">
        <f t="shared" si="215"/>
        <v>7.424802</v>
      </c>
      <c r="BA86" s="35">
        <f t="shared" si="215"/>
        <v>0</v>
      </c>
      <c r="BB86" s="35">
        <f t="shared" si="215"/>
        <v>0</v>
      </c>
      <c r="BC86" s="35">
        <f t="shared" si="215"/>
        <v>0</v>
      </c>
      <c r="BD86" s="35">
        <f t="shared" si="216"/>
        <v>0</v>
      </c>
      <c r="BE86" s="35">
        <f t="shared" si="216"/>
        <v>4.096092</v>
      </c>
      <c r="BF86" s="35">
        <f t="shared" si="216"/>
        <v>2.08890528</v>
      </c>
      <c r="BG86" s="35">
        <f t="shared" si="216"/>
        <v>0</v>
      </c>
      <c r="BH86" s="35">
        <f t="shared" si="216"/>
        <v>0</v>
      </c>
      <c r="BI86" s="35">
        <f t="shared" si="216"/>
        <v>0</v>
      </c>
      <c r="BJ86" s="35">
        <f t="shared" si="216"/>
        <v>0</v>
      </c>
      <c r="BK86" s="35">
        <f t="shared" si="216"/>
        <v>4.52621696010338</v>
      </c>
      <c r="BL86" s="35">
        <f t="shared" si="216"/>
        <v>0</v>
      </c>
      <c r="BM86" s="35">
        <f t="shared" si="216"/>
        <v>0</v>
      </c>
      <c r="BN86" s="35">
        <f t="shared" si="217"/>
        <v>0</v>
      </c>
      <c r="BO86" s="35">
        <f t="shared" si="217"/>
        <v>0</v>
      </c>
      <c r="BP86" s="35">
        <f t="shared" si="217"/>
        <v>0.980211078</v>
      </c>
      <c r="BQ86" s="35">
        <f t="shared" si="217"/>
        <v>0</v>
      </c>
      <c r="BR86" s="35">
        <f t="shared" si="217"/>
        <v>1.21861278</v>
      </c>
      <c r="BS86" s="35">
        <f t="shared" si="217"/>
        <v>0</v>
      </c>
      <c r="BT86" s="35">
        <f t="shared" si="217"/>
        <v>0</v>
      </c>
      <c r="BU86" s="35">
        <f t="shared" si="217"/>
        <v>1.6418248</v>
      </c>
      <c r="BV86" s="35">
        <f t="shared" si="217"/>
        <v>0</v>
      </c>
      <c r="BW86" s="35">
        <f t="shared" si="217"/>
        <v>0</v>
      </c>
      <c r="BX86" s="35">
        <f t="shared" si="218"/>
        <v>0.98682276</v>
      </c>
      <c r="BY86" s="35">
        <f t="shared" si="218"/>
        <v>0</v>
      </c>
      <c r="BZ86" s="35">
        <f t="shared" si="218"/>
        <v>0</v>
      </c>
      <c r="CA86" s="35">
        <f t="shared" si="218"/>
        <v>0</v>
      </c>
      <c r="CB86" s="35">
        <f t="shared" si="218"/>
        <v>0</v>
      </c>
      <c r="CC86" s="35">
        <f t="shared" si="218"/>
        <v>0</v>
      </c>
      <c r="CD86" s="35">
        <f t="shared" si="218"/>
        <v>0</v>
      </c>
    </row>
    <row r="87" ht="14.45" customHeight="1" spans="3:82">
      <c r="C87" t="s">
        <v>829</v>
      </c>
      <c r="D87" t="s">
        <v>1503</v>
      </c>
      <c r="E87" t="s">
        <v>247</v>
      </c>
      <c r="F87" s="197">
        <v>11.3</v>
      </c>
      <c r="G87" s="197">
        <v>5</v>
      </c>
      <c r="H87" s="197"/>
      <c r="I87" s="197"/>
      <c r="J87" s="197"/>
      <c r="K87" s="197"/>
      <c r="L87" s="197"/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  <c r="AA87" s="197"/>
      <c r="AB87" s="197"/>
      <c r="AC87" s="197">
        <f>F87*0.87</f>
        <v>9.831</v>
      </c>
      <c r="AD87" s="197"/>
      <c r="AE87" s="197"/>
      <c r="AF87" s="197"/>
      <c r="AG87" s="197"/>
      <c r="AH87" s="197"/>
      <c r="AI87" s="197"/>
      <c r="AJ87" s="197"/>
      <c r="AK87" s="197">
        <f>F87*0.95</f>
        <v>10.735</v>
      </c>
      <c r="AL87" s="197"/>
      <c r="AM87" s="197"/>
      <c r="AN87" s="197"/>
      <c r="AO87" s="197"/>
      <c r="AP87" s="197"/>
      <c r="AQ87" s="197"/>
      <c r="AS87" s="30" t="s">
        <v>247</v>
      </c>
      <c r="AT87" s="35">
        <f t="shared" si="215"/>
        <v>7.13394</v>
      </c>
      <c r="AU87" s="35">
        <f t="shared" si="215"/>
        <v>1.78387902</v>
      </c>
      <c r="AV87" s="35">
        <f t="shared" si="215"/>
        <v>0</v>
      </c>
      <c r="AW87" s="35">
        <f t="shared" si="215"/>
        <v>0</v>
      </c>
      <c r="AX87" s="35">
        <f t="shared" si="215"/>
        <v>0</v>
      </c>
      <c r="AY87" s="35">
        <f t="shared" si="215"/>
        <v>0.0207768312358825</v>
      </c>
      <c r="AZ87" s="35">
        <f t="shared" si="215"/>
        <v>5.448069</v>
      </c>
      <c r="BA87" s="35">
        <f t="shared" si="215"/>
        <v>0</v>
      </c>
      <c r="BB87" s="35">
        <f t="shared" si="215"/>
        <v>0</v>
      </c>
      <c r="BC87" s="35">
        <f t="shared" si="215"/>
        <v>0</v>
      </c>
      <c r="BD87" s="35">
        <f t="shared" si="216"/>
        <v>0</v>
      </c>
      <c r="BE87" s="35">
        <f t="shared" si="216"/>
        <v>3.005574</v>
      </c>
      <c r="BF87" s="35">
        <f t="shared" si="216"/>
        <v>1.53276816</v>
      </c>
      <c r="BG87" s="35">
        <f t="shared" si="216"/>
        <v>0</v>
      </c>
      <c r="BH87" s="35">
        <f t="shared" si="216"/>
        <v>0</v>
      </c>
      <c r="BI87" s="35">
        <f t="shared" si="216"/>
        <v>0</v>
      </c>
      <c r="BJ87" s="35">
        <f t="shared" si="216"/>
        <v>0</v>
      </c>
      <c r="BK87" s="35">
        <f t="shared" si="216"/>
        <v>3.32118517202391</v>
      </c>
      <c r="BL87" s="35">
        <f t="shared" si="216"/>
        <v>0</v>
      </c>
      <c r="BM87" s="35">
        <f t="shared" si="216"/>
        <v>0</v>
      </c>
      <c r="BN87" s="35">
        <f t="shared" si="217"/>
        <v>0</v>
      </c>
      <c r="BO87" s="35">
        <f t="shared" si="217"/>
        <v>0</v>
      </c>
      <c r="BP87" s="35">
        <f t="shared" si="217"/>
        <v>0.719245791</v>
      </c>
      <c r="BQ87" s="35">
        <f t="shared" si="217"/>
        <v>0</v>
      </c>
      <c r="BR87" s="35">
        <f t="shared" si="217"/>
        <v>0.9935299</v>
      </c>
      <c r="BS87" s="35">
        <f t="shared" si="217"/>
        <v>0</v>
      </c>
      <c r="BT87" s="35">
        <f t="shared" si="217"/>
        <v>0</v>
      </c>
      <c r="BU87" s="35">
        <f t="shared" si="217"/>
        <v>1.2047156</v>
      </c>
      <c r="BV87" s="35">
        <f t="shared" si="217"/>
        <v>0</v>
      </c>
      <c r="BW87" s="35">
        <f t="shared" si="217"/>
        <v>0</v>
      </c>
      <c r="BX87" s="35">
        <f t="shared" si="218"/>
        <v>0.687892359</v>
      </c>
      <c r="BY87" s="35">
        <f t="shared" si="218"/>
        <v>0</v>
      </c>
      <c r="BZ87" s="35">
        <f t="shared" si="218"/>
        <v>0</v>
      </c>
      <c r="CA87" s="35">
        <f t="shared" si="218"/>
        <v>0</v>
      </c>
      <c r="CB87" s="35">
        <f t="shared" si="218"/>
        <v>0</v>
      </c>
      <c r="CC87" s="35">
        <f t="shared" si="218"/>
        <v>0</v>
      </c>
      <c r="CD87" s="35">
        <f t="shared" si="218"/>
        <v>0</v>
      </c>
    </row>
    <row r="88" ht="14.45" customHeight="1" spans="3:82">
      <c r="C88" t="s">
        <v>829</v>
      </c>
      <c r="D88" t="s">
        <v>1503</v>
      </c>
      <c r="E88" t="s">
        <v>237</v>
      </c>
      <c r="F88" s="197">
        <v>0.8</v>
      </c>
      <c r="G88" s="197">
        <v>0.3</v>
      </c>
      <c r="H88" s="217">
        <v>0</v>
      </c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217">
        <v>0</v>
      </c>
      <c r="AD88" s="197"/>
      <c r="AE88" s="217">
        <v>0</v>
      </c>
      <c r="AF88" s="197"/>
      <c r="AG88" s="197"/>
      <c r="AH88" s="197"/>
      <c r="AI88" s="197"/>
      <c r="AJ88" s="197"/>
      <c r="AK88" s="217">
        <f>F88*0.35</f>
        <v>0.28</v>
      </c>
      <c r="AL88" s="197"/>
      <c r="AM88" s="197"/>
      <c r="AN88" s="197"/>
      <c r="AO88" s="197"/>
      <c r="AP88" s="197"/>
      <c r="AQ88" s="197"/>
      <c r="AS88" s="30" t="s">
        <v>237</v>
      </c>
      <c r="AT88" s="35">
        <f t="shared" si="215"/>
        <v>0.4280364</v>
      </c>
      <c r="AU88" s="35">
        <f t="shared" si="215"/>
        <v>0</v>
      </c>
      <c r="AV88" s="35">
        <f t="shared" si="215"/>
        <v>0</v>
      </c>
      <c r="AW88" s="35">
        <f t="shared" si="215"/>
        <v>0</v>
      </c>
      <c r="AX88" s="35">
        <f t="shared" si="215"/>
        <v>0</v>
      </c>
      <c r="AY88" s="35">
        <f t="shared" si="215"/>
        <v>0.00147092610519522</v>
      </c>
      <c r="AZ88" s="35">
        <f t="shared" si="215"/>
        <v>0.385704</v>
      </c>
      <c r="BA88" s="35">
        <f t="shared" si="215"/>
        <v>0</v>
      </c>
      <c r="BB88" s="35">
        <f t="shared" si="215"/>
        <v>0</v>
      </c>
      <c r="BC88" s="35">
        <f t="shared" si="215"/>
        <v>0</v>
      </c>
      <c r="BD88" s="35">
        <f t="shared" si="216"/>
        <v>0</v>
      </c>
      <c r="BE88" s="35">
        <f t="shared" si="216"/>
        <v>0.212784</v>
      </c>
      <c r="BF88" s="35">
        <f t="shared" si="216"/>
        <v>0.10851456</v>
      </c>
      <c r="BG88" s="35">
        <f t="shared" si="216"/>
        <v>0</v>
      </c>
      <c r="BH88" s="35">
        <f t="shared" si="216"/>
        <v>0</v>
      </c>
      <c r="BI88" s="35">
        <f t="shared" si="216"/>
        <v>0</v>
      </c>
      <c r="BJ88" s="35">
        <f t="shared" si="216"/>
        <v>0</v>
      </c>
      <c r="BK88" s="35">
        <f t="shared" si="216"/>
        <v>0.235128153771604</v>
      </c>
      <c r="BL88" s="35">
        <f t="shared" si="216"/>
        <v>0</v>
      </c>
      <c r="BM88" s="35">
        <f t="shared" si="216"/>
        <v>0</v>
      </c>
      <c r="BN88" s="35">
        <f t="shared" si="217"/>
        <v>0</v>
      </c>
      <c r="BO88" s="35">
        <f t="shared" si="217"/>
        <v>0</v>
      </c>
      <c r="BP88" s="35">
        <f t="shared" si="217"/>
        <v>0</v>
      </c>
      <c r="BQ88" s="35">
        <f t="shared" si="217"/>
        <v>0</v>
      </c>
      <c r="BR88" s="35">
        <f t="shared" si="217"/>
        <v>0</v>
      </c>
      <c r="BS88" s="35">
        <f t="shared" si="217"/>
        <v>0</v>
      </c>
      <c r="BT88" s="35">
        <f t="shared" si="217"/>
        <v>0</v>
      </c>
      <c r="BU88" s="35">
        <f t="shared" si="217"/>
        <v>0.0852896</v>
      </c>
      <c r="BV88" s="35">
        <f t="shared" si="217"/>
        <v>0</v>
      </c>
      <c r="BW88" s="35">
        <f t="shared" si="217"/>
        <v>0</v>
      </c>
      <c r="BX88" s="35">
        <f t="shared" si="218"/>
        <v>0.017942232</v>
      </c>
      <c r="BY88" s="35">
        <f t="shared" si="218"/>
        <v>0</v>
      </c>
      <c r="BZ88" s="35">
        <f t="shared" si="218"/>
        <v>0</v>
      </c>
      <c r="CA88" s="35">
        <f t="shared" si="218"/>
        <v>0</v>
      </c>
      <c r="CB88" s="35">
        <f t="shared" si="218"/>
        <v>0</v>
      </c>
      <c r="CC88" s="35">
        <f t="shared" si="218"/>
        <v>0</v>
      </c>
      <c r="CD88" s="35">
        <f t="shared" si="218"/>
        <v>0</v>
      </c>
    </row>
    <row r="89" ht="14.45" customHeight="1" spans="3:82">
      <c r="C89" t="s">
        <v>829</v>
      </c>
      <c r="D89" t="s">
        <v>1503</v>
      </c>
      <c r="E89" t="s">
        <v>1222</v>
      </c>
      <c r="F89" s="197">
        <v>2.3</v>
      </c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7"/>
      <c r="AE89" s="197"/>
      <c r="AF89" s="197"/>
      <c r="AG89" s="197"/>
      <c r="AH89" s="197"/>
      <c r="AI89" s="197"/>
      <c r="AJ89" s="197"/>
      <c r="AK89" s="197"/>
      <c r="AL89" s="197"/>
      <c r="AM89" s="197"/>
      <c r="AN89" s="197"/>
      <c r="AO89" s="197"/>
      <c r="AP89" s="197"/>
      <c r="AQ89" s="197"/>
      <c r="AS89" s="30" t="s">
        <v>1222</v>
      </c>
      <c r="AT89" s="35">
        <f t="shared" si="215"/>
        <v>3.2816124</v>
      </c>
      <c r="AU89" s="35">
        <f t="shared" si="215"/>
        <v>0.36309042</v>
      </c>
      <c r="AV89" s="35">
        <f t="shared" si="215"/>
        <v>0</v>
      </c>
      <c r="AW89" s="35">
        <f t="shared" si="215"/>
        <v>0</v>
      </c>
      <c r="AX89" s="35">
        <f t="shared" si="215"/>
        <v>0</v>
      </c>
      <c r="AY89" s="35">
        <f t="shared" si="215"/>
        <v>0.00422891255243627</v>
      </c>
      <c r="AZ89" s="35">
        <f t="shared" si="215"/>
        <v>1.108899</v>
      </c>
      <c r="BA89" s="35">
        <f t="shared" si="215"/>
        <v>0</v>
      </c>
      <c r="BB89" s="35">
        <f t="shared" si="215"/>
        <v>0</v>
      </c>
      <c r="BC89" s="35">
        <f t="shared" si="215"/>
        <v>0</v>
      </c>
      <c r="BD89" s="35">
        <f t="shared" si="216"/>
        <v>0</v>
      </c>
      <c r="BE89" s="35">
        <f t="shared" si="216"/>
        <v>0.611754</v>
      </c>
      <c r="BF89" s="35">
        <f t="shared" si="216"/>
        <v>0.31197936</v>
      </c>
      <c r="BG89" s="35">
        <f t="shared" si="216"/>
        <v>0</v>
      </c>
      <c r="BH89" s="35">
        <f t="shared" si="216"/>
        <v>0</v>
      </c>
      <c r="BI89" s="35">
        <f t="shared" si="216"/>
        <v>0</v>
      </c>
      <c r="BJ89" s="35">
        <f t="shared" si="216"/>
        <v>0</v>
      </c>
      <c r="BK89" s="35">
        <f t="shared" si="216"/>
        <v>0.675993442093361</v>
      </c>
      <c r="BL89" s="35">
        <f t="shared" si="216"/>
        <v>0</v>
      </c>
      <c r="BM89" s="35">
        <f t="shared" si="216"/>
        <v>0</v>
      </c>
      <c r="BN89" s="35">
        <f t="shared" si="217"/>
        <v>0</v>
      </c>
      <c r="BO89" s="35">
        <f t="shared" si="217"/>
        <v>0</v>
      </c>
      <c r="BP89" s="35">
        <f t="shared" si="217"/>
        <v>0.1682703</v>
      </c>
      <c r="BQ89" s="35">
        <f t="shared" si="217"/>
        <v>0</v>
      </c>
      <c r="BR89" s="35">
        <f t="shared" si="217"/>
        <v>0.2022229</v>
      </c>
      <c r="BS89" s="35">
        <f t="shared" si="217"/>
        <v>0</v>
      </c>
      <c r="BT89" s="35">
        <f t="shared" si="217"/>
        <v>0</v>
      </c>
      <c r="BU89" s="35">
        <f t="shared" si="217"/>
        <v>0.2452076</v>
      </c>
      <c r="BV89" s="35">
        <f t="shared" si="217"/>
        <v>0</v>
      </c>
      <c r="BW89" s="35">
        <f t="shared" si="217"/>
        <v>0</v>
      </c>
      <c r="BX89" s="35">
        <f t="shared" si="218"/>
        <v>0.14738262</v>
      </c>
      <c r="BY89" s="35">
        <f t="shared" si="218"/>
        <v>0</v>
      </c>
      <c r="BZ89" s="35">
        <f t="shared" si="218"/>
        <v>0</v>
      </c>
      <c r="CA89" s="35">
        <f t="shared" si="218"/>
        <v>0</v>
      </c>
      <c r="CB89" s="35">
        <f t="shared" si="218"/>
        <v>0</v>
      </c>
      <c r="CC89" s="35">
        <f t="shared" si="218"/>
        <v>0</v>
      </c>
      <c r="CD89" s="35">
        <f t="shared" si="218"/>
        <v>0</v>
      </c>
    </row>
    <row r="90" ht="14.45" customHeight="1" spans="3:82">
      <c r="C90" t="s">
        <v>829</v>
      </c>
      <c r="D90" t="s">
        <v>1393</v>
      </c>
      <c r="E90" t="s">
        <v>1504</v>
      </c>
      <c r="F90" s="95">
        <v>30</v>
      </c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S90" s="55" t="s">
        <v>1440</v>
      </c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58"/>
      <c r="BN90" s="158"/>
      <c r="BO90" s="158"/>
      <c r="BP90" s="158"/>
      <c r="BQ90" s="158"/>
      <c r="BR90" s="158"/>
      <c r="BS90" s="158"/>
      <c r="BT90" s="158"/>
      <c r="BU90" s="158"/>
      <c r="BV90" s="158"/>
      <c r="BW90" s="158"/>
      <c r="BX90" s="158"/>
      <c r="BY90" s="158"/>
      <c r="BZ90" s="158"/>
      <c r="CA90" s="158"/>
      <c r="CB90" s="158"/>
      <c r="CC90" s="158"/>
      <c r="CD90" s="158"/>
    </row>
    <row r="91" ht="14.45" customHeight="1" spans="3:82">
      <c r="C91" t="s">
        <v>829</v>
      </c>
      <c r="D91" t="s">
        <v>1505</v>
      </c>
      <c r="E91" t="s">
        <v>272</v>
      </c>
      <c r="F91" s="197">
        <v>8.1</v>
      </c>
      <c r="G91" s="197">
        <f>F91*2.85</f>
        <v>23.085</v>
      </c>
      <c r="H91" s="197">
        <f>F91*2.3</f>
        <v>18.63</v>
      </c>
      <c r="I91" s="197">
        <v>3.96</v>
      </c>
      <c r="J91" s="197"/>
      <c r="K91" s="197"/>
      <c r="L91" s="197"/>
      <c r="M91" s="197">
        <f>F91*1.83</f>
        <v>14.823</v>
      </c>
      <c r="N91" s="197"/>
      <c r="O91" s="197"/>
      <c r="P91" s="197">
        <v>7.533</v>
      </c>
      <c r="Q91" s="197"/>
      <c r="R91" s="256">
        <f>F91*6.85</f>
        <v>55.485</v>
      </c>
      <c r="S91" s="197"/>
      <c r="T91" s="197">
        <v>13.608</v>
      </c>
      <c r="U91" s="197"/>
      <c r="V91" s="197"/>
      <c r="W91" s="197">
        <v>18.3708</v>
      </c>
      <c r="X91" s="197">
        <f>F91*0.62</f>
        <v>5.022</v>
      </c>
      <c r="Y91" s="197"/>
      <c r="Z91" s="197"/>
      <c r="AA91" s="197"/>
      <c r="AB91" s="197"/>
      <c r="AC91" s="197">
        <f>F91*2.5</f>
        <v>20.25</v>
      </c>
      <c r="AD91" s="197"/>
      <c r="AE91" s="197">
        <f>F91*2.1</f>
        <v>17.01</v>
      </c>
      <c r="AF91" s="197"/>
      <c r="AG91" s="197"/>
      <c r="AH91" s="257"/>
      <c r="AI91" s="197"/>
      <c r="AJ91" s="197"/>
      <c r="AK91" s="197">
        <f>F91*1.16</f>
        <v>9.396</v>
      </c>
      <c r="AL91" s="197"/>
      <c r="AM91" s="197"/>
      <c r="AN91" s="197"/>
      <c r="AO91" s="197"/>
      <c r="AP91" s="197"/>
      <c r="AQ91" s="197"/>
      <c r="AS91" s="30" t="s">
        <v>272</v>
      </c>
      <c r="AT91" s="35">
        <f t="shared" ref="AT91:BC93" si="219">G$94*IF(G91&lt;&gt;"",G91,$F91)</f>
        <v>32.93740098</v>
      </c>
      <c r="AU91" s="35">
        <f t="shared" si="219"/>
        <v>2.941032402</v>
      </c>
      <c r="AV91" s="35">
        <f t="shared" si="219"/>
        <v>0</v>
      </c>
      <c r="AW91" s="35">
        <f t="shared" si="219"/>
        <v>0</v>
      </c>
      <c r="AX91" s="35">
        <f t="shared" si="219"/>
        <v>0</v>
      </c>
      <c r="AY91" s="35">
        <f t="shared" si="219"/>
        <v>0.0148931268151016</v>
      </c>
      <c r="AZ91" s="35">
        <f t="shared" si="219"/>
        <v>7.14661299</v>
      </c>
      <c r="BA91" s="35">
        <f t="shared" si="219"/>
        <v>0</v>
      </c>
      <c r="BB91" s="35">
        <f t="shared" si="219"/>
        <v>0</v>
      </c>
      <c r="BC91" s="35">
        <f t="shared" si="219"/>
        <v>0</v>
      </c>
      <c r="BD91" s="35">
        <f t="shared" ref="BD91:BM93" si="220">Q$94*IF(Q91&lt;&gt;"",Q91,$F91)</f>
        <v>0</v>
      </c>
      <c r="BE91" s="35">
        <f t="shared" si="220"/>
        <v>14.7579003</v>
      </c>
      <c r="BF91" s="35">
        <f t="shared" si="220"/>
        <v>1.09870992</v>
      </c>
      <c r="BG91" s="35">
        <f t="shared" si="220"/>
        <v>0</v>
      </c>
      <c r="BH91" s="35">
        <f t="shared" si="220"/>
        <v>0</v>
      </c>
      <c r="BI91" s="35">
        <f t="shared" si="220"/>
        <v>0</v>
      </c>
      <c r="BJ91" s="35">
        <f t="shared" si="220"/>
        <v>0</v>
      </c>
      <c r="BK91" s="35">
        <f t="shared" si="220"/>
        <v>1.47601698530124</v>
      </c>
      <c r="BL91" s="35">
        <f t="shared" si="220"/>
        <v>0</v>
      </c>
      <c r="BM91" s="35">
        <f t="shared" si="220"/>
        <v>0</v>
      </c>
      <c r="BN91" s="35">
        <f t="shared" ref="BN91:BW93" si="221">AA$94*IF(AA91&lt;&gt;"",AA91,$F91)</f>
        <v>0</v>
      </c>
      <c r="BO91" s="35">
        <f t="shared" si="221"/>
        <v>0</v>
      </c>
      <c r="BP91" s="35">
        <f t="shared" si="221"/>
        <v>1.48151025</v>
      </c>
      <c r="BQ91" s="35">
        <f t="shared" si="221"/>
        <v>0</v>
      </c>
      <c r="BR91" s="35">
        <f t="shared" si="221"/>
        <v>1.49557023</v>
      </c>
      <c r="BS91" s="35">
        <f t="shared" si="221"/>
        <v>0</v>
      </c>
      <c r="BT91" s="35">
        <f t="shared" si="221"/>
        <v>0</v>
      </c>
      <c r="BU91" s="35">
        <f t="shared" si="221"/>
        <v>0.8635572</v>
      </c>
      <c r="BV91" s="35">
        <f t="shared" si="221"/>
        <v>0</v>
      </c>
      <c r="BW91" s="35">
        <f t="shared" si="221"/>
        <v>0</v>
      </c>
      <c r="BX91" s="35">
        <f t="shared" ref="BX91:CD93" si="222">AK$94*IF(AK91&lt;&gt;"",AK91,$F91)</f>
        <v>0.6020900424</v>
      </c>
      <c r="BY91" s="35">
        <f t="shared" si="222"/>
        <v>0</v>
      </c>
      <c r="BZ91" s="35">
        <f t="shared" si="222"/>
        <v>0</v>
      </c>
      <c r="CA91" s="35">
        <f t="shared" si="222"/>
        <v>0</v>
      </c>
      <c r="CB91" s="35">
        <f t="shared" si="222"/>
        <v>0</v>
      </c>
      <c r="CC91" s="35">
        <f t="shared" si="222"/>
        <v>0</v>
      </c>
      <c r="CD91" s="35">
        <f t="shared" si="222"/>
        <v>0</v>
      </c>
    </row>
    <row r="92" ht="14.45" customHeight="1" spans="3:82">
      <c r="C92" t="s">
        <v>829</v>
      </c>
      <c r="D92" t="s">
        <v>1505</v>
      </c>
      <c r="E92" t="s">
        <v>1234</v>
      </c>
      <c r="F92" s="197">
        <v>1.2</v>
      </c>
      <c r="G92" s="197"/>
      <c r="H92" s="197"/>
      <c r="I92" s="197"/>
      <c r="J92" s="197"/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  <c r="AA92" s="197"/>
      <c r="AB92" s="197"/>
      <c r="AC92" s="197"/>
      <c r="AD92" s="197"/>
      <c r="AE92" s="197"/>
      <c r="AF92" s="197"/>
      <c r="AG92" s="197"/>
      <c r="AH92" s="197"/>
      <c r="AI92" s="197"/>
      <c r="AJ92" s="197"/>
      <c r="AK92" s="197"/>
      <c r="AL92" s="197"/>
      <c r="AM92" s="197"/>
      <c r="AN92" s="197"/>
      <c r="AO92" s="197"/>
      <c r="AP92" s="197"/>
      <c r="AQ92" s="197"/>
      <c r="AS92" s="30" t="s">
        <v>1234</v>
      </c>
      <c r="AT92" s="35">
        <f t="shared" si="219"/>
        <v>1.7121456</v>
      </c>
      <c r="AU92" s="35">
        <f t="shared" si="219"/>
        <v>0.18943848</v>
      </c>
      <c r="AV92" s="35">
        <f t="shared" si="219"/>
        <v>0</v>
      </c>
      <c r="AW92" s="35">
        <f t="shared" si="219"/>
        <v>0</v>
      </c>
      <c r="AX92" s="35">
        <f t="shared" si="219"/>
        <v>0</v>
      </c>
      <c r="AY92" s="35">
        <f t="shared" si="219"/>
        <v>0.00220638915779284</v>
      </c>
      <c r="AZ92" s="35">
        <f t="shared" si="219"/>
        <v>0.578556</v>
      </c>
      <c r="BA92" s="35">
        <f t="shared" si="219"/>
        <v>0</v>
      </c>
      <c r="BB92" s="35">
        <f t="shared" si="219"/>
        <v>0</v>
      </c>
      <c r="BC92" s="35">
        <f t="shared" si="219"/>
        <v>0</v>
      </c>
      <c r="BD92" s="35">
        <f t="shared" si="220"/>
        <v>0</v>
      </c>
      <c r="BE92" s="35">
        <f t="shared" si="220"/>
        <v>0.319176</v>
      </c>
      <c r="BF92" s="35">
        <f t="shared" si="220"/>
        <v>0.16277184</v>
      </c>
      <c r="BG92" s="35">
        <f t="shared" si="220"/>
        <v>0</v>
      </c>
      <c r="BH92" s="35">
        <f t="shared" si="220"/>
        <v>0</v>
      </c>
      <c r="BI92" s="35">
        <f t="shared" si="220"/>
        <v>0</v>
      </c>
      <c r="BJ92" s="35">
        <f t="shared" si="220"/>
        <v>0</v>
      </c>
      <c r="BK92" s="35">
        <f t="shared" si="220"/>
        <v>0.352692230657406</v>
      </c>
      <c r="BL92" s="35">
        <f t="shared" si="220"/>
        <v>0</v>
      </c>
      <c r="BM92" s="35">
        <f t="shared" si="220"/>
        <v>0</v>
      </c>
      <c r="BN92" s="35">
        <f t="shared" si="221"/>
        <v>0</v>
      </c>
      <c r="BO92" s="35">
        <f t="shared" si="221"/>
        <v>0</v>
      </c>
      <c r="BP92" s="35">
        <f t="shared" si="221"/>
        <v>0.0877932</v>
      </c>
      <c r="BQ92" s="35">
        <f t="shared" si="221"/>
        <v>0</v>
      </c>
      <c r="BR92" s="35">
        <f t="shared" si="221"/>
        <v>0.1055076</v>
      </c>
      <c r="BS92" s="35">
        <f t="shared" si="221"/>
        <v>0</v>
      </c>
      <c r="BT92" s="35">
        <f t="shared" si="221"/>
        <v>0</v>
      </c>
      <c r="BU92" s="35">
        <f t="shared" si="221"/>
        <v>0.1279344</v>
      </c>
      <c r="BV92" s="35">
        <f t="shared" si="221"/>
        <v>0</v>
      </c>
      <c r="BW92" s="35">
        <f t="shared" si="221"/>
        <v>0</v>
      </c>
      <c r="BX92" s="35">
        <f t="shared" si="222"/>
        <v>0.07689528</v>
      </c>
      <c r="BY92" s="35">
        <f t="shared" si="222"/>
        <v>0</v>
      </c>
      <c r="BZ92" s="35">
        <f t="shared" si="222"/>
        <v>0</v>
      </c>
      <c r="CA92" s="35">
        <f t="shared" si="222"/>
        <v>0</v>
      </c>
      <c r="CB92" s="35">
        <f t="shared" si="222"/>
        <v>0</v>
      </c>
      <c r="CC92" s="35">
        <f t="shared" si="222"/>
        <v>0</v>
      </c>
      <c r="CD92" s="35">
        <f t="shared" si="222"/>
        <v>0</v>
      </c>
    </row>
    <row r="93" ht="14.45" customHeight="1" spans="3:82">
      <c r="C93" t="s">
        <v>829</v>
      </c>
      <c r="D93" t="s">
        <v>1505</v>
      </c>
      <c r="E93" t="s">
        <v>831</v>
      </c>
      <c r="F93" s="49">
        <v>1</v>
      </c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S93" s="30" t="s">
        <v>831</v>
      </c>
      <c r="AT93" s="35">
        <f t="shared" si="219"/>
        <v>1.426788</v>
      </c>
      <c r="AU93" s="35">
        <f t="shared" si="219"/>
        <v>0.1578654</v>
      </c>
      <c r="AV93" s="35">
        <f t="shared" si="219"/>
        <v>0</v>
      </c>
      <c r="AW93" s="35">
        <f t="shared" si="219"/>
        <v>0</v>
      </c>
      <c r="AX93" s="35">
        <f t="shared" si="219"/>
        <v>0</v>
      </c>
      <c r="AY93" s="35">
        <f t="shared" si="219"/>
        <v>0.00183865763149403</v>
      </c>
      <c r="AZ93" s="35">
        <f t="shared" si="219"/>
        <v>0.48213</v>
      </c>
      <c r="BA93" s="35">
        <f t="shared" si="219"/>
        <v>0</v>
      </c>
      <c r="BB93" s="35">
        <f t="shared" si="219"/>
        <v>0</v>
      </c>
      <c r="BC93" s="35">
        <f t="shared" si="219"/>
        <v>0</v>
      </c>
      <c r="BD93" s="35">
        <f t="shared" si="220"/>
        <v>0</v>
      </c>
      <c r="BE93" s="35">
        <f t="shared" si="220"/>
        <v>0.26598</v>
      </c>
      <c r="BF93" s="35">
        <f t="shared" si="220"/>
        <v>0.1356432</v>
      </c>
      <c r="BG93" s="35">
        <f t="shared" si="220"/>
        <v>0</v>
      </c>
      <c r="BH93" s="35">
        <f t="shared" si="220"/>
        <v>0</v>
      </c>
      <c r="BI93" s="35">
        <f t="shared" si="220"/>
        <v>0</v>
      </c>
      <c r="BJ93" s="35">
        <f t="shared" si="220"/>
        <v>0</v>
      </c>
      <c r="BK93" s="35">
        <f t="shared" si="220"/>
        <v>0.293910192214505</v>
      </c>
      <c r="BL93" s="35">
        <f t="shared" si="220"/>
        <v>0</v>
      </c>
      <c r="BM93" s="35">
        <f t="shared" si="220"/>
        <v>0</v>
      </c>
      <c r="BN93" s="35">
        <f t="shared" si="221"/>
        <v>0</v>
      </c>
      <c r="BO93" s="35">
        <f t="shared" si="221"/>
        <v>0</v>
      </c>
      <c r="BP93" s="35">
        <f t="shared" si="221"/>
        <v>0.073161</v>
      </c>
      <c r="BQ93" s="35">
        <f t="shared" si="221"/>
        <v>0</v>
      </c>
      <c r="BR93" s="35">
        <f t="shared" si="221"/>
        <v>0.087923</v>
      </c>
      <c r="BS93" s="35">
        <f t="shared" si="221"/>
        <v>0</v>
      </c>
      <c r="BT93" s="35">
        <f t="shared" si="221"/>
        <v>0</v>
      </c>
      <c r="BU93" s="35">
        <f t="shared" si="221"/>
        <v>0.106612</v>
      </c>
      <c r="BV93" s="35">
        <f t="shared" si="221"/>
        <v>0</v>
      </c>
      <c r="BW93" s="35">
        <f t="shared" si="221"/>
        <v>0</v>
      </c>
      <c r="BX93" s="35">
        <f t="shared" si="222"/>
        <v>0.0640794</v>
      </c>
      <c r="BY93" s="35">
        <f t="shared" si="222"/>
        <v>0</v>
      </c>
      <c r="BZ93" s="35">
        <f t="shared" si="222"/>
        <v>0</v>
      </c>
      <c r="CA93" s="35">
        <f t="shared" si="222"/>
        <v>0</v>
      </c>
      <c r="CB93" s="35">
        <f t="shared" si="222"/>
        <v>0</v>
      </c>
      <c r="CC93" s="35">
        <f t="shared" si="222"/>
        <v>0</v>
      </c>
      <c r="CD93" s="35">
        <f t="shared" si="222"/>
        <v>0</v>
      </c>
    </row>
    <row r="94" ht="14.45" customHeight="1" spans="3:43">
      <c r="C94" t="s">
        <v>829</v>
      </c>
      <c r="D94" t="s">
        <v>1387</v>
      </c>
      <c r="E94" t="s">
        <v>1504</v>
      </c>
      <c r="G94" s="35">
        <f t="shared" ref="G94:AQ94" si="223">G81*IF(G77&lt;&gt;"",G77,$F77)</f>
        <v>1.426788</v>
      </c>
      <c r="H94" s="35">
        <f t="shared" si="223"/>
        <v>0.1578654</v>
      </c>
      <c r="I94" s="35">
        <f t="shared" si="223"/>
        <v>0</v>
      </c>
      <c r="J94" s="35">
        <f t="shared" si="223"/>
        <v>0</v>
      </c>
      <c r="K94" s="35">
        <f t="shared" si="223"/>
        <v>0</v>
      </c>
      <c r="L94" s="35">
        <f t="shared" si="223"/>
        <v>0.00183865763149403</v>
      </c>
      <c r="M94" s="35">
        <f t="shared" si="223"/>
        <v>0.48213</v>
      </c>
      <c r="N94" s="35">
        <f t="shared" si="223"/>
        <v>0</v>
      </c>
      <c r="O94" s="35">
        <f t="shared" si="223"/>
        <v>0</v>
      </c>
      <c r="P94" s="35">
        <f t="shared" si="223"/>
        <v>0</v>
      </c>
      <c r="Q94" s="35">
        <f t="shared" si="223"/>
        <v>0</v>
      </c>
      <c r="R94" s="35">
        <f t="shared" si="223"/>
        <v>0.26598</v>
      </c>
      <c r="S94" s="35">
        <f t="shared" si="223"/>
        <v>0.1356432</v>
      </c>
      <c r="T94" s="35">
        <f t="shared" si="223"/>
        <v>0</v>
      </c>
      <c r="U94" s="35">
        <f t="shared" si="223"/>
        <v>0</v>
      </c>
      <c r="V94" s="35">
        <f t="shared" si="223"/>
        <v>0</v>
      </c>
      <c r="W94" s="35">
        <f t="shared" si="223"/>
        <v>0</v>
      </c>
      <c r="X94" s="35">
        <f t="shared" si="223"/>
        <v>0.293910192214505</v>
      </c>
      <c r="Y94" s="35">
        <f t="shared" si="223"/>
        <v>0</v>
      </c>
      <c r="Z94" s="35">
        <f t="shared" si="223"/>
        <v>0</v>
      </c>
      <c r="AA94" s="35">
        <f t="shared" si="223"/>
        <v>0</v>
      </c>
      <c r="AB94" s="35">
        <f t="shared" si="223"/>
        <v>0</v>
      </c>
      <c r="AC94" s="35">
        <f t="shared" si="223"/>
        <v>0.073161</v>
      </c>
      <c r="AD94" s="35">
        <f t="shared" si="223"/>
        <v>0</v>
      </c>
      <c r="AE94" s="35">
        <f t="shared" si="223"/>
        <v>0.087923</v>
      </c>
      <c r="AF94" s="35">
        <f t="shared" si="223"/>
        <v>0</v>
      </c>
      <c r="AG94" s="35">
        <f t="shared" si="223"/>
        <v>0</v>
      </c>
      <c r="AH94" s="35">
        <f t="shared" si="223"/>
        <v>0.106612</v>
      </c>
      <c r="AI94" s="35">
        <f t="shared" si="223"/>
        <v>0</v>
      </c>
      <c r="AJ94" s="35">
        <f t="shared" si="223"/>
        <v>0</v>
      </c>
      <c r="AK94" s="35">
        <f t="shared" si="223"/>
        <v>0.0640794</v>
      </c>
      <c r="AL94" s="35">
        <f t="shared" si="223"/>
        <v>0</v>
      </c>
      <c r="AM94" s="35">
        <f t="shared" si="223"/>
        <v>0</v>
      </c>
      <c r="AN94" s="35">
        <f t="shared" si="223"/>
        <v>0</v>
      </c>
      <c r="AO94" s="35">
        <f t="shared" si="223"/>
        <v>0</v>
      </c>
      <c r="AP94" s="35">
        <f t="shared" si="223"/>
        <v>0</v>
      </c>
      <c r="AQ94" s="35">
        <f t="shared" si="223"/>
        <v>0</v>
      </c>
    </row>
    <row r="95" ht="14.45" customHeight="1" spans="3:44">
      <c r="C95" t="s">
        <v>1506</v>
      </c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49"/>
      <c r="AM95" s="49"/>
      <c r="AN95" s="49"/>
      <c r="AO95" s="49"/>
      <c r="AP95" s="49"/>
      <c r="AQ95" s="49"/>
      <c r="AR95" s="4"/>
    </row>
    <row r="96" ht="16.15" customHeight="1" spans="3:44">
      <c r="C96" s="7" t="s">
        <v>1509</v>
      </c>
      <c r="D96" s="7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4"/>
    </row>
    <row r="97" ht="15" customHeight="1" spans="3:82">
      <c r="C97" s="255" t="s">
        <v>1510</v>
      </c>
      <c r="D97" s="255"/>
      <c r="E97" s="255"/>
      <c r="F97" s="255"/>
      <c r="G97" s="255"/>
      <c r="H97" s="255"/>
      <c r="I97" s="255"/>
      <c r="J97" s="255"/>
      <c r="K97" s="255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255"/>
      <c r="AQ97" s="255"/>
      <c r="AR97" s="4"/>
      <c r="AS97" s="55" t="s">
        <v>1494</v>
      </c>
      <c r="AT97" s="6" t="str">
        <f t="shared" ref="AT97:CD97" si="224">G$46</f>
        <v>AT</v>
      </c>
      <c r="AU97" s="6" t="str">
        <f t="shared" si="224"/>
        <v>BE</v>
      </c>
      <c r="AV97" s="6" t="str">
        <f t="shared" si="224"/>
        <v>BG</v>
      </c>
      <c r="AW97" s="6" t="str">
        <f t="shared" si="224"/>
        <v>CH</v>
      </c>
      <c r="AX97" s="6" t="str">
        <f t="shared" si="224"/>
        <v>CY</v>
      </c>
      <c r="AY97" s="6" t="str">
        <f t="shared" si="224"/>
        <v>CZ</v>
      </c>
      <c r="AZ97" s="6" t="str">
        <f t="shared" si="224"/>
        <v>DE</v>
      </c>
      <c r="BA97" s="6" t="str">
        <f t="shared" si="224"/>
        <v>DK</v>
      </c>
      <c r="BB97" s="6" t="str">
        <f t="shared" si="224"/>
        <v>EE</v>
      </c>
      <c r="BC97" s="6" t="str">
        <f t="shared" si="224"/>
        <v>EL</v>
      </c>
      <c r="BD97" s="6" t="str">
        <f t="shared" si="224"/>
        <v>ES</v>
      </c>
      <c r="BE97" s="6" t="str">
        <f t="shared" si="224"/>
        <v>FI</v>
      </c>
      <c r="BF97" s="6" t="str">
        <f t="shared" si="224"/>
        <v>FR</v>
      </c>
      <c r="BG97" s="6" t="str">
        <f t="shared" si="224"/>
        <v>HR</v>
      </c>
      <c r="BH97" s="6" t="str">
        <f t="shared" si="224"/>
        <v>HU</v>
      </c>
      <c r="BI97" s="6" t="str">
        <f t="shared" si="224"/>
        <v>IE</v>
      </c>
      <c r="BJ97" s="6" t="str">
        <f t="shared" si="224"/>
        <v>IS</v>
      </c>
      <c r="BK97" s="6" t="str">
        <f t="shared" si="224"/>
        <v>IT</v>
      </c>
      <c r="BL97" s="6" t="str">
        <f t="shared" si="224"/>
        <v>LT</v>
      </c>
      <c r="BM97" s="6" t="str">
        <f t="shared" si="224"/>
        <v>LU</v>
      </c>
      <c r="BN97" s="6" t="str">
        <f t="shared" si="224"/>
        <v>LV</v>
      </c>
      <c r="BO97" s="6" t="str">
        <f t="shared" si="224"/>
        <v>MT</v>
      </c>
      <c r="BP97" s="6" t="str">
        <f t="shared" si="224"/>
        <v>NL</v>
      </c>
      <c r="BQ97" s="6" t="str">
        <f t="shared" si="224"/>
        <v>NO</v>
      </c>
      <c r="BR97" s="6" t="str">
        <f t="shared" si="224"/>
        <v>PL</v>
      </c>
      <c r="BS97" s="6" t="str">
        <f t="shared" si="224"/>
        <v>PT</v>
      </c>
      <c r="BT97" s="6" t="str">
        <f t="shared" si="224"/>
        <v>RO</v>
      </c>
      <c r="BU97" s="6" t="str">
        <f t="shared" si="224"/>
        <v>SE</v>
      </c>
      <c r="BV97" s="6" t="str">
        <f t="shared" si="224"/>
        <v>SI</v>
      </c>
      <c r="BW97" s="6" t="str">
        <f t="shared" si="224"/>
        <v>SK</v>
      </c>
      <c r="BX97" s="6" t="str">
        <f t="shared" si="224"/>
        <v>UK</v>
      </c>
      <c r="BY97" s="6" t="str">
        <f t="shared" si="224"/>
        <v>AL</v>
      </c>
      <c r="BZ97" s="6" t="str">
        <f t="shared" si="224"/>
        <v>BA</v>
      </c>
      <c r="CA97" s="6" t="str">
        <f t="shared" si="224"/>
        <v>KS</v>
      </c>
      <c r="CB97" s="6" t="str">
        <f t="shared" si="224"/>
        <v>ME</v>
      </c>
      <c r="CC97" s="6" t="str">
        <f t="shared" si="224"/>
        <v>MK</v>
      </c>
      <c r="CD97" s="6" t="str">
        <f t="shared" si="224"/>
        <v>RS</v>
      </c>
    </row>
    <row r="98" ht="14.45" customHeight="1" spans="3:82">
      <c r="C98" t="s">
        <v>813</v>
      </c>
      <c r="D98" t="s">
        <v>1503</v>
      </c>
      <c r="E98" t="s">
        <v>239</v>
      </c>
      <c r="F98" s="197">
        <v>0.2</v>
      </c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  <c r="AA98" s="197"/>
      <c r="AB98" s="197"/>
      <c r="AC98" s="197"/>
      <c r="AD98" s="197"/>
      <c r="AE98" s="197"/>
      <c r="AF98" s="197"/>
      <c r="AG98" s="197"/>
      <c r="AH98" s="197">
        <f>F98*0.88</f>
        <v>0.176</v>
      </c>
      <c r="AI98" s="197"/>
      <c r="AJ98" s="197"/>
      <c r="AK98" s="197"/>
      <c r="AL98" s="197"/>
      <c r="AM98" s="197"/>
      <c r="AN98" s="197"/>
      <c r="AO98" s="197"/>
      <c r="AP98" s="197"/>
      <c r="AQ98" s="197"/>
      <c r="AR98" s="4"/>
      <c r="AS98" s="30" t="s">
        <v>239</v>
      </c>
      <c r="AT98" s="35">
        <f t="shared" ref="AT98:BC102" si="225">G$106*IF(G98&lt;&gt;"",G98,$F98)</f>
        <v>0</v>
      </c>
      <c r="AU98" s="35">
        <f t="shared" si="225"/>
        <v>0</v>
      </c>
      <c r="AV98" s="35">
        <f t="shared" si="225"/>
        <v>0</v>
      </c>
      <c r="AW98" s="35">
        <f t="shared" si="225"/>
        <v>0</v>
      </c>
      <c r="AX98" s="35">
        <f t="shared" si="225"/>
        <v>0</v>
      </c>
      <c r="AY98" s="35">
        <f t="shared" si="225"/>
        <v>0.658867250080671</v>
      </c>
      <c r="AZ98" s="35">
        <f t="shared" si="225"/>
        <v>1.7532</v>
      </c>
      <c r="BA98" s="35">
        <f t="shared" si="225"/>
        <v>0</v>
      </c>
      <c r="BB98" s="35">
        <f t="shared" si="225"/>
        <v>0</v>
      </c>
      <c r="BC98" s="35">
        <f t="shared" si="225"/>
        <v>0</v>
      </c>
      <c r="BD98" s="35">
        <f t="shared" ref="BD98:BM102" si="226">Q$106*IF(Q98&lt;&gt;"",Q98,$F98)</f>
        <v>0.196116</v>
      </c>
      <c r="BE98" s="35">
        <f t="shared" si="226"/>
        <v>0</v>
      </c>
      <c r="BF98" s="35">
        <f t="shared" si="226"/>
        <v>0.863184</v>
      </c>
      <c r="BG98" s="35">
        <f t="shared" si="226"/>
        <v>0</v>
      </c>
      <c r="BH98" s="35">
        <f t="shared" si="226"/>
        <v>0.0839</v>
      </c>
      <c r="BI98" s="35">
        <f t="shared" si="226"/>
        <v>0</v>
      </c>
      <c r="BJ98" s="35">
        <f t="shared" si="226"/>
        <v>0</v>
      </c>
      <c r="BK98" s="35">
        <f t="shared" si="226"/>
        <v>0.781249426586981</v>
      </c>
      <c r="BL98" s="35">
        <f t="shared" si="226"/>
        <v>0</v>
      </c>
      <c r="BM98" s="35">
        <f t="shared" si="226"/>
        <v>0</v>
      </c>
      <c r="BN98" s="35">
        <f t="shared" ref="BN98:BW102" si="227">AA$106*IF(AA98&lt;&gt;"",AA98,$F98)</f>
        <v>0</v>
      </c>
      <c r="BO98" s="35">
        <f t="shared" si="227"/>
        <v>0</v>
      </c>
      <c r="BP98" s="35">
        <f t="shared" si="227"/>
        <v>0.19953</v>
      </c>
      <c r="BQ98" s="35">
        <f t="shared" si="227"/>
        <v>0</v>
      </c>
      <c r="BR98" s="35">
        <f t="shared" si="227"/>
        <v>0</v>
      </c>
      <c r="BS98" s="35">
        <f t="shared" si="227"/>
        <v>0</v>
      </c>
      <c r="BT98" s="35">
        <f t="shared" si="227"/>
        <v>0.26047</v>
      </c>
      <c r="BU98" s="35">
        <f t="shared" si="227"/>
        <v>0.20469504</v>
      </c>
      <c r="BV98" s="35">
        <f t="shared" si="227"/>
        <v>0</v>
      </c>
      <c r="BW98" s="35">
        <f t="shared" si="227"/>
        <v>0.4583</v>
      </c>
      <c r="BX98" s="35">
        <f t="shared" ref="BX98:CD102" si="228">AK$106*IF(AK98&lt;&gt;"",AK98,$F98)</f>
        <v>0.77672</v>
      </c>
      <c r="BY98" s="35">
        <f t="shared" si="228"/>
        <v>0.078</v>
      </c>
      <c r="BZ98" s="35">
        <f t="shared" si="228"/>
        <v>0.1181514</v>
      </c>
      <c r="CA98" s="35">
        <f t="shared" si="228"/>
        <v>0.026</v>
      </c>
      <c r="CB98" s="35">
        <f t="shared" si="228"/>
        <v>0</v>
      </c>
      <c r="CC98" s="35">
        <f t="shared" si="228"/>
        <v>0</v>
      </c>
      <c r="CD98" s="35">
        <f t="shared" si="228"/>
        <v>0.168036</v>
      </c>
    </row>
    <row r="99" ht="14.45" customHeight="1" spans="3:82">
      <c r="C99" t="s">
        <v>813</v>
      </c>
      <c r="D99" t="s">
        <v>1503</v>
      </c>
      <c r="E99" t="s">
        <v>1236</v>
      </c>
      <c r="F99" s="197">
        <v>0.1</v>
      </c>
      <c r="G99" s="197"/>
      <c r="H99" s="197"/>
      <c r="I99" s="197"/>
      <c r="J99" s="197"/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97"/>
      <c r="AB99" s="197"/>
      <c r="AC99" s="197"/>
      <c r="AD99" s="197"/>
      <c r="AE99" s="197"/>
      <c r="AF99" s="197"/>
      <c r="AG99" s="197"/>
      <c r="AH99" s="197"/>
      <c r="AI99" s="197"/>
      <c r="AJ99" s="197"/>
      <c r="AK99" s="197"/>
      <c r="AL99" s="197"/>
      <c r="AM99" s="197"/>
      <c r="AN99" s="197"/>
      <c r="AO99" s="197"/>
      <c r="AP99" s="197"/>
      <c r="AQ99" s="197"/>
      <c r="AR99" s="4"/>
      <c r="AS99" s="30" t="s">
        <v>1236</v>
      </c>
      <c r="AT99" s="35">
        <f t="shared" si="225"/>
        <v>0</v>
      </c>
      <c r="AU99" s="35">
        <f t="shared" si="225"/>
        <v>0</v>
      </c>
      <c r="AV99" s="35">
        <f t="shared" si="225"/>
        <v>0</v>
      </c>
      <c r="AW99" s="35">
        <f t="shared" si="225"/>
        <v>0</v>
      </c>
      <c r="AX99" s="35">
        <f t="shared" si="225"/>
        <v>0</v>
      </c>
      <c r="AY99" s="35">
        <f t="shared" si="225"/>
        <v>0.329433625040336</v>
      </c>
      <c r="AZ99" s="35">
        <f t="shared" si="225"/>
        <v>0.8766</v>
      </c>
      <c r="BA99" s="35">
        <f t="shared" si="225"/>
        <v>0</v>
      </c>
      <c r="BB99" s="35">
        <f t="shared" si="225"/>
        <v>0</v>
      </c>
      <c r="BC99" s="35">
        <f t="shared" si="225"/>
        <v>0</v>
      </c>
      <c r="BD99" s="35">
        <f t="shared" si="226"/>
        <v>0.098058</v>
      </c>
      <c r="BE99" s="35">
        <f t="shared" si="226"/>
        <v>0</v>
      </c>
      <c r="BF99" s="35">
        <f t="shared" si="226"/>
        <v>0.431592</v>
      </c>
      <c r="BG99" s="35">
        <f t="shared" si="226"/>
        <v>0</v>
      </c>
      <c r="BH99" s="35">
        <f t="shared" si="226"/>
        <v>0.04195</v>
      </c>
      <c r="BI99" s="35">
        <f t="shared" si="226"/>
        <v>0</v>
      </c>
      <c r="BJ99" s="35">
        <f t="shared" si="226"/>
        <v>0</v>
      </c>
      <c r="BK99" s="35">
        <f t="shared" si="226"/>
        <v>0.390624713293491</v>
      </c>
      <c r="BL99" s="35">
        <f t="shared" si="226"/>
        <v>0</v>
      </c>
      <c r="BM99" s="35">
        <f t="shared" si="226"/>
        <v>0</v>
      </c>
      <c r="BN99" s="35">
        <f t="shared" si="227"/>
        <v>0</v>
      </c>
      <c r="BO99" s="35">
        <f t="shared" si="227"/>
        <v>0</v>
      </c>
      <c r="BP99" s="35">
        <f t="shared" si="227"/>
        <v>0.099765</v>
      </c>
      <c r="BQ99" s="35">
        <f t="shared" si="227"/>
        <v>0</v>
      </c>
      <c r="BR99" s="35">
        <f t="shared" si="227"/>
        <v>0</v>
      </c>
      <c r="BS99" s="35">
        <f t="shared" si="227"/>
        <v>0</v>
      </c>
      <c r="BT99" s="35">
        <f t="shared" si="227"/>
        <v>0.130235</v>
      </c>
      <c r="BU99" s="35">
        <f t="shared" si="227"/>
        <v>0.116304</v>
      </c>
      <c r="BV99" s="35">
        <f t="shared" si="227"/>
        <v>0</v>
      </c>
      <c r="BW99" s="35">
        <f t="shared" si="227"/>
        <v>0.22915</v>
      </c>
      <c r="BX99" s="35">
        <f t="shared" si="228"/>
        <v>0.38836</v>
      </c>
      <c r="BY99" s="35">
        <f t="shared" si="228"/>
        <v>0.039</v>
      </c>
      <c r="BZ99" s="35">
        <f t="shared" si="228"/>
        <v>0.0590757</v>
      </c>
      <c r="CA99" s="35">
        <f t="shared" si="228"/>
        <v>0.013</v>
      </c>
      <c r="CB99" s="35">
        <f t="shared" si="228"/>
        <v>0</v>
      </c>
      <c r="CC99" s="35">
        <f t="shared" si="228"/>
        <v>0</v>
      </c>
      <c r="CD99" s="35">
        <f t="shared" si="228"/>
        <v>0.084018</v>
      </c>
    </row>
    <row r="100" ht="14.45" customHeight="1" spans="3:82">
      <c r="C100" t="s">
        <v>813</v>
      </c>
      <c r="D100" t="s">
        <v>1503</v>
      </c>
      <c r="E100" t="s">
        <v>1238</v>
      </c>
      <c r="F100" s="197">
        <v>0.05</v>
      </c>
      <c r="G100" s="197"/>
      <c r="H100" s="197"/>
      <c r="I100" s="197"/>
      <c r="J100" s="197"/>
      <c r="K100" s="197"/>
      <c r="L100" s="197"/>
      <c r="M100" s="197"/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97"/>
      <c r="AB100" s="197"/>
      <c r="AC100" s="197"/>
      <c r="AD100" s="197"/>
      <c r="AE100" s="197"/>
      <c r="AF100" s="197"/>
      <c r="AG100" s="197"/>
      <c r="AH100" s="197"/>
      <c r="AI100" s="197"/>
      <c r="AJ100" s="197"/>
      <c r="AK100" s="197"/>
      <c r="AL100" s="197"/>
      <c r="AM100" s="197"/>
      <c r="AN100" s="197"/>
      <c r="AO100" s="197"/>
      <c r="AP100" s="197"/>
      <c r="AQ100" s="197"/>
      <c r="AR100" s="4"/>
      <c r="AS100" s="30" t="s">
        <v>1238</v>
      </c>
      <c r="AT100" s="35">
        <f t="shared" si="225"/>
        <v>0</v>
      </c>
      <c r="AU100" s="35">
        <f t="shared" si="225"/>
        <v>0</v>
      </c>
      <c r="AV100" s="35">
        <f t="shared" si="225"/>
        <v>0</v>
      </c>
      <c r="AW100" s="35">
        <f t="shared" si="225"/>
        <v>0</v>
      </c>
      <c r="AX100" s="35">
        <f t="shared" si="225"/>
        <v>0</v>
      </c>
      <c r="AY100" s="35">
        <f t="shared" si="225"/>
        <v>0.164716812520168</v>
      </c>
      <c r="AZ100" s="35">
        <f t="shared" si="225"/>
        <v>0.4383</v>
      </c>
      <c r="BA100" s="35">
        <f t="shared" si="225"/>
        <v>0</v>
      </c>
      <c r="BB100" s="35">
        <f t="shared" si="225"/>
        <v>0</v>
      </c>
      <c r="BC100" s="35">
        <f t="shared" si="225"/>
        <v>0</v>
      </c>
      <c r="BD100" s="35">
        <f t="shared" si="226"/>
        <v>0.049029</v>
      </c>
      <c r="BE100" s="35">
        <f t="shared" si="226"/>
        <v>0</v>
      </c>
      <c r="BF100" s="35">
        <f t="shared" si="226"/>
        <v>0.215796</v>
      </c>
      <c r="BG100" s="35">
        <f t="shared" si="226"/>
        <v>0</v>
      </c>
      <c r="BH100" s="35">
        <f t="shared" si="226"/>
        <v>0.020975</v>
      </c>
      <c r="BI100" s="35">
        <f t="shared" si="226"/>
        <v>0</v>
      </c>
      <c r="BJ100" s="35">
        <f t="shared" si="226"/>
        <v>0</v>
      </c>
      <c r="BK100" s="35">
        <f t="shared" si="226"/>
        <v>0.195312356646745</v>
      </c>
      <c r="BL100" s="35">
        <f t="shared" si="226"/>
        <v>0</v>
      </c>
      <c r="BM100" s="35">
        <f t="shared" si="226"/>
        <v>0</v>
      </c>
      <c r="BN100" s="35">
        <f t="shared" si="227"/>
        <v>0</v>
      </c>
      <c r="BO100" s="35">
        <f t="shared" si="227"/>
        <v>0</v>
      </c>
      <c r="BP100" s="35">
        <f t="shared" si="227"/>
        <v>0.0498825</v>
      </c>
      <c r="BQ100" s="35">
        <f t="shared" si="227"/>
        <v>0</v>
      </c>
      <c r="BR100" s="35">
        <f t="shared" si="227"/>
        <v>0</v>
      </c>
      <c r="BS100" s="35">
        <f t="shared" si="227"/>
        <v>0</v>
      </c>
      <c r="BT100" s="35">
        <f t="shared" si="227"/>
        <v>0.0651175</v>
      </c>
      <c r="BU100" s="35">
        <f t="shared" si="227"/>
        <v>0.058152</v>
      </c>
      <c r="BV100" s="35">
        <f t="shared" si="227"/>
        <v>0</v>
      </c>
      <c r="BW100" s="35">
        <f t="shared" si="227"/>
        <v>0.114575</v>
      </c>
      <c r="BX100" s="35">
        <f t="shared" si="228"/>
        <v>0.19418</v>
      </c>
      <c r="BY100" s="35">
        <f t="shared" si="228"/>
        <v>0.0195</v>
      </c>
      <c r="BZ100" s="35">
        <f t="shared" si="228"/>
        <v>0.02953785</v>
      </c>
      <c r="CA100" s="35">
        <f t="shared" si="228"/>
        <v>0.0065</v>
      </c>
      <c r="CB100" s="35">
        <f t="shared" si="228"/>
        <v>0</v>
      </c>
      <c r="CC100" s="35">
        <f t="shared" si="228"/>
        <v>0</v>
      </c>
      <c r="CD100" s="35">
        <f t="shared" si="228"/>
        <v>0.042009</v>
      </c>
    </row>
    <row r="101" ht="14.45" customHeight="1" spans="3:82">
      <c r="C101" t="s">
        <v>813</v>
      </c>
      <c r="D101" t="s">
        <v>1503</v>
      </c>
      <c r="E101" t="s">
        <v>812</v>
      </c>
      <c r="F101" s="197">
        <v>0.9</v>
      </c>
      <c r="G101" s="197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  <c r="AA101" s="197"/>
      <c r="AB101" s="197"/>
      <c r="AC101" s="197"/>
      <c r="AD101" s="197"/>
      <c r="AE101" s="197"/>
      <c r="AF101" s="197"/>
      <c r="AG101" s="197"/>
      <c r="AH101" s="197"/>
      <c r="AI101" s="197"/>
      <c r="AJ101" s="197"/>
      <c r="AK101" s="197"/>
      <c r="AL101" s="197"/>
      <c r="AM101" s="197"/>
      <c r="AN101" s="197"/>
      <c r="AO101" s="197"/>
      <c r="AP101" s="197"/>
      <c r="AQ101" s="197"/>
      <c r="AR101" s="4"/>
      <c r="AS101" s="30" t="s">
        <v>812</v>
      </c>
      <c r="AT101" s="35">
        <f t="shared" si="225"/>
        <v>0</v>
      </c>
      <c r="AU101" s="35">
        <f t="shared" si="225"/>
        <v>0</v>
      </c>
      <c r="AV101" s="35">
        <f t="shared" si="225"/>
        <v>0</v>
      </c>
      <c r="AW101" s="35">
        <f t="shared" si="225"/>
        <v>0</v>
      </c>
      <c r="AX101" s="35">
        <f t="shared" si="225"/>
        <v>0</v>
      </c>
      <c r="AY101" s="35">
        <f t="shared" si="225"/>
        <v>2.96490262536302</v>
      </c>
      <c r="AZ101" s="35">
        <f t="shared" si="225"/>
        <v>7.8894</v>
      </c>
      <c r="BA101" s="35">
        <f t="shared" si="225"/>
        <v>0</v>
      </c>
      <c r="BB101" s="35">
        <f t="shared" si="225"/>
        <v>0</v>
      </c>
      <c r="BC101" s="35">
        <f t="shared" si="225"/>
        <v>0</v>
      </c>
      <c r="BD101" s="35">
        <f t="shared" si="226"/>
        <v>0.882522</v>
      </c>
      <c r="BE101" s="35">
        <f t="shared" si="226"/>
        <v>0</v>
      </c>
      <c r="BF101" s="35">
        <f t="shared" si="226"/>
        <v>3.884328</v>
      </c>
      <c r="BG101" s="35">
        <f t="shared" si="226"/>
        <v>0</v>
      </c>
      <c r="BH101" s="35">
        <f t="shared" si="226"/>
        <v>0.37755</v>
      </c>
      <c r="BI101" s="35">
        <f t="shared" si="226"/>
        <v>0</v>
      </c>
      <c r="BJ101" s="35">
        <f t="shared" si="226"/>
        <v>0</v>
      </c>
      <c r="BK101" s="35">
        <f t="shared" si="226"/>
        <v>3.51562241964142</v>
      </c>
      <c r="BL101" s="35">
        <f t="shared" si="226"/>
        <v>0</v>
      </c>
      <c r="BM101" s="35">
        <f t="shared" si="226"/>
        <v>0</v>
      </c>
      <c r="BN101" s="35">
        <f t="shared" si="227"/>
        <v>0</v>
      </c>
      <c r="BO101" s="35">
        <f t="shared" si="227"/>
        <v>0</v>
      </c>
      <c r="BP101" s="35">
        <f t="shared" si="227"/>
        <v>0.897885</v>
      </c>
      <c r="BQ101" s="35">
        <f t="shared" si="227"/>
        <v>0</v>
      </c>
      <c r="BR101" s="35">
        <f t="shared" si="227"/>
        <v>0</v>
      </c>
      <c r="BS101" s="35">
        <f t="shared" si="227"/>
        <v>0</v>
      </c>
      <c r="BT101" s="35">
        <f t="shared" si="227"/>
        <v>1.172115</v>
      </c>
      <c r="BU101" s="35">
        <f t="shared" si="227"/>
        <v>1.046736</v>
      </c>
      <c r="BV101" s="35">
        <f t="shared" si="227"/>
        <v>0</v>
      </c>
      <c r="BW101" s="35">
        <f t="shared" si="227"/>
        <v>2.06235</v>
      </c>
      <c r="BX101" s="35">
        <f t="shared" si="228"/>
        <v>3.49524</v>
      </c>
      <c r="BY101" s="35">
        <f t="shared" si="228"/>
        <v>0.351</v>
      </c>
      <c r="BZ101" s="35">
        <f t="shared" si="228"/>
        <v>0.5316813</v>
      </c>
      <c r="CA101" s="35">
        <f t="shared" si="228"/>
        <v>0.117</v>
      </c>
      <c r="CB101" s="35">
        <f t="shared" si="228"/>
        <v>0</v>
      </c>
      <c r="CC101" s="35">
        <f t="shared" si="228"/>
        <v>0</v>
      </c>
      <c r="CD101" s="35">
        <f t="shared" si="228"/>
        <v>0.756162</v>
      </c>
    </row>
    <row r="102" ht="14.45" customHeight="1" spans="3:82">
      <c r="C102" t="s">
        <v>813</v>
      </c>
      <c r="D102" t="s">
        <v>1503</v>
      </c>
      <c r="E102" t="s">
        <v>1232</v>
      </c>
      <c r="F102" s="197">
        <v>0.18</v>
      </c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  <c r="AN102" s="197"/>
      <c r="AO102" s="197"/>
      <c r="AP102" s="197"/>
      <c r="AQ102" s="197"/>
      <c r="AR102" s="4"/>
      <c r="AS102" s="30" t="s">
        <v>1232</v>
      </c>
      <c r="AT102" s="35">
        <f t="shared" si="225"/>
        <v>0</v>
      </c>
      <c r="AU102" s="35">
        <f t="shared" si="225"/>
        <v>0</v>
      </c>
      <c r="AV102" s="35">
        <f t="shared" si="225"/>
        <v>0</v>
      </c>
      <c r="AW102" s="35">
        <f t="shared" si="225"/>
        <v>0</v>
      </c>
      <c r="AX102" s="35">
        <f t="shared" si="225"/>
        <v>0</v>
      </c>
      <c r="AY102" s="35">
        <f t="shared" si="225"/>
        <v>0.592980525072604</v>
      </c>
      <c r="AZ102" s="35">
        <f t="shared" si="225"/>
        <v>1.57788</v>
      </c>
      <c r="BA102" s="35">
        <f t="shared" si="225"/>
        <v>0</v>
      </c>
      <c r="BB102" s="35">
        <f t="shared" si="225"/>
        <v>0</v>
      </c>
      <c r="BC102" s="35">
        <f t="shared" si="225"/>
        <v>0</v>
      </c>
      <c r="BD102" s="35">
        <f t="shared" si="226"/>
        <v>0.1765044</v>
      </c>
      <c r="BE102" s="35">
        <f t="shared" si="226"/>
        <v>0</v>
      </c>
      <c r="BF102" s="35">
        <f t="shared" si="226"/>
        <v>0.7768656</v>
      </c>
      <c r="BG102" s="35">
        <f t="shared" si="226"/>
        <v>0</v>
      </c>
      <c r="BH102" s="35">
        <f t="shared" si="226"/>
        <v>0.07551</v>
      </c>
      <c r="BI102" s="35">
        <f t="shared" si="226"/>
        <v>0</v>
      </c>
      <c r="BJ102" s="35">
        <f t="shared" si="226"/>
        <v>0</v>
      </c>
      <c r="BK102" s="35">
        <f t="shared" si="226"/>
        <v>0.703124483928283</v>
      </c>
      <c r="BL102" s="35">
        <f t="shared" si="226"/>
        <v>0</v>
      </c>
      <c r="BM102" s="35">
        <f t="shared" si="226"/>
        <v>0</v>
      </c>
      <c r="BN102" s="35">
        <f t="shared" si="227"/>
        <v>0</v>
      </c>
      <c r="BO102" s="35">
        <f t="shared" si="227"/>
        <v>0</v>
      </c>
      <c r="BP102" s="35">
        <f t="shared" si="227"/>
        <v>0.179577</v>
      </c>
      <c r="BQ102" s="35">
        <f t="shared" si="227"/>
        <v>0</v>
      </c>
      <c r="BR102" s="35">
        <f t="shared" si="227"/>
        <v>0</v>
      </c>
      <c r="BS102" s="35">
        <f t="shared" si="227"/>
        <v>0</v>
      </c>
      <c r="BT102" s="35">
        <f t="shared" si="227"/>
        <v>0.234423</v>
      </c>
      <c r="BU102" s="35">
        <f t="shared" si="227"/>
        <v>0.2093472</v>
      </c>
      <c r="BV102" s="35">
        <f t="shared" si="227"/>
        <v>0</v>
      </c>
      <c r="BW102" s="35">
        <f t="shared" si="227"/>
        <v>0.41247</v>
      </c>
      <c r="BX102" s="35">
        <f t="shared" si="228"/>
        <v>0.699048</v>
      </c>
      <c r="BY102" s="35">
        <f t="shared" si="228"/>
        <v>0.0702</v>
      </c>
      <c r="BZ102" s="35">
        <f t="shared" si="228"/>
        <v>0.10633626</v>
      </c>
      <c r="CA102" s="35">
        <f t="shared" si="228"/>
        <v>0.0234</v>
      </c>
      <c r="CB102" s="35">
        <f t="shared" si="228"/>
        <v>0</v>
      </c>
      <c r="CC102" s="35">
        <f t="shared" si="228"/>
        <v>0</v>
      </c>
      <c r="CD102" s="35">
        <f t="shared" si="228"/>
        <v>0.1512324</v>
      </c>
    </row>
    <row r="103" ht="14.45" customHeight="1" spans="3:82">
      <c r="C103" t="s">
        <v>813</v>
      </c>
      <c r="D103" t="s">
        <v>1393</v>
      </c>
      <c r="E103" t="s">
        <v>1504</v>
      </c>
      <c r="F103" s="95">
        <v>30</v>
      </c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4"/>
      <c r="AS103" s="55" t="s">
        <v>1440</v>
      </c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58"/>
      <c r="BD103" s="158"/>
      <c r="BE103" s="158"/>
      <c r="BF103" s="158"/>
      <c r="BG103" s="158"/>
      <c r="BH103" s="158"/>
      <c r="BI103" s="158"/>
      <c r="BJ103" s="158"/>
      <c r="BK103" s="158"/>
      <c r="BL103" s="158"/>
      <c r="BM103" s="158"/>
      <c r="BN103" s="158"/>
      <c r="BO103" s="158"/>
      <c r="BP103" s="158"/>
      <c r="BQ103" s="158"/>
      <c r="BR103" s="158"/>
      <c r="BS103" s="158"/>
      <c r="BT103" s="158"/>
      <c r="BU103" s="158"/>
      <c r="BV103" s="158"/>
      <c r="BW103" s="158"/>
      <c r="BX103" s="158"/>
      <c r="BY103" s="158"/>
      <c r="BZ103" s="158"/>
      <c r="CA103" s="158"/>
      <c r="CB103" s="158"/>
      <c r="CC103" s="158"/>
      <c r="CD103" s="158"/>
    </row>
    <row r="104" ht="14.45" customHeight="1" spans="3:82">
      <c r="C104" t="s">
        <v>813</v>
      </c>
      <c r="D104" t="s">
        <v>1505</v>
      </c>
      <c r="E104" t="s">
        <v>272</v>
      </c>
      <c r="F104" s="197">
        <v>4.9896</v>
      </c>
      <c r="G104" s="197"/>
      <c r="H104" s="197"/>
      <c r="I104" s="197">
        <v>4.62</v>
      </c>
      <c r="J104" s="197"/>
      <c r="K104" s="197">
        <v>2.2</v>
      </c>
      <c r="L104" s="197">
        <v>3.9</v>
      </c>
      <c r="M104" s="197">
        <f>F104*1.83</f>
        <v>9.130968</v>
      </c>
      <c r="N104" s="197">
        <v>2.2</v>
      </c>
      <c r="O104" s="197">
        <v>2.2</v>
      </c>
      <c r="P104" s="197">
        <v>2.046</v>
      </c>
      <c r="Q104" s="197">
        <f>F104*1.6</f>
        <v>7.98336</v>
      </c>
      <c r="R104" s="197"/>
      <c r="S104" s="197">
        <f>F104*1.31</f>
        <v>6.536376</v>
      </c>
      <c r="T104" s="197"/>
      <c r="U104" s="197">
        <f>F104*2.35</f>
        <v>11.72556</v>
      </c>
      <c r="V104" s="197"/>
      <c r="W104" s="197"/>
      <c r="X104" s="197">
        <f>F104*0.62</f>
        <v>3.093552</v>
      </c>
      <c r="Y104" s="197"/>
      <c r="Z104" s="197"/>
      <c r="AA104" s="197"/>
      <c r="AB104" s="197">
        <v>2.2</v>
      </c>
      <c r="AC104" s="197">
        <f>F104*2.5</f>
        <v>12.474</v>
      </c>
      <c r="AD104" s="197"/>
      <c r="AE104" s="197"/>
      <c r="AF104" s="197"/>
      <c r="AG104" s="197">
        <v>5.21</v>
      </c>
      <c r="AH104" s="257"/>
      <c r="AI104" s="197"/>
      <c r="AJ104" s="197">
        <f>F104*1.21</f>
        <v>6.037416</v>
      </c>
      <c r="AK104" s="197">
        <f>F104*1.16</f>
        <v>5.787936</v>
      </c>
      <c r="AL104" s="197"/>
      <c r="AM104" s="197">
        <f>F104*1.01</f>
        <v>5.039496</v>
      </c>
      <c r="AN104" s="197"/>
      <c r="AO104" s="197"/>
      <c r="AP104" s="197"/>
      <c r="AQ104" s="197">
        <f>F104*1.55</f>
        <v>7.73388</v>
      </c>
      <c r="AR104" s="4"/>
      <c r="AS104" s="30" t="s">
        <v>272</v>
      </c>
      <c r="AT104" s="35">
        <f t="shared" ref="AT104:BC105" si="229">G$106*IF(G104&lt;&gt;"",G104,$F104)</f>
        <v>0</v>
      </c>
      <c r="AU104" s="35">
        <f t="shared" si="229"/>
        <v>0</v>
      </c>
      <c r="AV104" s="35">
        <f t="shared" si="229"/>
        <v>0</v>
      </c>
      <c r="AW104" s="35">
        <f t="shared" si="229"/>
        <v>0</v>
      </c>
      <c r="AX104" s="35">
        <f t="shared" si="229"/>
        <v>0</v>
      </c>
      <c r="AY104" s="35">
        <f t="shared" si="229"/>
        <v>12.8479113765731</v>
      </c>
      <c r="AZ104" s="35">
        <f t="shared" si="229"/>
        <v>80.042065488</v>
      </c>
      <c r="BA104" s="35">
        <f t="shared" si="229"/>
        <v>0</v>
      </c>
      <c r="BB104" s="35">
        <f t="shared" si="229"/>
        <v>0</v>
      </c>
      <c r="BC104" s="35">
        <f t="shared" si="229"/>
        <v>0</v>
      </c>
      <c r="BD104" s="35">
        <f t="shared" ref="BD104:BM105" si="230">Q$106*IF(Q104&lt;&gt;"",Q104,$F104)</f>
        <v>7.8283231488</v>
      </c>
      <c r="BE104" s="35">
        <f t="shared" si="230"/>
        <v>0</v>
      </c>
      <c r="BF104" s="35">
        <f t="shared" si="230"/>
        <v>28.21047590592</v>
      </c>
      <c r="BG104" s="35">
        <f t="shared" si="230"/>
        <v>0</v>
      </c>
      <c r="BH104" s="35">
        <f t="shared" si="230"/>
        <v>4.91887242</v>
      </c>
      <c r="BI104" s="35">
        <f t="shared" si="230"/>
        <v>0</v>
      </c>
      <c r="BJ104" s="35">
        <f t="shared" si="230"/>
        <v>0</v>
      </c>
      <c r="BK104" s="35">
        <f t="shared" si="230"/>
        <v>12.084178630585</v>
      </c>
      <c r="BL104" s="35">
        <f t="shared" si="230"/>
        <v>0</v>
      </c>
      <c r="BM104" s="35">
        <f t="shared" si="230"/>
        <v>0</v>
      </c>
      <c r="BN104" s="35">
        <f t="shared" ref="BN104:BW105" si="231">AA$106*IF(AA104&lt;&gt;"",AA104,$F104)</f>
        <v>0</v>
      </c>
      <c r="BO104" s="35">
        <f t="shared" si="231"/>
        <v>0</v>
      </c>
      <c r="BP104" s="35">
        <f t="shared" si="231"/>
        <v>12.4446861</v>
      </c>
      <c r="BQ104" s="35">
        <f t="shared" si="231"/>
        <v>0</v>
      </c>
      <c r="BR104" s="35">
        <f t="shared" si="231"/>
        <v>0</v>
      </c>
      <c r="BS104" s="35">
        <f t="shared" si="231"/>
        <v>0</v>
      </c>
      <c r="BT104" s="35">
        <f t="shared" si="231"/>
        <v>6.7852435</v>
      </c>
      <c r="BU104" s="35">
        <f t="shared" si="231"/>
        <v>5.803104384</v>
      </c>
      <c r="BV104" s="35">
        <f t="shared" si="231"/>
        <v>0</v>
      </c>
      <c r="BW104" s="35">
        <f t="shared" si="231"/>
        <v>13.834738764</v>
      </c>
      <c r="BX104" s="35">
        <f t="shared" ref="BX104:CD105" si="232">AK$106*IF(AK104&lt;&gt;"",AK104,$F104)</f>
        <v>22.4780282496</v>
      </c>
      <c r="BY104" s="35">
        <f t="shared" si="232"/>
        <v>1.945944</v>
      </c>
      <c r="BZ104" s="35">
        <f t="shared" si="232"/>
        <v>2.977117538472</v>
      </c>
      <c r="CA104" s="35">
        <f t="shared" si="232"/>
        <v>0.648648</v>
      </c>
      <c r="CB104" s="35">
        <f t="shared" si="232"/>
        <v>0</v>
      </c>
      <c r="CC104" s="35">
        <f t="shared" si="232"/>
        <v>0</v>
      </c>
      <c r="CD104" s="35">
        <f t="shared" si="232"/>
        <v>6.4978512984</v>
      </c>
    </row>
    <row r="105" ht="14.45" customHeight="1" spans="3:82">
      <c r="C105" t="s">
        <v>813</v>
      </c>
      <c r="D105" t="s">
        <v>1505</v>
      </c>
      <c r="E105" t="s">
        <v>1241</v>
      </c>
      <c r="F105" s="49">
        <v>1</v>
      </c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"/>
      <c r="AS105" s="30" t="s">
        <v>1241</v>
      </c>
      <c r="AT105" s="35">
        <f t="shared" si="229"/>
        <v>0</v>
      </c>
      <c r="AU105" s="35">
        <f t="shared" si="229"/>
        <v>0</v>
      </c>
      <c r="AV105" s="35">
        <f t="shared" si="229"/>
        <v>0</v>
      </c>
      <c r="AW105" s="35">
        <f t="shared" si="229"/>
        <v>0</v>
      </c>
      <c r="AX105" s="35">
        <f t="shared" si="229"/>
        <v>0</v>
      </c>
      <c r="AY105" s="35">
        <f t="shared" si="229"/>
        <v>3.29433625040336</v>
      </c>
      <c r="AZ105" s="35">
        <f t="shared" si="229"/>
        <v>8.766</v>
      </c>
      <c r="BA105" s="35">
        <f t="shared" si="229"/>
        <v>0</v>
      </c>
      <c r="BB105" s="35">
        <f t="shared" si="229"/>
        <v>0</v>
      </c>
      <c r="BC105" s="35">
        <f t="shared" si="229"/>
        <v>0</v>
      </c>
      <c r="BD105" s="35">
        <f t="shared" si="230"/>
        <v>0.98058</v>
      </c>
      <c r="BE105" s="35">
        <f t="shared" si="230"/>
        <v>0</v>
      </c>
      <c r="BF105" s="35">
        <f t="shared" si="230"/>
        <v>4.31592</v>
      </c>
      <c r="BG105" s="35">
        <f t="shared" si="230"/>
        <v>0</v>
      </c>
      <c r="BH105" s="35">
        <f t="shared" si="230"/>
        <v>0.4195</v>
      </c>
      <c r="BI105" s="35">
        <f t="shared" si="230"/>
        <v>0</v>
      </c>
      <c r="BJ105" s="35">
        <f t="shared" si="230"/>
        <v>0</v>
      </c>
      <c r="BK105" s="35">
        <f t="shared" si="230"/>
        <v>3.90624713293491</v>
      </c>
      <c r="BL105" s="35">
        <f t="shared" si="230"/>
        <v>0</v>
      </c>
      <c r="BM105" s="35">
        <f t="shared" si="230"/>
        <v>0</v>
      </c>
      <c r="BN105" s="35">
        <f t="shared" si="231"/>
        <v>0</v>
      </c>
      <c r="BO105" s="35">
        <f t="shared" si="231"/>
        <v>0</v>
      </c>
      <c r="BP105" s="35">
        <f t="shared" si="231"/>
        <v>0.99765</v>
      </c>
      <c r="BQ105" s="35">
        <f t="shared" si="231"/>
        <v>0</v>
      </c>
      <c r="BR105" s="35">
        <f t="shared" si="231"/>
        <v>0</v>
      </c>
      <c r="BS105" s="35">
        <f t="shared" si="231"/>
        <v>0</v>
      </c>
      <c r="BT105" s="35">
        <f t="shared" si="231"/>
        <v>1.30235</v>
      </c>
      <c r="BU105" s="35">
        <f t="shared" si="231"/>
        <v>1.16304</v>
      </c>
      <c r="BV105" s="35">
        <f t="shared" si="231"/>
        <v>0</v>
      </c>
      <c r="BW105" s="35">
        <f t="shared" si="231"/>
        <v>2.2915</v>
      </c>
      <c r="BX105" s="35">
        <f t="shared" si="232"/>
        <v>3.8836</v>
      </c>
      <c r="BY105" s="35">
        <f t="shared" si="232"/>
        <v>0.39</v>
      </c>
      <c r="BZ105" s="35">
        <f t="shared" si="232"/>
        <v>0.590757</v>
      </c>
      <c r="CA105" s="35">
        <f t="shared" si="232"/>
        <v>0.13</v>
      </c>
      <c r="CB105" s="35">
        <f t="shared" si="232"/>
        <v>0</v>
      </c>
      <c r="CC105" s="35">
        <f t="shared" si="232"/>
        <v>0</v>
      </c>
      <c r="CD105" s="35">
        <f t="shared" si="232"/>
        <v>0.84018</v>
      </c>
    </row>
    <row r="106" ht="14.45" customHeight="1" spans="3:44">
      <c r="C106" t="s">
        <v>813</v>
      </c>
      <c r="D106" s="12" t="s">
        <v>1387</v>
      </c>
      <c r="E106" t="s">
        <v>1504</v>
      </c>
      <c r="F106" s="59"/>
      <c r="G106" s="35">
        <f t="shared" ref="G106:AQ106" si="233">G68*G36</f>
        <v>0</v>
      </c>
      <c r="H106" s="35">
        <f t="shared" si="233"/>
        <v>0</v>
      </c>
      <c r="I106" s="35">
        <f t="shared" si="233"/>
        <v>0</v>
      </c>
      <c r="J106" s="35">
        <f t="shared" si="233"/>
        <v>0</v>
      </c>
      <c r="K106" s="35">
        <f t="shared" si="233"/>
        <v>0</v>
      </c>
      <c r="L106" s="35">
        <f t="shared" si="233"/>
        <v>3.29433625040336</v>
      </c>
      <c r="M106" s="35">
        <f t="shared" si="233"/>
        <v>8.766</v>
      </c>
      <c r="N106" s="35">
        <f t="shared" si="233"/>
        <v>0</v>
      </c>
      <c r="O106" s="35">
        <f t="shared" si="233"/>
        <v>0</v>
      </c>
      <c r="P106" s="35">
        <f t="shared" si="233"/>
        <v>0</v>
      </c>
      <c r="Q106" s="35">
        <f t="shared" si="233"/>
        <v>0.98058</v>
      </c>
      <c r="R106" s="35">
        <f t="shared" si="233"/>
        <v>0</v>
      </c>
      <c r="S106" s="35">
        <f t="shared" si="233"/>
        <v>4.31592</v>
      </c>
      <c r="T106" s="35">
        <f t="shared" si="233"/>
        <v>0</v>
      </c>
      <c r="U106" s="35">
        <f t="shared" si="233"/>
        <v>0.4195</v>
      </c>
      <c r="V106" s="35">
        <f t="shared" si="233"/>
        <v>0</v>
      </c>
      <c r="W106" s="35">
        <f t="shared" si="233"/>
        <v>0</v>
      </c>
      <c r="X106" s="35">
        <f t="shared" si="233"/>
        <v>3.90624713293491</v>
      </c>
      <c r="Y106" s="35">
        <f t="shared" si="233"/>
        <v>0</v>
      </c>
      <c r="Z106" s="35">
        <f t="shared" si="233"/>
        <v>0</v>
      </c>
      <c r="AA106" s="35">
        <f t="shared" si="233"/>
        <v>0</v>
      </c>
      <c r="AB106" s="35">
        <f t="shared" si="233"/>
        <v>0</v>
      </c>
      <c r="AC106" s="35">
        <f t="shared" si="233"/>
        <v>0.99765</v>
      </c>
      <c r="AD106" s="35">
        <f t="shared" si="233"/>
        <v>0</v>
      </c>
      <c r="AE106" s="35">
        <f t="shared" si="233"/>
        <v>0</v>
      </c>
      <c r="AF106" s="35">
        <f t="shared" si="233"/>
        <v>0</v>
      </c>
      <c r="AG106" s="35">
        <f t="shared" si="233"/>
        <v>1.30235</v>
      </c>
      <c r="AH106" s="35">
        <f t="shared" si="233"/>
        <v>1.16304</v>
      </c>
      <c r="AI106" s="35">
        <f t="shared" si="233"/>
        <v>0</v>
      </c>
      <c r="AJ106" s="35">
        <f t="shared" si="233"/>
        <v>2.2915</v>
      </c>
      <c r="AK106" s="35">
        <f t="shared" si="233"/>
        <v>3.8836</v>
      </c>
      <c r="AL106" s="35">
        <f t="shared" si="233"/>
        <v>0.39</v>
      </c>
      <c r="AM106" s="35">
        <f t="shared" si="233"/>
        <v>0.590757</v>
      </c>
      <c r="AN106" s="35">
        <f t="shared" si="233"/>
        <v>0.13</v>
      </c>
      <c r="AO106" s="35">
        <f t="shared" si="233"/>
        <v>0</v>
      </c>
      <c r="AP106" s="35">
        <f t="shared" si="233"/>
        <v>0</v>
      </c>
      <c r="AQ106" s="35">
        <f t="shared" si="233"/>
        <v>0.84018</v>
      </c>
      <c r="AR106" s="4"/>
    </row>
    <row r="107" ht="15" customHeight="1" spans="3:82">
      <c r="C107" s="255" t="s">
        <v>1511</v>
      </c>
      <c r="D107" s="255"/>
      <c r="E107" s="255"/>
      <c r="F107" s="255"/>
      <c r="G107" s="255"/>
      <c r="H107" s="255"/>
      <c r="I107" s="255"/>
      <c r="J107" s="255"/>
      <c r="K107" s="255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  <c r="AF107" s="255"/>
      <c r="AG107" s="255"/>
      <c r="AH107" s="255"/>
      <c r="AI107" s="255"/>
      <c r="AJ107" s="255"/>
      <c r="AK107" s="255"/>
      <c r="AL107" s="255"/>
      <c r="AM107" s="255"/>
      <c r="AN107" s="255"/>
      <c r="AO107" s="255"/>
      <c r="AP107" s="255"/>
      <c r="AQ107" s="255"/>
      <c r="AR107" s="4"/>
      <c r="AS107" s="55" t="s">
        <v>1494</v>
      </c>
      <c r="AT107" s="6" t="str">
        <f t="shared" ref="AT107:CD107" si="234">G$46</f>
        <v>AT</v>
      </c>
      <c r="AU107" s="6" t="str">
        <f t="shared" si="234"/>
        <v>BE</v>
      </c>
      <c r="AV107" s="6" t="str">
        <f t="shared" si="234"/>
        <v>BG</v>
      </c>
      <c r="AW107" s="6" t="str">
        <f t="shared" si="234"/>
        <v>CH</v>
      </c>
      <c r="AX107" s="6" t="str">
        <f t="shared" si="234"/>
        <v>CY</v>
      </c>
      <c r="AY107" s="6" t="str">
        <f t="shared" si="234"/>
        <v>CZ</v>
      </c>
      <c r="AZ107" s="6" t="str">
        <f t="shared" si="234"/>
        <v>DE</v>
      </c>
      <c r="BA107" s="6" t="str">
        <f t="shared" si="234"/>
        <v>DK</v>
      </c>
      <c r="BB107" s="6" t="str">
        <f t="shared" si="234"/>
        <v>EE</v>
      </c>
      <c r="BC107" s="6" t="str">
        <f t="shared" si="234"/>
        <v>EL</v>
      </c>
      <c r="BD107" s="6" t="str">
        <f t="shared" si="234"/>
        <v>ES</v>
      </c>
      <c r="BE107" s="6" t="str">
        <f t="shared" si="234"/>
        <v>FI</v>
      </c>
      <c r="BF107" s="6" t="str">
        <f t="shared" si="234"/>
        <v>FR</v>
      </c>
      <c r="BG107" s="6" t="str">
        <f t="shared" si="234"/>
        <v>HR</v>
      </c>
      <c r="BH107" s="6" t="str">
        <f t="shared" si="234"/>
        <v>HU</v>
      </c>
      <c r="BI107" s="6" t="str">
        <f t="shared" si="234"/>
        <v>IE</v>
      </c>
      <c r="BJ107" s="6" t="str">
        <f t="shared" si="234"/>
        <v>IS</v>
      </c>
      <c r="BK107" s="6" t="str">
        <f t="shared" si="234"/>
        <v>IT</v>
      </c>
      <c r="BL107" s="6" t="str">
        <f t="shared" si="234"/>
        <v>LT</v>
      </c>
      <c r="BM107" s="6" t="str">
        <f t="shared" si="234"/>
        <v>LU</v>
      </c>
      <c r="BN107" s="6" t="str">
        <f t="shared" si="234"/>
        <v>LV</v>
      </c>
      <c r="BO107" s="6" t="str">
        <f t="shared" si="234"/>
        <v>MT</v>
      </c>
      <c r="BP107" s="6" t="str">
        <f t="shared" si="234"/>
        <v>NL</v>
      </c>
      <c r="BQ107" s="6" t="str">
        <f t="shared" si="234"/>
        <v>NO</v>
      </c>
      <c r="BR107" s="6" t="str">
        <f t="shared" si="234"/>
        <v>PL</v>
      </c>
      <c r="BS107" s="6" t="str">
        <f t="shared" si="234"/>
        <v>PT</v>
      </c>
      <c r="BT107" s="6" t="str">
        <f t="shared" si="234"/>
        <v>RO</v>
      </c>
      <c r="BU107" s="6" t="str">
        <f t="shared" si="234"/>
        <v>SE</v>
      </c>
      <c r="BV107" s="6" t="str">
        <f t="shared" si="234"/>
        <v>SI</v>
      </c>
      <c r="BW107" s="6" t="str">
        <f t="shared" si="234"/>
        <v>SK</v>
      </c>
      <c r="BX107" s="6" t="str">
        <f t="shared" si="234"/>
        <v>UK</v>
      </c>
      <c r="BY107" s="6" t="str">
        <f t="shared" si="234"/>
        <v>AL</v>
      </c>
      <c r="BZ107" s="6" t="str">
        <f t="shared" si="234"/>
        <v>BA</v>
      </c>
      <c r="CA107" s="6" t="str">
        <f t="shared" si="234"/>
        <v>KS</v>
      </c>
      <c r="CB107" s="6" t="str">
        <f t="shared" si="234"/>
        <v>ME</v>
      </c>
      <c r="CC107" s="6" t="str">
        <f t="shared" si="234"/>
        <v>MK</v>
      </c>
      <c r="CD107" s="6" t="str">
        <f t="shared" si="234"/>
        <v>RS</v>
      </c>
    </row>
    <row r="108" ht="14.45" customHeight="1" spans="3:82">
      <c r="C108" t="s">
        <v>815</v>
      </c>
      <c r="D108" t="s">
        <v>1503</v>
      </c>
      <c r="E108" t="s">
        <v>239</v>
      </c>
      <c r="F108" s="197">
        <v>0.2</v>
      </c>
      <c r="G108" s="197"/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>
        <f>F108*0.88</f>
        <v>0.176</v>
      </c>
      <c r="AI108" s="197"/>
      <c r="AJ108" s="197"/>
      <c r="AK108" s="197"/>
      <c r="AL108" s="197"/>
      <c r="AM108" s="197"/>
      <c r="AN108" s="197"/>
      <c r="AO108" s="197"/>
      <c r="AP108" s="197"/>
      <c r="AQ108" s="197"/>
      <c r="AR108" s="4"/>
      <c r="AS108" t="s">
        <v>239</v>
      </c>
      <c r="AT108" s="35">
        <f t="shared" ref="AT108:BC112" si="235">G$116*IF(G108&lt;&gt;"",G108,$F108)</f>
        <v>0</v>
      </c>
      <c r="AU108" s="35">
        <f t="shared" si="235"/>
        <v>0.542164</v>
      </c>
      <c r="AV108" s="35">
        <f t="shared" si="235"/>
        <v>0</v>
      </c>
      <c r="AW108" s="35">
        <f t="shared" si="235"/>
        <v>0</v>
      </c>
      <c r="AX108" s="35">
        <f t="shared" si="235"/>
        <v>0</v>
      </c>
      <c r="AY108" s="35">
        <f t="shared" si="235"/>
        <v>0.282371678606002</v>
      </c>
      <c r="AZ108" s="35">
        <f t="shared" si="235"/>
        <v>1.7532</v>
      </c>
      <c r="BA108" s="35">
        <f t="shared" si="235"/>
        <v>0</v>
      </c>
      <c r="BB108" s="35">
        <f t="shared" si="235"/>
        <v>0</v>
      </c>
      <c r="BC108" s="35">
        <f t="shared" si="235"/>
        <v>0</v>
      </c>
      <c r="BD108" s="35">
        <f t="shared" ref="BD108:BM112" si="236">Q$116*IF(Q108&lt;&gt;"",Q108,$F108)</f>
        <v>0.228802</v>
      </c>
      <c r="BE108" s="35">
        <f t="shared" si="236"/>
        <v>0</v>
      </c>
      <c r="BF108" s="35">
        <f t="shared" si="236"/>
        <v>0.554904</v>
      </c>
      <c r="BG108" s="35">
        <f t="shared" si="236"/>
        <v>0</v>
      </c>
      <c r="BH108" s="35">
        <f t="shared" si="236"/>
        <v>0.06712</v>
      </c>
      <c r="BI108" s="35">
        <f t="shared" si="236"/>
        <v>0</v>
      </c>
      <c r="BJ108" s="35">
        <f t="shared" si="236"/>
        <v>0</v>
      </c>
      <c r="BK108" s="35">
        <f t="shared" si="236"/>
        <v>1.17187413988047</v>
      </c>
      <c r="BL108" s="35">
        <f t="shared" si="236"/>
        <v>0</v>
      </c>
      <c r="BM108" s="35">
        <f t="shared" si="236"/>
        <v>0</v>
      </c>
      <c r="BN108" s="35">
        <f t="shared" ref="BN108:BW112" si="237">AA$116*IF(AA108&lt;&gt;"",AA108,$F108)</f>
        <v>0</v>
      </c>
      <c r="BO108" s="35">
        <f t="shared" si="237"/>
        <v>0</v>
      </c>
      <c r="BP108" s="35">
        <f t="shared" si="237"/>
        <v>0.438966</v>
      </c>
      <c r="BQ108" s="35">
        <f t="shared" si="237"/>
        <v>0.06168</v>
      </c>
      <c r="BR108" s="35">
        <f t="shared" si="237"/>
        <v>0.63944</v>
      </c>
      <c r="BS108" s="35">
        <f t="shared" si="237"/>
        <v>0</v>
      </c>
      <c r="BT108" s="35">
        <f t="shared" si="237"/>
        <v>0.18605</v>
      </c>
      <c r="BU108" s="35">
        <f t="shared" si="237"/>
        <v>0.30704256</v>
      </c>
      <c r="BV108" s="35">
        <f t="shared" si="237"/>
        <v>0</v>
      </c>
      <c r="BW108" s="35">
        <f t="shared" si="237"/>
        <v>0.18332</v>
      </c>
      <c r="BX108" s="35">
        <f t="shared" ref="BX108:CD112" si="238">AK$116*IF(AK108&lt;&gt;"",AK108,$F108)</f>
        <v>0.48545</v>
      </c>
      <c r="BY108" s="35">
        <f t="shared" si="238"/>
        <v>0</v>
      </c>
      <c r="BZ108" s="35">
        <f t="shared" si="238"/>
        <v>0</v>
      </c>
      <c r="CA108" s="35">
        <f t="shared" si="238"/>
        <v>0</v>
      </c>
      <c r="CB108" s="35">
        <f t="shared" si="238"/>
        <v>0</v>
      </c>
      <c r="CC108" s="35">
        <f t="shared" si="238"/>
        <v>0</v>
      </c>
      <c r="CD108" s="35">
        <f t="shared" si="238"/>
        <v>0</v>
      </c>
    </row>
    <row r="109" ht="14.45" customHeight="1" spans="3:82">
      <c r="C109" t="s">
        <v>815</v>
      </c>
      <c r="D109" t="s">
        <v>1503</v>
      </c>
      <c r="E109" t="s">
        <v>1236</v>
      </c>
      <c r="F109" s="197">
        <v>0.1</v>
      </c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97"/>
      <c r="AI109" s="197"/>
      <c r="AJ109" s="197"/>
      <c r="AK109" s="197"/>
      <c r="AL109" s="197"/>
      <c r="AM109" s="197"/>
      <c r="AN109" s="197"/>
      <c r="AO109" s="197"/>
      <c r="AP109" s="197"/>
      <c r="AQ109" s="197"/>
      <c r="AR109" s="4"/>
      <c r="AS109" t="s">
        <v>1236</v>
      </c>
      <c r="AT109" s="35">
        <f t="shared" si="235"/>
        <v>0</v>
      </c>
      <c r="AU109" s="35">
        <f t="shared" si="235"/>
        <v>0.271082</v>
      </c>
      <c r="AV109" s="35">
        <f t="shared" si="235"/>
        <v>0</v>
      </c>
      <c r="AW109" s="35">
        <f t="shared" si="235"/>
        <v>0</v>
      </c>
      <c r="AX109" s="35">
        <f t="shared" si="235"/>
        <v>0</v>
      </c>
      <c r="AY109" s="35">
        <f t="shared" si="235"/>
        <v>0.141185839303001</v>
      </c>
      <c r="AZ109" s="35">
        <f t="shared" si="235"/>
        <v>0.8766</v>
      </c>
      <c r="BA109" s="35">
        <f t="shared" si="235"/>
        <v>0</v>
      </c>
      <c r="BB109" s="35">
        <f t="shared" si="235"/>
        <v>0</v>
      </c>
      <c r="BC109" s="35">
        <f t="shared" si="235"/>
        <v>0</v>
      </c>
      <c r="BD109" s="35">
        <f t="shared" si="236"/>
        <v>0.114401</v>
      </c>
      <c r="BE109" s="35">
        <f t="shared" si="236"/>
        <v>0</v>
      </c>
      <c r="BF109" s="35">
        <f t="shared" si="236"/>
        <v>0.277452</v>
      </c>
      <c r="BG109" s="35">
        <f t="shared" si="236"/>
        <v>0</v>
      </c>
      <c r="BH109" s="35">
        <f t="shared" si="236"/>
        <v>0.03356</v>
      </c>
      <c r="BI109" s="35">
        <f t="shared" si="236"/>
        <v>0</v>
      </c>
      <c r="BJ109" s="35">
        <f t="shared" si="236"/>
        <v>0</v>
      </c>
      <c r="BK109" s="35">
        <f t="shared" si="236"/>
        <v>0.585937069940236</v>
      </c>
      <c r="BL109" s="35">
        <f t="shared" si="236"/>
        <v>0</v>
      </c>
      <c r="BM109" s="35">
        <f t="shared" si="236"/>
        <v>0</v>
      </c>
      <c r="BN109" s="35">
        <f t="shared" si="237"/>
        <v>0</v>
      </c>
      <c r="BO109" s="35">
        <f t="shared" si="237"/>
        <v>0</v>
      </c>
      <c r="BP109" s="35">
        <f t="shared" si="237"/>
        <v>0.219483</v>
      </c>
      <c r="BQ109" s="35">
        <f t="shared" si="237"/>
        <v>0.03084</v>
      </c>
      <c r="BR109" s="35">
        <f t="shared" si="237"/>
        <v>0.31972</v>
      </c>
      <c r="BS109" s="35">
        <f t="shared" si="237"/>
        <v>0</v>
      </c>
      <c r="BT109" s="35">
        <f t="shared" si="237"/>
        <v>0.093025</v>
      </c>
      <c r="BU109" s="35">
        <f t="shared" si="237"/>
        <v>0.174456</v>
      </c>
      <c r="BV109" s="35">
        <f t="shared" si="237"/>
        <v>0</v>
      </c>
      <c r="BW109" s="35">
        <f t="shared" si="237"/>
        <v>0.09166</v>
      </c>
      <c r="BX109" s="35">
        <f t="shared" si="238"/>
        <v>0.242725</v>
      </c>
      <c r="BY109" s="35">
        <f t="shared" si="238"/>
        <v>0</v>
      </c>
      <c r="BZ109" s="35">
        <f t="shared" si="238"/>
        <v>0</v>
      </c>
      <c r="CA109" s="35">
        <f t="shared" si="238"/>
        <v>0</v>
      </c>
      <c r="CB109" s="35">
        <f t="shared" si="238"/>
        <v>0</v>
      </c>
      <c r="CC109" s="35">
        <f t="shared" si="238"/>
        <v>0</v>
      </c>
      <c r="CD109" s="35">
        <f t="shared" si="238"/>
        <v>0</v>
      </c>
    </row>
    <row r="110" ht="14.45" customHeight="1" spans="3:82">
      <c r="C110" t="s">
        <v>815</v>
      </c>
      <c r="D110" t="s">
        <v>1503</v>
      </c>
      <c r="E110" t="s">
        <v>1238</v>
      </c>
      <c r="F110" s="197">
        <v>0.05</v>
      </c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197"/>
      <c r="AK110" s="197"/>
      <c r="AL110" s="197"/>
      <c r="AM110" s="197"/>
      <c r="AN110" s="197"/>
      <c r="AO110" s="197"/>
      <c r="AP110" s="197"/>
      <c r="AQ110" s="197"/>
      <c r="AR110" s="4"/>
      <c r="AS110" t="s">
        <v>1238</v>
      </c>
      <c r="AT110" s="35">
        <f t="shared" si="235"/>
        <v>0</v>
      </c>
      <c r="AU110" s="35">
        <f t="shared" si="235"/>
        <v>0.135541</v>
      </c>
      <c r="AV110" s="35">
        <f t="shared" si="235"/>
        <v>0</v>
      </c>
      <c r="AW110" s="35">
        <f t="shared" si="235"/>
        <v>0</v>
      </c>
      <c r="AX110" s="35">
        <f t="shared" si="235"/>
        <v>0</v>
      </c>
      <c r="AY110" s="35">
        <f t="shared" si="235"/>
        <v>0.0705929196515005</v>
      </c>
      <c r="AZ110" s="35">
        <f t="shared" si="235"/>
        <v>0.4383</v>
      </c>
      <c r="BA110" s="35">
        <f t="shared" si="235"/>
        <v>0</v>
      </c>
      <c r="BB110" s="35">
        <f t="shared" si="235"/>
        <v>0</v>
      </c>
      <c r="BC110" s="35">
        <f t="shared" si="235"/>
        <v>0</v>
      </c>
      <c r="BD110" s="35">
        <f t="shared" si="236"/>
        <v>0.0572005</v>
      </c>
      <c r="BE110" s="35">
        <f t="shared" si="236"/>
        <v>0</v>
      </c>
      <c r="BF110" s="35">
        <f t="shared" si="236"/>
        <v>0.138726</v>
      </c>
      <c r="BG110" s="35">
        <f t="shared" si="236"/>
        <v>0</v>
      </c>
      <c r="BH110" s="35">
        <f t="shared" si="236"/>
        <v>0.01678</v>
      </c>
      <c r="BI110" s="35">
        <f t="shared" si="236"/>
        <v>0</v>
      </c>
      <c r="BJ110" s="35">
        <f t="shared" si="236"/>
        <v>0</v>
      </c>
      <c r="BK110" s="35">
        <f t="shared" si="236"/>
        <v>0.292968534970118</v>
      </c>
      <c r="BL110" s="35">
        <f t="shared" si="236"/>
        <v>0</v>
      </c>
      <c r="BM110" s="35">
        <f t="shared" si="236"/>
        <v>0</v>
      </c>
      <c r="BN110" s="35">
        <f t="shared" si="237"/>
        <v>0</v>
      </c>
      <c r="BO110" s="35">
        <f t="shared" si="237"/>
        <v>0</v>
      </c>
      <c r="BP110" s="35">
        <f t="shared" si="237"/>
        <v>0.1097415</v>
      </c>
      <c r="BQ110" s="35">
        <f t="shared" si="237"/>
        <v>0.01542</v>
      </c>
      <c r="BR110" s="35">
        <f t="shared" si="237"/>
        <v>0.15986</v>
      </c>
      <c r="BS110" s="35">
        <f t="shared" si="237"/>
        <v>0</v>
      </c>
      <c r="BT110" s="35">
        <f t="shared" si="237"/>
        <v>0.0465125</v>
      </c>
      <c r="BU110" s="35">
        <f t="shared" si="237"/>
        <v>0.087228</v>
      </c>
      <c r="BV110" s="35">
        <f t="shared" si="237"/>
        <v>0</v>
      </c>
      <c r="BW110" s="35">
        <f t="shared" si="237"/>
        <v>0.04583</v>
      </c>
      <c r="BX110" s="35">
        <f t="shared" si="238"/>
        <v>0.1213625</v>
      </c>
      <c r="BY110" s="35">
        <f t="shared" si="238"/>
        <v>0</v>
      </c>
      <c r="BZ110" s="35">
        <f t="shared" si="238"/>
        <v>0</v>
      </c>
      <c r="CA110" s="35">
        <f t="shared" si="238"/>
        <v>0</v>
      </c>
      <c r="CB110" s="35">
        <f t="shared" si="238"/>
        <v>0</v>
      </c>
      <c r="CC110" s="35">
        <f t="shared" si="238"/>
        <v>0</v>
      </c>
      <c r="CD110" s="35">
        <f t="shared" si="238"/>
        <v>0</v>
      </c>
    </row>
    <row r="111" ht="14.45" customHeight="1" spans="3:82">
      <c r="C111" t="s">
        <v>815</v>
      </c>
      <c r="D111" t="s">
        <v>1503</v>
      </c>
      <c r="E111" t="s">
        <v>812</v>
      </c>
      <c r="F111" s="197">
        <v>0.495</v>
      </c>
      <c r="G111" s="197"/>
      <c r="H111" s="197"/>
      <c r="I111" s="197"/>
      <c r="J111" s="197"/>
      <c r="K111" s="197"/>
      <c r="L111" s="197"/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  <c r="AA111" s="197"/>
      <c r="AB111" s="197"/>
      <c r="AC111" s="197"/>
      <c r="AD111" s="197"/>
      <c r="AE111" s="197"/>
      <c r="AF111" s="197"/>
      <c r="AG111" s="197"/>
      <c r="AH111" s="197"/>
      <c r="AI111" s="197"/>
      <c r="AJ111" s="197"/>
      <c r="AK111" s="197"/>
      <c r="AL111" s="197"/>
      <c r="AM111" s="197"/>
      <c r="AN111" s="197"/>
      <c r="AO111" s="197"/>
      <c r="AP111" s="197"/>
      <c r="AQ111" s="197"/>
      <c r="AR111" s="4"/>
      <c r="AS111" t="s">
        <v>812</v>
      </c>
      <c r="AT111" s="35">
        <f t="shared" si="235"/>
        <v>0</v>
      </c>
      <c r="AU111" s="35">
        <f t="shared" si="235"/>
        <v>1.3418559</v>
      </c>
      <c r="AV111" s="35">
        <f t="shared" si="235"/>
        <v>0</v>
      </c>
      <c r="AW111" s="35">
        <f t="shared" si="235"/>
        <v>0</v>
      </c>
      <c r="AX111" s="35">
        <f t="shared" si="235"/>
        <v>0</v>
      </c>
      <c r="AY111" s="35">
        <f t="shared" si="235"/>
        <v>0.698869904549855</v>
      </c>
      <c r="AZ111" s="35">
        <f t="shared" si="235"/>
        <v>4.33917</v>
      </c>
      <c r="BA111" s="35">
        <f t="shared" si="235"/>
        <v>0</v>
      </c>
      <c r="BB111" s="35">
        <f t="shared" si="235"/>
        <v>0</v>
      </c>
      <c r="BC111" s="35">
        <f t="shared" si="235"/>
        <v>0</v>
      </c>
      <c r="BD111" s="35">
        <f t="shared" si="236"/>
        <v>0.56628495</v>
      </c>
      <c r="BE111" s="35">
        <f t="shared" si="236"/>
        <v>0</v>
      </c>
      <c r="BF111" s="35">
        <f t="shared" si="236"/>
        <v>1.3733874</v>
      </c>
      <c r="BG111" s="35">
        <f t="shared" si="236"/>
        <v>0</v>
      </c>
      <c r="BH111" s="35">
        <f t="shared" si="236"/>
        <v>0.166122</v>
      </c>
      <c r="BI111" s="35">
        <f t="shared" si="236"/>
        <v>0</v>
      </c>
      <c r="BJ111" s="35">
        <f t="shared" si="236"/>
        <v>0</v>
      </c>
      <c r="BK111" s="35">
        <f t="shared" si="236"/>
        <v>2.90038849620417</v>
      </c>
      <c r="BL111" s="35">
        <f t="shared" si="236"/>
        <v>0</v>
      </c>
      <c r="BM111" s="35">
        <f t="shared" si="236"/>
        <v>0</v>
      </c>
      <c r="BN111" s="35">
        <f t="shared" si="237"/>
        <v>0</v>
      </c>
      <c r="BO111" s="35">
        <f t="shared" si="237"/>
        <v>0</v>
      </c>
      <c r="BP111" s="35">
        <f t="shared" si="237"/>
        <v>1.08644085</v>
      </c>
      <c r="BQ111" s="35">
        <f t="shared" si="237"/>
        <v>0.152658</v>
      </c>
      <c r="BR111" s="35">
        <f t="shared" si="237"/>
        <v>1.582614</v>
      </c>
      <c r="BS111" s="35">
        <f t="shared" si="237"/>
        <v>0</v>
      </c>
      <c r="BT111" s="35">
        <f t="shared" si="237"/>
        <v>0.46047375</v>
      </c>
      <c r="BU111" s="35">
        <f t="shared" si="237"/>
        <v>0.8635572</v>
      </c>
      <c r="BV111" s="35">
        <f t="shared" si="237"/>
        <v>0</v>
      </c>
      <c r="BW111" s="35">
        <f t="shared" si="237"/>
        <v>0.453717</v>
      </c>
      <c r="BX111" s="35">
        <f t="shared" si="238"/>
        <v>1.20148875</v>
      </c>
      <c r="BY111" s="35">
        <f t="shared" si="238"/>
        <v>0</v>
      </c>
      <c r="BZ111" s="35">
        <f t="shared" si="238"/>
        <v>0</v>
      </c>
      <c r="CA111" s="35">
        <f t="shared" si="238"/>
        <v>0</v>
      </c>
      <c r="CB111" s="35">
        <f t="shared" si="238"/>
        <v>0</v>
      </c>
      <c r="CC111" s="35">
        <f t="shared" si="238"/>
        <v>0</v>
      </c>
      <c r="CD111" s="35">
        <f t="shared" si="238"/>
        <v>0</v>
      </c>
    </row>
    <row r="112" ht="14.45" customHeight="1" spans="3:82">
      <c r="C112" t="s">
        <v>815</v>
      </c>
      <c r="D112" t="s">
        <v>1503</v>
      </c>
      <c r="E112" t="s">
        <v>1232</v>
      </c>
      <c r="F112" s="197">
        <v>0.595</v>
      </c>
      <c r="G112" s="197"/>
      <c r="H112" s="197"/>
      <c r="I112" s="197"/>
      <c r="J112" s="197"/>
      <c r="K112" s="197"/>
      <c r="L112" s="197"/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  <c r="AA112" s="197"/>
      <c r="AB112" s="197"/>
      <c r="AC112" s="197"/>
      <c r="AD112" s="197"/>
      <c r="AE112" s="197"/>
      <c r="AF112" s="197"/>
      <c r="AG112" s="197"/>
      <c r="AH112" s="197"/>
      <c r="AI112" s="197"/>
      <c r="AJ112" s="197"/>
      <c r="AK112" s="197"/>
      <c r="AL112" s="197"/>
      <c r="AM112" s="197"/>
      <c r="AN112" s="197"/>
      <c r="AO112" s="197"/>
      <c r="AP112" s="197"/>
      <c r="AQ112" s="197"/>
      <c r="AR112" s="4"/>
      <c r="AS112" t="s">
        <v>1232</v>
      </c>
      <c r="AT112" s="35">
        <f t="shared" si="235"/>
        <v>0</v>
      </c>
      <c r="AU112" s="35">
        <f t="shared" si="235"/>
        <v>1.6129379</v>
      </c>
      <c r="AV112" s="35">
        <f t="shared" si="235"/>
        <v>0</v>
      </c>
      <c r="AW112" s="35">
        <f t="shared" si="235"/>
        <v>0</v>
      </c>
      <c r="AX112" s="35">
        <f t="shared" si="235"/>
        <v>0</v>
      </c>
      <c r="AY112" s="35">
        <f t="shared" si="235"/>
        <v>0.840055743852856</v>
      </c>
      <c r="AZ112" s="35">
        <f t="shared" si="235"/>
        <v>5.21577</v>
      </c>
      <c r="BA112" s="35">
        <f t="shared" si="235"/>
        <v>0</v>
      </c>
      <c r="BB112" s="35">
        <f t="shared" si="235"/>
        <v>0</v>
      </c>
      <c r="BC112" s="35">
        <f t="shared" si="235"/>
        <v>0</v>
      </c>
      <c r="BD112" s="35">
        <f t="shared" si="236"/>
        <v>0.68068595</v>
      </c>
      <c r="BE112" s="35">
        <f t="shared" si="236"/>
        <v>0</v>
      </c>
      <c r="BF112" s="35">
        <f t="shared" si="236"/>
        <v>1.6508394</v>
      </c>
      <c r="BG112" s="35">
        <f t="shared" si="236"/>
        <v>0</v>
      </c>
      <c r="BH112" s="35">
        <f t="shared" si="236"/>
        <v>0.199682</v>
      </c>
      <c r="BI112" s="35">
        <f t="shared" si="236"/>
        <v>0</v>
      </c>
      <c r="BJ112" s="35">
        <f t="shared" si="236"/>
        <v>0</v>
      </c>
      <c r="BK112" s="35">
        <f t="shared" si="236"/>
        <v>3.4863255661444</v>
      </c>
      <c r="BL112" s="35">
        <f t="shared" si="236"/>
        <v>0</v>
      </c>
      <c r="BM112" s="35">
        <f t="shared" si="236"/>
        <v>0</v>
      </c>
      <c r="BN112" s="35">
        <f t="shared" si="237"/>
        <v>0</v>
      </c>
      <c r="BO112" s="35">
        <f t="shared" si="237"/>
        <v>0</v>
      </c>
      <c r="BP112" s="35">
        <f t="shared" si="237"/>
        <v>1.30592385</v>
      </c>
      <c r="BQ112" s="35">
        <f t="shared" si="237"/>
        <v>0.183498</v>
      </c>
      <c r="BR112" s="35">
        <f t="shared" si="237"/>
        <v>1.902334</v>
      </c>
      <c r="BS112" s="35">
        <f t="shared" si="237"/>
        <v>0</v>
      </c>
      <c r="BT112" s="35">
        <f t="shared" si="237"/>
        <v>0.55349875</v>
      </c>
      <c r="BU112" s="35">
        <f t="shared" si="237"/>
        <v>1.0380132</v>
      </c>
      <c r="BV112" s="35">
        <f t="shared" si="237"/>
        <v>0</v>
      </c>
      <c r="BW112" s="35">
        <f t="shared" si="237"/>
        <v>0.545377</v>
      </c>
      <c r="BX112" s="35">
        <f t="shared" si="238"/>
        <v>1.44421375</v>
      </c>
      <c r="BY112" s="35">
        <f t="shared" si="238"/>
        <v>0</v>
      </c>
      <c r="BZ112" s="35">
        <f t="shared" si="238"/>
        <v>0</v>
      </c>
      <c r="CA112" s="35">
        <f t="shared" si="238"/>
        <v>0</v>
      </c>
      <c r="CB112" s="35">
        <f t="shared" si="238"/>
        <v>0</v>
      </c>
      <c r="CC112" s="35">
        <f t="shared" si="238"/>
        <v>0</v>
      </c>
      <c r="CD112" s="35">
        <f t="shared" si="238"/>
        <v>0</v>
      </c>
    </row>
    <row r="113" ht="14.45" customHeight="1" spans="3:82">
      <c r="C113" t="s">
        <v>815</v>
      </c>
      <c r="D113" t="s">
        <v>1393</v>
      </c>
      <c r="E113" t="s">
        <v>1504</v>
      </c>
      <c r="F113" s="95">
        <v>30</v>
      </c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S113" s="55" t="s">
        <v>1440</v>
      </c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/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/>
      <c r="BW113" s="158"/>
      <c r="BX113" s="158"/>
      <c r="BY113" s="158"/>
      <c r="BZ113" s="158"/>
      <c r="CA113" s="158"/>
      <c r="CB113" s="158"/>
      <c r="CC113" s="158"/>
      <c r="CD113" s="158"/>
    </row>
    <row r="114" ht="14.45" customHeight="1" spans="3:82">
      <c r="C114" t="s">
        <v>815</v>
      </c>
      <c r="D114" t="s">
        <v>1505</v>
      </c>
      <c r="E114" t="s">
        <v>272</v>
      </c>
      <c r="F114" s="95">
        <v>2</v>
      </c>
      <c r="G114" s="95"/>
      <c r="H114" s="95">
        <f>F114*2.5</f>
        <v>5</v>
      </c>
      <c r="I114" s="95">
        <v>1.32</v>
      </c>
      <c r="J114" s="95"/>
      <c r="K114" s="95"/>
      <c r="L114" s="95">
        <v>0.2184</v>
      </c>
      <c r="M114" s="95">
        <f>F114*1.83</f>
        <v>3.66</v>
      </c>
      <c r="N114" s="95"/>
      <c r="O114" s="95"/>
      <c r="P114" s="95">
        <v>1.86</v>
      </c>
      <c r="Q114" s="95">
        <f>F114*1.6</f>
        <v>3.2</v>
      </c>
      <c r="R114" s="95"/>
      <c r="S114" s="95">
        <f>F114*1.31</f>
        <v>2.62</v>
      </c>
      <c r="T114" s="95"/>
      <c r="U114" s="95">
        <f>F114*2.3</f>
        <v>4.6</v>
      </c>
      <c r="V114" s="95"/>
      <c r="W114" s="95">
        <v>4.536</v>
      </c>
      <c r="X114" s="95">
        <f>F114*0.62</f>
        <v>1.24</v>
      </c>
      <c r="Y114" s="95"/>
      <c r="Z114" s="95"/>
      <c r="AA114" s="95"/>
      <c r="AB114" s="95"/>
      <c r="AC114" s="95">
        <f>F114*2.5</f>
        <v>5</v>
      </c>
      <c r="AD114" s="95">
        <f>F114*1.62</f>
        <v>3.24</v>
      </c>
      <c r="AE114" s="95">
        <f>F114*2.1</f>
        <v>4.2</v>
      </c>
      <c r="AF114" s="95"/>
      <c r="AG114" s="95">
        <v>1</v>
      </c>
      <c r="AH114" s="95"/>
      <c r="AI114" s="95"/>
      <c r="AJ114" s="95">
        <f>F114*1.21</f>
        <v>2.42</v>
      </c>
      <c r="AK114" s="95">
        <f>F114*1.16</f>
        <v>2.32</v>
      </c>
      <c r="AL114" s="95"/>
      <c r="AM114" s="95"/>
      <c r="AN114" s="95"/>
      <c r="AO114" s="95"/>
      <c r="AP114" s="95"/>
      <c r="AQ114" s="95"/>
      <c r="AR114" s="4"/>
      <c r="AS114" t="s">
        <v>272</v>
      </c>
      <c r="AT114" s="35">
        <f t="shared" ref="AT114:BC115" si="239">G$116*IF(G114&lt;&gt;"",G114,$F114)</f>
        <v>0</v>
      </c>
      <c r="AU114" s="35">
        <f t="shared" si="239"/>
        <v>13.5541</v>
      </c>
      <c r="AV114" s="35">
        <f t="shared" si="239"/>
        <v>0</v>
      </c>
      <c r="AW114" s="35">
        <f t="shared" si="239"/>
        <v>0</v>
      </c>
      <c r="AX114" s="35">
        <f t="shared" si="239"/>
        <v>0</v>
      </c>
      <c r="AY114" s="35">
        <f t="shared" si="239"/>
        <v>0.308349873037754</v>
      </c>
      <c r="AZ114" s="35">
        <f t="shared" si="239"/>
        <v>32.08356</v>
      </c>
      <c r="BA114" s="35">
        <f t="shared" si="239"/>
        <v>0</v>
      </c>
      <c r="BB114" s="35">
        <f t="shared" si="239"/>
        <v>0</v>
      </c>
      <c r="BC114" s="35">
        <f t="shared" si="239"/>
        <v>0</v>
      </c>
      <c r="BD114" s="35">
        <f t="shared" ref="BD114:BM115" si="240">Q$116*IF(Q114&lt;&gt;"",Q114,$F114)</f>
        <v>3.660832</v>
      </c>
      <c r="BE114" s="35">
        <f t="shared" si="240"/>
        <v>0</v>
      </c>
      <c r="BF114" s="35">
        <f t="shared" si="240"/>
        <v>7.2692424</v>
      </c>
      <c r="BG114" s="35">
        <f t="shared" si="240"/>
        <v>0</v>
      </c>
      <c r="BH114" s="35">
        <f t="shared" si="240"/>
        <v>1.54376</v>
      </c>
      <c r="BI114" s="35">
        <f t="shared" si="240"/>
        <v>0</v>
      </c>
      <c r="BJ114" s="35">
        <f t="shared" si="240"/>
        <v>0</v>
      </c>
      <c r="BK114" s="35">
        <f t="shared" si="240"/>
        <v>7.26561966725892</v>
      </c>
      <c r="BL114" s="35">
        <f t="shared" si="240"/>
        <v>0</v>
      </c>
      <c r="BM114" s="35">
        <f t="shared" si="240"/>
        <v>0</v>
      </c>
      <c r="BN114" s="35">
        <f t="shared" ref="BN114:BW115" si="241">AA$116*IF(AA114&lt;&gt;"",AA114,$F114)</f>
        <v>0</v>
      </c>
      <c r="BO114" s="35">
        <f t="shared" si="241"/>
        <v>0</v>
      </c>
      <c r="BP114" s="35">
        <f t="shared" si="241"/>
        <v>10.97415</v>
      </c>
      <c r="BQ114" s="35">
        <f t="shared" si="241"/>
        <v>0.999216</v>
      </c>
      <c r="BR114" s="35">
        <f t="shared" si="241"/>
        <v>13.42824</v>
      </c>
      <c r="BS114" s="35">
        <f t="shared" si="241"/>
        <v>0</v>
      </c>
      <c r="BT114" s="35">
        <f t="shared" si="241"/>
        <v>0.93025</v>
      </c>
      <c r="BU114" s="35">
        <f t="shared" si="241"/>
        <v>3.48912</v>
      </c>
      <c r="BV114" s="35">
        <f t="shared" si="241"/>
        <v>0</v>
      </c>
      <c r="BW114" s="35">
        <f t="shared" si="241"/>
        <v>2.218172</v>
      </c>
      <c r="BX114" s="35">
        <f t="shared" ref="BX114:CD115" si="242">AK$116*IF(AK114&lt;&gt;"",AK114,$F114)</f>
        <v>5.63122</v>
      </c>
      <c r="BY114" s="35">
        <f t="shared" si="242"/>
        <v>0</v>
      </c>
      <c r="BZ114" s="35">
        <f t="shared" si="242"/>
        <v>0</v>
      </c>
      <c r="CA114" s="35">
        <f t="shared" si="242"/>
        <v>0</v>
      </c>
      <c r="CB114" s="35">
        <f t="shared" si="242"/>
        <v>0</v>
      </c>
      <c r="CC114" s="35">
        <f t="shared" si="242"/>
        <v>0</v>
      </c>
      <c r="CD114" s="35">
        <f t="shared" si="242"/>
        <v>0</v>
      </c>
    </row>
    <row r="115" ht="14.45" customHeight="1" spans="3:82">
      <c r="C115" t="s">
        <v>815</v>
      </c>
      <c r="D115" t="s">
        <v>1505</v>
      </c>
      <c r="E115" t="s">
        <v>1241</v>
      </c>
      <c r="F115" s="49">
        <v>1</v>
      </c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"/>
      <c r="AS115" t="s">
        <v>1241</v>
      </c>
      <c r="AT115" s="35">
        <f t="shared" si="239"/>
        <v>0</v>
      </c>
      <c r="AU115" s="35">
        <f t="shared" si="239"/>
        <v>2.71082</v>
      </c>
      <c r="AV115" s="35">
        <f t="shared" si="239"/>
        <v>0</v>
      </c>
      <c r="AW115" s="35">
        <f t="shared" si="239"/>
        <v>0</v>
      </c>
      <c r="AX115" s="35">
        <f t="shared" si="239"/>
        <v>0</v>
      </c>
      <c r="AY115" s="35">
        <f t="shared" si="239"/>
        <v>1.41185839303001</v>
      </c>
      <c r="AZ115" s="35">
        <f t="shared" si="239"/>
        <v>8.766</v>
      </c>
      <c r="BA115" s="35">
        <f t="shared" si="239"/>
        <v>0</v>
      </c>
      <c r="BB115" s="35">
        <f t="shared" si="239"/>
        <v>0</v>
      </c>
      <c r="BC115" s="35">
        <f t="shared" si="239"/>
        <v>0</v>
      </c>
      <c r="BD115" s="35">
        <f t="shared" si="240"/>
        <v>1.14401</v>
      </c>
      <c r="BE115" s="35">
        <f t="shared" si="240"/>
        <v>0</v>
      </c>
      <c r="BF115" s="35">
        <f t="shared" si="240"/>
        <v>2.77452</v>
      </c>
      <c r="BG115" s="35">
        <f t="shared" si="240"/>
        <v>0</v>
      </c>
      <c r="BH115" s="35">
        <f t="shared" si="240"/>
        <v>0.3356</v>
      </c>
      <c r="BI115" s="35">
        <f t="shared" si="240"/>
        <v>0</v>
      </c>
      <c r="BJ115" s="35">
        <f t="shared" si="240"/>
        <v>0</v>
      </c>
      <c r="BK115" s="35">
        <f t="shared" si="240"/>
        <v>5.85937069940236</v>
      </c>
      <c r="BL115" s="35">
        <f t="shared" si="240"/>
        <v>0</v>
      </c>
      <c r="BM115" s="35">
        <f t="shared" si="240"/>
        <v>0</v>
      </c>
      <c r="BN115" s="35">
        <f t="shared" si="241"/>
        <v>0</v>
      </c>
      <c r="BO115" s="35">
        <f t="shared" si="241"/>
        <v>0</v>
      </c>
      <c r="BP115" s="35">
        <f t="shared" si="241"/>
        <v>2.19483</v>
      </c>
      <c r="BQ115" s="35">
        <f t="shared" si="241"/>
        <v>0.3084</v>
      </c>
      <c r="BR115" s="35">
        <f t="shared" si="241"/>
        <v>3.1972</v>
      </c>
      <c r="BS115" s="35">
        <f t="shared" si="241"/>
        <v>0</v>
      </c>
      <c r="BT115" s="35">
        <f t="shared" si="241"/>
        <v>0.93025</v>
      </c>
      <c r="BU115" s="35">
        <f t="shared" si="241"/>
        <v>1.74456</v>
      </c>
      <c r="BV115" s="35">
        <f t="shared" si="241"/>
        <v>0</v>
      </c>
      <c r="BW115" s="35">
        <f t="shared" si="241"/>
        <v>0.9166</v>
      </c>
      <c r="BX115" s="35">
        <f t="shared" si="242"/>
        <v>2.42725</v>
      </c>
      <c r="BY115" s="35">
        <f t="shared" si="242"/>
        <v>0</v>
      </c>
      <c r="BZ115" s="35">
        <f t="shared" si="242"/>
        <v>0</v>
      </c>
      <c r="CA115" s="35">
        <f t="shared" si="242"/>
        <v>0</v>
      </c>
      <c r="CB115" s="35">
        <f t="shared" si="242"/>
        <v>0</v>
      </c>
      <c r="CC115" s="35">
        <f t="shared" si="242"/>
        <v>0</v>
      </c>
      <c r="CD115" s="35">
        <f t="shared" si="242"/>
        <v>0</v>
      </c>
    </row>
    <row r="116" ht="14.45" customHeight="1" spans="3:44">
      <c r="C116" t="s">
        <v>815</v>
      </c>
      <c r="D116" s="12" t="s">
        <v>1387</v>
      </c>
      <c r="E116" t="s">
        <v>1504</v>
      </c>
      <c r="G116" s="35">
        <f t="shared" ref="G116:AQ116" si="243">G68*G37</f>
        <v>0</v>
      </c>
      <c r="H116" s="35">
        <f t="shared" si="243"/>
        <v>2.71082</v>
      </c>
      <c r="I116" s="35">
        <f t="shared" si="243"/>
        <v>0</v>
      </c>
      <c r="J116" s="35">
        <f t="shared" si="243"/>
        <v>0</v>
      </c>
      <c r="K116" s="35">
        <f t="shared" si="243"/>
        <v>0</v>
      </c>
      <c r="L116" s="35">
        <f t="shared" si="243"/>
        <v>1.41185839303001</v>
      </c>
      <c r="M116" s="35">
        <f t="shared" si="243"/>
        <v>8.766</v>
      </c>
      <c r="N116" s="35">
        <f t="shared" si="243"/>
        <v>0</v>
      </c>
      <c r="O116" s="35">
        <f t="shared" si="243"/>
        <v>0</v>
      </c>
      <c r="P116" s="35">
        <f t="shared" si="243"/>
        <v>0</v>
      </c>
      <c r="Q116" s="35">
        <f t="shared" si="243"/>
        <v>1.14401</v>
      </c>
      <c r="R116" s="35">
        <f t="shared" si="243"/>
        <v>0</v>
      </c>
      <c r="S116" s="35">
        <f t="shared" si="243"/>
        <v>2.77452</v>
      </c>
      <c r="T116" s="35">
        <f t="shared" si="243"/>
        <v>0</v>
      </c>
      <c r="U116" s="35">
        <f t="shared" si="243"/>
        <v>0.3356</v>
      </c>
      <c r="V116" s="35">
        <f t="shared" si="243"/>
        <v>0</v>
      </c>
      <c r="W116" s="35">
        <f t="shared" si="243"/>
        <v>0</v>
      </c>
      <c r="X116" s="35">
        <f t="shared" si="243"/>
        <v>5.85937069940236</v>
      </c>
      <c r="Y116" s="35">
        <f t="shared" si="243"/>
        <v>0</v>
      </c>
      <c r="Z116" s="35">
        <f t="shared" si="243"/>
        <v>0</v>
      </c>
      <c r="AA116" s="35">
        <f t="shared" si="243"/>
        <v>0</v>
      </c>
      <c r="AB116" s="35">
        <f t="shared" si="243"/>
        <v>0</v>
      </c>
      <c r="AC116" s="35">
        <f t="shared" si="243"/>
        <v>2.19483</v>
      </c>
      <c r="AD116" s="35">
        <f t="shared" si="243"/>
        <v>0.3084</v>
      </c>
      <c r="AE116" s="35">
        <f t="shared" si="243"/>
        <v>3.1972</v>
      </c>
      <c r="AF116" s="35">
        <f t="shared" si="243"/>
        <v>0</v>
      </c>
      <c r="AG116" s="35">
        <f t="shared" si="243"/>
        <v>0.93025</v>
      </c>
      <c r="AH116" s="35">
        <f t="shared" si="243"/>
        <v>1.74456</v>
      </c>
      <c r="AI116" s="35">
        <f t="shared" si="243"/>
        <v>0</v>
      </c>
      <c r="AJ116" s="35">
        <f t="shared" si="243"/>
        <v>0.9166</v>
      </c>
      <c r="AK116" s="35">
        <f t="shared" si="243"/>
        <v>2.42725</v>
      </c>
      <c r="AL116" s="35">
        <f t="shared" si="243"/>
        <v>0</v>
      </c>
      <c r="AM116" s="35">
        <f t="shared" si="243"/>
        <v>0</v>
      </c>
      <c r="AN116" s="35">
        <f t="shared" si="243"/>
        <v>0</v>
      </c>
      <c r="AO116" s="35">
        <f t="shared" si="243"/>
        <v>0</v>
      </c>
      <c r="AP116" s="35">
        <f t="shared" si="243"/>
        <v>0</v>
      </c>
      <c r="AQ116" s="35">
        <f t="shared" si="243"/>
        <v>0</v>
      </c>
      <c r="AR116" s="4"/>
    </row>
    <row r="117" ht="15" customHeight="1" spans="3:82">
      <c r="C117" s="8" t="s">
        <v>1512</v>
      </c>
      <c r="D117" s="8"/>
      <c r="E117" s="8"/>
      <c r="F117" s="8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4"/>
      <c r="AS117" s="55" t="s">
        <v>1494</v>
      </c>
      <c r="AT117" s="6" t="str">
        <f t="shared" ref="AT117:CD117" si="244">G$46</f>
        <v>AT</v>
      </c>
      <c r="AU117" s="6" t="str">
        <f t="shared" si="244"/>
        <v>BE</v>
      </c>
      <c r="AV117" s="6" t="str">
        <f t="shared" si="244"/>
        <v>BG</v>
      </c>
      <c r="AW117" s="6" t="str">
        <f t="shared" si="244"/>
        <v>CH</v>
      </c>
      <c r="AX117" s="6" t="str">
        <f t="shared" si="244"/>
        <v>CY</v>
      </c>
      <c r="AY117" s="6" t="str">
        <f t="shared" si="244"/>
        <v>CZ</v>
      </c>
      <c r="AZ117" s="6" t="str">
        <f t="shared" si="244"/>
        <v>DE</v>
      </c>
      <c r="BA117" s="6" t="str">
        <f t="shared" si="244"/>
        <v>DK</v>
      </c>
      <c r="BB117" s="6" t="str">
        <f t="shared" si="244"/>
        <v>EE</v>
      </c>
      <c r="BC117" s="6" t="str">
        <f t="shared" si="244"/>
        <v>EL</v>
      </c>
      <c r="BD117" s="6" t="str">
        <f t="shared" si="244"/>
        <v>ES</v>
      </c>
      <c r="BE117" s="6" t="str">
        <f t="shared" si="244"/>
        <v>FI</v>
      </c>
      <c r="BF117" s="6" t="str">
        <f t="shared" si="244"/>
        <v>FR</v>
      </c>
      <c r="BG117" s="6" t="str">
        <f t="shared" si="244"/>
        <v>HR</v>
      </c>
      <c r="BH117" s="6" t="str">
        <f t="shared" si="244"/>
        <v>HU</v>
      </c>
      <c r="BI117" s="6" t="str">
        <f t="shared" si="244"/>
        <v>IE</v>
      </c>
      <c r="BJ117" s="6" t="str">
        <f t="shared" si="244"/>
        <v>IS</v>
      </c>
      <c r="BK117" s="6" t="str">
        <f t="shared" si="244"/>
        <v>IT</v>
      </c>
      <c r="BL117" s="6" t="str">
        <f t="shared" si="244"/>
        <v>LT</v>
      </c>
      <c r="BM117" s="6" t="str">
        <f t="shared" si="244"/>
        <v>LU</v>
      </c>
      <c r="BN117" s="6" t="str">
        <f t="shared" si="244"/>
        <v>LV</v>
      </c>
      <c r="BO117" s="6" t="str">
        <f t="shared" si="244"/>
        <v>MT</v>
      </c>
      <c r="BP117" s="6" t="str">
        <f t="shared" si="244"/>
        <v>NL</v>
      </c>
      <c r="BQ117" s="6" t="str">
        <f t="shared" si="244"/>
        <v>NO</v>
      </c>
      <c r="BR117" s="6" t="str">
        <f t="shared" si="244"/>
        <v>PL</v>
      </c>
      <c r="BS117" s="6" t="str">
        <f t="shared" si="244"/>
        <v>PT</v>
      </c>
      <c r="BT117" s="6" t="str">
        <f t="shared" si="244"/>
        <v>RO</v>
      </c>
      <c r="BU117" s="6" t="str">
        <f t="shared" si="244"/>
        <v>SE</v>
      </c>
      <c r="BV117" s="6" t="str">
        <f t="shared" si="244"/>
        <v>SI</v>
      </c>
      <c r="BW117" s="6" t="str">
        <f t="shared" si="244"/>
        <v>SK</v>
      </c>
      <c r="BX117" s="6" t="str">
        <f t="shared" si="244"/>
        <v>UK</v>
      </c>
      <c r="BY117" s="6" t="str">
        <f t="shared" si="244"/>
        <v>AL</v>
      </c>
      <c r="BZ117" s="6" t="str">
        <f t="shared" si="244"/>
        <v>BA</v>
      </c>
      <c r="CA117" s="6" t="str">
        <f t="shared" si="244"/>
        <v>KS</v>
      </c>
      <c r="CB117" s="6" t="str">
        <f t="shared" si="244"/>
        <v>ME</v>
      </c>
      <c r="CC117" s="6" t="str">
        <f t="shared" si="244"/>
        <v>MK</v>
      </c>
      <c r="CD117" s="6" t="str">
        <f t="shared" si="244"/>
        <v>RS</v>
      </c>
    </row>
    <row r="118" ht="14.45" customHeight="1" spans="3:82">
      <c r="C118" t="s">
        <v>823</v>
      </c>
      <c r="D118" t="s">
        <v>1503</v>
      </c>
      <c r="E118" t="s">
        <v>247</v>
      </c>
      <c r="F118" s="197">
        <v>2.25</v>
      </c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S118" t="s">
        <v>247</v>
      </c>
      <c r="AT118" s="35">
        <f t="shared" ref="AT118:BC122" si="245">G$125*IF(G118&lt;&gt;"",G118,$F118)</f>
        <v>0</v>
      </c>
      <c r="AU118" s="35">
        <f t="shared" si="245"/>
        <v>0</v>
      </c>
      <c r="AV118" s="35">
        <f t="shared" si="245"/>
        <v>0</v>
      </c>
      <c r="AW118" s="35">
        <f t="shared" si="245"/>
        <v>0</v>
      </c>
      <c r="AX118" s="35">
        <f t="shared" si="245"/>
        <v>0</v>
      </c>
      <c r="AY118" s="35">
        <f t="shared" si="245"/>
        <v>0</v>
      </c>
      <c r="AZ118" s="35">
        <f t="shared" si="245"/>
        <v>0</v>
      </c>
      <c r="BA118" s="35">
        <f t="shared" si="245"/>
        <v>0</v>
      </c>
      <c r="BB118" s="35">
        <f t="shared" si="245"/>
        <v>0</v>
      </c>
      <c r="BC118" s="35">
        <f t="shared" si="245"/>
        <v>0</v>
      </c>
      <c r="BD118" s="35">
        <f t="shared" ref="BD118:BM122" si="246">Q$125*IF(Q118&lt;&gt;"",Q118,$F118)</f>
        <v>0</v>
      </c>
      <c r="BE118" s="35">
        <f t="shared" si="246"/>
        <v>0</v>
      </c>
      <c r="BF118" s="35">
        <f t="shared" si="246"/>
        <v>0</v>
      </c>
      <c r="BG118" s="35">
        <f t="shared" si="246"/>
        <v>0</v>
      </c>
      <c r="BH118" s="35">
        <f t="shared" si="246"/>
        <v>0</v>
      </c>
      <c r="BI118" s="35">
        <f t="shared" si="246"/>
        <v>0</v>
      </c>
      <c r="BJ118" s="35">
        <f t="shared" si="246"/>
        <v>0</v>
      </c>
      <c r="BK118" s="35">
        <f t="shared" si="246"/>
        <v>0</v>
      </c>
      <c r="BL118" s="35">
        <f t="shared" si="246"/>
        <v>0</v>
      </c>
      <c r="BM118" s="35">
        <f t="shared" si="246"/>
        <v>0</v>
      </c>
      <c r="BN118" s="35">
        <f t="shared" ref="BN118:BW122" si="247">AA$125*IF(AA118&lt;&gt;"",AA118,$F118)</f>
        <v>0</v>
      </c>
      <c r="BO118" s="35">
        <f t="shared" si="247"/>
        <v>0</v>
      </c>
      <c r="BP118" s="35">
        <f t="shared" si="247"/>
        <v>0</v>
      </c>
      <c r="BQ118" s="35">
        <f t="shared" si="247"/>
        <v>0</v>
      </c>
      <c r="BR118" s="35">
        <f t="shared" si="247"/>
        <v>0</v>
      </c>
      <c r="BS118" s="35">
        <f t="shared" si="247"/>
        <v>0</v>
      </c>
      <c r="BT118" s="35">
        <f t="shared" si="247"/>
        <v>0</v>
      </c>
      <c r="BU118" s="35">
        <f t="shared" si="247"/>
        <v>0</v>
      </c>
      <c r="BV118" s="35">
        <f t="shared" si="247"/>
        <v>0</v>
      </c>
      <c r="BW118" s="35">
        <f t="shared" si="247"/>
        <v>0</v>
      </c>
      <c r="BX118" s="35">
        <f t="shared" ref="BX118:CD122" si="248">AK$125*IF(AK118&lt;&gt;"",AK118,$F118)</f>
        <v>0</v>
      </c>
      <c r="BY118" s="35">
        <f t="shared" si="248"/>
        <v>0</v>
      </c>
      <c r="BZ118" s="35">
        <f t="shared" si="248"/>
        <v>0</v>
      </c>
      <c r="CA118" s="35">
        <f t="shared" si="248"/>
        <v>0</v>
      </c>
      <c r="CB118" s="35">
        <f t="shared" si="248"/>
        <v>0</v>
      </c>
      <c r="CC118" s="35">
        <f t="shared" si="248"/>
        <v>0</v>
      </c>
      <c r="CD118" s="35">
        <f t="shared" si="248"/>
        <v>0</v>
      </c>
    </row>
    <row r="119" ht="14.45" customHeight="1" spans="3:82">
      <c r="C119" t="s">
        <v>823</v>
      </c>
      <c r="D119" t="s">
        <v>1503</v>
      </c>
      <c r="E119" t="s">
        <v>239</v>
      </c>
      <c r="F119" s="197">
        <v>3</v>
      </c>
      <c r="G119" s="197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197"/>
      <c r="AB119" s="197"/>
      <c r="AC119" s="197"/>
      <c r="AD119" s="197"/>
      <c r="AE119" s="197"/>
      <c r="AF119" s="197"/>
      <c r="AG119" s="197"/>
      <c r="AH119" s="197"/>
      <c r="AI119" s="197"/>
      <c r="AJ119" s="197"/>
      <c r="AK119" s="197"/>
      <c r="AL119" s="197"/>
      <c r="AM119" s="197"/>
      <c r="AN119" s="197"/>
      <c r="AO119" s="197"/>
      <c r="AP119" s="197"/>
      <c r="AQ119" s="197"/>
      <c r="AS119" t="s">
        <v>239</v>
      </c>
      <c r="AT119" s="35">
        <f t="shared" si="245"/>
        <v>0</v>
      </c>
      <c r="AU119" s="35">
        <f t="shared" si="245"/>
        <v>0</v>
      </c>
      <c r="AV119" s="35">
        <f t="shared" si="245"/>
        <v>0</v>
      </c>
      <c r="AW119" s="35">
        <f t="shared" si="245"/>
        <v>0</v>
      </c>
      <c r="AX119" s="35">
        <f t="shared" si="245"/>
        <v>0</v>
      </c>
      <c r="AY119" s="35">
        <f t="shared" si="245"/>
        <v>0</v>
      </c>
      <c r="AZ119" s="35">
        <f t="shared" si="245"/>
        <v>0</v>
      </c>
      <c r="BA119" s="35">
        <f t="shared" si="245"/>
        <v>0</v>
      </c>
      <c r="BB119" s="35">
        <f t="shared" si="245"/>
        <v>0</v>
      </c>
      <c r="BC119" s="35">
        <f t="shared" si="245"/>
        <v>0</v>
      </c>
      <c r="BD119" s="35">
        <f t="shared" si="246"/>
        <v>0</v>
      </c>
      <c r="BE119" s="35">
        <f t="shared" si="246"/>
        <v>0</v>
      </c>
      <c r="BF119" s="35">
        <f t="shared" si="246"/>
        <v>0</v>
      </c>
      <c r="BG119" s="35">
        <f t="shared" si="246"/>
        <v>0</v>
      </c>
      <c r="BH119" s="35">
        <f t="shared" si="246"/>
        <v>0</v>
      </c>
      <c r="BI119" s="35">
        <f t="shared" si="246"/>
        <v>0</v>
      </c>
      <c r="BJ119" s="35">
        <f t="shared" si="246"/>
        <v>0</v>
      </c>
      <c r="BK119" s="35">
        <f t="shared" si="246"/>
        <v>0</v>
      </c>
      <c r="BL119" s="35">
        <f t="shared" si="246"/>
        <v>0</v>
      </c>
      <c r="BM119" s="35">
        <f t="shared" si="246"/>
        <v>0</v>
      </c>
      <c r="BN119" s="35">
        <f t="shared" si="247"/>
        <v>0</v>
      </c>
      <c r="BO119" s="35">
        <f t="shared" si="247"/>
        <v>0</v>
      </c>
      <c r="BP119" s="35">
        <f t="shared" si="247"/>
        <v>0</v>
      </c>
      <c r="BQ119" s="35">
        <f t="shared" si="247"/>
        <v>0</v>
      </c>
      <c r="BR119" s="35">
        <f t="shared" si="247"/>
        <v>0</v>
      </c>
      <c r="BS119" s="35">
        <f t="shared" si="247"/>
        <v>0</v>
      </c>
      <c r="BT119" s="35">
        <f t="shared" si="247"/>
        <v>0</v>
      </c>
      <c r="BU119" s="35">
        <f t="shared" si="247"/>
        <v>0</v>
      </c>
      <c r="BV119" s="35">
        <f t="shared" si="247"/>
        <v>0</v>
      </c>
      <c r="BW119" s="35">
        <f t="shared" si="247"/>
        <v>0</v>
      </c>
      <c r="BX119" s="35">
        <f t="shared" si="248"/>
        <v>0</v>
      </c>
      <c r="BY119" s="35">
        <f t="shared" si="248"/>
        <v>0</v>
      </c>
      <c r="BZ119" s="35">
        <f t="shared" si="248"/>
        <v>0</v>
      </c>
      <c r="CA119" s="35">
        <f t="shared" si="248"/>
        <v>0</v>
      </c>
      <c r="CB119" s="35">
        <f t="shared" si="248"/>
        <v>0</v>
      </c>
      <c r="CC119" s="35">
        <f t="shared" si="248"/>
        <v>0</v>
      </c>
      <c r="CD119" s="35">
        <f t="shared" si="248"/>
        <v>0</v>
      </c>
    </row>
    <row r="120" ht="14.45" customHeight="1" spans="3:82">
      <c r="C120" t="s">
        <v>823</v>
      </c>
      <c r="D120" t="s">
        <v>1503</v>
      </c>
      <c r="E120" t="s">
        <v>1230</v>
      </c>
      <c r="F120" s="197">
        <v>1.05</v>
      </c>
      <c r="G120" s="197"/>
      <c r="H120" s="197"/>
      <c r="I120" s="197"/>
      <c r="J120" s="197"/>
      <c r="K120" s="197"/>
      <c r="L120" s="197"/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197"/>
      <c r="AB120" s="197"/>
      <c r="AC120" s="197"/>
      <c r="AD120" s="197"/>
      <c r="AE120" s="197"/>
      <c r="AF120" s="197"/>
      <c r="AG120" s="197"/>
      <c r="AH120" s="197"/>
      <c r="AI120" s="197"/>
      <c r="AJ120" s="197"/>
      <c r="AK120" s="197"/>
      <c r="AL120" s="197"/>
      <c r="AM120" s="197"/>
      <c r="AN120" s="197"/>
      <c r="AO120" s="197"/>
      <c r="AP120" s="197"/>
      <c r="AQ120" s="197"/>
      <c r="AS120" t="s">
        <v>1230</v>
      </c>
      <c r="AT120" s="35">
        <f t="shared" si="245"/>
        <v>0</v>
      </c>
      <c r="AU120" s="35">
        <f t="shared" si="245"/>
        <v>0</v>
      </c>
      <c r="AV120" s="35">
        <f t="shared" si="245"/>
        <v>0</v>
      </c>
      <c r="AW120" s="35">
        <f t="shared" si="245"/>
        <v>0</v>
      </c>
      <c r="AX120" s="35">
        <f t="shared" si="245"/>
        <v>0</v>
      </c>
      <c r="AY120" s="35">
        <f t="shared" si="245"/>
        <v>0</v>
      </c>
      <c r="AZ120" s="35">
        <f t="shared" si="245"/>
        <v>0</v>
      </c>
      <c r="BA120" s="35">
        <f t="shared" si="245"/>
        <v>0</v>
      </c>
      <c r="BB120" s="35">
        <f t="shared" si="245"/>
        <v>0</v>
      </c>
      <c r="BC120" s="35">
        <f t="shared" si="245"/>
        <v>0</v>
      </c>
      <c r="BD120" s="35">
        <f t="shared" si="246"/>
        <v>0</v>
      </c>
      <c r="BE120" s="35">
        <f t="shared" si="246"/>
        <v>0</v>
      </c>
      <c r="BF120" s="35">
        <f t="shared" si="246"/>
        <v>0</v>
      </c>
      <c r="BG120" s="35">
        <f t="shared" si="246"/>
        <v>0</v>
      </c>
      <c r="BH120" s="35">
        <f t="shared" si="246"/>
        <v>0</v>
      </c>
      <c r="BI120" s="35">
        <f t="shared" si="246"/>
        <v>0</v>
      </c>
      <c r="BJ120" s="35">
        <f t="shared" si="246"/>
        <v>0</v>
      </c>
      <c r="BK120" s="35">
        <f t="shared" si="246"/>
        <v>0</v>
      </c>
      <c r="BL120" s="35">
        <f t="shared" si="246"/>
        <v>0</v>
      </c>
      <c r="BM120" s="35">
        <f t="shared" si="246"/>
        <v>0</v>
      </c>
      <c r="BN120" s="35">
        <f t="shared" si="247"/>
        <v>0</v>
      </c>
      <c r="BO120" s="35">
        <f t="shared" si="247"/>
        <v>0</v>
      </c>
      <c r="BP120" s="35">
        <f t="shared" si="247"/>
        <v>0</v>
      </c>
      <c r="BQ120" s="35">
        <f t="shared" si="247"/>
        <v>0</v>
      </c>
      <c r="BR120" s="35">
        <f t="shared" si="247"/>
        <v>0</v>
      </c>
      <c r="BS120" s="35">
        <f t="shared" si="247"/>
        <v>0</v>
      </c>
      <c r="BT120" s="35">
        <f t="shared" si="247"/>
        <v>0</v>
      </c>
      <c r="BU120" s="35">
        <f t="shared" si="247"/>
        <v>0</v>
      </c>
      <c r="BV120" s="35">
        <f t="shared" si="247"/>
        <v>0</v>
      </c>
      <c r="BW120" s="35">
        <f t="shared" si="247"/>
        <v>0</v>
      </c>
      <c r="BX120" s="35">
        <f t="shared" si="248"/>
        <v>0</v>
      </c>
      <c r="BY120" s="35">
        <f t="shared" si="248"/>
        <v>0</v>
      </c>
      <c r="BZ120" s="35">
        <f t="shared" si="248"/>
        <v>0</v>
      </c>
      <c r="CA120" s="35">
        <f t="shared" si="248"/>
        <v>0</v>
      </c>
      <c r="CB120" s="35">
        <f t="shared" si="248"/>
        <v>0</v>
      </c>
      <c r="CC120" s="35">
        <f t="shared" si="248"/>
        <v>0</v>
      </c>
      <c r="CD120" s="35">
        <f t="shared" si="248"/>
        <v>0</v>
      </c>
    </row>
    <row r="121" ht="14.45" customHeight="1" spans="3:82">
      <c r="C121" t="s">
        <v>823</v>
      </c>
      <c r="D121" t="s">
        <v>1503</v>
      </c>
      <c r="E121" t="s">
        <v>1236</v>
      </c>
      <c r="F121" s="197">
        <v>0.5</v>
      </c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97"/>
      <c r="AH121" s="197"/>
      <c r="AI121" s="197"/>
      <c r="AJ121" s="197"/>
      <c r="AK121" s="197"/>
      <c r="AL121" s="197"/>
      <c r="AM121" s="197"/>
      <c r="AN121" s="197"/>
      <c r="AO121" s="197"/>
      <c r="AP121" s="197"/>
      <c r="AQ121" s="197"/>
      <c r="AR121" s="4"/>
      <c r="AS121" t="s">
        <v>1236</v>
      </c>
      <c r="AT121" s="35">
        <f t="shared" si="245"/>
        <v>0</v>
      </c>
      <c r="AU121" s="35">
        <f t="shared" si="245"/>
        <v>0</v>
      </c>
      <c r="AV121" s="35">
        <f t="shared" si="245"/>
        <v>0</v>
      </c>
      <c r="AW121" s="35">
        <f t="shared" si="245"/>
        <v>0</v>
      </c>
      <c r="AX121" s="35">
        <f t="shared" si="245"/>
        <v>0</v>
      </c>
      <c r="AY121" s="35">
        <f t="shared" si="245"/>
        <v>0</v>
      </c>
      <c r="AZ121" s="35">
        <f t="shared" si="245"/>
        <v>0</v>
      </c>
      <c r="BA121" s="35">
        <f t="shared" si="245"/>
        <v>0</v>
      </c>
      <c r="BB121" s="35">
        <f t="shared" si="245"/>
        <v>0</v>
      </c>
      <c r="BC121" s="35">
        <f t="shared" si="245"/>
        <v>0</v>
      </c>
      <c r="BD121" s="35">
        <f t="shared" si="246"/>
        <v>0</v>
      </c>
      <c r="BE121" s="35">
        <f t="shared" si="246"/>
        <v>0</v>
      </c>
      <c r="BF121" s="35">
        <f t="shared" si="246"/>
        <v>0</v>
      </c>
      <c r="BG121" s="35">
        <f t="shared" si="246"/>
        <v>0</v>
      </c>
      <c r="BH121" s="35">
        <f t="shared" si="246"/>
        <v>0</v>
      </c>
      <c r="BI121" s="35">
        <f t="shared" si="246"/>
        <v>0</v>
      </c>
      <c r="BJ121" s="35">
        <f t="shared" si="246"/>
        <v>0</v>
      </c>
      <c r="BK121" s="35">
        <f t="shared" si="246"/>
        <v>0</v>
      </c>
      <c r="BL121" s="35">
        <f t="shared" si="246"/>
        <v>0</v>
      </c>
      <c r="BM121" s="35">
        <f t="shared" si="246"/>
        <v>0</v>
      </c>
      <c r="BN121" s="35">
        <f t="shared" si="247"/>
        <v>0</v>
      </c>
      <c r="BO121" s="35">
        <f t="shared" si="247"/>
        <v>0</v>
      </c>
      <c r="BP121" s="35">
        <f t="shared" si="247"/>
        <v>0</v>
      </c>
      <c r="BQ121" s="35">
        <f t="shared" si="247"/>
        <v>0</v>
      </c>
      <c r="BR121" s="35">
        <f t="shared" si="247"/>
        <v>0</v>
      </c>
      <c r="BS121" s="35">
        <f t="shared" si="247"/>
        <v>0</v>
      </c>
      <c r="BT121" s="35">
        <f t="shared" si="247"/>
        <v>0</v>
      </c>
      <c r="BU121" s="35">
        <f t="shared" si="247"/>
        <v>0</v>
      </c>
      <c r="BV121" s="35">
        <f t="shared" si="247"/>
        <v>0</v>
      </c>
      <c r="BW121" s="35">
        <f t="shared" si="247"/>
        <v>0</v>
      </c>
      <c r="BX121" s="35">
        <f t="shared" si="248"/>
        <v>0</v>
      </c>
      <c r="BY121" s="35">
        <f t="shared" si="248"/>
        <v>0</v>
      </c>
      <c r="BZ121" s="35">
        <f t="shared" si="248"/>
        <v>0</v>
      </c>
      <c r="CA121" s="35">
        <f t="shared" si="248"/>
        <v>0</v>
      </c>
      <c r="CB121" s="35">
        <f t="shared" si="248"/>
        <v>0</v>
      </c>
      <c r="CC121" s="35">
        <f t="shared" si="248"/>
        <v>0</v>
      </c>
      <c r="CD121" s="35">
        <f t="shared" si="248"/>
        <v>0</v>
      </c>
    </row>
    <row r="122" ht="14.45" customHeight="1" spans="3:82">
      <c r="C122" t="s">
        <v>823</v>
      </c>
      <c r="D122" t="s">
        <v>1503</v>
      </c>
      <c r="E122" t="s">
        <v>1232</v>
      </c>
      <c r="F122" s="197">
        <v>0.03</v>
      </c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97"/>
      <c r="AH122" s="197"/>
      <c r="AI122" s="197"/>
      <c r="AJ122" s="197"/>
      <c r="AK122" s="197"/>
      <c r="AL122" s="197"/>
      <c r="AM122" s="197"/>
      <c r="AN122" s="197"/>
      <c r="AO122" s="197"/>
      <c r="AP122" s="197"/>
      <c r="AQ122" s="197"/>
      <c r="AS122" t="s">
        <v>1232</v>
      </c>
      <c r="AT122" s="35">
        <f t="shared" si="245"/>
        <v>0</v>
      </c>
      <c r="AU122" s="35">
        <f t="shared" si="245"/>
        <v>0</v>
      </c>
      <c r="AV122" s="35">
        <f t="shared" si="245"/>
        <v>0</v>
      </c>
      <c r="AW122" s="35">
        <f t="shared" si="245"/>
        <v>0</v>
      </c>
      <c r="AX122" s="35">
        <f t="shared" si="245"/>
        <v>0</v>
      </c>
      <c r="AY122" s="35">
        <f t="shared" si="245"/>
        <v>0</v>
      </c>
      <c r="AZ122" s="35">
        <f t="shared" si="245"/>
        <v>0</v>
      </c>
      <c r="BA122" s="35">
        <f t="shared" si="245"/>
        <v>0</v>
      </c>
      <c r="BB122" s="35">
        <f t="shared" si="245"/>
        <v>0</v>
      </c>
      <c r="BC122" s="35">
        <f t="shared" si="245"/>
        <v>0</v>
      </c>
      <c r="BD122" s="35">
        <f t="shared" si="246"/>
        <v>0</v>
      </c>
      <c r="BE122" s="35">
        <f t="shared" si="246"/>
        <v>0</v>
      </c>
      <c r="BF122" s="35">
        <f t="shared" si="246"/>
        <v>0</v>
      </c>
      <c r="BG122" s="35">
        <f t="shared" si="246"/>
        <v>0</v>
      </c>
      <c r="BH122" s="35">
        <f t="shared" si="246"/>
        <v>0</v>
      </c>
      <c r="BI122" s="35">
        <f t="shared" si="246"/>
        <v>0</v>
      </c>
      <c r="BJ122" s="35">
        <f t="shared" si="246"/>
        <v>0</v>
      </c>
      <c r="BK122" s="35">
        <f t="shared" si="246"/>
        <v>0</v>
      </c>
      <c r="BL122" s="35">
        <f t="shared" si="246"/>
        <v>0</v>
      </c>
      <c r="BM122" s="35">
        <f t="shared" si="246"/>
        <v>0</v>
      </c>
      <c r="BN122" s="35">
        <f t="shared" si="247"/>
        <v>0</v>
      </c>
      <c r="BO122" s="35">
        <f t="shared" si="247"/>
        <v>0</v>
      </c>
      <c r="BP122" s="35">
        <f t="shared" si="247"/>
        <v>0</v>
      </c>
      <c r="BQ122" s="35">
        <f t="shared" si="247"/>
        <v>0</v>
      </c>
      <c r="BR122" s="35">
        <f t="shared" si="247"/>
        <v>0</v>
      </c>
      <c r="BS122" s="35">
        <f t="shared" si="247"/>
        <v>0</v>
      </c>
      <c r="BT122" s="35">
        <f t="shared" si="247"/>
        <v>0</v>
      </c>
      <c r="BU122" s="35">
        <f t="shared" si="247"/>
        <v>0</v>
      </c>
      <c r="BV122" s="35">
        <f t="shared" si="247"/>
        <v>0</v>
      </c>
      <c r="BW122" s="35">
        <f t="shared" si="247"/>
        <v>0</v>
      </c>
      <c r="BX122" s="35">
        <f t="shared" si="248"/>
        <v>0</v>
      </c>
      <c r="BY122" s="35">
        <f t="shared" si="248"/>
        <v>0</v>
      </c>
      <c r="BZ122" s="35">
        <f t="shared" si="248"/>
        <v>0</v>
      </c>
      <c r="CA122" s="35">
        <f t="shared" si="248"/>
        <v>0</v>
      </c>
      <c r="CB122" s="35">
        <f t="shared" si="248"/>
        <v>0</v>
      </c>
      <c r="CC122" s="35">
        <f t="shared" si="248"/>
        <v>0</v>
      </c>
      <c r="CD122" s="35">
        <f t="shared" si="248"/>
        <v>0</v>
      </c>
    </row>
    <row r="123" ht="14.45" customHeight="1" spans="3:82">
      <c r="C123" t="s">
        <v>823</v>
      </c>
      <c r="D123" t="s">
        <v>1393</v>
      </c>
      <c r="E123" t="s">
        <v>1504</v>
      </c>
      <c r="F123" s="95">
        <v>30</v>
      </c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S123" s="55" t="s">
        <v>1440</v>
      </c>
      <c r="AT123" s="158"/>
      <c r="AU123" s="158"/>
      <c r="AV123" s="158"/>
      <c r="AW123" s="158"/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/>
      <c r="BH123" s="158"/>
      <c r="BI123" s="158"/>
      <c r="BJ123" s="158"/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/>
      <c r="BY123" s="158"/>
      <c r="BZ123" s="158"/>
      <c r="CA123" s="158"/>
      <c r="CB123" s="158"/>
      <c r="CC123" s="158"/>
      <c r="CD123" s="158"/>
    </row>
    <row r="124" ht="14.45" customHeight="1" spans="3:82">
      <c r="C124" t="s">
        <v>823</v>
      </c>
      <c r="D124" t="s">
        <v>1505</v>
      </c>
      <c r="E124" t="s">
        <v>1241</v>
      </c>
      <c r="F124" s="49">
        <v>1</v>
      </c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S124" t="s">
        <v>1241</v>
      </c>
      <c r="AT124" s="35">
        <f t="shared" ref="AT124:CD124" si="249">G$125*IF(G124&lt;&gt;"",G124,$F124)</f>
        <v>0</v>
      </c>
      <c r="AU124" s="35">
        <f t="shared" si="249"/>
        <v>0</v>
      </c>
      <c r="AV124" s="35">
        <f t="shared" si="249"/>
        <v>0</v>
      </c>
      <c r="AW124" s="35">
        <f t="shared" si="249"/>
        <v>0</v>
      </c>
      <c r="AX124" s="35">
        <f t="shared" si="249"/>
        <v>0</v>
      </c>
      <c r="AY124" s="35">
        <f t="shared" si="249"/>
        <v>0</v>
      </c>
      <c r="AZ124" s="35">
        <f t="shared" si="249"/>
        <v>0</v>
      </c>
      <c r="BA124" s="35">
        <f t="shared" si="249"/>
        <v>0</v>
      </c>
      <c r="BB124" s="35">
        <f t="shared" si="249"/>
        <v>0</v>
      </c>
      <c r="BC124" s="35">
        <f t="shared" si="249"/>
        <v>0</v>
      </c>
      <c r="BD124" s="35">
        <f t="shared" si="249"/>
        <v>0</v>
      </c>
      <c r="BE124" s="35">
        <f t="shared" si="249"/>
        <v>0</v>
      </c>
      <c r="BF124" s="35">
        <f t="shared" si="249"/>
        <v>0</v>
      </c>
      <c r="BG124" s="35">
        <f t="shared" si="249"/>
        <v>0</v>
      </c>
      <c r="BH124" s="35">
        <f t="shared" si="249"/>
        <v>0</v>
      </c>
      <c r="BI124" s="35">
        <f t="shared" si="249"/>
        <v>0</v>
      </c>
      <c r="BJ124" s="35">
        <f t="shared" si="249"/>
        <v>0</v>
      </c>
      <c r="BK124" s="35">
        <f t="shared" si="249"/>
        <v>0</v>
      </c>
      <c r="BL124" s="35">
        <f t="shared" si="249"/>
        <v>0</v>
      </c>
      <c r="BM124" s="35">
        <f t="shared" si="249"/>
        <v>0</v>
      </c>
      <c r="BN124" s="35">
        <f t="shared" si="249"/>
        <v>0</v>
      </c>
      <c r="BO124" s="35">
        <f t="shared" si="249"/>
        <v>0</v>
      </c>
      <c r="BP124" s="35">
        <f t="shared" si="249"/>
        <v>0</v>
      </c>
      <c r="BQ124" s="35">
        <f t="shared" si="249"/>
        <v>0</v>
      </c>
      <c r="BR124" s="35">
        <f t="shared" si="249"/>
        <v>0</v>
      </c>
      <c r="BS124" s="35">
        <f t="shared" si="249"/>
        <v>0</v>
      </c>
      <c r="BT124" s="35">
        <f t="shared" si="249"/>
        <v>0</v>
      </c>
      <c r="BU124" s="35">
        <f t="shared" si="249"/>
        <v>0</v>
      </c>
      <c r="BV124" s="35">
        <f t="shared" si="249"/>
        <v>0</v>
      </c>
      <c r="BW124" s="35">
        <f t="shared" si="249"/>
        <v>0</v>
      </c>
      <c r="BX124" s="35">
        <f t="shared" si="249"/>
        <v>0</v>
      </c>
      <c r="BY124" s="35">
        <f t="shared" si="249"/>
        <v>0</v>
      </c>
      <c r="BZ124" s="35">
        <f t="shared" si="249"/>
        <v>0</v>
      </c>
      <c r="CA124" s="35">
        <f t="shared" si="249"/>
        <v>0</v>
      </c>
      <c r="CB124" s="35">
        <f t="shared" si="249"/>
        <v>0</v>
      </c>
      <c r="CC124" s="35">
        <f t="shared" si="249"/>
        <v>0</v>
      </c>
      <c r="CD124" s="35">
        <f t="shared" si="249"/>
        <v>0</v>
      </c>
    </row>
    <row r="125" ht="14.45" customHeight="1" spans="3:43">
      <c r="C125" t="s">
        <v>823</v>
      </c>
      <c r="D125" s="12" t="s">
        <v>1387</v>
      </c>
      <c r="E125" t="s">
        <v>1504</v>
      </c>
      <c r="G125" s="35">
        <f t="shared" ref="G125:AQ125" si="250">G68*G38</f>
        <v>0</v>
      </c>
      <c r="H125" s="35">
        <f t="shared" si="250"/>
        <v>0</v>
      </c>
      <c r="I125" s="35">
        <f t="shared" si="250"/>
        <v>0</v>
      </c>
      <c r="J125" s="35">
        <f t="shared" si="250"/>
        <v>0</v>
      </c>
      <c r="K125" s="35">
        <f t="shared" si="250"/>
        <v>0</v>
      </c>
      <c r="L125" s="35">
        <f t="shared" si="250"/>
        <v>0</v>
      </c>
      <c r="M125" s="35">
        <f t="shared" si="250"/>
        <v>0</v>
      </c>
      <c r="N125" s="35">
        <f t="shared" si="250"/>
        <v>0</v>
      </c>
      <c r="O125" s="35">
        <f t="shared" si="250"/>
        <v>0</v>
      </c>
      <c r="P125" s="35">
        <f t="shared" si="250"/>
        <v>0</v>
      </c>
      <c r="Q125" s="35">
        <f t="shared" si="250"/>
        <v>0</v>
      </c>
      <c r="R125" s="35">
        <f t="shared" si="250"/>
        <v>0</v>
      </c>
      <c r="S125" s="35">
        <f t="shared" si="250"/>
        <v>0</v>
      </c>
      <c r="T125" s="35">
        <f t="shared" si="250"/>
        <v>0</v>
      </c>
      <c r="U125" s="35">
        <f t="shared" si="250"/>
        <v>0</v>
      </c>
      <c r="V125" s="35">
        <f t="shared" si="250"/>
        <v>0</v>
      </c>
      <c r="W125" s="35">
        <f t="shared" si="250"/>
        <v>0</v>
      </c>
      <c r="X125" s="35">
        <f t="shared" si="250"/>
        <v>0</v>
      </c>
      <c r="Y125" s="35">
        <f t="shared" si="250"/>
        <v>0</v>
      </c>
      <c r="Z125" s="35">
        <f t="shared" si="250"/>
        <v>0</v>
      </c>
      <c r="AA125" s="35">
        <f t="shared" si="250"/>
        <v>0</v>
      </c>
      <c r="AB125" s="35">
        <f t="shared" si="250"/>
        <v>0</v>
      </c>
      <c r="AC125" s="35">
        <f t="shared" si="250"/>
        <v>0</v>
      </c>
      <c r="AD125" s="35">
        <f t="shared" si="250"/>
        <v>0</v>
      </c>
      <c r="AE125" s="35">
        <f t="shared" si="250"/>
        <v>0</v>
      </c>
      <c r="AF125" s="35">
        <f t="shared" si="250"/>
        <v>0</v>
      </c>
      <c r="AG125" s="35">
        <f t="shared" si="250"/>
        <v>0</v>
      </c>
      <c r="AH125" s="35">
        <f t="shared" si="250"/>
        <v>0</v>
      </c>
      <c r="AI125" s="35">
        <f t="shared" si="250"/>
        <v>0</v>
      </c>
      <c r="AJ125" s="35">
        <f t="shared" si="250"/>
        <v>0</v>
      </c>
      <c r="AK125" s="35">
        <f t="shared" si="250"/>
        <v>0</v>
      </c>
      <c r="AL125" s="35">
        <f t="shared" si="250"/>
        <v>0</v>
      </c>
      <c r="AM125" s="35">
        <f t="shared" si="250"/>
        <v>0</v>
      </c>
      <c r="AN125" s="35">
        <f t="shared" si="250"/>
        <v>0</v>
      </c>
      <c r="AO125" s="35">
        <f t="shared" si="250"/>
        <v>0</v>
      </c>
      <c r="AP125" s="35">
        <f t="shared" si="250"/>
        <v>0</v>
      </c>
      <c r="AQ125" s="35">
        <f t="shared" si="250"/>
        <v>0</v>
      </c>
    </row>
    <row r="126" ht="15" customHeight="1" spans="3:82">
      <c r="C126" s="8" t="s">
        <v>1513</v>
      </c>
      <c r="D126" s="8"/>
      <c r="E126" s="8"/>
      <c r="F126" s="8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S126" s="55" t="s">
        <v>1494</v>
      </c>
      <c r="AT126" s="6" t="str">
        <f t="shared" ref="AT126:CD126" si="251">G$46</f>
        <v>AT</v>
      </c>
      <c r="AU126" s="6" t="str">
        <f t="shared" si="251"/>
        <v>BE</v>
      </c>
      <c r="AV126" s="6" t="str">
        <f t="shared" si="251"/>
        <v>BG</v>
      </c>
      <c r="AW126" s="6" t="str">
        <f t="shared" si="251"/>
        <v>CH</v>
      </c>
      <c r="AX126" s="6" t="str">
        <f t="shared" si="251"/>
        <v>CY</v>
      </c>
      <c r="AY126" s="6" t="str">
        <f t="shared" si="251"/>
        <v>CZ</v>
      </c>
      <c r="AZ126" s="6" t="str">
        <f t="shared" si="251"/>
        <v>DE</v>
      </c>
      <c r="BA126" s="6" t="str">
        <f t="shared" si="251"/>
        <v>DK</v>
      </c>
      <c r="BB126" s="6" t="str">
        <f t="shared" si="251"/>
        <v>EE</v>
      </c>
      <c r="BC126" s="6" t="str">
        <f t="shared" si="251"/>
        <v>EL</v>
      </c>
      <c r="BD126" s="6" t="str">
        <f t="shared" si="251"/>
        <v>ES</v>
      </c>
      <c r="BE126" s="6" t="str">
        <f t="shared" si="251"/>
        <v>FI</v>
      </c>
      <c r="BF126" s="6" t="str">
        <f t="shared" si="251"/>
        <v>FR</v>
      </c>
      <c r="BG126" s="6" t="str">
        <f t="shared" si="251"/>
        <v>HR</v>
      </c>
      <c r="BH126" s="6" t="str">
        <f t="shared" si="251"/>
        <v>HU</v>
      </c>
      <c r="BI126" s="6" t="str">
        <f t="shared" si="251"/>
        <v>IE</v>
      </c>
      <c r="BJ126" s="6" t="str">
        <f t="shared" si="251"/>
        <v>IS</v>
      </c>
      <c r="BK126" s="6" t="str">
        <f t="shared" si="251"/>
        <v>IT</v>
      </c>
      <c r="BL126" s="6" t="str">
        <f t="shared" si="251"/>
        <v>LT</v>
      </c>
      <c r="BM126" s="6" t="str">
        <f t="shared" si="251"/>
        <v>LU</v>
      </c>
      <c r="BN126" s="6" t="str">
        <f t="shared" si="251"/>
        <v>LV</v>
      </c>
      <c r="BO126" s="6" t="str">
        <f t="shared" si="251"/>
        <v>MT</v>
      </c>
      <c r="BP126" s="6" t="str">
        <f t="shared" si="251"/>
        <v>NL</v>
      </c>
      <c r="BQ126" s="6" t="str">
        <f t="shared" si="251"/>
        <v>NO</v>
      </c>
      <c r="BR126" s="6" t="str">
        <f t="shared" si="251"/>
        <v>PL</v>
      </c>
      <c r="BS126" s="6" t="str">
        <f t="shared" si="251"/>
        <v>PT</v>
      </c>
      <c r="BT126" s="6" t="str">
        <f t="shared" si="251"/>
        <v>RO</v>
      </c>
      <c r="BU126" s="6" t="str">
        <f t="shared" si="251"/>
        <v>SE</v>
      </c>
      <c r="BV126" s="6" t="str">
        <f t="shared" si="251"/>
        <v>SI</v>
      </c>
      <c r="BW126" s="6" t="str">
        <f t="shared" si="251"/>
        <v>SK</v>
      </c>
      <c r="BX126" s="6" t="str">
        <f t="shared" si="251"/>
        <v>UK</v>
      </c>
      <c r="BY126" s="6" t="str">
        <f t="shared" si="251"/>
        <v>AL</v>
      </c>
      <c r="BZ126" s="6" t="str">
        <f t="shared" si="251"/>
        <v>BA</v>
      </c>
      <c r="CA126" s="6" t="str">
        <f t="shared" si="251"/>
        <v>KS</v>
      </c>
      <c r="CB126" s="6" t="str">
        <f t="shared" si="251"/>
        <v>ME</v>
      </c>
      <c r="CC126" s="6" t="str">
        <f t="shared" si="251"/>
        <v>MK</v>
      </c>
      <c r="CD126" s="6" t="str">
        <f t="shared" si="251"/>
        <v>RS</v>
      </c>
    </row>
    <row r="127" ht="14.45" customHeight="1" spans="3:82">
      <c r="C127" t="s">
        <v>827</v>
      </c>
      <c r="D127" t="s">
        <v>1503</v>
      </c>
      <c r="E127" t="s">
        <v>247</v>
      </c>
      <c r="F127" s="197">
        <v>2</v>
      </c>
      <c r="G127" s="197"/>
      <c r="H127" s="197"/>
      <c r="I127" s="197"/>
      <c r="J127" s="197"/>
      <c r="K127" s="197"/>
      <c r="L127" s="197"/>
      <c r="M127" s="197">
        <v>1.2</v>
      </c>
      <c r="N127" s="197">
        <v>1</v>
      </c>
      <c r="O127" s="197"/>
      <c r="P127" s="197"/>
      <c r="Q127" s="197"/>
      <c r="R127" s="197"/>
      <c r="S127" s="197"/>
      <c r="T127" s="197">
        <v>1.2</v>
      </c>
      <c r="U127" s="197">
        <v>1.2</v>
      </c>
      <c r="V127" s="197"/>
      <c r="W127" s="197">
        <v>2.5</v>
      </c>
      <c r="X127" s="197"/>
      <c r="Y127" s="197"/>
      <c r="Z127" s="197"/>
      <c r="AA127" s="217">
        <f>F127*0.4</f>
        <v>0.8</v>
      </c>
      <c r="AB127" s="197"/>
      <c r="AC127" s="197">
        <f>F127*0.87</f>
        <v>1.74</v>
      </c>
      <c r="AD127" s="217">
        <f>F127+F128*0.4</f>
        <v>2.2</v>
      </c>
      <c r="AE127" s="197"/>
      <c r="AF127" s="197">
        <v>2.145</v>
      </c>
      <c r="AG127" s="197"/>
      <c r="AH127" s="197"/>
      <c r="AI127" s="197"/>
      <c r="AJ127" s="197"/>
      <c r="AK127" s="197">
        <f>F127*0.95</f>
        <v>1.9</v>
      </c>
      <c r="AL127" s="197"/>
      <c r="AM127" s="197"/>
      <c r="AN127" s="197"/>
      <c r="AO127" s="197">
        <f>F127+F128</f>
        <v>2.5</v>
      </c>
      <c r="AP127" s="197"/>
      <c r="AQ127" s="197"/>
      <c r="AS127" t="s">
        <v>247</v>
      </c>
      <c r="AT127" s="35">
        <f t="shared" ref="AT127:BC130" si="252">G$133*IF(G127&lt;&gt;"",G127,$F127)</f>
        <v>1.4412</v>
      </c>
      <c r="AU127" s="35">
        <f t="shared" si="252"/>
        <v>9.08922</v>
      </c>
      <c r="AV127" s="35">
        <f t="shared" si="252"/>
        <v>1.4136</v>
      </c>
      <c r="AW127" s="35">
        <f t="shared" si="252"/>
        <v>2.66</v>
      </c>
      <c r="AX127" s="35">
        <f t="shared" si="252"/>
        <v>0</v>
      </c>
      <c r="AY127" s="35">
        <f t="shared" si="252"/>
        <v>0.93089564375605</v>
      </c>
      <c r="AZ127" s="35">
        <f t="shared" si="252"/>
        <v>28.9278</v>
      </c>
      <c r="BA127" s="35">
        <f t="shared" si="252"/>
        <v>0.26</v>
      </c>
      <c r="BB127" s="35">
        <f t="shared" si="252"/>
        <v>0</v>
      </c>
      <c r="BC127" s="35">
        <f t="shared" si="252"/>
        <v>3.38706</v>
      </c>
      <c r="BD127" s="35">
        <f t="shared" ref="BD127:BM130" si="253">Q$133*IF(Q127&lt;&gt;"",Q127,$F127)</f>
        <v>28.43682</v>
      </c>
      <c r="BE127" s="35">
        <f t="shared" si="253"/>
        <v>5.642</v>
      </c>
      <c r="BF127" s="35">
        <f t="shared" si="253"/>
        <v>15.414</v>
      </c>
      <c r="BG127" s="35">
        <f t="shared" si="253"/>
        <v>0.114</v>
      </c>
      <c r="BH127" s="35">
        <f t="shared" si="253"/>
        <v>1.10748</v>
      </c>
      <c r="BI127" s="35">
        <f t="shared" si="253"/>
        <v>0</v>
      </c>
      <c r="BJ127" s="35">
        <f t="shared" si="253"/>
        <v>0</v>
      </c>
      <c r="BK127" s="35">
        <f t="shared" si="253"/>
        <v>29.2968534970118</v>
      </c>
      <c r="BL127" s="35">
        <f t="shared" si="253"/>
        <v>0.06</v>
      </c>
      <c r="BM127" s="35">
        <f t="shared" si="253"/>
        <v>4.5864</v>
      </c>
      <c r="BN127" s="35">
        <f t="shared" ref="BN127:BW130" si="254">AA$133*IF(AA127&lt;&gt;"",AA127,$F127)</f>
        <v>0.524</v>
      </c>
      <c r="BO127" s="35">
        <f t="shared" si="254"/>
        <v>0</v>
      </c>
      <c r="BP127" s="35">
        <f t="shared" si="254"/>
        <v>5.4391878</v>
      </c>
      <c r="BQ127" s="35">
        <f t="shared" si="254"/>
        <v>0.45232</v>
      </c>
      <c r="BR127" s="35">
        <f t="shared" si="254"/>
        <v>8.7923</v>
      </c>
      <c r="BS127" s="35">
        <f t="shared" si="254"/>
        <v>2.897895</v>
      </c>
      <c r="BT127" s="35">
        <f t="shared" si="254"/>
        <v>2.9768</v>
      </c>
      <c r="BU127" s="35">
        <f t="shared" si="254"/>
        <v>2.9076</v>
      </c>
      <c r="BV127" s="35">
        <f t="shared" si="254"/>
        <v>1.212</v>
      </c>
      <c r="BW127" s="35">
        <f t="shared" si="254"/>
        <v>2.7498</v>
      </c>
      <c r="BX127" s="35">
        <f t="shared" ref="BX127:CD130" si="255">AK$133*IF(AK127&lt;&gt;"",AK127,$F127)</f>
        <v>5.903072</v>
      </c>
      <c r="BY127" s="35">
        <f t="shared" si="255"/>
        <v>0</v>
      </c>
      <c r="BZ127" s="35">
        <f t="shared" si="255"/>
        <v>0</v>
      </c>
      <c r="CA127" s="35">
        <f t="shared" si="255"/>
        <v>0</v>
      </c>
      <c r="CB127" s="35">
        <f t="shared" si="255"/>
        <v>0.2375</v>
      </c>
      <c r="CC127" s="35">
        <f t="shared" si="255"/>
        <v>0.582</v>
      </c>
      <c r="CD127" s="35">
        <f t="shared" si="255"/>
        <v>0.82764</v>
      </c>
    </row>
    <row r="128" ht="14.45" customHeight="1" spans="3:82">
      <c r="C128" t="s">
        <v>827</v>
      </c>
      <c r="D128" t="s">
        <v>1503</v>
      </c>
      <c r="E128" t="s">
        <v>239</v>
      </c>
      <c r="F128" s="197">
        <v>0.5</v>
      </c>
      <c r="G128" s="197"/>
      <c r="H128" s="197">
        <v>1.5</v>
      </c>
      <c r="I128" s="197"/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217">
        <v>0.065</v>
      </c>
      <c r="Z128" s="197"/>
      <c r="AA128" s="217">
        <f>F128+F128/0.4</f>
        <v>1.75</v>
      </c>
      <c r="AB128" s="197"/>
      <c r="AC128" s="197"/>
      <c r="AD128" s="217">
        <v>0</v>
      </c>
      <c r="AE128" s="197"/>
      <c r="AF128" s="197"/>
      <c r="AG128" s="197"/>
      <c r="AH128" s="197">
        <f>F128*0.88</f>
        <v>0.44</v>
      </c>
      <c r="AI128" s="197"/>
      <c r="AJ128" s="197"/>
      <c r="AK128" s="197"/>
      <c r="AL128" s="197"/>
      <c r="AM128" s="197"/>
      <c r="AN128" s="197"/>
      <c r="AO128" s="217">
        <v>0</v>
      </c>
      <c r="AP128" s="197"/>
      <c r="AQ128" s="197"/>
      <c r="AR128" s="4"/>
      <c r="AS128" t="s">
        <v>239</v>
      </c>
      <c r="AT128" s="35">
        <f t="shared" si="252"/>
        <v>0.3603</v>
      </c>
      <c r="AU128" s="35">
        <f t="shared" si="252"/>
        <v>6.816915</v>
      </c>
      <c r="AV128" s="35">
        <f t="shared" si="252"/>
        <v>0.3534</v>
      </c>
      <c r="AW128" s="35">
        <f t="shared" si="252"/>
        <v>0.665</v>
      </c>
      <c r="AX128" s="35">
        <f t="shared" si="252"/>
        <v>0</v>
      </c>
      <c r="AY128" s="35">
        <f t="shared" si="252"/>
        <v>0.232723910939013</v>
      </c>
      <c r="AZ128" s="35">
        <f t="shared" si="252"/>
        <v>12.05325</v>
      </c>
      <c r="BA128" s="35">
        <f t="shared" si="252"/>
        <v>0.13</v>
      </c>
      <c r="BB128" s="35">
        <f t="shared" si="252"/>
        <v>0</v>
      </c>
      <c r="BC128" s="35">
        <f t="shared" si="252"/>
        <v>0.846765</v>
      </c>
      <c r="BD128" s="35">
        <f t="shared" si="253"/>
        <v>7.109205</v>
      </c>
      <c r="BE128" s="35">
        <f t="shared" si="253"/>
        <v>1.4105</v>
      </c>
      <c r="BF128" s="35">
        <f t="shared" si="253"/>
        <v>3.8535</v>
      </c>
      <c r="BG128" s="35">
        <f t="shared" si="253"/>
        <v>0.0475</v>
      </c>
      <c r="BH128" s="35">
        <f t="shared" si="253"/>
        <v>0.46145</v>
      </c>
      <c r="BI128" s="35">
        <f t="shared" si="253"/>
        <v>0</v>
      </c>
      <c r="BJ128" s="35">
        <f t="shared" si="253"/>
        <v>0</v>
      </c>
      <c r="BK128" s="35">
        <f t="shared" si="253"/>
        <v>7.32421337425295</v>
      </c>
      <c r="BL128" s="35">
        <f t="shared" si="253"/>
        <v>0.00195</v>
      </c>
      <c r="BM128" s="35">
        <f t="shared" si="253"/>
        <v>1.1466</v>
      </c>
      <c r="BN128" s="35">
        <f t="shared" si="254"/>
        <v>1.14625</v>
      </c>
      <c r="BO128" s="35">
        <f t="shared" si="254"/>
        <v>0</v>
      </c>
      <c r="BP128" s="35">
        <f t="shared" si="254"/>
        <v>1.562985</v>
      </c>
      <c r="BQ128" s="35">
        <f t="shared" si="254"/>
        <v>0</v>
      </c>
      <c r="BR128" s="35">
        <f t="shared" si="254"/>
        <v>2.198075</v>
      </c>
      <c r="BS128" s="35">
        <f t="shared" si="254"/>
        <v>0.6755</v>
      </c>
      <c r="BT128" s="35">
        <f t="shared" si="254"/>
        <v>0.7442</v>
      </c>
      <c r="BU128" s="35">
        <f t="shared" si="254"/>
        <v>0.639672</v>
      </c>
      <c r="BV128" s="35">
        <f t="shared" si="254"/>
        <v>0.303</v>
      </c>
      <c r="BW128" s="35">
        <f t="shared" si="254"/>
        <v>0.68745</v>
      </c>
      <c r="BX128" s="35">
        <f t="shared" si="255"/>
        <v>1.55344</v>
      </c>
      <c r="BY128" s="35">
        <f t="shared" si="255"/>
        <v>0</v>
      </c>
      <c r="BZ128" s="35">
        <f t="shared" si="255"/>
        <v>0</v>
      </c>
      <c r="CA128" s="35">
        <f t="shared" si="255"/>
        <v>0</v>
      </c>
      <c r="CB128" s="35">
        <f t="shared" si="255"/>
        <v>0</v>
      </c>
      <c r="CC128" s="35">
        <f t="shared" si="255"/>
        <v>0.1455</v>
      </c>
      <c r="CD128" s="35">
        <f t="shared" si="255"/>
        <v>0.20691</v>
      </c>
    </row>
    <row r="129" ht="14.45" customHeight="1" spans="3:82">
      <c r="C129" t="s">
        <v>827</v>
      </c>
      <c r="D129" t="s">
        <v>1503</v>
      </c>
      <c r="E129" t="s">
        <v>1236</v>
      </c>
      <c r="F129" s="197">
        <v>0.05</v>
      </c>
      <c r="G129" s="197"/>
      <c r="H129" s="197"/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  <c r="AA129" s="197"/>
      <c r="AB129" s="197"/>
      <c r="AC129" s="197"/>
      <c r="AD129" s="197"/>
      <c r="AE129" s="197"/>
      <c r="AF129" s="197"/>
      <c r="AG129" s="197"/>
      <c r="AH129" s="197"/>
      <c r="AI129" s="197"/>
      <c r="AJ129" s="197"/>
      <c r="AK129" s="197"/>
      <c r="AL129" s="197"/>
      <c r="AM129" s="197"/>
      <c r="AN129" s="197"/>
      <c r="AO129" s="197"/>
      <c r="AP129" s="197"/>
      <c r="AQ129" s="197"/>
      <c r="AR129" s="4"/>
      <c r="AS129" t="s">
        <v>1236</v>
      </c>
      <c r="AT129" s="35">
        <f t="shared" si="252"/>
        <v>0.03603</v>
      </c>
      <c r="AU129" s="35">
        <f t="shared" si="252"/>
        <v>0.2272305</v>
      </c>
      <c r="AV129" s="35">
        <f t="shared" si="252"/>
        <v>0.03534</v>
      </c>
      <c r="AW129" s="35">
        <f t="shared" si="252"/>
        <v>0.0665</v>
      </c>
      <c r="AX129" s="35">
        <f t="shared" si="252"/>
        <v>0</v>
      </c>
      <c r="AY129" s="35">
        <f t="shared" si="252"/>
        <v>0.0232723910939013</v>
      </c>
      <c r="AZ129" s="35">
        <f t="shared" si="252"/>
        <v>1.205325</v>
      </c>
      <c r="BA129" s="35">
        <f t="shared" si="252"/>
        <v>0.013</v>
      </c>
      <c r="BB129" s="35">
        <f t="shared" si="252"/>
        <v>0</v>
      </c>
      <c r="BC129" s="35">
        <f t="shared" si="252"/>
        <v>0.0846765</v>
      </c>
      <c r="BD129" s="35">
        <f t="shared" si="253"/>
        <v>0.7109205</v>
      </c>
      <c r="BE129" s="35">
        <f t="shared" si="253"/>
        <v>0.14105</v>
      </c>
      <c r="BF129" s="35">
        <f t="shared" si="253"/>
        <v>0.38535</v>
      </c>
      <c r="BG129" s="35">
        <f t="shared" si="253"/>
        <v>0.00475</v>
      </c>
      <c r="BH129" s="35">
        <f t="shared" si="253"/>
        <v>0.046145</v>
      </c>
      <c r="BI129" s="35">
        <f t="shared" si="253"/>
        <v>0</v>
      </c>
      <c r="BJ129" s="35">
        <f t="shared" si="253"/>
        <v>0</v>
      </c>
      <c r="BK129" s="35">
        <f t="shared" si="253"/>
        <v>0.732421337425295</v>
      </c>
      <c r="BL129" s="35">
        <f t="shared" si="253"/>
        <v>0.0015</v>
      </c>
      <c r="BM129" s="35">
        <f t="shared" si="253"/>
        <v>0.11466</v>
      </c>
      <c r="BN129" s="35">
        <f t="shared" si="254"/>
        <v>0.03275</v>
      </c>
      <c r="BO129" s="35">
        <f t="shared" si="254"/>
        <v>0</v>
      </c>
      <c r="BP129" s="35">
        <f t="shared" si="254"/>
        <v>0.1562985</v>
      </c>
      <c r="BQ129" s="35">
        <f t="shared" si="254"/>
        <v>0.01028</v>
      </c>
      <c r="BR129" s="35">
        <f t="shared" si="254"/>
        <v>0.2198075</v>
      </c>
      <c r="BS129" s="35">
        <f t="shared" si="254"/>
        <v>0.06755</v>
      </c>
      <c r="BT129" s="35">
        <f t="shared" si="254"/>
        <v>0.07442</v>
      </c>
      <c r="BU129" s="35">
        <f t="shared" si="254"/>
        <v>0.07269</v>
      </c>
      <c r="BV129" s="35">
        <f t="shared" si="254"/>
        <v>0.0303</v>
      </c>
      <c r="BW129" s="35">
        <f t="shared" si="254"/>
        <v>0.068745</v>
      </c>
      <c r="BX129" s="35">
        <f t="shared" si="255"/>
        <v>0.155344</v>
      </c>
      <c r="BY129" s="35">
        <f t="shared" si="255"/>
        <v>0</v>
      </c>
      <c r="BZ129" s="35">
        <f t="shared" si="255"/>
        <v>0</v>
      </c>
      <c r="CA129" s="35">
        <f t="shared" si="255"/>
        <v>0</v>
      </c>
      <c r="CB129" s="35">
        <f t="shared" si="255"/>
        <v>0.00475</v>
      </c>
      <c r="CC129" s="35">
        <f t="shared" si="255"/>
        <v>0.01455</v>
      </c>
      <c r="CD129" s="35">
        <f t="shared" si="255"/>
        <v>0.020691</v>
      </c>
    </row>
    <row r="130" ht="14.45" customHeight="1" spans="3:82">
      <c r="C130" t="s">
        <v>827</v>
      </c>
      <c r="D130" t="s">
        <v>1503</v>
      </c>
      <c r="E130" t="s">
        <v>1232</v>
      </c>
      <c r="F130" s="197">
        <v>1.5</v>
      </c>
      <c r="G130" s="197"/>
      <c r="H130" s="197">
        <v>1.1</v>
      </c>
      <c r="I130" s="197"/>
      <c r="J130" s="197"/>
      <c r="K130" s="197"/>
      <c r="L130" s="197"/>
      <c r="M130" s="197">
        <v>1.05</v>
      </c>
      <c r="N130" s="197"/>
      <c r="O130" s="197"/>
      <c r="P130" s="197">
        <v>1.4298</v>
      </c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  <c r="AA130" s="197"/>
      <c r="AB130" s="197"/>
      <c r="AC130" s="197"/>
      <c r="AD130" s="197"/>
      <c r="AE130" s="197"/>
      <c r="AF130" s="197"/>
      <c r="AG130" s="197"/>
      <c r="AH130" s="197"/>
      <c r="AI130" s="197"/>
      <c r="AJ130" s="197"/>
      <c r="AK130" s="197"/>
      <c r="AL130" s="197"/>
      <c r="AM130" s="197"/>
      <c r="AN130" s="197"/>
      <c r="AO130" s="197"/>
      <c r="AP130" s="197"/>
      <c r="AQ130" s="197"/>
      <c r="AR130" s="4"/>
      <c r="AS130" t="s">
        <v>1232</v>
      </c>
      <c r="AT130" s="35">
        <f t="shared" si="252"/>
        <v>1.0809</v>
      </c>
      <c r="AU130" s="35">
        <f t="shared" si="252"/>
        <v>4.999071</v>
      </c>
      <c r="AV130" s="35">
        <f t="shared" si="252"/>
        <v>1.0602</v>
      </c>
      <c r="AW130" s="35">
        <f t="shared" si="252"/>
        <v>1.995</v>
      </c>
      <c r="AX130" s="35">
        <f t="shared" si="252"/>
        <v>0</v>
      </c>
      <c r="AY130" s="35">
        <f t="shared" si="252"/>
        <v>0.698171732817038</v>
      </c>
      <c r="AZ130" s="35">
        <f t="shared" si="252"/>
        <v>25.311825</v>
      </c>
      <c r="BA130" s="35">
        <f t="shared" si="252"/>
        <v>0.39</v>
      </c>
      <c r="BB130" s="35">
        <f t="shared" si="252"/>
        <v>0</v>
      </c>
      <c r="BC130" s="35">
        <f t="shared" si="252"/>
        <v>2.421409194</v>
      </c>
      <c r="BD130" s="35">
        <f t="shared" si="253"/>
        <v>21.327615</v>
      </c>
      <c r="BE130" s="35">
        <f t="shared" si="253"/>
        <v>4.2315</v>
      </c>
      <c r="BF130" s="35">
        <f t="shared" si="253"/>
        <v>11.5605</v>
      </c>
      <c r="BG130" s="35">
        <f t="shared" si="253"/>
        <v>0.1425</v>
      </c>
      <c r="BH130" s="35">
        <f t="shared" si="253"/>
        <v>1.38435</v>
      </c>
      <c r="BI130" s="35">
        <f t="shared" si="253"/>
        <v>0</v>
      </c>
      <c r="BJ130" s="35">
        <f t="shared" si="253"/>
        <v>0</v>
      </c>
      <c r="BK130" s="35">
        <f t="shared" si="253"/>
        <v>21.9726401227588</v>
      </c>
      <c r="BL130" s="35">
        <f t="shared" si="253"/>
        <v>0.045</v>
      </c>
      <c r="BM130" s="35">
        <f t="shared" si="253"/>
        <v>3.4398</v>
      </c>
      <c r="BN130" s="35">
        <f t="shared" si="254"/>
        <v>0.9825</v>
      </c>
      <c r="BO130" s="35">
        <f t="shared" si="254"/>
        <v>0</v>
      </c>
      <c r="BP130" s="35">
        <f t="shared" si="254"/>
        <v>4.688955</v>
      </c>
      <c r="BQ130" s="35">
        <f t="shared" si="254"/>
        <v>0.3084</v>
      </c>
      <c r="BR130" s="35">
        <f t="shared" si="254"/>
        <v>6.594225</v>
      </c>
      <c r="BS130" s="35">
        <f t="shared" si="254"/>
        <v>2.0265</v>
      </c>
      <c r="BT130" s="35">
        <f t="shared" si="254"/>
        <v>2.2326</v>
      </c>
      <c r="BU130" s="35">
        <f t="shared" si="254"/>
        <v>2.1807</v>
      </c>
      <c r="BV130" s="35">
        <f t="shared" si="254"/>
        <v>0.909</v>
      </c>
      <c r="BW130" s="35">
        <f t="shared" si="254"/>
        <v>2.06235</v>
      </c>
      <c r="BX130" s="35">
        <f t="shared" si="255"/>
        <v>4.66032</v>
      </c>
      <c r="BY130" s="35">
        <f t="shared" si="255"/>
        <v>0</v>
      </c>
      <c r="BZ130" s="35">
        <f t="shared" si="255"/>
        <v>0</v>
      </c>
      <c r="CA130" s="35">
        <f t="shared" si="255"/>
        <v>0</v>
      </c>
      <c r="CB130" s="35">
        <f t="shared" si="255"/>
        <v>0.1425</v>
      </c>
      <c r="CC130" s="35">
        <f t="shared" si="255"/>
        <v>0.4365</v>
      </c>
      <c r="CD130" s="35">
        <f t="shared" si="255"/>
        <v>0.62073</v>
      </c>
    </row>
    <row r="131" ht="14.45" customHeight="1" spans="3:82">
      <c r="C131" t="s">
        <v>827</v>
      </c>
      <c r="D131" t="s">
        <v>1393</v>
      </c>
      <c r="E131" t="s">
        <v>1504</v>
      </c>
      <c r="F131" s="95">
        <v>30</v>
      </c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>
        <v>50</v>
      </c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4"/>
      <c r="AS131" s="55" t="s">
        <v>1440</v>
      </c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/>
      <c r="BL131" s="158"/>
      <c r="BM131" s="158"/>
      <c r="BN131" s="158"/>
      <c r="BO131" s="158"/>
      <c r="BP131" s="158"/>
      <c r="BQ131" s="158"/>
      <c r="BR131" s="158"/>
      <c r="BS131" s="158"/>
      <c r="BT131" s="158"/>
      <c r="BU131" s="158"/>
      <c r="BV131" s="158"/>
      <c r="BW131" s="158"/>
      <c r="BX131" s="158"/>
      <c r="BY131" s="158"/>
      <c r="BZ131" s="158"/>
      <c r="CA131" s="158"/>
      <c r="CB131" s="158"/>
      <c r="CC131" s="158"/>
      <c r="CD131" s="158"/>
    </row>
    <row r="132" ht="14.45" customHeight="1" spans="3:82">
      <c r="C132" t="s">
        <v>827</v>
      </c>
      <c r="D132" t="s">
        <v>1505</v>
      </c>
      <c r="E132" t="s">
        <v>1241</v>
      </c>
      <c r="F132" s="49">
        <v>1</v>
      </c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"/>
      <c r="AS132" t="s">
        <v>1241</v>
      </c>
      <c r="AT132" s="35">
        <f t="shared" ref="AT132:CD132" si="256">G$133*IF(G132&lt;&gt;"",G132,$F132)</f>
        <v>0.7206</v>
      </c>
      <c r="AU132" s="35">
        <f t="shared" si="256"/>
        <v>4.54461</v>
      </c>
      <c r="AV132" s="35">
        <f t="shared" si="256"/>
        <v>0.7068</v>
      </c>
      <c r="AW132" s="35">
        <f t="shared" si="256"/>
        <v>1.33</v>
      </c>
      <c r="AX132" s="35">
        <f t="shared" si="256"/>
        <v>0</v>
      </c>
      <c r="AY132" s="35">
        <f t="shared" si="256"/>
        <v>0.465447821878025</v>
      </c>
      <c r="AZ132" s="35">
        <f t="shared" si="256"/>
        <v>24.1065</v>
      </c>
      <c r="BA132" s="35">
        <f t="shared" si="256"/>
        <v>0.26</v>
      </c>
      <c r="BB132" s="35">
        <f t="shared" si="256"/>
        <v>0</v>
      </c>
      <c r="BC132" s="35">
        <f t="shared" si="256"/>
        <v>1.69353</v>
      </c>
      <c r="BD132" s="35">
        <f t="shared" si="256"/>
        <v>14.21841</v>
      </c>
      <c r="BE132" s="35">
        <f t="shared" si="256"/>
        <v>2.821</v>
      </c>
      <c r="BF132" s="35">
        <f t="shared" si="256"/>
        <v>7.707</v>
      </c>
      <c r="BG132" s="35">
        <f t="shared" si="256"/>
        <v>0.095</v>
      </c>
      <c r="BH132" s="35">
        <f t="shared" si="256"/>
        <v>0.9229</v>
      </c>
      <c r="BI132" s="35">
        <f t="shared" si="256"/>
        <v>0</v>
      </c>
      <c r="BJ132" s="35">
        <f t="shared" si="256"/>
        <v>0</v>
      </c>
      <c r="BK132" s="35">
        <f t="shared" si="256"/>
        <v>14.6484267485059</v>
      </c>
      <c r="BL132" s="35">
        <f t="shared" si="256"/>
        <v>0.03</v>
      </c>
      <c r="BM132" s="35">
        <f t="shared" si="256"/>
        <v>2.2932</v>
      </c>
      <c r="BN132" s="35">
        <f t="shared" si="256"/>
        <v>0.655</v>
      </c>
      <c r="BO132" s="35">
        <f t="shared" si="256"/>
        <v>0</v>
      </c>
      <c r="BP132" s="35">
        <f t="shared" si="256"/>
        <v>3.12597</v>
      </c>
      <c r="BQ132" s="35">
        <f t="shared" si="256"/>
        <v>0.2056</v>
      </c>
      <c r="BR132" s="35">
        <f t="shared" si="256"/>
        <v>4.39615</v>
      </c>
      <c r="BS132" s="35">
        <f t="shared" si="256"/>
        <v>1.351</v>
      </c>
      <c r="BT132" s="35">
        <f t="shared" si="256"/>
        <v>1.4884</v>
      </c>
      <c r="BU132" s="35">
        <f t="shared" si="256"/>
        <v>1.4538</v>
      </c>
      <c r="BV132" s="35">
        <f t="shared" si="256"/>
        <v>0.606</v>
      </c>
      <c r="BW132" s="35">
        <f t="shared" si="256"/>
        <v>1.3749</v>
      </c>
      <c r="BX132" s="35">
        <f t="shared" si="256"/>
        <v>3.10688</v>
      </c>
      <c r="BY132" s="35">
        <f t="shared" si="256"/>
        <v>0</v>
      </c>
      <c r="BZ132" s="35">
        <f t="shared" si="256"/>
        <v>0</v>
      </c>
      <c r="CA132" s="35">
        <f t="shared" si="256"/>
        <v>0</v>
      </c>
      <c r="CB132" s="35">
        <f t="shared" si="256"/>
        <v>0.095</v>
      </c>
      <c r="CC132" s="35">
        <f t="shared" si="256"/>
        <v>0.291</v>
      </c>
      <c r="CD132" s="35">
        <f t="shared" si="256"/>
        <v>0.41382</v>
      </c>
    </row>
    <row r="133" ht="14.45" customHeight="1" spans="3:44">
      <c r="C133" t="s">
        <v>827</v>
      </c>
      <c r="D133" s="12" t="s">
        <v>1387</v>
      </c>
      <c r="E133" t="s">
        <v>1504</v>
      </c>
      <c r="G133" s="35">
        <f t="shared" ref="G133:AQ133" si="257">G68*G39</f>
        <v>0.7206</v>
      </c>
      <c r="H133" s="35">
        <f t="shared" si="257"/>
        <v>4.54461</v>
      </c>
      <c r="I133" s="35">
        <f t="shared" si="257"/>
        <v>0.7068</v>
      </c>
      <c r="J133" s="35">
        <f t="shared" si="257"/>
        <v>1.33</v>
      </c>
      <c r="K133" s="35">
        <f t="shared" si="257"/>
        <v>0</v>
      </c>
      <c r="L133" s="35">
        <f t="shared" si="257"/>
        <v>0.465447821878025</v>
      </c>
      <c r="M133" s="35">
        <f t="shared" si="257"/>
        <v>24.1065</v>
      </c>
      <c r="N133" s="35">
        <f t="shared" si="257"/>
        <v>0.26</v>
      </c>
      <c r="O133" s="35">
        <f t="shared" si="257"/>
        <v>0</v>
      </c>
      <c r="P133" s="35">
        <f t="shared" si="257"/>
        <v>1.69353</v>
      </c>
      <c r="Q133" s="35">
        <f t="shared" si="257"/>
        <v>14.21841</v>
      </c>
      <c r="R133" s="35">
        <f t="shared" si="257"/>
        <v>2.821</v>
      </c>
      <c r="S133" s="35">
        <f t="shared" si="257"/>
        <v>7.707</v>
      </c>
      <c r="T133" s="35">
        <f t="shared" si="257"/>
        <v>0.095</v>
      </c>
      <c r="U133" s="35">
        <f t="shared" si="257"/>
        <v>0.9229</v>
      </c>
      <c r="V133" s="35">
        <f t="shared" si="257"/>
        <v>0</v>
      </c>
      <c r="W133" s="35">
        <f t="shared" si="257"/>
        <v>0</v>
      </c>
      <c r="X133" s="35">
        <f t="shared" si="257"/>
        <v>14.6484267485059</v>
      </c>
      <c r="Y133" s="35">
        <f t="shared" si="257"/>
        <v>0.03</v>
      </c>
      <c r="Z133" s="35">
        <f t="shared" si="257"/>
        <v>2.2932</v>
      </c>
      <c r="AA133" s="35">
        <f t="shared" si="257"/>
        <v>0.655</v>
      </c>
      <c r="AB133" s="35">
        <f t="shared" si="257"/>
        <v>0</v>
      </c>
      <c r="AC133" s="35">
        <f t="shared" si="257"/>
        <v>3.12597</v>
      </c>
      <c r="AD133" s="35">
        <f t="shared" si="257"/>
        <v>0.2056</v>
      </c>
      <c r="AE133" s="35">
        <f t="shared" si="257"/>
        <v>4.39615</v>
      </c>
      <c r="AF133" s="35">
        <f t="shared" si="257"/>
        <v>1.351</v>
      </c>
      <c r="AG133" s="35">
        <f t="shared" si="257"/>
        <v>1.4884</v>
      </c>
      <c r="AH133" s="35">
        <f t="shared" si="257"/>
        <v>1.4538</v>
      </c>
      <c r="AI133" s="35">
        <f t="shared" si="257"/>
        <v>0.606</v>
      </c>
      <c r="AJ133" s="35">
        <f t="shared" si="257"/>
        <v>1.3749</v>
      </c>
      <c r="AK133" s="35">
        <f t="shared" si="257"/>
        <v>3.10688</v>
      </c>
      <c r="AL133" s="35">
        <f t="shared" si="257"/>
        <v>0</v>
      </c>
      <c r="AM133" s="35">
        <f t="shared" si="257"/>
        <v>0</v>
      </c>
      <c r="AN133" s="35">
        <f t="shared" si="257"/>
        <v>0</v>
      </c>
      <c r="AO133" s="35">
        <f t="shared" si="257"/>
        <v>0.095</v>
      </c>
      <c r="AP133" s="35">
        <f t="shared" si="257"/>
        <v>0.291</v>
      </c>
      <c r="AQ133" s="35">
        <f t="shared" si="257"/>
        <v>0.41382</v>
      </c>
      <c r="AR133" s="4"/>
    </row>
    <row r="134" ht="15" customHeight="1" spans="3:82">
      <c r="C134" s="8" t="s">
        <v>1514</v>
      </c>
      <c r="D134" s="8"/>
      <c r="E134" s="8"/>
      <c r="F134" s="8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4"/>
      <c r="AS134" s="55" t="s">
        <v>1494</v>
      </c>
      <c r="AT134" s="6" t="str">
        <f t="shared" ref="AT134:CD134" si="258">G$46</f>
        <v>AT</v>
      </c>
      <c r="AU134" s="6" t="str">
        <f t="shared" si="258"/>
        <v>BE</v>
      </c>
      <c r="AV134" s="6" t="str">
        <f t="shared" si="258"/>
        <v>BG</v>
      </c>
      <c r="AW134" s="6" t="str">
        <f t="shared" si="258"/>
        <v>CH</v>
      </c>
      <c r="AX134" s="6" t="str">
        <f t="shared" si="258"/>
        <v>CY</v>
      </c>
      <c r="AY134" s="6" t="str">
        <f t="shared" si="258"/>
        <v>CZ</v>
      </c>
      <c r="AZ134" s="6" t="str">
        <f t="shared" si="258"/>
        <v>DE</v>
      </c>
      <c r="BA134" s="6" t="str">
        <f t="shared" si="258"/>
        <v>DK</v>
      </c>
      <c r="BB134" s="6" t="str">
        <f t="shared" si="258"/>
        <v>EE</v>
      </c>
      <c r="BC134" s="6" t="str">
        <f t="shared" si="258"/>
        <v>EL</v>
      </c>
      <c r="BD134" s="6" t="str">
        <f t="shared" si="258"/>
        <v>ES</v>
      </c>
      <c r="BE134" s="6" t="str">
        <f t="shared" si="258"/>
        <v>FI</v>
      </c>
      <c r="BF134" s="6" t="str">
        <f t="shared" si="258"/>
        <v>FR</v>
      </c>
      <c r="BG134" s="6" t="str">
        <f t="shared" si="258"/>
        <v>HR</v>
      </c>
      <c r="BH134" s="6" t="str">
        <f t="shared" si="258"/>
        <v>HU</v>
      </c>
      <c r="BI134" s="6" t="str">
        <f t="shared" si="258"/>
        <v>IE</v>
      </c>
      <c r="BJ134" s="6" t="str">
        <f t="shared" si="258"/>
        <v>IS</v>
      </c>
      <c r="BK134" s="6" t="str">
        <f t="shared" si="258"/>
        <v>IT</v>
      </c>
      <c r="BL134" s="6" t="str">
        <f t="shared" si="258"/>
        <v>LT</v>
      </c>
      <c r="BM134" s="6" t="str">
        <f t="shared" si="258"/>
        <v>LU</v>
      </c>
      <c r="BN134" s="6" t="str">
        <f t="shared" si="258"/>
        <v>LV</v>
      </c>
      <c r="BO134" s="6" t="str">
        <f t="shared" si="258"/>
        <v>MT</v>
      </c>
      <c r="BP134" s="6" t="str">
        <f t="shared" si="258"/>
        <v>NL</v>
      </c>
      <c r="BQ134" s="6" t="str">
        <f t="shared" si="258"/>
        <v>NO</v>
      </c>
      <c r="BR134" s="6" t="str">
        <f t="shared" si="258"/>
        <v>PL</v>
      </c>
      <c r="BS134" s="6" t="str">
        <f t="shared" si="258"/>
        <v>PT</v>
      </c>
      <c r="BT134" s="6" t="str">
        <f t="shared" si="258"/>
        <v>RO</v>
      </c>
      <c r="BU134" s="6" t="str">
        <f t="shared" si="258"/>
        <v>SE</v>
      </c>
      <c r="BV134" s="6" t="str">
        <f t="shared" si="258"/>
        <v>SI</v>
      </c>
      <c r="BW134" s="6" t="str">
        <f t="shared" si="258"/>
        <v>SK</v>
      </c>
      <c r="BX134" s="6" t="str">
        <f t="shared" si="258"/>
        <v>UK</v>
      </c>
      <c r="BY134" s="6" t="str">
        <f t="shared" si="258"/>
        <v>AL</v>
      </c>
      <c r="BZ134" s="6" t="str">
        <f t="shared" si="258"/>
        <v>BA</v>
      </c>
      <c r="CA134" s="6" t="str">
        <f t="shared" si="258"/>
        <v>KS</v>
      </c>
      <c r="CB134" s="6" t="str">
        <f t="shared" si="258"/>
        <v>ME</v>
      </c>
      <c r="CC134" s="6" t="str">
        <f t="shared" si="258"/>
        <v>MK</v>
      </c>
      <c r="CD134" s="6" t="str">
        <f t="shared" si="258"/>
        <v>RS</v>
      </c>
    </row>
    <row r="135" ht="14.45" customHeight="1" spans="3:82">
      <c r="C135" t="s">
        <v>819</v>
      </c>
      <c r="D135" t="s">
        <v>1503</v>
      </c>
      <c r="E135" t="s">
        <v>247</v>
      </c>
      <c r="F135" s="197">
        <v>4.6</v>
      </c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97"/>
      <c r="AB135" s="197"/>
      <c r="AC135" s="197"/>
      <c r="AD135" s="197"/>
      <c r="AE135" s="197"/>
      <c r="AF135" s="197"/>
      <c r="AG135" s="197"/>
      <c r="AH135" s="197"/>
      <c r="AI135" s="197"/>
      <c r="AJ135" s="197"/>
      <c r="AK135" s="197">
        <f>F135*0.95</f>
        <v>4.37</v>
      </c>
      <c r="AL135" s="197"/>
      <c r="AM135" s="197"/>
      <c r="AN135" s="197"/>
      <c r="AO135" s="197"/>
      <c r="AP135" s="197"/>
      <c r="AQ135" s="197"/>
      <c r="AR135" s="4"/>
      <c r="AS135" t="s">
        <v>247</v>
      </c>
      <c r="AT135" s="35">
        <f t="shared" ref="AT135:BC137" si="259">G$140*IF(G135&lt;&gt;"",G135,$F135)</f>
        <v>0</v>
      </c>
      <c r="AU135" s="35">
        <f t="shared" si="259"/>
        <v>0</v>
      </c>
      <c r="AV135" s="35">
        <f t="shared" si="259"/>
        <v>0.17112</v>
      </c>
      <c r="AW135" s="35">
        <f t="shared" si="259"/>
        <v>0</v>
      </c>
      <c r="AX135" s="35">
        <f t="shared" si="259"/>
        <v>0</v>
      </c>
      <c r="AY135" s="35">
        <f t="shared" si="259"/>
        <v>0</v>
      </c>
      <c r="AZ135" s="35">
        <f t="shared" si="259"/>
        <v>0</v>
      </c>
      <c r="BA135" s="35">
        <f t="shared" si="259"/>
        <v>0</v>
      </c>
      <c r="BB135" s="35">
        <f t="shared" si="259"/>
        <v>0</v>
      </c>
      <c r="BC135" s="35">
        <f t="shared" si="259"/>
        <v>0.586362</v>
      </c>
      <c r="BD135" s="35">
        <f t="shared" ref="BD135:BM137" si="260">Q$140*IF(Q135&lt;&gt;"",Q135,$F135)</f>
        <v>0</v>
      </c>
      <c r="BE135" s="35">
        <f t="shared" si="260"/>
        <v>0</v>
      </c>
      <c r="BF135" s="35">
        <f t="shared" si="260"/>
        <v>0</v>
      </c>
      <c r="BG135" s="35">
        <f t="shared" si="260"/>
        <v>0</v>
      </c>
      <c r="BH135" s="35">
        <f t="shared" si="260"/>
        <v>0</v>
      </c>
      <c r="BI135" s="35">
        <f t="shared" si="260"/>
        <v>0</v>
      </c>
      <c r="BJ135" s="35">
        <f t="shared" si="260"/>
        <v>0</v>
      </c>
      <c r="BK135" s="35">
        <f t="shared" si="260"/>
        <v>0</v>
      </c>
      <c r="BL135" s="35">
        <f t="shared" si="260"/>
        <v>0</v>
      </c>
      <c r="BM135" s="35">
        <f t="shared" si="260"/>
        <v>1.17208</v>
      </c>
      <c r="BN135" s="35">
        <f t="shared" ref="BN135:BW137" si="261">AA$140*IF(AA135&lt;&gt;"",AA135,$F135)</f>
        <v>0</v>
      </c>
      <c r="BO135" s="35">
        <f t="shared" si="261"/>
        <v>0</v>
      </c>
      <c r="BP135" s="35">
        <f t="shared" si="261"/>
        <v>0</v>
      </c>
      <c r="BQ135" s="35">
        <f t="shared" si="261"/>
        <v>0</v>
      </c>
      <c r="BR135" s="35">
        <f t="shared" si="261"/>
        <v>0</v>
      </c>
      <c r="BS135" s="35">
        <f t="shared" si="261"/>
        <v>0</v>
      </c>
      <c r="BT135" s="35">
        <f t="shared" si="261"/>
        <v>0.85583</v>
      </c>
      <c r="BU135" s="35">
        <f t="shared" si="261"/>
        <v>0</v>
      </c>
      <c r="BV135" s="35">
        <f t="shared" si="261"/>
        <v>0</v>
      </c>
      <c r="BW135" s="35">
        <f t="shared" si="261"/>
        <v>0</v>
      </c>
      <c r="BX135" s="35">
        <f t="shared" ref="BX135:CD137" si="262">AK$140*IF(AK135&lt;&gt;"",AK135,$F135)</f>
        <v>0</v>
      </c>
      <c r="BY135" s="35">
        <f t="shared" si="262"/>
        <v>0</v>
      </c>
      <c r="BZ135" s="35">
        <f t="shared" si="262"/>
        <v>0</v>
      </c>
      <c r="CA135" s="35">
        <f t="shared" si="262"/>
        <v>0</v>
      </c>
      <c r="CB135" s="35">
        <f t="shared" si="262"/>
        <v>0</v>
      </c>
      <c r="CC135" s="35">
        <f t="shared" si="262"/>
        <v>0</v>
      </c>
      <c r="CD135" s="35">
        <f t="shared" si="262"/>
        <v>0</v>
      </c>
    </row>
    <row r="136" ht="14.45" customHeight="1" spans="3:82">
      <c r="C136" t="s">
        <v>819</v>
      </c>
      <c r="D136" t="s">
        <v>1503</v>
      </c>
      <c r="E136" t="s">
        <v>239</v>
      </c>
      <c r="F136" s="197">
        <v>11.4</v>
      </c>
      <c r="G136" s="197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  <c r="AA136" s="197"/>
      <c r="AB136" s="197"/>
      <c r="AC136" s="197"/>
      <c r="AD136" s="197"/>
      <c r="AE136" s="197"/>
      <c r="AF136" s="197"/>
      <c r="AG136" s="197"/>
      <c r="AH136" s="197"/>
      <c r="AI136" s="197"/>
      <c r="AJ136" s="197"/>
      <c r="AK136" s="197"/>
      <c r="AL136" s="197"/>
      <c r="AM136" s="197"/>
      <c r="AN136" s="197"/>
      <c r="AO136" s="197"/>
      <c r="AP136" s="197"/>
      <c r="AQ136" s="197"/>
      <c r="AR136" s="4"/>
      <c r="AS136" t="s">
        <v>239</v>
      </c>
      <c r="AT136" s="35">
        <f t="shared" si="259"/>
        <v>0</v>
      </c>
      <c r="AU136" s="35">
        <f t="shared" si="259"/>
        <v>0</v>
      </c>
      <c r="AV136" s="35">
        <f t="shared" si="259"/>
        <v>0.42408</v>
      </c>
      <c r="AW136" s="35">
        <f t="shared" si="259"/>
        <v>0</v>
      </c>
      <c r="AX136" s="35">
        <f t="shared" si="259"/>
        <v>0</v>
      </c>
      <c r="AY136" s="35">
        <f t="shared" si="259"/>
        <v>0</v>
      </c>
      <c r="AZ136" s="35">
        <f t="shared" si="259"/>
        <v>0</v>
      </c>
      <c r="BA136" s="35">
        <f t="shared" si="259"/>
        <v>0</v>
      </c>
      <c r="BB136" s="35">
        <f t="shared" si="259"/>
        <v>0</v>
      </c>
      <c r="BC136" s="35">
        <f t="shared" si="259"/>
        <v>1.453158</v>
      </c>
      <c r="BD136" s="35">
        <f t="shared" si="260"/>
        <v>0</v>
      </c>
      <c r="BE136" s="35">
        <f t="shared" si="260"/>
        <v>0</v>
      </c>
      <c r="BF136" s="35">
        <f t="shared" si="260"/>
        <v>0</v>
      </c>
      <c r="BG136" s="35">
        <f t="shared" si="260"/>
        <v>0</v>
      </c>
      <c r="BH136" s="35">
        <f t="shared" si="260"/>
        <v>0</v>
      </c>
      <c r="BI136" s="35">
        <f t="shared" si="260"/>
        <v>0</v>
      </c>
      <c r="BJ136" s="35">
        <f t="shared" si="260"/>
        <v>0</v>
      </c>
      <c r="BK136" s="35">
        <f t="shared" si="260"/>
        <v>0</v>
      </c>
      <c r="BL136" s="35">
        <f t="shared" si="260"/>
        <v>0</v>
      </c>
      <c r="BM136" s="35">
        <f t="shared" si="260"/>
        <v>2.90472</v>
      </c>
      <c r="BN136" s="35">
        <f t="shared" si="261"/>
        <v>0</v>
      </c>
      <c r="BO136" s="35">
        <f t="shared" si="261"/>
        <v>0</v>
      </c>
      <c r="BP136" s="35">
        <f t="shared" si="261"/>
        <v>0</v>
      </c>
      <c r="BQ136" s="35">
        <f t="shared" si="261"/>
        <v>0</v>
      </c>
      <c r="BR136" s="35">
        <f t="shared" si="261"/>
        <v>0</v>
      </c>
      <c r="BS136" s="35">
        <f t="shared" si="261"/>
        <v>0</v>
      </c>
      <c r="BT136" s="35">
        <f t="shared" si="261"/>
        <v>2.12097</v>
      </c>
      <c r="BU136" s="35">
        <f t="shared" si="261"/>
        <v>0</v>
      </c>
      <c r="BV136" s="35">
        <f t="shared" si="261"/>
        <v>0</v>
      </c>
      <c r="BW136" s="35">
        <f t="shared" si="261"/>
        <v>0</v>
      </c>
      <c r="BX136" s="35">
        <f t="shared" si="262"/>
        <v>0</v>
      </c>
      <c r="BY136" s="35">
        <f t="shared" si="262"/>
        <v>0</v>
      </c>
      <c r="BZ136" s="35">
        <f t="shared" si="262"/>
        <v>0</v>
      </c>
      <c r="CA136" s="35">
        <f t="shared" si="262"/>
        <v>0</v>
      </c>
      <c r="CB136" s="35">
        <f t="shared" si="262"/>
        <v>0</v>
      </c>
      <c r="CC136" s="35">
        <f t="shared" si="262"/>
        <v>0</v>
      </c>
      <c r="CD136" s="35">
        <f t="shared" si="262"/>
        <v>0</v>
      </c>
    </row>
    <row r="137" ht="14.45" customHeight="1" spans="3:82">
      <c r="C137" t="s">
        <v>819</v>
      </c>
      <c r="D137" t="s">
        <v>1503</v>
      </c>
      <c r="E137" t="s">
        <v>1232</v>
      </c>
      <c r="F137" s="197">
        <v>1.05</v>
      </c>
      <c r="G137" s="197"/>
      <c r="H137" s="197"/>
      <c r="I137" s="197"/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  <c r="AA137" s="197"/>
      <c r="AB137" s="197"/>
      <c r="AC137" s="197"/>
      <c r="AD137" s="197"/>
      <c r="AE137" s="197"/>
      <c r="AF137" s="197"/>
      <c r="AG137" s="197"/>
      <c r="AH137" s="197"/>
      <c r="AI137" s="197"/>
      <c r="AJ137" s="197"/>
      <c r="AK137" s="197"/>
      <c r="AL137" s="197"/>
      <c r="AM137" s="197"/>
      <c r="AN137" s="197"/>
      <c r="AO137" s="197"/>
      <c r="AP137" s="197"/>
      <c r="AQ137" s="197"/>
      <c r="AR137" s="4"/>
      <c r="AS137" t="s">
        <v>1232</v>
      </c>
      <c r="AT137" s="35">
        <f t="shared" si="259"/>
        <v>0</v>
      </c>
      <c r="AU137" s="35">
        <f t="shared" si="259"/>
        <v>0</v>
      </c>
      <c r="AV137" s="35">
        <f t="shared" si="259"/>
        <v>0.03906</v>
      </c>
      <c r="AW137" s="35">
        <f t="shared" si="259"/>
        <v>0</v>
      </c>
      <c r="AX137" s="35">
        <f t="shared" si="259"/>
        <v>0</v>
      </c>
      <c r="AY137" s="35">
        <f t="shared" si="259"/>
        <v>0</v>
      </c>
      <c r="AZ137" s="35">
        <f t="shared" si="259"/>
        <v>0</v>
      </c>
      <c r="BA137" s="35">
        <f t="shared" si="259"/>
        <v>0</v>
      </c>
      <c r="BB137" s="35">
        <f t="shared" si="259"/>
        <v>0</v>
      </c>
      <c r="BC137" s="35">
        <f t="shared" si="259"/>
        <v>0.1338435</v>
      </c>
      <c r="BD137" s="35">
        <f t="shared" si="260"/>
        <v>0</v>
      </c>
      <c r="BE137" s="35">
        <f t="shared" si="260"/>
        <v>0</v>
      </c>
      <c r="BF137" s="35">
        <f t="shared" si="260"/>
        <v>0</v>
      </c>
      <c r="BG137" s="35">
        <f t="shared" si="260"/>
        <v>0</v>
      </c>
      <c r="BH137" s="35">
        <f t="shared" si="260"/>
        <v>0</v>
      </c>
      <c r="BI137" s="35">
        <f t="shared" si="260"/>
        <v>0</v>
      </c>
      <c r="BJ137" s="35">
        <f t="shared" si="260"/>
        <v>0</v>
      </c>
      <c r="BK137" s="35">
        <f t="shared" si="260"/>
        <v>0</v>
      </c>
      <c r="BL137" s="35">
        <f t="shared" si="260"/>
        <v>0</v>
      </c>
      <c r="BM137" s="35">
        <f t="shared" si="260"/>
        <v>0.26754</v>
      </c>
      <c r="BN137" s="35">
        <f t="shared" si="261"/>
        <v>0</v>
      </c>
      <c r="BO137" s="35">
        <f t="shared" si="261"/>
        <v>0</v>
      </c>
      <c r="BP137" s="35">
        <f t="shared" si="261"/>
        <v>0</v>
      </c>
      <c r="BQ137" s="35">
        <f t="shared" si="261"/>
        <v>0</v>
      </c>
      <c r="BR137" s="35">
        <f t="shared" si="261"/>
        <v>0</v>
      </c>
      <c r="BS137" s="35">
        <f t="shared" si="261"/>
        <v>0</v>
      </c>
      <c r="BT137" s="35">
        <f t="shared" si="261"/>
        <v>0.1953525</v>
      </c>
      <c r="BU137" s="35">
        <f t="shared" si="261"/>
        <v>0</v>
      </c>
      <c r="BV137" s="35">
        <f t="shared" si="261"/>
        <v>0</v>
      </c>
      <c r="BW137" s="35">
        <f t="shared" si="261"/>
        <v>0</v>
      </c>
      <c r="BX137" s="35">
        <f t="shared" si="262"/>
        <v>0</v>
      </c>
      <c r="BY137" s="35">
        <f t="shared" si="262"/>
        <v>0</v>
      </c>
      <c r="BZ137" s="35">
        <f t="shared" si="262"/>
        <v>0</v>
      </c>
      <c r="CA137" s="35">
        <f t="shared" si="262"/>
        <v>0</v>
      </c>
      <c r="CB137" s="35">
        <f t="shared" si="262"/>
        <v>0</v>
      </c>
      <c r="CC137" s="35">
        <f t="shared" si="262"/>
        <v>0</v>
      </c>
      <c r="CD137" s="35">
        <f t="shared" si="262"/>
        <v>0</v>
      </c>
    </row>
    <row r="138" ht="14.45" customHeight="1" spans="3:82">
      <c r="C138" t="s">
        <v>819</v>
      </c>
      <c r="D138" t="s">
        <v>1393</v>
      </c>
      <c r="E138" t="s">
        <v>1504</v>
      </c>
      <c r="F138" s="95">
        <v>30</v>
      </c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4"/>
      <c r="AS138" s="55" t="s">
        <v>1440</v>
      </c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</row>
    <row r="139" ht="14.45" customHeight="1" spans="3:82">
      <c r="C139" t="s">
        <v>819</v>
      </c>
      <c r="D139" t="s">
        <v>1505</v>
      </c>
      <c r="E139" t="s">
        <v>1241</v>
      </c>
      <c r="F139" s="49">
        <v>1</v>
      </c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"/>
      <c r="AS139" t="s">
        <v>1241</v>
      </c>
      <c r="AT139" s="35">
        <f t="shared" ref="AT139:CD139" si="263">G$140*IF(G139&lt;&gt;"",G139,$F139)</f>
        <v>0</v>
      </c>
      <c r="AU139" s="35">
        <f t="shared" si="263"/>
        <v>0</v>
      </c>
      <c r="AV139" s="35">
        <f t="shared" si="263"/>
        <v>0.0372</v>
      </c>
      <c r="AW139" s="35">
        <f t="shared" si="263"/>
        <v>0</v>
      </c>
      <c r="AX139" s="35">
        <f t="shared" si="263"/>
        <v>0</v>
      </c>
      <c r="AY139" s="35">
        <f t="shared" si="263"/>
        <v>0</v>
      </c>
      <c r="AZ139" s="35">
        <f t="shared" si="263"/>
        <v>0</v>
      </c>
      <c r="BA139" s="35">
        <f t="shared" si="263"/>
        <v>0</v>
      </c>
      <c r="BB139" s="35">
        <f t="shared" si="263"/>
        <v>0</v>
      </c>
      <c r="BC139" s="35">
        <f t="shared" si="263"/>
        <v>0.12747</v>
      </c>
      <c r="BD139" s="35">
        <f t="shared" si="263"/>
        <v>0</v>
      </c>
      <c r="BE139" s="35">
        <f t="shared" si="263"/>
        <v>0</v>
      </c>
      <c r="BF139" s="35">
        <f t="shared" si="263"/>
        <v>0</v>
      </c>
      <c r="BG139" s="35">
        <f t="shared" si="263"/>
        <v>0</v>
      </c>
      <c r="BH139" s="35">
        <f t="shared" si="263"/>
        <v>0</v>
      </c>
      <c r="BI139" s="35">
        <f t="shared" si="263"/>
        <v>0</v>
      </c>
      <c r="BJ139" s="35">
        <f t="shared" si="263"/>
        <v>0</v>
      </c>
      <c r="BK139" s="35">
        <f t="shared" si="263"/>
        <v>0</v>
      </c>
      <c r="BL139" s="35">
        <f t="shared" si="263"/>
        <v>0</v>
      </c>
      <c r="BM139" s="35">
        <f t="shared" si="263"/>
        <v>0.2548</v>
      </c>
      <c r="BN139" s="35">
        <f t="shared" si="263"/>
        <v>0</v>
      </c>
      <c r="BO139" s="35">
        <f t="shared" si="263"/>
        <v>0</v>
      </c>
      <c r="BP139" s="35">
        <f t="shared" si="263"/>
        <v>0</v>
      </c>
      <c r="BQ139" s="35">
        <f t="shared" si="263"/>
        <v>0</v>
      </c>
      <c r="BR139" s="35">
        <f t="shared" si="263"/>
        <v>0</v>
      </c>
      <c r="BS139" s="35">
        <f t="shared" si="263"/>
        <v>0</v>
      </c>
      <c r="BT139" s="35">
        <f t="shared" si="263"/>
        <v>0.18605</v>
      </c>
      <c r="BU139" s="35">
        <f t="shared" si="263"/>
        <v>0</v>
      </c>
      <c r="BV139" s="35">
        <f t="shared" si="263"/>
        <v>0</v>
      </c>
      <c r="BW139" s="35">
        <f t="shared" si="263"/>
        <v>0</v>
      </c>
      <c r="BX139" s="35">
        <f t="shared" si="263"/>
        <v>0</v>
      </c>
      <c r="BY139" s="35">
        <f t="shared" si="263"/>
        <v>0</v>
      </c>
      <c r="BZ139" s="35">
        <f t="shared" si="263"/>
        <v>0</v>
      </c>
      <c r="CA139" s="35">
        <f t="shared" si="263"/>
        <v>0</v>
      </c>
      <c r="CB139" s="35">
        <f t="shared" si="263"/>
        <v>0</v>
      </c>
      <c r="CC139" s="35">
        <f t="shared" si="263"/>
        <v>0</v>
      </c>
      <c r="CD139" s="35">
        <f t="shared" si="263"/>
        <v>0</v>
      </c>
    </row>
    <row r="140" ht="14.45" customHeight="1" spans="3:44">
      <c r="C140" t="s">
        <v>819</v>
      </c>
      <c r="D140" s="12" t="s">
        <v>1387</v>
      </c>
      <c r="E140" t="s">
        <v>1504</v>
      </c>
      <c r="G140" s="35">
        <f t="shared" ref="G140:AQ140" si="264">G68*G40</f>
        <v>0</v>
      </c>
      <c r="H140" s="35">
        <f t="shared" si="264"/>
        <v>0</v>
      </c>
      <c r="I140" s="35">
        <f t="shared" si="264"/>
        <v>0.0372</v>
      </c>
      <c r="J140" s="35">
        <f t="shared" si="264"/>
        <v>0</v>
      </c>
      <c r="K140" s="35">
        <f t="shared" si="264"/>
        <v>0</v>
      </c>
      <c r="L140" s="35">
        <f t="shared" si="264"/>
        <v>0</v>
      </c>
      <c r="M140" s="35">
        <f t="shared" si="264"/>
        <v>0</v>
      </c>
      <c r="N140" s="35">
        <f t="shared" si="264"/>
        <v>0</v>
      </c>
      <c r="O140" s="35">
        <f t="shared" si="264"/>
        <v>0</v>
      </c>
      <c r="P140" s="35">
        <f t="shared" si="264"/>
        <v>0.12747</v>
      </c>
      <c r="Q140" s="35">
        <f t="shared" si="264"/>
        <v>0</v>
      </c>
      <c r="R140" s="35">
        <f t="shared" si="264"/>
        <v>0</v>
      </c>
      <c r="S140" s="35">
        <f t="shared" si="264"/>
        <v>0</v>
      </c>
      <c r="T140" s="35">
        <f t="shared" si="264"/>
        <v>0</v>
      </c>
      <c r="U140" s="35">
        <f t="shared" si="264"/>
        <v>0</v>
      </c>
      <c r="V140" s="35">
        <f t="shared" si="264"/>
        <v>0</v>
      </c>
      <c r="W140" s="35">
        <f t="shared" si="264"/>
        <v>0</v>
      </c>
      <c r="X140" s="35">
        <f t="shared" si="264"/>
        <v>0</v>
      </c>
      <c r="Y140" s="35">
        <f t="shared" si="264"/>
        <v>0</v>
      </c>
      <c r="Z140" s="35">
        <f t="shared" si="264"/>
        <v>0.2548</v>
      </c>
      <c r="AA140" s="35">
        <f t="shared" si="264"/>
        <v>0</v>
      </c>
      <c r="AB140" s="35">
        <f t="shared" si="264"/>
        <v>0</v>
      </c>
      <c r="AC140" s="35">
        <f t="shared" si="264"/>
        <v>0</v>
      </c>
      <c r="AD140" s="35">
        <f t="shared" si="264"/>
        <v>0</v>
      </c>
      <c r="AE140" s="35">
        <f t="shared" si="264"/>
        <v>0</v>
      </c>
      <c r="AF140" s="35">
        <f t="shared" si="264"/>
        <v>0</v>
      </c>
      <c r="AG140" s="35">
        <f t="shared" si="264"/>
        <v>0.18605</v>
      </c>
      <c r="AH140" s="35">
        <f t="shared" si="264"/>
        <v>0</v>
      </c>
      <c r="AI140" s="35">
        <f t="shared" si="264"/>
        <v>0</v>
      </c>
      <c r="AJ140" s="35">
        <f t="shared" si="264"/>
        <v>0</v>
      </c>
      <c r="AK140" s="35">
        <f t="shared" si="264"/>
        <v>0</v>
      </c>
      <c r="AL140" s="35">
        <f t="shared" si="264"/>
        <v>0</v>
      </c>
      <c r="AM140" s="35">
        <f t="shared" si="264"/>
        <v>0</v>
      </c>
      <c r="AN140" s="35">
        <f t="shared" si="264"/>
        <v>0</v>
      </c>
      <c r="AO140" s="35">
        <f t="shared" si="264"/>
        <v>0</v>
      </c>
      <c r="AP140" s="35">
        <f t="shared" si="264"/>
        <v>0</v>
      </c>
      <c r="AQ140" s="35">
        <f t="shared" si="264"/>
        <v>0</v>
      </c>
      <c r="AR140" s="4"/>
    </row>
    <row r="141" ht="14.45" customHeight="1" spans="3:44">
      <c r="C141" s="8" t="s">
        <v>1506</v>
      </c>
      <c r="D141" s="8"/>
      <c r="E141" s="8"/>
      <c r="F141" s="8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4"/>
    </row>
    <row r="142" ht="16.15" customHeight="1" spans="3:44">
      <c r="C142" s="7" t="s">
        <v>1515</v>
      </c>
      <c r="D142" s="7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4"/>
    </row>
    <row r="143" ht="15" customHeight="1" spans="3:82">
      <c r="C143" s="8" t="s">
        <v>1516</v>
      </c>
      <c r="D143" s="8"/>
      <c r="E143" s="8"/>
      <c r="F143" s="8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4"/>
      <c r="AS143" s="55" t="s">
        <v>1494</v>
      </c>
      <c r="AT143" s="6" t="str">
        <f t="shared" ref="AT143:CD143" si="265">G$46</f>
        <v>AT</v>
      </c>
      <c r="AU143" s="6" t="str">
        <f t="shared" si="265"/>
        <v>BE</v>
      </c>
      <c r="AV143" s="6" t="str">
        <f t="shared" si="265"/>
        <v>BG</v>
      </c>
      <c r="AW143" s="6" t="str">
        <f t="shared" si="265"/>
        <v>CH</v>
      </c>
      <c r="AX143" s="6" t="str">
        <f t="shared" si="265"/>
        <v>CY</v>
      </c>
      <c r="AY143" s="6" t="str">
        <f t="shared" si="265"/>
        <v>CZ</v>
      </c>
      <c r="AZ143" s="6" t="str">
        <f t="shared" si="265"/>
        <v>DE</v>
      </c>
      <c r="BA143" s="6" t="str">
        <f t="shared" si="265"/>
        <v>DK</v>
      </c>
      <c r="BB143" s="6" t="str">
        <f t="shared" si="265"/>
        <v>EE</v>
      </c>
      <c r="BC143" s="6" t="str">
        <f t="shared" si="265"/>
        <v>EL</v>
      </c>
      <c r="BD143" s="6" t="str">
        <f t="shared" si="265"/>
        <v>ES</v>
      </c>
      <c r="BE143" s="6" t="str">
        <f t="shared" si="265"/>
        <v>FI</v>
      </c>
      <c r="BF143" s="6" t="str">
        <f t="shared" si="265"/>
        <v>FR</v>
      </c>
      <c r="BG143" s="6" t="str">
        <f t="shared" si="265"/>
        <v>HR</v>
      </c>
      <c r="BH143" s="6" t="str">
        <f t="shared" si="265"/>
        <v>HU</v>
      </c>
      <c r="BI143" s="6" t="str">
        <f t="shared" si="265"/>
        <v>IE</v>
      </c>
      <c r="BJ143" s="6" t="str">
        <f t="shared" si="265"/>
        <v>IS</v>
      </c>
      <c r="BK143" s="6" t="str">
        <f t="shared" si="265"/>
        <v>IT</v>
      </c>
      <c r="BL143" s="6" t="str">
        <f t="shared" si="265"/>
        <v>LT</v>
      </c>
      <c r="BM143" s="6" t="str">
        <f t="shared" si="265"/>
        <v>LU</v>
      </c>
      <c r="BN143" s="6" t="str">
        <f t="shared" si="265"/>
        <v>LV</v>
      </c>
      <c r="BO143" s="6" t="str">
        <f t="shared" si="265"/>
        <v>MT</v>
      </c>
      <c r="BP143" s="6" t="str">
        <f t="shared" si="265"/>
        <v>NL</v>
      </c>
      <c r="BQ143" s="6" t="str">
        <f t="shared" si="265"/>
        <v>NO</v>
      </c>
      <c r="BR143" s="6" t="str">
        <f t="shared" si="265"/>
        <v>PL</v>
      </c>
      <c r="BS143" s="6" t="str">
        <f t="shared" si="265"/>
        <v>PT</v>
      </c>
      <c r="BT143" s="6" t="str">
        <f t="shared" si="265"/>
        <v>RO</v>
      </c>
      <c r="BU143" s="6" t="str">
        <f t="shared" si="265"/>
        <v>SE</v>
      </c>
      <c r="BV143" s="6" t="str">
        <f t="shared" si="265"/>
        <v>SI</v>
      </c>
      <c r="BW143" s="6" t="str">
        <f t="shared" si="265"/>
        <v>SK</v>
      </c>
      <c r="BX143" s="6" t="str">
        <f t="shared" si="265"/>
        <v>UK</v>
      </c>
      <c r="BY143" s="6" t="str">
        <f t="shared" si="265"/>
        <v>AL</v>
      </c>
      <c r="BZ143" s="6" t="str">
        <f t="shared" si="265"/>
        <v>BA</v>
      </c>
      <c r="CA143" s="6" t="str">
        <f t="shared" si="265"/>
        <v>KS</v>
      </c>
      <c r="CB143" s="6" t="str">
        <f t="shared" si="265"/>
        <v>ME</v>
      </c>
      <c r="CC143" s="6" t="str">
        <f t="shared" si="265"/>
        <v>MK</v>
      </c>
      <c r="CD143" s="6" t="str">
        <f t="shared" si="265"/>
        <v>RS</v>
      </c>
    </row>
    <row r="144" ht="14.45" customHeight="1" spans="3:82">
      <c r="C144" t="s">
        <v>810</v>
      </c>
      <c r="D144" t="s">
        <v>1503</v>
      </c>
      <c r="E144" t="s">
        <v>241</v>
      </c>
      <c r="F144" s="197">
        <v>0.95</v>
      </c>
      <c r="G144" s="197">
        <v>1.045</v>
      </c>
      <c r="H144" s="197"/>
      <c r="I144" s="197"/>
      <c r="J144" s="197"/>
      <c r="K144" s="197"/>
      <c r="L144" s="197">
        <v>0.788666666666667</v>
      </c>
      <c r="M144" s="197">
        <v>1.38</v>
      </c>
      <c r="N144" s="197"/>
      <c r="O144" s="197"/>
      <c r="P144" s="197"/>
      <c r="Q144" s="197"/>
      <c r="R144" s="197">
        <v>0.9101</v>
      </c>
      <c r="S144" s="197">
        <v>2.1546</v>
      </c>
      <c r="T144" s="197">
        <v>1.38</v>
      </c>
      <c r="U144" s="197"/>
      <c r="V144" s="197"/>
      <c r="W144" s="197">
        <v>2.1546</v>
      </c>
      <c r="X144" s="197">
        <v>0.07695</v>
      </c>
      <c r="Y144" s="197"/>
      <c r="Z144" s="197"/>
      <c r="AA144" s="197"/>
      <c r="AB144" s="197"/>
      <c r="AC144" s="197">
        <v>1.5</v>
      </c>
      <c r="AD144" s="197"/>
      <c r="AE144" s="197"/>
      <c r="AF144" s="197"/>
      <c r="AG144" s="197"/>
      <c r="AH144" s="197">
        <v>0.92625</v>
      </c>
      <c r="AI144" s="197"/>
      <c r="AJ144" s="197">
        <v>1.71</v>
      </c>
      <c r="AK144" s="197"/>
      <c r="AL144" s="197"/>
      <c r="AM144" s="197"/>
      <c r="AN144" s="197"/>
      <c r="AO144" s="197"/>
      <c r="AP144" s="197"/>
      <c r="AQ144" s="197">
        <f>F144+F148-AQ148</f>
        <v>1.05</v>
      </c>
      <c r="AR144" s="4"/>
      <c r="AS144" t="s">
        <v>241</v>
      </c>
      <c r="AT144" s="35">
        <f t="shared" ref="AT144:BC151" si="266">G$156*IF(G144&lt;&gt;"",G144,$F144)</f>
        <v>0</v>
      </c>
      <c r="AU144" s="35">
        <f t="shared" si="266"/>
        <v>1.274763105</v>
      </c>
      <c r="AV144" s="35">
        <f t="shared" si="266"/>
        <v>0</v>
      </c>
      <c r="AW144" s="35">
        <f t="shared" si="266"/>
        <v>0</v>
      </c>
      <c r="AX144" s="35">
        <f t="shared" si="266"/>
        <v>0</v>
      </c>
      <c r="AY144" s="35">
        <f t="shared" si="266"/>
        <v>2.88949526859129</v>
      </c>
      <c r="AZ144" s="35">
        <f t="shared" si="266"/>
        <v>16.8754266</v>
      </c>
      <c r="BA144" s="35">
        <f t="shared" si="266"/>
        <v>0</v>
      </c>
      <c r="BB144" s="35">
        <f t="shared" si="266"/>
        <v>0</v>
      </c>
      <c r="BC144" s="35">
        <f t="shared" si="266"/>
        <v>0</v>
      </c>
      <c r="BD144" s="35">
        <f t="shared" ref="BD144:BM151" si="267">Q$156*IF(Q144&lt;&gt;"",Q144,$F144)</f>
        <v>1.3763666025</v>
      </c>
      <c r="BE144" s="35">
        <f t="shared" si="267"/>
        <v>0</v>
      </c>
      <c r="BF144" s="35">
        <f t="shared" si="267"/>
        <v>11.32827360084</v>
      </c>
      <c r="BG144" s="35">
        <f t="shared" si="267"/>
        <v>0</v>
      </c>
      <c r="BH144" s="35">
        <f t="shared" si="267"/>
        <v>0.5164884</v>
      </c>
      <c r="BI144" s="35">
        <f t="shared" si="267"/>
        <v>0</v>
      </c>
      <c r="BJ144" s="35">
        <f t="shared" si="267"/>
        <v>0</v>
      </c>
      <c r="BK144" s="35">
        <f t="shared" si="267"/>
        <v>0.493712039974318</v>
      </c>
      <c r="BL144" s="35">
        <f t="shared" si="267"/>
        <v>0</v>
      </c>
      <c r="BM144" s="35">
        <f t="shared" si="267"/>
        <v>0</v>
      </c>
      <c r="BN144" s="35">
        <f t="shared" ref="BN144:BW151" si="268">AA$156*IF(AA144&lt;&gt;"",AA144,$F144)</f>
        <v>0</v>
      </c>
      <c r="BO144" s="35">
        <f t="shared" si="268"/>
        <v>0</v>
      </c>
      <c r="BP144" s="35">
        <f t="shared" si="268"/>
        <v>2.976488775</v>
      </c>
      <c r="BQ144" s="35">
        <f t="shared" si="268"/>
        <v>0</v>
      </c>
      <c r="BR144" s="35">
        <f t="shared" si="268"/>
        <v>1.5034833</v>
      </c>
      <c r="BS144" s="35">
        <f t="shared" si="268"/>
        <v>0</v>
      </c>
      <c r="BT144" s="35">
        <f t="shared" si="268"/>
        <v>1.5509593125</v>
      </c>
      <c r="BU144" s="35">
        <f t="shared" si="268"/>
        <v>1.7694090765</v>
      </c>
      <c r="BV144" s="35">
        <f t="shared" si="268"/>
        <v>0</v>
      </c>
      <c r="BW144" s="35">
        <f t="shared" si="268"/>
        <v>4.30247457</v>
      </c>
      <c r="BX144" s="35">
        <f t="shared" ref="BX144:CD151" si="269">AK$156*IF(AK144&lt;&gt;"",AK144,$F144)</f>
        <v>4.4618923125</v>
      </c>
      <c r="BY144" s="35">
        <f t="shared" si="269"/>
        <v>0.33345</v>
      </c>
      <c r="BZ144" s="35">
        <f t="shared" si="269"/>
        <v>0.505097235</v>
      </c>
      <c r="CA144" s="35">
        <f t="shared" si="269"/>
        <v>0.11115</v>
      </c>
      <c r="CB144" s="35">
        <f t="shared" si="269"/>
        <v>0</v>
      </c>
      <c r="CC144" s="35">
        <f t="shared" si="269"/>
        <v>0</v>
      </c>
      <c r="CD144" s="35">
        <f t="shared" si="269"/>
        <v>0.7939701</v>
      </c>
    </row>
    <row r="145" ht="14.45" customHeight="1" spans="3:82">
      <c r="C145" t="s">
        <v>810</v>
      </c>
      <c r="D145" t="s">
        <v>1503</v>
      </c>
      <c r="E145" t="s">
        <v>228</v>
      </c>
      <c r="F145" s="197">
        <v>5.2</v>
      </c>
      <c r="G145" s="197"/>
      <c r="H145" s="197">
        <v>2.835</v>
      </c>
      <c r="I145" s="197"/>
      <c r="J145" s="197"/>
      <c r="K145" s="197"/>
      <c r="L145" s="197">
        <v>1.5</v>
      </c>
      <c r="M145" s="197">
        <v>2.82</v>
      </c>
      <c r="N145" s="197"/>
      <c r="O145" s="197"/>
      <c r="P145" s="197">
        <v>4</v>
      </c>
      <c r="Q145" s="197"/>
      <c r="R145" s="197"/>
      <c r="S145" s="197"/>
      <c r="T145" s="197">
        <v>2.82</v>
      </c>
      <c r="U145" s="217">
        <v>0</v>
      </c>
      <c r="V145" s="197"/>
      <c r="W145" s="197"/>
      <c r="X145" s="197"/>
      <c r="Y145" s="197"/>
      <c r="Z145" s="197">
        <v>2.8</v>
      </c>
      <c r="AA145" s="197"/>
      <c r="AB145" s="197"/>
      <c r="AC145" s="197"/>
      <c r="AD145" s="197"/>
      <c r="AE145" s="217">
        <v>0</v>
      </c>
      <c r="AF145" s="197"/>
      <c r="AG145" s="217">
        <v>3.5</v>
      </c>
      <c r="AH145" s="197"/>
      <c r="AI145" s="197"/>
      <c r="AJ145" s="197"/>
      <c r="AK145" s="197">
        <v>3.978</v>
      </c>
      <c r="AL145" s="197"/>
      <c r="AM145" s="197"/>
      <c r="AN145" s="197">
        <f>F145*0.995</f>
        <v>5.174</v>
      </c>
      <c r="AO145" s="197"/>
      <c r="AP145" s="197"/>
      <c r="AQ145" s="217">
        <v>0</v>
      </c>
      <c r="AR145" s="4"/>
      <c r="AS145" t="s">
        <v>228</v>
      </c>
      <c r="AT145" s="35">
        <f t="shared" si="266"/>
        <v>0</v>
      </c>
      <c r="AU145" s="35">
        <f t="shared" si="266"/>
        <v>3.8041614765</v>
      </c>
      <c r="AV145" s="35">
        <f t="shared" si="266"/>
        <v>0</v>
      </c>
      <c r="AW145" s="35">
        <f t="shared" si="266"/>
        <v>0</v>
      </c>
      <c r="AX145" s="35">
        <f t="shared" si="266"/>
        <v>0</v>
      </c>
      <c r="AY145" s="35">
        <f t="shared" si="266"/>
        <v>5.49565879486931</v>
      </c>
      <c r="AZ145" s="35">
        <f t="shared" si="266"/>
        <v>34.4845674</v>
      </c>
      <c r="BA145" s="35">
        <f t="shared" si="266"/>
        <v>0</v>
      </c>
      <c r="BB145" s="35">
        <f t="shared" si="266"/>
        <v>0</v>
      </c>
      <c r="BC145" s="35">
        <f t="shared" si="266"/>
        <v>0</v>
      </c>
      <c r="BD145" s="35">
        <f t="shared" si="267"/>
        <v>7.53379614</v>
      </c>
      <c r="BE145" s="35">
        <f t="shared" si="267"/>
        <v>0</v>
      </c>
      <c r="BF145" s="35">
        <f t="shared" si="267"/>
        <v>27.34012008</v>
      </c>
      <c r="BG145" s="35">
        <f t="shared" si="267"/>
        <v>0</v>
      </c>
      <c r="BH145" s="35">
        <f t="shared" si="267"/>
        <v>0</v>
      </c>
      <c r="BI145" s="35">
        <f t="shared" si="267"/>
        <v>0</v>
      </c>
      <c r="BJ145" s="35">
        <f t="shared" si="267"/>
        <v>0</v>
      </c>
      <c r="BK145" s="35">
        <f t="shared" si="267"/>
        <v>33.363256762397</v>
      </c>
      <c r="BL145" s="35">
        <f t="shared" si="267"/>
        <v>0</v>
      </c>
      <c r="BM145" s="35">
        <f t="shared" si="267"/>
        <v>0</v>
      </c>
      <c r="BN145" s="35">
        <f t="shared" si="268"/>
        <v>0</v>
      </c>
      <c r="BO145" s="35">
        <f t="shared" si="268"/>
        <v>0</v>
      </c>
      <c r="BP145" s="35">
        <f t="shared" si="268"/>
        <v>10.31849442</v>
      </c>
      <c r="BQ145" s="35">
        <f t="shared" si="268"/>
        <v>0</v>
      </c>
      <c r="BR145" s="35">
        <f t="shared" si="268"/>
        <v>0</v>
      </c>
      <c r="BS145" s="35">
        <f t="shared" si="268"/>
        <v>0</v>
      </c>
      <c r="BT145" s="35">
        <f t="shared" si="268"/>
        <v>5.714060625</v>
      </c>
      <c r="BU145" s="35">
        <f t="shared" si="268"/>
        <v>9.93352464</v>
      </c>
      <c r="BV145" s="35">
        <f t="shared" si="268"/>
        <v>0</v>
      </c>
      <c r="BW145" s="35">
        <f t="shared" si="268"/>
        <v>13.0835484</v>
      </c>
      <c r="BX145" s="35">
        <f t="shared" si="269"/>
        <v>18.6835869675</v>
      </c>
      <c r="BY145" s="35">
        <f t="shared" si="269"/>
        <v>1.8252</v>
      </c>
      <c r="BZ145" s="35">
        <f t="shared" si="269"/>
        <v>2.76474276</v>
      </c>
      <c r="CA145" s="35">
        <f t="shared" si="269"/>
        <v>0.605358</v>
      </c>
      <c r="CB145" s="35">
        <f t="shared" si="269"/>
        <v>0</v>
      </c>
      <c r="CC145" s="35">
        <f t="shared" si="269"/>
        <v>0</v>
      </c>
      <c r="CD145" s="35">
        <f t="shared" si="269"/>
        <v>0</v>
      </c>
    </row>
    <row r="146" ht="14.45" customHeight="1" spans="3:82">
      <c r="C146" t="s">
        <v>810</v>
      </c>
      <c r="D146" t="s">
        <v>1503</v>
      </c>
      <c r="E146" t="s">
        <v>232</v>
      </c>
      <c r="F146" s="197">
        <v>10</v>
      </c>
      <c r="G146" s="197"/>
      <c r="H146" s="197">
        <v>13</v>
      </c>
      <c r="I146" s="197"/>
      <c r="J146" s="197"/>
      <c r="K146" s="197"/>
      <c r="L146" s="197">
        <v>8</v>
      </c>
      <c r="M146" s="217">
        <v>7.24</v>
      </c>
      <c r="N146" s="197"/>
      <c r="O146" s="197"/>
      <c r="P146" s="197"/>
      <c r="Q146" s="197"/>
      <c r="R146" s="197"/>
      <c r="S146" s="197"/>
      <c r="T146" s="197">
        <v>8</v>
      </c>
      <c r="U146" s="217">
        <f>F146+F145</f>
        <v>15.2</v>
      </c>
      <c r="V146" s="197"/>
      <c r="W146" s="197"/>
      <c r="X146" s="197"/>
      <c r="Y146" s="197"/>
      <c r="Z146" s="197"/>
      <c r="AA146" s="197"/>
      <c r="AB146" s="197"/>
      <c r="AC146" s="197">
        <f>F146*0.878</f>
        <v>8.78</v>
      </c>
      <c r="AD146" s="197"/>
      <c r="AE146" s="217">
        <f>(F146+F145)*0.995</f>
        <v>15.124</v>
      </c>
      <c r="AF146" s="197"/>
      <c r="AG146" s="217">
        <f>F146+F145-AG145</f>
        <v>11.7</v>
      </c>
      <c r="AH146" s="197"/>
      <c r="AI146" s="197"/>
      <c r="AJ146" s="197"/>
      <c r="AK146" s="197"/>
      <c r="AL146" s="197"/>
      <c r="AM146" s="197"/>
      <c r="AN146" s="197"/>
      <c r="AO146" s="197"/>
      <c r="AP146" s="197"/>
      <c r="AQ146" s="217">
        <f>F146+F145-AQ145</f>
        <v>15.2</v>
      </c>
      <c r="AR146" s="4"/>
      <c r="AS146" t="s">
        <v>232</v>
      </c>
      <c r="AT146" s="35">
        <f t="shared" si="266"/>
        <v>0</v>
      </c>
      <c r="AU146" s="35">
        <f t="shared" si="266"/>
        <v>17.4441267</v>
      </c>
      <c r="AV146" s="35">
        <f t="shared" si="266"/>
        <v>0</v>
      </c>
      <c r="AW146" s="35">
        <f t="shared" si="266"/>
        <v>0</v>
      </c>
      <c r="AX146" s="35">
        <f t="shared" si="266"/>
        <v>0</v>
      </c>
      <c r="AY146" s="35">
        <f t="shared" si="266"/>
        <v>29.310180239303</v>
      </c>
      <c r="AZ146" s="35">
        <f t="shared" si="266"/>
        <v>88.5348468</v>
      </c>
      <c r="BA146" s="35">
        <f t="shared" si="266"/>
        <v>0</v>
      </c>
      <c r="BB146" s="35">
        <f t="shared" si="266"/>
        <v>0</v>
      </c>
      <c r="BC146" s="35">
        <f t="shared" si="266"/>
        <v>0</v>
      </c>
      <c r="BD146" s="35">
        <f t="shared" si="267"/>
        <v>14.4880695</v>
      </c>
      <c r="BE146" s="35">
        <f t="shared" si="267"/>
        <v>0</v>
      </c>
      <c r="BF146" s="35">
        <f t="shared" si="267"/>
        <v>52.577154</v>
      </c>
      <c r="BG146" s="35">
        <f t="shared" si="267"/>
        <v>0</v>
      </c>
      <c r="BH146" s="35">
        <f t="shared" si="267"/>
        <v>8.2638144</v>
      </c>
      <c r="BI146" s="35">
        <f t="shared" si="267"/>
        <v>0</v>
      </c>
      <c r="BJ146" s="35">
        <f t="shared" si="267"/>
        <v>0</v>
      </c>
      <c r="BK146" s="35">
        <f t="shared" si="267"/>
        <v>64.1601091584558</v>
      </c>
      <c r="BL146" s="35">
        <f t="shared" si="267"/>
        <v>0</v>
      </c>
      <c r="BM146" s="35">
        <f t="shared" si="267"/>
        <v>0</v>
      </c>
      <c r="BN146" s="35">
        <f t="shared" si="268"/>
        <v>0</v>
      </c>
      <c r="BO146" s="35">
        <f t="shared" si="268"/>
        <v>0</v>
      </c>
      <c r="BP146" s="35">
        <f t="shared" si="268"/>
        <v>17.422380963</v>
      </c>
      <c r="BQ146" s="35">
        <f t="shared" si="268"/>
        <v>0</v>
      </c>
      <c r="BR146" s="35">
        <f t="shared" si="268"/>
        <v>23.935454136</v>
      </c>
      <c r="BS146" s="35">
        <f t="shared" si="268"/>
        <v>0</v>
      </c>
      <c r="BT146" s="35">
        <f t="shared" si="268"/>
        <v>19.101288375</v>
      </c>
      <c r="BU146" s="35">
        <f t="shared" si="268"/>
        <v>19.102932</v>
      </c>
      <c r="BV146" s="35">
        <f t="shared" si="268"/>
        <v>0</v>
      </c>
      <c r="BW146" s="35">
        <f t="shared" si="268"/>
        <v>25.16067</v>
      </c>
      <c r="BX146" s="35">
        <f t="shared" si="269"/>
        <v>46.9672875</v>
      </c>
      <c r="BY146" s="35">
        <f t="shared" si="269"/>
        <v>3.51</v>
      </c>
      <c r="BZ146" s="35">
        <f t="shared" si="269"/>
        <v>5.316813</v>
      </c>
      <c r="CA146" s="35">
        <f t="shared" si="269"/>
        <v>1.17</v>
      </c>
      <c r="CB146" s="35">
        <f t="shared" si="269"/>
        <v>0</v>
      </c>
      <c r="CC146" s="35">
        <f t="shared" si="269"/>
        <v>0</v>
      </c>
      <c r="CD146" s="35">
        <f t="shared" si="269"/>
        <v>11.4936624</v>
      </c>
    </row>
    <row r="147" ht="14.45" customHeight="1" spans="3:82">
      <c r="C147" t="s">
        <v>810</v>
      </c>
      <c r="D147" t="s">
        <v>1503</v>
      </c>
      <c r="E147" t="s">
        <v>247</v>
      </c>
      <c r="F147" s="197">
        <v>0.55</v>
      </c>
      <c r="G147" s="197"/>
      <c r="H147" s="197"/>
      <c r="I147" s="197"/>
      <c r="J147" s="197"/>
      <c r="K147" s="197"/>
      <c r="L147" s="197"/>
      <c r="M147" s="197">
        <v>0.415</v>
      </c>
      <c r="N147" s="197"/>
      <c r="O147" s="197"/>
      <c r="P147" s="197"/>
      <c r="Q147" s="197"/>
      <c r="R147" s="197"/>
      <c r="S147" s="197"/>
      <c r="T147" s="197">
        <v>0.415</v>
      </c>
      <c r="U147" s="197">
        <v>0.415</v>
      </c>
      <c r="V147" s="197"/>
      <c r="W147" s="197"/>
      <c r="X147" s="197"/>
      <c r="Y147" s="197"/>
      <c r="Z147" s="197"/>
      <c r="AA147" s="197"/>
      <c r="AB147" s="197"/>
      <c r="AC147" s="197">
        <f>F147*0.9</f>
        <v>0.495</v>
      </c>
      <c r="AD147" s="197"/>
      <c r="AE147" s="197"/>
      <c r="AF147" s="197"/>
      <c r="AG147" s="197"/>
      <c r="AH147" s="197"/>
      <c r="AI147" s="197"/>
      <c r="AJ147" s="197"/>
      <c r="AK147" s="197">
        <f>F147*0.94</f>
        <v>0.517</v>
      </c>
      <c r="AL147" s="197">
        <f>F147*0.94</f>
        <v>0.517</v>
      </c>
      <c r="AM147" s="197"/>
      <c r="AN147" s="197"/>
      <c r="AO147" s="197"/>
      <c r="AP147" s="197"/>
      <c r="AQ147" s="197"/>
      <c r="AR147" s="4"/>
      <c r="AS147" t="s">
        <v>247</v>
      </c>
      <c r="AT147" s="35">
        <f t="shared" si="266"/>
        <v>0</v>
      </c>
      <c r="AU147" s="35">
        <f t="shared" si="266"/>
        <v>0.738020745</v>
      </c>
      <c r="AV147" s="35">
        <f t="shared" si="266"/>
        <v>0</v>
      </c>
      <c r="AW147" s="35">
        <f t="shared" si="266"/>
        <v>0</v>
      </c>
      <c r="AX147" s="35">
        <f t="shared" si="266"/>
        <v>0</v>
      </c>
      <c r="AY147" s="35">
        <f t="shared" si="266"/>
        <v>2.01507489145208</v>
      </c>
      <c r="AZ147" s="35">
        <f t="shared" si="266"/>
        <v>5.07485655</v>
      </c>
      <c r="BA147" s="35">
        <f t="shared" si="266"/>
        <v>0</v>
      </c>
      <c r="BB147" s="35">
        <f t="shared" si="266"/>
        <v>0</v>
      </c>
      <c r="BC147" s="35">
        <f t="shared" si="266"/>
        <v>0</v>
      </c>
      <c r="BD147" s="35">
        <f t="shared" si="267"/>
        <v>0.7968438225</v>
      </c>
      <c r="BE147" s="35">
        <f t="shared" si="267"/>
        <v>0</v>
      </c>
      <c r="BF147" s="35">
        <f t="shared" si="267"/>
        <v>2.89174347</v>
      </c>
      <c r="BG147" s="35">
        <f t="shared" si="267"/>
        <v>0</v>
      </c>
      <c r="BH147" s="35">
        <f t="shared" si="267"/>
        <v>0.22562388</v>
      </c>
      <c r="BI147" s="35">
        <f t="shared" si="267"/>
        <v>0</v>
      </c>
      <c r="BJ147" s="35">
        <f t="shared" si="267"/>
        <v>0</v>
      </c>
      <c r="BK147" s="35">
        <f t="shared" si="267"/>
        <v>3.52880600371507</v>
      </c>
      <c r="BL147" s="35">
        <f t="shared" si="267"/>
        <v>0</v>
      </c>
      <c r="BM147" s="35">
        <f t="shared" si="267"/>
        <v>0</v>
      </c>
      <c r="BN147" s="35">
        <f t="shared" si="268"/>
        <v>0</v>
      </c>
      <c r="BO147" s="35">
        <f t="shared" si="268"/>
        <v>0</v>
      </c>
      <c r="BP147" s="35">
        <f t="shared" si="268"/>
        <v>0.98224129575</v>
      </c>
      <c r="BQ147" s="35">
        <f t="shared" si="268"/>
        <v>0</v>
      </c>
      <c r="BR147" s="35">
        <f t="shared" si="268"/>
        <v>0.8704377</v>
      </c>
      <c r="BS147" s="35">
        <f t="shared" si="268"/>
        <v>0</v>
      </c>
      <c r="BT147" s="35">
        <f t="shared" si="268"/>
        <v>0.8979238125</v>
      </c>
      <c r="BU147" s="35">
        <f t="shared" si="268"/>
        <v>1.05066126</v>
      </c>
      <c r="BV147" s="35">
        <f t="shared" si="268"/>
        <v>0</v>
      </c>
      <c r="BW147" s="35">
        <f t="shared" si="268"/>
        <v>1.38383685</v>
      </c>
      <c r="BX147" s="35">
        <f t="shared" si="269"/>
        <v>2.42820876375</v>
      </c>
      <c r="BY147" s="35">
        <f t="shared" si="269"/>
        <v>0.181467</v>
      </c>
      <c r="BZ147" s="35">
        <f t="shared" si="269"/>
        <v>0.292424715</v>
      </c>
      <c r="CA147" s="35">
        <f t="shared" si="269"/>
        <v>0.06435</v>
      </c>
      <c r="CB147" s="35">
        <f t="shared" si="269"/>
        <v>0</v>
      </c>
      <c r="CC147" s="35">
        <f t="shared" si="269"/>
        <v>0</v>
      </c>
      <c r="CD147" s="35">
        <f t="shared" si="269"/>
        <v>0.4158891</v>
      </c>
    </row>
    <row r="148" ht="14.45" customHeight="1" spans="3:82">
      <c r="C148" t="s">
        <v>810</v>
      </c>
      <c r="D148" t="s">
        <v>1503</v>
      </c>
      <c r="E148" t="s">
        <v>237</v>
      </c>
      <c r="F148" s="197">
        <v>0.1</v>
      </c>
      <c r="G148" s="197"/>
      <c r="H148" s="217">
        <v>0</v>
      </c>
      <c r="I148" s="197"/>
      <c r="J148" s="197"/>
      <c r="K148" s="197"/>
      <c r="L148" s="197"/>
      <c r="M148" s="197">
        <v>0.5</v>
      </c>
      <c r="N148" s="197"/>
      <c r="O148" s="197"/>
      <c r="P148" s="197"/>
      <c r="Q148" s="197"/>
      <c r="R148" s="197">
        <v>0.0055</v>
      </c>
      <c r="S148" s="197"/>
      <c r="T148" s="197">
        <v>0.5</v>
      </c>
      <c r="U148" s="197"/>
      <c r="V148" s="197"/>
      <c r="W148" s="197"/>
      <c r="X148" s="197"/>
      <c r="Y148" s="197"/>
      <c r="Z148" s="197"/>
      <c r="AA148" s="197"/>
      <c r="AB148" s="197"/>
      <c r="AC148" s="217">
        <v>0</v>
      </c>
      <c r="AD148" s="197"/>
      <c r="AE148" s="217">
        <v>0</v>
      </c>
      <c r="AF148" s="197"/>
      <c r="AG148" s="217">
        <v>0</v>
      </c>
      <c r="AH148" s="197"/>
      <c r="AI148" s="197"/>
      <c r="AJ148" s="217">
        <v>0</v>
      </c>
      <c r="AK148" s="217">
        <f>F148*0.35</f>
        <v>0.035</v>
      </c>
      <c r="AL148" s="197"/>
      <c r="AM148" s="197"/>
      <c r="AN148" s="197"/>
      <c r="AO148" s="197"/>
      <c r="AP148" s="197"/>
      <c r="AQ148" s="217">
        <v>0</v>
      </c>
      <c r="AR148" s="4"/>
      <c r="AS148" t="s">
        <v>237</v>
      </c>
      <c r="AT148" s="35">
        <f t="shared" si="266"/>
        <v>0</v>
      </c>
      <c r="AU148" s="35">
        <f t="shared" si="266"/>
        <v>0</v>
      </c>
      <c r="AV148" s="35">
        <f t="shared" si="266"/>
        <v>0</v>
      </c>
      <c r="AW148" s="35">
        <f t="shared" si="266"/>
        <v>0</v>
      </c>
      <c r="AX148" s="35">
        <f t="shared" si="266"/>
        <v>0</v>
      </c>
      <c r="AY148" s="35">
        <f t="shared" si="266"/>
        <v>0.366377252991288</v>
      </c>
      <c r="AZ148" s="35">
        <f t="shared" si="266"/>
        <v>6.114285</v>
      </c>
      <c r="BA148" s="35">
        <f t="shared" si="266"/>
        <v>0</v>
      </c>
      <c r="BB148" s="35">
        <f t="shared" si="266"/>
        <v>0</v>
      </c>
      <c r="BC148" s="35">
        <f t="shared" si="266"/>
        <v>0</v>
      </c>
      <c r="BD148" s="35">
        <f t="shared" si="267"/>
        <v>0.144880695</v>
      </c>
      <c r="BE148" s="35">
        <f t="shared" si="267"/>
        <v>0</v>
      </c>
      <c r="BF148" s="35">
        <f t="shared" si="267"/>
        <v>0.52577154</v>
      </c>
      <c r="BG148" s="35">
        <f t="shared" si="267"/>
        <v>0</v>
      </c>
      <c r="BH148" s="35">
        <f t="shared" si="267"/>
        <v>0.0543672</v>
      </c>
      <c r="BI148" s="35">
        <f t="shared" si="267"/>
        <v>0</v>
      </c>
      <c r="BJ148" s="35">
        <f t="shared" si="267"/>
        <v>0</v>
      </c>
      <c r="BK148" s="35">
        <f t="shared" si="267"/>
        <v>0.641601091584558</v>
      </c>
      <c r="BL148" s="35">
        <f t="shared" si="267"/>
        <v>0</v>
      </c>
      <c r="BM148" s="35">
        <f t="shared" si="267"/>
        <v>0</v>
      </c>
      <c r="BN148" s="35">
        <f t="shared" si="268"/>
        <v>0</v>
      </c>
      <c r="BO148" s="35">
        <f t="shared" si="268"/>
        <v>0</v>
      </c>
      <c r="BP148" s="35">
        <f t="shared" si="268"/>
        <v>0</v>
      </c>
      <c r="BQ148" s="35">
        <f t="shared" si="268"/>
        <v>0</v>
      </c>
      <c r="BR148" s="35">
        <f t="shared" si="268"/>
        <v>0</v>
      </c>
      <c r="BS148" s="35">
        <f t="shared" si="268"/>
        <v>0</v>
      </c>
      <c r="BT148" s="35">
        <f t="shared" si="268"/>
        <v>0</v>
      </c>
      <c r="BU148" s="35">
        <f t="shared" si="268"/>
        <v>0.19102932</v>
      </c>
      <c r="BV148" s="35">
        <f t="shared" si="268"/>
        <v>0</v>
      </c>
      <c r="BW148" s="35">
        <f t="shared" si="268"/>
        <v>0</v>
      </c>
      <c r="BX148" s="35">
        <f t="shared" si="269"/>
        <v>0.16438550625</v>
      </c>
      <c r="BY148" s="35">
        <f t="shared" si="269"/>
        <v>0.0351</v>
      </c>
      <c r="BZ148" s="35">
        <f t="shared" si="269"/>
        <v>0.05316813</v>
      </c>
      <c r="CA148" s="35">
        <f t="shared" si="269"/>
        <v>0.0117</v>
      </c>
      <c r="CB148" s="35">
        <f t="shared" si="269"/>
        <v>0</v>
      </c>
      <c r="CC148" s="35">
        <f t="shared" si="269"/>
        <v>0</v>
      </c>
      <c r="CD148" s="35">
        <f t="shared" si="269"/>
        <v>0</v>
      </c>
    </row>
    <row r="149" ht="14.45" customHeight="1" spans="3:82">
      <c r="C149" t="s">
        <v>810</v>
      </c>
      <c r="D149" t="s">
        <v>1503</v>
      </c>
      <c r="E149" t="s">
        <v>1236</v>
      </c>
      <c r="F149" s="197">
        <v>1</v>
      </c>
      <c r="G149" s="197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  <c r="AA149" s="197"/>
      <c r="AB149" s="197"/>
      <c r="AC149" s="197"/>
      <c r="AD149" s="197"/>
      <c r="AE149" s="197"/>
      <c r="AF149" s="197"/>
      <c r="AG149" s="197"/>
      <c r="AH149" s="197"/>
      <c r="AI149" s="197"/>
      <c r="AJ149" s="197"/>
      <c r="AK149" s="197"/>
      <c r="AL149" s="197"/>
      <c r="AM149" s="197"/>
      <c r="AN149" s="197"/>
      <c r="AO149" s="197"/>
      <c r="AP149" s="197"/>
      <c r="AQ149" s="197"/>
      <c r="AR149" s="4"/>
      <c r="AS149" t="s">
        <v>1236</v>
      </c>
      <c r="AT149" s="35">
        <f t="shared" si="266"/>
        <v>0</v>
      </c>
      <c r="AU149" s="35">
        <f t="shared" si="266"/>
        <v>1.3418559</v>
      </c>
      <c r="AV149" s="35">
        <f t="shared" si="266"/>
        <v>0</v>
      </c>
      <c r="AW149" s="35">
        <f t="shared" si="266"/>
        <v>0</v>
      </c>
      <c r="AX149" s="35">
        <f t="shared" si="266"/>
        <v>0</v>
      </c>
      <c r="AY149" s="35">
        <f t="shared" si="266"/>
        <v>3.66377252991287</v>
      </c>
      <c r="AZ149" s="35">
        <f t="shared" si="266"/>
        <v>12.22857</v>
      </c>
      <c r="BA149" s="35">
        <f t="shared" si="266"/>
        <v>0</v>
      </c>
      <c r="BB149" s="35">
        <f t="shared" si="266"/>
        <v>0</v>
      </c>
      <c r="BC149" s="35">
        <f t="shared" si="266"/>
        <v>0</v>
      </c>
      <c r="BD149" s="35">
        <f t="shared" si="267"/>
        <v>1.44880695</v>
      </c>
      <c r="BE149" s="35">
        <f t="shared" si="267"/>
        <v>0</v>
      </c>
      <c r="BF149" s="35">
        <f t="shared" si="267"/>
        <v>5.2577154</v>
      </c>
      <c r="BG149" s="35">
        <f t="shared" si="267"/>
        <v>0</v>
      </c>
      <c r="BH149" s="35">
        <f t="shared" si="267"/>
        <v>0.543672</v>
      </c>
      <c r="BI149" s="35">
        <f t="shared" si="267"/>
        <v>0</v>
      </c>
      <c r="BJ149" s="35">
        <f t="shared" si="267"/>
        <v>0</v>
      </c>
      <c r="BK149" s="35">
        <f t="shared" si="267"/>
        <v>6.41601091584558</v>
      </c>
      <c r="BL149" s="35">
        <f t="shared" si="267"/>
        <v>0</v>
      </c>
      <c r="BM149" s="35">
        <f t="shared" si="267"/>
        <v>0</v>
      </c>
      <c r="BN149" s="35">
        <f t="shared" si="268"/>
        <v>0</v>
      </c>
      <c r="BO149" s="35">
        <f t="shared" si="268"/>
        <v>0</v>
      </c>
      <c r="BP149" s="35">
        <f t="shared" si="268"/>
        <v>1.98432585</v>
      </c>
      <c r="BQ149" s="35">
        <f t="shared" si="268"/>
        <v>0</v>
      </c>
      <c r="BR149" s="35">
        <f t="shared" si="268"/>
        <v>1.582614</v>
      </c>
      <c r="BS149" s="35">
        <f t="shared" si="268"/>
        <v>0</v>
      </c>
      <c r="BT149" s="35">
        <f t="shared" si="268"/>
        <v>1.63258875</v>
      </c>
      <c r="BU149" s="35">
        <f t="shared" si="268"/>
        <v>1.9102932</v>
      </c>
      <c r="BV149" s="35">
        <f t="shared" si="268"/>
        <v>0</v>
      </c>
      <c r="BW149" s="35">
        <f t="shared" si="268"/>
        <v>2.516067</v>
      </c>
      <c r="BX149" s="35">
        <f t="shared" si="269"/>
        <v>4.69672875</v>
      </c>
      <c r="BY149" s="35">
        <f t="shared" si="269"/>
        <v>0.351</v>
      </c>
      <c r="BZ149" s="35">
        <f t="shared" si="269"/>
        <v>0.5316813</v>
      </c>
      <c r="CA149" s="35">
        <f t="shared" si="269"/>
        <v>0.117</v>
      </c>
      <c r="CB149" s="35">
        <f t="shared" si="269"/>
        <v>0</v>
      </c>
      <c r="CC149" s="35">
        <f t="shared" si="269"/>
        <v>0</v>
      </c>
      <c r="CD149" s="35">
        <f t="shared" si="269"/>
        <v>0.756162</v>
      </c>
    </row>
    <row r="150" ht="14.45" customHeight="1" spans="3:82">
      <c r="C150" t="s">
        <v>810</v>
      </c>
      <c r="D150" t="s">
        <v>1503</v>
      </c>
      <c r="E150" t="s">
        <v>1225</v>
      </c>
      <c r="F150" s="197">
        <v>0.75</v>
      </c>
      <c r="G150" s="197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197"/>
      <c r="AB150" s="197"/>
      <c r="AC150" s="197"/>
      <c r="AD150" s="197"/>
      <c r="AE150" s="197"/>
      <c r="AF150" s="197"/>
      <c r="AG150" s="197"/>
      <c r="AH150" s="197"/>
      <c r="AI150" s="197"/>
      <c r="AJ150" s="197"/>
      <c r="AK150" s="197"/>
      <c r="AL150" s="197"/>
      <c r="AM150" s="197"/>
      <c r="AN150" s="197"/>
      <c r="AO150" s="197"/>
      <c r="AP150" s="197"/>
      <c r="AQ150" s="197"/>
      <c r="AR150" s="4"/>
      <c r="AS150" t="s">
        <v>1225</v>
      </c>
      <c r="AT150" s="35">
        <f t="shared" si="266"/>
        <v>0</v>
      </c>
      <c r="AU150" s="35">
        <f t="shared" si="266"/>
        <v>1.006391925</v>
      </c>
      <c r="AV150" s="35">
        <f t="shared" si="266"/>
        <v>0</v>
      </c>
      <c r="AW150" s="35">
        <f t="shared" si="266"/>
        <v>0</v>
      </c>
      <c r="AX150" s="35">
        <f t="shared" si="266"/>
        <v>0</v>
      </c>
      <c r="AY150" s="35">
        <f t="shared" si="266"/>
        <v>2.74782939743466</v>
      </c>
      <c r="AZ150" s="35">
        <f t="shared" si="266"/>
        <v>9.1714275</v>
      </c>
      <c r="BA150" s="35">
        <f t="shared" si="266"/>
        <v>0</v>
      </c>
      <c r="BB150" s="35">
        <f t="shared" si="266"/>
        <v>0</v>
      </c>
      <c r="BC150" s="35">
        <f t="shared" si="266"/>
        <v>0</v>
      </c>
      <c r="BD150" s="35">
        <f t="shared" si="267"/>
        <v>1.0866052125</v>
      </c>
      <c r="BE150" s="35">
        <f t="shared" si="267"/>
        <v>0</v>
      </c>
      <c r="BF150" s="35">
        <f t="shared" si="267"/>
        <v>3.94328655</v>
      </c>
      <c r="BG150" s="35">
        <f t="shared" si="267"/>
        <v>0</v>
      </c>
      <c r="BH150" s="35">
        <f t="shared" si="267"/>
        <v>0.407754</v>
      </c>
      <c r="BI150" s="35">
        <f t="shared" si="267"/>
        <v>0</v>
      </c>
      <c r="BJ150" s="35">
        <f t="shared" si="267"/>
        <v>0</v>
      </c>
      <c r="BK150" s="35">
        <f t="shared" si="267"/>
        <v>4.81200818688419</v>
      </c>
      <c r="BL150" s="35">
        <f t="shared" si="267"/>
        <v>0</v>
      </c>
      <c r="BM150" s="35">
        <f t="shared" si="267"/>
        <v>0</v>
      </c>
      <c r="BN150" s="35">
        <f t="shared" si="268"/>
        <v>0</v>
      </c>
      <c r="BO150" s="35">
        <f t="shared" si="268"/>
        <v>0</v>
      </c>
      <c r="BP150" s="35">
        <f t="shared" si="268"/>
        <v>1.4882443875</v>
      </c>
      <c r="BQ150" s="35">
        <f t="shared" si="268"/>
        <v>0</v>
      </c>
      <c r="BR150" s="35">
        <f t="shared" si="268"/>
        <v>1.1869605</v>
      </c>
      <c r="BS150" s="35">
        <f t="shared" si="268"/>
        <v>0</v>
      </c>
      <c r="BT150" s="35">
        <f t="shared" si="268"/>
        <v>1.2244415625</v>
      </c>
      <c r="BU150" s="35">
        <f t="shared" si="268"/>
        <v>1.4327199</v>
      </c>
      <c r="BV150" s="35">
        <f t="shared" si="268"/>
        <v>0</v>
      </c>
      <c r="BW150" s="35">
        <f t="shared" si="268"/>
        <v>1.88705025</v>
      </c>
      <c r="BX150" s="35">
        <f t="shared" si="269"/>
        <v>3.5225465625</v>
      </c>
      <c r="BY150" s="35">
        <f t="shared" si="269"/>
        <v>0.26325</v>
      </c>
      <c r="BZ150" s="35">
        <f t="shared" si="269"/>
        <v>0.398760975</v>
      </c>
      <c r="CA150" s="35">
        <f t="shared" si="269"/>
        <v>0.08775</v>
      </c>
      <c r="CB150" s="35">
        <f t="shared" si="269"/>
        <v>0</v>
      </c>
      <c r="CC150" s="35">
        <f t="shared" si="269"/>
        <v>0</v>
      </c>
      <c r="CD150" s="35">
        <f t="shared" si="269"/>
        <v>0.5671215</v>
      </c>
    </row>
    <row r="151" ht="14.45" customHeight="1" spans="3:82">
      <c r="C151" t="s">
        <v>810</v>
      </c>
      <c r="D151" t="s">
        <v>1503</v>
      </c>
      <c r="E151" t="s">
        <v>1227</v>
      </c>
      <c r="F151" s="197">
        <v>0.75</v>
      </c>
      <c r="G151" s="197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>
        <v>1.5</v>
      </c>
      <c r="S151" s="197"/>
      <c r="T151" s="197"/>
      <c r="U151" s="197"/>
      <c r="V151" s="197"/>
      <c r="W151" s="197"/>
      <c r="X151" s="197"/>
      <c r="Y151" s="197"/>
      <c r="Z151" s="197"/>
      <c r="AA151" s="197"/>
      <c r="AB151" s="197"/>
      <c r="AC151" s="197"/>
      <c r="AD151" s="197"/>
      <c r="AE151" s="197"/>
      <c r="AF151" s="197"/>
      <c r="AG151" s="197"/>
      <c r="AH151" s="197"/>
      <c r="AI151" s="197"/>
      <c r="AJ151" s="197"/>
      <c r="AK151" s="197"/>
      <c r="AL151" s="197"/>
      <c r="AM151" s="197"/>
      <c r="AN151" s="197"/>
      <c r="AO151" s="197"/>
      <c r="AP151" s="197"/>
      <c r="AQ151" s="197"/>
      <c r="AR151" s="4"/>
      <c r="AS151" t="s">
        <v>1227</v>
      </c>
      <c r="AT151" s="35">
        <f t="shared" si="266"/>
        <v>0</v>
      </c>
      <c r="AU151" s="35">
        <f t="shared" si="266"/>
        <v>1.006391925</v>
      </c>
      <c r="AV151" s="35">
        <f t="shared" si="266"/>
        <v>0</v>
      </c>
      <c r="AW151" s="35">
        <f t="shared" si="266"/>
        <v>0</v>
      </c>
      <c r="AX151" s="35">
        <f t="shared" si="266"/>
        <v>0</v>
      </c>
      <c r="AY151" s="35">
        <f t="shared" si="266"/>
        <v>2.74782939743466</v>
      </c>
      <c r="AZ151" s="35">
        <f t="shared" si="266"/>
        <v>9.1714275</v>
      </c>
      <c r="BA151" s="35">
        <f t="shared" si="266"/>
        <v>0</v>
      </c>
      <c r="BB151" s="35">
        <f t="shared" si="266"/>
        <v>0</v>
      </c>
      <c r="BC151" s="35">
        <f t="shared" si="266"/>
        <v>0</v>
      </c>
      <c r="BD151" s="35">
        <f t="shared" si="267"/>
        <v>1.0866052125</v>
      </c>
      <c r="BE151" s="35">
        <f t="shared" si="267"/>
        <v>0</v>
      </c>
      <c r="BF151" s="35">
        <f t="shared" si="267"/>
        <v>3.94328655</v>
      </c>
      <c r="BG151" s="35">
        <f t="shared" si="267"/>
        <v>0</v>
      </c>
      <c r="BH151" s="35">
        <f t="shared" si="267"/>
        <v>0.407754</v>
      </c>
      <c r="BI151" s="35">
        <f t="shared" si="267"/>
        <v>0</v>
      </c>
      <c r="BJ151" s="35">
        <f t="shared" si="267"/>
        <v>0</v>
      </c>
      <c r="BK151" s="35">
        <f t="shared" si="267"/>
        <v>4.81200818688419</v>
      </c>
      <c r="BL151" s="35">
        <f t="shared" si="267"/>
        <v>0</v>
      </c>
      <c r="BM151" s="35">
        <f t="shared" si="267"/>
        <v>0</v>
      </c>
      <c r="BN151" s="35">
        <f t="shared" si="268"/>
        <v>0</v>
      </c>
      <c r="BO151" s="35">
        <f t="shared" si="268"/>
        <v>0</v>
      </c>
      <c r="BP151" s="35">
        <f t="shared" si="268"/>
        <v>1.4882443875</v>
      </c>
      <c r="BQ151" s="35">
        <f t="shared" si="268"/>
        <v>0</v>
      </c>
      <c r="BR151" s="35">
        <f t="shared" si="268"/>
        <v>1.1869605</v>
      </c>
      <c r="BS151" s="35">
        <f t="shared" si="268"/>
        <v>0</v>
      </c>
      <c r="BT151" s="35">
        <f t="shared" si="268"/>
        <v>1.2244415625</v>
      </c>
      <c r="BU151" s="35">
        <f t="shared" si="268"/>
        <v>1.4327199</v>
      </c>
      <c r="BV151" s="35">
        <f t="shared" si="268"/>
        <v>0</v>
      </c>
      <c r="BW151" s="35">
        <f t="shared" si="268"/>
        <v>1.88705025</v>
      </c>
      <c r="BX151" s="35">
        <f t="shared" si="269"/>
        <v>3.5225465625</v>
      </c>
      <c r="BY151" s="35">
        <f t="shared" si="269"/>
        <v>0.26325</v>
      </c>
      <c r="BZ151" s="35">
        <f t="shared" si="269"/>
        <v>0.398760975</v>
      </c>
      <c r="CA151" s="35">
        <f t="shared" si="269"/>
        <v>0.08775</v>
      </c>
      <c r="CB151" s="35">
        <f t="shared" si="269"/>
        <v>0</v>
      </c>
      <c r="CC151" s="35">
        <f t="shared" si="269"/>
        <v>0</v>
      </c>
      <c r="CD151" s="35">
        <f t="shared" si="269"/>
        <v>0.5671215</v>
      </c>
    </row>
    <row r="152" ht="14.45" customHeight="1" spans="3:82">
      <c r="C152" t="s">
        <v>810</v>
      </c>
      <c r="D152" t="s">
        <v>1393</v>
      </c>
      <c r="E152" t="s">
        <v>1504</v>
      </c>
      <c r="F152" s="95">
        <v>30</v>
      </c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>
        <v>50</v>
      </c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4"/>
      <c r="AS152" s="55" t="s">
        <v>1440</v>
      </c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158"/>
      <c r="BT152" s="158"/>
      <c r="BU152" s="158"/>
      <c r="BV152" s="158"/>
      <c r="BW152" s="158"/>
      <c r="BX152" s="158"/>
      <c r="BY152" s="158"/>
      <c r="BZ152" s="158"/>
      <c r="CA152" s="158"/>
      <c r="CB152" s="158"/>
      <c r="CC152" s="158"/>
      <c r="CD152" s="158"/>
    </row>
    <row r="153" ht="14.45" customHeight="1" spans="3:82">
      <c r="C153" t="s">
        <v>810</v>
      </c>
      <c r="D153" t="s">
        <v>1505</v>
      </c>
      <c r="E153" t="s">
        <v>272</v>
      </c>
      <c r="F153" s="23">
        <v>2.27</v>
      </c>
      <c r="G153" s="197"/>
      <c r="H153" s="197">
        <f>F153*2.5</f>
        <v>5.675</v>
      </c>
      <c r="I153" s="197">
        <v>0.66</v>
      </c>
      <c r="J153" s="197"/>
      <c r="K153" s="197">
        <v>2.85</v>
      </c>
      <c r="L153" s="197">
        <v>2.366</v>
      </c>
      <c r="M153" s="197">
        <f>F153*1.83</f>
        <v>4.1541</v>
      </c>
      <c r="N153" s="197">
        <v>2.85</v>
      </c>
      <c r="O153" s="197">
        <v>2.85</v>
      </c>
      <c r="P153" s="197">
        <v>2.6505</v>
      </c>
      <c r="Q153" s="197">
        <f>F153*1.6</f>
        <v>3.632</v>
      </c>
      <c r="R153" s="197"/>
      <c r="S153" s="217">
        <f>F153*1.31</f>
        <v>2.9737</v>
      </c>
      <c r="T153" s="197"/>
      <c r="U153" s="197">
        <f>F153*2.3</f>
        <v>5.221</v>
      </c>
      <c r="V153" s="197"/>
      <c r="W153" s="197">
        <v>6.4638</v>
      </c>
      <c r="X153" s="197">
        <f>F153*0.62</f>
        <v>1.4074</v>
      </c>
      <c r="Y153" s="197"/>
      <c r="Z153" s="197"/>
      <c r="AA153" s="197"/>
      <c r="AB153" s="197">
        <v>2.85</v>
      </c>
      <c r="AC153" s="197">
        <f>F153*2.5</f>
        <v>5.675</v>
      </c>
      <c r="AD153" s="197"/>
      <c r="AE153" s="197">
        <f>F153*2</f>
        <v>4.54</v>
      </c>
      <c r="AF153" s="197"/>
      <c r="AG153" s="197">
        <v>1</v>
      </c>
      <c r="AH153" s="257"/>
      <c r="AI153" s="197"/>
      <c r="AJ153" s="197">
        <f>F153*1.21</f>
        <v>2.7467</v>
      </c>
      <c r="AK153" s="197">
        <f>F153*1.16</f>
        <v>2.6332</v>
      </c>
      <c r="AL153" s="197"/>
      <c r="AM153" s="197">
        <f>F153*1.01</f>
        <v>2.2927</v>
      </c>
      <c r="AN153" s="197"/>
      <c r="AO153" s="197"/>
      <c r="AP153" s="197"/>
      <c r="AQ153" s="197">
        <f>F153*1.55</f>
        <v>3.5185</v>
      </c>
      <c r="AR153" s="4"/>
      <c r="AS153" t="s">
        <v>272</v>
      </c>
      <c r="AT153" s="35">
        <f t="shared" ref="AT153:BC155" si="270">G$156*IF(G153&lt;&gt;"",G153,$F153)</f>
        <v>0</v>
      </c>
      <c r="AU153" s="35">
        <f t="shared" si="270"/>
        <v>7.6150322325</v>
      </c>
      <c r="AV153" s="35">
        <f t="shared" si="270"/>
        <v>0</v>
      </c>
      <c r="AW153" s="35">
        <f t="shared" si="270"/>
        <v>0</v>
      </c>
      <c r="AX153" s="35">
        <f t="shared" si="270"/>
        <v>0</v>
      </c>
      <c r="AY153" s="35">
        <f t="shared" si="270"/>
        <v>8.66848580577386</v>
      </c>
      <c r="AZ153" s="35">
        <f t="shared" si="270"/>
        <v>50.798702637</v>
      </c>
      <c r="BA153" s="35">
        <f t="shared" si="270"/>
        <v>0</v>
      </c>
      <c r="BB153" s="35">
        <f t="shared" si="270"/>
        <v>0</v>
      </c>
      <c r="BC153" s="35">
        <f t="shared" si="270"/>
        <v>0</v>
      </c>
      <c r="BD153" s="35">
        <f t="shared" ref="BD153:BM155" si="271">Q$156*IF(Q153&lt;&gt;"",Q153,$F153)</f>
        <v>5.2620668424</v>
      </c>
      <c r="BE153" s="35">
        <f t="shared" si="271"/>
        <v>0</v>
      </c>
      <c r="BF153" s="35">
        <f t="shared" si="271"/>
        <v>15.63486828498</v>
      </c>
      <c r="BG153" s="35">
        <f t="shared" si="271"/>
        <v>0</v>
      </c>
      <c r="BH153" s="35">
        <f t="shared" si="271"/>
        <v>2.838511512</v>
      </c>
      <c r="BI153" s="35">
        <f t="shared" si="271"/>
        <v>0</v>
      </c>
      <c r="BJ153" s="35">
        <f t="shared" si="271"/>
        <v>0</v>
      </c>
      <c r="BK153" s="35">
        <f t="shared" si="271"/>
        <v>9.02989376296107</v>
      </c>
      <c r="BL153" s="35">
        <f t="shared" si="271"/>
        <v>0</v>
      </c>
      <c r="BM153" s="35">
        <f t="shared" si="271"/>
        <v>0</v>
      </c>
      <c r="BN153" s="35">
        <f t="shared" ref="BN153:BW155" si="272">AA$156*IF(AA153&lt;&gt;"",AA153,$F153)</f>
        <v>0</v>
      </c>
      <c r="BO153" s="35">
        <f t="shared" si="272"/>
        <v>0</v>
      </c>
      <c r="BP153" s="35">
        <f t="shared" si="272"/>
        <v>11.26104919875</v>
      </c>
      <c r="BQ153" s="35">
        <f t="shared" si="272"/>
        <v>0</v>
      </c>
      <c r="BR153" s="35">
        <f t="shared" si="272"/>
        <v>7.18506756</v>
      </c>
      <c r="BS153" s="35">
        <f t="shared" si="272"/>
        <v>0</v>
      </c>
      <c r="BT153" s="35">
        <f t="shared" si="272"/>
        <v>1.63258875</v>
      </c>
      <c r="BU153" s="35">
        <f t="shared" si="272"/>
        <v>4.336365564</v>
      </c>
      <c r="BV153" s="35">
        <f t="shared" si="272"/>
        <v>0</v>
      </c>
      <c r="BW153" s="35">
        <f t="shared" si="272"/>
        <v>6.9108812289</v>
      </c>
      <c r="BX153" s="35">
        <f t="shared" ref="BX153:CD155" si="273">AK$156*IF(AK153&lt;&gt;"",AK153,$F153)</f>
        <v>12.3674261445</v>
      </c>
      <c r="BY153" s="35">
        <f t="shared" si="273"/>
        <v>0.79677</v>
      </c>
      <c r="BZ153" s="35">
        <f t="shared" si="273"/>
        <v>1.21898571651</v>
      </c>
      <c r="CA153" s="35">
        <f t="shared" si="273"/>
        <v>0.26559</v>
      </c>
      <c r="CB153" s="35">
        <f t="shared" si="273"/>
        <v>0</v>
      </c>
      <c r="CC153" s="35">
        <f t="shared" si="273"/>
        <v>0</v>
      </c>
      <c r="CD153" s="35">
        <f t="shared" si="273"/>
        <v>2.660555997</v>
      </c>
    </row>
    <row r="154" ht="14.45" customHeight="1" spans="3:82">
      <c r="C154" t="s">
        <v>810</v>
      </c>
      <c r="D154" t="s">
        <v>1505</v>
      </c>
      <c r="E154" t="s">
        <v>1234</v>
      </c>
      <c r="F154" s="197">
        <v>0.25</v>
      </c>
      <c r="G154" s="197"/>
      <c r="H154" s="197"/>
      <c r="I154" s="197"/>
      <c r="J154" s="197"/>
      <c r="K154" s="197"/>
      <c r="L154" s="197"/>
      <c r="M154" s="197"/>
      <c r="N154" s="197"/>
      <c r="O154" s="197">
        <v>0.1</v>
      </c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197"/>
      <c r="AB154" s="197"/>
      <c r="AC154" s="197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  <c r="AN154" s="197"/>
      <c r="AO154" s="197"/>
      <c r="AP154" s="197"/>
      <c r="AQ154" s="197"/>
      <c r="AR154" s="4"/>
      <c r="AS154" t="s">
        <v>1234</v>
      </c>
      <c r="AT154" s="35">
        <f t="shared" si="270"/>
        <v>0</v>
      </c>
      <c r="AU154" s="35">
        <f t="shared" si="270"/>
        <v>0.335463975</v>
      </c>
      <c r="AV154" s="35">
        <f t="shared" si="270"/>
        <v>0</v>
      </c>
      <c r="AW154" s="35">
        <f t="shared" si="270"/>
        <v>0</v>
      </c>
      <c r="AX154" s="35">
        <f t="shared" si="270"/>
        <v>0</v>
      </c>
      <c r="AY154" s="35">
        <f t="shared" si="270"/>
        <v>0.915943132478219</v>
      </c>
      <c r="AZ154" s="35">
        <f t="shared" si="270"/>
        <v>3.0571425</v>
      </c>
      <c r="BA154" s="35">
        <f t="shared" si="270"/>
        <v>0</v>
      </c>
      <c r="BB154" s="35">
        <f t="shared" si="270"/>
        <v>0</v>
      </c>
      <c r="BC154" s="35">
        <f t="shared" si="270"/>
        <v>0</v>
      </c>
      <c r="BD154" s="35">
        <f t="shared" si="271"/>
        <v>0.3622017375</v>
      </c>
      <c r="BE154" s="35">
        <f t="shared" si="271"/>
        <v>0</v>
      </c>
      <c r="BF154" s="35">
        <f t="shared" si="271"/>
        <v>1.31442885</v>
      </c>
      <c r="BG154" s="35">
        <f t="shared" si="271"/>
        <v>0</v>
      </c>
      <c r="BH154" s="35">
        <f t="shared" si="271"/>
        <v>0.135918</v>
      </c>
      <c r="BI154" s="35">
        <f t="shared" si="271"/>
        <v>0</v>
      </c>
      <c r="BJ154" s="35">
        <f t="shared" si="271"/>
        <v>0</v>
      </c>
      <c r="BK154" s="35">
        <f t="shared" si="271"/>
        <v>1.6040027289614</v>
      </c>
      <c r="BL154" s="35">
        <f t="shared" si="271"/>
        <v>0</v>
      </c>
      <c r="BM154" s="35">
        <f t="shared" si="271"/>
        <v>0</v>
      </c>
      <c r="BN154" s="35">
        <f t="shared" si="272"/>
        <v>0</v>
      </c>
      <c r="BO154" s="35">
        <f t="shared" si="272"/>
        <v>0</v>
      </c>
      <c r="BP154" s="35">
        <f t="shared" si="272"/>
        <v>0.4960814625</v>
      </c>
      <c r="BQ154" s="35">
        <f t="shared" si="272"/>
        <v>0</v>
      </c>
      <c r="BR154" s="35">
        <f t="shared" si="272"/>
        <v>0.3956535</v>
      </c>
      <c r="BS154" s="35">
        <f t="shared" si="272"/>
        <v>0</v>
      </c>
      <c r="BT154" s="35">
        <f t="shared" si="272"/>
        <v>0.4081471875</v>
      </c>
      <c r="BU154" s="35">
        <f t="shared" si="272"/>
        <v>0.4775733</v>
      </c>
      <c r="BV154" s="35">
        <f t="shared" si="272"/>
        <v>0</v>
      </c>
      <c r="BW154" s="35">
        <f t="shared" si="272"/>
        <v>0.62901675</v>
      </c>
      <c r="BX154" s="35">
        <f t="shared" si="273"/>
        <v>1.1741821875</v>
      </c>
      <c r="BY154" s="35">
        <f t="shared" si="273"/>
        <v>0.08775</v>
      </c>
      <c r="BZ154" s="35">
        <f t="shared" si="273"/>
        <v>0.132920325</v>
      </c>
      <c r="CA154" s="35">
        <f t="shared" si="273"/>
        <v>0.02925</v>
      </c>
      <c r="CB154" s="35">
        <f t="shared" si="273"/>
        <v>0</v>
      </c>
      <c r="CC154" s="35">
        <f t="shared" si="273"/>
        <v>0</v>
      </c>
      <c r="CD154" s="35">
        <f t="shared" si="273"/>
        <v>0.1890405</v>
      </c>
    </row>
    <row r="155" ht="14.45" customHeight="1" spans="3:82">
      <c r="C155" t="s">
        <v>810</v>
      </c>
      <c r="D155" t="s">
        <v>1505</v>
      </c>
      <c r="E155" t="s">
        <v>812</v>
      </c>
      <c r="F155" s="49">
        <v>1</v>
      </c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"/>
      <c r="AS155" t="s">
        <v>812</v>
      </c>
      <c r="AT155" s="35">
        <f t="shared" si="270"/>
        <v>0</v>
      </c>
      <c r="AU155" s="35">
        <f t="shared" si="270"/>
        <v>1.3418559</v>
      </c>
      <c r="AV155" s="35">
        <f t="shared" si="270"/>
        <v>0</v>
      </c>
      <c r="AW155" s="35">
        <f t="shared" si="270"/>
        <v>0</v>
      </c>
      <c r="AX155" s="35">
        <f t="shared" si="270"/>
        <v>0</v>
      </c>
      <c r="AY155" s="35">
        <f t="shared" si="270"/>
        <v>3.66377252991287</v>
      </c>
      <c r="AZ155" s="35">
        <f t="shared" si="270"/>
        <v>12.22857</v>
      </c>
      <c r="BA155" s="35">
        <f t="shared" si="270"/>
        <v>0</v>
      </c>
      <c r="BB155" s="35">
        <f t="shared" si="270"/>
        <v>0</v>
      </c>
      <c r="BC155" s="35">
        <f t="shared" si="270"/>
        <v>0</v>
      </c>
      <c r="BD155" s="35">
        <f t="shared" si="271"/>
        <v>1.44880695</v>
      </c>
      <c r="BE155" s="35">
        <f t="shared" si="271"/>
        <v>0</v>
      </c>
      <c r="BF155" s="35">
        <f t="shared" si="271"/>
        <v>5.2577154</v>
      </c>
      <c r="BG155" s="35">
        <f t="shared" si="271"/>
        <v>0</v>
      </c>
      <c r="BH155" s="35">
        <f t="shared" si="271"/>
        <v>0.543672</v>
      </c>
      <c r="BI155" s="35">
        <f t="shared" si="271"/>
        <v>0</v>
      </c>
      <c r="BJ155" s="35">
        <f t="shared" si="271"/>
        <v>0</v>
      </c>
      <c r="BK155" s="35">
        <f t="shared" si="271"/>
        <v>6.41601091584558</v>
      </c>
      <c r="BL155" s="35">
        <f t="shared" si="271"/>
        <v>0</v>
      </c>
      <c r="BM155" s="35">
        <f t="shared" si="271"/>
        <v>0</v>
      </c>
      <c r="BN155" s="35">
        <f t="shared" si="272"/>
        <v>0</v>
      </c>
      <c r="BO155" s="35">
        <f t="shared" si="272"/>
        <v>0</v>
      </c>
      <c r="BP155" s="35">
        <f t="shared" si="272"/>
        <v>1.98432585</v>
      </c>
      <c r="BQ155" s="35">
        <f t="shared" si="272"/>
        <v>0</v>
      </c>
      <c r="BR155" s="35">
        <f t="shared" si="272"/>
        <v>1.582614</v>
      </c>
      <c r="BS155" s="35">
        <f t="shared" si="272"/>
        <v>0</v>
      </c>
      <c r="BT155" s="35">
        <f t="shared" si="272"/>
        <v>1.63258875</v>
      </c>
      <c r="BU155" s="35">
        <f t="shared" si="272"/>
        <v>1.9102932</v>
      </c>
      <c r="BV155" s="35">
        <f t="shared" si="272"/>
        <v>0</v>
      </c>
      <c r="BW155" s="35">
        <f t="shared" si="272"/>
        <v>2.516067</v>
      </c>
      <c r="BX155" s="35">
        <f t="shared" si="273"/>
        <v>4.69672875</v>
      </c>
      <c r="BY155" s="35">
        <f t="shared" si="273"/>
        <v>0.351</v>
      </c>
      <c r="BZ155" s="35">
        <f t="shared" si="273"/>
        <v>0.5316813</v>
      </c>
      <c r="CA155" s="35">
        <f t="shared" si="273"/>
        <v>0.117</v>
      </c>
      <c r="CB155" s="35">
        <f t="shared" si="273"/>
        <v>0</v>
      </c>
      <c r="CC155" s="35">
        <f t="shared" si="273"/>
        <v>0</v>
      </c>
      <c r="CD155" s="35">
        <f t="shared" si="273"/>
        <v>0.756162</v>
      </c>
    </row>
    <row r="156" ht="14.45" customHeight="1" spans="3:44">
      <c r="C156" t="s">
        <v>810</v>
      </c>
      <c r="D156" s="12" t="s">
        <v>1387</v>
      </c>
      <c r="E156" t="s">
        <v>1504</v>
      </c>
      <c r="G156" s="35">
        <f t="shared" ref="G156:AQ156" si="274">G31*(G106*IF(G101&lt;&gt;"",G101,$F101)+G116*IF(G111&lt;&gt;"",G111,$F111))</f>
        <v>0</v>
      </c>
      <c r="H156" s="35">
        <f t="shared" si="274"/>
        <v>1.3418559</v>
      </c>
      <c r="I156" s="35">
        <f t="shared" si="274"/>
        <v>0</v>
      </c>
      <c r="J156" s="35">
        <f t="shared" si="274"/>
        <v>0</v>
      </c>
      <c r="K156" s="35">
        <f t="shared" si="274"/>
        <v>0</v>
      </c>
      <c r="L156" s="35">
        <f t="shared" si="274"/>
        <v>3.66377252991287</v>
      </c>
      <c r="M156" s="35">
        <f t="shared" si="274"/>
        <v>12.22857</v>
      </c>
      <c r="N156" s="35">
        <f t="shared" si="274"/>
        <v>0</v>
      </c>
      <c r="O156" s="35">
        <f t="shared" si="274"/>
        <v>0</v>
      </c>
      <c r="P156" s="35">
        <f t="shared" si="274"/>
        <v>0</v>
      </c>
      <c r="Q156" s="35">
        <f t="shared" si="274"/>
        <v>1.44880695</v>
      </c>
      <c r="R156" s="35">
        <f t="shared" si="274"/>
        <v>0</v>
      </c>
      <c r="S156" s="35">
        <f t="shared" si="274"/>
        <v>5.2577154</v>
      </c>
      <c r="T156" s="35">
        <f t="shared" si="274"/>
        <v>0</v>
      </c>
      <c r="U156" s="35">
        <f t="shared" si="274"/>
        <v>0.543672</v>
      </c>
      <c r="V156" s="35">
        <f t="shared" si="274"/>
        <v>0</v>
      </c>
      <c r="W156" s="35">
        <f t="shared" si="274"/>
        <v>0</v>
      </c>
      <c r="X156" s="35">
        <f t="shared" si="274"/>
        <v>6.41601091584558</v>
      </c>
      <c r="Y156" s="35">
        <f t="shared" si="274"/>
        <v>0</v>
      </c>
      <c r="Z156" s="35">
        <f t="shared" si="274"/>
        <v>0</v>
      </c>
      <c r="AA156" s="35">
        <f t="shared" si="274"/>
        <v>0</v>
      </c>
      <c r="AB156" s="35">
        <f t="shared" si="274"/>
        <v>0</v>
      </c>
      <c r="AC156" s="35">
        <f t="shared" si="274"/>
        <v>1.98432585</v>
      </c>
      <c r="AD156" s="35">
        <f t="shared" si="274"/>
        <v>0</v>
      </c>
      <c r="AE156" s="35">
        <f t="shared" si="274"/>
        <v>1.582614</v>
      </c>
      <c r="AF156" s="35">
        <f t="shared" si="274"/>
        <v>0</v>
      </c>
      <c r="AG156" s="35">
        <f t="shared" si="274"/>
        <v>1.63258875</v>
      </c>
      <c r="AH156" s="35">
        <f t="shared" si="274"/>
        <v>1.9102932</v>
      </c>
      <c r="AI156" s="35">
        <f t="shared" si="274"/>
        <v>0</v>
      </c>
      <c r="AJ156" s="35">
        <f t="shared" si="274"/>
        <v>2.516067</v>
      </c>
      <c r="AK156" s="35">
        <f t="shared" si="274"/>
        <v>4.69672875</v>
      </c>
      <c r="AL156" s="35">
        <f t="shared" si="274"/>
        <v>0.351</v>
      </c>
      <c r="AM156" s="35">
        <f t="shared" si="274"/>
        <v>0.5316813</v>
      </c>
      <c r="AN156" s="35">
        <f t="shared" si="274"/>
        <v>0.117</v>
      </c>
      <c r="AO156" s="35">
        <f t="shared" si="274"/>
        <v>0</v>
      </c>
      <c r="AP156" s="35">
        <f t="shared" si="274"/>
        <v>0</v>
      </c>
      <c r="AQ156" s="35">
        <f t="shared" si="274"/>
        <v>0.756162</v>
      </c>
      <c r="AR156" s="4"/>
    </row>
    <row r="157" ht="15" customHeight="1" spans="3:82">
      <c r="C157" s="8" t="s">
        <v>1517</v>
      </c>
      <c r="D157" s="8"/>
      <c r="E157" s="8"/>
      <c r="F157" s="8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4"/>
      <c r="AS157" s="55" t="s">
        <v>1494</v>
      </c>
      <c r="AT157" s="6" t="str">
        <f t="shared" ref="AT157:CD157" si="275">G$46</f>
        <v>AT</v>
      </c>
      <c r="AU157" s="6" t="str">
        <f t="shared" si="275"/>
        <v>BE</v>
      </c>
      <c r="AV157" s="6" t="str">
        <f t="shared" si="275"/>
        <v>BG</v>
      </c>
      <c r="AW157" s="6" t="str">
        <f t="shared" si="275"/>
        <v>CH</v>
      </c>
      <c r="AX157" s="6" t="str">
        <f t="shared" si="275"/>
        <v>CY</v>
      </c>
      <c r="AY157" s="6" t="str">
        <f t="shared" si="275"/>
        <v>CZ</v>
      </c>
      <c r="AZ157" s="6" t="str">
        <f t="shared" si="275"/>
        <v>DE</v>
      </c>
      <c r="BA157" s="6" t="str">
        <f t="shared" si="275"/>
        <v>DK</v>
      </c>
      <c r="BB157" s="6" t="str">
        <f t="shared" si="275"/>
        <v>EE</v>
      </c>
      <c r="BC157" s="6" t="str">
        <f t="shared" si="275"/>
        <v>EL</v>
      </c>
      <c r="BD157" s="6" t="str">
        <f t="shared" si="275"/>
        <v>ES</v>
      </c>
      <c r="BE157" s="6" t="str">
        <f t="shared" si="275"/>
        <v>FI</v>
      </c>
      <c r="BF157" s="6" t="str">
        <f t="shared" si="275"/>
        <v>FR</v>
      </c>
      <c r="BG157" s="6" t="str">
        <f t="shared" si="275"/>
        <v>HR</v>
      </c>
      <c r="BH157" s="6" t="str">
        <f t="shared" si="275"/>
        <v>HU</v>
      </c>
      <c r="BI157" s="6" t="str">
        <f t="shared" si="275"/>
        <v>IE</v>
      </c>
      <c r="BJ157" s="6" t="str">
        <f t="shared" si="275"/>
        <v>IS</v>
      </c>
      <c r="BK157" s="6" t="str">
        <f t="shared" si="275"/>
        <v>IT</v>
      </c>
      <c r="BL157" s="6" t="str">
        <f t="shared" si="275"/>
        <v>LT</v>
      </c>
      <c r="BM157" s="6" t="str">
        <f t="shared" si="275"/>
        <v>LU</v>
      </c>
      <c r="BN157" s="6" t="str">
        <f t="shared" si="275"/>
        <v>LV</v>
      </c>
      <c r="BO157" s="6" t="str">
        <f t="shared" si="275"/>
        <v>MT</v>
      </c>
      <c r="BP157" s="6" t="str">
        <f t="shared" si="275"/>
        <v>NL</v>
      </c>
      <c r="BQ157" s="6" t="str">
        <f t="shared" si="275"/>
        <v>NO</v>
      </c>
      <c r="BR157" s="6" t="str">
        <f t="shared" si="275"/>
        <v>PL</v>
      </c>
      <c r="BS157" s="6" t="str">
        <f t="shared" si="275"/>
        <v>PT</v>
      </c>
      <c r="BT157" s="6" t="str">
        <f t="shared" si="275"/>
        <v>RO</v>
      </c>
      <c r="BU157" s="6" t="str">
        <f t="shared" si="275"/>
        <v>SE</v>
      </c>
      <c r="BV157" s="6" t="str">
        <f t="shared" si="275"/>
        <v>SI</v>
      </c>
      <c r="BW157" s="6" t="str">
        <f t="shared" si="275"/>
        <v>SK</v>
      </c>
      <c r="BX157" s="6" t="str">
        <f t="shared" si="275"/>
        <v>UK</v>
      </c>
      <c r="BY157" s="6" t="str">
        <f t="shared" si="275"/>
        <v>AL</v>
      </c>
      <c r="BZ157" s="6" t="str">
        <f t="shared" si="275"/>
        <v>BA</v>
      </c>
      <c r="CA157" s="6" t="str">
        <f t="shared" si="275"/>
        <v>KS</v>
      </c>
      <c r="CB157" s="6" t="str">
        <f t="shared" si="275"/>
        <v>ME</v>
      </c>
      <c r="CC157" s="6" t="str">
        <f t="shared" si="275"/>
        <v>MK</v>
      </c>
      <c r="CD157" s="6" t="str">
        <f t="shared" si="275"/>
        <v>RS</v>
      </c>
    </row>
    <row r="158" ht="14.45" customHeight="1" spans="3:82">
      <c r="C158" t="s">
        <v>817</v>
      </c>
      <c r="D158" t="s">
        <v>1503</v>
      </c>
      <c r="E158" t="s">
        <v>241</v>
      </c>
      <c r="F158" s="197">
        <v>5.45</v>
      </c>
      <c r="G158" s="197">
        <v>5.995</v>
      </c>
      <c r="H158" s="197"/>
      <c r="I158" s="197"/>
      <c r="J158" s="197"/>
      <c r="K158" s="197"/>
      <c r="L158" s="197">
        <v>4.7866</v>
      </c>
      <c r="M158" s="197">
        <v>8</v>
      </c>
      <c r="N158" s="197"/>
      <c r="O158" s="197"/>
      <c r="P158" s="197"/>
      <c r="Q158" s="197"/>
      <c r="R158" s="197">
        <v>5.2211</v>
      </c>
      <c r="S158" s="197">
        <v>12.3606</v>
      </c>
      <c r="T158" s="197">
        <v>8</v>
      </c>
      <c r="U158" s="197"/>
      <c r="V158" s="197"/>
      <c r="W158" s="197">
        <v>12.3606</v>
      </c>
      <c r="X158" s="197">
        <v>0.44145</v>
      </c>
      <c r="Y158" s="197"/>
      <c r="Z158" s="197"/>
      <c r="AA158" s="197"/>
      <c r="AB158" s="197"/>
      <c r="AC158" s="197"/>
      <c r="AD158" s="197"/>
      <c r="AE158" s="197">
        <v>4.65066666666667</v>
      </c>
      <c r="AF158" s="197"/>
      <c r="AG158" s="197"/>
      <c r="AH158" s="197"/>
      <c r="AI158" s="197"/>
      <c r="AJ158" s="197">
        <v>9.81</v>
      </c>
      <c r="AK158" s="197"/>
      <c r="AL158" s="197"/>
      <c r="AM158" s="197"/>
      <c r="AN158" s="197"/>
      <c r="AO158" s="197"/>
      <c r="AP158" s="197"/>
      <c r="AQ158" s="197"/>
      <c r="AR158" s="4"/>
      <c r="AS158" t="s">
        <v>241</v>
      </c>
      <c r="AT158" s="35">
        <f t="shared" ref="AT158:BC161" si="276">G$167*IF(G158&lt;&gt;"",G158,$F158)</f>
        <v>0</v>
      </c>
      <c r="AU158" s="35">
        <f t="shared" si="276"/>
        <v>0</v>
      </c>
      <c r="AV158" s="35">
        <f t="shared" si="276"/>
        <v>0</v>
      </c>
      <c r="AW158" s="35">
        <f t="shared" si="276"/>
        <v>0</v>
      </c>
      <c r="AX158" s="35">
        <f t="shared" si="276"/>
        <v>0</v>
      </c>
      <c r="AY158" s="35">
        <f t="shared" si="276"/>
        <v>0</v>
      </c>
      <c r="AZ158" s="35">
        <f t="shared" si="276"/>
        <v>0</v>
      </c>
      <c r="BA158" s="35">
        <f t="shared" si="276"/>
        <v>0</v>
      </c>
      <c r="BB158" s="35">
        <f t="shared" si="276"/>
        <v>0</v>
      </c>
      <c r="BC158" s="35">
        <f t="shared" si="276"/>
        <v>0</v>
      </c>
      <c r="BD158" s="35">
        <f t="shared" ref="BD158:BM161" si="277">Q$167*IF(Q158&lt;&gt;"",Q158,$F158)</f>
        <v>0</v>
      </c>
      <c r="BE158" s="35">
        <f t="shared" si="277"/>
        <v>0</v>
      </c>
      <c r="BF158" s="35">
        <f t="shared" si="277"/>
        <v>0</v>
      </c>
      <c r="BG158" s="35">
        <f t="shared" si="277"/>
        <v>0</v>
      </c>
      <c r="BH158" s="35">
        <f t="shared" si="277"/>
        <v>0</v>
      </c>
      <c r="BI158" s="35">
        <f t="shared" si="277"/>
        <v>0</v>
      </c>
      <c r="BJ158" s="35">
        <f t="shared" si="277"/>
        <v>0</v>
      </c>
      <c r="BK158" s="35">
        <f t="shared" si="277"/>
        <v>0</v>
      </c>
      <c r="BL158" s="35">
        <f t="shared" si="277"/>
        <v>0</v>
      </c>
      <c r="BM158" s="35">
        <f t="shared" si="277"/>
        <v>0</v>
      </c>
      <c r="BN158" s="35">
        <f t="shared" ref="BN158:BW161" si="278">AA$167*IF(AA158&lt;&gt;"",AA158,$F158)</f>
        <v>0</v>
      </c>
      <c r="BO158" s="35">
        <f t="shared" si="278"/>
        <v>0</v>
      </c>
      <c r="BP158" s="35">
        <f t="shared" si="278"/>
        <v>0</v>
      </c>
      <c r="BQ158" s="35">
        <f t="shared" si="278"/>
        <v>0</v>
      </c>
      <c r="BR158" s="35">
        <f t="shared" si="278"/>
        <v>0</v>
      </c>
      <c r="BS158" s="35">
        <f t="shared" si="278"/>
        <v>0</v>
      </c>
      <c r="BT158" s="35">
        <f t="shared" si="278"/>
        <v>0</v>
      </c>
      <c r="BU158" s="35">
        <f t="shared" si="278"/>
        <v>0</v>
      </c>
      <c r="BV158" s="35">
        <f t="shared" si="278"/>
        <v>0</v>
      </c>
      <c r="BW158" s="35">
        <f t="shared" si="278"/>
        <v>0</v>
      </c>
      <c r="BX158" s="35">
        <f t="shared" ref="BX158:CD161" si="279">AK$167*IF(AK158&lt;&gt;"",AK158,$F158)</f>
        <v>0</v>
      </c>
      <c r="BY158" s="35">
        <f t="shared" si="279"/>
        <v>0</v>
      </c>
      <c r="BZ158" s="35">
        <f t="shared" si="279"/>
        <v>0</v>
      </c>
      <c r="CA158" s="35">
        <f t="shared" si="279"/>
        <v>0</v>
      </c>
      <c r="CB158" s="35">
        <f t="shared" si="279"/>
        <v>0</v>
      </c>
      <c r="CC158" s="35">
        <f t="shared" si="279"/>
        <v>0</v>
      </c>
      <c r="CD158" s="35">
        <f t="shared" si="279"/>
        <v>0</v>
      </c>
    </row>
    <row r="159" ht="14.45" customHeight="1" spans="3:82">
      <c r="C159" t="s">
        <v>817</v>
      </c>
      <c r="D159" t="s">
        <v>1503</v>
      </c>
      <c r="E159" t="s">
        <v>228</v>
      </c>
      <c r="F159" s="197">
        <v>29</v>
      </c>
      <c r="G159" s="197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97"/>
      <c r="AB159" s="197"/>
      <c r="AC159" s="197"/>
      <c r="AD159" s="197"/>
      <c r="AE159" s="197"/>
      <c r="AF159" s="197"/>
      <c r="AG159" s="197"/>
      <c r="AH159" s="197"/>
      <c r="AI159" s="197"/>
      <c r="AJ159" s="197"/>
      <c r="AK159" s="197">
        <v>22.185</v>
      </c>
      <c r="AL159" s="197"/>
      <c r="AM159" s="197"/>
      <c r="AN159" s="197"/>
      <c r="AO159" s="197"/>
      <c r="AP159" s="197"/>
      <c r="AQ159" s="197"/>
      <c r="AS159" t="s">
        <v>228</v>
      </c>
      <c r="AT159" s="35">
        <f t="shared" si="276"/>
        <v>0</v>
      </c>
      <c r="AU159" s="35">
        <f t="shared" si="276"/>
        <v>0</v>
      </c>
      <c r="AV159" s="35">
        <f t="shared" si="276"/>
        <v>0</v>
      </c>
      <c r="AW159" s="35">
        <f t="shared" si="276"/>
        <v>0</v>
      </c>
      <c r="AX159" s="35">
        <f t="shared" si="276"/>
        <v>0</v>
      </c>
      <c r="AY159" s="35">
        <f t="shared" si="276"/>
        <v>0</v>
      </c>
      <c r="AZ159" s="35">
        <f t="shared" si="276"/>
        <v>0</v>
      </c>
      <c r="BA159" s="35">
        <f t="shared" si="276"/>
        <v>0</v>
      </c>
      <c r="BB159" s="35">
        <f t="shared" si="276"/>
        <v>0</v>
      </c>
      <c r="BC159" s="35">
        <f t="shared" si="276"/>
        <v>0</v>
      </c>
      <c r="BD159" s="35">
        <f t="shared" si="277"/>
        <v>0</v>
      </c>
      <c r="BE159" s="35">
        <f t="shared" si="277"/>
        <v>0</v>
      </c>
      <c r="BF159" s="35">
        <f t="shared" si="277"/>
        <v>0</v>
      </c>
      <c r="BG159" s="35">
        <f t="shared" si="277"/>
        <v>0</v>
      </c>
      <c r="BH159" s="35">
        <f t="shared" si="277"/>
        <v>0</v>
      </c>
      <c r="BI159" s="35">
        <f t="shared" si="277"/>
        <v>0</v>
      </c>
      <c r="BJ159" s="35">
        <f t="shared" si="277"/>
        <v>0</v>
      </c>
      <c r="BK159" s="35">
        <f t="shared" si="277"/>
        <v>0</v>
      </c>
      <c r="BL159" s="35">
        <f t="shared" si="277"/>
        <v>0</v>
      </c>
      <c r="BM159" s="35">
        <f t="shared" si="277"/>
        <v>0</v>
      </c>
      <c r="BN159" s="35">
        <f t="shared" si="278"/>
        <v>0</v>
      </c>
      <c r="BO159" s="35">
        <f t="shared" si="278"/>
        <v>0</v>
      </c>
      <c r="BP159" s="35">
        <f t="shared" si="278"/>
        <v>0</v>
      </c>
      <c r="BQ159" s="35">
        <f t="shared" si="278"/>
        <v>0</v>
      </c>
      <c r="BR159" s="35">
        <f t="shared" si="278"/>
        <v>0</v>
      </c>
      <c r="BS159" s="35">
        <f t="shared" si="278"/>
        <v>0</v>
      </c>
      <c r="BT159" s="35">
        <f t="shared" si="278"/>
        <v>0</v>
      </c>
      <c r="BU159" s="35">
        <f t="shared" si="278"/>
        <v>0</v>
      </c>
      <c r="BV159" s="35">
        <f t="shared" si="278"/>
        <v>0</v>
      </c>
      <c r="BW159" s="35">
        <f t="shared" si="278"/>
        <v>0</v>
      </c>
      <c r="BX159" s="35">
        <f t="shared" si="279"/>
        <v>0</v>
      </c>
      <c r="BY159" s="35">
        <f t="shared" si="279"/>
        <v>0</v>
      </c>
      <c r="BZ159" s="35">
        <f t="shared" si="279"/>
        <v>0</v>
      </c>
      <c r="CA159" s="35">
        <f t="shared" si="279"/>
        <v>0</v>
      </c>
      <c r="CB159" s="35">
        <f t="shared" si="279"/>
        <v>0</v>
      </c>
      <c r="CC159" s="35">
        <f t="shared" si="279"/>
        <v>0</v>
      </c>
      <c r="CD159" s="35">
        <f t="shared" si="279"/>
        <v>0</v>
      </c>
    </row>
    <row r="160" ht="14.45" customHeight="1" spans="3:82">
      <c r="C160" t="s">
        <v>817</v>
      </c>
      <c r="D160" t="s">
        <v>1503</v>
      </c>
      <c r="E160" t="s">
        <v>1236</v>
      </c>
      <c r="F160" s="197">
        <v>0.71</v>
      </c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  <c r="AN160" s="197"/>
      <c r="AO160" s="197"/>
      <c r="AP160" s="197"/>
      <c r="AQ160" s="197"/>
      <c r="AS160" t="s">
        <v>1236</v>
      </c>
      <c r="AT160" s="35">
        <f t="shared" si="276"/>
        <v>0</v>
      </c>
      <c r="AU160" s="35">
        <f t="shared" si="276"/>
        <v>0</v>
      </c>
      <c r="AV160" s="35">
        <f t="shared" si="276"/>
        <v>0</v>
      </c>
      <c r="AW160" s="35">
        <f t="shared" si="276"/>
        <v>0</v>
      </c>
      <c r="AX160" s="35">
        <f t="shared" si="276"/>
        <v>0</v>
      </c>
      <c r="AY160" s="35">
        <f t="shared" si="276"/>
        <v>0</v>
      </c>
      <c r="AZ160" s="35">
        <f t="shared" si="276"/>
        <v>0</v>
      </c>
      <c r="BA160" s="35">
        <f t="shared" si="276"/>
        <v>0</v>
      </c>
      <c r="BB160" s="35">
        <f t="shared" si="276"/>
        <v>0</v>
      </c>
      <c r="BC160" s="35">
        <f t="shared" si="276"/>
        <v>0</v>
      </c>
      <c r="BD160" s="35">
        <f t="shared" si="277"/>
        <v>0</v>
      </c>
      <c r="BE160" s="35">
        <f t="shared" si="277"/>
        <v>0</v>
      </c>
      <c r="BF160" s="35">
        <f t="shared" si="277"/>
        <v>0</v>
      </c>
      <c r="BG160" s="35">
        <f t="shared" si="277"/>
        <v>0</v>
      </c>
      <c r="BH160" s="35">
        <f t="shared" si="277"/>
        <v>0</v>
      </c>
      <c r="BI160" s="35">
        <f t="shared" si="277"/>
        <v>0</v>
      </c>
      <c r="BJ160" s="35">
        <f t="shared" si="277"/>
        <v>0</v>
      </c>
      <c r="BK160" s="35">
        <f t="shared" si="277"/>
        <v>0</v>
      </c>
      <c r="BL160" s="35">
        <f t="shared" si="277"/>
        <v>0</v>
      </c>
      <c r="BM160" s="35">
        <f t="shared" si="277"/>
        <v>0</v>
      </c>
      <c r="BN160" s="35">
        <f t="shared" si="278"/>
        <v>0</v>
      </c>
      <c r="BO160" s="35">
        <f t="shared" si="278"/>
        <v>0</v>
      </c>
      <c r="BP160" s="35">
        <f t="shared" si="278"/>
        <v>0</v>
      </c>
      <c r="BQ160" s="35">
        <f t="shared" si="278"/>
        <v>0</v>
      </c>
      <c r="BR160" s="35">
        <f t="shared" si="278"/>
        <v>0</v>
      </c>
      <c r="BS160" s="35">
        <f t="shared" si="278"/>
        <v>0</v>
      </c>
      <c r="BT160" s="35">
        <f t="shared" si="278"/>
        <v>0</v>
      </c>
      <c r="BU160" s="35">
        <f t="shared" si="278"/>
        <v>0</v>
      </c>
      <c r="BV160" s="35">
        <f t="shared" si="278"/>
        <v>0</v>
      </c>
      <c r="BW160" s="35">
        <f t="shared" si="278"/>
        <v>0</v>
      </c>
      <c r="BX160" s="35">
        <f t="shared" si="279"/>
        <v>0</v>
      </c>
      <c r="BY160" s="35">
        <f t="shared" si="279"/>
        <v>0</v>
      </c>
      <c r="BZ160" s="35">
        <f t="shared" si="279"/>
        <v>0</v>
      </c>
      <c r="CA160" s="35">
        <f t="shared" si="279"/>
        <v>0</v>
      </c>
      <c r="CB160" s="35">
        <f t="shared" si="279"/>
        <v>0</v>
      </c>
      <c r="CC160" s="35">
        <f t="shared" si="279"/>
        <v>0</v>
      </c>
      <c r="CD160" s="35">
        <f t="shared" si="279"/>
        <v>0</v>
      </c>
    </row>
    <row r="161" ht="14.45" customHeight="1" spans="3:82">
      <c r="C161" t="s">
        <v>817</v>
      </c>
      <c r="D161" t="s">
        <v>1503</v>
      </c>
      <c r="E161" t="s">
        <v>1225</v>
      </c>
      <c r="F161" s="197">
        <v>1.5</v>
      </c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7"/>
      <c r="AB161" s="197"/>
      <c r="AC161" s="197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  <c r="AN161" s="197"/>
      <c r="AO161" s="197"/>
      <c r="AP161" s="197"/>
      <c r="AQ161" s="197"/>
      <c r="AS161" t="s">
        <v>1225</v>
      </c>
      <c r="AT161" s="35">
        <f t="shared" si="276"/>
        <v>0</v>
      </c>
      <c r="AU161" s="35">
        <f t="shared" si="276"/>
        <v>0</v>
      </c>
      <c r="AV161" s="35">
        <f t="shared" si="276"/>
        <v>0</v>
      </c>
      <c r="AW161" s="35">
        <f t="shared" si="276"/>
        <v>0</v>
      </c>
      <c r="AX161" s="35">
        <f t="shared" si="276"/>
        <v>0</v>
      </c>
      <c r="AY161" s="35">
        <f t="shared" si="276"/>
        <v>0</v>
      </c>
      <c r="AZ161" s="35">
        <f t="shared" si="276"/>
        <v>0</v>
      </c>
      <c r="BA161" s="35">
        <f t="shared" si="276"/>
        <v>0</v>
      </c>
      <c r="BB161" s="35">
        <f t="shared" si="276"/>
        <v>0</v>
      </c>
      <c r="BC161" s="35">
        <f t="shared" si="276"/>
        <v>0</v>
      </c>
      <c r="BD161" s="35">
        <f t="shared" si="277"/>
        <v>0</v>
      </c>
      <c r="BE161" s="35">
        <f t="shared" si="277"/>
        <v>0</v>
      </c>
      <c r="BF161" s="35">
        <f t="shared" si="277"/>
        <v>0</v>
      </c>
      <c r="BG161" s="35">
        <f t="shared" si="277"/>
        <v>0</v>
      </c>
      <c r="BH161" s="35">
        <f t="shared" si="277"/>
        <v>0</v>
      </c>
      <c r="BI161" s="35">
        <f t="shared" si="277"/>
        <v>0</v>
      </c>
      <c r="BJ161" s="35">
        <f t="shared" si="277"/>
        <v>0</v>
      </c>
      <c r="BK161" s="35">
        <f t="shared" si="277"/>
        <v>0</v>
      </c>
      <c r="BL161" s="35">
        <f t="shared" si="277"/>
        <v>0</v>
      </c>
      <c r="BM161" s="35">
        <f t="shared" si="277"/>
        <v>0</v>
      </c>
      <c r="BN161" s="35">
        <f t="shared" si="278"/>
        <v>0</v>
      </c>
      <c r="BO161" s="35">
        <f t="shared" si="278"/>
        <v>0</v>
      </c>
      <c r="BP161" s="35">
        <f t="shared" si="278"/>
        <v>0</v>
      </c>
      <c r="BQ161" s="35">
        <f t="shared" si="278"/>
        <v>0</v>
      </c>
      <c r="BR161" s="35">
        <f t="shared" si="278"/>
        <v>0</v>
      </c>
      <c r="BS161" s="35">
        <f t="shared" si="278"/>
        <v>0</v>
      </c>
      <c r="BT161" s="35">
        <f t="shared" si="278"/>
        <v>0</v>
      </c>
      <c r="BU161" s="35">
        <f t="shared" si="278"/>
        <v>0</v>
      </c>
      <c r="BV161" s="35">
        <f t="shared" si="278"/>
        <v>0</v>
      </c>
      <c r="BW161" s="35">
        <f t="shared" si="278"/>
        <v>0</v>
      </c>
      <c r="BX161" s="35">
        <f t="shared" si="279"/>
        <v>0</v>
      </c>
      <c r="BY161" s="35">
        <f t="shared" si="279"/>
        <v>0</v>
      </c>
      <c r="BZ161" s="35">
        <f t="shared" si="279"/>
        <v>0</v>
      </c>
      <c r="CA161" s="35">
        <f t="shared" si="279"/>
        <v>0</v>
      </c>
      <c r="CB161" s="35">
        <f t="shared" si="279"/>
        <v>0</v>
      </c>
      <c r="CC161" s="35">
        <f t="shared" si="279"/>
        <v>0</v>
      </c>
      <c r="CD161" s="35">
        <f t="shared" si="279"/>
        <v>0</v>
      </c>
    </row>
    <row r="162" ht="14.45" customHeight="1" spans="3:82">
      <c r="C162" t="s">
        <v>817</v>
      </c>
      <c r="D162" t="s">
        <v>1393</v>
      </c>
      <c r="E162" t="s">
        <v>1504</v>
      </c>
      <c r="F162" s="95">
        <v>30</v>
      </c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>
        <v>50</v>
      </c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S162" s="55" t="s">
        <v>1440</v>
      </c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  <c r="BI162" s="158"/>
      <c r="BJ162" s="158"/>
      <c r="BK162" s="158"/>
      <c r="BL162" s="158"/>
      <c r="BM162" s="158"/>
      <c r="BN162" s="158"/>
      <c r="BO162" s="158"/>
      <c r="BP162" s="158"/>
      <c r="BQ162" s="158"/>
      <c r="BR162" s="158"/>
      <c r="BS162" s="158"/>
      <c r="BT162" s="158"/>
      <c r="BU162" s="158"/>
      <c r="BV162" s="158"/>
      <c r="BW162" s="158"/>
      <c r="BX162" s="158"/>
      <c r="BY162" s="158"/>
      <c r="BZ162" s="158"/>
      <c r="CA162" s="158"/>
      <c r="CB162" s="158"/>
      <c r="CC162" s="158"/>
      <c r="CD162" s="158"/>
    </row>
    <row r="163" ht="14.45" customHeight="1" spans="3:82">
      <c r="C163" t="s">
        <v>817</v>
      </c>
      <c r="D163" t="s">
        <v>1505</v>
      </c>
      <c r="E163" t="s">
        <v>272</v>
      </c>
      <c r="F163" s="197">
        <v>16.35</v>
      </c>
      <c r="G163" s="197"/>
      <c r="H163" s="197"/>
      <c r="I163" s="197">
        <v>10.791</v>
      </c>
      <c r="J163" s="197"/>
      <c r="K163" s="197"/>
      <c r="L163" s="197">
        <v>14.3598</v>
      </c>
      <c r="M163" s="197"/>
      <c r="N163" s="197"/>
      <c r="O163" s="197"/>
      <c r="P163" s="197">
        <v>15.2055</v>
      </c>
      <c r="Q163" s="197"/>
      <c r="R163" s="197"/>
      <c r="S163" s="197"/>
      <c r="T163" s="197">
        <v>24.7212</v>
      </c>
      <c r="U163" s="197"/>
      <c r="V163" s="197"/>
      <c r="W163" s="197">
        <v>37.0818</v>
      </c>
      <c r="X163" s="197"/>
      <c r="Y163" s="197"/>
      <c r="Z163" s="197"/>
      <c r="AA163" s="197"/>
      <c r="AB163" s="197"/>
      <c r="AC163" s="197"/>
      <c r="AD163" s="197"/>
      <c r="AE163" s="197"/>
      <c r="AF163" s="197"/>
      <c r="AG163" s="197"/>
      <c r="AH163" s="257"/>
      <c r="AI163" s="197"/>
      <c r="AJ163" s="197"/>
      <c r="AK163" s="197"/>
      <c r="AL163" s="197"/>
      <c r="AM163" s="197"/>
      <c r="AN163" s="197"/>
      <c r="AO163" s="197"/>
      <c r="AP163" s="197"/>
      <c r="AQ163" s="197"/>
      <c r="AS163" t="s">
        <v>272</v>
      </c>
      <c r="AT163" s="35">
        <f t="shared" ref="AT163:BC166" si="280">G$167*IF(G163&lt;&gt;"",G163,$F163)</f>
        <v>0</v>
      </c>
      <c r="AU163" s="35">
        <f t="shared" si="280"/>
        <v>0</v>
      </c>
      <c r="AV163" s="35">
        <f t="shared" si="280"/>
        <v>0</v>
      </c>
      <c r="AW163" s="35">
        <f t="shared" si="280"/>
        <v>0</v>
      </c>
      <c r="AX163" s="35">
        <f t="shared" si="280"/>
        <v>0</v>
      </c>
      <c r="AY163" s="35">
        <f t="shared" si="280"/>
        <v>0</v>
      </c>
      <c r="AZ163" s="35">
        <f t="shared" si="280"/>
        <v>0</v>
      </c>
      <c r="BA163" s="35">
        <f t="shared" si="280"/>
        <v>0</v>
      </c>
      <c r="BB163" s="35">
        <f t="shared" si="280"/>
        <v>0</v>
      </c>
      <c r="BC163" s="35">
        <f t="shared" si="280"/>
        <v>0</v>
      </c>
      <c r="BD163" s="35">
        <f t="shared" ref="BD163:BM166" si="281">Q$167*IF(Q163&lt;&gt;"",Q163,$F163)</f>
        <v>0</v>
      </c>
      <c r="BE163" s="35">
        <f t="shared" si="281"/>
        <v>0</v>
      </c>
      <c r="BF163" s="35">
        <f t="shared" si="281"/>
        <v>0</v>
      </c>
      <c r="BG163" s="35">
        <f t="shared" si="281"/>
        <v>0</v>
      </c>
      <c r="BH163" s="35">
        <f t="shared" si="281"/>
        <v>0</v>
      </c>
      <c r="BI163" s="35">
        <f t="shared" si="281"/>
        <v>0</v>
      </c>
      <c r="BJ163" s="35">
        <f t="shared" si="281"/>
        <v>0</v>
      </c>
      <c r="BK163" s="35">
        <f t="shared" si="281"/>
        <v>0</v>
      </c>
      <c r="BL163" s="35">
        <f t="shared" si="281"/>
        <v>0</v>
      </c>
      <c r="BM163" s="35">
        <f t="shared" si="281"/>
        <v>0</v>
      </c>
      <c r="BN163" s="35">
        <f t="shared" ref="BN163:BW166" si="282">AA$167*IF(AA163&lt;&gt;"",AA163,$F163)</f>
        <v>0</v>
      </c>
      <c r="BO163" s="35">
        <f t="shared" si="282"/>
        <v>0</v>
      </c>
      <c r="BP163" s="35">
        <f t="shared" si="282"/>
        <v>0</v>
      </c>
      <c r="BQ163" s="35">
        <f t="shared" si="282"/>
        <v>0</v>
      </c>
      <c r="BR163" s="35">
        <f t="shared" si="282"/>
        <v>0</v>
      </c>
      <c r="BS163" s="35">
        <f t="shared" si="282"/>
        <v>0</v>
      </c>
      <c r="BT163" s="35">
        <f t="shared" si="282"/>
        <v>0</v>
      </c>
      <c r="BU163" s="35">
        <f t="shared" si="282"/>
        <v>0</v>
      </c>
      <c r="BV163" s="35">
        <f t="shared" si="282"/>
        <v>0</v>
      </c>
      <c r="BW163" s="35">
        <f t="shared" si="282"/>
        <v>0</v>
      </c>
      <c r="BX163" s="35">
        <f t="shared" ref="BX163:CD166" si="283">AK$167*IF(AK163&lt;&gt;"",AK163,$F163)</f>
        <v>0</v>
      </c>
      <c r="BY163" s="35">
        <f t="shared" si="283"/>
        <v>0</v>
      </c>
      <c r="BZ163" s="35">
        <f t="shared" si="283"/>
        <v>0</v>
      </c>
      <c r="CA163" s="35">
        <f t="shared" si="283"/>
        <v>0</v>
      </c>
      <c r="CB163" s="35">
        <f t="shared" si="283"/>
        <v>0</v>
      </c>
      <c r="CC163" s="35">
        <f t="shared" si="283"/>
        <v>0</v>
      </c>
      <c r="CD163" s="35">
        <f t="shared" si="283"/>
        <v>0</v>
      </c>
    </row>
    <row r="164" ht="14.45" customHeight="1" spans="3:82">
      <c r="C164" t="s">
        <v>817</v>
      </c>
      <c r="D164" t="s">
        <v>1505</v>
      </c>
      <c r="E164" t="s">
        <v>1219</v>
      </c>
      <c r="F164" s="197">
        <v>6.4</v>
      </c>
      <c r="G164" s="197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7"/>
      <c r="AB164" s="197"/>
      <c r="AC164" s="197"/>
      <c r="AD164" s="197"/>
      <c r="AE164" s="197"/>
      <c r="AF164" s="197"/>
      <c r="AG164" s="197"/>
      <c r="AH164" s="197"/>
      <c r="AI164" s="197"/>
      <c r="AJ164" s="197"/>
      <c r="AK164" s="197"/>
      <c r="AL164" s="197"/>
      <c r="AM164" s="197"/>
      <c r="AN164" s="197"/>
      <c r="AO164" s="197"/>
      <c r="AP164" s="197"/>
      <c r="AQ164" s="197"/>
      <c r="AS164" t="s">
        <v>1499</v>
      </c>
      <c r="AT164" s="35">
        <f t="shared" si="280"/>
        <v>0</v>
      </c>
      <c r="AU164" s="35">
        <f t="shared" si="280"/>
        <v>0</v>
      </c>
      <c r="AV164" s="35">
        <f t="shared" si="280"/>
        <v>0</v>
      </c>
      <c r="AW164" s="35">
        <f t="shared" si="280"/>
        <v>0</v>
      </c>
      <c r="AX164" s="35">
        <f t="shared" si="280"/>
        <v>0</v>
      </c>
      <c r="AY164" s="35">
        <f t="shared" si="280"/>
        <v>0</v>
      </c>
      <c r="AZ164" s="35">
        <f t="shared" si="280"/>
        <v>0</v>
      </c>
      <c r="BA164" s="35">
        <f t="shared" si="280"/>
        <v>0</v>
      </c>
      <c r="BB164" s="35">
        <f t="shared" si="280"/>
        <v>0</v>
      </c>
      <c r="BC164" s="35">
        <f t="shared" si="280"/>
        <v>0</v>
      </c>
      <c r="BD164" s="35">
        <f t="shared" si="281"/>
        <v>0</v>
      </c>
      <c r="BE164" s="35">
        <f t="shared" si="281"/>
        <v>0</v>
      </c>
      <c r="BF164" s="35">
        <f t="shared" si="281"/>
        <v>0</v>
      </c>
      <c r="BG164" s="35">
        <f t="shared" si="281"/>
        <v>0</v>
      </c>
      <c r="BH164" s="35">
        <f t="shared" si="281"/>
        <v>0</v>
      </c>
      <c r="BI164" s="35">
        <f t="shared" si="281"/>
        <v>0</v>
      </c>
      <c r="BJ164" s="35">
        <f t="shared" si="281"/>
        <v>0</v>
      </c>
      <c r="BK164" s="35">
        <f t="shared" si="281"/>
        <v>0</v>
      </c>
      <c r="BL164" s="35">
        <f t="shared" si="281"/>
        <v>0</v>
      </c>
      <c r="BM164" s="35">
        <f t="shared" si="281"/>
        <v>0</v>
      </c>
      <c r="BN164" s="35">
        <f t="shared" si="282"/>
        <v>0</v>
      </c>
      <c r="BO164" s="35">
        <f t="shared" si="282"/>
        <v>0</v>
      </c>
      <c r="BP164" s="35">
        <f t="shared" si="282"/>
        <v>0</v>
      </c>
      <c r="BQ164" s="35">
        <f t="shared" si="282"/>
        <v>0</v>
      </c>
      <c r="BR164" s="35">
        <f t="shared" si="282"/>
        <v>0</v>
      </c>
      <c r="BS164" s="35">
        <f t="shared" si="282"/>
        <v>0</v>
      </c>
      <c r="BT164" s="35">
        <f t="shared" si="282"/>
        <v>0</v>
      </c>
      <c r="BU164" s="35">
        <f t="shared" si="282"/>
        <v>0</v>
      </c>
      <c r="BV164" s="35">
        <f t="shared" si="282"/>
        <v>0</v>
      </c>
      <c r="BW164" s="35">
        <f t="shared" si="282"/>
        <v>0</v>
      </c>
      <c r="BX164" s="35">
        <f t="shared" si="283"/>
        <v>0</v>
      </c>
      <c r="BY164" s="35">
        <f t="shared" si="283"/>
        <v>0</v>
      </c>
      <c r="BZ164" s="35">
        <f t="shared" si="283"/>
        <v>0</v>
      </c>
      <c r="CA164" s="35">
        <f t="shared" si="283"/>
        <v>0</v>
      </c>
      <c r="CB164" s="35">
        <f t="shared" si="283"/>
        <v>0</v>
      </c>
      <c r="CC164" s="35">
        <f t="shared" si="283"/>
        <v>0</v>
      </c>
      <c r="CD164" s="35">
        <f t="shared" si="283"/>
        <v>0</v>
      </c>
    </row>
    <row r="165" ht="14.45" customHeight="1" spans="3:82">
      <c r="C165" t="s">
        <v>817</v>
      </c>
      <c r="D165" t="s">
        <v>1505</v>
      </c>
      <c r="E165" t="s">
        <v>1234</v>
      </c>
      <c r="F165" s="197">
        <v>0.3</v>
      </c>
      <c r="G165" s="197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97"/>
      <c r="AB165" s="197"/>
      <c r="AC165" s="197"/>
      <c r="AD165" s="197"/>
      <c r="AE165" s="197"/>
      <c r="AF165" s="197"/>
      <c r="AG165" s="197"/>
      <c r="AH165" s="197"/>
      <c r="AI165" s="197"/>
      <c r="AJ165" s="197"/>
      <c r="AK165" s="197"/>
      <c r="AL165" s="197"/>
      <c r="AM165" s="197"/>
      <c r="AN165" s="197"/>
      <c r="AO165" s="197"/>
      <c r="AP165" s="197"/>
      <c r="AQ165" s="197"/>
      <c r="AS165" t="s">
        <v>1234</v>
      </c>
      <c r="AT165" s="35">
        <f t="shared" si="280"/>
        <v>0</v>
      </c>
      <c r="AU165" s="35">
        <f t="shared" si="280"/>
        <v>0</v>
      </c>
      <c r="AV165" s="35">
        <f t="shared" si="280"/>
        <v>0</v>
      </c>
      <c r="AW165" s="35">
        <f t="shared" si="280"/>
        <v>0</v>
      </c>
      <c r="AX165" s="35">
        <f t="shared" si="280"/>
        <v>0</v>
      </c>
      <c r="AY165" s="35">
        <f t="shared" si="280"/>
        <v>0</v>
      </c>
      <c r="AZ165" s="35">
        <f t="shared" si="280"/>
        <v>0</v>
      </c>
      <c r="BA165" s="35">
        <f t="shared" si="280"/>
        <v>0</v>
      </c>
      <c r="BB165" s="35">
        <f t="shared" si="280"/>
        <v>0</v>
      </c>
      <c r="BC165" s="35">
        <f t="shared" si="280"/>
        <v>0</v>
      </c>
      <c r="BD165" s="35">
        <f t="shared" si="281"/>
        <v>0</v>
      </c>
      <c r="BE165" s="35">
        <f t="shared" si="281"/>
        <v>0</v>
      </c>
      <c r="BF165" s="35">
        <f t="shared" si="281"/>
        <v>0</v>
      </c>
      <c r="BG165" s="35">
        <f t="shared" si="281"/>
        <v>0</v>
      </c>
      <c r="BH165" s="35">
        <f t="shared" si="281"/>
        <v>0</v>
      </c>
      <c r="BI165" s="35">
        <f t="shared" si="281"/>
        <v>0</v>
      </c>
      <c r="BJ165" s="35">
        <f t="shared" si="281"/>
        <v>0</v>
      </c>
      <c r="BK165" s="35">
        <f t="shared" si="281"/>
        <v>0</v>
      </c>
      <c r="BL165" s="35">
        <f t="shared" si="281"/>
        <v>0</v>
      </c>
      <c r="BM165" s="35">
        <f t="shared" si="281"/>
        <v>0</v>
      </c>
      <c r="BN165" s="35">
        <f t="shared" si="282"/>
        <v>0</v>
      </c>
      <c r="BO165" s="35">
        <f t="shared" si="282"/>
        <v>0</v>
      </c>
      <c r="BP165" s="35">
        <f t="shared" si="282"/>
        <v>0</v>
      </c>
      <c r="BQ165" s="35">
        <f t="shared" si="282"/>
        <v>0</v>
      </c>
      <c r="BR165" s="35">
        <f t="shared" si="282"/>
        <v>0</v>
      </c>
      <c r="BS165" s="35">
        <f t="shared" si="282"/>
        <v>0</v>
      </c>
      <c r="BT165" s="35">
        <f t="shared" si="282"/>
        <v>0</v>
      </c>
      <c r="BU165" s="35">
        <f t="shared" si="282"/>
        <v>0</v>
      </c>
      <c r="BV165" s="35">
        <f t="shared" si="282"/>
        <v>0</v>
      </c>
      <c r="BW165" s="35">
        <f t="shared" si="282"/>
        <v>0</v>
      </c>
      <c r="BX165" s="35">
        <f t="shared" si="283"/>
        <v>0</v>
      </c>
      <c r="BY165" s="35">
        <f t="shared" si="283"/>
        <v>0</v>
      </c>
      <c r="BZ165" s="35">
        <f t="shared" si="283"/>
        <v>0</v>
      </c>
      <c r="CA165" s="35">
        <f t="shared" si="283"/>
        <v>0</v>
      </c>
      <c r="CB165" s="35">
        <f t="shared" si="283"/>
        <v>0</v>
      </c>
      <c r="CC165" s="35">
        <f t="shared" si="283"/>
        <v>0</v>
      </c>
      <c r="CD165" s="35">
        <f t="shared" si="283"/>
        <v>0</v>
      </c>
    </row>
    <row r="166" ht="14.45" customHeight="1" spans="3:82">
      <c r="C166" t="s">
        <v>817</v>
      </c>
      <c r="D166" t="s">
        <v>1505</v>
      </c>
      <c r="E166" t="s">
        <v>812</v>
      </c>
      <c r="F166" s="17">
        <v>1</v>
      </c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4"/>
      <c r="AS166" t="s">
        <v>812</v>
      </c>
      <c r="AT166" s="35">
        <f t="shared" si="280"/>
        <v>0</v>
      </c>
      <c r="AU166" s="35">
        <f t="shared" si="280"/>
        <v>0</v>
      </c>
      <c r="AV166" s="35">
        <f t="shared" si="280"/>
        <v>0</v>
      </c>
      <c r="AW166" s="35">
        <f t="shared" si="280"/>
        <v>0</v>
      </c>
      <c r="AX166" s="35">
        <f t="shared" si="280"/>
        <v>0</v>
      </c>
      <c r="AY166" s="35">
        <f t="shared" si="280"/>
        <v>0</v>
      </c>
      <c r="AZ166" s="35">
        <f t="shared" si="280"/>
        <v>0</v>
      </c>
      <c r="BA166" s="35">
        <f t="shared" si="280"/>
        <v>0</v>
      </c>
      <c r="BB166" s="35">
        <f t="shared" si="280"/>
        <v>0</v>
      </c>
      <c r="BC166" s="35">
        <f t="shared" si="280"/>
        <v>0</v>
      </c>
      <c r="BD166" s="35">
        <f t="shared" si="281"/>
        <v>0</v>
      </c>
      <c r="BE166" s="35">
        <f t="shared" si="281"/>
        <v>0</v>
      </c>
      <c r="BF166" s="35">
        <f t="shared" si="281"/>
        <v>0</v>
      </c>
      <c r="BG166" s="35">
        <f t="shared" si="281"/>
        <v>0</v>
      </c>
      <c r="BH166" s="35">
        <f t="shared" si="281"/>
        <v>0</v>
      </c>
      <c r="BI166" s="35">
        <f t="shared" si="281"/>
        <v>0</v>
      </c>
      <c r="BJ166" s="35">
        <f t="shared" si="281"/>
        <v>0</v>
      </c>
      <c r="BK166" s="35">
        <f t="shared" si="281"/>
        <v>0</v>
      </c>
      <c r="BL166" s="35">
        <f t="shared" si="281"/>
        <v>0</v>
      </c>
      <c r="BM166" s="35">
        <f t="shared" si="281"/>
        <v>0</v>
      </c>
      <c r="BN166" s="35">
        <f t="shared" si="282"/>
        <v>0</v>
      </c>
      <c r="BO166" s="35">
        <f t="shared" si="282"/>
        <v>0</v>
      </c>
      <c r="BP166" s="35">
        <f t="shared" si="282"/>
        <v>0</v>
      </c>
      <c r="BQ166" s="35">
        <f t="shared" si="282"/>
        <v>0</v>
      </c>
      <c r="BR166" s="35">
        <f t="shared" si="282"/>
        <v>0</v>
      </c>
      <c r="BS166" s="35">
        <f t="shared" si="282"/>
        <v>0</v>
      </c>
      <c r="BT166" s="35">
        <f t="shared" si="282"/>
        <v>0</v>
      </c>
      <c r="BU166" s="35">
        <f t="shared" si="282"/>
        <v>0</v>
      </c>
      <c r="BV166" s="35">
        <f t="shared" si="282"/>
        <v>0</v>
      </c>
      <c r="BW166" s="35">
        <f t="shared" si="282"/>
        <v>0</v>
      </c>
      <c r="BX166" s="35">
        <f t="shared" si="283"/>
        <v>0</v>
      </c>
      <c r="BY166" s="35">
        <f t="shared" si="283"/>
        <v>0</v>
      </c>
      <c r="BZ166" s="35">
        <f t="shared" si="283"/>
        <v>0</v>
      </c>
      <c r="CA166" s="35">
        <f t="shared" si="283"/>
        <v>0</v>
      </c>
      <c r="CB166" s="35">
        <f t="shared" si="283"/>
        <v>0</v>
      </c>
      <c r="CC166" s="35">
        <f t="shared" si="283"/>
        <v>0</v>
      </c>
      <c r="CD166" s="35">
        <f t="shared" si="283"/>
        <v>0</v>
      </c>
    </row>
    <row r="167" ht="14.45" customHeight="1" spans="3:44">
      <c r="C167" t="s">
        <v>817</v>
      </c>
      <c r="D167" s="12" t="s">
        <v>1387</v>
      </c>
      <c r="E167" t="s">
        <v>1504</v>
      </c>
      <c r="G167" s="35">
        <f t="shared" ref="G167:AQ167" si="284">G32*(G106*IF(G101&lt;&gt;"",G101,$F101)+G116*IF(G111&lt;&gt;"",G111,$F111))</f>
        <v>0</v>
      </c>
      <c r="H167" s="35">
        <f t="shared" si="284"/>
        <v>0</v>
      </c>
      <c r="I167" s="35">
        <f t="shared" si="284"/>
        <v>0</v>
      </c>
      <c r="J167" s="35">
        <f t="shared" si="284"/>
        <v>0</v>
      </c>
      <c r="K167" s="35">
        <f t="shared" si="284"/>
        <v>0</v>
      </c>
      <c r="L167" s="35">
        <f t="shared" si="284"/>
        <v>0</v>
      </c>
      <c r="M167" s="35">
        <f t="shared" si="284"/>
        <v>0</v>
      </c>
      <c r="N167" s="35">
        <f t="shared" si="284"/>
        <v>0</v>
      </c>
      <c r="O167" s="35">
        <f t="shared" si="284"/>
        <v>0</v>
      </c>
      <c r="P167" s="35">
        <f t="shared" si="284"/>
        <v>0</v>
      </c>
      <c r="Q167" s="35">
        <f t="shared" si="284"/>
        <v>0</v>
      </c>
      <c r="R167" s="35">
        <f t="shared" si="284"/>
        <v>0</v>
      </c>
      <c r="S167" s="35">
        <f t="shared" si="284"/>
        <v>0</v>
      </c>
      <c r="T167" s="35">
        <f t="shared" si="284"/>
        <v>0</v>
      </c>
      <c r="U167" s="35">
        <f t="shared" si="284"/>
        <v>0</v>
      </c>
      <c r="V167" s="35">
        <f t="shared" si="284"/>
        <v>0</v>
      </c>
      <c r="W167" s="35">
        <f t="shared" si="284"/>
        <v>0</v>
      </c>
      <c r="X167" s="35">
        <f t="shared" si="284"/>
        <v>0</v>
      </c>
      <c r="Y167" s="35">
        <f t="shared" si="284"/>
        <v>0</v>
      </c>
      <c r="Z167" s="35">
        <f t="shared" si="284"/>
        <v>0</v>
      </c>
      <c r="AA167" s="35">
        <f t="shared" si="284"/>
        <v>0</v>
      </c>
      <c r="AB167" s="35">
        <f t="shared" si="284"/>
        <v>0</v>
      </c>
      <c r="AC167" s="35">
        <f t="shared" si="284"/>
        <v>0</v>
      </c>
      <c r="AD167" s="35">
        <f t="shared" si="284"/>
        <v>0</v>
      </c>
      <c r="AE167" s="35">
        <f t="shared" si="284"/>
        <v>0</v>
      </c>
      <c r="AF167" s="35">
        <f t="shared" si="284"/>
        <v>0</v>
      </c>
      <c r="AG167" s="35">
        <f t="shared" si="284"/>
        <v>0</v>
      </c>
      <c r="AH167" s="35">
        <f t="shared" si="284"/>
        <v>0</v>
      </c>
      <c r="AI167" s="35">
        <f t="shared" si="284"/>
        <v>0</v>
      </c>
      <c r="AJ167" s="35">
        <f t="shared" si="284"/>
        <v>0</v>
      </c>
      <c r="AK167" s="35">
        <f t="shared" si="284"/>
        <v>0</v>
      </c>
      <c r="AL167" s="35">
        <f t="shared" si="284"/>
        <v>0</v>
      </c>
      <c r="AM167" s="35">
        <f t="shared" si="284"/>
        <v>0</v>
      </c>
      <c r="AN167" s="35">
        <f t="shared" si="284"/>
        <v>0</v>
      </c>
      <c r="AO167" s="35">
        <f t="shared" si="284"/>
        <v>0</v>
      </c>
      <c r="AP167" s="35">
        <f t="shared" si="284"/>
        <v>0</v>
      </c>
      <c r="AQ167" s="35">
        <f t="shared" si="284"/>
        <v>0</v>
      </c>
      <c r="AR167" s="4"/>
    </row>
    <row r="168" ht="15" customHeight="1" spans="3:82">
      <c r="C168" s="8" t="s">
        <v>1518</v>
      </c>
      <c r="D168" s="8"/>
      <c r="E168" s="8"/>
      <c r="F168" s="8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4"/>
      <c r="AS168" s="55" t="s">
        <v>1494</v>
      </c>
      <c r="AT168" s="6" t="str">
        <f t="shared" ref="AT168:CD168" si="285">G$46</f>
        <v>AT</v>
      </c>
      <c r="AU168" s="6" t="str">
        <f t="shared" si="285"/>
        <v>BE</v>
      </c>
      <c r="AV168" s="6" t="str">
        <f t="shared" si="285"/>
        <v>BG</v>
      </c>
      <c r="AW168" s="6" t="str">
        <f t="shared" si="285"/>
        <v>CH</v>
      </c>
      <c r="AX168" s="6" t="str">
        <f t="shared" si="285"/>
        <v>CY</v>
      </c>
      <c r="AY168" s="6" t="str">
        <f t="shared" si="285"/>
        <v>CZ</v>
      </c>
      <c r="AZ168" s="6" t="str">
        <f t="shared" si="285"/>
        <v>DE</v>
      </c>
      <c r="BA168" s="6" t="str">
        <f t="shared" si="285"/>
        <v>DK</v>
      </c>
      <c r="BB168" s="6" t="str">
        <f t="shared" si="285"/>
        <v>EE</v>
      </c>
      <c r="BC168" s="6" t="str">
        <f t="shared" si="285"/>
        <v>EL</v>
      </c>
      <c r="BD168" s="6" t="str">
        <f t="shared" si="285"/>
        <v>ES</v>
      </c>
      <c r="BE168" s="6" t="str">
        <f t="shared" si="285"/>
        <v>FI</v>
      </c>
      <c r="BF168" s="6" t="str">
        <f t="shared" si="285"/>
        <v>FR</v>
      </c>
      <c r="BG168" s="6" t="str">
        <f t="shared" si="285"/>
        <v>HR</v>
      </c>
      <c r="BH168" s="6" t="str">
        <f t="shared" si="285"/>
        <v>HU</v>
      </c>
      <c r="BI168" s="6" t="str">
        <f t="shared" si="285"/>
        <v>IE</v>
      </c>
      <c r="BJ168" s="6" t="str">
        <f t="shared" si="285"/>
        <v>IS</v>
      </c>
      <c r="BK168" s="6" t="str">
        <f t="shared" si="285"/>
        <v>IT</v>
      </c>
      <c r="BL168" s="6" t="str">
        <f t="shared" si="285"/>
        <v>LT</v>
      </c>
      <c r="BM168" s="6" t="str">
        <f t="shared" si="285"/>
        <v>LU</v>
      </c>
      <c r="BN168" s="6" t="str">
        <f t="shared" si="285"/>
        <v>LV</v>
      </c>
      <c r="BO168" s="6" t="str">
        <f t="shared" si="285"/>
        <v>MT</v>
      </c>
      <c r="BP168" s="6" t="str">
        <f t="shared" si="285"/>
        <v>NL</v>
      </c>
      <c r="BQ168" s="6" t="str">
        <f t="shared" si="285"/>
        <v>NO</v>
      </c>
      <c r="BR168" s="6" t="str">
        <f t="shared" si="285"/>
        <v>PL</v>
      </c>
      <c r="BS168" s="6" t="str">
        <f t="shared" si="285"/>
        <v>PT</v>
      </c>
      <c r="BT168" s="6" t="str">
        <f t="shared" si="285"/>
        <v>RO</v>
      </c>
      <c r="BU168" s="6" t="str">
        <f t="shared" si="285"/>
        <v>SE</v>
      </c>
      <c r="BV168" s="6" t="str">
        <f t="shared" si="285"/>
        <v>SI</v>
      </c>
      <c r="BW168" s="6" t="str">
        <f t="shared" si="285"/>
        <v>SK</v>
      </c>
      <c r="BX168" s="6" t="str">
        <f t="shared" si="285"/>
        <v>UK</v>
      </c>
      <c r="BY168" s="6" t="str">
        <f t="shared" si="285"/>
        <v>AL</v>
      </c>
      <c r="BZ168" s="6" t="str">
        <f t="shared" si="285"/>
        <v>BA</v>
      </c>
      <c r="CA168" s="6" t="str">
        <f t="shared" si="285"/>
        <v>KS</v>
      </c>
      <c r="CB168" s="6" t="str">
        <f t="shared" si="285"/>
        <v>ME</v>
      </c>
      <c r="CC168" s="6" t="str">
        <f t="shared" si="285"/>
        <v>MK</v>
      </c>
      <c r="CD168" s="6" t="str">
        <f t="shared" si="285"/>
        <v>RS</v>
      </c>
    </row>
    <row r="169" ht="14.45" customHeight="1" spans="3:82">
      <c r="C169" t="s">
        <v>825</v>
      </c>
      <c r="D169" t="s">
        <v>1503</v>
      </c>
      <c r="E169" t="s">
        <v>247</v>
      </c>
      <c r="F169" s="197">
        <v>0.7</v>
      </c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97"/>
      <c r="AB169" s="197"/>
      <c r="AC169" s="197"/>
      <c r="AD169" s="197"/>
      <c r="AE169" s="197"/>
      <c r="AF169" s="197"/>
      <c r="AG169" s="197"/>
      <c r="AH169" s="197"/>
      <c r="AI169" s="197"/>
      <c r="AJ169" s="197"/>
      <c r="AK169" s="197"/>
      <c r="AL169" s="197"/>
      <c r="AM169" s="197"/>
      <c r="AN169" s="197"/>
      <c r="AO169" s="197"/>
      <c r="AP169" s="197"/>
      <c r="AQ169" s="197"/>
      <c r="AR169" s="4"/>
      <c r="AS169" t="s">
        <v>247</v>
      </c>
      <c r="AT169" s="35">
        <f t="shared" ref="AT169:BC171" si="286">G$174*IF(G169&lt;&gt;"",G169,$F169)</f>
        <v>0</v>
      </c>
      <c r="AU169" s="35">
        <f t="shared" si="286"/>
        <v>0</v>
      </c>
      <c r="AV169" s="35">
        <f t="shared" si="286"/>
        <v>0</v>
      </c>
      <c r="AW169" s="35">
        <f t="shared" si="286"/>
        <v>0</v>
      </c>
      <c r="AX169" s="35">
        <f t="shared" si="286"/>
        <v>0</v>
      </c>
      <c r="AY169" s="35">
        <f t="shared" si="286"/>
        <v>0</v>
      </c>
      <c r="AZ169" s="35">
        <f t="shared" si="286"/>
        <v>0</v>
      </c>
      <c r="BA169" s="35">
        <f t="shared" si="286"/>
        <v>0</v>
      </c>
      <c r="BB169" s="35">
        <f t="shared" si="286"/>
        <v>0</v>
      </c>
      <c r="BC169" s="35">
        <f t="shared" si="286"/>
        <v>0</v>
      </c>
      <c r="BD169" s="35">
        <f t="shared" ref="BD169:BM171" si="287">Q$174*IF(Q169&lt;&gt;"",Q169,$F169)</f>
        <v>0</v>
      </c>
      <c r="BE169" s="35">
        <f t="shared" si="287"/>
        <v>0</v>
      </c>
      <c r="BF169" s="35">
        <f t="shared" si="287"/>
        <v>0</v>
      </c>
      <c r="BG169" s="35">
        <f t="shared" si="287"/>
        <v>0</v>
      </c>
      <c r="BH169" s="35">
        <f t="shared" si="287"/>
        <v>0</v>
      </c>
      <c r="BI169" s="35">
        <f t="shared" si="287"/>
        <v>0</v>
      </c>
      <c r="BJ169" s="35">
        <f t="shared" si="287"/>
        <v>0</v>
      </c>
      <c r="BK169" s="35">
        <f t="shared" si="287"/>
        <v>0</v>
      </c>
      <c r="BL169" s="35">
        <f t="shared" si="287"/>
        <v>0</v>
      </c>
      <c r="BM169" s="35">
        <f t="shared" si="287"/>
        <v>0</v>
      </c>
      <c r="BN169" s="35">
        <f t="shared" ref="BN169:BW171" si="288">AA$174*IF(AA169&lt;&gt;"",AA169,$F169)</f>
        <v>0</v>
      </c>
      <c r="BO169" s="35">
        <f t="shared" si="288"/>
        <v>0</v>
      </c>
      <c r="BP169" s="35">
        <f t="shared" si="288"/>
        <v>0</v>
      </c>
      <c r="BQ169" s="35">
        <f t="shared" si="288"/>
        <v>0</v>
      </c>
      <c r="BR169" s="35">
        <f t="shared" si="288"/>
        <v>0</v>
      </c>
      <c r="BS169" s="35">
        <f t="shared" si="288"/>
        <v>0</v>
      </c>
      <c r="BT169" s="35">
        <f t="shared" si="288"/>
        <v>0</v>
      </c>
      <c r="BU169" s="35">
        <f t="shared" si="288"/>
        <v>0</v>
      </c>
      <c r="BV169" s="35">
        <f t="shared" si="288"/>
        <v>0</v>
      </c>
      <c r="BW169" s="35">
        <f t="shared" si="288"/>
        <v>0</v>
      </c>
      <c r="BX169" s="35">
        <f t="shared" ref="BX169:CD171" si="289">AK$174*IF(AK169&lt;&gt;"",AK169,$F169)</f>
        <v>0</v>
      </c>
      <c r="BY169" s="35">
        <f t="shared" si="289"/>
        <v>0</v>
      </c>
      <c r="BZ169" s="35">
        <f t="shared" si="289"/>
        <v>0</v>
      </c>
      <c r="CA169" s="35">
        <f t="shared" si="289"/>
        <v>0</v>
      </c>
      <c r="CB169" s="35">
        <f t="shared" si="289"/>
        <v>0</v>
      </c>
      <c r="CC169" s="35">
        <f t="shared" si="289"/>
        <v>0</v>
      </c>
      <c r="CD169" s="35">
        <f t="shared" si="289"/>
        <v>0</v>
      </c>
    </row>
    <row r="170" ht="14.45" customHeight="1" spans="3:82">
      <c r="C170" t="s">
        <v>825</v>
      </c>
      <c r="D170" t="s">
        <v>1503</v>
      </c>
      <c r="E170" t="s">
        <v>239</v>
      </c>
      <c r="F170" s="197">
        <v>11</v>
      </c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7"/>
      <c r="AB170" s="197"/>
      <c r="AC170" s="197"/>
      <c r="AD170" s="197"/>
      <c r="AE170" s="197"/>
      <c r="AF170" s="197"/>
      <c r="AG170" s="197"/>
      <c r="AH170" s="197"/>
      <c r="AI170" s="197"/>
      <c r="AJ170" s="197"/>
      <c r="AK170" s="197"/>
      <c r="AL170" s="197"/>
      <c r="AM170" s="197"/>
      <c r="AN170" s="197"/>
      <c r="AO170" s="197"/>
      <c r="AP170" s="197"/>
      <c r="AQ170" s="197"/>
      <c r="AR170" s="4"/>
      <c r="AS170" t="s">
        <v>239</v>
      </c>
      <c r="AT170" s="35">
        <f t="shared" si="286"/>
        <v>0</v>
      </c>
      <c r="AU170" s="35">
        <f t="shared" si="286"/>
        <v>0</v>
      </c>
      <c r="AV170" s="35">
        <f t="shared" si="286"/>
        <v>0</v>
      </c>
      <c r="AW170" s="35">
        <f t="shared" si="286"/>
        <v>0</v>
      </c>
      <c r="AX170" s="35">
        <f t="shared" si="286"/>
        <v>0</v>
      </c>
      <c r="AY170" s="35">
        <f t="shared" si="286"/>
        <v>0</v>
      </c>
      <c r="AZ170" s="35">
        <f t="shared" si="286"/>
        <v>0</v>
      </c>
      <c r="BA170" s="35">
        <f t="shared" si="286"/>
        <v>0</v>
      </c>
      <c r="BB170" s="35">
        <f t="shared" si="286"/>
        <v>0</v>
      </c>
      <c r="BC170" s="35">
        <f t="shared" si="286"/>
        <v>0</v>
      </c>
      <c r="BD170" s="35">
        <f t="shared" si="287"/>
        <v>0</v>
      </c>
      <c r="BE170" s="35">
        <f t="shared" si="287"/>
        <v>0</v>
      </c>
      <c r="BF170" s="35">
        <f t="shared" si="287"/>
        <v>0</v>
      </c>
      <c r="BG170" s="35">
        <f t="shared" si="287"/>
        <v>0</v>
      </c>
      <c r="BH170" s="35">
        <f t="shared" si="287"/>
        <v>0</v>
      </c>
      <c r="BI170" s="35">
        <f t="shared" si="287"/>
        <v>0</v>
      </c>
      <c r="BJ170" s="35">
        <f t="shared" si="287"/>
        <v>0</v>
      </c>
      <c r="BK170" s="35">
        <f t="shared" si="287"/>
        <v>0</v>
      </c>
      <c r="BL170" s="35">
        <f t="shared" si="287"/>
        <v>0</v>
      </c>
      <c r="BM170" s="35">
        <f t="shared" si="287"/>
        <v>0</v>
      </c>
      <c r="BN170" s="35">
        <f t="shared" si="288"/>
        <v>0</v>
      </c>
      <c r="BO170" s="35">
        <f t="shared" si="288"/>
        <v>0</v>
      </c>
      <c r="BP170" s="35">
        <f t="shared" si="288"/>
        <v>0</v>
      </c>
      <c r="BQ170" s="35">
        <f t="shared" si="288"/>
        <v>0</v>
      </c>
      <c r="BR170" s="35">
        <f t="shared" si="288"/>
        <v>0</v>
      </c>
      <c r="BS170" s="35">
        <f t="shared" si="288"/>
        <v>0</v>
      </c>
      <c r="BT170" s="35">
        <f t="shared" si="288"/>
        <v>0</v>
      </c>
      <c r="BU170" s="35">
        <f t="shared" si="288"/>
        <v>0</v>
      </c>
      <c r="BV170" s="35">
        <f t="shared" si="288"/>
        <v>0</v>
      </c>
      <c r="BW170" s="35">
        <f t="shared" si="288"/>
        <v>0</v>
      </c>
      <c r="BX170" s="35">
        <f t="shared" si="289"/>
        <v>0</v>
      </c>
      <c r="BY170" s="35">
        <f t="shared" si="289"/>
        <v>0</v>
      </c>
      <c r="BZ170" s="35">
        <f t="shared" si="289"/>
        <v>0</v>
      </c>
      <c r="CA170" s="35">
        <f t="shared" si="289"/>
        <v>0</v>
      </c>
      <c r="CB170" s="35">
        <f t="shared" si="289"/>
        <v>0</v>
      </c>
      <c r="CC170" s="35">
        <f t="shared" si="289"/>
        <v>0</v>
      </c>
      <c r="CD170" s="35">
        <f t="shared" si="289"/>
        <v>0</v>
      </c>
    </row>
    <row r="171" ht="14.45" customHeight="1" spans="3:82">
      <c r="C171" t="s">
        <v>825</v>
      </c>
      <c r="D171" t="s">
        <v>1503</v>
      </c>
      <c r="E171" t="s">
        <v>1225</v>
      </c>
      <c r="F171" s="197">
        <v>1.5</v>
      </c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7"/>
      <c r="AI171" s="197"/>
      <c r="AJ171" s="197"/>
      <c r="AK171" s="197"/>
      <c r="AL171" s="197"/>
      <c r="AM171" s="197"/>
      <c r="AN171" s="197"/>
      <c r="AO171" s="197"/>
      <c r="AP171" s="197"/>
      <c r="AQ171" s="197"/>
      <c r="AR171" s="4"/>
      <c r="AS171" t="s">
        <v>1225</v>
      </c>
      <c r="AT171" s="35">
        <f t="shared" si="286"/>
        <v>0</v>
      </c>
      <c r="AU171" s="35">
        <f t="shared" si="286"/>
        <v>0</v>
      </c>
      <c r="AV171" s="35">
        <f t="shared" si="286"/>
        <v>0</v>
      </c>
      <c r="AW171" s="35">
        <f t="shared" si="286"/>
        <v>0</v>
      </c>
      <c r="AX171" s="35">
        <f t="shared" si="286"/>
        <v>0</v>
      </c>
      <c r="AY171" s="35">
        <f t="shared" si="286"/>
        <v>0</v>
      </c>
      <c r="AZ171" s="35">
        <f t="shared" si="286"/>
        <v>0</v>
      </c>
      <c r="BA171" s="35">
        <f t="shared" si="286"/>
        <v>0</v>
      </c>
      <c r="BB171" s="35">
        <f t="shared" si="286"/>
        <v>0</v>
      </c>
      <c r="BC171" s="35">
        <f t="shared" si="286"/>
        <v>0</v>
      </c>
      <c r="BD171" s="35">
        <f t="shared" si="287"/>
        <v>0</v>
      </c>
      <c r="BE171" s="35">
        <f t="shared" si="287"/>
        <v>0</v>
      </c>
      <c r="BF171" s="35">
        <f t="shared" si="287"/>
        <v>0</v>
      </c>
      <c r="BG171" s="35">
        <f t="shared" si="287"/>
        <v>0</v>
      </c>
      <c r="BH171" s="35">
        <f t="shared" si="287"/>
        <v>0</v>
      </c>
      <c r="BI171" s="35">
        <f t="shared" si="287"/>
        <v>0</v>
      </c>
      <c r="BJ171" s="35">
        <f t="shared" si="287"/>
        <v>0</v>
      </c>
      <c r="BK171" s="35">
        <f t="shared" si="287"/>
        <v>0</v>
      </c>
      <c r="BL171" s="35">
        <f t="shared" si="287"/>
        <v>0</v>
      </c>
      <c r="BM171" s="35">
        <f t="shared" si="287"/>
        <v>0</v>
      </c>
      <c r="BN171" s="35">
        <f t="shared" si="288"/>
        <v>0</v>
      </c>
      <c r="BO171" s="35">
        <f t="shared" si="288"/>
        <v>0</v>
      </c>
      <c r="BP171" s="35">
        <f t="shared" si="288"/>
        <v>0</v>
      </c>
      <c r="BQ171" s="35">
        <f t="shared" si="288"/>
        <v>0</v>
      </c>
      <c r="BR171" s="35">
        <f t="shared" si="288"/>
        <v>0</v>
      </c>
      <c r="BS171" s="35">
        <f t="shared" si="288"/>
        <v>0</v>
      </c>
      <c r="BT171" s="35">
        <f t="shared" si="288"/>
        <v>0</v>
      </c>
      <c r="BU171" s="35">
        <f t="shared" si="288"/>
        <v>0</v>
      </c>
      <c r="BV171" s="35">
        <f t="shared" si="288"/>
        <v>0</v>
      </c>
      <c r="BW171" s="35">
        <f t="shared" si="288"/>
        <v>0</v>
      </c>
      <c r="BX171" s="35">
        <f t="shared" si="289"/>
        <v>0</v>
      </c>
      <c r="BY171" s="35">
        <f t="shared" si="289"/>
        <v>0</v>
      </c>
      <c r="BZ171" s="35">
        <f t="shared" si="289"/>
        <v>0</v>
      </c>
      <c r="CA171" s="35">
        <f t="shared" si="289"/>
        <v>0</v>
      </c>
      <c r="CB171" s="35">
        <f t="shared" si="289"/>
        <v>0</v>
      </c>
      <c r="CC171" s="35">
        <f t="shared" si="289"/>
        <v>0</v>
      </c>
      <c r="CD171" s="35">
        <f t="shared" si="289"/>
        <v>0</v>
      </c>
    </row>
    <row r="172" ht="14.45" customHeight="1" spans="3:82">
      <c r="C172" t="s">
        <v>825</v>
      </c>
      <c r="D172" t="s">
        <v>1393</v>
      </c>
      <c r="E172" t="s">
        <v>1504</v>
      </c>
      <c r="F172" s="95">
        <v>30</v>
      </c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>
        <v>50</v>
      </c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4"/>
      <c r="AS172" s="55" t="s">
        <v>1440</v>
      </c>
      <c r="AT172" s="158"/>
      <c r="AU172" s="158"/>
      <c r="AV172" s="158"/>
      <c r="AW172" s="158"/>
      <c r="AX172" s="158"/>
      <c r="AY172" s="158"/>
      <c r="AZ172" s="158"/>
      <c r="BA172" s="158"/>
      <c r="BB172" s="158"/>
      <c r="BC172" s="158"/>
      <c r="BD172" s="158"/>
      <c r="BE172" s="158"/>
      <c r="BF172" s="158"/>
      <c r="BG172" s="158"/>
      <c r="BH172" s="158"/>
      <c r="BI172" s="158"/>
      <c r="BJ172" s="158"/>
      <c r="BK172" s="158"/>
      <c r="BL172" s="158"/>
      <c r="BM172" s="158"/>
      <c r="BN172" s="158"/>
      <c r="BO172" s="158"/>
      <c r="BP172" s="158"/>
      <c r="BQ172" s="158"/>
      <c r="BR172" s="158"/>
      <c r="BS172" s="158"/>
      <c r="BT172" s="158"/>
      <c r="BU172" s="158"/>
      <c r="BV172" s="158"/>
      <c r="BW172" s="158"/>
      <c r="BX172" s="158"/>
      <c r="BY172" s="158"/>
      <c r="BZ172" s="158"/>
      <c r="CA172" s="158"/>
      <c r="CB172" s="158"/>
      <c r="CC172" s="158"/>
      <c r="CD172" s="158"/>
    </row>
    <row r="173" ht="14.45" customHeight="1" spans="3:82">
      <c r="C173" t="s">
        <v>825</v>
      </c>
      <c r="D173" t="s">
        <v>1505</v>
      </c>
      <c r="E173" t="s">
        <v>1230</v>
      </c>
      <c r="F173" s="17">
        <v>1</v>
      </c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4"/>
      <c r="AS173" t="s">
        <v>1230</v>
      </c>
      <c r="AT173" s="35">
        <f t="shared" ref="AT173:CD173" si="290">G$174*IF(G173&lt;&gt;"",G173,$F173)</f>
        <v>0</v>
      </c>
      <c r="AU173" s="35">
        <f t="shared" si="290"/>
        <v>0</v>
      </c>
      <c r="AV173" s="35">
        <f t="shared" si="290"/>
        <v>0</v>
      </c>
      <c r="AW173" s="35">
        <f t="shared" si="290"/>
        <v>0</v>
      </c>
      <c r="AX173" s="35">
        <f t="shared" si="290"/>
        <v>0</v>
      </c>
      <c r="AY173" s="35">
        <f t="shared" si="290"/>
        <v>0</v>
      </c>
      <c r="AZ173" s="35">
        <f t="shared" si="290"/>
        <v>0</v>
      </c>
      <c r="BA173" s="35">
        <f t="shared" si="290"/>
        <v>0</v>
      </c>
      <c r="BB173" s="35">
        <f t="shared" si="290"/>
        <v>0</v>
      </c>
      <c r="BC173" s="35">
        <f t="shared" si="290"/>
        <v>0</v>
      </c>
      <c r="BD173" s="35">
        <f t="shared" si="290"/>
        <v>0</v>
      </c>
      <c r="BE173" s="35">
        <f t="shared" si="290"/>
        <v>0</v>
      </c>
      <c r="BF173" s="35">
        <f t="shared" si="290"/>
        <v>0</v>
      </c>
      <c r="BG173" s="35">
        <f t="shared" si="290"/>
        <v>0</v>
      </c>
      <c r="BH173" s="35">
        <f t="shared" si="290"/>
        <v>0</v>
      </c>
      <c r="BI173" s="35">
        <f t="shared" si="290"/>
        <v>0</v>
      </c>
      <c r="BJ173" s="35">
        <f t="shared" si="290"/>
        <v>0</v>
      </c>
      <c r="BK173" s="35">
        <f t="shared" si="290"/>
        <v>0</v>
      </c>
      <c r="BL173" s="35">
        <f t="shared" si="290"/>
        <v>0</v>
      </c>
      <c r="BM173" s="35">
        <f t="shared" si="290"/>
        <v>0</v>
      </c>
      <c r="BN173" s="35">
        <f t="shared" si="290"/>
        <v>0</v>
      </c>
      <c r="BO173" s="35">
        <f t="shared" si="290"/>
        <v>0</v>
      </c>
      <c r="BP173" s="35">
        <f t="shared" si="290"/>
        <v>0</v>
      </c>
      <c r="BQ173" s="35">
        <f t="shared" si="290"/>
        <v>0</v>
      </c>
      <c r="BR173" s="35">
        <f t="shared" si="290"/>
        <v>0</v>
      </c>
      <c r="BS173" s="35">
        <f t="shared" si="290"/>
        <v>0</v>
      </c>
      <c r="BT173" s="35">
        <f t="shared" si="290"/>
        <v>0</v>
      </c>
      <c r="BU173" s="35">
        <f t="shared" si="290"/>
        <v>0</v>
      </c>
      <c r="BV173" s="35">
        <f t="shared" si="290"/>
        <v>0</v>
      </c>
      <c r="BW173" s="35">
        <f t="shared" si="290"/>
        <v>0</v>
      </c>
      <c r="BX173" s="35">
        <f t="shared" si="290"/>
        <v>0</v>
      </c>
      <c r="BY173" s="35">
        <f t="shared" si="290"/>
        <v>0</v>
      </c>
      <c r="BZ173" s="35">
        <f t="shared" si="290"/>
        <v>0</v>
      </c>
      <c r="CA173" s="35">
        <f t="shared" si="290"/>
        <v>0</v>
      </c>
      <c r="CB173" s="35">
        <f t="shared" si="290"/>
        <v>0</v>
      </c>
      <c r="CC173" s="35">
        <f t="shared" si="290"/>
        <v>0</v>
      </c>
      <c r="CD173" s="35">
        <f t="shared" si="290"/>
        <v>0</v>
      </c>
    </row>
    <row r="174" ht="14.45" customHeight="1" spans="3:82">
      <c r="C174" t="s">
        <v>825</v>
      </c>
      <c r="D174" s="12" t="s">
        <v>1387</v>
      </c>
      <c r="E174" t="s">
        <v>1504</v>
      </c>
      <c r="G174" s="35">
        <f t="shared" ref="G174:AQ174" si="291">G125*IF(G120&lt;&gt;"",G120,$F120)</f>
        <v>0</v>
      </c>
      <c r="H174" s="35">
        <f t="shared" si="291"/>
        <v>0</v>
      </c>
      <c r="I174" s="35">
        <f t="shared" si="291"/>
        <v>0</v>
      </c>
      <c r="J174" s="35">
        <f t="shared" si="291"/>
        <v>0</v>
      </c>
      <c r="K174" s="35">
        <f t="shared" si="291"/>
        <v>0</v>
      </c>
      <c r="L174" s="35">
        <f t="shared" si="291"/>
        <v>0</v>
      </c>
      <c r="M174" s="35">
        <f t="shared" si="291"/>
        <v>0</v>
      </c>
      <c r="N174" s="35">
        <f t="shared" si="291"/>
        <v>0</v>
      </c>
      <c r="O174" s="35">
        <f t="shared" si="291"/>
        <v>0</v>
      </c>
      <c r="P174" s="35">
        <f t="shared" si="291"/>
        <v>0</v>
      </c>
      <c r="Q174" s="35">
        <f t="shared" si="291"/>
        <v>0</v>
      </c>
      <c r="R174" s="35">
        <f t="shared" si="291"/>
        <v>0</v>
      </c>
      <c r="S174" s="35">
        <f t="shared" si="291"/>
        <v>0</v>
      </c>
      <c r="T174" s="35">
        <f t="shared" si="291"/>
        <v>0</v>
      </c>
      <c r="U174" s="35">
        <f t="shared" si="291"/>
        <v>0</v>
      </c>
      <c r="V174" s="35">
        <f t="shared" si="291"/>
        <v>0</v>
      </c>
      <c r="W174" s="35">
        <f t="shared" si="291"/>
        <v>0</v>
      </c>
      <c r="X174" s="35">
        <f t="shared" si="291"/>
        <v>0</v>
      </c>
      <c r="Y174" s="35">
        <f t="shared" si="291"/>
        <v>0</v>
      </c>
      <c r="Z174" s="35">
        <f t="shared" si="291"/>
        <v>0</v>
      </c>
      <c r="AA174" s="35">
        <f t="shared" si="291"/>
        <v>0</v>
      </c>
      <c r="AB174" s="35">
        <f t="shared" si="291"/>
        <v>0</v>
      </c>
      <c r="AC174" s="35">
        <f t="shared" si="291"/>
        <v>0</v>
      </c>
      <c r="AD174" s="35">
        <f t="shared" si="291"/>
        <v>0</v>
      </c>
      <c r="AE174" s="35">
        <f t="shared" si="291"/>
        <v>0</v>
      </c>
      <c r="AF174" s="35">
        <f t="shared" si="291"/>
        <v>0</v>
      </c>
      <c r="AG174" s="35">
        <f t="shared" si="291"/>
        <v>0</v>
      </c>
      <c r="AH174" s="35">
        <f t="shared" si="291"/>
        <v>0</v>
      </c>
      <c r="AI174" s="35">
        <f t="shared" si="291"/>
        <v>0</v>
      </c>
      <c r="AJ174" s="35">
        <f t="shared" si="291"/>
        <v>0</v>
      </c>
      <c r="AK174" s="35">
        <f t="shared" si="291"/>
        <v>0</v>
      </c>
      <c r="AL174" s="35">
        <f t="shared" si="291"/>
        <v>0</v>
      </c>
      <c r="AM174" s="35">
        <f t="shared" si="291"/>
        <v>0</v>
      </c>
      <c r="AN174" s="35">
        <f t="shared" si="291"/>
        <v>0</v>
      </c>
      <c r="AO174" s="35">
        <f t="shared" si="291"/>
        <v>0</v>
      </c>
      <c r="AP174" s="35">
        <f t="shared" si="291"/>
        <v>0</v>
      </c>
      <c r="AQ174" s="35">
        <f t="shared" si="291"/>
        <v>0</v>
      </c>
      <c r="AR174" s="4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</row>
    <row r="175" ht="15" customHeight="1" spans="3:82">
      <c r="C175" s="8" t="s">
        <v>1519</v>
      </c>
      <c r="D175" s="8"/>
      <c r="E175" s="8"/>
      <c r="F175" s="8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4"/>
      <c r="AS175" s="55" t="s">
        <v>1494</v>
      </c>
      <c r="AT175" s="6" t="str">
        <f t="shared" ref="AT175:CD175" si="292">G$46</f>
        <v>AT</v>
      </c>
      <c r="AU175" s="6" t="str">
        <f t="shared" si="292"/>
        <v>BE</v>
      </c>
      <c r="AV175" s="6" t="str">
        <f t="shared" si="292"/>
        <v>BG</v>
      </c>
      <c r="AW175" s="6" t="str">
        <f t="shared" si="292"/>
        <v>CH</v>
      </c>
      <c r="AX175" s="6" t="str">
        <f t="shared" si="292"/>
        <v>CY</v>
      </c>
      <c r="AY175" s="6" t="str">
        <f t="shared" si="292"/>
        <v>CZ</v>
      </c>
      <c r="AZ175" s="6" t="str">
        <f t="shared" si="292"/>
        <v>DE</v>
      </c>
      <c r="BA175" s="6" t="str">
        <f t="shared" si="292"/>
        <v>DK</v>
      </c>
      <c r="BB175" s="6" t="str">
        <f t="shared" si="292"/>
        <v>EE</v>
      </c>
      <c r="BC175" s="6" t="str">
        <f t="shared" si="292"/>
        <v>EL</v>
      </c>
      <c r="BD175" s="6" t="str">
        <f t="shared" si="292"/>
        <v>ES</v>
      </c>
      <c r="BE175" s="6" t="str">
        <f t="shared" si="292"/>
        <v>FI</v>
      </c>
      <c r="BF175" s="6" t="str">
        <f t="shared" si="292"/>
        <v>FR</v>
      </c>
      <c r="BG175" s="6" t="str">
        <f t="shared" si="292"/>
        <v>HR</v>
      </c>
      <c r="BH175" s="6" t="str">
        <f t="shared" si="292"/>
        <v>HU</v>
      </c>
      <c r="BI175" s="6" t="str">
        <f t="shared" si="292"/>
        <v>IE</v>
      </c>
      <c r="BJ175" s="6" t="str">
        <f t="shared" si="292"/>
        <v>IS</v>
      </c>
      <c r="BK175" s="6" t="str">
        <f t="shared" si="292"/>
        <v>IT</v>
      </c>
      <c r="BL175" s="6" t="str">
        <f t="shared" si="292"/>
        <v>LT</v>
      </c>
      <c r="BM175" s="6" t="str">
        <f t="shared" si="292"/>
        <v>LU</v>
      </c>
      <c r="BN175" s="6" t="str">
        <f t="shared" si="292"/>
        <v>LV</v>
      </c>
      <c r="BO175" s="6" t="str">
        <f t="shared" si="292"/>
        <v>MT</v>
      </c>
      <c r="BP175" s="6" t="str">
        <f t="shared" si="292"/>
        <v>NL</v>
      </c>
      <c r="BQ175" s="6" t="str">
        <f t="shared" si="292"/>
        <v>NO</v>
      </c>
      <c r="BR175" s="6" t="str">
        <f t="shared" si="292"/>
        <v>PL</v>
      </c>
      <c r="BS175" s="6" t="str">
        <f t="shared" si="292"/>
        <v>PT</v>
      </c>
      <c r="BT175" s="6" t="str">
        <f t="shared" si="292"/>
        <v>RO</v>
      </c>
      <c r="BU175" s="6" t="str">
        <f t="shared" si="292"/>
        <v>SE</v>
      </c>
      <c r="BV175" s="6" t="str">
        <f t="shared" si="292"/>
        <v>SI</v>
      </c>
      <c r="BW175" s="6" t="str">
        <f t="shared" si="292"/>
        <v>SK</v>
      </c>
      <c r="BX175" s="6" t="str">
        <f t="shared" si="292"/>
        <v>UK</v>
      </c>
      <c r="BY175" s="6" t="str">
        <f t="shared" si="292"/>
        <v>AL</v>
      </c>
      <c r="BZ175" s="6" t="str">
        <f t="shared" si="292"/>
        <v>BA</v>
      </c>
      <c r="CA175" s="6" t="str">
        <f t="shared" si="292"/>
        <v>KS</v>
      </c>
      <c r="CB175" s="6" t="str">
        <f t="shared" si="292"/>
        <v>ME</v>
      </c>
      <c r="CC175" s="6" t="str">
        <f t="shared" si="292"/>
        <v>MK</v>
      </c>
      <c r="CD175" s="6" t="str">
        <f t="shared" si="292"/>
        <v>RS</v>
      </c>
    </row>
    <row r="176" ht="14.45" customHeight="1" spans="3:82">
      <c r="C176" t="s">
        <v>821</v>
      </c>
      <c r="D176" t="s">
        <v>1503</v>
      </c>
      <c r="E176" t="s">
        <v>241</v>
      </c>
      <c r="F176" s="197">
        <v>2</v>
      </c>
      <c r="G176" s="197">
        <v>2.2</v>
      </c>
      <c r="H176" s="197"/>
      <c r="I176" s="197"/>
      <c r="J176" s="197"/>
      <c r="K176" s="197"/>
      <c r="L176" s="197">
        <v>3.64</v>
      </c>
      <c r="M176" s="197">
        <v>3.024</v>
      </c>
      <c r="N176" s="197"/>
      <c r="O176" s="197"/>
      <c r="P176" s="197"/>
      <c r="Q176" s="197"/>
      <c r="R176" s="197">
        <v>1.916</v>
      </c>
      <c r="S176" s="197">
        <v>4.536</v>
      </c>
      <c r="T176" s="197">
        <v>3.024</v>
      </c>
      <c r="U176" s="197"/>
      <c r="V176" s="197"/>
      <c r="W176" s="197">
        <v>4.536</v>
      </c>
      <c r="X176" s="197">
        <v>0.162</v>
      </c>
      <c r="Y176" s="197"/>
      <c r="Z176" s="197"/>
      <c r="AA176" s="197"/>
      <c r="AB176" s="197"/>
      <c r="AC176" s="197"/>
      <c r="AD176" s="197">
        <v>1.5</v>
      </c>
      <c r="AE176" s="197">
        <v>1.70666666666667</v>
      </c>
      <c r="AF176" s="197"/>
      <c r="AG176" s="197"/>
      <c r="AH176" s="197">
        <v>1.95</v>
      </c>
      <c r="AI176" s="197"/>
      <c r="AJ176" s="197">
        <v>3.6</v>
      </c>
      <c r="AK176" s="197"/>
      <c r="AL176" s="197"/>
      <c r="AM176" s="197"/>
      <c r="AN176" s="197"/>
      <c r="AO176" s="197"/>
      <c r="AP176" s="197"/>
      <c r="AQ176" s="197"/>
      <c r="AR176" s="4"/>
      <c r="AS176" t="s">
        <v>241</v>
      </c>
      <c r="AT176" s="35">
        <f t="shared" ref="AT176:BC180" si="293">G$186*IF(G176&lt;&gt;"",G176,$F176)</f>
        <v>0</v>
      </c>
      <c r="AU176" s="35">
        <f t="shared" si="293"/>
        <v>0</v>
      </c>
      <c r="AV176" s="35">
        <f t="shared" si="293"/>
        <v>0</v>
      </c>
      <c r="AW176" s="35">
        <f t="shared" si="293"/>
        <v>0</v>
      </c>
      <c r="AX176" s="35">
        <f t="shared" si="293"/>
        <v>0</v>
      </c>
      <c r="AY176" s="35">
        <f t="shared" si="293"/>
        <v>0</v>
      </c>
      <c r="AZ176" s="35">
        <f t="shared" si="293"/>
        <v>0</v>
      </c>
      <c r="BA176" s="35">
        <f t="shared" si="293"/>
        <v>0</v>
      </c>
      <c r="BB176" s="35">
        <f t="shared" si="293"/>
        <v>0</v>
      </c>
      <c r="BC176" s="35">
        <f t="shared" si="293"/>
        <v>0</v>
      </c>
      <c r="BD176" s="35">
        <f t="shared" ref="BD176:BM180" si="294">Q$186*IF(Q176&lt;&gt;"",Q176,$F176)</f>
        <v>0</v>
      </c>
      <c r="BE176" s="35">
        <f t="shared" si="294"/>
        <v>0</v>
      </c>
      <c r="BF176" s="35">
        <f t="shared" si="294"/>
        <v>0</v>
      </c>
      <c r="BG176" s="35">
        <f t="shared" si="294"/>
        <v>0</v>
      </c>
      <c r="BH176" s="35">
        <f t="shared" si="294"/>
        <v>0</v>
      </c>
      <c r="BI176" s="35">
        <f t="shared" si="294"/>
        <v>0</v>
      </c>
      <c r="BJ176" s="35">
        <f t="shared" si="294"/>
        <v>0</v>
      </c>
      <c r="BK176" s="35">
        <f t="shared" si="294"/>
        <v>0</v>
      </c>
      <c r="BL176" s="35">
        <f t="shared" si="294"/>
        <v>0</v>
      </c>
      <c r="BM176" s="35">
        <f t="shared" si="294"/>
        <v>0</v>
      </c>
      <c r="BN176" s="35">
        <f t="shared" ref="BN176:BW180" si="295">AA$186*IF(AA176&lt;&gt;"",AA176,$F176)</f>
        <v>0</v>
      </c>
      <c r="BO176" s="35">
        <f t="shared" si="295"/>
        <v>0</v>
      </c>
      <c r="BP176" s="35">
        <f t="shared" si="295"/>
        <v>0</v>
      </c>
      <c r="BQ176" s="35">
        <f t="shared" si="295"/>
        <v>0.228987</v>
      </c>
      <c r="BR176" s="35">
        <f t="shared" si="295"/>
        <v>0</v>
      </c>
      <c r="BS176" s="35">
        <f t="shared" si="295"/>
        <v>0</v>
      </c>
      <c r="BT176" s="35">
        <f t="shared" si="295"/>
        <v>0</v>
      </c>
      <c r="BU176" s="35">
        <f t="shared" si="295"/>
        <v>0</v>
      </c>
      <c r="BV176" s="35">
        <f t="shared" si="295"/>
        <v>0</v>
      </c>
      <c r="BW176" s="35">
        <f t="shared" si="295"/>
        <v>0</v>
      </c>
      <c r="BX176" s="35">
        <f t="shared" ref="BX176:CD180" si="296">AK$186*IF(AK176&lt;&gt;"",AK176,$F176)</f>
        <v>0</v>
      </c>
      <c r="BY176" s="35">
        <f t="shared" si="296"/>
        <v>0</v>
      </c>
      <c r="BZ176" s="35">
        <f t="shared" si="296"/>
        <v>0</v>
      </c>
      <c r="CA176" s="35">
        <f t="shared" si="296"/>
        <v>0</v>
      </c>
      <c r="CB176" s="35">
        <f t="shared" si="296"/>
        <v>0</v>
      </c>
      <c r="CC176" s="35">
        <f t="shared" si="296"/>
        <v>0</v>
      </c>
      <c r="CD176" s="35">
        <f t="shared" si="296"/>
        <v>0</v>
      </c>
    </row>
    <row r="177" ht="14.45" customHeight="1" spans="3:82">
      <c r="C177" t="s">
        <v>821</v>
      </c>
      <c r="D177" t="s">
        <v>1503</v>
      </c>
      <c r="E177" t="s">
        <v>228</v>
      </c>
      <c r="F177" s="197">
        <v>20.1</v>
      </c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7"/>
      <c r="AB177" s="197"/>
      <c r="AC177" s="197"/>
      <c r="AD177" s="197"/>
      <c r="AE177" s="197"/>
      <c r="AF177" s="197"/>
      <c r="AG177" s="197"/>
      <c r="AH177" s="197"/>
      <c r="AI177" s="197"/>
      <c r="AJ177" s="197"/>
      <c r="AK177" s="197">
        <v>15.3765</v>
      </c>
      <c r="AL177" s="197"/>
      <c r="AM177" s="197"/>
      <c r="AN177" s="197"/>
      <c r="AO177" s="197"/>
      <c r="AP177" s="197"/>
      <c r="AQ177" s="197"/>
      <c r="AS177" t="s">
        <v>228</v>
      </c>
      <c r="AT177" s="35">
        <f t="shared" si="293"/>
        <v>0</v>
      </c>
      <c r="AU177" s="35">
        <f t="shared" si="293"/>
        <v>0</v>
      </c>
      <c r="AV177" s="35">
        <f t="shared" si="293"/>
        <v>0</v>
      </c>
      <c r="AW177" s="35">
        <f t="shared" si="293"/>
        <v>0</v>
      </c>
      <c r="AX177" s="35">
        <f t="shared" si="293"/>
        <v>0</v>
      </c>
      <c r="AY177" s="35">
        <f t="shared" si="293"/>
        <v>0</v>
      </c>
      <c r="AZ177" s="35">
        <f t="shared" si="293"/>
        <v>0</v>
      </c>
      <c r="BA177" s="35">
        <f t="shared" si="293"/>
        <v>0</v>
      </c>
      <c r="BB177" s="35">
        <f t="shared" si="293"/>
        <v>0</v>
      </c>
      <c r="BC177" s="35">
        <f t="shared" si="293"/>
        <v>0</v>
      </c>
      <c r="BD177" s="35">
        <f t="shared" si="294"/>
        <v>0</v>
      </c>
      <c r="BE177" s="35">
        <f t="shared" si="294"/>
        <v>0</v>
      </c>
      <c r="BF177" s="35">
        <f t="shared" si="294"/>
        <v>0</v>
      </c>
      <c r="BG177" s="35">
        <f t="shared" si="294"/>
        <v>0</v>
      </c>
      <c r="BH177" s="35">
        <f t="shared" si="294"/>
        <v>0</v>
      </c>
      <c r="BI177" s="35">
        <f t="shared" si="294"/>
        <v>0</v>
      </c>
      <c r="BJ177" s="35">
        <f t="shared" si="294"/>
        <v>0</v>
      </c>
      <c r="BK177" s="35">
        <f t="shared" si="294"/>
        <v>0</v>
      </c>
      <c r="BL177" s="35">
        <f t="shared" si="294"/>
        <v>0</v>
      </c>
      <c r="BM177" s="35">
        <f t="shared" si="294"/>
        <v>0</v>
      </c>
      <c r="BN177" s="35">
        <f t="shared" si="295"/>
        <v>0</v>
      </c>
      <c r="BO177" s="35">
        <f t="shared" si="295"/>
        <v>0</v>
      </c>
      <c r="BP177" s="35">
        <f t="shared" si="295"/>
        <v>0</v>
      </c>
      <c r="BQ177" s="35">
        <f t="shared" si="295"/>
        <v>3.0684258</v>
      </c>
      <c r="BR177" s="35">
        <f t="shared" si="295"/>
        <v>0</v>
      </c>
      <c r="BS177" s="35">
        <f t="shared" si="295"/>
        <v>0</v>
      </c>
      <c r="BT177" s="35">
        <f t="shared" si="295"/>
        <v>0</v>
      </c>
      <c r="BU177" s="35">
        <f t="shared" si="295"/>
        <v>0</v>
      </c>
      <c r="BV177" s="35">
        <f t="shared" si="295"/>
        <v>0</v>
      </c>
      <c r="BW177" s="35">
        <f t="shared" si="295"/>
        <v>0</v>
      </c>
      <c r="BX177" s="35">
        <f t="shared" si="296"/>
        <v>0</v>
      </c>
      <c r="BY177" s="35">
        <f t="shared" si="296"/>
        <v>0</v>
      </c>
      <c r="BZ177" s="35">
        <f t="shared" si="296"/>
        <v>0</v>
      </c>
      <c r="CA177" s="35">
        <f t="shared" si="296"/>
        <v>0</v>
      </c>
      <c r="CB177" s="35">
        <f t="shared" si="296"/>
        <v>0</v>
      </c>
      <c r="CC177" s="35">
        <f t="shared" si="296"/>
        <v>0</v>
      </c>
      <c r="CD177" s="35">
        <f t="shared" si="296"/>
        <v>0</v>
      </c>
    </row>
    <row r="178" ht="14.45" customHeight="1" spans="3:82">
      <c r="C178" t="s">
        <v>821</v>
      </c>
      <c r="D178" t="s">
        <v>1503</v>
      </c>
      <c r="E178" t="s">
        <v>247</v>
      </c>
      <c r="F178" s="197">
        <v>0.5</v>
      </c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7"/>
      <c r="AB178" s="197"/>
      <c r="AC178" s="197"/>
      <c r="AD178" s="197"/>
      <c r="AE178" s="197"/>
      <c r="AF178" s="197"/>
      <c r="AG178" s="197"/>
      <c r="AH178" s="197"/>
      <c r="AI178" s="197"/>
      <c r="AJ178" s="197"/>
      <c r="AK178" s="197"/>
      <c r="AL178" s="197"/>
      <c r="AM178" s="197"/>
      <c r="AN178" s="197"/>
      <c r="AO178" s="197"/>
      <c r="AP178" s="197"/>
      <c r="AQ178" s="197"/>
      <c r="AS178" t="s">
        <v>247</v>
      </c>
      <c r="AT178" s="35">
        <f t="shared" si="293"/>
        <v>0</v>
      </c>
      <c r="AU178" s="35">
        <f t="shared" si="293"/>
        <v>0</v>
      </c>
      <c r="AV178" s="35">
        <f t="shared" si="293"/>
        <v>0</v>
      </c>
      <c r="AW178" s="35">
        <f t="shared" si="293"/>
        <v>0</v>
      </c>
      <c r="AX178" s="35">
        <f t="shared" si="293"/>
        <v>0</v>
      </c>
      <c r="AY178" s="35">
        <f t="shared" si="293"/>
        <v>0</v>
      </c>
      <c r="AZ178" s="35">
        <f t="shared" si="293"/>
        <v>0</v>
      </c>
      <c r="BA178" s="35">
        <f t="shared" si="293"/>
        <v>0</v>
      </c>
      <c r="BB178" s="35">
        <f t="shared" si="293"/>
        <v>0</v>
      </c>
      <c r="BC178" s="35">
        <f t="shared" si="293"/>
        <v>0</v>
      </c>
      <c r="BD178" s="35">
        <f t="shared" si="294"/>
        <v>0</v>
      </c>
      <c r="BE178" s="35">
        <f t="shared" si="294"/>
        <v>0</v>
      </c>
      <c r="BF178" s="35">
        <f t="shared" si="294"/>
        <v>0</v>
      </c>
      <c r="BG178" s="35">
        <f t="shared" si="294"/>
        <v>0</v>
      </c>
      <c r="BH178" s="35">
        <f t="shared" si="294"/>
        <v>0</v>
      </c>
      <c r="BI178" s="35">
        <f t="shared" si="294"/>
        <v>0</v>
      </c>
      <c r="BJ178" s="35">
        <f t="shared" si="294"/>
        <v>0</v>
      </c>
      <c r="BK178" s="35">
        <f t="shared" si="294"/>
        <v>0</v>
      </c>
      <c r="BL178" s="35">
        <f t="shared" si="294"/>
        <v>0</v>
      </c>
      <c r="BM178" s="35">
        <f t="shared" si="294"/>
        <v>0</v>
      </c>
      <c r="BN178" s="35">
        <f t="shared" si="295"/>
        <v>0</v>
      </c>
      <c r="BO178" s="35">
        <f t="shared" si="295"/>
        <v>0</v>
      </c>
      <c r="BP178" s="35">
        <f t="shared" si="295"/>
        <v>0</v>
      </c>
      <c r="BQ178" s="35">
        <f t="shared" si="295"/>
        <v>0.076329</v>
      </c>
      <c r="BR178" s="35">
        <f t="shared" si="295"/>
        <v>0</v>
      </c>
      <c r="BS178" s="35">
        <f t="shared" si="295"/>
        <v>0</v>
      </c>
      <c r="BT178" s="35">
        <f t="shared" si="295"/>
        <v>0</v>
      </c>
      <c r="BU178" s="35">
        <f t="shared" si="295"/>
        <v>0</v>
      </c>
      <c r="BV178" s="35">
        <f t="shared" si="295"/>
        <v>0</v>
      </c>
      <c r="BW178" s="35">
        <f t="shared" si="295"/>
        <v>0</v>
      </c>
      <c r="BX178" s="35">
        <f t="shared" si="296"/>
        <v>0</v>
      </c>
      <c r="BY178" s="35">
        <f t="shared" si="296"/>
        <v>0</v>
      </c>
      <c r="BZ178" s="35">
        <f t="shared" si="296"/>
        <v>0</v>
      </c>
      <c r="CA178" s="35">
        <f t="shared" si="296"/>
        <v>0</v>
      </c>
      <c r="CB178" s="35">
        <f t="shared" si="296"/>
        <v>0</v>
      </c>
      <c r="CC178" s="35">
        <f t="shared" si="296"/>
        <v>0</v>
      </c>
      <c r="CD178" s="35">
        <f t="shared" si="296"/>
        <v>0</v>
      </c>
    </row>
    <row r="179" ht="14.45" customHeight="1" spans="3:82">
      <c r="C179" t="s">
        <v>821</v>
      </c>
      <c r="D179" t="s">
        <v>1503</v>
      </c>
      <c r="E179" t="s">
        <v>1236</v>
      </c>
      <c r="F179" s="197">
        <v>0.73</v>
      </c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7"/>
      <c r="AI179" s="197"/>
      <c r="AJ179" s="197"/>
      <c r="AK179" s="197"/>
      <c r="AL179" s="197"/>
      <c r="AM179" s="197"/>
      <c r="AN179" s="197"/>
      <c r="AO179" s="197"/>
      <c r="AP179" s="197"/>
      <c r="AQ179" s="197"/>
      <c r="AS179" t="s">
        <v>1236</v>
      </c>
      <c r="AT179" s="35">
        <f t="shared" si="293"/>
        <v>0</v>
      </c>
      <c r="AU179" s="35">
        <f t="shared" si="293"/>
        <v>0</v>
      </c>
      <c r="AV179" s="35">
        <f t="shared" si="293"/>
        <v>0</v>
      </c>
      <c r="AW179" s="35">
        <f t="shared" si="293"/>
        <v>0</v>
      </c>
      <c r="AX179" s="35">
        <f t="shared" si="293"/>
        <v>0</v>
      </c>
      <c r="AY179" s="35">
        <f t="shared" si="293"/>
        <v>0</v>
      </c>
      <c r="AZ179" s="35">
        <f t="shared" si="293"/>
        <v>0</v>
      </c>
      <c r="BA179" s="35">
        <f t="shared" si="293"/>
        <v>0</v>
      </c>
      <c r="BB179" s="35">
        <f t="shared" si="293"/>
        <v>0</v>
      </c>
      <c r="BC179" s="35">
        <f t="shared" si="293"/>
        <v>0</v>
      </c>
      <c r="BD179" s="35">
        <f t="shared" si="294"/>
        <v>0</v>
      </c>
      <c r="BE179" s="35">
        <f t="shared" si="294"/>
        <v>0</v>
      </c>
      <c r="BF179" s="35">
        <f t="shared" si="294"/>
        <v>0</v>
      </c>
      <c r="BG179" s="35">
        <f t="shared" si="294"/>
        <v>0</v>
      </c>
      <c r="BH179" s="35">
        <f t="shared" si="294"/>
        <v>0</v>
      </c>
      <c r="BI179" s="35">
        <f t="shared" si="294"/>
        <v>0</v>
      </c>
      <c r="BJ179" s="35">
        <f t="shared" si="294"/>
        <v>0</v>
      </c>
      <c r="BK179" s="35">
        <f t="shared" si="294"/>
        <v>0</v>
      </c>
      <c r="BL179" s="35">
        <f t="shared" si="294"/>
        <v>0</v>
      </c>
      <c r="BM179" s="35">
        <f t="shared" si="294"/>
        <v>0</v>
      </c>
      <c r="BN179" s="35">
        <f t="shared" si="295"/>
        <v>0</v>
      </c>
      <c r="BO179" s="35">
        <f t="shared" si="295"/>
        <v>0</v>
      </c>
      <c r="BP179" s="35">
        <f t="shared" si="295"/>
        <v>0</v>
      </c>
      <c r="BQ179" s="35">
        <f t="shared" si="295"/>
        <v>0.11144034</v>
      </c>
      <c r="BR179" s="35">
        <f t="shared" si="295"/>
        <v>0</v>
      </c>
      <c r="BS179" s="35">
        <f t="shared" si="295"/>
        <v>0</v>
      </c>
      <c r="BT179" s="35">
        <f t="shared" si="295"/>
        <v>0</v>
      </c>
      <c r="BU179" s="35">
        <f t="shared" si="295"/>
        <v>0</v>
      </c>
      <c r="BV179" s="35">
        <f t="shared" si="295"/>
        <v>0</v>
      </c>
      <c r="BW179" s="35">
        <f t="shared" si="295"/>
        <v>0</v>
      </c>
      <c r="BX179" s="35">
        <f t="shared" si="296"/>
        <v>0</v>
      </c>
      <c r="BY179" s="35">
        <f t="shared" si="296"/>
        <v>0</v>
      </c>
      <c r="BZ179" s="35">
        <f t="shared" si="296"/>
        <v>0</v>
      </c>
      <c r="CA179" s="35">
        <f t="shared" si="296"/>
        <v>0</v>
      </c>
      <c r="CB179" s="35">
        <f t="shared" si="296"/>
        <v>0</v>
      </c>
      <c r="CC179" s="35">
        <f t="shared" si="296"/>
        <v>0</v>
      </c>
      <c r="CD179" s="35">
        <f t="shared" si="296"/>
        <v>0</v>
      </c>
    </row>
    <row r="180" ht="14.45" customHeight="1" spans="3:82">
      <c r="C180" t="s">
        <v>821</v>
      </c>
      <c r="D180" t="s">
        <v>1503</v>
      </c>
      <c r="E180" t="s">
        <v>1227</v>
      </c>
      <c r="F180" s="197">
        <v>1.5</v>
      </c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  <c r="AA180" s="197"/>
      <c r="AB180" s="197"/>
      <c r="AC180" s="197"/>
      <c r="AD180" s="197"/>
      <c r="AE180" s="197"/>
      <c r="AF180" s="197"/>
      <c r="AG180" s="197"/>
      <c r="AH180" s="197"/>
      <c r="AI180" s="197"/>
      <c r="AJ180" s="197"/>
      <c r="AK180" s="197"/>
      <c r="AL180" s="197"/>
      <c r="AM180" s="197"/>
      <c r="AN180" s="197"/>
      <c r="AO180" s="197"/>
      <c r="AP180" s="197"/>
      <c r="AQ180" s="197"/>
      <c r="AS180" t="s">
        <v>1227</v>
      </c>
      <c r="AT180" s="35">
        <f t="shared" si="293"/>
        <v>0</v>
      </c>
      <c r="AU180" s="35">
        <f t="shared" si="293"/>
        <v>0</v>
      </c>
      <c r="AV180" s="35">
        <f t="shared" si="293"/>
        <v>0</v>
      </c>
      <c r="AW180" s="35">
        <f t="shared" si="293"/>
        <v>0</v>
      </c>
      <c r="AX180" s="35">
        <f t="shared" si="293"/>
        <v>0</v>
      </c>
      <c r="AY180" s="35">
        <f t="shared" si="293"/>
        <v>0</v>
      </c>
      <c r="AZ180" s="35">
        <f t="shared" si="293"/>
        <v>0</v>
      </c>
      <c r="BA180" s="35">
        <f t="shared" si="293"/>
        <v>0</v>
      </c>
      <c r="BB180" s="35">
        <f t="shared" si="293"/>
        <v>0</v>
      </c>
      <c r="BC180" s="35">
        <f t="shared" si="293"/>
        <v>0</v>
      </c>
      <c r="BD180" s="35">
        <f t="shared" si="294"/>
        <v>0</v>
      </c>
      <c r="BE180" s="35">
        <f t="shared" si="294"/>
        <v>0</v>
      </c>
      <c r="BF180" s="35">
        <f t="shared" si="294"/>
        <v>0</v>
      </c>
      <c r="BG180" s="35">
        <f t="shared" si="294"/>
        <v>0</v>
      </c>
      <c r="BH180" s="35">
        <f t="shared" si="294"/>
        <v>0</v>
      </c>
      <c r="BI180" s="35">
        <f t="shared" si="294"/>
        <v>0</v>
      </c>
      <c r="BJ180" s="35">
        <f t="shared" si="294"/>
        <v>0</v>
      </c>
      <c r="BK180" s="35">
        <f t="shared" si="294"/>
        <v>0</v>
      </c>
      <c r="BL180" s="35">
        <f t="shared" si="294"/>
        <v>0</v>
      </c>
      <c r="BM180" s="35">
        <f t="shared" si="294"/>
        <v>0</v>
      </c>
      <c r="BN180" s="35">
        <f t="shared" si="295"/>
        <v>0</v>
      </c>
      <c r="BO180" s="35">
        <f t="shared" si="295"/>
        <v>0</v>
      </c>
      <c r="BP180" s="35">
        <f t="shared" si="295"/>
        <v>0</v>
      </c>
      <c r="BQ180" s="35">
        <f t="shared" si="295"/>
        <v>0.228987</v>
      </c>
      <c r="BR180" s="35">
        <f t="shared" si="295"/>
        <v>0</v>
      </c>
      <c r="BS180" s="35">
        <f t="shared" si="295"/>
        <v>0</v>
      </c>
      <c r="BT180" s="35">
        <f t="shared" si="295"/>
        <v>0</v>
      </c>
      <c r="BU180" s="35">
        <f t="shared" si="295"/>
        <v>0</v>
      </c>
      <c r="BV180" s="35">
        <f t="shared" si="295"/>
        <v>0</v>
      </c>
      <c r="BW180" s="35">
        <f t="shared" si="295"/>
        <v>0</v>
      </c>
      <c r="BX180" s="35">
        <f t="shared" si="296"/>
        <v>0</v>
      </c>
      <c r="BY180" s="35">
        <f t="shared" si="296"/>
        <v>0</v>
      </c>
      <c r="BZ180" s="35">
        <f t="shared" si="296"/>
        <v>0</v>
      </c>
      <c r="CA180" s="35">
        <f t="shared" si="296"/>
        <v>0</v>
      </c>
      <c r="CB180" s="35">
        <f t="shared" si="296"/>
        <v>0</v>
      </c>
      <c r="CC180" s="35">
        <f t="shared" si="296"/>
        <v>0</v>
      </c>
      <c r="CD180" s="35">
        <f t="shared" si="296"/>
        <v>0</v>
      </c>
    </row>
    <row r="181" ht="14.45" customHeight="1" spans="3:82">
      <c r="C181" t="s">
        <v>821</v>
      </c>
      <c r="D181" t="s">
        <v>1393</v>
      </c>
      <c r="E181" t="s">
        <v>1504</v>
      </c>
      <c r="F181" s="95">
        <v>30</v>
      </c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>
        <v>50</v>
      </c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5"/>
      <c r="AP181" s="95"/>
      <c r="AQ181" s="95"/>
      <c r="AS181" s="55" t="s">
        <v>1440</v>
      </c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</row>
    <row r="182" ht="14.45" customHeight="1" spans="3:82">
      <c r="C182" t="s">
        <v>821</v>
      </c>
      <c r="D182" t="s">
        <v>1505</v>
      </c>
      <c r="E182" t="s">
        <v>272</v>
      </c>
      <c r="F182" s="197">
        <v>6</v>
      </c>
      <c r="G182" s="197"/>
      <c r="H182" s="197">
        <f>F182*2.5</f>
        <v>15</v>
      </c>
      <c r="I182" s="197">
        <v>3.96</v>
      </c>
      <c r="J182" s="197"/>
      <c r="K182" s="197"/>
      <c r="L182" s="197">
        <v>10.92</v>
      </c>
      <c r="M182" s="197"/>
      <c r="N182" s="197"/>
      <c r="O182" s="197"/>
      <c r="P182" s="197">
        <v>5.58</v>
      </c>
      <c r="Q182" s="197"/>
      <c r="R182" s="197"/>
      <c r="S182" s="197"/>
      <c r="T182" s="197">
        <v>9.072</v>
      </c>
      <c r="U182" s="197"/>
      <c r="V182" s="197"/>
      <c r="W182" s="197">
        <v>13.608</v>
      </c>
      <c r="X182" s="197"/>
      <c r="Y182" s="197"/>
      <c r="Z182" s="197"/>
      <c r="AA182" s="197"/>
      <c r="AB182" s="197"/>
      <c r="AC182" s="197"/>
      <c r="AD182" s="197">
        <f>F182*1.62</f>
        <v>9.72</v>
      </c>
      <c r="AE182" s="197"/>
      <c r="AF182" s="197"/>
      <c r="AG182" s="197"/>
      <c r="AH182" s="257"/>
      <c r="AI182" s="197"/>
      <c r="AJ182" s="197"/>
      <c r="AK182" s="197"/>
      <c r="AL182" s="197"/>
      <c r="AM182" s="197"/>
      <c r="AN182" s="197"/>
      <c r="AO182" s="197"/>
      <c r="AP182" s="197"/>
      <c r="AQ182" s="197"/>
      <c r="AS182" t="s">
        <v>272</v>
      </c>
      <c r="AT182" s="35">
        <f t="shared" ref="AT182:BC185" si="297">G$186*IF(G182&lt;&gt;"",G182,$F182)</f>
        <v>0</v>
      </c>
      <c r="AU182" s="35">
        <f t="shared" si="297"/>
        <v>0</v>
      </c>
      <c r="AV182" s="35">
        <f t="shared" si="297"/>
        <v>0</v>
      </c>
      <c r="AW182" s="35">
        <f t="shared" si="297"/>
        <v>0</v>
      </c>
      <c r="AX182" s="35">
        <f t="shared" si="297"/>
        <v>0</v>
      </c>
      <c r="AY182" s="35">
        <f t="shared" si="297"/>
        <v>0</v>
      </c>
      <c r="AZ182" s="35">
        <f t="shared" si="297"/>
        <v>0</v>
      </c>
      <c r="BA182" s="35">
        <f t="shared" si="297"/>
        <v>0</v>
      </c>
      <c r="BB182" s="35">
        <f t="shared" si="297"/>
        <v>0</v>
      </c>
      <c r="BC182" s="35">
        <f t="shared" si="297"/>
        <v>0</v>
      </c>
      <c r="BD182" s="35">
        <f t="shared" ref="BD182:BM185" si="298">Q$186*IF(Q182&lt;&gt;"",Q182,$F182)</f>
        <v>0</v>
      </c>
      <c r="BE182" s="35">
        <f t="shared" si="298"/>
        <v>0</v>
      </c>
      <c r="BF182" s="35">
        <f t="shared" si="298"/>
        <v>0</v>
      </c>
      <c r="BG182" s="35">
        <f t="shared" si="298"/>
        <v>0</v>
      </c>
      <c r="BH182" s="35">
        <f t="shared" si="298"/>
        <v>0</v>
      </c>
      <c r="BI182" s="35">
        <f t="shared" si="298"/>
        <v>0</v>
      </c>
      <c r="BJ182" s="35">
        <f t="shared" si="298"/>
        <v>0</v>
      </c>
      <c r="BK182" s="35">
        <f t="shared" si="298"/>
        <v>0</v>
      </c>
      <c r="BL182" s="35">
        <f t="shared" si="298"/>
        <v>0</v>
      </c>
      <c r="BM182" s="35">
        <f t="shared" si="298"/>
        <v>0</v>
      </c>
      <c r="BN182" s="35">
        <f t="shared" ref="BN182:BW185" si="299">AA$186*IF(AA182&lt;&gt;"",AA182,$F182)</f>
        <v>0</v>
      </c>
      <c r="BO182" s="35">
        <f t="shared" si="299"/>
        <v>0</v>
      </c>
      <c r="BP182" s="35">
        <f t="shared" si="299"/>
        <v>0</v>
      </c>
      <c r="BQ182" s="35">
        <f t="shared" si="299"/>
        <v>1.48383576</v>
      </c>
      <c r="BR182" s="35">
        <f t="shared" si="299"/>
        <v>0</v>
      </c>
      <c r="BS182" s="35">
        <f t="shared" si="299"/>
        <v>0</v>
      </c>
      <c r="BT182" s="35">
        <f t="shared" si="299"/>
        <v>0</v>
      </c>
      <c r="BU182" s="35">
        <f t="shared" si="299"/>
        <v>0</v>
      </c>
      <c r="BV182" s="35">
        <f t="shared" si="299"/>
        <v>0</v>
      </c>
      <c r="BW182" s="35">
        <f t="shared" si="299"/>
        <v>0</v>
      </c>
      <c r="BX182" s="35">
        <f t="shared" ref="BX182:CD185" si="300">AK$186*IF(AK182&lt;&gt;"",AK182,$F182)</f>
        <v>0</v>
      </c>
      <c r="BY182" s="35">
        <f t="shared" si="300"/>
        <v>0</v>
      </c>
      <c r="BZ182" s="35">
        <f t="shared" si="300"/>
        <v>0</v>
      </c>
      <c r="CA182" s="35">
        <f t="shared" si="300"/>
        <v>0</v>
      </c>
      <c r="CB182" s="35">
        <f t="shared" si="300"/>
        <v>0</v>
      </c>
      <c r="CC182" s="35">
        <f t="shared" si="300"/>
        <v>0</v>
      </c>
      <c r="CD182" s="35">
        <f t="shared" si="300"/>
        <v>0</v>
      </c>
    </row>
    <row r="183" ht="14.45" customHeight="1" spans="3:82">
      <c r="C183" t="s">
        <v>821</v>
      </c>
      <c r="D183" t="s">
        <v>1505</v>
      </c>
      <c r="E183" t="s">
        <v>1219</v>
      </c>
      <c r="F183" s="197">
        <v>4.3</v>
      </c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7"/>
      <c r="AI183" s="197"/>
      <c r="AJ183" s="197"/>
      <c r="AK183" s="197"/>
      <c r="AL183" s="197"/>
      <c r="AM183" s="197"/>
      <c r="AN183" s="197"/>
      <c r="AO183" s="197"/>
      <c r="AP183" s="197"/>
      <c r="AQ183" s="197"/>
      <c r="AS183" t="s">
        <v>1499</v>
      </c>
      <c r="AT183" s="35">
        <f t="shared" si="297"/>
        <v>0</v>
      </c>
      <c r="AU183" s="35">
        <f t="shared" si="297"/>
        <v>0</v>
      </c>
      <c r="AV183" s="35">
        <f t="shared" si="297"/>
        <v>0</v>
      </c>
      <c r="AW183" s="35">
        <f t="shared" si="297"/>
        <v>0</v>
      </c>
      <c r="AX183" s="35">
        <f t="shared" si="297"/>
        <v>0</v>
      </c>
      <c r="AY183" s="35">
        <f t="shared" si="297"/>
        <v>0</v>
      </c>
      <c r="AZ183" s="35">
        <f t="shared" si="297"/>
        <v>0</v>
      </c>
      <c r="BA183" s="35">
        <f t="shared" si="297"/>
        <v>0</v>
      </c>
      <c r="BB183" s="35">
        <f t="shared" si="297"/>
        <v>0</v>
      </c>
      <c r="BC183" s="35">
        <f t="shared" si="297"/>
        <v>0</v>
      </c>
      <c r="BD183" s="35">
        <f t="shared" si="298"/>
        <v>0</v>
      </c>
      <c r="BE183" s="35">
        <f t="shared" si="298"/>
        <v>0</v>
      </c>
      <c r="BF183" s="35">
        <f t="shared" si="298"/>
        <v>0</v>
      </c>
      <c r="BG183" s="35">
        <f t="shared" si="298"/>
        <v>0</v>
      </c>
      <c r="BH183" s="35">
        <f t="shared" si="298"/>
        <v>0</v>
      </c>
      <c r="BI183" s="35">
        <f t="shared" si="298"/>
        <v>0</v>
      </c>
      <c r="BJ183" s="35">
        <f t="shared" si="298"/>
        <v>0</v>
      </c>
      <c r="BK183" s="35">
        <f t="shared" si="298"/>
        <v>0</v>
      </c>
      <c r="BL183" s="35">
        <f t="shared" si="298"/>
        <v>0</v>
      </c>
      <c r="BM183" s="35">
        <f t="shared" si="298"/>
        <v>0</v>
      </c>
      <c r="BN183" s="35">
        <f t="shared" si="299"/>
        <v>0</v>
      </c>
      <c r="BO183" s="35">
        <f t="shared" si="299"/>
        <v>0</v>
      </c>
      <c r="BP183" s="35">
        <f t="shared" si="299"/>
        <v>0</v>
      </c>
      <c r="BQ183" s="35">
        <f t="shared" si="299"/>
        <v>0.6564294</v>
      </c>
      <c r="BR183" s="35">
        <f t="shared" si="299"/>
        <v>0</v>
      </c>
      <c r="BS183" s="35">
        <f t="shared" si="299"/>
        <v>0</v>
      </c>
      <c r="BT183" s="35">
        <f t="shared" si="299"/>
        <v>0</v>
      </c>
      <c r="BU183" s="35">
        <f t="shared" si="299"/>
        <v>0</v>
      </c>
      <c r="BV183" s="35">
        <f t="shared" si="299"/>
        <v>0</v>
      </c>
      <c r="BW183" s="35">
        <f t="shared" si="299"/>
        <v>0</v>
      </c>
      <c r="BX183" s="35">
        <f t="shared" si="300"/>
        <v>0</v>
      </c>
      <c r="BY183" s="35">
        <f t="shared" si="300"/>
        <v>0</v>
      </c>
      <c r="BZ183" s="35">
        <f t="shared" si="300"/>
        <v>0</v>
      </c>
      <c r="CA183" s="35">
        <f t="shared" si="300"/>
        <v>0</v>
      </c>
      <c r="CB183" s="35">
        <f t="shared" si="300"/>
        <v>0</v>
      </c>
      <c r="CC183" s="35">
        <f t="shared" si="300"/>
        <v>0</v>
      </c>
      <c r="CD183" s="35">
        <f t="shared" si="300"/>
        <v>0</v>
      </c>
    </row>
    <row r="184" ht="14.45" customHeight="1" spans="3:82">
      <c r="C184" t="s">
        <v>821</v>
      </c>
      <c r="D184" t="s">
        <v>1505</v>
      </c>
      <c r="E184" t="s">
        <v>1234</v>
      </c>
      <c r="F184" s="197">
        <v>0.27</v>
      </c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  <c r="AA184" s="197"/>
      <c r="AB184" s="197"/>
      <c r="AC184" s="197"/>
      <c r="AD184" s="197"/>
      <c r="AE184" s="197"/>
      <c r="AF184" s="197"/>
      <c r="AG184" s="197"/>
      <c r="AH184" s="197"/>
      <c r="AI184" s="197"/>
      <c r="AJ184" s="197"/>
      <c r="AK184" s="197"/>
      <c r="AL184" s="197"/>
      <c r="AM184" s="197"/>
      <c r="AN184" s="197"/>
      <c r="AO184" s="197"/>
      <c r="AP184" s="197"/>
      <c r="AQ184" s="197"/>
      <c r="AS184" t="s">
        <v>1234</v>
      </c>
      <c r="AT184" s="35">
        <f t="shared" si="297"/>
        <v>0</v>
      </c>
      <c r="AU184" s="35">
        <f t="shared" si="297"/>
        <v>0</v>
      </c>
      <c r="AV184" s="35">
        <f t="shared" si="297"/>
        <v>0</v>
      </c>
      <c r="AW184" s="35">
        <f t="shared" si="297"/>
        <v>0</v>
      </c>
      <c r="AX184" s="35">
        <f t="shared" si="297"/>
        <v>0</v>
      </c>
      <c r="AY184" s="35">
        <f t="shared" si="297"/>
        <v>0</v>
      </c>
      <c r="AZ184" s="35">
        <f t="shared" si="297"/>
        <v>0</v>
      </c>
      <c r="BA184" s="35">
        <f t="shared" si="297"/>
        <v>0</v>
      </c>
      <c r="BB184" s="35">
        <f t="shared" si="297"/>
        <v>0</v>
      </c>
      <c r="BC184" s="35">
        <f t="shared" si="297"/>
        <v>0</v>
      </c>
      <c r="BD184" s="35">
        <f t="shared" si="298"/>
        <v>0</v>
      </c>
      <c r="BE184" s="35">
        <f t="shared" si="298"/>
        <v>0</v>
      </c>
      <c r="BF184" s="35">
        <f t="shared" si="298"/>
        <v>0</v>
      </c>
      <c r="BG184" s="35">
        <f t="shared" si="298"/>
        <v>0</v>
      </c>
      <c r="BH184" s="35">
        <f t="shared" si="298"/>
        <v>0</v>
      </c>
      <c r="BI184" s="35">
        <f t="shared" si="298"/>
        <v>0</v>
      </c>
      <c r="BJ184" s="35">
        <f t="shared" si="298"/>
        <v>0</v>
      </c>
      <c r="BK184" s="35">
        <f t="shared" si="298"/>
        <v>0</v>
      </c>
      <c r="BL184" s="35">
        <f t="shared" si="298"/>
        <v>0</v>
      </c>
      <c r="BM184" s="35">
        <f t="shared" si="298"/>
        <v>0</v>
      </c>
      <c r="BN184" s="35">
        <f t="shared" si="299"/>
        <v>0</v>
      </c>
      <c r="BO184" s="35">
        <f t="shared" si="299"/>
        <v>0</v>
      </c>
      <c r="BP184" s="35">
        <f t="shared" si="299"/>
        <v>0</v>
      </c>
      <c r="BQ184" s="35">
        <f t="shared" si="299"/>
        <v>0.04121766</v>
      </c>
      <c r="BR184" s="35">
        <f t="shared" si="299"/>
        <v>0</v>
      </c>
      <c r="BS184" s="35">
        <f t="shared" si="299"/>
        <v>0</v>
      </c>
      <c r="BT184" s="35">
        <f t="shared" si="299"/>
        <v>0</v>
      </c>
      <c r="BU184" s="35">
        <f t="shared" si="299"/>
        <v>0</v>
      </c>
      <c r="BV184" s="35">
        <f t="shared" si="299"/>
        <v>0</v>
      </c>
      <c r="BW184" s="35">
        <f t="shared" si="299"/>
        <v>0</v>
      </c>
      <c r="BX184" s="35">
        <f t="shared" si="300"/>
        <v>0</v>
      </c>
      <c r="BY184" s="35">
        <f t="shared" si="300"/>
        <v>0</v>
      </c>
      <c r="BZ184" s="35">
        <f t="shared" si="300"/>
        <v>0</v>
      </c>
      <c r="CA184" s="35">
        <f t="shared" si="300"/>
        <v>0</v>
      </c>
      <c r="CB184" s="35">
        <f t="shared" si="300"/>
        <v>0</v>
      </c>
      <c r="CC184" s="35">
        <f t="shared" si="300"/>
        <v>0</v>
      </c>
      <c r="CD184" s="35">
        <f t="shared" si="300"/>
        <v>0</v>
      </c>
    </row>
    <row r="185" ht="14.45" customHeight="1" spans="3:82">
      <c r="C185" t="s">
        <v>821</v>
      </c>
      <c r="D185" t="s">
        <v>1505</v>
      </c>
      <c r="E185" t="s">
        <v>812</v>
      </c>
      <c r="F185" s="17">
        <v>1</v>
      </c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4"/>
      <c r="AS185" t="s">
        <v>812</v>
      </c>
      <c r="AT185" s="35">
        <f t="shared" si="297"/>
        <v>0</v>
      </c>
      <c r="AU185" s="35">
        <f t="shared" si="297"/>
        <v>0</v>
      </c>
      <c r="AV185" s="35">
        <f t="shared" si="297"/>
        <v>0</v>
      </c>
      <c r="AW185" s="35">
        <f t="shared" si="297"/>
        <v>0</v>
      </c>
      <c r="AX185" s="35">
        <f t="shared" si="297"/>
        <v>0</v>
      </c>
      <c r="AY185" s="35">
        <f t="shared" si="297"/>
        <v>0</v>
      </c>
      <c r="AZ185" s="35">
        <f t="shared" si="297"/>
        <v>0</v>
      </c>
      <c r="BA185" s="35">
        <f t="shared" si="297"/>
        <v>0</v>
      </c>
      <c r="BB185" s="35">
        <f t="shared" si="297"/>
        <v>0</v>
      </c>
      <c r="BC185" s="35">
        <f t="shared" si="297"/>
        <v>0</v>
      </c>
      <c r="BD185" s="35">
        <f t="shared" si="298"/>
        <v>0</v>
      </c>
      <c r="BE185" s="35">
        <f t="shared" si="298"/>
        <v>0</v>
      </c>
      <c r="BF185" s="35">
        <f t="shared" si="298"/>
        <v>0</v>
      </c>
      <c r="BG185" s="35">
        <f t="shared" si="298"/>
        <v>0</v>
      </c>
      <c r="BH185" s="35">
        <f t="shared" si="298"/>
        <v>0</v>
      </c>
      <c r="BI185" s="35">
        <f t="shared" si="298"/>
        <v>0</v>
      </c>
      <c r="BJ185" s="35">
        <f t="shared" si="298"/>
        <v>0</v>
      </c>
      <c r="BK185" s="35">
        <f t="shared" si="298"/>
        <v>0</v>
      </c>
      <c r="BL185" s="35">
        <f t="shared" si="298"/>
        <v>0</v>
      </c>
      <c r="BM185" s="35">
        <f t="shared" si="298"/>
        <v>0</v>
      </c>
      <c r="BN185" s="35">
        <f t="shared" si="299"/>
        <v>0</v>
      </c>
      <c r="BO185" s="35">
        <f t="shared" si="299"/>
        <v>0</v>
      </c>
      <c r="BP185" s="35">
        <f t="shared" si="299"/>
        <v>0</v>
      </c>
      <c r="BQ185" s="35">
        <f t="shared" si="299"/>
        <v>0.152658</v>
      </c>
      <c r="BR185" s="35">
        <f t="shared" si="299"/>
        <v>0</v>
      </c>
      <c r="BS185" s="35">
        <f t="shared" si="299"/>
        <v>0</v>
      </c>
      <c r="BT185" s="35">
        <f t="shared" si="299"/>
        <v>0</v>
      </c>
      <c r="BU185" s="35">
        <f t="shared" si="299"/>
        <v>0</v>
      </c>
      <c r="BV185" s="35">
        <f t="shared" si="299"/>
        <v>0</v>
      </c>
      <c r="BW185" s="35">
        <f t="shared" si="299"/>
        <v>0</v>
      </c>
      <c r="BX185" s="35">
        <f t="shared" si="300"/>
        <v>0</v>
      </c>
      <c r="BY185" s="35">
        <f t="shared" si="300"/>
        <v>0</v>
      </c>
      <c r="BZ185" s="35">
        <f t="shared" si="300"/>
        <v>0</v>
      </c>
      <c r="CA185" s="35">
        <f t="shared" si="300"/>
        <v>0</v>
      </c>
      <c r="CB185" s="35">
        <f t="shared" si="300"/>
        <v>0</v>
      </c>
      <c r="CC185" s="35">
        <f t="shared" si="300"/>
        <v>0</v>
      </c>
      <c r="CD185" s="35">
        <f t="shared" si="300"/>
        <v>0</v>
      </c>
    </row>
    <row r="186" ht="14.45" customHeight="1" spans="3:43">
      <c r="C186" t="s">
        <v>821</v>
      </c>
      <c r="D186" s="12" t="s">
        <v>1387</v>
      </c>
      <c r="E186" t="s">
        <v>1504</v>
      </c>
      <c r="G186" s="35">
        <f t="shared" ref="G186:AQ186" si="301">G33*(G106*IF(G101&lt;&gt;"",G101,$F101)+G116*IF(G111&lt;&gt;"",G111,$F111))</f>
        <v>0</v>
      </c>
      <c r="H186" s="35">
        <f t="shared" si="301"/>
        <v>0</v>
      </c>
      <c r="I186" s="35">
        <f t="shared" si="301"/>
        <v>0</v>
      </c>
      <c r="J186" s="35">
        <f t="shared" si="301"/>
        <v>0</v>
      </c>
      <c r="K186" s="35">
        <f t="shared" si="301"/>
        <v>0</v>
      </c>
      <c r="L186" s="35">
        <f t="shared" si="301"/>
        <v>0</v>
      </c>
      <c r="M186" s="35">
        <f t="shared" si="301"/>
        <v>0</v>
      </c>
      <c r="N186" s="35">
        <f t="shared" si="301"/>
        <v>0</v>
      </c>
      <c r="O186" s="35">
        <f t="shared" si="301"/>
        <v>0</v>
      </c>
      <c r="P186" s="35">
        <f t="shared" si="301"/>
        <v>0</v>
      </c>
      <c r="Q186" s="35">
        <f t="shared" si="301"/>
        <v>0</v>
      </c>
      <c r="R186" s="35">
        <f t="shared" si="301"/>
        <v>0</v>
      </c>
      <c r="S186" s="35">
        <f t="shared" si="301"/>
        <v>0</v>
      </c>
      <c r="T186" s="35">
        <f t="shared" si="301"/>
        <v>0</v>
      </c>
      <c r="U186" s="35">
        <f t="shared" si="301"/>
        <v>0</v>
      </c>
      <c r="V186" s="35">
        <f t="shared" si="301"/>
        <v>0</v>
      </c>
      <c r="W186" s="35">
        <f t="shared" si="301"/>
        <v>0</v>
      </c>
      <c r="X186" s="35">
        <f t="shared" si="301"/>
        <v>0</v>
      </c>
      <c r="Y186" s="35">
        <f t="shared" si="301"/>
        <v>0</v>
      </c>
      <c r="Z186" s="35">
        <f t="shared" si="301"/>
        <v>0</v>
      </c>
      <c r="AA186" s="35">
        <f t="shared" si="301"/>
        <v>0</v>
      </c>
      <c r="AB186" s="35">
        <f t="shared" si="301"/>
        <v>0</v>
      </c>
      <c r="AC186" s="35">
        <f t="shared" si="301"/>
        <v>0</v>
      </c>
      <c r="AD186" s="35">
        <f t="shared" si="301"/>
        <v>0.152658</v>
      </c>
      <c r="AE186" s="35">
        <f t="shared" si="301"/>
        <v>0</v>
      </c>
      <c r="AF186" s="35">
        <f t="shared" si="301"/>
        <v>0</v>
      </c>
      <c r="AG186" s="35">
        <f t="shared" si="301"/>
        <v>0</v>
      </c>
      <c r="AH186" s="35">
        <f t="shared" si="301"/>
        <v>0</v>
      </c>
      <c r="AI186" s="35">
        <f t="shared" si="301"/>
        <v>0</v>
      </c>
      <c r="AJ186" s="35">
        <f t="shared" si="301"/>
        <v>0</v>
      </c>
      <c r="AK186" s="35">
        <f t="shared" si="301"/>
        <v>0</v>
      </c>
      <c r="AL186" s="35">
        <f t="shared" si="301"/>
        <v>0</v>
      </c>
      <c r="AM186" s="35">
        <f t="shared" si="301"/>
        <v>0</v>
      </c>
      <c r="AN186" s="35">
        <f t="shared" si="301"/>
        <v>0</v>
      </c>
      <c r="AO186" s="35">
        <f t="shared" si="301"/>
        <v>0</v>
      </c>
      <c r="AP186" s="35">
        <f t="shared" si="301"/>
        <v>0</v>
      </c>
      <c r="AQ186" s="35">
        <f t="shared" si="301"/>
        <v>0</v>
      </c>
    </row>
    <row r="187" ht="14.45" customHeight="1" spans="3:43">
      <c r="C187" s="8" t="s">
        <v>1506</v>
      </c>
      <c r="D187" s="8"/>
      <c r="E187" s="8"/>
      <c r="F187" s="8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</row>
    <row r="188" ht="16.15" customHeight="1" spans="3:43">
      <c r="C188" s="7" t="s">
        <v>1520</v>
      </c>
      <c r="D188" s="7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</row>
    <row r="189" ht="15" customHeight="1" spans="3:82">
      <c r="C189" s="8" t="s">
        <v>1521</v>
      </c>
      <c r="D189" s="8"/>
      <c r="E189" s="8"/>
      <c r="F189" s="8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S189" s="55" t="s">
        <v>1494</v>
      </c>
      <c r="AT189" s="6" t="str">
        <f t="shared" ref="AT189:CD189" si="302">G$46</f>
        <v>AT</v>
      </c>
      <c r="AU189" s="6" t="str">
        <f t="shared" si="302"/>
        <v>BE</v>
      </c>
      <c r="AV189" s="6" t="str">
        <f t="shared" si="302"/>
        <v>BG</v>
      </c>
      <c r="AW189" s="6" t="str">
        <f t="shared" si="302"/>
        <v>CH</v>
      </c>
      <c r="AX189" s="6" t="str">
        <f t="shared" si="302"/>
        <v>CY</v>
      </c>
      <c r="AY189" s="6" t="str">
        <f t="shared" si="302"/>
        <v>CZ</v>
      </c>
      <c r="AZ189" s="6" t="str">
        <f t="shared" si="302"/>
        <v>DE</v>
      </c>
      <c r="BA189" s="6" t="str">
        <f t="shared" si="302"/>
        <v>DK</v>
      </c>
      <c r="BB189" s="6" t="str">
        <f t="shared" si="302"/>
        <v>EE</v>
      </c>
      <c r="BC189" s="6" t="str">
        <f t="shared" si="302"/>
        <v>EL</v>
      </c>
      <c r="BD189" s="6" t="str">
        <f t="shared" si="302"/>
        <v>ES</v>
      </c>
      <c r="BE189" s="6" t="str">
        <f t="shared" si="302"/>
        <v>FI</v>
      </c>
      <c r="BF189" s="6" t="str">
        <f t="shared" si="302"/>
        <v>FR</v>
      </c>
      <c r="BG189" s="6" t="str">
        <f t="shared" si="302"/>
        <v>HR</v>
      </c>
      <c r="BH189" s="6" t="str">
        <f t="shared" si="302"/>
        <v>HU</v>
      </c>
      <c r="BI189" s="6" t="str">
        <f t="shared" si="302"/>
        <v>IE</v>
      </c>
      <c r="BJ189" s="6" t="str">
        <f t="shared" si="302"/>
        <v>IS</v>
      </c>
      <c r="BK189" s="6" t="str">
        <f t="shared" si="302"/>
        <v>IT</v>
      </c>
      <c r="BL189" s="6" t="str">
        <f t="shared" si="302"/>
        <v>LT</v>
      </c>
      <c r="BM189" s="6" t="str">
        <f t="shared" si="302"/>
        <v>LU</v>
      </c>
      <c r="BN189" s="6" t="str">
        <f t="shared" si="302"/>
        <v>LV</v>
      </c>
      <c r="BO189" s="6" t="str">
        <f t="shared" si="302"/>
        <v>MT</v>
      </c>
      <c r="BP189" s="6" t="str">
        <f t="shared" si="302"/>
        <v>NL</v>
      </c>
      <c r="BQ189" s="6" t="str">
        <f t="shared" si="302"/>
        <v>NO</v>
      </c>
      <c r="BR189" s="6" t="str">
        <f t="shared" si="302"/>
        <v>PL</v>
      </c>
      <c r="BS189" s="6" t="str">
        <f t="shared" si="302"/>
        <v>PT</v>
      </c>
      <c r="BT189" s="6" t="str">
        <f t="shared" si="302"/>
        <v>RO</v>
      </c>
      <c r="BU189" s="6" t="str">
        <f t="shared" si="302"/>
        <v>SE</v>
      </c>
      <c r="BV189" s="6" t="str">
        <f t="shared" si="302"/>
        <v>SI</v>
      </c>
      <c r="BW189" s="6" t="str">
        <f t="shared" si="302"/>
        <v>SK</v>
      </c>
      <c r="BX189" s="6" t="str">
        <f t="shared" si="302"/>
        <v>UK</v>
      </c>
      <c r="BY189" s="6" t="str">
        <f t="shared" si="302"/>
        <v>AL</v>
      </c>
      <c r="BZ189" s="6" t="str">
        <f t="shared" si="302"/>
        <v>BA</v>
      </c>
      <c r="CA189" s="6" t="str">
        <f t="shared" si="302"/>
        <v>KS</v>
      </c>
      <c r="CB189" s="6" t="str">
        <f t="shared" si="302"/>
        <v>ME</v>
      </c>
      <c r="CC189" s="6" t="str">
        <f t="shared" si="302"/>
        <v>MK</v>
      </c>
      <c r="CD189" s="6" t="str">
        <f t="shared" si="302"/>
        <v>RS</v>
      </c>
    </row>
    <row r="190" ht="14.45" customHeight="1" spans="3:82">
      <c r="C190" t="s">
        <v>832</v>
      </c>
      <c r="D190" t="s">
        <v>1503</v>
      </c>
      <c r="E190" t="s">
        <v>232</v>
      </c>
      <c r="F190" s="197">
        <v>1.01</v>
      </c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  <c r="AA190" s="197"/>
      <c r="AB190" s="197"/>
      <c r="AC190" s="197">
        <f>F190*0.88</f>
        <v>0.8888</v>
      </c>
      <c r="AD190" s="197"/>
      <c r="AE190" s="197"/>
      <c r="AF190" s="197"/>
      <c r="AG190" s="197"/>
      <c r="AH190" s="197"/>
      <c r="AI190" s="197"/>
      <c r="AJ190" s="197"/>
      <c r="AK190" s="197"/>
      <c r="AL190" s="197"/>
      <c r="AM190" s="197"/>
      <c r="AN190" s="197"/>
      <c r="AO190" s="197"/>
      <c r="AP190" s="197"/>
      <c r="AQ190" s="197"/>
      <c r="AR190" s="4"/>
      <c r="AS190" t="s">
        <v>232</v>
      </c>
      <c r="AT190" s="35">
        <f t="shared" ref="AT190:BC192" si="303">G$195*IF(G190&lt;&gt;"",G190,$F190)</f>
        <v>0</v>
      </c>
      <c r="AU190" s="35">
        <f t="shared" si="303"/>
        <v>1.01645584425</v>
      </c>
      <c r="AV190" s="35">
        <f t="shared" si="303"/>
        <v>0</v>
      </c>
      <c r="AW190" s="35">
        <f t="shared" si="303"/>
        <v>0</v>
      </c>
      <c r="AX190" s="35">
        <f t="shared" si="303"/>
        <v>0</v>
      </c>
      <c r="AY190" s="35">
        <f t="shared" si="303"/>
        <v>2.775307691409</v>
      </c>
      <c r="AZ190" s="35">
        <f t="shared" si="303"/>
        <v>9.263141775</v>
      </c>
      <c r="BA190" s="35">
        <f t="shared" si="303"/>
        <v>0</v>
      </c>
      <c r="BB190" s="35">
        <f t="shared" si="303"/>
        <v>0</v>
      </c>
      <c r="BC190" s="35">
        <f t="shared" si="303"/>
        <v>0</v>
      </c>
      <c r="BD190" s="35">
        <f t="shared" ref="BD190:BM192" si="304">Q$195*IF(Q190&lt;&gt;"",Q190,$F190)</f>
        <v>1.097471264625</v>
      </c>
      <c r="BE190" s="35">
        <f t="shared" si="304"/>
        <v>0</v>
      </c>
      <c r="BF190" s="35">
        <f t="shared" si="304"/>
        <v>3.9827194155</v>
      </c>
      <c r="BG190" s="35">
        <f t="shared" si="304"/>
        <v>0</v>
      </c>
      <c r="BH190" s="35">
        <f t="shared" si="304"/>
        <v>0.41183154</v>
      </c>
      <c r="BI190" s="35">
        <f t="shared" si="304"/>
        <v>0</v>
      </c>
      <c r="BJ190" s="35">
        <f t="shared" si="304"/>
        <v>0</v>
      </c>
      <c r="BK190" s="35">
        <f t="shared" si="304"/>
        <v>4.86012826875303</v>
      </c>
      <c r="BL190" s="35">
        <f t="shared" si="304"/>
        <v>0</v>
      </c>
      <c r="BM190" s="35">
        <f t="shared" si="304"/>
        <v>0</v>
      </c>
      <c r="BN190" s="35">
        <f t="shared" ref="BN190:BW192" si="305">AA$195*IF(AA190&lt;&gt;"",AA190,$F190)</f>
        <v>0</v>
      </c>
      <c r="BO190" s="35">
        <f t="shared" si="305"/>
        <v>0</v>
      </c>
      <c r="BP190" s="35">
        <f t="shared" si="305"/>
        <v>1.32275161161</v>
      </c>
      <c r="BQ190" s="35">
        <f t="shared" si="305"/>
        <v>0</v>
      </c>
      <c r="BR190" s="35">
        <f t="shared" si="305"/>
        <v>1.198830105</v>
      </c>
      <c r="BS190" s="35">
        <f t="shared" si="305"/>
        <v>0</v>
      </c>
      <c r="BT190" s="35">
        <f t="shared" si="305"/>
        <v>1.236685978125</v>
      </c>
      <c r="BU190" s="35">
        <f t="shared" si="305"/>
        <v>1.447047099</v>
      </c>
      <c r="BV190" s="35">
        <f t="shared" si="305"/>
        <v>0</v>
      </c>
      <c r="BW190" s="35">
        <f t="shared" si="305"/>
        <v>1.9059207525</v>
      </c>
      <c r="BX190" s="35">
        <f t="shared" ref="BX190:CD192" si="306">AK$195*IF(AK190&lt;&gt;"",AK190,$F190)</f>
        <v>3.557772028125</v>
      </c>
      <c r="BY190" s="35">
        <f t="shared" si="306"/>
        <v>0.2658825</v>
      </c>
      <c r="BZ190" s="35">
        <f t="shared" si="306"/>
        <v>0.40274858475</v>
      </c>
      <c r="CA190" s="35">
        <f t="shared" si="306"/>
        <v>0.0886275</v>
      </c>
      <c r="CB190" s="35">
        <f t="shared" si="306"/>
        <v>0</v>
      </c>
      <c r="CC190" s="35">
        <f t="shared" si="306"/>
        <v>0</v>
      </c>
      <c r="CD190" s="35">
        <f t="shared" si="306"/>
        <v>0.572792715</v>
      </c>
    </row>
    <row r="191" ht="14.45" customHeight="1" spans="3:82">
      <c r="C191" t="s">
        <v>832</v>
      </c>
      <c r="D191" t="s">
        <v>1503</v>
      </c>
      <c r="E191" t="s">
        <v>247</v>
      </c>
      <c r="F191" s="197">
        <v>1.14</v>
      </c>
      <c r="G191" s="197"/>
      <c r="H191" s="197"/>
      <c r="I191" s="197"/>
      <c r="J191" s="197"/>
      <c r="K191" s="197"/>
      <c r="L191" s="197"/>
      <c r="M191" s="197">
        <v>0.9</v>
      </c>
      <c r="N191" s="197"/>
      <c r="O191" s="197"/>
      <c r="P191" s="197"/>
      <c r="Q191" s="197"/>
      <c r="R191" s="197"/>
      <c r="S191" s="197"/>
      <c r="T191" s="197">
        <v>0.9</v>
      </c>
      <c r="U191" s="197">
        <v>0.9</v>
      </c>
      <c r="V191" s="197"/>
      <c r="W191" s="197"/>
      <c r="X191" s="197"/>
      <c r="Y191" s="197"/>
      <c r="Z191" s="197"/>
      <c r="AA191" s="197"/>
      <c r="AB191" s="197"/>
      <c r="AC191" s="197">
        <f>F191*0.9</f>
        <v>1.026</v>
      </c>
      <c r="AD191" s="197"/>
      <c r="AE191" s="197"/>
      <c r="AF191" s="197"/>
      <c r="AG191" s="197"/>
      <c r="AH191" s="197"/>
      <c r="AI191" s="197"/>
      <c r="AJ191" s="197"/>
      <c r="AK191" s="197">
        <f>F191*0.94</f>
        <v>1.0716</v>
      </c>
      <c r="AL191" s="197">
        <f>F191*0.94</f>
        <v>1.0716</v>
      </c>
      <c r="AM191" s="197"/>
      <c r="AN191" s="197"/>
      <c r="AO191" s="197"/>
      <c r="AP191" s="197"/>
      <c r="AQ191" s="197"/>
      <c r="AR191" s="4"/>
      <c r="AS191" t="s">
        <v>247</v>
      </c>
      <c r="AT191" s="35">
        <f t="shared" si="303"/>
        <v>0</v>
      </c>
      <c r="AU191" s="35">
        <f t="shared" si="303"/>
        <v>1.1472867945</v>
      </c>
      <c r="AV191" s="35">
        <f t="shared" si="303"/>
        <v>0</v>
      </c>
      <c r="AW191" s="35">
        <f t="shared" si="303"/>
        <v>0</v>
      </c>
      <c r="AX191" s="35">
        <f t="shared" si="303"/>
        <v>0</v>
      </c>
      <c r="AY191" s="35">
        <f t="shared" si="303"/>
        <v>3.13252551307551</v>
      </c>
      <c r="AZ191" s="35">
        <f t="shared" si="303"/>
        <v>8.25428475</v>
      </c>
      <c r="BA191" s="35">
        <f t="shared" si="303"/>
        <v>0</v>
      </c>
      <c r="BB191" s="35">
        <f t="shared" si="303"/>
        <v>0</v>
      </c>
      <c r="BC191" s="35">
        <f t="shared" si="303"/>
        <v>0</v>
      </c>
      <c r="BD191" s="35">
        <f t="shared" si="304"/>
        <v>1.23872994225</v>
      </c>
      <c r="BE191" s="35">
        <f t="shared" si="304"/>
        <v>0</v>
      </c>
      <c r="BF191" s="35">
        <f t="shared" si="304"/>
        <v>4.495346667</v>
      </c>
      <c r="BG191" s="35">
        <f t="shared" si="304"/>
        <v>0</v>
      </c>
      <c r="BH191" s="35">
        <f t="shared" si="304"/>
        <v>0.3669786</v>
      </c>
      <c r="BI191" s="35">
        <f t="shared" si="304"/>
        <v>0</v>
      </c>
      <c r="BJ191" s="35">
        <f t="shared" si="304"/>
        <v>0</v>
      </c>
      <c r="BK191" s="35">
        <f t="shared" si="304"/>
        <v>5.48568933304797</v>
      </c>
      <c r="BL191" s="35">
        <f t="shared" si="304"/>
        <v>0</v>
      </c>
      <c r="BM191" s="35">
        <f t="shared" si="304"/>
        <v>0</v>
      </c>
      <c r="BN191" s="35">
        <f t="shared" si="305"/>
        <v>0</v>
      </c>
      <c r="BO191" s="35">
        <f t="shared" si="305"/>
        <v>0</v>
      </c>
      <c r="BP191" s="35">
        <f t="shared" si="305"/>
        <v>1.526938741575</v>
      </c>
      <c r="BQ191" s="35">
        <f t="shared" si="305"/>
        <v>0</v>
      </c>
      <c r="BR191" s="35">
        <f t="shared" si="305"/>
        <v>1.35313497</v>
      </c>
      <c r="BS191" s="35">
        <f t="shared" si="305"/>
        <v>0</v>
      </c>
      <c r="BT191" s="35">
        <f t="shared" si="305"/>
        <v>1.39586338125</v>
      </c>
      <c r="BU191" s="35">
        <f t="shared" si="305"/>
        <v>1.633300686</v>
      </c>
      <c r="BV191" s="35">
        <f t="shared" si="305"/>
        <v>0</v>
      </c>
      <c r="BW191" s="35">
        <f t="shared" si="305"/>
        <v>2.151237285</v>
      </c>
      <c r="BX191" s="35">
        <f t="shared" si="306"/>
        <v>3.774760896375</v>
      </c>
      <c r="BY191" s="35">
        <f t="shared" si="306"/>
        <v>0.2820987</v>
      </c>
      <c r="BZ191" s="35">
        <f t="shared" si="306"/>
        <v>0.4545875115</v>
      </c>
      <c r="CA191" s="35">
        <f t="shared" si="306"/>
        <v>0.100035</v>
      </c>
      <c r="CB191" s="35">
        <f t="shared" si="306"/>
        <v>0</v>
      </c>
      <c r="CC191" s="35">
        <f t="shared" si="306"/>
        <v>0</v>
      </c>
      <c r="CD191" s="35">
        <f t="shared" si="306"/>
        <v>0.64651851</v>
      </c>
    </row>
    <row r="192" ht="14.45" customHeight="1" spans="3:82">
      <c r="C192" t="s">
        <v>832</v>
      </c>
      <c r="D192" t="s">
        <v>1503</v>
      </c>
      <c r="E192" t="s">
        <v>1222</v>
      </c>
      <c r="F192" s="197">
        <v>1</v>
      </c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7"/>
      <c r="AB192" s="197"/>
      <c r="AC192" s="197">
        <v>1.2</v>
      </c>
      <c r="AD192" s="197"/>
      <c r="AE192" s="197"/>
      <c r="AF192" s="197"/>
      <c r="AG192" s="197"/>
      <c r="AH192" s="197"/>
      <c r="AI192" s="197"/>
      <c r="AJ192" s="197"/>
      <c r="AK192" s="197"/>
      <c r="AL192" s="197"/>
      <c r="AM192" s="197"/>
      <c r="AN192" s="197"/>
      <c r="AO192" s="197"/>
      <c r="AP192" s="197"/>
      <c r="AQ192" s="197"/>
      <c r="AR192" s="4"/>
      <c r="AS192" t="s">
        <v>1222</v>
      </c>
      <c r="AT192" s="35">
        <f t="shared" si="303"/>
        <v>0</v>
      </c>
      <c r="AU192" s="35">
        <f t="shared" si="303"/>
        <v>1.006391925</v>
      </c>
      <c r="AV192" s="35">
        <f t="shared" si="303"/>
        <v>0</v>
      </c>
      <c r="AW192" s="35">
        <f t="shared" si="303"/>
        <v>0</v>
      </c>
      <c r="AX192" s="35">
        <f t="shared" si="303"/>
        <v>0</v>
      </c>
      <c r="AY192" s="35">
        <f t="shared" si="303"/>
        <v>2.74782939743466</v>
      </c>
      <c r="AZ192" s="35">
        <f t="shared" si="303"/>
        <v>9.1714275</v>
      </c>
      <c r="BA192" s="35">
        <f t="shared" si="303"/>
        <v>0</v>
      </c>
      <c r="BB192" s="35">
        <f t="shared" si="303"/>
        <v>0</v>
      </c>
      <c r="BC192" s="35">
        <f t="shared" si="303"/>
        <v>0</v>
      </c>
      <c r="BD192" s="35">
        <f t="shared" si="304"/>
        <v>1.0866052125</v>
      </c>
      <c r="BE192" s="35">
        <f t="shared" si="304"/>
        <v>0</v>
      </c>
      <c r="BF192" s="35">
        <f t="shared" si="304"/>
        <v>3.94328655</v>
      </c>
      <c r="BG192" s="35">
        <f t="shared" si="304"/>
        <v>0</v>
      </c>
      <c r="BH192" s="35">
        <f t="shared" si="304"/>
        <v>0.407754</v>
      </c>
      <c r="BI192" s="35">
        <f t="shared" si="304"/>
        <v>0</v>
      </c>
      <c r="BJ192" s="35">
        <f t="shared" si="304"/>
        <v>0</v>
      </c>
      <c r="BK192" s="35">
        <f t="shared" si="304"/>
        <v>4.81200818688419</v>
      </c>
      <c r="BL192" s="35">
        <f t="shared" si="304"/>
        <v>0</v>
      </c>
      <c r="BM192" s="35">
        <f t="shared" si="304"/>
        <v>0</v>
      </c>
      <c r="BN192" s="35">
        <f t="shared" si="305"/>
        <v>0</v>
      </c>
      <c r="BO192" s="35">
        <f t="shared" si="305"/>
        <v>0</v>
      </c>
      <c r="BP192" s="35">
        <f t="shared" si="305"/>
        <v>1.785893265</v>
      </c>
      <c r="BQ192" s="35">
        <f t="shared" si="305"/>
        <v>0</v>
      </c>
      <c r="BR192" s="35">
        <f t="shared" si="305"/>
        <v>1.1869605</v>
      </c>
      <c r="BS192" s="35">
        <f t="shared" si="305"/>
        <v>0</v>
      </c>
      <c r="BT192" s="35">
        <f t="shared" si="305"/>
        <v>1.2244415625</v>
      </c>
      <c r="BU192" s="35">
        <f t="shared" si="305"/>
        <v>1.4327199</v>
      </c>
      <c r="BV192" s="35">
        <f t="shared" si="305"/>
        <v>0</v>
      </c>
      <c r="BW192" s="35">
        <f t="shared" si="305"/>
        <v>1.88705025</v>
      </c>
      <c r="BX192" s="35">
        <f t="shared" si="306"/>
        <v>3.5225465625</v>
      </c>
      <c r="BY192" s="35">
        <f t="shared" si="306"/>
        <v>0.26325</v>
      </c>
      <c r="BZ192" s="35">
        <f t="shared" si="306"/>
        <v>0.398760975</v>
      </c>
      <c r="CA192" s="35">
        <f t="shared" si="306"/>
        <v>0.08775</v>
      </c>
      <c r="CB192" s="35">
        <f t="shared" si="306"/>
        <v>0</v>
      </c>
      <c r="CC192" s="35">
        <f t="shared" si="306"/>
        <v>0</v>
      </c>
      <c r="CD192" s="35">
        <f t="shared" si="306"/>
        <v>0.5671215</v>
      </c>
    </row>
    <row r="193" ht="14.45" customHeight="1" spans="3:82">
      <c r="C193" t="s">
        <v>832</v>
      </c>
      <c r="D193" t="s">
        <v>1393</v>
      </c>
      <c r="E193" t="s">
        <v>1504</v>
      </c>
      <c r="F193" s="95">
        <v>30</v>
      </c>
      <c r="G193" s="95"/>
      <c r="H193" s="95">
        <v>25</v>
      </c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>
        <v>50</v>
      </c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5"/>
      <c r="AP193" s="95"/>
      <c r="AQ193" s="95"/>
      <c r="AR193" s="13"/>
      <c r="AS193" s="55" t="s">
        <v>1440</v>
      </c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</row>
    <row r="194" ht="14.45" customHeight="1" spans="3:82">
      <c r="C194" t="s">
        <v>832</v>
      </c>
      <c r="D194" t="s">
        <v>1505</v>
      </c>
      <c r="E194" t="s">
        <v>1225</v>
      </c>
      <c r="F194" s="17">
        <v>1</v>
      </c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S194" t="s">
        <v>1225</v>
      </c>
      <c r="AT194" s="35">
        <f t="shared" ref="AT194:CD194" si="307">G$195*IF(G194&lt;&gt;"",G194,$F194)</f>
        <v>0</v>
      </c>
      <c r="AU194" s="35">
        <f t="shared" si="307"/>
        <v>1.006391925</v>
      </c>
      <c r="AV194" s="35">
        <f t="shared" si="307"/>
        <v>0</v>
      </c>
      <c r="AW194" s="35">
        <f t="shared" si="307"/>
        <v>0</v>
      </c>
      <c r="AX194" s="35">
        <f t="shared" si="307"/>
        <v>0</v>
      </c>
      <c r="AY194" s="35">
        <f t="shared" si="307"/>
        <v>2.74782939743466</v>
      </c>
      <c r="AZ194" s="35">
        <f t="shared" si="307"/>
        <v>9.1714275</v>
      </c>
      <c r="BA194" s="35">
        <f t="shared" si="307"/>
        <v>0</v>
      </c>
      <c r="BB194" s="35">
        <f t="shared" si="307"/>
        <v>0</v>
      </c>
      <c r="BC194" s="35">
        <f t="shared" si="307"/>
        <v>0</v>
      </c>
      <c r="BD194" s="35">
        <f t="shared" si="307"/>
        <v>1.0866052125</v>
      </c>
      <c r="BE194" s="35">
        <f t="shared" si="307"/>
        <v>0</v>
      </c>
      <c r="BF194" s="35">
        <f t="shared" si="307"/>
        <v>3.94328655</v>
      </c>
      <c r="BG194" s="35">
        <f t="shared" si="307"/>
        <v>0</v>
      </c>
      <c r="BH194" s="35">
        <f t="shared" si="307"/>
        <v>0.407754</v>
      </c>
      <c r="BI194" s="35">
        <f t="shared" si="307"/>
        <v>0</v>
      </c>
      <c r="BJ194" s="35">
        <f t="shared" si="307"/>
        <v>0</v>
      </c>
      <c r="BK194" s="35">
        <f t="shared" si="307"/>
        <v>4.81200818688419</v>
      </c>
      <c r="BL194" s="35">
        <f t="shared" si="307"/>
        <v>0</v>
      </c>
      <c r="BM194" s="35">
        <f t="shared" si="307"/>
        <v>0</v>
      </c>
      <c r="BN194" s="35">
        <f t="shared" si="307"/>
        <v>0</v>
      </c>
      <c r="BO194" s="35">
        <f t="shared" si="307"/>
        <v>0</v>
      </c>
      <c r="BP194" s="35">
        <f t="shared" si="307"/>
        <v>1.4882443875</v>
      </c>
      <c r="BQ194" s="35">
        <f t="shared" si="307"/>
        <v>0</v>
      </c>
      <c r="BR194" s="35">
        <f t="shared" si="307"/>
        <v>1.1869605</v>
      </c>
      <c r="BS194" s="35">
        <f t="shared" si="307"/>
        <v>0</v>
      </c>
      <c r="BT194" s="35">
        <f t="shared" si="307"/>
        <v>1.2244415625</v>
      </c>
      <c r="BU194" s="35">
        <f t="shared" si="307"/>
        <v>1.4327199</v>
      </c>
      <c r="BV194" s="35">
        <f t="shared" si="307"/>
        <v>0</v>
      </c>
      <c r="BW194" s="35">
        <f t="shared" si="307"/>
        <v>1.88705025</v>
      </c>
      <c r="BX194" s="35">
        <f t="shared" si="307"/>
        <v>3.5225465625</v>
      </c>
      <c r="BY194" s="35">
        <f t="shared" si="307"/>
        <v>0.26325</v>
      </c>
      <c r="BZ194" s="35">
        <f t="shared" si="307"/>
        <v>0.398760975</v>
      </c>
      <c r="CA194" s="35">
        <f t="shared" si="307"/>
        <v>0.08775</v>
      </c>
      <c r="CB194" s="35">
        <f t="shared" si="307"/>
        <v>0</v>
      </c>
      <c r="CC194" s="35">
        <f t="shared" si="307"/>
        <v>0</v>
      </c>
      <c r="CD194" s="35">
        <f t="shared" si="307"/>
        <v>0.5671215</v>
      </c>
    </row>
    <row r="195" ht="14.45" customHeight="1" spans="3:43">
      <c r="C195" t="s">
        <v>832</v>
      </c>
      <c r="D195" s="12" t="s">
        <v>1387</v>
      </c>
      <c r="E195" t="s">
        <v>1504</v>
      </c>
      <c r="G195" s="35">
        <f t="shared" ref="G195:AQ195" si="308">G156*IF(G150&lt;&gt;"",G150,$F150)+G167*IF(G161&lt;&gt;"",G161,$F161)+G174*IF(G171&lt;&gt;"",G171,$F171)</f>
        <v>0</v>
      </c>
      <c r="H195" s="35">
        <f t="shared" si="308"/>
        <v>1.006391925</v>
      </c>
      <c r="I195" s="35">
        <f t="shared" si="308"/>
        <v>0</v>
      </c>
      <c r="J195" s="35">
        <f t="shared" si="308"/>
        <v>0</v>
      </c>
      <c r="K195" s="35">
        <f t="shared" si="308"/>
        <v>0</v>
      </c>
      <c r="L195" s="35">
        <f t="shared" si="308"/>
        <v>2.74782939743466</v>
      </c>
      <c r="M195" s="35">
        <f t="shared" si="308"/>
        <v>9.1714275</v>
      </c>
      <c r="N195" s="35">
        <f t="shared" si="308"/>
        <v>0</v>
      </c>
      <c r="O195" s="35">
        <f t="shared" si="308"/>
        <v>0</v>
      </c>
      <c r="P195" s="35">
        <f t="shared" si="308"/>
        <v>0</v>
      </c>
      <c r="Q195" s="35">
        <f t="shared" si="308"/>
        <v>1.0866052125</v>
      </c>
      <c r="R195" s="35">
        <f t="shared" si="308"/>
        <v>0</v>
      </c>
      <c r="S195" s="35">
        <f t="shared" si="308"/>
        <v>3.94328655</v>
      </c>
      <c r="T195" s="35">
        <f t="shared" si="308"/>
        <v>0</v>
      </c>
      <c r="U195" s="35">
        <f t="shared" si="308"/>
        <v>0.407754</v>
      </c>
      <c r="V195" s="35">
        <f t="shared" si="308"/>
        <v>0</v>
      </c>
      <c r="W195" s="35">
        <f t="shared" si="308"/>
        <v>0</v>
      </c>
      <c r="X195" s="35">
        <f t="shared" si="308"/>
        <v>4.81200818688419</v>
      </c>
      <c r="Y195" s="35">
        <f t="shared" si="308"/>
        <v>0</v>
      </c>
      <c r="Z195" s="35">
        <f t="shared" si="308"/>
        <v>0</v>
      </c>
      <c r="AA195" s="35">
        <f t="shared" si="308"/>
        <v>0</v>
      </c>
      <c r="AB195" s="35">
        <f t="shared" si="308"/>
        <v>0</v>
      </c>
      <c r="AC195" s="35">
        <f t="shared" si="308"/>
        <v>1.4882443875</v>
      </c>
      <c r="AD195" s="35">
        <f t="shared" si="308"/>
        <v>0</v>
      </c>
      <c r="AE195" s="35">
        <f t="shared" si="308"/>
        <v>1.1869605</v>
      </c>
      <c r="AF195" s="35">
        <f t="shared" si="308"/>
        <v>0</v>
      </c>
      <c r="AG195" s="35">
        <f t="shared" si="308"/>
        <v>1.2244415625</v>
      </c>
      <c r="AH195" s="35">
        <f t="shared" si="308"/>
        <v>1.4327199</v>
      </c>
      <c r="AI195" s="35">
        <f t="shared" si="308"/>
        <v>0</v>
      </c>
      <c r="AJ195" s="35">
        <f t="shared" si="308"/>
        <v>1.88705025</v>
      </c>
      <c r="AK195" s="35">
        <f t="shared" si="308"/>
        <v>3.5225465625</v>
      </c>
      <c r="AL195" s="35">
        <f t="shared" si="308"/>
        <v>0.26325</v>
      </c>
      <c r="AM195" s="35">
        <f t="shared" si="308"/>
        <v>0.398760975</v>
      </c>
      <c r="AN195" s="35">
        <f t="shared" si="308"/>
        <v>0.08775</v>
      </c>
      <c r="AO195" s="35">
        <f t="shared" si="308"/>
        <v>0</v>
      </c>
      <c r="AP195" s="35">
        <f t="shared" si="308"/>
        <v>0</v>
      </c>
      <c r="AQ195" s="35">
        <f t="shared" si="308"/>
        <v>0.5671215</v>
      </c>
    </row>
    <row r="196" ht="15" customHeight="1" spans="3:82">
      <c r="C196" s="8" t="s">
        <v>1522</v>
      </c>
      <c r="D196" s="8"/>
      <c r="E196" s="8"/>
      <c r="F196" s="8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S196" s="55" t="s">
        <v>1494</v>
      </c>
      <c r="AT196" s="6" t="str">
        <f t="shared" ref="AT196:CD196" si="309">G$46</f>
        <v>AT</v>
      </c>
      <c r="AU196" s="6" t="str">
        <f t="shared" si="309"/>
        <v>BE</v>
      </c>
      <c r="AV196" s="6" t="str">
        <f t="shared" si="309"/>
        <v>BG</v>
      </c>
      <c r="AW196" s="6" t="str">
        <f t="shared" si="309"/>
        <v>CH</v>
      </c>
      <c r="AX196" s="6" t="str">
        <f t="shared" si="309"/>
        <v>CY</v>
      </c>
      <c r="AY196" s="6" t="str">
        <f t="shared" si="309"/>
        <v>CZ</v>
      </c>
      <c r="AZ196" s="6" t="str">
        <f t="shared" si="309"/>
        <v>DE</v>
      </c>
      <c r="BA196" s="6" t="str">
        <f t="shared" si="309"/>
        <v>DK</v>
      </c>
      <c r="BB196" s="6" t="str">
        <f t="shared" si="309"/>
        <v>EE</v>
      </c>
      <c r="BC196" s="6" t="str">
        <f t="shared" si="309"/>
        <v>EL</v>
      </c>
      <c r="BD196" s="6" t="str">
        <f t="shared" si="309"/>
        <v>ES</v>
      </c>
      <c r="BE196" s="6" t="str">
        <f t="shared" si="309"/>
        <v>FI</v>
      </c>
      <c r="BF196" s="6" t="str">
        <f t="shared" si="309"/>
        <v>FR</v>
      </c>
      <c r="BG196" s="6" t="str">
        <f t="shared" si="309"/>
        <v>HR</v>
      </c>
      <c r="BH196" s="6" t="str">
        <f t="shared" si="309"/>
        <v>HU</v>
      </c>
      <c r="BI196" s="6" t="str">
        <f t="shared" si="309"/>
        <v>IE</v>
      </c>
      <c r="BJ196" s="6" t="str">
        <f t="shared" si="309"/>
        <v>IS</v>
      </c>
      <c r="BK196" s="6" t="str">
        <f t="shared" si="309"/>
        <v>IT</v>
      </c>
      <c r="BL196" s="6" t="str">
        <f t="shared" si="309"/>
        <v>LT</v>
      </c>
      <c r="BM196" s="6" t="str">
        <f t="shared" si="309"/>
        <v>LU</v>
      </c>
      <c r="BN196" s="6" t="str">
        <f t="shared" si="309"/>
        <v>LV</v>
      </c>
      <c r="BO196" s="6" t="str">
        <f t="shared" si="309"/>
        <v>MT</v>
      </c>
      <c r="BP196" s="6" t="str">
        <f t="shared" si="309"/>
        <v>NL</v>
      </c>
      <c r="BQ196" s="6" t="str">
        <f t="shared" si="309"/>
        <v>NO</v>
      </c>
      <c r="BR196" s="6" t="str">
        <f t="shared" si="309"/>
        <v>PL</v>
      </c>
      <c r="BS196" s="6" t="str">
        <f t="shared" si="309"/>
        <v>PT</v>
      </c>
      <c r="BT196" s="6" t="str">
        <f t="shared" si="309"/>
        <v>RO</v>
      </c>
      <c r="BU196" s="6" t="str">
        <f t="shared" si="309"/>
        <v>SE</v>
      </c>
      <c r="BV196" s="6" t="str">
        <f t="shared" si="309"/>
        <v>SI</v>
      </c>
      <c r="BW196" s="6" t="str">
        <f t="shared" si="309"/>
        <v>SK</v>
      </c>
      <c r="BX196" s="6" t="str">
        <f t="shared" si="309"/>
        <v>UK</v>
      </c>
      <c r="BY196" s="6" t="str">
        <f t="shared" si="309"/>
        <v>AL</v>
      </c>
      <c r="BZ196" s="6" t="str">
        <f t="shared" si="309"/>
        <v>BA</v>
      </c>
      <c r="CA196" s="6" t="str">
        <f t="shared" si="309"/>
        <v>KS</v>
      </c>
      <c r="CB196" s="6" t="str">
        <f t="shared" si="309"/>
        <v>ME</v>
      </c>
      <c r="CC196" s="6" t="str">
        <f t="shared" si="309"/>
        <v>MK</v>
      </c>
      <c r="CD196" s="6" t="str">
        <f t="shared" si="309"/>
        <v>RS</v>
      </c>
    </row>
    <row r="197" ht="14.45" customHeight="1" spans="3:82">
      <c r="C197" t="s">
        <v>834</v>
      </c>
      <c r="D197" t="s">
        <v>1503</v>
      </c>
      <c r="E197" t="s">
        <v>240</v>
      </c>
      <c r="F197" s="197">
        <v>0.9</v>
      </c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217">
        <v>0</v>
      </c>
      <c r="Y197" s="197"/>
      <c r="Z197" s="197"/>
      <c r="AA197" s="197"/>
      <c r="AB197" s="197"/>
      <c r="AC197" s="197">
        <v>0.8</v>
      </c>
      <c r="AD197" s="217">
        <v>0</v>
      </c>
      <c r="AE197" s="197"/>
      <c r="AF197" s="197"/>
      <c r="AG197" s="217">
        <v>0</v>
      </c>
      <c r="AH197" s="197"/>
      <c r="AI197" s="197"/>
      <c r="AJ197" s="197"/>
      <c r="AK197" s="197">
        <v>0.708</v>
      </c>
      <c r="AL197" s="197"/>
      <c r="AM197" s="217">
        <v>0</v>
      </c>
      <c r="AN197" s="217">
        <v>0</v>
      </c>
      <c r="AO197" s="197"/>
      <c r="AP197" s="197"/>
      <c r="AQ197" s="217">
        <v>0</v>
      </c>
      <c r="AS197" t="s">
        <v>240</v>
      </c>
      <c r="AT197" s="35">
        <f t="shared" ref="AT197:BC200" si="310">G$203*IF(G197&lt;&gt;"",G197,$F197)</f>
        <v>0</v>
      </c>
      <c r="AU197" s="35">
        <f t="shared" si="310"/>
        <v>0.9057527325</v>
      </c>
      <c r="AV197" s="35">
        <f t="shared" si="310"/>
        <v>0</v>
      </c>
      <c r="AW197" s="35">
        <f t="shared" si="310"/>
        <v>0</v>
      </c>
      <c r="AX197" s="35">
        <f t="shared" si="310"/>
        <v>0</v>
      </c>
      <c r="AY197" s="35">
        <f t="shared" si="310"/>
        <v>2.47304645769119</v>
      </c>
      <c r="AZ197" s="35">
        <f t="shared" si="310"/>
        <v>8.25428475</v>
      </c>
      <c r="BA197" s="35">
        <f t="shared" si="310"/>
        <v>0</v>
      </c>
      <c r="BB197" s="35">
        <f t="shared" si="310"/>
        <v>0</v>
      </c>
      <c r="BC197" s="35">
        <f t="shared" si="310"/>
        <v>0</v>
      </c>
      <c r="BD197" s="35">
        <f t="shared" ref="BD197:BM200" si="311">Q$203*IF(Q197&lt;&gt;"",Q197,$F197)</f>
        <v>0.97794469125</v>
      </c>
      <c r="BE197" s="35">
        <f t="shared" si="311"/>
        <v>0</v>
      </c>
      <c r="BF197" s="35">
        <f t="shared" si="311"/>
        <v>3.548957895</v>
      </c>
      <c r="BG197" s="35">
        <f t="shared" si="311"/>
        <v>0</v>
      </c>
      <c r="BH197" s="35">
        <f t="shared" si="311"/>
        <v>0.3669786</v>
      </c>
      <c r="BI197" s="35">
        <f t="shared" si="311"/>
        <v>0</v>
      </c>
      <c r="BJ197" s="35">
        <f t="shared" si="311"/>
        <v>0</v>
      </c>
      <c r="BK197" s="35">
        <f t="shared" si="311"/>
        <v>0</v>
      </c>
      <c r="BL197" s="35">
        <f t="shared" si="311"/>
        <v>0</v>
      </c>
      <c r="BM197" s="35">
        <f t="shared" si="311"/>
        <v>0</v>
      </c>
      <c r="BN197" s="35">
        <f t="shared" ref="BN197:BW200" si="312">AA$203*IF(AA197&lt;&gt;"",AA197,$F197)</f>
        <v>0</v>
      </c>
      <c r="BO197" s="35">
        <f t="shared" si="312"/>
        <v>0</v>
      </c>
      <c r="BP197" s="35">
        <f t="shared" si="312"/>
        <v>1.19059551</v>
      </c>
      <c r="BQ197" s="35">
        <f t="shared" si="312"/>
        <v>0</v>
      </c>
      <c r="BR197" s="35">
        <f t="shared" si="312"/>
        <v>1.06826445</v>
      </c>
      <c r="BS197" s="35">
        <f t="shared" si="312"/>
        <v>0</v>
      </c>
      <c r="BT197" s="35">
        <f t="shared" si="312"/>
        <v>0</v>
      </c>
      <c r="BU197" s="35">
        <f t="shared" si="312"/>
        <v>1.28944791</v>
      </c>
      <c r="BV197" s="35">
        <f t="shared" si="312"/>
        <v>0</v>
      </c>
      <c r="BW197" s="35">
        <f t="shared" si="312"/>
        <v>1.698345225</v>
      </c>
      <c r="BX197" s="35">
        <f t="shared" ref="BX197:CD200" si="313">AK$203*IF(AK197&lt;&gt;"",AK197,$F197)</f>
        <v>2.49396296625</v>
      </c>
      <c r="BY197" s="35">
        <f t="shared" si="313"/>
        <v>0.236925</v>
      </c>
      <c r="BZ197" s="35">
        <f t="shared" si="313"/>
        <v>0</v>
      </c>
      <c r="CA197" s="35">
        <f t="shared" si="313"/>
        <v>0</v>
      </c>
      <c r="CB197" s="35">
        <f t="shared" si="313"/>
        <v>0</v>
      </c>
      <c r="CC197" s="35">
        <f t="shared" si="313"/>
        <v>0</v>
      </c>
      <c r="CD197" s="35">
        <f t="shared" si="313"/>
        <v>0</v>
      </c>
    </row>
    <row r="198" ht="14.45" customHeight="1" spans="3:82">
      <c r="C198" t="s">
        <v>834</v>
      </c>
      <c r="D198" t="s">
        <v>1503</v>
      </c>
      <c r="E198" t="s">
        <v>232</v>
      </c>
      <c r="F198" s="197">
        <v>0.9</v>
      </c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7"/>
      <c r="AB198" s="197"/>
      <c r="AC198" s="197">
        <f>F198*0.88</f>
        <v>0.792</v>
      </c>
      <c r="AD198" s="197">
        <f>F198+F197</f>
        <v>1.8</v>
      </c>
      <c r="AE198" s="197"/>
      <c r="AF198" s="197"/>
      <c r="AG198" s="217">
        <f>F198+F197</f>
        <v>1.8</v>
      </c>
      <c r="AH198" s="197"/>
      <c r="AI198" s="197"/>
      <c r="AJ198" s="197"/>
      <c r="AK198" s="197"/>
      <c r="AL198" s="197"/>
      <c r="AM198" s="197"/>
      <c r="AN198" s="197"/>
      <c r="AO198" s="197"/>
      <c r="AP198" s="197"/>
      <c r="AQ198" s="217">
        <f>F198+F197-AQ197</f>
        <v>1.8</v>
      </c>
      <c r="AS198" t="s">
        <v>232</v>
      </c>
      <c r="AT198" s="35">
        <f t="shared" si="310"/>
        <v>0</v>
      </c>
      <c r="AU198" s="35">
        <f t="shared" si="310"/>
        <v>0.9057527325</v>
      </c>
      <c r="AV198" s="35">
        <f t="shared" si="310"/>
        <v>0</v>
      </c>
      <c r="AW198" s="35">
        <f t="shared" si="310"/>
        <v>0</v>
      </c>
      <c r="AX198" s="35">
        <f t="shared" si="310"/>
        <v>0</v>
      </c>
      <c r="AY198" s="35">
        <f t="shared" si="310"/>
        <v>2.47304645769119</v>
      </c>
      <c r="AZ198" s="35">
        <f t="shared" si="310"/>
        <v>8.25428475</v>
      </c>
      <c r="BA198" s="35">
        <f t="shared" si="310"/>
        <v>0</v>
      </c>
      <c r="BB198" s="35">
        <f t="shared" si="310"/>
        <v>0</v>
      </c>
      <c r="BC198" s="35">
        <f t="shared" si="310"/>
        <v>0</v>
      </c>
      <c r="BD198" s="35">
        <f t="shared" si="311"/>
        <v>0.97794469125</v>
      </c>
      <c r="BE198" s="35">
        <f t="shared" si="311"/>
        <v>0</v>
      </c>
      <c r="BF198" s="35">
        <f t="shared" si="311"/>
        <v>3.548957895</v>
      </c>
      <c r="BG198" s="35">
        <f t="shared" si="311"/>
        <v>0</v>
      </c>
      <c r="BH198" s="35">
        <f t="shared" si="311"/>
        <v>0.3669786</v>
      </c>
      <c r="BI198" s="35">
        <f t="shared" si="311"/>
        <v>0</v>
      </c>
      <c r="BJ198" s="35">
        <f t="shared" si="311"/>
        <v>0</v>
      </c>
      <c r="BK198" s="35">
        <f t="shared" si="311"/>
        <v>4.33080736819577</v>
      </c>
      <c r="BL198" s="35">
        <f t="shared" si="311"/>
        <v>0</v>
      </c>
      <c r="BM198" s="35">
        <f t="shared" si="311"/>
        <v>0</v>
      </c>
      <c r="BN198" s="35">
        <f t="shared" si="312"/>
        <v>0</v>
      </c>
      <c r="BO198" s="35">
        <f t="shared" si="312"/>
        <v>0</v>
      </c>
      <c r="BP198" s="35">
        <f t="shared" si="312"/>
        <v>1.1786895549</v>
      </c>
      <c r="BQ198" s="35">
        <f t="shared" si="312"/>
        <v>0.4121766</v>
      </c>
      <c r="BR198" s="35">
        <f t="shared" si="312"/>
        <v>1.06826445</v>
      </c>
      <c r="BS198" s="35">
        <f t="shared" si="312"/>
        <v>0</v>
      </c>
      <c r="BT198" s="35">
        <f t="shared" si="312"/>
        <v>2.2039948125</v>
      </c>
      <c r="BU198" s="35">
        <f t="shared" si="312"/>
        <v>1.28944791</v>
      </c>
      <c r="BV198" s="35">
        <f t="shared" si="312"/>
        <v>0</v>
      </c>
      <c r="BW198" s="35">
        <f t="shared" si="312"/>
        <v>1.698345225</v>
      </c>
      <c r="BX198" s="35">
        <f t="shared" si="313"/>
        <v>3.17029190625</v>
      </c>
      <c r="BY198" s="35">
        <f t="shared" si="313"/>
        <v>0.236925</v>
      </c>
      <c r="BZ198" s="35">
        <f t="shared" si="313"/>
        <v>0.3588848775</v>
      </c>
      <c r="CA198" s="35">
        <f t="shared" si="313"/>
        <v>0.078975</v>
      </c>
      <c r="CB198" s="35">
        <f t="shared" si="313"/>
        <v>0</v>
      </c>
      <c r="CC198" s="35">
        <f t="shared" si="313"/>
        <v>0</v>
      </c>
      <c r="CD198" s="35">
        <f t="shared" si="313"/>
        <v>1.0208187</v>
      </c>
    </row>
    <row r="199" ht="14.45" customHeight="1" spans="3:82">
      <c r="C199" t="s">
        <v>834</v>
      </c>
      <c r="D199" t="s">
        <v>1503</v>
      </c>
      <c r="E199" t="s">
        <v>247</v>
      </c>
      <c r="F199" s="197">
        <v>0.12</v>
      </c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7"/>
      <c r="AB199" s="197"/>
      <c r="AC199" s="197"/>
      <c r="AD199" s="197"/>
      <c r="AE199" s="197"/>
      <c r="AF199" s="197"/>
      <c r="AG199" s="197"/>
      <c r="AH199" s="197"/>
      <c r="AI199" s="197"/>
      <c r="AJ199" s="197"/>
      <c r="AK199" s="197">
        <f>F199*0.94</f>
        <v>0.1128</v>
      </c>
      <c r="AL199" s="197">
        <f>F199*0.94</f>
        <v>0.1128</v>
      </c>
      <c r="AM199" s="197"/>
      <c r="AN199" s="197"/>
      <c r="AO199" s="197"/>
      <c r="AP199" s="197"/>
      <c r="AQ199" s="197"/>
      <c r="AS199" t="s">
        <v>247</v>
      </c>
      <c r="AT199" s="35">
        <f t="shared" si="310"/>
        <v>0</v>
      </c>
      <c r="AU199" s="35">
        <f t="shared" si="310"/>
        <v>0.120767031</v>
      </c>
      <c r="AV199" s="35">
        <f t="shared" si="310"/>
        <v>0</v>
      </c>
      <c r="AW199" s="35">
        <f t="shared" si="310"/>
        <v>0</v>
      </c>
      <c r="AX199" s="35">
        <f t="shared" si="310"/>
        <v>0</v>
      </c>
      <c r="AY199" s="35">
        <f t="shared" si="310"/>
        <v>0.329739527692159</v>
      </c>
      <c r="AZ199" s="35">
        <f t="shared" si="310"/>
        <v>1.1005713</v>
      </c>
      <c r="BA199" s="35">
        <f t="shared" si="310"/>
        <v>0</v>
      </c>
      <c r="BB199" s="35">
        <f t="shared" si="310"/>
        <v>0</v>
      </c>
      <c r="BC199" s="35">
        <f t="shared" si="310"/>
        <v>0</v>
      </c>
      <c r="BD199" s="35">
        <f t="shared" si="311"/>
        <v>0.1303926255</v>
      </c>
      <c r="BE199" s="35">
        <f t="shared" si="311"/>
        <v>0</v>
      </c>
      <c r="BF199" s="35">
        <f t="shared" si="311"/>
        <v>0.473194386</v>
      </c>
      <c r="BG199" s="35">
        <f t="shared" si="311"/>
        <v>0</v>
      </c>
      <c r="BH199" s="35">
        <f t="shared" si="311"/>
        <v>0.04893048</v>
      </c>
      <c r="BI199" s="35">
        <f t="shared" si="311"/>
        <v>0</v>
      </c>
      <c r="BJ199" s="35">
        <f t="shared" si="311"/>
        <v>0</v>
      </c>
      <c r="BK199" s="35">
        <f t="shared" si="311"/>
        <v>0.577440982426103</v>
      </c>
      <c r="BL199" s="35">
        <f t="shared" si="311"/>
        <v>0</v>
      </c>
      <c r="BM199" s="35">
        <f t="shared" si="311"/>
        <v>0</v>
      </c>
      <c r="BN199" s="35">
        <f t="shared" si="312"/>
        <v>0</v>
      </c>
      <c r="BO199" s="35">
        <f t="shared" si="312"/>
        <v>0</v>
      </c>
      <c r="BP199" s="35">
        <f t="shared" si="312"/>
        <v>0.1785893265</v>
      </c>
      <c r="BQ199" s="35">
        <f t="shared" si="312"/>
        <v>0.02747844</v>
      </c>
      <c r="BR199" s="35">
        <f t="shared" si="312"/>
        <v>0.14243526</v>
      </c>
      <c r="BS199" s="35">
        <f t="shared" si="312"/>
        <v>0</v>
      </c>
      <c r="BT199" s="35">
        <f t="shared" si="312"/>
        <v>0.1469329875</v>
      </c>
      <c r="BU199" s="35">
        <f t="shared" si="312"/>
        <v>0.171926388</v>
      </c>
      <c r="BV199" s="35">
        <f t="shared" si="312"/>
        <v>0</v>
      </c>
      <c r="BW199" s="35">
        <f t="shared" si="312"/>
        <v>0.22644603</v>
      </c>
      <c r="BX199" s="35">
        <f t="shared" si="313"/>
        <v>0.39734325225</v>
      </c>
      <c r="BY199" s="35">
        <f t="shared" si="313"/>
        <v>0.0296946</v>
      </c>
      <c r="BZ199" s="35">
        <f t="shared" si="313"/>
        <v>0.047851317</v>
      </c>
      <c r="CA199" s="35">
        <f t="shared" si="313"/>
        <v>0.01053</v>
      </c>
      <c r="CB199" s="35">
        <f t="shared" si="313"/>
        <v>0</v>
      </c>
      <c r="CC199" s="35">
        <f t="shared" si="313"/>
        <v>0</v>
      </c>
      <c r="CD199" s="35">
        <f t="shared" si="313"/>
        <v>0.06805458</v>
      </c>
    </row>
    <row r="200" ht="14.45" customHeight="1" spans="3:82">
      <c r="C200" t="s">
        <v>834</v>
      </c>
      <c r="D200" t="s">
        <v>1503</v>
      </c>
      <c r="E200" t="s">
        <v>1222</v>
      </c>
      <c r="F200" s="197">
        <v>1</v>
      </c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7"/>
      <c r="AB200" s="197"/>
      <c r="AC200" s="197">
        <v>1.2</v>
      </c>
      <c r="AD200" s="197"/>
      <c r="AE200" s="197"/>
      <c r="AF200" s="197"/>
      <c r="AG200" s="197"/>
      <c r="AH200" s="197"/>
      <c r="AI200" s="197"/>
      <c r="AJ200" s="197"/>
      <c r="AK200" s="197"/>
      <c r="AL200" s="197"/>
      <c r="AM200" s="197"/>
      <c r="AN200" s="197"/>
      <c r="AO200" s="197"/>
      <c r="AP200" s="197"/>
      <c r="AQ200" s="197"/>
      <c r="AS200" t="s">
        <v>1222</v>
      </c>
      <c r="AT200" s="35">
        <f t="shared" si="310"/>
        <v>0</v>
      </c>
      <c r="AU200" s="35">
        <f t="shared" si="310"/>
        <v>1.006391925</v>
      </c>
      <c r="AV200" s="35">
        <f t="shared" si="310"/>
        <v>0</v>
      </c>
      <c r="AW200" s="35">
        <f t="shared" si="310"/>
        <v>0</v>
      </c>
      <c r="AX200" s="35">
        <f t="shared" si="310"/>
        <v>0</v>
      </c>
      <c r="AY200" s="35">
        <f t="shared" si="310"/>
        <v>2.74782939743466</v>
      </c>
      <c r="AZ200" s="35">
        <f t="shared" si="310"/>
        <v>9.1714275</v>
      </c>
      <c r="BA200" s="35">
        <f t="shared" si="310"/>
        <v>0</v>
      </c>
      <c r="BB200" s="35">
        <f t="shared" si="310"/>
        <v>0</v>
      </c>
      <c r="BC200" s="35">
        <f t="shared" si="310"/>
        <v>0</v>
      </c>
      <c r="BD200" s="35">
        <f t="shared" si="311"/>
        <v>1.0866052125</v>
      </c>
      <c r="BE200" s="35">
        <f t="shared" si="311"/>
        <v>0</v>
      </c>
      <c r="BF200" s="35">
        <f t="shared" si="311"/>
        <v>3.94328655</v>
      </c>
      <c r="BG200" s="35">
        <f t="shared" si="311"/>
        <v>0</v>
      </c>
      <c r="BH200" s="35">
        <f t="shared" si="311"/>
        <v>0.407754</v>
      </c>
      <c r="BI200" s="35">
        <f t="shared" si="311"/>
        <v>0</v>
      </c>
      <c r="BJ200" s="35">
        <f t="shared" si="311"/>
        <v>0</v>
      </c>
      <c r="BK200" s="35">
        <f t="shared" si="311"/>
        <v>4.81200818688419</v>
      </c>
      <c r="BL200" s="35">
        <f t="shared" si="311"/>
        <v>0</v>
      </c>
      <c r="BM200" s="35">
        <f t="shared" si="311"/>
        <v>0</v>
      </c>
      <c r="BN200" s="35">
        <f t="shared" si="312"/>
        <v>0</v>
      </c>
      <c r="BO200" s="35">
        <f t="shared" si="312"/>
        <v>0</v>
      </c>
      <c r="BP200" s="35">
        <f t="shared" si="312"/>
        <v>1.785893265</v>
      </c>
      <c r="BQ200" s="35">
        <f t="shared" si="312"/>
        <v>0.228987</v>
      </c>
      <c r="BR200" s="35">
        <f t="shared" si="312"/>
        <v>1.1869605</v>
      </c>
      <c r="BS200" s="35">
        <f t="shared" si="312"/>
        <v>0</v>
      </c>
      <c r="BT200" s="35">
        <f t="shared" si="312"/>
        <v>1.2244415625</v>
      </c>
      <c r="BU200" s="35">
        <f t="shared" si="312"/>
        <v>1.4327199</v>
      </c>
      <c r="BV200" s="35">
        <f t="shared" si="312"/>
        <v>0</v>
      </c>
      <c r="BW200" s="35">
        <f t="shared" si="312"/>
        <v>1.88705025</v>
      </c>
      <c r="BX200" s="35">
        <f t="shared" si="313"/>
        <v>3.5225465625</v>
      </c>
      <c r="BY200" s="35">
        <f t="shared" si="313"/>
        <v>0.26325</v>
      </c>
      <c r="BZ200" s="35">
        <f t="shared" si="313"/>
        <v>0.398760975</v>
      </c>
      <c r="CA200" s="35">
        <f t="shared" si="313"/>
        <v>0.08775</v>
      </c>
      <c r="CB200" s="35">
        <f t="shared" si="313"/>
        <v>0</v>
      </c>
      <c r="CC200" s="35">
        <f t="shared" si="313"/>
        <v>0</v>
      </c>
      <c r="CD200" s="35">
        <f t="shared" si="313"/>
        <v>0.5671215</v>
      </c>
    </row>
    <row r="201" ht="14.45" customHeight="1" spans="3:82">
      <c r="C201" t="s">
        <v>834</v>
      </c>
      <c r="D201" t="s">
        <v>1393</v>
      </c>
      <c r="E201" t="s">
        <v>1504</v>
      </c>
      <c r="F201" s="95">
        <v>30</v>
      </c>
      <c r="G201" s="95"/>
      <c r="H201" s="95">
        <v>25</v>
      </c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>
        <v>50</v>
      </c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5"/>
      <c r="AP201" s="95"/>
      <c r="AQ201" s="95"/>
      <c r="AS201" s="55" t="s">
        <v>1440</v>
      </c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  <c r="BM201" s="158"/>
      <c r="BN201" s="158"/>
      <c r="BO201" s="158"/>
      <c r="BP201" s="158"/>
      <c r="BQ201" s="158"/>
      <c r="BR201" s="158"/>
      <c r="BS201" s="158"/>
      <c r="BT201" s="158"/>
      <c r="BU201" s="158"/>
      <c r="BV201" s="158"/>
      <c r="BW201" s="158"/>
      <c r="BX201" s="158"/>
      <c r="BY201" s="158"/>
      <c r="BZ201" s="158"/>
      <c r="CA201" s="158"/>
      <c r="CB201" s="158"/>
      <c r="CC201" s="158"/>
      <c r="CD201" s="158"/>
    </row>
    <row r="202" ht="14.45" customHeight="1" spans="3:82">
      <c r="C202" t="s">
        <v>834</v>
      </c>
      <c r="D202" t="s">
        <v>1505</v>
      </c>
      <c r="E202" t="s">
        <v>1227</v>
      </c>
      <c r="F202" s="17">
        <v>1</v>
      </c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S202" t="s">
        <v>1227</v>
      </c>
      <c r="AT202" s="35">
        <f t="shared" ref="AT202:CD202" si="314">G$203*IF(G202&lt;&gt;"",G202,$F202)</f>
        <v>0</v>
      </c>
      <c r="AU202" s="35">
        <f t="shared" si="314"/>
        <v>1.006391925</v>
      </c>
      <c r="AV202" s="35">
        <f t="shared" si="314"/>
        <v>0</v>
      </c>
      <c r="AW202" s="35">
        <f t="shared" si="314"/>
        <v>0</v>
      </c>
      <c r="AX202" s="35">
        <f t="shared" si="314"/>
        <v>0</v>
      </c>
      <c r="AY202" s="35">
        <f t="shared" si="314"/>
        <v>2.74782939743466</v>
      </c>
      <c r="AZ202" s="35">
        <f t="shared" si="314"/>
        <v>9.1714275</v>
      </c>
      <c r="BA202" s="35">
        <f t="shared" si="314"/>
        <v>0</v>
      </c>
      <c r="BB202" s="35">
        <f t="shared" si="314"/>
        <v>0</v>
      </c>
      <c r="BC202" s="35">
        <f t="shared" si="314"/>
        <v>0</v>
      </c>
      <c r="BD202" s="35">
        <f t="shared" si="314"/>
        <v>1.0866052125</v>
      </c>
      <c r="BE202" s="35">
        <f t="shared" si="314"/>
        <v>0</v>
      </c>
      <c r="BF202" s="35">
        <f t="shared" si="314"/>
        <v>3.94328655</v>
      </c>
      <c r="BG202" s="35">
        <f t="shared" si="314"/>
        <v>0</v>
      </c>
      <c r="BH202" s="35">
        <f t="shared" si="314"/>
        <v>0.407754</v>
      </c>
      <c r="BI202" s="35">
        <f t="shared" si="314"/>
        <v>0</v>
      </c>
      <c r="BJ202" s="35">
        <f t="shared" si="314"/>
        <v>0</v>
      </c>
      <c r="BK202" s="35">
        <f t="shared" si="314"/>
        <v>4.81200818688419</v>
      </c>
      <c r="BL202" s="35">
        <f t="shared" si="314"/>
        <v>0</v>
      </c>
      <c r="BM202" s="35">
        <f t="shared" si="314"/>
        <v>0</v>
      </c>
      <c r="BN202" s="35">
        <f t="shared" si="314"/>
        <v>0</v>
      </c>
      <c r="BO202" s="35">
        <f t="shared" si="314"/>
        <v>0</v>
      </c>
      <c r="BP202" s="35">
        <f t="shared" si="314"/>
        <v>1.4882443875</v>
      </c>
      <c r="BQ202" s="35">
        <f t="shared" si="314"/>
        <v>0.228987</v>
      </c>
      <c r="BR202" s="35">
        <f t="shared" si="314"/>
        <v>1.1869605</v>
      </c>
      <c r="BS202" s="35">
        <f t="shared" si="314"/>
        <v>0</v>
      </c>
      <c r="BT202" s="35">
        <f t="shared" si="314"/>
        <v>1.2244415625</v>
      </c>
      <c r="BU202" s="35">
        <f t="shared" si="314"/>
        <v>1.4327199</v>
      </c>
      <c r="BV202" s="35">
        <f t="shared" si="314"/>
        <v>0</v>
      </c>
      <c r="BW202" s="35">
        <f t="shared" si="314"/>
        <v>1.88705025</v>
      </c>
      <c r="BX202" s="35">
        <f t="shared" si="314"/>
        <v>3.5225465625</v>
      </c>
      <c r="BY202" s="35">
        <f t="shared" si="314"/>
        <v>0.26325</v>
      </c>
      <c r="BZ202" s="35">
        <f t="shared" si="314"/>
        <v>0.398760975</v>
      </c>
      <c r="CA202" s="35">
        <f t="shared" si="314"/>
        <v>0.08775</v>
      </c>
      <c r="CB202" s="35">
        <f t="shared" si="314"/>
        <v>0</v>
      </c>
      <c r="CC202" s="35">
        <f t="shared" si="314"/>
        <v>0</v>
      </c>
      <c r="CD202" s="35">
        <f t="shared" si="314"/>
        <v>0.5671215</v>
      </c>
    </row>
    <row r="203" ht="14.45" customHeight="1" spans="3:92">
      <c r="C203" t="s">
        <v>834</v>
      </c>
      <c r="D203" s="12" t="s">
        <v>1387</v>
      </c>
      <c r="E203" t="s">
        <v>1504</v>
      </c>
      <c r="G203" s="35">
        <f t="shared" ref="G203:AQ203" si="315">G156*IF(G151&lt;&gt;"",G151,$F151)+G186*IF(G180&lt;&gt;"",G180,$F180)</f>
        <v>0</v>
      </c>
      <c r="H203" s="35">
        <f t="shared" si="315"/>
        <v>1.006391925</v>
      </c>
      <c r="I203" s="35">
        <f t="shared" si="315"/>
        <v>0</v>
      </c>
      <c r="J203" s="35">
        <f t="shared" si="315"/>
        <v>0</v>
      </c>
      <c r="K203" s="35">
        <f t="shared" si="315"/>
        <v>0</v>
      </c>
      <c r="L203" s="35">
        <f t="shared" si="315"/>
        <v>2.74782939743466</v>
      </c>
      <c r="M203" s="35">
        <f t="shared" si="315"/>
        <v>9.1714275</v>
      </c>
      <c r="N203" s="35">
        <f t="shared" si="315"/>
        <v>0</v>
      </c>
      <c r="O203" s="35">
        <f t="shared" si="315"/>
        <v>0</v>
      </c>
      <c r="P203" s="35">
        <f t="shared" si="315"/>
        <v>0</v>
      </c>
      <c r="Q203" s="35">
        <f t="shared" si="315"/>
        <v>1.0866052125</v>
      </c>
      <c r="R203" s="35">
        <f t="shared" si="315"/>
        <v>0</v>
      </c>
      <c r="S203" s="35">
        <f t="shared" si="315"/>
        <v>3.94328655</v>
      </c>
      <c r="T203" s="35">
        <f t="shared" si="315"/>
        <v>0</v>
      </c>
      <c r="U203" s="35">
        <f t="shared" si="315"/>
        <v>0.407754</v>
      </c>
      <c r="V203" s="35">
        <f t="shared" si="315"/>
        <v>0</v>
      </c>
      <c r="W203" s="35">
        <f t="shared" si="315"/>
        <v>0</v>
      </c>
      <c r="X203" s="35">
        <f t="shared" si="315"/>
        <v>4.81200818688419</v>
      </c>
      <c r="Y203" s="35">
        <f t="shared" si="315"/>
        <v>0</v>
      </c>
      <c r="Z203" s="35">
        <f t="shared" si="315"/>
        <v>0</v>
      </c>
      <c r="AA203" s="35">
        <f t="shared" si="315"/>
        <v>0</v>
      </c>
      <c r="AB203" s="35">
        <f t="shared" si="315"/>
        <v>0</v>
      </c>
      <c r="AC203" s="35">
        <f t="shared" si="315"/>
        <v>1.4882443875</v>
      </c>
      <c r="AD203" s="35">
        <f t="shared" si="315"/>
        <v>0.228987</v>
      </c>
      <c r="AE203" s="35">
        <f t="shared" si="315"/>
        <v>1.1869605</v>
      </c>
      <c r="AF203" s="35">
        <f t="shared" si="315"/>
        <v>0</v>
      </c>
      <c r="AG203" s="35">
        <f t="shared" si="315"/>
        <v>1.2244415625</v>
      </c>
      <c r="AH203" s="35">
        <f t="shared" si="315"/>
        <v>1.4327199</v>
      </c>
      <c r="AI203" s="35">
        <f t="shared" si="315"/>
        <v>0</v>
      </c>
      <c r="AJ203" s="35">
        <f t="shared" si="315"/>
        <v>1.88705025</v>
      </c>
      <c r="AK203" s="35">
        <f t="shared" si="315"/>
        <v>3.5225465625</v>
      </c>
      <c r="AL203" s="35">
        <f t="shared" si="315"/>
        <v>0.26325</v>
      </c>
      <c r="AM203" s="35">
        <f t="shared" si="315"/>
        <v>0.398760975</v>
      </c>
      <c r="AN203" s="35">
        <f t="shared" si="315"/>
        <v>0.08775</v>
      </c>
      <c r="AO203" s="35">
        <f t="shared" si="315"/>
        <v>0</v>
      </c>
      <c r="AP203" s="35">
        <f t="shared" si="315"/>
        <v>0</v>
      </c>
      <c r="AQ203" s="35">
        <f t="shared" si="315"/>
        <v>0.5671215</v>
      </c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M203" s="12"/>
      <c r="CN203" s="12"/>
    </row>
    <row r="204" spans="83:144"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</row>
    <row r="205" spans="6:143">
      <c r="F205" s="4"/>
      <c r="AQ205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</row>
    <row r="206" spans="6:143">
      <c r="F206" s="4"/>
      <c r="AQ206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3"/>
      <c r="CE206" s="220"/>
      <c r="CF206" s="13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</row>
    <row r="207" s="14" customFormat="1" spans="1:143">
      <c r="A207"/>
      <c r="B207"/>
      <c r="C207"/>
      <c r="D207"/>
      <c r="E207" s="5" t="s">
        <v>1379</v>
      </c>
      <c r="F207"/>
      <c r="G207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/>
      <c r="AM207"/>
      <c r="AN207" s="4"/>
      <c r="AO207" s="4"/>
      <c r="AP207" s="4"/>
      <c r="AQ207" s="4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3"/>
      <c r="CE207" s="13"/>
      <c r="CF207" s="13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</row>
    <row r="208" ht="14.25" spans="1:143">
      <c r="A208" s="2" t="s">
        <v>748</v>
      </c>
      <c r="B208" s="2" t="s">
        <v>1382</v>
      </c>
      <c r="C208" s="2" t="s">
        <v>1152</v>
      </c>
      <c r="D208" s="2" t="s">
        <v>1380</v>
      </c>
      <c r="E208" s="2" t="s">
        <v>1523</v>
      </c>
      <c r="F208" s="94">
        <v>2010</v>
      </c>
      <c r="G208" s="6" t="s">
        <v>21</v>
      </c>
      <c r="H208" s="6" t="s">
        <v>22</v>
      </c>
      <c r="I208" s="6" t="s">
        <v>23</v>
      </c>
      <c r="J208" s="6" t="s">
        <v>289</v>
      </c>
      <c r="K208" s="6" t="s">
        <v>24</v>
      </c>
      <c r="L208" s="6" t="s">
        <v>25</v>
      </c>
      <c r="M208" s="6" t="s">
        <v>26</v>
      </c>
      <c r="N208" s="6" t="s">
        <v>27</v>
      </c>
      <c r="O208" s="6" t="s">
        <v>28</v>
      </c>
      <c r="P208" s="6" t="s">
        <v>29</v>
      </c>
      <c r="Q208" s="6" t="s">
        <v>30</v>
      </c>
      <c r="R208" s="6" t="s">
        <v>31</v>
      </c>
      <c r="S208" s="6" t="s">
        <v>32</v>
      </c>
      <c r="T208" s="6" t="s">
        <v>33</v>
      </c>
      <c r="U208" s="6" t="s">
        <v>34</v>
      </c>
      <c r="V208" s="6" t="s">
        <v>35</v>
      </c>
      <c r="W208" s="6" t="s">
        <v>36</v>
      </c>
      <c r="X208" s="6" t="s">
        <v>37</v>
      </c>
      <c r="Y208" s="6" t="s">
        <v>38</v>
      </c>
      <c r="Z208" s="6" t="s">
        <v>39</v>
      </c>
      <c r="AA208" s="6" t="s">
        <v>40</v>
      </c>
      <c r="AB208" s="6" t="s">
        <v>43</v>
      </c>
      <c r="AC208" s="6" t="s">
        <v>44</v>
      </c>
      <c r="AD208" s="6" t="s">
        <v>45</v>
      </c>
      <c r="AE208" s="6" t="s">
        <v>46</v>
      </c>
      <c r="AF208" s="6" t="s">
        <v>47</v>
      </c>
      <c r="AG208" s="6" t="s">
        <v>48</v>
      </c>
      <c r="AH208" s="6" t="s">
        <v>50</v>
      </c>
      <c r="AI208" s="6" t="s">
        <v>51</v>
      </c>
      <c r="AJ208" s="6" t="s">
        <v>52</v>
      </c>
      <c r="AK208" s="6" t="s">
        <v>53</v>
      </c>
      <c r="AL208" s="6" t="s">
        <v>290</v>
      </c>
      <c r="AM208" s="6" t="s">
        <v>291</v>
      </c>
      <c r="AN208" s="6" t="s">
        <v>292</v>
      </c>
      <c r="AO208" s="6" t="s">
        <v>41</v>
      </c>
      <c r="AP208" s="6" t="s">
        <v>42</v>
      </c>
      <c r="AQ208" s="6" t="s">
        <v>49</v>
      </c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3"/>
      <c r="CE208" s="13"/>
      <c r="CF208" s="13"/>
      <c r="CG208" s="13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</row>
    <row r="209" ht="16.5" spans="1:143">
      <c r="A209" s="7" t="s">
        <v>1524</v>
      </c>
      <c r="B209" s="7"/>
      <c r="C209" s="7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3"/>
      <c r="CE209" s="13"/>
      <c r="CF209" s="13"/>
      <c r="CG209" s="13"/>
      <c r="CH209" s="12"/>
      <c r="CI209" s="12"/>
      <c r="CJ209" s="12"/>
      <c r="CK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</row>
    <row r="210" spans="1:87">
      <c r="A210" t="s">
        <v>837</v>
      </c>
      <c r="B210" t="s">
        <v>1384</v>
      </c>
      <c r="C210" t="s">
        <v>1390</v>
      </c>
      <c r="F210" s="24">
        <v>0.85</v>
      </c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5"/>
      <c r="AP210" s="95"/>
      <c r="AQ210" s="95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3"/>
      <c r="CE210" s="13"/>
      <c r="CF210" s="17"/>
      <c r="CG210" s="220"/>
      <c r="CH210" s="13"/>
      <c r="CI210" s="12"/>
    </row>
    <row r="211" spans="1:86">
      <c r="A211" t="s">
        <v>837</v>
      </c>
      <c r="B211" t="s">
        <v>1391</v>
      </c>
      <c r="C211" t="s">
        <v>1504</v>
      </c>
      <c r="F211">
        <v>31.536</v>
      </c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CD211" s="4"/>
      <c r="CE211" s="4"/>
      <c r="CF211" s="4"/>
      <c r="CG211" s="4"/>
      <c r="CH211" s="4"/>
    </row>
    <row r="212" spans="1:86">
      <c r="A212" t="s">
        <v>837</v>
      </c>
      <c r="B212" t="s">
        <v>1388</v>
      </c>
      <c r="C212" t="s">
        <v>1504</v>
      </c>
      <c r="F212" s="95">
        <v>0.8</v>
      </c>
      <c r="G212" s="198"/>
      <c r="H212" s="198"/>
      <c r="I212" s="198"/>
      <c r="J212" s="198"/>
      <c r="K212" s="198"/>
      <c r="L212" s="198"/>
      <c r="M212" s="198"/>
      <c r="N212" s="198"/>
      <c r="O212" s="198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8"/>
      <c r="AA212" s="198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8"/>
      <c r="AM212" s="198"/>
      <c r="AN212" s="198"/>
      <c r="AO212" s="198"/>
      <c r="AP212" s="198"/>
      <c r="AQ212" s="198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</row>
    <row r="213" spans="1:86">
      <c r="A213" t="s">
        <v>837</v>
      </c>
      <c r="B213" t="s">
        <v>1393</v>
      </c>
      <c r="C213" t="s">
        <v>1504</v>
      </c>
      <c r="F213" s="95">
        <v>20</v>
      </c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CD213" s="4"/>
      <c r="CE213" s="4"/>
      <c r="CF213" s="4"/>
      <c r="CG213" s="4"/>
      <c r="CH213" s="4"/>
    </row>
    <row r="214" spans="1:86">
      <c r="A214" t="s">
        <v>837</v>
      </c>
      <c r="B214" t="s">
        <v>1387</v>
      </c>
      <c r="C214" t="s">
        <v>1504</v>
      </c>
      <c r="G214" s="198">
        <f>IF(G212="",$F$212*AY7/($F$211*IF(G210="",$F$210,G210)),G212*AY7/($F$211*IF(G210="",$F$210,G210)))</f>
        <v>0.0562569015429612</v>
      </c>
      <c r="H214" s="198">
        <f t="shared" ref="H214:AQ214" si="316">IF(H212="",$F$212*AZ7/($F$211*IF(H210="",$F$210,H210)),H212*AZ7/($F$211*IF(H210="",$F$210,H210)))</f>
        <v>0</v>
      </c>
      <c r="I214" s="198">
        <f t="shared" si="316"/>
        <v>0</v>
      </c>
      <c r="J214" s="198">
        <f t="shared" si="316"/>
        <v>0</v>
      </c>
      <c r="K214" s="198">
        <f t="shared" si="316"/>
        <v>0</v>
      </c>
      <c r="L214" s="198">
        <f t="shared" si="316"/>
        <v>0.0528844719013937</v>
      </c>
      <c r="M214" s="198">
        <f t="shared" si="316"/>
        <v>0.001790670606142</v>
      </c>
      <c r="N214" s="198">
        <f t="shared" si="316"/>
        <v>0</v>
      </c>
      <c r="O214" s="198">
        <f t="shared" si="316"/>
        <v>0</v>
      </c>
      <c r="P214" s="198">
        <f t="shared" si="316"/>
        <v>0</v>
      </c>
      <c r="Q214" s="198">
        <f t="shared" si="316"/>
        <v>0</v>
      </c>
      <c r="R214" s="198">
        <f t="shared" si="316"/>
        <v>0.0022383382576775</v>
      </c>
      <c r="S214" s="198">
        <f t="shared" si="316"/>
        <v>0</v>
      </c>
      <c r="T214" s="198">
        <f t="shared" si="316"/>
        <v>0</v>
      </c>
      <c r="U214" s="198">
        <f t="shared" si="316"/>
        <v>0</v>
      </c>
      <c r="V214" s="198">
        <f t="shared" si="316"/>
        <v>0</v>
      </c>
      <c r="W214" s="198">
        <f t="shared" si="316"/>
        <v>0</v>
      </c>
      <c r="X214" s="198">
        <f t="shared" si="316"/>
        <v>0</v>
      </c>
      <c r="Y214" s="198">
        <f t="shared" si="316"/>
        <v>0</v>
      </c>
      <c r="Z214" s="198">
        <f t="shared" si="316"/>
        <v>0</v>
      </c>
      <c r="AA214" s="198">
        <f t="shared" si="316"/>
        <v>0</v>
      </c>
      <c r="AB214" s="198">
        <f t="shared" si="316"/>
        <v>0</v>
      </c>
      <c r="AC214" s="198">
        <f t="shared" si="316"/>
        <v>0</v>
      </c>
      <c r="AD214" s="198">
        <f t="shared" si="316"/>
        <v>0</v>
      </c>
      <c r="AE214" s="198">
        <f t="shared" si="316"/>
        <v>0</v>
      </c>
      <c r="AF214" s="198">
        <f t="shared" si="316"/>
        <v>0</v>
      </c>
      <c r="AG214" s="198">
        <f t="shared" si="316"/>
        <v>0</v>
      </c>
      <c r="AH214" s="198">
        <f t="shared" si="316"/>
        <v>0</v>
      </c>
      <c r="AI214" s="198">
        <f t="shared" si="316"/>
        <v>0</v>
      </c>
      <c r="AJ214" s="198">
        <f t="shared" si="316"/>
        <v>0</v>
      </c>
      <c r="AK214" s="198">
        <f t="shared" si="316"/>
        <v>0</v>
      </c>
      <c r="AL214" s="198">
        <f t="shared" si="316"/>
        <v>0</v>
      </c>
      <c r="AM214" s="198">
        <f t="shared" si="316"/>
        <v>0</v>
      </c>
      <c r="AN214" s="198">
        <f t="shared" si="316"/>
        <v>0</v>
      </c>
      <c r="AO214" s="198">
        <f t="shared" si="316"/>
        <v>0</v>
      </c>
      <c r="AP214" s="198">
        <f t="shared" si="316"/>
        <v>0</v>
      </c>
      <c r="AQ214" s="198">
        <f t="shared" si="316"/>
        <v>0</v>
      </c>
      <c r="CD214" s="4"/>
      <c r="CE214" s="4"/>
      <c r="CF214" s="4"/>
      <c r="CG214" s="4"/>
      <c r="CH214" s="4"/>
    </row>
    <row r="215" spans="1:86">
      <c r="A215" t="s">
        <v>837</v>
      </c>
      <c r="D215" s="199" t="s">
        <v>231</v>
      </c>
      <c r="E215" s="200" t="s">
        <v>1219</v>
      </c>
      <c r="G215"/>
      <c r="AN215"/>
      <c r="AO215"/>
      <c r="CD215" s="4"/>
      <c r="CE215" s="4"/>
      <c r="CF215" s="4"/>
      <c r="CG215" s="17"/>
      <c r="CH215" s="4"/>
    </row>
    <row r="216" spans="6:86">
      <c r="F216" s="4"/>
      <c r="AQ216"/>
      <c r="CD216" s="4"/>
      <c r="CE216" s="4"/>
      <c r="CF216" s="4"/>
      <c r="CG216" s="4"/>
      <c r="CH216" s="4"/>
    </row>
    <row r="217" spans="6:86">
      <c r="F217" s="4"/>
      <c r="AQ217"/>
      <c r="CD217" s="4"/>
      <c r="CE217" s="4"/>
      <c r="CF217" s="4"/>
      <c r="CG217" s="4"/>
      <c r="CH217" s="4"/>
    </row>
    <row r="218" spans="7:86"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Q218"/>
      <c r="CD218" s="4"/>
      <c r="CE218" s="4"/>
      <c r="CF218" s="4"/>
      <c r="CG218" s="4"/>
      <c r="CH218" s="4"/>
    </row>
    <row r="219" spans="2:86">
      <c r="B219" s="54"/>
      <c r="C219" s="54"/>
      <c r="D219" s="69"/>
      <c r="E219" s="69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/>
      <c r="CD219" s="4"/>
      <c r="CE219" s="4"/>
      <c r="CF219" s="4"/>
      <c r="CG219" s="4"/>
      <c r="CH219" s="4"/>
    </row>
    <row r="220" spans="3:87">
      <c r="C220" s="54"/>
      <c r="D220" s="54"/>
      <c r="E220" s="54"/>
      <c r="F220" s="54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CE220" s="4"/>
      <c r="CF220" s="4"/>
      <c r="CG220" s="4"/>
      <c r="CH220" s="4"/>
      <c r="CI220" s="4"/>
    </row>
    <row r="221" spans="3:87">
      <c r="C221" s="54"/>
      <c r="D221" s="54"/>
      <c r="E221" s="54"/>
      <c r="F221" s="54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CE221" s="4"/>
      <c r="CF221" s="4"/>
      <c r="CG221" s="4"/>
      <c r="CH221" s="4"/>
      <c r="CI221" s="4"/>
    </row>
    <row r="222" spans="9:87"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CE222" s="4"/>
      <c r="CF222" s="4"/>
      <c r="CG222" s="4"/>
      <c r="CH222" s="4"/>
      <c r="CI222" s="4"/>
    </row>
    <row r="223" spans="9:87"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CE223" s="4"/>
      <c r="CF223" s="4"/>
      <c r="CG223" s="4"/>
      <c r="CH223" s="4"/>
      <c r="CI223" s="4"/>
    </row>
    <row r="224" spans="9:87"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CE224" s="4"/>
      <c r="CF224" s="4"/>
      <c r="CG224" s="4"/>
      <c r="CH224" s="4"/>
      <c r="CI224" s="4"/>
    </row>
    <row r="225" spans="83:87">
      <c r="CE225" s="4"/>
      <c r="CF225" s="4"/>
      <c r="CG225" s="4"/>
      <c r="CH225" s="4"/>
      <c r="CI225" s="4"/>
    </row>
    <row r="226" spans="83:87">
      <c r="CE226" s="4"/>
      <c r="CF226" s="4"/>
      <c r="CG226" s="4"/>
      <c r="CH226" s="4"/>
      <c r="CI226" s="4"/>
    </row>
    <row r="227" spans="83:87">
      <c r="CE227" s="4"/>
      <c r="CF227" s="4"/>
      <c r="CG227" s="4"/>
      <c r="CH227" s="4"/>
      <c r="CI227" s="4"/>
    </row>
    <row r="228" spans="84:87">
      <c r="CF228" s="4"/>
      <c r="CG228" s="4"/>
      <c r="CH228" s="4"/>
      <c r="CI228" s="4"/>
    </row>
    <row r="229" spans="85:87">
      <c r="CG229" s="4"/>
      <c r="CH229" s="4"/>
      <c r="CI229" s="4"/>
    </row>
    <row r="230" spans="85:87">
      <c r="CG230" s="4"/>
      <c r="CH230" s="4"/>
      <c r="CI230" s="4"/>
    </row>
    <row r="231" spans="85:87">
      <c r="CG231" s="4"/>
      <c r="CH231" s="4"/>
      <c r="CI231" s="4"/>
    </row>
    <row r="232" spans="85:87">
      <c r="CG232" s="4"/>
      <c r="CH232" s="4"/>
      <c r="CI232" s="4"/>
    </row>
    <row r="233" spans="86:87">
      <c r="CH233" s="4"/>
      <c r="CI233" s="4"/>
    </row>
    <row r="234" spans="86:87">
      <c r="CH234" s="4"/>
      <c r="CI234" s="4"/>
    </row>
    <row r="235" spans="86:87">
      <c r="CH235" s="4"/>
      <c r="CI235" s="4"/>
    </row>
    <row r="236" spans="86:87">
      <c r="CH236" s="4"/>
      <c r="CI236" s="4"/>
    </row>
    <row r="237" spans="86:87">
      <c r="CH237" s="4"/>
      <c r="CI237" s="4"/>
    </row>
    <row r="238" spans="86:87">
      <c r="CH238" s="4"/>
      <c r="CI238" s="4"/>
    </row>
    <row r="239" spans="87:87">
      <c r="CI239" s="4"/>
    </row>
    <row r="240" spans="87:87">
      <c r="CI240" s="4"/>
    </row>
    <row r="241" spans="45:45">
      <c r="AS241" s="4"/>
    </row>
    <row r="242" spans="45:45">
      <c r="AS242" s="4"/>
    </row>
  </sheetData>
  <conditionalFormatting sqref="G221:AQ221">
    <cfRule type="cellIs" dxfId="1" priority="11" operator="greaterThan">
      <formula>0</formula>
    </cfRule>
  </conditionalFormatting>
  <conditionalFormatting sqref="G6:K17 H5:K5">
    <cfRule type="cellIs" dxfId="3" priority="3" operator="lessThan">
      <formula>-0.025</formula>
    </cfRule>
    <cfRule type="cellIs" dxfId="0" priority="4" operator="greaterThan">
      <formula>0.025</formula>
    </cfRule>
  </conditionalFormatting>
  <conditionalFormatting sqref="L6:AQ17 M5:P5 R5:U5 W5:Z5 AB5:AE5 AG5:AJ5 AL5:AO5 AQ5">
    <cfRule type="cellIs" dxfId="3" priority="1" operator="lessThan">
      <formula>-0.025</formula>
    </cfRule>
    <cfRule type="cellIs" dxfId="0" priority="2" operator="greaterThan">
      <formula>0.025</formula>
    </cfRule>
  </conditionalFormatting>
  <conditionalFormatting sqref="DY5:FI16">
    <cfRule type="cellIs" dxfId="1" priority="5" operator="lessThan">
      <formula>0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>
    <tabColor rgb="FFFFFFCC"/>
  </sheetPr>
  <dimension ref="A1:IB413"/>
  <sheetViews>
    <sheetView zoomScale="70" zoomScaleNormal="70" workbookViewId="0">
      <selection activeCell="G11" sqref="G11"/>
    </sheetView>
  </sheetViews>
  <sheetFormatPr defaultColWidth="9" defaultRowHeight="13.5"/>
  <cols>
    <col min="1" max="1" width="9.56637168141593" customWidth="1"/>
    <col min="2" max="2" width="16" customWidth="1"/>
    <col min="3" max="3" width="23.7079646017699" customWidth="1"/>
    <col min="4" max="4" width="14.858407079646" customWidth="1"/>
    <col min="5" max="5" width="22.7079646017699" customWidth="1"/>
    <col min="6" max="6" width="38.858407079646" customWidth="1"/>
    <col min="7" max="9" width="7.85840707964602" style="4" customWidth="1"/>
    <col min="10" max="10" width="8.70796460176991" style="4" customWidth="1"/>
    <col min="11" max="27" width="7.85840707964602" style="4" customWidth="1"/>
    <col min="28" max="28" width="8.70796460176991" style="4" customWidth="1"/>
    <col min="29" max="37" width="7.85840707964602" style="4" customWidth="1"/>
    <col min="38" max="39" width="8.56637168141593" style="4" customWidth="1"/>
    <col min="40" max="40" width="8" style="4" customWidth="1"/>
    <col min="41" max="44" width="7.85840707964602" style="4" customWidth="1"/>
    <col min="45" max="45" width="5.56637168141593" customWidth="1"/>
    <col min="46" max="46" width="20.141592920354" customWidth="1"/>
    <col min="47" max="47" width="26.5663716814159" customWidth="1"/>
    <col min="48" max="49" width="7.70796460176991" customWidth="1"/>
    <col min="50" max="50" width="11.5663716814159" customWidth="1"/>
    <col min="51" max="51" width="13.7079646017699" customWidth="1"/>
    <col min="52" max="84" width="7.70796460176991" customWidth="1"/>
    <col min="85" max="85" width="15.4247787610619" customWidth="1"/>
    <col min="86" max="86" width="14.141592920354" customWidth="1"/>
    <col min="87" max="88" width="7.28318584070797" customWidth="1"/>
    <col min="90" max="90" width="13" customWidth="1"/>
    <col min="92" max="92" width="9.14159292035398" customWidth="1"/>
    <col min="129" max="129" width="14.141592920354" customWidth="1"/>
    <col min="130" max="130" width="11.5663716814159" customWidth="1"/>
    <col min="135" max="135" width="10.4247787610619" customWidth="1"/>
    <col min="143" max="143" width="10.5663716814159" customWidth="1"/>
  </cols>
  <sheetData>
    <row r="1" ht="23.25" spans="1:3">
      <c r="A1" s="18" t="s">
        <v>1525</v>
      </c>
      <c r="B1" s="18"/>
      <c r="C1" s="18"/>
    </row>
    <row r="2" ht="23.25" spans="1:94">
      <c r="A2" s="20"/>
      <c r="B2" s="20"/>
      <c r="C2" s="20"/>
      <c r="F2" s="38" t="s">
        <v>1480</v>
      </c>
      <c r="G2"/>
      <c r="H2"/>
      <c r="J2"/>
      <c r="K2"/>
      <c r="L2"/>
      <c r="M2"/>
      <c r="N2"/>
      <c r="O2"/>
      <c r="P2" s="20"/>
      <c r="Q2"/>
      <c r="R2" s="20"/>
      <c r="S2" s="20"/>
      <c r="T2" s="20"/>
      <c r="U2" s="20"/>
      <c r="V2" s="20"/>
      <c r="W2" s="20"/>
      <c r="X2" s="20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16"/>
      <c r="AS2" s="16"/>
      <c r="AT2" s="54"/>
      <c r="AU2" s="54"/>
      <c r="AV2" s="54"/>
      <c r="AW2" s="54"/>
      <c r="AX2" s="54"/>
      <c r="AY2" s="54"/>
      <c r="AZ2" s="54"/>
      <c r="BA2" s="54"/>
      <c r="BQ2" s="4"/>
      <c r="BR2" s="4"/>
      <c r="CO2" s="208"/>
      <c r="CP2" s="208"/>
    </row>
    <row r="3" ht="20.25" spans="1:165">
      <c r="A3" s="21" t="s">
        <v>1377</v>
      </c>
      <c r="B3" s="20"/>
      <c r="C3" s="20"/>
      <c r="F3" s="39" t="s">
        <v>1526</v>
      </c>
      <c r="G3" s="39"/>
      <c r="H3" s="39"/>
      <c r="I3" s="39"/>
      <c r="J3" s="39"/>
      <c r="K3" s="39"/>
      <c r="L3" s="39"/>
      <c r="M3" s="39"/>
      <c r="N3" s="39"/>
      <c r="O3" s="39"/>
      <c r="P3" s="39"/>
      <c r="Q3" s="27"/>
      <c r="R3" s="51"/>
      <c r="S3" s="51"/>
      <c r="T3" s="51"/>
      <c r="U3" s="52"/>
      <c r="V3" s="52"/>
      <c r="W3" s="52"/>
      <c r="X3" s="52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s="54"/>
      <c r="AS3" s="16"/>
      <c r="AT3" s="27" t="s">
        <v>1482</v>
      </c>
      <c r="AU3" s="27"/>
      <c r="AV3" s="27"/>
      <c r="AW3" s="60"/>
      <c r="AX3" s="61"/>
      <c r="AY3" s="61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L3" s="27" t="s">
        <v>1483</v>
      </c>
      <c r="CM3" s="27"/>
      <c r="CN3" s="27"/>
      <c r="CO3" s="27"/>
      <c r="CP3" s="27"/>
      <c r="DY3" s="27" t="s">
        <v>1527</v>
      </c>
      <c r="DZ3" s="27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</row>
    <row r="4" ht="14.25" spans="1:166">
      <c r="A4" s="22" t="s">
        <v>1375</v>
      </c>
      <c r="B4" s="20"/>
      <c r="C4" s="20"/>
      <c r="G4" s="6" t="str">
        <f t="shared" ref="G4:AQ4" si="0">G$122</f>
        <v>AT</v>
      </c>
      <c r="H4" s="6" t="str">
        <f t="shared" si="0"/>
        <v>BE</v>
      </c>
      <c r="I4" s="6" t="str">
        <f t="shared" si="0"/>
        <v>BG</v>
      </c>
      <c r="J4" s="6" t="str">
        <f t="shared" si="0"/>
        <v>CH</v>
      </c>
      <c r="K4" s="6" t="str">
        <f t="shared" si="0"/>
        <v>CY</v>
      </c>
      <c r="L4" s="6" t="str">
        <f t="shared" si="0"/>
        <v>CZ</v>
      </c>
      <c r="M4" s="6" t="str">
        <f t="shared" si="0"/>
        <v>DE</v>
      </c>
      <c r="N4" s="6" t="str">
        <f t="shared" si="0"/>
        <v>DK</v>
      </c>
      <c r="O4" s="6" t="str">
        <f t="shared" si="0"/>
        <v>EE</v>
      </c>
      <c r="P4" s="6" t="str">
        <f t="shared" si="0"/>
        <v>EL</v>
      </c>
      <c r="Q4" s="6" t="str">
        <f t="shared" si="0"/>
        <v>ES</v>
      </c>
      <c r="R4" s="6" t="str">
        <f t="shared" si="0"/>
        <v>FI</v>
      </c>
      <c r="S4" s="6" t="str">
        <f t="shared" si="0"/>
        <v>FR</v>
      </c>
      <c r="T4" s="6" t="str">
        <f t="shared" si="0"/>
        <v>HR</v>
      </c>
      <c r="U4" s="6" t="str">
        <f t="shared" si="0"/>
        <v>HU</v>
      </c>
      <c r="V4" s="6" t="str">
        <f t="shared" si="0"/>
        <v>IE</v>
      </c>
      <c r="W4" s="6" t="str">
        <f t="shared" si="0"/>
        <v>IS</v>
      </c>
      <c r="X4" s="6" t="str">
        <f t="shared" si="0"/>
        <v>IT</v>
      </c>
      <c r="Y4" s="6" t="str">
        <f t="shared" si="0"/>
        <v>LT</v>
      </c>
      <c r="Z4" s="6" t="str">
        <f t="shared" si="0"/>
        <v>LU</v>
      </c>
      <c r="AA4" s="6" t="str">
        <f t="shared" si="0"/>
        <v>LV</v>
      </c>
      <c r="AB4" s="6" t="str">
        <f t="shared" si="0"/>
        <v>MT</v>
      </c>
      <c r="AC4" s="6" t="str">
        <f t="shared" si="0"/>
        <v>NL</v>
      </c>
      <c r="AD4" s="6" t="str">
        <f t="shared" si="0"/>
        <v>NO</v>
      </c>
      <c r="AE4" s="6" t="str">
        <f t="shared" si="0"/>
        <v>PL</v>
      </c>
      <c r="AF4" s="6" t="str">
        <f t="shared" si="0"/>
        <v>PT</v>
      </c>
      <c r="AG4" s="6" t="str">
        <f t="shared" si="0"/>
        <v>RO</v>
      </c>
      <c r="AH4" s="6" t="str">
        <f t="shared" si="0"/>
        <v>SE</v>
      </c>
      <c r="AI4" s="6" t="str">
        <f t="shared" si="0"/>
        <v>SI</v>
      </c>
      <c r="AJ4" s="6" t="str">
        <f t="shared" si="0"/>
        <v>SK</v>
      </c>
      <c r="AK4" s="6" t="str">
        <f t="shared" si="0"/>
        <v>UK</v>
      </c>
      <c r="AL4" s="6" t="str">
        <f t="shared" si="0"/>
        <v>AL</v>
      </c>
      <c r="AM4" s="6" t="str">
        <f t="shared" si="0"/>
        <v>BA</v>
      </c>
      <c r="AN4" s="6" t="str">
        <f t="shared" si="0"/>
        <v>KS</v>
      </c>
      <c r="AO4" s="6" t="str">
        <f t="shared" si="0"/>
        <v>ME</v>
      </c>
      <c r="AP4" s="6" t="str">
        <f t="shared" si="0"/>
        <v>MK</v>
      </c>
      <c r="AQ4" s="6" t="str">
        <f t="shared" si="0"/>
        <v>RS</v>
      </c>
      <c r="AR4" s="68"/>
      <c r="AS4" s="16"/>
      <c r="AT4" s="55" t="str">
        <f>'Aggregated Balance-IND_2010'!A156</f>
        <v>Eurostat code</v>
      </c>
      <c r="AU4" s="55" t="str">
        <f>'Aggregated Balance-IND_2010'!B156</f>
        <v>Sector description</v>
      </c>
      <c r="AV4" s="55" t="str">
        <f>'Aggregated Balance-IND_2010'!C156</f>
        <v>Unit</v>
      </c>
      <c r="AW4" s="55" t="str">
        <f>'Aggregated Balance-IND_2010'!D156</f>
        <v>Year</v>
      </c>
      <c r="AX4" s="55" t="str">
        <f>'Aggregated Balance-IND_2010'!E156</f>
        <v>Comm</v>
      </c>
      <c r="AY4" s="55" t="str">
        <f>'Aggregated Balance-IND_2010'!F156</f>
        <v>Description</v>
      </c>
      <c r="AZ4" s="6" t="str">
        <f>'Aggregated Balance-IND_2010'!G156</f>
        <v>AT</v>
      </c>
      <c r="BA4" s="6" t="str">
        <f>'Aggregated Balance-IND_2010'!H156</f>
        <v>BE</v>
      </c>
      <c r="BB4" s="6" t="str">
        <f>'Aggregated Balance-IND_2010'!I156</f>
        <v>BG</v>
      </c>
      <c r="BC4" s="6" t="s">
        <v>289</v>
      </c>
      <c r="BD4" s="6" t="str">
        <f>'Aggregated Balance-IND_2010'!K156</f>
        <v>CY</v>
      </c>
      <c r="BE4" s="6" t="str">
        <f>'Aggregated Balance-IND_2010'!L156</f>
        <v>CZ</v>
      </c>
      <c r="BF4" s="6" t="str">
        <f>'Aggregated Balance-IND_2010'!M156</f>
        <v>DE</v>
      </c>
      <c r="BG4" s="6" t="str">
        <f>'Aggregated Balance-IND_2010'!N156</f>
        <v>DK</v>
      </c>
      <c r="BH4" s="6" t="str">
        <f>'Aggregated Balance-IND_2010'!O156</f>
        <v>EE</v>
      </c>
      <c r="BI4" s="6" t="str">
        <f>'Aggregated Balance-IND_2010'!P156</f>
        <v>EL</v>
      </c>
      <c r="BJ4" s="6" t="str">
        <f>'Aggregated Balance-IND_2010'!Q156</f>
        <v>ES</v>
      </c>
      <c r="BK4" s="6" t="str">
        <f>'Aggregated Balance-IND_2010'!R156</f>
        <v>FI</v>
      </c>
      <c r="BL4" s="6" t="str">
        <f>'Aggregated Balance-IND_2010'!S156</f>
        <v>FR</v>
      </c>
      <c r="BM4" s="6" t="str">
        <f>'Aggregated Balance-IND_2010'!T156</f>
        <v>HR</v>
      </c>
      <c r="BN4" s="6" t="str">
        <f>'Aggregated Balance-IND_2010'!U156</f>
        <v>HU</v>
      </c>
      <c r="BO4" s="6" t="str">
        <f>'Aggregated Balance-IND_2010'!V156</f>
        <v>IE</v>
      </c>
      <c r="BP4" s="6" t="str">
        <f>'Aggregated Balance-IND_2010'!W156</f>
        <v>IS</v>
      </c>
      <c r="BQ4" s="6" t="str">
        <f>'Aggregated Balance-IND_2010'!X156</f>
        <v>IT</v>
      </c>
      <c r="BR4" s="6" t="str">
        <f>'Aggregated Balance-IND_2010'!Y156</f>
        <v>LT</v>
      </c>
      <c r="BS4" s="6" t="str">
        <f>'Aggregated Balance-IND_2010'!Z156</f>
        <v>LU</v>
      </c>
      <c r="BT4" s="6" t="str">
        <f>'Aggregated Balance-IND_2010'!AA156</f>
        <v>LV</v>
      </c>
      <c r="BU4" s="6" t="str">
        <f>'Aggregated Balance-IND_2010'!AB156</f>
        <v>MT</v>
      </c>
      <c r="BV4" s="6" t="str">
        <f>'Aggregated Balance-IND_2010'!AC156</f>
        <v>NL</v>
      </c>
      <c r="BW4" s="6" t="str">
        <f>'Aggregated Balance-IND_2010'!AD156</f>
        <v>NO</v>
      </c>
      <c r="BX4" s="6" t="str">
        <f>'Aggregated Balance-IND_2010'!AE156</f>
        <v>PL</v>
      </c>
      <c r="BY4" s="6" t="str">
        <f>'Aggregated Balance-IND_2010'!AF156</f>
        <v>PT</v>
      </c>
      <c r="BZ4" s="6" t="str">
        <f>'Aggregated Balance-IND_2010'!AG156</f>
        <v>RO</v>
      </c>
      <c r="CA4" s="6" t="str">
        <f>'Aggregated Balance-IND_2010'!AH156</f>
        <v>SE</v>
      </c>
      <c r="CB4" s="6" t="str">
        <f>'Aggregated Balance-IND_2010'!AI156</f>
        <v>SI</v>
      </c>
      <c r="CC4" s="6" t="str">
        <f>'Aggregated Balance-IND_2010'!AJ156</f>
        <v>SK</v>
      </c>
      <c r="CD4" s="6" t="str">
        <f>'Aggregated Balance-IND_2010'!AK156</f>
        <v>UK</v>
      </c>
      <c r="CE4" s="6" t="s">
        <v>290</v>
      </c>
      <c r="CF4" s="6" t="s">
        <v>291</v>
      </c>
      <c r="CG4" s="6" t="s">
        <v>292</v>
      </c>
      <c r="CH4" s="6" t="str">
        <f>'Aggregated Balance-IND_2010'!AO156</f>
        <v>ME</v>
      </c>
      <c r="CI4" s="6" t="str">
        <f>'Aggregated Balance-IND_2010'!AP156</f>
        <v>MK</v>
      </c>
      <c r="CJ4" s="6" t="str">
        <f>'Aggregated Balance-IND_2010'!AQ156</f>
        <v>RS</v>
      </c>
      <c r="CL4" s="28" t="s">
        <v>287</v>
      </c>
      <c r="CM4" s="6" t="s">
        <v>21</v>
      </c>
      <c r="CN4" s="6" t="s">
        <v>22</v>
      </c>
      <c r="CO4" s="6" t="s">
        <v>23</v>
      </c>
      <c r="CP4" s="6" t="s">
        <v>289</v>
      </c>
      <c r="CQ4" s="6" t="s">
        <v>24</v>
      </c>
      <c r="CR4" s="6" t="s">
        <v>25</v>
      </c>
      <c r="CS4" s="6" t="s">
        <v>26</v>
      </c>
      <c r="CT4" s="6" t="s">
        <v>27</v>
      </c>
      <c r="CU4" s="6" t="s">
        <v>28</v>
      </c>
      <c r="CV4" s="6" t="s">
        <v>29</v>
      </c>
      <c r="CW4" s="6" t="s">
        <v>30</v>
      </c>
      <c r="CX4" s="6" t="s">
        <v>31</v>
      </c>
      <c r="CY4" s="6" t="s">
        <v>32</v>
      </c>
      <c r="CZ4" s="6" t="s">
        <v>33</v>
      </c>
      <c r="DA4" s="6" t="s">
        <v>34</v>
      </c>
      <c r="DB4" s="6" t="s">
        <v>35</v>
      </c>
      <c r="DC4" s="6" t="s">
        <v>36</v>
      </c>
      <c r="DD4" s="6" t="s">
        <v>37</v>
      </c>
      <c r="DE4" s="6" t="s">
        <v>38</v>
      </c>
      <c r="DF4" s="6" t="s">
        <v>39</v>
      </c>
      <c r="DG4" s="6" t="s">
        <v>40</v>
      </c>
      <c r="DH4" s="6" t="s">
        <v>43</v>
      </c>
      <c r="DI4" s="6" t="s">
        <v>44</v>
      </c>
      <c r="DJ4" s="6" t="s">
        <v>45</v>
      </c>
      <c r="DK4" s="6" t="s">
        <v>46</v>
      </c>
      <c r="DL4" s="6" t="s">
        <v>47</v>
      </c>
      <c r="DM4" s="6" t="s">
        <v>48</v>
      </c>
      <c r="DN4" s="6" t="s">
        <v>50</v>
      </c>
      <c r="DO4" s="6" t="s">
        <v>51</v>
      </c>
      <c r="DP4" s="6" t="s">
        <v>52</v>
      </c>
      <c r="DQ4" s="6" t="s">
        <v>53</v>
      </c>
      <c r="DR4" s="6" t="s">
        <v>290</v>
      </c>
      <c r="DS4" s="6" t="s">
        <v>291</v>
      </c>
      <c r="DT4" s="6" t="s">
        <v>292</v>
      </c>
      <c r="DU4" s="6" t="s">
        <v>41</v>
      </c>
      <c r="DV4" s="6" t="s">
        <v>42</v>
      </c>
      <c r="DW4" s="6" t="s">
        <v>49</v>
      </c>
      <c r="DY4" s="68"/>
      <c r="DZ4" s="6" t="s">
        <v>21</v>
      </c>
      <c r="EA4" s="6" t="s">
        <v>22</v>
      </c>
      <c r="EB4" s="6" t="s">
        <v>23</v>
      </c>
      <c r="EC4" s="6" t="s">
        <v>289</v>
      </c>
      <c r="ED4" s="6" t="s">
        <v>24</v>
      </c>
      <c r="EE4" s="6" t="s">
        <v>25</v>
      </c>
      <c r="EF4" s="6" t="s">
        <v>26</v>
      </c>
      <c r="EG4" s="6" t="s">
        <v>27</v>
      </c>
      <c r="EH4" s="6" t="s">
        <v>28</v>
      </c>
      <c r="EI4" s="6" t="s">
        <v>29</v>
      </c>
      <c r="EJ4" s="6" t="s">
        <v>30</v>
      </c>
      <c r="EK4" s="6" t="s">
        <v>31</v>
      </c>
      <c r="EL4" s="6" t="s">
        <v>32</v>
      </c>
      <c r="EM4" s="6" t="s">
        <v>33</v>
      </c>
      <c r="EN4" s="6" t="s">
        <v>34</v>
      </c>
      <c r="EO4" s="6" t="s">
        <v>35</v>
      </c>
      <c r="EP4" s="6" t="s">
        <v>36</v>
      </c>
      <c r="EQ4" s="6" t="s">
        <v>37</v>
      </c>
      <c r="ER4" s="6" t="s">
        <v>38</v>
      </c>
      <c r="ES4" s="6" t="s">
        <v>39</v>
      </c>
      <c r="ET4" s="6" t="s">
        <v>40</v>
      </c>
      <c r="EU4" s="6" t="s">
        <v>43</v>
      </c>
      <c r="EV4" s="6" t="s">
        <v>44</v>
      </c>
      <c r="EW4" s="6" t="s">
        <v>45</v>
      </c>
      <c r="EX4" s="6" t="s">
        <v>46</v>
      </c>
      <c r="EY4" s="6" t="s">
        <v>47</v>
      </c>
      <c r="EZ4" s="6" t="s">
        <v>48</v>
      </c>
      <c r="FA4" s="6" t="s">
        <v>50</v>
      </c>
      <c r="FB4" s="6" t="s">
        <v>51</v>
      </c>
      <c r="FC4" s="6" t="s">
        <v>52</v>
      </c>
      <c r="FD4" s="6" t="s">
        <v>53</v>
      </c>
      <c r="FE4" s="6" t="s">
        <v>290</v>
      </c>
      <c r="FF4" s="6" t="s">
        <v>291</v>
      </c>
      <c r="FG4" s="6" t="s">
        <v>292</v>
      </c>
      <c r="FH4" s="6" t="s">
        <v>41</v>
      </c>
      <c r="FI4" s="6" t="s">
        <v>42</v>
      </c>
      <c r="FJ4" s="6" t="s">
        <v>49</v>
      </c>
    </row>
    <row r="5" spans="1:166">
      <c r="A5" s="1" t="s">
        <v>1376</v>
      </c>
      <c r="B5" s="20"/>
      <c r="C5" s="20"/>
      <c r="F5" t="str">
        <f t="shared" ref="F5:F19" si="1">AX5</f>
        <v>INDCOA</v>
      </c>
      <c r="G5" s="41">
        <f t="shared" ref="G5:G13" si="2">IF(AZ$21=0,0,(AZ5-CM5-AU60)/AZ$21)</f>
        <v>0</v>
      </c>
      <c r="H5" s="41">
        <f t="shared" ref="H5:H13" si="3">IF(BA$21=0,0,(BA5-CN5-AV60)/BA$21)</f>
        <v>0</v>
      </c>
      <c r="I5" s="41">
        <f t="shared" ref="I5:I13" si="4">IF(BB$21=0,0,(BB5-CO5-AW60)/BB$21)</f>
        <v>0</v>
      </c>
      <c r="J5" s="41">
        <f t="shared" ref="J5:J13" si="5">IF(BC$21=0,0,(BC5-CP5-AX60)/BC$21)</f>
        <v>0</v>
      </c>
      <c r="K5" s="41">
        <f t="shared" ref="K5:K13" si="6">IF(BD$21=0,0,(BD5-CQ5-AY60)/BD$21)</f>
        <v>0</v>
      </c>
      <c r="L5" s="41">
        <f t="shared" ref="L5:L13" si="7">IF(BE$21=0,0,(BE5-CR5-AZ60)/BE$21)</f>
        <v>0</v>
      </c>
      <c r="M5" s="41">
        <f t="shared" ref="M5:M13" si="8">IF(BF$21=0,0,(BF5-CS5-BA60)/BF$21)</f>
        <v>0</v>
      </c>
      <c r="N5" s="41">
        <f t="shared" ref="N5:N13" si="9">IF(BG$21=0,0,(BG5-CT5-BB60)/BG$21)</f>
        <v>0</v>
      </c>
      <c r="O5" s="41">
        <f t="shared" ref="O5:O13" si="10">IF(BH$21=0,0,(BH5-CU5-BC60)/BH$21)</f>
        <v>0</v>
      </c>
      <c r="P5" s="41">
        <f t="shared" ref="P5:P13" si="11">IF(BI$21=0,0,(BI5-CV5-BD60)/BI$21)</f>
        <v>0</v>
      </c>
      <c r="Q5" s="41">
        <f t="shared" ref="Q5:Q13" si="12">IF(BJ$21=0,0,(BJ5-CW5-BE60)/BJ$21)</f>
        <v>3.3348543160421e-18</v>
      </c>
      <c r="R5" s="41">
        <f t="shared" ref="R5:R13" si="13">IF(BK$21=0,0,(BK5-CX5-BF60)/BK$21)</f>
        <v>0</v>
      </c>
      <c r="S5" s="41">
        <f t="shared" ref="S5:S13" si="14">IF(BL$21=0,0,(BL5-CY5-BG60)/BL$21)</f>
        <v>-3.56258917599636e-18</v>
      </c>
      <c r="T5" s="41">
        <f t="shared" ref="T5:T13" si="15">IF(BM$21=0,0,(BM5-CZ5-BH60)/BM$21)</f>
        <v>0</v>
      </c>
      <c r="U5" s="41">
        <f t="shared" ref="U5:U13" si="16">IF(BN$21=0,0,(BN5-DA5-BI60)/BN$21)</f>
        <v>0</v>
      </c>
      <c r="V5" s="41">
        <f t="shared" ref="V5:V13" si="17">IF(BO$21=0,0,(BO5-DB5-BJ60)/BO$21)</f>
        <v>0</v>
      </c>
      <c r="W5" s="41">
        <f t="shared" ref="W5:W13" si="18">IF(BP$21=0,0,(BP5-DC5-BK60)/BP$21)</f>
        <v>0</v>
      </c>
      <c r="X5" s="41">
        <f t="shared" ref="X5:X13" si="19">IF(BQ$21=0,0,(BQ5-DD5-BL60)/BQ$21)</f>
        <v>0</v>
      </c>
      <c r="Y5" s="41">
        <f t="shared" ref="Y5:Y13" si="20">IF(BR$21=0,0,(BR5-DE5-BM60)/BR$21)</f>
        <v>0</v>
      </c>
      <c r="Z5" s="41">
        <f t="shared" ref="Z5:Z13" si="21">IF(BS$21=0,0,(BS5-DF5-BN60)/BS$21)</f>
        <v>0</v>
      </c>
      <c r="AA5" s="41">
        <f t="shared" ref="AA5:AA13" si="22">IF(BT$21=0,0,(BT5-DG5-BO60)/BT$21)</f>
        <v>0</v>
      </c>
      <c r="AB5" s="41">
        <f t="shared" ref="AB5:AB13" si="23">IF(BU$21=0,0,(BU5-DH5-BP60)/BU$21)</f>
        <v>0</v>
      </c>
      <c r="AC5" s="41">
        <f t="shared" ref="AC5:AC13" si="24">IF(BV$21=0,0,(BV5-DI5-BQ60)/BV$21)</f>
        <v>0</v>
      </c>
      <c r="AD5" s="41">
        <f t="shared" ref="AD5:AD13" si="25">IF(BW$21=0,0,(BW5-DJ5-BR60)/BW$21)</f>
        <v>0</v>
      </c>
      <c r="AE5" s="41">
        <f t="shared" ref="AE5:AE13" si="26">IF(BX$21=0,0,(BX5-DK5-BS60)/BX$21)</f>
        <v>0</v>
      </c>
      <c r="AF5" s="41">
        <f t="shared" ref="AF5:AF13" si="27">IF(BY$21=0,0,(BY5-DL5-BT60)/BY$21)</f>
        <v>0</v>
      </c>
      <c r="AG5" s="41">
        <f t="shared" ref="AG5:AG13" si="28">IF(BZ$21=0,0,(BZ5-DM5-BU60)/BZ$21)</f>
        <v>0</v>
      </c>
      <c r="AH5" s="41">
        <f t="shared" ref="AH5:AH13" si="29">IF(CA$21=0,0,(CA5-DN5-BV60)/CA$21)</f>
        <v>0</v>
      </c>
      <c r="AI5" s="41">
        <f t="shared" ref="AI5:AI13" si="30">IF(CB$21=0,0,(CB5-DO5-BW60)/CB$21)</f>
        <v>0</v>
      </c>
      <c r="AJ5" s="41">
        <f t="shared" ref="AJ5:AJ13" si="31">IF(CC$21=0,0,(CC5-DP5-BX60)/CC$21)</f>
        <v>0</v>
      </c>
      <c r="AK5" s="41">
        <f t="shared" ref="AK5:AK13" si="32">IF(CD$21=0,0,(CD5-DQ5-BY60)/CD$21)</f>
        <v>0</v>
      </c>
      <c r="AL5" s="41">
        <f t="shared" ref="AL5:AL13" si="33">IF(CE$21=0,0,(CE5-DR5-BZ60)/CE$21)</f>
        <v>0</v>
      </c>
      <c r="AM5" s="41">
        <f t="shared" ref="AM5:AM13" si="34">IF(CF$21=0,0,(CF5-DS5-CA60)/CF$21)</f>
        <v>0</v>
      </c>
      <c r="AN5" s="41">
        <f t="shared" ref="AN5:AN13" si="35">IF(CG$21=0,0,(CG5-DT5-CB60)/CG$21)</f>
        <v>0</v>
      </c>
      <c r="AO5" s="41">
        <f t="shared" ref="AO5:AO13" si="36">IF(CH$21=0,0,(CH5-DU5-CC60)/CH$21)</f>
        <v>0</v>
      </c>
      <c r="AP5" s="41">
        <f t="shared" ref="AP5:AP13" si="37">IF(CI$21=0,0,(CI5-DV5-CD60)/CI$21)</f>
        <v>0</v>
      </c>
      <c r="AQ5" s="41">
        <f t="shared" ref="AQ5:AQ13" si="38">IF(CJ$21=0,0,(CJ5-DW5-CE60)/CJ$21)</f>
        <v>0</v>
      </c>
      <c r="AR5" s="138"/>
      <c r="AS5" s="16"/>
      <c r="AT5" s="56" t="str">
        <f>'Aggregated Balance-IND_2010'!A157</f>
        <v>B_101815</v>
      </c>
      <c r="AU5" s="56" t="str">
        <f>'Aggregated Balance-IND_2010'!B157</f>
        <v>Chemical and Petrochemical</v>
      </c>
      <c r="AV5" s="60" t="str">
        <f>'Aggregated Balance-IND_2010'!C157</f>
        <v>PJ</v>
      </c>
      <c r="AW5" s="60" t="str">
        <f>'Aggregated Balance-IND_2010'!D157</f>
        <v>'2010</v>
      </c>
      <c r="AX5" s="61" t="str">
        <f>'Aggregated Balance-IND_2010'!E157</f>
        <v>INDCOA</v>
      </c>
      <c r="AY5" s="61" t="str">
        <f>'Aggregated Balance-IND_2010'!F157</f>
        <v>Hard Coal (IND)</v>
      </c>
      <c r="AZ5" s="29">
        <f>'Aggregated Balance-IND_2010'!G157</f>
        <v>0.546</v>
      </c>
      <c r="BA5" s="29">
        <f>'Aggregated Balance-IND_2010'!H157</f>
        <v>0</v>
      </c>
      <c r="BB5" s="29">
        <f>'Aggregated Balance-IND_2010'!I157</f>
        <v>3.222</v>
      </c>
      <c r="BC5" s="29">
        <f>'Aggregated Balance-IND_2010'!J157</f>
        <v>0</v>
      </c>
      <c r="BD5" s="29">
        <f>'Aggregated Balance-IND_2010'!K157</f>
        <v>0</v>
      </c>
      <c r="BE5" s="29">
        <f>'Aggregated Balance-IND_2010'!L157</f>
        <v>4.058</v>
      </c>
      <c r="BF5" s="29">
        <f>'Aggregated Balance-IND_2010'!M157</f>
        <v>12.752</v>
      </c>
      <c r="BG5" s="29">
        <f>'Aggregated Balance-IND_2010'!N157</f>
        <v>0.026</v>
      </c>
      <c r="BH5" s="29">
        <f>'Aggregated Balance-IND_2010'!O157</f>
        <v>0</v>
      </c>
      <c r="BI5" s="29">
        <f>'Aggregated Balance-IND_2010'!P157</f>
        <v>0</v>
      </c>
      <c r="BJ5" s="29">
        <f>'Aggregated Balance-IND_2010'!Q157</f>
        <v>5.384</v>
      </c>
      <c r="BK5" s="29">
        <f>'Aggregated Balance-IND_2010'!R157</f>
        <v>0</v>
      </c>
      <c r="BL5" s="29">
        <f>'Aggregated Balance-IND_2010'!S157</f>
        <v>11.362</v>
      </c>
      <c r="BM5" s="29">
        <f>'Aggregated Balance-IND_2010'!T157</f>
        <v>0.025</v>
      </c>
      <c r="BN5" s="29">
        <f>'Aggregated Balance-IND_2010'!U157</f>
        <v>0</v>
      </c>
      <c r="BO5" s="29">
        <f>'Aggregated Balance-IND_2010'!V157</f>
        <v>0</v>
      </c>
      <c r="BP5" s="29">
        <f>'Aggregated Balance-IND_2010'!W157</f>
        <v>0</v>
      </c>
      <c r="BQ5" s="29">
        <f>'Aggregated Balance-IND_2010'!X157</f>
        <v>0.053</v>
      </c>
      <c r="BR5" s="29">
        <f>'Aggregated Balance-IND_2010'!Y157</f>
        <v>0.023</v>
      </c>
      <c r="BS5" s="29">
        <f>'Aggregated Balance-IND_2010'!Z157</f>
        <v>0</v>
      </c>
      <c r="BT5" s="29">
        <f>'Aggregated Balance-IND_2010'!AA157</f>
        <v>0</v>
      </c>
      <c r="BU5" s="29">
        <f>'Aggregated Balance-IND_2010'!AB157</f>
        <v>0</v>
      </c>
      <c r="BV5" s="29">
        <f>'Aggregated Balance-IND_2010'!AC157</f>
        <v>0</v>
      </c>
      <c r="BW5" s="29">
        <f>'Aggregated Balance-IND_2010'!AD157</f>
        <v>5.873</v>
      </c>
      <c r="BX5" s="29">
        <f>'Aggregated Balance-IND_2010'!AE157</f>
        <v>49.706</v>
      </c>
      <c r="BY5" s="29">
        <f>'Aggregated Balance-IND_2010'!AF157</f>
        <v>0.42</v>
      </c>
      <c r="BZ5" s="29">
        <f>'Aggregated Balance-IND_2010'!AG157</f>
        <v>1.558</v>
      </c>
      <c r="CA5" s="29">
        <f>'Aggregated Balance-IND_2010'!AH157</f>
        <v>0</v>
      </c>
      <c r="CB5" s="29">
        <f>'Aggregated Balance-IND_2010'!AI157</f>
        <v>0</v>
      </c>
      <c r="CC5" s="29">
        <f>'Aggregated Balance-IND_2010'!AJ157</f>
        <v>0</v>
      </c>
      <c r="CD5" s="29">
        <f>'Aggregated Balance-IND_2010'!AK157</f>
        <v>2.078</v>
      </c>
      <c r="CE5" s="29">
        <f>'Aggregated Balance-IND_2010'!AL157</f>
        <v>0</v>
      </c>
      <c r="CF5" s="29">
        <f>'Aggregated Balance-IND_2010'!AM157</f>
        <v>0</v>
      </c>
      <c r="CG5" s="29">
        <f>'Aggregated Balance-IND_2010'!AN157</f>
        <v>0</v>
      </c>
      <c r="CH5" s="29">
        <f>'Aggregated Balance-IND_2010'!AO157</f>
        <v>0</v>
      </c>
      <c r="CI5" s="29">
        <f>'Aggregated Balance-IND_2010'!AP157</f>
        <v>0</v>
      </c>
      <c r="CJ5" s="29">
        <f>'Aggregated Balance-IND_2010'!AQ157</f>
        <v>0</v>
      </c>
      <c r="CL5" s="189" t="str">
        <f t="shared" ref="CL5:CL19" si="39">AX5</f>
        <v>INDCOA</v>
      </c>
      <c r="CM5" s="35">
        <f>IF((AZ$5+AZ$6)&gt;0,'AutoProd-CHP'!E129*AZ5/(AZ$5+AZ$6),0)</f>
        <v>0.529573621621622</v>
      </c>
      <c r="CN5" s="35">
        <f>IF((BA$5+BA$6)&gt;0,'AutoProd-CHP'!F129*BA5/(BA$5+BA$6),0)</f>
        <v>0</v>
      </c>
      <c r="CO5" s="35">
        <f>IF((BB$5+BB$6)&gt;0,'AutoProd-CHP'!G129*BB5/(BB$5+BB$6),0)</f>
        <v>2.95004747774481</v>
      </c>
      <c r="CP5" s="35">
        <f>IF((BC$5+BC$6)&gt;0,'AutoProd-CHP'!H129*BC5/(BC$5+BC$6),0)</f>
        <v>0</v>
      </c>
      <c r="CQ5" s="35">
        <f>IF((BD$5+BD$6)&gt;0,'AutoProd-CHP'!I129*BD5/(BD$5+BD$6),0)</f>
        <v>0</v>
      </c>
      <c r="CR5" s="35">
        <f>IF((BE$5+BE$6)&gt;0,'AutoProd-CHP'!J129*BE5/(BE$5+BE$6),0)</f>
        <v>4.05404150950874</v>
      </c>
      <c r="CS5" s="35">
        <f>IF((BF$5+BF$6)&gt;0,'AutoProd-CHP'!K129*BF5/(BF$5+BF$6),0)</f>
        <v>12.4967861510191</v>
      </c>
      <c r="CT5" s="35">
        <f>IF((BG$5+BG$6)&gt;0,'AutoProd-CHP'!L129*BG5/(BG$5+BG$6),0)</f>
        <v>0.00135309372133518</v>
      </c>
      <c r="CU5" s="35">
        <f>IF((BH$5+BH$6)&gt;0,'AutoProd-CHP'!M129*BH5/(BH$5+BH$6),0)</f>
        <v>0</v>
      </c>
      <c r="CV5" s="35">
        <f>IF((BI$5+BI$6)&gt;0,'AutoProd-CHP'!N129*BI5/(BI$5+BI$6),0)</f>
        <v>0</v>
      </c>
      <c r="CW5" s="35">
        <f>IF((BJ$5+BJ$6)&gt;0,'AutoProd-CHP'!O129*BJ5/(BJ$5+BJ$6),0)</f>
        <v>1.82954123664891</v>
      </c>
      <c r="CX5" s="35">
        <f>IF((BK$5+BK$6)&gt;0,'AutoProd-CHP'!P129*BK5/(BK$5+BK$6),0)</f>
        <v>0</v>
      </c>
      <c r="CY5" s="35">
        <f>IF((BL$5+BL$6)&gt;0,'AutoProd-CHP'!Q129*BL5/(BL$5+BL$6),0)</f>
        <v>4.53968475975658</v>
      </c>
      <c r="CZ5" s="35">
        <f>IF((BM$5+BM$6)&gt;0,'AutoProd-CHP'!R129*BM5/(BM$5+BM$6),0)</f>
        <v>0</v>
      </c>
      <c r="DA5" s="35">
        <f>IF((BN$5+BN$6)&gt;0,'AutoProd-CHP'!S129*BN5/(BN$5+BN$6),0)</f>
        <v>0</v>
      </c>
      <c r="DB5" s="35">
        <f>IF((BO$5+BO$6)&gt;0,'AutoProd-CHP'!T129*BO5/(BO$5+BO$6),0)</f>
        <v>0</v>
      </c>
      <c r="DC5" s="35">
        <f>IF((BP$5+BP$6)&gt;0,'AutoProd-CHP'!U129*BP5/(BP$5+BP$6),0)</f>
        <v>0</v>
      </c>
      <c r="DD5" s="35">
        <f>IF((BQ$5+BQ$6)&gt;0,'AutoProd-CHP'!V129*BQ5/(BQ$5+BQ$6),0)</f>
        <v>0.053</v>
      </c>
      <c r="DE5" s="35">
        <f>IF((BR$5+BR$6)&gt;0,'AutoProd-CHP'!W129*BR5/(BR$5+BR$6),0)</f>
        <v>0</v>
      </c>
      <c r="DF5" s="35">
        <f>IF((BS$5+BS$6)&gt;0,'AutoProd-CHP'!X129*BS5/(BS$5+BS$6),0)</f>
        <v>0</v>
      </c>
      <c r="DG5" s="35">
        <f>IF((BT$5+BT$6)&gt;0,'AutoProd-CHP'!Y129*BT5/(BT$5+BT$6),0)</f>
        <v>0</v>
      </c>
      <c r="DH5" s="35">
        <f>IF((BU$5+BU$6)&gt;0,'AutoProd-CHP'!Z129*BU5/(BU$5+BU$6),0)</f>
        <v>0</v>
      </c>
      <c r="DI5" s="35">
        <f>IF((BV$5+BV$6)&gt;0,'AutoProd-CHP'!AA129*BV5/(BV$5+BV$6),0)</f>
        <v>0</v>
      </c>
      <c r="DJ5" s="35">
        <f>IF((BW$5+BW$6)&gt;0,'AutoProd-CHP'!AB129*BW5/(BW$5+BW$6),0)</f>
        <v>0</v>
      </c>
      <c r="DK5" s="35">
        <f>IF((BX$5+BX$6)&gt;0,'AutoProd-CHP'!AC129*BX5/(BX$5+BX$6),0)</f>
        <v>49.2318225575448</v>
      </c>
      <c r="DL5" s="35">
        <f>IF((BY$5+BY$6)&gt;0,'AutoProd-CHP'!AD129*BY5/(BY$5+BY$6),0)</f>
        <v>0</v>
      </c>
      <c r="DM5" s="35">
        <f>IF((BZ$5+BZ$6)&gt;0,'AutoProd-CHP'!AE129*BZ5/(BZ$5+BZ$6),0)</f>
        <v>1.47969302828319</v>
      </c>
      <c r="DN5" s="35">
        <f>IF((CA$5+CA$6)&gt;0,'AutoProd-CHP'!AF129*CA5/(CA$5+CA$6),0)</f>
        <v>0</v>
      </c>
      <c r="DO5" s="35">
        <f>IF((CB$5+CB$6)&gt;0,'AutoProd-CHP'!AG129*CB5/(CB$5+CB$6),0)</f>
        <v>0</v>
      </c>
      <c r="DP5" s="35">
        <f>IF((CC$5+CC$6)&gt;0,'AutoProd-CHP'!AH129*CC5/(CC$5+CC$6),0)</f>
        <v>0</v>
      </c>
      <c r="DQ5" s="35">
        <f>IF((CD$5+CD$6)&gt;0,'AutoProd-CHP'!AI129*CD5/(CD$5+CD$6),0)</f>
        <v>2.07144429019796</v>
      </c>
      <c r="DR5" s="35">
        <f>IF((CE$5+CE$6)&gt;0,'AutoProd-CHP'!AJ129*CE5/(CE$5+CE$6),0)</f>
        <v>0</v>
      </c>
      <c r="DS5" s="35">
        <f>IF((CF$5+CF$6)&gt;0,'AutoProd-CHP'!AK129*CF5/(CF$5+CF$6),0)</f>
        <v>0</v>
      </c>
      <c r="DT5" s="35">
        <f>IF((CG$5+CG$6)&gt;0,'AutoProd-CHP'!AL129*CG5/(CG$5+CG$6),0)</f>
        <v>0</v>
      </c>
      <c r="DU5" s="35">
        <f>IF((CH$5+CH$6)&gt;0,'AutoProd-CHP'!AM129*CH5/(CH$5+CH$6),0)</f>
        <v>0</v>
      </c>
      <c r="DV5" s="35">
        <f>IF((CI$5+CI$6)&gt;0,'AutoProd-CHP'!AN129*CI5/(CI$5+CI$6),0)</f>
        <v>0</v>
      </c>
      <c r="DW5" s="35">
        <f>IF((CJ$5+CJ$6)&gt;0,'AutoProd-CHP'!AO129*CJ5/(CJ$5+CJ$6),0)</f>
        <v>0</v>
      </c>
      <c r="DY5" s="54" t="s">
        <v>1416</v>
      </c>
      <c r="DZ5" s="72" t="str">
        <f>IF((SUM(AZ5:AZ6)-'AutoProd-CHP'!E129)&lt;0,(SUM(AZ5:AZ6)-'AutoProd-CHP'!E129),"")</f>
        <v/>
      </c>
      <c r="EA5" s="72" t="str">
        <f>IF((SUM(BA5:BA6)-'AutoProd-CHP'!F129)&lt;0,(SUM(BA5:BA6)-'AutoProd-CHP'!F129),"")</f>
        <v/>
      </c>
      <c r="EB5" s="72" t="str">
        <f>IF((SUM(BB5:BB6)-'AutoProd-CHP'!G129)&lt;0,(SUM(BB5:BB6)-'AutoProd-CHP'!G129),"")</f>
        <v/>
      </c>
      <c r="EC5" s="72" t="str">
        <f>IF((SUM(BC5:BC6)-'AutoProd-CHP'!H129)&lt;0,(SUM(BC5:BC6)-'AutoProd-CHP'!H129),"")</f>
        <v/>
      </c>
      <c r="ED5" s="72" t="str">
        <f>IF((SUM(BD5:BD6)-'AutoProd-CHP'!I129)&lt;0,(SUM(BD5:BD6)-'AutoProd-CHP'!I129),"")</f>
        <v/>
      </c>
      <c r="EE5" s="72" t="str">
        <f>IF((SUM(BE5:BE6)-'AutoProd-CHP'!J129)&lt;0,(SUM(BE5:BE6)-'AutoProd-CHP'!J129),"")</f>
        <v/>
      </c>
      <c r="EF5" s="212" t="str">
        <f>IF((SUM(BF5:BF6)-'AutoProd-CHP'!K129)&lt;0,(SUM(BF5:BF6)-'AutoProd-CHP'!K129),"")</f>
        <v/>
      </c>
      <c r="EG5" s="72" t="str">
        <f>IF((SUM(BG5:BG6)-'AutoProd-CHP'!L129)&lt;0,(SUM(BG5:BG6)-'AutoProd-CHP'!L129),"")</f>
        <v/>
      </c>
      <c r="EH5" s="72" t="str">
        <f>IF((SUM(BH5:BH6)-'AutoProd-CHP'!M129)&lt;0,(SUM(BH5:BH6)-'AutoProd-CHP'!M129),"")</f>
        <v/>
      </c>
      <c r="EI5" s="72" t="str">
        <f>IF((SUM(BI5:BI6)-'AutoProd-CHP'!N129)&lt;0,(SUM(BI5:BI6)-'AutoProd-CHP'!N129),"")</f>
        <v/>
      </c>
      <c r="EJ5" s="72" t="str">
        <f>IF((SUM(BJ5:BJ6)-'AutoProd-CHP'!O129)&lt;0,(SUM(BJ5:BJ6)-'AutoProd-CHP'!O129),"")</f>
        <v/>
      </c>
      <c r="EK5" s="72" t="str">
        <f>IF((SUM(BK5:BK6)-'AutoProd-CHP'!P129)&lt;0,(SUM(BK5:BK6)-'AutoProd-CHP'!P129),"")</f>
        <v/>
      </c>
      <c r="EL5" s="72" t="str">
        <f>IF((SUM(BL5:BL6)-'AutoProd-CHP'!Q129)&lt;0,(SUM(BL5:BL6)-'AutoProd-CHP'!Q129),"")</f>
        <v/>
      </c>
      <c r="EM5" s="72" t="str">
        <f>IF((SUM(BM5:BM6)-'AutoProd-CHP'!R129)&lt;0,(SUM(BM5:BM6)-'AutoProd-CHP'!R129),"")</f>
        <v/>
      </c>
      <c r="EN5" s="72" t="str">
        <f>IF((SUM(BN5:BN6)-'AutoProd-CHP'!S129)&lt;0,(SUM(BN5:BN6)-'AutoProd-CHP'!S129),"")</f>
        <v/>
      </c>
      <c r="EO5" s="72" t="str">
        <f>IF((SUM(BO5:BO6)-'AutoProd-CHP'!T129)&lt;0,(SUM(BO5:BO6)-'AutoProd-CHP'!T129),"")</f>
        <v/>
      </c>
      <c r="EP5" s="72" t="str">
        <f>IF((SUM(BP5:BP6)-'AutoProd-CHP'!U129)&lt;0,(SUM(BP5:BP6)-'AutoProd-CHP'!U129),"")</f>
        <v/>
      </c>
      <c r="EQ5" s="72" t="str">
        <f>IF((SUM(BQ5:BQ6)-'AutoProd-CHP'!V129)&lt;0,(SUM(BQ5:BQ6)-'AutoProd-CHP'!V129),"")</f>
        <v/>
      </c>
      <c r="ER5" s="72" t="str">
        <f>IF((SUM(BR5:BR6)-'AutoProd-CHP'!W129)&lt;0,(SUM(BR5:BR6)-'AutoProd-CHP'!W129),"")</f>
        <v/>
      </c>
      <c r="ES5" s="72" t="str">
        <f>IF((SUM(BS5:BS6)-'AutoProd-CHP'!X129)&lt;0,(SUM(BS5:BS6)-'AutoProd-CHP'!X129),"")</f>
        <v/>
      </c>
      <c r="ET5" s="72" t="str">
        <f>IF((SUM(BT5:BT6)-'AutoProd-CHP'!Y129)&lt;0,(SUM(BT5:BT6)-'AutoProd-CHP'!Y129),"")</f>
        <v/>
      </c>
      <c r="EU5" s="72" t="str">
        <f>IF((SUM(BU5:BU6)-'AutoProd-CHP'!Z129)&lt;0,(SUM(BU5:BU6)-'AutoProd-CHP'!Z129),"")</f>
        <v/>
      </c>
      <c r="EV5" s="72" t="str">
        <f>IF((SUM(BV5:BV6)-'AutoProd-CHP'!AA129)&lt;0,(SUM(BV5:BV6)-'AutoProd-CHP'!AA129),"")</f>
        <v/>
      </c>
      <c r="EW5" s="72" t="str">
        <f>IF((SUM(BW5:BW6)-'AutoProd-CHP'!AB129)&lt;0,(SUM(BW5:BW6)-'AutoProd-CHP'!AB129),"")</f>
        <v/>
      </c>
      <c r="EX5" s="72" t="str">
        <f>IF((SUM(BX5:BX6)-'AutoProd-CHP'!AC129)&lt;0,(SUM(BX5:BX6)-'AutoProd-CHP'!AC129),"")</f>
        <v/>
      </c>
      <c r="EY5" s="72" t="str">
        <f>IF((SUM(BY5:BY6)-'AutoProd-CHP'!AD129)&lt;0,(SUM(BY5:BY6)-'AutoProd-CHP'!AD129),"")</f>
        <v/>
      </c>
      <c r="EZ5" s="72" t="str">
        <f>IF((SUM(BZ5:BZ6)-'AutoProd-CHP'!AE129)&lt;0,(SUM(BZ5:BZ6)-'AutoProd-CHP'!AE129),"")</f>
        <v/>
      </c>
      <c r="FA5" s="72" t="str">
        <f>IF((SUM(CA5:CA6)-'AutoProd-CHP'!AF129)&lt;0,(SUM(CA5:CA6)-'AutoProd-CHP'!AF129),"")</f>
        <v/>
      </c>
      <c r="FB5" s="72" t="str">
        <f>IF((SUM(CB5:CB6)-'AutoProd-CHP'!AG129)&lt;0,(SUM(CB5:CB6)-'AutoProd-CHP'!AG129),"")</f>
        <v/>
      </c>
      <c r="FC5" s="72" t="str">
        <f>IF((SUM(CC5:CC6)-'AutoProd-CHP'!AH129)&lt;0,(SUM(CC5:CC6)-'AutoProd-CHP'!AH129),"")</f>
        <v/>
      </c>
      <c r="FD5" s="72" t="str">
        <f>IF((SUM(CD5:CD6)-'AutoProd-CHP'!AI129)&lt;0,(SUM(CD5:CD6)-'AutoProd-CHP'!AI129),"")</f>
        <v/>
      </c>
      <c r="FE5" s="72" t="str">
        <f>IF((SUM(CE5:CE6)-'AutoProd-CHP'!AJ129)&lt;0,(SUM(CE5:CE6)-'AutoProd-CHP'!AJ129),"")</f>
        <v/>
      </c>
      <c r="FF5" s="72" t="str">
        <f>IF((SUM(CF5:CF6)-'AutoProd-CHP'!AK129)&lt;0,(SUM(CF5:CF6)-'AutoProd-CHP'!AK129),"")</f>
        <v/>
      </c>
      <c r="FG5" s="72" t="str">
        <f>IF((SUM(CG5:CG6)-'AutoProd-CHP'!AL129)&lt;0,(SUM(CG5:CG6)-'AutoProd-CHP'!AL129),"")</f>
        <v/>
      </c>
      <c r="FH5" s="72" t="str">
        <f>IF((SUM(CH5:CH6)-'AutoProd-CHP'!AM129)&lt;0,(SUM(CH5:CH6)-'AutoProd-CHP'!AM129),"")</f>
        <v/>
      </c>
      <c r="FI5" s="72" t="str">
        <f>IF((SUM(CI5:CI6)-'AutoProd-CHP'!AN129)&lt;0,(SUM(CI5:CI6)-'AutoProd-CHP'!AN129),"")</f>
        <v/>
      </c>
      <c r="FJ5" s="72" t="str">
        <f>IF((SUM(CJ5:CJ6)-'AutoProd-CHP'!AO129)&lt;0,(SUM(CJ5:CJ6)-'AutoProd-CHP'!AO129),"")</f>
        <v/>
      </c>
    </row>
    <row r="6" spans="1:166">
      <c r="A6" s="23" t="s">
        <v>1485</v>
      </c>
      <c r="B6" s="23"/>
      <c r="C6" s="23"/>
      <c r="D6" s="23"/>
      <c r="F6" t="str">
        <f t="shared" si="1"/>
        <v>INDCOL</v>
      </c>
      <c r="G6" s="41">
        <f t="shared" si="2"/>
        <v>0</v>
      </c>
      <c r="H6" s="41">
        <f t="shared" si="3"/>
        <v>0</v>
      </c>
      <c r="I6" s="41">
        <f t="shared" si="4"/>
        <v>0</v>
      </c>
      <c r="J6" s="41">
        <f t="shared" si="5"/>
        <v>0</v>
      </c>
      <c r="K6" s="41">
        <f t="shared" si="6"/>
        <v>0</v>
      </c>
      <c r="L6" s="41">
        <f t="shared" si="7"/>
        <v>0.000424479821908031</v>
      </c>
      <c r="M6" s="41">
        <f t="shared" si="8"/>
        <v>-0.00697346695898849</v>
      </c>
      <c r="N6" s="41">
        <f t="shared" si="9"/>
        <v>0</v>
      </c>
      <c r="O6" s="41">
        <f t="shared" si="10"/>
        <v>0</v>
      </c>
      <c r="P6" s="41">
        <f t="shared" si="11"/>
        <v>0</v>
      </c>
      <c r="Q6" s="41">
        <f t="shared" si="12"/>
        <v>0</v>
      </c>
      <c r="R6" s="41">
        <f t="shared" si="13"/>
        <v>0</v>
      </c>
      <c r="S6" s="41">
        <f t="shared" si="14"/>
        <v>0</v>
      </c>
      <c r="T6" s="41">
        <f t="shared" si="15"/>
        <v>0</v>
      </c>
      <c r="U6" s="41">
        <f t="shared" si="16"/>
        <v>0</v>
      </c>
      <c r="V6" s="41">
        <f t="shared" si="17"/>
        <v>0</v>
      </c>
      <c r="W6" s="41">
        <f t="shared" si="18"/>
        <v>0</v>
      </c>
      <c r="X6" s="41">
        <f t="shared" si="19"/>
        <v>0</v>
      </c>
      <c r="Y6" s="41">
        <f t="shared" si="20"/>
        <v>0</v>
      </c>
      <c r="Z6" s="41">
        <f t="shared" si="21"/>
        <v>0</v>
      </c>
      <c r="AA6" s="41">
        <f t="shared" si="22"/>
        <v>0</v>
      </c>
      <c r="AB6" s="41">
        <f t="shared" si="23"/>
        <v>0</v>
      </c>
      <c r="AC6" s="41">
        <f t="shared" si="24"/>
        <v>0</v>
      </c>
      <c r="AD6" s="41">
        <f t="shared" si="25"/>
        <v>0</v>
      </c>
      <c r="AE6" s="41">
        <f t="shared" si="26"/>
        <v>0</v>
      </c>
      <c r="AF6" s="41">
        <f t="shared" si="27"/>
        <v>0</v>
      </c>
      <c r="AG6" s="41">
        <f t="shared" si="28"/>
        <v>0.00223750074616129</v>
      </c>
      <c r="AH6" s="41">
        <f t="shared" si="29"/>
        <v>-0.00673245779041703</v>
      </c>
      <c r="AI6" s="41">
        <f t="shared" si="30"/>
        <v>0</v>
      </c>
      <c r="AJ6" s="41">
        <f t="shared" si="31"/>
        <v>0</v>
      </c>
      <c r="AK6" s="41">
        <f t="shared" si="32"/>
        <v>0</v>
      </c>
      <c r="AL6" s="41">
        <f t="shared" si="33"/>
        <v>0</v>
      </c>
      <c r="AM6" s="41">
        <f t="shared" si="34"/>
        <v>0</v>
      </c>
      <c r="AN6" s="41">
        <f t="shared" si="35"/>
        <v>0</v>
      </c>
      <c r="AO6" s="41">
        <f t="shared" si="36"/>
        <v>0</v>
      </c>
      <c r="AP6" s="41">
        <f t="shared" si="37"/>
        <v>0</v>
      </c>
      <c r="AQ6" s="41">
        <f t="shared" si="38"/>
        <v>0</v>
      </c>
      <c r="AR6" s="138"/>
      <c r="AS6" s="16"/>
      <c r="AT6" s="56" t="str">
        <f>'Aggregated Balance-IND_2010'!A158</f>
        <v>B_101815</v>
      </c>
      <c r="AU6" s="56" t="str">
        <f>'Aggregated Balance-IND_2010'!B158</f>
        <v>Chemical and Petrochemical</v>
      </c>
      <c r="AV6" s="60" t="str">
        <f>'Aggregated Balance-IND_2010'!C158</f>
        <v>PJ</v>
      </c>
      <c r="AW6" s="60" t="str">
        <f>'Aggregated Balance-IND_2010'!D158</f>
        <v>'2010</v>
      </c>
      <c r="AX6" s="61" t="str">
        <f>'Aggregated Balance-IND_2010'!E158</f>
        <v>INDCOL</v>
      </c>
      <c r="AY6" s="61" t="str">
        <f>'Aggregated Balance-IND_2010'!F158</f>
        <v>Lignite (IND)</v>
      </c>
      <c r="AZ6" s="29">
        <f>'Aggregated Balance-IND_2010'!G158</f>
        <v>0</v>
      </c>
      <c r="BA6" s="29">
        <f>'Aggregated Balance-IND_2010'!H158</f>
        <v>0</v>
      </c>
      <c r="BB6" s="29">
        <f>'Aggregated Balance-IND_2010'!I158</f>
        <v>0</v>
      </c>
      <c r="BC6" s="29">
        <f>'Aggregated Balance-IND_2010'!J158</f>
        <v>0</v>
      </c>
      <c r="BD6" s="29">
        <f>'Aggregated Balance-IND_2010'!K158</f>
        <v>0</v>
      </c>
      <c r="BE6" s="29">
        <f>'Aggregated Balance-IND_2010'!L158</f>
        <v>29.622</v>
      </c>
      <c r="BF6" s="29">
        <f>'Aggregated Balance-IND_2010'!M158</f>
        <v>4.166</v>
      </c>
      <c r="BG6" s="29">
        <f>'Aggregated Balance-IND_2010'!N158</f>
        <v>0</v>
      </c>
      <c r="BH6" s="29">
        <f>'Aggregated Balance-IND_2010'!O158</f>
        <v>0</v>
      </c>
      <c r="BI6" s="29">
        <f>'Aggregated Balance-IND_2010'!P158</f>
        <v>0</v>
      </c>
      <c r="BJ6" s="29">
        <f>'Aggregated Balance-IND_2010'!Q158</f>
        <v>0</v>
      </c>
      <c r="BK6" s="29">
        <f>'Aggregated Balance-IND_2010'!R158</f>
        <v>0</v>
      </c>
      <c r="BL6" s="29">
        <f>'Aggregated Balance-IND_2010'!S158</f>
        <v>0</v>
      </c>
      <c r="BM6" s="29">
        <f>'Aggregated Balance-IND_2010'!T158</f>
        <v>0</v>
      </c>
      <c r="BN6" s="29">
        <f>'Aggregated Balance-IND_2010'!U158</f>
        <v>0</v>
      </c>
      <c r="BO6" s="29">
        <f>'Aggregated Balance-IND_2010'!V158</f>
        <v>0</v>
      </c>
      <c r="BP6" s="29">
        <f>'Aggregated Balance-IND_2010'!W158</f>
        <v>0</v>
      </c>
      <c r="BQ6" s="29">
        <f>'Aggregated Balance-IND_2010'!X158</f>
        <v>0</v>
      </c>
      <c r="BR6" s="29">
        <f>'Aggregated Balance-IND_2010'!Y158</f>
        <v>0</v>
      </c>
      <c r="BS6" s="29">
        <f>'Aggregated Balance-IND_2010'!Z158</f>
        <v>0</v>
      </c>
      <c r="BT6" s="29">
        <f>'Aggregated Balance-IND_2010'!AA158</f>
        <v>0</v>
      </c>
      <c r="BU6" s="29">
        <f>'Aggregated Balance-IND_2010'!AB158</f>
        <v>0</v>
      </c>
      <c r="BV6" s="29">
        <f>'Aggregated Balance-IND_2010'!AC158</f>
        <v>0</v>
      </c>
      <c r="BW6" s="29">
        <f>'Aggregated Balance-IND_2010'!AD158</f>
        <v>0</v>
      </c>
      <c r="BX6" s="29">
        <f>'Aggregated Balance-IND_2010'!AE158</f>
        <v>0</v>
      </c>
      <c r="BY6" s="29">
        <f>'Aggregated Balance-IND_2010'!AF158</f>
        <v>0</v>
      </c>
      <c r="BZ6" s="29">
        <f>'Aggregated Balance-IND_2010'!AG158</f>
        <v>3.781</v>
      </c>
      <c r="CA6" s="29">
        <f>'Aggregated Balance-IND_2010'!AH158</f>
        <v>0.259</v>
      </c>
      <c r="CB6" s="29">
        <f>'Aggregated Balance-IND_2010'!AI158</f>
        <v>0</v>
      </c>
      <c r="CC6" s="29">
        <f>'Aggregated Balance-IND_2010'!AJ158</f>
        <v>0</v>
      </c>
      <c r="CD6" s="29">
        <f>'Aggregated Balance-IND_2010'!AK158</f>
        <v>0</v>
      </c>
      <c r="CE6" s="29">
        <f>'Aggregated Balance-IND_2010'!AL158</f>
        <v>0</v>
      </c>
      <c r="CF6" s="29">
        <f>'Aggregated Balance-IND_2010'!AM158</f>
        <v>0</v>
      </c>
      <c r="CG6" s="29">
        <f>'Aggregated Balance-IND_2010'!AN158</f>
        <v>0</v>
      </c>
      <c r="CH6" s="29">
        <f>'Aggregated Balance-IND_2010'!AO158</f>
        <v>0</v>
      </c>
      <c r="CI6" s="29">
        <f>'Aggregated Balance-IND_2010'!AP158</f>
        <v>0</v>
      </c>
      <c r="CJ6" s="29">
        <f>'Aggregated Balance-IND_2010'!AQ158</f>
        <v>0.037</v>
      </c>
      <c r="CL6" s="189" t="str">
        <f t="shared" si="39"/>
        <v>INDCOL</v>
      </c>
      <c r="CM6" s="35">
        <f>IF((AZ$5+AZ$6)&gt;0,'AutoProd-CHP'!E129*AZ6/(AZ$5+AZ$6),0)</f>
        <v>0</v>
      </c>
      <c r="CN6" s="35">
        <f>IF((BA$5+BA$6)&gt;0,'AutoProd-CHP'!F129*BA6/(BA$5+BA$6),0)</f>
        <v>0</v>
      </c>
      <c r="CO6" s="35">
        <f>IF((BB$5+BB$6)&gt;0,'AutoProd-CHP'!G129*BB6/(BB$5+BB$6),0)</f>
        <v>0</v>
      </c>
      <c r="CP6" s="35">
        <f>IF((BC$5+BC$6)&gt;0,'AutoProd-CHP'!H129*BC6/(BC$5+BC$6),0)</f>
        <v>0</v>
      </c>
      <c r="CQ6" s="35">
        <f>IF((BD$5+BD$6)&gt;0,'AutoProd-CHP'!I129*BD6/(BD$5+BD$6),0)</f>
        <v>0</v>
      </c>
      <c r="CR6" s="35">
        <f>IF((BE$5+BE$6)&gt;0,'AutoProd-CHP'!J129*BE6/(BE$5+BE$6),0)</f>
        <v>29.5931043850833</v>
      </c>
      <c r="CS6" s="35">
        <f>IF((BF$5+BF$6)&gt;0,'AutoProd-CHP'!K129*BF6/(BF$5+BF$6),0)</f>
        <v>4.08262320460677</v>
      </c>
      <c r="CT6" s="35">
        <f>IF((BG$5+BG$6)&gt;0,'AutoProd-CHP'!L129*BG6/(BG$5+BG$6),0)</f>
        <v>0</v>
      </c>
      <c r="CU6" s="35">
        <f>IF((BH$5+BH$6)&gt;0,'AutoProd-CHP'!M129*BH6/(BH$5+BH$6),0)</f>
        <v>0</v>
      </c>
      <c r="CV6" s="35">
        <f>IF((BI$5+BI$6)&gt;0,'AutoProd-CHP'!N129*BI6/(BI$5+BI$6),0)</f>
        <v>0</v>
      </c>
      <c r="CW6" s="35">
        <f>IF((BJ$5+BJ$6)&gt;0,'AutoProd-CHP'!O129*BJ6/(BJ$5+BJ$6),0)</f>
        <v>0</v>
      </c>
      <c r="CX6" s="35">
        <f>IF((BK$5+BK$6)&gt;0,'AutoProd-CHP'!P129*BK6/(BK$5+BK$6),0)</f>
        <v>0</v>
      </c>
      <c r="CY6" s="35">
        <f>IF((BL$5+BL$6)&gt;0,'AutoProd-CHP'!Q129*BL6/(BL$5+BL$6),0)</f>
        <v>0</v>
      </c>
      <c r="CZ6" s="35">
        <f>IF((BM$5+BM$6)&gt;0,'AutoProd-CHP'!R129*BM6/(BM$5+BM$6),0)</f>
        <v>0</v>
      </c>
      <c r="DA6" s="35">
        <f>IF((BN$5+BN$6)&gt;0,'AutoProd-CHP'!S129*BN6/(BN$5+BN$6),0)</f>
        <v>0</v>
      </c>
      <c r="DB6" s="35">
        <f>IF((BO$5+BO$6)&gt;0,'AutoProd-CHP'!T129*BO6/(BO$5+BO$6),0)</f>
        <v>0</v>
      </c>
      <c r="DC6" s="35">
        <f>IF((BP$5+BP$6)&gt;0,'AutoProd-CHP'!U129*BP6/(BP$5+BP$6),0)</f>
        <v>0</v>
      </c>
      <c r="DD6" s="35">
        <f>IF((BQ$5+BQ$6)&gt;0,'AutoProd-CHP'!V129*BQ6/(BQ$5+BQ$6),0)</f>
        <v>0</v>
      </c>
      <c r="DE6" s="35">
        <f>IF((BR$5+BR$6)&gt;0,'AutoProd-CHP'!W129*BR6/(BR$5+BR$6),0)</f>
        <v>0</v>
      </c>
      <c r="DF6" s="35">
        <f>IF((BS$5+BS$6)&gt;0,'AutoProd-CHP'!X129*BS6/(BS$5+BS$6),0)</f>
        <v>0</v>
      </c>
      <c r="DG6" s="35">
        <f>IF((BT$5+BT$6)&gt;0,'AutoProd-CHP'!Y129*BT6/(BT$5+BT$6),0)</f>
        <v>0</v>
      </c>
      <c r="DH6" s="35">
        <f>IF((BU$5+BU$6)&gt;0,'AutoProd-CHP'!Z129*BU6/(BU$5+BU$6),0)</f>
        <v>0</v>
      </c>
      <c r="DI6" s="35">
        <f>IF((BV$5+BV$6)&gt;0,'AutoProd-CHP'!AA129*BV6/(BV$5+BV$6),0)</f>
        <v>0</v>
      </c>
      <c r="DJ6" s="35">
        <f>IF((BW$5+BW$6)&gt;0,'AutoProd-CHP'!AB129*BW6/(BW$5+BW$6),0)</f>
        <v>0</v>
      </c>
      <c r="DK6" s="35">
        <f>IF((BX$5+BX$6)&gt;0,'AutoProd-CHP'!AC129*BX6/(BX$5+BX$6),0)</f>
        <v>0</v>
      </c>
      <c r="DL6" s="35">
        <f>IF((BY$5+BY$6)&gt;0,'AutoProd-CHP'!AD129*BY6/(BY$5+BY$6),0)</f>
        <v>0</v>
      </c>
      <c r="DM6" s="35">
        <f>IF((BZ$5+BZ$6)&gt;0,'AutoProd-CHP'!AE129*BZ6/(BZ$5+BZ$6),0)</f>
        <v>3.59096234912628</v>
      </c>
      <c r="DN6" s="35">
        <f>IF((CA$5+CA$6)&gt;0,'AutoProd-CHP'!AF129*CA6/(CA$5+CA$6),0)</f>
        <v>0.160111311171698</v>
      </c>
      <c r="DO6" s="35">
        <f>IF((CB$5+CB$6)&gt;0,'AutoProd-CHP'!AG129*CB6/(CB$5+CB$6),0)</f>
        <v>0</v>
      </c>
      <c r="DP6" s="35">
        <f>IF((CC$5+CC$6)&gt;0,'AutoProd-CHP'!AH129*CC6/(CC$5+CC$6),0)</f>
        <v>0</v>
      </c>
      <c r="DQ6" s="35">
        <f>IF((CD$5+CD$6)&gt;0,'AutoProd-CHP'!AI129*CD6/(CD$5+CD$6),0)</f>
        <v>0</v>
      </c>
      <c r="DR6" s="35">
        <f>IF((CE$5+CE$6)&gt;0,'AutoProd-CHP'!AJ129*CE6/(CE$5+CE$6),0)</f>
        <v>0</v>
      </c>
      <c r="DS6" s="35">
        <f>IF((CF$5+CF$6)&gt;0,'AutoProd-CHP'!AK129*CF6/(CF$5+CF$6),0)</f>
        <v>0</v>
      </c>
      <c r="DT6" s="35">
        <f>IF((CG$5+CG$6)&gt;0,'AutoProd-CHP'!AL129*CG6/(CG$5+CG$6),0)</f>
        <v>0</v>
      </c>
      <c r="DU6" s="35">
        <f>IF((CH$5+CH$6)&gt;0,'AutoProd-CHP'!AM129*CH6/(CH$5+CH$6),0)</f>
        <v>0</v>
      </c>
      <c r="DV6" s="35">
        <f>IF((CI$5+CI$6)&gt;0,'AutoProd-CHP'!AN129*CI6/(CI$5+CI$6),0)</f>
        <v>0</v>
      </c>
      <c r="DW6" s="35">
        <f>IF((CJ$5+CJ$6)&gt;0,'AutoProd-CHP'!AO129*CJ6/(CJ$5+CJ$6),0)</f>
        <v>0</v>
      </c>
      <c r="DY6" s="54" t="s">
        <v>1417</v>
      </c>
      <c r="DZ6" s="72" t="str">
        <f>IF((AZ9-'AutoProd-CHP'!E130)&lt;0,(AZ9-'AutoProd-CHP'!E130),"")</f>
        <v/>
      </c>
      <c r="EA6" s="72" t="str">
        <f>IF((BA9-'AutoProd-CHP'!F130)&lt;0,(BA9-'AutoProd-CHP'!F130),"")</f>
        <v/>
      </c>
      <c r="EB6" s="72" t="str">
        <f>IF((BB9-'AutoProd-CHP'!G130)&lt;0,(BB9-'AutoProd-CHP'!G130),"")</f>
        <v/>
      </c>
      <c r="EC6" s="72" t="str">
        <f>IF((BC9-'AutoProd-CHP'!H130)&lt;0,(BC9-'AutoProd-CHP'!H130),"")</f>
        <v/>
      </c>
      <c r="ED6" s="72" t="str">
        <f>IF((BD9-'AutoProd-CHP'!I130)&lt;0,(BD9-'AutoProd-CHP'!I130),"")</f>
        <v/>
      </c>
      <c r="EE6" s="72" t="str">
        <f>IF((BE9-'AutoProd-CHP'!J130)&lt;0,(BE9-'AutoProd-CHP'!J130),"")</f>
        <v/>
      </c>
      <c r="EF6" s="72" t="str">
        <f>IF((BF9-'AutoProd-CHP'!K130)&lt;0,(BF9-'AutoProd-CHP'!K130),"")</f>
        <v/>
      </c>
      <c r="EG6" s="72" t="str">
        <f>IF((BG9-'AutoProd-CHP'!L130)&lt;0,(BG9-'AutoProd-CHP'!L130),"")</f>
        <v/>
      </c>
      <c r="EH6" s="72" t="str">
        <f>IF((BH9-'AutoProd-CHP'!M130)&lt;0,(BH9-'AutoProd-CHP'!M130),"")</f>
        <v/>
      </c>
      <c r="EI6" s="72" t="str">
        <f>IF((BI9-'AutoProd-CHP'!N130)&lt;0,(BI9-'AutoProd-CHP'!N130),"")</f>
        <v/>
      </c>
      <c r="EJ6" s="72" t="str">
        <f>IF((BJ9-'AutoProd-CHP'!O130)&lt;0,(BJ9-'AutoProd-CHP'!O130),"")</f>
        <v/>
      </c>
      <c r="EK6" s="72" t="str">
        <f>IF((BK9-'AutoProd-CHP'!P130)&lt;0,(BK9-'AutoProd-CHP'!P130),"")</f>
        <v/>
      </c>
      <c r="EL6" s="72" t="str">
        <f>IF((BL9-'AutoProd-CHP'!Q130)&lt;0,(BL9-'AutoProd-CHP'!Q130),"")</f>
        <v/>
      </c>
      <c r="EM6" s="72" t="str">
        <f>IF((BM9-'AutoProd-CHP'!R130)&lt;0,(BM9-'AutoProd-CHP'!R130),"")</f>
        <v/>
      </c>
      <c r="EN6" s="72" t="str">
        <f>IF((BN9-'AutoProd-CHP'!S130)&lt;0,(BN9-'AutoProd-CHP'!S130),"")</f>
        <v/>
      </c>
      <c r="EO6" s="72" t="str">
        <f>IF((BO9-'AutoProd-CHP'!T130)&lt;0,(BO9-'AutoProd-CHP'!T130),"")</f>
        <v/>
      </c>
      <c r="EP6" s="72" t="str">
        <f>IF((BP9-'AutoProd-CHP'!U130)&lt;0,(BP9-'AutoProd-CHP'!U130),"")</f>
        <v/>
      </c>
      <c r="EQ6" s="72" t="str">
        <f>IF((BQ9-'AutoProd-CHP'!V130)&lt;0,(BQ9-'AutoProd-CHP'!V130),"")</f>
        <v/>
      </c>
      <c r="ER6" s="72" t="str">
        <f>IF((BR9-'AutoProd-CHP'!W130)&lt;0,(BR9-'AutoProd-CHP'!W130),"")</f>
        <v/>
      </c>
      <c r="ES6" s="72" t="str">
        <f>IF((BS9-'AutoProd-CHP'!X130)&lt;0,(BS9-'AutoProd-CHP'!X130),"")</f>
        <v/>
      </c>
      <c r="ET6" s="72" t="str">
        <f>IF((BT9-'AutoProd-CHP'!Y130)&lt;0,(BT9-'AutoProd-CHP'!Y130),"")</f>
        <v/>
      </c>
      <c r="EU6" s="72" t="str">
        <f>IF((BU9-'AutoProd-CHP'!Z130)&lt;0,(BU9-'AutoProd-CHP'!Z130),"")</f>
        <v/>
      </c>
      <c r="EV6" s="72" t="str">
        <f>IF((BV9-'AutoProd-CHP'!AA130)&lt;0,(BV9-'AutoProd-CHP'!AA130),"")</f>
        <v/>
      </c>
      <c r="EW6" s="72" t="str">
        <f>IF((BW9-'AutoProd-CHP'!AB130)&lt;0,(BW9-'AutoProd-CHP'!AB130),"")</f>
        <v/>
      </c>
      <c r="EX6" s="72" t="str">
        <f>IF((BX9-'AutoProd-CHP'!AC130)&lt;0,(BX9-'AutoProd-CHP'!AC130),"")</f>
        <v/>
      </c>
      <c r="EY6" s="72" t="str">
        <f>IF((BY9-'AutoProd-CHP'!AD130)&lt;0,(BY9-'AutoProd-CHP'!AD130),"")</f>
        <v/>
      </c>
      <c r="EZ6" s="72" t="str">
        <f>IF((BZ9-'AutoProd-CHP'!AE130)&lt;0,(BZ9-'AutoProd-CHP'!AE130),"")</f>
        <v/>
      </c>
      <c r="FA6" s="72" t="str">
        <f>IF((CA9-'AutoProd-CHP'!AF130)&lt;0,(CA9-'AutoProd-CHP'!AF130),"")</f>
        <v/>
      </c>
      <c r="FB6" s="72" t="str">
        <f>IF((CB9-'AutoProd-CHP'!AG130)&lt;0,(CB9-'AutoProd-CHP'!AG130),"")</f>
        <v/>
      </c>
      <c r="FC6" s="72" t="str">
        <f>IF((CC9-'AutoProd-CHP'!AH130)&lt;0,(CC9-'AutoProd-CHP'!AH130),"")</f>
        <v/>
      </c>
      <c r="FD6" s="72" t="str">
        <f>IF((CD9-'AutoProd-CHP'!AI130)&lt;0,(CD9-'AutoProd-CHP'!AI130),"")</f>
        <v/>
      </c>
      <c r="FE6" s="72" t="str">
        <f>IF((CE9-'AutoProd-CHP'!AJ130)&lt;0,(CE9-'AutoProd-CHP'!AJ130),"")</f>
        <v/>
      </c>
      <c r="FF6" s="72" t="str">
        <f>IF((CF9-'AutoProd-CHP'!AK130)&lt;0,(CF9-'AutoProd-CHP'!AK130),"")</f>
        <v/>
      </c>
      <c r="FG6" s="72" t="str">
        <f>IF((CG9-'AutoProd-CHP'!AL130)&lt;0,(CG9-'AutoProd-CHP'!AL130),"")</f>
        <v/>
      </c>
      <c r="FH6" s="72" t="str">
        <f>IF((CH9-'AutoProd-CHP'!AM130)&lt;0,(CH9-'AutoProd-CHP'!AM130),"")</f>
        <v/>
      </c>
      <c r="FI6" s="72" t="str">
        <f>IF((CI9-'AutoProd-CHP'!AN130)&lt;0,(CI9-'AutoProd-CHP'!AN130),"")</f>
        <v/>
      </c>
      <c r="FJ6" s="72" t="str">
        <f>IF((CJ9-'AutoProd-CHP'!AO130)&lt;0,(CJ9-'AutoProd-CHP'!AO130),"")</f>
        <v/>
      </c>
    </row>
    <row r="7" spans="1:166">
      <c r="A7" s="24" t="s">
        <v>1486</v>
      </c>
      <c r="B7" s="24"/>
      <c r="C7" s="24"/>
      <c r="D7" s="24"/>
      <c r="F7" t="str">
        <f t="shared" si="1"/>
        <v>INDCOB</v>
      </c>
      <c r="G7" s="41">
        <f t="shared" si="2"/>
        <v>0</v>
      </c>
      <c r="H7" s="41">
        <f t="shared" si="3"/>
        <v>0</v>
      </c>
      <c r="I7" s="41">
        <f t="shared" si="4"/>
        <v>0</v>
      </c>
      <c r="J7" s="41">
        <f t="shared" si="5"/>
        <v>0</v>
      </c>
      <c r="K7" s="41">
        <f t="shared" si="6"/>
        <v>0</v>
      </c>
      <c r="L7" s="41">
        <f t="shared" si="7"/>
        <v>0</v>
      </c>
      <c r="M7" s="41">
        <f t="shared" si="8"/>
        <v>0</v>
      </c>
      <c r="N7" s="41">
        <f t="shared" si="9"/>
        <v>0</v>
      </c>
      <c r="O7" s="41">
        <f t="shared" si="10"/>
        <v>0</v>
      </c>
      <c r="P7" s="41">
        <f t="shared" si="11"/>
        <v>0</v>
      </c>
      <c r="Q7" s="41">
        <f t="shared" si="12"/>
        <v>0</v>
      </c>
      <c r="R7" s="41">
        <f t="shared" si="13"/>
        <v>0</v>
      </c>
      <c r="S7" s="41">
        <f t="shared" si="14"/>
        <v>0</v>
      </c>
      <c r="T7" s="41">
        <f t="shared" si="15"/>
        <v>0</v>
      </c>
      <c r="U7" s="41">
        <f t="shared" si="16"/>
        <v>0</v>
      </c>
      <c r="V7" s="41">
        <f t="shared" si="17"/>
        <v>0</v>
      </c>
      <c r="W7" s="41">
        <f t="shared" si="18"/>
        <v>0</v>
      </c>
      <c r="X7" s="41">
        <f t="shared" si="19"/>
        <v>0</v>
      </c>
      <c r="Y7" s="41">
        <f t="shared" si="20"/>
        <v>0</v>
      </c>
      <c r="Z7" s="41">
        <f t="shared" si="21"/>
        <v>0</v>
      </c>
      <c r="AA7" s="41">
        <f t="shared" si="22"/>
        <v>0</v>
      </c>
      <c r="AB7" s="41">
        <f t="shared" si="23"/>
        <v>0</v>
      </c>
      <c r="AC7" s="41">
        <f t="shared" si="24"/>
        <v>0</v>
      </c>
      <c r="AD7" s="41">
        <f t="shared" si="25"/>
        <v>0</v>
      </c>
      <c r="AE7" s="41">
        <f t="shared" si="26"/>
        <v>0</v>
      </c>
      <c r="AF7" s="41">
        <f t="shared" si="27"/>
        <v>0</v>
      </c>
      <c r="AG7" s="41">
        <f t="shared" si="28"/>
        <v>0</v>
      </c>
      <c r="AH7" s="41">
        <f t="shared" si="29"/>
        <v>0</v>
      </c>
      <c r="AI7" s="41">
        <f t="shared" si="30"/>
        <v>0</v>
      </c>
      <c r="AJ7" s="41">
        <f t="shared" si="31"/>
        <v>0</v>
      </c>
      <c r="AK7" s="41">
        <f t="shared" si="32"/>
        <v>0</v>
      </c>
      <c r="AL7" s="41">
        <f t="shared" si="33"/>
        <v>0</v>
      </c>
      <c r="AM7" s="41">
        <f t="shared" si="34"/>
        <v>0</v>
      </c>
      <c r="AN7" s="41">
        <f t="shared" si="35"/>
        <v>0</v>
      </c>
      <c r="AO7" s="41">
        <f t="shared" si="36"/>
        <v>0</v>
      </c>
      <c r="AP7" s="41">
        <f t="shared" si="37"/>
        <v>0</v>
      </c>
      <c r="AQ7" s="41">
        <f t="shared" si="38"/>
        <v>0</v>
      </c>
      <c r="AR7" s="138"/>
      <c r="AS7" s="16"/>
      <c r="AT7" s="56" t="str">
        <f>'Aggregated Balance-IND_2010'!A159</f>
        <v>B_101815</v>
      </c>
      <c r="AU7" s="56" t="str">
        <f>'Aggregated Balance-IND_2010'!B159</f>
        <v>Chemical and Petrochemical</v>
      </c>
      <c r="AV7" s="60" t="str">
        <f>'Aggregated Balance-IND_2010'!C159</f>
        <v>PJ</v>
      </c>
      <c r="AW7" s="60" t="str">
        <f>'Aggregated Balance-IND_2010'!D159</f>
        <v>'2010</v>
      </c>
      <c r="AX7" s="61" t="str">
        <f>'Aggregated Balance-IND_2010'!E159</f>
        <v>INDCOB</v>
      </c>
      <c r="AY7" s="61" t="str">
        <f>'Aggregated Balance-IND_2010'!F159</f>
        <v>Brown Coal (IND)</v>
      </c>
      <c r="AZ7" s="29">
        <f>'Aggregated Balance-IND_2010'!G159</f>
        <v>0</v>
      </c>
      <c r="BA7" s="29">
        <f>'Aggregated Balance-IND_2010'!H159</f>
        <v>2.639</v>
      </c>
      <c r="BB7" s="29">
        <f>'Aggregated Balance-IND_2010'!I159</f>
        <v>0</v>
      </c>
      <c r="BC7" s="29">
        <f>'Aggregated Balance-IND_2010'!J159</f>
        <v>0</v>
      </c>
      <c r="BD7" s="29">
        <f>'Aggregated Balance-IND_2010'!K159</f>
        <v>0</v>
      </c>
      <c r="BE7" s="29">
        <f>'Aggregated Balance-IND_2010'!L159</f>
        <v>0.49</v>
      </c>
      <c r="BF7" s="29">
        <f>'Aggregated Balance-IND_2010'!M159</f>
        <v>4.44</v>
      </c>
      <c r="BG7" s="29">
        <f>'Aggregated Balance-IND_2010'!N159</f>
        <v>0</v>
      </c>
      <c r="BH7" s="29">
        <f>'Aggregated Balance-IND_2010'!O159</f>
        <v>0</v>
      </c>
      <c r="BI7" s="29">
        <f>'Aggregated Balance-IND_2010'!P159</f>
        <v>0</v>
      </c>
      <c r="BJ7" s="29">
        <f>'Aggregated Balance-IND_2010'!Q159</f>
        <v>0</v>
      </c>
      <c r="BK7" s="29">
        <f>'Aggregated Balance-IND_2010'!R159</f>
        <v>0</v>
      </c>
      <c r="BL7" s="29">
        <f>'Aggregated Balance-IND_2010'!S159</f>
        <v>0</v>
      </c>
      <c r="BM7" s="29">
        <f>'Aggregated Balance-IND_2010'!T159</f>
        <v>0</v>
      </c>
      <c r="BN7" s="29">
        <f>'Aggregated Balance-IND_2010'!U159</f>
        <v>0.038</v>
      </c>
      <c r="BO7" s="29">
        <f>'Aggregated Balance-IND_2010'!V159</f>
        <v>0</v>
      </c>
      <c r="BP7" s="29">
        <f>'Aggregated Balance-IND_2010'!W159</f>
        <v>0</v>
      </c>
      <c r="BQ7" s="29">
        <f>'Aggregated Balance-IND_2010'!X159</f>
        <v>0</v>
      </c>
      <c r="BR7" s="29">
        <f>'Aggregated Balance-IND_2010'!Y159</f>
        <v>0</v>
      </c>
      <c r="BS7" s="29">
        <f>'Aggregated Balance-IND_2010'!Z159</f>
        <v>0</v>
      </c>
      <c r="BT7" s="29">
        <f>'Aggregated Balance-IND_2010'!AA159</f>
        <v>0</v>
      </c>
      <c r="BU7" s="29">
        <f>'Aggregated Balance-IND_2010'!AB159</f>
        <v>0</v>
      </c>
      <c r="BV7" s="29">
        <f>'Aggregated Balance-IND_2010'!AC159</f>
        <v>0</v>
      </c>
      <c r="BW7" s="29">
        <f>'Aggregated Balance-IND_2010'!AD159</f>
        <v>0</v>
      </c>
      <c r="BX7" s="29">
        <f>'Aggregated Balance-IND_2010'!AE159</f>
        <v>0</v>
      </c>
      <c r="BY7" s="29">
        <f>'Aggregated Balance-IND_2010'!AF159</f>
        <v>0</v>
      </c>
      <c r="BZ7" s="29">
        <f>'Aggregated Balance-IND_2010'!AG159</f>
        <v>0</v>
      </c>
      <c r="CA7" s="29">
        <f>'Aggregated Balance-IND_2010'!AH159</f>
        <v>0</v>
      </c>
      <c r="CB7" s="29">
        <f>'Aggregated Balance-IND_2010'!AI159</f>
        <v>0</v>
      </c>
      <c r="CC7" s="29">
        <f>'Aggregated Balance-IND_2010'!AJ159</f>
        <v>0</v>
      </c>
      <c r="CD7" s="29">
        <f>'Aggregated Balance-IND_2010'!AK159</f>
        <v>0</v>
      </c>
      <c r="CE7" s="29">
        <f>'Aggregated Balance-IND_2010'!AL159</f>
        <v>0</v>
      </c>
      <c r="CF7" s="29">
        <f>'Aggregated Balance-IND_2010'!AM159</f>
        <v>0</v>
      </c>
      <c r="CG7" s="29">
        <f>'Aggregated Balance-IND_2010'!AN159</f>
        <v>0</v>
      </c>
      <c r="CH7" s="29">
        <f>'Aggregated Balance-IND_2010'!AO159</f>
        <v>0</v>
      </c>
      <c r="CI7" s="29">
        <f>'Aggregated Balance-IND_2010'!AP159</f>
        <v>0</v>
      </c>
      <c r="CJ7" s="29">
        <f>'Aggregated Balance-IND_2010'!AQ159</f>
        <v>0.88</v>
      </c>
      <c r="CL7" s="20" t="str">
        <f t="shared" si="39"/>
        <v>INDCOB</v>
      </c>
      <c r="CM7" s="173"/>
      <c r="CN7" s="173"/>
      <c r="CO7" s="173"/>
      <c r="CP7" s="173"/>
      <c r="CQ7" s="173"/>
      <c r="CR7" s="173"/>
      <c r="CS7" s="173"/>
      <c r="CT7" s="173"/>
      <c r="CU7" s="173"/>
      <c r="CV7" s="173"/>
      <c r="CW7" s="173"/>
      <c r="CX7" s="173"/>
      <c r="CY7" s="173"/>
      <c r="CZ7" s="173"/>
      <c r="DA7" s="173"/>
      <c r="DB7" s="173"/>
      <c r="DC7" s="173"/>
      <c r="DD7" s="173"/>
      <c r="DE7" s="173"/>
      <c r="DF7" s="173"/>
      <c r="DG7" s="173"/>
      <c r="DH7" s="173"/>
      <c r="DI7" s="173"/>
      <c r="DJ7" s="173"/>
      <c r="DK7" s="173"/>
      <c r="DL7" s="173"/>
      <c r="DM7" s="173"/>
      <c r="DN7" s="173"/>
      <c r="DO7" s="173"/>
      <c r="DP7" s="173"/>
      <c r="DQ7" s="173"/>
      <c r="DR7" s="173"/>
      <c r="DS7" s="173"/>
      <c r="DT7" s="173"/>
      <c r="DU7" s="173"/>
      <c r="DV7" s="173"/>
      <c r="DW7" s="173"/>
      <c r="DY7" s="54" t="s">
        <v>604</v>
      </c>
      <c r="DZ7" s="72" t="str">
        <f>IF(((AZ$11+AZ$13)-'AutoProd-CHP'!E131)&lt;0,((AZ$11+AZ$13)-'AutoProd-CHP'!E131),"")</f>
        <v/>
      </c>
      <c r="EA7" s="72" t="str">
        <f>IF(((BA$11+BA$13)-'AutoProd-CHP'!F131)&lt;0,((BA$11+BA$13)-'AutoProd-CHP'!F131),"")</f>
        <v/>
      </c>
      <c r="EB7" s="72" t="str">
        <f>IF(((BB$11+BB$13)-'AutoProd-CHP'!G131)&lt;0,((BB$11+BB$13)-'AutoProd-CHP'!G131),"")</f>
        <v/>
      </c>
      <c r="EC7" s="72" t="str">
        <f>IF(((BC$11+BC$13)-'AutoProd-CHP'!H131)&lt;0,((BC$11+BC$13)-'AutoProd-CHP'!H131),"")</f>
        <v/>
      </c>
      <c r="ED7" s="72" t="str">
        <f>IF(((BD$11+BD$13)-'AutoProd-CHP'!I131)&lt;0,((BD$11+BD$13)-'AutoProd-CHP'!I131),"")</f>
        <v/>
      </c>
      <c r="EE7" s="72" t="str">
        <f>IF(((BE$11+BE$13)-'AutoProd-CHP'!J131)&lt;0,((BE$11+BE$13)-'AutoProd-CHP'!J131),"")</f>
        <v/>
      </c>
      <c r="EF7" s="72" t="str">
        <f>IF(((BF$11+BF$13)-'AutoProd-CHP'!K131)&lt;0,((BF$11+BF$13)-'AutoProd-CHP'!K131),"")</f>
        <v/>
      </c>
      <c r="EG7" s="72" t="str">
        <f>IF(((BG$11+BG$13)-'AutoProd-CHP'!L131)&lt;0,((BG$11+BG$13)-'AutoProd-CHP'!L131),"")</f>
        <v/>
      </c>
      <c r="EH7" s="72" t="str">
        <f>IF(((BH$11+BH$13)-'AutoProd-CHP'!M131)&lt;0,((BH$11+BH$13)-'AutoProd-CHP'!M131),"")</f>
        <v/>
      </c>
      <c r="EI7" s="72" t="str">
        <f>IF(((BI$11+BI$13)-'AutoProd-CHP'!N131)&lt;0,((BI$11+BI$13)-'AutoProd-CHP'!N131),"")</f>
        <v/>
      </c>
      <c r="EJ7" s="72" t="str">
        <f>IF(((BJ$11+BJ$13)-'AutoProd-CHP'!O131)&lt;0,((BJ$11+BJ$13)-'AutoProd-CHP'!O131),"")</f>
        <v/>
      </c>
      <c r="EK7" s="72" t="str">
        <f>IF(((BK$11+BK$13)-'AutoProd-CHP'!P131)&lt;0,((BK$11+BK$13)-'AutoProd-CHP'!P131),"")</f>
        <v/>
      </c>
      <c r="EL7" s="72" t="str">
        <f>IF(((BL$11+BL$13)-'AutoProd-CHP'!Q131)&lt;0,((BL$11+BL$13)-'AutoProd-CHP'!Q131),"")</f>
        <v/>
      </c>
      <c r="EM7" s="72" t="str">
        <f>IF(((BM$11+BM$13)-'AutoProd-CHP'!R131)&lt;0,((BM$11+BM$13)-'AutoProd-CHP'!R131),"")</f>
        <v/>
      </c>
      <c r="EN7" s="72" t="str">
        <f>IF(((BN$11+BN$13)-'AutoProd-CHP'!S131)&lt;0,((BN$11+BN$13)-'AutoProd-CHP'!S131),"")</f>
        <v/>
      </c>
      <c r="EO7" s="72" t="str">
        <f>IF(((BO$11+BO$13)-'AutoProd-CHP'!T131)&lt;0,((BO$11+BO$13)-'AutoProd-CHP'!T131),"")</f>
        <v/>
      </c>
      <c r="EP7" s="72" t="str">
        <f>IF(((BP$11+BP$13)-'AutoProd-CHP'!U131)&lt;0,((BP$11+BP$13)-'AutoProd-CHP'!U131),"")</f>
        <v/>
      </c>
      <c r="EQ7" s="72" t="str">
        <f>IF(((BQ$11+BQ$13)-'AutoProd-CHP'!V131)&lt;0,((BQ$11+BQ$13)-'AutoProd-CHP'!V131),"")</f>
        <v/>
      </c>
      <c r="ER7" s="72" t="str">
        <f>IF(((BR$11+BR$13)-'AutoProd-CHP'!W131)&lt;0,((BR$11+BR$13)-'AutoProd-CHP'!W131),"")</f>
        <v/>
      </c>
      <c r="ES7" s="72" t="str">
        <f>IF(((BS$11+BS$13)-'AutoProd-CHP'!X131)&lt;0,((BS$11+BS$13)-'AutoProd-CHP'!X131),"")</f>
        <v/>
      </c>
      <c r="ET7" s="72" t="str">
        <f>IF(((BT$11+BT$13)-'AutoProd-CHP'!Y131)&lt;0,((BT$11+BT$13)-'AutoProd-CHP'!Y131),"")</f>
        <v/>
      </c>
      <c r="EU7" s="72" t="str">
        <f>IF(((BU$11+BU$13)-'AutoProd-CHP'!Z131)&lt;0,((BU$11+BU$13)-'AutoProd-CHP'!Z131),"")</f>
        <v/>
      </c>
      <c r="EV7" s="72" t="str">
        <f>IF(((BV$11+BV$13)-'AutoProd-CHP'!AA131)&lt;0,((BV$11+BV$13)-'AutoProd-CHP'!AA131),"")</f>
        <v/>
      </c>
      <c r="EW7" s="72" t="str">
        <f>IF(((BW$11+BW$13)-'AutoProd-CHP'!AB131)&lt;0,((BW$11+BW$13)-'AutoProd-CHP'!AB131),"")</f>
        <v/>
      </c>
      <c r="EX7" s="72" t="str">
        <f>IF(((BX$11+BX$13)-'AutoProd-CHP'!AC131)&lt;0,((BX$11+BX$13)-'AutoProd-CHP'!AC131),"")</f>
        <v/>
      </c>
      <c r="EY7" s="72" t="str">
        <f>IF(((BY$11+BY$13)-'AutoProd-CHP'!AD131)&lt;0,((BY$11+BY$13)-'AutoProd-CHP'!AD131),"")</f>
        <v/>
      </c>
      <c r="EZ7" s="72" t="str">
        <f>IF(((BZ$11+BZ$13)-'AutoProd-CHP'!AE131)&lt;0,((BZ$11+BZ$13)-'AutoProd-CHP'!AE131),"")</f>
        <v/>
      </c>
      <c r="FA7" s="72" t="str">
        <f>IF(((CA$11+CA$13)-'AutoProd-CHP'!AF131)&lt;0,((CA$11+CA$13)-'AutoProd-CHP'!AF131),"")</f>
        <v/>
      </c>
      <c r="FB7" s="72" t="str">
        <f>IF(((CB$11+CB$13)-'AutoProd-CHP'!AG131)&lt;0,((CB$11+CB$13)-'AutoProd-CHP'!AG131),"")</f>
        <v/>
      </c>
      <c r="FC7" s="72" t="str">
        <f>IF(((CC$11+CC$13)-'AutoProd-CHP'!AH131)&lt;0,((CC$11+CC$13)-'AutoProd-CHP'!AH131),"")</f>
        <v/>
      </c>
      <c r="FD7" s="72" t="str">
        <f>IF(((CD$11+CD$13)-'AutoProd-CHP'!AI131)&lt;0,((CD$11+CD$13)-'AutoProd-CHP'!AI131),"")</f>
        <v/>
      </c>
      <c r="FE7" s="72" t="str">
        <f>IF(((CE$11+CE$13)-'AutoProd-CHP'!AJ131)&lt;0,((CE$11+CE$13)-'AutoProd-CHP'!AJ131),"")</f>
        <v/>
      </c>
      <c r="FF7" s="72" t="str">
        <f>IF(((CF$11+CF$13)-'AutoProd-CHP'!AK131)&lt;0,((CF$11+CF$13)-'AutoProd-CHP'!AK131),"")</f>
        <v/>
      </c>
      <c r="FG7" s="72" t="str">
        <f>IF(((CG$11+CG$13)-'AutoProd-CHP'!AL131)&lt;0,((CG$11+CG$13)-'AutoProd-CHP'!AL131),"")</f>
        <v/>
      </c>
      <c r="FH7" s="72" t="str">
        <f>IF(((CH$11+CH$13)-'AutoProd-CHP'!AM131)&lt;0,((CH$11+CH$13)-'AutoProd-CHP'!AM131),"")</f>
        <v/>
      </c>
      <c r="FI7" s="72" t="str">
        <f>IF(((CI$11+CI$13)-'AutoProd-CHP'!AN131)&lt;0,((CI$11+CI$13)-'AutoProd-CHP'!AN131),"")</f>
        <v/>
      </c>
      <c r="FJ7" s="72" t="str">
        <f>IF(((CJ$11+CJ$13)-'AutoProd-CHP'!AO131)&lt;0,((CJ$11+CJ$13)-'AutoProd-CHP'!AO131),"")</f>
        <v/>
      </c>
    </row>
    <row r="8" spans="1:166">
      <c r="A8" s="25" t="s">
        <v>1487</v>
      </c>
      <c r="B8" s="25"/>
      <c r="C8" s="25"/>
      <c r="D8" s="25"/>
      <c r="F8" t="str">
        <f t="shared" si="1"/>
        <v>INDCOK</v>
      </c>
      <c r="G8" s="41">
        <f t="shared" si="2"/>
        <v>0</v>
      </c>
      <c r="H8" s="41">
        <f t="shared" si="3"/>
        <v>0</v>
      </c>
      <c r="I8" s="41">
        <f t="shared" si="4"/>
        <v>0</v>
      </c>
      <c r="J8" s="41">
        <f t="shared" si="5"/>
        <v>0</v>
      </c>
      <c r="K8" s="41">
        <f t="shared" si="6"/>
        <v>0</v>
      </c>
      <c r="L8" s="41">
        <f t="shared" si="7"/>
        <v>0</v>
      </c>
      <c r="M8" s="41">
        <f t="shared" si="8"/>
        <v>0</v>
      </c>
      <c r="N8" s="41">
        <f t="shared" si="9"/>
        <v>0</v>
      </c>
      <c r="O8" s="41">
        <f t="shared" si="10"/>
        <v>0</v>
      </c>
      <c r="P8" s="41">
        <f t="shared" si="11"/>
        <v>0</v>
      </c>
      <c r="Q8" s="41">
        <f t="shared" si="12"/>
        <v>0</v>
      </c>
      <c r="R8" s="41">
        <f t="shared" si="13"/>
        <v>0</v>
      </c>
      <c r="S8" s="41">
        <f t="shared" si="14"/>
        <v>0</v>
      </c>
      <c r="T8" s="41">
        <f t="shared" si="15"/>
        <v>0</v>
      </c>
      <c r="U8" s="41">
        <f t="shared" si="16"/>
        <v>0</v>
      </c>
      <c r="V8" s="41">
        <f t="shared" si="17"/>
        <v>0</v>
      </c>
      <c r="W8" s="41">
        <f t="shared" si="18"/>
        <v>0</v>
      </c>
      <c r="X8" s="41">
        <f t="shared" si="19"/>
        <v>0</v>
      </c>
      <c r="Y8" s="41">
        <f t="shared" si="20"/>
        <v>0</v>
      </c>
      <c r="Z8" s="41">
        <f t="shared" si="21"/>
        <v>0</v>
      </c>
      <c r="AA8" s="41">
        <f t="shared" si="22"/>
        <v>0</v>
      </c>
      <c r="AB8" s="41">
        <f t="shared" si="23"/>
        <v>0</v>
      </c>
      <c r="AC8" s="41">
        <f t="shared" si="24"/>
        <v>0</v>
      </c>
      <c r="AD8" s="41">
        <f t="shared" si="25"/>
        <v>0</v>
      </c>
      <c r="AE8" s="41">
        <f t="shared" si="26"/>
        <v>0</v>
      </c>
      <c r="AF8" s="41">
        <f t="shared" si="27"/>
        <v>0</v>
      </c>
      <c r="AG8" s="41">
        <f t="shared" si="28"/>
        <v>0</v>
      </c>
      <c r="AH8" s="41">
        <f t="shared" si="29"/>
        <v>0</v>
      </c>
      <c r="AI8" s="41">
        <f t="shared" si="30"/>
        <v>0</v>
      </c>
      <c r="AJ8" s="41">
        <f t="shared" si="31"/>
        <v>0</v>
      </c>
      <c r="AK8" s="41">
        <f t="shared" si="32"/>
        <v>0</v>
      </c>
      <c r="AL8" s="41">
        <f t="shared" si="33"/>
        <v>0</v>
      </c>
      <c r="AM8" s="41">
        <f t="shared" si="34"/>
        <v>0</v>
      </c>
      <c r="AN8" s="41">
        <f t="shared" si="35"/>
        <v>0</v>
      </c>
      <c r="AO8" s="41">
        <f t="shared" si="36"/>
        <v>0</v>
      </c>
      <c r="AP8" s="41">
        <f t="shared" si="37"/>
        <v>0</v>
      </c>
      <c r="AQ8" s="41">
        <f t="shared" si="38"/>
        <v>0</v>
      </c>
      <c r="AR8" s="138"/>
      <c r="AS8" s="16"/>
      <c r="AT8" s="56" t="str">
        <f>'Aggregated Balance-IND_2010'!A160</f>
        <v>B_101815</v>
      </c>
      <c r="AU8" s="56" t="str">
        <f>'Aggregated Balance-IND_2010'!B160</f>
        <v>Chemical and Petrochemical</v>
      </c>
      <c r="AV8" s="60" t="str">
        <f>'Aggregated Balance-IND_2010'!C160</f>
        <v>PJ</v>
      </c>
      <c r="AW8" s="60" t="str">
        <f>'Aggregated Balance-IND_2010'!D160</f>
        <v>'2010</v>
      </c>
      <c r="AX8" s="61" t="str">
        <f>'Aggregated Balance-IND_2010'!E160</f>
        <v>INDCOK</v>
      </c>
      <c r="AY8" s="61" t="str">
        <f>'Aggregated Balance-IND_2010'!F160</f>
        <v>Coke (IND)</v>
      </c>
      <c r="AZ8" s="29">
        <f>'Aggregated Balance-IND_2010'!G160</f>
        <v>0</v>
      </c>
      <c r="BA8" s="29">
        <f>'Aggregated Balance-IND_2010'!H160</f>
        <v>0</v>
      </c>
      <c r="BB8" s="29">
        <f>'Aggregated Balance-IND_2010'!I160</f>
        <v>0</v>
      </c>
      <c r="BC8" s="29">
        <f>'Aggregated Balance-IND_2010'!J160</f>
        <v>0</v>
      </c>
      <c r="BD8" s="29">
        <f>'Aggregated Balance-IND_2010'!K160</f>
        <v>0</v>
      </c>
      <c r="BE8" s="29">
        <f>'Aggregated Balance-IND_2010'!L160</f>
        <v>0</v>
      </c>
      <c r="BF8" s="29">
        <f>'Aggregated Balance-IND_2010'!M160</f>
        <v>0</v>
      </c>
      <c r="BG8" s="29">
        <f>'Aggregated Balance-IND_2010'!N160</f>
        <v>0</v>
      </c>
      <c r="BH8" s="29">
        <f>'Aggregated Balance-IND_2010'!O160</f>
        <v>0</v>
      </c>
      <c r="BI8" s="29">
        <f>'Aggregated Balance-IND_2010'!P160</f>
        <v>0</v>
      </c>
      <c r="BJ8" s="29">
        <f>'Aggregated Balance-IND_2010'!Q160</f>
        <v>0.285</v>
      </c>
      <c r="BK8" s="29">
        <f>'Aggregated Balance-IND_2010'!R160</f>
        <v>0</v>
      </c>
      <c r="BL8" s="29">
        <f>'Aggregated Balance-IND_2010'!S160</f>
        <v>0.57</v>
      </c>
      <c r="BM8" s="29">
        <f>'Aggregated Balance-IND_2010'!T160</f>
        <v>0</v>
      </c>
      <c r="BN8" s="29">
        <f>'Aggregated Balance-IND_2010'!U160</f>
        <v>0</v>
      </c>
      <c r="BO8" s="29">
        <f>'Aggregated Balance-IND_2010'!V160</f>
        <v>0</v>
      </c>
      <c r="BP8" s="29">
        <f>'Aggregated Balance-IND_2010'!W160</f>
        <v>0</v>
      </c>
      <c r="BQ8" s="29">
        <f>'Aggregated Balance-IND_2010'!X160</f>
        <v>0.086</v>
      </c>
      <c r="BR8" s="29">
        <f>'Aggregated Balance-IND_2010'!Y160</f>
        <v>0</v>
      </c>
      <c r="BS8" s="29">
        <f>'Aggregated Balance-IND_2010'!Z160</f>
        <v>0</v>
      </c>
      <c r="BT8" s="29">
        <f>'Aggregated Balance-IND_2010'!AA160</f>
        <v>0</v>
      </c>
      <c r="BU8" s="29">
        <f>'Aggregated Balance-IND_2010'!AB160</f>
        <v>0</v>
      </c>
      <c r="BV8" s="29">
        <f>'Aggregated Balance-IND_2010'!AC160</f>
        <v>0</v>
      </c>
      <c r="BW8" s="29">
        <f>'Aggregated Balance-IND_2010'!AD160</f>
        <v>2.308</v>
      </c>
      <c r="BX8" s="29">
        <f>'Aggregated Balance-IND_2010'!AE160</f>
        <v>0.826</v>
      </c>
      <c r="BY8" s="29">
        <f>'Aggregated Balance-IND_2010'!AF160</f>
        <v>0.086</v>
      </c>
      <c r="BZ8" s="29">
        <f>'Aggregated Balance-IND_2010'!AG160</f>
        <v>0</v>
      </c>
      <c r="CA8" s="29">
        <f>'Aggregated Balance-IND_2010'!AH160</f>
        <v>0</v>
      </c>
      <c r="CB8" s="29">
        <f>'Aggregated Balance-IND_2010'!AI160</f>
        <v>0</v>
      </c>
      <c r="CC8" s="29">
        <f>'Aggregated Balance-IND_2010'!AJ160</f>
        <v>0.028</v>
      </c>
      <c r="CD8" s="29">
        <f>'Aggregated Balance-IND_2010'!AK160</f>
        <v>0</v>
      </c>
      <c r="CE8" s="29">
        <f>'Aggregated Balance-IND_2010'!AL160</f>
        <v>0</v>
      </c>
      <c r="CF8" s="29">
        <f>'Aggregated Balance-IND_2010'!AM160</f>
        <v>0</v>
      </c>
      <c r="CG8" s="29">
        <f>'Aggregated Balance-IND_2010'!AN160</f>
        <v>0</v>
      </c>
      <c r="CH8" s="29">
        <f>'Aggregated Balance-IND_2010'!AO160</f>
        <v>0</v>
      </c>
      <c r="CI8" s="29">
        <f>'Aggregated Balance-IND_2010'!AP160</f>
        <v>0</v>
      </c>
      <c r="CJ8" s="29">
        <f>'Aggregated Balance-IND_2010'!AQ160</f>
        <v>0</v>
      </c>
      <c r="CL8" t="str">
        <f t="shared" si="39"/>
        <v>INDCOK</v>
      </c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Y8" s="54" t="s">
        <v>1418</v>
      </c>
      <c r="DZ8" s="72" t="str">
        <f>IF((AZ14-'AutoProd-CHP'!E132)&lt;0,(AZ14-'AutoProd-CHP'!E132),"")</f>
        <v/>
      </c>
      <c r="EA8" s="72" t="str">
        <f>IF((BA14-'AutoProd-CHP'!F132)&lt;0,(BA14-'AutoProd-CHP'!F132),"")</f>
        <v/>
      </c>
      <c r="EB8" s="72" t="str">
        <f>IF((BB14-'AutoProd-CHP'!G132)&lt;0,(BB14-'AutoProd-CHP'!G132),"")</f>
        <v/>
      </c>
      <c r="EC8" s="72" t="str">
        <f>IF((BC14-'AutoProd-CHP'!H132)&lt;0,(BC14-'AutoProd-CHP'!H132),"")</f>
        <v/>
      </c>
      <c r="ED8" s="72" t="str">
        <f>IF((BD14-'AutoProd-CHP'!I132)&lt;0,(BD14-'AutoProd-CHP'!I132),"")</f>
        <v/>
      </c>
      <c r="EE8" s="72" t="str">
        <f>IF((BE14-'AutoProd-CHP'!J132)&lt;0,(BE14-'AutoProd-CHP'!J132),"")</f>
        <v/>
      </c>
      <c r="EF8" s="72" t="str">
        <f>IF((BF14-'AutoProd-CHP'!K132)&lt;0,(BF14-'AutoProd-CHP'!K132),"")</f>
        <v/>
      </c>
      <c r="EG8" s="72" t="str">
        <f>IF((BG14-'AutoProd-CHP'!L132)&lt;0,(BG14-'AutoProd-CHP'!L132),"")</f>
        <v/>
      </c>
      <c r="EH8" s="72" t="str">
        <f>IF((BH14-'AutoProd-CHP'!M132)&lt;0,(BH14-'AutoProd-CHP'!M132),"")</f>
        <v/>
      </c>
      <c r="EI8" s="72" t="str">
        <f>IF((BI14-'AutoProd-CHP'!N132)&lt;0,(BI14-'AutoProd-CHP'!N132),"")</f>
        <v/>
      </c>
      <c r="EJ8" s="72" t="str">
        <f>IF((BJ14-'AutoProd-CHP'!O132)&lt;0,(BJ14-'AutoProd-CHP'!O132),"")</f>
        <v/>
      </c>
      <c r="EK8" s="72" t="str">
        <f>IF((BK14-'AutoProd-CHP'!P132)&lt;0,(BK14-'AutoProd-CHP'!P132),"")</f>
        <v/>
      </c>
      <c r="EL8" s="72" t="str">
        <f>IF((BL14-'AutoProd-CHP'!Q132)&lt;0,(BL14-'AutoProd-CHP'!Q132),"")</f>
        <v/>
      </c>
      <c r="EM8" s="72" t="str">
        <f>IF((BM14-'AutoProd-CHP'!R132)&lt;0,(BM14-'AutoProd-CHP'!R132),"")</f>
        <v/>
      </c>
      <c r="EN8" s="72" t="str">
        <f>IF((BN14-'AutoProd-CHP'!S132)&lt;0,(BN14-'AutoProd-CHP'!S132),"")</f>
        <v/>
      </c>
      <c r="EO8" s="72" t="str">
        <f>IF((BO14-'AutoProd-CHP'!T132)&lt;0,(BO14-'AutoProd-CHP'!T132),"")</f>
        <v/>
      </c>
      <c r="EP8" s="72" t="str">
        <f>IF((BP14-'AutoProd-CHP'!U132)&lt;0,(BP14-'AutoProd-CHP'!U132),"")</f>
        <v/>
      </c>
      <c r="EQ8" s="72" t="str">
        <f>IF((BQ14-'AutoProd-CHP'!V132)&lt;0,(BQ14-'AutoProd-CHP'!V132),"")</f>
        <v/>
      </c>
      <c r="ER8" s="72" t="str">
        <f>IF((BR14-'AutoProd-CHP'!W132)&lt;0,(BR14-'AutoProd-CHP'!W132),"")</f>
        <v/>
      </c>
      <c r="ES8" s="72" t="str">
        <f>IF((BS14-'AutoProd-CHP'!X132)&lt;0,(BS14-'AutoProd-CHP'!X132),"")</f>
        <v/>
      </c>
      <c r="ET8" s="72" t="str">
        <f>IF((BT14-'AutoProd-CHP'!Y132)&lt;0,(BT14-'AutoProd-CHP'!Y132),"")</f>
        <v/>
      </c>
      <c r="EU8" s="72" t="str">
        <f>IF((BU14-'AutoProd-CHP'!Z132)&lt;0,(BU14-'AutoProd-CHP'!Z132),"")</f>
        <v/>
      </c>
      <c r="EV8" s="72" t="str">
        <f>IF((BV14-'AutoProd-CHP'!AA132)&lt;0,(BV14-'AutoProd-CHP'!AA132),"")</f>
        <v/>
      </c>
      <c r="EW8" s="72" t="str">
        <f>IF((BW14-'AutoProd-CHP'!AB132)&lt;0,(BW14-'AutoProd-CHP'!AB132),"")</f>
        <v/>
      </c>
      <c r="EX8" s="72" t="str">
        <f>IF((BX14-'AutoProd-CHP'!AC132)&lt;0,(BX14-'AutoProd-CHP'!AC132),"")</f>
        <v/>
      </c>
      <c r="EY8" s="72" t="str">
        <f>IF((BY14-'AutoProd-CHP'!AD132)&lt;0,(BY14-'AutoProd-CHP'!AD132),"")</f>
        <v/>
      </c>
      <c r="EZ8" s="72" t="str">
        <f>IF((BZ14-'AutoProd-CHP'!AE132)&lt;0,(BZ14-'AutoProd-CHP'!AE132),"")</f>
        <v/>
      </c>
      <c r="FA8" s="72" t="str">
        <f>IF((CA14-'AutoProd-CHP'!AF132)&lt;0,(CA14-'AutoProd-CHP'!AF132),"")</f>
        <v/>
      </c>
      <c r="FB8" s="72" t="str">
        <f>IF((CB14-'AutoProd-CHP'!AG132)&lt;0,(CB14-'AutoProd-CHP'!AG132),"")</f>
        <v/>
      </c>
      <c r="FC8" s="72" t="str">
        <f>IF((CC14-'AutoProd-CHP'!AH132)&lt;0,(CC14-'AutoProd-CHP'!AH132),"")</f>
        <v/>
      </c>
      <c r="FD8" s="72" t="str">
        <f>IF((CD14-'AutoProd-CHP'!AI132)&lt;0,(CD14-'AutoProd-CHP'!AI132),"")</f>
        <v/>
      </c>
      <c r="FE8" s="72" t="str">
        <f>IF((CE14-'AutoProd-CHP'!AJ132)&lt;0,(CE14-'AutoProd-CHP'!AJ132),"")</f>
        <v/>
      </c>
      <c r="FF8" s="72" t="str">
        <f>IF((CF14-'AutoProd-CHP'!AK132)&lt;0,(CF14-'AutoProd-CHP'!AK132),"")</f>
        <v/>
      </c>
      <c r="FG8" s="72" t="str">
        <f>IF((CG14-'AutoProd-CHP'!AL132)&lt;0,(CG14-'AutoProd-CHP'!AL132),"")</f>
        <v/>
      </c>
      <c r="FH8" s="72" t="str">
        <f>IF((CH14-'AutoProd-CHP'!AM132)&lt;0,(CH14-'AutoProd-CHP'!AM132),"")</f>
        <v/>
      </c>
      <c r="FI8" s="72" t="str">
        <f>IF((CI14-'AutoProd-CHP'!AN132)&lt;0,(CI14-'AutoProd-CHP'!AN132),"")</f>
        <v/>
      </c>
      <c r="FJ8" s="72" t="str">
        <f>IF((CJ14-'AutoProd-CHP'!AO132)&lt;0,(CJ14-'AutoProd-CHP'!AO132),"")</f>
        <v/>
      </c>
    </row>
    <row r="9" spans="2:166">
      <c r="B9" s="20"/>
      <c r="C9" s="20"/>
      <c r="F9" t="str">
        <f t="shared" si="1"/>
        <v>INDRFG</v>
      </c>
      <c r="G9" s="41">
        <f t="shared" si="2"/>
        <v>0</v>
      </c>
      <c r="H9" s="41">
        <f t="shared" si="3"/>
        <v>0</v>
      </c>
      <c r="I9" s="41">
        <f t="shared" si="4"/>
        <v>0</v>
      </c>
      <c r="J9" s="41">
        <f t="shared" si="5"/>
        <v>0</v>
      </c>
      <c r="K9" s="41">
        <f t="shared" si="6"/>
        <v>0</v>
      </c>
      <c r="L9" s="41">
        <f t="shared" si="7"/>
        <v>0</v>
      </c>
      <c r="M9" s="41">
        <f t="shared" si="8"/>
        <v>0</v>
      </c>
      <c r="N9" s="41">
        <f t="shared" si="9"/>
        <v>0</v>
      </c>
      <c r="O9" s="41">
        <f t="shared" si="10"/>
        <v>0</v>
      </c>
      <c r="P9" s="41">
        <f t="shared" si="11"/>
        <v>0</v>
      </c>
      <c r="Q9" s="41">
        <f t="shared" si="12"/>
        <v>0</v>
      </c>
      <c r="R9" s="41">
        <f t="shared" si="13"/>
        <v>0</v>
      </c>
      <c r="S9" s="41">
        <f t="shared" si="14"/>
        <v>0</v>
      </c>
      <c r="T9" s="41">
        <f t="shared" si="15"/>
        <v>0</v>
      </c>
      <c r="U9" s="41">
        <f t="shared" si="16"/>
        <v>0</v>
      </c>
      <c r="V9" s="41">
        <f t="shared" si="17"/>
        <v>0</v>
      </c>
      <c r="W9" s="41">
        <f t="shared" si="18"/>
        <v>0</v>
      </c>
      <c r="X9" s="41">
        <f t="shared" si="19"/>
        <v>0</v>
      </c>
      <c r="Y9" s="41">
        <f t="shared" si="20"/>
        <v>0</v>
      </c>
      <c r="Z9" s="41">
        <f t="shared" si="21"/>
        <v>0</v>
      </c>
      <c r="AA9" s="41">
        <f t="shared" si="22"/>
        <v>0</v>
      </c>
      <c r="AB9" s="41">
        <f t="shared" si="23"/>
        <v>0</v>
      </c>
      <c r="AC9" s="41">
        <f t="shared" si="24"/>
        <v>0</v>
      </c>
      <c r="AD9" s="41">
        <f t="shared" si="25"/>
        <v>0</v>
      </c>
      <c r="AE9" s="41">
        <f t="shared" si="26"/>
        <v>0</v>
      </c>
      <c r="AF9" s="41">
        <f t="shared" si="27"/>
        <v>0</v>
      </c>
      <c r="AG9" s="41">
        <f t="shared" si="28"/>
        <v>0</v>
      </c>
      <c r="AH9" s="41">
        <f t="shared" si="29"/>
        <v>0</v>
      </c>
      <c r="AI9" s="41">
        <f t="shared" si="30"/>
        <v>0</v>
      </c>
      <c r="AJ9" s="41">
        <f t="shared" si="31"/>
        <v>0</v>
      </c>
      <c r="AK9" s="41">
        <f t="shared" si="32"/>
        <v>0</v>
      </c>
      <c r="AL9" s="41">
        <f t="shared" si="33"/>
        <v>0</v>
      </c>
      <c r="AM9" s="41">
        <f t="shared" si="34"/>
        <v>0</v>
      </c>
      <c r="AN9" s="41">
        <f t="shared" si="35"/>
        <v>0</v>
      </c>
      <c r="AO9" s="41">
        <f t="shared" si="36"/>
        <v>0</v>
      </c>
      <c r="AP9" s="41">
        <f t="shared" si="37"/>
        <v>0</v>
      </c>
      <c r="AQ9" s="41">
        <f t="shared" si="38"/>
        <v>0</v>
      </c>
      <c r="AR9" s="138"/>
      <c r="AS9" s="16"/>
      <c r="AT9" s="56" t="str">
        <f>'Aggregated Balance-IND_2010'!A161</f>
        <v>B_101815</v>
      </c>
      <c r="AU9" s="56" t="str">
        <f>'Aggregated Balance-IND_2010'!B161</f>
        <v>Chemical and Petrochemical</v>
      </c>
      <c r="AV9" s="60" t="str">
        <f>'Aggregated Balance-IND_2010'!C161</f>
        <v>PJ</v>
      </c>
      <c r="AW9" s="60" t="str">
        <f>'Aggregated Balance-IND_2010'!D161</f>
        <v>'2010</v>
      </c>
      <c r="AX9" s="61" t="str">
        <f>'Aggregated Balance-IND_2010'!E161</f>
        <v>INDRFG</v>
      </c>
      <c r="AY9" s="61" t="str">
        <f>'Aggregated Balance-IND_2010'!F161</f>
        <v>Refinary Gas (IND)</v>
      </c>
      <c r="AZ9" s="29">
        <f>'Aggregated Balance-IND_2010'!G161</f>
        <v>0.123</v>
      </c>
      <c r="BA9" s="29">
        <f>'Aggregated Balance-IND_2010'!H161</f>
        <v>0</v>
      </c>
      <c r="BB9" s="29">
        <f>'Aggregated Balance-IND_2010'!I161</f>
        <v>0.15</v>
      </c>
      <c r="BC9" s="29">
        <f>'Aggregated Balance-IND_2010'!J161</f>
        <v>0</v>
      </c>
      <c r="BD9" s="29">
        <f>'Aggregated Balance-IND_2010'!K161</f>
        <v>0</v>
      </c>
      <c r="BE9" s="29">
        <f>'Aggregated Balance-IND_2010'!L161</f>
        <v>0</v>
      </c>
      <c r="BF9" s="29">
        <f>'Aggregated Balance-IND_2010'!M161</f>
        <v>13.159</v>
      </c>
      <c r="BG9" s="29">
        <f>'Aggregated Balance-IND_2010'!N161</f>
        <v>0</v>
      </c>
      <c r="BH9" s="29">
        <f>'Aggregated Balance-IND_2010'!O161</f>
        <v>0</v>
      </c>
      <c r="BI9" s="29">
        <f>'Aggregated Balance-IND_2010'!P161</f>
        <v>0</v>
      </c>
      <c r="BJ9" s="29">
        <f>'Aggregated Balance-IND_2010'!Q161</f>
        <v>0</v>
      </c>
      <c r="BK9" s="29">
        <f>'Aggregated Balance-IND_2010'!R161</f>
        <v>9.02</v>
      </c>
      <c r="BL9" s="29">
        <f>'Aggregated Balance-IND_2010'!S161</f>
        <v>1.089</v>
      </c>
      <c r="BM9" s="29">
        <f>'Aggregated Balance-IND_2010'!T161</f>
        <v>0</v>
      </c>
      <c r="BN9" s="29">
        <f>'Aggregated Balance-IND_2010'!U161</f>
        <v>0</v>
      </c>
      <c r="BO9" s="29">
        <f>'Aggregated Balance-IND_2010'!V161</f>
        <v>0</v>
      </c>
      <c r="BP9" s="29">
        <f>'Aggregated Balance-IND_2010'!W161</f>
        <v>0</v>
      </c>
      <c r="BQ9" s="29">
        <f>'Aggregated Balance-IND_2010'!X161</f>
        <v>0</v>
      </c>
      <c r="BR9" s="29">
        <f>'Aggregated Balance-IND_2010'!Y161</f>
        <v>0</v>
      </c>
      <c r="BS9" s="29">
        <f>'Aggregated Balance-IND_2010'!Z161</f>
        <v>0</v>
      </c>
      <c r="BT9" s="29">
        <f>'Aggregated Balance-IND_2010'!AA161</f>
        <v>0</v>
      </c>
      <c r="BU9" s="29">
        <f>'Aggregated Balance-IND_2010'!AB161</f>
        <v>0</v>
      </c>
      <c r="BV9" s="29">
        <f>'Aggregated Balance-IND_2010'!AC161</f>
        <v>7.231</v>
      </c>
      <c r="BW9" s="29">
        <f>'Aggregated Balance-IND_2010'!AD161</f>
        <v>11.11</v>
      </c>
      <c r="BX9" s="29">
        <f>'Aggregated Balance-IND_2010'!AE161</f>
        <v>17.176</v>
      </c>
      <c r="BY9" s="29">
        <f>'Aggregated Balance-IND_2010'!AF161</f>
        <v>0</v>
      </c>
      <c r="BZ9" s="29">
        <f>'Aggregated Balance-IND_2010'!AG161</f>
        <v>6.21</v>
      </c>
      <c r="CA9" s="29">
        <f>'Aggregated Balance-IND_2010'!AH161</f>
        <v>0</v>
      </c>
      <c r="CB9" s="29">
        <f>'Aggregated Balance-IND_2010'!AI161</f>
        <v>0</v>
      </c>
      <c r="CC9" s="29">
        <f>'Aggregated Balance-IND_2010'!AJ161</f>
        <v>0.14</v>
      </c>
      <c r="CD9" s="29">
        <f>'Aggregated Balance-IND_2010'!AK161</f>
        <v>0</v>
      </c>
      <c r="CE9" s="29">
        <f>'Aggregated Balance-IND_2010'!AL161</f>
        <v>0</v>
      </c>
      <c r="CF9" s="29">
        <f>'Aggregated Balance-IND_2010'!AM161</f>
        <v>0</v>
      </c>
      <c r="CG9" s="29">
        <f>'Aggregated Balance-IND_2010'!AN161</f>
        <v>0</v>
      </c>
      <c r="CH9" s="29">
        <f>'Aggregated Balance-IND_2010'!AO161</f>
        <v>0</v>
      </c>
      <c r="CI9" s="29">
        <f>'Aggregated Balance-IND_2010'!AP161</f>
        <v>0</v>
      </c>
      <c r="CJ9" s="29">
        <f>'Aggregated Balance-IND_2010'!AQ161</f>
        <v>0</v>
      </c>
      <c r="CL9" t="str">
        <f t="shared" si="39"/>
        <v>INDRFG</v>
      </c>
      <c r="CM9" s="186">
        <f>'AutoProd-CHP'!E130</f>
        <v>0</v>
      </c>
      <c r="CN9" s="186">
        <f>'AutoProd-CHP'!F130</f>
        <v>0</v>
      </c>
      <c r="CO9" s="186">
        <f>'AutoProd-CHP'!G130</f>
        <v>0</v>
      </c>
      <c r="CP9" s="186">
        <f>'AutoProd-CHP'!H130</f>
        <v>0</v>
      </c>
      <c r="CQ9" s="186">
        <f>'AutoProd-CHP'!I130</f>
        <v>0</v>
      </c>
      <c r="CR9" s="186">
        <f>'AutoProd-CHP'!J130</f>
        <v>0</v>
      </c>
      <c r="CS9" s="186">
        <f>'AutoProd-CHP'!K130</f>
        <v>0</v>
      </c>
      <c r="CT9" s="186">
        <f>'AutoProd-CHP'!L130</f>
        <v>0</v>
      </c>
      <c r="CU9" s="186">
        <f>'AutoProd-CHP'!M130</f>
        <v>0</v>
      </c>
      <c r="CV9" s="186">
        <f>'AutoProd-CHP'!N130</f>
        <v>0</v>
      </c>
      <c r="CW9" s="186">
        <f>'AutoProd-CHP'!O130</f>
        <v>0</v>
      </c>
      <c r="CX9" s="186">
        <f>'AutoProd-CHP'!P130</f>
        <v>0</v>
      </c>
      <c r="CY9" s="186">
        <f>'AutoProd-CHP'!Q130</f>
        <v>0</v>
      </c>
      <c r="CZ9" s="186">
        <f>'AutoProd-CHP'!R130</f>
        <v>0</v>
      </c>
      <c r="DA9" s="186">
        <f>'AutoProd-CHP'!S130</f>
        <v>0</v>
      </c>
      <c r="DB9" s="186">
        <f>'AutoProd-CHP'!T130</f>
        <v>0</v>
      </c>
      <c r="DC9" s="186">
        <f>'AutoProd-CHP'!U130</f>
        <v>0</v>
      </c>
      <c r="DD9" s="186">
        <f>'AutoProd-CHP'!V130</f>
        <v>0</v>
      </c>
      <c r="DE9" s="186">
        <f>'AutoProd-CHP'!W130</f>
        <v>0</v>
      </c>
      <c r="DF9" s="186">
        <f>'AutoProd-CHP'!X130</f>
        <v>0</v>
      </c>
      <c r="DG9" s="186">
        <f>'AutoProd-CHP'!Y130</f>
        <v>0</v>
      </c>
      <c r="DH9" s="186">
        <f>'AutoProd-CHP'!Z130</f>
        <v>0</v>
      </c>
      <c r="DI9" s="186">
        <f>'AutoProd-CHP'!AA130</f>
        <v>0</v>
      </c>
      <c r="DJ9" s="186">
        <f>'AutoProd-CHP'!AB130</f>
        <v>0</v>
      </c>
      <c r="DK9" s="186">
        <f>'AutoProd-CHP'!AC130</f>
        <v>0</v>
      </c>
      <c r="DL9" s="186">
        <f>'AutoProd-CHP'!AD130</f>
        <v>0</v>
      </c>
      <c r="DM9" s="186">
        <f>'AutoProd-CHP'!AE130</f>
        <v>0</v>
      </c>
      <c r="DN9" s="186">
        <f>'AutoProd-CHP'!AF130</f>
        <v>0</v>
      </c>
      <c r="DO9" s="186">
        <f>'AutoProd-CHP'!AG130</f>
        <v>0</v>
      </c>
      <c r="DP9" s="186">
        <f>'AutoProd-CHP'!AH130</f>
        <v>0</v>
      </c>
      <c r="DQ9" s="186">
        <f>'AutoProd-CHP'!AI130</f>
        <v>0</v>
      </c>
      <c r="DR9" s="186">
        <f>'AutoProd-CHP'!AJ130</f>
        <v>0</v>
      </c>
      <c r="DS9" s="186">
        <f>'AutoProd-CHP'!AK130</f>
        <v>0</v>
      </c>
      <c r="DT9" s="186">
        <f>'AutoProd-CHP'!AL130</f>
        <v>0</v>
      </c>
      <c r="DU9" s="186">
        <f>'AutoProd-CHP'!AM130</f>
        <v>0</v>
      </c>
      <c r="DV9" s="186">
        <f>'AutoProd-CHP'!AN130</f>
        <v>0</v>
      </c>
      <c r="DW9" s="186">
        <f>'AutoProd-CHP'!AO130</f>
        <v>0</v>
      </c>
      <c r="DY9" s="143" t="s">
        <v>1419</v>
      </c>
      <c r="DZ9" s="213"/>
      <c r="EA9" s="213"/>
      <c r="EB9" s="213"/>
      <c r="EC9" s="213"/>
      <c r="ED9" s="213"/>
      <c r="EE9" s="213"/>
      <c r="EF9" s="213"/>
      <c r="EG9" s="213"/>
      <c r="EH9" s="213"/>
      <c r="EI9" s="213"/>
      <c r="EJ9" s="213"/>
      <c r="EK9" s="213"/>
      <c r="EL9" s="213"/>
      <c r="EM9" s="213"/>
      <c r="EN9" s="213"/>
      <c r="EO9" s="213"/>
      <c r="EP9" s="213"/>
      <c r="EQ9" s="213"/>
      <c r="ER9" s="213"/>
      <c r="ES9" s="213"/>
      <c r="ET9" s="213"/>
      <c r="EU9" s="213"/>
      <c r="EV9" s="213"/>
      <c r="EW9" s="213"/>
      <c r="EX9" s="213"/>
      <c r="EY9" s="213"/>
      <c r="EZ9" s="213"/>
      <c r="FA9" s="213"/>
      <c r="FB9" s="213"/>
      <c r="FC9" s="213"/>
      <c r="FD9" s="213"/>
      <c r="FE9" s="213"/>
      <c r="FF9" s="213"/>
      <c r="FG9" s="213"/>
      <c r="FH9" s="213"/>
      <c r="FI9" s="213"/>
      <c r="FJ9" s="213"/>
    </row>
    <row r="10" spans="1:166">
      <c r="A10" s="26"/>
      <c r="B10" t="s">
        <v>1488</v>
      </c>
      <c r="C10" s="20"/>
      <c r="F10" t="str">
        <f t="shared" si="1"/>
        <v>INDLPG</v>
      </c>
      <c r="G10" s="41">
        <f t="shared" si="2"/>
        <v>0</v>
      </c>
      <c r="H10" s="41">
        <f t="shared" si="3"/>
        <v>0</v>
      </c>
      <c r="I10" s="41">
        <f t="shared" si="4"/>
        <v>0</v>
      </c>
      <c r="J10" s="41">
        <f t="shared" si="5"/>
        <v>0</v>
      </c>
      <c r="K10" s="41">
        <f t="shared" si="6"/>
        <v>0</v>
      </c>
      <c r="L10" s="41">
        <f t="shared" si="7"/>
        <v>0</v>
      </c>
      <c r="M10" s="41">
        <f t="shared" si="8"/>
        <v>0</v>
      </c>
      <c r="N10" s="41">
        <f t="shared" si="9"/>
        <v>0</v>
      </c>
      <c r="O10" s="41">
        <f t="shared" si="10"/>
        <v>0</v>
      </c>
      <c r="P10" s="41">
        <f t="shared" si="11"/>
        <v>0</v>
      </c>
      <c r="Q10" s="41">
        <f t="shared" si="12"/>
        <v>0</v>
      </c>
      <c r="R10" s="41">
        <f t="shared" si="13"/>
        <v>0</v>
      </c>
      <c r="S10" s="41">
        <f t="shared" si="14"/>
        <v>0</v>
      </c>
      <c r="T10" s="41">
        <f t="shared" si="15"/>
        <v>0</v>
      </c>
      <c r="U10" s="41">
        <f t="shared" si="16"/>
        <v>0</v>
      </c>
      <c r="V10" s="41">
        <f t="shared" si="17"/>
        <v>0</v>
      </c>
      <c r="W10" s="41">
        <f t="shared" si="18"/>
        <v>0</v>
      </c>
      <c r="X10" s="41">
        <f t="shared" si="19"/>
        <v>0</v>
      </c>
      <c r="Y10" s="41">
        <f t="shared" si="20"/>
        <v>0</v>
      </c>
      <c r="Z10" s="41">
        <f t="shared" si="21"/>
        <v>0</v>
      </c>
      <c r="AA10" s="41">
        <f t="shared" si="22"/>
        <v>0</v>
      </c>
      <c r="AB10" s="41">
        <f t="shared" si="23"/>
        <v>0</v>
      </c>
      <c r="AC10" s="41">
        <f t="shared" si="24"/>
        <v>0</v>
      </c>
      <c r="AD10" s="41">
        <f t="shared" si="25"/>
        <v>0</v>
      </c>
      <c r="AE10" s="41">
        <f t="shared" si="26"/>
        <v>0</v>
      </c>
      <c r="AF10" s="41">
        <f t="shared" si="27"/>
        <v>0</v>
      </c>
      <c r="AG10" s="41">
        <f t="shared" si="28"/>
        <v>-5.2287003855988e-18</v>
      </c>
      <c r="AH10" s="41">
        <f t="shared" si="29"/>
        <v>0</v>
      </c>
      <c r="AI10" s="41">
        <f t="shared" si="30"/>
        <v>-9.81317197554409e-19</v>
      </c>
      <c r="AJ10" s="41">
        <f t="shared" si="31"/>
        <v>0</v>
      </c>
      <c r="AK10" s="41">
        <f t="shared" si="32"/>
        <v>0</v>
      </c>
      <c r="AL10" s="41">
        <f t="shared" si="33"/>
        <v>0</v>
      </c>
      <c r="AM10" s="41">
        <f t="shared" si="34"/>
        <v>0</v>
      </c>
      <c r="AN10" s="41">
        <f t="shared" si="35"/>
        <v>0</v>
      </c>
      <c r="AO10" s="41">
        <f t="shared" si="36"/>
        <v>0</v>
      </c>
      <c r="AP10" s="41">
        <f t="shared" si="37"/>
        <v>0</v>
      </c>
      <c r="AQ10" s="41">
        <f t="shared" si="38"/>
        <v>0</v>
      </c>
      <c r="AR10" s="138"/>
      <c r="AS10" s="16"/>
      <c r="AT10" s="56" t="str">
        <f>'Aggregated Balance-IND_2010'!A162</f>
        <v>B_101815</v>
      </c>
      <c r="AU10" s="56" t="str">
        <f>'Aggregated Balance-IND_2010'!B162</f>
        <v>Chemical and Petrochemical</v>
      </c>
      <c r="AV10" s="60" t="str">
        <f>'Aggregated Balance-IND_2010'!C162</f>
        <v>PJ</v>
      </c>
      <c r="AW10" s="60" t="str">
        <f>'Aggregated Balance-IND_2010'!D162</f>
        <v>'2010</v>
      </c>
      <c r="AX10" s="61" t="str">
        <f>'Aggregated Balance-IND_2010'!E162</f>
        <v>INDLPG</v>
      </c>
      <c r="AY10" s="61" t="str">
        <f>'Aggregated Balance-IND_2010'!F162</f>
        <v>Liquified Petroleum Gas (IND)</v>
      </c>
      <c r="AZ10" s="29">
        <f>'Aggregated Balance-IND_2010'!G162</f>
        <v>0</v>
      </c>
      <c r="BA10" s="29">
        <f>'Aggregated Balance-IND_2010'!H162</f>
        <v>0</v>
      </c>
      <c r="BB10" s="29">
        <f>'Aggregated Balance-IND_2010'!I162</f>
        <v>0</v>
      </c>
      <c r="BC10" s="29">
        <f>'Aggregated Balance-IND_2010'!J162</f>
        <v>0</v>
      </c>
      <c r="BD10" s="29">
        <f>'Aggregated Balance-IND_2010'!K162</f>
        <v>0</v>
      </c>
      <c r="BE10" s="29">
        <f>'Aggregated Balance-IND_2010'!L162</f>
        <v>0</v>
      </c>
      <c r="BF10" s="29">
        <f>'Aggregated Balance-IND_2010'!M162</f>
        <v>0</v>
      </c>
      <c r="BG10" s="29">
        <f>'Aggregated Balance-IND_2010'!N162</f>
        <v>0</v>
      </c>
      <c r="BH10" s="29">
        <f>'Aggregated Balance-IND_2010'!O162</f>
        <v>0.09</v>
      </c>
      <c r="BI10" s="29">
        <f>'Aggregated Balance-IND_2010'!P162</f>
        <v>1.702</v>
      </c>
      <c r="BJ10" s="29">
        <f>'Aggregated Balance-IND_2010'!Q162</f>
        <v>8.326</v>
      </c>
      <c r="BK10" s="29">
        <f>'Aggregated Balance-IND_2010'!R162</f>
        <v>1.294</v>
      </c>
      <c r="BL10" s="29">
        <f>'Aggregated Balance-IND_2010'!S162</f>
        <v>23.184</v>
      </c>
      <c r="BM10" s="29">
        <f>'Aggregated Balance-IND_2010'!T162</f>
        <v>0</v>
      </c>
      <c r="BN10" s="29">
        <f>'Aggregated Balance-IND_2010'!U162</f>
        <v>0</v>
      </c>
      <c r="BO10" s="29">
        <f>'Aggregated Balance-IND_2010'!V162</f>
        <v>0.189</v>
      </c>
      <c r="BP10" s="29">
        <f>'Aggregated Balance-IND_2010'!W162</f>
        <v>0</v>
      </c>
      <c r="BQ10" s="29">
        <f>'Aggregated Balance-IND_2010'!X162</f>
        <v>0</v>
      </c>
      <c r="BR10" s="29">
        <f>'Aggregated Balance-IND_2010'!Y162</f>
        <v>0</v>
      </c>
      <c r="BS10" s="29">
        <f>'Aggregated Balance-IND_2010'!Z162</f>
        <v>0</v>
      </c>
      <c r="BT10" s="29">
        <f>'Aggregated Balance-IND_2010'!AA162</f>
        <v>0</v>
      </c>
      <c r="BU10" s="29">
        <f>'Aggregated Balance-IND_2010'!AB162</f>
        <v>0</v>
      </c>
      <c r="BV10" s="29">
        <f>'Aggregated Balance-IND_2010'!AC162</f>
        <v>0</v>
      </c>
      <c r="BW10" s="29">
        <f>'Aggregated Balance-IND_2010'!AD162</f>
        <v>2.628</v>
      </c>
      <c r="BX10" s="29">
        <f>'Aggregated Balance-IND_2010'!AE162</f>
        <v>0.138</v>
      </c>
      <c r="BY10" s="29">
        <f>'Aggregated Balance-IND_2010'!AF162</f>
        <v>0.046</v>
      </c>
      <c r="BZ10" s="29">
        <f>'Aggregated Balance-IND_2010'!AG162</f>
        <v>3.947</v>
      </c>
      <c r="CA10" s="29">
        <f>'Aggregated Balance-IND_2010'!AH162</f>
        <v>0</v>
      </c>
      <c r="CB10" s="29">
        <f>'Aggregated Balance-IND_2010'!AI162</f>
        <v>0.046</v>
      </c>
      <c r="CC10" s="29">
        <f>'Aggregated Balance-IND_2010'!AJ162</f>
        <v>0</v>
      </c>
      <c r="CD10" s="29">
        <f>'Aggregated Balance-IND_2010'!AK162</f>
        <v>0</v>
      </c>
      <c r="CE10" s="29">
        <f>'Aggregated Balance-IND_2010'!AL162</f>
        <v>0</v>
      </c>
      <c r="CF10" s="29">
        <f>'Aggregated Balance-IND_2010'!AM162</f>
        <v>0</v>
      </c>
      <c r="CG10" s="29">
        <f>'Aggregated Balance-IND_2010'!AN162</f>
        <v>0.04601</v>
      </c>
      <c r="CH10" s="29">
        <f>'Aggregated Balance-IND_2010'!AO162</f>
        <v>0.422</v>
      </c>
      <c r="CI10" s="29">
        <f>'Aggregated Balance-IND_2010'!AP162</f>
        <v>0</v>
      </c>
      <c r="CJ10" s="29">
        <f>'Aggregated Balance-IND_2010'!AQ162</f>
        <v>0</v>
      </c>
      <c r="CL10" t="str">
        <f t="shared" si="39"/>
        <v>INDLPG</v>
      </c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Y10" s="54" t="s">
        <v>598</v>
      </c>
      <c r="DZ10" s="72" t="str">
        <f>IF((AZ16-'AutoProd-CHP'!E134)&lt;0,(AZ16-'AutoProd-CHP'!E134),"")</f>
        <v/>
      </c>
      <c r="EA10" s="72" t="str">
        <f>IF((BA16-'AutoProd-CHP'!F134)&lt;0,(BA16-'AutoProd-CHP'!F134),"")</f>
        <v/>
      </c>
      <c r="EB10" s="72" t="str">
        <f>IF((BB16-'AutoProd-CHP'!G134)&lt;0,(BB16-'AutoProd-CHP'!G134),"")</f>
        <v/>
      </c>
      <c r="EC10" s="72" t="str">
        <f>IF((BC16-'AutoProd-CHP'!H134)&lt;0,(BC16-'AutoProd-CHP'!H134),"")</f>
        <v/>
      </c>
      <c r="ED10" s="72" t="str">
        <f>IF((BD16-'AutoProd-CHP'!I134)&lt;0,(BD16-'AutoProd-CHP'!I134),"")</f>
        <v/>
      </c>
      <c r="EE10" s="72" t="str">
        <f>IF((BE16-'AutoProd-CHP'!J134)&lt;0,(BE16-'AutoProd-CHP'!J134),"")</f>
        <v/>
      </c>
      <c r="EF10" s="72" t="str">
        <f>IF((BF16-'AutoProd-CHP'!K134)&lt;0,(BF16-'AutoProd-CHP'!K134),"")</f>
        <v/>
      </c>
      <c r="EG10" s="72" t="str">
        <f>IF((BG16-'AutoProd-CHP'!L134)&lt;0,(BG16-'AutoProd-CHP'!L134),"")</f>
        <v/>
      </c>
      <c r="EH10" s="72" t="str">
        <f>IF((BH16-'AutoProd-CHP'!M134)&lt;0,(BH16-'AutoProd-CHP'!M134),"")</f>
        <v/>
      </c>
      <c r="EI10" s="72" t="str">
        <f>IF((BI16-'AutoProd-CHP'!N134)&lt;0,(BI16-'AutoProd-CHP'!N134),"")</f>
        <v/>
      </c>
      <c r="EJ10" s="72" t="str">
        <f>IF((BJ16-'AutoProd-CHP'!O134)&lt;0,(BJ16-'AutoProd-CHP'!O134),"")</f>
        <v/>
      </c>
      <c r="EK10" s="72" t="str">
        <f>IF((BK16-'AutoProd-CHP'!P134)&lt;0,(BK16-'AutoProd-CHP'!P134),"")</f>
        <v/>
      </c>
      <c r="EL10" s="72" t="str">
        <f>IF((BL16-'AutoProd-CHP'!Q134)&lt;0,(BL16-'AutoProd-CHP'!Q134),"")</f>
        <v/>
      </c>
      <c r="EM10" s="72" t="str">
        <f>IF((BM16-'AutoProd-CHP'!R134)&lt;0,(BM16-'AutoProd-CHP'!R134),"")</f>
        <v/>
      </c>
      <c r="EN10" s="72" t="str">
        <f>IF((BN16-'AutoProd-CHP'!S134)&lt;0,(BN16-'AutoProd-CHP'!S134),"")</f>
        <v/>
      </c>
      <c r="EO10" s="72" t="str">
        <f>IF((BO16-'AutoProd-CHP'!T134)&lt;0,(BO16-'AutoProd-CHP'!T134),"")</f>
        <v/>
      </c>
      <c r="EP10" s="72" t="str">
        <f>IF((BP16-'AutoProd-CHP'!U134)&lt;0,(BP16-'AutoProd-CHP'!U134),"")</f>
        <v/>
      </c>
      <c r="EQ10" s="72" t="str">
        <f>IF((BQ16-'AutoProd-CHP'!V134)&lt;0,(BQ16-'AutoProd-CHP'!V134),"")</f>
        <v/>
      </c>
      <c r="ER10" s="72" t="str">
        <f>IF((BR16-'AutoProd-CHP'!W134)&lt;0,(BR16-'AutoProd-CHP'!W134),"")</f>
        <v/>
      </c>
      <c r="ES10" s="72" t="str">
        <f>IF((BS16-'AutoProd-CHP'!X134)&lt;0,(BS16-'AutoProd-CHP'!X134),"")</f>
        <v/>
      </c>
      <c r="ET10" s="72" t="str">
        <f>IF((BT16-'AutoProd-CHP'!Y134)&lt;0,(BT16-'AutoProd-CHP'!Y134),"")</f>
        <v/>
      </c>
      <c r="EU10" s="72" t="str">
        <f>IF((BU16-'AutoProd-CHP'!Z134)&lt;0,(BU16-'AutoProd-CHP'!Z134),"")</f>
        <v/>
      </c>
      <c r="EV10" s="72" t="str">
        <f>IF((BV16-'AutoProd-CHP'!AA134)&lt;0,(BV16-'AutoProd-CHP'!AA134),"")</f>
        <v/>
      </c>
      <c r="EW10" s="72" t="str">
        <f>IF((BW16-'AutoProd-CHP'!AB134)&lt;0,(BW16-'AutoProd-CHP'!AB134),"")</f>
        <v/>
      </c>
      <c r="EX10" s="72" t="str">
        <f>IF((BX16-'AutoProd-CHP'!AC134)&lt;0,(BX16-'AutoProd-CHP'!AC134),"")</f>
        <v/>
      </c>
      <c r="EY10" s="72" t="str">
        <f>IF((BY16-'AutoProd-CHP'!AD134)&lt;0,(BY16-'AutoProd-CHP'!AD134),"")</f>
        <v/>
      </c>
      <c r="EZ10" s="72" t="str">
        <f>IF((BZ16-'AutoProd-CHP'!AE134)&lt;0,(BZ16-'AutoProd-CHP'!AE134),"")</f>
        <v/>
      </c>
      <c r="FA10" s="72" t="str">
        <f>IF((CA16-'AutoProd-CHP'!AF134)&lt;0,(CA16-'AutoProd-CHP'!AF134),"")</f>
        <v/>
      </c>
      <c r="FB10" s="72" t="str">
        <f>IF((CB16-'AutoProd-CHP'!AG134)&lt;0,(CB16-'AutoProd-CHP'!AG134),"")</f>
        <v/>
      </c>
      <c r="FC10" s="72" t="str">
        <f>IF((CC16-'AutoProd-CHP'!AH134)&lt;0,(CC16-'AutoProd-CHP'!AH134),"")</f>
        <v/>
      </c>
      <c r="FD10" s="72" t="str">
        <f>IF((CD16-'AutoProd-CHP'!AI134)&lt;0,(CD16-'AutoProd-CHP'!AI134),"")</f>
        <v/>
      </c>
      <c r="FE10" s="72" t="str">
        <f>IF((CE16-'AutoProd-CHP'!AJ134)&lt;0,(CE16-'AutoProd-CHP'!AJ134),"")</f>
        <v/>
      </c>
      <c r="FF10" s="72" t="str">
        <f>IF((CF16-'AutoProd-CHP'!AK134)&lt;0,(CF16-'AutoProd-CHP'!AK134),"")</f>
        <v/>
      </c>
      <c r="FG10" s="72" t="str">
        <f>IF((CG16-'AutoProd-CHP'!AL134)&lt;0,(CG16-'AutoProd-CHP'!AL134),"")</f>
        <v/>
      </c>
      <c r="FH10" s="72" t="str">
        <f>IF((CH16-'AutoProd-CHP'!AM134)&lt;0,(CH16-'AutoProd-CHP'!AM134),"")</f>
        <v/>
      </c>
      <c r="FI10" s="72" t="str">
        <f>IF((CI16-'AutoProd-CHP'!AN134)&lt;0,(CI16-'AutoProd-CHP'!AN134),"")</f>
        <v/>
      </c>
      <c r="FJ10" s="72" t="str">
        <f>IF((CJ16-'AutoProd-CHP'!AO134)&lt;0,(CJ16-'AutoProd-CHP'!AO134),"")</f>
        <v/>
      </c>
    </row>
    <row r="11" spans="1:166">
      <c r="A11" s="20"/>
      <c r="B11" s="20"/>
      <c r="C11" s="20"/>
      <c r="F11" t="str">
        <f t="shared" si="1"/>
        <v>INDLFO</v>
      </c>
      <c r="G11" s="41">
        <f t="shared" si="2"/>
        <v>0</v>
      </c>
      <c r="H11" s="41">
        <f t="shared" si="3"/>
        <v>0</v>
      </c>
      <c r="I11" s="41">
        <f t="shared" si="4"/>
        <v>0</v>
      </c>
      <c r="J11" s="41">
        <f t="shared" si="5"/>
        <v>0</v>
      </c>
      <c r="K11" s="41">
        <f t="shared" si="6"/>
        <v>0</v>
      </c>
      <c r="L11" s="41">
        <f t="shared" si="7"/>
        <v>0</v>
      </c>
      <c r="M11" s="41">
        <f t="shared" si="8"/>
        <v>0</v>
      </c>
      <c r="N11" s="41">
        <f t="shared" si="9"/>
        <v>0</v>
      </c>
      <c r="O11" s="41">
        <f t="shared" si="10"/>
        <v>0</v>
      </c>
      <c r="P11" s="41">
        <f t="shared" si="11"/>
        <v>0</v>
      </c>
      <c r="Q11" s="41">
        <f t="shared" si="12"/>
        <v>0</v>
      </c>
      <c r="R11" s="41">
        <f t="shared" si="13"/>
        <v>6.6305722923146e-19</v>
      </c>
      <c r="S11" s="41">
        <f t="shared" si="14"/>
        <v>0</v>
      </c>
      <c r="T11" s="41">
        <f t="shared" si="15"/>
        <v>0</v>
      </c>
      <c r="U11" s="41">
        <f t="shared" si="16"/>
        <v>0</v>
      </c>
      <c r="V11" s="41">
        <f t="shared" si="17"/>
        <v>0</v>
      </c>
      <c r="W11" s="41">
        <f t="shared" si="18"/>
        <v>0</v>
      </c>
      <c r="X11" s="41">
        <f t="shared" si="19"/>
        <v>0</v>
      </c>
      <c r="Y11" s="41">
        <f t="shared" si="20"/>
        <v>0</v>
      </c>
      <c r="Z11" s="41">
        <f t="shared" si="21"/>
        <v>0</v>
      </c>
      <c r="AA11" s="41">
        <f t="shared" si="22"/>
        <v>0</v>
      </c>
      <c r="AB11" s="41">
        <f t="shared" si="23"/>
        <v>0</v>
      </c>
      <c r="AC11" s="41">
        <f t="shared" si="24"/>
        <v>0</v>
      </c>
      <c r="AD11" s="41">
        <f t="shared" si="25"/>
        <v>0</v>
      </c>
      <c r="AE11" s="41">
        <f t="shared" si="26"/>
        <v>0</v>
      </c>
      <c r="AF11" s="41">
        <f t="shared" si="27"/>
        <v>5.71761198410286e-19</v>
      </c>
      <c r="AG11" s="41">
        <f t="shared" si="28"/>
        <v>0</v>
      </c>
      <c r="AH11" s="41">
        <f t="shared" si="29"/>
        <v>0</v>
      </c>
      <c r="AI11" s="41">
        <f t="shared" si="30"/>
        <v>0</v>
      </c>
      <c r="AJ11" s="41">
        <f t="shared" si="31"/>
        <v>0</v>
      </c>
      <c r="AK11" s="41">
        <f t="shared" si="32"/>
        <v>0</v>
      </c>
      <c r="AL11" s="41">
        <f t="shared" si="33"/>
        <v>0</v>
      </c>
      <c r="AM11" s="41">
        <f t="shared" si="34"/>
        <v>0</v>
      </c>
      <c r="AN11" s="41">
        <f t="shared" si="35"/>
        <v>0</v>
      </c>
      <c r="AO11" s="41">
        <f t="shared" si="36"/>
        <v>0</v>
      </c>
      <c r="AP11" s="41">
        <f t="shared" si="37"/>
        <v>0</v>
      </c>
      <c r="AQ11" s="41">
        <f t="shared" si="38"/>
        <v>0</v>
      </c>
      <c r="AR11" s="138"/>
      <c r="AS11" s="16"/>
      <c r="AT11" s="56" t="str">
        <f>'Aggregated Balance-IND_2010'!A163</f>
        <v>B_101815</v>
      </c>
      <c r="AU11" s="56" t="str">
        <f>'Aggregated Balance-IND_2010'!B163</f>
        <v>Chemical and Petrochemical</v>
      </c>
      <c r="AV11" s="60" t="str">
        <f>'Aggregated Balance-IND_2010'!C163</f>
        <v>PJ</v>
      </c>
      <c r="AW11" s="60" t="str">
        <f>'Aggregated Balance-IND_2010'!D163</f>
        <v>'2010</v>
      </c>
      <c r="AX11" s="61" t="str">
        <f>'Aggregated Balance-IND_2010'!E163</f>
        <v>INDLFO</v>
      </c>
      <c r="AY11" s="61" t="str">
        <f>'Aggregated Balance-IND_2010'!F163</f>
        <v>Light Fuel Oil (IND)</v>
      </c>
      <c r="AZ11" s="29">
        <f>'Aggregated Balance-IND_2010'!G163</f>
        <v>0.043</v>
      </c>
      <c r="BA11" s="29">
        <f>'Aggregated Balance-IND_2010'!H163</f>
        <v>0.343</v>
      </c>
      <c r="BB11" s="29">
        <f>'Aggregated Balance-IND_2010'!I163</f>
        <v>0.042</v>
      </c>
      <c r="BC11" s="29">
        <f>'Aggregated Balance-IND_2010'!J163</f>
        <v>2.59858</v>
      </c>
      <c r="BD11" s="29">
        <f>'Aggregated Balance-IND_2010'!K163</f>
        <v>0</v>
      </c>
      <c r="BE11" s="29">
        <f>'Aggregated Balance-IND_2010'!L163</f>
        <v>0</v>
      </c>
      <c r="BF11" s="29">
        <f>'Aggregated Balance-IND_2010'!M163</f>
        <v>2.917</v>
      </c>
      <c r="BG11" s="29">
        <f>'Aggregated Balance-IND_2010'!N163</f>
        <v>0.343</v>
      </c>
      <c r="BH11" s="29">
        <f>'Aggregated Balance-IND_2010'!O163</f>
        <v>0.042</v>
      </c>
      <c r="BI11" s="29">
        <f>'Aggregated Balance-IND_2010'!P163</f>
        <v>0.341</v>
      </c>
      <c r="BJ11" s="29">
        <f>'Aggregated Balance-IND_2010'!Q163</f>
        <v>4.547</v>
      </c>
      <c r="BK11" s="29">
        <f>'Aggregated Balance-IND_2010'!R163</f>
        <v>0.171</v>
      </c>
      <c r="BL11" s="29">
        <f>'Aggregated Balance-IND_2010'!S163</f>
        <v>0</v>
      </c>
      <c r="BM11" s="29">
        <f>'Aggregated Balance-IND_2010'!T163</f>
        <v>0.043</v>
      </c>
      <c r="BN11" s="29">
        <f>'Aggregated Balance-IND_2010'!U163</f>
        <v>0</v>
      </c>
      <c r="BO11" s="29">
        <f>'Aggregated Balance-IND_2010'!V163</f>
        <v>3.304</v>
      </c>
      <c r="BP11" s="29">
        <f>'Aggregated Balance-IND_2010'!W163</f>
        <v>0</v>
      </c>
      <c r="BQ11" s="29">
        <f>'Aggregated Balance-IND_2010'!X163</f>
        <v>6.028</v>
      </c>
      <c r="BR11" s="29">
        <f>'Aggregated Balance-IND_2010'!Y163</f>
        <v>0</v>
      </c>
      <c r="BS11" s="29">
        <f>'Aggregated Balance-IND_2010'!Z163</f>
        <v>0.085</v>
      </c>
      <c r="BT11" s="29">
        <f>'Aggregated Balance-IND_2010'!AA163</f>
        <v>0.085</v>
      </c>
      <c r="BU11" s="29">
        <f>'Aggregated Balance-IND_2010'!AB163</f>
        <v>0</v>
      </c>
      <c r="BV11" s="29">
        <f>'Aggregated Balance-IND_2010'!AC163</f>
        <v>0.043</v>
      </c>
      <c r="BW11" s="29">
        <f>'Aggregated Balance-IND_2010'!AD163</f>
        <v>1.973</v>
      </c>
      <c r="BX11" s="29">
        <f>'Aggregated Balance-IND_2010'!AE163</f>
        <v>4.161</v>
      </c>
      <c r="BY11" s="29">
        <f>'Aggregated Balance-IND_2010'!AF163</f>
        <v>0.085</v>
      </c>
      <c r="BZ11" s="29">
        <f>'Aggregated Balance-IND_2010'!AG163</f>
        <v>0.304</v>
      </c>
      <c r="CA11" s="29">
        <f>'Aggregated Balance-IND_2010'!AH163</f>
        <v>1.201</v>
      </c>
      <c r="CB11" s="29">
        <f>'Aggregated Balance-IND_2010'!AI163</f>
        <v>0.17</v>
      </c>
      <c r="CC11" s="29">
        <f>'Aggregated Balance-IND_2010'!AJ163</f>
        <v>0</v>
      </c>
      <c r="CD11" s="29">
        <f>'Aggregated Balance-IND_2010'!AK163</f>
        <v>6.808</v>
      </c>
      <c r="CE11" s="29">
        <f>'Aggregated Balance-IND_2010'!AL163</f>
        <v>0.04258</v>
      </c>
      <c r="CF11" s="29">
        <f>'Aggregated Balance-IND_2010'!AM163</f>
        <v>0</v>
      </c>
      <c r="CG11" s="29">
        <f>'Aggregated Balance-IND_2010'!AN163</f>
        <v>0</v>
      </c>
      <c r="CH11" s="29">
        <f>'Aggregated Balance-IND_2010'!AO163</f>
        <v>0</v>
      </c>
      <c r="CI11" s="29">
        <f>'Aggregated Balance-IND_2010'!AP163</f>
        <v>0.043</v>
      </c>
      <c r="CJ11" s="29">
        <f>'Aggregated Balance-IND_2010'!AQ163</f>
        <v>0</v>
      </c>
      <c r="CL11" t="str">
        <f t="shared" si="39"/>
        <v>INDLFO</v>
      </c>
      <c r="CM11" s="35">
        <f>IF((AZ$11+AZ$13)&gt;0,'AutoProd-CHP'!E131*AZ11/(AZ$11+AZ$13),0)</f>
        <v>0</v>
      </c>
      <c r="CN11" s="35">
        <f>IF((BA$11+BA$13)&gt;0,'AutoProd-CHP'!F131*BA11/(BA$11+BA$13),0)</f>
        <v>0</v>
      </c>
      <c r="CO11" s="35">
        <f>IF((BB$11+BB$13)&gt;0,'AutoProd-CHP'!G131*BB11/(BB$11+BB$13),0)</f>
        <v>0</v>
      </c>
      <c r="CP11" s="35">
        <f>IF((BC$11+BC$13)&gt;0,'AutoProd-CHP'!H131*BC11/(BC$11+BC$13),0)</f>
        <v>0</v>
      </c>
      <c r="CQ11" s="35">
        <f>IF((BD$11+BD$13)&gt;0,'AutoProd-CHP'!I131*BD11/(BD$11+BD$13),0)</f>
        <v>0</v>
      </c>
      <c r="CR11" s="35">
        <f>IF((BE$11+BE$13)&gt;0,'AutoProd-CHP'!J131*BE11/(BE$11+BE$13),0)</f>
        <v>0</v>
      </c>
      <c r="CS11" s="35">
        <f>IF((BF$11+BF$13)&gt;0,'AutoProd-CHP'!K131*BF11/(BF$11+BF$13),0)</f>
        <v>0</v>
      </c>
      <c r="CT11" s="35">
        <f>IF((BG$11+BG$13)&gt;0,'AutoProd-CHP'!L131*BG11/(BG$11+BG$13),0)</f>
        <v>0</v>
      </c>
      <c r="CU11" s="35">
        <f>IF((BH$11+BH$13)&gt;0,'AutoProd-CHP'!M131*BH11/(BH$11+BH$13),0)</f>
        <v>0</v>
      </c>
      <c r="CV11" s="35">
        <f>IF((BI$11+BI$13)&gt;0,'AutoProd-CHP'!N131*BI11/(BI$11+BI$13),0)</f>
        <v>0</v>
      </c>
      <c r="CW11" s="35">
        <f>IF((BJ$11+BJ$13)&gt;0,'AutoProd-CHP'!O131*BJ11/(BJ$11+BJ$13),0)</f>
        <v>0</v>
      </c>
      <c r="CX11" s="35">
        <f>IF((BK$11+BK$13)&gt;0,'AutoProd-CHP'!P131*BK11/(BK$11+BK$13),0)</f>
        <v>0</v>
      </c>
      <c r="CY11" s="35">
        <f>IF((BL$11+BL$13)&gt;0,'AutoProd-CHP'!Q131*BL11/(BL$11+BL$13),0)</f>
        <v>0</v>
      </c>
      <c r="CZ11" s="35">
        <f>IF((BM$11+BM$13)&gt;0,'AutoProd-CHP'!R131*BM11/(BM$11+BM$13),0)</f>
        <v>0</v>
      </c>
      <c r="DA11" s="35">
        <f>IF((BN$11+BN$13)&gt;0,'AutoProd-CHP'!S131*BN11/(BN$11+BN$13),0)</f>
        <v>0</v>
      </c>
      <c r="DB11" s="35">
        <f>IF((BO$11+BO$13)&gt;0,'AutoProd-CHP'!T131*BO11/(BO$11+BO$13),0)</f>
        <v>0</v>
      </c>
      <c r="DC11" s="35">
        <f>IF((BP$11+BP$13)&gt;0,'AutoProd-CHP'!U131*BP11/(BP$11+BP$13),0)</f>
        <v>0</v>
      </c>
      <c r="DD11" s="35">
        <f>IF((BQ$11+BQ$13)&gt;0,'AutoProd-CHP'!V131*BQ11/(BQ$11+BQ$13),0)</f>
        <v>0</v>
      </c>
      <c r="DE11" s="35">
        <f>IF((BR$11+BR$13)&gt;0,'AutoProd-CHP'!W131*BR11/(BR$11+BR$13),0)</f>
        <v>0</v>
      </c>
      <c r="DF11" s="35">
        <f>IF((BS$11+BS$13)&gt;0,'AutoProd-CHP'!X131*BS11/(BS$11+BS$13),0)</f>
        <v>0</v>
      </c>
      <c r="DG11" s="35">
        <f>IF((BT$11+BT$13)&gt;0,'AutoProd-CHP'!Y131*BT11/(BT$11+BT$13),0)</f>
        <v>0</v>
      </c>
      <c r="DH11" s="35">
        <f>IF((BU$11+BU$13)&gt;0,'AutoProd-CHP'!Z131*BU11/(BU$11+BU$13),0)</f>
        <v>0</v>
      </c>
      <c r="DI11" s="35">
        <f>IF((BV$11+BV$13)&gt;0,'AutoProd-CHP'!AA131*BV11/(BV$11+BV$13),0)</f>
        <v>0</v>
      </c>
      <c r="DJ11" s="35">
        <f>IF((BW$11+BW$13)&gt;0,'AutoProd-CHP'!AB131*BW11/(BW$11+BW$13),0)</f>
        <v>0</v>
      </c>
      <c r="DK11" s="35">
        <f>IF((BX$11+BX$13)&gt;0,'AutoProd-CHP'!AC131*BX11/(BX$11+BX$13),0)</f>
        <v>0</v>
      </c>
      <c r="DL11" s="35">
        <f>IF((BY$11+BY$13)&gt;0,'AutoProd-CHP'!AD131*BY11/(BY$11+BY$13),0)</f>
        <v>0</v>
      </c>
      <c r="DM11" s="35">
        <f>IF((BZ$11+BZ$13)&gt;0,'AutoProd-CHP'!AE131*BZ11/(BZ$11+BZ$13),0)</f>
        <v>0</v>
      </c>
      <c r="DN11" s="35">
        <f>IF((CA$11+CA$13)&gt;0,'AutoProd-CHP'!AF131*CA11/(CA$11+CA$13),0)</f>
        <v>0</v>
      </c>
      <c r="DO11" s="35">
        <f>IF((CB$11+CB$13)&gt;0,'AutoProd-CHP'!AG131*CB11/(CB$11+CB$13),0)</f>
        <v>0</v>
      </c>
      <c r="DP11" s="35">
        <f>IF((CC$11+CC$13)&gt;0,'AutoProd-CHP'!AH131*CC11/(CC$11+CC$13),0)</f>
        <v>0</v>
      </c>
      <c r="DQ11" s="35">
        <f>IF((CD$11+CD$13)&gt;0,'AutoProd-CHP'!AI131*CD11/(CD$11+CD$13),0)</f>
        <v>0</v>
      </c>
      <c r="DR11" s="35">
        <f>IF((CE$11+CE$13)&gt;0,'AutoProd-CHP'!AJ131*CE11/(CE$11+CE$13),0)</f>
        <v>0</v>
      </c>
      <c r="DS11" s="35">
        <f>IF((CF$11+CF$13)&gt;0,'AutoProd-CHP'!AK131*CF11/(CF$11+CF$13),0)</f>
        <v>0</v>
      </c>
      <c r="DT11" s="35">
        <f>IF((CG$11+CG$13)&gt;0,'AutoProd-CHP'!AL131*CG11/(CG$11+CG$13),0)</f>
        <v>0</v>
      </c>
      <c r="DU11" s="35">
        <f>IF((CH$11+CH$13)&gt;0,'AutoProd-CHP'!AM131*CH11/(CH$11+CH$13),0)</f>
        <v>0</v>
      </c>
      <c r="DV11" s="35">
        <f>IF((CI$11+CI$13)&gt;0,'AutoProd-CHP'!AN131*CI11/(CI$11+CI$13),0)</f>
        <v>0</v>
      </c>
      <c r="DW11" s="35">
        <f>IF((CJ$11+CJ$13)&gt;0,'AutoProd-CHP'!AO131*CJ11/(CJ$11+CJ$13),0)</f>
        <v>0</v>
      </c>
      <c r="DY11" s="54" t="s">
        <v>599</v>
      </c>
      <c r="DZ11" s="72" t="str">
        <f>IF(SUM('Aggregated Balance-IND_2010'!G173:G174)=0,"",IF('Aggregated Balance-IND_2010'!G174=0,"",IF((AZ17-'AutoProd-CHP'!E135*'Aggregated Balance-IND_2010'!G174/SUM('Aggregated Balance-IND_2010'!G173:G174))&lt;0,(AZ17-'AutoProd-CHP'!E135*'Aggregated Balance-IND_2010'!G174/SUM('Aggregated Balance-IND_2010'!G173:G174)),"")))</f>
        <v/>
      </c>
      <c r="EA11" s="72" t="str">
        <f>IF(SUM('Aggregated Balance-IND_2010'!H173:H174)=0,"",IF('Aggregated Balance-IND_2010'!H174=0,"",IF((BA17-'AutoProd-CHP'!F135*'Aggregated Balance-IND_2010'!H174/SUM('Aggregated Balance-IND_2010'!H173:H174))&lt;0,(BA17-'AutoProd-CHP'!F135*'Aggregated Balance-IND_2010'!H174/SUM('Aggregated Balance-IND_2010'!H173:H174)),"")))</f>
        <v/>
      </c>
      <c r="EB11" s="72" t="str">
        <f>IF(SUM('Aggregated Balance-IND_2010'!I173:I174)=0,"",IF('Aggregated Balance-IND_2010'!I174=0,"",IF((BB17-'AutoProd-CHP'!G135*'Aggregated Balance-IND_2010'!I174/SUM('Aggregated Balance-IND_2010'!I173:I174))&lt;0,(BB17-'AutoProd-CHP'!G135*'Aggregated Balance-IND_2010'!I174/SUM('Aggregated Balance-IND_2010'!I173:I174)),"")))</f>
        <v/>
      </c>
      <c r="EC11" s="72" t="str">
        <f>IF(SUM('Aggregated Balance-IND_2010'!J173:J174)=0,"",IF('Aggregated Balance-IND_2010'!J174=0,"",IF((BC17-'AutoProd-CHP'!H135*'Aggregated Balance-IND_2010'!J174/SUM('Aggregated Balance-IND_2010'!J173:J174))&lt;0,(BC17-'AutoProd-CHP'!H135*'Aggregated Balance-IND_2010'!J174/SUM('Aggregated Balance-IND_2010'!J173:J174)),"")))</f>
        <v/>
      </c>
      <c r="ED11" s="72" t="str">
        <f>IF(SUM('Aggregated Balance-IND_2010'!K173:K174)=0,"",IF('Aggregated Balance-IND_2010'!K174=0,"",IF((BD17-'AutoProd-CHP'!I135*'Aggregated Balance-IND_2010'!K174/SUM('Aggregated Balance-IND_2010'!K173:K174))&lt;0,(BD17-'AutoProd-CHP'!I135*'Aggregated Balance-IND_2010'!K174/SUM('Aggregated Balance-IND_2010'!K173:K174)),"")))</f>
        <v/>
      </c>
      <c r="EE11" s="72" t="str">
        <f>IF(SUM('Aggregated Balance-IND_2010'!L173:L174)=0,"",IF('Aggregated Balance-IND_2010'!L174=0,"",IF((BE17-'AutoProd-CHP'!J135*'Aggregated Balance-IND_2010'!L174/SUM('Aggregated Balance-IND_2010'!L173:L174))&lt;0,(BE17-'AutoProd-CHP'!J135*'Aggregated Balance-IND_2010'!L174/SUM('Aggregated Balance-IND_2010'!L173:L174)),"")))</f>
        <v/>
      </c>
      <c r="EF11" s="72" t="str">
        <f>IF(SUM('Aggregated Balance-IND_2010'!M173:M174)=0,"",IF('Aggregated Balance-IND_2010'!M174=0,"",IF((BF17-'AutoProd-CHP'!K135*'Aggregated Balance-IND_2010'!M174/SUM('Aggregated Balance-IND_2010'!M173:M174))&lt;0,(BF17-'AutoProd-CHP'!K135*'Aggregated Balance-IND_2010'!M174/SUM('Aggregated Balance-IND_2010'!M173:M174)),"")))</f>
        <v/>
      </c>
      <c r="EG11" s="72" t="str">
        <f>IF(SUM('Aggregated Balance-IND_2010'!N173:N174)=0,"",IF('Aggregated Balance-IND_2010'!N174=0,"",IF((BG17-'AutoProd-CHP'!L135*'Aggregated Balance-IND_2010'!N174/SUM('Aggregated Balance-IND_2010'!N173:N174))&lt;0,(BG17-'AutoProd-CHP'!L135*'Aggregated Balance-IND_2010'!N174/SUM('Aggregated Balance-IND_2010'!N173:N174)),"")))</f>
        <v/>
      </c>
      <c r="EH11" s="72" t="str">
        <f>IF(SUM('Aggregated Balance-IND_2010'!O173:O174)=0,"",IF('Aggregated Balance-IND_2010'!O174=0,"",IF((BH17-'AutoProd-CHP'!M135*'Aggregated Balance-IND_2010'!O174/SUM('Aggregated Balance-IND_2010'!O173:O174))&lt;0,(BH17-'AutoProd-CHP'!M135*'Aggregated Balance-IND_2010'!O174/SUM('Aggregated Balance-IND_2010'!O173:O174)),"")))</f>
        <v/>
      </c>
      <c r="EI11" s="72" t="str">
        <f>IF(SUM('Aggregated Balance-IND_2010'!P173:P174)=0,"",IF('Aggregated Balance-IND_2010'!P174=0,"",IF((BI17-'AutoProd-CHP'!N135*'Aggregated Balance-IND_2010'!P174/SUM('Aggregated Balance-IND_2010'!P173:P174))&lt;0,(BI17-'AutoProd-CHP'!N135*'Aggregated Balance-IND_2010'!P174/SUM('Aggregated Balance-IND_2010'!P173:P174)),"")))</f>
        <v/>
      </c>
      <c r="EJ11" s="72" t="str">
        <f>IF(SUM('Aggregated Balance-IND_2010'!Q173:Q174)=0,"",IF('Aggregated Balance-IND_2010'!Q174=0,"",IF((BJ17-'AutoProd-CHP'!O135*'Aggregated Balance-IND_2010'!Q174/SUM('Aggregated Balance-IND_2010'!Q173:Q174))&lt;0,(BJ17-'AutoProd-CHP'!O135*'Aggregated Balance-IND_2010'!Q174/SUM('Aggregated Balance-IND_2010'!Q173:Q174)),"")))</f>
        <v/>
      </c>
      <c r="EK11" s="72" t="str">
        <f>IF(SUM('Aggregated Balance-IND_2010'!R173:R174)=0,"",IF('Aggregated Balance-IND_2010'!R174=0,"",IF((BK17-'AutoProd-CHP'!P135*'Aggregated Balance-IND_2010'!R174/SUM('Aggregated Balance-IND_2010'!R173:R174))&lt;0,(BK17-'AutoProd-CHP'!P135*'Aggregated Balance-IND_2010'!R174/SUM('Aggregated Balance-IND_2010'!R173:R174)),"")))</f>
        <v/>
      </c>
      <c r="EL11" s="72" t="str">
        <f>IF(SUM('Aggregated Balance-IND_2010'!S173:S174)=0,"",IF('Aggregated Balance-IND_2010'!S174=0,"",IF((BL17-'AutoProd-CHP'!Q135*'Aggregated Balance-IND_2010'!S174/SUM('Aggregated Balance-IND_2010'!S173:S174))&lt;0,(BL17-'AutoProd-CHP'!Q135*'Aggregated Balance-IND_2010'!S174/SUM('Aggregated Balance-IND_2010'!S173:S174)),"")))</f>
        <v/>
      </c>
      <c r="EM11" s="72" t="str">
        <f>IF(SUM('Aggregated Balance-IND_2010'!T173:T174)=0,"",IF('Aggregated Balance-IND_2010'!T174=0,"",IF((BM17-'AutoProd-CHP'!R135*'Aggregated Balance-IND_2010'!T174/SUM('Aggregated Balance-IND_2010'!T173:T174))&lt;0,(BM17-'AutoProd-CHP'!R135*'Aggregated Balance-IND_2010'!T174/SUM('Aggregated Balance-IND_2010'!T173:T174)),"")))</f>
        <v/>
      </c>
      <c r="EN11" s="72" t="str">
        <f>IF(SUM('Aggregated Balance-IND_2010'!U173:U174)=0,"",IF('Aggregated Balance-IND_2010'!U174=0,"",IF((BN17-'AutoProd-CHP'!S135*'Aggregated Balance-IND_2010'!U174/SUM('Aggregated Balance-IND_2010'!U173:U174))&lt;0,(BN17-'AutoProd-CHP'!S135*'Aggregated Balance-IND_2010'!U174/SUM('Aggregated Balance-IND_2010'!U173:U174)),"")))</f>
        <v/>
      </c>
      <c r="EO11" s="72" t="str">
        <f>IF(SUM('Aggregated Balance-IND_2010'!V173:V174)=0,"",IF('Aggregated Balance-IND_2010'!V174=0,"",IF((BO17-'AutoProd-CHP'!T135*'Aggregated Balance-IND_2010'!V174/SUM('Aggregated Balance-IND_2010'!V173:V174))&lt;0,(BO17-'AutoProd-CHP'!T135*'Aggregated Balance-IND_2010'!V174/SUM('Aggregated Balance-IND_2010'!V173:V174)),"")))</f>
        <v/>
      </c>
      <c r="EP11" s="72" t="str">
        <f>IF(SUM('Aggregated Balance-IND_2010'!W173:W174)=0,"",IF('Aggregated Balance-IND_2010'!W174=0,"",IF((BP17-'AutoProd-CHP'!U135*'Aggregated Balance-IND_2010'!W174/SUM('Aggregated Balance-IND_2010'!W173:W174))&lt;0,(BP17-'AutoProd-CHP'!U135*'Aggregated Balance-IND_2010'!W174/SUM('Aggregated Balance-IND_2010'!W173:W174)),"")))</f>
        <v/>
      </c>
      <c r="EQ11" s="72" t="str">
        <f>IF(SUM('Aggregated Balance-IND_2010'!X173:X174)=0,"",IF('Aggregated Balance-IND_2010'!X174=0,"",IF((BQ17-'AutoProd-CHP'!V135*'Aggregated Balance-IND_2010'!X174/SUM('Aggregated Balance-IND_2010'!X173:X174))&lt;0,(BQ17-'AutoProd-CHP'!V135*'Aggregated Balance-IND_2010'!X174/SUM('Aggregated Balance-IND_2010'!X173:X174)),"")))</f>
        <v/>
      </c>
      <c r="ER11" s="72" t="str">
        <f>IF(SUM('Aggregated Balance-IND_2010'!Y173:Y174)=0,"",IF('Aggregated Balance-IND_2010'!Y174=0,"",IF((BR17-'AutoProd-CHP'!W135*'Aggregated Balance-IND_2010'!Y174/SUM('Aggregated Balance-IND_2010'!Y173:Y174))&lt;0,(BR17-'AutoProd-CHP'!W135*'Aggregated Balance-IND_2010'!Y174/SUM('Aggregated Balance-IND_2010'!Y173:Y174)),"")))</f>
        <v/>
      </c>
      <c r="ES11" s="72" t="str">
        <f>IF(SUM('Aggregated Balance-IND_2010'!Z173:Z174)=0,"",IF('Aggregated Balance-IND_2010'!Z174=0,"",IF((BS17-'AutoProd-CHP'!X135*'Aggregated Balance-IND_2010'!Z174/SUM('Aggregated Balance-IND_2010'!Z173:Z174))&lt;0,(BS17-'AutoProd-CHP'!X135*'Aggregated Balance-IND_2010'!Z174/SUM('Aggregated Balance-IND_2010'!Z173:Z174)),"")))</f>
        <v/>
      </c>
      <c r="ET11" s="72" t="str">
        <f>IF(SUM('Aggregated Balance-IND_2010'!AA173:AA174)=0,"",IF('Aggregated Balance-IND_2010'!AA174=0,"",IF((BT17-'AutoProd-CHP'!Y135*'Aggregated Balance-IND_2010'!AA174/SUM('Aggregated Balance-IND_2010'!AA173:AA174))&lt;0,(BT17-'AutoProd-CHP'!Y135*'Aggregated Balance-IND_2010'!AA174/SUM('Aggregated Balance-IND_2010'!AA173:AA174)),"")))</f>
        <v/>
      </c>
      <c r="EU11" s="72" t="str">
        <f>IF(SUM('Aggregated Balance-IND_2010'!AB173:AB174)=0,"",IF('Aggregated Balance-IND_2010'!AB174=0,"",IF((BU17-'AutoProd-CHP'!Z135*'Aggregated Balance-IND_2010'!AB174/SUM('Aggregated Balance-IND_2010'!AB173:AB174))&lt;0,(BU17-'AutoProd-CHP'!Z135*'Aggregated Balance-IND_2010'!AB174/SUM('Aggregated Balance-IND_2010'!AB173:AB174)),"")))</f>
        <v/>
      </c>
      <c r="EV11" s="72" t="str">
        <f>IF(SUM('Aggregated Balance-IND_2010'!AC173:AC174)=0,"",IF('Aggregated Balance-IND_2010'!AC174=0,"",IF((BV17-'AutoProd-CHP'!AA135*'Aggregated Balance-IND_2010'!AC174/SUM('Aggregated Balance-IND_2010'!AC173:AC174))&lt;0,(BV17-'AutoProd-CHP'!AA135*'Aggregated Balance-IND_2010'!AC174/SUM('Aggregated Balance-IND_2010'!AC173:AC174)),"")))</f>
        <v/>
      </c>
      <c r="EW11" s="72" t="str">
        <f>IF(SUM('Aggregated Balance-IND_2010'!AD173:AD174)=0,"",IF('Aggregated Balance-IND_2010'!AD174=0,"",IF((BW17-'AutoProd-CHP'!AB135*'Aggregated Balance-IND_2010'!AD174/SUM('Aggregated Balance-IND_2010'!AD173:AD174))&lt;0,(BW17-'AutoProd-CHP'!AB135*'Aggregated Balance-IND_2010'!AD174/SUM('Aggregated Balance-IND_2010'!AD173:AD174)),"")))</f>
        <v/>
      </c>
      <c r="EX11" s="72" t="str">
        <f>IF(SUM('Aggregated Balance-IND_2010'!AE173:AE174)=0,"",IF('Aggregated Balance-IND_2010'!AE174=0,"",IF((BX17-'AutoProd-CHP'!AC135*'Aggregated Balance-IND_2010'!AE174/SUM('Aggregated Balance-IND_2010'!AE173:AE174))&lt;0,(BX17-'AutoProd-CHP'!AC135*'Aggregated Balance-IND_2010'!AE174/SUM('Aggregated Balance-IND_2010'!AE173:AE174)),"")))</f>
        <v/>
      </c>
      <c r="EY11" s="72" t="str">
        <f>IF(SUM('Aggregated Balance-IND_2010'!AF173:AF174)=0,"",IF('Aggregated Balance-IND_2010'!AF174=0,"",IF((BY17-'AutoProd-CHP'!AD135*'Aggregated Balance-IND_2010'!AF174/SUM('Aggregated Balance-IND_2010'!AF173:AF174))&lt;0,(BY17-'AutoProd-CHP'!AD135*'Aggregated Balance-IND_2010'!AF174/SUM('Aggregated Balance-IND_2010'!AF173:AF174)),"")))</f>
        <v/>
      </c>
      <c r="EZ11" s="72" t="str">
        <f>IF(SUM('Aggregated Balance-IND_2010'!AG173:AG174)=0,"",IF('Aggregated Balance-IND_2010'!AG174=0,"",IF((BZ17-'AutoProd-CHP'!AE135*'Aggregated Balance-IND_2010'!AG174/SUM('Aggregated Balance-IND_2010'!AG173:AG174))&lt;0,(BZ17-'AutoProd-CHP'!AE135*'Aggregated Balance-IND_2010'!AG174/SUM('Aggregated Balance-IND_2010'!AG173:AG174)),"")))</f>
        <v/>
      </c>
      <c r="FA11" s="72" t="str">
        <f>IF(SUM('Aggregated Balance-IND_2010'!AH173:AH174)=0,"",IF('Aggregated Balance-IND_2010'!AH174=0,"",IF((CA17-'AutoProd-CHP'!AF135*'Aggregated Balance-IND_2010'!AH174/SUM('Aggregated Balance-IND_2010'!AH173:AH174))&lt;0,(CA17-'AutoProd-CHP'!AF135*'Aggregated Balance-IND_2010'!AH174/SUM('Aggregated Balance-IND_2010'!AH173:AH174)),"")))</f>
        <v/>
      </c>
      <c r="FB11" s="72" t="str">
        <f>IF(SUM('Aggregated Balance-IND_2010'!AI173:AI174)=0,"",IF('Aggregated Balance-IND_2010'!AI174=0,"",IF((CB17-'AutoProd-CHP'!AG135*'Aggregated Balance-IND_2010'!AI174/SUM('Aggregated Balance-IND_2010'!AI173:AI174))&lt;0,(CB17-'AutoProd-CHP'!AG135*'Aggregated Balance-IND_2010'!AI174/SUM('Aggregated Balance-IND_2010'!AI173:AI174)),"")))</f>
        <v/>
      </c>
      <c r="FC11" s="72" t="str">
        <f>IF(SUM('Aggregated Balance-IND_2010'!AJ173:AJ174)=0,"",IF('Aggregated Balance-IND_2010'!AJ174=0,"",IF((CC17-'AutoProd-CHP'!AH135*'Aggregated Balance-IND_2010'!AJ174/SUM('Aggregated Balance-IND_2010'!AJ173:AJ174))&lt;0,(CC17-'AutoProd-CHP'!AH135*'Aggregated Balance-IND_2010'!AJ174/SUM('Aggregated Balance-IND_2010'!AJ173:AJ174)),"")))</f>
        <v/>
      </c>
      <c r="FD11" s="72" t="str">
        <f>IF(SUM('Aggregated Balance-IND_2010'!AK173:AK174)=0,"",IF('Aggregated Balance-IND_2010'!AK174=0,"",IF((CD17-'AutoProd-CHP'!AI135*'Aggregated Balance-IND_2010'!AK174/SUM('Aggregated Balance-IND_2010'!AK173:AK174))&lt;0,(CD17-'AutoProd-CHP'!AI135*'Aggregated Balance-IND_2010'!AK174/SUM('Aggregated Balance-IND_2010'!AK173:AK174)),"")))</f>
        <v/>
      </c>
      <c r="FE11" s="72" t="str">
        <f>IF(SUM('Aggregated Balance-IND_2010'!AL173:AL174)=0,"",IF('Aggregated Balance-IND_2010'!AL174=0,"",IF((CE17-'AutoProd-CHP'!AJ135*'Aggregated Balance-IND_2010'!AL174/SUM('Aggregated Balance-IND_2010'!AL173:AL174))&lt;0,(CE17-'AutoProd-CHP'!AJ135*'Aggregated Balance-IND_2010'!AL174/SUM('Aggregated Balance-IND_2010'!AL173:AL174)),"")))</f>
        <v/>
      </c>
      <c r="FF11" s="72" t="str">
        <f>IF(SUM('Aggregated Balance-IND_2010'!AM173:AM174)=0,"",IF('Aggregated Balance-IND_2010'!AM174=0,"",IF((CF17-'AutoProd-CHP'!AK135*'Aggregated Balance-IND_2010'!AM174/SUM('Aggregated Balance-IND_2010'!AM173:AM174))&lt;0,(CF17-'AutoProd-CHP'!AK135*'Aggregated Balance-IND_2010'!AM174/SUM('Aggregated Balance-IND_2010'!AM173:AM174)),"")))</f>
        <v/>
      </c>
      <c r="FG11" s="72" t="str">
        <f>IF(SUM('Aggregated Balance-IND_2010'!AN173:AN174)=0,"",IF('Aggregated Balance-IND_2010'!AN174=0,"",IF((CG17-'AutoProd-CHP'!AL135*'Aggregated Balance-IND_2010'!AN174/SUM('Aggregated Balance-IND_2010'!AN173:AN174))&lt;0,(CG17-'AutoProd-CHP'!AL135*'Aggregated Balance-IND_2010'!AN174/SUM('Aggregated Balance-IND_2010'!AN173:AN174)),"")))</f>
        <v/>
      </c>
      <c r="FH11" s="72" t="str">
        <f>IF(SUM('Aggregated Balance-IND_2010'!AO173:AO174)=0,"",IF('Aggregated Balance-IND_2010'!AO174=0,"",IF((CH17-'AutoProd-CHP'!AM135*'Aggregated Balance-IND_2010'!AO174/SUM('Aggregated Balance-IND_2010'!AO173:AO174))&lt;0,(CH17-'AutoProd-CHP'!AM135*'Aggregated Balance-IND_2010'!AO174/SUM('Aggregated Balance-IND_2010'!AO173:AO174)),"")))</f>
        <v/>
      </c>
      <c r="FI11" s="72" t="str">
        <f>IF(SUM('Aggregated Balance-IND_2010'!AP173:AP174)=0,"",IF('Aggregated Balance-IND_2010'!AP174=0,"",IF((CI17-'AutoProd-CHP'!AN135*'Aggregated Balance-IND_2010'!AP174/SUM('Aggregated Balance-IND_2010'!AP173:AP174))&lt;0,(CI17-'AutoProd-CHP'!AN135*'Aggregated Balance-IND_2010'!AP174/SUM('Aggregated Balance-IND_2010'!AP173:AP174)),"")))</f>
        <v/>
      </c>
      <c r="FJ11" s="72" t="str">
        <f>IF(SUM('Aggregated Balance-IND_2010'!AQ173:AQ174)=0,"",IF('Aggregated Balance-IND_2010'!AQ174=0,"",IF((CJ17-'AutoProd-CHP'!AO135*'Aggregated Balance-IND_2010'!AQ174/SUM('Aggregated Balance-IND_2010'!AQ173:AQ174))&lt;0,(CJ17-'AutoProd-CHP'!AO135*'Aggregated Balance-IND_2010'!AQ174/SUM('Aggregated Balance-IND_2010'!AQ173:AQ174)),"")))</f>
        <v/>
      </c>
    </row>
    <row r="12" spans="1:166">
      <c r="A12" s="20"/>
      <c r="B12" s="20"/>
      <c r="C12" s="20"/>
      <c r="F12" t="str">
        <f t="shared" si="1"/>
        <v>INDNAP</v>
      </c>
      <c r="G12" s="41">
        <f t="shared" si="2"/>
        <v>0</v>
      </c>
      <c r="H12" s="41">
        <f t="shared" si="3"/>
        <v>0</v>
      </c>
      <c r="I12" s="41">
        <f t="shared" si="4"/>
        <v>0</v>
      </c>
      <c r="J12" s="41">
        <f t="shared" si="5"/>
        <v>0</v>
      </c>
      <c r="K12" s="41">
        <f t="shared" si="6"/>
        <v>0</v>
      </c>
      <c r="L12" s="41">
        <f t="shared" si="7"/>
        <v>0</v>
      </c>
      <c r="M12" s="41">
        <f t="shared" si="8"/>
        <v>0</v>
      </c>
      <c r="N12" s="41">
        <f t="shared" si="9"/>
        <v>0</v>
      </c>
      <c r="O12" s="41">
        <f t="shared" si="10"/>
        <v>0</v>
      </c>
      <c r="P12" s="41">
        <f t="shared" si="11"/>
        <v>0</v>
      </c>
      <c r="Q12" s="41">
        <f t="shared" si="12"/>
        <v>0</v>
      </c>
      <c r="R12" s="41">
        <f t="shared" si="13"/>
        <v>0</v>
      </c>
      <c r="S12" s="41">
        <f t="shared" si="14"/>
        <v>0</v>
      </c>
      <c r="T12" s="41">
        <f t="shared" si="15"/>
        <v>0</v>
      </c>
      <c r="U12" s="41">
        <f t="shared" si="16"/>
        <v>0</v>
      </c>
      <c r="V12" s="41">
        <f t="shared" si="17"/>
        <v>0</v>
      </c>
      <c r="W12" s="41">
        <f t="shared" si="18"/>
        <v>0</v>
      </c>
      <c r="X12" s="41">
        <f t="shared" si="19"/>
        <v>0</v>
      </c>
      <c r="Y12" s="41">
        <f t="shared" si="20"/>
        <v>0</v>
      </c>
      <c r="Z12" s="41">
        <f t="shared" si="21"/>
        <v>0</v>
      </c>
      <c r="AA12" s="41">
        <f t="shared" si="22"/>
        <v>0</v>
      </c>
      <c r="AB12" s="41">
        <f t="shared" si="23"/>
        <v>0</v>
      </c>
      <c r="AC12" s="41">
        <f t="shared" si="24"/>
        <v>0</v>
      </c>
      <c r="AD12" s="41">
        <f t="shared" si="25"/>
        <v>0</v>
      </c>
      <c r="AE12" s="41">
        <f t="shared" si="26"/>
        <v>0</v>
      </c>
      <c r="AF12" s="41">
        <f t="shared" si="27"/>
        <v>0</v>
      </c>
      <c r="AG12" s="41">
        <f t="shared" si="28"/>
        <v>0</v>
      </c>
      <c r="AH12" s="41">
        <f t="shared" si="29"/>
        <v>0</v>
      </c>
      <c r="AI12" s="41">
        <f t="shared" si="30"/>
        <v>0</v>
      </c>
      <c r="AJ12" s="41">
        <f t="shared" si="31"/>
        <v>0</v>
      </c>
      <c r="AK12" s="41">
        <f t="shared" si="32"/>
        <v>0</v>
      </c>
      <c r="AL12" s="41">
        <f t="shared" si="33"/>
        <v>0</v>
      </c>
      <c r="AM12" s="41">
        <f t="shared" si="34"/>
        <v>0</v>
      </c>
      <c r="AN12" s="41">
        <f t="shared" si="35"/>
        <v>0</v>
      </c>
      <c r="AO12" s="41">
        <f t="shared" si="36"/>
        <v>0</v>
      </c>
      <c r="AP12" s="41">
        <f t="shared" si="37"/>
        <v>0</v>
      </c>
      <c r="AQ12" s="41">
        <f t="shared" si="38"/>
        <v>0</v>
      </c>
      <c r="AR12" s="138"/>
      <c r="AS12" s="16"/>
      <c r="AT12" s="56" t="str">
        <f>'Aggregated Balance-IND_2010'!A164</f>
        <v>B_101815</v>
      </c>
      <c r="AU12" s="56" t="str">
        <f>'Aggregated Balance-IND_2010'!B164</f>
        <v>Chemical and Petrochemical</v>
      </c>
      <c r="AV12" s="60" t="str">
        <f>'Aggregated Balance-IND_2010'!C164</f>
        <v>PJ</v>
      </c>
      <c r="AW12" s="60" t="str">
        <f>'Aggregated Balance-IND_2010'!D164</f>
        <v>'2010</v>
      </c>
      <c r="AX12" s="61" t="str">
        <f>'Aggregated Balance-IND_2010'!E164</f>
        <v>INDNAP</v>
      </c>
      <c r="AY12" s="61" t="str">
        <f>'Aggregated Balance-IND_2010'!F164</f>
        <v>Naphtha (IND)</v>
      </c>
      <c r="AZ12" s="29">
        <f>'Aggregated Balance-IND_2010'!G164</f>
        <v>0</v>
      </c>
      <c r="BA12" s="29">
        <f>'Aggregated Balance-IND_2010'!H164</f>
        <v>0</v>
      </c>
      <c r="BB12" s="29">
        <f>'Aggregated Balance-IND_2010'!I164</f>
        <v>0</v>
      </c>
      <c r="BC12" s="29">
        <f>'Aggregated Balance-IND_2010'!J164</f>
        <v>0</v>
      </c>
      <c r="BD12" s="29">
        <f>'Aggregated Balance-IND_2010'!K164</f>
        <v>0</v>
      </c>
      <c r="BE12" s="29">
        <f>'Aggregated Balance-IND_2010'!L164</f>
        <v>0</v>
      </c>
      <c r="BF12" s="29">
        <f>'Aggregated Balance-IND_2010'!M164</f>
        <v>0</v>
      </c>
      <c r="BG12" s="29">
        <f>'Aggregated Balance-IND_2010'!N164</f>
        <v>0</v>
      </c>
      <c r="BH12" s="29">
        <f>'Aggregated Balance-IND_2010'!O164</f>
        <v>0</v>
      </c>
      <c r="BI12" s="29">
        <f>'Aggregated Balance-IND_2010'!P164</f>
        <v>0</v>
      </c>
      <c r="BJ12" s="29">
        <f>'Aggregated Balance-IND_2010'!Q164</f>
        <v>0</v>
      </c>
      <c r="BK12" s="29">
        <f>'Aggregated Balance-IND_2010'!R164</f>
        <v>0</v>
      </c>
      <c r="BL12" s="29">
        <f>'Aggregated Balance-IND_2010'!S164</f>
        <v>70.312</v>
      </c>
      <c r="BM12" s="29">
        <f>'Aggregated Balance-IND_2010'!T164</f>
        <v>0</v>
      </c>
      <c r="BN12" s="29">
        <f>'Aggregated Balance-IND_2010'!U164</f>
        <v>0</v>
      </c>
      <c r="BO12" s="29">
        <f>'Aggregated Balance-IND_2010'!V164</f>
        <v>0</v>
      </c>
      <c r="BP12" s="29">
        <f>'Aggregated Balance-IND_2010'!W164</f>
        <v>0</v>
      </c>
      <c r="BQ12" s="29">
        <f>'Aggregated Balance-IND_2010'!X164</f>
        <v>0</v>
      </c>
      <c r="BR12" s="29">
        <f>'Aggregated Balance-IND_2010'!Y164</f>
        <v>0</v>
      </c>
      <c r="BS12" s="29">
        <f>'Aggregated Balance-IND_2010'!Z164</f>
        <v>0</v>
      </c>
      <c r="BT12" s="29">
        <f>'Aggregated Balance-IND_2010'!AA164</f>
        <v>0</v>
      </c>
      <c r="BU12" s="29">
        <f>'Aggregated Balance-IND_2010'!AB164</f>
        <v>0</v>
      </c>
      <c r="BV12" s="29">
        <f>'Aggregated Balance-IND_2010'!AC164</f>
        <v>0</v>
      </c>
      <c r="BW12" s="29">
        <f>'Aggregated Balance-IND_2010'!AD164</f>
        <v>0</v>
      </c>
      <c r="BX12" s="29">
        <f>'Aggregated Balance-IND_2010'!AE164</f>
        <v>0</v>
      </c>
      <c r="BY12" s="29">
        <f>'Aggregated Balance-IND_2010'!AF164</f>
        <v>0</v>
      </c>
      <c r="BZ12" s="29">
        <f>'Aggregated Balance-IND_2010'!AG164</f>
        <v>0</v>
      </c>
      <c r="CA12" s="29">
        <f>'Aggregated Balance-IND_2010'!AH164</f>
        <v>0</v>
      </c>
      <c r="CB12" s="29">
        <f>'Aggregated Balance-IND_2010'!AI164</f>
        <v>0</v>
      </c>
      <c r="CC12" s="29">
        <f>'Aggregated Balance-IND_2010'!AJ164</f>
        <v>0</v>
      </c>
      <c r="CD12" s="29">
        <f>'Aggregated Balance-IND_2010'!AK164</f>
        <v>0</v>
      </c>
      <c r="CE12" s="29">
        <f>'Aggregated Balance-IND_2010'!AL164</f>
        <v>0</v>
      </c>
      <c r="CF12" s="29">
        <f>'Aggregated Balance-IND_2010'!AM164</f>
        <v>0</v>
      </c>
      <c r="CG12" s="29">
        <f>'Aggregated Balance-IND_2010'!AN164</f>
        <v>0</v>
      </c>
      <c r="CH12" s="29">
        <f>'Aggregated Balance-IND_2010'!AO164</f>
        <v>0</v>
      </c>
      <c r="CI12" s="29">
        <f>'Aggregated Balance-IND_2010'!AP164</f>
        <v>0</v>
      </c>
      <c r="CJ12" s="29">
        <f>'Aggregated Balance-IND_2010'!AQ164</f>
        <v>0</v>
      </c>
      <c r="CL12" t="str">
        <f t="shared" si="39"/>
        <v>INDNAP</v>
      </c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30"/>
      <c r="DI12" s="30"/>
      <c r="DJ12" s="30"/>
      <c r="DK12" s="30"/>
      <c r="DL12" s="30"/>
      <c r="DM12" s="30"/>
      <c r="DN12" s="30"/>
      <c r="DO12" s="30"/>
      <c r="DP12" s="30"/>
      <c r="DQ12" s="30"/>
      <c r="DR12" s="30"/>
      <c r="DS12" s="30"/>
      <c r="DT12" s="30"/>
      <c r="DU12" s="30"/>
      <c r="DV12" s="30"/>
      <c r="DW12" s="30"/>
      <c r="DY12" s="144" t="s">
        <v>245</v>
      </c>
      <c r="DZ12" s="151">
        <f>'Aggregated Balance-IND_2010'!G173-IF('AutoProd-CHP'!DW135=0,'AutoProd-CHP'!E135,IF(SUM('Aggregated Balance-IND_2010'!G173:G174)=0,0,IF((AZ17-'AutoProd-CHP'!E135*'Aggregated Balance-IND_2010'!G173/SUM('Aggregated Balance-IND_2010'!G173:G174))&lt;0,(AZ17-'AutoProd-CHP'!E135*'Aggregated Balance-IND_2010'!G174/SUM('Aggregated Balance-IND_2010'!G173:G174)),0)))</f>
        <v>0</v>
      </c>
      <c r="EA12" s="151">
        <f>'Aggregated Balance-IND_2010'!H173-IF('AutoProd-CHP'!DX135=0,'AutoProd-CHP'!F135,IF(SUM('Aggregated Balance-IND_2010'!H173:H174)=0,0,IF((BA17-'AutoProd-CHP'!F135*'Aggregated Balance-IND_2010'!H173/SUM('Aggregated Balance-IND_2010'!H173:H174))&lt;0,(BA17-'AutoProd-CHP'!F135*'Aggregated Balance-IND_2010'!H174/SUM('Aggregated Balance-IND_2010'!H173:H174)),0)))</f>
        <v>0</v>
      </c>
      <c r="EB12" s="151">
        <f>'Aggregated Balance-IND_2010'!I173-IF('AutoProd-CHP'!DY135=0,'AutoProd-CHP'!G135,IF(SUM('Aggregated Balance-IND_2010'!I173:I174)=0,0,IF((BB17-'AutoProd-CHP'!G135*'Aggregated Balance-IND_2010'!I173/SUM('Aggregated Balance-IND_2010'!I173:I174))&lt;0,(BB17-'AutoProd-CHP'!G135*'Aggregated Balance-IND_2010'!I174/SUM('Aggregated Balance-IND_2010'!I173:I174)),0)))</f>
        <v>0</v>
      </c>
      <c r="EC12" s="151">
        <f>'Aggregated Balance-IND_2010'!J173-IF('AutoProd-CHP'!DZ135=0,'AutoProd-CHP'!H135,IF(SUM('Aggregated Balance-IND_2010'!J173:J174)=0,0,IF((BC17-'AutoProd-CHP'!H135*'Aggregated Balance-IND_2010'!J173/SUM('Aggregated Balance-IND_2010'!J173:J174))&lt;0,(BC17-'AutoProd-CHP'!H135*'Aggregated Balance-IND_2010'!J174/SUM('Aggregated Balance-IND_2010'!J173:J174)),0)))</f>
        <v>0</v>
      </c>
      <c r="ED12" s="151">
        <f>'Aggregated Balance-IND_2010'!K173-IF('AutoProd-CHP'!EA135=0,'AutoProd-CHP'!I135,IF(SUM('Aggregated Balance-IND_2010'!K173:K174)=0,0,IF((BD17-'AutoProd-CHP'!I135*'Aggregated Balance-IND_2010'!K173/SUM('Aggregated Balance-IND_2010'!K173:K174))&lt;0,(BD17-'AutoProd-CHP'!I135*'Aggregated Balance-IND_2010'!K174/SUM('Aggregated Balance-IND_2010'!K173:K174)),0)))</f>
        <v>0</v>
      </c>
      <c r="EE12" s="151">
        <f>'Aggregated Balance-IND_2010'!L173-IF('AutoProd-CHP'!EB135=0,'AutoProd-CHP'!J135,IF(SUM('Aggregated Balance-IND_2010'!L173:L174)=0,0,IF((BE17-'AutoProd-CHP'!J135*'Aggregated Balance-IND_2010'!L173/SUM('Aggregated Balance-IND_2010'!L173:L174))&lt;0,(BE17-'AutoProd-CHP'!J135*'Aggregated Balance-IND_2010'!L174/SUM('Aggregated Balance-IND_2010'!L173:L174)),0)))</f>
        <v>0</v>
      </c>
      <c r="EF12" s="151">
        <f>'Aggregated Balance-IND_2010'!M173-IF('AutoProd-CHP'!EC135=0,'AutoProd-CHP'!K135,IF(SUM('Aggregated Balance-IND_2010'!M173:M174)=0,0,IF((BF17-'AutoProd-CHP'!K135*'Aggregated Balance-IND_2010'!M173/SUM('Aggregated Balance-IND_2010'!M173:M174))&lt;0,(BF17-'AutoProd-CHP'!K135*'Aggregated Balance-IND_2010'!M174/SUM('Aggregated Balance-IND_2010'!M173:M174)),0)))</f>
        <v>0</v>
      </c>
      <c r="EG12" s="151">
        <f>'Aggregated Balance-IND_2010'!N173-IF('AutoProd-CHP'!ED135=0,'AutoProd-CHP'!L135,IF(SUM('Aggregated Balance-IND_2010'!N173:N174)=0,0,IF((BG17-'AutoProd-CHP'!L135*'Aggregated Balance-IND_2010'!N173/SUM('Aggregated Balance-IND_2010'!N173:N174))&lt;0,(BG17-'AutoProd-CHP'!L135*'Aggregated Balance-IND_2010'!N174/SUM('Aggregated Balance-IND_2010'!N173:N174)),0)))</f>
        <v>0</v>
      </c>
      <c r="EH12" s="151">
        <f>'Aggregated Balance-IND_2010'!O173-IF('AutoProd-CHP'!EE135=0,'AutoProd-CHP'!M135,IF(SUM('Aggregated Balance-IND_2010'!O173:O174)=0,0,IF((BH17-'AutoProd-CHP'!M135*'Aggregated Balance-IND_2010'!O173/SUM('Aggregated Balance-IND_2010'!O173:O174))&lt;0,(BH17-'AutoProd-CHP'!M135*'Aggregated Balance-IND_2010'!O174/SUM('Aggregated Balance-IND_2010'!O173:O174)),0)))</f>
        <v>0</v>
      </c>
      <c r="EI12" s="151">
        <f>'Aggregated Balance-IND_2010'!P173-IF('AutoProd-CHP'!EF135=0,'AutoProd-CHP'!N135,IF(SUM('Aggregated Balance-IND_2010'!P173:P174)=0,0,IF((BI17-'AutoProd-CHP'!N135*'Aggregated Balance-IND_2010'!P173/SUM('Aggregated Balance-IND_2010'!P173:P174))&lt;0,(BI17-'AutoProd-CHP'!N135*'Aggregated Balance-IND_2010'!P174/SUM('Aggregated Balance-IND_2010'!P173:P174)),0)))</f>
        <v>0</v>
      </c>
      <c r="EJ12" s="151">
        <f>'Aggregated Balance-IND_2010'!Q173-IF('AutoProd-CHP'!EG135=0,'AutoProd-CHP'!O135,IF(SUM('Aggregated Balance-IND_2010'!Q173:Q174)=0,0,IF((BJ17-'AutoProd-CHP'!O135*'Aggregated Balance-IND_2010'!Q173/SUM('Aggregated Balance-IND_2010'!Q173:Q174))&lt;0,(BJ17-'AutoProd-CHP'!O135*'Aggregated Balance-IND_2010'!Q174/SUM('Aggregated Balance-IND_2010'!Q173:Q174)),0)))</f>
        <v>0</v>
      </c>
      <c r="EK12" s="151">
        <f>'Aggregated Balance-IND_2010'!R173-IF('AutoProd-CHP'!EH135=0,'AutoProd-CHP'!P135,IF(SUM('Aggregated Balance-IND_2010'!R173:R174)=0,0,IF((BK17-'AutoProd-CHP'!P135*'Aggregated Balance-IND_2010'!R173/SUM('Aggregated Balance-IND_2010'!R173:R174))&lt;0,(BK17-'AutoProd-CHP'!P135*'Aggregated Balance-IND_2010'!R174/SUM('Aggregated Balance-IND_2010'!R173:R174)),0)))</f>
        <v>0</v>
      </c>
      <c r="EL12" s="151">
        <f>'Aggregated Balance-IND_2010'!S173-IF('AutoProd-CHP'!EI135=0,'AutoProd-CHP'!Q135,IF(SUM('Aggregated Balance-IND_2010'!S173:S174)=0,0,IF((BL17-'AutoProd-CHP'!Q135*'Aggregated Balance-IND_2010'!S173/SUM('Aggregated Balance-IND_2010'!S173:S174))&lt;0,(BL17-'AutoProd-CHP'!Q135*'Aggregated Balance-IND_2010'!S174/SUM('Aggregated Balance-IND_2010'!S173:S174)),0)))</f>
        <v>0</v>
      </c>
      <c r="EM12" s="151">
        <f>'Aggregated Balance-IND_2010'!T173-IF('AutoProd-CHP'!EJ135=0,'AutoProd-CHP'!R135,IF(SUM('Aggregated Balance-IND_2010'!T173:T174)=0,0,IF((BM17-'AutoProd-CHP'!R135*'Aggregated Balance-IND_2010'!T173/SUM('Aggregated Balance-IND_2010'!T173:T174))&lt;0,(BM17-'AutoProd-CHP'!R135*'Aggregated Balance-IND_2010'!T174/SUM('Aggregated Balance-IND_2010'!T173:T174)),0)))</f>
        <v>0</v>
      </c>
      <c r="EN12" s="151">
        <f>'Aggregated Balance-IND_2010'!U173-IF('AutoProd-CHP'!EK135=0,'AutoProd-CHP'!S135,IF(SUM('Aggregated Balance-IND_2010'!U173:U174)=0,0,IF((BN17-'AutoProd-CHP'!S135*'Aggregated Balance-IND_2010'!U173/SUM('Aggregated Balance-IND_2010'!U173:U174))&lt;0,(BN17-'AutoProd-CHP'!S135*'Aggregated Balance-IND_2010'!U174/SUM('Aggregated Balance-IND_2010'!U173:U174)),0)))</f>
        <v>0</v>
      </c>
      <c r="EO12" s="151">
        <f>'Aggregated Balance-IND_2010'!V173-IF('AutoProd-CHP'!EL135=0,'AutoProd-CHP'!T135,IF(SUM('Aggregated Balance-IND_2010'!V173:V174)=0,0,IF((BO17-'AutoProd-CHP'!T135*'Aggregated Balance-IND_2010'!V173/SUM('Aggregated Balance-IND_2010'!V173:V174))&lt;0,(BO17-'AutoProd-CHP'!T135*'Aggregated Balance-IND_2010'!V174/SUM('Aggregated Balance-IND_2010'!V173:V174)),0)))</f>
        <v>0</v>
      </c>
      <c r="EP12" s="151">
        <f>'Aggregated Balance-IND_2010'!W173-IF('AutoProd-CHP'!EM135=0,'AutoProd-CHP'!U135,IF(SUM('Aggregated Balance-IND_2010'!W173:W174)=0,0,IF((BP17-'AutoProd-CHP'!U135*'Aggregated Balance-IND_2010'!W173/SUM('Aggregated Balance-IND_2010'!W173:W174))&lt;0,(BP17-'AutoProd-CHP'!U135*'Aggregated Balance-IND_2010'!W174/SUM('Aggregated Balance-IND_2010'!W173:W174)),0)))</f>
        <v>0</v>
      </c>
      <c r="EQ12" s="151">
        <f>'Aggregated Balance-IND_2010'!X173-IF('AutoProd-CHP'!EN135=0,'AutoProd-CHP'!V135,IF(SUM('Aggregated Balance-IND_2010'!X173:X174)=0,0,IF((BQ17-'AutoProd-CHP'!V135*'Aggregated Balance-IND_2010'!X173/SUM('Aggregated Balance-IND_2010'!X173:X174))&lt;0,(BQ17-'AutoProd-CHP'!V135*'Aggregated Balance-IND_2010'!X174/SUM('Aggregated Balance-IND_2010'!X173:X174)),0)))</f>
        <v>0</v>
      </c>
      <c r="ER12" s="151">
        <f>'Aggregated Balance-IND_2010'!Y173-IF('AutoProd-CHP'!EO135=0,'AutoProd-CHP'!W135,IF(SUM('Aggregated Balance-IND_2010'!Y173:Y174)=0,0,IF((BR17-'AutoProd-CHP'!W135*'Aggregated Balance-IND_2010'!Y173/SUM('Aggregated Balance-IND_2010'!Y173:Y174))&lt;0,(BR17-'AutoProd-CHP'!W135*'Aggregated Balance-IND_2010'!Y174/SUM('Aggregated Balance-IND_2010'!Y173:Y174)),0)))</f>
        <v>0</v>
      </c>
      <c r="ES12" s="151">
        <f>'Aggregated Balance-IND_2010'!Z173-IF('AutoProd-CHP'!EP135=0,'AutoProd-CHP'!X135,IF(SUM('Aggregated Balance-IND_2010'!Z173:Z174)=0,0,IF((BS17-'AutoProd-CHP'!X135*'Aggregated Balance-IND_2010'!Z173/SUM('Aggregated Balance-IND_2010'!Z173:Z174))&lt;0,(BS17-'AutoProd-CHP'!X135*'Aggregated Balance-IND_2010'!Z174/SUM('Aggregated Balance-IND_2010'!Z173:Z174)),0)))</f>
        <v>0</v>
      </c>
      <c r="ET12" s="151">
        <f>'Aggregated Balance-IND_2010'!AA173-IF('AutoProd-CHP'!EQ135=0,'AutoProd-CHP'!Y135,IF(SUM('Aggregated Balance-IND_2010'!AA173:AA174)=0,0,IF((BT17-'AutoProd-CHP'!Y135*'Aggregated Balance-IND_2010'!AA173/SUM('Aggregated Balance-IND_2010'!AA173:AA174))&lt;0,(BT17-'AutoProd-CHP'!Y135*'Aggregated Balance-IND_2010'!AA174/SUM('Aggregated Balance-IND_2010'!AA173:AA174)),0)))</f>
        <v>0</v>
      </c>
      <c r="EU12" s="151">
        <f>'Aggregated Balance-IND_2010'!AB173-IF('AutoProd-CHP'!ER135=0,'AutoProd-CHP'!Z135,IF(SUM('Aggregated Balance-IND_2010'!AB173:AB174)=0,0,IF((BU17-'AutoProd-CHP'!Z135*'Aggregated Balance-IND_2010'!AB173/SUM('Aggregated Balance-IND_2010'!AB173:AB174))&lt;0,(BU17-'AutoProd-CHP'!Z135*'Aggregated Balance-IND_2010'!AB174/SUM('Aggregated Balance-IND_2010'!AB173:AB174)),0)))</f>
        <v>0</v>
      </c>
      <c r="EV12" s="151">
        <f>'Aggregated Balance-IND_2010'!AC173-IF('AutoProd-CHP'!ES135=0,'AutoProd-CHP'!AA135,IF(SUM('Aggregated Balance-IND_2010'!AC173:AC174)=0,0,IF((BV17-'AutoProd-CHP'!AA135*'Aggregated Balance-IND_2010'!AC173/SUM('Aggregated Balance-IND_2010'!AC173:AC174))&lt;0,(BV17-'AutoProd-CHP'!AA135*'Aggregated Balance-IND_2010'!AC174/SUM('Aggregated Balance-IND_2010'!AC173:AC174)),0)))</f>
        <v>0</v>
      </c>
      <c r="EW12" s="151">
        <f>'Aggregated Balance-IND_2010'!AD173-IF('AutoProd-CHP'!ET135=0,'AutoProd-CHP'!AB135,IF(SUM('Aggregated Balance-IND_2010'!AD173:AD174)=0,0,IF((BW17-'AutoProd-CHP'!AB135*'Aggregated Balance-IND_2010'!AD173/SUM('Aggregated Balance-IND_2010'!AD173:AD174))&lt;0,(BW17-'AutoProd-CHP'!AB135*'Aggregated Balance-IND_2010'!AD174/SUM('Aggregated Balance-IND_2010'!AD173:AD174)),0)))</f>
        <v>0</v>
      </c>
      <c r="EX12" s="151">
        <f>'Aggregated Balance-IND_2010'!AE173-IF('AutoProd-CHP'!EU135=0,'AutoProd-CHP'!AC135,IF(SUM('Aggregated Balance-IND_2010'!AE173:AE174)=0,0,IF((BX17-'AutoProd-CHP'!AC135*'Aggregated Balance-IND_2010'!AE173/SUM('Aggregated Balance-IND_2010'!AE173:AE174))&lt;0,(BX17-'AutoProd-CHP'!AC135*'Aggregated Balance-IND_2010'!AE174/SUM('Aggregated Balance-IND_2010'!AE173:AE174)),0)))</f>
        <v>0</v>
      </c>
      <c r="EY12" s="151">
        <f>'Aggregated Balance-IND_2010'!AF173-IF('AutoProd-CHP'!EV135=0,'AutoProd-CHP'!AD135,IF(SUM('Aggregated Balance-IND_2010'!AF173:AF174)=0,0,IF((BY17-'AutoProd-CHP'!AD135*'Aggregated Balance-IND_2010'!AF173/SUM('Aggregated Balance-IND_2010'!AF173:AF174))&lt;0,(BY17-'AutoProd-CHP'!AD135*'Aggregated Balance-IND_2010'!AF174/SUM('Aggregated Balance-IND_2010'!AF173:AF174)),0)))</f>
        <v>0</v>
      </c>
      <c r="EZ12" s="151">
        <f>'Aggregated Balance-IND_2010'!AG173-IF('AutoProd-CHP'!EW135=0,'AutoProd-CHP'!AE135,IF(SUM('Aggregated Balance-IND_2010'!AG173:AG174)=0,0,IF((BZ17-'AutoProd-CHP'!AE135*'Aggregated Balance-IND_2010'!AG173/SUM('Aggregated Balance-IND_2010'!AG173:AG174))&lt;0,(BZ17-'AutoProd-CHP'!AE135*'Aggregated Balance-IND_2010'!AG174/SUM('Aggregated Balance-IND_2010'!AG173:AG174)),0)))</f>
        <v>0</v>
      </c>
      <c r="FA12" s="151">
        <f>'Aggregated Balance-IND_2010'!AH173-IF('AutoProd-CHP'!EX135=0,'AutoProd-CHP'!AF135,IF(SUM('Aggregated Balance-IND_2010'!AH173:AH174)=0,0,IF((CA17-'AutoProd-CHP'!AF135*'Aggregated Balance-IND_2010'!AH173/SUM('Aggregated Balance-IND_2010'!AH173:AH174))&lt;0,(CA17-'AutoProd-CHP'!AF135*'Aggregated Balance-IND_2010'!AH174/SUM('Aggregated Balance-IND_2010'!AH173:AH174)),0)))</f>
        <v>0</v>
      </c>
      <c r="FB12" s="151">
        <f>'Aggregated Balance-IND_2010'!AI173-IF('AutoProd-CHP'!EY135=0,'AutoProd-CHP'!AG135,IF(SUM('Aggregated Balance-IND_2010'!AI173:AI174)=0,0,IF((CB17-'AutoProd-CHP'!AG135*'Aggregated Balance-IND_2010'!AI173/SUM('Aggregated Balance-IND_2010'!AI173:AI174))&lt;0,(CB17-'AutoProd-CHP'!AG135*'Aggregated Balance-IND_2010'!AI174/SUM('Aggregated Balance-IND_2010'!AI173:AI174)),0)))</f>
        <v>0</v>
      </c>
      <c r="FC12" s="151">
        <f>'Aggregated Balance-IND_2010'!AJ173-IF('AutoProd-CHP'!EZ135=0,'AutoProd-CHP'!AH135,IF(SUM('Aggregated Balance-IND_2010'!AJ173:AJ174)=0,0,IF((CC17-'AutoProd-CHP'!AH135*'Aggregated Balance-IND_2010'!AJ173/SUM('Aggregated Balance-IND_2010'!AJ173:AJ174))&lt;0,(CC17-'AutoProd-CHP'!AH135*'Aggregated Balance-IND_2010'!AJ174/SUM('Aggregated Balance-IND_2010'!AJ173:AJ174)),0)))</f>
        <v>0</v>
      </c>
      <c r="FD12" s="151">
        <f>'Aggregated Balance-IND_2010'!AK173-IF('AutoProd-CHP'!FA135=0,'AutoProd-CHP'!AI135,IF(SUM('Aggregated Balance-IND_2010'!AK173:AK174)=0,0,IF((CD17-'AutoProd-CHP'!AI135*'Aggregated Balance-IND_2010'!AK173/SUM('Aggregated Balance-IND_2010'!AK173:AK174))&lt;0,(CD17-'AutoProd-CHP'!AI135*'Aggregated Balance-IND_2010'!AK174/SUM('Aggregated Balance-IND_2010'!AK173:AK174)),0)))</f>
        <v>0</v>
      </c>
      <c r="FE12" s="151">
        <f>'Aggregated Balance-IND_2010'!AL173-IF('AutoProd-CHP'!FB135=0,'AutoProd-CHP'!AJ135,IF(SUM('Aggregated Balance-IND_2010'!AL173:AL174)=0,0,IF((CE17-'AutoProd-CHP'!AJ135*'Aggregated Balance-IND_2010'!AL173/SUM('Aggregated Balance-IND_2010'!AL173:AL174))&lt;0,(CE17-'AutoProd-CHP'!AJ135*'Aggregated Balance-IND_2010'!AL174/SUM('Aggregated Balance-IND_2010'!AL173:AL174)),0)))</f>
        <v>0</v>
      </c>
      <c r="FF12" s="151">
        <f>'Aggregated Balance-IND_2010'!AM173-IF('AutoProd-CHP'!FC135=0,'AutoProd-CHP'!AK135,IF(SUM('Aggregated Balance-IND_2010'!AM173:AM174)=0,0,IF((CF17-'AutoProd-CHP'!AK135*'Aggregated Balance-IND_2010'!AM173/SUM('Aggregated Balance-IND_2010'!AM173:AM174))&lt;0,(CF17-'AutoProd-CHP'!AK135*'Aggregated Balance-IND_2010'!AM174/SUM('Aggregated Balance-IND_2010'!AM173:AM174)),0)))</f>
        <v>0</v>
      </c>
      <c r="FG12" s="151">
        <f>'Aggregated Balance-IND_2010'!AN173-IF('AutoProd-CHP'!FD135=0,'AutoProd-CHP'!AL135,IF(SUM('Aggregated Balance-IND_2010'!AN173:AN174)=0,0,IF((CG17-'AutoProd-CHP'!AL135*'Aggregated Balance-IND_2010'!AN173/SUM('Aggregated Balance-IND_2010'!AN173:AN174))&lt;0,(CG17-'AutoProd-CHP'!AL135*'Aggregated Balance-IND_2010'!AN174/SUM('Aggregated Balance-IND_2010'!AN173:AN174)),0)))</f>
        <v>0</v>
      </c>
      <c r="FH12" s="151">
        <f>'Aggregated Balance-IND_2010'!AO173-IF('AutoProd-CHP'!FE135=0,'AutoProd-CHP'!AM135,IF(SUM('Aggregated Balance-IND_2010'!AO173:AO174)=0,0,IF((CH17-'AutoProd-CHP'!AM135*'Aggregated Balance-IND_2010'!AO173/SUM('Aggregated Balance-IND_2010'!AO173:AO174))&lt;0,(CH17-'AutoProd-CHP'!AM135*'Aggregated Balance-IND_2010'!AO174/SUM('Aggregated Balance-IND_2010'!AO173:AO174)),0)))</f>
        <v>0</v>
      </c>
      <c r="FI12" s="151">
        <f>'Aggregated Balance-IND_2010'!AP173-IF('AutoProd-CHP'!FF135=0,'AutoProd-CHP'!AN135,IF(SUM('Aggregated Balance-IND_2010'!AP173:AP174)=0,0,IF((CI17-'AutoProd-CHP'!AN135*'Aggregated Balance-IND_2010'!AP173/SUM('Aggregated Balance-IND_2010'!AP173:AP174))&lt;0,(CI17-'AutoProd-CHP'!AN135*'Aggregated Balance-IND_2010'!AP174/SUM('Aggregated Balance-IND_2010'!AP173:AP174)),0)))</f>
        <v>0</v>
      </c>
      <c r="FJ12" s="151">
        <f>'Aggregated Balance-IND_2010'!AQ173-IF('AutoProd-CHP'!FG135=0,'AutoProd-CHP'!AO135,IF(SUM('Aggregated Balance-IND_2010'!AQ173:AQ174)=0,0,IF((CJ17-'AutoProd-CHP'!AO135*'Aggregated Balance-IND_2010'!AQ173/SUM('Aggregated Balance-IND_2010'!AQ173:AQ174))&lt;0,(CJ17-'AutoProd-CHP'!AO135*'Aggregated Balance-IND_2010'!AQ174/SUM('Aggregated Balance-IND_2010'!AQ173:AQ174)),0)))</f>
        <v>0</v>
      </c>
    </row>
    <row r="13" spans="1:166">
      <c r="A13" s="20"/>
      <c r="B13" s="20"/>
      <c r="C13" s="20"/>
      <c r="F13" t="str">
        <f t="shared" si="1"/>
        <v>INDHFO</v>
      </c>
      <c r="G13" s="41">
        <f t="shared" si="2"/>
        <v>0</v>
      </c>
      <c r="H13" s="41">
        <f t="shared" si="3"/>
        <v>0</v>
      </c>
      <c r="I13" s="41">
        <f t="shared" si="4"/>
        <v>0</v>
      </c>
      <c r="J13" s="41">
        <f t="shared" si="5"/>
        <v>-0.000442581997444872</v>
      </c>
      <c r="K13" s="41">
        <f t="shared" si="6"/>
        <v>0</v>
      </c>
      <c r="L13" s="41">
        <f t="shared" si="7"/>
        <v>3.26186013434153e-18</v>
      </c>
      <c r="M13" s="41">
        <f t="shared" si="8"/>
        <v>0</v>
      </c>
      <c r="N13" s="41">
        <f t="shared" si="9"/>
        <v>0</v>
      </c>
      <c r="O13" s="41">
        <f t="shared" si="10"/>
        <v>0</v>
      </c>
      <c r="P13" s="41">
        <f t="shared" si="11"/>
        <v>0</v>
      </c>
      <c r="Q13" s="41">
        <f t="shared" si="12"/>
        <v>0</v>
      </c>
      <c r="R13" s="41">
        <f t="shared" si="13"/>
        <v>0</v>
      </c>
      <c r="S13" s="41">
        <f t="shared" si="14"/>
        <v>-7.12517835199272e-18</v>
      </c>
      <c r="T13" s="41">
        <f t="shared" si="15"/>
        <v>0</v>
      </c>
      <c r="U13" s="41">
        <f t="shared" si="16"/>
        <v>3.24383801781461e-19</v>
      </c>
      <c r="V13" s="41">
        <f t="shared" si="17"/>
        <v>0</v>
      </c>
      <c r="W13" s="41">
        <f t="shared" si="18"/>
        <v>0</v>
      </c>
      <c r="X13" s="41">
        <f t="shared" si="19"/>
        <v>2.54750784377313e-18</v>
      </c>
      <c r="Y13" s="41">
        <f t="shared" si="20"/>
        <v>0</v>
      </c>
      <c r="Z13" s="41">
        <f t="shared" si="21"/>
        <v>0</v>
      </c>
      <c r="AA13" s="41">
        <f t="shared" si="22"/>
        <v>0</v>
      </c>
      <c r="AB13" s="41">
        <f t="shared" si="23"/>
        <v>0</v>
      </c>
      <c r="AC13" s="41">
        <f t="shared" si="24"/>
        <v>0</v>
      </c>
      <c r="AD13" s="41">
        <f t="shared" si="25"/>
        <v>0</v>
      </c>
      <c r="AE13" s="41">
        <f t="shared" si="26"/>
        <v>7.36246576229422e-19</v>
      </c>
      <c r="AF13" s="41">
        <f t="shared" si="27"/>
        <v>0</v>
      </c>
      <c r="AG13" s="41">
        <f t="shared" si="28"/>
        <v>0.000434460103846562</v>
      </c>
      <c r="AH13" s="41">
        <f t="shared" si="29"/>
        <v>-4.66833329671666e-18</v>
      </c>
      <c r="AI13" s="41">
        <f t="shared" si="30"/>
        <v>-1.96263439510882e-18</v>
      </c>
      <c r="AJ13" s="41">
        <f t="shared" si="31"/>
        <v>0</v>
      </c>
      <c r="AK13" s="41">
        <f t="shared" si="32"/>
        <v>0</v>
      </c>
      <c r="AL13" s="41">
        <f t="shared" si="33"/>
        <v>0</v>
      </c>
      <c r="AM13" s="41">
        <f t="shared" si="34"/>
        <v>0</v>
      </c>
      <c r="AN13" s="41">
        <f t="shared" si="35"/>
        <v>0</v>
      </c>
      <c r="AO13" s="41">
        <f t="shared" si="36"/>
        <v>0</v>
      </c>
      <c r="AP13" s="41">
        <f t="shared" si="37"/>
        <v>0</v>
      </c>
      <c r="AQ13" s="41">
        <f t="shared" si="38"/>
        <v>0</v>
      </c>
      <c r="AR13" s="138"/>
      <c r="AS13" s="16"/>
      <c r="AT13" s="56" t="str">
        <f>'Aggregated Balance-IND_2010'!A165</f>
        <v>B_101815</v>
      </c>
      <c r="AU13" s="56" t="str">
        <f>'Aggregated Balance-IND_2010'!B165</f>
        <v>Chemical and Petrochemical</v>
      </c>
      <c r="AV13" s="60" t="str">
        <f>'Aggregated Balance-IND_2010'!C165</f>
        <v>PJ</v>
      </c>
      <c r="AW13" s="60" t="str">
        <f>'Aggregated Balance-IND_2010'!D165</f>
        <v>'2010</v>
      </c>
      <c r="AX13" s="61" t="str">
        <f>'Aggregated Balance-IND_2010'!E165</f>
        <v>INDHFO</v>
      </c>
      <c r="AY13" s="61" t="str">
        <f>'Aggregated Balance-IND_2010'!F165</f>
        <v>Heavy Fuel Oil (IND)</v>
      </c>
      <c r="AZ13" s="29">
        <f>'Aggregated Balance-IND_2010'!G165</f>
        <v>1.2</v>
      </c>
      <c r="BA13" s="29">
        <f>'Aggregated Balance-IND_2010'!H165</f>
        <v>0</v>
      </c>
      <c r="BB13" s="29">
        <f>'Aggregated Balance-IND_2010'!I165</f>
        <v>0.16</v>
      </c>
      <c r="BC13" s="29">
        <f>'Aggregated Balance-IND_2010'!J165</f>
        <v>0.08001</v>
      </c>
      <c r="BD13" s="29">
        <f>'Aggregated Balance-IND_2010'!K165</f>
        <v>0</v>
      </c>
      <c r="BE13" s="29">
        <f>'Aggregated Balance-IND_2010'!L165</f>
        <v>1.28</v>
      </c>
      <c r="BF13" s="29">
        <f>'Aggregated Balance-IND_2010'!M165</f>
        <v>45.56</v>
      </c>
      <c r="BG13" s="29">
        <f>'Aggregated Balance-IND_2010'!N165</f>
        <v>0.32</v>
      </c>
      <c r="BH13" s="29">
        <f>'Aggregated Balance-IND_2010'!O165</f>
        <v>0</v>
      </c>
      <c r="BI13" s="29">
        <f>'Aggregated Balance-IND_2010'!P165</f>
        <v>2.32</v>
      </c>
      <c r="BJ13" s="29">
        <f>'Aggregated Balance-IND_2010'!Q165</f>
        <v>9.297</v>
      </c>
      <c r="BK13" s="29">
        <f>'Aggregated Balance-IND_2010'!R165</f>
        <v>1.82</v>
      </c>
      <c r="BL13" s="29">
        <f>'Aggregated Balance-IND_2010'!S165</f>
        <v>10.44</v>
      </c>
      <c r="BM13" s="29">
        <f>'Aggregated Balance-IND_2010'!T165</f>
        <v>0.12</v>
      </c>
      <c r="BN13" s="29">
        <f>'Aggregated Balance-IND_2010'!U165</f>
        <v>0.04</v>
      </c>
      <c r="BO13" s="29">
        <f>'Aggregated Balance-IND_2010'!V165</f>
        <v>0.4</v>
      </c>
      <c r="BP13" s="29">
        <f>'Aggregated Balance-IND_2010'!W165</f>
        <v>0</v>
      </c>
      <c r="BQ13" s="29">
        <f>'Aggregated Balance-IND_2010'!X165</f>
        <v>2.248</v>
      </c>
      <c r="BR13" s="29">
        <f>'Aggregated Balance-IND_2010'!Y165</f>
        <v>0.04</v>
      </c>
      <c r="BS13" s="29">
        <f>'Aggregated Balance-IND_2010'!Z165</f>
        <v>0</v>
      </c>
      <c r="BT13" s="29">
        <f>'Aggregated Balance-IND_2010'!AA165</f>
        <v>0</v>
      </c>
      <c r="BU13" s="29">
        <f>'Aggregated Balance-IND_2010'!AB165</f>
        <v>0</v>
      </c>
      <c r="BV13" s="29">
        <f>'Aggregated Balance-IND_2010'!AC165</f>
        <v>2.52</v>
      </c>
      <c r="BW13" s="29">
        <f>'Aggregated Balance-IND_2010'!AD165</f>
        <v>0.92</v>
      </c>
      <c r="BX13" s="29">
        <f>'Aggregated Balance-IND_2010'!AE165</f>
        <v>0.64</v>
      </c>
      <c r="BY13" s="29">
        <f>'Aggregated Balance-IND_2010'!AF165</f>
        <v>2</v>
      </c>
      <c r="BZ13" s="29">
        <f>'Aggregated Balance-IND_2010'!AG165</f>
        <v>0.369</v>
      </c>
      <c r="CA13" s="29">
        <f>'Aggregated Balance-IND_2010'!AH165</f>
        <v>0.68</v>
      </c>
      <c r="CB13" s="29">
        <f>'Aggregated Balance-IND_2010'!AI165</f>
        <v>0.12</v>
      </c>
      <c r="CC13" s="29">
        <f>'Aggregated Balance-IND_2010'!AJ165</f>
        <v>2.45</v>
      </c>
      <c r="CD13" s="29">
        <f>'Aggregated Balance-IND_2010'!AK165</f>
        <v>5.32</v>
      </c>
      <c r="CE13" s="29">
        <f>'Aggregated Balance-IND_2010'!AL165</f>
        <v>0.40001</v>
      </c>
      <c r="CF13" s="29">
        <f>'Aggregated Balance-IND_2010'!AM165</f>
        <v>0</v>
      </c>
      <c r="CG13" s="29">
        <f>'Aggregated Balance-IND_2010'!AN165</f>
        <v>0</v>
      </c>
      <c r="CH13" s="29">
        <f>'Aggregated Balance-IND_2010'!AO165</f>
        <v>0</v>
      </c>
      <c r="CI13" s="29">
        <f>'Aggregated Balance-IND_2010'!AP165</f>
        <v>0.08</v>
      </c>
      <c r="CJ13" s="29">
        <f>'Aggregated Balance-IND_2010'!AQ165</f>
        <v>0.802</v>
      </c>
      <c r="CL13" t="str">
        <f t="shared" si="39"/>
        <v>INDHFO</v>
      </c>
      <c r="CM13" s="35">
        <f>IF((AZ$11+AZ$13)&gt;0,'AutoProd-CHP'!E131*AZ13/(AZ$11+AZ$13),0)</f>
        <v>0</v>
      </c>
      <c r="CN13" s="35">
        <f>IF((BA$11+BA$13)&gt;0,'AutoProd-CHP'!F131*BA13/(BA$11+BA$13),0)</f>
        <v>0</v>
      </c>
      <c r="CO13" s="35">
        <f>IF((BB$11+BB$13)&gt;0,'AutoProd-CHP'!G131*BB13/(BB$11+BB$13),0)</f>
        <v>0</v>
      </c>
      <c r="CP13" s="35">
        <f>IF((BC$11+BC$13)&gt;0,'AutoProd-CHP'!H131*BC13/(BC$11+BC$13),0)</f>
        <v>0</v>
      </c>
      <c r="CQ13" s="35">
        <f>IF((BD$11+BD$13)&gt;0,'AutoProd-CHP'!I131*BD13/(BD$11+BD$13),0)</f>
        <v>0</v>
      </c>
      <c r="CR13" s="35">
        <f>IF((BE$11+BE$13)&gt;0,'AutoProd-CHP'!J131*BE13/(BE$11+BE$13),0)</f>
        <v>0</v>
      </c>
      <c r="CS13" s="35">
        <f>IF((BF$11+BF$13)&gt;0,'AutoProd-CHP'!K131*BF13/(BF$11+BF$13),0)</f>
        <v>0</v>
      </c>
      <c r="CT13" s="35">
        <f>IF((BG$11+BG$13)&gt;0,'AutoProd-CHP'!L131*BG13/(BG$11+BG$13),0)</f>
        <v>0</v>
      </c>
      <c r="CU13" s="35">
        <f>IF((BH$11+BH$13)&gt;0,'AutoProd-CHP'!M131*BH13/(BH$11+BH$13),0)</f>
        <v>0</v>
      </c>
      <c r="CV13" s="35">
        <f>IF((BI$11+BI$13)&gt;0,'AutoProd-CHP'!N131*BI13/(BI$11+BI$13),0)</f>
        <v>0</v>
      </c>
      <c r="CW13" s="35">
        <f>IF((BJ$11+BJ$13)&gt;0,'AutoProd-CHP'!O131*BJ13/(BJ$11+BJ$13),0)</f>
        <v>0</v>
      </c>
      <c r="CX13" s="35">
        <f>IF((BK$11+BK$13)&gt;0,'AutoProd-CHP'!P131*BK13/(BK$11+BK$13),0)</f>
        <v>0</v>
      </c>
      <c r="CY13" s="35">
        <f>IF((BL$11+BL$13)&gt;0,'AutoProd-CHP'!Q131*BL13/(BL$11+BL$13),0)</f>
        <v>0</v>
      </c>
      <c r="CZ13" s="35">
        <f>IF((BM$11+BM$13)&gt;0,'AutoProd-CHP'!R131*BM13/(BM$11+BM$13),0)</f>
        <v>0</v>
      </c>
      <c r="DA13" s="35">
        <f>IF((BN$11+BN$13)&gt;0,'AutoProd-CHP'!S131*BN13/(BN$11+BN$13),0)</f>
        <v>0</v>
      </c>
      <c r="DB13" s="35">
        <f>IF((BO$11+BO$13)&gt;0,'AutoProd-CHP'!T131*BO13/(BO$11+BO$13),0)</f>
        <v>0</v>
      </c>
      <c r="DC13" s="35">
        <f>IF((BP$11+BP$13)&gt;0,'AutoProd-CHP'!U131*BP13/(BP$11+BP$13),0)</f>
        <v>0</v>
      </c>
      <c r="DD13" s="35">
        <f>IF((BQ$11+BQ$13)&gt;0,'AutoProd-CHP'!V131*BQ13/(BQ$11+BQ$13),0)</f>
        <v>0</v>
      </c>
      <c r="DE13" s="35">
        <f>IF((BR$11+BR$13)&gt;0,'AutoProd-CHP'!W131*BR13/(BR$11+BR$13),0)</f>
        <v>0</v>
      </c>
      <c r="DF13" s="35">
        <f>IF((BS$11+BS$13)&gt;0,'AutoProd-CHP'!X131*BS13/(BS$11+BS$13),0)</f>
        <v>0</v>
      </c>
      <c r="DG13" s="35">
        <f>IF((BT$11+BT$13)&gt;0,'AutoProd-CHP'!Y131*BT13/(BT$11+BT$13),0)</f>
        <v>0</v>
      </c>
      <c r="DH13" s="35">
        <f>IF((BU$11+BU$13)&gt;0,'AutoProd-CHP'!Z131*BU13/(BU$11+BU$13),0)</f>
        <v>0</v>
      </c>
      <c r="DI13" s="35">
        <f>IF((BV$11+BV$13)&gt;0,'AutoProd-CHP'!AA131*BV13/(BV$11+BV$13),0)</f>
        <v>0</v>
      </c>
      <c r="DJ13" s="35">
        <f>IF((BW$11+BW$13)&gt;0,'AutoProd-CHP'!AB131*BW13/(BW$11+BW$13),0)</f>
        <v>0</v>
      </c>
      <c r="DK13" s="35">
        <f>IF((BX$11+BX$13)&gt;0,'AutoProd-CHP'!AC131*BX13/(BX$11+BX$13),0)</f>
        <v>0</v>
      </c>
      <c r="DL13" s="35">
        <f>IF((BY$11+BY$13)&gt;0,'AutoProd-CHP'!AD131*BY13/(BY$11+BY$13),0)</f>
        <v>0</v>
      </c>
      <c r="DM13" s="35">
        <f>IF((BZ$11+BZ$13)&gt;0,'AutoProd-CHP'!AE131*BZ13/(BZ$11+BZ$13),0)</f>
        <v>0</v>
      </c>
      <c r="DN13" s="35">
        <f>IF((CA$11+CA$13)&gt;0,'AutoProd-CHP'!AF131*CA13/(CA$11+CA$13),0)</f>
        <v>0</v>
      </c>
      <c r="DO13" s="35">
        <f>IF((CB$11+CB$13)&gt;0,'AutoProd-CHP'!AG131*CB13/(CB$11+CB$13),0)</f>
        <v>0</v>
      </c>
      <c r="DP13" s="35">
        <f>IF((CC$11+CC$13)&gt;0,'AutoProd-CHP'!AH131*CC13/(CC$11+CC$13),0)</f>
        <v>0</v>
      </c>
      <c r="DQ13" s="35">
        <f>IF((CD$11+CD$13)&gt;0,'AutoProd-CHP'!AI131*CD13/(CD$11+CD$13),0)</f>
        <v>0</v>
      </c>
      <c r="DR13" s="35">
        <f>IF((CE$11+CE$13)&gt;0,'AutoProd-CHP'!AJ131*CE13/(CE$11+CE$13),0)</f>
        <v>0</v>
      </c>
      <c r="DS13" s="35">
        <f>IF((CF$11+CF$13)&gt;0,'AutoProd-CHP'!AK131*CF13/(CF$11+CF$13),0)</f>
        <v>0</v>
      </c>
      <c r="DT13" s="35">
        <f>IF((CG$11+CG$13)&gt;0,'AutoProd-CHP'!AL131*CG13/(CG$11+CG$13),0)</f>
        <v>0</v>
      </c>
      <c r="DU13" s="35">
        <f>IF((CH$11+CH$13)&gt;0,'AutoProd-CHP'!AM131*CH13/(CH$11+CH$13),0)</f>
        <v>0</v>
      </c>
      <c r="DV13" s="35">
        <f>IF((CI$11+CI$13)&gt;0,'AutoProd-CHP'!AN131*CI13/(CI$11+CI$13),0)</f>
        <v>0</v>
      </c>
      <c r="DW13" s="35">
        <f>IF((CJ$11+CJ$13)&gt;0,'AutoProd-CHP'!AO131*CJ13/(CJ$11+CJ$13),0)</f>
        <v>0</v>
      </c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2"/>
      <c r="FC13" s="72"/>
      <c r="FD13" s="72"/>
      <c r="FE13" s="72"/>
      <c r="FF13" s="72"/>
      <c r="FG13" s="72"/>
      <c r="FH13" s="72"/>
      <c r="FI13" s="72"/>
      <c r="FJ13" s="72"/>
    </row>
    <row r="14" spans="1:166">
      <c r="A14" s="20"/>
      <c r="B14" s="20"/>
      <c r="C14" s="20"/>
      <c r="F14" t="str">
        <f t="shared" si="1"/>
        <v>INDGAS</v>
      </c>
      <c r="G14" s="41">
        <f t="shared" ref="G14:AQ14" si="40">IF(AZ$21=0,0,(AZ14-CM14-AU26-AU69)/AZ$21)</f>
        <v>-1.08264270179688e-17</v>
      </c>
      <c r="H14" s="41">
        <f t="shared" si="40"/>
        <v>0</v>
      </c>
      <c r="I14" s="41">
        <f t="shared" si="40"/>
        <v>0</v>
      </c>
      <c r="J14" s="41">
        <f t="shared" si="40"/>
        <v>0</v>
      </c>
      <c r="K14" s="41">
        <f t="shared" si="40"/>
        <v>0</v>
      </c>
      <c r="L14" s="41">
        <f t="shared" si="40"/>
        <v>0</v>
      </c>
      <c r="M14" s="41">
        <f t="shared" si="40"/>
        <v>-2.42733460446767e-17</v>
      </c>
      <c r="N14" s="41">
        <f t="shared" si="40"/>
        <v>0</v>
      </c>
      <c r="O14" s="41">
        <f t="shared" si="40"/>
        <v>8.108127464417e-18</v>
      </c>
      <c r="P14" s="41">
        <f t="shared" si="40"/>
        <v>0.00054124661912959</v>
      </c>
      <c r="Q14" s="41">
        <f t="shared" si="40"/>
        <v>-2.66788345283368e-17</v>
      </c>
      <c r="R14" s="41">
        <f t="shared" si="40"/>
        <v>8.28821536539325e-20</v>
      </c>
      <c r="S14" s="41">
        <f t="shared" si="40"/>
        <v>4.45323646999545e-18</v>
      </c>
      <c r="T14" s="41">
        <f t="shared" si="40"/>
        <v>-4.8281062171131e-17</v>
      </c>
      <c r="U14" s="41">
        <f t="shared" si="40"/>
        <v>-1.10290492605697e-17</v>
      </c>
      <c r="V14" s="41">
        <f t="shared" si="40"/>
        <v>0</v>
      </c>
      <c r="W14" s="41">
        <f t="shared" si="40"/>
        <v>0</v>
      </c>
      <c r="X14" s="41">
        <f t="shared" si="40"/>
        <v>0</v>
      </c>
      <c r="Y14" s="41">
        <f t="shared" si="40"/>
        <v>7.80465290067496e-18</v>
      </c>
      <c r="Z14" s="41">
        <f t="shared" si="40"/>
        <v>0</v>
      </c>
      <c r="AA14" s="41">
        <f t="shared" si="40"/>
        <v>0</v>
      </c>
      <c r="AB14" s="41">
        <f t="shared" si="40"/>
        <v>0</v>
      </c>
      <c r="AC14" s="41">
        <f t="shared" si="40"/>
        <v>0</v>
      </c>
      <c r="AD14" s="41">
        <f t="shared" si="40"/>
        <v>3.83020432148332e-18</v>
      </c>
      <c r="AE14" s="41">
        <f t="shared" si="40"/>
        <v>-2.30077055071694e-19</v>
      </c>
      <c r="AF14" s="41">
        <f t="shared" si="40"/>
        <v>8.86229857535943e-18</v>
      </c>
      <c r="AG14" s="41">
        <f t="shared" si="40"/>
        <v>0</v>
      </c>
      <c r="AH14" s="41">
        <f t="shared" si="40"/>
        <v>1.86733331868666e-17</v>
      </c>
      <c r="AI14" s="41">
        <f t="shared" si="40"/>
        <v>-1.57010751608706e-17</v>
      </c>
      <c r="AJ14" s="41">
        <f t="shared" si="40"/>
        <v>3.9631006804639e-18</v>
      </c>
      <c r="AK14" s="41">
        <f t="shared" si="40"/>
        <v>2.11326394361033e-17</v>
      </c>
      <c r="AL14" s="41">
        <f t="shared" si="40"/>
        <v>0</v>
      </c>
      <c r="AM14" s="41">
        <f t="shared" si="40"/>
        <v>-9.0114881073212e-18</v>
      </c>
      <c r="AN14" s="41">
        <f t="shared" si="40"/>
        <v>0</v>
      </c>
      <c r="AO14" s="41">
        <f t="shared" si="40"/>
        <v>0</v>
      </c>
      <c r="AP14" s="41">
        <f t="shared" si="40"/>
        <v>0</v>
      </c>
      <c r="AQ14" s="41">
        <f t="shared" si="40"/>
        <v>-2.72677311170976e-18</v>
      </c>
      <c r="AR14" s="138"/>
      <c r="AS14" s="16"/>
      <c r="AT14" s="56" t="str">
        <f>'Aggregated Balance-IND_2010'!A167</f>
        <v>B_101815</v>
      </c>
      <c r="AU14" s="56" t="str">
        <f>'Aggregated Balance-IND_2010'!B167</f>
        <v>Chemical and Petrochemical</v>
      </c>
      <c r="AV14" s="60" t="str">
        <f>'Aggregated Balance-IND_2010'!C167</f>
        <v>PJ</v>
      </c>
      <c r="AW14" s="60" t="str">
        <f>'Aggregated Balance-IND_2010'!D167</f>
        <v>'2010</v>
      </c>
      <c r="AX14" s="61" t="str">
        <f>'Aggregated Balance-IND_2010'!E167</f>
        <v>INDGAS</v>
      </c>
      <c r="AY14" s="61" t="str">
        <f>'Aggregated Balance-IND_2010'!F167</f>
        <v>Natural Gas (IND)</v>
      </c>
      <c r="AZ14" s="29">
        <f>'Aggregated Balance-IND_2010'!G167</f>
        <v>13.753</v>
      </c>
      <c r="BA14" s="29">
        <f>'Aggregated Balance-IND_2010'!H167</f>
        <v>101.659</v>
      </c>
      <c r="BB14" s="29">
        <f>'Aggregated Balance-IND_2010'!I167</f>
        <v>8.562</v>
      </c>
      <c r="BC14" s="29">
        <f>'Aggregated Balance-IND_2010'!J167</f>
        <v>8.96595</v>
      </c>
      <c r="BD14" s="29">
        <f>'Aggregated Balance-IND_2010'!K167</f>
        <v>0</v>
      </c>
      <c r="BE14" s="29">
        <f>'Aggregated Balance-IND_2010'!L167</f>
        <v>10.408</v>
      </c>
      <c r="BF14" s="29">
        <f>'Aggregated Balance-IND_2010'!M167</f>
        <v>224.123</v>
      </c>
      <c r="BG14" s="29">
        <f>'Aggregated Balance-IND_2010'!N167</f>
        <v>5.064</v>
      </c>
      <c r="BH14" s="29">
        <f>'Aggregated Balance-IND_2010'!O167</f>
        <v>0.405</v>
      </c>
      <c r="BI14" s="29">
        <f>'Aggregated Balance-IND_2010'!P167</f>
        <v>1.874</v>
      </c>
      <c r="BJ14" s="29">
        <f>'Aggregated Balance-IND_2010'!Q167</f>
        <v>74.025</v>
      </c>
      <c r="BK14" s="29">
        <f>'Aggregated Balance-IND_2010'!R167</f>
        <v>0.737</v>
      </c>
      <c r="BL14" s="29">
        <f>'Aggregated Balance-IND_2010'!S167</f>
        <v>32.846</v>
      </c>
      <c r="BM14" s="29">
        <f>'Aggregated Balance-IND_2010'!T167</f>
        <v>6.749</v>
      </c>
      <c r="BN14" s="29">
        <f>'Aggregated Balance-IND_2010'!U167</f>
        <v>6.538</v>
      </c>
      <c r="BO14" s="29">
        <f>'Aggregated Balance-IND_2010'!V167</f>
        <v>2.261</v>
      </c>
      <c r="BP14" s="29">
        <f>'Aggregated Balance-IND_2010'!W167</f>
        <v>0</v>
      </c>
      <c r="BQ14" s="29">
        <f>'Aggregated Balance-IND_2010'!X167</f>
        <v>66.069</v>
      </c>
      <c r="BR14" s="29">
        <f>'Aggregated Balance-IND_2010'!Y167</f>
        <v>3.316</v>
      </c>
      <c r="BS14" s="29">
        <f>'Aggregated Balance-IND_2010'!Z167</f>
        <v>0.599</v>
      </c>
      <c r="BT14" s="29">
        <f>'Aggregated Balance-IND_2010'!AA167</f>
        <v>0.572</v>
      </c>
      <c r="BU14" s="29">
        <f>'Aggregated Balance-IND_2010'!AB167</f>
        <v>0</v>
      </c>
      <c r="BV14" s="29">
        <f>'Aggregated Balance-IND_2010'!AC167</f>
        <v>169.81</v>
      </c>
      <c r="BW14" s="29">
        <f>'Aggregated Balance-IND_2010'!AD167</f>
        <v>3.642</v>
      </c>
      <c r="BX14" s="29">
        <f>'Aggregated Balance-IND_2010'!AE167</f>
        <v>12.043</v>
      </c>
      <c r="BY14" s="29">
        <f>'Aggregated Balance-IND_2010'!AF167</f>
        <v>6.113</v>
      </c>
      <c r="BZ14" s="29">
        <f>'Aggregated Balance-IND_2010'!AG167</f>
        <v>48.004</v>
      </c>
      <c r="CA14" s="29">
        <f>'Aggregated Balance-IND_2010'!AH167</f>
        <v>3.617</v>
      </c>
      <c r="CB14" s="29">
        <f>'Aggregated Balance-IND_2010'!AI167</f>
        <v>2.678</v>
      </c>
      <c r="CC14" s="29">
        <f>'Aggregated Balance-IND_2010'!AJ167</f>
        <v>5.121</v>
      </c>
      <c r="CD14" s="29">
        <f>'Aggregated Balance-IND_2010'!AK167</f>
        <v>70.107</v>
      </c>
      <c r="CE14" s="29">
        <f>'Aggregated Balance-IND_2010'!AL167</f>
        <v>0</v>
      </c>
      <c r="CF14" s="29">
        <f>'Aggregated Balance-IND_2010'!AM167</f>
        <v>0.06929</v>
      </c>
      <c r="CG14" s="29">
        <f>'Aggregated Balance-IND_2010'!AN167</f>
        <v>0</v>
      </c>
      <c r="CH14" s="29">
        <f>'Aggregated Balance-IND_2010'!AO167</f>
        <v>0</v>
      </c>
      <c r="CI14" s="29">
        <f>'Aggregated Balance-IND_2010'!AP167</f>
        <v>0.046</v>
      </c>
      <c r="CJ14" s="29">
        <f>'Aggregated Balance-IND_2010'!AQ167</f>
        <v>0.95</v>
      </c>
      <c r="CL14" t="str">
        <f t="shared" si="39"/>
        <v>INDGAS</v>
      </c>
      <c r="CM14" s="186">
        <f>'AutoProd-CHP'!E132</f>
        <v>5.94257193749432</v>
      </c>
      <c r="CN14" s="186">
        <f>'AutoProd-CHP'!F132</f>
        <v>2.40858653137663</v>
      </c>
      <c r="CO14" s="186">
        <f>'AutoProd-CHP'!G132</f>
        <v>1.13539886136073</v>
      </c>
      <c r="CP14" s="186">
        <f>'AutoProd-CHP'!H132</f>
        <v>8.94864281641417</v>
      </c>
      <c r="CQ14" s="186">
        <f>'AutoProd-CHP'!I132</f>
        <v>0</v>
      </c>
      <c r="CR14" s="186">
        <f>'AutoProd-CHP'!J132</f>
        <v>0.24489008784923</v>
      </c>
      <c r="CS14" s="186">
        <f>'AutoProd-CHP'!K132</f>
        <v>41.0983576954474</v>
      </c>
      <c r="CT14" s="186">
        <f>'AutoProd-CHP'!L132</f>
        <v>3.86317501224879</v>
      </c>
      <c r="CU14" s="186">
        <f>'AutoProd-CHP'!M132</f>
        <v>0.0185583941605839</v>
      </c>
      <c r="CV14" s="186">
        <f>'AutoProd-CHP'!N132</f>
        <v>0.4685</v>
      </c>
      <c r="CW14" s="186">
        <f>'AutoProd-CHP'!O132</f>
        <v>31.2702477723293</v>
      </c>
      <c r="CX14" s="186">
        <f>'AutoProd-CHP'!P132</f>
        <v>0.665976258613861</v>
      </c>
      <c r="CY14" s="186">
        <f>'AutoProd-CHP'!Q132</f>
        <v>11.8665818221829</v>
      </c>
      <c r="CZ14" s="186">
        <f>'AutoProd-CHP'!R132</f>
        <v>0</v>
      </c>
      <c r="DA14" s="186">
        <f>'AutoProd-CHP'!S132</f>
        <v>0.542916062356416</v>
      </c>
      <c r="DB14" s="186">
        <f>'AutoProd-CHP'!T132</f>
        <v>0.523260924889016</v>
      </c>
      <c r="DC14" s="186">
        <f>'AutoProd-CHP'!U132</f>
        <v>0</v>
      </c>
      <c r="DD14" s="186">
        <f>'AutoProd-CHP'!V132</f>
        <v>1.35421360713168</v>
      </c>
      <c r="DE14" s="186">
        <f>'AutoProd-CHP'!W132</f>
        <v>0.8251666448737</v>
      </c>
      <c r="DF14" s="186">
        <f>'AutoProd-CHP'!X132</f>
        <v>0</v>
      </c>
      <c r="DG14" s="186">
        <f>'AutoProd-CHP'!Y132</f>
        <v>0.417186607700202</v>
      </c>
      <c r="DH14" s="186">
        <f>'AutoProd-CHP'!Z132</f>
        <v>0</v>
      </c>
      <c r="DI14" s="186">
        <f>'AutoProd-CHP'!AA132</f>
        <v>69.3031795950071</v>
      </c>
      <c r="DJ14" s="186">
        <f>'AutoProd-CHP'!AB132</f>
        <v>0</v>
      </c>
      <c r="DK14" s="186">
        <f>'AutoProd-CHP'!AC132</f>
        <v>3.01075</v>
      </c>
      <c r="DL14" s="186">
        <f>'AutoProd-CHP'!AD132</f>
        <v>1.51892631454006</v>
      </c>
      <c r="DM14" s="186">
        <f>'AutoProd-CHP'!AE132</f>
        <v>0.319875090668364</v>
      </c>
      <c r="DN14" s="186">
        <f>'AutoProd-CHP'!AF132</f>
        <v>0.0779169889052887</v>
      </c>
      <c r="DO14" s="186">
        <f>'AutoProd-CHP'!AG132</f>
        <v>1.31774912930294</v>
      </c>
      <c r="DP14" s="186">
        <f>'AutoProd-CHP'!AH132</f>
        <v>2.22563629558066</v>
      </c>
      <c r="DQ14" s="186">
        <f>'AutoProd-CHP'!AI132</f>
        <v>19.5504444601839</v>
      </c>
      <c r="DR14" s="186">
        <f>'AutoProd-CHP'!AJ132</f>
        <v>0</v>
      </c>
      <c r="DS14" s="186">
        <f>'AutoProd-CHP'!AK132</f>
        <v>0</v>
      </c>
      <c r="DT14" s="186">
        <f>'AutoProd-CHP'!AL132</f>
        <v>0</v>
      </c>
      <c r="DU14" s="186">
        <f>'AutoProd-CHP'!AM132</f>
        <v>0</v>
      </c>
      <c r="DV14" s="186">
        <f>'AutoProd-CHP'!AN132</f>
        <v>0</v>
      </c>
      <c r="DW14" s="186">
        <f>'AutoProd-CHP'!AO132</f>
        <v>0</v>
      </c>
      <c r="DY14" s="71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2"/>
      <c r="FC14" s="72"/>
      <c r="FD14" s="72"/>
      <c r="FE14" s="72"/>
      <c r="FF14" s="72"/>
      <c r="FG14" s="72"/>
      <c r="FH14" s="72"/>
      <c r="FI14" s="72"/>
      <c r="FJ14" s="72"/>
    </row>
    <row r="15" spans="1:166">
      <c r="A15" s="20"/>
      <c r="B15" s="20"/>
      <c r="C15" s="20"/>
      <c r="F15" t="str">
        <f t="shared" si="1"/>
        <v>INDCOG</v>
      </c>
      <c r="G15" s="41">
        <f t="shared" ref="G15:P17" si="41">IF(AZ$21=0,0,(AZ15-CM15-AU70)/AZ$21)</f>
        <v>0</v>
      </c>
      <c r="H15" s="41">
        <f t="shared" si="41"/>
        <v>0</v>
      </c>
      <c r="I15" s="41">
        <f t="shared" si="41"/>
        <v>0</v>
      </c>
      <c r="J15" s="41">
        <f t="shared" si="41"/>
        <v>0</v>
      </c>
      <c r="K15" s="41">
        <f t="shared" si="41"/>
        <v>0</v>
      </c>
      <c r="L15" s="41">
        <f t="shared" si="41"/>
        <v>0</v>
      </c>
      <c r="M15" s="41">
        <f t="shared" si="41"/>
        <v>0</v>
      </c>
      <c r="N15" s="41">
        <f t="shared" si="41"/>
        <v>0</v>
      </c>
      <c r="O15" s="41">
        <f t="shared" si="41"/>
        <v>0</v>
      </c>
      <c r="P15" s="41">
        <f t="shared" si="41"/>
        <v>0</v>
      </c>
      <c r="Q15" s="41">
        <f t="shared" ref="Q15:Z17" si="42">IF(BJ$21=0,0,(BJ15-CW15-BE70)/BJ$21)</f>
        <v>0</v>
      </c>
      <c r="R15" s="41">
        <f t="shared" si="42"/>
        <v>0</v>
      </c>
      <c r="S15" s="41">
        <f t="shared" si="42"/>
        <v>0</v>
      </c>
      <c r="T15" s="41">
        <f t="shared" si="42"/>
        <v>0</v>
      </c>
      <c r="U15" s="41">
        <f t="shared" si="42"/>
        <v>0</v>
      </c>
      <c r="V15" s="41">
        <f t="shared" si="42"/>
        <v>0</v>
      </c>
      <c r="W15" s="41">
        <f t="shared" si="42"/>
        <v>0</v>
      </c>
      <c r="X15" s="41">
        <f t="shared" si="42"/>
        <v>0</v>
      </c>
      <c r="Y15" s="41">
        <f t="shared" si="42"/>
        <v>0</v>
      </c>
      <c r="Z15" s="41">
        <f t="shared" si="42"/>
        <v>0</v>
      </c>
      <c r="AA15" s="41">
        <f t="shared" ref="AA15:AJ17" si="43">IF(BT$21=0,0,(BT15-DG15-BO70)/BT$21)</f>
        <v>0</v>
      </c>
      <c r="AB15" s="41">
        <f t="shared" si="43"/>
        <v>0</v>
      </c>
      <c r="AC15" s="41">
        <f t="shared" si="43"/>
        <v>0</v>
      </c>
      <c r="AD15" s="41">
        <f t="shared" si="43"/>
        <v>0</v>
      </c>
      <c r="AE15" s="41">
        <f t="shared" si="43"/>
        <v>0</v>
      </c>
      <c r="AF15" s="41">
        <f t="shared" si="43"/>
        <v>0</v>
      </c>
      <c r="AG15" s="41">
        <f t="shared" si="43"/>
        <v>0</v>
      </c>
      <c r="AH15" s="41">
        <f t="shared" si="43"/>
        <v>0</v>
      </c>
      <c r="AI15" s="41">
        <f t="shared" si="43"/>
        <v>0</v>
      </c>
      <c r="AJ15" s="41">
        <f t="shared" si="43"/>
        <v>0</v>
      </c>
      <c r="AK15" s="41">
        <f t="shared" ref="AK15:AQ17" si="44">IF(CD$21=0,0,(CD15-DQ15-BY70)/CD$21)</f>
        <v>0</v>
      </c>
      <c r="AL15" s="41">
        <f t="shared" si="44"/>
        <v>0</v>
      </c>
      <c r="AM15" s="41">
        <f t="shared" si="44"/>
        <v>0</v>
      </c>
      <c r="AN15" s="41">
        <f t="shared" si="44"/>
        <v>0</v>
      </c>
      <c r="AO15" s="41">
        <f t="shared" si="44"/>
        <v>0</v>
      </c>
      <c r="AP15" s="41">
        <f t="shared" si="44"/>
        <v>0</v>
      </c>
      <c r="AQ15" s="41">
        <f t="shared" si="44"/>
        <v>0</v>
      </c>
      <c r="AR15" s="138"/>
      <c r="AS15" s="16"/>
      <c r="AT15" s="56" t="str">
        <f>'Aggregated Balance-IND_2010'!A168</f>
        <v>B_101815</v>
      </c>
      <c r="AU15" s="56" t="str">
        <f>'Aggregated Balance-IND_2010'!B168</f>
        <v>Chemical and Petrochemical</v>
      </c>
      <c r="AV15" s="60" t="str">
        <f>'Aggregated Balance-IND_2010'!C168</f>
        <v>PJ</v>
      </c>
      <c r="AW15" s="60" t="str">
        <f>'Aggregated Balance-IND_2010'!D168</f>
        <v>'2010</v>
      </c>
      <c r="AX15" s="61" t="str">
        <f>'Aggregated Balance-IND_2010'!E168</f>
        <v>INDCOG</v>
      </c>
      <c r="AY15" s="61" t="str">
        <f>'Aggregated Balance-IND_2010'!F168</f>
        <v>Coke Oven Gas (IND)</v>
      </c>
      <c r="AZ15" s="29">
        <f>'Aggregated Balance-IND_2010'!G168</f>
        <v>0</v>
      </c>
      <c r="BA15" s="29">
        <f>'Aggregated Balance-IND_2010'!H168</f>
        <v>0</v>
      </c>
      <c r="BB15" s="29">
        <f>'Aggregated Balance-IND_2010'!I168</f>
        <v>0</v>
      </c>
      <c r="BC15" s="29">
        <f>'Aggregated Balance-IND_2010'!J168</f>
        <v>0</v>
      </c>
      <c r="BD15" s="29">
        <f>'Aggregated Balance-IND_2010'!K168</f>
        <v>0</v>
      </c>
      <c r="BE15" s="29">
        <f>'Aggregated Balance-IND_2010'!L168</f>
        <v>0</v>
      </c>
      <c r="BF15" s="29">
        <f>'Aggregated Balance-IND_2010'!M168</f>
        <v>3.54</v>
      </c>
      <c r="BG15" s="29">
        <f>'Aggregated Balance-IND_2010'!N168</f>
        <v>0</v>
      </c>
      <c r="BH15" s="29">
        <f>'Aggregated Balance-IND_2010'!O168</f>
        <v>0</v>
      </c>
      <c r="BI15" s="29">
        <f>'Aggregated Balance-IND_2010'!P168</f>
        <v>0</v>
      </c>
      <c r="BJ15" s="29">
        <f>'Aggregated Balance-IND_2010'!Q168</f>
        <v>0</v>
      </c>
      <c r="BK15" s="29">
        <f>'Aggregated Balance-IND_2010'!R168</f>
        <v>0</v>
      </c>
      <c r="BL15" s="29">
        <f>'Aggregated Balance-IND_2010'!S168</f>
        <v>0</v>
      </c>
      <c r="BM15" s="29">
        <f>'Aggregated Balance-IND_2010'!T168</f>
        <v>0</v>
      </c>
      <c r="BN15" s="29">
        <f>'Aggregated Balance-IND_2010'!U168</f>
        <v>0</v>
      </c>
      <c r="BO15" s="29">
        <f>'Aggregated Balance-IND_2010'!V168</f>
        <v>0</v>
      </c>
      <c r="BP15" s="29">
        <f>'Aggregated Balance-IND_2010'!W168</f>
        <v>0</v>
      </c>
      <c r="BQ15" s="29">
        <f>'Aggregated Balance-IND_2010'!X168</f>
        <v>0</v>
      </c>
      <c r="BR15" s="29">
        <f>'Aggregated Balance-IND_2010'!Y168</f>
        <v>0</v>
      </c>
      <c r="BS15" s="29">
        <f>'Aggregated Balance-IND_2010'!Z168</f>
        <v>0</v>
      </c>
      <c r="BT15" s="29">
        <f>'Aggregated Balance-IND_2010'!AA168</f>
        <v>0</v>
      </c>
      <c r="BU15" s="29">
        <f>'Aggregated Balance-IND_2010'!AB168</f>
        <v>0</v>
      </c>
      <c r="BV15" s="29">
        <f>'Aggregated Balance-IND_2010'!AC168</f>
        <v>0</v>
      </c>
      <c r="BW15" s="29">
        <f>'Aggregated Balance-IND_2010'!AD168</f>
        <v>0</v>
      </c>
      <c r="BX15" s="29">
        <f>'Aggregated Balance-IND_2010'!AE168</f>
        <v>0.627</v>
      </c>
      <c r="BY15" s="29">
        <f>'Aggregated Balance-IND_2010'!AF168</f>
        <v>0</v>
      </c>
      <c r="BZ15" s="29">
        <f>'Aggregated Balance-IND_2010'!AG168</f>
        <v>0</v>
      </c>
      <c r="CA15" s="29">
        <f>'Aggregated Balance-IND_2010'!AH168</f>
        <v>0</v>
      </c>
      <c r="CB15" s="29">
        <f>'Aggregated Balance-IND_2010'!AI168</f>
        <v>0</v>
      </c>
      <c r="CC15" s="29">
        <f>'Aggregated Balance-IND_2010'!AJ168</f>
        <v>0</v>
      </c>
      <c r="CD15" s="29">
        <f>'Aggregated Balance-IND_2010'!AK168</f>
        <v>0</v>
      </c>
      <c r="CE15" s="29">
        <f>'Aggregated Balance-IND_2010'!AL168</f>
        <v>0</v>
      </c>
      <c r="CF15" s="29">
        <f>'Aggregated Balance-IND_2010'!AM168</f>
        <v>0</v>
      </c>
      <c r="CG15" s="29">
        <f>'Aggregated Balance-IND_2010'!AN168</f>
        <v>0</v>
      </c>
      <c r="CH15" s="29">
        <f>'Aggregated Balance-IND_2010'!AO168</f>
        <v>0</v>
      </c>
      <c r="CI15" s="29">
        <f>'Aggregated Balance-IND_2010'!AP168</f>
        <v>0</v>
      </c>
      <c r="CJ15" s="29">
        <f>'Aggregated Balance-IND_2010'!AQ168</f>
        <v>0</v>
      </c>
      <c r="CL15" t="str">
        <f t="shared" si="39"/>
        <v>INDCOG</v>
      </c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Y15" s="71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2"/>
      <c r="FC15" s="72"/>
      <c r="FD15" s="72"/>
      <c r="FE15" s="72"/>
      <c r="FF15" s="72"/>
      <c r="FG15" s="72"/>
      <c r="FH15" s="72"/>
      <c r="FI15" s="72"/>
      <c r="FJ15" s="72"/>
    </row>
    <row r="16" spans="1:166">
      <c r="A16" s="20"/>
      <c r="B16" s="20"/>
      <c r="C16" s="20"/>
      <c r="F16" t="str">
        <f t="shared" si="1"/>
        <v>INDBIO</v>
      </c>
      <c r="G16" s="41">
        <f t="shared" si="41"/>
        <v>0</v>
      </c>
      <c r="H16" s="41">
        <f t="shared" si="41"/>
        <v>0</v>
      </c>
      <c r="I16" s="41">
        <f t="shared" si="41"/>
        <v>0</v>
      </c>
      <c r="J16" s="41">
        <f t="shared" si="41"/>
        <v>0</v>
      </c>
      <c r="K16" s="41">
        <f t="shared" si="41"/>
        <v>0</v>
      </c>
      <c r="L16" s="41">
        <f t="shared" si="41"/>
        <v>0</v>
      </c>
      <c r="M16" s="41">
        <f t="shared" si="41"/>
        <v>0</v>
      </c>
      <c r="N16" s="41">
        <f t="shared" si="41"/>
        <v>0</v>
      </c>
      <c r="O16" s="41">
        <f t="shared" si="41"/>
        <v>0</v>
      </c>
      <c r="P16" s="41">
        <f t="shared" si="41"/>
        <v>0</v>
      </c>
      <c r="Q16" s="41">
        <f t="shared" si="42"/>
        <v>0</v>
      </c>
      <c r="R16" s="41">
        <f t="shared" si="42"/>
        <v>0</v>
      </c>
      <c r="S16" s="41">
        <f t="shared" si="42"/>
        <v>0</v>
      </c>
      <c r="T16" s="41">
        <f t="shared" si="42"/>
        <v>0</v>
      </c>
      <c r="U16" s="41">
        <f t="shared" si="42"/>
        <v>0</v>
      </c>
      <c r="V16" s="41">
        <f t="shared" si="42"/>
        <v>0</v>
      </c>
      <c r="W16" s="41">
        <f t="shared" si="42"/>
        <v>0</v>
      </c>
      <c r="X16" s="41">
        <f t="shared" si="42"/>
        <v>0</v>
      </c>
      <c r="Y16" s="41">
        <f t="shared" si="42"/>
        <v>0</v>
      </c>
      <c r="Z16" s="41">
        <f t="shared" si="42"/>
        <v>0</v>
      </c>
      <c r="AA16" s="41">
        <f t="shared" si="43"/>
        <v>0</v>
      </c>
      <c r="AB16" s="41">
        <f t="shared" si="43"/>
        <v>0</v>
      </c>
      <c r="AC16" s="41">
        <f t="shared" si="43"/>
        <v>0</v>
      </c>
      <c r="AD16" s="41">
        <f t="shared" si="43"/>
        <v>0</v>
      </c>
      <c r="AE16" s="41">
        <f t="shared" si="43"/>
        <v>0</v>
      </c>
      <c r="AF16" s="41">
        <f t="shared" si="43"/>
        <v>0</v>
      </c>
      <c r="AG16" s="41">
        <f t="shared" si="43"/>
        <v>0</v>
      </c>
      <c r="AH16" s="41">
        <f t="shared" si="43"/>
        <v>-2.33416664835833e-18</v>
      </c>
      <c r="AI16" s="41">
        <f t="shared" si="43"/>
        <v>0</v>
      </c>
      <c r="AJ16" s="41">
        <f t="shared" si="43"/>
        <v>0</v>
      </c>
      <c r="AK16" s="41">
        <f t="shared" si="44"/>
        <v>0</v>
      </c>
      <c r="AL16" s="41">
        <f t="shared" si="44"/>
        <v>0</v>
      </c>
      <c r="AM16" s="41">
        <f t="shared" si="44"/>
        <v>0</v>
      </c>
      <c r="AN16" s="41">
        <f t="shared" si="44"/>
        <v>0</v>
      </c>
      <c r="AO16" s="41">
        <f t="shared" si="44"/>
        <v>0</v>
      </c>
      <c r="AP16" s="41">
        <f t="shared" si="44"/>
        <v>0</v>
      </c>
      <c r="AQ16" s="41">
        <f t="shared" si="44"/>
        <v>0</v>
      </c>
      <c r="AR16" s="138"/>
      <c r="AS16" s="16"/>
      <c r="AT16" s="56" t="str">
        <f>'Aggregated Balance-IND_2010'!A172</f>
        <v>B_101815</v>
      </c>
      <c r="AU16" s="56" t="str">
        <f>'Aggregated Balance-IND_2010'!B172</f>
        <v>Chemical and Petrochemical</v>
      </c>
      <c r="AV16" s="60" t="str">
        <f>'Aggregated Balance-IND_2010'!C172</f>
        <v>PJ</v>
      </c>
      <c r="AW16" s="60" t="str">
        <f>'Aggregated Balance-IND_2010'!D172</f>
        <v>'2010</v>
      </c>
      <c r="AX16" s="61" t="str">
        <f>'Aggregated Balance-IND_2010'!E172</f>
        <v>INDBIO</v>
      </c>
      <c r="AY16" s="61" t="str">
        <f>'Aggregated Balance-IND_2010'!F172</f>
        <v>Biomass (IND)</v>
      </c>
      <c r="AZ16" s="29">
        <f>'Aggregated Balance-IND_2010'!G172</f>
        <v>2.399</v>
      </c>
      <c r="BA16" s="29">
        <f>'Aggregated Balance-IND_2010'!H172</f>
        <v>0.648</v>
      </c>
      <c r="BB16" s="29">
        <f>'Aggregated Balance-IND_2010'!I172</f>
        <v>0.002</v>
      </c>
      <c r="BC16" s="29">
        <f>'Aggregated Balance-IND_2010'!J172</f>
        <v>0</v>
      </c>
      <c r="BD16" s="29">
        <f>'Aggregated Balance-IND_2010'!K172</f>
        <v>0</v>
      </c>
      <c r="BE16" s="29">
        <f>'Aggregated Balance-IND_2010'!L172</f>
        <v>0</v>
      </c>
      <c r="BF16" s="29">
        <f>'Aggregated Balance-IND_2010'!M172</f>
        <v>6.129</v>
      </c>
      <c r="BG16" s="29">
        <f>'Aggregated Balance-IND_2010'!N172</f>
        <v>0</v>
      </c>
      <c r="BH16" s="29">
        <f>'Aggregated Balance-IND_2010'!O172</f>
        <v>0.009</v>
      </c>
      <c r="BI16" s="29">
        <f>'Aggregated Balance-IND_2010'!P172</f>
        <v>0</v>
      </c>
      <c r="BJ16" s="29">
        <f>'Aggregated Balance-IND_2010'!Q172</f>
        <v>0.205</v>
      </c>
      <c r="BK16" s="29">
        <f>'Aggregated Balance-IND_2010'!R172</f>
        <v>0.541</v>
      </c>
      <c r="BL16" s="29">
        <f>'Aggregated Balance-IND_2010'!S172</f>
        <v>0</v>
      </c>
      <c r="BM16" s="29">
        <f>'Aggregated Balance-IND_2010'!T172</f>
        <v>0.001</v>
      </c>
      <c r="BN16" s="29">
        <f>'Aggregated Balance-IND_2010'!U172</f>
        <v>0</v>
      </c>
      <c r="BO16" s="29">
        <f>'Aggregated Balance-IND_2010'!V172</f>
        <v>0.019</v>
      </c>
      <c r="BP16" s="29">
        <f>'Aggregated Balance-IND_2010'!W172</f>
        <v>0</v>
      </c>
      <c r="BQ16" s="29">
        <f>'Aggregated Balance-IND_2010'!X172</f>
        <v>0</v>
      </c>
      <c r="BR16" s="29">
        <f>'Aggregated Balance-IND_2010'!Y172</f>
        <v>0.094</v>
      </c>
      <c r="BS16" s="29">
        <f>'Aggregated Balance-IND_2010'!Z172</f>
        <v>0</v>
      </c>
      <c r="BT16" s="29">
        <f>'Aggregated Balance-IND_2010'!AA172</f>
        <v>0.188</v>
      </c>
      <c r="BU16" s="29">
        <f>'Aggregated Balance-IND_2010'!AB172</f>
        <v>0</v>
      </c>
      <c r="BV16" s="29">
        <f>'Aggregated Balance-IND_2010'!AC172</f>
        <v>0.068</v>
      </c>
      <c r="BW16" s="29">
        <f>'Aggregated Balance-IND_2010'!AD172</f>
        <v>0.88</v>
      </c>
      <c r="BX16" s="29">
        <f>'Aggregated Balance-IND_2010'!AE172</f>
        <v>0.058</v>
      </c>
      <c r="BY16" s="29">
        <f>'Aggregated Balance-IND_2010'!AF172</f>
        <v>1.79</v>
      </c>
      <c r="BZ16" s="29">
        <f>'Aggregated Balance-IND_2010'!AG172</f>
        <v>0.105</v>
      </c>
      <c r="CA16" s="29">
        <f>'Aggregated Balance-IND_2010'!AH172</f>
        <v>0.335</v>
      </c>
      <c r="CB16" s="29">
        <f>'Aggregated Balance-IND_2010'!AI172</f>
        <v>0.473</v>
      </c>
      <c r="CC16" s="29">
        <f>'Aggregated Balance-IND_2010'!AJ172</f>
        <v>0.015</v>
      </c>
      <c r="CD16" s="29">
        <f>'Aggregated Balance-IND_2010'!AK172</f>
        <v>0</v>
      </c>
      <c r="CE16" s="29">
        <f>'Aggregated Balance-IND_2010'!AL172</f>
        <v>0</v>
      </c>
      <c r="CF16" s="29">
        <f>'Aggregated Balance-IND_2010'!AM172</f>
        <v>0</v>
      </c>
      <c r="CG16" s="29">
        <f>'Aggregated Balance-IND_2010'!AN172</f>
        <v>0.001</v>
      </c>
      <c r="CH16" s="29">
        <f>'Aggregated Balance-IND_2010'!AO172</f>
        <v>0</v>
      </c>
      <c r="CI16" s="29">
        <f>'Aggregated Balance-IND_2010'!AP172</f>
        <v>0</v>
      </c>
      <c r="CJ16" s="29">
        <f>'Aggregated Balance-IND_2010'!AQ172</f>
        <v>0.005</v>
      </c>
      <c r="CL16" t="str">
        <f t="shared" si="39"/>
        <v>INDBIO</v>
      </c>
      <c r="CM16" s="186">
        <f>'AutoProd-CHP'!E134</f>
        <v>1.9414587628866</v>
      </c>
      <c r="CN16" s="186">
        <f>'AutoProd-CHP'!F134</f>
        <v>0</v>
      </c>
      <c r="CO16" s="186">
        <f>'AutoProd-CHP'!G134</f>
        <v>0</v>
      </c>
      <c r="CP16" s="186">
        <f>'AutoProd-CHP'!H134</f>
        <v>0</v>
      </c>
      <c r="CQ16" s="186">
        <f>'AutoProd-CHP'!I134</f>
        <v>0</v>
      </c>
      <c r="CR16" s="186">
        <f>'AutoProd-CHP'!J134</f>
        <v>0</v>
      </c>
      <c r="CS16" s="186">
        <f>'AutoProd-CHP'!K134</f>
        <v>0</v>
      </c>
      <c r="CT16" s="186">
        <f>'AutoProd-CHP'!L134</f>
        <v>0</v>
      </c>
      <c r="CU16" s="186">
        <f>'AutoProd-CHP'!M134</f>
        <v>0</v>
      </c>
      <c r="CV16" s="186">
        <f>'AutoProd-CHP'!N134</f>
        <v>0</v>
      </c>
      <c r="CW16" s="186">
        <f>'AutoProd-CHP'!O134</f>
        <v>0</v>
      </c>
      <c r="CX16" s="186">
        <f>'AutoProd-CHP'!P134</f>
        <v>0</v>
      </c>
      <c r="CY16" s="186">
        <f>'AutoProd-CHP'!Q134</f>
        <v>0</v>
      </c>
      <c r="CZ16" s="186">
        <f>'AutoProd-CHP'!R134</f>
        <v>0</v>
      </c>
      <c r="DA16" s="186">
        <f>'AutoProd-CHP'!S134</f>
        <v>0</v>
      </c>
      <c r="DB16" s="186">
        <f>'AutoProd-CHP'!T134</f>
        <v>0</v>
      </c>
      <c r="DC16" s="186">
        <f>'AutoProd-CHP'!U134</f>
        <v>0</v>
      </c>
      <c r="DD16" s="186">
        <f>'AutoProd-CHP'!V134</f>
        <v>0</v>
      </c>
      <c r="DE16" s="186">
        <f>'AutoProd-CHP'!W134</f>
        <v>0</v>
      </c>
      <c r="DF16" s="186">
        <f>'AutoProd-CHP'!X134</f>
        <v>0</v>
      </c>
      <c r="DG16" s="186">
        <f>'AutoProd-CHP'!Y134</f>
        <v>0</v>
      </c>
      <c r="DH16" s="186">
        <f>'AutoProd-CHP'!Z134</f>
        <v>0</v>
      </c>
      <c r="DI16" s="186">
        <f>'AutoProd-CHP'!AA134</f>
        <v>0</v>
      </c>
      <c r="DJ16" s="186">
        <f>'AutoProd-CHP'!AB134</f>
        <v>0</v>
      </c>
      <c r="DK16" s="186">
        <f>'AutoProd-CHP'!AC134</f>
        <v>0</v>
      </c>
      <c r="DL16" s="186">
        <f>'AutoProd-CHP'!AD134</f>
        <v>0</v>
      </c>
      <c r="DM16" s="186">
        <f>'AutoProd-CHP'!AE134</f>
        <v>0</v>
      </c>
      <c r="DN16" s="186">
        <f>'AutoProd-CHP'!AF134</f>
        <v>0</v>
      </c>
      <c r="DO16" s="186">
        <f>'AutoProd-CHP'!AG134</f>
        <v>0</v>
      </c>
      <c r="DP16" s="186">
        <f>'AutoProd-CHP'!AH134</f>
        <v>0</v>
      </c>
      <c r="DQ16" s="186">
        <f>'AutoProd-CHP'!AI134</f>
        <v>0</v>
      </c>
      <c r="DR16" s="186">
        <f>'AutoProd-CHP'!AJ134</f>
        <v>0</v>
      </c>
      <c r="DS16" s="186">
        <f>'AutoProd-CHP'!AK134</f>
        <v>0</v>
      </c>
      <c r="DT16" s="186">
        <f>'AutoProd-CHP'!AL134</f>
        <v>0</v>
      </c>
      <c r="DU16" s="186">
        <f>'AutoProd-CHP'!AM134</f>
        <v>0</v>
      </c>
      <c r="DV16" s="186">
        <f>'AutoProd-CHP'!AN134</f>
        <v>0</v>
      </c>
      <c r="DW16" s="186">
        <f>'AutoProd-CHP'!AO134</f>
        <v>0</v>
      </c>
      <c r="DY16" s="71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2"/>
      <c r="FC16" s="72"/>
      <c r="FD16" s="72"/>
      <c r="FE16" s="72"/>
      <c r="FF16" s="72"/>
      <c r="FG16" s="72"/>
      <c r="FH16" s="72"/>
      <c r="FI16" s="72"/>
      <c r="FJ16" s="72"/>
    </row>
    <row r="17" spans="2:166">
      <c r="B17" s="135"/>
      <c r="C17" s="135"/>
      <c r="D17" s="135"/>
      <c r="F17" s="14" t="str">
        <f t="shared" si="1"/>
        <v>INDSLU</v>
      </c>
      <c r="G17" s="134">
        <f>IF(AZ$21=0,0,(AZ17-CM17-AU72)/AZ$21)</f>
        <v>0</v>
      </c>
      <c r="H17" s="134">
        <f t="shared" si="41"/>
        <v>0</v>
      </c>
      <c r="I17" s="134">
        <f t="shared" si="41"/>
        <v>0</v>
      </c>
      <c r="J17" s="134">
        <f t="shared" si="41"/>
        <v>0</v>
      </c>
      <c r="K17" s="134">
        <f t="shared" si="41"/>
        <v>0</v>
      </c>
      <c r="L17" s="134">
        <f t="shared" si="41"/>
        <v>0</v>
      </c>
      <c r="M17" s="134">
        <f t="shared" si="41"/>
        <v>0</v>
      </c>
      <c r="N17" s="134">
        <f t="shared" si="41"/>
        <v>0</v>
      </c>
      <c r="O17" s="134">
        <f t="shared" si="41"/>
        <v>0</v>
      </c>
      <c r="P17" s="134">
        <f t="shared" si="41"/>
        <v>0</v>
      </c>
      <c r="Q17" s="134">
        <f t="shared" si="42"/>
        <v>0</v>
      </c>
      <c r="R17" s="134">
        <f t="shared" si="42"/>
        <v>0</v>
      </c>
      <c r="S17" s="134">
        <f t="shared" si="42"/>
        <v>0</v>
      </c>
      <c r="T17" s="134">
        <f t="shared" si="42"/>
        <v>0</v>
      </c>
      <c r="U17" s="134">
        <f t="shared" si="42"/>
        <v>0</v>
      </c>
      <c r="V17" s="134">
        <f t="shared" si="42"/>
        <v>0</v>
      </c>
      <c r="W17" s="134">
        <f t="shared" si="42"/>
        <v>0</v>
      </c>
      <c r="X17" s="134">
        <f t="shared" si="42"/>
        <v>0</v>
      </c>
      <c r="Y17" s="134">
        <f t="shared" si="42"/>
        <v>0</v>
      </c>
      <c r="Z17" s="134">
        <f t="shared" si="42"/>
        <v>0</v>
      </c>
      <c r="AA17" s="134">
        <f t="shared" si="43"/>
        <v>0</v>
      </c>
      <c r="AB17" s="134">
        <f t="shared" si="43"/>
        <v>0</v>
      </c>
      <c r="AC17" s="134">
        <f t="shared" si="43"/>
        <v>0</v>
      </c>
      <c r="AD17" s="134">
        <f t="shared" si="43"/>
        <v>0</v>
      </c>
      <c r="AE17" s="134">
        <f t="shared" si="43"/>
        <v>0</v>
      </c>
      <c r="AF17" s="134">
        <f t="shared" si="43"/>
        <v>0</v>
      </c>
      <c r="AG17" s="134">
        <f t="shared" si="43"/>
        <v>0</v>
      </c>
      <c r="AH17" s="134">
        <f t="shared" si="43"/>
        <v>0</v>
      </c>
      <c r="AI17" s="134">
        <f t="shared" si="43"/>
        <v>0</v>
      </c>
      <c r="AJ17" s="134">
        <f t="shared" si="43"/>
        <v>0</v>
      </c>
      <c r="AK17" s="134">
        <f t="shared" si="44"/>
        <v>0</v>
      </c>
      <c r="AL17" s="134">
        <f t="shared" si="44"/>
        <v>0</v>
      </c>
      <c r="AM17" s="134">
        <f t="shared" si="44"/>
        <v>0</v>
      </c>
      <c r="AN17" s="134">
        <f t="shared" si="44"/>
        <v>0</v>
      </c>
      <c r="AO17" s="134">
        <f t="shared" si="44"/>
        <v>0</v>
      </c>
      <c r="AP17" s="134">
        <f t="shared" si="44"/>
        <v>0</v>
      </c>
      <c r="AQ17" s="134">
        <f t="shared" si="44"/>
        <v>0</v>
      </c>
      <c r="AR17" s="138"/>
      <c r="AS17" s="16"/>
      <c r="AT17" s="56" t="str">
        <f>'Aggregated Balance-IND_2010'!A174</f>
        <v>B_101815</v>
      </c>
      <c r="AU17" s="56" t="str">
        <f>'Aggregated Balance-IND_2010'!B174</f>
        <v>Chemical and Petrochemical</v>
      </c>
      <c r="AV17" s="60" t="str">
        <f>'Aggregated Balance-IND_2010'!C174</f>
        <v>PJ</v>
      </c>
      <c r="AW17" s="60" t="str">
        <f>'Aggregated Balance-IND_2010'!D174</f>
        <v>'2010</v>
      </c>
      <c r="AX17" s="61" t="str">
        <f>'Aggregated Balance-IND_2010'!E174</f>
        <v>INDSLU</v>
      </c>
      <c r="AY17" s="61" t="str">
        <f>'Aggregated Balance-IND_2010'!F174</f>
        <v>Industrial Waste-Sludge (IND)</v>
      </c>
      <c r="AZ17" s="29">
        <f>'Aggregated Balance-IND_2010'!G174</f>
        <v>5.089</v>
      </c>
      <c r="BA17" s="29">
        <f>'Aggregated Balance-IND_2010'!H174</f>
        <v>0</v>
      </c>
      <c r="BB17" s="29">
        <f>'Aggregated Balance-IND_2010'!I174</f>
        <v>0</v>
      </c>
      <c r="BC17" s="29">
        <f>'Aggregated Balance-IND_2010'!J174</f>
        <v>3.25436</v>
      </c>
      <c r="BD17" s="29">
        <f>'Aggregated Balance-IND_2010'!K174</f>
        <v>0</v>
      </c>
      <c r="BE17" s="207">
        <f>'Aggregated Balance-IND_2010'!L174</f>
        <v>0.114</v>
      </c>
      <c r="BF17" s="29">
        <f>'Aggregated Balance-IND_2010'!M174</f>
        <v>4.777</v>
      </c>
      <c r="BG17" s="29">
        <f>'Aggregated Balance-IND_2010'!N174</f>
        <v>0</v>
      </c>
      <c r="BH17" s="29">
        <f>'Aggregated Balance-IND_2010'!O174</f>
        <v>0</v>
      </c>
      <c r="BI17" s="29">
        <f>'Aggregated Balance-IND_2010'!P174</f>
        <v>0</v>
      </c>
      <c r="BJ17" s="29">
        <f>'Aggregated Balance-IND_2010'!Q174</f>
        <v>0</v>
      </c>
      <c r="BK17" s="29">
        <f>'Aggregated Balance-IND_2010'!R174</f>
        <v>0.082</v>
      </c>
      <c r="BL17" s="29">
        <f>'Aggregated Balance-IND_2010'!S174</f>
        <v>0</v>
      </c>
      <c r="BM17" s="29">
        <f>'Aggregated Balance-IND_2010'!T174</f>
        <v>0</v>
      </c>
      <c r="BN17" s="29">
        <f>'Aggregated Balance-IND_2010'!U174</f>
        <v>0.012</v>
      </c>
      <c r="BO17" s="29">
        <f>'Aggregated Balance-IND_2010'!V174</f>
        <v>0</v>
      </c>
      <c r="BP17" s="29">
        <f>'Aggregated Balance-IND_2010'!W174</f>
        <v>0</v>
      </c>
      <c r="BQ17" s="29">
        <f>'Aggregated Balance-IND_2010'!X174</f>
        <v>0</v>
      </c>
      <c r="BR17" s="29">
        <f>'Aggregated Balance-IND_2010'!Y174</f>
        <v>0</v>
      </c>
      <c r="BS17" s="29">
        <f>'Aggregated Balance-IND_2010'!Z174</f>
        <v>0</v>
      </c>
      <c r="BT17" s="29">
        <f>'Aggregated Balance-IND_2010'!AA174</f>
        <v>0</v>
      </c>
      <c r="BU17" s="29">
        <f>'Aggregated Balance-IND_2010'!AB174</f>
        <v>0</v>
      </c>
      <c r="BV17" s="29">
        <f>'Aggregated Balance-IND_2010'!AC174</f>
        <v>0</v>
      </c>
      <c r="BW17" s="29">
        <f>'Aggregated Balance-IND_2010'!AD174</f>
        <v>0</v>
      </c>
      <c r="BX17" s="29">
        <f>'Aggregated Balance-IND_2010'!AE174</f>
        <v>8.137</v>
      </c>
      <c r="BY17" s="29">
        <f>'Aggregated Balance-IND_2010'!AF174</f>
        <v>0.001</v>
      </c>
      <c r="BZ17" s="29">
        <f>'Aggregated Balance-IND_2010'!AG174</f>
        <v>0.77</v>
      </c>
      <c r="CA17" s="29">
        <f>'Aggregated Balance-IND_2010'!AH174</f>
        <v>0</v>
      </c>
      <c r="CB17" s="29">
        <f>'Aggregated Balance-IND_2010'!AI174</f>
        <v>0.169</v>
      </c>
      <c r="CC17" s="29">
        <f>'Aggregated Balance-IND_2010'!AJ174</f>
        <v>0.495</v>
      </c>
      <c r="CD17" s="29">
        <f>'Aggregated Balance-IND_2010'!AK174</f>
        <v>0</v>
      </c>
      <c r="CE17" s="29">
        <f>'Aggregated Balance-IND_2010'!AL174</f>
        <v>0</v>
      </c>
      <c r="CF17" s="29">
        <f>'Aggregated Balance-IND_2010'!AM174</f>
        <v>0</v>
      </c>
      <c r="CG17" s="29">
        <f>'Aggregated Balance-IND_2010'!AN174</f>
        <v>0</v>
      </c>
      <c r="CH17" s="29">
        <f>'Aggregated Balance-IND_2010'!AO174</f>
        <v>0</v>
      </c>
      <c r="CI17" s="29">
        <f>'Aggregated Balance-IND_2010'!AP174</f>
        <v>0</v>
      </c>
      <c r="CJ17" s="29">
        <f>'Aggregated Balance-IND_2010'!AQ174</f>
        <v>0</v>
      </c>
      <c r="CL17" s="14" t="str">
        <f t="shared" si="39"/>
        <v>INDSLU</v>
      </c>
      <c r="CM17" s="209">
        <f>IF(SUM('Aggregated Balance-IND_2010'!G173:G174)=0,0,'AutoProd-CHP'!E135*'Aggregated Balance-IND_2010'!G174/SUM('Aggregated Balance-IND_2010'!G173:G174))</f>
        <v>0</v>
      </c>
      <c r="CN17" s="209">
        <f>IF(SUM('Aggregated Balance-IND_2010'!H173:H174)=0,0,'AutoProd-CHP'!F135*'Aggregated Balance-IND_2010'!H174/SUM('Aggregated Balance-IND_2010'!H173:H174))</f>
        <v>0</v>
      </c>
      <c r="CO17" s="209">
        <f>IF(SUM('Aggregated Balance-IND_2010'!I173:I174)=0,0,'AutoProd-CHP'!G135*'Aggregated Balance-IND_2010'!I174/SUM('Aggregated Balance-IND_2010'!I173:I174))</f>
        <v>0</v>
      </c>
      <c r="CP17" s="209">
        <f>IF(SUM('Aggregated Balance-IND_2010'!J173:J174)=0,0,'AutoProd-CHP'!H135*'Aggregated Balance-IND_2010'!J174/SUM('Aggregated Balance-IND_2010'!J173:J174))</f>
        <v>1.848</v>
      </c>
      <c r="CQ17" s="209">
        <f>IF(SUM('Aggregated Balance-IND_2010'!K173:K174)=0,0,'AutoProd-CHP'!I135*'Aggregated Balance-IND_2010'!K174/SUM('Aggregated Balance-IND_2010'!K173:K174))</f>
        <v>0</v>
      </c>
      <c r="CR17" s="209">
        <f>IF(SUM('Aggregated Balance-IND_2010'!L173:L174)=0,0,'AutoProd-CHP'!J135*'Aggregated Balance-IND_2010'!L174/SUM('Aggregated Balance-IND_2010'!L173:L174))</f>
        <v>0.108193586587816</v>
      </c>
      <c r="CS17" s="209">
        <f>IF(SUM('Aggregated Balance-IND_2010'!M173:M174)=0,0,'AutoProd-CHP'!K135*'Aggregated Balance-IND_2010'!M174/SUM('Aggregated Balance-IND_2010'!M173:M174))</f>
        <v>1.29041038961039</v>
      </c>
      <c r="CT17" s="209">
        <f>IF(SUM('Aggregated Balance-IND_2010'!N173:N174)=0,0,'AutoProd-CHP'!L135*'Aggregated Balance-IND_2010'!N174/SUM('Aggregated Balance-IND_2010'!N173:N174))</f>
        <v>0</v>
      </c>
      <c r="CU17" s="209">
        <f>IF(SUM('Aggregated Balance-IND_2010'!O173:O174)=0,0,'AutoProd-CHP'!M135*'Aggregated Balance-IND_2010'!O174/SUM('Aggregated Balance-IND_2010'!O173:O174))</f>
        <v>0</v>
      </c>
      <c r="CV17" s="209">
        <f>IF(SUM('Aggregated Balance-IND_2010'!P173:P174)=0,0,'AutoProd-CHP'!N135*'Aggregated Balance-IND_2010'!P174/SUM('Aggregated Balance-IND_2010'!P173:P174))</f>
        <v>0</v>
      </c>
      <c r="CW17" s="209">
        <f>IF(SUM('Aggregated Balance-IND_2010'!Q173:Q174)=0,0,'AutoProd-CHP'!O135*'Aggregated Balance-IND_2010'!Q174/SUM('Aggregated Balance-IND_2010'!Q173:Q174))</f>
        <v>0</v>
      </c>
      <c r="CX17" s="209">
        <f>IF(SUM('Aggregated Balance-IND_2010'!R173:R174)=0,0,'AutoProd-CHP'!P135*'Aggregated Balance-IND_2010'!R174/SUM('Aggregated Balance-IND_2010'!R173:R174))</f>
        <v>0</v>
      </c>
      <c r="CY17" s="209">
        <f>IF(SUM('Aggregated Balance-IND_2010'!S173:S174)=0,0,'AutoProd-CHP'!Q135*'Aggregated Balance-IND_2010'!S174/SUM('Aggregated Balance-IND_2010'!S173:S174))</f>
        <v>0</v>
      </c>
      <c r="CZ17" s="209">
        <f>IF(SUM('Aggregated Balance-IND_2010'!T173:T174)=0,0,'AutoProd-CHP'!R135*'Aggregated Balance-IND_2010'!T174/SUM('Aggregated Balance-IND_2010'!T173:T174))</f>
        <v>0</v>
      </c>
      <c r="DA17" s="209">
        <f>IF(SUM('Aggregated Balance-IND_2010'!U173:U174)=0,0,'AutoProd-CHP'!S135*'Aggregated Balance-IND_2010'!U174/SUM('Aggregated Balance-IND_2010'!U173:U174))</f>
        <v>0</v>
      </c>
      <c r="DB17" s="209">
        <f>IF(SUM('Aggregated Balance-IND_2010'!V173:V174)=0,0,'AutoProd-CHP'!T135*'Aggregated Balance-IND_2010'!V174/SUM('Aggregated Balance-IND_2010'!V173:V174))</f>
        <v>0</v>
      </c>
      <c r="DC17" s="209">
        <f>IF(SUM('Aggregated Balance-IND_2010'!W173:W174)=0,0,'AutoProd-CHP'!U135*'Aggregated Balance-IND_2010'!W174/SUM('Aggregated Balance-IND_2010'!W173:W174))</f>
        <v>0</v>
      </c>
      <c r="DD17" s="209">
        <f>IF(SUM('Aggregated Balance-IND_2010'!X173:X174)=0,0,'AutoProd-CHP'!V135*'Aggregated Balance-IND_2010'!X174/SUM('Aggregated Balance-IND_2010'!X173:X174))</f>
        <v>0</v>
      </c>
      <c r="DE17" s="209">
        <f>IF(SUM('Aggregated Balance-IND_2010'!Y173:Y174)=0,0,'AutoProd-CHP'!W135*'Aggregated Balance-IND_2010'!Y174/SUM('Aggregated Balance-IND_2010'!Y173:Y174))</f>
        <v>0</v>
      </c>
      <c r="DF17" s="209">
        <f>IF(SUM('Aggregated Balance-IND_2010'!Z173:Z174)=0,0,'AutoProd-CHP'!X135*'Aggregated Balance-IND_2010'!Z174/SUM('Aggregated Balance-IND_2010'!Z173:Z174))</f>
        <v>0</v>
      </c>
      <c r="DG17" s="209">
        <f>IF(SUM('Aggregated Balance-IND_2010'!AA173:AA174)=0,0,'AutoProd-CHP'!Y135*'Aggregated Balance-IND_2010'!AA174/SUM('Aggregated Balance-IND_2010'!AA173:AA174))</f>
        <v>0</v>
      </c>
      <c r="DH17" s="209">
        <f>IF(SUM('Aggregated Balance-IND_2010'!AB173:AB174)=0,0,'AutoProd-CHP'!Z135*'Aggregated Balance-IND_2010'!AB174/SUM('Aggregated Balance-IND_2010'!AB173:AB174))</f>
        <v>0</v>
      </c>
      <c r="DI17" s="209">
        <f>IF(SUM('Aggregated Balance-IND_2010'!AC173:AC174)=0,0,'AutoProd-CHP'!AA135*'Aggregated Balance-IND_2010'!AC174/SUM('Aggregated Balance-IND_2010'!AC173:AC174))</f>
        <v>0</v>
      </c>
      <c r="DJ17" s="209">
        <f>IF(SUM('Aggregated Balance-IND_2010'!AD173:AD174)=0,0,'AutoProd-CHP'!AB135*'Aggregated Balance-IND_2010'!AD174/SUM('Aggregated Balance-IND_2010'!AD173:AD174))</f>
        <v>0</v>
      </c>
      <c r="DK17" s="209">
        <f>IF(SUM('Aggregated Balance-IND_2010'!AE173:AE174)=0,0,'AutoProd-CHP'!AC135*'Aggregated Balance-IND_2010'!AE174/SUM('Aggregated Balance-IND_2010'!AE173:AE174))</f>
        <v>2.03839673152087</v>
      </c>
      <c r="DL17" s="209">
        <f>IF(SUM('Aggregated Balance-IND_2010'!AF173:AF174)=0,0,'AutoProd-CHP'!AD135*'Aggregated Balance-IND_2010'!AF174/SUM('Aggregated Balance-IND_2010'!AF173:AF174))</f>
        <v>0</v>
      </c>
      <c r="DM17" s="209">
        <f>IF(SUM('Aggregated Balance-IND_2010'!AG173:AG174)=0,0,'AutoProd-CHP'!AE135*'Aggregated Balance-IND_2010'!AG174/SUM('Aggregated Balance-IND_2010'!AG173:AG174))</f>
        <v>0</v>
      </c>
      <c r="DN17" s="209">
        <f>IF(SUM('Aggregated Balance-IND_2010'!AH173:AH174)=0,0,'AutoProd-CHP'!AF135*'Aggregated Balance-IND_2010'!AH174/SUM('Aggregated Balance-IND_2010'!AH173:AH174))</f>
        <v>0</v>
      </c>
      <c r="DO17" s="209">
        <f>IF(SUM('Aggregated Balance-IND_2010'!AI173:AI174)=0,0,'AutoProd-CHP'!AG135*'Aggregated Balance-IND_2010'!AI174/SUM('Aggregated Balance-IND_2010'!AI173:AI174))</f>
        <v>0.16562</v>
      </c>
      <c r="DP17" s="209">
        <f>IF(SUM('Aggregated Balance-IND_2010'!AJ173:AJ174)=0,0,'AutoProd-CHP'!AH135*'Aggregated Balance-IND_2010'!AJ174/SUM('Aggregated Balance-IND_2010'!AJ173:AJ174))</f>
        <v>0.495</v>
      </c>
      <c r="DQ17" s="209">
        <f>IF(SUM('Aggregated Balance-IND_2010'!AK173:AK174)=0,0,'AutoProd-CHP'!AI135*'Aggregated Balance-IND_2010'!AK174/SUM('Aggregated Balance-IND_2010'!AK173:AK174))</f>
        <v>0</v>
      </c>
      <c r="DR17" s="209">
        <f>IF(SUM('Aggregated Balance-IND_2010'!AL173:AL174)=0,0,'AutoProd-CHP'!AJ135*'Aggregated Balance-IND_2010'!AL174/SUM('Aggregated Balance-IND_2010'!AL173:AL174))</f>
        <v>0</v>
      </c>
      <c r="DS17" s="209">
        <f>IF(SUM('Aggregated Balance-IND_2010'!AM173:AM174)=0,0,'AutoProd-CHP'!AK135*'Aggregated Balance-IND_2010'!AM174/SUM('Aggregated Balance-IND_2010'!AM173:AM174))</f>
        <v>0</v>
      </c>
      <c r="DT17" s="209">
        <f>IF(SUM('Aggregated Balance-IND_2010'!AN173:AN174)=0,0,'AutoProd-CHP'!AL135*'Aggregated Balance-IND_2010'!AN174/SUM('Aggregated Balance-IND_2010'!AN173:AN174))</f>
        <v>0</v>
      </c>
      <c r="DU17" s="209">
        <f>IF(SUM('Aggregated Balance-IND_2010'!AO173:AO174)=0,0,'AutoProd-CHP'!AM135*'Aggregated Balance-IND_2010'!AO174/SUM('Aggregated Balance-IND_2010'!AO173:AO174))</f>
        <v>0</v>
      </c>
      <c r="DV17" s="209">
        <f>IF(SUM('Aggregated Balance-IND_2010'!AP173:AP174)=0,0,'AutoProd-CHP'!AN135*'Aggregated Balance-IND_2010'!AP174/SUM('Aggregated Balance-IND_2010'!AP173:AP174))</f>
        <v>0</v>
      </c>
      <c r="DW17" s="209">
        <f>IF(SUM('Aggregated Balance-IND_2010'!AQ173:AQ174)=0,0,'AutoProd-CHP'!AO135*'Aggregated Balance-IND_2010'!AQ174/SUM('Aggregated Balance-IND_2010'!AQ173:AQ174))</f>
        <v>0</v>
      </c>
      <c r="DY17" s="71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2"/>
      <c r="FC17" s="72"/>
      <c r="FD17" s="72"/>
      <c r="FE17" s="72"/>
      <c r="FF17" s="72"/>
      <c r="FG17" s="72"/>
      <c r="FH17" s="72"/>
      <c r="FI17" s="72"/>
      <c r="FJ17" s="72"/>
    </row>
    <row r="18" spans="6:165">
      <c r="F18" t="str">
        <f t="shared" si="1"/>
        <v>INDELC</v>
      </c>
      <c r="G18" s="41">
        <f t="shared" ref="G18:AQ18" si="45">IF(AZ$21=0,0,(AZ18-AU25-AU73)/AZ$21)</f>
        <v>0</v>
      </c>
      <c r="H18" s="41">
        <f t="shared" si="45"/>
        <v>0</v>
      </c>
      <c r="I18" s="41">
        <f t="shared" si="45"/>
        <v>-1.46709352444685e-17</v>
      </c>
      <c r="J18" s="41">
        <f t="shared" si="45"/>
        <v>0</v>
      </c>
      <c r="K18" s="41">
        <f t="shared" si="45"/>
        <v>0</v>
      </c>
      <c r="L18" s="41">
        <f t="shared" si="45"/>
        <v>-2.60948810747323e-17</v>
      </c>
      <c r="M18" s="41">
        <f t="shared" si="45"/>
        <v>4.85466920893533e-17</v>
      </c>
      <c r="N18" s="41">
        <f t="shared" si="45"/>
        <v>0</v>
      </c>
      <c r="O18" s="41">
        <f t="shared" si="45"/>
        <v>-5.32225802792501e-17</v>
      </c>
      <c r="P18" s="41">
        <f t="shared" si="45"/>
        <v>0</v>
      </c>
      <c r="Q18" s="41">
        <f t="shared" si="45"/>
        <v>0</v>
      </c>
      <c r="R18" s="41">
        <f t="shared" si="45"/>
        <v>0</v>
      </c>
      <c r="S18" s="41">
        <f t="shared" si="45"/>
        <v>-5.70014268159418e-17</v>
      </c>
      <c r="T18" s="41">
        <f t="shared" si="45"/>
        <v>-6.03513277139137e-18</v>
      </c>
      <c r="U18" s="41">
        <f t="shared" si="45"/>
        <v>-4.1521126628027e-17</v>
      </c>
      <c r="V18" s="41">
        <f t="shared" si="45"/>
        <v>0</v>
      </c>
      <c r="W18" s="41">
        <f t="shared" si="45"/>
        <v>0</v>
      </c>
      <c r="X18" s="41">
        <f t="shared" si="45"/>
        <v>0</v>
      </c>
      <c r="Y18" s="41">
        <f t="shared" si="45"/>
        <v>0</v>
      </c>
      <c r="Z18" s="41">
        <f t="shared" si="45"/>
        <v>0</v>
      </c>
      <c r="AA18" s="41">
        <f t="shared" si="45"/>
        <v>0</v>
      </c>
      <c r="AB18" s="41">
        <f t="shared" si="45"/>
        <v>0</v>
      </c>
      <c r="AC18" s="41">
        <f t="shared" si="45"/>
        <v>0</v>
      </c>
      <c r="AD18" s="41">
        <f t="shared" si="45"/>
        <v>-6.12832691437332e-17</v>
      </c>
      <c r="AE18" s="41">
        <f t="shared" si="45"/>
        <v>0</v>
      </c>
      <c r="AF18" s="41">
        <f t="shared" si="45"/>
        <v>0</v>
      </c>
      <c r="AG18" s="41">
        <f t="shared" si="45"/>
        <v>0</v>
      </c>
      <c r="AH18" s="41">
        <f t="shared" si="45"/>
        <v>0</v>
      </c>
      <c r="AI18" s="41">
        <f t="shared" si="45"/>
        <v>6.28043006434822e-17</v>
      </c>
      <c r="AJ18" s="41">
        <f t="shared" si="45"/>
        <v>0</v>
      </c>
      <c r="AK18" s="41">
        <f t="shared" si="45"/>
        <v>8.45305577444131e-17</v>
      </c>
      <c r="AL18" s="41">
        <f t="shared" si="45"/>
        <v>-3.76173365711115e-17</v>
      </c>
      <c r="AM18" s="41">
        <f t="shared" si="45"/>
        <v>0</v>
      </c>
      <c r="AN18" s="41">
        <f t="shared" si="45"/>
        <v>0</v>
      </c>
      <c r="AO18" s="41">
        <f t="shared" si="45"/>
        <v>0</v>
      </c>
      <c r="AP18" s="41">
        <f t="shared" si="45"/>
        <v>0</v>
      </c>
      <c r="AQ18" s="41">
        <f t="shared" si="45"/>
        <v>0</v>
      </c>
      <c r="AR18" s="136"/>
      <c r="AT18" s="56" t="str">
        <f>'Aggregated Balance-IND_2010'!A175</f>
        <v>B_101815</v>
      </c>
      <c r="AU18" s="56" t="str">
        <f>'Aggregated Balance-IND_2010'!B175</f>
        <v>Chemical and Petrochemical</v>
      </c>
      <c r="AV18" s="60" t="str">
        <f>'Aggregated Balance-IND_2010'!C175</f>
        <v>PJ</v>
      </c>
      <c r="AW18" s="60" t="str">
        <f>'Aggregated Balance-IND_2010'!D175</f>
        <v>'2010</v>
      </c>
      <c r="AX18" s="61" t="str">
        <f>'Aggregated Balance-IND_2010'!E175</f>
        <v>INDELC</v>
      </c>
      <c r="AY18" s="61" t="str">
        <f>'Aggregated Balance-IND_2010'!F175</f>
        <v>Electricity (IND)</v>
      </c>
      <c r="AZ18" s="29">
        <f>'Aggregated Balance-IND_2010'!G175</f>
        <v>15.167</v>
      </c>
      <c r="BA18" s="29">
        <f>'Aggregated Balance-IND_2010'!H175</f>
        <v>48.6</v>
      </c>
      <c r="BB18" s="29">
        <f>'Aggregated Balance-IND_2010'!I175</f>
        <v>3.38</v>
      </c>
      <c r="BC18" s="29">
        <f>'Aggregated Balance-IND_2010'!J175</f>
        <v>13.15677</v>
      </c>
      <c r="BD18" s="29">
        <f>'Aggregated Balance-IND_2010'!K175</f>
        <v>0.108</v>
      </c>
      <c r="BE18" s="29">
        <f>'Aggregated Balance-IND_2010'!L175</f>
        <v>12.884</v>
      </c>
      <c r="BF18" s="29">
        <f>'Aggregated Balance-IND_2010'!M175</f>
        <v>188.413</v>
      </c>
      <c r="BG18" s="29">
        <f>'Aggregated Balance-IND_2010'!N175</f>
        <v>4.536</v>
      </c>
      <c r="BH18" s="29">
        <f>'Aggregated Balance-IND_2010'!O175</f>
        <v>0.907</v>
      </c>
      <c r="BI18" s="29">
        <f>'Aggregated Balance-IND_2010'!P175</f>
        <v>1.897</v>
      </c>
      <c r="BJ18" s="29">
        <f>'Aggregated Balance-IND_2010'!Q175</f>
        <v>31.097</v>
      </c>
      <c r="BK18" s="29">
        <f>'Aggregated Balance-IND_2010'!R175</f>
        <v>16.542</v>
      </c>
      <c r="BL18" s="29">
        <f>'Aggregated Balance-IND_2010'!S175</f>
        <v>99.504</v>
      </c>
      <c r="BM18" s="29">
        <f>'Aggregated Balance-IND_2010'!T175</f>
        <v>1.714</v>
      </c>
      <c r="BN18" s="29">
        <f>'Aggregated Balance-IND_2010'!U175</f>
        <v>8.334</v>
      </c>
      <c r="BO18" s="29">
        <f>'Aggregated Balance-IND_2010'!V175</f>
        <v>5.951</v>
      </c>
      <c r="BP18" s="29">
        <f>'Aggregated Balance-IND_2010'!W175</f>
        <v>0.155</v>
      </c>
      <c r="BQ18" s="29">
        <f>'Aggregated Balance-IND_2010'!X175</f>
        <v>55.948</v>
      </c>
      <c r="BR18" s="29">
        <f>'Aggregated Balance-IND_2010'!Y175</f>
        <v>2.448</v>
      </c>
      <c r="BS18" s="29">
        <f>'Aggregated Balance-IND_2010'!Z175</f>
        <v>1.264</v>
      </c>
      <c r="BT18" s="29">
        <f>'Aggregated Balance-IND_2010'!AA175</f>
        <v>0.227</v>
      </c>
      <c r="BU18" s="29">
        <f>'Aggregated Balance-IND_2010'!AB175</f>
        <v>0</v>
      </c>
      <c r="BV18" s="29">
        <f>'Aggregated Balance-IND_2010'!AC175</f>
        <v>48.402</v>
      </c>
      <c r="BW18" s="29">
        <f>'Aggregated Balance-IND_2010'!AD175</f>
        <v>28.12</v>
      </c>
      <c r="BX18" s="29">
        <f>'Aggregated Balance-IND_2010'!AE175</f>
        <v>27.241</v>
      </c>
      <c r="BY18" s="29">
        <f>'Aggregated Balance-IND_2010'!AF175</f>
        <v>8.968</v>
      </c>
      <c r="BZ18" s="29">
        <f>'Aggregated Balance-IND_2010'!AG175</f>
        <v>12.485</v>
      </c>
      <c r="CA18" s="29">
        <f>'Aggregated Balance-IND_2010'!AH175</f>
        <v>17.69</v>
      </c>
      <c r="CB18" s="29">
        <f>'Aggregated Balance-IND_2010'!AI175</f>
        <v>2.383</v>
      </c>
      <c r="CC18" s="29">
        <f>'Aggregated Balance-IND_2010'!AJ175</f>
        <v>2.894</v>
      </c>
      <c r="CD18" s="29">
        <f>'Aggregated Balance-IND_2010'!AK175</f>
        <v>66.434</v>
      </c>
      <c r="CE18" s="29">
        <f>'Aggregated Balance-IND_2010'!AL175</f>
        <v>0.29525</v>
      </c>
      <c r="CF18" s="29">
        <f>'Aggregated Balance-IND_2010'!AM175</f>
        <v>0.29165</v>
      </c>
      <c r="CG18" s="29">
        <f>'Aggregated Balance-IND_2010'!AN175</f>
        <v>0.0108</v>
      </c>
      <c r="CH18" s="29">
        <f>'Aggregated Balance-IND_2010'!AO175</f>
        <v>0.004</v>
      </c>
      <c r="CI18" s="29">
        <f>'Aggregated Balance-IND_2010'!AP175</f>
        <v>0.23</v>
      </c>
      <c r="CJ18" s="29">
        <f>'Aggregated Balance-IND_2010'!AQ175</f>
        <v>3.326</v>
      </c>
      <c r="CL18" t="str">
        <f t="shared" si="39"/>
        <v>INDELC</v>
      </c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</row>
    <row r="19" spans="6:165">
      <c r="F19" t="str">
        <f t="shared" si="1"/>
        <v>INDHTH</v>
      </c>
      <c r="G19" s="41">
        <f t="shared" ref="G19:AQ19" si="46">IF(AZ$21=0,0,(AZ19+CM19-AU27-AU74)/AZ$21)</f>
        <v>0</v>
      </c>
      <c r="H19" s="41">
        <f t="shared" si="46"/>
        <v>0</v>
      </c>
      <c r="I19" s="41">
        <f t="shared" si="46"/>
        <v>0</v>
      </c>
      <c r="J19" s="41">
        <f t="shared" si="46"/>
        <v>0</v>
      </c>
      <c r="K19" s="41">
        <f t="shared" si="46"/>
        <v>0</v>
      </c>
      <c r="L19" s="41">
        <f t="shared" si="46"/>
        <v>-0.000390661727696373</v>
      </c>
      <c r="M19" s="41">
        <f t="shared" si="46"/>
        <v>-0.00043771383087568</v>
      </c>
      <c r="N19" s="41">
        <f t="shared" si="46"/>
        <v>0</v>
      </c>
      <c r="O19" s="41">
        <f t="shared" si="46"/>
        <v>0</v>
      </c>
      <c r="P19" s="41">
        <f t="shared" si="46"/>
        <v>0</v>
      </c>
      <c r="Q19" s="41">
        <f t="shared" si="46"/>
        <v>0</v>
      </c>
      <c r="R19" s="41">
        <f t="shared" si="46"/>
        <v>0</v>
      </c>
      <c r="S19" s="41">
        <f t="shared" si="46"/>
        <v>0</v>
      </c>
      <c r="T19" s="41">
        <f t="shared" si="46"/>
        <v>0</v>
      </c>
      <c r="U19" s="41">
        <f t="shared" si="46"/>
        <v>0</v>
      </c>
      <c r="V19" s="41">
        <f t="shared" si="46"/>
        <v>0</v>
      </c>
      <c r="W19" s="41">
        <f t="shared" si="46"/>
        <v>0</v>
      </c>
      <c r="X19" s="41">
        <f t="shared" si="46"/>
        <v>0</v>
      </c>
      <c r="Y19" s="41">
        <f t="shared" si="46"/>
        <v>0</v>
      </c>
      <c r="Z19" s="41">
        <f t="shared" si="46"/>
        <v>0</v>
      </c>
      <c r="AA19" s="41">
        <f t="shared" si="46"/>
        <v>0</v>
      </c>
      <c r="AB19" s="41">
        <f t="shared" si="46"/>
        <v>0</v>
      </c>
      <c r="AC19" s="41">
        <f t="shared" si="46"/>
        <v>0</v>
      </c>
      <c r="AD19" s="41">
        <f t="shared" si="46"/>
        <v>0</v>
      </c>
      <c r="AE19" s="41">
        <f t="shared" si="46"/>
        <v>-0.000499751604460406</v>
      </c>
      <c r="AF19" s="41">
        <f t="shared" si="46"/>
        <v>0</v>
      </c>
      <c r="AG19" s="41">
        <f t="shared" si="46"/>
        <v>0</v>
      </c>
      <c r="AH19" s="41">
        <f t="shared" si="46"/>
        <v>0</v>
      </c>
      <c r="AI19" s="41">
        <f t="shared" si="46"/>
        <v>0</v>
      </c>
      <c r="AJ19" s="41">
        <f t="shared" si="46"/>
        <v>0</v>
      </c>
      <c r="AK19" s="41">
        <f t="shared" si="46"/>
        <v>0</v>
      </c>
      <c r="AL19" s="41">
        <f t="shared" si="46"/>
        <v>0</v>
      </c>
      <c r="AM19" s="41">
        <f t="shared" si="46"/>
        <v>0</v>
      </c>
      <c r="AN19" s="41">
        <f t="shared" si="46"/>
        <v>0</v>
      </c>
      <c r="AO19" s="41">
        <f t="shared" si="46"/>
        <v>0</v>
      </c>
      <c r="AP19" s="41">
        <f t="shared" si="46"/>
        <v>0</v>
      </c>
      <c r="AQ19" s="41">
        <f t="shared" si="46"/>
        <v>0</v>
      </c>
      <c r="AR19" s="136"/>
      <c r="AT19" s="56" t="str">
        <f>'Aggregated Balance-IND_2010'!A176</f>
        <v>B_101815</v>
      </c>
      <c r="AU19" s="56" t="str">
        <f>'Aggregated Balance-IND_2010'!B176</f>
        <v>Chemical and Petrochemical</v>
      </c>
      <c r="AV19" s="60" t="str">
        <f>'Aggregated Balance-IND_2010'!C176</f>
        <v>PJ</v>
      </c>
      <c r="AW19" s="60" t="str">
        <f>'Aggregated Balance-IND_2010'!D176</f>
        <v>'2010</v>
      </c>
      <c r="AX19" s="61" t="str">
        <f>'Aggregated Balance-IND_2010'!E176</f>
        <v>INDHTH</v>
      </c>
      <c r="AY19" s="61" t="str">
        <f>'Aggregated Balance-IND_2010'!F176</f>
        <v>High Temperature Heat for IND</v>
      </c>
      <c r="AZ19" s="29">
        <f>'Aggregated Balance-IND_2010'!G176</f>
        <v>2.699</v>
      </c>
      <c r="BA19" s="29">
        <f>'Aggregated Balance-IND_2010'!H176</f>
        <v>19.717</v>
      </c>
      <c r="BB19" s="29">
        <f>'Aggregated Balance-IND_2010'!I176</f>
        <v>14.752</v>
      </c>
      <c r="BC19" s="29">
        <f>'Aggregated Balance-IND_2010'!J176</f>
        <v>2.1346</v>
      </c>
      <c r="BD19" s="29">
        <f>'Aggregated Balance-IND_2010'!K176</f>
        <v>0</v>
      </c>
      <c r="BE19" s="29">
        <f>'Aggregated Balance-IND_2010'!L176</f>
        <v>9.217</v>
      </c>
      <c r="BF19" s="29">
        <f>'Aggregated Balance-IND_2010'!M176</f>
        <v>75.475</v>
      </c>
      <c r="BG19" s="29">
        <f>'Aggregated Balance-IND_2010'!N176</f>
        <v>0.742</v>
      </c>
      <c r="BH19" s="29">
        <f>'Aggregated Balance-IND_2010'!O176</f>
        <v>0.633</v>
      </c>
      <c r="BI19" s="29">
        <f>'Aggregated Balance-IND_2010'!P176</f>
        <v>0</v>
      </c>
      <c r="BJ19" s="29">
        <f>'Aggregated Balance-IND_2010'!Q176</f>
        <v>0</v>
      </c>
      <c r="BK19" s="29">
        <f>'Aggregated Balance-IND_2010'!R176</f>
        <v>11.653</v>
      </c>
      <c r="BL19" s="29">
        <f>'Aggregated Balance-IND_2010'!S176</f>
        <v>0</v>
      </c>
      <c r="BM19" s="29">
        <f>'Aggregated Balance-IND_2010'!T176</f>
        <v>0.546</v>
      </c>
      <c r="BN19" s="29">
        <f>'Aggregated Balance-IND_2010'!U176</f>
        <v>6.429</v>
      </c>
      <c r="BO19" s="29">
        <f>'Aggregated Balance-IND_2010'!V176</f>
        <v>0</v>
      </c>
      <c r="BP19" s="29">
        <f>'Aggregated Balance-IND_2010'!W176</f>
        <v>0</v>
      </c>
      <c r="BQ19" s="29">
        <f>'Aggregated Balance-IND_2010'!X176</f>
        <v>43.891</v>
      </c>
      <c r="BR19" s="29">
        <f>'Aggregated Balance-IND_2010'!Y176</f>
        <v>6.526</v>
      </c>
      <c r="BS19" s="29">
        <f>'Aggregated Balance-IND_2010'!Z176</f>
        <v>0.203</v>
      </c>
      <c r="BT19" s="29">
        <f>'Aggregated Balance-IND_2010'!AA176</f>
        <v>0.09</v>
      </c>
      <c r="BU19" s="29">
        <f>'Aggregated Balance-IND_2010'!AB176</f>
        <v>0</v>
      </c>
      <c r="BV19" s="29">
        <f>'Aggregated Balance-IND_2010'!AC176</f>
        <v>29.229</v>
      </c>
      <c r="BW19" s="29">
        <f>'Aggregated Balance-IND_2010'!AD176</f>
        <v>0.518</v>
      </c>
      <c r="BX19" s="29">
        <f>'Aggregated Balance-IND_2010'!AE176</f>
        <v>30.042</v>
      </c>
      <c r="BY19" s="29">
        <f>'Aggregated Balance-IND_2010'!AF176</f>
        <v>4.763</v>
      </c>
      <c r="BZ19" s="29">
        <f>'Aggregated Balance-IND_2010'!AG176</f>
        <v>7.4</v>
      </c>
      <c r="CA19" s="29">
        <f>'Aggregated Balance-IND_2010'!AH176</f>
        <v>0</v>
      </c>
      <c r="CB19" s="29">
        <f>'Aggregated Balance-IND_2010'!AI176</f>
        <v>1.032</v>
      </c>
      <c r="CC19" s="29">
        <f>'Aggregated Balance-IND_2010'!AJ176</f>
        <v>2.864</v>
      </c>
      <c r="CD19" s="29">
        <f>'Aggregated Balance-IND_2010'!AK176</f>
        <v>17.368</v>
      </c>
      <c r="CE19" s="29">
        <f>'Aggregated Balance-IND_2010'!AL176</f>
        <v>0</v>
      </c>
      <c r="CF19" s="29">
        <f>'Aggregated Balance-IND_2010'!AM176</f>
        <v>0</v>
      </c>
      <c r="CG19" s="29">
        <f>'Aggregated Balance-IND_2010'!AN176</f>
        <v>0</v>
      </c>
      <c r="CH19" s="29">
        <f>'Aggregated Balance-IND_2010'!AO176</f>
        <v>0</v>
      </c>
      <c r="CI19" s="29">
        <f>'Aggregated Balance-IND_2010'!AP176</f>
        <v>0.013</v>
      </c>
      <c r="CJ19" s="29">
        <f>'Aggregated Balance-IND_2010'!AQ176</f>
        <v>7.996</v>
      </c>
      <c r="CL19" t="str">
        <f t="shared" si="39"/>
        <v>INDHTH</v>
      </c>
      <c r="CM19" s="186">
        <f>'AutoProd-CHP'!E136</f>
        <v>7.59479760870019</v>
      </c>
      <c r="CN19" s="186">
        <f>'AutoProd-CHP'!F136</f>
        <v>2.18031988786809</v>
      </c>
      <c r="CO19" s="186">
        <f>'AutoProd-CHP'!G136</f>
        <v>3.08076761143076</v>
      </c>
      <c r="CP19" s="186">
        <f>'AutoProd-CHP'!H136</f>
        <v>6.10247582521321</v>
      </c>
      <c r="CQ19" s="186">
        <f>'AutoProd-CHP'!I136</f>
        <v>0</v>
      </c>
      <c r="CR19" s="186">
        <f>'AutoProd-CHP'!J136</f>
        <v>20.2198570408937</v>
      </c>
      <c r="CS19" s="186">
        <f>'AutoProd-CHP'!K136</f>
        <v>47.7672776261994</v>
      </c>
      <c r="CT19" s="186">
        <f>'AutoProd-CHP'!L136</f>
        <v>2.80505536900522</v>
      </c>
      <c r="CU19" s="186">
        <f>'AutoProd-CHP'!M136</f>
        <v>0.0141397707322246</v>
      </c>
      <c r="CV19" s="186">
        <f>'AutoProd-CHP'!N136</f>
        <v>0.252441755735876</v>
      </c>
      <c r="CW19" s="186">
        <f>'AutoProd-CHP'!O136</f>
        <v>24.0892593055385</v>
      </c>
      <c r="CX19" s="186">
        <f>'AutoProd-CHP'!P136</f>
        <v>0.582309177573515</v>
      </c>
      <c r="CY19" s="186">
        <f>'AutoProd-CHP'!Q136</f>
        <v>15.1196913055459</v>
      </c>
      <c r="CZ19" s="186">
        <f>'AutoProd-CHP'!R136</f>
        <v>0</v>
      </c>
      <c r="DA19" s="186">
        <f>'AutoProd-CHP'!S136</f>
        <v>0.401797085859442</v>
      </c>
      <c r="DB19" s="186">
        <f>'AutoProd-CHP'!T136</f>
        <v>0.398058971194675</v>
      </c>
      <c r="DC19" s="186">
        <f>'AutoProd-CHP'!U136</f>
        <v>0</v>
      </c>
      <c r="DD19" s="186">
        <f>'AutoProd-CHP'!V136</f>
        <v>0.933211601294606</v>
      </c>
      <c r="DE19" s="186">
        <f>'AutoProd-CHP'!W136</f>
        <v>0.781827457612507</v>
      </c>
      <c r="DF19" s="186">
        <f>'AutoProd-CHP'!X136</f>
        <v>0</v>
      </c>
      <c r="DG19" s="186">
        <f>'AutoProd-CHP'!Y136</f>
        <v>0.321829668797299</v>
      </c>
      <c r="DH19" s="186">
        <f>'AutoProd-CHP'!Z136</f>
        <v>0</v>
      </c>
      <c r="DI19" s="186">
        <f>'AutoProd-CHP'!AA136</f>
        <v>49.6601912130605</v>
      </c>
      <c r="DJ19" s="186">
        <f>'AutoProd-CHP'!AB136</f>
        <v>0</v>
      </c>
      <c r="DK19" s="186">
        <f>'AutoProd-CHP'!AC136</f>
        <v>54.0389697791142</v>
      </c>
      <c r="DL19" s="186">
        <f>'AutoProd-CHP'!AD136</f>
        <v>1.12486972601478</v>
      </c>
      <c r="DM19" s="186">
        <f>'AutoProd-CHP'!AE136</f>
        <v>2.54710417031313</v>
      </c>
      <c r="DN19" s="186">
        <f>'AutoProd-CHP'!AF136</f>
        <v>0.196743276075501</v>
      </c>
      <c r="DO19" s="186">
        <f>'AutoProd-CHP'!AG136</f>
        <v>0.805954696489212</v>
      </c>
      <c r="DP19" s="186">
        <f>'AutoProd-CHP'!AH136</f>
        <v>1.96383326673586</v>
      </c>
      <c r="DQ19" s="186">
        <f>'AutoProd-CHP'!AI136</f>
        <v>16.0250297333624</v>
      </c>
      <c r="DR19" s="186">
        <f>'AutoProd-CHP'!AJ136</f>
        <v>0</v>
      </c>
      <c r="DS19" s="186">
        <f>'AutoProd-CHP'!AK136</f>
        <v>0</v>
      </c>
      <c r="DT19" s="186">
        <f>'AutoProd-CHP'!AL136</f>
        <v>0</v>
      </c>
      <c r="DU19" s="186">
        <f>'AutoProd-CHP'!AM136</f>
        <v>0</v>
      </c>
      <c r="DV19" s="186">
        <f>'AutoProd-CHP'!AN136</f>
        <v>0</v>
      </c>
      <c r="DW19" s="186">
        <f>'AutoProd-CHP'!AO136</f>
        <v>0</v>
      </c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</row>
    <row r="20" spans="44:165">
      <c r="AR20" s="16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</row>
    <row r="21" spans="7:165">
      <c r="G21" s="17"/>
      <c r="O21" s="185"/>
      <c r="AR21" s="16"/>
      <c r="AY21" s="65" t="s">
        <v>1528</v>
      </c>
      <c r="AZ21" s="35">
        <f>SUM(AZ5:AZ20)</f>
        <v>41.019</v>
      </c>
      <c r="BA21" s="35">
        <f t="shared" ref="BA21:CJ21" si="47">SUM(BA5:BA20)</f>
        <v>173.606</v>
      </c>
      <c r="BB21" s="35">
        <f t="shared" si="47"/>
        <v>30.27</v>
      </c>
      <c r="BC21" s="35">
        <f t="shared" si="47"/>
        <v>30.19027</v>
      </c>
      <c r="BD21" s="35">
        <f t="shared" si="47"/>
        <v>0.108</v>
      </c>
      <c r="BE21" s="35">
        <f t="shared" si="47"/>
        <v>68.073</v>
      </c>
      <c r="BF21" s="35">
        <f t="shared" si="47"/>
        <v>585.451</v>
      </c>
      <c r="BG21" s="35">
        <f t="shared" si="47"/>
        <v>11.031</v>
      </c>
      <c r="BH21" s="35">
        <f t="shared" si="47"/>
        <v>2.086</v>
      </c>
      <c r="BI21" s="35">
        <f t="shared" si="47"/>
        <v>8.134</v>
      </c>
      <c r="BJ21" s="35">
        <f t="shared" si="47"/>
        <v>133.166</v>
      </c>
      <c r="BK21" s="35">
        <f t="shared" si="47"/>
        <v>41.86</v>
      </c>
      <c r="BL21" s="35">
        <f t="shared" si="47"/>
        <v>249.307</v>
      </c>
      <c r="BM21" s="35">
        <f t="shared" si="47"/>
        <v>9.198</v>
      </c>
      <c r="BN21" s="35">
        <f t="shared" si="47"/>
        <v>21.391</v>
      </c>
      <c r="BO21" s="35">
        <f t="shared" si="47"/>
        <v>12.124</v>
      </c>
      <c r="BP21" s="35">
        <f t="shared" si="47"/>
        <v>0.155</v>
      </c>
      <c r="BQ21" s="35">
        <f t="shared" si="47"/>
        <v>174.323</v>
      </c>
      <c r="BR21" s="35">
        <f t="shared" si="47"/>
        <v>12.447</v>
      </c>
      <c r="BS21" s="35">
        <f t="shared" si="47"/>
        <v>2.151</v>
      </c>
      <c r="BT21" s="35">
        <f t="shared" si="47"/>
        <v>1.162</v>
      </c>
      <c r="BU21" s="35">
        <f t="shared" si="47"/>
        <v>0</v>
      </c>
      <c r="BV21" s="35">
        <f t="shared" si="47"/>
        <v>257.303</v>
      </c>
      <c r="BW21" s="35">
        <f t="shared" si="47"/>
        <v>57.972</v>
      </c>
      <c r="BX21" s="35">
        <f t="shared" si="47"/>
        <v>150.795</v>
      </c>
      <c r="BY21" s="35">
        <f t="shared" si="47"/>
        <v>24.272</v>
      </c>
      <c r="BZ21" s="35">
        <f t="shared" si="47"/>
        <v>84.933</v>
      </c>
      <c r="CA21" s="35">
        <f t="shared" si="47"/>
        <v>23.782</v>
      </c>
      <c r="CB21" s="35">
        <f t="shared" si="47"/>
        <v>7.071</v>
      </c>
      <c r="CC21" s="35">
        <f t="shared" si="47"/>
        <v>14.007</v>
      </c>
      <c r="CD21" s="35">
        <f t="shared" si="47"/>
        <v>168.115</v>
      </c>
      <c r="CE21" s="35">
        <f t="shared" si="47"/>
        <v>0.73784</v>
      </c>
      <c r="CF21" s="35">
        <f t="shared" si="47"/>
        <v>0.36094</v>
      </c>
      <c r="CG21" s="35">
        <f t="shared" si="47"/>
        <v>0.05781</v>
      </c>
      <c r="CH21" s="35">
        <f t="shared" si="47"/>
        <v>0.426</v>
      </c>
      <c r="CI21" s="35">
        <f t="shared" si="47"/>
        <v>0.412</v>
      </c>
      <c r="CJ21" s="35">
        <f t="shared" si="47"/>
        <v>13.996</v>
      </c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</row>
    <row r="22" ht="23.25" spans="5:165">
      <c r="E22" s="42" t="s">
        <v>1529</v>
      </c>
      <c r="AR22" s="16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M22" s="210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</row>
    <row r="23" ht="14.25" spans="5:165">
      <c r="E23" s="28" t="s">
        <v>656</v>
      </c>
      <c r="F23" s="43" t="s">
        <v>1530</v>
      </c>
      <c r="G23" s="6" t="str">
        <f t="shared" ref="G23:AQ23" si="48">G$122</f>
        <v>AT</v>
      </c>
      <c r="H23" s="6" t="str">
        <f t="shared" si="48"/>
        <v>BE</v>
      </c>
      <c r="I23" s="6" t="str">
        <f t="shared" si="48"/>
        <v>BG</v>
      </c>
      <c r="J23" s="6" t="str">
        <f t="shared" si="48"/>
        <v>CH</v>
      </c>
      <c r="K23" s="6" t="str">
        <f t="shared" si="48"/>
        <v>CY</v>
      </c>
      <c r="L23" s="6" t="str">
        <f t="shared" si="48"/>
        <v>CZ</v>
      </c>
      <c r="M23" s="6" t="str">
        <f t="shared" si="48"/>
        <v>DE</v>
      </c>
      <c r="N23" s="6" t="str">
        <f t="shared" si="48"/>
        <v>DK</v>
      </c>
      <c r="O23" s="6" t="str">
        <f t="shared" si="48"/>
        <v>EE</v>
      </c>
      <c r="P23" s="6" t="str">
        <f t="shared" si="48"/>
        <v>EL</v>
      </c>
      <c r="Q23" s="6" t="str">
        <f t="shared" si="48"/>
        <v>ES</v>
      </c>
      <c r="R23" s="6" t="str">
        <f t="shared" si="48"/>
        <v>FI</v>
      </c>
      <c r="S23" s="6" t="str">
        <f t="shared" si="48"/>
        <v>FR</v>
      </c>
      <c r="T23" s="6" t="str">
        <f t="shared" si="48"/>
        <v>HR</v>
      </c>
      <c r="U23" s="6" t="str">
        <f t="shared" si="48"/>
        <v>HU</v>
      </c>
      <c r="V23" s="6" t="str">
        <f t="shared" si="48"/>
        <v>IE</v>
      </c>
      <c r="W23" s="6" t="str">
        <f t="shared" si="48"/>
        <v>IS</v>
      </c>
      <c r="X23" s="6" t="str">
        <f t="shared" si="48"/>
        <v>IT</v>
      </c>
      <c r="Y23" s="6" t="str">
        <f t="shared" si="48"/>
        <v>LT</v>
      </c>
      <c r="Z23" s="6" t="str">
        <f t="shared" si="48"/>
        <v>LU</v>
      </c>
      <c r="AA23" s="6" t="str">
        <f t="shared" si="48"/>
        <v>LV</v>
      </c>
      <c r="AB23" s="6" t="str">
        <f t="shared" si="48"/>
        <v>MT</v>
      </c>
      <c r="AC23" s="6" t="str">
        <f t="shared" si="48"/>
        <v>NL</v>
      </c>
      <c r="AD23" s="6" t="str">
        <f t="shared" si="48"/>
        <v>NO</v>
      </c>
      <c r="AE23" s="6" t="str">
        <f t="shared" si="48"/>
        <v>PL</v>
      </c>
      <c r="AF23" s="6" t="str">
        <f t="shared" si="48"/>
        <v>PT</v>
      </c>
      <c r="AG23" s="6" t="str">
        <f t="shared" si="48"/>
        <v>RO</v>
      </c>
      <c r="AH23" s="6" t="str">
        <f t="shared" si="48"/>
        <v>SE</v>
      </c>
      <c r="AI23" s="6" t="str">
        <f t="shared" si="48"/>
        <v>SI</v>
      </c>
      <c r="AJ23" s="6" t="str">
        <f t="shared" si="48"/>
        <v>SK</v>
      </c>
      <c r="AK23" s="6" t="str">
        <f t="shared" si="48"/>
        <v>UK</v>
      </c>
      <c r="AL23" s="6" t="str">
        <f t="shared" si="48"/>
        <v>AL</v>
      </c>
      <c r="AM23" s="6" t="str">
        <f t="shared" si="48"/>
        <v>BA</v>
      </c>
      <c r="AN23" s="6" t="str">
        <f t="shared" si="48"/>
        <v>KS</v>
      </c>
      <c r="AO23" s="6" t="str">
        <f t="shared" si="48"/>
        <v>ME</v>
      </c>
      <c r="AP23" s="6" t="str">
        <f t="shared" si="48"/>
        <v>MK</v>
      </c>
      <c r="AQ23" s="6" t="str">
        <f t="shared" si="48"/>
        <v>RS</v>
      </c>
      <c r="AR23" s="68"/>
      <c r="AS23" s="54"/>
      <c r="AT23" s="57" t="s">
        <v>1493</v>
      </c>
      <c r="AU23" s="57"/>
      <c r="AV23" s="57"/>
      <c r="AZ23" s="4"/>
      <c r="BA23" s="4"/>
      <c r="BB23" s="4"/>
      <c r="BC23" s="4"/>
      <c r="BD23" s="4"/>
      <c r="BE23" s="4"/>
      <c r="BF23" s="4"/>
      <c r="BG23" s="4"/>
      <c r="BI23" s="4"/>
      <c r="BJ23" s="4"/>
      <c r="BK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L23" s="208"/>
      <c r="CM23" s="20"/>
      <c r="CN23" s="20"/>
      <c r="CO23" s="20"/>
      <c r="CP23" s="20"/>
      <c r="CQ23" s="20"/>
      <c r="CR23" s="20"/>
      <c r="CS23" s="17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</row>
    <row r="24" ht="14.25" spans="4:165">
      <c r="D24" s="4"/>
      <c r="E24" s="43" t="s">
        <v>239</v>
      </c>
      <c r="F24" s="44" t="s">
        <v>1531</v>
      </c>
      <c r="G24" s="35">
        <f>IF((AZ14-CM14)=0,0,IF((AU49/(AZ14-CM14))&gt;1,1,AU49/(AZ14-CM14)))</f>
        <v>0.933180286876843</v>
      </c>
      <c r="H24" s="35">
        <f t="shared" ref="H24:AQ24" si="49">IF((BA14-CN14)=0,0,IF((AV49/(BA14-CN14))&gt;1,1,AV49/(BA14-CN14)))</f>
        <v>0.232763513950532</v>
      </c>
      <c r="I24" s="35">
        <f t="shared" si="49"/>
        <v>0.902045966242296</v>
      </c>
      <c r="J24" s="35">
        <f t="shared" si="49"/>
        <v>0</v>
      </c>
      <c r="K24" s="35">
        <f t="shared" si="49"/>
        <v>0</v>
      </c>
      <c r="L24" s="35">
        <f t="shared" si="49"/>
        <v>0.44675125421714</v>
      </c>
      <c r="M24" s="35">
        <f t="shared" si="49"/>
        <v>0.30681818466039</v>
      </c>
      <c r="N24" s="35">
        <f t="shared" si="49"/>
        <v>0</v>
      </c>
      <c r="O24" s="35">
        <f t="shared" si="49"/>
        <v>0.992967615809605</v>
      </c>
      <c r="P24" s="35">
        <v>1</v>
      </c>
      <c r="Q24" s="35">
        <f t="shared" si="49"/>
        <v>0.288852206048039</v>
      </c>
      <c r="R24" s="35">
        <f t="shared" si="49"/>
        <v>0.947852065888752</v>
      </c>
      <c r="S24" s="35">
        <f t="shared" si="49"/>
        <v>0.967242624557447</v>
      </c>
      <c r="T24" s="35">
        <f t="shared" si="49"/>
        <v>0.600088902059564</v>
      </c>
      <c r="U24" s="35">
        <f t="shared" si="49"/>
        <v>0.981398366844649</v>
      </c>
      <c r="V24" s="35">
        <f t="shared" si="49"/>
        <v>0</v>
      </c>
      <c r="W24" s="35">
        <f t="shared" si="49"/>
        <v>0</v>
      </c>
      <c r="X24" s="35">
        <f t="shared" si="49"/>
        <v>0.162088149937183</v>
      </c>
      <c r="Y24" s="35">
        <f t="shared" si="49"/>
        <v>0.97859597671736</v>
      </c>
      <c r="Z24" s="35">
        <f t="shared" si="49"/>
        <v>0</v>
      </c>
      <c r="AA24" s="35">
        <f t="shared" si="49"/>
        <v>0</v>
      </c>
      <c r="AB24" s="35">
        <f t="shared" si="49"/>
        <v>0</v>
      </c>
      <c r="AC24" s="35">
        <f t="shared" si="49"/>
        <v>0.446786096894268</v>
      </c>
      <c r="AD24" s="35">
        <f t="shared" si="49"/>
        <v>0.756177924217463</v>
      </c>
      <c r="AE24" s="35">
        <f t="shared" si="49"/>
        <v>0.995176301585984</v>
      </c>
      <c r="AF24" s="35">
        <f t="shared" si="49"/>
        <v>0.989452730021876</v>
      </c>
      <c r="AG24" s="35">
        <f t="shared" si="49"/>
        <v>0.439151075118126</v>
      </c>
      <c r="AH24" s="35">
        <f t="shared" si="49"/>
        <v>0</v>
      </c>
      <c r="AI24" s="35">
        <f t="shared" si="49"/>
        <v>0.484917881717595</v>
      </c>
      <c r="AJ24" s="35">
        <f t="shared" si="49"/>
        <v>0.9946936875682</v>
      </c>
      <c r="AK24" s="35">
        <f t="shared" si="49"/>
        <v>0.457741528332058</v>
      </c>
      <c r="AL24" s="35">
        <f t="shared" si="49"/>
        <v>0</v>
      </c>
      <c r="AM24" s="35">
        <f t="shared" si="49"/>
        <v>0.974166546399192</v>
      </c>
      <c r="AN24" s="35">
        <f t="shared" si="49"/>
        <v>0</v>
      </c>
      <c r="AO24" s="35">
        <f t="shared" si="49"/>
        <v>0</v>
      </c>
      <c r="AP24" s="35">
        <f t="shared" si="49"/>
        <v>0.366847829275724</v>
      </c>
      <c r="AQ24" s="35">
        <f t="shared" si="49"/>
        <v>0.984031578947368</v>
      </c>
      <c r="AR24" s="59"/>
      <c r="AS24" s="54"/>
      <c r="AT24" s="55" t="s">
        <v>1494</v>
      </c>
      <c r="AU24" s="6" t="str">
        <f t="shared" ref="AU24:CE24" si="50">G$122</f>
        <v>AT</v>
      </c>
      <c r="AV24" s="6" t="str">
        <f t="shared" si="50"/>
        <v>BE</v>
      </c>
      <c r="AW24" s="6" t="str">
        <f t="shared" si="50"/>
        <v>BG</v>
      </c>
      <c r="AX24" s="6" t="str">
        <f t="shared" si="50"/>
        <v>CH</v>
      </c>
      <c r="AY24" s="6" t="str">
        <f t="shared" si="50"/>
        <v>CY</v>
      </c>
      <c r="AZ24" s="6" t="str">
        <f t="shared" si="50"/>
        <v>CZ</v>
      </c>
      <c r="BA24" s="6" t="str">
        <f t="shared" si="50"/>
        <v>DE</v>
      </c>
      <c r="BB24" s="6" t="str">
        <f t="shared" si="50"/>
        <v>DK</v>
      </c>
      <c r="BC24" s="6" t="str">
        <f t="shared" si="50"/>
        <v>EE</v>
      </c>
      <c r="BD24" s="6" t="str">
        <f t="shared" si="50"/>
        <v>EL</v>
      </c>
      <c r="BE24" s="6" t="str">
        <f t="shared" si="50"/>
        <v>ES</v>
      </c>
      <c r="BF24" s="6" t="str">
        <f t="shared" si="50"/>
        <v>FI</v>
      </c>
      <c r="BG24" s="6" t="str">
        <f t="shared" si="50"/>
        <v>FR</v>
      </c>
      <c r="BH24" s="6" t="str">
        <f t="shared" si="50"/>
        <v>HR</v>
      </c>
      <c r="BI24" s="6" t="str">
        <f t="shared" si="50"/>
        <v>HU</v>
      </c>
      <c r="BJ24" s="6" t="str">
        <f t="shared" si="50"/>
        <v>IE</v>
      </c>
      <c r="BK24" s="6" t="str">
        <f t="shared" si="50"/>
        <v>IS</v>
      </c>
      <c r="BL24" s="6" t="str">
        <f t="shared" si="50"/>
        <v>IT</v>
      </c>
      <c r="BM24" s="6" t="str">
        <f t="shared" si="50"/>
        <v>LT</v>
      </c>
      <c r="BN24" s="6" t="str">
        <f t="shared" si="50"/>
        <v>LU</v>
      </c>
      <c r="BO24" s="6" t="str">
        <f t="shared" si="50"/>
        <v>LV</v>
      </c>
      <c r="BP24" s="6" t="str">
        <f t="shared" si="50"/>
        <v>MT</v>
      </c>
      <c r="BQ24" s="6" t="str">
        <f t="shared" si="50"/>
        <v>NL</v>
      </c>
      <c r="BR24" s="6" t="str">
        <f t="shared" si="50"/>
        <v>NO</v>
      </c>
      <c r="BS24" s="6" t="str">
        <f t="shared" si="50"/>
        <v>PL</v>
      </c>
      <c r="BT24" s="6" t="str">
        <f t="shared" si="50"/>
        <v>PT</v>
      </c>
      <c r="BU24" s="6" t="str">
        <f t="shared" si="50"/>
        <v>RO</v>
      </c>
      <c r="BV24" s="6" t="str">
        <f t="shared" si="50"/>
        <v>SE</v>
      </c>
      <c r="BW24" s="6" t="str">
        <f t="shared" si="50"/>
        <v>SI</v>
      </c>
      <c r="BX24" s="6" t="str">
        <f t="shared" si="50"/>
        <v>SK</v>
      </c>
      <c r="BY24" s="6" t="str">
        <f t="shared" si="50"/>
        <v>UK</v>
      </c>
      <c r="BZ24" s="6" t="str">
        <f t="shared" si="50"/>
        <v>AL</v>
      </c>
      <c r="CA24" s="6" t="str">
        <f t="shared" si="50"/>
        <v>BA</v>
      </c>
      <c r="CB24" s="6" t="str">
        <f t="shared" si="50"/>
        <v>KS</v>
      </c>
      <c r="CC24" s="6" t="str">
        <f t="shared" si="50"/>
        <v>ME</v>
      </c>
      <c r="CD24" s="6" t="str">
        <f t="shared" si="50"/>
        <v>MK</v>
      </c>
      <c r="CE24" s="6" t="str">
        <f t="shared" si="50"/>
        <v>RS</v>
      </c>
      <c r="CL24" s="211"/>
      <c r="CM24" s="20"/>
      <c r="CN24" s="20"/>
      <c r="CO24" s="20"/>
      <c r="CP24" s="20"/>
      <c r="CQ24" s="20"/>
      <c r="CR24" s="20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</row>
    <row r="25" spans="6:165">
      <c r="F25" s="44" t="s">
        <v>1532</v>
      </c>
      <c r="G25" s="35">
        <f>1-G24</f>
        <v>0.0668197131231566</v>
      </c>
      <c r="H25" s="35">
        <f t="shared" ref="H25:AQ25" si="51">1-H24</f>
        <v>0.767236486049468</v>
      </c>
      <c r="I25" s="35">
        <f t="shared" si="51"/>
        <v>0.097954033757704</v>
      </c>
      <c r="J25" s="35">
        <f t="shared" si="51"/>
        <v>1</v>
      </c>
      <c r="K25" s="35">
        <f t="shared" si="51"/>
        <v>1</v>
      </c>
      <c r="L25" s="35">
        <f t="shared" si="51"/>
        <v>0.55324874578286</v>
      </c>
      <c r="M25" s="35">
        <f t="shared" si="51"/>
        <v>0.69318181533961</v>
      </c>
      <c r="N25" s="35">
        <f t="shared" si="51"/>
        <v>1</v>
      </c>
      <c r="O25" s="35">
        <f t="shared" si="51"/>
        <v>0.00703238419039531</v>
      </c>
      <c r="P25" s="35">
        <f t="shared" si="51"/>
        <v>0</v>
      </c>
      <c r="Q25" s="35">
        <f t="shared" si="51"/>
        <v>0.711147793951961</v>
      </c>
      <c r="R25" s="35">
        <f t="shared" si="51"/>
        <v>0.0521479341112475</v>
      </c>
      <c r="S25" s="35">
        <f t="shared" si="51"/>
        <v>0.0327573754425525</v>
      </c>
      <c r="T25" s="35">
        <f t="shared" si="51"/>
        <v>0.399911097940436</v>
      </c>
      <c r="U25" s="35">
        <f t="shared" si="51"/>
        <v>0.018601633155351</v>
      </c>
      <c r="V25" s="35">
        <f t="shared" si="51"/>
        <v>1</v>
      </c>
      <c r="W25" s="35">
        <f t="shared" si="51"/>
        <v>1</v>
      </c>
      <c r="X25" s="35">
        <f t="shared" si="51"/>
        <v>0.837911850062817</v>
      </c>
      <c r="Y25" s="35">
        <f t="shared" si="51"/>
        <v>0.0214040232826403</v>
      </c>
      <c r="Z25" s="35">
        <f t="shared" si="51"/>
        <v>1</v>
      </c>
      <c r="AA25" s="35">
        <f t="shared" si="51"/>
        <v>1</v>
      </c>
      <c r="AB25" s="35">
        <f t="shared" si="51"/>
        <v>1</v>
      </c>
      <c r="AC25" s="35">
        <f t="shared" si="51"/>
        <v>0.553213903105732</v>
      </c>
      <c r="AD25" s="35">
        <f t="shared" si="51"/>
        <v>0.243822075782537</v>
      </c>
      <c r="AE25" s="35">
        <f t="shared" si="51"/>
        <v>0.00482369841401642</v>
      </c>
      <c r="AF25" s="35">
        <f t="shared" si="51"/>
        <v>0.0105472699781239</v>
      </c>
      <c r="AG25" s="35">
        <f t="shared" si="51"/>
        <v>0.560848924881874</v>
      </c>
      <c r="AH25" s="35">
        <f t="shared" si="51"/>
        <v>1</v>
      </c>
      <c r="AI25" s="35">
        <f t="shared" si="51"/>
        <v>0.515082118282405</v>
      </c>
      <c r="AJ25" s="35">
        <f t="shared" si="51"/>
        <v>0.00530631243179991</v>
      </c>
      <c r="AK25" s="35">
        <f t="shared" si="51"/>
        <v>0.542258471667942</v>
      </c>
      <c r="AL25" s="35">
        <f t="shared" si="51"/>
        <v>1</v>
      </c>
      <c r="AM25" s="35">
        <f t="shared" si="51"/>
        <v>0.0258334536008082</v>
      </c>
      <c r="AN25" s="35">
        <f t="shared" si="51"/>
        <v>1</v>
      </c>
      <c r="AO25" s="35">
        <f t="shared" si="51"/>
        <v>1</v>
      </c>
      <c r="AP25" s="35">
        <f t="shared" si="51"/>
        <v>0.633152170724276</v>
      </c>
      <c r="AQ25" s="35">
        <f t="shared" si="51"/>
        <v>0.0159684210526315</v>
      </c>
      <c r="AR25" s="59"/>
      <c r="AS25" s="54"/>
      <c r="AT25" s="17" t="str">
        <f>AT133</f>
        <v>INDELC</v>
      </c>
      <c r="AU25" s="35">
        <f t="shared" ref="AU25:CE25" si="52">SUMIF($AT$132:$AT$180,$AT25,AV$132:AV$180)</f>
        <v>0.563450657894737</v>
      </c>
      <c r="AV25" s="35">
        <f t="shared" si="52"/>
        <v>11.2717278348734</v>
      </c>
      <c r="AW25" s="35">
        <f t="shared" si="52"/>
        <v>0.526426008493662</v>
      </c>
      <c r="AX25" s="35">
        <f t="shared" si="52"/>
        <v>0.178367022060345</v>
      </c>
      <c r="AY25" s="35">
        <f t="shared" si="52"/>
        <v>0</v>
      </c>
      <c r="AZ25" s="35">
        <f t="shared" si="52"/>
        <v>1.67926641578947</v>
      </c>
      <c r="BA25" s="35">
        <f t="shared" si="52"/>
        <v>48.7064010635001</v>
      </c>
      <c r="BB25" s="35">
        <f t="shared" si="52"/>
        <v>0</v>
      </c>
      <c r="BC25" s="35">
        <f t="shared" si="52"/>
        <v>0.0132</v>
      </c>
      <c r="BD25" s="35">
        <f t="shared" si="52"/>
        <v>0.247951906584992</v>
      </c>
      <c r="BE25" s="35">
        <f t="shared" si="52"/>
        <v>5.8102025</v>
      </c>
      <c r="BF25" s="35">
        <f t="shared" si="52"/>
        <v>0.920370909992183</v>
      </c>
      <c r="BG25" s="35">
        <f t="shared" si="52"/>
        <v>12.8408476</v>
      </c>
      <c r="BH25" s="35">
        <f t="shared" si="52"/>
        <v>1.31250001877546</v>
      </c>
      <c r="BI25" s="35">
        <f t="shared" si="52"/>
        <v>2.77837514285714</v>
      </c>
      <c r="BJ25" s="35">
        <f t="shared" si="52"/>
        <v>0.039176875957121</v>
      </c>
      <c r="BK25" s="35">
        <f t="shared" si="52"/>
        <v>0</v>
      </c>
      <c r="BL25" s="35">
        <f t="shared" si="52"/>
        <v>2.4944948</v>
      </c>
      <c r="BM25" s="35">
        <f t="shared" si="52"/>
        <v>0.08385</v>
      </c>
      <c r="BN25" s="35">
        <f t="shared" si="52"/>
        <v>0</v>
      </c>
      <c r="BO25" s="35">
        <f t="shared" si="52"/>
        <v>0</v>
      </c>
      <c r="BP25" s="35">
        <f t="shared" si="52"/>
        <v>0</v>
      </c>
      <c r="BQ25" s="35">
        <f t="shared" si="52"/>
        <v>6.49822368421053</v>
      </c>
      <c r="BR25" s="35">
        <f t="shared" si="52"/>
        <v>2.08842519685039</v>
      </c>
      <c r="BS25" s="35">
        <f t="shared" si="52"/>
        <v>3.07847531265467</v>
      </c>
      <c r="BT25" s="35">
        <f t="shared" si="52"/>
        <v>0.775926489280245</v>
      </c>
      <c r="BU25" s="35">
        <f t="shared" si="52"/>
        <v>2.30518670750383</v>
      </c>
      <c r="BV25" s="35">
        <f t="shared" si="52"/>
        <v>1.06271073325137</v>
      </c>
      <c r="BW25" s="35">
        <f t="shared" si="52"/>
        <v>0.091795863889774</v>
      </c>
      <c r="BX25" s="35">
        <f t="shared" si="52"/>
        <v>0.667638857142857</v>
      </c>
      <c r="BY25" s="35">
        <f t="shared" si="52"/>
        <v>3.7422019525268</v>
      </c>
      <c r="BZ25" s="35">
        <f t="shared" si="52"/>
        <v>0.075</v>
      </c>
      <c r="CA25" s="35">
        <f t="shared" si="52"/>
        <v>0.0015</v>
      </c>
      <c r="CB25" s="35">
        <f t="shared" si="52"/>
        <v>0</v>
      </c>
      <c r="CC25" s="35">
        <f t="shared" si="52"/>
        <v>0</v>
      </c>
      <c r="CD25" s="35">
        <f t="shared" si="52"/>
        <v>0.1278750069323</v>
      </c>
      <c r="CE25" s="35">
        <f t="shared" si="52"/>
        <v>2.25199999821186</v>
      </c>
      <c r="CL25" s="20"/>
      <c r="CM25" s="20"/>
      <c r="CN25" s="20"/>
      <c r="CO25" s="20"/>
      <c r="CP25" s="20"/>
      <c r="CQ25" s="20"/>
      <c r="CR25" s="20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</row>
    <row r="26" spans="5:165">
      <c r="E26" s="46" t="s">
        <v>192</v>
      </c>
      <c r="F26" s="44"/>
      <c r="G26" s="48" t="str">
        <f>IF(SUM(G24:G25)&lt;&gt;1,"ERROR","")</f>
        <v/>
      </c>
      <c r="H26" s="48" t="str">
        <f t="shared" ref="H26:AQ26" si="53">IF(SUM(H24:H25)&lt;&gt;1,"ERROR","")</f>
        <v/>
      </c>
      <c r="I26" s="48" t="str">
        <f t="shared" si="53"/>
        <v/>
      </c>
      <c r="J26" s="48" t="str">
        <f t="shared" si="53"/>
        <v/>
      </c>
      <c r="K26" s="48" t="str">
        <f t="shared" si="53"/>
        <v/>
      </c>
      <c r="L26" s="48" t="str">
        <f t="shared" si="53"/>
        <v/>
      </c>
      <c r="M26" s="48" t="str">
        <f t="shared" si="53"/>
        <v/>
      </c>
      <c r="N26" s="48" t="str">
        <f t="shared" si="53"/>
        <v/>
      </c>
      <c r="O26" s="48" t="str">
        <f t="shared" si="53"/>
        <v/>
      </c>
      <c r="P26" s="48" t="str">
        <f t="shared" si="53"/>
        <v/>
      </c>
      <c r="Q26" s="48" t="str">
        <f t="shared" si="53"/>
        <v/>
      </c>
      <c r="R26" s="48" t="str">
        <f t="shared" si="53"/>
        <v/>
      </c>
      <c r="S26" s="48" t="str">
        <f t="shared" si="53"/>
        <v/>
      </c>
      <c r="T26" s="48" t="str">
        <f t="shared" si="53"/>
        <v/>
      </c>
      <c r="U26" s="48" t="str">
        <f t="shared" si="53"/>
        <v/>
      </c>
      <c r="V26" s="48" t="str">
        <f t="shared" si="53"/>
        <v/>
      </c>
      <c r="W26" s="48" t="str">
        <f t="shared" si="53"/>
        <v/>
      </c>
      <c r="X26" s="48" t="str">
        <f t="shared" si="53"/>
        <v/>
      </c>
      <c r="Y26" s="48" t="str">
        <f t="shared" si="53"/>
        <v/>
      </c>
      <c r="Z26" s="48" t="str">
        <f t="shared" si="53"/>
        <v/>
      </c>
      <c r="AA26" s="48" t="str">
        <f t="shared" si="53"/>
        <v/>
      </c>
      <c r="AB26" s="48" t="str">
        <f t="shared" si="53"/>
        <v/>
      </c>
      <c r="AC26" s="48" t="str">
        <f t="shared" si="53"/>
        <v/>
      </c>
      <c r="AD26" s="48" t="str">
        <f t="shared" si="53"/>
        <v/>
      </c>
      <c r="AE26" s="48" t="str">
        <f t="shared" si="53"/>
        <v/>
      </c>
      <c r="AF26" s="48"/>
      <c r="AG26" s="48" t="str">
        <f t="shared" si="53"/>
        <v/>
      </c>
      <c r="AH26" s="48" t="str">
        <f t="shared" si="53"/>
        <v/>
      </c>
      <c r="AI26" s="48" t="str">
        <f t="shared" si="53"/>
        <v/>
      </c>
      <c r="AJ26" s="48" t="str">
        <f t="shared" si="53"/>
        <v/>
      </c>
      <c r="AK26" s="48" t="str">
        <f t="shared" si="53"/>
        <v/>
      </c>
      <c r="AL26" s="48" t="str">
        <f t="shared" si="53"/>
        <v/>
      </c>
      <c r="AM26" s="48" t="str">
        <f t="shared" si="53"/>
        <v/>
      </c>
      <c r="AN26" s="48" t="str">
        <f t="shared" si="53"/>
        <v/>
      </c>
      <c r="AO26" s="48" t="str">
        <f t="shared" si="53"/>
        <v/>
      </c>
      <c r="AP26" s="48" t="str">
        <f t="shared" si="53"/>
        <v/>
      </c>
      <c r="AQ26" s="48" t="str">
        <f t="shared" si="53"/>
        <v/>
      </c>
      <c r="AR26" s="205"/>
      <c r="AS26" s="54"/>
      <c r="AT26" s="17" t="str">
        <f>AT134</f>
        <v>INDGAS</v>
      </c>
      <c r="AU26" s="35">
        <f t="shared" ref="AU26:CE26" si="54">SUMIF($AT$132:$AT$180,$AT26,AV$132:AV$180)</f>
        <v>7.2885375</v>
      </c>
      <c r="AV26" s="35">
        <f t="shared" si="54"/>
        <v>23.101875</v>
      </c>
      <c r="AW26" s="35">
        <f t="shared" si="54"/>
        <v>6.6991356</v>
      </c>
      <c r="AX26" s="35">
        <f t="shared" si="54"/>
        <v>0</v>
      </c>
      <c r="AY26" s="35">
        <f t="shared" si="54"/>
        <v>0</v>
      </c>
      <c r="AZ26" s="35">
        <f t="shared" si="54"/>
        <v>4.5403821</v>
      </c>
      <c r="BA26" s="35">
        <f t="shared" si="54"/>
        <v>56.1552885</v>
      </c>
      <c r="BB26" s="35">
        <f t="shared" si="54"/>
        <v>0</v>
      </c>
      <c r="BC26" s="35">
        <f t="shared" si="54"/>
        <v>0.383724</v>
      </c>
      <c r="BD26" s="35">
        <f t="shared" si="54"/>
        <v>1.4010975</v>
      </c>
      <c r="BE26" s="35">
        <f t="shared" si="54"/>
        <v>12.3498045</v>
      </c>
      <c r="BF26" s="35">
        <f t="shared" si="54"/>
        <v>0.06732</v>
      </c>
      <c r="BG26" s="35">
        <f t="shared" si="54"/>
        <v>20.2921875</v>
      </c>
      <c r="BH26" s="35">
        <f t="shared" si="54"/>
        <v>4.05</v>
      </c>
      <c r="BI26" s="35">
        <f t="shared" si="54"/>
        <v>5.8835655855</v>
      </c>
      <c r="BJ26" s="35">
        <f t="shared" si="54"/>
        <v>0</v>
      </c>
      <c r="BK26" s="35">
        <f t="shared" si="54"/>
        <v>0</v>
      </c>
      <c r="BL26" s="35">
        <f t="shared" si="54"/>
        <v>10.4895</v>
      </c>
      <c r="BM26" s="35">
        <f t="shared" si="54"/>
        <v>2.4375195</v>
      </c>
      <c r="BN26" s="35">
        <f t="shared" si="54"/>
        <v>0</v>
      </c>
      <c r="BO26" s="35">
        <f t="shared" si="54"/>
        <v>0</v>
      </c>
      <c r="BP26" s="35">
        <f t="shared" si="54"/>
        <v>0</v>
      </c>
      <c r="BQ26" s="35">
        <f t="shared" si="54"/>
        <v>44.90505</v>
      </c>
      <c r="BR26" s="35">
        <f t="shared" si="54"/>
        <v>2.754</v>
      </c>
      <c r="BS26" s="35">
        <f t="shared" si="54"/>
        <v>8.98868115</v>
      </c>
      <c r="BT26" s="35">
        <f t="shared" si="54"/>
        <v>4.54561875</v>
      </c>
      <c r="BU26" s="35">
        <f t="shared" si="54"/>
        <v>20.94053472</v>
      </c>
      <c r="BV26" s="35">
        <f t="shared" si="54"/>
        <v>0</v>
      </c>
      <c r="BW26" s="35">
        <f t="shared" si="54"/>
        <v>0.65960997082293</v>
      </c>
      <c r="BX26" s="35">
        <f t="shared" si="54"/>
        <v>2.88</v>
      </c>
      <c r="BY26" s="35">
        <f t="shared" si="54"/>
        <v>23.141835</v>
      </c>
      <c r="BZ26" s="35">
        <f t="shared" si="54"/>
        <v>0</v>
      </c>
      <c r="CA26" s="35">
        <f t="shared" si="54"/>
        <v>0.0675</v>
      </c>
      <c r="CB26" s="35">
        <f t="shared" si="54"/>
        <v>0</v>
      </c>
      <c r="CC26" s="35">
        <f t="shared" si="54"/>
        <v>0</v>
      </c>
      <c r="CD26" s="35">
        <f t="shared" si="54"/>
        <v>0.0168750001466833</v>
      </c>
      <c r="CE26" s="35">
        <f t="shared" si="54"/>
        <v>0.93483</v>
      </c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</row>
    <row r="27" spans="2:165">
      <c r="B27" s="49"/>
      <c r="D27" s="4"/>
      <c r="E27" s="43" t="s">
        <v>247</v>
      </c>
      <c r="F27" s="44" t="s">
        <v>1531</v>
      </c>
      <c r="G27" s="35">
        <f>IF((AZ18-CM18)=0,0,IF((AU53/(AZ18-CM18))&gt;1,1,AU53/(AZ18-CM18)))</f>
        <v>0.0371497763496233</v>
      </c>
      <c r="H27" s="35">
        <f t="shared" ref="H27:AQ27" si="55">IF((BA18-CN18)=0,0,IF((AV53/(BA18-CN18))&gt;1,1,AV53/(BA18-CN18)))</f>
        <v>0.231928556273116</v>
      </c>
      <c r="I27" s="35">
        <f t="shared" si="55"/>
        <v>0.155747339791024</v>
      </c>
      <c r="J27" s="35">
        <f t="shared" si="55"/>
        <v>0.0135570525334368</v>
      </c>
      <c r="K27" s="35">
        <f t="shared" si="55"/>
        <v>0</v>
      </c>
      <c r="L27" s="35">
        <f t="shared" si="55"/>
        <v>0.130337349874998</v>
      </c>
      <c r="M27" s="35">
        <f t="shared" si="55"/>
        <v>0.258508707273384</v>
      </c>
      <c r="N27" s="35">
        <f t="shared" si="55"/>
        <v>0</v>
      </c>
      <c r="O27" s="35">
        <f t="shared" si="55"/>
        <v>0.0145534729878721</v>
      </c>
      <c r="P27" s="35">
        <f t="shared" si="55"/>
        <v>0.130707383545067</v>
      </c>
      <c r="Q27" s="35">
        <f t="shared" si="55"/>
        <v>0.18684125478342</v>
      </c>
      <c r="R27" s="35">
        <f t="shared" si="55"/>
        <v>0.0556384300563525</v>
      </c>
      <c r="S27" s="35">
        <f t="shared" si="55"/>
        <v>0.129048556841936</v>
      </c>
      <c r="T27" s="35">
        <f t="shared" si="55"/>
        <v>0.765752636391752</v>
      </c>
      <c r="U27" s="35">
        <f t="shared" si="55"/>
        <v>0.333378346875107</v>
      </c>
      <c r="V27" s="35">
        <f t="shared" si="55"/>
        <v>0.00658324247305007</v>
      </c>
      <c r="W27" s="35">
        <f t="shared" si="55"/>
        <v>0</v>
      </c>
      <c r="X27" s="35">
        <f t="shared" si="55"/>
        <v>0.0445859512404376</v>
      </c>
      <c r="Y27" s="35">
        <f t="shared" si="55"/>
        <v>0.0342524509803922</v>
      </c>
      <c r="Z27" s="35">
        <f t="shared" si="55"/>
        <v>0</v>
      </c>
      <c r="AA27" s="35">
        <f t="shared" si="55"/>
        <v>0</v>
      </c>
      <c r="AB27" s="35">
        <f t="shared" si="55"/>
        <v>0</v>
      </c>
      <c r="AC27" s="35">
        <f t="shared" si="55"/>
        <v>0.134255272183185</v>
      </c>
      <c r="AD27" s="35">
        <f t="shared" si="55"/>
        <v>0.0742683213673682</v>
      </c>
      <c r="AE27" s="35">
        <f t="shared" si="55"/>
        <v>0.113008895145357</v>
      </c>
      <c r="AF27" s="35">
        <f t="shared" si="55"/>
        <v>0.0865216870294653</v>
      </c>
      <c r="AG27" s="35">
        <f t="shared" si="55"/>
        <v>0.184636500400787</v>
      </c>
      <c r="AH27" s="35">
        <f t="shared" si="55"/>
        <v>0.0600740945874147</v>
      </c>
      <c r="AI27" s="35">
        <f t="shared" si="55"/>
        <v>0.0385211346578993</v>
      </c>
      <c r="AJ27" s="35">
        <f t="shared" si="55"/>
        <v>0.230697600947774</v>
      </c>
      <c r="AK27" s="35">
        <f t="shared" si="55"/>
        <v>0.0563296196605172</v>
      </c>
      <c r="AL27" s="35">
        <f t="shared" si="55"/>
        <v>0.254022015241321</v>
      </c>
      <c r="AM27" s="35">
        <f t="shared" si="55"/>
        <v>0.00514315103720213</v>
      </c>
      <c r="AN27" s="35">
        <f t="shared" si="55"/>
        <v>0</v>
      </c>
      <c r="AO27" s="35">
        <f t="shared" si="55"/>
        <v>0</v>
      </c>
      <c r="AP27" s="35">
        <f t="shared" si="55"/>
        <v>0.555978291009998</v>
      </c>
      <c r="AQ27" s="35">
        <f t="shared" si="55"/>
        <v>0.677089596576025</v>
      </c>
      <c r="AR27" s="59"/>
      <c r="AS27" s="54"/>
      <c r="AT27" s="17" t="str">
        <f>AT176</f>
        <v>ICLHTH</v>
      </c>
      <c r="AU27" s="35">
        <f t="shared" ref="AU27:CE27" si="56">SUMIF($AT$132:$AT$180,$AT27,AV$132:AV$180)</f>
        <v>0</v>
      </c>
      <c r="AV27" s="35">
        <f t="shared" si="56"/>
        <v>0</v>
      </c>
      <c r="AW27" s="35">
        <f t="shared" si="56"/>
        <v>0</v>
      </c>
      <c r="AX27" s="35">
        <f t="shared" si="56"/>
        <v>0</v>
      </c>
      <c r="AY27" s="35">
        <f t="shared" si="56"/>
        <v>0</v>
      </c>
      <c r="AZ27" s="35">
        <f t="shared" si="56"/>
        <v>0.0265935157894737</v>
      </c>
      <c r="BA27" s="35">
        <f t="shared" si="56"/>
        <v>0.25626</v>
      </c>
      <c r="BB27" s="35">
        <f t="shared" si="56"/>
        <v>0</v>
      </c>
      <c r="BC27" s="35">
        <f t="shared" si="56"/>
        <v>0</v>
      </c>
      <c r="BD27" s="35">
        <f t="shared" si="56"/>
        <v>0</v>
      </c>
      <c r="BE27" s="35">
        <f t="shared" si="56"/>
        <v>0</v>
      </c>
      <c r="BF27" s="35">
        <f t="shared" si="56"/>
        <v>0</v>
      </c>
      <c r="BG27" s="35">
        <f t="shared" si="56"/>
        <v>0</v>
      </c>
      <c r="BH27" s="35">
        <f t="shared" si="56"/>
        <v>0</v>
      </c>
      <c r="BI27" s="35">
        <f t="shared" si="56"/>
        <v>0</v>
      </c>
      <c r="BJ27" s="35">
        <f t="shared" si="56"/>
        <v>0</v>
      </c>
      <c r="BK27" s="35">
        <f t="shared" si="56"/>
        <v>0</v>
      </c>
      <c r="BL27" s="35">
        <f t="shared" si="56"/>
        <v>0</v>
      </c>
      <c r="BM27" s="35">
        <f t="shared" si="56"/>
        <v>0</v>
      </c>
      <c r="BN27" s="35">
        <f t="shared" si="56"/>
        <v>0</v>
      </c>
      <c r="BO27" s="35">
        <f t="shared" si="56"/>
        <v>0</v>
      </c>
      <c r="BP27" s="35">
        <f t="shared" si="56"/>
        <v>0</v>
      </c>
      <c r="BQ27" s="35">
        <f t="shared" si="56"/>
        <v>0</v>
      </c>
      <c r="BR27" s="35">
        <f t="shared" si="56"/>
        <v>0</v>
      </c>
      <c r="BS27" s="35">
        <f t="shared" si="56"/>
        <v>0.0753600431946007</v>
      </c>
      <c r="BT27" s="35">
        <f t="shared" si="56"/>
        <v>0</v>
      </c>
      <c r="BU27" s="35">
        <f t="shared" si="56"/>
        <v>0</v>
      </c>
      <c r="BV27" s="35">
        <f t="shared" si="56"/>
        <v>0</v>
      </c>
      <c r="BW27" s="35">
        <f t="shared" si="56"/>
        <v>0</v>
      </c>
      <c r="BX27" s="35">
        <f t="shared" si="56"/>
        <v>0</v>
      </c>
      <c r="BY27" s="35">
        <f t="shared" si="56"/>
        <v>0</v>
      </c>
      <c r="BZ27" s="35">
        <f t="shared" si="56"/>
        <v>0</v>
      </c>
      <c r="CA27" s="35">
        <f t="shared" si="56"/>
        <v>0</v>
      </c>
      <c r="CB27" s="35">
        <f t="shared" si="56"/>
        <v>0</v>
      </c>
      <c r="CC27" s="35">
        <f t="shared" si="56"/>
        <v>0</v>
      </c>
      <c r="CD27" s="35">
        <f t="shared" si="56"/>
        <v>0</v>
      </c>
      <c r="CE27" s="35">
        <f t="shared" si="56"/>
        <v>0</v>
      </c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</row>
    <row r="28" spans="6:165">
      <c r="F28" s="44" t="s">
        <v>1532</v>
      </c>
      <c r="G28" s="35">
        <f>1-G27</f>
        <v>0.962850223650377</v>
      </c>
      <c r="H28" s="35">
        <f t="shared" ref="H28:AQ28" si="57">1-H27</f>
        <v>0.768071443726884</v>
      </c>
      <c r="I28" s="35">
        <f t="shared" si="57"/>
        <v>0.844252660208976</v>
      </c>
      <c r="J28" s="35">
        <f t="shared" si="57"/>
        <v>0.986442947466563</v>
      </c>
      <c r="K28" s="35">
        <f t="shared" si="57"/>
        <v>1</v>
      </c>
      <c r="L28" s="35">
        <f t="shared" si="57"/>
        <v>0.869662650125002</v>
      </c>
      <c r="M28" s="35">
        <f t="shared" si="57"/>
        <v>0.741491292726616</v>
      </c>
      <c r="N28" s="35">
        <f t="shared" si="57"/>
        <v>1</v>
      </c>
      <c r="O28" s="35">
        <f t="shared" si="57"/>
        <v>0.985446527012128</v>
      </c>
      <c r="P28" s="35">
        <f t="shared" si="57"/>
        <v>0.869292616454933</v>
      </c>
      <c r="Q28" s="35">
        <f t="shared" si="57"/>
        <v>0.81315874521658</v>
      </c>
      <c r="R28" s="35">
        <f t="shared" si="57"/>
        <v>0.944361569943648</v>
      </c>
      <c r="S28" s="35">
        <f t="shared" si="57"/>
        <v>0.870951443158064</v>
      </c>
      <c r="T28" s="35">
        <f t="shared" si="57"/>
        <v>0.234247363608248</v>
      </c>
      <c r="U28" s="35">
        <f t="shared" si="57"/>
        <v>0.666621653124893</v>
      </c>
      <c r="V28" s="35">
        <f t="shared" si="57"/>
        <v>0.99341675752695</v>
      </c>
      <c r="W28" s="35">
        <f t="shared" si="57"/>
        <v>1</v>
      </c>
      <c r="X28" s="35">
        <f t="shared" si="57"/>
        <v>0.955414048759562</v>
      </c>
      <c r="Y28" s="35">
        <f t="shared" si="57"/>
        <v>0.965747549019608</v>
      </c>
      <c r="Z28" s="35">
        <f t="shared" si="57"/>
        <v>1</v>
      </c>
      <c r="AA28" s="35">
        <f t="shared" si="57"/>
        <v>1</v>
      </c>
      <c r="AB28" s="35">
        <f t="shared" si="57"/>
        <v>1</v>
      </c>
      <c r="AC28" s="35">
        <f t="shared" si="57"/>
        <v>0.865744727816815</v>
      </c>
      <c r="AD28" s="35">
        <f t="shared" si="57"/>
        <v>0.925731678632632</v>
      </c>
      <c r="AE28" s="35">
        <f t="shared" si="57"/>
        <v>0.886991104854643</v>
      </c>
      <c r="AF28" s="35">
        <f t="shared" si="57"/>
        <v>0.913478312970535</v>
      </c>
      <c r="AG28" s="35">
        <f t="shared" si="57"/>
        <v>0.815363499599213</v>
      </c>
      <c r="AH28" s="35">
        <f t="shared" si="57"/>
        <v>0.939925905412585</v>
      </c>
      <c r="AI28" s="35">
        <f t="shared" si="57"/>
        <v>0.961478865342101</v>
      </c>
      <c r="AJ28" s="35">
        <f t="shared" si="57"/>
        <v>0.769302399052226</v>
      </c>
      <c r="AK28" s="35">
        <f t="shared" si="57"/>
        <v>0.943670380339483</v>
      </c>
      <c r="AL28" s="35">
        <f t="shared" si="57"/>
        <v>0.745977984758679</v>
      </c>
      <c r="AM28" s="35">
        <f t="shared" si="57"/>
        <v>0.994856848962798</v>
      </c>
      <c r="AN28" s="35">
        <f t="shared" si="57"/>
        <v>1</v>
      </c>
      <c r="AO28" s="35">
        <f t="shared" si="57"/>
        <v>1</v>
      </c>
      <c r="AP28" s="35">
        <f t="shared" si="57"/>
        <v>0.444021708990002</v>
      </c>
      <c r="AQ28" s="35">
        <f t="shared" si="57"/>
        <v>0.322910403423975</v>
      </c>
      <c r="AR28" s="59"/>
      <c r="AS28" s="54"/>
      <c r="AT28" s="107" t="s">
        <v>1440</v>
      </c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</row>
    <row r="29" spans="5:165">
      <c r="E29" s="46" t="s">
        <v>192</v>
      </c>
      <c r="F29" s="48"/>
      <c r="G29" s="48" t="str">
        <f t="shared" ref="G29:AQ29" si="58">IF(SUM(G27:G28)&lt;&gt;1,"ERROR","")</f>
        <v/>
      </c>
      <c r="H29" s="48" t="str">
        <f t="shared" si="58"/>
        <v/>
      </c>
      <c r="I29" s="48" t="str">
        <f t="shared" si="58"/>
        <v/>
      </c>
      <c r="J29" s="48" t="str">
        <f t="shared" si="58"/>
        <v/>
      </c>
      <c r="K29" s="48" t="str">
        <f t="shared" si="58"/>
        <v/>
      </c>
      <c r="L29" s="48" t="str">
        <f t="shared" si="58"/>
        <v/>
      </c>
      <c r="M29" s="48" t="str">
        <f t="shared" si="58"/>
        <v/>
      </c>
      <c r="N29" s="48" t="str">
        <f t="shared" si="58"/>
        <v/>
      </c>
      <c r="O29" s="48" t="str">
        <f t="shared" si="58"/>
        <v/>
      </c>
      <c r="P29" s="48" t="str">
        <f t="shared" si="58"/>
        <v/>
      </c>
      <c r="Q29" s="48" t="str">
        <f t="shared" si="58"/>
        <v/>
      </c>
      <c r="R29" s="48" t="str">
        <f t="shared" si="58"/>
        <v/>
      </c>
      <c r="S29" s="48" t="str">
        <f t="shared" si="58"/>
        <v/>
      </c>
      <c r="T29" s="48" t="str">
        <f t="shared" si="58"/>
        <v/>
      </c>
      <c r="U29" s="48" t="str">
        <f t="shared" si="58"/>
        <v/>
      </c>
      <c r="V29" s="48" t="str">
        <f t="shared" si="58"/>
        <v/>
      </c>
      <c r="W29" s="48" t="str">
        <f t="shared" si="58"/>
        <v/>
      </c>
      <c r="X29" s="48" t="str">
        <f t="shared" si="58"/>
        <v/>
      </c>
      <c r="Y29" s="48" t="str">
        <f t="shared" si="58"/>
        <v/>
      </c>
      <c r="Z29" s="48" t="str">
        <f t="shared" si="58"/>
        <v/>
      </c>
      <c r="AA29" s="48" t="str">
        <f t="shared" si="58"/>
        <v/>
      </c>
      <c r="AB29" s="48" t="str">
        <f t="shared" si="58"/>
        <v/>
      </c>
      <c r="AC29" s="48" t="str">
        <f t="shared" si="58"/>
        <v/>
      </c>
      <c r="AD29" s="48" t="str">
        <f t="shared" si="58"/>
        <v/>
      </c>
      <c r="AE29" s="48" t="str">
        <f t="shared" si="58"/>
        <v/>
      </c>
      <c r="AF29" s="48" t="str">
        <f t="shared" si="58"/>
        <v/>
      </c>
      <c r="AG29" s="48" t="str">
        <f t="shared" si="58"/>
        <v/>
      </c>
      <c r="AH29" s="48" t="str">
        <f t="shared" si="58"/>
        <v/>
      </c>
      <c r="AI29" s="48" t="str">
        <f t="shared" si="58"/>
        <v/>
      </c>
      <c r="AJ29" s="48" t="str">
        <f t="shared" si="58"/>
        <v/>
      </c>
      <c r="AK29" s="48" t="str">
        <f t="shared" si="58"/>
        <v/>
      </c>
      <c r="AL29" s="48" t="str">
        <f t="shared" si="58"/>
        <v/>
      </c>
      <c r="AM29" s="48" t="str">
        <f t="shared" si="58"/>
        <v/>
      </c>
      <c r="AN29" s="48" t="str">
        <f t="shared" si="58"/>
        <v/>
      </c>
      <c r="AO29" s="48" t="str">
        <f t="shared" si="58"/>
        <v/>
      </c>
      <c r="AP29" s="48" t="str">
        <f t="shared" si="58"/>
        <v/>
      </c>
      <c r="AQ29" s="48" t="str">
        <f t="shared" si="58"/>
        <v/>
      </c>
      <c r="AR29" s="205"/>
      <c r="AS29" s="54"/>
      <c r="AT29" s="4" t="str">
        <f>AU167</f>
        <v>INDHH2</v>
      </c>
      <c r="AU29" s="35">
        <f t="shared" ref="AU29:CE29" si="59">SUMIF($AT$132:$AT$180,$AT29,AV$132:AV$180)</f>
        <v>0</v>
      </c>
      <c r="AV29" s="35">
        <f t="shared" si="59"/>
        <v>0</v>
      </c>
      <c r="AW29" s="35">
        <f t="shared" si="59"/>
        <v>0</v>
      </c>
      <c r="AX29" s="35">
        <f t="shared" si="59"/>
        <v>0</v>
      </c>
      <c r="AY29" s="35">
        <f t="shared" si="59"/>
        <v>0</v>
      </c>
      <c r="AZ29" s="35">
        <f t="shared" si="59"/>
        <v>0</v>
      </c>
      <c r="BA29" s="35">
        <f t="shared" si="59"/>
        <v>0</v>
      </c>
      <c r="BB29" s="35">
        <f t="shared" si="59"/>
        <v>0</v>
      </c>
      <c r="BC29" s="35">
        <f t="shared" si="59"/>
        <v>0</v>
      </c>
      <c r="BD29" s="35">
        <f t="shared" si="59"/>
        <v>0</v>
      </c>
      <c r="BE29" s="35">
        <f t="shared" si="59"/>
        <v>0</v>
      </c>
      <c r="BF29" s="35">
        <f t="shared" si="59"/>
        <v>0</v>
      </c>
      <c r="BG29" s="35">
        <f t="shared" si="59"/>
        <v>0</v>
      </c>
      <c r="BH29" s="35">
        <f t="shared" si="59"/>
        <v>0</v>
      </c>
      <c r="BI29" s="35">
        <f t="shared" si="59"/>
        <v>0</v>
      </c>
      <c r="BJ29" s="35">
        <f t="shared" si="59"/>
        <v>0</v>
      </c>
      <c r="BK29" s="35">
        <f t="shared" si="59"/>
        <v>0</v>
      </c>
      <c r="BL29" s="35">
        <f t="shared" si="59"/>
        <v>0</v>
      </c>
      <c r="BM29" s="35">
        <f t="shared" si="59"/>
        <v>0</v>
      </c>
      <c r="BN29" s="35">
        <f t="shared" si="59"/>
        <v>0</v>
      </c>
      <c r="BO29" s="35">
        <f t="shared" si="59"/>
        <v>0</v>
      </c>
      <c r="BP29" s="35">
        <f t="shared" si="59"/>
        <v>0</v>
      </c>
      <c r="BQ29" s="35">
        <f t="shared" si="59"/>
        <v>0</v>
      </c>
      <c r="BR29" s="35">
        <f t="shared" si="59"/>
        <v>0</v>
      </c>
      <c r="BS29" s="35">
        <f t="shared" si="59"/>
        <v>0</v>
      </c>
      <c r="BT29" s="35">
        <f t="shared" si="59"/>
        <v>0</v>
      </c>
      <c r="BU29" s="35">
        <f t="shared" si="59"/>
        <v>0</v>
      </c>
      <c r="BV29" s="35">
        <f t="shared" si="59"/>
        <v>0</v>
      </c>
      <c r="BW29" s="35">
        <f t="shared" si="59"/>
        <v>0</v>
      </c>
      <c r="BX29" s="35">
        <f t="shared" si="59"/>
        <v>0</v>
      </c>
      <c r="BY29" s="35">
        <f t="shared" si="59"/>
        <v>0</v>
      </c>
      <c r="BZ29" s="35">
        <f t="shared" si="59"/>
        <v>0</v>
      </c>
      <c r="CA29" s="35">
        <f t="shared" si="59"/>
        <v>0</v>
      </c>
      <c r="CB29" s="35">
        <f t="shared" si="59"/>
        <v>0</v>
      </c>
      <c r="CC29" s="35">
        <f t="shared" si="59"/>
        <v>0</v>
      </c>
      <c r="CD29" s="35">
        <f t="shared" si="59"/>
        <v>0</v>
      </c>
      <c r="CE29" s="35">
        <f t="shared" si="59"/>
        <v>0</v>
      </c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</row>
    <row r="30" spans="4:83">
      <c r="D30" s="4"/>
      <c r="E30" s="43" t="s">
        <v>248</v>
      </c>
      <c r="F30" s="44" t="s">
        <v>1531</v>
      </c>
      <c r="G30" s="35">
        <f>IF((AZ19-CM19)=0,0,IF((AU54/(AZ19-CM19))&gt;1,1,AU54/(AZ19-CM19)))</f>
        <v>0</v>
      </c>
      <c r="H30" s="35">
        <f t="shared" ref="H30:AQ30" si="60">IF((BA19-CN19)=0,0,IF((AV54/(BA19-CN19))&gt;1,1,AV54/(BA19-CN19)))</f>
        <v>0</v>
      </c>
      <c r="I30" s="35">
        <f t="shared" si="60"/>
        <v>0</v>
      </c>
      <c r="J30" s="35">
        <f t="shared" si="60"/>
        <v>0</v>
      </c>
      <c r="K30" s="35">
        <f t="shared" si="60"/>
        <v>0</v>
      </c>
      <c r="L30" s="35">
        <f t="shared" si="60"/>
        <v>0</v>
      </c>
      <c r="M30" s="35">
        <f t="shared" si="60"/>
        <v>0</v>
      </c>
      <c r="N30" s="35">
        <f t="shared" si="60"/>
        <v>0</v>
      </c>
      <c r="O30" s="35">
        <f t="shared" si="60"/>
        <v>0</v>
      </c>
      <c r="P30" s="35">
        <f t="shared" si="60"/>
        <v>0</v>
      </c>
      <c r="Q30" s="35">
        <f t="shared" si="60"/>
        <v>0</v>
      </c>
      <c r="R30" s="35">
        <f t="shared" si="60"/>
        <v>0</v>
      </c>
      <c r="S30" s="35">
        <f t="shared" si="60"/>
        <v>0</v>
      </c>
      <c r="T30" s="35">
        <f t="shared" si="60"/>
        <v>0</v>
      </c>
      <c r="U30" s="35">
        <f t="shared" si="60"/>
        <v>0</v>
      </c>
      <c r="V30" s="35">
        <f t="shared" si="60"/>
        <v>0</v>
      </c>
      <c r="W30" s="35">
        <f t="shared" si="60"/>
        <v>0</v>
      </c>
      <c r="X30" s="35">
        <f t="shared" si="60"/>
        <v>0</v>
      </c>
      <c r="Y30" s="35">
        <f t="shared" si="60"/>
        <v>0</v>
      </c>
      <c r="Z30" s="35">
        <f t="shared" si="60"/>
        <v>0</v>
      </c>
      <c r="AA30" s="35">
        <f t="shared" si="60"/>
        <v>0</v>
      </c>
      <c r="AB30" s="35">
        <f t="shared" si="60"/>
        <v>0</v>
      </c>
      <c r="AC30" s="35">
        <f t="shared" si="60"/>
        <v>0</v>
      </c>
      <c r="AD30" s="35">
        <f t="shared" si="60"/>
        <v>0</v>
      </c>
      <c r="AE30" s="35">
        <f t="shared" si="60"/>
        <v>0</v>
      </c>
      <c r="AF30" s="35">
        <f t="shared" si="60"/>
        <v>0</v>
      </c>
      <c r="AG30" s="35">
        <f t="shared" si="60"/>
        <v>0</v>
      </c>
      <c r="AH30" s="35">
        <f t="shared" si="60"/>
        <v>0</v>
      </c>
      <c r="AI30" s="35">
        <f t="shared" si="60"/>
        <v>0</v>
      </c>
      <c r="AJ30" s="35">
        <f t="shared" si="60"/>
        <v>0</v>
      </c>
      <c r="AK30" s="35">
        <f t="shared" si="60"/>
        <v>0</v>
      </c>
      <c r="AL30" s="35">
        <f t="shared" si="60"/>
        <v>0</v>
      </c>
      <c r="AM30" s="35">
        <f t="shared" si="60"/>
        <v>0</v>
      </c>
      <c r="AN30" s="35">
        <f t="shared" si="60"/>
        <v>0</v>
      </c>
      <c r="AO30" s="35">
        <f t="shared" si="60"/>
        <v>0</v>
      </c>
      <c r="AP30" s="35">
        <f t="shared" si="60"/>
        <v>0</v>
      </c>
      <c r="AQ30" s="35">
        <f t="shared" si="60"/>
        <v>0</v>
      </c>
      <c r="AR30" s="59"/>
      <c r="AS30" s="54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</row>
    <row r="31" spans="6:45">
      <c r="F31" s="44" t="s">
        <v>1532</v>
      </c>
      <c r="G31" s="35">
        <f>1-G30</f>
        <v>1</v>
      </c>
      <c r="H31" s="35">
        <f t="shared" ref="H31:AQ31" si="61">1-H30</f>
        <v>1</v>
      </c>
      <c r="I31" s="35">
        <f t="shared" si="61"/>
        <v>1</v>
      </c>
      <c r="J31" s="35">
        <f t="shared" si="61"/>
        <v>1</v>
      </c>
      <c r="K31" s="35">
        <f t="shared" si="61"/>
        <v>1</v>
      </c>
      <c r="L31" s="35">
        <f t="shared" si="61"/>
        <v>1</v>
      </c>
      <c r="M31" s="35">
        <f t="shared" si="61"/>
        <v>1</v>
      </c>
      <c r="N31" s="35">
        <f t="shared" si="61"/>
        <v>1</v>
      </c>
      <c r="O31" s="35">
        <f t="shared" si="61"/>
        <v>1</v>
      </c>
      <c r="P31" s="35">
        <f t="shared" si="61"/>
        <v>1</v>
      </c>
      <c r="Q31" s="35">
        <f t="shared" si="61"/>
        <v>1</v>
      </c>
      <c r="R31" s="35">
        <f t="shared" si="61"/>
        <v>1</v>
      </c>
      <c r="S31" s="35">
        <f t="shared" si="61"/>
        <v>1</v>
      </c>
      <c r="T31" s="35">
        <f t="shared" si="61"/>
        <v>1</v>
      </c>
      <c r="U31" s="35">
        <f t="shared" si="61"/>
        <v>1</v>
      </c>
      <c r="V31" s="35">
        <f t="shared" si="61"/>
        <v>1</v>
      </c>
      <c r="W31" s="35">
        <f t="shared" si="61"/>
        <v>1</v>
      </c>
      <c r="X31" s="35">
        <f t="shared" si="61"/>
        <v>1</v>
      </c>
      <c r="Y31" s="35">
        <f t="shared" si="61"/>
        <v>1</v>
      </c>
      <c r="Z31" s="35">
        <f t="shared" si="61"/>
        <v>1</v>
      </c>
      <c r="AA31" s="35">
        <f t="shared" si="61"/>
        <v>1</v>
      </c>
      <c r="AB31" s="35">
        <f t="shared" si="61"/>
        <v>1</v>
      </c>
      <c r="AC31" s="35">
        <f t="shared" si="61"/>
        <v>1</v>
      </c>
      <c r="AD31" s="35">
        <f t="shared" si="61"/>
        <v>1</v>
      </c>
      <c r="AE31" s="35">
        <f t="shared" si="61"/>
        <v>1</v>
      </c>
      <c r="AF31" s="35">
        <f t="shared" si="61"/>
        <v>1</v>
      </c>
      <c r="AG31" s="35">
        <f t="shared" si="61"/>
        <v>1</v>
      </c>
      <c r="AH31" s="35">
        <f t="shared" si="61"/>
        <v>1</v>
      </c>
      <c r="AI31" s="35">
        <f t="shared" si="61"/>
        <v>1</v>
      </c>
      <c r="AJ31" s="35">
        <f t="shared" si="61"/>
        <v>1</v>
      </c>
      <c r="AK31" s="35">
        <f t="shared" si="61"/>
        <v>1</v>
      </c>
      <c r="AL31" s="35">
        <f t="shared" si="61"/>
        <v>1</v>
      </c>
      <c r="AM31" s="35">
        <f t="shared" si="61"/>
        <v>1</v>
      </c>
      <c r="AN31" s="35">
        <f t="shared" si="61"/>
        <v>1</v>
      </c>
      <c r="AO31" s="35">
        <f t="shared" si="61"/>
        <v>1</v>
      </c>
      <c r="AP31" s="35">
        <f t="shared" si="61"/>
        <v>1</v>
      </c>
      <c r="AQ31" s="35">
        <f t="shared" si="61"/>
        <v>1</v>
      </c>
      <c r="AR31" s="59"/>
      <c r="AS31" s="54"/>
    </row>
    <row r="32" spans="5:49">
      <c r="E32" s="46" t="s">
        <v>192</v>
      </c>
      <c r="F32" s="48"/>
      <c r="G32" s="48" t="str">
        <f>IF(SUM(G30:G31)&lt;&gt;1,"ERROR","")</f>
        <v/>
      </c>
      <c r="H32" s="48" t="str">
        <f t="shared" ref="H32:AQ32" si="62">IF(SUM(H30:H31)&lt;&gt;1,"ERROR","")</f>
        <v/>
      </c>
      <c r="I32" s="48" t="str">
        <f t="shared" si="62"/>
        <v/>
      </c>
      <c r="J32" s="48" t="str">
        <f t="shared" si="62"/>
        <v/>
      </c>
      <c r="K32" s="48" t="str">
        <f t="shared" si="62"/>
        <v/>
      </c>
      <c r="L32" s="48" t="str">
        <f t="shared" si="62"/>
        <v/>
      </c>
      <c r="M32" s="48" t="str">
        <f t="shared" si="62"/>
        <v/>
      </c>
      <c r="N32" s="48" t="str">
        <f t="shared" si="62"/>
        <v/>
      </c>
      <c r="O32" s="48" t="str">
        <f t="shared" si="62"/>
        <v/>
      </c>
      <c r="P32" s="48" t="str">
        <f t="shared" si="62"/>
        <v/>
      </c>
      <c r="Q32" s="48" t="str">
        <f t="shared" si="62"/>
        <v/>
      </c>
      <c r="R32" s="48" t="str">
        <f t="shared" si="62"/>
        <v/>
      </c>
      <c r="S32" s="48" t="str">
        <f t="shared" si="62"/>
        <v/>
      </c>
      <c r="T32" s="48" t="str">
        <f t="shared" si="62"/>
        <v/>
      </c>
      <c r="U32" s="48" t="str">
        <f t="shared" si="62"/>
        <v/>
      </c>
      <c r="V32" s="48" t="str">
        <f t="shared" si="62"/>
        <v/>
      </c>
      <c r="W32" s="48" t="str">
        <f t="shared" si="62"/>
        <v/>
      </c>
      <c r="X32" s="48" t="str">
        <f t="shared" si="62"/>
        <v/>
      </c>
      <c r="Y32" s="48" t="str">
        <f t="shared" si="62"/>
        <v/>
      </c>
      <c r="Z32" s="48" t="str">
        <f t="shared" si="62"/>
        <v/>
      </c>
      <c r="AA32" s="48" t="str">
        <f t="shared" si="62"/>
        <v/>
      </c>
      <c r="AB32" s="48" t="str">
        <f t="shared" si="62"/>
        <v/>
      </c>
      <c r="AC32" s="48" t="str">
        <f t="shared" si="62"/>
        <v/>
      </c>
      <c r="AD32" s="48" t="str">
        <f t="shared" si="62"/>
        <v/>
      </c>
      <c r="AE32" s="48" t="str">
        <f t="shared" si="62"/>
        <v/>
      </c>
      <c r="AF32" s="48" t="str">
        <f t="shared" si="62"/>
        <v/>
      </c>
      <c r="AG32" s="48" t="str">
        <f t="shared" si="62"/>
        <v/>
      </c>
      <c r="AH32" s="48" t="str">
        <f t="shared" si="62"/>
        <v/>
      </c>
      <c r="AI32" s="48" t="str">
        <f t="shared" si="62"/>
        <v/>
      </c>
      <c r="AJ32" s="48" t="str">
        <f t="shared" si="62"/>
        <v/>
      </c>
      <c r="AK32" s="48" t="str">
        <f t="shared" si="62"/>
        <v/>
      </c>
      <c r="AL32" s="48" t="str">
        <f t="shared" si="62"/>
        <v/>
      </c>
      <c r="AM32" s="48" t="str">
        <f t="shared" si="62"/>
        <v/>
      </c>
      <c r="AN32" s="48" t="str">
        <f t="shared" si="62"/>
        <v/>
      </c>
      <c r="AO32" s="48" t="str">
        <f t="shared" si="62"/>
        <v/>
      </c>
      <c r="AP32" s="48" t="str">
        <f t="shared" si="62"/>
        <v/>
      </c>
      <c r="AQ32" s="48" t="str">
        <f t="shared" si="62"/>
        <v/>
      </c>
      <c r="AR32" s="205"/>
      <c r="AS32" s="54"/>
      <c r="AT32" s="57" t="s">
        <v>1533</v>
      </c>
      <c r="AU32" s="57"/>
      <c r="AV32" s="57"/>
      <c r="AW32" s="66"/>
    </row>
    <row r="33" ht="14.25" spans="4:83">
      <c r="D33" s="4"/>
      <c r="E33" s="43" t="s">
        <v>228</v>
      </c>
      <c r="F33" s="44" t="s">
        <v>1532</v>
      </c>
      <c r="G33" s="17">
        <v>1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1</v>
      </c>
      <c r="S33" s="17">
        <v>1</v>
      </c>
      <c r="T33" s="17">
        <v>1</v>
      </c>
      <c r="U33" s="17">
        <v>1</v>
      </c>
      <c r="V33" s="17">
        <v>1</v>
      </c>
      <c r="W33" s="17">
        <v>1</v>
      </c>
      <c r="X33" s="17">
        <v>1</v>
      </c>
      <c r="Y33" s="17">
        <v>1</v>
      </c>
      <c r="Z33" s="17">
        <v>1</v>
      </c>
      <c r="AA33" s="17">
        <v>1</v>
      </c>
      <c r="AB33" s="17">
        <v>1</v>
      </c>
      <c r="AC33" s="17">
        <v>1</v>
      </c>
      <c r="AD33" s="17">
        <v>1</v>
      </c>
      <c r="AE33" s="17">
        <v>1</v>
      </c>
      <c r="AF33" s="17">
        <v>1</v>
      </c>
      <c r="AG33" s="17">
        <v>1</v>
      </c>
      <c r="AH33" s="17">
        <v>1</v>
      </c>
      <c r="AI33" s="17">
        <v>1</v>
      </c>
      <c r="AJ33" s="17">
        <v>1</v>
      </c>
      <c r="AK33" s="17">
        <v>1</v>
      </c>
      <c r="AL33" s="17">
        <v>1</v>
      </c>
      <c r="AM33" s="17">
        <v>1</v>
      </c>
      <c r="AN33" s="17">
        <v>1</v>
      </c>
      <c r="AO33" s="17">
        <v>1</v>
      </c>
      <c r="AP33" s="17">
        <v>1</v>
      </c>
      <c r="AQ33" s="17">
        <v>1</v>
      </c>
      <c r="AR33" s="58"/>
      <c r="AS33" s="54"/>
      <c r="AT33" s="43" t="s">
        <v>1440</v>
      </c>
      <c r="AU33" s="6" t="str">
        <f t="shared" ref="AU33:CE33" si="63">G$122</f>
        <v>AT</v>
      </c>
      <c r="AV33" s="6" t="str">
        <f t="shared" si="63"/>
        <v>BE</v>
      </c>
      <c r="AW33" s="6" t="str">
        <f t="shared" si="63"/>
        <v>BG</v>
      </c>
      <c r="AX33" s="6" t="str">
        <f t="shared" si="63"/>
        <v>CH</v>
      </c>
      <c r="AY33" s="6" t="str">
        <f t="shared" si="63"/>
        <v>CY</v>
      </c>
      <c r="AZ33" s="6" t="str">
        <f t="shared" si="63"/>
        <v>CZ</v>
      </c>
      <c r="BA33" s="6" t="str">
        <f t="shared" si="63"/>
        <v>DE</v>
      </c>
      <c r="BB33" s="6" t="str">
        <f t="shared" si="63"/>
        <v>DK</v>
      </c>
      <c r="BC33" s="6" t="str">
        <f t="shared" si="63"/>
        <v>EE</v>
      </c>
      <c r="BD33" s="6" t="str">
        <f t="shared" si="63"/>
        <v>EL</v>
      </c>
      <c r="BE33" s="6" t="str">
        <f t="shared" si="63"/>
        <v>ES</v>
      </c>
      <c r="BF33" s="6" t="str">
        <f t="shared" si="63"/>
        <v>FI</v>
      </c>
      <c r="BG33" s="6" t="str">
        <f t="shared" si="63"/>
        <v>FR</v>
      </c>
      <c r="BH33" s="6" t="str">
        <f t="shared" si="63"/>
        <v>HR</v>
      </c>
      <c r="BI33" s="6" t="str">
        <f t="shared" si="63"/>
        <v>HU</v>
      </c>
      <c r="BJ33" s="6" t="str">
        <f t="shared" si="63"/>
        <v>IE</v>
      </c>
      <c r="BK33" s="6" t="str">
        <f t="shared" si="63"/>
        <v>IS</v>
      </c>
      <c r="BL33" s="6" t="str">
        <f t="shared" si="63"/>
        <v>IT</v>
      </c>
      <c r="BM33" s="6" t="str">
        <f t="shared" si="63"/>
        <v>LT</v>
      </c>
      <c r="BN33" s="6" t="str">
        <f t="shared" si="63"/>
        <v>LU</v>
      </c>
      <c r="BO33" s="6" t="str">
        <f t="shared" si="63"/>
        <v>LV</v>
      </c>
      <c r="BP33" s="6" t="str">
        <f t="shared" si="63"/>
        <v>MT</v>
      </c>
      <c r="BQ33" s="6" t="str">
        <f t="shared" si="63"/>
        <v>NL</v>
      </c>
      <c r="BR33" s="6" t="str">
        <f t="shared" si="63"/>
        <v>NO</v>
      </c>
      <c r="BS33" s="6" t="str">
        <f t="shared" si="63"/>
        <v>PL</v>
      </c>
      <c r="BT33" s="6" t="str">
        <f t="shared" si="63"/>
        <v>PT</v>
      </c>
      <c r="BU33" s="6" t="str">
        <f t="shared" si="63"/>
        <v>RO</v>
      </c>
      <c r="BV33" s="6" t="str">
        <f t="shared" si="63"/>
        <v>SE</v>
      </c>
      <c r="BW33" s="6" t="str">
        <f t="shared" si="63"/>
        <v>SI</v>
      </c>
      <c r="BX33" s="6" t="str">
        <f t="shared" si="63"/>
        <v>SK</v>
      </c>
      <c r="BY33" s="6" t="str">
        <f t="shared" si="63"/>
        <v>UK</v>
      </c>
      <c r="BZ33" s="6" t="str">
        <f t="shared" si="63"/>
        <v>AL</v>
      </c>
      <c r="CA33" s="6" t="str">
        <f t="shared" si="63"/>
        <v>BA</v>
      </c>
      <c r="CB33" s="6" t="str">
        <f t="shared" si="63"/>
        <v>KS</v>
      </c>
      <c r="CC33" s="6" t="str">
        <f t="shared" si="63"/>
        <v>ME</v>
      </c>
      <c r="CD33" s="6" t="str">
        <f t="shared" si="63"/>
        <v>MK</v>
      </c>
      <c r="CE33" s="6" t="str">
        <f t="shared" si="63"/>
        <v>RS</v>
      </c>
    </row>
    <row r="34" spans="4:83">
      <c r="D34" s="4"/>
      <c r="E34" s="43" t="s">
        <v>230</v>
      </c>
      <c r="F34" s="44" t="s">
        <v>1532</v>
      </c>
      <c r="G34" s="17">
        <v>1</v>
      </c>
      <c r="H34" s="17">
        <v>1</v>
      </c>
      <c r="I34" s="17">
        <v>1</v>
      </c>
      <c r="J34" s="17">
        <v>1</v>
      </c>
      <c r="K34" s="17">
        <v>1</v>
      </c>
      <c r="L34" s="198">
        <v>0</v>
      </c>
      <c r="M34" s="17">
        <v>1</v>
      </c>
      <c r="N34" s="17">
        <v>1</v>
      </c>
      <c r="O34" s="17">
        <v>1</v>
      </c>
      <c r="P34" s="17">
        <v>1</v>
      </c>
      <c r="Q34" s="17">
        <v>1</v>
      </c>
      <c r="R34" s="17">
        <v>1</v>
      </c>
      <c r="S34" s="17">
        <v>1</v>
      </c>
      <c r="T34" s="17">
        <v>1</v>
      </c>
      <c r="U34" s="17">
        <v>1</v>
      </c>
      <c r="V34" s="17">
        <v>1</v>
      </c>
      <c r="W34" s="17">
        <v>1</v>
      </c>
      <c r="X34" s="17">
        <v>1</v>
      </c>
      <c r="Y34" s="17">
        <v>1</v>
      </c>
      <c r="Z34" s="17">
        <v>1</v>
      </c>
      <c r="AA34" s="17">
        <v>1</v>
      </c>
      <c r="AB34" s="17">
        <v>1</v>
      </c>
      <c r="AC34" s="17">
        <v>1</v>
      </c>
      <c r="AD34" s="17">
        <v>1</v>
      </c>
      <c r="AE34" s="17">
        <v>1</v>
      </c>
      <c r="AF34" s="17">
        <v>1</v>
      </c>
      <c r="AG34" s="198">
        <v>0</v>
      </c>
      <c r="AH34" s="17">
        <v>1</v>
      </c>
      <c r="AI34" s="17">
        <v>1</v>
      </c>
      <c r="AJ34" s="17">
        <v>1</v>
      </c>
      <c r="AK34" s="17">
        <v>1</v>
      </c>
      <c r="AL34" s="17">
        <v>1</v>
      </c>
      <c r="AM34" s="17">
        <v>1</v>
      </c>
      <c r="AN34" s="17">
        <v>1</v>
      </c>
      <c r="AO34" s="17">
        <v>1</v>
      </c>
      <c r="AP34" s="17">
        <v>1</v>
      </c>
      <c r="AQ34" s="17">
        <v>1</v>
      </c>
      <c r="AR34" s="58"/>
      <c r="AS34" s="54"/>
      <c r="AT34" s="4" t="str">
        <f>AU136</f>
        <v>IAM</v>
      </c>
      <c r="AU34" s="35">
        <f t="shared" ref="AU34:CE34" si="64">SUMIF($AU$132:$AU$180,$AT34,AV$132:AV$180)</f>
        <v>0.476375</v>
      </c>
      <c r="AV34" s="35">
        <f t="shared" si="64"/>
        <v>1.02675</v>
      </c>
      <c r="AW34" s="35">
        <f t="shared" si="64"/>
        <v>0.437852</v>
      </c>
      <c r="AX34" s="35">
        <f t="shared" si="64"/>
        <v>0</v>
      </c>
      <c r="AY34" s="35">
        <f t="shared" si="64"/>
        <v>0</v>
      </c>
      <c r="AZ34" s="35">
        <f t="shared" si="64"/>
        <v>0.296757</v>
      </c>
      <c r="BA34" s="35">
        <f t="shared" si="64"/>
        <v>3.216225</v>
      </c>
      <c r="BB34" s="35">
        <f t="shared" si="64"/>
        <v>0</v>
      </c>
      <c r="BC34" s="35">
        <f t="shared" si="64"/>
        <v>0.0264</v>
      </c>
      <c r="BD34" s="35">
        <f t="shared" si="64"/>
        <v>0.13875</v>
      </c>
      <c r="BE34" s="35">
        <f t="shared" si="64"/>
        <v>0.567025</v>
      </c>
      <c r="BF34" s="35">
        <f t="shared" si="64"/>
        <v>0.0044</v>
      </c>
      <c r="BG34" s="35">
        <f t="shared" si="64"/>
        <v>1.3875</v>
      </c>
      <c r="BH34" s="35">
        <f t="shared" si="64"/>
        <v>0.18</v>
      </c>
      <c r="BI34" s="35">
        <f t="shared" si="64"/>
        <v>0.42582</v>
      </c>
      <c r="BJ34" s="35">
        <f t="shared" si="64"/>
        <v>0</v>
      </c>
      <c r="BK34" s="35">
        <f t="shared" si="64"/>
        <v>0</v>
      </c>
      <c r="BL34" s="35">
        <f t="shared" si="64"/>
        <v>0.555</v>
      </c>
      <c r="BM34" s="35">
        <f t="shared" si="64"/>
        <v>0.1677</v>
      </c>
      <c r="BN34" s="35">
        <f t="shared" si="64"/>
        <v>0</v>
      </c>
      <c r="BO34" s="35">
        <f t="shared" si="64"/>
        <v>0</v>
      </c>
      <c r="BP34" s="35">
        <f t="shared" si="64"/>
        <v>0</v>
      </c>
      <c r="BQ34" s="35">
        <f t="shared" si="64"/>
        <v>2.6825</v>
      </c>
      <c r="BR34" s="35">
        <f t="shared" si="64"/>
        <v>0.18</v>
      </c>
      <c r="BS34" s="35">
        <f t="shared" si="64"/>
        <v>0.5874955</v>
      </c>
      <c r="BT34" s="35">
        <f t="shared" si="64"/>
        <v>0.246375</v>
      </c>
      <c r="BU34" s="35">
        <f t="shared" si="64"/>
        <v>1.26728</v>
      </c>
      <c r="BV34" s="35">
        <f t="shared" si="64"/>
        <v>0</v>
      </c>
      <c r="BW34" s="35">
        <f t="shared" si="64"/>
        <v>0.0348999984562397</v>
      </c>
      <c r="BX34" s="35">
        <f t="shared" si="64"/>
        <v>0.128</v>
      </c>
      <c r="BY34" s="35">
        <f t="shared" si="64"/>
        <v>1.13775</v>
      </c>
      <c r="BZ34" s="35">
        <f t="shared" si="64"/>
        <v>0</v>
      </c>
      <c r="CA34" s="35">
        <f t="shared" si="64"/>
        <v>0.003</v>
      </c>
      <c r="CB34" s="35">
        <f t="shared" si="64"/>
        <v>0</v>
      </c>
      <c r="CC34" s="35">
        <f t="shared" si="64"/>
        <v>0</v>
      </c>
      <c r="CD34" s="35">
        <f t="shared" si="64"/>
        <v>0.000750000006519258</v>
      </c>
      <c r="CE34" s="35">
        <f t="shared" si="64"/>
        <v>0.094</v>
      </c>
    </row>
    <row r="35" spans="4:83">
      <c r="D35" s="4"/>
      <c r="E35" s="43" t="s">
        <v>231</v>
      </c>
      <c r="F35" s="44" t="s">
        <v>1532</v>
      </c>
      <c r="G35" s="17">
        <v>1</v>
      </c>
      <c r="H35" s="17">
        <v>1</v>
      </c>
      <c r="I35" s="17">
        <v>1</v>
      </c>
      <c r="J35" s="17">
        <v>1</v>
      </c>
      <c r="K35" s="17">
        <v>1</v>
      </c>
      <c r="L35" s="17">
        <v>1</v>
      </c>
      <c r="M35" s="17">
        <v>1</v>
      </c>
      <c r="N35" s="17">
        <v>1</v>
      </c>
      <c r="O35" s="17">
        <v>1</v>
      </c>
      <c r="P35" s="17">
        <v>1</v>
      </c>
      <c r="Q35" s="17">
        <v>1</v>
      </c>
      <c r="R35" s="17">
        <v>1</v>
      </c>
      <c r="S35" s="17">
        <v>1</v>
      </c>
      <c r="T35" s="17">
        <v>1</v>
      </c>
      <c r="U35" s="17">
        <v>1</v>
      </c>
      <c r="V35" s="17">
        <v>1</v>
      </c>
      <c r="W35" s="17">
        <v>1</v>
      </c>
      <c r="X35" s="17">
        <v>1</v>
      </c>
      <c r="Y35" s="17">
        <v>1</v>
      </c>
      <c r="Z35" s="17">
        <v>1</v>
      </c>
      <c r="AA35" s="17">
        <v>1</v>
      </c>
      <c r="AB35" s="17">
        <v>1</v>
      </c>
      <c r="AC35" s="17">
        <v>1</v>
      </c>
      <c r="AD35" s="17">
        <v>1</v>
      </c>
      <c r="AE35" s="17">
        <v>1</v>
      </c>
      <c r="AF35" s="17">
        <v>1</v>
      </c>
      <c r="AG35" s="17">
        <v>1</v>
      </c>
      <c r="AH35" s="17">
        <v>1</v>
      </c>
      <c r="AI35" s="17">
        <v>1</v>
      </c>
      <c r="AJ35" s="17">
        <v>1</v>
      </c>
      <c r="AK35" s="17">
        <v>1</v>
      </c>
      <c r="AL35" s="17">
        <v>1</v>
      </c>
      <c r="AM35" s="17">
        <v>1</v>
      </c>
      <c r="AN35" s="17">
        <v>1</v>
      </c>
      <c r="AO35" s="17">
        <v>1</v>
      </c>
      <c r="AP35" s="17">
        <v>1</v>
      </c>
      <c r="AQ35" s="17">
        <v>1</v>
      </c>
      <c r="AR35" s="58"/>
      <c r="AS35" s="54"/>
      <c r="AT35" s="4" t="str">
        <f>AU160</f>
        <v>ICL</v>
      </c>
      <c r="AU35" s="35">
        <f t="shared" ref="AU35:CE35" si="65">SUMIF($AU$132:$AU$180,$AT35,AV$132:AV$180)</f>
        <v>0.0433684210526316</v>
      </c>
      <c r="AV35" s="35">
        <f t="shared" si="65"/>
        <v>0.83940350877193</v>
      </c>
      <c r="AW35" s="35">
        <f t="shared" si="65"/>
        <v>0.0410000011324883</v>
      </c>
      <c r="AX35" s="35">
        <f t="shared" si="65"/>
        <v>0.0156707503828484</v>
      </c>
      <c r="AY35" s="35">
        <f t="shared" si="65"/>
        <v>0</v>
      </c>
      <c r="AZ35" s="35">
        <f t="shared" si="65"/>
        <v>0.121431578947368</v>
      </c>
      <c r="BA35" s="35">
        <f t="shared" si="65"/>
        <v>4.271</v>
      </c>
      <c r="BB35" s="35">
        <f t="shared" si="65"/>
        <v>0</v>
      </c>
      <c r="BC35" s="35">
        <f t="shared" si="65"/>
        <v>0</v>
      </c>
      <c r="BD35" s="35">
        <f t="shared" si="65"/>
        <v>0.0139295558958652</v>
      </c>
      <c r="BE35" s="35">
        <f t="shared" si="65"/>
        <v>0.481</v>
      </c>
      <c r="BF35" s="35">
        <f t="shared" si="65"/>
        <v>0.0972778402699662</v>
      </c>
      <c r="BG35" s="35">
        <f t="shared" si="65"/>
        <v>1.024</v>
      </c>
      <c r="BH35" s="35">
        <f t="shared" si="65"/>
        <v>0.163000002503395</v>
      </c>
      <c r="BI35" s="35">
        <f t="shared" si="65"/>
        <v>0.200114285714286</v>
      </c>
      <c r="BJ35" s="35">
        <f t="shared" si="65"/>
        <v>0.00522358346094946</v>
      </c>
      <c r="BK35" s="35">
        <f t="shared" si="65"/>
        <v>0</v>
      </c>
      <c r="BL35" s="35">
        <f t="shared" si="65"/>
        <v>0.229</v>
      </c>
      <c r="BM35" s="35">
        <f t="shared" si="65"/>
        <v>0</v>
      </c>
      <c r="BN35" s="35">
        <f t="shared" si="65"/>
        <v>0</v>
      </c>
      <c r="BO35" s="35">
        <f t="shared" si="65"/>
        <v>0</v>
      </c>
      <c r="BP35" s="35">
        <f t="shared" si="65"/>
        <v>0</v>
      </c>
      <c r="BQ35" s="35">
        <f t="shared" si="65"/>
        <v>0.68759649122807</v>
      </c>
      <c r="BR35" s="35">
        <f t="shared" si="65"/>
        <v>0.266456692913386</v>
      </c>
      <c r="BS35" s="35">
        <f t="shared" si="65"/>
        <v>0.286758155230596</v>
      </c>
      <c r="BT35" s="35">
        <f t="shared" si="65"/>
        <v>0.082416539050536</v>
      </c>
      <c r="BU35" s="35">
        <f t="shared" si="65"/>
        <v>0.222872894333844</v>
      </c>
      <c r="BV35" s="35">
        <f t="shared" si="65"/>
        <v>0.101507311586052</v>
      </c>
      <c r="BW35" s="35">
        <f t="shared" si="65"/>
        <v>0.00991278195488722</v>
      </c>
      <c r="BX35" s="35">
        <f t="shared" si="65"/>
        <v>0.0470857142857143</v>
      </c>
      <c r="BY35" s="35">
        <f t="shared" si="65"/>
        <v>0.423110260336907</v>
      </c>
      <c r="BZ35" s="35">
        <f t="shared" si="65"/>
        <v>0.01</v>
      </c>
      <c r="CA35" s="35">
        <f t="shared" si="65"/>
        <v>0</v>
      </c>
      <c r="CB35" s="35">
        <f t="shared" si="65"/>
        <v>0</v>
      </c>
      <c r="CC35" s="35">
        <f t="shared" si="65"/>
        <v>0</v>
      </c>
      <c r="CD35" s="35">
        <f t="shared" si="65"/>
        <v>0.017000000923872</v>
      </c>
      <c r="CE35" s="35">
        <f t="shared" si="65"/>
        <v>0.293999999761581</v>
      </c>
    </row>
    <row r="36" spans="4:45">
      <c r="D36" s="4"/>
      <c r="E36" s="43" t="s">
        <v>232</v>
      </c>
      <c r="F36" s="44" t="s">
        <v>1532</v>
      </c>
      <c r="G36" s="201">
        <v>1</v>
      </c>
      <c r="H36" s="201">
        <v>1</v>
      </c>
      <c r="I36" s="201">
        <v>1</v>
      </c>
      <c r="J36" s="201">
        <v>1</v>
      </c>
      <c r="K36" s="201">
        <v>1</v>
      </c>
      <c r="L36" s="201">
        <v>1</v>
      </c>
      <c r="M36" s="201">
        <v>1</v>
      </c>
      <c r="N36" s="201">
        <v>1</v>
      </c>
      <c r="O36" s="201">
        <v>1</v>
      </c>
      <c r="P36" s="201">
        <v>1</v>
      </c>
      <c r="Q36" s="201">
        <v>1</v>
      </c>
      <c r="R36" s="201">
        <v>1</v>
      </c>
      <c r="S36" s="201">
        <v>1</v>
      </c>
      <c r="T36" s="201">
        <v>1</v>
      </c>
      <c r="U36" s="201">
        <v>1</v>
      </c>
      <c r="V36" s="201">
        <v>1</v>
      </c>
      <c r="W36" s="201">
        <v>1</v>
      </c>
      <c r="X36" s="201">
        <v>1</v>
      </c>
      <c r="Y36" s="201">
        <v>1</v>
      </c>
      <c r="Z36" s="201">
        <v>1</v>
      </c>
      <c r="AA36" s="201">
        <v>1</v>
      </c>
      <c r="AB36" s="201">
        <v>1</v>
      </c>
      <c r="AC36" s="201">
        <v>1</v>
      </c>
      <c r="AD36" s="201">
        <v>1</v>
      </c>
      <c r="AE36" s="201">
        <v>1</v>
      </c>
      <c r="AF36" s="201">
        <v>1</v>
      </c>
      <c r="AG36" s="201">
        <v>1</v>
      </c>
      <c r="AH36" s="201">
        <v>1</v>
      </c>
      <c r="AI36" s="201">
        <v>1</v>
      </c>
      <c r="AJ36" s="201">
        <v>1</v>
      </c>
      <c r="AK36" s="201">
        <v>1</v>
      </c>
      <c r="AL36" s="201">
        <v>1</v>
      </c>
      <c r="AM36" s="201">
        <v>1</v>
      </c>
      <c r="AN36" s="201">
        <v>1</v>
      </c>
      <c r="AO36" s="201">
        <v>1</v>
      </c>
      <c r="AP36" s="201">
        <v>1</v>
      </c>
      <c r="AQ36" s="201">
        <v>1</v>
      </c>
      <c r="AR36" s="206"/>
      <c r="AS36" s="54"/>
    </row>
    <row r="37" spans="4:45">
      <c r="D37" s="4"/>
      <c r="E37" s="43" t="s">
        <v>233</v>
      </c>
      <c r="F37" s="44" t="s">
        <v>1532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>
        <v>1</v>
      </c>
      <c r="Q37" s="17">
        <v>1</v>
      </c>
      <c r="R37" s="17">
        <v>1</v>
      </c>
      <c r="S37" s="17">
        <v>1</v>
      </c>
      <c r="T37" s="17">
        <v>1</v>
      </c>
      <c r="U37" s="17">
        <v>1</v>
      </c>
      <c r="V37" s="17">
        <v>1</v>
      </c>
      <c r="W37" s="17">
        <v>1</v>
      </c>
      <c r="X37" s="17">
        <v>1</v>
      </c>
      <c r="Y37" s="17">
        <v>1</v>
      </c>
      <c r="Z37" s="17">
        <v>1</v>
      </c>
      <c r="AA37" s="17">
        <v>1</v>
      </c>
      <c r="AB37" s="17">
        <v>1</v>
      </c>
      <c r="AC37" s="17">
        <v>1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  <c r="AQ37" s="17">
        <v>1</v>
      </c>
      <c r="AR37" s="58"/>
      <c r="AS37" s="54"/>
    </row>
    <row r="38" spans="4:50">
      <c r="D38" s="4"/>
      <c r="E38" s="43" t="s">
        <v>234</v>
      </c>
      <c r="F38" s="44" t="s">
        <v>1532</v>
      </c>
      <c r="G38" s="17">
        <v>1</v>
      </c>
      <c r="H38" s="17">
        <v>1</v>
      </c>
      <c r="I38" s="17">
        <v>1</v>
      </c>
      <c r="J38" s="17">
        <v>1</v>
      </c>
      <c r="K38" s="17">
        <v>1</v>
      </c>
      <c r="L38" s="17">
        <v>1</v>
      </c>
      <c r="M38" s="17">
        <v>1</v>
      </c>
      <c r="N38" s="17">
        <v>1</v>
      </c>
      <c r="O38" s="17">
        <v>1</v>
      </c>
      <c r="P38" s="17">
        <v>1</v>
      </c>
      <c r="Q38" s="17">
        <v>1</v>
      </c>
      <c r="R38" s="17">
        <v>1</v>
      </c>
      <c r="S38" s="17">
        <v>1</v>
      </c>
      <c r="T38" s="17">
        <v>1</v>
      </c>
      <c r="U38" s="17">
        <v>1</v>
      </c>
      <c r="V38" s="17">
        <v>1</v>
      </c>
      <c r="W38" s="17">
        <v>1</v>
      </c>
      <c r="X38" s="17">
        <v>1</v>
      </c>
      <c r="Y38" s="17">
        <v>1</v>
      </c>
      <c r="Z38" s="17">
        <v>1</v>
      </c>
      <c r="AA38" s="17">
        <v>1</v>
      </c>
      <c r="AB38" s="17">
        <v>1</v>
      </c>
      <c r="AC38" s="17">
        <v>1</v>
      </c>
      <c r="AD38" s="17">
        <v>1</v>
      </c>
      <c r="AE38" s="17">
        <v>1</v>
      </c>
      <c r="AF38" s="17">
        <v>1</v>
      </c>
      <c r="AG38" s="17">
        <v>1</v>
      </c>
      <c r="AH38" s="17">
        <v>1</v>
      </c>
      <c r="AI38" s="17">
        <v>1</v>
      </c>
      <c r="AJ38" s="17">
        <v>1</v>
      </c>
      <c r="AK38" s="17">
        <v>1</v>
      </c>
      <c r="AL38" s="17">
        <v>1</v>
      </c>
      <c r="AM38" s="17">
        <v>1</v>
      </c>
      <c r="AN38" s="17">
        <v>1</v>
      </c>
      <c r="AO38" s="17">
        <v>1</v>
      </c>
      <c r="AP38" s="17">
        <v>1</v>
      </c>
      <c r="AQ38" s="17">
        <v>1</v>
      </c>
      <c r="AR38" s="58"/>
      <c r="AS38" s="54"/>
      <c r="AT38" s="57" t="s">
        <v>1534</v>
      </c>
      <c r="AU38" s="57"/>
      <c r="AV38" s="57"/>
      <c r="AW38" s="27"/>
      <c r="AX38" s="27"/>
    </row>
    <row r="39" ht="14.25" spans="4:83">
      <c r="D39" s="4"/>
      <c r="E39" s="43" t="s">
        <v>235</v>
      </c>
      <c r="F39" s="44" t="s">
        <v>1532</v>
      </c>
      <c r="G39" s="17">
        <v>1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</v>
      </c>
      <c r="R39" s="17">
        <v>1</v>
      </c>
      <c r="S39" s="17">
        <v>1</v>
      </c>
      <c r="T39" s="17">
        <v>1</v>
      </c>
      <c r="U39" s="17">
        <v>1</v>
      </c>
      <c r="V39" s="17">
        <v>1</v>
      </c>
      <c r="W39" s="17">
        <v>1</v>
      </c>
      <c r="X39" s="17">
        <v>1</v>
      </c>
      <c r="Y39" s="17">
        <v>1</v>
      </c>
      <c r="Z39" s="17">
        <v>1</v>
      </c>
      <c r="AA39" s="17">
        <v>1</v>
      </c>
      <c r="AB39" s="17">
        <v>1</v>
      </c>
      <c r="AC39" s="17">
        <v>1</v>
      </c>
      <c r="AD39" s="17">
        <v>1</v>
      </c>
      <c r="AE39" s="17">
        <v>1</v>
      </c>
      <c r="AF39" s="17">
        <v>1</v>
      </c>
      <c r="AG39" s="17">
        <v>1</v>
      </c>
      <c r="AH39" s="17">
        <v>1</v>
      </c>
      <c r="AI39" s="17">
        <v>1</v>
      </c>
      <c r="AJ39" s="17">
        <v>1</v>
      </c>
      <c r="AK39" s="17">
        <v>1</v>
      </c>
      <c r="AL39" s="17">
        <v>1</v>
      </c>
      <c r="AM39" s="17">
        <v>1</v>
      </c>
      <c r="AN39" s="17">
        <v>1</v>
      </c>
      <c r="AO39" s="17">
        <v>1</v>
      </c>
      <c r="AP39" s="17">
        <v>1</v>
      </c>
      <c r="AQ39" s="17">
        <v>1</v>
      </c>
      <c r="AR39" s="58"/>
      <c r="AS39" s="54"/>
      <c r="AU39" s="6" t="str">
        <f t="shared" ref="AU39:CE39" si="66">G$122</f>
        <v>AT</v>
      </c>
      <c r="AV39" s="6" t="str">
        <f t="shared" si="66"/>
        <v>BE</v>
      </c>
      <c r="AW39" s="6" t="str">
        <f t="shared" si="66"/>
        <v>BG</v>
      </c>
      <c r="AX39" s="6" t="str">
        <f t="shared" si="66"/>
        <v>CH</v>
      </c>
      <c r="AY39" s="6" t="str">
        <f t="shared" si="66"/>
        <v>CY</v>
      </c>
      <c r="AZ39" s="6" t="str">
        <f t="shared" si="66"/>
        <v>CZ</v>
      </c>
      <c r="BA39" s="6" t="str">
        <f t="shared" si="66"/>
        <v>DE</v>
      </c>
      <c r="BB39" s="6" t="str">
        <f t="shared" si="66"/>
        <v>DK</v>
      </c>
      <c r="BC39" s="6" t="str">
        <f t="shared" si="66"/>
        <v>EE</v>
      </c>
      <c r="BD39" s="6" t="str">
        <f t="shared" si="66"/>
        <v>EL</v>
      </c>
      <c r="BE39" s="6" t="str">
        <f t="shared" si="66"/>
        <v>ES</v>
      </c>
      <c r="BF39" s="6" t="str">
        <f t="shared" si="66"/>
        <v>FI</v>
      </c>
      <c r="BG39" s="6" t="str">
        <f t="shared" si="66"/>
        <v>FR</v>
      </c>
      <c r="BH39" s="6" t="str">
        <f t="shared" si="66"/>
        <v>HR</v>
      </c>
      <c r="BI39" s="6" t="str">
        <f t="shared" si="66"/>
        <v>HU</v>
      </c>
      <c r="BJ39" s="6" t="str">
        <f t="shared" si="66"/>
        <v>IE</v>
      </c>
      <c r="BK39" s="6" t="str">
        <f t="shared" si="66"/>
        <v>IS</v>
      </c>
      <c r="BL39" s="6" t="str">
        <f t="shared" si="66"/>
        <v>IT</v>
      </c>
      <c r="BM39" s="6" t="str">
        <f t="shared" si="66"/>
        <v>LT</v>
      </c>
      <c r="BN39" s="6" t="str">
        <f t="shared" si="66"/>
        <v>LU</v>
      </c>
      <c r="BO39" s="6" t="str">
        <f t="shared" si="66"/>
        <v>LV</v>
      </c>
      <c r="BP39" s="6" t="str">
        <f t="shared" si="66"/>
        <v>MT</v>
      </c>
      <c r="BQ39" s="6" t="str">
        <f t="shared" si="66"/>
        <v>NL</v>
      </c>
      <c r="BR39" s="6" t="str">
        <f t="shared" si="66"/>
        <v>NO</v>
      </c>
      <c r="BS39" s="6" t="str">
        <f t="shared" si="66"/>
        <v>PL</v>
      </c>
      <c r="BT39" s="6" t="str">
        <f t="shared" si="66"/>
        <v>PT</v>
      </c>
      <c r="BU39" s="6" t="str">
        <f t="shared" si="66"/>
        <v>RO</v>
      </c>
      <c r="BV39" s="6" t="str">
        <f t="shared" si="66"/>
        <v>SE</v>
      </c>
      <c r="BW39" s="6" t="str">
        <f t="shared" si="66"/>
        <v>SI</v>
      </c>
      <c r="BX39" s="6" t="str">
        <f t="shared" si="66"/>
        <v>SK</v>
      </c>
      <c r="BY39" s="6" t="str">
        <f t="shared" si="66"/>
        <v>UK</v>
      </c>
      <c r="BZ39" s="6" t="str">
        <f t="shared" si="66"/>
        <v>AL</v>
      </c>
      <c r="CA39" s="6" t="str">
        <f t="shared" si="66"/>
        <v>BA</v>
      </c>
      <c r="CB39" s="6" t="str">
        <f t="shared" si="66"/>
        <v>KS</v>
      </c>
      <c r="CC39" s="6" t="str">
        <f t="shared" si="66"/>
        <v>ME</v>
      </c>
      <c r="CD39" s="6" t="str">
        <f t="shared" si="66"/>
        <v>MK</v>
      </c>
      <c r="CE39" s="6" t="str">
        <f t="shared" si="66"/>
        <v>RS</v>
      </c>
    </row>
    <row r="40" spans="4:83">
      <c r="D40" s="4"/>
      <c r="E40" s="43" t="s">
        <v>236</v>
      </c>
      <c r="F40" s="44" t="s">
        <v>1532</v>
      </c>
      <c r="G40" s="17">
        <v>1</v>
      </c>
      <c r="H40" s="17">
        <v>1</v>
      </c>
      <c r="I40" s="17">
        <v>1</v>
      </c>
      <c r="J40" s="17">
        <v>1</v>
      </c>
      <c r="K40" s="17">
        <v>1</v>
      </c>
      <c r="L40" s="17">
        <v>1</v>
      </c>
      <c r="M40" s="17">
        <v>1</v>
      </c>
      <c r="N40" s="17">
        <v>1</v>
      </c>
      <c r="O40" s="17">
        <v>1</v>
      </c>
      <c r="P40" s="17">
        <v>1</v>
      </c>
      <c r="Q40" s="17">
        <v>1</v>
      </c>
      <c r="R40" s="17">
        <v>1</v>
      </c>
      <c r="S40" s="17">
        <v>1</v>
      </c>
      <c r="T40" s="17">
        <v>1</v>
      </c>
      <c r="U40" s="17">
        <v>1</v>
      </c>
      <c r="V40" s="17">
        <v>1</v>
      </c>
      <c r="W40" s="17">
        <v>1</v>
      </c>
      <c r="X40" s="17">
        <v>1</v>
      </c>
      <c r="Y40" s="17">
        <v>1</v>
      </c>
      <c r="Z40" s="17">
        <v>1</v>
      </c>
      <c r="AA40" s="17">
        <v>1</v>
      </c>
      <c r="AB40" s="17">
        <v>1</v>
      </c>
      <c r="AC40" s="17">
        <v>1</v>
      </c>
      <c r="AD40" s="17">
        <v>1</v>
      </c>
      <c r="AE40" s="17">
        <v>1</v>
      </c>
      <c r="AF40" s="17">
        <v>1</v>
      </c>
      <c r="AG40" s="17">
        <v>1</v>
      </c>
      <c r="AH40" s="17">
        <v>1</v>
      </c>
      <c r="AI40" s="17">
        <v>1</v>
      </c>
      <c r="AJ40" s="17">
        <v>1</v>
      </c>
      <c r="AK40" s="17">
        <v>1</v>
      </c>
      <c r="AL40" s="17">
        <v>1</v>
      </c>
      <c r="AM40" s="17">
        <v>1</v>
      </c>
      <c r="AN40" s="17">
        <v>1</v>
      </c>
      <c r="AO40" s="17">
        <v>1</v>
      </c>
      <c r="AP40" s="17">
        <v>1</v>
      </c>
      <c r="AQ40" s="17">
        <v>1</v>
      </c>
      <c r="AR40" s="58"/>
      <c r="AS40" s="54"/>
      <c r="AT40" t="s">
        <v>228</v>
      </c>
      <c r="AU40" s="35">
        <f>SUMIF($AT$132:$AT$182,$AT40,AV$132:AV$182)</f>
        <v>0</v>
      </c>
      <c r="AV40" s="35">
        <f t="shared" ref="AV40:CE47" si="67">SUMIF($AT$132:$AT$182,$AT40,AW$132:AW$182)</f>
        <v>0</v>
      </c>
      <c r="AW40" s="35">
        <f t="shared" si="67"/>
        <v>0</v>
      </c>
      <c r="AX40" s="35">
        <f t="shared" si="67"/>
        <v>0</v>
      </c>
      <c r="AY40" s="35">
        <f t="shared" si="67"/>
        <v>0</v>
      </c>
      <c r="AZ40" s="35">
        <f t="shared" si="67"/>
        <v>0</v>
      </c>
      <c r="BA40" s="35">
        <f t="shared" si="67"/>
        <v>0</v>
      </c>
      <c r="BB40" s="35">
        <f t="shared" si="67"/>
        <v>0</v>
      </c>
      <c r="BC40" s="35">
        <f t="shared" si="67"/>
        <v>0</v>
      </c>
      <c r="BD40" s="35">
        <f t="shared" si="67"/>
        <v>0</v>
      </c>
      <c r="BE40" s="35">
        <f t="shared" si="67"/>
        <v>0</v>
      </c>
      <c r="BF40" s="35">
        <f t="shared" si="67"/>
        <v>0</v>
      </c>
      <c r="BG40" s="35">
        <f t="shared" si="67"/>
        <v>0</v>
      </c>
      <c r="BH40" s="35">
        <f t="shared" si="67"/>
        <v>0</v>
      </c>
      <c r="BI40" s="35">
        <f t="shared" si="67"/>
        <v>0</v>
      </c>
      <c r="BJ40" s="35">
        <f t="shared" si="67"/>
        <v>0</v>
      </c>
      <c r="BK40" s="35">
        <f t="shared" si="67"/>
        <v>0</v>
      </c>
      <c r="BL40" s="35">
        <f t="shared" si="67"/>
        <v>0</v>
      </c>
      <c r="BM40" s="35">
        <f t="shared" si="67"/>
        <v>0</v>
      </c>
      <c r="BN40" s="35">
        <f t="shared" si="67"/>
        <v>0</v>
      </c>
      <c r="BO40" s="35">
        <f t="shared" si="67"/>
        <v>0</v>
      </c>
      <c r="BP40" s="35">
        <f t="shared" si="67"/>
        <v>0</v>
      </c>
      <c r="BQ40" s="35">
        <f t="shared" si="67"/>
        <v>0</v>
      </c>
      <c r="BR40" s="35">
        <f t="shared" si="67"/>
        <v>0</v>
      </c>
      <c r="BS40" s="35">
        <f t="shared" si="67"/>
        <v>0</v>
      </c>
      <c r="BT40" s="35">
        <f t="shared" si="67"/>
        <v>0</v>
      </c>
      <c r="BU40" s="35">
        <f t="shared" si="67"/>
        <v>0</v>
      </c>
      <c r="BV40" s="35">
        <f t="shared" si="67"/>
        <v>0</v>
      </c>
      <c r="BW40" s="35">
        <f t="shared" si="67"/>
        <v>0</v>
      </c>
      <c r="BX40" s="35">
        <f t="shared" si="67"/>
        <v>0</v>
      </c>
      <c r="BY40" s="35">
        <f t="shared" si="67"/>
        <v>0</v>
      </c>
      <c r="BZ40" s="35">
        <f t="shared" si="67"/>
        <v>0</v>
      </c>
      <c r="CA40" s="35">
        <f t="shared" si="67"/>
        <v>0</v>
      </c>
      <c r="CB40" s="35">
        <f t="shared" si="67"/>
        <v>0</v>
      </c>
      <c r="CC40" s="35">
        <f t="shared" si="67"/>
        <v>0</v>
      </c>
      <c r="CD40" s="35">
        <f t="shared" si="67"/>
        <v>0</v>
      </c>
      <c r="CE40" s="35">
        <f t="shared" si="67"/>
        <v>0</v>
      </c>
    </row>
    <row r="41" spans="4:83">
      <c r="D41" s="4"/>
      <c r="E41" s="43" t="s">
        <v>237</v>
      </c>
      <c r="F41" s="44" t="s">
        <v>1532</v>
      </c>
      <c r="G41" s="17">
        <v>1</v>
      </c>
      <c r="H41" s="17">
        <v>1</v>
      </c>
      <c r="I41" s="17">
        <v>1</v>
      </c>
      <c r="J41" s="17">
        <v>1</v>
      </c>
      <c r="K41" s="17">
        <v>1</v>
      </c>
      <c r="L41" s="17">
        <v>1</v>
      </c>
      <c r="M41" s="17">
        <v>1</v>
      </c>
      <c r="N41" s="17">
        <v>1</v>
      </c>
      <c r="O41" s="17">
        <v>1</v>
      </c>
      <c r="P41" s="17">
        <v>1</v>
      </c>
      <c r="Q41" s="17">
        <v>1</v>
      </c>
      <c r="R41" s="17">
        <v>1</v>
      </c>
      <c r="S41" s="17">
        <v>1</v>
      </c>
      <c r="T41" s="17">
        <v>1</v>
      </c>
      <c r="U41" s="17">
        <v>1</v>
      </c>
      <c r="V41" s="17">
        <v>1</v>
      </c>
      <c r="W41" s="17">
        <v>1</v>
      </c>
      <c r="X41" s="17">
        <v>1</v>
      </c>
      <c r="Y41" s="17">
        <v>1</v>
      </c>
      <c r="Z41" s="17">
        <v>1</v>
      </c>
      <c r="AA41" s="17">
        <v>1</v>
      </c>
      <c r="AB41" s="17">
        <v>1</v>
      </c>
      <c r="AC41" s="17">
        <v>1</v>
      </c>
      <c r="AD41" s="17">
        <v>1</v>
      </c>
      <c r="AE41" s="17">
        <v>1</v>
      </c>
      <c r="AF41" s="17">
        <v>1</v>
      </c>
      <c r="AG41" s="17">
        <v>1</v>
      </c>
      <c r="AH41" s="17">
        <v>1</v>
      </c>
      <c r="AI41" s="17">
        <v>1</v>
      </c>
      <c r="AJ41" s="17">
        <v>1</v>
      </c>
      <c r="AK41" s="17">
        <v>1</v>
      </c>
      <c r="AL41" s="17">
        <v>1</v>
      </c>
      <c r="AM41" s="17">
        <v>1</v>
      </c>
      <c r="AN41" s="17">
        <v>1</v>
      </c>
      <c r="AO41" s="17">
        <v>1</v>
      </c>
      <c r="AP41" s="17">
        <v>1</v>
      </c>
      <c r="AQ41" s="17">
        <v>1</v>
      </c>
      <c r="AR41" s="58"/>
      <c r="AS41" s="54"/>
      <c r="AT41" t="s">
        <v>230</v>
      </c>
      <c r="AU41" s="35">
        <f t="shared" ref="AU41:BJ54" si="68">SUMIF($AT$132:$AT$182,$AT41,AV$132:AV$182)</f>
        <v>0</v>
      </c>
      <c r="AV41" s="35">
        <f t="shared" si="68"/>
        <v>0</v>
      </c>
      <c r="AW41" s="35">
        <f t="shared" si="68"/>
        <v>0</v>
      </c>
      <c r="AX41" s="35">
        <f t="shared" si="68"/>
        <v>0</v>
      </c>
      <c r="AY41" s="35">
        <f t="shared" si="68"/>
        <v>0</v>
      </c>
      <c r="AZ41" s="35">
        <f t="shared" si="68"/>
        <v>0</v>
      </c>
      <c r="BA41" s="35">
        <f t="shared" si="68"/>
        <v>0</v>
      </c>
      <c r="BB41" s="35">
        <f t="shared" si="68"/>
        <v>0</v>
      </c>
      <c r="BC41" s="35">
        <f t="shared" si="68"/>
        <v>0</v>
      </c>
      <c r="BD41" s="35">
        <f t="shared" si="68"/>
        <v>0</v>
      </c>
      <c r="BE41" s="35">
        <f t="shared" si="68"/>
        <v>0</v>
      </c>
      <c r="BF41" s="35">
        <f t="shared" si="68"/>
        <v>0</v>
      </c>
      <c r="BG41" s="35">
        <f t="shared" si="68"/>
        <v>0</v>
      </c>
      <c r="BH41" s="35">
        <f t="shared" si="68"/>
        <v>0</v>
      </c>
      <c r="BI41" s="35">
        <f t="shared" si="68"/>
        <v>0</v>
      </c>
      <c r="BJ41" s="35">
        <f t="shared" si="68"/>
        <v>0</v>
      </c>
      <c r="BK41" s="35">
        <f t="shared" si="67"/>
        <v>0</v>
      </c>
      <c r="BL41" s="35">
        <f t="shared" si="67"/>
        <v>0</v>
      </c>
      <c r="BM41" s="35">
        <f t="shared" si="67"/>
        <v>0</v>
      </c>
      <c r="BN41" s="35">
        <f t="shared" si="67"/>
        <v>0</v>
      </c>
      <c r="BO41" s="35">
        <f t="shared" si="67"/>
        <v>0</v>
      </c>
      <c r="BP41" s="35">
        <f t="shared" si="67"/>
        <v>0</v>
      </c>
      <c r="BQ41" s="35">
        <f t="shared" si="67"/>
        <v>0</v>
      </c>
      <c r="BR41" s="35">
        <f t="shared" si="67"/>
        <v>0</v>
      </c>
      <c r="BS41" s="35">
        <f t="shared" si="67"/>
        <v>0</v>
      </c>
      <c r="BT41" s="35">
        <f t="shared" si="67"/>
        <v>0</v>
      </c>
      <c r="BU41" s="35">
        <f t="shared" si="67"/>
        <v>0</v>
      </c>
      <c r="BV41" s="35">
        <f t="shared" si="67"/>
        <v>0</v>
      </c>
      <c r="BW41" s="35">
        <f t="shared" si="67"/>
        <v>0</v>
      </c>
      <c r="BX41" s="35">
        <f t="shared" si="67"/>
        <v>0</v>
      </c>
      <c r="BY41" s="35">
        <f t="shared" si="67"/>
        <v>0</v>
      </c>
      <c r="BZ41" s="35">
        <f t="shared" si="67"/>
        <v>0</v>
      </c>
      <c r="CA41" s="35">
        <f t="shared" si="67"/>
        <v>0</v>
      </c>
      <c r="CB41" s="35">
        <f t="shared" si="67"/>
        <v>0</v>
      </c>
      <c r="CC41" s="35">
        <f t="shared" si="67"/>
        <v>0</v>
      </c>
      <c r="CD41" s="35">
        <f t="shared" si="67"/>
        <v>0</v>
      </c>
      <c r="CE41" s="35">
        <f t="shared" si="67"/>
        <v>0</v>
      </c>
    </row>
    <row r="42" spans="4:83">
      <c r="D42" s="76"/>
      <c r="E42" s="202" t="s">
        <v>240</v>
      </c>
      <c r="F42" s="44" t="s">
        <v>1532</v>
      </c>
      <c r="G42" s="49">
        <v>1</v>
      </c>
      <c r="H42" s="49">
        <v>1</v>
      </c>
      <c r="I42" s="49">
        <v>1</v>
      </c>
      <c r="J42" s="49">
        <v>1</v>
      </c>
      <c r="K42" s="49">
        <v>1</v>
      </c>
      <c r="L42" s="49">
        <v>1</v>
      </c>
      <c r="M42" s="49">
        <v>1</v>
      </c>
      <c r="N42" s="49">
        <v>1</v>
      </c>
      <c r="O42" s="49">
        <v>1</v>
      </c>
      <c r="P42" s="49">
        <v>1</v>
      </c>
      <c r="Q42" s="49">
        <v>1</v>
      </c>
      <c r="R42" s="49">
        <v>1</v>
      </c>
      <c r="S42" s="49">
        <v>1</v>
      </c>
      <c r="T42" s="49">
        <v>1</v>
      </c>
      <c r="U42" s="49">
        <v>1</v>
      </c>
      <c r="V42" s="49">
        <v>1</v>
      </c>
      <c r="W42" s="49">
        <v>1</v>
      </c>
      <c r="X42" s="49">
        <v>1</v>
      </c>
      <c r="Y42" s="49">
        <v>1</v>
      </c>
      <c r="Z42" s="49">
        <v>1</v>
      </c>
      <c r="AA42" s="49">
        <v>1</v>
      </c>
      <c r="AB42" s="49">
        <v>1</v>
      </c>
      <c r="AC42" s="49">
        <v>1</v>
      </c>
      <c r="AD42" s="49">
        <v>1</v>
      </c>
      <c r="AE42" s="49">
        <v>1</v>
      </c>
      <c r="AF42" s="49">
        <v>1</v>
      </c>
      <c r="AG42" s="49">
        <v>1</v>
      </c>
      <c r="AH42" s="49">
        <v>1</v>
      </c>
      <c r="AI42" s="49">
        <v>1</v>
      </c>
      <c r="AJ42" s="49">
        <v>1</v>
      </c>
      <c r="AK42" s="49">
        <v>1</v>
      </c>
      <c r="AL42" s="49">
        <v>1</v>
      </c>
      <c r="AM42" s="49">
        <v>1</v>
      </c>
      <c r="AN42" s="49">
        <v>1</v>
      </c>
      <c r="AO42" s="49">
        <v>1</v>
      </c>
      <c r="AP42" s="49">
        <v>1</v>
      </c>
      <c r="AQ42" s="49">
        <v>1</v>
      </c>
      <c r="AR42" s="58"/>
      <c r="AS42" s="54"/>
      <c r="AT42" t="s">
        <v>231</v>
      </c>
      <c r="AU42" s="35">
        <f t="shared" si="68"/>
        <v>0</v>
      </c>
      <c r="AV42" s="35">
        <f t="shared" si="67"/>
        <v>0</v>
      </c>
      <c r="AW42" s="35">
        <f t="shared" si="67"/>
        <v>0</v>
      </c>
      <c r="AX42" s="35">
        <f t="shared" si="67"/>
        <v>0</v>
      </c>
      <c r="AY42" s="35">
        <f t="shared" si="67"/>
        <v>0</v>
      </c>
      <c r="AZ42" s="35">
        <f t="shared" si="67"/>
        <v>0</v>
      </c>
      <c r="BA42" s="35">
        <f t="shared" si="67"/>
        <v>0</v>
      </c>
      <c r="BB42" s="35">
        <f t="shared" si="67"/>
        <v>0</v>
      </c>
      <c r="BC42" s="35">
        <f t="shared" si="67"/>
        <v>0</v>
      </c>
      <c r="BD42" s="35">
        <f t="shared" si="67"/>
        <v>0</v>
      </c>
      <c r="BE42" s="35">
        <f t="shared" si="67"/>
        <v>0</v>
      </c>
      <c r="BF42" s="35">
        <f t="shared" si="67"/>
        <v>0</v>
      </c>
      <c r="BG42" s="35">
        <f t="shared" si="67"/>
        <v>0</v>
      </c>
      <c r="BH42" s="35">
        <f t="shared" si="67"/>
        <v>0</v>
      </c>
      <c r="BI42" s="35">
        <f t="shared" si="67"/>
        <v>0</v>
      </c>
      <c r="BJ42" s="35">
        <f t="shared" si="67"/>
        <v>0</v>
      </c>
      <c r="BK42" s="35">
        <f t="shared" si="67"/>
        <v>0</v>
      </c>
      <c r="BL42" s="35">
        <f t="shared" si="67"/>
        <v>0</v>
      </c>
      <c r="BM42" s="35">
        <f t="shared" si="67"/>
        <v>0</v>
      </c>
      <c r="BN42" s="35">
        <f t="shared" si="67"/>
        <v>0</v>
      </c>
      <c r="BO42" s="35">
        <f t="shared" si="67"/>
        <v>0</v>
      </c>
      <c r="BP42" s="35">
        <f t="shared" si="67"/>
        <v>0</v>
      </c>
      <c r="BQ42" s="35">
        <f t="shared" si="67"/>
        <v>0</v>
      </c>
      <c r="BR42" s="35">
        <f t="shared" si="67"/>
        <v>0</v>
      </c>
      <c r="BS42" s="35">
        <f t="shared" si="67"/>
        <v>0</v>
      </c>
      <c r="BT42" s="35">
        <f t="shared" si="67"/>
        <v>0</v>
      </c>
      <c r="BU42" s="35">
        <f t="shared" si="67"/>
        <v>0</v>
      </c>
      <c r="BV42" s="35">
        <f t="shared" si="67"/>
        <v>0</v>
      </c>
      <c r="BW42" s="35">
        <f t="shared" si="67"/>
        <v>0</v>
      </c>
      <c r="BX42" s="35">
        <f t="shared" si="67"/>
        <v>0</v>
      </c>
      <c r="BY42" s="35">
        <f t="shared" si="67"/>
        <v>0</v>
      </c>
      <c r="BZ42" s="35">
        <f t="shared" si="67"/>
        <v>0</v>
      </c>
      <c r="CA42" s="35">
        <f t="shared" si="67"/>
        <v>0</v>
      </c>
      <c r="CB42" s="35">
        <f t="shared" si="67"/>
        <v>0</v>
      </c>
      <c r="CC42" s="35">
        <f t="shared" si="67"/>
        <v>0</v>
      </c>
      <c r="CD42" s="35">
        <f t="shared" si="67"/>
        <v>0</v>
      </c>
      <c r="CE42" s="35">
        <f t="shared" si="67"/>
        <v>0</v>
      </c>
    </row>
    <row r="43" spans="4:83">
      <c r="D43" s="75"/>
      <c r="E43" s="137" t="s">
        <v>244</v>
      </c>
      <c r="F43" s="44" t="s">
        <v>1532</v>
      </c>
      <c r="G43" s="49">
        <v>1</v>
      </c>
      <c r="H43" s="49">
        <v>1</v>
      </c>
      <c r="I43" s="49">
        <v>1</v>
      </c>
      <c r="J43" s="49">
        <v>1</v>
      </c>
      <c r="K43" s="49">
        <v>1</v>
      </c>
      <c r="L43" s="49">
        <v>1</v>
      </c>
      <c r="M43" s="49">
        <v>1</v>
      </c>
      <c r="N43" s="49">
        <v>1</v>
      </c>
      <c r="O43" s="49">
        <v>1</v>
      </c>
      <c r="P43" s="49">
        <v>1</v>
      </c>
      <c r="Q43" s="49">
        <v>1</v>
      </c>
      <c r="R43" s="49">
        <v>1</v>
      </c>
      <c r="S43" s="49">
        <v>1</v>
      </c>
      <c r="T43" s="49">
        <v>1</v>
      </c>
      <c r="U43" s="49">
        <v>1</v>
      </c>
      <c r="V43" s="49">
        <v>1</v>
      </c>
      <c r="W43" s="49">
        <v>1</v>
      </c>
      <c r="X43" s="49">
        <v>1</v>
      </c>
      <c r="Y43" s="49">
        <v>1</v>
      </c>
      <c r="Z43" s="49">
        <v>1</v>
      </c>
      <c r="AA43" s="49">
        <v>1</v>
      </c>
      <c r="AB43" s="49">
        <v>1</v>
      </c>
      <c r="AC43" s="49">
        <v>1</v>
      </c>
      <c r="AD43" s="49">
        <v>1</v>
      </c>
      <c r="AE43" s="49">
        <v>1</v>
      </c>
      <c r="AF43" s="49">
        <v>1</v>
      </c>
      <c r="AG43" s="49">
        <v>1</v>
      </c>
      <c r="AH43" s="49">
        <v>1</v>
      </c>
      <c r="AI43" s="49">
        <v>1</v>
      </c>
      <c r="AJ43" s="49">
        <v>1</v>
      </c>
      <c r="AK43" s="49">
        <v>1</v>
      </c>
      <c r="AL43" s="49">
        <v>1</v>
      </c>
      <c r="AM43" s="49">
        <v>1</v>
      </c>
      <c r="AN43" s="49">
        <v>1</v>
      </c>
      <c r="AO43" s="49">
        <v>1</v>
      </c>
      <c r="AP43" s="49">
        <v>1</v>
      </c>
      <c r="AQ43" s="49">
        <v>1</v>
      </c>
      <c r="AR43" s="58"/>
      <c r="AS43" s="54"/>
      <c r="AT43" t="s">
        <v>232</v>
      </c>
      <c r="AU43" s="35">
        <f t="shared" si="68"/>
        <v>0</v>
      </c>
      <c r="AV43" s="35">
        <f t="shared" si="67"/>
        <v>0</v>
      </c>
      <c r="AW43" s="35">
        <f t="shared" si="67"/>
        <v>0</v>
      </c>
      <c r="AX43" s="35">
        <f t="shared" si="67"/>
        <v>0</v>
      </c>
      <c r="AY43" s="35">
        <f t="shared" si="67"/>
        <v>0</v>
      </c>
      <c r="AZ43" s="35">
        <f t="shared" si="67"/>
        <v>0</v>
      </c>
      <c r="BA43" s="35">
        <f t="shared" si="67"/>
        <v>0</v>
      </c>
      <c r="BB43" s="35">
        <f t="shared" si="67"/>
        <v>0</v>
      </c>
      <c r="BC43" s="35">
        <f t="shared" si="67"/>
        <v>0</v>
      </c>
      <c r="BD43" s="35">
        <f t="shared" si="67"/>
        <v>0</v>
      </c>
      <c r="BE43" s="35">
        <f t="shared" si="67"/>
        <v>0</v>
      </c>
      <c r="BF43" s="35">
        <f t="shared" si="67"/>
        <v>0</v>
      </c>
      <c r="BG43" s="35">
        <f t="shared" si="67"/>
        <v>0</v>
      </c>
      <c r="BH43" s="35">
        <f t="shared" si="67"/>
        <v>0</v>
      </c>
      <c r="BI43" s="35">
        <f t="shared" si="67"/>
        <v>0</v>
      </c>
      <c r="BJ43" s="35">
        <f t="shared" si="67"/>
        <v>0</v>
      </c>
      <c r="BK43" s="35">
        <f t="shared" si="67"/>
        <v>0</v>
      </c>
      <c r="BL43" s="35">
        <f t="shared" si="67"/>
        <v>0</v>
      </c>
      <c r="BM43" s="35">
        <f t="shared" si="67"/>
        <v>0</v>
      </c>
      <c r="BN43" s="35">
        <f t="shared" si="67"/>
        <v>0</v>
      </c>
      <c r="BO43" s="35">
        <f t="shared" si="67"/>
        <v>0</v>
      </c>
      <c r="BP43" s="35">
        <f t="shared" si="67"/>
        <v>0</v>
      </c>
      <c r="BQ43" s="35">
        <f t="shared" si="67"/>
        <v>0</v>
      </c>
      <c r="BR43" s="35">
        <f t="shared" si="67"/>
        <v>0</v>
      </c>
      <c r="BS43" s="35">
        <f t="shared" si="67"/>
        <v>0</v>
      </c>
      <c r="BT43" s="35">
        <f t="shared" si="67"/>
        <v>0</v>
      </c>
      <c r="BU43" s="35">
        <f t="shared" si="67"/>
        <v>0</v>
      </c>
      <c r="BV43" s="35">
        <f t="shared" si="67"/>
        <v>0</v>
      </c>
      <c r="BW43" s="35">
        <f t="shared" si="67"/>
        <v>0</v>
      </c>
      <c r="BX43" s="35">
        <f t="shared" si="67"/>
        <v>0</v>
      </c>
      <c r="BY43" s="35">
        <f t="shared" si="67"/>
        <v>0</v>
      </c>
      <c r="BZ43" s="35">
        <f t="shared" si="67"/>
        <v>0</v>
      </c>
      <c r="CA43" s="35">
        <f t="shared" si="67"/>
        <v>0</v>
      </c>
      <c r="CB43" s="35">
        <f t="shared" si="67"/>
        <v>0</v>
      </c>
      <c r="CC43" s="35">
        <f t="shared" si="67"/>
        <v>0</v>
      </c>
      <c r="CD43" s="35">
        <f t="shared" si="67"/>
        <v>0</v>
      </c>
      <c r="CE43" s="35">
        <f t="shared" si="67"/>
        <v>0</v>
      </c>
    </row>
    <row r="44" spans="4:83">
      <c r="D44" s="75"/>
      <c r="E44" s="137" t="s">
        <v>246</v>
      </c>
      <c r="F44" s="44" t="s">
        <v>1532</v>
      </c>
      <c r="G44" s="17">
        <v>1</v>
      </c>
      <c r="H44" s="17">
        <v>1</v>
      </c>
      <c r="I44" s="17">
        <v>1</v>
      </c>
      <c r="J44" s="17">
        <v>1</v>
      </c>
      <c r="K44" s="17">
        <v>1</v>
      </c>
      <c r="L44" s="17">
        <v>1</v>
      </c>
      <c r="M44" s="17">
        <v>1</v>
      </c>
      <c r="N44" s="17">
        <v>1</v>
      </c>
      <c r="O44" s="17">
        <v>1</v>
      </c>
      <c r="P44" s="17">
        <v>1</v>
      </c>
      <c r="Q44" s="17">
        <v>1</v>
      </c>
      <c r="R44" s="17">
        <v>1</v>
      </c>
      <c r="S44" s="17">
        <v>1</v>
      </c>
      <c r="T44" s="17">
        <v>1</v>
      </c>
      <c r="U44" s="17">
        <v>1</v>
      </c>
      <c r="V44" s="17">
        <v>1</v>
      </c>
      <c r="W44" s="17">
        <v>1</v>
      </c>
      <c r="X44" s="17">
        <v>1</v>
      </c>
      <c r="Y44" s="17">
        <v>1</v>
      </c>
      <c r="Z44" s="17">
        <v>1</v>
      </c>
      <c r="AA44" s="17">
        <v>1</v>
      </c>
      <c r="AB44" s="17">
        <v>1</v>
      </c>
      <c r="AC44" s="17">
        <v>1</v>
      </c>
      <c r="AD44" s="17">
        <v>1</v>
      </c>
      <c r="AE44" s="17">
        <v>1</v>
      </c>
      <c r="AF44" s="17">
        <v>1</v>
      </c>
      <c r="AG44" s="17">
        <v>1</v>
      </c>
      <c r="AH44" s="17">
        <v>1</v>
      </c>
      <c r="AI44" s="17">
        <v>1</v>
      </c>
      <c r="AJ44" s="17">
        <v>1</v>
      </c>
      <c r="AK44" s="17">
        <v>1</v>
      </c>
      <c r="AL44" s="17">
        <v>1</v>
      </c>
      <c r="AM44" s="17">
        <v>1</v>
      </c>
      <c r="AN44" s="17">
        <v>1</v>
      </c>
      <c r="AO44" s="17">
        <v>1</v>
      </c>
      <c r="AP44" s="17">
        <v>1</v>
      </c>
      <c r="AQ44" s="17">
        <v>1</v>
      </c>
      <c r="AR44" s="58"/>
      <c r="AS44" s="54"/>
      <c r="AT44" t="s">
        <v>233</v>
      </c>
      <c r="AU44" s="35">
        <f t="shared" si="68"/>
        <v>0</v>
      </c>
      <c r="AV44" s="35">
        <f t="shared" si="67"/>
        <v>0</v>
      </c>
      <c r="AW44" s="35">
        <f t="shared" si="67"/>
        <v>0</v>
      </c>
      <c r="AX44" s="35">
        <f t="shared" si="67"/>
        <v>0</v>
      </c>
      <c r="AY44" s="35">
        <f t="shared" si="67"/>
        <v>0</v>
      </c>
      <c r="AZ44" s="35">
        <f t="shared" si="67"/>
        <v>0</v>
      </c>
      <c r="BA44" s="35">
        <f t="shared" si="67"/>
        <v>0</v>
      </c>
      <c r="BB44" s="35">
        <f t="shared" si="67"/>
        <v>0</v>
      </c>
      <c r="BC44" s="35">
        <f t="shared" si="67"/>
        <v>0</v>
      </c>
      <c r="BD44" s="35">
        <f t="shared" si="67"/>
        <v>0</v>
      </c>
      <c r="BE44" s="35">
        <f t="shared" si="67"/>
        <v>0</v>
      </c>
      <c r="BF44" s="35">
        <f t="shared" si="67"/>
        <v>0</v>
      </c>
      <c r="BG44" s="35">
        <f t="shared" si="67"/>
        <v>0</v>
      </c>
      <c r="BH44" s="35">
        <f t="shared" si="67"/>
        <v>0</v>
      </c>
      <c r="BI44" s="35">
        <f t="shared" si="67"/>
        <v>0</v>
      </c>
      <c r="BJ44" s="35">
        <f t="shared" si="67"/>
        <v>0</v>
      </c>
      <c r="BK44" s="35">
        <f t="shared" si="67"/>
        <v>0</v>
      </c>
      <c r="BL44" s="35">
        <f t="shared" si="67"/>
        <v>0</v>
      </c>
      <c r="BM44" s="35">
        <f t="shared" si="67"/>
        <v>0</v>
      </c>
      <c r="BN44" s="35">
        <f t="shared" si="67"/>
        <v>0</v>
      </c>
      <c r="BO44" s="35">
        <f t="shared" si="67"/>
        <v>0</v>
      </c>
      <c r="BP44" s="35">
        <f t="shared" si="67"/>
        <v>0</v>
      </c>
      <c r="BQ44" s="35">
        <f t="shared" si="67"/>
        <v>0</v>
      </c>
      <c r="BR44" s="35">
        <f t="shared" si="67"/>
        <v>0</v>
      </c>
      <c r="BS44" s="35">
        <f t="shared" si="67"/>
        <v>0</v>
      </c>
      <c r="BT44" s="35">
        <f t="shared" si="67"/>
        <v>0</v>
      </c>
      <c r="BU44" s="35">
        <f t="shared" si="67"/>
        <v>0</v>
      </c>
      <c r="BV44" s="35">
        <f t="shared" si="67"/>
        <v>0</v>
      </c>
      <c r="BW44" s="35">
        <f t="shared" si="67"/>
        <v>0</v>
      </c>
      <c r="BX44" s="35">
        <f t="shared" si="67"/>
        <v>0</v>
      </c>
      <c r="BY44" s="35">
        <f t="shared" si="67"/>
        <v>0</v>
      </c>
      <c r="BZ44" s="35">
        <f t="shared" si="67"/>
        <v>0</v>
      </c>
      <c r="CA44" s="35">
        <f t="shared" si="67"/>
        <v>0</v>
      </c>
      <c r="CB44" s="35">
        <f t="shared" si="67"/>
        <v>0</v>
      </c>
      <c r="CC44" s="35">
        <f t="shared" si="67"/>
        <v>0</v>
      </c>
      <c r="CD44" s="35">
        <f t="shared" si="67"/>
        <v>0</v>
      </c>
      <c r="CE44" s="35">
        <f t="shared" si="67"/>
        <v>0</v>
      </c>
    </row>
    <row r="45" spans="5:83">
      <c r="E45" s="203"/>
      <c r="F45" s="76"/>
      <c r="AS45" s="54"/>
      <c r="AT45" t="s">
        <v>234</v>
      </c>
      <c r="AU45" s="35">
        <f t="shared" si="68"/>
        <v>0</v>
      </c>
      <c r="AV45" s="35">
        <f t="shared" si="67"/>
        <v>0</v>
      </c>
      <c r="AW45" s="35">
        <f t="shared" si="67"/>
        <v>0</v>
      </c>
      <c r="AX45" s="35">
        <f t="shared" si="67"/>
        <v>0</v>
      </c>
      <c r="AY45" s="35">
        <f t="shared" si="67"/>
        <v>0</v>
      </c>
      <c r="AZ45" s="35">
        <f t="shared" si="67"/>
        <v>0</v>
      </c>
      <c r="BA45" s="35">
        <f t="shared" si="67"/>
        <v>0</v>
      </c>
      <c r="BB45" s="35">
        <f t="shared" si="67"/>
        <v>0</v>
      </c>
      <c r="BC45" s="35">
        <f t="shared" si="67"/>
        <v>0</v>
      </c>
      <c r="BD45" s="35">
        <f t="shared" si="67"/>
        <v>0</v>
      </c>
      <c r="BE45" s="35">
        <f t="shared" si="67"/>
        <v>0</v>
      </c>
      <c r="BF45" s="35">
        <f t="shared" si="67"/>
        <v>0</v>
      </c>
      <c r="BG45" s="35">
        <f t="shared" si="67"/>
        <v>0</v>
      </c>
      <c r="BH45" s="35">
        <f t="shared" si="67"/>
        <v>0</v>
      </c>
      <c r="BI45" s="35">
        <f t="shared" si="67"/>
        <v>0</v>
      </c>
      <c r="BJ45" s="35">
        <f t="shared" si="67"/>
        <v>0</v>
      </c>
      <c r="BK45" s="35">
        <f t="shared" si="67"/>
        <v>0</v>
      </c>
      <c r="BL45" s="35">
        <f t="shared" si="67"/>
        <v>0</v>
      </c>
      <c r="BM45" s="35">
        <f t="shared" si="67"/>
        <v>0</v>
      </c>
      <c r="BN45" s="35">
        <f t="shared" si="67"/>
        <v>0</v>
      </c>
      <c r="BO45" s="35">
        <f t="shared" si="67"/>
        <v>0</v>
      </c>
      <c r="BP45" s="35">
        <f t="shared" si="67"/>
        <v>0</v>
      </c>
      <c r="BQ45" s="35">
        <f t="shared" si="67"/>
        <v>0</v>
      </c>
      <c r="BR45" s="35">
        <f t="shared" si="67"/>
        <v>0</v>
      </c>
      <c r="BS45" s="35">
        <f t="shared" si="67"/>
        <v>0</v>
      </c>
      <c r="BT45" s="35">
        <f t="shared" si="67"/>
        <v>0</v>
      </c>
      <c r="BU45" s="35">
        <f t="shared" si="67"/>
        <v>0</v>
      </c>
      <c r="BV45" s="35">
        <f t="shared" si="67"/>
        <v>0</v>
      </c>
      <c r="BW45" s="35">
        <f t="shared" si="67"/>
        <v>0</v>
      </c>
      <c r="BX45" s="35">
        <f t="shared" si="67"/>
        <v>0</v>
      </c>
      <c r="BY45" s="35">
        <f t="shared" si="67"/>
        <v>0</v>
      </c>
      <c r="BZ45" s="35">
        <f t="shared" si="67"/>
        <v>0</v>
      </c>
      <c r="CA45" s="35">
        <f t="shared" si="67"/>
        <v>0</v>
      </c>
      <c r="CB45" s="35">
        <f t="shared" si="67"/>
        <v>0</v>
      </c>
      <c r="CC45" s="35">
        <f t="shared" si="67"/>
        <v>0</v>
      </c>
      <c r="CD45" s="35">
        <f t="shared" si="67"/>
        <v>0</v>
      </c>
      <c r="CE45" s="35">
        <f t="shared" si="67"/>
        <v>0</v>
      </c>
    </row>
    <row r="46" spans="6:83">
      <c r="F46" s="75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54"/>
      <c r="AT46" t="s">
        <v>235</v>
      </c>
      <c r="AU46" s="35">
        <f t="shared" si="68"/>
        <v>0</v>
      </c>
      <c r="AV46" s="35">
        <f t="shared" si="67"/>
        <v>0</v>
      </c>
      <c r="AW46" s="35">
        <f t="shared" si="67"/>
        <v>0</v>
      </c>
      <c r="AX46" s="35">
        <f t="shared" si="67"/>
        <v>0</v>
      </c>
      <c r="AY46" s="35">
        <f t="shared" si="67"/>
        <v>0</v>
      </c>
      <c r="AZ46" s="35">
        <f t="shared" si="67"/>
        <v>0</v>
      </c>
      <c r="BA46" s="35">
        <f t="shared" si="67"/>
        <v>0</v>
      </c>
      <c r="BB46" s="35">
        <f t="shared" si="67"/>
        <v>0</v>
      </c>
      <c r="BC46" s="35">
        <f t="shared" si="67"/>
        <v>0</v>
      </c>
      <c r="BD46" s="35">
        <f t="shared" si="67"/>
        <v>0</v>
      </c>
      <c r="BE46" s="35">
        <f t="shared" si="67"/>
        <v>0</v>
      </c>
      <c r="BF46" s="35">
        <f t="shared" si="67"/>
        <v>0</v>
      </c>
      <c r="BG46" s="35">
        <f t="shared" si="67"/>
        <v>0</v>
      </c>
      <c r="BH46" s="35">
        <f t="shared" si="67"/>
        <v>0</v>
      </c>
      <c r="BI46" s="35">
        <f t="shared" si="67"/>
        <v>0</v>
      </c>
      <c r="BJ46" s="35">
        <f t="shared" si="67"/>
        <v>0</v>
      </c>
      <c r="BK46" s="35">
        <f t="shared" si="67"/>
        <v>0</v>
      </c>
      <c r="BL46" s="35">
        <f t="shared" si="67"/>
        <v>0</v>
      </c>
      <c r="BM46" s="35">
        <f t="shared" si="67"/>
        <v>0</v>
      </c>
      <c r="BN46" s="35">
        <f t="shared" si="67"/>
        <v>0</v>
      </c>
      <c r="BO46" s="35">
        <f t="shared" si="67"/>
        <v>0</v>
      </c>
      <c r="BP46" s="35">
        <f t="shared" si="67"/>
        <v>0</v>
      </c>
      <c r="BQ46" s="35">
        <f t="shared" si="67"/>
        <v>0</v>
      </c>
      <c r="BR46" s="35">
        <f t="shared" si="67"/>
        <v>0</v>
      </c>
      <c r="BS46" s="35">
        <f t="shared" si="67"/>
        <v>0</v>
      </c>
      <c r="BT46" s="35">
        <f t="shared" si="67"/>
        <v>0</v>
      </c>
      <c r="BU46" s="35">
        <f t="shared" si="67"/>
        <v>0</v>
      </c>
      <c r="BV46" s="35">
        <f t="shared" si="67"/>
        <v>0</v>
      </c>
      <c r="BW46" s="35">
        <f t="shared" si="67"/>
        <v>0</v>
      </c>
      <c r="BX46" s="35">
        <f t="shared" si="67"/>
        <v>0</v>
      </c>
      <c r="BY46" s="35">
        <f t="shared" si="67"/>
        <v>0</v>
      </c>
      <c r="BZ46" s="35">
        <f t="shared" si="67"/>
        <v>0</v>
      </c>
      <c r="CA46" s="35">
        <f t="shared" si="67"/>
        <v>0</v>
      </c>
      <c r="CB46" s="35">
        <f t="shared" si="67"/>
        <v>0</v>
      </c>
      <c r="CC46" s="35">
        <f t="shared" si="67"/>
        <v>0</v>
      </c>
      <c r="CD46" s="35">
        <f t="shared" si="67"/>
        <v>0</v>
      </c>
      <c r="CE46" s="35">
        <f t="shared" si="67"/>
        <v>0</v>
      </c>
    </row>
    <row r="47" spans="6:83">
      <c r="F47" s="75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54"/>
      <c r="AT47" t="s">
        <v>236</v>
      </c>
      <c r="AU47" s="35">
        <f t="shared" si="68"/>
        <v>0</v>
      </c>
      <c r="AV47" s="35">
        <f t="shared" si="67"/>
        <v>0</v>
      </c>
      <c r="AW47" s="35">
        <f t="shared" si="67"/>
        <v>0</v>
      </c>
      <c r="AX47" s="35">
        <f t="shared" si="67"/>
        <v>0</v>
      </c>
      <c r="AY47" s="35">
        <f t="shared" si="67"/>
        <v>0</v>
      </c>
      <c r="AZ47" s="35">
        <f t="shared" si="67"/>
        <v>0</v>
      </c>
      <c r="BA47" s="35">
        <f t="shared" si="67"/>
        <v>0</v>
      </c>
      <c r="BB47" s="35">
        <f t="shared" si="67"/>
        <v>0</v>
      </c>
      <c r="BC47" s="35">
        <f t="shared" si="67"/>
        <v>0</v>
      </c>
      <c r="BD47" s="35">
        <f t="shared" si="67"/>
        <v>0</v>
      </c>
      <c r="BE47" s="35">
        <f t="shared" si="67"/>
        <v>0</v>
      </c>
      <c r="BF47" s="35">
        <f t="shared" si="67"/>
        <v>0</v>
      </c>
      <c r="BG47" s="35">
        <f t="shared" si="67"/>
        <v>0</v>
      </c>
      <c r="BH47" s="35">
        <f t="shared" si="67"/>
        <v>0</v>
      </c>
      <c r="BI47" s="35">
        <f t="shared" si="67"/>
        <v>0</v>
      </c>
      <c r="BJ47" s="35">
        <f t="shared" si="67"/>
        <v>0</v>
      </c>
      <c r="BK47" s="35">
        <f t="shared" si="67"/>
        <v>0</v>
      </c>
      <c r="BL47" s="35">
        <f t="shared" si="67"/>
        <v>0</v>
      </c>
      <c r="BM47" s="35">
        <f t="shared" si="67"/>
        <v>0</v>
      </c>
      <c r="BN47" s="35">
        <f t="shared" ref="AV47:CE54" si="69">SUMIF($AT$132:$AT$182,$AT47,BO$132:BO$182)</f>
        <v>0</v>
      </c>
      <c r="BO47" s="35">
        <f t="shared" si="69"/>
        <v>0</v>
      </c>
      <c r="BP47" s="35">
        <f t="shared" si="69"/>
        <v>0</v>
      </c>
      <c r="BQ47" s="35">
        <f t="shared" si="69"/>
        <v>0</v>
      </c>
      <c r="BR47" s="35">
        <f t="shared" si="69"/>
        <v>0</v>
      </c>
      <c r="BS47" s="35">
        <f t="shared" si="69"/>
        <v>0</v>
      </c>
      <c r="BT47" s="35">
        <f t="shared" si="69"/>
        <v>0</v>
      </c>
      <c r="BU47" s="35">
        <f t="shared" si="69"/>
        <v>0</v>
      </c>
      <c r="BV47" s="35">
        <f t="shared" si="69"/>
        <v>0</v>
      </c>
      <c r="BW47" s="35">
        <f t="shared" si="69"/>
        <v>0</v>
      </c>
      <c r="BX47" s="35">
        <f t="shared" si="69"/>
        <v>0</v>
      </c>
      <c r="BY47" s="35">
        <f t="shared" si="69"/>
        <v>0</v>
      </c>
      <c r="BZ47" s="35">
        <f t="shared" si="69"/>
        <v>0</v>
      </c>
      <c r="CA47" s="35">
        <f t="shared" si="69"/>
        <v>0</v>
      </c>
      <c r="CB47" s="35">
        <f t="shared" si="69"/>
        <v>0</v>
      </c>
      <c r="CC47" s="35">
        <f t="shared" si="69"/>
        <v>0</v>
      </c>
      <c r="CD47" s="35">
        <f t="shared" si="69"/>
        <v>0</v>
      </c>
      <c r="CE47" s="35">
        <f t="shared" si="69"/>
        <v>0</v>
      </c>
    </row>
    <row r="48" ht="23.25" spans="5:83">
      <c r="E48" s="42" t="s">
        <v>1535</v>
      </c>
      <c r="AS48" s="54"/>
      <c r="AT48" t="s">
        <v>237</v>
      </c>
      <c r="AU48" s="35">
        <f t="shared" si="68"/>
        <v>0</v>
      </c>
      <c r="AV48" s="35">
        <f t="shared" si="69"/>
        <v>0</v>
      </c>
      <c r="AW48" s="35">
        <f t="shared" si="69"/>
        <v>0</v>
      </c>
      <c r="AX48" s="35">
        <f t="shared" si="69"/>
        <v>0</v>
      </c>
      <c r="AY48" s="35">
        <f t="shared" si="69"/>
        <v>0</v>
      </c>
      <c r="AZ48" s="35">
        <f t="shared" si="69"/>
        <v>0</v>
      </c>
      <c r="BA48" s="35">
        <f t="shared" si="69"/>
        <v>0</v>
      </c>
      <c r="BB48" s="35">
        <f t="shared" si="69"/>
        <v>0</v>
      </c>
      <c r="BC48" s="35">
        <f t="shared" si="69"/>
        <v>0</v>
      </c>
      <c r="BD48" s="35">
        <f t="shared" si="69"/>
        <v>0</v>
      </c>
      <c r="BE48" s="35">
        <f t="shared" si="69"/>
        <v>0</v>
      </c>
      <c r="BF48" s="35">
        <f t="shared" si="69"/>
        <v>0</v>
      </c>
      <c r="BG48" s="35">
        <f t="shared" si="69"/>
        <v>0</v>
      </c>
      <c r="BH48" s="35">
        <f t="shared" si="69"/>
        <v>0</v>
      </c>
      <c r="BI48" s="35">
        <f t="shared" si="69"/>
        <v>0</v>
      </c>
      <c r="BJ48" s="35">
        <f t="shared" si="69"/>
        <v>0</v>
      </c>
      <c r="BK48" s="35">
        <f t="shared" si="69"/>
        <v>0</v>
      </c>
      <c r="BL48" s="35">
        <f t="shared" si="69"/>
        <v>0</v>
      </c>
      <c r="BM48" s="35">
        <f t="shared" si="69"/>
        <v>0</v>
      </c>
      <c r="BN48" s="35">
        <f t="shared" si="69"/>
        <v>0</v>
      </c>
      <c r="BO48" s="35">
        <f t="shared" si="69"/>
        <v>0</v>
      </c>
      <c r="BP48" s="35">
        <f t="shared" si="69"/>
        <v>0</v>
      </c>
      <c r="BQ48" s="35">
        <f t="shared" si="69"/>
        <v>0</v>
      </c>
      <c r="BR48" s="35">
        <f t="shared" si="69"/>
        <v>0</v>
      </c>
      <c r="BS48" s="35">
        <f t="shared" si="69"/>
        <v>0</v>
      </c>
      <c r="BT48" s="35">
        <f t="shared" si="69"/>
        <v>0</v>
      </c>
      <c r="BU48" s="35">
        <f t="shared" si="69"/>
        <v>0</v>
      </c>
      <c r="BV48" s="35">
        <f t="shared" si="69"/>
        <v>0</v>
      </c>
      <c r="BW48" s="35">
        <f t="shared" si="69"/>
        <v>0</v>
      </c>
      <c r="BX48" s="35">
        <f t="shared" si="69"/>
        <v>0</v>
      </c>
      <c r="BY48" s="35">
        <f t="shared" si="69"/>
        <v>0</v>
      </c>
      <c r="BZ48" s="35">
        <f t="shared" si="69"/>
        <v>0</v>
      </c>
      <c r="CA48" s="35">
        <f t="shared" si="69"/>
        <v>0</v>
      </c>
      <c r="CB48" s="35">
        <f t="shared" si="69"/>
        <v>0</v>
      </c>
      <c r="CC48" s="35">
        <f t="shared" si="69"/>
        <v>0</v>
      </c>
      <c r="CD48" s="35">
        <f t="shared" si="69"/>
        <v>0</v>
      </c>
      <c r="CE48" s="35">
        <f t="shared" si="69"/>
        <v>0</v>
      </c>
    </row>
    <row r="49" ht="14.25" spans="5:83">
      <c r="E49" s="28" t="s">
        <v>656</v>
      </c>
      <c r="F49" s="43" t="s">
        <v>1536</v>
      </c>
      <c r="G49" s="6" t="str">
        <f t="shared" ref="G49:AQ49" si="70">G$122</f>
        <v>AT</v>
      </c>
      <c r="H49" s="6" t="str">
        <f t="shared" si="70"/>
        <v>BE</v>
      </c>
      <c r="I49" s="6" t="str">
        <f t="shared" si="70"/>
        <v>BG</v>
      </c>
      <c r="J49" s="6" t="str">
        <f t="shared" si="70"/>
        <v>CH</v>
      </c>
      <c r="K49" s="6" t="str">
        <f t="shared" si="70"/>
        <v>CY</v>
      </c>
      <c r="L49" s="6" t="str">
        <f t="shared" si="70"/>
        <v>CZ</v>
      </c>
      <c r="M49" s="6" t="str">
        <f t="shared" si="70"/>
        <v>DE</v>
      </c>
      <c r="N49" s="6" t="str">
        <f t="shared" si="70"/>
        <v>DK</v>
      </c>
      <c r="O49" s="6" t="str">
        <f t="shared" si="70"/>
        <v>EE</v>
      </c>
      <c r="P49" s="6" t="str">
        <f t="shared" si="70"/>
        <v>EL</v>
      </c>
      <c r="Q49" s="6" t="str">
        <f t="shared" si="70"/>
        <v>ES</v>
      </c>
      <c r="R49" s="6" t="str">
        <f t="shared" si="70"/>
        <v>FI</v>
      </c>
      <c r="S49" s="6" t="str">
        <f t="shared" si="70"/>
        <v>FR</v>
      </c>
      <c r="T49" s="6" t="str">
        <f t="shared" si="70"/>
        <v>HR</v>
      </c>
      <c r="U49" s="6" t="str">
        <f t="shared" si="70"/>
        <v>HU</v>
      </c>
      <c r="V49" s="6" t="str">
        <f t="shared" si="70"/>
        <v>IE</v>
      </c>
      <c r="W49" s="6" t="str">
        <f t="shared" si="70"/>
        <v>IS</v>
      </c>
      <c r="X49" s="6" t="str">
        <f t="shared" si="70"/>
        <v>IT</v>
      </c>
      <c r="Y49" s="6" t="str">
        <f t="shared" si="70"/>
        <v>LT</v>
      </c>
      <c r="Z49" s="6" t="str">
        <f t="shared" si="70"/>
        <v>LU</v>
      </c>
      <c r="AA49" s="6" t="str">
        <f t="shared" si="70"/>
        <v>LV</v>
      </c>
      <c r="AB49" s="6" t="str">
        <f t="shared" si="70"/>
        <v>MT</v>
      </c>
      <c r="AC49" s="6" t="str">
        <f t="shared" si="70"/>
        <v>NL</v>
      </c>
      <c r="AD49" s="6" t="str">
        <f t="shared" si="70"/>
        <v>NO</v>
      </c>
      <c r="AE49" s="6" t="str">
        <f t="shared" si="70"/>
        <v>PL</v>
      </c>
      <c r="AF49" s="6" t="str">
        <f t="shared" si="70"/>
        <v>PT</v>
      </c>
      <c r="AG49" s="6" t="str">
        <f t="shared" si="70"/>
        <v>RO</v>
      </c>
      <c r="AH49" s="6" t="str">
        <f t="shared" si="70"/>
        <v>SE</v>
      </c>
      <c r="AI49" s="6" t="str">
        <f t="shared" si="70"/>
        <v>SI</v>
      </c>
      <c r="AJ49" s="6" t="str">
        <f t="shared" si="70"/>
        <v>SK</v>
      </c>
      <c r="AK49" s="6" t="str">
        <f t="shared" si="70"/>
        <v>UK</v>
      </c>
      <c r="AL49" s="6" t="str">
        <f t="shared" si="70"/>
        <v>AL</v>
      </c>
      <c r="AM49" s="6" t="str">
        <f t="shared" si="70"/>
        <v>BA</v>
      </c>
      <c r="AN49" s="6" t="str">
        <f t="shared" si="70"/>
        <v>KS</v>
      </c>
      <c r="AO49" s="6" t="str">
        <f t="shared" si="70"/>
        <v>ME</v>
      </c>
      <c r="AP49" s="6" t="str">
        <f t="shared" si="70"/>
        <v>MK</v>
      </c>
      <c r="AQ49" s="6" t="str">
        <f t="shared" si="70"/>
        <v>RS</v>
      </c>
      <c r="AR49" s="120"/>
      <c r="AS49" s="54"/>
      <c r="AT49" s="20" t="s">
        <v>239</v>
      </c>
      <c r="AU49" s="35">
        <f t="shared" si="68"/>
        <v>7.2885375</v>
      </c>
      <c r="AV49" s="35">
        <f t="shared" si="69"/>
        <v>23.101875</v>
      </c>
      <c r="AW49" s="35">
        <f t="shared" si="69"/>
        <v>6.6991356</v>
      </c>
      <c r="AX49" s="35">
        <f t="shared" si="69"/>
        <v>0</v>
      </c>
      <c r="AY49" s="35">
        <f t="shared" si="69"/>
        <v>0</v>
      </c>
      <c r="AZ49" s="35">
        <f t="shared" si="69"/>
        <v>4.5403821</v>
      </c>
      <c r="BA49" s="35">
        <f t="shared" si="69"/>
        <v>56.1552885</v>
      </c>
      <c r="BB49" s="35">
        <f t="shared" si="69"/>
        <v>0</v>
      </c>
      <c r="BC49" s="35">
        <f t="shared" si="69"/>
        <v>0.383724</v>
      </c>
      <c r="BD49" s="35">
        <f>SUMIF($AT$132:$AT$182,$AT49,BE$132:BE$182)</f>
        <v>1.4010975</v>
      </c>
      <c r="BE49" s="35">
        <f t="shared" si="69"/>
        <v>12.3498045</v>
      </c>
      <c r="BF49" s="35">
        <f t="shared" si="69"/>
        <v>0.06732</v>
      </c>
      <c r="BG49" s="35">
        <f t="shared" si="69"/>
        <v>20.2921875</v>
      </c>
      <c r="BH49" s="35">
        <f t="shared" si="69"/>
        <v>4.05</v>
      </c>
      <c r="BI49" s="35">
        <f t="shared" si="69"/>
        <v>5.8835655855</v>
      </c>
      <c r="BJ49" s="35">
        <f t="shared" si="69"/>
        <v>0</v>
      </c>
      <c r="BK49" s="35">
        <f t="shared" si="69"/>
        <v>0</v>
      </c>
      <c r="BL49" s="35">
        <f t="shared" si="69"/>
        <v>10.4895</v>
      </c>
      <c r="BM49" s="35">
        <f t="shared" si="69"/>
        <v>2.4375195</v>
      </c>
      <c r="BN49" s="35">
        <f t="shared" si="69"/>
        <v>0</v>
      </c>
      <c r="BO49" s="35">
        <f t="shared" si="69"/>
        <v>0</v>
      </c>
      <c r="BP49" s="35">
        <f t="shared" si="69"/>
        <v>0</v>
      </c>
      <c r="BQ49" s="35">
        <f t="shared" si="69"/>
        <v>44.90505</v>
      </c>
      <c r="BR49" s="35">
        <f t="shared" si="69"/>
        <v>2.754</v>
      </c>
      <c r="BS49" s="35">
        <f t="shared" si="69"/>
        <v>8.98868115</v>
      </c>
      <c r="BT49" s="35">
        <f t="shared" si="69"/>
        <v>4.54561875</v>
      </c>
      <c r="BU49" s="35">
        <f t="shared" si="69"/>
        <v>20.94053472</v>
      </c>
      <c r="BV49" s="35">
        <f t="shared" si="69"/>
        <v>0</v>
      </c>
      <c r="BW49" s="35">
        <f t="shared" si="69"/>
        <v>0.65960997082293</v>
      </c>
      <c r="BX49" s="35">
        <f t="shared" si="69"/>
        <v>2.88</v>
      </c>
      <c r="BY49" s="35">
        <f t="shared" si="69"/>
        <v>23.141835</v>
      </c>
      <c r="BZ49" s="35">
        <f t="shared" si="69"/>
        <v>0</v>
      </c>
      <c r="CA49" s="35">
        <f t="shared" si="69"/>
        <v>0.0675</v>
      </c>
      <c r="CB49" s="35">
        <f t="shared" si="69"/>
        <v>0</v>
      </c>
      <c r="CC49" s="35">
        <f t="shared" si="69"/>
        <v>0</v>
      </c>
      <c r="CD49" s="35">
        <f t="shared" si="69"/>
        <v>0.0168750001466833</v>
      </c>
      <c r="CE49" s="35">
        <f t="shared" si="69"/>
        <v>0.93483</v>
      </c>
    </row>
    <row r="50" spans="4:83">
      <c r="D50" s="75"/>
      <c r="E50" s="137" t="s">
        <v>228</v>
      </c>
      <c r="F50" s="44" t="s">
        <v>1537</v>
      </c>
      <c r="G50" s="50">
        <v>0.8</v>
      </c>
      <c r="H50" s="50">
        <v>0.74</v>
      </c>
      <c r="I50" s="50">
        <v>0.4</v>
      </c>
      <c r="J50" s="50">
        <v>0</v>
      </c>
      <c r="K50" s="50">
        <v>0</v>
      </c>
      <c r="L50" s="50">
        <v>0.7</v>
      </c>
      <c r="M50" s="50">
        <v>0.4</v>
      </c>
      <c r="N50" s="50">
        <v>0</v>
      </c>
      <c r="O50" s="50">
        <v>0</v>
      </c>
      <c r="P50" s="50">
        <v>0</v>
      </c>
      <c r="Q50" s="50">
        <v>0.7</v>
      </c>
      <c r="R50" s="50">
        <v>0.1</v>
      </c>
      <c r="S50" s="50">
        <v>0.4</v>
      </c>
      <c r="T50" s="50">
        <v>0</v>
      </c>
      <c r="U50" s="50">
        <v>0.7</v>
      </c>
      <c r="V50" s="50">
        <v>0</v>
      </c>
      <c r="W50" s="50">
        <v>0</v>
      </c>
      <c r="X50" s="50">
        <v>0.7</v>
      </c>
      <c r="Y50" s="50">
        <v>0</v>
      </c>
      <c r="Z50" s="50">
        <v>0</v>
      </c>
      <c r="AA50" s="204">
        <v>0</v>
      </c>
      <c r="AB50" s="204">
        <v>0</v>
      </c>
      <c r="AC50" s="204">
        <v>1</v>
      </c>
      <c r="AD50" s="50">
        <v>0</v>
      </c>
      <c r="AE50" s="50">
        <v>0.7</v>
      </c>
      <c r="AF50" s="50">
        <v>0.7</v>
      </c>
      <c r="AG50" s="50">
        <v>0.1</v>
      </c>
      <c r="AH50" s="50">
        <v>0.1</v>
      </c>
      <c r="AI50" s="50">
        <v>0.067</v>
      </c>
      <c r="AJ50" s="50">
        <v>0.7</v>
      </c>
      <c r="AK50" s="50">
        <v>0.617377999153563</v>
      </c>
      <c r="AL50" s="50">
        <v>0</v>
      </c>
      <c r="AM50" s="50">
        <v>0</v>
      </c>
      <c r="AN50" s="50">
        <v>0</v>
      </c>
      <c r="AO50" s="50">
        <v>0</v>
      </c>
      <c r="AP50" s="50">
        <v>0</v>
      </c>
      <c r="AQ50" s="50">
        <v>0</v>
      </c>
      <c r="AR50" s="50"/>
      <c r="AS50" s="54"/>
      <c r="AT50" s="20" t="s">
        <v>240</v>
      </c>
      <c r="AU50" s="35">
        <f t="shared" si="68"/>
        <v>0</v>
      </c>
      <c r="AV50" s="35">
        <f t="shared" si="69"/>
        <v>0</v>
      </c>
      <c r="AW50" s="35">
        <f t="shared" si="69"/>
        <v>0</v>
      </c>
      <c r="AX50" s="35">
        <f t="shared" si="69"/>
        <v>0</v>
      </c>
      <c r="AY50" s="35">
        <f t="shared" si="69"/>
        <v>0</v>
      </c>
      <c r="AZ50" s="35">
        <f t="shared" si="69"/>
        <v>0</v>
      </c>
      <c r="BA50" s="35">
        <f t="shared" si="69"/>
        <v>0</v>
      </c>
      <c r="BB50" s="35">
        <f t="shared" si="69"/>
        <v>0</v>
      </c>
      <c r="BC50" s="35">
        <f t="shared" si="69"/>
        <v>0</v>
      </c>
      <c r="BD50" s="35">
        <f t="shared" si="69"/>
        <v>0</v>
      </c>
      <c r="BE50" s="35">
        <f t="shared" si="69"/>
        <v>0</v>
      </c>
      <c r="BF50" s="35">
        <f t="shared" si="69"/>
        <v>0</v>
      </c>
      <c r="BG50" s="35">
        <f t="shared" si="69"/>
        <v>0</v>
      </c>
      <c r="BH50" s="35">
        <f t="shared" si="69"/>
        <v>0</v>
      </c>
      <c r="BI50" s="35">
        <f t="shared" si="69"/>
        <v>0</v>
      </c>
      <c r="BJ50" s="35">
        <f t="shared" si="69"/>
        <v>0</v>
      </c>
      <c r="BK50" s="35">
        <f t="shared" si="69"/>
        <v>0</v>
      </c>
      <c r="BL50" s="35">
        <f t="shared" si="69"/>
        <v>0</v>
      </c>
      <c r="BM50" s="35">
        <f t="shared" si="69"/>
        <v>0</v>
      </c>
      <c r="BN50" s="35">
        <f t="shared" si="69"/>
        <v>0</v>
      </c>
      <c r="BO50" s="35">
        <f t="shared" si="69"/>
        <v>0</v>
      </c>
      <c r="BP50" s="35">
        <f t="shared" si="69"/>
        <v>0</v>
      </c>
      <c r="BQ50" s="35">
        <f t="shared" si="69"/>
        <v>0</v>
      </c>
      <c r="BR50" s="35">
        <f t="shared" si="69"/>
        <v>0</v>
      </c>
      <c r="BS50" s="35">
        <f t="shared" si="69"/>
        <v>0</v>
      </c>
      <c r="BT50" s="35">
        <f t="shared" si="69"/>
        <v>0</v>
      </c>
      <c r="BU50" s="35">
        <f t="shared" si="69"/>
        <v>0</v>
      </c>
      <c r="BV50" s="35">
        <f t="shared" si="69"/>
        <v>0</v>
      </c>
      <c r="BW50" s="35">
        <f t="shared" si="69"/>
        <v>0</v>
      </c>
      <c r="BX50" s="35">
        <f t="shared" si="69"/>
        <v>0</v>
      </c>
      <c r="BY50" s="35">
        <f t="shared" si="69"/>
        <v>0</v>
      </c>
      <c r="BZ50" s="35">
        <f t="shared" si="69"/>
        <v>0</v>
      </c>
      <c r="CA50" s="35">
        <f t="shared" si="69"/>
        <v>0</v>
      </c>
      <c r="CB50" s="35">
        <f t="shared" si="69"/>
        <v>0</v>
      </c>
      <c r="CC50" s="35">
        <f t="shared" si="69"/>
        <v>0</v>
      </c>
      <c r="CD50" s="35">
        <f t="shared" si="69"/>
        <v>0</v>
      </c>
      <c r="CE50" s="35">
        <f t="shared" si="69"/>
        <v>0</v>
      </c>
    </row>
    <row r="51" spans="6:83">
      <c r="F51" s="44" t="s">
        <v>1538</v>
      </c>
      <c r="G51" s="50">
        <v>0.17</v>
      </c>
      <c r="H51" s="50">
        <v>0.26</v>
      </c>
      <c r="I51" s="50">
        <v>0.5</v>
      </c>
      <c r="J51" s="50">
        <v>0</v>
      </c>
      <c r="K51" s="50">
        <v>0</v>
      </c>
      <c r="L51" s="50">
        <v>0.3</v>
      </c>
      <c r="M51" s="50">
        <v>0.5</v>
      </c>
      <c r="N51" s="50">
        <v>1</v>
      </c>
      <c r="O51" s="50">
        <v>0</v>
      </c>
      <c r="P51" s="50">
        <v>0</v>
      </c>
      <c r="Q51" s="50">
        <v>0.3</v>
      </c>
      <c r="R51" s="50">
        <v>0.9</v>
      </c>
      <c r="S51" s="50">
        <v>0.5</v>
      </c>
      <c r="T51" s="50">
        <v>0</v>
      </c>
      <c r="U51" s="50">
        <v>0.3</v>
      </c>
      <c r="V51" s="50">
        <v>0</v>
      </c>
      <c r="W51" s="50">
        <v>0</v>
      </c>
      <c r="X51" s="50">
        <v>0.3</v>
      </c>
      <c r="Y51" s="50">
        <v>0</v>
      </c>
      <c r="Z51" s="50">
        <v>0</v>
      </c>
      <c r="AA51" s="204">
        <v>0</v>
      </c>
      <c r="AB51" s="204">
        <v>0</v>
      </c>
      <c r="AC51" s="204">
        <v>0</v>
      </c>
      <c r="AD51" s="50">
        <v>0</v>
      </c>
      <c r="AE51" s="50">
        <v>0.3</v>
      </c>
      <c r="AF51" s="50">
        <v>0.3</v>
      </c>
      <c r="AG51" s="50">
        <v>0</v>
      </c>
      <c r="AH51" s="50">
        <v>0.9</v>
      </c>
      <c r="AI51" s="50">
        <v>0.657</v>
      </c>
      <c r="AJ51" s="50">
        <v>0.3</v>
      </c>
      <c r="AK51" s="50">
        <v>0.0775987238337077</v>
      </c>
      <c r="AL51" s="50">
        <v>0</v>
      </c>
      <c r="AM51" s="50">
        <v>0</v>
      </c>
      <c r="AN51" s="50">
        <v>0</v>
      </c>
      <c r="AO51" s="50">
        <v>0</v>
      </c>
      <c r="AP51" s="50">
        <v>0</v>
      </c>
      <c r="AQ51" s="50">
        <v>0</v>
      </c>
      <c r="AR51" s="50"/>
      <c r="AS51" s="54"/>
      <c r="AT51" s="20" t="s">
        <v>244</v>
      </c>
      <c r="AU51" s="35">
        <f t="shared" si="68"/>
        <v>0</v>
      </c>
      <c r="AV51" s="35">
        <f t="shared" si="69"/>
        <v>0</v>
      </c>
      <c r="AW51" s="35">
        <f t="shared" si="69"/>
        <v>0</v>
      </c>
      <c r="AX51" s="35">
        <f t="shared" si="69"/>
        <v>0</v>
      </c>
      <c r="AY51" s="35">
        <f t="shared" si="69"/>
        <v>0</v>
      </c>
      <c r="AZ51" s="35">
        <f t="shared" si="69"/>
        <v>0</v>
      </c>
      <c r="BA51" s="35">
        <f t="shared" si="69"/>
        <v>0</v>
      </c>
      <c r="BB51" s="35">
        <f t="shared" si="69"/>
        <v>0</v>
      </c>
      <c r="BC51" s="35">
        <f t="shared" si="69"/>
        <v>0</v>
      </c>
      <c r="BD51" s="35">
        <f t="shared" si="69"/>
        <v>0</v>
      </c>
      <c r="BE51" s="35">
        <f t="shared" si="69"/>
        <v>0</v>
      </c>
      <c r="BF51" s="35">
        <f t="shared" si="69"/>
        <v>0</v>
      </c>
      <c r="BG51" s="35">
        <f t="shared" si="69"/>
        <v>0</v>
      </c>
      <c r="BH51" s="35">
        <f t="shared" si="69"/>
        <v>0</v>
      </c>
      <c r="BI51" s="35">
        <f t="shared" si="69"/>
        <v>0</v>
      </c>
      <c r="BJ51" s="35">
        <f t="shared" si="69"/>
        <v>0</v>
      </c>
      <c r="BK51" s="35">
        <f t="shared" si="69"/>
        <v>0</v>
      </c>
      <c r="BL51" s="35">
        <f t="shared" si="69"/>
        <v>0</v>
      </c>
      <c r="BM51" s="35">
        <f t="shared" si="69"/>
        <v>0</v>
      </c>
      <c r="BN51" s="35">
        <f t="shared" si="69"/>
        <v>0</v>
      </c>
      <c r="BO51" s="35">
        <f t="shared" si="69"/>
        <v>0</v>
      </c>
      <c r="BP51" s="35">
        <f t="shared" si="69"/>
        <v>0</v>
      </c>
      <c r="BQ51" s="35">
        <f t="shared" si="69"/>
        <v>0</v>
      </c>
      <c r="BR51" s="35">
        <f t="shared" si="69"/>
        <v>0</v>
      </c>
      <c r="BS51" s="35">
        <f t="shared" si="69"/>
        <v>0</v>
      </c>
      <c r="BT51" s="35">
        <f t="shared" si="69"/>
        <v>0</v>
      </c>
      <c r="BU51" s="35">
        <f t="shared" si="69"/>
        <v>0</v>
      </c>
      <c r="BV51" s="35">
        <f t="shared" si="69"/>
        <v>0</v>
      </c>
      <c r="BW51" s="35">
        <f t="shared" si="69"/>
        <v>0</v>
      </c>
      <c r="BX51" s="35">
        <f t="shared" si="69"/>
        <v>0</v>
      </c>
      <c r="BY51" s="35">
        <f t="shared" si="69"/>
        <v>0</v>
      </c>
      <c r="BZ51" s="35">
        <f t="shared" si="69"/>
        <v>0</v>
      </c>
      <c r="CA51" s="35">
        <f t="shared" si="69"/>
        <v>0</v>
      </c>
      <c r="CB51" s="35">
        <f t="shared" si="69"/>
        <v>0</v>
      </c>
      <c r="CC51" s="35">
        <f t="shared" si="69"/>
        <v>0</v>
      </c>
      <c r="CD51" s="35">
        <f t="shared" si="69"/>
        <v>0</v>
      </c>
      <c r="CE51" s="35">
        <f t="shared" si="69"/>
        <v>0</v>
      </c>
    </row>
    <row r="52" spans="6:83">
      <c r="F52" s="44" t="s">
        <v>1539</v>
      </c>
      <c r="G52" s="204">
        <v>0</v>
      </c>
      <c r="H52" s="204">
        <v>0</v>
      </c>
      <c r="I52" s="204">
        <v>0</v>
      </c>
      <c r="J52" s="204">
        <v>0</v>
      </c>
      <c r="K52" s="204">
        <v>0</v>
      </c>
      <c r="L52" s="204">
        <v>0</v>
      </c>
      <c r="M52" s="204">
        <v>0</v>
      </c>
      <c r="N52" s="204">
        <v>0</v>
      </c>
      <c r="O52" s="204">
        <v>0</v>
      </c>
      <c r="P52" s="204">
        <v>0</v>
      </c>
      <c r="Q52" s="204">
        <v>0</v>
      </c>
      <c r="R52" s="204">
        <v>0</v>
      </c>
      <c r="S52" s="204">
        <v>0</v>
      </c>
      <c r="T52" s="204">
        <v>0</v>
      </c>
      <c r="U52" s="204">
        <v>0</v>
      </c>
      <c r="V52" s="204">
        <v>0</v>
      </c>
      <c r="W52" s="204">
        <v>0</v>
      </c>
      <c r="X52" s="204">
        <v>0</v>
      </c>
      <c r="Y52" s="50">
        <v>0</v>
      </c>
      <c r="Z52" s="204">
        <v>0</v>
      </c>
      <c r="AA52" s="204">
        <v>0</v>
      </c>
      <c r="AB52" s="204">
        <v>0</v>
      </c>
      <c r="AC52" s="204">
        <v>0</v>
      </c>
      <c r="AD52" s="204">
        <v>0</v>
      </c>
      <c r="AE52" s="204">
        <v>0</v>
      </c>
      <c r="AF52" s="204">
        <v>0</v>
      </c>
      <c r="AG52" s="204">
        <v>0</v>
      </c>
      <c r="AH52" s="204">
        <v>0</v>
      </c>
      <c r="AI52" s="204">
        <v>0.0824</v>
      </c>
      <c r="AJ52" s="204">
        <v>0</v>
      </c>
      <c r="AK52" s="204">
        <v>0</v>
      </c>
      <c r="AL52" s="204">
        <v>0</v>
      </c>
      <c r="AM52" s="204">
        <v>0</v>
      </c>
      <c r="AN52" s="204">
        <v>0</v>
      </c>
      <c r="AO52" s="204">
        <v>0</v>
      </c>
      <c r="AP52" s="204">
        <v>0</v>
      </c>
      <c r="AQ52" s="204">
        <v>0</v>
      </c>
      <c r="AR52" s="204"/>
      <c r="AS52" s="54"/>
      <c r="AT52" s="20" t="s">
        <v>246</v>
      </c>
      <c r="AU52" s="35">
        <f t="shared" si="68"/>
        <v>0</v>
      </c>
      <c r="AV52" s="35">
        <f t="shared" si="69"/>
        <v>0</v>
      </c>
      <c r="AW52" s="35">
        <f t="shared" si="69"/>
        <v>0</v>
      </c>
      <c r="AX52" s="35">
        <f t="shared" si="69"/>
        <v>0</v>
      </c>
      <c r="AY52" s="35">
        <f t="shared" si="69"/>
        <v>0</v>
      </c>
      <c r="AZ52" s="35">
        <f t="shared" si="69"/>
        <v>0</v>
      </c>
      <c r="BA52" s="35">
        <f t="shared" si="69"/>
        <v>0</v>
      </c>
      <c r="BB52" s="35">
        <f t="shared" si="69"/>
        <v>0</v>
      </c>
      <c r="BC52" s="35">
        <f t="shared" si="69"/>
        <v>0</v>
      </c>
      <c r="BD52" s="35">
        <f t="shared" si="69"/>
        <v>0</v>
      </c>
      <c r="BE52" s="35">
        <f t="shared" si="69"/>
        <v>0</v>
      </c>
      <c r="BF52" s="35">
        <f t="shared" si="69"/>
        <v>0</v>
      </c>
      <c r="BG52" s="35">
        <f t="shared" si="69"/>
        <v>0</v>
      </c>
      <c r="BH52" s="35">
        <f t="shared" si="69"/>
        <v>0</v>
      </c>
      <c r="BI52" s="35">
        <f t="shared" si="69"/>
        <v>0</v>
      </c>
      <c r="BJ52" s="35">
        <f t="shared" si="69"/>
        <v>0</v>
      </c>
      <c r="BK52" s="35">
        <f t="shared" si="69"/>
        <v>0</v>
      </c>
      <c r="BL52" s="35">
        <f t="shared" si="69"/>
        <v>0</v>
      </c>
      <c r="BM52" s="35">
        <f t="shared" si="69"/>
        <v>0</v>
      </c>
      <c r="BN52" s="35">
        <f t="shared" si="69"/>
        <v>0</v>
      </c>
      <c r="BO52" s="35">
        <f t="shared" si="69"/>
        <v>0</v>
      </c>
      <c r="BP52" s="35">
        <f t="shared" si="69"/>
        <v>0</v>
      </c>
      <c r="BQ52" s="35">
        <f t="shared" si="69"/>
        <v>0</v>
      </c>
      <c r="BR52" s="35">
        <f t="shared" si="69"/>
        <v>0</v>
      </c>
      <c r="BS52" s="35">
        <f t="shared" si="69"/>
        <v>0</v>
      </c>
      <c r="BT52" s="35">
        <f t="shared" si="69"/>
        <v>0</v>
      </c>
      <c r="BU52" s="35">
        <f t="shared" si="69"/>
        <v>0</v>
      </c>
      <c r="BV52" s="35">
        <f t="shared" si="69"/>
        <v>0</v>
      </c>
      <c r="BW52" s="35">
        <f t="shared" si="69"/>
        <v>0</v>
      </c>
      <c r="BX52" s="35">
        <f t="shared" si="69"/>
        <v>0</v>
      </c>
      <c r="BY52" s="35">
        <f t="shared" si="69"/>
        <v>0</v>
      </c>
      <c r="BZ52" s="35">
        <f t="shared" si="69"/>
        <v>0</v>
      </c>
      <c r="CA52" s="35">
        <f t="shared" si="69"/>
        <v>0</v>
      </c>
      <c r="CB52" s="35">
        <f t="shared" si="69"/>
        <v>0</v>
      </c>
      <c r="CC52" s="35">
        <f t="shared" si="69"/>
        <v>0</v>
      </c>
      <c r="CD52" s="35">
        <f t="shared" si="69"/>
        <v>0</v>
      </c>
      <c r="CE52" s="35">
        <f t="shared" si="69"/>
        <v>0</v>
      </c>
    </row>
    <row r="53" spans="6:83">
      <c r="F53" s="44" t="s">
        <v>1540</v>
      </c>
      <c r="G53" s="49">
        <f>1-SUM(G50:G52)</f>
        <v>0.0299999999999999</v>
      </c>
      <c r="H53" s="49">
        <f t="shared" ref="H53:AQ53" si="71">1-SUM(H50:H52)</f>
        <v>0</v>
      </c>
      <c r="I53" s="49">
        <f t="shared" si="71"/>
        <v>0.1</v>
      </c>
      <c r="J53" s="49">
        <f t="shared" si="71"/>
        <v>1</v>
      </c>
      <c r="K53" s="49">
        <f t="shared" si="71"/>
        <v>1</v>
      </c>
      <c r="L53" s="49">
        <f t="shared" si="71"/>
        <v>0</v>
      </c>
      <c r="M53" s="49">
        <f t="shared" si="71"/>
        <v>0.1</v>
      </c>
      <c r="N53" s="49">
        <f t="shared" si="71"/>
        <v>0</v>
      </c>
      <c r="O53" s="49">
        <f t="shared" si="71"/>
        <v>1</v>
      </c>
      <c r="P53" s="49">
        <f t="shared" si="71"/>
        <v>1</v>
      </c>
      <c r="Q53" s="49">
        <f t="shared" si="71"/>
        <v>0</v>
      </c>
      <c r="R53" s="49">
        <f t="shared" si="71"/>
        <v>0</v>
      </c>
      <c r="S53" s="49">
        <f t="shared" si="71"/>
        <v>0.1</v>
      </c>
      <c r="T53" s="49">
        <f t="shared" si="71"/>
        <v>1</v>
      </c>
      <c r="U53" s="49">
        <f t="shared" si="71"/>
        <v>0</v>
      </c>
      <c r="V53" s="49">
        <f t="shared" si="71"/>
        <v>1</v>
      </c>
      <c r="W53" s="49">
        <f t="shared" si="71"/>
        <v>1</v>
      </c>
      <c r="X53" s="49">
        <f t="shared" si="71"/>
        <v>0</v>
      </c>
      <c r="Y53" s="49">
        <f t="shared" si="71"/>
        <v>1</v>
      </c>
      <c r="Z53" s="49">
        <f t="shared" si="71"/>
        <v>1</v>
      </c>
      <c r="AA53" s="49">
        <f t="shared" si="71"/>
        <v>1</v>
      </c>
      <c r="AB53" s="49">
        <f t="shared" si="71"/>
        <v>1</v>
      </c>
      <c r="AC53" s="49">
        <f t="shared" si="71"/>
        <v>0</v>
      </c>
      <c r="AD53" s="49">
        <f t="shared" si="71"/>
        <v>1</v>
      </c>
      <c r="AE53" s="49">
        <f t="shared" si="71"/>
        <v>0</v>
      </c>
      <c r="AF53" s="49">
        <f t="shared" si="71"/>
        <v>0</v>
      </c>
      <c r="AG53" s="49">
        <f t="shared" si="71"/>
        <v>0.9</v>
      </c>
      <c r="AH53" s="49">
        <f t="shared" si="71"/>
        <v>0</v>
      </c>
      <c r="AI53" s="49">
        <f t="shared" si="71"/>
        <v>0.1936</v>
      </c>
      <c r="AJ53" s="49">
        <f t="shared" si="71"/>
        <v>0</v>
      </c>
      <c r="AK53" s="49">
        <f t="shared" si="71"/>
        <v>0.305023277012729</v>
      </c>
      <c r="AL53" s="49">
        <f t="shared" si="71"/>
        <v>1</v>
      </c>
      <c r="AM53" s="49">
        <f t="shared" si="71"/>
        <v>1</v>
      </c>
      <c r="AN53" s="49">
        <f t="shared" si="71"/>
        <v>1</v>
      </c>
      <c r="AO53" s="49">
        <f t="shared" si="71"/>
        <v>1</v>
      </c>
      <c r="AP53" s="49">
        <f t="shared" si="71"/>
        <v>1</v>
      </c>
      <c r="AQ53" s="49">
        <f t="shared" si="71"/>
        <v>1</v>
      </c>
      <c r="AR53" s="49"/>
      <c r="AS53" s="54"/>
      <c r="AT53" s="20" t="s">
        <v>247</v>
      </c>
      <c r="AU53" s="35">
        <f t="shared" si="68"/>
        <v>0.563450657894737</v>
      </c>
      <c r="AV53" s="35">
        <f t="shared" si="69"/>
        <v>11.2717278348734</v>
      </c>
      <c r="AW53" s="35">
        <f t="shared" si="69"/>
        <v>0.526426008493662</v>
      </c>
      <c r="AX53" s="35">
        <f t="shared" si="69"/>
        <v>0.178367022060345</v>
      </c>
      <c r="AY53" s="35">
        <f t="shared" si="69"/>
        <v>0</v>
      </c>
      <c r="AZ53" s="35">
        <f t="shared" si="69"/>
        <v>1.67926641578947</v>
      </c>
      <c r="BA53" s="35">
        <f t="shared" si="69"/>
        <v>48.7064010635001</v>
      </c>
      <c r="BB53" s="35">
        <f t="shared" si="69"/>
        <v>0</v>
      </c>
      <c r="BC53" s="35">
        <f t="shared" si="69"/>
        <v>0.0132</v>
      </c>
      <c r="BD53" s="35">
        <f t="shared" si="69"/>
        <v>0.247951906584992</v>
      </c>
      <c r="BE53" s="35">
        <f t="shared" si="69"/>
        <v>5.8102025</v>
      </c>
      <c r="BF53" s="35">
        <f t="shared" si="69"/>
        <v>0.920370909992183</v>
      </c>
      <c r="BG53" s="35">
        <f t="shared" si="69"/>
        <v>12.8408476</v>
      </c>
      <c r="BH53" s="35">
        <f t="shared" si="69"/>
        <v>1.31250001877546</v>
      </c>
      <c r="BI53" s="35">
        <f t="shared" si="69"/>
        <v>2.77837514285714</v>
      </c>
      <c r="BJ53" s="35">
        <f t="shared" si="69"/>
        <v>0.039176875957121</v>
      </c>
      <c r="BK53" s="35">
        <f t="shared" si="69"/>
        <v>0</v>
      </c>
      <c r="BL53" s="35">
        <f t="shared" si="69"/>
        <v>2.4944948</v>
      </c>
      <c r="BM53" s="35">
        <f t="shared" si="69"/>
        <v>0.08385</v>
      </c>
      <c r="BN53" s="35">
        <f t="shared" si="69"/>
        <v>0</v>
      </c>
      <c r="BO53" s="35">
        <f t="shared" si="69"/>
        <v>0</v>
      </c>
      <c r="BP53" s="35">
        <f t="shared" si="69"/>
        <v>0</v>
      </c>
      <c r="BQ53" s="35">
        <f t="shared" si="69"/>
        <v>6.49822368421053</v>
      </c>
      <c r="BR53" s="35">
        <f t="shared" si="69"/>
        <v>2.08842519685039</v>
      </c>
      <c r="BS53" s="35">
        <f t="shared" si="69"/>
        <v>3.07847531265467</v>
      </c>
      <c r="BT53" s="35">
        <f t="shared" si="69"/>
        <v>0.775926489280245</v>
      </c>
      <c r="BU53" s="35">
        <f t="shared" si="69"/>
        <v>2.30518670750383</v>
      </c>
      <c r="BV53" s="35">
        <f t="shared" si="69"/>
        <v>1.06271073325137</v>
      </c>
      <c r="BW53" s="35">
        <f t="shared" si="69"/>
        <v>0.091795863889774</v>
      </c>
      <c r="BX53" s="35">
        <f t="shared" si="69"/>
        <v>0.667638857142857</v>
      </c>
      <c r="BY53" s="35">
        <f t="shared" si="69"/>
        <v>3.7422019525268</v>
      </c>
      <c r="BZ53" s="35">
        <f t="shared" si="69"/>
        <v>0.075</v>
      </c>
      <c r="CA53" s="35">
        <f t="shared" si="69"/>
        <v>0.0015</v>
      </c>
      <c r="CB53" s="35">
        <f t="shared" si="69"/>
        <v>0</v>
      </c>
      <c r="CC53" s="35">
        <f t="shared" si="69"/>
        <v>0</v>
      </c>
      <c r="CD53" s="35">
        <f t="shared" si="69"/>
        <v>0.1278750069323</v>
      </c>
      <c r="CE53" s="35">
        <f t="shared" si="69"/>
        <v>2.25199999821186</v>
      </c>
    </row>
    <row r="54" spans="5:83">
      <c r="E54" s="46" t="s">
        <v>192</v>
      </c>
      <c r="F54" s="48"/>
      <c r="G54" s="47" t="str">
        <f t="shared" ref="G54:AQ54" si="72">IF(SUM(G50:G53)&lt;&gt;1,"ERROR","")</f>
        <v/>
      </c>
      <c r="H54" s="47" t="str">
        <f t="shared" si="72"/>
        <v/>
      </c>
      <c r="I54" s="47" t="str">
        <f t="shared" si="72"/>
        <v/>
      </c>
      <c r="J54" s="47" t="str">
        <f t="shared" si="72"/>
        <v/>
      </c>
      <c r="K54" s="47" t="str">
        <f t="shared" si="72"/>
        <v/>
      </c>
      <c r="L54" s="47" t="str">
        <f t="shared" si="72"/>
        <v/>
      </c>
      <c r="M54" s="47" t="str">
        <f t="shared" si="72"/>
        <v/>
      </c>
      <c r="N54" s="47" t="str">
        <f t="shared" si="72"/>
        <v/>
      </c>
      <c r="O54" s="47" t="str">
        <f t="shared" si="72"/>
        <v/>
      </c>
      <c r="P54" s="47" t="str">
        <f t="shared" si="72"/>
        <v/>
      </c>
      <c r="Q54" s="47" t="str">
        <f t="shared" si="72"/>
        <v/>
      </c>
      <c r="R54" s="47" t="str">
        <f t="shared" si="72"/>
        <v/>
      </c>
      <c r="S54" s="47" t="str">
        <f t="shared" si="72"/>
        <v/>
      </c>
      <c r="T54" s="47" t="str">
        <f t="shared" si="72"/>
        <v/>
      </c>
      <c r="U54" s="47" t="str">
        <f t="shared" si="72"/>
        <v/>
      </c>
      <c r="V54" s="47" t="str">
        <f t="shared" si="72"/>
        <v/>
      </c>
      <c r="W54" s="47" t="str">
        <f t="shared" si="72"/>
        <v/>
      </c>
      <c r="X54" s="47" t="str">
        <f t="shared" si="72"/>
        <v/>
      </c>
      <c r="Y54" s="47" t="str">
        <f t="shared" si="72"/>
        <v/>
      </c>
      <c r="Z54" s="47" t="str">
        <f t="shared" si="72"/>
        <v/>
      </c>
      <c r="AA54" s="47" t="str">
        <f t="shared" si="72"/>
        <v/>
      </c>
      <c r="AB54" s="47" t="str">
        <f t="shared" si="72"/>
        <v/>
      </c>
      <c r="AC54" s="47" t="str">
        <f t="shared" si="72"/>
        <v/>
      </c>
      <c r="AD54" s="47" t="str">
        <f t="shared" si="72"/>
        <v/>
      </c>
      <c r="AE54" s="47" t="str">
        <f t="shared" si="72"/>
        <v/>
      </c>
      <c r="AF54" s="47" t="str">
        <f t="shared" si="72"/>
        <v/>
      </c>
      <c r="AG54" s="47" t="str">
        <f t="shared" si="72"/>
        <v/>
      </c>
      <c r="AH54" s="47" t="str">
        <f t="shared" si="72"/>
        <v/>
      </c>
      <c r="AI54" s="47" t="str">
        <f t="shared" si="72"/>
        <v/>
      </c>
      <c r="AJ54" s="47" t="str">
        <f t="shared" si="72"/>
        <v/>
      </c>
      <c r="AK54" s="47" t="str">
        <f t="shared" si="72"/>
        <v/>
      </c>
      <c r="AL54" s="47" t="str">
        <f t="shared" si="72"/>
        <v/>
      </c>
      <c r="AM54" s="47" t="str">
        <f t="shared" si="72"/>
        <v/>
      </c>
      <c r="AN54" s="47" t="str">
        <f t="shared" si="72"/>
        <v/>
      </c>
      <c r="AO54" s="47" t="str">
        <f t="shared" si="72"/>
        <v/>
      </c>
      <c r="AP54" s="47" t="str">
        <f t="shared" si="72"/>
        <v/>
      </c>
      <c r="AQ54" s="47" t="str">
        <f t="shared" si="72"/>
        <v/>
      </c>
      <c r="AR54" s="47"/>
      <c r="AS54" s="54"/>
      <c r="AT54" s="20" t="s">
        <v>248</v>
      </c>
      <c r="AU54" s="35">
        <f t="shared" si="68"/>
        <v>0</v>
      </c>
      <c r="AV54" s="35">
        <f t="shared" si="69"/>
        <v>0</v>
      </c>
      <c r="AW54" s="35">
        <f t="shared" si="69"/>
        <v>0</v>
      </c>
      <c r="AX54" s="35">
        <f t="shared" si="69"/>
        <v>0</v>
      </c>
      <c r="AY54" s="35">
        <f t="shared" si="69"/>
        <v>0</v>
      </c>
      <c r="AZ54" s="35">
        <f t="shared" si="69"/>
        <v>0</v>
      </c>
      <c r="BA54" s="35">
        <f t="shared" si="69"/>
        <v>0</v>
      </c>
      <c r="BB54" s="35">
        <f t="shared" si="69"/>
        <v>0</v>
      </c>
      <c r="BC54" s="35">
        <f t="shared" si="69"/>
        <v>0</v>
      </c>
      <c r="BD54" s="35">
        <f t="shared" si="69"/>
        <v>0</v>
      </c>
      <c r="BE54" s="35">
        <f t="shared" si="69"/>
        <v>0</v>
      </c>
      <c r="BF54" s="35">
        <f t="shared" si="69"/>
        <v>0</v>
      </c>
      <c r="BG54" s="35">
        <f t="shared" si="69"/>
        <v>0</v>
      </c>
      <c r="BH54" s="35">
        <f t="shared" si="69"/>
        <v>0</v>
      </c>
      <c r="BI54" s="35">
        <f t="shared" si="69"/>
        <v>0</v>
      </c>
      <c r="BJ54" s="35">
        <f t="shared" si="69"/>
        <v>0</v>
      </c>
      <c r="BK54" s="35">
        <f t="shared" si="69"/>
        <v>0</v>
      </c>
      <c r="BL54" s="35">
        <f t="shared" si="69"/>
        <v>0</v>
      </c>
      <c r="BM54" s="35">
        <f t="shared" si="69"/>
        <v>0</v>
      </c>
      <c r="BN54" s="35">
        <f t="shared" si="69"/>
        <v>0</v>
      </c>
      <c r="BO54" s="35">
        <f t="shared" si="69"/>
        <v>0</v>
      </c>
      <c r="BP54" s="35">
        <f t="shared" si="69"/>
        <v>0</v>
      </c>
      <c r="BQ54" s="35">
        <f t="shared" ref="BQ54:CE54" si="73">SUMIF($AT$132:$AT$182,$AT54,BR$132:BR$182)</f>
        <v>0</v>
      </c>
      <c r="BR54" s="35">
        <f t="shared" si="73"/>
        <v>0</v>
      </c>
      <c r="BS54" s="35">
        <f t="shared" si="73"/>
        <v>0</v>
      </c>
      <c r="BT54" s="35">
        <f t="shared" si="73"/>
        <v>0</v>
      </c>
      <c r="BU54" s="35">
        <f t="shared" si="73"/>
        <v>0</v>
      </c>
      <c r="BV54" s="35">
        <f t="shared" si="73"/>
        <v>0</v>
      </c>
      <c r="BW54" s="35">
        <f t="shared" si="73"/>
        <v>0</v>
      </c>
      <c r="BX54" s="35">
        <f t="shared" si="73"/>
        <v>0</v>
      </c>
      <c r="BY54" s="35">
        <f t="shared" si="73"/>
        <v>0</v>
      </c>
      <c r="BZ54" s="35">
        <f t="shared" si="73"/>
        <v>0</v>
      </c>
      <c r="CA54" s="35">
        <f t="shared" si="73"/>
        <v>0</v>
      </c>
      <c r="CB54" s="35">
        <f t="shared" si="73"/>
        <v>0</v>
      </c>
      <c r="CC54" s="35">
        <f t="shared" si="73"/>
        <v>0</v>
      </c>
      <c r="CD54" s="35">
        <f t="shared" si="73"/>
        <v>0</v>
      </c>
      <c r="CE54" s="35">
        <f t="shared" si="73"/>
        <v>0</v>
      </c>
    </row>
    <row r="55" spans="5:46">
      <c r="E55" s="28" t="s">
        <v>232</v>
      </c>
      <c r="F55" s="44" t="s">
        <v>1537</v>
      </c>
      <c r="G55" s="50">
        <v>0</v>
      </c>
      <c r="H55" s="50">
        <v>0</v>
      </c>
      <c r="I55" s="50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0.7</v>
      </c>
      <c r="R55" s="50">
        <v>0.1</v>
      </c>
      <c r="S55" s="50">
        <v>0</v>
      </c>
      <c r="T55" s="50">
        <v>0</v>
      </c>
      <c r="U55" s="50">
        <v>0</v>
      </c>
      <c r="V55" s="204">
        <v>0</v>
      </c>
      <c r="W55" s="50">
        <v>0</v>
      </c>
      <c r="X55" s="50">
        <v>0.7</v>
      </c>
      <c r="Y55" s="50">
        <v>0</v>
      </c>
      <c r="Z55" s="204">
        <v>0</v>
      </c>
      <c r="AA55" s="204">
        <v>0</v>
      </c>
      <c r="AB55" s="204">
        <v>0</v>
      </c>
      <c r="AC55" s="50">
        <v>1</v>
      </c>
      <c r="AD55" s="50">
        <v>0</v>
      </c>
      <c r="AE55" s="50">
        <v>0</v>
      </c>
      <c r="AF55" s="50">
        <v>0.7</v>
      </c>
      <c r="AG55" s="50">
        <v>0</v>
      </c>
      <c r="AH55" s="50">
        <v>0.1</v>
      </c>
      <c r="AI55" s="50">
        <v>0.067</v>
      </c>
      <c r="AJ55" s="50">
        <v>0</v>
      </c>
      <c r="AK55" s="50">
        <v>0.617377999153563</v>
      </c>
      <c r="AL55" s="50">
        <v>0</v>
      </c>
      <c r="AM55" s="50">
        <v>0</v>
      </c>
      <c r="AN55" s="50">
        <v>0</v>
      </c>
      <c r="AO55" s="50">
        <v>0</v>
      </c>
      <c r="AP55" s="50">
        <v>0</v>
      </c>
      <c r="AQ55" s="50">
        <v>0</v>
      </c>
      <c r="AR55" s="50"/>
      <c r="AS55" s="54"/>
      <c r="AT55" s="20"/>
    </row>
    <row r="56" spans="6:45">
      <c r="F56" s="44" t="s">
        <v>1538</v>
      </c>
      <c r="G56" s="50">
        <v>1</v>
      </c>
      <c r="H56" s="50">
        <v>0</v>
      </c>
      <c r="I56" s="50">
        <v>1</v>
      </c>
      <c r="J56" s="50">
        <v>0</v>
      </c>
      <c r="K56" s="50">
        <v>0</v>
      </c>
      <c r="L56" s="50">
        <v>1</v>
      </c>
      <c r="M56" s="50">
        <v>1</v>
      </c>
      <c r="N56" s="50">
        <v>1</v>
      </c>
      <c r="O56" s="50">
        <v>0</v>
      </c>
      <c r="P56" s="50">
        <v>0</v>
      </c>
      <c r="Q56" s="50">
        <v>0.3</v>
      </c>
      <c r="R56" s="50">
        <v>0.9</v>
      </c>
      <c r="S56" s="50">
        <v>1</v>
      </c>
      <c r="T56" s="50">
        <v>0</v>
      </c>
      <c r="U56" s="50">
        <v>1</v>
      </c>
      <c r="V56" s="204">
        <v>0</v>
      </c>
      <c r="W56" s="50">
        <v>0</v>
      </c>
      <c r="X56" s="50">
        <v>0.3</v>
      </c>
      <c r="Y56" s="50">
        <v>0</v>
      </c>
      <c r="Z56" s="204">
        <v>0</v>
      </c>
      <c r="AA56" s="204">
        <v>0</v>
      </c>
      <c r="AB56" s="204">
        <v>0</v>
      </c>
      <c r="AC56" s="50">
        <v>0</v>
      </c>
      <c r="AD56" s="50">
        <v>0</v>
      </c>
      <c r="AE56" s="50">
        <v>1</v>
      </c>
      <c r="AF56" s="50">
        <v>0.3</v>
      </c>
      <c r="AG56" s="50">
        <v>0.1</v>
      </c>
      <c r="AH56" s="50">
        <v>0.9</v>
      </c>
      <c r="AI56" s="50">
        <v>0.657</v>
      </c>
      <c r="AJ56" s="50">
        <v>1</v>
      </c>
      <c r="AK56" s="50">
        <v>0.0775987238337077</v>
      </c>
      <c r="AL56" s="50">
        <v>0</v>
      </c>
      <c r="AM56" s="50">
        <v>0</v>
      </c>
      <c r="AN56" s="50">
        <v>0</v>
      </c>
      <c r="AO56" s="50">
        <v>0</v>
      </c>
      <c r="AP56" s="50">
        <v>0</v>
      </c>
      <c r="AQ56" s="50">
        <v>0</v>
      </c>
      <c r="AR56" s="50"/>
      <c r="AS56" s="54"/>
    </row>
    <row r="57" spans="6:45">
      <c r="F57" s="44" t="s">
        <v>1539</v>
      </c>
      <c r="G57" s="204">
        <v>0</v>
      </c>
      <c r="H57" s="204">
        <v>0</v>
      </c>
      <c r="I57" s="204">
        <v>0</v>
      </c>
      <c r="J57" s="204">
        <v>0</v>
      </c>
      <c r="K57" s="50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  <c r="R57" s="204">
        <v>0</v>
      </c>
      <c r="S57" s="204">
        <v>0</v>
      </c>
      <c r="T57" s="50">
        <v>0</v>
      </c>
      <c r="U57" s="204">
        <v>0</v>
      </c>
      <c r="V57" s="204">
        <v>0</v>
      </c>
      <c r="W57" s="204">
        <v>0</v>
      </c>
      <c r="X57" s="204">
        <v>0</v>
      </c>
      <c r="Y57" s="50">
        <v>0</v>
      </c>
      <c r="Z57" s="204">
        <v>0</v>
      </c>
      <c r="AA57" s="204">
        <v>0</v>
      </c>
      <c r="AB57" s="204">
        <v>0</v>
      </c>
      <c r="AC57" s="204">
        <v>0</v>
      </c>
      <c r="AD57" s="204">
        <v>0</v>
      </c>
      <c r="AE57" s="204">
        <v>0</v>
      </c>
      <c r="AF57" s="204">
        <v>0</v>
      </c>
      <c r="AG57" s="204">
        <v>0</v>
      </c>
      <c r="AH57" s="204">
        <v>0</v>
      </c>
      <c r="AI57" s="204">
        <v>0.0824</v>
      </c>
      <c r="AJ57" s="204">
        <v>0</v>
      </c>
      <c r="AK57" s="204">
        <v>0</v>
      </c>
      <c r="AL57" s="204">
        <v>0</v>
      </c>
      <c r="AM57" s="204">
        <v>0</v>
      </c>
      <c r="AN57" s="204">
        <v>0</v>
      </c>
      <c r="AO57" s="204">
        <v>0</v>
      </c>
      <c r="AP57" s="204">
        <v>0</v>
      </c>
      <c r="AQ57" s="204">
        <v>0</v>
      </c>
      <c r="AR57" s="204"/>
      <c r="AS57" s="54"/>
    </row>
    <row r="58" spans="6:50">
      <c r="F58" s="44" t="s">
        <v>1540</v>
      </c>
      <c r="G58" s="49">
        <f>1-SUM(G55:G57)</f>
        <v>0</v>
      </c>
      <c r="H58" s="49">
        <f t="shared" ref="H58" si="74">1-SUM(H55:H57)</f>
        <v>1</v>
      </c>
      <c r="I58" s="49">
        <f t="shared" ref="I58" si="75">1-SUM(I55:I57)</f>
        <v>0</v>
      </c>
      <c r="J58" s="49">
        <f t="shared" ref="J58" si="76">1-SUM(J55:J57)</f>
        <v>1</v>
      </c>
      <c r="K58" s="49">
        <f t="shared" ref="K58" si="77">1-SUM(K55:K57)</f>
        <v>1</v>
      </c>
      <c r="L58" s="49">
        <f t="shared" ref="L58" si="78">1-SUM(L55:L57)</f>
        <v>0</v>
      </c>
      <c r="M58" s="49">
        <f t="shared" ref="M58" si="79">1-SUM(M55:M57)</f>
        <v>0</v>
      </c>
      <c r="N58" s="49">
        <f t="shared" ref="N58" si="80">1-SUM(N55:N57)</f>
        <v>0</v>
      </c>
      <c r="O58" s="49">
        <f t="shared" ref="O58" si="81">1-SUM(O55:O57)</f>
        <v>1</v>
      </c>
      <c r="P58" s="49">
        <f t="shared" ref="P58" si="82">1-SUM(P55:P57)</f>
        <v>1</v>
      </c>
      <c r="Q58" s="49">
        <f t="shared" ref="Q58" si="83">1-SUM(Q55:Q57)</f>
        <v>0</v>
      </c>
      <c r="R58" s="49">
        <f t="shared" ref="R58" si="84">1-SUM(R55:R57)</f>
        <v>0</v>
      </c>
      <c r="S58" s="49">
        <f t="shared" ref="S58" si="85">1-SUM(S55:S57)</f>
        <v>0</v>
      </c>
      <c r="T58" s="49">
        <f t="shared" ref="T58" si="86">1-SUM(T55:T57)</f>
        <v>1</v>
      </c>
      <c r="U58" s="49">
        <f t="shared" ref="U58" si="87">1-SUM(U55:U57)</f>
        <v>0</v>
      </c>
      <c r="V58" s="49">
        <f t="shared" ref="V58" si="88">1-SUM(V55:V57)</f>
        <v>1</v>
      </c>
      <c r="W58" s="49">
        <f t="shared" ref="W58" si="89">1-SUM(W55:W57)</f>
        <v>1</v>
      </c>
      <c r="X58" s="49">
        <f t="shared" ref="X58" si="90">1-SUM(X55:X57)</f>
        <v>0</v>
      </c>
      <c r="Y58" s="49">
        <f t="shared" ref="Y58" si="91">1-SUM(Y55:Y57)</f>
        <v>1</v>
      </c>
      <c r="Z58" s="49">
        <f t="shared" ref="Z58" si="92">1-SUM(Z55:Z57)</f>
        <v>1</v>
      </c>
      <c r="AA58" s="49">
        <f t="shared" ref="AA58" si="93">1-SUM(AA55:AA57)</f>
        <v>1</v>
      </c>
      <c r="AB58" s="49">
        <f t="shared" ref="AB58" si="94">1-SUM(AB55:AB57)</f>
        <v>1</v>
      </c>
      <c r="AC58" s="49">
        <f t="shared" ref="AC58" si="95">1-SUM(AC55:AC57)</f>
        <v>0</v>
      </c>
      <c r="AD58" s="49">
        <f t="shared" ref="AD58" si="96">1-SUM(AD55:AD57)</f>
        <v>1</v>
      </c>
      <c r="AE58" s="49">
        <f t="shared" ref="AE58" si="97">1-SUM(AE55:AE57)</f>
        <v>0</v>
      </c>
      <c r="AF58" s="49">
        <f t="shared" ref="AF58" si="98">1-SUM(AF55:AF57)</f>
        <v>0</v>
      </c>
      <c r="AG58" s="49">
        <f t="shared" ref="AG58" si="99">1-SUM(AG55:AG57)</f>
        <v>0.9</v>
      </c>
      <c r="AH58" s="49">
        <f t="shared" ref="AH58" si="100">1-SUM(AH55:AH57)</f>
        <v>0</v>
      </c>
      <c r="AI58" s="49">
        <f t="shared" ref="AI58" si="101">1-SUM(AI55:AI57)</f>
        <v>0.1936</v>
      </c>
      <c r="AJ58" s="49">
        <f t="shared" ref="AJ58" si="102">1-SUM(AJ55:AJ57)</f>
        <v>0</v>
      </c>
      <c r="AK58" s="49">
        <f t="shared" ref="AK58" si="103">1-SUM(AK55:AK57)</f>
        <v>0.305023277012729</v>
      </c>
      <c r="AL58" s="49">
        <f t="shared" ref="AL58" si="104">1-SUM(AL55:AL57)</f>
        <v>1</v>
      </c>
      <c r="AM58" s="49">
        <f t="shared" ref="AM58" si="105">1-SUM(AM55:AM57)</f>
        <v>1</v>
      </c>
      <c r="AN58" s="49">
        <f t="shared" ref="AN58" si="106">1-SUM(AN55:AN57)</f>
        <v>1</v>
      </c>
      <c r="AO58" s="49">
        <f t="shared" ref="AO58" si="107">1-SUM(AO55:AO57)</f>
        <v>1</v>
      </c>
      <c r="AP58" s="49">
        <f t="shared" ref="AP58" si="108">1-SUM(AP55:AP57)</f>
        <v>1</v>
      </c>
      <c r="AQ58" s="49">
        <f t="shared" ref="AQ58" si="109">1-SUM(AQ55:AQ57)</f>
        <v>1</v>
      </c>
      <c r="AR58" s="49"/>
      <c r="AS58" s="54"/>
      <c r="AT58" s="57" t="s">
        <v>1541</v>
      </c>
      <c r="AU58" s="57"/>
      <c r="AV58" s="57"/>
      <c r="AW58" s="27"/>
      <c r="AX58" s="27"/>
    </row>
    <row r="59" ht="14.25" spans="5:83">
      <c r="E59" s="46" t="s">
        <v>192</v>
      </c>
      <c r="F59" s="48"/>
      <c r="G59" s="47" t="str">
        <f t="shared" ref="G59:AQ59" si="110">IF(SUM(G55:G58)&lt;&gt;1,"ERROR","")</f>
        <v/>
      </c>
      <c r="H59" s="47" t="str">
        <f t="shared" si="110"/>
        <v/>
      </c>
      <c r="I59" s="47" t="str">
        <f t="shared" si="110"/>
        <v/>
      </c>
      <c r="J59" s="47" t="str">
        <f t="shared" si="110"/>
        <v/>
      </c>
      <c r="K59" s="47" t="str">
        <f t="shared" si="110"/>
        <v/>
      </c>
      <c r="L59" s="47" t="str">
        <f t="shared" si="110"/>
        <v/>
      </c>
      <c r="M59" s="47" t="str">
        <f t="shared" si="110"/>
        <v/>
      </c>
      <c r="N59" s="47" t="str">
        <f t="shared" si="110"/>
        <v/>
      </c>
      <c r="O59" s="47" t="str">
        <f t="shared" si="110"/>
        <v/>
      </c>
      <c r="P59" s="47" t="str">
        <f t="shared" si="110"/>
        <v/>
      </c>
      <c r="Q59" s="47" t="str">
        <f t="shared" si="110"/>
        <v/>
      </c>
      <c r="R59" s="47" t="str">
        <f t="shared" si="110"/>
        <v/>
      </c>
      <c r="S59" s="47" t="str">
        <f t="shared" si="110"/>
        <v/>
      </c>
      <c r="T59" s="47" t="str">
        <f t="shared" si="110"/>
        <v/>
      </c>
      <c r="U59" s="47" t="str">
        <f t="shared" si="110"/>
        <v/>
      </c>
      <c r="V59" s="47" t="str">
        <f t="shared" si="110"/>
        <v/>
      </c>
      <c r="W59" s="47" t="str">
        <f t="shared" si="110"/>
        <v/>
      </c>
      <c r="X59" s="47" t="str">
        <f t="shared" si="110"/>
        <v/>
      </c>
      <c r="Y59" s="47" t="str">
        <f t="shared" si="110"/>
        <v/>
      </c>
      <c r="Z59" s="47" t="str">
        <f t="shared" si="110"/>
        <v/>
      </c>
      <c r="AA59" s="47" t="str">
        <f t="shared" si="110"/>
        <v/>
      </c>
      <c r="AB59" s="47" t="str">
        <f t="shared" si="110"/>
        <v/>
      </c>
      <c r="AC59" s="47" t="str">
        <f t="shared" si="110"/>
        <v/>
      </c>
      <c r="AD59" s="47" t="str">
        <f t="shared" si="110"/>
        <v/>
      </c>
      <c r="AE59" s="47" t="str">
        <f t="shared" si="110"/>
        <v/>
      </c>
      <c r="AF59" s="47" t="str">
        <f t="shared" si="110"/>
        <v/>
      </c>
      <c r="AG59" s="47" t="str">
        <f t="shared" si="110"/>
        <v/>
      </c>
      <c r="AH59" s="47" t="str">
        <f t="shared" si="110"/>
        <v/>
      </c>
      <c r="AI59" s="47" t="str">
        <f t="shared" si="110"/>
        <v/>
      </c>
      <c r="AJ59" s="47" t="str">
        <f t="shared" si="110"/>
        <v/>
      </c>
      <c r="AK59" s="47" t="str">
        <f t="shared" si="110"/>
        <v/>
      </c>
      <c r="AL59" s="47" t="str">
        <f t="shared" si="110"/>
        <v/>
      </c>
      <c r="AM59" s="47" t="str">
        <f t="shared" si="110"/>
        <v/>
      </c>
      <c r="AN59" s="47" t="str">
        <f t="shared" si="110"/>
        <v/>
      </c>
      <c r="AO59" s="47" t="str">
        <f t="shared" si="110"/>
        <v/>
      </c>
      <c r="AP59" s="47" t="str">
        <f t="shared" si="110"/>
        <v/>
      </c>
      <c r="AQ59" s="47" t="str">
        <f t="shared" si="110"/>
        <v/>
      </c>
      <c r="AR59" s="47"/>
      <c r="AS59" s="54"/>
      <c r="AU59" s="6" t="str">
        <f t="shared" ref="AU59:CE59" si="111">G$122</f>
        <v>AT</v>
      </c>
      <c r="AV59" s="6" t="str">
        <f t="shared" si="111"/>
        <v>BE</v>
      </c>
      <c r="AW59" s="6" t="str">
        <f t="shared" si="111"/>
        <v>BG</v>
      </c>
      <c r="AX59" s="6" t="str">
        <f t="shared" si="111"/>
        <v>CH</v>
      </c>
      <c r="AY59" s="6" t="str">
        <f t="shared" si="111"/>
        <v>CY</v>
      </c>
      <c r="AZ59" s="6" t="str">
        <f t="shared" si="111"/>
        <v>CZ</v>
      </c>
      <c r="BA59" s="6" t="str">
        <f t="shared" si="111"/>
        <v>DE</v>
      </c>
      <c r="BB59" s="6" t="str">
        <f t="shared" si="111"/>
        <v>DK</v>
      </c>
      <c r="BC59" s="6" t="str">
        <f t="shared" si="111"/>
        <v>EE</v>
      </c>
      <c r="BD59" s="6" t="str">
        <f t="shared" si="111"/>
        <v>EL</v>
      </c>
      <c r="BE59" s="6" t="str">
        <f t="shared" si="111"/>
        <v>ES</v>
      </c>
      <c r="BF59" s="6" t="str">
        <f t="shared" si="111"/>
        <v>FI</v>
      </c>
      <c r="BG59" s="6" t="str">
        <f t="shared" si="111"/>
        <v>FR</v>
      </c>
      <c r="BH59" s="6" t="str">
        <f t="shared" si="111"/>
        <v>HR</v>
      </c>
      <c r="BI59" s="6" t="str">
        <f t="shared" si="111"/>
        <v>HU</v>
      </c>
      <c r="BJ59" s="6" t="str">
        <f t="shared" si="111"/>
        <v>IE</v>
      </c>
      <c r="BK59" s="6" t="str">
        <f t="shared" si="111"/>
        <v>IS</v>
      </c>
      <c r="BL59" s="6" t="str">
        <f t="shared" si="111"/>
        <v>IT</v>
      </c>
      <c r="BM59" s="6" t="str">
        <f t="shared" si="111"/>
        <v>LT</v>
      </c>
      <c r="BN59" s="6" t="str">
        <f t="shared" si="111"/>
        <v>LU</v>
      </c>
      <c r="BO59" s="6" t="str">
        <f t="shared" si="111"/>
        <v>LV</v>
      </c>
      <c r="BP59" s="6" t="str">
        <f t="shared" si="111"/>
        <v>MT</v>
      </c>
      <c r="BQ59" s="6" t="str">
        <f t="shared" si="111"/>
        <v>NL</v>
      </c>
      <c r="BR59" s="6" t="str">
        <f t="shared" si="111"/>
        <v>NO</v>
      </c>
      <c r="BS59" s="6" t="str">
        <f t="shared" si="111"/>
        <v>PL</v>
      </c>
      <c r="BT59" s="6" t="str">
        <f t="shared" si="111"/>
        <v>PT</v>
      </c>
      <c r="BU59" s="6" t="str">
        <f t="shared" si="111"/>
        <v>RO</v>
      </c>
      <c r="BV59" s="6" t="str">
        <f t="shared" si="111"/>
        <v>SE</v>
      </c>
      <c r="BW59" s="6" t="str">
        <f t="shared" si="111"/>
        <v>SI</v>
      </c>
      <c r="BX59" s="6" t="str">
        <f t="shared" si="111"/>
        <v>SK</v>
      </c>
      <c r="BY59" s="6" t="str">
        <f t="shared" si="111"/>
        <v>UK</v>
      </c>
      <c r="BZ59" s="6" t="str">
        <f t="shared" si="111"/>
        <v>AL</v>
      </c>
      <c r="CA59" s="6" t="str">
        <f t="shared" si="111"/>
        <v>BA</v>
      </c>
      <c r="CB59" s="6" t="str">
        <f t="shared" si="111"/>
        <v>KS</v>
      </c>
      <c r="CC59" s="6" t="str">
        <f t="shared" si="111"/>
        <v>ME</v>
      </c>
      <c r="CD59" s="6" t="str">
        <f t="shared" si="111"/>
        <v>MK</v>
      </c>
      <c r="CE59" s="6" t="str">
        <f t="shared" si="111"/>
        <v>RS</v>
      </c>
    </row>
    <row r="60" spans="5:83">
      <c r="E60" s="28" t="s">
        <v>234</v>
      </c>
      <c r="F60" s="44" t="s">
        <v>1537</v>
      </c>
      <c r="G60" s="50">
        <v>0.07</v>
      </c>
      <c r="H60" s="50">
        <v>1</v>
      </c>
      <c r="I60" s="50">
        <v>0</v>
      </c>
      <c r="J60" s="50">
        <v>0</v>
      </c>
      <c r="K60" s="50">
        <v>0</v>
      </c>
      <c r="L60" s="50">
        <v>0.7</v>
      </c>
      <c r="M60" s="50">
        <v>0</v>
      </c>
      <c r="N60" s="50">
        <v>0</v>
      </c>
      <c r="O60" s="50">
        <v>0</v>
      </c>
      <c r="P60" s="50">
        <v>0</v>
      </c>
      <c r="Q60" s="50">
        <v>0.7</v>
      </c>
      <c r="R60" s="50">
        <v>0</v>
      </c>
      <c r="S60" s="50">
        <v>0.4</v>
      </c>
      <c r="T60" s="50">
        <v>0</v>
      </c>
      <c r="U60" s="50">
        <v>0.7</v>
      </c>
      <c r="V60" s="50">
        <v>1</v>
      </c>
      <c r="W60" s="50">
        <v>0</v>
      </c>
      <c r="X60" s="50">
        <v>0.7</v>
      </c>
      <c r="Y60" s="50">
        <v>0</v>
      </c>
      <c r="Z60" s="204">
        <v>0</v>
      </c>
      <c r="AA60" s="204">
        <v>0</v>
      </c>
      <c r="AB60" s="204">
        <v>0</v>
      </c>
      <c r="AC60" s="50">
        <v>0</v>
      </c>
      <c r="AD60" s="50">
        <v>0</v>
      </c>
      <c r="AE60" s="50">
        <v>0.7</v>
      </c>
      <c r="AF60" s="50">
        <v>0.7</v>
      </c>
      <c r="AG60" s="50">
        <v>0</v>
      </c>
      <c r="AH60" s="50">
        <v>0</v>
      </c>
      <c r="AI60" s="50">
        <v>0.067</v>
      </c>
      <c r="AJ60" s="50">
        <v>0.7</v>
      </c>
      <c r="AK60" s="50">
        <v>0.617377999153563</v>
      </c>
      <c r="AL60" s="50">
        <v>0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/>
      <c r="AS60" s="54"/>
      <c r="AT60" t="s">
        <v>228</v>
      </c>
      <c r="AU60" s="35">
        <f t="shared" ref="AU60:AU74" si="112">SUMIF($CH$198:$CH$357,$AT60,CI$198:CI$357)</f>
        <v>0.0164263783783783</v>
      </c>
      <c r="AV60" s="35">
        <f t="shared" ref="AV60:AV74" si="113">SUMIF($CH$198:$CH$357,$AT60,CJ$198:CJ$357)</f>
        <v>0</v>
      </c>
      <c r="AW60" s="35">
        <f t="shared" ref="AW60:AW74" si="114">SUMIF($CH$198:$CH$357,$AT60,CK$198:CK$357)</f>
        <v>0.271952522255192</v>
      </c>
      <c r="AX60" s="35">
        <f t="shared" ref="AX60:AX74" si="115">SUMIF($CH$198:$CH$357,$AT60,CL$198:CL$357)</f>
        <v>0</v>
      </c>
      <c r="AY60" s="35">
        <f t="shared" ref="AY60:AY74" si="116">SUMIF($CH$198:$CH$357,$AT60,CM$198:CM$357)</f>
        <v>0</v>
      </c>
      <c r="AZ60" s="35">
        <f t="shared" ref="AZ60:AZ74" si="117">SUMIF($CH$198:$CH$357,$AT60,CN$198:CN$357)</f>
        <v>0.00395849049126173</v>
      </c>
      <c r="BA60" s="35">
        <f t="shared" ref="BA60:BA74" si="118">SUMIF($CH$198:$CH$357,$AT60,CO$198:CO$357)</f>
        <v>0.255213848980915</v>
      </c>
      <c r="BB60" s="35">
        <f t="shared" ref="BB60:BB74" si="119">SUMIF($CH$198:$CH$357,$AT60,CP$198:CP$357)</f>
        <v>0.0246469062786648</v>
      </c>
      <c r="BC60" s="35">
        <f t="shared" ref="BC60:BC74" si="120">SUMIF($CH$198:$CH$357,$AT60,CQ$198:CQ$357)</f>
        <v>0</v>
      </c>
      <c r="BD60" s="35">
        <f t="shared" ref="BD60:BD74" si="121">SUMIF($CH$198:$CH$357,$AT60,CR$198:CR$357)</f>
        <v>0</v>
      </c>
      <c r="BE60" s="35">
        <f t="shared" ref="BE60:BE74" si="122">SUMIF($CH$198:$CH$357,$AT60,CS$198:CS$357)</f>
        <v>3.55445876335109</v>
      </c>
      <c r="BF60" s="35">
        <f t="shared" ref="BF60:BF74" si="123">SUMIF($CH$198:$CH$357,$AT60,CT$198:CT$357)</f>
        <v>0</v>
      </c>
      <c r="BG60" s="35">
        <f t="shared" ref="BG60:BG74" si="124">SUMIF($CH$198:$CH$357,$AT60,CU$198:CU$357)</f>
        <v>6.82231524024342</v>
      </c>
      <c r="BH60" s="35">
        <f t="shared" ref="BH60:BH74" si="125">SUMIF($CH$198:$CH$357,$AT60,CV$198:CV$357)</f>
        <v>0.025</v>
      </c>
      <c r="BI60" s="35">
        <f t="shared" ref="BI60:BI74" si="126">SUMIF($CH$198:$CH$357,$AT60,CW$198:CW$357)</f>
        <v>0</v>
      </c>
      <c r="BJ60" s="35">
        <f t="shared" ref="BJ60:BJ74" si="127">SUMIF($CH$198:$CH$357,$AT60,CX$198:CX$357)</f>
        <v>0</v>
      </c>
      <c r="BK60" s="35">
        <f t="shared" ref="BK60:BK74" si="128">SUMIF($CH$198:$CH$357,$AT60,CY$198:CY$357)</f>
        <v>0</v>
      </c>
      <c r="BL60" s="35">
        <f t="shared" ref="BL60:BL74" si="129">SUMIF($CH$198:$CH$357,$AT60,CZ$198:CZ$357)</f>
        <v>0</v>
      </c>
      <c r="BM60" s="35">
        <f t="shared" ref="BM60:BM74" si="130">SUMIF($CH$198:$CH$357,$AT60,DA$198:DA$357)</f>
        <v>0.023</v>
      </c>
      <c r="BN60" s="35">
        <f t="shared" ref="BN60:BN74" si="131">SUMIF($CH$198:$CH$357,$AT60,DB$198:DB$357)</f>
        <v>0</v>
      </c>
      <c r="BO60" s="35">
        <f t="shared" ref="BO60:BO74" si="132">SUMIF($CH$198:$CH$357,$AT60,DC$198:DC$357)</f>
        <v>0</v>
      </c>
      <c r="BP60" s="35">
        <f t="shared" ref="BP60:BP74" si="133">SUMIF($CH$198:$CH$357,$AT60,DD$198:DD$357)</f>
        <v>0</v>
      </c>
      <c r="BQ60" s="35">
        <f t="shared" ref="BQ60:BQ74" si="134">SUMIF($CH$198:$CH$357,$AT60,DE$198:DE$357)</f>
        <v>0</v>
      </c>
      <c r="BR60" s="35">
        <f t="shared" ref="BR60:BR74" si="135">SUMIF($CH$198:$CH$357,$AT60,DF$198:DF$357)</f>
        <v>5.873</v>
      </c>
      <c r="BS60" s="35">
        <f t="shared" ref="BS60:BS74" si="136">SUMIF($CH$198:$CH$357,$AT60,DG$198:DG$357)</f>
        <v>0.474177442455243</v>
      </c>
      <c r="BT60" s="35">
        <f t="shared" ref="BT60:BT74" si="137">SUMIF($CH$198:$CH$357,$AT60,DH$198:DH$357)</f>
        <v>0.42</v>
      </c>
      <c r="BU60" s="35">
        <f t="shared" ref="BU60:BU74" si="138">SUMIF($CH$198:$CH$357,$AT60,DI$198:DI$357)</f>
        <v>0.0783069717168077</v>
      </c>
      <c r="BV60" s="35">
        <f t="shared" ref="BV60:BV74" si="139">SUMIF($CH$198:$CH$357,$AT60,DJ$198:DJ$357)</f>
        <v>0</v>
      </c>
      <c r="BW60" s="35">
        <f t="shared" ref="BW60:BW74" si="140">SUMIF($CH$198:$CH$357,$AT60,DK$198:DK$357)</f>
        <v>0</v>
      </c>
      <c r="BX60" s="35">
        <f t="shared" ref="BX60:BX74" si="141">SUMIF($CH$198:$CH$357,$AT60,DL$198:DL$357)</f>
        <v>0</v>
      </c>
      <c r="BY60" s="35">
        <f t="shared" ref="BY60:BY74" si="142">SUMIF($CH$198:$CH$357,$AT60,DM$198:DM$357)</f>
        <v>0.00655570980203946</v>
      </c>
      <c r="BZ60" s="35">
        <f t="shared" ref="BZ60:BZ74" si="143">SUMIF($CH$198:$CH$357,$AT60,DN$198:DN$357)</f>
        <v>0</v>
      </c>
      <c r="CA60" s="35">
        <f t="shared" ref="CA60:CA74" si="144">SUMIF($CH$198:$CH$357,$AT60,DO$198:DO$357)</f>
        <v>0</v>
      </c>
      <c r="CB60" s="35">
        <f t="shared" ref="CB60:CB74" si="145">SUMIF($CH$198:$CH$357,$AT60,DP$198:DP$357)</f>
        <v>0</v>
      </c>
      <c r="CC60" s="35">
        <f t="shared" ref="CC60:CC74" si="146">SUMIF($CH$198:$CH$357,$AT60,DQ$198:DQ$357)</f>
        <v>0</v>
      </c>
      <c r="CD60" s="35">
        <f t="shared" ref="CD60:CD74" si="147">SUMIF($CH$198:$CH$357,$AT60,DR$198:DR$357)</f>
        <v>0</v>
      </c>
      <c r="CE60" s="35">
        <f t="shared" ref="CE60:CE74" si="148">SUMIF($CH$198:$CH$357,$AT60,DS$198:DS$357)</f>
        <v>0</v>
      </c>
    </row>
    <row r="61" spans="6:83">
      <c r="F61" s="44" t="s">
        <v>1538</v>
      </c>
      <c r="G61" s="50">
        <v>0.57</v>
      </c>
      <c r="H61" s="50">
        <v>0</v>
      </c>
      <c r="I61" s="50">
        <v>0</v>
      </c>
      <c r="J61" s="50">
        <v>0</v>
      </c>
      <c r="K61" s="50">
        <v>0</v>
      </c>
      <c r="L61" s="50">
        <v>0.3</v>
      </c>
      <c r="M61" s="50">
        <v>0</v>
      </c>
      <c r="N61" s="50">
        <v>1</v>
      </c>
      <c r="O61" s="50">
        <v>0</v>
      </c>
      <c r="P61" s="50">
        <v>0.4</v>
      </c>
      <c r="Q61" s="50">
        <v>0.3</v>
      </c>
      <c r="R61" s="50">
        <v>0.5</v>
      </c>
      <c r="S61" s="50">
        <v>0.5</v>
      </c>
      <c r="T61" s="50">
        <v>0</v>
      </c>
      <c r="U61" s="50">
        <v>0.3</v>
      </c>
      <c r="V61" s="204">
        <v>0</v>
      </c>
      <c r="W61" s="50">
        <v>0</v>
      </c>
      <c r="X61" s="50">
        <v>0.3</v>
      </c>
      <c r="Y61" s="50">
        <v>0</v>
      </c>
      <c r="Z61" s="204">
        <v>0</v>
      </c>
      <c r="AA61" s="204">
        <v>0</v>
      </c>
      <c r="AB61" s="204">
        <v>0</v>
      </c>
      <c r="AC61" s="50">
        <v>0</v>
      </c>
      <c r="AD61" s="50">
        <v>0.9</v>
      </c>
      <c r="AE61" s="50">
        <v>0.3</v>
      </c>
      <c r="AF61" s="50">
        <v>0.3</v>
      </c>
      <c r="AG61" s="50">
        <v>0.2</v>
      </c>
      <c r="AH61" s="50">
        <v>0.5</v>
      </c>
      <c r="AI61" s="50">
        <v>0.657</v>
      </c>
      <c r="AJ61" s="50">
        <v>0.3</v>
      </c>
      <c r="AK61" s="50">
        <v>0.0775987238337077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/>
      <c r="AS61" s="54"/>
      <c r="AT61" t="s">
        <v>230</v>
      </c>
      <c r="AU61" s="35">
        <f t="shared" si="112"/>
        <v>0</v>
      </c>
      <c r="AV61" s="35">
        <f t="shared" si="113"/>
        <v>0</v>
      </c>
      <c r="AW61" s="35">
        <f t="shared" si="114"/>
        <v>0</v>
      </c>
      <c r="AX61" s="35">
        <f t="shared" si="115"/>
        <v>0</v>
      </c>
      <c r="AY61" s="35">
        <f t="shared" si="116"/>
        <v>0</v>
      </c>
      <c r="AZ61" s="35">
        <f t="shared" si="117"/>
        <v>0</v>
      </c>
      <c r="BA61" s="35">
        <f t="shared" si="118"/>
        <v>4.166</v>
      </c>
      <c r="BB61" s="35">
        <f t="shared" si="119"/>
        <v>0</v>
      </c>
      <c r="BC61" s="35">
        <f t="shared" si="120"/>
        <v>0</v>
      </c>
      <c r="BD61" s="35">
        <f t="shared" si="121"/>
        <v>0</v>
      </c>
      <c r="BE61" s="35">
        <f t="shared" si="122"/>
        <v>0</v>
      </c>
      <c r="BF61" s="35">
        <f t="shared" si="123"/>
        <v>0</v>
      </c>
      <c r="BG61" s="35">
        <f t="shared" si="124"/>
        <v>0</v>
      </c>
      <c r="BH61" s="35">
        <f t="shared" si="125"/>
        <v>0</v>
      </c>
      <c r="BI61" s="35">
        <f t="shared" si="126"/>
        <v>0</v>
      </c>
      <c r="BJ61" s="35">
        <f t="shared" si="127"/>
        <v>0</v>
      </c>
      <c r="BK61" s="35">
        <f t="shared" si="128"/>
        <v>0</v>
      </c>
      <c r="BL61" s="35">
        <f t="shared" si="129"/>
        <v>0</v>
      </c>
      <c r="BM61" s="35">
        <f t="shared" si="130"/>
        <v>0</v>
      </c>
      <c r="BN61" s="35">
        <f t="shared" si="131"/>
        <v>0</v>
      </c>
      <c r="BO61" s="35">
        <f t="shared" si="132"/>
        <v>0</v>
      </c>
      <c r="BP61" s="35">
        <f t="shared" si="133"/>
        <v>0</v>
      </c>
      <c r="BQ61" s="35">
        <f t="shared" si="134"/>
        <v>0</v>
      </c>
      <c r="BR61" s="35">
        <f t="shared" si="135"/>
        <v>0</v>
      </c>
      <c r="BS61" s="35">
        <f t="shared" si="136"/>
        <v>0</v>
      </c>
      <c r="BT61" s="35">
        <f t="shared" si="137"/>
        <v>0</v>
      </c>
      <c r="BU61" s="35">
        <f t="shared" si="138"/>
        <v>0</v>
      </c>
      <c r="BV61" s="35">
        <f t="shared" si="139"/>
        <v>0.259</v>
      </c>
      <c r="BW61" s="35">
        <f t="shared" si="140"/>
        <v>0</v>
      </c>
      <c r="BX61" s="35">
        <f t="shared" si="141"/>
        <v>0</v>
      </c>
      <c r="BY61" s="35">
        <f t="shared" si="142"/>
        <v>0</v>
      </c>
      <c r="BZ61" s="35">
        <f t="shared" si="143"/>
        <v>0</v>
      </c>
      <c r="CA61" s="35">
        <f t="shared" si="144"/>
        <v>0</v>
      </c>
      <c r="CB61" s="35">
        <f t="shared" si="145"/>
        <v>0</v>
      </c>
      <c r="CC61" s="35">
        <f t="shared" si="146"/>
        <v>0</v>
      </c>
      <c r="CD61" s="35">
        <f t="shared" si="147"/>
        <v>0</v>
      </c>
      <c r="CE61" s="35">
        <f t="shared" si="148"/>
        <v>0.037</v>
      </c>
    </row>
    <row r="62" spans="6:83">
      <c r="F62" s="44" t="s">
        <v>1539</v>
      </c>
      <c r="G62" s="204">
        <v>0.01</v>
      </c>
      <c r="H62" s="204">
        <v>0</v>
      </c>
      <c r="I62" s="204">
        <v>0</v>
      </c>
      <c r="J62" s="204">
        <v>0</v>
      </c>
      <c r="K62" s="50">
        <v>0</v>
      </c>
      <c r="L62" s="204">
        <v>0</v>
      </c>
      <c r="M62" s="204">
        <v>0</v>
      </c>
      <c r="N62" s="204">
        <v>0</v>
      </c>
      <c r="O62" s="204">
        <v>0</v>
      </c>
      <c r="P62" s="204">
        <v>0</v>
      </c>
      <c r="Q62" s="204">
        <v>0</v>
      </c>
      <c r="R62" s="204">
        <v>0.5</v>
      </c>
      <c r="S62" s="204">
        <v>0</v>
      </c>
      <c r="T62" s="50">
        <v>0</v>
      </c>
      <c r="U62" s="204">
        <v>0</v>
      </c>
      <c r="V62" s="204">
        <v>0</v>
      </c>
      <c r="W62" s="204">
        <v>0</v>
      </c>
      <c r="X62" s="204">
        <v>0</v>
      </c>
      <c r="Y62" s="50">
        <v>0</v>
      </c>
      <c r="Z62" s="204">
        <v>0</v>
      </c>
      <c r="AA62" s="204">
        <v>0</v>
      </c>
      <c r="AB62" s="204">
        <v>0</v>
      </c>
      <c r="AC62" s="204">
        <v>0</v>
      </c>
      <c r="AD62" s="204">
        <v>0</v>
      </c>
      <c r="AE62" s="204">
        <v>0</v>
      </c>
      <c r="AF62" s="204">
        <v>0</v>
      </c>
      <c r="AG62" s="204">
        <v>0</v>
      </c>
      <c r="AH62" s="204">
        <v>0.5</v>
      </c>
      <c r="AI62" s="204">
        <v>0.0824</v>
      </c>
      <c r="AJ62" s="204">
        <v>0</v>
      </c>
      <c r="AK62" s="204">
        <v>0</v>
      </c>
      <c r="AL62" s="204">
        <v>0</v>
      </c>
      <c r="AM62" s="204">
        <v>0</v>
      </c>
      <c r="AN62" s="204">
        <v>0</v>
      </c>
      <c r="AO62" s="204">
        <v>0</v>
      </c>
      <c r="AP62" s="204">
        <v>0</v>
      </c>
      <c r="AQ62" s="204">
        <v>0</v>
      </c>
      <c r="AR62" s="204"/>
      <c r="AS62" s="54"/>
      <c r="AT62" t="s">
        <v>231</v>
      </c>
      <c r="AU62" s="35">
        <f t="shared" si="112"/>
        <v>0</v>
      </c>
      <c r="AV62" s="35">
        <f t="shared" si="113"/>
        <v>2.639</v>
      </c>
      <c r="AW62" s="35">
        <f t="shared" si="114"/>
        <v>0</v>
      </c>
      <c r="AX62" s="35">
        <f t="shared" si="115"/>
        <v>0</v>
      </c>
      <c r="AY62" s="35">
        <f t="shared" si="116"/>
        <v>0</v>
      </c>
      <c r="AZ62" s="35">
        <f t="shared" si="117"/>
        <v>0.49</v>
      </c>
      <c r="BA62" s="35">
        <f t="shared" si="118"/>
        <v>4.44</v>
      </c>
      <c r="BB62" s="35">
        <f t="shared" si="119"/>
        <v>0</v>
      </c>
      <c r="BC62" s="35">
        <f t="shared" si="120"/>
        <v>0</v>
      </c>
      <c r="BD62" s="35">
        <f t="shared" si="121"/>
        <v>0</v>
      </c>
      <c r="BE62" s="35">
        <f t="shared" si="122"/>
        <v>0</v>
      </c>
      <c r="BF62" s="35">
        <f t="shared" si="123"/>
        <v>0</v>
      </c>
      <c r="BG62" s="35">
        <f t="shared" si="124"/>
        <v>0</v>
      </c>
      <c r="BH62" s="35">
        <f t="shared" si="125"/>
        <v>0</v>
      </c>
      <c r="BI62" s="35">
        <f t="shared" si="126"/>
        <v>0.038</v>
      </c>
      <c r="BJ62" s="35">
        <f t="shared" si="127"/>
        <v>0</v>
      </c>
      <c r="BK62" s="35">
        <f t="shared" si="128"/>
        <v>0</v>
      </c>
      <c r="BL62" s="35">
        <f t="shared" si="129"/>
        <v>0</v>
      </c>
      <c r="BM62" s="35">
        <f t="shared" si="130"/>
        <v>0</v>
      </c>
      <c r="BN62" s="35">
        <f t="shared" si="131"/>
        <v>0</v>
      </c>
      <c r="BO62" s="35">
        <f t="shared" si="132"/>
        <v>0</v>
      </c>
      <c r="BP62" s="35">
        <f t="shared" si="133"/>
        <v>0</v>
      </c>
      <c r="BQ62" s="35">
        <f t="shared" si="134"/>
        <v>0</v>
      </c>
      <c r="BR62" s="35">
        <f t="shared" si="135"/>
        <v>0</v>
      </c>
      <c r="BS62" s="35">
        <f t="shared" si="136"/>
        <v>0</v>
      </c>
      <c r="BT62" s="35">
        <f t="shared" si="137"/>
        <v>0</v>
      </c>
      <c r="BU62" s="35">
        <f t="shared" si="138"/>
        <v>0</v>
      </c>
      <c r="BV62" s="35">
        <f t="shared" si="139"/>
        <v>0</v>
      </c>
      <c r="BW62" s="35">
        <f t="shared" si="140"/>
        <v>0</v>
      </c>
      <c r="BX62" s="35">
        <f t="shared" si="141"/>
        <v>0</v>
      </c>
      <c r="BY62" s="35">
        <f t="shared" si="142"/>
        <v>0</v>
      </c>
      <c r="BZ62" s="35">
        <f t="shared" si="143"/>
        <v>0</v>
      </c>
      <c r="CA62" s="35">
        <f t="shared" si="144"/>
        <v>0</v>
      </c>
      <c r="CB62" s="35">
        <f t="shared" si="145"/>
        <v>0</v>
      </c>
      <c r="CC62" s="35">
        <f t="shared" si="146"/>
        <v>0</v>
      </c>
      <c r="CD62" s="35">
        <f t="shared" si="147"/>
        <v>0</v>
      </c>
      <c r="CE62" s="35">
        <f t="shared" si="148"/>
        <v>0.88</v>
      </c>
    </row>
    <row r="63" spans="6:83">
      <c r="F63" s="44" t="s">
        <v>1540</v>
      </c>
      <c r="G63" s="49">
        <f>1-SUM(G60:G62)</f>
        <v>0.35</v>
      </c>
      <c r="H63" s="49">
        <f t="shared" ref="H63" si="149">1-SUM(H60:H62)</f>
        <v>0</v>
      </c>
      <c r="I63" s="49">
        <f t="shared" ref="I63" si="150">1-SUM(I60:I62)</f>
        <v>1</v>
      </c>
      <c r="J63" s="49">
        <f t="shared" ref="J63" si="151">1-SUM(J60:J62)</f>
        <v>1</v>
      </c>
      <c r="K63" s="49">
        <f t="shared" ref="K63" si="152">1-SUM(K60:K62)</f>
        <v>1</v>
      </c>
      <c r="L63" s="49">
        <f t="shared" ref="L63" si="153">1-SUM(L60:L62)</f>
        <v>0</v>
      </c>
      <c r="M63" s="49">
        <f t="shared" ref="M63" si="154">1-SUM(M60:M62)</f>
        <v>1</v>
      </c>
      <c r="N63" s="49">
        <f t="shared" ref="N63" si="155">1-SUM(N60:N62)</f>
        <v>0</v>
      </c>
      <c r="O63" s="49">
        <f t="shared" ref="O63" si="156">1-SUM(O60:O62)</f>
        <v>1</v>
      </c>
      <c r="P63" s="49">
        <f t="shared" ref="P63" si="157">1-SUM(P60:P62)</f>
        <v>0.6</v>
      </c>
      <c r="Q63" s="49">
        <f t="shared" ref="Q63" si="158">1-SUM(Q60:Q62)</f>
        <v>0</v>
      </c>
      <c r="R63" s="49">
        <f t="shared" ref="R63" si="159">1-SUM(R60:R62)</f>
        <v>0</v>
      </c>
      <c r="S63" s="49">
        <f t="shared" ref="S63" si="160">1-SUM(S60:S62)</f>
        <v>0.1</v>
      </c>
      <c r="T63" s="49">
        <f t="shared" ref="T63" si="161">1-SUM(T60:T62)</f>
        <v>1</v>
      </c>
      <c r="U63" s="49">
        <f t="shared" ref="U63" si="162">1-SUM(U60:U62)</f>
        <v>0</v>
      </c>
      <c r="V63" s="49">
        <f t="shared" ref="V63" si="163">1-SUM(V60:V62)</f>
        <v>0</v>
      </c>
      <c r="W63" s="49">
        <f t="shared" ref="W63" si="164">1-SUM(W60:W62)</f>
        <v>1</v>
      </c>
      <c r="X63" s="49">
        <f t="shared" ref="X63" si="165">1-SUM(X60:X62)</f>
        <v>0</v>
      </c>
      <c r="Y63" s="49">
        <f t="shared" ref="Y63" si="166">1-SUM(Y60:Y62)</f>
        <v>1</v>
      </c>
      <c r="Z63" s="49">
        <f t="shared" ref="Z63" si="167">1-SUM(Z60:Z62)</f>
        <v>1</v>
      </c>
      <c r="AA63" s="49">
        <f t="shared" ref="AA63" si="168">1-SUM(AA60:AA62)</f>
        <v>1</v>
      </c>
      <c r="AB63" s="49">
        <f t="shared" ref="AB63" si="169">1-SUM(AB60:AB62)</f>
        <v>1</v>
      </c>
      <c r="AC63" s="49">
        <f t="shared" ref="AC63" si="170">1-SUM(AC60:AC62)</f>
        <v>1</v>
      </c>
      <c r="AD63" s="49">
        <f t="shared" ref="AD63" si="171">1-SUM(AD60:AD62)</f>
        <v>0.1</v>
      </c>
      <c r="AE63" s="49">
        <f t="shared" ref="AE63" si="172">1-SUM(AE60:AE62)</f>
        <v>0</v>
      </c>
      <c r="AF63" s="49">
        <f t="shared" ref="AF63" si="173">1-SUM(AF60:AF62)</f>
        <v>0</v>
      </c>
      <c r="AG63" s="49">
        <f t="shared" ref="AG63" si="174">1-SUM(AG60:AG62)</f>
        <v>0.8</v>
      </c>
      <c r="AH63" s="49">
        <f t="shared" ref="AH63" si="175">1-SUM(AH60:AH62)</f>
        <v>0</v>
      </c>
      <c r="AI63" s="49">
        <f t="shared" ref="AI63" si="176">1-SUM(AI60:AI62)</f>
        <v>0.1936</v>
      </c>
      <c r="AJ63" s="49">
        <f t="shared" ref="AJ63" si="177">1-SUM(AJ60:AJ62)</f>
        <v>0</v>
      </c>
      <c r="AK63" s="49">
        <f t="shared" ref="AK63" si="178">1-SUM(AK60:AK62)</f>
        <v>0.305023277012729</v>
      </c>
      <c r="AL63" s="49">
        <f t="shared" ref="AL63" si="179">1-SUM(AL60:AL62)</f>
        <v>1</v>
      </c>
      <c r="AM63" s="49">
        <f t="shared" ref="AM63" si="180">1-SUM(AM60:AM62)</f>
        <v>1</v>
      </c>
      <c r="AN63" s="49">
        <f t="shared" ref="AN63" si="181">1-SUM(AN60:AN62)</f>
        <v>1</v>
      </c>
      <c r="AO63" s="49">
        <f t="shared" ref="AO63" si="182">1-SUM(AO60:AO62)</f>
        <v>1</v>
      </c>
      <c r="AP63" s="49">
        <f t="shared" ref="AP63" si="183">1-SUM(AP60:AP62)</f>
        <v>1</v>
      </c>
      <c r="AQ63" s="49">
        <f t="shared" ref="AQ63" si="184">1-SUM(AQ60:AQ62)</f>
        <v>1</v>
      </c>
      <c r="AR63" s="49"/>
      <c r="AS63" s="54"/>
      <c r="AT63" t="s">
        <v>232</v>
      </c>
      <c r="AU63" s="35">
        <f t="shared" si="112"/>
        <v>0</v>
      </c>
      <c r="AV63" s="35">
        <f t="shared" si="113"/>
        <v>0</v>
      </c>
      <c r="AW63" s="35">
        <f t="shared" si="114"/>
        <v>0</v>
      </c>
      <c r="AX63" s="35">
        <f t="shared" si="115"/>
        <v>0</v>
      </c>
      <c r="AY63" s="35">
        <f t="shared" si="116"/>
        <v>0</v>
      </c>
      <c r="AZ63" s="35">
        <f t="shared" si="117"/>
        <v>0</v>
      </c>
      <c r="BA63" s="35">
        <f t="shared" si="118"/>
        <v>0</v>
      </c>
      <c r="BB63" s="35">
        <f t="shared" si="119"/>
        <v>0</v>
      </c>
      <c r="BC63" s="35">
        <f t="shared" si="120"/>
        <v>0</v>
      </c>
      <c r="BD63" s="35">
        <f t="shared" si="121"/>
        <v>0</v>
      </c>
      <c r="BE63" s="35">
        <f t="shared" si="122"/>
        <v>0.285</v>
      </c>
      <c r="BF63" s="35">
        <f t="shared" si="123"/>
        <v>0</v>
      </c>
      <c r="BG63" s="35">
        <f t="shared" si="124"/>
        <v>0.57</v>
      </c>
      <c r="BH63" s="35">
        <f t="shared" si="125"/>
        <v>0</v>
      </c>
      <c r="BI63" s="35">
        <f t="shared" si="126"/>
        <v>0</v>
      </c>
      <c r="BJ63" s="35">
        <f t="shared" si="127"/>
        <v>0</v>
      </c>
      <c r="BK63" s="35">
        <f t="shared" si="128"/>
        <v>0</v>
      </c>
      <c r="BL63" s="35">
        <f t="shared" si="129"/>
        <v>0.086</v>
      </c>
      <c r="BM63" s="35">
        <f t="shared" si="130"/>
        <v>0</v>
      </c>
      <c r="BN63" s="35">
        <f t="shared" si="131"/>
        <v>0</v>
      </c>
      <c r="BO63" s="35">
        <f t="shared" si="132"/>
        <v>0</v>
      </c>
      <c r="BP63" s="35">
        <f t="shared" si="133"/>
        <v>0</v>
      </c>
      <c r="BQ63" s="35">
        <f t="shared" si="134"/>
        <v>0</v>
      </c>
      <c r="BR63" s="35">
        <f t="shared" si="135"/>
        <v>2.308</v>
      </c>
      <c r="BS63" s="35">
        <f t="shared" si="136"/>
        <v>0.826</v>
      </c>
      <c r="BT63" s="35">
        <f t="shared" si="137"/>
        <v>0.086</v>
      </c>
      <c r="BU63" s="35">
        <f t="shared" si="138"/>
        <v>0</v>
      </c>
      <c r="BV63" s="35">
        <f t="shared" si="139"/>
        <v>0</v>
      </c>
      <c r="BW63" s="35">
        <f t="shared" si="140"/>
        <v>0</v>
      </c>
      <c r="BX63" s="35">
        <f t="shared" si="141"/>
        <v>0.028</v>
      </c>
      <c r="BY63" s="35">
        <f t="shared" si="142"/>
        <v>0</v>
      </c>
      <c r="BZ63" s="35">
        <f t="shared" si="143"/>
        <v>0</v>
      </c>
      <c r="CA63" s="35">
        <f t="shared" si="144"/>
        <v>0</v>
      </c>
      <c r="CB63" s="35">
        <f t="shared" si="145"/>
        <v>0</v>
      </c>
      <c r="CC63" s="35">
        <f t="shared" si="146"/>
        <v>0</v>
      </c>
      <c r="CD63" s="35">
        <f t="shared" si="147"/>
        <v>0</v>
      </c>
      <c r="CE63" s="35">
        <f t="shared" si="148"/>
        <v>0</v>
      </c>
    </row>
    <row r="64" spans="5:83">
      <c r="E64" s="46" t="s">
        <v>192</v>
      </c>
      <c r="F64" s="48"/>
      <c r="G64" s="47" t="str">
        <f>IF(SUM(G60:G63)&lt;&gt;1,"ERROR","")</f>
        <v/>
      </c>
      <c r="H64" s="47" t="str">
        <f t="shared" ref="H64:AQ64" si="185">IF(SUM(H60:H63)&lt;&gt;1,"ERROR","")</f>
        <v/>
      </c>
      <c r="I64" s="47" t="str">
        <f t="shared" si="185"/>
        <v/>
      </c>
      <c r="J64" s="47" t="str">
        <f t="shared" si="185"/>
        <v/>
      </c>
      <c r="K64" s="47" t="str">
        <f t="shared" si="185"/>
        <v/>
      </c>
      <c r="L64" s="47" t="str">
        <f t="shared" si="185"/>
        <v/>
      </c>
      <c r="M64" s="47" t="str">
        <f t="shared" si="185"/>
        <v/>
      </c>
      <c r="N64" s="47" t="str">
        <f t="shared" si="185"/>
        <v/>
      </c>
      <c r="O64" s="47" t="str">
        <f t="shared" si="185"/>
        <v/>
      </c>
      <c r="P64" s="47" t="str">
        <f t="shared" si="185"/>
        <v/>
      </c>
      <c r="Q64" s="47" t="str">
        <f t="shared" si="185"/>
        <v/>
      </c>
      <c r="R64" s="47" t="str">
        <f t="shared" si="185"/>
        <v/>
      </c>
      <c r="S64" s="47" t="str">
        <f t="shared" si="185"/>
        <v/>
      </c>
      <c r="T64" s="47" t="str">
        <f t="shared" si="185"/>
        <v/>
      </c>
      <c r="U64" s="47" t="str">
        <f t="shared" si="185"/>
        <v/>
      </c>
      <c r="V64" s="47" t="str">
        <f t="shared" si="185"/>
        <v/>
      </c>
      <c r="W64" s="47" t="str">
        <f t="shared" si="185"/>
        <v/>
      </c>
      <c r="X64" s="47" t="str">
        <f t="shared" si="185"/>
        <v/>
      </c>
      <c r="Y64" s="47" t="str">
        <f t="shared" si="185"/>
        <v/>
      </c>
      <c r="Z64" s="47" t="str">
        <f t="shared" si="185"/>
        <v/>
      </c>
      <c r="AA64" s="47" t="str">
        <f t="shared" si="185"/>
        <v/>
      </c>
      <c r="AB64" s="47" t="str">
        <f t="shared" si="185"/>
        <v/>
      </c>
      <c r="AC64" s="47" t="str">
        <f t="shared" si="185"/>
        <v/>
      </c>
      <c r="AD64" s="47" t="str">
        <f t="shared" si="185"/>
        <v/>
      </c>
      <c r="AE64" s="47" t="str">
        <f t="shared" si="185"/>
        <v/>
      </c>
      <c r="AF64" s="47" t="str">
        <f t="shared" si="185"/>
        <v/>
      </c>
      <c r="AG64" s="47" t="str">
        <f t="shared" si="185"/>
        <v/>
      </c>
      <c r="AH64" s="47" t="str">
        <f t="shared" si="185"/>
        <v/>
      </c>
      <c r="AI64" s="47" t="str">
        <f t="shared" si="185"/>
        <v/>
      </c>
      <c r="AJ64" s="47" t="str">
        <f t="shared" si="185"/>
        <v/>
      </c>
      <c r="AK64" s="47" t="str">
        <f t="shared" si="185"/>
        <v/>
      </c>
      <c r="AL64" s="47" t="str">
        <f t="shared" si="185"/>
        <v/>
      </c>
      <c r="AM64" s="47" t="str">
        <f t="shared" si="185"/>
        <v/>
      </c>
      <c r="AN64" s="47" t="str">
        <f t="shared" si="185"/>
        <v/>
      </c>
      <c r="AO64" s="47" t="str">
        <f t="shared" si="185"/>
        <v/>
      </c>
      <c r="AP64" s="47" t="str">
        <f t="shared" si="185"/>
        <v/>
      </c>
      <c r="AQ64" s="47" t="str">
        <f t="shared" si="185"/>
        <v/>
      </c>
      <c r="AR64" s="47"/>
      <c r="AS64" s="54"/>
      <c r="AT64" t="s">
        <v>233</v>
      </c>
      <c r="AU64" s="35">
        <f t="shared" si="112"/>
        <v>0.123</v>
      </c>
      <c r="AV64" s="35">
        <f t="shared" si="113"/>
        <v>0</v>
      </c>
      <c r="AW64" s="35">
        <f t="shared" si="114"/>
        <v>0.15</v>
      </c>
      <c r="AX64" s="35">
        <f t="shared" si="115"/>
        <v>0</v>
      </c>
      <c r="AY64" s="35">
        <f t="shared" si="116"/>
        <v>0</v>
      </c>
      <c r="AZ64" s="35">
        <f t="shared" si="117"/>
        <v>0</v>
      </c>
      <c r="BA64" s="35">
        <f t="shared" si="118"/>
        <v>13.159</v>
      </c>
      <c r="BB64" s="35">
        <f t="shared" si="119"/>
        <v>0</v>
      </c>
      <c r="BC64" s="35">
        <f t="shared" si="120"/>
        <v>0</v>
      </c>
      <c r="BD64" s="35">
        <f t="shared" si="121"/>
        <v>0</v>
      </c>
      <c r="BE64" s="35">
        <f t="shared" si="122"/>
        <v>0</v>
      </c>
      <c r="BF64" s="35">
        <f t="shared" si="123"/>
        <v>9.02</v>
      </c>
      <c r="BG64" s="35">
        <f t="shared" si="124"/>
        <v>1.089</v>
      </c>
      <c r="BH64" s="35">
        <f t="shared" si="125"/>
        <v>0</v>
      </c>
      <c r="BI64" s="35">
        <f t="shared" si="126"/>
        <v>0</v>
      </c>
      <c r="BJ64" s="35">
        <f t="shared" si="127"/>
        <v>0</v>
      </c>
      <c r="BK64" s="35">
        <f t="shared" si="128"/>
        <v>0</v>
      </c>
      <c r="BL64" s="35">
        <f t="shared" si="129"/>
        <v>0</v>
      </c>
      <c r="BM64" s="35">
        <f t="shared" si="130"/>
        <v>0</v>
      </c>
      <c r="BN64" s="35">
        <f t="shared" si="131"/>
        <v>0</v>
      </c>
      <c r="BO64" s="35">
        <f t="shared" si="132"/>
        <v>0</v>
      </c>
      <c r="BP64" s="35">
        <f t="shared" si="133"/>
        <v>0</v>
      </c>
      <c r="BQ64" s="35">
        <f t="shared" si="134"/>
        <v>7.231</v>
      </c>
      <c r="BR64" s="35">
        <f t="shared" si="135"/>
        <v>11.11</v>
      </c>
      <c r="BS64" s="35">
        <f t="shared" si="136"/>
        <v>17.176</v>
      </c>
      <c r="BT64" s="35">
        <f t="shared" si="137"/>
        <v>0</v>
      </c>
      <c r="BU64" s="35">
        <f t="shared" si="138"/>
        <v>6.21</v>
      </c>
      <c r="BV64" s="35">
        <f t="shared" si="139"/>
        <v>0</v>
      </c>
      <c r="BW64" s="35">
        <f t="shared" si="140"/>
        <v>0</v>
      </c>
      <c r="BX64" s="35">
        <f t="shared" si="141"/>
        <v>0.14</v>
      </c>
      <c r="BY64" s="35">
        <f t="shared" si="142"/>
        <v>0</v>
      </c>
      <c r="BZ64" s="35">
        <f t="shared" si="143"/>
        <v>0</v>
      </c>
      <c r="CA64" s="35">
        <f t="shared" si="144"/>
        <v>0</v>
      </c>
      <c r="CB64" s="35">
        <f t="shared" si="145"/>
        <v>0</v>
      </c>
      <c r="CC64" s="35">
        <f t="shared" si="146"/>
        <v>0</v>
      </c>
      <c r="CD64" s="35">
        <f t="shared" si="147"/>
        <v>0</v>
      </c>
      <c r="CE64" s="35">
        <f t="shared" si="148"/>
        <v>0</v>
      </c>
    </row>
    <row r="65" spans="5:83">
      <c r="E65" s="28" t="s">
        <v>235</v>
      </c>
      <c r="F65" s="44" t="s">
        <v>1537</v>
      </c>
      <c r="G65" s="50">
        <v>0.07</v>
      </c>
      <c r="H65" s="50">
        <v>1</v>
      </c>
      <c r="I65" s="50">
        <v>0</v>
      </c>
      <c r="J65" s="50">
        <v>0.167</v>
      </c>
      <c r="K65" s="50">
        <v>0</v>
      </c>
      <c r="L65" s="50">
        <v>0.7</v>
      </c>
      <c r="M65" s="50">
        <v>0</v>
      </c>
      <c r="N65" s="50">
        <v>0</v>
      </c>
      <c r="O65" s="50">
        <v>0</v>
      </c>
      <c r="P65" s="50">
        <v>0</v>
      </c>
      <c r="Q65" s="50">
        <v>0.7</v>
      </c>
      <c r="R65" s="50">
        <v>0</v>
      </c>
      <c r="S65" s="50">
        <v>0</v>
      </c>
      <c r="T65" s="50">
        <v>0</v>
      </c>
      <c r="U65" s="50">
        <v>0.7</v>
      </c>
      <c r="V65" s="50">
        <v>1</v>
      </c>
      <c r="W65" s="50">
        <v>0</v>
      </c>
      <c r="X65" s="50">
        <v>0.7</v>
      </c>
      <c r="Y65" s="50">
        <v>0</v>
      </c>
      <c r="Z65" s="204">
        <v>0</v>
      </c>
      <c r="AA65" s="204">
        <v>0</v>
      </c>
      <c r="AB65" s="204">
        <v>0</v>
      </c>
      <c r="AC65" s="50">
        <v>0</v>
      </c>
      <c r="AD65" s="50">
        <v>0</v>
      </c>
      <c r="AE65" s="50">
        <v>0.7</v>
      </c>
      <c r="AF65" s="50">
        <v>0.7</v>
      </c>
      <c r="AG65" s="50">
        <v>0</v>
      </c>
      <c r="AH65" s="50">
        <v>0</v>
      </c>
      <c r="AI65" s="50">
        <v>0.067</v>
      </c>
      <c r="AJ65" s="50">
        <v>0.7</v>
      </c>
      <c r="AK65" s="50">
        <v>0.617377999153563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/>
      <c r="AS65" s="54"/>
      <c r="AT65" t="s">
        <v>234</v>
      </c>
      <c r="AU65" s="35">
        <f t="shared" si="112"/>
        <v>0</v>
      </c>
      <c r="AV65" s="35">
        <f t="shared" si="113"/>
        <v>0</v>
      </c>
      <c r="AW65" s="35">
        <f t="shared" si="114"/>
        <v>0</v>
      </c>
      <c r="AX65" s="35">
        <f t="shared" si="115"/>
        <v>0</v>
      </c>
      <c r="AY65" s="35">
        <f t="shared" si="116"/>
        <v>0</v>
      </c>
      <c r="AZ65" s="35">
        <f t="shared" si="117"/>
        <v>0</v>
      </c>
      <c r="BA65" s="35">
        <f t="shared" si="118"/>
        <v>0</v>
      </c>
      <c r="BB65" s="35">
        <f t="shared" si="119"/>
        <v>0</v>
      </c>
      <c r="BC65" s="35">
        <f t="shared" si="120"/>
        <v>0.09</v>
      </c>
      <c r="BD65" s="35">
        <f t="shared" si="121"/>
        <v>1.702</v>
      </c>
      <c r="BE65" s="35">
        <f t="shared" si="122"/>
        <v>8.326</v>
      </c>
      <c r="BF65" s="35">
        <f t="shared" si="123"/>
        <v>1.294</v>
      </c>
      <c r="BG65" s="35">
        <f t="shared" si="124"/>
        <v>23.184</v>
      </c>
      <c r="BH65" s="35">
        <f t="shared" si="125"/>
        <v>0</v>
      </c>
      <c r="BI65" s="35">
        <f t="shared" si="126"/>
        <v>0</v>
      </c>
      <c r="BJ65" s="35">
        <f t="shared" si="127"/>
        <v>0.189</v>
      </c>
      <c r="BK65" s="35">
        <f t="shared" si="128"/>
        <v>0</v>
      </c>
      <c r="BL65" s="35">
        <f t="shared" si="129"/>
        <v>0</v>
      </c>
      <c r="BM65" s="35">
        <f t="shared" si="130"/>
        <v>0</v>
      </c>
      <c r="BN65" s="35">
        <f t="shared" si="131"/>
        <v>0</v>
      </c>
      <c r="BO65" s="35">
        <f t="shared" si="132"/>
        <v>0</v>
      </c>
      <c r="BP65" s="35">
        <f t="shared" si="133"/>
        <v>0</v>
      </c>
      <c r="BQ65" s="35">
        <f t="shared" si="134"/>
        <v>0</v>
      </c>
      <c r="BR65" s="35">
        <f t="shared" si="135"/>
        <v>2.628</v>
      </c>
      <c r="BS65" s="35">
        <f t="shared" si="136"/>
        <v>0.138</v>
      </c>
      <c r="BT65" s="35">
        <f t="shared" si="137"/>
        <v>0.046</v>
      </c>
      <c r="BU65" s="35">
        <f t="shared" si="138"/>
        <v>3.947</v>
      </c>
      <c r="BV65" s="35">
        <f t="shared" si="139"/>
        <v>0</v>
      </c>
      <c r="BW65" s="35">
        <f t="shared" si="140"/>
        <v>0.046</v>
      </c>
      <c r="BX65" s="35">
        <f t="shared" si="141"/>
        <v>0</v>
      </c>
      <c r="BY65" s="35">
        <f t="shared" si="142"/>
        <v>0</v>
      </c>
      <c r="BZ65" s="35">
        <f t="shared" si="143"/>
        <v>0</v>
      </c>
      <c r="CA65" s="35">
        <f t="shared" si="144"/>
        <v>0</v>
      </c>
      <c r="CB65" s="35">
        <f t="shared" si="145"/>
        <v>0.04601</v>
      </c>
      <c r="CC65" s="35">
        <f t="shared" si="146"/>
        <v>0.422</v>
      </c>
      <c r="CD65" s="35">
        <f t="shared" si="147"/>
        <v>0</v>
      </c>
      <c r="CE65" s="35">
        <f t="shared" si="148"/>
        <v>0</v>
      </c>
    </row>
    <row r="66" spans="6:83">
      <c r="F66" s="44" t="s">
        <v>1538</v>
      </c>
      <c r="G66" s="50">
        <v>0.57</v>
      </c>
      <c r="H66" s="50">
        <v>0</v>
      </c>
      <c r="I66" s="50">
        <v>0</v>
      </c>
      <c r="J66" s="50">
        <v>0.167</v>
      </c>
      <c r="K66" s="50">
        <v>0</v>
      </c>
      <c r="L66" s="50">
        <v>0.3</v>
      </c>
      <c r="M66" s="50">
        <v>0</v>
      </c>
      <c r="N66" s="50">
        <v>1</v>
      </c>
      <c r="O66" s="50">
        <v>0</v>
      </c>
      <c r="P66" s="50">
        <v>0.4</v>
      </c>
      <c r="Q66" s="50">
        <v>0.3</v>
      </c>
      <c r="R66" s="50">
        <v>0.4</v>
      </c>
      <c r="S66" s="50">
        <v>0</v>
      </c>
      <c r="T66" s="50">
        <v>0</v>
      </c>
      <c r="U66" s="50">
        <v>0.3</v>
      </c>
      <c r="V66" s="204">
        <v>0</v>
      </c>
      <c r="W66" s="50">
        <v>0</v>
      </c>
      <c r="X66" s="50">
        <v>0.3</v>
      </c>
      <c r="Y66" s="50">
        <v>1</v>
      </c>
      <c r="Z66" s="204">
        <v>0</v>
      </c>
      <c r="AA66" s="204">
        <v>0</v>
      </c>
      <c r="AB66" s="204">
        <v>0</v>
      </c>
      <c r="AC66" s="50">
        <v>1</v>
      </c>
      <c r="AD66" s="50">
        <v>0.9</v>
      </c>
      <c r="AE66" s="50">
        <v>0.3</v>
      </c>
      <c r="AF66" s="50">
        <v>0.3</v>
      </c>
      <c r="AG66" s="50">
        <v>0.1</v>
      </c>
      <c r="AH66" s="50">
        <v>0.4</v>
      </c>
      <c r="AI66" s="50">
        <v>0.657</v>
      </c>
      <c r="AJ66" s="50">
        <v>0.3</v>
      </c>
      <c r="AK66" s="50">
        <v>0.0775987238337077</v>
      </c>
      <c r="AL66" s="50">
        <v>0</v>
      </c>
      <c r="AM66" s="50">
        <v>0</v>
      </c>
      <c r="AN66" s="50">
        <v>0</v>
      </c>
      <c r="AO66" s="50">
        <v>0</v>
      </c>
      <c r="AP66" s="50">
        <v>0</v>
      </c>
      <c r="AQ66" s="50">
        <v>0</v>
      </c>
      <c r="AR66" s="50"/>
      <c r="AS66" s="54"/>
      <c r="AT66" t="s">
        <v>235</v>
      </c>
      <c r="AU66" s="35">
        <f t="shared" si="112"/>
        <v>0.043</v>
      </c>
      <c r="AV66" s="35">
        <f t="shared" si="113"/>
        <v>0.343</v>
      </c>
      <c r="AW66" s="35">
        <f t="shared" si="114"/>
        <v>0.042</v>
      </c>
      <c r="AX66" s="35">
        <f t="shared" si="115"/>
        <v>2.59858</v>
      </c>
      <c r="AY66" s="35">
        <f t="shared" si="116"/>
        <v>0</v>
      </c>
      <c r="AZ66" s="35">
        <f t="shared" si="117"/>
        <v>0</v>
      </c>
      <c r="BA66" s="35">
        <f t="shared" si="118"/>
        <v>2.917</v>
      </c>
      <c r="BB66" s="35">
        <f t="shared" si="119"/>
        <v>0.343</v>
      </c>
      <c r="BC66" s="35">
        <f t="shared" si="120"/>
        <v>0.042</v>
      </c>
      <c r="BD66" s="35">
        <f t="shared" si="121"/>
        <v>0.341</v>
      </c>
      <c r="BE66" s="35">
        <f t="shared" si="122"/>
        <v>4.547</v>
      </c>
      <c r="BF66" s="35">
        <f t="shared" si="123"/>
        <v>0.171</v>
      </c>
      <c r="BG66" s="35">
        <f t="shared" si="124"/>
        <v>0</v>
      </c>
      <c r="BH66" s="35">
        <f t="shared" si="125"/>
        <v>0.043</v>
      </c>
      <c r="BI66" s="35">
        <f t="shared" si="126"/>
        <v>0</v>
      </c>
      <c r="BJ66" s="35">
        <f t="shared" si="127"/>
        <v>3.304</v>
      </c>
      <c r="BK66" s="35">
        <f t="shared" si="128"/>
        <v>0</v>
      </c>
      <c r="BL66" s="35">
        <f t="shared" si="129"/>
        <v>6.028</v>
      </c>
      <c r="BM66" s="35">
        <f t="shared" si="130"/>
        <v>0</v>
      </c>
      <c r="BN66" s="35">
        <f t="shared" si="131"/>
        <v>0.085</v>
      </c>
      <c r="BO66" s="35">
        <f t="shared" si="132"/>
        <v>0.085</v>
      </c>
      <c r="BP66" s="35">
        <f t="shared" si="133"/>
        <v>0</v>
      </c>
      <c r="BQ66" s="35">
        <f t="shared" si="134"/>
        <v>0.043</v>
      </c>
      <c r="BR66" s="35">
        <f t="shared" si="135"/>
        <v>1.973</v>
      </c>
      <c r="BS66" s="35">
        <f t="shared" si="136"/>
        <v>4.161</v>
      </c>
      <c r="BT66" s="35">
        <f t="shared" si="137"/>
        <v>0.085</v>
      </c>
      <c r="BU66" s="35">
        <f t="shared" si="138"/>
        <v>0.304</v>
      </c>
      <c r="BV66" s="35">
        <f t="shared" si="139"/>
        <v>1.201</v>
      </c>
      <c r="BW66" s="35">
        <f t="shared" si="140"/>
        <v>0.17</v>
      </c>
      <c r="BX66" s="35">
        <f t="shared" si="141"/>
        <v>0</v>
      </c>
      <c r="BY66" s="35">
        <f t="shared" si="142"/>
        <v>6.808</v>
      </c>
      <c r="BZ66" s="35">
        <f t="shared" si="143"/>
        <v>0.04258</v>
      </c>
      <c r="CA66" s="35">
        <f t="shared" si="144"/>
        <v>0</v>
      </c>
      <c r="CB66" s="35">
        <f t="shared" si="145"/>
        <v>0</v>
      </c>
      <c r="CC66" s="35">
        <f t="shared" si="146"/>
        <v>0</v>
      </c>
      <c r="CD66" s="35">
        <f t="shared" si="147"/>
        <v>0.043</v>
      </c>
      <c r="CE66" s="35">
        <f t="shared" si="148"/>
        <v>0</v>
      </c>
    </row>
    <row r="67" spans="6:83">
      <c r="F67" s="44" t="s">
        <v>1539</v>
      </c>
      <c r="G67" s="204">
        <v>0.01</v>
      </c>
      <c r="H67" s="204">
        <v>0</v>
      </c>
      <c r="I67" s="204">
        <v>1</v>
      </c>
      <c r="J67" s="204">
        <v>0</v>
      </c>
      <c r="K67" s="50">
        <v>0</v>
      </c>
      <c r="L67" s="204">
        <v>0</v>
      </c>
      <c r="M67" s="204">
        <v>0</v>
      </c>
      <c r="N67" s="204">
        <v>0</v>
      </c>
      <c r="O67" s="204">
        <v>0</v>
      </c>
      <c r="P67" s="204">
        <v>0</v>
      </c>
      <c r="Q67" s="204">
        <v>0</v>
      </c>
      <c r="R67" s="204">
        <v>0.4</v>
      </c>
      <c r="S67" s="204">
        <v>0</v>
      </c>
      <c r="T67" s="50">
        <v>0</v>
      </c>
      <c r="U67" s="204">
        <v>0</v>
      </c>
      <c r="V67" s="204">
        <v>0</v>
      </c>
      <c r="W67" s="204">
        <v>0</v>
      </c>
      <c r="X67" s="204">
        <v>0</v>
      </c>
      <c r="Y67" s="204">
        <v>0</v>
      </c>
      <c r="Z67" s="204">
        <v>0</v>
      </c>
      <c r="AA67" s="204">
        <v>0</v>
      </c>
      <c r="AB67" s="204">
        <v>0</v>
      </c>
      <c r="AC67" s="204">
        <v>0</v>
      </c>
      <c r="AD67" s="204">
        <v>0</v>
      </c>
      <c r="AE67" s="204">
        <v>0</v>
      </c>
      <c r="AF67" s="204">
        <v>0</v>
      </c>
      <c r="AG67" s="204">
        <v>0.2</v>
      </c>
      <c r="AH67" s="204">
        <v>0.4</v>
      </c>
      <c r="AI67" s="204">
        <v>0.0824</v>
      </c>
      <c r="AJ67" s="204">
        <v>0</v>
      </c>
      <c r="AK67" s="204">
        <v>0</v>
      </c>
      <c r="AL67" s="204">
        <v>0</v>
      </c>
      <c r="AM67" s="204">
        <v>0</v>
      </c>
      <c r="AN67" s="204">
        <v>0</v>
      </c>
      <c r="AO67" s="204">
        <v>0</v>
      </c>
      <c r="AP67" s="204">
        <v>0</v>
      </c>
      <c r="AQ67" s="204">
        <v>0</v>
      </c>
      <c r="AR67" s="204"/>
      <c r="AS67" s="54"/>
      <c r="AT67" t="s">
        <v>236</v>
      </c>
      <c r="AU67" s="35">
        <f t="shared" si="112"/>
        <v>0</v>
      </c>
      <c r="AV67" s="35">
        <f t="shared" si="113"/>
        <v>0</v>
      </c>
      <c r="AW67" s="35">
        <f t="shared" si="114"/>
        <v>0</v>
      </c>
      <c r="AX67" s="35">
        <f t="shared" si="115"/>
        <v>0</v>
      </c>
      <c r="AY67" s="35">
        <f t="shared" si="116"/>
        <v>0</v>
      </c>
      <c r="AZ67" s="35">
        <f t="shared" si="117"/>
        <v>0</v>
      </c>
      <c r="BA67" s="35">
        <f t="shared" si="118"/>
        <v>0</v>
      </c>
      <c r="BB67" s="35">
        <f t="shared" si="119"/>
        <v>0</v>
      </c>
      <c r="BC67" s="35">
        <f t="shared" si="120"/>
        <v>0</v>
      </c>
      <c r="BD67" s="35">
        <f t="shared" si="121"/>
        <v>0</v>
      </c>
      <c r="BE67" s="35">
        <f t="shared" si="122"/>
        <v>0</v>
      </c>
      <c r="BF67" s="35">
        <f t="shared" si="123"/>
        <v>0</v>
      </c>
      <c r="BG67" s="35">
        <f t="shared" si="124"/>
        <v>70.312</v>
      </c>
      <c r="BH67" s="35">
        <f t="shared" si="125"/>
        <v>0</v>
      </c>
      <c r="BI67" s="35">
        <f t="shared" si="126"/>
        <v>0</v>
      </c>
      <c r="BJ67" s="35">
        <f t="shared" si="127"/>
        <v>0</v>
      </c>
      <c r="BK67" s="35">
        <f t="shared" si="128"/>
        <v>0</v>
      </c>
      <c r="BL67" s="35">
        <f t="shared" si="129"/>
        <v>0</v>
      </c>
      <c r="BM67" s="35">
        <f t="shared" si="130"/>
        <v>0</v>
      </c>
      <c r="BN67" s="35">
        <f t="shared" si="131"/>
        <v>0</v>
      </c>
      <c r="BO67" s="35">
        <f t="shared" si="132"/>
        <v>0</v>
      </c>
      <c r="BP67" s="35">
        <f t="shared" si="133"/>
        <v>0</v>
      </c>
      <c r="BQ67" s="35">
        <f t="shared" si="134"/>
        <v>0</v>
      </c>
      <c r="BR67" s="35">
        <f t="shared" si="135"/>
        <v>0</v>
      </c>
      <c r="BS67" s="35">
        <f t="shared" si="136"/>
        <v>0</v>
      </c>
      <c r="BT67" s="35">
        <f t="shared" si="137"/>
        <v>0</v>
      </c>
      <c r="BU67" s="35">
        <f t="shared" si="138"/>
        <v>0</v>
      </c>
      <c r="BV67" s="35">
        <f t="shared" si="139"/>
        <v>0</v>
      </c>
      <c r="BW67" s="35">
        <f t="shared" si="140"/>
        <v>0</v>
      </c>
      <c r="BX67" s="35">
        <f t="shared" si="141"/>
        <v>0</v>
      </c>
      <c r="BY67" s="35">
        <f t="shared" si="142"/>
        <v>0</v>
      </c>
      <c r="BZ67" s="35">
        <f t="shared" si="143"/>
        <v>0</v>
      </c>
      <c r="CA67" s="35">
        <f t="shared" si="144"/>
        <v>0</v>
      </c>
      <c r="CB67" s="35">
        <f t="shared" si="145"/>
        <v>0</v>
      </c>
      <c r="CC67" s="35">
        <f t="shared" si="146"/>
        <v>0</v>
      </c>
      <c r="CD67" s="35">
        <f t="shared" si="147"/>
        <v>0</v>
      </c>
      <c r="CE67" s="35">
        <f t="shared" si="148"/>
        <v>0</v>
      </c>
    </row>
    <row r="68" spans="6:83">
      <c r="F68" s="44" t="s">
        <v>1540</v>
      </c>
      <c r="G68" s="49">
        <f>1-SUM(G65:G67)</f>
        <v>0.35</v>
      </c>
      <c r="H68" s="49">
        <f t="shared" ref="H68" si="186">1-SUM(H65:H67)</f>
        <v>0</v>
      </c>
      <c r="I68" s="49">
        <f t="shared" ref="I68" si="187">1-SUM(I65:I67)</f>
        <v>0</v>
      </c>
      <c r="J68" s="49">
        <f t="shared" ref="J68" si="188">1-SUM(J65:J67)</f>
        <v>0.666</v>
      </c>
      <c r="K68" s="49">
        <f t="shared" ref="K68" si="189">1-SUM(K65:K67)</f>
        <v>1</v>
      </c>
      <c r="L68" s="49">
        <f t="shared" ref="L68" si="190">1-SUM(L65:L67)</f>
        <v>0</v>
      </c>
      <c r="M68" s="49">
        <f t="shared" ref="M68" si="191">1-SUM(M65:M67)</f>
        <v>1</v>
      </c>
      <c r="N68" s="49">
        <f t="shared" ref="N68" si="192">1-SUM(N65:N67)</f>
        <v>0</v>
      </c>
      <c r="O68" s="49">
        <f t="shared" ref="O68" si="193">1-SUM(O65:O67)</f>
        <v>1</v>
      </c>
      <c r="P68" s="49">
        <f t="shared" ref="P68" si="194">1-SUM(P65:P67)</f>
        <v>0.6</v>
      </c>
      <c r="Q68" s="49">
        <f t="shared" ref="Q68" si="195">1-SUM(Q65:Q67)</f>
        <v>0</v>
      </c>
      <c r="R68" s="49">
        <f t="shared" ref="R68" si="196">1-SUM(R65:R67)</f>
        <v>0.2</v>
      </c>
      <c r="S68" s="49">
        <f t="shared" ref="S68" si="197">1-SUM(S65:S67)</f>
        <v>1</v>
      </c>
      <c r="T68" s="49">
        <f t="shared" ref="T68" si="198">1-SUM(T65:T67)</f>
        <v>1</v>
      </c>
      <c r="U68" s="49">
        <f t="shared" ref="U68" si="199">1-SUM(U65:U67)</f>
        <v>0</v>
      </c>
      <c r="V68" s="49">
        <f t="shared" ref="V68" si="200">1-SUM(V65:V67)</f>
        <v>0</v>
      </c>
      <c r="W68" s="49">
        <f t="shared" ref="W68" si="201">1-SUM(W65:W67)</f>
        <v>1</v>
      </c>
      <c r="X68" s="49">
        <f t="shared" ref="X68" si="202">1-SUM(X65:X67)</f>
        <v>0</v>
      </c>
      <c r="Y68" s="49">
        <f t="shared" ref="Y68" si="203">1-SUM(Y65:Y67)</f>
        <v>0</v>
      </c>
      <c r="Z68" s="49">
        <f t="shared" ref="Z68" si="204">1-SUM(Z65:Z67)</f>
        <v>1</v>
      </c>
      <c r="AA68" s="49">
        <f t="shared" ref="AA68" si="205">1-SUM(AA65:AA67)</f>
        <v>1</v>
      </c>
      <c r="AB68" s="49">
        <f t="shared" ref="AB68" si="206">1-SUM(AB65:AB67)</f>
        <v>1</v>
      </c>
      <c r="AC68" s="49">
        <f t="shared" ref="AC68" si="207">1-SUM(AC65:AC67)</f>
        <v>0</v>
      </c>
      <c r="AD68" s="49">
        <f t="shared" ref="AD68" si="208">1-SUM(AD65:AD67)</f>
        <v>0.1</v>
      </c>
      <c r="AE68" s="49">
        <f t="shared" ref="AE68" si="209">1-SUM(AE65:AE67)</f>
        <v>0</v>
      </c>
      <c r="AF68" s="49">
        <f t="shared" ref="AF68" si="210">1-SUM(AF65:AF67)</f>
        <v>0</v>
      </c>
      <c r="AG68" s="49">
        <f t="shared" ref="AG68" si="211">1-SUM(AG65:AG67)</f>
        <v>0.7</v>
      </c>
      <c r="AH68" s="49">
        <f t="shared" ref="AH68" si="212">1-SUM(AH65:AH67)</f>
        <v>0.2</v>
      </c>
      <c r="AI68" s="49">
        <f t="shared" ref="AI68" si="213">1-SUM(AI65:AI67)</f>
        <v>0.1936</v>
      </c>
      <c r="AJ68" s="49">
        <f t="shared" ref="AJ68" si="214">1-SUM(AJ65:AJ67)</f>
        <v>0</v>
      </c>
      <c r="AK68" s="49">
        <f t="shared" ref="AK68" si="215">1-SUM(AK65:AK67)</f>
        <v>0.305023277012729</v>
      </c>
      <c r="AL68" s="49">
        <f t="shared" ref="AL68" si="216">1-SUM(AL65:AL67)</f>
        <v>1</v>
      </c>
      <c r="AM68" s="49">
        <f t="shared" ref="AM68" si="217">1-SUM(AM65:AM67)</f>
        <v>1</v>
      </c>
      <c r="AN68" s="49">
        <f t="shared" ref="AN68" si="218">1-SUM(AN65:AN67)</f>
        <v>1</v>
      </c>
      <c r="AO68" s="49">
        <f t="shared" ref="AO68" si="219">1-SUM(AO65:AO67)</f>
        <v>1</v>
      </c>
      <c r="AP68" s="49">
        <f t="shared" ref="AP68" si="220">1-SUM(AP65:AP67)</f>
        <v>1</v>
      </c>
      <c r="AQ68" s="49">
        <f t="shared" ref="AQ68" si="221">1-SUM(AQ65:AQ67)</f>
        <v>1</v>
      </c>
      <c r="AR68" s="49"/>
      <c r="AS68" s="54"/>
      <c r="AT68" t="s">
        <v>237</v>
      </c>
      <c r="AU68" s="35">
        <f t="shared" si="112"/>
        <v>1.2</v>
      </c>
      <c r="AV68" s="35">
        <f t="shared" si="113"/>
        <v>0</v>
      </c>
      <c r="AW68" s="35">
        <f t="shared" si="114"/>
        <v>0.16</v>
      </c>
      <c r="AX68" s="35">
        <f t="shared" si="115"/>
        <v>0.09337167</v>
      </c>
      <c r="AY68" s="35">
        <f t="shared" si="116"/>
        <v>0</v>
      </c>
      <c r="AZ68" s="35">
        <f t="shared" si="117"/>
        <v>1.28</v>
      </c>
      <c r="BA68" s="35">
        <f t="shared" si="118"/>
        <v>45.56</v>
      </c>
      <c r="BB68" s="35">
        <f t="shared" si="119"/>
        <v>0.32</v>
      </c>
      <c r="BC68" s="35">
        <f t="shared" si="120"/>
        <v>0</v>
      </c>
      <c r="BD68" s="35">
        <f t="shared" si="121"/>
        <v>2.32</v>
      </c>
      <c r="BE68" s="35">
        <f t="shared" si="122"/>
        <v>9.297</v>
      </c>
      <c r="BF68" s="35">
        <f t="shared" si="123"/>
        <v>1.82</v>
      </c>
      <c r="BG68" s="35">
        <f t="shared" si="124"/>
        <v>10.44</v>
      </c>
      <c r="BH68" s="35">
        <f t="shared" si="125"/>
        <v>0.12</v>
      </c>
      <c r="BI68" s="35">
        <f t="shared" si="126"/>
        <v>0.04</v>
      </c>
      <c r="BJ68" s="35">
        <f t="shared" si="127"/>
        <v>0.4</v>
      </c>
      <c r="BK68" s="35">
        <f t="shared" si="128"/>
        <v>0</v>
      </c>
      <c r="BL68" s="35">
        <f t="shared" si="129"/>
        <v>2.248</v>
      </c>
      <c r="BM68" s="35">
        <f t="shared" si="130"/>
        <v>0.04</v>
      </c>
      <c r="BN68" s="35">
        <f t="shared" si="131"/>
        <v>0</v>
      </c>
      <c r="BO68" s="35">
        <f t="shared" si="132"/>
        <v>0</v>
      </c>
      <c r="BP68" s="35">
        <f t="shared" si="133"/>
        <v>0</v>
      </c>
      <c r="BQ68" s="35">
        <f t="shared" si="134"/>
        <v>2.52</v>
      </c>
      <c r="BR68" s="35">
        <f t="shared" si="135"/>
        <v>0.92</v>
      </c>
      <c r="BS68" s="35">
        <f t="shared" si="136"/>
        <v>0.64</v>
      </c>
      <c r="BT68" s="35">
        <f t="shared" si="137"/>
        <v>2</v>
      </c>
      <c r="BU68" s="35">
        <f t="shared" si="138"/>
        <v>0.3321</v>
      </c>
      <c r="BV68" s="35">
        <f t="shared" si="139"/>
        <v>0.68</v>
      </c>
      <c r="BW68" s="35">
        <f t="shared" si="140"/>
        <v>0.12</v>
      </c>
      <c r="BX68" s="35">
        <f t="shared" si="141"/>
        <v>2.45</v>
      </c>
      <c r="BY68" s="35">
        <f t="shared" si="142"/>
        <v>5.32</v>
      </c>
      <c r="BZ68" s="35">
        <f t="shared" si="143"/>
        <v>0.40001</v>
      </c>
      <c r="CA68" s="35">
        <f t="shared" si="144"/>
        <v>0</v>
      </c>
      <c r="CB68" s="35">
        <f t="shared" si="145"/>
        <v>0</v>
      </c>
      <c r="CC68" s="35">
        <f t="shared" si="146"/>
        <v>0</v>
      </c>
      <c r="CD68" s="35">
        <f t="shared" si="147"/>
        <v>0.08</v>
      </c>
      <c r="CE68" s="35">
        <f t="shared" si="148"/>
        <v>0.802</v>
      </c>
    </row>
    <row r="69" spans="5:83">
      <c r="E69" s="46" t="s">
        <v>192</v>
      </c>
      <c r="F69" s="48"/>
      <c r="G69" s="47" t="str">
        <f>IF(SUM(G65:G68)&lt;&gt;1,"ERROR","")</f>
        <v/>
      </c>
      <c r="H69" s="47" t="str">
        <f t="shared" ref="H69" si="222">IF(SUM(H65:H68)&lt;&gt;1,"ERROR","")</f>
        <v/>
      </c>
      <c r="I69" s="47" t="str">
        <f t="shared" ref="I69" si="223">IF(SUM(I65:I68)&lt;&gt;1,"ERROR","")</f>
        <v/>
      </c>
      <c r="J69" s="47" t="str">
        <f t="shared" ref="J69" si="224">IF(SUM(J65:J68)&lt;&gt;1,"ERROR","")</f>
        <v/>
      </c>
      <c r="K69" s="47" t="str">
        <f t="shared" ref="K69" si="225">IF(SUM(K65:K68)&lt;&gt;1,"ERROR","")</f>
        <v/>
      </c>
      <c r="L69" s="47" t="str">
        <f t="shared" ref="L69" si="226">IF(SUM(L65:L68)&lt;&gt;1,"ERROR","")</f>
        <v/>
      </c>
      <c r="M69" s="47" t="str">
        <f t="shared" ref="M69" si="227">IF(SUM(M65:M68)&lt;&gt;1,"ERROR","")</f>
        <v/>
      </c>
      <c r="N69" s="47" t="str">
        <f t="shared" ref="N69" si="228">IF(SUM(N65:N68)&lt;&gt;1,"ERROR","")</f>
        <v/>
      </c>
      <c r="O69" s="47" t="str">
        <f t="shared" ref="O69" si="229">IF(SUM(O65:O68)&lt;&gt;1,"ERROR","")</f>
        <v/>
      </c>
      <c r="P69" s="47" t="str">
        <f t="shared" ref="P69" si="230">IF(SUM(P65:P68)&lt;&gt;1,"ERROR","")</f>
        <v/>
      </c>
      <c r="Q69" s="47" t="str">
        <f t="shared" ref="Q69" si="231">IF(SUM(Q65:Q68)&lt;&gt;1,"ERROR","")</f>
        <v/>
      </c>
      <c r="R69" s="47" t="str">
        <f t="shared" ref="R69" si="232">IF(SUM(R65:R68)&lt;&gt;1,"ERROR","")</f>
        <v/>
      </c>
      <c r="S69" s="47" t="str">
        <f t="shared" ref="S69" si="233">IF(SUM(S65:S68)&lt;&gt;1,"ERROR","")</f>
        <v/>
      </c>
      <c r="T69" s="47" t="str">
        <f t="shared" ref="T69" si="234">IF(SUM(T65:T68)&lt;&gt;1,"ERROR","")</f>
        <v/>
      </c>
      <c r="U69" s="47" t="str">
        <f t="shared" ref="U69" si="235">IF(SUM(U65:U68)&lt;&gt;1,"ERROR","")</f>
        <v/>
      </c>
      <c r="V69" s="47" t="str">
        <f t="shared" ref="V69" si="236">IF(SUM(V65:V68)&lt;&gt;1,"ERROR","")</f>
        <v/>
      </c>
      <c r="W69" s="47" t="str">
        <f t="shared" ref="W69" si="237">IF(SUM(W65:W68)&lt;&gt;1,"ERROR","")</f>
        <v/>
      </c>
      <c r="X69" s="47" t="str">
        <f t="shared" ref="X69" si="238">IF(SUM(X65:X68)&lt;&gt;1,"ERROR","")</f>
        <v/>
      </c>
      <c r="Y69" s="47" t="str">
        <f t="shared" ref="Y69" si="239">IF(SUM(Y65:Y68)&lt;&gt;1,"ERROR","")</f>
        <v/>
      </c>
      <c r="Z69" s="47" t="str">
        <f t="shared" ref="Z69" si="240">IF(SUM(Z65:Z68)&lt;&gt;1,"ERROR","")</f>
        <v/>
      </c>
      <c r="AA69" s="47" t="str">
        <f t="shared" ref="AA69" si="241">IF(SUM(AA65:AA68)&lt;&gt;1,"ERROR","")</f>
        <v/>
      </c>
      <c r="AB69" s="47" t="str">
        <f t="shared" ref="AB69" si="242">IF(SUM(AB65:AB68)&lt;&gt;1,"ERROR","")</f>
        <v/>
      </c>
      <c r="AC69" s="47" t="str">
        <f t="shared" ref="AC69" si="243">IF(SUM(AC65:AC68)&lt;&gt;1,"ERROR","")</f>
        <v/>
      </c>
      <c r="AD69" s="47" t="str">
        <f t="shared" ref="AD69" si="244">IF(SUM(AD65:AD68)&lt;&gt;1,"ERROR","")</f>
        <v/>
      </c>
      <c r="AE69" s="47" t="str">
        <f t="shared" ref="AE69" si="245">IF(SUM(AE65:AE68)&lt;&gt;1,"ERROR","")</f>
        <v/>
      </c>
      <c r="AF69" s="47" t="str">
        <f t="shared" ref="AF69" si="246">IF(SUM(AF65:AF68)&lt;&gt;1,"ERROR","")</f>
        <v/>
      </c>
      <c r="AG69" s="47" t="str">
        <f t="shared" ref="AG69" si="247">IF(SUM(AG65:AG68)&lt;&gt;1,"ERROR","")</f>
        <v/>
      </c>
      <c r="AH69" s="47" t="str">
        <f t="shared" ref="AH69" si="248">IF(SUM(AH65:AH68)&lt;&gt;1,"ERROR","")</f>
        <v/>
      </c>
      <c r="AI69" s="47" t="str">
        <f t="shared" ref="AI69" si="249">IF(SUM(AI65:AI68)&lt;&gt;1,"ERROR","")</f>
        <v/>
      </c>
      <c r="AJ69" s="47" t="str">
        <f t="shared" ref="AJ69" si="250">IF(SUM(AJ65:AJ68)&lt;&gt;1,"ERROR","")</f>
        <v/>
      </c>
      <c r="AK69" s="47" t="str">
        <f t="shared" ref="AK69" si="251">IF(SUM(AK65:AK68)&lt;&gt;1,"ERROR","")</f>
        <v/>
      </c>
      <c r="AL69" s="47" t="str">
        <f t="shared" ref="AL69" si="252">IF(SUM(AL65:AL68)&lt;&gt;1,"ERROR","")</f>
        <v/>
      </c>
      <c r="AM69" s="47" t="str">
        <f t="shared" ref="AM69" si="253">IF(SUM(AM65:AM68)&lt;&gt;1,"ERROR","")</f>
        <v/>
      </c>
      <c r="AN69" s="47" t="str">
        <f t="shared" ref="AN69" si="254">IF(SUM(AN65:AN68)&lt;&gt;1,"ERROR","")</f>
        <v/>
      </c>
      <c r="AO69" s="47" t="str">
        <f t="shared" ref="AO69" si="255">IF(SUM(AO65:AO68)&lt;&gt;1,"ERROR","")</f>
        <v/>
      </c>
      <c r="AP69" s="47" t="str">
        <f t="shared" ref="AP69" si="256">IF(SUM(AP65:AP68)&lt;&gt;1,"ERROR","")</f>
        <v/>
      </c>
      <c r="AQ69" s="47" t="str">
        <f t="shared" ref="AQ69" si="257">IF(SUM(AQ65:AQ68)&lt;&gt;1,"ERROR","")</f>
        <v/>
      </c>
      <c r="AR69" s="47"/>
      <c r="AS69" s="54"/>
      <c r="AT69" s="20" t="s">
        <v>239</v>
      </c>
      <c r="AU69" s="35">
        <f t="shared" si="112"/>
        <v>0.521890562505682</v>
      </c>
      <c r="AV69" s="35">
        <f t="shared" si="113"/>
        <v>76.1485384686234</v>
      </c>
      <c r="AW69" s="35">
        <f t="shared" si="114"/>
        <v>0.727465538639274</v>
      </c>
      <c r="AX69" s="35">
        <f t="shared" si="115"/>
        <v>0.0173071835858316</v>
      </c>
      <c r="AY69" s="35">
        <f t="shared" si="116"/>
        <v>0</v>
      </c>
      <c r="AZ69" s="35">
        <f t="shared" si="117"/>
        <v>5.62272781215077</v>
      </c>
      <c r="BA69" s="35">
        <f t="shared" si="118"/>
        <v>126.869353804553</v>
      </c>
      <c r="BB69" s="35">
        <f t="shared" si="119"/>
        <v>1.20082498775121</v>
      </c>
      <c r="BC69" s="35">
        <f t="shared" si="120"/>
        <v>0.00271760583941609</v>
      </c>
      <c r="BD69" s="35">
        <f t="shared" si="121"/>
        <v>0</v>
      </c>
      <c r="BE69" s="35">
        <f t="shared" si="122"/>
        <v>30.4049477276707</v>
      </c>
      <c r="BF69" s="35">
        <f t="shared" si="123"/>
        <v>0.00370374138613864</v>
      </c>
      <c r="BG69" s="35">
        <f t="shared" si="124"/>
        <v>0.687230677817065</v>
      </c>
      <c r="BH69" s="35">
        <f t="shared" si="125"/>
        <v>2.699</v>
      </c>
      <c r="BI69" s="35">
        <f t="shared" si="126"/>
        <v>0.111518352143583</v>
      </c>
      <c r="BJ69" s="35">
        <f t="shared" si="127"/>
        <v>1.73773907511098</v>
      </c>
      <c r="BK69" s="35">
        <f t="shared" si="128"/>
        <v>0</v>
      </c>
      <c r="BL69" s="35">
        <f t="shared" si="129"/>
        <v>54.2252863928683</v>
      </c>
      <c r="BM69" s="35">
        <f t="shared" si="130"/>
        <v>0.0533138551263005</v>
      </c>
      <c r="BN69" s="35">
        <f t="shared" si="131"/>
        <v>0.599</v>
      </c>
      <c r="BO69" s="35">
        <f t="shared" si="132"/>
        <v>0.154813392299798</v>
      </c>
      <c r="BP69" s="35">
        <f t="shared" si="133"/>
        <v>0</v>
      </c>
      <c r="BQ69" s="35">
        <f t="shared" si="134"/>
        <v>55.6017704049929</v>
      </c>
      <c r="BR69" s="35">
        <f t="shared" si="135"/>
        <v>0.888</v>
      </c>
      <c r="BS69" s="35">
        <f t="shared" si="136"/>
        <v>0.0435688499999998</v>
      </c>
      <c r="BT69" s="35">
        <f t="shared" si="137"/>
        <v>0.0484549354599408</v>
      </c>
      <c r="BU69" s="35">
        <f t="shared" si="138"/>
        <v>26.7435901893316</v>
      </c>
      <c r="BV69" s="35">
        <f t="shared" si="139"/>
        <v>3.53908301109471</v>
      </c>
      <c r="BW69" s="35">
        <f t="shared" si="140"/>
        <v>0.700640899874126</v>
      </c>
      <c r="BX69" s="35">
        <f t="shared" si="141"/>
        <v>0.0153637044193426</v>
      </c>
      <c r="BY69" s="35">
        <f t="shared" si="142"/>
        <v>27.4147205398161</v>
      </c>
      <c r="BZ69" s="35">
        <f t="shared" si="143"/>
        <v>0</v>
      </c>
      <c r="CA69" s="35">
        <f t="shared" si="144"/>
        <v>0.00179</v>
      </c>
      <c r="CB69" s="35">
        <f t="shared" si="145"/>
        <v>0</v>
      </c>
      <c r="CC69" s="35">
        <f t="shared" si="146"/>
        <v>0</v>
      </c>
      <c r="CD69" s="35">
        <f t="shared" si="147"/>
        <v>0.0291249998533167</v>
      </c>
      <c r="CE69" s="35">
        <f t="shared" si="148"/>
        <v>0.0151699999999999</v>
      </c>
    </row>
    <row r="70" spans="4:83">
      <c r="D70" s="4"/>
      <c r="E70" s="43" t="s">
        <v>237</v>
      </c>
      <c r="F70" s="44" t="s">
        <v>1537</v>
      </c>
      <c r="G70" s="50">
        <v>0.07</v>
      </c>
      <c r="H70" s="50">
        <v>0.74</v>
      </c>
      <c r="I70" s="50">
        <v>0</v>
      </c>
      <c r="J70" s="50">
        <v>0</v>
      </c>
      <c r="K70" s="50">
        <v>0</v>
      </c>
      <c r="L70" s="50">
        <v>0.7</v>
      </c>
      <c r="M70" s="50">
        <v>0.4</v>
      </c>
      <c r="N70" s="50">
        <v>0</v>
      </c>
      <c r="O70" s="50">
        <v>0.5</v>
      </c>
      <c r="P70" s="50">
        <v>0</v>
      </c>
      <c r="Q70" s="50">
        <v>0.7</v>
      </c>
      <c r="R70" s="50">
        <v>0</v>
      </c>
      <c r="S70" s="50">
        <v>0.4</v>
      </c>
      <c r="T70" s="50">
        <v>0</v>
      </c>
      <c r="U70" s="50">
        <v>0.7</v>
      </c>
      <c r="V70" s="50">
        <v>1</v>
      </c>
      <c r="W70" s="50">
        <v>0</v>
      </c>
      <c r="X70" s="50">
        <v>0.7</v>
      </c>
      <c r="Y70" s="50">
        <v>0</v>
      </c>
      <c r="Z70" s="204">
        <v>0</v>
      </c>
      <c r="AA70" s="204">
        <v>0</v>
      </c>
      <c r="AB70" s="204">
        <v>0</v>
      </c>
      <c r="AC70" s="50">
        <v>0</v>
      </c>
      <c r="AD70" s="50">
        <v>0</v>
      </c>
      <c r="AE70" s="50">
        <v>0.7</v>
      </c>
      <c r="AF70" s="50">
        <v>0.7</v>
      </c>
      <c r="AG70" s="50">
        <v>0.1</v>
      </c>
      <c r="AH70" s="50">
        <v>0</v>
      </c>
      <c r="AI70" s="50">
        <v>0.067</v>
      </c>
      <c r="AJ70" s="50">
        <v>0.7</v>
      </c>
      <c r="AK70" s="50">
        <v>0.617377999153563</v>
      </c>
      <c r="AL70" s="50">
        <v>0</v>
      </c>
      <c r="AM70" s="50">
        <v>0</v>
      </c>
      <c r="AN70" s="50">
        <v>0</v>
      </c>
      <c r="AO70" s="50">
        <v>0</v>
      </c>
      <c r="AP70" s="50">
        <v>0</v>
      </c>
      <c r="AQ70" s="50">
        <v>0</v>
      </c>
      <c r="AR70" s="50"/>
      <c r="AS70" s="54"/>
      <c r="AT70" s="20" t="s">
        <v>240</v>
      </c>
      <c r="AU70" s="35">
        <f t="shared" si="112"/>
        <v>0</v>
      </c>
      <c r="AV70" s="35">
        <f t="shared" si="113"/>
        <v>0</v>
      </c>
      <c r="AW70" s="35">
        <f t="shared" si="114"/>
        <v>0</v>
      </c>
      <c r="AX70" s="35">
        <f t="shared" si="115"/>
        <v>0</v>
      </c>
      <c r="AY70" s="35">
        <f t="shared" si="116"/>
        <v>0</v>
      </c>
      <c r="AZ70" s="35">
        <f t="shared" si="117"/>
        <v>0</v>
      </c>
      <c r="BA70" s="35">
        <f t="shared" si="118"/>
        <v>3.54</v>
      </c>
      <c r="BB70" s="35">
        <f t="shared" si="119"/>
        <v>0</v>
      </c>
      <c r="BC70" s="35">
        <f t="shared" si="120"/>
        <v>0</v>
      </c>
      <c r="BD70" s="35">
        <f t="shared" si="121"/>
        <v>0</v>
      </c>
      <c r="BE70" s="35">
        <f t="shared" si="122"/>
        <v>0</v>
      </c>
      <c r="BF70" s="35">
        <f t="shared" si="123"/>
        <v>0</v>
      </c>
      <c r="BG70" s="35">
        <f t="shared" si="124"/>
        <v>0</v>
      </c>
      <c r="BH70" s="35">
        <f t="shared" si="125"/>
        <v>0</v>
      </c>
      <c r="BI70" s="35">
        <f t="shared" si="126"/>
        <v>0</v>
      </c>
      <c r="BJ70" s="35">
        <f t="shared" si="127"/>
        <v>0</v>
      </c>
      <c r="BK70" s="35">
        <f t="shared" si="128"/>
        <v>0</v>
      </c>
      <c r="BL70" s="35">
        <f t="shared" si="129"/>
        <v>0</v>
      </c>
      <c r="BM70" s="35">
        <f t="shared" si="130"/>
        <v>0</v>
      </c>
      <c r="BN70" s="35">
        <f t="shared" si="131"/>
        <v>0</v>
      </c>
      <c r="BO70" s="35">
        <f t="shared" si="132"/>
        <v>0</v>
      </c>
      <c r="BP70" s="35">
        <f t="shared" si="133"/>
        <v>0</v>
      </c>
      <c r="BQ70" s="35">
        <f t="shared" si="134"/>
        <v>0</v>
      </c>
      <c r="BR70" s="35">
        <f t="shared" si="135"/>
        <v>0</v>
      </c>
      <c r="BS70" s="35">
        <f t="shared" si="136"/>
        <v>0.627</v>
      </c>
      <c r="BT70" s="35">
        <f t="shared" si="137"/>
        <v>0</v>
      </c>
      <c r="BU70" s="35">
        <f t="shared" si="138"/>
        <v>0</v>
      </c>
      <c r="BV70" s="35">
        <f t="shared" si="139"/>
        <v>0</v>
      </c>
      <c r="BW70" s="35">
        <f t="shared" si="140"/>
        <v>0</v>
      </c>
      <c r="BX70" s="35">
        <f t="shared" si="141"/>
        <v>0</v>
      </c>
      <c r="BY70" s="35">
        <f t="shared" si="142"/>
        <v>0</v>
      </c>
      <c r="BZ70" s="35">
        <f t="shared" si="143"/>
        <v>0</v>
      </c>
      <c r="CA70" s="35">
        <f t="shared" si="144"/>
        <v>0</v>
      </c>
      <c r="CB70" s="35">
        <f t="shared" si="145"/>
        <v>0</v>
      </c>
      <c r="CC70" s="35">
        <f t="shared" si="146"/>
        <v>0</v>
      </c>
      <c r="CD70" s="35">
        <f t="shared" si="147"/>
        <v>0</v>
      </c>
      <c r="CE70" s="35">
        <f t="shared" si="148"/>
        <v>0</v>
      </c>
    </row>
    <row r="71" spans="6:83">
      <c r="F71" s="44" t="s">
        <v>1538</v>
      </c>
      <c r="G71" s="50">
        <v>0.57</v>
      </c>
      <c r="H71" s="50">
        <v>0.26</v>
      </c>
      <c r="I71" s="50">
        <v>0</v>
      </c>
      <c r="J71" s="50">
        <v>0</v>
      </c>
      <c r="K71" s="50">
        <v>0</v>
      </c>
      <c r="L71" s="50">
        <v>0.3</v>
      </c>
      <c r="M71" s="50">
        <v>0.5</v>
      </c>
      <c r="N71" s="50">
        <v>1</v>
      </c>
      <c r="O71" s="50">
        <v>0.5</v>
      </c>
      <c r="P71" s="50">
        <v>0.4</v>
      </c>
      <c r="Q71" s="50">
        <v>0.3</v>
      </c>
      <c r="R71" s="50">
        <v>0.1</v>
      </c>
      <c r="S71" s="50">
        <v>0.5</v>
      </c>
      <c r="T71" s="50">
        <v>1</v>
      </c>
      <c r="U71" s="50">
        <v>0.3</v>
      </c>
      <c r="V71" s="204">
        <v>0</v>
      </c>
      <c r="W71" s="50">
        <v>0</v>
      </c>
      <c r="X71" s="50">
        <v>0.3</v>
      </c>
      <c r="Y71" s="50">
        <v>1</v>
      </c>
      <c r="Z71" s="204">
        <v>0</v>
      </c>
      <c r="AA71" s="204">
        <v>0</v>
      </c>
      <c r="AB71" s="204">
        <v>0</v>
      </c>
      <c r="AC71" s="50">
        <v>1</v>
      </c>
      <c r="AD71" s="50">
        <v>0.9</v>
      </c>
      <c r="AE71" s="50">
        <v>0.3</v>
      </c>
      <c r="AF71" s="50">
        <v>0.3</v>
      </c>
      <c r="AG71" s="50">
        <v>0.2</v>
      </c>
      <c r="AH71" s="50">
        <v>0.1</v>
      </c>
      <c r="AI71" s="50">
        <v>0.657</v>
      </c>
      <c r="AJ71" s="50">
        <v>0.3</v>
      </c>
      <c r="AK71" s="50">
        <v>0.0775987238337077</v>
      </c>
      <c r="AL71" s="50">
        <v>1</v>
      </c>
      <c r="AM71" s="50">
        <v>0</v>
      </c>
      <c r="AN71" s="50">
        <v>0</v>
      </c>
      <c r="AO71" s="50">
        <v>0</v>
      </c>
      <c r="AP71" s="50">
        <v>0</v>
      </c>
      <c r="AQ71" s="50">
        <v>0</v>
      </c>
      <c r="AR71" s="50"/>
      <c r="AS71" s="54"/>
      <c r="AT71" s="20" t="s">
        <v>244</v>
      </c>
      <c r="AU71" s="35">
        <f t="shared" si="112"/>
        <v>0.457541237113402</v>
      </c>
      <c r="AV71" s="35">
        <f t="shared" si="113"/>
        <v>0.648</v>
      </c>
      <c r="AW71" s="35">
        <f t="shared" si="114"/>
        <v>0.002</v>
      </c>
      <c r="AX71" s="35">
        <f t="shared" si="115"/>
        <v>0</v>
      </c>
      <c r="AY71" s="35">
        <f t="shared" si="116"/>
        <v>0</v>
      </c>
      <c r="AZ71" s="35">
        <f t="shared" si="117"/>
        <v>0</v>
      </c>
      <c r="BA71" s="35">
        <f t="shared" si="118"/>
        <v>6.129</v>
      </c>
      <c r="BB71" s="35">
        <f t="shared" si="119"/>
        <v>0</v>
      </c>
      <c r="BC71" s="35">
        <f t="shared" si="120"/>
        <v>0.009</v>
      </c>
      <c r="BD71" s="35">
        <f t="shared" si="121"/>
        <v>0</v>
      </c>
      <c r="BE71" s="35">
        <f t="shared" si="122"/>
        <v>0.205</v>
      </c>
      <c r="BF71" s="35">
        <f t="shared" si="123"/>
        <v>0.541</v>
      </c>
      <c r="BG71" s="35">
        <f t="shared" si="124"/>
        <v>0</v>
      </c>
      <c r="BH71" s="35">
        <f t="shared" si="125"/>
        <v>0.001</v>
      </c>
      <c r="BI71" s="35">
        <f t="shared" si="126"/>
        <v>0</v>
      </c>
      <c r="BJ71" s="35">
        <f t="shared" si="127"/>
        <v>0.019</v>
      </c>
      <c r="BK71" s="35">
        <f t="shared" si="128"/>
        <v>0</v>
      </c>
      <c r="BL71" s="35">
        <f t="shared" si="129"/>
        <v>0</v>
      </c>
      <c r="BM71" s="35">
        <f t="shared" si="130"/>
        <v>0.094</v>
      </c>
      <c r="BN71" s="35">
        <f t="shared" si="131"/>
        <v>0</v>
      </c>
      <c r="BO71" s="35">
        <f t="shared" si="132"/>
        <v>0.188</v>
      </c>
      <c r="BP71" s="35">
        <f t="shared" si="133"/>
        <v>0</v>
      </c>
      <c r="BQ71" s="35">
        <f t="shared" si="134"/>
        <v>0.068</v>
      </c>
      <c r="BR71" s="35">
        <f t="shared" si="135"/>
        <v>0.88</v>
      </c>
      <c r="BS71" s="35">
        <f t="shared" si="136"/>
        <v>0.058</v>
      </c>
      <c r="BT71" s="35">
        <f t="shared" si="137"/>
        <v>1.79</v>
      </c>
      <c r="BU71" s="35">
        <f t="shared" si="138"/>
        <v>0.105</v>
      </c>
      <c r="BV71" s="35">
        <f t="shared" si="139"/>
        <v>0.335</v>
      </c>
      <c r="BW71" s="35">
        <f t="shared" si="140"/>
        <v>0.473</v>
      </c>
      <c r="BX71" s="35">
        <f t="shared" si="141"/>
        <v>0.015</v>
      </c>
      <c r="BY71" s="35">
        <f t="shared" si="142"/>
        <v>0</v>
      </c>
      <c r="BZ71" s="35">
        <f t="shared" si="143"/>
        <v>0</v>
      </c>
      <c r="CA71" s="35">
        <f t="shared" si="144"/>
        <v>0</v>
      </c>
      <c r="CB71" s="35">
        <f t="shared" si="145"/>
        <v>0.001</v>
      </c>
      <c r="CC71" s="35">
        <f t="shared" si="146"/>
        <v>0</v>
      </c>
      <c r="CD71" s="35">
        <f t="shared" si="147"/>
        <v>0</v>
      </c>
      <c r="CE71" s="35">
        <f t="shared" si="148"/>
        <v>0.005</v>
      </c>
    </row>
    <row r="72" spans="6:83">
      <c r="F72" s="44" t="s">
        <v>1539</v>
      </c>
      <c r="G72" s="204">
        <v>0.01</v>
      </c>
      <c r="H72" s="204">
        <v>0</v>
      </c>
      <c r="I72" s="204">
        <v>0</v>
      </c>
      <c r="J72" s="204">
        <v>0</v>
      </c>
      <c r="K72" s="50">
        <v>0</v>
      </c>
      <c r="L72" s="204">
        <v>0</v>
      </c>
      <c r="M72" s="204">
        <v>0</v>
      </c>
      <c r="N72" s="204">
        <v>0</v>
      </c>
      <c r="O72" s="204">
        <v>0</v>
      </c>
      <c r="P72" s="204">
        <v>0</v>
      </c>
      <c r="Q72" s="204">
        <v>0</v>
      </c>
      <c r="R72" s="204">
        <v>0</v>
      </c>
      <c r="S72" s="204">
        <v>0</v>
      </c>
      <c r="T72" s="50">
        <v>0</v>
      </c>
      <c r="U72" s="204">
        <v>0</v>
      </c>
      <c r="V72" s="204">
        <v>0</v>
      </c>
      <c r="W72" s="204">
        <v>0</v>
      </c>
      <c r="X72" s="204">
        <v>0</v>
      </c>
      <c r="Y72" s="204">
        <v>0</v>
      </c>
      <c r="Z72" s="204">
        <v>0</v>
      </c>
      <c r="AA72" s="204">
        <v>0</v>
      </c>
      <c r="AB72" s="204">
        <v>0</v>
      </c>
      <c r="AC72" s="204">
        <v>0</v>
      </c>
      <c r="AD72" s="204">
        <v>0</v>
      </c>
      <c r="AE72" s="204">
        <v>0</v>
      </c>
      <c r="AF72" s="204">
        <v>0</v>
      </c>
      <c r="AG72" s="204">
        <v>0</v>
      </c>
      <c r="AH72" s="204">
        <v>0</v>
      </c>
      <c r="AI72" s="204">
        <v>0.0824</v>
      </c>
      <c r="AJ72" s="204">
        <v>0</v>
      </c>
      <c r="AK72" s="204">
        <v>0</v>
      </c>
      <c r="AL72" s="204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/>
      <c r="AS72" s="54"/>
      <c r="AT72" s="20" t="s">
        <v>246</v>
      </c>
      <c r="AU72" s="35">
        <f t="shared" si="112"/>
        <v>5.089</v>
      </c>
      <c r="AV72" s="35">
        <f t="shared" si="113"/>
        <v>0</v>
      </c>
      <c r="AW72" s="35">
        <f t="shared" si="114"/>
        <v>0</v>
      </c>
      <c r="AX72" s="35">
        <f t="shared" si="115"/>
        <v>1.40636</v>
      </c>
      <c r="AY72" s="35">
        <f t="shared" si="116"/>
        <v>0</v>
      </c>
      <c r="AZ72" s="35">
        <f t="shared" si="117"/>
        <v>0.00580641341218377</v>
      </c>
      <c r="BA72" s="35">
        <f t="shared" si="118"/>
        <v>3.48658961038961</v>
      </c>
      <c r="BB72" s="35">
        <f t="shared" si="119"/>
        <v>0</v>
      </c>
      <c r="BC72" s="35">
        <f t="shared" si="120"/>
        <v>0</v>
      </c>
      <c r="BD72" s="35">
        <f t="shared" si="121"/>
        <v>0</v>
      </c>
      <c r="BE72" s="35">
        <f t="shared" si="122"/>
        <v>0</v>
      </c>
      <c r="BF72" s="35">
        <f t="shared" si="123"/>
        <v>0.082</v>
      </c>
      <c r="BG72" s="35">
        <f t="shared" si="124"/>
        <v>0</v>
      </c>
      <c r="BH72" s="35">
        <f t="shared" si="125"/>
        <v>0</v>
      </c>
      <c r="BI72" s="35">
        <f t="shared" si="126"/>
        <v>0.012</v>
      </c>
      <c r="BJ72" s="35">
        <f t="shared" si="127"/>
        <v>0</v>
      </c>
      <c r="BK72" s="35">
        <f t="shared" si="128"/>
        <v>0</v>
      </c>
      <c r="BL72" s="35">
        <f t="shared" si="129"/>
        <v>0</v>
      </c>
      <c r="BM72" s="35">
        <f t="shared" si="130"/>
        <v>0</v>
      </c>
      <c r="BN72" s="35">
        <f t="shared" si="131"/>
        <v>0</v>
      </c>
      <c r="BO72" s="35">
        <f t="shared" si="132"/>
        <v>0</v>
      </c>
      <c r="BP72" s="35">
        <f t="shared" si="133"/>
        <v>0</v>
      </c>
      <c r="BQ72" s="35">
        <f t="shared" si="134"/>
        <v>0</v>
      </c>
      <c r="BR72" s="35">
        <f t="shared" si="135"/>
        <v>0</v>
      </c>
      <c r="BS72" s="35">
        <f t="shared" si="136"/>
        <v>6.09860326847913</v>
      </c>
      <c r="BT72" s="35">
        <f t="shared" si="137"/>
        <v>0.001</v>
      </c>
      <c r="BU72" s="35">
        <f t="shared" si="138"/>
        <v>0.77</v>
      </c>
      <c r="BV72" s="35">
        <f t="shared" si="139"/>
        <v>0</v>
      </c>
      <c r="BW72" s="35">
        <f t="shared" si="140"/>
        <v>0.00337999999999997</v>
      </c>
      <c r="BX72" s="35">
        <f t="shared" si="141"/>
        <v>0</v>
      </c>
      <c r="BY72" s="35">
        <f t="shared" si="142"/>
        <v>0</v>
      </c>
      <c r="BZ72" s="35">
        <f t="shared" si="143"/>
        <v>0</v>
      </c>
      <c r="CA72" s="35">
        <f t="shared" si="144"/>
        <v>0</v>
      </c>
      <c r="CB72" s="35">
        <f t="shared" si="145"/>
        <v>0</v>
      </c>
      <c r="CC72" s="35">
        <f t="shared" si="146"/>
        <v>0</v>
      </c>
      <c r="CD72" s="35">
        <f t="shared" si="147"/>
        <v>0</v>
      </c>
      <c r="CE72" s="35">
        <f t="shared" si="148"/>
        <v>0</v>
      </c>
    </row>
    <row r="73" spans="6:83">
      <c r="F73" s="44" t="s">
        <v>1540</v>
      </c>
      <c r="G73" s="49">
        <f>1-SUM(G70:G72)</f>
        <v>0.35</v>
      </c>
      <c r="H73" s="49">
        <f t="shared" ref="H73" si="258">1-SUM(H70:H72)</f>
        <v>0</v>
      </c>
      <c r="I73" s="49">
        <f t="shared" ref="I73" si="259">1-SUM(I70:I72)</f>
        <v>1</v>
      </c>
      <c r="J73" s="49">
        <f t="shared" ref="J73" si="260">1-SUM(J70:J72)</f>
        <v>1</v>
      </c>
      <c r="K73" s="49">
        <f t="shared" ref="K73" si="261">1-SUM(K70:K72)</f>
        <v>1</v>
      </c>
      <c r="L73" s="49">
        <f t="shared" ref="L73" si="262">1-SUM(L70:L72)</f>
        <v>0</v>
      </c>
      <c r="M73" s="49">
        <f t="shared" ref="M73" si="263">1-SUM(M70:M72)</f>
        <v>0.1</v>
      </c>
      <c r="N73" s="49">
        <f t="shared" ref="N73" si="264">1-SUM(N70:N72)</f>
        <v>0</v>
      </c>
      <c r="O73" s="49">
        <f t="shared" ref="O73" si="265">1-SUM(O70:O72)</f>
        <v>0</v>
      </c>
      <c r="P73" s="49">
        <f t="shared" ref="P73" si="266">1-SUM(P70:P72)</f>
        <v>0.6</v>
      </c>
      <c r="Q73" s="49">
        <f t="shared" ref="Q73" si="267">1-SUM(Q70:Q72)</f>
        <v>0</v>
      </c>
      <c r="R73" s="49">
        <f t="shared" ref="R73" si="268">1-SUM(R70:R72)</f>
        <v>0.9</v>
      </c>
      <c r="S73" s="49">
        <f t="shared" ref="S73" si="269">1-SUM(S70:S72)</f>
        <v>0.1</v>
      </c>
      <c r="T73" s="49">
        <f t="shared" ref="T73" si="270">1-SUM(T70:T72)</f>
        <v>0</v>
      </c>
      <c r="U73" s="49">
        <f t="shared" ref="U73" si="271">1-SUM(U70:U72)</f>
        <v>0</v>
      </c>
      <c r="V73" s="49">
        <f t="shared" ref="V73" si="272">1-SUM(V70:V72)</f>
        <v>0</v>
      </c>
      <c r="W73" s="49">
        <f t="shared" ref="W73" si="273">1-SUM(W70:W72)</f>
        <v>1</v>
      </c>
      <c r="X73" s="49">
        <f t="shared" ref="X73" si="274">1-SUM(X70:X72)</f>
        <v>0</v>
      </c>
      <c r="Y73" s="49">
        <f t="shared" ref="Y73" si="275">1-SUM(Y70:Y72)</f>
        <v>0</v>
      </c>
      <c r="Z73" s="49">
        <f t="shared" ref="Z73" si="276">1-SUM(Z70:Z72)</f>
        <v>1</v>
      </c>
      <c r="AA73" s="49">
        <f t="shared" ref="AA73" si="277">1-SUM(AA70:AA72)</f>
        <v>1</v>
      </c>
      <c r="AB73" s="49">
        <f t="shared" ref="AB73" si="278">1-SUM(AB70:AB72)</f>
        <v>1</v>
      </c>
      <c r="AC73" s="49">
        <f t="shared" ref="AC73" si="279">1-SUM(AC70:AC72)</f>
        <v>0</v>
      </c>
      <c r="AD73" s="49">
        <f t="shared" ref="AD73" si="280">1-SUM(AD70:AD72)</f>
        <v>0.1</v>
      </c>
      <c r="AE73" s="49">
        <f t="shared" ref="AE73" si="281">1-SUM(AE70:AE72)</f>
        <v>0</v>
      </c>
      <c r="AF73" s="49">
        <f t="shared" ref="AF73" si="282">1-SUM(AF70:AF72)</f>
        <v>0</v>
      </c>
      <c r="AG73" s="49">
        <f t="shared" ref="AG73" si="283">1-SUM(AG70:AG72)</f>
        <v>0.7</v>
      </c>
      <c r="AH73" s="49">
        <f t="shared" ref="AH73" si="284">1-SUM(AH70:AH72)</f>
        <v>0.9</v>
      </c>
      <c r="AI73" s="49">
        <f t="shared" ref="AI73" si="285">1-SUM(AI70:AI72)</f>
        <v>0.1936</v>
      </c>
      <c r="AJ73" s="49">
        <f t="shared" ref="AJ73" si="286">1-SUM(AJ70:AJ72)</f>
        <v>0</v>
      </c>
      <c r="AK73" s="49">
        <f t="shared" ref="AK73" si="287">1-SUM(AK70:AK72)</f>
        <v>0.305023277012729</v>
      </c>
      <c r="AL73" s="49">
        <f t="shared" ref="AL73" si="288">1-SUM(AL70:AL72)</f>
        <v>0</v>
      </c>
      <c r="AM73" s="49">
        <f t="shared" ref="AM73" si="289">1-SUM(AM70:AM72)</f>
        <v>1</v>
      </c>
      <c r="AN73" s="49">
        <f t="shared" ref="AN73" si="290">1-SUM(AN70:AN72)</f>
        <v>1</v>
      </c>
      <c r="AO73" s="49">
        <f t="shared" ref="AO73" si="291">1-SUM(AO70:AO72)</f>
        <v>1</v>
      </c>
      <c r="AP73" s="49">
        <f t="shared" ref="AP73" si="292">1-SUM(AP70:AP72)</f>
        <v>1</v>
      </c>
      <c r="AQ73" s="49">
        <f t="shared" ref="AQ73" si="293">1-SUM(AQ70:AQ72)</f>
        <v>1</v>
      </c>
      <c r="AR73" s="49"/>
      <c r="AS73" s="54"/>
      <c r="AT73" s="20" t="s">
        <v>247</v>
      </c>
      <c r="AU73" s="35">
        <f t="shared" si="112"/>
        <v>14.6035493421053</v>
      </c>
      <c r="AV73" s="35">
        <f t="shared" si="113"/>
        <v>37.3282721651266</v>
      </c>
      <c r="AW73" s="35">
        <f t="shared" si="114"/>
        <v>2.85357399150634</v>
      </c>
      <c r="AX73" s="35">
        <f t="shared" si="115"/>
        <v>12.9784029779397</v>
      </c>
      <c r="AY73" s="35">
        <f t="shared" si="116"/>
        <v>0.108</v>
      </c>
      <c r="AZ73" s="35">
        <f t="shared" si="117"/>
        <v>11.2047335842105</v>
      </c>
      <c r="BA73" s="35">
        <f t="shared" si="118"/>
        <v>139.7065989365</v>
      </c>
      <c r="BB73" s="35">
        <f t="shared" si="119"/>
        <v>4.536</v>
      </c>
      <c r="BC73" s="35">
        <f t="shared" si="120"/>
        <v>0.8938</v>
      </c>
      <c r="BD73" s="35">
        <f t="shared" si="121"/>
        <v>1.64904809341501</v>
      </c>
      <c r="BE73" s="35">
        <f t="shared" si="122"/>
        <v>25.2867975</v>
      </c>
      <c r="BF73" s="35">
        <f t="shared" si="123"/>
        <v>15.6216290900078</v>
      </c>
      <c r="BG73" s="35">
        <f t="shared" si="124"/>
        <v>86.6631524</v>
      </c>
      <c r="BH73" s="35">
        <f t="shared" si="125"/>
        <v>0.401499981224538</v>
      </c>
      <c r="BI73" s="35">
        <f t="shared" si="126"/>
        <v>5.55562485714286</v>
      </c>
      <c r="BJ73" s="35">
        <f t="shared" si="127"/>
        <v>5.91182312404288</v>
      </c>
      <c r="BK73" s="35">
        <f t="shared" si="128"/>
        <v>0.155</v>
      </c>
      <c r="BL73" s="35">
        <f t="shared" si="129"/>
        <v>53.4535052</v>
      </c>
      <c r="BM73" s="35">
        <f t="shared" si="130"/>
        <v>2.36415</v>
      </c>
      <c r="BN73" s="35">
        <f t="shared" si="131"/>
        <v>1.264</v>
      </c>
      <c r="BO73" s="35">
        <f t="shared" si="132"/>
        <v>0.227</v>
      </c>
      <c r="BP73" s="35">
        <f t="shared" si="133"/>
        <v>0</v>
      </c>
      <c r="BQ73" s="35">
        <f t="shared" si="134"/>
        <v>41.9037763157895</v>
      </c>
      <c r="BR73" s="35">
        <f t="shared" si="135"/>
        <v>26.0315748031496</v>
      </c>
      <c r="BS73" s="35">
        <f t="shared" si="136"/>
        <v>24.1625246873453</v>
      </c>
      <c r="BT73" s="35">
        <f t="shared" si="137"/>
        <v>8.19207351071976</v>
      </c>
      <c r="BU73" s="35">
        <f t="shared" si="138"/>
        <v>10.1798132924962</v>
      </c>
      <c r="BV73" s="35">
        <f t="shared" si="139"/>
        <v>16.6272892667486</v>
      </c>
      <c r="BW73" s="35">
        <f t="shared" si="140"/>
        <v>2.29120413611023</v>
      </c>
      <c r="BX73" s="35">
        <f t="shared" si="141"/>
        <v>2.22636114285714</v>
      </c>
      <c r="BY73" s="35">
        <f t="shared" si="142"/>
        <v>62.6917980474732</v>
      </c>
      <c r="BZ73" s="35">
        <f t="shared" si="143"/>
        <v>0.22025</v>
      </c>
      <c r="CA73" s="35">
        <f t="shared" si="144"/>
        <v>0.29015</v>
      </c>
      <c r="CB73" s="35">
        <f t="shared" si="145"/>
        <v>0.0108</v>
      </c>
      <c r="CC73" s="35">
        <f t="shared" si="146"/>
        <v>0.004</v>
      </c>
      <c r="CD73" s="35">
        <f t="shared" si="147"/>
        <v>0.1021249930677</v>
      </c>
      <c r="CE73" s="35">
        <f t="shared" si="148"/>
        <v>1.07400000178814</v>
      </c>
    </row>
    <row r="74" spans="5:83">
      <c r="E74" s="46" t="s">
        <v>192</v>
      </c>
      <c r="F74" s="48"/>
      <c r="G74" s="47" t="str">
        <f>IF(SUM(G70:G73)&lt;&gt;1,"ERROR","")</f>
        <v/>
      </c>
      <c r="H74" s="47" t="str">
        <f t="shared" ref="H74:AQ74" si="294">IF(SUM(H70:H73)&lt;&gt;1,"ERROR","")</f>
        <v/>
      </c>
      <c r="I74" s="47" t="str">
        <f t="shared" si="294"/>
        <v/>
      </c>
      <c r="J74" s="47" t="str">
        <f t="shared" si="294"/>
        <v/>
      </c>
      <c r="K74" s="47" t="str">
        <f t="shared" si="294"/>
        <v/>
      </c>
      <c r="L74" s="47" t="str">
        <f t="shared" si="294"/>
        <v/>
      </c>
      <c r="M74" s="47" t="str">
        <f t="shared" si="294"/>
        <v/>
      </c>
      <c r="N74" s="47" t="str">
        <f t="shared" si="294"/>
        <v/>
      </c>
      <c r="O74" s="47" t="str">
        <f t="shared" si="294"/>
        <v/>
      </c>
      <c r="P74" s="47" t="str">
        <f t="shared" si="294"/>
        <v/>
      </c>
      <c r="Q74" s="47" t="str">
        <f t="shared" si="294"/>
        <v/>
      </c>
      <c r="R74" s="47" t="str">
        <f t="shared" si="294"/>
        <v/>
      </c>
      <c r="S74" s="47" t="str">
        <f t="shared" si="294"/>
        <v/>
      </c>
      <c r="T74" s="47" t="str">
        <f t="shared" si="294"/>
        <v/>
      </c>
      <c r="U74" s="47" t="str">
        <f t="shared" si="294"/>
        <v/>
      </c>
      <c r="V74" s="47" t="str">
        <f t="shared" si="294"/>
        <v/>
      </c>
      <c r="W74" s="47" t="str">
        <f t="shared" si="294"/>
        <v/>
      </c>
      <c r="X74" s="47" t="str">
        <f t="shared" si="294"/>
        <v/>
      </c>
      <c r="Y74" s="47" t="str">
        <f t="shared" si="294"/>
        <v/>
      </c>
      <c r="Z74" s="47" t="str">
        <f t="shared" si="294"/>
        <v/>
      </c>
      <c r="AA74" s="47" t="str">
        <f t="shared" si="294"/>
        <v/>
      </c>
      <c r="AB74" s="47" t="str">
        <f t="shared" si="294"/>
        <v/>
      </c>
      <c r="AC74" s="47" t="str">
        <f t="shared" si="294"/>
        <v/>
      </c>
      <c r="AD74" s="47" t="str">
        <f t="shared" si="294"/>
        <v/>
      </c>
      <c r="AE74" s="47" t="str">
        <f t="shared" si="294"/>
        <v/>
      </c>
      <c r="AF74" s="47" t="str">
        <f t="shared" si="294"/>
        <v/>
      </c>
      <c r="AG74" s="47" t="str">
        <f t="shared" si="294"/>
        <v/>
      </c>
      <c r="AH74" s="47" t="str">
        <f t="shared" si="294"/>
        <v/>
      </c>
      <c r="AI74" s="47" t="str">
        <f t="shared" si="294"/>
        <v/>
      </c>
      <c r="AJ74" s="47" t="str">
        <f t="shared" si="294"/>
        <v/>
      </c>
      <c r="AK74" s="47" t="str">
        <f t="shared" si="294"/>
        <v/>
      </c>
      <c r="AL74" s="47" t="str">
        <f t="shared" si="294"/>
        <v/>
      </c>
      <c r="AM74" s="47" t="str">
        <f t="shared" si="294"/>
        <v/>
      </c>
      <c r="AN74" s="47" t="str">
        <f t="shared" si="294"/>
        <v/>
      </c>
      <c r="AO74" s="47" t="str">
        <f t="shared" si="294"/>
        <v/>
      </c>
      <c r="AP74" s="47" t="str">
        <f t="shared" si="294"/>
        <v/>
      </c>
      <c r="AQ74" s="47" t="str">
        <f t="shared" si="294"/>
        <v/>
      </c>
      <c r="AR74" s="47"/>
      <c r="AS74" s="54"/>
      <c r="AT74" s="20" t="s">
        <v>248</v>
      </c>
      <c r="AU74" s="35">
        <f t="shared" si="112"/>
        <v>10.2937976087002</v>
      </c>
      <c r="AV74" s="35">
        <f t="shared" si="113"/>
        <v>21.8973198878681</v>
      </c>
      <c r="AW74" s="35">
        <f t="shared" si="114"/>
        <v>17.8327676114308</v>
      </c>
      <c r="AX74" s="35">
        <f t="shared" si="115"/>
        <v>8.23707582521321</v>
      </c>
      <c r="AY74" s="35">
        <f t="shared" si="116"/>
        <v>0</v>
      </c>
      <c r="AZ74" s="35">
        <f t="shared" si="117"/>
        <v>29.4368570408937</v>
      </c>
      <c r="BA74" s="35">
        <f t="shared" si="118"/>
        <v>123.242277626199</v>
      </c>
      <c r="BB74" s="35">
        <f t="shared" si="119"/>
        <v>3.54705536900522</v>
      </c>
      <c r="BC74" s="35">
        <f t="shared" si="120"/>
        <v>0.647139770732225</v>
      </c>
      <c r="BD74" s="35">
        <f t="shared" si="121"/>
        <v>0.252441755735876</v>
      </c>
      <c r="BE74" s="35">
        <f t="shared" si="122"/>
        <v>24.0892593055385</v>
      </c>
      <c r="BF74" s="35">
        <f t="shared" si="123"/>
        <v>12.2353091775735</v>
      </c>
      <c r="BG74" s="35">
        <f t="shared" si="124"/>
        <v>15.1196913055459</v>
      </c>
      <c r="BH74" s="35">
        <f t="shared" si="125"/>
        <v>0.546</v>
      </c>
      <c r="BI74" s="35">
        <f t="shared" si="126"/>
        <v>6.83079708585944</v>
      </c>
      <c r="BJ74" s="35">
        <f t="shared" si="127"/>
        <v>0.398058971194675</v>
      </c>
      <c r="BK74" s="35">
        <f t="shared" si="128"/>
        <v>0</v>
      </c>
      <c r="BL74" s="35">
        <f t="shared" si="129"/>
        <v>44.8242116012946</v>
      </c>
      <c r="BM74" s="35">
        <f t="shared" si="130"/>
        <v>7.30782745761251</v>
      </c>
      <c r="BN74" s="35">
        <f t="shared" si="131"/>
        <v>0.203</v>
      </c>
      <c r="BO74" s="35">
        <f t="shared" si="132"/>
        <v>0.411829668797299</v>
      </c>
      <c r="BP74" s="35">
        <f t="shared" si="133"/>
        <v>0</v>
      </c>
      <c r="BQ74" s="35">
        <f t="shared" si="134"/>
        <v>78.8891912130605</v>
      </c>
      <c r="BR74" s="35">
        <f t="shared" si="135"/>
        <v>0.518</v>
      </c>
      <c r="BS74" s="35">
        <f t="shared" si="136"/>
        <v>84.0809697791142</v>
      </c>
      <c r="BT74" s="35">
        <f t="shared" si="137"/>
        <v>5.88786972601478</v>
      </c>
      <c r="BU74" s="35">
        <f t="shared" si="138"/>
        <v>9.94710417031313</v>
      </c>
      <c r="BV74" s="35">
        <f t="shared" si="139"/>
        <v>0.196743276075501</v>
      </c>
      <c r="BW74" s="35">
        <f t="shared" si="140"/>
        <v>1.83795469648921</v>
      </c>
      <c r="BX74" s="35">
        <f t="shared" si="141"/>
        <v>4.82783326673586</v>
      </c>
      <c r="BY74" s="35">
        <f t="shared" si="142"/>
        <v>33.3930297333624</v>
      </c>
      <c r="BZ74" s="35">
        <f t="shared" si="143"/>
        <v>0</v>
      </c>
      <c r="CA74" s="35">
        <f t="shared" si="144"/>
        <v>0</v>
      </c>
      <c r="CB74" s="35">
        <f t="shared" si="145"/>
        <v>0</v>
      </c>
      <c r="CC74" s="35">
        <f t="shared" si="146"/>
        <v>0</v>
      </c>
      <c r="CD74" s="35">
        <f t="shared" si="147"/>
        <v>0.013</v>
      </c>
      <c r="CE74" s="35">
        <f t="shared" si="148"/>
        <v>7.996</v>
      </c>
    </row>
    <row r="75" spans="4:45">
      <c r="D75" s="4"/>
      <c r="E75" s="43" t="s">
        <v>239</v>
      </c>
      <c r="F75" s="44" t="s">
        <v>1537</v>
      </c>
      <c r="G75" s="50">
        <v>0.2</v>
      </c>
      <c r="H75" s="50">
        <v>0.74</v>
      </c>
      <c r="I75" s="50">
        <v>0.2</v>
      </c>
      <c r="J75" s="50">
        <v>0.093</v>
      </c>
      <c r="K75" s="50">
        <v>0</v>
      </c>
      <c r="L75" s="50">
        <v>0.2</v>
      </c>
      <c r="M75" s="50">
        <v>0.2</v>
      </c>
      <c r="N75" s="50">
        <v>0</v>
      </c>
      <c r="O75" s="50">
        <v>0.2</v>
      </c>
      <c r="P75" s="50">
        <v>0</v>
      </c>
      <c r="Q75" s="50">
        <v>0.1</v>
      </c>
      <c r="R75" s="50">
        <v>0.1</v>
      </c>
      <c r="S75" s="50">
        <v>0.2</v>
      </c>
      <c r="T75" s="50">
        <v>0</v>
      </c>
      <c r="U75" s="50">
        <v>0.2</v>
      </c>
      <c r="V75" s="204">
        <v>0</v>
      </c>
      <c r="W75" s="50">
        <v>0</v>
      </c>
      <c r="X75" s="50">
        <v>0.1</v>
      </c>
      <c r="Y75" s="50">
        <v>0.2</v>
      </c>
      <c r="Z75" s="204">
        <v>0</v>
      </c>
      <c r="AA75" s="204">
        <v>0</v>
      </c>
      <c r="AB75" s="204">
        <v>0</v>
      </c>
      <c r="AC75" s="50">
        <v>0</v>
      </c>
      <c r="AD75" s="50">
        <v>0.45</v>
      </c>
      <c r="AE75" s="50">
        <v>0.2</v>
      </c>
      <c r="AF75" s="50">
        <v>0.1</v>
      </c>
      <c r="AG75" s="50">
        <v>0.3</v>
      </c>
      <c r="AH75" s="50">
        <v>0.1</v>
      </c>
      <c r="AI75" s="50">
        <v>0.067</v>
      </c>
      <c r="AJ75" s="50">
        <v>0.2</v>
      </c>
      <c r="AK75" s="50">
        <v>0.617377999153563</v>
      </c>
      <c r="AL75" s="50">
        <v>0</v>
      </c>
      <c r="AM75" s="50">
        <v>0</v>
      </c>
      <c r="AN75" s="50">
        <v>0</v>
      </c>
      <c r="AO75" s="50">
        <v>0</v>
      </c>
      <c r="AP75" s="50">
        <v>0</v>
      </c>
      <c r="AQ75" s="50">
        <v>0</v>
      </c>
      <c r="AR75" s="50"/>
      <c r="AS75" s="54"/>
    </row>
    <row r="76" spans="6:45">
      <c r="F76" s="44" t="s">
        <v>1538</v>
      </c>
      <c r="G76" s="50">
        <v>0.3</v>
      </c>
      <c r="H76" s="50">
        <v>0.26</v>
      </c>
      <c r="I76" s="50">
        <v>0.3</v>
      </c>
      <c r="J76" s="50">
        <v>0.037</v>
      </c>
      <c r="K76" s="50">
        <v>0</v>
      </c>
      <c r="L76" s="50">
        <v>0.3</v>
      </c>
      <c r="M76" s="50">
        <v>0.49</v>
      </c>
      <c r="N76" s="50">
        <v>1</v>
      </c>
      <c r="O76" s="50">
        <v>0.2</v>
      </c>
      <c r="P76" s="50">
        <v>0.4</v>
      </c>
      <c r="Q76" s="50">
        <v>0.6</v>
      </c>
      <c r="R76" s="50">
        <v>0.2</v>
      </c>
      <c r="S76" s="50">
        <v>0.49</v>
      </c>
      <c r="T76" s="50">
        <v>0</v>
      </c>
      <c r="U76" s="50">
        <v>0.3</v>
      </c>
      <c r="V76" s="204">
        <v>0</v>
      </c>
      <c r="W76" s="50">
        <v>0</v>
      </c>
      <c r="X76" s="50">
        <v>0.6</v>
      </c>
      <c r="Y76" s="50">
        <v>0.2</v>
      </c>
      <c r="Z76" s="204">
        <v>0</v>
      </c>
      <c r="AA76" s="204">
        <v>0</v>
      </c>
      <c r="AB76" s="204">
        <v>0</v>
      </c>
      <c r="AC76" s="50">
        <v>1</v>
      </c>
      <c r="AD76" s="50">
        <v>0.45</v>
      </c>
      <c r="AE76" s="50">
        <v>0.3</v>
      </c>
      <c r="AF76" s="50">
        <v>0.6</v>
      </c>
      <c r="AG76" s="50">
        <v>0.1</v>
      </c>
      <c r="AH76" s="50">
        <v>0.2</v>
      </c>
      <c r="AI76" s="50">
        <v>0.657</v>
      </c>
      <c r="AJ76" s="50">
        <v>0.3</v>
      </c>
      <c r="AK76" s="50">
        <v>0.0775987238337077</v>
      </c>
      <c r="AL76" s="50">
        <v>0</v>
      </c>
      <c r="AM76" s="50">
        <v>0</v>
      </c>
      <c r="AN76" s="50">
        <v>0</v>
      </c>
      <c r="AO76" s="50">
        <v>0</v>
      </c>
      <c r="AP76" s="50">
        <v>0</v>
      </c>
      <c r="AQ76" s="50">
        <v>0</v>
      </c>
      <c r="AR76" s="50"/>
      <c r="AS76" s="54"/>
    </row>
    <row r="77" spans="6:45">
      <c r="F77" s="44" t="s">
        <v>1539</v>
      </c>
      <c r="G77" s="204">
        <v>0.2</v>
      </c>
      <c r="H77" s="204">
        <v>0</v>
      </c>
      <c r="I77" s="204">
        <v>0.2</v>
      </c>
      <c r="J77" s="204">
        <v>0</v>
      </c>
      <c r="K77" s="50">
        <v>0</v>
      </c>
      <c r="L77" s="204">
        <v>0.2</v>
      </c>
      <c r="M77" s="204">
        <v>0.01</v>
      </c>
      <c r="N77" s="204">
        <v>0</v>
      </c>
      <c r="O77" s="204">
        <v>0</v>
      </c>
      <c r="P77" s="204">
        <v>0</v>
      </c>
      <c r="Q77" s="204">
        <v>0.2</v>
      </c>
      <c r="R77" s="204">
        <v>0.4</v>
      </c>
      <c r="S77" s="204">
        <v>0.01</v>
      </c>
      <c r="T77" s="50">
        <v>0</v>
      </c>
      <c r="U77" s="204">
        <v>0.2</v>
      </c>
      <c r="V77" s="204">
        <v>0</v>
      </c>
      <c r="W77" s="204">
        <v>0</v>
      </c>
      <c r="X77" s="204">
        <v>0.2</v>
      </c>
      <c r="Y77" s="204">
        <v>0</v>
      </c>
      <c r="Z77" s="204">
        <v>0</v>
      </c>
      <c r="AA77" s="204">
        <v>0</v>
      </c>
      <c r="AB77" s="204">
        <v>0</v>
      </c>
      <c r="AC77" s="204">
        <v>0</v>
      </c>
      <c r="AD77" s="204">
        <v>0</v>
      </c>
      <c r="AE77" s="204">
        <v>0.2</v>
      </c>
      <c r="AF77" s="204">
        <v>0.2</v>
      </c>
      <c r="AG77" s="204">
        <v>0</v>
      </c>
      <c r="AH77" s="204">
        <v>0.4</v>
      </c>
      <c r="AI77" s="204">
        <v>0.0824</v>
      </c>
      <c r="AJ77" s="204">
        <v>0.2</v>
      </c>
      <c r="AK77" s="204">
        <v>0</v>
      </c>
      <c r="AL77" s="204">
        <v>0</v>
      </c>
      <c r="AM77" s="204">
        <v>0</v>
      </c>
      <c r="AN77" s="204">
        <v>0</v>
      </c>
      <c r="AO77" s="204">
        <v>0</v>
      </c>
      <c r="AP77" s="204">
        <v>0</v>
      </c>
      <c r="AQ77" s="204">
        <v>0</v>
      </c>
      <c r="AR77" s="204"/>
      <c r="AS77" s="54"/>
    </row>
    <row r="78" spans="6:45">
      <c r="F78" s="44" t="s">
        <v>1540</v>
      </c>
      <c r="G78" s="49">
        <f>1-SUM(G75:G77)</f>
        <v>0.3</v>
      </c>
      <c r="H78" s="49">
        <f t="shared" ref="H78" si="295">1-SUM(H75:H77)</f>
        <v>0</v>
      </c>
      <c r="I78" s="49">
        <f t="shared" ref="I78" si="296">1-SUM(I75:I77)</f>
        <v>0.3</v>
      </c>
      <c r="J78" s="49">
        <f t="shared" ref="J78" si="297">1-SUM(J75:J77)</f>
        <v>0.87</v>
      </c>
      <c r="K78" s="49">
        <f t="shared" ref="K78" si="298">1-SUM(K75:K77)</f>
        <v>1</v>
      </c>
      <c r="L78" s="49">
        <f t="shared" ref="L78" si="299">1-SUM(L75:L77)</f>
        <v>0.3</v>
      </c>
      <c r="M78" s="49">
        <f t="shared" ref="M78" si="300">1-SUM(M75:M77)</f>
        <v>0.3</v>
      </c>
      <c r="N78" s="49">
        <f t="shared" ref="N78" si="301">1-SUM(N75:N77)</f>
        <v>0</v>
      </c>
      <c r="O78" s="49">
        <f t="shared" ref="O78" si="302">1-SUM(O75:O77)</f>
        <v>0.6</v>
      </c>
      <c r="P78" s="49">
        <f t="shared" ref="P78" si="303">1-SUM(P75:P77)</f>
        <v>0.6</v>
      </c>
      <c r="Q78" s="49">
        <f t="shared" ref="Q78" si="304">1-SUM(Q75:Q77)</f>
        <v>0.1</v>
      </c>
      <c r="R78" s="49">
        <f t="shared" ref="R78" si="305">1-SUM(R75:R77)</f>
        <v>0.3</v>
      </c>
      <c r="S78" s="49">
        <f t="shared" ref="S78" si="306">1-SUM(S75:S77)</f>
        <v>0.3</v>
      </c>
      <c r="T78" s="49">
        <f t="shared" ref="T78" si="307">1-SUM(T75:T77)</f>
        <v>1</v>
      </c>
      <c r="U78" s="49">
        <f t="shared" ref="U78" si="308">1-SUM(U75:U77)</f>
        <v>0.3</v>
      </c>
      <c r="V78" s="49">
        <f t="shared" ref="V78" si="309">1-SUM(V75:V77)</f>
        <v>1</v>
      </c>
      <c r="W78" s="49">
        <f t="shared" ref="W78" si="310">1-SUM(W75:W77)</f>
        <v>1</v>
      </c>
      <c r="X78" s="49">
        <f t="shared" ref="X78" si="311">1-SUM(X75:X77)</f>
        <v>0.1</v>
      </c>
      <c r="Y78" s="49">
        <f t="shared" ref="Y78" si="312">1-SUM(Y75:Y77)</f>
        <v>0.6</v>
      </c>
      <c r="Z78" s="49">
        <f t="shared" ref="Z78" si="313">1-SUM(Z75:Z77)</f>
        <v>1</v>
      </c>
      <c r="AA78" s="49">
        <f t="shared" ref="AA78" si="314">1-SUM(AA75:AA77)</f>
        <v>1</v>
      </c>
      <c r="AB78" s="49">
        <f t="shared" ref="AB78" si="315">1-SUM(AB75:AB77)</f>
        <v>1</v>
      </c>
      <c r="AC78" s="49">
        <f t="shared" ref="AC78" si="316">1-SUM(AC75:AC77)</f>
        <v>0</v>
      </c>
      <c r="AD78" s="49">
        <f t="shared" ref="AD78" si="317">1-SUM(AD75:AD77)</f>
        <v>0.1</v>
      </c>
      <c r="AE78" s="49">
        <f t="shared" ref="AE78" si="318">1-SUM(AE75:AE77)</f>
        <v>0.3</v>
      </c>
      <c r="AF78" s="49">
        <f t="shared" ref="AF78" si="319">1-SUM(AF75:AF77)</f>
        <v>0.1</v>
      </c>
      <c r="AG78" s="49">
        <f t="shared" ref="AG78" si="320">1-SUM(AG75:AG77)</f>
        <v>0.6</v>
      </c>
      <c r="AH78" s="49">
        <f t="shared" ref="AH78" si="321">1-SUM(AH75:AH77)</f>
        <v>0.3</v>
      </c>
      <c r="AI78" s="49">
        <f t="shared" ref="AI78" si="322">1-SUM(AI75:AI77)</f>
        <v>0.1936</v>
      </c>
      <c r="AJ78" s="49">
        <f t="shared" ref="AJ78" si="323">1-SUM(AJ75:AJ77)</f>
        <v>0.3</v>
      </c>
      <c r="AK78" s="49">
        <f t="shared" ref="AK78" si="324">1-SUM(AK75:AK77)</f>
        <v>0.305023277012729</v>
      </c>
      <c r="AL78" s="49">
        <f t="shared" ref="AL78" si="325">1-SUM(AL75:AL77)</f>
        <v>1</v>
      </c>
      <c r="AM78" s="49">
        <f t="shared" ref="AM78" si="326">1-SUM(AM75:AM77)</f>
        <v>1</v>
      </c>
      <c r="AN78" s="49">
        <f t="shared" ref="AN78" si="327">1-SUM(AN75:AN77)</f>
        <v>1</v>
      </c>
      <c r="AO78" s="49">
        <f t="shared" ref="AO78" si="328">1-SUM(AO75:AO77)</f>
        <v>1</v>
      </c>
      <c r="AP78" s="49">
        <f t="shared" ref="AP78" si="329">1-SUM(AP75:AP77)</f>
        <v>1</v>
      </c>
      <c r="AQ78" s="49">
        <f t="shared" ref="AQ78" si="330">1-SUM(AQ75:AQ77)</f>
        <v>1</v>
      </c>
      <c r="AR78" s="49"/>
      <c r="AS78" s="54"/>
    </row>
    <row r="79" spans="5:45">
      <c r="E79" s="46" t="s">
        <v>192</v>
      </c>
      <c r="F79" s="48"/>
      <c r="G79" s="47" t="str">
        <f>IF(SUM(G75:G78)&lt;&gt;1,"ERROR","")</f>
        <v/>
      </c>
      <c r="H79" s="47" t="str">
        <f t="shared" ref="H79" si="331">IF(SUM(H75:H78)&lt;&gt;1,"ERROR","")</f>
        <v/>
      </c>
      <c r="I79" s="47" t="str">
        <f t="shared" ref="I79" si="332">IF(SUM(I75:I78)&lt;&gt;1,"ERROR","")</f>
        <v/>
      </c>
      <c r="J79" s="47" t="str">
        <f t="shared" ref="J79" si="333">IF(SUM(J75:J78)&lt;&gt;1,"ERROR","")</f>
        <v/>
      </c>
      <c r="K79" s="47" t="str">
        <f t="shared" ref="K79" si="334">IF(SUM(K75:K78)&lt;&gt;1,"ERROR","")</f>
        <v/>
      </c>
      <c r="L79" s="47" t="str">
        <f t="shared" ref="L79" si="335">IF(SUM(L75:L78)&lt;&gt;1,"ERROR","")</f>
        <v/>
      </c>
      <c r="M79" s="47" t="str">
        <f t="shared" ref="M79" si="336">IF(SUM(M75:M78)&lt;&gt;1,"ERROR","")</f>
        <v/>
      </c>
      <c r="N79" s="47" t="str">
        <f t="shared" ref="N79" si="337">IF(SUM(N75:N78)&lt;&gt;1,"ERROR","")</f>
        <v/>
      </c>
      <c r="O79" s="47" t="str">
        <f t="shared" ref="O79" si="338">IF(SUM(O75:O78)&lt;&gt;1,"ERROR","")</f>
        <v/>
      </c>
      <c r="P79" s="47" t="str">
        <f t="shared" ref="P79" si="339">IF(SUM(P75:P78)&lt;&gt;1,"ERROR","")</f>
        <v/>
      </c>
      <c r="Q79" s="47" t="str">
        <f t="shared" ref="Q79" si="340">IF(SUM(Q75:Q78)&lt;&gt;1,"ERROR","")</f>
        <v/>
      </c>
      <c r="R79" s="47" t="str">
        <f t="shared" ref="R79" si="341">IF(SUM(R75:R78)&lt;&gt;1,"ERROR","")</f>
        <v/>
      </c>
      <c r="S79" s="47" t="str">
        <f t="shared" ref="S79" si="342">IF(SUM(S75:S78)&lt;&gt;1,"ERROR","")</f>
        <v/>
      </c>
      <c r="T79" s="47" t="str">
        <f t="shared" ref="T79" si="343">IF(SUM(T75:T78)&lt;&gt;1,"ERROR","")</f>
        <v/>
      </c>
      <c r="U79" s="47" t="str">
        <f t="shared" ref="U79" si="344">IF(SUM(U75:U78)&lt;&gt;1,"ERROR","")</f>
        <v/>
      </c>
      <c r="V79" s="47" t="str">
        <f t="shared" ref="V79" si="345">IF(SUM(V75:V78)&lt;&gt;1,"ERROR","")</f>
        <v/>
      </c>
      <c r="W79" s="47" t="str">
        <f t="shared" ref="W79" si="346">IF(SUM(W75:W78)&lt;&gt;1,"ERROR","")</f>
        <v/>
      </c>
      <c r="X79" s="47" t="str">
        <f t="shared" ref="X79" si="347">IF(SUM(X75:X78)&lt;&gt;1,"ERROR","")</f>
        <v/>
      </c>
      <c r="Y79" s="47" t="str">
        <f t="shared" ref="Y79" si="348">IF(SUM(Y75:Y78)&lt;&gt;1,"ERROR","")</f>
        <v/>
      </c>
      <c r="Z79" s="47" t="str">
        <f t="shared" ref="Z79" si="349">IF(SUM(Z75:Z78)&lt;&gt;1,"ERROR","")</f>
        <v/>
      </c>
      <c r="AA79" s="47" t="str">
        <f t="shared" ref="AA79" si="350">IF(SUM(AA75:AA78)&lt;&gt;1,"ERROR","")</f>
        <v/>
      </c>
      <c r="AB79" s="47" t="str">
        <f t="shared" ref="AB79" si="351">IF(SUM(AB75:AB78)&lt;&gt;1,"ERROR","")</f>
        <v/>
      </c>
      <c r="AC79" s="47" t="str">
        <f t="shared" ref="AC79" si="352">IF(SUM(AC75:AC78)&lt;&gt;1,"ERROR","")</f>
        <v/>
      </c>
      <c r="AD79" s="47" t="str">
        <f t="shared" ref="AD79" si="353">IF(SUM(AD75:AD78)&lt;&gt;1,"ERROR","")</f>
        <v/>
      </c>
      <c r="AE79" s="47" t="str">
        <f t="shared" ref="AE79" si="354">IF(SUM(AE75:AE78)&lt;&gt;1,"ERROR","")</f>
        <v/>
      </c>
      <c r="AF79" s="47" t="str">
        <f t="shared" ref="AF79" si="355">IF(SUM(AF75:AF78)&lt;&gt;1,"ERROR","")</f>
        <v/>
      </c>
      <c r="AG79" s="47" t="str">
        <f t="shared" ref="AG79" si="356">IF(SUM(AG75:AG78)&lt;&gt;1,"ERROR","")</f>
        <v/>
      </c>
      <c r="AH79" s="47" t="str">
        <f t="shared" ref="AH79" si="357">IF(SUM(AH75:AH78)&lt;&gt;1,"ERROR","")</f>
        <v/>
      </c>
      <c r="AI79" s="47" t="str">
        <f t="shared" ref="AI79" si="358">IF(SUM(AI75:AI78)&lt;&gt;1,"ERROR","")</f>
        <v/>
      </c>
      <c r="AJ79" s="47" t="str">
        <f t="shared" ref="AJ79" si="359">IF(SUM(AJ75:AJ78)&lt;&gt;1,"ERROR","")</f>
        <v/>
      </c>
      <c r="AK79" s="47" t="str">
        <f t="shared" ref="AK79" si="360">IF(SUM(AK75:AK78)&lt;&gt;1,"ERROR","")</f>
        <v/>
      </c>
      <c r="AL79" s="47" t="str">
        <f t="shared" ref="AL79" si="361">IF(SUM(AL75:AL78)&lt;&gt;1,"ERROR","")</f>
        <v/>
      </c>
      <c r="AM79" s="47" t="str">
        <f t="shared" ref="AM79" si="362">IF(SUM(AM75:AM78)&lt;&gt;1,"ERROR","")</f>
        <v/>
      </c>
      <c r="AN79" s="47" t="str">
        <f t="shared" ref="AN79" si="363">IF(SUM(AN75:AN78)&lt;&gt;1,"ERROR","")</f>
        <v/>
      </c>
      <c r="AO79" s="47" t="str">
        <f t="shared" ref="AO79" si="364">IF(SUM(AO75:AO78)&lt;&gt;1,"ERROR","")</f>
        <v/>
      </c>
      <c r="AP79" s="47" t="str">
        <f t="shared" ref="AP79" si="365">IF(SUM(AP75:AP78)&lt;&gt;1,"ERROR","")</f>
        <v/>
      </c>
      <c r="AQ79" s="47" t="str">
        <f t="shared" ref="AQ79" si="366">IF(SUM(AQ75:AQ78)&lt;&gt;1,"ERROR","")</f>
        <v/>
      </c>
      <c r="AR79" s="47"/>
      <c r="AS79" s="54"/>
    </row>
    <row r="80" spans="4:45">
      <c r="D80" s="4"/>
      <c r="E80" s="43" t="s">
        <v>244</v>
      </c>
      <c r="F80" s="44" t="s">
        <v>1537</v>
      </c>
      <c r="G80" s="50">
        <v>0.8</v>
      </c>
      <c r="H80" s="50">
        <v>0.5</v>
      </c>
      <c r="I80" s="50">
        <v>0.5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0.1</v>
      </c>
      <c r="S80" s="50">
        <v>0</v>
      </c>
      <c r="T80" s="50">
        <v>0</v>
      </c>
      <c r="U80" s="50">
        <v>0</v>
      </c>
      <c r="V80" s="204">
        <v>0</v>
      </c>
      <c r="W80" s="50">
        <v>0</v>
      </c>
      <c r="X80" s="50">
        <v>0</v>
      </c>
      <c r="Y80" s="50">
        <v>0</v>
      </c>
      <c r="Z80" s="204">
        <v>0</v>
      </c>
      <c r="AA80" s="204">
        <v>0</v>
      </c>
      <c r="AB80" s="204">
        <v>0</v>
      </c>
      <c r="AC80" s="50">
        <v>0</v>
      </c>
      <c r="AD80" s="50">
        <v>0</v>
      </c>
      <c r="AE80" s="50">
        <v>0.5</v>
      </c>
      <c r="AF80" s="50">
        <v>0</v>
      </c>
      <c r="AG80" s="50">
        <v>0</v>
      </c>
      <c r="AH80" s="50">
        <v>0.1</v>
      </c>
      <c r="AI80" s="50">
        <v>0.067</v>
      </c>
      <c r="AJ80" s="50">
        <v>0</v>
      </c>
      <c r="AK80" s="50">
        <v>0.617377999153563</v>
      </c>
      <c r="AL80" s="50">
        <v>0</v>
      </c>
      <c r="AM80" s="50">
        <v>0</v>
      </c>
      <c r="AN80" s="50">
        <v>0</v>
      </c>
      <c r="AO80" s="50">
        <v>0</v>
      </c>
      <c r="AP80" s="50">
        <v>0</v>
      </c>
      <c r="AQ80" s="50">
        <v>0</v>
      </c>
      <c r="AR80" s="50"/>
      <c r="AS80" s="54"/>
    </row>
    <row r="81" spans="6:45">
      <c r="F81" s="44" t="s">
        <v>1538</v>
      </c>
      <c r="G81" s="50">
        <v>0.17</v>
      </c>
      <c r="H81" s="50">
        <v>0.5</v>
      </c>
      <c r="I81" s="50">
        <v>0.5</v>
      </c>
      <c r="J81" s="50">
        <v>0</v>
      </c>
      <c r="K81" s="50">
        <v>0</v>
      </c>
      <c r="L81" s="50">
        <v>0</v>
      </c>
      <c r="M81" s="50">
        <v>0</v>
      </c>
      <c r="N81" s="50">
        <v>1</v>
      </c>
      <c r="O81" s="50">
        <v>0</v>
      </c>
      <c r="P81" s="50">
        <v>0</v>
      </c>
      <c r="Q81" s="50">
        <v>1</v>
      </c>
      <c r="R81" s="50">
        <v>0.9</v>
      </c>
      <c r="S81" s="50">
        <v>0</v>
      </c>
      <c r="T81" s="50">
        <v>0</v>
      </c>
      <c r="U81" s="50">
        <v>0</v>
      </c>
      <c r="V81" s="204">
        <v>0</v>
      </c>
      <c r="W81" s="50">
        <v>0</v>
      </c>
      <c r="X81" s="50">
        <v>0</v>
      </c>
      <c r="Y81" s="50">
        <v>0</v>
      </c>
      <c r="Z81" s="204">
        <v>0</v>
      </c>
      <c r="AA81" s="204">
        <v>0</v>
      </c>
      <c r="AB81" s="204">
        <v>0</v>
      </c>
      <c r="AC81" s="50">
        <v>0</v>
      </c>
      <c r="AD81" s="50">
        <v>0.9</v>
      </c>
      <c r="AE81" s="50">
        <v>0.5</v>
      </c>
      <c r="AF81" s="50">
        <v>1</v>
      </c>
      <c r="AG81" s="50">
        <v>0</v>
      </c>
      <c r="AH81" s="50">
        <v>0.9</v>
      </c>
      <c r="AI81" s="50">
        <v>0.657</v>
      </c>
      <c r="AJ81" s="50">
        <v>0</v>
      </c>
      <c r="AK81" s="50">
        <v>0.0775987238337077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/>
      <c r="AS81" s="54"/>
    </row>
    <row r="82" spans="6:45">
      <c r="F82" s="44" t="s">
        <v>1539</v>
      </c>
      <c r="G82" s="204">
        <v>0</v>
      </c>
      <c r="H82" s="204">
        <v>0</v>
      </c>
      <c r="I82" s="204">
        <v>0</v>
      </c>
      <c r="J82" s="204">
        <v>0</v>
      </c>
      <c r="K82" s="50">
        <v>0</v>
      </c>
      <c r="L82" s="204">
        <v>0</v>
      </c>
      <c r="M82" s="204">
        <v>0</v>
      </c>
      <c r="N82" s="204">
        <v>0</v>
      </c>
      <c r="O82" s="204">
        <v>0</v>
      </c>
      <c r="P82" s="204">
        <v>0</v>
      </c>
      <c r="Q82" s="204">
        <v>0</v>
      </c>
      <c r="R82" s="204">
        <v>0</v>
      </c>
      <c r="S82" s="204">
        <v>0</v>
      </c>
      <c r="T82" s="50">
        <v>0</v>
      </c>
      <c r="U82" s="204">
        <v>0</v>
      </c>
      <c r="V82" s="204">
        <v>0</v>
      </c>
      <c r="W82" s="204">
        <v>0</v>
      </c>
      <c r="X82" s="204">
        <v>0</v>
      </c>
      <c r="Y82" s="204">
        <v>0</v>
      </c>
      <c r="Z82" s="204">
        <v>0</v>
      </c>
      <c r="AA82" s="204">
        <v>0</v>
      </c>
      <c r="AB82" s="204">
        <v>0</v>
      </c>
      <c r="AC82" s="204">
        <v>0</v>
      </c>
      <c r="AD82" s="204">
        <v>0</v>
      </c>
      <c r="AE82" s="204">
        <v>0</v>
      </c>
      <c r="AF82" s="204">
        <v>0</v>
      </c>
      <c r="AG82" s="204">
        <v>0</v>
      </c>
      <c r="AH82" s="204">
        <v>0</v>
      </c>
      <c r="AI82" s="204">
        <v>0.0824</v>
      </c>
      <c r="AJ82" s="204">
        <v>0</v>
      </c>
      <c r="AK82" s="204">
        <v>0</v>
      </c>
      <c r="AL82" s="204">
        <v>0</v>
      </c>
      <c r="AM82" s="204">
        <v>0</v>
      </c>
      <c r="AN82" s="204">
        <v>0</v>
      </c>
      <c r="AO82" s="204">
        <v>0</v>
      </c>
      <c r="AP82" s="204">
        <v>0</v>
      </c>
      <c r="AQ82" s="204">
        <v>0</v>
      </c>
      <c r="AR82" s="204"/>
      <c r="AS82" s="54"/>
    </row>
    <row r="83" spans="6:45">
      <c r="F83" s="44" t="s">
        <v>1540</v>
      </c>
      <c r="G83" s="49">
        <f>1-SUM(G80:G82)</f>
        <v>0.0299999999999999</v>
      </c>
      <c r="H83" s="49">
        <f t="shared" ref="H83" si="367">1-SUM(H80:H82)</f>
        <v>0</v>
      </c>
      <c r="I83" s="49">
        <f t="shared" ref="I83" si="368">1-SUM(I80:I82)</f>
        <v>0</v>
      </c>
      <c r="J83" s="49">
        <f t="shared" ref="J83" si="369">1-SUM(J80:J82)</f>
        <v>1</v>
      </c>
      <c r="K83" s="49">
        <f t="shared" ref="K83" si="370">1-SUM(K80:K82)</f>
        <v>1</v>
      </c>
      <c r="L83" s="49">
        <f t="shared" ref="L83" si="371">1-SUM(L80:L82)</f>
        <v>1</v>
      </c>
      <c r="M83" s="49">
        <f t="shared" ref="M83" si="372">1-SUM(M80:M82)</f>
        <v>1</v>
      </c>
      <c r="N83" s="49">
        <f t="shared" ref="N83" si="373">1-SUM(N80:N82)</f>
        <v>0</v>
      </c>
      <c r="O83" s="49">
        <f t="shared" ref="O83" si="374">1-SUM(O80:O82)</f>
        <v>1</v>
      </c>
      <c r="P83" s="49">
        <f t="shared" ref="P83" si="375">1-SUM(P80:P82)</f>
        <v>1</v>
      </c>
      <c r="Q83" s="49">
        <f t="shared" ref="Q83" si="376">1-SUM(Q80:Q82)</f>
        <v>0</v>
      </c>
      <c r="R83" s="49">
        <f t="shared" ref="R83" si="377">1-SUM(R80:R82)</f>
        <v>0</v>
      </c>
      <c r="S83" s="49">
        <f t="shared" ref="S83" si="378">1-SUM(S80:S82)</f>
        <v>1</v>
      </c>
      <c r="T83" s="49">
        <f t="shared" ref="T83" si="379">1-SUM(T80:T82)</f>
        <v>1</v>
      </c>
      <c r="U83" s="49">
        <f t="shared" ref="U83" si="380">1-SUM(U80:U82)</f>
        <v>1</v>
      </c>
      <c r="V83" s="49">
        <f t="shared" ref="V83" si="381">1-SUM(V80:V82)</f>
        <v>1</v>
      </c>
      <c r="W83" s="49">
        <f t="shared" ref="W83" si="382">1-SUM(W80:W82)</f>
        <v>1</v>
      </c>
      <c r="X83" s="49">
        <f t="shared" ref="X83" si="383">1-SUM(X80:X82)</f>
        <v>1</v>
      </c>
      <c r="Y83" s="49">
        <f t="shared" ref="Y83" si="384">1-SUM(Y80:Y82)</f>
        <v>1</v>
      </c>
      <c r="Z83" s="49">
        <f t="shared" ref="Z83" si="385">1-SUM(Z80:Z82)</f>
        <v>1</v>
      </c>
      <c r="AA83" s="49">
        <f t="shared" ref="AA83" si="386">1-SUM(AA80:AA82)</f>
        <v>1</v>
      </c>
      <c r="AB83" s="49">
        <f t="shared" ref="AB83" si="387">1-SUM(AB80:AB82)</f>
        <v>1</v>
      </c>
      <c r="AC83" s="49">
        <f t="shared" ref="AC83" si="388">1-SUM(AC80:AC82)</f>
        <v>1</v>
      </c>
      <c r="AD83" s="49">
        <f t="shared" ref="AD83" si="389">1-SUM(AD80:AD82)</f>
        <v>0.1</v>
      </c>
      <c r="AE83" s="49">
        <f t="shared" ref="AE83" si="390">1-SUM(AE80:AE82)</f>
        <v>0</v>
      </c>
      <c r="AF83" s="49">
        <f t="shared" ref="AF83" si="391">1-SUM(AF80:AF82)</f>
        <v>0</v>
      </c>
      <c r="AG83" s="49">
        <f t="shared" ref="AG83" si="392">1-SUM(AG80:AG82)</f>
        <v>1</v>
      </c>
      <c r="AH83" s="49">
        <f t="shared" ref="AH83" si="393">1-SUM(AH80:AH82)</f>
        <v>0</v>
      </c>
      <c r="AI83" s="49">
        <f t="shared" ref="AI83" si="394">1-SUM(AI80:AI82)</f>
        <v>0.1936</v>
      </c>
      <c r="AJ83" s="49">
        <f t="shared" ref="AJ83" si="395">1-SUM(AJ80:AJ82)</f>
        <v>1</v>
      </c>
      <c r="AK83" s="49">
        <f t="shared" ref="AK83" si="396">1-SUM(AK80:AK82)</f>
        <v>0.305023277012729</v>
      </c>
      <c r="AL83" s="49">
        <f t="shared" ref="AL83" si="397">1-SUM(AL80:AL82)</f>
        <v>1</v>
      </c>
      <c r="AM83" s="49">
        <f t="shared" ref="AM83" si="398">1-SUM(AM80:AM82)</f>
        <v>1</v>
      </c>
      <c r="AN83" s="49">
        <f t="shared" ref="AN83" si="399">1-SUM(AN80:AN82)</f>
        <v>1</v>
      </c>
      <c r="AO83" s="49">
        <f t="shared" ref="AO83" si="400">1-SUM(AO80:AO82)</f>
        <v>1</v>
      </c>
      <c r="AP83" s="49">
        <f t="shared" ref="AP83" si="401">1-SUM(AP80:AP82)</f>
        <v>1</v>
      </c>
      <c r="AQ83" s="49">
        <f t="shared" ref="AQ83" si="402">1-SUM(AQ80:AQ82)</f>
        <v>1</v>
      </c>
      <c r="AR83" s="49"/>
      <c r="AS83" s="54"/>
    </row>
    <row r="84" spans="5:45">
      <c r="E84" s="46" t="s">
        <v>192</v>
      </c>
      <c r="F84" s="48"/>
      <c r="G84" s="47" t="str">
        <f>IF(SUM(G80:G83)&lt;&gt;1,"ERROR","")</f>
        <v/>
      </c>
      <c r="H84" s="47" t="str">
        <f t="shared" ref="H84:AQ84" si="403">IF(SUM(H80:H83)&lt;&gt;1,"ERROR","")</f>
        <v/>
      </c>
      <c r="I84" s="47" t="str">
        <f t="shared" si="403"/>
        <v/>
      </c>
      <c r="J84" s="47" t="str">
        <f t="shared" si="403"/>
        <v/>
      </c>
      <c r="K84" s="47" t="str">
        <f t="shared" si="403"/>
        <v/>
      </c>
      <c r="L84" s="47" t="str">
        <f t="shared" si="403"/>
        <v/>
      </c>
      <c r="M84" s="47" t="str">
        <f t="shared" si="403"/>
        <v/>
      </c>
      <c r="N84" s="47" t="str">
        <f t="shared" si="403"/>
        <v/>
      </c>
      <c r="O84" s="47" t="str">
        <f t="shared" si="403"/>
        <v/>
      </c>
      <c r="P84" s="47" t="str">
        <f t="shared" si="403"/>
        <v/>
      </c>
      <c r="Q84" s="47" t="str">
        <f t="shared" si="403"/>
        <v/>
      </c>
      <c r="R84" s="47" t="str">
        <f t="shared" si="403"/>
        <v/>
      </c>
      <c r="S84" s="47" t="str">
        <f t="shared" si="403"/>
        <v/>
      </c>
      <c r="T84" s="47" t="str">
        <f t="shared" si="403"/>
        <v/>
      </c>
      <c r="U84" s="47" t="str">
        <f t="shared" si="403"/>
        <v/>
      </c>
      <c r="V84" s="47" t="str">
        <f t="shared" si="403"/>
        <v/>
      </c>
      <c r="W84" s="47" t="str">
        <f t="shared" si="403"/>
        <v/>
      </c>
      <c r="X84" s="47" t="str">
        <f t="shared" si="403"/>
        <v/>
      </c>
      <c r="Y84" s="47" t="str">
        <f t="shared" si="403"/>
        <v/>
      </c>
      <c r="Z84" s="47" t="str">
        <f t="shared" si="403"/>
        <v/>
      </c>
      <c r="AA84" s="47" t="str">
        <f t="shared" si="403"/>
        <v/>
      </c>
      <c r="AB84" s="47" t="str">
        <f t="shared" si="403"/>
        <v/>
      </c>
      <c r="AC84" s="47" t="str">
        <f t="shared" si="403"/>
        <v/>
      </c>
      <c r="AD84" s="47" t="str">
        <f t="shared" si="403"/>
        <v/>
      </c>
      <c r="AE84" s="47" t="str">
        <f t="shared" si="403"/>
        <v/>
      </c>
      <c r="AF84" s="47" t="str">
        <f t="shared" si="403"/>
        <v/>
      </c>
      <c r="AG84" s="47" t="str">
        <f t="shared" si="403"/>
        <v/>
      </c>
      <c r="AH84" s="47" t="str">
        <f t="shared" si="403"/>
        <v/>
      </c>
      <c r="AI84" s="47" t="str">
        <f t="shared" si="403"/>
        <v/>
      </c>
      <c r="AJ84" s="47" t="str">
        <f t="shared" si="403"/>
        <v/>
      </c>
      <c r="AK84" s="47" t="str">
        <f t="shared" si="403"/>
        <v/>
      </c>
      <c r="AL84" s="47" t="str">
        <f t="shared" si="403"/>
        <v/>
      </c>
      <c r="AM84" s="47" t="str">
        <f t="shared" si="403"/>
        <v/>
      </c>
      <c r="AN84" s="47" t="str">
        <f t="shared" si="403"/>
        <v/>
      </c>
      <c r="AO84" s="47" t="str">
        <f t="shared" si="403"/>
        <v/>
      </c>
      <c r="AP84" s="47" t="str">
        <f t="shared" si="403"/>
        <v/>
      </c>
      <c r="AQ84" s="47" t="str">
        <f t="shared" si="403"/>
        <v/>
      </c>
      <c r="AR84" s="47"/>
      <c r="AS84" s="54"/>
    </row>
    <row r="85" spans="4:45">
      <c r="D85" s="4"/>
      <c r="E85" s="43" t="s">
        <v>247</v>
      </c>
      <c r="F85" s="44" t="s">
        <v>1537</v>
      </c>
      <c r="G85" s="204">
        <v>0</v>
      </c>
      <c r="H85" s="204">
        <v>0</v>
      </c>
      <c r="I85" s="204">
        <v>0</v>
      </c>
      <c r="J85" s="204">
        <v>0.012</v>
      </c>
      <c r="K85" s="50">
        <v>0</v>
      </c>
      <c r="L85" s="204">
        <v>0</v>
      </c>
      <c r="M85" s="204">
        <v>0</v>
      </c>
      <c r="N85" s="204">
        <v>0</v>
      </c>
      <c r="O85" s="204">
        <v>0.1</v>
      </c>
      <c r="P85" s="204">
        <v>0</v>
      </c>
      <c r="Q85" s="204">
        <v>0</v>
      </c>
      <c r="R85" s="204">
        <v>0</v>
      </c>
      <c r="S85" s="204">
        <v>0</v>
      </c>
      <c r="T85" s="50">
        <v>0</v>
      </c>
      <c r="U85" s="204">
        <v>0</v>
      </c>
      <c r="V85" s="204">
        <v>0</v>
      </c>
      <c r="W85" s="50">
        <v>0</v>
      </c>
      <c r="X85" s="50">
        <v>0</v>
      </c>
      <c r="Y85" s="204">
        <v>0.1</v>
      </c>
      <c r="Z85" s="204">
        <v>0</v>
      </c>
      <c r="AA85" s="204">
        <v>0</v>
      </c>
      <c r="AB85" s="204">
        <v>0</v>
      </c>
      <c r="AC85" s="204">
        <v>0</v>
      </c>
      <c r="AD85" s="204">
        <v>0</v>
      </c>
      <c r="AE85" s="204">
        <v>0</v>
      </c>
      <c r="AF85" s="204">
        <v>0</v>
      </c>
      <c r="AG85" s="204">
        <v>0</v>
      </c>
      <c r="AH85" s="204">
        <v>0</v>
      </c>
      <c r="AI85" s="204">
        <v>0</v>
      </c>
      <c r="AJ85" s="204">
        <v>0</v>
      </c>
      <c r="AK85" s="204">
        <v>0.01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/>
      <c r="AS85" s="54"/>
    </row>
    <row r="86" spans="6:45">
      <c r="F86" s="44" t="s">
        <v>1538</v>
      </c>
      <c r="G86" s="204">
        <v>0.1</v>
      </c>
      <c r="H86" s="204">
        <v>0</v>
      </c>
      <c r="I86" s="204">
        <v>0.1</v>
      </c>
      <c r="J86" s="204">
        <v>0.041</v>
      </c>
      <c r="K86" s="50">
        <v>0</v>
      </c>
      <c r="L86" s="204">
        <v>0.1</v>
      </c>
      <c r="M86" s="204">
        <v>0.1</v>
      </c>
      <c r="N86" s="204">
        <v>1</v>
      </c>
      <c r="O86" s="204">
        <v>0.1</v>
      </c>
      <c r="P86" s="204">
        <v>0</v>
      </c>
      <c r="Q86" s="204">
        <v>0</v>
      </c>
      <c r="R86" s="204">
        <v>0</v>
      </c>
      <c r="S86" s="204">
        <v>0.1</v>
      </c>
      <c r="T86" s="50">
        <v>0</v>
      </c>
      <c r="U86" s="204">
        <v>0.1</v>
      </c>
      <c r="V86" s="204">
        <v>0</v>
      </c>
      <c r="W86" s="50">
        <v>0</v>
      </c>
      <c r="X86" s="50">
        <v>0</v>
      </c>
      <c r="Y86" s="204">
        <v>0.1</v>
      </c>
      <c r="Z86" s="204">
        <v>0</v>
      </c>
      <c r="AA86" s="204">
        <v>0</v>
      </c>
      <c r="AB86" s="204">
        <v>0</v>
      </c>
      <c r="AC86" s="204">
        <v>0</v>
      </c>
      <c r="AD86" s="204">
        <v>0.25</v>
      </c>
      <c r="AE86" s="204">
        <v>0.1</v>
      </c>
      <c r="AF86" s="204">
        <v>0</v>
      </c>
      <c r="AG86" s="204">
        <v>0</v>
      </c>
      <c r="AH86" s="204">
        <v>0</v>
      </c>
      <c r="AI86" s="204">
        <v>0</v>
      </c>
      <c r="AJ86" s="204">
        <v>0.1</v>
      </c>
      <c r="AK86" s="204">
        <v>0.03</v>
      </c>
      <c r="AL86" s="50">
        <v>0</v>
      </c>
      <c r="AM86" s="50">
        <v>0</v>
      </c>
      <c r="AN86" s="50">
        <v>0</v>
      </c>
      <c r="AO86" s="50">
        <v>0</v>
      </c>
      <c r="AP86" s="50">
        <v>0</v>
      </c>
      <c r="AQ86" s="50">
        <v>0</v>
      </c>
      <c r="AR86" s="50"/>
      <c r="AS86" s="54"/>
    </row>
    <row r="87" spans="6:45">
      <c r="F87" s="44" t="s">
        <v>1539</v>
      </c>
      <c r="G87" s="204">
        <v>0.5</v>
      </c>
      <c r="H87" s="204">
        <v>0.9</v>
      </c>
      <c r="I87" s="204">
        <v>0.5</v>
      </c>
      <c r="J87" s="204">
        <v>0.665</v>
      </c>
      <c r="K87" s="50">
        <v>0</v>
      </c>
      <c r="L87" s="204">
        <v>0.5</v>
      </c>
      <c r="M87" s="204">
        <v>0.5</v>
      </c>
      <c r="N87" s="204">
        <v>0</v>
      </c>
      <c r="O87" s="204">
        <v>0.3</v>
      </c>
      <c r="P87" s="204">
        <v>0</v>
      </c>
      <c r="Q87" s="204">
        <v>0.9</v>
      </c>
      <c r="R87" s="204">
        <v>0.6</v>
      </c>
      <c r="S87" s="204">
        <v>0.5</v>
      </c>
      <c r="T87" s="50">
        <v>0</v>
      </c>
      <c r="U87" s="204">
        <v>0.5</v>
      </c>
      <c r="V87" s="204">
        <v>1</v>
      </c>
      <c r="W87" s="204">
        <v>0</v>
      </c>
      <c r="X87" s="204">
        <v>0</v>
      </c>
      <c r="Y87" s="204">
        <v>0.3</v>
      </c>
      <c r="Z87" s="204">
        <v>0</v>
      </c>
      <c r="AA87" s="204">
        <v>0.5</v>
      </c>
      <c r="AB87" s="204">
        <v>0</v>
      </c>
      <c r="AC87" s="204">
        <v>1</v>
      </c>
      <c r="AD87" s="204">
        <v>0.25</v>
      </c>
      <c r="AE87" s="204">
        <v>0.5</v>
      </c>
      <c r="AF87" s="204">
        <v>0.9</v>
      </c>
      <c r="AG87" s="204">
        <v>0.2</v>
      </c>
      <c r="AH87" s="204">
        <v>0.6</v>
      </c>
      <c r="AI87" s="204">
        <v>0.2852</v>
      </c>
      <c r="AJ87" s="204">
        <v>0.5</v>
      </c>
      <c r="AK87" s="204">
        <v>0.63</v>
      </c>
      <c r="AL87" s="50">
        <v>0</v>
      </c>
      <c r="AM87" s="50">
        <v>0</v>
      </c>
      <c r="AN87" s="50">
        <v>0</v>
      </c>
      <c r="AO87" s="50">
        <v>0</v>
      </c>
      <c r="AP87" s="50">
        <v>0</v>
      </c>
      <c r="AQ87" s="50">
        <v>0</v>
      </c>
      <c r="AR87" s="50"/>
      <c r="AS87" s="54"/>
    </row>
    <row r="88" spans="6:45">
      <c r="F88" s="44" t="s">
        <v>1542</v>
      </c>
      <c r="G88" s="204">
        <v>0.4</v>
      </c>
      <c r="H88" s="204">
        <v>0.1</v>
      </c>
      <c r="I88" s="204">
        <v>0.4</v>
      </c>
      <c r="J88" s="204">
        <v>0.137</v>
      </c>
      <c r="K88" s="50">
        <v>0</v>
      </c>
      <c r="L88" s="204">
        <v>0.4</v>
      </c>
      <c r="M88" s="204">
        <v>0.4</v>
      </c>
      <c r="N88" s="204">
        <v>0</v>
      </c>
      <c r="O88" s="204">
        <v>0.4</v>
      </c>
      <c r="P88" s="204">
        <v>0.8</v>
      </c>
      <c r="Q88" s="204">
        <v>0</v>
      </c>
      <c r="R88" s="204">
        <v>0.3</v>
      </c>
      <c r="S88" s="204">
        <v>0.4</v>
      </c>
      <c r="T88" s="50">
        <v>0</v>
      </c>
      <c r="U88" s="204">
        <v>0.4</v>
      </c>
      <c r="V88" s="204">
        <v>0</v>
      </c>
      <c r="W88" s="204">
        <v>0</v>
      </c>
      <c r="X88" s="204">
        <v>1</v>
      </c>
      <c r="Y88" s="204">
        <v>0.4</v>
      </c>
      <c r="Z88" s="204">
        <v>0</v>
      </c>
      <c r="AA88" s="204">
        <v>0</v>
      </c>
      <c r="AB88" s="204">
        <v>0</v>
      </c>
      <c r="AC88" s="204">
        <v>0</v>
      </c>
      <c r="AD88" s="204">
        <v>0.25</v>
      </c>
      <c r="AE88" s="204">
        <v>0.4</v>
      </c>
      <c r="AF88" s="204">
        <v>0</v>
      </c>
      <c r="AG88" s="204">
        <v>0.1</v>
      </c>
      <c r="AH88" s="204">
        <v>0.3</v>
      </c>
      <c r="AI88" s="204">
        <v>0.4609</v>
      </c>
      <c r="AJ88" s="204">
        <v>0.4</v>
      </c>
      <c r="AK88" s="204">
        <v>0.18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0"/>
      <c r="AS88" s="54"/>
    </row>
    <row r="89" spans="6:45">
      <c r="F89" s="44" t="s">
        <v>1540</v>
      </c>
      <c r="G89" s="49">
        <f>1-SUM(G85:G88)</f>
        <v>0</v>
      </c>
      <c r="H89" s="49">
        <f t="shared" ref="H89:AQ89" si="404">1-SUM(H85:H88)</f>
        <v>0</v>
      </c>
      <c r="I89" s="49">
        <f t="shared" si="404"/>
        <v>0</v>
      </c>
      <c r="J89" s="49">
        <f t="shared" si="404"/>
        <v>0.145</v>
      </c>
      <c r="K89" s="49">
        <f t="shared" si="404"/>
        <v>1</v>
      </c>
      <c r="L89" s="49">
        <f t="shared" si="404"/>
        <v>0</v>
      </c>
      <c r="M89" s="49">
        <f t="shared" si="404"/>
        <v>0</v>
      </c>
      <c r="N89" s="49">
        <f t="shared" si="404"/>
        <v>0</v>
      </c>
      <c r="O89" s="49">
        <f t="shared" si="404"/>
        <v>0.1</v>
      </c>
      <c r="P89" s="49">
        <f t="shared" si="404"/>
        <v>0.2</v>
      </c>
      <c r="Q89" s="49">
        <f t="shared" si="404"/>
        <v>0.1</v>
      </c>
      <c r="R89" s="49">
        <f t="shared" si="404"/>
        <v>0.1</v>
      </c>
      <c r="S89" s="49">
        <f t="shared" si="404"/>
        <v>0</v>
      </c>
      <c r="T89" s="49">
        <f t="shared" si="404"/>
        <v>1</v>
      </c>
      <c r="U89" s="49">
        <f t="shared" si="404"/>
        <v>0</v>
      </c>
      <c r="V89" s="49">
        <f t="shared" si="404"/>
        <v>0</v>
      </c>
      <c r="W89" s="49">
        <f t="shared" si="404"/>
        <v>1</v>
      </c>
      <c r="X89" s="49">
        <f t="shared" si="404"/>
        <v>0</v>
      </c>
      <c r="Y89" s="49">
        <f t="shared" si="404"/>
        <v>0.1</v>
      </c>
      <c r="Z89" s="49">
        <f t="shared" si="404"/>
        <v>1</v>
      </c>
      <c r="AA89" s="49">
        <f t="shared" si="404"/>
        <v>0.5</v>
      </c>
      <c r="AB89" s="49">
        <f t="shared" si="404"/>
        <v>1</v>
      </c>
      <c r="AC89" s="49">
        <f t="shared" si="404"/>
        <v>0</v>
      </c>
      <c r="AD89" s="49">
        <f t="shared" si="404"/>
        <v>0.25</v>
      </c>
      <c r="AE89" s="49">
        <f t="shared" si="404"/>
        <v>0</v>
      </c>
      <c r="AF89" s="49">
        <f t="shared" si="404"/>
        <v>0.1</v>
      </c>
      <c r="AG89" s="49">
        <f t="shared" si="404"/>
        <v>0.7</v>
      </c>
      <c r="AH89" s="49">
        <f t="shared" si="404"/>
        <v>0.1</v>
      </c>
      <c r="AI89" s="49">
        <f t="shared" si="404"/>
        <v>0.2539</v>
      </c>
      <c r="AJ89" s="49">
        <f t="shared" si="404"/>
        <v>0</v>
      </c>
      <c r="AK89" s="49">
        <f t="shared" si="404"/>
        <v>0.15</v>
      </c>
      <c r="AL89" s="49">
        <f t="shared" si="404"/>
        <v>1</v>
      </c>
      <c r="AM89" s="49">
        <f t="shared" si="404"/>
        <v>1</v>
      </c>
      <c r="AN89" s="49">
        <f t="shared" si="404"/>
        <v>1</v>
      </c>
      <c r="AO89" s="49">
        <f t="shared" si="404"/>
        <v>1</v>
      </c>
      <c r="AP89" s="49">
        <f t="shared" si="404"/>
        <v>1</v>
      </c>
      <c r="AQ89" s="49">
        <f t="shared" si="404"/>
        <v>1</v>
      </c>
      <c r="AR89" s="49"/>
      <c r="AS89" s="54"/>
    </row>
    <row r="90" spans="5:45">
      <c r="E90" s="46" t="s">
        <v>192</v>
      </c>
      <c r="F90" s="48"/>
      <c r="G90" s="47" t="str">
        <f>IF(SUM(G85:G89)&lt;&gt;1,"ERROR","")</f>
        <v/>
      </c>
      <c r="H90" s="47" t="str">
        <f t="shared" ref="H90:AQ90" si="405">IF(SUM(H85:H89)&lt;&gt;1,"ERROR","")</f>
        <v/>
      </c>
      <c r="I90" s="47" t="str">
        <f t="shared" si="405"/>
        <v/>
      </c>
      <c r="J90" s="47" t="str">
        <f t="shared" si="405"/>
        <v/>
      </c>
      <c r="K90" s="47" t="str">
        <f t="shared" si="405"/>
        <v/>
      </c>
      <c r="L90" s="47" t="str">
        <f t="shared" si="405"/>
        <v/>
      </c>
      <c r="M90" s="47" t="str">
        <f t="shared" si="405"/>
        <v/>
      </c>
      <c r="N90" s="47" t="str">
        <f t="shared" si="405"/>
        <v/>
      </c>
      <c r="O90" s="47" t="str">
        <f t="shared" si="405"/>
        <v/>
      </c>
      <c r="P90" s="47" t="str">
        <f t="shared" si="405"/>
        <v/>
      </c>
      <c r="Q90" s="47" t="str">
        <f t="shared" si="405"/>
        <v/>
      </c>
      <c r="R90" s="47" t="str">
        <f t="shared" si="405"/>
        <v/>
      </c>
      <c r="S90" s="47" t="str">
        <f t="shared" si="405"/>
        <v/>
      </c>
      <c r="T90" s="47" t="str">
        <f t="shared" si="405"/>
        <v/>
      </c>
      <c r="U90" s="47" t="str">
        <f t="shared" si="405"/>
        <v/>
      </c>
      <c r="V90" s="47" t="str">
        <f t="shared" si="405"/>
        <v/>
      </c>
      <c r="W90" s="47" t="str">
        <f t="shared" si="405"/>
        <v/>
      </c>
      <c r="X90" s="47" t="str">
        <f t="shared" si="405"/>
        <v/>
      </c>
      <c r="Y90" s="47" t="str">
        <f t="shared" si="405"/>
        <v/>
      </c>
      <c r="Z90" s="47" t="str">
        <f t="shared" si="405"/>
        <v/>
      </c>
      <c r="AA90" s="47" t="str">
        <f t="shared" si="405"/>
        <v/>
      </c>
      <c r="AB90" s="47" t="str">
        <f t="shared" si="405"/>
        <v/>
      </c>
      <c r="AC90" s="47" t="str">
        <f t="shared" si="405"/>
        <v/>
      </c>
      <c r="AD90" s="47" t="str">
        <f t="shared" si="405"/>
        <v/>
      </c>
      <c r="AE90" s="47" t="str">
        <f t="shared" si="405"/>
        <v/>
      </c>
      <c r="AF90" s="47" t="str">
        <f t="shared" si="405"/>
        <v/>
      </c>
      <c r="AG90" s="47" t="str">
        <f t="shared" si="405"/>
        <v/>
      </c>
      <c r="AH90" s="47" t="str">
        <f t="shared" si="405"/>
        <v/>
      </c>
      <c r="AI90" s="47" t="str">
        <f t="shared" si="405"/>
        <v/>
      </c>
      <c r="AJ90" s="47" t="str">
        <f t="shared" si="405"/>
        <v/>
      </c>
      <c r="AK90" s="47" t="str">
        <f t="shared" si="405"/>
        <v/>
      </c>
      <c r="AL90" s="47" t="str">
        <f t="shared" si="405"/>
        <v/>
      </c>
      <c r="AM90" s="47" t="str">
        <f t="shared" si="405"/>
        <v/>
      </c>
      <c r="AN90" s="47" t="str">
        <f t="shared" si="405"/>
        <v/>
      </c>
      <c r="AO90" s="47" t="str">
        <f t="shared" si="405"/>
        <v/>
      </c>
      <c r="AP90" s="47" t="str">
        <f t="shared" si="405"/>
        <v/>
      </c>
      <c r="AQ90" s="47" t="str">
        <f t="shared" si="405"/>
        <v/>
      </c>
      <c r="AR90" s="47"/>
      <c r="AS90" s="54"/>
    </row>
    <row r="91" spans="4:45">
      <c r="D91" s="4"/>
      <c r="E91" s="43" t="s">
        <v>248</v>
      </c>
      <c r="F91" s="44" t="s">
        <v>1537</v>
      </c>
      <c r="G91" s="204">
        <v>1</v>
      </c>
      <c r="H91" s="204">
        <v>1</v>
      </c>
      <c r="I91" s="204">
        <v>0.15</v>
      </c>
      <c r="J91" s="204">
        <v>1</v>
      </c>
      <c r="K91" s="50">
        <v>0</v>
      </c>
      <c r="L91" s="204">
        <v>0.3</v>
      </c>
      <c r="M91" s="204">
        <v>0.2</v>
      </c>
      <c r="N91" s="204">
        <v>1</v>
      </c>
      <c r="O91" s="204">
        <v>0</v>
      </c>
      <c r="P91" s="204">
        <v>0</v>
      </c>
      <c r="Q91" s="204">
        <v>0.9</v>
      </c>
      <c r="R91" s="204">
        <v>0.864</v>
      </c>
      <c r="S91" s="204">
        <v>0.2</v>
      </c>
      <c r="T91" s="50">
        <v>0</v>
      </c>
      <c r="U91" s="204">
        <v>0.5</v>
      </c>
      <c r="V91" s="204">
        <v>0</v>
      </c>
      <c r="W91" s="204">
        <v>0</v>
      </c>
      <c r="X91" s="204">
        <v>0</v>
      </c>
      <c r="Y91" s="204">
        <v>0</v>
      </c>
      <c r="Z91" s="204">
        <v>1</v>
      </c>
      <c r="AA91" s="204">
        <v>0</v>
      </c>
      <c r="AB91" s="204">
        <v>0</v>
      </c>
      <c r="AC91" s="204">
        <v>0</v>
      </c>
      <c r="AD91" s="204">
        <v>0</v>
      </c>
      <c r="AE91" s="204">
        <v>0.5</v>
      </c>
      <c r="AF91" s="204">
        <v>1</v>
      </c>
      <c r="AG91" s="204">
        <v>0</v>
      </c>
      <c r="AH91" s="204">
        <v>0.864</v>
      </c>
      <c r="AI91" s="204">
        <v>0.5</v>
      </c>
      <c r="AJ91" s="204">
        <v>0.5</v>
      </c>
      <c r="AK91" s="204">
        <v>0.9</v>
      </c>
      <c r="AL91" s="204"/>
      <c r="AM91" s="204"/>
      <c r="AN91" s="204"/>
      <c r="AO91" s="204">
        <v>1</v>
      </c>
      <c r="AP91" s="204"/>
      <c r="AQ91" s="204"/>
      <c r="AR91" s="204"/>
      <c r="AS91" s="54"/>
    </row>
    <row r="92" spans="6:45">
      <c r="F92" s="44" t="s">
        <v>1540</v>
      </c>
      <c r="G92" s="49">
        <f>1-SUM(G91)</f>
        <v>0</v>
      </c>
      <c r="H92" s="49">
        <f t="shared" ref="H92:AQ92" si="406">1-SUM(H91)</f>
        <v>0</v>
      </c>
      <c r="I92" s="49">
        <f t="shared" si="406"/>
        <v>0.85</v>
      </c>
      <c r="J92" s="49">
        <f t="shared" si="406"/>
        <v>0</v>
      </c>
      <c r="K92" s="49">
        <f t="shared" si="406"/>
        <v>1</v>
      </c>
      <c r="L92" s="49">
        <f t="shared" si="406"/>
        <v>0.7</v>
      </c>
      <c r="M92" s="49">
        <f t="shared" si="406"/>
        <v>0.8</v>
      </c>
      <c r="N92" s="49">
        <f t="shared" si="406"/>
        <v>0</v>
      </c>
      <c r="O92" s="49">
        <f t="shared" si="406"/>
        <v>1</v>
      </c>
      <c r="P92" s="49">
        <f t="shared" si="406"/>
        <v>1</v>
      </c>
      <c r="Q92" s="49">
        <f t="shared" si="406"/>
        <v>0.1</v>
      </c>
      <c r="R92" s="49">
        <f t="shared" si="406"/>
        <v>0.136</v>
      </c>
      <c r="S92" s="49">
        <f t="shared" si="406"/>
        <v>0.8</v>
      </c>
      <c r="T92" s="49">
        <f t="shared" si="406"/>
        <v>1</v>
      </c>
      <c r="U92" s="49">
        <f t="shared" si="406"/>
        <v>0.5</v>
      </c>
      <c r="V92" s="49">
        <f t="shared" si="406"/>
        <v>1</v>
      </c>
      <c r="W92" s="49">
        <f t="shared" si="406"/>
        <v>1</v>
      </c>
      <c r="X92" s="49">
        <f t="shared" si="406"/>
        <v>1</v>
      </c>
      <c r="Y92" s="49">
        <f t="shared" si="406"/>
        <v>1</v>
      </c>
      <c r="Z92" s="49">
        <f t="shared" si="406"/>
        <v>0</v>
      </c>
      <c r="AA92" s="49">
        <f t="shared" si="406"/>
        <v>1</v>
      </c>
      <c r="AB92" s="49">
        <f t="shared" si="406"/>
        <v>1</v>
      </c>
      <c r="AC92" s="49">
        <f t="shared" si="406"/>
        <v>1</v>
      </c>
      <c r="AD92" s="49">
        <f t="shared" si="406"/>
        <v>1</v>
      </c>
      <c r="AE92" s="49">
        <f t="shared" si="406"/>
        <v>0.5</v>
      </c>
      <c r="AF92" s="49">
        <f t="shared" si="406"/>
        <v>0</v>
      </c>
      <c r="AG92" s="49">
        <f t="shared" si="406"/>
        <v>1</v>
      </c>
      <c r="AH92" s="49">
        <f t="shared" si="406"/>
        <v>0.136</v>
      </c>
      <c r="AI92" s="49">
        <f t="shared" si="406"/>
        <v>0.5</v>
      </c>
      <c r="AJ92" s="49">
        <f t="shared" si="406"/>
        <v>0.5</v>
      </c>
      <c r="AK92" s="49">
        <f t="shared" si="406"/>
        <v>0.1</v>
      </c>
      <c r="AL92" s="49">
        <f t="shared" si="406"/>
        <v>1</v>
      </c>
      <c r="AM92" s="49">
        <f t="shared" si="406"/>
        <v>1</v>
      </c>
      <c r="AN92" s="49">
        <f t="shared" si="406"/>
        <v>1</v>
      </c>
      <c r="AO92" s="49">
        <f t="shared" si="406"/>
        <v>0</v>
      </c>
      <c r="AP92" s="49">
        <f t="shared" si="406"/>
        <v>1</v>
      </c>
      <c r="AQ92" s="49">
        <f t="shared" si="406"/>
        <v>1</v>
      </c>
      <c r="AR92" s="49"/>
      <c r="AS92" s="54"/>
    </row>
    <row r="93" spans="5:45">
      <c r="E93" s="46" t="s">
        <v>192</v>
      </c>
      <c r="F93" s="48"/>
      <c r="G93" s="47" t="str">
        <f>IF(SUM(G91:G92)&lt;&gt;1,"ERROR","")</f>
        <v/>
      </c>
      <c r="H93" s="47" t="str">
        <f t="shared" ref="H93:AQ93" si="407">IF(SUM(H91:H92)&lt;&gt;1,"ERROR","")</f>
        <v/>
      </c>
      <c r="I93" s="47" t="str">
        <f t="shared" si="407"/>
        <v/>
      </c>
      <c r="J93" s="47" t="str">
        <f t="shared" si="407"/>
        <v/>
      </c>
      <c r="K93" s="47" t="str">
        <f t="shared" si="407"/>
        <v/>
      </c>
      <c r="L93" s="47" t="str">
        <f t="shared" si="407"/>
        <v/>
      </c>
      <c r="M93" s="47" t="str">
        <f t="shared" si="407"/>
        <v/>
      </c>
      <c r="N93" s="47" t="str">
        <f t="shared" si="407"/>
        <v/>
      </c>
      <c r="O93" s="47" t="str">
        <f t="shared" si="407"/>
        <v/>
      </c>
      <c r="P93" s="47" t="str">
        <f t="shared" si="407"/>
        <v/>
      </c>
      <c r="Q93" s="47" t="str">
        <f t="shared" si="407"/>
        <v/>
      </c>
      <c r="R93" s="47" t="str">
        <f t="shared" si="407"/>
        <v/>
      </c>
      <c r="S93" s="47" t="str">
        <f t="shared" si="407"/>
        <v/>
      </c>
      <c r="T93" s="47" t="str">
        <f t="shared" si="407"/>
        <v/>
      </c>
      <c r="U93" s="47" t="str">
        <f t="shared" si="407"/>
        <v/>
      </c>
      <c r="V93" s="47" t="str">
        <f t="shared" si="407"/>
        <v/>
      </c>
      <c r="W93" s="47" t="str">
        <f t="shared" si="407"/>
        <v/>
      </c>
      <c r="X93" s="47" t="str">
        <f t="shared" si="407"/>
        <v/>
      </c>
      <c r="Y93" s="47" t="str">
        <f t="shared" si="407"/>
        <v/>
      </c>
      <c r="Z93" s="47" t="str">
        <f t="shared" si="407"/>
        <v/>
      </c>
      <c r="AA93" s="47" t="str">
        <f t="shared" si="407"/>
        <v/>
      </c>
      <c r="AB93" s="47" t="str">
        <f t="shared" si="407"/>
        <v/>
      </c>
      <c r="AC93" s="47" t="str">
        <f t="shared" si="407"/>
        <v/>
      </c>
      <c r="AD93" s="47" t="str">
        <f t="shared" si="407"/>
        <v/>
      </c>
      <c r="AE93" s="47" t="str">
        <f t="shared" si="407"/>
        <v/>
      </c>
      <c r="AF93" s="47" t="str">
        <f t="shared" si="407"/>
        <v/>
      </c>
      <c r="AG93" s="47" t="str">
        <f t="shared" si="407"/>
        <v/>
      </c>
      <c r="AH93" s="47" t="str">
        <f t="shared" si="407"/>
        <v/>
      </c>
      <c r="AI93" s="47" t="str">
        <f t="shared" si="407"/>
        <v/>
      </c>
      <c r="AJ93" s="47" t="str">
        <f t="shared" si="407"/>
        <v/>
      </c>
      <c r="AK93" s="47" t="str">
        <f t="shared" si="407"/>
        <v/>
      </c>
      <c r="AL93" s="47" t="str">
        <f t="shared" si="407"/>
        <v/>
      </c>
      <c r="AM93" s="47" t="str">
        <f t="shared" si="407"/>
        <v/>
      </c>
      <c r="AN93" s="47" t="str">
        <f t="shared" si="407"/>
        <v/>
      </c>
      <c r="AO93" s="47" t="str">
        <f t="shared" si="407"/>
        <v/>
      </c>
      <c r="AP93" s="47" t="str">
        <f t="shared" si="407"/>
        <v/>
      </c>
      <c r="AQ93" s="47" t="str">
        <f t="shared" si="407"/>
        <v/>
      </c>
      <c r="AR93" s="47"/>
      <c r="AS93" s="54"/>
    </row>
    <row r="94" spans="5:45">
      <c r="E94" s="28" t="s">
        <v>230</v>
      </c>
      <c r="F94" s="44" t="s">
        <v>1540</v>
      </c>
      <c r="G94" s="49">
        <v>1</v>
      </c>
      <c r="H94" s="49">
        <v>1</v>
      </c>
      <c r="I94" s="49">
        <v>1</v>
      </c>
      <c r="J94" s="49">
        <v>1</v>
      </c>
      <c r="K94" s="49">
        <v>1</v>
      </c>
      <c r="L94" s="49">
        <v>1</v>
      </c>
      <c r="M94" s="49">
        <v>1</v>
      </c>
      <c r="N94" s="49">
        <v>1</v>
      </c>
      <c r="O94" s="49">
        <v>1</v>
      </c>
      <c r="P94" s="49">
        <v>1</v>
      </c>
      <c r="Q94" s="49">
        <v>1</v>
      </c>
      <c r="R94" s="49">
        <v>1</v>
      </c>
      <c r="S94" s="49">
        <v>1</v>
      </c>
      <c r="T94" s="49">
        <v>1</v>
      </c>
      <c r="U94" s="49">
        <v>1</v>
      </c>
      <c r="V94" s="49">
        <v>1</v>
      </c>
      <c r="W94" s="49">
        <v>1</v>
      </c>
      <c r="X94" s="49">
        <v>1</v>
      </c>
      <c r="Y94" s="49">
        <v>1</v>
      </c>
      <c r="Z94" s="49">
        <v>1</v>
      </c>
      <c r="AA94" s="49">
        <v>1</v>
      </c>
      <c r="AB94" s="49">
        <v>1</v>
      </c>
      <c r="AC94" s="49">
        <v>1</v>
      </c>
      <c r="AD94" s="49">
        <v>1</v>
      </c>
      <c r="AE94" s="49">
        <v>1</v>
      </c>
      <c r="AF94" s="49">
        <v>1</v>
      </c>
      <c r="AG94" s="49">
        <v>1</v>
      </c>
      <c r="AH94" s="49">
        <v>1</v>
      </c>
      <c r="AI94" s="49">
        <v>1</v>
      </c>
      <c r="AJ94" s="49">
        <v>1</v>
      </c>
      <c r="AK94" s="49">
        <v>1</v>
      </c>
      <c r="AL94" s="49">
        <v>1</v>
      </c>
      <c r="AM94" s="49">
        <v>1</v>
      </c>
      <c r="AN94" s="49">
        <v>1</v>
      </c>
      <c r="AO94" s="49">
        <v>1</v>
      </c>
      <c r="AP94" s="49">
        <v>1</v>
      </c>
      <c r="AQ94" s="49">
        <v>1</v>
      </c>
      <c r="AR94" s="49"/>
      <c r="AS94" s="54"/>
    </row>
    <row r="95" spans="6:45">
      <c r="F95" s="44" t="s">
        <v>1540</v>
      </c>
      <c r="G95" s="49">
        <v>1</v>
      </c>
      <c r="H95" s="49">
        <v>1</v>
      </c>
      <c r="I95" s="49">
        <v>1</v>
      </c>
      <c r="J95" s="49">
        <v>1</v>
      </c>
      <c r="K95" s="49">
        <v>1</v>
      </c>
      <c r="L95" s="49">
        <v>1</v>
      </c>
      <c r="M95" s="49">
        <v>1</v>
      </c>
      <c r="N95" s="49">
        <v>1</v>
      </c>
      <c r="O95" s="49">
        <v>1</v>
      </c>
      <c r="P95" s="49">
        <v>1</v>
      </c>
      <c r="Q95" s="49">
        <v>1</v>
      </c>
      <c r="R95" s="49">
        <v>1</v>
      </c>
      <c r="S95" s="49">
        <v>1</v>
      </c>
      <c r="T95" s="49">
        <v>1</v>
      </c>
      <c r="U95" s="49">
        <v>1</v>
      </c>
      <c r="V95" s="49">
        <v>1</v>
      </c>
      <c r="W95" s="49">
        <v>1</v>
      </c>
      <c r="X95" s="49">
        <v>1</v>
      </c>
      <c r="Y95" s="49">
        <v>1</v>
      </c>
      <c r="Z95" s="49">
        <v>1</v>
      </c>
      <c r="AA95" s="49">
        <v>1</v>
      </c>
      <c r="AB95" s="49">
        <v>1</v>
      </c>
      <c r="AC95" s="49">
        <v>1</v>
      </c>
      <c r="AD95" s="49">
        <v>1</v>
      </c>
      <c r="AE95" s="49">
        <v>1</v>
      </c>
      <c r="AF95" s="49">
        <v>1</v>
      </c>
      <c r="AG95" s="49">
        <v>1</v>
      </c>
      <c r="AH95" s="49">
        <v>1</v>
      </c>
      <c r="AI95" s="49">
        <v>1</v>
      </c>
      <c r="AJ95" s="49">
        <v>1</v>
      </c>
      <c r="AK95" s="49">
        <v>1</v>
      </c>
      <c r="AL95" s="49">
        <v>1</v>
      </c>
      <c r="AM95" s="49">
        <v>1</v>
      </c>
      <c r="AN95" s="49">
        <v>1</v>
      </c>
      <c r="AO95" s="49">
        <v>1</v>
      </c>
      <c r="AP95" s="49">
        <v>1</v>
      </c>
      <c r="AQ95" s="49">
        <v>1</v>
      </c>
      <c r="AR95" s="49"/>
      <c r="AS95" s="54"/>
    </row>
    <row r="96" spans="6:45">
      <c r="F96" s="44" t="s">
        <v>1540</v>
      </c>
      <c r="G96" s="49">
        <v>1</v>
      </c>
      <c r="H96" s="49">
        <v>1</v>
      </c>
      <c r="I96" s="49">
        <v>1</v>
      </c>
      <c r="J96" s="49">
        <v>1</v>
      </c>
      <c r="K96" s="49">
        <v>1</v>
      </c>
      <c r="L96" s="49">
        <v>1</v>
      </c>
      <c r="M96" s="49">
        <v>1</v>
      </c>
      <c r="N96" s="49">
        <v>1</v>
      </c>
      <c r="O96" s="49">
        <v>1</v>
      </c>
      <c r="P96" s="49">
        <v>1</v>
      </c>
      <c r="Q96" s="49">
        <v>1</v>
      </c>
      <c r="R96" s="49">
        <v>1</v>
      </c>
      <c r="S96" s="49">
        <v>1</v>
      </c>
      <c r="T96" s="49">
        <v>1</v>
      </c>
      <c r="U96" s="49">
        <v>1</v>
      </c>
      <c r="V96" s="49">
        <v>1</v>
      </c>
      <c r="W96" s="49">
        <v>1</v>
      </c>
      <c r="X96" s="49">
        <v>1</v>
      </c>
      <c r="Y96" s="49">
        <v>1</v>
      </c>
      <c r="Z96" s="49">
        <v>1</v>
      </c>
      <c r="AA96" s="49">
        <v>1</v>
      </c>
      <c r="AB96" s="49">
        <v>1</v>
      </c>
      <c r="AC96" s="49">
        <v>1</v>
      </c>
      <c r="AD96" s="49">
        <v>1</v>
      </c>
      <c r="AE96" s="49">
        <v>1</v>
      </c>
      <c r="AF96" s="49">
        <v>1</v>
      </c>
      <c r="AG96" s="49">
        <v>1</v>
      </c>
      <c r="AH96" s="49">
        <v>1</v>
      </c>
      <c r="AI96" s="49">
        <v>1</v>
      </c>
      <c r="AJ96" s="49">
        <v>1</v>
      </c>
      <c r="AK96" s="49">
        <v>1</v>
      </c>
      <c r="AL96" s="49">
        <v>1</v>
      </c>
      <c r="AM96" s="49">
        <v>1</v>
      </c>
      <c r="AN96" s="49">
        <v>1</v>
      </c>
      <c r="AO96" s="49">
        <v>1</v>
      </c>
      <c r="AP96" s="49">
        <v>1</v>
      </c>
      <c r="AQ96" s="49">
        <v>1</v>
      </c>
      <c r="AR96" s="49"/>
      <c r="AS96" s="54"/>
    </row>
    <row r="97" spans="6:45">
      <c r="F97" s="44" t="s">
        <v>1540</v>
      </c>
      <c r="G97" s="49">
        <v>1</v>
      </c>
      <c r="H97" s="49">
        <v>1</v>
      </c>
      <c r="I97" s="49">
        <v>1</v>
      </c>
      <c r="J97" s="49">
        <v>1</v>
      </c>
      <c r="K97" s="49">
        <v>1</v>
      </c>
      <c r="L97" s="49">
        <v>1</v>
      </c>
      <c r="M97" s="49">
        <v>1</v>
      </c>
      <c r="N97" s="49">
        <v>1</v>
      </c>
      <c r="O97" s="49">
        <v>1</v>
      </c>
      <c r="P97" s="49">
        <v>1</v>
      </c>
      <c r="Q97" s="49">
        <v>1</v>
      </c>
      <c r="R97" s="49">
        <v>1</v>
      </c>
      <c r="S97" s="49">
        <v>1</v>
      </c>
      <c r="T97" s="49">
        <v>1</v>
      </c>
      <c r="U97" s="49">
        <v>1</v>
      </c>
      <c r="V97" s="49">
        <v>1</v>
      </c>
      <c r="W97" s="49">
        <v>1</v>
      </c>
      <c r="X97" s="49">
        <v>1</v>
      </c>
      <c r="Y97" s="49">
        <v>1</v>
      </c>
      <c r="Z97" s="49">
        <v>1</v>
      </c>
      <c r="AA97" s="49">
        <v>1</v>
      </c>
      <c r="AB97" s="49">
        <v>1</v>
      </c>
      <c r="AC97" s="49">
        <v>1</v>
      </c>
      <c r="AD97" s="49">
        <v>1</v>
      </c>
      <c r="AE97" s="49">
        <v>1</v>
      </c>
      <c r="AF97" s="49">
        <v>1</v>
      </c>
      <c r="AG97" s="49">
        <v>1</v>
      </c>
      <c r="AH97" s="49">
        <v>1</v>
      </c>
      <c r="AI97" s="49">
        <v>1</v>
      </c>
      <c r="AJ97" s="49">
        <v>1</v>
      </c>
      <c r="AK97" s="49">
        <v>1</v>
      </c>
      <c r="AL97" s="49">
        <v>1</v>
      </c>
      <c r="AM97" s="49">
        <v>1</v>
      </c>
      <c r="AN97" s="49">
        <v>1</v>
      </c>
      <c r="AO97" s="49">
        <v>1</v>
      </c>
      <c r="AP97" s="49">
        <v>1</v>
      </c>
      <c r="AQ97" s="49">
        <v>1</v>
      </c>
      <c r="AR97" s="49"/>
      <c r="AS97" s="54"/>
    </row>
    <row r="98" spans="6:45">
      <c r="F98" s="44" t="s">
        <v>1540</v>
      </c>
      <c r="G98" s="49">
        <v>1</v>
      </c>
      <c r="H98" s="49">
        <v>1</v>
      </c>
      <c r="I98" s="49">
        <v>1</v>
      </c>
      <c r="J98" s="49">
        <v>1</v>
      </c>
      <c r="K98" s="49">
        <v>1</v>
      </c>
      <c r="L98" s="49">
        <v>1</v>
      </c>
      <c r="M98" s="49">
        <v>1</v>
      </c>
      <c r="N98" s="49">
        <v>1</v>
      </c>
      <c r="O98" s="49">
        <v>1</v>
      </c>
      <c r="P98" s="49">
        <v>1</v>
      </c>
      <c r="Q98" s="49">
        <v>1</v>
      </c>
      <c r="R98" s="49">
        <v>1</v>
      </c>
      <c r="S98" s="49">
        <v>1</v>
      </c>
      <c r="T98" s="49">
        <v>1</v>
      </c>
      <c r="U98" s="49">
        <v>1</v>
      </c>
      <c r="V98" s="49">
        <v>1</v>
      </c>
      <c r="W98" s="49">
        <v>1</v>
      </c>
      <c r="X98" s="49">
        <v>1</v>
      </c>
      <c r="Y98" s="49">
        <v>1</v>
      </c>
      <c r="Z98" s="49">
        <v>1</v>
      </c>
      <c r="AA98" s="49">
        <v>1</v>
      </c>
      <c r="AB98" s="49">
        <v>1</v>
      </c>
      <c r="AC98" s="49">
        <v>1</v>
      </c>
      <c r="AD98" s="49">
        <v>1</v>
      </c>
      <c r="AE98" s="49">
        <v>1</v>
      </c>
      <c r="AF98" s="49">
        <v>1</v>
      </c>
      <c r="AG98" s="49">
        <v>1</v>
      </c>
      <c r="AH98" s="49">
        <v>1</v>
      </c>
      <c r="AI98" s="49">
        <v>1</v>
      </c>
      <c r="AJ98" s="49">
        <v>1</v>
      </c>
      <c r="AK98" s="49">
        <v>1</v>
      </c>
      <c r="AL98" s="49">
        <v>1</v>
      </c>
      <c r="AM98" s="49">
        <v>1</v>
      </c>
      <c r="AN98" s="49">
        <v>1</v>
      </c>
      <c r="AO98" s="49">
        <v>1</v>
      </c>
      <c r="AP98" s="49">
        <v>1</v>
      </c>
      <c r="AQ98" s="49">
        <v>1</v>
      </c>
      <c r="AR98" s="49"/>
      <c r="AS98" s="54"/>
    </row>
    <row r="99" spans="6:45">
      <c r="F99" s="44" t="s">
        <v>1540</v>
      </c>
      <c r="G99" s="49">
        <v>1</v>
      </c>
      <c r="H99" s="49">
        <v>1</v>
      </c>
      <c r="I99" s="49">
        <v>1</v>
      </c>
      <c r="J99" s="49">
        <v>1</v>
      </c>
      <c r="K99" s="49">
        <v>1</v>
      </c>
      <c r="L99" s="49">
        <v>1</v>
      </c>
      <c r="M99" s="49">
        <v>1</v>
      </c>
      <c r="N99" s="49">
        <v>1</v>
      </c>
      <c r="O99" s="49">
        <v>1</v>
      </c>
      <c r="P99" s="49">
        <v>1</v>
      </c>
      <c r="Q99" s="49">
        <v>1</v>
      </c>
      <c r="R99" s="49">
        <v>1</v>
      </c>
      <c r="S99" s="49">
        <v>1</v>
      </c>
      <c r="T99" s="49">
        <v>1</v>
      </c>
      <c r="U99" s="49">
        <v>1</v>
      </c>
      <c r="V99" s="49">
        <v>1</v>
      </c>
      <c r="W99" s="49">
        <v>1</v>
      </c>
      <c r="X99" s="49">
        <v>1</v>
      </c>
      <c r="Y99" s="49">
        <v>1</v>
      </c>
      <c r="Z99" s="49">
        <v>1</v>
      </c>
      <c r="AA99" s="49">
        <v>1</v>
      </c>
      <c r="AB99" s="49">
        <v>1</v>
      </c>
      <c r="AC99" s="49">
        <v>1</v>
      </c>
      <c r="AD99" s="49">
        <v>1</v>
      </c>
      <c r="AE99" s="49">
        <v>1</v>
      </c>
      <c r="AF99" s="49">
        <v>1</v>
      </c>
      <c r="AG99" s="49">
        <v>1</v>
      </c>
      <c r="AH99" s="49">
        <v>1</v>
      </c>
      <c r="AI99" s="49">
        <v>1</v>
      </c>
      <c r="AJ99" s="49">
        <v>1</v>
      </c>
      <c r="AK99" s="49">
        <v>1</v>
      </c>
      <c r="AL99" s="49">
        <v>1</v>
      </c>
      <c r="AM99" s="49">
        <v>1</v>
      </c>
      <c r="AN99" s="49">
        <v>1</v>
      </c>
      <c r="AO99" s="49">
        <v>1</v>
      </c>
      <c r="AP99" s="49">
        <v>1</v>
      </c>
      <c r="AQ99" s="49">
        <v>1</v>
      </c>
      <c r="AR99" s="49"/>
      <c r="AS99" s="54"/>
    </row>
    <row r="100" spans="6:45">
      <c r="F100" s="75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54"/>
    </row>
    <row r="101" spans="6:45">
      <c r="F101" s="75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54"/>
    </row>
    <row r="102" spans="1:236">
      <c r="A102" s="37"/>
      <c r="B102" s="37"/>
      <c r="C102" s="37"/>
      <c r="D102" s="37"/>
      <c r="E102" s="37"/>
      <c r="F102" s="79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9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  <c r="DY102" s="37"/>
      <c r="DZ102" s="37"/>
      <c r="EA102" s="37"/>
      <c r="EB102" s="37"/>
      <c r="EC102" s="37"/>
      <c r="ED102" s="37"/>
      <c r="EE102" s="37"/>
      <c r="EF102" s="37"/>
      <c r="EG102" s="37"/>
      <c r="EH102" s="37"/>
      <c r="EI102" s="37"/>
      <c r="EJ102" s="37"/>
      <c r="EK102" s="37"/>
      <c r="EL102" s="37"/>
      <c r="EM102" s="37"/>
      <c r="EN102" s="37"/>
      <c r="EO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/>
      <c r="FR102" s="37"/>
      <c r="FS102" s="37"/>
      <c r="FT102" s="37"/>
      <c r="FU102" s="37"/>
      <c r="FV102" s="37"/>
      <c r="FW102" s="37"/>
      <c r="FX102" s="37"/>
      <c r="FY102" s="37"/>
      <c r="FZ102" s="37"/>
      <c r="GA102" s="37"/>
      <c r="GB102" s="37"/>
      <c r="GC102" s="37"/>
      <c r="GD102" s="37"/>
      <c r="GE102" s="37"/>
      <c r="GF102" s="37"/>
      <c r="GG102" s="37"/>
      <c r="GH102" s="37"/>
      <c r="GI102" s="37"/>
      <c r="GJ102" s="37"/>
      <c r="GK102" s="37"/>
      <c r="GL102" s="37"/>
      <c r="GM102" s="37"/>
      <c r="GN102" s="37"/>
      <c r="GO102" s="37"/>
      <c r="GP102" s="37"/>
      <c r="GQ102" s="37"/>
      <c r="GR102" s="37"/>
      <c r="GS102" s="37"/>
      <c r="GT102" s="37"/>
      <c r="GU102" s="37"/>
      <c r="GV102" s="37"/>
      <c r="GW102" s="37"/>
      <c r="GX102" s="37"/>
      <c r="GY102" s="37"/>
      <c r="GZ102" s="37"/>
      <c r="HA102" s="37"/>
      <c r="HB102" s="37"/>
      <c r="HC102" s="37"/>
      <c r="HD102" s="37"/>
      <c r="HE102" s="37"/>
      <c r="HF102" s="37"/>
      <c r="HG102" s="37"/>
      <c r="HH102" s="37"/>
      <c r="HI102" s="37"/>
      <c r="HJ102" s="37"/>
      <c r="HK102" s="37"/>
      <c r="HL102" s="37"/>
      <c r="HM102" s="37"/>
      <c r="HN102" s="37"/>
      <c r="HO102" s="37"/>
      <c r="HP102" s="37"/>
      <c r="HQ102" s="37"/>
      <c r="HR102" s="37"/>
      <c r="HS102" s="37"/>
      <c r="HT102" s="37"/>
      <c r="HU102" s="37"/>
      <c r="HV102" s="37"/>
      <c r="HW102" s="37"/>
      <c r="HX102" s="37"/>
      <c r="HY102" s="37"/>
      <c r="HZ102" s="37"/>
      <c r="IA102" s="37"/>
      <c r="IB102" s="37"/>
    </row>
    <row r="103" s="37" customFormat="1" spans="1:236">
      <c r="A103"/>
      <c r="B103"/>
      <c r="C103"/>
      <c r="D103"/>
      <c r="E103"/>
      <c r="F103" s="75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54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</row>
    <row r="104" ht="23.25" spans="1:45">
      <c r="A104" s="18" t="s">
        <v>680</v>
      </c>
      <c r="F104" s="75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54"/>
    </row>
    <row r="105" spans="6:45">
      <c r="F105" s="75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54"/>
    </row>
    <row r="106" ht="16.5" spans="5:45">
      <c r="E106" s="7" t="s">
        <v>1543</v>
      </c>
      <c r="F106" s="7"/>
      <c r="G106" s="6" t="str">
        <f t="shared" ref="G106:AQ106" si="408">G$122</f>
        <v>AT</v>
      </c>
      <c r="H106" s="6" t="str">
        <f t="shared" si="408"/>
        <v>BE</v>
      </c>
      <c r="I106" s="6" t="str">
        <f t="shared" si="408"/>
        <v>BG</v>
      </c>
      <c r="J106" s="6" t="str">
        <f t="shared" si="408"/>
        <v>CH</v>
      </c>
      <c r="K106" s="6" t="str">
        <f t="shared" si="408"/>
        <v>CY</v>
      </c>
      <c r="L106" s="6" t="str">
        <f t="shared" si="408"/>
        <v>CZ</v>
      </c>
      <c r="M106" s="6" t="str">
        <f t="shared" si="408"/>
        <v>DE</v>
      </c>
      <c r="N106" s="6" t="str">
        <f t="shared" si="408"/>
        <v>DK</v>
      </c>
      <c r="O106" s="6" t="str">
        <f t="shared" si="408"/>
        <v>EE</v>
      </c>
      <c r="P106" s="6" t="str">
        <f t="shared" si="408"/>
        <v>EL</v>
      </c>
      <c r="Q106" s="6" t="str">
        <f t="shared" si="408"/>
        <v>ES</v>
      </c>
      <c r="R106" s="6" t="str">
        <f t="shared" si="408"/>
        <v>FI</v>
      </c>
      <c r="S106" s="6" t="str">
        <f t="shared" si="408"/>
        <v>FR</v>
      </c>
      <c r="T106" s="6" t="str">
        <f t="shared" si="408"/>
        <v>HR</v>
      </c>
      <c r="U106" s="6" t="str">
        <f t="shared" si="408"/>
        <v>HU</v>
      </c>
      <c r="V106" s="6" t="str">
        <f t="shared" si="408"/>
        <v>IE</v>
      </c>
      <c r="W106" s="6" t="str">
        <f t="shared" si="408"/>
        <v>IS</v>
      </c>
      <c r="X106" s="6" t="str">
        <f t="shared" si="408"/>
        <v>IT</v>
      </c>
      <c r="Y106" s="6" t="str">
        <f t="shared" si="408"/>
        <v>LT</v>
      </c>
      <c r="Z106" s="6" t="str">
        <f t="shared" si="408"/>
        <v>LU</v>
      </c>
      <c r="AA106" s="6" t="str">
        <f t="shared" si="408"/>
        <v>LV</v>
      </c>
      <c r="AB106" s="6" t="str">
        <f t="shared" si="408"/>
        <v>MT</v>
      </c>
      <c r="AC106" s="6" t="str">
        <f t="shared" si="408"/>
        <v>NL</v>
      </c>
      <c r="AD106" s="6" t="str">
        <f t="shared" si="408"/>
        <v>NO</v>
      </c>
      <c r="AE106" s="6" t="str">
        <f t="shared" si="408"/>
        <v>PL</v>
      </c>
      <c r="AF106" s="6" t="str">
        <f t="shared" si="408"/>
        <v>PT</v>
      </c>
      <c r="AG106" s="6" t="str">
        <f t="shared" si="408"/>
        <v>RO</v>
      </c>
      <c r="AH106" s="6" t="str">
        <f t="shared" si="408"/>
        <v>SE</v>
      </c>
      <c r="AI106" s="6" t="str">
        <f t="shared" si="408"/>
        <v>SI</v>
      </c>
      <c r="AJ106" s="6" t="str">
        <f t="shared" si="408"/>
        <v>SK</v>
      </c>
      <c r="AK106" s="6" t="str">
        <f t="shared" si="408"/>
        <v>UK</v>
      </c>
      <c r="AL106" s="6" t="str">
        <f t="shared" si="408"/>
        <v>AL</v>
      </c>
      <c r="AM106" s="6" t="str">
        <f t="shared" si="408"/>
        <v>BA</v>
      </c>
      <c r="AN106" s="6" t="str">
        <f t="shared" si="408"/>
        <v>KS</v>
      </c>
      <c r="AO106" s="6" t="str">
        <f t="shared" si="408"/>
        <v>ME</v>
      </c>
      <c r="AP106" s="6" t="str">
        <f t="shared" si="408"/>
        <v>MK</v>
      </c>
      <c r="AQ106" s="6" t="str">
        <f t="shared" si="408"/>
        <v>RS</v>
      </c>
      <c r="AR106" s="120"/>
      <c r="AS106" s="54"/>
    </row>
    <row r="107" spans="5:45">
      <c r="E107" s="81" t="s">
        <v>683</v>
      </c>
      <c r="F107" s="955" t="s">
        <v>845</v>
      </c>
      <c r="G107" s="214">
        <v>0</v>
      </c>
      <c r="H107" s="214">
        <v>1</v>
      </c>
      <c r="I107" s="214">
        <v>0</v>
      </c>
      <c r="J107" s="214">
        <v>1</v>
      </c>
      <c r="K107" s="214">
        <v>0</v>
      </c>
      <c r="L107" s="214">
        <v>0</v>
      </c>
      <c r="M107" s="214">
        <v>0.3</v>
      </c>
      <c r="N107" s="214">
        <v>0.3</v>
      </c>
      <c r="O107" s="214">
        <v>0</v>
      </c>
      <c r="P107" s="214">
        <v>0</v>
      </c>
      <c r="Q107" s="214">
        <v>0.9</v>
      </c>
      <c r="R107" s="214">
        <v>0</v>
      </c>
      <c r="S107" s="214">
        <v>1</v>
      </c>
      <c r="T107" s="214">
        <v>1</v>
      </c>
      <c r="U107" s="214">
        <v>0.055</v>
      </c>
      <c r="V107" s="214">
        <v>1</v>
      </c>
      <c r="W107" s="214">
        <v>0</v>
      </c>
      <c r="X107" s="214">
        <v>0.5</v>
      </c>
      <c r="Y107" s="214">
        <v>0</v>
      </c>
      <c r="Z107" s="214">
        <v>0</v>
      </c>
      <c r="AA107" s="214">
        <v>0</v>
      </c>
      <c r="AB107" s="214">
        <v>0</v>
      </c>
      <c r="AC107" s="214">
        <v>0.2</v>
      </c>
      <c r="AD107" s="214">
        <v>0</v>
      </c>
      <c r="AE107" s="214">
        <v>0</v>
      </c>
      <c r="AF107" s="214">
        <v>1</v>
      </c>
      <c r="AG107" s="214">
        <v>0.17</v>
      </c>
      <c r="AH107" s="214">
        <v>1</v>
      </c>
      <c r="AI107" s="214">
        <v>0.5</v>
      </c>
      <c r="AJ107" s="214">
        <v>1</v>
      </c>
      <c r="AK107" s="214">
        <v>0.7</v>
      </c>
      <c r="AL107" s="214">
        <v>0</v>
      </c>
      <c r="AM107" s="214">
        <v>1</v>
      </c>
      <c r="AN107" s="214">
        <v>0</v>
      </c>
      <c r="AO107" s="214">
        <v>0</v>
      </c>
      <c r="AP107" s="214">
        <v>1</v>
      </c>
      <c r="AQ107" s="214">
        <v>0</v>
      </c>
      <c r="AR107" s="214"/>
      <c r="AS107" s="54"/>
    </row>
    <row r="108" spans="5:45">
      <c r="E108" s="84"/>
      <c r="F108" s="955" t="s">
        <v>843</v>
      </c>
      <c r="G108" s="214">
        <v>1</v>
      </c>
      <c r="H108" s="214">
        <v>0</v>
      </c>
      <c r="I108" s="214">
        <v>1</v>
      </c>
      <c r="J108" s="214">
        <v>0</v>
      </c>
      <c r="K108" s="214">
        <v>0</v>
      </c>
      <c r="L108" s="214">
        <v>1</v>
      </c>
      <c r="M108" s="214">
        <v>0.7</v>
      </c>
      <c r="N108" s="214">
        <v>0.7</v>
      </c>
      <c r="O108" s="214">
        <v>1</v>
      </c>
      <c r="P108" s="214">
        <v>1</v>
      </c>
      <c r="Q108" s="214">
        <v>0.1</v>
      </c>
      <c r="R108" s="214">
        <v>1</v>
      </c>
      <c r="S108" s="214">
        <v>0</v>
      </c>
      <c r="T108" s="214">
        <v>0</v>
      </c>
      <c r="U108" s="214">
        <v>0.945</v>
      </c>
      <c r="V108" s="214">
        <v>0</v>
      </c>
      <c r="W108" s="214">
        <v>0</v>
      </c>
      <c r="X108" s="214">
        <v>0.5</v>
      </c>
      <c r="Y108" s="214">
        <v>1</v>
      </c>
      <c r="Z108" s="214">
        <v>0</v>
      </c>
      <c r="AA108" s="214">
        <v>1</v>
      </c>
      <c r="AB108" s="214">
        <v>0</v>
      </c>
      <c r="AC108" s="214">
        <v>0.8</v>
      </c>
      <c r="AD108" s="214">
        <v>1</v>
      </c>
      <c r="AE108" s="214">
        <v>1</v>
      </c>
      <c r="AF108" s="214">
        <v>0</v>
      </c>
      <c r="AG108" s="214">
        <v>0.83</v>
      </c>
      <c r="AH108" s="214">
        <v>0</v>
      </c>
      <c r="AI108" s="214">
        <v>0.5</v>
      </c>
      <c r="AJ108" s="214">
        <v>0</v>
      </c>
      <c r="AK108" s="214">
        <v>0.3</v>
      </c>
      <c r="AL108" s="214">
        <v>1</v>
      </c>
      <c r="AM108" s="214">
        <v>0</v>
      </c>
      <c r="AN108" s="214">
        <v>0</v>
      </c>
      <c r="AO108" s="214">
        <v>0</v>
      </c>
      <c r="AP108" s="214">
        <v>0</v>
      </c>
      <c r="AQ108" s="214">
        <v>1</v>
      </c>
      <c r="AR108" s="214"/>
      <c r="AS108" s="54"/>
    </row>
    <row r="109" spans="5:45">
      <c r="E109" s="84"/>
      <c r="F109" s="955" t="s">
        <v>840</v>
      </c>
      <c r="G109" s="214">
        <v>0</v>
      </c>
      <c r="H109" s="214">
        <v>0</v>
      </c>
      <c r="I109" s="214">
        <v>0</v>
      </c>
      <c r="J109" s="214">
        <v>0</v>
      </c>
      <c r="K109" s="214">
        <v>0</v>
      </c>
      <c r="L109" s="214">
        <v>0</v>
      </c>
      <c r="M109" s="214">
        <v>0</v>
      </c>
      <c r="N109" s="214">
        <v>0</v>
      </c>
      <c r="O109" s="214">
        <v>0</v>
      </c>
      <c r="P109" s="214">
        <v>0</v>
      </c>
      <c r="Q109" s="214">
        <v>0</v>
      </c>
      <c r="R109" s="214">
        <v>0</v>
      </c>
      <c r="S109" s="214">
        <v>0</v>
      </c>
      <c r="T109" s="214">
        <v>0</v>
      </c>
      <c r="U109" s="214">
        <v>0</v>
      </c>
      <c r="V109" s="214">
        <v>0</v>
      </c>
      <c r="W109" s="214">
        <v>0</v>
      </c>
      <c r="X109" s="214">
        <v>0</v>
      </c>
      <c r="Y109" s="214">
        <v>0</v>
      </c>
      <c r="Z109" s="214">
        <v>0</v>
      </c>
      <c r="AA109" s="214">
        <v>0</v>
      </c>
      <c r="AB109" s="214">
        <v>0</v>
      </c>
      <c r="AC109" s="214">
        <v>0</v>
      </c>
      <c r="AD109" s="214">
        <v>0</v>
      </c>
      <c r="AE109" s="214">
        <v>0</v>
      </c>
      <c r="AF109" s="214">
        <v>0</v>
      </c>
      <c r="AG109" s="214">
        <v>0</v>
      </c>
      <c r="AH109" s="214">
        <v>0</v>
      </c>
      <c r="AI109" s="214">
        <v>0</v>
      </c>
      <c r="AJ109" s="214">
        <v>0</v>
      </c>
      <c r="AK109" s="214">
        <v>0</v>
      </c>
      <c r="AL109" s="214">
        <v>0</v>
      </c>
      <c r="AM109" s="214">
        <v>0</v>
      </c>
      <c r="AN109" s="214">
        <v>0</v>
      </c>
      <c r="AO109" s="214">
        <v>0</v>
      </c>
      <c r="AP109" s="214">
        <v>0</v>
      </c>
      <c r="AQ109" s="214">
        <v>0</v>
      </c>
      <c r="AR109" s="214"/>
      <c r="AS109" s="54"/>
    </row>
    <row r="110" spans="1:236">
      <c r="A110" s="12"/>
      <c r="B110" s="12"/>
      <c r="C110" s="12"/>
      <c r="D110" s="12"/>
      <c r="E110" s="91"/>
      <c r="F110" s="92"/>
      <c r="G110" s="93" t="str">
        <f t="shared" ref="G110:AQ110" si="409">IF(SUM(G107:G109)&lt;&gt;1,"ERR","")</f>
        <v/>
      </c>
      <c r="H110" s="93" t="str">
        <f t="shared" si="409"/>
        <v/>
      </c>
      <c r="I110" s="93" t="str">
        <f t="shared" si="409"/>
        <v/>
      </c>
      <c r="J110" s="93" t="str">
        <f t="shared" si="409"/>
        <v/>
      </c>
      <c r="K110" s="93" t="str">
        <f t="shared" si="409"/>
        <v>ERR</v>
      </c>
      <c r="L110" s="93" t="str">
        <f t="shared" si="409"/>
        <v/>
      </c>
      <c r="M110" s="93" t="str">
        <f t="shared" si="409"/>
        <v/>
      </c>
      <c r="N110" s="93" t="str">
        <f t="shared" si="409"/>
        <v/>
      </c>
      <c r="O110" s="93" t="str">
        <f t="shared" si="409"/>
        <v/>
      </c>
      <c r="P110" s="93" t="str">
        <f t="shared" si="409"/>
        <v/>
      </c>
      <c r="Q110" s="93" t="str">
        <f t="shared" si="409"/>
        <v/>
      </c>
      <c r="R110" s="93" t="str">
        <f t="shared" si="409"/>
        <v/>
      </c>
      <c r="S110" s="93" t="str">
        <f t="shared" si="409"/>
        <v/>
      </c>
      <c r="T110" s="93" t="str">
        <f t="shared" si="409"/>
        <v/>
      </c>
      <c r="U110" s="93" t="str">
        <f t="shared" si="409"/>
        <v/>
      </c>
      <c r="V110" s="93" t="str">
        <f t="shared" si="409"/>
        <v/>
      </c>
      <c r="W110" s="93" t="str">
        <f t="shared" si="409"/>
        <v>ERR</v>
      </c>
      <c r="X110" s="93" t="str">
        <f t="shared" si="409"/>
        <v/>
      </c>
      <c r="Y110" s="93" t="str">
        <f t="shared" si="409"/>
        <v/>
      </c>
      <c r="Z110" s="93" t="str">
        <f t="shared" si="409"/>
        <v>ERR</v>
      </c>
      <c r="AA110" s="93" t="str">
        <f t="shared" si="409"/>
        <v/>
      </c>
      <c r="AB110" s="93" t="str">
        <f t="shared" si="409"/>
        <v>ERR</v>
      </c>
      <c r="AC110" s="93" t="str">
        <f t="shared" si="409"/>
        <v/>
      </c>
      <c r="AD110" s="93" t="str">
        <f t="shared" si="409"/>
        <v/>
      </c>
      <c r="AE110" s="93" t="str">
        <f t="shared" si="409"/>
        <v/>
      </c>
      <c r="AF110" s="93" t="str">
        <f t="shared" si="409"/>
        <v/>
      </c>
      <c r="AG110" s="93" t="str">
        <f t="shared" si="409"/>
        <v/>
      </c>
      <c r="AH110" s="93" t="str">
        <f t="shared" si="409"/>
        <v/>
      </c>
      <c r="AI110" s="93" t="str">
        <f t="shared" si="409"/>
        <v/>
      </c>
      <c r="AJ110" s="93" t="str">
        <f t="shared" si="409"/>
        <v/>
      </c>
      <c r="AK110" s="93" t="str">
        <f t="shared" si="409"/>
        <v/>
      </c>
      <c r="AL110" s="93" t="str">
        <f t="shared" si="409"/>
        <v/>
      </c>
      <c r="AM110" s="93" t="str">
        <f t="shared" si="409"/>
        <v/>
      </c>
      <c r="AN110" s="93" t="str">
        <f t="shared" si="409"/>
        <v>ERR</v>
      </c>
      <c r="AO110" s="93" t="str">
        <f t="shared" si="409"/>
        <v>ERR</v>
      </c>
      <c r="AP110" s="93" t="str">
        <f t="shared" si="409"/>
        <v/>
      </c>
      <c r="AQ110" s="93" t="str">
        <f t="shared" si="409"/>
        <v/>
      </c>
      <c r="AR110" s="93"/>
      <c r="AS110" s="54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</row>
    <row r="111" s="12" customFormat="1" spans="1:236">
      <c r="A111"/>
      <c r="B111"/>
      <c r="C111"/>
      <c r="D111"/>
      <c r="E111"/>
      <c r="F111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</row>
    <row r="112" ht="16.5" spans="5:45">
      <c r="E112" s="7" t="s">
        <v>1544</v>
      </c>
      <c r="F112" s="7"/>
      <c r="G112" s="6" t="str">
        <f t="shared" ref="G112:AQ112" si="410">G$122</f>
        <v>AT</v>
      </c>
      <c r="H112" s="6" t="str">
        <f t="shared" si="410"/>
        <v>BE</v>
      </c>
      <c r="I112" s="6" t="str">
        <f t="shared" si="410"/>
        <v>BG</v>
      </c>
      <c r="J112" s="6" t="str">
        <f t="shared" si="410"/>
        <v>CH</v>
      </c>
      <c r="K112" s="6" t="str">
        <f t="shared" si="410"/>
        <v>CY</v>
      </c>
      <c r="L112" s="6" t="str">
        <f t="shared" si="410"/>
        <v>CZ</v>
      </c>
      <c r="M112" s="6" t="str">
        <f t="shared" si="410"/>
        <v>DE</v>
      </c>
      <c r="N112" s="6" t="str">
        <f t="shared" si="410"/>
        <v>DK</v>
      </c>
      <c r="O112" s="6" t="str">
        <f t="shared" si="410"/>
        <v>EE</v>
      </c>
      <c r="P112" s="6" t="str">
        <f t="shared" si="410"/>
        <v>EL</v>
      </c>
      <c r="Q112" s="6" t="str">
        <f t="shared" si="410"/>
        <v>ES</v>
      </c>
      <c r="R112" s="6" t="str">
        <f t="shared" si="410"/>
        <v>FI</v>
      </c>
      <c r="S112" s="6" t="str">
        <f t="shared" si="410"/>
        <v>FR</v>
      </c>
      <c r="T112" s="6" t="str">
        <f t="shared" si="410"/>
        <v>HR</v>
      </c>
      <c r="U112" s="6" t="str">
        <f t="shared" si="410"/>
        <v>HU</v>
      </c>
      <c r="V112" s="6" t="str">
        <f t="shared" si="410"/>
        <v>IE</v>
      </c>
      <c r="W112" s="6" t="str">
        <f t="shared" si="410"/>
        <v>IS</v>
      </c>
      <c r="X112" s="6" t="str">
        <f t="shared" si="410"/>
        <v>IT</v>
      </c>
      <c r="Y112" s="6" t="str">
        <f t="shared" si="410"/>
        <v>LT</v>
      </c>
      <c r="Z112" s="6" t="str">
        <f t="shared" si="410"/>
        <v>LU</v>
      </c>
      <c r="AA112" s="6" t="str">
        <f t="shared" si="410"/>
        <v>LV</v>
      </c>
      <c r="AB112" s="6" t="str">
        <f t="shared" si="410"/>
        <v>MT</v>
      </c>
      <c r="AC112" s="6" t="str">
        <f t="shared" si="410"/>
        <v>NL</v>
      </c>
      <c r="AD112" s="6" t="str">
        <f t="shared" si="410"/>
        <v>NO</v>
      </c>
      <c r="AE112" s="6" t="str">
        <f t="shared" si="410"/>
        <v>PL</v>
      </c>
      <c r="AF112" s="6" t="str">
        <f t="shared" si="410"/>
        <v>PT</v>
      </c>
      <c r="AG112" s="6" t="str">
        <f t="shared" si="410"/>
        <v>RO</v>
      </c>
      <c r="AH112" s="6" t="str">
        <f t="shared" si="410"/>
        <v>SE</v>
      </c>
      <c r="AI112" s="6" t="str">
        <f t="shared" si="410"/>
        <v>SI</v>
      </c>
      <c r="AJ112" s="6" t="str">
        <f t="shared" si="410"/>
        <v>SK</v>
      </c>
      <c r="AK112" s="6" t="str">
        <f t="shared" si="410"/>
        <v>UK</v>
      </c>
      <c r="AL112" s="6" t="str">
        <f t="shared" si="410"/>
        <v>AL</v>
      </c>
      <c r="AM112" s="6" t="str">
        <f t="shared" si="410"/>
        <v>BA</v>
      </c>
      <c r="AN112" s="6" t="str">
        <f t="shared" si="410"/>
        <v>KS</v>
      </c>
      <c r="AO112" s="6" t="str">
        <f t="shared" si="410"/>
        <v>ME</v>
      </c>
      <c r="AP112" s="6" t="str">
        <f t="shared" si="410"/>
        <v>MK</v>
      </c>
      <c r="AQ112" s="6" t="str">
        <f t="shared" si="410"/>
        <v>RS</v>
      </c>
      <c r="AR112" s="120"/>
      <c r="AS112" s="54"/>
    </row>
    <row r="113" spans="5:45">
      <c r="E113" s="81" t="s">
        <v>684</v>
      </c>
      <c r="F113" s="20" t="s">
        <v>849</v>
      </c>
      <c r="G113" s="214">
        <v>0</v>
      </c>
      <c r="H113" s="214">
        <v>0.833969465648855</v>
      </c>
      <c r="I113" s="214">
        <v>0</v>
      </c>
      <c r="J113" s="214">
        <v>0</v>
      </c>
      <c r="K113" s="214">
        <v>0</v>
      </c>
      <c r="L113" s="214">
        <v>0</v>
      </c>
      <c r="M113" s="214">
        <v>0.05</v>
      </c>
      <c r="N113" s="214">
        <v>0</v>
      </c>
      <c r="O113" s="214">
        <v>0</v>
      </c>
      <c r="P113" s="214">
        <v>0</v>
      </c>
      <c r="Q113" s="214">
        <v>0</v>
      </c>
      <c r="R113" s="214">
        <v>0</v>
      </c>
      <c r="S113" s="214">
        <v>0</v>
      </c>
      <c r="T113" s="214">
        <v>0</v>
      </c>
      <c r="U113" s="214">
        <v>0</v>
      </c>
      <c r="V113" s="214">
        <v>0</v>
      </c>
      <c r="W113" s="214">
        <v>0</v>
      </c>
      <c r="X113" s="214">
        <v>0</v>
      </c>
      <c r="Y113" s="214">
        <v>0</v>
      </c>
      <c r="Z113" s="214">
        <v>0</v>
      </c>
      <c r="AA113" s="214">
        <v>0</v>
      </c>
      <c r="AB113" s="214">
        <v>0</v>
      </c>
      <c r="AC113" s="214">
        <v>0</v>
      </c>
      <c r="AD113" s="214">
        <v>0</v>
      </c>
      <c r="AE113" s="214">
        <v>0</v>
      </c>
      <c r="AF113" s="214">
        <v>0</v>
      </c>
      <c r="AG113" s="214">
        <v>0</v>
      </c>
      <c r="AH113" s="214">
        <v>0</v>
      </c>
      <c r="AI113" s="214">
        <v>0</v>
      </c>
      <c r="AJ113" s="214">
        <v>0</v>
      </c>
      <c r="AK113" s="214">
        <v>0</v>
      </c>
      <c r="AL113" s="216">
        <v>0</v>
      </c>
      <c r="AM113" s="214">
        <v>0</v>
      </c>
      <c r="AN113" s="214">
        <v>0</v>
      </c>
      <c r="AO113" s="214">
        <v>0</v>
      </c>
      <c r="AP113" s="214">
        <v>0</v>
      </c>
      <c r="AQ113" s="214">
        <v>0</v>
      </c>
      <c r="AR113" s="214"/>
      <c r="AS113" s="54"/>
    </row>
    <row r="114" spans="5:83">
      <c r="E114" s="84"/>
      <c r="F114" s="20" t="s">
        <v>847</v>
      </c>
      <c r="G114" s="214">
        <v>1</v>
      </c>
      <c r="H114" s="214">
        <v>0</v>
      </c>
      <c r="I114" s="214">
        <v>1</v>
      </c>
      <c r="J114" s="214">
        <v>0.27027027027027</v>
      </c>
      <c r="K114" s="214">
        <v>0</v>
      </c>
      <c r="L114" s="214">
        <v>0</v>
      </c>
      <c r="M114" s="214">
        <v>0.309499696171764</v>
      </c>
      <c r="N114" s="214">
        <v>0</v>
      </c>
      <c r="O114" s="214">
        <v>0</v>
      </c>
      <c r="P114" s="214">
        <v>0</v>
      </c>
      <c r="Q114" s="214">
        <v>0.25</v>
      </c>
      <c r="R114" s="214">
        <v>0.635593220338983</v>
      </c>
      <c r="S114" s="214">
        <v>0.18</v>
      </c>
      <c r="T114" s="214">
        <v>1</v>
      </c>
      <c r="U114" s="214">
        <v>0</v>
      </c>
      <c r="V114" s="214">
        <v>1</v>
      </c>
      <c r="W114" s="214">
        <v>0</v>
      </c>
      <c r="X114" s="214">
        <v>0.59</v>
      </c>
      <c r="Y114" s="214">
        <v>0</v>
      </c>
      <c r="Z114" s="214">
        <v>0</v>
      </c>
      <c r="AA114" s="214">
        <v>0</v>
      </c>
      <c r="AB114" s="214">
        <v>0</v>
      </c>
      <c r="AC114" s="214">
        <v>1</v>
      </c>
      <c r="AD114" s="214">
        <v>1</v>
      </c>
      <c r="AE114" s="214">
        <v>0.536340852130326</v>
      </c>
      <c r="AF114" s="214">
        <v>1</v>
      </c>
      <c r="AG114" s="214">
        <v>1</v>
      </c>
      <c r="AH114" s="214">
        <v>0.441860465116279</v>
      </c>
      <c r="AI114" s="214">
        <v>1</v>
      </c>
      <c r="AJ114" s="214">
        <v>0</v>
      </c>
      <c r="AK114" s="214">
        <v>1</v>
      </c>
      <c r="AL114" s="216">
        <v>1</v>
      </c>
      <c r="AM114" s="214">
        <v>1</v>
      </c>
      <c r="AN114" s="214">
        <v>0</v>
      </c>
      <c r="AO114" s="214">
        <v>0</v>
      </c>
      <c r="AP114" s="214">
        <v>1</v>
      </c>
      <c r="AQ114" s="214">
        <v>1</v>
      </c>
      <c r="AR114" s="214"/>
      <c r="AS114" s="54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</row>
    <row r="115" spans="5:45">
      <c r="E115" s="84"/>
      <c r="F115" s="20" t="s">
        <v>851</v>
      </c>
      <c r="G115" s="214">
        <v>0</v>
      </c>
      <c r="H115" s="214">
        <v>0.166030534351145</v>
      </c>
      <c r="I115" s="214">
        <v>0</v>
      </c>
      <c r="J115" s="214">
        <v>0.72972972972973</v>
      </c>
      <c r="K115" s="214">
        <v>0</v>
      </c>
      <c r="L115" s="214">
        <v>0.9</v>
      </c>
      <c r="M115" s="214">
        <f>1-M113-M114-M116</f>
        <v>0.640500303828236</v>
      </c>
      <c r="N115" s="214">
        <v>0</v>
      </c>
      <c r="O115" s="214">
        <v>0</v>
      </c>
      <c r="P115" s="214">
        <v>1</v>
      </c>
      <c r="Q115" s="214">
        <f>1-Q116-Q113-Q114</f>
        <v>0.75</v>
      </c>
      <c r="R115" s="214">
        <v>0.364406779661017</v>
      </c>
      <c r="S115" s="214">
        <f>1-S114-S113-S116</f>
        <v>0.82</v>
      </c>
      <c r="T115" s="214">
        <v>0</v>
      </c>
      <c r="U115" s="214">
        <v>1</v>
      </c>
      <c r="V115" s="214">
        <v>0</v>
      </c>
      <c r="W115" s="214">
        <v>0</v>
      </c>
      <c r="X115" s="214">
        <v>0.41</v>
      </c>
      <c r="Y115" s="214">
        <v>0</v>
      </c>
      <c r="Z115" s="214">
        <v>0</v>
      </c>
      <c r="AA115" s="214">
        <v>0</v>
      </c>
      <c r="AB115" s="214">
        <v>0</v>
      </c>
      <c r="AC115" s="214">
        <v>0</v>
      </c>
      <c r="AD115" s="214">
        <v>0</v>
      </c>
      <c r="AE115" s="214">
        <f>1-AE113-AE114-AE116</f>
        <v>0.343659147869674</v>
      </c>
      <c r="AF115" s="214">
        <v>0</v>
      </c>
      <c r="AG115" s="214">
        <v>0</v>
      </c>
      <c r="AH115" s="214">
        <v>0.558139534883721</v>
      </c>
      <c r="AI115" s="214">
        <v>0</v>
      </c>
      <c r="AJ115" s="214">
        <v>1</v>
      </c>
      <c r="AK115" s="214">
        <v>0</v>
      </c>
      <c r="AL115" s="216">
        <v>0</v>
      </c>
      <c r="AM115" s="214">
        <v>0</v>
      </c>
      <c r="AN115" s="214">
        <v>0</v>
      </c>
      <c r="AO115" s="214">
        <v>0</v>
      </c>
      <c r="AP115" s="214">
        <v>0</v>
      </c>
      <c r="AQ115" s="214">
        <v>0</v>
      </c>
      <c r="AR115" s="214"/>
      <c r="AS115" s="54"/>
    </row>
    <row r="116" spans="5:45">
      <c r="E116" s="84"/>
      <c r="F116" s="20" t="s">
        <v>853</v>
      </c>
      <c r="G116" s="214">
        <v>0</v>
      </c>
      <c r="H116" s="214">
        <v>0</v>
      </c>
      <c r="I116" s="214">
        <v>0</v>
      </c>
      <c r="J116" s="214">
        <v>0</v>
      </c>
      <c r="K116" s="214">
        <v>0</v>
      </c>
      <c r="L116" s="214">
        <v>0.1</v>
      </c>
      <c r="M116" s="214">
        <v>0</v>
      </c>
      <c r="N116" s="214">
        <v>0</v>
      </c>
      <c r="O116" s="214">
        <v>0</v>
      </c>
      <c r="P116" s="214">
        <v>0</v>
      </c>
      <c r="Q116" s="214">
        <v>0</v>
      </c>
      <c r="R116" s="214">
        <v>0</v>
      </c>
      <c r="S116" s="214">
        <v>0</v>
      </c>
      <c r="T116" s="214">
        <v>0</v>
      </c>
      <c r="U116" s="214">
        <v>0</v>
      </c>
      <c r="V116" s="214">
        <v>0</v>
      </c>
      <c r="W116" s="214">
        <v>0</v>
      </c>
      <c r="X116" s="214">
        <v>0</v>
      </c>
      <c r="Y116" s="214">
        <v>0</v>
      </c>
      <c r="Z116" s="214">
        <v>0</v>
      </c>
      <c r="AA116" s="214">
        <v>0</v>
      </c>
      <c r="AB116" s="214">
        <v>0</v>
      </c>
      <c r="AC116" s="214">
        <v>0</v>
      </c>
      <c r="AD116" s="214">
        <v>0</v>
      </c>
      <c r="AE116" s="214">
        <v>0.12</v>
      </c>
      <c r="AF116" s="214">
        <v>0</v>
      </c>
      <c r="AG116" s="214">
        <v>0</v>
      </c>
      <c r="AH116" s="214">
        <v>0</v>
      </c>
      <c r="AI116" s="214">
        <v>0</v>
      </c>
      <c r="AJ116" s="214">
        <v>0</v>
      </c>
      <c r="AK116" s="214">
        <v>0</v>
      </c>
      <c r="AL116" s="216">
        <v>0</v>
      </c>
      <c r="AM116" s="214">
        <v>0</v>
      </c>
      <c r="AN116" s="214">
        <v>0</v>
      </c>
      <c r="AO116" s="214">
        <v>0</v>
      </c>
      <c r="AP116" s="214">
        <v>0</v>
      </c>
      <c r="AQ116" s="214">
        <v>0</v>
      </c>
      <c r="AR116" s="214"/>
      <c r="AS116" s="54"/>
    </row>
    <row r="117" spans="5:45">
      <c r="E117" s="91"/>
      <c r="F117" s="92" t="s">
        <v>294</v>
      </c>
      <c r="G117" s="93" t="str">
        <f t="shared" ref="G117:AQ117" si="411">IF(SUM(G113:G116)&lt;&gt;1,"ERR","")</f>
        <v/>
      </c>
      <c r="H117" s="93" t="str">
        <f t="shared" si="411"/>
        <v/>
      </c>
      <c r="I117" s="93" t="str">
        <f t="shared" si="411"/>
        <v/>
      </c>
      <c r="J117" s="93" t="str">
        <f t="shared" si="411"/>
        <v/>
      </c>
      <c r="K117" s="93" t="str">
        <f t="shared" si="411"/>
        <v>ERR</v>
      </c>
      <c r="L117" s="93" t="str">
        <f t="shared" si="411"/>
        <v/>
      </c>
      <c r="M117" s="93" t="str">
        <f t="shared" si="411"/>
        <v/>
      </c>
      <c r="N117" s="93" t="str">
        <f t="shared" si="411"/>
        <v>ERR</v>
      </c>
      <c r="O117" s="93" t="str">
        <f t="shared" si="411"/>
        <v>ERR</v>
      </c>
      <c r="P117" s="93" t="str">
        <f t="shared" si="411"/>
        <v/>
      </c>
      <c r="Q117" s="93" t="str">
        <f t="shared" si="411"/>
        <v/>
      </c>
      <c r="R117" s="93" t="str">
        <f t="shared" si="411"/>
        <v/>
      </c>
      <c r="S117" s="93" t="str">
        <f t="shared" si="411"/>
        <v/>
      </c>
      <c r="T117" s="93" t="str">
        <f t="shared" si="411"/>
        <v/>
      </c>
      <c r="U117" s="93" t="str">
        <f t="shared" si="411"/>
        <v/>
      </c>
      <c r="V117" s="93" t="str">
        <f t="shared" si="411"/>
        <v/>
      </c>
      <c r="W117" s="93" t="str">
        <f t="shared" si="411"/>
        <v>ERR</v>
      </c>
      <c r="X117" s="93" t="str">
        <f t="shared" si="411"/>
        <v/>
      </c>
      <c r="Y117" s="93" t="str">
        <f t="shared" si="411"/>
        <v>ERR</v>
      </c>
      <c r="Z117" s="93" t="str">
        <f t="shared" si="411"/>
        <v>ERR</v>
      </c>
      <c r="AA117" s="93" t="str">
        <f t="shared" si="411"/>
        <v>ERR</v>
      </c>
      <c r="AB117" s="93" t="str">
        <f t="shared" si="411"/>
        <v>ERR</v>
      </c>
      <c r="AC117" s="93" t="str">
        <f t="shared" si="411"/>
        <v/>
      </c>
      <c r="AD117" s="93" t="str">
        <f t="shared" si="411"/>
        <v/>
      </c>
      <c r="AE117" s="93" t="str">
        <f t="shared" si="411"/>
        <v/>
      </c>
      <c r="AF117" s="93" t="str">
        <f t="shared" si="411"/>
        <v/>
      </c>
      <c r="AG117" s="93" t="str">
        <f t="shared" si="411"/>
        <v/>
      </c>
      <c r="AH117" s="93" t="str">
        <f t="shared" si="411"/>
        <v/>
      </c>
      <c r="AI117" s="93" t="str">
        <f t="shared" si="411"/>
        <v/>
      </c>
      <c r="AJ117" s="93" t="str">
        <f t="shared" si="411"/>
        <v/>
      </c>
      <c r="AK117" s="93" t="str">
        <f t="shared" si="411"/>
        <v/>
      </c>
      <c r="AL117" s="93" t="str">
        <f t="shared" si="411"/>
        <v/>
      </c>
      <c r="AM117" s="93" t="str">
        <f t="shared" si="411"/>
        <v/>
      </c>
      <c r="AN117" s="93" t="str">
        <f t="shared" si="411"/>
        <v>ERR</v>
      </c>
      <c r="AO117" s="93" t="str">
        <f t="shared" si="411"/>
        <v>ERR</v>
      </c>
      <c r="AP117" s="93" t="str">
        <f t="shared" si="411"/>
        <v/>
      </c>
      <c r="AQ117" s="93" t="str">
        <f t="shared" si="411"/>
        <v/>
      </c>
      <c r="AR117" s="93"/>
      <c r="AS117" s="54"/>
    </row>
    <row r="118" spans="45:45">
      <c r="AS118" s="16"/>
    </row>
    <row r="119" spans="7:83"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S119" s="4"/>
      <c r="AT119" s="4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</row>
    <row r="120" spans="7:83"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S120" s="4"/>
      <c r="AT120" s="4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</row>
    <row r="121" spans="6:45">
      <c r="F121" s="5" t="s">
        <v>1500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s="54"/>
    </row>
    <row r="122" ht="21" spans="6:60">
      <c r="F122" s="2" t="s">
        <v>1150</v>
      </c>
      <c r="G122" s="6" t="str">
        <f>'Aggregated Balance-IND_2010'!G106</f>
        <v>AT</v>
      </c>
      <c r="H122" s="6" t="str">
        <f>'Aggregated Balance-IND_2010'!H106</f>
        <v>BE</v>
      </c>
      <c r="I122" s="6" t="str">
        <f>'Aggregated Balance-IND_2010'!I106</f>
        <v>BG</v>
      </c>
      <c r="J122" s="6" t="s">
        <v>289</v>
      </c>
      <c r="K122" s="6" t="str">
        <f>'Aggregated Balance-IND_2010'!K106</f>
        <v>CY</v>
      </c>
      <c r="L122" s="6" t="str">
        <f>'Aggregated Balance-IND_2010'!L106</f>
        <v>CZ</v>
      </c>
      <c r="M122" s="6" t="str">
        <f>'Aggregated Balance-IND_2010'!M106</f>
        <v>DE</v>
      </c>
      <c r="N122" s="6" t="str">
        <f>'Aggregated Balance-IND_2010'!N106</f>
        <v>DK</v>
      </c>
      <c r="O122" s="6" t="str">
        <f>'Aggregated Balance-IND_2010'!O106</f>
        <v>EE</v>
      </c>
      <c r="P122" s="6" t="str">
        <f>'Aggregated Balance-IND_2010'!P106</f>
        <v>EL</v>
      </c>
      <c r="Q122" s="6" t="str">
        <f>'Aggregated Balance-IND_2010'!Q106</f>
        <v>ES</v>
      </c>
      <c r="R122" s="6" t="str">
        <f>'Aggregated Balance-IND_2010'!R106</f>
        <v>FI</v>
      </c>
      <c r="S122" s="6" t="str">
        <f>'Aggregated Balance-IND_2010'!S106</f>
        <v>FR</v>
      </c>
      <c r="T122" s="6" t="str">
        <f>'Aggregated Balance-IND_2010'!T106</f>
        <v>HR</v>
      </c>
      <c r="U122" s="6" t="str">
        <f>'Aggregated Balance-IND_2010'!U106</f>
        <v>HU</v>
      </c>
      <c r="V122" s="6" t="str">
        <f>'Aggregated Balance-IND_2010'!V106</f>
        <v>IE</v>
      </c>
      <c r="W122" s="6" t="str">
        <f>'Aggregated Balance-IND_2010'!W106</f>
        <v>IS</v>
      </c>
      <c r="X122" s="6" t="str">
        <f>'Aggregated Balance-IND_2010'!X106</f>
        <v>IT</v>
      </c>
      <c r="Y122" s="6" t="str">
        <f>'Aggregated Balance-IND_2010'!Y106</f>
        <v>LT</v>
      </c>
      <c r="Z122" s="6" t="str">
        <f>'Aggregated Balance-IND_2010'!Z106</f>
        <v>LU</v>
      </c>
      <c r="AA122" s="6" t="str">
        <f>'Aggregated Balance-IND_2010'!AA106</f>
        <v>LV</v>
      </c>
      <c r="AB122" s="6" t="str">
        <f>'Aggregated Balance-IND_2010'!AB106</f>
        <v>MT</v>
      </c>
      <c r="AC122" s="6" t="str">
        <f>'Aggregated Balance-IND_2010'!AC106</f>
        <v>NL</v>
      </c>
      <c r="AD122" s="6" t="str">
        <f>'Aggregated Balance-IND_2010'!AD106</f>
        <v>NO</v>
      </c>
      <c r="AE122" s="6" t="str">
        <f>'Aggregated Balance-IND_2010'!AE106</f>
        <v>PL</v>
      </c>
      <c r="AF122" s="6" t="str">
        <f>'Aggregated Balance-IND_2010'!AF106</f>
        <v>PT</v>
      </c>
      <c r="AG122" s="6" t="str">
        <f>'Aggregated Balance-IND_2010'!AG106</f>
        <v>RO</v>
      </c>
      <c r="AH122" s="6" t="str">
        <f>'Aggregated Balance-IND_2010'!AH106</f>
        <v>SE</v>
      </c>
      <c r="AI122" s="6" t="str">
        <f>'Aggregated Balance-IND_2010'!AI106</f>
        <v>SI</v>
      </c>
      <c r="AJ122" s="6" t="str">
        <f>'Aggregated Balance-IND_2010'!AJ106</f>
        <v>SK</v>
      </c>
      <c r="AK122" s="6" t="str">
        <f>'Aggregated Balance-IND_2010'!AK106</f>
        <v>UK</v>
      </c>
      <c r="AL122" s="6" t="s">
        <v>290</v>
      </c>
      <c r="AM122" s="6" t="s">
        <v>291</v>
      </c>
      <c r="AN122" s="6" t="s">
        <v>292</v>
      </c>
      <c r="AO122" s="6" t="str">
        <f>'Aggregated Balance-IND_2010'!AO106</f>
        <v>ME</v>
      </c>
      <c r="AP122" s="6" t="str">
        <f>'Aggregated Balance-IND_2010'!AP106</f>
        <v>MK</v>
      </c>
      <c r="AQ122" s="6" t="str">
        <f>'Aggregated Balance-IND_2010'!AQ106</f>
        <v>RS</v>
      </c>
      <c r="AR122" s="120"/>
      <c r="AS122" s="68"/>
      <c r="AT122" s="39" t="s">
        <v>1545</v>
      </c>
      <c r="AU122" s="39"/>
      <c r="AV122" s="39"/>
      <c r="AW122" s="39"/>
      <c r="AX122" s="39"/>
      <c r="AY122" s="39"/>
      <c r="AZ122" s="39"/>
      <c r="BA122" s="39"/>
      <c r="BB122" s="90"/>
      <c r="BC122" s="90"/>
      <c r="BD122" s="90"/>
      <c r="BE122" s="90"/>
      <c r="BF122" s="90"/>
      <c r="BG122" s="90"/>
      <c r="BH122" s="90"/>
    </row>
    <row r="123" ht="14.25" spans="6:84">
      <c r="F123" s="32" t="s">
        <v>1501</v>
      </c>
      <c r="G123" s="32" t="s">
        <v>806</v>
      </c>
      <c r="H123" s="32" t="s">
        <v>806</v>
      </c>
      <c r="I123" s="32" t="s">
        <v>806</v>
      </c>
      <c r="J123" s="32" t="s">
        <v>806</v>
      </c>
      <c r="K123" s="32" t="s">
        <v>806</v>
      </c>
      <c r="L123" s="32" t="s">
        <v>806</v>
      </c>
      <c r="M123" s="32" t="s">
        <v>806</v>
      </c>
      <c r="N123" s="32" t="s">
        <v>806</v>
      </c>
      <c r="O123" s="32" t="s">
        <v>806</v>
      </c>
      <c r="P123" s="32" t="s">
        <v>806</v>
      </c>
      <c r="Q123" s="32" t="s">
        <v>806</v>
      </c>
      <c r="R123" s="32" t="s">
        <v>806</v>
      </c>
      <c r="S123" s="32" t="s">
        <v>806</v>
      </c>
      <c r="T123" s="32" t="s">
        <v>806</v>
      </c>
      <c r="U123" s="32" t="s">
        <v>806</v>
      </c>
      <c r="V123" s="32" t="s">
        <v>806</v>
      </c>
      <c r="W123" s="32" t="s">
        <v>806</v>
      </c>
      <c r="X123" s="32" t="s">
        <v>806</v>
      </c>
      <c r="Y123" s="32" t="s">
        <v>806</v>
      </c>
      <c r="Z123" s="32" t="s">
        <v>806</v>
      </c>
      <c r="AA123" s="32" t="s">
        <v>806</v>
      </c>
      <c r="AB123" s="32" t="s">
        <v>806</v>
      </c>
      <c r="AC123" s="32" t="s">
        <v>806</v>
      </c>
      <c r="AD123" s="32" t="s">
        <v>806</v>
      </c>
      <c r="AE123" s="32" t="s">
        <v>806</v>
      </c>
      <c r="AF123" s="32" t="s">
        <v>806</v>
      </c>
      <c r="AG123" s="32" t="s">
        <v>806</v>
      </c>
      <c r="AH123" s="32" t="s">
        <v>806</v>
      </c>
      <c r="AI123" s="32" t="s">
        <v>806</v>
      </c>
      <c r="AJ123" s="32" t="s">
        <v>806</v>
      </c>
      <c r="AK123" s="32" t="s">
        <v>806</v>
      </c>
      <c r="AL123" s="32" t="s">
        <v>806</v>
      </c>
      <c r="AM123" s="32" t="s">
        <v>806</v>
      </c>
      <c r="AN123" s="32" t="s">
        <v>806</v>
      </c>
      <c r="AO123" s="32" t="s">
        <v>806</v>
      </c>
      <c r="AP123" s="32" t="s">
        <v>806</v>
      </c>
      <c r="AQ123" s="32" t="s">
        <v>806</v>
      </c>
      <c r="AR123" s="154"/>
      <c r="AS123" s="86"/>
      <c r="AV123" s="6" t="str">
        <f t="shared" ref="AV123:CF123" si="412">G$122</f>
        <v>AT</v>
      </c>
      <c r="AW123" s="6" t="str">
        <f t="shared" si="412"/>
        <v>BE</v>
      </c>
      <c r="AX123" s="6" t="str">
        <f t="shared" si="412"/>
        <v>BG</v>
      </c>
      <c r="AY123" s="6" t="str">
        <f t="shared" si="412"/>
        <v>CH</v>
      </c>
      <c r="AZ123" s="6" t="str">
        <f t="shared" si="412"/>
        <v>CY</v>
      </c>
      <c r="BA123" s="6" t="str">
        <f t="shared" si="412"/>
        <v>CZ</v>
      </c>
      <c r="BB123" s="6" t="str">
        <f t="shared" si="412"/>
        <v>DE</v>
      </c>
      <c r="BC123" s="6" t="str">
        <f t="shared" si="412"/>
        <v>DK</v>
      </c>
      <c r="BD123" s="6" t="str">
        <f t="shared" si="412"/>
        <v>EE</v>
      </c>
      <c r="BE123" s="6" t="str">
        <f t="shared" si="412"/>
        <v>EL</v>
      </c>
      <c r="BF123" s="6" t="str">
        <f t="shared" si="412"/>
        <v>ES</v>
      </c>
      <c r="BG123" s="6" t="str">
        <f t="shared" si="412"/>
        <v>FI</v>
      </c>
      <c r="BH123" s="6" t="str">
        <f t="shared" si="412"/>
        <v>FR</v>
      </c>
      <c r="BI123" s="6" t="str">
        <f t="shared" si="412"/>
        <v>HR</v>
      </c>
      <c r="BJ123" s="6" t="str">
        <f t="shared" si="412"/>
        <v>HU</v>
      </c>
      <c r="BK123" s="6" t="str">
        <f t="shared" si="412"/>
        <v>IE</v>
      </c>
      <c r="BL123" s="6" t="str">
        <f t="shared" si="412"/>
        <v>IS</v>
      </c>
      <c r="BM123" s="6" t="str">
        <f t="shared" si="412"/>
        <v>IT</v>
      </c>
      <c r="BN123" s="6" t="str">
        <f t="shared" si="412"/>
        <v>LT</v>
      </c>
      <c r="BO123" s="6" t="str">
        <f t="shared" si="412"/>
        <v>LU</v>
      </c>
      <c r="BP123" s="6" t="str">
        <f t="shared" si="412"/>
        <v>LV</v>
      </c>
      <c r="BQ123" s="6" t="str">
        <f t="shared" si="412"/>
        <v>MT</v>
      </c>
      <c r="BR123" s="6" t="str">
        <f t="shared" si="412"/>
        <v>NL</v>
      </c>
      <c r="BS123" s="6" t="str">
        <f t="shared" si="412"/>
        <v>NO</v>
      </c>
      <c r="BT123" s="6" t="str">
        <f t="shared" si="412"/>
        <v>PL</v>
      </c>
      <c r="BU123" s="6" t="str">
        <f t="shared" si="412"/>
        <v>PT</v>
      </c>
      <c r="BV123" s="6" t="str">
        <f t="shared" si="412"/>
        <v>RO</v>
      </c>
      <c r="BW123" s="6" t="str">
        <f t="shared" si="412"/>
        <v>SE</v>
      </c>
      <c r="BX123" s="6" t="str">
        <f t="shared" si="412"/>
        <v>SI</v>
      </c>
      <c r="BY123" s="6" t="str">
        <f t="shared" si="412"/>
        <v>SK</v>
      </c>
      <c r="BZ123" s="6" t="str">
        <f t="shared" si="412"/>
        <v>UK</v>
      </c>
      <c r="CA123" s="6" t="str">
        <f t="shared" si="412"/>
        <v>AL</v>
      </c>
      <c r="CB123" s="6" t="str">
        <f t="shared" si="412"/>
        <v>BA</v>
      </c>
      <c r="CC123" s="6" t="str">
        <f t="shared" si="412"/>
        <v>KS</v>
      </c>
      <c r="CD123" s="6" t="str">
        <f t="shared" si="412"/>
        <v>ME</v>
      </c>
      <c r="CE123" s="6" t="str">
        <f t="shared" si="412"/>
        <v>MK</v>
      </c>
      <c r="CF123" s="6" t="str">
        <f t="shared" si="412"/>
        <v>RS</v>
      </c>
    </row>
    <row r="124" spans="6:84">
      <c r="F124" s="75" t="str">
        <f>Commodities!C66</f>
        <v>IAM</v>
      </c>
      <c r="G124" s="177">
        <f>INDEX(Demands_Sources!$E$135:$AO$135,MATCH(G$122,Demands_Sources!$E$134:$AO$134,0))</f>
        <v>0.476375</v>
      </c>
      <c r="H124" s="177">
        <f>INDEX(Demands_Sources!$E$135:$AO$135,MATCH(H$122,Demands_Sources!$E$134:$AO$134,0))</f>
        <v>1.02675</v>
      </c>
      <c r="I124" s="177">
        <f>INDEX(Demands_Sources!$E$135:$AO$135,MATCH(I$122,Demands_Sources!$E$134:$AO$134,0))</f>
        <v>0.437852</v>
      </c>
      <c r="J124" s="177">
        <f>INDEX(Demands_Sources!$E$135:$AO$135,MATCH(J$122,Demands_Sources!$E$134:$AO$134,0))</f>
        <v>0</v>
      </c>
      <c r="K124" s="177">
        <f>INDEX(Demands_Sources!$E$135:$AO$135,MATCH(K$122,Demands_Sources!$E$134:$AO$134,0))</f>
        <v>0</v>
      </c>
      <c r="L124" s="177">
        <f>INDEX(Demands_Sources!$E$135:$AO$135,MATCH(L$122,Demands_Sources!$E$134:$AO$134,0))</f>
        <v>0.296757</v>
      </c>
      <c r="M124" s="177">
        <f>INDEX(Demands_Sources!$E$135:$AO$135,MATCH(M$122,Demands_Sources!$E$134:$AO$134,0))</f>
        <v>3.216225</v>
      </c>
      <c r="N124" s="177">
        <f>INDEX(Demands_Sources!$E$135:$AO$135,MATCH(N$122,Demands_Sources!$E$134:$AO$134,0))</f>
        <v>0</v>
      </c>
      <c r="O124" s="177">
        <f>INDEX(Demands_Sources!$E$135:$AO$135,MATCH(O$122,Demands_Sources!$E$134:$AO$134,0))</f>
        <v>0.0264</v>
      </c>
      <c r="P124" s="215">
        <f>INDEX(Demands_Sources!$E$135:$AO$135,MATCH(P$122,Demands_Sources!$E$134:$AO$134,0))</f>
        <v>0.13875</v>
      </c>
      <c r="Q124" s="177">
        <f>INDEX(Demands_Sources!$E$135:$AO$135,MATCH(Q$122,Demands_Sources!$E$134:$AO$134,0))</f>
        <v>0.567025</v>
      </c>
      <c r="R124" s="177">
        <f>INDEX(Demands_Sources!$E$135:$AO$135,MATCH(R$122,Demands_Sources!$E$134:$AO$134,0))</f>
        <v>0.0044</v>
      </c>
      <c r="S124" s="177">
        <f>INDEX(Demands_Sources!$E$135:$AO$135,MATCH(S$122,Demands_Sources!$E$134:$AO$134,0))</f>
        <v>1.3875</v>
      </c>
      <c r="T124" s="177">
        <f>INDEX(Demands_Sources!$E$135:$AO$135,MATCH(T$122,Demands_Sources!$E$134:$AO$134,0))</f>
        <v>0.18</v>
      </c>
      <c r="U124" s="177">
        <f>INDEX(Demands_Sources!$E$135:$AO$135,MATCH(U$122,Demands_Sources!$E$134:$AO$134,0))</f>
        <v>0.42582</v>
      </c>
      <c r="V124" s="215">
        <f>INDEX(Demands_Sources!$E$135:$AO$135,MATCH(V$122,Demands_Sources!$E$134:$AO$134,0))</f>
        <v>0</v>
      </c>
      <c r="W124" s="177">
        <f>INDEX(Demands_Sources!$E$135:$AO$135,MATCH(W$122,Demands_Sources!$E$134:$AO$134,0))</f>
        <v>0</v>
      </c>
      <c r="X124" s="177">
        <f>INDEX(Demands_Sources!$E$135:$AO$135,MATCH(X$122,Demands_Sources!$E$134:$AO$134,0))</f>
        <v>0.555</v>
      </c>
      <c r="Y124" s="177">
        <f>INDEX(Demands_Sources!$E$135:$AO$135,MATCH(Y$122,Demands_Sources!$E$134:$AO$134,0))</f>
        <v>0.1677</v>
      </c>
      <c r="Z124" s="177">
        <f>INDEX(Demands_Sources!$E$135:$AO$135,MATCH(Z$122,Demands_Sources!$E$134:$AO$134,0))</f>
        <v>0</v>
      </c>
      <c r="AA124" s="177">
        <f>INDEX(Demands_Sources!$E$135:$AO$135,MATCH(AA$122,Demands_Sources!$E$134:$AO$134,0))</f>
        <v>0</v>
      </c>
      <c r="AB124" s="177">
        <f>INDEX(Demands_Sources!$E$135:$AO$135,MATCH(AB$122,Demands_Sources!$E$134:$AO$134,0))</f>
        <v>0</v>
      </c>
      <c r="AC124" s="177">
        <f>INDEX(Demands_Sources!$E$135:$AO$135,MATCH(AC$122,Demands_Sources!$E$134:$AO$134,0))</f>
        <v>2.6825</v>
      </c>
      <c r="AD124" s="177">
        <f>INDEX(Demands_Sources!$E$135:$AO$135,MATCH(AD$122,Demands_Sources!$E$134:$AO$134,0))</f>
        <v>0.18</v>
      </c>
      <c r="AE124" s="177">
        <f>INDEX(Demands_Sources!$E$135:$AO$135,MATCH(AE$122,Demands_Sources!$E$134:$AO$134,0))</f>
        <v>0.5874955</v>
      </c>
      <c r="AF124" s="177">
        <f>INDEX(Demands_Sources!$E$135:$AO$135,MATCH(AF$122,Demands_Sources!$E$134:$AO$134,0))</f>
        <v>0.246375</v>
      </c>
      <c r="AG124" s="177">
        <f>INDEX(Demands_Sources!$E$135:$AO$135,MATCH(AG$122,Demands_Sources!$E$134:$AO$134,0))</f>
        <v>1.26728</v>
      </c>
      <c r="AH124" s="177">
        <f>INDEX(Demands_Sources!$E$135:$AO$135,MATCH(AH$122,Demands_Sources!$E$134:$AO$134,0))</f>
        <v>0</v>
      </c>
      <c r="AI124" s="177">
        <f>INDEX(Demands_Sources!$E$135:$AO$135,MATCH(AI$122,Demands_Sources!$E$134:$AO$134,0))</f>
        <v>0.0348999984562397</v>
      </c>
      <c r="AJ124" s="177">
        <f>INDEX(Demands_Sources!$E$135:$AO$135,MATCH(AJ$122,Demands_Sources!$E$134:$AO$134,0))</f>
        <v>0.128</v>
      </c>
      <c r="AK124" s="177">
        <f>INDEX(Demands_Sources!$E$135:$AO$135,MATCH(AK$122,Demands_Sources!$E$134:$AO$134,0))</f>
        <v>1.13775</v>
      </c>
      <c r="AL124" s="215">
        <f>INDEX(Demands_Sources!$E$135:$AO$135,MATCH(AL$122,Demands_Sources!$E$134:$AO$134,0))</f>
        <v>0</v>
      </c>
      <c r="AM124" s="177">
        <f>INDEX(Demands_Sources!$E$135:$AO$135,MATCH(AM$122,Demands_Sources!$E$134:$AO$134,0))</f>
        <v>0.003</v>
      </c>
      <c r="AN124" s="177">
        <f>INDEX(Demands_Sources!$E$135:$AO$135,MATCH(AN$122,Demands_Sources!$E$134:$AO$134,0))</f>
        <v>0</v>
      </c>
      <c r="AO124" s="177">
        <f>INDEX(Demands_Sources!$E$135:$AO$135,MATCH(AO$122,Demands_Sources!$E$134:$AO$134,0))</f>
        <v>0</v>
      </c>
      <c r="AP124" s="177">
        <f>INDEX(Demands_Sources!$E$135:$AO$135,MATCH(AP$122,Demands_Sources!$E$134:$AO$134,0))</f>
        <v>0.000750000006519258</v>
      </c>
      <c r="AQ124" s="177">
        <f>INDEX(Demands_Sources!$E$135:$AO$135,MATCH(AQ$122,Demands_Sources!$E$134:$AO$134,0))</f>
        <v>0.094</v>
      </c>
      <c r="AR124" s="177"/>
      <c r="AS124" s="54"/>
      <c r="AT124" s="87" t="str">
        <f>AT34</f>
        <v>IAM</v>
      </c>
      <c r="AV124" s="106">
        <f t="shared" ref="AV124:BE125" si="413">(G124-AU34)</f>
        <v>0</v>
      </c>
      <c r="AW124" s="106">
        <f t="shared" si="413"/>
        <v>0</v>
      </c>
      <c r="AX124" s="106">
        <f t="shared" si="413"/>
        <v>0</v>
      </c>
      <c r="AY124" s="106">
        <f t="shared" si="413"/>
        <v>0</v>
      </c>
      <c r="AZ124" s="106">
        <f t="shared" si="413"/>
        <v>0</v>
      </c>
      <c r="BA124" s="106">
        <f t="shared" si="413"/>
        <v>0</v>
      </c>
      <c r="BB124" s="106">
        <f t="shared" si="413"/>
        <v>4.44089209850063e-16</v>
      </c>
      <c r="BC124" s="106">
        <f t="shared" si="413"/>
        <v>0</v>
      </c>
      <c r="BD124" s="106">
        <f t="shared" si="413"/>
        <v>0</v>
      </c>
      <c r="BE124" s="106">
        <f t="shared" si="413"/>
        <v>0</v>
      </c>
      <c r="BF124" s="106">
        <f t="shared" ref="BF124:BO125" si="414">(Q124-BE34)</f>
        <v>0</v>
      </c>
      <c r="BG124" s="106">
        <f t="shared" si="414"/>
        <v>0</v>
      </c>
      <c r="BH124" s="106">
        <f t="shared" si="414"/>
        <v>0</v>
      </c>
      <c r="BI124" s="106">
        <f t="shared" si="414"/>
        <v>0</v>
      </c>
      <c r="BJ124" s="106">
        <f t="shared" si="414"/>
        <v>0</v>
      </c>
      <c r="BK124" s="106">
        <f t="shared" si="414"/>
        <v>0</v>
      </c>
      <c r="BL124" s="106">
        <f t="shared" si="414"/>
        <v>0</v>
      </c>
      <c r="BM124" s="106">
        <f t="shared" si="414"/>
        <v>0</v>
      </c>
      <c r="BN124" s="106">
        <f t="shared" si="414"/>
        <v>0</v>
      </c>
      <c r="BO124" s="106">
        <f t="shared" si="414"/>
        <v>0</v>
      </c>
      <c r="BP124" s="106">
        <f t="shared" ref="BP124:BY125" si="415">(AA124-BO34)</f>
        <v>0</v>
      </c>
      <c r="BQ124" s="106">
        <f t="shared" si="415"/>
        <v>0</v>
      </c>
      <c r="BR124" s="106">
        <f t="shared" si="415"/>
        <v>-4.44089209850063e-16</v>
      </c>
      <c r="BS124" s="106">
        <f t="shared" si="415"/>
        <v>0</v>
      </c>
      <c r="BT124" s="106">
        <f t="shared" si="415"/>
        <v>0</v>
      </c>
      <c r="BU124" s="106">
        <f t="shared" si="415"/>
        <v>0</v>
      </c>
      <c r="BV124" s="106">
        <f t="shared" si="415"/>
        <v>0</v>
      </c>
      <c r="BW124" s="106">
        <f t="shared" si="415"/>
        <v>0</v>
      </c>
      <c r="BX124" s="106">
        <f t="shared" si="415"/>
        <v>0</v>
      </c>
      <c r="BY124" s="106">
        <f t="shared" si="415"/>
        <v>0</v>
      </c>
      <c r="BZ124" s="106">
        <f t="shared" ref="BZ124:CF125" si="416">(AK124-BY34)</f>
        <v>0</v>
      </c>
      <c r="CA124" s="106">
        <f t="shared" si="416"/>
        <v>0</v>
      </c>
      <c r="CB124" s="106">
        <f t="shared" si="416"/>
        <v>0</v>
      </c>
      <c r="CC124" s="106">
        <f t="shared" si="416"/>
        <v>0</v>
      </c>
      <c r="CD124" s="106">
        <f t="shared" si="416"/>
        <v>0</v>
      </c>
      <c r="CE124" s="106">
        <f t="shared" si="416"/>
        <v>0</v>
      </c>
      <c r="CF124" s="106">
        <f t="shared" si="416"/>
        <v>0</v>
      </c>
    </row>
    <row r="125" spans="6:84">
      <c r="F125" s="75" t="str">
        <f>Commodities!C67</f>
        <v>ICL</v>
      </c>
      <c r="G125" s="177">
        <f>INDEX(Demands_Sources!$E$136:$AO$136,MATCH(G$122,Demands_Sources!$E$134:$AO$134,0))</f>
        <v>0.0433684210526316</v>
      </c>
      <c r="H125" s="177">
        <f>INDEX(Demands_Sources!$E$136:$AO$136,MATCH(H$122,Demands_Sources!$E$134:$AO$134,0))</f>
        <v>0.83940350877193</v>
      </c>
      <c r="I125" s="177">
        <f>INDEX(Demands_Sources!$E$136:$AO$136,MATCH(I$122,Demands_Sources!$E$134:$AO$134,0))</f>
        <v>0.0410000011324883</v>
      </c>
      <c r="J125" s="177">
        <f>INDEX(Demands_Sources!$E$136:$AO$136,MATCH(J$122,Demands_Sources!$E$134:$AO$134,0))</f>
        <v>0.0156707503828484</v>
      </c>
      <c r="K125" s="177">
        <f>INDEX(Demands_Sources!$E$136:$AO$136,MATCH(K$122,Demands_Sources!$E$134:$AO$134,0))</f>
        <v>0</v>
      </c>
      <c r="L125" s="177">
        <f>INDEX(Demands_Sources!$E$136:$AO$136,MATCH(L$122,Demands_Sources!$E$134:$AO$134,0))</f>
        <v>0.121431578947368</v>
      </c>
      <c r="M125" s="177">
        <f>INDEX(Demands_Sources!$E$136:$AO$136,MATCH(M$122,Demands_Sources!$E$134:$AO$134,0))</f>
        <v>4.271</v>
      </c>
      <c r="N125" s="177">
        <f>INDEX(Demands_Sources!$E$136:$AO$136,MATCH(N$122,Demands_Sources!$E$134:$AO$134,0))</f>
        <v>0</v>
      </c>
      <c r="O125" s="177">
        <f>INDEX(Demands_Sources!$E$136:$AO$136,MATCH(O$122,Demands_Sources!$E$134:$AO$134,0))</f>
        <v>0</v>
      </c>
      <c r="P125" s="215">
        <f>INDEX(Demands_Sources!$E$136:$AO$136,MATCH(P$122,Demands_Sources!$E$134:$AO$134,0))</f>
        <v>0.0139295558958652</v>
      </c>
      <c r="Q125" s="177">
        <f>INDEX(Demands_Sources!$E$136:$AO$136,MATCH(Q$122,Demands_Sources!$E$134:$AO$134,0))</f>
        <v>0.481</v>
      </c>
      <c r="R125" s="177">
        <f>INDEX(Demands_Sources!$E$136:$AO$136,MATCH(R$122,Demands_Sources!$E$134:$AO$134,0))</f>
        <v>0.0972778402699662</v>
      </c>
      <c r="S125" s="177">
        <f>INDEX(Demands_Sources!$E$136:$AO$136,MATCH(S$122,Demands_Sources!$E$134:$AO$134,0))</f>
        <v>1.024</v>
      </c>
      <c r="T125" s="177">
        <f>INDEX(Demands_Sources!$E$136:$AO$136,MATCH(T$122,Demands_Sources!$E$134:$AO$134,0))</f>
        <v>0.163000002503395</v>
      </c>
      <c r="U125" s="177">
        <f>INDEX(Demands_Sources!$E$136:$AO$136,MATCH(U$122,Demands_Sources!$E$134:$AO$134,0))</f>
        <v>0.200114285714286</v>
      </c>
      <c r="V125" s="215">
        <f>INDEX(Demands_Sources!$E$136:$AO$136,MATCH(V$122,Demands_Sources!$E$134:$AO$134,0))</f>
        <v>0.00522358346094946</v>
      </c>
      <c r="W125" s="177">
        <f>INDEX(Demands_Sources!$E$136:$AO$136,MATCH(W$122,Demands_Sources!$E$134:$AO$134,0))</f>
        <v>0</v>
      </c>
      <c r="X125" s="177">
        <f>INDEX(Demands_Sources!$E$136:$AO$136,MATCH(X$122,Demands_Sources!$E$134:$AO$134,0))</f>
        <v>0.229</v>
      </c>
      <c r="Y125" s="177">
        <f>INDEX(Demands_Sources!$E$136:$AO$136,MATCH(Y$122,Demands_Sources!$E$134:$AO$134,0))</f>
        <v>0</v>
      </c>
      <c r="Z125" s="177">
        <f>INDEX(Demands_Sources!$E$136:$AO$136,MATCH(Z$122,Demands_Sources!$E$134:$AO$134,0))</f>
        <v>0</v>
      </c>
      <c r="AA125" s="177">
        <f>INDEX(Demands_Sources!$E$136:$AO$136,MATCH(AA$122,Demands_Sources!$E$134:$AO$134,0))</f>
        <v>0</v>
      </c>
      <c r="AB125" s="177">
        <f>INDEX(Demands_Sources!$E$136:$AO$136,MATCH(AB$122,Demands_Sources!$E$134:$AO$134,0))</f>
        <v>0</v>
      </c>
      <c r="AC125" s="177">
        <f>INDEX(Demands_Sources!$E$136:$AO$136,MATCH(AC$122,Demands_Sources!$E$134:$AO$134,0))</f>
        <v>0.68759649122807</v>
      </c>
      <c r="AD125" s="177">
        <f>INDEX(Demands_Sources!$E$136:$AO$136,MATCH(AD$122,Demands_Sources!$E$134:$AO$134,0))</f>
        <v>0.266456692913386</v>
      </c>
      <c r="AE125" s="177">
        <f>INDEX(Demands_Sources!$E$136:$AO$136,MATCH(AE$122,Demands_Sources!$E$134:$AO$134,0))</f>
        <v>0.286758155230596</v>
      </c>
      <c r="AF125" s="177">
        <f>INDEX(Demands_Sources!$E$136:$AO$136,MATCH(AF$122,Demands_Sources!$E$134:$AO$134,0))</f>
        <v>0.082416539050536</v>
      </c>
      <c r="AG125" s="177">
        <f>INDEX(Demands_Sources!$E$136:$AO$136,MATCH(AG$122,Demands_Sources!$E$134:$AO$134,0))</f>
        <v>0.222872894333844</v>
      </c>
      <c r="AH125" s="177">
        <f>INDEX(Demands_Sources!$E$136:$AO$136,MATCH(AH$122,Demands_Sources!$E$134:$AO$134,0))</f>
        <v>0.101507311586052</v>
      </c>
      <c r="AI125" s="177">
        <f>INDEX(Demands_Sources!$E$136:$AO$136,MATCH(AI$122,Demands_Sources!$E$134:$AO$134,0))</f>
        <v>0.00991278195488722</v>
      </c>
      <c r="AJ125" s="177">
        <f>INDEX(Demands_Sources!$E$136:$AO$136,MATCH(AJ$122,Demands_Sources!$E$134:$AO$134,0))</f>
        <v>0.0470857142857143</v>
      </c>
      <c r="AK125" s="177">
        <f>INDEX(Demands_Sources!$E$136:$AO$136,MATCH(AK$122,Demands_Sources!$E$134:$AO$134,0))</f>
        <v>0.423110260336907</v>
      </c>
      <c r="AL125" s="215">
        <f>INDEX(Demands_Sources!$E$136:$AO$136,MATCH(AL$122,Demands_Sources!$E$134:$AO$134,0))</f>
        <v>0.01</v>
      </c>
      <c r="AM125" s="177">
        <f>INDEX(Demands_Sources!$E$136:$AO$136,MATCH(AM$122,Demands_Sources!$E$134:$AO$134,0))</f>
        <v>0</v>
      </c>
      <c r="AN125" s="177">
        <f>INDEX(Demands_Sources!$E$136:$AO$136,MATCH(AN$122,Demands_Sources!$E$134:$AO$134,0))</f>
        <v>0</v>
      </c>
      <c r="AO125" s="177">
        <f>INDEX(Demands_Sources!$E$136:$AO$136,MATCH(AO$122,Demands_Sources!$E$134:$AO$134,0))</f>
        <v>0</v>
      </c>
      <c r="AP125" s="177">
        <f>INDEX(Demands_Sources!$E$136:$AO$136,MATCH(AP$122,Demands_Sources!$E$134:$AO$134,0))</f>
        <v>0.017000000923872</v>
      </c>
      <c r="AQ125" s="177">
        <f>INDEX(Demands_Sources!$E$136:$AO$136,MATCH(AQ$122,Demands_Sources!$E$134:$AO$134,0))</f>
        <v>0.293999999761581</v>
      </c>
      <c r="AR125" s="177"/>
      <c r="AS125" s="54"/>
      <c r="AT125" s="87" t="str">
        <f>AT35</f>
        <v>ICL</v>
      </c>
      <c r="AV125" s="106">
        <f t="shared" si="413"/>
        <v>0</v>
      </c>
      <c r="AW125" s="106">
        <f t="shared" si="413"/>
        <v>0</v>
      </c>
      <c r="AX125" s="106">
        <f t="shared" si="413"/>
        <v>0</v>
      </c>
      <c r="AY125" s="106">
        <f t="shared" si="413"/>
        <v>0</v>
      </c>
      <c r="AZ125" s="106">
        <f t="shared" si="413"/>
        <v>0</v>
      </c>
      <c r="BA125" s="106">
        <f t="shared" si="413"/>
        <v>0</v>
      </c>
      <c r="BB125" s="106">
        <f t="shared" si="413"/>
        <v>8.88178419700125e-16</v>
      </c>
      <c r="BC125" s="106">
        <f t="shared" si="413"/>
        <v>0</v>
      </c>
      <c r="BD125" s="106">
        <f t="shared" si="413"/>
        <v>0</v>
      </c>
      <c r="BE125" s="106">
        <f t="shared" si="413"/>
        <v>0</v>
      </c>
      <c r="BF125" s="106">
        <f t="shared" si="414"/>
        <v>0</v>
      </c>
      <c r="BG125" s="106">
        <f t="shared" si="414"/>
        <v>0</v>
      </c>
      <c r="BH125" s="106">
        <f t="shared" si="414"/>
        <v>0</v>
      </c>
      <c r="BI125" s="106">
        <f t="shared" si="414"/>
        <v>0</v>
      </c>
      <c r="BJ125" s="106">
        <f t="shared" si="414"/>
        <v>0</v>
      </c>
      <c r="BK125" s="106">
        <f t="shared" si="414"/>
        <v>0</v>
      </c>
      <c r="BL125" s="106">
        <f t="shared" si="414"/>
        <v>0</v>
      </c>
      <c r="BM125" s="106">
        <f t="shared" si="414"/>
        <v>0</v>
      </c>
      <c r="BN125" s="106">
        <f t="shared" si="414"/>
        <v>0</v>
      </c>
      <c r="BO125" s="106">
        <f t="shared" si="414"/>
        <v>0</v>
      </c>
      <c r="BP125" s="106">
        <f t="shared" si="415"/>
        <v>0</v>
      </c>
      <c r="BQ125" s="106">
        <f t="shared" si="415"/>
        <v>0</v>
      </c>
      <c r="BR125" s="106">
        <f t="shared" si="415"/>
        <v>0</v>
      </c>
      <c r="BS125" s="106">
        <f t="shared" si="415"/>
        <v>0</v>
      </c>
      <c r="BT125" s="106">
        <f t="shared" si="415"/>
        <v>0</v>
      </c>
      <c r="BU125" s="106">
        <f t="shared" si="415"/>
        <v>0</v>
      </c>
      <c r="BV125" s="106">
        <f t="shared" si="415"/>
        <v>0</v>
      </c>
      <c r="BW125" s="106">
        <f t="shared" si="415"/>
        <v>0</v>
      </c>
      <c r="BX125" s="106">
        <f t="shared" si="415"/>
        <v>0</v>
      </c>
      <c r="BY125" s="106">
        <f t="shared" si="415"/>
        <v>0</v>
      </c>
      <c r="BZ125" s="106">
        <f t="shared" si="416"/>
        <v>0</v>
      </c>
      <c r="CA125" s="106">
        <f t="shared" si="416"/>
        <v>0</v>
      </c>
      <c r="CB125" s="106">
        <f t="shared" si="416"/>
        <v>0</v>
      </c>
      <c r="CC125" s="106">
        <f t="shared" si="416"/>
        <v>0</v>
      </c>
      <c r="CD125" s="106">
        <f t="shared" si="416"/>
        <v>0</v>
      </c>
      <c r="CE125" s="106">
        <f t="shared" si="416"/>
        <v>0</v>
      </c>
      <c r="CF125" s="106">
        <f t="shared" si="416"/>
        <v>0</v>
      </c>
    </row>
    <row r="126" ht="14.25" spans="6:84">
      <c r="F126" s="32" t="s">
        <v>1501</v>
      </c>
      <c r="G126" s="32" t="s">
        <v>293</v>
      </c>
      <c r="H126" s="32" t="s">
        <v>293</v>
      </c>
      <c r="I126" s="32" t="s">
        <v>293</v>
      </c>
      <c r="J126" s="32" t="s">
        <v>293</v>
      </c>
      <c r="K126" s="32" t="s">
        <v>293</v>
      </c>
      <c r="L126" s="32" t="s">
        <v>293</v>
      </c>
      <c r="M126" s="32" t="s">
        <v>293</v>
      </c>
      <c r="N126" s="32" t="s">
        <v>293</v>
      </c>
      <c r="O126" s="32" t="s">
        <v>293</v>
      </c>
      <c r="P126" s="32" t="s">
        <v>293</v>
      </c>
      <c r="Q126" s="32" t="s">
        <v>293</v>
      </c>
      <c r="R126" s="32" t="s">
        <v>293</v>
      </c>
      <c r="S126" s="32" t="s">
        <v>293</v>
      </c>
      <c r="T126" s="32" t="s">
        <v>293</v>
      </c>
      <c r="U126" s="32" t="s">
        <v>293</v>
      </c>
      <c r="V126" s="32" t="s">
        <v>293</v>
      </c>
      <c r="W126" s="32" t="s">
        <v>293</v>
      </c>
      <c r="X126" s="32" t="s">
        <v>293</v>
      </c>
      <c r="Y126" s="32" t="s">
        <v>293</v>
      </c>
      <c r="Z126" s="32" t="s">
        <v>293</v>
      </c>
      <c r="AA126" s="32" t="s">
        <v>293</v>
      </c>
      <c r="AB126" s="32" t="s">
        <v>293</v>
      </c>
      <c r="AC126" s="32" t="s">
        <v>293</v>
      </c>
      <c r="AD126" s="32" t="s">
        <v>293</v>
      </c>
      <c r="AE126" s="32" t="s">
        <v>293</v>
      </c>
      <c r="AF126" s="32" t="s">
        <v>293</v>
      </c>
      <c r="AG126" s="32" t="s">
        <v>293</v>
      </c>
      <c r="AH126" s="32" t="s">
        <v>293</v>
      </c>
      <c r="AI126" s="32" t="s">
        <v>293</v>
      </c>
      <c r="AJ126" s="32" t="s">
        <v>293</v>
      </c>
      <c r="AK126" s="32" t="s">
        <v>293</v>
      </c>
      <c r="AL126" s="32" t="s">
        <v>293</v>
      </c>
      <c r="AM126" s="32" t="s">
        <v>293</v>
      </c>
      <c r="AN126" s="32" t="s">
        <v>293</v>
      </c>
      <c r="AO126" s="32" t="s">
        <v>293</v>
      </c>
      <c r="AP126" s="32" t="s">
        <v>293</v>
      </c>
      <c r="AQ126" s="32" t="s">
        <v>293</v>
      </c>
      <c r="AR126" s="154"/>
      <c r="BC126" s="17"/>
      <c r="BD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</row>
    <row r="127" spans="6:84">
      <c r="F127" t="s">
        <v>1243</v>
      </c>
      <c r="G127" s="33">
        <f t="shared" ref="G127:AQ127" si="417">AV195</f>
        <v>31.6214695653437</v>
      </c>
      <c r="H127" s="33">
        <f t="shared" si="417"/>
        <v>121.497462761213</v>
      </c>
      <c r="I127" s="33">
        <f t="shared" si="417"/>
        <v>21.7525757523101</v>
      </c>
      <c r="J127" s="33">
        <f t="shared" si="417"/>
        <v>24.2913263939325</v>
      </c>
      <c r="K127" s="33">
        <f t="shared" si="417"/>
        <v>0.108</v>
      </c>
      <c r="L127" s="33">
        <f t="shared" si="417"/>
        <v>46.3826277410248</v>
      </c>
      <c r="M127" s="33">
        <f t="shared" si="417"/>
        <v>443.589312766342</v>
      </c>
      <c r="N127" s="33">
        <f t="shared" si="417"/>
        <v>9.59383288422911</v>
      </c>
      <c r="O127" s="33">
        <f t="shared" si="417"/>
        <v>1.65762596810449</v>
      </c>
      <c r="P127" s="33">
        <f t="shared" si="417"/>
        <v>5.91544984915088</v>
      </c>
      <c r="Q127" s="33">
        <f t="shared" si="417"/>
        <v>91.1795723142491</v>
      </c>
      <c r="R127" s="33">
        <f t="shared" si="417"/>
        <v>39.2050012908066</v>
      </c>
      <c r="S127" s="33">
        <f t="shared" si="417"/>
        <v>205.228200083435</v>
      </c>
      <c r="T127" s="33">
        <f t="shared" si="417"/>
        <v>3.81149998122454</v>
      </c>
      <c r="U127" s="33">
        <f t="shared" si="417"/>
        <v>12.4187460032886</v>
      </c>
      <c r="V127" s="33">
        <f t="shared" si="417"/>
        <v>10.5951648247227</v>
      </c>
      <c r="W127" s="33">
        <f t="shared" si="417"/>
        <v>0.155</v>
      </c>
      <c r="X127" s="33">
        <f t="shared" si="417"/>
        <v>146.178534459875</v>
      </c>
      <c r="Y127" s="33">
        <f t="shared" si="417"/>
        <v>9.7991017043287</v>
      </c>
      <c r="Z127" s="33">
        <f t="shared" si="417"/>
        <v>2.151</v>
      </c>
      <c r="AA127" s="33">
        <f t="shared" si="417"/>
        <v>1.0552930610971</v>
      </c>
      <c r="AB127" s="33">
        <f t="shared" si="417"/>
        <v>0</v>
      </c>
      <c r="AC127" s="33">
        <f t="shared" si="417"/>
        <v>170.433406221265</v>
      </c>
      <c r="AD127" s="33">
        <f t="shared" si="417"/>
        <v>52.8952508031496</v>
      </c>
      <c r="AE127" s="33">
        <f t="shared" si="417"/>
        <v>136.613631651719</v>
      </c>
      <c r="AF127" s="33">
        <f t="shared" si="417"/>
        <v>16.9220823717193</v>
      </c>
      <c r="AG127" s="33">
        <f t="shared" si="417"/>
        <v>55.961346870502</v>
      </c>
      <c r="AH127" s="33">
        <f t="shared" si="417"/>
        <v>20.5034366150293</v>
      </c>
      <c r="AI127" s="33">
        <f t="shared" si="417"/>
        <v>5.29604138313511</v>
      </c>
      <c r="AJ127" s="33">
        <f t="shared" si="417"/>
        <v>9.14822634455704</v>
      </c>
      <c r="AK127" s="33">
        <f t="shared" si="417"/>
        <v>132.805466148305</v>
      </c>
      <c r="AL127" s="33">
        <f t="shared" si="417"/>
        <v>0.582838</v>
      </c>
      <c r="AM127" s="33">
        <f t="shared" si="417"/>
        <v>0.29194</v>
      </c>
      <c r="AN127" s="33">
        <f t="shared" si="417"/>
        <v>0.05781</v>
      </c>
      <c r="AO127" s="33">
        <f t="shared" si="417"/>
        <v>0.426</v>
      </c>
      <c r="AP127" s="33">
        <f t="shared" si="417"/>
        <v>0.267249992921017</v>
      </c>
      <c r="AQ127" s="33">
        <f t="shared" si="417"/>
        <v>10.8091700017881</v>
      </c>
      <c r="AR127" s="33"/>
      <c r="AS127" s="4"/>
      <c r="AT127" s="4"/>
      <c r="AV127" s="17"/>
      <c r="AW127" s="17"/>
      <c r="AX127" s="17"/>
      <c r="AY127" s="17"/>
      <c r="AZ127" s="17"/>
      <c r="BA127" s="17"/>
      <c r="BB127" s="17"/>
      <c r="BC127" s="17"/>
      <c r="BD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</row>
    <row r="128" ht="23.25" spans="3:81">
      <c r="C128" s="18" t="s">
        <v>1546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O128"/>
      <c r="AP128"/>
      <c r="AQ128"/>
      <c r="AR128"/>
      <c r="AS128" s="17"/>
      <c r="AT128" s="17"/>
      <c r="AV128" s="17"/>
      <c r="AW128" s="17"/>
      <c r="AX128" s="17"/>
      <c r="AY128" s="17"/>
      <c r="AZ128" s="17"/>
      <c r="BA128" s="17"/>
      <c r="BB128" s="17"/>
      <c r="BC128" s="17"/>
      <c r="BD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</row>
    <row r="129" spans="5:78">
      <c r="E129" s="5" t="s">
        <v>1379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L129"/>
      <c r="AM129"/>
      <c r="AN129"/>
      <c r="AO129"/>
      <c r="AP129"/>
      <c r="AS129" s="17"/>
      <c r="AT129" s="17"/>
      <c r="AV129" s="17"/>
      <c r="AW129" s="17"/>
      <c r="AX129" s="17"/>
      <c r="AY129" s="17"/>
      <c r="AZ129" s="17"/>
      <c r="BA129" s="17"/>
      <c r="BB129" s="17"/>
      <c r="BC129" s="17"/>
      <c r="BD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</row>
    <row r="130" ht="14.25" spans="3:78">
      <c r="C130" s="2" t="s">
        <v>748</v>
      </c>
      <c r="D130" s="2" t="s">
        <v>1382</v>
      </c>
      <c r="E130" s="2" t="s">
        <v>1150</v>
      </c>
      <c r="F130" s="94">
        <v>2010</v>
      </c>
      <c r="G130" s="6" t="s">
        <v>21</v>
      </c>
      <c r="H130" s="6" t="s">
        <v>22</v>
      </c>
      <c r="I130" s="6" t="s">
        <v>23</v>
      </c>
      <c r="J130" s="6" t="s">
        <v>289</v>
      </c>
      <c r="K130" s="6" t="s">
        <v>24</v>
      </c>
      <c r="L130" s="6" t="s">
        <v>25</v>
      </c>
      <c r="M130" s="6" t="s">
        <v>26</v>
      </c>
      <c r="N130" s="6" t="s">
        <v>27</v>
      </c>
      <c r="O130" s="6" t="s">
        <v>28</v>
      </c>
      <c r="P130" s="6" t="s">
        <v>29</v>
      </c>
      <c r="Q130" s="6" t="s">
        <v>30</v>
      </c>
      <c r="R130" s="6" t="s">
        <v>31</v>
      </c>
      <c r="S130" s="6" t="s">
        <v>32</v>
      </c>
      <c r="T130" s="6" t="s">
        <v>33</v>
      </c>
      <c r="U130" s="6" t="s">
        <v>34</v>
      </c>
      <c r="V130" s="6" t="s">
        <v>35</v>
      </c>
      <c r="W130" s="6" t="s">
        <v>36</v>
      </c>
      <c r="X130" s="6" t="s">
        <v>37</v>
      </c>
      <c r="Y130" s="6" t="s">
        <v>38</v>
      </c>
      <c r="Z130" s="6" t="s">
        <v>39</v>
      </c>
      <c r="AA130" s="6" t="s">
        <v>40</v>
      </c>
      <c r="AB130" s="6" t="s">
        <v>43</v>
      </c>
      <c r="AC130" s="6" t="s">
        <v>44</v>
      </c>
      <c r="AD130" s="6" t="s">
        <v>45</v>
      </c>
      <c r="AE130" s="6" t="s">
        <v>46</v>
      </c>
      <c r="AF130" s="6" t="s">
        <v>47</v>
      </c>
      <c r="AG130" s="6" t="s">
        <v>48</v>
      </c>
      <c r="AH130" s="6" t="s">
        <v>50</v>
      </c>
      <c r="AI130" s="6" t="s">
        <v>51</v>
      </c>
      <c r="AJ130" s="6" t="s">
        <v>52</v>
      </c>
      <c r="AK130" s="6" t="s">
        <v>53</v>
      </c>
      <c r="AL130" s="6" t="s">
        <v>290</v>
      </c>
      <c r="AM130" s="6" t="s">
        <v>291</v>
      </c>
      <c r="AN130" s="6" t="s">
        <v>292</v>
      </c>
      <c r="AO130" s="6" t="s">
        <v>41</v>
      </c>
      <c r="AP130" s="6" t="s">
        <v>42</v>
      </c>
      <c r="AQ130" s="6" t="s">
        <v>49</v>
      </c>
      <c r="AR130" s="120"/>
      <c r="AS130" s="17"/>
      <c r="AT130" s="17"/>
      <c r="AV130" s="17"/>
      <c r="AW130" s="17"/>
      <c r="AX130" s="17"/>
      <c r="AY130" s="17"/>
      <c r="AZ130" s="17"/>
      <c r="BA130" s="17"/>
      <c r="BB130" s="17"/>
      <c r="BC130" s="17"/>
      <c r="BD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</row>
    <row r="131" ht="16.5" spans="3:78">
      <c r="C131" s="7" t="s">
        <v>1547</v>
      </c>
      <c r="D131" s="7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154"/>
      <c r="AS131" s="17"/>
      <c r="AT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</row>
    <row r="132" ht="14.25" spans="3:84">
      <c r="C132" s="8" t="s">
        <v>1548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12"/>
      <c r="AS132" s="17"/>
      <c r="AT132" s="55" t="s">
        <v>1494</v>
      </c>
      <c r="AV132" s="6" t="str">
        <f t="shared" ref="AV132:CF132" si="418">G$122</f>
        <v>AT</v>
      </c>
      <c r="AW132" s="6" t="str">
        <f t="shared" si="418"/>
        <v>BE</v>
      </c>
      <c r="AX132" s="6" t="str">
        <f t="shared" si="418"/>
        <v>BG</v>
      </c>
      <c r="AY132" s="6" t="str">
        <f t="shared" si="418"/>
        <v>CH</v>
      </c>
      <c r="AZ132" s="6" t="str">
        <f t="shared" si="418"/>
        <v>CY</v>
      </c>
      <c r="BA132" s="6" t="str">
        <f t="shared" si="418"/>
        <v>CZ</v>
      </c>
      <c r="BB132" s="6" t="str">
        <f t="shared" si="418"/>
        <v>DE</v>
      </c>
      <c r="BC132" s="6" t="str">
        <f t="shared" si="418"/>
        <v>DK</v>
      </c>
      <c r="BD132" s="6" t="str">
        <f t="shared" si="418"/>
        <v>EE</v>
      </c>
      <c r="BE132" s="6" t="str">
        <f t="shared" si="418"/>
        <v>EL</v>
      </c>
      <c r="BF132" s="6" t="str">
        <f t="shared" si="418"/>
        <v>ES</v>
      </c>
      <c r="BG132" s="6" t="str">
        <f t="shared" si="418"/>
        <v>FI</v>
      </c>
      <c r="BH132" s="6" t="str">
        <f t="shared" si="418"/>
        <v>FR</v>
      </c>
      <c r="BI132" s="6" t="str">
        <f t="shared" si="418"/>
        <v>HR</v>
      </c>
      <c r="BJ132" s="6" t="str">
        <f t="shared" si="418"/>
        <v>HU</v>
      </c>
      <c r="BK132" s="6" t="str">
        <f t="shared" si="418"/>
        <v>IE</v>
      </c>
      <c r="BL132" s="6" t="str">
        <f t="shared" si="418"/>
        <v>IS</v>
      </c>
      <c r="BM132" s="6" t="str">
        <f t="shared" si="418"/>
        <v>IT</v>
      </c>
      <c r="BN132" s="6" t="str">
        <f t="shared" si="418"/>
        <v>LT</v>
      </c>
      <c r="BO132" s="6" t="str">
        <f t="shared" si="418"/>
        <v>LU</v>
      </c>
      <c r="BP132" s="6" t="str">
        <f t="shared" si="418"/>
        <v>LV</v>
      </c>
      <c r="BQ132" s="6" t="str">
        <f t="shared" si="418"/>
        <v>MT</v>
      </c>
      <c r="BR132" s="6" t="str">
        <f t="shared" si="418"/>
        <v>NL</v>
      </c>
      <c r="BS132" s="6" t="str">
        <f t="shared" si="418"/>
        <v>NO</v>
      </c>
      <c r="BT132" s="6" t="str">
        <f t="shared" si="418"/>
        <v>PL</v>
      </c>
      <c r="BU132" s="6" t="str">
        <f t="shared" si="418"/>
        <v>PT</v>
      </c>
      <c r="BV132" s="6" t="str">
        <f t="shared" si="418"/>
        <v>RO</v>
      </c>
      <c r="BW132" s="6" t="str">
        <f t="shared" si="418"/>
        <v>SE</v>
      </c>
      <c r="BX132" s="6" t="str">
        <f t="shared" si="418"/>
        <v>SI</v>
      </c>
      <c r="BY132" s="6" t="str">
        <f t="shared" si="418"/>
        <v>SK</v>
      </c>
      <c r="BZ132" s="6" t="str">
        <f t="shared" si="418"/>
        <v>UK</v>
      </c>
      <c r="CA132" s="6" t="str">
        <f t="shared" si="418"/>
        <v>AL</v>
      </c>
      <c r="CB132" s="6" t="str">
        <f t="shared" si="418"/>
        <v>BA</v>
      </c>
      <c r="CC132" s="6" t="str">
        <f t="shared" si="418"/>
        <v>KS</v>
      </c>
      <c r="CD132" s="6" t="str">
        <f t="shared" si="418"/>
        <v>ME</v>
      </c>
      <c r="CE132" s="6" t="str">
        <f t="shared" si="418"/>
        <v>MK</v>
      </c>
      <c r="CF132" s="6" t="str">
        <f t="shared" si="418"/>
        <v>RS</v>
      </c>
    </row>
    <row r="133" spans="3:84">
      <c r="C133" t="s">
        <v>844</v>
      </c>
      <c r="D133" t="s">
        <v>1503</v>
      </c>
      <c r="E133" t="s">
        <v>247</v>
      </c>
      <c r="F133" s="197">
        <v>0.5</v>
      </c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  <c r="AC133" s="197"/>
      <c r="AD133" s="197"/>
      <c r="AE133" s="197"/>
      <c r="AF133" s="197"/>
      <c r="AG133" s="197"/>
      <c r="AH133" s="197"/>
      <c r="AI133" s="197"/>
      <c r="AJ133" s="197"/>
      <c r="AK133" s="197"/>
      <c r="AL133" s="197"/>
      <c r="AM133" s="197"/>
      <c r="AN133" s="197"/>
      <c r="AO133" s="197"/>
      <c r="AP133" s="197"/>
      <c r="AQ133" s="197"/>
      <c r="AR133" s="197"/>
      <c r="AS133" s="17"/>
      <c r="AT133" s="17" t="str">
        <f>E133</f>
        <v>INDELC</v>
      </c>
      <c r="AV133" s="45">
        <f t="shared" ref="AV133:BE134" si="419">G$137*IF(G133&lt;&gt;"",G133,$F133)</f>
        <v>0</v>
      </c>
      <c r="AW133" s="45">
        <f t="shared" si="419"/>
        <v>0.513375</v>
      </c>
      <c r="AX133" s="45">
        <f t="shared" si="419"/>
        <v>0</v>
      </c>
      <c r="AY133" s="45">
        <f t="shared" si="419"/>
        <v>0</v>
      </c>
      <c r="AZ133" s="45">
        <f t="shared" si="419"/>
        <v>0</v>
      </c>
      <c r="BA133" s="45">
        <f t="shared" si="419"/>
        <v>0</v>
      </c>
      <c r="BB133" s="45">
        <f t="shared" si="419"/>
        <v>0.48243375</v>
      </c>
      <c r="BC133" s="45">
        <f t="shared" si="419"/>
        <v>0</v>
      </c>
      <c r="BD133" s="45">
        <f t="shared" si="419"/>
        <v>0</v>
      </c>
      <c r="BE133" s="45">
        <f t="shared" si="419"/>
        <v>0</v>
      </c>
      <c r="BF133" s="45">
        <f t="shared" ref="BF133:BO134" si="420">Q$137*IF(Q133&lt;&gt;"",Q133,$F133)</f>
        <v>0.25516125</v>
      </c>
      <c r="BG133" s="45">
        <f t="shared" si="420"/>
        <v>0</v>
      </c>
      <c r="BH133" s="45">
        <f t="shared" si="420"/>
        <v>0.69375</v>
      </c>
      <c r="BI133" s="45">
        <f t="shared" si="420"/>
        <v>0.09</v>
      </c>
      <c r="BJ133" s="45">
        <f t="shared" si="420"/>
        <v>0.01171005</v>
      </c>
      <c r="BK133" s="45">
        <f t="shared" si="420"/>
        <v>0</v>
      </c>
      <c r="BL133" s="45">
        <f t="shared" si="420"/>
        <v>0</v>
      </c>
      <c r="BM133" s="45">
        <f t="shared" si="420"/>
        <v>0.13875</v>
      </c>
      <c r="BN133" s="45">
        <f t="shared" si="420"/>
        <v>0</v>
      </c>
      <c r="BO133" s="45">
        <f t="shared" si="420"/>
        <v>0</v>
      </c>
      <c r="BP133" s="45">
        <f t="shared" ref="BP133:BY134" si="421">AA$137*IF(AA133&lt;&gt;"",AA133,$F133)</f>
        <v>0</v>
      </c>
      <c r="BQ133" s="45">
        <f t="shared" si="421"/>
        <v>0</v>
      </c>
      <c r="BR133" s="45">
        <f t="shared" si="421"/>
        <v>0.26825</v>
      </c>
      <c r="BS133" s="45">
        <f t="shared" si="421"/>
        <v>0</v>
      </c>
      <c r="BT133" s="45">
        <f t="shared" si="421"/>
        <v>0</v>
      </c>
      <c r="BU133" s="45">
        <f t="shared" si="421"/>
        <v>0.1231875</v>
      </c>
      <c r="BV133" s="45">
        <f t="shared" si="421"/>
        <v>0.1077188</v>
      </c>
      <c r="BW133" s="45">
        <f t="shared" si="421"/>
        <v>0</v>
      </c>
      <c r="BX133" s="45">
        <f t="shared" si="421"/>
        <v>0.00872499961405993</v>
      </c>
      <c r="BY133" s="45">
        <f t="shared" si="421"/>
        <v>0.064</v>
      </c>
      <c r="BZ133" s="45">
        <f t="shared" ref="BZ133:CF134" si="422">AK$137*IF(AK133&lt;&gt;"",AK133,$F133)</f>
        <v>0.3982125</v>
      </c>
      <c r="CA133" s="45">
        <f t="shared" si="422"/>
        <v>0</v>
      </c>
      <c r="CB133" s="45">
        <f t="shared" si="422"/>
        <v>0.0015</v>
      </c>
      <c r="CC133" s="45">
        <f t="shared" si="422"/>
        <v>0</v>
      </c>
      <c r="CD133" s="45">
        <f t="shared" si="422"/>
        <v>0</v>
      </c>
      <c r="CE133" s="45">
        <f t="shared" si="422"/>
        <v>0.000375000003259629</v>
      </c>
      <c r="CF133" s="45">
        <f t="shared" si="422"/>
        <v>0</v>
      </c>
    </row>
    <row r="134" spans="3:84">
      <c r="C134" t="s">
        <v>844</v>
      </c>
      <c r="D134" t="s">
        <v>1503</v>
      </c>
      <c r="E134" t="s">
        <v>239</v>
      </c>
      <c r="F134" s="217">
        <f>30*0.75</f>
        <v>22.5</v>
      </c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197"/>
      <c r="S134" s="217">
        <f>F134*0.65</f>
        <v>14.625</v>
      </c>
      <c r="T134" s="197"/>
      <c r="U134" s="217">
        <f>F134*0.65</f>
        <v>14.625</v>
      </c>
      <c r="V134" s="197"/>
      <c r="W134" s="197"/>
      <c r="X134" s="197"/>
      <c r="Y134" s="197"/>
      <c r="Z134" s="197"/>
      <c r="AA134" s="197"/>
      <c r="AB134" s="197"/>
      <c r="AC134" s="197"/>
      <c r="AD134" s="197"/>
      <c r="AE134" s="197"/>
      <c r="AF134" s="197">
        <f>F134*0.82</f>
        <v>18.45</v>
      </c>
      <c r="AG134" s="197"/>
      <c r="AH134" s="197"/>
      <c r="AI134" s="197"/>
      <c r="AJ134" s="197"/>
      <c r="AK134" s="197"/>
      <c r="AL134" s="197"/>
      <c r="AM134" s="197"/>
      <c r="AN134" s="197"/>
      <c r="AO134" s="197"/>
      <c r="AP134" s="197"/>
      <c r="AQ134" s="197"/>
      <c r="AR134" s="197"/>
      <c r="AS134" s="17"/>
      <c r="AT134" s="17" t="str">
        <f>E134</f>
        <v>INDGAS</v>
      </c>
      <c r="AV134" s="45">
        <f t="shared" si="419"/>
        <v>0</v>
      </c>
      <c r="AW134" s="45">
        <f t="shared" si="419"/>
        <v>23.101875</v>
      </c>
      <c r="AX134" s="45">
        <f t="shared" si="419"/>
        <v>0</v>
      </c>
      <c r="AY134" s="45">
        <f t="shared" si="419"/>
        <v>0</v>
      </c>
      <c r="AZ134" s="45">
        <f t="shared" si="419"/>
        <v>0</v>
      </c>
      <c r="BA134" s="45">
        <f t="shared" si="419"/>
        <v>0</v>
      </c>
      <c r="BB134" s="45">
        <f t="shared" si="419"/>
        <v>21.70951875</v>
      </c>
      <c r="BC134" s="45">
        <f t="shared" si="419"/>
        <v>0</v>
      </c>
      <c r="BD134" s="45">
        <f t="shared" si="419"/>
        <v>0</v>
      </c>
      <c r="BE134" s="45">
        <f t="shared" si="419"/>
        <v>0</v>
      </c>
      <c r="BF134" s="45">
        <f t="shared" si="420"/>
        <v>11.48225625</v>
      </c>
      <c r="BG134" s="45">
        <f t="shared" si="420"/>
        <v>0</v>
      </c>
      <c r="BH134" s="45">
        <f t="shared" si="420"/>
        <v>20.2921875</v>
      </c>
      <c r="BI134" s="45">
        <f t="shared" si="420"/>
        <v>4.05</v>
      </c>
      <c r="BJ134" s="45">
        <f t="shared" si="420"/>
        <v>0.3425189625</v>
      </c>
      <c r="BK134" s="45">
        <f t="shared" si="420"/>
        <v>0</v>
      </c>
      <c r="BL134" s="45">
        <f t="shared" si="420"/>
        <v>0</v>
      </c>
      <c r="BM134" s="45">
        <f t="shared" si="420"/>
        <v>6.24375</v>
      </c>
      <c r="BN134" s="45">
        <f t="shared" si="420"/>
        <v>0</v>
      </c>
      <c r="BO134" s="45">
        <f t="shared" si="420"/>
        <v>0</v>
      </c>
      <c r="BP134" s="45">
        <f t="shared" si="421"/>
        <v>0</v>
      </c>
      <c r="BQ134" s="45">
        <f t="shared" si="421"/>
        <v>0</v>
      </c>
      <c r="BR134" s="45">
        <f t="shared" si="421"/>
        <v>12.07125</v>
      </c>
      <c r="BS134" s="45">
        <f t="shared" si="421"/>
        <v>0</v>
      </c>
      <c r="BT134" s="45">
        <f t="shared" si="421"/>
        <v>0</v>
      </c>
      <c r="BU134" s="45">
        <f t="shared" si="421"/>
        <v>4.54561875</v>
      </c>
      <c r="BV134" s="45">
        <f t="shared" si="421"/>
        <v>4.847346</v>
      </c>
      <c r="BW134" s="45">
        <f t="shared" si="421"/>
        <v>0</v>
      </c>
      <c r="BX134" s="45">
        <f t="shared" si="421"/>
        <v>0.392624982632697</v>
      </c>
      <c r="BY134" s="45">
        <f t="shared" si="421"/>
        <v>2.88</v>
      </c>
      <c r="BZ134" s="45">
        <f t="shared" si="422"/>
        <v>17.9195625</v>
      </c>
      <c r="CA134" s="45">
        <f t="shared" si="422"/>
        <v>0</v>
      </c>
      <c r="CB134" s="45">
        <f t="shared" si="422"/>
        <v>0.0675</v>
      </c>
      <c r="CC134" s="45">
        <f t="shared" si="422"/>
        <v>0</v>
      </c>
      <c r="CD134" s="45">
        <f t="shared" si="422"/>
        <v>0</v>
      </c>
      <c r="CE134" s="45">
        <f t="shared" si="422"/>
        <v>0.0168750001466833</v>
      </c>
      <c r="CF134" s="45">
        <f t="shared" si="422"/>
        <v>0</v>
      </c>
    </row>
    <row r="135" spans="3:84">
      <c r="C135" t="s">
        <v>844</v>
      </c>
      <c r="D135" t="s">
        <v>1393</v>
      </c>
      <c r="E135" t="s">
        <v>1504</v>
      </c>
      <c r="F135" s="111">
        <v>30</v>
      </c>
      <c r="G135" s="95"/>
      <c r="H135" s="95">
        <v>25</v>
      </c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17"/>
      <c r="AU135" s="107" t="s">
        <v>1440</v>
      </c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</row>
    <row r="136" spans="3:84">
      <c r="C136" t="s">
        <v>844</v>
      </c>
      <c r="D136" t="s">
        <v>1505</v>
      </c>
      <c r="E136" t="s">
        <v>1246</v>
      </c>
      <c r="F136" s="17">
        <v>1</v>
      </c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U136" s="17" t="str">
        <f>E136</f>
        <v>IAM</v>
      </c>
      <c r="AV136" s="45">
        <f t="shared" ref="AV136:CF136" si="423">G$137*IF(G136&lt;&gt;"",G136,$F136)</f>
        <v>0</v>
      </c>
      <c r="AW136" s="45">
        <f t="shared" si="423"/>
        <v>1.02675</v>
      </c>
      <c r="AX136" s="45">
        <f t="shared" si="423"/>
        <v>0</v>
      </c>
      <c r="AY136" s="45">
        <f t="shared" si="423"/>
        <v>0</v>
      </c>
      <c r="AZ136" s="45">
        <f t="shared" si="423"/>
        <v>0</v>
      </c>
      <c r="BA136" s="45">
        <f t="shared" si="423"/>
        <v>0</v>
      </c>
      <c r="BB136" s="45">
        <f t="shared" si="423"/>
        <v>0.9648675</v>
      </c>
      <c r="BC136" s="45">
        <f t="shared" si="423"/>
        <v>0</v>
      </c>
      <c r="BD136" s="45">
        <f t="shared" si="423"/>
        <v>0</v>
      </c>
      <c r="BE136" s="45">
        <f t="shared" si="423"/>
        <v>0</v>
      </c>
      <c r="BF136" s="45">
        <f t="shared" si="423"/>
        <v>0.5103225</v>
      </c>
      <c r="BG136" s="45">
        <f t="shared" si="423"/>
        <v>0</v>
      </c>
      <c r="BH136" s="45">
        <f t="shared" si="423"/>
        <v>1.3875</v>
      </c>
      <c r="BI136" s="45">
        <f t="shared" si="423"/>
        <v>0.18</v>
      </c>
      <c r="BJ136" s="45">
        <f t="shared" si="423"/>
        <v>0.0234201</v>
      </c>
      <c r="BK136" s="45">
        <f t="shared" si="423"/>
        <v>0</v>
      </c>
      <c r="BL136" s="45">
        <f t="shared" si="423"/>
        <v>0</v>
      </c>
      <c r="BM136" s="45">
        <f t="shared" si="423"/>
        <v>0.2775</v>
      </c>
      <c r="BN136" s="45">
        <f t="shared" si="423"/>
        <v>0</v>
      </c>
      <c r="BO136" s="45">
        <f t="shared" si="423"/>
        <v>0</v>
      </c>
      <c r="BP136" s="45">
        <f t="shared" si="423"/>
        <v>0</v>
      </c>
      <c r="BQ136" s="45">
        <f t="shared" si="423"/>
        <v>0</v>
      </c>
      <c r="BR136" s="45">
        <f t="shared" si="423"/>
        <v>0.5365</v>
      </c>
      <c r="BS136" s="45">
        <f t="shared" si="423"/>
        <v>0</v>
      </c>
      <c r="BT136" s="45">
        <f t="shared" si="423"/>
        <v>0</v>
      </c>
      <c r="BU136" s="45">
        <f t="shared" si="423"/>
        <v>0.246375</v>
      </c>
      <c r="BV136" s="45">
        <f t="shared" si="423"/>
        <v>0.2154376</v>
      </c>
      <c r="BW136" s="45">
        <f t="shared" si="423"/>
        <v>0</v>
      </c>
      <c r="BX136" s="45">
        <f t="shared" si="423"/>
        <v>0.0174499992281199</v>
      </c>
      <c r="BY136" s="45">
        <f t="shared" si="423"/>
        <v>0.128</v>
      </c>
      <c r="BZ136" s="45">
        <f t="shared" si="423"/>
        <v>0.796425</v>
      </c>
      <c r="CA136" s="45">
        <f t="shared" si="423"/>
        <v>0</v>
      </c>
      <c r="CB136" s="45">
        <f t="shared" si="423"/>
        <v>0.003</v>
      </c>
      <c r="CC136" s="45">
        <f t="shared" si="423"/>
        <v>0</v>
      </c>
      <c r="CD136" s="45">
        <f t="shared" si="423"/>
        <v>0</v>
      </c>
      <c r="CE136" s="45">
        <f t="shared" si="423"/>
        <v>0.000750000006519258</v>
      </c>
      <c r="CF136" s="45">
        <f t="shared" si="423"/>
        <v>0</v>
      </c>
    </row>
    <row r="137" spans="3:78">
      <c r="C137" t="s">
        <v>844</v>
      </c>
      <c r="D137" t="s">
        <v>1387</v>
      </c>
      <c r="E137" t="s">
        <v>1504</v>
      </c>
      <c r="G137" s="198">
        <f t="shared" ref="G137:AQ137" si="424">G$124*G107</f>
        <v>0</v>
      </c>
      <c r="H137" s="198">
        <f t="shared" si="424"/>
        <v>1.02675</v>
      </c>
      <c r="I137" s="198">
        <f t="shared" si="424"/>
        <v>0</v>
      </c>
      <c r="J137" s="198">
        <f t="shared" si="424"/>
        <v>0</v>
      </c>
      <c r="K137" s="198">
        <f t="shared" si="424"/>
        <v>0</v>
      </c>
      <c r="L137" s="198">
        <f t="shared" si="424"/>
        <v>0</v>
      </c>
      <c r="M137" s="198">
        <f t="shared" si="424"/>
        <v>0.9648675</v>
      </c>
      <c r="N137" s="198">
        <f t="shared" si="424"/>
        <v>0</v>
      </c>
      <c r="O137" s="198">
        <f t="shared" si="424"/>
        <v>0</v>
      </c>
      <c r="P137" s="198">
        <f t="shared" si="424"/>
        <v>0</v>
      </c>
      <c r="Q137" s="198">
        <f t="shared" si="424"/>
        <v>0.5103225</v>
      </c>
      <c r="R137" s="198">
        <f t="shared" si="424"/>
        <v>0</v>
      </c>
      <c r="S137" s="198">
        <f t="shared" si="424"/>
        <v>1.3875</v>
      </c>
      <c r="T137" s="198">
        <f t="shared" si="424"/>
        <v>0.18</v>
      </c>
      <c r="U137" s="198">
        <f t="shared" si="424"/>
        <v>0.0234201</v>
      </c>
      <c r="V137" s="198">
        <f t="shared" si="424"/>
        <v>0</v>
      </c>
      <c r="W137" s="198">
        <f t="shared" si="424"/>
        <v>0</v>
      </c>
      <c r="X137" s="198">
        <f t="shared" si="424"/>
        <v>0.2775</v>
      </c>
      <c r="Y137" s="198">
        <f t="shared" si="424"/>
        <v>0</v>
      </c>
      <c r="Z137" s="198">
        <f t="shared" si="424"/>
        <v>0</v>
      </c>
      <c r="AA137" s="198">
        <f t="shared" si="424"/>
        <v>0</v>
      </c>
      <c r="AB137" s="198">
        <f t="shared" si="424"/>
        <v>0</v>
      </c>
      <c r="AC137" s="198">
        <f t="shared" si="424"/>
        <v>0.5365</v>
      </c>
      <c r="AD137" s="198">
        <f t="shared" si="424"/>
        <v>0</v>
      </c>
      <c r="AE137" s="198">
        <f t="shared" si="424"/>
        <v>0</v>
      </c>
      <c r="AF137" s="198">
        <f t="shared" si="424"/>
        <v>0.246375</v>
      </c>
      <c r="AG137" s="198">
        <f t="shared" si="424"/>
        <v>0.2154376</v>
      </c>
      <c r="AH137" s="198">
        <f t="shared" si="424"/>
        <v>0</v>
      </c>
      <c r="AI137" s="198">
        <f t="shared" si="424"/>
        <v>0.0174499992281199</v>
      </c>
      <c r="AJ137" s="198">
        <f t="shared" si="424"/>
        <v>0.128</v>
      </c>
      <c r="AK137" s="198">
        <f t="shared" si="424"/>
        <v>0.796425</v>
      </c>
      <c r="AL137" s="198">
        <f t="shared" si="424"/>
        <v>0</v>
      </c>
      <c r="AM137" s="198">
        <f t="shared" si="424"/>
        <v>0.003</v>
      </c>
      <c r="AN137" s="198">
        <f t="shared" si="424"/>
        <v>0</v>
      </c>
      <c r="AO137" s="198">
        <f t="shared" si="424"/>
        <v>0</v>
      </c>
      <c r="AP137" s="198">
        <f t="shared" si="424"/>
        <v>0.000750000006519258</v>
      </c>
      <c r="AQ137" s="198">
        <f t="shared" si="424"/>
        <v>0</v>
      </c>
      <c r="AR137" s="198"/>
      <c r="AS137" s="17"/>
      <c r="AT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</row>
    <row r="138" ht="14.25" spans="3:84">
      <c r="C138" s="8" t="s">
        <v>1549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12"/>
      <c r="AS138" s="17"/>
      <c r="AT138" s="55" t="s">
        <v>1494</v>
      </c>
      <c r="AV138" s="6" t="str">
        <f t="shared" ref="AV138:CF138" si="425">G$122</f>
        <v>AT</v>
      </c>
      <c r="AW138" s="6" t="str">
        <f t="shared" si="425"/>
        <v>BE</v>
      </c>
      <c r="AX138" s="6" t="str">
        <f t="shared" si="425"/>
        <v>BG</v>
      </c>
      <c r="AY138" s="6" t="str">
        <f t="shared" si="425"/>
        <v>CH</v>
      </c>
      <c r="AZ138" s="6" t="str">
        <f t="shared" si="425"/>
        <v>CY</v>
      </c>
      <c r="BA138" s="6" t="str">
        <f t="shared" si="425"/>
        <v>CZ</v>
      </c>
      <c r="BB138" s="6" t="str">
        <f t="shared" si="425"/>
        <v>DE</v>
      </c>
      <c r="BC138" s="6" t="str">
        <f t="shared" si="425"/>
        <v>DK</v>
      </c>
      <c r="BD138" s="6" t="str">
        <f t="shared" si="425"/>
        <v>EE</v>
      </c>
      <c r="BE138" s="6" t="str">
        <f t="shared" si="425"/>
        <v>EL</v>
      </c>
      <c r="BF138" s="6" t="str">
        <f t="shared" si="425"/>
        <v>ES</v>
      </c>
      <c r="BG138" s="6" t="str">
        <f t="shared" si="425"/>
        <v>FI</v>
      </c>
      <c r="BH138" s="6" t="str">
        <f t="shared" si="425"/>
        <v>FR</v>
      </c>
      <c r="BI138" s="6" t="str">
        <f t="shared" si="425"/>
        <v>HR</v>
      </c>
      <c r="BJ138" s="6" t="str">
        <f t="shared" si="425"/>
        <v>HU</v>
      </c>
      <c r="BK138" s="6" t="str">
        <f t="shared" si="425"/>
        <v>IE</v>
      </c>
      <c r="BL138" s="6" t="str">
        <f t="shared" si="425"/>
        <v>IS</v>
      </c>
      <c r="BM138" s="6" t="str">
        <f t="shared" si="425"/>
        <v>IT</v>
      </c>
      <c r="BN138" s="6" t="str">
        <f t="shared" si="425"/>
        <v>LT</v>
      </c>
      <c r="BO138" s="6" t="str">
        <f t="shared" si="425"/>
        <v>LU</v>
      </c>
      <c r="BP138" s="6" t="str">
        <f t="shared" si="425"/>
        <v>LV</v>
      </c>
      <c r="BQ138" s="6" t="str">
        <f t="shared" si="425"/>
        <v>MT</v>
      </c>
      <c r="BR138" s="6" t="str">
        <f t="shared" si="425"/>
        <v>NL</v>
      </c>
      <c r="BS138" s="6" t="str">
        <f t="shared" si="425"/>
        <v>NO</v>
      </c>
      <c r="BT138" s="6" t="str">
        <f t="shared" si="425"/>
        <v>PL</v>
      </c>
      <c r="BU138" s="6" t="str">
        <f t="shared" si="425"/>
        <v>PT</v>
      </c>
      <c r="BV138" s="6" t="str">
        <f t="shared" si="425"/>
        <v>RO</v>
      </c>
      <c r="BW138" s="6" t="str">
        <f t="shared" si="425"/>
        <v>SE</v>
      </c>
      <c r="BX138" s="6" t="str">
        <f t="shared" si="425"/>
        <v>SI</v>
      </c>
      <c r="BY138" s="6" t="str">
        <f t="shared" si="425"/>
        <v>SK</v>
      </c>
      <c r="BZ138" s="6" t="str">
        <f t="shared" si="425"/>
        <v>UK</v>
      </c>
      <c r="CA138" s="6" t="str">
        <f t="shared" si="425"/>
        <v>AL</v>
      </c>
      <c r="CB138" s="6" t="str">
        <f t="shared" si="425"/>
        <v>BA</v>
      </c>
      <c r="CC138" s="6" t="str">
        <f t="shared" si="425"/>
        <v>KS</v>
      </c>
      <c r="CD138" s="6" t="str">
        <f t="shared" si="425"/>
        <v>ME</v>
      </c>
      <c r="CE138" s="6" t="str">
        <f t="shared" si="425"/>
        <v>MK</v>
      </c>
      <c r="CF138" s="6" t="str">
        <f t="shared" si="425"/>
        <v>RS</v>
      </c>
    </row>
    <row r="139" spans="3:84">
      <c r="C139" t="s">
        <v>842</v>
      </c>
      <c r="D139" t="s">
        <v>1503</v>
      </c>
      <c r="E139" t="s">
        <v>247</v>
      </c>
      <c r="F139" s="197">
        <v>0.5</v>
      </c>
      <c r="G139" s="197">
        <v>0.5</v>
      </c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97"/>
      <c r="AI139" s="197"/>
      <c r="AJ139" s="197"/>
      <c r="AK139" s="197"/>
      <c r="AL139" s="197"/>
      <c r="AM139" s="197"/>
      <c r="AN139" s="197"/>
      <c r="AO139" s="197"/>
      <c r="AP139" s="197"/>
      <c r="AQ139" s="197"/>
      <c r="AR139" s="197"/>
      <c r="AS139" s="17"/>
      <c r="AT139" s="17" t="str">
        <f>E139</f>
        <v>INDELC</v>
      </c>
      <c r="AV139" s="45">
        <f t="shared" ref="AV139:BE140" si="426">G$143*IF(G139&lt;&gt;"",G139,$F139)</f>
        <v>0.2381875</v>
      </c>
      <c r="AW139" s="45">
        <f t="shared" si="426"/>
        <v>0</v>
      </c>
      <c r="AX139" s="45">
        <f t="shared" si="426"/>
        <v>0.218926</v>
      </c>
      <c r="AY139" s="45">
        <f t="shared" si="426"/>
        <v>0</v>
      </c>
      <c r="AZ139" s="45">
        <f t="shared" si="426"/>
        <v>0</v>
      </c>
      <c r="BA139" s="45">
        <f t="shared" si="426"/>
        <v>0.1483785</v>
      </c>
      <c r="BB139" s="45">
        <f t="shared" si="426"/>
        <v>1.12567875</v>
      </c>
      <c r="BC139" s="45">
        <f t="shared" si="426"/>
        <v>0</v>
      </c>
      <c r="BD139" s="45">
        <f t="shared" si="426"/>
        <v>0.0132</v>
      </c>
      <c r="BE139" s="45">
        <f t="shared" si="426"/>
        <v>0.069375</v>
      </c>
      <c r="BF139" s="45">
        <f t="shared" ref="BF139:BO140" si="427">Q$143*IF(Q139&lt;&gt;"",Q139,$F139)</f>
        <v>0.02835125</v>
      </c>
      <c r="BG139" s="45">
        <f t="shared" si="427"/>
        <v>0.0022</v>
      </c>
      <c r="BH139" s="45">
        <f t="shared" si="427"/>
        <v>0</v>
      </c>
      <c r="BI139" s="45">
        <f t="shared" si="427"/>
        <v>0</v>
      </c>
      <c r="BJ139" s="45">
        <f t="shared" si="427"/>
        <v>0.20119995</v>
      </c>
      <c r="BK139" s="45">
        <f t="shared" si="427"/>
        <v>0</v>
      </c>
      <c r="BL139" s="45">
        <f t="shared" si="427"/>
        <v>0</v>
      </c>
      <c r="BM139" s="45">
        <f t="shared" si="427"/>
        <v>0.13875</v>
      </c>
      <c r="BN139" s="45">
        <f t="shared" si="427"/>
        <v>0.08385</v>
      </c>
      <c r="BO139" s="45">
        <f t="shared" si="427"/>
        <v>0</v>
      </c>
      <c r="BP139" s="45">
        <f t="shared" ref="BP139:BY140" si="428">AA$143*IF(AA139&lt;&gt;"",AA139,$F139)</f>
        <v>0</v>
      </c>
      <c r="BQ139" s="45">
        <f t="shared" si="428"/>
        <v>0</v>
      </c>
      <c r="BR139" s="45">
        <f t="shared" si="428"/>
        <v>1.073</v>
      </c>
      <c r="BS139" s="45">
        <f t="shared" si="428"/>
        <v>0.09</v>
      </c>
      <c r="BT139" s="45">
        <f t="shared" si="428"/>
        <v>0.29374775</v>
      </c>
      <c r="BU139" s="45">
        <f t="shared" si="428"/>
        <v>0</v>
      </c>
      <c r="BV139" s="45">
        <f t="shared" si="428"/>
        <v>0.5259212</v>
      </c>
      <c r="BW139" s="45">
        <f t="shared" si="428"/>
        <v>0</v>
      </c>
      <c r="BX139" s="45">
        <f t="shared" si="428"/>
        <v>0.00872499961405993</v>
      </c>
      <c r="BY139" s="45">
        <f t="shared" si="428"/>
        <v>0</v>
      </c>
      <c r="BZ139" s="45">
        <f t="shared" ref="BZ139:CF140" si="429">AK$143*IF(AK139&lt;&gt;"",AK139,$F139)</f>
        <v>0.1706625</v>
      </c>
      <c r="CA139" s="45">
        <f t="shared" si="429"/>
        <v>0</v>
      </c>
      <c r="CB139" s="45">
        <f t="shared" si="429"/>
        <v>0</v>
      </c>
      <c r="CC139" s="45">
        <f t="shared" si="429"/>
        <v>0</v>
      </c>
      <c r="CD139" s="45">
        <f t="shared" si="429"/>
        <v>0</v>
      </c>
      <c r="CE139" s="45">
        <f t="shared" si="429"/>
        <v>0</v>
      </c>
      <c r="CF139" s="45">
        <f t="shared" si="429"/>
        <v>0.047</v>
      </c>
    </row>
    <row r="140" spans="3:84">
      <c r="C140" t="s">
        <v>842</v>
      </c>
      <c r="D140" t="s">
        <v>1503</v>
      </c>
      <c r="E140" t="s">
        <v>239</v>
      </c>
      <c r="F140" s="217">
        <f>20.4*0.75</f>
        <v>15.3</v>
      </c>
      <c r="G140" s="197"/>
      <c r="H140" s="197"/>
      <c r="I140" s="197"/>
      <c r="J140" s="197"/>
      <c r="K140" s="197"/>
      <c r="L140" s="197"/>
      <c r="M140" s="197"/>
      <c r="N140" s="197"/>
      <c r="O140" s="217">
        <f>F140*0.95</f>
        <v>14.535</v>
      </c>
      <c r="P140" s="217">
        <f>F140*0.66</f>
        <v>10.098</v>
      </c>
      <c r="Q140" s="197"/>
      <c r="R140" s="197"/>
      <c r="S140" s="197"/>
      <c r="T140" s="197"/>
      <c r="U140" s="217">
        <f>F140*0.9</f>
        <v>13.77</v>
      </c>
      <c r="V140" s="197"/>
      <c r="W140" s="197"/>
      <c r="X140" s="197"/>
      <c r="Y140" s="217">
        <f>F140*0.95</f>
        <v>14.535</v>
      </c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  <c r="AN140" s="197"/>
      <c r="AO140" s="197"/>
      <c r="AP140" s="197"/>
      <c r="AQ140" s="217">
        <f>F140*0.65</f>
        <v>9.945</v>
      </c>
      <c r="AR140" s="197"/>
      <c r="AS140" s="17"/>
      <c r="AT140" s="17" t="str">
        <f>E140</f>
        <v>INDGAS</v>
      </c>
      <c r="AV140" s="45">
        <f t="shared" si="426"/>
        <v>7.2885375</v>
      </c>
      <c r="AW140" s="45">
        <f t="shared" si="426"/>
        <v>0</v>
      </c>
      <c r="AX140" s="45">
        <f t="shared" si="426"/>
        <v>6.6991356</v>
      </c>
      <c r="AY140" s="45">
        <f t="shared" si="426"/>
        <v>0</v>
      </c>
      <c r="AZ140" s="45">
        <f t="shared" si="426"/>
        <v>0</v>
      </c>
      <c r="BA140" s="45">
        <f t="shared" si="426"/>
        <v>4.5403821</v>
      </c>
      <c r="BB140" s="45">
        <f t="shared" si="426"/>
        <v>34.44576975</v>
      </c>
      <c r="BC140" s="45">
        <f t="shared" si="426"/>
        <v>0</v>
      </c>
      <c r="BD140" s="45">
        <f t="shared" si="426"/>
        <v>0.383724</v>
      </c>
      <c r="BE140" s="45">
        <f t="shared" si="426"/>
        <v>1.4010975</v>
      </c>
      <c r="BF140" s="45">
        <f t="shared" si="427"/>
        <v>0.86754825</v>
      </c>
      <c r="BG140" s="45">
        <f t="shared" si="427"/>
        <v>0.06732</v>
      </c>
      <c r="BH140" s="45">
        <f t="shared" si="427"/>
        <v>0</v>
      </c>
      <c r="BI140" s="45">
        <f t="shared" si="427"/>
        <v>0</v>
      </c>
      <c r="BJ140" s="45">
        <f t="shared" si="427"/>
        <v>5.541046623</v>
      </c>
      <c r="BK140" s="45">
        <f t="shared" si="427"/>
        <v>0</v>
      </c>
      <c r="BL140" s="45">
        <f t="shared" si="427"/>
        <v>0</v>
      </c>
      <c r="BM140" s="45">
        <f t="shared" si="427"/>
        <v>4.24575</v>
      </c>
      <c r="BN140" s="45">
        <f t="shared" si="427"/>
        <v>2.4375195</v>
      </c>
      <c r="BO140" s="45">
        <f t="shared" si="427"/>
        <v>0</v>
      </c>
      <c r="BP140" s="45">
        <f t="shared" si="428"/>
        <v>0</v>
      </c>
      <c r="BQ140" s="45">
        <f t="shared" si="428"/>
        <v>0</v>
      </c>
      <c r="BR140" s="45">
        <f t="shared" si="428"/>
        <v>32.8338</v>
      </c>
      <c r="BS140" s="45">
        <f t="shared" si="428"/>
        <v>2.754</v>
      </c>
      <c r="BT140" s="45">
        <f t="shared" si="428"/>
        <v>8.98868115</v>
      </c>
      <c r="BU140" s="45">
        <f t="shared" si="428"/>
        <v>0</v>
      </c>
      <c r="BV140" s="45">
        <f t="shared" si="428"/>
        <v>16.09318872</v>
      </c>
      <c r="BW140" s="45">
        <f t="shared" si="428"/>
        <v>0</v>
      </c>
      <c r="BX140" s="45">
        <f t="shared" si="428"/>
        <v>0.266984988190234</v>
      </c>
      <c r="BY140" s="45">
        <f t="shared" si="428"/>
        <v>0</v>
      </c>
      <c r="BZ140" s="45">
        <f t="shared" si="429"/>
        <v>5.2222725</v>
      </c>
      <c r="CA140" s="45">
        <f t="shared" si="429"/>
        <v>0</v>
      </c>
      <c r="CB140" s="45">
        <f t="shared" si="429"/>
        <v>0</v>
      </c>
      <c r="CC140" s="45">
        <f t="shared" si="429"/>
        <v>0</v>
      </c>
      <c r="CD140" s="45">
        <f t="shared" si="429"/>
        <v>0</v>
      </c>
      <c r="CE140" s="45">
        <f t="shared" si="429"/>
        <v>0</v>
      </c>
      <c r="CF140" s="45">
        <f t="shared" si="429"/>
        <v>0.93483</v>
      </c>
    </row>
    <row r="141" spans="3:84">
      <c r="C141" t="s">
        <v>842</v>
      </c>
      <c r="D141" t="s">
        <v>1550</v>
      </c>
      <c r="E141" t="s">
        <v>1504</v>
      </c>
      <c r="F141" s="111">
        <v>30</v>
      </c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17"/>
      <c r="AU141" s="107" t="s">
        <v>1440</v>
      </c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</row>
    <row r="142" spans="3:84">
      <c r="C142" t="s">
        <v>842</v>
      </c>
      <c r="D142" t="s">
        <v>1505</v>
      </c>
      <c r="E142" t="s">
        <v>1246</v>
      </c>
      <c r="F142" s="17">
        <v>1</v>
      </c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U142" s="17" t="str">
        <f>E142</f>
        <v>IAM</v>
      </c>
      <c r="AV142" s="45">
        <f t="shared" ref="AV142:CF142" si="430">G$143*IF(G142&lt;&gt;"",G142,$F142)</f>
        <v>0.476375</v>
      </c>
      <c r="AW142" s="45">
        <f t="shared" si="430"/>
        <v>0</v>
      </c>
      <c r="AX142" s="45">
        <f t="shared" si="430"/>
        <v>0.437852</v>
      </c>
      <c r="AY142" s="45">
        <f t="shared" si="430"/>
        <v>0</v>
      </c>
      <c r="AZ142" s="45">
        <f t="shared" si="430"/>
        <v>0</v>
      </c>
      <c r="BA142" s="45">
        <f t="shared" si="430"/>
        <v>0.296757</v>
      </c>
      <c r="BB142" s="45">
        <f t="shared" si="430"/>
        <v>2.2513575</v>
      </c>
      <c r="BC142" s="45">
        <f t="shared" si="430"/>
        <v>0</v>
      </c>
      <c r="BD142" s="45">
        <f t="shared" si="430"/>
        <v>0.0264</v>
      </c>
      <c r="BE142" s="45">
        <f t="shared" si="430"/>
        <v>0.13875</v>
      </c>
      <c r="BF142" s="45">
        <f t="shared" si="430"/>
        <v>0.0567025</v>
      </c>
      <c r="BG142" s="45">
        <f t="shared" si="430"/>
        <v>0.0044</v>
      </c>
      <c r="BH142" s="45">
        <f t="shared" si="430"/>
        <v>0</v>
      </c>
      <c r="BI142" s="45">
        <f t="shared" si="430"/>
        <v>0</v>
      </c>
      <c r="BJ142" s="45">
        <f t="shared" si="430"/>
        <v>0.4023999</v>
      </c>
      <c r="BK142" s="45">
        <f t="shared" si="430"/>
        <v>0</v>
      </c>
      <c r="BL142" s="45">
        <f t="shared" si="430"/>
        <v>0</v>
      </c>
      <c r="BM142" s="45">
        <f t="shared" si="430"/>
        <v>0.2775</v>
      </c>
      <c r="BN142" s="45">
        <f t="shared" si="430"/>
        <v>0.1677</v>
      </c>
      <c r="BO142" s="45">
        <f t="shared" si="430"/>
        <v>0</v>
      </c>
      <c r="BP142" s="45">
        <f t="shared" si="430"/>
        <v>0</v>
      </c>
      <c r="BQ142" s="45">
        <f t="shared" si="430"/>
        <v>0</v>
      </c>
      <c r="BR142" s="45">
        <f t="shared" si="430"/>
        <v>2.146</v>
      </c>
      <c r="BS142" s="45">
        <f t="shared" si="430"/>
        <v>0.18</v>
      </c>
      <c r="BT142" s="45">
        <f t="shared" si="430"/>
        <v>0.5874955</v>
      </c>
      <c r="BU142" s="45">
        <f t="shared" si="430"/>
        <v>0</v>
      </c>
      <c r="BV142" s="45">
        <f t="shared" si="430"/>
        <v>1.0518424</v>
      </c>
      <c r="BW142" s="45">
        <f t="shared" si="430"/>
        <v>0</v>
      </c>
      <c r="BX142" s="45">
        <f t="shared" si="430"/>
        <v>0.0174499992281199</v>
      </c>
      <c r="BY142" s="45">
        <f t="shared" si="430"/>
        <v>0</v>
      </c>
      <c r="BZ142" s="45">
        <f t="shared" si="430"/>
        <v>0.341325</v>
      </c>
      <c r="CA142" s="45">
        <f t="shared" si="430"/>
        <v>0</v>
      </c>
      <c r="CB142" s="45">
        <f t="shared" si="430"/>
        <v>0</v>
      </c>
      <c r="CC142" s="45">
        <f t="shared" si="430"/>
        <v>0</v>
      </c>
      <c r="CD142" s="45">
        <f t="shared" si="430"/>
        <v>0</v>
      </c>
      <c r="CE142" s="45">
        <f t="shared" si="430"/>
        <v>0</v>
      </c>
      <c r="CF142" s="45">
        <f t="shared" si="430"/>
        <v>0.094</v>
      </c>
    </row>
    <row r="143" spans="3:78">
      <c r="C143" t="s">
        <v>842</v>
      </c>
      <c r="D143" t="s">
        <v>1387</v>
      </c>
      <c r="E143" t="s">
        <v>1504</v>
      </c>
      <c r="G143" s="198">
        <f t="shared" ref="G143:AQ143" si="431">G$124*G108</f>
        <v>0.476375</v>
      </c>
      <c r="H143" s="198">
        <f t="shared" si="431"/>
        <v>0</v>
      </c>
      <c r="I143" s="198">
        <f t="shared" si="431"/>
        <v>0.437852</v>
      </c>
      <c r="J143" s="198">
        <f t="shared" si="431"/>
        <v>0</v>
      </c>
      <c r="K143" s="198">
        <f t="shared" si="431"/>
        <v>0</v>
      </c>
      <c r="L143" s="198">
        <f t="shared" si="431"/>
        <v>0.296757</v>
      </c>
      <c r="M143" s="198">
        <f t="shared" si="431"/>
        <v>2.2513575</v>
      </c>
      <c r="N143" s="198">
        <f t="shared" si="431"/>
        <v>0</v>
      </c>
      <c r="O143" s="198">
        <f t="shared" si="431"/>
        <v>0.0264</v>
      </c>
      <c r="P143" s="198">
        <f t="shared" si="431"/>
        <v>0.13875</v>
      </c>
      <c r="Q143" s="198">
        <f t="shared" si="431"/>
        <v>0.0567025</v>
      </c>
      <c r="R143" s="198">
        <f t="shared" si="431"/>
        <v>0.0044</v>
      </c>
      <c r="S143" s="198">
        <f t="shared" si="431"/>
        <v>0</v>
      </c>
      <c r="T143" s="198">
        <f t="shared" si="431"/>
        <v>0</v>
      </c>
      <c r="U143" s="198">
        <f t="shared" si="431"/>
        <v>0.4023999</v>
      </c>
      <c r="V143" s="198">
        <f t="shared" si="431"/>
        <v>0</v>
      </c>
      <c r="W143" s="198">
        <f t="shared" si="431"/>
        <v>0</v>
      </c>
      <c r="X143" s="198">
        <f t="shared" si="431"/>
        <v>0.2775</v>
      </c>
      <c r="Y143" s="198">
        <f t="shared" si="431"/>
        <v>0.1677</v>
      </c>
      <c r="Z143" s="198">
        <f t="shared" si="431"/>
        <v>0</v>
      </c>
      <c r="AA143" s="198">
        <f t="shared" si="431"/>
        <v>0</v>
      </c>
      <c r="AB143" s="198">
        <f t="shared" si="431"/>
        <v>0</v>
      </c>
      <c r="AC143" s="198">
        <f t="shared" si="431"/>
        <v>2.146</v>
      </c>
      <c r="AD143" s="198">
        <f t="shared" si="431"/>
        <v>0.18</v>
      </c>
      <c r="AE143" s="198">
        <f t="shared" si="431"/>
        <v>0.5874955</v>
      </c>
      <c r="AF143" s="198">
        <f t="shared" si="431"/>
        <v>0</v>
      </c>
      <c r="AG143" s="198">
        <f t="shared" si="431"/>
        <v>1.0518424</v>
      </c>
      <c r="AH143" s="198">
        <f t="shared" si="431"/>
        <v>0</v>
      </c>
      <c r="AI143" s="198">
        <f t="shared" si="431"/>
        <v>0.0174499992281199</v>
      </c>
      <c r="AJ143" s="198">
        <f t="shared" si="431"/>
        <v>0</v>
      </c>
      <c r="AK143" s="198">
        <f t="shared" si="431"/>
        <v>0.341325</v>
      </c>
      <c r="AL143" s="198">
        <f t="shared" si="431"/>
        <v>0</v>
      </c>
      <c r="AM143" s="198">
        <f t="shared" si="431"/>
        <v>0</v>
      </c>
      <c r="AN143" s="198">
        <f t="shared" si="431"/>
        <v>0</v>
      </c>
      <c r="AO143" s="198">
        <f t="shared" si="431"/>
        <v>0</v>
      </c>
      <c r="AP143" s="198">
        <f t="shared" si="431"/>
        <v>0</v>
      </c>
      <c r="AQ143" s="198">
        <f t="shared" si="431"/>
        <v>0.094</v>
      </c>
      <c r="AR143" s="198"/>
      <c r="AS143" s="17"/>
      <c r="AT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</row>
    <row r="144" ht="14.25" spans="3:84">
      <c r="C144" s="8" t="s">
        <v>1551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12"/>
      <c r="AS144" s="17"/>
      <c r="AT144" s="55" t="s">
        <v>1494</v>
      </c>
      <c r="AV144" s="6" t="str">
        <f t="shared" ref="AV144:CF144" si="432">G$122</f>
        <v>AT</v>
      </c>
      <c r="AW144" s="6" t="str">
        <f t="shared" si="432"/>
        <v>BE</v>
      </c>
      <c r="AX144" s="6" t="str">
        <f t="shared" si="432"/>
        <v>BG</v>
      </c>
      <c r="AY144" s="6" t="str">
        <f t="shared" si="432"/>
        <v>CH</v>
      </c>
      <c r="AZ144" s="6" t="str">
        <f t="shared" si="432"/>
        <v>CY</v>
      </c>
      <c r="BA144" s="6" t="str">
        <f t="shared" si="432"/>
        <v>CZ</v>
      </c>
      <c r="BB144" s="6" t="str">
        <f t="shared" si="432"/>
        <v>DE</v>
      </c>
      <c r="BC144" s="6" t="str">
        <f t="shared" si="432"/>
        <v>DK</v>
      </c>
      <c r="BD144" s="6" t="str">
        <f t="shared" si="432"/>
        <v>EE</v>
      </c>
      <c r="BE144" s="6" t="str">
        <f t="shared" si="432"/>
        <v>EL</v>
      </c>
      <c r="BF144" s="6" t="str">
        <f t="shared" si="432"/>
        <v>ES</v>
      </c>
      <c r="BG144" s="6" t="str">
        <f t="shared" si="432"/>
        <v>FI</v>
      </c>
      <c r="BH144" s="6" t="str">
        <f t="shared" si="432"/>
        <v>FR</v>
      </c>
      <c r="BI144" s="6" t="str">
        <f t="shared" si="432"/>
        <v>HR</v>
      </c>
      <c r="BJ144" s="6" t="str">
        <f t="shared" si="432"/>
        <v>HU</v>
      </c>
      <c r="BK144" s="6" t="str">
        <f t="shared" si="432"/>
        <v>IE</v>
      </c>
      <c r="BL144" s="6" t="str">
        <f t="shared" si="432"/>
        <v>IS</v>
      </c>
      <c r="BM144" s="6" t="str">
        <f t="shared" si="432"/>
        <v>IT</v>
      </c>
      <c r="BN144" s="6" t="str">
        <f t="shared" si="432"/>
        <v>LT</v>
      </c>
      <c r="BO144" s="6" t="str">
        <f t="shared" si="432"/>
        <v>LU</v>
      </c>
      <c r="BP144" s="6" t="str">
        <f t="shared" si="432"/>
        <v>LV</v>
      </c>
      <c r="BQ144" s="6" t="str">
        <f t="shared" si="432"/>
        <v>MT</v>
      </c>
      <c r="BR144" s="6" t="str">
        <f t="shared" si="432"/>
        <v>NL</v>
      </c>
      <c r="BS144" s="6" t="str">
        <f t="shared" si="432"/>
        <v>NO</v>
      </c>
      <c r="BT144" s="6" t="str">
        <f t="shared" si="432"/>
        <v>PL</v>
      </c>
      <c r="BU144" s="6" t="str">
        <f t="shared" si="432"/>
        <v>PT</v>
      </c>
      <c r="BV144" s="6" t="str">
        <f t="shared" si="432"/>
        <v>RO</v>
      </c>
      <c r="BW144" s="6" t="str">
        <f t="shared" si="432"/>
        <v>SE</v>
      </c>
      <c r="BX144" s="6" t="str">
        <f t="shared" si="432"/>
        <v>SI</v>
      </c>
      <c r="BY144" s="6" t="str">
        <f t="shared" si="432"/>
        <v>SK</v>
      </c>
      <c r="BZ144" s="6" t="str">
        <f t="shared" si="432"/>
        <v>UK</v>
      </c>
      <c r="CA144" s="6" t="str">
        <f t="shared" si="432"/>
        <v>AL</v>
      </c>
      <c r="CB144" s="6" t="str">
        <f t="shared" si="432"/>
        <v>BA</v>
      </c>
      <c r="CC144" s="6" t="str">
        <f t="shared" si="432"/>
        <v>KS</v>
      </c>
      <c r="CD144" s="6" t="str">
        <f t="shared" si="432"/>
        <v>ME</v>
      </c>
      <c r="CE144" s="6" t="str">
        <f t="shared" si="432"/>
        <v>MK</v>
      </c>
      <c r="CF144" s="6" t="str">
        <f t="shared" si="432"/>
        <v>RS</v>
      </c>
    </row>
    <row r="145" spans="3:84">
      <c r="C145" t="s">
        <v>839</v>
      </c>
      <c r="D145" t="s">
        <v>1503</v>
      </c>
      <c r="E145" t="s">
        <v>247</v>
      </c>
      <c r="F145" s="197">
        <v>1.03</v>
      </c>
      <c r="G145" s="197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  <c r="AA145" s="197"/>
      <c r="AB145" s="197"/>
      <c r="AC145" s="197"/>
      <c r="AD145" s="197"/>
      <c r="AE145" s="197"/>
      <c r="AF145" s="197"/>
      <c r="AG145" s="197"/>
      <c r="AH145" s="197"/>
      <c r="AI145" s="197"/>
      <c r="AJ145" s="197"/>
      <c r="AK145" s="197"/>
      <c r="AL145" s="197"/>
      <c r="AM145" s="197"/>
      <c r="AN145" s="197"/>
      <c r="AO145" s="197"/>
      <c r="AP145" s="197"/>
      <c r="AQ145" s="197"/>
      <c r="AR145" s="197"/>
      <c r="AS145" s="17"/>
      <c r="AT145" s="17" t="str">
        <f>E145</f>
        <v>INDELC</v>
      </c>
      <c r="AV145" s="45">
        <f t="shared" ref="AV145:BE146" si="433">G$149*IF(G145&lt;&gt;"",G145,$F145)</f>
        <v>0</v>
      </c>
      <c r="AW145" s="45">
        <f t="shared" si="433"/>
        <v>0</v>
      </c>
      <c r="AX145" s="45">
        <f t="shared" si="433"/>
        <v>0</v>
      </c>
      <c r="AY145" s="45">
        <f t="shared" si="433"/>
        <v>0</v>
      </c>
      <c r="AZ145" s="45">
        <f t="shared" si="433"/>
        <v>0</v>
      </c>
      <c r="BA145" s="45">
        <f t="shared" si="433"/>
        <v>0</v>
      </c>
      <c r="BB145" s="45">
        <f t="shared" si="433"/>
        <v>0</v>
      </c>
      <c r="BC145" s="45">
        <f t="shared" si="433"/>
        <v>0</v>
      </c>
      <c r="BD145" s="45">
        <f t="shared" si="433"/>
        <v>0</v>
      </c>
      <c r="BE145" s="45">
        <f t="shared" si="433"/>
        <v>0</v>
      </c>
      <c r="BF145" s="45">
        <f t="shared" ref="BF145:BO146" si="434">Q$149*IF(Q145&lt;&gt;"",Q145,$F145)</f>
        <v>0</v>
      </c>
      <c r="BG145" s="45">
        <f t="shared" si="434"/>
        <v>0</v>
      </c>
      <c r="BH145" s="45">
        <f t="shared" si="434"/>
        <v>0</v>
      </c>
      <c r="BI145" s="45">
        <f t="shared" si="434"/>
        <v>0</v>
      </c>
      <c r="BJ145" s="45">
        <f t="shared" si="434"/>
        <v>0</v>
      </c>
      <c r="BK145" s="45">
        <f t="shared" si="434"/>
        <v>0</v>
      </c>
      <c r="BL145" s="45">
        <f t="shared" si="434"/>
        <v>0</v>
      </c>
      <c r="BM145" s="45">
        <f t="shared" si="434"/>
        <v>0</v>
      </c>
      <c r="BN145" s="45">
        <f t="shared" si="434"/>
        <v>0</v>
      </c>
      <c r="BO145" s="45">
        <f t="shared" si="434"/>
        <v>0</v>
      </c>
      <c r="BP145" s="45">
        <f t="shared" ref="BP145:BY146" si="435">AA$149*IF(AA145&lt;&gt;"",AA145,$F145)</f>
        <v>0</v>
      </c>
      <c r="BQ145" s="45">
        <f t="shared" si="435"/>
        <v>0</v>
      </c>
      <c r="BR145" s="45">
        <f t="shared" si="435"/>
        <v>0</v>
      </c>
      <c r="BS145" s="45">
        <f t="shared" si="435"/>
        <v>0</v>
      </c>
      <c r="BT145" s="45">
        <f t="shared" si="435"/>
        <v>0</v>
      </c>
      <c r="BU145" s="45">
        <f t="shared" si="435"/>
        <v>0</v>
      </c>
      <c r="BV145" s="45">
        <f t="shared" si="435"/>
        <v>0</v>
      </c>
      <c r="BW145" s="45">
        <f t="shared" si="435"/>
        <v>0</v>
      </c>
      <c r="BX145" s="45">
        <f t="shared" si="435"/>
        <v>0</v>
      </c>
      <c r="BY145" s="45">
        <f t="shared" si="435"/>
        <v>0</v>
      </c>
      <c r="BZ145" s="45">
        <f t="shared" ref="BZ145:CF146" si="436">AK$149*IF(AK145&lt;&gt;"",AK145,$F145)</f>
        <v>0</v>
      </c>
      <c r="CA145" s="45">
        <f t="shared" si="436"/>
        <v>0</v>
      </c>
      <c r="CB145" s="45">
        <f t="shared" si="436"/>
        <v>0</v>
      </c>
      <c r="CC145" s="45">
        <f t="shared" si="436"/>
        <v>0</v>
      </c>
      <c r="CD145" s="45">
        <f t="shared" si="436"/>
        <v>0</v>
      </c>
      <c r="CE145" s="45">
        <f t="shared" si="436"/>
        <v>0</v>
      </c>
      <c r="CF145" s="45">
        <f t="shared" si="436"/>
        <v>0</v>
      </c>
    </row>
    <row r="146" spans="3:84">
      <c r="C146" t="s">
        <v>839</v>
      </c>
      <c r="D146" t="s">
        <v>1503</v>
      </c>
      <c r="E146" t="s">
        <v>239</v>
      </c>
      <c r="F146" s="217">
        <f>20.4*0.75</f>
        <v>15.3</v>
      </c>
      <c r="G146" s="197"/>
      <c r="H146" s="197"/>
      <c r="I146" s="197"/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  <c r="AA146" s="197"/>
      <c r="AB146" s="197"/>
      <c r="AC146" s="197"/>
      <c r="AD146" s="197"/>
      <c r="AE146" s="197"/>
      <c r="AF146" s="197"/>
      <c r="AG146" s="197"/>
      <c r="AH146" s="197"/>
      <c r="AI146" s="197"/>
      <c r="AJ146" s="197"/>
      <c r="AK146" s="197"/>
      <c r="AL146" s="197"/>
      <c r="AM146" s="197"/>
      <c r="AN146" s="197"/>
      <c r="AO146" s="197"/>
      <c r="AP146" s="197"/>
      <c r="AQ146" s="197"/>
      <c r="AR146" s="197"/>
      <c r="AS146" s="17"/>
      <c r="AT146" s="17" t="str">
        <f>E146</f>
        <v>INDGAS</v>
      </c>
      <c r="AV146" s="45">
        <f t="shared" si="433"/>
        <v>0</v>
      </c>
      <c r="AW146" s="45">
        <f t="shared" si="433"/>
        <v>0</v>
      </c>
      <c r="AX146" s="45">
        <f t="shared" si="433"/>
        <v>0</v>
      </c>
      <c r="AY146" s="45">
        <f t="shared" si="433"/>
        <v>0</v>
      </c>
      <c r="AZ146" s="45">
        <f t="shared" si="433"/>
        <v>0</v>
      </c>
      <c r="BA146" s="45">
        <f t="shared" si="433"/>
        <v>0</v>
      </c>
      <c r="BB146" s="45">
        <f t="shared" si="433"/>
        <v>0</v>
      </c>
      <c r="BC146" s="45">
        <f t="shared" si="433"/>
        <v>0</v>
      </c>
      <c r="BD146" s="45">
        <f t="shared" si="433"/>
        <v>0</v>
      </c>
      <c r="BE146" s="45">
        <f t="shared" si="433"/>
        <v>0</v>
      </c>
      <c r="BF146" s="45">
        <f t="shared" si="434"/>
        <v>0</v>
      </c>
      <c r="BG146" s="45">
        <f t="shared" si="434"/>
        <v>0</v>
      </c>
      <c r="BH146" s="45">
        <f t="shared" si="434"/>
        <v>0</v>
      </c>
      <c r="BI146" s="45">
        <f t="shared" si="434"/>
        <v>0</v>
      </c>
      <c r="BJ146" s="45">
        <f t="shared" si="434"/>
        <v>0</v>
      </c>
      <c r="BK146" s="45">
        <f t="shared" si="434"/>
        <v>0</v>
      </c>
      <c r="BL146" s="45">
        <f t="shared" si="434"/>
        <v>0</v>
      </c>
      <c r="BM146" s="45">
        <f t="shared" si="434"/>
        <v>0</v>
      </c>
      <c r="BN146" s="45">
        <f t="shared" si="434"/>
        <v>0</v>
      </c>
      <c r="BO146" s="45">
        <f t="shared" si="434"/>
        <v>0</v>
      </c>
      <c r="BP146" s="45">
        <f t="shared" si="435"/>
        <v>0</v>
      </c>
      <c r="BQ146" s="45">
        <f t="shared" si="435"/>
        <v>0</v>
      </c>
      <c r="BR146" s="45">
        <f t="shared" si="435"/>
        <v>0</v>
      </c>
      <c r="BS146" s="45">
        <f t="shared" si="435"/>
        <v>0</v>
      </c>
      <c r="BT146" s="45">
        <f t="shared" si="435"/>
        <v>0</v>
      </c>
      <c r="BU146" s="45">
        <f t="shared" si="435"/>
        <v>0</v>
      </c>
      <c r="BV146" s="45">
        <f t="shared" si="435"/>
        <v>0</v>
      </c>
      <c r="BW146" s="45">
        <f t="shared" si="435"/>
        <v>0</v>
      </c>
      <c r="BX146" s="45">
        <f t="shared" si="435"/>
        <v>0</v>
      </c>
      <c r="BY146" s="45">
        <f t="shared" si="435"/>
        <v>0</v>
      </c>
      <c r="BZ146" s="45">
        <f t="shared" si="436"/>
        <v>0</v>
      </c>
      <c r="CA146" s="45">
        <f t="shared" si="436"/>
        <v>0</v>
      </c>
      <c r="CB146" s="45">
        <f t="shared" si="436"/>
        <v>0</v>
      </c>
      <c r="CC146" s="45">
        <f t="shared" si="436"/>
        <v>0</v>
      </c>
      <c r="CD146" s="45">
        <f t="shared" si="436"/>
        <v>0</v>
      </c>
      <c r="CE146" s="45">
        <f t="shared" si="436"/>
        <v>0</v>
      </c>
      <c r="CF146" s="45">
        <f t="shared" si="436"/>
        <v>0</v>
      </c>
    </row>
    <row r="147" spans="3:84">
      <c r="C147" t="s">
        <v>839</v>
      </c>
      <c r="D147" t="s">
        <v>1393</v>
      </c>
      <c r="E147" t="s">
        <v>1504</v>
      </c>
      <c r="F147" s="111">
        <v>30</v>
      </c>
      <c r="G147" s="95"/>
      <c r="H147" s="95">
        <v>25</v>
      </c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4"/>
      <c r="AU147" s="107" t="s">
        <v>1440</v>
      </c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</row>
    <row r="148" spans="3:84">
      <c r="C148" t="s">
        <v>839</v>
      </c>
      <c r="D148" t="s">
        <v>1505</v>
      </c>
      <c r="E148" t="s">
        <v>1246</v>
      </c>
      <c r="F148" s="17">
        <v>1</v>
      </c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4"/>
      <c r="AU148" s="17" t="str">
        <f>E148</f>
        <v>IAM</v>
      </c>
      <c r="AV148" s="45">
        <f t="shared" ref="AV148:CF148" si="437">G$149*IF(G148&lt;&gt;"",G148,$F148)</f>
        <v>0</v>
      </c>
      <c r="AW148" s="45">
        <f t="shared" si="437"/>
        <v>0</v>
      </c>
      <c r="AX148" s="45">
        <f t="shared" si="437"/>
        <v>0</v>
      </c>
      <c r="AY148" s="45">
        <f t="shared" si="437"/>
        <v>0</v>
      </c>
      <c r="AZ148" s="45">
        <f t="shared" si="437"/>
        <v>0</v>
      </c>
      <c r="BA148" s="45">
        <f t="shared" si="437"/>
        <v>0</v>
      </c>
      <c r="BB148" s="45">
        <f t="shared" si="437"/>
        <v>0</v>
      </c>
      <c r="BC148" s="45">
        <f t="shared" si="437"/>
        <v>0</v>
      </c>
      <c r="BD148" s="45">
        <f t="shared" si="437"/>
        <v>0</v>
      </c>
      <c r="BE148" s="45">
        <f t="shared" si="437"/>
        <v>0</v>
      </c>
      <c r="BF148" s="45">
        <f t="shared" si="437"/>
        <v>0</v>
      </c>
      <c r="BG148" s="45">
        <f t="shared" si="437"/>
        <v>0</v>
      </c>
      <c r="BH148" s="45">
        <f t="shared" si="437"/>
        <v>0</v>
      </c>
      <c r="BI148" s="45">
        <f t="shared" si="437"/>
        <v>0</v>
      </c>
      <c r="BJ148" s="45">
        <f t="shared" si="437"/>
        <v>0</v>
      </c>
      <c r="BK148" s="45">
        <f t="shared" si="437"/>
        <v>0</v>
      </c>
      <c r="BL148" s="45">
        <f t="shared" si="437"/>
        <v>0</v>
      </c>
      <c r="BM148" s="45">
        <f t="shared" si="437"/>
        <v>0</v>
      </c>
      <c r="BN148" s="45">
        <f t="shared" si="437"/>
        <v>0</v>
      </c>
      <c r="BO148" s="45">
        <f t="shared" si="437"/>
        <v>0</v>
      </c>
      <c r="BP148" s="45">
        <f t="shared" si="437"/>
        <v>0</v>
      </c>
      <c r="BQ148" s="45">
        <f t="shared" si="437"/>
        <v>0</v>
      </c>
      <c r="BR148" s="45">
        <f t="shared" si="437"/>
        <v>0</v>
      </c>
      <c r="BS148" s="45">
        <f t="shared" si="437"/>
        <v>0</v>
      </c>
      <c r="BT148" s="45">
        <f t="shared" si="437"/>
        <v>0</v>
      </c>
      <c r="BU148" s="45">
        <f t="shared" si="437"/>
        <v>0</v>
      </c>
      <c r="BV148" s="45">
        <f t="shared" si="437"/>
        <v>0</v>
      </c>
      <c r="BW148" s="45">
        <f t="shared" si="437"/>
        <v>0</v>
      </c>
      <c r="BX148" s="45">
        <f t="shared" si="437"/>
        <v>0</v>
      </c>
      <c r="BY148" s="45">
        <f t="shared" si="437"/>
        <v>0</v>
      </c>
      <c r="BZ148" s="45">
        <f t="shared" si="437"/>
        <v>0</v>
      </c>
      <c r="CA148" s="45">
        <f t="shared" si="437"/>
        <v>0</v>
      </c>
      <c r="CB148" s="45">
        <f t="shared" si="437"/>
        <v>0</v>
      </c>
      <c r="CC148" s="45">
        <f t="shared" si="437"/>
        <v>0</v>
      </c>
      <c r="CD148" s="45">
        <f t="shared" si="437"/>
        <v>0</v>
      </c>
      <c r="CE148" s="45">
        <f t="shared" si="437"/>
        <v>0</v>
      </c>
      <c r="CF148" s="45">
        <f t="shared" si="437"/>
        <v>0</v>
      </c>
    </row>
    <row r="149" spans="3:45">
      <c r="C149" t="s">
        <v>839</v>
      </c>
      <c r="D149" t="s">
        <v>1387</v>
      </c>
      <c r="E149" t="s">
        <v>1504</v>
      </c>
      <c r="F149" s="17"/>
      <c r="G149" s="198">
        <f t="shared" ref="G149:AQ149" si="438">G$124*G109</f>
        <v>0</v>
      </c>
      <c r="H149" s="198">
        <f t="shared" si="438"/>
        <v>0</v>
      </c>
      <c r="I149" s="198">
        <f t="shared" si="438"/>
        <v>0</v>
      </c>
      <c r="J149" s="198">
        <f t="shared" si="438"/>
        <v>0</v>
      </c>
      <c r="K149" s="198">
        <f t="shared" si="438"/>
        <v>0</v>
      </c>
      <c r="L149" s="198">
        <f t="shared" si="438"/>
        <v>0</v>
      </c>
      <c r="M149" s="198">
        <f t="shared" si="438"/>
        <v>0</v>
      </c>
      <c r="N149" s="198">
        <f t="shared" si="438"/>
        <v>0</v>
      </c>
      <c r="O149" s="198">
        <f t="shared" si="438"/>
        <v>0</v>
      </c>
      <c r="P149" s="198">
        <f t="shared" si="438"/>
        <v>0</v>
      </c>
      <c r="Q149" s="198">
        <f t="shared" si="438"/>
        <v>0</v>
      </c>
      <c r="R149" s="198">
        <f t="shared" si="438"/>
        <v>0</v>
      </c>
      <c r="S149" s="198">
        <f t="shared" si="438"/>
        <v>0</v>
      </c>
      <c r="T149" s="198">
        <f t="shared" si="438"/>
        <v>0</v>
      </c>
      <c r="U149" s="198">
        <f t="shared" si="438"/>
        <v>0</v>
      </c>
      <c r="V149" s="198">
        <f t="shared" si="438"/>
        <v>0</v>
      </c>
      <c r="W149" s="198">
        <f t="shared" si="438"/>
        <v>0</v>
      </c>
      <c r="X149" s="198">
        <f t="shared" si="438"/>
        <v>0</v>
      </c>
      <c r="Y149" s="198">
        <f t="shared" si="438"/>
        <v>0</v>
      </c>
      <c r="Z149" s="198">
        <f t="shared" si="438"/>
        <v>0</v>
      </c>
      <c r="AA149" s="198">
        <f t="shared" si="438"/>
        <v>0</v>
      </c>
      <c r="AB149" s="198">
        <f t="shared" si="438"/>
        <v>0</v>
      </c>
      <c r="AC149" s="198">
        <f t="shared" si="438"/>
        <v>0</v>
      </c>
      <c r="AD149" s="198">
        <f t="shared" si="438"/>
        <v>0</v>
      </c>
      <c r="AE149" s="198">
        <f t="shared" si="438"/>
        <v>0</v>
      </c>
      <c r="AF149" s="198">
        <f t="shared" si="438"/>
        <v>0</v>
      </c>
      <c r="AG149" s="198">
        <f t="shared" si="438"/>
        <v>0</v>
      </c>
      <c r="AH149" s="198">
        <f t="shared" si="438"/>
        <v>0</v>
      </c>
      <c r="AI149" s="198">
        <f t="shared" si="438"/>
        <v>0</v>
      </c>
      <c r="AJ149" s="198">
        <f t="shared" si="438"/>
        <v>0</v>
      </c>
      <c r="AK149" s="198">
        <f t="shared" si="438"/>
        <v>0</v>
      </c>
      <c r="AL149" s="198">
        <f t="shared" si="438"/>
        <v>0</v>
      </c>
      <c r="AM149" s="198">
        <f t="shared" si="438"/>
        <v>0</v>
      </c>
      <c r="AN149" s="198">
        <f t="shared" si="438"/>
        <v>0</v>
      </c>
      <c r="AO149" s="198">
        <f t="shared" si="438"/>
        <v>0</v>
      </c>
      <c r="AP149" s="198">
        <f t="shared" si="438"/>
        <v>0</v>
      </c>
      <c r="AQ149" s="198">
        <f t="shared" si="438"/>
        <v>0</v>
      </c>
      <c r="AR149" s="198"/>
      <c r="AS149" s="4"/>
    </row>
    <row r="150" spans="45:78">
      <c r="AS150" s="4"/>
      <c r="AT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</row>
    <row r="151" spans="45:45">
      <c r="AS151" s="4"/>
    </row>
    <row r="152" ht="23.25" spans="3:45">
      <c r="C152" s="18" t="s">
        <v>1552</v>
      </c>
      <c r="AS152" s="4"/>
    </row>
    <row r="153" spans="5:42">
      <c r="E153" s="5" t="s">
        <v>1379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L153"/>
      <c r="AM153"/>
      <c r="AN153"/>
      <c r="AO153"/>
      <c r="AP153"/>
    </row>
    <row r="154" ht="14.25" spans="3:44">
      <c r="C154" s="2" t="s">
        <v>748</v>
      </c>
      <c r="D154" s="2" t="s">
        <v>1382</v>
      </c>
      <c r="E154" s="2" t="s">
        <v>1150</v>
      </c>
      <c r="F154" s="94">
        <v>2010</v>
      </c>
      <c r="G154" s="6" t="s">
        <v>21</v>
      </c>
      <c r="H154" s="6" t="s">
        <v>22</v>
      </c>
      <c r="I154" s="6" t="s">
        <v>23</v>
      </c>
      <c r="J154" s="6" t="s">
        <v>289</v>
      </c>
      <c r="K154" s="6" t="s">
        <v>24</v>
      </c>
      <c r="L154" s="6" t="s">
        <v>25</v>
      </c>
      <c r="M154" s="6" t="s">
        <v>26</v>
      </c>
      <c r="N154" s="6" t="s">
        <v>27</v>
      </c>
      <c r="O154" s="6" t="s">
        <v>28</v>
      </c>
      <c r="P154" s="6" t="s">
        <v>29</v>
      </c>
      <c r="Q154" s="6" t="s">
        <v>30</v>
      </c>
      <c r="R154" s="6" t="s">
        <v>31</v>
      </c>
      <c r="S154" s="6" t="s">
        <v>32</v>
      </c>
      <c r="T154" s="6" t="s">
        <v>33</v>
      </c>
      <c r="U154" s="6" t="s">
        <v>34</v>
      </c>
      <c r="V154" s="6" t="s">
        <v>35</v>
      </c>
      <c r="W154" s="6" t="s">
        <v>36</v>
      </c>
      <c r="X154" s="6" t="s">
        <v>37</v>
      </c>
      <c r="Y154" s="6" t="s">
        <v>38</v>
      </c>
      <c r="Z154" s="6" t="s">
        <v>39</v>
      </c>
      <c r="AA154" s="6" t="s">
        <v>40</v>
      </c>
      <c r="AB154" s="6" t="s">
        <v>43</v>
      </c>
      <c r="AC154" s="6" t="s">
        <v>44</v>
      </c>
      <c r="AD154" s="6" t="s">
        <v>45</v>
      </c>
      <c r="AE154" s="6" t="s">
        <v>46</v>
      </c>
      <c r="AF154" s="6" t="s">
        <v>47</v>
      </c>
      <c r="AG154" s="6" t="s">
        <v>48</v>
      </c>
      <c r="AH154" s="6" t="s">
        <v>50</v>
      </c>
      <c r="AI154" s="6" t="s">
        <v>51</v>
      </c>
      <c r="AJ154" s="6" t="s">
        <v>52</v>
      </c>
      <c r="AK154" s="6" t="s">
        <v>53</v>
      </c>
      <c r="AL154" s="6" t="s">
        <v>290</v>
      </c>
      <c r="AM154" s="6" t="s">
        <v>291</v>
      </c>
      <c r="AN154" s="6" t="s">
        <v>292</v>
      </c>
      <c r="AO154" s="6" t="s">
        <v>41</v>
      </c>
      <c r="AP154" s="6" t="s">
        <v>42</v>
      </c>
      <c r="AQ154" s="6" t="s">
        <v>49</v>
      </c>
      <c r="AR154" s="120"/>
    </row>
    <row r="155" ht="16.5" spans="3:44">
      <c r="C155" s="7" t="s">
        <v>1553</v>
      </c>
      <c r="D155" s="7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154"/>
    </row>
    <row r="156" ht="14.25" spans="3:84">
      <c r="C156" s="8" t="s">
        <v>1554</v>
      </c>
      <c r="D156" s="8"/>
      <c r="E156" s="8"/>
      <c r="F156" s="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18"/>
      <c r="AP156" s="218"/>
      <c r="AQ156" s="218"/>
      <c r="AR156" s="220"/>
      <c r="AT156" s="55" t="s">
        <v>1494</v>
      </c>
      <c r="AV156" s="6" t="str">
        <f t="shared" ref="AV156:CF156" si="439">G$122</f>
        <v>AT</v>
      </c>
      <c r="AW156" s="6" t="str">
        <f t="shared" si="439"/>
        <v>BE</v>
      </c>
      <c r="AX156" s="6" t="str">
        <f t="shared" si="439"/>
        <v>BG</v>
      </c>
      <c r="AY156" s="6" t="str">
        <f t="shared" si="439"/>
        <v>CH</v>
      </c>
      <c r="AZ156" s="6" t="str">
        <f t="shared" si="439"/>
        <v>CY</v>
      </c>
      <c r="BA156" s="6" t="str">
        <f t="shared" si="439"/>
        <v>CZ</v>
      </c>
      <c r="BB156" s="6" t="str">
        <f t="shared" si="439"/>
        <v>DE</v>
      </c>
      <c r="BC156" s="6" t="str">
        <f t="shared" si="439"/>
        <v>DK</v>
      </c>
      <c r="BD156" s="6" t="str">
        <f t="shared" si="439"/>
        <v>EE</v>
      </c>
      <c r="BE156" s="6" t="str">
        <f t="shared" si="439"/>
        <v>EL</v>
      </c>
      <c r="BF156" s="6" t="str">
        <f t="shared" si="439"/>
        <v>ES</v>
      </c>
      <c r="BG156" s="6" t="str">
        <f t="shared" si="439"/>
        <v>FI</v>
      </c>
      <c r="BH156" s="6" t="str">
        <f t="shared" si="439"/>
        <v>FR</v>
      </c>
      <c r="BI156" s="6" t="str">
        <f t="shared" si="439"/>
        <v>HR</v>
      </c>
      <c r="BJ156" s="6" t="str">
        <f t="shared" si="439"/>
        <v>HU</v>
      </c>
      <c r="BK156" s="6" t="str">
        <f t="shared" si="439"/>
        <v>IE</v>
      </c>
      <c r="BL156" s="6" t="str">
        <f t="shared" si="439"/>
        <v>IS</v>
      </c>
      <c r="BM156" s="6" t="str">
        <f t="shared" si="439"/>
        <v>IT</v>
      </c>
      <c r="BN156" s="6" t="str">
        <f t="shared" si="439"/>
        <v>LT</v>
      </c>
      <c r="BO156" s="6" t="str">
        <f t="shared" si="439"/>
        <v>LU</v>
      </c>
      <c r="BP156" s="6" t="str">
        <f t="shared" si="439"/>
        <v>LV</v>
      </c>
      <c r="BQ156" s="6" t="str">
        <f t="shared" si="439"/>
        <v>MT</v>
      </c>
      <c r="BR156" s="6" t="str">
        <f t="shared" si="439"/>
        <v>NL</v>
      </c>
      <c r="BS156" s="6" t="str">
        <f t="shared" si="439"/>
        <v>NO</v>
      </c>
      <c r="BT156" s="6" t="str">
        <f t="shared" si="439"/>
        <v>PL</v>
      </c>
      <c r="BU156" s="6" t="str">
        <f t="shared" si="439"/>
        <v>PT</v>
      </c>
      <c r="BV156" s="6" t="str">
        <f t="shared" si="439"/>
        <v>RO</v>
      </c>
      <c r="BW156" s="6" t="str">
        <f t="shared" si="439"/>
        <v>SE</v>
      </c>
      <c r="BX156" s="6" t="str">
        <f t="shared" si="439"/>
        <v>SI</v>
      </c>
      <c r="BY156" s="6" t="str">
        <f t="shared" si="439"/>
        <v>SK</v>
      </c>
      <c r="BZ156" s="6" t="str">
        <f t="shared" si="439"/>
        <v>UK</v>
      </c>
      <c r="CA156" s="6" t="str">
        <f t="shared" si="439"/>
        <v>AL</v>
      </c>
      <c r="CB156" s="6" t="str">
        <f t="shared" si="439"/>
        <v>BA</v>
      </c>
      <c r="CC156" s="6" t="str">
        <f t="shared" si="439"/>
        <v>KS</v>
      </c>
      <c r="CD156" s="6" t="str">
        <f t="shared" si="439"/>
        <v>ME</v>
      </c>
      <c r="CE156" s="6" t="str">
        <f t="shared" si="439"/>
        <v>MK</v>
      </c>
      <c r="CF156" s="6" t="str">
        <f t="shared" si="439"/>
        <v>RS</v>
      </c>
    </row>
    <row r="157" spans="3:84">
      <c r="C157" t="s">
        <v>848</v>
      </c>
      <c r="D157" t="s">
        <v>1503</v>
      </c>
      <c r="E157" t="s">
        <v>1262</v>
      </c>
      <c r="F157" s="23">
        <v>1.2</v>
      </c>
      <c r="G157" s="197"/>
      <c r="H157" s="197">
        <v>0</v>
      </c>
      <c r="I157" s="197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97"/>
      <c r="AB157" s="197"/>
      <c r="AC157" s="197"/>
      <c r="AD157" s="197"/>
      <c r="AE157" s="197"/>
      <c r="AF157" s="197">
        <v>3</v>
      </c>
      <c r="AG157" s="197"/>
      <c r="AH157" s="197"/>
      <c r="AI157" s="197"/>
      <c r="AJ157" s="197"/>
      <c r="AK157" s="197"/>
      <c r="AL157" s="197"/>
      <c r="AM157" s="197"/>
      <c r="AN157" s="197"/>
      <c r="AO157" s="197"/>
      <c r="AP157" s="197">
        <f>F157*0.65</f>
        <v>0.78</v>
      </c>
      <c r="AQ157" s="197"/>
      <c r="AR157" s="197"/>
      <c r="AT157" s="17" t="str">
        <f>E157</f>
        <v>ICLHTH</v>
      </c>
      <c r="AV157" s="45">
        <f t="shared" ref="AV157:BE158" si="440">G$162*IF(G157&lt;&gt;"",G157,$F157)</f>
        <v>0</v>
      </c>
      <c r="AW157" s="45">
        <f t="shared" si="440"/>
        <v>0</v>
      </c>
      <c r="AX157" s="45">
        <f t="shared" si="440"/>
        <v>0</v>
      </c>
      <c r="AY157" s="45">
        <f t="shared" si="440"/>
        <v>0</v>
      </c>
      <c r="AZ157" s="45">
        <f t="shared" si="440"/>
        <v>0</v>
      </c>
      <c r="BA157" s="45">
        <f t="shared" si="440"/>
        <v>0</v>
      </c>
      <c r="BB157" s="45">
        <f t="shared" si="440"/>
        <v>0.25626</v>
      </c>
      <c r="BC157" s="45">
        <f t="shared" si="440"/>
        <v>0</v>
      </c>
      <c r="BD157" s="45">
        <f t="shared" si="440"/>
        <v>0</v>
      </c>
      <c r="BE157" s="45">
        <f t="shared" si="440"/>
        <v>0</v>
      </c>
      <c r="BF157" s="45">
        <f t="shared" ref="BF157:BO158" si="441">Q$162*IF(Q157&lt;&gt;"",Q157,$F157)</f>
        <v>0</v>
      </c>
      <c r="BG157" s="45">
        <f t="shared" si="441"/>
        <v>0</v>
      </c>
      <c r="BH157" s="45">
        <f t="shared" si="441"/>
        <v>0</v>
      </c>
      <c r="BI157" s="45">
        <f t="shared" si="441"/>
        <v>0</v>
      </c>
      <c r="BJ157" s="45">
        <f t="shared" si="441"/>
        <v>0</v>
      </c>
      <c r="BK157" s="45">
        <f t="shared" si="441"/>
        <v>0</v>
      </c>
      <c r="BL157" s="45">
        <f t="shared" si="441"/>
        <v>0</v>
      </c>
      <c r="BM157" s="45">
        <f t="shared" si="441"/>
        <v>0</v>
      </c>
      <c r="BN157" s="45">
        <f t="shared" si="441"/>
        <v>0</v>
      </c>
      <c r="BO157" s="45">
        <f t="shared" si="441"/>
        <v>0</v>
      </c>
      <c r="BP157" s="45">
        <f t="shared" ref="BP157:BY158" si="442">AA$162*IF(AA157&lt;&gt;"",AA157,$F157)</f>
        <v>0</v>
      </c>
      <c r="BQ157" s="45">
        <f t="shared" si="442"/>
        <v>0</v>
      </c>
      <c r="BR157" s="45">
        <f t="shared" si="442"/>
        <v>0</v>
      </c>
      <c r="BS157" s="45">
        <f t="shared" si="442"/>
        <v>0</v>
      </c>
      <c r="BT157" s="45">
        <f t="shared" si="442"/>
        <v>0</v>
      </c>
      <c r="BU157" s="45">
        <f t="shared" si="442"/>
        <v>0</v>
      </c>
      <c r="BV157" s="45">
        <f t="shared" si="442"/>
        <v>0</v>
      </c>
      <c r="BW157" s="45">
        <f t="shared" si="442"/>
        <v>0</v>
      </c>
      <c r="BX157" s="45">
        <f t="shared" si="442"/>
        <v>0</v>
      </c>
      <c r="BY157" s="45">
        <f t="shared" si="442"/>
        <v>0</v>
      </c>
      <c r="BZ157" s="45">
        <f t="shared" ref="BZ157:CF158" si="443">AK$162*IF(AK157&lt;&gt;"",AK157,$F157)</f>
        <v>0</v>
      </c>
      <c r="CA157" s="45">
        <f t="shared" si="443"/>
        <v>0</v>
      </c>
      <c r="CB157" s="45">
        <f t="shared" si="443"/>
        <v>0</v>
      </c>
      <c r="CC157" s="45">
        <f t="shared" si="443"/>
        <v>0</v>
      </c>
      <c r="CD157" s="45">
        <f t="shared" si="443"/>
        <v>0</v>
      </c>
      <c r="CE157" s="45">
        <f t="shared" si="443"/>
        <v>0</v>
      </c>
      <c r="CF157" s="45">
        <f t="shared" si="443"/>
        <v>0</v>
      </c>
    </row>
    <row r="158" spans="3:84">
      <c r="C158" t="s">
        <v>848</v>
      </c>
      <c r="D158" t="s">
        <v>1503</v>
      </c>
      <c r="E158" t="s">
        <v>247</v>
      </c>
      <c r="F158" s="197">
        <v>9.9</v>
      </c>
      <c r="G158" s="197"/>
      <c r="H158" s="197">
        <v>12.816</v>
      </c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>
        <v>9.8288</v>
      </c>
      <c r="AG158" s="197"/>
      <c r="AH158" s="197"/>
      <c r="AI158" s="197"/>
      <c r="AJ158" s="197"/>
      <c r="AK158" s="197"/>
      <c r="AL158" s="197"/>
      <c r="AM158" s="197"/>
      <c r="AN158" s="197"/>
      <c r="AO158" s="197"/>
      <c r="AP158" s="197"/>
      <c r="AQ158" s="197"/>
      <c r="AR158" s="197"/>
      <c r="AT158" s="17" t="str">
        <f>E158</f>
        <v>INDELC</v>
      </c>
      <c r="AV158" s="45">
        <f t="shared" si="440"/>
        <v>0</v>
      </c>
      <c r="AW158" s="45">
        <f t="shared" si="440"/>
        <v>8.97167285496183</v>
      </c>
      <c r="AX158" s="45">
        <f t="shared" si="440"/>
        <v>0</v>
      </c>
      <c r="AY158" s="45">
        <f t="shared" si="440"/>
        <v>0</v>
      </c>
      <c r="AZ158" s="45">
        <f t="shared" si="440"/>
        <v>0</v>
      </c>
      <c r="BA158" s="45">
        <f t="shared" si="440"/>
        <v>0</v>
      </c>
      <c r="BB158" s="45">
        <f t="shared" si="440"/>
        <v>2.114145</v>
      </c>
      <c r="BC158" s="45">
        <f t="shared" si="440"/>
        <v>0</v>
      </c>
      <c r="BD158" s="45">
        <f t="shared" si="440"/>
        <v>0</v>
      </c>
      <c r="BE158" s="45">
        <f t="shared" si="440"/>
        <v>0</v>
      </c>
      <c r="BF158" s="45">
        <f t="shared" si="441"/>
        <v>0</v>
      </c>
      <c r="BG158" s="45">
        <f t="shared" si="441"/>
        <v>0</v>
      </c>
      <c r="BH158" s="45">
        <f t="shared" si="441"/>
        <v>0</v>
      </c>
      <c r="BI158" s="45">
        <f t="shared" si="441"/>
        <v>0</v>
      </c>
      <c r="BJ158" s="45">
        <f t="shared" si="441"/>
        <v>0</v>
      </c>
      <c r="BK158" s="45">
        <f t="shared" si="441"/>
        <v>0</v>
      </c>
      <c r="BL158" s="45">
        <f t="shared" si="441"/>
        <v>0</v>
      </c>
      <c r="BM158" s="45">
        <f t="shared" si="441"/>
        <v>0</v>
      </c>
      <c r="BN158" s="45">
        <f t="shared" si="441"/>
        <v>0</v>
      </c>
      <c r="BO158" s="45">
        <f t="shared" si="441"/>
        <v>0</v>
      </c>
      <c r="BP158" s="45">
        <f t="shared" si="442"/>
        <v>0</v>
      </c>
      <c r="BQ158" s="45">
        <f t="shared" si="442"/>
        <v>0</v>
      </c>
      <c r="BR158" s="45">
        <f t="shared" si="442"/>
        <v>0</v>
      </c>
      <c r="BS158" s="45">
        <f t="shared" si="442"/>
        <v>0</v>
      </c>
      <c r="BT158" s="45">
        <f t="shared" si="442"/>
        <v>0</v>
      </c>
      <c r="BU158" s="45">
        <f t="shared" si="442"/>
        <v>0</v>
      </c>
      <c r="BV158" s="45">
        <f t="shared" si="442"/>
        <v>0</v>
      </c>
      <c r="BW158" s="45">
        <f t="shared" si="442"/>
        <v>0</v>
      </c>
      <c r="BX158" s="45">
        <f t="shared" si="442"/>
        <v>0</v>
      </c>
      <c r="BY158" s="45">
        <f t="shared" si="442"/>
        <v>0</v>
      </c>
      <c r="BZ158" s="45">
        <f t="shared" si="443"/>
        <v>0</v>
      </c>
      <c r="CA158" s="45">
        <f t="shared" si="443"/>
        <v>0</v>
      </c>
      <c r="CB158" s="45">
        <f t="shared" si="443"/>
        <v>0</v>
      </c>
      <c r="CC158" s="45">
        <f t="shared" si="443"/>
        <v>0</v>
      </c>
      <c r="CD158" s="45">
        <f t="shared" si="443"/>
        <v>0</v>
      </c>
      <c r="CE158" s="45">
        <f t="shared" si="443"/>
        <v>0</v>
      </c>
      <c r="CF158" s="45">
        <f t="shared" si="443"/>
        <v>0</v>
      </c>
    </row>
    <row r="159" spans="3:84">
      <c r="C159" t="s">
        <v>848</v>
      </c>
      <c r="D159" t="s">
        <v>1393</v>
      </c>
      <c r="E159" t="s">
        <v>1504</v>
      </c>
      <c r="F159" s="111">
        <v>30</v>
      </c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U159" s="107" t="s">
        <v>1440</v>
      </c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</row>
    <row r="160" spans="3:84">
      <c r="C160" t="s">
        <v>848</v>
      </c>
      <c r="D160" t="s">
        <v>1505</v>
      </c>
      <c r="E160" t="s">
        <v>1248</v>
      </c>
      <c r="F160" s="49">
        <v>1</v>
      </c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"/>
      <c r="AU160" s="17" t="str">
        <f>E160</f>
        <v>ICL</v>
      </c>
      <c r="AV160" s="45">
        <f t="shared" ref="AV160:CF160" si="444">G$162*IF(G160&lt;&gt;"",G160,$F160)</f>
        <v>0</v>
      </c>
      <c r="AW160" s="45">
        <f t="shared" si="444"/>
        <v>0.7000368956743</v>
      </c>
      <c r="AX160" s="45">
        <f t="shared" si="444"/>
        <v>0</v>
      </c>
      <c r="AY160" s="45">
        <f t="shared" si="444"/>
        <v>0</v>
      </c>
      <c r="AZ160" s="45">
        <f t="shared" si="444"/>
        <v>0</v>
      </c>
      <c r="BA160" s="45">
        <f t="shared" si="444"/>
        <v>0</v>
      </c>
      <c r="BB160" s="45">
        <f t="shared" si="444"/>
        <v>0.21355</v>
      </c>
      <c r="BC160" s="45">
        <f t="shared" si="444"/>
        <v>0</v>
      </c>
      <c r="BD160" s="45">
        <f t="shared" si="444"/>
        <v>0</v>
      </c>
      <c r="BE160" s="45">
        <f t="shared" si="444"/>
        <v>0</v>
      </c>
      <c r="BF160" s="45">
        <f t="shared" si="444"/>
        <v>0</v>
      </c>
      <c r="BG160" s="45">
        <f t="shared" si="444"/>
        <v>0</v>
      </c>
      <c r="BH160" s="45">
        <f t="shared" si="444"/>
        <v>0</v>
      </c>
      <c r="BI160" s="45">
        <f t="shared" si="444"/>
        <v>0</v>
      </c>
      <c r="BJ160" s="45">
        <f t="shared" si="444"/>
        <v>0</v>
      </c>
      <c r="BK160" s="45">
        <f t="shared" si="444"/>
        <v>0</v>
      </c>
      <c r="BL160" s="45">
        <f t="shared" si="444"/>
        <v>0</v>
      </c>
      <c r="BM160" s="45">
        <f t="shared" si="444"/>
        <v>0</v>
      </c>
      <c r="BN160" s="45">
        <f t="shared" si="444"/>
        <v>0</v>
      </c>
      <c r="BO160" s="45">
        <f t="shared" si="444"/>
        <v>0</v>
      </c>
      <c r="BP160" s="45">
        <f t="shared" si="444"/>
        <v>0</v>
      </c>
      <c r="BQ160" s="45">
        <f t="shared" si="444"/>
        <v>0</v>
      </c>
      <c r="BR160" s="45">
        <f t="shared" si="444"/>
        <v>0</v>
      </c>
      <c r="BS160" s="45">
        <f t="shared" si="444"/>
        <v>0</v>
      </c>
      <c r="BT160" s="45">
        <f t="shared" si="444"/>
        <v>0</v>
      </c>
      <c r="BU160" s="45">
        <f t="shared" si="444"/>
        <v>0</v>
      </c>
      <c r="BV160" s="45">
        <f t="shared" si="444"/>
        <v>0</v>
      </c>
      <c r="BW160" s="45">
        <f t="shared" si="444"/>
        <v>0</v>
      </c>
      <c r="BX160" s="45">
        <f t="shared" si="444"/>
        <v>0</v>
      </c>
      <c r="BY160" s="45">
        <f t="shared" si="444"/>
        <v>0</v>
      </c>
      <c r="BZ160" s="45">
        <f t="shared" si="444"/>
        <v>0</v>
      </c>
      <c r="CA160" s="45">
        <f t="shared" si="444"/>
        <v>0</v>
      </c>
      <c r="CB160" s="45">
        <f t="shared" si="444"/>
        <v>0</v>
      </c>
      <c r="CC160" s="45">
        <f t="shared" si="444"/>
        <v>0</v>
      </c>
      <c r="CD160" s="45">
        <f t="shared" si="444"/>
        <v>0</v>
      </c>
      <c r="CE160" s="45">
        <f t="shared" si="444"/>
        <v>0</v>
      </c>
      <c r="CF160" s="45">
        <f t="shared" si="444"/>
        <v>0</v>
      </c>
    </row>
    <row r="161" spans="3:84">
      <c r="C161" t="s">
        <v>848</v>
      </c>
      <c r="D161" t="s">
        <v>1505</v>
      </c>
      <c r="E161" t="s">
        <v>1217</v>
      </c>
      <c r="F161" s="49">
        <v>3.38</v>
      </c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U161" s="17" t="str">
        <f>E161</f>
        <v>INDHH2</v>
      </c>
      <c r="AV161" s="45">
        <f t="shared" ref="AV161:CF161" si="445">G$162*IF(G160&lt;&gt;"",G160,$F160)</f>
        <v>0</v>
      </c>
      <c r="AW161" s="45">
        <f t="shared" si="445"/>
        <v>0.7000368956743</v>
      </c>
      <c r="AX161" s="45">
        <f t="shared" si="445"/>
        <v>0</v>
      </c>
      <c r="AY161" s="45">
        <f t="shared" si="445"/>
        <v>0</v>
      </c>
      <c r="AZ161" s="45">
        <f t="shared" si="445"/>
        <v>0</v>
      </c>
      <c r="BA161" s="45">
        <f t="shared" si="445"/>
        <v>0</v>
      </c>
      <c r="BB161" s="45">
        <f t="shared" si="445"/>
        <v>0.21355</v>
      </c>
      <c r="BC161" s="45">
        <f t="shared" si="445"/>
        <v>0</v>
      </c>
      <c r="BD161" s="45">
        <f t="shared" si="445"/>
        <v>0</v>
      </c>
      <c r="BE161" s="45">
        <f t="shared" si="445"/>
        <v>0</v>
      </c>
      <c r="BF161" s="45">
        <f t="shared" si="445"/>
        <v>0</v>
      </c>
      <c r="BG161" s="45">
        <f t="shared" si="445"/>
        <v>0</v>
      </c>
      <c r="BH161" s="45">
        <f t="shared" si="445"/>
        <v>0</v>
      </c>
      <c r="BI161" s="45">
        <f t="shared" si="445"/>
        <v>0</v>
      </c>
      <c r="BJ161" s="45">
        <f t="shared" si="445"/>
        <v>0</v>
      </c>
      <c r="BK161" s="45">
        <f t="shared" si="445"/>
        <v>0</v>
      </c>
      <c r="BL161" s="45">
        <f t="shared" si="445"/>
        <v>0</v>
      </c>
      <c r="BM161" s="45">
        <f t="shared" si="445"/>
        <v>0</v>
      </c>
      <c r="BN161" s="45">
        <f t="shared" si="445"/>
        <v>0</v>
      </c>
      <c r="BO161" s="45">
        <f t="shared" si="445"/>
        <v>0</v>
      </c>
      <c r="BP161" s="45">
        <f t="shared" si="445"/>
        <v>0</v>
      </c>
      <c r="BQ161" s="45">
        <f t="shared" si="445"/>
        <v>0</v>
      </c>
      <c r="BR161" s="45">
        <f t="shared" si="445"/>
        <v>0</v>
      </c>
      <c r="BS161" s="45">
        <f t="shared" si="445"/>
        <v>0</v>
      </c>
      <c r="BT161" s="45">
        <f t="shared" si="445"/>
        <v>0</v>
      </c>
      <c r="BU161" s="45">
        <f t="shared" si="445"/>
        <v>0</v>
      </c>
      <c r="BV161" s="45">
        <f t="shared" si="445"/>
        <v>0</v>
      </c>
      <c r="BW161" s="45">
        <f t="shared" si="445"/>
        <v>0</v>
      </c>
      <c r="BX161" s="45">
        <f t="shared" si="445"/>
        <v>0</v>
      </c>
      <c r="BY161" s="45">
        <f t="shared" si="445"/>
        <v>0</v>
      </c>
      <c r="BZ161" s="45">
        <f t="shared" si="445"/>
        <v>0</v>
      </c>
      <c r="CA161" s="45">
        <f t="shared" si="445"/>
        <v>0</v>
      </c>
      <c r="CB161" s="45">
        <f t="shared" si="445"/>
        <v>0</v>
      </c>
      <c r="CC161" s="45">
        <f t="shared" si="445"/>
        <v>0</v>
      </c>
      <c r="CD161" s="45">
        <f t="shared" si="445"/>
        <v>0</v>
      </c>
      <c r="CE161" s="45">
        <f t="shared" si="445"/>
        <v>0</v>
      </c>
      <c r="CF161" s="45">
        <f t="shared" si="445"/>
        <v>0</v>
      </c>
    </row>
    <row r="162" spans="3:86">
      <c r="C162" t="s">
        <v>848</v>
      </c>
      <c r="D162" t="s">
        <v>1387</v>
      </c>
      <c r="E162" t="s">
        <v>1504</v>
      </c>
      <c r="G162" s="198">
        <f t="shared" ref="G162:AQ162" si="446">G$125*G113</f>
        <v>0</v>
      </c>
      <c r="H162" s="198">
        <f t="shared" si="446"/>
        <v>0.7000368956743</v>
      </c>
      <c r="I162" s="198">
        <f t="shared" si="446"/>
        <v>0</v>
      </c>
      <c r="J162" s="198">
        <f t="shared" si="446"/>
        <v>0</v>
      </c>
      <c r="K162" s="198">
        <f t="shared" si="446"/>
        <v>0</v>
      </c>
      <c r="L162" s="198">
        <f t="shared" si="446"/>
        <v>0</v>
      </c>
      <c r="M162" s="198">
        <f t="shared" si="446"/>
        <v>0.21355</v>
      </c>
      <c r="N162" s="198">
        <f t="shared" si="446"/>
        <v>0</v>
      </c>
      <c r="O162" s="198">
        <f t="shared" si="446"/>
        <v>0</v>
      </c>
      <c r="P162" s="198">
        <f t="shared" si="446"/>
        <v>0</v>
      </c>
      <c r="Q162" s="198">
        <f t="shared" si="446"/>
        <v>0</v>
      </c>
      <c r="R162" s="198">
        <f t="shared" si="446"/>
        <v>0</v>
      </c>
      <c r="S162" s="198">
        <f t="shared" si="446"/>
        <v>0</v>
      </c>
      <c r="T162" s="198">
        <f t="shared" si="446"/>
        <v>0</v>
      </c>
      <c r="U162" s="198">
        <f t="shared" si="446"/>
        <v>0</v>
      </c>
      <c r="V162" s="198">
        <f t="shared" si="446"/>
        <v>0</v>
      </c>
      <c r="W162" s="198">
        <f t="shared" si="446"/>
        <v>0</v>
      </c>
      <c r="X162" s="198">
        <f t="shared" si="446"/>
        <v>0</v>
      </c>
      <c r="Y162" s="198">
        <f t="shared" si="446"/>
        <v>0</v>
      </c>
      <c r="Z162" s="198">
        <f t="shared" si="446"/>
        <v>0</v>
      </c>
      <c r="AA162" s="198">
        <f t="shared" si="446"/>
        <v>0</v>
      </c>
      <c r="AB162" s="198">
        <f t="shared" si="446"/>
        <v>0</v>
      </c>
      <c r="AC162" s="198">
        <f t="shared" si="446"/>
        <v>0</v>
      </c>
      <c r="AD162" s="198">
        <f t="shared" si="446"/>
        <v>0</v>
      </c>
      <c r="AE162" s="198">
        <f t="shared" si="446"/>
        <v>0</v>
      </c>
      <c r="AF162" s="198">
        <f t="shared" si="446"/>
        <v>0</v>
      </c>
      <c r="AG162" s="198">
        <f t="shared" si="446"/>
        <v>0</v>
      </c>
      <c r="AH162" s="198">
        <f t="shared" si="446"/>
        <v>0</v>
      </c>
      <c r="AI162" s="198">
        <f t="shared" si="446"/>
        <v>0</v>
      </c>
      <c r="AJ162" s="198">
        <f t="shared" si="446"/>
        <v>0</v>
      </c>
      <c r="AK162" s="198">
        <f t="shared" si="446"/>
        <v>0</v>
      </c>
      <c r="AL162" s="219">
        <f t="shared" si="446"/>
        <v>0</v>
      </c>
      <c r="AM162" s="198">
        <f t="shared" si="446"/>
        <v>0</v>
      </c>
      <c r="AN162" s="198">
        <f t="shared" si="446"/>
        <v>0</v>
      </c>
      <c r="AO162" s="198">
        <f t="shared" si="446"/>
        <v>0</v>
      </c>
      <c r="AP162" s="198">
        <f t="shared" si="446"/>
        <v>0</v>
      </c>
      <c r="AQ162" s="198">
        <f t="shared" si="446"/>
        <v>0</v>
      </c>
      <c r="AR162" s="198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</row>
    <row r="163" ht="14.25" spans="3:84">
      <c r="C163" s="8" t="s">
        <v>1555</v>
      </c>
      <c r="D163" s="8"/>
      <c r="E163" s="8"/>
      <c r="F163" s="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218"/>
      <c r="R163" s="218"/>
      <c r="S163" s="218"/>
      <c r="T163" s="218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18"/>
      <c r="AP163" s="218"/>
      <c r="AQ163" s="218"/>
      <c r="AR163" s="220"/>
      <c r="AT163" s="55" t="s">
        <v>1494</v>
      </c>
      <c r="AV163" s="6" t="str">
        <f t="shared" ref="AV163:CF163" si="447">G$122</f>
        <v>AT</v>
      </c>
      <c r="AW163" s="6" t="str">
        <f t="shared" si="447"/>
        <v>BE</v>
      </c>
      <c r="AX163" s="6" t="str">
        <f t="shared" si="447"/>
        <v>BG</v>
      </c>
      <c r="AY163" s="6" t="str">
        <f t="shared" si="447"/>
        <v>CH</v>
      </c>
      <c r="AZ163" s="6" t="str">
        <f t="shared" si="447"/>
        <v>CY</v>
      </c>
      <c r="BA163" s="6" t="str">
        <f t="shared" si="447"/>
        <v>CZ</v>
      </c>
      <c r="BB163" s="6" t="str">
        <f t="shared" si="447"/>
        <v>DE</v>
      </c>
      <c r="BC163" s="6" t="str">
        <f t="shared" si="447"/>
        <v>DK</v>
      </c>
      <c r="BD163" s="6" t="str">
        <f t="shared" si="447"/>
        <v>EE</v>
      </c>
      <c r="BE163" s="6" t="str">
        <f t="shared" si="447"/>
        <v>EL</v>
      </c>
      <c r="BF163" s="6" t="str">
        <f t="shared" si="447"/>
        <v>ES</v>
      </c>
      <c r="BG163" s="6" t="str">
        <f t="shared" si="447"/>
        <v>FI</v>
      </c>
      <c r="BH163" s="6" t="str">
        <f t="shared" si="447"/>
        <v>FR</v>
      </c>
      <c r="BI163" s="6" t="str">
        <f t="shared" si="447"/>
        <v>HR</v>
      </c>
      <c r="BJ163" s="6" t="str">
        <f t="shared" si="447"/>
        <v>HU</v>
      </c>
      <c r="BK163" s="6" t="str">
        <f t="shared" si="447"/>
        <v>IE</v>
      </c>
      <c r="BL163" s="6" t="str">
        <f t="shared" si="447"/>
        <v>IS</v>
      </c>
      <c r="BM163" s="6" t="str">
        <f t="shared" si="447"/>
        <v>IT</v>
      </c>
      <c r="BN163" s="6" t="str">
        <f t="shared" si="447"/>
        <v>LT</v>
      </c>
      <c r="BO163" s="6" t="str">
        <f t="shared" si="447"/>
        <v>LU</v>
      </c>
      <c r="BP163" s="6" t="str">
        <f t="shared" si="447"/>
        <v>LV</v>
      </c>
      <c r="BQ163" s="6" t="str">
        <f t="shared" si="447"/>
        <v>MT</v>
      </c>
      <c r="BR163" s="6" t="str">
        <f t="shared" si="447"/>
        <v>NL</v>
      </c>
      <c r="BS163" s="6" t="str">
        <f t="shared" si="447"/>
        <v>NO</v>
      </c>
      <c r="BT163" s="6" t="str">
        <f t="shared" si="447"/>
        <v>PL</v>
      </c>
      <c r="BU163" s="6" t="str">
        <f t="shared" si="447"/>
        <v>PT</v>
      </c>
      <c r="BV163" s="6" t="str">
        <f t="shared" si="447"/>
        <v>RO</v>
      </c>
      <c r="BW163" s="6" t="str">
        <f t="shared" si="447"/>
        <v>SE</v>
      </c>
      <c r="BX163" s="6" t="str">
        <f t="shared" si="447"/>
        <v>SI</v>
      </c>
      <c r="BY163" s="6" t="str">
        <f t="shared" si="447"/>
        <v>SK</v>
      </c>
      <c r="BZ163" s="6" t="str">
        <f t="shared" si="447"/>
        <v>UK</v>
      </c>
      <c r="CA163" s="6" t="str">
        <f t="shared" si="447"/>
        <v>AL</v>
      </c>
      <c r="CB163" s="6" t="str">
        <f t="shared" si="447"/>
        <v>BA</v>
      </c>
      <c r="CC163" s="6" t="str">
        <f t="shared" si="447"/>
        <v>KS</v>
      </c>
      <c r="CD163" s="6" t="str">
        <f t="shared" si="447"/>
        <v>ME</v>
      </c>
      <c r="CE163" s="6" t="str">
        <f t="shared" si="447"/>
        <v>MK</v>
      </c>
      <c r="CF163" s="6" t="str">
        <f t="shared" si="447"/>
        <v>RS</v>
      </c>
    </row>
    <row r="164" spans="3:84">
      <c r="C164" t="s">
        <v>846</v>
      </c>
      <c r="D164" t="s">
        <v>1503</v>
      </c>
      <c r="E164" t="s">
        <v>247</v>
      </c>
      <c r="F164" s="197">
        <v>7.5</v>
      </c>
      <c r="G164" s="197"/>
      <c r="H164" s="197">
        <v>10.044</v>
      </c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7"/>
      <c r="AB164" s="197"/>
      <c r="AC164" s="197"/>
      <c r="AD164" s="197"/>
      <c r="AE164" s="197"/>
      <c r="AF164" s="197">
        <v>7.92</v>
      </c>
      <c r="AG164" s="197"/>
      <c r="AH164" s="197"/>
      <c r="AI164" s="197"/>
      <c r="AJ164" s="197"/>
      <c r="AK164" s="197"/>
      <c r="AL164" s="197"/>
      <c r="AM164" s="197"/>
      <c r="AN164" s="197"/>
      <c r="AO164" s="197"/>
      <c r="AP164" s="197"/>
      <c r="AQ164" s="197"/>
      <c r="AR164" s="197"/>
      <c r="AT164" s="17" t="str">
        <f>E164</f>
        <v>INDELC</v>
      </c>
      <c r="AV164" s="45">
        <f t="shared" ref="AV164:CF164" si="448">G$168*IF(G164&lt;&gt;"",G164,$F164)</f>
        <v>0.325263157894737</v>
      </c>
      <c r="AW164" s="45">
        <f t="shared" si="448"/>
        <v>0</v>
      </c>
      <c r="AX164" s="45">
        <f t="shared" si="448"/>
        <v>0.307500008493662</v>
      </c>
      <c r="AY164" s="45">
        <f t="shared" si="448"/>
        <v>0.0317650345598278</v>
      </c>
      <c r="AZ164" s="45">
        <f t="shared" si="448"/>
        <v>0</v>
      </c>
      <c r="BA164" s="45">
        <f t="shared" si="448"/>
        <v>0</v>
      </c>
      <c r="BB164" s="45">
        <f t="shared" si="448"/>
        <v>9.91404901762204</v>
      </c>
      <c r="BC164" s="45">
        <f t="shared" si="448"/>
        <v>0</v>
      </c>
      <c r="BD164" s="45">
        <f t="shared" si="448"/>
        <v>0</v>
      </c>
      <c r="BE164" s="45">
        <f t="shared" si="448"/>
        <v>0</v>
      </c>
      <c r="BF164" s="45">
        <f t="shared" si="448"/>
        <v>0.901875</v>
      </c>
      <c r="BG164" s="45">
        <f t="shared" si="448"/>
        <v>0.463718518236068</v>
      </c>
      <c r="BH164" s="45">
        <f t="shared" si="448"/>
        <v>1.3824</v>
      </c>
      <c r="BI164" s="45">
        <f t="shared" si="448"/>
        <v>1.22250001877546</v>
      </c>
      <c r="BJ164" s="45">
        <f t="shared" si="448"/>
        <v>0</v>
      </c>
      <c r="BK164" s="45">
        <f t="shared" si="448"/>
        <v>0.039176875957121</v>
      </c>
      <c r="BL164" s="45">
        <f t="shared" si="448"/>
        <v>0</v>
      </c>
      <c r="BM164" s="45">
        <f t="shared" si="448"/>
        <v>1.013325</v>
      </c>
      <c r="BN164" s="45">
        <f t="shared" si="448"/>
        <v>0</v>
      </c>
      <c r="BO164" s="45">
        <f t="shared" si="448"/>
        <v>0</v>
      </c>
      <c r="BP164" s="45">
        <f t="shared" si="448"/>
        <v>0</v>
      </c>
      <c r="BQ164" s="45">
        <f t="shared" si="448"/>
        <v>0</v>
      </c>
      <c r="BR164" s="45">
        <f t="shared" si="448"/>
        <v>5.15697368421053</v>
      </c>
      <c r="BS164" s="45">
        <f t="shared" si="448"/>
        <v>1.99842519685039</v>
      </c>
      <c r="BT164" s="45">
        <f t="shared" si="448"/>
        <v>1.15350084998774</v>
      </c>
      <c r="BU164" s="45">
        <f t="shared" si="448"/>
        <v>0.652738989280245</v>
      </c>
      <c r="BV164" s="45">
        <f t="shared" si="448"/>
        <v>1.67154670750383</v>
      </c>
      <c r="BW164" s="45">
        <f t="shared" si="448"/>
        <v>0.336390509325869</v>
      </c>
      <c r="BX164" s="45">
        <f t="shared" si="448"/>
        <v>0.0743458646616541</v>
      </c>
      <c r="BY164" s="45">
        <f t="shared" si="448"/>
        <v>0</v>
      </c>
      <c r="BZ164" s="45">
        <f t="shared" si="448"/>
        <v>3.1733269525268</v>
      </c>
      <c r="CA164" s="45">
        <f t="shared" si="448"/>
        <v>0.075</v>
      </c>
      <c r="CB164" s="45">
        <f t="shared" si="448"/>
        <v>0</v>
      </c>
      <c r="CC164" s="45">
        <f t="shared" si="448"/>
        <v>0</v>
      </c>
      <c r="CD164" s="45">
        <f t="shared" si="448"/>
        <v>0</v>
      </c>
      <c r="CE164" s="45">
        <f t="shared" si="448"/>
        <v>0.12750000692904</v>
      </c>
      <c r="CF164" s="45">
        <f t="shared" si="448"/>
        <v>2.20499999821186</v>
      </c>
    </row>
    <row r="165" spans="3:84">
      <c r="C165" t="s">
        <v>846</v>
      </c>
      <c r="D165" t="s">
        <v>1393</v>
      </c>
      <c r="E165" t="s">
        <v>1504</v>
      </c>
      <c r="F165" s="111">
        <v>30</v>
      </c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U165" s="107" t="s">
        <v>1440</v>
      </c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</row>
    <row r="166" spans="3:84">
      <c r="C166" t="s">
        <v>846</v>
      </c>
      <c r="D166" t="s">
        <v>1505</v>
      </c>
      <c r="E166" t="s">
        <v>1248</v>
      </c>
      <c r="F166" s="49">
        <v>1</v>
      </c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U166" s="17" t="str">
        <f>E166</f>
        <v>ICL</v>
      </c>
      <c r="AV166" s="45">
        <f t="shared" ref="AV166:BE167" si="449">G$168*IF(G166&lt;&gt;"",G166,$F166)</f>
        <v>0.0433684210526316</v>
      </c>
      <c r="AW166" s="45">
        <f t="shared" si="449"/>
        <v>0</v>
      </c>
      <c r="AX166" s="45">
        <f t="shared" si="449"/>
        <v>0.0410000011324883</v>
      </c>
      <c r="AY166" s="45">
        <f t="shared" si="449"/>
        <v>0.00423533794131038</v>
      </c>
      <c r="AZ166" s="45">
        <f t="shared" si="449"/>
        <v>0</v>
      </c>
      <c r="BA166" s="45">
        <f t="shared" si="449"/>
        <v>0</v>
      </c>
      <c r="BB166" s="45">
        <f t="shared" si="449"/>
        <v>1.3218732023496</v>
      </c>
      <c r="BC166" s="45">
        <f t="shared" si="449"/>
        <v>0</v>
      </c>
      <c r="BD166" s="45">
        <f t="shared" si="449"/>
        <v>0</v>
      </c>
      <c r="BE166" s="45">
        <f t="shared" si="449"/>
        <v>0</v>
      </c>
      <c r="BF166" s="45">
        <f t="shared" ref="BF166:BO167" si="450">Q$168*IF(Q166&lt;&gt;"",Q166,$F166)</f>
        <v>0.12025</v>
      </c>
      <c r="BG166" s="45">
        <f t="shared" si="450"/>
        <v>0.0618291357648091</v>
      </c>
      <c r="BH166" s="45">
        <f t="shared" si="450"/>
        <v>0.18432</v>
      </c>
      <c r="BI166" s="45">
        <f t="shared" si="450"/>
        <v>0.163000002503395</v>
      </c>
      <c r="BJ166" s="45">
        <f t="shared" si="450"/>
        <v>0</v>
      </c>
      <c r="BK166" s="45">
        <f t="shared" si="450"/>
        <v>0.00522358346094946</v>
      </c>
      <c r="BL166" s="45">
        <f t="shared" si="450"/>
        <v>0</v>
      </c>
      <c r="BM166" s="45">
        <f t="shared" si="450"/>
        <v>0.13511</v>
      </c>
      <c r="BN166" s="45">
        <f t="shared" si="450"/>
        <v>0</v>
      </c>
      <c r="BO166" s="45">
        <f t="shared" si="450"/>
        <v>0</v>
      </c>
      <c r="BP166" s="45">
        <f t="shared" ref="BP166:BY167" si="451">AA$168*IF(AA166&lt;&gt;"",AA166,$F166)</f>
        <v>0</v>
      </c>
      <c r="BQ166" s="45">
        <f t="shared" si="451"/>
        <v>0</v>
      </c>
      <c r="BR166" s="45">
        <f t="shared" si="451"/>
        <v>0.68759649122807</v>
      </c>
      <c r="BS166" s="45">
        <f t="shared" si="451"/>
        <v>0.266456692913386</v>
      </c>
      <c r="BT166" s="45">
        <f t="shared" si="451"/>
        <v>0.153800113331698</v>
      </c>
      <c r="BU166" s="45">
        <f t="shared" si="451"/>
        <v>0.082416539050536</v>
      </c>
      <c r="BV166" s="45">
        <f t="shared" si="451"/>
        <v>0.222872894333844</v>
      </c>
      <c r="BW166" s="45">
        <f t="shared" si="451"/>
        <v>0.0448520679101159</v>
      </c>
      <c r="BX166" s="45">
        <f t="shared" si="451"/>
        <v>0.00991278195488722</v>
      </c>
      <c r="BY166" s="45">
        <f t="shared" si="451"/>
        <v>0</v>
      </c>
      <c r="BZ166" s="45">
        <f t="shared" ref="BZ166:CF167" si="452">AK$168*IF(AK166&lt;&gt;"",AK166,$F166)</f>
        <v>0.423110260336907</v>
      </c>
      <c r="CA166" s="45">
        <f t="shared" si="452"/>
        <v>0.01</v>
      </c>
      <c r="CB166" s="45">
        <f t="shared" si="452"/>
        <v>0</v>
      </c>
      <c r="CC166" s="45">
        <f t="shared" si="452"/>
        <v>0</v>
      </c>
      <c r="CD166" s="45">
        <f t="shared" si="452"/>
        <v>0</v>
      </c>
      <c r="CE166" s="45">
        <f t="shared" si="452"/>
        <v>0.017000000923872</v>
      </c>
      <c r="CF166" s="45">
        <f t="shared" si="452"/>
        <v>0.293999999761581</v>
      </c>
    </row>
    <row r="167" spans="3:84">
      <c r="C167" t="s">
        <v>846</v>
      </c>
      <c r="D167" t="s">
        <v>1505</v>
      </c>
      <c r="E167" t="s">
        <v>1217</v>
      </c>
      <c r="F167" s="49">
        <v>3.38</v>
      </c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U167" s="17" t="str">
        <f>E167</f>
        <v>INDHH2</v>
      </c>
      <c r="AV167" s="45">
        <f t="shared" si="449"/>
        <v>0.146585263157895</v>
      </c>
      <c r="AW167" s="45">
        <f t="shared" si="449"/>
        <v>0</v>
      </c>
      <c r="AX167" s="45">
        <f t="shared" si="449"/>
        <v>0.13858000382781</v>
      </c>
      <c r="AY167" s="45">
        <f t="shared" si="449"/>
        <v>0.0143154422416291</v>
      </c>
      <c r="AZ167" s="45">
        <f t="shared" si="449"/>
        <v>0</v>
      </c>
      <c r="BA167" s="45">
        <f t="shared" si="449"/>
        <v>0</v>
      </c>
      <c r="BB167" s="45">
        <f t="shared" si="449"/>
        <v>4.46793142394166</v>
      </c>
      <c r="BC167" s="45">
        <f t="shared" si="449"/>
        <v>0</v>
      </c>
      <c r="BD167" s="45">
        <f t="shared" si="449"/>
        <v>0</v>
      </c>
      <c r="BE167" s="45">
        <f t="shared" si="449"/>
        <v>0</v>
      </c>
      <c r="BF167" s="45">
        <f t="shared" si="450"/>
        <v>0.406445</v>
      </c>
      <c r="BG167" s="45">
        <f t="shared" si="450"/>
        <v>0.208982478885055</v>
      </c>
      <c r="BH167" s="45">
        <f t="shared" si="450"/>
        <v>0.6230016</v>
      </c>
      <c r="BI167" s="45">
        <f t="shared" si="450"/>
        <v>0.550940008461475</v>
      </c>
      <c r="BJ167" s="45">
        <f t="shared" si="450"/>
        <v>0</v>
      </c>
      <c r="BK167" s="45">
        <f t="shared" si="450"/>
        <v>0.0176557120980092</v>
      </c>
      <c r="BL167" s="45">
        <f t="shared" si="450"/>
        <v>0</v>
      </c>
      <c r="BM167" s="45">
        <f t="shared" si="450"/>
        <v>0.4566718</v>
      </c>
      <c r="BN167" s="45">
        <f t="shared" si="450"/>
        <v>0</v>
      </c>
      <c r="BO167" s="45">
        <f t="shared" si="450"/>
        <v>0</v>
      </c>
      <c r="BP167" s="45">
        <f t="shared" si="451"/>
        <v>0</v>
      </c>
      <c r="BQ167" s="45">
        <f t="shared" si="451"/>
        <v>0</v>
      </c>
      <c r="BR167" s="45">
        <f t="shared" si="451"/>
        <v>2.32407614035088</v>
      </c>
      <c r="BS167" s="45">
        <f t="shared" si="451"/>
        <v>0.900623622047244</v>
      </c>
      <c r="BT167" s="45">
        <f t="shared" si="451"/>
        <v>0.51984438306114</v>
      </c>
      <c r="BU167" s="45">
        <f t="shared" si="451"/>
        <v>0.278567901990812</v>
      </c>
      <c r="BV167" s="45">
        <f t="shared" si="451"/>
        <v>0.753310382848392</v>
      </c>
      <c r="BW167" s="45">
        <f t="shared" si="451"/>
        <v>0.151599989536192</v>
      </c>
      <c r="BX167" s="45">
        <f t="shared" si="451"/>
        <v>0.0335052030075188</v>
      </c>
      <c r="BY167" s="45">
        <f t="shared" si="451"/>
        <v>0</v>
      </c>
      <c r="BZ167" s="45">
        <f t="shared" si="452"/>
        <v>1.43011267993874</v>
      </c>
      <c r="CA167" s="45">
        <f t="shared" si="452"/>
        <v>0.0338</v>
      </c>
      <c r="CB167" s="45">
        <f t="shared" si="452"/>
        <v>0</v>
      </c>
      <c r="CC167" s="45">
        <f t="shared" si="452"/>
        <v>0</v>
      </c>
      <c r="CD167" s="45">
        <f t="shared" si="452"/>
        <v>0</v>
      </c>
      <c r="CE167" s="45">
        <f t="shared" si="452"/>
        <v>0.0574600031226874</v>
      </c>
      <c r="CF167" s="45">
        <f t="shared" si="452"/>
        <v>0.993719999194144</v>
      </c>
    </row>
    <row r="168" spans="3:44">
      <c r="C168" t="s">
        <v>846</v>
      </c>
      <c r="D168" t="s">
        <v>1556</v>
      </c>
      <c r="E168" t="s">
        <v>1504</v>
      </c>
      <c r="G168" s="198">
        <f t="shared" ref="G168:AQ168" si="453">G$125*G114</f>
        <v>0.0433684210526316</v>
      </c>
      <c r="H168" s="198">
        <f t="shared" si="453"/>
        <v>0</v>
      </c>
      <c r="I168" s="198">
        <f t="shared" si="453"/>
        <v>0.0410000011324883</v>
      </c>
      <c r="J168" s="198">
        <f t="shared" si="453"/>
        <v>0.00423533794131038</v>
      </c>
      <c r="K168" s="198">
        <f t="shared" si="453"/>
        <v>0</v>
      </c>
      <c r="L168" s="198">
        <f t="shared" si="453"/>
        <v>0</v>
      </c>
      <c r="M168" s="198">
        <f t="shared" si="453"/>
        <v>1.3218732023496</v>
      </c>
      <c r="N168" s="198">
        <f t="shared" si="453"/>
        <v>0</v>
      </c>
      <c r="O168" s="198">
        <f t="shared" si="453"/>
        <v>0</v>
      </c>
      <c r="P168" s="198">
        <f t="shared" si="453"/>
        <v>0</v>
      </c>
      <c r="Q168" s="198">
        <f t="shared" si="453"/>
        <v>0.12025</v>
      </c>
      <c r="R168" s="198">
        <f t="shared" si="453"/>
        <v>0.0618291357648091</v>
      </c>
      <c r="S168" s="198">
        <f t="shared" si="453"/>
        <v>0.18432</v>
      </c>
      <c r="T168" s="198">
        <f t="shared" si="453"/>
        <v>0.163000002503395</v>
      </c>
      <c r="U168" s="198">
        <f t="shared" si="453"/>
        <v>0</v>
      </c>
      <c r="V168" s="198">
        <f t="shared" si="453"/>
        <v>0.00522358346094946</v>
      </c>
      <c r="W168" s="198">
        <f t="shared" si="453"/>
        <v>0</v>
      </c>
      <c r="X168" s="198">
        <f t="shared" si="453"/>
        <v>0.13511</v>
      </c>
      <c r="Y168" s="198">
        <f t="shared" si="453"/>
        <v>0</v>
      </c>
      <c r="Z168" s="198">
        <f t="shared" si="453"/>
        <v>0</v>
      </c>
      <c r="AA168" s="198">
        <f t="shared" si="453"/>
        <v>0</v>
      </c>
      <c r="AB168" s="198">
        <f t="shared" si="453"/>
        <v>0</v>
      </c>
      <c r="AC168" s="198">
        <f t="shared" si="453"/>
        <v>0.68759649122807</v>
      </c>
      <c r="AD168" s="198">
        <f t="shared" si="453"/>
        <v>0.266456692913386</v>
      </c>
      <c r="AE168" s="198">
        <f t="shared" si="453"/>
        <v>0.153800113331698</v>
      </c>
      <c r="AF168" s="198">
        <f t="shared" si="453"/>
        <v>0.082416539050536</v>
      </c>
      <c r="AG168" s="198">
        <f t="shared" si="453"/>
        <v>0.222872894333844</v>
      </c>
      <c r="AH168" s="198">
        <f t="shared" si="453"/>
        <v>0.0448520679101159</v>
      </c>
      <c r="AI168" s="198">
        <f t="shared" si="453"/>
        <v>0.00991278195488722</v>
      </c>
      <c r="AJ168" s="198">
        <f t="shared" si="453"/>
        <v>0</v>
      </c>
      <c r="AK168" s="198">
        <f t="shared" si="453"/>
        <v>0.423110260336907</v>
      </c>
      <c r="AL168" s="219">
        <f t="shared" si="453"/>
        <v>0.01</v>
      </c>
      <c r="AM168" s="198">
        <f t="shared" si="453"/>
        <v>0</v>
      </c>
      <c r="AN168" s="198">
        <f t="shared" si="453"/>
        <v>0</v>
      </c>
      <c r="AO168" s="198">
        <f t="shared" si="453"/>
        <v>0</v>
      </c>
      <c r="AP168" s="198">
        <f t="shared" si="453"/>
        <v>0.017000000923872</v>
      </c>
      <c r="AQ168" s="198">
        <f t="shared" si="453"/>
        <v>0.293999999761581</v>
      </c>
      <c r="AR168" s="198"/>
    </row>
    <row r="169" ht="14.25" spans="3:86">
      <c r="C169" s="8" t="s">
        <v>1557</v>
      </c>
      <c r="D169" s="8"/>
      <c r="E169" s="8"/>
      <c r="F169" s="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  <c r="AA169" s="218"/>
      <c r="AB169" s="218"/>
      <c r="AC169" s="218"/>
      <c r="AD169" s="218"/>
      <c r="AE169" s="218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18"/>
      <c r="AP169" s="218"/>
      <c r="AQ169" s="218"/>
      <c r="AR169" s="220"/>
      <c r="AT169" s="55" t="s">
        <v>1494</v>
      </c>
      <c r="AV169" s="6" t="str">
        <f t="shared" ref="AV169:CF169" si="454">G$122</f>
        <v>AT</v>
      </c>
      <c r="AW169" s="6" t="str">
        <f t="shared" si="454"/>
        <v>BE</v>
      </c>
      <c r="AX169" s="6" t="str">
        <f t="shared" si="454"/>
        <v>BG</v>
      </c>
      <c r="AY169" s="6" t="str">
        <f t="shared" si="454"/>
        <v>CH</v>
      </c>
      <c r="AZ169" s="6" t="str">
        <f t="shared" si="454"/>
        <v>CY</v>
      </c>
      <c r="BA169" s="6" t="str">
        <f t="shared" si="454"/>
        <v>CZ</v>
      </c>
      <c r="BB169" s="6" t="str">
        <f t="shared" si="454"/>
        <v>DE</v>
      </c>
      <c r="BC169" s="6" t="str">
        <f t="shared" si="454"/>
        <v>DK</v>
      </c>
      <c r="BD169" s="6" t="str">
        <f t="shared" si="454"/>
        <v>EE</v>
      </c>
      <c r="BE169" s="6" t="str">
        <f t="shared" si="454"/>
        <v>EL</v>
      </c>
      <c r="BF169" s="6" t="str">
        <f t="shared" si="454"/>
        <v>ES</v>
      </c>
      <c r="BG169" s="6" t="str">
        <f t="shared" si="454"/>
        <v>FI</v>
      </c>
      <c r="BH169" s="6" t="str">
        <f t="shared" si="454"/>
        <v>FR</v>
      </c>
      <c r="BI169" s="6" t="str">
        <f t="shared" si="454"/>
        <v>HR</v>
      </c>
      <c r="BJ169" s="6" t="str">
        <f t="shared" si="454"/>
        <v>HU</v>
      </c>
      <c r="BK169" s="6" t="str">
        <f t="shared" si="454"/>
        <v>IE</v>
      </c>
      <c r="BL169" s="6" t="str">
        <f t="shared" si="454"/>
        <v>IS</v>
      </c>
      <c r="BM169" s="6" t="str">
        <f t="shared" si="454"/>
        <v>IT</v>
      </c>
      <c r="BN169" s="6" t="str">
        <f t="shared" si="454"/>
        <v>LT</v>
      </c>
      <c r="BO169" s="6" t="str">
        <f t="shared" si="454"/>
        <v>LU</v>
      </c>
      <c r="BP169" s="6" t="str">
        <f t="shared" si="454"/>
        <v>LV</v>
      </c>
      <c r="BQ169" s="6" t="str">
        <f t="shared" si="454"/>
        <v>MT</v>
      </c>
      <c r="BR169" s="6" t="str">
        <f t="shared" si="454"/>
        <v>NL</v>
      </c>
      <c r="BS169" s="6" t="str">
        <f t="shared" si="454"/>
        <v>NO</v>
      </c>
      <c r="BT169" s="6" t="str">
        <f t="shared" si="454"/>
        <v>PL</v>
      </c>
      <c r="BU169" s="6" t="str">
        <f t="shared" si="454"/>
        <v>PT</v>
      </c>
      <c r="BV169" s="6" t="str">
        <f t="shared" si="454"/>
        <v>RO</v>
      </c>
      <c r="BW169" s="6" t="str">
        <f t="shared" si="454"/>
        <v>SE</v>
      </c>
      <c r="BX169" s="6" t="str">
        <f t="shared" si="454"/>
        <v>SI</v>
      </c>
      <c r="BY169" s="6" t="str">
        <f t="shared" si="454"/>
        <v>SK</v>
      </c>
      <c r="BZ169" s="6" t="str">
        <f t="shared" si="454"/>
        <v>UK</v>
      </c>
      <c r="CA169" s="6" t="str">
        <f t="shared" si="454"/>
        <v>AL</v>
      </c>
      <c r="CB169" s="6" t="str">
        <f t="shared" si="454"/>
        <v>BA</v>
      </c>
      <c r="CC169" s="6" t="str">
        <f t="shared" si="454"/>
        <v>KS</v>
      </c>
      <c r="CD169" s="6" t="str">
        <f t="shared" si="454"/>
        <v>ME</v>
      </c>
      <c r="CE169" s="6" t="str">
        <f t="shared" si="454"/>
        <v>MK</v>
      </c>
      <c r="CF169" s="6" t="str">
        <f t="shared" si="454"/>
        <v>RS</v>
      </c>
      <c r="CG169" s="17"/>
      <c r="CH169" s="17"/>
    </row>
    <row r="170" spans="3:86">
      <c r="C170" t="s">
        <v>850</v>
      </c>
      <c r="D170" t="s">
        <v>1503</v>
      </c>
      <c r="E170" t="s">
        <v>247</v>
      </c>
      <c r="F170" s="197">
        <v>12.82</v>
      </c>
      <c r="G170" s="197">
        <v>12.82</v>
      </c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7"/>
      <c r="AB170" s="197"/>
      <c r="AC170" s="197"/>
      <c r="AD170" s="197"/>
      <c r="AE170" s="197"/>
      <c r="AF170" s="197"/>
      <c r="AG170" s="197"/>
      <c r="AH170" s="197"/>
      <c r="AI170" s="197"/>
      <c r="AJ170" s="197"/>
      <c r="AK170" s="197"/>
      <c r="AL170" s="197"/>
      <c r="AM170" s="197"/>
      <c r="AN170" s="197"/>
      <c r="AO170" s="197"/>
      <c r="AP170" s="197"/>
      <c r="AQ170" s="197"/>
      <c r="AR170" s="197"/>
      <c r="AT170" s="17" t="str">
        <f>E170</f>
        <v>INDELC</v>
      </c>
      <c r="AV170" s="45">
        <f t="shared" ref="AV170:CF170" si="455">G$174*IF(G170&lt;&gt;"",G170,$F170)</f>
        <v>0</v>
      </c>
      <c r="AW170" s="45">
        <f t="shared" si="455"/>
        <v>1.78667997991161</v>
      </c>
      <c r="AX170" s="45">
        <f t="shared" si="455"/>
        <v>0</v>
      </c>
      <c r="AY170" s="45">
        <f t="shared" si="455"/>
        <v>0.146601987500517</v>
      </c>
      <c r="AZ170" s="45">
        <f t="shared" si="455"/>
        <v>0</v>
      </c>
      <c r="BA170" s="45">
        <f t="shared" si="455"/>
        <v>1.40107755789474</v>
      </c>
      <c r="BB170" s="45">
        <f t="shared" si="455"/>
        <v>35.0700945458781</v>
      </c>
      <c r="BC170" s="45">
        <f t="shared" si="455"/>
        <v>0</v>
      </c>
      <c r="BD170" s="45">
        <f t="shared" si="455"/>
        <v>0</v>
      </c>
      <c r="BE170" s="45">
        <f t="shared" si="455"/>
        <v>0.178576906584992</v>
      </c>
      <c r="BF170" s="45">
        <f t="shared" si="455"/>
        <v>4.624815</v>
      </c>
      <c r="BG170" s="45">
        <f t="shared" si="455"/>
        <v>0.454452391756115</v>
      </c>
      <c r="BH170" s="45">
        <f t="shared" si="455"/>
        <v>10.7646976</v>
      </c>
      <c r="BI170" s="45">
        <f t="shared" si="455"/>
        <v>0</v>
      </c>
      <c r="BJ170" s="45">
        <f t="shared" si="455"/>
        <v>2.56546514285714</v>
      </c>
      <c r="BK170" s="45">
        <f t="shared" si="455"/>
        <v>0</v>
      </c>
      <c r="BL170" s="45">
        <f t="shared" si="455"/>
        <v>0</v>
      </c>
      <c r="BM170" s="45">
        <f t="shared" si="455"/>
        <v>1.2036698</v>
      </c>
      <c r="BN170" s="45">
        <f t="shared" si="455"/>
        <v>0</v>
      </c>
      <c r="BO170" s="45">
        <f t="shared" si="455"/>
        <v>0</v>
      </c>
      <c r="BP170" s="45">
        <f t="shared" si="455"/>
        <v>0</v>
      </c>
      <c r="BQ170" s="45">
        <f t="shared" si="455"/>
        <v>0</v>
      </c>
      <c r="BR170" s="45">
        <f t="shared" si="455"/>
        <v>0</v>
      </c>
      <c r="BS170" s="45">
        <f t="shared" si="455"/>
        <v>0</v>
      </c>
      <c r="BT170" s="45">
        <f t="shared" si="455"/>
        <v>1.26337335113712</v>
      </c>
      <c r="BU170" s="45">
        <f t="shared" si="455"/>
        <v>0</v>
      </c>
      <c r="BV170" s="45">
        <f t="shared" si="455"/>
        <v>0</v>
      </c>
      <c r="BW170" s="45">
        <f t="shared" si="455"/>
        <v>0.726320223925498</v>
      </c>
      <c r="BX170" s="45">
        <f t="shared" si="455"/>
        <v>0</v>
      </c>
      <c r="BY170" s="45">
        <f t="shared" si="455"/>
        <v>0.603638857142857</v>
      </c>
      <c r="BZ170" s="45">
        <f t="shared" si="455"/>
        <v>0</v>
      </c>
      <c r="CA170" s="45">
        <f t="shared" si="455"/>
        <v>0</v>
      </c>
      <c r="CB170" s="45">
        <f t="shared" si="455"/>
        <v>0</v>
      </c>
      <c r="CC170" s="45">
        <f t="shared" si="455"/>
        <v>0</v>
      </c>
      <c r="CD170" s="45">
        <f t="shared" si="455"/>
        <v>0</v>
      </c>
      <c r="CE170" s="45">
        <f t="shared" si="455"/>
        <v>0</v>
      </c>
      <c r="CF170" s="45">
        <f t="shared" si="455"/>
        <v>0</v>
      </c>
      <c r="CG170" s="17"/>
      <c r="CH170" s="17"/>
    </row>
    <row r="171" spans="3:86">
      <c r="C171" t="s">
        <v>850</v>
      </c>
      <c r="D171" t="s">
        <v>1393</v>
      </c>
      <c r="E171" t="s">
        <v>1504</v>
      </c>
      <c r="F171" s="111">
        <v>20</v>
      </c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U171" s="107" t="s">
        <v>1440</v>
      </c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17"/>
      <c r="CH171" s="17"/>
    </row>
    <row r="172" spans="3:86">
      <c r="C172" t="s">
        <v>850</v>
      </c>
      <c r="D172" t="s">
        <v>1505</v>
      </c>
      <c r="E172" t="s">
        <v>1248</v>
      </c>
      <c r="F172" s="17">
        <v>1</v>
      </c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U172" s="17" t="str">
        <f>E172</f>
        <v>ICL</v>
      </c>
      <c r="AV172" s="45">
        <f t="shared" ref="AV172:BE173" si="456">G$174*IF(G172&lt;&gt;"",G172,$F172)</f>
        <v>0</v>
      </c>
      <c r="AW172" s="45">
        <f t="shared" si="456"/>
        <v>0.13936661309763</v>
      </c>
      <c r="AX172" s="45">
        <f t="shared" si="456"/>
        <v>0</v>
      </c>
      <c r="AY172" s="45">
        <f t="shared" si="456"/>
        <v>0.011435412441538</v>
      </c>
      <c r="AZ172" s="45">
        <f t="shared" si="456"/>
        <v>0</v>
      </c>
      <c r="BA172" s="45">
        <f t="shared" si="456"/>
        <v>0.109288421052632</v>
      </c>
      <c r="BB172" s="45">
        <f t="shared" si="456"/>
        <v>2.73557679765039</v>
      </c>
      <c r="BC172" s="45">
        <f t="shared" si="456"/>
        <v>0</v>
      </c>
      <c r="BD172" s="45">
        <f t="shared" si="456"/>
        <v>0</v>
      </c>
      <c r="BE172" s="45">
        <f t="shared" si="456"/>
        <v>0.0139295558958652</v>
      </c>
      <c r="BF172" s="45">
        <f t="shared" ref="BF172:BO173" si="457">Q$174*IF(Q172&lt;&gt;"",Q172,$F172)</f>
        <v>0.36075</v>
      </c>
      <c r="BG172" s="45">
        <f t="shared" si="457"/>
        <v>0.0354487045051572</v>
      </c>
      <c r="BH172" s="45">
        <f t="shared" si="457"/>
        <v>0.83968</v>
      </c>
      <c r="BI172" s="45">
        <f t="shared" si="457"/>
        <v>0</v>
      </c>
      <c r="BJ172" s="45">
        <f t="shared" si="457"/>
        <v>0.200114285714286</v>
      </c>
      <c r="BK172" s="45">
        <f t="shared" si="457"/>
        <v>0</v>
      </c>
      <c r="BL172" s="45">
        <f t="shared" si="457"/>
        <v>0</v>
      </c>
      <c r="BM172" s="45">
        <f t="shared" si="457"/>
        <v>0.09389</v>
      </c>
      <c r="BN172" s="45">
        <f t="shared" si="457"/>
        <v>0</v>
      </c>
      <c r="BO172" s="45">
        <f t="shared" si="457"/>
        <v>0</v>
      </c>
      <c r="BP172" s="45">
        <f t="shared" ref="BP172:BY173" si="458">AA$174*IF(AA172&lt;&gt;"",AA172,$F172)</f>
        <v>0</v>
      </c>
      <c r="BQ172" s="45">
        <f t="shared" si="458"/>
        <v>0</v>
      </c>
      <c r="BR172" s="45">
        <f t="shared" si="458"/>
        <v>0</v>
      </c>
      <c r="BS172" s="45">
        <f t="shared" si="458"/>
        <v>0</v>
      </c>
      <c r="BT172" s="45">
        <f t="shared" si="458"/>
        <v>0.0985470632712264</v>
      </c>
      <c r="BU172" s="45">
        <f t="shared" si="458"/>
        <v>0</v>
      </c>
      <c r="BV172" s="45">
        <f t="shared" si="458"/>
        <v>0</v>
      </c>
      <c r="BW172" s="45">
        <f t="shared" si="458"/>
        <v>0.0566552436759358</v>
      </c>
      <c r="BX172" s="45">
        <f t="shared" si="458"/>
        <v>0</v>
      </c>
      <c r="BY172" s="45">
        <f t="shared" si="458"/>
        <v>0.0470857142857143</v>
      </c>
      <c r="BZ172" s="45">
        <f t="shared" ref="BZ172:CF173" si="459">AK$174*IF(AK172&lt;&gt;"",AK172,$F172)</f>
        <v>0</v>
      </c>
      <c r="CA172" s="45">
        <f t="shared" si="459"/>
        <v>0</v>
      </c>
      <c r="CB172" s="45">
        <f t="shared" si="459"/>
        <v>0</v>
      </c>
      <c r="CC172" s="45">
        <f t="shared" si="459"/>
        <v>0</v>
      </c>
      <c r="CD172" s="45">
        <f t="shared" si="459"/>
        <v>0</v>
      </c>
      <c r="CE172" s="45">
        <f t="shared" si="459"/>
        <v>0</v>
      </c>
      <c r="CF172" s="45">
        <f t="shared" si="459"/>
        <v>0</v>
      </c>
      <c r="CG172" s="17"/>
      <c r="CH172" s="17"/>
    </row>
    <row r="173" spans="3:86">
      <c r="C173" t="s">
        <v>850</v>
      </c>
      <c r="D173" t="s">
        <v>1505</v>
      </c>
      <c r="E173" t="s">
        <v>1217</v>
      </c>
      <c r="F173" s="17">
        <v>3.38</v>
      </c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U173" s="17" t="str">
        <f>E173</f>
        <v>INDHH2</v>
      </c>
      <c r="AV173" s="45">
        <f t="shared" si="456"/>
        <v>0</v>
      </c>
      <c r="AW173" s="45">
        <f t="shared" si="456"/>
        <v>0.471059152269988</v>
      </c>
      <c r="AX173" s="45">
        <f t="shared" si="456"/>
        <v>0</v>
      </c>
      <c r="AY173" s="45">
        <f t="shared" si="456"/>
        <v>0.0386516940523985</v>
      </c>
      <c r="AZ173" s="45">
        <f t="shared" si="456"/>
        <v>0</v>
      </c>
      <c r="BA173" s="45">
        <f t="shared" si="456"/>
        <v>0.369394863157895</v>
      </c>
      <c r="BB173" s="45">
        <f t="shared" si="456"/>
        <v>9.24624957605833</v>
      </c>
      <c r="BC173" s="45">
        <f t="shared" si="456"/>
        <v>0</v>
      </c>
      <c r="BD173" s="45">
        <f t="shared" si="456"/>
        <v>0</v>
      </c>
      <c r="BE173" s="45">
        <f t="shared" si="456"/>
        <v>0.0470818989280245</v>
      </c>
      <c r="BF173" s="45">
        <f t="shared" si="457"/>
        <v>1.219335</v>
      </c>
      <c r="BG173" s="45">
        <f t="shared" si="457"/>
        <v>0.119816621227431</v>
      </c>
      <c r="BH173" s="45">
        <f t="shared" si="457"/>
        <v>2.8381184</v>
      </c>
      <c r="BI173" s="45">
        <f t="shared" si="457"/>
        <v>0</v>
      </c>
      <c r="BJ173" s="45">
        <f t="shared" si="457"/>
        <v>0.676386285714286</v>
      </c>
      <c r="BK173" s="45">
        <f t="shared" si="457"/>
        <v>0</v>
      </c>
      <c r="BL173" s="45">
        <f t="shared" si="457"/>
        <v>0</v>
      </c>
      <c r="BM173" s="45">
        <f t="shared" si="457"/>
        <v>0.3173482</v>
      </c>
      <c r="BN173" s="45">
        <f t="shared" si="457"/>
        <v>0</v>
      </c>
      <c r="BO173" s="45">
        <f t="shared" si="457"/>
        <v>0</v>
      </c>
      <c r="BP173" s="45">
        <f t="shared" si="458"/>
        <v>0</v>
      </c>
      <c r="BQ173" s="45">
        <f t="shared" si="458"/>
        <v>0</v>
      </c>
      <c r="BR173" s="45">
        <f t="shared" si="458"/>
        <v>0</v>
      </c>
      <c r="BS173" s="45">
        <f t="shared" si="458"/>
        <v>0</v>
      </c>
      <c r="BT173" s="45">
        <f t="shared" si="458"/>
        <v>0.333089073856745</v>
      </c>
      <c r="BU173" s="45">
        <f t="shared" si="458"/>
        <v>0</v>
      </c>
      <c r="BV173" s="45">
        <f t="shared" si="458"/>
        <v>0</v>
      </c>
      <c r="BW173" s="45">
        <f t="shared" si="458"/>
        <v>0.191494723624663</v>
      </c>
      <c r="BX173" s="45">
        <f t="shared" si="458"/>
        <v>0</v>
      </c>
      <c r="BY173" s="45">
        <f t="shared" si="458"/>
        <v>0.159149714285714</v>
      </c>
      <c r="BZ173" s="45">
        <f t="shared" si="459"/>
        <v>0</v>
      </c>
      <c r="CA173" s="45">
        <f t="shared" si="459"/>
        <v>0</v>
      </c>
      <c r="CB173" s="45">
        <f t="shared" si="459"/>
        <v>0</v>
      </c>
      <c r="CC173" s="45">
        <f t="shared" si="459"/>
        <v>0</v>
      </c>
      <c r="CD173" s="45">
        <f t="shared" si="459"/>
        <v>0</v>
      </c>
      <c r="CE173" s="45">
        <f t="shared" si="459"/>
        <v>0</v>
      </c>
      <c r="CF173" s="45">
        <f t="shared" si="459"/>
        <v>0</v>
      </c>
      <c r="CG173" s="17"/>
      <c r="CH173" s="17"/>
    </row>
    <row r="174" spans="3:86">
      <c r="C174" t="s">
        <v>850</v>
      </c>
      <c r="D174" t="s">
        <v>1387</v>
      </c>
      <c r="E174" t="s">
        <v>1504</v>
      </c>
      <c r="G174" s="198">
        <f t="shared" ref="G174:AQ174" si="460">G$125*G115</f>
        <v>0</v>
      </c>
      <c r="H174" s="198">
        <f t="shared" si="460"/>
        <v>0.13936661309763</v>
      </c>
      <c r="I174" s="198">
        <f t="shared" si="460"/>
        <v>0</v>
      </c>
      <c r="J174" s="198">
        <f t="shared" si="460"/>
        <v>0.011435412441538</v>
      </c>
      <c r="K174" s="198">
        <f t="shared" si="460"/>
        <v>0</v>
      </c>
      <c r="L174" s="198">
        <f t="shared" si="460"/>
        <v>0.109288421052632</v>
      </c>
      <c r="M174" s="198">
        <f t="shared" si="460"/>
        <v>2.73557679765039</v>
      </c>
      <c r="N174" s="198">
        <f t="shared" si="460"/>
        <v>0</v>
      </c>
      <c r="O174" s="198">
        <f t="shared" si="460"/>
        <v>0</v>
      </c>
      <c r="P174" s="198">
        <f t="shared" si="460"/>
        <v>0.0139295558958652</v>
      </c>
      <c r="Q174" s="198">
        <f t="shared" si="460"/>
        <v>0.36075</v>
      </c>
      <c r="R174" s="198">
        <f t="shared" si="460"/>
        <v>0.0354487045051572</v>
      </c>
      <c r="S174" s="198">
        <f t="shared" si="460"/>
        <v>0.83968</v>
      </c>
      <c r="T174" s="198">
        <f t="shared" si="460"/>
        <v>0</v>
      </c>
      <c r="U174" s="198">
        <f t="shared" si="460"/>
        <v>0.200114285714286</v>
      </c>
      <c r="V174" s="198">
        <f t="shared" si="460"/>
        <v>0</v>
      </c>
      <c r="W174" s="198">
        <f t="shared" si="460"/>
        <v>0</v>
      </c>
      <c r="X174" s="198">
        <f t="shared" si="460"/>
        <v>0.09389</v>
      </c>
      <c r="Y174" s="198">
        <f t="shared" si="460"/>
        <v>0</v>
      </c>
      <c r="Z174" s="198">
        <f t="shared" si="460"/>
        <v>0</v>
      </c>
      <c r="AA174" s="198">
        <f t="shared" si="460"/>
        <v>0</v>
      </c>
      <c r="AB174" s="198">
        <f t="shared" si="460"/>
        <v>0</v>
      </c>
      <c r="AC174" s="198">
        <f t="shared" si="460"/>
        <v>0</v>
      </c>
      <c r="AD174" s="198">
        <f t="shared" si="460"/>
        <v>0</v>
      </c>
      <c r="AE174" s="198">
        <f t="shared" si="460"/>
        <v>0.0985470632712264</v>
      </c>
      <c r="AF174" s="198">
        <f t="shared" si="460"/>
        <v>0</v>
      </c>
      <c r="AG174" s="198">
        <f t="shared" si="460"/>
        <v>0</v>
      </c>
      <c r="AH174" s="198">
        <f t="shared" si="460"/>
        <v>0.0566552436759358</v>
      </c>
      <c r="AI174" s="198">
        <f t="shared" si="460"/>
        <v>0</v>
      </c>
      <c r="AJ174" s="198">
        <f t="shared" si="460"/>
        <v>0.0470857142857143</v>
      </c>
      <c r="AK174" s="198">
        <f t="shared" si="460"/>
        <v>0</v>
      </c>
      <c r="AL174" s="198">
        <f t="shared" si="460"/>
        <v>0</v>
      </c>
      <c r="AM174" s="198">
        <f t="shared" si="460"/>
        <v>0</v>
      </c>
      <c r="AN174" s="198">
        <f t="shared" si="460"/>
        <v>0</v>
      </c>
      <c r="AO174" s="198">
        <f t="shared" si="460"/>
        <v>0</v>
      </c>
      <c r="AP174" s="198">
        <f t="shared" si="460"/>
        <v>0</v>
      </c>
      <c r="AQ174" s="198">
        <f t="shared" si="460"/>
        <v>0</v>
      </c>
      <c r="AR174" s="198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</row>
    <row r="175" ht="14.25" spans="3:86">
      <c r="C175" s="8" t="s">
        <v>1558</v>
      </c>
      <c r="D175" s="8"/>
      <c r="E175" s="8"/>
      <c r="F175" s="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18"/>
      <c r="AP175" s="218"/>
      <c r="AQ175" s="218"/>
      <c r="AR175" s="220"/>
      <c r="AT175" s="55" t="s">
        <v>1494</v>
      </c>
      <c r="AV175" s="6" t="str">
        <f t="shared" ref="AV175:CF175" si="461">G$122</f>
        <v>AT</v>
      </c>
      <c r="AW175" s="6" t="str">
        <f t="shared" si="461"/>
        <v>BE</v>
      </c>
      <c r="AX175" s="6" t="str">
        <f t="shared" si="461"/>
        <v>BG</v>
      </c>
      <c r="AY175" s="6" t="str">
        <f t="shared" si="461"/>
        <v>CH</v>
      </c>
      <c r="AZ175" s="6" t="str">
        <f t="shared" si="461"/>
        <v>CY</v>
      </c>
      <c r="BA175" s="6" t="str">
        <f t="shared" si="461"/>
        <v>CZ</v>
      </c>
      <c r="BB175" s="6" t="str">
        <f t="shared" si="461"/>
        <v>DE</v>
      </c>
      <c r="BC175" s="6" t="str">
        <f t="shared" si="461"/>
        <v>DK</v>
      </c>
      <c r="BD175" s="6" t="str">
        <f t="shared" si="461"/>
        <v>EE</v>
      </c>
      <c r="BE175" s="6" t="str">
        <f t="shared" si="461"/>
        <v>EL</v>
      </c>
      <c r="BF175" s="6" t="str">
        <f t="shared" si="461"/>
        <v>ES</v>
      </c>
      <c r="BG175" s="6" t="str">
        <f t="shared" si="461"/>
        <v>FI</v>
      </c>
      <c r="BH175" s="6" t="str">
        <f t="shared" si="461"/>
        <v>FR</v>
      </c>
      <c r="BI175" s="6" t="str">
        <f t="shared" si="461"/>
        <v>HR</v>
      </c>
      <c r="BJ175" s="6" t="str">
        <f t="shared" si="461"/>
        <v>HU</v>
      </c>
      <c r="BK175" s="6" t="str">
        <f t="shared" si="461"/>
        <v>IE</v>
      </c>
      <c r="BL175" s="6" t="str">
        <f t="shared" si="461"/>
        <v>IS</v>
      </c>
      <c r="BM175" s="6" t="str">
        <f t="shared" si="461"/>
        <v>IT</v>
      </c>
      <c r="BN175" s="6" t="str">
        <f t="shared" si="461"/>
        <v>LT</v>
      </c>
      <c r="BO175" s="6" t="str">
        <f t="shared" si="461"/>
        <v>LU</v>
      </c>
      <c r="BP175" s="6" t="str">
        <f t="shared" si="461"/>
        <v>LV</v>
      </c>
      <c r="BQ175" s="6" t="str">
        <f t="shared" si="461"/>
        <v>MT</v>
      </c>
      <c r="BR175" s="6" t="str">
        <f t="shared" si="461"/>
        <v>NL</v>
      </c>
      <c r="BS175" s="6" t="str">
        <f t="shared" si="461"/>
        <v>NO</v>
      </c>
      <c r="BT175" s="6" t="str">
        <f t="shared" si="461"/>
        <v>PL</v>
      </c>
      <c r="BU175" s="6" t="str">
        <f t="shared" si="461"/>
        <v>PT</v>
      </c>
      <c r="BV175" s="6" t="str">
        <f t="shared" si="461"/>
        <v>RO</v>
      </c>
      <c r="BW175" s="6" t="str">
        <f t="shared" si="461"/>
        <v>SE</v>
      </c>
      <c r="BX175" s="6" t="str">
        <f t="shared" si="461"/>
        <v>SI</v>
      </c>
      <c r="BY175" s="6" t="str">
        <f t="shared" si="461"/>
        <v>SK</v>
      </c>
      <c r="BZ175" s="6" t="str">
        <f t="shared" si="461"/>
        <v>UK</v>
      </c>
      <c r="CA175" s="6" t="str">
        <f t="shared" si="461"/>
        <v>AL</v>
      </c>
      <c r="CB175" s="6" t="str">
        <f t="shared" si="461"/>
        <v>BA</v>
      </c>
      <c r="CC175" s="6" t="str">
        <f t="shared" si="461"/>
        <v>KS</v>
      </c>
      <c r="CD175" s="6" t="str">
        <f t="shared" si="461"/>
        <v>ME</v>
      </c>
      <c r="CE175" s="6" t="str">
        <f t="shared" si="461"/>
        <v>MK</v>
      </c>
      <c r="CF175" s="6" t="str">
        <f t="shared" si="461"/>
        <v>RS</v>
      </c>
      <c r="CG175" s="17"/>
      <c r="CH175" s="17"/>
    </row>
    <row r="176" spans="3:86">
      <c r="C176" t="s">
        <v>852</v>
      </c>
      <c r="D176" t="s">
        <v>1503</v>
      </c>
      <c r="E176" t="s">
        <v>1262</v>
      </c>
      <c r="F176" s="197">
        <v>2.19</v>
      </c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7"/>
      <c r="AB176" s="197"/>
      <c r="AC176" s="197"/>
      <c r="AD176" s="197"/>
      <c r="AE176" s="197"/>
      <c r="AF176" s="197"/>
      <c r="AG176" s="197"/>
      <c r="AH176" s="197"/>
      <c r="AI176" s="197"/>
      <c r="AJ176" s="197"/>
      <c r="AK176" s="197"/>
      <c r="AL176" s="197"/>
      <c r="AM176" s="197"/>
      <c r="AN176" s="197"/>
      <c r="AO176" s="197"/>
      <c r="AP176" s="197"/>
      <c r="AQ176" s="197"/>
      <c r="AR176" s="197"/>
      <c r="AS176" s="4"/>
      <c r="AT176" s="17" t="str">
        <f>E176</f>
        <v>ICLHTH</v>
      </c>
      <c r="AV176" s="45">
        <f t="shared" ref="AV176:BE177" si="462">G$181*IF(G176&lt;&gt;"",G176,$F176)</f>
        <v>0</v>
      </c>
      <c r="AW176" s="45">
        <f t="shared" si="462"/>
        <v>0</v>
      </c>
      <c r="AX176" s="45">
        <f>I$181*IF(I176&lt;&gt;"",I176,$F176)</f>
        <v>0</v>
      </c>
      <c r="AY176" s="45">
        <f t="shared" si="462"/>
        <v>0</v>
      </c>
      <c r="AZ176" s="45">
        <f t="shared" si="462"/>
        <v>0</v>
      </c>
      <c r="BA176" s="45">
        <f t="shared" si="462"/>
        <v>0.0265935157894737</v>
      </c>
      <c r="BB176" s="45">
        <f t="shared" si="462"/>
        <v>0</v>
      </c>
      <c r="BC176" s="45">
        <f t="shared" si="462"/>
        <v>0</v>
      </c>
      <c r="BD176" s="45">
        <f t="shared" si="462"/>
        <v>0</v>
      </c>
      <c r="BE176" s="45">
        <f t="shared" si="462"/>
        <v>0</v>
      </c>
      <c r="BF176" s="45">
        <f t="shared" ref="BF176:BO177" si="463">Q$181*IF(Q176&lt;&gt;"",Q176,$F176)</f>
        <v>0</v>
      </c>
      <c r="BG176" s="45">
        <f t="shared" si="463"/>
        <v>0</v>
      </c>
      <c r="BH176" s="45">
        <f t="shared" si="463"/>
        <v>0</v>
      </c>
      <c r="BI176" s="45">
        <f t="shared" si="463"/>
        <v>0</v>
      </c>
      <c r="BJ176" s="45">
        <f t="shared" si="463"/>
        <v>0</v>
      </c>
      <c r="BK176" s="45">
        <f t="shared" si="463"/>
        <v>0</v>
      </c>
      <c r="BL176" s="45">
        <f t="shared" si="463"/>
        <v>0</v>
      </c>
      <c r="BM176" s="45">
        <f t="shared" si="463"/>
        <v>0</v>
      </c>
      <c r="BN176" s="45">
        <f t="shared" si="463"/>
        <v>0</v>
      </c>
      <c r="BO176" s="45">
        <f t="shared" si="463"/>
        <v>0</v>
      </c>
      <c r="BP176" s="45">
        <f t="shared" ref="BP176:BY177" si="464">AA$181*IF(AA176&lt;&gt;"",AA176,$F176)</f>
        <v>0</v>
      </c>
      <c r="BQ176" s="45">
        <f t="shared" si="464"/>
        <v>0</v>
      </c>
      <c r="BR176" s="45">
        <f t="shared" si="464"/>
        <v>0</v>
      </c>
      <c r="BS176" s="45">
        <f t="shared" si="464"/>
        <v>0</v>
      </c>
      <c r="BT176" s="45">
        <f t="shared" si="464"/>
        <v>0.0753600431946007</v>
      </c>
      <c r="BU176" s="45">
        <f t="shared" si="464"/>
        <v>0</v>
      </c>
      <c r="BV176" s="45">
        <f t="shared" si="464"/>
        <v>0</v>
      </c>
      <c r="BW176" s="45">
        <f t="shared" si="464"/>
        <v>0</v>
      </c>
      <c r="BX176" s="45">
        <f t="shared" si="464"/>
        <v>0</v>
      </c>
      <c r="BY176" s="45">
        <f t="shared" si="464"/>
        <v>0</v>
      </c>
      <c r="BZ176" s="45">
        <f t="shared" ref="BZ176:CF177" si="465">AK$181*IF(AK176&lt;&gt;"",AK176,$F176)</f>
        <v>0</v>
      </c>
      <c r="CA176" s="45">
        <f t="shared" si="465"/>
        <v>0</v>
      </c>
      <c r="CB176" s="45">
        <f t="shared" si="465"/>
        <v>0</v>
      </c>
      <c r="CC176" s="45">
        <f t="shared" si="465"/>
        <v>0</v>
      </c>
      <c r="CD176" s="45">
        <f t="shared" si="465"/>
        <v>0</v>
      </c>
      <c r="CE176" s="45">
        <f t="shared" si="465"/>
        <v>0</v>
      </c>
      <c r="CF176" s="45">
        <f t="shared" si="465"/>
        <v>0</v>
      </c>
      <c r="CG176" s="17"/>
      <c r="CH176" s="17"/>
    </row>
    <row r="177" spans="3:86">
      <c r="C177" t="s">
        <v>852</v>
      </c>
      <c r="D177" t="s">
        <v>1503</v>
      </c>
      <c r="E177" t="s">
        <v>247</v>
      </c>
      <c r="F177" s="197">
        <v>10.69</v>
      </c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7"/>
      <c r="AB177" s="197"/>
      <c r="AC177" s="197"/>
      <c r="AD177" s="197"/>
      <c r="AE177" s="197"/>
      <c r="AF177" s="197"/>
      <c r="AG177" s="197"/>
      <c r="AH177" s="197"/>
      <c r="AI177" s="197"/>
      <c r="AJ177" s="197"/>
      <c r="AK177" s="197"/>
      <c r="AL177" s="197"/>
      <c r="AM177" s="197"/>
      <c r="AN177" s="197"/>
      <c r="AO177" s="197"/>
      <c r="AP177" s="197"/>
      <c r="AQ177" s="197"/>
      <c r="AR177" s="197"/>
      <c r="AS177" s="4"/>
      <c r="AT177" s="17" t="str">
        <f>E177</f>
        <v>INDELC</v>
      </c>
      <c r="AV177" s="45">
        <f t="shared" si="462"/>
        <v>0</v>
      </c>
      <c r="AW177" s="45">
        <f t="shared" si="462"/>
        <v>0</v>
      </c>
      <c r="AX177" s="45">
        <f t="shared" si="462"/>
        <v>0</v>
      </c>
      <c r="AY177" s="45">
        <f t="shared" si="462"/>
        <v>0</v>
      </c>
      <c r="AZ177" s="45">
        <f t="shared" si="462"/>
        <v>0</v>
      </c>
      <c r="BA177" s="45">
        <f t="shared" si="462"/>
        <v>0.129810357894737</v>
      </c>
      <c r="BB177" s="45">
        <f t="shared" si="462"/>
        <v>0</v>
      </c>
      <c r="BC177" s="45">
        <f t="shared" si="462"/>
        <v>0</v>
      </c>
      <c r="BD177" s="45">
        <f t="shared" si="462"/>
        <v>0</v>
      </c>
      <c r="BE177" s="45">
        <f t="shared" si="462"/>
        <v>0</v>
      </c>
      <c r="BF177" s="45">
        <f t="shared" si="463"/>
        <v>0</v>
      </c>
      <c r="BG177" s="45">
        <f t="shared" si="463"/>
        <v>0</v>
      </c>
      <c r="BH177" s="45">
        <f t="shared" si="463"/>
        <v>0</v>
      </c>
      <c r="BI177" s="45">
        <f t="shared" si="463"/>
        <v>0</v>
      </c>
      <c r="BJ177" s="45">
        <f t="shared" si="463"/>
        <v>0</v>
      </c>
      <c r="BK177" s="45">
        <f t="shared" si="463"/>
        <v>0</v>
      </c>
      <c r="BL177" s="45">
        <f t="shared" si="463"/>
        <v>0</v>
      </c>
      <c r="BM177" s="45">
        <f t="shared" si="463"/>
        <v>0</v>
      </c>
      <c r="BN177" s="45">
        <f t="shared" si="463"/>
        <v>0</v>
      </c>
      <c r="BO177" s="45">
        <f t="shared" si="463"/>
        <v>0</v>
      </c>
      <c r="BP177" s="45">
        <f t="shared" si="464"/>
        <v>0</v>
      </c>
      <c r="BQ177" s="45">
        <f t="shared" si="464"/>
        <v>0</v>
      </c>
      <c r="BR177" s="45">
        <f t="shared" si="464"/>
        <v>0</v>
      </c>
      <c r="BS177" s="45">
        <f t="shared" si="464"/>
        <v>0</v>
      </c>
      <c r="BT177" s="45">
        <f t="shared" si="464"/>
        <v>0.367853361529809</v>
      </c>
      <c r="BU177" s="45">
        <f t="shared" si="464"/>
        <v>0</v>
      </c>
      <c r="BV177" s="45">
        <f t="shared" si="464"/>
        <v>0</v>
      </c>
      <c r="BW177" s="45">
        <f t="shared" si="464"/>
        <v>0</v>
      </c>
      <c r="BX177" s="45">
        <f t="shared" si="464"/>
        <v>0</v>
      </c>
      <c r="BY177" s="45">
        <f t="shared" si="464"/>
        <v>0</v>
      </c>
      <c r="BZ177" s="45">
        <f t="shared" si="465"/>
        <v>0</v>
      </c>
      <c r="CA177" s="45">
        <f t="shared" si="465"/>
        <v>0</v>
      </c>
      <c r="CB177" s="45">
        <f t="shared" si="465"/>
        <v>0</v>
      </c>
      <c r="CC177" s="45">
        <f t="shared" si="465"/>
        <v>0</v>
      </c>
      <c r="CD177" s="45">
        <f t="shared" si="465"/>
        <v>0</v>
      </c>
      <c r="CE177" s="45">
        <f t="shared" si="465"/>
        <v>0</v>
      </c>
      <c r="CF177" s="45">
        <f t="shared" si="465"/>
        <v>0</v>
      </c>
      <c r="CG177" s="17"/>
      <c r="CH177" s="17"/>
    </row>
    <row r="178" spans="3:86">
      <c r="C178" t="s">
        <v>852</v>
      </c>
      <c r="D178" t="s">
        <v>1393</v>
      </c>
      <c r="E178" t="s">
        <v>1504</v>
      </c>
      <c r="F178" s="111">
        <v>20</v>
      </c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5"/>
      <c r="AP178" s="95"/>
      <c r="AQ178" s="95"/>
      <c r="AR178" s="95"/>
      <c r="AS178" s="56"/>
      <c r="AU178" s="107" t="s">
        <v>1440</v>
      </c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</row>
    <row r="179" spans="3:86">
      <c r="C179" t="s">
        <v>852</v>
      </c>
      <c r="D179" t="s">
        <v>1505</v>
      </c>
      <c r="E179" t="s">
        <v>1248</v>
      </c>
      <c r="F179" s="17">
        <v>1</v>
      </c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56"/>
      <c r="AU179" s="17" t="str">
        <f>E179</f>
        <v>ICL</v>
      </c>
      <c r="AV179" s="45">
        <f t="shared" ref="AV179:BE180" si="466">G$181*IF(G179&lt;&gt;"",G179,$F179)</f>
        <v>0</v>
      </c>
      <c r="AW179" s="45">
        <f t="shared" si="466"/>
        <v>0</v>
      </c>
      <c r="AX179" s="45">
        <f t="shared" si="466"/>
        <v>0</v>
      </c>
      <c r="AY179" s="45">
        <f t="shared" si="466"/>
        <v>0</v>
      </c>
      <c r="AZ179" s="45">
        <f t="shared" si="466"/>
        <v>0</v>
      </c>
      <c r="BA179" s="45">
        <f t="shared" si="466"/>
        <v>0.0121431578947368</v>
      </c>
      <c r="BB179" s="45">
        <f t="shared" si="466"/>
        <v>0</v>
      </c>
      <c r="BC179" s="45">
        <f t="shared" si="466"/>
        <v>0</v>
      </c>
      <c r="BD179" s="45">
        <f t="shared" si="466"/>
        <v>0</v>
      </c>
      <c r="BE179" s="45">
        <f t="shared" si="466"/>
        <v>0</v>
      </c>
      <c r="BF179" s="45">
        <f t="shared" ref="BF179:BO180" si="467">Q$181*IF(Q179&lt;&gt;"",Q179,$F179)</f>
        <v>0</v>
      </c>
      <c r="BG179" s="45">
        <f t="shared" si="467"/>
        <v>0</v>
      </c>
      <c r="BH179" s="45">
        <f t="shared" si="467"/>
        <v>0</v>
      </c>
      <c r="BI179" s="45">
        <f t="shared" si="467"/>
        <v>0</v>
      </c>
      <c r="BJ179" s="45">
        <f t="shared" si="467"/>
        <v>0</v>
      </c>
      <c r="BK179" s="45">
        <f t="shared" si="467"/>
        <v>0</v>
      </c>
      <c r="BL179" s="45">
        <f t="shared" si="467"/>
        <v>0</v>
      </c>
      <c r="BM179" s="45">
        <f t="shared" si="467"/>
        <v>0</v>
      </c>
      <c r="BN179" s="45">
        <f t="shared" si="467"/>
        <v>0</v>
      </c>
      <c r="BO179" s="45">
        <f t="shared" si="467"/>
        <v>0</v>
      </c>
      <c r="BP179" s="45">
        <f t="shared" ref="BP179:BY180" si="468">AA$181*IF(AA179&lt;&gt;"",AA179,$F179)</f>
        <v>0</v>
      </c>
      <c r="BQ179" s="45">
        <f t="shared" si="468"/>
        <v>0</v>
      </c>
      <c r="BR179" s="45">
        <f t="shared" si="468"/>
        <v>0</v>
      </c>
      <c r="BS179" s="45">
        <f t="shared" si="468"/>
        <v>0</v>
      </c>
      <c r="BT179" s="45">
        <f t="shared" si="468"/>
        <v>0.0344109786276715</v>
      </c>
      <c r="BU179" s="45">
        <f t="shared" si="468"/>
        <v>0</v>
      </c>
      <c r="BV179" s="45">
        <f t="shared" si="468"/>
        <v>0</v>
      </c>
      <c r="BW179" s="45">
        <f t="shared" si="468"/>
        <v>0</v>
      </c>
      <c r="BX179" s="45">
        <f t="shared" si="468"/>
        <v>0</v>
      </c>
      <c r="BY179" s="45">
        <f t="shared" si="468"/>
        <v>0</v>
      </c>
      <c r="BZ179" s="45">
        <f t="shared" ref="BZ179:CF180" si="469">AK$181*IF(AK179&lt;&gt;"",AK179,$F179)</f>
        <v>0</v>
      </c>
      <c r="CA179" s="45">
        <f t="shared" si="469"/>
        <v>0</v>
      </c>
      <c r="CB179" s="45">
        <f t="shared" si="469"/>
        <v>0</v>
      </c>
      <c r="CC179" s="45">
        <f t="shared" si="469"/>
        <v>0</v>
      </c>
      <c r="CD179" s="45">
        <f t="shared" si="469"/>
        <v>0</v>
      </c>
      <c r="CE179" s="45">
        <f t="shared" si="469"/>
        <v>0</v>
      </c>
      <c r="CF179" s="45">
        <f t="shared" si="469"/>
        <v>0</v>
      </c>
      <c r="CG179" s="17"/>
      <c r="CH179" s="17"/>
    </row>
    <row r="180" spans="3:86">
      <c r="C180" t="s">
        <v>852</v>
      </c>
      <c r="D180" t="s">
        <v>1505</v>
      </c>
      <c r="E180" t="s">
        <v>1217</v>
      </c>
      <c r="F180" s="17">
        <v>3.38</v>
      </c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56"/>
      <c r="AU180" s="17" t="str">
        <f>E180</f>
        <v>INDHH2</v>
      </c>
      <c r="AV180" s="45">
        <f t="shared" si="466"/>
        <v>0</v>
      </c>
      <c r="AW180" s="45">
        <f t="shared" si="466"/>
        <v>0</v>
      </c>
      <c r="AX180" s="45">
        <f t="shared" si="466"/>
        <v>0</v>
      </c>
      <c r="AY180" s="45">
        <f t="shared" si="466"/>
        <v>0</v>
      </c>
      <c r="AZ180" s="45">
        <f t="shared" si="466"/>
        <v>0</v>
      </c>
      <c r="BA180" s="45">
        <f t="shared" si="466"/>
        <v>0.0410438736842105</v>
      </c>
      <c r="BB180" s="45">
        <f t="shared" si="466"/>
        <v>0</v>
      </c>
      <c r="BC180" s="45">
        <f t="shared" si="466"/>
        <v>0</v>
      </c>
      <c r="BD180" s="45">
        <f t="shared" si="466"/>
        <v>0</v>
      </c>
      <c r="BE180" s="45">
        <f t="shared" si="466"/>
        <v>0</v>
      </c>
      <c r="BF180" s="45">
        <f t="shared" si="467"/>
        <v>0</v>
      </c>
      <c r="BG180" s="45">
        <f t="shared" si="467"/>
        <v>0</v>
      </c>
      <c r="BH180" s="45">
        <f t="shared" si="467"/>
        <v>0</v>
      </c>
      <c r="BI180" s="45">
        <f t="shared" si="467"/>
        <v>0</v>
      </c>
      <c r="BJ180" s="45">
        <f t="shared" si="467"/>
        <v>0</v>
      </c>
      <c r="BK180" s="45">
        <f t="shared" si="467"/>
        <v>0</v>
      </c>
      <c r="BL180" s="45">
        <f t="shared" si="467"/>
        <v>0</v>
      </c>
      <c r="BM180" s="45">
        <f t="shared" si="467"/>
        <v>0</v>
      </c>
      <c r="BN180" s="45">
        <f t="shared" si="467"/>
        <v>0</v>
      </c>
      <c r="BO180" s="45">
        <f t="shared" si="467"/>
        <v>0</v>
      </c>
      <c r="BP180" s="45">
        <f t="shared" si="468"/>
        <v>0</v>
      </c>
      <c r="BQ180" s="45">
        <f t="shared" si="468"/>
        <v>0</v>
      </c>
      <c r="BR180" s="45">
        <f t="shared" si="468"/>
        <v>0</v>
      </c>
      <c r="BS180" s="45">
        <f t="shared" si="468"/>
        <v>0</v>
      </c>
      <c r="BT180" s="45">
        <f t="shared" si="468"/>
        <v>0.11630910776153</v>
      </c>
      <c r="BU180" s="45">
        <f t="shared" si="468"/>
        <v>0</v>
      </c>
      <c r="BV180" s="45">
        <f t="shared" si="468"/>
        <v>0</v>
      </c>
      <c r="BW180" s="45">
        <f t="shared" si="468"/>
        <v>0</v>
      </c>
      <c r="BX180" s="45">
        <f t="shared" si="468"/>
        <v>0</v>
      </c>
      <c r="BY180" s="45">
        <f t="shared" si="468"/>
        <v>0</v>
      </c>
      <c r="BZ180" s="45">
        <f t="shared" si="469"/>
        <v>0</v>
      </c>
      <c r="CA180" s="45">
        <f t="shared" si="469"/>
        <v>0</v>
      </c>
      <c r="CB180" s="45">
        <f t="shared" si="469"/>
        <v>0</v>
      </c>
      <c r="CC180" s="45">
        <f t="shared" si="469"/>
        <v>0</v>
      </c>
      <c r="CD180" s="45">
        <f t="shared" si="469"/>
        <v>0</v>
      </c>
      <c r="CE180" s="45">
        <f t="shared" si="469"/>
        <v>0</v>
      </c>
      <c r="CF180" s="45">
        <f t="shared" si="469"/>
        <v>0</v>
      </c>
      <c r="CG180" s="17"/>
      <c r="CH180" s="17"/>
    </row>
    <row r="181" spans="3:86">
      <c r="C181" t="s">
        <v>852</v>
      </c>
      <c r="D181" t="s">
        <v>1387</v>
      </c>
      <c r="E181" t="s">
        <v>1504</v>
      </c>
      <c r="G181" s="198">
        <f t="shared" ref="G181:AQ181" si="470">G$125*G116</f>
        <v>0</v>
      </c>
      <c r="H181" s="198">
        <f t="shared" si="470"/>
        <v>0</v>
      </c>
      <c r="I181" s="198">
        <f t="shared" si="470"/>
        <v>0</v>
      </c>
      <c r="J181" s="198">
        <f t="shared" si="470"/>
        <v>0</v>
      </c>
      <c r="K181" s="198">
        <f t="shared" si="470"/>
        <v>0</v>
      </c>
      <c r="L181" s="198">
        <f t="shared" si="470"/>
        <v>0.0121431578947368</v>
      </c>
      <c r="M181" s="198">
        <f t="shared" si="470"/>
        <v>0</v>
      </c>
      <c r="N181" s="198">
        <f t="shared" si="470"/>
        <v>0</v>
      </c>
      <c r="O181" s="198">
        <f t="shared" si="470"/>
        <v>0</v>
      </c>
      <c r="P181" s="198">
        <f t="shared" si="470"/>
        <v>0</v>
      </c>
      <c r="Q181" s="198">
        <f t="shared" si="470"/>
        <v>0</v>
      </c>
      <c r="R181" s="198">
        <f t="shared" si="470"/>
        <v>0</v>
      </c>
      <c r="S181" s="198">
        <f t="shared" si="470"/>
        <v>0</v>
      </c>
      <c r="T181" s="198">
        <f t="shared" si="470"/>
        <v>0</v>
      </c>
      <c r="U181" s="198">
        <f t="shared" si="470"/>
        <v>0</v>
      </c>
      <c r="V181" s="198">
        <f t="shared" si="470"/>
        <v>0</v>
      </c>
      <c r="W181" s="198">
        <f t="shared" si="470"/>
        <v>0</v>
      </c>
      <c r="X181" s="198">
        <f t="shared" si="470"/>
        <v>0</v>
      </c>
      <c r="Y181" s="198">
        <f t="shared" si="470"/>
        <v>0</v>
      </c>
      <c r="Z181" s="198">
        <f t="shared" si="470"/>
        <v>0</v>
      </c>
      <c r="AA181" s="198">
        <f t="shared" si="470"/>
        <v>0</v>
      </c>
      <c r="AB181" s="198">
        <f t="shared" si="470"/>
        <v>0</v>
      </c>
      <c r="AC181" s="198">
        <f t="shared" si="470"/>
        <v>0</v>
      </c>
      <c r="AD181" s="198">
        <f t="shared" si="470"/>
        <v>0</v>
      </c>
      <c r="AE181" s="198">
        <f t="shared" si="470"/>
        <v>0.0344109786276715</v>
      </c>
      <c r="AF181" s="198">
        <f t="shared" si="470"/>
        <v>0</v>
      </c>
      <c r="AG181" s="198">
        <f t="shared" si="470"/>
        <v>0</v>
      </c>
      <c r="AH181" s="198">
        <f t="shared" si="470"/>
        <v>0</v>
      </c>
      <c r="AI181" s="198">
        <f t="shared" si="470"/>
        <v>0</v>
      </c>
      <c r="AJ181" s="198">
        <f t="shared" si="470"/>
        <v>0</v>
      </c>
      <c r="AK181" s="198">
        <f t="shared" si="470"/>
        <v>0</v>
      </c>
      <c r="AL181" s="198">
        <f t="shared" si="470"/>
        <v>0</v>
      </c>
      <c r="AM181" s="198">
        <f t="shared" si="470"/>
        <v>0</v>
      </c>
      <c r="AN181" s="198">
        <f t="shared" si="470"/>
        <v>0</v>
      </c>
      <c r="AO181" s="198">
        <f t="shared" si="470"/>
        <v>0</v>
      </c>
      <c r="AP181" s="198">
        <f t="shared" si="470"/>
        <v>0</v>
      </c>
      <c r="AQ181" s="198">
        <f t="shared" si="470"/>
        <v>0</v>
      </c>
      <c r="AR181" s="198"/>
      <c r="AS181" s="56"/>
      <c r="AT181" s="4"/>
      <c r="AV181" s="4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</row>
    <row r="182" spans="1:85">
      <c r="A182" s="56"/>
      <c r="AS182" s="56"/>
      <c r="CG182" s="17"/>
    </row>
    <row r="183" spans="1:129">
      <c r="A183" s="56"/>
      <c r="AS183" s="56"/>
      <c r="AT183" s="4"/>
      <c r="AV183" s="4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DY183" s="153" t="s">
        <v>604</v>
      </c>
    </row>
    <row r="184" spans="1:129">
      <c r="A184" s="56"/>
      <c r="AS184" s="56"/>
      <c r="AT184" s="4"/>
      <c r="AV184" s="4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DY184" s="153" t="s">
        <v>1418</v>
      </c>
    </row>
    <row r="185" ht="23.25" spans="1:129">
      <c r="A185" s="56"/>
      <c r="C185" s="18" t="s">
        <v>1559</v>
      </c>
      <c r="D185" s="18"/>
      <c r="AS185" s="56"/>
      <c r="AT185" s="4"/>
      <c r="AV185" s="4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DY185" s="54" t="s">
        <v>1419</v>
      </c>
    </row>
    <row r="186" spans="1:129">
      <c r="A186" s="5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L186"/>
      <c r="AM186"/>
      <c r="AN186"/>
      <c r="AO186"/>
      <c r="AP186"/>
      <c r="AS186" s="56"/>
      <c r="CG186" s="17"/>
      <c r="DY186" s="153" t="s">
        <v>598</v>
      </c>
    </row>
    <row r="187" spans="1:129">
      <c r="A187" s="56"/>
      <c r="E187" s="5" t="s">
        <v>1379</v>
      </c>
      <c r="AS187" s="56"/>
      <c r="DY187" s="153" t="s">
        <v>599</v>
      </c>
    </row>
    <row r="188" ht="14.25" spans="1:84">
      <c r="A188" s="56"/>
      <c r="C188" s="2" t="s">
        <v>748</v>
      </c>
      <c r="D188" s="2" t="s">
        <v>1382</v>
      </c>
      <c r="E188" s="2" t="s">
        <v>1150</v>
      </c>
      <c r="F188" s="94">
        <v>2010</v>
      </c>
      <c r="G188" s="6" t="s">
        <v>21</v>
      </c>
      <c r="H188" s="6" t="s">
        <v>22</v>
      </c>
      <c r="I188" s="6" t="s">
        <v>23</v>
      </c>
      <c r="J188" s="6" t="s">
        <v>289</v>
      </c>
      <c r="K188" s="6" t="s">
        <v>24</v>
      </c>
      <c r="L188" s="6" t="s">
        <v>25</v>
      </c>
      <c r="M188" s="6" t="s">
        <v>26</v>
      </c>
      <c r="N188" s="6" t="s">
        <v>27</v>
      </c>
      <c r="O188" s="6" t="s">
        <v>28</v>
      </c>
      <c r="P188" s="6" t="s">
        <v>29</v>
      </c>
      <c r="Q188" s="6" t="s">
        <v>30</v>
      </c>
      <c r="R188" s="6" t="s">
        <v>31</v>
      </c>
      <c r="S188" s="6" t="s">
        <v>32</v>
      </c>
      <c r="T188" s="6" t="s">
        <v>33</v>
      </c>
      <c r="U188" s="6" t="s">
        <v>34</v>
      </c>
      <c r="V188" s="6" t="s">
        <v>35</v>
      </c>
      <c r="W188" s="6" t="s">
        <v>36</v>
      </c>
      <c r="X188" s="6" t="s">
        <v>37</v>
      </c>
      <c r="Y188" s="6" t="s">
        <v>38</v>
      </c>
      <c r="Z188" s="6" t="s">
        <v>39</v>
      </c>
      <c r="AA188" s="6" t="s">
        <v>40</v>
      </c>
      <c r="AB188" s="6" t="s">
        <v>43</v>
      </c>
      <c r="AC188" s="6" t="s">
        <v>44</v>
      </c>
      <c r="AD188" s="6" t="s">
        <v>45</v>
      </c>
      <c r="AE188" s="6" t="s">
        <v>46</v>
      </c>
      <c r="AF188" s="6" t="s">
        <v>47</v>
      </c>
      <c r="AG188" s="6" t="s">
        <v>48</v>
      </c>
      <c r="AH188" s="6" t="s">
        <v>50</v>
      </c>
      <c r="AI188" s="6" t="s">
        <v>51</v>
      </c>
      <c r="AJ188" s="6" t="s">
        <v>52</v>
      </c>
      <c r="AK188" s="6" t="s">
        <v>53</v>
      </c>
      <c r="AL188" s="6" t="s">
        <v>290</v>
      </c>
      <c r="AM188" s="6" t="s">
        <v>291</v>
      </c>
      <c r="AN188" s="6" t="s">
        <v>292</v>
      </c>
      <c r="AO188" s="6" t="s">
        <v>41</v>
      </c>
      <c r="AP188" s="6" t="s">
        <v>42</v>
      </c>
      <c r="AQ188" s="6" t="s">
        <v>49</v>
      </c>
      <c r="AR188" s="120"/>
      <c r="AT188" s="55" t="s">
        <v>1560</v>
      </c>
      <c r="AV188" s="6" t="str">
        <f t="shared" ref="AV188:CF188" si="471">G$122</f>
        <v>AT</v>
      </c>
      <c r="AW188" s="6" t="str">
        <f t="shared" si="471"/>
        <v>BE</v>
      </c>
      <c r="AX188" s="6" t="str">
        <f t="shared" si="471"/>
        <v>BG</v>
      </c>
      <c r="AY188" s="6" t="str">
        <f t="shared" si="471"/>
        <v>CH</v>
      </c>
      <c r="AZ188" s="6" t="str">
        <f t="shared" si="471"/>
        <v>CY</v>
      </c>
      <c r="BA188" s="6" t="str">
        <f t="shared" si="471"/>
        <v>CZ</v>
      </c>
      <c r="BB188" s="6" t="str">
        <f t="shared" si="471"/>
        <v>DE</v>
      </c>
      <c r="BC188" s="6" t="str">
        <f t="shared" si="471"/>
        <v>DK</v>
      </c>
      <c r="BD188" s="6" t="str">
        <f t="shared" si="471"/>
        <v>EE</v>
      </c>
      <c r="BE188" s="6" t="str">
        <f t="shared" si="471"/>
        <v>EL</v>
      </c>
      <c r="BF188" s="6" t="str">
        <f t="shared" si="471"/>
        <v>ES</v>
      </c>
      <c r="BG188" s="6" t="str">
        <f t="shared" si="471"/>
        <v>FI</v>
      </c>
      <c r="BH188" s="6" t="str">
        <f t="shared" si="471"/>
        <v>FR</v>
      </c>
      <c r="BI188" s="6" t="str">
        <f t="shared" si="471"/>
        <v>HR</v>
      </c>
      <c r="BJ188" s="6" t="str">
        <f t="shared" si="471"/>
        <v>HU</v>
      </c>
      <c r="BK188" s="6" t="str">
        <f t="shared" si="471"/>
        <v>IE</v>
      </c>
      <c r="BL188" s="6" t="str">
        <f t="shared" si="471"/>
        <v>IS</v>
      </c>
      <c r="BM188" s="6" t="str">
        <f t="shared" si="471"/>
        <v>IT</v>
      </c>
      <c r="BN188" s="6" t="str">
        <f t="shared" si="471"/>
        <v>LT</v>
      </c>
      <c r="BO188" s="6" t="str">
        <f t="shared" si="471"/>
        <v>LU</v>
      </c>
      <c r="BP188" s="6" t="str">
        <f t="shared" si="471"/>
        <v>LV</v>
      </c>
      <c r="BQ188" s="6" t="str">
        <f t="shared" si="471"/>
        <v>MT</v>
      </c>
      <c r="BR188" s="6" t="str">
        <f t="shared" si="471"/>
        <v>NL</v>
      </c>
      <c r="BS188" s="6" t="str">
        <f t="shared" si="471"/>
        <v>NO</v>
      </c>
      <c r="BT188" s="6" t="str">
        <f t="shared" si="471"/>
        <v>PL</v>
      </c>
      <c r="BU188" s="6" t="str">
        <f t="shared" si="471"/>
        <v>PT</v>
      </c>
      <c r="BV188" s="6" t="str">
        <f t="shared" si="471"/>
        <v>RO</v>
      </c>
      <c r="BW188" s="6" t="str">
        <f t="shared" si="471"/>
        <v>SE</v>
      </c>
      <c r="BX188" s="6" t="str">
        <f t="shared" si="471"/>
        <v>SI</v>
      </c>
      <c r="BY188" s="6" t="str">
        <f t="shared" si="471"/>
        <v>SK</v>
      </c>
      <c r="BZ188" s="6" t="str">
        <f t="shared" si="471"/>
        <v>UK</v>
      </c>
      <c r="CA188" s="6" t="str">
        <f t="shared" si="471"/>
        <v>AL</v>
      </c>
      <c r="CB188" s="6" t="str">
        <f t="shared" si="471"/>
        <v>BA</v>
      </c>
      <c r="CC188" s="6" t="str">
        <f t="shared" si="471"/>
        <v>KS</v>
      </c>
      <c r="CD188" s="6" t="str">
        <f t="shared" si="471"/>
        <v>ME</v>
      </c>
      <c r="CE188" s="6" t="str">
        <f t="shared" si="471"/>
        <v>MK</v>
      </c>
      <c r="CF188" s="6" t="str">
        <f t="shared" si="471"/>
        <v>RS</v>
      </c>
    </row>
    <row r="189" ht="16.5" spans="1:44">
      <c r="A189" s="56"/>
      <c r="C189" s="7" t="s">
        <v>1561</v>
      </c>
      <c r="D189" s="7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154"/>
    </row>
    <row r="190" spans="1:84">
      <c r="A190" s="56"/>
      <c r="C190" s="56" t="s">
        <v>854</v>
      </c>
      <c r="D190" t="s">
        <v>1503</v>
      </c>
      <c r="E190" s="56" t="s">
        <v>1256</v>
      </c>
      <c r="F190" s="56"/>
      <c r="G190" s="35">
        <f>IF(AV$195=0,0,AV190/AV$195)</f>
        <v>0.18472954663828</v>
      </c>
      <c r="H190" s="35">
        <f>IF(AW$195=0,0,AW190/AW$195)</f>
        <v>0.0307234993363527</v>
      </c>
      <c r="I190" s="35">
        <f t="shared" ref="G190:P194" si="472">IF(AX$195=0,0,AX190/AX$195)</f>
        <v>0.0524733075107814</v>
      </c>
      <c r="J190" s="35">
        <f t="shared" si="472"/>
        <v>0.0731965467485487</v>
      </c>
      <c r="K190" s="35">
        <f t="shared" si="472"/>
        <v>0</v>
      </c>
      <c r="L190" s="35">
        <f t="shared" si="472"/>
        <v>0.0966287088930936</v>
      </c>
      <c r="M190" s="35">
        <f t="shared" si="472"/>
        <v>0.125978327174072</v>
      </c>
      <c r="N190" s="35">
        <f t="shared" si="472"/>
        <v>0</v>
      </c>
      <c r="O190" s="35">
        <f t="shared" si="472"/>
        <v>0.215681949293318</v>
      </c>
      <c r="P190" s="35">
        <f t="shared" si="472"/>
        <v>0.223015748315637</v>
      </c>
      <c r="Q190" s="35">
        <f t="shared" ref="Q190:Z194" si="473">IF(BF$195=0,0,BF190/BF$195)</f>
        <v>0</v>
      </c>
      <c r="R190" s="35">
        <f t="shared" si="473"/>
        <v>0.119538032717813</v>
      </c>
      <c r="S190" s="35">
        <f t="shared" si="473"/>
        <v>0.1689108073155</v>
      </c>
      <c r="T190" s="35">
        <f t="shared" si="473"/>
        <v>0</v>
      </c>
      <c r="U190" s="35">
        <f t="shared" si="473"/>
        <v>0.17894318333499</v>
      </c>
      <c r="V190" s="35">
        <f t="shared" si="473"/>
        <v>0</v>
      </c>
      <c r="W190" s="35">
        <f t="shared" si="473"/>
        <v>0</v>
      </c>
      <c r="X190" s="35">
        <f t="shared" si="473"/>
        <v>0.365672739828109</v>
      </c>
      <c r="Y190" s="35">
        <f t="shared" si="473"/>
        <v>0.0965047642665306</v>
      </c>
      <c r="Z190" s="35">
        <f t="shared" si="473"/>
        <v>0</v>
      </c>
      <c r="AA190" s="35">
        <f t="shared" ref="AA190:AJ194" si="474">IF(BP$195=0,0,BP190/BP$195)</f>
        <v>0</v>
      </c>
      <c r="AB190" s="35">
        <f t="shared" si="474"/>
        <v>0</v>
      </c>
      <c r="AC190" s="35">
        <f t="shared" si="474"/>
        <v>0</v>
      </c>
      <c r="AD190" s="35">
        <f t="shared" si="474"/>
        <v>0.123033610805753</v>
      </c>
      <c r="AE190" s="35">
        <f t="shared" si="474"/>
        <v>0.0707470386233342</v>
      </c>
      <c r="AF190" s="35">
        <f t="shared" si="474"/>
        <v>0</v>
      </c>
      <c r="AG190" s="35">
        <f t="shared" si="474"/>
        <v>0.0181907939350582</v>
      </c>
      <c r="AH190" s="35">
        <f t="shared" si="474"/>
        <v>0.243285400085963</v>
      </c>
      <c r="AI190" s="35">
        <f t="shared" si="474"/>
        <v>0.199397230863039</v>
      </c>
      <c r="AJ190" s="35">
        <f t="shared" si="474"/>
        <v>0.0973461328569672</v>
      </c>
      <c r="AK190" s="35">
        <f t="shared" ref="AK190:AQ194" si="475">IF(BZ$195=0,0,BZ190/BZ$195)</f>
        <v>0.084970325211943</v>
      </c>
      <c r="AL190" s="35">
        <f t="shared" si="475"/>
        <v>0</v>
      </c>
      <c r="AM190" s="35">
        <f t="shared" si="475"/>
        <v>0</v>
      </c>
      <c r="AN190" s="35">
        <f t="shared" si="475"/>
        <v>0</v>
      </c>
      <c r="AO190" s="35">
        <f t="shared" si="475"/>
        <v>0</v>
      </c>
      <c r="AP190" s="35">
        <f t="shared" si="475"/>
        <v>0</v>
      </c>
      <c r="AQ190" s="35">
        <f t="shared" si="475"/>
        <v>0</v>
      </c>
      <c r="AR190" s="45"/>
      <c r="AT190" t="str">
        <f>E190</f>
        <v>ICHELE</v>
      </c>
      <c r="AV190" s="45">
        <f>SUMIF($AT$198:$AT$355,$AT190,AV$198:AV$355)</f>
        <v>5.84141973684211</v>
      </c>
      <c r="AW190" s="45">
        <f t="shared" ref="AW190:CF194" si="476">SUMIF($AT$198:$AT$355,$AT190,AW$198:AW$355)</f>
        <v>3.73282721651266</v>
      </c>
      <c r="AX190" s="45">
        <f t="shared" si="476"/>
        <v>1.14142959660254</v>
      </c>
      <c r="AY190" s="45">
        <f t="shared" si="476"/>
        <v>1.77804120797773</v>
      </c>
      <c r="AZ190" s="45">
        <f t="shared" si="476"/>
        <v>0</v>
      </c>
      <c r="BA190" s="45">
        <f t="shared" si="476"/>
        <v>4.48189343368421</v>
      </c>
      <c r="BB190" s="45">
        <f t="shared" si="476"/>
        <v>55.8826395746</v>
      </c>
      <c r="BC190" s="45">
        <f t="shared" si="476"/>
        <v>0</v>
      </c>
      <c r="BD190" s="45">
        <f t="shared" si="476"/>
        <v>0.35752</v>
      </c>
      <c r="BE190" s="45">
        <f t="shared" si="476"/>
        <v>1.31923847473201</v>
      </c>
      <c r="BF190" s="45">
        <f t="shared" si="476"/>
        <v>0</v>
      </c>
      <c r="BG190" s="45">
        <f t="shared" si="476"/>
        <v>4.68648872700235</v>
      </c>
      <c r="BH190" s="45">
        <f t="shared" si="476"/>
        <v>34.66526096</v>
      </c>
      <c r="BI190" s="45">
        <f t="shared" si="476"/>
        <v>0</v>
      </c>
      <c r="BJ190" s="45">
        <f t="shared" si="476"/>
        <v>2.22224994285714</v>
      </c>
      <c r="BK190" s="45">
        <f t="shared" si="476"/>
        <v>0</v>
      </c>
      <c r="BL190" s="45">
        <f t="shared" si="476"/>
        <v>0</v>
      </c>
      <c r="BM190" s="45">
        <f t="shared" si="476"/>
        <v>53.4535052</v>
      </c>
      <c r="BN190" s="45">
        <f t="shared" si="476"/>
        <v>0.94566</v>
      </c>
      <c r="BO190" s="45">
        <f t="shared" si="476"/>
        <v>0</v>
      </c>
      <c r="BP190" s="45">
        <f t="shared" si="476"/>
        <v>0</v>
      </c>
      <c r="BQ190" s="45">
        <f t="shared" si="476"/>
        <v>0</v>
      </c>
      <c r="BR190" s="45">
        <f t="shared" si="476"/>
        <v>0</v>
      </c>
      <c r="BS190" s="45">
        <f t="shared" si="476"/>
        <v>6.5078937007874</v>
      </c>
      <c r="BT190" s="45">
        <f t="shared" si="476"/>
        <v>9.66500987493813</v>
      </c>
      <c r="BU190" s="45">
        <f t="shared" si="476"/>
        <v>0</v>
      </c>
      <c r="BV190" s="45">
        <f t="shared" si="476"/>
        <v>1.01798132924962</v>
      </c>
      <c r="BW190" s="45">
        <f t="shared" si="476"/>
        <v>4.98818678002459</v>
      </c>
      <c r="BX190" s="45">
        <f t="shared" si="476"/>
        <v>1.0560159863332</v>
      </c>
      <c r="BY190" s="45">
        <f t="shared" si="476"/>
        <v>0.890544457142857</v>
      </c>
      <c r="BZ190" s="45">
        <f t="shared" si="476"/>
        <v>11.2845236485452</v>
      </c>
      <c r="CA190" s="45">
        <f t="shared" si="476"/>
        <v>0</v>
      </c>
      <c r="CB190" s="45">
        <f t="shared" si="476"/>
        <v>0</v>
      </c>
      <c r="CC190" s="45">
        <f t="shared" si="476"/>
        <v>0</v>
      </c>
      <c r="CD190" s="45">
        <f t="shared" si="476"/>
        <v>0</v>
      </c>
      <c r="CE190" s="45">
        <f t="shared" si="476"/>
        <v>0</v>
      </c>
      <c r="CF190" s="45">
        <f t="shared" si="476"/>
        <v>0</v>
      </c>
    </row>
    <row r="191" spans="1:84">
      <c r="A191" s="56"/>
      <c r="C191" s="56" t="s">
        <v>854</v>
      </c>
      <c r="D191" t="s">
        <v>1503</v>
      </c>
      <c r="E191" s="56" t="s">
        <v>1264</v>
      </c>
      <c r="F191" s="56"/>
      <c r="G191" s="35">
        <f>IF(AV$195=0,0,AV191/AV$195)</f>
        <v>0.33996672262183</v>
      </c>
      <c r="H191" s="35">
        <f t="shared" si="472"/>
        <v>0.555656497897218</v>
      </c>
      <c r="I191" s="35">
        <f t="shared" si="472"/>
        <v>0.132358322425922</v>
      </c>
      <c r="J191" s="35">
        <f t="shared" si="472"/>
        <v>0.359851679634533</v>
      </c>
      <c r="K191" s="35">
        <f t="shared" si="472"/>
        <v>0</v>
      </c>
      <c r="L191" s="35">
        <f t="shared" si="472"/>
        <v>0.225293624484426</v>
      </c>
      <c r="M191" s="35">
        <f t="shared" si="472"/>
        <v>0.13437749479109</v>
      </c>
      <c r="N191" s="35">
        <f t="shared" si="472"/>
        <v>0.369722446889404</v>
      </c>
      <c r="O191" s="35">
        <f t="shared" si="472"/>
        <v>0.0541828003798775</v>
      </c>
      <c r="P191" s="35">
        <f t="shared" si="472"/>
        <v>0</v>
      </c>
      <c r="Q191" s="35">
        <f t="shared" si="473"/>
        <v>0.42419617814582</v>
      </c>
      <c r="R191" s="35">
        <f t="shared" si="473"/>
        <v>0.27075329879465</v>
      </c>
      <c r="S191" s="35">
        <f t="shared" si="473"/>
        <v>0.0783358039484919</v>
      </c>
      <c r="T191" s="35">
        <f t="shared" si="473"/>
        <v>0</v>
      </c>
      <c r="U191" s="35">
        <f t="shared" si="473"/>
        <v>0.278260097948506</v>
      </c>
      <c r="V191" s="35">
        <f t="shared" si="473"/>
        <v>0.293945403542273</v>
      </c>
      <c r="W191" s="35">
        <f t="shared" si="473"/>
        <v>0</v>
      </c>
      <c r="X191" s="35">
        <f t="shared" si="473"/>
        <v>0.0617104484236407</v>
      </c>
      <c r="Y191" s="35">
        <f t="shared" si="473"/>
        <v>0.024996701147821</v>
      </c>
      <c r="Z191" s="35">
        <f t="shared" si="473"/>
        <v>0.094374709437471</v>
      </c>
      <c r="AA191" s="35">
        <f t="shared" si="474"/>
        <v>0</v>
      </c>
      <c r="AB191" s="35">
        <f t="shared" si="474"/>
        <v>0</v>
      </c>
      <c r="AC191" s="35">
        <f t="shared" si="474"/>
        <v>0</v>
      </c>
      <c r="AD191" s="35">
        <f t="shared" si="474"/>
        <v>0.00611918830302108</v>
      </c>
      <c r="AE191" s="35">
        <f t="shared" si="474"/>
        <v>0.330143007897737</v>
      </c>
      <c r="AF191" s="35">
        <f t="shared" si="474"/>
        <v>0.435434951738917</v>
      </c>
      <c r="AG191" s="35">
        <f t="shared" si="474"/>
        <v>0.115334003988726</v>
      </c>
      <c r="AH191" s="35">
        <f t="shared" si="474"/>
        <v>0.0234064581673604</v>
      </c>
      <c r="AI191" s="35">
        <f t="shared" si="474"/>
        <v>0.188800280840319</v>
      </c>
      <c r="AJ191" s="35">
        <f t="shared" si="474"/>
        <v>0.4141103076586</v>
      </c>
      <c r="AK191" s="35">
        <f t="shared" si="475"/>
        <v>0.398539496623841</v>
      </c>
      <c r="AL191" s="35">
        <f t="shared" si="475"/>
        <v>0</v>
      </c>
      <c r="AM191" s="35">
        <f t="shared" si="475"/>
        <v>0</v>
      </c>
      <c r="AN191" s="35">
        <f t="shared" si="475"/>
        <v>0</v>
      </c>
      <c r="AO191" s="35">
        <f t="shared" si="475"/>
        <v>0</v>
      </c>
      <c r="AP191" s="35">
        <f t="shared" si="475"/>
        <v>0</v>
      </c>
      <c r="AQ191" s="35">
        <f t="shared" si="475"/>
        <v>0</v>
      </c>
      <c r="AR191" s="45"/>
      <c r="AT191" t="str">
        <f>E191</f>
        <v>ICHHTH</v>
      </c>
      <c r="AV191" s="45">
        <f t="shared" ref="AV191:BK193" si="477">SUMIF($AT$198:$AT$355,$AT191,AV$198:AV$355)</f>
        <v>10.7502473726158</v>
      </c>
      <c r="AW191" s="45">
        <f t="shared" si="477"/>
        <v>67.5108546612931</v>
      </c>
      <c r="AX191" s="45">
        <f t="shared" si="477"/>
        <v>2.87913443501856</v>
      </c>
      <c r="AY191" s="45">
        <f t="shared" si="477"/>
        <v>8.74127460340727</v>
      </c>
      <c r="AZ191" s="45">
        <f t="shared" si="477"/>
        <v>0</v>
      </c>
      <c r="BA191" s="45">
        <f t="shared" si="477"/>
        <v>10.4497103168873</v>
      </c>
      <c r="BB191" s="45">
        <f t="shared" si="477"/>
        <v>59.6084205656422</v>
      </c>
      <c r="BC191" s="45">
        <f t="shared" si="477"/>
        <v>3.54705536900522</v>
      </c>
      <c r="BD191" s="45">
        <f t="shared" si="477"/>
        <v>0.0898148169343066</v>
      </c>
      <c r="BE191" s="45">
        <f t="shared" si="477"/>
        <v>0</v>
      </c>
      <c r="BF191" s="45">
        <f t="shared" si="477"/>
        <v>38.6780261006749</v>
      </c>
      <c r="BG191" s="45">
        <f t="shared" si="477"/>
        <v>10.6148834287344</v>
      </c>
      <c r="BH191" s="45">
        <f t="shared" si="477"/>
        <v>16.0767160464378</v>
      </c>
      <c r="BI191" s="45">
        <f t="shared" si="477"/>
        <v>0</v>
      </c>
      <c r="BJ191" s="45">
        <f t="shared" si="477"/>
        <v>3.45564147927269</v>
      </c>
      <c r="BK191" s="45">
        <f t="shared" si="477"/>
        <v>3.1144</v>
      </c>
      <c r="BL191" s="45">
        <f t="shared" si="476"/>
        <v>0</v>
      </c>
      <c r="BM191" s="45">
        <f t="shared" si="476"/>
        <v>9.02074291142947</v>
      </c>
      <c r="BN191" s="45">
        <f t="shared" si="476"/>
        <v>0.244945216820208</v>
      </c>
      <c r="BO191" s="45">
        <f t="shared" si="476"/>
        <v>0.203</v>
      </c>
      <c r="BP191" s="45">
        <f t="shared" si="476"/>
        <v>0</v>
      </c>
      <c r="BQ191" s="45">
        <f t="shared" si="476"/>
        <v>0</v>
      </c>
      <c r="BR191" s="45">
        <f t="shared" si="476"/>
        <v>0</v>
      </c>
      <c r="BS191" s="45">
        <f t="shared" si="476"/>
        <v>0.323676</v>
      </c>
      <c r="BT191" s="45">
        <f t="shared" si="476"/>
        <v>45.102035273332</v>
      </c>
      <c r="BU191" s="45">
        <f t="shared" si="476"/>
        <v>7.36846612085158</v>
      </c>
      <c r="BV191" s="45">
        <f t="shared" si="476"/>
        <v>6.45424620317694</v>
      </c>
      <c r="BW191" s="45">
        <f t="shared" si="476"/>
        <v>0.47991283141681</v>
      </c>
      <c r="BX191" s="45">
        <f t="shared" si="476"/>
        <v>0.999894100477859</v>
      </c>
      <c r="BY191" s="45">
        <f t="shared" si="476"/>
        <v>3.78837482607502</v>
      </c>
      <c r="BZ191" s="45">
        <f t="shared" si="476"/>
        <v>52.9282236276401</v>
      </c>
      <c r="CA191" s="45">
        <f t="shared" si="476"/>
        <v>0</v>
      </c>
      <c r="CB191" s="45">
        <f t="shared" si="476"/>
        <v>0</v>
      </c>
      <c r="CC191" s="45">
        <f t="shared" si="476"/>
        <v>0</v>
      </c>
      <c r="CD191" s="45">
        <f t="shared" si="476"/>
        <v>0</v>
      </c>
      <c r="CE191" s="45">
        <f t="shared" si="476"/>
        <v>0</v>
      </c>
      <c r="CF191" s="45">
        <f t="shared" si="476"/>
        <v>0</v>
      </c>
    </row>
    <row r="192" spans="1:84">
      <c r="A192" s="56"/>
      <c r="C192" s="56" t="s">
        <v>854</v>
      </c>
      <c r="D192" t="s">
        <v>1503</v>
      </c>
      <c r="E192" s="56" t="s">
        <v>1254</v>
      </c>
      <c r="F192" s="56"/>
      <c r="G192" s="35">
        <f t="shared" si="472"/>
        <v>0.22121331139578</v>
      </c>
      <c r="H192" s="35">
        <f t="shared" si="472"/>
        <v>0.259402000384775</v>
      </c>
      <c r="I192" s="35">
        <f t="shared" si="472"/>
        <v>0.0666217286785236</v>
      </c>
      <c r="J192" s="35">
        <f t="shared" si="472"/>
        <v>0.319767395832164</v>
      </c>
      <c r="K192" s="35">
        <f t="shared" si="472"/>
        <v>0</v>
      </c>
      <c r="L192" s="35">
        <f t="shared" si="472"/>
        <v>0.126869078366388</v>
      </c>
      <c r="M192" s="35">
        <f t="shared" si="472"/>
        <v>0.151029295196634</v>
      </c>
      <c r="N192" s="35">
        <f t="shared" si="472"/>
        <v>0</v>
      </c>
      <c r="O192" s="35">
        <f t="shared" si="472"/>
        <v>0.14558531577299</v>
      </c>
      <c r="P192" s="35">
        <f t="shared" si="472"/>
        <v>0</v>
      </c>
      <c r="Q192" s="35">
        <f t="shared" si="473"/>
        <v>0.257983231887688</v>
      </c>
      <c r="R192" s="35">
        <f t="shared" si="473"/>
        <v>0.224311189066167</v>
      </c>
      <c r="S192" s="35">
        <f t="shared" si="473"/>
        <v>0.200598326773086</v>
      </c>
      <c r="T192" s="35">
        <f t="shared" si="473"/>
        <v>0</v>
      </c>
      <c r="U192" s="35">
        <f t="shared" si="473"/>
        <v>0.213393014210569</v>
      </c>
      <c r="V192" s="35">
        <f t="shared" si="473"/>
        <v>0.502678992401274</v>
      </c>
      <c r="W192" s="35">
        <f t="shared" si="473"/>
        <v>0</v>
      </c>
      <c r="X192" s="35">
        <f t="shared" si="473"/>
        <v>0.037095245614022</v>
      </c>
      <c r="Y192" s="35">
        <f t="shared" si="473"/>
        <v>0.0651407158799082</v>
      </c>
      <c r="Z192" s="35">
        <f t="shared" si="473"/>
        <v>0</v>
      </c>
      <c r="AA192" s="35">
        <f t="shared" si="474"/>
        <v>0.0967977557758256</v>
      </c>
      <c r="AB192" s="35">
        <f t="shared" si="474"/>
        <v>0</v>
      </c>
      <c r="AC192" s="35">
        <f t="shared" si="474"/>
        <v>0.221279381315944</v>
      </c>
      <c r="AD192" s="35">
        <f t="shared" si="474"/>
        <v>0.123033610805753</v>
      </c>
      <c r="AE192" s="35">
        <f t="shared" si="474"/>
        <v>0.0840440003876036</v>
      </c>
      <c r="AF192" s="35">
        <f t="shared" si="474"/>
        <v>0.392411813827752</v>
      </c>
      <c r="AG192" s="35">
        <f t="shared" si="474"/>
        <v>0.0314675817899691</v>
      </c>
      <c r="AH192" s="35">
        <f t="shared" si="474"/>
        <v>0.484150681305141</v>
      </c>
      <c r="AI192" s="35">
        <f t="shared" si="474"/>
        <v>0.1227904836247</v>
      </c>
      <c r="AJ192" s="35">
        <f t="shared" si="474"/>
        <v>0.115766474659778</v>
      </c>
      <c r="AK192" s="35">
        <f t="shared" si="475"/>
        <v>0.297396138241801</v>
      </c>
      <c r="AL192" s="35">
        <f t="shared" si="475"/>
        <v>0</v>
      </c>
      <c r="AM192" s="35">
        <f t="shared" si="475"/>
        <v>0</v>
      </c>
      <c r="AN192" s="35">
        <f t="shared" si="475"/>
        <v>0</v>
      </c>
      <c r="AO192" s="35">
        <f t="shared" si="475"/>
        <v>0</v>
      </c>
      <c r="AP192" s="35">
        <f t="shared" si="475"/>
        <v>0</v>
      </c>
      <c r="AQ192" s="35">
        <f t="shared" si="475"/>
        <v>0</v>
      </c>
      <c r="AR192" s="45"/>
      <c r="AT192" t="str">
        <f>E192</f>
        <v>ICHMCH</v>
      </c>
      <c r="AV192" s="45">
        <f t="shared" si="477"/>
        <v>6.99508999375056</v>
      </c>
      <c r="AW192" s="45">
        <f t="shared" si="476"/>
        <v>31.5166848819332</v>
      </c>
      <c r="AX192" s="45">
        <f t="shared" si="476"/>
        <v>1.44919419982944</v>
      </c>
      <c r="AY192" s="45">
        <f t="shared" si="476"/>
        <v>7.76757418229689</v>
      </c>
      <c r="AZ192" s="45">
        <f t="shared" si="476"/>
        <v>0</v>
      </c>
      <c r="BA192" s="45">
        <f t="shared" si="476"/>
        <v>5.88452123371507</v>
      </c>
      <c r="BB192" s="45">
        <f t="shared" si="476"/>
        <v>66.9949812638601</v>
      </c>
      <c r="BC192" s="45">
        <f t="shared" si="476"/>
        <v>0</v>
      </c>
      <c r="BD192" s="45">
        <f t="shared" si="476"/>
        <v>0.241326</v>
      </c>
      <c r="BE192" s="45">
        <f t="shared" si="476"/>
        <v>0</v>
      </c>
      <c r="BF192" s="45">
        <f t="shared" si="476"/>
        <v>23.5228007477671</v>
      </c>
      <c r="BG192" s="45">
        <f t="shared" si="476"/>
        <v>8.79412045688146</v>
      </c>
      <c r="BH192" s="45">
        <f t="shared" si="476"/>
        <v>41.168433543389</v>
      </c>
      <c r="BI192" s="45">
        <f t="shared" si="476"/>
        <v>0</v>
      </c>
      <c r="BJ192" s="45">
        <f t="shared" si="476"/>
        <v>2.65007364235721</v>
      </c>
      <c r="BK192" s="45">
        <f t="shared" si="476"/>
        <v>5.32596677841701</v>
      </c>
      <c r="BL192" s="45">
        <f t="shared" si="476"/>
        <v>0</v>
      </c>
      <c r="BM192" s="45">
        <f t="shared" si="476"/>
        <v>5.42252863928683</v>
      </c>
      <c r="BN192" s="45">
        <f t="shared" si="476"/>
        <v>0.638320500000001</v>
      </c>
      <c r="BO192" s="45">
        <f t="shared" si="476"/>
        <v>0</v>
      </c>
      <c r="BP192" s="45">
        <f t="shared" si="476"/>
        <v>0.10215</v>
      </c>
      <c r="BQ192" s="45">
        <f t="shared" si="476"/>
        <v>0</v>
      </c>
      <c r="BR192" s="45">
        <f t="shared" si="476"/>
        <v>37.7133986842106</v>
      </c>
      <c r="BS192" s="45">
        <f t="shared" si="476"/>
        <v>6.5078937007874</v>
      </c>
      <c r="BT192" s="45">
        <f t="shared" si="476"/>
        <v>11.481556111489</v>
      </c>
      <c r="BU192" s="45">
        <f t="shared" si="476"/>
        <v>6.640425037229</v>
      </c>
      <c r="BV192" s="45">
        <f t="shared" si="476"/>
        <v>1.76096825972436</v>
      </c>
      <c r="BW192" s="45">
        <f t="shared" si="476"/>
        <v>9.92675280626321</v>
      </c>
      <c r="BX192" s="45">
        <f t="shared" si="476"/>
        <v>0.650303482731587</v>
      </c>
      <c r="BY192" s="45">
        <f t="shared" si="476"/>
        <v>1.05905791329908</v>
      </c>
      <c r="BZ192" s="45">
        <f t="shared" si="476"/>
        <v>39.4958327699081</v>
      </c>
      <c r="CA192" s="45">
        <f t="shared" si="476"/>
        <v>0</v>
      </c>
      <c r="CB192" s="45">
        <f t="shared" si="476"/>
        <v>0</v>
      </c>
      <c r="CC192" s="45">
        <f t="shared" si="476"/>
        <v>0</v>
      </c>
      <c r="CD192" s="45">
        <f t="shared" si="476"/>
        <v>0</v>
      </c>
      <c r="CE192" s="45">
        <f t="shared" si="476"/>
        <v>0</v>
      </c>
      <c r="CF192" s="45">
        <f t="shared" si="476"/>
        <v>0</v>
      </c>
    </row>
    <row r="193" spans="1:84">
      <c r="A193" s="56"/>
      <c r="C193" s="56" t="s">
        <v>854</v>
      </c>
      <c r="D193" t="s">
        <v>1503</v>
      </c>
      <c r="E193" s="56" t="s">
        <v>1258</v>
      </c>
      <c r="F193" s="56"/>
      <c r="G193" s="35">
        <f t="shared" si="472"/>
        <v>0.183983738807403</v>
      </c>
      <c r="H193" s="35">
        <f t="shared" si="472"/>
        <v>0.0217206181925511</v>
      </c>
      <c r="I193" s="35">
        <f t="shared" si="472"/>
        <v>0.72236444835112</v>
      </c>
      <c r="J193" s="35">
        <f t="shared" si="472"/>
        <v>0.210525760454081</v>
      </c>
      <c r="K193" s="35">
        <f t="shared" si="472"/>
        <v>1</v>
      </c>
      <c r="L193" s="35">
        <f t="shared" si="472"/>
        <v>0.491313791295334</v>
      </c>
      <c r="M193" s="35">
        <f t="shared" si="472"/>
        <v>0.403692636598616</v>
      </c>
      <c r="N193" s="35">
        <f t="shared" si="472"/>
        <v>0</v>
      </c>
      <c r="O193" s="35">
        <f t="shared" si="472"/>
        <v>0.530367134173937</v>
      </c>
      <c r="P193" s="35">
        <f t="shared" si="472"/>
        <v>0.540965007906917</v>
      </c>
      <c r="Q193" s="35">
        <f t="shared" si="473"/>
        <v>0.0874987702928076</v>
      </c>
      <c r="R193" s="35">
        <f t="shared" si="473"/>
        <v>0.357134947546856</v>
      </c>
      <c r="S193" s="35">
        <f t="shared" si="473"/>
        <v>0.427560899214303</v>
      </c>
      <c r="T193" s="35">
        <f t="shared" si="473"/>
        <v>0.974813065598086</v>
      </c>
      <c r="U193" s="35">
        <f t="shared" si="473"/>
        <v>0.281739722162469</v>
      </c>
      <c r="V193" s="35">
        <f t="shared" si="473"/>
        <v>0.203375604056453</v>
      </c>
      <c r="W193" s="35">
        <f t="shared" si="473"/>
        <v>1</v>
      </c>
      <c r="X193" s="35">
        <f t="shared" si="473"/>
        <v>0.343735422073027</v>
      </c>
      <c r="Y193" s="35">
        <f t="shared" si="473"/>
        <v>0.785095512100853</v>
      </c>
      <c r="Z193" s="35">
        <f t="shared" si="473"/>
        <v>0.905625290562529</v>
      </c>
      <c r="AA193" s="35">
        <f t="shared" si="474"/>
        <v>0.903202244224174</v>
      </c>
      <c r="AB193" s="35">
        <f t="shared" si="474"/>
        <v>0</v>
      </c>
      <c r="AC193" s="35">
        <f t="shared" si="474"/>
        <v>0.505700103776407</v>
      </c>
      <c r="AD193" s="35">
        <f t="shared" si="474"/>
        <v>0.511308544531506</v>
      </c>
      <c r="AE193" s="35">
        <f t="shared" si="474"/>
        <v>0.482786073509716</v>
      </c>
      <c r="AF193" s="35">
        <f t="shared" si="474"/>
        <v>0.0487559879744364</v>
      </c>
      <c r="AG193" s="35">
        <f t="shared" si="474"/>
        <v>0.784529077986624</v>
      </c>
      <c r="AH193" s="35">
        <f t="shared" si="474"/>
        <v>0.188378708802326</v>
      </c>
      <c r="AI193" s="35">
        <f t="shared" si="474"/>
        <v>0.339189297564595</v>
      </c>
      <c r="AJ193" s="35">
        <f t="shared" si="474"/>
        <v>0.281314174766228</v>
      </c>
      <c r="AK193" s="35">
        <f t="shared" si="475"/>
        <v>0.186788415003158</v>
      </c>
      <c r="AL193" s="35">
        <f t="shared" si="475"/>
        <v>0.450948634097296</v>
      </c>
      <c r="AM193" s="35">
        <f t="shared" si="475"/>
        <v>1</v>
      </c>
      <c r="AN193" s="35">
        <f t="shared" si="475"/>
        <v>1</v>
      </c>
      <c r="AO193" s="35">
        <f t="shared" si="475"/>
        <v>1</v>
      </c>
      <c r="AP193" s="35">
        <f t="shared" si="475"/>
        <v>1</v>
      </c>
      <c r="AQ193" s="35">
        <f t="shared" si="475"/>
        <v>1</v>
      </c>
      <c r="AR193" s="45"/>
      <c r="AT193" t="str">
        <f>E193</f>
        <v>ICHOTH</v>
      </c>
      <c r="AV193" s="45">
        <f t="shared" si="477"/>
        <v>5.81783619721646</v>
      </c>
      <c r="AW193" s="45">
        <f t="shared" si="476"/>
        <v>2.639</v>
      </c>
      <c r="AX193" s="45">
        <f t="shared" si="476"/>
        <v>15.7132873835334</v>
      </c>
      <c r="AY193" s="45">
        <f t="shared" si="476"/>
        <v>5.11394996152092</v>
      </c>
      <c r="AZ193" s="45">
        <f t="shared" si="476"/>
        <v>0.108</v>
      </c>
      <c r="BA193" s="45">
        <f t="shared" si="476"/>
        <v>22.788424685683</v>
      </c>
      <c r="BB193" s="45">
        <f t="shared" si="476"/>
        <v>179.073739237613</v>
      </c>
      <c r="BC193" s="45">
        <f t="shared" si="476"/>
        <v>0</v>
      </c>
      <c r="BD193" s="45">
        <f t="shared" si="476"/>
        <v>0.879150334235874</v>
      </c>
      <c r="BE193" s="45">
        <f t="shared" si="476"/>
        <v>3.20005137441888</v>
      </c>
      <c r="BF193" s="45">
        <f t="shared" si="476"/>
        <v>7.97810045332092</v>
      </c>
      <c r="BG193" s="45">
        <f t="shared" si="476"/>
        <v>14.0014760795666</v>
      </c>
      <c r="BH193" s="45">
        <f t="shared" si="476"/>
        <v>87.7475537718062</v>
      </c>
      <c r="BI193" s="45">
        <f t="shared" si="476"/>
        <v>3.71549998122454</v>
      </c>
      <c r="BJ193" s="45">
        <f t="shared" si="476"/>
        <v>3.4988540485728</v>
      </c>
      <c r="BK193" s="45">
        <f t="shared" si="476"/>
        <v>2.15479804630566</v>
      </c>
      <c r="BL193" s="45">
        <f t="shared" si="476"/>
        <v>0.155</v>
      </c>
      <c r="BM193" s="45">
        <f t="shared" si="476"/>
        <v>50.2467402405814</v>
      </c>
      <c r="BN193" s="45">
        <f t="shared" si="476"/>
        <v>7.69323077068829</v>
      </c>
      <c r="BO193" s="45">
        <f t="shared" si="476"/>
        <v>1.948</v>
      </c>
      <c r="BP193" s="45">
        <f t="shared" si="476"/>
        <v>0.953143061097096</v>
      </c>
      <c r="BQ193" s="45">
        <f t="shared" si="476"/>
        <v>0</v>
      </c>
      <c r="BR193" s="45">
        <f t="shared" si="476"/>
        <v>86.1881912130605</v>
      </c>
      <c r="BS193" s="45">
        <f t="shared" si="476"/>
        <v>27.0457937007874</v>
      </c>
      <c r="BT193" s="45">
        <f t="shared" si="476"/>
        <v>65.9551588130362</v>
      </c>
      <c r="BU193" s="45">
        <f t="shared" si="476"/>
        <v>0.825052844617969</v>
      </c>
      <c r="BV193" s="45">
        <f t="shared" si="476"/>
        <v>43.9033038632046</v>
      </c>
      <c r="BW193" s="45">
        <f t="shared" si="476"/>
        <v>3.86241091554955</v>
      </c>
      <c r="BX193" s="45">
        <f t="shared" si="476"/>
        <v>1.79636055661862</v>
      </c>
      <c r="BY193" s="45">
        <f t="shared" si="476"/>
        <v>2.57352574469373</v>
      </c>
      <c r="BZ193" s="45">
        <f t="shared" si="476"/>
        <v>24.8065225255974</v>
      </c>
      <c r="CA193" s="45">
        <f t="shared" si="476"/>
        <v>0.26283</v>
      </c>
      <c r="CB193" s="45">
        <f t="shared" si="476"/>
        <v>0.29194</v>
      </c>
      <c r="CC193" s="45">
        <f t="shared" si="476"/>
        <v>0.05781</v>
      </c>
      <c r="CD193" s="45">
        <f t="shared" si="476"/>
        <v>0.426</v>
      </c>
      <c r="CE193" s="45">
        <f t="shared" si="476"/>
        <v>0.267249992921017</v>
      </c>
      <c r="CF193" s="45">
        <f t="shared" si="476"/>
        <v>10.8091700017881</v>
      </c>
    </row>
    <row r="194" spans="1:84">
      <c r="A194" s="56"/>
      <c r="C194" s="56" t="s">
        <v>854</v>
      </c>
      <c r="D194" t="s">
        <v>1503</v>
      </c>
      <c r="E194" s="56" t="s">
        <v>1252</v>
      </c>
      <c r="F194" s="56"/>
      <c r="G194" s="35">
        <f>IF(AV$195=0,0,AV194/AV$195)</f>
        <v>0.0701066805367075</v>
      </c>
      <c r="H194" s="35">
        <f t="shared" si="472"/>
        <v>0.132497384189103</v>
      </c>
      <c r="I194" s="35">
        <f t="shared" si="472"/>
        <v>0.0261821930336527</v>
      </c>
      <c r="J194" s="35">
        <f t="shared" si="472"/>
        <v>0.0366586173306738</v>
      </c>
      <c r="K194" s="35">
        <f t="shared" si="472"/>
        <v>0</v>
      </c>
      <c r="L194" s="35">
        <f t="shared" si="472"/>
        <v>0.0598947969607589</v>
      </c>
      <c r="M194" s="35">
        <f t="shared" si="472"/>
        <v>0.184922246239588</v>
      </c>
      <c r="N194" s="35">
        <f t="shared" si="472"/>
        <v>0.630277553110596</v>
      </c>
      <c r="O194" s="35">
        <f t="shared" si="472"/>
        <v>0.0541828003798775</v>
      </c>
      <c r="P194" s="35">
        <f t="shared" si="472"/>
        <v>0.236019243777446</v>
      </c>
      <c r="Q194" s="35">
        <f t="shared" si="473"/>
        <v>0.230321819673685</v>
      </c>
      <c r="R194" s="35">
        <f t="shared" si="473"/>
        <v>0.028262531874514</v>
      </c>
      <c r="S194" s="35">
        <f t="shared" si="473"/>
        <v>0.124594162748619</v>
      </c>
      <c r="T194" s="35">
        <f t="shared" si="473"/>
        <v>0.0251869344019143</v>
      </c>
      <c r="U194" s="35">
        <f t="shared" si="473"/>
        <v>0.0476639823434668</v>
      </c>
      <c r="V194" s="35">
        <f t="shared" si="473"/>
        <v>0</v>
      </c>
      <c r="W194" s="35">
        <f t="shared" si="473"/>
        <v>0</v>
      </c>
      <c r="X194" s="35">
        <f t="shared" si="473"/>
        <v>0.191786144061201</v>
      </c>
      <c r="Y194" s="35">
        <f t="shared" si="473"/>
        <v>0.028262306604887</v>
      </c>
      <c r="Z194" s="35">
        <f t="shared" si="473"/>
        <v>0</v>
      </c>
      <c r="AA194" s="35">
        <f t="shared" si="474"/>
        <v>0</v>
      </c>
      <c r="AB194" s="35">
        <f t="shared" si="474"/>
        <v>0</v>
      </c>
      <c r="AC194" s="35">
        <f t="shared" si="474"/>
        <v>0.273020514907649</v>
      </c>
      <c r="AD194" s="35">
        <f t="shared" si="474"/>
        <v>0.236505045553967</v>
      </c>
      <c r="AE194" s="35">
        <f t="shared" si="474"/>
        <v>0.0322798795816091</v>
      </c>
      <c r="AF194" s="35">
        <f t="shared" si="474"/>
        <v>0.123397246458895</v>
      </c>
      <c r="AG194" s="35">
        <f t="shared" si="474"/>
        <v>0.0504785422996234</v>
      </c>
      <c r="AH194" s="35">
        <f t="shared" si="474"/>
        <v>0.0607787516392101</v>
      </c>
      <c r="AI194" s="35">
        <f t="shared" si="474"/>
        <v>0.149822707107347</v>
      </c>
      <c r="AJ194" s="35">
        <f t="shared" si="474"/>
        <v>0.0914629100584273</v>
      </c>
      <c r="AK194" s="35">
        <f t="shared" si="475"/>
        <v>0.0323056249192574</v>
      </c>
      <c r="AL194" s="35">
        <f t="shared" si="475"/>
        <v>0.549051365902704</v>
      </c>
      <c r="AM194" s="35">
        <f t="shared" si="475"/>
        <v>0</v>
      </c>
      <c r="AN194" s="35">
        <f t="shared" si="475"/>
        <v>0</v>
      </c>
      <c r="AO194" s="35">
        <f t="shared" si="475"/>
        <v>0</v>
      </c>
      <c r="AP194" s="35">
        <f t="shared" si="475"/>
        <v>0</v>
      </c>
      <c r="AQ194" s="35">
        <f t="shared" si="475"/>
        <v>0</v>
      </c>
      <c r="AR194" s="45"/>
      <c r="AT194" s="14" t="str">
        <f>E194</f>
        <v>ICHPRC</v>
      </c>
      <c r="AU194" s="14"/>
      <c r="AV194" s="104">
        <f>SUMIF($AT$198:$AT$355,$AT194,AV$198:AV$355)</f>
        <v>2.21687626491877</v>
      </c>
      <c r="AW194" s="104">
        <f t="shared" si="476"/>
        <v>16.0980960014737</v>
      </c>
      <c r="AX194" s="104">
        <f t="shared" si="476"/>
        <v>0.569530137326136</v>
      </c>
      <c r="AY194" s="104">
        <f t="shared" si="476"/>
        <v>0.890486438729667</v>
      </c>
      <c r="AZ194" s="104">
        <f t="shared" si="476"/>
        <v>0</v>
      </c>
      <c r="BA194" s="104">
        <f t="shared" si="476"/>
        <v>2.77807807105514</v>
      </c>
      <c r="BB194" s="104">
        <f t="shared" si="476"/>
        <v>82.029532124627</v>
      </c>
      <c r="BC194" s="104">
        <f t="shared" si="476"/>
        <v>6.0467775152239</v>
      </c>
      <c r="BD194" s="104">
        <f t="shared" si="476"/>
        <v>0.0898148169343066</v>
      </c>
      <c r="BE194" s="104">
        <f t="shared" si="476"/>
        <v>1.39616</v>
      </c>
      <c r="BF194" s="104">
        <f t="shared" si="476"/>
        <v>21.0006450124862</v>
      </c>
      <c r="BG194" s="104">
        <f t="shared" si="476"/>
        <v>1.10803259862178</v>
      </c>
      <c r="BH194" s="104">
        <f t="shared" si="476"/>
        <v>25.5702357618017</v>
      </c>
      <c r="BI194" s="104">
        <f t="shared" si="476"/>
        <v>0.096</v>
      </c>
      <c r="BJ194" s="104">
        <f t="shared" si="476"/>
        <v>0.591926890228746</v>
      </c>
      <c r="BK194" s="104">
        <f t="shared" si="476"/>
        <v>0</v>
      </c>
      <c r="BL194" s="104">
        <f t="shared" si="476"/>
        <v>0</v>
      </c>
      <c r="BM194" s="104">
        <f t="shared" si="476"/>
        <v>28.0350174685768</v>
      </c>
      <c r="BN194" s="104">
        <f t="shared" si="476"/>
        <v>0.276945216820208</v>
      </c>
      <c r="BO194" s="104">
        <f t="shared" si="476"/>
        <v>0</v>
      </c>
      <c r="BP194" s="104">
        <f t="shared" si="476"/>
        <v>0</v>
      </c>
      <c r="BQ194" s="104">
        <f t="shared" si="476"/>
        <v>0</v>
      </c>
      <c r="BR194" s="104">
        <f t="shared" si="476"/>
        <v>46.5318163239944</v>
      </c>
      <c r="BS194" s="104">
        <f t="shared" si="476"/>
        <v>12.5099937007874</v>
      </c>
      <c r="BT194" s="104">
        <f t="shared" si="476"/>
        <v>4.40987157892379</v>
      </c>
      <c r="BU194" s="104">
        <f t="shared" si="476"/>
        <v>2.08813836902077</v>
      </c>
      <c r="BV194" s="104">
        <f t="shared" si="476"/>
        <v>2.82484721514653</v>
      </c>
      <c r="BW194" s="104">
        <f t="shared" si="476"/>
        <v>1.24617328177515</v>
      </c>
      <c r="BX194" s="104">
        <f t="shared" si="476"/>
        <v>0.79346725697384</v>
      </c>
      <c r="BY194" s="104">
        <f t="shared" si="476"/>
        <v>0.836723403346356</v>
      </c>
      <c r="BZ194" s="104">
        <f t="shared" si="476"/>
        <v>4.29036357661428</v>
      </c>
      <c r="CA194" s="104">
        <f t="shared" si="476"/>
        <v>0.320008</v>
      </c>
      <c r="CB194" s="104">
        <f t="shared" si="476"/>
        <v>0</v>
      </c>
      <c r="CC194" s="104">
        <f t="shared" si="476"/>
        <v>0</v>
      </c>
      <c r="CD194" s="104">
        <f t="shared" si="476"/>
        <v>0</v>
      </c>
      <c r="CE194" s="104">
        <f t="shared" si="476"/>
        <v>0</v>
      </c>
      <c r="CF194" s="104">
        <f t="shared" si="476"/>
        <v>0</v>
      </c>
    </row>
    <row r="195" spans="1:84">
      <c r="A195" s="56"/>
      <c r="C195" s="56" t="s">
        <v>854</v>
      </c>
      <c r="D195" s="12" t="s">
        <v>1393</v>
      </c>
      <c r="E195" s="56" t="s">
        <v>1504</v>
      </c>
      <c r="F195" s="204"/>
      <c r="G195" s="204"/>
      <c r="H195" s="204">
        <v>50</v>
      </c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95"/>
      <c r="X195" s="204"/>
      <c r="Y195" s="204"/>
      <c r="Z195" s="204"/>
      <c r="AA195" s="204"/>
      <c r="AB195" s="95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95"/>
      <c r="AO195" s="204"/>
      <c r="AP195" s="204"/>
      <c r="AQ195" s="204"/>
      <c r="AR195" s="204"/>
      <c r="AU195" s="117" t="s">
        <v>192</v>
      </c>
      <c r="AV195" s="45">
        <f>SUM(AV190:AV194)</f>
        <v>31.6214695653437</v>
      </c>
      <c r="AW195" s="45">
        <f t="shared" ref="AW195:CF195" si="478">SUM(AW190:AW194)</f>
        <v>121.497462761213</v>
      </c>
      <c r="AX195" s="45">
        <f t="shared" si="478"/>
        <v>21.7525757523101</v>
      </c>
      <c r="AY195" s="45">
        <f t="shared" si="478"/>
        <v>24.2913263939325</v>
      </c>
      <c r="AZ195" s="45">
        <f t="shared" si="478"/>
        <v>0.108</v>
      </c>
      <c r="BA195" s="45">
        <f t="shared" si="478"/>
        <v>46.3826277410248</v>
      </c>
      <c r="BB195" s="45">
        <f t="shared" si="478"/>
        <v>443.589312766342</v>
      </c>
      <c r="BC195" s="45">
        <f t="shared" si="478"/>
        <v>9.59383288422911</v>
      </c>
      <c r="BD195" s="45">
        <f t="shared" si="478"/>
        <v>1.65762596810449</v>
      </c>
      <c r="BE195" s="45">
        <f t="shared" si="478"/>
        <v>5.91544984915088</v>
      </c>
      <c r="BF195" s="45">
        <f t="shared" si="478"/>
        <v>91.1795723142491</v>
      </c>
      <c r="BG195" s="45">
        <f t="shared" si="478"/>
        <v>39.2050012908066</v>
      </c>
      <c r="BH195" s="45">
        <f t="shared" si="478"/>
        <v>205.228200083435</v>
      </c>
      <c r="BI195" s="45">
        <f t="shared" si="478"/>
        <v>3.81149998122454</v>
      </c>
      <c r="BJ195" s="45">
        <f t="shared" si="478"/>
        <v>12.4187460032886</v>
      </c>
      <c r="BK195" s="45">
        <f t="shared" si="478"/>
        <v>10.5951648247227</v>
      </c>
      <c r="BL195" s="45">
        <f t="shared" si="478"/>
        <v>0.155</v>
      </c>
      <c r="BM195" s="45">
        <f t="shared" si="478"/>
        <v>146.178534459875</v>
      </c>
      <c r="BN195" s="45">
        <f t="shared" si="478"/>
        <v>9.7991017043287</v>
      </c>
      <c r="BO195" s="45">
        <f t="shared" si="478"/>
        <v>2.151</v>
      </c>
      <c r="BP195" s="45">
        <f t="shared" si="478"/>
        <v>1.0552930610971</v>
      </c>
      <c r="BQ195" s="45">
        <f t="shared" si="478"/>
        <v>0</v>
      </c>
      <c r="BR195" s="45">
        <f t="shared" si="478"/>
        <v>170.433406221265</v>
      </c>
      <c r="BS195" s="45">
        <f t="shared" si="478"/>
        <v>52.8952508031496</v>
      </c>
      <c r="BT195" s="45">
        <f t="shared" si="478"/>
        <v>136.613631651719</v>
      </c>
      <c r="BU195" s="45">
        <f t="shared" si="478"/>
        <v>16.9220823717193</v>
      </c>
      <c r="BV195" s="45">
        <f t="shared" si="478"/>
        <v>55.961346870502</v>
      </c>
      <c r="BW195" s="45">
        <f t="shared" si="478"/>
        <v>20.5034366150293</v>
      </c>
      <c r="BX195" s="45">
        <f t="shared" si="478"/>
        <v>5.29604138313511</v>
      </c>
      <c r="BY195" s="45">
        <f t="shared" si="478"/>
        <v>9.14822634455704</v>
      </c>
      <c r="BZ195" s="45">
        <f t="shared" si="478"/>
        <v>132.805466148305</v>
      </c>
      <c r="CA195" s="45">
        <f t="shared" si="478"/>
        <v>0.582838</v>
      </c>
      <c r="CB195" s="45">
        <f t="shared" si="478"/>
        <v>0.29194</v>
      </c>
      <c r="CC195" s="45">
        <f t="shared" si="478"/>
        <v>0.05781</v>
      </c>
      <c r="CD195" s="45">
        <f t="shared" si="478"/>
        <v>0.426</v>
      </c>
      <c r="CE195" s="45">
        <f t="shared" si="478"/>
        <v>0.267249992921017</v>
      </c>
      <c r="CF195" s="45">
        <f t="shared" si="478"/>
        <v>10.8091700017881</v>
      </c>
    </row>
    <row r="196" spans="1:44">
      <c r="A196" s="56"/>
      <c r="C196" s="56" t="s">
        <v>854</v>
      </c>
      <c r="D196" s="14" t="s">
        <v>1505</v>
      </c>
      <c r="E196" s="56" t="s">
        <v>1243</v>
      </c>
      <c r="F196" s="221">
        <v>1</v>
      </c>
      <c r="G196" s="221"/>
      <c r="H196" s="221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17"/>
      <c r="X196" s="221"/>
      <c r="Y196" s="221"/>
      <c r="Z196" s="221"/>
      <c r="AA196" s="221"/>
      <c r="AB196" s="17"/>
      <c r="AC196" s="221"/>
      <c r="AD196" s="221"/>
      <c r="AE196" s="221"/>
      <c r="AF196" s="221"/>
      <c r="AG196" s="221"/>
      <c r="AH196" s="221"/>
      <c r="AI196" s="221"/>
      <c r="AJ196" s="221"/>
      <c r="AK196" s="221"/>
      <c r="AL196" s="221"/>
      <c r="AM196" s="221"/>
      <c r="AN196" s="17"/>
      <c r="AO196" s="221"/>
      <c r="AP196" s="221"/>
      <c r="AQ196" s="221"/>
      <c r="AR196" s="221"/>
    </row>
    <row r="197" ht="15.75" spans="1:44">
      <c r="A197" s="56"/>
      <c r="C197" s="150" t="s">
        <v>1506</v>
      </c>
      <c r="D197" s="150"/>
      <c r="E197" s="150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  <c r="AC197" s="150"/>
      <c r="AD197" s="150"/>
      <c r="AE197" s="150"/>
      <c r="AF197" s="150"/>
      <c r="AG197" s="150"/>
      <c r="AH197" s="150"/>
      <c r="AI197" s="150"/>
      <c r="AJ197" s="150"/>
      <c r="AK197" s="150"/>
      <c r="AL197" s="150"/>
      <c r="AM197" s="150"/>
      <c r="AN197" s="150"/>
      <c r="AO197" s="150"/>
      <c r="AP197" s="150"/>
      <c r="AQ197" s="150"/>
      <c r="AR197" s="156"/>
    </row>
    <row r="198" ht="16.5" spans="1:123">
      <c r="A198" s="56"/>
      <c r="C198" s="7" t="s">
        <v>1562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157"/>
      <c r="AT198" s="55" t="s">
        <v>1560</v>
      </c>
      <c r="AV198" s="6" t="str">
        <f t="shared" ref="AV198:CF198" si="479">G$122</f>
        <v>AT</v>
      </c>
      <c r="AW198" s="6" t="str">
        <f t="shared" si="479"/>
        <v>BE</v>
      </c>
      <c r="AX198" s="6" t="str">
        <f t="shared" si="479"/>
        <v>BG</v>
      </c>
      <c r="AY198" s="6" t="str">
        <f t="shared" si="479"/>
        <v>CH</v>
      </c>
      <c r="AZ198" s="6" t="str">
        <f t="shared" si="479"/>
        <v>CY</v>
      </c>
      <c r="BA198" s="6" t="str">
        <f t="shared" si="479"/>
        <v>CZ</v>
      </c>
      <c r="BB198" s="6" t="str">
        <f t="shared" si="479"/>
        <v>DE</v>
      </c>
      <c r="BC198" s="6" t="str">
        <f t="shared" si="479"/>
        <v>DK</v>
      </c>
      <c r="BD198" s="6" t="str">
        <f t="shared" si="479"/>
        <v>EE</v>
      </c>
      <c r="BE198" s="6" t="str">
        <f t="shared" si="479"/>
        <v>EL</v>
      </c>
      <c r="BF198" s="6" t="str">
        <f t="shared" si="479"/>
        <v>ES</v>
      </c>
      <c r="BG198" s="6" t="str">
        <f t="shared" si="479"/>
        <v>FI</v>
      </c>
      <c r="BH198" s="6" t="str">
        <f t="shared" si="479"/>
        <v>FR</v>
      </c>
      <c r="BI198" s="6" t="str">
        <f t="shared" si="479"/>
        <v>HR</v>
      </c>
      <c r="BJ198" s="6" t="str">
        <f t="shared" si="479"/>
        <v>HU</v>
      </c>
      <c r="BK198" s="6" t="str">
        <f t="shared" si="479"/>
        <v>IE</v>
      </c>
      <c r="BL198" s="6" t="str">
        <f t="shared" si="479"/>
        <v>IS</v>
      </c>
      <c r="BM198" s="6" t="str">
        <f t="shared" si="479"/>
        <v>IT</v>
      </c>
      <c r="BN198" s="6" t="str">
        <f t="shared" si="479"/>
        <v>LT</v>
      </c>
      <c r="BO198" s="6" t="str">
        <f t="shared" si="479"/>
        <v>LU</v>
      </c>
      <c r="BP198" s="6" t="str">
        <f t="shared" si="479"/>
        <v>LV</v>
      </c>
      <c r="BQ198" s="6" t="str">
        <f t="shared" si="479"/>
        <v>MT</v>
      </c>
      <c r="BR198" s="6" t="str">
        <f t="shared" si="479"/>
        <v>NL</v>
      </c>
      <c r="BS198" s="6" t="str">
        <f t="shared" si="479"/>
        <v>NO</v>
      </c>
      <c r="BT198" s="6" t="str">
        <f t="shared" si="479"/>
        <v>PL</v>
      </c>
      <c r="BU198" s="6" t="str">
        <f t="shared" si="479"/>
        <v>PT</v>
      </c>
      <c r="BV198" s="6" t="str">
        <f t="shared" si="479"/>
        <v>RO</v>
      </c>
      <c r="BW198" s="6" t="str">
        <f t="shared" si="479"/>
        <v>SE</v>
      </c>
      <c r="BX198" s="6" t="str">
        <f t="shared" si="479"/>
        <v>SI</v>
      </c>
      <c r="BY198" s="6" t="str">
        <f t="shared" si="479"/>
        <v>SK</v>
      </c>
      <c r="BZ198" s="6" t="str">
        <f t="shared" si="479"/>
        <v>UK</v>
      </c>
      <c r="CA198" s="6" t="str">
        <f t="shared" si="479"/>
        <v>AL</v>
      </c>
      <c r="CB198" s="6" t="str">
        <f t="shared" si="479"/>
        <v>BA</v>
      </c>
      <c r="CC198" s="6" t="str">
        <f t="shared" si="479"/>
        <v>KS</v>
      </c>
      <c r="CD198" s="6" t="str">
        <f t="shared" si="479"/>
        <v>ME</v>
      </c>
      <c r="CE198" s="6" t="str">
        <f t="shared" si="479"/>
        <v>MK</v>
      </c>
      <c r="CF198" s="6" t="str">
        <f t="shared" si="479"/>
        <v>RS</v>
      </c>
      <c r="CH198" s="55" t="s">
        <v>1563</v>
      </c>
      <c r="CI198" s="6" t="str">
        <f t="shared" ref="CI198:CM198" si="480">AV198</f>
        <v>AT</v>
      </c>
      <c r="CJ198" s="6" t="str">
        <f t="shared" si="480"/>
        <v>BE</v>
      </c>
      <c r="CK198" s="6" t="str">
        <f t="shared" si="480"/>
        <v>BG</v>
      </c>
      <c r="CL198" s="6" t="str">
        <f t="shared" si="480"/>
        <v>CH</v>
      </c>
      <c r="CM198" s="6" t="str">
        <f t="shared" si="480"/>
        <v>CY</v>
      </c>
      <c r="CN198" s="6" t="str">
        <f t="shared" ref="CN198:DS198" si="481">BA198</f>
        <v>CZ</v>
      </c>
      <c r="CO198" s="6" t="str">
        <f t="shared" si="481"/>
        <v>DE</v>
      </c>
      <c r="CP198" s="6" t="str">
        <f t="shared" si="481"/>
        <v>DK</v>
      </c>
      <c r="CQ198" s="6" t="str">
        <f t="shared" si="481"/>
        <v>EE</v>
      </c>
      <c r="CR198" s="6" t="str">
        <f t="shared" si="481"/>
        <v>EL</v>
      </c>
      <c r="CS198" s="6" t="str">
        <f t="shared" si="481"/>
        <v>ES</v>
      </c>
      <c r="CT198" s="6" t="str">
        <f t="shared" si="481"/>
        <v>FI</v>
      </c>
      <c r="CU198" s="6" t="str">
        <f t="shared" si="481"/>
        <v>FR</v>
      </c>
      <c r="CV198" s="6" t="str">
        <f t="shared" si="481"/>
        <v>HR</v>
      </c>
      <c r="CW198" s="6" t="str">
        <f t="shared" si="481"/>
        <v>HU</v>
      </c>
      <c r="CX198" s="6" t="str">
        <f t="shared" si="481"/>
        <v>IE</v>
      </c>
      <c r="CY198" s="6" t="str">
        <f t="shared" si="481"/>
        <v>IS</v>
      </c>
      <c r="CZ198" s="6" t="str">
        <f t="shared" si="481"/>
        <v>IT</v>
      </c>
      <c r="DA198" s="6" t="str">
        <f t="shared" si="481"/>
        <v>LT</v>
      </c>
      <c r="DB198" s="6" t="str">
        <f t="shared" si="481"/>
        <v>LU</v>
      </c>
      <c r="DC198" s="6" t="str">
        <f t="shared" si="481"/>
        <v>LV</v>
      </c>
      <c r="DD198" s="6" t="str">
        <f t="shared" si="481"/>
        <v>MT</v>
      </c>
      <c r="DE198" s="6" t="str">
        <f t="shared" si="481"/>
        <v>NL</v>
      </c>
      <c r="DF198" s="6" t="str">
        <f t="shared" si="481"/>
        <v>NO</v>
      </c>
      <c r="DG198" s="6" t="str">
        <f t="shared" si="481"/>
        <v>PL</v>
      </c>
      <c r="DH198" s="6" t="str">
        <f t="shared" si="481"/>
        <v>PT</v>
      </c>
      <c r="DI198" s="6" t="str">
        <f t="shared" si="481"/>
        <v>RO</v>
      </c>
      <c r="DJ198" s="6" t="str">
        <f t="shared" si="481"/>
        <v>SE</v>
      </c>
      <c r="DK198" s="6" t="str">
        <f t="shared" si="481"/>
        <v>SI</v>
      </c>
      <c r="DL198" s="6" t="str">
        <f t="shared" si="481"/>
        <v>SK</v>
      </c>
      <c r="DM198" s="6" t="str">
        <f t="shared" si="481"/>
        <v>UK</v>
      </c>
      <c r="DN198" s="6" t="str">
        <f t="shared" si="481"/>
        <v>AL</v>
      </c>
      <c r="DO198" s="6" t="str">
        <f t="shared" si="481"/>
        <v>BA</v>
      </c>
      <c r="DP198" s="6" t="str">
        <f t="shared" si="481"/>
        <v>KS</v>
      </c>
      <c r="DQ198" s="6" t="str">
        <f t="shared" si="481"/>
        <v>ME</v>
      </c>
      <c r="DR198" s="6" t="str">
        <f t="shared" si="481"/>
        <v>MK</v>
      </c>
      <c r="DS198" s="6" t="str">
        <f t="shared" si="481"/>
        <v>RS</v>
      </c>
    </row>
    <row r="199" spans="1:44">
      <c r="A199" s="56"/>
      <c r="C199" s="56" t="s">
        <v>856</v>
      </c>
      <c r="D199" t="s">
        <v>1503</v>
      </c>
      <c r="E199" s="60" t="s">
        <v>247</v>
      </c>
      <c r="F199" s="222">
        <v>1</v>
      </c>
      <c r="G199" s="152"/>
      <c r="H199" s="152"/>
      <c r="I199" s="152"/>
      <c r="J199" s="152"/>
      <c r="K199" s="152"/>
      <c r="L199" s="152"/>
      <c r="M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  <c r="Z199" s="152"/>
      <c r="AA199" s="152"/>
      <c r="AB199" s="152"/>
      <c r="AC199" s="152"/>
      <c r="AD199" s="152"/>
      <c r="AE199" s="152"/>
      <c r="AF199" s="152"/>
      <c r="AG199" s="152"/>
      <c r="AH199" s="152"/>
      <c r="AI199" s="152"/>
      <c r="AJ199" s="152"/>
      <c r="AK199" s="152"/>
      <c r="AL199" s="152"/>
      <c r="AM199" s="152"/>
      <c r="AN199" s="152"/>
      <c r="AO199" s="152"/>
      <c r="AP199" s="152"/>
      <c r="AQ199" s="152"/>
      <c r="AR199" s="152"/>
    </row>
    <row r="200" spans="1:44">
      <c r="A200" s="56"/>
      <c r="C200" s="56" t="s">
        <v>856</v>
      </c>
      <c r="D200" t="s">
        <v>1393</v>
      </c>
      <c r="E200" s="60" t="s">
        <v>1504</v>
      </c>
      <c r="F200" s="223">
        <v>30</v>
      </c>
      <c r="G200" s="152"/>
      <c r="H200" s="152"/>
      <c r="I200" s="152"/>
      <c r="J200" s="204"/>
      <c r="K200" s="152"/>
      <c r="L200" s="152"/>
      <c r="M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95"/>
      <c r="X200" s="152"/>
      <c r="Y200" s="152"/>
      <c r="Z200" s="152"/>
      <c r="AA200" s="152"/>
      <c r="AB200" s="95"/>
      <c r="AC200" s="152"/>
      <c r="AD200" s="152"/>
      <c r="AE200" s="152"/>
      <c r="AF200" s="152"/>
      <c r="AG200" s="152"/>
      <c r="AH200" s="152"/>
      <c r="AI200" s="152"/>
      <c r="AJ200" s="152"/>
      <c r="AK200" s="152"/>
      <c r="AL200" s="222"/>
      <c r="AM200" s="152"/>
      <c r="AN200" s="95"/>
      <c r="AO200" s="152"/>
      <c r="AP200" s="152"/>
      <c r="AQ200" s="152"/>
      <c r="AR200" s="152"/>
    </row>
    <row r="201" spans="1:123">
      <c r="A201" s="56"/>
      <c r="C201" s="56" t="s">
        <v>856</v>
      </c>
      <c r="D201" t="s">
        <v>1505</v>
      </c>
      <c r="E201" s="60" t="s">
        <v>1256</v>
      </c>
      <c r="F201" s="224">
        <v>1</v>
      </c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7"/>
      <c r="X201" s="151"/>
      <c r="Y201" s="151"/>
      <c r="Z201" s="151"/>
      <c r="AA201" s="151"/>
      <c r="AB201" s="17"/>
      <c r="AC201" s="151"/>
      <c r="AD201" s="151"/>
      <c r="AE201" s="151"/>
      <c r="AF201" s="151"/>
      <c r="AG201" s="151"/>
      <c r="AH201" s="151"/>
      <c r="AI201" s="151"/>
      <c r="AJ201" s="151"/>
      <c r="AK201" s="151"/>
      <c r="AL201" s="224"/>
      <c r="AM201" s="151"/>
      <c r="AN201" s="17"/>
      <c r="AO201" s="151"/>
      <c r="AP201" s="151"/>
      <c r="AQ201" s="151"/>
      <c r="AR201" s="151"/>
      <c r="AT201" t="str">
        <f>E201</f>
        <v>ICHELE</v>
      </c>
      <c r="AV201" s="45">
        <f t="shared" ref="AV201:CF201" si="482">CI201*IF(G201&lt;&gt;"",IF(G199&lt;&gt;"",G201/G199,G201/$F199),IF(G199&lt;&gt;"",$F201/G199,$F201/$F199))</f>
        <v>5.84141973684211</v>
      </c>
      <c r="AW201" s="45">
        <f t="shared" si="482"/>
        <v>3.73282721651266</v>
      </c>
      <c r="AX201" s="45">
        <f t="shared" si="482"/>
        <v>1.14142959660254</v>
      </c>
      <c r="AY201" s="45">
        <f t="shared" si="482"/>
        <v>1.77804120797773</v>
      </c>
      <c r="AZ201" s="45">
        <f t="shared" si="482"/>
        <v>0</v>
      </c>
      <c r="BA201" s="45">
        <f t="shared" si="482"/>
        <v>4.48189343368421</v>
      </c>
      <c r="BB201" s="45">
        <f t="shared" si="482"/>
        <v>55.8826395746</v>
      </c>
      <c r="BC201" s="45">
        <f t="shared" si="482"/>
        <v>0</v>
      </c>
      <c r="BD201" s="45">
        <f t="shared" si="482"/>
        <v>0.35752</v>
      </c>
      <c r="BE201" s="45">
        <f t="shared" si="482"/>
        <v>1.31923847473201</v>
      </c>
      <c r="BF201" s="45">
        <f t="shared" si="482"/>
        <v>0</v>
      </c>
      <c r="BG201" s="45">
        <f t="shared" si="482"/>
        <v>4.68648872700235</v>
      </c>
      <c r="BH201" s="45">
        <f t="shared" si="482"/>
        <v>34.66526096</v>
      </c>
      <c r="BI201" s="45">
        <f t="shared" si="482"/>
        <v>0</v>
      </c>
      <c r="BJ201" s="45">
        <f t="shared" si="482"/>
        <v>2.22224994285714</v>
      </c>
      <c r="BK201" s="45">
        <f t="shared" si="482"/>
        <v>0</v>
      </c>
      <c r="BL201" s="45">
        <f t="shared" si="482"/>
        <v>0</v>
      </c>
      <c r="BM201" s="45">
        <f t="shared" si="482"/>
        <v>53.4535052</v>
      </c>
      <c r="BN201" s="45">
        <f t="shared" si="482"/>
        <v>0.94566</v>
      </c>
      <c r="BO201" s="45">
        <f t="shared" si="482"/>
        <v>0</v>
      </c>
      <c r="BP201" s="45">
        <f t="shared" si="482"/>
        <v>0</v>
      </c>
      <c r="BQ201" s="45">
        <f t="shared" si="482"/>
        <v>0</v>
      </c>
      <c r="BR201" s="45">
        <f t="shared" si="482"/>
        <v>0</v>
      </c>
      <c r="BS201" s="45">
        <f t="shared" si="482"/>
        <v>6.5078937007874</v>
      </c>
      <c r="BT201" s="45">
        <f t="shared" si="482"/>
        <v>9.66500987493813</v>
      </c>
      <c r="BU201" s="45">
        <f t="shared" si="482"/>
        <v>0</v>
      </c>
      <c r="BV201" s="45">
        <f t="shared" si="482"/>
        <v>1.01798132924962</v>
      </c>
      <c r="BW201" s="45">
        <f t="shared" si="482"/>
        <v>4.98818678002459</v>
      </c>
      <c r="BX201" s="45">
        <f t="shared" si="482"/>
        <v>1.0560159863332</v>
      </c>
      <c r="BY201" s="45">
        <f t="shared" si="482"/>
        <v>0.890544457142857</v>
      </c>
      <c r="BZ201" s="45">
        <f t="shared" si="482"/>
        <v>11.2845236485452</v>
      </c>
      <c r="CA201" s="45">
        <f t="shared" si="482"/>
        <v>0</v>
      </c>
      <c r="CB201" s="45">
        <f t="shared" si="482"/>
        <v>0</v>
      </c>
      <c r="CC201" s="45">
        <f t="shared" si="482"/>
        <v>0</v>
      </c>
      <c r="CD201" s="45">
        <f t="shared" si="482"/>
        <v>0</v>
      </c>
      <c r="CE201" s="45">
        <f t="shared" si="482"/>
        <v>0</v>
      </c>
      <c r="CF201" s="45">
        <f t="shared" si="482"/>
        <v>0</v>
      </c>
      <c r="CH201" s="55" t="str">
        <f>E199</f>
        <v>INDELC</v>
      </c>
      <c r="CI201" s="45">
        <f t="shared" ref="CI201:DS201" si="483">AZ18*G28*G88</f>
        <v>5.84141973684211</v>
      </c>
      <c r="CJ201" s="45">
        <f t="shared" si="483"/>
        <v>3.73282721651266</v>
      </c>
      <c r="CK201" s="45">
        <f t="shared" si="483"/>
        <v>1.14142959660254</v>
      </c>
      <c r="CL201" s="45">
        <f t="shared" si="483"/>
        <v>1.77804120797773</v>
      </c>
      <c r="CM201" s="45">
        <f t="shared" si="483"/>
        <v>0</v>
      </c>
      <c r="CN201" s="45">
        <f t="shared" si="483"/>
        <v>4.48189343368421</v>
      </c>
      <c r="CO201" s="45">
        <f t="shared" si="483"/>
        <v>55.8826395746</v>
      </c>
      <c r="CP201" s="45">
        <f t="shared" si="483"/>
        <v>0</v>
      </c>
      <c r="CQ201" s="45">
        <f t="shared" si="483"/>
        <v>0.35752</v>
      </c>
      <c r="CR201" s="45">
        <f t="shared" si="483"/>
        <v>1.31923847473201</v>
      </c>
      <c r="CS201" s="45">
        <f t="shared" si="483"/>
        <v>0</v>
      </c>
      <c r="CT201" s="45">
        <f t="shared" si="483"/>
        <v>4.68648872700235</v>
      </c>
      <c r="CU201" s="45">
        <f t="shared" si="483"/>
        <v>34.66526096</v>
      </c>
      <c r="CV201" s="45">
        <f t="shared" si="483"/>
        <v>0</v>
      </c>
      <c r="CW201" s="45">
        <f t="shared" si="483"/>
        <v>2.22224994285714</v>
      </c>
      <c r="CX201" s="45">
        <f t="shared" si="483"/>
        <v>0</v>
      </c>
      <c r="CY201" s="45">
        <f t="shared" si="483"/>
        <v>0</v>
      </c>
      <c r="CZ201" s="45">
        <f t="shared" si="483"/>
        <v>53.4535052</v>
      </c>
      <c r="DA201" s="45">
        <f t="shared" si="483"/>
        <v>0.94566</v>
      </c>
      <c r="DB201" s="45">
        <f t="shared" si="483"/>
        <v>0</v>
      </c>
      <c r="DC201" s="45">
        <f t="shared" si="483"/>
        <v>0</v>
      </c>
      <c r="DD201" s="45">
        <f t="shared" si="483"/>
        <v>0</v>
      </c>
      <c r="DE201" s="45">
        <f t="shared" si="483"/>
        <v>0</v>
      </c>
      <c r="DF201" s="45">
        <f t="shared" si="483"/>
        <v>6.5078937007874</v>
      </c>
      <c r="DG201" s="45">
        <f t="shared" si="483"/>
        <v>9.66500987493813</v>
      </c>
      <c r="DH201" s="45">
        <f t="shared" si="483"/>
        <v>0</v>
      </c>
      <c r="DI201" s="45">
        <f t="shared" si="483"/>
        <v>1.01798132924962</v>
      </c>
      <c r="DJ201" s="45">
        <f t="shared" si="483"/>
        <v>4.98818678002459</v>
      </c>
      <c r="DK201" s="45">
        <f t="shared" si="483"/>
        <v>1.0560159863332</v>
      </c>
      <c r="DL201" s="45">
        <f t="shared" si="483"/>
        <v>0.890544457142857</v>
      </c>
      <c r="DM201" s="45">
        <f t="shared" si="483"/>
        <v>11.2845236485452</v>
      </c>
      <c r="DN201" s="45">
        <f t="shared" si="483"/>
        <v>0</v>
      </c>
      <c r="DO201" s="45">
        <f t="shared" si="483"/>
        <v>0</v>
      </c>
      <c r="DP201" s="45">
        <f t="shared" si="483"/>
        <v>0</v>
      </c>
      <c r="DQ201" s="45">
        <f t="shared" si="483"/>
        <v>0</v>
      </c>
      <c r="DR201" s="45">
        <f t="shared" si="483"/>
        <v>0</v>
      </c>
      <c r="DS201" s="45">
        <f t="shared" si="483"/>
        <v>0</v>
      </c>
    </row>
    <row r="202" spans="1:84">
      <c r="A202" s="56"/>
      <c r="C202" s="56" t="s">
        <v>856</v>
      </c>
      <c r="D202" t="s">
        <v>1387</v>
      </c>
      <c r="E202" s="60" t="s">
        <v>1504</v>
      </c>
      <c r="F202" s="61"/>
      <c r="G202" s="195">
        <f t="shared" ref="G202:AQ202" si="484">AV201</f>
        <v>5.84141973684211</v>
      </c>
      <c r="H202" s="195">
        <f t="shared" si="484"/>
        <v>3.73282721651266</v>
      </c>
      <c r="I202" s="195">
        <f t="shared" si="484"/>
        <v>1.14142959660254</v>
      </c>
      <c r="J202" s="195">
        <f t="shared" si="484"/>
        <v>1.77804120797773</v>
      </c>
      <c r="K202" s="195">
        <f t="shared" si="484"/>
        <v>0</v>
      </c>
      <c r="L202" s="195">
        <f t="shared" si="484"/>
        <v>4.48189343368421</v>
      </c>
      <c r="M202" s="195">
        <f t="shared" si="484"/>
        <v>55.8826395746</v>
      </c>
      <c r="N202" s="195">
        <f t="shared" si="484"/>
        <v>0</v>
      </c>
      <c r="O202" s="195">
        <f t="shared" si="484"/>
        <v>0.35752</v>
      </c>
      <c r="P202" s="195">
        <f t="shared" si="484"/>
        <v>1.31923847473201</v>
      </c>
      <c r="Q202" s="195">
        <f t="shared" si="484"/>
        <v>0</v>
      </c>
      <c r="R202" s="195">
        <f t="shared" si="484"/>
        <v>4.68648872700235</v>
      </c>
      <c r="S202" s="195">
        <f t="shared" si="484"/>
        <v>34.66526096</v>
      </c>
      <c r="T202" s="195">
        <f t="shared" si="484"/>
        <v>0</v>
      </c>
      <c r="U202" s="195">
        <f t="shared" si="484"/>
        <v>2.22224994285714</v>
      </c>
      <c r="V202" s="195">
        <f t="shared" si="484"/>
        <v>0</v>
      </c>
      <c r="W202" s="195">
        <f t="shared" si="484"/>
        <v>0</v>
      </c>
      <c r="X202" s="195">
        <f t="shared" si="484"/>
        <v>53.4535052</v>
      </c>
      <c r="Y202" s="195">
        <f t="shared" si="484"/>
        <v>0.94566</v>
      </c>
      <c r="Z202" s="195">
        <f t="shared" si="484"/>
        <v>0</v>
      </c>
      <c r="AA202" s="195">
        <f t="shared" si="484"/>
        <v>0</v>
      </c>
      <c r="AB202" s="195">
        <f t="shared" si="484"/>
        <v>0</v>
      </c>
      <c r="AC202" s="195">
        <f t="shared" si="484"/>
        <v>0</v>
      </c>
      <c r="AD202" s="195">
        <f t="shared" si="484"/>
        <v>6.5078937007874</v>
      </c>
      <c r="AE202" s="195">
        <f t="shared" si="484"/>
        <v>9.66500987493813</v>
      </c>
      <c r="AF202" s="195">
        <f t="shared" si="484"/>
        <v>0</v>
      </c>
      <c r="AG202" s="195">
        <f t="shared" si="484"/>
        <v>1.01798132924962</v>
      </c>
      <c r="AH202" s="195">
        <f t="shared" si="484"/>
        <v>4.98818678002459</v>
      </c>
      <c r="AI202" s="195">
        <f t="shared" si="484"/>
        <v>1.0560159863332</v>
      </c>
      <c r="AJ202" s="195">
        <f t="shared" si="484"/>
        <v>0.890544457142857</v>
      </c>
      <c r="AK202" s="195">
        <f t="shared" si="484"/>
        <v>11.2845236485452</v>
      </c>
      <c r="AL202" s="195">
        <f t="shared" si="484"/>
        <v>0</v>
      </c>
      <c r="AM202" s="195">
        <f t="shared" si="484"/>
        <v>0</v>
      </c>
      <c r="AN202" s="195">
        <f t="shared" si="484"/>
        <v>0</v>
      </c>
      <c r="AO202" s="195">
        <f t="shared" si="484"/>
        <v>0</v>
      </c>
      <c r="AP202" s="195">
        <f t="shared" si="484"/>
        <v>0</v>
      </c>
      <c r="AQ202" s="195">
        <f t="shared" si="484"/>
        <v>0</v>
      </c>
      <c r="AR202" s="195"/>
      <c r="AT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</row>
    <row r="203" ht="15.75" spans="1:84">
      <c r="A203" s="56"/>
      <c r="C203" s="225" t="s">
        <v>1506</v>
      </c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226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226"/>
      <c r="AL203" s="226"/>
      <c r="AM203" s="226"/>
      <c r="AN203" s="226"/>
      <c r="AO203" s="226"/>
      <c r="AP203" s="226"/>
      <c r="AQ203" s="226"/>
      <c r="AR203" s="232"/>
      <c r="AT203" s="233"/>
      <c r="AV203" s="220"/>
      <c r="AW203" s="220"/>
      <c r="AX203" s="220"/>
      <c r="AY203" s="220"/>
      <c r="AZ203" s="220"/>
      <c r="BA203" s="220"/>
      <c r="BB203" s="220"/>
      <c r="BC203" s="220"/>
      <c r="BD203" s="220"/>
      <c r="BE203" s="220"/>
      <c r="BF203" s="220"/>
      <c r="BG203" s="220"/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T203" s="220"/>
      <c r="BU203" s="220"/>
      <c r="BV203" s="220"/>
      <c r="BW203" s="220"/>
      <c r="BX203" s="220"/>
      <c r="BY203" s="220"/>
      <c r="BZ203" s="220"/>
      <c r="CA203" s="220"/>
      <c r="CB203" s="220"/>
      <c r="CC203" s="220"/>
      <c r="CD203" s="220"/>
      <c r="CE203" s="220"/>
      <c r="CF203" s="220"/>
    </row>
    <row r="204" ht="16.5" spans="1:44">
      <c r="A204" s="56"/>
      <c r="C204" s="7" t="s">
        <v>1564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157"/>
    </row>
    <row r="205" ht="14.25" spans="1:123">
      <c r="A205" s="56"/>
      <c r="C205" s="56" t="s">
        <v>858</v>
      </c>
      <c r="D205" t="s">
        <v>1503</v>
      </c>
      <c r="E205" s="56" t="s">
        <v>244</v>
      </c>
      <c r="F205" s="204">
        <v>2</v>
      </c>
      <c r="G205" s="204"/>
      <c r="H205" s="204">
        <v>2.87</v>
      </c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95"/>
      <c r="X205" s="204"/>
      <c r="Y205" s="204"/>
      <c r="Z205" s="204"/>
      <c r="AA205" s="204"/>
      <c r="AB205" s="95"/>
      <c r="AC205" s="204"/>
      <c r="AD205" s="204">
        <v>1</v>
      </c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95"/>
      <c r="AO205" s="204"/>
      <c r="AP205" s="204"/>
      <c r="AQ205" s="204"/>
      <c r="AR205" s="204"/>
      <c r="AT205" s="55" t="s">
        <v>1560</v>
      </c>
      <c r="AV205" s="6" t="str">
        <f t="shared" ref="AV205:CF205" si="485">G$122</f>
        <v>AT</v>
      </c>
      <c r="AW205" s="6" t="str">
        <f t="shared" si="485"/>
        <v>BE</v>
      </c>
      <c r="AX205" s="6" t="str">
        <f t="shared" si="485"/>
        <v>BG</v>
      </c>
      <c r="AY205" s="6" t="str">
        <f t="shared" si="485"/>
        <v>CH</v>
      </c>
      <c r="AZ205" s="6" t="str">
        <f t="shared" si="485"/>
        <v>CY</v>
      </c>
      <c r="BA205" s="6" t="str">
        <f t="shared" si="485"/>
        <v>CZ</v>
      </c>
      <c r="BB205" s="6" t="str">
        <f t="shared" si="485"/>
        <v>DE</v>
      </c>
      <c r="BC205" s="6" t="str">
        <f t="shared" si="485"/>
        <v>DK</v>
      </c>
      <c r="BD205" s="6" t="str">
        <f t="shared" si="485"/>
        <v>EE</v>
      </c>
      <c r="BE205" s="6" t="str">
        <f t="shared" si="485"/>
        <v>EL</v>
      </c>
      <c r="BF205" s="6" t="str">
        <f t="shared" si="485"/>
        <v>ES</v>
      </c>
      <c r="BG205" s="6" t="str">
        <f t="shared" si="485"/>
        <v>FI</v>
      </c>
      <c r="BH205" s="6" t="str">
        <f t="shared" si="485"/>
        <v>FR</v>
      </c>
      <c r="BI205" s="6" t="str">
        <f t="shared" si="485"/>
        <v>HR</v>
      </c>
      <c r="BJ205" s="6" t="str">
        <f t="shared" si="485"/>
        <v>HU</v>
      </c>
      <c r="BK205" s="6" t="str">
        <f t="shared" si="485"/>
        <v>IE</v>
      </c>
      <c r="BL205" s="6" t="str">
        <f t="shared" si="485"/>
        <v>IS</v>
      </c>
      <c r="BM205" s="6" t="str">
        <f t="shared" si="485"/>
        <v>IT</v>
      </c>
      <c r="BN205" s="6" t="str">
        <f t="shared" si="485"/>
        <v>LT</v>
      </c>
      <c r="BO205" s="6" t="str">
        <f t="shared" si="485"/>
        <v>LU</v>
      </c>
      <c r="BP205" s="6" t="str">
        <f t="shared" si="485"/>
        <v>LV</v>
      </c>
      <c r="BQ205" s="6" t="str">
        <f t="shared" si="485"/>
        <v>MT</v>
      </c>
      <c r="BR205" s="6" t="str">
        <f t="shared" si="485"/>
        <v>NL</v>
      </c>
      <c r="BS205" s="6" t="str">
        <f t="shared" si="485"/>
        <v>NO</v>
      </c>
      <c r="BT205" s="6" t="str">
        <f t="shared" si="485"/>
        <v>PL</v>
      </c>
      <c r="BU205" s="6" t="str">
        <f t="shared" si="485"/>
        <v>PT</v>
      </c>
      <c r="BV205" s="6" t="str">
        <f t="shared" si="485"/>
        <v>RO</v>
      </c>
      <c r="BW205" s="6" t="str">
        <f t="shared" si="485"/>
        <v>SE</v>
      </c>
      <c r="BX205" s="6" t="str">
        <f t="shared" si="485"/>
        <v>SI</v>
      </c>
      <c r="BY205" s="6" t="str">
        <f t="shared" si="485"/>
        <v>SK</v>
      </c>
      <c r="BZ205" s="6" t="str">
        <f t="shared" si="485"/>
        <v>UK</v>
      </c>
      <c r="CA205" s="6" t="str">
        <f t="shared" si="485"/>
        <v>AL</v>
      </c>
      <c r="CB205" s="6" t="str">
        <f t="shared" si="485"/>
        <v>BA</v>
      </c>
      <c r="CC205" s="6" t="str">
        <f t="shared" si="485"/>
        <v>KS</v>
      </c>
      <c r="CD205" s="6" t="str">
        <f t="shared" si="485"/>
        <v>ME</v>
      </c>
      <c r="CE205" s="6" t="str">
        <f t="shared" si="485"/>
        <v>MK</v>
      </c>
      <c r="CF205" s="6" t="str">
        <f t="shared" si="485"/>
        <v>RS</v>
      </c>
      <c r="CH205" s="55" t="s">
        <v>1563</v>
      </c>
      <c r="CI205" s="6" t="str">
        <f t="shared" ref="CI205:CM205" si="486">AV205</f>
        <v>AT</v>
      </c>
      <c r="CJ205" s="6" t="str">
        <f t="shared" si="486"/>
        <v>BE</v>
      </c>
      <c r="CK205" s="6" t="str">
        <f t="shared" si="486"/>
        <v>BG</v>
      </c>
      <c r="CL205" s="6" t="str">
        <f t="shared" si="486"/>
        <v>CH</v>
      </c>
      <c r="CM205" s="6" t="str">
        <f t="shared" si="486"/>
        <v>CY</v>
      </c>
      <c r="CN205" s="6" t="str">
        <f t="shared" ref="CN205:DS205" si="487">BA205</f>
        <v>CZ</v>
      </c>
      <c r="CO205" s="6" t="str">
        <f t="shared" si="487"/>
        <v>DE</v>
      </c>
      <c r="CP205" s="6" t="str">
        <f t="shared" si="487"/>
        <v>DK</v>
      </c>
      <c r="CQ205" s="6" t="str">
        <f t="shared" si="487"/>
        <v>EE</v>
      </c>
      <c r="CR205" s="6" t="str">
        <f t="shared" si="487"/>
        <v>EL</v>
      </c>
      <c r="CS205" s="6" t="str">
        <f t="shared" si="487"/>
        <v>ES</v>
      </c>
      <c r="CT205" s="6" t="str">
        <f t="shared" si="487"/>
        <v>FI</v>
      </c>
      <c r="CU205" s="6" t="str">
        <f t="shared" si="487"/>
        <v>FR</v>
      </c>
      <c r="CV205" s="6" t="str">
        <f t="shared" si="487"/>
        <v>HR</v>
      </c>
      <c r="CW205" s="6" t="str">
        <f t="shared" si="487"/>
        <v>HU</v>
      </c>
      <c r="CX205" s="6" t="str">
        <f t="shared" si="487"/>
        <v>IE</v>
      </c>
      <c r="CY205" s="6" t="str">
        <f t="shared" si="487"/>
        <v>IS</v>
      </c>
      <c r="CZ205" s="6" t="str">
        <f t="shared" si="487"/>
        <v>IT</v>
      </c>
      <c r="DA205" s="6" t="str">
        <f t="shared" si="487"/>
        <v>LT</v>
      </c>
      <c r="DB205" s="6" t="str">
        <f t="shared" si="487"/>
        <v>LU</v>
      </c>
      <c r="DC205" s="6" t="str">
        <f t="shared" si="487"/>
        <v>LV</v>
      </c>
      <c r="DD205" s="6" t="str">
        <f t="shared" si="487"/>
        <v>MT</v>
      </c>
      <c r="DE205" s="6" t="str">
        <f t="shared" si="487"/>
        <v>NL</v>
      </c>
      <c r="DF205" s="6" t="str">
        <f t="shared" si="487"/>
        <v>NO</v>
      </c>
      <c r="DG205" s="6" t="str">
        <f t="shared" si="487"/>
        <v>PL</v>
      </c>
      <c r="DH205" s="6" t="str">
        <f t="shared" si="487"/>
        <v>PT</v>
      </c>
      <c r="DI205" s="6" t="str">
        <f t="shared" si="487"/>
        <v>RO</v>
      </c>
      <c r="DJ205" s="6" t="str">
        <f t="shared" si="487"/>
        <v>SE</v>
      </c>
      <c r="DK205" s="6" t="str">
        <f t="shared" si="487"/>
        <v>SI</v>
      </c>
      <c r="DL205" s="6" t="str">
        <f t="shared" si="487"/>
        <v>SK</v>
      </c>
      <c r="DM205" s="6" t="str">
        <f t="shared" si="487"/>
        <v>UK</v>
      </c>
      <c r="DN205" s="6" t="str">
        <f t="shared" si="487"/>
        <v>AL</v>
      </c>
      <c r="DO205" s="6" t="str">
        <f t="shared" si="487"/>
        <v>BA</v>
      </c>
      <c r="DP205" s="6" t="str">
        <f t="shared" si="487"/>
        <v>KS</v>
      </c>
      <c r="DQ205" s="6" t="str">
        <f t="shared" si="487"/>
        <v>ME</v>
      </c>
      <c r="DR205" s="6" t="str">
        <f t="shared" si="487"/>
        <v>MK</v>
      </c>
      <c r="DS205" s="6" t="str">
        <f t="shared" si="487"/>
        <v>RS</v>
      </c>
    </row>
    <row r="206" spans="1:123">
      <c r="A206" s="56"/>
      <c r="C206" s="56" t="s">
        <v>858</v>
      </c>
      <c r="D206" t="s">
        <v>1393</v>
      </c>
      <c r="E206" s="56" t="s">
        <v>1504</v>
      </c>
      <c r="F206" s="227">
        <v>30</v>
      </c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95"/>
      <c r="X206" s="204"/>
      <c r="Y206" s="204"/>
      <c r="Z206" s="204"/>
      <c r="AA206" s="204"/>
      <c r="AB206" s="95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95"/>
      <c r="AO206" s="204"/>
      <c r="AP206" s="204"/>
      <c r="AQ206" s="204"/>
      <c r="AR206" s="204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54"/>
      <c r="CH206" s="54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  <c r="CW206" s="68"/>
      <c r="CX206" s="68"/>
      <c r="CY206" s="68"/>
      <c r="CZ206" s="68"/>
      <c r="DA206" s="68"/>
      <c r="DB206" s="68"/>
      <c r="DC206" s="68"/>
      <c r="DD206" s="68"/>
      <c r="DE206" s="68"/>
      <c r="DF206" s="68"/>
      <c r="DG206" s="68"/>
      <c r="DH206" s="68"/>
      <c r="DI206" s="68"/>
      <c r="DJ206" s="68"/>
      <c r="DK206" s="68"/>
      <c r="DL206" s="68"/>
      <c r="DM206" s="68"/>
      <c r="DN206" s="68"/>
      <c r="DO206" s="68"/>
      <c r="DP206" s="68"/>
      <c r="DQ206" s="68"/>
      <c r="DR206" s="68"/>
      <c r="DS206" s="68"/>
    </row>
    <row r="207" spans="1:123">
      <c r="A207" s="56"/>
      <c r="C207" s="56" t="s">
        <v>858</v>
      </c>
      <c r="D207" t="s">
        <v>1505</v>
      </c>
      <c r="E207" s="56" t="s">
        <v>1254</v>
      </c>
      <c r="F207" s="221">
        <v>1</v>
      </c>
      <c r="G207" s="221"/>
      <c r="H207" s="221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1"/>
      <c r="W207" s="17"/>
      <c r="X207" s="221"/>
      <c r="Y207" s="221"/>
      <c r="Z207" s="221"/>
      <c r="AA207" s="221"/>
      <c r="AB207" s="17"/>
      <c r="AC207" s="221"/>
      <c r="AD207" s="221"/>
      <c r="AE207" s="221"/>
      <c r="AF207" s="221"/>
      <c r="AG207" s="221"/>
      <c r="AH207" s="221"/>
      <c r="AI207" s="221"/>
      <c r="AJ207" s="221"/>
      <c r="AK207" s="221"/>
      <c r="AL207" s="221"/>
      <c r="AM207" s="221"/>
      <c r="AN207" s="17"/>
      <c r="AO207" s="221"/>
      <c r="AP207" s="221"/>
      <c r="AQ207" s="221"/>
      <c r="AR207" s="221"/>
      <c r="AT207" t="str">
        <f>E207</f>
        <v>ICHMCH</v>
      </c>
      <c r="AV207" s="45">
        <f t="shared" ref="AV207:CF207" si="488">CI207*IF(G207&lt;&gt;"",IF(G205&lt;&gt;"",G207/G205,G207/$F205),IF(G205&lt;&gt;"",$F207/G205,$F207/$F205))</f>
        <v>0</v>
      </c>
      <c r="AW207" s="45">
        <f t="shared" si="488"/>
        <v>0</v>
      </c>
      <c r="AX207" s="45">
        <f t="shared" si="488"/>
        <v>0</v>
      </c>
      <c r="AY207" s="45">
        <f t="shared" si="488"/>
        <v>0</v>
      </c>
      <c r="AZ207" s="45">
        <f t="shared" si="488"/>
        <v>0</v>
      </c>
      <c r="BA207" s="45">
        <f t="shared" si="488"/>
        <v>0</v>
      </c>
      <c r="BB207" s="45">
        <f t="shared" si="488"/>
        <v>0</v>
      </c>
      <c r="BC207" s="45">
        <f t="shared" si="488"/>
        <v>0</v>
      </c>
      <c r="BD207" s="45">
        <f t="shared" si="488"/>
        <v>0</v>
      </c>
      <c r="BE207" s="45">
        <f t="shared" si="488"/>
        <v>0</v>
      </c>
      <c r="BF207" s="45">
        <f t="shared" si="488"/>
        <v>0</v>
      </c>
      <c r="BG207" s="45">
        <f t="shared" si="488"/>
        <v>0</v>
      </c>
      <c r="BH207" s="45">
        <f t="shared" si="488"/>
        <v>0</v>
      </c>
      <c r="BI207" s="45">
        <f t="shared" si="488"/>
        <v>0</v>
      </c>
      <c r="BJ207" s="45">
        <f t="shared" si="488"/>
        <v>0</v>
      </c>
      <c r="BK207" s="45">
        <f t="shared" si="488"/>
        <v>0</v>
      </c>
      <c r="BL207" s="45">
        <f t="shared" si="488"/>
        <v>0</v>
      </c>
      <c r="BM207" s="45">
        <f t="shared" si="488"/>
        <v>0</v>
      </c>
      <c r="BN207" s="45">
        <f t="shared" si="488"/>
        <v>0</v>
      </c>
      <c r="BO207" s="45">
        <f t="shared" si="488"/>
        <v>0</v>
      </c>
      <c r="BP207" s="45">
        <f t="shared" si="488"/>
        <v>0</v>
      </c>
      <c r="BQ207" s="45">
        <f t="shared" si="488"/>
        <v>0</v>
      </c>
      <c r="BR207" s="45">
        <f t="shared" si="488"/>
        <v>0</v>
      </c>
      <c r="BS207" s="45">
        <f t="shared" si="488"/>
        <v>0</v>
      </c>
      <c r="BT207" s="45">
        <f t="shared" si="488"/>
        <v>0</v>
      </c>
      <c r="BU207" s="45">
        <f t="shared" si="488"/>
        <v>0</v>
      </c>
      <c r="BV207" s="45">
        <f t="shared" si="488"/>
        <v>0</v>
      </c>
      <c r="BW207" s="45">
        <f t="shared" si="488"/>
        <v>0</v>
      </c>
      <c r="BX207" s="45">
        <f t="shared" si="488"/>
        <v>0.0194876</v>
      </c>
      <c r="BY207" s="45">
        <f t="shared" si="488"/>
        <v>0</v>
      </c>
      <c r="BZ207" s="45">
        <f t="shared" si="488"/>
        <v>0</v>
      </c>
      <c r="CA207" s="45">
        <f t="shared" si="488"/>
        <v>0</v>
      </c>
      <c r="CB207" s="45">
        <f t="shared" si="488"/>
        <v>0</v>
      </c>
      <c r="CC207" s="45">
        <f t="shared" si="488"/>
        <v>0</v>
      </c>
      <c r="CD207" s="45">
        <f t="shared" si="488"/>
        <v>0</v>
      </c>
      <c r="CE207" s="45">
        <f t="shared" si="488"/>
        <v>0</v>
      </c>
      <c r="CF207" s="45">
        <f t="shared" si="488"/>
        <v>0</v>
      </c>
      <c r="CH207" s="55" t="str">
        <f>E205</f>
        <v>INDBIO</v>
      </c>
      <c r="CI207" s="45">
        <f t="shared" ref="CI207:DS207" si="489">(AZ16-CM16)*G43*G82</f>
        <v>0</v>
      </c>
      <c r="CJ207" s="45">
        <f t="shared" si="489"/>
        <v>0</v>
      </c>
      <c r="CK207" s="45">
        <f t="shared" si="489"/>
        <v>0</v>
      </c>
      <c r="CL207" s="45">
        <f t="shared" si="489"/>
        <v>0</v>
      </c>
      <c r="CM207" s="45">
        <f t="shared" si="489"/>
        <v>0</v>
      </c>
      <c r="CN207" s="45">
        <f t="shared" si="489"/>
        <v>0</v>
      </c>
      <c r="CO207" s="45">
        <f t="shared" si="489"/>
        <v>0</v>
      </c>
      <c r="CP207" s="45">
        <f t="shared" si="489"/>
        <v>0</v>
      </c>
      <c r="CQ207" s="45">
        <f t="shared" si="489"/>
        <v>0</v>
      </c>
      <c r="CR207" s="45">
        <f t="shared" si="489"/>
        <v>0</v>
      </c>
      <c r="CS207" s="45">
        <f t="shared" si="489"/>
        <v>0</v>
      </c>
      <c r="CT207" s="45">
        <f t="shared" si="489"/>
        <v>0</v>
      </c>
      <c r="CU207" s="45">
        <f t="shared" si="489"/>
        <v>0</v>
      </c>
      <c r="CV207" s="45">
        <f t="shared" si="489"/>
        <v>0</v>
      </c>
      <c r="CW207" s="45">
        <f t="shared" si="489"/>
        <v>0</v>
      </c>
      <c r="CX207" s="45">
        <f t="shared" si="489"/>
        <v>0</v>
      </c>
      <c r="CY207" s="45">
        <f t="shared" si="489"/>
        <v>0</v>
      </c>
      <c r="CZ207" s="45">
        <f t="shared" si="489"/>
        <v>0</v>
      </c>
      <c r="DA207" s="45">
        <f t="shared" si="489"/>
        <v>0</v>
      </c>
      <c r="DB207" s="45">
        <f t="shared" si="489"/>
        <v>0</v>
      </c>
      <c r="DC207" s="45">
        <f t="shared" si="489"/>
        <v>0</v>
      </c>
      <c r="DD207" s="45">
        <f t="shared" si="489"/>
        <v>0</v>
      </c>
      <c r="DE207" s="45">
        <f t="shared" si="489"/>
        <v>0</v>
      </c>
      <c r="DF207" s="45">
        <f t="shared" si="489"/>
        <v>0</v>
      </c>
      <c r="DG207" s="45">
        <f t="shared" si="489"/>
        <v>0</v>
      </c>
      <c r="DH207" s="45">
        <f t="shared" si="489"/>
        <v>0</v>
      </c>
      <c r="DI207" s="45">
        <f t="shared" si="489"/>
        <v>0</v>
      </c>
      <c r="DJ207" s="45">
        <f t="shared" si="489"/>
        <v>0</v>
      </c>
      <c r="DK207" s="45">
        <f t="shared" si="489"/>
        <v>0.0389752</v>
      </c>
      <c r="DL207" s="45">
        <f t="shared" si="489"/>
        <v>0</v>
      </c>
      <c r="DM207" s="45">
        <f t="shared" si="489"/>
        <v>0</v>
      </c>
      <c r="DN207" s="45">
        <f t="shared" si="489"/>
        <v>0</v>
      </c>
      <c r="DO207" s="45">
        <f t="shared" si="489"/>
        <v>0</v>
      </c>
      <c r="DP207" s="45">
        <f t="shared" si="489"/>
        <v>0</v>
      </c>
      <c r="DQ207" s="45">
        <f t="shared" si="489"/>
        <v>0</v>
      </c>
      <c r="DR207" s="45">
        <f t="shared" si="489"/>
        <v>0</v>
      </c>
      <c r="DS207" s="45">
        <f t="shared" si="489"/>
        <v>0</v>
      </c>
    </row>
    <row r="208" spans="3:123">
      <c r="C208" t="s">
        <v>858</v>
      </c>
      <c r="D208" t="s">
        <v>1387</v>
      </c>
      <c r="E208" t="s">
        <v>1504</v>
      </c>
      <c r="G208" s="195">
        <f t="shared" ref="G208:AQ208" si="490">AV207</f>
        <v>0</v>
      </c>
      <c r="H208" s="195">
        <f t="shared" si="490"/>
        <v>0</v>
      </c>
      <c r="I208" s="195">
        <f t="shared" si="490"/>
        <v>0</v>
      </c>
      <c r="J208" s="195">
        <f t="shared" si="490"/>
        <v>0</v>
      </c>
      <c r="K208" s="195">
        <f t="shared" si="490"/>
        <v>0</v>
      </c>
      <c r="L208" s="195">
        <f t="shared" si="490"/>
        <v>0</v>
      </c>
      <c r="M208" s="195">
        <f t="shared" si="490"/>
        <v>0</v>
      </c>
      <c r="N208" s="195">
        <f t="shared" si="490"/>
        <v>0</v>
      </c>
      <c r="O208" s="195">
        <f t="shared" si="490"/>
        <v>0</v>
      </c>
      <c r="P208" s="195">
        <f t="shared" si="490"/>
        <v>0</v>
      </c>
      <c r="Q208" s="195">
        <f t="shared" si="490"/>
        <v>0</v>
      </c>
      <c r="R208" s="195">
        <f t="shared" si="490"/>
        <v>0</v>
      </c>
      <c r="S208" s="195">
        <f t="shared" si="490"/>
        <v>0</v>
      </c>
      <c r="T208" s="195">
        <f t="shared" si="490"/>
        <v>0</v>
      </c>
      <c r="U208" s="195">
        <f t="shared" si="490"/>
        <v>0</v>
      </c>
      <c r="V208" s="195">
        <f t="shared" si="490"/>
        <v>0</v>
      </c>
      <c r="W208" s="195">
        <f t="shared" si="490"/>
        <v>0</v>
      </c>
      <c r="X208" s="195">
        <f t="shared" si="490"/>
        <v>0</v>
      </c>
      <c r="Y208" s="195">
        <f t="shared" si="490"/>
        <v>0</v>
      </c>
      <c r="Z208" s="195">
        <f t="shared" si="490"/>
        <v>0</v>
      </c>
      <c r="AA208" s="195">
        <f t="shared" si="490"/>
        <v>0</v>
      </c>
      <c r="AB208" s="195">
        <f t="shared" si="490"/>
        <v>0</v>
      </c>
      <c r="AC208" s="195">
        <f t="shared" si="490"/>
        <v>0</v>
      </c>
      <c r="AD208" s="195">
        <f t="shared" si="490"/>
        <v>0</v>
      </c>
      <c r="AE208" s="195">
        <f t="shared" si="490"/>
        <v>0</v>
      </c>
      <c r="AF208" s="195">
        <f t="shared" si="490"/>
        <v>0</v>
      </c>
      <c r="AG208" s="195">
        <f t="shared" si="490"/>
        <v>0</v>
      </c>
      <c r="AH208" s="195">
        <f t="shared" si="490"/>
        <v>0</v>
      </c>
      <c r="AI208" s="195">
        <f t="shared" si="490"/>
        <v>0.0194876</v>
      </c>
      <c r="AJ208" s="195">
        <f t="shared" si="490"/>
        <v>0</v>
      </c>
      <c r="AK208" s="195">
        <f t="shared" si="490"/>
        <v>0</v>
      </c>
      <c r="AL208" s="195">
        <f t="shared" si="490"/>
        <v>0</v>
      </c>
      <c r="AM208" s="195">
        <f t="shared" si="490"/>
        <v>0</v>
      </c>
      <c r="AN208" s="195">
        <f t="shared" si="490"/>
        <v>0</v>
      </c>
      <c r="AO208" s="195">
        <f t="shared" si="490"/>
        <v>0</v>
      </c>
      <c r="AP208" s="195">
        <f t="shared" si="490"/>
        <v>0</v>
      </c>
      <c r="AQ208" s="195">
        <f t="shared" si="490"/>
        <v>0</v>
      </c>
      <c r="AR208" s="195"/>
      <c r="CI208" s="45"/>
      <c r="CJ208" s="45"/>
      <c r="CK208" s="45"/>
      <c r="CL208" s="45"/>
      <c r="CM208" s="45"/>
      <c r="CN208" s="45"/>
      <c r="CO208" s="45"/>
      <c r="CP208" s="45"/>
      <c r="CQ208" s="45"/>
      <c r="CR208" s="45"/>
      <c r="CS208" s="45"/>
      <c r="CT208" s="45"/>
      <c r="CU208" s="45"/>
      <c r="CV208" s="45"/>
      <c r="CW208" s="45"/>
      <c r="CX208" s="45"/>
      <c r="CY208" s="45"/>
      <c r="CZ208" s="45"/>
      <c r="DA208" s="45"/>
      <c r="DB208" s="45"/>
      <c r="DC208" s="45"/>
      <c r="DD208" s="45"/>
      <c r="DE208" s="45"/>
      <c r="DF208" s="45"/>
      <c r="DG208" s="45"/>
      <c r="DH208" s="45"/>
      <c r="DI208" s="45"/>
      <c r="DJ208" s="45"/>
      <c r="DK208" s="45"/>
      <c r="DL208" s="45"/>
      <c r="DM208" s="45"/>
      <c r="DN208" s="45"/>
      <c r="DO208" s="45"/>
      <c r="DP208" s="45"/>
      <c r="DQ208" s="45"/>
      <c r="DR208" s="45"/>
      <c r="DS208" s="45"/>
    </row>
    <row r="209" spans="3:123">
      <c r="C209" s="10" t="s">
        <v>860</v>
      </c>
      <c r="D209" s="10" t="s">
        <v>1503</v>
      </c>
      <c r="E209" s="10" t="s">
        <v>228</v>
      </c>
      <c r="F209" s="228">
        <v>2</v>
      </c>
      <c r="G209" s="228"/>
      <c r="H209" s="228">
        <v>2.87</v>
      </c>
      <c r="I209" s="228"/>
      <c r="J209" s="228"/>
      <c r="K209" s="228"/>
      <c r="L209" s="228"/>
      <c r="M209" s="228"/>
      <c r="N209" s="228"/>
      <c r="O209" s="228"/>
      <c r="P209" s="228"/>
      <c r="Q209" s="228"/>
      <c r="R209" s="228"/>
      <c r="S209" s="228"/>
      <c r="T209" s="228"/>
      <c r="U209" s="228"/>
      <c r="V209" s="228"/>
      <c r="W209" s="228"/>
      <c r="X209" s="228"/>
      <c r="Y209" s="228"/>
      <c r="Z209" s="228"/>
      <c r="AA209" s="228"/>
      <c r="AB209" s="228"/>
      <c r="AC209" s="228"/>
      <c r="AD209" s="228">
        <v>1</v>
      </c>
      <c r="AE209" s="228"/>
      <c r="AF209" s="228"/>
      <c r="AG209" s="228"/>
      <c r="AH209" s="228"/>
      <c r="AI209" s="228"/>
      <c r="AJ209" s="228"/>
      <c r="AK209" s="228"/>
      <c r="AL209" s="228"/>
      <c r="AM209" s="228"/>
      <c r="AN209" s="228"/>
      <c r="AO209" s="228"/>
      <c r="AP209" s="228"/>
      <c r="AQ209" s="228"/>
      <c r="AR209" s="229"/>
      <c r="CH209" s="55"/>
      <c r="CI209" s="45"/>
      <c r="CJ209" s="45"/>
      <c r="CK209" s="45"/>
      <c r="CL209" s="45"/>
      <c r="CM209" s="45"/>
      <c r="CN209" s="45"/>
      <c r="CO209" s="45"/>
      <c r="CP209" s="45"/>
      <c r="CQ209" s="45"/>
      <c r="CR209" s="45"/>
      <c r="CS209" s="45"/>
      <c r="CT209" s="45"/>
      <c r="CU209" s="45"/>
      <c r="CV209" s="45"/>
      <c r="CW209" s="45"/>
      <c r="CX209" s="45"/>
      <c r="CY209" s="45"/>
      <c r="CZ209" s="45"/>
      <c r="DA209" s="45"/>
      <c r="DB209" s="45"/>
      <c r="DC209" s="45"/>
      <c r="DD209" s="45"/>
      <c r="DE209" s="45"/>
      <c r="DF209" s="45"/>
      <c r="DG209" s="45"/>
      <c r="DH209" s="45"/>
      <c r="DI209" s="45"/>
      <c r="DJ209" s="45"/>
      <c r="DK209" s="45"/>
      <c r="DL209" s="45"/>
      <c r="DM209" s="45"/>
      <c r="DN209" s="45"/>
      <c r="DO209" s="45"/>
      <c r="DP209" s="45"/>
      <c r="DQ209" s="45"/>
      <c r="DR209" s="45"/>
      <c r="DS209" s="45"/>
    </row>
    <row r="210" spans="3:123">
      <c r="C210" s="12" t="s">
        <v>860</v>
      </c>
      <c r="D210" s="12" t="s">
        <v>1393</v>
      </c>
      <c r="E210" s="12" t="s">
        <v>1504</v>
      </c>
      <c r="F210" s="153">
        <v>30</v>
      </c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  <c r="AB210" s="229"/>
      <c r="AC210" s="229"/>
      <c r="AD210" s="229"/>
      <c r="AE210" s="229"/>
      <c r="AF210" s="229"/>
      <c r="AG210" s="229"/>
      <c r="AH210" s="229"/>
      <c r="AI210" s="229"/>
      <c r="AJ210" s="229"/>
      <c r="AK210" s="229"/>
      <c r="AL210" s="229"/>
      <c r="AM210" s="229"/>
      <c r="AN210" s="229"/>
      <c r="AO210" s="229"/>
      <c r="AP210" s="229"/>
      <c r="AQ210" s="229"/>
      <c r="AR210" s="229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54"/>
      <c r="CH210" s="54"/>
      <c r="CI210" s="45"/>
      <c r="CJ210" s="45"/>
      <c r="CK210" s="45"/>
      <c r="CL210" s="45"/>
      <c r="CM210" s="45"/>
      <c r="CN210" s="45"/>
      <c r="CO210" s="45"/>
      <c r="CP210" s="45"/>
      <c r="CQ210" s="45"/>
      <c r="CR210" s="45"/>
      <c r="CS210" s="45"/>
      <c r="CT210" s="45"/>
      <c r="CU210" s="45"/>
      <c r="CV210" s="45"/>
      <c r="CW210" s="45"/>
      <c r="CX210" s="45"/>
      <c r="CY210" s="45"/>
      <c r="CZ210" s="45"/>
      <c r="DA210" s="45"/>
      <c r="DB210" s="45"/>
      <c r="DC210" s="45"/>
      <c r="DD210" s="45"/>
      <c r="DE210" s="45"/>
      <c r="DF210" s="45"/>
      <c r="DG210" s="45"/>
      <c r="DH210" s="45"/>
      <c r="DI210" s="45"/>
      <c r="DJ210" s="45"/>
      <c r="DK210" s="45"/>
      <c r="DL210" s="45"/>
      <c r="DM210" s="45"/>
      <c r="DN210" s="45"/>
      <c r="DO210" s="45"/>
      <c r="DP210" s="45"/>
      <c r="DQ210" s="45"/>
      <c r="DR210" s="45"/>
      <c r="DS210" s="45"/>
    </row>
    <row r="211" spans="3:123">
      <c r="C211" s="12" t="s">
        <v>860</v>
      </c>
      <c r="D211" s="12" t="s">
        <v>1505</v>
      </c>
      <c r="E211" s="12" t="s">
        <v>1254</v>
      </c>
      <c r="F211" s="220">
        <v>1</v>
      </c>
      <c r="G211" s="220"/>
      <c r="H211" s="220"/>
      <c r="I211" s="220"/>
      <c r="J211" s="220"/>
      <c r="K211" s="220"/>
      <c r="L211" s="220"/>
      <c r="M211" s="220"/>
      <c r="N211" s="220"/>
      <c r="O211" s="220"/>
      <c r="P211" s="220"/>
      <c r="Q211" s="220"/>
      <c r="R211" s="220"/>
      <c r="S211" s="220"/>
      <c r="T211" s="220"/>
      <c r="U211" s="220"/>
      <c r="V211" s="220"/>
      <c r="W211" s="220"/>
      <c r="X211" s="220"/>
      <c r="Y211" s="220"/>
      <c r="Z211" s="220"/>
      <c r="AA211" s="220"/>
      <c r="AB211" s="220"/>
      <c r="AC211" s="220"/>
      <c r="AD211" s="220"/>
      <c r="AE211" s="220"/>
      <c r="AF211" s="220"/>
      <c r="AG211" s="220"/>
      <c r="AH211" s="220"/>
      <c r="AI211" s="220"/>
      <c r="AJ211" s="220"/>
      <c r="AK211" s="220"/>
      <c r="AL211" s="220"/>
      <c r="AM211" s="220"/>
      <c r="AN211" s="220"/>
      <c r="AO211" s="220"/>
      <c r="AP211" s="220"/>
      <c r="AQ211" s="220"/>
      <c r="AR211" s="220"/>
      <c r="AT211" t="str">
        <f>E211</f>
        <v>ICHMCH</v>
      </c>
      <c r="AV211" s="45">
        <f t="shared" ref="AV211:CF211" si="491">CI211*IF(G211&lt;&gt;"",IF(G209&lt;&gt;"",G211/G209,G211/$F209),IF(G209&lt;&gt;"",$F211/G209,$F211/$F209))</f>
        <v>0</v>
      </c>
      <c r="AW211" s="45">
        <f t="shared" si="491"/>
        <v>0</v>
      </c>
      <c r="AX211" s="45">
        <f t="shared" si="491"/>
        <v>0</v>
      </c>
      <c r="AY211" s="45">
        <f t="shared" si="491"/>
        <v>0</v>
      </c>
      <c r="AZ211" s="45">
        <f t="shared" si="491"/>
        <v>0</v>
      </c>
      <c r="BA211" s="45">
        <f t="shared" si="491"/>
        <v>0</v>
      </c>
      <c r="BB211" s="45">
        <f t="shared" si="491"/>
        <v>0</v>
      </c>
      <c r="BC211" s="45">
        <f t="shared" si="491"/>
        <v>0</v>
      </c>
      <c r="BD211" s="45">
        <f t="shared" si="491"/>
        <v>0</v>
      </c>
      <c r="BE211" s="45">
        <f t="shared" si="491"/>
        <v>0</v>
      </c>
      <c r="BF211" s="45">
        <f t="shared" si="491"/>
        <v>0</v>
      </c>
      <c r="BG211" s="45">
        <f t="shared" si="491"/>
        <v>0</v>
      </c>
      <c r="BH211" s="45">
        <f t="shared" si="491"/>
        <v>0</v>
      </c>
      <c r="BI211" s="45">
        <f t="shared" si="491"/>
        <v>0</v>
      </c>
      <c r="BJ211" s="45">
        <f t="shared" si="491"/>
        <v>0</v>
      </c>
      <c r="BK211" s="45">
        <f t="shared" si="491"/>
        <v>0</v>
      </c>
      <c r="BL211" s="45">
        <f t="shared" si="491"/>
        <v>0</v>
      </c>
      <c r="BM211" s="45">
        <f t="shared" si="491"/>
        <v>0</v>
      </c>
      <c r="BN211" s="45">
        <f t="shared" si="491"/>
        <v>0</v>
      </c>
      <c r="BO211" s="45">
        <f t="shared" si="491"/>
        <v>0</v>
      </c>
      <c r="BP211" s="45">
        <f t="shared" si="491"/>
        <v>0</v>
      </c>
      <c r="BQ211" s="45">
        <f t="shared" si="491"/>
        <v>0</v>
      </c>
      <c r="BR211" s="45">
        <f t="shared" si="491"/>
        <v>0</v>
      </c>
      <c r="BS211" s="45">
        <f t="shared" si="491"/>
        <v>0</v>
      </c>
      <c r="BT211" s="45">
        <f t="shared" si="491"/>
        <v>0</v>
      </c>
      <c r="BU211" s="45">
        <f t="shared" si="491"/>
        <v>0</v>
      </c>
      <c r="BV211" s="45">
        <f t="shared" si="491"/>
        <v>0</v>
      </c>
      <c r="BW211" s="45">
        <f t="shared" si="491"/>
        <v>0</v>
      </c>
      <c r="BX211" s="45">
        <f t="shared" si="491"/>
        <v>0</v>
      </c>
      <c r="BY211" s="45">
        <f t="shared" si="491"/>
        <v>0</v>
      </c>
      <c r="BZ211" s="45">
        <f t="shared" si="491"/>
        <v>0</v>
      </c>
      <c r="CA211" s="45">
        <f t="shared" si="491"/>
        <v>0</v>
      </c>
      <c r="CB211" s="45">
        <f t="shared" si="491"/>
        <v>0</v>
      </c>
      <c r="CC211" s="45">
        <f t="shared" si="491"/>
        <v>0</v>
      </c>
      <c r="CD211" s="45">
        <f t="shared" si="491"/>
        <v>0</v>
      </c>
      <c r="CE211" s="45">
        <f t="shared" si="491"/>
        <v>0</v>
      </c>
      <c r="CF211" s="45">
        <f t="shared" si="491"/>
        <v>0</v>
      </c>
      <c r="CH211" s="55" t="str">
        <f>E209</f>
        <v>INDCOA</v>
      </c>
      <c r="CI211" s="45">
        <f t="shared" ref="CI211:DS211" si="492">(AZ5-CM5)*G33*G52</f>
        <v>0</v>
      </c>
      <c r="CJ211" s="45">
        <f t="shared" si="492"/>
        <v>0</v>
      </c>
      <c r="CK211" s="45">
        <f t="shared" si="492"/>
        <v>0</v>
      </c>
      <c r="CL211" s="45">
        <f t="shared" si="492"/>
        <v>0</v>
      </c>
      <c r="CM211" s="45">
        <f t="shared" si="492"/>
        <v>0</v>
      </c>
      <c r="CN211" s="45">
        <f t="shared" si="492"/>
        <v>0</v>
      </c>
      <c r="CO211" s="45">
        <f t="shared" si="492"/>
        <v>0</v>
      </c>
      <c r="CP211" s="45">
        <f t="shared" si="492"/>
        <v>0</v>
      </c>
      <c r="CQ211" s="45">
        <f t="shared" si="492"/>
        <v>0</v>
      </c>
      <c r="CR211" s="45">
        <f t="shared" si="492"/>
        <v>0</v>
      </c>
      <c r="CS211" s="45">
        <f t="shared" si="492"/>
        <v>0</v>
      </c>
      <c r="CT211" s="45">
        <f t="shared" si="492"/>
        <v>0</v>
      </c>
      <c r="CU211" s="45">
        <f t="shared" si="492"/>
        <v>0</v>
      </c>
      <c r="CV211" s="45">
        <f t="shared" si="492"/>
        <v>0</v>
      </c>
      <c r="CW211" s="45">
        <f t="shared" si="492"/>
        <v>0</v>
      </c>
      <c r="CX211" s="45">
        <f t="shared" si="492"/>
        <v>0</v>
      </c>
      <c r="CY211" s="45">
        <f t="shared" si="492"/>
        <v>0</v>
      </c>
      <c r="CZ211" s="45">
        <f t="shared" si="492"/>
        <v>0</v>
      </c>
      <c r="DA211" s="45">
        <f t="shared" si="492"/>
        <v>0</v>
      </c>
      <c r="DB211" s="45">
        <f t="shared" si="492"/>
        <v>0</v>
      </c>
      <c r="DC211" s="45">
        <f t="shared" si="492"/>
        <v>0</v>
      </c>
      <c r="DD211" s="45">
        <f t="shared" si="492"/>
        <v>0</v>
      </c>
      <c r="DE211" s="45">
        <f t="shared" si="492"/>
        <v>0</v>
      </c>
      <c r="DF211" s="45">
        <f t="shared" si="492"/>
        <v>0</v>
      </c>
      <c r="DG211" s="45">
        <f t="shared" si="492"/>
        <v>0</v>
      </c>
      <c r="DH211" s="45">
        <f t="shared" si="492"/>
        <v>0</v>
      </c>
      <c r="DI211" s="45">
        <f t="shared" si="492"/>
        <v>0</v>
      </c>
      <c r="DJ211" s="45">
        <f t="shared" si="492"/>
        <v>0</v>
      </c>
      <c r="DK211" s="45">
        <f t="shared" si="492"/>
        <v>0</v>
      </c>
      <c r="DL211" s="45">
        <f t="shared" si="492"/>
        <v>0</v>
      </c>
      <c r="DM211" s="45">
        <f t="shared" si="492"/>
        <v>0</v>
      </c>
      <c r="DN211" s="45">
        <f t="shared" si="492"/>
        <v>0</v>
      </c>
      <c r="DO211" s="45">
        <f t="shared" si="492"/>
        <v>0</v>
      </c>
      <c r="DP211" s="45">
        <f t="shared" si="492"/>
        <v>0</v>
      </c>
      <c r="DQ211" s="45">
        <f t="shared" si="492"/>
        <v>0</v>
      </c>
      <c r="DR211" s="45">
        <f t="shared" si="492"/>
        <v>0</v>
      </c>
      <c r="DS211" s="45">
        <f t="shared" si="492"/>
        <v>0</v>
      </c>
    </row>
    <row r="212" spans="3:123">
      <c r="C212" s="14" t="s">
        <v>860</v>
      </c>
      <c r="D212" s="14" t="s">
        <v>1387</v>
      </c>
      <c r="E212" s="14" t="s">
        <v>1504</v>
      </c>
      <c r="F212" s="14"/>
      <c r="G212" s="230">
        <f t="shared" ref="G212:AQ212" si="493">AV211</f>
        <v>0</v>
      </c>
      <c r="H212" s="230">
        <f t="shared" si="493"/>
        <v>0</v>
      </c>
      <c r="I212" s="230">
        <f t="shared" si="493"/>
        <v>0</v>
      </c>
      <c r="J212" s="230">
        <f t="shared" si="493"/>
        <v>0</v>
      </c>
      <c r="K212" s="230">
        <f t="shared" si="493"/>
        <v>0</v>
      </c>
      <c r="L212" s="230">
        <f t="shared" si="493"/>
        <v>0</v>
      </c>
      <c r="M212" s="230">
        <f t="shared" si="493"/>
        <v>0</v>
      </c>
      <c r="N212" s="230">
        <f t="shared" si="493"/>
        <v>0</v>
      </c>
      <c r="O212" s="230">
        <f t="shared" si="493"/>
        <v>0</v>
      </c>
      <c r="P212" s="230">
        <f t="shared" si="493"/>
        <v>0</v>
      </c>
      <c r="Q212" s="230">
        <f t="shared" si="493"/>
        <v>0</v>
      </c>
      <c r="R212" s="230">
        <f t="shared" si="493"/>
        <v>0</v>
      </c>
      <c r="S212" s="230">
        <f t="shared" si="493"/>
        <v>0</v>
      </c>
      <c r="T212" s="230">
        <f t="shared" si="493"/>
        <v>0</v>
      </c>
      <c r="U212" s="230">
        <f t="shared" si="493"/>
        <v>0</v>
      </c>
      <c r="V212" s="230">
        <f t="shared" si="493"/>
        <v>0</v>
      </c>
      <c r="W212" s="230">
        <f t="shared" si="493"/>
        <v>0</v>
      </c>
      <c r="X212" s="230">
        <f t="shared" si="493"/>
        <v>0</v>
      </c>
      <c r="Y212" s="230">
        <f t="shared" si="493"/>
        <v>0</v>
      </c>
      <c r="Z212" s="230">
        <f t="shared" si="493"/>
        <v>0</v>
      </c>
      <c r="AA212" s="230">
        <f t="shared" si="493"/>
        <v>0</v>
      </c>
      <c r="AB212" s="230">
        <f t="shared" si="493"/>
        <v>0</v>
      </c>
      <c r="AC212" s="230">
        <f t="shared" si="493"/>
        <v>0</v>
      </c>
      <c r="AD212" s="230">
        <f t="shared" si="493"/>
        <v>0</v>
      </c>
      <c r="AE212" s="230">
        <f t="shared" si="493"/>
        <v>0</v>
      </c>
      <c r="AF212" s="230">
        <f t="shared" si="493"/>
        <v>0</v>
      </c>
      <c r="AG212" s="230">
        <f t="shared" si="493"/>
        <v>0</v>
      </c>
      <c r="AH212" s="230">
        <f t="shared" si="493"/>
        <v>0</v>
      </c>
      <c r="AI212" s="230">
        <f t="shared" si="493"/>
        <v>0</v>
      </c>
      <c r="AJ212" s="230">
        <f t="shared" si="493"/>
        <v>0</v>
      </c>
      <c r="AK212" s="230">
        <f t="shared" si="493"/>
        <v>0</v>
      </c>
      <c r="AL212" s="230">
        <f t="shared" si="493"/>
        <v>0</v>
      </c>
      <c r="AM212" s="230">
        <f t="shared" si="493"/>
        <v>0</v>
      </c>
      <c r="AN212" s="230">
        <f t="shared" si="493"/>
        <v>0</v>
      </c>
      <c r="AO212" s="230">
        <f t="shared" si="493"/>
        <v>0</v>
      </c>
      <c r="AP212" s="230">
        <f t="shared" si="493"/>
        <v>0</v>
      </c>
      <c r="AQ212" s="230">
        <f t="shared" si="493"/>
        <v>0</v>
      </c>
      <c r="AR212" s="195"/>
      <c r="CI212" s="45"/>
      <c r="CJ212" s="45"/>
      <c r="CK212" s="45"/>
      <c r="CL212" s="45"/>
      <c r="CM212" s="45"/>
      <c r="CN212" s="45"/>
      <c r="CO212" s="45"/>
      <c r="CP212" s="45"/>
      <c r="CQ212" s="45"/>
      <c r="CR212" s="45"/>
      <c r="CS212" s="45"/>
      <c r="CT212" s="45"/>
      <c r="CU212" s="45"/>
      <c r="CV212" s="45"/>
      <c r="CW212" s="45"/>
      <c r="CX212" s="45"/>
      <c r="CY212" s="45"/>
      <c r="CZ212" s="45"/>
      <c r="DA212" s="45"/>
      <c r="DB212" s="45"/>
      <c r="DC212" s="45"/>
      <c r="DD212" s="45"/>
      <c r="DE212" s="45"/>
      <c r="DF212" s="45"/>
      <c r="DG212" s="45"/>
      <c r="DH212" s="45"/>
      <c r="DI212" s="45"/>
      <c r="DJ212" s="45"/>
      <c r="DK212" s="45"/>
      <c r="DL212" s="45"/>
      <c r="DM212" s="45"/>
      <c r="DN212" s="45"/>
      <c r="DO212" s="45"/>
      <c r="DP212" s="45"/>
      <c r="DQ212" s="45"/>
      <c r="DR212" s="45"/>
      <c r="DS212" s="45"/>
    </row>
    <row r="213" spans="3:123">
      <c r="C213" t="s">
        <v>862</v>
      </c>
      <c r="D213" t="s">
        <v>1503</v>
      </c>
      <c r="E213" t="s">
        <v>232</v>
      </c>
      <c r="F213" s="95">
        <v>2</v>
      </c>
      <c r="G213" s="95"/>
      <c r="H213" s="95">
        <v>2.87</v>
      </c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>
        <v>1</v>
      </c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5"/>
      <c r="AP213" s="95"/>
      <c r="AQ213" s="95"/>
      <c r="AR213" s="95"/>
      <c r="CH213" s="55"/>
      <c r="CI213" s="45"/>
      <c r="CJ213" s="45"/>
      <c r="CK213" s="45"/>
      <c r="CL213" s="45"/>
      <c r="CM213" s="45"/>
      <c r="CN213" s="45"/>
      <c r="CO213" s="45"/>
      <c r="CP213" s="45"/>
      <c r="CQ213" s="45"/>
      <c r="CR213" s="45"/>
      <c r="CS213" s="45"/>
      <c r="CT213" s="45"/>
      <c r="CU213" s="45"/>
      <c r="CV213" s="45"/>
      <c r="CW213" s="45"/>
      <c r="CX213" s="45"/>
      <c r="CY213" s="45"/>
      <c r="CZ213" s="45"/>
      <c r="DA213" s="45"/>
      <c r="DB213" s="45"/>
      <c r="DC213" s="45"/>
      <c r="DD213" s="45"/>
      <c r="DE213" s="45"/>
      <c r="DF213" s="45"/>
      <c r="DG213" s="45"/>
      <c r="DH213" s="45"/>
      <c r="DI213" s="45"/>
      <c r="DJ213" s="45"/>
      <c r="DK213" s="45"/>
      <c r="DL213" s="45"/>
      <c r="DM213" s="45"/>
      <c r="DN213" s="45"/>
      <c r="DO213" s="45"/>
      <c r="DP213" s="45"/>
      <c r="DQ213" s="45"/>
      <c r="DR213" s="45"/>
      <c r="DS213" s="45"/>
    </row>
    <row r="214" spans="3:123">
      <c r="C214" t="s">
        <v>862</v>
      </c>
      <c r="D214" t="s">
        <v>1393</v>
      </c>
      <c r="E214" t="s">
        <v>1504</v>
      </c>
      <c r="F214" s="24">
        <v>30</v>
      </c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5"/>
      <c r="AP214" s="95"/>
      <c r="AQ214" s="95"/>
      <c r="AR214" s="95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54"/>
      <c r="CH214" s="54"/>
      <c r="CI214" s="45"/>
      <c r="CJ214" s="45"/>
      <c r="CK214" s="45"/>
      <c r="CL214" s="45"/>
      <c r="CM214" s="45"/>
      <c r="CN214" s="45"/>
      <c r="CO214" s="45"/>
      <c r="CP214" s="45"/>
      <c r="CQ214" s="45"/>
      <c r="CR214" s="45"/>
      <c r="CS214" s="45"/>
      <c r="CT214" s="45"/>
      <c r="CU214" s="45"/>
      <c r="CV214" s="45"/>
      <c r="CW214" s="45"/>
      <c r="CX214" s="45"/>
      <c r="CY214" s="45"/>
      <c r="CZ214" s="45"/>
      <c r="DA214" s="45"/>
      <c r="DB214" s="45"/>
      <c r="DC214" s="45"/>
      <c r="DD214" s="45"/>
      <c r="DE214" s="45"/>
      <c r="DF214" s="45"/>
      <c r="DG214" s="45"/>
      <c r="DH214" s="45"/>
      <c r="DI214" s="45"/>
      <c r="DJ214" s="45"/>
      <c r="DK214" s="45"/>
      <c r="DL214" s="45"/>
      <c r="DM214" s="45"/>
      <c r="DN214" s="45"/>
      <c r="DO214" s="45"/>
      <c r="DP214" s="45"/>
      <c r="DQ214" s="45"/>
      <c r="DR214" s="45"/>
      <c r="DS214" s="45"/>
    </row>
    <row r="215" spans="3:123">
      <c r="C215" t="s">
        <v>862</v>
      </c>
      <c r="D215" t="s">
        <v>1505</v>
      </c>
      <c r="E215" t="s">
        <v>1254</v>
      </c>
      <c r="F215" s="17">
        <v>1</v>
      </c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T215" t="str">
        <f>E215</f>
        <v>ICHMCH</v>
      </c>
      <c r="AV215" s="45">
        <f t="shared" ref="AV215:CF215" si="494">CI215*IF(G215&lt;&gt;"",IF(G213&lt;&gt;"",G215/G213,G215/$F213),IF(G213&lt;&gt;"",$F215/G213,$F215/$F213))</f>
        <v>0</v>
      </c>
      <c r="AW215" s="45">
        <f t="shared" si="494"/>
        <v>0</v>
      </c>
      <c r="AX215" s="45">
        <f t="shared" si="494"/>
        <v>0</v>
      </c>
      <c r="AY215" s="45">
        <f t="shared" si="494"/>
        <v>0</v>
      </c>
      <c r="AZ215" s="45">
        <f t="shared" si="494"/>
        <v>0</v>
      </c>
      <c r="BA215" s="45">
        <f t="shared" si="494"/>
        <v>0</v>
      </c>
      <c r="BB215" s="45">
        <f t="shared" si="494"/>
        <v>0</v>
      </c>
      <c r="BC215" s="45">
        <f t="shared" si="494"/>
        <v>0</v>
      </c>
      <c r="BD215" s="45">
        <f t="shared" si="494"/>
        <v>0</v>
      </c>
      <c r="BE215" s="45">
        <f t="shared" si="494"/>
        <v>0</v>
      </c>
      <c r="BF215" s="45">
        <f t="shared" si="494"/>
        <v>0</v>
      </c>
      <c r="BG215" s="45">
        <f t="shared" si="494"/>
        <v>0</v>
      </c>
      <c r="BH215" s="45">
        <f t="shared" si="494"/>
        <v>0</v>
      </c>
      <c r="BI215" s="45">
        <f t="shared" si="494"/>
        <v>0</v>
      </c>
      <c r="BJ215" s="45">
        <f t="shared" si="494"/>
        <v>0</v>
      </c>
      <c r="BK215" s="45">
        <f t="shared" si="494"/>
        <v>0</v>
      </c>
      <c r="BL215" s="45">
        <f t="shared" si="494"/>
        <v>0</v>
      </c>
      <c r="BM215" s="45">
        <f t="shared" si="494"/>
        <v>0</v>
      </c>
      <c r="BN215" s="45">
        <f t="shared" si="494"/>
        <v>0</v>
      </c>
      <c r="BO215" s="45">
        <f t="shared" si="494"/>
        <v>0</v>
      </c>
      <c r="BP215" s="45">
        <f t="shared" si="494"/>
        <v>0</v>
      </c>
      <c r="BQ215" s="45">
        <f t="shared" si="494"/>
        <v>0</v>
      </c>
      <c r="BR215" s="45">
        <f t="shared" si="494"/>
        <v>0</v>
      </c>
      <c r="BS215" s="45">
        <f t="shared" si="494"/>
        <v>0</v>
      </c>
      <c r="BT215" s="45">
        <f t="shared" si="494"/>
        <v>0</v>
      </c>
      <c r="BU215" s="45">
        <f t="shared" si="494"/>
        <v>0</v>
      </c>
      <c r="BV215" s="45">
        <f t="shared" si="494"/>
        <v>0</v>
      </c>
      <c r="BW215" s="45">
        <f t="shared" si="494"/>
        <v>0</v>
      </c>
      <c r="BX215" s="45">
        <f t="shared" si="494"/>
        <v>0</v>
      </c>
      <c r="BY215" s="45">
        <f t="shared" si="494"/>
        <v>0</v>
      </c>
      <c r="BZ215" s="45">
        <f t="shared" si="494"/>
        <v>0</v>
      </c>
      <c r="CA215" s="45">
        <f t="shared" si="494"/>
        <v>0</v>
      </c>
      <c r="CB215" s="45">
        <f t="shared" si="494"/>
        <v>0</v>
      </c>
      <c r="CC215" s="45">
        <f t="shared" si="494"/>
        <v>0</v>
      </c>
      <c r="CD215" s="45">
        <f t="shared" si="494"/>
        <v>0</v>
      </c>
      <c r="CE215" s="45">
        <f t="shared" si="494"/>
        <v>0</v>
      </c>
      <c r="CF215" s="45">
        <f t="shared" si="494"/>
        <v>0</v>
      </c>
      <c r="CH215" s="55" t="str">
        <f>E213</f>
        <v>INDCOK</v>
      </c>
      <c r="CI215" s="45">
        <f t="shared" ref="CI215:DS215" si="495">(AZ8-CM8)*G36*G57</f>
        <v>0</v>
      </c>
      <c r="CJ215" s="45">
        <f t="shared" si="495"/>
        <v>0</v>
      </c>
      <c r="CK215" s="45">
        <f t="shared" si="495"/>
        <v>0</v>
      </c>
      <c r="CL215" s="45">
        <f t="shared" si="495"/>
        <v>0</v>
      </c>
      <c r="CM215" s="45">
        <f t="shared" si="495"/>
        <v>0</v>
      </c>
      <c r="CN215" s="45">
        <f t="shared" si="495"/>
        <v>0</v>
      </c>
      <c r="CO215" s="45">
        <f t="shared" si="495"/>
        <v>0</v>
      </c>
      <c r="CP215" s="45">
        <f t="shared" si="495"/>
        <v>0</v>
      </c>
      <c r="CQ215" s="45">
        <f t="shared" si="495"/>
        <v>0</v>
      </c>
      <c r="CR215" s="45">
        <f t="shared" si="495"/>
        <v>0</v>
      </c>
      <c r="CS215" s="45">
        <f t="shared" si="495"/>
        <v>0</v>
      </c>
      <c r="CT215" s="45">
        <f t="shared" si="495"/>
        <v>0</v>
      </c>
      <c r="CU215" s="45">
        <f t="shared" si="495"/>
        <v>0</v>
      </c>
      <c r="CV215" s="45">
        <f t="shared" si="495"/>
        <v>0</v>
      </c>
      <c r="CW215" s="45">
        <f t="shared" si="495"/>
        <v>0</v>
      </c>
      <c r="CX215" s="45">
        <f t="shared" si="495"/>
        <v>0</v>
      </c>
      <c r="CY215" s="45">
        <f t="shared" si="495"/>
        <v>0</v>
      </c>
      <c r="CZ215" s="45">
        <f t="shared" si="495"/>
        <v>0</v>
      </c>
      <c r="DA215" s="45">
        <f t="shared" si="495"/>
        <v>0</v>
      </c>
      <c r="DB215" s="45">
        <f t="shared" si="495"/>
        <v>0</v>
      </c>
      <c r="DC215" s="45">
        <f t="shared" si="495"/>
        <v>0</v>
      </c>
      <c r="DD215" s="45">
        <f t="shared" si="495"/>
        <v>0</v>
      </c>
      <c r="DE215" s="45">
        <f t="shared" si="495"/>
        <v>0</v>
      </c>
      <c r="DF215" s="45">
        <f t="shared" si="495"/>
        <v>0</v>
      </c>
      <c r="DG215" s="45">
        <f t="shared" si="495"/>
        <v>0</v>
      </c>
      <c r="DH215" s="45">
        <f t="shared" si="495"/>
        <v>0</v>
      </c>
      <c r="DI215" s="45">
        <f t="shared" si="495"/>
        <v>0</v>
      </c>
      <c r="DJ215" s="45">
        <f t="shared" si="495"/>
        <v>0</v>
      </c>
      <c r="DK215" s="45">
        <f t="shared" si="495"/>
        <v>0</v>
      </c>
      <c r="DL215" s="45">
        <f t="shared" si="495"/>
        <v>0</v>
      </c>
      <c r="DM215" s="45">
        <f t="shared" si="495"/>
        <v>0</v>
      </c>
      <c r="DN215" s="45">
        <f t="shared" si="495"/>
        <v>0</v>
      </c>
      <c r="DO215" s="45">
        <f t="shared" si="495"/>
        <v>0</v>
      </c>
      <c r="DP215" s="45">
        <f t="shared" si="495"/>
        <v>0</v>
      </c>
      <c r="DQ215" s="45">
        <f t="shared" si="495"/>
        <v>0</v>
      </c>
      <c r="DR215" s="45">
        <f t="shared" si="495"/>
        <v>0</v>
      </c>
      <c r="DS215" s="45">
        <f t="shared" si="495"/>
        <v>0</v>
      </c>
    </row>
    <row r="216" spans="3:123">
      <c r="C216" t="s">
        <v>862</v>
      </c>
      <c r="D216" t="s">
        <v>1387</v>
      </c>
      <c r="E216" t="s">
        <v>1504</v>
      </c>
      <c r="G216" s="195">
        <f t="shared" ref="G216:AQ216" si="496">AV215</f>
        <v>0</v>
      </c>
      <c r="H216" s="195">
        <f t="shared" si="496"/>
        <v>0</v>
      </c>
      <c r="I216" s="195">
        <f t="shared" si="496"/>
        <v>0</v>
      </c>
      <c r="J216" s="195">
        <f t="shared" si="496"/>
        <v>0</v>
      </c>
      <c r="K216" s="195">
        <f t="shared" si="496"/>
        <v>0</v>
      </c>
      <c r="L216" s="195">
        <f t="shared" si="496"/>
        <v>0</v>
      </c>
      <c r="M216" s="195">
        <f t="shared" si="496"/>
        <v>0</v>
      </c>
      <c r="N216" s="195">
        <f t="shared" si="496"/>
        <v>0</v>
      </c>
      <c r="O216" s="195">
        <f t="shared" si="496"/>
        <v>0</v>
      </c>
      <c r="P216" s="195">
        <f t="shared" si="496"/>
        <v>0</v>
      </c>
      <c r="Q216" s="195">
        <f t="shared" si="496"/>
        <v>0</v>
      </c>
      <c r="R216" s="195">
        <f t="shared" si="496"/>
        <v>0</v>
      </c>
      <c r="S216" s="195">
        <f t="shared" si="496"/>
        <v>0</v>
      </c>
      <c r="T216" s="195">
        <f t="shared" si="496"/>
        <v>0</v>
      </c>
      <c r="U216" s="195">
        <f t="shared" si="496"/>
        <v>0</v>
      </c>
      <c r="V216" s="195">
        <f t="shared" si="496"/>
        <v>0</v>
      </c>
      <c r="W216" s="195">
        <f t="shared" si="496"/>
        <v>0</v>
      </c>
      <c r="X216" s="195">
        <f t="shared" si="496"/>
        <v>0</v>
      </c>
      <c r="Y216" s="195">
        <f t="shared" si="496"/>
        <v>0</v>
      </c>
      <c r="Z216" s="195">
        <f t="shared" si="496"/>
        <v>0</v>
      </c>
      <c r="AA216" s="195">
        <f t="shared" si="496"/>
        <v>0</v>
      </c>
      <c r="AB216" s="195">
        <f t="shared" si="496"/>
        <v>0</v>
      </c>
      <c r="AC216" s="195">
        <f t="shared" si="496"/>
        <v>0</v>
      </c>
      <c r="AD216" s="195">
        <f t="shared" si="496"/>
        <v>0</v>
      </c>
      <c r="AE216" s="195">
        <f t="shared" si="496"/>
        <v>0</v>
      </c>
      <c r="AF216" s="195">
        <f t="shared" si="496"/>
        <v>0</v>
      </c>
      <c r="AG216" s="195">
        <f t="shared" si="496"/>
        <v>0</v>
      </c>
      <c r="AH216" s="195">
        <f t="shared" si="496"/>
        <v>0</v>
      </c>
      <c r="AI216" s="195">
        <f t="shared" si="496"/>
        <v>0</v>
      </c>
      <c r="AJ216" s="195">
        <f t="shared" si="496"/>
        <v>0</v>
      </c>
      <c r="AK216" s="195">
        <f t="shared" si="496"/>
        <v>0</v>
      </c>
      <c r="AL216" s="195">
        <f t="shared" si="496"/>
        <v>0</v>
      </c>
      <c r="AM216" s="195">
        <f t="shared" si="496"/>
        <v>0</v>
      </c>
      <c r="AN216" s="195">
        <f t="shared" si="496"/>
        <v>0</v>
      </c>
      <c r="AO216" s="195">
        <f t="shared" si="496"/>
        <v>0</v>
      </c>
      <c r="AP216" s="195">
        <f t="shared" si="496"/>
        <v>0</v>
      </c>
      <c r="AQ216" s="195">
        <f t="shared" si="496"/>
        <v>0</v>
      </c>
      <c r="AR216" s="195"/>
      <c r="CI216" s="45"/>
      <c r="CJ216" s="45"/>
      <c r="CK216" s="45"/>
      <c r="CL216" s="45"/>
      <c r="CM216" s="45"/>
      <c r="CN216" s="45"/>
      <c r="CO216" s="45"/>
      <c r="CP216" s="45"/>
      <c r="CQ216" s="45"/>
      <c r="CR216" s="45"/>
      <c r="CS216" s="45"/>
      <c r="CT216" s="45"/>
      <c r="CU216" s="45"/>
      <c r="CV216" s="45"/>
      <c r="CW216" s="45"/>
      <c r="CX216" s="45"/>
      <c r="CY216" s="45"/>
      <c r="CZ216" s="45"/>
      <c r="DA216" s="45"/>
      <c r="DB216" s="45"/>
      <c r="DC216" s="45"/>
      <c r="DD216" s="45"/>
      <c r="DE216" s="45"/>
      <c r="DF216" s="45"/>
      <c r="DG216" s="45"/>
      <c r="DH216" s="45"/>
      <c r="DI216" s="45"/>
      <c r="DJ216" s="45"/>
      <c r="DK216" s="45"/>
      <c r="DL216" s="45"/>
      <c r="DM216" s="45"/>
      <c r="DN216" s="45"/>
      <c r="DO216" s="45"/>
      <c r="DP216" s="45"/>
      <c r="DQ216" s="45"/>
      <c r="DR216" s="45"/>
      <c r="DS216" s="45"/>
    </row>
    <row r="217" spans="3:123">
      <c r="C217" s="10" t="s">
        <v>864</v>
      </c>
      <c r="D217" s="10" t="s">
        <v>1503</v>
      </c>
      <c r="E217" s="10" t="s">
        <v>247</v>
      </c>
      <c r="F217" s="228">
        <v>1.05263157894737</v>
      </c>
      <c r="G217" s="228"/>
      <c r="H217" s="228">
        <v>1.06595744680851</v>
      </c>
      <c r="I217" s="228"/>
      <c r="J217" s="228">
        <v>1.11111111111111</v>
      </c>
      <c r="K217" s="228"/>
      <c r="L217" s="228"/>
      <c r="M217" s="228"/>
      <c r="N217" s="228"/>
      <c r="O217" s="228">
        <v>1.11111111111111</v>
      </c>
      <c r="P217" s="228"/>
      <c r="Q217" s="228">
        <v>1.11111111111111</v>
      </c>
      <c r="R217" s="228">
        <v>1.11111111111111</v>
      </c>
      <c r="S217" s="228"/>
      <c r="T217" s="228"/>
      <c r="U217" s="228"/>
      <c r="V217" s="228">
        <v>1.11</v>
      </c>
      <c r="W217" s="228"/>
      <c r="X217" s="228">
        <v>1.11111111111111</v>
      </c>
      <c r="Y217" s="228">
        <v>1.11111111111111</v>
      </c>
      <c r="Z217" s="228"/>
      <c r="AA217" s="228">
        <v>1.11111111111111</v>
      </c>
      <c r="AB217" s="228"/>
      <c r="AC217" s="228">
        <v>1.11111111111111</v>
      </c>
      <c r="AD217" s="228">
        <v>1</v>
      </c>
      <c r="AE217" s="228"/>
      <c r="AF217" s="228">
        <v>1.11111111111111</v>
      </c>
      <c r="AG217" s="228">
        <v>1.17647058823529</v>
      </c>
      <c r="AH217" s="228">
        <v>1.11111111111111</v>
      </c>
      <c r="AI217" s="228">
        <v>1.11111111111111</v>
      </c>
      <c r="AJ217" s="228"/>
      <c r="AK217" s="228">
        <v>1</v>
      </c>
      <c r="AL217" s="228"/>
      <c r="AM217" s="228"/>
      <c r="AN217" s="228"/>
      <c r="AO217" s="228"/>
      <c r="AP217" s="228"/>
      <c r="AQ217" s="228"/>
      <c r="AR217" s="229"/>
      <c r="CI217" s="45"/>
      <c r="CJ217" s="45"/>
      <c r="CK217" s="45"/>
      <c r="CL217" s="45"/>
      <c r="CM217" s="45"/>
      <c r="CN217" s="45"/>
      <c r="CO217" s="45"/>
      <c r="CP217" s="45"/>
      <c r="CQ217" s="45"/>
      <c r="CR217" s="45"/>
      <c r="CS217" s="45"/>
      <c r="CT217" s="45"/>
      <c r="CU217" s="45"/>
      <c r="CV217" s="45"/>
      <c r="CW217" s="45"/>
      <c r="CX217" s="45"/>
      <c r="CY217" s="45"/>
      <c r="CZ217" s="45"/>
      <c r="DA217" s="45"/>
      <c r="DB217" s="45"/>
      <c r="DC217" s="45"/>
      <c r="DD217" s="45"/>
      <c r="DE217" s="45"/>
      <c r="DF217" s="45"/>
      <c r="DG217" s="45"/>
      <c r="DH217" s="45"/>
      <c r="DI217" s="45"/>
      <c r="DJ217" s="45"/>
      <c r="DK217" s="45"/>
      <c r="DL217" s="45"/>
      <c r="DM217" s="45"/>
      <c r="DN217" s="45"/>
      <c r="DO217" s="45"/>
      <c r="DP217" s="45"/>
      <c r="DQ217" s="45"/>
      <c r="DR217" s="45"/>
      <c r="DS217" s="45"/>
    </row>
    <row r="218" spans="3:123">
      <c r="C218" s="12" t="s">
        <v>864</v>
      </c>
      <c r="D218" s="12" t="s">
        <v>1393</v>
      </c>
      <c r="E218" s="12" t="s">
        <v>1504</v>
      </c>
      <c r="F218" s="153">
        <v>30</v>
      </c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  <c r="AA218" s="229"/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229"/>
      <c r="AP218" s="229"/>
      <c r="AQ218" s="229"/>
      <c r="AR218" s="229"/>
      <c r="AV218" s="68"/>
      <c r="AW218" s="68"/>
      <c r="AX218" s="68"/>
      <c r="AY218" s="68"/>
      <c r="AZ218" s="68"/>
      <c r="BA218" s="68"/>
      <c r="BB218" s="68"/>
      <c r="BC218" s="68"/>
      <c r="BD218" s="68"/>
      <c r="BE218" s="68"/>
      <c r="BF218" s="68"/>
      <c r="BG218" s="68"/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54"/>
      <c r="CH218" s="54"/>
      <c r="CI218" s="45"/>
      <c r="CJ218" s="45"/>
      <c r="CK218" s="45"/>
      <c r="CL218" s="45"/>
      <c r="CM218" s="45"/>
      <c r="CN218" s="45"/>
      <c r="CO218" s="45"/>
      <c r="CP218" s="45"/>
      <c r="CQ218" s="45"/>
      <c r="CR218" s="45"/>
      <c r="CS218" s="45"/>
      <c r="CT218" s="45"/>
      <c r="CU218" s="45"/>
      <c r="CV218" s="45"/>
      <c r="CW218" s="45"/>
      <c r="CX218" s="45"/>
      <c r="CY218" s="45"/>
      <c r="CZ218" s="45"/>
      <c r="DA218" s="45"/>
      <c r="DB218" s="45"/>
      <c r="DC218" s="45"/>
      <c r="DD218" s="45"/>
      <c r="DE218" s="45"/>
      <c r="DF218" s="45"/>
      <c r="DG218" s="45"/>
      <c r="DH218" s="45"/>
      <c r="DI218" s="45"/>
      <c r="DJ218" s="45"/>
      <c r="DK218" s="45"/>
      <c r="DL218" s="45"/>
      <c r="DM218" s="45"/>
      <c r="DN218" s="45"/>
      <c r="DO218" s="45"/>
      <c r="DP218" s="45"/>
      <c r="DQ218" s="45"/>
      <c r="DR218" s="45"/>
      <c r="DS218" s="45"/>
    </row>
    <row r="219" spans="3:123">
      <c r="C219" s="12" t="s">
        <v>864</v>
      </c>
      <c r="D219" s="12" t="s">
        <v>1505</v>
      </c>
      <c r="E219" s="12" t="s">
        <v>1254</v>
      </c>
      <c r="F219" s="220">
        <v>1</v>
      </c>
      <c r="G219" s="220"/>
      <c r="H219" s="220"/>
      <c r="I219" s="220"/>
      <c r="J219" s="220"/>
      <c r="K219" s="220"/>
      <c r="L219" s="220"/>
      <c r="M219" s="220"/>
      <c r="N219" s="220"/>
      <c r="O219" s="220"/>
      <c r="P219" s="220"/>
      <c r="Q219" s="220"/>
      <c r="R219" s="220"/>
      <c r="S219" s="220"/>
      <c r="T219" s="220"/>
      <c r="U219" s="220"/>
      <c r="V219" s="220"/>
      <c r="W219" s="220"/>
      <c r="X219" s="220"/>
      <c r="Y219" s="220"/>
      <c r="Z219" s="220"/>
      <c r="AA219" s="220"/>
      <c r="AB219" s="220"/>
      <c r="AC219" s="220"/>
      <c r="AD219" s="220"/>
      <c r="AE219" s="220"/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R219" s="220"/>
      <c r="AT219" t="str">
        <f>E219</f>
        <v>ICHMCH</v>
      </c>
      <c r="AV219" s="45">
        <f t="shared" ref="AV219:CF219" si="497">CI219*IF(G219&lt;&gt;"",IF(G217&lt;&gt;"",G219/G217,G219/$F217),IF(G217&lt;&gt;"",$F219/G217,$F219/$F217))</f>
        <v>6.93668593749999</v>
      </c>
      <c r="AW219" s="45">
        <f t="shared" si="497"/>
        <v>31.5166848819332</v>
      </c>
      <c r="AX219" s="45">
        <f t="shared" si="497"/>
        <v>1.35544764596551</v>
      </c>
      <c r="AY219" s="45">
        <f t="shared" si="497"/>
        <v>7.76757418229689</v>
      </c>
      <c r="AZ219" s="45">
        <f t="shared" si="497"/>
        <v>0</v>
      </c>
      <c r="BA219" s="45">
        <f t="shared" si="497"/>
        <v>5.32224845249999</v>
      </c>
      <c r="BB219" s="45">
        <f t="shared" si="497"/>
        <v>66.3606344948374</v>
      </c>
      <c r="BC219" s="45">
        <f t="shared" si="497"/>
        <v>0</v>
      </c>
      <c r="BD219" s="45">
        <f t="shared" si="497"/>
        <v>0.241326</v>
      </c>
      <c r="BE219" s="45">
        <f t="shared" si="497"/>
        <v>0</v>
      </c>
      <c r="BF219" s="45">
        <f t="shared" si="497"/>
        <v>20.482305975</v>
      </c>
      <c r="BG219" s="45">
        <f t="shared" si="497"/>
        <v>8.43567970860423</v>
      </c>
      <c r="BH219" s="45">
        <f t="shared" si="497"/>
        <v>41.1649973899999</v>
      </c>
      <c r="BI219" s="45">
        <f t="shared" si="497"/>
        <v>0</v>
      </c>
      <c r="BJ219" s="45">
        <f t="shared" si="497"/>
        <v>2.63892180714285</v>
      </c>
      <c r="BK219" s="45">
        <f t="shared" si="497"/>
        <v>5.32596677841701</v>
      </c>
      <c r="BL219" s="45">
        <f t="shared" si="497"/>
        <v>0</v>
      </c>
      <c r="BM219" s="45">
        <f t="shared" si="497"/>
        <v>0</v>
      </c>
      <c r="BN219" s="45">
        <f t="shared" si="497"/>
        <v>0.638320500000001</v>
      </c>
      <c r="BO219" s="45">
        <f t="shared" si="497"/>
        <v>0</v>
      </c>
      <c r="BP219" s="45">
        <f t="shared" si="497"/>
        <v>0.10215</v>
      </c>
      <c r="BQ219" s="45">
        <f t="shared" si="497"/>
        <v>0</v>
      </c>
      <c r="BR219" s="45">
        <f t="shared" si="497"/>
        <v>37.7133986842106</v>
      </c>
      <c r="BS219" s="45">
        <f t="shared" si="497"/>
        <v>6.5078937007874</v>
      </c>
      <c r="BT219" s="45">
        <f t="shared" si="497"/>
        <v>11.477199226489</v>
      </c>
      <c r="BU219" s="45">
        <f t="shared" si="497"/>
        <v>6.63557954368301</v>
      </c>
      <c r="BV219" s="45">
        <f t="shared" si="497"/>
        <v>1.73056825972436</v>
      </c>
      <c r="BW219" s="45">
        <f t="shared" si="497"/>
        <v>8.97873620404427</v>
      </c>
      <c r="BX219" s="45">
        <f t="shared" si="497"/>
        <v>0.588106277656773</v>
      </c>
      <c r="BY219" s="45">
        <f t="shared" si="497"/>
        <v>1.05752154285714</v>
      </c>
      <c r="BZ219" s="45">
        <f t="shared" si="497"/>
        <v>39.4958327699081</v>
      </c>
      <c r="CA219" s="45">
        <f t="shared" si="497"/>
        <v>0</v>
      </c>
      <c r="CB219" s="45">
        <f t="shared" si="497"/>
        <v>0</v>
      </c>
      <c r="CC219" s="45">
        <f t="shared" si="497"/>
        <v>0</v>
      </c>
      <c r="CD219" s="45">
        <f t="shared" si="497"/>
        <v>0</v>
      </c>
      <c r="CE219" s="45">
        <f t="shared" si="497"/>
        <v>0</v>
      </c>
      <c r="CF219" s="45">
        <f t="shared" si="497"/>
        <v>0</v>
      </c>
      <c r="CH219" s="55" t="str">
        <f>E217</f>
        <v>INDELC</v>
      </c>
      <c r="CI219" s="45">
        <f t="shared" ref="CI219:DS219" si="498">AZ18*G28*G87</f>
        <v>7.30177467105263</v>
      </c>
      <c r="CJ219" s="45">
        <f t="shared" si="498"/>
        <v>33.5954449486139</v>
      </c>
      <c r="CK219" s="45">
        <f t="shared" si="498"/>
        <v>1.42678699575317</v>
      </c>
      <c r="CL219" s="45">
        <f t="shared" si="498"/>
        <v>8.63063798032987</v>
      </c>
      <c r="CM219" s="45">
        <f t="shared" si="498"/>
        <v>0</v>
      </c>
      <c r="CN219" s="45">
        <f t="shared" si="498"/>
        <v>5.60236679210526</v>
      </c>
      <c r="CO219" s="45">
        <f t="shared" si="498"/>
        <v>69.8532994682499</v>
      </c>
      <c r="CP219" s="45">
        <f t="shared" si="498"/>
        <v>0</v>
      </c>
      <c r="CQ219" s="45">
        <f t="shared" si="498"/>
        <v>0.26814</v>
      </c>
      <c r="CR219" s="45">
        <f t="shared" si="498"/>
        <v>0</v>
      </c>
      <c r="CS219" s="45">
        <f t="shared" si="498"/>
        <v>22.75811775</v>
      </c>
      <c r="CT219" s="45">
        <f t="shared" si="498"/>
        <v>9.37297745400469</v>
      </c>
      <c r="CU219" s="45">
        <f t="shared" si="498"/>
        <v>43.3315762</v>
      </c>
      <c r="CV219" s="45">
        <f t="shared" si="498"/>
        <v>0</v>
      </c>
      <c r="CW219" s="45">
        <f t="shared" si="498"/>
        <v>2.77781242857143</v>
      </c>
      <c r="CX219" s="45">
        <f t="shared" si="498"/>
        <v>5.91182312404288</v>
      </c>
      <c r="CY219" s="45">
        <f t="shared" si="498"/>
        <v>0</v>
      </c>
      <c r="CZ219" s="45">
        <f t="shared" si="498"/>
        <v>0</v>
      </c>
      <c r="DA219" s="45">
        <f t="shared" si="498"/>
        <v>0.709245</v>
      </c>
      <c r="DB219" s="45">
        <f t="shared" si="498"/>
        <v>0</v>
      </c>
      <c r="DC219" s="45">
        <f t="shared" si="498"/>
        <v>0.1135</v>
      </c>
      <c r="DD219" s="45">
        <f t="shared" si="498"/>
        <v>0</v>
      </c>
      <c r="DE219" s="45">
        <f t="shared" si="498"/>
        <v>41.9037763157895</v>
      </c>
      <c r="DF219" s="45">
        <f t="shared" si="498"/>
        <v>6.5078937007874</v>
      </c>
      <c r="DG219" s="45">
        <f t="shared" si="498"/>
        <v>12.0812623436727</v>
      </c>
      <c r="DH219" s="45">
        <f t="shared" si="498"/>
        <v>7.37286615964778</v>
      </c>
      <c r="DI219" s="45">
        <f t="shared" si="498"/>
        <v>2.03596265849923</v>
      </c>
      <c r="DJ219" s="45">
        <f t="shared" si="498"/>
        <v>9.97637356004918</v>
      </c>
      <c r="DK219" s="45">
        <f t="shared" si="498"/>
        <v>0.653451419618636</v>
      </c>
      <c r="DL219" s="45">
        <f t="shared" si="498"/>
        <v>1.11318057142857</v>
      </c>
      <c r="DM219" s="45">
        <f t="shared" si="498"/>
        <v>39.4958327699081</v>
      </c>
      <c r="DN219" s="45">
        <f t="shared" si="498"/>
        <v>0</v>
      </c>
      <c r="DO219" s="45">
        <f t="shared" si="498"/>
        <v>0</v>
      </c>
      <c r="DP219" s="45">
        <f t="shared" si="498"/>
        <v>0</v>
      </c>
      <c r="DQ219" s="45">
        <f t="shared" si="498"/>
        <v>0</v>
      </c>
      <c r="DR219" s="45">
        <f t="shared" si="498"/>
        <v>0</v>
      </c>
      <c r="DS219" s="45">
        <f t="shared" si="498"/>
        <v>0</v>
      </c>
    </row>
    <row r="220" spans="3:123">
      <c r="C220" s="14" t="s">
        <v>864</v>
      </c>
      <c r="D220" s="14" t="s">
        <v>1387</v>
      </c>
      <c r="E220" s="14" t="s">
        <v>1504</v>
      </c>
      <c r="F220" s="14"/>
      <c r="G220" s="230">
        <f t="shared" ref="G220:AQ220" si="499">AV219</f>
        <v>6.93668593749999</v>
      </c>
      <c r="H220" s="230">
        <f t="shared" si="499"/>
        <v>31.5166848819332</v>
      </c>
      <c r="I220" s="230">
        <f t="shared" si="499"/>
        <v>1.35544764596551</v>
      </c>
      <c r="J220" s="230">
        <f t="shared" si="499"/>
        <v>7.76757418229689</v>
      </c>
      <c r="K220" s="230">
        <f t="shared" si="499"/>
        <v>0</v>
      </c>
      <c r="L220" s="230">
        <f t="shared" si="499"/>
        <v>5.32224845249999</v>
      </c>
      <c r="M220" s="230">
        <f t="shared" si="499"/>
        <v>66.3606344948374</v>
      </c>
      <c r="N220" s="230">
        <f t="shared" si="499"/>
        <v>0</v>
      </c>
      <c r="O220" s="230">
        <f t="shared" si="499"/>
        <v>0.241326</v>
      </c>
      <c r="P220" s="230">
        <f t="shared" si="499"/>
        <v>0</v>
      </c>
      <c r="Q220" s="230">
        <f t="shared" si="499"/>
        <v>20.482305975</v>
      </c>
      <c r="R220" s="230">
        <f t="shared" si="499"/>
        <v>8.43567970860423</v>
      </c>
      <c r="S220" s="230">
        <f t="shared" si="499"/>
        <v>41.1649973899999</v>
      </c>
      <c r="T220" s="230">
        <f t="shared" si="499"/>
        <v>0</v>
      </c>
      <c r="U220" s="230">
        <f t="shared" si="499"/>
        <v>2.63892180714285</v>
      </c>
      <c r="V220" s="230">
        <f t="shared" si="499"/>
        <v>5.32596677841701</v>
      </c>
      <c r="W220" s="230">
        <f t="shared" si="499"/>
        <v>0</v>
      </c>
      <c r="X220" s="230">
        <f t="shared" si="499"/>
        <v>0</v>
      </c>
      <c r="Y220" s="230">
        <f t="shared" si="499"/>
        <v>0.638320500000001</v>
      </c>
      <c r="Z220" s="230">
        <f t="shared" si="499"/>
        <v>0</v>
      </c>
      <c r="AA220" s="230">
        <f t="shared" si="499"/>
        <v>0.10215</v>
      </c>
      <c r="AB220" s="230">
        <f t="shared" si="499"/>
        <v>0</v>
      </c>
      <c r="AC220" s="230">
        <f t="shared" si="499"/>
        <v>37.7133986842106</v>
      </c>
      <c r="AD220" s="230">
        <f t="shared" si="499"/>
        <v>6.5078937007874</v>
      </c>
      <c r="AE220" s="230">
        <f t="shared" si="499"/>
        <v>11.477199226489</v>
      </c>
      <c r="AF220" s="230">
        <f t="shared" si="499"/>
        <v>6.63557954368301</v>
      </c>
      <c r="AG220" s="230">
        <f t="shared" si="499"/>
        <v>1.73056825972436</v>
      </c>
      <c r="AH220" s="230">
        <f t="shared" si="499"/>
        <v>8.97873620404427</v>
      </c>
      <c r="AI220" s="230">
        <f t="shared" si="499"/>
        <v>0.588106277656773</v>
      </c>
      <c r="AJ220" s="230">
        <f t="shared" si="499"/>
        <v>1.05752154285714</v>
      </c>
      <c r="AK220" s="230">
        <f t="shared" si="499"/>
        <v>39.4958327699081</v>
      </c>
      <c r="AL220" s="230">
        <f t="shared" si="499"/>
        <v>0</v>
      </c>
      <c r="AM220" s="230">
        <f t="shared" si="499"/>
        <v>0</v>
      </c>
      <c r="AN220" s="230">
        <f t="shared" si="499"/>
        <v>0</v>
      </c>
      <c r="AO220" s="230">
        <f t="shared" si="499"/>
        <v>0</v>
      </c>
      <c r="AP220" s="230">
        <f t="shared" si="499"/>
        <v>0</v>
      </c>
      <c r="AQ220" s="230">
        <f t="shared" si="499"/>
        <v>0</v>
      </c>
      <c r="AR220" s="195"/>
      <c r="AT220" s="4"/>
      <c r="CI220" s="45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5"/>
      <c r="CU220" s="45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5"/>
      <c r="DG220" s="45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5"/>
      <c r="DS220" s="45"/>
    </row>
    <row r="221" spans="3:123">
      <c r="C221" t="s">
        <v>866</v>
      </c>
      <c r="D221" t="s">
        <v>1503</v>
      </c>
      <c r="E221" t="s">
        <v>239</v>
      </c>
      <c r="F221" s="95">
        <v>2</v>
      </c>
      <c r="G221" s="95"/>
      <c r="H221" s="95">
        <v>2.87</v>
      </c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>
        <v>1</v>
      </c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5"/>
      <c r="AP221" s="95"/>
      <c r="AQ221" s="95"/>
      <c r="AR221" s="95"/>
      <c r="AT221" s="4"/>
      <c r="CI221" s="45"/>
      <c r="CJ221" s="45"/>
      <c r="CK221" s="45"/>
      <c r="CL221" s="45"/>
      <c r="CM221" s="45"/>
      <c r="CN221" s="45"/>
      <c r="CO221" s="45"/>
      <c r="CP221" s="45"/>
      <c r="CQ221" s="45"/>
      <c r="CR221" s="45"/>
      <c r="CS221" s="45"/>
      <c r="CT221" s="45"/>
      <c r="CU221" s="45"/>
      <c r="CV221" s="45"/>
      <c r="CW221" s="45"/>
      <c r="CX221" s="45"/>
      <c r="CY221" s="45"/>
      <c r="CZ221" s="45"/>
      <c r="DA221" s="45"/>
      <c r="DB221" s="45"/>
      <c r="DC221" s="45"/>
      <c r="DD221" s="45"/>
      <c r="DE221" s="45"/>
      <c r="DF221" s="45"/>
      <c r="DG221" s="45"/>
      <c r="DH221" s="45"/>
      <c r="DI221" s="45"/>
      <c r="DJ221" s="45"/>
      <c r="DK221" s="45"/>
      <c r="DL221" s="45"/>
      <c r="DM221" s="45"/>
      <c r="DN221" s="45"/>
      <c r="DO221" s="45"/>
      <c r="DP221" s="45"/>
      <c r="DQ221" s="45"/>
      <c r="DR221" s="45"/>
      <c r="DS221" s="45"/>
    </row>
    <row r="222" spans="3:123">
      <c r="C222" t="s">
        <v>866</v>
      </c>
      <c r="D222" t="s">
        <v>1393</v>
      </c>
      <c r="E222" t="s">
        <v>1504</v>
      </c>
      <c r="F222" s="24">
        <v>30</v>
      </c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5"/>
      <c r="AP222" s="95"/>
      <c r="AQ222" s="95"/>
      <c r="AR222" s="95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54"/>
      <c r="CH222" s="55"/>
      <c r="CI222" s="45"/>
      <c r="CJ222" s="45"/>
      <c r="CK222" s="45"/>
      <c r="CL222" s="45"/>
      <c r="CM222" s="45"/>
      <c r="CN222" s="45"/>
      <c r="CO222" s="45"/>
      <c r="CP222" s="45"/>
      <c r="CQ222" s="45"/>
      <c r="CR222" s="45"/>
      <c r="CS222" s="45"/>
      <c r="CT222" s="45"/>
      <c r="CU222" s="45"/>
      <c r="CV222" s="45"/>
      <c r="CW222" s="45"/>
      <c r="CX222" s="45"/>
      <c r="CY222" s="45"/>
      <c r="CZ222" s="45"/>
      <c r="DA222" s="45"/>
      <c r="DB222" s="45"/>
      <c r="DC222" s="45"/>
      <c r="DD222" s="45"/>
      <c r="DE222" s="45"/>
      <c r="DF222" s="45"/>
      <c r="DG222" s="45"/>
      <c r="DH222" s="45"/>
      <c r="DI222" s="45"/>
      <c r="DJ222" s="45"/>
      <c r="DK222" s="45"/>
      <c r="DL222" s="45"/>
      <c r="DM222" s="45"/>
      <c r="DN222" s="45"/>
      <c r="DO222" s="45"/>
      <c r="DP222" s="45"/>
      <c r="DQ222" s="45"/>
      <c r="DR222" s="45"/>
      <c r="DS222" s="45"/>
    </row>
    <row r="223" spans="3:123">
      <c r="C223" t="s">
        <v>866</v>
      </c>
      <c r="D223" t="s">
        <v>1505</v>
      </c>
      <c r="E223" t="s">
        <v>1254</v>
      </c>
      <c r="F223" s="17">
        <v>1</v>
      </c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T223" t="str">
        <f>E223</f>
        <v>ICHMCH</v>
      </c>
      <c r="AV223" s="45">
        <f t="shared" ref="AV223:CF223" si="500">CI223*IF(G223&lt;&gt;"",IF(G221&lt;&gt;"",G223/G221,G223/$F221),IF(G221&lt;&gt;"",$F223/G221,$F223/$F221))</f>
        <v>0.0521890562505681</v>
      </c>
      <c r="AW223" s="45">
        <f t="shared" si="500"/>
        <v>0</v>
      </c>
      <c r="AX223" s="45">
        <f t="shared" si="500"/>
        <v>0.0727465538639274</v>
      </c>
      <c r="AY223" s="45">
        <f t="shared" si="500"/>
        <v>0</v>
      </c>
      <c r="AZ223" s="45">
        <f t="shared" si="500"/>
        <v>0</v>
      </c>
      <c r="BA223" s="45">
        <f t="shared" si="500"/>
        <v>0.562272781215077</v>
      </c>
      <c r="BB223" s="45">
        <f t="shared" si="500"/>
        <v>0.634346769022763</v>
      </c>
      <c r="BC223" s="45">
        <f t="shared" si="500"/>
        <v>0</v>
      </c>
      <c r="BD223" s="45">
        <f t="shared" si="500"/>
        <v>0</v>
      </c>
      <c r="BE223" s="45">
        <f t="shared" si="500"/>
        <v>0</v>
      </c>
      <c r="BF223" s="45">
        <f t="shared" si="500"/>
        <v>3.04049477276707</v>
      </c>
      <c r="BG223" s="45">
        <f t="shared" si="500"/>
        <v>0.000740748277227728</v>
      </c>
      <c r="BH223" s="45">
        <f t="shared" si="500"/>
        <v>0.00343615338908532</v>
      </c>
      <c r="BI223" s="45">
        <f t="shared" si="500"/>
        <v>0</v>
      </c>
      <c r="BJ223" s="45">
        <f t="shared" si="500"/>
        <v>0.0111518352143583</v>
      </c>
      <c r="BK223" s="45">
        <f t="shared" si="500"/>
        <v>0</v>
      </c>
      <c r="BL223" s="45">
        <f t="shared" si="500"/>
        <v>0</v>
      </c>
      <c r="BM223" s="45">
        <f t="shared" si="500"/>
        <v>5.42252863928683</v>
      </c>
      <c r="BN223" s="45">
        <f t="shared" si="500"/>
        <v>0</v>
      </c>
      <c r="BO223" s="45">
        <f t="shared" si="500"/>
        <v>0</v>
      </c>
      <c r="BP223" s="45">
        <f t="shared" si="500"/>
        <v>0</v>
      </c>
      <c r="BQ223" s="45">
        <f t="shared" si="500"/>
        <v>0</v>
      </c>
      <c r="BR223" s="45">
        <f t="shared" si="500"/>
        <v>0</v>
      </c>
      <c r="BS223" s="45">
        <f t="shared" si="500"/>
        <v>0</v>
      </c>
      <c r="BT223" s="45">
        <f t="shared" si="500"/>
        <v>0.00435688499999998</v>
      </c>
      <c r="BU223" s="45">
        <f t="shared" si="500"/>
        <v>0.00484549354599409</v>
      </c>
      <c r="BV223" s="45">
        <f t="shared" si="500"/>
        <v>0</v>
      </c>
      <c r="BW223" s="45">
        <f t="shared" si="500"/>
        <v>0.707816602218942</v>
      </c>
      <c r="BX223" s="45">
        <f t="shared" si="500"/>
        <v>0.028866405074814</v>
      </c>
      <c r="BY223" s="45">
        <f t="shared" si="500"/>
        <v>0.00153637044193426</v>
      </c>
      <c r="BZ223" s="45">
        <f t="shared" si="500"/>
        <v>0</v>
      </c>
      <c r="CA223" s="45">
        <f t="shared" si="500"/>
        <v>0</v>
      </c>
      <c r="CB223" s="45">
        <f t="shared" si="500"/>
        <v>0</v>
      </c>
      <c r="CC223" s="45">
        <f t="shared" si="500"/>
        <v>0</v>
      </c>
      <c r="CD223" s="45">
        <f t="shared" si="500"/>
        <v>0</v>
      </c>
      <c r="CE223" s="45">
        <f t="shared" si="500"/>
        <v>0</v>
      </c>
      <c r="CF223" s="45">
        <f t="shared" si="500"/>
        <v>0</v>
      </c>
      <c r="CH223" s="55" t="str">
        <f>E221</f>
        <v>INDGAS</v>
      </c>
      <c r="CI223" s="45">
        <f t="shared" ref="CI223:DS223" si="501">(AZ14-CM14)*G25*G77</f>
        <v>0.104378112501136</v>
      </c>
      <c r="CJ223" s="45">
        <f t="shared" si="501"/>
        <v>0</v>
      </c>
      <c r="CK223" s="45">
        <f t="shared" si="501"/>
        <v>0.145493107727855</v>
      </c>
      <c r="CL223" s="45">
        <f t="shared" si="501"/>
        <v>0</v>
      </c>
      <c r="CM223" s="45">
        <f t="shared" si="501"/>
        <v>0</v>
      </c>
      <c r="CN223" s="45">
        <f t="shared" si="501"/>
        <v>1.12454556243015</v>
      </c>
      <c r="CO223" s="45">
        <f t="shared" si="501"/>
        <v>1.26869353804553</v>
      </c>
      <c r="CP223" s="45">
        <f t="shared" si="501"/>
        <v>0</v>
      </c>
      <c r="CQ223" s="45">
        <f t="shared" si="501"/>
        <v>0</v>
      </c>
      <c r="CR223" s="45">
        <f t="shared" si="501"/>
        <v>0</v>
      </c>
      <c r="CS223" s="45">
        <f t="shared" si="501"/>
        <v>6.08098954553415</v>
      </c>
      <c r="CT223" s="45">
        <f t="shared" si="501"/>
        <v>0.00148149655445546</v>
      </c>
      <c r="CU223" s="45">
        <f t="shared" si="501"/>
        <v>0.00687230677817065</v>
      </c>
      <c r="CV223" s="45">
        <f t="shared" si="501"/>
        <v>0</v>
      </c>
      <c r="CW223" s="45">
        <f t="shared" si="501"/>
        <v>0.0223036704287166</v>
      </c>
      <c r="CX223" s="45">
        <f t="shared" si="501"/>
        <v>0</v>
      </c>
      <c r="CY223" s="45">
        <f t="shared" si="501"/>
        <v>0</v>
      </c>
      <c r="CZ223" s="45">
        <f t="shared" si="501"/>
        <v>10.8450572785737</v>
      </c>
      <c r="DA223" s="45">
        <f t="shared" si="501"/>
        <v>0</v>
      </c>
      <c r="DB223" s="45">
        <f t="shared" si="501"/>
        <v>0</v>
      </c>
      <c r="DC223" s="45">
        <f t="shared" si="501"/>
        <v>0</v>
      </c>
      <c r="DD223" s="45">
        <f t="shared" si="501"/>
        <v>0</v>
      </c>
      <c r="DE223" s="45">
        <f t="shared" si="501"/>
        <v>0</v>
      </c>
      <c r="DF223" s="45">
        <f t="shared" si="501"/>
        <v>0</v>
      </c>
      <c r="DG223" s="45">
        <f t="shared" si="501"/>
        <v>0.00871376999999996</v>
      </c>
      <c r="DH223" s="45">
        <f t="shared" si="501"/>
        <v>0.00969098709198817</v>
      </c>
      <c r="DI223" s="45">
        <f t="shared" si="501"/>
        <v>0</v>
      </c>
      <c r="DJ223" s="45">
        <f t="shared" si="501"/>
        <v>1.41563320443788</v>
      </c>
      <c r="DK223" s="45">
        <f t="shared" si="501"/>
        <v>0.057732810149628</v>
      </c>
      <c r="DL223" s="45">
        <f t="shared" si="501"/>
        <v>0.00307274088386852</v>
      </c>
      <c r="DM223" s="45">
        <f t="shared" si="501"/>
        <v>0</v>
      </c>
      <c r="DN223" s="45">
        <f t="shared" si="501"/>
        <v>0</v>
      </c>
      <c r="DO223" s="45">
        <f t="shared" si="501"/>
        <v>0</v>
      </c>
      <c r="DP223" s="45">
        <f t="shared" si="501"/>
        <v>0</v>
      </c>
      <c r="DQ223" s="45">
        <f t="shared" si="501"/>
        <v>0</v>
      </c>
      <c r="DR223" s="45">
        <f t="shared" si="501"/>
        <v>0</v>
      </c>
      <c r="DS223" s="45">
        <f t="shared" si="501"/>
        <v>0</v>
      </c>
    </row>
    <row r="224" spans="3:123">
      <c r="C224" t="s">
        <v>866</v>
      </c>
      <c r="D224" t="s">
        <v>1387</v>
      </c>
      <c r="E224" t="s">
        <v>1504</v>
      </c>
      <c r="G224" s="195">
        <f t="shared" ref="G224:AQ224" si="502">AV223</f>
        <v>0.0521890562505681</v>
      </c>
      <c r="H224" s="195">
        <f t="shared" si="502"/>
        <v>0</v>
      </c>
      <c r="I224" s="195">
        <f t="shared" si="502"/>
        <v>0.0727465538639274</v>
      </c>
      <c r="J224" s="195">
        <f t="shared" si="502"/>
        <v>0</v>
      </c>
      <c r="K224" s="195">
        <f t="shared" si="502"/>
        <v>0</v>
      </c>
      <c r="L224" s="195">
        <f t="shared" si="502"/>
        <v>0.562272781215077</v>
      </c>
      <c r="M224" s="195">
        <f t="shared" si="502"/>
        <v>0.634346769022763</v>
      </c>
      <c r="N224" s="195">
        <f t="shared" si="502"/>
        <v>0</v>
      </c>
      <c r="O224" s="195">
        <f t="shared" si="502"/>
        <v>0</v>
      </c>
      <c r="P224" s="195">
        <f t="shared" si="502"/>
        <v>0</v>
      </c>
      <c r="Q224" s="195">
        <f t="shared" si="502"/>
        <v>3.04049477276707</v>
      </c>
      <c r="R224" s="195">
        <f t="shared" si="502"/>
        <v>0.000740748277227728</v>
      </c>
      <c r="S224" s="195">
        <f t="shared" si="502"/>
        <v>0.00343615338908532</v>
      </c>
      <c r="T224" s="195">
        <f t="shared" si="502"/>
        <v>0</v>
      </c>
      <c r="U224" s="195">
        <f t="shared" si="502"/>
        <v>0.0111518352143583</v>
      </c>
      <c r="V224" s="195">
        <f t="shared" si="502"/>
        <v>0</v>
      </c>
      <c r="W224" s="195">
        <f t="shared" si="502"/>
        <v>0</v>
      </c>
      <c r="X224" s="195">
        <f t="shared" si="502"/>
        <v>5.42252863928683</v>
      </c>
      <c r="Y224" s="195">
        <f t="shared" si="502"/>
        <v>0</v>
      </c>
      <c r="Z224" s="195">
        <f t="shared" si="502"/>
        <v>0</v>
      </c>
      <c r="AA224" s="195">
        <f t="shared" si="502"/>
        <v>0</v>
      </c>
      <c r="AB224" s="195">
        <f t="shared" si="502"/>
        <v>0</v>
      </c>
      <c r="AC224" s="195">
        <f t="shared" si="502"/>
        <v>0</v>
      </c>
      <c r="AD224" s="195">
        <f t="shared" si="502"/>
        <v>0</v>
      </c>
      <c r="AE224" s="195">
        <f t="shared" si="502"/>
        <v>0.00435688499999998</v>
      </c>
      <c r="AF224" s="195">
        <f t="shared" si="502"/>
        <v>0.00484549354599409</v>
      </c>
      <c r="AG224" s="195">
        <f t="shared" si="502"/>
        <v>0</v>
      </c>
      <c r="AH224" s="195">
        <f t="shared" si="502"/>
        <v>0.707816602218942</v>
      </c>
      <c r="AI224" s="195">
        <f t="shared" si="502"/>
        <v>0.028866405074814</v>
      </c>
      <c r="AJ224" s="195">
        <f t="shared" si="502"/>
        <v>0.00153637044193426</v>
      </c>
      <c r="AK224" s="195">
        <f t="shared" si="502"/>
        <v>0</v>
      </c>
      <c r="AL224" s="195">
        <f t="shared" si="502"/>
        <v>0</v>
      </c>
      <c r="AM224" s="195">
        <f t="shared" si="502"/>
        <v>0</v>
      </c>
      <c r="AN224" s="195">
        <f t="shared" si="502"/>
        <v>0</v>
      </c>
      <c r="AO224" s="195">
        <f t="shared" si="502"/>
        <v>0</v>
      </c>
      <c r="AP224" s="195">
        <f t="shared" si="502"/>
        <v>0</v>
      </c>
      <c r="AQ224" s="195">
        <f t="shared" si="502"/>
        <v>0</v>
      </c>
      <c r="AR224" s="195"/>
      <c r="CI224" s="45"/>
      <c r="CJ224" s="45"/>
      <c r="CK224" s="45"/>
      <c r="CL224" s="45"/>
      <c r="CM224" s="45"/>
      <c r="CN224" s="45"/>
      <c r="CO224" s="45"/>
      <c r="CP224" s="45"/>
      <c r="CQ224" s="45"/>
      <c r="CR224" s="45"/>
      <c r="CS224" s="45"/>
      <c r="CT224" s="45"/>
      <c r="CU224" s="45"/>
      <c r="CV224" s="45"/>
      <c r="CW224" s="45"/>
      <c r="CX224" s="45"/>
      <c r="CY224" s="45"/>
      <c r="CZ224" s="45"/>
      <c r="DA224" s="45"/>
      <c r="DB224" s="45"/>
      <c r="DC224" s="45"/>
      <c r="DD224" s="45"/>
      <c r="DE224" s="45"/>
      <c r="DF224" s="45"/>
      <c r="DG224" s="45"/>
      <c r="DH224" s="45"/>
      <c r="DI224" s="45"/>
      <c r="DJ224" s="45"/>
      <c r="DK224" s="45"/>
      <c r="DL224" s="45"/>
      <c r="DM224" s="45"/>
      <c r="DN224" s="45"/>
      <c r="DO224" s="45"/>
      <c r="DP224" s="45"/>
      <c r="DQ224" s="45"/>
      <c r="DR224" s="45"/>
      <c r="DS224" s="45"/>
    </row>
    <row r="225" spans="3:123">
      <c r="C225" s="10" t="s">
        <v>868</v>
      </c>
      <c r="D225" s="10" t="s">
        <v>1503</v>
      </c>
      <c r="E225" s="10" t="s">
        <v>237</v>
      </c>
      <c r="F225" s="228">
        <v>2</v>
      </c>
      <c r="G225" s="228"/>
      <c r="H225" s="228">
        <v>2.87</v>
      </c>
      <c r="I225" s="228"/>
      <c r="J225" s="228"/>
      <c r="K225" s="228"/>
      <c r="L225" s="228"/>
      <c r="M225" s="228"/>
      <c r="N225" s="228"/>
      <c r="O225" s="228"/>
      <c r="P225" s="228"/>
      <c r="Q225" s="228"/>
      <c r="R225" s="228"/>
      <c r="S225" s="228"/>
      <c r="T225" s="228"/>
      <c r="U225" s="228"/>
      <c r="V225" s="228"/>
      <c r="W225" s="228"/>
      <c r="X225" s="228"/>
      <c r="Y225" s="228"/>
      <c r="Z225" s="228"/>
      <c r="AA225" s="228"/>
      <c r="AB225" s="228"/>
      <c r="AC225" s="228"/>
      <c r="AD225" s="228">
        <v>1</v>
      </c>
      <c r="AE225" s="228"/>
      <c r="AF225" s="228"/>
      <c r="AG225" s="228"/>
      <c r="AH225" s="228"/>
      <c r="AI225" s="228"/>
      <c r="AJ225" s="228"/>
      <c r="AK225" s="228"/>
      <c r="AL225" s="228"/>
      <c r="AM225" s="228"/>
      <c r="AN225" s="228"/>
      <c r="AO225" s="228"/>
      <c r="AP225" s="228"/>
      <c r="AQ225" s="228"/>
      <c r="AR225" s="229"/>
      <c r="CI225" s="45"/>
      <c r="CJ225" s="45"/>
      <c r="CK225" s="45"/>
      <c r="CL225" s="45"/>
      <c r="CM225" s="45"/>
      <c r="CN225" s="45"/>
      <c r="CO225" s="45"/>
      <c r="CP225" s="45"/>
      <c r="CQ225" s="45"/>
      <c r="CR225" s="45"/>
      <c r="CS225" s="45"/>
      <c r="CT225" s="45"/>
      <c r="CU225" s="45"/>
      <c r="CV225" s="45"/>
      <c r="CW225" s="45"/>
      <c r="CX225" s="45"/>
      <c r="CY225" s="45"/>
      <c r="CZ225" s="45"/>
      <c r="DA225" s="45"/>
      <c r="DB225" s="45"/>
      <c r="DC225" s="45"/>
      <c r="DD225" s="45"/>
      <c r="DE225" s="45"/>
      <c r="DF225" s="45"/>
      <c r="DG225" s="45"/>
      <c r="DH225" s="45"/>
      <c r="DI225" s="45"/>
      <c r="DJ225" s="45"/>
      <c r="DK225" s="45"/>
      <c r="DL225" s="45"/>
      <c r="DM225" s="45"/>
      <c r="DN225" s="45"/>
      <c r="DO225" s="45"/>
      <c r="DP225" s="45"/>
      <c r="DQ225" s="45"/>
      <c r="DR225" s="45"/>
      <c r="DS225" s="45"/>
    </row>
    <row r="226" spans="3:123">
      <c r="C226" s="12" t="s">
        <v>868</v>
      </c>
      <c r="D226" s="12" t="s">
        <v>1393</v>
      </c>
      <c r="E226" s="12" t="s">
        <v>1504</v>
      </c>
      <c r="F226" s="153">
        <v>30</v>
      </c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29"/>
      <c r="T226" s="229"/>
      <c r="U226" s="229"/>
      <c r="V226" s="229"/>
      <c r="W226" s="229"/>
      <c r="X226" s="229"/>
      <c r="Y226" s="229"/>
      <c r="Z226" s="229"/>
      <c r="AA226" s="229"/>
      <c r="AB226" s="229"/>
      <c r="AC226" s="229"/>
      <c r="AD226" s="229"/>
      <c r="AE226" s="229"/>
      <c r="AF226" s="229"/>
      <c r="AG226" s="229"/>
      <c r="AH226" s="229"/>
      <c r="AI226" s="229"/>
      <c r="AJ226" s="229"/>
      <c r="AK226" s="229"/>
      <c r="AL226" s="229"/>
      <c r="AM226" s="229"/>
      <c r="AN226" s="229"/>
      <c r="AO226" s="229"/>
      <c r="AP226" s="229"/>
      <c r="AQ226" s="229"/>
      <c r="AR226" s="229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54"/>
      <c r="CH226" s="54"/>
      <c r="CI226" s="45"/>
      <c r="CJ226" s="45"/>
      <c r="CK226" s="45"/>
      <c r="CL226" s="45"/>
      <c r="CM226" s="45"/>
      <c r="CN226" s="45"/>
      <c r="CO226" s="45"/>
      <c r="CP226" s="45"/>
      <c r="CQ226" s="45"/>
      <c r="CR226" s="45"/>
      <c r="CS226" s="45"/>
      <c r="CT226" s="45"/>
      <c r="CU226" s="45"/>
      <c r="CV226" s="45"/>
      <c r="CW226" s="45"/>
      <c r="CX226" s="45"/>
      <c r="CY226" s="45"/>
      <c r="CZ226" s="45"/>
      <c r="DA226" s="45"/>
      <c r="DB226" s="45"/>
      <c r="DC226" s="45"/>
      <c r="DD226" s="45"/>
      <c r="DE226" s="45"/>
      <c r="DF226" s="45"/>
      <c r="DG226" s="45"/>
      <c r="DH226" s="45"/>
      <c r="DI226" s="45"/>
      <c r="DJ226" s="45"/>
      <c r="DK226" s="45"/>
      <c r="DL226" s="45"/>
      <c r="DM226" s="45"/>
      <c r="DN226" s="45"/>
      <c r="DO226" s="45"/>
      <c r="DP226" s="45"/>
      <c r="DQ226" s="45"/>
      <c r="DR226" s="45"/>
      <c r="DS226" s="45"/>
    </row>
    <row r="227" spans="3:123">
      <c r="C227" s="12" t="s">
        <v>868</v>
      </c>
      <c r="D227" s="12" t="s">
        <v>1505</v>
      </c>
      <c r="E227" s="12" t="s">
        <v>1254</v>
      </c>
      <c r="F227" s="58">
        <v>1</v>
      </c>
      <c r="G227" s="220"/>
      <c r="H227" s="220"/>
      <c r="I227" s="220"/>
      <c r="J227" s="220"/>
      <c r="K227" s="220"/>
      <c r="L227" s="220"/>
      <c r="M227" s="220"/>
      <c r="N227" s="220"/>
      <c r="O227" s="220"/>
      <c r="P227" s="220"/>
      <c r="Q227" s="220"/>
      <c r="R227" s="220"/>
      <c r="S227" s="220"/>
      <c r="T227" s="220"/>
      <c r="U227" s="220"/>
      <c r="V227" s="220"/>
      <c r="W227" s="220"/>
      <c r="X227" s="220"/>
      <c r="Y227" s="220"/>
      <c r="Z227" s="220"/>
      <c r="AA227" s="220"/>
      <c r="AB227" s="220"/>
      <c r="AC227" s="220"/>
      <c r="AD227" s="220"/>
      <c r="AE227" s="220"/>
      <c r="AF227" s="220"/>
      <c r="AG227" s="220"/>
      <c r="AH227" s="220"/>
      <c r="AI227" s="220"/>
      <c r="AJ227" s="220"/>
      <c r="AK227" s="220"/>
      <c r="AL227" s="220"/>
      <c r="AM227" s="220"/>
      <c r="AN227" s="220"/>
      <c r="AO227" s="220"/>
      <c r="AP227" s="220"/>
      <c r="AQ227" s="220"/>
      <c r="AR227" s="220"/>
      <c r="AT227" t="str">
        <f>E227</f>
        <v>ICHMCH</v>
      </c>
      <c r="AV227" s="45">
        <f t="shared" ref="AV227:CF227" si="503">CI227*IF(G227&lt;&gt;"",IF(G225&lt;&gt;"",G227/G225,G227/$F225),IF(G225&lt;&gt;"",$F227/G225,$F227/$F225))</f>
        <v>0.006</v>
      </c>
      <c r="AW227" s="45">
        <f t="shared" si="503"/>
        <v>0</v>
      </c>
      <c r="AX227" s="45">
        <f t="shared" si="503"/>
        <v>0</v>
      </c>
      <c r="AY227" s="45">
        <f t="shared" si="503"/>
        <v>0</v>
      </c>
      <c r="AZ227" s="45">
        <f t="shared" si="503"/>
        <v>0</v>
      </c>
      <c r="BA227" s="45">
        <f t="shared" si="503"/>
        <v>0</v>
      </c>
      <c r="BB227" s="45">
        <f t="shared" si="503"/>
        <v>0</v>
      </c>
      <c r="BC227" s="45">
        <f t="shared" si="503"/>
        <v>0</v>
      </c>
      <c r="BD227" s="45">
        <f t="shared" si="503"/>
        <v>0</v>
      </c>
      <c r="BE227" s="45">
        <f t="shared" si="503"/>
        <v>0</v>
      </c>
      <c r="BF227" s="45">
        <f t="shared" si="503"/>
        <v>0</v>
      </c>
      <c r="BG227" s="45">
        <f t="shared" si="503"/>
        <v>0</v>
      </c>
      <c r="BH227" s="45">
        <f t="shared" si="503"/>
        <v>0</v>
      </c>
      <c r="BI227" s="45">
        <f t="shared" si="503"/>
        <v>0</v>
      </c>
      <c r="BJ227" s="45">
        <f t="shared" si="503"/>
        <v>0</v>
      </c>
      <c r="BK227" s="45">
        <f t="shared" si="503"/>
        <v>0</v>
      </c>
      <c r="BL227" s="45">
        <f t="shared" si="503"/>
        <v>0</v>
      </c>
      <c r="BM227" s="45">
        <f t="shared" si="503"/>
        <v>0</v>
      </c>
      <c r="BN227" s="45">
        <f t="shared" si="503"/>
        <v>0</v>
      </c>
      <c r="BO227" s="45">
        <f t="shared" si="503"/>
        <v>0</v>
      </c>
      <c r="BP227" s="45">
        <f t="shared" si="503"/>
        <v>0</v>
      </c>
      <c r="BQ227" s="45">
        <f t="shared" si="503"/>
        <v>0</v>
      </c>
      <c r="BR227" s="45">
        <f t="shared" si="503"/>
        <v>0</v>
      </c>
      <c r="BS227" s="45">
        <f t="shared" si="503"/>
        <v>0</v>
      </c>
      <c r="BT227" s="45">
        <f t="shared" si="503"/>
        <v>0</v>
      </c>
      <c r="BU227" s="45">
        <f t="shared" si="503"/>
        <v>0</v>
      </c>
      <c r="BV227" s="45">
        <f t="shared" si="503"/>
        <v>0</v>
      </c>
      <c r="BW227" s="45">
        <f t="shared" si="503"/>
        <v>0</v>
      </c>
      <c r="BX227" s="45">
        <f t="shared" si="503"/>
        <v>0.004944</v>
      </c>
      <c r="BY227" s="45">
        <f t="shared" si="503"/>
        <v>0</v>
      </c>
      <c r="BZ227" s="45">
        <f t="shared" si="503"/>
        <v>0</v>
      </c>
      <c r="CA227" s="45">
        <f t="shared" si="503"/>
        <v>0</v>
      </c>
      <c r="CB227" s="45">
        <f t="shared" si="503"/>
        <v>0</v>
      </c>
      <c r="CC227" s="45">
        <f t="shared" si="503"/>
        <v>0</v>
      </c>
      <c r="CD227" s="45">
        <f t="shared" si="503"/>
        <v>0</v>
      </c>
      <c r="CE227" s="45">
        <f t="shared" si="503"/>
        <v>0</v>
      </c>
      <c r="CF227" s="45">
        <f t="shared" si="503"/>
        <v>0</v>
      </c>
      <c r="CH227" s="55" t="str">
        <f>E225</f>
        <v>INDHFO</v>
      </c>
      <c r="CI227" s="45">
        <f t="shared" ref="CI227:DS227" si="504">(AZ13-CM13)*G41*G72</f>
        <v>0.012</v>
      </c>
      <c r="CJ227" s="45">
        <f t="shared" si="504"/>
        <v>0</v>
      </c>
      <c r="CK227" s="45">
        <f t="shared" si="504"/>
        <v>0</v>
      </c>
      <c r="CL227" s="45">
        <f t="shared" si="504"/>
        <v>0</v>
      </c>
      <c r="CM227" s="45">
        <f t="shared" si="504"/>
        <v>0</v>
      </c>
      <c r="CN227" s="45">
        <f t="shared" si="504"/>
        <v>0</v>
      </c>
      <c r="CO227" s="45">
        <f t="shared" si="504"/>
        <v>0</v>
      </c>
      <c r="CP227" s="45">
        <f t="shared" si="504"/>
        <v>0</v>
      </c>
      <c r="CQ227" s="45">
        <f t="shared" si="504"/>
        <v>0</v>
      </c>
      <c r="CR227" s="45">
        <f t="shared" si="504"/>
        <v>0</v>
      </c>
      <c r="CS227" s="45">
        <f t="shared" si="504"/>
        <v>0</v>
      </c>
      <c r="CT227" s="45">
        <f t="shared" si="504"/>
        <v>0</v>
      </c>
      <c r="CU227" s="45">
        <f t="shared" si="504"/>
        <v>0</v>
      </c>
      <c r="CV227" s="45">
        <f t="shared" si="504"/>
        <v>0</v>
      </c>
      <c r="CW227" s="45">
        <f t="shared" si="504"/>
        <v>0</v>
      </c>
      <c r="CX227" s="45">
        <f t="shared" si="504"/>
        <v>0</v>
      </c>
      <c r="CY227" s="45">
        <f t="shared" si="504"/>
        <v>0</v>
      </c>
      <c r="CZ227" s="45">
        <f t="shared" si="504"/>
        <v>0</v>
      </c>
      <c r="DA227" s="45">
        <f t="shared" si="504"/>
        <v>0</v>
      </c>
      <c r="DB227" s="45">
        <f t="shared" si="504"/>
        <v>0</v>
      </c>
      <c r="DC227" s="45">
        <f t="shared" si="504"/>
        <v>0</v>
      </c>
      <c r="DD227" s="45">
        <f t="shared" si="504"/>
        <v>0</v>
      </c>
      <c r="DE227" s="45">
        <f t="shared" si="504"/>
        <v>0</v>
      </c>
      <c r="DF227" s="45">
        <f t="shared" si="504"/>
        <v>0</v>
      </c>
      <c r="DG227" s="45">
        <f t="shared" si="504"/>
        <v>0</v>
      </c>
      <c r="DH227" s="45">
        <f t="shared" si="504"/>
        <v>0</v>
      </c>
      <c r="DI227" s="45">
        <f t="shared" si="504"/>
        <v>0</v>
      </c>
      <c r="DJ227" s="45">
        <f t="shared" si="504"/>
        <v>0</v>
      </c>
      <c r="DK227" s="45">
        <f t="shared" si="504"/>
        <v>0.009888</v>
      </c>
      <c r="DL227" s="45">
        <f t="shared" si="504"/>
        <v>0</v>
      </c>
      <c r="DM227" s="45">
        <f t="shared" si="504"/>
        <v>0</v>
      </c>
      <c r="DN227" s="45">
        <f t="shared" si="504"/>
        <v>0</v>
      </c>
      <c r="DO227" s="45">
        <f t="shared" si="504"/>
        <v>0</v>
      </c>
      <c r="DP227" s="45">
        <f t="shared" si="504"/>
        <v>0</v>
      </c>
      <c r="DQ227" s="45">
        <f t="shared" si="504"/>
        <v>0</v>
      </c>
      <c r="DR227" s="45">
        <f t="shared" si="504"/>
        <v>0</v>
      </c>
      <c r="DS227" s="45">
        <f t="shared" si="504"/>
        <v>0</v>
      </c>
    </row>
    <row r="228" spans="3:123">
      <c r="C228" s="14" t="s">
        <v>868</v>
      </c>
      <c r="D228" s="14" t="s">
        <v>1387</v>
      </c>
      <c r="E228" s="14" t="s">
        <v>1504</v>
      </c>
      <c r="F228" s="14"/>
      <c r="G228" s="195">
        <f t="shared" ref="G228:AQ228" si="505">AV227</f>
        <v>0.006</v>
      </c>
      <c r="H228" s="195">
        <f t="shared" si="505"/>
        <v>0</v>
      </c>
      <c r="I228" s="195">
        <f t="shared" si="505"/>
        <v>0</v>
      </c>
      <c r="J228" s="195">
        <f t="shared" si="505"/>
        <v>0</v>
      </c>
      <c r="K228" s="195">
        <f t="shared" si="505"/>
        <v>0</v>
      </c>
      <c r="L228" s="195">
        <f t="shared" si="505"/>
        <v>0</v>
      </c>
      <c r="M228" s="195">
        <f t="shared" si="505"/>
        <v>0</v>
      </c>
      <c r="N228" s="195">
        <f t="shared" si="505"/>
        <v>0</v>
      </c>
      <c r="O228" s="195">
        <f t="shared" si="505"/>
        <v>0</v>
      </c>
      <c r="P228" s="195">
        <f t="shared" si="505"/>
        <v>0</v>
      </c>
      <c r="Q228" s="195">
        <f t="shared" si="505"/>
        <v>0</v>
      </c>
      <c r="R228" s="195">
        <f t="shared" si="505"/>
        <v>0</v>
      </c>
      <c r="S228" s="195">
        <f t="shared" si="505"/>
        <v>0</v>
      </c>
      <c r="T228" s="195">
        <f t="shared" si="505"/>
        <v>0</v>
      </c>
      <c r="U228" s="195">
        <f t="shared" si="505"/>
        <v>0</v>
      </c>
      <c r="V228" s="195">
        <f t="shared" si="505"/>
        <v>0</v>
      </c>
      <c r="W228" s="195">
        <f t="shared" si="505"/>
        <v>0</v>
      </c>
      <c r="X228" s="195">
        <f t="shared" si="505"/>
        <v>0</v>
      </c>
      <c r="Y228" s="195">
        <f t="shared" si="505"/>
        <v>0</v>
      </c>
      <c r="Z228" s="195">
        <f t="shared" si="505"/>
        <v>0</v>
      </c>
      <c r="AA228" s="195">
        <f t="shared" si="505"/>
        <v>0</v>
      </c>
      <c r="AB228" s="195">
        <f t="shared" si="505"/>
        <v>0</v>
      </c>
      <c r="AC228" s="195">
        <f t="shared" si="505"/>
        <v>0</v>
      </c>
      <c r="AD228" s="195">
        <f t="shared" si="505"/>
        <v>0</v>
      </c>
      <c r="AE228" s="195">
        <f t="shared" si="505"/>
        <v>0</v>
      </c>
      <c r="AF228" s="195">
        <f t="shared" si="505"/>
        <v>0</v>
      </c>
      <c r="AG228" s="195">
        <f t="shared" si="505"/>
        <v>0</v>
      </c>
      <c r="AH228" s="195">
        <f t="shared" si="505"/>
        <v>0</v>
      </c>
      <c r="AI228" s="195">
        <f t="shared" si="505"/>
        <v>0.004944</v>
      </c>
      <c r="AJ228" s="195">
        <f t="shared" si="505"/>
        <v>0</v>
      </c>
      <c r="AK228" s="195">
        <f t="shared" si="505"/>
        <v>0</v>
      </c>
      <c r="AL228" s="195">
        <f t="shared" si="505"/>
        <v>0</v>
      </c>
      <c r="AM228" s="195">
        <f t="shared" si="505"/>
        <v>0</v>
      </c>
      <c r="AN228" s="195">
        <f t="shared" si="505"/>
        <v>0</v>
      </c>
      <c r="AO228" s="195">
        <f t="shared" si="505"/>
        <v>0</v>
      </c>
      <c r="AP228" s="195">
        <f t="shared" si="505"/>
        <v>0</v>
      </c>
      <c r="AQ228" s="195">
        <f t="shared" si="505"/>
        <v>0</v>
      </c>
      <c r="AR228" s="195"/>
      <c r="CI228" s="45"/>
      <c r="CJ228" s="45"/>
      <c r="CK228" s="45"/>
      <c r="CL228" s="45"/>
      <c r="CM228" s="45"/>
      <c r="CN228" s="45"/>
      <c r="CO228" s="45"/>
      <c r="CP228" s="45"/>
      <c r="CQ228" s="45"/>
      <c r="CR228" s="45"/>
      <c r="CS228" s="45"/>
      <c r="CT228" s="45"/>
      <c r="CU228" s="45"/>
      <c r="CV228" s="45"/>
      <c r="CW228" s="45"/>
      <c r="CX228" s="45"/>
      <c r="CY228" s="45"/>
      <c r="CZ228" s="45"/>
      <c r="DA228" s="45"/>
      <c r="DB228" s="45"/>
      <c r="DC228" s="45"/>
      <c r="DD228" s="45"/>
      <c r="DE228" s="45"/>
      <c r="DF228" s="45"/>
      <c r="DG228" s="45"/>
      <c r="DH228" s="45"/>
      <c r="DI228" s="45"/>
      <c r="DJ228" s="45"/>
      <c r="DK228" s="45"/>
      <c r="DL228" s="45"/>
      <c r="DM228" s="45"/>
      <c r="DN228" s="45"/>
      <c r="DO228" s="45"/>
      <c r="DP228" s="45"/>
      <c r="DQ228" s="45"/>
      <c r="DR228" s="45"/>
      <c r="DS228" s="45"/>
    </row>
    <row r="229" spans="3:123">
      <c r="C229" s="10" t="s">
        <v>870</v>
      </c>
      <c r="D229" s="10" t="s">
        <v>1503</v>
      </c>
      <c r="E229" s="10" t="s">
        <v>235</v>
      </c>
      <c r="F229" s="228">
        <v>2</v>
      </c>
      <c r="G229" s="228"/>
      <c r="H229" s="228">
        <v>2.87</v>
      </c>
      <c r="I229" s="228"/>
      <c r="J229" s="228"/>
      <c r="K229" s="228"/>
      <c r="L229" s="228"/>
      <c r="M229" s="228"/>
      <c r="N229" s="228"/>
      <c r="O229" s="228"/>
      <c r="P229" s="228"/>
      <c r="Q229" s="228"/>
      <c r="R229" s="228"/>
      <c r="S229" s="228"/>
      <c r="T229" s="228"/>
      <c r="U229" s="228"/>
      <c r="V229" s="228"/>
      <c r="W229" s="228"/>
      <c r="X229" s="228"/>
      <c r="Y229" s="228"/>
      <c r="Z229" s="228"/>
      <c r="AA229" s="228"/>
      <c r="AB229" s="228"/>
      <c r="AC229" s="228"/>
      <c r="AD229" s="228">
        <v>1</v>
      </c>
      <c r="AE229" s="228"/>
      <c r="AF229" s="228"/>
      <c r="AG229" s="228"/>
      <c r="AH229" s="228"/>
      <c r="AI229" s="228"/>
      <c r="AJ229" s="228"/>
      <c r="AK229" s="228"/>
      <c r="AL229" s="228"/>
      <c r="AM229" s="228"/>
      <c r="AN229" s="228"/>
      <c r="AO229" s="228"/>
      <c r="AP229" s="228"/>
      <c r="AQ229" s="228"/>
      <c r="AR229" s="229"/>
      <c r="CI229" s="45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5"/>
      <c r="CU229" s="45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5"/>
      <c r="DG229" s="45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5"/>
      <c r="DS229" s="45"/>
    </row>
    <row r="230" spans="3:123">
      <c r="C230" s="12" t="s">
        <v>870</v>
      </c>
      <c r="D230" s="12" t="s">
        <v>1393</v>
      </c>
      <c r="E230" s="12" t="s">
        <v>1504</v>
      </c>
      <c r="F230" s="153">
        <v>30</v>
      </c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29"/>
      <c r="T230" s="229"/>
      <c r="U230" s="229"/>
      <c r="V230" s="229"/>
      <c r="W230" s="229"/>
      <c r="X230" s="229"/>
      <c r="Y230" s="229"/>
      <c r="Z230" s="229"/>
      <c r="AA230" s="229"/>
      <c r="AB230" s="229"/>
      <c r="AC230" s="229"/>
      <c r="AD230" s="229"/>
      <c r="AE230" s="229"/>
      <c r="AF230" s="229"/>
      <c r="AG230" s="229"/>
      <c r="AH230" s="229"/>
      <c r="AI230" s="229"/>
      <c r="AJ230" s="229"/>
      <c r="AK230" s="229"/>
      <c r="AL230" s="229"/>
      <c r="AM230" s="229"/>
      <c r="AN230" s="229"/>
      <c r="AO230" s="229"/>
      <c r="AP230" s="229"/>
      <c r="AQ230" s="229"/>
      <c r="AR230" s="229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54"/>
      <c r="CH230" s="54"/>
      <c r="CI230" s="45"/>
      <c r="CJ230" s="45"/>
      <c r="CK230" s="45"/>
      <c r="CL230" s="45"/>
      <c r="CM230" s="45"/>
      <c r="CN230" s="45"/>
      <c r="CO230" s="45"/>
      <c r="CP230" s="45"/>
      <c r="CQ230" s="45"/>
      <c r="CR230" s="45"/>
      <c r="CS230" s="45"/>
      <c r="CT230" s="45"/>
      <c r="CU230" s="45"/>
      <c r="CV230" s="45"/>
      <c r="CW230" s="45"/>
      <c r="CX230" s="45"/>
      <c r="CY230" s="45"/>
      <c r="CZ230" s="45"/>
      <c r="DA230" s="45"/>
      <c r="DB230" s="45"/>
      <c r="DC230" s="45"/>
      <c r="DD230" s="45"/>
      <c r="DE230" s="45"/>
      <c r="DF230" s="45"/>
      <c r="DG230" s="45"/>
      <c r="DH230" s="45"/>
      <c r="DI230" s="45"/>
      <c r="DJ230" s="45"/>
      <c r="DK230" s="45"/>
      <c r="DL230" s="45"/>
      <c r="DM230" s="45"/>
      <c r="DN230" s="45"/>
      <c r="DO230" s="45"/>
      <c r="DP230" s="45"/>
      <c r="DQ230" s="45"/>
      <c r="DR230" s="45"/>
      <c r="DS230" s="45"/>
    </row>
    <row r="231" spans="3:123">
      <c r="C231" s="12" t="s">
        <v>870</v>
      </c>
      <c r="D231" s="12" t="s">
        <v>1505</v>
      </c>
      <c r="E231" s="12" t="s">
        <v>1254</v>
      </c>
      <c r="F231" s="58">
        <v>1</v>
      </c>
      <c r="G231" s="220"/>
      <c r="H231" s="220"/>
      <c r="I231" s="220"/>
      <c r="J231" s="220"/>
      <c r="K231" s="220"/>
      <c r="L231" s="220"/>
      <c r="M231" s="220"/>
      <c r="N231" s="220"/>
      <c r="O231" s="220"/>
      <c r="P231" s="220"/>
      <c r="Q231" s="220"/>
      <c r="R231" s="220"/>
      <c r="S231" s="220"/>
      <c r="T231" s="220"/>
      <c r="U231" s="220"/>
      <c r="V231" s="220"/>
      <c r="W231" s="220"/>
      <c r="X231" s="220"/>
      <c r="Y231" s="220"/>
      <c r="Z231" s="220"/>
      <c r="AA231" s="220"/>
      <c r="AB231" s="220"/>
      <c r="AC231" s="220"/>
      <c r="AD231" s="220"/>
      <c r="AE231" s="220"/>
      <c r="AF231" s="220"/>
      <c r="AG231" s="220"/>
      <c r="AH231" s="220"/>
      <c r="AI231" s="220"/>
      <c r="AJ231" s="220"/>
      <c r="AK231" s="220">
        <v>1</v>
      </c>
      <c r="AL231" s="220"/>
      <c r="AM231" s="220"/>
      <c r="AN231" s="220"/>
      <c r="AO231" s="220"/>
      <c r="AP231" s="220"/>
      <c r="AQ231" s="220"/>
      <c r="AR231" s="220"/>
      <c r="AT231" t="str">
        <f>E231</f>
        <v>ICHMCH</v>
      </c>
      <c r="AV231" s="45">
        <f t="shared" ref="AV231:CF231" si="506">CI231*IF(G231&lt;&gt;"",IF(G229&lt;&gt;"",G231/G229,G231/$F229),IF(G229&lt;&gt;"",$F231/G229,$F231/$F229))</f>
        <v>0.000215</v>
      </c>
      <c r="AW231" s="45">
        <f t="shared" si="506"/>
        <v>0</v>
      </c>
      <c r="AX231" s="45">
        <f t="shared" si="506"/>
        <v>0.021</v>
      </c>
      <c r="AY231" s="45">
        <f t="shared" si="506"/>
        <v>0</v>
      </c>
      <c r="AZ231" s="45">
        <f t="shared" si="506"/>
        <v>0</v>
      </c>
      <c r="BA231" s="45">
        <f t="shared" si="506"/>
        <v>0</v>
      </c>
      <c r="BB231" s="45">
        <f t="shared" si="506"/>
        <v>0</v>
      </c>
      <c r="BC231" s="45">
        <f t="shared" si="506"/>
        <v>0</v>
      </c>
      <c r="BD231" s="45">
        <f t="shared" si="506"/>
        <v>0</v>
      </c>
      <c r="BE231" s="45">
        <f t="shared" si="506"/>
        <v>0</v>
      </c>
      <c r="BF231" s="45">
        <f t="shared" si="506"/>
        <v>0</v>
      </c>
      <c r="BG231" s="45">
        <f t="shared" si="506"/>
        <v>0.0342</v>
      </c>
      <c r="BH231" s="45">
        <f t="shared" si="506"/>
        <v>0</v>
      </c>
      <c r="BI231" s="45">
        <f t="shared" si="506"/>
        <v>0</v>
      </c>
      <c r="BJ231" s="45">
        <f t="shared" si="506"/>
        <v>0</v>
      </c>
      <c r="BK231" s="45">
        <f t="shared" si="506"/>
        <v>0</v>
      </c>
      <c r="BL231" s="45">
        <f t="shared" si="506"/>
        <v>0</v>
      </c>
      <c r="BM231" s="45">
        <f t="shared" si="506"/>
        <v>0</v>
      </c>
      <c r="BN231" s="45">
        <f t="shared" si="506"/>
        <v>0</v>
      </c>
      <c r="BO231" s="45">
        <f t="shared" si="506"/>
        <v>0</v>
      </c>
      <c r="BP231" s="45">
        <f t="shared" si="506"/>
        <v>0</v>
      </c>
      <c r="BQ231" s="45">
        <f t="shared" si="506"/>
        <v>0</v>
      </c>
      <c r="BR231" s="45">
        <f t="shared" si="506"/>
        <v>0</v>
      </c>
      <c r="BS231" s="45">
        <f t="shared" si="506"/>
        <v>0</v>
      </c>
      <c r="BT231" s="45">
        <f t="shared" si="506"/>
        <v>0</v>
      </c>
      <c r="BU231" s="45">
        <f t="shared" si="506"/>
        <v>0</v>
      </c>
      <c r="BV231" s="45">
        <f t="shared" si="506"/>
        <v>0.0304</v>
      </c>
      <c r="BW231" s="45">
        <f t="shared" si="506"/>
        <v>0.2402</v>
      </c>
      <c r="BX231" s="45">
        <f t="shared" si="506"/>
        <v>0.007004</v>
      </c>
      <c r="BY231" s="45">
        <f t="shared" si="506"/>
        <v>0</v>
      </c>
      <c r="BZ231" s="45">
        <f t="shared" si="506"/>
        <v>0</v>
      </c>
      <c r="CA231" s="45">
        <f t="shared" si="506"/>
        <v>0</v>
      </c>
      <c r="CB231" s="45">
        <f t="shared" si="506"/>
        <v>0</v>
      </c>
      <c r="CC231" s="45">
        <f t="shared" si="506"/>
        <v>0</v>
      </c>
      <c r="CD231" s="45">
        <f t="shared" si="506"/>
        <v>0</v>
      </c>
      <c r="CE231" s="45">
        <f t="shared" si="506"/>
        <v>0</v>
      </c>
      <c r="CF231" s="45">
        <f t="shared" si="506"/>
        <v>0</v>
      </c>
      <c r="CH231" s="55" t="str">
        <f>E229</f>
        <v>INDLFO</v>
      </c>
      <c r="CI231" s="45">
        <f t="shared" ref="CI231:DS231" si="507">(AZ11-CM11)*G39*G67</f>
        <v>0.00043</v>
      </c>
      <c r="CJ231" s="45">
        <f t="shared" si="507"/>
        <v>0</v>
      </c>
      <c r="CK231" s="45">
        <f t="shared" si="507"/>
        <v>0.042</v>
      </c>
      <c r="CL231" s="45">
        <f t="shared" si="507"/>
        <v>0</v>
      </c>
      <c r="CM231" s="45">
        <f t="shared" si="507"/>
        <v>0</v>
      </c>
      <c r="CN231" s="45">
        <f t="shared" si="507"/>
        <v>0</v>
      </c>
      <c r="CO231" s="45">
        <f t="shared" si="507"/>
        <v>0</v>
      </c>
      <c r="CP231" s="45">
        <f t="shared" si="507"/>
        <v>0</v>
      </c>
      <c r="CQ231" s="45">
        <f t="shared" si="507"/>
        <v>0</v>
      </c>
      <c r="CR231" s="45">
        <f t="shared" si="507"/>
        <v>0</v>
      </c>
      <c r="CS231" s="45">
        <f t="shared" si="507"/>
        <v>0</v>
      </c>
      <c r="CT231" s="45">
        <f t="shared" si="507"/>
        <v>0.0684</v>
      </c>
      <c r="CU231" s="45">
        <f t="shared" si="507"/>
        <v>0</v>
      </c>
      <c r="CV231" s="45">
        <f t="shared" si="507"/>
        <v>0</v>
      </c>
      <c r="CW231" s="45">
        <f t="shared" si="507"/>
        <v>0</v>
      </c>
      <c r="CX231" s="45">
        <f t="shared" si="507"/>
        <v>0</v>
      </c>
      <c r="CY231" s="45">
        <f t="shared" si="507"/>
        <v>0</v>
      </c>
      <c r="CZ231" s="45">
        <f t="shared" si="507"/>
        <v>0</v>
      </c>
      <c r="DA231" s="45">
        <f t="shared" si="507"/>
        <v>0</v>
      </c>
      <c r="DB231" s="45">
        <f t="shared" si="507"/>
        <v>0</v>
      </c>
      <c r="DC231" s="45">
        <f t="shared" si="507"/>
        <v>0</v>
      </c>
      <c r="DD231" s="45">
        <f t="shared" si="507"/>
        <v>0</v>
      </c>
      <c r="DE231" s="45">
        <f t="shared" si="507"/>
        <v>0</v>
      </c>
      <c r="DF231" s="45">
        <f t="shared" si="507"/>
        <v>0</v>
      </c>
      <c r="DG231" s="45">
        <f t="shared" si="507"/>
        <v>0</v>
      </c>
      <c r="DH231" s="45">
        <f t="shared" si="507"/>
        <v>0</v>
      </c>
      <c r="DI231" s="45">
        <f t="shared" si="507"/>
        <v>0.0608</v>
      </c>
      <c r="DJ231" s="45">
        <f t="shared" si="507"/>
        <v>0.4804</v>
      </c>
      <c r="DK231" s="45">
        <f t="shared" si="507"/>
        <v>0.014008</v>
      </c>
      <c r="DL231" s="45">
        <f t="shared" si="507"/>
        <v>0</v>
      </c>
      <c r="DM231" s="45">
        <f t="shared" si="507"/>
        <v>0</v>
      </c>
      <c r="DN231" s="45">
        <f t="shared" si="507"/>
        <v>0</v>
      </c>
      <c r="DO231" s="45">
        <f t="shared" si="507"/>
        <v>0</v>
      </c>
      <c r="DP231" s="45">
        <f t="shared" si="507"/>
        <v>0</v>
      </c>
      <c r="DQ231" s="45">
        <f t="shared" si="507"/>
        <v>0</v>
      </c>
      <c r="DR231" s="45">
        <f t="shared" si="507"/>
        <v>0</v>
      </c>
      <c r="DS231" s="45">
        <f t="shared" si="507"/>
        <v>0</v>
      </c>
    </row>
    <row r="232" spans="3:123">
      <c r="C232" s="14" t="s">
        <v>870</v>
      </c>
      <c r="D232" s="14" t="s">
        <v>1387</v>
      </c>
      <c r="E232" s="14" t="s">
        <v>1504</v>
      </c>
      <c r="F232" s="14"/>
      <c r="G232" s="230">
        <f t="shared" ref="G232:AQ232" si="508">AV231</f>
        <v>0.000215</v>
      </c>
      <c r="H232" s="230">
        <f t="shared" si="508"/>
        <v>0</v>
      </c>
      <c r="I232" s="230">
        <f t="shared" si="508"/>
        <v>0.021</v>
      </c>
      <c r="J232" s="230">
        <f t="shared" si="508"/>
        <v>0</v>
      </c>
      <c r="K232" s="230">
        <f t="shared" si="508"/>
        <v>0</v>
      </c>
      <c r="L232" s="230">
        <f t="shared" si="508"/>
        <v>0</v>
      </c>
      <c r="M232" s="230">
        <f t="shared" si="508"/>
        <v>0</v>
      </c>
      <c r="N232" s="230">
        <f t="shared" si="508"/>
        <v>0</v>
      </c>
      <c r="O232" s="230">
        <f t="shared" si="508"/>
        <v>0</v>
      </c>
      <c r="P232" s="230">
        <f t="shared" si="508"/>
        <v>0</v>
      </c>
      <c r="Q232" s="230">
        <f t="shared" si="508"/>
        <v>0</v>
      </c>
      <c r="R232" s="230">
        <f t="shared" si="508"/>
        <v>0.0342</v>
      </c>
      <c r="S232" s="230">
        <f t="shared" si="508"/>
        <v>0</v>
      </c>
      <c r="T232" s="230">
        <f t="shared" si="508"/>
        <v>0</v>
      </c>
      <c r="U232" s="230">
        <f t="shared" si="508"/>
        <v>0</v>
      </c>
      <c r="V232" s="230">
        <f t="shared" si="508"/>
        <v>0</v>
      </c>
      <c r="W232" s="230">
        <f t="shared" si="508"/>
        <v>0</v>
      </c>
      <c r="X232" s="230">
        <f t="shared" si="508"/>
        <v>0</v>
      </c>
      <c r="Y232" s="230">
        <f t="shared" si="508"/>
        <v>0</v>
      </c>
      <c r="Z232" s="230">
        <f t="shared" si="508"/>
        <v>0</v>
      </c>
      <c r="AA232" s="230">
        <f t="shared" si="508"/>
        <v>0</v>
      </c>
      <c r="AB232" s="230">
        <f t="shared" si="508"/>
        <v>0</v>
      </c>
      <c r="AC232" s="230">
        <f t="shared" si="508"/>
        <v>0</v>
      </c>
      <c r="AD232" s="230">
        <f t="shared" si="508"/>
        <v>0</v>
      </c>
      <c r="AE232" s="230">
        <f t="shared" si="508"/>
        <v>0</v>
      </c>
      <c r="AF232" s="230">
        <f t="shared" si="508"/>
        <v>0</v>
      </c>
      <c r="AG232" s="230">
        <f t="shared" si="508"/>
        <v>0.0304</v>
      </c>
      <c r="AH232" s="230">
        <f t="shared" si="508"/>
        <v>0.2402</v>
      </c>
      <c r="AI232" s="230">
        <f t="shared" si="508"/>
        <v>0.007004</v>
      </c>
      <c r="AJ232" s="230">
        <f t="shared" si="508"/>
        <v>0</v>
      </c>
      <c r="AK232" s="230">
        <f t="shared" si="508"/>
        <v>0</v>
      </c>
      <c r="AL232" s="230">
        <f t="shared" si="508"/>
        <v>0</v>
      </c>
      <c r="AM232" s="230">
        <f t="shared" si="508"/>
        <v>0</v>
      </c>
      <c r="AN232" s="230">
        <f t="shared" si="508"/>
        <v>0</v>
      </c>
      <c r="AO232" s="230">
        <f t="shared" si="508"/>
        <v>0</v>
      </c>
      <c r="AP232" s="230">
        <f t="shared" si="508"/>
        <v>0</v>
      </c>
      <c r="AQ232" s="230">
        <f t="shared" si="508"/>
        <v>0</v>
      </c>
      <c r="AR232" s="195"/>
      <c r="CI232" s="45"/>
      <c r="CJ232" s="45"/>
      <c r="CK232" s="45"/>
      <c r="CL232" s="45"/>
      <c r="CM232" s="45"/>
      <c r="CN232" s="45"/>
      <c r="CO232" s="45"/>
      <c r="CP232" s="45"/>
      <c r="CQ232" s="45"/>
      <c r="CR232" s="45"/>
      <c r="CS232" s="45"/>
      <c r="CT232" s="45"/>
      <c r="CU232" s="45"/>
      <c r="CV232" s="45"/>
      <c r="CW232" s="45"/>
      <c r="CX232" s="45"/>
      <c r="CY232" s="45"/>
      <c r="CZ232" s="45"/>
      <c r="DA232" s="45"/>
      <c r="DB232" s="45"/>
      <c r="DC232" s="45"/>
      <c r="DD232" s="45"/>
      <c r="DE232" s="45"/>
      <c r="DF232" s="45"/>
      <c r="DG232" s="45"/>
      <c r="DH232" s="45"/>
      <c r="DI232" s="45"/>
      <c r="DJ232" s="45"/>
      <c r="DK232" s="45"/>
      <c r="DL232" s="45"/>
      <c r="DM232" s="45"/>
      <c r="DN232" s="45"/>
      <c r="DO232" s="45"/>
      <c r="DP232" s="45"/>
      <c r="DQ232" s="45"/>
      <c r="DR232" s="45"/>
      <c r="DS232" s="45"/>
    </row>
    <row r="233" spans="3:123">
      <c r="C233" t="s">
        <v>872</v>
      </c>
      <c r="D233" t="s">
        <v>1503</v>
      </c>
      <c r="E233" t="s">
        <v>234</v>
      </c>
      <c r="F233" s="95">
        <v>2</v>
      </c>
      <c r="G233" s="95"/>
      <c r="H233" s="95">
        <v>2.87</v>
      </c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>
        <v>1</v>
      </c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T233" s="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45"/>
      <c r="CJ233" s="45"/>
      <c r="CK233" s="45"/>
      <c r="CL233" s="45"/>
      <c r="CM233" s="45"/>
      <c r="CN233" s="45"/>
      <c r="CO233" s="45"/>
      <c r="CP233" s="45"/>
      <c r="CQ233" s="45"/>
      <c r="CR233" s="45"/>
      <c r="CS233" s="45"/>
      <c r="CT233" s="45"/>
      <c r="CU233" s="45"/>
      <c r="CV233" s="45"/>
      <c r="CW233" s="45"/>
      <c r="CX233" s="45"/>
      <c r="CY233" s="45"/>
      <c r="CZ233" s="45"/>
      <c r="DA233" s="45"/>
      <c r="DB233" s="45"/>
      <c r="DC233" s="45"/>
      <c r="DD233" s="45"/>
      <c r="DE233" s="45"/>
      <c r="DF233" s="45"/>
      <c r="DG233" s="45"/>
      <c r="DH233" s="45"/>
      <c r="DI233" s="45"/>
      <c r="DJ233" s="45"/>
      <c r="DK233" s="45"/>
      <c r="DL233" s="45"/>
      <c r="DM233" s="45"/>
      <c r="DN233" s="45"/>
      <c r="DO233" s="45"/>
      <c r="DP233" s="45"/>
      <c r="DQ233" s="45"/>
      <c r="DR233" s="45"/>
      <c r="DS233" s="45"/>
    </row>
    <row r="234" spans="3:123">
      <c r="C234" t="s">
        <v>872</v>
      </c>
      <c r="D234" t="s">
        <v>1393</v>
      </c>
      <c r="E234" t="s">
        <v>1504</v>
      </c>
      <c r="F234" s="153">
        <v>30</v>
      </c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V234" s="68"/>
      <c r="AW234" s="68"/>
      <c r="AX234" s="68"/>
      <c r="AY234" s="68"/>
      <c r="AZ234" s="68"/>
      <c r="BA234" s="68"/>
      <c r="BB234" s="68"/>
      <c r="BC234" s="68"/>
      <c r="BD234" s="68"/>
      <c r="BE234" s="68"/>
      <c r="BF234" s="68"/>
      <c r="BG234" s="68"/>
      <c r="BH234" s="68"/>
      <c r="BI234" s="68"/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54"/>
      <c r="CH234" s="54"/>
      <c r="CI234" s="45"/>
      <c r="CJ234" s="45"/>
      <c r="CK234" s="45"/>
      <c r="CL234" s="45"/>
      <c r="CM234" s="45"/>
      <c r="CN234" s="45"/>
      <c r="CO234" s="45"/>
      <c r="CP234" s="45"/>
      <c r="CQ234" s="45"/>
      <c r="CR234" s="45"/>
      <c r="CS234" s="45"/>
      <c r="CT234" s="45"/>
      <c r="CU234" s="45"/>
      <c r="CV234" s="45"/>
      <c r="CW234" s="45"/>
      <c r="CX234" s="45"/>
      <c r="CY234" s="45"/>
      <c r="CZ234" s="45"/>
      <c r="DA234" s="45"/>
      <c r="DB234" s="45"/>
      <c r="DC234" s="45"/>
      <c r="DD234" s="45"/>
      <c r="DE234" s="45"/>
      <c r="DF234" s="45"/>
      <c r="DG234" s="45"/>
      <c r="DH234" s="45"/>
      <c r="DI234" s="45"/>
      <c r="DJ234" s="45"/>
      <c r="DK234" s="45"/>
      <c r="DL234" s="45"/>
      <c r="DM234" s="45"/>
      <c r="DN234" s="45"/>
      <c r="DO234" s="45"/>
      <c r="DP234" s="45"/>
      <c r="DQ234" s="45"/>
      <c r="DR234" s="45"/>
      <c r="DS234" s="45"/>
    </row>
    <row r="235" spans="3:123">
      <c r="C235" t="s">
        <v>872</v>
      </c>
      <c r="D235" t="s">
        <v>1505</v>
      </c>
      <c r="E235" t="s">
        <v>1254</v>
      </c>
      <c r="F235" s="58">
        <v>1</v>
      </c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T235" t="str">
        <f>E235</f>
        <v>ICHMCH</v>
      </c>
      <c r="AV235" s="45">
        <f t="shared" ref="AV235:CF235" si="509">CI235*IF(G235&lt;&gt;"",IF(G233&lt;&gt;"",G235/G233,G235/$F233),IF(G233&lt;&gt;"",$F235/G233,$F235/$F233))</f>
        <v>0</v>
      </c>
      <c r="AW235" s="45">
        <f t="shared" si="509"/>
        <v>0</v>
      </c>
      <c r="AX235" s="45">
        <f t="shared" si="509"/>
        <v>0</v>
      </c>
      <c r="AY235" s="45">
        <f t="shared" si="509"/>
        <v>0</v>
      </c>
      <c r="AZ235" s="45">
        <f t="shared" si="509"/>
        <v>0</v>
      </c>
      <c r="BA235" s="45">
        <f t="shared" si="509"/>
        <v>0</v>
      </c>
      <c r="BB235" s="45">
        <f t="shared" si="509"/>
        <v>0</v>
      </c>
      <c r="BC235" s="45">
        <f t="shared" si="509"/>
        <v>0</v>
      </c>
      <c r="BD235" s="45">
        <f t="shared" si="509"/>
        <v>0</v>
      </c>
      <c r="BE235" s="45">
        <f t="shared" si="509"/>
        <v>0</v>
      </c>
      <c r="BF235" s="45">
        <f t="shared" si="509"/>
        <v>0</v>
      </c>
      <c r="BG235" s="45">
        <f t="shared" si="509"/>
        <v>0.3235</v>
      </c>
      <c r="BH235" s="45">
        <f t="shared" si="509"/>
        <v>0</v>
      </c>
      <c r="BI235" s="45">
        <f t="shared" si="509"/>
        <v>0</v>
      </c>
      <c r="BJ235" s="45">
        <f t="shared" si="509"/>
        <v>0</v>
      </c>
      <c r="BK235" s="45">
        <f t="shared" si="509"/>
        <v>0</v>
      </c>
      <c r="BL235" s="45">
        <f t="shared" si="509"/>
        <v>0</v>
      </c>
      <c r="BM235" s="45">
        <f t="shared" si="509"/>
        <v>0</v>
      </c>
      <c r="BN235" s="45">
        <f t="shared" si="509"/>
        <v>0</v>
      </c>
      <c r="BO235" s="45">
        <f t="shared" si="509"/>
        <v>0</v>
      </c>
      <c r="BP235" s="45">
        <f t="shared" si="509"/>
        <v>0</v>
      </c>
      <c r="BQ235" s="45">
        <f t="shared" si="509"/>
        <v>0</v>
      </c>
      <c r="BR235" s="45">
        <f t="shared" si="509"/>
        <v>0</v>
      </c>
      <c r="BS235" s="45">
        <f t="shared" si="509"/>
        <v>0</v>
      </c>
      <c r="BT235" s="45">
        <f t="shared" si="509"/>
        <v>0</v>
      </c>
      <c r="BU235" s="45">
        <f t="shared" si="509"/>
        <v>0</v>
      </c>
      <c r="BV235" s="45">
        <f t="shared" si="509"/>
        <v>0</v>
      </c>
      <c r="BW235" s="45">
        <f t="shared" si="509"/>
        <v>0</v>
      </c>
      <c r="BX235" s="45">
        <f t="shared" si="509"/>
        <v>0.0018952</v>
      </c>
      <c r="BY235" s="45">
        <f t="shared" si="509"/>
        <v>0</v>
      </c>
      <c r="BZ235" s="45">
        <f t="shared" si="509"/>
        <v>0</v>
      </c>
      <c r="CA235" s="45">
        <f t="shared" si="509"/>
        <v>0</v>
      </c>
      <c r="CB235" s="45">
        <f t="shared" si="509"/>
        <v>0</v>
      </c>
      <c r="CC235" s="45">
        <f t="shared" si="509"/>
        <v>0</v>
      </c>
      <c r="CD235" s="45">
        <f t="shared" si="509"/>
        <v>0</v>
      </c>
      <c r="CE235" s="45">
        <f t="shared" si="509"/>
        <v>0</v>
      </c>
      <c r="CF235" s="45">
        <f t="shared" si="509"/>
        <v>0</v>
      </c>
      <c r="CH235" s="55" t="str">
        <f>E233</f>
        <v>INDLPG</v>
      </c>
      <c r="CI235" s="45">
        <f t="shared" ref="CI235:DS235" si="510">(AZ10-CM10)*G38*G62</f>
        <v>0</v>
      </c>
      <c r="CJ235" s="45">
        <f t="shared" si="510"/>
        <v>0</v>
      </c>
      <c r="CK235" s="45">
        <f t="shared" si="510"/>
        <v>0</v>
      </c>
      <c r="CL235" s="45">
        <f t="shared" si="510"/>
        <v>0</v>
      </c>
      <c r="CM235" s="45">
        <f t="shared" si="510"/>
        <v>0</v>
      </c>
      <c r="CN235" s="45">
        <f t="shared" si="510"/>
        <v>0</v>
      </c>
      <c r="CO235" s="45">
        <f t="shared" si="510"/>
        <v>0</v>
      </c>
      <c r="CP235" s="45">
        <f t="shared" si="510"/>
        <v>0</v>
      </c>
      <c r="CQ235" s="45">
        <f t="shared" si="510"/>
        <v>0</v>
      </c>
      <c r="CR235" s="45">
        <f t="shared" si="510"/>
        <v>0</v>
      </c>
      <c r="CS235" s="45">
        <f t="shared" si="510"/>
        <v>0</v>
      </c>
      <c r="CT235" s="45">
        <f t="shared" si="510"/>
        <v>0.647</v>
      </c>
      <c r="CU235" s="45">
        <f t="shared" si="510"/>
        <v>0</v>
      </c>
      <c r="CV235" s="45">
        <f t="shared" si="510"/>
        <v>0</v>
      </c>
      <c r="CW235" s="45">
        <f t="shared" si="510"/>
        <v>0</v>
      </c>
      <c r="CX235" s="45">
        <f t="shared" si="510"/>
        <v>0</v>
      </c>
      <c r="CY235" s="45">
        <f t="shared" si="510"/>
        <v>0</v>
      </c>
      <c r="CZ235" s="45">
        <f t="shared" si="510"/>
        <v>0</v>
      </c>
      <c r="DA235" s="45">
        <f t="shared" si="510"/>
        <v>0</v>
      </c>
      <c r="DB235" s="45">
        <f t="shared" si="510"/>
        <v>0</v>
      </c>
      <c r="DC235" s="45">
        <f t="shared" si="510"/>
        <v>0</v>
      </c>
      <c r="DD235" s="45">
        <f t="shared" si="510"/>
        <v>0</v>
      </c>
      <c r="DE235" s="45">
        <f t="shared" si="510"/>
        <v>0</v>
      </c>
      <c r="DF235" s="45">
        <f t="shared" si="510"/>
        <v>0</v>
      </c>
      <c r="DG235" s="45">
        <f t="shared" si="510"/>
        <v>0</v>
      </c>
      <c r="DH235" s="45">
        <f t="shared" si="510"/>
        <v>0</v>
      </c>
      <c r="DI235" s="45">
        <f t="shared" si="510"/>
        <v>0</v>
      </c>
      <c r="DJ235" s="45">
        <f t="shared" si="510"/>
        <v>0</v>
      </c>
      <c r="DK235" s="45">
        <f t="shared" si="510"/>
        <v>0.0037904</v>
      </c>
      <c r="DL235" s="45">
        <f t="shared" si="510"/>
        <v>0</v>
      </c>
      <c r="DM235" s="45">
        <f t="shared" si="510"/>
        <v>0</v>
      </c>
      <c r="DN235" s="45">
        <f t="shared" si="510"/>
        <v>0</v>
      </c>
      <c r="DO235" s="45">
        <f t="shared" si="510"/>
        <v>0</v>
      </c>
      <c r="DP235" s="45">
        <f t="shared" si="510"/>
        <v>0</v>
      </c>
      <c r="DQ235" s="45">
        <f t="shared" si="510"/>
        <v>0</v>
      </c>
      <c r="DR235" s="45">
        <f t="shared" si="510"/>
        <v>0</v>
      </c>
      <c r="DS235" s="45">
        <f t="shared" si="510"/>
        <v>0</v>
      </c>
    </row>
    <row r="236" spans="3:123">
      <c r="C236" t="s">
        <v>872</v>
      </c>
      <c r="D236" t="s">
        <v>1387</v>
      </c>
      <c r="E236" t="s">
        <v>1504</v>
      </c>
      <c r="G236" s="195">
        <f t="shared" ref="G236:AQ236" si="511">AV235</f>
        <v>0</v>
      </c>
      <c r="H236" s="195">
        <f t="shared" si="511"/>
        <v>0</v>
      </c>
      <c r="I236" s="195">
        <f t="shared" si="511"/>
        <v>0</v>
      </c>
      <c r="J236" s="195">
        <f t="shared" si="511"/>
        <v>0</v>
      </c>
      <c r="K236" s="195">
        <f t="shared" si="511"/>
        <v>0</v>
      </c>
      <c r="L236" s="195">
        <f t="shared" si="511"/>
        <v>0</v>
      </c>
      <c r="M236" s="195">
        <f t="shared" si="511"/>
        <v>0</v>
      </c>
      <c r="N236" s="195">
        <f t="shared" si="511"/>
        <v>0</v>
      </c>
      <c r="O236" s="195">
        <f t="shared" si="511"/>
        <v>0</v>
      </c>
      <c r="P236" s="195">
        <f t="shared" si="511"/>
        <v>0</v>
      </c>
      <c r="Q236" s="195">
        <f t="shared" si="511"/>
        <v>0</v>
      </c>
      <c r="R236" s="195">
        <f t="shared" si="511"/>
        <v>0.3235</v>
      </c>
      <c r="S236" s="195">
        <f t="shared" si="511"/>
        <v>0</v>
      </c>
      <c r="T236" s="195">
        <f t="shared" si="511"/>
        <v>0</v>
      </c>
      <c r="U236" s="195">
        <f t="shared" si="511"/>
        <v>0</v>
      </c>
      <c r="V236" s="195">
        <f t="shared" si="511"/>
        <v>0</v>
      </c>
      <c r="W236" s="195">
        <f t="shared" si="511"/>
        <v>0</v>
      </c>
      <c r="X236" s="195">
        <f t="shared" si="511"/>
        <v>0</v>
      </c>
      <c r="Y236" s="195">
        <f t="shared" si="511"/>
        <v>0</v>
      </c>
      <c r="Z236" s="195">
        <f t="shared" si="511"/>
        <v>0</v>
      </c>
      <c r="AA236" s="195">
        <f t="shared" si="511"/>
        <v>0</v>
      </c>
      <c r="AB236" s="195">
        <f t="shared" si="511"/>
        <v>0</v>
      </c>
      <c r="AC236" s="195">
        <f t="shared" si="511"/>
        <v>0</v>
      </c>
      <c r="AD236" s="195">
        <f t="shared" si="511"/>
        <v>0</v>
      </c>
      <c r="AE236" s="195">
        <f t="shared" si="511"/>
        <v>0</v>
      </c>
      <c r="AF236" s="195">
        <f t="shared" si="511"/>
        <v>0</v>
      </c>
      <c r="AG236" s="195">
        <f t="shared" si="511"/>
        <v>0</v>
      </c>
      <c r="AH236" s="195">
        <f t="shared" si="511"/>
        <v>0</v>
      </c>
      <c r="AI236" s="195">
        <f t="shared" si="511"/>
        <v>0.0018952</v>
      </c>
      <c r="AJ236" s="195">
        <f t="shared" si="511"/>
        <v>0</v>
      </c>
      <c r="AK236" s="195">
        <f t="shared" si="511"/>
        <v>0</v>
      </c>
      <c r="AL236" s="195">
        <f t="shared" si="511"/>
        <v>0</v>
      </c>
      <c r="AM236" s="195">
        <f t="shared" si="511"/>
        <v>0</v>
      </c>
      <c r="AN236" s="195">
        <f t="shared" si="511"/>
        <v>0</v>
      </c>
      <c r="AO236" s="195">
        <f t="shared" si="511"/>
        <v>0</v>
      </c>
      <c r="AP236" s="195">
        <f t="shared" si="511"/>
        <v>0</v>
      </c>
      <c r="AQ236" s="195">
        <f t="shared" si="511"/>
        <v>0</v>
      </c>
      <c r="AR236" s="195"/>
      <c r="AT236" s="15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I236" s="45"/>
      <c r="CJ236" s="45"/>
      <c r="CK236" s="45"/>
      <c r="CL236" s="45"/>
      <c r="CM236" s="45"/>
      <c r="CN236" s="45"/>
      <c r="CO236" s="45"/>
      <c r="CP236" s="45"/>
      <c r="CQ236" s="45"/>
      <c r="CR236" s="45"/>
      <c r="CS236" s="45"/>
      <c r="CT236" s="45"/>
      <c r="CU236" s="45"/>
      <c r="CV236" s="45"/>
      <c r="CW236" s="45"/>
      <c r="CX236" s="45"/>
      <c r="CY236" s="45"/>
      <c r="CZ236" s="45"/>
      <c r="DA236" s="45"/>
      <c r="DB236" s="45"/>
      <c r="DC236" s="45"/>
      <c r="DD236" s="45"/>
      <c r="DE236" s="45"/>
      <c r="DF236" s="45"/>
      <c r="DG236" s="45"/>
      <c r="DH236" s="45"/>
      <c r="DI236" s="45"/>
      <c r="DJ236" s="45"/>
      <c r="DK236" s="45"/>
      <c r="DL236" s="45"/>
      <c r="DM236" s="45"/>
      <c r="DN236" s="45"/>
      <c r="DO236" s="45"/>
      <c r="DP236" s="45"/>
      <c r="DQ236" s="45"/>
      <c r="DR236" s="45"/>
      <c r="DS236" s="45"/>
    </row>
    <row r="237" ht="15.75" spans="1:123">
      <c r="A237" s="56"/>
      <c r="C237" s="150" t="s">
        <v>1506</v>
      </c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150"/>
      <c r="AL237" s="150"/>
      <c r="AM237" s="150"/>
      <c r="AN237" s="150"/>
      <c r="AO237" s="150"/>
      <c r="AP237" s="150"/>
      <c r="AQ237" s="150"/>
      <c r="AR237" s="156"/>
      <c r="AT237" s="234" t="s">
        <v>192</v>
      </c>
      <c r="AV237" s="45">
        <f>SUM(AV207:AV236)</f>
        <v>6.99508999375056</v>
      </c>
      <c r="AW237" s="45">
        <f t="shared" ref="AW237:CF237" si="512">SUM(AW207:AW236)</f>
        <v>31.5166848819332</v>
      </c>
      <c r="AX237" s="45">
        <f t="shared" si="512"/>
        <v>1.44919419982944</v>
      </c>
      <c r="AY237" s="45">
        <f t="shared" si="512"/>
        <v>7.76757418229689</v>
      </c>
      <c r="AZ237" s="45">
        <f t="shared" si="512"/>
        <v>0</v>
      </c>
      <c r="BA237" s="45">
        <f t="shared" si="512"/>
        <v>5.88452123371507</v>
      </c>
      <c r="BB237" s="45">
        <f t="shared" si="512"/>
        <v>66.9949812638601</v>
      </c>
      <c r="BC237" s="45">
        <f t="shared" si="512"/>
        <v>0</v>
      </c>
      <c r="BD237" s="45">
        <f t="shared" si="512"/>
        <v>0.241326</v>
      </c>
      <c r="BE237" s="45">
        <f t="shared" si="512"/>
        <v>0</v>
      </c>
      <c r="BF237" s="45">
        <f t="shared" si="512"/>
        <v>23.5228007477671</v>
      </c>
      <c r="BG237" s="45">
        <f t="shared" si="512"/>
        <v>8.79412045688146</v>
      </c>
      <c r="BH237" s="45">
        <f t="shared" si="512"/>
        <v>41.168433543389</v>
      </c>
      <c r="BI237" s="45">
        <f t="shared" si="512"/>
        <v>0</v>
      </c>
      <c r="BJ237" s="45">
        <f t="shared" si="512"/>
        <v>2.65007364235721</v>
      </c>
      <c r="BK237" s="45">
        <f t="shared" si="512"/>
        <v>5.32596677841701</v>
      </c>
      <c r="BL237" s="45">
        <f t="shared" si="512"/>
        <v>0</v>
      </c>
      <c r="BM237" s="45">
        <f t="shared" si="512"/>
        <v>5.42252863928683</v>
      </c>
      <c r="BN237" s="45">
        <f t="shared" si="512"/>
        <v>0.638320500000001</v>
      </c>
      <c r="BO237" s="45">
        <f t="shared" si="512"/>
        <v>0</v>
      </c>
      <c r="BP237" s="45">
        <f t="shared" si="512"/>
        <v>0.10215</v>
      </c>
      <c r="BQ237" s="45">
        <f t="shared" si="512"/>
        <v>0</v>
      </c>
      <c r="BR237" s="45">
        <f t="shared" si="512"/>
        <v>37.7133986842106</v>
      </c>
      <c r="BS237" s="45">
        <f t="shared" si="512"/>
        <v>6.5078937007874</v>
      </c>
      <c r="BT237" s="45">
        <f t="shared" si="512"/>
        <v>11.481556111489</v>
      </c>
      <c r="BU237" s="45">
        <f t="shared" si="512"/>
        <v>6.640425037229</v>
      </c>
      <c r="BV237" s="45">
        <f t="shared" si="512"/>
        <v>1.76096825972436</v>
      </c>
      <c r="BW237" s="45">
        <f t="shared" si="512"/>
        <v>9.92675280626321</v>
      </c>
      <c r="BX237" s="45">
        <f t="shared" si="512"/>
        <v>0.650303482731587</v>
      </c>
      <c r="BY237" s="45">
        <f t="shared" si="512"/>
        <v>1.05905791329908</v>
      </c>
      <c r="BZ237" s="45">
        <f t="shared" si="512"/>
        <v>39.4958327699081</v>
      </c>
      <c r="CA237" s="45">
        <f t="shared" si="512"/>
        <v>0</v>
      </c>
      <c r="CB237" s="45">
        <f t="shared" si="512"/>
        <v>0</v>
      </c>
      <c r="CC237" s="45">
        <f t="shared" si="512"/>
        <v>0</v>
      </c>
      <c r="CD237" s="45">
        <f t="shared" si="512"/>
        <v>0</v>
      </c>
      <c r="CE237" s="45">
        <f t="shared" si="512"/>
        <v>0</v>
      </c>
      <c r="CF237" s="45">
        <f t="shared" si="512"/>
        <v>0</v>
      </c>
      <c r="CI237" s="45"/>
      <c r="CJ237" s="45"/>
      <c r="CK237" s="45"/>
      <c r="CL237" s="45"/>
      <c r="CM237" s="45"/>
      <c r="CN237" s="45"/>
      <c r="CO237" s="45"/>
      <c r="CP237" s="45"/>
      <c r="CQ237" s="45"/>
      <c r="CR237" s="45"/>
      <c r="CS237" s="45"/>
      <c r="CT237" s="45"/>
      <c r="CU237" s="45"/>
      <c r="CV237" s="45"/>
      <c r="CW237" s="45"/>
      <c r="CX237" s="45"/>
      <c r="CY237" s="45"/>
      <c r="CZ237" s="45"/>
      <c r="DA237" s="45"/>
      <c r="DB237" s="45"/>
      <c r="DC237" s="45"/>
      <c r="DD237" s="45"/>
      <c r="DE237" s="45"/>
      <c r="DF237" s="45"/>
      <c r="DG237" s="45"/>
      <c r="DH237" s="45"/>
      <c r="DI237" s="45"/>
      <c r="DJ237" s="45"/>
      <c r="DK237" s="45"/>
      <c r="DL237" s="45"/>
      <c r="DM237" s="45"/>
      <c r="DN237" s="45"/>
      <c r="DO237" s="45"/>
      <c r="DP237" s="45"/>
      <c r="DQ237" s="45"/>
      <c r="DR237" s="45"/>
      <c r="DS237" s="45"/>
    </row>
    <row r="238" ht="16.5" spans="1:46">
      <c r="A238" s="56"/>
      <c r="C238" s="7" t="s">
        <v>1565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157"/>
      <c r="AT238" s="4"/>
    </row>
    <row r="239" ht="14.25" spans="3:123">
      <c r="C239" t="s">
        <v>874</v>
      </c>
      <c r="D239" t="s">
        <v>1503</v>
      </c>
      <c r="E239" t="s">
        <v>244</v>
      </c>
      <c r="F239" s="95">
        <v>1.25</v>
      </c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5"/>
      <c r="AP239" s="95"/>
      <c r="AQ239" s="95"/>
      <c r="AR239" s="95"/>
      <c r="AT239" s="55" t="s">
        <v>1560</v>
      </c>
      <c r="AV239" s="6" t="str">
        <f t="shared" ref="AV239:CF239" si="513">G$122</f>
        <v>AT</v>
      </c>
      <c r="AW239" s="6" t="str">
        <f t="shared" si="513"/>
        <v>BE</v>
      </c>
      <c r="AX239" s="6" t="str">
        <f t="shared" si="513"/>
        <v>BG</v>
      </c>
      <c r="AY239" s="6" t="str">
        <f t="shared" si="513"/>
        <v>CH</v>
      </c>
      <c r="AZ239" s="6" t="str">
        <f t="shared" si="513"/>
        <v>CY</v>
      </c>
      <c r="BA239" s="6" t="str">
        <f t="shared" si="513"/>
        <v>CZ</v>
      </c>
      <c r="BB239" s="6" t="str">
        <f t="shared" si="513"/>
        <v>DE</v>
      </c>
      <c r="BC239" s="6" t="str">
        <f t="shared" si="513"/>
        <v>DK</v>
      </c>
      <c r="BD239" s="6" t="str">
        <f t="shared" si="513"/>
        <v>EE</v>
      </c>
      <c r="BE239" s="6" t="str">
        <f t="shared" si="513"/>
        <v>EL</v>
      </c>
      <c r="BF239" s="6" t="str">
        <f t="shared" si="513"/>
        <v>ES</v>
      </c>
      <c r="BG239" s="6" t="str">
        <f t="shared" si="513"/>
        <v>FI</v>
      </c>
      <c r="BH239" s="6" t="str">
        <f t="shared" si="513"/>
        <v>FR</v>
      </c>
      <c r="BI239" s="6" t="str">
        <f t="shared" si="513"/>
        <v>HR</v>
      </c>
      <c r="BJ239" s="6" t="str">
        <f t="shared" si="513"/>
        <v>HU</v>
      </c>
      <c r="BK239" s="6" t="str">
        <f t="shared" si="513"/>
        <v>IE</v>
      </c>
      <c r="BL239" s="6" t="str">
        <f t="shared" si="513"/>
        <v>IS</v>
      </c>
      <c r="BM239" s="6" t="str">
        <f t="shared" si="513"/>
        <v>IT</v>
      </c>
      <c r="BN239" s="6" t="str">
        <f t="shared" si="513"/>
        <v>LT</v>
      </c>
      <c r="BO239" s="6" t="str">
        <f t="shared" si="513"/>
        <v>LU</v>
      </c>
      <c r="BP239" s="6" t="str">
        <f t="shared" si="513"/>
        <v>LV</v>
      </c>
      <c r="BQ239" s="6" t="str">
        <f t="shared" si="513"/>
        <v>MT</v>
      </c>
      <c r="BR239" s="6" t="str">
        <f t="shared" si="513"/>
        <v>NL</v>
      </c>
      <c r="BS239" s="6" t="str">
        <f t="shared" si="513"/>
        <v>NO</v>
      </c>
      <c r="BT239" s="6" t="str">
        <f t="shared" si="513"/>
        <v>PL</v>
      </c>
      <c r="BU239" s="6" t="str">
        <f t="shared" si="513"/>
        <v>PT</v>
      </c>
      <c r="BV239" s="6" t="str">
        <f t="shared" si="513"/>
        <v>RO</v>
      </c>
      <c r="BW239" s="6" t="str">
        <f t="shared" si="513"/>
        <v>SE</v>
      </c>
      <c r="BX239" s="6" t="str">
        <f t="shared" si="513"/>
        <v>SI</v>
      </c>
      <c r="BY239" s="6" t="str">
        <f t="shared" si="513"/>
        <v>SK</v>
      </c>
      <c r="BZ239" s="6" t="str">
        <f t="shared" si="513"/>
        <v>UK</v>
      </c>
      <c r="CA239" s="6" t="str">
        <f t="shared" si="513"/>
        <v>AL</v>
      </c>
      <c r="CB239" s="6" t="str">
        <f t="shared" si="513"/>
        <v>BA</v>
      </c>
      <c r="CC239" s="6" t="str">
        <f t="shared" si="513"/>
        <v>KS</v>
      </c>
      <c r="CD239" s="6" t="str">
        <f t="shared" si="513"/>
        <v>ME</v>
      </c>
      <c r="CE239" s="6" t="str">
        <f t="shared" si="513"/>
        <v>MK</v>
      </c>
      <c r="CF239" s="6" t="str">
        <f t="shared" si="513"/>
        <v>RS</v>
      </c>
      <c r="CH239" s="55" t="s">
        <v>1563</v>
      </c>
      <c r="CI239" s="6" t="str">
        <f t="shared" ref="CI239:CM239" si="514">AV239</f>
        <v>AT</v>
      </c>
      <c r="CJ239" s="6" t="str">
        <f t="shared" si="514"/>
        <v>BE</v>
      </c>
      <c r="CK239" s="6" t="str">
        <f t="shared" si="514"/>
        <v>BG</v>
      </c>
      <c r="CL239" s="6" t="str">
        <f t="shared" si="514"/>
        <v>CH</v>
      </c>
      <c r="CM239" s="6" t="str">
        <f t="shared" si="514"/>
        <v>CY</v>
      </c>
      <c r="CN239" s="6" t="str">
        <f t="shared" ref="CN239:DS239" si="515">BA239</f>
        <v>CZ</v>
      </c>
      <c r="CO239" s="6" t="str">
        <f t="shared" si="515"/>
        <v>DE</v>
      </c>
      <c r="CP239" s="6" t="str">
        <f t="shared" si="515"/>
        <v>DK</v>
      </c>
      <c r="CQ239" s="6" t="str">
        <f t="shared" si="515"/>
        <v>EE</v>
      </c>
      <c r="CR239" s="6" t="str">
        <f t="shared" si="515"/>
        <v>EL</v>
      </c>
      <c r="CS239" s="6" t="str">
        <f t="shared" si="515"/>
        <v>ES</v>
      </c>
      <c r="CT239" s="6" t="str">
        <f t="shared" si="515"/>
        <v>FI</v>
      </c>
      <c r="CU239" s="6" t="str">
        <f t="shared" si="515"/>
        <v>FR</v>
      </c>
      <c r="CV239" s="6" t="str">
        <f t="shared" si="515"/>
        <v>HR</v>
      </c>
      <c r="CW239" s="6" t="str">
        <f t="shared" si="515"/>
        <v>HU</v>
      </c>
      <c r="CX239" s="6" t="str">
        <f t="shared" si="515"/>
        <v>IE</v>
      </c>
      <c r="CY239" s="6" t="str">
        <f t="shared" si="515"/>
        <v>IS</v>
      </c>
      <c r="CZ239" s="6" t="str">
        <f t="shared" si="515"/>
        <v>IT</v>
      </c>
      <c r="DA239" s="6" t="str">
        <f t="shared" si="515"/>
        <v>LT</v>
      </c>
      <c r="DB239" s="6" t="str">
        <f t="shared" si="515"/>
        <v>LU</v>
      </c>
      <c r="DC239" s="6" t="str">
        <f t="shared" si="515"/>
        <v>LV</v>
      </c>
      <c r="DD239" s="6" t="str">
        <f t="shared" si="515"/>
        <v>MT</v>
      </c>
      <c r="DE239" s="6" t="str">
        <f t="shared" si="515"/>
        <v>NL</v>
      </c>
      <c r="DF239" s="6" t="str">
        <f t="shared" si="515"/>
        <v>NO</v>
      </c>
      <c r="DG239" s="6" t="str">
        <f t="shared" si="515"/>
        <v>PL</v>
      </c>
      <c r="DH239" s="6" t="str">
        <f t="shared" si="515"/>
        <v>PT</v>
      </c>
      <c r="DI239" s="6" t="str">
        <f t="shared" si="515"/>
        <v>RO</v>
      </c>
      <c r="DJ239" s="6" t="str">
        <f t="shared" si="515"/>
        <v>SE</v>
      </c>
      <c r="DK239" s="6" t="str">
        <f t="shared" si="515"/>
        <v>SI</v>
      </c>
      <c r="DL239" s="6" t="str">
        <f t="shared" si="515"/>
        <v>SK</v>
      </c>
      <c r="DM239" s="6" t="str">
        <f t="shared" si="515"/>
        <v>UK</v>
      </c>
      <c r="DN239" s="6" t="str">
        <f t="shared" si="515"/>
        <v>AL</v>
      </c>
      <c r="DO239" s="6" t="str">
        <f t="shared" si="515"/>
        <v>BA</v>
      </c>
      <c r="DP239" s="6" t="str">
        <f t="shared" si="515"/>
        <v>KS</v>
      </c>
      <c r="DQ239" s="6" t="str">
        <f t="shared" si="515"/>
        <v>ME</v>
      </c>
      <c r="DR239" s="6" t="str">
        <f t="shared" si="515"/>
        <v>MK</v>
      </c>
      <c r="DS239" s="6" t="str">
        <f t="shared" si="515"/>
        <v>RS</v>
      </c>
    </row>
    <row r="240" spans="3:46">
      <c r="C240" t="s">
        <v>874</v>
      </c>
      <c r="D240" t="s">
        <v>1393</v>
      </c>
      <c r="E240" t="s">
        <v>1504</v>
      </c>
      <c r="F240" s="24">
        <v>30</v>
      </c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5"/>
      <c r="AP240" s="95"/>
      <c r="AQ240" s="95"/>
      <c r="AR240" s="95"/>
      <c r="AT240" s="4"/>
    </row>
    <row r="241" spans="3:123">
      <c r="C241" t="s">
        <v>874</v>
      </c>
      <c r="D241" t="s">
        <v>1505</v>
      </c>
      <c r="E241" t="s">
        <v>1252</v>
      </c>
      <c r="F241" s="17">
        <v>1</v>
      </c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T241" s="56" t="str">
        <f>E241</f>
        <v>ICHPRC</v>
      </c>
      <c r="AV241" s="45">
        <f t="shared" ref="AV241:CF241" si="516">CI241*IF(G241&lt;&gt;"",IF(G239&lt;&gt;"",G241/G239,G241/$F239),IF(G239&lt;&gt;"",$F241/G239,$F241/$F239))</f>
        <v>0.0622256082474227</v>
      </c>
      <c r="AW241" s="45">
        <f t="shared" si="516"/>
        <v>0.2592</v>
      </c>
      <c r="AX241" s="45">
        <f t="shared" si="516"/>
        <v>0.0008</v>
      </c>
      <c r="AY241" s="45">
        <f t="shared" si="516"/>
        <v>0</v>
      </c>
      <c r="AZ241" s="45">
        <f t="shared" si="516"/>
        <v>0</v>
      </c>
      <c r="BA241" s="45">
        <f t="shared" si="516"/>
        <v>0</v>
      </c>
      <c r="BB241" s="45">
        <f t="shared" si="516"/>
        <v>0</v>
      </c>
      <c r="BC241" s="45">
        <f t="shared" si="516"/>
        <v>0</v>
      </c>
      <c r="BD241" s="45">
        <f t="shared" si="516"/>
        <v>0</v>
      </c>
      <c r="BE241" s="45">
        <f t="shared" si="516"/>
        <v>0</v>
      </c>
      <c r="BF241" s="45">
        <f t="shared" si="516"/>
        <v>0.164</v>
      </c>
      <c r="BG241" s="45">
        <f t="shared" si="516"/>
        <v>0.38952</v>
      </c>
      <c r="BH241" s="45">
        <f t="shared" si="516"/>
        <v>0</v>
      </c>
      <c r="BI241" s="45">
        <f t="shared" si="516"/>
        <v>0</v>
      </c>
      <c r="BJ241" s="45">
        <f t="shared" si="516"/>
        <v>0</v>
      </c>
      <c r="BK241" s="45">
        <f t="shared" si="516"/>
        <v>0</v>
      </c>
      <c r="BL241" s="45">
        <f t="shared" si="516"/>
        <v>0</v>
      </c>
      <c r="BM241" s="45">
        <f t="shared" si="516"/>
        <v>0</v>
      </c>
      <c r="BN241" s="45">
        <f t="shared" si="516"/>
        <v>0</v>
      </c>
      <c r="BO241" s="45">
        <f t="shared" si="516"/>
        <v>0</v>
      </c>
      <c r="BP241" s="45">
        <f t="shared" si="516"/>
        <v>0</v>
      </c>
      <c r="BQ241" s="45">
        <f t="shared" si="516"/>
        <v>0</v>
      </c>
      <c r="BR241" s="45">
        <f t="shared" si="516"/>
        <v>0</v>
      </c>
      <c r="BS241" s="45">
        <f t="shared" si="516"/>
        <v>0.6336</v>
      </c>
      <c r="BT241" s="45">
        <f t="shared" si="516"/>
        <v>0.0232</v>
      </c>
      <c r="BU241" s="45">
        <f t="shared" si="516"/>
        <v>1.432</v>
      </c>
      <c r="BV241" s="45">
        <f t="shared" si="516"/>
        <v>0</v>
      </c>
      <c r="BW241" s="45">
        <f t="shared" si="516"/>
        <v>0.2412</v>
      </c>
      <c r="BX241" s="45">
        <f t="shared" si="516"/>
        <v>0.2486088</v>
      </c>
      <c r="BY241" s="45">
        <f t="shared" si="516"/>
        <v>0</v>
      </c>
      <c r="BZ241" s="45">
        <f t="shared" si="516"/>
        <v>0</v>
      </c>
      <c r="CA241" s="45">
        <f t="shared" si="516"/>
        <v>0</v>
      </c>
      <c r="CB241" s="45">
        <f t="shared" si="516"/>
        <v>0</v>
      </c>
      <c r="CC241" s="45">
        <f t="shared" si="516"/>
        <v>0</v>
      </c>
      <c r="CD241" s="45">
        <f t="shared" si="516"/>
        <v>0</v>
      </c>
      <c r="CE241" s="45">
        <f t="shared" si="516"/>
        <v>0</v>
      </c>
      <c r="CF241" s="45">
        <f t="shared" si="516"/>
        <v>0</v>
      </c>
      <c r="CH241" s="55" t="str">
        <f>E239</f>
        <v>INDBIO</v>
      </c>
      <c r="CI241" s="45">
        <f t="shared" ref="CI241:DS241" si="517">(AZ16-CM16)*G43*G81</f>
        <v>0.0777820103092784</v>
      </c>
      <c r="CJ241" s="45">
        <f t="shared" si="517"/>
        <v>0.324</v>
      </c>
      <c r="CK241" s="45">
        <f t="shared" si="517"/>
        <v>0.001</v>
      </c>
      <c r="CL241" s="45">
        <f t="shared" si="517"/>
        <v>0</v>
      </c>
      <c r="CM241" s="45">
        <f t="shared" si="517"/>
        <v>0</v>
      </c>
      <c r="CN241" s="45">
        <f t="shared" si="517"/>
        <v>0</v>
      </c>
      <c r="CO241" s="45">
        <f t="shared" si="517"/>
        <v>0</v>
      </c>
      <c r="CP241" s="45">
        <f t="shared" si="517"/>
        <v>0</v>
      </c>
      <c r="CQ241" s="45">
        <f t="shared" si="517"/>
        <v>0</v>
      </c>
      <c r="CR241" s="45">
        <f t="shared" si="517"/>
        <v>0</v>
      </c>
      <c r="CS241" s="45">
        <f t="shared" si="517"/>
        <v>0.205</v>
      </c>
      <c r="CT241" s="45">
        <f t="shared" si="517"/>
        <v>0.4869</v>
      </c>
      <c r="CU241" s="45">
        <f t="shared" si="517"/>
        <v>0</v>
      </c>
      <c r="CV241" s="45">
        <f t="shared" si="517"/>
        <v>0</v>
      </c>
      <c r="CW241" s="45">
        <f t="shared" si="517"/>
        <v>0</v>
      </c>
      <c r="CX241" s="45">
        <f t="shared" si="517"/>
        <v>0</v>
      </c>
      <c r="CY241" s="45">
        <f t="shared" si="517"/>
        <v>0</v>
      </c>
      <c r="CZ241" s="45">
        <f t="shared" si="517"/>
        <v>0</v>
      </c>
      <c r="DA241" s="45">
        <f t="shared" si="517"/>
        <v>0</v>
      </c>
      <c r="DB241" s="45">
        <f t="shared" si="517"/>
        <v>0</v>
      </c>
      <c r="DC241" s="45">
        <f t="shared" si="517"/>
        <v>0</v>
      </c>
      <c r="DD241" s="45">
        <f t="shared" si="517"/>
        <v>0</v>
      </c>
      <c r="DE241" s="45">
        <f t="shared" si="517"/>
        <v>0</v>
      </c>
      <c r="DF241" s="45">
        <f t="shared" si="517"/>
        <v>0.792</v>
      </c>
      <c r="DG241" s="45">
        <f t="shared" si="517"/>
        <v>0.029</v>
      </c>
      <c r="DH241" s="45">
        <f t="shared" si="517"/>
        <v>1.79</v>
      </c>
      <c r="DI241" s="45">
        <f t="shared" si="517"/>
        <v>0</v>
      </c>
      <c r="DJ241" s="45">
        <f t="shared" si="517"/>
        <v>0.3015</v>
      </c>
      <c r="DK241" s="45">
        <f t="shared" si="517"/>
        <v>0.310761</v>
      </c>
      <c r="DL241" s="45">
        <f t="shared" si="517"/>
        <v>0</v>
      </c>
      <c r="DM241" s="45">
        <f t="shared" si="517"/>
        <v>0</v>
      </c>
      <c r="DN241" s="45">
        <f t="shared" si="517"/>
        <v>0</v>
      </c>
      <c r="DO241" s="45">
        <f t="shared" si="517"/>
        <v>0</v>
      </c>
      <c r="DP241" s="45">
        <f t="shared" si="517"/>
        <v>0</v>
      </c>
      <c r="DQ241" s="45">
        <f t="shared" si="517"/>
        <v>0</v>
      </c>
      <c r="DR241" s="45">
        <f t="shared" si="517"/>
        <v>0</v>
      </c>
      <c r="DS241" s="45">
        <f t="shared" si="517"/>
        <v>0</v>
      </c>
    </row>
    <row r="242" spans="3:123">
      <c r="C242" s="14" t="s">
        <v>874</v>
      </c>
      <c r="D242" s="14" t="s">
        <v>1387</v>
      </c>
      <c r="E242" s="14" t="s">
        <v>1504</v>
      </c>
      <c r="F242" s="231"/>
      <c r="G242" s="230">
        <f t="shared" ref="G242:AQ242" si="518">AV241</f>
        <v>0.0622256082474227</v>
      </c>
      <c r="H242" s="230">
        <f t="shared" si="518"/>
        <v>0.2592</v>
      </c>
      <c r="I242" s="230">
        <f t="shared" si="518"/>
        <v>0.0008</v>
      </c>
      <c r="J242" s="230">
        <f t="shared" si="518"/>
        <v>0</v>
      </c>
      <c r="K242" s="230">
        <f t="shared" si="518"/>
        <v>0</v>
      </c>
      <c r="L242" s="230">
        <f t="shared" si="518"/>
        <v>0</v>
      </c>
      <c r="M242" s="230">
        <f t="shared" si="518"/>
        <v>0</v>
      </c>
      <c r="N242" s="230">
        <f t="shared" si="518"/>
        <v>0</v>
      </c>
      <c r="O242" s="230">
        <f t="shared" si="518"/>
        <v>0</v>
      </c>
      <c r="P242" s="230">
        <f t="shared" si="518"/>
        <v>0</v>
      </c>
      <c r="Q242" s="230">
        <f t="shared" si="518"/>
        <v>0.164</v>
      </c>
      <c r="R242" s="230">
        <f t="shared" si="518"/>
        <v>0.38952</v>
      </c>
      <c r="S242" s="230">
        <f t="shared" si="518"/>
        <v>0</v>
      </c>
      <c r="T242" s="230">
        <f t="shared" si="518"/>
        <v>0</v>
      </c>
      <c r="U242" s="230">
        <f t="shared" si="518"/>
        <v>0</v>
      </c>
      <c r="V242" s="230">
        <f t="shared" si="518"/>
        <v>0</v>
      </c>
      <c r="W242" s="230">
        <f t="shared" si="518"/>
        <v>0</v>
      </c>
      <c r="X242" s="230">
        <f t="shared" si="518"/>
        <v>0</v>
      </c>
      <c r="Y242" s="230">
        <f t="shared" si="518"/>
        <v>0</v>
      </c>
      <c r="Z242" s="230">
        <f t="shared" si="518"/>
        <v>0</v>
      </c>
      <c r="AA242" s="230">
        <f t="shared" si="518"/>
        <v>0</v>
      </c>
      <c r="AB242" s="230">
        <f t="shared" si="518"/>
        <v>0</v>
      </c>
      <c r="AC242" s="230">
        <f t="shared" si="518"/>
        <v>0</v>
      </c>
      <c r="AD242" s="230">
        <f t="shared" si="518"/>
        <v>0.6336</v>
      </c>
      <c r="AE242" s="230">
        <f t="shared" si="518"/>
        <v>0.0232</v>
      </c>
      <c r="AF242" s="230">
        <f t="shared" si="518"/>
        <v>1.432</v>
      </c>
      <c r="AG242" s="230">
        <f t="shared" si="518"/>
        <v>0</v>
      </c>
      <c r="AH242" s="230">
        <f t="shared" si="518"/>
        <v>0.2412</v>
      </c>
      <c r="AI242" s="230">
        <f t="shared" si="518"/>
        <v>0.2486088</v>
      </c>
      <c r="AJ242" s="230">
        <f t="shared" si="518"/>
        <v>0</v>
      </c>
      <c r="AK242" s="230">
        <f t="shared" si="518"/>
        <v>0</v>
      </c>
      <c r="AL242" s="230">
        <f t="shared" si="518"/>
        <v>0</v>
      </c>
      <c r="AM242" s="230">
        <f t="shared" si="518"/>
        <v>0</v>
      </c>
      <c r="AN242" s="230">
        <f t="shared" si="518"/>
        <v>0</v>
      </c>
      <c r="AO242" s="230">
        <f t="shared" si="518"/>
        <v>0</v>
      </c>
      <c r="AP242" s="230">
        <f t="shared" si="518"/>
        <v>0</v>
      </c>
      <c r="AQ242" s="230">
        <f t="shared" si="518"/>
        <v>0</v>
      </c>
      <c r="AR242" s="195"/>
      <c r="AT242" s="4"/>
      <c r="CI242" s="45"/>
      <c r="CJ242" s="45"/>
      <c r="CK242" s="45"/>
      <c r="CL242" s="45"/>
      <c r="CM242" s="45"/>
      <c r="CN242" s="45"/>
      <c r="CO242" s="45"/>
      <c r="CP242" s="45"/>
      <c r="CQ242" s="45"/>
      <c r="CR242" s="45"/>
      <c r="CS242" s="45"/>
      <c r="CT242" s="45"/>
      <c r="CU242" s="45"/>
      <c r="CV242" s="45"/>
      <c r="CW242" s="45"/>
      <c r="CX242" s="45"/>
      <c r="CY242" s="45"/>
      <c r="CZ242" s="45"/>
      <c r="DA242" s="45"/>
      <c r="DB242" s="45"/>
      <c r="DC242" s="45"/>
      <c r="DD242" s="45"/>
      <c r="DE242" s="45"/>
      <c r="DF242" s="45"/>
      <c r="DG242" s="45"/>
      <c r="DH242" s="45"/>
      <c r="DI242" s="45"/>
      <c r="DJ242" s="45"/>
      <c r="DK242" s="45"/>
      <c r="DL242" s="45"/>
      <c r="DM242" s="45"/>
      <c r="DN242" s="45"/>
      <c r="DO242" s="45"/>
      <c r="DP242" s="45"/>
      <c r="DQ242" s="45"/>
      <c r="DR242" s="45"/>
      <c r="DS242" s="45"/>
    </row>
    <row r="243" spans="3:123">
      <c r="C243" t="s">
        <v>876</v>
      </c>
      <c r="D243" t="s">
        <v>1503</v>
      </c>
      <c r="E243" t="s">
        <v>228</v>
      </c>
      <c r="F243" s="95">
        <v>1.25</v>
      </c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>
        <v>1</v>
      </c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5"/>
      <c r="AP243" s="95"/>
      <c r="AQ243" s="95"/>
      <c r="AR243" s="95"/>
      <c r="AT243" s="55"/>
      <c r="CI243" s="45"/>
      <c r="CJ243" s="45"/>
      <c r="CK243" s="45"/>
      <c r="CL243" s="45"/>
      <c r="CM243" s="45"/>
      <c r="CN243" s="45"/>
      <c r="CO243" s="45"/>
      <c r="CP243" s="45"/>
      <c r="CQ243" s="45"/>
      <c r="CR243" s="45"/>
      <c r="CS243" s="45"/>
      <c r="CT243" s="45"/>
      <c r="CU243" s="45"/>
      <c r="CV243" s="45"/>
      <c r="CW243" s="45"/>
      <c r="CX243" s="45"/>
      <c r="CY243" s="45"/>
      <c r="CZ243" s="45"/>
      <c r="DA243" s="45"/>
      <c r="DB243" s="45"/>
      <c r="DC243" s="45"/>
      <c r="DD243" s="45"/>
      <c r="DE243" s="45"/>
      <c r="DF243" s="45"/>
      <c r="DG243" s="45"/>
      <c r="DH243" s="45"/>
      <c r="DI243" s="45"/>
      <c r="DJ243" s="45"/>
      <c r="DK243" s="45"/>
      <c r="DL243" s="45"/>
      <c r="DM243" s="45"/>
      <c r="DN243" s="45"/>
      <c r="DO243" s="45"/>
      <c r="DP243" s="45"/>
      <c r="DQ243" s="45"/>
      <c r="DR243" s="45"/>
      <c r="DS243" s="45"/>
    </row>
    <row r="244" spans="3:123">
      <c r="C244" t="s">
        <v>876</v>
      </c>
      <c r="D244" t="s">
        <v>1393</v>
      </c>
      <c r="E244" t="s">
        <v>1504</v>
      </c>
      <c r="F244" s="24">
        <v>30</v>
      </c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5"/>
      <c r="AP244" s="95"/>
      <c r="AQ244" s="95"/>
      <c r="AR244" s="95"/>
      <c r="AT244" s="4"/>
      <c r="CI244" s="45"/>
      <c r="CJ244" s="45"/>
      <c r="CK244" s="45"/>
      <c r="CL244" s="45"/>
      <c r="CM244" s="45"/>
      <c r="CN244" s="45"/>
      <c r="CO244" s="45"/>
      <c r="CP244" s="45"/>
      <c r="CQ244" s="45"/>
      <c r="CR244" s="45"/>
      <c r="CS244" s="45"/>
      <c r="CT244" s="45"/>
      <c r="CU244" s="45"/>
      <c r="CV244" s="45"/>
      <c r="CW244" s="45"/>
      <c r="CX244" s="45"/>
      <c r="CY244" s="45"/>
      <c r="CZ244" s="45"/>
      <c r="DA244" s="45"/>
      <c r="DB244" s="45"/>
      <c r="DC244" s="45"/>
      <c r="DD244" s="45"/>
      <c r="DE244" s="45"/>
      <c r="DF244" s="45"/>
      <c r="DG244" s="45"/>
      <c r="DH244" s="45"/>
      <c r="DI244" s="45"/>
      <c r="DJ244" s="45"/>
      <c r="DK244" s="45"/>
      <c r="DL244" s="45"/>
      <c r="DM244" s="45"/>
      <c r="DN244" s="45"/>
      <c r="DO244" s="45"/>
      <c r="DP244" s="45"/>
      <c r="DQ244" s="45"/>
      <c r="DR244" s="45"/>
      <c r="DS244" s="45"/>
    </row>
    <row r="245" spans="3:123">
      <c r="C245" t="s">
        <v>876</v>
      </c>
      <c r="D245" t="s">
        <v>1505</v>
      </c>
      <c r="E245" t="s">
        <v>1252</v>
      </c>
      <c r="F245" s="17">
        <v>1</v>
      </c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T245" s="56" t="str">
        <f>E245</f>
        <v>ICHPRC</v>
      </c>
      <c r="AV245" s="45">
        <f t="shared" ref="AV245:CF245" si="519">CI245*IF(G245&lt;&gt;"",IF(G243&lt;&gt;"",G245/G243,G245/$F243),IF(G243&lt;&gt;"",$F245/G243,$F245/$F243))</f>
        <v>0.00223398745945946</v>
      </c>
      <c r="AW245" s="45">
        <f t="shared" si="519"/>
        <v>0</v>
      </c>
      <c r="AX245" s="45">
        <f t="shared" si="519"/>
        <v>0.108781008902077</v>
      </c>
      <c r="AY245" s="45">
        <f t="shared" si="519"/>
        <v>0</v>
      </c>
      <c r="AZ245" s="45">
        <f t="shared" si="519"/>
        <v>0</v>
      </c>
      <c r="BA245" s="45">
        <f t="shared" si="519"/>
        <v>0.000950037717902816</v>
      </c>
      <c r="BB245" s="45">
        <f t="shared" si="519"/>
        <v>0.102085539592366</v>
      </c>
      <c r="BC245" s="45">
        <f t="shared" si="519"/>
        <v>0.0197175250229319</v>
      </c>
      <c r="BD245" s="45">
        <f t="shared" si="519"/>
        <v>0</v>
      </c>
      <c r="BE245" s="45">
        <f t="shared" si="519"/>
        <v>0</v>
      </c>
      <c r="BF245" s="45">
        <f t="shared" si="519"/>
        <v>0.853070103204263</v>
      </c>
      <c r="BG245" s="45">
        <f t="shared" si="519"/>
        <v>0</v>
      </c>
      <c r="BH245" s="45">
        <f t="shared" si="519"/>
        <v>2.72892609609737</v>
      </c>
      <c r="BI245" s="45">
        <f t="shared" si="519"/>
        <v>0</v>
      </c>
      <c r="BJ245" s="45">
        <f t="shared" si="519"/>
        <v>0</v>
      </c>
      <c r="BK245" s="45">
        <f t="shared" si="519"/>
        <v>0</v>
      </c>
      <c r="BL245" s="45">
        <f t="shared" si="519"/>
        <v>0</v>
      </c>
      <c r="BM245" s="45">
        <f t="shared" si="519"/>
        <v>0</v>
      </c>
      <c r="BN245" s="45">
        <f t="shared" si="519"/>
        <v>0</v>
      </c>
      <c r="BO245" s="45">
        <f t="shared" si="519"/>
        <v>0</v>
      </c>
      <c r="BP245" s="45">
        <f t="shared" si="519"/>
        <v>0</v>
      </c>
      <c r="BQ245" s="45">
        <f t="shared" si="519"/>
        <v>0</v>
      </c>
      <c r="BR245" s="45">
        <f t="shared" si="519"/>
        <v>0</v>
      </c>
      <c r="BS245" s="45">
        <f t="shared" si="519"/>
        <v>0</v>
      </c>
      <c r="BT245" s="45">
        <f t="shared" si="519"/>
        <v>0.113802586189258</v>
      </c>
      <c r="BU245" s="45">
        <f t="shared" si="519"/>
        <v>0.1008</v>
      </c>
      <c r="BV245" s="45">
        <f t="shared" si="519"/>
        <v>0</v>
      </c>
      <c r="BW245" s="45">
        <f t="shared" si="519"/>
        <v>0</v>
      </c>
      <c r="BX245" s="45">
        <f t="shared" si="519"/>
        <v>0</v>
      </c>
      <c r="BY245" s="45">
        <f t="shared" si="519"/>
        <v>0</v>
      </c>
      <c r="BZ245" s="45">
        <f t="shared" si="519"/>
        <v>0.000406971771569912</v>
      </c>
      <c r="CA245" s="45">
        <f t="shared" si="519"/>
        <v>0</v>
      </c>
      <c r="CB245" s="45">
        <f t="shared" si="519"/>
        <v>0</v>
      </c>
      <c r="CC245" s="45">
        <f t="shared" si="519"/>
        <v>0</v>
      </c>
      <c r="CD245" s="45">
        <f t="shared" si="519"/>
        <v>0</v>
      </c>
      <c r="CE245" s="45">
        <f t="shared" si="519"/>
        <v>0</v>
      </c>
      <c r="CF245" s="45">
        <f t="shared" si="519"/>
        <v>0</v>
      </c>
      <c r="CH245" s="55" t="str">
        <f>E243</f>
        <v>INDCOA</v>
      </c>
      <c r="CI245" s="45">
        <f t="shared" ref="CI245:DS245" si="520">(AZ5-CM5)*G33*G51</f>
        <v>0.00279248432432432</v>
      </c>
      <c r="CJ245" s="45">
        <f t="shared" si="520"/>
        <v>0</v>
      </c>
      <c r="CK245" s="45">
        <f t="shared" si="520"/>
        <v>0.135976261127596</v>
      </c>
      <c r="CL245" s="45">
        <f t="shared" si="520"/>
        <v>0</v>
      </c>
      <c r="CM245" s="45">
        <f t="shared" si="520"/>
        <v>0</v>
      </c>
      <c r="CN245" s="45">
        <f t="shared" si="520"/>
        <v>0.00118754714737852</v>
      </c>
      <c r="CO245" s="45">
        <f t="shared" si="520"/>
        <v>0.127606924490458</v>
      </c>
      <c r="CP245" s="45">
        <f t="shared" si="520"/>
        <v>0.0246469062786648</v>
      </c>
      <c r="CQ245" s="45">
        <f t="shared" si="520"/>
        <v>0</v>
      </c>
      <c r="CR245" s="45">
        <f t="shared" si="520"/>
        <v>0</v>
      </c>
      <c r="CS245" s="45">
        <f t="shared" si="520"/>
        <v>1.06633762900533</v>
      </c>
      <c r="CT245" s="45">
        <f t="shared" si="520"/>
        <v>0</v>
      </c>
      <c r="CU245" s="45">
        <f t="shared" si="520"/>
        <v>3.41115762012171</v>
      </c>
      <c r="CV245" s="45">
        <f t="shared" si="520"/>
        <v>0</v>
      </c>
      <c r="CW245" s="45">
        <f t="shared" si="520"/>
        <v>0</v>
      </c>
      <c r="CX245" s="45">
        <f t="shared" si="520"/>
        <v>0</v>
      </c>
      <c r="CY245" s="45">
        <f t="shared" si="520"/>
        <v>0</v>
      </c>
      <c r="CZ245" s="45">
        <f t="shared" si="520"/>
        <v>0</v>
      </c>
      <c r="DA245" s="45">
        <f t="shared" si="520"/>
        <v>0</v>
      </c>
      <c r="DB245" s="45">
        <f t="shared" si="520"/>
        <v>0</v>
      </c>
      <c r="DC245" s="45">
        <f t="shared" si="520"/>
        <v>0</v>
      </c>
      <c r="DD245" s="45">
        <f t="shared" si="520"/>
        <v>0</v>
      </c>
      <c r="DE245" s="45">
        <f t="shared" si="520"/>
        <v>0</v>
      </c>
      <c r="DF245" s="45">
        <f t="shared" si="520"/>
        <v>0</v>
      </c>
      <c r="DG245" s="45">
        <f t="shared" si="520"/>
        <v>0.142253232736573</v>
      </c>
      <c r="DH245" s="45">
        <f t="shared" si="520"/>
        <v>0.126</v>
      </c>
      <c r="DI245" s="45">
        <f t="shared" si="520"/>
        <v>0</v>
      </c>
      <c r="DJ245" s="45">
        <f t="shared" si="520"/>
        <v>0</v>
      </c>
      <c r="DK245" s="45">
        <f t="shared" si="520"/>
        <v>0</v>
      </c>
      <c r="DL245" s="45">
        <f t="shared" si="520"/>
        <v>0</v>
      </c>
      <c r="DM245" s="45">
        <f t="shared" si="520"/>
        <v>0.00050871471446239</v>
      </c>
      <c r="DN245" s="45">
        <f t="shared" si="520"/>
        <v>0</v>
      </c>
      <c r="DO245" s="45">
        <f t="shared" si="520"/>
        <v>0</v>
      </c>
      <c r="DP245" s="45">
        <f t="shared" si="520"/>
        <v>0</v>
      </c>
      <c r="DQ245" s="45">
        <f t="shared" si="520"/>
        <v>0</v>
      </c>
      <c r="DR245" s="45">
        <f t="shared" si="520"/>
        <v>0</v>
      </c>
      <c r="DS245" s="45">
        <f t="shared" si="520"/>
        <v>0</v>
      </c>
    </row>
    <row r="246" spans="3:123">
      <c r="C246" s="14" t="s">
        <v>876</v>
      </c>
      <c r="D246" s="14" t="s">
        <v>1387</v>
      </c>
      <c r="E246" s="14" t="s">
        <v>1504</v>
      </c>
      <c r="F246" s="231"/>
      <c r="G246" s="230">
        <f t="shared" ref="G246:AQ246" si="521">AV245</f>
        <v>0.00223398745945946</v>
      </c>
      <c r="H246" s="230">
        <f t="shared" si="521"/>
        <v>0</v>
      </c>
      <c r="I246" s="230">
        <f t="shared" si="521"/>
        <v>0.108781008902077</v>
      </c>
      <c r="J246" s="230">
        <f t="shared" si="521"/>
        <v>0</v>
      </c>
      <c r="K246" s="230">
        <f t="shared" si="521"/>
        <v>0</v>
      </c>
      <c r="L246" s="230">
        <f t="shared" si="521"/>
        <v>0.000950037717902816</v>
      </c>
      <c r="M246" s="230">
        <f t="shared" si="521"/>
        <v>0.102085539592366</v>
      </c>
      <c r="N246" s="230">
        <f t="shared" si="521"/>
        <v>0.0197175250229319</v>
      </c>
      <c r="O246" s="230">
        <f t="shared" si="521"/>
        <v>0</v>
      </c>
      <c r="P246" s="230">
        <f t="shared" si="521"/>
        <v>0</v>
      </c>
      <c r="Q246" s="230">
        <f t="shared" si="521"/>
        <v>0.853070103204263</v>
      </c>
      <c r="R246" s="230">
        <f t="shared" si="521"/>
        <v>0</v>
      </c>
      <c r="S246" s="230">
        <f t="shared" si="521"/>
        <v>2.72892609609737</v>
      </c>
      <c r="T246" s="230">
        <f t="shared" si="521"/>
        <v>0</v>
      </c>
      <c r="U246" s="230">
        <f t="shared" si="521"/>
        <v>0</v>
      </c>
      <c r="V246" s="230">
        <f t="shared" si="521"/>
        <v>0</v>
      </c>
      <c r="W246" s="230">
        <f t="shared" si="521"/>
        <v>0</v>
      </c>
      <c r="X246" s="230">
        <f t="shared" si="521"/>
        <v>0</v>
      </c>
      <c r="Y246" s="230">
        <f t="shared" si="521"/>
        <v>0</v>
      </c>
      <c r="Z246" s="230">
        <f t="shared" si="521"/>
        <v>0</v>
      </c>
      <c r="AA246" s="230">
        <f t="shared" si="521"/>
        <v>0</v>
      </c>
      <c r="AB246" s="230">
        <f t="shared" si="521"/>
        <v>0</v>
      </c>
      <c r="AC246" s="230">
        <f t="shared" si="521"/>
        <v>0</v>
      </c>
      <c r="AD246" s="230">
        <f t="shared" si="521"/>
        <v>0</v>
      </c>
      <c r="AE246" s="230">
        <f t="shared" si="521"/>
        <v>0.113802586189258</v>
      </c>
      <c r="AF246" s="230">
        <f t="shared" si="521"/>
        <v>0.1008</v>
      </c>
      <c r="AG246" s="230">
        <f t="shared" si="521"/>
        <v>0</v>
      </c>
      <c r="AH246" s="230">
        <f t="shared" si="521"/>
        <v>0</v>
      </c>
      <c r="AI246" s="230">
        <f t="shared" si="521"/>
        <v>0</v>
      </c>
      <c r="AJ246" s="230">
        <f t="shared" si="521"/>
        <v>0</v>
      </c>
      <c r="AK246" s="230">
        <f t="shared" si="521"/>
        <v>0.000406971771569912</v>
      </c>
      <c r="AL246" s="230">
        <f t="shared" si="521"/>
        <v>0</v>
      </c>
      <c r="AM246" s="230">
        <f t="shared" si="521"/>
        <v>0</v>
      </c>
      <c r="AN246" s="230">
        <f t="shared" si="521"/>
        <v>0</v>
      </c>
      <c r="AO246" s="230">
        <f t="shared" si="521"/>
        <v>0</v>
      </c>
      <c r="AP246" s="230">
        <f t="shared" si="521"/>
        <v>0</v>
      </c>
      <c r="AQ246" s="230">
        <f t="shared" si="521"/>
        <v>0</v>
      </c>
      <c r="AR246" s="195"/>
      <c r="AT246" s="4"/>
      <c r="CI246" s="45"/>
      <c r="CJ246" s="45"/>
      <c r="CK246" s="45"/>
      <c r="CL246" s="45"/>
      <c r="CM246" s="45"/>
      <c r="CN246" s="45"/>
      <c r="CO246" s="45"/>
      <c r="CP246" s="45"/>
      <c r="CQ246" s="45"/>
      <c r="CR246" s="45"/>
      <c r="CS246" s="45"/>
      <c r="CT246" s="45"/>
      <c r="CU246" s="45"/>
      <c r="CV246" s="45"/>
      <c r="CW246" s="45"/>
      <c r="CX246" s="45"/>
      <c r="CY246" s="45"/>
      <c r="CZ246" s="45"/>
      <c r="DA246" s="45"/>
      <c r="DB246" s="45"/>
      <c r="DC246" s="45"/>
      <c r="DD246" s="45"/>
      <c r="DE246" s="45"/>
      <c r="DF246" s="45"/>
      <c r="DG246" s="45"/>
      <c r="DH246" s="45"/>
      <c r="DI246" s="45"/>
      <c r="DJ246" s="45"/>
      <c r="DK246" s="45"/>
      <c r="DL246" s="45"/>
      <c r="DM246" s="45"/>
      <c r="DN246" s="45"/>
      <c r="DO246" s="45"/>
      <c r="DP246" s="45"/>
      <c r="DQ246" s="45"/>
      <c r="DR246" s="45"/>
      <c r="DS246" s="45"/>
    </row>
    <row r="247" spans="3:123">
      <c r="C247" t="s">
        <v>878</v>
      </c>
      <c r="D247" t="s">
        <v>1503</v>
      </c>
      <c r="E247" t="s">
        <v>232</v>
      </c>
      <c r="F247" s="95">
        <v>1.25</v>
      </c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>
        <v>1</v>
      </c>
      <c r="AE247" s="95"/>
      <c r="AF247" s="95"/>
      <c r="AG247" s="95"/>
      <c r="AH247" s="95"/>
      <c r="AI247" s="95"/>
      <c r="AJ247" s="95"/>
      <c r="AK247" s="95">
        <v>1.2987012987013</v>
      </c>
      <c r="AL247" s="95"/>
      <c r="AM247" s="95"/>
      <c r="AN247" s="95"/>
      <c r="AO247" s="95"/>
      <c r="AP247" s="95"/>
      <c r="AQ247" s="95"/>
      <c r="AR247" s="95"/>
      <c r="AT247" s="55"/>
      <c r="CI247" s="45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5"/>
      <c r="CU247" s="45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5"/>
      <c r="DG247" s="45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5"/>
      <c r="DS247" s="45"/>
    </row>
    <row r="248" spans="3:123">
      <c r="C248" t="s">
        <v>878</v>
      </c>
      <c r="D248" t="s">
        <v>1393</v>
      </c>
      <c r="E248" t="s">
        <v>1504</v>
      </c>
      <c r="F248" s="24">
        <v>30</v>
      </c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5"/>
      <c r="AP248" s="95"/>
      <c r="AQ248" s="95"/>
      <c r="AR248" s="95"/>
      <c r="AT248" s="56"/>
      <c r="AV248" s="56"/>
      <c r="CI248" s="45"/>
      <c r="CJ248" s="45"/>
      <c r="CK248" s="45"/>
      <c r="CL248" s="45"/>
      <c r="CM248" s="45"/>
      <c r="CN248" s="45"/>
      <c r="CO248" s="45"/>
      <c r="CP248" s="45"/>
      <c r="CQ248" s="45"/>
      <c r="CR248" s="45"/>
      <c r="CS248" s="45"/>
      <c r="CT248" s="45"/>
      <c r="CU248" s="45"/>
      <c r="CV248" s="45"/>
      <c r="CW248" s="45"/>
      <c r="CX248" s="45"/>
      <c r="CY248" s="45"/>
      <c r="CZ248" s="45"/>
      <c r="DA248" s="45"/>
      <c r="DB248" s="45"/>
      <c r="DC248" s="45"/>
      <c r="DD248" s="45"/>
      <c r="DE248" s="45"/>
      <c r="DF248" s="45"/>
      <c r="DG248" s="45"/>
      <c r="DH248" s="45"/>
      <c r="DI248" s="45"/>
      <c r="DJ248" s="45"/>
      <c r="DK248" s="45"/>
      <c r="DL248" s="45"/>
      <c r="DM248" s="45"/>
      <c r="DN248" s="45"/>
      <c r="DO248" s="45"/>
      <c r="DP248" s="45"/>
      <c r="DQ248" s="45"/>
      <c r="DR248" s="45"/>
      <c r="DS248" s="45"/>
    </row>
    <row r="249" spans="3:123">
      <c r="C249" t="s">
        <v>878</v>
      </c>
      <c r="D249" t="s">
        <v>1505</v>
      </c>
      <c r="E249" t="s">
        <v>1252</v>
      </c>
      <c r="F249" s="17">
        <v>1</v>
      </c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T249" s="56" t="str">
        <f>E249</f>
        <v>ICHPRC</v>
      </c>
      <c r="AV249" s="45">
        <f t="shared" ref="AV249:CF249" si="522">CI249*IF(G249&lt;&gt;"",IF(G247&lt;&gt;"",G249/G247,G249/$F247),IF(G247&lt;&gt;"",$F249/G247,$F249/$F247))</f>
        <v>0</v>
      </c>
      <c r="AW249" s="45">
        <f t="shared" si="522"/>
        <v>0</v>
      </c>
      <c r="AX249" s="45">
        <f t="shared" si="522"/>
        <v>0</v>
      </c>
      <c r="AY249" s="45">
        <f t="shared" si="522"/>
        <v>0</v>
      </c>
      <c r="AZ249" s="45">
        <f t="shared" si="522"/>
        <v>0</v>
      </c>
      <c r="BA249" s="45">
        <f t="shared" si="522"/>
        <v>0</v>
      </c>
      <c r="BB249" s="45">
        <f t="shared" si="522"/>
        <v>0</v>
      </c>
      <c r="BC249" s="45">
        <f t="shared" si="522"/>
        <v>0</v>
      </c>
      <c r="BD249" s="45">
        <f t="shared" si="522"/>
        <v>0</v>
      </c>
      <c r="BE249" s="45">
        <f t="shared" si="522"/>
        <v>0</v>
      </c>
      <c r="BF249" s="45">
        <f t="shared" si="522"/>
        <v>0.0684</v>
      </c>
      <c r="BG249" s="45">
        <f t="shared" si="522"/>
        <v>0</v>
      </c>
      <c r="BH249" s="45">
        <f t="shared" si="522"/>
        <v>0.456</v>
      </c>
      <c r="BI249" s="45">
        <f t="shared" si="522"/>
        <v>0</v>
      </c>
      <c r="BJ249" s="45">
        <f t="shared" si="522"/>
        <v>0</v>
      </c>
      <c r="BK249" s="45">
        <f t="shared" si="522"/>
        <v>0</v>
      </c>
      <c r="BL249" s="45">
        <f t="shared" si="522"/>
        <v>0</v>
      </c>
      <c r="BM249" s="45">
        <f t="shared" si="522"/>
        <v>0.02064</v>
      </c>
      <c r="BN249" s="45">
        <f t="shared" si="522"/>
        <v>0</v>
      </c>
      <c r="BO249" s="45">
        <f t="shared" si="522"/>
        <v>0</v>
      </c>
      <c r="BP249" s="45">
        <f t="shared" si="522"/>
        <v>0</v>
      </c>
      <c r="BQ249" s="45">
        <f t="shared" si="522"/>
        <v>0</v>
      </c>
      <c r="BR249" s="45">
        <f t="shared" si="522"/>
        <v>0</v>
      </c>
      <c r="BS249" s="45">
        <f t="shared" si="522"/>
        <v>0</v>
      </c>
      <c r="BT249" s="45">
        <f t="shared" si="522"/>
        <v>0.6608</v>
      </c>
      <c r="BU249" s="45">
        <f t="shared" si="522"/>
        <v>0.02064</v>
      </c>
      <c r="BV249" s="45">
        <f t="shared" si="522"/>
        <v>0</v>
      </c>
      <c r="BW249" s="45">
        <f t="shared" si="522"/>
        <v>0</v>
      </c>
      <c r="BX249" s="45">
        <f t="shared" si="522"/>
        <v>0</v>
      </c>
      <c r="BY249" s="45">
        <f t="shared" si="522"/>
        <v>0.0224</v>
      </c>
      <c r="BZ249" s="45">
        <f t="shared" si="522"/>
        <v>0</v>
      </c>
      <c r="CA249" s="45">
        <f t="shared" si="522"/>
        <v>0</v>
      </c>
      <c r="CB249" s="45">
        <f t="shared" si="522"/>
        <v>0</v>
      </c>
      <c r="CC249" s="45">
        <f t="shared" si="522"/>
        <v>0</v>
      </c>
      <c r="CD249" s="45">
        <f t="shared" si="522"/>
        <v>0</v>
      </c>
      <c r="CE249" s="45">
        <f t="shared" si="522"/>
        <v>0</v>
      </c>
      <c r="CF249" s="45">
        <f t="shared" si="522"/>
        <v>0</v>
      </c>
      <c r="CH249" s="55" t="str">
        <f>E247</f>
        <v>INDCOK</v>
      </c>
      <c r="CI249" s="45">
        <f t="shared" ref="CI249:DS249" si="523">(AZ8-CM8)*G36*G56</f>
        <v>0</v>
      </c>
      <c r="CJ249" s="45">
        <f t="shared" si="523"/>
        <v>0</v>
      </c>
      <c r="CK249" s="45">
        <f t="shared" si="523"/>
        <v>0</v>
      </c>
      <c r="CL249" s="45">
        <f t="shared" si="523"/>
        <v>0</v>
      </c>
      <c r="CM249" s="45">
        <f t="shared" si="523"/>
        <v>0</v>
      </c>
      <c r="CN249" s="45">
        <f t="shared" si="523"/>
        <v>0</v>
      </c>
      <c r="CO249" s="45">
        <f t="shared" si="523"/>
        <v>0</v>
      </c>
      <c r="CP249" s="45">
        <f t="shared" si="523"/>
        <v>0</v>
      </c>
      <c r="CQ249" s="45">
        <f t="shared" si="523"/>
        <v>0</v>
      </c>
      <c r="CR249" s="45">
        <f t="shared" si="523"/>
        <v>0</v>
      </c>
      <c r="CS249" s="45">
        <f t="shared" si="523"/>
        <v>0.0855</v>
      </c>
      <c r="CT249" s="45">
        <f t="shared" si="523"/>
        <v>0</v>
      </c>
      <c r="CU249" s="45">
        <f t="shared" si="523"/>
        <v>0.57</v>
      </c>
      <c r="CV249" s="45">
        <f t="shared" si="523"/>
        <v>0</v>
      </c>
      <c r="CW249" s="45">
        <f t="shared" si="523"/>
        <v>0</v>
      </c>
      <c r="CX249" s="45">
        <f t="shared" si="523"/>
        <v>0</v>
      </c>
      <c r="CY249" s="45">
        <f t="shared" si="523"/>
        <v>0</v>
      </c>
      <c r="CZ249" s="45">
        <f t="shared" si="523"/>
        <v>0.0258</v>
      </c>
      <c r="DA249" s="45">
        <f t="shared" si="523"/>
        <v>0</v>
      </c>
      <c r="DB249" s="45">
        <f t="shared" si="523"/>
        <v>0</v>
      </c>
      <c r="DC249" s="45">
        <f t="shared" si="523"/>
        <v>0</v>
      </c>
      <c r="DD249" s="45">
        <f t="shared" si="523"/>
        <v>0</v>
      </c>
      <c r="DE249" s="45">
        <f t="shared" si="523"/>
        <v>0</v>
      </c>
      <c r="DF249" s="45">
        <f t="shared" si="523"/>
        <v>0</v>
      </c>
      <c r="DG249" s="45">
        <f t="shared" si="523"/>
        <v>0.826</v>
      </c>
      <c r="DH249" s="45">
        <f t="shared" si="523"/>
        <v>0.0258</v>
      </c>
      <c r="DI249" s="45">
        <f t="shared" si="523"/>
        <v>0</v>
      </c>
      <c r="DJ249" s="45">
        <f t="shared" si="523"/>
        <v>0</v>
      </c>
      <c r="DK249" s="45">
        <f t="shared" si="523"/>
        <v>0</v>
      </c>
      <c r="DL249" s="45">
        <f t="shared" si="523"/>
        <v>0.028</v>
      </c>
      <c r="DM249" s="45">
        <f t="shared" si="523"/>
        <v>0</v>
      </c>
      <c r="DN249" s="45">
        <f t="shared" si="523"/>
        <v>0</v>
      </c>
      <c r="DO249" s="45">
        <f t="shared" si="523"/>
        <v>0</v>
      </c>
      <c r="DP249" s="45">
        <f t="shared" si="523"/>
        <v>0</v>
      </c>
      <c r="DQ249" s="45">
        <f t="shared" si="523"/>
        <v>0</v>
      </c>
      <c r="DR249" s="45">
        <f t="shared" si="523"/>
        <v>0</v>
      </c>
      <c r="DS249" s="45">
        <f t="shared" si="523"/>
        <v>0</v>
      </c>
    </row>
    <row r="250" spans="3:123">
      <c r="C250" s="14" t="s">
        <v>878</v>
      </c>
      <c r="D250" s="14" t="s">
        <v>1387</v>
      </c>
      <c r="E250" s="14" t="s">
        <v>1504</v>
      </c>
      <c r="F250" s="231"/>
      <c r="G250" s="230">
        <f t="shared" ref="G250:AQ250" si="524">AV249</f>
        <v>0</v>
      </c>
      <c r="H250" s="230">
        <f t="shared" si="524"/>
        <v>0</v>
      </c>
      <c r="I250" s="230">
        <f t="shared" si="524"/>
        <v>0</v>
      </c>
      <c r="J250" s="230">
        <f t="shared" si="524"/>
        <v>0</v>
      </c>
      <c r="K250" s="230">
        <f t="shared" si="524"/>
        <v>0</v>
      </c>
      <c r="L250" s="230">
        <f t="shared" si="524"/>
        <v>0</v>
      </c>
      <c r="M250" s="230">
        <f t="shared" si="524"/>
        <v>0</v>
      </c>
      <c r="N250" s="230">
        <f t="shared" si="524"/>
        <v>0</v>
      </c>
      <c r="O250" s="230">
        <f t="shared" si="524"/>
        <v>0</v>
      </c>
      <c r="P250" s="230">
        <f t="shared" si="524"/>
        <v>0</v>
      </c>
      <c r="Q250" s="230">
        <f t="shared" si="524"/>
        <v>0.0684</v>
      </c>
      <c r="R250" s="230">
        <f t="shared" si="524"/>
        <v>0</v>
      </c>
      <c r="S250" s="230">
        <f t="shared" si="524"/>
        <v>0.456</v>
      </c>
      <c r="T250" s="230">
        <f t="shared" si="524"/>
        <v>0</v>
      </c>
      <c r="U250" s="230">
        <f t="shared" si="524"/>
        <v>0</v>
      </c>
      <c r="V250" s="230">
        <f t="shared" si="524"/>
        <v>0</v>
      </c>
      <c r="W250" s="230">
        <f t="shared" si="524"/>
        <v>0</v>
      </c>
      <c r="X250" s="230">
        <f t="shared" si="524"/>
        <v>0.02064</v>
      </c>
      <c r="Y250" s="230">
        <f t="shared" si="524"/>
        <v>0</v>
      </c>
      <c r="Z250" s="230">
        <f t="shared" si="524"/>
        <v>0</v>
      </c>
      <c r="AA250" s="230">
        <f t="shared" si="524"/>
        <v>0</v>
      </c>
      <c r="AB250" s="230">
        <f t="shared" si="524"/>
        <v>0</v>
      </c>
      <c r="AC250" s="230">
        <f t="shared" si="524"/>
        <v>0</v>
      </c>
      <c r="AD250" s="230">
        <f t="shared" si="524"/>
        <v>0</v>
      </c>
      <c r="AE250" s="230">
        <f t="shared" si="524"/>
        <v>0.6608</v>
      </c>
      <c r="AF250" s="230">
        <f t="shared" si="524"/>
        <v>0.02064</v>
      </c>
      <c r="AG250" s="230">
        <f t="shared" si="524"/>
        <v>0</v>
      </c>
      <c r="AH250" s="230">
        <f t="shared" si="524"/>
        <v>0</v>
      </c>
      <c r="AI250" s="230">
        <f t="shared" si="524"/>
        <v>0</v>
      </c>
      <c r="AJ250" s="230">
        <f t="shared" si="524"/>
        <v>0.0224</v>
      </c>
      <c r="AK250" s="230">
        <f t="shared" si="524"/>
        <v>0</v>
      </c>
      <c r="AL250" s="230">
        <f t="shared" si="524"/>
        <v>0</v>
      </c>
      <c r="AM250" s="230">
        <f t="shared" si="524"/>
        <v>0</v>
      </c>
      <c r="AN250" s="230">
        <f t="shared" si="524"/>
        <v>0</v>
      </c>
      <c r="AO250" s="230">
        <f t="shared" si="524"/>
        <v>0</v>
      </c>
      <c r="AP250" s="230">
        <f t="shared" si="524"/>
        <v>0</v>
      </c>
      <c r="AQ250" s="230">
        <f t="shared" si="524"/>
        <v>0</v>
      </c>
      <c r="AR250" s="195"/>
      <c r="AT250" s="4"/>
      <c r="CI250" s="45"/>
      <c r="CJ250" s="45"/>
      <c r="CK250" s="45"/>
      <c r="CL250" s="45"/>
      <c r="CM250" s="45"/>
      <c r="CN250" s="45"/>
      <c r="CO250" s="45"/>
      <c r="CP250" s="45"/>
      <c r="CQ250" s="45"/>
      <c r="CR250" s="45"/>
      <c r="CS250" s="45"/>
      <c r="CT250" s="45"/>
      <c r="CU250" s="45"/>
      <c r="CV250" s="45"/>
      <c r="CW250" s="45"/>
      <c r="CX250" s="45"/>
      <c r="CY250" s="45"/>
      <c r="CZ250" s="45"/>
      <c r="DA250" s="45"/>
      <c r="DB250" s="45"/>
      <c r="DC250" s="45"/>
      <c r="DD250" s="45"/>
      <c r="DE250" s="45"/>
      <c r="DF250" s="45"/>
      <c r="DG250" s="45"/>
      <c r="DH250" s="45"/>
      <c r="DI250" s="45"/>
      <c r="DJ250" s="45"/>
      <c r="DK250" s="45"/>
      <c r="DL250" s="45"/>
      <c r="DM250" s="45"/>
      <c r="DN250" s="45"/>
      <c r="DO250" s="45"/>
      <c r="DP250" s="45"/>
      <c r="DQ250" s="45"/>
      <c r="DR250" s="45"/>
      <c r="DS250" s="45"/>
    </row>
    <row r="251" spans="3:123">
      <c r="C251" t="s">
        <v>880</v>
      </c>
      <c r="D251" t="s">
        <v>1503</v>
      </c>
      <c r="E251" t="s">
        <v>247</v>
      </c>
      <c r="F251" s="95">
        <v>1</v>
      </c>
      <c r="G251" s="95"/>
      <c r="H251" s="95">
        <v>1.17647058823529</v>
      </c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>
        <v>1.13636363636364</v>
      </c>
      <c r="AL251" s="95"/>
      <c r="AM251" s="95"/>
      <c r="AN251" s="95"/>
      <c r="AO251" s="95"/>
      <c r="AP251" s="95"/>
      <c r="AQ251" s="95"/>
      <c r="AR251" s="95"/>
      <c r="AT251" s="55"/>
      <c r="CI251" s="45"/>
      <c r="CJ251" s="45"/>
      <c r="CK251" s="45"/>
      <c r="CL251" s="45"/>
      <c r="CM251" s="45"/>
      <c r="CN251" s="45"/>
      <c r="CO251" s="45"/>
      <c r="CP251" s="45"/>
      <c r="CQ251" s="45"/>
      <c r="CR251" s="45"/>
      <c r="CS251" s="45"/>
      <c r="CT251" s="45"/>
      <c r="CU251" s="45"/>
      <c r="CV251" s="45"/>
      <c r="CW251" s="45"/>
      <c r="CX251" s="45"/>
      <c r="CY251" s="45"/>
      <c r="CZ251" s="45"/>
      <c r="DA251" s="45"/>
      <c r="DB251" s="45"/>
      <c r="DC251" s="45"/>
      <c r="DD251" s="45"/>
      <c r="DE251" s="45"/>
      <c r="DF251" s="45"/>
      <c r="DG251" s="45"/>
      <c r="DH251" s="45"/>
      <c r="DI251" s="45"/>
      <c r="DJ251" s="45"/>
      <c r="DK251" s="45"/>
      <c r="DL251" s="45"/>
      <c r="DM251" s="45"/>
      <c r="DN251" s="45"/>
      <c r="DO251" s="45"/>
      <c r="DP251" s="45"/>
      <c r="DQ251" s="45"/>
      <c r="DR251" s="45"/>
      <c r="DS251" s="45"/>
    </row>
    <row r="252" spans="3:123">
      <c r="C252" t="s">
        <v>880</v>
      </c>
      <c r="D252" t="s">
        <v>1393</v>
      </c>
      <c r="E252" t="s">
        <v>1504</v>
      </c>
      <c r="F252" s="24">
        <v>30</v>
      </c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5"/>
      <c r="AP252" s="95"/>
      <c r="AQ252" s="95"/>
      <c r="AR252" s="95"/>
      <c r="AT252" s="4"/>
      <c r="CH252" s="55"/>
      <c r="CI252" s="45"/>
      <c r="CJ252" s="45"/>
      <c r="CK252" s="45"/>
      <c r="CL252" s="45"/>
      <c r="CM252" s="45"/>
      <c r="CN252" s="45"/>
      <c r="CO252" s="45"/>
      <c r="CP252" s="45"/>
      <c r="CQ252" s="45"/>
      <c r="CR252" s="45"/>
      <c r="CS252" s="45"/>
      <c r="CT252" s="45"/>
      <c r="CU252" s="45"/>
      <c r="CV252" s="45"/>
      <c r="CW252" s="45"/>
      <c r="CX252" s="45"/>
      <c r="CY252" s="45"/>
      <c r="CZ252" s="45"/>
      <c r="DA252" s="45"/>
      <c r="DB252" s="45"/>
      <c r="DC252" s="45"/>
      <c r="DD252" s="45"/>
      <c r="DE252" s="45"/>
      <c r="DF252" s="45"/>
      <c r="DG252" s="45"/>
      <c r="DH252" s="45"/>
      <c r="DI252" s="45"/>
      <c r="DJ252" s="45"/>
      <c r="DK252" s="45"/>
      <c r="DL252" s="45"/>
      <c r="DM252" s="45"/>
      <c r="DN252" s="45"/>
      <c r="DO252" s="45"/>
      <c r="DP252" s="45"/>
      <c r="DQ252" s="45"/>
      <c r="DR252" s="45"/>
      <c r="DS252" s="45"/>
    </row>
    <row r="253" spans="3:123">
      <c r="C253" t="s">
        <v>880</v>
      </c>
      <c r="D253" t="s">
        <v>1505</v>
      </c>
      <c r="E253" t="s">
        <v>1252</v>
      </c>
      <c r="F253" s="17">
        <v>1</v>
      </c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T253" s="56" t="str">
        <f>E253</f>
        <v>ICHPRC</v>
      </c>
      <c r="AV253" s="45">
        <f t="shared" ref="AV253:CF253" si="525">CI253*IF(G253&lt;&gt;"",IF(G251&lt;&gt;"",G253/G251,G253/$F251),IF(G251&lt;&gt;"",$F253/G251,$F253/$F251))</f>
        <v>1.46035493421053</v>
      </c>
      <c r="AW253" s="45">
        <f t="shared" si="525"/>
        <v>0</v>
      </c>
      <c r="AX253" s="45">
        <f t="shared" si="525"/>
        <v>0.285357399150634</v>
      </c>
      <c r="AY253" s="45">
        <f t="shared" si="525"/>
        <v>0.532114522095526</v>
      </c>
      <c r="AZ253" s="45">
        <f t="shared" si="525"/>
        <v>0</v>
      </c>
      <c r="BA253" s="45">
        <f t="shared" si="525"/>
        <v>1.12047335842105</v>
      </c>
      <c r="BB253" s="45">
        <f t="shared" si="525"/>
        <v>13.97065989365</v>
      </c>
      <c r="BC253" s="45">
        <f t="shared" si="525"/>
        <v>4.536</v>
      </c>
      <c r="BD253" s="45">
        <f t="shared" si="525"/>
        <v>0.08938</v>
      </c>
      <c r="BE253" s="45">
        <f t="shared" si="525"/>
        <v>0</v>
      </c>
      <c r="BF253" s="45">
        <f t="shared" si="525"/>
        <v>0</v>
      </c>
      <c r="BG253" s="45">
        <f t="shared" si="525"/>
        <v>0</v>
      </c>
      <c r="BH253" s="45">
        <f t="shared" si="525"/>
        <v>8.66631524</v>
      </c>
      <c r="BI253" s="45">
        <f t="shared" si="525"/>
        <v>0</v>
      </c>
      <c r="BJ253" s="45">
        <f t="shared" si="525"/>
        <v>0.555562485714286</v>
      </c>
      <c r="BK253" s="45">
        <f t="shared" si="525"/>
        <v>0</v>
      </c>
      <c r="BL253" s="45">
        <f t="shared" si="525"/>
        <v>0</v>
      </c>
      <c r="BM253" s="45">
        <f t="shared" si="525"/>
        <v>0</v>
      </c>
      <c r="BN253" s="45">
        <f t="shared" si="525"/>
        <v>0.236415</v>
      </c>
      <c r="BO253" s="45">
        <f t="shared" si="525"/>
        <v>0</v>
      </c>
      <c r="BP253" s="45">
        <f t="shared" si="525"/>
        <v>0</v>
      </c>
      <c r="BQ253" s="45">
        <f t="shared" si="525"/>
        <v>0</v>
      </c>
      <c r="BR253" s="45">
        <f t="shared" si="525"/>
        <v>0</v>
      </c>
      <c r="BS253" s="45">
        <f t="shared" si="525"/>
        <v>6.5078937007874</v>
      </c>
      <c r="BT253" s="45">
        <f t="shared" si="525"/>
        <v>2.41625246873453</v>
      </c>
      <c r="BU253" s="45">
        <f t="shared" si="525"/>
        <v>0</v>
      </c>
      <c r="BV253" s="45">
        <f t="shared" si="525"/>
        <v>0</v>
      </c>
      <c r="BW253" s="45">
        <f t="shared" si="525"/>
        <v>0</v>
      </c>
      <c r="BX253" s="45">
        <f t="shared" si="525"/>
        <v>0</v>
      </c>
      <c r="BY253" s="45">
        <f t="shared" si="525"/>
        <v>0.222636114285714</v>
      </c>
      <c r="BZ253" s="45">
        <f t="shared" si="525"/>
        <v>1.65506346845329</v>
      </c>
      <c r="CA253" s="45">
        <f t="shared" si="525"/>
        <v>0</v>
      </c>
      <c r="CB253" s="45">
        <f t="shared" si="525"/>
        <v>0</v>
      </c>
      <c r="CC253" s="45">
        <f t="shared" si="525"/>
        <v>0</v>
      </c>
      <c r="CD253" s="45">
        <f t="shared" si="525"/>
        <v>0</v>
      </c>
      <c r="CE253" s="45">
        <f t="shared" si="525"/>
        <v>0</v>
      </c>
      <c r="CF253" s="45">
        <f t="shared" si="525"/>
        <v>0</v>
      </c>
      <c r="CH253" s="55" t="str">
        <f>E251</f>
        <v>INDELC</v>
      </c>
      <c r="CI253" s="45">
        <f t="shared" ref="CI253:DS253" si="526">AZ18*G28*G86</f>
        <v>1.46035493421053</v>
      </c>
      <c r="CJ253" s="45">
        <f t="shared" si="526"/>
        <v>0</v>
      </c>
      <c r="CK253" s="45">
        <f t="shared" si="526"/>
        <v>0.285357399150634</v>
      </c>
      <c r="CL253" s="45">
        <f t="shared" si="526"/>
        <v>0.532114522095526</v>
      </c>
      <c r="CM253" s="45">
        <f t="shared" si="526"/>
        <v>0</v>
      </c>
      <c r="CN253" s="45">
        <f t="shared" si="526"/>
        <v>1.12047335842105</v>
      </c>
      <c r="CO253" s="45">
        <f t="shared" si="526"/>
        <v>13.97065989365</v>
      </c>
      <c r="CP253" s="45">
        <f t="shared" si="526"/>
        <v>4.536</v>
      </c>
      <c r="CQ253" s="45">
        <f t="shared" si="526"/>
        <v>0.08938</v>
      </c>
      <c r="CR253" s="45">
        <f t="shared" si="526"/>
        <v>0</v>
      </c>
      <c r="CS253" s="45">
        <f t="shared" si="526"/>
        <v>0</v>
      </c>
      <c r="CT253" s="45">
        <f t="shared" si="526"/>
        <v>0</v>
      </c>
      <c r="CU253" s="45">
        <f t="shared" si="526"/>
        <v>8.66631524</v>
      </c>
      <c r="CV253" s="45">
        <f t="shared" si="526"/>
        <v>0</v>
      </c>
      <c r="CW253" s="45">
        <f t="shared" si="526"/>
        <v>0.555562485714286</v>
      </c>
      <c r="CX253" s="45">
        <f t="shared" si="526"/>
        <v>0</v>
      </c>
      <c r="CY253" s="45">
        <f t="shared" si="526"/>
        <v>0</v>
      </c>
      <c r="CZ253" s="45">
        <f t="shared" si="526"/>
        <v>0</v>
      </c>
      <c r="DA253" s="45">
        <f t="shared" si="526"/>
        <v>0.236415</v>
      </c>
      <c r="DB253" s="45">
        <f t="shared" si="526"/>
        <v>0</v>
      </c>
      <c r="DC253" s="45">
        <f t="shared" si="526"/>
        <v>0</v>
      </c>
      <c r="DD253" s="45">
        <f t="shared" si="526"/>
        <v>0</v>
      </c>
      <c r="DE253" s="45">
        <f t="shared" si="526"/>
        <v>0</v>
      </c>
      <c r="DF253" s="45">
        <f t="shared" si="526"/>
        <v>6.5078937007874</v>
      </c>
      <c r="DG253" s="45">
        <f t="shared" si="526"/>
        <v>2.41625246873453</v>
      </c>
      <c r="DH253" s="45">
        <f t="shared" si="526"/>
        <v>0</v>
      </c>
      <c r="DI253" s="45">
        <f t="shared" si="526"/>
        <v>0</v>
      </c>
      <c r="DJ253" s="45">
        <f t="shared" si="526"/>
        <v>0</v>
      </c>
      <c r="DK253" s="45">
        <f t="shared" si="526"/>
        <v>0</v>
      </c>
      <c r="DL253" s="45">
        <f t="shared" si="526"/>
        <v>0.222636114285714</v>
      </c>
      <c r="DM253" s="45">
        <f t="shared" si="526"/>
        <v>1.8807539414242</v>
      </c>
      <c r="DN253" s="45">
        <f t="shared" si="526"/>
        <v>0</v>
      </c>
      <c r="DO253" s="45">
        <f t="shared" si="526"/>
        <v>0</v>
      </c>
      <c r="DP253" s="45">
        <f t="shared" si="526"/>
        <v>0</v>
      </c>
      <c r="DQ253" s="45">
        <f t="shared" si="526"/>
        <v>0</v>
      </c>
      <c r="DR253" s="45">
        <f t="shared" si="526"/>
        <v>0</v>
      </c>
      <c r="DS253" s="45">
        <f t="shared" si="526"/>
        <v>0</v>
      </c>
    </row>
    <row r="254" spans="3:123">
      <c r="C254" s="14" t="s">
        <v>880</v>
      </c>
      <c r="D254" s="14" t="s">
        <v>1387</v>
      </c>
      <c r="E254" s="14" t="s">
        <v>1504</v>
      </c>
      <c r="F254" s="231"/>
      <c r="G254" s="230">
        <f t="shared" ref="G254:AQ254" si="527">AV253</f>
        <v>1.46035493421053</v>
      </c>
      <c r="H254" s="230">
        <f t="shared" si="527"/>
        <v>0</v>
      </c>
      <c r="I254" s="230">
        <f t="shared" si="527"/>
        <v>0.285357399150634</v>
      </c>
      <c r="J254" s="230">
        <f t="shared" si="527"/>
        <v>0.532114522095526</v>
      </c>
      <c r="K254" s="230">
        <f t="shared" si="527"/>
        <v>0</v>
      </c>
      <c r="L254" s="230">
        <f t="shared" si="527"/>
        <v>1.12047335842105</v>
      </c>
      <c r="M254" s="230">
        <f t="shared" si="527"/>
        <v>13.97065989365</v>
      </c>
      <c r="N254" s="230">
        <f t="shared" si="527"/>
        <v>4.536</v>
      </c>
      <c r="O254" s="230">
        <f t="shared" si="527"/>
        <v>0.08938</v>
      </c>
      <c r="P254" s="230">
        <f t="shared" si="527"/>
        <v>0</v>
      </c>
      <c r="Q254" s="230">
        <f t="shared" si="527"/>
        <v>0</v>
      </c>
      <c r="R254" s="230">
        <f t="shared" si="527"/>
        <v>0</v>
      </c>
      <c r="S254" s="230">
        <f t="shared" si="527"/>
        <v>8.66631524</v>
      </c>
      <c r="T254" s="230">
        <f t="shared" si="527"/>
        <v>0</v>
      </c>
      <c r="U254" s="230">
        <f t="shared" si="527"/>
        <v>0.555562485714286</v>
      </c>
      <c r="V254" s="230">
        <f t="shared" si="527"/>
        <v>0</v>
      </c>
      <c r="W254" s="230">
        <f t="shared" si="527"/>
        <v>0</v>
      </c>
      <c r="X254" s="230">
        <f t="shared" si="527"/>
        <v>0</v>
      </c>
      <c r="Y254" s="230">
        <f t="shared" si="527"/>
        <v>0.236415</v>
      </c>
      <c r="Z254" s="230">
        <f t="shared" si="527"/>
        <v>0</v>
      </c>
      <c r="AA254" s="230">
        <f t="shared" si="527"/>
        <v>0</v>
      </c>
      <c r="AB254" s="230">
        <f t="shared" si="527"/>
        <v>0</v>
      </c>
      <c r="AC254" s="230">
        <f t="shared" si="527"/>
        <v>0</v>
      </c>
      <c r="AD254" s="230">
        <f t="shared" si="527"/>
        <v>6.5078937007874</v>
      </c>
      <c r="AE254" s="230">
        <f t="shared" si="527"/>
        <v>2.41625246873453</v>
      </c>
      <c r="AF254" s="230">
        <f t="shared" si="527"/>
        <v>0</v>
      </c>
      <c r="AG254" s="230">
        <f t="shared" si="527"/>
        <v>0</v>
      </c>
      <c r="AH254" s="230">
        <f t="shared" si="527"/>
        <v>0</v>
      </c>
      <c r="AI254" s="230">
        <f t="shared" si="527"/>
        <v>0</v>
      </c>
      <c r="AJ254" s="230">
        <f t="shared" si="527"/>
        <v>0.222636114285714</v>
      </c>
      <c r="AK254" s="230">
        <f t="shared" si="527"/>
        <v>1.65506346845329</v>
      </c>
      <c r="AL254" s="230">
        <f t="shared" si="527"/>
        <v>0</v>
      </c>
      <c r="AM254" s="230">
        <f t="shared" si="527"/>
        <v>0</v>
      </c>
      <c r="AN254" s="230">
        <f t="shared" si="527"/>
        <v>0</v>
      </c>
      <c r="AO254" s="230">
        <f t="shared" si="527"/>
        <v>0</v>
      </c>
      <c r="AP254" s="230">
        <f t="shared" si="527"/>
        <v>0</v>
      </c>
      <c r="AQ254" s="230">
        <f t="shared" si="527"/>
        <v>0</v>
      </c>
      <c r="AR254" s="195"/>
      <c r="AT254" s="4"/>
      <c r="CI254" s="45"/>
      <c r="CJ254" s="45"/>
      <c r="CK254" s="45"/>
      <c r="CL254" s="45"/>
      <c r="CM254" s="45"/>
      <c r="CN254" s="45"/>
      <c r="CO254" s="45"/>
      <c r="CP254" s="45"/>
      <c r="CQ254" s="45"/>
      <c r="CR254" s="45"/>
      <c r="CS254" s="45"/>
      <c r="CT254" s="45"/>
      <c r="CU254" s="45"/>
      <c r="CV254" s="45"/>
      <c r="CW254" s="45"/>
      <c r="CX254" s="45"/>
      <c r="CY254" s="45"/>
      <c r="CZ254" s="45"/>
      <c r="DA254" s="45"/>
      <c r="DB254" s="45"/>
      <c r="DC254" s="45"/>
      <c r="DD254" s="45"/>
      <c r="DE254" s="45"/>
      <c r="DF254" s="45"/>
      <c r="DG254" s="45"/>
      <c r="DH254" s="45"/>
      <c r="DI254" s="45"/>
      <c r="DJ254" s="45"/>
      <c r="DK254" s="45"/>
      <c r="DL254" s="45"/>
      <c r="DM254" s="45"/>
      <c r="DN254" s="45"/>
      <c r="DO254" s="45"/>
      <c r="DP254" s="45"/>
      <c r="DQ254" s="45"/>
      <c r="DR254" s="45"/>
      <c r="DS254" s="45"/>
    </row>
    <row r="255" spans="3:123">
      <c r="C255" t="s">
        <v>882</v>
      </c>
      <c r="D255" t="s">
        <v>1503</v>
      </c>
      <c r="E255" t="s">
        <v>239</v>
      </c>
      <c r="F255" s="95">
        <v>1.25</v>
      </c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>
        <v>1</v>
      </c>
      <c r="AE255" s="95"/>
      <c r="AF255" s="95"/>
      <c r="AG255" s="95"/>
      <c r="AH255" s="95"/>
      <c r="AI255" s="95"/>
      <c r="AJ255" s="95"/>
      <c r="AK255" s="95">
        <v>1.14942528735632</v>
      </c>
      <c r="AL255" s="95"/>
      <c r="AM255" s="95"/>
      <c r="AN255" s="95"/>
      <c r="AO255" s="95"/>
      <c r="AP255" s="95"/>
      <c r="AQ255" s="95"/>
      <c r="AR255" s="95"/>
      <c r="AT255" s="55"/>
      <c r="CI255" s="45"/>
      <c r="CJ255" s="45"/>
      <c r="CK255" s="45"/>
      <c r="CL255" s="45"/>
      <c r="CM255" s="45"/>
      <c r="CN255" s="45"/>
      <c r="CO255" s="45"/>
      <c r="CP255" s="45"/>
      <c r="CQ255" s="45"/>
      <c r="CR255" s="45"/>
      <c r="CS255" s="45"/>
      <c r="CT255" s="45"/>
      <c r="CU255" s="45"/>
      <c r="CV255" s="45"/>
      <c r="CW255" s="45"/>
      <c r="CX255" s="45"/>
      <c r="CY255" s="45"/>
      <c r="CZ255" s="45"/>
      <c r="DA255" s="45"/>
      <c r="DB255" s="45"/>
      <c r="DC255" s="45"/>
      <c r="DD255" s="45"/>
      <c r="DE255" s="45"/>
      <c r="DF255" s="45"/>
      <c r="DG255" s="45"/>
      <c r="DH255" s="45"/>
      <c r="DI255" s="45"/>
      <c r="DJ255" s="45"/>
      <c r="DK255" s="45"/>
      <c r="DL255" s="45"/>
      <c r="DM255" s="45"/>
      <c r="DN255" s="45"/>
      <c r="DO255" s="45"/>
      <c r="DP255" s="45"/>
      <c r="DQ255" s="45"/>
      <c r="DR255" s="45"/>
      <c r="DS255" s="45"/>
    </row>
    <row r="256" spans="3:123">
      <c r="C256" t="s">
        <v>882</v>
      </c>
      <c r="D256" t="s">
        <v>1393</v>
      </c>
      <c r="E256" t="s">
        <v>1504</v>
      </c>
      <c r="F256" s="24">
        <v>30</v>
      </c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5"/>
      <c r="AP256" s="95"/>
      <c r="AQ256" s="95"/>
      <c r="AR256" s="95"/>
      <c r="AT256" s="4"/>
      <c r="CI256" s="45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5"/>
      <c r="CU256" s="45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5"/>
      <c r="DG256" s="45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5"/>
      <c r="DS256" s="45"/>
    </row>
    <row r="257" spans="3:123">
      <c r="C257" t="s">
        <v>882</v>
      </c>
      <c r="D257" t="s">
        <v>1505</v>
      </c>
      <c r="E257" t="s">
        <v>1252</v>
      </c>
      <c r="F257" s="17">
        <v>1</v>
      </c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T257" s="56" t="str">
        <f>E257</f>
        <v>ICHPRC</v>
      </c>
      <c r="AV257" s="45">
        <f t="shared" ref="AV257:CF257" si="528">CI257*IF(G257&lt;&gt;"",IF(G255&lt;&gt;"",G257/G255,G257/$F255),IF(G255&lt;&gt;"",$F257/G255,$F257/$F255))</f>
        <v>0.125253735001364</v>
      </c>
      <c r="AW257" s="45">
        <f t="shared" si="528"/>
        <v>15.8388960014737</v>
      </c>
      <c r="AX257" s="45">
        <f t="shared" si="528"/>
        <v>0.174591729273426</v>
      </c>
      <c r="AY257" s="45">
        <f t="shared" si="528"/>
        <v>0.000512292634140616</v>
      </c>
      <c r="AZ257" s="45">
        <f t="shared" si="528"/>
        <v>0</v>
      </c>
      <c r="BA257" s="45">
        <f t="shared" si="528"/>
        <v>1.34945467491618</v>
      </c>
      <c r="BB257" s="45">
        <f t="shared" si="528"/>
        <v>49.7327866913846</v>
      </c>
      <c r="BC257" s="45">
        <f t="shared" si="528"/>
        <v>0.960659990200965</v>
      </c>
      <c r="BD257" s="45">
        <f t="shared" si="528"/>
        <v>0.000434816934306574</v>
      </c>
      <c r="BE257" s="45">
        <f t="shared" si="528"/>
        <v>0</v>
      </c>
      <c r="BF257" s="45">
        <f t="shared" si="528"/>
        <v>14.594374909282</v>
      </c>
      <c r="BG257" s="45">
        <f t="shared" si="528"/>
        <v>0.000592598621782183</v>
      </c>
      <c r="BH257" s="45">
        <f t="shared" si="528"/>
        <v>0.269394425704289</v>
      </c>
      <c r="BI257" s="45">
        <f t="shared" si="528"/>
        <v>0</v>
      </c>
      <c r="BJ257" s="45">
        <f t="shared" si="528"/>
        <v>0.02676440451446</v>
      </c>
      <c r="BK257" s="45">
        <f t="shared" si="528"/>
        <v>0</v>
      </c>
      <c r="BL257" s="45">
        <f t="shared" si="528"/>
        <v>0</v>
      </c>
      <c r="BM257" s="45">
        <f t="shared" si="528"/>
        <v>26.0281374685768</v>
      </c>
      <c r="BN257" s="45">
        <f t="shared" si="528"/>
        <v>0.00853021682020808</v>
      </c>
      <c r="BO257" s="45">
        <f t="shared" si="528"/>
        <v>0</v>
      </c>
      <c r="BP257" s="45">
        <f t="shared" si="528"/>
        <v>0</v>
      </c>
      <c r="BQ257" s="45">
        <f t="shared" si="528"/>
        <v>0</v>
      </c>
      <c r="BR257" s="45">
        <f t="shared" si="528"/>
        <v>44.4814163239944</v>
      </c>
      <c r="BS257" s="45">
        <f t="shared" si="528"/>
        <v>0.3996</v>
      </c>
      <c r="BT257" s="45">
        <f t="shared" si="528"/>
        <v>0.010456524</v>
      </c>
      <c r="BU257" s="45">
        <f t="shared" si="528"/>
        <v>0.0232583690207716</v>
      </c>
      <c r="BV257" s="45">
        <f t="shared" si="528"/>
        <v>2.13948721514653</v>
      </c>
      <c r="BW257" s="45">
        <f t="shared" si="528"/>
        <v>0.566253281775154</v>
      </c>
      <c r="BX257" s="45">
        <f t="shared" si="528"/>
        <v>0.36825685697384</v>
      </c>
      <c r="BY257" s="45">
        <f t="shared" si="528"/>
        <v>0.00368728906064222</v>
      </c>
      <c r="BZ257" s="45">
        <f t="shared" si="528"/>
        <v>1.8507921754883</v>
      </c>
      <c r="CA257" s="45">
        <f t="shared" si="528"/>
        <v>0</v>
      </c>
      <c r="CB257" s="45">
        <f t="shared" si="528"/>
        <v>0</v>
      </c>
      <c r="CC257" s="45">
        <f t="shared" si="528"/>
        <v>0</v>
      </c>
      <c r="CD257" s="45">
        <f t="shared" si="528"/>
        <v>0</v>
      </c>
      <c r="CE257" s="45">
        <f t="shared" si="528"/>
        <v>0</v>
      </c>
      <c r="CF257" s="45">
        <f t="shared" si="528"/>
        <v>0</v>
      </c>
      <c r="CH257" s="55" t="str">
        <f>E255</f>
        <v>INDGAS</v>
      </c>
      <c r="CI257" s="45">
        <f t="shared" ref="CI257:DS257" si="529">(AZ14-CM14)*G25*G76</f>
        <v>0.156567168751704</v>
      </c>
      <c r="CJ257" s="45">
        <f t="shared" si="529"/>
        <v>19.7986200018421</v>
      </c>
      <c r="CK257" s="45">
        <f t="shared" si="529"/>
        <v>0.218239661591782</v>
      </c>
      <c r="CL257" s="45">
        <f t="shared" si="529"/>
        <v>0.000640365792675769</v>
      </c>
      <c r="CM257" s="45">
        <f t="shared" si="529"/>
        <v>0</v>
      </c>
      <c r="CN257" s="45">
        <f t="shared" si="529"/>
        <v>1.68681834364523</v>
      </c>
      <c r="CO257" s="45">
        <f t="shared" si="529"/>
        <v>62.1659833642308</v>
      </c>
      <c r="CP257" s="45">
        <f t="shared" si="529"/>
        <v>1.20082498775121</v>
      </c>
      <c r="CQ257" s="45">
        <f t="shared" si="529"/>
        <v>0.000543521167883217</v>
      </c>
      <c r="CR257" s="45">
        <f t="shared" si="529"/>
        <v>0</v>
      </c>
      <c r="CS257" s="45">
        <f t="shared" si="529"/>
        <v>18.2429686366024</v>
      </c>
      <c r="CT257" s="45">
        <f t="shared" si="529"/>
        <v>0.000740748277227728</v>
      </c>
      <c r="CU257" s="45">
        <f t="shared" si="529"/>
        <v>0.336743032130362</v>
      </c>
      <c r="CV257" s="45">
        <f t="shared" si="529"/>
        <v>0</v>
      </c>
      <c r="CW257" s="45">
        <f t="shared" si="529"/>
        <v>0.033455505643075</v>
      </c>
      <c r="CX257" s="45">
        <f t="shared" si="529"/>
        <v>0</v>
      </c>
      <c r="CY257" s="45">
        <f t="shared" si="529"/>
        <v>0</v>
      </c>
      <c r="CZ257" s="45">
        <f t="shared" si="529"/>
        <v>32.535171835721</v>
      </c>
      <c r="DA257" s="45">
        <f t="shared" si="529"/>
        <v>0.0106627710252601</v>
      </c>
      <c r="DB257" s="45">
        <f t="shared" si="529"/>
        <v>0</v>
      </c>
      <c r="DC257" s="45">
        <f t="shared" si="529"/>
        <v>0</v>
      </c>
      <c r="DD257" s="45">
        <f t="shared" si="529"/>
        <v>0</v>
      </c>
      <c r="DE257" s="45">
        <f t="shared" si="529"/>
        <v>55.6017704049929</v>
      </c>
      <c r="DF257" s="45">
        <f t="shared" si="529"/>
        <v>0.3996</v>
      </c>
      <c r="DG257" s="45">
        <f t="shared" si="529"/>
        <v>0.0130706549999999</v>
      </c>
      <c r="DH257" s="45">
        <f t="shared" si="529"/>
        <v>0.0290729612759645</v>
      </c>
      <c r="DI257" s="45">
        <f t="shared" si="529"/>
        <v>2.67435901893316</v>
      </c>
      <c r="DJ257" s="45">
        <f t="shared" si="529"/>
        <v>0.707816602218942</v>
      </c>
      <c r="DK257" s="45">
        <f t="shared" si="529"/>
        <v>0.460321071217301</v>
      </c>
      <c r="DL257" s="45">
        <f t="shared" si="529"/>
        <v>0.00460911132580278</v>
      </c>
      <c r="DM257" s="45">
        <f t="shared" si="529"/>
        <v>2.12734732814746</v>
      </c>
      <c r="DN257" s="45">
        <f t="shared" si="529"/>
        <v>0</v>
      </c>
      <c r="DO257" s="45">
        <f t="shared" si="529"/>
        <v>0</v>
      </c>
      <c r="DP257" s="45">
        <f t="shared" si="529"/>
        <v>0</v>
      </c>
      <c r="DQ257" s="45">
        <f t="shared" si="529"/>
        <v>0</v>
      </c>
      <c r="DR257" s="45">
        <f t="shared" si="529"/>
        <v>0</v>
      </c>
      <c r="DS257" s="45">
        <f t="shared" si="529"/>
        <v>0</v>
      </c>
    </row>
    <row r="258" spans="3:123">
      <c r="C258" s="14" t="s">
        <v>882</v>
      </c>
      <c r="D258" s="14" t="s">
        <v>1387</v>
      </c>
      <c r="E258" s="14" t="s">
        <v>1504</v>
      </c>
      <c r="F258" s="231"/>
      <c r="G258" s="230">
        <f t="shared" ref="G258:AQ258" si="530">AV257</f>
        <v>0.125253735001364</v>
      </c>
      <c r="H258" s="230">
        <f t="shared" si="530"/>
        <v>15.8388960014737</v>
      </c>
      <c r="I258" s="230">
        <f t="shared" si="530"/>
        <v>0.174591729273426</v>
      </c>
      <c r="J258" s="230">
        <f t="shared" si="530"/>
        <v>0.000512292634140616</v>
      </c>
      <c r="K258" s="230">
        <f t="shared" si="530"/>
        <v>0</v>
      </c>
      <c r="L258" s="230">
        <f t="shared" si="530"/>
        <v>1.34945467491618</v>
      </c>
      <c r="M258" s="230">
        <f t="shared" si="530"/>
        <v>49.7327866913846</v>
      </c>
      <c r="N258" s="230">
        <f t="shared" si="530"/>
        <v>0.960659990200965</v>
      </c>
      <c r="O258" s="230">
        <f t="shared" si="530"/>
        <v>0.000434816934306574</v>
      </c>
      <c r="P258" s="230">
        <f t="shared" si="530"/>
        <v>0</v>
      </c>
      <c r="Q258" s="230">
        <f t="shared" si="530"/>
        <v>14.594374909282</v>
      </c>
      <c r="R258" s="230">
        <f t="shared" si="530"/>
        <v>0.000592598621782183</v>
      </c>
      <c r="S258" s="230">
        <f t="shared" si="530"/>
        <v>0.269394425704289</v>
      </c>
      <c r="T258" s="230">
        <f t="shared" si="530"/>
        <v>0</v>
      </c>
      <c r="U258" s="230">
        <f t="shared" si="530"/>
        <v>0.02676440451446</v>
      </c>
      <c r="V258" s="230">
        <f t="shared" si="530"/>
        <v>0</v>
      </c>
      <c r="W258" s="230">
        <f t="shared" si="530"/>
        <v>0</v>
      </c>
      <c r="X258" s="230">
        <f t="shared" si="530"/>
        <v>26.0281374685768</v>
      </c>
      <c r="Y258" s="230">
        <f t="shared" si="530"/>
        <v>0.00853021682020808</v>
      </c>
      <c r="Z258" s="230">
        <f t="shared" si="530"/>
        <v>0</v>
      </c>
      <c r="AA258" s="230">
        <f t="shared" si="530"/>
        <v>0</v>
      </c>
      <c r="AB258" s="230">
        <f t="shared" si="530"/>
        <v>0</v>
      </c>
      <c r="AC258" s="230">
        <f t="shared" si="530"/>
        <v>44.4814163239944</v>
      </c>
      <c r="AD258" s="230">
        <f t="shared" si="530"/>
        <v>0.3996</v>
      </c>
      <c r="AE258" s="230">
        <f t="shared" si="530"/>
        <v>0.010456524</v>
      </c>
      <c r="AF258" s="230">
        <f t="shared" si="530"/>
        <v>0.0232583690207716</v>
      </c>
      <c r="AG258" s="230">
        <f t="shared" si="530"/>
        <v>2.13948721514653</v>
      </c>
      <c r="AH258" s="230">
        <f t="shared" si="530"/>
        <v>0.566253281775154</v>
      </c>
      <c r="AI258" s="230">
        <f t="shared" si="530"/>
        <v>0.36825685697384</v>
      </c>
      <c r="AJ258" s="230">
        <f t="shared" si="530"/>
        <v>0.00368728906064222</v>
      </c>
      <c r="AK258" s="230">
        <f t="shared" si="530"/>
        <v>1.8507921754883</v>
      </c>
      <c r="AL258" s="230">
        <f t="shared" si="530"/>
        <v>0</v>
      </c>
      <c r="AM258" s="230">
        <f t="shared" si="530"/>
        <v>0</v>
      </c>
      <c r="AN258" s="230">
        <f t="shared" si="530"/>
        <v>0</v>
      </c>
      <c r="AO258" s="230">
        <f t="shared" si="530"/>
        <v>0</v>
      </c>
      <c r="AP258" s="230">
        <f t="shared" si="530"/>
        <v>0</v>
      </c>
      <c r="AQ258" s="230">
        <f t="shared" si="530"/>
        <v>0</v>
      </c>
      <c r="AR258" s="195"/>
      <c r="AT258" s="4"/>
      <c r="CI258" s="45"/>
      <c r="CJ258" s="45"/>
      <c r="CK258" s="45"/>
      <c r="CL258" s="45"/>
      <c r="CM258" s="45"/>
      <c r="CN258" s="45"/>
      <c r="CO258" s="45"/>
      <c r="CP258" s="45"/>
      <c r="CQ258" s="45"/>
      <c r="CR258" s="45"/>
      <c r="CS258" s="45"/>
      <c r="CT258" s="45"/>
      <c r="CU258" s="45"/>
      <c r="CV258" s="45"/>
      <c r="CW258" s="45"/>
      <c r="CX258" s="45"/>
      <c r="CY258" s="45"/>
      <c r="CZ258" s="45"/>
      <c r="DA258" s="45"/>
      <c r="DB258" s="45"/>
      <c r="DC258" s="45"/>
      <c r="DD258" s="45"/>
      <c r="DE258" s="45"/>
      <c r="DF258" s="45"/>
      <c r="DG258" s="45"/>
      <c r="DH258" s="45"/>
      <c r="DI258" s="45"/>
      <c r="DJ258" s="45"/>
      <c r="DK258" s="45"/>
      <c r="DL258" s="45"/>
      <c r="DM258" s="45"/>
      <c r="DN258" s="45"/>
      <c r="DO258" s="45"/>
      <c r="DP258" s="45"/>
      <c r="DQ258" s="45"/>
      <c r="DR258" s="45"/>
      <c r="DS258" s="45"/>
    </row>
    <row r="259" spans="3:123">
      <c r="C259" t="s">
        <v>884</v>
      </c>
      <c r="D259" t="s">
        <v>1503</v>
      </c>
      <c r="E259" t="s">
        <v>237</v>
      </c>
      <c r="F259" s="95">
        <v>1.25</v>
      </c>
      <c r="G259" s="95"/>
      <c r="H259" s="95">
        <v>1.21951219512195</v>
      </c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>
        <v>1</v>
      </c>
      <c r="AE259" s="95"/>
      <c r="AF259" s="95"/>
      <c r="AG259" s="95"/>
      <c r="AH259" s="95"/>
      <c r="AI259" s="95"/>
      <c r="AJ259" s="95"/>
      <c r="AK259" s="95">
        <v>1.17647058823529</v>
      </c>
      <c r="AL259" s="95"/>
      <c r="AM259" s="95"/>
      <c r="AN259" s="95"/>
      <c r="AO259" s="95"/>
      <c r="AP259" s="95"/>
      <c r="AQ259" s="95"/>
      <c r="AR259" s="95"/>
      <c r="AT259" s="55"/>
      <c r="CI259" s="45"/>
      <c r="CJ259" s="45"/>
      <c r="CK259" s="45"/>
      <c r="CL259" s="45"/>
      <c r="CM259" s="45"/>
      <c r="CN259" s="45"/>
      <c r="CO259" s="45"/>
      <c r="CP259" s="45"/>
      <c r="CQ259" s="45"/>
      <c r="CR259" s="45"/>
      <c r="CS259" s="45"/>
      <c r="CT259" s="45"/>
      <c r="CU259" s="45"/>
      <c r="CV259" s="45"/>
      <c r="CW259" s="45"/>
      <c r="CX259" s="45"/>
      <c r="CY259" s="45"/>
      <c r="CZ259" s="45"/>
      <c r="DA259" s="45"/>
      <c r="DB259" s="45"/>
      <c r="DC259" s="45"/>
      <c r="DD259" s="45"/>
      <c r="DE259" s="45"/>
      <c r="DF259" s="45"/>
      <c r="DG259" s="45"/>
      <c r="DH259" s="45"/>
      <c r="DI259" s="45"/>
      <c r="DJ259" s="45"/>
      <c r="DK259" s="45"/>
      <c r="DL259" s="45"/>
      <c r="DM259" s="45"/>
      <c r="DN259" s="45"/>
      <c r="DO259" s="45"/>
      <c r="DP259" s="45"/>
      <c r="DQ259" s="45"/>
      <c r="DR259" s="45"/>
      <c r="DS259" s="45"/>
    </row>
    <row r="260" spans="3:123">
      <c r="C260" t="s">
        <v>884</v>
      </c>
      <c r="D260" t="s">
        <v>1393</v>
      </c>
      <c r="E260" t="s">
        <v>1504</v>
      </c>
      <c r="F260" s="24">
        <v>30</v>
      </c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5"/>
      <c r="AP260" s="95"/>
      <c r="AQ260" s="95"/>
      <c r="AR260" s="95"/>
      <c r="AT260" s="56"/>
      <c r="AV260" s="56"/>
      <c r="CI260" s="45"/>
      <c r="CJ260" s="45"/>
      <c r="CK260" s="45"/>
      <c r="CL260" s="45"/>
      <c r="CM260" s="45"/>
      <c r="CN260" s="45"/>
      <c r="CO260" s="45"/>
      <c r="CP260" s="45"/>
      <c r="CQ260" s="45"/>
      <c r="CR260" s="45"/>
      <c r="CS260" s="45"/>
      <c r="CT260" s="45"/>
      <c r="CU260" s="45"/>
      <c r="CV260" s="45"/>
      <c r="CW260" s="45"/>
      <c r="CX260" s="45"/>
      <c r="CY260" s="45"/>
      <c r="CZ260" s="45"/>
      <c r="DA260" s="45"/>
      <c r="DB260" s="45"/>
      <c r="DC260" s="45"/>
      <c r="DD260" s="45"/>
      <c r="DE260" s="45"/>
      <c r="DF260" s="45"/>
      <c r="DG260" s="45"/>
      <c r="DH260" s="45"/>
      <c r="DI260" s="45"/>
      <c r="DJ260" s="45"/>
      <c r="DK260" s="45"/>
      <c r="DL260" s="45"/>
      <c r="DM260" s="45"/>
      <c r="DN260" s="45"/>
      <c r="DO260" s="45"/>
      <c r="DP260" s="45"/>
      <c r="DQ260" s="45"/>
      <c r="DR260" s="45"/>
      <c r="DS260" s="45"/>
    </row>
    <row r="261" spans="3:123">
      <c r="C261" t="s">
        <v>884</v>
      </c>
      <c r="D261" t="s">
        <v>1505</v>
      </c>
      <c r="E261" t="s">
        <v>1252</v>
      </c>
      <c r="F261" s="17">
        <v>1</v>
      </c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T261" s="56" t="str">
        <f>E261</f>
        <v>ICHPRC</v>
      </c>
      <c r="AV261" s="45">
        <f t="shared" ref="AV261:CF261" si="531">CI261*IF(G261&lt;&gt;"",IF(G259&lt;&gt;"",G261/G259,G261/$F259),IF(G259&lt;&gt;"",$F261/G259,$F261/$F259))</f>
        <v>0.5472</v>
      </c>
      <c r="AW261" s="45">
        <f t="shared" si="531"/>
        <v>0</v>
      </c>
      <c r="AX261" s="45">
        <f t="shared" si="531"/>
        <v>0</v>
      </c>
      <c r="AY261" s="45">
        <f t="shared" si="531"/>
        <v>0.010689336</v>
      </c>
      <c r="AZ261" s="45">
        <f t="shared" si="531"/>
        <v>0</v>
      </c>
      <c r="BA261" s="45">
        <f t="shared" si="531"/>
        <v>0.3072</v>
      </c>
      <c r="BB261" s="45">
        <f t="shared" si="531"/>
        <v>18.224</v>
      </c>
      <c r="BC261" s="45">
        <f t="shared" si="531"/>
        <v>0.256</v>
      </c>
      <c r="BD261" s="45">
        <f t="shared" si="531"/>
        <v>0</v>
      </c>
      <c r="BE261" s="45">
        <f t="shared" si="531"/>
        <v>0.7424</v>
      </c>
      <c r="BF261" s="45">
        <f t="shared" si="531"/>
        <v>2.23128</v>
      </c>
      <c r="BG261" s="45">
        <f t="shared" si="531"/>
        <v>0.1456</v>
      </c>
      <c r="BH261" s="45">
        <f t="shared" si="531"/>
        <v>4.176</v>
      </c>
      <c r="BI261" s="45">
        <f t="shared" si="531"/>
        <v>0.096</v>
      </c>
      <c r="BJ261" s="45">
        <f t="shared" si="531"/>
        <v>0.0096</v>
      </c>
      <c r="BK261" s="45">
        <f t="shared" si="531"/>
        <v>0</v>
      </c>
      <c r="BL261" s="45">
        <f t="shared" si="531"/>
        <v>0</v>
      </c>
      <c r="BM261" s="45">
        <f t="shared" si="531"/>
        <v>0.53952</v>
      </c>
      <c r="BN261" s="45">
        <f t="shared" si="531"/>
        <v>0.032</v>
      </c>
      <c r="BO261" s="45">
        <f t="shared" si="531"/>
        <v>0</v>
      </c>
      <c r="BP261" s="45">
        <f t="shared" si="531"/>
        <v>0</v>
      </c>
      <c r="BQ261" s="45">
        <f t="shared" si="531"/>
        <v>0</v>
      </c>
      <c r="BR261" s="45">
        <f t="shared" si="531"/>
        <v>2.016</v>
      </c>
      <c r="BS261" s="45">
        <f t="shared" si="531"/>
        <v>0.828</v>
      </c>
      <c r="BT261" s="45">
        <f t="shared" si="531"/>
        <v>0.1536</v>
      </c>
      <c r="BU261" s="45">
        <f t="shared" si="531"/>
        <v>0.48</v>
      </c>
      <c r="BV261" s="45">
        <f t="shared" si="531"/>
        <v>0.02952</v>
      </c>
      <c r="BW261" s="45">
        <f t="shared" si="531"/>
        <v>0.0544</v>
      </c>
      <c r="BX261" s="45">
        <f t="shared" si="531"/>
        <v>0.063072</v>
      </c>
      <c r="BY261" s="45">
        <f t="shared" si="531"/>
        <v>0.588</v>
      </c>
      <c r="BZ261" s="45">
        <f t="shared" si="531"/>
        <v>0.350901429176027</v>
      </c>
      <c r="CA261" s="45">
        <f t="shared" si="531"/>
        <v>0.320008</v>
      </c>
      <c r="CB261" s="45">
        <f t="shared" si="531"/>
        <v>0</v>
      </c>
      <c r="CC261" s="45">
        <f t="shared" si="531"/>
        <v>0</v>
      </c>
      <c r="CD261" s="45">
        <f t="shared" si="531"/>
        <v>0</v>
      </c>
      <c r="CE261" s="45">
        <f t="shared" si="531"/>
        <v>0</v>
      </c>
      <c r="CF261" s="45">
        <f t="shared" si="531"/>
        <v>0</v>
      </c>
      <c r="CH261" s="55" t="str">
        <f>E259</f>
        <v>INDHFO</v>
      </c>
      <c r="CI261" s="45">
        <f t="shared" ref="CI261:CN261" si="532">(AZ13-CM13)*G41*G66</f>
        <v>0.684</v>
      </c>
      <c r="CJ261" s="45">
        <f t="shared" si="532"/>
        <v>0</v>
      </c>
      <c r="CK261" s="45">
        <f t="shared" si="532"/>
        <v>0</v>
      </c>
      <c r="CL261" s="45">
        <f t="shared" si="532"/>
        <v>0.01336167</v>
      </c>
      <c r="CM261" s="45">
        <f t="shared" si="532"/>
        <v>0</v>
      </c>
      <c r="CN261" s="45">
        <f t="shared" si="532"/>
        <v>0.384</v>
      </c>
      <c r="CO261" s="45">
        <f>(BF13-CS13)*M41*M71</f>
        <v>22.78</v>
      </c>
      <c r="CP261" s="45">
        <f>(BG13-CT13)*N41*N66</f>
        <v>0.32</v>
      </c>
      <c r="CQ261" s="45">
        <f>(BH13-CU13)*O41*O66</f>
        <v>0</v>
      </c>
      <c r="CR261" s="45">
        <f>(BI13-CV13)*P41*P66</f>
        <v>0.928</v>
      </c>
      <c r="CS261" s="45">
        <f>(BJ13-CW13)*Q41*Q66</f>
        <v>2.7891</v>
      </c>
      <c r="CT261" s="45">
        <f>(BK13-CX13)*R41*R71</f>
        <v>0.182</v>
      </c>
      <c r="CU261" s="45">
        <f>(BL13-CY13)*S41*S71</f>
        <v>5.22</v>
      </c>
      <c r="CV261" s="45">
        <f>(BM13-CZ13)*T41*T71</f>
        <v>0.12</v>
      </c>
      <c r="CW261" s="45">
        <f t="shared" ref="CW261:DI261" si="533">(BN13-DA13)*U41*U66</f>
        <v>0.012</v>
      </c>
      <c r="CX261" s="45">
        <f t="shared" si="533"/>
        <v>0</v>
      </c>
      <c r="CY261" s="45">
        <f t="shared" si="533"/>
        <v>0</v>
      </c>
      <c r="CZ261" s="45">
        <f t="shared" si="533"/>
        <v>0.6744</v>
      </c>
      <c r="DA261" s="45">
        <f t="shared" si="533"/>
        <v>0.04</v>
      </c>
      <c r="DB261" s="45">
        <f t="shared" si="533"/>
        <v>0</v>
      </c>
      <c r="DC261" s="45">
        <f t="shared" si="533"/>
        <v>0</v>
      </c>
      <c r="DD261" s="45">
        <f t="shared" si="533"/>
        <v>0</v>
      </c>
      <c r="DE261" s="45">
        <f t="shared" si="533"/>
        <v>2.52</v>
      </c>
      <c r="DF261" s="45">
        <f t="shared" si="533"/>
        <v>0.828</v>
      </c>
      <c r="DG261" s="45">
        <f t="shared" si="533"/>
        <v>0.192</v>
      </c>
      <c r="DH261" s="45">
        <f t="shared" si="533"/>
        <v>0.6</v>
      </c>
      <c r="DI261" s="45">
        <f t="shared" si="533"/>
        <v>0.0369</v>
      </c>
      <c r="DJ261" s="45">
        <f>(CA13-DN13)*AH41*AH71</f>
        <v>0.068</v>
      </c>
      <c r="DK261" s="45">
        <f>(CB13-DO13)*AI41*AI66</f>
        <v>0.07884</v>
      </c>
      <c r="DL261" s="45">
        <f>(CC13-DP13)*AJ41*AJ66</f>
        <v>0.735</v>
      </c>
      <c r="DM261" s="45">
        <f>(CD13-DQ13)*AK41*AK66</f>
        <v>0.412825210795325</v>
      </c>
      <c r="DN261" s="45">
        <f>(CE13-DR13)*AL41*AL71</f>
        <v>0.40001</v>
      </c>
      <c r="DO261" s="45">
        <f>(CF13-DS13)*AM41*AM66</f>
        <v>0</v>
      </c>
      <c r="DP261" s="45">
        <f>(CG13-DT13)*AN41*AN66</f>
        <v>0</v>
      </c>
      <c r="DQ261" s="45">
        <f>(CH13-DU13)*AO41*AO66</f>
        <v>0</v>
      </c>
      <c r="DR261" s="45">
        <f>(CI13-DV13)*AP41*AP66</f>
        <v>0</v>
      </c>
      <c r="DS261" s="45">
        <f>(CJ13-DW13)*AQ41*AQ66</f>
        <v>0</v>
      </c>
    </row>
    <row r="262" spans="3:123">
      <c r="C262" s="14" t="s">
        <v>884</v>
      </c>
      <c r="D262" s="14" t="s">
        <v>1387</v>
      </c>
      <c r="E262" s="14" t="s">
        <v>1504</v>
      </c>
      <c r="F262" s="231"/>
      <c r="G262" s="230">
        <f t="shared" ref="G262:AQ262" si="534">AV261</f>
        <v>0.5472</v>
      </c>
      <c r="H262" s="230">
        <f t="shared" si="534"/>
        <v>0</v>
      </c>
      <c r="I262" s="230">
        <f t="shared" si="534"/>
        <v>0</v>
      </c>
      <c r="J262" s="230">
        <f t="shared" si="534"/>
        <v>0.010689336</v>
      </c>
      <c r="K262" s="230">
        <f t="shared" si="534"/>
        <v>0</v>
      </c>
      <c r="L262" s="230">
        <f t="shared" si="534"/>
        <v>0.3072</v>
      </c>
      <c r="M262" s="230">
        <f t="shared" si="534"/>
        <v>18.224</v>
      </c>
      <c r="N262" s="230">
        <f t="shared" si="534"/>
        <v>0.256</v>
      </c>
      <c r="O262" s="230">
        <f t="shared" si="534"/>
        <v>0</v>
      </c>
      <c r="P262" s="230">
        <f t="shared" si="534"/>
        <v>0.7424</v>
      </c>
      <c r="Q262" s="230">
        <f t="shared" si="534"/>
        <v>2.23128</v>
      </c>
      <c r="R262" s="230">
        <f t="shared" si="534"/>
        <v>0.1456</v>
      </c>
      <c r="S262" s="230">
        <f t="shared" si="534"/>
        <v>4.176</v>
      </c>
      <c r="T262" s="230">
        <f t="shared" si="534"/>
        <v>0.096</v>
      </c>
      <c r="U262" s="230">
        <f t="shared" si="534"/>
        <v>0.0096</v>
      </c>
      <c r="V262" s="230">
        <f t="shared" si="534"/>
        <v>0</v>
      </c>
      <c r="W262" s="230">
        <f t="shared" si="534"/>
        <v>0</v>
      </c>
      <c r="X262" s="230">
        <f t="shared" si="534"/>
        <v>0.53952</v>
      </c>
      <c r="Y262" s="230">
        <f t="shared" si="534"/>
        <v>0.032</v>
      </c>
      <c r="Z262" s="230">
        <f t="shared" si="534"/>
        <v>0</v>
      </c>
      <c r="AA262" s="230">
        <f t="shared" si="534"/>
        <v>0</v>
      </c>
      <c r="AB262" s="230">
        <f t="shared" si="534"/>
        <v>0</v>
      </c>
      <c r="AC262" s="230">
        <f t="shared" si="534"/>
        <v>2.016</v>
      </c>
      <c r="AD262" s="230">
        <f t="shared" si="534"/>
        <v>0.828</v>
      </c>
      <c r="AE262" s="230">
        <f t="shared" si="534"/>
        <v>0.1536</v>
      </c>
      <c r="AF262" s="230">
        <f t="shared" si="534"/>
        <v>0.48</v>
      </c>
      <c r="AG262" s="230">
        <f t="shared" si="534"/>
        <v>0.02952</v>
      </c>
      <c r="AH262" s="230">
        <f t="shared" si="534"/>
        <v>0.0544</v>
      </c>
      <c r="AI262" s="230">
        <f t="shared" si="534"/>
        <v>0.063072</v>
      </c>
      <c r="AJ262" s="230">
        <f t="shared" si="534"/>
        <v>0.588</v>
      </c>
      <c r="AK262" s="230">
        <f t="shared" si="534"/>
        <v>0.350901429176027</v>
      </c>
      <c r="AL262" s="230">
        <f t="shared" si="534"/>
        <v>0.320008</v>
      </c>
      <c r="AM262" s="230">
        <f t="shared" si="534"/>
        <v>0</v>
      </c>
      <c r="AN262" s="230">
        <f t="shared" si="534"/>
        <v>0</v>
      </c>
      <c r="AO262" s="230">
        <f t="shared" si="534"/>
        <v>0</v>
      </c>
      <c r="AP262" s="230">
        <f t="shared" si="534"/>
        <v>0</v>
      </c>
      <c r="AQ262" s="230">
        <f t="shared" si="534"/>
        <v>0</v>
      </c>
      <c r="AR262" s="195"/>
      <c r="AT262" s="4"/>
      <c r="CI262" s="45"/>
      <c r="CJ262" s="45"/>
      <c r="CK262" s="45"/>
      <c r="CL262" s="45"/>
      <c r="CM262" s="45"/>
      <c r="CN262" s="45"/>
      <c r="CO262" s="45"/>
      <c r="CP262" s="45"/>
      <c r="CQ262" s="45"/>
      <c r="CR262" s="45"/>
      <c r="CS262" s="45"/>
      <c r="CT262" s="45"/>
      <c r="CU262" s="45"/>
      <c r="CV262" s="45"/>
      <c r="CW262" s="45"/>
      <c r="CX262" s="45"/>
      <c r="CY262" s="45"/>
      <c r="CZ262" s="45"/>
      <c r="DA262" s="45"/>
      <c r="DB262" s="45"/>
      <c r="DC262" s="45"/>
      <c r="DD262" s="45"/>
      <c r="DE262" s="45"/>
      <c r="DF262" s="45"/>
      <c r="DG262" s="45"/>
      <c r="DH262" s="45"/>
      <c r="DI262" s="45"/>
      <c r="DJ262" s="45"/>
      <c r="DK262" s="45"/>
      <c r="DL262" s="45"/>
      <c r="DM262" s="45"/>
      <c r="DN262" s="45"/>
      <c r="DO262" s="45"/>
      <c r="DP262" s="45"/>
      <c r="DQ262" s="45"/>
      <c r="DR262" s="45"/>
      <c r="DS262" s="45"/>
    </row>
    <row r="263" spans="3:123">
      <c r="C263" t="s">
        <v>886</v>
      </c>
      <c r="D263" t="s">
        <v>1503</v>
      </c>
      <c r="E263" t="s">
        <v>235</v>
      </c>
      <c r="F263" s="95">
        <v>1.25</v>
      </c>
      <c r="G263" s="95"/>
      <c r="H263" s="95">
        <v>1.21951219512195</v>
      </c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>
        <v>1</v>
      </c>
      <c r="AE263" s="95"/>
      <c r="AF263" s="95"/>
      <c r="AG263" s="95"/>
      <c r="AH263" s="95"/>
      <c r="AI263" s="95"/>
      <c r="AJ263" s="95"/>
      <c r="AK263" s="95">
        <v>1.21951219512195</v>
      </c>
      <c r="AL263" s="95"/>
      <c r="AM263" s="95"/>
      <c r="AN263" s="95"/>
      <c r="AO263" s="95"/>
      <c r="AP263" s="95"/>
      <c r="AQ263" s="95"/>
      <c r="AR263" s="95"/>
      <c r="AT263" s="55"/>
      <c r="CI263" s="45"/>
      <c r="CJ263" s="45"/>
      <c r="CK263" s="45"/>
      <c r="CL263" s="45"/>
      <c r="CM263" s="45"/>
      <c r="CN263" s="45"/>
      <c r="CO263" s="45"/>
      <c r="CP263" s="45"/>
      <c r="CQ263" s="45"/>
      <c r="CR263" s="45"/>
      <c r="CS263" s="45"/>
      <c r="CT263" s="45"/>
      <c r="CU263" s="45"/>
      <c r="CV263" s="45"/>
      <c r="CW263" s="45"/>
      <c r="CX263" s="45"/>
      <c r="CY263" s="45"/>
      <c r="CZ263" s="45"/>
      <c r="DA263" s="45"/>
      <c r="DB263" s="45"/>
      <c r="DC263" s="45"/>
      <c r="DD263" s="45"/>
      <c r="DE263" s="45"/>
      <c r="DF263" s="45"/>
      <c r="DG263" s="45"/>
      <c r="DH263" s="45"/>
      <c r="DI263" s="45"/>
      <c r="DJ263" s="45"/>
      <c r="DK263" s="45"/>
      <c r="DL263" s="45"/>
      <c r="DM263" s="45"/>
      <c r="DN263" s="45"/>
      <c r="DO263" s="45"/>
      <c r="DP263" s="45"/>
      <c r="DQ263" s="45"/>
      <c r="DR263" s="45"/>
      <c r="DS263" s="45"/>
    </row>
    <row r="264" spans="3:123">
      <c r="C264" t="s">
        <v>886</v>
      </c>
      <c r="D264" t="s">
        <v>1393</v>
      </c>
      <c r="E264" t="s">
        <v>1504</v>
      </c>
      <c r="F264" s="24">
        <v>30</v>
      </c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T264" s="4"/>
      <c r="CI264" s="45"/>
      <c r="CJ264" s="45"/>
      <c r="CK264" s="45"/>
      <c r="CL264" s="45"/>
      <c r="CM264" s="45"/>
      <c r="CN264" s="45"/>
      <c r="CO264" s="45"/>
      <c r="CP264" s="45"/>
      <c r="CQ264" s="45"/>
      <c r="CR264" s="45"/>
      <c r="CS264" s="45"/>
      <c r="CT264" s="45"/>
      <c r="CU264" s="45"/>
      <c r="CV264" s="45"/>
      <c r="CW264" s="45"/>
      <c r="CX264" s="45"/>
      <c r="CY264" s="45"/>
      <c r="CZ264" s="45"/>
      <c r="DA264" s="45"/>
      <c r="DB264" s="45"/>
      <c r="DC264" s="45"/>
      <c r="DD264" s="45"/>
      <c r="DE264" s="45"/>
      <c r="DF264" s="45"/>
      <c r="DG264" s="45"/>
      <c r="DH264" s="45"/>
      <c r="DI264" s="45"/>
      <c r="DJ264" s="45"/>
      <c r="DK264" s="45"/>
      <c r="DL264" s="45"/>
      <c r="DM264" s="45"/>
      <c r="DN264" s="45"/>
      <c r="DO264" s="45"/>
      <c r="DP264" s="45"/>
      <c r="DQ264" s="45"/>
      <c r="DR264" s="45"/>
      <c r="DS264" s="45"/>
    </row>
    <row r="265" spans="3:123">
      <c r="C265" t="s">
        <v>886</v>
      </c>
      <c r="D265" t="s">
        <v>1505</v>
      </c>
      <c r="E265" t="s">
        <v>1252</v>
      </c>
      <c r="F265" s="17">
        <v>1</v>
      </c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T265" s="56" t="str">
        <f>E265</f>
        <v>ICHPRC</v>
      </c>
      <c r="AV265" s="45">
        <f t="shared" ref="AV265:CF265" si="535">CI265*IF(G265&lt;&gt;"",IF(G263&lt;&gt;"",G265/G263,G265/$F263),IF(G263&lt;&gt;"",$F265/G263,$F265/$F263))</f>
        <v>0.019608</v>
      </c>
      <c r="AW265" s="45">
        <f t="shared" si="535"/>
        <v>0</v>
      </c>
      <c r="AX265" s="45">
        <f t="shared" si="535"/>
        <v>0</v>
      </c>
      <c r="AY265" s="45">
        <f t="shared" si="535"/>
        <v>0.347170288</v>
      </c>
      <c r="AZ265" s="45">
        <f t="shared" si="535"/>
        <v>0</v>
      </c>
      <c r="BA265" s="45">
        <f t="shared" si="535"/>
        <v>0</v>
      </c>
      <c r="BB265" s="45">
        <f t="shared" si="535"/>
        <v>0</v>
      </c>
      <c r="BC265" s="45">
        <f t="shared" si="535"/>
        <v>0.2744</v>
      </c>
      <c r="BD265" s="45">
        <f t="shared" si="535"/>
        <v>0</v>
      </c>
      <c r="BE265" s="45">
        <f t="shared" si="535"/>
        <v>0.10912</v>
      </c>
      <c r="BF265" s="45">
        <f t="shared" si="535"/>
        <v>1.09128</v>
      </c>
      <c r="BG265" s="45">
        <f t="shared" si="535"/>
        <v>0.05472</v>
      </c>
      <c r="BH265" s="45">
        <f t="shared" si="535"/>
        <v>0</v>
      </c>
      <c r="BI265" s="45">
        <f t="shared" si="535"/>
        <v>0</v>
      </c>
      <c r="BJ265" s="45">
        <f t="shared" si="535"/>
        <v>0</v>
      </c>
      <c r="BK265" s="45">
        <f t="shared" si="535"/>
        <v>0</v>
      </c>
      <c r="BL265" s="45">
        <f t="shared" si="535"/>
        <v>0</v>
      </c>
      <c r="BM265" s="45">
        <f t="shared" si="535"/>
        <v>1.44672</v>
      </c>
      <c r="BN265" s="45">
        <f t="shared" si="535"/>
        <v>0</v>
      </c>
      <c r="BO265" s="45">
        <f t="shared" si="535"/>
        <v>0</v>
      </c>
      <c r="BP265" s="45">
        <f t="shared" si="535"/>
        <v>0</v>
      </c>
      <c r="BQ265" s="45">
        <f t="shared" si="535"/>
        <v>0</v>
      </c>
      <c r="BR265" s="45">
        <f t="shared" si="535"/>
        <v>0.0344</v>
      </c>
      <c r="BS265" s="45">
        <f t="shared" si="535"/>
        <v>1.7757</v>
      </c>
      <c r="BT265" s="45">
        <f t="shared" si="535"/>
        <v>0.99864</v>
      </c>
      <c r="BU265" s="45">
        <f t="shared" si="535"/>
        <v>0.0204</v>
      </c>
      <c r="BV265" s="45">
        <f t="shared" si="535"/>
        <v>0.02432</v>
      </c>
      <c r="BW265" s="45">
        <f t="shared" si="535"/>
        <v>0.38432</v>
      </c>
      <c r="BX265" s="45">
        <f t="shared" si="535"/>
        <v>0.089352</v>
      </c>
      <c r="BY265" s="45">
        <f t="shared" si="535"/>
        <v>0</v>
      </c>
      <c r="BZ265" s="45">
        <f t="shared" si="535"/>
        <v>0.433199531725104</v>
      </c>
      <c r="CA265" s="45">
        <f t="shared" si="535"/>
        <v>0</v>
      </c>
      <c r="CB265" s="45">
        <f t="shared" si="535"/>
        <v>0</v>
      </c>
      <c r="CC265" s="45">
        <f t="shared" si="535"/>
        <v>0</v>
      </c>
      <c r="CD265" s="45">
        <f t="shared" si="535"/>
        <v>0</v>
      </c>
      <c r="CE265" s="45">
        <f t="shared" si="535"/>
        <v>0</v>
      </c>
      <c r="CF265" s="45">
        <f t="shared" si="535"/>
        <v>0</v>
      </c>
      <c r="CH265" s="55" t="str">
        <f>E263</f>
        <v>INDLFO</v>
      </c>
      <c r="CI265" s="45">
        <f t="shared" ref="CI265:DS265" si="536">(AZ11-CM11)*G39*G66</f>
        <v>0.02451</v>
      </c>
      <c r="CJ265" s="45">
        <f t="shared" si="536"/>
        <v>0</v>
      </c>
      <c r="CK265" s="45">
        <f t="shared" si="536"/>
        <v>0</v>
      </c>
      <c r="CL265" s="45">
        <f t="shared" si="536"/>
        <v>0.43396286</v>
      </c>
      <c r="CM265" s="45">
        <f t="shared" si="536"/>
        <v>0</v>
      </c>
      <c r="CN265" s="45">
        <f t="shared" si="536"/>
        <v>0</v>
      </c>
      <c r="CO265" s="45">
        <f t="shared" si="536"/>
        <v>0</v>
      </c>
      <c r="CP265" s="45">
        <f t="shared" si="536"/>
        <v>0.343</v>
      </c>
      <c r="CQ265" s="45">
        <f t="shared" si="536"/>
        <v>0</v>
      </c>
      <c r="CR265" s="45">
        <f t="shared" si="536"/>
        <v>0.1364</v>
      </c>
      <c r="CS265" s="45">
        <f t="shared" si="536"/>
        <v>1.3641</v>
      </c>
      <c r="CT265" s="45">
        <f t="shared" si="536"/>
        <v>0.0684</v>
      </c>
      <c r="CU265" s="45">
        <f t="shared" si="536"/>
        <v>0</v>
      </c>
      <c r="CV265" s="45">
        <f t="shared" si="536"/>
        <v>0</v>
      </c>
      <c r="CW265" s="45">
        <f t="shared" si="536"/>
        <v>0</v>
      </c>
      <c r="CX265" s="45">
        <f t="shared" si="536"/>
        <v>0</v>
      </c>
      <c r="CY265" s="45">
        <f t="shared" si="536"/>
        <v>0</v>
      </c>
      <c r="CZ265" s="45">
        <f t="shared" si="536"/>
        <v>1.8084</v>
      </c>
      <c r="DA265" s="45">
        <f t="shared" si="536"/>
        <v>0</v>
      </c>
      <c r="DB265" s="45">
        <f t="shared" si="536"/>
        <v>0</v>
      </c>
      <c r="DC265" s="45">
        <f t="shared" si="536"/>
        <v>0</v>
      </c>
      <c r="DD265" s="45">
        <f t="shared" si="536"/>
        <v>0</v>
      </c>
      <c r="DE265" s="45">
        <f t="shared" si="536"/>
        <v>0.043</v>
      </c>
      <c r="DF265" s="45">
        <f t="shared" si="536"/>
        <v>1.7757</v>
      </c>
      <c r="DG265" s="45">
        <f t="shared" si="536"/>
        <v>1.2483</v>
      </c>
      <c r="DH265" s="45">
        <f t="shared" si="536"/>
        <v>0.0255</v>
      </c>
      <c r="DI265" s="45">
        <f t="shared" si="536"/>
        <v>0.0304</v>
      </c>
      <c r="DJ265" s="45">
        <f t="shared" si="536"/>
        <v>0.4804</v>
      </c>
      <c r="DK265" s="45">
        <f t="shared" si="536"/>
        <v>0.11169</v>
      </c>
      <c r="DL265" s="45">
        <f t="shared" si="536"/>
        <v>0</v>
      </c>
      <c r="DM265" s="45">
        <f t="shared" si="536"/>
        <v>0.528292111859882</v>
      </c>
      <c r="DN265" s="45">
        <f t="shared" si="536"/>
        <v>0</v>
      </c>
      <c r="DO265" s="45">
        <f t="shared" si="536"/>
        <v>0</v>
      </c>
      <c r="DP265" s="45">
        <f t="shared" si="536"/>
        <v>0</v>
      </c>
      <c r="DQ265" s="45">
        <f t="shared" si="536"/>
        <v>0</v>
      </c>
      <c r="DR265" s="45">
        <f t="shared" si="536"/>
        <v>0</v>
      </c>
      <c r="DS265" s="45">
        <f t="shared" si="536"/>
        <v>0</v>
      </c>
    </row>
    <row r="266" spans="3:123">
      <c r="C266" s="14" t="s">
        <v>886</v>
      </c>
      <c r="D266" s="14" t="s">
        <v>1387</v>
      </c>
      <c r="E266" s="14" t="s">
        <v>1504</v>
      </c>
      <c r="F266" s="231"/>
      <c r="G266" s="230">
        <f t="shared" ref="G266:AQ266" si="537">AV265</f>
        <v>0.019608</v>
      </c>
      <c r="H266" s="230">
        <f t="shared" si="537"/>
        <v>0</v>
      </c>
      <c r="I266" s="230">
        <f t="shared" si="537"/>
        <v>0</v>
      </c>
      <c r="J266" s="230">
        <f t="shared" si="537"/>
        <v>0.347170288</v>
      </c>
      <c r="K266" s="230">
        <f t="shared" si="537"/>
        <v>0</v>
      </c>
      <c r="L266" s="230">
        <f t="shared" si="537"/>
        <v>0</v>
      </c>
      <c r="M266" s="230">
        <f t="shared" si="537"/>
        <v>0</v>
      </c>
      <c r="N266" s="230">
        <f t="shared" si="537"/>
        <v>0.2744</v>
      </c>
      <c r="O266" s="230">
        <f t="shared" si="537"/>
        <v>0</v>
      </c>
      <c r="P266" s="230">
        <f t="shared" si="537"/>
        <v>0.10912</v>
      </c>
      <c r="Q266" s="230">
        <f t="shared" si="537"/>
        <v>1.09128</v>
      </c>
      <c r="R266" s="230">
        <f t="shared" si="537"/>
        <v>0.05472</v>
      </c>
      <c r="S266" s="230">
        <f t="shared" si="537"/>
        <v>0</v>
      </c>
      <c r="T266" s="230">
        <f t="shared" si="537"/>
        <v>0</v>
      </c>
      <c r="U266" s="230">
        <f t="shared" si="537"/>
        <v>0</v>
      </c>
      <c r="V266" s="230">
        <f t="shared" si="537"/>
        <v>0</v>
      </c>
      <c r="W266" s="230">
        <f t="shared" si="537"/>
        <v>0</v>
      </c>
      <c r="X266" s="230">
        <f t="shared" si="537"/>
        <v>1.44672</v>
      </c>
      <c r="Y266" s="230">
        <f t="shared" si="537"/>
        <v>0</v>
      </c>
      <c r="Z266" s="230">
        <f t="shared" si="537"/>
        <v>0</v>
      </c>
      <c r="AA266" s="230">
        <f t="shared" si="537"/>
        <v>0</v>
      </c>
      <c r="AB266" s="230">
        <f t="shared" si="537"/>
        <v>0</v>
      </c>
      <c r="AC266" s="230">
        <f t="shared" si="537"/>
        <v>0.0344</v>
      </c>
      <c r="AD266" s="230">
        <f t="shared" si="537"/>
        <v>1.7757</v>
      </c>
      <c r="AE266" s="230">
        <f t="shared" si="537"/>
        <v>0.99864</v>
      </c>
      <c r="AF266" s="230">
        <f t="shared" si="537"/>
        <v>0.0204</v>
      </c>
      <c r="AG266" s="230">
        <f t="shared" si="537"/>
        <v>0.02432</v>
      </c>
      <c r="AH266" s="230">
        <f t="shared" si="537"/>
        <v>0.38432</v>
      </c>
      <c r="AI266" s="230">
        <f t="shared" si="537"/>
        <v>0.089352</v>
      </c>
      <c r="AJ266" s="230">
        <f t="shared" si="537"/>
        <v>0</v>
      </c>
      <c r="AK266" s="230">
        <f t="shared" si="537"/>
        <v>0.433199531725104</v>
      </c>
      <c r="AL266" s="230">
        <f t="shared" si="537"/>
        <v>0</v>
      </c>
      <c r="AM266" s="230">
        <f t="shared" si="537"/>
        <v>0</v>
      </c>
      <c r="AN266" s="230">
        <f t="shared" si="537"/>
        <v>0</v>
      </c>
      <c r="AO266" s="230">
        <f t="shared" si="537"/>
        <v>0</v>
      </c>
      <c r="AP266" s="230">
        <f t="shared" si="537"/>
        <v>0</v>
      </c>
      <c r="AQ266" s="230">
        <f t="shared" si="537"/>
        <v>0</v>
      </c>
      <c r="AR266" s="195"/>
      <c r="AT266" s="4"/>
      <c r="CI266" s="45"/>
      <c r="CJ266" s="45"/>
      <c r="CK266" s="45"/>
      <c r="CL266" s="45"/>
      <c r="CM266" s="45"/>
      <c r="CN266" s="45"/>
      <c r="CO266" s="45"/>
      <c r="CP266" s="45"/>
      <c r="CQ266" s="45"/>
      <c r="CR266" s="45"/>
      <c r="CS266" s="45"/>
      <c r="CT266" s="45"/>
      <c r="CU266" s="45"/>
      <c r="CV266" s="45"/>
      <c r="CW266" s="45"/>
      <c r="CX266" s="45"/>
      <c r="CY266" s="45"/>
      <c r="CZ266" s="45"/>
      <c r="DA266" s="45"/>
      <c r="DB266" s="45"/>
      <c r="DC266" s="45"/>
      <c r="DD266" s="45"/>
      <c r="DE266" s="45"/>
      <c r="DF266" s="45"/>
      <c r="DG266" s="45"/>
      <c r="DH266" s="45"/>
      <c r="DI266" s="45"/>
      <c r="DJ266" s="45"/>
      <c r="DK266" s="45"/>
      <c r="DL266" s="45"/>
      <c r="DM266" s="45"/>
      <c r="DN266" s="45"/>
      <c r="DO266" s="45"/>
      <c r="DP266" s="45"/>
      <c r="DQ266" s="45"/>
      <c r="DR266" s="45"/>
      <c r="DS266" s="45"/>
    </row>
    <row r="267" spans="3:123">
      <c r="C267" t="s">
        <v>888</v>
      </c>
      <c r="D267" t="s">
        <v>1503</v>
      </c>
      <c r="E267" t="s">
        <v>234</v>
      </c>
      <c r="F267" s="95">
        <v>1.25</v>
      </c>
      <c r="G267" s="95"/>
      <c r="H267" s="95">
        <v>1.21951219512195</v>
      </c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>
        <v>1</v>
      </c>
      <c r="AE267" s="95"/>
      <c r="AF267" s="95"/>
      <c r="AG267" s="95"/>
      <c r="AH267" s="95"/>
      <c r="AI267" s="95"/>
      <c r="AJ267" s="95"/>
      <c r="AK267" s="95">
        <v>1.21951219512195</v>
      </c>
      <c r="AL267" s="95"/>
      <c r="AM267" s="95"/>
      <c r="AN267" s="95"/>
      <c r="AO267" s="95"/>
      <c r="AP267" s="95"/>
      <c r="AQ267" s="95"/>
      <c r="AR267" s="95"/>
      <c r="AT267" s="55"/>
      <c r="CI267" s="45"/>
      <c r="CJ267" s="45"/>
      <c r="CK267" s="45"/>
      <c r="CL267" s="45"/>
      <c r="CM267" s="45"/>
      <c r="CN267" s="45"/>
      <c r="CO267" s="45"/>
      <c r="CP267" s="45"/>
      <c r="CQ267" s="45"/>
      <c r="CR267" s="45"/>
      <c r="CS267" s="45"/>
      <c r="CT267" s="45"/>
      <c r="CU267" s="45"/>
      <c r="CV267" s="45"/>
      <c r="CW267" s="45"/>
      <c r="CX267" s="45"/>
      <c r="CY267" s="45"/>
      <c r="CZ267" s="45"/>
      <c r="DA267" s="45"/>
      <c r="DB267" s="45"/>
      <c r="DC267" s="45"/>
      <c r="DD267" s="45"/>
      <c r="DE267" s="45"/>
      <c r="DF267" s="45"/>
      <c r="DG267" s="45"/>
      <c r="DH267" s="45"/>
      <c r="DI267" s="45"/>
      <c r="DJ267" s="45"/>
      <c r="DK267" s="45"/>
      <c r="DL267" s="45"/>
      <c r="DM267" s="45"/>
      <c r="DN267" s="45"/>
      <c r="DO267" s="45"/>
      <c r="DP267" s="45"/>
      <c r="DQ267" s="45"/>
      <c r="DR267" s="45"/>
      <c r="DS267" s="45"/>
    </row>
    <row r="268" spans="3:123">
      <c r="C268" t="s">
        <v>888</v>
      </c>
      <c r="D268" t="s">
        <v>1393</v>
      </c>
      <c r="E268" t="s">
        <v>1504</v>
      </c>
      <c r="F268" s="24">
        <v>30</v>
      </c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5"/>
      <c r="AP268" s="95"/>
      <c r="AQ268" s="95"/>
      <c r="AR268" s="95"/>
      <c r="AT268" s="4"/>
      <c r="CI268" s="45"/>
      <c r="CJ268" s="45"/>
      <c r="CK268" s="45"/>
      <c r="CL268" s="45"/>
      <c r="CM268" s="45"/>
      <c r="CN268" s="45"/>
      <c r="CO268" s="45"/>
      <c r="CP268" s="45"/>
      <c r="CQ268" s="45"/>
      <c r="CR268" s="45"/>
      <c r="CS268" s="45"/>
      <c r="CT268" s="45"/>
      <c r="CU268" s="45"/>
      <c r="CV268" s="45"/>
      <c r="CW268" s="45"/>
      <c r="CX268" s="45"/>
      <c r="CY268" s="45"/>
      <c r="CZ268" s="45"/>
      <c r="DA268" s="45"/>
      <c r="DB268" s="45"/>
      <c r="DC268" s="45"/>
      <c r="DD268" s="45"/>
      <c r="DE268" s="45"/>
      <c r="DF268" s="45"/>
      <c r="DG268" s="45"/>
      <c r="DH268" s="45"/>
      <c r="DI268" s="45"/>
      <c r="DJ268" s="45"/>
      <c r="DK268" s="45"/>
      <c r="DL268" s="45"/>
      <c r="DM268" s="45"/>
      <c r="DN268" s="45"/>
      <c r="DO268" s="45"/>
      <c r="DP268" s="45"/>
      <c r="DQ268" s="45"/>
      <c r="DR268" s="45"/>
      <c r="DS268" s="45"/>
    </row>
    <row r="269" spans="3:123">
      <c r="C269" t="s">
        <v>888</v>
      </c>
      <c r="D269" t="s">
        <v>1505</v>
      </c>
      <c r="E269" t="s">
        <v>1252</v>
      </c>
      <c r="F269" s="17">
        <v>1</v>
      </c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T269" s="56" t="str">
        <f>E269</f>
        <v>ICHPRC</v>
      </c>
      <c r="AV269" s="45">
        <f t="shared" ref="AV269:CF269" si="538">CI269*IF(G269&lt;&gt;"",IF(G267&lt;&gt;"",G269/G267,G269/$F267),IF(G267&lt;&gt;"",$F269/G267,$F269/$F267))</f>
        <v>0</v>
      </c>
      <c r="AW269" s="45">
        <f t="shared" si="538"/>
        <v>0</v>
      </c>
      <c r="AX269" s="45">
        <f t="shared" si="538"/>
        <v>0</v>
      </c>
      <c r="AY269" s="45">
        <f t="shared" si="538"/>
        <v>0</v>
      </c>
      <c r="AZ269" s="45">
        <f t="shared" si="538"/>
        <v>0</v>
      </c>
      <c r="BA269" s="45">
        <f t="shared" si="538"/>
        <v>0</v>
      </c>
      <c r="BB269" s="45">
        <f t="shared" si="538"/>
        <v>0</v>
      </c>
      <c r="BC269" s="45">
        <f t="shared" si="538"/>
        <v>0</v>
      </c>
      <c r="BD269" s="45">
        <f t="shared" si="538"/>
        <v>0</v>
      </c>
      <c r="BE269" s="45">
        <f t="shared" si="538"/>
        <v>0.54464</v>
      </c>
      <c r="BF269" s="45">
        <f t="shared" si="538"/>
        <v>1.99824</v>
      </c>
      <c r="BG269" s="45">
        <f t="shared" si="538"/>
        <v>0.5176</v>
      </c>
      <c r="BH269" s="45">
        <f t="shared" si="538"/>
        <v>9.2736</v>
      </c>
      <c r="BI269" s="45">
        <f t="shared" si="538"/>
        <v>0</v>
      </c>
      <c r="BJ269" s="45">
        <f t="shared" si="538"/>
        <v>0</v>
      </c>
      <c r="BK269" s="45">
        <f t="shared" si="538"/>
        <v>0</v>
      </c>
      <c r="BL269" s="45">
        <f t="shared" si="538"/>
        <v>0</v>
      </c>
      <c r="BM269" s="45">
        <f t="shared" si="538"/>
        <v>0</v>
      </c>
      <c r="BN269" s="45">
        <f t="shared" si="538"/>
        <v>0</v>
      </c>
      <c r="BO269" s="45">
        <f t="shared" si="538"/>
        <v>0</v>
      </c>
      <c r="BP269" s="45">
        <f t="shared" si="538"/>
        <v>0</v>
      </c>
      <c r="BQ269" s="45">
        <f t="shared" si="538"/>
        <v>0</v>
      </c>
      <c r="BR269" s="45">
        <f t="shared" si="538"/>
        <v>0</v>
      </c>
      <c r="BS269" s="45">
        <f t="shared" si="538"/>
        <v>2.3652</v>
      </c>
      <c r="BT269" s="45">
        <f t="shared" si="538"/>
        <v>0.03312</v>
      </c>
      <c r="BU269" s="45">
        <f t="shared" si="538"/>
        <v>0.01104</v>
      </c>
      <c r="BV269" s="45">
        <f t="shared" si="538"/>
        <v>0.63152</v>
      </c>
      <c r="BW269" s="45">
        <f t="shared" si="538"/>
        <v>0</v>
      </c>
      <c r="BX269" s="45">
        <f t="shared" si="538"/>
        <v>0.0241776</v>
      </c>
      <c r="BY269" s="45">
        <f t="shared" si="538"/>
        <v>0</v>
      </c>
      <c r="BZ269" s="45">
        <f t="shared" si="538"/>
        <v>0</v>
      </c>
      <c r="CA269" s="45">
        <f t="shared" si="538"/>
        <v>0</v>
      </c>
      <c r="CB269" s="45">
        <f t="shared" si="538"/>
        <v>0</v>
      </c>
      <c r="CC269" s="45">
        <f t="shared" si="538"/>
        <v>0</v>
      </c>
      <c r="CD269" s="45">
        <f t="shared" si="538"/>
        <v>0</v>
      </c>
      <c r="CE269" s="45">
        <f t="shared" si="538"/>
        <v>0</v>
      </c>
      <c r="CF269" s="45">
        <f t="shared" si="538"/>
        <v>0</v>
      </c>
      <c r="CH269" s="55" t="str">
        <f>E267</f>
        <v>INDLPG</v>
      </c>
      <c r="CI269" s="45">
        <f t="shared" ref="CI269:DS269" si="539">(AZ10-CM10)*G38*G61</f>
        <v>0</v>
      </c>
      <c r="CJ269" s="45">
        <f t="shared" si="539"/>
        <v>0</v>
      </c>
      <c r="CK269" s="45">
        <f t="shared" si="539"/>
        <v>0</v>
      </c>
      <c r="CL269" s="45">
        <f t="shared" si="539"/>
        <v>0</v>
      </c>
      <c r="CM269" s="45">
        <f t="shared" si="539"/>
        <v>0</v>
      </c>
      <c r="CN269" s="45">
        <f t="shared" si="539"/>
        <v>0</v>
      </c>
      <c r="CO269" s="45">
        <f t="shared" si="539"/>
        <v>0</v>
      </c>
      <c r="CP269" s="45">
        <f t="shared" si="539"/>
        <v>0</v>
      </c>
      <c r="CQ269" s="45">
        <f t="shared" si="539"/>
        <v>0</v>
      </c>
      <c r="CR269" s="45">
        <f t="shared" si="539"/>
        <v>0.6808</v>
      </c>
      <c r="CS269" s="45">
        <f t="shared" si="539"/>
        <v>2.4978</v>
      </c>
      <c r="CT269" s="45">
        <f t="shared" si="539"/>
        <v>0.647</v>
      </c>
      <c r="CU269" s="45">
        <f t="shared" si="539"/>
        <v>11.592</v>
      </c>
      <c r="CV269" s="45">
        <f t="shared" si="539"/>
        <v>0</v>
      </c>
      <c r="CW269" s="45">
        <f t="shared" si="539"/>
        <v>0</v>
      </c>
      <c r="CX269" s="45">
        <f t="shared" si="539"/>
        <v>0</v>
      </c>
      <c r="CY269" s="45">
        <f t="shared" si="539"/>
        <v>0</v>
      </c>
      <c r="CZ269" s="45">
        <f t="shared" si="539"/>
        <v>0</v>
      </c>
      <c r="DA269" s="45">
        <f t="shared" si="539"/>
        <v>0</v>
      </c>
      <c r="DB269" s="45">
        <f t="shared" si="539"/>
        <v>0</v>
      </c>
      <c r="DC269" s="45">
        <f t="shared" si="539"/>
        <v>0</v>
      </c>
      <c r="DD269" s="45">
        <f t="shared" si="539"/>
        <v>0</v>
      </c>
      <c r="DE269" s="45">
        <f t="shared" si="539"/>
        <v>0</v>
      </c>
      <c r="DF269" s="45">
        <f t="shared" si="539"/>
        <v>2.3652</v>
      </c>
      <c r="DG269" s="45">
        <f t="shared" si="539"/>
        <v>0.0414</v>
      </c>
      <c r="DH269" s="45">
        <f t="shared" si="539"/>
        <v>0.0138</v>
      </c>
      <c r="DI269" s="45">
        <f t="shared" si="539"/>
        <v>0.7894</v>
      </c>
      <c r="DJ269" s="45">
        <f t="shared" si="539"/>
        <v>0</v>
      </c>
      <c r="DK269" s="45">
        <f t="shared" si="539"/>
        <v>0.030222</v>
      </c>
      <c r="DL269" s="45">
        <f t="shared" si="539"/>
        <v>0</v>
      </c>
      <c r="DM269" s="45">
        <f t="shared" si="539"/>
        <v>0</v>
      </c>
      <c r="DN269" s="45">
        <f t="shared" si="539"/>
        <v>0</v>
      </c>
      <c r="DO269" s="45">
        <f t="shared" si="539"/>
        <v>0</v>
      </c>
      <c r="DP269" s="45">
        <f t="shared" si="539"/>
        <v>0</v>
      </c>
      <c r="DQ269" s="45">
        <f t="shared" si="539"/>
        <v>0</v>
      </c>
      <c r="DR269" s="45">
        <f t="shared" si="539"/>
        <v>0</v>
      </c>
      <c r="DS269" s="45">
        <f t="shared" si="539"/>
        <v>0</v>
      </c>
    </row>
    <row r="270" spans="3:84">
      <c r="C270" t="s">
        <v>888</v>
      </c>
      <c r="D270" t="s">
        <v>1387</v>
      </c>
      <c r="E270" t="s">
        <v>1504</v>
      </c>
      <c r="F270" s="145"/>
      <c r="G270" s="230">
        <f t="shared" ref="G270:AQ270" si="540">AV269</f>
        <v>0</v>
      </c>
      <c r="H270" s="230">
        <f t="shared" si="540"/>
        <v>0</v>
      </c>
      <c r="I270" s="230">
        <f t="shared" si="540"/>
        <v>0</v>
      </c>
      <c r="J270" s="230">
        <f t="shared" si="540"/>
        <v>0</v>
      </c>
      <c r="K270" s="230">
        <f t="shared" si="540"/>
        <v>0</v>
      </c>
      <c r="L270" s="230">
        <f t="shared" si="540"/>
        <v>0</v>
      </c>
      <c r="M270" s="230">
        <f t="shared" si="540"/>
        <v>0</v>
      </c>
      <c r="N270" s="230">
        <f t="shared" si="540"/>
        <v>0</v>
      </c>
      <c r="O270" s="230">
        <f t="shared" si="540"/>
        <v>0</v>
      </c>
      <c r="P270" s="230">
        <f t="shared" si="540"/>
        <v>0.54464</v>
      </c>
      <c r="Q270" s="230">
        <f t="shared" si="540"/>
        <v>1.99824</v>
      </c>
      <c r="R270" s="230">
        <f t="shared" si="540"/>
        <v>0.5176</v>
      </c>
      <c r="S270" s="230">
        <f t="shared" si="540"/>
        <v>9.2736</v>
      </c>
      <c r="T270" s="230">
        <f t="shared" si="540"/>
        <v>0</v>
      </c>
      <c r="U270" s="230">
        <f t="shared" si="540"/>
        <v>0</v>
      </c>
      <c r="V270" s="230">
        <f t="shared" si="540"/>
        <v>0</v>
      </c>
      <c r="W270" s="230">
        <f t="shared" si="540"/>
        <v>0</v>
      </c>
      <c r="X270" s="230">
        <f t="shared" si="540"/>
        <v>0</v>
      </c>
      <c r="Y270" s="230">
        <f t="shared" si="540"/>
        <v>0</v>
      </c>
      <c r="Z270" s="230">
        <f t="shared" si="540"/>
        <v>0</v>
      </c>
      <c r="AA270" s="230">
        <f t="shared" si="540"/>
        <v>0</v>
      </c>
      <c r="AB270" s="230">
        <f t="shared" si="540"/>
        <v>0</v>
      </c>
      <c r="AC270" s="230">
        <f t="shared" si="540"/>
        <v>0</v>
      </c>
      <c r="AD270" s="230">
        <f t="shared" si="540"/>
        <v>2.3652</v>
      </c>
      <c r="AE270" s="230">
        <f t="shared" si="540"/>
        <v>0.03312</v>
      </c>
      <c r="AF270" s="230">
        <f t="shared" si="540"/>
        <v>0.01104</v>
      </c>
      <c r="AG270" s="230">
        <f t="shared" si="540"/>
        <v>0.63152</v>
      </c>
      <c r="AH270" s="230">
        <f t="shared" si="540"/>
        <v>0</v>
      </c>
      <c r="AI270" s="230">
        <f t="shared" si="540"/>
        <v>0.0241776</v>
      </c>
      <c r="AJ270" s="230">
        <f t="shared" si="540"/>
        <v>0</v>
      </c>
      <c r="AK270" s="230">
        <f t="shared" si="540"/>
        <v>0</v>
      </c>
      <c r="AL270" s="230">
        <f t="shared" si="540"/>
        <v>0</v>
      </c>
      <c r="AM270" s="230">
        <f t="shared" si="540"/>
        <v>0</v>
      </c>
      <c r="AN270" s="230">
        <f t="shared" si="540"/>
        <v>0</v>
      </c>
      <c r="AO270" s="230">
        <f t="shared" si="540"/>
        <v>0</v>
      </c>
      <c r="AP270" s="230">
        <f t="shared" si="540"/>
        <v>0</v>
      </c>
      <c r="AQ270" s="230">
        <f t="shared" si="540"/>
        <v>0</v>
      </c>
      <c r="AR270" s="195"/>
      <c r="AT270" s="15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</row>
    <row r="271" ht="15.75" spans="1:84">
      <c r="A271" s="56"/>
      <c r="C271" s="150" t="s">
        <v>1506</v>
      </c>
      <c r="D271" s="150"/>
      <c r="E271" s="150"/>
      <c r="F271" s="150"/>
      <c r="G271" s="150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  <c r="AC271" s="150"/>
      <c r="AD271" s="150"/>
      <c r="AE271" s="150"/>
      <c r="AF271" s="150"/>
      <c r="AG271" s="150"/>
      <c r="AH271" s="150"/>
      <c r="AI271" s="150"/>
      <c r="AJ271" s="150"/>
      <c r="AK271" s="150"/>
      <c r="AL271" s="150"/>
      <c r="AM271" s="150"/>
      <c r="AN271" s="150"/>
      <c r="AO271" s="150"/>
      <c r="AP271" s="150"/>
      <c r="AQ271" s="150"/>
      <c r="AR271" s="156"/>
      <c r="AT271" s="234" t="s">
        <v>192</v>
      </c>
      <c r="AV271" s="45">
        <f t="shared" ref="AV271:CF271" si="541">SUM(AV241:AV270)</f>
        <v>2.21687626491877</v>
      </c>
      <c r="AW271" s="45">
        <f t="shared" si="541"/>
        <v>16.0980960014737</v>
      </c>
      <c r="AX271" s="45">
        <f t="shared" si="541"/>
        <v>0.569530137326136</v>
      </c>
      <c r="AY271" s="45">
        <f t="shared" si="541"/>
        <v>0.890486438729667</v>
      </c>
      <c r="AZ271" s="45">
        <f t="shared" si="541"/>
        <v>0</v>
      </c>
      <c r="BA271" s="45">
        <f t="shared" si="541"/>
        <v>2.77807807105514</v>
      </c>
      <c r="BB271" s="45">
        <f t="shared" si="541"/>
        <v>82.029532124627</v>
      </c>
      <c r="BC271" s="45">
        <f t="shared" si="541"/>
        <v>6.0467775152239</v>
      </c>
      <c r="BD271" s="45">
        <f t="shared" si="541"/>
        <v>0.0898148169343066</v>
      </c>
      <c r="BE271" s="45">
        <f t="shared" si="541"/>
        <v>1.39616</v>
      </c>
      <c r="BF271" s="45">
        <f t="shared" si="541"/>
        <v>21.0006450124862</v>
      </c>
      <c r="BG271" s="45">
        <f t="shared" si="541"/>
        <v>1.10803259862178</v>
      </c>
      <c r="BH271" s="45">
        <f t="shared" si="541"/>
        <v>25.5702357618017</v>
      </c>
      <c r="BI271" s="45">
        <f t="shared" si="541"/>
        <v>0.096</v>
      </c>
      <c r="BJ271" s="45">
        <f t="shared" si="541"/>
        <v>0.591926890228746</v>
      </c>
      <c r="BK271" s="45">
        <f t="shared" si="541"/>
        <v>0</v>
      </c>
      <c r="BL271" s="45">
        <f t="shared" si="541"/>
        <v>0</v>
      </c>
      <c r="BM271" s="45">
        <f t="shared" si="541"/>
        <v>28.0350174685768</v>
      </c>
      <c r="BN271" s="45">
        <f t="shared" si="541"/>
        <v>0.276945216820208</v>
      </c>
      <c r="BO271" s="45">
        <f t="shared" si="541"/>
        <v>0</v>
      </c>
      <c r="BP271" s="45">
        <f t="shared" si="541"/>
        <v>0</v>
      </c>
      <c r="BQ271" s="45">
        <f t="shared" si="541"/>
        <v>0</v>
      </c>
      <c r="BR271" s="45">
        <f t="shared" si="541"/>
        <v>46.5318163239944</v>
      </c>
      <c r="BS271" s="45">
        <f t="shared" si="541"/>
        <v>12.5099937007874</v>
      </c>
      <c r="BT271" s="45">
        <f t="shared" si="541"/>
        <v>4.40987157892379</v>
      </c>
      <c r="BU271" s="45">
        <f t="shared" si="541"/>
        <v>2.08813836902077</v>
      </c>
      <c r="BV271" s="45">
        <f t="shared" si="541"/>
        <v>2.82484721514653</v>
      </c>
      <c r="BW271" s="45">
        <f t="shared" si="541"/>
        <v>1.24617328177515</v>
      </c>
      <c r="BX271" s="45">
        <f t="shared" si="541"/>
        <v>0.79346725697384</v>
      </c>
      <c r="BY271" s="45">
        <f t="shared" si="541"/>
        <v>0.836723403346356</v>
      </c>
      <c r="BZ271" s="45">
        <f t="shared" si="541"/>
        <v>4.29036357661428</v>
      </c>
      <c r="CA271" s="45">
        <f t="shared" si="541"/>
        <v>0.320008</v>
      </c>
      <c r="CB271" s="45">
        <f t="shared" si="541"/>
        <v>0</v>
      </c>
      <c r="CC271" s="45">
        <f t="shared" si="541"/>
        <v>0</v>
      </c>
      <c r="CD271" s="45">
        <f t="shared" si="541"/>
        <v>0</v>
      </c>
      <c r="CE271" s="45">
        <f t="shared" si="541"/>
        <v>0</v>
      </c>
      <c r="CF271" s="45">
        <f t="shared" si="541"/>
        <v>0</v>
      </c>
    </row>
    <row r="272" ht="16.5" spans="1:46">
      <c r="A272" s="56"/>
      <c r="C272" s="7" t="s">
        <v>1566</v>
      </c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157"/>
      <c r="AT272" s="4"/>
    </row>
    <row r="273" ht="14.25" spans="3:123">
      <c r="C273" t="s">
        <v>892</v>
      </c>
      <c r="D273" t="s">
        <v>1384</v>
      </c>
      <c r="E273" t="s">
        <v>1504</v>
      </c>
      <c r="F273" s="95">
        <v>0.65</v>
      </c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5"/>
      <c r="AP273" s="95"/>
      <c r="AQ273" s="95"/>
      <c r="AR273" s="95"/>
      <c r="AT273" s="55" t="s">
        <v>1560</v>
      </c>
      <c r="AV273" s="6" t="str">
        <f t="shared" ref="AV273:CF273" si="542">G$122</f>
        <v>AT</v>
      </c>
      <c r="AW273" s="6" t="str">
        <f t="shared" si="542"/>
        <v>BE</v>
      </c>
      <c r="AX273" s="6" t="str">
        <f t="shared" si="542"/>
        <v>BG</v>
      </c>
      <c r="AY273" s="6" t="str">
        <f t="shared" si="542"/>
        <v>CH</v>
      </c>
      <c r="AZ273" s="6" t="str">
        <f t="shared" si="542"/>
        <v>CY</v>
      </c>
      <c r="BA273" s="6" t="str">
        <f t="shared" si="542"/>
        <v>CZ</v>
      </c>
      <c r="BB273" s="6" t="str">
        <f t="shared" si="542"/>
        <v>DE</v>
      </c>
      <c r="BC273" s="6" t="str">
        <f t="shared" si="542"/>
        <v>DK</v>
      </c>
      <c r="BD273" s="6" t="str">
        <f t="shared" si="542"/>
        <v>EE</v>
      </c>
      <c r="BE273" s="6" t="str">
        <f t="shared" si="542"/>
        <v>EL</v>
      </c>
      <c r="BF273" s="6" t="str">
        <f t="shared" si="542"/>
        <v>ES</v>
      </c>
      <c r="BG273" s="6" t="str">
        <f t="shared" si="542"/>
        <v>FI</v>
      </c>
      <c r="BH273" s="6" t="str">
        <f t="shared" si="542"/>
        <v>FR</v>
      </c>
      <c r="BI273" s="6" t="str">
        <f t="shared" si="542"/>
        <v>HR</v>
      </c>
      <c r="BJ273" s="6" t="str">
        <f t="shared" si="542"/>
        <v>HU</v>
      </c>
      <c r="BK273" s="6" t="str">
        <f t="shared" si="542"/>
        <v>IE</v>
      </c>
      <c r="BL273" s="6" t="str">
        <f t="shared" si="542"/>
        <v>IS</v>
      </c>
      <c r="BM273" s="6" t="str">
        <f t="shared" si="542"/>
        <v>IT</v>
      </c>
      <c r="BN273" s="6" t="str">
        <f t="shared" si="542"/>
        <v>LT</v>
      </c>
      <c r="BO273" s="6" t="str">
        <f t="shared" si="542"/>
        <v>LU</v>
      </c>
      <c r="BP273" s="6" t="str">
        <f t="shared" si="542"/>
        <v>LV</v>
      </c>
      <c r="BQ273" s="6" t="str">
        <f t="shared" si="542"/>
        <v>MT</v>
      </c>
      <c r="BR273" s="6" t="str">
        <f t="shared" si="542"/>
        <v>NL</v>
      </c>
      <c r="BS273" s="6" t="str">
        <f t="shared" si="542"/>
        <v>NO</v>
      </c>
      <c r="BT273" s="6" t="str">
        <f t="shared" si="542"/>
        <v>PL</v>
      </c>
      <c r="BU273" s="6" t="str">
        <f t="shared" si="542"/>
        <v>PT</v>
      </c>
      <c r="BV273" s="6" t="str">
        <f t="shared" si="542"/>
        <v>RO</v>
      </c>
      <c r="BW273" s="6" t="str">
        <f t="shared" si="542"/>
        <v>SE</v>
      </c>
      <c r="BX273" s="6" t="str">
        <f t="shared" si="542"/>
        <v>SI</v>
      </c>
      <c r="BY273" s="6" t="str">
        <f t="shared" si="542"/>
        <v>SK</v>
      </c>
      <c r="BZ273" s="6" t="str">
        <f t="shared" si="542"/>
        <v>UK</v>
      </c>
      <c r="CA273" s="6" t="str">
        <f t="shared" si="542"/>
        <v>AL</v>
      </c>
      <c r="CB273" s="6" t="str">
        <f t="shared" si="542"/>
        <v>BA</v>
      </c>
      <c r="CC273" s="6" t="str">
        <f t="shared" si="542"/>
        <v>KS</v>
      </c>
      <c r="CD273" s="6" t="str">
        <f t="shared" si="542"/>
        <v>ME</v>
      </c>
      <c r="CE273" s="6" t="str">
        <f t="shared" si="542"/>
        <v>MK</v>
      </c>
      <c r="CF273" s="6" t="str">
        <f t="shared" si="542"/>
        <v>RS</v>
      </c>
      <c r="CH273" s="55" t="s">
        <v>1563</v>
      </c>
      <c r="CI273" s="6" t="str">
        <f t="shared" ref="CI273:CM273" si="543">AV273</f>
        <v>AT</v>
      </c>
      <c r="CJ273" s="6" t="str">
        <f t="shared" si="543"/>
        <v>BE</v>
      </c>
      <c r="CK273" s="6" t="str">
        <f t="shared" si="543"/>
        <v>BG</v>
      </c>
      <c r="CL273" s="6" t="str">
        <f t="shared" si="543"/>
        <v>CH</v>
      </c>
      <c r="CM273" s="6" t="str">
        <f t="shared" si="543"/>
        <v>CY</v>
      </c>
      <c r="CN273" s="6" t="str">
        <f t="shared" ref="CN273:DS273" si="544">BA273</f>
        <v>CZ</v>
      </c>
      <c r="CO273" s="6" t="str">
        <f t="shared" si="544"/>
        <v>DE</v>
      </c>
      <c r="CP273" s="6" t="str">
        <f t="shared" si="544"/>
        <v>DK</v>
      </c>
      <c r="CQ273" s="6" t="str">
        <f t="shared" si="544"/>
        <v>EE</v>
      </c>
      <c r="CR273" s="6" t="str">
        <f t="shared" si="544"/>
        <v>EL</v>
      </c>
      <c r="CS273" s="6" t="str">
        <f t="shared" si="544"/>
        <v>ES</v>
      </c>
      <c r="CT273" s="6" t="str">
        <f t="shared" si="544"/>
        <v>FI</v>
      </c>
      <c r="CU273" s="6" t="str">
        <f t="shared" si="544"/>
        <v>FR</v>
      </c>
      <c r="CV273" s="6" t="str">
        <f t="shared" si="544"/>
        <v>HR</v>
      </c>
      <c r="CW273" s="6" t="str">
        <f t="shared" si="544"/>
        <v>HU</v>
      </c>
      <c r="CX273" s="6" t="str">
        <f t="shared" si="544"/>
        <v>IE</v>
      </c>
      <c r="CY273" s="6" t="str">
        <f t="shared" si="544"/>
        <v>IS</v>
      </c>
      <c r="CZ273" s="6" t="str">
        <f t="shared" si="544"/>
        <v>IT</v>
      </c>
      <c r="DA273" s="6" t="str">
        <f t="shared" si="544"/>
        <v>LT</v>
      </c>
      <c r="DB273" s="6" t="str">
        <f t="shared" si="544"/>
        <v>LU</v>
      </c>
      <c r="DC273" s="6" t="str">
        <f t="shared" si="544"/>
        <v>LV</v>
      </c>
      <c r="DD273" s="6" t="str">
        <f t="shared" si="544"/>
        <v>MT</v>
      </c>
      <c r="DE273" s="6" t="str">
        <f t="shared" si="544"/>
        <v>NL</v>
      </c>
      <c r="DF273" s="6" t="str">
        <f t="shared" si="544"/>
        <v>NO</v>
      </c>
      <c r="DG273" s="6" t="str">
        <f t="shared" si="544"/>
        <v>PL</v>
      </c>
      <c r="DH273" s="6" t="str">
        <f t="shared" si="544"/>
        <v>PT</v>
      </c>
      <c r="DI273" s="6" t="str">
        <f t="shared" si="544"/>
        <v>RO</v>
      </c>
      <c r="DJ273" s="6" t="str">
        <f t="shared" si="544"/>
        <v>SE</v>
      </c>
      <c r="DK273" s="6" t="str">
        <f t="shared" si="544"/>
        <v>SI</v>
      </c>
      <c r="DL273" s="6" t="str">
        <f t="shared" si="544"/>
        <v>SK</v>
      </c>
      <c r="DM273" s="6" t="str">
        <f t="shared" si="544"/>
        <v>UK</v>
      </c>
      <c r="DN273" s="6" t="str">
        <f t="shared" si="544"/>
        <v>AL</v>
      </c>
      <c r="DO273" s="6" t="str">
        <f t="shared" si="544"/>
        <v>BA</v>
      </c>
      <c r="DP273" s="6" t="str">
        <f t="shared" si="544"/>
        <v>KS</v>
      </c>
      <c r="DQ273" s="6" t="str">
        <f t="shared" si="544"/>
        <v>ME</v>
      </c>
      <c r="DR273" s="6" t="str">
        <f t="shared" si="544"/>
        <v>MK</v>
      </c>
      <c r="DS273" s="6" t="str">
        <f t="shared" si="544"/>
        <v>RS</v>
      </c>
    </row>
    <row r="274" spans="3:123">
      <c r="C274" t="s">
        <v>892</v>
      </c>
      <c r="D274" t="s">
        <v>1391</v>
      </c>
      <c r="E274" t="s">
        <v>1504</v>
      </c>
      <c r="F274" s="17">
        <v>31.536</v>
      </c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T274" s="4"/>
      <c r="CH274" s="54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  <c r="CW274" s="68"/>
      <c r="CX274" s="68"/>
      <c r="CY274" s="68"/>
      <c r="CZ274" s="68"/>
      <c r="DA274" s="68"/>
      <c r="DB274" s="68"/>
      <c r="DC274" s="68"/>
      <c r="DD274" s="68"/>
      <c r="DE274" s="68"/>
      <c r="DF274" s="68"/>
      <c r="DG274" s="68"/>
      <c r="DH274" s="68"/>
      <c r="DI274" s="68"/>
      <c r="DJ274" s="68"/>
      <c r="DK274" s="68"/>
      <c r="DL274" s="68"/>
      <c r="DM274" s="68"/>
      <c r="DN274" s="68"/>
      <c r="DO274" s="68"/>
      <c r="DP274" s="68"/>
      <c r="DQ274" s="68"/>
      <c r="DR274" s="68"/>
      <c r="DS274" s="68"/>
    </row>
    <row r="275" spans="3:44">
      <c r="C275" t="s">
        <v>892</v>
      </c>
      <c r="D275" t="s">
        <v>1503</v>
      </c>
      <c r="E275" t="s">
        <v>244</v>
      </c>
      <c r="F275" s="95">
        <v>1.25</v>
      </c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5"/>
      <c r="AP275" s="95"/>
      <c r="AQ275" s="95"/>
      <c r="AR275" s="95"/>
    </row>
    <row r="276" spans="3:46">
      <c r="C276" t="s">
        <v>892</v>
      </c>
      <c r="D276" t="s">
        <v>1393</v>
      </c>
      <c r="E276" t="s">
        <v>1504</v>
      </c>
      <c r="F276" s="24">
        <v>30</v>
      </c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5"/>
      <c r="AP276" s="95"/>
      <c r="AQ276" s="95"/>
      <c r="AR276" s="95"/>
      <c r="AT276" s="4"/>
    </row>
    <row r="277" spans="3:123">
      <c r="C277" t="s">
        <v>892</v>
      </c>
      <c r="D277" t="s">
        <v>1505</v>
      </c>
      <c r="E277" t="s">
        <v>1264</v>
      </c>
      <c r="F277" s="17">
        <v>1</v>
      </c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T277" s="56" t="str">
        <f>E277</f>
        <v>ICHHTH</v>
      </c>
      <c r="AV277" s="45">
        <f t="shared" ref="AV277:CF277" si="545">CI277*IF(G277&lt;&gt;"",IF(G275&lt;&gt;"",G277/G275,G277/$F275),IF(G275&lt;&gt;"",$F277/G275,$F277/$F275))</f>
        <v>0.292826391752577</v>
      </c>
      <c r="AW277" s="45">
        <f t="shared" si="545"/>
        <v>0.2592</v>
      </c>
      <c r="AX277" s="45">
        <f t="shared" si="545"/>
        <v>0.0008</v>
      </c>
      <c r="AY277" s="45">
        <f t="shared" si="545"/>
        <v>0</v>
      </c>
      <c r="AZ277" s="45">
        <f t="shared" si="545"/>
        <v>0</v>
      </c>
      <c r="BA277" s="45">
        <f t="shared" si="545"/>
        <v>0</v>
      </c>
      <c r="BB277" s="45">
        <f t="shared" si="545"/>
        <v>0</v>
      </c>
      <c r="BC277" s="45">
        <f t="shared" si="545"/>
        <v>0</v>
      </c>
      <c r="BD277" s="45">
        <f t="shared" si="545"/>
        <v>0</v>
      </c>
      <c r="BE277" s="45">
        <f t="shared" si="545"/>
        <v>0</v>
      </c>
      <c r="BF277" s="45">
        <f t="shared" si="545"/>
        <v>0</v>
      </c>
      <c r="BG277" s="45">
        <f t="shared" si="545"/>
        <v>0.04328</v>
      </c>
      <c r="BH277" s="45">
        <f t="shared" si="545"/>
        <v>0</v>
      </c>
      <c r="BI277" s="45">
        <f t="shared" si="545"/>
        <v>0</v>
      </c>
      <c r="BJ277" s="45">
        <f t="shared" si="545"/>
        <v>0</v>
      </c>
      <c r="BK277" s="45">
        <f t="shared" si="545"/>
        <v>0</v>
      </c>
      <c r="BL277" s="45">
        <f t="shared" si="545"/>
        <v>0</v>
      </c>
      <c r="BM277" s="45">
        <f t="shared" si="545"/>
        <v>0</v>
      </c>
      <c r="BN277" s="45">
        <f t="shared" si="545"/>
        <v>0</v>
      </c>
      <c r="BO277" s="45">
        <f t="shared" si="545"/>
        <v>0</v>
      </c>
      <c r="BP277" s="45">
        <f t="shared" si="545"/>
        <v>0</v>
      </c>
      <c r="BQ277" s="45">
        <f t="shared" si="545"/>
        <v>0</v>
      </c>
      <c r="BR277" s="45">
        <f t="shared" si="545"/>
        <v>0</v>
      </c>
      <c r="BS277" s="45">
        <f t="shared" si="545"/>
        <v>0</v>
      </c>
      <c r="BT277" s="45">
        <f t="shared" si="545"/>
        <v>0.0232</v>
      </c>
      <c r="BU277" s="45">
        <f t="shared" si="545"/>
        <v>0</v>
      </c>
      <c r="BV277" s="45">
        <f t="shared" si="545"/>
        <v>0</v>
      </c>
      <c r="BW277" s="45">
        <f t="shared" si="545"/>
        <v>0.0268</v>
      </c>
      <c r="BX277" s="45">
        <f t="shared" si="545"/>
        <v>0.0253528</v>
      </c>
      <c r="BY277" s="45">
        <f t="shared" si="545"/>
        <v>0</v>
      </c>
      <c r="BZ277" s="45">
        <f t="shared" si="545"/>
        <v>0</v>
      </c>
      <c r="CA277" s="45">
        <f t="shared" si="545"/>
        <v>0</v>
      </c>
      <c r="CB277" s="45">
        <f t="shared" si="545"/>
        <v>0</v>
      </c>
      <c r="CC277" s="45">
        <f t="shared" si="545"/>
        <v>0</v>
      </c>
      <c r="CD277" s="45">
        <f t="shared" si="545"/>
        <v>0</v>
      </c>
      <c r="CE277" s="45">
        <f t="shared" si="545"/>
        <v>0</v>
      </c>
      <c r="CF277" s="45">
        <f t="shared" si="545"/>
        <v>0</v>
      </c>
      <c r="CH277" s="55" t="str">
        <f>E275</f>
        <v>INDBIO</v>
      </c>
      <c r="CI277" s="45">
        <f t="shared" ref="CI277:DS277" si="546">(AZ16-CM16)*G43*G80</f>
        <v>0.366032989690722</v>
      </c>
      <c r="CJ277" s="45">
        <f t="shared" si="546"/>
        <v>0.324</v>
      </c>
      <c r="CK277" s="45">
        <f t="shared" si="546"/>
        <v>0.001</v>
      </c>
      <c r="CL277" s="45">
        <f t="shared" si="546"/>
        <v>0</v>
      </c>
      <c r="CM277" s="45">
        <f t="shared" si="546"/>
        <v>0</v>
      </c>
      <c r="CN277" s="45">
        <f t="shared" si="546"/>
        <v>0</v>
      </c>
      <c r="CO277" s="45">
        <f t="shared" si="546"/>
        <v>0</v>
      </c>
      <c r="CP277" s="45">
        <f t="shared" si="546"/>
        <v>0</v>
      </c>
      <c r="CQ277" s="45">
        <f t="shared" si="546"/>
        <v>0</v>
      </c>
      <c r="CR277" s="45">
        <f t="shared" si="546"/>
        <v>0</v>
      </c>
      <c r="CS277" s="45">
        <f t="shared" si="546"/>
        <v>0</v>
      </c>
      <c r="CT277" s="45">
        <f t="shared" si="546"/>
        <v>0.0541</v>
      </c>
      <c r="CU277" s="45">
        <f t="shared" si="546"/>
        <v>0</v>
      </c>
      <c r="CV277" s="45">
        <f t="shared" si="546"/>
        <v>0</v>
      </c>
      <c r="CW277" s="45">
        <f t="shared" si="546"/>
        <v>0</v>
      </c>
      <c r="CX277" s="45">
        <f t="shared" si="546"/>
        <v>0</v>
      </c>
      <c r="CY277" s="45">
        <f t="shared" si="546"/>
        <v>0</v>
      </c>
      <c r="CZ277" s="45">
        <f t="shared" si="546"/>
        <v>0</v>
      </c>
      <c r="DA277" s="45">
        <f t="shared" si="546"/>
        <v>0</v>
      </c>
      <c r="DB277" s="45">
        <f t="shared" si="546"/>
        <v>0</v>
      </c>
      <c r="DC277" s="45">
        <f t="shared" si="546"/>
        <v>0</v>
      </c>
      <c r="DD277" s="45">
        <f t="shared" si="546"/>
        <v>0</v>
      </c>
      <c r="DE277" s="45">
        <f t="shared" si="546"/>
        <v>0</v>
      </c>
      <c r="DF277" s="45">
        <f t="shared" si="546"/>
        <v>0</v>
      </c>
      <c r="DG277" s="45">
        <f t="shared" si="546"/>
        <v>0.029</v>
      </c>
      <c r="DH277" s="45">
        <f t="shared" si="546"/>
        <v>0</v>
      </c>
      <c r="DI277" s="45">
        <f t="shared" si="546"/>
        <v>0</v>
      </c>
      <c r="DJ277" s="45">
        <f t="shared" si="546"/>
        <v>0.0335</v>
      </c>
      <c r="DK277" s="45">
        <f t="shared" si="546"/>
        <v>0.031691</v>
      </c>
      <c r="DL277" s="45">
        <f t="shared" si="546"/>
        <v>0</v>
      </c>
      <c r="DM277" s="45">
        <f t="shared" si="546"/>
        <v>0</v>
      </c>
      <c r="DN277" s="45">
        <f t="shared" si="546"/>
        <v>0</v>
      </c>
      <c r="DO277" s="45">
        <f t="shared" si="546"/>
        <v>0</v>
      </c>
      <c r="DP277" s="45">
        <f t="shared" si="546"/>
        <v>0</v>
      </c>
      <c r="DQ277" s="45">
        <f t="shared" si="546"/>
        <v>0</v>
      </c>
      <c r="DR277" s="45">
        <f t="shared" si="546"/>
        <v>0</v>
      </c>
      <c r="DS277" s="45">
        <f t="shared" si="546"/>
        <v>0</v>
      </c>
    </row>
    <row r="278" spans="3:123">
      <c r="C278" t="s">
        <v>892</v>
      </c>
      <c r="D278" t="s">
        <v>1392</v>
      </c>
      <c r="E278" t="s">
        <v>1504</v>
      </c>
      <c r="F278" s="95">
        <v>1</v>
      </c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5"/>
      <c r="AP278" s="95"/>
      <c r="AQ278" s="95"/>
      <c r="AR278" s="95"/>
      <c r="AT278" s="4"/>
      <c r="CI278" s="45"/>
      <c r="CJ278" s="45"/>
      <c r="CK278" s="45"/>
      <c r="CL278" s="45"/>
      <c r="CM278" s="45"/>
      <c r="CN278" s="45"/>
      <c r="CO278" s="45"/>
      <c r="CP278" s="45"/>
      <c r="CQ278" s="45"/>
      <c r="CR278" s="45"/>
      <c r="CS278" s="45"/>
      <c r="CT278" s="45"/>
      <c r="CU278" s="45"/>
      <c r="CV278" s="45"/>
      <c r="CW278" s="45"/>
      <c r="CX278" s="45"/>
      <c r="CY278" s="45"/>
      <c r="CZ278" s="45"/>
      <c r="DA278" s="45"/>
      <c r="DB278" s="45"/>
      <c r="DC278" s="45"/>
      <c r="DD278" s="45"/>
      <c r="DE278" s="45"/>
      <c r="DF278" s="45"/>
      <c r="DG278" s="45"/>
      <c r="DH278" s="45"/>
      <c r="DI278" s="45"/>
      <c r="DJ278" s="45"/>
      <c r="DK278" s="45"/>
      <c r="DL278" s="45"/>
      <c r="DM278" s="45"/>
      <c r="DN278" s="45"/>
      <c r="DO278" s="45"/>
      <c r="DP278" s="45"/>
      <c r="DQ278" s="45"/>
      <c r="DR278" s="45"/>
      <c r="DS278" s="45"/>
    </row>
    <row r="279" spans="3:123">
      <c r="C279" s="14" t="s">
        <v>892</v>
      </c>
      <c r="D279" s="14" t="s">
        <v>1387</v>
      </c>
      <c r="E279" s="14" t="s">
        <v>1504</v>
      </c>
      <c r="F279" s="231"/>
      <c r="G279" s="230">
        <f t="shared" ref="G279:AQ279" si="547">IF(G273&lt;&gt;"",AV277/G273/$F274,AV277/$F273/$F274)</f>
        <v>0.0142853291843547</v>
      </c>
      <c r="H279" s="230">
        <f t="shared" si="547"/>
        <v>0.0126448893572181</v>
      </c>
      <c r="I279" s="230">
        <f t="shared" si="547"/>
        <v>3.90274362877103e-5</v>
      </c>
      <c r="J279" s="230">
        <f t="shared" si="547"/>
        <v>0</v>
      </c>
      <c r="K279" s="230">
        <f t="shared" si="547"/>
        <v>0</v>
      </c>
      <c r="L279" s="230">
        <f t="shared" si="547"/>
        <v>0</v>
      </c>
      <c r="M279" s="230">
        <f t="shared" si="547"/>
        <v>0</v>
      </c>
      <c r="N279" s="230">
        <f t="shared" si="547"/>
        <v>0</v>
      </c>
      <c r="O279" s="230">
        <f t="shared" si="547"/>
        <v>0</v>
      </c>
      <c r="P279" s="230">
        <f t="shared" si="547"/>
        <v>0</v>
      </c>
      <c r="Q279" s="230">
        <f t="shared" si="547"/>
        <v>0</v>
      </c>
      <c r="R279" s="230">
        <f t="shared" si="547"/>
        <v>0.00211138430316513</v>
      </c>
      <c r="S279" s="230">
        <f t="shared" si="547"/>
        <v>0</v>
      </c>
      <c r="T279" s="230">
        <f t="shared" si="547"/>
        <v>0</v>
      </c>
      <c r="U279" s="230">
        <f t="shared" si="547"/>
        <v>0</v>
      </c>
      <c r="V279" s="230">
        <f t="shared" si="547"/>
        <v>0</v>
      </c>
      <c r="W279" s="230">
        <f t="shared" si="547"/>
        <v>0</v>
      </c>
      <c r="X279" s="230">
        <f t="shared" si="547"/>
        <v>0</v>
      </c>
      <c r="Y279" s="230">
        <f t="shared" si="547"/>
        <v>0</v>
      </c>
      <c r="Z279" s="230">
        <f t="shared" si="547"/>
        <v>0</v>
      </c>
      <c r="AA279" s="230">
        <f t="shared" si="547"/>
        <v>0</v>
      </c>
      <c r="AB279" s="230">
        <f t="shared" si="547"/>
        <v>0</v>
      </c>
      <c r="AC279" s="230">
        <f t="shared" si="547"/>
        <v>0</v>
      </c>
      <c r="AD279" s="230">
        <f t="shared" si="547"/>
        <v>0</v>
      </c>
      <c r="AE279" s="230">
        <f t="shared" si="547"/>
        <v>0.0011317956523436</v>
      </c>
      <c r="AF279" s="230">
        <f t="shared" si="547"/>
        <v>0</v>
      </c>
      <c r="AG279" s="230">
        <f t="shared" si="547"/>
        <v>0</v>
      </c>
      <c r="AH279" s="230">
        <f t="shared" si="547"/>
        <v>0.00130741911563829</v>
      </c>
      <c r="AI279" s="230">
        <f t="shared" si="547"/>
        <v>0.00123681848339383</v>
      </c>
      <c r="AJ279" s="230">
        <f t="shared" si="547"/>
        <v>0</v>
      </c>
      <c r="AK279" s="230">
        <f t="shared" si="547"/>
        <v>0</v>
      </c>
      <c r="AL279" s="230">
        <f t="shared" si="547"/>
        <v>0</v>
      </c>
      <c r="AM279" s="230">
        <f t="shared" si="547"/>
        <v>0</v>
      </c>
      <c r="AN279" s="230">
        <f t="shared" si="547"/>
        <v>0</v>
      </c>
      <c r="AO279" s="230">
        <f t="shared" si="547"/>
        <v>0</v>
      </c>
      <c r="AP279" s="230">
        <f t="shared" si="547"/>
        <v>0</v>
      </c>
      <c r="AQ279" s="230">
        <f t="shared" si="547"/>
        <v>0</v>
      </c>
      <c r="AR279" s="195"/>
      <c r="AT279" s="4"/>
      <c r="CI279" s="45"/>
      <c r="CJ279" s="45"/>
      <c r="CK279" s="45"/>
      <c r="CL279" s="45"/>
      <c r="CM279" s="45"/>
      <c r="CN279" s="45"/>
      <c r="CO279" s="45"/>
      <c r="CP279" s="45"/>
      <c r="CQ279" s="45"/>
      <c r="CR279" s="45"/>
      <c r="CS279" s="45"/>
      <c r="CT279" s="45"/>
      <c r="CU279" s="45"/>
      <c r="CV279" s="45"/>
      <c r="CW279" s="45"/>
      <c r="CX279" s="45"/>
      <c r="CY279" s="45"/>
      <c r="CZ279" s="45"/>
      <c r="DA279" s="45"/>
      <c r="DB279" s="45"/>
      <c r="DC279" s="45"/>
      <c r="DD279" s="45"/>
      <c r="DE279" s="45"/>
      <c r="DF279" s="45"/>
      <c r="DG279" s="45"/>
      <c r="DH279" s="45"/>
      <c r="DI279" s="45"/>
      <c r="DJ279" s="45"/>
      <c r="DK279" s="45"/>
      <c r="DL279" s="45"/>
      <c r="DM279" s="45"/>
      <c r="DN279" s="45"/>
      <c r="DO279" s="45"/>
      <c r="DP279" s="45"/>
      <c r="DQ279" s="45"/>
      <c r="DR279" s="45"/>
      <c r="DS279" s="45"/>
    </row>
    <row r="280" spans="3:123">
      <c r="C280" t="s">
        <v>894</v>
      </c>
      <c r="D280" t="s">
        <v>1384</v>
      </c>
      <c r="E280" t="s">
        <v>1504</v>
      </c>
      <c r="F280" s="95">
        <v>0.65</v>
      </c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5"/>
      <c r="AP280" s="95"/>
      <c r="AQ280" s="95"/>
      <c r="AR280" s="95"/>
      <c r="AT280" s="4"/>
      <c r="CI280" s="45"/>
      <c r="CJ280" s="45"/>
      <c r="CK280" s="45"/>
      <c r="CL280" s="45"/>
      <c r="CM280" s="45"/>
      <c r="CN280" s="45"/>
      <c r="CO280" s="45"/>
      <c r="CP280" s="45"/>
      <c r="CQ280" s="45"/>
      <c r="CR280" s="45"/>
      <c r="CS280" s="45"/>
      <c r="CT280" s="45"/>
      <c r="CU280" s="45"/>
      <c r="CV280" s="45"/>
      <c r="CW280" s="45"/>
      <c r="CX280" s="45"/>
      <c r="CY280" s="45"/>
      <c r="CZ280" s="45"/>
      <c r="DA280" s="45"/>
      <c r="DB280" s="45"/>
      <c r="DC280" s="45"/>
      <c r="DD280" s="45"/>
      <c r="DE280" s="45"/>
      <c r="DF280" s="45"/>
      <c r="DG280" s="45"/>
      <c r="DH280" s="45"/>
      <c r="DI280" s="45"/>
      <c r="DJ280" s="45"/>
      <c r="DK280" s="45"/>
      <c r="DL280" s="45"/>
      <c r="DM280" s="45"/>
      <c r="DN280" s="45"/>
      <c r="DO280" s="45"/>
      <c r="DP280" s="45"/>
      <c r="DQ280" s="45"/>
      <c r="DR280" s="45"/>
      <c r="DS280" s="45"/>
    </row>
    <row r="281" spans="3:123">
      <c r="C281" t="s">
        <v>894</v>
      </c>
      <c r="D281" t="s">
        <v>1391</v>
      </c>
      <c r="E281" t="s">
        <v>1504</v>
      </c>
      <c r="F281" s="17">
        <v>31.536</v>
      </c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T281" s="4"/>
      <c r="CI281" s="45"/>
      <c r="CJ281" s="45"/>
      <c r="CK281" s="45"/>
      <c r="CL281" s="45"/>
      <c r="CM281" s="45"/>
      <c r="CN281" s="45"/>
      <c r="CO281" s="45"/>
      <c r="CP281" s="45"/>
      <c r="CQ281" s="45"/>
      <c r="CR281" s="45"/>
      <c r="CS281" s="45"/>
      <c r="CT281" s="45"/>
      <c r="CU281" s="45"/>
      <c r="CV281" s="45"/>
      <c r="CW281" s="45"/>
      <c r="CX281" s="45"/>
      <c r="CY281" s="45"/>
      <c r="CZ281" s="45"/>
      <c r="DA281" s="45"/>
      <c r="DB281" s="45"/>
      <c r="DC281" s="45"/>
      <c r="DD281" s="45"/>
      <c r="DE281" s="45"/>
      <c r="DF281" s="45"/>
      <c r="DG281" s="45"/>
      <c r="DH281" s="45"/>
      <c r="DI281" s="45"/>
      <c r="DJ281" s="45"/>
      <c r="DK281" s="45"/>
      <c r="DL281" s="45"/>
      <c r="DM281" s="45"/>
      <c r="DN281" s="45"/>
      <c r="DO281" s="45"/>
      <c r="DP281" s="45"/>
      <c r="DQ281" s="45"/>
      <c r="DR281" s="45"/>
      <c r="DS281" s="45"/>
    </row>
    <row r="282" spans="3:123">
      <c r="C282" t="s">
        <v>894</v>
      </c>
      <c r="D282" t="s">
        <v>1503</v>
      </c>
      <c r="E282" t="s">
        <v>228</v>
      </c>
      <c r="F282" s="95">
        <v>1.25</v>
      </c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5"/>
      <c r="AP282" s="95"/>
      <c r="AQ282" s="95"/>
      <c r="AR282" s="95"/>
      <c r="AT282" s="55"/>
      <c r="CI282" s="45"/>
      <c r="CJ282" s="45"/>
      <c r="CK282" s="45"/>
      <c r="CL282" s="45"/>
      <c r="CM282" s="45"/>
      <c r="CN282" s="45"/>
      <c r="CO282" s="45"/>
      <c r="CP282" s="45"/>
      <c r="CQ282" s="45"/>
      <c r="CR282" s="45"/>
      <c r="CS282" s="45"/>
      <c r="CT282" s="45"/>
      <c r="CU282" s="45"/>
      <c r="CV282" s="45"/>
      <c r="CW282" s="45"/>
      <c r="CX282" s="45"/>
      <c r="CY282" s="45"/>
      <c r="CZ282" s="45"/>
      <c r="DA282" s="45"/>
      <c r="DB282" s="45"/>
      <c r="DC282" s="45"/>
      <c r="DD282" s="45"/>
      <c r="DE282" s="45"/>
      <c r="DF282" s="45"/>
      <c r="DG282" s="45"/>
      <c r="DH282" s="45"/>
      <c r="DI282" s="45"/>
      <c r="DJ282" s="45"/>
      <c r="DK282" s="45"/>
      <c r="DL282" s="45"/>
      <c r="DM282" s="45"/>
      <c r="DN282" s="45"/>
      <c r="DO282" s="45"/>
      <c r="DP282" s="45"/>
      <c r="DQ282" s="45"/>
      <c r="DR282" s="45"/>
      <c r="DS282" s="45"/>
    </row>
    <row r="283" spans="3:123">
      <c r="C283" t="s">
        <v>894</v>
      </c>
      <c r="D283" t="s">
        <v>1393</v>
      </c>
      <c r="E283" t="s">
        <v>1504</v>
      </c>
      <c r="F283" s="24">
        <v>30</v>
      </c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5"/>
      <c r="AP283" s="95"/>
      <c r="AQ283" s="95"/>
      <c r="AR283" s="95"/>
      <c r="AT283" s="4"/>
      <c r="CI283" s="45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5"/>
      <c r="CU283" s="45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5"/>
      <c r="DG283" s="45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5"/>
      <c r="DS283" s="45"/>
    </row>
    <row r="284" spans="3:123">
      <c r="C284" t="s">
        <v>894</v>
      </c>
      <c r="D284" t="s">
        <v>1505</v>
      </c>
      <c r="E284" t="s">
        <v>1264</v>
      </c>
      <c r="F284" s="17">
        <v>1</v>
      </c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T284" s="56" t="str">
        <f>E284</f>
        <v>ICHHTH</v>
      </c>
      <c r="AV284" s="45">
        <f t="shared" ref="AV284:CF284" si="548">CI284*IF(G284&lt;&gt;"",IF(G282&lt;&gt;"",G284/G282,G284/$F282),IF(G282&lt;&gt;"",$F284/G282,$F284/$F282))</f>
        <v>0.0105128821621621</v>
      </c>
      <c r="AW284" s="45">
        <f t="shared" si="548"/>
        <v>0</v>
      </c>
      <c r="AX284" s="45">
        <f t="shared" si="548"/>
        <v>0.0870248071216615</v>
      </c>
      <c r="AY284" s="45">
        <f t="shared" si="548"/>
        <v>0</v>
      </c>
      <c r="AZ284" s="45">
        <f t="shared" si="548"/>
        <v>0</v>
      </c>
      <c r="BA284" s="45">
        <f t="shared" si="548"/>
        <v>0.00221675467510657</v>
      </c>
      <c r="BB284" s="45">
        <f t="shared" si="548"/>
        <v>0.0816684316738929</v>
      </c>
      <c r="BC284" s="45">
        <f t="shared" si="548"/>
        <v>0</v>
      </c>
      <c r="BD284" s="45">
        <f t="shared" si="548"/>
        <v>0</v>
      </c>
      <c r="BE284" s="45">
        <f t="shared" si="548"/>
        <v>0</v>
      </c>
      <c r="BF284" s="45">
        <f t="shared" si="548"/>
        <v>1.99049690747661</v>
      </c>
      <c r="BG284" s="45">
        <f t="shared" si="548"/>
        <v>0</v>
      </c>
      <c r="BH284" s="45">
        <f t="shared" si="548"/>
        <v>2.18314087687789</v>
      </c>
      <c r="BI284" s="45">
        <f t="shared" si="548"/>
        <v>0</v>
      </c>
      <c r="BJ284" s="45">
        <f t="shared" si="548"/>
        <v>0</v>
      </c>
      <c r="BK284" s="45">
        <f t="shared" si="548"/>
        <v>0</v>
      </c>
      <c r="BL284" s="45">
        <f t="shared" si="548"/>
        <v>0</v>
      </c>
      <c r="BM284" s="45">
        <f t="shared" si="548"/>
        <v>0</v>
      </c>
      <c r="BN284" s="45">
        <f t="shared" si="548"/>
        <v>0</v>
      </c>
      <c r="BO284" s="45">
        <f t="shared" si="548"/>
        <v>0</v>
      </c>
      <c r="BP284" s="45">
        <f t="shared" si="548"/>
        <v>0</v>
      </c>
      <c r="BQ284" s="45">
        <f t="shared" si="548"/>
        <v>0</v>
      </c>
      <c r="BR284" s="45">
        <f t="shared" si="548"/>
        <v>0</v>
      </c>
      <c r="BS284" s="45">
        <f t="shared" si="548"/>
        <v>0</v>
      </c>
      <c r="BT284" s="45">
        <f t="shared" si="548"/>
        <v>0.265539367774936</v>
      </c>
      <c r="BU284" s="45">
        <f t="shared" si="548"/>
        <v>0.2352</v>
      </c>
      <c r="BV284" s="45">
        <f t="shared" si="548"/>
        <v>0.00626455773734461</v>
      </c>
      <c r="BW284" s="45">
        <f t="shared" si="548"/>
        <v>0</v>
      </c>
      <c r="BX284" s="45">
        <f t="shared" si="548"/>
        <v>0</v>
      </c>
      <c r="BY284" s="45">
        <f t="shared" si="548"/>
        <v>0</v>
      </c>
      <c r="BZ284" s="45">
        <f t="shared" si="548"/>
        <v>0.00323788080049162</v>
      </c>
      <c r="CA284" s="45">
        <f t="shared" si="548"/>
        <v>0</v>
      </c>
      <c r="CB284" s="45">
        <f t="shared" si="548"/>
        <v>0</v>
      </c>
      <c r="CC284" s="45">
        <f t="shared" si="548"/>
        <v>0</v>
      </c>
      <c r="CD284" s="45">
        <f t="shared" si="548"/>
        <v>0</v>
      </c>
      <c r="CE284" s="45">
        <f t="shared" si="548"/>
        <v>0</v>
      </c>
      <c r="CF284" s="45">
        <f t="shared" si="548"/>
        <v>0</v>
      </c>
      <c r="CH284" s="55" t="str">
        <f>E282</f>
        <v>INDCOA</v>
      </c>
      <c r="CI284" s="45">
        <f t="shared" ref="CI284:DS284" si="549">(AZ5-CM5)*G33*G50</f>
        <v>0.0131411027027027</v>
      </c>
      <c r="CJ284" s="45">
        <f t="shared" si="549"/>
        <v>0</v>
      </c>
      <c r="CK284" s="45">
        <f t="shared" si="549"/>
        <v>0.108781008902077</v>
      </c>
      <c r="CL284" s="45">
        <f t="shared" si="549"/>
        <v>0</v>
      </c>
      <c r="CM284" s="45">
        <f t="shared" si="549"/>
        <v>0</v>
      </c>
      <c r="CN284" s="45">
        <f t="shared" si="549"/>
        <v>0.00277094334388321</v>
      </c>
      <c r="CO284" s="45">
        <f t="shared" si="549"/>
        <v>0.102085539592366</v>
      </c>
      <c r="CP284" s="45">
        <f t="shared" si="549"/>
        <v>0</v>
      </c>
      <c r="CQ284" s="45">
        <f t="shared" si="549"/>
        <v>0</v>
      </c>
      <c r="CR284" s="45">
        <f t="shared" si="549"/>
        <v>0</v>
      </c>
      <c r="CS284" s="45">
        <f t="shared" si="549"/>
        <v>2.48812113434577</v>
      </c>
      <c r="CT284" s="45">
        <f t="shared" si="549"/>
        <v>0</v>
      </c>
      <c r="CU284" s="45">
        <f t="shared" si="549"/>
        <v>2.72892609609737</v>
      </c>
      <c r="CV284" s="45">
        <f t="shared" si="549"/>
        <v>0</v>
      </c>
      <c r="CW284" s="45">
        <f t="shared" si="549"/>
        <v>0</v>
      </c>
      <c r="CX284" s="45">
        <f t="shared" si="549"/>
        <v>0</v>
      </c>
      <c r="CY284" s="45">
        <f t="shared" si="549"/>
        <v>0</v>
      </c>
      <c r="CZ284" s="45">
        <f t="shared" si="549"/>
        <v>0</v>
      </c>
      <c r="DA284" s="45">
        <f t="shared" si="549"/>
        <v>0</v>
      </c>
      <c r="DB284" s="45">
        <f t="shared" si="549"/>
        <v>0</v>
      </c>
      <c r="DC284" s="45">
        <f t="shared" si="549"/>
        <v>0</v>
      </c>
      <c r="DD284" s="45">
        <f t="shared" si="549"/>
        <v>0</v>
      </c>
      <c r="DE284" s="45">
        <f t="shared" si="549"/>
        <v>0</v>
      </c>
      <c r="DF284" s="45">
        <f t="shared" si="549"/>
        <v>0</v>
      </c>
      <c r="DG284" s="45">
        <f t="shared" si="549"/>
        <v>0.33192420971867</v>
      </c>
      <c r="DH284" s="45">
        <f t="shared" si="549"/>
        <v>0.294</v>
      </c>
      <c r="DI284" s="45">
        <f t="shared" si="549"/>
        <v>0.00783069717168077</v>
      </c>
      <c r="DJ284" s="45">
        <f t="shared" si="549"/>
        <v>0</v>
      </c>
      <c r="DK284" s="45">
        <f t="shared" si="549"/>
        <v>0</v>
      </c>
      <c r="DL284" s="45">
        <f t="shared" si="549"/>
        <v>0</v>
      </c>
      <c r="DM284" s="45">
        <f t="shared" si="549"/>
        <v>0.00404735100061452</v>
      </c>
      <c r="DN284" s="45">
        <f t="shared" si="549"/>
        <v>0</v>
      </c>
      <c r="DO284" s="45">
        <f t="shared" si="549"/>
        <v>0</v>
      </c>
      <c r="DP284" s="45">
        <f t="shared" si="549"/>
        <v>0</v>
      </c>
      <c r="DQ284" s="45">
        <f t="shared" si="549"/>
        <v>0</v>
      </c>
      <c r="DR284" s="45">
        <f t="shared" si="549"/>
        <v>0</v>
      </c>
      <c r="DS284" s="45">
        <f t="shared" si="549"/>
        <v>0</v>
      </c>
    </row>
    <row r="285" spans="3:123">
      <c r="C285" t="s">
        <v>894</v>
      </c>
      <c r="D285" t="s">
        <v>1392</v>
      </c>
      <c r="E285" t="s">
        <v>1504</v>
      </c>
      <c r="F285" s="95">
        <v>1</v>
      </c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5"/>
      <c r="AP285" s="95"/>
      <c r="AQ285" s="95"/>
      <c r="AR285" s="95"/>
      <c r="AT285" s="4"/>
      <c r="CI285" s="45"/>
      <c r="CJ285" s="45"/>
      <c r="CK285" s="45"/>
      <c r="CL285" s="45"/>
      <c r="CM285" s="45"/>
      <c r="CN285" s="45"/>
      <c r="CO285" s="45"/>
      <c r="CP285" s="45"/>
      <c r="CQ285" s="45"/>
      <c r="CR285" s="45"/>
      <c r="CS285" s="45"/>
      <c r="CT285" s="45"/>
      <c r="CU285" s="45"/>
      <c r="CV285" s="45"/>
      <c r="CW285" s="45"/>
      <c r="CX285" s="45"/>
      <c r="CY285" s="45"/>
      <c r="CZ285" s="45"/>
      <c r="DA285" s="45"/>
      <c r="DB285" s="45"/>
      <c r="DC285" s="45"/>
      <c r="DD285" s="45"/>
      <c r="DE285" s="45"/>
      <c r="DF285" s="45"/>
      <c r="DG285" s="45"/>
      <c r="DH285" s="45"/>
      <c r="DI285" s="45"/>
      <c r="DJ285" s="45"/>
      <c r="DK285" s="45"/>
      <c r="DL285" s="45"/>
      <c r="DM285" s="45"/>
      <c r="DN285" s="45"/>
      <c r="DO285" s="45"/>
      <c r="DP285" s="45"/>
      <c r="DQ285" s="45"/>
      <c r="DR285" s="45"/>
      <c r="DS285" s="45"/>
    </row>
    <row r="286" spans="3:123">
      <c r="C286" s="14" t="s">
        <v>894</v>
      </c>
      <c r="D286" s="14" t="s">
        <v>1387</v>
      </c>
      <c r="E286" s="14" t="s">
        <v>1504</v>
      </c>
      <c r="F286" s="231"/>
      <c r="G286" s="230">
        <f t="shared" ref="G286:AQ286" si="550">IF(G280&lt;&gt;"",AV284/G280/$F281,AV284/$F280/$F281)</f>
        <v>0.000512863548479986</v>
      </c>
      <c r="H286" s="230">
        <f t="shared" si="550"/>
        <v>0</v>
      </c>
      <c r="I286" s="230">
        <f t="shared" si="550"/>
        <v>0.00424544389423865</v>
      </c>
      <c r="J286" s="230">
        <f t="shared" si="550"/>
        <v>0</v>
      </c>
      <c r="K286" s="230">
        <f t="shared" si="550"/>
        <v>0</v>
      </c>
      <c r="L286" s="230">
        <f t="shared" si="550"/>
        <v>0.000108142814810257</v>
      </c>
      <c r="M286" s="230">
        <f t="shared" si="550"/>
        <v>0.00398413689233759</v>
      </c>
      <c r="N286" s="230">
        <f t="shared" si="550"/>
        <v>0</v>
      </c>
      <c r="O286" s="230">
        <f t="shared" si="550"/>
        <v>0</v>
      </c>
      <c r="P286" s="230">
        <f t="shared" si="550"/>
        <v>0</v>
      </c>
      <c r="Q286" s="230">
        <f t="shared" si="550"/>
        <v>0.0971049890467847</v>
      </c>
      <c r="R286" s="230">
        <f t="shared" si="550"/>
        <v>0</v>
      </c>
      <c r="S286" s="230">
        <f t="shared" si="550"/>
        <v>0.10650298934931</v>
      </c>
      <c r="T286" s="230">
        <f t="shared" si="550"/>
        <v>0</v>
      </c>
      <c r="U286" s="230">
        <f t="shared" si="550"/>
        <v>0</v>
      </c>
      <c r="V286" s="230">
        <f t="shared" si="550"/>
        <v>0</v>
      </c>
      <c r="W286" s="230">
        <f t="shared" si="550"/>
        <v>0</v>
      </c>
      <c r="X286" s="230">
        <f t="shared" si="550"/>
        <v>0</v>
      </c>
      <c r="Y286" s="230">
        <f t="shared" si="550"/>
        <v>0</v>
      </c>
      <c r="Z286" s="230">
        <f t="shared" si="550"/>
        <v>0</v>
      </c>
      <c r="AA286" s="230">
        <f t="shared" si="550"/>
        <v>0</v>
      </c>
      <c r="AB286" s="230">
        <f t="shared" si="550"/>
        <v>0</v>
      </c>
      <c r="AC286" s="230">
        <f t="shared" si="550"/>
        <v>0</v>
      </c>
      <c r="AD286" s="230">
        <f t="shared" si="550"/>
        <v>0</v>
      </c>
      <c r="AE286" s="230">
        <f t="shared" si="550"/>
        <v>0.012954150947144</v>
      </c>
      <c r="AF286" s="230">
        <f t="shared" si="550"/>
        <v>0.0114740662685868</v>
      </c>
      <c r="AG286" s="230">
        <f t="shared" si="550"/>
        <v>0.000305612034956124</v>
      </c>
      <c r="AH286" s="230">
        <f t="shared" si="550"/>
        <v>0</v>
      </c>
      <c r="AI286" s="230">
        <f t="shared" si="550"/>
        <v>0</v>
      </c>
      <c r="AJ286" s="230">
        <f t="shared" si="550"/>
        <v>0</v>
      </c>
      <c r="AK286" s="230">
        <f t="shared" si="550"/>
        <v>0.000157957733310484</v>
      </c>
      <c r="AL286" s="230">
        <f t="shared" si="550"/>
        <v>0</v>
      </c>
      <c r="AM286" s="230">
        <f t="shared" si="550"/>
        <v>0</v>
      </c>
      <c r="AN286" s="230">
        <f t="shared" si="550"/>
        <v>0</v>
      </c>
      <c r="AO286" s="230">
        <f t="shared" si="550"/>
        <v>0</v>
      </c>
      <c r="AP286" s="230">
        <f t="shared" si="550"/>
        <v>0</v>
      </c>
      <c r="AQ286" s="230">
        <f t="shared" si="550"/>
        <v>0</v>
      </c>
      <c r="AR286" s="195"/>
      <c r="AT286" s="4"/>
      <c r="CI286" s="45"/>
      <c r="CJ286" s="45"/>
      <c r="CK286" s="45"/>
      <c r="CL286" s="45"/>
      <c r="CM286" s="45"/>
      <c r="CN286" s="45"/>
      <c r="CO286" s="45"/>
      <c r="CP286" s="45"/>
      <c r="CQ286" s="45"/>
      <c r="CR286" s="45"/>
      <c r="CS286" s="45"/>
      <c r="CT286" s="45"/>
      <c r="CU286" s="45"/>
      <c r="CV286" s="45"/>
      <c r="CW286" s="45"/>
      <c r="CX286" s="45"/>
      <c r="CY286" s="45"/>
      <c r="CZ286" s="45"/>
      <c r="DA286" s="45"/>
      <c r="DB286" s="45"/>
      <c r="DC286" s="45"/>
      <c r="DD286" s="45"/>
      <c r="DE286" s="45"/>
      <c r="DF286" s="45"/>
      <c r="DG286" s="45"/>
      <c r="DH286" s="45"/>
      <c r="DI286" s="45"/>
      <c r="DJ286" s="45"/>
      <c r="DK286" s="45"/>
      <c r="DL286" s="45"/>
      <c r="DM286" s="45"/>
      <c r="DN286" s="45"/>
      <c r="DO286" s="45"/>
      <c r="DP286" s="45"/>
      <c r="DQ286" s="45"/>
      <c r="DR286" s="45"/>
      <c r="DS286" s="45"/>
    </row>
    <row r="287" spans="3:123">
      <c r="C287" t="s">
        <v>896</v>
      </c>
      <c r="D287" t="s">
        <v>1384</v>
      </c>
      <c r="E287" t="s">
        <v>1504</v>
      </c>
      <c r="F287" s="95">
        <v>0.65</v>
      </c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5"/>
      <c r="AP287" s="95"/>
      <c r="AQ287" s="95"/>
      <c r="AR287" s="95"/>
      <c r="AT287" s="4"/>
      <c r="CI287" s="45"/>
      <c r="CJ287" s="45"/>
      <c r="CK287" s="45"/>
      <c r="CL287" s="45"/>
      <c r="CM287" s="45"/>
      <c r="CN287" s="45"/>
      <c r="CO287" s="45"/>
      <c r="CP287" s="45"/>
      <c r="CQ287" s="45"/>
      <c r="CR287" s="45"/>
      <c r="CS287" s="45"/>
      <c r="CT287" s="45"/>
      <c r="CU287" s="45"/>
      <c r="CV287" s="45"/>
      <c r="CW287" s="45"/>
      <c r="CX287" s="45"/>
      <c r="CY287" s="45"/>
      <c r="CZ287" s="45"/>
      <c r="DA287" s="45"/>
      <c r="DB287" s="45"/>
      <c r="DC287" s="45"/>
      <c r="DD287" s="45"/>
      <c r="DE287" s="45"/>
      <c r="DF287" s="45"/>
      <c r="DG287" s="45"/>
      <c r="DH287" s="45"/>
      <c r="DI287" s="45"/>
      <c r="DJ287" s="45"/>
      <c r="DK287" s="45"/>
      <c r="DL287" s="45"/>
      <c r="DM287" s="45"/>
      <c r="DN287" s="45"/>
      <c r="DO287" s="45"/>
      <c r="DP287" s="45"/>
      <c r="DQ287" s="45"/>
      <c r="DR287" s="45"/>
      <c r="DS287" s="45"/>
    </row>
    <row r="288" spans="3:123">
      <c r="C288" t="s">
        <v>896</v>
      </c>
      <c r="D288" t="s">
        <v>1391</v>
      </c>
      <c r="E288" t="s">
        <v>1504</v>
      </c>
      <c r="F288" s="17">
        <v>31.536</v>
      </c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T288" s="4"/>
      <c r="CI288" s="45"/>
      <c r="CJ288" s="45"/>
      <c r="CK288" s="45"/>
      <c r="CL288" s="45"/>
      <c r="CM288" s="45"/>
      <c r="CN288" s="45"/>
      <c r="CO288" s="45"/>
      <c r="CP288" s="45"/>
      <c r="CQ288" s="45"/>
      <c r="CR288" s="45"/>
      <c r="CS288" s="45"/>
      <c r="CT288" s="45"/>
      <c r="CU288" s="45"/>
      <c r="CV288" s="45"/>
      <c r="CW288" s="45"/>
      <c r="CX288" s="45"/>
      <c r="CY288" s="45"/>
      <c r="CZ288" s="45"/>
      <c r="DA288" s="45"/>
      <c r="DB288" s="45"/>
      <c r="DC288" s="45"/>
      <c r="DD288" s="45"/>
      <c r="DE288" s="45"/>
      <c r="DF288" s="45"/>
      <c r="DG288" s="45"/>
      <c r="DH288" s="45"/>
      <c r="DI288" s="45"/>
      <c r="DJ288" s="45"/>
      <c r="DK288" s="45"/>
      <c r="DL288" s="45"/>
      <c r="DM288" s="45"/>
      <c r="DN288" s="45"/>
      <c r="DO288" s="45"/>
      <c r="DP288" s="45"/>
      <c r="DQ288" s="45"/>
      <c r="DR288" s="45"/>
      <c r="DS288" s="45"/>
    </row>
    <row r="289" spans="3:123">
      <c r="C289" t="s">
        <v>896</v>
      </c>
      <c r="D289" t="s">
        <v>1503</v>
      </c>
      <c r="E289" t="s">
        <v>232</v>
      </c>
      <c r="F289" s="95">
        <v>1.25</v>
      </c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5"/>
      <c r="AP289" s="95"/>
      <c r="AQ289" s="95"/>
      <c r="AR289" s="95"/>
      <c r="AT289" s="55"/>
      <c r="CI289" s="45"/>
      <c r="CJ289" s="45"/>
      <c r="CK289" s="45"/>
      <c r="CL289" s="45"/>
      <c r="CM289" s="45"/>
      <c r="CN289" s="45"/>
      <c r="CO289" s="45"/>
      <c r="CP289" s="45"/>
      <c r="CQ289" s="45"/>
      <c r="CR289" s="45"/>
      <c r="CS289" s="45"/>
      <c r="CT289" s="45"/>
      <c r="CU289" s="45"/>
      <c r="CV289" s="45"/>
      <c r="CW289" s="45"/>
      <c r="CX289" s="45"/>
      <c r="CY289" s="45"/>
      <c r="CZ289" s="45"/>
      <c r="DA289" s="45"/>
      <c r="DB289" s="45"/>
      <c r="DC289" s="45"/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5"/>
      <c r="DR289" s="45"/>
      <c r="DS289" s="45"/>
    </row>
    <row r="290" spans="3:123">
      <c r="C290" t="s">
        <v>896</v>
      </c>
      <c r="D290" t="s">
        <v>1393</v>
      </c>
      <c r="E290" t="s">
        <v>1504</v>
      </c>
      <c r="F290" s="24">
        <v>30</v>
      </c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5"/>
      <c r="AP290" s="95"/>
      <c r="AQ290" s="95"/>
      <c r="AR290" s="95"/>
      <c r="AT290" s="4"/>
      <c r="CI290" s="45"/>
      <c r="CJ290" s="45"/>
      <c r="CK290" s="45"/>
      <c r="CL290" s="45"/>
      <c r="CM290" s="45"/>
      <c r="CN290" s="45"/>
      <c r="CO290" s="45"/>
      <c r="CP290" s="45"/>
      <c r="CQ290" s="45"/>
      <c r="CR290" s="45"/>
      <c r="CS290" s="45"/>
      <c r="CT290" s="45"/>
      <c r="CU290" s="45"/>
      <c r="CV290" s="45"/>
      <c r="CW290" s="45"/>
      <c r="CX290" s="45"/>
      <c r="CY290" s="45"/>
      <c r="CZ290" s="45"/>
      <c r="DA290" s="45"/>
      <c r="DB290" s="45"/>
      <c r="DC290" s="45"/>
      <c r="DD290" s="45"/>
      <c r="DE290" s="45"/>
      <c r="DF290" s="45"/>
      <c r="DG290" s="45"/>
      <c r="DH290" s="45"/>
      <c r="DI290" s="45"/>
      <c r="DJ290" s="45"/>
      <c r="DK290" s="45"/>
      <c r="DL290" s="45"/>
      <c r="DM290" s="45"/>
      <c r="DN290" s="45"/>
      <c r="DO290" s="45"/>
      <c r="DP290" s="45"/>
      <c r="DQ290" s="45"/>
      <c r="DR290" s="45"/>
      <c r="DS290" s="45"/>
    </row>
    <row r="291" spans="3:123">
      <c r="C291" t="s">
        <v>896</v>
      </c>
      <c r="D291" t="s">
        <v>1505</v>
      </c>
      <c r="E291" t="s">
        <v>1264</v>
      </c>
      <c r="F291" s="17">
        <v>1</v>
      </c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T291" s="56" t="str">
        <f>E291</f>
        <v>ICHHTH</v>
      </c>
      <c r="AV291" s="45">
        <f t="shared" ref="AV291:CF291" si="551">CI291*IF(G291&lt;&gt;"",IF(G289&lt;&gt;"",G291/G289,G291/$F289),IF(G289&lt;&gt;"",$F291/G289,$F291/$F289))</f>
        <v>0</v>
      </c>
      <c r="AW291" s="45">
        <f t="shared" si="551"/>
        <v>0</v>
      </c>
      <c r="AX291" s="45">
        <f t="shared" si="551"/>
        <v>0</v>
      </c>
      <c r="AY291" s="45">
        <f t="shared" si="551"/>
        <v>0</v>
      </c>
      <c r="AZ291" s="45">
        <f t="shared" si="551"/>
        <v>0</v>
      </c>
      <c r="BA291" s="45">
        <f t="shared" si="551"/>
        <v>0</v>
      </c>
      <c r="BB291" s="45">
        <f t="shared" si="551"/>
        <v>0</v>
      </c>
      <c r="BC291" s="45">
        <f t="shared" si="551"/>
        <v>0</v>
      </c>
      <c r="BD291" s="45">
        <f t="shared" si="551"/>
        <v>0</v>
      </c>
      <c r="BE291" s="45">
        <f t="shared" si="551"/>
        <v>0</v>
      </c>
      <c r="BF291" s="45">
        <f t="shared" si="551"/>
        <v>0.1596</v>
      </c>
      <c r="BG291" s="45">
        <f t="shared" si="551"/>
        <v>0</v>
      </c>
      <c r="BH291" s="45">
        <f t="shared" si="551"/>
        <v>0</v>
      </c>
      <c r="BI291" s="45">
        <f t="shared" si="551"/>
        <v>0</v>
      </c>
      <c r="BJ291" s="45">
        <f t="shared" si="551"/>
        <v>0</v>
      </c>
      <c r="BK291" s="45">
        <f t="shared" si="551"/>
        <v>0</v>
      </c>
      <c r="BL291" s="45">
        <f t="shared" si="551"/>
        <v>0</v>
      </c>
      <c r="BM291" s="45">
        <f t="shared" si="551"/>
        <v>0.04816</v>
      </c>
      <c r="BN291" s="45">
        <f t="shared" si="551"/>
        <v>0</v>
      </c>
      <c r="BO291" s="45">
        <f t="shared" si="551"/>
        <v>0</v>
      </c>
      <c r="BP291" s="45">
        <f t="shared" si="551"/>
        <v>0</v>
      </c>
      <c r="BQ291" s="45">
        <f t="shared" si="551"/>
        <v>0</v>
      </c>
      <c r="BR291" s="45">
        <f t="shared" si="551"/>
        <v>0</v>
      </c>
      <c r="BS291" s="45">
        <f t="shared" si="551"/>
        <v>0</v>
      </c>
      <c r="BT291" s="45">
        <f t="shared" si="551"/>
        <v>0</v>
      </c>
      <c r="BU291" s="45">
        <f t="shared" si="551"/>
        <v>0.04816</v>
      </c>
      <c r="BV291" s="45">
        <f t="shared" si="551"/>
        <v>0</v>
      </c>
      <c r="BW291" s="45">
        <f t="shared" si="551"/>
        <v>0</v>
      </c>
      <c r="BX291" s="45">
        <f t="shared" si="551"/>
        <v>0</v>
      </c>
      <c r="BY291" s="45">
        <f t="shared" si="551"/>
        <v>0</v>
      </c>
      <c r="BZ291" s="45">
        <f t="shared" si="551"/>
        <v>0</v>
      </c>
      <c r="CA291" s="45">
        <f t="shared" si="551"/>
        <v>0</v>
      </c>
      <c r="CB291" s="45">
        <f t="shared" si="551"/>
        <v>0</v>
      </c>
      <c r="CC291" s="45">
        <f t="shared" si="551"/>
        <v>0</v>
      </c>
      <c r="CD291" s="45">
        <f t="shared" si="551"/>
        <v>0</v>
      </c>
      <c r="CE291" s="45">
        <f t="shared" si="551"/>
        <v>0</v>
      </c>
      <c r="CF291" s="45">
        <f t="shared" si="551"/>
        <v>0</v>
      </c>
      <c r="CH291" s="55" t="str">
        <f>E289</f>
        <v>INDCOK</v>
      </c>
      <c r="CI291" s="45">
        <f t="shared" ref="CI291:DS291" si="552">(AZ8-CM8)*G36*G55</f>
        <v>0</v>
      </c>
      <c r="CJ291" s="45">
        <f t="shared" si="552"/>
        <v>0</v>
      </c>
      <c r="CK291" s="45">
        <f t="shared" si="552"/>
        <v>0</v>
      </c>
      <c r="CL291" s="45">
        <f t="shared" si="552"/>
        <v>0</v>
      </c>
      <c r="CM291" s="45">
        <f t="shared" si="552"/>
        <v>0</v>
      </c>
      <c r="CN291" s="45">
        <f t="shared" si="552"/>
        <v>0</v>
      </c>
      <c r="CO291" s="45">
        <f t="shared" si="552"/>
        <v>0</v>
      </c>
      <c r="CP291" s="45">
        <f t="shared" si="552"/>
        <v>0</v>
      </c>
      <c r="CQ291" s="45">
        <f t="shared" si="552"/>
        <v>0</v>
      </c>
      <c r="CR291" s="45">
        <f t="shared" si="552"/>
        <v>0</v>
      </c>
      <c r="CS291" s="45">
        <f t="shared" si="552"/>
        <v>0.1995</v>
      </c>
      <c r="CT291" s="45">
        <f t="shared" si="552"/>
        <v>0</v>
      </c>
      <c r="CU291" s="45">
        <f t="shared" si="552"/>
        <v>0</v>
      </c>
      <c r="CV291" s="45">
        <f t="shared" si="552"/>
        <v>0</v>
      </c>
      <c r="CW291" s="45">
        <f t="shared" si="552"/>
        <v>0</v>
      </c>
      <c r="CX291" s="45">
        <f t="shared" si="552"/>
        <v>0</v>
      </c>
      <c r="CY291" s="45">
        <f t="shared" si="552"/>
        <v>0</v>
      </c>
      <c r="CZ291" s="45">
        <f t="shared" si="552"/>
        <v>0.0602</v>
      </c>
      <c r="DA291" s="45">
        <f t="shared" si="552"/>
        <v>0</v>
      </c>
      <c r="DB291" s="45">
        <f t="shared" si="552"/>
        <v>0</v>
      </c>
      <c r="DC291" s="45">
        <f t="shared" si="552"/>
        <v>0</v>
      </c>
      <c r="DD291" s="45">
        <f t="shared" si="552"/>
        <v>0</v>
      </c>
      <c r="DE291" s="45">
        <f t="shared" si="552"/>
        <v>0</v>
      </c>
      <c r="DF291" s="45">
        <f t="shared" si="552"/>
        <v>0</v>
      </c>
      <c r="DG291" s="45">
        <f t="shared" si="552"/>
        <v>0</v>
      </c>
      <c r="DH291" s="45">
        <f t="shared" si="552"/>
        <v>0.0602</v>
      </c>
      <c r="DI291" s="45">
        <f t="shared" si="552"/>
        <v>0</v>
      </c>
      <c r="DJ291" s="45">
        <f t="shared" si="552"/>
        <v>0</v>
      </c>
      <c r="DK291" s="45">
        <f t="shared" si="552"/>
        <v>0</v>
      </c>
      <c r="DL291" s="45">
        <f t="shared" si="552"/>
        <v>0</v>
      </c>
      <c r="DM291" s="45">
        <f t="shared" si="552"/>
        <v>0</v>
      </c>
      <c r="DN291" s="45">
        <f t="shared" si="552"/>
        <v>0</v>
      </c>
      <c r="DO291" s="45">
        <f t="shared" si="552"/>
        <v>0</v>
      </c>
      <c r="DP291" s="45">
        <f t="shared" si="552"/>
        <v>0</v>
      </c>
      <c r="DQ291" s="45">
        <f t="shared" si="552"/>
        <v>0</v>
      </c>
      <c r="DR291" s="45">
        <f t="shared" si="552"/>
        <v>0</v>
      </c>
      <c r="DS291" s="45">
        <f t="shared" si="552"/>
        <v>0</v>
      </c>
    </row>
    <row r="292" spans="3:123">
      <c r="C292" t="s">
        <v>896</v>
      </c>
      <c r="D292" t="s">
        <v>1392</v>
      </c>
      <c r="E292" t="s">
        <v>1504</v>
      </c>
      <c r="F292" s="95">
        <v>1</v>
      </c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5"/>
      <c r="AP292" s="95"/>
      <c r="AQ292" s="95"/>
      <c r="AR292" s="95"/>
      <c r="AT292" s="4"/>
      <c r="CI292" s="45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5"/>
      <c r="CU292" s="45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5"/>
      <c r="DG292" s="45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</row>
    <row r="293" spans="3:123">
      <c r="C293" s="14" t="s">
        <v>896</v>
      </c>
      <c r="D293" s="14" t="s">
        <v>1387</v>
      </c>
      <c r="E293" s="14" t="s">
        <v>1504</v>
      </c>
      <c r="F293" s="231"/>
      <c r="G293" s="230">
        <f t="shared" ref="G293:AQ293" si="553">IF(G287&lt;&gt;"",AV291/G287/$F288,AV291/$F287/$F288)</f>
        <v>0</v>
      </c>
      <c r="H293" s="230">
        <f t="shared" si="553"/>
        <v>0</v>
      </c>
      <c r="I293" s="230">
        <f t="shared" si="553"/>
        <v>0</v>
      </c>
      <c r="J293" s="230">
        <f t="shared" si="553"/>
        <v>0</v>
      </c>
      <c r="K293" s="230">
        <f t="shared" si="553"/>
        <v>0</v>
      </c>
      <c r="L293" s="230">
        <f t="shared" si="553"/>
        <v>0</v>
      </c>
      <c r="M293" s="230">
        <f t="shared" si="553"/>
        <v>0</v>
      </c>
      <c r="N293" s="230">
        <f t="shared" si="553"/>
        <v>0</v>
      </c>
      <c r="O293" s="230">
        <f t="shared" si="553"/>
        <v>0</v>
      </c>
      <c r="P293" s="230">
        <f t="shared" si="553"/>
        <v>0</v>
      </c>
      <c r="Q293" s="230">
        <f t="shared" si="553"/>
        <v>0.0077859735393982</v>
      </c>
      <c r="R293" s="230">
        <f t="shared" si="553"/>
        <v>0</v>
      </c>
      <c r="S293" s="230">
        <f t="shared" si="553"/>
        <v>0</v>
      </c>
      <c r="T293" s="230">
        <f t="shared" si="553"/>
        <v>0</v>
      </c>
      <c r="U293" s="230">
        <f t="shared" si="553"/>
        <v>0</v>
      </c>
      <c r="V293" s="230">
        <f t="shared" si="553"/>
        <v>0</v>
      </c>
      <c r="W293" s="230">
        <f t="shared" si="553"/>
        <v>0</v>
      </c>
      <c r="X293" s="230">
        <f t="shared" si="553"/>
        <v>0.00234945166452016</v>
      </c>
      <c r="Y293" s="230">
        <f t="shared" si="553"/>
        <v>0</v>
      </c>
      <c r="Z293" s="230">
        <f t="shared" si="553"/>
        <v>0</v>
      </c>
      <c r="AA293" s="230">
        <f t="shared" si="553"/>
        <v>0</v>
      </c>
      <c r="AB293" s="230">
        <f t="shared" si="553"/>
        <v>0</v>
      </c>
      <c r="AC293" s="230">
        <f t="shared" si="553"/>
        <v>0</v>
      </c>
      <c r="AD293" s="230">
        <f t="shared" si="553"/>
        <v>0</v>
      </c>
      <c r="AE293" s="230">
        <f t="shared" si="553"/>
        <v>0</v>
      </c>
      <c r="AF293" s="230">
        <f t="shared" si="553"/>
        <v>0.00234945166452016</v>
      </c>
      <c r="AG293" s="230">
        <f t="shared" si="553"/>
        <v>0</v>
      </c>
      <c r="AH293" s="230">
        <f t="shared" si="553"/>
        <v>0</v>
      </c>
      <c r="AI293" s="230">
        <f t="shared" si="553"/>
        <v>0</v>
      </c>
      <c r="AJ293" s="230">
        <f t="shared" si="553"/>
        <v>0</v>
      </c>
      <c r="AK293" s="230">
        <f t="shared" si="553"/>
        <v>0</v>
      </c>
      <c r="AL293" s="230">
        <f t="shared" si="553"/>
        <v>0</v>
      </c>
      <c r="AM293" s="230">
        <f t="shared" si="553"/>
        <v>0</v>
      </c>
      <c r="AN293" s="230">
        <f t="shared" si="553"/>
        <v>0</v>
      </c>
      <c r="AO293" s="230">
        <f t="shared" si="553"/>
        <v>0</v>
      </c>
      <c r="AP293" s="230">
        <f t="shared" si="553"/>
        <v>0</v>
      </c>
      <c r="AQ293" s="230">
        <f t="shared" si="553"/>
        <v>0</v>
      </c>
      <c r="AR293" s="195"/>
      <c r="AT293" s="4"/>
      <c r="CI293" s="45"/>
      <c r="CJ293" s="45"/>
      <c r="CK293" s="45"/>
      <c r="CL293" s="45"/>
      <c r="CM293" s="45"/>
      <c r="CN293" s="45"/>
      <c r="CO293" s="45"/>
      <c r="CP293" s="45"/>
      <c r="CQ293" s="45"/>
      <c r="CR293" s="45"/>
      <c r="CS293" s="45"/>
      <c r="CT293" s="45"/>
      <c r="CU293" s="45"/>
      <c r="CV293" s="45"/>
      <c r="CW293" s="45"/>
      <c r="CX293" s="45"/>
      <c r="CY293" s="45"/>
      <c r="CZ293" s="45"/>
      <c r="DA293" s="45"/>
      <c r="DB293" s="45"/>
      <c r="DC293" s="45"/>
      <c r="DD293" s="45"/>
      <c r="DE293" s="45"/>
      <c r="DF293" s="45"/>
      <c r="DG293" s="45"/>
      <c r="DH293" s="45"/>
      <c r="DI293" s="45"/>
      <c r="DJ293" s="45"/>
      <c r="DK293" s="45"/>
      <c r="DL293" s="45"/>
      <c r="DM293" s="45"/>
      <c r="DN293" s="45"/>
      <c r="DO293" s="45"/>
      <c r="DP293" s="45"/>
      <c r="DQ293" s="45"/>
      <c r="DR293" s="45"/>
      <c r="DS293" s="45"/>
    </row>
    <row r="294" spans="3:123">
      <c r="C294" t="s">
        <v>898</v>
      </c>
      <c r="D294" t="s">
        <v>1384</v>
      </c>
      <c r="E294" t="s">
        <v>1504</v>
      </c>
      <c r="F294" s="95">
        <v>0.65</v>
      </c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5"/>
      <c r="AP294" s="95"/>
      <c r="AQ294" s="95"/>
      <c r="AR294" s="95"/>
      <c r="AT294" s="4"/>
      <c r="CI294" s="45"/>
      <c r="CJ294" s="45"/>
      <c r="CK294" s="45"/>
      <c r="CL294" s="45"/>
      <c r="CM294" s="45"/>
      <c r="CN294" s="45"/>
      <c r="CO294" s="45"/>
      <c r="CP294" s="45"/>
      <c r="CQ294" s="45"/>
      <c r="CR294" s="45"/>
      <c r="CS294" s="45"/>
      <c r="CT294" s="45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45"/>
      <c r="DK294" s="45"/>
      <c r="DL294" s="45"/>
      <c r="DM294" s="45"/>
      <c r="DN294" s="45"/>
      <c r="DO294" s="45"/>
      <c r="DP294" s="45"/>
      <c r="DQ294" s="45"/>
      <c r="DR294" s="45"/>
      <c r="DS294" s="45"/>
    </row>
    <row r="295" spans="3:123">
      <c r="C295" t="s">
        <v>898</v>
      </c>
      <c r="D295" t="s">
        <v>1391</v>
      </c>
      <c r="E295" t="s">
        <v>1504</v>
      </c>
      <c r="F295" s="17">
        <v>31.536</v>
      </c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T295" s="4"/>
      <c r="CI295" s="45"/>
      <c r="CJ295" s="45"/>
      <c r="CK295" s="45"/>
      <c r="CL295" s="45"/>
      <c r="CM295" s="45"/>
      <c r="CN295" s="45"/>
      <c r="CO295" s="45"/>
      <c r="CP295" s="45"/>
      <c r="CQ295" s="45"/>
      <c r="CR295" s="45"/>
      <c r="CS295" s="45"/>
      <c r="CT295" s="45"/>
      <c r="CU295" s="45"/>
      <c r="CV295" s="45"/>
      <c r="CW295" s="45"/>
      <c r="CX295" s="45"/>
      <c r="CY295" s="45"/>
      <c r="CZ295" s="45"/>
      <c r="DA295" s="45"/>
      <c r="DB295" s="45"/>
      <c r="DC295" s="45"/>
      <c r="DD295" s="45"/>
      <c r="DE295" s="45"/>
      <c r="DF295" s="45"/>
      <c r="DG295" s="45"/>
      <c r="DH295" s="45"/>
      <c r="DI295" s="45"/>
      <c r="DJ295" s="45"/>
      <c r="DK295" s="45"/>
      <c r="DL295" s="45"/>
      <c r="DM295" s="45"/>
      <c r="DN295" s="45"/>
      <c r="DO295" s="45"/>
      <c r="DP295" s="45"/>
      <c r="DQ295" s="45"/>
      <c r="DR295" s="45"/>
      <c r="DS295" s="45"/>
    </row>
    <row r="296" spans="3:123">
      <c r="C296" t="s">
        <v>898</v>
      </c>
      <c r="D296" t="s">
        <v>1503</v>
      </c>
      <c r="E296" t="s">
        <v>247</v>
      </c>
      <c r="F296" s="95">
        <v>1</v>
      </c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5"/>
      <c r="AP296" s="95"/>
      <c r="AQ296" s="95"/>
      <c r="AR296" s="95"/>
      <c r="AT296" s="55"/>
      <c r="CI296" s="45"/>
      <c r="CJ296" s="45"/>
      <c r="CK296" s="45"/>
      <c r="CL296" s="45"/>
      <c r="CM296" s="45"/>
      <c r="CN296" s="45"/>
      <c r="CO296" s="45"/>
      <c r="CP296" s="45"/>
      <c r="CQ296" s="45"/>
      <c r="CR296" s="45"/>
      <c r="CS296" s="45"/>
      <c r="CT296" s="45"/>
      <c r="CU296" s="45"/>
      <c r="CV296" s="45"/>
      <c r="CW296" s="45"/>
      <c r="CX296" s="45"/>
      <c r="CY296" s="45"/>
      <c r="CZ296" s="45"/>
      <c r="DA296" s="45"/>
      <c r="DB296" s="45"/>
      <c r="DC296" s="45"/>
      <c r="DD296" s="45"/>
      <c r="DE296" s="45"/>
      <c r="DF296" s="45"/>
      <c r="DG296" s="45"/>
      <c r="DH296" s="45"/>
      <c r="DI296" s="45"/>
      <c r="DJ296" s="45"/>
      <c r="DK296" s="45"/>
      <c r="DL296" s="45"/>
      <c r="DM296" s="45"/>
      <c r="DN296" s="45"/>
      <c r="DO296" s="45"/>
      <c r="DP296" s="45"/>
      <c r="DQ296" s="45"/>
      <c r="DR296" s="45"/>
      <c r="DS296" s="45"/>
    </row>
    <row r="297" spans="3:123">
      <c r="C297" t="s">
        <v>898</v>
      </c>
      <c r="D297" t="s">
        <v>1393</v>
      </c>
      <c r="E297" t="s">
        <v>1504</v>
      </c>
      <c r="F297" s="24">
        <v>30</v>
      </c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5"/>
      <c r="AP297" s="95"/>
      <c r="AQ297" s="95"/>
      <c r="AR297" s="95"/>
      <c r="AT297" s="4"/>
      <c r="CI297" s="45"/>
      <c r="CJ297" s="45"/>
      <c r="CK297" s="45"/>
      <c r="CL297" s="45"/>
      <c r="CM297" s="45"/>
      <c r="CN297" s="45"/>
      <c r="CO297" s="45"/>
      <c r="CP297" s="45"/>
      <c r="CQ297" s="45"/>
      <c r="CR297" s="45"/>
      <c r="CS297" s="45"/>
      <c r="CT297" s="45"/>
      <c r="CU297" s="45"/>
      <c r="CV297" s="45"/>
      <c r="CW297" s="45"/>
      <c r="CX297" s="45"/>
      <c r="CY297" s="45"/>
      <c r="CZ297" s="45"/>
      <c r="DA297" s="45"/>
      <c r="DB297" s="45"/>
      <c r="DC297" s="45"/>
      <c r="DD297" s="45"/>
      <c r="DE297" s="45"/>
      <c r="DF297" s="45"/>
      <c r="DG297" s="45"/>
      <c r="DH297" s="45"/>
      <c r="DI297" s="45"/>
      <c r="DJ297" s="45"/>
      <c r="DK297" s="45"/>
      <c r="DL297" s="45"/>
      <c r="DM297" s="45"/>
      <c r="DN297" s="45"/>
      <c r="DO297" s="45"/>
      <c r="DP297" s="45"/>
      <c r="DQ297" s="45"/>
      <c r="DR297" s="45"/>
      <c r="DS297" s="45"/>
    </row>
    <row r="298" spans="3:123">
      <c r="C298" t="s">
        <v>898</v>
      </c>
      <c r="D298" t="s">
        <v>1505</v>
      </c>
      <c r="E298" t="s">
        <v>1264</v>
      </c>
      <c r="F298" s="17">
        <v>1</v>
      </c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T298" s="56" t="str">
        <f>E298</f>
        <v>ICHHTH</v>
      </c>
      <c r="AV298" s="45">
        <f t="shared" ref="AV298:CF298" si="554">CI298*IF(G298&lt;&gt;"",IF(G296&lt;&gt;"",G298/G296,G298/$F296),IF(G296&lt;&gt;"",$F298/G296,$F298/$F296))</f>
        <v>0</v>
      </c>
      <c r="AW298" s="45">
        <f t="shared" si="554"/>
        <v>0</v>
      </c>
      <c r="AX298" s="45">
        <f t="shared" si="554"/>
        <v>0</v>
      </c>
      <c r="AY298" s="45">
        <f t="shared" si="554"/>
        <v>0.155740835735276</v>
      </c>
      <c r="AZ298" s="45">
        <f t="shared" si="554"/>
        <v>0</v>
      </c>
      <c r="BA298" s="45">
        <f t="shared" si="554"/>
        <v>0</v>
      </c>
      <c r="BB298" s="45">
        <f t="shared" si="554"/>
        <v>0</v>
      </c>
      <c r="BC298" s="45">
        <f t="shared" si="554"/>
        <v>0</v>
      </c>
      <c r="BD298" s="45">
        <f t="shared" si="554"/>
        <v>0.08938</v>
      </c>
      <c r="BE298" s="45">
        <f t="shared" si="554"/>
        <v>0</v>
      </c>
      <c r="BF298" s="45">
        <f t="shared" si="554"/>
        <v>0</v>
      </c>
      <c r="BG298" s="45">
        <f t="shared" si="554"/>
        <v>0</v>
      </c>
      <c r="BH298" s="45">
        <f t="shared" si="554"/>
        <v>0</v>
      </c>
      <c r="BI298" s="45">
        <f t="shared" si="554"/>
        <v>0</v>
      </c>
      <c r="BJ298" s="45">
        <f t="shared" si="554"/>
        <v>0</v>
      </c>
      <c r="BK298" s="45">
        <f t="shared" si="554"/>
        <v>0</v>
      </c>
      <c r="BL298" s="45">
        <f t="shared" si="554"/>
        <v>0</v>
      </c>
      <c r="BM298" s="45">
        <f t="shared" si="554"/>
        <v>0</v>
      </c>
      <c r="BN298" s="45">
        <f t="shared" si="554"/>
        <v>0.236415</v>
      </c>
      <c r="BO298" s="45">
        <f t="shared" si="554"/>
        <v>0</v>
      </c>
      <c r="BP298" s="45">
        <f t="shared" si="554"/>
        <v>0</v>
      </c>
      <c r="BQ298" s="45">
        <f t="shared" si="554"/>
        <v>0</v>
      </c>
      <c r="BR298" s="45">
        <f t="shared" si="554"/>
        <v>0</v>
      </c>
      <c r="BS298" s="45">
        <f t="shared" si="554"/>
        <v>0</v>
      </c>
      <c r="BT298" s="45">
        <f t="shared" si="554"/>
        <v>0</v>
      </c>
      <c r="BU298" s="45">
        <f t="shared" si="554"/>
        <v>0</v>
      </c>
      <c r="BV298" s="45">
        <f t="shared" si="554"/>
        <v>0</v>
      </c>
      <c r="BW298" s="45">
        <f t="shared" si="554"/>
        <v>0</v>
      </c>
      <c r="BX298" s="45">
        <f t="shared" si="554"/>
        <v>0</v>
      </c>
      <c r="BY298" s="45">
        <f t="shared" si="554"/>
        <v>0</v>
      </c>
      <c r="BZ298" s="45">
        <f t="shared" si="554"/>
        <v>0.626917980474732</v>
      </c>
      <c r="CA298" s="45">
        <f t="shared" si="554"/>
        <v>0</v>
      </c>
      <c r="CB298" s="45">
        <f t="shared" si="554"/>
        <v>0</v>
      </c>
      <c r="CC298" s="45">
        <f t="shared" si="554"/>
        <v>0</v>
      </c>
      <c r="CD298" s="45">
        <f t="shared" si="554"/>
        <v>0</v>
      </c>
      <c r="CE298" s="45">
        <f t="shared" si="554"/>
        <v>0</v>
      </c>
      <c r="CF298" s="45">
        <f t="shared" si="554"/>
        <v>0</v>
      </c>
      <c r="CH298" s="55" t="str">
        <f>E296</f>
        <v>INDELC</v>
      </c>
      <c r="CI298" s="45">
        <f t="shared" ref="CI298:DS298" si="555">AZ18*G28*G85</f>
        <v>0</v>
      </c>
      <c r="CJ298" s="45">
        <f t="shared" si="555"/>
        <v>0</v>
      </c>
      <c r="CK298" s="45">
        <f t="shared" si="555"/>
        <v>0</v>
      </c>
      <c r="CL298" s="45">
        <f t="shared" si="555"/>
        <v>0.155740835735276</v>
      </c>
      <c r="CM298" s="45">
        <f t="shared" si="555"/>
        <v>0</v>
      </c>
      <c r="CN298" s="45">
        <f t="shared" si="555"/>
        <v>0</v>
      </c>
      <c r="CO298" s="45">
        <f t="shared" si="555"/>
        <v>0</v>
      </c>
      <c r="CP298" s="45">
        <f t="shared" si="555"/>
        <v>0</v>
      </c>
      <c r="CQ298" s="45">
        <f t="shared" si="555"/>
        <v>0.08938</v>
      </c>
      <c r="CR298" s="45">
        <f t="shared" si="555"/>
        <v>0</v>
      </c>
      <c r="CS298" s="45">
        <f t="shared" si="555"/>
        <v>0</v>
      </c>
      <c r="CT298" s="45">
        <f t="shared" si="555"/>
        <v>0</v>
      </c>
      <c r="CU298" s="45">
        <f t="shared" si="555"/>
        <v>0</v>
      </c>
      <c r="CV298" s="45">
        <f t="shared" si="555"/>
        <v>0</v>
      </c>
      <c r="CW298" s="45">
        <f t="shared" si="555"/>
        <v>0</v>
      </c>
      <c r="CX298" s="45">
        <f t="shared" si="555"/>
        <v>0</v>
      </c>
      <c r="CY298" s="45">
        <f t="shared" si="555"/>
        <v>0</v>
      </c>
      <c r="CZ298" s="45">
        <f t="shared" si="555"/>
        <v>0</v>
      </c>
      <c r="DA298" s="45">
        <f t="shared" si="555"/>
        <v>0.236415</v>
      </c>
      <c r="DB298" s="45">
        <f t="shared" si="555"/>
        <v>0</v>
      </c>
      <c r="DC298" s="45">
        <f t="shared" si="555"/>
        <v>0</v>
      </c>
      <c r="DD298" s="45">
        <f t="shared" si="555"/>
        <v>0</v>
      </c>
      <c r="DE298" s="45">
        <f t="shared" si="555"/>
        <v>0</v>
      </c>
      <c r="DF298" s="45">
        <f t="shared" si="555"/>
        <v>0</v>
      </c>
      <c r="DG298" s="45">
        <f t="shared" si="555"/>
        <v>0</v>
      </c>
      <c r="DH298" s="45">
        <f t="shared" si="555"/>
        <v>0</v>
      </c>
      <c r="DI298" s="45">
        <f t="shared" si="555"/>
        <v>0</v>
      </c>
      <c r="DJ298" s="45">
        <f t="shared" si="555"/>
        <v>0</v>
      </c>
      <c r="DK298" s="45">
        <f t="shared" si="555"/>
        <v>0</v>
      </c>
      <c r="DL298" s="45">
        <f t="shared" si="555"/>
        <v>0</v>
      </c>
      <c r="DM298" s="45">
        <f t="shared" si="555"/>
        <v>0.626917980474732</v>
      </c>
      <c r="DN298" s="45">
        <f t="shared" si="555"/>
        <v>0</v>
      </c>
      <c r="DO298" s="45">
        <f t="shared" si="555"/>
        <v>0</v>
      </c>
      <c r="DP298" s="45">
        <f t="shared" si="555"/>
        <v>0</v>
      </c>
      <c r="DQ298" s="45">
        <f t="shared" si="555"/>
        <v>0</v>
      </c>
      <c r="DR298" s="45">
        <f t="shared" si="555"/>
        <v>0</v>
      </c>
      <c r="DS298" s="45">
        <f t="shared" si="555"/>
        <v>0</v>
      </c>
    </row>
    <row r="299" spans="3:123">
      <c r="C299" t="s">
        <v>898</v>
      </c>
      <c r="D299" t="s">
        <v>1392</v>
      </c>
      <c r="E299" t="s">
        <v>1504</v>
      </c>
      <c r="F299" s="95">
        <v>1</v>
      </c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5"/>
      <c r="AP299" s="95"/>
      <c r="AQ299" s="95"/>
      <c r="AR299" s="95"/>
      <c r="AT299" s="56"/>
      <c r="CI299" s="45"/>
      <c r="CJ299" s="45"/>
      <c r="CK299" s="45"/>
      <c r="CL299" s="45"/>
      <c r="CM299" s="45"/>
      <c r="CN299" s="45"/>
      <c r="CO299" s="45"/>
      <c r="CP299" s="45"/>
      <c r="CQ299" s="45"/>
      <c r="CR299" s="45"/>
      <c r="CS299" s="45"/>
      <c r="CT299" s="45"/>
      <c r="CU299" s="45"/>
      <c r="CV299" s="45"/>
      <c r="CW299" s="45"/>
      <c r="CX299" s="45"/>
      <c r="CY299" s="45"/>
      <c r="CZ299" s="45"/>
      <c r="DA299" s="45"/>
      <c r="DB299" s="45"/>
      <c r="DC299" s="45"/>
      <c r="DD299" s="45"/>
      <c r="DE299" s="45"/>
      <c r="DF299" s="45"/>
      <c r="DG299" s="45"/>
      <c r="DH299" s="45"/>
      <c r="DI299" s="45"/>
      <c r="DJ299" s="45"/>
      <c r="DK299" s="45"/>
      <c r="DL299" s="45"/>
      <c r="DM299" s="45"/>
      <c r="DN299" s="45"/>
      <c r="DO299" s="45"/>
      <c r="DP299" s="45"/>
      <c r="DQ299" s="45"/>
      <c r="DR299" s="45"/>
      <c r="DS299" s="45"/>
    </row>
    <row r="300" spans="3:123">
      <c r="C300" s="14" t="s">
        <v>898</v>
      </c>
      <c r="D300" s="14" t="s">
        <v>1387</v>
      </c>
      <c r="E300" s="14" t="s">
        <v>1504</v>
      </c>
      <c r="F300" s="231"/>
      <c r="G300" s="230">
        <f t="shared" ref="G300:AQ300" si="556">IF(G294&lt;&gt;"",AV298/G294/$F295,AV298/$F294/$F295)</f>
        <v>0</v>
      </c>
      <c r="H300" s="230">
        <f t="shared" si="556"/>
        <v>0</v>
      </c>
      <c r="I300" s="230">
        <f t="shared" si="556"/>
        <v>0</v>
      </c>
      <c r="J300" s="230">
        <f t="shared" si="556"/>
        <v>0.00759770693006653</v>
      </c>
      <c r="K300" s="230">
        <f t="shared" si="556"/>
        <v>0</v>
      </c>
      <c r="L300" s="230">
        <f t="shared" si="556"/>
        <v>0</v>
      </c>
      <c r="M300" s="230">
        <f t="shared" si="556"/>
        <v>0</v>
      </c>
      <c r="N300" s="230">
        <f t="shared" si="556"/>
        <v>0</v>
      </c>
      <c r="O300" s="230">
        <f t="shared" si="556"/>
        <v>0.00436034031924443</v>
      </c>
      <c r="P300" s="230">
        <f t="shared" si="556"/>
        <v>0</v>
      </c>
      <c r="Q300" s="230">
        <f t="shared" si="556"/>
        <v>0</v>
      </c>
      <c r="R300" s="230">
        <f t="shared" si="556"/>
        <v>0</v>
      </c>
      <c r="S300" s="230">
        <f t="shared" si="556"/>
        <v>0</v>
      </c>
      <c r="T300" s="230">
        <f t="shared" si="556"/>
        <v>0</v>
      </c>
      <c r="U300" s="230">
        <f t="shared" si="556"/>
        <v>0</v>
      </c>
      <c r="V300" s="230">
        <f t="shared" si="556"/>
        <v>0</v>
      </c>
      <c r="W300" s="230">
        <f t="shared" si="556"/>
        <v>0</v>
      </c>
      <c r="X300" s="230">
        <f t="shared" si="556"/>
        <v>0</v>
      </c>
      <c r="Y300" s="230">
        <f t="shared" si="556"/>
        <v>0.0115333391874488</v>
      </c>
      <c r="Z300" s="230">
        <f t="shared" si="556"/>
        <v>0</v>
      </c>
      <c r="AA300" s="230">
        <f t="shared" si="556"/>
        <v>0</v>
      </c>
      <c r="AB300" s="230">
        <f t="shared" si="556"/>
        <v>0</v>
      </c>
      <c r="AC300" s="230">
        <f t="shared" si="556"/>
        <v>0</v>
      </c>
      <c r="AD300" s="230">
        <f t="shared" si="556"/>
        <v>0</v>
      </c>
      <c r="AE300" s="230">
        <f t="shared" si="556"/>
        <v>0</v>
      </c>
      <c r="AF300" s="230">
        <f t="shared" si="556"/>
        <v>0</v>
      </c>
      <c r="AG300" s="230">
        <f t="shared" si="556"/>
        <v>0</v>
      </c>
      <c r="AH300" s="230">
        <f t="shared" si="556"/>
        <v>0</v>
      </c>
      <c r="AI300" s="230">
        <f t="shared" si="556"/>
        <v>0</v>
      </c>
      <c r="AJ300" s="230">
        <f t="shared" si="556"/>
        <v>0</v>
      </c>
      <c r="AK300" s="230">
        <f t="shared" si="556"/>
        <v>0.030583751925747</v>
      </c>
      <c r="AL300" s="230">
        <f t="shared" si="556"/>
        <v>0</v>
      </c>
      <c r="AM300" s="230">
        <f t="shared" si="556"/>
        <v>0</v>
      </c>
      <c r="AN300" s="230">
        <f t="shared" si="556"/>
        <v>0</v>
      </c>
      <c r="AO300" s="230">
        <f t="shared" si="556"/>
        <v>0</v>
      </c>
      <c r="AP300" s="230">
        <f t="shared" si="556"/>
        <v>0</v>
      </c>
      <c r="AQ300" s="230">
        <f t="shared" si="556"/>
        <v>0</v>
      </c>
      <c r="AR300" s="195"/>
      <c r="AT300" s="56"/>
      <c r="AV300" s="56"/>
      <c r="CI300" s="45"/>
      <c r="CJ300" s="45"/>
      <c r="CK300" s="45"/>
      <c r="CL300" s="45"/>
      <c r="CM300" s="45"/>
      <c r="CN300" s="45"/>
      <c r="CO300" s="45"/>
      <c r="CP300" s="45"/>
      <c r="CQ300" s="45"/>
      <c r="CR300" s="45"/>
      <c r="CS300" s="45"/>
      <c r="CT300" s="45"/>
      <c r="CU300" s="45"/>
      <c r="CV300" s="45"/>
      <c r="CW300" s="45"/>
      <c r="CX300" s="45"/>
      <c r="CY300" s="45"/>
      <c r="CZ300" s="45"/>
      <c r="DA300" s="45"/>
      <c r="DB300" s="45"/>
      <c r="DC300" s="45"/>
      <c r="DD300" s="45"/>
      <c r="DE300" s="45"/>
      <c r="DF300" s="45"/>
      <c r="DG300" s="45"/>
      <c r="DH300" s="45"/>
      <c r="DI300" s="45"/>
      <c r="DJ300" s="45"/>
      <c r="DK300" s="45"/>
      <c r="DL300" s="45"/>
      <c r="DM300" s="45"/>
      <c r="DN300" s="45"/>
      <c r="DO300" s="45"/>
      <c r="DP300" s="45"/>
      <c r="DQ300" s="45"/>
      <c r="DR300" s="45"/>
      <c r="DS300" s="45"/>
    </row>
    <row r="301" spans="3:123">
      <c r="C301" t="s">
        <v>900</v>
      </c>
      <c r="D301" t="s">
        <v>1384</v>
      </c>
      <c r="E301" t="s">
        <v>1504</v>
      </c>
      <c r="F301" s="95">
        <v>0.65</v>
      </c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5"/>
      <c r="AP301" s="95"/>
      <c r="AQ301" s="95"/>
      <c r="AR301" s="95"/>
      <c r="AT301" s="4"/>
      <c r="CI301" s="45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5"/>
      <c r="CU301" s="45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5"/>
      <c r="DG301" s="45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5"/>
      <c r="DS301" s="45"/>
    </row>
    <row r="302" spans="3:123">
      <c r="C302" t="s">
        <v>900</v>
      </c>
      <c r="D302" t="s">
        <v>1391</v>
      </c>
      <c r="E302" t="s">
        <v>1504</v>
      </c>
      <c r="F302" s="17">
        <v>31.536</v>
      </c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T302" s="4"/>
      <c r="CI302" s="45"/>
      <c r="CJ302" s="45"/>
      <c r="CK302" s="45"/>
      <c r="CL302" s="45"/>
      <c r="CM302" s="45"/>
      <c r="CN302" s="45"/>
      <c r="CO302" s="45"/>
      <c r="CP302" s="45"/>
      <c r="CQ302" s="45"/>
      <c r="CR302" s="45"/>
      <c r="CS302" s="45"/>
      <c r="CT302" s="45"/>
      <c r="CU302" s="45"/>
      <c r="CV302" s="45"/>
      <c r="CW302" s="45"/>
      <c r="CX302" s="45"/>
      <c r="CY302" s="45"/>
      <c r="CZ302" s="45"/>
      <c r="DA302" s="45"/>
      <c r="DB302" s="45"/>
      <c r="DC302" s="45"/>
      <c r="DD302" s="45"/>
      <c r="DE302" s="45"/>
      <c r="DF302" s="45"/>
      <c r="DG302" s="45"/>
      <c r="DH302" s="45"/>
      <c r="DI302" s="45"/>
      <c r="DJ302" s="45"/>
      <c r="DK302" s="45"/>
      <c r="DL302" s="45"/>
      <c r="DM302" s="45"/>
      <c r="DN302" s="45"/>
      <c r="DO302" s="45"/>
      <c r="DP302" s="45"/>
      <c r="DQ302" s="45"/>
      <c r="DR302" s="45"/>
      <c r="DS302" s="45"/>
    </row>
    <row r="303" spans="3:123">
      <c r="C303" t="s">
        <v>900</v>
      </c>
      <c r="D303" t="s">
        <v>1503</v>
      </c>
      <c r="E303" t="s">
        <v>239</v>
      </c>
      <c r="F303" s="95">
        <v>1.25</v>
      </c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>
        <v>1.23456790123457</v>
      </c>
      <c r="AE303" s="95"/>
      <c r="AF303" s="95"/>
      <c r="AG303" s="95"/>
      <c r="AH303" s="95"/>
      <c r="AI303" s="95"/>
      <c r="AJ303" s="95"/>
      <c r="AK303" s="95">
        <v>1.08695652173913</v>
      </c>
      <c r="AL303" s="95"/>
      <c r="AM303" s="95"/>
      <c r="AN303" s="95"/>
      <c r="AO303" s="95"/>
      <c r="AP303" s="95"/>
      <c r="AQ303" s="95"/>
      <c r="AR303" s="95"/>
      <c r="AT303" s="55"/>
      <c r="CI303" s="45"/>
      <c r="CJ303" s="45"/>
      <c r="CK303" s="45"/>
      <c r="CL303" s="45"/>
      <c r="CM303" s="45"/>
      <c r="CN303" s="45"/>
      <c r="CO303" s="45"/>
      <c r="CP303" s="45"/>
      <c r="CQ303" s="45"/>
      <c r="CR303" s="45"/>
      <c r="CS303" s="45"/>
      <c r="CT303" s="45"/>
      <c r="CU303" s="45"/>
      <c r="CV303" s="45"/>
      <c r="CW303" s="45"/>
      <c r="CX303" s="45"/>
      <c r="CY303" s="45"/>
      <c r="CZ303" s="45"/>
      <c r="DA303" s="45"/>
      <c r="DB303" s="45"/>
      <c r="DC303" s="45"/>
      <c r="DD303" s="45"/>
      <c r="DE303" s="45"/>
      <c r="DF303" s="45"/>
      <c r="DG303" s="45"/>
      <c r="DH303" s="45"/>
      <c r="DI303" s="45"/>
      <c r="DJ303" s="45"/>
      <c r="DK303" s="45"/>
      <c r="DL303" s="45"/>
      <c r="DM303" s="45"/>
      <c r="DN303" s="45"/>
      <c r="DO303" s="45"/>
      <c r="DP303" s="45"/>
      <c r="DQ303" s="45"/>
      <c r="DR303" s="45"/>
      <c r="DS303" s="45"/>
    </row>
    <row r="304" spans="3:123">
      <c r="C304" t="s">
        <v>900</v>
      </c>
      <c r="D304" t="s">
        <v>1393</v>
      </c>
      <c r="E304" t="s">
        <v>1504</v>
      </c>
      <c r="F304" s="24">
        <v>30</v>
      </c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5"/>
      <c r="AP304" s="95"/>
      <c r="AQ304" s="95"/>
      <c r="AR304" s="95"/>
      <c r="AT304" s="4"/>
      <c r="CI304" s="45"/>
      <c r="CJ304" s="45"/>
      <c r="CK304" s="45"/>
      <c r="CL304" s="45"/>
      <c r="CM304" s="45"/>
      <c r="CN304" s="45"/>
      <c r="CO304" s="45"/>
      <c r="CP304" s="45"/>
      <c r="CQ304" s="45"/>
      <c r="CR304" s="45"/>
      <c r="CS304" s="45"/>
      <c r="CT304" s="45"/>
      <c r="CU304" s="45"/>
      <c r="CV304" s="45"/>
      <c r="CW304" s="45"/>
      <c r="CX304" s="45"/>
      <c r="CY304" s="45"/>
      <c r="CZ304" s="45"/>
      <c r="DA304" s="45"/>
      <c r="DB304" s="45"/>
      <c r="DC304" s="45"/>
      <c r="DD304" s="45"/>
      <c r="DE304" s="45"/>
      <c r="DF304" s="45"/>
      <c r="DG304" s="45"/>
      <c r="DH304" s="45"/>
      <c r="DI304" s="45"/>
      <c r="DJ304" s="45"/>
      <c r="DK304" s="45"/>
      <c r="DL304" s="45"/>
      <c r="DM304" s="45"/>
      <c r="DN304" s="45"/>
      <c r="DO304" s="45"/>
      <c r="DP304" s="45"/>
      <c r="DQ304" s="45"/>
      <c r="DR304" s="45"/>
      <c r="DS304" s="45"/>
    </row>
    <row r="305" spans="3:123">
      <c r="C305" t="s">
        <v>900</v>
      </c>
      <c r="D305" t="s">
        <v>1505</v>
      </c>
      <c r="E305" t="s">
        <v>1264</v>
      </c>
      <c r="F305" s="17">
        <v>1</v>
      </c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T305" s="56" t="str">
        <f>E305</f>
        <v>ICHHTH</v>
      </c>
      <c r="AV305" s="45">
        <f t="shared" ref="AV305:CF305" si="557">CI305*IF(G305&lt;&gt;"",IF(G303&lt;&gt;"",G305/G303,G305/$F303),IF(G303&lt;&gt;"",$F305/G303,$F305/$F303))</f>
        <v>0.083502490000909</v>
      </c>
      <c r="AW305" s="45">
        <f t="shared" si="557"/>
        <v>45.079934773425</v>
      </c>
      <c r="AX305" s="45">
        <f t="shared" si="557"/>
        <v>0.116394486182284</v>
      </c>
      <c r="AY305" s="45">
        <f t="shared" si="557"/>
        <v>0.00128765445878587</v>
      </c>
      <c r="AZ305" s="45">
        <f t="shared" si="557"/>
        <v>0</v>
      </c>
      <c r="BA305" s="45">
        <f t="shared" si="557"/>
        <v>0.899636449944123</v>
      </c>
      <c r="BB305" s="45">
        <f t="shared" si="557"/>
        <v>20.2990966087284</v>
      </c>
      <c r="BC305" s="45">
        <f t="shared" si="557"/>
        <v>0</v>
      </c>
      <c r="BD305" s="45">
        <f t="shared" si="557"/>
        <v>0.000434816934306574</v>
      </c>
      <c r="BE305" s="45">
        <f t="shared" si="557"/>
        <v>0</v>
      </c>
      <c r="BF305" s="45">
        <f t="shared" si="557"/>
        <v>2.43239581821366</v>
      </c>
      <c r="BG305" s="45">
        <f t="shared" si="557"/>
        <v>0.000296299310891091</v>
      </c>
      <c r="BH305" s="45">
        <f t="shared" si="557"/>
        <v>0.10995690845073</v>
      </c>
      <c r="BI305" s="45">
        <f t="shared" si="557"/>
        <v>0</v>
      </c>
      <c r="BJ305" s="45">
        <f t="shared" si="557"/>
        <v>0.0178429363429733</v>
      </c>
      <c r="BK305" s="45">
        <f t="shared" si="557"/>
        <v>0</v>
      </c>
      <c r="BL305" s="45">
        <f t="shared" si="557"/>
        <v>0</v>
      </c>
      <c r="BM305" s="45">
        <f t="shared" si="557"/>
        <v>4.33802291142946</v>
      </c>
      <c r="BN305" s="45">
        <f t="shared" si="557"/>
        <v>0.00853021682020808</v>
      </c>
      <c r="BO305" s="45">
        <f t="shared" si="557"/>
        <v>0</v>
      </c>
      <c r="BP305" s="45">
        <f t="shared" si="557"/>
        <v>0</v>
      </c>
      <c r="BQ305" s="45">
        <f t="shared" si="557"/>
        <v>0</v>
      </c>
      <c r="BR305" s="45">
        <f t="shared" si="557"/>
        <v>0</v>
      </c>
      <c r="BS305" s="45">
        <f t="shared" si="557"/>
        <v>0.323676</v>
      </c>
      <c r="BT305" s="45">
        <f t="shared" si="557"/>
        <v>0.00697101599999997</v>
      </c>
      <c r="BU305" s="45">
        <f t="shared" si="557"/>
        <v>0.00387639483679527</v>
      </c>
      <c r="BV305" s="45">
        <f t="shared" si="557"/>
        <v>6.41846164543959</v>
      </c>
      <c r="BW305" s="45">
        <f t="shared" si="557"/>
        <v>0.283126640887577</v>
      </c>
      <c r="BX305" s="45">
        <f t="shared" si="557"/>
        <v>0.0375543522332531</v>
      </c>
      <c r="BY305" s="45">
        <f t="shared" si="557"/>
        <v>0.00245819270709482</v>
      </c>
      <c r="BZ305" s="45">
        <f t="shared" si="557"/>
        <v>15.5712256890877</v>
      </c>
      <c r="CA305" s="45">
        <f t="shared" si="557"/>
        <v>0</v>
      </c>
      <c r="CB305" s="45">
        <f t="shared" si="557"/>
        <v>0</v>
      </c>
      <c r="CC305" s="45">
        <f t="shared" si="557"/>
        <v>0</v>
      </c>
      <c r="CD305" s="45">
        <f t="shared" si="557"/>
        <v>0</v>
      </c>
      <c r="CE305" s="45">
        <f t="shared" si="557"/>
        <v>0</v>
      </c>
      <c r="CF305" s="45">
        <f t="shared" si="557"/>
        <v>0</v>
      </c>
      <c r="CH305" s="55" t="str">
        <f>E303</f>
        <v>INDGAS</v>
      </c>
      <c r="CI305" s="45">
        <f t="shared" ref="CI305:DS305" si="558">(AZ14-CM14)*G25*G75</f>
        <v>0.104378112501136</v>
      </c>
      <c r="CJ305" s="45">
        <f t="shared" si="558"/>
        <v>56.3499184667813</v>
      </c>
      <c r="CK305" s="45">
        <f t="shared" si="558"/>
        <v>0.145493107727855</v>
      </c>
      <c r="CL305" s="45">
        <f t="shared" si="558"/>
        <v>0.00160956807348234</v>
      </c>
      <c r="CM305" s="45">
        <f t="shared" si="558"/>
        <v>0</v>
      </c>
      <c r="CN305" s="45">
        <f t="shared" si="558"/>
        <v>1.12454556243015</v>
      </c>
      <c r="CO305" s="45">
        <f t="shared" si="558"/>
        <v>25.3738707609105</v>
      </c>
      <c r="CP305" s="45">
        <f t="shared" si="558"/>
        <v>0</v>
      </c>
      <c r="CQ305" s="45">
        <f t="shared" si="558"/>
        <v>0.000543521167883217</v>
      </c>
      <c r="CR305" s="45">
        <f t="shared" si="558"/>
        <v>0</v>
      </c>
      <c r="CS305" s="45">
        <f t="shared" si="558"/>
        <v>3.04049477276707</v>
      </c>
      <c r="CT305" s="45">
        <f t="shared" si="558"/>
        <v>0.000370374138613864</v>
      </c>
      <c r="CU305" s="45">
        <f t="shared" si="558"/>
        <v>0.137446135563413</v>
      </c>
      <c r="CV305" s="45">
        <f t="shared" si="558"/>
        <v>0</v>
      </c>
      <c r="CW305" s="45">
        <f t="shared" si="558"/>
        <v>0.0223036704287166</v>
      </c>
      <c r="CX305" s="45">
        <f t="shared" si="558"/>
        <v>0</v>
      </c>
      <c r="CY305" s="45">
        <f t="shared" si="558"/>
        <v>0</v>
      </c>
      <c r="CZ305" s="45">
        <f t="shared" si="558"/>
        <v>5.42252863928683</v>
      </c>
      <c r="DA305" s="45">
        <f t="shared" si="558"/>
        <v>0.0106627710252601</v>
      </c>
      <c r="DB305" s="45">
        <f t="shared" si="558"/>
        <v>0</v>
      </c>
      <c r="DC305" s="45">
        <f t="shared" si="558"/>
        <v>0</v>
      </c>
      <c r="DD305" s="45">
        <f t="shared" si="558"/>
        <v>0</v>
      </c>
      <c r="DE305" s="45">
        <f t="shared" si="558"/>
        <v>0</v>
      </c>
      <c r="DF305" s="45">
        <f t="shared" si="558"/>
        <v>0.3996</v>
      </c>
      <c r="DG305" s="45">
        <f t="shared" si="558"/>
        <v>0.00871376999999996</v>
      </c>
      <c r="DH305" s="45">
        <f t="shared" si="558"/>
        <v>0.00484549354599409</v>
      </c>
      <c r="DI305" s="45">
        <f t="shared" si="558"/>
        <v>8.02307705679949</v>
      </c>
      <c r="DJ305" s="45">
        <f t="shared" si="558"/>
        <v>0.353908301109471</v>
      </c>
      <c r="DK305" s="45">
        <f t="shared" si="558"/>
        <v>0.0469429402915664</v>
      </c>
      <c r="DL305" s="45">
        <f t="shared" si="558"/>
        <v>0.00307274088386852</v>
      </c>
      <c r="DM305" s="45">
        <f t="shared" si="558"/>
        <v>16.9252453142258</v>
      </c>
      <c r="DN305" s="45">
        <f t="shared" si="558"/>
        <v>0</v>
      </c>
      <c r="DO305" s="45">
        <f t="shared" si="558"/>
        <v>0</v>
      </c>
      <c r="DP305" s="45">
        <f t="shared" si="558"/>
        <v>0</v>
      </c>
      <c r="DQ305" s="45">
        <f t="shared" si="558"/>
        <v>0</v>
      </c>
      <c r="DR305" s="45">
        <f t="shared" si="558"/>
        <v>0</v>
      </c>
      <c r="DS305" s="45">
        <f t="shared" si="558"/>
        <v>0</v>
      </c>
    </row>
    <row r="306" spans="3:123">
      <c r="C306" t="s">
        <v>900</v>
      </c>
      <c r="D306" t="s">
        <v>1392</v>
      </c>
      <c r="E306" t="s">
        <v>1504</v>
      </c>
      <c r="F306" s="95">
        <v>1</v>
      </c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5"/>
      <c r="AP306" s="95"/>
      <c r="AQ306" s="95"/>
      <c r="AR306" s="95"/>
      <c r="AT306" s="4"/>
      <c r="CI306" s="45"/>
      <c r="CJ306" s="45"/>
      <c r="CK306" s="45"/>
      <c r="CL306" s="45"/>
      <c r="CM306" s="45"/>
      <c r="CN306" s="45"/>
      <c r="CO306" s="45"/>
      <c r="CP306" s="45"/>
      <c r="CQ306" s="45"/>
      <c r="CR306" s="45"/>
      <c r="CS306" s="45"/>
      <c r="CT306" s="45"/>
      <c r="CU306" s="45"/>
      <c r="CV306" s="45"/>
      <c r="CW306" s="45"/>
      <c r="CX306" s="45"/>
      <c r="CY306" s="45"/>
      <c r="CZ306" s="45"/>
      <c r="DA306" s="45"/>
      <c r="DB306" s="45"/>
      <c r="DC306" s="45"/>
      <c r="DD306" s="45"/>
      <c r="DE306" s="45"/>
      <c r="DF306" s="45"/>
      <c r="DG306" s="45"/>
      <c r="DH306" s="45"/>
      <c r="DI306" s="45"/>
      <c r="DJ306" s="45"/>
      <c r="DK306" s="45"/>
      <c r="DL306" s="45"/>
      <c r="DM306" s="45"/>
      <c r="DN306" s="45"/>
      <c r="DO306" s="45"/>
      <c r="DP306" s="45"/>
      <c r="DQ306" s="45"/>
      <c r="DR306" s="45"/>
      <c r="DS306" s="45"/>
    </row>
    <row r="307" spans="3:123">
      <c r="C307" s="14" t="s">
        <v>900</v>
      </c>
      <c r="D307" s="14" t="s">
        <v>1387</v>
      </c>
      <c r="E307" s="14" t="s">
        <v>1504</v>
      </c>
      <c r="F307" s="231"/>
      <c r="G307" s="230">
        <f t="shared" ref="G307:AQ307" si="559">IF(G301&lt;&gt;"",AV305/G301/$F302,AV305/$F301/$F302)</f>
        <v>0.00407361013546955</v>
      </c>
      <c r="H307" s="230">
        <f t="shared" si="559"/>
        <v>2.19919285277997</v>
      </c>
      <c r="I307" s="230">
        <f t="shared" si="559"/>
        <v>0.00567822299214982</v>
      </c>
      <c r="J307" s="230">
        <f t="shared" si="559"/>
        <v>6.28173154385645e-5</v>
      </c>
      <c r="K307" s="230">
        <f t="shared" si="559"/>
        <v>0</v>
      </c>
      <c r="L307" s="230">
        <f t="shared" si="559"/>
        <v>0.0438881302903701</v>
      </c>
      <c r="M307" s="230">
        <f t="shared" si="559"/>
        <v>0.99027712449403</v>
      </c>
      <c r="N307" s="230">
        <f t="shared" si="559"/>
        <v>0</v>
      </c>
      <c r="O307" s="230">
        <f t="shared" si="559"/>
        <v>2.12122377505841e-5</v>
      </c>
      <c r="P307" s="230">
        <f t="shared" si="559"/>
        <v>0</v>
      </c>
      <c r="Q307" s="230">
        <f t="shared" si="559"/>
        <v>0.118662716027283</v>
      </c>
      <c r="R307" s="230">
        <f t="shared" si="559"/>
        <v>1.44547530973682e-5</v>
      </c>
      <c r="S307" s="230">
        <f t="shared" si="559"/>
        <v>0.00536417029869309</v>
      </c>
      <c r="T307" s="230">
        <f t="shared" si="559"/>
        <v>0</v>
      </c>
      <c r="U307" s="230">
        <f t="shared" si="559"/>
        <v>0.000870455076638826</v>
      </c>
      <c r="V307" s="230">
        <f t="shared" si="559"/>
        <v>0</v>
      </c>
      <c r="W307" s="230">
        <f t="shared" si="559"/>
        <v>0</v>
      </c>
      <c r="X307" s="230">
        <f t="shared" si="559"/>
        <v>0.211627390988051</v>
      </c>
      <c r="Y307" s="230">
        <f t="shared" si="559"/>
        <v>0.000416140616838782</v>
      </c>
      <c r="Z307" s="230">
        <f t="shared" si="559"/>
        <v>0</v>
      </c>
      <c r="AA307" s="230">
        <f t="shared" si="559"/>
        <v>0</v>
      </c>
      <c r="AB307" s="230">
        <f t="shared" si="559"/>
        <v>0</v>
      </c>
      <c r="AC307" s="230">
        <f t="shared" si="559"/>
        <v>0</v>
      </c>
      <c r="AD307" s="230">
        <f t="shared" si="559"/>
        <v>0.0157903055848261</v>
      </c>
      <c r="AE307" s="230">
        <f t="shared" si="559"/>
        <v>0.000340076103500759</v>
      </c>
      <c r="AF307" s="230">
        <f t="shared" si="559"/>
        <v>0.000189107190648795</v>
      </c>
      <c r="AG307" s="230">
        <f t="shared" si="559"/>
        <v>0.313120128665632</v>
      </c>
      <c r="AH307" s="230">
        <f t="shared" si="559"/>
        <v>0.0138121336732417</v>
      </c>
      <c r="AI307" s="230">
        <f t="shared" si="559"/>
        <v>0.0018320626113869</v>
      </c>
      <c r="AJ307" s="230">
        <f t="shared" si="559"/>
        <v>0.000119921199073821</v>
      </c>
      <c r="AK307" s="230">
        <f t="shared" si="559"/>
        <v>0.759631273128034</v>
      </c>
      <c r="AL307" s="230">
        <f t="shared" si="559"/>
        <v>0</v>
      </c>
      <c r="AM307" s="230">
        <f t="shared" si="559"/>
        <v>0</v>
      </c>
      <c r="AN307" s="230">
        <f t="shared" si="559"/>
        <v>0</v>
      </c>
      <c r="AO307" s="230">
        <f t="shared" si="559"/>
        <v>0</v>
      </c>
      <c r="AP307" s="230">
        <f t="shared" si="559"/>
        <v>0</v>
      </c>
      <c r="AQ307" s="230">
        <f t="shared" si="559"/>
        <v>0</v>
      </c>
      <c r="AR307" s="195"/>
      <c r="AT307" s="4"/>
      <c r="CI307" s="45"/>
      <c r="CJ307" s="45"/>
      <c r="CK307" s="45"/>
      <c r="CL307" s="45"/>
      <c r="CM307" s="45"/>
      <c r="CN307" s="45"/>
      <c r="CO307" s="45"/>
      <c r="CP307" s="45"/>
      <c r="CQ307" s="45"/>
      <c r="CR307" s="45"/>
      <c r="CS307" s="45"/>
      <c r="CT307" s="45"/>
      <c r="CU307" s="45"/>
      <c r="CV307" s="45"/>
      <c r="CW307" s="45"/>
      <c r="CX307" s="45"/>
      <c r="CY307" s="45"/>
      <c r="CZ307" s="45"/>
      <c r="DA307" s="45"/>
      <c r="DB307" s="45"/>
      <c r="DC307" s="45"/>
      <c r="DD307" s="45"/>
      <c r="DE307" s="45"/>
      <c r="DF307" s="45"/>
      <c r="DG307" s="45"/>
      <c r="DH307" s="45"/>
      <c r="DI307" s="45"/>
      <c r="DJ307" s="45"/>
      <c r="DK307" s="45"/>
      <c r="DL307" s="45"/>
      <c r="DM307" s="45"/>
      <c r="DN307" s="45"/>
      <c r="DO307" s="45"/>
      <c r="DP307" s="45"/>
      <c r="DQ307" s="45"/>
      <c r="DR307" s="45"/>
      <c r="DS307" s="45"/>
    </row>
    <row r="308" spans="3:123">
      <c r="C308" t="s">
        <v>902</v>
      </c>
      <c r="D308" t="s">
        <v>1384</v>
      </c>
      <c r="E308" t="s">
        <v>1504</v>
      </c>
      <c r="F308" s="95">
        <v>0.65</v>
      </c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5"/>
      <c r="AP308" s="95"/>
      <c r="AQ308" s="95"/>
      <c r="AR308" s="95"/>
      <c r="AT308" s="4"/>
      <c r="CI308" s="45"/>
      <c r="CJ308" s="45"/>
      <c r="CK308" s="45"/>
      <c r="CL308" s="45"/>
      <c r="CM308" s="45"/>
      <c r="CN308" s="45"/>
      <c r="CO308" s="45"/>
      <c r="CP308" s="45"/>
      <c r="CQ308" s="45"/>
      <c r="CR308" s="45"/>
      <c r="CS308" s="45"/>
      <c r="CT308" s="45"/>
      <c r="CU308" s="45"/>
      <c r="CV308" s="45"/>
      <c r="CW308" s="45"/>
      <c r="CX308" s="45"/>
      <c r="CY308" s="45"/>
      <c r="CZ308" s="45"/>
      <c r="DA308" s="45"/>
      <c r="DB308" s="45"/>
      <c r="DC308" s="45"/>
      <c r="DD308" s="45"/>
      <c r="DE308" s="45"/>
      <c r="DF308" s="45"/>
      <c r="DG308" s="45"/>
      <c r="DH308" s="45"/>
      <c r="DI308" s="45"/>
      <c r="DJ308" s="45"/>
      <c r="DK308" s="45"/>
      <c r="DL308" s="45"/>
      <c r="DM308" s="45"/>
      <c r="DN308" s="45"/>
      <c r="DO308" s="45"/>
      <c r="DP308" s="45"/>
      <c r="DQ308" s="45"/>
      <c r="DR308" s="45"/>
      <c r="DS308" s="45"/>
    </row>
    <row r="309" spans="3:123">
      <c r="C309" t="s">
        <v>902</v>
      </c>
      <c r="D309" t="s">
        <v>1391</v>
      </c>
      <c r="E309" t="s">
        <v>1504</v>
      </c>
      <c r="F309" s="17">
        <v>31.536</v>
      </c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T309" s="4"/>
      <c r="CI309" s="45"/>
      <c r="CJ309" s="45"/>
      <c r="CK309" s="45"/>
      <c r="CL309" s="45"/>
      <c r="CM309" s="45"/>
      <c r="CN309" s="45"/>
      <c r="CO309" s="45"/>
      <c r="CP309" s="45"/>
      <c r="CQ309" s="45"/>
      <c r="CR309" s="45"/>
      <c r="CS309" s="45"/>
      <c r="CT309" s="45"/>
      <c r="CU309" s="45"/>
      <c r="CV309" s="45"/>
      <c r="CW309" s="45"/>
      <c r="CX309" s="45"/>
      <c r="CY309" s="45"/>
      <c r="CZ309" s="45"/>
      <c r="DA309" s="45"/>
      <c r="DB309" s="45"/>
      <c r="DC309" s="45"/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/>
      <c r="DR309" s="45"/>
      <c r="DS309" s="45"/>
    </row>
    <row r="310" spans="3:123">
      <c r="C310" t="s">
        <v>902</v>
      </c>
      <c r="D310" t="s">
        <v>1503</v>
      </c>
      <c r="E310" t="s">
        <v>237</v>
      </c>
      <c r="F310" s="95">
        <v>1.25</v>
      </c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>
        <v>1.23456790123457</v>
      </c>
      <c r="AE310" s="95"/>
      <c r="AF310" s="95"/>
      <c r="AG310" s="95"/>
      <c r="AH310" s="95"/>
      <c r="AI310" s="95"/>
      <c r="AJ310" s="95"/>
      <c r="AK310" s="95">
        <v>1.13636363636364</v>
      </c>
      <c r="AL310" s="95"/>
      <c r="AM310" s="95"/>
      <c r="AN310" s="95"/>
      <c r="AO310" s="95"/>
      <c r="AP310" s="95"/>
      <c r="AQ310" s="95"/>
      <c r="AR310" s="95"/>
      <c r="AT310" s="55"/>
      <c r="CI310" s="45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5"/>
      <c r="CU310" s="45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5"/>
      <c r="DG310" s="45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5"/>
      <c r="DS310" s="45"/>
    </row>
    <row r="311" spans="3:123">
      <c r="C311" t="s">
        <v>902</v>
      </c>
      <c r="D311" t="s">
        <v>1393</v>
      </c>
      <c r="E311" t="s">
        <v>1504</v>
      </c>
      <c r="F311" s="24">
        <v>30</v>
      </c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5"/>
      <c r="AP311" s="95"/>
      <c r="AQ311" s="95"/>
      <c r="AR311" s="95"/>
      <c r="AT311" s="4"/>
      <c r="CI311" s="45"/>
      <c r="CJ311" s="45"/>
      <c r="CK311" s="45"/>
      <c r="CL311" s="45"/>
      <c r="CM311" s="45"/>
      <c r="CN311" s="45"/>
      <c r="CO311" s="45"/>
      <c r="CP311" s="45"/>
      <c r="CQ311" s="45"/>
      <c r="CR311" s="45"/>
      <c r="CS311" s="45"/>
      <c r="CT311" s="45"/>
      <c r="CU311" s="45"/>
      <c r="CV311" s="45"/>
      <c r="CW311" s="45"/>
      <c r="CX311" s="45"/>
      <c r="CY311" s="45"/>
      <c r="CZ311" s="45"/>
      <c r="DA311" s="45"/>
      <c r="DB311" s="45"/>
      <c r="DC311" s="45"/>
      <c r="DD311" s="45"/>
      <c r="DE311" s="45"/>
      <c r="DF311" s="45"/>
      <c r="DG311" s="45"/>
      <c r="DH311" s="45"/>
      <c r="DI311" s="45"/>
      <c r="DJ311" s="45"/>
      <c r="DK311" s="45"/>
      <c r="DL311" s="45"/>
      <c r="DM311" s="45"/>
      <c r="DN311" s="45"/>
      <c r="DO311" s="45"/>
      <c r="DP311" s="45"/>
      <c r="DQ311" s="45"/>
      <c r="DR311" s="45"/>
      <c r="DS311" s="45"/>
    </row>
    <row r="312" spans="3:123">
      <c r="C312" t="s">
        <v>902</v>
      </c>
      <c r="D312" t="s">
        <v>1505</v>
      </c>
      <c r="E312" t="s">
        <v>1264</v>
      </c>
      <c r="F312" s="17">
        <v>1</v>
      </c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T312" s="56" t="str">
        <f>E312</f>
        <v>ICHHTH</v>
      </c>
      <c r="AV312" s="45">
        <f t="shared" ref="AV312:CF312" si="560">CI312*IF(G312&lt;&gt;"",IF(G310&lt;&gt;"",G312/G310,G312/$F310),IF(G310&lt;&gt;"",$F312/G310,$F312/$F310))</f>
        <v>0.0672</v>
      </c>
      <c r="AW312" s="45">
        <f t="shared" si="560"/>
        <v>0</v>
      </c>
      <c r="AX312" s="45">
        <f t="shared" si="560"/>
        <v>0</v>
      </c>
      <c r="AY312" s="45">
        <f t="shared" si="560"/>
        <v>0</v>
      </c>
      <c r="AZ312" s="45">
        <f t="shared" si="560"/>
        <v>0</v>
      </c>
      <c r="BA312" s="45">
        <f t="shared" si="560"/>
        <v>0.7168</v>
      </c>
      <c r="BB312" s="45">
        <f t="shared" si="560"/>
        <v>14.5792</v>
      </c>
      <c r="BC312" s="45">
        <f t="shared" si="560"/>
        <v>0</v>
      </c>
      <c r="BD312" s="45">
        <f t="shared" si="560"/>
        <v>0</v>
      </c>
      <c r="BE312" s="45">
        <f t="shared" si="560"/>
        <v>0</v>
      </c>
      <c r="BF312" s="45">
        <f t="shared" si="560"/>
        <v>5.20632</v>
      </c>
      <c r="BG312" s="45">
        <f t="shared" si="560"/>
        <v>0</v>
      </c>
      <c r="BH312" s="45">
        <f t="shared" si="560"/>
        <v>3.3408</v>
      </c>
      <c r="BI312" s="45">
        <f t="shared" si="560"/>
        <v>0</v>
      </c>
      <c r="BJ312" s="45">
        <f t="shared" si="560"/>
        <v>0.0224</v>
      </c>
      <c r="BK312" s="45">
        <f t="shared" si="560"/>
        <v>0.32</v>
      </c>
      <c r="BL312" s="45">
        <f t="shared" si="560"/>
        <v>0</v>
      </c>
      <c r="BM312" s="45">
        <f t="shared" si="560"/>
        <v>1.25888</v>
      </c>
      <c r="BN312" s="45">
        <f t="shared" si="560"/>
        <v>0</v>
      </c>
      <c r="BO312" s="45">
        <f t="shared" si="560"/>
        <v>0</v>
      </c>
      <c r="BP312" s="45">
        <f t="shared" si="560"/>
        <v>0</v>
      </c>
      <c r="BQ312" s="45">
        <f t="shared" si="560"/>
        <v>0</v>
      </c>
      <c r="BR312" s="45">
        <f t="shared" si="560"/>
        <v>0</v>
      </c>
      <c r="BS312" s="45">
        <f t="shared" si="560"/>
        <v>0</v>
      </c>
      <c r="BT312" s="45">
        <f t="shared" si="560"/>
        <v>0.3584</v>
      </c>
      <c r="BU312" s="45">
        <f t="shared" si="560"/>
        <v>1.12</v>
      </c>
      <c r="BV312" s="45">
        <f t="shared" si="560"/>
        <v>0.02952</v>
      </c>
      <c r="BW312" s="45">
        <f t="shared" si="560"/>
        <v>0</v>
      </c>
      <c r="BX312" s="45">
        <f t="shared" si="560"/>
        <v>0.006432</v>
      </c>
      <c r="BY312" s="45">
        <f t="shared" si="560"/>
        <v>1.372</v>
      </c>
      <c r="BZ312" s="45">
        <f t="shared" si="560"/>
        <v>2.89031684083731</v>
      </c>
      <c r="CA312" s="45">
        <f t="shared" si="560"/>
        <v>0</v>
      </c>
      <c r="CB312" s="45">
        <f t="shared" si="560"/>
        <v>0</v>
      </c>
      <c r="CC312" s="45">
        <f t="shared" si="560"/>
        <v>0</v>
      </c>
      <c r="CD312" s="45">
        <f t="shared" si="560"/>
        <v>0</v>
      </c>
      <c r="CE312" s="45">
        <f t="shared" si="560"/>
        <v>0</v>
      </c>
      <c r="CF312" s="45">
        <f t="shared" si="560"/>
        <v>0</v>
      </c>
      <c r="CH312" s="55" t="str">
        <f>E310</f>
        <v>INDHFO</v>
      </c>
      <c r="CI312" s="45">
        <f t="shared" ref="CI312:DS312" si="561">(AZ13-CM13)*G41*G70</f>
        <v>0.084</v>
      </c>
      <c r="CJ312" s="45">
        <f t="shared" si="561"/>
        <v>0</v>
      </c>
      <c r="CK312" s="45">
        <f t="shared" si="561"/>
        <v>0</v>
      </c>
      <c r="CL312" s="45">
        <f t="shared" si="561"/>
        <v>0</v>
      </c>
      <c r="CM312" s="45">
        <f t="shared" si="561"/>
        <v>0</v>
      </c>
      <c r="CN312" s="45">
        <f t="shared" si="561"/>
        <v>0.896</v>
      </c>
      <c r="CO312" s="45">
        <f t="shared" si="561"/>
        <v>18.224</v>
      </c>
      <c r="CP312" s="45">
        <f t="shared" si="561"/>
        <v>0</v>
      </c>
      <c r="CQ312" s="45">
        <f t="shared" si="561"/>
        <v>0</v>
      </c>
      <c r="CR312" s="45">
        <f t="shared" si="561"/>
        <v>0</v>
      </c>
      <c r="CS312" s="45">
        <f t="shared" si="561"/>
        <v>6.5079</v>
      </c>
      <c r="CT312" s="45">
        <f t="shared" si="561"/>
        <v>0</v>
      </c>
      <c r="CU312" s="45">
        <f t="shared" si="561"/>
        <v>4.176</v>
      </c>
      <c r="CV312" s="45">
        <f t="shared" si="561"/>
        <v>0</v>
      </c>
      <c r="CW312" s="45">
        <f t="shared" si="561"/>
        <v>0.028</v>
      </c>
      <c r="CX312" s="45">
        <f t="shared" si="561"/>
        <v>0.4</v>
      </c>
      <c r="CY312" s="45">
        <f t="shared" si="561"/>
        <v>0</v>
      </c>
      <c r="CZ312" s="45">
        <f t="shared" si="561"/>
        <v>1.5736</v>
      </c>
      <c r="DA312" s="45">
        <f t="shared" si="561"/>
        <v>0</v>
      </c>
      <c r="DB312" s="45">
        <f t="shared" si="561"/>
        <v>0</v>
      </c>
      <c r="DC312" s="45">
        <f t="shared" si="561"/>
        <v>0</v>
      </c>
      <c r="DD312" s="45">
        <f t="shared" si="561"/>
        <v>0</v>
      </c>
      <c r="DE312" s="45">
        <f t="shared" si="561"/>
        <v>0</v>
      </c>
      <c r="DF312" s="45">
        <f t="shared" si="561"/>
        <v>0</v>
      </c>
      <c r="DG312" s="45">
        <f t="shared" si="561"/>
        <v>0.448</v>
      </c>
      <c r="DH312" s="45">
        <f t="shared" si="561"/>
        <v>1.4</v>
      </c>
      <c r="DI312" s="45">
        <f t="shared" si="561"/>
        <v>0.0369</v>
      </c>
      <c r="DJ312" s="45">
        <f t="shared" si="561"/>
        <v>0</v>
      </c>
      <c r="DK312" s="45">
        <f t="shared" si="561"/>
        <v>0.00804</v>
      </c>
      <c r="DL312" s="45">
        <f t="shared" si="561"/>
        <v>1.715</v>
      </c>
      <c r="DM312" s="45">
        <f t="shared" si="561"/>
        <v>3.28445095549696</v>
      </c>
      <c r="DN312" s="45">
        <f t="shared" si="561"/>
        <v>0</v>
      </c>
      <c r="DO312" s="45">
        <f t="shared" si="561"/>
        <v>0</v>
      </c>
      <c r="DP312" s="45">
        <f t="shared" si="561"/>
        <v>0</v>
      </c>
      <c r="DQ312" s="45">
        <f t="shared" si="561"/>
        <v>0</v>
      </c>
      <c r="DR312" s="45">
        <f t="shared" si="561"/>
        <v>0</v>
      </c>
      <c r="DS312" s="45">
        <f t="shared" si="561"/>
        <v>0</v>
      </c>
    </row>
    <row r="313" spans="3:123">
      <c r="C313" t="s">
        <v>902</v>
      </c>
      <c r="D313" t="s">
        <v>1392</v>
      </c>
      <c r="E313" t="s">
        <v>1504</v>
      </c>
      <c r="F313" s="95">
        <v>1</v>
      </c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5"/>
      <c r="AP313" s="95"/>
      <c r="AQ313" s="95"/>
      <c r="AR313" s="95"/>
      <c r="AT313" s="4"/>
      <c r="CI313" s="45"/>
      <c r="CJ313" s="45"/>
      <c r="CK313" s="45"/>
      <c r="CL313" s="45"/>
      <c r="CM313" s="45"/>
      <c r="CN313" s="45"/>
      <c r="CO313" s="45"/>
      <c r="CP313" s="45"/>
      <c r="CQ313" s="45"/>
      <c r="CR313" s="45"/>
      <c r="CS313" s="45"/>
      <c r="CT313" s="45"/>
      <c r="CU313" s="45"/>
      <c r="CV313" s="45"/>
      <c r="CW313" s="45"/>
      <c r="CX313" s="45"/>
      <c r="CY313" s="45"/>
      <c r="CZ313" s="45"/>
      <c r="DA313" s="45"/>
      <c r="DB313" s="45"/>
      <c r="DC313" s="45"/>
      <c r="DD313" s="45"/>
      <c r="DE313" s="45"/>
      <c r="DF313" s="45"/>
      <c r="DG313" s="45"/>
      <c r="DH313" s="45"/>
      <c r="DI313" s="45"/>
      <c r="DJ313" s="45"/>
      <c r="DK313" s="45"/>
      <c r="DL313" s="45"/>
      <c r="DM313" s="45"/>
      <c r="DN313" s="45"/>
      <c r="DO313" s="45"/>
      <c r="DP313" s="45"/>
      <c r="DQ313" s="45"/>
      <c r="DR313" s="45"/>
      <c r="DS313" s="45"/>
    </row>
    <row r="314" spans="3:123">
      <c r="C314" s="14" t="s">
        <v>902</v>
      </c>
      <c r="D314" s="14" t="s">
        <v>1387</v>
      </c>
      <c r="E314" s="14" t="s">
        <v>1504</v>
      </c>
      <c r="F314" s="231"/>
      <c r="G314" s="230">
        <f t="shared" ref="G314:AQ314" si="562">IF(G308&lt;&gt;"",AV312/G308/$F309,AV312/$F308/$F309)</f>
        <v>0.00327830464816766</v>
      </c>
      <c r="H314" s="230">
        <f t="shared" si="562"/>
        <v>0</v>
      </c>
      <c r="I314" s="230">
        <f t="shared" si="562"/>
        <v>0</v>
      </c>
      <c r="J314" s="230">
        <f t="shared" si="562"/>
        <v>0</v>
      </c>
      <c r="K314" s="230">
        <f t="shared" si="562"/>
        <v>0</v>
      </c>
      <c r="L314" s="230">
        <f t="shared" si="562"/>
        <v>0.0349685829137884</v>
      </c>
      <c r="M314" s="230">
        <f t="shared" si="562"/>
        <v>0.711235998907232</v>
      </c>
      <c r="N314" s="230">
        <f t="shared" si="562"/>
        <v>0</v>
      </c>
      <c r="O314" s="230">
        <f t="shared" si="562"/>
        <v>0</v>
      </c>
      <c r="P314" s="230">
        <f t="shared" si="562"/>
        <v>0</v>
      </c>
      <c r="Q314" s="230">
        <f t="shared" si="562"/>
        <v>0.25398665261679</v>
      </c>
      <c r="R314" s="230">
        <f t="shared" si="562"/>
        <v>0</v>
      </c>
      <c r="S314" s="230">
        <f t="shared" si="562"/>
        <v>0.162978573937478</v>
      </c>
      <c r="T314" s="230">
        <f t="shared" si="562"/>
        <v>0</v>
      </c>
      <c r="U314" s="230">
        <f t="shared" si="562"/>
        <v>0.00109276821605589</v>
      </c>
      <c r="V314" s="230">
        <f t="shared" si="562"/>
        <v>0.0156109745150841</v>
      </c>
      <c r="W314" s="230">
        <f t="shared" si="562"/>
        <v>0</v>
      </c>
      <c r="X314" s="230">
        <f t="shared" si="562"/>
        <v>0.0614135737423408</v>
      </c>
      <c r="Y314" s="230">
        <f t="shared" si="562"/>
        <v>0</v>
      </c>
      <c r="Z314" s="230">
        <f t="shared" si="562"/>
        <v>0</v>
      </c>
      <c r="AA314" s="230">
        <f t="shared" si="562"/>
        <v>0</v>
      </c>
      <c r="AB314" s="230">
        <f t="shared" si="562"/>
        <v>0</v>
      </c>
      <c r="AC314" s="230">
        <f t="shared" si="562"/>
        <v>0</v>
      </c>
      <c r="AD314" s="230">
        <f t="shared" si="562"/>
        <v>0</v>
      </c>
      <c r="AE314" s="230">
        <f t="shared" si="562"/>
        <v>0.0174842914568942</v>
      </c>
      <c r="AF314" s="230">
        <f t="shared" si="562"/>
        <v>0.0546384108027944</v>
      </c>
      <c r="AG314" s="230">
        <f t="shared" si="562"/>
        <v>0.00144011239901651</v>
      </c>
      <c r="AH314" s="230">
        <f t="shared" si="562"/>
        <v>0</v>
      </c>
      <c r="AI314" s="230">
        <f t="shared" si="562"/>
        <v>0.00031378058775319</v>
      </c>
      <c r="AJ314" s="230">
        <f t="shared" si="562"/>
        <v>0.0669320532334231</v>
      </c>
      <c r="AK314" s="230">
        <f t="shared" si="562"/>
        <v>0.141002070446343</v>
      </c>
      <c r="AL314" s="230">
        <f t="shared" si="562"/>
        <v>0</v>
      </c>
      <c r="AM314" s="230">
        <f t="shared" si="562"/>
        <v>0</v>
      </c>
      <c r="AN314" s="230">
        <f t="shared" si="562"/>
        <v>0</v>
      </c>
      <c r="AO314" s="230">
        <f t="shared" si="562"/>
        <v>0</v>
      </c>
      <c r="AP314" s="230">
        <f t="shared" si="562"/>
        <v>0</v>
      </c>
      <c r="AQ314" s="230">
        <f t="shared" si="562"/>
        <v>0</v>
      </c>
      <c r="AR314" s="195"/>
      <c r="AT314" s="4"/>
      <c r="CI314" s="45"/>
      <c r="CJ314" s="45"/>
      <c r="CK314" s="45"/>
      <c r="CL314" s="45"/>
      <c r="CM314" s="45"/>
      <c r="CN314" s="45"/>
      <c r="CO314" s="45"/>
      <c r="CP314" s="45"/>
      <c r="CQ314" s="45"/>
      <c r="CR314" s="45"/>
      <c r="CS314" s="45"/>
      <c r="CT314" s="45"/>
      <c r="CU314" s="45"/>
      <c r="CV314" s="45"/>
      <c r="CW314" s="45"/>
      <c r="CX314" s="45"/>
      <c r="CY314" s="45"/>
      <c r="CZ314" s="45"/>
      <c r="DA314" s="45"/>
      <c r="DB314" s="45"/>
      <c r="DC314" s="45"/>
      <c r="DD314" s="45"/>
      <c r="DE314" s="45"/>
      <c r="DF314" s="45"/>
      <c r="DG314" s="45"/>
      <c r="DH314" s="45"/>
      <c r="DI314" s="45"/>
      <c r="DJ314" s="45"/>
      <c r="DK314" s="45"/>
      <c r="DL314" s="45"/>
      <c r="DM314" s="45"/>
      <c r="DN314" s="45"/>
      <c r="DO314" s="45"/>
      <c r="DP314" s="45"/>
      <c r="DQ314" s="45"/>
      <c r="DR314" s="45"/>
      <c r="DS314" s="45"/>
    </row>
    <row r="315" spans="3:123">
      <c r="C315" t="s">
        <v>904</v>
      </c>
      <c r="D315" t="s">
        <v>1384</v>
      </c>
      <c r="E315" t="s">
        <v>1504</v>
      </c>
      <c r="F315" s="95">
        <v>0.65</v>
      </c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5"/>
      <c r="AP315" s="95"/>
      <c r="AQ315" s="95"/>
      <c r="AR315" s="95"/>
      <c r="AT315" s="4"/>
      <c r="CI315" s="45"/>
      <c r="CJ315" s="45"/>
      <c r="CK315" s="45"/>
      <c r="CL315" s="45"/>
      <c r="CM315" s="45"/>
      <c r="CN315" s="45"/>
      <c r="CO315" s="45"/>
      <c r="CP315" s="45"/>
      <c r="CQ315" s="45"/>
      <c r="CR315" s="45"/>
      <c r="CS315" s="45"/>
      <c r="CT315" s="45"/>
      <c r="CU315" s="45"/>
      <c r="CV315" s="45"/>
      <c r="CW315" s="45"/>
      <c r="CX315" s="45"/>
      <c r="CY315" s="45"/>
      <c r="CZ315" s="45"/>
      <c r="DA315" s="45"/>
      <c r="DB315" s="45"/>
      <c r="DC315" s="45"/>
      <c r="DD315" s="45"/>
      <c r="DE315" s="45"/>
      <c r="DF315" s="45"/>
      <c r="DG315" s="45"/>
      <c r="DH315" s="45"/>
      <c r="DI315" s="45"/>
      <c r="DJ315" s="45"/>
      <c r="DK315" s="45"/>
      <c r="DL315" s="45"/>
      <c r="DM315" s="45"/>
      <c r="DN315" s="45"/>
      <c r="DO315" s="45"/>
      <c r="DP315" s="45"/>
      <c r="DQ315" s="45"/>
      <c r="DR315" s="45"/>
      <c r="DS315" s="45"/>
    </row>
    <row r="316" spans="3:123">
      <c r="C316" t="s">
        <v>904</v>
      </c>
      <c r="D316" t="s">
        <v>1391</v>
      </c>
      <c r="E316" t="s">
        <v>1504</v>
      </c>
      <c r="F316" s="17">
        <v>31.536</v>
      </c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T316" s="4"/>
      <c r="CI316" s="45"/>
      <c r="CJ316" s="45"/>
      <c r="CK316" s="45"/>
      <c r="CL316" s="45"/>
      <c r="CM316" s="45"/>
      <c r="CN316" s="45"/>
      <c r="CO316" s="45"/>
      <c r="CP316" s="45"/>
      <c r="CQ316" s="45"/>
      <c r="CR316" s="45"/>
      <c r="CS316" s="45"/>
      <c r="CT316" s="45"/>
      <c r="CU316" s="45"/>
      <c r="CV316" s="45"/>
      <c r="CW316" s="45"/>
      <c r="CX316" s="45"/>
      <c r="CY316" s="45"/>
      <c r="CZ316" s="45"/>
      <c r="DA316" s="45"/>
      <c r="DB316" s="45"/>
      <c r="DC316" s="45"/>
      <c r="DD316" s="45"/>
      <c r="DE316" s="45"/>
      <c r="DF316" s="45"/>
      <c r="DG316" s="45"/>
      <c r="DH316" s="45"/>
      <c r="DI316" s="45"/>
      <c r="DJ316" s="45"/>
      <c r="DK316" s="45"/>
      <c r="DL316" s="45"/>
      <c r="DM316" s="45"/>
      <c r="DN316" s="45"/>
      <c r="DO316" s="45"/>
      <c r="DP316" s="45"/>
      <c r="DQ316" s="45"/>
      <c r="DR316" s="45"/>
      <c r="DS316" s="45"/>
    </row>
    <row r="317" spans="3:123">
      <c r="C317" t="s">
        <v>904</v>
      </c>
      <c r="D317" t="s">
        <v>1503</v>
      </c>
      <c r="E317" t="s">
        <v>248</v>
      </c>
      <c r="F317" s="95">
        <v>1</v>
      </c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5"/>
      <c r="AP317" s="95"/>
      <c r="AQ317" s="95"/>
      <c r="AR317" s="95"/>
      <c r="AT317" s="55"/>
      <c r="CI317" s="45"/>
      <c r="CJ317" s="45"/>
      <c r="CK317" s="45"/>
      <c r="CL317" s="45"/>
      <c r="CM317" s="45"/>
      <c r="CN317" s="45"/>
      <c r="CO317" s="45"/>
      <c r="CP317" s="45"/>
      <c r="CQ317" s="45"/>
      <c r="CR317" s="45"/>
      <c r="CS317" s="45"/>
      <c r="CT317" s="45"/>
      <c r="CU317" s="45"/>
      <c r="CV317" s="45"/>
      <c r="CW317" s="45"/>
      <c r="CX317" s="45"/>
      <c r="CY317" s="45"/>
      <c r="CZ317" s="45"/>
      <c r="DA317" s="45"/>
      <c r="DB317" s="45"/>
      <c r="DC317" s="45"/>
      <c r="DD317" s="45"/>
      <c r="DE317" s="45"/>
      <c r="DF317" s="45"/>
      <c r="DG317" s="45"/>
      <c r="DH317" s="45"/>
      <c r="DI317" s="45"/>
      <c r="DJ317" s="45"/>
      <c r="DK317" s="45"/>
      <c r="DL317" s="45"/>
      <c r="DM317" s="45"/>
      <c r="DN317" s="45"/>
      <c r="DO317" s="45"/>
      <c r="DP317" s="45"/>
      <c r="DQ317" s="45"/>
      <c r="DR317" s="45"/>
      <c r="DS317" s="45"/>
    </row>
    <row r="318" spans="3:123">
      <c r="C318" t="s">
        <v>904</v>
      </c>
      <c r="D318" t="s">
        <v>1393</v>
      </c>
      <c r="E318" t="s">
        <v>1504</v>
      </c>
      <c r="F318" s="24">
        <v>30</v>
      </c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5"/>
      <c r="AP318" s="95"/>
      <c r="AQ318" s="95"/>
      <c r="AR318" s="95"/>
      <c r="AT318" s="4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  <c r="BW318" s="45"/>
      <c r="BX318" s="45"/>
      <c r="BY318" s="45"/>
      <c r="BZ318" s="45"/>
      <c r="CA318" s="45"/>
      <c r="CB318" s="45"/>
      <c r="CC318" s="45"/>
      <c r="CD318" s="45"/>
      <c r="CE318" s="45"/>
      <c r="CF318" s="45"/>
      <c r="CI318" s="45"/>
      <c r="CJ318" s="45"/>
      <c r="CK318" s="45"/>
      <c r="CL318" s="45"/>
      <c r="CM318" s="45"/>
      <c r="CN318" s="45"/>
      <c r="CO318" s="45"/>
      <c r="CP318" s="45"/>
      <c r="CQ318" s="45"/>
      <c r="CR318" s="45"/>
      <c r="CS318" s="45"/>
      <c r="CT318" s="45"/>
      <c r="CU318" s="45"/>
      <c r="CV318" s="45"/>
      <c r="CW318" s="45"/>
      <c r="CX318" s="45"/>
      <c r="CY318" s="45"/>
      <c r="CZ318" s="45"/>
      <c r="DA318" s="45"/>
      <c r="DB318" s="45"/>
      <c r="DC318" s="45"/>
      <c r="DD318" s="45"/>
      <c r="DE318" s="45"/>
      <c r="DF318" s="45"/>
      <c r="DG318" s="45"/>
      <c r="DH318" s="45"/>
      <c r="DI318" s="45"/>
      <c r="DJ318" s="45"/>
      <c r="DK318" s="45"/>
      <c r="DL318" s="45"/>
      <c r="DM318" s="45"/>
      <c r="DN318" s="45"/>
      <c r="DO318" s="45"/>
      <c r="DP318" s="45"/>
      <c r="DQ318" s="45"/>
      <c r="DR318" s="45"/>
      <c r="DS318" s="45"/>
    </row>
    <row r="319" spans="3:123">
      <c r="C319" t="s">
        <v>904</v>
      </c>
      <c r="D319" t="s">
        <v>1505</v>
      </c>
      <c r="E319" t="s">
        <v>1264</v>
      </c>
      <c r="F319" s="17">
        <v>1</v>
      </c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T319" s="56" t="str">
        <f>E319</f>
        <v>ICHHTH</v>
      </c>
      <c r="AV319" s="45">
        <f t="shared" ref="AV319:CF319" si="563">CI319*IF(G319&lt;&gt;"",IF(G317&lt;&gt;"",G319/G317,G319/$F317),IF(G317&lt;&gt;"",$F319/G317,$F319/$F317))</f>
        <v>10.2937976087002</v>
      </c>
      <c r="AW319" s="45">
        <f t="shared" si="563"/>
        <v>21.8973198878681</v>
      </c>
      <c r="AX319" s="45">
        <f t="shared" si="563"/>
        <v>2.67491514171461</v>
      </c>
      <c r="AY319" s="45">
        <f t="shared" si="563"/>
        <v>8.23707582521321</v>
      </c>
      <c r="AZ319" s="45">
        <f t="shared" si="563"/>
        <v>0</v>
      </c>
      <c r="BA319" s="45">
        <f t="shared" si="563"/>
        <v>8.83105711226811</v>
      </c>
      <c r="BB319" s="45">
        <f t="shared" si="563"/>
        <v>24.6484555252399</v>
      </c>
      <c r="BC319" s="45">
        <f t="shared" si="563"/>
        <v>3.54705536900522</v>
      </c>
      <c r="BD319" s="45">
        <f t="shared" si="563"/>
        <v>0</v>
      </c>
      <c r="BE319" s="45">
        <f t="shared" si="563"/>
        <v>0</v>
      </c>
      <c r="BF319" s="45">
        <f t="shared" si="563"/>
        <v>21.6803333749846</v>
      </c>
      <c r="BG319" s="45">
        <f t="shared" si="563"/>
        <v>10.5713071294235</v>
      </c>
      <c r="BH319" s="45">
        <f t="shared" si="563"/>
        <v>3.02393826110918</v>
      </c>
      <c r="BI319" s="45">
        <f t="shared" si="563"/>
        <v>0</v>
      </c>
      <c r="BJ319" s="45">
        <f t="shared" si="563"/>
        <v>3.41539854292972</v>
      </c>
      <c r="BK319" s="45">
        <f t="shared" si="563"/>
        <v>0</v>
      </c>
      <c r="BL319" s="45">
        <f t="shared" si="563"/>
        <v>0</v>
      </c>
      <c r="BM319" s="45">
        <f t="shared" si="563"/>
        <v>0</v>
      </c>
      <c r="BN319" s="45">
        <f t="shared" si="563"/>
        <v>0</v>
      </c>
      <c r="BO319" s="45">
        <f t="shared" si="563"/>
        <v>0.203</v>
      </c>
      <c r="BP319" s="45">
        <f t="shared" si="563"/>
        <v>0</v>
      </c>
      <c r="BQ319" s="45">
        <f t="shared" si="563"/>
        <v>0</v>
      </c>
      <c r="BR319" s="45">
        <f t="shared" si="563"/>
        <v>0</v>
      </c>
      <c r="BS319" s="45">
        <f t="shared" si="563"/>
        <v>0</v>
      </c>
      <c r="BT319" s="45">
        <f t="shared" si="563"/>
        <v>42.0404848895571</v>
      </c>
      <c r="BU319" s="45">
        <f t="shared" si="563"/>
        <v>5.88786972601478</v>
      </c>
      <c r="BV319" s="45">
        <f t="shared" si="563"/>
        <v>0</v>
      </c>
      <c r="BW319" s="45">
        <f t="shared" si="563"/>
        <v>0.169986190529233</v>
      </c>
      <c r="BX319" s="45">
        <f t="shared" si="563"/>
        <v>0.918977348244606</v>
      </c>
      <c r="BY319" s="45">
        <f t="shared" si="563"/>
        <v>2.41391663336793</v>
      </c>
      <c r="BZ319" s="45">
        <f t="shared" si="563"/>
        <v>30.0537267600262</v>
      </c>
      <c r="CA319" s="45">
        <f t="shared" si="563"/>
        <v>0</v>
      </c>
      <c r="CB319" s="45">
        <f t="shared" si="563"/>
        <v>0</v>
      </c>
      <c r="CC319" s="45">
        <f t="shared" si="563"/>
        <v>0</v>
      </c>
      <c r="CD319" s="45">
        <f t="shared" si="563"/>
        <v>0</v>
      </c>
      <c r="CE319" s="45">
        <f t="shared" si="563"/>
        <v>0</v>
      </c>
      <c r="CF319" s="45">
        <f t="shared" si="563"/>
        <v>0</v>
      </c>
      <c r="CH319" s="55" t="str">
        <f>E317</f>
        <v>INDHTH</v>
      </c>
      <c r="CI319" s="45">
        <f t="shared" ref="CI319:DS319" si="564">(AZ19+CM19)*G31*G91</f>
        <v>10.2937976087002</v>
      </c>
      <c r="CJ319" s="45">
        <f t="shared" si="564"/>
        <v>21.8973198878681</v>
      </c>
      <c r="CK319" s="45">
        <f t="shared" si="564"/>
        <v>2.67491514171461</v>
      </c>
      <c r="CL319" s="45">
        <f t="shared" si="564"/>
        <v>8.23707582521321</v>
      </c>
      <c r="CM319" s="45">
        <f t="shared" si="564"/>
        <v>0</v>
      </c>
      <c r="CN319" s="45">
        <f t="shared" si="564"/>
        <v>8.83105711226811</v>
      </c>
      <c r="CO319" s="45">
        <f t="shared" si="564"/>
        <v>24.6484555252399</v>
      </c>
      <c r="CP319" s="45">
        <f t="shared" si="564"/>
        <v>3.54705536900522</v>
      </c>
      <c r="CQ319" s="45">
        <f t="shared" si="564"/>
        <v>0</v>
      </c>
      <c r="CR319" s="45">
        <f t="shared" si="564"/>
        <v>0</v>
      </c>
      <c r="CS319" s="45">
        <f t="shared" si="564"/>
        <v>21.6803333749846</v>
      </c>
      <c r="CT319" s="45">
        <f t="shared" si="564"/>
        <v>10.5713071294235</v>
      </c>
      <c r="CU319" s="45">
        <f t="shared" si="564"/>
        <v>3.02393826110918</v>
      </c>
      <c r="CV319" s="45">
        <f t="shared" si="564"/>
        <v>0</v>
      </c>
      <c r="CW319" s="45">
        <f t="shared" si="564"/>
        <v>3.41539854292972</v>
      </c>
      <c r="CX319" s="45">
        <f t="shared" si="564"/>
        <v>0</v>
      </c>
      <c r="CY319" s="45">
        <f t="shared" si="564"/>
        <v>0</v>
      </c>
      <c r="CZ319" s="45">
        <f t="shared" si="564"/>
        <v>0</v>
      </c>
      <c r="DA319" s="45">
        <f t="shared" si="564"/>
        <v>0</v>
      </c>
      <c r="DB319" s="45">
        <f t="shared" si="564"/>
        <v>0.203</v>
      </c>
      <c r="DC319" s="45">
        <f t="shared" si="564"/>
        <v>0</v>
      </c>
      <c r="DD319" s="45">
        <f t="shared" si="564"/>
        <v>0</v>
      </c>
      <c r="DE319" s="45">
        <f t="shared" si="564"/>
        <v>0</v>
      </c>
      <c r="DF319" s="45">
        <f t="shared" si="564"/>
        <v>0</v>
      </c>
      <c r="DG319" s="45">
        <f t="shared" si="564"/>
        <v>42.0404848895571</v>
      </c>
      <c r="DH319" s="45">
        <f t="shared" si="564"/>
        <v>5.88786972601478</v>
      </c>
      <c r="DI319" s="45">
        <f t="shared" si="564"/>
        <v>0</v>
      </c>
      <c r="DJ319" s="45">
        <f t="shared" si="564"/>
        <v>0.169986190529233</v>
      </c>
      <c r="DK319" s="45">
        <f t="shared" si="564"/>
        <v>0.918977348244606</v>
      </c>
      <c r="DL319" s="45">
        <f t="shared" si="564"/>
        <v>2.41391663336793</v>
      </c>
      <c r="DM319" s="45">
        <f t="shared" si="564"/>
        <v>30.0537267600262</v>
      </c>
      <c r="DN319" s="45">
        <f t="shared" si="564"/>
        <v>0</v>
      </c>
      <c r="DO319" s="45">
        <f t="shared" si="564"/>
        <v>0</v>
      </c>
      <c r="DP319" s="45">
        <f t="shared" si="564"/>
        <v>0</v>
      </c>
      <c r="DQ319" s="45">
        <f t="shared" si="564"/>
        <v>0</v>
      </c>
      <c r="DR319" s="45">
        <f t="shared" si="564"/>
        <v>0</v>
      </c>
      <c r="DS319" s="45">
        <f t="shared" si="564"/>
        <v>0</v>
      </c>
    </row>
    <row r="320" spans="3:123">
      <c r="C320" t="s">
        <v>904</v>
      </c>
      <c r="D320" t="s">
        <v>1392</v>
      </c>
      <c r="E320" t="s">
        <v>1504</v>
      </c>
      <c r="F320" s="95">
        <v>1</v>
      </c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5"/>
      <c r="AP320" s="95"/>
      <c r="AQ320" s="95"/>
      <c r="AR320" s="95"/>
      <c r="AT320" s="4"/>
      <c r="CI320" s="45"/>
      <c r="CJ320" s="45"/>
      <c r="CK320" s="45"/>
      <c r="CL320" s="45"/>
      <c r="CM320" s="45"/>
      <c r="CN320" s="45"/>
      <c r="CO320" s="45"/>
      <c r="CP320" s="45"/>
      <c r="CQ320" s="45"/>
      <c r="CR320" s="45"/>
      <c r="CS320" s="45"/>
      <c r="CT320" s="45"/>
      <c r="CU320" s="45"/>
      <c r="CV320" s="45"/>
      <c r="CW320" s="45"/>
      <c r="CX320" s="45"/>
      <c r="CY320" s="45"/>
      <c r="CZ320" s="45"/>
      <c r="DA320" s="45"/>
      <c r="DB320" s="45"/>
      <c r="DC320" s="45"/>
      <c r="DD320" s="45"/>
      <c r="DE320" s="45"/>
      <c r="DF320" s="45"/>
      <c r="DG320" s="45"/>
      <c r="DH320" s="45"/>
      <c r="DI320" s="45"/>
      <c r="DJ320" s="45"/>
      <c r="DK320" s="45"/>
      <c r="DL320" s="45"/>
      <c r="DM320" s="45"/>
      <c r="DN320" s="45"/>
      <c r="DO320" s="45"/>
      <c r="DP320" s="45"/>
      <c r="DQ320" s="45"/>
      <c r="DR320" s="45"/>
      <c r="DS320" s="45"/>
    </row>
    <row r="321" spans="3:123">
      <c r="C321" s="14" t="s">
        <v>904</v>
      </c>
      <c r="D321" s="14" t="s">
        <v>1387</v>
      </c>
      <c r="E321" s="14" t="s">
        <v>1504</v>
      </c>
      <c r="F321" s="231"/>
      <c r="G321" s="230">
        <f t="shared" ref="G321:AQ321" si="565">IF(G315&lt;&gt;"",AV319/G315/$F316,AV319/$F315/$F316)</f>
        <v>0.502175662915163</v>
      </c>
      <c r="H321" s="230">
        <f t="shared" si="565"/>
        <v>1.06824532099423</v>
      </c>
      <c r="I321" s="230">
        <f t="shared" si="565"/>
        <v>0.130493850335373</v>
      </c>
      <c r="J321" s="230">
        <f t="shared" si="565"/>
        <v>0.401839939956934</v>
      </c>
      <c r="K321" s="230">
        <f t="shared" si="565"/>
        <v>0</v>
      </c>
      <c r="L321" s="230">
        <f t="shared" si="565"/>
        <v>0.430816898502718</v>
      </c>
      <c r="M321" s="230">
        <f t="shared" si="565"/>
        <v>1.2024575345022</v>
      </c>
      <c r="N321" s="230">
        <f t="shared" si="565"/>
        <v>0.17304059677854</v>
      </c>
      <c r="O321" s="230">
        <f t="shared" si="565"/>
        <v>0</v>
      </c>
      <c r="P321" s="230">
        <f t="shared" si="565"/>
        <v>0</v>
      </c>
      <c r="Q321" s="230">
        <f t="shared" si="565"/>
        <v>1.05765978686066</v>
      </c>
      <c r="R321" s="230">
        <f t="shared" si="565"/>
        <v>0.515713769339242</v>
      </c>
      <c r="S321" s="230">
        <f t="shared" si="565"/>
        <v>0.14752069727926</v>
      </c>
      <c r="T321" s="230">
        <f t="shared" si="565"/>
        <v>0</v>
      </c>
      <c r="U321" s="230">
        <f t="shared" si="565"/>
        <v>0.16661781128916</v>
      </c>
      <c r="V321" s="230">
        <f t="shared" si="565"/>
        <v>0</v>
      </c>
      <c r="W321" s="230">
        <f t="shared" si="565"/>
        <v>0</v>
      </c>
      <c r="X321" s="230">
        <f t="shared" si="565"/>
        <v>0</v>
      </c>
      <c r="Y321" s="230">
        <f t="shared" si="565"/>
        <v>0</v>
      </c>
      <c r="Z321" s="230">
        <f t="shared" si="565"/>
        <v>0.00990321195800648</v>
      </c>
      <c r="AA321" s="230">
        <f t="shared" si="565"/>
        <v>0</v>
      </c>
      <c r="AB321" s="230">
        <f t="shared" si="565"/>
        <v>0</v>
      </c>
      <c r="AC321" s="230">
        <f t="shared" si="565"/>
        <v>0</v>
      </c>
      <c r="AD321" s="230">
        <f t="shared" si="565"/>
        <v>0</v>
      </c>
      <c r="AE321" s="230">
        <f t="shared" si="565"/>
        <v>2.05091543191454</v>
      </c>
      <c r="AF321" s="230">
        <f t="shared" si="565"/>
        <v>0.287235575752975</v>
      </c>
      <c r="AG321" s="230">
        <f t="shared" si="565"/>
        <v>0</v>
      </c>
      <c r="AH321" s="230">
        <f t="shared" si="565"/>
        <v>0.00829265652583778</v>
      </c>
      <c r="AI321" s="230">
        <f t="shared" si="565"/>
        <v>0.0448316623855816</v>
      </c>
      <c r="AJ321" s="230">
        <f t="shared" si="565"/>
        <v>0.117761222015764</v>
      </c>
      <c r="AK321" s="230">
        <f t="shared" si="565"/>
        <v>1.46614988291897</v>
      </c>
      <c r="AL321" s="230">
        <f t="shared" si="565"/>
        <v>0</v>
      </c>
      <c r="AM321" s="230">
        <f t="shared" si="565"/>
        <v>0</v>
      </c>
      <c r="AN321" s="230">
        <f t="shared" si="565"/>
        <v>0</v>
      </c>
      <c r="AO321" s="230">
        <f t="shared" si="565"/>
        <v>0</v>
      </c>
      <c r="AP321" s="230">
        <f t="shared" si="565"/>
        <v>0</v>
      </c>
      <c r="AQ321" s="230">
        <f t="shared" si="565"/>
        <v>0</v>
      </c>
      <c r="AR321" s="195"/>
      <c r="AT321" s="4"/>
      <c r="CI321" s="45"/>
      <c r="CJ321" s="45"/>
      <c r="CK321" s="45"/>
      <c r="CL321" s="45"/>
      <c r="CM321" s="45"/>
      <c r="CN321" s="45"/>
      <c r="CO321" s="45"/>
      <c r="CP321" s="45"/>
      <c r="CQ321" s="45"/>
      <c r="CR321" s="45"/>
      <c r="CS321" s="45"/>
      <c r="CT321" s="45"/>
      <c r="CU321" s="45"/>
      <c r="CV321" s="45"/>
      <c r="CW321" s="45"/>
      <c r="CX321" s="45"/>
      <c r="CY321" s="45"/>
      <c r="CZ321" s="45"/>
      <c r="DA321" s="45"/>
      <c r="DB321" s="45"/>
      <c r="DC321" s="45"/>
      <c r="DD321" s="45"/>
      <c r="DE321" s="45"/>
      <c r="DF321" s="45"/>
      <c r="DG321" s="45"/>
      <c r="DH321" s="45"/>
      <c r="DI321" s="45"/>
      <c r="DJ321" s="45"/>
      <c r="DK321" s="45"/>
      <c r="DL321" s="45"/>
      <c r="DM321" s="45"/>
      <c r="DN321" s="45"/>
      <c r="DO321" s="45"/>
      <c r="DP321" s="45"/>
      <c r="DQ321" s="45"/>
      <c r="DR321" s="45"/>
      <c r="DS321" s="45"/>
    </row>
    <row r="322" spans="3:123">
      <c r="C322" t="s">
        <v>906</v>
      </c>
      <c r="D322" t="s">
        <v>1384</v>
      </c>
      <c r="E322" t="s">
        <v>1504</v>
      </c>
      <c r="F322" s="95">
        <v>0.65</v>
      </c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5"/>
      <c r="AP322" s="95">
        <v>0.65</v>
      </c>
      <c r="AQ322" s="95"/>
      <c r="AR322" s="95"/>
      <c r="AT322" s="4"/>
      <c r="CI322" s="45"/>
      <c r="CJ322" s="45"/>
      <c r="CK322" s="45"/>
      <c r="CL322" s="45"/>
      <c r="CM322" s="45"/>
      <c r="CN322" s="45"/>
      <c r="CO322" s="45"/>
      <c r="CP322" s="45"/>
      <c r="CQ322" s="45"/>
      <c r="CR322" s="45"/>
      <c r="CS322" s="45"/>
      <c r="CT322" s="45"/>
      <c r="CU322" s="45"/>
      <c r="CV322" s="45"/>
      <c r="CW322" s="45"/>
      <c r="CX322" s="45"/>
      <c r="CY322" s="45"/>
      <c r="CZ322" s="45"/>
      <c r="DA322" s="45"/>
      <c r="DB322" s="45"/>
      <c r="DC322" s="45"/>
      <c r="DD322" s="45"/>
      <c r="DE322" s="45"/>
      <c r="DF322" s="45"/>
      <c r="DG322" s="45"/>
      <c r="DH322" s="45"/>
      <c r="DI322" s="45"/>
      <c r="DJ322" s="45"/>
      <c r="DK322" s="45"/>
      <c r="DL322" s="45"/>
      <c r="DM322" s="45"/>
      <c r="DN322" s="45"/>
      <c r="DO322" s="45"/>
      <c r="DP322" s="45"/>
      <c r="DQ322" s="45"/>
      <c r="DR322" s="45"/>
      <c r="DS322" s="45"/>
    </row>
    <row r="323" spans="3:123">
      <c r="C323" t="s">
        <v>906</v>
      </c>
      <c r="D323" t="s">
        <v>1391</v>
      </c>
      <c r="E323" t="s">
        <v>1504</v>
      </c>
      <c r="F323" s="17">
        <v>31.536</v>
      </c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>
        <v>31.536</v>
      </c>
      <c r="AQ323" s="17"/>
      <c r="AR323" s="17"/>
      <c r="AT323" s="4"/>
      <c r="CI323" s="45"/>
      <c r="CJ323" s="45"/>
      <c r="CK323" s="45"/>
      <c r="CL323" s="45"/>
      <c r="CM323" s="45"/>
      <c r="CN323" s="45"/>
      <c r="CO323" s="45"/>
      <c r="CP323" s="45"/>
      <c r="CQ323" s="45"/>
      <c r="CR323" s="45"/>
      <c r="CS323" s="45"/>
      <c r="CT323" s="45"/>
      <c r="CU323" s="45"/>
      <c r="CV323" s="45"/>
      <c r="CW323" s="45"/>
      <c r="CX323" s="45"/>
      <c r="CY323" s="45"/>
      <c r="CZ323" s="45"/>
      <c r="DA323" s="45"/>
      <c r="DB323" s="45"/>
      <c r="DC323" s="45"/>
      <c r="DD323" s="45"/>
      <c r="DE323" s="45"/>
      <c r="DF323" s="45"/>
      <c r="DG323" s="45"/>
      <c r="DH323" s="45"/>
      <c r="DI323" s="45"/>
      <c r="DJ323" s="45"/>
      <c r="DK323" s="45"/>
      <c r="DL323" s="45"/>
      <c r="DM323" s="45"/>
      <c r="DN323" s="45"/>
      <c r="DO323" s="45"/>
      <c r="DP323" s="45"/>
      <c r="DQ323" s="45"/>
      <c r="DR323" s="45"/>
      <c r="DS323" s="45"/>
    </row>
    <row r="324" spans="3:123">
      <c r="C324" t="s">
        <v>906</v>
      </c>
      <c r="D324" t="s">
        <v>1503</v>
      </c>
      <c r="E324" t="s">
        <v>235</v>
      </c>
      <c r="F324" s="95">
        <v>1.25</v>
      </c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>
        <v>1.23456790123457</v>
      </c>
      <c r="AE324" s="95"/>
      <c r="AF324" s="95"/>
      <c r="AG324" s="95"/>
      <c r="AH324" s="95"/>
      <c r="AI324" s="95"/>
      <c r="AJ324" s="95"/>
      <c r="AK324" s="95">
        <v>1.11111111111111</v>
      </c>
      <c r="AL324" s="95"/>
      <c r="AM324" s="95"/>
      <c r="AN324" s="95"/>
      <c r="AO324" s="95"/>
      <c r="AP324" s="95"/>
      <c r="AQ324" s="95"/>
      <c r="AR324" s="95"/>
      <c r="AT324" s="55"/>
      <c r="CI324" s="45"/>
      <c r="CJ324" s="45"/>
      <c r="CK324" s="45"/>
      <c r="CL324" s="45"/>
      <c r="CM324" s="45"/>
      <c r="CN324" s="45"/>
      <c r="CO324" s="45"/>
      <c r="CP324" s="45"/>
      <c r="CQ324" s="45"/>
      <c r="CR324" s="45"/>
      <c r="CS324" s="45"/>
      <c r="CT324" s="45"/>
      <c r="CU324" s="45"/>
      <c r="CV324" s="45"/>
      <c r="CW324" s="45"/>
      <c r="CX324" s="45"/>
      <c r="CY324" s="45"/>
      <c r="CZ324" s="45"/>
      <c r="DA324" s="45"/>
      <c r="DB324" s="45"/>
      <c r="DC324" s="45"/>
      <c r="DD324" s="45"/>
      <c r="DE324" s="45"/>
      <c r="DF324" s="45"/>
      <c r="DG324" s="45"/>
      <c r="DH324" s="45"/>
      <c r="DI324" s="45"/>
      <c r="DJ324" s="45"/>
      <c r="DK324" s="45"/>
      <c r="DL324" s="45"/>
      <c r="DM324" s="45"/>
      <c r="DN324" s="45"/>
      <c r="DO324" s="45"/>
      <c r="DP324" s="45"/>
      <c r="DQ324" s="45"/>
      <c r="DR324" s="45"/>
      <c r="DS324" s="45"/>
    </row>
    <row r="325" spans="3:123">
      <c r="C325" t="s">
        <v>906</v>
      </c>
      <c r="D325" t="s">
        <v>1393</v>
      </c>
      <c r="E325" t="s">
        <v>1504</v>
      </c>
      <c r="F325" s="24">
        <v>30</v>
      </c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5"/>
      <c r="AP325" s="95"/>
      <c r="AQ325" s="95"/>
      <c r="AR325" s="95"/>
      <c r="AT325" s="4"/>
      <c r="CI325" s="45"/>
      <c r="CJ325" s="45"/>
      <c r="CK325" s="45"/>
      <c r="CL325" s="45"/>
      <c r="CM325" s="45"/>
      <c r="CN325" s="45"/>
      <c r="CO325" s="45"/>
      <c r="CP325" s="45"/>
      <c r="CQ325" s="45"/>
      <c r="CR325" s="45"/>
      <c r="CS325" s="45"/>
      <c r="CT325" s="45"/>
      <c r="CU325" s="45"/>
      <c r="CV325" s="45"/>
      <c r="CW325" s="45"/>
      <c r="CX325" s="45"/>
      <c r="CY325" s="45"/>
      <c r="CZ325" s="45"/>
      <c r="DA325" s="45"/>
      <c r="DB325" s="45"/>
      <c r="DC325" s="45"/>
      <c r="DD325" s="45"/>
      <c r="DE325" s="45"/>
      <c r="DF325" s="45"/>
      <c r="DG325" s="45"/>
      <c r="DH325" s="45"/>
      <c r="DI325" s="45"/>
      <c r="DJ325" s="45"/>
      <c r="DK325" s="45"/>
      <c r="DL325" s="45"/>
      <c r="DM325" s="45"/>
      <c r="DN325" s="45"/>
      <c r="DO325" s="45"/>
      <c r="DP325" s="45"/>
      <c r="DQ325" s="45"/>
      <c r="DR325" s="45"/>
      <c r="DS325" s="45"/>
    </row>
    <row r="326" spans="3:123">
      <c r="C326" t="s">
        <v>906</v>
      </c>
      <c r="D326" t="s">
        <v>1505</v>
      </c>
      <c r="E326" t="s">
        <v>1264</v>
      </c>
      <c r="F326" s="17">
        <v>1</v>
      </c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T326" s="56" t="str">
        <f>E326</f>
        <v>ICHHTH</v>
      </c>
      <c r="AV326" s="45">
        <f t="shared" ref="AV326:CF326" si="566">CI326*IF(G326&lt;&gt;"",IF(G324&lt;&gt;"",G326/G324,G326/$F324),IF(G324&lt;&gt;"",$F326/G324,$F326/$F324))</f>
        <v>0.002408</v>
      </c>
      <c r="AW326" s="45">
        <f t="shared" si="566"/>
        <v>0.2744</v>
      </c>
      <c r="AX326" s="45">
        <f t="shared" si="566"/>
        <v>0</v>
      </c>
      <c r="AY326" s="45">
        <f t="shared" si="566"/>
        <v>0.347170288</v>
      </c>
      <c r="AZ326" s="45">
        <f t="shared" si="566"/>
        <v>0</v>
      </c>
      <c r="BA326" s="45">
        <f t="shared" si="566"/>
        <v>0</v>
      </c>
      <c r="BB326" s="45">
        <f t="shared" si="566"/>
        <v>0</v>
      </c>
      <c r="BC326" s="45">
        <f t="shared" si="566"/>
        <v>0</v>
      </c>
      <c r="BD326" s="45">
        <f t="shared" si="566"/>
        <v>0</v>
      </c>
      <c r="BE326" s="45">
        <f t="shared" si="566"/>
        <v>0</v>
      </c>
      <c r="BF326" s="45">
        <f t="shared" si="566"/>
        <v>2.54632</v>
      </c>
      <c r="BG326" s="45">
        <f t="shared" si="566"/>
        <v>0</v>
      </c>
      <c r="BH326" s="45">
        <f t="shared" si="566"/>
        <v>0</v>
      </c>
      <c r="BI326" s="45">
        <f t="shared" si="566"/>
        <v>0</v>
      </c>
      <c r="BJ326" s="45">
        <f t="shared" si="566"/>
        <v>0</v>
      </c>
      <c r="BK326" s="45">
        <f t="shared" si="566"/>
        <v>2.6432</v>
      </c>
      <c r="BL326" s="45">
        <f t="shared" si="566"/>
        <v>0</v>
      </c>
      <c r="BM326" s="45">
        <f t="shared" si="566"/>
        <v>3.37568</v>
      </c>
      <c r="BN326" s="45">
        <f t="shared" si="566"/>
        <v>0</v>
      </c>
      <c r="BO326" s="45">
        <f t="shared" si="566"/>
        <v>0</v>
      </c>
      <c r="BP326" s="45">
        <f t="shared" si="566"/>
        <v>0</v>
      </c>
      <c r="BQ326" s="45">
        <f t="shared" si="566"/>
        <v>0</v>
      </c>
      <c r="BR326" s="45">
        <f t="shared" si="566"/>
        <v>0</v>
      </c>
      <c r="BS326" s="45">
        <f t="shared" si="566"/>
        <v>0</v>
      </c>
      <c r="BT326" s="45">
        <f t="shared" si="566"/>
        <v>2.33016</v>
      </c>
      <c r="BU326" s="45">
        <f t="shared" si="566"/>
        <v>0.0476</v>
      </c>
      <c r="BV326" s="45">
        <f t="shared" si="566"/>
        <v>0</v>
      </c>
      <c r="BW326" s="45">
        <f t="shared" si="566"/>
        <v>0</v>
      </c>
      <c r="BX326" s="45">
        <f t="shared" si="566"/>
        <v>0.009112</v>
      </c>
      <c r="BY326" s="45">
        <f t="shared" si="566"/>
        <v>0</v>
      </c>
      <c r="BZ326" s="45">
        <f t="shared" si="566"/>
        <v>3.78279847641372</v>
      </c>
      <c r="CA326" s="45">
        <f t="shared" si="566"/>
        <v>0</v>
      </c>
      <c r="CB326" s="45">
        <f t="shared" si="566"/>
        <v>0</v>
      </c>
      <c r="CC326" s="45">
        <f t="shared" si="566"/>
        <v>0</v>
      </c>
      <c r="CD326" s="45">
        <f t="shared" si="566"/>
        <v>0</v>
      </c>
      <c r="CE326" s="45">
        <f t="shared" si="566"/>
        <v>0</v>
      </c>
      <c r="CF326" s="45">
        <f t="shared" si="566"/>
        <v>0</v>
      </c>
      <c r="CH326" s="55" t="str">
        <f>E324</f>
        <v>INDLFO</v>
      </c>
      <c r="CI326" s="45">
        <f t="shared" ref="CI326:DS326" si="567">(AZ11-CM11)*G39*G65</f>
        <v>0.00301</v>
      </c>
      <c r="CJ326" s="45">
        <f t="shared" si="567"/>
        <v>0.343</v>
      </c>
      <c r="CK326" s="45">
        <f t="shared" si="567"/>
        <v>0</v>
      </c>
      <c r="CL326" s="45">
        <f t="shared" si="567"/>
        <v>0.43396286</v>
      </c>
      <c r="CM326" s="45">
        <f t="shared" si="567"/>
        <v>0</v>
      </c>
      <c r="CN326" s="45">
        <f t="shared" si="567"/>
        <v>0</v>
      </c>
      <c r="CO326" s="45">
        <f t="shared" si="567"/>
        <v>0</v>
      </c>
      <c r="CP326" s="45">
        <f t="shared" si="567"/>
        <v>0</v>
      </c>
      <c r="CQ326" s="45">
        <f t="shared" si="567"/>
        <v>0</v>
      </c>
      <c r="CR326" s="45">
        <f t="shared" si="567"/>
        <v>0</v>
      </c>
      <c r="CS326" s="45">
        <f t="shared" si="567"/>
        <v>3.1829</v>
      </c>
      <c r="CT326" s="45">
        <f t="shared" si="567"/>
        <v>0</v>
      </c>
      <c r="CU326" s="45">
        <f t="shared" si="567"/>
        <v>0</v>
      </c>
      <c r="CV326" s="45">
        <f t="shared" si="567"/>
        <v>0</v>
      </c>
      <c r="CW326" s="45">
        <f t="shared" si="567"/>
        <v>0</v>
      </c>
      <c r="CX326" s="45">
        <f t="shared" si="567"/>
        <v>3.304</v>
      </c>
      <c r="CY326" s="45">
        <f t="shared" si="567"/>
        <v>0</v>
      </c>
      <c r="CZ326" s="45">
        <f t="shared" si="567"/>
        <v>4.2196</v>
      </c>
      <c r="DA326" s="45">
        <f t="shared" si="567"/>
        <v>0</v>
      </c>
      <c r="DB326" s="45">
        <f t="shared" si="567"/>
        <v>0</v>
      </c>
      <c r="DC326" s="45">
        <f t="shared" si="567"/>
        <v>0</v>
      </c>
      <c r="DD326" s="45">
        <f t="shared" si="567"/>
        <v>0</v>
      </c>
      <c r="DE326" s="45">
        <f t="shared" si="567"/>
        <v>0</v>
      </c>
      <c r="DF326" s="45">
        <f t="shared" si="567"/>
        <v>0</v>
      </c>
      <c r="DG326" s="45">
        <f t="shared" si="567"/>
        <v>2.9127</v>
      </c>
      <c r="DH326" s="45">
        <f t="shared" si="567"/>
        <v>0.0595</v>
      </c>
      <c r="DI326" s="45">
        <f t="shared" si="567"/>
        <v>0</v>
      </c>
      <c r="DJ326" s="45">
        <f t="shared" si="567"/>
        <v>0</v>
      </c>
      <c r="DK326" s="45">
        <f t="shared" si="567"/>
        <v>0.01139</v>
      </c>
      <c r="DL326" s="45">
        <f t="shared" si="567"/>
        <v>0</v>
      </c>
      <c r="DM326" s="45">
        <f t="shared" si="567"/>
        <v>4.20310941823746</v>
      </c>
      <c r="DN326" s="45">
        <f t="shared" si="567"/>
        <v>0</v>
      </c>
      <c r="DO326" s="45">
        <f t="shared" si="567"/>
        <v>0</v>
      </c>
      <c r="DP326" s="45">
        <f t="shared" si="567"/>
        <v>0</v>
      </c>
      <c r="DQ326" s="45">
        <f t="shared" si="567"/>
        <v>0</v>
      </c>
      <c r="DR326" s="45">
        <f t="shared" si="567"/>
        <v>0</v>
      </c>
      <c r="DS326" s="45">
        <f t="shared" si="567"/>
        <v>0</v>
      </c>
    </row>
    <row r="327" spans="3:123">
      <c r="C327" t="s">
        <v>906</v>
      </c>
      <c r="D327" t="s">
        <v>1392</v>
      </c>
      <c r="E327" t="s">
        <v>1504</v>
      </c>
      <c r="F327" s="95">
        <v>1</v>
      </c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5"/>
      <c r="AP327" s="95"/>
      <c r="AQ327" s="95"/>
      <c r="AR327" s="95"/>
      <c r="AT327" s="4"/>
      <c r="CI327" s="45"/>
      <c r="CJ327" s="45"/>
      <c r="CK327" s="45"/>
      <c r="CL327" s="45"/>
      <c r="CM327" s="45"/>
      <c r="CN327" s="45"/>
      <c r="CO327" s="45"/>
      <c r="CP327" s="45"/>
      <c r="CQ327" s="45"/>
      <c r="CR327" s="45"/>
      <c r="CS327" s="45"/>
      <c r="CT327" s="45"/>
      <c r="CU327" s="45"/>
      <c r="CV327" s="45"/>
      <c r="CW327" s="45"/>
      <c r="CX327" s="45"/>
      <c r="CY327" s="45"/>
      <c r="CZ327" s="45"/>
      <c r="DA327" s="45"/>
      <c r="DB327" s="45"/>
      <c r="DC327" s="45"/>
      <c r="DD327" s="45"/>
      <c r="DE327" s="45"/>
      <c r="DF327" s="45"/>
      <c r="DG327" s="45"/>
      <c r="DH327" s="45"/>
      <c r="DI327" s="45"/>
      <c r="DJ327" s="45"/>
      <c r="DK327" s="45"/>
      <c r="DL327" s="45"/>
      <c r="DM327" s="45"/>
      <c r="DN327" s="45"/>
      <c r="DO327" s="45"/>
      <c r="DP327" s="45"/>
      <c r="DQ327" s="45"/>
      <c r="DR327" s="45"/>
      <c r="DS327" s="45"/>
    </row>
    <row r="328" spans="3:123">
      <c r="C328" s="14" t="s">
        <v>906</v>
      </c>
      <c r="D328" s="14" t="s">
        <v>1387</v>
      </c>
      <c r="E328" s="14" t="s">
        <v>1504</v>
      </c>
      <c r="F328" s="231"/>
      <c r="G328" s="230">
        <f t="shared" ref="G328:AQ328" si="568">IF(G322&lt;&gt;"",AV326/G322/$F323,AV326/$F322/$F323)</f>
        <v>0.000117472583226008</v>
      </c>
      <c r="H328" s="230">
        <f t="shared" si="568"/>
        <v>0.0133864106466846</v>
      </c>
      <c r="I328" s="230">
        <f t="shared" si="568"/>
        <v>0</v>
      </c>
      <c r="J328" s="230">
        <f t="shared" si="568"/>
        <v>0.0169364578698825</v>
      </c>
      <c r="K328" s="230">
        <f t="shared" si="568"/>
        <v>0</v>
      </c>
      <c r="L328" s="230">
        <f t="shared" si="568"/>
        <v>0</v>
      </c>
      <c r="M328" s="230">
        <f t="shared" si="568"/>
        <v>0</v>
      </c>
      <c r="N328" s="230">
        <f t="shared" si="568"/>
        <v>0</v>
      </c>
      <c r="O328" s="230">
        <f t="shared" si="568"/>
        <v>0</v>
      </c>
      <c r="P328" s="230">
        <f t="shared" si="568"/>
        <v>0</v>
      </c>
      <c r="Q328" s="230">
        <f t="shared" si="568"/>
        <v>0.124220426960153</v>
      </c>
      <c r="R328" s="230">
        <f t="shared" si="568"/>
        <v>0</v>
      </c>
      <c r="S328" s="230">
        <f t="shared" si="568"/>
        <v>0</v>
      </c>
      <c r="T328" s="230">
        <f t="shared" si="568"/>
        <v>0</v>
      </c>
      <c r="U328" s="230">
        <f t="shared" si="568"/>
        <v>0</v>
      </c>
      <c r="V328" s="230">
        <f t="shared" si="568"/>
        <v>0.128946649494595</v>
      </c>
      <c r="W328" s="230">
        <f t="shared" si="568"/>
        <v>0</v>
      </c>
      <c r="X328" s="230">
        <f t="shared" si="568"/>
        <v>0.164680170159622</v>
      </c>
      <c r="Y328" s="230">
        <f t="shared" si="568"/>
        <v>0</v>
      </c>
      <c r="Z328" s="230">
        <f t="shared" si="568"/>
        <v>0</v>
      </c>
      <c r="AA328" s="230">
        <f t="shared" si="568"/>
        <v>0</v>
      </c>
      <c r="AB328" s="230">
        <f t="shared" si="568"/>
        <v>0</v>
      </c>
      <c r="AC328" s="230">
        <f t="shared" si="568"/>
        <v>0</v>
      </c>
      <c r="AD328" s="230">
        <f t="shared" si="568"/>
        <v>0</v>
      </c>
      <c r="AE328" s="230">
        <f t="shared" si="568"/>
        <v>0.113675213675214</v>
      </c>
      <c r="AF328" s="230">
        <f t="shared" si="568"/>
        <v>0.00232213245911876</v>
      </c>
      <c r="AG328" s="230">
        <f t="shared" si="568"/>
        <v>0</v>
      </c>
      <c r="AH328" s="230">
        <f t="shared" si="568"/>
        <v>0</v>
      </c>
      <c r="AI328" s="230">
        <f t="shared" si="568"/>
        <v>0.00044452249931702</v>
      </c>
      <c r="AJ328" s="230">
        <f t="shared" si="568"/>
        <v>0</v>
      </c>
      <c r="AK328" s="230">
        <f t="shared" si="568"/>
        <v>0.184541158159355</v>
      </c>
      <c r="AL328" s="230">
        <f t="shared" si="568"/>
        <v>0</v>
      </c>
      <c r="AM328" s="230">
        <f t="shared" si="568"/>
        <v>0</v>
      </c>
      <c r="AN328" s="230">
        <f t="shared" si="568"/>
        <v>0</v>
      </c>
      <c r="AO328" s="230">
        <f t="shared" si="568"/>
        <v>0</v>
      </c>
      <c r="AP328" s="230">
        <f t="shared" si="568"/>
        <v>0</v>
      </c>
      <c r="AQ328" s="230">
        <f t="shared" si="568"/>
        <v>0</v>
      </c>
      <c r="AR328" s="195"/>
      <c r="AT328" s="4"/>
      <c r="CI328" s="45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5"/>
      <c r="CU328" s="45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5"/>
      <c r="DG328" s="45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5"/>
      <c r="DS328" s="45"/>
    </row>
    <row r="329" spans="3:123">
      <c r="C329" t="s">
        <v>908</v>
      </c>
      <c r="D329" t="s">
        <v>1384</v>
      </c>
      <c r="E329" t="s">
        <v>1504</v>
      </c>
      <c r="F329" s="95">
        <v>0.65</v>
      </c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>
        <v>0.65</v>
      </c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5"/>
      <c r="AP329" s="95"/>
      <c r="AQ329" s="95"/>
      <c r="AR329" s="95"/>
      <c r="AT329" s="4"/>
      <c r="CI329" s="45"/>
      <c r="CJ329" s="45"/>
      <c r="CK329" s="45"/>
      <c r="CL329" s="45"/>
      <c r="CM329" s="45"/>
      <c r="CN329" s="45"/>
      <c r="CO329" s="45"/>
      <c r="CP329" s="45"/>
      <c r="CQ329" s="45"/>
      <c r="CR329" s="45"/>
      <c r="CS329" s="45"/>
      <c r="CT329" s="45"/>
      <c r="CU329" s="45"/>
      <c r="CV329" s="45"/>
      <c r="CW329" s="45"/>
      <c r="CX329" s="45"/>
      <c r="CY329" s="45"/>
      <c r="CZ329" s="45"/>
      <c r="DA329" s="45"/>
      <c r="DB329" s="45"/>
      <c r="DC329" s="45"/>
      <c r="DD329" s="45"/>
      <c r="DE329" s="45"/>
      <c r="DF329" s="45"/>
      <c r="DG329" s="45"/>
      <c r="DH329" s="45"/>
      <c r="DI329" s="45"/>
      <c r="DJ329" s="45"/>
      <c r="DK329" s="45"/>
      <c r="DL329" s="45"/>
      <c r="DM329" s="45"/>
      <c r="DN329" s="45"/>
      <c r="DO329" s="45"/>
      <c r="DP329" s="45"/>
      <c r="DQ329" s="45"/>
      <c r="DR329" s="45"/>
      <c r="DS329" s="45"/>
    </row>
    <row r="330" spans="3:123">
      <c r="C330" t="s">
        <v>908</v>
      </c>
      <c r="D330" t="s">
        <v>1391</v>
      </c>
      <c r="E330" t="s">
        <v>1504</v>
      </c>
      <c r="F330" s="17">
        <v>31.536</v>
      </c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>
        <v>31.536</v>
      </c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T330" s="4"/>
      <c r="CI330" s="45"/>
      <c r="CJ330" s="45"/>
      <c r="CK330" s="45"/>
      <c r="CL330" s="45"/>
      <c r="CM330" s="45"/>
      <c r="CN330" s="45"/>
      <c r="CO330" s="45"/>
      <c r="CP330" s="45"/>
      <c r="CQ330" s="45"/>
      <c r="CR330" s="45"/>
      <c r="CS330" s="45"/>
      <c r="CT330" s="45"/>
      <c r="CU330" s="45"/>
      <c r="CV330" s="45"/>
      <c r="CW330" s="45"/>
      <c r="CX330" s="45"/>
      <c r="CY330" s="45"/>
      <c r="CZ330" s="45"/>
      <c r="DA330" s="45"/>
      <c r="DB330" s="45"/>
      <c r="DC330" s="45"/>
      <c r="DD330" s="45"/>
      <c r="DE330" s="45"/>
      <c r="DF330" s="45"/>
      <c r="DG330" s="45"/>
      <c r="DH330" s="45"/>
      <c r="DI330" s="45"/>
      <c r="DJ330" s="45"/>
      <c r="DK330" s="45"/>
      <c r="DL330" s="45"/>
      <c r="DM330" s="45"/>
      <c r="DN330" s="45"/>
      <c r="DO330" s="45"/>
      <c r="DP330" s="45"/>
      <c r="DQ330" s="45"/>
      <c r="DR330" s="45"/>
      <c r="DS330" s="45"/>
    </row>
    <row r="331" spans="3:123">
      <c r="C331" t="s">
        <v>908</v>
      </c>
      <c r="D331" t="s">
        <v>1503</v>
      </c>
      <c r="E331" t="s">
        <v>234</v>
      </c>
      <c r="F331" s="95">
        <v>1.25</v>
      </c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>
        <v>1.23456790123457</v>
      </c>
      <c r="AE331" s="95"/>
      <c r="AF331" s="95"/>
      <c r="AG331" s="95"/>
      <c r="AH331" s="95"/>
      <c r="AI331" s="95"/>
      <c r="AJ331" s="95"/>
      <c r="AK331" s="95">
        <v>1.11111111111111</v>
      </c>
      <c r="AL331" s="95"/>
      <c r="AM331" s="95"/>
      <c r="AN331" s="95"/>
      <c r="AO331" s="95"/>
      <c r="AP331" s="95"/>
      <c r="AQ331" s="95"/>
      <c r="AR331" s="95"/>
      <c r="AT331" s="55"/>
      <c r="CI331" s="45"/>
      <c r="CJ331" s="45"/>
      <c r="CK331" s="45"/>
      <c r="CL331" s="45"/>
      <c r="CM331" s="45"/>
      <c r="CN331" s="45"/>
      <c r="CO331" s="45"/>
      <c r="CP331" s="45"/>
      <c r="CQ331" s="45"/>
      <c r="CR331" s="45"/>
      <c r="CS331" s="45"/>
      <c r="CT331" s="45"/>
      <c r="CU331" s="45"/>
      <c r="CV331" s="45"/>
      <c r="CW331" s="45"/>
      <c r="CX331" s="45"/>
      <c r="CY331" s="45"/>
      <c r="CZ331" s="45"/>
      <c r="DA331" s="45"/>
      <c r="DB331" s="45"/>
      <c r="DC331" s="45"/>
      <c r="DD331" s="45"/>
      <c r="DE331" s="45"/>
      <c r="DF331" s="45"/>
      <c r="DG331" s="45"/>
      <c r="DH331" s="45"/>
      <c r="DI331" s="45"/>
      <c r="DJ331" s="45"/>
      <c r="DK331" s="45"/>
      <c r="DL331" s="45"/>
      <c r="DM331" s="45"/>
      <c r="DN331" s="45"/>
      <c r="DO331" s="45"/>
      <c r="DP331" s="45"/>
      <c r="DQ331" s="45"/>
      <c r="DR331" s="45"/>
      <c r="DS331" s="45"/>
    </row>
    <row r="332" spans="3:123">
      <c r="C332" t="s">
        <v>908</v>
      </c>
      <c r="D332" t="s">
        <v>1393</v>
      </c>
      <c r="E332" t="s">
        <v>1504</v>
      </c>
      <c r="F332" s="24">
        <v>30</v>
      </c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5"/>
      <c r="AP332" s="95"/>
      <c r="AQ332" s="95"/>
      <c r="AR332" s="95"/>
      <c r="AT332" s="4"/>
      <c r="CI332" s="45"/>
      <c r="CJ332" s="45"/>
      <c r="CK332" s="45"/>
      <c r="CL332" s="45"/>
      <c r="CM332" s="45"/>
      <c r="CN332" s="45"/>
      <c r="CO332" s="45"/>
      <c r="CP332" s="45"/>
      <c r="CQ332" s="45"/>
      <c r="CR332" s="45"/>
      <c r="CS332" s="45"/>
      <c r="CT332" s="45"/>
      <c r="CU332" s="45"/>
      <c r="CV332" s="45"/>
      <c r="CW332" s="45"/>
      <c r="CX332" s="45"/>
      <c r="CY332" s="45"/>
      <c r="CZ332" s="45"/>
      <c r="DA332" s="45"/>
      <c r="DB332" s="45"/>
      <c r="DC332" s="45"/>
      <c r="DD332" s="45"/>
      <c r="DE332" s="45"/>
      <c r="DF332" s="45"/>
      <c r="DG332" s="45"/>
      <c r="DH332" s="45"/>
      <c r="DI332" s="45"/>
      <c r="DJ332" s="45"/>
      <c r="DK332" s="45"/>
      <c r="DL332" s="45"/>
      <c r="DM332" s="45"/>
      <c r="DN332" s="45"/>
      <c r="DO332" s="45"/>
      <c r="DP332" s="45"/>
      <c r="DQ332" s="45"/>
      <c r="DR332" s="45"/>
      <c r="DS332" s="45"/>
    </row>
    <row r="333" spans="3:157">
      <c r="C333" t="s">
        <v>908</v>
      </c>
      <c r="D333" t="s">
        <v>1505</v>
      </c>
      <c r="E333" t="s">
        <v>1264</v>
      </c>
      <c r="F333" s="17">
        <v>1</v>
      </c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T333" s="56" t="str">
        <f>E333</f>
        <v>ICHHTH</v>
      </c>
      <c r="AV333" s="45">
        <f t="shared" ref="AV333:CF333" si="569">CI333*IF(G333&lt;&gt;"",IF(G331&lt;&gt;"",G333/G331,G333/$F331),IF(G331&lt;&gt;"",$F333/G331,$F333/$F331))</f>
        <v>0</v>
      </c>
      <c r="AW333" s="45">
        <f t="shared" si="569"/>
        <v>0</v>
      </c>
      <c r="AX333" s="45">
        <f t="shared" si="569"/>
        <v>0</v>
      </c>
      <c r="AY333" s="45">
        <f t="shared" si="569"/>
        <v>0</v>
      </c>
      <c r="AZ333" s="45">
        <f t="shared" si="569"/>
        <v>0</v>
      </c>
      <c r="BA333" s="45">
        <f t="shared" si="569"/>
        <v>0</v>
      </c>
      <c r="BB333" s="45">
        <f t="shared" si="569"/>
        <v>0</v>
      </c>
      <c r="BC333" s="45">
        <f t="shared" si="569"/>
        <v>0</v>
      </c>
      <c r="BD333" s="45">
        <f t="shared" si="569"/>
        <v>0</v>
      </c>
      <c r="BE333" s="45">
        <f t="shared" si="569"/>
        <v>0</v>
      </c>
      <c r="BF333" s="45">
        <f t="shared" si="569"/>
        <v>4.66256</v>
      </c>
      <c r="BG333" s="45">
        <f t="shared" si="569"/>
        <v>0</v>
      </c>
      <c r="BH333" s="45">
        <f t="shared" si="569"/>
        <v>7.41888</v>
      </c>
      <c r="BI333" s="45">
        <f t="shared" si="569"/>
        <v>0</v>
      </c>
      <c r="BJ333" s="45">
        <f t="shared" si="569"/>
        <v>0</v>
      </c>
      <c r="BK333" s="45">
        <f t="shared" si="569"/>
        <v>0.1512</v>
      </c>
      <c r="BL333" s="45">
        <f t="shared" si="569"/>
        <v>0</v>
      </c>
      <c r="BM333" s="45">
        <f t="shared" si="569"/>
        <v>0</v>
      </c>
      <c r="BN333" s="45">
        <f t="shared" si="569"/>
        <v>0</v>
      </c>
      <c r="BO333" s="45">
        <f t="shared" si="569"/>
        <v>0</v>
      </c>
      <c r="BP333" s="45">
        <f t="shared" si="569"/>
        <v>0</v>
      </c>
      <c r="BQ333" s="45">
        <f t="shared" si="569"/>
        <v>0</v>
      </c>
      <c r="BR333" s="45">
        <f t="shared" si="569"/>
        <v>0</v>
      </c>
      <c r="BS333" s="45">
        <f t="shared" si="569"/>
        <v>0</v>
      </c>
      <c r="BT333" s="45">
        <f t="shared" si="569"/>
        <v>0.07728</v>
      </c>
      <c r="BU333" s="45">
        <f t="shared" si="569"/>
        <v>0.02576</v>
      </c>
      <c r="BV333" s="45">
        <f t="shared" si="569"/>
        <v>0</v>
      </c>
      <c r="BW333" s="45">
        <f t="shared" si="569"/>
        <v>0</v>
      </c>
      <c r="BX333" s="45">
        <f t="shared" si="569"/>
        <v>0.0024656</v>
      </c>
      <c r="BY333" s="45">
        <f t="shared" si="569"/>
        <v>0</v>
      </c>
      <c r="BZ333" s="45">
        <f t="shared" si="569"/>
        <v>0</v>
      </c>
      <c r="CA333" s="45">
        <f t="shared" si="569"/>
        <v>0</v>
      </c>
      <c r="CB333" s="45">
        <f t="shared" si="569"/>
        <v>0</v>
      </c>
      <c r="CC333" s="45">
        <f t="shared" si="569"/>
        <v>0</v>
      </c>
      <c r="CD333" s="45">
        <f t="shared" si="569"/>
        <v>0</v>
      </c>
      <c r="CE333" s="45">
        <f t="shared" si="569"/>
        <v>0</v>
      </c>
      <c r="CF333" s="45">
        <f t="shared" si="569"/>
        <v>0</v>
      </c>
      <c r="CH333" s="55" t="str">
        <f>E331</f>
        <v>INDLPG</v>
      </c>
      <c r="CI333" s="45">
        <f t="shared" ref="CI333:DS333" si="570">(AZ10-CM10)*G38*G60</f>
        <v>0</v>
      </c>
      <c r="CJ333" s="45">
        <f t="shared" si="570"/>
        <v>0</v>
      </c>
      <c r="CK333" s="45">
        <f t="shared" si="570"/>
        <v>0</v>
      </c>
      <c r="CL333" s="45">
        <f t="shared" si="570"/>
        <v>0</v>
      </c>
      <c r="CM333" s="45">
        <f t="shared" si="570"/>
        <v>0</v>
      </c>
      <c r="CN333" s="45">
        <f t="shared" si="570"/>
        <v>0</v>
      </c>
      <c r="CO333" s="45">
        <f t="shared" si="570"/>
        <v>0</v>
      </c>
      <c r="CP333" s="45">
        <f t="shared" si="570"/>
        <v>0</v>
      </c>
      <c r="CQ333" s="45">
        <f t="shared" si="570"/>
        <v>0</v>
      </c>
      <c r="CR333" s="45">
        <f t="shared" si="570"/>
        <v>0</v>
      </c>
      <c r="CS333" s="45">
        <f t="shared" si="570"/>
        <v>5.8282</v>
      </c>
      <c r="CT333" s="45">
        <f t="shared" si="570"/>
        <v>0</v>
      </c>
      <c r="CU333" s="45">
        <f t="shared" si="570"/>
        <v>9.2736</v>
      </c>
      <c r="CV333" s="45">
        <f t="shared" si="570"/>
        <v>0</v>
      </c>
      <c r="CW333" s="45">
        <f t="shared" si="570"/>
        <v>0</v>
      </c>
      <c r="CX333" s="45">
        <f t="shared" si="570"/>
        <v>0.189</v>
      </c>
      <c r="CY333" s="45">
        <f t="shared" si="570"/>
        <v>0</v>
      </c>
      <c r="CZ333" s="45">
        <f t="shared" si="570"/>
        <v>0</v>
      </c>
      <c r="DA333" s="45">
        <f t="shared" si="570"/>
        <v>0</v>
      </c>
      <c r="DB333" s="45">
        <f t="shared" si="570"/>
        <v>0</v>
      </c>
      <c r="DC333" s="45">
        <f t="shared" si="570"/>
        <v>0</v>
      </c>
      <c r="DD333" s="45">
        <f t="shared" si="570"/>
        <v>0</v>
      </c>
      <c r="DE333" s="45">
        <f t="shared" si="570"/>
        <v>0</v>
      </c>
      <c r="DF333" s="45">
        <f t="shared" si="570"/>
        <v>0</v>
      </c>
      <c r="DG333" s="45">
        <f t="shared" si="570"/>
        <v>0.0966</v>
      </c>
      <c r="DH333" s="45">
        <f t="shared" si="570"/>
        <v>0.0322</v>
      </c>
      <c r="DI333" s="45">
        <f t="shared" si="570"/>
        <v>0</v>
      </c>
      <c r="DJ333" s="45">
        <f t="shared" si="570"/>
        <v>0</v>
      </c>
      <c r="DK333" s="45">
        <f t="shared" si="570"/>
        <v>0.003082</v>
      </c>
      <c r="DL333" s="45">
        <f t="shared" si="570"/>
        <v>0</v>
      </c>
      <c r="DM333" s="45">
        <f t="shared" si="570"/>
        <v>0</v>
      </c>
      <c r="DN333" s="45">
        <f t="shared" si="570"/>
        <v>0</v>
      </c>
      <c r="DO333" s="45">
        <f t="shared" si="570"/>
        <v>0</v>
      </c>
      <c r="DP333" s="45">
        <f t="shared" si="570"/>
        <v>0</v>
      </c>
      <c r="DQ333" s="45">
        <f t="shared" si="570"/>
        <v>0</v>
      </c>
      <c r="DR333" s="45">
        <f t="shared" si="570"/>
        <v>0</v>
      </c>
      <c r="DS333" s="45">
        <f t="shared" si="570"/>
        <v>0</v>
      </c>
      <c r="ES333" s="12"/>
      <c r="ET333" s="12"/>
      <c r="EU333" s="12"/>
      <c r="EV333" s="12"/>
      <c r="EW333" s="12"/>
      <c r="EX333" s="12"/>
      <c r="EY333" s="12"/>
      <c r="EZ333" s="12"/>
      <c r="FA333" s="12"/>
    </row>
    <row r="334" spans="3:161">
      <c r="C334" t="s">
        <v>908</v>
      </c>
      <c r="D334" t="s">
        <v>1392</v>
      </c>
      <c r="E334" t="s">
        <v>1504</v>
      </c>
      <c r="F334" s="95">
        <v>1</v>
      </c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5"/>
      <c r="AP334" s="95"/>
      <c r="AQ334" s="95"/>
      <c r="AR334" s="95"/>
      <c r="AT334" s="4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</row>
    <row r="335" spans="3:161">
      <c r="C335" t="s">
        <v>908</v>
      </c>
      <c r="D335" t="s">
        <v>1387</v>
      </c>
      <c r="E335" t="s">
        <v>1504</v>
      </c>
      <c r="F335" s="145"/>
      <c r="G335" s="230">
        <f t="shared" ref="G335:AQ335" si="571">IF(G329&lt;&gt;"",AV333/G329/$F330,AV333/$F329/$F330)</f>
        <v>0</v>
      </c>
      <c r="H335" s="230">
        <f t="shared" si="571"/>
        <v>0</v>
      </c>
      <c r="I335" s="230">
        <f t="shared" si="571"/>
        <v>0</v>
      </c>
      <c r="J335" s="230">
        <f t="shared" si="571"/>
        <v>0</v>
      </c>
      <c r="K335" s="230">
        <f t="shared" si="571"/>
        <v>0</v>
      </c>
      <c r="L335" s="230">
        <f t="shared" si="571"/>
        <v>0</v>
      </c>
      <c r="M335" s="230">
        <f t="shared" si="571"/>
        <v>0</v>
      </c>
      <c r="N335" s="230">
        <f t="shared" si="571"/>
        <v>0</v>
      </c>
      <c r="O335" s="230">
        <f t="shared" si="571"/>
        <v>0</v>
      </c>
      <c r="P335" s="230">
        <f t="shared" si="571"/>
        <v>0</v>
      </c>
      <c r="Q335" s="230">
        <f t="shared" si="571"/>
        <v>0.227459704172033</v>
      </c>
      <c r="R335" s="230">
        <f t="shared" si="571"/>
        <v>0</v>
      </c>
      <c r="S335" s="230">
        <f t="shared" si="571"/>
        <v>0.36192483315771</v>
      </c>
      <c r="T335" s="230">
        <f t="shared" si="571"/>
        <v>0</v>
      </c>
      <c r="U335" s="230">
        <f t="shared" si="571"/>
        <v>0</v>
      </c>
      <c r="V335" s="230">
        <f t="shared" si="571"/>
        <v>0.00737618545837724</v>
      </c>
      <c r="W335" s="230">
        <f t="shared" si="571"/>
        <v>0</v>
      </c>
      <c r="X335" s="230">
        <f t="shared" si="571"/>
        <v>0</v>
      </c>
      <c r="Y335" s="230">
        <f t="shared" si="571"/>
        <v>0</v>
      </c>
      <c r="Z335" s="230">
        <f t="shared" si="571"/>
        <v>0</v>
      </c>
      <c r="AA335" s="230">
        <f t="shared" si="571"/>
        <v>0</v>
      </c>
      <c r="AB335" s="230">
        <f t="shared" si="571"/>
        <v>0</v>
      </c>
      <c r="AC335" s="230">
        <f t="shared" si="571"/>
        <v>0</v>
      </c>
      <c r="AD335" s="230">
        <f t="shared" si="571"/>
        <v>0</v>
      </c>
      <c r="AE335" s="230">
        <f t="shared" si="571"/>
        <v>0.00377005034539281</v>
      </c>
      <c r="AF335" s="230">
        <f t="shared" si="571"/>
        <v>0.00125668344846427</v>
      </c>
      <c r="AG335" s="230">
        <f t="shared" si="571"/>
        <v>0</v>
      </c>
      <c r="AH335" s="230">
        <f t="shared" si="571"/>
        <v>0</v>
      </c>
      <c r="AI335" s="230">
        <f t="shared" si="571"/>
        <v>0.000120282558638723</v>
      </c>
      <c r="AJ335" s="230">
        <f t="shared" si="571"/>
        <v>0</v>
      </c>
      <c r="AK335" s="230">
        <f t="shared" si="571"/>
        <v>0</v>
      </c>
      <c r="AL335" s="230">
        <f t="shared" si="571"/>
        <v>0</v>
      </c>
      <c r="AM335" s="230">
        <f t="shared" si="571"/>
        <v>0</v>
      </c>
      <c r="AN335" s="230">
        <f t="shared" si="571"/>
        <v>0</v>
      </c>
      <c r="AO335" s="230">
        <f t="shared" si="571"/>
        <v>0</v>
      </c>
      <c r="AP335" s="230">
        <f t="shared" si="571"/>
        <v>0</v>
      </c>
      <c r="AQ335" s="230">
        <f t="shared" si="571"/>
        <v>0</v>
      </c>
      <c r="AR335" s="195"/>
      <c r="AT335" s="15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</row>
    <row r="336" ht="15.75" spans="3:164">
      <c r="C336" s="235"/>
      <c r="D336" s="235"/>
      <c r="E336" s="235"/>
      <c r="F336" s="235"/>
      <c r="G336" s="235"/>
      <c r="H336" s="235"/>
      <c r="I336" s="235"/>
      <c r="J336" s="235"/>
      <c r="K336" s="235"/>
      <c r="L336" s="235"/>
      <c r="M336" s="235"/>
      <c r="N336" s="235"/>
      <c r="O336" s="235"/>
      <c r="P336" s="235"/>
      <c r="Q336" s="235"/>
      <c r="R336" s="235"/>
      <c r="S336" s="235"/>
      <c r="T336" s="235"/>
      <c r="U336" s="235"/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/>
      <c r="AG336" s="235"/>
      <c r="AH336" s="235"/>
      <c r="AI336" s="235"/>
      <c r="AJ336" s="235"/>
      <c r="AK336" s="235"/>
      <c r="AL336" s="235"/>
      <c r="AM336" s="235"/>
      <c r="AN336" s="235"/>
      <c r="AO336" s="235"/>
      <c r="AP336" s="235"/>
      <c r="AQ336" s="235"/>
      <c r="AR336" s="156"/>
      <c r="AT336" s="234" t="s">
        <v>192</v>
      </c>
      <c r="AV336" s="45">
        <f t="shared" ref="AV336:CF336" si="572">SUM(AV276:AV335)</f>
        <v>10.7502473726158</v>
      </c>
      <c r="AW336" s="45">
        <f t="shared" si="572"/>
        <v>67.5108546612931</v>
      </c>
      <c r="AX336" s="45">
        <f t="shared" si="572"/>
        <v>2.87913443501856</v>
      </c>
      <c r="AY336" s="45">
        <f t="shared" si="572"/>
        <v>8.74127460340727</v>
      </c>
      <c r="AZ336" s="45">
        <f t="shared" si="572"/>
        <v>0</v>
      </c>
      <c r="BA336" s="45">
        <f t="shared" si="572"/>
        <v>10.4497103168873</v>
      </c>
      <c r="BB336" s="45">
        <f t="shared" si="572"/>
        <v>59.6084205656422</v>
      </c>
      <c r="BC336" s="45">
        <f t="shared" si="572"/>
        <v>3.54705536900522</v>
      </c>
      <c r="BD336" s="45">
        <f t="shared" si="572"/>
        <v>0.0898148169343066</v>
      </c>
      <c r="BE336" s="45">
        <f t="shared" si="572"/>
        <v>0</v>
      </c>
      <c r="BF336" s="45">
        <f t="shared" si="572"/>
        <v>38.6780261006749</v>
      </c>
      <c r="BG336" s="45">
        <f t="shared" si="572"/>
        <v>10.6148834287344</v>
      </c>
      <c r="BH336" s="45">
        <f t="shared" si="572"/>
        <v>16.0767160464378</v>
      </c>
      <c r="BI336" s="45">
        <f t="shared" si="572"/>
        <v>0</v>
      </c>
      <c r="BJ336" s="45">
        <f t="shared" si="572"/>
        <v>3.45564147927269</v>
      </c>
      <c r="BK336" s="45">
        <f t="shared" si="572"/>
        <v>3.1144</v>
      </c>
      <c r="BL336" s="45">
        <f t="shared" si="572"/>
        <v>0</v>
      </c>
      <c r="BM336" s="45">
        <f t="shared" si="572"/>
        <v>9.02074291142947</v>
      </c>
      <c r="BN336" s="45">
        <f t="shared" si="572"/>
        <v>0.244945216820208</v>
      </c>
      <c r="BO336" s="45">
        <f t="shared" si="572"/>
        <v>0.203</v>
      </c>
      <c r="BP336" s="45">
        <f t="shared" si="572"/>
        <v>0</v>
      </c>
      <c r="BQ336" s="45">
        <f t="shared" si="572"/>
        <v>0</v>
      </c>
      <c r="BR336" s="45">
        <f t="shared" si="572"/>
        <v>0</v>
      </c>
      <c r="BS336" s="45">
        <f t="shared" si="572"/>
        <v>0.323676</v>
      </c>
      <c r="BT336" s="45">
        <f t="shared" si="572"/>
        <v>45.102035273332</v>
      </c>
      <c r="BU336" s="45">
        <f t="shared" si="572"/>
        <v>7.36846612085158</v>
      </c>
      <c r="BV336" s="45">
        <f t="shared" si="572"/>
        <v>6.45424620317694</v>
      </c>
      <c r="BW336" s="45">
        <f t="shared" si="572"/>
        <v>0.47991283141681</v>
      </c>
      <c r="BX336" s="45">
        <f t="shared" si="572"/>
        <v>0.999894100477859</v>
      </c>
      <c r="BY336" s="45">
        <f t="shared" si="572"/>
        <v>3.78837482607502</v>
      </c>
      <c r="BZ336" s="45">
        <f t="shared" si="572"/>
        <v>52.9282236276401</v>
      </c>
      <c r="CA336" s="45">
        <f t="shared" si="572"/>
        <v>0</v>
      </c>
      <c r="CB336" s="45">
        <f t="shared" si="572"/>
        <v>0</v>
      </c>
      <c r="CC336" s="45">
        <f t="shared" si="572"/>
        <v>0</v>
      </c>
      <c r="CD336" s="45">
        <f t="shared" si="572"/>
        <v>0</v>
      </c>
      <c r="CE336" s="45">
        <f t="shared" si="572"/>
        <v>0</v>
      </c>
      <c r="CF336" s="45">
        <f t="shared" si="572"/>
        <v>0</v>
      </c>
      <c r="FB336" s="12"/>
      <c r="FC336" s="12"/>
      <c r="FD336" s="12"/>
      <c r="FE336" s="12"/>
      <c r="FF336" s="12"/>
      <c r="FG336" s="12"/>
      <c r="FH336" s="12"/>
    </row>
    <row r="337" ht="15.75" spans="1:236">
      <c r="A337" s="12"/>
      <c r="B337" s="12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  <c r="AC337" s="156"/>
      <c r="AD337" s="156"/>
      <c r="AE337" s="156"/>
      <c r="AF337" s="156"/>
      <c r="AG337" s="156"/>
      <c r="AH337" s="156"/>
      <c r="AI337" s="156"/>
      <c r="AJ337" s="156"/>
      <c r="AK337" s="156"/>
      <c r="AL337" s="156"/>
      <c r="AM337" s="156"/>
      <c r="AN337" s="156"/>
      <c r="AO337" s="156"/>
      <c r="AP337" s="156"/>
      <c r="AQ337" s="156"/>
      <c r="AR337" s="156"/>
      <c r="AS337" s="12"/>
      <c r="AT337" s="13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</row>
    <row r="338" s="12" customFormat="1" ht="15.75" spans="2:161"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  <c r="AC338" s="156"/>
      <c r="AD338" s="156"/>
      <c r="AE338" s="156"/>
      <c r="AF338" s="156"/>
      <c r="AG338" s="156"/>
      <c r="AH338" s="156"/>
      <c r="AI338" s="156"/>
      <c r="AJ338" s="156"/>
      <c r="AK338" s="156"/>
      <c r="AL338" s="156"/>
      <c r="AM338" s="156"/>
      <c r="AN338" s="156"/>
      <c r="AO338" s="156"/>
      <c r="AP338" s="156"/>
      <c r="AQ338" s="156"/>
      <c r="AR338" s="156"/>
      <c r="AT338" s="13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</row>
    <row r="339" s="12" customFormat="1" spans="3:164">
      <c r="C339"/>
      <c r="D339"/>
      <c r="E339"/>
      <c r="F339" s="5" t="s">
        <v>1379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T339" s="13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</row>
    <row r="340" s="12" customFormat="1" ht="14.25" spans="1:236">
      <c r="A340"/>
      <c r="B340" s="2" t="s">
        <v>748</v>
      </c>
      <c r="C340" s="2" t="s">
        <v>1382</v>
      </c>
      <c r="D340" s="2" t="s">
        <v>1152</v>
      </c>
      <c r="E340" s="2" t="s">
        <v>1380</v>
      </c>
      <c r="F340" s="2" t="s">
        <v>1523</v>
      </c>
      <c r="G340" s="6" t="s">
        <v>21</v>
      </c>
      <c r="H340" s="6" t="s">
        <v>22</v>
      </c>
      <c r="I340" s="6" t="s">
        <v>23</v>
      </c>
      <c r="J340" s="6" t="s">
        <v>289</v>
      </c>
      <c r="K340" s="6" t="s">
        <v>24</v>
      </c>
      <c r="L340" s="6" t="s">
        <v>25</v>
      </c>
      <c r="M340" s="6" t="s">
        <v>26</v>
      </c>
      <c r="N340" s="6" t="s">
        <v>27</v>
      </c>
      <c r="O340" s="6" t="s">
        <v>28</v>
      </c>
      <c r="P340" s="6" t="s">
        <v>29</v>
      </c>
      <c r="Q340" s="6" t="s">
        <v>30</v>
      </c>
      <c r="R340" s="6" t="s">
        <v>31</v>
      </c>
      <c r="S340" s="6" t="s">
        <v>32</v>
      </c>
      <c r="T340" s="6" t="s">
        <v>33</v>
      </c>
      <c r="U340" s="6" t="s">
        <v>34</v>
      </c>
      <c r="V340" s="6" t="s">
        <v>35</v>
      </c>
      <c r="W340" s="6" t="s">
        <v>36</v>
      </c>
      <c r="X340" s="6" t="s">
        <v>37</v>
      </c>
      <c r="Y340" s="6" t="s">
        <v>38</v>
      </c>
      <c r="Z340" s="6" t="s">
        <v>39</v>
      </c>
      <c r="AA340" s="6" t="s">
        <v>40</v>
      </c>
      <c r="AB340" s="6" t="s">
        <v>43</v>
      </c>
      <c r="AC340" s="6" t="s">
        <v>44</v>
      </c>
      <c r="AD340" s="6" t="s">
        <v>45</v>
      </c>
      <c r="AE340" s="6" t="s">
        <v>46</v>
      </c>
      <c r="AF340" s="6" t="s">
        <v>47</v>
      </c>
      <c r="AG340" s="6" t="s">
        <v>48</v>
      </c>
      <c r="AH340" s="6" t="s">
        <v>50</v>
      </c>
      <c r="AI340" s="6" t="s">
        <v>51</v>
      </c>
      <c r="AJ340" s="6" t="s">
        <v>52</v>
      </c>
      <c r="AK340" s="6" t="s">
        <v>53</v>
      </c>
      <c r="AL340" s="6" t="s">
        <v>290</v>
      </c>
      <c r="AM340" s="6" t="s">
        <v>291</v>
      </c>
      <c r="AN340" s="6" t="s">
        <v>292</v>
      </c>
      <c r="AO340" s="6" t="s">
        <v>41</v>
      </c>
      <c r="AP340" s="6" t="s">
        <v>42</v>
      </c>
      <c r="AQ340" s="6" t="s">
        <v>49</v>
      </c>
      <c r="AR340" s="6" t="s">
        <v>1388</v>
      </c>
      <c r="AS340"/>
      <c r="AT340" s="43" t="s">
        <v>1567</v>
      </c>
      <c r="AU340"/>
      <c r="AV340" s="6" t="str">
        <f t="shared" ref="AV340:CF340" si="573">G$122</f>
        <v>AT</v>
      </c>
      <c r="AW340" s="6" t="str">
        <f t="shared" si="573"/>
        <v>BE</v>
      </c>
      <c r="AX340" s="6" t="str">
        <f t="shared" si="573"/>
        <v>BG</v>
      </c>
      <c r="AY340" s="6" t="str">
        <f t="shared" si="573"/>
        <v>CH</v>
      </c>
      <c r="AZ340" s="6" t="str">
        <f t="shared" si="573"/>
        <v>CY</v>
      </c>
      <c r="BA340" s="6" t="str">
        <f t="shared" si="573"/>
        <v>CZ</v>
      </c>
      <c r="BB340" s="6" t="str">
        <f t="shared" si="573"/>
        <v>DE</v>
      </c>
      <c r="BC340" s="6" t="str">
        <f t="shared" si="573"/>
        <v>DK</v>
      </c>
      <c r="BD340" s="6" t="str">
        <f t="shared" si="573"/>
        <v>EE</v>
      </c>
      <c r="BE340" s="6" t="str">
        <f t="shared" si="573"/>
        <v>EL</v>
      </c>
      <c r="BF340" s="6" t="str">
        <f t="shared" si="573"/>
        <v>ES</v>
      </c>
      <c r="BG340" s="6" t="str">
        <f t="shared" si="573"/>
        <v>FI</v>
      </c>
      <c r="BH340" s="6" t="str">
        <f t="shared" si="573"/>
        <v>FR</v>
      </c>
      <c r="BI340" s="6" t="str">
        <f t="shared" si="573"/>
        <v>HR</v>
      </c>
      <c r="BJ340" s="6" t="str">
        <f t="shared" si="573"/>
        <v>HU</v>
      </c>
      <c r="BK340" s="6" t="str">
        <f t="shared" si="573"/>
        <v>IE</v>
      </c>
      <c r="BL340" s="6" t="str">
        <f t="shared" si="573"/>
        <v>IS</v>
      </c>
      <c r="BM340" s="6" t="str">
        <f t="shared" si="573"/>
        <v>IT</v>
      </c>
      <c r="BN340" s="6" t="str">
        <f t="shared" si="573"/>
        <v>LT</v>
      </c>
      <c r="BO340" s="6" t="str">
        <f t="shared" si="573"/>
        <v>LU</v>
      </c>
      <c r="BP340" s="6" t="str">
        <f t="shared" si="573"/>
        <v>LV</v>
      </c>
      <c r="BQ340" s="6" t="str">
        <f t="shared" si="573"/>
        <v>MT</v>
      </c>
      <c r="BR340" s="6" t="str">
        <f t="shared" si="573"/>
        <v>NL</v>
      </c>
      <c r="BS340" s="6" t="str">
        <f t="shared" si="573"/>
        <v>NO</v>
      </c>
      <c r="BT340" s="6" t="str">
        <f t="shared" si="573"/>
        <v>PL</v>
      </c>
      <c r="BU340" s="6" t="str">
        <f t="shared" si="573"/>
        <v>PT</v>
      </c>
      <c r="BV340" s="6" t="str">
        <f t="shared" si="573"/>
        <v>RO</v>
      </c>
      <c r="BW340" s="6" t="str">
        <f t="shared" si="573"/>
        <v>SE</v>
      </c>
      <c r="BX340" s="6" t="str">
        <f t="shared" si="573"/>
        <v>SI</v>
      </c>
      <c r="BY340" s="6" t="str">
        <f t="shared" si="573"/>
        <v>SK</v>
      </c>
      <c r="BZ340" s="6" t="str">
        <f t="shared" si="573"/>
        <v>UK</v>
      </c>
      <c r="CA340" s="6" t="str">
        <f t="shared" si="573"/>
        <v>AL</v>
      </c>
      <c r="CB340" s="6" t="str">
        <f t="shared" si="573"/>
        <v>BA</v>
      </c>
      <c r="CC340" s="6" t="str">
        <f t="shared" si="573"/>
        <v>KS</v>
      </c>
      <c r="CD340" s="6" t="str">
        <f t="shared" si="573"/>
        <v>ME</v>
      </c>
      <c r="CE340" s="6" t="str">
        <f t="shared" si="573"/>
        <v>MK</v>
      </c>
      <c r="CF340" s="6" t="str">
        <f t="shared" si="573"/>
        <v>RS</v>
      </c>
      <c r="CG340"/>
      <c r="CH340" s="55" t="s">
        <v>1563</v>
      </c>
      <c r="CI340" s="6" t="str">
        <f t="shared" ref="CI340:CM340" si="574">AV340</f>
        <v>AT</v>
      </c>
      <c r="CJ340" s="6" t="str">
        <f t="shared" si="574"/>
        <v>BE</v>
      </c>
      <c r="CK340" s="6" t="str">
        <f t="shared" si="574"/>
        <v>BG</v>
      </c>
      <c r="CL340" s="6" t="str">
        <f t="shared" si="574"/>
        <v>CH</v>
      </c>
      <c r="CM340" s="6" t="str">
        <f t="shared" si="574"/>
        <v>CY</v>
      </c>
      <c r="CN340" s="6" t="str">
        <f t="shared" ref="CN340:DS340" si="575">BA340</f>
        <v>CZ</v>
      </c>
      <c r="CO340" s="6" t="str">
        <f t="shared" si="575"/>
        <v>DE</v>
      </c>
      <c r="CP340" s="6" t="str">
        <f t="shared" si="575"/>
        <v>DK</v>
      </c>
      <c r="CQ340" s="6" t="str">
        <f t="shared" si="575"/>
        <v>EE</v>
      </c>
      <c r="CR340" s="6" t="str">
        <f t="shared" si="575"/>
        <v>EL</v>
      </c>
      <c r="CS340" s="6" t="str">
        <f t="shared" si="575"/>
        <v>ES</v>
      </c>
      <c r="CT340" s="6" t="str">
        <f t="shared" si="575"/>
        <v>FI</v>
      </c>
      <c r="CU340" s="6" t="str">
        <f t="shared" si="575"/>
        <v>FR</v>
      </c>
      <c r="CV340" s="6" t="str">
        <f t="shared" si="575"/>
        <v>HR</v>
      </c>
      <c r="CW340" s="6" t="str">
        <f t="shared" si="575"/>
        <v>HU</v>
      </c>
      <c r="CX340" s="6" t="str">
        <f t="shared" si="575"/>
        <v>IE</v>
      </c>
      <c r="CY340" s="6" t="str">
        <f t="shared" si="575"/>
        <v>IS</v>
      </c>
      <c r="CZ340" s="6" t="str">
        <f t="shared" si="575"/>
        <v>IT</v>
      </c>
      <c r="DA340" s="6" t="str">
        <f t="shared" si="575"/>
        <v>LT</v>
      </c>
      <c r="DB340" s="6" t="str">
        <f t="shared" si="575"/>
        <v>LU</v>
      </c>
      <c r="DC340" s="6" t="str">
        <f t="shared" si="575"/>
        <v>LV</v>
      </c>
      <c r="DD340" s="6" t="str">
        <f t="shared" si="575"/>
        <v>MT</v>
      </c>
      <c r="DE340" s="6" t="str">
        <f t="shared" si="575"/>
        <v>NL</v>
      </c>
      <c r="DF340" s="6" t="str">
        <f t="shared" si="575"/>
        <v>NO</v>
      </c>
      <c r="DG340" s="6" t="str">
        <f t="shared" si="575"/>
        <v>PL</v>
      </c>
      <c r="DH340" s="6" t="str">
        <f t="shared" si="575"/>
        <v>PT</v>
      </c>
      <c r="DI340" s="6" t="str">
        <f t="shared" si="575"/>
        <v>RO</v>
      </c>
      <c r="DJ340" s="6" t="str">
        <f t="shared" si="575"/>
        <v>SE</v>
      </c>
      <c r="DK340" s="6" t="str">
        <f t="shared" si="575"/>
        <v>SI</v>
      </c>
      <c r="DL340" s="6" t="str">
        <f t="shared" si="575"/>
        <v>SK</v>
      </c>
      <c r="DM340" s="6" t="str">
        <f t="shared" si="575"/>
        <v>UK</v>
      </c>
      <c r="DN340" s="6" t="str">
        <f t="shared" si="575"/>
        <v>AL</v>
      </c>
      <c r="DO340" s="6" t="str">
        <f t="shared" si="575"/>
        <v>BA</v>
      </c>
      <c r="DP340" s="6" t="str">
        <f t="shared" si="575"/>
        <v>KS</v>
      </c>
      <c r="DQ340" s="6" t="str">
        <f t="shared" si="575"/>
        <v>ME</v>
      </c>
      <c r="DR340" s="6" t="str">
        <f t="shared" si="575"/>
        <v>MK</v>
      </c>
      <c r="DS340" s="6" t="str">
        <f t="shared" si="575"/>
        <v>RS</v>
      </c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</row>
    <row r="341" ht="16.5" spans="2:148">
      <c r="B341" s="7" t="s">
        <v>1568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T341" s="4"/>
      <c r="EQ341" s="12"/>
      <c r="ER341" s="12"/>
    </row>
    <row r="342" spans="2:148">
      <c r="B342" t="s">
        <v>890</v>
      </c>
      <c r="D342" t="s">
        <v>1504</v>
      </c>
      <c r="F342" t="s">
        <v>1258</v>
      </c>
      <c r="G342" s="221"/>
      <c r="H342" s="221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>
        <v>1</v>
      </c>
      <c r="AT342" s="4" t="str">
        <f>F342</f>
        <v>ICHOTH</v>
      </c>
      <c r="AV342" s="198">
        <f>CI359</f>
        <v>5.81783619721646</v>
      </c>
      <c r="AW342" s="198">
        <f t="shared" ref="AW342:AY342" si="576">CJ359</f>
        <v>2.639</v>
      </c>
      <c r="AX342" s="198">
        <f t="shared" si="576"/>
        <v>15.7132873835334</v>
      </c>
      <c r="AY342" s="198">
        <f t="shared" si="576"/>
        <v>5.11394996152092</v>
      </c>
      <c r="AZ342" s="198">
        <f t="shared" ref="AZ342:CF342" si="577">CM359</f>
        <v>0.108</v>
      </c>
      <c r="BA342" s="198">
        <f t="shared" si="577"/>
        <v>22.788424685683</v>
      </c>
      <c r="BB342" s="198">
        <f t="shared" si="577"/>
        <v>179.073739237613</v>
      </c>
      <c r="BC342" s="198">
        <f t="shared" si="577"/>
        <v>0</v>
      </c>
      <c r="BD342" s="198">
        <f t="shared" si="577"/>
        <v>0.879150334235874</v>
      </c>
      <c r="BE342" s="198">
        <f t="shared" si="577"/>
        <v>3.20005137441888</v>
      </c>
      <c r="BF342" s="198">
        <f t="shared" si="577"/>
        <v>7.97810045332092</v>
      </c>
      <c r="BG342" s="198">
        <f t="shared" si="577"/>
        <v>14.0014760795666</v>
      </c>
      <c r="BH342" s="198">
        <f t="shared" si="577"/>
        <v>87.7475537718062</v>
      </c>
      <c r="BI342" s="198">
        <f t="shared" si="577"/>
        <v>3.71549998122454</v>
      </c>
      <c r="BJ342" s="198">
        <f t="shared" si="577"/>
        <v>3.4988540485728</v>
      </c>
      <c r="BK342" s="198">
        <f t="shared" si="577"/>
        <v>2.15479804630566</v>
      </c>
      <c r="BL342" s="198">
        <f t="shared" si="577"/>
        <v>0.155</v>
      </c>
      <c r="BM342" s="198">
        <f t="shared" si="577"/>
        <v>50.2467402405814</v>
      </c>
      <c r="BN342" s="198">
        <f t="shared" si="577"/>
        <v>7.69323077068829</v>
      </c>
      <c r="BO342" s="198">
        <f t="shared" si="577"/>
        <v>1.948</v>
      </c>
      <c r="BP342" s="198">
        <f t="shared" si="577"/>
        <v>0.953143061097096</v>
      </c>
      <c r="BQ342" s="198">
        <f t="shared" si="577"/>
        <v>0</v>
      </c>
      <c r="BR342" s="198">
        <f t="shared" si="577"/>
        <v>86.1881912130605</v>
      </c>
      <c r="BS342" s="198">
        <f t="shared" si="577"/>
        <v>27.0457937007874</v>
      </c>
      <c r="BT342" s="198">
        <f t="shared" si="577"/>
        <v>65.9551588130362</v>
      </c>
      <c r="BU342" s="198">
        <f t="shared" si="577"/>
        <v>0.825052844617969</v>
      </c>
      <c r="BV342" s="198">
        <f t="shared" si="577"/>
        <v>43.9033038632046</v>
      </c>
      <c r="BW342" s="198">
        <f t="shared" si="577"/>
        <v>3.86241091554955</v>
      </c>
      <c r="BX342" s="198">
        <f t="shared" si="577"/>
        <v>1.79636055661862</v>
      </c>
      <c r="BY342" s="198">
        <f t="shared" si="577"/>
        <v>2.57352574469373</v>
      </c>
      <c r="BZ342" s="198">
        <f t="shared" si="577"/>
        <v>24.8065225255974</v>
      </c>
      <c r="CA342" s="198">
        <f t="shared" si="577"/>
        <v>0.26283</v>
      </c>
      <c r="CB342" s="198">
        <f t="shared" si="577"/>
        <v>0.29194</v>
      </c>
      <c r="CC342" s="198">
        <f t="shared" si="577"/>
        <v>0.05781</v>
      </c>
      <c r="CD342" s="198">
        <f t="shared" si="577"/>
        <v>0.426</v>
      </c>
      <c r="CE342" s="198">
        <f t="shared" si="577"/>
        <v>0.267249992921017</v>
      </c>
      <c r="CF342" s="198">
        <f t="shared" si="577"/>
        <v>10.8091700017881</v>
      </c>
      <c r="ER342" s="12"/>
    </row>
    <row r="343" spans="2:123">
      <c r="B343" t="s">
        <v>890</v>
      </c>
      <c r="C343" t="s">
        <v>1569</v>
      </c>
      <c r="D343" t="s">
        <v>1224</v>
      </c>
      <c r="E343" t="s">
        <v>244</v>
      </c>
      <c r="G343" s="35">
        <f t="shared" ref="G343:G357" si="578">IF(CI$359*CI343&gt;0,CI343/CI$359,"")</f>
        <v>0.00235933715699478</v>
      </c>
      <c r="H343" s="35" t="str">
        <f t="shared" ref="H343:H357" si="579">IF(CJ$359*CJ343&gt;0,CJ343/CJ$359,"")</f>
        <v/>
      </c>
      <c r="I343" s="35" t="str">
        <f t="shared" ref="I343:I357" si="580">IF(CK$359*CK343&gt;0,CK343/CK$359,"")</f>
        <v/>
      </c>
      <c r="J343" s="35" t="str">
        <f t="shared" ref="J343:J357" si="581">IF(CL$359*CL343&gt;0,CL343/CL$359,"")</f>
        <v/>
      </c>
      <c r="K343" s="35" t="str">
        <f t="shared" ref="K343:K357" si="582">IF(CM$359*CM343&gt;0,CM343/CM$359,"")</f>
        <v/>
      </c>
      <c r="L343" s="35" t="str">
        <f t="shared" ref="L343:L357" si="583">IF(CN$359*CN343&gt;0,CN343/CN$359,"")</f>
        <v/>
      </c>
      <c r="M343" s="35">
        <f t="shared" ref="M343:M357" si="584">IF(CO$359*CO343&gt;0,CO343/CO$359,"")</f>
        <v>0.0342261239760422</v>
      </c>
      <c r="N343" s="35" t="str">
        <f t="shared" ref="N343:N357" si="585">IF(CP$359*CP343&gt;0,CP343/CP$359,"")</f>
        <v/>
      </c>
      <c r="O343" s="35">
        <f t="shared" ref="O343:O357" si="586">IF(CQ$359*CQ343&gt;0,CQ343/CQ$359,"")</f>
        <v>0.0102371570020757</v>
      </c>
      <c r="P343" s="35" t="str">
        <f t="shared" ref="P343:P357" si="587">IF(CR$359*CR343&gt;0,CR343/CR$359,"")</f>
        <v/>
      </c>
      <c r="Q343" s="35" t="str">
        <f t="shared" ref="Q343:Q357" si="588">IF(CS$359*CS343&gt;0,CS343/CS$359,"")</f>
        <v/>
      </c>
      <c r="R343" s="35" t="str">
        <f t="shared" ref="R343:R357" si="589">IF(CT$359*CT343&gt;0,CT343/CT$359,"")</f>
        <v/>
      </c>
      <c r="S343" s="35" t="str">
        <f t="shared" ref="S343:S357" si="590">IF(CU$359*CU343&gt;0,CU343/CU$359,"")</f>
        <v/>
      </c>
      <c r="T343" s="35">
        <f t="shared" ref="T343:T357" si="591">IF(CV$359*CV343&gt;0,CV343/CV$359,"")</f>
        <v>0.000269142781604974</v>
      </c>
      <c r="U343" s="35" t="str">
        <f t="shared" ref="U343:U357" si="592">IF(CW$359*CW343&gt;0,CW343/CW$359,"")</f>
        <v/>
      </c>
      <c r="V343" s="35">
        <f t="shared" ref="V343:V357" si="593">IF(CX$359*CX343&gt;0,CX343/CX$359,"")</f>
        <v>0.00881753166268875</v>
      </c>
      <c r="W343" s="35" t="str">
        <f t="shared" ref="W343:W357" si="594">IF(CY$359*CY343&gt;0,CY343/CY$359,"")</f>
        <v/>
      </c>
      <c r="X343" s="35" t="str">
        <f t="shared" ref="X343:X357" si="595">IF(CZ$359*CZ343&gt;0,CZ343/CZ$359,"")</f>
        <v/>
      </c>
      <c r="Y343" s="35">
        <f t="shared" ref="Y343:Y357" si="596">IF(DA$359*DA343&gt;0,DA343/DA$359,"")</f>
        <v>0.012218533773632</v>
      </c>
      <c r="Z343" s="35" t="str">
        <f t="shared" ref="Z343:Z357" si="597">IF(DB$359*DB343&gt;0,DB343/DB$359,"")</f>
        <v/>
      </c>
      <c r="AA343" s="35">
        <f t="shared" ref="AA343:AA357" si="598">IF(DC$359*DC343&gt;0,DC343/DC$359,"")</f>
        <v>0.197242164028983</v>
      </c>
      <c r="AB343" s="35" t="str">
        <f t="shared" ref="AB343:AB357" si="599">IF(DD$359*DD343&gt;0,DD343/DD$359,"")</f>
        <v/>
      </c>
      <c r="AC343" s="35">
        <f t="shared" ref="AC343:AC357" si="600">IF(DE$359*DE343&gt;0,DE343/DE$359,"")</f>
        <v>0.000788971192490876</v>
      </c>
      <c r="AD343" s="35">
        <f t="shared" ref="AD343:AD357" si="601">IF(DF$359*DF343&gt;0,DF343/DF$359,"")</f>
        <v>0.00325374071005496</v>
      </c>
      <c r="AE343" s="35" t="str">
        <f t="shared" ref="AE343:AE357" si="602">IF(DG$359*DG343&gt;0,DG343/DG$359,"")</f>
        <v/>
      </c>
      <c r="AF343" s="35" t="str">
        <f t="shared" ref="AF343:AF357" si="603">IF(DH$359*DH343&gt;0,DH343/DH$359,"")</f>
        <v/>
      </c>
      <c r="AG343" s="35">
        <f t="shared" ref="AG343:AG357" si="604">IF(DI$359*DI343&gt;0,DI343/DI$359,"")</f>
        <v>0.00239161955389878</v>
      </c>
      <c r="AH343" s="35" t="str">
        <f t="shared" ref="AH343:AH357" si="605">IF(DJ$359*DJ343&gt;0,DJ343/DJ$359,"")</f>
        <v/>
      </c>
      <c r="AI343" s="35">
        <f t="shared" ref="AI343:AI357" si="606">IF(DK$359*DK343&gt;0,DK343/DK$359,"")</f>
        <v>0.0509768485299922</v>
      </c>
      <c r="AJ343" s="35">
        <f t="shared" ref="AJ343:AJ357" si="607">IF(DL$359*DL343&gt;0,DL343/DL$359,"")</f>
        <v>0.00582857973382548</v>
      </c>
      <c r="AK343" s="35" t="str">
        <f t="shared" ref="AK343:AK357" si="608">IF(DM$359*DM343&gt;0,DM343/DM$359,"")</f>
        <v/>
      </c>
      <c r="AL343" s="35" t="str">
        <f t="shared" ref="AL343:AL357" si="609">IF(DN$359*DN343&gt;0,DN343/DN$359,"")</f>
        <v/>
      </c>
      <c r="AM343" s="35" t="str">
        <f t="shared" ref="AM343:AM357" si="610">IF(DO$359*DO343&gt;0,DO343/DO$359,"")</f>
        <v/>
      </c>
      <c r="AN343" s="35">
        <f t="shared" ref="AN343:AN357" si="611">IF(DP$359*DP343&gt;0,DP343/DP$359,"")</f>
        <v>0.0172980453208787</v>
      </c>
      <c r="AO343" s="35" t="str">
        <f t="shared" ref="AO343:AO357" si="612">IF(DQ$359*DQ343&gt;0,DQ343/DQ$359,"")</f>
        <v/>
      </c>
      <c r="AP343" s="35" t="str">
        <f t="shared" ref="AP343:AP357" si="613">IF(DR$359*DR343&gt;0,DR343/DR$359,"")</f>
        <v/>
      </c>
      <c r="AQ343" s="35">
        <f t="shared" ref="AQ343:AQ357" si="614">IF(DS$359*DS343&gt;0,DS343/DS$359,"")</f>
        <v>0.000462570206516583</v>
      </c>
      <c r="AR343" s="35"/>
      <c r="AT343" s="4"/>
      <c r="CH343" s="54" t="str">
        <f t="shared" ref="CH343:CH357" si="615">E343</f>
        <v>INDBIO</v>
      </c>
      <c r="CI343" s="45">
        <f t="shared" ref="CI343:DS343" si="616">(AZ16-CM16)*G43*G83</f>
        <v>0.013726237113402</v>
      </c>
      <c r="CJ343" s="45">
        <f t="shared" si="616"/>
        <v>0</v>
      </c>
      <c r="CK343" s="45">
        <f t="shared" si="616"/>
        <v>0</v>
      </c>
      <c r="CL343" s="45">
        <f t="shared" si="616"/>
        <v>0</v>
      </c>
      <c r="CM343" s="45">
        <f t="shared" si="616"/>
        <v>0</v>
      </c>
      <c r="CN343" s="45">
        <f t="shared" si="616"/>
        <v>0</v>
      </c>
      <c r="CO343" s="45">
        <f t="shared" si="616"/>
        <v>6.129</v>
      </c>
      <c r="CP343" s="45">
        <f t="shared" si="616"/>
        <v>0</v>
      </c>
      <c r="CQ343" s="45">
        <f t="shared" si="616"/>
        <v>0.009</v>
      </c>
      <c r="CR343" s="45">
        <f t="shared" si="616"/>
        <v>0</v>
      </c>
      <c r="CS343" s="45">
        <f t="shared" si="616"/>
        <v>0</v>
      </c>
      <c r="CT343" s="45">
        <f t="shared" si="616"/>
        <v>0</v>
      </c>
      <c r="CU343" s="45">
        <f t="shared" si="616"/>
        <v>0</v>
      </c>
      <c r="CV343" s="45">
        <f t="shared" si="616"/>
        <v>0.001</v>
      </c>
      <c r="CW343" s="45">
        <f t="shared" si="616"/>
        <v>0</v>
      </c>
      <c r="CX343" s="45">
        <f t="shared" si="616"/>
        <v>0.019</v>
      </c>
      <c r="CY343" s="45">
        <f t="shared" si="616"/>
        <v>0</v>
      </c>
      <c r="CZ343" s="45">
        <f t="shared" si="616"/>
        <v>0</v>
      </c>
      <c r="DA343" s="45">
        <f t="shared" si="616"/>
        <v>0.094</v>
      </c>
      <c r="DB343" s="45">
        <f t="shared" si="616"/>
        <v>0</v>
      </c>
      <c r="DC343" s="45">
        <f t="shared" si="616"/>
        <v>0.188</v>
      </c>
      <c r="DD343" s="45">
        <f t="shared" si="616"/>
        <v>0</v>
      </c>
      <c r="DE343" s="45">
        <f t="shared" si="616"/>
        <v>0.068</v>
      </c>
      <c r="DF343" s="45">
        <f t="shared" si="616"/>
        <v>0.088</v>
      </c>
      <c r="DG343" s="45">
        <f t="shared" si="616"/>
        <v>0</v>
      </c>
      <c r="DH343" s="45">
        <f t="shared" si="616"/>
        <v>0</v>
      </c>
      <c r="DI343" s="45">
        <f t="shared" si="616"/>
        <v>0.105</v>
      </c>
      <c r="DJ343" s="45">
        <f t="shared" si="616"/>
        <v>0</v>
      </c>
      <c r="DK343" s="45">
        <f t="shared" si="616"/>
        <v>0.0915728</v>
      </c>
      <c r="DL343" s="45">
        <f t="shared" si="616"/>
        <v>0.015</v>
      </c>
      <c r="DM343" s="45">
        <f t="shared" si="616"/>
        <v>0</v>
      </c>
      <c r="DN343" s="45">
        <f t="shared" si="616"/>
        <v>0</v>
      </c>
      <c r="DO343" s="45">
        <f t="shared" si="616"/>
        <v>0</v>
      </c>
      <c r="DP343" s="45">
        <f t="shared" si="616"/>
        <v>0.001</v>
      </c>
      <c r="DQ343" s="45">
        <f t="shared" si="616"/>
        <v>0</v>
      </c>
      <c r="DR343" s="45">
        <f t="shared" si="616"/>
        <v>0</v>
      </c>
      <c r="DS343" s="45">
        <f t="shared" si="616"/>
        <v>0.005</v>
      </c>
    </row>
    <row r="344" spans="2:123">
      <c r="B344" t="s">
        <v>890</v>
      </c>
      <c r="C344" t="s">
        <v>1569</v>
      </c>
      <c r="D344" t="s">
        <v>1224</v>
      </c>
      <c r="E344" t="s">
        <v>228</v>
      </c>
      <c r="G344" s="35">
        <f t="shared" si="578"/>
        <v>8.47035452093211e-5</v>
      </c>
      <c r="H344" s="35" t="str">
        <f t="shared" si="579"/>
        <v/>
      </c>
      <c r="I344" s="35">
        <f t="shared" si="580"/>
        <v>0.00173071691249141</v>
      </c>
      <c r="J344" s="35" t="str">
        <f t="shared" si="581"/>
        <v/>
      </c>
      <c r="K344" s="35" t="str">
        <f t="shared" si="582"/>
        <v/>
      </c>
      <c r="L344" s="35" t="str">
        <f t="shared" si="583"/>
        <v/>
      </c>
      <c r="M344" s="35">
        <f t="shared" si="584"/>
        <v>0.000142518858469958</v>
      </c>
      <c r="N344" s="35" t="str">
        <f t="shared" si="585"/>
        <v/>
      </c>
      <c r="O344" s="35" t="str">
        <f t="shared" si="586"/>
        <v/>
      </c>
      <c r="P344" s="35" t="str">
        <f t="shared" si="587"/>
        <v/>
      </c>
      <c r="Q344" s="35" t="str">
        <f t="shared" si="588"/>
        <v/>
      </c>
      <c r="R344" s="35" t="str">
        <f t="shared" si="589"/>
        <v/>
      </c>
      <c r="S344" s="35">
        <f t="shared" si="590"/>
        <v>0.00777493496626167</v>
      </c>
      <c r="T344" s="35">
        <f t="shared" si="591"/>
        <v>0.00672856954012434</v>
      </c>
      <c r="U344" s="35" t="str">
        <f t="shared" si="592"/>
        <v/>
      </c>
      <c r="V344" s="35" t="str">
        <f t="shared" si="593"/>
        <v/>
      </c>
      <c r="W344" s="35" t="str">
        <f t="shared" si="594"/>
        <v/>
      </c>
      <c r="X344" s="35" t="str">
        <f t="shared" si="595"/>
        <v/>
      </c>
      <c r="Y344" s="35">
        <f t="shared" si="596"/>
        <v>0.00298964124248443</v>
      </c>
      <c r="Z344" s="35" t="str">
        <f t="shared" si="597"/>
        <v/>
      </c>
      <c r="AA344" s="35" t="str">
        <f t="shared" si="598"/>
        <v/>
      </c>
      <c r="AB344" s="35" t="str">
        <f t="shared" si="599"/>
        <v/>
      </c>
      <c r="AC344" s="35" t="str">
        <f t="shared" si="600"/>
        <v/>
      </c>
      <c r="AD344" s="35">
        <f t="shared" si="601"/>
        <v>0.217150218069918</v>
      </c>
      <c r="AE344" s="35" t="str">
        <f t="shared" si="602"/>
        <v/>
      </c>
      <c r="AF344" s="35" t="str">
        <f t="shared" si="603"/>
        <v/>
      </c>
      <c r="AG344" s="35">
        <f t="shared" si="604"/>
        <v>0.00160526129798157</v>
      </c>
      <c r="AH344" s="35" t="str">
        <f t="shared" si="605"/>
        <v/>
      </c>
      <c r="AI344" s="35" t="str">
        <f t="shared" si="606"/>
        <v/>
      </c>
      <c r="AJ344" s="35" t="str">
        <f t="shared" si="607"/>
        <v/>
      </c>
      <c r="AK344" s="35">
        <f t="shared" si="608"/>
        <v>8.06096092227012e-5</v>
      </c>
      <c r="AL344" s="35" t="str">
        <f t="shared" si="609"/>
        <v/>
      </c>
      <c r="AM344" s="35" t="str">
        <f t="shared" si="610"/>
        <v/>
      </c>
      <c r="AN344" s="35" t="str">
        <f t="shared" si="611"/>
        <v/>
      </c>
      <c r="AO344" s="35" t="str">
        <f t="shared" si="612"/>
        <v/>
      </c>
      <c r="AP344" s="35" t="str">
        <f t="shared" si="613"/>
        <v/>
      </c>
      <c r="AQ344" s="35" t="str">
        <f t="shared" si="614"/>
        <v/>
      </c>
      <c r="AR344" s="35"/>
      <c r="AT344" s="4"/>
      <c r="CH344" s="54" t="str">
        <f t="shared" si="615"/>
        <v>INDCOA</v>
      </c>
      <c r="CI344" s="45">
        <f t="shared" ref="CI344:DS344" si="617">(AZ5-CM5)*G33*G53</f>
        <v>0.000492791351351349</v>
      </c>
      <c r="CJ344" s="45">
        <f t="shared" si="617"/>
        <v>0</v>
      </c>
      <c r="CK344" s="45">
        <f t="shared" si="617"/>
        <v>0.0271952522255192</v>
      </c>
      <c r="CL344" s="45">
        <f t="shared" si="617"/>
        <v>0</v>
      </c>
      <c r="CM344" s="45">
        <f t="shared" si="617"/>
        <v>0</v>
      </c>
      <c r="CN344" s="45">
        <f t="shared" si="617"/>
        <v>0</v>
      </c>
      <c r="CO344" s="45">
        <f t="shared" si="617"/>
        <v>0.0255213848980915</v>
      </c>
      <c r="CP344" s="45">
        <f t="shared" si="617"/>
        <v>0</v>
      </c>
      <c r="CQ344" s="45">
        <f t="shared" si="617"/>
        <v>0</v>
      </c>
      <c r="CR344" s="45">
        <f t="shared" si="617"/>
        <v>0</v>
      </c>
      <c r="CS344" s="45">
        <f t="shared" si="617"/>
        <v>0</v>
      </c>
      <c r="CT344" s="45">
        <f t="shared" si="617"/>
        <v>0</v>
      </c>
      <c r="CU344" s="45">
        <f t="shared" si="617"/>
        <v>0.682231524024342</v>
      </c>
      <c r="CV344" s="45">
        <f t="shared" si="617"/>
        <v>0.025</v>
      </c>
      <c r="CW344" s="45">
        <f t="shared" si="617"/>
        <v>0</v>
      </c>
      <c r="CX344" s="45">
        <f t="shared" si="617"/>
        <v>0</v>
      </c>
      <c r="CY344" s="45">
        <f t="shared" si="617"/>
        <v>0</v>
      </c>
      <c r="CZ344" s="45">
        <f t="shared" si="617"/>
        <v>0</v>
      </c>
      <c r="DA344" s="45">
        <f t="shared" si="617"/>
        <v>0.023</v>
      </c>
      <c r="DB344" s="45">
        <f t="shared" si="617"/>
        <v>0</v>
      </c>
      <c r="DC344" s="45">
        <f t="shared" si="617"/>
        <v>0</v>
      </c>
      <c r="DD344" s="45">
        <f t="shared" si="617"/>
        <v>0</v>
      </c>
      <c r="DE344" s="45">
        <f t="shared" si="617"/>
        <v>0</v>
      </c>
      <c r="DF344" s="45">
        <f t="shared" si="617"/>
        <v>5.873</v>
      </c>
      <c r="DG344" s="45">
        <f t="shared" si="617"/>
        <v>0</v>
      </c>
      <c r="DH344" s="45">
        <f t="shared" si="617"/>
        <v>0</v>
      </c>
      <c r="DI344" s="45">
        <f t="shared" si="617"/>
        <v>0.0704762745451269</v>
      </c>
      <c r="DJ344" s="45">
        <f t="shared" si="617"/>
        <v>0</v>
      </c>
      <c r="DK344" s="45">
        <f t="shared" si="617"/>
        <v>0</v>
      </c>
      <c r="DL344" s="45">
        <f t="shared" si="617"/>
        <v>0</v>
      </c>
      <c r="DM344" s="45">
        <f t="shared" si="617"/>
        <v>0.00199964408696254</v>
      </c>
      <c r="DN344" s="45">
        <f t="shared" si="617"/>
        <v>0</v>
      </c>
      <c r="DO344" s="45">
        <f t="shared" si="617"/>
        <v>0</v>
      </c>
      <c r="DP344" s="45">
        <f t="shared" si="617"/>
        <v>0</v>
      </c>
      <c r="DQ344" s="45">
        <f t="shared" si="617"/>
        <v>0</v>
      </c>
      <c r="DR344" s="45">
        <f t="shared" si="617"/>
        <v>0</v>
      </c>
      <c r="DS344" s="45">
        <f t="shared" si="617"/>
        <v>0</v>
      </c>
    </row>
    <row r="345" spans="2:123">
      <c r="B345" t="s">
        <v>890</v>
      </c>
      <c r="C345" t="s">
        <v>1569</v>
      </c>
      <c r="D345" t="s">
        <v>1224</v>
      </c>
      <c r="E345" t="s">
        <v>231</v>
      </c>
      <c r="G345" s="35" t="str">
        <f t="shared" si="578"/>
        <v/>
      </c>
      <c r="H345" s="35">
        <f t="shared" si="579"/>
        <v>1</v>
      </c>
      <c r="I345" s="35" t="str">
        <f t="shared" si="580"/>
        <v/>
      </c>
      <c r="J345" s="35" t="str">
        <f t="shared" si="581"/>
        <v/>
      </c>
      <c r="K345" s="35" t="str">
        <f t="shared" si="582"/>
        <v/>
      </c>
      <c r="L345" s="35">
        <f t="shared" si="583"/>
        <v>0.0215021444772287</v>
      </c>
      <c r="M345" s="35">
        <f t="shared" si="584"/>
        <v>0.0247942552543037</v>
      </c>
      <c r="N345" s="35" t="str">
        <f t="shared" si="585"/>
        <v/>
      </c>
      <c r="O345" s="35" t="str">
        <f t="shared" si="586"/>
        <v/>
      </c>
      <c r="P345" s="35" t="str">
        <f t="shared" si="587"/>
        <v/>
      </c>
      <c r="Q345" s="35" t="str">
        <f t="shared" si="588"/>
        <v/>
      </c>
      <c r="R345" s="35" t="str">
        <f t="shared" si="589"/>
        <v/>
      </c>
      <c r="S345" s="35" t="str">
        <f t="shared" si="590"/>
        <v/>
      </c>
      <c r="T345" s="35" t="str">
        <f t="shared" si="591"/>
        <v/>
      </c>
      <c r="U345" s="35">
        <f t="shared" si="592"/>
        <v>0.0108606988095146</v>
      </c>
      <c r="V345" s="35" t="str">
        <f t="shared" si="593"/>
        <v/>
      </c>
      <c r="W345" s="35" t="str">
        <f t="shared" si="594"/>
        <v/>
      </c>
      <c r="X345" s="35" t="str">
        <f t="shared" si="595"/>
        <v/>
      </c>
      <c r="Y345" s="35" t="str">
        <f t="shared" si="596"/>
        <v/>
      </c>
      <c r="Z345" s="35" t="str">
        <f t="shared" si="597"/>
        <v/>
      </c>
      <c r="AA345" s="35" t="str">
        <f t="shared" si="598"/>
        <v/>
      </c>
      <c r="AB345" s="35" t="str">
        <f t="shared" si="599"/>
        <v/>
      </c>
      <c r="AC345" s="35" t="str">
        <f t="shared" si="600"/>
        <v/>
      </c>
      <c r="AD345" s="35" t="str">
        <f t="shared" si="601"/>
        <v/>
      </c>
      <c r="AE345" s="35" t="str">
        <f t="shared" si="602"/>
        <v/>
      </c>
      <c r="AF345" s="35" t="str">
        <f t="shared" si="603"/>
        <v/>
      </c>
      <c r="AG345" s="35" t="str">
        <f t="shared" si="604"/>
        <v/>
      </c>
      <c r="AH345" s="35" t="str">
        <f t="shared" si="605"/>
        <v/>
      </c>
      <c r="AI345" s="35" t="str">
        <f t="shared" si="606"/>
        <v/>
      </c>
      <c r="AJ345" s="35" t="str">
        <f t="shared" si="607"/>
        <v/>
      </c>
      <c r="AK345" s="35" t="str">
        <f t="shared" si="608"/>
        <v/>
      </c>
      <c r="AL345" s="35" t="str">
        <f t="shared" si="609"/>
        <v/>
      </c>
      <c r="AM345" s="35" t="str">
        <f t="shared" si="610"/>
        <v/>
      </c>
      <c r="AN345" s="35" t="str">
        <f t="shared" si="611"/>
        <v/>
      </c>
      <c r="AO345" s="35" t="str">
        <f t="shared" si="612"/>
        <v/>
      </c>
      <c r="AP345" s="35" t="str">
        <f t="shared" si="613"/>
        <v/>
      </c>
      <c r="AQ345" s="35">
        <f t="shared" si="614"/>
        <v>0.0814123563469187</v>
      </c>
      <c r="AR345" s="35"/>
      <c r="AT345" s="4"/>
      <c r="CH345" s="54" t="str">
        <f t="shared" si="615"/>
        <v>INDCOB</v>
      </c>
      <c r="CI345" s="45">
        <f t="shared" ref="CI345:DS345" si="618">(AZ7-CM7)*G35*G95</f>
        <v>0</v>
      </c>
      <c r="CJ345" s="45">
        <f t="shared" si="618"/>
        <v>2.639</v>
      </c>
      <c r="CK345" s="45">
        <f t="shared" si="618"/>
        <v>0</v>
      </c>
      <c r="CL345" s="45">
        <f t="shared" si="618"/>
        <v>0</v>
      </c>
      <c r="CM345" s="45">
        <f t="shared" si="618"/>
        <v>0</v>
      </c>
      <c r="CN345" s="45">
        <f t="shared" si="618"/>
        <v>0.49</v>
      </c>
      <c r="CO345" s="45">
        <f t="shared" si="618"/>
        <v>4.44</v>
      </c>
      <c r="CP345" s="45">
        <f t="shared" si="618"/>
        <v>0</v>
      </c>
      <c r="CQ345" s="45">
        <f t="shared" si="618"/>
        <v>0</v>
      </c>
      <c r="CR345" s="45">
        <f t="shared" si="618"/>
        <v>0</v>
      </c>
      <c r="CS345" s="45">
        <f t="shared" si="618"/>
        <v>0</v>
      </c>
      <c r="CT345" s="45">
        <f t="shared" si="618"/>
        <v>0</v>
      </c>
      <c r="CU345" s="45">
        <f t="shared" si="618"/>
        <v>0</v>
      </c>
      <c r="CV345" s="45">
        <f t="shared" si="618"/>
        <v>0</v>
      </c>
      <c r="CW345" s="45">
        <f t="shared" si="618"/>
        <v>0.038</v>
      </c>
      <c r="CX345" s="45">
        <f t="shared" si="618"/>
        <v>0</v>
      </c>
      <c r="CY345" s="45">
        <f t="shared" si="618"/>
        <v>0</v>
      </c>
      <c r="CZ345" s="45">
        <f t="shared" si="618"/>
        <v>0</v>
      </c>
      <c r="DA345" s="45">
        <f t="shared" si="618"/>
        <v>0</v>
      </c>
      <c r="DB345" s="45">
        <f t="shared" si="618"/>
        <v>0</v>
      </c>
      <c r="DC345" s="45">
        <f t="shared" si="618"/>
        <v>0</v>
      </c>
      <c r="DD345" s="45">
        <f t="shared" si="618"/>
        <v>0</v>
      </c>
      <c r="DE345" s="45">
        <f t="shared" si="618"/>
        <v>0</v>
      </c>
      <c r="DF345" s="45">
        <f t="shared" si="618"/>
        <v>0</v>
      </c>
      <c r="DG345" s="45">
        <f t="shared" si="618"/>
        <v>0</v>
      </c>
      <c r="DH345" s="45">
        <f t="shared" si="618"/>
        <v>0</v>
      </c>
      <c r="DI345" s="45">
        <f t="shared" si="618"/>
        <v>0</v>
      </c>
      <c r="DJ345" s="45">
        <f t="shared" si="618"/>
        <v>0</v>
      </c>
      <c r="DK345" s="45">
        <f t="shared" si="618"/>
        <v>0</v>
      </c>
      <c r="DL345" s="45">
        <f t="shared" si="618"/>
        <v>0</v>
      </c>
      <c r="DM345" s="45">
        <f t="shared" si="618"/>
        <v>0</v>
      </c>
      <c r="DN345" s="45">
        <f t="shared" si="618"/>
        <v>0</v>
      </c>
      <c r="DO345" s="45">
        <f t="shared" si="618"/>
        <v>0</v>
      </c>
      <c r="DP345" s="45">
        <f t="shared" si="618"/>
        <v>0</v>
      </c>
      <c r="DQ345" s="45">
        <f t="shared" si="618"/>
        <v>0</v>
      </c>
      <c r="DR345" s="45">
        <f t="shared" si="618"/>
        <v>0</v>
      </c>
      <c r="DS345" s="45">
        <f t="shared" si="618"/>
        <v>0.88</v>
      </c>
    </row>
    <row r="346" spans="2:123">
      <c r="B346" t="s">
        <v>890</v>
      </c>
      <c r="C346" t="s">
        <v>1569</v>
      </c>
      <c r="D346" t="s">
        <v>1224</v>
      </c>
      <c r="E346" t="s">
        <v>240</v>
      </c>
      <c r="G346" s="35" t="str">
        <f t="shared" si="578"/>
        <v/>
      </c>
      <c r="H346" s="35" t="str">
        <f t="shared" si="579"/>
        <v/>
      </c>
      <c r="I346" s="35" t="str">
        <f t="shared" si="580"/>
        <v/>
      </c>
      <c r="J346" s="35" t="str">
        <f t="shared" si="581"/>
        <v/>
      </c>
      <c r="K346" s="35" t="str">
        <f t="shared" si="582"/>
        <v/>
      </c>
      <c r="L346" s="35" t="str">
        <f t="shared" si="583"/>
        <v/>
      </c>
      <c r="M346" s="35">
        <f t="shared" si="584"/>
        <v>0.0197683927027557</v>
      </c>
      <c r="N346" s="35" t="str">
        <f t="shared" si="585"/>
        <v/>
      </c>
      <c r="O346" s="35" t="str">
        <f t="shared" si="586"/>
        <v/>
      </c>
      <c r="P346" s="35" t="str">
        <f t="shared" si="587"/>
        <v/>
      </c>
      <c r="Q346" s="35" t="str">
        <f t="shared" si="588"/>
        <v/>
      </c>
      <c r="R346" s="35" t="str">
        <f t="shared" si="589"/>
        <v/>
      </c>
      <c r="S346" s="35" t="str">
        <f t="shared" si="590"/>
        <v/>
      </c>
      <c r="T346" s="35" t="str">
        <f t="shared" si="591"/>
        <v/>
      </c>
      <c r="U346" s="35" t="str">
        <f t="shared" si="592"/>
        <v/>
      </c>
      <c r="V346" s="35" t="str">
        <f t="shared" si="593"/>
        <v/>
      </c>
      <c r="W346" s="35" t="str">
        <f t="shared" si="594"/>
        <v/>
      </c>
      <c r="X346" s="35" t="str">
        <f t="shared" si="595"/>
        <v/>
      </c>
      <c r="Y346" s="35" t="str">
        <f t="shared" si="596"/>
        <v/>
      </c>
      <c r="Z346" s="35" t="str">
        <f t="shared" si="597"/>
        <v/>
      </c>
      <c r="AA346" s="35" t="str">
        <f t="shared" si="598"/>
        <v/>
      </c>
      <c r="AB346" s="35" t="str">
        <f t="shared" si="599"/>
        <v/>
      </c>
      <c r="AC346" s="35" t="str">
        <f t="shared" si="600"/>
        <v/>
      </c>
      <c r="AD346" s="35" t="str">
        <f t="shared" si="601"/>
        <v/>
      </c>
      <c r="AE346" s="35">
        <f t="shared" si="602"/>
        <v>0.00950645880146182</v>
      </c>
      <c r="AF346" s="35" t="str">
        <f t="shared" si="603"/>
        <v/>
      </c>
      <c r="AG346" s="35" t="str">
        <f t="shared" si="604"/>
        <v/>
      </c>
      <c r="AH346" s="35" t="str">
        <f t="shared" si="605"/>
        <v/>
      </c>
      <c r="AI346" s="35" t="str">
        <f t="shared" si="606"/>
        <v/>
      </c>
      <c r="AJ346" s="35" t="str">
        <f t="shared" si="607"/>
        <v/>
      </c>
      <c r="AK346" s="35" t="str">
        <f t="shared" si="608"/>
        <v/>
      </c>
      <c r="AL346" s="35" t="str">
        <f t="shared" si="609"/>
        <v/>
      </c>
      <c r="AM346" s="35" t="str">
        <f t="shared" si="610"/>
        <v/>
      </c>
      <c r="AN346" s="35" t="str">
        <f t="shared" si="611"/>
        <v/>
      </c>
      <c r="AO346" s="35" t="str">
        <f t="shared" si="612"/>
        <v/>
      </c>
      <c r="AP346" s="35" t="str">
        <f t="shared" si="613"/>
        <v/>
      </c>
      <c r="AQ346" s="35" t="str">
        <f t="shared" si="614"/>
        <v/>
      </c>
      <c r="AR346" s="35"/>
      <c r="AT346" s="4"/>
      <c r="CH346" s="54" t="str">
        <f t="shared" si="615"/>
        <v>INDCOG</v>
      </c>
      <c r="CI346" s="45">
        <f t="shared" ref="CI346:DS346" si="619">(AZ15-CM15)*G42*G98</f>
        <v>0</v>
      </c>
      <c r="CJ346" s="45">
        <f t="shared" si="619"/>
        <v>0</v>
      </c>
      <c r="CK346" s="45">
        <f t="shared" si="619"/>
        <v>0</v>
      </c>
      <c r="CL346" s="45">
        <f t="shared" si="619"/>
        <v>0</v>
      </c>
      <c r="CM346" s="45">
        <f t="shared" si="619"/>
        <v>0</v>
      </c>
      <c r="CN346" s="45">
        <f t="shared" si="619"/>
        <v>0</v>
      </c>
      <c r="CO346" s="45">
        <f t="shared" si="619"/>
        <v>3.54</v>
      </c>
      <c r="CP346" s="45">
        <f t="shared" si="619"/>
        <v>0</v>
      </c>
      <c r="CQ346" s="45">
        <f t="shared" si="619"/>
        <v>0</v>
      </c>
      <c r="CR346" s="45">
        <f t="shared" si="619"/>
        <v>0</v>
      </c>
      <c r="CS346" s="45">
        <f t="shared" si="619"/>
        <v>0</v>
      </c>
      <c r="CT346" s="45">
        <f t="shared" si="619"/>
        <v>0</v>
      </c>
      <c r="CU346" s="45">
        <f t="shared" si="619"/>
        <v>0</v>
      </c>
      <c r="CV346" s="45">
        <f t="shared" si="619"/>
        <v>0</v>
      </c>
      <c r="CW346" s="45">
        <f t="shared" si="619"/>
        <v>0</v>
      </c>
      <c r="CX346" s="45">
        <f t="shared" si="619"/>
        <v>0</v>
      </c>
      <c r="CY346" s="45">
        <f t="shared" si="619"/>
        <v>0</v>
      </c>
      <c r="CZ346" s="45">
        <f t="shared" si="619"/>
        <v>0</v>
      </c>
      <c r="DA346" s="45">
        <f t="shared" si="619"/>
        <v>0</v>
      </c>
      <c r="DB346" s="45">
        <f t="shared" si="619"/>
        <v>0</v>
      </c>
      <c r="DC346" s="45">
        <f t="shared" si="619"/>
        <v>0</v>
      </c>
      <c r="DD346" s="45">
        <f t="shared" si="619"/>
        <v>0</v>
      </c>
      <c r="DE346" s="45">
        <f t="shared" si="619"/>
        <v>0</v>
      </c>
      <c r="DF346" s="45">
        <f t="shared" si="619"/>
        <v>0</v>
      </c>
      <c r="DG346" s="45">
        <f t="shared" si="619"/>
        <v>0.627</v>
      </c>
      <c r="DH346" s="45">
        <f t="shared" si="619"/>
        <v>0</v>
      </c>
      <c r="DI346" s="45">
        <f t="shared" si="619"/>
        <v>0</v>
      </c>
      <c r="DJ346" s="45">
        <f t="shared" si="619"/>
        <v>0</v>
      </c>
      <c r="DK346" s="45">
        <f t="shared" si="619"/>
        <v>0</v>
      </c>
      <c r="DL346" s="45">
        <f t="shared" si="619"/>
        <v>0</v>
      </c>
      <c r="DM346" s="45">
        <f t="shared" si="619"/>
        <v>0</v>
      </c>
      <c r="DN346" s="45">
        <f t="shared" si="619"/>
        <v>0</v>
      </c>
      <c r="DO346" s="45">
        <f t="shared" si="619"/>
        <v>0</v>
      </c>
      <c r="DP346" s="45">
        <f t="shared" si="619"/>
        <v>0</v>
      </c>
      <c r="DQ346" s="45">
        <f t="shared" si="619"/>
        <v>0</v>
      </c>
      <c r="DR346" s="45">
        <f t="shared" si="619"/>
        <v>0</v>
      </c>
      <c r="DS346" s="45">
        <f t="shared" si="619"/>
        <v>0</v>
      </c>
    </row>
    <row r="347" spans="2:123">
      <c r="B347" t="s">
        <v>890</v>
      </c>
      <c r="C347" t="s">
        <v>1569</v>
      </c>
      <c r="D347" t="s">
        <v>1224</v>
      </c>
      <c r="E347" t="s">
        <v>232</v>
      </c>
      <c r="G347" s="35" t="str">
        <f t="shared" si="578"/>
        <v/>
      </c>
      <c r="H347" s="35" t="str">
        <f t="shared" si="579"/>
        <v/>
      </c>
      <c r="I347" s="35" t="str">
        <f t="shared" si="580"/>
        <v/>
      </c>
      <c r="J347" s="35" t="str">
        <f t="shared" si="581"/>
        <v/>
      </c>
      <c r="K347" s="35" t="str">
        <f t="shared" si="582"/>
        <v/>
      </c>
      <c r="L347" s="35" t="str">
        <f t="shared" si="583"/>
        <v/>
      </c>
      <c r="M347" s="35" t="str">
        <f t="shared" si="584"/>
        <v/>
      </c>
      <c r="N347" s="35" t="str">
        <f t="shared" si="585"/>
        <v/>
      </c>
      <c r="O347" s="35" t="str">
        <f t="shared" si="586"/>
        <v/>
      </c>
      <c r="P347" s="35" t="str">
        <f t="shared" si="587"/>
        <v/>
      </c>
      <c r="Q347" s="35" t="str">
        <f t="shared" si="588"/>
        <v/>
      </c>
      <c r="R347" s="35" t="str">
        <f t="shared" si="589"/>
        <v/>
      </c>
      <c r="S347" s="35" t="str">
        <f t="shared" si="590"/>
        <v/>
      </c>
      <c r="T347" s="35" t="str">
        <f t="shared" si="591"/>
        <v/>
      </c>
      <c r="U347" s="35" t="str">
        <f t="shared" si="592"/>
        <v/>
      </c>
      <c r="V347" s="35" t="str">
        <f t="shared" si="593"/>
        <v/>
      </c>
      <c r="W347" s="35" t="str">
        <f t="shared" si="594"/>
        <v/>
      </c>
      <c r="X347" s="35" t="str">
        <f t="shared" si="595"/>
        <v/>
      </c>
      <c r="Y347" s="35" t="str">
        <f t="shared" si="596"/>
        <v/>
      </c>
      <c r="Z347" s="35" t="str">
        <f t="shared" si="597"/>
        <v/>
      </c>
      <c r="AA347" s="35" t="str">
        <f t="shared" si="598"/>
        <v/>
      </c>
      <c r="AB347" s="35" t="str">
        <f t="shared" si="599"/>
        <v/>
      </c>
      <c r="AC347" s="35" t="str">
        <f t="shared" si="600"/>
        <v/>
      </c>
      <c r="AD347" s="35">
        <f t="shared" si="601"/>
        <v>0.0853367449864415</v>
      </c>
      <c r="AE347" s="35" t="str">
        <f t="shared" si="602"/>
        <v/>
      </c>
      <c r="AF347" s="35" t="str">
        <f t="shared" si="603"/>
        <v/>
      </c>
      <c r="AG347" s="35" t="str">
        <f t="shared" si="604"/>
        <v/>
      </c>
      <c r="AH347" s="35" t="str">
        <f t="shared" si="605"/>
        <v/>
      </c>
      <c r="AI347" s="35" t="str">
        <f t="shared" si="606"/>
        <v/>
      </c>
      <c r="AJ347" s="35" t="str">
        <f t="shared" si="607"/>
        <v/>
      </c>
      <c r="AK347" s="35" t="str">
        <f t="shared" si="608"/>
        <v/>
      </c>
      <c r="AL347" s="35" t="str">
        <f t="shared" si="609"/>
        <v/>
      </c>
      <c r="AM347" s="35" t="str">
        <f t="shared" si="610"/>
        <v/>
      </c>
      <c r="AN347" s="35" t="str">
        <f t="shared" si="611"/>
        <v/>
      </c>
      <c r="AO347" s="35" t="str">
        <f t="shared" si="612"/>
        <v/>
      </c>
      <c r="AP347" s="35" t="str">
        <f t="shared" si="613"/>
        <v/>
      </c>
      <c r="AQ347" s="35" t="str">
        <f t="shared" si="614"/>
        <v/>
      </c>
      <c r="AR347" s="35"/>
      <c r="AT347" s="4"/>
      <c r="CH347" s="54" t="str">
        <f t="shared" si="615"/>
        <v>INDCOK</v>
      </c>
      <c r="CI347" s="45">
        <f t="shared" ref="CI347:DS347" si="620">(AZ8-CM8)*G36*G58</f>
        <v>0</v>
      </c>
      <c r="CJ347" s="45">
        <f t="shared" si="620"/>
        <v>0</v>
      </c>
      <c r="CK347" s="45">
        <f t="shared" si="620"/>
        <v>0</v>
      </c>
      <c r="CL347" s="45">
        <f t="shared" si="620"/>
        <v>0</v>
      </c>
      <c r="CM347" s="45">
        <f t="shared" si="620"/>
        <v>0</v>
      </c>
      <c r="CN347" s="45">
        <f t="shared" si="620"/>
        <v>0</v>
      </c>
      <c r="CO347" s="45">
        <f t="shared" si="620"/>
        <v>0</v>
      </c>
      <c r="CP347" s="45">
        <f t="shared" si="620"/>
        <v>0</v>
      </c>
      <c r="CQ347" s="45">
        <f t="shared" si="620"/>
        <v>0</v>
      </c>
      <c r="CR347" s="45">
        <f t="shared" si="620"/>
        <v>0</v>
      </c>
      <c r="CS347" s="45">
        <f t="shared" si="620"/>
        <v>0</v>
      </c>
      <c r="CT347" s="45">
        <f t="shared" si="620"/>
        <v>0</v>
      </c>
      <c r="CU347" s="45">
        <f t="shared" si="620"/>
        <v>0</v>
      </c>
      <c r="CV347" s="45">
        <f t="shared" si="620"/>
        <v>0</v>
      </c>
      <c r="CW347" s="45">
        <f t="shared" si="620"/>
        <v>0</v>
      </c>
      <c r="CX347" s="45">
        <f t="shared" si="620"/>
        <v>0</v>
      </c>
      <c r="CY347" s="45">
        <f t="shared" si="620"/>
        <v>0</v>
      </c>
      <c r="CZ347" s="45">
        <f t="shared" si="620"/>
        <v>0</v>
      </c>
      <c r="DA347" s="45">
        <f t="shared" si="620"/>
        <v>0</v>
      </c>
      <c r="DB347" s="45">
        <f t="shared" si="620"/>
        <v>0</v>
      </c>
      <c r="DC347" s="45">
        <f t="shared" si="620"/>
        <v>0</v>
      </c>
      <c r="DD347" s="45">
        <f t="shared" si="620"/>
        <v>0</v>
      </c>
      <c r="DE347" s="45">
        <f t="shared" si="620"/>
        <v>0</v>
      </c>
      <c r="DF347" s="45">
        <f t="shared" si="620"/>
        <v>2.308</v>
      </c>
      <c r="DG347" s="45">
        <f t="shared" si="620"/>
        <v>0</v>
      </c>
      <c r="DH347" s="45">
        <f t="shared" si="620"/>
        <v>0</v>
      </c>
      <c r="DI347" s="45">
        <f t="shared" si="620"/>
        <v>0</v>
      </c>
      <c r="DJ347" s="45">
        <f t="shared" si="620"/>
        <v>0</v>
      </c>
      <c r="DK347" s="45">
        <f t="shared" si="620"/>
        <v>0</v>
      </c>
      <c r="DL347" s="45">
        <f t="shared" si="620"/>
        <v>0</v>
      </c>
      <c r="DM347" s="45">
        <f t="shared" si="620"/>
        <v>0</v>
      </c>
      <c r="DN347" s="45">
        <f t="shared" si="620"/>
        <v>0</v>
      </c>
      <c r="DO347" s="45">
        <f t="shared" si="620"/>
        <v>0</v>
      </c>
      <c r="DP347" s="45">
        <f t="shared" si="620"/>
        <v>0</v>
      </c>
      <c r="DQ347" s="45">
        <f t="shared" si="620"/>
        <v>0</v>
      </c>
      <c r="DR347" s="45">
        <f t="shared" si="620"/>
        <v>0</v>
      </c>
      <c r="DS347" s="45">
        <f t="shared" si="620"/>
        <v>0</v>
      </c>
    </row>
    <row r="348" spans="2:123">
      <c r="B348" t="s">
        <v>890</v>
      </c>
      <c r="C348" t="s">
        <v>1569</v>
      </c>
      <c r="D348" t="s">
        <v>1224</v>
      </c>
      <c r="E348" t="s">
        <v>230</v>
      </c>
      <c r="G348" s="35" t="str">
        <f t="shared" si="578"/>
        <v/>
      </c>
      <c r="H348" s="35" t="str">
        <f t="shared" si="579"/>
        <v/>
      </c>
      <c r="I348" s="35" t="str">
        <f t="shared" si="580"/>
        <v/>
      </c>
      <c r="J348" s="35" t="str">
        <f t="shared" si="581"/>
        <v/>
      </c>
      <c r="K348" s="35" t="str">
        <f t="shared" si="582"/>
        <v/>
      </c>
      <c r="L348" s="35" t="str">
        <f t="shared" si="583"/>
        <v/>
      </c>
      <c r="M348" s="35">
        <f t="shared" si="584"/>
        <v>0.0232641593219435</v>
      </c>
      <c r="N348" s="35" t="str">
        <f t="shared" si="585"/>
        <v/>
      </c>
      <c r="O348" s="35" t="str">
        <f t="shared" si="586"/>
        <v/>
      </c>
      <c r="P348" s="35" t="str">
        <f t="shared" si="587"/>
        <v/>
      </c>
      <c r="Q348" s="35" t="str">
        <f t="shared" si="588"/>
        <v/>
      </c>
      <c r="R348" s="35" t="str">
        <f t="shared" si="589"/>
        <v/>
      </c>
      <c r="S348" s="35" t="str">
        <f t="shared" si="590"/>
        <v/>
      </c>
      <c r="T348" s="35" t="str">
        <f t="shared" si="591"/>
        <v/>
      </c>
      <c r="U348" s="35" t="str">
        <f t="shared" si="592"/>
        <v/>
      </c>
      <c r="V348" s="35" t="str">
        <f t="shared" si="593"/>
        <v/>
      </c>
      <c r="W348" s="35" t="str">
        <f t="shared" si="594"/>
        <v/>
      </c>
      <c r="X348" s="35" t="str">
        <f t="shared" si="595"/>
        <v/>
      </c>
      <c r="Y348" s="35" t="str">
        <f t="shared" si="596"/>
        <v/>
      </c>
      <c r="Z348" s="35" t="str">
        <f t="shared" si="597"/>
        <v/>
      </c>
      <c r="AA348" s="35" t="str">
        <f t="shared" si="598"/>
        <v/>
      </c>
      <c r="AB348" s="35" t="str">
        <f t="shared" si="599"/>
        <v/>
      </c>
      <c r="AC348" s="35" t="str">
        <f t="shared" si="600"/>
        <v/>
      </c>
      <c r="AD348" s="35" t="str">
        <f t="shared" si="601"/>
        <v/>
      </c>
      <c r="AE348" s="35" t="str">
        <f t="shared" si="602"/>
        <v/>
      </c>
      <c r="AF348" s="35" t="str">
        <f t="shared" si="603"/>
        <v/>
      </c>
      <c r="AG348" s="35" t="str">
        <f t="shared" si="604"/>
        <v/>
      </c>
      <c r="AH348" s="35">
        <f t="shared" si="605"/>
        <v>0.0670565627694611</v>
      </c>
      <c r="AI348" s="35" t="str">
        <f t="shared" si="606"/>
        <v/>
      </c>
      <c r="AJ348" s="35" t="str">
        <f t="shared" si="607"/>
        <v/>
      </c>
      <c r="AK348" s="35" t="str">
        <f t="shared" si="608"/>
        <v/>
      </c>
      <c r="AL348" s="35" t="str">
        <f t="shared" si="609"/>
        <v/>
      </c>
      <c r="AM348" s="35" t="str">
        <f t="shared" si="610"/>
        <v/>
      </c>
      <c r="AN348" s="35" t="str">
        <f t="shared" si="611"/>
        <v/>
      </c>
      <c r="AO348" s="35" t="str">
        <f t="shared" si="612"/>
        <v/>
      </c>
      <c r="AP348" s="35" t="str">
        <f t="shared" si="613"/>
        <v/>
      </c>
      <c r="AQ348" s="35">
        <f t="shared" si="614"/>
        <v>0.00342301952822272</v>
      </c>
      <c r="AR348" s="35"/>
      <c r="AT348" s="4"/>
      <c r="CH348" s="54" t="str">
        <f t="shared" si="615"/>
        <v>INDCOL</v>
      </c>
      <c r="CI348" s="45">
        <f t="shared" ref="CI348:DS348" si="621">AZ6*G34*G94</f>
        <v>0</v>
      </c>
      <c r="CJ348" s="45">
        <f t="shared" si="621"/>
        <v>0</v>
      </c>
      <c r="CK348" s="45">
        <f t="shared" si="621"/>
        <v>0</v>
      </c>
      <c r="CL348" s="45">
        <f t="shared" si="621"/>
        <v>0</v>
      </c>
      <c r="CM348" s="45">
        <f t="shared" si="621"/>
        <v>0</v>
      </c>
      <c r="CN348" s="45">
        <f t="shared" si="621"/>
        <v>0</v>
      </c>
      <c r="CO348" s="45">
        <f t="shared" si="621"/>
        <v>4.166</v>
      </c>
      <c r="CP348" s="45">
        <f t="shared" si="621"/>
        <v>0</v>
      </c>
      <c r="CQ348" s="45">
        <f t="shared" si="621"/>
        <v>0</v>
      </c>
      <c r="CR348" s="45">
        <f t="shared" si="621"/>
        <v>0</v>
      </c>
      <c r="CS348" s="45">
        <f t="shared" si="621"/>
        <v>0</v>
      </c>
      <c r="CT348" s="45">
        <f t="shared" si="621"/>
        <v>0</v>
      </c>
      <c r="CU348" s="45">
        <f t="shared" si="621"/>
        <v>0</v>
      </c>
      <c r="CV348" s="45">
        <f t="shared" si="621"/>
        <v>0</v>
      </c>
      <c r="CW348" s="45">
        <f t="shared" si="621"/>
        <v>0</v>
      </c>
      <c r="CX348" s="45">
        <f t="shared" si="621"/>
        <v>0</v>
      </c>
      <c r="CY348" s="45">
        <f t="shared" si="621"/>
        <v>0</v>
      </c>
      <c r="CZ348" s="45">
        <f t="shared" si="621"/>
        <v>0</v>
      </c>
      <c r="DA348" s="45">
        <f t="shared" si="621"/>
        <v>0</v>
      </c>
      <c r="DB348" s="45">
        <f t="shared" si="621"/>
        <v>0</v>
      </c>
      <c r="DC348" s="45">
        <f t="shared" si="621"/>
        <v>0</v>
      </c>
      <c r="DD348" s="45">
        <f t="shared" si="621"/>
        <v>0</v>
      </c>
      <c r="DE348" s="45">
        <f t="shared" si="621"/>
        <v>0</v>
      </c>
      <c r="DF348" s="45">
        <f t="shared" si="621"/>
        <v>0</v>
      </c>
      <c r="DG348" s="45">
        <f t="shared" si="621"/>
        <v>0</v>
      </c>
      <c r="DH348" s="45">
        <f t="shared" si="621"/>
        <v>0</v>
      </c>
      <c r="DI348" s="45">
        <f t="shared" si="621"/>
        <v>0</v>
      </c>
      <c r="DJ348" s="45">
        <f t="shared" si="621"/>
        <v>0.259</v>
      </c>
      <c r="DK348" s="45">
        <f t="shared" si="621"/>
        <v>0</v>
      </c>
      <c r="DL348" s="45">
        <f t="shared" si="621"/>
        <v>0</v>
      </c>
      <c r="DM348" s="45">
        <f t="shared" si="621"/>
        <v>0</v>
      </c>
      <c r="DN348" s="45">
        <f t="shared" si="621"/>
        <v>0</v>
      </c>
      <c r="DO348" s="45">
        <f t="shared" si="621"/>
        <v>0</v>
      </c>
      <c r="DP348" s="45">
        <f t="shared" si="621"/>
        <v>0</v>
      </c>
      <c r="DQ348" s="45">
        <f t="shared" si="621"/>
        <v>0</v>
      </c>
      <c r="DR348" s="45">
        <f t="shared" si="621"/>
        <v>0</v>
      </c>
      <c r="DS348" s="45">
        <f t="shared" si="621"/>
        <v>0.037</v>
      </c>
    </row>
    <row r="349" spans="2:123">
      <c r="B349" t="s">
        <v>890</v>
      </c>
      <c r="C349" t="s">
        <v>1569</v>
      </c>
      <c r="D349" t="s">
        <v>1224</v>
      </c>
      <c r="E349" t="s">
        <v>247</v>
      </c>
      <c r="G349" s="35" t="str">
        <f t="shared" si="578"/>
        <v/>
      </c>
      <c r="H349" s="35" t="str">
        <f t="shared" si="579"/>
        <v/>
      </c>
      <c r="I349" s="35" t="str">
        <f t="shared" si="580"/>
        <v/>
      </c>
      <c r="J349" s="35">
        <f t="shared" si="581"/>
        <v>0.367987259547133</v>
      </c>
      <c r="K349" s="35">
        <f t="shared" si="582"/>
        <v>1</v>
      </c>
      <c r="L349" s="35" t="str">
        <f t="shared" si="583"/>
        <v/>
      </c>
      <c r="M349" s="35" t="str">
        <f t="shared" si="584"/>
        <v/>
      </c>
      <c r="N349" s="35" t="str">
        <f t="shared" si="585"/>
        <v/>
      </c>
      <c r="O349" s="35">
        <f t="shared" si="586"/>
        <v>0.101666343649503</v>
      </c>
      <c r="P349" s="35">
        <f t="shared" si="587"/>
        <v>0.103063851199231</v>
      </c>
      <c r="Q349" s="35">
        <f t="shared" si="588"/>
        <v>0.316952608555765</v>
      </c>
      <c r="R349" s="35">
        <f t="shared" si="589"/>
        <v>0.111571301491602</v>
      </c>
      <c r="S349" s="35" t="str">
        <f t="shared" si="590"/>
        <v/>
      </c>
      <c r="T349" s="35">
        <f t="shared" si="591"/>
        <v>0.108060821761117</v>
      </c>
      <c r="U349" s="35" t="str">
        <f t="shared" si="592"/>
        <v/>
      </c>
      <c r="V349" s="35" t="str">
        <f t="shared" si="593"/>
        <v/>
      </c>
      <c r="W349" s="35">
        <f t="shared" si="594"/>
        <v>1</v>
      </c>
      <c r="X349" s="35" t="str">
        <f t="shared" si="595"/>
        <v/>
      </c>
      <c r="Y349" s="35">
        <f t="shared" si="596"/>
        <v>0.0307302623626938</v>
      </c>
      <c r="Z349" s="35">
        <f t="shared" si="597"/>
        <v>0.648870636550308</v>
      </c>
      <c r="AA349" s="35">
        <f t="shared" si="598"/>
        <v>0.119079710730263</v>
      </c>
      <c r="AB349" s="35" t="str">
        <f t="shared" si="599"/>
        <v/>
      </c>
      <c r="AC349" s="35" t="str">
        <f t="shared" si="600"/>
        <v/>
      </c>
      <c r="AD349" s="35">
        <f t="shared" si="601"/>
        <v>0.240624984897298</v>
      </c>
      <c r="AE349" s="35" t="str">
        <f t="shared" si="602"/>
        <v/>
      </c>
      <c r="AF349" s="35">
        <f t="shared" si="603"/>
        <v>0.992915007100302</v>
      </c>
      <c r="AG349" s="35">
        <f t="shared" si="604"/>
        <v>0.162308270169151</v>
      </c>
      <c r="AH349" s="35">
        <f t="shared" si="605"/>
        <v>0.430489909807613</v>
      </c>
      <c r="AI349" s="35">
        <f t="shared" si="606"/>
        <v>0.323841852358091</v>
      </c>
      <c r="AJ349" s="35" t="str">
        <f t="shared" si="607"/>
        <v/>
      </c>
      <c r="AK349" s="35">
        <f t="shared" si="608"/>
        <v>0.379084561224467</v>
      </c>
      <c r="AL349" s="35">
        <f t="shared" si="609"/>
        <v>0.837994140699311</v>
      </c>
      <c r="AM349" s="35">
        <f t="shared" si="610"/>
        <v>0.993868603137631</v>
      </c>
      <c r="AN349" s="35">
        <f t="shared" si="611"/>
        <v>0.18681888946549</v>
      </c>
      <c r="AO349" s="35">
        <f t="shared" si="612"/>
        <v>0.00938967136150235</v>
      </c>
      <c r="AP349" s="35">
        <f t="shared" si="613"/>
        <v>0.382132818607342</v>
      </c>
      <c r="AQ349" s="35">
        <f t="shared" si="614"/>
        <v>0.0993600805251904</v>
      </c>
      <c r="AR349" s="35"/>
      <c r="AT349" s="4"/>
      <c r="CH349" s="54" t="str">
        <f t="shared" si="615"/>
        <v>INDELC</v>
      </c>
      <c r="CI349" s="45">
        <f t="shared" ref="CI349:DS349" si="622">AZ18*G28*G89</f>
        <v>0</v>
      </c>
      <c r="CJ349" s="45">
        <f t="shared" si="622"/>
        <v>0</v>
      </c>
      <c r="CK349" s="45">
        <f t="shared" si="622"/>
        <v>0</v>
      </c>
      <c r="CL349" s="45">
        <f t="shared" si="622"/>
        <v>1.88186843180125</v>
      </c>
      <c r="CM349" s="45">
        <f t="shared" si="622"/>
        <v>0.108</v>
      </c>
      <c r="CN349" s="45">
        <f t="shared" si="622"/>
        <v>0</v>
      </c>
      <c r="CO349" s="45">
        <f t="shared" si="622"/>
        <v>0</v>
      </c>
      <c r="CP349" s="45">
        <f t="shared" si="622"/>
        <v>0</v>
      </c>
      <c r="CQ349" s="45">
        <f t="shared" si="622"/>
        <v>0.08938</v>
      </c>
      <c r="CR349" s="45">
        <f t="shared" si="622"/>
        <v>0.329809618683001</v>
      </c>
      <c r="CS349" s="45">
        <f t="shared" si="622"/>
        <v>2.52867975</v>
      </c>
      <c r="CT349" s="45">
        <f t="shared" si="622"/>
        <v>1.56216290900078</v>
      </c>
      <c r="CU349" s="45">
        <f t="shared" si="622"/>
        <v>0</v>
      </c>
      <c r="CV349" s="45">
        <f t="shared" si="622"/>
        <v>0.401499981224538</v>
      </c>
      <c r="CW349" s="45">
        <f t="shared" si="622"/>
        <v>0</v>
      </c>
      <c r="CX349" s="45">
        <f t="shared" si="622"/>
        <v>0</v>
      </c>
      <c r="CY349" s="45">
        <f t="shared" si="622"/>
        <v>0.155</v>
      </c>
      <c r="CZ349" s="45">
        <f t="shared" si="622"/>
        <v>0</v>
      </c>
      <c r="DA349" s="45">
        <f t="shared" si="622"/>
        <v>0.236415</v>
      </c>
      <c r="DB349" s="45">
        <f t="shared" si="622"/>
        <v>1.264</v>
      </c>
      <c r="DC349" s="45">
        <f t="shared" si="622"/>
        <v>0.1135</v>
      </c>
      <c r="DD349" s="45">
        <f t="shared" si="622"/>
        <v>0</v>
      </c>
      <c r="DE349" s="45">
        <f t="shared" si="622"/>
        <v>0</v>
      </c>
      <c r="DF349" s="45">
        <f t="shared" si="622"/>
        <v>6.5078937007874</v>
      </c>
      <c r="DG349" s="45">
        <f t="shared" si="622"/>
        <v>0</v>
      </c>
      <c r="DH349" s="45">
        <f t="shared" si="622"/>
        <v>0.819207351071975</v>
      </c>
      <c r="DI349" s="45">
        <f t="shared" si="622"/>
        <v>7.12586930474732</v>
      </c>
      <c r="DJ349" s="45">
        <f t="shared" si="622"/>
        <v>1.66272892667486</v>
      </c>
      <c r="DK349" s="45">
        <f t="shared" si="622"/>
        <v>0.581736730158386</v>
      </c>
      <c r="DL349" s="45">
        <f t="shared" si="622"/>
        <v>0</v>
      </c>
      <c r="DM349" s="45">
        <f t="shared" si="622"/>
        <v>9.40376970712097</v>
      </c>
      <c r="DN349" s="45">
        <f t="shared" si="622"/>
        <v>0.22025</v>
      </c>
      <c r="DO349" s="45">
        <f t="shared" si="622"/>
        <v>0.29015</v>
      </c>
      <c r="DP349" s="45">
        <f t="shared" si="622"/>
        <v>0.0108</v>
      </c>
      <c r="DQ349" s="45">
        <f t="shared" si="622"/>
        <v>0.004</v>
      </c>
      <c r="DR349" s="45">
        <f t="shared" si="622"/>
        <v>0.1021249930677</v>
      </c>
      <c r="DS349" s="45">
        <f t="shared" si="622"/>
        <v>1.07400000178814</v>
      </c>
    </row>
    <row r="350" spans="2:123">
      <c r="B350" t="s">
        <v>890</v>
      </c>
      <c r="C350" t="s">
        <v>1569</v>
      </c>
      <c r="D350" t="s">
        <v>1224</v>
      </c>
      <c r="E350" t="s">
        <v>239</v>
      </c>
      <c r="G350" s="35">
        <f t="shared" si="578"/>
        <v>0.0269115807740709</v>
      </c>
      <c r="H350" s="35" t="str">
        <f t="shared" si="579"/>
        <v/>
      </c>
      <c r="I350" s="35">
        <f t="shared" si="580"/>
        <v>0.0138888608261874</v>
      </c>
      <c r="J350" s="35">
        <f t="shared" si="581"/>
        <v>0.00294434826953124</v>
      </c>
      <c r="K350" s="35" t="str">
        <f t="shared" si="582"/>
        <v/>
      </c>
      <c r="L350" s="35">
        <f t="shared" si="583"/>
        <v>0.0740208402691822</v>
      </c>
      <c r="M350" s="35">
        <f t="shared" si="584"/>
        <v>0.2125426447418</v>
      </c>
      <c r="N350" s="35" t="str">
        <f t="shared" si="585"/>
        <v/>
      </c>
      <c r="O350" s="35">
        <f t="shared" si="586"/>
        <v>0.00185470384319069</v>
      </c>
      <c r="P350" s="35" t="str">
        <f t="shared" si="587"/>
        <v/>
      </c>
      <c r="Q350" s="35">
        <f t="shared" si="588"/>
        <v>0.381105100212352</v>
      </c>
      <c r="R350" s="35">
        <f t="shared" si="589"/>
        <v>7.93575198448637e-5</v>
      </c>
      <c r="S350" s="35">
        <f t="shared" si="590"/>
        <v>0.00234957209042291</v>
      </c>
      <c r="T350" s="35">
        <f t="shared" si="591"/>
        <v>0.726416367551824</v>
      </c>
      <c r="U350" s="35">
        <f t="shared" si="592"/>
        <v>0.0095618465870909</v>
      </c>
      <c r="V350" s="35">
        <f t="shared" si="593"/>
        <v>0.80645101664645</v>
      </c>
      <c r="W350" s="35" t="str">
        <f t="shared" si="594"/>
        <v/>
      </c>
      <c r="X350" s="35">
        <f t="shared" si="595"/>
        <v>0.107918018429131</v>
      </c>
      <c r="Y350" s="35">
        <f t="shared" si="596"/>
        <v>0.00415798174125465</v>
      </c>
      <c r="Z350" s="35">
        <f t="shared" si="597"/>
        <v>0.307494866529774</v>
      </c>
      <c r="AA350" s="35">
        <f t="shared" si="598"/>
        <v>0.162424087861063</v>
      </c>
      <c r="AB350" s="35" t="str">
        <f t="shared" si="599"/>
        <v/>
      </c>
      <c r="AC350" s="35" t="str">
        <f t="shared" si="600"/>
        <v/>
      </c>
      <c r="AD350" s="35">
        <f t="shared" si="601"/>
        <v>0.00328332017105546</v>
      </c>
      <c r="AE350" s="35">
        <f t="shared" si="602"/>
        <v>0.000198174869642138</v>
      </c>
      <c r="AF350" s="35">
        <f t="shared" si="603"/>
        <v>0.00587294932391602</v>
      </c>
      <c r="AG350" s="35">
        <f t="shared" si="604"/>
        <v>0.365488532790064</v>
      </c>
      <c r="AH350" s="35">
        <f t="shared" si="605"/>
        <v>0.274886573837613</v>
      </c>
      <c r="AI350" s="35">
        <f t="shared" si="606"/>
        <v>0.0755104968854138</v>
      </c>
      <c r="AJ350" s="35">
        <f t="shared" si="607"/>
        <v>0.0017909715243013</v>
      </c>
      <c r="AK350" s="35">
        <f t="shared" si="608"/>
        <v>0.337093919101887</v>
      </c>
      <c r="AL350" s="35" t="str">
        <f t="shared" si="609"/>
        <v/>
      </c>
      <c r="AM350" s="35">
        <f t="shared" si="610"/>
        <v>0.00613139686236899</v>
      </c>
      <c r="AN350" s="35" t="str">
        <f t="shared" si="611"/>
        <v/>
      </c>
      <c r="AO350" s="35" t="str">
        <f t="shared" si="612"/>
        <v/>
      </c>
      <c r="AP350" s="35">
        <f t="shared" si="613"/>
        <v>0.108980357810241</v>
      </c>
      <c r="AQ350" s="35">
        <f t="shared" si="614"/>
        <v>0.00140343800657131</v>
      </c>
      <c r="AR350" s="35"/>
      <c r="AT350" s="4"/>
      <c r="CH350" s="54" t="str">
        <f t="shared" si="615"/>
        <v>INDGAS</v>
      </c>
      <c r="CI350" s="45">
        <f t="shared" ref="CI350:DS350" si="623">(AZ14-CM14)*G25*G78</f>
        <v>0.156567168751704</v>
      </c>
      <c r="CJ350" s="45">
        <f t="shared" si="623"/>
        <v>0</v>
      </c>
      <c r="CK350" s="45">
        <f t="shared" si="623"/>
        <v>0.218239661591782</v>
      </c>
      <c r="CL350" s="45">
        <f t="shared" si="623"/>
        <v>0.0150572497196735</v>
      </c>
      <c r="CM350" s="45">
        <f t="shared" si="623"/>
        <v>0</v>
      </c>
      <c r="CN350" s="45">
        <f t="shared" si="623"/>
        <v>1.68681834364523</v>
      </c>
      <c r="CO350" s="45">
        <f t="shared" si="623"/>
        <v>38.0608061413658</v>
      </c>
      <c r="CP350" s="45">
        <f t="shared" si="623"/>
        <v>0</v>
      </c>
      <c r="CQ350" s="45">
        <f t="shared" si="623"/>
        <v>0.00163056350364965</v>
      </c>
      <c r="CR350" s="45">
        <f t="shared" si="623"/>
        <v>0</v>
      </c>
      <c r="CS350" s="45">
        <f t="shared" si="623"/>
        <v>3.04049477276708</v>
      </c>
      <c r="CT350" s="45">
        <f t="shared" si="623"/>
        <v>0.00111112241584159</v>
      </c>
      <c r="CU350" s="45">
        <f t="shared" si="623"/>
        <v>0.20616920334512</v>
      </c>
      <c r="CV350" s="45">
        <f t="shared" si="623"/>
        <v>2.699</v>
      </c>
      <c r="CW350" s="45">
        <f t="shared" si="623"/>
        <v>0.033455505643075</v>
      </c>
      <c r="CX350" s="45">
        <f t="shared" si="623"/>
        <v>1.73773907511098</v>
      </c>
      <c r="CY350" s="45">
        <f t="shared" si="623"/>
        <v>0</v>
      </c>
      <c r="CZ350" s="45">
        <f t="shared" si="623"/>
        <v>5.42252863928684</v>
      </c>
      <c r="DA350" s="45">
        <f t="shared" si="623"/>
        <v>0.0319883130757803</v>
      </c>
      <c r="DB350" s="45">
        <f t="shared" si="623"/>
        <v>0.599</v>
      </c>
      <c r="DC350" s="45">
        <f t="shared" si="623"/>
        <v>0.154813392299798</v>
      </c>
      <c r="DD350" s="45">
        <f t="shared" si="623"/>
        <v>0</v>
      </c>
      <c r="DE350" s="45">
        <f t="shared" si="623"/>
        <v>0</v>
      </c>
      <c r="DF350" s="45">
        <f t="shared" si="623"/>
        <v>0.0888</v>
      </c>
      <c r="DG350" s="45">
        <f t="shared" si="623"/>
        <v>0.0130706549999999</v>
      </c>
      <c r="DH350" s="45">
        <f t="shared" si="623"/>
        <v>0.00484549354599409</v>
      </c>
      <c r="DI350" s="45">
        <f t="shared" si="623"/>
        <v>16.046154113599</v>
      </c>
      <c r="DJ350" s="45">
        <f t="shared" si="623"/>
        <v>1.06172490332841</v>
      </c>
      <c r="DK350" s="45">
        <f t="shared" si="623"/>
        <v>0.135644078215631</v>
      </c>
      <c r="DL350" s="45">
        <f t="shared" si="623"/>
        <v>0.00460911132580278</v>
      </c>
      <c r="DM350" s="45">
        <f t="shared" si="623"/>
        <v>8.36212789744288</v>
      </c>
      <c r="DN350" s="45">
        <f t="shared" si="623"/>
        <v>0</v>
      </c>
      <c r="DO350" s="45">
        <f t="shared" si="623"/>
        <v>0.00179</v>
      </c>
      <c r="DP350" s="45">
        <f t="shared" si="623"/>
        <v>0</v>
      </c>
      <c r="DQ350" s="45">
        <f t="shared" si="623"/>
        <v>0</v>
      </c>
      <c r="DR350" s="45">
        <f t="shared" si="623"/>
        <v>0.0291249998533167</v>
      </c>
      <c r="DS350" s="45">
        <f t="shared" si="623"/>
        <v>0.0151699999999999</v>
      </c>
    </row>
    <row r="351" spans="2:123">
      <c r="B351" t="s">
        <v>890</v>
      </c>
      <c r="C351" t="s">
        <v>1569</v>
      </c>
      <c r="D351" t="s">
        <v>1224</v>
      </c>
      <c r="E351" t="s">
        <v>237</v>
      </c>
      <c r="G351" s="35">
        <f t="shared" si="578"/>
        <v>0.0721917884523715</v>
      </c>
      <c r="H351" s="35" t="str">
        <f t="shared" si="579"/>
        <v/>
      </c>
      <c r="I351" s="35">
        <f t="shared" si="580"/>
        <v>0.0101824650752375</v>
      </c>
      <c r="J351" s="35">
        <f t="shared" si="581"/>
        <v>0.0156454405307096</v>
      </c>
      <c r="K351" s="35" t="str">
        <f t="shared" si="582"/>
        <v/>
      </c>
      <c r="L351" s="35" t="str">
        <f t="shared" si="583"/>
        <v/>
      </c>
      <c r="M351" s="35">
        <f t="shared" si="584"/>
        <v>0.025442033094281</v>
      </c>
      <c r="N351" s="35" t="str">
        <f t="shared" si="585"/>
        <v/>
      </c>
      <c r="O351" s="35" t="str">
        <f t="shared" si="586"/>
        <v/>
      </c>
      <c r="P351" s="35">
        <f t="shared" si="587"/>
        <v>0.434993016402052</v>
      </c>
      <c r="Q351" s="35" t="str">
        <f t="shared" si="588"/>
        <v/>
      </c>
      <c r="R351" s="35">
        <f t="shared" si="589"/>
        <v>0.116987665492673</v>
      </c>
      <c r="S351" s="35">
        <f t="shared" si="590"/>
        <v>0.0118977675744101</v>
      </c>
      <c r="T351" s="35" t="str">
        <f t="shared" si="591"/>
        <v/>
      </c>
      <c r="U351" s="35" t="str">
        <f t="shared" si="592"/>
        <v/>
      </c>
      <c r="V351" s="35" t="str">
        <f t="shared" si="593"/>
        <v/>
      </c>
      <c r="W351" s="35" t="str">
        <f t="shared" si="594"/>
        <v/>
      </c>
      <c r="X351" s="35" t="str">
        <f t="shared" si="595"/>
        <v/>
      </c>
      <c r="Y351" s="35" t="str">
        <f t="shared" si="596"/>
        <v/>
      </c>
      <c r="Z351" s="35" t="str">
        <f t="shared" si="597"/>
        <v/>
      </c>
      <c r="AA351" s="35" t="str">
        <f t="shared" si="598"/>
        <v/>
      </c>
      <c r="AB351" s="35" t="str">
        <f t="shared" si="599"/>
        <v/>
      </c>
      <c r="AC351" s="35" t="str">
        <f t="shared" si="600"/>
        <v/>
      </c>
      <c r="AD351" s="35">
        <f t="shared" si="601"/>
        <v>0.00340163801505746</v>
      </c>
      <c r="AE351" s="35" t="str">
        <f t="shared" si="602"/>
        <v/>
      </c>
      <c r="AF351" s="35" t="str">
        <f t="shared" si="603"/>
        <v/>
      </c>
      <c r="AG351" s="35">
        <f t="shared" si="604"/>
        <v>0.005883384102591</v>
      </c>
      <c r="AH351" s="35">
        <f t="shared" si="605"/>
        <v>0.158450256428225</v>
      </c>
      <c r="AI351" s="35">
        <f t="shared" si="606"/>
        <v>0.0129328156947126</v>
      </c>
      <c r="AJ351" s="35" t="str">
        <f t="shared" si="607"/>
        <v/>
      </c>
      <c r="AK351" s="35">
        <f t="shared" si="608"/>
        <v>0.06541520811848</v>
      </c>
      <c r="AL351" s="35" t="str">
        <f t="shared" si="609"/>
        <v/>
      </c>
      <c r="AM351" s="35" t="str">
        <f t="shared" si="610"/>
        <v/>
      </c>
      <c r="AN351" s="35" t="str">
        <f t="shared" si="611"/>
        <v/>
      </c>
      <c r="AO351" s="35" t="str">
        <f t="shared" si="612"/>
        <v/>
      </c>
      <c r="AP351" s="35">
        <f t="shared" si="613"/>
        <v>0.299345190342599</v>
      </c>
      <c r="AQ351" s="35">
        <f t="shared" si="614"/>
        <v>0.07419626112526</v>
      </c>
      <c r="AR351" s="35"/>
      <c r="AT351" s="4"/>
      <c r="CH351" s="54" t="str">
        <f t="shared" si="615"/>
        <v>INDHFO</v>
      </c>
      <c r="CI351" s="45">
        <f t="shared" ref="CI351:DS351" si="624">(AZ13-CM13)*G41*G73</f>
        <v>0.42</v>
      </c>
      <c r="CJ351" s="45">
        <f t="shared" si="624"/>
        <v>0</v>
      </c>
      <c r="CK351" s="45">
        <f t="shared" si="624"/>
        <v>0.16</v>
      </c>
      <c r="CL351" s="45">
        <f t="shared" si="624"/>
        <v>0.08001</v>
      </c>
      <c r="CM351" s="45">
        <f t="shared" si="624"/>
        <v>0</v>
      </c>
      <c r="CN351" s="45">
        <f t="shared" si="624"/>
        <v>0</v>
      </c>
      <c r="CO351" s="45">
        <f t="shared" si="624"/>
        <v>4.556</v>
      </c>
      <c r="CP351" s="45">
        <f t="shared" si="624"/>
        <v>0</v>
      </c>
      <c r="CQ351" s="45">
        <f t="shared" si="624"/>
        <v>0</v>
      </c>
      <c r="CR351" s="45">
        <f t="shared" si="624"/>
        <v>1.392</v>
      </c>
      <c r="CS351" s="45">
        <f t="shared" si="624"/>
        <v>0</v>
      </c>
      <c r="CT351" s="45">
        <f t="shared" si="624"/>
        <v>1.638</v>
      </c>
      <c r="CU351" s="45">
        <f t="shared" si="624"/>
        <v>1.044</v>
      </c>
      <c r="CV351" s="45">
        <f t="shared" si="624"/>
        <v>0</v>
      </c>
      <c r="CW351" s="45">
        <f t="shared" si="624"/>
        <v>0</v>
      </c>
      <c r="CX351" s="45">
        <f t="shared" si="624"/>
        <v>0</v>
      </c>
      <c r="CY351" s="45">
        <f t="shared" si="624"/>
        <v>0</v>
      </c>
      <c r="CZ351" s="45">
        <f t="shared" si="624"/>
        <v>0</v>
      </c>
      <c r="DA351" s="45">
        <f t="shared" si="624"/>
        <v>0</v>
      </c>
      <c r="DB351" s="45">
        <f t="shared" si="624"/>
        <v>0</v>
      </c>
      <c r="DC351" s="45">
        <f t="shared" si="624"/>
        <v>0</v>
      </c>
      <c r="DD351" s="45">
        <f t="shared" si="624"/>
        <v>0</v>
      </c>
      <c r="DE351" s="45">
        <f t="shared" si="624"/>
        <v>0</v>
      </c>
      <c r="DF351" s="45">
        <f t="shared" si="624"/>
        <v>0.092</v>
      </c>
      <c r="DG351" s="45">
        <f t="shared" si="624"/>
        <v>0</v>
      </c>
      <c r="DH351" s="45">
        <f t="shared" si="624"/>
        <v>0</v>
      </c>
      <c r="DI351" s="45">
        <f t="shared" si="624"/>
        <v>0.2583</v>
      </c>
      <c r="DJ351" s="45">
        <f t="shared" si="624"/>
        <v>0.612</v>
      </c>
      <c r="DK351" s="45">
        <f t="shared" si="624"/>
        <v>0.023232</v>
      </c>
      <c r="DL351" s="45">
        <f t="shared" si="624"/>
        <v>0</v>
      </c>
      <c r="DM351" s="45">
        <f t="shared" si="624"/>
        <v>1.62272383370772</v>
      </c>
      <c r="DN351" s="45">
        <f t="shared" si="624"/>
        <v>0</v>
      </c>
      <c r="DO351" s="45">
        <f t="shared" si="624"/>
        <v>0</v>
      </c>
      <c r="DP351" s="45">
        <f t="shared" si="624"/>
        <v>0</v>
      </c>
      <c r="DQ351" s="45">
        <f t="shared" si="624"/>
        <v>0</v>
      </c>
      <c r="DR351" s="45">
        <f t="shared" si="624"/>
        <v>0.08</v>
      </c>
      <c r="DS351" s="45">
        <f t="shared" si="624"/>
        <v>0.802</v>
      </c>
    </row>
    <row r="352" spans="2:123">
      <c r="B352" t="s">
        <v>890</v>
      </c>
      <c r="C352" t="s">
        <v>1569</v>
      </c>
      <c r="D352" t="s">
        <v>1224</v>
      </c>
      <c r="E352" t="s">
        <v>248</v>
      </c>
      <c r="G352" s="35" t="str">
        <f t="shared" si="578"/>
        <v/>
      </c>
      <c r="H352" s="35" t="str">
        <f t="shared" si="579"/>
        <v/>
      </c>
      <c r="I352" s="35">
        <f t="shared" si="580"/>
        <v>0.964651896178048</v>
      </c>
      <c r="J352" s="35" t="str">
        <f t="shared" si="581"/>
        <v/>
      </c>
      <c r="K352" s="35" t="str">
        <f t="shared" si="582"/>
        <v/>
      </c>
      <c r="L352" s="35">
        <f t="shared" si="583"/>
        <v>0.904222218641174</v>
      </c>
      <c r="M352" s="35">
        <f t="shared" si="584"/>
        <v>0.550576664790226</v>
      </c>
      <c r="N352" s="35" t="str">
        <f t="shared" si="585"/>
        <v/>
      </c>
      <c r="O352" s="35">
        <f t="shared" si="586"/>
        <v>0.736096826141453</v>
      </c>
      <c r="P352" s="35">
        <f t="shared" si="587"/>
        <v>0.0788867821791514</v>
      </c>
      <c r="Q352" s="35">
        <f t="shared" si="588"/>
        <v>0.301942291231883</v>
      </c>
      <c r="R352" s="35">
        <f t="shared" si="589"/>
        <v>0.11884475884499</v>
      </c>
      <c r="S352" s="35">
        <f t="shared" si="590"/>
        <v>0.137847182337329</v>
      </c>
      <c r="T352" s="35">
        <f t="shared" si="591"/>
        <v>0.146951958756316</v>
      </c>
      <c r="U352" s="35">
        <f t="shared" si="592"/>
        <v>0.976147760242495</v>
      </c>
      <c r="V352" s="35">
        <f t="shared" si="593"/>
        <v>0.184731451690861</v>
      </c>
      <c r="W352" s="35" t="str">
        <f t="shared" si="594"/>
        <v/>
      </c>
      <c r="X352" s="35">
        <f t="shared" si="595"/>
        <v>0.892081981570869</v>
      </c>
      <c r="Y352" s="35">
        <f t="shared" si="596"/>
        <v>0.949903580879935</v>
      </c>
      <c r="Z352" s="35" t="str">
        <f t="shared" si="597"/>
        <v/>
      </c>
      <c r="AA352" s="35">
        <f t="shared" si="598"/>
        <v>0.432075399387864</v>
      </c>
      <c r="AB352" s="35" t="str">
        <f t="shared" si="599"/>
        <v/>
      </c>
      <c r="AC352" s="35">
        <f t="shared" si="600"/>
        <v>0.915313224500134</v>
      </c>
      <c r="AD352" s="35">
        <f t="shared" si="601"/>
        <v>0.0191527009978235</v>
      </c>
      <c r="AE352" s="35">
        <f t="shared" si="602"/>
        <v>0.637410107808696</v>
      </c>
      <c r="AF352" s="35" t="str">
        <f t="shared" si="603"/>
        <v/>
      </c>
      <c r="AG352" s="35">
        <f t="shared" si="604"/>
        <v>0.226568465127514</v>
      </c>
      <c r="AH352" s="35">
        <f t="shared" si="605"/>
        <v>0.00692756056548715</v>
      </c>
      <c r="AI352" s="35">
        <f t="shared" si="606"/>
        <v>0.511577336108093</v>
      </c>
      <c r="AJ352" s="35">
        <f t="shared" si="607"/>
        <v>0.937980371226169</v>
      </c>
      <c r="AK352" s="35">
        <f t="shared" si="608"/>
        <v>0.134613909301091</v>
      </c>
      <c r="AL352" s="35" t="str">
        <f t="shared" si="609"/>
        <v/>
      </c>
      <c r="AM352" s="35" t="str">
        <f t="shared" si="610"/>
        <v/>
      </c>
      <c r="AN352" s="35" t="str">
        <f t="shared" si="611"/>
        <v/>
      </c>
      <c r="AO352" s="35" t="str">
        <f t="shared" si="612"/>
        <v/>
      </c>
      <c r="AP352" s="35">
        <f t="shared" si="613"/>
        <v>0.0486435934306723</v>
      </c>
      <c r="AQ352" s="35">
        <f t="shared" si="614"/>
        <v>0.73974227426132</v>
      </c>
      <c r="AR352" s="35"/>
      <c r="AT352" s="4"/>
      <c r="CH352" s="236" t="str">
        <f t="shared" si="615"/>
        <v>INDHTH</v>
      </c>
      <c r="CI352" s="45">
        <f t="shared" ref="CI352:DS352" si="625">(AZ19+CM19)*G31*G92</f>
        <v>0</v>
      </c>
      <c r="CJ352" s="45">
        <f t="shared" si="625"/>
        <v>0</v>
      </c>
      <c r="CK352" s="45">
        <f t="shared" si="625"/>
        <v>15.1578524697161</v>
      </c>
      <c r="CL352" s="45">
        <f t="shared" si="625"/>
        <v>0</v>
      </c>
      <c r="CM352" s="45">
        <f t="shared" si="625"/>
        <v>0</v>
      </c>
      <c r="CN352" s="45">
        <f t="shared" si="625"/>
        <v>20.6057999286256</v>
      </c>
      <c r="CO352" s="45">
        <f t="shared" si="625"/>
        <v>98.5938221009595</v>
      </c>
      <c r="CP352" s="45">
        <f t="shared" si="625"/>
        <v>0</v>
      </c>
      <c r="CQ352" s="45">
        <f t="shared" si="625"/>
        <v>0.647139770732225</v>
      </c>
      <c r="CR352" s="45">
        <f t="shared" si="625"/>
        <v>0.252441755735876</v>
      </c>
      <c r="CS352" s="45">
        <f t="shared" si="625"/>
        <v>2.40892593055384</v>
      </c>
      <c r="CT352" s="45">
        <f t="shared" si="625"/>
        <v>1.66400204815</v>
      </c>
      <c r="CU352" s="45">
        <f t="shared" si="625"/>
        <v>12.0957530444367</v>
      </c>
      <c r="CV352" s="45">
        <f t="shared" si="625"/>
        <v>0.546</v>
      </c>
      <c r="CW352" s="45">
        <f t="shared" si="625"/>
        <v>3.41539854292972</v>
      </c>
      <c r="CX352" s="45">
        <f t="shared" si="625"/>
        <v>0.398058971194675</v>
      </c>
      <c r="CY352" s="45">
        <f t="shared" si="625"/>
        <v>0</v>
      </c>
      <c r="CZ352" s="45">
        <f t="shared" si="625"/>
        <v>44.8242116012946</v>
      </c>
      <c r="DA352" s="45">
        <f t="shared" si="625"/>
        <v>7.30782745761251</v>
      </c>
      <c r="DB352" s="45">
        <f t="shared" si="625"/>
        <v>0</v>
      </c>
      <c r="DC352" s="45">
        <f t="shared" si="625"/>
        <v>0.411829668797299</v>
      </c>
      <c r="DD352" s="45">
        <f t="shared" si="625"/>
        <v>0</v>
      </c>
      <c r="DE352" s="45">
        <f t="shared" si="625"/>
        <v>78.8891912130605</v>
      </c>
      <c r="DF352" s="45">
        <f t="shared" si="625"/>
        <v>0.518</v>
      </c>
      <c r="DG352" s="45">
        <f t="shared" si="625"/>
        <v>42.0404848895571</v>
      </c>
      <c r="DH352" s="45">
        <f t="shared" si="625"/>
        <v>0</v>
      </c>
      <c r="DI352" s="45">
        <f t="shared" si="625"/>
        <v>9.94710417031313</v>
      </c>
      <c r="DJ352" s="45">
        <f t="shared" si="625"/>
        <v>0.0267570855462682</v>
      </c>
      <c r="DK352" s="45">
        <f t="shared" si="625"/>
        <v>0.918977348244606</v>
      </c>
      <c r="DL352" s="45">
        <f t="shared" si="625"/>
        <v>2.41391663336793</v>
      </c>
      <c r="DM352" s="45">
        <f t="shared" si="625"/>
        <v>3.33930297333624</v>
      </c>
      <c r="DN352" s="45">
        <f t="shared" si="625"/>
        <v>0</v>
      </c>
      <c r="DO352" s="45">
        <f t="shared" si="625"/>
        <v>0</v>
      </c>
      <c r="DP352" s="45">
        <f t="shared" si="625"/>
        <v>0</v>
      </c>
      <c r="DQ352" s="45">
        <f t="shared" si="625"/>
        <v>0</v>
      </c>
      <c r="DR352" s="45">
        <f t="shared" si="625"/>
        <v>0.013</v>
      </c>
      <c r="DS352" s="45">
        <f t="shared" si="625"/>
        <v>7.996</v>
      </c>
    </row>
    <row r="353" spans="2:123">
      <c r="B353" t="s">
        <v>890</v>
      </c>
      <c r="C353" t="s">
        <v>1569</v>
      </c>
      <c r="D353" t="s">
        <v>1224</v>
      </c>
      <c r="E353" t="s">
        <v>235</v>
      </c>
      <c r="G353" s="35">
        <f t="shared" si="578"/>
        <v>0.00258687241954331</v>
      </c>
      <c r="H353" s="35" t="str">
        <f t="shared" si="579"/>
        <v/>
      </c>
      <c r="I353" s="35" t="str">
        <f t="shared" si="580"/>
        <v/>
      </c>
      <c r="J353" s="35">
        <f t="shared" si="581"/>
        <v>0.338418305423797</v>
      </c>
      <c r="K353" s="35" t="str">
        <f t="shared" si="582"/>
        <v/>
      </c>
      <c r="L353" s="35" t="str">
        <f t="shared" si="583"/>
        <v/>
      </c>
      <c r="M353" s="35">
        <f t="shared" si="584"/>
        <v>0.0162893789587396</v>
      </c>
      <c r="N353" s="35" t="str">
        <f t="shared" si="585"/>
        <v/>
      </c>
      <c r="O353" s="35">
        <f t="shared" si="586"/>
        <v>0.0477733993430201</v>
      </c>
      <c r="P353" s="35">
        <f t="shared" si="587"/>
        <v>0.0639364735315085</v>
      </c>
      <c r="Q353" s="35" t="str">
        <f t="shared" si="588"/>
        <v/>
      </c>
      <c r="R353" s="35">
        <f t="shared" si="589"/>
        <v>0.00244259960918767</v>
      </c>
      <c r="S353" s="35" t="str">
        <f t="shared" si="590"/>
        <v/>
      </c>
      <c r="T353" s="35">
        <f t="shared" si="591"/>
        <v>0.0115731396090139</v>
      </c>
      <c r="U353" s="35" t="str">
        <f t="shared" si="592"/>
        <v/>
      </c>
      <c r="V353" s="35" t="str">
        <f t="shared" si="593"/>
        <v/>
      </c>
      <c r="W353" s="35" t="str">
        <f t="shared" si="594"/>
        <v/>
      </c>
      <c r="X353" s="35" t="str">
        <f t="shared" si="595"/>
        <v/>
      </c>
      <c r="Y353" s="35" t="str">
        <f t="shared" si="596"/>
        <v/>
      </c>
      <c r="Z353" s="35">
        <f t="shared" si="597"/>
        <v>0.0436344969199179</v>
      </c>
      <c r="AA353" s="35">
        <f t="shared" si="598"/>
        <v>0.0891786379918272</v>
      </c>
      <c r="AB353" s="35" t="str">
        <f t="shared" si="599"/>
        <v/>
      </c>
      <c r="AC353" s="35" t="str">
        <f t="shared" si="600"/>
        <v/>
      </c>
      <c r="AD353" s="35">
        <f t="shared" si="601"/>
        <v>0.00729503456924822</v>
      </c>
      <c r="AE353" s="35" t="str">
        <f t="shared" si="602"/>
        <v/>
      </c>
      <c r="AF353" s="35" t="str">
        <f t="shared" si="603"/>
        <v/>
      </c>
      <c r="AG353" s="35">
        <f t="shared" si="604"/>
        <v>0.00484701562923487</v>
      </c>
      <c r="AH353" s="35">
        <f t="shared" si="605"/>
        <v>0.0621891365916006</v>
      </c>
      <c r="AI353" s="35">
        <f t="shared" si="606"/>
        <v>0.0183214889008429</v>
      </c>
      <c r="AJ353" s="35" t="str">
        <f t="shared" si="607"/>
        <v/>
      </c>
      <c r="AK353" s="35">
        <f t="shared" si="608"/>
        <v>0.0837117926448519</v>
      </c>
      <c r="AL353" s="35">
        <f t="shared" si="609"/>
        <v>0.162005859300689</v>
      </c>
      <c r="AM353" s="35" t="str">
        <f t="shared" si="610"/>
        <v/>
      </c>
      <c r="AN353" s="35" t="str">
        <f t="shared" si="611"/>
        <v/>
      </c>
      <c r="AO353" s="35" t="str">
        <f t="shared" si="612"/>
        <v/>
      </c>
      <c r="AP353" s="35">
        <f t="shared" si="613"/>
        <v>0.160898039809147</v>
      </c>
      <c r="AQ353" s="35" t="str">
        <f t="shared" si="614"/>
        <v/>
      </c>
      <c r="AR353" s="35"/>
      <c r="AT353" s="4"/>
      <c r="CH353" s="54" t="str">
        <f t="shared" si="615"/>
        <v>INDLFO</v>
      </c>
      <c r="CI353" s="45">
        <f t="shared" ref="CI353:DS353" si="626">(AZ11-CM11)*G39*G68</f>
        <v>0.01505</v>
      </c>
      <c r="CJ353" s="45">
        <f t="shared" si="626"/>
        <v>0</v>
      </c>
      <c r="CK353" s="45">
        <f t="shared" si="626"/>
        <v>0</v>
      </c>
      <c r="CL353" s="45">
        <f t="shared" si="626"/>
        <v>1.73065428</v>
      </c>
      <c r="CM353" s="45">
        <f t="shared" si="626"/>
        <v>0</v>
      </c>
      <c r="CN353" s="45">
        <f t="shared" si="626"/>
        <v>0</v>
      </c>
      <c r="CO353" s="45">
        <f t="shared" si="626"/>
        <v>2.917</v>
      </c>
      <c r="CP353" s="45">
        <f t="shared" si="626"/>
        <v>0</v>
      </c>
      <c r="CQ353" s="45">
        <f t="shared" si="626"/>
        <v>0.042</v>
      </c>
      <c r="CR353" s="45">
        <f t="shared" si="626"/>
        <v>0.2046</v>
      </c>
      <c r="CS353" s="45">
        <f t="shared" si="626"/>
        <v>0</v>
      </c>
      <c r="CT353" s="45">
        <f t="shared" si="626"/>
        <v>0.0342</v>
      </c>
      <c r="CU353" s="45">
        <f t="shared" si="626"/>
        <v>0</v>
      </c>
      <c r="CV353" s="45">
        <f t="shared" si="626"/>
        <v>0.043</v>
      </c>
      <c r="CW353" s="45">
        <f t="shared" si="626"/>
        <v>0</v>
      </c>
      <c r="CX353" s="45">
        <f t="shared" si="626"/>
        <v>0</v>
      </c>
      <c r="CY353" s="45">
        <f t="shared" si="626"/>
        <v>0</v>
      </c>
      <c r="CZ353" s="45">
        <f t="shared" si="626"/>
        <v>0</v>
      </c>
      <c r="DA353" s="45">
        <f t="shared" si="626"/>
        <v>0</v>
      </c>
      <c r="DB353" s="45">
        <f t="shared" si="626"/>
        <v>0.085</v>
      </c>
      <c r="DC353" s="45">
        <f t="shared" si="626"/>
        <v>0.085</v>
      </c>
      <c r="DD353" s="45">
        <f t="shared" si="626"/>
        <v>0</v>
      </c>
      <c r="DE353" s="45">
        <f t="shared" si="626"/>
        <v>0</v>
      </c>
      <c r="DF353" s="45">
        <f t="shared" si="626"/>
        <v>0.1973</v>
      </c>
      <c r="DG353" s="45">
        <f t="shared" si="626"/>
        <v>0</v>
      </c>
      <c r="DH353" s="45">
        <f t="shared" si="626"/>
        <v>0</v>
      </c>
      <c r="DI353" s="45">
        <f t="shared" si="626"/>
        <v>0.2128</v>
      </c>
      <c r="DJ353" s="45">
        <f t="shared" si="626"/>
        <v>0.2402</v>
      </c>
      <c r="DK353" s="45">
        <f t="shared" si="626"/>
        <v>0.032912</v>
      </c>
      <c r="DL353" s="45">
        <f t="shared" si="626"/>
        <v>0</v>
      </c>
      <c r="DM353" s="45">
        <f t="shared" si="626"/>
        <v>2.07659846990266</v>
      </c>
      <c r="DN353" s="45">
        <f t="shared" si="626"/>
        <v>0.04258</v>
      </c>
      <c r="DO353" s="45">
        <f t="shared" si="626"/>
        <v>0</v>
      </c>
      <c r="DP353" s="45">
        <f t="shared" si="626"/>
        <v>0</v>
      </c>
      <c r="DQ353" s="45">
        <f t="shared" si="626"/>
        <v>0</v>
      </c>
      <c r="DR353" s="45">
        <f t="shared" si="626"/>
        <v>0.043</v>
      </c>
      <c r="DS353" s="45">
        <f t="shared" si="626"/>
        <v>0</v>
      </c>
    </row>
    <row r="354" spans="2:123">
      <c r="B354" t="s">
        <v>890</v>
      </c>
      <c r="C354" t="s">
        <v>1569</v>
      </c>
      <c r="D354" t="s">
        <v>1224</v>
      </c>
      <c r="E354" t="s">
        <v>234</v>
      </c>
      <c r="G354" s="35" t="str">
        <f t="shared" si="578"/>
        <v/>
      </c>
      <c r="H354" s="35" t="str">
        <f t="shared" si="579"/>
        <v/>
      </c>
      <c r="I354" s="35" t="str">
        <f t="shared" si="580"/>
        <v/>
      </c>
      <c r="J354" s="35" t="str">
        <f t="shared" si="581"/>
        <v/>
      </c>
      <c r="K354" s="35" t="str">
        <f t="shared" si="582"/>
        <v/>
      </c>
      <c r="L354" s="35" t="str">
        <f t="shared" si="583"/>
        <v/>
      </c>
      <c r="M354" s="35" t="str">
        <f t="shared" si="584"/>
        <v/>
      </c>
      <c r="N354" s="35" t="str">
        <f t="shared" si="585"/>
        <v/>
      </c>
      <c r="O354" s="35">
        <f t="shared" si="586"/>
        <v>0.102371570020757</v>
      </c>
      <c r="P354" s="35">
        <f t="shared" si="587"/>
        <v>0.319119876688057</v>
      </c>
      <c r="Q354" s="35" t="str">
        <f t="shared" si="588"/>
        <v/>
      </c>
      <c r="R354" s="35" t="str">
        <f t="shared" si="589"/>
        <v/>
      </c>
      <c r="S354" s="35">
        <f t="shared" si="590"/>
        <v>0.0264212493721382</v>
      </c>
      <c r="T354" s="35" t="str">
        <f t="shared" si="591"/>
        <v/>
      </c>
      <c r="U354" s="35" t="str">
        <f t="shared" si="592"/>
        <v/>
      </c>
      <c r="V354" s="35" t="str">
        <f t="shared" si="593"/>
        <v/>
      </c>
      <c r="W354" s="35" t="str">
        <f t="shared" si="594"/>
        <v/>
      </c>
      <c r="X354" s="35" t="str">
        <f t="shared" si="595"/>
        <v/>
      </c>
      <c r="Y354" s="35" t="str">
        <f t="shared" si="596"/>
        <v/>
      </c>
      <c r="Z354" s="35" t="str">
        <f t="shared" si="597"/>
        <v/>
      </c>
      <c r="AA354" s="35" t="str">
        <f t="shared" si="598"/>
        <v/>
      </c>
      <c r="AB354" s="35" t="str">
        <f t="shared" si="599"/>
        <v/>
      </c>
      <c r="AC354" s="35" t="str">
        <f t="shared" si="600"/>
        <v/>
      </c>
      <c r="AD354" s="35">
        <f t="shared" si="601"/>
        <v>0.00971685293866413</v>
      </c>
      <c r="AE354" s="35" t="str">
        <f t="shared" si="602"/>
        <v/>
      </c>
      <c r="AF354" s="35" t="str">
        <f t="shared" si="603"/>
        <v/>
      </c>
      <c r="AG354" s="35">
        <f t="shared" si="604"/>
        <v>0.0719216943180076</v>
      </c>
      <c r="AH354" s="35" t="str">
        <f t="shared" si="605"/>
        <v/>
      </c>
      <c r="AI354" s="35">
        <f t="shared" si="606"/>
        <v>0.00495757934963983</v>
      </c>
      <c r="AJ354" s="35" t="str">
        <f t="shared" si="607"/>
        <v/>
      </c>
      <c r="AK354" s="35" t="str">
        <f t="shared" si="608"/>
        <v/>
      </c>
      <c r="AL354" s="35" t="str">
        <f t="shared" si="609"/>
        <v/>
      </c>
      <c r="AM354" s="35" t="str">
        <f t="shared" si="610"/>
        <v/>
      </c>
      <c r="AN354" s="35">
        <f t="shared" si="611"/>
        <v>0.795883065213631</v>
      </c>
      <c r="AO354" s="35">
        <f t="shared" si="612"/>
        <v>0.990610328638498</v>
      </c>
      <c r="AP354" s="35" t="str">
        <f t="shared" si="613"/>
        <v/>
      </c>
      <c r="AQ354" s="35" t="str">
        <f t="shared" si="614"/>
        <v/>
      </c>
      <c r="AR354" s="35"/>
      <c r="AT354" s="4"/>
      <c r="CH354" s="54" t="str">
        <f t="shared" si="615"/>
        <v>INDLPG</v>
      </c>
      <c r="CI354" s="45">
        <f t="shared" ref="CI354:DS354" si="627">(AZ10-CM10)*G38*G63</f>
        <v>0</v>
      </c>
      <c r="CJ354" s="45">
        <f t="shared" si="627"/>
        <v>0</v>
      </c>
      <c r="CK354" s="45">
        <f t="shared" si="627"/>
        <v>0</v>
      </c>
      <c r="CL354" s="45">
        <f t="shared" si="627"/>
        <v>0</v>
      </c>
      <c r="CM354" s="45">
        <f t="shared" si="627"/>
        <v>0</v>
      </c>
      <c r="CN354" s="45">
        <f t="shared" si="627"/>
        <v>0</v>
      </c>
      <c r="CO354" s="45">
        <f t="shared" si="627"/>
        <v>0</v>
      </c>
      <c r="CP354" s="45">
        <f t="shared" si="627"/>
        <v>0</v>
      </c>
      <c r="CQ354" s="45">
        <f t="shared" si="627"/>
        <v>0.09</v>
      </c>
      <c r="CR354" s="45">
        <f t="shared" si="627"/>
        <v>1.0212</v>
      </c>
      <c r="CS354" s="45">
        <f t="shared" si="627"/>
        <v>0</v>
      </c>
      <c r="CT354" s="45">
        <f t="shared" si="627"/>
        <v>0</v>
      </c>
      <c r="CU354" s="45">
        <f t="shared" si="627"/>
        <v>2.3184</v>
      </c>
      <c r="CV354" s="45">
        <f t="shared" si="627"/>
        <v>0</v>
      </c>
      <c r="CW354" s="45">
        <f t="shared" si="627"/>
        <v>0</v>
      </c>
      <c r="CX354" s="45">
        <f t="shared" si="627"/>
        <v>0</v>
      </c>
      <c r="CY354" s="45">
        <f t="shared" si="627"/>
        <v>0</v>
      </c>
      <c r="CZ354" s="45">
        <f t="shared" si="627"/>
        <v>0</v>
      </c>
      <c r="DA354" s="45">
        <f t="shared" si="627"/>
        <v>0</v>
      </c>
      <c r="DB354" s="45">
        <f t="shared" si="627"/>
        <v>0</v>
      </c>
      <c r="DC354" s="45">
        <f t="shared" si="627"/>
        <v>0</v>
      </c>
      <c r="DD354" s="45">
        <f t="shared" si="627"/>
        <v>0</v>
      </c>
      <c r="DE354" s="45">
        <f t="shared" si="627"/>
        <v>0</v>
      </c>
      <c r="DF354" s="45">
        <f t="shared" si="627"/>
        <v>0.2628</v>
      </c>
      <c r="DG354" s="45">
        <f t="shared" si="627"/>
        <v>0</v>
      </c>
      <c r="DH354" s="45">
        <f t="shared" si="627"/>
        <v>0</v>
      </c>
      <c r="DI354" s="45">
        <f t="shared" si="627"/>
        <v>3.1576</v>
      </c>
      <c r="DJ354" s="45">
        <f t="shared" si="627"/>
        <v>0</v>
      </c>
      <c r="DK354" s="45">
        <f t="shared" si="627"/>
        <v>0.0089056</v>
      </c>
      <c r="DL354" s="45">
        <f t="shared" si="627"/>
        <v>0</v>
      </c>
      <c r="DM354" s="45">
        <f t="shared" si="627"/>
        <v>0</v>
      </c>
      <c r="DN354" s="45">
        <f t="shared" si="627"/>
        <v>0</v>
      </c>
      <c r="DO354" s="45">
        <f t="shared" si="627"/>
        <v>0</v>
      </c>
      <c r="DP354" s="45">
        <f t="shared" si="627"/>
        <v>0.04601</v>
      </c>
      <c r="DQ354" s="45">
        <f t="shared" si="627"/>
        <v>0.422</v>
      </c>
      <c r="DR354" s="45">
        <f t="shared" si="627"/>
        <v>0</v>
      </c>
      <c r="DS354" s="45">
        <f t="shared" si="627"/>
        <v>0</v>
      </c>
    </row>
    <row r="355" spans="2:123">
      <c r="B355" t="s">
        <v>890</v>
      </c>
      <c r="C355" t="s">
        <v>1569</v>
      </c>
      <c r="D355" t="s">
        <v>1224</v>
      </c>
      <c r="E355" t="s">
        <v>236</v>
      </c>
      <c r="G355" s="35" t="str">
        <f t="shared" si="578"/>
        <v/>
      </c>
      <c r="H355" s="35" t="str">
        <f t="shared" si="579"/>
        <v/>
      </c>
      <c r="I355" s="35" t="str">
        <f t="shared" si="580"/>
        <v/>
      </c>
      <c r="J355" s="35" t="str">
        <f t="shared" si="581"/>
        <v/>
      </c>
      <c r="K355" s="35" t="str">
        <f t="shared" si="582"/>
        <v/>
      </c>
      <c r="L355" s="35" t="str">
        <f t="shared" si="583"/>
        <v/>
      </c>
      <c r="M355" s="35" t="str">
        <f t="shared" si="584"/>
        <v/>
      </c>
      <c r="N355" s="35" t="str">
        <f t="shared" si="585"/>
        <v/>
      </c>
      <c r="O355" s="35" t="str">
        <f t="shared" si="586"/>
        <v/>
      </c>
      <c r="P355" s="35" t="str">
        <f t="shared" si="587"/>
        <v/>
      </c>
      <c r="Q355" s="35" t="str">
        <f t="shared" si="588"/>
        <v/>
      </c>
      <c r="R355" s="35" t="str">
        <f t="shared" si="589"/>
        <v/>
      </c>
      <c r="S355" s="35">
        <f t="shared" si="590"/>
        <v>0.801298691275786</v>
      </c>
      <c r="T355" s="35" t="str">
        <f t="shared" si="591"/>
        <v/>
      </c>
      <c r="U355" s="35" t="str">
        <f t="shared" si="592"/>
        <v/>
      </c>
      <c r="V355" s="35" t="str">
        <f t="shared" si="593"/>
        <v/>
      </c>
      <c r="W355" s="35" t="str">
        <f t="shared" si="594"/>
        <v/>
      </c>
      <c r="X355" s="35" t="str">
        <f t="shared" si="595"/>
        <v/>
      </c>
      <c r="Y355" s="35" t="str">
        <f t="shared" si="596"/>
        <v/>
      </c>
      <c r="Z355" s="35" t="str">
        <f t="shared" si="597"/>
        <v/>
      </c>
      <c r="AA355" s="35" t="str">
        <f t="shared" si="598"/>
        <v/>
      </c>
      <c r="AB355" s="35" t="str">
        <f t="shared" si="599"/>
        <v/>
      </c>
      <c r="AC355" s="35" t="str">
        <f t="shared" si="600"/>
        <v/>
      </c>
      <c r="AD355" s="35" t="str">
        <f t="shared" si="601"/>
        <v/>
      </c>
      <c r="AE355" s="35" t="str">
        <f t="shared" si="602"/>
        <v/>
      </c>
      <c r="AF355" s="35" t="str">
        <f t="shared" si="603"/>
        <v/>
      </c>
      <c r="AG355" s="35" t="str">
        <f t="shared" si="604"/>
        <v/>
      </c>
      <c r="AH355" s="35" t="str">
        <f t="shared" si="605"/>
        <v/>
      </c>
      <c r="AI355" s="35" t="str">
        <f t="shared" si="606"/>
        <v/>
      </c>
      <c r="AJ355" s="35" t="str">
        <f t="shared" si="607"/>
        <v/>
      </c>
      <c r="AK355" s="35" t="str">
        <f t="shared" si="608"/>
        <v/>
      </c>
      <c r="AL355" s="35" t="str">
        <f t="shared" si="609"/>
        <v/>
      </c>
      <c r="AM355" s="35" t="str">
        <f t="shared" si="610"/>
        <v/>
      </c>
      <c r="AN355" s="35" t="str">
        <f t="shared" si="611"/>
        <v/>
      </c>
      <c r="AO355" s="35" t="str">
        <f t="shared" si="612"/>
        <v/>
      </c>
      <c r="AP355" s="35" t="str">
        <f t="shared" si="613"/>
        <v/>
      </c>
      <c r="AQ355" s="35" t="str">
        <f t="shared" si="614"/>
        <v/>
      </c>
      <c r="AR355" s="35"/>
      <c r="AT355" s="4"/>
      <c r="CH355" s="54" t="str">
        <f t="shared" si="615"/>
        <v>INDNAP</v>
      </c>
      <c r="CI355" s="45">
        <f t="shared" ref="CI355:DS355" si="628">(AZ12-CM12)*G40*G97</f>
        <v>0</v>
      </c>
      <c r="CJ355" s="45">
        <f t="shared" si="628"/>
        <v>0</v>
      </c>
      <c r="CK355" s="45">
        <f t="shared" si="628"/>
        <v>0</v>
      </c>
      <c r="CL355" s="45">
        <f t="shared" si="628"/>
        <v>0</v>
      </c>
      <c r="CM355" s="45">
        <f t="shared" si="628"/>
        <v>0</v>
      </c>
      <c r="CN355" s="45">
        <f t="shared" si="628"/>
        <v>0</v>
      </c>
      <c r="CO355" s="45">
        <f t="shared" si="628"/>
        <v>0</v>
      </c>
      <c r="CP355" s="45">
        <f t="shared" si="628"/>
        <v>0</v>
      </c>
      <c r="CQ355" s="45">
        <f t="shared" si="628"/>
        <v>0</v>
      </c>
      <c r="CR355" s="45">
        <f t="shared" si="628"/>
        <v>0</v>
      </c>
      <c r="CS355" s="45">
        <f t="shared" si="628"/>
        <v>0</v>
      </c>
      <c r="CT355" s="45">
        <f t="shared" si="628"/>
        <v>0</v>
      </c>
      <c r="CU355" s="45">
        <f t="shared" si="628"/>
        <v>70.312</v>
      </c>
      <c r="CV355" s="45">
        <f t="shared" si="628"/>
        <v>0</v>
      </c>
      <c r="CW355" s="45">
        <f t="shared" si="628"/>
        <v>0</v>
      </c>
      <c r="CX355" s="45">
        <f t="shared" si="628"/>
        <v>0</v>
      </c>
      <c r="CY355" s="45">
        <f t="shared" si="628"/>
        <v>0</v>
      </c>
      <c r="CZ355" s="45">
        <f t="shared" si="628"/>
        <v>0</v>
      </c>
      <c r="DA355" s="45">
        <f t="shared" si="628"/>
        <v>0</v>
      </c>
      <c r="DB355" s="45">
        <f t="shared" si="628"/>
        <v>0</v>
      </c>
      <c r="DC355" s="45">
        <f t="shared" si="628"/>
        <v>0</v>
      </c>
      <c r="DD355" s="45">
        <f t="shared" si="628"/>
        <v>0</v>
      </c>
      <c r="DE355" s="45">
        <f t="shared" si="628"/>
        <v>0</v>
      </c>
      <c r="DF355" s="45">
        <f t="shared" si="628"/>
        <v>0</v>
      </c>
      <c r="DG355" s="45">
        <f t="shared" si="628"/>
        <v>0</v>
      </c>
      <c r="DH355" s="45">
        <f t="shared" si="628"/>
        <v>0</v>
      </c>
      <c r="DI355" s="45">
        <f t="shared" si="628"/>
        <v>0</v>
      </c>
      <c r="DJ355" s="45">
        <f t="shared" si="628"/>
        <v>0</v>
      </c>
      <c r="DK355" s="45">
        <f t="shared" si="628"/>
        <v>0</v>
      </c>
      <c r="DL355" s="45">
        <f t="shared" si="628"/>
        <v>0</v>
      </c>
      <c r="DM355" s="45">
        <f t="shared" si="628"/>
        <v>0</v>
      </c>
      <c r="DN355" s="45">
        <f t="shared" si="628"/>
        <v>0</v>
      </c>
      <c r="DO355" s="45">
        <f t="shared" si="628"/>
        <v>0</v>
      </c>
      <c r="DP355" s="45">
        <f t="shared" si="628"/>
        <v>0</v>
      </c>
      <c r="DQ355" s="45">
        <f t="shared" si="628"/>
        <v>0</v>
      </c>
      <c r="DR355" s="45">
        <f t="shared" si="628"/>
        <v>0</v>
      </c>
      <c r="DS355" s="45">
        <f t="shared" si="628"/>
        <v>0</v>
      </c>
    </row>
    <row r="356" spans="2:123">
      <c r="B356" t="s">
        <v>890</v>
      </c>
      <c r="C356" t="s">
        <v>1569</v>
      </c>
      <c r="D356" t="s">
        <v>1224</v>
      </c>
      <c r="E356" t="s">
        <v>233</v>
      </c>
      <c r="G356" s="35">
        <f t="shared" si="578"/>
        <v>0.0211418809039088</v>
      </c>
      <c r="H356" s="35" t="str">
        <f t="shared" si="579"/>
        <v/>
      </c>
      <c r="I356" s="35">
        <f t="shared" si="580"/>
        <v>0.00954606100803519</v>
      </c>
      <c r="J356" s="35" t="str">
        <f t="shared" si="581"/>
        <v/>
      </c>
      <c r="K356" s="35" t="str">
        <f t="shared" si="582"/>
        <v/>
      </c>
      <c r="L356" s="35" t="str">
        <f t="shared" si="583"/>
        <v/>
      </c>
      <c r="M356" s="35">
        <f t="shared" si="584"/>
        <v>0.0734836947953564</v>
      </c>
      <c r="N356" s="35" t="str">
        <f t="shared" si="585"/>
        <v/>
      </c>
      <c r="O356" s="35" t="str">
        <f t="shared" si="586"/>
        <v/>
      </c>
      <c r="P356" s="35" t="str">
        <f t="shared" si="587"/>
        <v/>
      </c>
      <c r="Q356" s="35" t="str">
        <f t="shared" si="588"/>
        <v/>
      </c>
      <c r="R356" s="35">
        <f t="shared" si="589"/>
        <v>0.644217791662948</v>
      </c>
      <c r="S356" s="35">
        <f t="shared" si="590"/>
        <v>0.0124106023836519</v>
      </c>
      <c r="T356" s="35" t="str">
        <f t="shared" si="591"/>
        <v/>
      </c>
      <c r="U356" s="35" t="str">
        <f t="shared" si="592"/>
        <v/>
      </c>
      <c r="V356" s="35" t="str">
        <f t="shared" si="593"/>
        <v/>
      </c>
      <c r="W356" s="35" t="str">
        <f t="shared" si="594"/>
        <v/>
      </c>
      <c r="X356" s="35" t="str">
        <f t="shared" si="595"/>
        <v/>
      </c>
      <c r="Y356" s="35" t="str">
        <f t="shared" si="596"/>
        <v/>
      </c>
      <c r="Z356" s="35" t="str">
        <f t="shared" si="597"/>
        <v/>
      </c>
      <c r="AA356" s="35" t="str">
        <f t="shared" si="598"/>
        <v/>
      </c>
      <c r="AB356" s="35" t="str">
        <f t="shared" si="599"/>
        <v/>
      </c>
      <c r="AC356" s="35">
        <f t="shared" si="600"/>
        <v>0.0838978043073754</v>
      </c>
      <c r="AD356" s="35">
        <f t="shared" si="601"/>
        <v>0.410784764644439</v>
      </c>
      <c r="AE356" s="35">
        <f t="shared" si="602"/>
        <v>0.260419356258227</v>
      </c>
      <c r="AF356" s="35" t="str">
        <f t="shared" si="603"/>
        <v/>
      </c>
      <c r="AG356" s="35">
        <f t="shared" si="604"/>
        <v>0.141447213616299</v>
      </c>
      <c r="AH356" s="35" t="str">
        <f t="shared" si="605"/>
        <v/>
      </c>
      <c r="AI356" s="35" t="str">
        <f t="shared" si="606"/>
        <v/>
      </c>
      <c r="AJ356" s="35">
        <f t="shared" si="607"/>
        <v>0.0544000775157044</v>
      </c>
      <c r="AK356" s="35" t="str">
        <f t="shared" si="608"/>
        <v/>
      </c>
      <c r="AL356" s="35" t="str">
        <f t="shared" si="609"/>
        <v/>
      </c>
      <c r="AM356" s="35" t="str">
        <f t="shared" si="610"/>
        <v/>
      </c>
      <c r="AN356" s="35" t="str">
        <f t="shared" si="611"/>
        <v/>
      </c>
      <c r="AO356" s="35" t="str">
        <f t="shared" si="612"/>
        <v/>
      </c>
      <c r="AP356" s="35" t="str">
        <f t="shared" si="613"/>
        <v/>
      </c>
      <c r="AQ356" s="35" t="str">
        <f t="shared" si="614"/>
        <v/>
      </c>
      <c r="AR356" s="35"/>
      <c r="AT356" s="4"/>
      <c r="CH356" s="54" t="str">
        <f t="shared" si="615"/>
        <v>INDRFG</v>
      </c>
      <c r="CI356" s="45">
        <f t="shared" ref="CI356:DS356" si="629">(AZ9-CM9)*G37*G96</f>
        <v>0.123</v>
      </c>
      <c r="CJ356" s="45">
        <f t="shared" si="629"/>
        <v>0</v>
      </c>
      <c r="CK356" s="45">
        <f t="shared" si="629"/>
        <v>0.15</v>
      </c>
      <c r="CL356" s="45">
        <f t="shared" si="629"/>
        <v>0</v>
      </c>
      <c r="CM356" s="45">
        <f t="shared" si="629"/>
        <v>0</v>
      </c>
      <c r="CN356" s="45">
        <f t="shared" si="629"/>
        <v>0</v>
      </c>
      <c r="CO356" s="45">
        <f t="shared" si="629"/>
        <v>13.159</v>
      </c>
      <c r="CP356" s="45">
        <f t="shared" si="629"/>
        <v>0</v>
      </c>
      <c r="CQ356" s="45">
        <f t="shared" si="629"/>
        <v>0</v>
      </c>
      <c r="CR356" s="45">
        <f t="shared" si="629"/>
        <v>0</v>
      </c>
      <c r="CS356" s="45">
        <f t="shared" si="629"/>
        <v>0</v>
      </c>
      <c r="CT356" s="45">
        <f t="shared" si="629"/>
        <v>9.02</v>
      </c>
      <c r="CU356" s="45">
        <f t="shared" si="629"/>
        <v>1.089</v>
      </c>
      <c r="CV356" s="45">
        <f t="shared" si="629"/>
        <v>0</v>
      </c>
      <c r="CW356" s="45">
        <f t="shared" si="629"/>
        <v>0</v>
      </c>
      <c r="CX356" s="45">
        <f t="shared" si="629"/>
        <v>0</v>
      </c>
      <c r="CY356" s="45">
        <f t="shared" si="629"/>
        <v>0</v>
      </c>
      <c r="CZ356" s="45">
        <f t="shared" si="629"/>
        <v>0</v>
      </c>
      <c r="DA356" s="45">
        <f t="shared" si="629"/>
        <v>0</v>
      </c>
      <c r="DB356" s="45">
        <f t="shared" si="629"/>
        <v>0</v>
      </c>
      <c r="DC356" s="45">
        <f t="shared" si="629"/>
        <v>0</v>
      </c>
      <c r="DD356" s="45">
        <f t="shared" si="629"/>
        <v>0</v>
      </c>
      <c r="DE356" s="45">
        <f t="shared" si="629"/>
        <v>7.231</v>
      </c>
      <c r="DF356" s="45">
        <f t="shared" si="629"/>
        <v>11.11</v>
      </c>
      <c r="DG356" s="45">
        <f t="shared" si="629"/>
        <v>17.176</v>
      </c>
      <c r="DH356" s="45">
        <f t="shared" si="629"/>
        <v>0</v>
      </c>
      <c r="DI356" s="45">
        <f t="shared" si="629"/>
        <v>6.21</v>
      </c>
      <c r="DJ356" s="45">
        <f t="shared" si="629"/>
        <v>0</v>
      </c>
      <c r="DK356" s="45">
        <f t="shared" si="629"/>
        <v>0</v>
      </c>
      <c r="DL356" s="45">
        <f t="shared" si="629"/>
        <v>0.14</v>
      </c>
      <c r="DM356" s="45">
        <f t="shared" si="629"/>
        <v>0</v>
      </c>
      <c r="DN356" s="45">
        <f t="shared" si="629"/>
        <v>0</v>
      </c>
      <c r="DO356" s="45">
        <f t="shared" si="629"/>
        <v>0</v>
      </c>
      <c r="DP356" s="45">
        <f t="shared" si="629"/>
        <v>0</v>
      </c>
      <c r="DQ356" s="45">
        <f t="shared" si="629"/>
        <v>0</v>
      </c>
      <c r="DR356" s="45">
        <f t="shared" si="629"/>
        <v>0</v>
      </c>
      <c r="DS356" s="45">
        <f t="shared" si="629"/>
        <v>0</v>
      </c>
    </row>
    <row r="357" spans="2:123">
      <c r="B357" t="s">
        <v>890</v>
      </c>
      <c r="C357" t="s">
        <v>1569</v>
      </c>
      <c r="D357" t="s">
        <v>1390</v>
      </c>
      <c r="E357" t="s">
        <v>246</v>
      </c>
      <c r="G357" s="35">
        <f t="shared" si="578"/>
        <v>0.874723836747901</v>
      </c>
      <c r="H357" s="35" t="str">
        <f t="shared" si="579"/>
        <v/>
      </c>
      <c r="I357" s="35" t="str">
        <f t="shared" si="580"/>
        <v/>
      </c>
      <c r="J357" s="35">
        <f t="shared" si="581"/>
        <v>0.27500464622883</v>
      </c>
      <c r="K357" s="35" t="str">
        <f t="shared" si="582"/>
        <v/>
      </c>
      <c r="L357" s="35">
        <f t="shared" si="583"/>
        <v>0.000254796612414885</v>
      </c>
      <c r="M357" s="35">
        <f t="shared" si="584"/>
        <v>0.0194701335060818</v>
      </c>
      <c r="N357" s="35" t="str">
        <f t="shared" si="585"/>
        <v/>
      </c>
      <c r="O357" s="35" t="str">
        <f t="shared" si="586"/>
        <v/>
      </c>
      <c r="P357" s="35" t="str">
        <f t="shared" si="587"/>
        <v/>
      </c>
      <c r="Q357" s="35" t="str">
        <f t="shared" si="588"/>
        <v/>
      </c>
      <c r="R357" s="35">
        <f t="shared" si="589"/>
        <v>0.00585652537875407</v>
      </c>
      <c r="S357" s="35" t="str">
        <f t="shared" si="590"/>
        <v/>
      </c>
      <c r="T357" s="35" t="str">
        <f t="shared" si="591"/>
        <v/>
      </c>
      <c r="U357" s="35">
        <f t="shared" si="592"/>
        <v>0.00342969436089936</v>
      </c>
      <c r="V357" s="35" t="str">
        <f t="shared" si="593"/>
        <v/>
      </c>
      <c r="W357" s="35" t="str">
        <f t="shared" si="594"/>
        <v/>
      </c>
      <c r="X357" s="35" t="str">
        <f t="shared" si="595"/>
        <v/>
      </c>
      <c r="Y357" s="35" t="str">
        <f t="shared" si="596"/>
        <v/>
      </c>
      <c r="Z357" s="35" t="str">
        <f t="shared" si="597"/>
        <v/>
      </c>
      <c r="AA357" s="35" t="str">
        <f t="shared" si="598"/>
        <v/>
      </c>
      <c r="AB357" s="35" t="str">
        <f t="shared" si="599"/>
        <v/>
      </c>
      <c r="AC357" s="35" t="str">
        <f t="shared" si="600"/>
        <v/>
      </c>
      <c r="AD357" s="35" t="str">
        <f t="shared" si="601"/>
        <v/>
      </c>
      <c r="AE357" s="35">
        <f t="shared" si="602"/>
        <v>0.0924659022619732</v>
      </c>
      <c r="AF357" s="35">
        <f t="shared" si="603"/>
        <v>0.00121204357578215</v>
      </c>
      <c r="AG357" s="35">
        <f t="shared" si="604"/>
        <v>0.0175385433952577</v>
      </c>
      <c r="AH357" s="35" t="str">
        <f t="shared" si="605"/>
        <v/>
      </c>
      <c r="AI357" s="35">
        <f t="shared" si="606"/>
        <v>0.00188158217321488</v>
      </c>
      <c r="AJ357" s="35" t="str">
        <f t="shared" si="607"/>
        <v/>
      </c>
      <c r="AK357" s="35" t="str">
        <f t="shared" si="608"/>
        <v/>
      </c>
      <c r="AL357" s="35" t="str">
        <f t="shared" si="609"/>
        <v/>
      </c>
      <c r="AM357" s="35" t="str">
        <f t="shared" si="610"/>
        <v/>
      </c>
      <c r="AN357" s="35" t="str">
        <f t="shared" si="611"/>
        <v/>
      </c>
      <c r="AO357" s="35" t="str">
        <f t="shared" si="612"/>
        <v/>
      </c>
      <c r="AP357" s="35" t="str">
        <f t="shared" si="613"/>
        <v/>
      </c>
      <c r="AQ357" s="35" t="str">
        <f t="shared" si="614"/>
        <v/>
      </c>
      <c r="AR357" s="35"/>
      <c r="AT357" s="4"/>
      <c r="CH357" s="54" t="str">
        <f t="shared" si="615"/>
        <v>INDSLU</v>
      </c>
      <c r="CI357" s="45">
        <f t="shared" ref="CI357:DS357" si="630">(AZ17-CM17)*G44*G99</f>
        <v>5.089</v>
      </c>
      <c r="CJ357" s="45">
        <f t="shared" si="630"/>
        <v>0</v>
      </c>
      <c r="CK357" s="45">
        <f t="shared" si="630"/>
        <v>0</v>
      </c>
      <c r="CL357" s="45">
        <f t="shared" si="630"/>
        <v>1.40636</v>
      </c>
      <c r="CM357" s="45">
        <f t="shared" si="630"/>
        <v>0</v>
      </c>
      <c r="CN357" s="45">
        <f t="shared" si="630"/>
        <v>0.00580641341218377</v>
      </c>
      <c r="CO357" s="45">
        <f t="shared" si="630"/>
        <v>3.48658961038961</v>
      </c>
      <c r="CP357" s="45">
        <f t="shared" si="630"/>
        <v>0</v>
      </c>
      <c r="CQ357" s="45">
        <f t="shared" si="630"/>
        <v>0</v>
      </c>
      <c r="CR357" s="45">
        <f t="shared" si="630"/>
        <v>0</v>
      </c>
      <c r="CS357" s="45">
        <f t="shared" si="630"/>
        <v>0</v>
      </c>
      <c r="CT357" s="45">
        <f t="shared" si="630"/>
        <v>0.082</v>
      </c>
      <c r="CU357" s="45">
        <f t="shared" si="630"/>
        <v>0</v>
      </c>
      <c r="CV357" s="45">
        <f t="shared" si="630"/>
        <v>0</v>
      </c>
      <c r="CW357" s="45">
        <f t="shared" si="630"/>
        <v>0.012</v>
      </c>
      <c r="CX357" s="45">
        <f t="shared" si="630"/>
        <v>0</v>
      </c>
      <c r="CY357" s="45">
        <f t="shared" si="630"/>
        <v>0</v>
      </c>
      <c r="CZ357" s="45">
        <f t="shared" si="630"/>
        <v>0</v>
      </c>
      <c r="DA357" s="45">
        <f t="shared" si="630"/>
        <v>0</v>
      </c>
      <c r="DB357" s="45">
        <f t="shared" si="630"/>
        <v>0</v>
      </c>
      <c r="DC357" s="45">
        <f t="shared" si="630"/>
        <v>0</v>
      </c>
      <c r="DD357" s="45">
        <f t="shared" si="630"/>
        <v>0</v>
      </c>
      <c r="DE357" s="45">
        <f t="shared" si="630"/>
        <v>0</v>
      </c>
      <c r="DF357" s="45">
        <f t="shared" si="630"/>
        <v>0</v>
      </c>
      <c r="DG357" s="45">
        <f t="shared" si="630"/>
        <v>6.09860326847913</v>
      </c>
      <c r="DH357" s="45">
        <f t="shared" si="630"/>
        <v>0.001</v>
      </c>
      <c r="DI357" s="45">
        <f t="shared" si="630"/>
        <v>0.77</v>
      </c>
      <c r="DJ357" s="45">
        <f t="shared" si="630"/>
        <v>0</v>
      </c>
      <c r="DK357" s="45">
        <f t="shared" si="630"/>
        <v>0.00337999999999997</v>
      </c>
      <c r="DL357" s="45">
        <f t="shared" si="630"/>
        <v>0</v>
      </c>
      <c r="DM357" s="45">
        <f t="shared" si="630"/>
        <v>0</v>
      </c>
      <c r="DN357" s="45">
        <f t="shared" si="630"/>
        <v>0</v>
      </c>
      <c r="DO357" s="45">
        <f t="shared" si="630"/>
        <v>0</v>
      </c>
      <c r="DP357" s="45">
        <f t="shared" si="630"/>
        <v>0</v>
      </c>
      <c r="DQ357" s="45">
        <f t="shared" si="630"/>
        <v>0</v>
      </c>
      <c r="DR357" s="45">
        <f t="shared" si="630"/>
        <v>0</v>
      </c>
      <c r="DS357" s="45">
        <f t="shared" si="630"/>
        <v>0</v>
      </c>
    </row>
    <row r="358" spans="7:86"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T358" s="4"/>
      <c r="CH358" s="54"/>
    </row>
    <row r="359" spans="7:123"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T359" s="4"/>
      <c r="CH359" s="117" t="s">
        <v>192</v>
      </c>
      <c r="CI359" s="45">
        <f>SUM(CI343:CI358)</f>
        <v>5.81783619721646</v>
      </c>
      <c r="CJ359" s="45">
        <f t="shared" ref="CJ359:DS359" si="631">SUM(CJ343:CJ358)</f>
        <v>2.639</v>
      </c>
      <c r="CK359" s="45">
        <f t="shared" si="631"/>
        <v>15.7132873835334</v>
      </c>
      <c r="CL359" s="45">
        <f t="shared" si="631"/>
        <v>5.11394996152092</v>
      </c>
      <c r="CM359" s="45">
        <f t="shared" si="631"/>
        <v>0.108</v>
      </c>
      <c r="CN359" s="45">
        <f t="shared" si="631"/>
        <v>22.788424685683</v>
      </c>
      <c r="CO359" s="45">
        <f t="shared" si="631"/>
        <v>179.073739237613</v>
      </c>
      <c r="CP359" s="45">
        <f t="shared" si="631"/>
        <v>0</v>
      </c>
      <c r="CQ359" s="45">
        <f t="shared" si="631"/>
        <v>0.879150334235874</v>
      </c>
      <c r="CR359" s="45">
        <f t="shared" si="631"/>
        <v>3.20005137441888</v>
      </c>
      <c r="CS359" s="45">
        <f t="shared" si="631"/>
        <v>7.97810045332092</v>
      </c>
      <c r="CT359" s="45">
        <f t="shared" si="631"/>
        <v>14.0014760795666</v>
      </c>
      <c r="CU359" s="45">
        <f t="shared" si="631"/>
        <v>87.7475537718062</v>
      </c>
      <c r="CV359" s="45">
        <f t="shared" si="631"/>
        <v>3.71549998122454</v>
      </c>
      <c r="CW359" s="45">
        <f t="shared" si="631"/>
        <v>3.4988540485728</v>
      </c>
      <c r="CX359" s="45">
        <f t="shared" si="631"/>
        <v>2.15479804630566</v>
      </c>
      <c r="CY359" s="45">
        <f t="shared" si="631"/>
        <v>0.155</v>
      </c>
      <c r="CZ359" s="45">
        <f t="shared" si="631"/>
        <v>50.2467402405814</v>
      </c>
      <c r="DA359" s="45">
        <f t="shared" si="631"/>
        <v>7.69323077068829</v>
      </c>
      <c r="DB359" s="45">
        <f t="shared" si="631"/>
        <v>1.948</v>
      </c>
      <c r="DC359" s="45">
        <f t="shared" si="631"/>
        <v>0.953143061097096</v>
      </c>
      <c r="DD359" s="45">
        <f t="shared" si="631"/>
        <v>0</v>
      </c>
      <c r="DE359" s="45">
        <f t="shared" si="631"/>
        <v>86.1881912130605</v>
      </c>
      <c r="DF359" s="45">
        <f t="shared" si="631"/>
        <v>27.0457937007874</v>
      </c>
      <c r="DG359" s="45">
        <f t="shared" si="631"/>
        <v>65.9551588130362</v>
      </c>
      <c r="DH359" s="45">
        <f t="shared" si="631"/>
        <v>0.825052844617969</v>
      </c>
      <c r="DI359" s="45">
        <f t="shared" si="631"/>
        <v>43.9033038632046</v>
      </c>
      <c r="DJ359" s="45">
        <f t="shared" si="631"/>
        <v>3.86241091554955</v>
      </c>
      <c r="DK359" s="45">
        <f t="shared" si="631"/>
        <v>1.79636055661862</v>
      </c>
      <c r="DL359" s="45">
        <f t="shared" si="631"/>
        <v>2.57352574469373</v>
      </c>
      <c r="DM359" s="45">
        <f t="shared" si="631"/>
        <v>24.8065225255974</v>
      </c>
      <c r="DN359" s="45">
        <f t="shared" si="631"/>
        <v>0.26283</v>
      </c>
      <c r="DO359" s="45">
        <f t="shared" si="631"/>
        <v>0.29194</v>
      </c>
      <c r="DP359" s="45">
        <f t="shared" si="631"/>
        <v>0.05781</v>
      </c>
      <c r="DQ359" s="45">
        <f t="shared" si="631"/>
        <v>0.426</v>
      </c>
      <c r="DR359" s="45">
        <f t="shared" si="631"/>
        <v>0.267249992921017</v>
      </c>
      <c r="DS359" s="45">
        <f t="shared" si="631"/>
        <v>10.8091700017881</v>
      </c>
    </row>
    <row r="360" spans="7:46"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T360" s="4"/>
    </row>
    <row r="361" spans="7:46"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T361" s="4"/>
    </row>
    <row r="362" spans="7:46"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T362" s="4"/>
    </row>
    <row r="363" spans="7:46"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T363" s="4"/>
    </row>
    <row r="364" spans="46:46">
      <c r="AT364" s="4"/>
    </row>
    <row r="365" spans="46:46">
      <c r="AT365" s="4"/>
    </row>
    <row r="366" spans="46:46">
      <c r="AT366" s="4"/>
    </row>
    <row r="367" spans="46:46">
      <c r="AT367" s="4"/>
    </row>
    <row r="368" spans="46:46">
      <c r="AT368" s="4"/>
    </row>
    <row r="369" spans="46:46">
      <c r="AT369" s="4"/>
    </row>
    <row r="370" spans="46:46">
      <c r="AT370" s="4"/>
    </row>
    <row r="371" spans="46:46">
      <c r="AT371" s="4"/>
    </row>
    <row r="372" spans="46:46">
      <c r="AT372" s="4"/>
    </row>
    <row r="373" spans="46:46">
      <c r="AT373" s="4"/>
    </row>
    <row r="374" spans="46:46">
      <c r="AT374" s="4"/>
    </row>
    <row r="375" spans="46:46">
      <c r="AT375" s="4"/>
    </row>
    <row r="376" spans="46:46">
      <c r="AT376" s="4"/>
    </row>
    <row r="377" spans="46:46">
      <c r="AT377" s="4"/>
    </row>
    <row r="378" spans="46:46">
      <c r="AT378" s="4"/>
    </row>
    <row r="379" spans="46:46">
      <c r="AT379" s="4"/>
    </row>
    <row r="380" spans="46:46">
      <c r="AT380" s="4"/>
    </row>
    <row r="381" spans="46:46">
      <c r="AT381" s="4"/>
    </row>
    <row r="382" spans="46:46">
      <c r="AT382" s="4"/>
    </row>
    <row r="383" spans="46:46">
      <c r="AT383" s="4"/>
    </row>
    <row r="384" spans="46:46">
      <c r="AT384" s="4"/>
    </row>
    <row r="385" spans="46:46">
      <c r="AT385" s="4"/>
    </row>
    <row r="386" spans="46:46">
      <c r="AT386" s="4"/>
    </row>
    <row r="387" spans="46:46">
      <c r="AT387" s="4"/>
    </row>
    <row r="388" spans="46:46">
      <c r="AT388" s="4"/>
    </row>
    <row r="389" spans="7:46">
      <c r="G389"/>
      <c r="AT389" s="4"/>
    </row>
    <row r="390" spans="7:46">
      <c r="G390"/>
      <c r="AT390" s="4"/>
    </row>
    <row r="391" spans="7:46">
      <c r="G391"/>
      <c r="AT391" s="4"/>
    </row>
    <row r="392" spans="7:46">
      <c r="G392"/>
      <c r="AT392" s="4"/>
    </row>
    <row r="393" spans="7:46">
      <c r="G393"/>
      <c r="AT393" s="4"/>
    </row>
    <row r="394" spans="7:7">
      <c r="G394"/>
    </row>
    <row r="395" spans="7:7">
      <c r="G395"/>
    </row>
    <row r="396" spans="7:7">
      <c r="G396"/>
    </row>
    <row r="397" spans="7:7">
      <c r="G397"/>
    </row>
    <row r="398" spans="7:7">
      <c r="G398"/>
    </row>
    <row r="399" spans="7:7">
      <c r="G399"/>
    </row>
    <row r="400" spans="7:7">
      <c r="G400"/>
    </row>
    <row r="401" spans="7:7">
      <c r="G401"/>
    </row>
    <row r="402" spans="7:7">
      <c r="G402"/>
    </row>
    <row r="403" spans="7:7">
      <c r="G403"/>
    </row>
    <row r="404" spans="7:7">
      <c r="G404"/>
    </row>
    <row r="405" spans="7:7">
      <c r="G405"/>
    </row>
    <row r="406" spans="7:7">
      <c r="G406"/>
    </row>
    <row r="407" spans="7:7">
      <c r="G407"/>
    </row>
    <row r="408" spans="7:7">
      <c r="G408"/>
    </row>
    <row r="409" spans="7:7">
      <c r="G409"/>
    </row>
    <row r="410" spans="7:7">
      <c r="G410"/>
    </row>
    <row r="411" spans="7:7">
      <c r="G411"/>
    </row>
    <row r="412" spans="7:7">
      <c r="G412"/>
    </row>
    <row r="413" spans="7:45">
      <c r="G413"/>
      <c r="AS413" s="4"/>
    </row>
  </sheetData>
  <conditionalFormatting sqref="DY9">
    <cfRule type="cellIs" dxfId="1" priority="1" operator="lessThan">
      <formula>0</formula>
    </cfRule>
  </conditionalFormatting>
  <conditionalFormatting sqref="DZ9:FJ9">
    <cfRule type="cellIs" dxfId="1" priority="2" operator="lessThan">
      <formula>0</formula>
    </cfRule>
  </conditionalFormatting>
  <conditionalFormatting sqref="DZ12:FJ12">
    <cfRule type="cellIs" dxfId="1" priority="3" operator="greaterThan">
      <formula>0.001</formula>
    </cfRule>
  </conditionalFormatting>
  <conditionalFormatting sqref="AR5:AR19">
    <cfRule type="cellIs" dxfId="0" priority="15" operator="greaterThan">
      <formula>0.025</formula>
    </cfRule>
    <cfRule type="cellIs" dxfId="1" priority="17" operator="lessThan">
      <formula>-0.025</formula>
    </cfRule>
  </conditionalFormatting>
  <conditionalFormatting sqref="DY14:DZ17 DY12 DZ5:FJ8 DZ10:FJ11">
    <cfRule type="cellIs" dxfId="1" priority="16" operator="lessThan">
      <formula>0</formula>
    </cfRule>
  </conditionalFormatting>
  <conditionalFormatting sqref="EA13:FJ17">
    <cfRule type="cellIs" dxfId="1" priority="14" operator="lessThan">
      <formula>0</formula>
    </cfRule>
  </conditionalFormatting>
  <conditionalFormatting sqref="AV124:CF125">
    <cfRule type="cellIs" dxfId="4" priority="12" operator="notEqual">
      <formula>0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>
    <tabColor rgb="FFFFFFCC"/>
  </sheetPr>
  <dimension ref="A1:FQ184"/>
  <sheetViews>
    <sheetView zoomScale="70" zoomScaleNormal="70" workbookViewId="0">
      <selection activeCell="H10" sqref="H10"/>
    </sheetView>
  </sheetViews>
  <sheetFormatPr defaultColWidth="9" defaultRowHeight="13.5"/>
  <cols>
    <col min="1" max="1" width="5.28318584070797" customWidth="1"/>
    <col min="2" max="2" width="19.7079646017699" customWidth="1"/>
    <col min="3" max="3" width="16" customWidth="1"/>
    <col min="4" max="4" width="18.141592920354" customWidth="1"/>
    <col min="5" max="5" width="17" customWidth="1"/>
    <col min="6" max="6" width="22.7079646017699" customWidth="1"/>
    <col min="7" max="7" width="47.283185840708" customWidth="1"/>
    <col min="8" max="9" width="7.85840707964602" style="4" customWidth="1"/>
    <col min="10" max="10" width="8.70796460176991" style="4" customWidth="1"/>
    <col min="11" max="44" width="7.85840707964602" style="4" customWidth="1"/>
    <col min="45" max="45" width="5.56637168141593" customWidth="1"/>
    <col min="46" max="46" width="23.5663716814159" customWidth="1"/>
    <col min="47" max="47" width="14.4247787610619" customWidth="1"/>
    <col min="48" max="49" width="7" customWidth="1"/>
    <col min="50" max="50" width="9.28318584070797" customWidth="1"/>
    <col min="51" max="51" width="29.7079646017699" customWidth="1"/>
    <col min="52" max="82" width="7" customWidth="1"/>
    <col min="83" max="88" width="7.28318584070797" customWidth="1"/>
    <col min="89" max="89" width="3.70796460176991" customWidth="1"/>
    <col min="90" max="90" width="16.5663716814159" customWidth="1"/>
    <col min="91" max="120" width="6" customWidth="1"/>
    <col min="121" max="121" width="6.42477876106195" customWidth="1"/>
    <col min="122" max="127" width="6" customWidth="1"/>
    <col min="129" max="129" width="13.5663716814159" customWidth="1"/>
    <col min="143" max="143" width="10.5663716814159" customWidth="1"/>
  </cols>
  <sheetData>
    <row r="1" ht="23.25" spans="1:3">
      <c r="A1" s="18" t="s">
        <v>1570</v>
      </c>
      <c r="B1" s="19"/>
      <c r="C1" s="19"/>
    </row>
    <row r="2" ht="23.25" spans="7:16">
      <c r="G2" s="38" t="s">
        <v>1571</v>
      </c>
      <c r="P2" s="17"/>
    </row>
    <row r="3" ht="20.25" spans="1:173">
      <c r="A3" s="21" t="s">
        <v>1377</v>
      </c>
      <c r="G3" s="39" t="s">
        <v>1572</v>
      </c>
      <c r="H3" s="39"/>
      <c r="I3" s="39"/>
      <c r="J3" s="39"/>
      <c r="K3" s="39"/>
      <c r="L3" s="39"/>
      <c r="M3" s="39"/>
      <c r="N3" s="39"/>
      <c r="O3" s="90"/>
      <c r="P3" s="90"/>
      <c r="Q3" s="51"/>
      <c r="R3" s="51"/>
      <c r="S3" s="51"/>
      <c r="T3" s="52"/>
      <c r="U3" s="52"/>
      <c r="V3" s="52"/>
      <c r="W3" s="52"/>
      <c r="X3" s="52"/>
      <c r="Y3" s="52"/>
      <c r="Z3" s="52"/>
      <c r="AA3" s="52"/>
      <c r="AB3" s="52"/>
      <c r="AC3" s="52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T3" s="27" t="s">
        <v>1482</v>
      </c>
      <c r="AU3" s="27"/>
      <c r="AV3" s="27"/>
      <c r="AW3" s="27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L3" s="27" t="s">
        <v>1483</v>
      </c>
      <c r="CM3" s="27"/>
      <c r="CN3" s="27"/>
      <c r="CO3" s="27"/>
      <c r="CP3" s="27"/>
      <c r="CQ3" s="27"/>
      <c r="CR3" s="27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27" t="s">
        <v>1527</v>
      </c>
      <c r="DZ3" s="27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</row>
    <row r="4" ht="14.25" spans="1:173">
      <c r="A4" s="22" t="s">
        <v>1375</v>
      </c>
      <c r="E4" s="20"/>
      <c r="H4" s="6" t="str">
        <f t="shared" ref="H4:AR4" si="0">H$62</f>
        <v>AT</v>
      </c>
      <c r="I4" s="6" t="str">
        <f t="shared" si="0"/>
        <v>BE</v>
      </c>
      <c r="J4" s="6" t="str">
        <f t="shared" si="0"/>
        <v>BG</v>
      </c>
      <c r="K4" s="6" t="str">
        <f t="shared" si="0"/>
        <v>CH</v>
      </c>
      <c r="L4" s="6" t="str">
        <f t="shared" si="0"/>
        <v>CY</v>
      </c>
      <c r="M4" s="6" t="str">
        <f t="shared" si="0"/>
        <v>CZ</v>
      </c>
      <c r="N4" s="6" t="str">
        <f t="shared" si="0"/>
        <v>DE</v>
      </c>
      <c r="O4" s="6" t="str">
        <f t="shared" si="0"/>
        <v>DK</v>
      </c>
      <c r="P4" s="6" t="str">
        <f t="shared" si="0"/>
        <v>EE</v>
      </c>
      <c r="Q4" s="6" t="str">
        <f t="shared" si="0"/>
        <v>EL</v>
      </c>
      <c r="R4" s="6" t="str">
        <f t="shared" si="0"/>
        <v>ES</v>
      </c>
      <c r="S4" s="6" t="str">
        <f t="shared" si="0"/>
        <v>FI</v>
      </c>
      <c r="T4" s="6" t="str">
        <f t="shared" si="0"/>
        <v>FR</v>
      </c>
      <c r="U4" s="6" t="str">
        <f t="shared" si="0"/>
        <v>HR</v>
      </c>
      <c r="V4" s="6" t="str">
        <f t="shared" si="0"/>
        <v>HU</v>
      </c>
      <c r="W4" s="6" t="str">
        <f t="shared" si="0"/>
        <v>IE</v>
      </c>
      <c r="X4" s="179" t="str">
        <f t="shared" si="0"/>
        <v>IS</v>
      </c>
      <c r="Y4" s="6" t="str">
        <f t="shared" si="0"/>
        <v>IT</v>
      </c>
      <c r="Z4" s="6" t="str">
        <f t="shared" si="0"/>
        <v>LT</v>
      </c>
      <c r="AA4" s="6" t="str">
        <f t="shared" si="0"/>
        <v>LU</v>
      </c>
      <c r="AB4" s="6" t="str">
        <f t="shared" si="0"/>
        <v>LV</v>
      </c>
      <c r="AC4" s="6" t="str">
        <f t="shared" si="0"/>
        <v>MT</v>
      </c>
      <c r="AD4" s="6" t="str">
        <f t="shared" si="0"/>
        <v>NL</v>
      </c>
      <c r="AE4" s="6" t="str">
        <f t="shared" si="0"/>
        <v>NO</v>
      </c>
      <c r="AF4" s="6" t="str">
        <f t="shared" si="0"/>
        <v>PL</v>
      </c>
      <c r="AG4" s="6" t="str">
        <f t="shared" si="0"/>
        <v>PT</v>
      </c>
      <c r="AH4" s="6" t="str">
        <f t="shared" si="0"/>
        <v>RO</v>
      </c>
      <c r="AI4" s="6" t="str">
        <f t="shared" si="0"/>
        <v>SE</v>
      </c>
      <c r="AJ4" s="6" t="str">
        <f t="shared" si="0"/>
        <v>SI</v>
      </c>
      <c r="AK4" s="6" t="str">
        <f t="shared" si="0"/>
        <v>SK</v>
      </c>
      <c r="AL4" s="6" t="str">
        <f t="shared" si="0"/>
        <v>UK</v>
      </c>
      <c r="AM4" s="6" t="str">
        <f t="shared" si="0"/>
        <v>AL</v>
      </c>
      <c r="AN4" s="6" t="str">
        <f t="shared" si="0"/>
        <v>BA</v>
      </c>
      <c r="AO4" s="6" t="str">
        <f t="shared" si="0"/>
        <v>KS</v>
      </c>
      <c r="AP4" s="179" t="str">
        <f t="shared" si="0"/>
        <v>ME</v>
      </c>
      <c r="AQ4" s="6" t="str">
        <f t="shared" si="0"/>
        <v>MK</v>
      </c>
      <c r="AR4" s="6" t="str">
        <f t="shared" si="0"/>
        <v>RS</v>
      </c>
      <c r="AT4" s="55" t="str">
        <f>'Aggregated Balance-IND_2010'!A281</f>
        <v>Eurostat code</v>
      </c>
      <c r="AU4" s="55" t="str">
        <f>'Aggregated Balance-IND_2010'!B281</f>
        <v>Sector description</v>
      </c>
      <c r="AV4" s="55" t="str">
        <f>'Aggregated Balance-IND_2010'!C281</f>
        <v>Unit</v>
      </c>
      <c r="AW4" s="55" t="str">
        <f>'Aggregated Balance-IND_2010'!D281</f>
        <v>Year</v>
      </c>
      <c r="AX4" s="55" t="str">
        <f>'Aggregated Balance-IND_2010'!E281</f>
        <v>Comm</v>
      </c>
      <c r="AY4" s="55" t="str">
        <f>'Aggregated Balance-IND_2010'!F281</f>
        <v>Description</v>
      </c>
      <c r="AZ4" s="6" t="str">
        <f>'Aggregated Balance-IND_2010'!G281</f>
        <v>AT</v>
      </c>
      <c r="BA4" s="6" t="str">
        <f>'Aggregated Balance-IND_2010'!H281</f>
        <v>BE</v>
      </c>
      <c r="BB4" s="6" t="str">
        <f>'Aggregated Balance-IND_2010'!I281</f>
        <v>BG</v>
      </c>
      <c r="BC4" s="6" t="str">
        <f>'Aggregated Balance-IND_2010'!J281</f>
        <v>CH</v>
      </c>
      <c r="BD4" s="6" t="str">
        <f>'Aggregated Balance-IND_2010'!K281</f>
        <v>CY</v>
      </c>
      <c r="BE4" s="6" t="str">
        <f>'Aggregated Balance-IND_2010'!L281</f>
        <v>CZ</v>
      </c>
      <c r="BF4" s="6" t="str">
        <f>'Aggregated Balance-IND_2010'!M281</f>
        <v>DE</v>
      </c>
      <c r="BG4" s="6" t="str">
        <f>'Aggregated Balance-IND_2010'!N281</f>
        <v>DK</v>
      </c>
      <c r="BH4" s="6" t="str">
        <f>'Aggregated Balance-IND_2010'!O281</f>
        <v>EE</v>
      </c>
      <c r="BI4" s="6" t="str">
        <f>'Aggregated Balance-IND_2010'!P281</f>
        <v>EL</v>
      </c>
      <c r="BJ4" s="6" t="str">
        <f>'Aggregated Balance-IND_2010'!Q281</f>
        <v>ES</v>
      </c>
      <c r="BK4" s="6" t="str">
        <f>'Aggregated Balance-IND_2010'!R281</f>
        <v>FI</v>
      </c>
      <c r="BL4" s="6" t="str">
        <f>'Aggregated Balance-IND_2010'!S281</f>
        <v>FR</v>
      </c>
      <c r="BM4" s="6" t="str">
        <f>'Aggregated Balance-IND_2010'!T281</f>
        <v>HR</v>
      </c>
      <c r="BN4" s="6" t="str">
        <f>'Aggregated Balance-IND_2010'!U281</f>
        <v>HU</v>
      </c>
      <c r="BO4" s="6" t="str">
        <f>'Aggregated Balance-IND_2010'!V281</f>
        <v>IE</v>
      </c>
      <c r="BP4" s="6" t="str">
        <f>'Aggregated Balance-IND_2010'!W281</f>
        <v>IS</v>
      </c>
      <c r="BQ4" s="6" t="str">
        <f>'Aggregated Balance-IND_2010'!X281</f>
        <v>IT</v>
      </c>
      <c r="BR4" s="6" t="str">
        <f>'Aggregated Balance-IND_2010'!Y281</f>
        <v>LT</v>
      </c>
      <c r="BS4" s="6" t="str">
        <f>'Aggregated Balance-IND_2010'!Z281</f>
        <v>LU</v>
      </c>
      <c r="BT4" s="6" t="str">
        <f>'Aggregated Balance-IND_2010'!AA281</f>
        <v>LV</v>
      </c>
      <c r="BU4" s="6" t="str">
        <f>'Aggregated Balance-IND_2010'!AB281</f>
        <v>MT</v>
      </c>
      <c r="BV4" s="6" t="str">
        <f>'Aggregated Balance-IND_2010'!AC281</f>
        <v>NL</v>
      </c>
      <c r="BW4" s="6" t="str">
        <f>'Aggregated Balance-IND_2010'!AD281</f>
        <v>NO</v>
      </c>
      <c r="BX4" s="6" t="str">
        <f>'Aggregated Balance-IND_2010'!AE281</f>
        <v>PL</v>
      </c>
      <c r="BY4" s="6" t="str">
        <f>'Aggregated Balance-IND_2010'!AF281</f>
        <v>PT</v>
      </c>
      <c r="BZ4" s="6" t="str">
        <f>'Aggregated Balance-IND_2010'!AG281</f>
        <v>RO</v>
      </c>
      <c r="CA4" s="6" t="str">
        <f>'Aggregated Balance-IND_2010'!AH281</f>
        <v>SE</v>
      </c>
      <c r="CB4" s="6" t="str">
        <f>'Aggregated Balance-IND_2010'!AI281</f>
        <v>SI</v>
      </c>
      <c r="CC4" s="6" t="str">
        <f>'Aggregated Balance-IND_2010'!AJ281</f>
        <v>SK</v>
      </c>
      <c r="CD4" s="6" t="str">
        <f>'Aggregated Balance-IND_2010'!AK281</f>
        <v>UK</v>
      </c>
      <c r="CE4" s="6" t="str">
        <f>'Aggregated Balance-IND_2010'!AL281</f>
        <v>AL</v>
      </c>
      <c r="CF4" s="6" t="str">
        <f>'Aggregated Balance-IND_2010'!AM281</f>
        <v>BA</v>
      </c>
      <c r="CG4" s="6" t="str">
        <f>'Aggregated Balance-IND_2010'!AN281</f>
        <v>KS</v>
      </c>
      <c r="CH4" s="6" t="str">
        <f>'Aggregated Balance-IND_2010'!AO281</f>
        <v>ME</v>
      </c>
      <c r="CI4" s="6" t="str">
        <f>'Aggregated Balance-IND_2010'!AP281</f>
        <v>MK</v>
      </c>
      <c r="CJ4" s="6" t="str">
        <f>'Aggregated Balance-IND_2010'!AQ281</f>
        <v>RS</v>
      </c>
      <c r="CL4" s="55" t="s">
        <v>287</v>
      </c>
      <c r="CM4" s="6" t="s">
        <v>21</v>
      </c>
      <c r="CN4" s="6" t="s">
        <v>22</v>
      </c>
      <c r="CO4" s="6" t="s">
        <v>23</v>
      </c>
      <c r="CP4" s="6" t="s">
        <v>289</v>
      </c>
      <c r="CQ4" s="6" t="s">
        <v>24</v>
      </c>
      <c r="CR4" s="6" t="s">
        <v>25</v>
      </c>
      <c r="CS4" s="6" t="s">
        <v>26</v>
      </c>
      <c r="CT4" s="6" t="s">
        <v>27</v>
      </c>
      <c r="CU4" s="6" t="s">
        <v>28</v>
      </c>
      <c r="CV4" s="6" t="s">
        <v>29</v>
      </c>
      <c r="CW4" s="6" t="s">
        <v>30</v>
      </c>
      <c r="CX4" s="6" t="s">
        <v>31</v>
      </c>
      <c r="CY4" s="6" t="s">
        <v>32</v>
      </c>
      <c r="CZ4" s="6" t="s">
        <v>33</v>
      </c>
      <c r="DA4" s="6" t="s">
        <v>34</v>
      </c>
      <c r="DB4" s="6" t="s">
        <v>35</v>
      </c>
      <c r="DC4" s="6" t="s">
        <v>36</v>
      </c>
      <c r="DD4" s="6" t="s">
        <v>37</v>
      </c>
      <c r="DE4" s="6" t="s">
        <v>38</v>
      </c>
      <c r="DF4" s="6" t="s">
        <v>39</v>
      </c>
      <c r="DG4" s="6" t="s">
        <v>40</v>
      </c>
      <c r="DH4" s="6" t="s">
        <v>43</v>
      </c>
      <c r="DI4" s="6" t="s">
        <v>44</v>
      </c>
      <c r="DJ4" s="6" t="s">
        <v>45</v>
      </c>
      <c r="DK4" s="6" t="s">
        <v>46</v>
      </c>
      <c r="DL4" s="6" t="s">
        <v>47</v>
      </c>
      <c r="DM4" s="6" t="s">
        <v>48</v>
      </c>
      <c r="DN4" s="6" t="s">
        <v>50</v>
      </c>
      <c r="DO4" s="6" t="s">
        <v>51</v>
      </c>
      <c r="DP4" s="6" t="s">
        <v>52</v>
      </c>
      <c r="DQ4" s="6" t="s">
        <v>53</v>
      </c>
      <c r="DR4" s="6" t="s">
        <v>290</v>
      </c>
      <c r="DS4" s="6" t="s">
        <v>291</v>
      </c>
      <c r="DT4" s="6" t="s">
        <v>292</v>
      </c>
      <c r="DU4" s="6" t="s">
        <v>41</v>
      </c>
      <c r="DV4" s="6" t="s">
        <v>42</v>
      </c>
      <c r="DW4" s="6" t="s">
        <v>49</v>
      </c>
      <c r="DZ4" s="6" t="s">
        <v>21</v>
      </c>
      <c r="EA4" s="6" t="s">
        <v>22</v>
      </c>
      <c r="EB4" s="6" t="s">
        <v>23</v>
      </c>
      <c r="EC4" s="6" t="s">
        <v>289</v>
      </c>
      <c r="ED4" s="6" t="s">
        <v>24</v>
      </c>
      <c r="EE4" s="6" t="s">
        <v>25</v>
      </c>
      <c r="EF4" s="6" t="s">
        <v>26</v>
      </c>
      <c r="EG4" s="6" t="s">
        <v>27</v>
      </c>
      <c r="EH4" s="6" t="s">
        <v>28</v>
      </c>
      <c r="EI4" s="6" t="s">
        <v>29</v>
      </c>
      <c r="EJ4" s="6" t="s">
        <v>30</v>
      </c>
      <c r="EK4" s="6" t="s">
        <v>31</v>
      </c>
      <c r="EL4" s="6" t="s">
        <v>32</v>
      </c>
      <c r="EM4" s="6" t="s">
        <v>33</v>
      </c>
      <c r="EN4" s="6" t="s">
        <v>34</v>
      </c>
      <c r="EO4" s="6" t="s">
        <v>35</v>
      </c>
      <c r="EP4" s="6" t="s">
        <v>36</v>
      </c>
      <c r="EQ4" s="6" t="s">
        <v>37</v>
      </c>
      <c r="ER4" s="6" t="s">
        <v>38</v>
      </c>
      <c r="ES4" s="6" t="s">
        <v>39</v>
      </c>
      <c r="ET4" s="6" t="s">
        <v>40</v>
      </c>
      <c r="EU4" s="6" t="s">
        <v>43</v>
      </c>
      <c r="EV4" s="6" t="s">
        <v>44</v>
      </c>
      <c r="EW4" s="6" t="s">
        <v>45</v>
      </c>
      <c r="EX4" s="6" t="s">
        <v>46</v>
      </c>
      <c r="EY4" s="6" t="s">
        <v>47</v>
      </c>
      <c r="EZ4" s="6" t="s">
        <v>48</v>
      </c>
      <c r="FA4" s="6" t="s">
        <v>50</v>
      </c>
      <c r="FB4" s="6" t="s">
        <v>51</v>
      </c>
      <c r="FC4" s="6" t="s">
        <v>52</v>
      </c>
      <c r="FD4" s="6" t="s">
        <v>53</v>
      </c>
      <c r="FE4" s="6" t="s">
        <v>290</v>
      </c>
      <c r="FF4" s="6" t="s">
        <v>291</v>
      </c>
      <c r="FG4" s="6" t="s">
        <v>292</v>
      </c>
      <c r="FH4" s="6" t="s">
        <v>41</v>
      </c>
      <c r="FI4" s="6" t="s">
        <v>42</v>
      </c>
      <c r="FJ4" s="6" t="s">
        <v>49</v>
      </c>
      <c r="FL4" s="54"/>
      <c r="FM4" s="54"/>
      <c r="FN4" s="54"/>
      <c r="FO4" s="54"/>
      <c r="FP4" s="54"/>
      <c r="FQ4" s="54"/>
    </row>
    <row r="5" spans="1:173">
      <c r="A5" s="1" t="s">
        <v>1376</v>
      </c>
      <c r="E5" s="20"/>
      <c r="G5" t="str">
        <f>AX5</f>
        <v>INDCOA</v>
      </c>
      <c r="H5" s="41">
        <f>IF(AZ$18=0,0,(AZ5-CM5-AU22-CM22)/AZ$18)</f>
        <v>0</v>
      </c>
      <c r="I5" s="41">
        <f t="shared" ref="I5:AR12" si="1">IF(BA$18=0,0,(BA5-CN5-AV22-CN22)/BA$18)</f>
        <v>0</v>
      </c>
      <c r="J5" s="41">
        <f t="shared" si="1"/>
        <v>0</v>
      </c>
      <c r="K5" s="41">
        <f t="shared" si="1"/>
        <v>0</v>
      </c>
      <c r="L5" s="41">
        <f t="shared" si="1"/>
        <v>0</v>
      </c>
      <c r="M5" s="41">
        <f t="shared" si="1"/>
        <v>0</v>
      </c>
      <c r="N5" s="41">
        <f t="shared" si="1"/>
        <v>0</v>
      </c>
      <c r="O5" s="41">
        <f t="shared" si="1"/>
        <v>0</v>
      </c>
      <c r="P5" s="41">
        <f t="shared" si="1"/>
        <v>0</v>
      </c>
      <c r="Q5" s="41">
        <f t="shared" si="1"/>
        <v>0</v>
      </c>
      <c r="R5" s="41">
        <f t="shared" si="1"/>
        <v>0</v>
      </c>
      <c r="S5" s="41">
        <f t="shared" si="1"/>
        <v>0</v>
      </c>
      <c r="T5" s="41">
        <f t="shared" si="1"/>
        <v>0</v>
      </c>
      <c r="U5" s="41">
        <f t="shared" si="1"/>
        <v>0</v>
      </c>
      <c r="V5" s="41">
        <f t="shared" si="1"/>
        <v>0</v>
      </c>
      <c r="W5" s="41">
        <f t="shared" si="1"/>
        <v>0</v>
      </c>
      <c r="X5" s="41">
        <f t="shared" si="1"/>
        <v>0</v>
      </c>
      <c r="Y5" s="41">
        <f t="shared" si="1"/>
        <v>0</v>
      </c>
      <c r="Z5" s="41">
        <f t="shared" si="1"/>
        <v>0</v>
      </c>
      <c r="AA5" s="41">
        <f t="shared" si="1"/>
        <v>0</v>
      </c>
      <c r="AB5" s="41">
        <f t="shared" si="1"/>
        <v>0</v>
      </c>
      <c r="AC5" s="41">
        <f t="shared" si="1"/>
        <v>0</v>
      </c>
      <c r="AD5" s="41">
        <f t="shared" si="1"/>
        <v>0</v>
      </c>
      <c r="AE5" s="41">
        <f t="shared" si="1"/>
        <v>0</v>
      </c>
      <c r="AF5" s="41">
        <f t="shared" si="1"/>
        <v>0</v>
      </c>
      <c r="AG5" s="41">
        <f t="shared" si="1"/>
        <v>0</v>
      </c>
      <c r="AH5" s="41">
        <f t="shared" si="1"/>
        <v>0</v>
      </c>
      <c r="AI5" s="41">
        <f t="shared" si="1"/>
        <v>0</v>
      </c>
      <c r="AJ5" s="41">
        <f t="shared" si="1"/>
        <v>0</v>
      </c>
      <c r="AK5" s="41">
        <f t="shared" si="1"/>
        <v>0</v>
      </c>
      <c r="AL5" s="41">
        <f t="shared" si="1"/>
        <v>0</v>
      </c>
      <c r="AM5" s="41">
        <f t="shared" si="1"/>
        <v>0</v>
      </c>
      <c r="AN5" s="41">
        <f t="shared" si="1"/>
        <v>0</v>
      </c>
      <c r="AO5" s="41">
        <f t="shared" si="1"/>
        <v>0</v>
      </c>
      <c r="AP5" s="41">
        <f t="shared" si="1"/>
        <v>0</v>
      </c>
      <c r="AQ5" s="41">
        <f t="shared" si="1"/>
        <v>0</v>
      </c>
      <c r="AR5" s="41">
        <f t="shared" si="1"/>
        <v>0</v>
      </c>
      <c r="AT5" t="str">
        <f>'Aggregated Balance-IND_2010'!A282</f>
        <v>B_101840</v>
      </c>
      <c r="AU5" t="str">
        <f>'Aggregated Balance-IND_2010'!B282</f>
        <v>Paper, Pulp and Print</v>
      </c>
      <c r="AV5" t="str">
        <f>'Aggregated Balance-IND_2010'!C282</f>
        <v>PJ</v>
      </c>
      <c r="AW5" t="str">
        <f>'Aggregated Balance-IND_2010'!D282</f>
        <v>'2010</v>
      </c>
      <c r="AX5" t="str">
        <f>'Aggregated Balance-IND_2010'!E282</f>
        <v>INDCOA</v>
      </c>
      <c r="AY5" t="str">
        <f>'Aggregated Balance-IND_2010'!F282</f>
        <v>Hard Coal (IND)</v>
      </c>
      <c r="AZ5" s="186">
        <f>'Aggregated Balance-IND_2010'!G282</f>
        <v>2.565</v>
      </c>
      <c r="BA5" s="186">
        <f>'Aggregated Balance-IND_2010'!H282</f>
        <v>1.007</v>
      </c>
      <c r="BB5" s="186">
        <f>'Aggregated Balance-IND_2010'!I282</f>
        <v>0</v>
      </c>
      <c r="BC5" s="186">
        <f>'Aggregated Balance-IND_2010'!J282</f>
        <v>0</v>
      </c>
      <c r="BD5" s="186">
        <f>'Aggregated Balance-IND_2010'!K282</f>
        <v>0</v>
      </c>
      <c r="BE5" s="186">
        <f>'Aggregated Balance-IND_2010'!L282</f>
        <v>0.394</v>
      </c>
      <c r="BF5" s="186">
        <f>'Aggregated Balance-IND_2010'!M282</f>
        <v>11.604</v>
      </c>
      <c r="BG5" s="186">
        <f>'Aggregated Balance-IND_2010'!N282</f>
        <v>0</v>
      </c>
      <c r="BH5" s="186">
        <f>'Aggregated Balance-IND_2010'!O282</f>
        <v>0</v>
      </c>
      <c r="BI5" s="186">
        <f>'Aggregated Balance-IND_2010'!P282</f>
        <v>0</v>
      </c>
      <c r="BJ5" s="186">
        <f>'Aggregated Balance-IND_2010'!Q282</f>
        <v>0</v>
      </c>
      <c r="BK5" s="186">
        <f>'Aggregated Balance-IND_2010'!R282</f>
        <v>0.552</v>
      </c>
      <c r="BL5" s="186">
        <f>'Aggregated Balance-IND_2010'!S282</f>
        <v>1.144</v>
      </c>
      <c r="BM5" s="186">
        <f>'Aggregated Balance-IND_2010'!T282</f>
        <v>0</v>
      </c>
      <c r="BN5" s="186">
        <f>'Aggregated Balance-IND_2010'!U282</f>
        <v>0</v>
      </c>
      <c r="BO5" s="186">
        <f>'Aggregated Balance-IND_2010'!V282</f>
        <v>0</v>
      </c>
      <c r="BP5" s="186">
        <f>'Aggregated Balance-IND_2010'!W282</f>
        <v>0</v>
      </c>
      <c r="BQ5" s="186">
        <f>'Aggregated Balance-IND_2010'!X282</f>
        <v>0</v>
      </c>
      <c r="BR5" s="186">
        <f>'Aggregated Balance-IND_2010'!Y282</f>
        <v>0</v>
      </c>
      <c r="BS5" s="186">
        <f>'Aggregated Balance-IND_2010'!Z282</f>
        <v>0</v>
      </c>
      <c r="BT5" s="186">
        <f>'Aggregated Balance-IND_2010'!AA282</f>
        <v>0</v>
      </c>
      <c r="BU5" s="186">
        <f>'Aggregated Balance-IND_2010'!AB282</f>
        <v>0</v>
      </c>
      <c r="BV5" s="186">
        <f>'Aggregated Balance-IND_2010'!AC282</f>
        <v>0</v>
      </c>
      <c r="BW5" s="186">
        <f>'Aggregated Balance-IND_2010'!AD282</f>
        <v>0</v>
      </c>
      <c r="BX5" s="186">
        <f>'Aggregated Balance-IND_2010'!AE282</f>
        <v>9.95</v>
      </c>
      <c r="BY5" s="186">
        <f>'Aggregated Balance-IND_2010'!AF282</f>
        <v>0</v>
      </c>
      <c r="BZ5" s="186">
        <f>'Aggregated Balance-IND_2010'!AG282</f>
        <v>0</v>
      </c>
      <c r="CA5" s="186">
        <f>'Aggregated Balance-IND_2010'!AH282</f>
        <v>0.269</v>
      </c>
      <c r="CB5" s="186">
        <f>'Aggregated Balance-IND_2010'!AI282</f>
        <v>0.662</v>
      </c>
      <c r="CC5" s="186">
        <f>'Aggregated Balance-IND_2010'!AJ282</f>
        <v>0.335</v>
      </c>
      <c r="CD5" s="186">
        <f>'Aggregated Balance-IND_2010'!AK282</f>
        <v>3.235</v>
      </c>
      <c r="CE5" s="186">
        <f>'Aggregated Balance-IND_2010'!AL282</f>
        <v>0</v>
      </c>
      <c r="CF5" s="186">
        <f>'Aggregated Balance-IND_2010'!AM282</f>
        <v>0</v>
      </c>
      <c r="CG5" s="186">
        <f>'Aggregated Balance-IND_2010'!AN282</f>
        <v>0</v>
      </c>
      <c r="CH5" s="186">
        <f>'Aggregated Balance-IND_2010'!AO282</f>
        <v>0</v>
      </c>
      <c r="CI5" s="186">
        <f>'Aggregated Balance-IND_2010'!AP282</f>
        <v>0</v>
      </c>
      <c r="CJ5" s="186">
        <f>'Aggregated Balance-IND_2010'!AQ282</f>
        <v>0</v>
      </c>
      <c r="CL5" s="189" t="s">
        <v>228</v>
      </c>
      <c r="CM5" s="190">
        <f>IF(SUM(AZ$5:AZ$6)=0,0,'AutoProd-CHP'!E137*AZ5/SUM(AZ$5:AZ$6))</f>
        <v>2.3821373265421</v>
      </c>
      <c r="CN5" s="190">
        <f>IF(SUM(BA$5:BA$6)=0,0,'AutoProd-CHP'!F137*BA5/SUM(BA$5:BA$6))</f>
        <v>0</v>
      </c>
      <c r="CO5" s="190">
        <f>IF(SUM(BB$5:BB$6)=0,0,'AutoProd-CHP'!G137*BB5/SUM(BB$5:BB$6))</f>
        <v>0</v>
      </c>
      <c r="CP5" s="190">
        <f>IF(SUM(BC$5:BC$6)=0,0,'AutoProd-CHP'!H137*BC5/SUM(BC$5:BC$6))</f>
        <v>0</v>
      </c>
      <c r="CQ5" s="190">
        <f>IF(SUM(BD$5:BD$6)=0,0,'AutoProd-CHP'!I137*BD5/SUM(BD$5:BD$6))</f>
        <v>0</v>
      </c>
      <c r="CR5" s="190">
        <f>IF(SUM(BE$5:BE$6)=0,0,'AutoProd-CHP'!J137*BE5/SUM(BE$5:BE$6))</f>
        <v>0</v>
      </c>
      <c r="CS5" s="190">
        <f>IF(SUM(BF$5:BF$6)=0,0,'AutoProd-CHP'!K137*BF5/SUM(BF$5:BF$6))</f>
        <v>0</v>
      </c>
      <c r="CT5" s="190">
        <f>IF(SUM(BG$5:BG$6)=0,0,'AutoProd-CHP'!L137*BG5/SUM(BG$5:BG$6))</f>
        <v>0</v>
      </c>
      <c r="CU5" s="190">
        <f>IF(SUM(BH$5:BH$6)=0,0,'AutoProd-CHP'!M137*BH5/SUM(BH$5:BH$6))</f>
        <v>0</v>
      </c>
      <c r="CV5" s="190">
        <f>IF(SUM(BI$5:BI$6)=0,0,'AutoProd-CHP'!N137*BI5/SUM(BI$5:BI$6))</f>
        <v>0</v>
      </c>
      <c r="CW5" s="190">
        <f>IF(SUM(BJ$5:BJ$6)=0,0,'AutoProd-CHP'!O137*BJ5/SUM(BJ$5:BJ$6))</f>
        <v>0</v>
      </c>
      <c r="CX5" s="190">
        <f>IF(SUM(BK$5:BK$6)=0,0,'AutoProd-CHP'!P137*BK5/SUM(BK$5:BK$6))</f>
        <v>0.391460206548461</v>
      </c>
      <c r="CY5" s="190">
        <f>IF(SUM(BL$5:BL$6)=0,0,'AutoProd-CHP'!Q137*BL5/SUM(BL$5:BL$6))</f>
        <v>0</v>
      </c>
      <c r="CZ5" s="190">
        <f>IF(SUM(BM$5:BM$6)=0,0,'AutoProd-CHP'!R137*BM5/SUM(BM$5:BM$6))</f>
        <v>0</v>
      </c>
      <c r="DA5" s="190">
        <f>IF(SUM(BN$5:BN$6)=0,0,'AutoProd-CHP'!S137*BN5/SUM(BN$5:BN$6))</f>
        <v>0</v>
      </c>
      <c r="DB5" s="190">
        <f>IF(SUM(BO$5:BO$6)=0,0,'AutoProd-CHP'!T137*BO5/SUM(BO$5:BO$6))</f>
        <v>0</v>
      </c>
      <c r="DC5" s="190">
        <f>IF(SUM(BP$5:BP$6)=0,0,'AutoProd-CHP'!U137*BP5/SUM(BP$5:BP$6))</f>
        <v>0</v>
      </c>
      <c r="DD5" s="190">
        <f>IF(SUM(BQ$5:BQ$6)=0,0,'AutoProd-CHP'!V137*BQ5/SUM(BQ$5:BQ$6))</f>
        <v>0</v>
      </c>
      <c r="DE5" s="190">
        <f>IF(SUM(BR$5:BR$6)=0,0,'AutoProd-CHP'!W137*BR5/SUM(BR$5:BR$6))</f>
        <v>0</v>
      </c>
      <c r="DF5" s="190">
        <f>IF(SUM(BS$5:BS$6)=0,0,'AutoProd-CHP'!X137*BS5/SUM(BS$5:BS$6))</f>
        <v>0</v>
      </c>
      <c r="DG5" s="190">
        <f>IF(SUM(BT$5:BT$6)=0,0,'AutoProd-CHP'!Y137*BT5/SUM(BT$5:BT$6))</f>
        <v>0</v>
      </c>
      <c r="DH5" s="190">
        <f>IF(SUM(BU$5:BU$6)=0,0,'AutoProd-CHP'!Z137*BU5/SUM(BU$5:BU$6))</f>
        <v>0</v>
      </c>
      <c r="DI5" s="190">
        <f>IF(SUM(BV$5:BV$6)=0,0,'AutoProd-CHP'!AA137*BV5/SUM(BV$5:BV$6))</f>
        <v>0</v>
      </c>
      <c r="DJ5" s="190">
        <f>IF(SUM(BW$5:BW$6)=0,0,'AutoProd-CHP'!AB137*BW5/SUM(BW$5:BW$6))</f>
        <v>0</v>
      </c>
      <c r="DK5" s="190">
        <f>IF(SUM(BX$5:BX$6)=0,0,'AutoProd-CHP'!AC137*BX5/SUM(BX$5:BX$6))</f>
        <v>9.18158301430705</v>
      </c>
      <c r="DL5" s="190">
        <f>IF(SUM(BY$5:BY$6)=0,0,'AutoProd-CHP'!AD137*BY5/SUM(BY$5:BY$6))</f>
        <v>0</v>
      </c>
      <c r="DM5" s="190">
        <f>IF(SUM(BZ$5:BZ$6)=0,0,'AutoProd-CHP'!AE137*BZ5/SUM(BZ$5:BZ$6))</f>
        <v>0</v>
      </c>
      <c r="DN5" s="190">
        <f>IF(SUM(CA$5:CA$6)=0,0,'AutoProd-CHP'!AF137*CA5/SUM(CA$5:CA$6))</f>
        <v>0</v>
      </c>
      <c r="DO5" s="190">
        <f>IF(SUM(CB$5:CB$6)=0,0,'AutoProd-CHP'!AG137*CB5/SUM(CB$5:CB$6))</f>
        <v>0.622163794247335</v>
      </c>
      <c r="DP5" s="190">
        <f>IF(SUM(CC$5:CC$6)=0,0,'AutoProd-CHP'!AH137*CC5/SUM(CC$5:CC$6))</f>
        <v>0</v>
      </c>
      <c r="DQ5" s="190">
        <f>IF(SUM(CD$5:CD$6)=0,0,'AutoProd-CHP'!AI137*CD5/SUM(CD$5:CD$6))</f>
        <v>0</v>
      </c>
      <c r="DR5" s="190">
        <f>IF(SUM(CE$5:CE$6)=0,0,'AutoProd-CHP'!AJ137*CE5/SUM(CE$5:CE$6))</f>
        <v>0</v>
      </c>
      <c r="DS5" s="190">
        <f>IF(SUM(CF$5:CF$6)=0,0,'AutoProd-CHP'!AK137*CF5/SUM(CF$5:CF$6))</f>
        <v>0</v>
      </c>
      <c r="DT5" s="190">
        <f>IF(SUM(CG$5:CG$6)=0,0,'AutoProd-CHP'!AL137*CG5/SUM(CG$5:CG$6))</f>
        <v>0</v>
      </c>
      <c r="DU5" s="190">
        <f>IF(SUM(CH$5:CH$6)=0,0,'AutoProd-CHP'!AM137*CH5/SUM(CH$5:CH$6))</f>
        <v>0</v>
      </c>
      <c r="DV5" s="190">
        <f>IF(SUM(CI$5:CI$6)=0,0,'AutoProd-CHP'!AN137*CI5/SUM(CI$5:CI$6))</f>
        <v>0</v>
      </c>
      <c r="DW5" s="190">
        <f>IF(SUM(CJ$5:CJ$6)=0,0,'AutoProd-CHP'!AO137*CJ5/SUM(CJ$5:CJ$6))</f>
        <v>0</v>
      </c>
      <c r="DY5" s="194" t="s">
        <v>1416</v>
      </c>
      <c r="DZ5" s="72" t="str">
        <f>IF((SUM(AZ5:AZ6)-'AutoProd-CHP'!E137)&lt;0,(SUM(AZ5:AZ6)-'AutoProd-CHP'!E137),"")</f>
        <v/>
      </c>
      <c r="EA5" s="72" t="str">
        <f>IF((SUM(BA5:BA6)-'AutoProd-CHP'!F137)&lt;0,(SUM(BA5:BA6)-'AutoProd-CHP'!F137),"")</f>
        <v/>
      </c>
      <c r="EB5" s="72" t="str">
        <f>IF((SUM(BB5:BB6)-'AutoProd-CHP'!G137)&lt;0,(SUM(BB5:BB6)-'AutoProd-CHP'!G137),"")</f>
        <v/>
      </c>
      <c r="EC5" s="72" t="str">
        <f>IF((SUM(BC5:BC6)-'AutoProd-CHP'!H137)&lt;0,(SUM(BC5:BC6)-'AutoProd-CHP'!H137),"")</f>
        <v/>
      </c>
      <c r="ED5" s="72" t="str">
        <f>IF((SUM(BD5:BD6)-'AutoProd-CHP'!I137)&lt;0,(SUM(BD5:BD6)-'AutoProd-CHP'!I137),"")</f>
        <v/>
      </c>
      <c r="EE5" s="72" t="str">
        <f>IF((SUM(BE5:BE6)-'AutoProd-CHP'!J137)&lt;0,(SUM(BE5:BE6)-'AutoProd-CHP'!J137),"")</f>
        <v/>
      </c>
      <c r="EF5" s="72" t="str">
        <f>IF((SUM(BF5:BF6)-'AutoProd-CHP'!K137)&lt;0,(SUM(BF5:BF6)-'AutoProd-CHP'!K137),"")</f>
        <v/>
      </c>
      <c r="EG5" s="72" t="str">
        <f>IF((SUM(BG5:BG6)-'AutoProd-CHP'!L137)&lt;0,(SUM(BG5:BG6)-'AutoProd-CHP'!L137),"")</f>
        <v/>
      </c>
      <c r="EH5" s="72" t="str">
        <f>IF((SUM(BH5:BH6)-'AutoProd-CHP'!M137)&lt;0,(SUM(BH5:BH6)-'AutoProd-CHP'!M137),"")</f>
        <v/>
      </c>
      <c r="EI5" s="72" t="str">
        <f>IF((SUM(BI5:BI6)-'AutoProd-CHP'!N137)&lt;0,(SUM(BI5:BI6)-'AutoProd-CHP'!N137),"")</f>
        <v/>
      </c>
      <c r="EJ5" s="72" t="str">
        <f>IF((SUM(BJ5:BJ6)-'AutoProd-CHP'!O137)&lt;0,(SUM(BJ5:BJ6)-'AutoProd-CHP'!O137),"")</f>
        <v/>
      </c>
      <c r="EK5" s="72" t="str">
        <f>IF((SUM(BK5:BK6)-'AutoProd-CHP'!P137)&lt;0,(SUM(BK5:BK6)-'AutoProd-CHP'!P137),"")</f>
        <v/>
      </c>
      <c r="EL5" s="72" t="str">
        <f>IF((SUM(BL5:BL6)-'AutoProd-CHP'!Q137)&lt;0,(SUM(BL5:BL6)-'AutoProd-CHP'!Q137),"")</f>
        <v/>
      </c>
      <c r="EM5" s="72" t="str">
        <f>IF((SUM(BM5:BM6)-'AutoProd-CHP'!R137)&lt;0,(SUM(BM5:BM6)-'AutoProd-CHP'!R137),"")</f>
        <v/>
      </c>
      <c r="EN5" s="72" t="str">
        <f>IF((SUM(BN5:BN6)-'AutoProd-CHP'!S137)&lt;0,(SUM(BN5:BN6)-'AutoProd-CHP'!S137),"")</f>
        <v/>
      </c>
      <c r="EO5" s="72" t="str">
        <f>IF((SUM(BO5:BO6)-'AutoProd-CHP'!T137)&lt;0,(SUM(BO5:BO6)-'AutoProd-CHP'!T137),"")</f>
        <v/>
      </c>
      <c r="EP5" s="72" t="str">
        <f>IF((SUM(BP5:BP6)-'AutoProd-CHP'!U137)&lt;0,(SUM(BP5:BP6)-'AutoProd-CHP'!U137),"")</f>
        <v/>
      </c>
      <c r="EQ5" s="72" t="str">
        <f>IF((SUM(BQ5:BQ6)-'AutoProd-CHP'!V137)&lt;0,(SUM(BQ5:BQ6)-'AutoProd-CHP'!V137),"")</f>
        <v/>
      </c>
      <c r="ER5" s="72" t="str">
        <f>IF((SUM(BR5:BR6)-'AutoProd-CHP'!W137)&lt;0,(SUM(BR5:BR6)-'AutoProd-CHP'!W137),"")</f>
        <v/>
      </c>
      <c r="ES5" s="72" t="str">
        <f>IF((SUM(BS5:BS6)-'AutoProd-CHP'!X137)&lt;0,(SUM(BS5:BS6)-'AutoProd-CHP'!X137),"")</f>
        <v/>
      </c>
      <c r="ET5" s="72" t="str">
        <f>IF((SUM(BT5:BT6)-'AutoProd-CHP'!Y137)&lt;0,(SUM(BT5:BT6)-'AutoProd-CHP'!Y137),"")</f>
        <v/>
      </c>
      <c r="EU5" s="72" t="str">
        <f>IF((SUM(BU5:BU6)-'AutoProd-CHP'!Z137)&lt;0,(SUM(BU5:BU6)-'AutoProd-CHP'!Z137),"")</f>
        <v/>
      </c>
      <c r="EV5" s="72" t="str">
        <f>IF((SUM(BV5:BV6)-'AutoProd-CHP'!AA137)&lt;0,(SUM(BV5:BV6)-'AutoProd-CHP'!AA137),"")</f>
        <v/>
      </c>
      <c r="EW5" s="72" t="str">
        <f>IF((SUM(BW5:BW6)-'AutoProd-CHP'!AB137)&lt;0,(SUM(BW5:BW6)-'AutoProd-CHP'!AB137),"")</f>
        <v/>
      </c>
      <c r="EX5" s="72" t="str">
        <f>IF((SUM(BX5:BX6)-'AutoProd-CHP'!AC137)&lt;0,(SUM(BX5:BX6)-'AutoProd-CHP'!AC137),"")</f>
        <v/>
      </c>
      <c r="EY5" s="72" t="str">
        <f>IF((SUM(BY5:BY6)-'AutoProd-CHP'!AD137)&lt;0,(SUM(BY5:BY6)-'AutoProd-CHP'!AD137),"")</f>
        <v/>
      </c>
      <c r="EZ5" s="72" t="str">
        <f>IF((SUM(BZ5:BZ6)-'AutoProd-CHP'!AE137)&lt;0,(SUM(BZ5:BZ6)-'AutoProd-CHP'!AE137),"")</f>
        <v/>
      </c>
      <c r="FA5" s="72" t="str">
        <f>IF((SUM(CA5:CA6)-'AutoProd-CHP'!AF137)&lt;0,(SUM(CA5:CA6)-'AutoProd-CHP'!AF137),"")</f>
        <v/>
      </c>
      <c r="FB5" s="72" t="str">
        <f>IF((SUM(CB5:CB6)-'AutoProd-CHP'!AG137)&lt;0,(SUM(CB5:CB6)-'AutoProd-CHP'!AG137),"")</f>
        <v/>
      </c>
      <c r="FC5" s="72" t="str">
        <f>IF((SUM(CC5:CC6)-'AutoProd-CHP'!AH137)&lt;0,(SUM(CC5:CC6)-'AutoProd-CHP'!AH137),"")</f>
        <v/>
      </c>
      <c r="FD5" s="72" t="str">
        <f>IF((SUM(CD5:CD6)-'AutoProd-CHP'!AI137)&lt;0,(SUM(CD5:CD6)-'AutoProd-CHP'!AI137),"")</f>
        <v/>
      </c>
      <c r="FE5" s="72" t="str">
        <f>IF((SUM(CE5:CE6)-'AutoProd-CHP'!AJ137)&lt;0,(SUM(CE5:CE6)-'AutoProd-CHP'!AJ137),"")</f>
        <v/>
      </c>
      <c r="FF5" s="72" t="str">
        <f>IF((SUM(CF5:CF6)-'AutoProd-CHP'!AK137)&lt;0,(SUM(CF5:CF6)-'AutoProd-CHP'!AK137),"")</f>
        <v/>
      </c>
      <c r="FG5" s="72" t="str">
        <f>IF((SUM(CG5:CG6)-'AutoProd-CHP'!AL137)&lt;0,(SUM(CG5:CG6)-'AutoProd-CHP'!AL137),"")</f>
        <v/>
      </c>
      <c r="FH5" s="72" t="str">
        <f>IF((SUM(CH5:CH6)-'AutoProd-CHP'!AM137)&lt;0,(SUM(CH5:CH6)-'AutoProd-CHP'!AM137),"")</f>
        <v/>
      </c>
      <c r="FI5" s="72" t="str">
        <f>IF((SUM(CI5:CI6)-'AutoProd-CHP'!AN137)&lt;0,(SUM(CI5:CI6)-'AutoProd-CHP'!AN137),"")</f>
        <v/>
      </c>
      <c r="FJ5" s="72" t="str">
        <f>IF((SUM(CJ5:CJ6)-'AutoProd-CHP'!AO137)&lt;0,(SUM(CJ5:CJ6)-'AutoProd-CHP'!AO137),"")</f>
        <v/>
      </c>
      <c r="FL5" s="54"/>
      <c r="FM5" s="54"/>
      <c r="FN5" s="54"/>
      <c r="FO5" s="54"/>
      <c r="FP5" s="54"/>
      <c r="FQ5" s="54"/>
    </row>
    <row r="6" ht="17.25" customHeight="1" spans="1:173">
      <c r="A6" s="23" t="s">
        <v>1485</v>
      </c>
      <c r="B6" s="23"/>
      <c r="C6" s="23"/>
      <c r="D6" s="23"/>
      <c r="E6" s="23"/>
      <c r="G6" t="str">
        <f t="shared" ref="G6:G16" si="2">AX6</f>
        <v>INDCOL</v>
      </c>
      <c r="H6" s="41">
        <f t="shared" ref="H6:H14" si="3">IF(AZ$18=0,0,(AZ6-CM6-AU23-CM23)/AZ$18)</f>
        <v>0</v>
      </c>
      <c r="I6" s="41">
        <f t="shared" si="1"/>
        <v>0</v>
      </c>
      <c r="J6" s="41">
        <f t="shared" si="1"/>
        <v>0</v>
      </c>
      <c r="K6" s="41">
        <f t="shared" si="1"/>
        <v>0</v>
      </c>
      <c r="L6" s="41">
        <f t="shared" si="1"/>
        <v>0</v>
      </c>
      <c r="M6" s="41">
        <f t="shared" si="1"/>
        <v>0</v>
      </c>
      <c r="N6" s="41">
        <f t="shared" si="1"/>
        <v>0</v>
      </c>
      <c r="O6" s="41">
        <f t="shared" si="1"/>
        <v>0</v>
      </c>
      <c r="P6" s="41">
        <f t="shared" si="1"/>
        <v>0</v>
      </c>
      <c r="Q6" s="41">
        <f t="shared" si="1"/>
        <v>0</v>
      </c>
      <c r="R6" s="41">
        <f t="shared" si="1"/>
        <v>0</v>
      </c>
      <c r="S6" s="41">
        <f t="shared" si="1"/>
        <v>0</v>
      </c>
      <c r="T6" s="41">
        <f t="shared" si="1"/>
        <v>0</v>
      </c>
      <c r="U6" s="41">
        <f t="shared" si="1"/>
        <v>0</v>
      </c>
      <c r="V6" s="41">
        <f t="shared" si="1"/>
        <v>0</v>
      </c>
      <c r="W6" s="41">
        <f t="shared" si="1"/>
        <v>0</v>
      </c>
      <c r="X6" s="41">
        <f t="shared" si="1"/>
        <v>0</v>
      </c>
      <c r="Y6" s="41">
        <f t="shared" si="1"/>
        <v>0</v>
      </c>
      <c r="Z6" s="41">
        <f t="shared" si="1"/>
        <v>0</v>
      </c>
      <c r="AA6" s="41">
        <f t="shared" si="1"/>
        <v>0</v>
      </c>
      <c r="AB6" s="41">
        <f t="shared" si="1"/>
        <v>0</v>
      </c>
      <c r="AC6" s="41">
        <f t="shared" si="1"/>
        <v>0</v>
      </c>
      <c r="AD6" s="41">
        <f t="shared" si="1"/>
        <v>0</v>
      </c>
      <c r="AE6" s="41">
        <f t="shared" si="1"/>
        <v>0</v>
      </c>
      <c r="AF6" s="41">
        <f t="shared" si="1"/>
        <v>0</v>
      </c>
      <c r="AG6" s="41">
        <f t="shared" si="1"/>
        <v>0</v>
      </c>
      <c r="AH6" s="41">
        <f t="shared" si="1"/>
        <v>0</v>
      </c>
      <c r="AI6" s="41">
        <f t="shared" si="1"/>
        <v>0</v>
      </c>
      <c r="AJ6" s="41">
        <f t="shared" si="1"/>
        <v>0</v>
      </c>
      <c r="AK6" s="41">
        <f t="shared" si="1"/>
        <v>0</v>
      </c>
      <c r="AL6" s="41">
        <f t="shared" si="1"/>
        <v>0</v>
      </c>
      <c r="AM6" s="41">
        <f t="shared" si="1"/>
        <v>0</v>
      </c>
      <c r="AN6" s="41">
        <f t="shared" si="1"/>
        <v>0</v>
      </c>
      <c r="AO6" s="41">
        <f t="shared" si="1"/>
        <v>0</v>
      </c>
      <c r="AP6" s="41">
        <f t="shared" si="1"/>
        <v>0</v>
      </c>
      <c r="AQ6" s="41">
        <f t="shared" si="1"/>
        <v>0</v>
      </c>
      <c r="AR6" s="41">
        <f t="shared" si="1"/>
        <v>0</v>
      </c>
      <c r="AT6" t="str">
        <f>'Aggregated Balance-IND_2010'!A283</f>
        <v>B_101840</v>
      </c>
      <c r="AU6" t="str">
        <f>'Aggregated Balance-IND_2010'!B283</f>
        <v>Paper, Pulp and Print</v>
      </c>
      <c r="AV6" t="str">
        <f>'Aggregated Balance-IND_2010'!C283</f>
        <v>PJ</v>
      </c>
      <c r="AW6" t="str">
        <f>'Aggregated Balance-IND_2010'!D283</f>
        <v>'2010</v>
      </c>
      <c r="AX6" t="str">
        <f>'Aggregated Balance-IND_2010'!E283</f>
        <v>INDCOL</v>
      </c>
      <c r="AY6" t="str">
        <f>'Aggregated Balance-IND_2010'!F283</f>
        <v>Lignite (IND)</v>
      </c>
      <c r="AZ6" s="186">
        <f>'Aggregated Balance-IND_2010'!G283</f>
        <v>0</v>
      </c>
      <c r="BA6" s="186">
        <f>'Aggregated Balance-IND_2010'!H283</f>
        <v>0</v>
      </c>
      <c r="BB6" s="186">
        <f>'Aggregated Balance-IND_2010'!I283</f>
        <v>0</v>
      </c>
      <c r="BC6" s="186">
        <f>'Aggregated Balance-IND_2010'!J283</f>
        <v>0</v>
      </c>
      <c r="BD6" s="186">
        <f>'Aggregated Balance-IND_2010'!K283</f>
        <v>0</v>
      </c>
      <c r="BE6" s="186">
        <f>'Aggregated Balance-IND_2010'!L283</f>
        <v>3.028</v>
      </c>
      <c r="BF6" s="186">
        <f>'Aggregated Balance-IND_2010'!M283</f>
        <v>0</v>
      </c>
      <c r="BG6" s="186">
        <f>'Aggregated Balance-IND_2010'!N283</f>
        <v>0</v>
      </c>
      <c r="BH6" s="186">
        <f>'Aggregated Balance-IND_2010'!O283</f>
        <v>0</v>
      </c>
      <c r="BI6" s="186">
        <f>'Aggregated Balance-IND_2010'!P283</f>
        <v>0</v>
      </c>
      <c r="BJ6" s="186">
        <f>'Aggregated Balance-IND_2010'!Q283</f>
        <v>0</v>
      </c>
      <c r="BK6" s="186">
        <f>'Aggregated Balance-IND_2010'!R283</f>
        <v>6.929</v>
      </c>
      <c r="BL6" s="186">
        <f>'Aggregated Balance-IND_2010'!S283</f>
        <v>0</v>
      </c>
      <c r="BM6" s="186">
        <f>'Aggregated Balance-IND_2010'!T283</f>
        <v>0</v>
      </c>
      <c r="BN6" s="186">
        <f>'Aggregated Balance-IND_2010'!U283</f>
        <v>0</v>
      </c>
      <c r="BO6" s="186">
        <f>'Aggregated Balance-IND_2010'!V283</f>
        <v>0</v>
      </c>
      <c r="BP6" s="186">
        <f>'Aggregated Balance-IND_2010'!W283</f>
        <v>0</v>
      </c>
      <c r="BQ6" s="186">
        <f>'Aggregated Balance-IND_2010'!X283</f>
        <v>0</v>
      </c>
      <c r="BR6" s="186">
        <f>'Aggregated Balance-IND_2010'!Y283</f>
        <v>0</v>
      </c>
      <c r="BS6" s="186">
        <f>'Aggregated Balance-IND_2010'!Z283</f>
        <v>0</v>
      </c>
      <c r="BT6" s="186">
        <f>'Aggregated Balance-IND_2010'!AA283</f>
        <v>0</v>
      </c>
      <c r="BU6" s="186">
        <f>'Aggregated Balance-IND_2010'!AB283</f>
        <v>0</v>
      </c>
      <c r="BV6" s="186">
        <f>'Aggregated Balance-IND_2010'!AC283</f>
        <v>0</v>
      </c>
      <c r="BW6" s="186">
        <f>'Aggregated Balance-IND_2010'!AD283</f>
        <v>0</v>
      </c>
      <c r="BX6" s="186">
        <f>'Aggregated Balance-IND_2010'!AE283</f>
        <v>0</v>
      </c>
      <c r="BY6" s="186">
        <f>'Aggregated Balance-IND_2010'!AF283</f>
        <v>0</v>
      </c>
      <c r="BZ6" s="186">
        <f>'Aggregated Balance-IND_2010'!AG283</f>
        <v>0</v>
      </c>
      <c r="CA6" s="186">
        <f>'Aggregated Balance-IND_2010'!AH283</f>
        <v>0.032</v>
      </c>
      <c r="CB6" s="186">
        <f>'Aggregated Balance-IND_2010'!AI283</f>
        <v>0.166</v>
      </c>
      <c r="CC6" s="186">
        <f>'Aggregated Balance-IND_2010'!AJ283</f>
        <v>0.033</v>
      </c>
      <c r="CD6" s="186">
        <f>'Aggregated Balance-IND_2010'!AK283</f>
        <v>0</v>
      </c>
      <c r="CE6" s="186">
        <f>'Aggregated Balance-IND_2010'!AL283</f>
        <v>0</v>
      </c>
      <c r="CF6" s="186">
        <f>'Aggregated Balance-IND_2010'!AM283</f>
        <v>0</v>
      </c>
      <c r="CG6" s="186">
        <f>'Aggregated Balance-IND_2010'!AN283</f>
        <v>0</v>
      </c>
      <c r="CH6" s="186">
        <f>'Aggregated Balance-IND_2010'!AO283</f>
        <v>0</v>
      </c>
      <c r="CI6" s="186">
        <f>'Aggregated Balance-IND_2010'!AP283</f>
        <v>0</v>
      </c>
      <c r="CJ6" s="186">
        <f>'Aggregated Balance-IND_2010'!AQ283</f>
        <v>0.26</v>
      </c>
      <c r="CL6" s="189" t="s">
        <v>230</v>
      </c>
      <c r="CM6" s="31">
        <f>IF(SUM(AZ$5:AZ$6)=0,0,'AutoProd-CHP'!E137*AZ6/SUM(AZ$5:AZ$6))</f>
        <v>0</v>
      </c>
      <c r="CN6" s="31">
        <f>IF(SUM(BA$5:BA$6)=0,0,'AutoProd-CHP'!F137*BA6/SUM(BA$5:BA$6))</f>
        <v>0</v>
      </c>
      <c r="CO6" s="31">
        <f>IF(SUM(BB$5:BB$6)=0,0,'AutoProd-CHP'!G137*BB6/SUM(BB$5:BB$6))</f>
        <v>0</v>
      </c>
      <c r="CP6" s="31">
        <f>IF(SUM(BC$5:BC$6)=0,0,'AutoProd-CHP'!H137*BC6/SUM(BC$5:BC$6))</f>
        <v>0</v>
      </c>
      <c r="CQ6" s="31">
        <f>IF(SUM(BD$5:BD$6)=0,0,'AutoProd-CHP'!I137*BD6/SUM(BD$5:BD$6))</f>
        <v>0</v>
      </c>
      <c r="CR6" s="31">
        <f>IF(SUM(BE$5:BE$6)=0,0,'AutoProd-CHP'!J137*BE6/SUM(BE$5:BE$6))</f>
        <v>0</v>
      </c>
      <c r="CS6" s="31">
        <f>IF(SUM(BF$5:BF$6)=0,0,'AutoProd-CHP'!K137*BF6/SUM(BF$5:BF$6))</f>
        <v>0</v>
      </c>
      <c r="CT6" s="31">
        <f>IF(SUM(BG$5:BG$6)=0,0,'AutoProd-CHP'!L137*BG6/SUM(BG$5:BG$6))</f>
        <v>0</v>
      </c>
      <c r="CU6" s="31">
        <f>IF(SUM(BH$5:BH$6)=0,0,'AutoProd-CHP'!M137*BH6/SUM(BH$5:BH$6))</f>
        <v>0</v>
      </c>
      <c r="CV6" s="31">
        <f>IF(SUM(BI$5:BI$6)=0,0,'AutoProd-CHP'!N137*BI6/SUM(BI$5:BI$6))</f>
        <v>0</v>
      </c>
      <c r="CW6" s="31">
        <f>IF(SUM(BJ$5:BJ$6)=0,0,'AutoProd-CHP'!O137*BJ6/SUM(BJ$5:BJ$6))</f>
        <v>0</v>
      </c>
      <c r="CX6" s="31">
        <f>IF(SUM(BK$5:BK$6)=0,0,'AutoProd-CHP'!P137*BK6/SUM(BK$5:BK$6))</f>
        <v>4.91381842604038</v>
      </c>
      <c r="CY6" s="31">
        <f>IF(SUM(BL$5:BL$6)=0,0,'AutoProd-CHP'!Q137*BL6/SUM(BL$5:BL$6))</f>
        <v>0</v>
      </c>
      <c r="CZ6" s="31">
        <f>IF(SUM(BM$5:BM$6)=0,0,'AutoProd-CHP'!R137*BM6/SUM(BM$5:BM$6))</f>
        <v>0</v>
      </c>
      <c r="DA6" s="31">
        <f>IF(SUM(BN$5:BN$6)=0,0,'AutoProd-CHP'!S137*BN6/SUM(BN$5:BN$6))</f>
        <v>0</v>
      </c>
      <c r="DB6" s="31">
        <f>IF(SUM(BO$5:BO$6)=0,0,'AutoProd-CHP'!T137*BO6/SUM(BO$5:BO$6))</f>
        <v>0</v>
      </c>
      <c r="DC6" s="31">
        <f>IF(SUM(BP$5:BP$6)=0,0,'AutoProd-CHP'!U137*BP6/SUM(BP$5:BP$6))</f>
        <v>0</v>
      </c>
      <c r="DD6" s="31">
        <f>IF(SUM(BQ$5:BQ$6)=0,0,'AutoProd-CHP'!V137*BQ6/SUM(BQ$5:BQ$6))</f>
        <v>0</v>
      </c>
      <c r="DE6" s="31">
        <f>IF(SUM(BR$5:BR$6)=0,0,'AutoProd-CHP'!W137*BR6/SUM(BR$5:BR$6))</f>
        <v>0</v>
      </c>
      <c r="DF6" s="31">
        <f>IF(SUM(BS$5:BS$6)=0,0,'AutoProd-CHP'!X137*BS6/SUM(BS$5:BS$6))</f>
        <v>0</v>
      </c>
      <c r="DG6" s="31">
        <f>IF(SUM(BT$5:BT$6)=0,0,'AutoProd-CHP'!Y137*BT6/SUM(BT$5:BT$6))</f>
        <v>0</v>
      </c>
      <c r="DH6" s="31">
        <f>IF(SUM(BU$5:BU$6)=0,0,'AutoProd-CHP'!Z137*BU6/SUM(BU$5:BU$6))</f>
        <v>0</v>
      </c>
      <c r="DI6" s="31">
        <f>IF(SUM(BV$5:BV$6)=0,0,'AutoProd-CHP'!AA137*BV6/SUM(BV$5:BV$6))</f>
        <v>0</v>
      </c>
      <c r="DJ6" s="31">
        <f>IF(SUM(BW$5:BW$6)=0,0,'AutoProd-CHP'!AB137*BW6/SUM(BW$5:BW$6))</f>
        <v>0</v>
      </c>
      <c r="DK6" s="31">
        <f>IF(SUM(BX$5:BX$6)=0,0,'AutoProd-CHP'!AC137*BX6/SUM(BX$5:BX$6))</f>
        <v>0</v>
      </c>
      <c r="DL6" s="31">
        <f>IF(SUM(BY$5:BY$6)=0,0,'AutoProd-CHP'!AD137*BY6/SUM(BY$5:BY$6))</f>
        <v>0</v>
      </c>
      <c r="DM6" s="31">
        <f>IF(SUM(BZ$5:BZ$6)=0,0,'AutoProd-CHP'!AE137*BZ6/SUM(BZ$5:BZ$6))</f>
        <v>0</v>
      </c>
      <c r="DN6" s="31">
        <f>IF(SUM(CA$5:CA$6)=0,0,'AutoProd-CHP'!AF137*CA6/SUM(CA$5:CA$6))</f>
        <v>0</v>
      </c>
      <c r="DO6" s="31">
        <f>IF(SUM(CB$5:CB$6)=0,0,'AutoProd-CHP'!AG137*CB6/SUM(CB$5:CB$6))</f>
        <v>0.156010860793138</v>
      </c>
      <c r="DP6" s="31">
        <f>IF(SUM(CC$5:CC$6)=0,0,'AutoProd-CHP'!AH137*CC6/SUM(CC$5:CC$6))</f>
        <v>0</v>
      </c>
      <c r="DQ6" s="31">
        <f>IF(SUM(CD$5:CD$6)=0,0,'AutoProd-CHP'!AI137*CD6/SUM(CD$5:CD$6))</f>
        <v>0</v>
      </c>
      <c r="DR6" s="31">
        <f>IF(SUM(CE$5:CE$6)=0,0,'AutoProd-CHP'!AJ137*CE6/SUM(CE$5:CE$6))</f>
        <v>0</v>
      </c>
      <c r="DS6" s="31">
        <f>IF(SUM(CF$5:CF$6)=0,0,'AutoProd-CHP'!AK137*CF6/SUM(CF$5:CF$6))</f>
        <v>0</v>
      </c>
      <c r="DT6" s="31">
        <f>IF(SUM(CG$5:CG$6)=0,0,'AutoProd-CHP'!AL137*CG6/SUM(CG$5:CG$6))</f>
        <v>0</v>
      </c>
      <c r="DU6" s="31">
        <f>IF(SUM(CH$5:CH$6)=0,0,'AutoProd-CHP'!AM137*CH6/SUM(CH$5:CH$6))</f>
        <v>0</v>
      </c>
      <c r="DV6" s="31">
        <f>IF(SUM(CI$5:CI$6)=0,0,'AutoProd-CHP'!AN137*CI6/SUM(CI$5:CI$6))</f>
        <v>0</v>
      </c>
      <c r="DW6" s="31">
        <f>IF(SUM(CJ$5:CJ$6)=0,0,'AutoProd-CHP'!AO137*CJ6/SUM(CJ$5:CJ$6))</f>
        <v>0</v>
      </c>
      <c r="DY6" s="143" t="s">
        <v>1417</v>
      </c>
      <c r="DZ6" s="143"/>
      <c r="EA6" s="143"/>
      <c r="EB6" s="143"/>
      <c r="EC6" s="143"/>
      <c r="ED6" s="143"/>
      <c r="EE6" s="143"/>
      <c r="EF6" s="143"/>
      <c r="EG6" s="143"/>
      <c r="EH6" s="143"/>
      <c r="EI6" s="143"/>
      <c r="EJ6" s="143"/>
      <c r="EK6" s="143"/>
      <c r="EL6" s="143"/>
      <c r="EM6" s="143"/>
      <c r="EN6" s="143"/>
      <c r="EO6" s="143"/>
      <c r="EP6" s="143"/>
      <c r="EQ6" s="143"/>
      <c r="ER6" s="143"/>
      <c r="ES6" s="143"/>
      <c r="ET6" s="143"/>
      <c r="EU6" s="143"/>
      <c r="EV6" s="143"/>
      <c r="EW6" s="143"/>
      <c r="EX6" s="143"/>
      <c r="EY6" s="143"/>
      <c r="EZ6" s="143"/>
      <c r="FA6" s="143"/>
      <c r="FB6" s="143"/>
      <c r="FC6" s="143"/>
      <c r="FD6" s="143"/>
      <c r="FE6" s="143"/>
      <c r="FF6" s="143"/>
      <c r="FG6" s="143"/>
      <c r="FH6" s="143"/>
      <c r="FI6" s="143"/>
      <c r="FJ6" s="143"/>
      <c r="FL6" s="54"/>
      <c r="FM6" s="54"/>
      <c r="FN6" s="54"/>
      <c r="FO6" s="54"/>
      <c r="FP6" s="54"/>
      <c r="FQ6" s="54"/>
    </row>
    <row r="7" spans="1:173">
      <c r="A7" s="24" t="s">
        <v>1486</v>
      </c>
      <c r="B7" s="24"/>
      <c r="C7" s="24"/>
      <c r="D7" s="24"/>
      <c r="E7" s="24"/>
      <c r="G7" t="str">
        <f t="shared" si="2"/>
        <v>INDCOB</v>
      </c>
      <c r="H7" s="41">
        <f t="shared" si="3"/>
        <v>0</v>
      </c>
      <c r="I7" s="41">
        <f t="shared" si="1"/>
        <v>0</v>
      </c>
      <c r="J7" s="41">
        <f t="shared" si="1"/>
        <v>0</v>
      </c>
      <c r="K7" s="41">
        <f t="shared" si="1"/>
        <v>0</v>
      </c>
      <c r="L7" s="41">
        <f t="shared" si="1"/>
        <v>0</v>
      </c>
      <c r="M7" s="41">
        <f t="shared" si="1"/>
        <v>0</v>
      </c>
      <c r="N7" s="41">
        <f t="shared" si="1"/>
        <v>0</v>
      </c>
      <c r="O7" s="41">
        <f t="shared" si="1"/>
        <v>0</v>
      </c>
      <c r="P7" s="41">
        <f t="shared" si="1"/>
        <v>0</v>
      </c>
      <c r="Q7" s="41">
        <f t="shared" si="1"/>
        <v>0</v>
      </c>
      <c r="R7" s="41">
        <f t="shared" si="1"/>
        <v>0</v>
      </c>
      <c r="S7" s="41">
        <f t="shared" si="1"/>
        <v>0</v>
      </c>
      <c r="T7" s="41">
        <f t="shared" si="1"/>
        <v>0</v>
      </c>
      <c r="U7" s="41">
        <f t="shared" si="1"/>
        <v>0</v>
      </c>
      <c r="V7" s="41">
        <f t="shared" si="1"/>
        <v>0</v>
      </c>
      <c r="W7" s="41">
        <f t="shared" si="1"/>
        <v>0</v>
      </c>
      <c r="X7" s="41">
        <f t="shared" si="1"/>
        <v>0</v>
      </c>
      <c r="Y7" s="41">
        <f t="shared" si="1"/>
        <v>0</v>
      </c>
      <c r="Z7" s="41">
        <f t="shared" si="1"/>
        <v>0</v>
      </c>
      <c r="AA7" s="41">
        <f t="shared" si="1"/>
        <v>0</v>
      </c>
      <c r="AB7" s="41">
        <f t="shared" si="1"/>
        <v>0</v>
      </c>
      <c r="AC7" s="41">
        <f t="shared" si="1"/>
        <v>0</v>
      </c>
      <c r="AD7" s="41">
        <f t="shared" si="1"/>
        <v>0</v>
      </c>
      <c r="AE7" s="41">
        <f t="shared" si="1"/>
        <v>0</v>
      </c>
      <c r="AF7" s="41">
        <f t="shared" si="1"/>
        <v>0</v>
      </c>
      <c r="AG7" s="41">
        <f t="shared" si="1"/>
        <v>0</v>
      </c>
      <c r="AH7" s="41">
        <f t="shared" si="1"/>
        <v>0</v>
      </c>
      <c r="AI7" s="41">
        <f t="shared" si="1"/>
        <v>0</v>
      </c>
      <c r="AJ7" s="41">
        <f t="shared" si="1"/>
        <v>0</v>
      </c>
      <c r="AK7" s="41">
        <f t="shared" si="1"/>
        <v>0</v>
      </c>
      <c r="AL7" s="41">
        <f t="shared" si="1"/>
        <v>0</v>
      </c>
      <c r="AM7" s="41">
        <f t="shared" si="1"/>
        <v>0</v>
      </c>
      <c r="AN7" s="41">
        <f t="shared" si="1"/>
        <v>0</v>
      </c>
      <c r="AO7" s="41">
        <f t="shared" si="1"/>
        <v>0</v>
      </c>
      <c r="AP7" s="41">
        <f t="shared" si="1"/>
        <v>0</v>
      </c>
      <c r="AQ7" s="41">
        <f t="shared" si="1"/>
        <v>0</v>
      </c>
      <c r="AR7" s="41">
        <f t="shared" si="1"/>
        <v>0</v>
      </c>
      <c r="AT7" t="str">
        <f>'Aggregated Balance-IND_2010'!A284</f>
        <v>B_101840</v>
      </c>
      <c r="AU7" t="str">
        <f>'Aggregated Balance-IND_2010'!B284</f>
        <v>Paper, Pulp and Print</v>
      </c>
      <c r="AV7" t="str">
        <f>'Aggregated Balance-IND_2010'!C284</f>
        <v>PJ</v>
      </c>
      <c r="AW7" t="str">
        <f>'Aggregated Balance-IND_2010'!D284</f>
        <v>'2010</v>
      </c>
      <c r="AX7" t="str">
        <f>'Aggregated Balance-IND_2010'!E284</f>
        <v>INDCOB</v>
      </c>
      <c r="AY7" t="str">
        <f>'Aggregated Balance-IND_2010'!F284</f>
        <v>Brown Coal (IND)</v>
      </c>
      <c r="AZ7" s="186">
        <f>'Aggregated Balance-IND_2010'!G284</f>
        <v>0</v>
      </c>
      <c r="BA7" s="186">
        <f>'Aggregated Balance-IND_2010'!H284</f>
        <v>0</v>
      </c>
      <c r="BB7" s="186">
        <f>'Aggregated Balance-IND_2010'!I284</f>
        <v>0</v>
      </c>
      <c r="BC7" s="186">
        <f>'Aggregated Balance-IND_2010'!J284</f>
        <v>0</v>
      </c>
      <c r="BD7" s="186">
        <f>'Aggregated Balance-IND_2010'!K284</f>
        <v>0</v>
      </c>
      <c r="BE7" s="186">
        <f>'Aggregated Balance-IND_2010'!L284</f>
        <v>0</v>
      </c>
      <c r="BF7" s="186">
        <f>'Aggregated Balance-IND_2010'!M284</f>
        <v>4.12</v>
      </c>
      <c r="BG7" s="186">
        <f>'Aggregated Balance-IND_2010'!N284</f>
        <v>0</v>
      </c>
      <c r="BH7" s="186">
        <f>'Aggregated Balance-IND_2010'!O284</f>
        <v>0</v>
      </c>
      <c r="BI7" s="186">
        <f>'Aggregated Balance-IND_2010'!P284</f>
        <v>0</v>
      </c>
      <c r="BJ7" s="186">
        <f>'Aggregated Balance-IND_2010'!Q284</f>
        <v>0</v>
      </c>
      <c r="BK7" s="186">
        <f>'Aggregated Balance-IND_2010'!R284</f>
        <v>0</v>
      </c>
      <c r="BL7" s="186">
        <f>'Aggregated Balance-IND_2010'!S284</f>
        <v>0</v>
      </c>
      <c r="BM7" s="186">
        <f>'Aggregated Balance-IND_2010'!T284</f>
        <v>0</v>
      </c>
      <c r="BN7" s="186">
        <f>'Aggregated Balance-IND_2010'!U284</f>
        <v>0</v>
      </c>
      <c r="BO7" s="186">
        <f>'Aggregated Balance-IND_2010'!V284</f>
        <v>0</v>
      </c>
      <c r="BP7" s="186">
        <f>'Aggregated Balance-IND_2010'!W284</f>
        <v>0</v>
      </c>
      <c r="BQ7" s="186">
        <f>'Aggregated Balance-IND_2010'!X284</f>
        <v>0</v>
      </c>
      <c r="BR7" s="186">
        <f>'Aggregated Balance-IND_2010'!Y284</f>
        <v>0</v>
      </c>
      <c r="BS7" s="186">
        <f>'Aggregated Balance-IND_2010'!Z284</f>
        <v>0</v>
      </c>
      <c r="BT7" s="186">
        <f>'Aggregated Balance-IND_2010'!AA284</f>
        <v>0</v>
      </c>
      <c r="BU7" s="186">
        <f>'Aggregated Balance-IND_2010'!AB284</f>
        <v>0</v>
      </c>
      <c r="BV7" s="186">
        <f>'Aggregated Balance-IND_2010'!AC284</f>
        <v>0</v>
      </c>
      <c r="BW7" s="186">
        <f>'Aggregated Balance-IND_2010'!AD284</f>
        <v>0</v>
      </c>
      <c r="BX7" s="186">
        <f>'Aggregated Balance-IND_2010'!AE284</f>
        <v>0</v>
      </c>
      <c r="BY7" s="186">
        <f>'Aggregated Balance-IND_2010'!AF284</f>
        <v>0</v>
      </c>
      <c r="BZ7" s="186">
        <f>'Aggregated Balance-IND_2010'!AG284</f>
        <v>0</v>
      </c>
      <c r="CA7" s="186">
        <f>'Aggregated Balance-IND_2010'!AH284</f>
        <v>0</v>
      </c>
      <c r="CB7" s="186">
        <f>'Aggregated Balance-IND_2010'!AI284</f>
        <v>0</v>
      </c>
      <c r="CC7" s="186">
        <f>'Aggregated Balance-IND_2010'!AJ284</f>
        <v>0</v>
      </c>
      <c r="CD7" s="186">
        <f>'Aggregated Balance-IND_2010'!AK284</f>
        <v>0</v>
      </c>
      <c r="CE7" s="186">
        <f>'Aggregated Balance-IND_2010'!AL284</f>
        <v>0</v>
      </c>
      <c r="CF7" s="186">
        <f>'Aggregated Balance-IND_2010'!AM284</f>
        <v>0</v>
      </c>
      <c r="CG7" s="186">
        <f>'Aggregated Balance-IND_2010'!AN284</f>
        <v>0</v>
      </c>
      <c r="CH7" s="186">
        <f>'Aggregated Balance-IND_2010'!AO284</f>
        <v>0</v>
      </c>
      <c r="CI7" s="186">
        <f>'Aggregated Balance-IND_2010'!AP284</f>
        <v>0</v>
      </c>
      <c r="CJ7" s="186">
        <f>'Aggregated Balance-IND_2010'!AQ284</f>
        <v>0</v>
      </c>
      <c r="CL7" t="s">
        <v>231</v>
      </c>
      <c r="CM7" s="191"/>
      <c r="CN7" s="191"/>
      <c r="CO7" s="191"/>
      <c r="CP7" s="191"/>
      <c r="CQ7" s="191"/>
      <c r="CR7" s="191"/>
      <c r="CS7" s="191"/>
      <c r="CT7" s="191"/>
      <c r="CU7" s="191"/>
      <c r="CV7" s="191"/>
      <c r="CW7" s="191"/>
      <c r="CX7" s="191"/>
      <c r="CY7" s="191"/>
      <c r="CZ7" s="191"/>
      <c r="DA7" s="191"/>
      <c r="DB7" s="191"/>
      <c r="DC7" s="191"/>
      <c r="DD7" s="191"/>
      <c r="DE7" s="191"/>
      <c r="DF7" s="191"/>
      <c r="DG7" s="191"/>
      <c r="DH7" s="191"/>
      <c r="DI7" s="191"/>
      <c r="DJ7" s="191"/>
      <c r="DK7" s="191"/>
      <c r="DL7" s="191"/>
      <c r="DM7" s="191"/>
      <c r="DN7" s="191"/>
      <c r="DO7" s="191"/>
      <c r="DP7" s="191"/>
      <c r="DQ7" s="191"/>
      <c r="DR7" s="191"/>
      <c r="DS7" s="191"/>
      <c r="DT7" s="191"/>
      <c r="DU7" s="191"/>
      <c r="DV7" s="191"/>
      <c r="DW7" s="191"/>
      <c r="DY7" s="143" t="s">
        <v>604</v>
      </c>
      <c r="DZ7" s="143"/>
      <c r="EA7" s="143"/>
      <c r="EB7" s="143"/>
      <c r="EC7" s="143"/>
      <c r="ED7" s="143"/>
      <c r="EE7" s="143"/>
      <c r="EF7" s="143"/>
      <c r="EG7" s="143"/>
      <c r="EH7" s="143"/>
      <c r="EI7" s="143"/>
      <c r="EJ7" s="143"/>
      <c r="EK7" s="143"/>
      <c r="EL7" s="143"/>
      <c r="EM7" s="143"/>
      <c r="EN7" s="143"/>
      <c r="EO7" s="143"/>
      <c r="EP7" s="143"/>
      <c r="EQ7" s="143"/>
      <c r="ER7" s="143"/>
      <c r="ES7" s="143"/>
      <c r="ET7" s="143"/>
      <c r="EU7" s="143"/>
      <c r="EV7" s="143"/>
      <c r="EW7" s="143"/>
      <c r="EX7" s="143"/>
      <c r="EY7" s="143"/>
      <c r="EZ7" s="143"/>
      <c r="FA7" s="143"/>
      <c r="FB7" s="143"/>
      <c r="FC7" s="143"/>
      <c r="FD7" s="143"/>
      <c r="FE7" s="143"/>
      <c r="FF7" s="143"/>
      <c r="FG7" s="143"/>
      <c r="FH7" s="143"/>
      <c r="FI7" s="143"/>
      <c r="FJ7" s="143"/>
      <c r="FL7" s="54"/>
      <c r="FM7" s="54"/>
      <c r="FN7" s="54"/>
      <c r="FO7" s="54"/>
      <c r="FP7" s="54"/>
      <c r="FQ7" s="54"/>
    </row>
    <row r="8" spans="1:173">
      <c r="A8" s="25" t="s">
        <v>1487</v>
      </c>
      <c r="B8" s="25"/>
      <c r="C8" s="25"/>
      <c r="D8" s="25"/>
      <c r="E8" s="25"/>
      <c r="G8" t="str">
        <f t="shared" si="2"/>
        <v>INDLPG</v>
      </c>
      <c r="H8" s="41">
        <f t="shared" si="3"/>
        <v>0</v>
      </c>
      <c r="I8" s="41">
        <f t="shared" si="1"/>
        <v>0</v>
      </c>
      <c r="J8" s="41">
        <f t="shared" si="1"/>
        <v>0</v>
      </c>
      <c r="K8" s="41">
        <f t="shared" si="1"/>
        <v>0</v>
      </c>
      <c r="L8" s="41">
        <f t="shared" si="1"/>
        <v>0</v>
      </c>
      <c r="M8" s="41">
        <f t="shared" si="1"/>
        <v>0</v>
      </c>
      <c r="N8" s="41">
        <f t="shared" si="1"/>
        <v>0</v>
      </c>
      <c r="O8" s="41">
        <f t="shared" si="1"/>
        <v>0</v>
      </c>
      <c r="P8" s="41">
        <f t="shared" si="1"/>
        <v>0</v>
      </c>
      <c r="Q8" s="41">
        <f t="shared" si="1"/>
        <v>0</v>
      </c>
      <c r="R8" s="41">
        <f t="shared" si="1"/>
        <v>0</v>
      </c>
      <c r="S8" s="41">
        <f t="shared" si="1"/>
        <v>0</v>
      </c>
      <c r="T8" s="41">
        <f t="shared" si="1"/>
        <v>0</v>
      </c>
      <c r="U8" s="41">
        <f t="shared" si="1"/>
        <v>0</v>
      </c>
      <c r="V8" s="41">
        <f t="shared" si="1"/>
        <v>0</v>
      </c>
      <c r="W8" s="41">
        <f t="shared" si="1"/>
        <v>0</v>
      </c>
      <c r="X8" s="41">
        <f t="shared" si="1"/>
        <v>0</v>
      </c>
      <c r="Y8" s="41">
        <f t="shared" si="1"/>
        <v>0</v>
      </c>
      <c r="Z8" s="41">
        <f t="shared" si="1"/>
        <v>0</v>
      </c>
      <c r="AA8" s="41">
        <f t="shared" si="1"/>
        <v>0</v>
      </c>
      <c r="AB8" s="41">
        <f t="shared" si="1"/>
        <v>0</v>
      </c>
      <c r="AC8" s="41">
        <f t="shared" si="1"/>
        <v>0</v>
      </c>
      <c r="AD8" s="41">
        <f t="shared" si="1"/>
        <v>0</v>
      </c>
      <c r="AE8" s="41">
        <f t="shared" si="1"/>
        <v>0</v>
      </c>
      <c r="AF8" s="41">
        <f t="shared" si="1"/>
        <v>0</v>
      </c>
      <c r="AG8" s="41">
        <f t="shared" si="1"/>
        <v>0</v>
      </c>
      <c r="AH8" s="41">
        <f t="shared" si="1"/>
        <v>0</v>
      </c>
      <c r="AI8" s="41">
        <f t="shared" si="1"/>
        <v>0</v>
      </c>
      <c r="AJ8" s="41">
        <f t="shared" si="1"/>
        <v>0</v>
      </c>
      <c r="AK8" s="41">
        <f t="shared" si="1"/>
        <v>0</v>
      </c>
      <c r="AL8" s="41">
        <f t="shared" si="1"/>
        <v>0</v>
      </c>
      <c r="AM8" s="41">
        <f t="shared" si="1"/>
        <v>0</v>
      </c>
      <c r="AN8" s="41">
        <f t="shared" si="1"/>
        <v>0</v>
      </c>
      <c r="AO8" s="41">
        <f t="shared" si="1"/>
        <v>0</v>
      </c>
      <c r="AP8" s="41">
        <f t="shared" si="1"/>
        <v>0</v>
      </c>
      <c r="AQ8" s="41">
        <f t="shared" si="1"/>
        <v>0</v>
      </c>
      <c r="AR8" s="41">
        <f t="shared" si="1"/>
        <v>0</v>
      </c>
      <c r="AT8" t="str">
        <f>'Aggregated Balance-IND_2010'!A287</f>
        <v>B_101840</v>
      </c>
      <c r="AU8" t="str">
        <f>'Aggregated Balance-IND_2010'!B287</f>
        <v>Paper, Pulp and Print</v>
      </c>
      <c r="AV8" t="str">
        <f>'Aggregated Balance-IND_2010'!C287</f>
        <v>PJ</v>
      </c>
      <c r="AW8" t="str">
        <f>'Aggregated Balance-IND_2010'!D287</f>
        <v>'2010</v>
      </c>
      <c r="AX8" t="str">
        <f>'Aggregated Balance-IND_2010'!E287</f>
        <v>INDLPG</v>
      </c>
      <c r="AY8" t="str">
        <f>'Aggregated Balance-IND_2010'!F287</f>
        <v>Liquified Petroleum Gas (IND)</v>
      </c>
      <c r="AZ8" s="186">
        <f>'Aggregated Balance-IND_2010'!G287</f>
        <v>0.046</v>
      </c>
      <c r="BA8" s="186">
        <f>'Aggregated Balance-IND_2010'!H287</f>
        <v>0.046</v>
      </c>
      <c r="BB8" s="186">
        <f>'Aggregated Balance-IND_2010'!I287</f>
        <v>0</v>
      </c>
      <c r="BC8" s="186">
        <f>'Aggregated Balance-IND_2010'!J287</f>
        <v>0</v>
      </c>
      <c r="BD8" s="186">
        <f>'Aggregated Balance-IND_2010'!K287</f>
        <v>0</v>
      </c>
      <c r="BE8" s="186">
        <f>'Aggregated Balance-IND_2010'!L287</f>
        <v>0</v>
      </c>
      <c r="BF8" s="186">
        <f>'Aggregated Balance-IND_2010'!M287</f>
        <v>0.368</v>
      </c>
      <c r="BG8" s="186">
        <f>'Aggregated Balance-IND_2010'!N287</f>
        <v>0.046</v>
      </c>
      <c r="BH8" s="186">
        <f>'Aggregated Balance-IND_2010'!O287</f>
        <v>0</v>
      </c>
      <c r="BI8" s="186">
        <f>'Aggregated Balance-IND_2010'!P287</f>
        <v>0.506</v>
      </c>
      <c r="BJ8" s="186">
        <f>'Aggregated Balance-IND_2010'!Q287</f>
        <v>0.828</v>
      </c>
      <c r="BK8" s="186">
        <f>'Aggregated Balance-IND_2010'!R287</f>
        <v>2.171</v>
      </c>
      <c r="BL8" s="186">
        <f>'Aggregated Balance-IND_2010'!S287</f>
        <v>0.644</v>
      </c>
      <c r="BM8" s="186">
        <f>'Aggregated Balance-IND_2010'!T287</f>
        <v>0.141</v>
      </c>
      <c r="BN8" s="186">
        <f>'Aggregated Balance-IND_2010'!U287</f>
        <v>0</v>
      </c>
      <c r="BO8" s="186">
        <f>'Aggregated Balance-IND_2010'!V287</f>
        <v>0.047</v>
      </c>
      <c r="BP8" s="186">
        <f>'Aggregated Balance-IND_2010'!W287</f>
        <v>0</v>
      </c>
      <c r="BQ8" s="186">
        <f>'Aggregated Balance-IND_2010'!X287</f>
        <v>0.368</v>
      </c>
      <c r="BR8" s="186">
        <f>'Aggregated Balance-IND_2010'!Y287</f>
        <v>0</v>
      </c>
      <c r="BS8" s="186">
        <f>'Aggregated Balance-IND_2010'!Z287</f>
        <v>0</v>
      </c>
      <c r="BT8" s="186">
        <f>'Aggregated Balance-IND_2010'!AA287</f>
        <v>0</v>
      </c>
      <c r="BU8" s="186">
        <f>'Aggregated Balance-IND_2010'!AB287</f>
        <v>0</v>
      </c>
      <c r="BV8" s="186">
        <f>'Aggregated Balance-IND_2010'!AC287</f>
        <v>0</v>
      </c>
      <c r="BW8" s="186">
        <f>'Aggregated Balance-IND_2010'!AD287</f>
        <v>0.553</v>
      </c>
      <c r="BX8" s="186">
        <f>'Aggregated Balance-IND_2010'!AE287</f>
        <v>0.092</v>
      </c>
      <c r="BY8" s="186">
        <f>'Aggregated Balance-IND_2010'!AF287</f>
        <v>0.138</v>
      </c>
      <c r="BZ8" s="186">
        <f>'Aggregated Balance-IND_2010'!AG287</f>
        <v>0.048</v>
      </c>
      <c r="CA8" s="186">
        <f>'Aggregated Balance-IND_2010'!AH287</f>
        <v>2.53</v>
      </c>
      <c r="CB8" s="186">
        <f>'Aggregated Balance-IND_2010'!AI287</f>
        <v>0.046</v>
      </c>
      <c r="CC8" s="186">
        <f>'Aggregated Balance-IND_2010'!AJ287</f>
        <v>0</v>
      </c>
      <c r="CD8" s="186">
        <f>'Aggregated Balance-IND_2010'!AK287</f>
        <v>0</v>
      </c>
      <c r="CE8" s="186">
        <f>'Aggregated Balance-IND_2010'!AL287</f>
        <v>0</v>
      </c>
      <c r="CF8" s="186">
        <f>'Aggregated Balance-IND_2010'!AM287</f>
        <v>0</v>
      </c>
      <c r="CG8" s="186">
        <f>'Aggregated Balance-IND_2010'!AN287</f>
        <v>0</v>
      </c>
      <c r="CH8" s="186">
        <f>'Aggregated Balance-IND_2010'!AO287</f>
        <v>0</v>
      </c>
      <c r="CI8" s="186">
        <f>'Aggregated Balance-IND_2010'!AP287</f>
        <v>0</v>
      </c>
      <c r="CJ8" s="186">
        <f>'Aggregated Balance-IND_2010'!AQ287</f>
        <v>0.142</v>
      </c>
      <c r="CL8" t="s">
        <v>234</v>
      </c>
      <c r="CM8" s="191"/>
      <c r="CN8" s="191"/>
      <c r="CO8" s="191"/>
      <c r="CP8" s="191"/>
      <c r="CQ8" s="191"/>
      <c r="CR8" s="191"/>
      <c r="CS8" s="191"/>
      <c r="CT8" s="191"/>
      <c r="CU8" s="191"/>
      <c r="CV8" s="191"/>
      <c r="CW8" s="191"/>
      <c r="CX8" s="191"/>
      <c r="CY8" s="191"/>
      <c r="CZ8" s="191"/>
      <c r="DA8" s="191"/>
      <c r="DB8" s="191"/>
      <c r="DC8" s="191"/>
      <c r="DD8" s="191"/>
      <c r="DE8" s="191"/>
      <c r="DF8" s="191"/>
      <c r="DG8" s="191"/>
      <c r="DH8" s="191"/>
      <c r="DI8" s="191"/>
      <c r="DJ8" s="191"/>
      <c r="DK8" s="191"/>
      <c r="DL8" s="191"/>
      <c r="DM8" s="191"/>
      <c r="DN8" s="191"/>
      <c r="DO8" s="191"/>
      <c r="DP8" s="191"/>
      <c r="DQ8" s="191"/>
      <c r="DR8" s="191"/>
      <c r="DS8" s="191"/>
      <c r="DT8" s="191"/>
      <c r="DU8" s="191"/>
      <c r="DV8" s="191"/>
      <c r="DW8" s="191"/>
      <c r="DY8" s="194" t="s">
        <v>1418</v>
      </c>
      <c r="DZ8" s="72" t="str">
        <f>IF((AZ11-'AutoProd-CHP'!E140)&lt;0,(AZ11-'AutoProd-CHP'!E140),"")</f>
        <v/>
      </c>
      <c r="EA8" s="72" t="str">
        <f>IF((BA11-'AutoProd-CHP'!F140)&lt;0,(BA11-'AutoProd-CHP'!F140),"")</f>
        <v/>
      </c>
      <c r="EB8" s="72" t="str">
        <f>IF((BB11-'AutoProd-CHP'!G140)&lt;0,(BB11-'AutoProd-CHP'!G140),"")</f>
        <v/>
      </c>
      <c r="EC8" s="72" t="str">
        <f>IF((BC11-'AutoProd-CHP'!H140)&lt;0,(BC11-'AutoProd-CHP'!H140),"")</f>
        <v/>
      </c>
      <c r="ED8" s="72" t="str">
        <f>IF((BD11-'AutoProd-CHP'!I140)&lt;0,(BD11-'AutoProd-CHP'!I140),"")</f>
        <v/>
      </c>
      <c r="EE8" s="72" t="str">
        <f>IF((BE11-'AutoProd-CHP'!J140)&lt;0,(BE11-'AutoProd-CHP'!J140),"")</f>
        <v/>
      </c>
      <c r="EF8" s="72" t="str">
        <f>IF((BF11-'AutoProd-CHP'!K140)&lt;0,(BF11-'AutoProd-CHP'!K140),"")</f>
        <v/>
      </c>
      <c r="EG8" s="72" t="str">
        <f>IF((BG11-'AutoProd-CHP'!L140)&lt;0,(BG11-'AutoProd-CHP'!L140),"")</f>
        <v/>
      </c>
      <c r="EH8" s="72" t="str">
        <f>IF((BH11-'AutoProd-CHP'!M140)&lt;0,(BH11-'AutoProd-CHP'!M140),"")</f>
        <v/>
      </c>
      <c r="EI8" s="72" t="str">
        <f>IF((BI11-'AutoProd-CHP'!N140)&lt;0,(BI11-'AutoProd-CHP'!N140),"")</f>
        <v/>
      </c>
      <c r="EJ8" s="72" t="str">
        <f>IF((BJ11-'AutoProd-CHP'!O140)&lt;0,(BJ11-'AutoProd-CHP'!O140),"")</f>
        <v/>
      </c>
      <c r="EK8" s="72" t="str">
        <f>IF((BK11-'AutoProd-CHP'!P140)&lt;0,(BK11-'AutoProd-CHP'!P140),"")</f>
        <v/>
      </c>
      <c r="EL8" s="72" t="str">
        <f>IF((BL11-'AutoProd-CHP'!Q140)&lt;0,(BL11-'AutoProd-CHP'!Q140),"")</f>
        <v/>
      </c>
      <c r="EM8" s="72" t="str">
        <f>IF((BM11-'AutoProd-CHP'!R140)&lt;0,(BM11-'AutoProd-CHP'!R140),"")</f>
        <v/>
      </c>
      <c r="EN8" s="72" t="str">
        <f>IF((BN11-'AutoProd-CHP'!S140)&lt;0,(BN11-'AutoProd-CHP'!S140),"")</f>
        <v/>
      </c>
      <c r="EO8" s="72" t="str">
        <f>IF((BO11-'AutoProd-CHP'!T140)&lt;0,(BO11-'AutoProd-CHP'!T140),"")</f>
        <v/>
      </c>
      <c r="EP8" s="72" t="str">
        <f>IF((BP11-'AutoProd-CHP'!U140)&lt;0,(BP11-'AutoProd-CHP'!U140),"")</f>
        <v/>
      </c>
      <c r="EQ8" s="72" t="str">
        <f>IF((BQ11-'AutoProd-CHP'!V140)&lt;0,(BQ11-'AutoProd-CHP'!V140),"")</f>
        <v/>
      </c>
      <c r="ER8" s="72" t="str">
        <f>IF((BR11-'AutoProd-CHP'!W140)&lt;0,(BR11-'AutoProd-CHP'!W140),"")</f>
        <v/>
      </c>
      <c r="ES8" s="72" t="str">
        <f>IF((BS11-'AutoProd-CHP'!X140)&lt;0,(BS11-'AutoProd-CHP'!X140),"")</f>
        <v/>
      </c>
      <c r="ET8" s="72" t="str">
        <f>IF((BT11-'AutoProd-CHP'!Y140)&lt;0,(BT11-'AutoProd-CHP'!Y140),"")</f>
        <v/>
      </c>
      <c r="EU8" s="72" t="str">
        <f>IF((BU11-'AutoProd-CHP'!Z140)&lt;0,(BU11-'AutoProd-CHP'!Z140),"")</f>
        <v/>
      </c>
      <c r="EV8" s="72" t="str">
        <f>IF((BV11-'AutoProd-CHP'!AA140)&lt;0,(BV11-'AutoProd-CHP'!AA140),"")</f>
        <v/>
      </c>
      <c r="EW8" s="72" t="str">
        <f>IF((BW11-'AutoProd-CHP'!AB140)&lt;0,(BW11-'AutoProd-CHP'!AB140),"")</f>
        <v/>
      </c>
      <c r="EX8" s="72" t="str">
        <f>IF((BX11-'AutoProd-CHP'!AC140)&lt;0,(BX11-'AutoProd-CHP'!AC140),"")</f>
        <v/>
      </c>
      <c r="EY8" s="72" t="str">
        <f>IF((BY11-'AutoProd-CHP'!AD140)&lt;0,(BY11-'AutoProd-CHP'!AD140),"")</f>
        <v/>
      </c>
      <c r="EZ8" s="72" t="str">
        <f>IF((BZ11-'AutoProd-CHP'!AE140)&lt;0,(BZ11-'AutoProd-CHP'!AE140),"")</f>
        <v/>
      </c>
      <c r="FA8" s="72" t="str">
        <f>IF((CA11-'AutoProd-CHP'!AF140)&lt;0,(CA11-'AutoProd-CHP'!AF140),"")</f>
        <v/>
      </c>
      <c r="FB8" s="72" t="str">
        <f>IF((CB11-'AutoProd-CHP'!AG140)&lt;0,(CB11-'AutoProd-CHP'!AG140),"")</f>
        <v/>
      </c>
      <c r="FC8" s="72" t="str">
        <f>IF((CC11-'AutoProd-CHP'!AH140)&lt;0,(CC11-'AutoProd-CHP'!AH140),"")</f>
        <v/>
      </c>
      <c r="FD8" s="72" t="str">
        <f>IF((CD11-'AutoProd-CHP'!AI140)&lt;0,(CD11-'AutoProd-CHP'!AI140),"")</f>
        <v/>
      </c>
      <c r="FE8" s="72" t="str">
        <f>IF((CE11-'AutoProd-CHP'!AJ140)&lt;0,(CE11-'AutoProd-CHP'!AJ140),"")</f>
        <v/>
      </c>
      <c r="FF8" s="72" t="str">
        <f>IF((CF11-'AutoProd-CHP'!AK140)&lt;0,(CF11-'AutoProd-CHP'!AK140),"")</f>
        <v/>
      </c>
      <c r="FG8" s="72" t="str">
        <f>IF((CG11-'AutoProd-CHP'!AL140)&lt;0,(CG11-'AutoProd-CHP'!AL140),"")</f>
        <v/>
      </c>
      <c r="FH8" s="72" t="str">
        <f>IF((CH11-'AutoProd-CHP'!AM140)&lt;0,(CH11-'AutoProd-CHP'!AM140),"")</f>
        <v/>
      </c>
      <c r="FI8" s="72" t="str">
        <f>IF((CI11-'AutoProd-CHP'!AN140)&lt;0,(CI11-'AutoProd-CHP'!AN140),"")</f>
        <v/>
      </c>
      <c r="FJ8" s="72" t="str">
        <f>IF((CJ11-'AutoProd-CHP'!AO140)&lt;0,(CJ11-'AutoProd-CHP'!AO140),"")</f>
        <v/>
      </c>
      <c r="FL8" s="54"/>
      <c r="FM8" s="54"/>
      <c r="FN8" s="54"/>
      <c r="FO8" s="54"/>
      <c r="FP8" s="54"/>
      <c r="FQ8" s="54"/>
    </row>
    <row r="9" spans="5:173">
      <c r="E9" s="20"/>
      <c r="G9" t="str">
        <f t="shared" si="2"/>
        <v>INDLFO</v>
      </c>
      <c r="H9" s="41">
        <f t="shared" si="3"/>
        <v>0</v>
      </c>
      <c r="I9" s="41">
        <f t="shared" si="1"/>
        <v>0</v>
      </c>
      <c r="J9" s="41">
        <f t="shared" si="1"/>
        <v>0</v>
      </c>
      <c r="K9" s="41">
        <f t="shared" si="1"/>
        <v>0</v>
      </c>
      <c r="L9" s="41">
        <f t="shared" si="1"/>
        <v>0</v>
      </c>
      <c r="M9" s="41">
        <f t="shared" si="1"/>
        <v>0</v>
      </c>
      <c r="N9" s="41">
        <f t="shared" si="1"/>
        <v>0</v>
      </c>
      <c r="O9" s="41">
        <f t="shared" si="1"/>
        <v>0</v>
      </c>
      <c r="P9" s="41">
        <f t="shared" si="1"/>
        <v>0</v>
      </c>
      <c r="Q9" s="41">
        <f t="shared" si="1"/>
        <v>0</v>
      </c>
      <c r="R9" s="41">
        <f t="shared" si="1"/>
        <v>0</v>
      </c>
      <c r="S9" s="41">
        <f t="shared" si="1"/>
        <v>0</v>
      </c>
      <c r="T9" s="41">
        <f t="shared" si="1"/>
        <v>0</v>
      </c>
      <c r="U9" s="41">
        <f t="shared" si="1"/>
        <v>0</v>
      </c>
      <c r="V9" s="41">
        <f t="shared" si="1"/>
        <v>0</v>
      </c>
      <c r="W9" s="41">
        <f t="shared" si="1"/>
        <v>0</v>
      </c>
      <c r="X9" s="41">
        <f t="shared" si="1"/>
        <v>0</v>
      </c>
      <c r="Y9" s="41">
        <f t="shared" si="1"/>
        <v>0</v>
      </c>
      <c r="Z9" s="41">
        <f t="shared" si="1"/>
        <v>0</v>
      </c>
      <c r="AA9" s="41">
        <f t="shared" si="1"/>
        <v>0</v>
      </c>
      <c r="AB9" s="41">
        <f t="shared" si="1"/>
        <v>0</v>
      </c>
      <c r="AC9" s="41">
        <f t="shared" si="1"/>
        <v>0</v>
      </c>
      <c r="AD9" s="41">
        <f t="shared" si="1"/>
        <v>0</v>
      </c>
      <c r="AE9" s="41">
        <f t="shared" si="1"/>
        <v>0</v>
      </c>
      <c r="AF9" s="41">
        <f t="shared" si="1"/>
        <v>0</v>
      </c>
      <c r="AG9" s="41">
        <f t="shared" si="1"/>
        <v>0</v>
      </c>
      <c r="AH9" s="41">
        <f t="shared" si="1"/>
        <v>0</v>
      </c>
      <c r="AI9" s="41">
        <f t="shared" si="1"/>
        <v>0</v>
      </c>
      <c r="AJ9" s="41">
        <f t="shared" si="1"/>
        <v>0</v>
      </c>
      <c r="AK9" s="41">
        <f t="shared" si="1"/>
        <v>0</v>
      </c>
      <c r="AL9" s="41">
        <f t="shared" si="1"/>
        <v>0</v>
      </c>
      <c r="AM9" s="41">
        <f t="shared" si="1"/>
        <v>0</v>
      </c>
      <c r="AN9" s="41">
        <f t="shared" si="1"/>
        <v>0</v>
      </c>
      <c r="AO9" s="41">
        <f t="shared" si="1"/>
        <v>0</v>
      </c>
      <c r="AP9" s="41">
        <f t="shared" si="1"/>
        <v>0</v>
      </c>
      <c r="AQ9" s="41">
        <f t="shared" si="1"/>
        <v>0</v>
      </c>
      <c r="AR9" s="41">
        <f t="shared" si="1"/>
        <v>0</v>
      </c>
      <c r="AT9" t="str">
        <f>'Aggregated Balance-IND_2010'!A288</f>
        <v>B_101840</v>
      </c>
      <c r="AU9" t="str">
        <f>'Aggregated Balance-IND_2010'!B288</f>
        <v>Paper, Pulp and Print</v>
      </c>
      <c r="AV9" t="str">
        <f>'Aggregated Balance-IND_2010'!C288</f>
        <v>PJ</v>
      </c>
      <c r="AW9" t="str">
        <f>'Aggregated Balance-IND_2010'!D288</f>
        <v>'2010</v>
      </c>
      <c r="AX9" t="str">
        <f>'Aggregated Balance-IND_2010'!E288</f>
        <v>INDLFO</v>
      </c>
      <c r="AY9" t="str">
        <f>'Aggregated Balance-IND_2010'!F288</f>
        <v>Light Fuel Oil (IND)</v>
      </c>
      <c r="AZ9" s="186">
        <f>'Aggregated Balance-IND_2010'!G288</f>
        <v>0.086</v>
      </c>
      <c r="BA9" s="186">
        <f>'Aggregated Balance-IND_2010'!H288</f>
        <v>0.043</v>
      </c>
      <c r="BB9" s="186">
        <f>'Aggregated Balance-IND_2010'!I288</f>
        <v>0</v>
      </c>
      <c r="BC9" s="186">
        <f>'Aggregated Balance-IND_2010'!J288</f>
        <v>1.065</v>
      </c>
      <c r="BD9" s="186">
        <f>'Aggregated Balance-IND_2010'!K288</f>
        <v>0</v>
      </c>
      <c r="BE9" s="186">
        <f>'Aggregated Balance-IND_2010'!L288</f>
        <v>0</v>
      </c>
      <c r="BF9" s="186">
        <f>'Aggregated Balance-IND_2010'!M288</f>
        <v>2.917</v>
      </c>
      <c r="BG9" s="186">
        <f>'Aggregated Balance-IND_2010'!N288</f>
        <v>0.129</v>
      </c>
      <c r="BH9" s="186">
        <f>'Aggregated Balance-IND_2010'!O288</f>
        <v>0.042</v>
      </c>
      <c r="BI9" s="186">
        <f>'Aggregated Balance-IND_2010'!P288</f>
        <v>0.128</v>
      </c>
      <c r="BJ9" s="186">
        <f>'Aggregated Balance-IND_2010'!Q288</f>
        <v>2.574</v>
      </c>
      <c r="BK9" s="186">
        <f>'Aggregated Balance-IND_2010'!R288</f>
        <v>0.214</v>
      </c>
      <c r="BL9" s="186">
        <f>'Aggregated Balance-IND_2010'!S288</f>
        <v>0.515</v>
      </c>
      <c r="BM9" s="186">
        <f>'Aggregated Balance-IND_2010'!T288</f>
        <v>0.043</v>
      </c>
      <c r="BN9" s="186">
        <f>'Aggregated Balance-IND_2010'!U288</f>
        <v>0</v>
      </c>
      <c r="BO9" s="186">
        <f>'Aggregated Balance-IND_2010'!V288</f>
        <v>0.13</v>
      </c>
      <c r="BP9" s="186">
        <f>'Aggregated Balance-IND_2010'!W288</f>
        <v>0</v>
      </c>
      <c r="BQ9" s="186">
        <f>'Aggregated Balance-IND_2010'!X288</f>
        <v>1.065</v>
      </c>
      <c r="BR9" s="186">
        <f>'Aggregated Balance-IND_2010'!Y288</f>
        <v>0</v>
      </c>
      <c r="BS9" s="186">
        <f>'Aggregated Balance-IND_2010'!Z288</f>
        <v>0</v>
      </c>
      <c r="BT9" s="186">
        <f>'Aggregated Balance-IND_2010'!AA288</f>
        <v>0</v>
      </c>
      <c r="BU9" s="186">
        <f>'Aggregated Balance-IND_2010'!AB288</f>
        <v>0</v>
      </c>
      <c r="BV9" s="186">
        <f>'Aggregated Balance-IND_2010'!AC288</f>
        <v>0</v>
      </c>
      <c r="BW9" s="186">
        <f>'Aggregated Balance-IND_2010'!AD288</f>
        <v>0.172</v>
      </c>
      <c r="BX9" s="186">
        <f>'Aggregated Balance-IND_2010'!AE288</f>
        <v>0.257</v>
      </c>
      <c r="BY9" s="186">
        <f>'Aggregated Balance-IND_2010'!AF288</f>
        <v>0.043</v>
      </c>
      <c r="BZ9" s="186">
        <f>'Aggregated Balance-IND_2010'!AG288</f>
        <v>0.172</v>
      </c>
      <c r="CA9" s="186">
        <f>'Aggregated Balance-IND_2010'!AH288</f>
        <v>0.558</v>
      </c>
      <c r="CB9" s="186">
        <f>'Aggregated Balance-IND_2010'!AI288</f>
        <v>0.085</v>
      </c>
      <c r="CC9" s="186">
        <f>'Aggregated Balance-IND_2010'!AJ288</f>
        <v>0</v>
      </c>
      <c r="CD9" s="186">
        <f>'Aggregated Balance-IND_2010'!AK288</f>
        <v>4.042</v>
      </c>
      <c r="CE9" s="186">
        <f>'Aggregated Balance-IND_2010'!AL288</f>
        <v>0.04258</v>
      </c>
      <c r="CF9" s="186">
        <f>'Aggregated Balance-IND_2010'!AM288</f>
        <v>0</v>
      </c>
      <c r="CG9" s="186">
        <f>'Aggregated Balance-IND_2010'!AN288</f>
        <v>0</v>
      </c>
      <c r="CH9" s="186">
        <f>'Aggregated Balance-IND_2010'!AO288</f>
        <v>0</v>
      </c>
      <c r="CI9" s="186">
        <f>'Aggregated Balance-IND_2010'!AP288</f>
        <v>0</v>
      </c>
      <c r="CJ9" s="186">
        <f>'Aggregated Balance-IND_2010'!AQ288</f>
        <v>0.177</v>
      </c>
      <c r="CL9" t="s">
        <v>235</v>
      </c>
      <c r="CM9" s="191"/>
      <c r="CN9" s="191"/>
      <c r="CO9" s="191"/>
      <c r="CP9" s="191"/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/>
      <c r="DH9" s="191"/>
      <c r="DI9" s="191"/>
      <c r="DJ9" s="191"/>
      <c r="DK9" s="191"/>
      <c r="DL9" s="191"/>
      <c r="DM9" s="191"/>
      <c r="DN9" s="191"/>
      <c r="DO9" s="191"/>
      <c r="DP9" s="191"/>
      <c r="DQ9" s="191"/>
      <c r="DR9" s="191"/>
      <c r="DS9" s="191"/>
      <c r="DT9" s="191"/>
      <c r="DU9" s="191"/>
      <c r="DV9" s="191"/>
      <c r="DW9" s="191"/>
      <c r="DY9" s="143" t="s">
        <v>1419</v>
      </c>
      <c r="DZ9" s="143"/>
      <c r="EA9" s="143"/>
      <c r="EB9" s="143"/>
      <c r="EC9" s="143"/>
      <c r="ED9" s="143"/>
      <c r="EE9" s="143"/>
      <c r="EF9" s="143"/>
      <c r="EG9" s="143"/>
      <c r="EH9" s="143"/>
      <c r="EI9" s="143"/>
      <c r="EJ9" s="143"/>
      <c r="EK9" s="143"/>
      <c r="EL9" s="143"/>
      <c r="EM9" s="143"/>
      <c r="EN9" s="143"/>
      <c r="EO9" s="143"/>
      <c r="EP9" s="143"/>
      <c r="EQ9" s="143"/>
      <c r="ER9" s="143"/>
      <c r="ES9" s="143"/>
      <c r="ET9" s="143"/>
      <c r="EU9" s="143"/>
      <c r="EV9" s="143"/>
      <c r="EW9" s="143"/>
      <c r="EX9" s="143"/>
      <c r="EY9" s="143"/>
      <c r="EZ9" s="143"/>
      <c r="FA9" s="143"/>
      <c r="FB9" s="143"/>
      <c r="FC9" s="143"/>
      <c r="FD9" s="143"/>
      <c r="FE9" s="143"/>
      <c r="FF9" s="143"/>
      <c r="FG9" s="143"/>
      <c r="FH9" s="143"/>
      <c r="FI9" s="143"/>
      <c r="FJ9" s="143"/>
      <c r="FL9" s="54"/>
      <c r="FM9" s="54"/>
      <c r="FN9" s="54"/>
      <c r="FO9" s="54"/>
      <c r="FP9" s="54"/>
      <c r="FQ9" s="54"/>
    </row>
    <row r="10" spans="1:173">
      <c r="A10" s="26"/>
      <c r="B10" t="s">
        <v>1488</v>
      </c>
      <c r="E10" s="20"/>
      <c r="G10" t="str">
        <f t="shared" si="2"/>
        <v>INDHFO</v>
      </c>
      <c r="H10" s="41">
        <f t="shared" si="3"/>
        <v>0</v>
      </c>
      <c r="I10" s="41">
        <f t="shared" si="1"/>
        <v>0</v>
      </c>
      <c r="J10" s="41">
        <f t="shared" si="1"/>
        <v>0</v>
      </c>
      <c r="K10" s="41">
        <f t="shared" si="1"/>
        <v>0</v>
      </c>
      <c r="L10" s="41">
        <f t="shared" si="1"/>
        <v>0</v>
      </c>
      <c r="M10" s="41">
        <f t="shared" si="1"/>
        <v>0</v>
      </c>
      <c r="N10" s="41">
        <f t="shared" si="1"/>
        <v>0</v>
      </c>
      <c r="O10" s="41">
        <f t="shared" si="1"/>
        <v>0</v>
      </c>
      <c r="P10" s="41">
        <f t="shared" si="1"/>
        <v>0</v>
      </c>
      <c r="Q10" s="41">
        <f t="shared" si="1"/>
        <v>0</v>
      </c>
      <c r="R10" s="41">
        <f t="shared" si="1"/>
        <v>0</v>
      </c>
      <c r="S10" s="41">
        <f t="shared" si="1"/>
        <v>0</v>
      </c>
      <c r="T10" s="41">
        <f t="shared" si="1"/>
        <v>-0.000466044951321369</v>
      </c>
      <c r="U10" s="41">
        <f t="shared" si="1"/>
        <v>0</v>
      </c>
      <c r="V10" s="41">
        <f t="shared" si="1"/>
        <v>0</v>
      </c>
      <c r="W10" s="41">
        <f t="shared" si="1"/>
        <v>0</v>
      </c>
      <c r="X10" s="41">
        <f t="shared" si="1"/>
        <v>0</v>
      </c>
      <c r="Y10" s="41">
        <f t="shared" si="1"/>
        <v>0</v>
      </c>
      <c r="Z10" s="41">
        <f t="shared" si="1"/>
        <v>0</v>
      </c>
      <c r="AA10" s="41">
        <f t="shared" si="1"/>
        <v>0</v>
      </c>
      <c r="AB10" s="41">
        <f t="shared" si="1"/>
        <v>0</v>
      </c>
      <c r="AC10" s="41">
        <f t="shared" si="1"/>
        <v>0</v>
      </c>
      <c r="AD10" s="41">
        <f t="shared" si="1"/>
        <v>0</v>
      </c>
      <c r="AE10" s="41">
        <f t="shared" si="1"/>
        <v>0</v>
      </c>
      <c r="AF10" s="41">
        <f t="shared" si="1"/>
        <v>0</v>
      </c>
      <c r="AG10" s="41">
        <f t="shared" si="1"/>
        <v>0</v>
      </c>
      <c r="AH10" s="41">
        <f t="shared" si="1"/>
        <v>0</v>
      </c>
      <c r="AI10" s="41">
        <f t="shared" si="1"/>
        <v>0</v>
      </c>
      <c r="AJ10" s="41">
        <f t="shared" si="1"/>
        <v>0</v>
      </c>
      <c r="AK10" s="41">
        <f t="shared" si="1"/>
        <v>0</v>
      </c>
      <c r="AL10" s="41">
        <f t="shared" si="1"/>
        <v>0</v>
      </c>
      <c r="AM10" s="41">
        <f t="shared" si="1"/>
        <v>0</v>
      </c>
      <c r="AN10" s="41">
        <f t="shared" si="1"/>
        <v>0</v>
      </c>
      <c r="AO10" s="41">
        <f t="shared" si="1"/>
        <v>0</v>
      </c>
      <c r="AP10" s="41">
        <f t="shared" si="1"/>
        <v>0</v>
      </c>
      <c r="AQ10" s="41">
        <f t="shared" si="1"/>
        <v>0</v>
      </c>
      <c r="AR10" s="41">
        <f t="shared" si="1"/>
        <v>0</v>
      </c>
      <c r="AT10" t="str">
        <f>'Aggregated Balance-IND_2010'!A290</f>
        <v>B_101840</v>
      </c>
      <c r="AU10" t="str">
        <f>'Aggregated Balance-IND_2010'!B290</f>
        <v>Paper, Pulp and Print</v>
      </c>
      <c r="AV10" t="str">
        <f>'Aggregated Balance-IND_2010'!C290</f>
        <v>PJ</v>
      </c>
      <c r="AW10" t="str">
        <f>'Aggregated Balance-IND_2010'!D290</f>
        <v>'2010</v>
      </c>
      <c r="AX10" t="str">
        <f>'Aggregated Balance-IND_2010'!E290</f>
        <v>INDHFO</v>
      </c>
      <c r="AY10" t="str">
        <f>'Aggregated Balance-IND_2010'!F290</f>
        <v>Heavy Fuel Oil (IND)</v>
      </c>
      <c r="AZ10" s="186">
        <f>'Aggregated Balance-IND_2010'!G290</f>
        <v>0.72</v>
      </c>
      <c r="BA10" s="186">
        <f>'Aggregated Balance-IND_2010'!H290</f>
        <v>0.8</v>
      </c>
      <c r="BB10" s="186">
        <f>'Aggregated Balance-IND_2010'!I290</f>
        <v>0.36</v>
      </c>
      <c r="BC10" s="186">
        <f>'Aggregated Balance-IND_2010'!J290</f>
        <v>0.28001</v>
      </c>
      <c r="BD10" s="186">
        <f>'Aggregated Balance-IND_2010'!K290</f>
        <v>0</v>
      </c>
      <c r="BE10" s="186">
        <f>'Aggregated Balance-IND_2010'!L290</f>
        <v>0.56</v>
      </c>
      <c r="BF10" s="186">
        <f>'Aggregated Balance-IND_2010'!M290</f>
        <v>0.84</v>
      </c>
      <c r="BG10" s="186">
        <f>'Aggregated Balance-IND_2010'!N290</f>
        <v>0.04</v>
      </c>
      <c r="BH10" s="186">
        <f>'Aggregated Balance-IND_2010'!O290</f>
        <v>0</v>
      </c>
      <c r="BI10" s="186">
        <f>'Aggregated Balance-IND_2010'!P290</f>
        <v>0.84</v>
      </c>
      <c r="BJ10" s="186">
        <f>'Aggregated Balance-IND_2010'!Q290</f>
        <v>4</v>
      </c>
      <c r="BK10" s="186">
        <f>'Aggregated Balance-IND_2010'!R290</f>
        <v>4.6</v>
      </c>
      <c r="BL10" s="186">
        <f>'Aggregated Balance-IND_2010'!S290</f>
        <v>1.68</v>
      </c>
      <c r="BM10" s="186">
        <f>'Aggregated Balance-IND_2010'!T290</f>
        <v>0.36</v>
      </c>
      <c r="BN10" s="186">
        <f>'Aggregated Balance-IND_2010'!U290</f>
        <v>0.08</v>
      </c>
      <c r="BO10" s="186">
        <f>'Aggregated Balance-IND_2010'!V290</f>
        <v>0</v>
      </c>
      <c r="BP10" s="186">
        <f>'Aggregated Balance-IND_2010'!W290</f>
        <v>0</v>
      </c>
      <c r="BQ10" s="186">
        <f>'Aggregated Balance-IND_2010'!X290</f>
        <v>1.64</v>
      </c>
      <c r="BR10" s="186">
        <f>'Aggregated Balance-IND_2010'!Y290</f>
        <v>0</v>
      </c>
      <c r="BS10" s="186">
        <f>'Aggregated Balance-IND_2010'!Z290</f>
        <v>0</v>
      </c>
      <c r="BT10" s="186">
        <f>'Aggregated Balance-IND_2010'!AA290</f>
        <v>0</v>
      </c>
      <c r="BU10" s="186">
        <f>'Aggregated Balance-IND_2010'!AB290</f>
        <v>0</v>
      </c>
      <c r="BV10" s="186">
        <f>'Aggregated Balance-IND_2010'!AC290</f>
        <v>0</v>
      </c>
      <c r="BW10" s="186">
        <f>'Aggregated Balance-IND_2010'!AD290</f>
        <v>3.36</v>
      </c>
      <c r="BX10" s="186">
        <f>'Aggregated Balance-IND_2010'!AE290</f>
        <v>1.64</v>
      </c>
      <c r="BY10" s="186">
        <f>'Aggregated Balance-IND_2010'!AF290</f>
        <v>0.72</v>
      </c>
      <c r="BZ10" s="186">
        <f>'Aggregated Balance-IND_2010'!AG290</f>
        <v>0</v>
      </c>
      <c r="CA10" s="186">
        <f>'Aggregated Balance-IND_2010'!AH290</f>
        <v>10.48</v>
      </c>
      <c r="CB10" s="186">
        <f>'Aggregated Balance-IND_2010'!AI290</f>
        <v>0</v>
      </c>
      <c r="CC10" s="186">
        <f>'Aggregated Balance-IND_2010'!AJ290</f>
        <v>0</v>
      </c>
      <c r="CD10" s="186">
        <f>'Aggregated Balance-IND_2010'!AK290</f>
        <v>0</v>
      </c>
      <c r="CE10" s="186">
        <f>'Aggregated Balance-IND_2010'!AL290</f>
        <v>0</v>
      </c>
      <c r="CF10" s="186">
        <f>'Aggregated Balance-IND_2010'!AM290</f>
        <v>0</v>
      </c>
      <c r="CG10" s="186">
        <f>'Aggregated Balance-IND_2010'!AN290</f>
        <v>0</v>
      </c>
      <c r="CH10" s="186">
        <f>'Aggregated Balance-IND_2010'!AO290</f>
        <v>0</v>
      </c>
      <c r="CI10" s="186">
        <f>'Aggregated Balance-IND_2010'!AP290</f>
        <v>0</v>
      </c>
      <c r="CJ10" s="186">
        <f>'Aggregated Balance-IND_2010'!AQ290</f>
        <v>0.12</v>
      </c>
      <c r="CL10" t="s">
        <v>237</v>
      </c>
      <c r="CM10" s="191"/>
      <c r="CN10" s="191"/>
      <c r="CO10" s="191"/>
      <c r="CP10" s="191"/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191"/>
      <c r="DK10" s="191"/>
      <c r="DL10" s="191"/>
      <c r="DM10" s="191"/>
      <c r="DN10" s="191"/>
      <c r="DO10" s="191"/>
      <c r="DP10" s="191"/>
      <c r="DQ10" s="191"/>
      <c r="DR10" s="191"/>
      <c r="DS10" s="191"/>
      <c r="DT10" s="191"/>
      <c r="DU10" s="191"/>
      <c r="DV10" s="191"/>
      <c r="DW10" s="191"/>
      <c r="DY10" s="194" t="s">
        <v>598</v>
      </c>
      <c r="DZ10" s="72" t="str">
        <f>IF((AZ12-'AutoProd-CHP'!E142)&lt;0,(AZ12-'AutoProd-CHP'!E142),"")</f>
        <v/>
      </c>
      <c r="EA10" s="72" t="str">
        <f>IF((BA12-'AutoProd-CHP'!F142)&lt;0,(BA12-'AutoProd-CHP'!F142),"")</f>
        <v/>
      </c>
      <c r="EB10" s="72" t="str">
        <f>IF((BB12-'AutoProd-CHP'!G142)&lt;0,(BB12-'AutoProd-CHP'!G142),"")</f>
        <v/>
      </c>
      <c r="EC10" s="72" t="str">
        <f>IF((BC12-'AutoProd-CHP'!H142)&lt;0,(BC12-'AutoProd-CHP'!H142),"")</f>
        <v/>
      </c>
      <c r="ED10" s="72" t="str">
        <f>IF((BD12-'AutoProd-CHP'!I142)&lt;0,(BD12-'AutoProd-CHP'!I142),"")</f>
        <v/>
      </c>
      <c r="EE10" s="72" t="str">
        <f>IF((BE12-'AutoProd-CHP'!J142)&lt;0,(BE12-'AutoProd-CHP'!J142),"")</f>
        <v/>
      </c>
      <c r="EF10" s="72" t="str">
        <f>IF((BF12-'AutoProd-CHP'!K142)&lt;0,(BF12-'AutoProd-CHP'!K142),"")</f>
        <v/>
      </c>
      <c r="EG10" s="72" t="str">
        <f>IF((BG12-'AutoProd-CHP'!L142)&lt;0,(BG12-'AutoProd-CHP'!L142),"")</f>
        <v/>
      </c>
      <c r="EH10" s="72" t="str">
        <f>IF((BH12-'AutoProd-CHP'!M142)&lt;0,(BH12-'AutoProd-CHP'!M142),"")</f>
        <v/>
      </c>
      <c r="EI10" s="72" t="str">
        <f>IF((BI12-'AutoProd-CHP'!N142)&lt;0,(BI12-'AutoProd-CHP'!N142),"")</f>
        <v/>
      </c>
      <c r="EJ10" s="72" t="str">
        <f>IF((BJ12-'AutoProd-CHP'!O142)&lt;0,(BJ12-'AutoProd-CHP'!O142),"")</f>
        <v/>
      </c>
      <c r="EK10" s="72" t="str">
        <f>IF((BK12-'AutoProd-CHP'!P142)&lt;0,(BK12-'AutoProd-CHP'!P142),"")</f>
        <v/>
      </c>
      <c r="EL10" s="72" t="str">
        <f>IF((BL12-'AutoProd-CHP'!Q142)&lt;0,(BL12-'AutoProd-CHP'!Q142),"")</f>
        <v/>
      </c>
      <c r="EM10" s="72" t="str">
        <f>IF((BM12-'AutoProd-CHP'!R142)&lt;0,(BM12-'AutoProd-CHP'!R142),"")</f>
        <v/>
      </c>
      <c r="EN10" s="72" t="str">
        <f>IF((BN12-'AutoProd-CHP'!S142)&lt;0,(BN12-'AutoProd-CHP'!S142),"")</f>
        <v/>
      </c>
      <c r="EO10" s="72" t="str">
        <f>IF((BO12-'AutoProd-CHP'!T142)&lt;0,(BO12-'AutoProd-CHP'!T142),"")</f>
        <v/>
      </c>
      <c r="EP10" s="72" t="str">
        <f>IF((BP12-'AutoProd-CHP'!U142)&lt;0,(BP12-'AutoProd-CHP'!U142),"")</f>
        <v/>
      </c>
      <c r="EQ10" s="72" t="str">
        <f>IF((BQ12-'AutoProd-CHP'!V142)&lt;0,(BQ12-'AutoProd-CHP'!V142),"")</f>
        <v/>
      </c>
      <c r="ER10" s="72" t="str">
        <f>IF((BR12-'AutoProd-CHP'!W142)&lt;0,(BR12-'AutoProd-CHP'!W142),"")</f>
        <v/>
      </c>
      <c r="ES10" s="72" t="str">
        <f>IF((BS12-'AutoProd-CHP'!X142)&lt;0,(BS12-'AutoProd-CHP'!X142),"")</f>
        <v/>
      </c>
      <c r="ET10" s="72" t="str">
        <f>IF((BT12-'AutoProd-CHP'!Y142)&lt;0,(BT12-'AutoProd-CHP'!Y142),"")</f>
        <v/>
      </c>
      <c r="EU10" s="72" t="str">
        <f>IF((BU12-'AutoProd-CHP'!Z142)&lt;0,(BU12-'AutoProd-CHP'!Z142),"")</f>
        <v/>
      </c>
      <c r="EV10" s="72" t="str">
        <f>IF((BV12-'AutoProd-CHP'!AA142)&lt;0,(BV12-'AutoProd-CHP'!AA142),"")</f>
        <v/>
      </c>
      <c r="EW10" s="72" t="str">
        <f>IF((BW12-'AutoProd-CHP'!AB142)&lt;0,(BW12-'AutoProd-CHP'!AB142),"")</f>
        <v/>
      </c>
      <c r="EX10" s="72" t="str">
        <f>IF((BX12-'AutoProd-CHP'!AC142)&lt;0,(BX12-'AutoProd-CHP'!AC142),"")</f>
        <v/>
      </c>
      <c r="EY10" s="72" t="str">
        <f>IF((BY12-'AutoProd-CHP'!AD142)&lt;0,(BY12-'AutoProd-CHP'!AD142),"")</f>
        <v/>
      </c>
      <c r="EZ10" s="72" t="str">
        <f>IF((BZ12-'AutoProd-CHP'!AE142)&lt;0,(BZ12-'AutoProd-CHP'!AE142),"")</f>
        <v/>
      </c>
      <c r="FA10" s="72" t="str">
        <f>IF((CA12-'AutoProd-CHP'!AF142)&lt;0,(CA12-'AutoProd-CHP'!AF142),"")</f>
        <v/>
      </c>
      <c r="FB10" s="72" t="str">
        <f>IF((CB12-'AutoProd-CHP'!AG142)&lt;0,(CB12-'AutoProd-CHP'!AG142),"")</f>
        <v/>
      </c>
      <c r="FC10" s="72" t="str">
        <f>IF((CC12-'AutoProd-CHP'!AH142)&lt;0,(CC12-'AutoProd-CHP'!AH142),"")</f>
        <v/>
      </c>
      <c r="FD10" s="72" t="str">
        <f>IF((CD12-'AutoProd-CHP'!AI142)&lt;0,(CD12-'AutoProd-CHP'!AI142),"")</f>
        <v/>
      </c>
      <c r="FE10" s="72" t="str">
        <f>IF((CE12-'AutoProd-CHP'!AJ142)&lt;0,(CE12-'AutoProd-CHP'!AJ142),"")</f>
        <v/>
      </c>
      <c r="FF10" s="72" t="str">
        <f>IF((CF12-'AutoProd-CHP'!AK142)&lt;0,(CF12-'AutoProd-CHP'!AK142),"")</f>
        <v/>
      </c>
      <c r="FG10" s="72" t="str">
        <f>IF((CG12-'AutoProd-CHP'!AL142)&lt;0,(CG12-'AutoProd-CHP'!AL142),"")</f>
        <v/>
      </c>
      <c r="FH10" s="72" t="str">
        <f>IF((CH12-'AutoProd-CHP'!AM142)&lt;0,(CH12-'AutoProd-CHP'!AM142),"")</f>
        <v/>
      </c>
      <c r="FI10" s="72" t="str">
        <f>IF((CI12-'AutoProd-CHP'!AN142)&lt;0,(CI12-'AutoProd-CHP'!AN142),"")</f>
        <v/>
      </c>
      <c r="FJ10" s="72" t="str">
        <f>IF((CJ12-'AutoProd-CHP'!AO142)&lt;0,(CJ12-'AutoProd-CHP'!AO142),"")</f>
        <v/>
      </c>
      <c r="FL10" s="54"/>
      <c r="FM10" s="54"/>
      <c r="FN10" s="54"/>
      <c r="FO10" s="54"/>
      <c r="FP10" s="54"/>
      <c r="FQ10" s="54"/>
    </row>
    <row r="11" spans="5:173">
      <c r="E11" s="20"/>
      <c r="G11" t="str">
        <f t="shared" si="2"/>
        <v>INDGAS</v>
      </c>
      <c r="H11" s="41">
        <f t="shared" si="3"/>
        <v>0</v>
      </c>
      <c r="I11" s="41">
        <f t="shared" si="1"/>
        <v>0</v>
      </c>
      <c r="J11" s="41">
        <f t="shared" si="1"/>
        <v>-6.9737627174947e-18</v>
      </c>
      <c r="K11" s="41">
        <f t="shared" si="1"/>
        <v>0</v>
      </c>
      <c r="L11" s="41">
        <f t="shared" si="1"/>
        <v>0</v>
      </c>
      <c r="M11" s="41">
        <f t="shared" si="1"/>
        <v>-4.37112888155107e-18</v>
      </c>
      <c r="N11" s="41">
        <f t="shared" si="1"/>
        <v>0</v>
      </c>
      <c r="O11" s="41">
        <f t="shared" si="1"/>
        <v>1.58512710540428e-17</v>
      </c>
      <c r="P11" s="41">
        <f>IF(BH$18=0,0,(BH11-CU11-BC28-CU28)/BH$18)</f>
        <v>-0.000404104199957279</v>
      </c>
      <c r="Q11" s="41">
        <f t="shared" si="1"/>
        <v>-2.18290016638843e-17</v>
      </c>
      <c r="R11" s="41">
        <f t="shared" si="1"/>
        <v>0</v>
      </c>
      <c r="S11" s="41">
        <f t="shared" si="1"/>
        <v>0</v>
      </c>
      <c r="T11" s="41">
        <f t="shared" si="1"/>
        <v>-4.89907898404033e-5</v>
      </c>
      <c r="U11" s="41">
        <f t="shared" si="1"/>
        <v>0</v>
      </c>
      <c r="V11" s="41">
        <f t="shared" si="1"/>
        <v>-3.34606095426509e-17</v>
      </c>
      <c r="W11" s="41">
        <f t="shared" si="1"/>
        <v>0</v>
      </c>
      <c r="X11" s="41">
        <f t="shared" si="1"/>
        <v>0</v>
      </c>
      <c r="Y11" s="41">
        <f t="shared" si="1"/>
        <v>3.5183046592332e-17</v>
      </c>
      <c r="Z11" s="41">
        <f t="shared" si="1"/>
        <v>0</v>
      </c>
      <c r="AA11" s="41">
        <f t="shared" si="1"/>
        <v>0</v>
      </c>
      <c r="AB11" s="41">
        <f t="shared" si="1"/>
        <v>0</v>
      </c>
      <c r="AC11" s="41">
        <f t="shared" si="1"/>
        <v>0</v>
      </c>
      <c r="AD11" s="41">
        <f t="shared" si="1"/>
        <v>0</v>
      </c>
      <c r="AE11" s="41">
        <f t="shared" si="1"/>
        <v>0</v>
      </c>
      <c r="AF11" s="41">
        <f>IF(BX$18=0,0,(BX11-DK11-BS28-DK28)/BX$18)</f>
        <v>-0.000315470210225016</v>
      </c>
      <c r="AG11" s="41">
        <f t="shared" si="1"/>
        <v>2.07162081024249e-18</v>
      </c>
      <c r="AH11" s="41">
        <f t="shared" si="1"/>
        <v>6.4184016454699e-17</v>
      </c>
      <c r="AI11" s="41">
        <f t="shared" si="1"/>
        <v>0</v>
      </c>
      <c r="AJ11" s="41">
        <f t="shared" si="1"/>
        <v>5.93226302230914e-17</v>
      </c>
      <c r="AK11" s="41">
        <f t="shared" si="1"/>
        <v>-9.99885643828664e-18</v>
      </c>
      <c r="AL11" s="41">
        <f t="shared" si="1"/>
        <v>0</v>
      </c>
      <c r="AM11" s="41">
        <f t="shared" si="1"/>
        <v>0</v>
      </c>
      <c r="AN11" s="41">
        <f t="shared" si="1"/>
        <v>0</v>
      </c>
      <c r="AO11" s="41">
        <f t="shared" si="1"/>
        <v>0</v>
      </c>
      <c r="AP11" s="41">
        <f t="shared" si="1"/>
        <v>0</v>
      </c>
      <c r="AQ11" s="41">
        <f t="shared" si="1"/>
        <v>0</v>
      </c>
      <c r="AR11" s="41">
        <f t="shared" si="1"/>
        <v>0</v>
      </c>
      <c r="AT11" t="str">
        <f>'Aggregated Balance-IND_2010'!A292</f>
        <v>B_101840</v>
      </c>
      <c r="AU11" t="str">
        <f>'Aggregated Balance-IND_2010'!B292</f>
        <v>Paper, Pulp and Print</v>
      </c>
      <c r="AV11" t="str">
        <f>'Aggregated Balance-IND_2010'!C292</f>
        <v>PJ</v>
      </c>
      <c r="AW11" t="str">
        <f>'Aggregated Balance-IND_2010'!D292</f>
        <v>'2010</v>
      </c>
      <c r="AX11" t="str">
        <f>'Aggregated Balance-IND_2010'!E292</f>
        <v>INDGAS</v>
      </c>
      <c r="AY11" t="str">
        <f>'Aggregated Balance-IND_2010'!F292</f>
        <v>Natural Gas (IND)</v>
      </c>
      <c r="AZ11" s="186">
        <f>'Aggregated Balance-IND_2010'!G292</f>
        <v>25.138</v>
      </c>
      <c r="BA11" s="186">
        <f>'Aggregated Balance-IND_2010'!H292</f>
        <v>4.852</v>
      </c>
      <c r="BB11" s="186">
        <f>'Aggregated Balance-IND_2010'!I292</f>
        <v>1.354</v>
      </c>
      <c r="BC11" s="186">
        <f>'Aggregated Balance-IND_2010'!J292</f>
        <v>5.19243</v>
      </c>
      <c r="BD11" s="186">
        <f>'Aggregated Balance-IND_2010'!K292</f>
        <v>0</v>
      </c>
      <c r="BE11" s="186">
        <f>'Aggregated Balance-IND_2010'!L292</f>
        <v>4.09</v>
      </c>
      <c r="BF11" s="186">
        <f>'Aggregated Balance-IND_2010'!M292</f>
        <v>94.414</v>
      </c>
      <c r="BG11" s="186">
        <f>'Aggregated Balance-IND_2010'!N292</f>
        <v>2.188</v>
      </c>
      <c r="BH11" s="186">
        <f>'Aggregated Balance-IND_2010'!O292</f>
        <v>1.205</v>
      </c>
      <c r="BI11" s="186">
        <f>'Aggregated Balance-IND_2010'!P292</f>
        <v>1.304</v>
      </c>
      <c r="BJ11" s="186">
        <f>'Aggregated Balance-IND_2010'!Q292</f>
        <v>23.724</v>
      </c>
      <c r="BK11" s="186">
        <f>'Aggregated Balance-IND_2010'!R292</f>
        <v>21.171</v>
      </c>
      <c r="BL11" s="186">
        <f>'Aggregated Balance-IND_2010'!S292</f>
        <v>35.653</v>
      </c>
      <c r="BM11" s="186">
        <f>'Aggregated Balance-IND_2010'!T292</f>
        <v>1.904</v>
      </c>
      <c r="BN11" s="186">
        <f>'Aggregated Balance-IND_2010'!U292</f>
        <v>2.722</v>
      </c>
      <c r="BO11" s="186">
        <f>'Aggregated Balance-IND_2010'!V292</f>
        <v>0.118</v>
      </c>
      <c r="BP11" s="186">
        <f>'Aggregated Balance-IND_2010'!W292</f>
        <v>0</v>
      </c>
      <c r="BQ11" s="186">
        <f>'Aggregated Balance-IND_2010'!X292</f>
        <v>41.2</v>
      </c>
      <c r="BR11" s="186">
        <f>'Aggregated Balance-IND_2010'!Y292</f>
        <v>1.172</v>
      </c>
      <c r="BS11" s="186">
        <f>'Aggregated Balance-IND_2010'!Z292</f>
        <v>0.296</v>
      </c>
      <c r="BT11" s="186">
        <f>'Aggregated Balance-IND_2010'!AA292</f>
        <v>0.101</v>
      </c>
      <c r="BU11" s="186">
        <f>'Aggregated Balance-IND_2010'!AB292</f>
        <v>0</v>
      </c>
      <c r="BV11" s="186">
        <f>'Aggregated Balance-IND_2010'!AC292</f>
        <v>15.547</v>
      </c>
      <c r="BW11" s="186">
        <f>'Aggregated Balance-IND_2010'!AD292</f>
        <v>0.047</v>
      </c>
      <c r="BX11" s="186">
        <f>'Aggregated Balance-IND_2010'!AE292</f>
        <v>5.03</v>
      </c>
      <c r="BY11" s="186">
        <f>'Aggregated Balance-IND_2010'!AF292</f>
        <v>3.793</v>
      </c>
      <c r="BZ11" s="186">
        <f>'Aggregated Balance-IND_2010'!AG292</f>
        <v>4.452</v>
      </c>
      <c r="CA11" s="186">
        <f>'Aggregated Balance-IND_2010'!AH292</f>
        <v>0.498</v>
      </c>
      <c r="CB11" s="186">
        <f>'Aggregated Balance-IND_2010'!AI292</f>
        <v>3.863</v>
      </c>
      <c r="CC11" s="186">
        <f>'Aggregated Balance-IND_2010'!AJ292</f>
        <v>3.952</v>
      </c>
      <c r="CD11" s="186">
        <f>'Aggregated Balance-IND_2010'!AK292</f>
        <v>47.607</v>
      </c>
      <c r="CE11" s="186">
        <f>'Aggregated Balance-IND_2010'!AL292</f>
        <v>0.09451008</v>
      </c>
      <c r="CF11" s="186">
        <f>'Aggregated Balance-IND_2010'!AM292</f>
        <v>0.23633752</v>
      </c>
      <c r="CG11" s="186">
        <f>'Aggregated Balance-IND_2010'!AN292</f>
        <v>0</v>
      </c>
      <c r="CH11" s="186">
        <f>'Aggregated Balance-IND_2010'!AO292</f>
        <v>0</v>
      </c>
      <c r="CI11" s="186">
        <f>'Aggregated Balance-IND_2010'!AP292</f>
        <v>0.093</v>
      </c>
      <c r="CJ11" s="186">
        <f>'Aggregated Balance-IND_2010'!AQ292</f>
        <v>0.129</v>
      </c>
      <c r="CL11" s="189" t="s">
        <v>239</v>
      </c>
      <c r="CM11" s="141">
        <f>'AutoProd-CHP'!E140</f>
        <v>13.5038655697796</v>
      </c>
      <c r="CN11" s="141">
        <f>'AutoProd-CHP'!F140</f>
        <v>1.20269913878209</v>
      </c>
      <c r="CO11" s="141">
        <f>'AutoProd-CHP'!G140</f>
        <v>0.864125224586532</v>
      </c>
      <c r="CP11" s="141">
        <f>'AutoProd-CHP'!H140</f>
        <v>2.618564</v>
      </c>
      <c r="CQ11" s="141">
        <f>'AutoProd-CHP'!I140</f>
        <v>0</v>
      </c>
      <c r="CR11" s="141">
        <f>'AutoProd-CHP'!J140</f>
        <v>0.122541950605073</v>
      </c>
      <c r="CS11" s="141">
        <f>'AutoProd-CHP'!K140</f>
        <v>37.7306311495875</v>
      </c>
      <c r="CT11" s="141">
        <f>'AutoProd-CHP'!L140</f>
        <v>1.26313020697781</v>
      </c>
      <c r="CU11" s="141">
        <f>'AutoProd-CHP'!M140</f>
        <v>0.268281695205479</v>
      </c>
      <c r="CV11" s="141">
        <f>'AutoProd-CHP'!N140</f>
        <v>0.116044357142857</v>
      </c>
      <c r="CW11" s="141">
        <f>'AutoProd-CHP'!O140</f>
        <v>23.6898787754263</v>
      </c>
      <c r="CX11" s="141">
        <f>'AutoProd-CHP'!P140</f>
        <v>21.1391998797366</v>
      </c>
      <c r="CY11" s="141">
        <f>'AutoProd-CHP'!Q140</f>
        <v>33.068773078327</v>
      </c>
      <c r="CZ11" s="141">
        <f>'AutoProd-CHP'!R140</f>
        <v>0</v>
      </c>
      <c r="DA11" s="141">
        <f>'AutoProd-CHP'!S140</f>
        <v>1.31736623650246</v>
      </c>
      <c r="DB11" s="141">
        <f>'AutoProd-CHP'!T140</f>
        <v>0.117947157929204</v>
      </c>
      <c r="DC11" s="141">
        <f>'AutoProd-CHP'!U140</f>
        <v>0</v>
      </c>
      <c r="DD11" s="141">
        <f>'AutoProd-CHP'!V140</f>
        <v>2.47815164731813</v>
      </c>
      <c r="DE11" s="141">
        <f>'AutoProd-CHP'!W140</f>
        <v>0</v>
      </c>
      <c r="DF11" s="141">
        <f>'AutoProd-CHP'!X140</f>
        <v>0</v>
      </c>
      <c r="DG11" s="141">
        <f>'AutoProd-CHP'!Y140</f>
        <v>0.0174382244210526</v>
      </c>
      <c r="DH11" s="141">
        <f>'AutoProd-CHP'!Z140</f>
        <v>0</v>
      </c>
      <c r="DI11" s="141">
        <f>'AutoProd-CHP'!AA140</f>
        <v>0.212247240632596</v>
      </c>
      <c r="DJ11" s="141">
        <f>'AutoProd-CHP'!AB140</f>
        <v>0</v>
      </c>
      <c r="DK11" s="141">
        <f>'AutoProd-CHP'!AC140</f>
        <v>3.9737</v>
      </c>
      <c r="DL11" s="141">
        <f>'AutoProd-CHP'!AD140</f>
        <v>0.030824728448808</v>
      </c>
      <c r="DM11" s="141">
        <f>'AutoProd-CHP'!AE140</f>
        <v>0.183213433196779</v>
      </c>
      <c r="DN11" s="141">
        <f>'AutoProd-CHP'!AF140</f>
        <v>0.062332110506927</v>
      </c>
      <c r="DO11" s="141">
        <f>'AutoProd-CHP'!AG140</f>
        <v>1.12615997747613</v>
      </c>
      <c r="DP11" s="141">
        <f>'AutoProd-CHP'!AH140</f>
        <v>1.18322241196983</v>
      </c>
      <c r="DQ11" s="141">
        <f>'AutoProd-CHP'!AI140</f>
        <v>21.1411772349459</v>
      </c>
      <c r="DR11" s="141">
        <f>'AutoProd-CHP'!AJ140</f>
        <v>0</v>
      </c>
      <c r="DS11" s="141">
        <f>'AutoProd-CHP'!AK140</f>
        <v>0</v>
      </c>
      <c r="DT11" s="141">
        <f>'AutoProd-CHP'!AL140</f>
        <v>0</v>
      </c>
      <c r="DU11" s="141">
        <f>'AutoProd-CHP'!AM140</f>
        <v>0</v>
      </c>
      <c r="DV11" s="141">
        <f>'AutoProd-CHP'!AN140</f>
        <v>0</v>
      </c>
      <c r="DW11" s="141">
        <f>'AutoProd-CHP'!AO140</f>
        <v>0</v>
      </c>
      <c r="DY11" s="194" t="s">
        <v>599</v>
      </c>
      <c r="DZ11" s="72" t="str">
        <f>IF(((AZ13+AZ14)-'AutoProd-CHP'!E143)&lt;0,(AZ14-'AutoProd-CHP'!E143),"")</f>
        <v/>
      </c>
      <c r="EA11" s="72" t="str">
        <f>IF(((BA13+BA14)-'AutoProd-CHP'!F143)&lt;0,(BA14-'AutoProd-CHP'!F143),"")</f>
        <v/>
      </c>
      <c r="EB11" s="72" t="str">
        <f>IF(((BB13+BB14)-'AutoProd-CHP'!G143)&lt;0,(BB14-'AutoProd-CHP'!G143),"")</f>
        <v/>
      </c>
      <c r="EC11" s="72" t="str">
        <f>IF(((BC13+BC14)-'AutoProd-CHP'!H143)&lt;0,(BC14-'AutoProd-CHP'!H143),"")</f>
        <v/>
      </c>
      <c r="ED11" s="72" t="str">
        <f>IF(((BD13+BD14)-'AutoProd-CHP'!I143)&lt;0,(BD14-'AutoProd-CHP'!I143),"")</f>
        <v/>
      </c>
      <c r="EE11" s="72" t="str">
        <f>IF(((BE13+BE14)-'AutoProd-CHP'!J143)&lt;0,(BE14-'AutoProd-CHP'!J143),"")</f>
        <v/>
      </c>
      <c r="EF11" s="72" t="str">
        <f>IF(((BF13+BF14)-'AutoProd-CHP'!K143)&lt;0,(BF14-'AutoProd-CHP'!K143),"")</f>
        <v/>
      </c>
      <c r="EG11" s="72" t="str">
        <f>IF(((BG13+BG14)-'AutoProd-CHP'!L143)&lt;0,(BG14-'AutoProd-CHP'!L143),"")</f>
        <v/>
      </c>
      <c r="EH11" s="72" t="str">
        <f>IF(((BH13+BH14)-'AutoProd-CHP'!M143)&lt;0,(BH14-'AutoProd-CHP'!M143),"")</f>
        <v/>
      </c>
      <c r="EI11" s="72" t="str">
        <f>IF(((BI13+BI14)-'AutoProd-CHP'!N143)&lt;0,(BI14-'AutoProd-CHP'!N143),"")</f>
        <v/>
      </c>
      <c r="EJ11" s="72" t="str">
        <f>IF(((BJ13+BJ14)-'AutoProd-CHP'!O143)&lt;0,(BJ14-'AutoProd-CHP'!O143),"")</f>
        <v/>
      </c>
      <c r="EK11" s="72" t="str">
        <f>IF(((BK13+BK14)-'AutoProd-CHP'!P143)&lt;0,(BK14-'AutoProd-CHP'!P143),"")</f>
        <v/>
      </c>
      <c r="EL11" s="72" t="str">
        <f>IF(((BL13+BL14)-'AutoProd-CHP'!Q143)&lt;0,(BL14-'AutoProd-CHP'!Q143),"")</f>
        <v/>
      </c>
      <c r="EM11" s="72" t="str">
        <f>IF(((BM13+BM14)-'AutoProd-CHP'!R143)&lt;0,(BM14-'AutoProd-CHP'!R143),"")</f>
        <v/>
      </c>
      <c r="EN11" s="72" t="str">
        <f>IF(((BN13+BN14)-'AutoProd-CHP'!S143)&lt;0,(BN14-'AutoProd-CHP'!S143),"")</f>
        <v/>
      </c>
      <c r="EO11" s="72" t="str">
        <f>IF(((BO13+BO14)-'AutoProd-CHP'!T143)&lt;0,(BO14-'AutoProd-CHP'!T143),"")</f>
        <v/>
      </c>
      <c r="EP11" s="72" t="str">
        <f>IF(((BP13+BP14)-'AutoProd-CHP'!U143)&lt;0,(BP14-'AutoProd-CHP'!U143),"")</f>
        <v/>
      </c>
      <c r="EQ11" s="72" t="str">
        <f>IF(((BQ13+BQ14)-'AutoProd-CHP'!V143)&lt;0,(BQ14-'AutoProd-CHP'!V143),"")</f>
        <v/>
      </c>
      <c r="ER11" s="72" t="str">
        <f>IF(((BR13+BR14)-'AutoProd-CHP'!W143)&lt;0,(BR14-'AutoProd-CHP'!W143),"")</f>
        <v/>
      </c>
      <c r="ES11" s="72" t="str">
        <f>IF(((BS13+BS14)-'AutoProd-CHP'!X143)&lt;0,(BS14-'AutoProd-CHP'!X143),"")</f>
        <v/>
      </c>
      <c r="ET11" s="72" t="str">
        <f>IF(((BT13+BT14)-'AutoProd-CHP'!Y143)&lt;0,(BT14-'AutoProd-CHP'!Y143),"")</f>
        <v/>
      </c>
      <c r="EU11" s="72" t="str">
        <f>IF(((BU13+BU14)-'AutoProd-CHP'!Z143)&lt;0,(BU14-'AutoProd-CHP'!Z143),"")</f>
        <v/>
      </c>
      <c r="EV11" s="72" t="str">
        <f>IF(((BV13+BV14)-'AutoProd-CHP'!AA143)&lt;0,(BV14-'AutoProd-CHP'!AA143),"")</f>
        <v/>
      </c>
      <c r="EW11" s="72" t="str">
        <f>IF(((BW13+BW14)-'AutoProd-CHP'!AB143)&lt;0,(BW14-'AutoProd-CHP'!AB143),"")</f>
        <v/>
      </c>
      <c r="EX11" s="72" t="str">
        <f>IF(((BX13+BX14)-'AutoProd-CHP'!AC143)&lt;0,(BX14-'AutoProd-CHP'!AC143),"")</f>
        <v/>
      </c>
      <c r="EY11" s="72" t="str">
        <f>IF(((BY13+BY14)-'AutoProd-CHP'!AD143)&lt;0,(BY14-'AutoProd-CHP'!AD143),"")</f>
        <v/>
      </c>
      <c r="EZ11" s="72" t="str">
        <f>IF(((BZ13+BZ14)-'AutoProd-CHP'!AE143)&lt;0,(BZ14-'AutoProd-CHP'!AE143),"")</f>
        <v/>
      </c>
      <c r="FA11" s="72" t="str">
        <f>IF(((CA13+CA14)-'AutoProd-CHP'!AF143)&lt;0,(CA14-'AutoProd-CHP'!AF143),"")</f>
        <v/>
      </c>
      <c r="FB11" s="72" t="str">
        <f>IF(((CB13+CB14)-'AutoProd-CHP'!AG143)&lt;0,(CB14-'AutoProd-CHP'!AG143),"")</f>
        <v/>
      </c>
      <c r="FC11" s="72" t="str">
        <f>IF(((CC13+CC14)-'AutoProd-CHP'!AH143)&lt;0,(CC14-'AutoProd-CHP'!AH143),"")</f>
        <v/>
      </c>
      <c r="FD11" s="72" t="str">
        <f>IF(((CD13+CD14)-'AutoProd-CHP'!AI143)&lt;0,(CD14-'AutoProd-CHP'!AI143),"")</f>
        <v/>
      </c>
      <c r="FE11" s="72" t="str">
        <f>IF(((CE13+CE14)-'AutoProd-CHP'!AJ143)&lt;0,(CE14-'AutoProd-CHP'!AJ143),"")</f>
        <v/>
      </c>
      <c r="FF11" s="72" t="str">
        <f>IF(((CF13+CF14)-'AutoProd-CHP'!AK143)&lt;0,(CF14-'AutoProd-CHP'!AK143),"")</f>
        <v/>
      </c>
      <c r="FG11" s="72" t="str">
        <f>IF(((CG13+CG14)-'AutoProd-CHP'!AL143)&lt;0,(CG14-'AutoProd-CHP'!AL143),"")</f>
        <v/>
      </c>
      <c r="FH11" s="72" t="str">
        <f>IF(((CH13+CH14)-'AutoProd-CHP'!AM143)&lt;0,(CH14-'AutoProd-CHP'!AM143),"")</f>
        <v/>
      </c>
      <c r="FI11" s="72" t="str">
        <f>IF(((CI13+CI14)-'AutoProd-CHP'!AN143)&lt;0,(CI14-'AutoProd-CHP'!AN143),"")</f>
        <v/>
      </c>
      <c r="FJ11" s="72" t="str">
        <f>IF(((CJ13+CJ14)-'AutoProd-CHP'!AO143)&lt;0,(CJ14-'AutoProd-CHP'!AO143),"")</f>
        <v/>
      </c>
      <c r="FL11" s="54"/>
      <c r="FM11" s="54"/>
      <c r="FN11" s="54"/>
      <c r="FO11" s="54"/>
      <c r="FP11" s="54"/>
      <c r="FQ11" s="54"/>
    </row>
    <row r="12" spans="5:173">
      <c r="E12" s="20"/>
      <c r="G12" t="str">
        <f t="shared" si="2"/>
        <v>INDBIO</v>
      </c>
      <c r="H12" s="41">
        <f t="shared" si="3"/>
        <v>1.22286409343135e-17</v>
      </c>
      <c r="I12" s="41">
        <f t="shared" si="1"/>
        <v>0</v>
      </c>
      <c r="J12" s="41">
        <f t="shared" si="1"/>
        <v>0</v>
      </c>
      <c r="K12" s="41">
        <f t="shared" si="1"/>
        <v>-2.71969236078011e-18</v>
      </c>
      <c r="L12" s="41">
        <f t="shared" ref="L12:L14" si="4">IF(BD$18=0,0,(BD12-CQ12-AY29-CQ29)/BD$18)</f>
        <v>0</v>
      </c>
      <c r="M12" s="41">
        <f>IF(BE$18=0,0,(BE12-CR12-AZ29-CR29)/BE$18)</f>
        <v>0</v>
      </c>
      <c r="N12" s="41">
        <f t="shared" ref="N12:N14" si="5">IF(BF$18=0,0,(BF12-CS12-BA29-CS29)/BF$18)</f>
        <v>0</v>
      </c>
      <c r="O12" s="41">
        <f t="shared" ref="O12:O14" si="6">IF(BG$18=0,0,(BG12-CT12-BB29-CT29)/BG$18)</f>
        <v>0</v>
      </c>
      <c r="P12" s="41">
        <f t="shared" ref="P12:P14" si="7">IF(BH$18=0,0,(BH12-CU12-BC29-CU29)/BH$18)</f>
        <v>0</v>
      </c>
      <c r="Q12" s="41">
        <f t="shared" ref="Q12:Q14" si="8">IF(BI$18=0,0,(BI12-CV12-BD29-CV29)/BI$18)</f>
        <v>0</v>
      </c>
      <c r="R12" s="41">
        <f t="shared" ref="R12:R14" si="9">IF(BJ$18=0,0,(BJ12-CW12-BE29-CW29)/BJ$18)</f>
        <v>0</v>
      </c>
      <c r="S12" s="41">
        <f t="shared" ref="S12:S14" si="10">IF(BK$18=0,0,(BK12-CX12-BF29-CX29)/BK$18)</f>
        <v>-2.0594645687899e-17</v>
      </c>
      <c r="T12" s="41">
        <f t="shared" ref="T12:T14" si="11">IF(BL$18=0,0,(BL12-CY12-BG29-CY29)/BL$18)</f>
        <v>0</v>
      </c>
      <c r="U12" s="41">
        <f t="shared" ref="U12:U14" si="12">IF(BM$18=0,0,(BM12-CZ12-BH29-CZ29)/BM$18)</f>
        <v>0</v>
      </c>
      <c r="V12" s="41">
        <f t="shared" ref="V12:V14" si="13">IF(BN$18=0,0,(BN12-DA12-BI29-DA29)/BN$18)</f>
        <v>2.09128809641568e-18</v>
      </c>
      <c r="W12" s="41">
        <f t="shared" ref="W12:W14" si="14">IF(BO$18=0,0,(BO12-DB12-BJ29-DB29)/BO$18)</f>
        <v>0</v>
      </c>
      <c r="X12" s="41">
        <f t="shared" ref="X12:X14" si="15">IF(BP$18=0,0,(BP12-DC12-BK29-DC29)/BP$18)</f>
        <v>0</v>
      </c>
      <c r="Y12" s="41">
        <f t="shared" ref="Y12:Y14" si="16">IF(BQ$18=0,0,(BQ12-DD12-BL29-DD29)/BQ$18)</f>
        <v>0</v>
      </c>
      <c r="Z12" s="41">
        <f t="shared" ref="Z12:Z14" si="17">IF(BR$18=0,0,(BR12-DE12-BM29-DE29)/BR$18)</f>
        <v>0</v>
      </c>
      <c r="AA12" s="41">
        <f t="shared" ref="AA12:AA14" si="18">IF(BS$18=0,0,(BS12-DF12-BN29-DF29)/BS$18)</f>
        <v>0</v>
      </c>
      <c r="AB12" s="41">
        <f t="shared" ref="AB12:AB14" si="19">IF(BT$18=0,0,(BT12-DG12-BO29-DG29)/BT$18)</f>
        <v>-1.77920356510442e-17</v>
      </c>
      <c r="AC12" s="41">
        <f t="shared" ref="AC12:AC14" si="20">IF(BU$18=0,0,(BU12-DH12-BP29-DH29)/BU$18)</f>
        <v>0</v>
      </c>
      <c r="AD12" s="41">
        <f t="shared" ref="AD12:AD14" si="21">IF(BV$18=0,0,(BV12-DI12-BQ29-DI29)/BV$18)</f>
        <v>0</v>
      </c>
      <c r="AE12" s="41">
        <f t="shared" ref="AE12:AE14" si="22">IF(BW$18=0,0,(BW12-DJ12-BR29-DJ29)/BW$18)</f>
        <v>0</v>
      </c>
      <c r="AF12" s="41">
        <f t="shared" ref="AF12:AF14" si="23">IF(BX$18=0,0,(BX12-DK12-BS29-DK29)/BX$18)</f>
        <v>0</v>
      </c>
      <c r="AG12" s="41">
        <f t="shared" ref="AG12:AG14" si="24">IF(BY$18=0,0,(BY12-DL12-BT29-DL29)/BY$18)</f>
        <v>6.62918659277597e-17</v>
      </c>
      <c r="AH12" s="41">
        <f t="shared" ref="AH12:AH14" si="25">IF(BZ$18=0,0,(BZ12-DM12-BU29-DM29)/BZ$18)</f>
        <v>0</v>
      </c>
      <c r="AI12" s="41">
        <f t="shared" ref="AI12:AI14" si="26">IF(CA$18=0,0,(CA12-DN12-BV29-DN29)/CA$18)</f>
        <v>0</v>
      </c>
      <c r="AJ12" s="41">
        <f t="shared" ref="AJ12:AJ14" si="27">IF(CB$18=0,0,(CB12-DO12-BW29-DO29)/CB$18)</f>
        <v>0</v>
      </c>
      <c r="AK12" s="41">
        <f t="shared" ref="AK12:AK14" si="28">IF(CC$18=0,0,(CC12-DP12-BX29-DP29)/CC$18)</f>
        <v>0</v>
      </c>
      <c r="AL12" s="41">
        <f t="shared" ref="AL12:AL14" si="29">IF(CD$18=0,0,(CD12-DQ12-BY29-DQ29)/CD$18)</f>
        <v>0</v>
      </c>
      <c r="AM12" s="41">
        <f t="shared" ref="AM12:AM14" si="30">IF(CE$18=0,0,(CE12-DR12-BZ29-DR29)/CE$18)</f>
        <v>0</v>
      </c>
      <c r="AN12" s="41">
        <f t="shared" ref="AN12:AN14" si="31">IF(CF$18=0,0,(CF12-DS12-CA29-DS29)/CF$18)</f>
        <v>0</v>
      </c>
      <c r="AO12" s="41">
        <f t="shared" ref="AO12:AO14" si="32">IF(CG$18=0,0,(CG12-DT12-CB29-DT29)/CG$18)</f>
        <v>0</v>
      </c>
      <c r="AP12" s="41">
        <f t="shared" ref="AP12:AP14" si="33">IF(CH$18=0,0,(CH12-DU12-CC29-DU29)/CH$18)</f>
        <v>0</v>
      </c>
      <c r="AQ12" s="41">
        <f t="shared" ref="AQ12:AQ14" si="34">IF(CI$18=0,0,(CI12-DV12-CD29-DV29)/CI$18)</f>
        <v>0</v>
      </c>
      <c r="AR12" s="41">
        <f t="shared" ref="AR12:AR14" si="35">IF(CJ$18=0,0,(CJ12-DW12-CE29-DW29)/CJ$18)</f>
        <v>0</v>
      </c>
      <c r="AT12" t="str">
        <f>'Aggregated Balance-IND_2010'!A297</f>
        <v>B_101840</v>
      </c>
      <c r="AU12" t="str">
        <f>'Aggregated Balance-IND_2010'!B297</f>
        <v>Paper, Pulp and Print</v>
      </c>
      <c r="AV12" t="str">
        <f>'Aggregated Balance-IND_2010'!C297</f>
        <v>PJ</v>
      </c>
      <c r="AW12" t="str">
        <f>'Aggregated Balance-IND_2010'!D297</f>
        <v>'2010</v>
      </c>
      <c r="AX12" t="str">
        <f>'Aggregated Balance-IND_2010'!E297</f>
        <v>INDBIO</v>
      </c>
      <c r="AY12" t="str">
        <f>'Aggregated Balance-IND_2010'!F297</f>
        <v>Biomass (IND)</v>
      </c>
      <c r="AZ12" s="186">
        <f>'Aggregated Balance-IND_2010'!G297</f>
        <v>26.544</v>
      </c>
      <c r="BA12" s="186">
        <f>'Aggregated Balance-IND_2010'!H297</f>
        <v>15.553</v>
      </c>
      <c r="BB12" s="186">
        <f>'Aggregated Balance-IND_2010'!I297</f>
        <v>4.829</v>
      </c>
      <c r="BC12" s="186">
        <f>'Aggregated Balance-IND_2010'!J297</f>
        <v>1.28376</v>
      </c>
      <c r="BD12" s="186">
        <f>'Aggregated Balance-IND_2010'!K297</f>
        <v>0</v>
      </c>
      <c r="BE12" s="186">
        <f>'Aggregated Balance-IND_2010'!L297</f>
        <v>10.803</v>
      </c>
      <c r="BF12" s="186">
        <f>'Aggregated Balance-IND_2010'!M297</f>
        <v>41.779</v>
      </c>
      <c r="BG12" s="186">
        <f>'Aggregated Balance-IND_2010'!N297</f>
        <v>2.45</v>
      </c>
      <c r="BH12" s="186">
        <f>'Aggregated Balance-IND_2010'!O297</f>
        <v>0.283</v>
      </c>
      <c r="BI12" s="186">
        <f>'Aggregated Balance-IND_2010'!P297</f>
        <v>0</v>
      </c>
      <c r="BJ12" s="186">
        <f>'Aggregated Balance-IND_2010'!Q297</f>
        <v>14.472</v>
      </c>
      <c r="BK12" s="186">
        <f>'Aggregated Balance-IND_2010'!R297</f>
        <v>115.131</v>
      </c>
      <c r="BL12" s="186">
        <f>'Aggregated Balance-IND_2010'!S297</f>
        <v>26.029</v>
      </c>
      <c r="BM12" s="186">
        <f>'Aggregated Balance-IND_2010'!T297</f>
        <v>0.248</v>
      </c>
      <c r="BN12" s="186">
        <f>'Aggregated Balance-IND_2010'!U297</f>
        <v>0.351</v>
      </c>
      <c r="BO12" s="186">
        <f>'Aggregated Balance-IND_2010'!V297</f>
        <v>0</v>
      </c>
      <c r="BP12" s="186">
        <f>'Aggregated Balance-IND_2010'!W297</f>
        <v>0</v>
      </c>
      <c r="BQ12" s="186">
        <f>'Aggregated Balance-IND_2010'!X297</f>
        <v>0</v>
      </c>
      <c r="BR12" s="186">
        <f>'Aggregated Balance-IND_2010'!Y297</f>
        <v>0.128</v>
      </c>
      <c r="BS12" s="186">
        <f>'Aggregated Balance-IND_2010'!Z297</f>
        <v>0</v>
      </c>
      <c r="BT12" s="186">
        <f>'Aggregated Balance-IND_2010'!AA297</f>
        <v>0.156</v>
      </c>
      <c r="BU12" s="186">
        <f>'Aggregated Balance-IND_2010'!AB297</f>
        <v>0</v>
      </c>
      <c r="BV12" s="186">
        <f>'Aggregated Balance-IND_2010'!AC297</f>
        <v>0.166</v>
      </c>
      <c r="BW12" s="186">
        <f>'Aggregated Balance-IND_2010'!AD297</f>
        <v>11.704</v>
      </c>
      <c r="BX12" s="186">
        <f>'Aggregated Balance-IND_2010'!AE297</f>
        <v>19.166</v>
      </c>
      <c r="BY12" s="186">
        <f>'Aggregated Balance-IND_2010'!AF297</f>
        <v>34.393</v>
      </c>
      <c r="BZ12" s="186">
        <f>'Aggregated Balance-IND_2010'!AG297</f>
        <v>0.155</v>
      </c>
      <c r="CA12" s="186">
        <f>'Aggregated Balance-IND_2010'!AH297</f>
        <v>159.685</v>
      </c>
      <c r="CB12" s="186">
        <f>'Aggregated Balance-IND_2010'!AI297</f>
        <v>0.303</v>
      </c>
      <c r="CC12" s="186">
        <f>'Aggregated Balance-IND_2010'!AJ297</f>
        <v>13.28</v>
      </c>
      <c r="CD12" s="186">
        <f>'Aggregated Balance-IND_2010'!AK297</f>
        <v>0</v>
      </c>
      <c r="CE12" s="186">
        <f>'Aggregated Balance-IND_2010'!AL297</f>
        <v>0</v>
      </c>
      <c r="CF12" s="186">
        <f>'Aggregated Balance-IND_2010'!AM297</f>
        <v>0</v>
      </c>
      <c r="CG12" s="186">
        <f>'Aggregated Balance-IND_2010'!AN297</f>
        <v>0</v>
      </c>
      <c r="CH12" s="186">
        <f>'Aggregated Balance-IND_2010'!AO297</f>
        <v>0</v>
      </c>
      <c r="CI12" s="186">
        <f>'Aggregated Balance-IND_2010'!AP297</f>
        <v>0.002</v>
      </c>
      <c r="CJ12" s="186">
        <f>'Aggregated Balance-IND_2010'!AQ297</f>
        <v>0.004</v>
      </c>
      <c r="CL12" s="189" t="s">
        <v>244</v>
      </c>
      <c r="CM12" s="141">
        <f>'AutoProd-CHP'!E142</f>
        <v>19.9222160626066</v>
      </c>
      <c r="CN12" s="141">
        <f>'AutoProd-CHP'!F142</f>
        <v>2.9739840117845</v>
      </c>
      <c r="CO12" s="141">
        <f>'AutoProd-CHP'!G142</f>
        <v>0</v>
      </c>
      <c r="CP12" s="141">
        <f>'AutoProd-CHP'!H142</f>
        <v>0.337234742356463</v>
      </c>
      <c r="CQ12" s="141">
        <f>'AutoProd-CHP'!I142</f>
        <v>0</v>
      </c>
      <c r="CR12" s="141">
        <f>'AutoProd-CHP'!J142</f>
        <v>10.803</v>
      </c>
      <c r="CS12" s="141">
        <f>'AutoProd-CHP'!K142</f>
        <v>0</v>
      </c>
      <c r="CT12" s="141">
        <f>'AutoProd-CHP'!L142</f>
        <v>0</v>
      </c>
      <c r="CU12" s="141">
        <f>'AutoProd-CHP'!M142</f>
        <v>0.24684675</v>
      </c>
      <c r="CV12" s="141">
        <f>'AutoProd-CHP'!N142</f>
        <v>0</v>
      </c>
      <c r="CW12" s="141">
        <f>'AutoProd-CHP'!O142</f>
        <v>14.1987817446412</v>
      </c>
      <c r="CX12" s="141">
        <f>'AutoProd-CHP'!P142</f>
        <v>106.076116561361</v>
      </c>
      <c r="CY12" s="141">
        <f>'AutoProd-CHP'!Q142</f>
        <v>25.76871</v>
      </c>
      <c r="CZ12" s="141">
        <f>'AutoProd-CHP'!R142</f>
        <v>0</v>
      </c>
      <c r="DA12" s="141">
        <f>'AutoProd-CHP'!S142</f>
        <v>0.278444098820963</v>
      </c>
      <c r="DB12" s="141">
        <f>'AutoProd-CHP'!T142</f>
        <v>0</v>
      </c>
      <c r="DC12" s="141">
        <f>'AutoProd-CHP'!U142</f>
        <v>0</v>
      </c>
      <c r="DD12" s="141">
        <f>'AutoProd-CHP'!V142</f>
        <v>0</v>
      </c>
      <c r="DE12" s="141">
        <f>'AutoProd-CHP'!W142</f>
        <v>0</v>
      </c>
      <c r="DF12" s="141">
        <f>'AutoProd-CHP'!X142</f>
        <v>0</v>
      </c>
      <c r="DG12" s="141">
        <f>'AutoProd-CHP'!Y142</f>
        <v>0.0643061530561629</v>
      </c>
      <c r="DH12" s="141">
        <f>'AutoProd-CHP'!Z142</f>
        <v>0</v>
      </c>
      <c r="DI12" s="141">
        <f>'AutoProd-CHP'!AA142</f>
        <v>0</v>
      </c>
      <c r="DJ12" s="141">
        <f>'AutoProd-CHP'!AB142</f>
        <v>0</v>
      </c>
      <c r="DK12" s="141">
        <f>'AutoProd-CHP'!AC142</f>
        <v>12.6359755134171</v>
      </c>
      <c r="DL12" s="141">
        <f>'AutoProd-CHP'!AD142</f>
        <v>6.0265607604499</v>
      </c>
      <c r="DM12" s="141">
        <f>'AutoProd-CHP'!AE142</f>
        <v>0.000390834501961262</v>
      </c>
      <c r="DN12" s="141">
        <f>'AutoProd-CHP'!AF142</f>
        <v>61.0950456657782</v>
      </c>
      <c r="DO12" s="141">
        <f>'AutoProd-CHP'!AG142</f>
        <v>0.303</v>
      </c>
      <c r="DP12" s="141">
        <f>'AutoProd-CHP'!AH142</f>
        <v>0.340880430812747</v>
      </c>
      <c r="DQ12" s="141">
        <f>'AutoProd-CHP'!AI142</f>
        <v>0</v>
      </c>
      <c r="DR12" s="141">
        <f>'AutoProd-CHP'!AJ142</f>
        <v>0</v>
      </c>
      <c r="DS12" s="141">
        <f>'AutoProd-CHP'!AK142</f>
        <v>0</v>
      </c>
      <c r="DT12" s="141">
        <f>'AutoProd-CHP'!AL142</f>
        <v>0</v>
      </c>
      <c r="DU12" s="141">
        <f>'AutoProd-CHP'!AM142</f>
        <v>0</v>
      </c>
      <c r="DV12" s="141">
        <f>'AutoProd-CHP'!AN142</f>
        <v>0</v>
      </c>
      <c r="DW12" s="141">
        <f>'AutoProd-CHP'!AO142</f>
        <v>0</v>
      </c>
      <c r="DY12" s="144"/>
      <c r="DZ12" s="151"/>
      <c r="EA12" s="151"/>
      <c r="EB12" s="151"/>
      <c r="EC12" s="151"/>
      <c r="ED12" s="151"/>
      <c r="EE12" s="151"/>
      <c r="EF12" s="151"/>
      <c r="EG12" s="151"/>
      <c r="EH12" s="151"/>
      <c r="EI12" s="151"/>
      <c r="EJ12" s="151"/>
      <c r="EK12" s="151"/>
      <c r="EL12" s="151"/>
      <c r="EM12" s="151"/>
      <c r="EN12" s="151"/>
      <c r="EO12" s="151"/>
      <c r="EP12" s="151"/>
      <c r="EQ12" s="151"/>
      <c r="ER12" s="151"/>
      <c r="ES12" s="151"/>
      <c r="ET12" s="151"/>
      <c r="EU12" s="151"/>
      <c r="EV12" s="151"/>
      <c r="EW12" s="151"/>
      <c r="EX12" s="151"/>
      <c r="EY12" s="151"/>
      <c r="EZ12" s="151"/>
      <c r="FA12" s="151"/>
      <c r="FB12" s="151"/>
      <c r="FC12" s="151"/>
      <c r="FD12" s="151"/>
      <c r="FE12" s="151"/>
      <c r="FF12" s="151"/>
      <c r="FG12" s="151"/>
      <c r="FH12" s="151"/>
      <c r="FI12" s="151"/>
      <c r="FJ12" s="151"/>
      <c r="FL12" s="54"/>
      <c r="FM12" s="54"/>
      <c r="FN12" s="54"/>
      <c r="FO12" s="54"/>
      <c r="FP12" s="54"/>
      <c r="FQ12" s="54"/>
    </row>
    <row r="13" spans="5:173">
      <c r="E13" s="20"/>
      <c r="G13" s="20" t="str">
        <f t="shared" si="2"/>
        <v>INDMUN</v>
      </c>
      <c r="H13" s="41">
        <f t="shared" si="3"/>
        <v>0</v>
      </c>
      <c r="I13" s="41">
        <f t="shared" ref="I13:I14" si="36">IF(BA$18=0,0,(BA13-CN13-AV30-CN30)/BA$18)</f>
        <v>0</v>
      </c>
      <c r="J13" s="41">
        <f t="shared" ref="J13:J14" si="37">IF(BB$18=0,0,(BB13-CO13-AW30-CO30)/BB$18)</f>
        <v>0</v>
      </c>
      <c r="K13" s="41">
        <f t="shared" ref="K13:K14" si="38">IF(BC$18=0,0,(BC13-CP13-AX30-CP30)/BC$18)</f>
        <v>0</v>
      </c>
      <c r="L13" s="41">
        <f t="shared" si="4"/>
        <v>0</v>
      </c>
      <c r="M13" s="41">
        <f t="shared" ref="M13:M14" si="39">IF(BE$18=0,0,(BE13-CR13-AZ30-CR30)/BE$18)</f>
        <v>0</v>
      </c>
      <c r="N13" s="41">
        <f t="shared" si="5"/>
        <v>0</v>
      </c>
      <c r="O13" s="41">
        <f t="shared" si="6"/>
        <v>0</v>
      </c>
      <c r="P13" s="41">
        <f t="shared" si="7"/>
        <v>0</v>
      </c>
      <c r="Q13" s="41">
        <f t="shared" si="8"/>
        <v>0</v>
      </c>
      <c r="R13" s="41">
        <f t="shared" si="9"/>
        <v>0</v>
      </c>
      <c r="S13" s="41">
        <f t="shared" si="10"/>
        <v>0</v>
      </c>
      <c r="T13" s="41">
        <f t="shared" si="11"/>
        <v>0</v>
      </c>
      <c r="U13" s="41">
        <f t="shared" si="12"/>
        <v>0</v>
      </c>
      <c r="V13" s="41">
        <f t="shared" si="13"/>
        <v>0</v>
      </c>
      <c r="W13" s="41">
        <f t="shared" si="14"/>
        <v>0</v>
      </c>
      <c r="X13" s="41">
        <f t="shared" si="15"/>
        <v>0</v>
      </c>
      <c r="Y13" s="41">
        <f t="shared" si="16"/>
        <v>0</v>
      </c>
      <c r="Z13" s="41">
        <f t="shared" si="17"/>
        <v>0</v>
      </c>
      <c r="AA13" s="41">
        <f t="shared" si="18"/>
        <v>0</v>
      </c>
      <c r="AB13" s="41">
        <f t="shared" si="19"/>
        <v>0</v>
      </c>
      <c r="AC13" s="41">
        <f t="shared" si="20"/>
        <v>0</v>
      </c>
      <c r="AD13" s="41">
        <f t="shared" si="21"/>
        <v>0</v>
      </c>
      <c r="AE13" s="41">
        <f t="shared" si="22"/>
        <v>0</v>
      </c>
      <c r="AF13" s="41">
        <f t="shared" si="23"/>
        <v>0</v>
      </c>
      <c r="AG13" s="41">
        <f t="shared" si="24"/>
        <v>0</v>
      </c>
      <c r="AH13" s="41">
        <f t="shared" si="25"/>
        <v>0</v>
      </c>
      <c r="AI13" s="41">
        <f t="shared" si="26"/>
        <v>0</v>
      </c>
      <c r="AJ13" s="41">
        <f t="shared" si="27"/>
        <v>0</v>
      </c>
      <c r="AK13" s="41">
        <f t="shared" si="28"/>
        <v>0</v>
      </c>
      <c r="AL13" s="41">
        <f t="shared" si="29"/>
        <v>0</v>
      </c>
      <c r="AM13" s="41">
        <f t="shared" si="30"/>
        <v>0</v>
      </c>
      <c r="AN13" s="41">
        <f t="shared" si="31"/>
        <v>0</v>
      </c>
      <c r="AO13" s="41">
        <f t="shared" si="32"/>
        <v>0</v>
      </c>
      <c r="AP13" s="41">
        <f t="shared" si="33"/>
        <v>0</v>
      </c>
      <c r="AQ13" s="41">
        <f t="shared" si="34"/>
        <v>0</v>
      </c>
      <c r="AR13" s="41">
        <f t="shared" si="35"/>
        <v>0</v>
      </c>
      <c r="AT13" t="str">
        <f>'Aggregated Balance-IND_2010'!A298</f>
        <v>B_101840</v>
      </c>
      <c r="AU13" t="str">
        <f>'Aggregated Balance-IND_2010'!B298</f>
        <v>Paper, Pulp and Print</v>
      </c>
      <c r="AV13" t="str">
        <f>'Aggregated Balance-IND_2010'!C298</f>
        <v>PJ</v>
      </c>
      <c r="AW13" t="str">
        <f>'Aggregated Balance-IND_2010'!D298</f>
        <v>'2010</v>
      </c>
      <c r="AX13" t="str">
        <f>'Aggregated Balance-IND_2010'!E298</f>
        <v>INDMUN</v>
      </c>
      <c r="AY13" t="str">
        <f>'Aggregated Balance-IND_2010'!F298</f>
        <v>Municipal Waste (IND)</v>
      </c>
      <c r="AZ13" s="186">
        <f>'Aggregated Balance-IND_2010'!G298</f>
        <v>0</v>
      </c>
      <c r="BA13" s="186">
        <f>'Aggregated Balance-IND_2010'!H298</f>
        <v>0</v>
      </c>
      <c r="BB13" s="186">
        <f>'Aggregated Balance-IND_2010'!I298</f>
        <v>0</v>
      </c>
      <c r="BC13" s="186">
        <f>'Aggregated Balance-IND_2010'!J298</f>
        <v>0</v>
      </c>
      <c r="BD13" s="186">
        <f>'Aggregated Balance-IND_2010'!K298</f>
        <v>0</v>
      </c>
      <c r="BE13" s="186">
        <f>'Aggregated Balance-IND_2010'!L298</f>
        <v>0</v>
      </c>
      <c r="BF13" s="186">
        <f>'Aggregated Balance-IND_2010'!M298</f>
        <v>0.708</v>
      </c>
      <c r="BG13" s="186">
        <f>'Aggregated Balance-IND_2010'!N298</f>
        <v>0.015</v>
      </c>
      <c r="BH13" s="186">
        <f>'Aggregated Balance-IND_2010'!O298</f>
        <v>0</v>
      </c>
      <c r="BI13" s="186">
        <f>'Aggregated Balance-IND_2010'!P298</f>
        <v>0</v>
      </c>
      <c r="BJ13" s="186">
        <f>'Aggregated Balance-IND_2010'!Q298</f>
        <v>0</v>
      </c>
      <c r="BK13" s="186">
        <f>'Aggregated Balance-IND_2010'!R298</f>
        <v>1.539</v>
      </c>
      <c r="BL13" s="186">
        <f>'Aggregated Balance-IND_2010'!S298</f>
        <v>0</v>
      </c>
      <c r="BM13" s="186">
        <f>'Aggregated Balance-IND_2010'!T298</f>
        <v>0</v>
      </c>
      <c r="BN13" s="186">
        <f>'Aggregated Balance-IND_2010'!U298</f>
        <v>0</v>
      </c>
      <c r="BO13" s="186">
        <f>'Aggregated Balance-IND_2010'!V298</f>
        <v>0</v>
      </c>
      <c r="BP13" s="186">
        <f>'Aggregated Balance-IND_2010'!W298</f>
        <v>0</v>
      </c>
      <c r="BQ13" s="186">
        <f>'Aggregated Balance-IND_2010'!X298</f>
        <v>0</v>
      </c>
      <c r="BR13" s="186">
        <f>'Aggregated Balance-IND_2010'!Y298</f>
        <v>0</v>
      </c>
      <c r="BS13" s="186">
        <f>'Aggregated Balance-IND_2010'!Z298</f>
        <v>0</v>
      </c>
      <c r="BT13" s="186">
        <f>'Aggregated Balance-IND_2010'!AA298</f>
        <v>0</v>
      </c>
      <c r="BU13" s="186">
        <f>'Aggregated Balance-IND_2010'!AB298</f>
        <v>0</v>
      </c>
      <c r="BV13" s="186">
        <f>'Aggregated Balance-IND_2010'!AC298</f>
        <v>0</v>
      </c>
      <c r="BW13" s="186">
        <f>'Aggregated Balance-IND_2010'!AD298</f>
        <v>0</v>
      </c>
      <c r="BX13" s="186">
        <f>'Aggregated Balance-IND_2010'!AE298</f>
        <v>0</v>
      </c>
      <c r="BY13" s="186">
        <f>'Aggregated Balance-IND_2010'!AF298</f>
        <v>0</v>
      </c>
      <c r="BZ13" s="186">
        <f>'Aggregated Balance-IND_2010'!AG298</f>
        <v>0</v>
      </c>
      <c r="CA13" s="186">
        <f>'Aggregated Balance-IND_2010'!AH298</f>
        <v>0</v>
      </c>
      <c r="CB13" s="186">
        <f>'Aggregated Balance-IND_2010'!AI298</f>
        <v>0</v>
      </c>
      <c r="CC13" s="186">
        <f>'Aggregated Balance-IND_2010'!AJ298</f>
        <v>0</v>
      </c>
      <c r="CD13" s="186">
        <f>'Aggregated Balance-IND_2010'!AK298</f>
        <v>0</v>
      </c>
      <c r="CE13" s="186">
        <f>'Aggregated Balance-IND_2010'!AL298</f>
        <v>0</v>
      </c>
      <c r="CF13" s="186">
        <f>'Aggregated Balance-IND_2010'!AM298</f>
        <v>0</v>
      </c>
      <c r="CG13" s="186">
        <f>'Aggregated Balance-IND_2010'!AN298</f>
        <v>0</v>
      </c>
      <c r="CH13" s="186">
        <f>'Aggregated Balance-IND_2010'!AO298</f>
        <v>0</v>
      </c>
      <c r="CI13" s="186">
        <f>'Aggregated Balance-IND_2010'!AP298</f>
        <v>0</v>
      </c>
      <c r="CJ13" s="186">
        <f>'Aggregated Balance-IND_2010'!AQ298</f>
        <v>0</v>
      </c>
      <c r="CL13" s="189" t="s">
        <v>245</v>
      </c>
      <c r="CM13" s="31">
        <f>IF(SUM(AZ$13:AZ$14)=0,0,'AutoProd-CHP'!E143*AZ13/SUM(AZ$13:AZ$14))</f>
        <v>0</v>
      </c>
      <c r="CN13" s="31">
        <f>IF(SUM(BA$13:BA$14)=0,0,'AutoProd-CHP'!F143*BA13/SUM(BA$13:BA$14))</f>
        <v>0</v>
      </c>
      <c r="CO13" s="31">
        <f>IF(SUM(BB$13:BB$14)=0,0,'AutoProd-CHP'!G143*BB13/SUM(BB$13:BB$14))</f>
        <v>0</v>
      </c>
      <c r="CP13" s="31">
        <f>IF(SUM(BC$13:BC$14)=0,0,'AutoProd-CHP'!H143*BC13/SUM(BC$13:BC$14))</f>
        <v>0</v>
      </c>
      <c r="CQ13" s="31">
        <f>IF(SUM(BD$13:BD$14)=0,0,'AutoProd-CHP'!I143*BD13/SUM(BD$13:BD$14))</f>
        <v>0</v>
      </c>
      <c r="CR13" s="31">
        <f>IF(SUM(BE$13:BE$14)=0,0,'AutoProd-CHP'!J143*BE13/SUM(BE$13:BE$14))</f>
        <v>0</v>
      </c>
      <c r="CS13" s="31">
        <f>IF(SUM(BF$13:BF$14)=0,0,'AutoProd-CHP'!K143*BF13/SUM(BF$13:BF$14))</f>
        <v>0</v>
      </c>
      <c r="CT13" s="31">
        <f>IF(SUM(BG$13:BG$14)=0,0,'AutoProd-CHP'!L143*BG13/SUM(BG$13:BG$14))</f>
        <v>0</v>
      </c>
      <c r="CU13" s="31">
        <f>IF(SUM(BH$13:BH$14)=0,0,'AutoProd-CHP'!M143*BH13/SUM(BH$13:BH$14))</f>
        <v>0</v>
      </c>
      <c r="CV13" s="31">
        <f>IF(SUM(BI$13:BI$14)=0,0,'AutoProd-CHP'!N143*BI13/SUM(BI$13:BI$14))</f>
        <v>0</v>
      </c>
      <c r="CW13" s="31">
        <f>IF(SUM(BJ$13:BJ$14)=0,0,'AutoProd-CHP'!O143*BJ13/SUM(BJ$13:BJ$14))</f>
        <v>0</v>
      </c>
      <c r="CX13" s="31">
        <f>IF(SUM(BK$13:BK$14)=0,0,'AutoProd-CHP'!P143*BK13/SUM(BK$13:BK$14))</f>
        <v>0.164406500796114</v>
      </c>
      <c r="CY13" s="31">
        <f>IF(SUM(BL$13:BL$14)=0,0,'AutoProd-CHP'!Q143*BL13/SUM(BL$13:BL$14))</f>
        <v>0</v>
      </c>
      <c r="CZ13" s="31">
        <f>IF(SUM(BM$13:BM$14)=0,0,'AutoProd-CHP'!R143*BM13/SUM(BM$13:BM$14))</f>
        <v>0</v>
      </c>
      <c r="DA13" s="31">
        <f>IF(SUM(BN$13:BN$14)=0,0,'AutoProd-CHP'!S143*BN13/SUM(BN$13:BN$14))</f>
        <v>0</v>
      </c>
      <c r="DB13" s="31">
        <f>IF(SUM(BO$13:BO$14)=0,0,'AutoProd-CHP'!T143*BO13/SUM(BO$13:BO$14))</f>
        <v>0</v>
      </c>
      <c r="DC13" s="31">
        <f>IF(SUM(BP$13:BP$14)=0,0,'AutoProd-CHP'!U143*BP13/SUM(BP$13:BP$14))</f>
        <v>0</v>
      </c>
      <c r="DD13" s="31">
        <f>IF(SUM(BQ$13:BQ$14)=0,0,'AutoProd-CHP'!V143*BQ13/SUM(BQ$13:BQ$14))</f>
        <v>0</v>
      </c>
      <c r="DE13" s="31">
        <f>IF(SUM(BR$13:BR$14)=0,0,'AutoProd-CHP'!W143*BR13/SUM(BR$13:BR$14))</f>
        <v>0</v>
      </c>
      <c r="DF13" s="31">
        <f>IF(SUM(BS$13:BS$14)=0,0,'AutoProd-CHP'!X143*BS13/SUM(BS$13:BS$14))</f>
        <v>0</v>
      </c>
      <c r="DG13" s="31">
        <f>IF(SUM(BT$13:BT$14)=0,0,'AutoProd-CHP'!Y143*BT13/SUM(BT$13:BT$14))</f>
        <v>0</v>
      </c>
      <c r="DH13" s="31">
        <f>IF(SUM(BU$13:BU$14)=0,0,'AutoProd-CHP'!Z143*BU13/SUM(BU$13:BU$14))</f>
        <v>0</v>
      </c>
      <c r="DI13" s="31">
        <f>IF(SUM(BV$13:BV$14)=0,0,'AutoProd-CHP'!AA143*BV13/SUM(BV$13:BV$14))</f>
        <v>0</v>
      </c>
      <c r="DJ13" s="31">
        <f>IF(SUM(BW$13:BW$14)=0,0,'AutoProd-CHP'!AB143*BW13/SUM(BW$13:BW$14))</f>
        <v>0</v>
      </c>
      <c r="DK13" s="31">
        <f>IF(SUM(BX$13:BX$14)=0,0,'AutoProd-CHP'!AC143*BX13/SUM(BX$13:BX$14))</f>
        <v>0</v>
      </c>
      <c r="DL13" s="31">
        <f>IF(SUM(BY$13:BY$14)=0,0,'AutoProd-CHP'!AD143*BY13/SUM(BY$13:BY$14))</f>
        <v>0</v>
      </c>
      <c r="DM13" s="31">
        <f>IF(SUM(BZ$13:BZ$14)=0,0,'AutoProd-CHP'!AE143*BZ13/SUM(BZ$13:BZ$14))</f>
        <v>0</v>
      </c>
      <c r="DN13" s="31">
        <f>IF(SUM(CA$13:CA$14)=0,0,'AutoProd-CHP'!AF143*CA13/SUM(CA$13:CA$14))</f>
        <v>0</v>
      </c>
      <c r="DO13" s="31">
        <f>IF(SUM(CB$13:CB$14)=0,0,'AutoProd-CHP'!AG143*CB13/SUM(CB$13:CB$14))</f>
        <v>0</v>
      </c>
      <c r="DP13" s="31">
        <f>IF(SUM(CC$13:CC$14)=0,0,'AutoProd-CHP'!AH143*CC13/SUM(CC$13:CC$14))</f>
        <v>0</v>
      </c>
      <c r="DQ13" s="31">
        <f>IF(SUM(CD$13:CD$14)=0,0,'AutoProd-CHP'!AI143*CD13/SUM(CD$13:CD$14))</f>
        <v>0</v>
      </c>
      <c r="DR13" s="31">
        <f>IF(SUM(CE$13:CE$14)=0,0,'AutoProd-CHP'!AJ143*CE13/SUM(CE$13:CE$14))</f>
        <v>0</v>
      </c>
      <c r="DS13" s="31">
        <f>IF(SUM(CF$13:CF$14)=0,0,'AutoProd-CHP'!AK143*CF13/SUM(CF$13:CF$14))</f>
        <v>0</v>
      </c>
      <c r="DT13" s="31">
        <f>IF(SUM(CG$13:CG$14)=0,0,'AutoProd-CHP'!AL143*CG13/SUM(CG$13:CG$14))</f>
        <v>0</v>
      </c>
      <c r="DU13" s="31">
        <f>IF(SUM(CH$13:CH$14)=0,0,'AutoProd-CHP'!AM143*CH13/SUM(CH$13:CH$14))</f>
        <v>0</v>
      </c>
      <c r="DV13" s="31">
        <f>IF(SUM(CI$13:CI$14)=0,0,'AutoProd-CHP'!AN143*CI13/SUM(CI$13:CI$14))</f>
        <v>0</v>
      </c>
      <c r="DW13" s="31">
        <f>IF(SUM(CJ$13:CJ$14)=0,0,'AutoProd-CHP'!AO143*CJ13/SUM(CJ$13:CJ$14))</f>
        <v>0</v>
      </c>
      <c r="DY13" s="58"/>
      <c r="DZ13" s="195"/>
      <c r="EA13" s="195"/>
      <c r="EB13" s="195"/>
      <c r="EC13" s="195"/>
      <c r="ED13" s="195"/>
      <c r="EE13" s="195"/>
      <c r="EF13" s="195"/>
      <c r="EG13" s="195"/>
      <c r="EH13" s="195"/>
      <c r="EI13" s="195"/>
      <c r="EJ13" s="195"/>
      <c r="EK13" s="195"/>
      <c r="EL13" s="195"/>
      <c r="EM13" s="195"/>
      <c r="EN13" s="195"/>
      <c r="EO13" s="195"/>
      <c r="EP13" s="195"/>
      <c r="EQ13" s="195"/>
      <c r="ER13" s="195"/>
      <c r="ES13" s="195"/>
      <c r="ET13" s="195"/>
      <c r="EU13" s="195"/>
      <c r="EV13" s="195"/>
      <c r="EW13" s="195"/>
      <c r="EX13" s="195"/>
      <c r="EY13" s="195"/>
      <c r="EZ13" s="195"/>
      <c r="FA13" s="195"/>
      <c r="FB13" s="195"/>
      <c r="FC13" s="195"/>
      <c r="FD13" s="195"/>
      <c r="FE13" s="195"/>
      <c r="FF13" s="195"/>
      <c r="FG13" s="195"/>
      <c r="FH13" s="195"/>
      <c r="FI13" s="195"/>
      <c r="FJ13" s="195"/>
      <c r="FL13" s="54"/>
      <c r="FM13" s="54"/>
      <c r="FN13" s="54"/>
      <c r="FO13" s="54"/>
      <c r="FP13" s="54"/>
      <c r="FQ13" s="54"/>
    </row>
    <row r="14" spans="5:173">
      <c r="E14" s="20"/>
      <c r="G14" s="115" t="str">
        <f t="shared" si="2"/>
        <v>INDSLU</v>
      </c>
      <c r="H14" s="134">
        <f t="shared" si="3"/>
        <v>0</v>
      </c>
      <c r="I14" s="134">
        <f t="shared" si="36"/>
        <v>0</v>
      </c>
      <c r="J14" s="134">
        <f t="shared" si="37"/>
        <v>0</v>
      </c>
      <c r="K14" s="134">
        <f t="shared" si="38"/>
        <v>0</v>
      </c>
      <c r="L14" s="134">
        <f t="shared" si="4"/>
        <v>0</v>
      </c>
      <c r="M14" s="134">
        <f t="shared" si="39"/>
        <v>0</v>
      </c>
      <c r="N14" s="134">
        <f t="shared" si="5"/>
        <v>0</v>
      </c>
      <c r="O14" s="134">
        <f t="shared" si="6"/>
        <v>0</v>
      </c>
      <c r="P14" s="134">
        <f t="shared" si="7"/>
        <v>0</v>
      </c>
      <c r="Q14" s="134">
        <f t="shared" si="8"/>
        <v>0</v>
      </c>
      <c r="R14" s="134">
        <f t="shared" si="9"/>
        <v>0</v>
      </c>
      <c r="S14" s="134">
        <f t="shared" si="10"/>
        <v>0</v>
      </c>
      <c r="T14" s="134">
        <f t="shared" si="11"/>
        <v>0</v>
      </c>
      <c r="U14" s="134">
        <f t="shared" si="12"/>
        <v>0</v>
      </c>
      <c r="V14" s="134">
        <f t="shared" si="13"/>
        <v>0</v>
      </c>
      <c r="W14" s="134">
        <f t="shared" si="14"/>
        <v>0</v>
      </c>
      <c r="X14" s="134">
        <f t="shared" si="15"/>
        <v>0</v>
      </c>
      <c r="Y14" s="134">
        <f t="shared" si="16"/>
        <v>0</v>
      </c>
      <c r="Z14" s="134">
        <f t="shared" si="17"/>
        <v>0</v>
      </c>
      <c r="AA14" s="134">
        <f t="shared" si="18"/>
        <v>0</v>
      </c>
      <c r="AB14" s="134">
        <f t="shared" si="19"/>
        <v>0</v>
      </c>
      <c r="AC14" s="134">
        <f t="shared" si="20"/>
        <v>0</v>
      </c>
      <c r="AD14" s="134">
        <f t="shared" si="21"/>
        <v>0</v>
      </c>
      <c r="AE14" s="134">
        <f t="shared" si="22"/>
        <v>0</v>
      </c>
      <c r="AF14" s="134">
        <f t="shared" si="23"/>
        <v>0</v>
      </c>
      <c r="AG14" s="134">
        <f t="shared" si="24"/>
        <v>0</v>
      </c>
      <c r="AH14" s="134">
        <f t="shared" si="25"/>
        <v>0</v>
      </c>
      <c r="AI14" s="134">
        <f t="shared" si="26"/>
        <v>0</v>
      </c>
      <c r="AJ14" s="134">
        <f t="shared" si="27"/>
        <v>0</v>
      </c>
      <c r="AK14" s="134">
        <f t="shared" si="28"/>
        <v>0</v>
      </c>
      <c r="AL14" s="134">
        <f t="shared" si="29"/>
        <v>0</v>
      </c>
      <c r="AM14" s="134">
        <f t="shared" si="30"/>
        <v>0</v>
      </c>
      <c r="AN14" s="134">
        <f t="shared" si="31"/>
        <v>0</v>
      </c>
      <c r="AO14" s="134">
        <f t="shared" si="32"/>
        <v>0</v>
      </c>
      <c r="AP14" s="134">
        <f t="shared" si="33"/>
        <v>0</v>
      </c>
      <c r="AQ14" s="134">
        <f t="shared" si="34"/>
        <v>0</v>
      </c>
      <c r="AR14" s="134">
        <f t="shared" si="35"/>
        <v>0</v>
      </c>
      <c r="AT14" t="str">
        <f>'Aggregated Balance-IND_2010'!A299</f>
        <v>B_101840</v>
      </c>
      <c r="AU14" t="str">
        <f>'Aggregated Balance-IND_2010'!B299</f>
        <v>Paper, Pulp and Print</v>
      </c>
      <c r="AV14" t="str">
        <f>'Aggregated Balance-IND_2010'!C299</f>
        <v>PJ</v>
      </c>
      <c r="AW14" t="str">
        <f>'Aggregated Balance-IND_2010'!D299</f>
        <v>'2010</v>
      </c>
      <c r="AX14" t="str">
        <f>'Aggregated Balance-IND_2010'!E299</f>
        <v>INDSLU</v>
      </c>
      <c r="AY14" t="str">
        <f>'Aggregated Balance-IND_2010'!F299</f>
        <v>Industrial Waste-Sludge (IND)</v>
      </c>
      <c r="AZ14" s="186">
        <f>'Aggregated Balance-IND_2010'!G299</f>
        <v>0.089</v>
      </c>
      <c r="BA14" s="186">
        <f>'Aggregated Balance-IND_2010'!H299</f>
        <v>0.95</v>
      </c>
      <c r="BB14" s="186">
        <f>'Aggregated Balance-IND_2010'!I299</f>
        <v>0</v>
      </c>
      <c r="BC14" s="186">
        <f>'Aggregated Balance-IND_2010'!J299</f>
        <v>0.95183</v>
      </c>
      <c r="BD14" s="186">
        <f>'Aggregated Balance-IND_2010'!K299</f>
        <v>0</v>
      </c>
      <c r="BE14" s="186">
        <f>'Aggregated Balance-IND_2010'!L299</f>
        <v>0</v>
      </c>
      <c r="BF14" s="186">
        <f>'Aggregated Balance-IND_2010'!M299</f>
        <v>1.426</v>
      </c>
      <c r="BG14" s="186">
        <f>'Aggregated Balance-IND_2010'!N299</f>
        <v>0</v>
      </c>
      <c r="BH14" s="186">
        <f>'Aggregated Balance-IND_2010'!O299</f>
        <v>0</v>
      </c>
      <c r="BI14" s="186">
        <f>'Aggregated Balance-IND_2010'!P299</f>
        <v>0</v>
      </c>
      <c r="BJ14" s="186">
        <f>'Aggregated Balance-IND_2010'!Q299</f>
        <v>0</v>
      </c>
      <c r="BK14" s="186">
        <f>'Aggregated Balance-IND_2010'!R299</f>
        <v>0.166</v>
      </c>
      <c r="BL14" s="186">
        <f>'Aggregated Balance-IND_2010'!S299</f>
        <v>0</v>
      </c>
      <c r="BM14" s="186">
        <f>'Aggregated Balance-IND_2010'!T299</f>
        <v>0</v>
      </c>
      <c r="BN14" s="186">
        <f>'Aggregated Balance-IND_2010'!U299</f>
        <v>0</v>
      </c>
      <c r="BO14" s="186">
        <f>'Aggregated Balance-IND_2010'!V299</f>
        <v>0</v>
      </c>
      <c r="BP14" s="186">
        <f>'Aggregated Balance-IND_2010'!W299</f>
        <v>0</v>
      </c>
      <c r="BQ14" s="186">
        <f>'Aggregated Balance-IND_2010'!X299</f>
        <v>0</v>
      </c>
      <c r="BR14" s="186">
        <f>'Aggregated Balance-IND_2010'!Y299</f>
        <v>0</v>
      </c>
      <c r="BS14" s="186">
        <f>'Aggregated Balance-IND_2010'!Z299</f>
        <v>0</v>
      </c>
      <c r="BT14" s="186">
        <f>'Aggregated Balance-IND_2010'!AA299</f>
        <v>0</v>
      </c>
      <c r="BU14" s="186">
        <f>'Aggregated Balance-IND_2010'!AB299</f>
        <v>0</v>
      </c>
      <c r="BV14" s="186">
        <f>'Aggregated Balance-IND_2010'!AC299</f>
        <v>0</v>
      </c>
      <c r="BW14" s="186">
        <f>'Aggregated Balance-IND_2010'!AD299</f>
        <v>0</v>
      </c>
      <c r="BX14" s="186">
        <f>'Aggregated Balance-IND_2010'!AE299</f>
        <v>0.158</v>
      </c>
      <c r="BY14" s="186">
        <f>'Aggregated Balance-IND_2010'!AF299</f>
        <v>0</v>
      </c>
      <c r="BZ14" s="186">
        <f>'Aggregated Balance-IND_2010'!AG299</f>
        <v>0</v>
      </c>
      <c r="CA14" s="186">
        <f>'Aggregated Balance-IND_2010'!AH299</f>
        <v>0</v>
      </c>
      <c r="CB14" s="186">
        <f>'Aggregated Balance-IND_2010'!AI299</f>
        <v>0</v>
      </c>
      <c r="CC14" s="186">
        <f>'Aggregated Balance-IND_2010'!AJ299</f>
        <v>0</v>
      </c>
      <c r="CD14" s="186">
        <f>'Aggregated Balance-IND_2010'!AK299</f>
        <v>0</v>
      </c>
      <c r="CE14" s="186">
        <f>'Aggregated Balance-IND_2010'!AL299</f>
        <v>0</v>
      </c>
      <c r="CF14" s="186">
        <f>'Aggregated Balance-IND_2010'!AM299</f>
        <v>0</v>
      </c>
      <c r="CG14" s="186">
        <f>'Aggregated Balance-IND_2010'!AN299</f>
        <v>0</v>
      </c>
      <c r="CH14" s="186">
        <f>'Aggregated Balance-IND_2010'!AO299</f>
        <v>0</v>
      </c>
      <c r="CI14" s="186">
        <f>'Aggregated Balance-IND_2010'!AP299</f>
        <v>0</v>
      </c>
      <c r="CJ14" s="186">
        <f>'Aggregated Balance-IND_2010'!AQ299</f>
        <v>0</v>
      </c>
      <c r="CL14" s="192" t="s">
        <v>246</v>
      </c>
      <c r="CM14" s="193">
        <f>IF(SUM(AZ$13:AZ$14)=0,0,'AutoProd-CHP'!E143*AZ14/SUM(AZ$13:AZ$14))</f>
        <v>0.0889227808815193</v>
      </c>
      <c r="CN14" s="193">
        <f>IF(SUM(BA$13:BA$14)=0,0,'AutoProd-CHP'!F143*BA14/SUM(BA$13:BA$14))</f>
        <v>0</v>
      </c>
      <c r="CO14" s="193">
        <f>IF(SUM(BB$13:BB$14)=0,0,'AutoProd-CHP'!G143*BB14/SUM(BB$13:BB$14))</f>
        <v>0</v>
      </c>
      <c r="CP14" s="193">
        <f>IF(SUM(BC$13:BC$14)=0,0,'AutoProd-CHP'!H143*BC14/SUM(BC$13:BC$14))</f>
        <v>0.948761</v>
      </c>
      <c r="CQ14" s="193">
        <f>IF(SUM(BD$13:BD$14)=0,0,'AutoProd-CHP'!I143*BD14/SUM(BD$13:BD$14))</f>
        <v>0</v>
      </c>
      <c r="CR14" s="193">
        <f>IF(SUM(BE$13:BE$14)=0,0,'AutoProd-CHP'!J143*BE14/SUM(BE$13:BE$14))</f>
        <v>0</v>
      </c>
      <c r="CS14" s="193">
        <f>IF(SUM(BF$13:BF$14)=0,0,'AutoProd-CHP'!K143*BF14/SUM(BF$13:BF$14))</f>
        <v>0</v>
      </c>
      <c r="CT14" s="193">
        <f>IF(SUM(BG$13:BG$14)=0,0,'AutoProd-CHP'!L143*BG14/SUM(BG$13:BG$14))</f>
        <v>0</v>
      </c>
      <c r="CU14" s="193">
        <f>IF(SUM(BH$13:BH$14)=0,0,'AutoProd-CHP'!M143*BH14/SUM(BH$13:BH$14))</f>
        <v>0</v>
      </c>
      <c r="CV14" s="193">
        <f>IF(SUM(BI$13:BI$14)=0,0,'AutoProd-CHP'!N143*BI14/SUM(BI$13:BI$14))</f>
        <v>0</v>
      </c>
      <c r="CW14" s="193">
        <f>IF(SUM(BJ$13:BJ$14)=0,0,'AutoProd-CHP'!O143*BJ14/SUM(BJ$13:BJ$14))</f>
        <v>0</v>
      </c>
      <c r="CX14" s="193">
        <f>IF(SUM(BK$13:BK$14)=0,0,'AutoProd-CHP'!P143*BK14/SUM(BK$13:BK$14))</f>
        <v>0.0177332547967219</v>
      </c>
      <c r="CY14" s="193">
        <f>IF(SUM(BL$13:BL$14)=0,0,'AutoProd-CHP'!Q143*BL14/SUM(BL$13:BL$14))</f>
        <v>0</v>
      </c>
      <c r="CZ14" s="193">
        <f>IF(SUM(BM$13:BM$14)=0,0,'AutoProd-CHP'!R143*BM14/SUM(BM$13:BM$14))</f>
        <v>0</v>
      </c>
      <c r="DA14" s="193">
        <f>IF(SUM(BN$13:BN$14)=0,0,'AutoProd-CHP'!S143*BN14/SUM(BN$13:BN$14))</f>
        <v>0</v>
      </c>
      <c r="DB14" s="193">
        <f>IF(SUM(BO$13:BO$14)=0,0,'AutoProd-CHP'!T143*BO14/SUM(BO$13:BO$14))</f>
        <v>0</v>
      </c>
      <c r="DC14" s="193">
        <f>IF(SUM(BP$13:BP$14)=0,0,'AutoProd-CHP'!U143*BP14/SUM(BP$13:BP$14))</f>
        <v>0</v>
      </c>
      <c r="DD14" s="193">
        <f>IF(SUM(BQ$13:BQ$14)=0,0,'AutoProd-CHP'!V143*BQ14/SUM(BQ$13:BQ$14))</f>
        <v>0</v>
      </c>
      <c r="DE14" s="193">
        <f>IF(SUM(BR$13:BR$14)=0,0,'AutoProd-CHP'!W143*BR14/SUM(BR$13:BR$14))</f>
        <v>0</v>
      </c>
      <c r="DF14" s="193">
        <f>IF(SUM(BS$13:BS$14)=0,0,'AutoProd-CHP'!X143*BS14/SUM(BS$13:BS$14))</f>
        <v>0</v>
      </c>
      <c r="DG14" s="193">
        <f>IF(SUM(BT$13:BT$14)=0,0,'AutoProd-CHP'!Y143*BT14/SUM(BT$13:BT$14))</f>
        <v>0</v>
      </c>
      <c r="DH14" s="193">
        <f>IF(SUM(BU$13:BU$14)=0,0,'AutoProd-CHP'!Z143*BU14/SUM(BU$13:BU$14))</f>
        <v>0</v>
      </c>
      <c r="DI14" s="193">
        <f>IF(SUM(BV$13:BV$14)=0,0,'AutoProd-CHP'!AA143*BV14/SUM(BV$13:BV$14))</f>
        <v>0</v>
      </c>
      <c r="DJ14" s="193">
        <f>IF(SUM(BW$13:BW$14)=0,0,'AutoProd-CHP'!AB143*BW14/SUM(BW$13:BW$14))</f>
        <v>0</v>
      </c>
      <c r="DK14" s="193">
        <f>IF(SUM(BX$13:BX$14)=0,0,'AutoProd-CHP'!AC143*BX14/SUM(BX$13:BX$14))</f>
        <v>0.158</v>
      </c>
      <c r="DL14" s="193">
        <f>IF(SUM(BY$13:BY$14)=0,0,'AutoProd-CHP'!AD143*BY14/SUM(BY$13:BY$14))</f>
        <v>0</v>
      </c>
      <c r="DM14" s="193">
        <f>IF(SUM(BZ$13:BZ$14)=0,0,'AutoProd-CHP'!AE143*BZ14/SUM(BZ$13:BZ$14))</f>
        <v>0</v>
      </c>
      <c r="DN14" s="193">
        <f>IF(SUM(CA$13:CA$14)=0,0,'AutoProd-CHP'!AF143*CA14/SUM(CA$13:CA$14))</f>
        <v>0</v>
      </c>
      <c r="DO14" s="193">
        <f>IF(SUM(CB$13:CB$14)=0,0,'AutoProd-CHP'!AG143*CB14/SUM(CB$13:CB$14))</f>
        <v>0</v>
      </c>
      <c r="DP14" s="193">
        <f>IF(SUM(CC$13:CC$14)=0,0,'AutoProd-CHP'!AH143*CC14/SUM(CC$13:CC$14))</f>
        <v>0</v>
      </c>
      <c r="DQ14" s="193">
        <f>IF(SUM(CD$13:CD$14)=0,0,'AutoProd-CHP'!AI143*CD14/SUM(CD$13:CD$14))</f>
        <v>0</v>
      </c>
      <c r="DR14" s="193">
        <f>IF(SUM(CE$13:CE$14)=0,0,'AutoProd-CHP'!AJ143*CE14/SUM(CE$13:CE$14))</f>
        <v>0</v>
      </c>
      <c r="DS14" s="193">
        <f>IF(SUM(CF$13:CF$14)=0,0,'AutoProd-CHP'!AK143*CF14/SUM(CF$13:CF$14))</f>
        <v>0</v>
      </c>
      <c r="DT14" s="193">
        <f>IF(SUM(CG$13:CG$14)=0,0,'AutoProd-CHP'!AL143*CG14/SUM(CG$13:CG$14))</f>
        <v>0</v>
      </c>
      <c r="DU14" s="193">
        <f>IF(SUM(CH$13:CH$14)=0,0,'AutoProd-CHP'!AM143*CH14/SUM(CH$13:CH$14))</f>
        <v>0</v>
      </c>
      <c r="DV14" s="193">
        <f>IF(SUM(CI$13:CI$14)=0,0,'AutoProd-CHP'!AN143*CI14/SUM(CI$13:CI$14))</f>
        <v>0</v>
      </c>
      <c r="DW14" s="193">
        <f>IF(SUM(CJ$13:CJ$14)=0,0,'AutoProd-CHP'!AO143*CJ14/SUM(CJ$13:CJ$14))</f>
        <v>0</v>
      </c>
      <c r="DY14" s="58"/>
      <c r="DZ14" s="195"/>
      <c r="EA14" s="195"/>
      <c r="EB14" s="195"/>
      <c r="EC14" s="195"/>
      <c r="ED14" s="195"/>
      <c r="EE14" s="195"/>
      <c r="EF14" s="195"/>
      <c r="EG14" s="195"/>
      <c r="EH14" s="195"/>
      <c r="EI14" s="195"/>
      <c r="EJ14" s="195"/>
      <c r="EK14" s="195"/>
      <c r="EL14" s="195"/>
      <c r="EM14" s="195"/>
      <c r="EN14" s="195"/>
      <c r="EO14" s="195"/>
      <c r="EP14" s="195"/>
      <c r="EQ14" s="195"/>
      <c r="ER14" s="195"/>
      <c r="ES14" s="195"/>
      <c r="ET14" s="195"/>
      <c r="EU14" s="195"/>
      <c r="EV14" s="195"/>
      <c r="EW14" s="195"/>
      <c r="EX14" s="195"/>
      <c r="EY14" s="195"/>
      <c r="EZ14" s="195"/>
      <c r="FA14" s="195"/>
      <c r="FB14" s="195"/>
      <c r="FC14" s="195"/>
      <c r="FD14" s="195"/>
      <c r="FE14" s="195"/>
      <c r="FF14" s="195"/>
      <c r="FG14" s="195"/>
      <c r="FH14" s="195"/>
      <c r="FI14" s="195"/>
      <c r="FJ14" s="195"/>
      <c r="FL14" s="54"/>
      <c r="FM14" s="54"/>
      <c r="FN14" s="54"/>
      <c r="FO14" s="54"/>
      <c r="FP14" s="54"/>
      <c r="FQ14" s="54"/>
    </row>
    <row r="15" spans="7:173">
      <c r="G15" t="str">
        <f t="shared" si="2"/>
        <v>INDELC</v>
      </c>
      <c r="H15" s="41">
        <f>IF(AZ$18=0,0,(AZ15+H27-AU32)/AZ$18)</f>
        <v>0.00249125399265326</v>
      </c>
      <c r="I15" s="41">
        <f t="shared" ref="I15:AR15" si="40">IF(BA$18=0,0,(BA15+I27-AV32)/BA$18)</f>
        <v>-7.93751187128835e-5</v>
      </c>
      <c r="J15" s="41">
        <f t="shared" si="40"/>
        <v>-0.000383061216582895</v>
      </c>
      <c r="K15" s="41">
        <f t="shared" si="40"/>
        <v>0.00126957172715252</v>
      </c>
      <c r="L15" s="41">
        <f t="shared" si="40"/>
        <v>1.36849624061525e-5</v>
      </c>
      <c r="M15" s="41">
        <f t="shared" si="40"/>
        <v>0.000455778151501979</v>
      </c>
      <c r="N15" s="41">
        <f t="shared" si="40"/>
        <v>-0.000416319912093262</v>
      </c>
      <c r="O15" s="41">
        <f t="shared" si="40"/>
        <v>0.000827821435979452</v>
      </c>
      <c r="P15" s="41">
        <f t="shared" si="40"/>
        <v>0.00111156166737578</v>
      </c>
      <c r="Q15" s="41">
        <f t="shared" si="40"/>
        <v>0.000442014539323544</v>
      </c>
      <c r="R15" s="41">
        <f t="shared" si="40"/>
        <v>0.00196695998248955</v>
      </c>
      <c r="S15" s="41">
        <f t="shared" si="40"/>
        <v>0.0013669217556446</v>
      </c>
      <c r="T15" s="41">
        <f t="shared" si="40"/>
        <v>0.00197761612714632</v>
      </c>
      <c r="U15" s="41">
        <f t="shared" si="40"/>
        <v>-0.000394055871775249</v>
      </c>
      <c r="V15" s="41">
        <f t="shared" si="40"/>
        <v>-0.000438588684990949</v>
      </c>
      <c r="W15" s="41">
        <f t="shared" si="40"/>
        <v>0.00135908662900184</v>
      </c>
      <c r="X15" s="41">
        <f t="shared" si="40"/>
        <v>1</v>
      </c>
      <c r="Y15" s="41">
        <f t="shared" si="40"/>
        <v>-7.12385694705515e-5</v>
      </c>
      <c r="Z15" s="41">
        <f t="shared" si="40"/>
        <v>0.00112634281466671</v>
      </c>
      <c r="AA15" s="41">
        <f t="shared" si="40"/>
        <v>0.00182376785165729</v>
      </c>
      <c r="AB15" s="41">
        <f t="shared" si="40"/>
        <v>0.00224365393961036</v>
      </c>
      <c r="AC15" s="41">
        <f t="shared" si="40"/>
        <v>0</v>
      </c>
      <c r="AD15" s="41">
        <f t="shared" si="40"/>
        <v>-6.41200728942121e-5</v>
      </c>
      <c r="AE15" s="41">
        <f t="shared" si="40"/>
        <v>0.00191329134363934</v>
      </c>
      <c r="AF15" s="41">
        <f t="shared" si="40"/>
        <v>0.00071973627471424</v>
      </c>
      <c r="AG15" s="41">
        <f t="shared" si="40"/>
        <v>0.000556899007015959</v>
      </c>
      <c r="AH15" s="41">
        <f t="shared" si="40"/>
        <v>0.000455077904321388</v>
      </c>
      <c r="AI15" s="41">
        <f t="shared" si="40"/>
        <v>0.00079834460202912</v>
      </c>
      <c r="AJ15" s="41">
        <f t="shared" si="40"/>
        <v>0.000155168420251153</v>
      </c>
      <c r="AK15" s="41">
        <f t="shared" si="40"/>
        <v>0.000203336526320513</v>
      </c>
      <c r="AL15" s="41">
        <f t="shared" si="40"/>
        <v>0.00315236087786213</v>
      </c>
      <c r="AM15" s="41">
        <f t="shared" si="40"/>
        <v>0.00120658422528761</v>
      </c>
      <c r="AN15" s="41">
        <f t="shared" si="40"/>
        <v>0.00148339268970845</v>
      </c>
      <c r="AO15" s="41">
        <f t="shared" si="40"/>
        <v>0</v>
      </c>
      <c r="AP15" s="41">
        <f t="shared" si="40"/>
        <v>1</v>
      </c>
      <c r="AQ15" s="41">
        <f t="shared" si="40"/>
        <v>0.00320261437908495</v>
      </c>
      <c r="AR15" s="41">
        <f t="shared" si="40"/>
        <v>0</v>
      </c>
      <c r="AT15" t="str">
        <f>'Aggregated Balance-IND_2010'!A300</f>
        <v>B_101840</v>
      </c>
      <c r="AU15" t="str">
        <f>'Aggregated Balance-IND_2010'!B300</f>
        <v>Paper, Pulp and Print</v>
      </c>
      <c r="AV15" t="str">
        <f>'Aggregated Balance-IND_2010'!C300</f>
        <v>PJ</v>
      </c>
      <c r="AW15" t="str">
        <f>'Aggregated Balance-IND_2010'!D300</f>
        <v>'2010</v>
      </c>
      <c r="AX15" t="str">
        <f>'Aggregated Balance-IND_2010'!E300</f>
        <v>INDELC</v>
      </c>
      <c r="AY15" t="str">
        <f>'Aggregated Balance-IND_2010'!F300</f>
        <v>Electricity (IND)</v>
      </c>
      <c r="AZ15" s="186">
        <f>'Aggregated Balance-IND_2010'!G300</f>
        <v>16.632</v>
      </c>
      <c r="BA15" s="186">
        <f>'Aggregated Balance-IND_2010'!H300</f>
        <v>9.36</v>
      </c>
      <c r="BB15" s="186">
        <f>'Aggregated Balance-IND_2010'!I300</f>
        <v>1.192</v>
      </c>
      <c r="BC15" s="186">
        <f>'Aggregated Balance-IND_2010'!J300</f>
        <v>8.63435</v>
      </c>
      <c r="BD15" s="186">
        <f>'Aggregated Balance-IND_2010'!K300</f>
        <v>0.076</v>
      </c>
      <c r="BE15" s="186">
        <f>'Aggregated Balance-IND_2010'!L300</f>
        <v>5.81</v>
      </c>
      <c r="BF15" s="186">
        <f>'Aggregated Balance-IND_2010'!M300</f>
        <v>87.469</v>
      </c>
      <c r="BG15" s="186">
        <f>'Aggregated Balance-IND_2010'!N300</f>
        <v>1.836</v>
      </c>
      <c r="BH15" s="186">
        <f>'Aggregated Balance-IND_2010'!O300</f>
        <v>1.264</v>
      </c>
      <c r="BI15" s="186">
        <f>'Aggregated Balance-IND_2010'!P300</f>
        <v>2.308</v>
      </c>
      <c r="BJ15" s="186">
        <f>'Aggregated Balance-IND_2010'!Q300</f>
        <v>14.252</v>
      </c>
      <c r="BK15" s="186">
        <f>'Aggregated Balance-IND_2010'!R300</f>
        <v>74.83</v>
      </c>
      <c r="BL15" s="186">
        <f>'Aggregated Balance-IND_2010'!S300</f>
        <v>33.134</v>
      </c>
      <c r="BM15" s="186">
        <f>'Aggregated Balance-IND_2010'!T300</f>
        <v>1.159</v>
      </c>
      <c r="BN15" s="186">
        <f>'Aggregated Balance-IND_2010'!U300</f>
        <v>2.016</v>
      </c>
      <c r="BO15" s="186">
        <f>'Aggregated Balance-IND_2010'!V300</f>
        <v>0.767</v>
      </c>
      <c r="BP15" s="186">
        <f>'Aggregated Balance-IND_2010'!W300</f>
        <v>0.061</v>
      </c>
      <c r="BQ15" s="186">
        <f>'Aggregated Balance-IND_2010'!X300</f>
        <v>35.136</v>
      </c>
      <c r="BR15" s="186">
        <f>'Aggregated Balance-IND_2010'!Y300</f>
        <v>0.853</v>
      </c>
      <c r="BS15" s="186">
        <f>'Aggregated Balance-IND_2010'!Z300</f>
        <v>0.241</v>
      </c>
      <c r="BT15" s="186">
        <f>'Aggregated Balance-IND_2010'!AA300</f>
        <v>0.115</v>
      </c>
      <c r="BU15" s="186">
        <f>'Aggregated Balance-IND_2010'!AB300</f>
        <v>0</v>
      </c>
      <c r="BV15" s="186">
        <f>'Aggregated Balance-IND_2010'!AC300</f>
        <v>9.724</v>
      </c>
      <c r="BW15" s="186">
        <f>'Aggregated Balance-IND_2010'!AD300</f>
        <v>18.198</v>
      </c>
      <c r="BX15" s="186">
        <f>'Aggregated Balance-IND_2010'!AE300</f>
        <v>13.169</v>
      </c>
      <c r="BY15" s="186">
        <f>'Aggregated Balance-IND_2010'!AF300</f>
        <v>11.002</v>
      </c>
      <c r="BZ15" s="186">
        <f>'Aggregated Balance-IND_2010'!AG300</f>
        <v>2.052</v>
      </c>
      <c r="CA15" s="186">
        <f>'Aggregated Balance-IND_2010'!AH300</f>
        <v>89.51</v>
      </c>
      <c r="CB15" s="186">
        <f>'Aggregated Balance-IND_2010'!AI300</f>
        <v>2.329</v>
      </c>
      <c r="CC15" s="186">
        <f>'Aggregated Balance-IND_2010'!AJ300</f>
        <v>3.827</v>
      </c>
      <c r="CD15" s="186">
        <f>'Aggregated Balance-IND_2010'!AK300</f>
        <v>39.434</v>
      </c>
      <c r="CE15" s="186">
        <f>'Aggregated Balance-IND_2010'!AL300</f>
        <v>0.29885</v>
      </c>
      <c r="CF15" s="186">
        <f>'Aggregated Balance-IND_2010'!AM300</f>
        <v>0.63731</v>
      </c>
      <c r="CG15" s="186">
        <f>'Aggregated Balance-IND_2010'!AN300</f>
        <v>0.0072</v>
      </c>
      <c r="CH15" s="186">
        <f>'Aggregated Balance-IND_2010'!AO300</f>
        <v>0.004</v>
      </c>
      <c r="CI15" s="186">
        <f>'Aggregated Balance-IND_2010'!AP300</f>
        <v>0.058</v>
      </c>
      <c r="CJ15" s="186">
        <f>'Aggregated Balance-IND_2010'!AQ300</f>
        <v>0.756</v>
      </c>
      <c r="CL15" t="s">
        <v>247</v>
      </c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Y15" s="54"/>
      <c r="DZ15" s="54"/>
      <c r="EA15" s="54"/>
      <c r="EB15" s="54"/>
      <c r="EC15" s="54"/>
      <c r="ED15" s="54"/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54"/>
      <c r="ER15" s="54"/>
      <c r="ES15" s="54"/>
      <c r="ET15" s="54"/>
      <c r="EU15" s="54"/>
      <c r="EV15" s="54"/>
      <c r="EW15" s="54"/>
      <c r="EX15" s="54"/>
      <c r="EY15" s="54"/>
      <c r="EZ15" s="54"/>
      <c r="FA15" s="54"/>
      <c r="FB15" s="54"/>
      <c r="FC15" s="54"/>
      <c r="FD15" s="54"/>
      <c r="FE15" s="54"/>
      <c r="FF15" s="54"/>
      <c r="FG15" s="54"/>
      <c r="FH15" s="54"/>
      <c r="FI15" s="54"/>
      <c r="FJ15" s="54"/>
      <c r="FL15" s="54"/>
      <c r="FM15" s="54"/>
      <c r="FN15" s="54"/>
      <c r="FO15" s="54"/>
      <c r="FP15" s="54"/>
      <c r="FQ15" s="54"/>
    </row>
    <row r="16" spans="7:173">
      <c r="G16" t="str">
        <f t="shared" si="2"/>
        <v>INDHTH</v>
      </c>
      <c r="H16" s="41">
        <f t="shared" ref="H16:AR16" si="41">IF(AZ$18=0,0,(AZ16+CM16+AU37-AU33+H25+H26)/AZ$18)</f>
        <v>-0.000350408171196571</v>
      </c>
      <c r="I16" s="41">
        <f t="shared" si="41"/>
        <v>0.00187638458348435</v>
      </c>
      <c r="J16" s="41">
        <f t="shared" si="41"/>
        <v>0.00212610129560799</v>
      </c>
      <c r="K16" s="41">
        <f t="shared" si="41"/>
        <v>0.00121916502711305</v>
      </c>
      <c r="L16" s="41">
        <f t="shared" si="41"/>
        <v>0</v>
      </c>
      <c r="M16" s="41">
        <f t="shared" si="41"/>
        <v>0.00207596537796215</v>
      </c>
      <c r="N16" s="41">
        <f t="shared" si="41"/>
        <v>0.00214874037157867</v>
      </c>
      <c r="O16" s="41">
        <f t="shared" si="41"/>
        <v>0.001942027751754</v>
      </c>
      <c r="P16" s="41">
        <f t="shared" si="41"/>
        <v>0.00142356781834938</v>
      </c>
      <c r="Q16" s="41">
        <f t="shared" si="41"/>
        <v>0.00114380259883898</v>
      </c>
      <c r="R16" s="41">
        <f t="shared" si="41"/>
        <v>0.00206757426822849</v>
      </c>
      <c r="S16" s="41">
        <f t="shared" si="41"/>
        <v>0.00112088629706511</v>
      </c>
      <c r="T16" s="41">
        <f t="shared" si="41"/>
        <v>7.80522196696858e-6</v>
      </c>
      <c r="U16" s="41">
        <f t="shared" si="41"/>
        <v>0.00407729904393364</v>
      </c>
      <c r="V16" s="41">
        <f t="shared" si="41"/>
        <v>-3.1309918719174e-5</v>
      </c>
      <c r="W16" s="41">
        <f t="shared" si="41"/>
        <v>-0.000287708535035045</v>
      </c>
      <c r="X16" s="41">
        <f t="shared" si="41"/>
        <v>0</v>
      </c>
      <c r="Y16" s="41">
        <f t="shared" si="41"/>
        <v>-8.59333246369272e-5</v>
      </c>
      <c r="Z16" s="41">
        <f t="shared" si="41"/>
        <v>0.000200324108175949</v>
      </c>
      <c r="AA16" s="41">
        <f t="shared" si="41"/>
        <v>0.00154642244394777</v>
      </c>
      <c r="AB16" s="41">
        <f t="shared" si="41"/>
        <v>0.00145011338703081</v>
      </c>
      <c r="AC16" s="41">
        <f t="shared" si="41"/>
        <v>0</v>
      </c>
      <c r="AD16" s="41">
        <f t="shared" si="41"/>
        <v>0.00110892208843764</v>
      </c>
      <c r="AE16" s="41">
        <f t="shared" si="41"/>
        <v>0.00146599418523271</v>
      </c>
      <c r="AF16" s="41">
        <f t="shared" si="41"/>
        <v>0.000360468747855658</v>
      </c>
      <c r="AG16" s="41">
        <f t="shared" si="41"/>
        <v>0.000637899555058429</v>
      </c>
      <c r="AH16" s="41">
        <f t="shared" si="41"/>
        <v>0.000239426111042724</v>
      </c>
      <c r="AI16" s="41">
        <f t="shared" si="41"/>
        <v>0.00246062993046994</v>
      </c>
      <c r="AJ16" s="41">
        <f t="shared" si="41"/>
        <v>-0.000361398119919541</v>
      </c>
      <c r="AK16" s="41">
        <f t="shared" si="41"/>
        <v>0.000358263326167204</v>
      </c>
      <c r="AL16" s="41">
        <f t="shared" si="41"/>
        <v>0.00197470250102828</v>
      </c>
      <c r="AM16" s="41">
        <f t="shared" si="41"/>
        <v>-3.74205665393114e-5</v>
      </c>
      <c r="AN16" s="41">
        <f t="shared" si="41"/>
        <v>0.0015102937881836</v>
      </c>
      <c r="AO16" s="41">
        <f t="shared" si="41"/>
        <v>0</v>
      </c>
      <c r="AP16" s="41">
        <f t="shared" si="41"/>
        <v>0</v>
      </c>
      <c r="AQ16" s="41">
        <f t="shared" si="41"/>
        <v>-0.000441830065359574</v>
      </c>
      <c r="AR16" s="41">
        <f t="shared" si="41"/>
        <v>0</v>
      </c>
      <c r="AT16" t="str">
        <f>'Aggregated Balance-IND_2010'!A301</f>
        <v>B_101840</v>
      </c>
      <c r="AU16" t="str">
        <f>'Aggregated Balance-IND_2010'!B301</f>
        <v>Paper, Pulp and Print</v>
      </c>
      <c r="AV16" t="str">
        <f>'Aggregated Balance-IND_2010'!C301</f>
        <v>PJ</v>
      </c>
      <c r="AW16" t="str">
        <f>'Aggregated Balance-IND_2010'!D301</f>
        <v>'2010</v>
      </c>
      <c r="AX16" t="str">
        <f>'Aggregated Balance-IND_2010'!E301</f>
        <v>INDHTH</v>
      </c>
      <c r="AY16" t="str">
        <f>'Aggregated Balance-IND_2010'!F301</f>
        <v>High Temperature Heat for IND</v>
      </c>
      <c r="AZ16" s="186">
        <f>'Aggregated Balance-IND_2010'!G301</f>
        <v>0.811</v>
      </c>
      <c r="BA16" s="186">
        <f>'Aggregated Balance-IND_2010'!H301</f>
        <v>2.007</v>
      </c>
      <c r="BB16" s="186">
        <f>'Aggregated Balance-IND_2010'!I301</f>
        <v>0.225</v>
      </c>
      <c r="BC16" s="186">
        <f>'Aggregated Balance-IND_2010'!J301</f>
        <v>3.00344</v>
      </c>
      <c r="BD16" s="186">
        <f>'Aggregated Balance-IND_2010'!K301</f>
        <v>0</v>
      </c>
      <c r="BE16" s="186">
        <f>'Aggregated Balance-IND_2010'!L301</f>
        <v>0.714</v>
      </c>
      <c r="BF16" s="186">
        <f>'Aggregated Balance-IND_2010'!M301</f>
        <v>17.725</v>
      </c>
      <c r="BG16" s="186">
        <f>'Aggregated Balance-IND_2010'!N301</f>
        <v>0.3</v>
      </c>
      <c r="BH16" s="186">
        <f>'Aggregated Balance-IND_2010'!O301</f>
        <v>0.026</v>
      </c>
      <c r="BI16" s="186">
        <f>'Aggregated Balance-IND_2010'!P301</f>
        <v>0</v>
      </c>
      <c r="BJ16" s="186">
        <f>'Aggregated Balance-IND_2010'!Q301</f>
        <v>0</v>
      </c>
      <c r="BK16" s="186">
        <f>'Aggregated Balance-IND_2010'!R301</f>
        <v>31.457</v>
      </c>
      <c r="BL16" s="186">
        <f>'Aggregated Balance-IND_2010'!S301</f>
        <v>0</v>
      </c>
      <c r="BM16" s="186">
        <f>'Aggregated Balance-IND_2010'!T301</f>
        <v>0.06</v>
      </c>
      <c r="BN16" s="186">
        <f>'Aggregated Balance-IND_2010'!U301</f>
        <v>1.467</v>
      </c>
      <c r="BO16" s="186">
        <f>'Aggregated Balance-IND_2010'!V301</f>
        <v>0</v>
      </c>
      <c r="BP16" s="186">
        <f>'Aggregated Balance-IND_2010'!W301</f>
        <v>0</v>
      </c>
      <c r="BQ16" s="186">
        <f>'Aggregated Balance-IND_2010'!X301</f>
        <v>21.569</v>
      </c>
      <c r="BR16" s="186">
        <f>'Aggregated Balance-IND_2010'!Y301</f>
        <v>0.097</v>
      </c>
      <c r="BS16" s="186">
        <f>'Aggregated Balance-IND_2010'!Z301</f>
        <v>0</v>
      </c>
      <c r="BT16" s="186">
        <f>'Aggregated Balance-IND_2010'!AA301</f>
        <v>0.018</v>
      </c>
      <c r="BU16" s="186">
        <f>'Aggregated Balance-IND_2010'!AB301</f>
        <v>0</v>
      </c>
      <c r="BV16" s="186">
        <f>'Aggregated Balance-IND_2010'!AC301</f>
        <v>6.047</v>
      </c>
      <c r="BW16" s="186">
        <f>'Aggregated Balance-IND_2010'!AD301</f>
        <v>0.015</v>
      </c>
      <c r="BX16" s="186">
        <f>'Aggregated Balance-IND_2010'!AE301</f>
        <v>3.291</v>
      </c>
      <c r="BY16" s="186">
        <f>'Aggregated Balance-IND_2010'!AF301</f>
        <v>3.503</v>
      </c>
      <c r="BZ16" s="186">
        <f>'Aggregated Balance-IND_2010'!AG301</f>
        <v>0.04</v>
      </c>
      <c r="CA16" s="186">
        <f>'Aggregated Balance-IND_2010'!AH301</f>
        <v>0</v>
      </c>
      <c r="CB16" s="186">
        <f>'Aggregated Balance-IND_2010'!AI301</f>
        <v>0.032</v>
      </c>
      <c r="CC16" s="186">
        <f>'Aggregated Balance-IND_2010'!AJ301</f>
        <v>0.78</v>
      </c>
      <c r="CD16" s="186">
        <f>'Aggregated Balance-IND_2010'!AK301</f>
        <v>0.059</v>
      </c>
      <c r="CE16" s="186">
        <f>'Aggregated Balance-IND_2010'!AL301</f>
        <v>0.582936161073825</v>
      </c>
      <c r="CF16" s="186">
        <f>'Aggregated Balance-IND_2010'!AM301</f>
        <v>1.51804553917051</v>
      </c>
      <c r="CG16" s="186">
        <f>'Aggregated Balance-IND_2010'!AN301</f>
        <v>0</v>
      </c>
      <c r="CH16" s="186">
        <f>'Aggregated Balance-IND_2010'!AO301</f>
        <v>0</v>
      </c>
      <c r="CI16" s="186">
        <f>'Aggregated Balance-IND_2010'!AP301</f>
        <v>0</v>
      </c>
      <c r="CJ16" s="186">
        <f>'Aggregated Balance-IND_2010'!AQ301</f>
        <v>0.906</v>
      </c>
      <c r="CL16" s="189" t="s">
        <v>1272</v>
      </c>
      <c r="CM16" s="140">
        <f>'AutoProd-CHP'!E144</f>
        <v>31.8439278194934</v>
      </c>
      <c r="CN16" s="140">
        <f>'AutoProd-CHP'!F144</f>
        <v>3.7808503949821</v>
      </c>
      <c r="CO16" s="140">
        <f>'AutoProd-CHP'!G144</f>
        <v>0.651622560464073</v>
      </c>
      <c r="CP16" s="140">
        <f>'AutoProd-CHP'!H144</f>
        <v>2.33067882603952</v>
      </c>
      <c r="CQ16" s="140">
        <f>'AutoProd-CHP'!I144</f>
        <v>0</v>
      </c>
      <c r="CR16" s="140">
        <f>'AutoProd-CHP'!J144</f>
        <v>6.49739425691267</v>
      </c>
      <c r="CS16" s="140">
        <f>'AutoProd-CHP'!K144</f>
        <v>30.318214778617</v>
      </c>
      <c r="CT16" s="140">
        <f>'AutoProd-CHP'!L144</f>
        <v>0.916839021913733</v>
      </c>
      <c r="CU16" s="140">
        <f>'AutoProd-CHP'!M144</f>
        <v>0.392479976975745</v>
      </c>
      <c r="CV16" s="140">
        <f>'AutoProd-CHP'!N144</f>
        <v>0.0625281563722175</v>
      </c>
      <c r="CW16" s="140">
        <f>'AutoProd-CHP'!O144</f>
        <v>36.9679962448785</v>
      </c>
      <c r="CX16" s="140">
        <f>'AutoProd-CHP'!P144</f>
        <v>116.046824613848</v>
      </c>
      <c r="CY16" s="140">
        <f>'AutoProd-CHP'!Q144</f>
        <v>54.2234625346688</v>
      </c>
      <c r="CZ16" s="140">
        <f>'AutoProd-CHP'!R144</f>
        <v>0</v>
      </c>
      <c r="DA16" s="140">
        <f>'AutoProd-CHP'!S144</f>
        <v>1.18101486910217</v>
      </c>
      <c r="DB16" s="140">
        <f>'AutoProd-CHP'!T144</f>
        <v>0.089725645672076</v>
      </c>
      <c r="DC16" s="140">
        <f>'AutoProd-CHP'!U144</f>
        <v>0</v>
      </c>
      <c r="DD16" s="140">
        <f>'AutoProd-CHP'!V144</f>
        <v>1.64341778342982</v>
      </c>
      <c r="DE16" s="140">
        <f>'AutoProd-CHP'!W144</f>
        <v>0</v>
      </c>
      <c r="DF16" s="140">
        <f>'AutoProd-CHP'!X144</f>
        <v>0</v>
      </c>
      <c r="DG16" s="140">
        <f>'AutoProd-CHP'!Y144</f>
        <v>0.0630599483395662</v>
      </c>
      <c r="DH16" s="140">
        <f>'AutoProd-CHP'!Z144</f>
        <v>0</v>
      </c>
      <c r="DI16" s="140">
        <f>'AutoProd-CHP'!AA144</f>
        <v>0.152088816355239</v>
      </c>
      <c r="DJ16" s="140">
        <f>'AutoProd-CHP'!AB144</f>
        <v>0</v>
      </c>
      <c r="DK16" s="140">
        <f>'AutoProd-CHP'!AC144</f>
        <v>25.8335695868383</v>
      </c>
      <c r="DL16" s="140">
        <f>'AutoProd-CHP'!AD144</f>
        <v>4.48591185104767</v>
      </c>
      <c r="DM16" s="140">
        <f>'AutoProd-CHP'!AE144</f>
        <v>0.0867556910608663</v>
      </c>
      <c r="DN16" s="140">
        <f>'AutoProd-CHP'!AF144</f>
        <v>50.5498835894797</v>
      </c>
      <c r="DO16" s="140">
        <f>'AutoProd-CHP'!AG144</f>
        <v>1.50132760285138</v>
      </c>
      <c r="DP16" s="140">
        <f>'AutoProd-CHP'!AH144</f>
        <v>1.10014112119471</v>
      </c>
      <c r="DQ16" s="140">
        <f>'AutoProd-CHP'!AI144</f>
        <v>15.6687511299081</v>
      </c>
      <c r="DR16" s="140">
        <f>'AutoProd-CHP'!AJ144</f>
        <v>0</v>
      </c>
      <c r="DS16" s="140">
        <f>'AutoProd-CHP'!AK144</f>
        <v>0</v>
      </c>
      <c r="DT16" s="140">
        <f>'AutoProd-CHP'!AL144</f>
        <v>0</v>
      </c>
      <c r="DU16" s="140">
        <f>'AutoProd-CHP'!AM144</f>
        <v>0</v>
      </c>
      <c r="DV16" s="140">
        <f>'AutoProd-CHP'!AN144</f>
        <v>0</v>
      </c>
      <c r="DW16" s="140">
        <f>'AutoProd-CHP'!AO144</f>
        <v>0</v>
      </c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54"/>
      <c r="ER16" s="54"/>
      <c r="ES16" s="54"/>
      <c r="ET16" s="54"/>
      <c r="EU16" s="54"/>
      <c r="EV16" s="54"/>
      <c r="EW16" s="54"/>
      <c r="EX16" s="54"/>
      <c r="EY16" s="54"/>
      <c r="EZ16" s="54"/>
      <c r="FA16" s="54"/>
      <c r="FB16" s="54"/>
      <c r="FC16" s="54"/>
      <c r="FD16" s="54"/>
      <c r="FE16" s="54"/>
      <c r="FF16" s="54"/>
      <c r="FG16" s="54"/>
      <c r="FH16" s="54"/>
      <c r="FI16" s="54"/>
      <c r="FJ16" s="54"/>
      <c r="FL16" s="54"/>
      <c r="FM16" s="54"/>
      <c r="FN16" s="54"/>
      <c r="FO16" s="54"/>
      <c r="FP16" s="54"/>
      <c r="FQ16" s="54"/>
    </row>
    <row r="17" spans="51:173">
      <c r="AY17" s="117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L17" s="54"/>
      <c r="FM17" s="54"/>
      <c r="FN17" s="54"/>
      <c r="FO17" s="54"/>
      <c r="FP17" s="54"/>
      <c r="FQ17" s="54"/>
    </row>
    <row r="18" ht="20.25" spans="7:173">
      <c r="G18" s="39" t="s">
        <v>1573</v>
      </c>
      <c r="H18" s="39"/>
      <c r="I18" s="39"/>
      <c r="J18" s="39"/>
      <c r="K18" s="39"/>
      <c r="L18" s="39"/>
      <c r="M18" s="39"/>
      <c r="N18" s="39"/>
      <c r="O18" s="90"/>
      <c r="P18" s="90"/>
      <c r="Q18" s="51"/>
      <c r="R18" s="51"/>
      <c r="S18" s="51"/>
      <c r="T18" s="51"/>
      <c r="U18" s="51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Y18" s="122" t="s">
        <v>1528</v>
      </c>
      <c r="AZ18" s="35">
        <f>SUM(AZ5:AZ17)</f>
        <v>72.631</v>
      </c>
      <c r="BA18" s="35">
        <f t="shared" ref="BA18:CI18" si="42">SUM(BA5:BA17)</f>
        <v>34.618</v>
      </c>
      <c r="BB18" s="35">
        <f t="shared" si="42"/>
        <v>7.96</v>
      </c>
      <c r="BC18" s="35">
        <f t="shared" si="42"/>
        <v>20.41082</v>
      </c>
      <c r="BD18" s="35">
        <f t="shared" si="42"/>
        <v>0.076</v>
      </c>
      <c r="BE18" s="35">
        <f t="shared" si="42"/>
        <v>25.399</v>
      </c>
      <c r="BF18" s="35">
        <f t="shared" si="42"/>
        <v>263.37</v>
      </c>
      <c r="BG18" s="35">
        <f t="shared" si="42"/>
        <v>7.004</v>
      </c>
      <c r="BH18" s="35">
        <f t="shared" si="42"/>
        <v>2.82</v>
      </c>
      <c r="BI18" s="35">
        <f t="shared" si="42"/>
        <v>5.086</v>
      </c>
      <c r="BJ18" s="35">
        <f t="shared" si="42"/>
        <v>59.85</v>
      </c>
      <c r="BK18" s="35">
        <f t="shared" si="42"/>
        <v>258.76</v>
      </c>
      <c r="BL18" s="35">
        <f t="shared" si="42"/>
        <v>98.799</v>
      </c>
      <c r="BM18" s="35">
        <f t="shared" si="42"/>
        <v>3.915</v>
      </c>
      <c r="BN18" s="35">
        <f t="shared" si="42"/>
        <v>6.636</v>
      </c>
      <c r="BO18" s="35">
        <f t="shared" si="42"/>
        <v>1.062</v>
      </c>
      <c r="BP18" s="35">
        <f t="shared" si="42"/>
        <v>0.061</v>
      </c>
      <c r="BQ18" s="35">
        <f t="shared" si="42"/>
        <v>100.978</v>
      </c>
      <c r="BR18" s="35">
        <f t="shared" si="42"/>
        <v>2.25</v>
      </c>
      <c r="BS18" s="35">
        <f t="shared" si="42"/>
        <v>0.537</v>
      </c>
      <c r="BT18" s="35">
        <f t="shared" si="42"/>
        <v>0.39</v>
      </c>
      <c r="BU18" s="35">
        <f t="shared" si="42"/>
        <v>0</v>
      </c>
      <c r="BV18" s="35">
        <f t="shared" si="42"/>
        <v>31.484</v>
      </c>
      <c r="BW18" s="35">
        <f t="shared" si="42"/>
        <v>34.049</v>
      </c>
      <c r="BX18" s="35">
        <f t="shared" si="42"/>
        <v>52.753</v>
      </c>
      <c r="BY18" s="35">
        <f t="shared" si="42"/>
        <v>53.592</v>
      </c>
      <c r="BZ18" s="35">
        <f t="shared" si="42"/>
        <v>6.919</v>
      </c>
      <c r="CA18" s="35">
        <f t="shared" si="42"/>
        <v>263.562</v>
      </c>
      <c r="CB18" s="35">
        <f t="shared" si="42"/>
        <v>7.486</v>
      </c>
      <c r="CC18" s="35">
        <f t="shared" si="42"/>
        <v>22.207</v>
      </c>
      <c r="CD18" s="35">
        <f t="shared" si="42"/>
        <v>94.377</v>
      </c>
      <c r="CE18" s="35">
        <f t="shared" si="42"/>
        <v>1.01887624107383</v>
      </c>
      <c r="CF18" s="35">
        <f t="shared" si="42"/>
        <v>2.39169305917051</v>
      </c>
      <c r="CG18" s="35">
        <f>SUM(CG17:CG17)</f>
        <v>0</v>
      </c>
      <c r="CH18" s="35">
        <f t="shared" si="42"/>
        <v>0.004</v>
      </c>
      <c r="CI18" s="35">
        <f t="shared" si="42"/>
        <v>0.153</v>
      </c>
      <c r="CJ18" s="35">
        <f>SUM(CJ17:CJ17)</f>
        <v>0</v>
      </c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L18" s="54"/>
      <c r="FM18" s="54"/>
      <c r="FN18" s="54"/>
      <c r="FO18" s="54"/>
      <c r="FP18" s="54"/>
      <c r="FQ18" s="54"/>
    </row>
    <row r="19" ht="14.25" spans="8:173">
      <c r="H19" s="6" t="str">
        <f t="shared" ref="H19:AR19" si="43">H$62</f>
        <v>AT</v>
      </c>
      <c r="I19" s="6" t="str">
        <f t="shared" si="43"/>
        <v>BE</v>
      </c>
      <c r="J19" s="6" t="str">
        <f t="shared" si="43"/>
        <v>BG</v>
      </c>
      <c r="K19" s="6" t="str">
        <f t="shared" si="43"/>
        <v>CH</v>
      </c>
      <c r="L19" s="6" t="str">
        <f t="shared" si="43"/>
        <v>CY</v>
      </c>
      <c r="M19" s="6" t="str">
        <f t="shared" si="43"/>
        <v>CZ</v>
      </c>
      <c r="N19" s="6" t="str">
        <f t="shared" si="43"/>
        <v>DE</v>
      </c>
      <c r="O19" s="6" t="str">
        <f t="shared" si="43"/>
        <v>DK</v>
      </c>
      <c r="P19" s="6" t="str">
        <f t="shared" si="43"/>
        <v>EE</v>
      </c>
      <c r="Q19" s="6" t="str">
        <f t="shared" si="43"/>
        <v>EL</v>
      </c>
      <c r="R19" s="6" t="str">
        <f t="shared" si="43"/>
        <v>ES</v>
      </c>
      <c r="S19" s="6" t="str">
        <f t="shared" si="43"/>
        <v>FI</v>
      </c>
      <c r="T19" s="6" t="str">
        <f t="shared" si="43"/>
        <v>FR</v>
      </c>
      <c r="U19" s="6" t="str">
        <f t="shared" si="43"/>
        <v>HR</v>
      </c>
      <c r="V19" s="6" t="str">
        <f t="shared" si="43"/>
        <v>HU</v>
      </c>
      <c r="W19" s="6" t="str">
        <f t="shared" si="43"/>
        <v>IE</v>
      </c>
      <c r="X19" s="6" t="str">
        <f t="shared" si="43"/>
        <v>IS</v>
      </c>
      <c r="Y19" s="6" t="str">
        <f t="shared" si="43"/>
        <v>IT</v>
      </c>
      <c r="Z19" s="6" t="str">
        <f t="shared" si="43"/>
        <v>LT</v>
      </c>
      <c r="AA19" s="6" t="str">
        <f t="shared" si="43"/>
        <v>LU</v>
      </c>
      <c r="AB19" s="6" t="str">
        <f t="shared" si="43"/>
        <v>LV</v>
      </c>
      <c r="AC19" s="6" t="str">
        <f t="shared" si="43"/>
        <v>MT</v>
      </c>
      <c r="AD19" s="6" t="str">
        <f t="shared" si="43"/>
        <v>NL</v>
      </c>
      <c r="AE19" s="6" t="str">
        <f t="shared" si="43"/>
        <v>NO</v>
      </c>
      <c r="AF19" s="6" t="str">
        <f t="shared" si="43"/>
        <v>PL</v>
      </c>
      <c r="AG19" s="6" t="str">
        <f t="shared" si="43"/>
        <v>PT</v>
      </c>
      <c r="AH19" s="6" t="str">
        <f t="shared" si="43"/>
        <v>RO</v>
      </c>
      <c r="AI19" s="6" t="str">
        <f t="shared" si="43"/>
        <v>SE</v>
      </c>
      <c r="AJ19" s="6" t="str">
        <f t="shared" si="43"/>
        <v>SI</v>
      </c>
      <c r="AK19" s="6" t="str">
        <f t="shared" si="43"/>
        <v>SK</v>
      </c>
      <c r="AL19" s="6" t="str">
        <f t="shared" si="43"/>
        <v>UK</v>
      </c>
      <c r="AM19" s="6" t="str">
        <f t="shared" si="43"/>
        <v>AL</v>
      </c>
      <c r="AN19" s="6" t="str">
        <f t="shared" si="43"/>
        <v>BA</v>
      </c>
      <c r="AO19" s="6" t="str">
        <f t="shared" si="43"/>
        <v>KS</v>
      </c>
      <c r="AP19" s="6" t="str">
        <f t="shared" si="43"/>
        <v>ME</v>
      </c>
      <c r="AQ19" s="6" t="str">
        <f t="shared" si="43"/>
        <v>MK</v>
      </c>
      <c r="AR19" s="6" t="str">
        <f t="shared" si="43"/>
        <v>RS</v>
      </c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L19" s="54"/>
      <c r="FM19" s="54"/>
      <c r="FN19" s="54"/>
      <c r="FO19" s="54"/>
      <c r="FP19" s="54"/>
      <c r="FQ19" s="54"/>
    </row>
    <row r="20" spans="5:173">
      <c r="E20" s="20"/>
      <c r="G20" t="s">
        <v>917</v>
      </c>
      <c r="H20" s="17">
        <f t="shared" ref="H20:AR20" si="44">AU57-AU52</f>
        <v>0</v>
      </c>
      <c r="I20" s="17">
        <f t="shared" si="44"/>
        <v>0</v>
      </c>
      <c r="J20" s="17">
        <f t="shared" si="44"/>
        <v>0</v>
      </c>
      <c r="K20" s="17">
        <f t="shared" si="44"/>
        <v>0</v>
      </c>
      <c r="L20" s="17">
        <f t="shared" si="44"/>
        <v>0</v>
      </c>
      <c r="M20" s="17">
        <f t="shared" si="44"/>
        <v>0</v>
      </c>
      <c r="N20" s="17">
        <f t="shared" si="44"/>
        <v>0</v>
      </c>
      <c r="O20" s="17">
        <f t="shared" si="44"/>
        <v>0.00357220864000002</v>
      </c>
      <c r="P20" s="17">
        <f t="shared" si="44"/>
        <v>0</v>
      </c>
      <c r="Q20" s="17">
        <f t="shared" si="44"/>
        <v>0</v>
      </c>
      <c r="R20" s="17">
        <f t="shared" si="44"/>
        <v>0</v>
      </c>
      <c r="S20" s="17">
        <f t="shared" si="44"/>
        <v>0</v>
      </c>
      <c r="T20" s="17">
        <f t="shared" si="44"/>
        <v>0</v>
      </c>
      <c r="U20" s="17">
        <f t="shared" si="44"/>
        <v>0</v>
      </c>
      <c r="V20" s="17">
        <f t="shared" si="44"/>
        <v>0</v>
      </c>
      <c r="W20" s="17">
        <f t="shared" si="44"/>
        <v>0</v>
      </c>
      <c r="X20" s="17">
        <f t="shared" si="44"/>
        <v>0</v>
      </c>
      <c r="Y20" s="17">
        <f t="shared" si="44"/>
        <v>0</v>
      </c>
      <c r="Z20" s="17">
        <f t="shared" si="44"/>
        <v>0</v>
      </c>
      <c r="AA20" s="17">
        <f t="shared" si="44"/>
        <v>0</v>
      </c>
      <c r="AB20" s="17">
        <f t="shared" si="44"/>
        <v>0</v>
      </c>
      <c r="AC20" s="17">
        <f t="shared" si="44"/>
        <v>0</v>
      </c>
      <c r="AD20" s="17">
        <f t="shared" si="44"/>
        <v>0</v>
      </c>
      <c r="AE20" s="17">
        <f t="shared" si="44"/>
        <v>0</v>
      </c>
      <c r="AF20" s="17">
        <f t="shared" si="44"/>
        <v>0</v>
      </c>
      <c r="AG20" s="17">
        <f t="shared" si="44"/>
        <v>0</v>
      </c>
      <c r="AH20" s="17">
        <f t="shared" si="44"/>
        <v>0</v>
      </c>
      <c r="AI20" s="17">
        <f t="shared" si="44"/>
        <v>0</v>
      </c>
      <c r="AJ20" s="17">
        <f t="shared" si="44"/>
        <v>0</v>
      </c>
      <c r="AK20" s="17">
        <f t="shared" si="44"/>
        <v>0</v>
      </c>
      <c r="AL20" s="17">
        <f t="shared" si="44"/>
        <v>0</v>
      </c>
      <c r="AM20" s="17">
        <f t="shared" si="44"/>
        <v>0</v>
      </c>
      <c r="AN20" s="17">
        <f t="shared" si="44"/>
        <v>0</v>
      </c>
      <c r="AO20" s="17">
        <f t="shared" si="44"/>
        <v>0</v>
      </c>
      <c r="AP20" s="17">
        <f t="shared" si="44"/>
        <v>0</v>
      </c>
      <c r="AQ20" s="17">
        <f t="shared" si="44"/>
        <v>0</v>
      </c>
      <c r="AR20" s="17">
        <f t="shared" si="44"/>
        <v>0</v>
      </c>
      <c r="AT20" s="57" t="s">
        <v>1574</v>
      </c>
      <c r="AU20" s="57"/>
      <c r="AV20" s="57"/>
      <c r="AW20" s="57"/>
      <c r="AX20" s="57"/>
      <c r="AY20" s="57"/>
      <c r="AZ20" s="4"/>
      <c r="BA20" s="4"/>
      <c r="BB20" s="4"/>
      <c r="BC20" s="4"/>
      <c r="BD20" s="4"/>
      <c r="BE20" s="4"/>
      <c r="BF20" s="4"/>
      <c r="BG20" s="4"/>
      <c r="BI20" s="4"/>
      <c r="BJ20" s="4"/>
      <c r="BK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68"/>
      <c r="CG20" s="68"/>
      <c r="CH20" s="68"/>
      <c r="CI20" s="68"/>
      <c r="CJ20" s="68"/>
      <c r="CK20" s="20"/>
      <c r="CL20" s="27" t="s">
        <v>1575</v>
      </c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L20" s="54"/>
      <c r="FM20" s="54"/>
      <c r="FN20" s="54"/>
      <c r="FO20" s="54"/>
      <c r="FP20" s="54"/>
      <c r="FQ20" s="54"/>
    </row>
    <row r="21" ht="14.25" spans="5:173">
      <c r="E21" s="20"/>
      <c r="AT21" s="55" t="s">
        <v>1494</v>
      </c>
      <c r="AU21" s="6" t="str">
        <f t="shared" ref="AU21:CE21" si="45">H62</f>
        <v>AT</v>
      </c>
      <c r="AV21" s="6" t="str">
        <f t="shared" si="45"/>
        <v>BE</v>
      </c>
      <c r="AW21" s="6" t="str">
        <f t="shared" si="45"/>
        <v>BG</v>
      </c>
      <c r="AX21" s="6" t="str">
        <f t="shared" si="45"/>
        <v>CH</v>
      </c>
      <c r="AY21" s="6" t="str">
        <f t="shared" si="45"/>
        <v>CY</v>
      </c>
      <c r="AZ21" s="6" t="str">
        <f t="shared" si="45"/>
        <v>CZ</v>
      </c>
      <c r="BA21" s="6" t="str">
        <f t="shared" si="45"/>
        <v>DE</v>
      </c>
      <c r="BB21" s="6" t="str">
        <f t="shared" si="45"/>
        <v>DK</v>
      </c>
      <c r="BC21" s="6" t="str">
        <f t="shared" si="45"/>
        <v>EE</v>
      </c>
      <c r="BD21" s="6" t="str">
        <f t="shared" si="45"/>
        <v>EL</v>
      </c>
      <c r="BE21" s="6" t="str">
        <f t="shared" si="45"/>
        <v>ES</v>
      </c>
      <c r="BF21" s="6" t="str">
        <f t="shared" si="45"/>
        <v>FI</v>
      </c>
      <c r="BG21" s="6" t="str">
        <f t="shared" si="45"/>
        <v>FR</v>
      </c>
      <c r="BH21" s="6" t="str">
        <f t="shared" si="45"/>
        <v>HR</v>
      </c>
      <c r="BI21" s="6" t="str">
        <f t="shared" si="45"/>
        <v>HU</v>
      </c>
      <c r="BJ21" s="6" t="str">
        <f t="shared" si="45"/>
        <v>IE</v>
      </c>
      <c r="BK21" s="6" t="str">
        <f t="shared" si="45"/>
        <v>IS</v>
      </c>
      <c r="BL21" s="6" t="str">
        <f t="shared" si="45"/>
        <v>IT</v>
      </c>
      <c r="BM21" s="6" t="str">
        <f t="shared" si="45"/>
        <v>LT</v>
      </c>
      <c r="BN21" s="6" t="str">
        <f t="shared" si="45"/>
        <v>LU</v>
      </c>
      <c r="BO21" s="6" t="str">
        <f t="shared" si="45"/>
        <v>LV</v>
      </c>
      <c r="BP21" s="6" t="str">
        <f t="shared" si="45"/>
        <v>MT</v>
      </c>
      <c r="BQ21" s="6" t="str">
        <f t="shared" si="45"/>
        <v>NL</v>
      </c>
      <c r="BR21" s="6" t="str">
        <f t="shared" si="45"/>
        <v>NO</v>
      </c>
      <c r="BS21" s="6" t="str">
        <f t="shared" si="45"/>
        <v>PL</v>
      </c>
      <c r="BT21" s="6" t="str">
        <f t="shared" si="45"/>
        <v>PT</v>
      </c>
      <c r="BU21" s="6" t="str">
        <f t="shared" si="45"/>
        <v>RO</v>
      </c>
      <c r="BV21" s="6" t="str">
        <f t="shared" si="45"/>
        <v>SE</v>
      </c>
      <c r="BW21" s="6" t="str">
        <f t="shared" si="45"/>
        <v>SI</v>
      </c>
      <c r="BX21" s="6" t="str">
        <f t="shared" si="45"/>
        <v>SK</v>
      </c>
      <c r="BY21" s="6" t="str">
        <f t="shared" si="45"/>
        <v>UK</v>
      </c>
      <c r="BZ21" s="6" t="str">
        <f t="shared" si="45"/>
        <v>AL</v>
      </c>
      <c r="CA21" s="6" t="str">
        <f t="shared" si="45"/>
        <v>BA</v>
      </c>
      <c r="CB21" s="6" t="str">
        <f t="shared" si="45"/>
        <v>KS</v>
      </c>
      <c r="CC21" s="6" t="str">
        <f t="shared" si="45"/>
        <v>ME</v>
      </c>
      <c r="CD21" s="6" t="str">
        <f t="shared" si="45"/>
        <v>MK</v>
      </c>
      <c r="CE21" s="6" t="str">
        <f t="shared" si="45"/>
        <v>RS</v>
      </c>
      <c r="CF21" s="13"/>
      <c r="CG21" s="13"/>
      <c r="CH21" s="13"/>
      <c r="CI21" s="13"/>
      <c r="CJ21" s="13"/>
      <c r="CL21" s="55" t="s">
        <v>287</v>
      </c>
      <c r="CM21" s="6" t="s">
        <v>21</v>
      </c>
      <c r="CN21" s="6" t="s">
        <v>22</v>
      </c>
      <c r="CO21" s="6" t="s">
        <v>23</v>
      </c>
      <c r="CP21" s="6" t="s">
        <v>289</v>
      </c>
      <c r="CQ21" s="6" t="s">
        <v>24</v>
      </c>
      <c r="CR21" s="6" t="s">
        <v>25</v>
      </c>
      <c r="CS21" s="6" t="s">
        <v>26</v>
      </c>
      <c r="CT21" s="6" t="s">
        <v>27</v>
      </c>
      <c r="CU21" s="6" t="s">
        <v>28</v>
      </c>
      <c r="CV21" s="6" t="s">
        <v>29</v>
      </c>
      <c r="CW21" s="6" t="s">
        <v>30</v>
      </c>
      <c r="CX21" s="6" t="s">
        <v>31</v>
      </c>
      <c r="CY21" s="6" t="s">
        <v>32</v>
      </c>
      <c r="CZ21" s="6" t="s">
        <v>33</v>
      </c>
      <c r="DA21" s="6" t="s">
        <v>34</v>
      </c>
      <c r="DB21" s="6" t="s">
        <v>35</v>
      </c>
      <c r="DC21" s="6" t="s">
        <v>36</v>
      </c>
      <c r="DD21" s="6" t="s">
        <v>37</v>
      </c>
      <c r="DE21" s="6" t="s">
        <v>38</v>
      </c>
      <c r="DF21" s="6" t="s">
        <v>39</v>
      </c>
      <c r="DG21" s="6" t="s">
        <v>40</v>
      </c>
      <c r="DH21" s="6" t="s">
        <v>43</v>
      </c>
      <c r="DI21" s="6" t="s">
        <v>44</v>
      </c>
      <c r="DJ21" s="6" t="s">
        <v>45</v>
      </c>
      <c r="DK21" s="6" t="s">
        <v>46</v>
      </c>
      <c r="DL21" s="6" t="s">
        <v>47</v>
      </c>
      <c r="DM21" s="6" t="s">
        <v>48</v>
      </c>
      <c r="DN21" s="6" t="s">
        <v>50</v>
      </c>
      <c r="DO21" s="6" t="s">
        <v>51</v>
      </c>
      <c r="DP21" s="6" t="s">
        <v>52</v>
      </c>
      <c r="DQ21" s="6" t="s">
        <v>53</v>
      </c>
      <c r="DR21" s="6" t="s">
        <v>290</v>
      </c>
      <c r="DS21" s="6" t="s">
        <v>291</v>
      </c>
      <c r="DT21" s="6" t="s">
        <v>292</v>
      </c>
      <c r="DU21" s="6" t="s">
        <v>41</v>
      </c>
      <c r="DV21" s="6" t="s">
        <v>42</v>
      </c>
      <c r="DW21" s="6" t="s">
        <v>49</v>
      </c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L21" s="54"/>
      <c r="FM21" s="54"/>
      <c r="FN21" s="54"/>
      <c r="FO21" s="54"/>
      <c r="FP21" s="54"/>
      <c r="FQ21" s="54"/>
    </row>
    <row r="22" spans="5:173">
      <c r="E22" s="20"/>
      <c r="AT22" s="173" t="s">
        <v>228</v>
      </c>
      <c r="AU22" s="35">
        <f>SUMIF($AT$71:$AT$140,$AT22,AV$71:AV$140)</f>
        <v>0</v>
      </c>
      <c r="AV22" s="35">
        <f t="shared" ref="AV22:CE29" si="46">SUMIF($AT$71:$AT$140,$AT22,AW$71:AW$140)</f>
        <v>0</v>
      </c>
      <c r="AW22" s="35">
        <f t="shared" si="46"/>
        <v>0</v>
      </c>
      <c r="AX22" s="35">
        <f t="shared" si="46"/>
        <v>0</v>
      </c>
      <c r="AY22" s="35">
        <f t="shared" si="46"/>
        <v>0</v>
      </c>
      <c r="AZ22" s="35">
        <f t="shared" si="46"/>
        <v>0</v>
      </c>
      <c r="BA22" s="35">
        <f t="shared" si="46"/>
        <v>0</v>
      </c>
      <c r="BB22" s="35">
        <f t="shared" si="46"/>
        <v>0</v>
      </c>
      <c r="BC22" s="35">
        <f t="shared" si="46"/>
        <v>0</v>
      </c>
      <c r="BD22" s="35">
        <f t="shared" si="46"/>
        <v>0</v>
      </c>
      <c r="BE22" s="35">
        <f t="shared" si="46"/>
        <v>0</v>
      </c>
      <c r="BF22" s="35">
        <f t="shared" si="46"/>
        <v>0</v>
      </c>
      <c r="BG22" s="35">
        <f t="shared" si="46"/>
        <v>0</v>
      </c>
      <c r="BH22" s="35">
        <f t="shared" si="46"/>
        <v>0</v>
      </c>
      <c r="BI22" s="35">
        <f t="shared" si="46"/>
        <v>0</v>
      </c>
      <c r="BJ22" s="35">
        <f t="shared" si="46"/>
        <v>0</v>
      </c>
      <c r="BK22" s="35">
        <f t="shared" si="46"/>
        <v>0</v>
      </c>
      <c r="BL22" s="35">
        <f t="shared" si="46"/>
        <v>0</v>
      </c>
      <c r="BM22" s="35">
        <f t="shared" si="46"/>
        <v>0</v>
      </c>
      <c r="BN22" s="35">
        <f t="shared" si="46"/>
        <v>0</v>
      </c>
      <c r="BO22" s="35">
        <f t="shared" si="46"/>
        <v>0</v>
      </c>
      <c r="BP22" s="35">
        <f t="shared" si="46"/>
        <v>0</v>
      </c>
      <c r="BQ22" s="35">
        <f t="shared" si="46"/>
        <v>0</v>
      </c>
      <c r="BR22" s="35">
        <f t="shared" si="46"/>
        <v>0</v>
      </c>
      <c r="BS22" s="35">
        <f t="shared" si="46"/>
        <v>0</v>
      </c>
      <c r="BT22" s="35">
        <f t="shared" si="46"/>
        <v>0</v>
      </c>
      <c r="BU22" s="35">
        <f t="shared" si="46"/>
        <v>0</v>
      </c>
      <c r="BV22" s="35">
        <f t="shared" si="46"/>
        <v>0</v>
      </c>
      <c r="BW22" s="35">
        <f t="shared" si="46"/>
        <v>0</v>
      </c>
      <c r="BX22" s="35">
        <f t="shared" si="46"/>
        <v>0</v>
      </c>
      <c r="BY22" s="35">
        <f t="shared" si="46"/>
        <v>0</v>
      </c>
      <c r="BZ22" s="35">
        <f t="shared" si="46"/>
        <v>0</v>
      </c>
      <c r="CA22" s="35">
        <f t="shared" si="46"/>
        <v>0</v>
      </c>
      <c r="CB22" s="35">
        <f t="shared" si="46"/>
        <v>0</v>
      </c>
      <c r="CC22" s="35">
        <f t="shared" si="46"/>
        <v>0</v>
      </c>
      <c r="CD22" s="35">
        <f t="shared" si="46"/>
        <v>0</v>
      </c>
      <c r="CE22" s="35">
        <f t="shared" si="46"/>
        <v>0</v>
      </c>
      <c r="CL22" t="str">
        <f t="shared" ref="CL22:CL31" si="47">AX5</f>
        <v>INDCOA</v>
      </c>
      <c r="CM22" s="31">
        <f>IF((AZ5-AU22-CM5)&lt;0,0,(AZ5-AU22-CM5))</f>
        <v>0.182862673457895</v>
      </c>
      <c r="CN22" s="31">
        <f t="shared" ref="CN22:DS29" si="48">IF((BA5-AV22-CN5)&lt;0,0,(BA5-AV22-CN5))</f>
        <v>1.007</v>
      </c>
      <c r="CO22" s="31">
        <f t="shared" si="48"/>
        <v>0</v>
      </c>
      <c r="CP22" s="31">
        <f t="shared" si="48"/>
        <v>0</v>
      </c>
      <c r="CQ22" s="31">
        <f t="shared" si="48"/>
        <v>0</v>
      </c>
      <c r="CR22" s="31">
        <f t="shared" si="48"/>
        <v>0.394</v>
      </c>
      <c r="CS22" s="31">
        <f t="shared" si="48"/>
        <v>11.604</v>
      </c>
      <c r="CT22" s="31">
        <f t="shared" si="48"/>
        <v>0</v>
      </c>
      <c r="CU22" s="31">
        <f t="shared" si="48"/>
        <v>0</v>
      </c>
      <c r="CV22" s="31">
        <f t="shared" si="48"/>
        <v>0</v>
      </c>
      <c r="CW22" s="31">
        <f t="shared" si="48"/>
        <v>0</v>
      </c>
      <c r="CX22" s="31">
        <f t="shared" si="48"/>
        <v>0.160539793451539</v>
      </c>
      <c r="CY22" s="31">
        <f t="shared" si="48"/>
        <v>1.144</v>
      </c>
      <c r="CZ22" s="31">
        <f t="shared" si="48"/>
        <v>0</v>
      </c>
      <c r="DA22" s="31">
        <f t="shared" si="48"/>
        <v>0</v>
      </c>
      <c r="DB22" s="31">
        <f t="shared" si="48"/>
        <v>0</v>
      </c>
      <c r="DC22" s="31">
        <f t="shared" si="48"/>
        <v>0</v>
      </c>
      <c r="DD22" s="31">
        <f t="shared" si="48"/>
        <v>0</v>
      </c>
      <c r="DE22" s="31">
        <f t="shared" si="48"/>
        <v>0</v>
      </c>
      <c r="DF22" s="31">
        <f t="shared" si="48"/>
        <v>0</v>
      </c>
      <c r="DG22" s="31">
        <f t="shared" si="48"/>
        <v>0</v>
      </c>
      <c r="DH22" s="31">
        <f t="shared" si="48"/>
        <v>0</v>
      </c>
      <c r="DI22" s="31">
        <f t="shared" si="48"/>
        <v>0</v>
      </c>
      <c r="DJ22" s="31">
        <f t="shared" si="48"/>
        <v>0</v>
      </c>
      <c r="DK22" s="31">
        <f t="shared" si="48"/>
        <v>0.768416985692948</v>
      </c>
      <c r="DL22" s="31">
        <f>IF((BY5-BT22-DL5)&lt;0,0,(BY5-BT22-DL5))</f>
        <v>0</v>
      </c>
      <c r="DM22" s="31">
        <f t="shared" si="48"/>
        <v>0</v>
      </c>
      <c r="DN22" s="31">
        <f t="shared" si="48"/>
        <v>0.269</v>
      </c>
      <c r="DO22" s="31">
        <f t="shared" si="48"/>
        <v>0.0398362057526653</v>
      </c>
      <c r="DP22" s="31">
        <f t="shared" si="48"/>
        <v>0.335</v>
      </c>
      <c r="DQ22" s="31">
        <f t="shared" si="48"/>
        <v>3.235</v>
      </c>
      <c r="DR22" s="31">
        <f t="shared" si="48"/>
        <v>0</v>
      </c>
      <c r="DS22" s="31">
        <f t="shared" si="48"/>
        <v>0</v>
      </c>
      <c r="DT22" s="31">
        <f t="shared" ref="DT22:DT31" si="49">IF((CG5-CD22-DT5)&lt;0,0,(CG5-CD22-DT5))</f>
        <v>0</v>
      </c>
      <c r="DU22" s="31">
        <f t="shared" ref="DU22:DU31" si="50">IF((CH5-CB22-DU5)&lt;0,0,(CH5-CB22-DU5))</f>
        <v>0</v>
      </c>
      <c r="DV22" s="31">
        <f t="shared" ref="DV22:DV31" si="51">IF((CI5-CC22-DV5)&lt;0,0,(CI5-CC22-DV5))</f>
        <v>0</v>
      </c>
      <c r="DW22" s="31">
        <f t="shared" ref="DW22:DW31" si="52">IF((CJ5-CE22-DW5)&lt;0,0,(CJ5-CE22-DW5))</f>
        <v>0</v>
      </c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K22" s="54"/>
      <c r="FL22" s="54"/>
      <c r="FM22" s="54"/>
      <c r="FN22" s="54"/>
      <c r="FO22" s="54"/>
      <c r="FP22" s="54"/>
      <c r="FQ22" s="54"/>
    </row>
    <row r="23" spans="5:127">
      <c r="E23" s="20"/>
      <c r="AT23" s="173" t="s">
        <v>230</v>
      </c>
      <c r="AU23" s="35">
        <f t="shared" ref="AU23:BJ34" si="53">SUMIF($AT$71:$AT$140,$AT23,AV$71:AV$140)</f>
        <v>0</v>
      </c>
      <c r="AV23" s="35">
        <f t="shared" si="53"/>
        <v>0</v>
      </c>
      <c r="AW23" s="35">
        <f t="shared" si="53"/>
        <v>0</v>
      </c>
      <c r="AX23" s="35">
        <f t="shared" si="53"/>
        <v>0</v>
      </c>
      <c r="AY23" s="35">
        <f t="shared" si="53"/>
        <v>0</v>
      </c>
      <c r="AZ23" s="35">
        <f t="shared" si="53"/>
        <v>0</v>
      </c>
      <c r="BA23" s="35">
        <f t="shared" si="53"/>
        <v>0</v>
      </c>
      <c r="BB23" s="35">
        <f t="shared" si="53"/>
        <v>0</v>
      </c>
      <c r="BC23" s="35">
        <f t="shared" si="53"/>
        <v>0</v>
      </c>
      <c r="BD23" s="35">
        <f t="shared" si="53"/>
        <v>0</v>
      </c>
      <c r="BE23" s="35">
        <f t="shared" si="53"/>
        <v>0</v>
      </c>
      <c r="BF23" s="35">
        <f t="shared" si="53"/>
        <v>0</v>
      </c>
      <c r="BG23" s="35">
        <f t="shared" si="53"/>
        <v>0</v>
      </c>
      <c r="BH23" s="35">
        <f t="shared" si="53"/>
        <v>0</v>
      </c>
      <c r="BI23" s="35">
        <f t="shared" si="53"/>
        <v>0</v>
      </c>
      <c r="BJ23" s="35">
        <f t="shared" si="53"/>
        <v>0</v>
      </c>
      <c r="BK23" s="35">
        <f t="shared" si="46"/>
        <v>0</v>
      </c>
      <c r="BL23" s="35">
        <f t="shared" si="46"/>
        <v>0</v>
      </c>
      <c r="BM23" s="35">
        <f t="shared" si="46"/>
        <v>0</v>
      </c>
      <c r="BN23" s="35">
        <f t="shared" si="46"/>
        <v>0</v>
      </c>
      <c r="BO23" s="35">
        <f t="shared" si="46"/>
        <v>0</v>
      </c>
      <c r="BP23" s="35">
        <f t="shared" si="46"/>
        <v>0</v>
      </c>
      <c r="BQ23" s="35">
        <f t="shared" si="46"/>
        <v>0</v>
      </c>
      <c r="BR23" s="35">
        <f t="shared" si="46"/>
        <v>0</v>
      </c>
      <c r="BS23" s="35">
        <f t="shared" si="46"/>
        <v>0</v>
      </c>
      <c r="BT23" s="35">
        <f t="shared" si="46"/>
        <v>0</v>
      </c>
      <c r="BU23" s="35">
        <f t="shared" si="46"/>
        <v>0</v>
      </c>
      <c r="BV23" s="35">
        <f t="shared" si="46"/>
        <v>0</v>
      </c>
      <c r="BW23" s="35">
        <f t="shared" si="46"/>
        <v>0</v>
      </c>
      <c r="BX23" s="35">
        <f t="shared" si="46"/>
        <v>0</v>
      </c>
      <c r="BY23" s="35">
        <f t="shared" si="46"/>
        <v>0</v>
      </c>
      <c r="BZ23" s="35">
        <f t="shared" si="46"/>
        <v>0</v>
      </c>
      <c r="CA23" s="35">
        <f t="shared" si="46"/>
        <v>0</v>
      </c>
      <c r="CB23" s="35">
        <f t="shared" si="46"/>
        <v>0</v>
      </c>
      <c r="CC23" s="35">
        <f t="shared" si="46"/>
        <v>0</v>
      </c>
      <c r="CD23" s="35">
        <f t="shared" si="46"/>
        <v>0</v>
      </c>
      <c r="CE23" s="35">
        <f t="shared" si="46"/>
        <v>0</v>
      </c>
      <c r="CL23" t="str">
        <f t="shared" si="47"/>
        <v>INDCOL</v>
      </c>
      <c r="CM23" s="31">
        <f t="shared" ref="CM23:CM31" si="54">IF((AZ6-AU23-CM6)&lt;0,0,(AZ6-AU23-CM6))</f>
        <v>0</v>
      </c>
      <c r="CN23" s="31">
        <f t="shared" si="48"/>
        <v>0</v>
      </c>
      <c r="CO23" s="31">
        <f t="shared" si="48"/>
        <v>0</v>
      </c>
      <c r="CP23" s="31">
        <f t="shared" si="48"/>
        <v>0</v>
      </c>
      <c r="CQ23" s="31">
        <f t="shared" si="48"/>
        <v>0</v>
      </c>
      <c r="CR23" s="31">
        <f t="shared" si="48"/>
        <v>3.028</v>
      </c>
      <c r="CS23" s="31">
        <f t="shared" si="48"/>
        <v>0</v>
      </c>
      <c r="CT23" s="31">
        <f t="shared" si="48"/>
        <v>0</v>
      </c>
      <c r="CU23" s="31">
        <f t="shared" si="48"/>
        <v>0</v>
      </c>
      <c r="CV23" s="31">
        <f t="shared" si="48"/>
        <v>0</v>
      </c>
      <c r="CW23" s="31">
        <f t="shared" si="48"/>
        <v>0</v>
      </c>
      <c r="CX23" s="31">
        <f t="shared" si="48"/>
        <v>2.01518157395962</v>
      </c>
      <c r="CY23" s="31">
        <f t="shared" si="48"/>
        <v>0</v>
      </c>
      <c r="CZ23" s="31">
        <f t="shared" si="48"/>
        <v>0</v>
      </c>
      <c r="DA23" s="31">
        <f t="shared" si="48"/>
        <v>0</v>
      </c>
      <c r="DB23" s="31">
        <f t="shared" si="48"/>
        <v>0</v>
      </c>
      <c r="DC23" s="31">
        <f t="shared" si="48"/>
        <v>0</v>
      </c>
      <c r="DD23" s="31">
        <f t="shared" si="48"/>
        <v>0</v>
      </c>
      <c r="DE23" s="31">
        <f t="shared" si="48"/>
        <v>0</v>
      </c>
      <c r="DF23" s="31">
        <f t="shared" si="48"/>
        <v>0</v>
      </c>
      <c r="DG23" s="31">
        <f t="shared" si="48"/>
        <v>0</v>
      </c>
      <c r="DH23" s="31">
        <f t="shared" si="48"/>
        <v>0</v>
      </c>
      <c r="DI23" s="31">
        <f t="shared" si="48"/>
        <v>0</v>
      </c>
      <c r="DJ23" s="31">
        <f t="shared" si="48"/>
        <v>0</v>
      </c>
      <c r="DK23" s="31">
        <f t="shared" si="48"/>
        <v>0</v>
      </c>
      <c r="DL23" s="31">
        <f t="shared" si="48"/>
        <v>0</v>
      </c>
      <c r="DM23" s="31">
        <f t="shared" si="48"/>
        <v>0</v>
      </c>
      <c r="DN23" s="31">
        <f t="shared" si="48"/>
        <v>0.032</v>
      </c>
      <c r="DO23" s="31">
        <f t="shared" si="48"/>
        <v>0.0099891392068617</v>
      </c>
      <c r="DP23" s="31">
        <f t="shared" si="48"/>
        <v>0.033</v>
      </c>
      <c r="DQ23" s="31">
        <f t="shared" si="48"/>
        <v>0</v>
      </c>
      <c r="DR23" s="31">
        <f t="shared" si="48"/>
        <v>0</v>
      </c>
      <c r="DS23" s="31">
        <f t="shared" si="48"/>
        <v>0</v>
      </c>
      <c r="DT23" s="31">
        <f t="shared" si="49"/>
        <v>0</v>
      </c>
      <c r="DU23" s="31">
        <f t="shared" si="50"/>
        <v>0</v>
      </c>
      <c r="DV23" s="31">
        <f t="shared" si="51"/>
        <v>0</v>
      </c>
      <c r="DW23" s="31">
        <f t="shared" si="52"/>
        <v>0.26</v>
      </c>
    </row>
    <row r="24" ht="14.25" spans="7:127">
      <c r="G24" s="28" t="s">
        <v>1576</v>
      </c>
      <c r="H24" s="6" t="s">
        <v>21</v>
      </c>
      <c r="I24" s="6" t="s">
        <v>22</v>
      </c>
      <c r="J24" s="6" t="s">
        <v>23</v>
      </c>
      <c r="K24" s="6" t="s">
        <v>289</v>
      </c>
      <c r="L24" s="6" t="s">
        <v>24</v>
      </c>
      <c r="M24" s="6" t="s">
        <v>25</v>
      </c>
      <c r="N24" s="6" t="s">
        <v>26</v>
      </c>
      <c r="O24" s="6" t="s">
        <v>27</v>
      </c>
      <c r="P24" s="6" t="s">
        <v>28</v>
      </c>
      <c r="Q24" s="6" t="s">
        <v>29</v>
      </c>
      <c r="R24" s="6" t="s">
        <v>30</v>
      </c>
      <c r="S24" s="6" t="s">
        <v>31</v>
      </c>
      <c r="T24" s="6" t="s">
        <v>32</v>
      </c>
      <c r="U24" s="6" t="s">
        <v>33</v>
      </c>
      <c r="V24" s="6" t="s">
        <v>34</v>
      </c>
      <c r="W24" s="6" t="s">
        <v>35</v>
      </c>
      <c r="X24" s="6" t="s">
        <v>36</v>
      </c>
      <c r="Y24" s="6" t="s">
        <v>37</v>
      </c>
      <c r="Z24" s="6" t="s">
        <v>38</v>
      </c>
      <c r="AA24" s="6" t="s">
        <v>39</v>
      </c>
      <c r="AB24" s="6" t="s">
        <v>40</v>
      </c>
      <c r="AC24" s="6" t="s">
        <v>43</v>
      </c>
      <c r="AD24" s="6" t="s">
        <v>44</v>
      </c>
      <c r="AE24" s="6" t="s">
        <v>45</v>
      </c>
      <c r="AF24" s="6" t="s">
        <v>46</v>
      </c>
      <c r="AG24" s="6" t="s">
        <v>47</v>
      </c>
      <c r="AH24" s="6" t="s">
        <v>48</v>
      </c>
      <c r="AI24" s="6" t="s">
        <v>50</v>
      </c>
      <c r="AJ24" s="6" t="s">
        <v>51</v>
      </c>
      <c r="AK24" s="6" t="s">
        <v>52</v>
      </c>
      <c r="AL24" s="6" t="s">
        <v>53</v>
      </c>
      <c r="AM24" s="6" t="s">
        <v>290</v>
      </c>
      <c r="AN24" s="6" t="s">
        <v>291</v>
      </c>
      <c r="AO24" s="6" t="s">
        <v>292</v>
      </c>
      <c r="AP24" s="6" t="s">
        <v>41</v>
      </c>
      <c r="AQ24" s="6" t="s">
        <v>42</v>
      </c>
      <c r="AR24" s="6" t="s">
        <v>49</v>
      </c>
      <c r="AT24" s="173" t="s">
        <v>231</v>
      </c>
      <c r="AU24" s="35">
        <f t="shared" si="53"/>
        <v>0</v>
      </c>
      <c r="AV24" s="35">
        <f t="shared" si="46"/>
        <v>0</v>
      </c>
      <c r="AW24" s="35">
        <f t="shared" si="46"/>
        <v>0</v>
      </c>
      <c r="AX24" s="35">
        <f t="shared" si="46"/>
        <v>0</v>
      </c>
      <c r="AY24" s="35">
        <f t="shared" si="46"/>
        <v>0</v>
      </c>
      <c r="AZ24" s="35">
        <f t="shared" si="46"/>
        <v>0</v>
      </c>
      <c r="BA24" s="35">
        <f t="shared" si="46"/>
        <v>0</v>
      </c>
      <c r="BB24" s="35">
        <f t="shared" si="46"/>
        <v>0</v>
      </c>
      <c r="BC24" s="35">
        <f t="shared" si="46"/>
        <v>0</v>
      </c>
      <c r="BD24" s="35">
        <f t="shared" si="46"/>
        <v>0</v>
      </c>
      <c r="BE24" s="35">
        <f t="shared" si="46"/>
        <v>0</v>
      </c>
      <c r="BF24" s="35">
        <f t="shared" si="46"/>
        <v>0</v>
      </c>
      <c r="BG24" s="35">
        <f t="shared" si="46"/>
        <v>0</v>
      </c>
      <c r="BH24" s="35">
        <f t="shared" si="46"/>
        <v>0</v>
      </c>
      <c r="BI24" s="35">
        <f t="shared" si="46"/>
        <v>0</v>
      </c>
      <c r="BJ24" s="35">
        <f t="shared" si="46"/>
        <v>0</v>
      </c>
      <c r="BK24" s="35">
        <f t="shared" si="46"/>
        <v>0</v>
      </c>
      <c r="BL24" s="35">
        <f t="shared" si="46"/>
        <v>0</v>
      </c>
      <c r="BM24" s="35">
        <f t="shared" si="46"/>
        <v>0</v>
      </c>
      <c r="BN24" s="35">
        <f t="shared" si="46"/>
        <v>0</v>
      </c>
      <c r="BO24" s="35">
        <f t="shared" si="46"/>
        <v>0</v>
      </c>
      <c r="BP24" s="35">
        <f t="shared" si="46"/>
        <v>0</v>
      </c>
      <c r="BQ24" s="35">
        <f t="shared" si="46"/>
        <v>0</v>
      </c>
      <c r="BR24" s="35">
        <f t="shared" si="46"/>
        <v>0</v>
      </c>
      <c r="BS24" s="35">
        <f t="shared" si="46"/>
        <v>0</v>
      </c>
      <c r="BT24" s="35">
        <f t="shared" si="46"/>
        <v>0</v>
      </c>
      <c r="BU24" s="35">
        <f t="shared" si="46"/>
        <v>0</v>
      </c>
      <c r="BV24" s="35">
        <f t="shared" si="46"/>
        <v>0</v>
      </c>
      <c r="BW24" s="35">
        <f t="shared" si="46"/>
        <v>0</v>
      </c>
      <c r="BX24" s="35">
        <f t="shared" si="46"/>
        <v>0</v>
      </c>
      <c r="BY24" s="35">
        <f t="shared" si="46"/>
        <v>0</v>
      </c>
      <c r="BZ24" s="35">
        <f t="shared" si="46"/>
        <v>0</v>
      </c>
      <c r="CA24" s="35">
        <f t="shared" si="46"/>
        <v>0</v>
      </c>
      <c r="CB24" s="35">
        <f t="shared" si="46"/>
        <v>0</v>
      </c>
      <c r="CC24" s="35">
        <f t="shared" si="46"/>
        <v>0</v>
      </c>
      <c r="CD24" s="35">
        <f t="shared" si="46"/>
        <v>0</v>
      </c>
      <c r="CE24" s="35">
        <f t="shared" si="46"/>
        <v>0</v>
      </c>
      <c r="CL24" t="str">
        <f t="shared" si="47"/>
        <v>INDCOB</v>
      </c>
      <c r="CM24" s="31">
        <f t="shared" si="54"/>
        <v>0</v>
      </c>
      <c r="CN24" s="31">
        <f t="shared" si="48"/>
        <v>0</v>
      </c>
      <c r="CO24" s="31">
        <f t="shared" si="48"/>
        <v>0</v>
      </c>
      <c r="CP24" s="31">
        <f t="shared" si="48"/>
        <v>0</v>
      </c>
      <c r="CQ24" s="31">
        <f t="shared" si="48"/>
        <v>0</v>
      </c>
      <c r="CR24" s="31">
        <f t="shared" si="48"/>
        <v>0</v>
      </c>
      <c r="CS24" s="31">
        <f t="shared" si="48"/>
        <v>4.12</v>
      </c>
      <c r="CT24" s="31">
        <f t="shared" si="48"/>
        <v>0</v>
      </c>
      <c r="CU24" s="31">
        <f t="shared" si="48"/>
        <v>0</v>
      </c>
      <c r="CV24" s="31">
        <f t="shared" si="48"/>
        <v>0</v>
      </c>
      <c r="CW24" s="31">
        <f t="shared" si="48"/>
        <v>0</v>
      </c>
      <c r="CX24" s="31">
        <f t="shared" si="48"/>
        <v>0</v>
      </c>
      <c r="CY24" s="31">
        <f t="shared" si="48"/>
        <v>0</v>
      </c>
      <c r="CZ24" s="31">
        <f t="shared" si="48"/>
        <v>0</v>
      </c>
      <c r="DA24" s="31">
        <f t="shared" si="48"/>
        <v>0</v>
      </c>
      <c r="DB24" s="31">
        <f t="shared" si="48"/>
        <v>0</v>
      </c>
      <c r="DC24" s="31">
        <f t="shared" si="48"/>
        <v>0</v>
      </c>
      <c r="DD24" s="31">
        <f t="shared" si="48"/>
        <v>0</v>
      </c>
      <c r="DE24" s="31">
        <f t="shared" si="48"/>
        <v>0</v>
      </c>
      <c r="DF24" s="31">
        <f t="shared" si="48"/>
        <v>0</v>
      </c>
      <c r="DG24" s="31">
        <f t="shared" si="48"/>
        <v>0</v>
      </c>
      <c r="DH24" s="31">
        <f t="shared" si="48"/>
        <v>0</v>
      </c>
      <c r="DI24" s="31">
        <f t="shared" si="48"/>
        <v>0</v>
      </c>
      <c r="DJ24" s="31">
        <f t="shared" si="48"/>
        <v>0</v>
      </c>
      <c r="DK24" s="31">
        <f t="shared" si="48"/>
        <v>0</v>
      </c>
      <c r="DL24" s="31">
        <f t="shared" si="48"/>
        <v>0</v>
      </c>
      <c r="DM24" s="31">
        <f t="shared" si="48"/>
        <v>0</v>
      </c>
      <c r="DN24" s="31">
        <f t="shared" si="48"/>
        <v>0</v>
      </c>
      <c r="DO24" s="31">
        <f t="shared" si="48"/>
        <v>0</v>
      </c>
      <c r="DP24" s="31">
        <f t="shared" si="48"/>
        <v>0</v>
      </c>
      <c r="DQ24" s="31">
        <f t="shared" si="48"/>
        <v>0</v>
      </c>
      <c r="DR24" s="31">
        <f t="shared" si="48"/>
        <v>0</v>
      </c>
      <c r="DS24" s="31">
        <f t="shared" si="48"/>
        <v>0</v>
      </c>
      <c r="DT24" s="31">
        <f t="shared" si="49"/>
        <v>0</v>
      </c>
      <c r="DU24" s="31">
        <f t="shared" si="50"/>
        <v>0</v>
      </c>
      <c r="DV24" s="31">
        <f t="shared" si="51"/>
        <v>0</v>
      </c>
      <c r="DW24" s="31">
        <f t="shared" si="52"/>
        <v>0</v>
      </c>
    </row>
    <row r="25" spans="6:127">
      <c r="F25" t="s">
        <v>1577</v>
      </c>
      <c r="G25" t="s">
        <v>1578</v>
      </c>
      <c r="H25" s="35">
        <f>SUM(CM22:CM32)*H39</f>
        <v>13.309956699242</v>
      </c>
      <c r="I25" s="35">
        <f t="shared" ref="I25:AR25" si="55">SUM(CN22:CN32)*I39</f>
        <v>12.701643943403</v>
      </c>
      <c r="J25" s="35">
        <f t="shared" si="55"/>
        <v>2.56351241930307</v>
      </c>
      <c r="K25" s="35">
        <f t="shared" si="55"/>
        <v>8.14819613187918</v>
      </c>
      <c r="L25" s="35">
        <f t="shared" si="55"/>
        <v>0</v>
      </c>
      <c r="M25" s="35">
        <f t="shared" si="55"/>
        <v>3.30734351129619</v>
      </c>
      <c r="N25" s="35">
        <f t="shared" si="55"/>
        <v>146.588124137015</v>
      </c>
      <c r="O25" s="35">
        <f t="shared" si="55"/>
        <v>2.72543062289155</v>
      </c>
      <c r="P25" s="35">
        <f t="shared" si="55"/>
        <v>0.0586149375</v>
      </c>
      <c r="Q25" s="35">
        <f t="shared" si="55"/>
        <v>6.19577657846984</v>
      </c>
      <c r="R25" s="35">
        <f t="shared" si="55"/>
        <v>15.152128273382</v>
      </c>
      <c r="S25" s="35">
        <f t="shared" si="55"/>
        <v>38.5315825923601</v>
      </c>
      <c r="T25" s="35">
        <f t="shared" si="55"/>
        <v>33.384757433832</v>
      </c>
      <c r="U25" s="35">
        <f t="shared" si="55"/>
        <v>3.275078275881</v>
      </c>
      <c r="V25" s="35">
        <f t="shared" si="55"/>
        <v>1.9650970155716</v>
      </c>
      <c r="W25" s="35">
        <f t="shared" si="55"/>
        <v>0.153353557863717</v>
      </c>
      <c r="X25" s="35">
        <f t="shared" si="55"/>
        <v>0</v>
      </c>
      <c r="Y25" s="35">
        <f t="shared" si="55"/>
        <v>68.801503076915</v>
      </c>
      <c r="Z25" s="35">
        <f t="shared" si="55"/>
        <v>0.792892650271396</v>
      </c>
      <c r="AA25" s="35">
        <f t="shared" si="55"/>
        <v>0.20792804831935</v>
      </c>
      <c r="AB25" s="35">
        <f t="shared" si="55"/>
        <v>0.34102995534368</v>
      </c>
      <c r="AC25" s="35">
        <f t="shared" si="55"/>
        <v>0</v>
      </c>
      <c r="AD25" s="35">
        <f t="shared" si="55"/>
        <v>24.0777239903201</v>
      </c>
      <c r="AE25" s="35">
        <f t="shared" si="55"/>
        <v>38.3723005515235</v>
      </c>
      <c r="AF25" s="35">
        <f t="shared" si="55"/>
        <v>12.6081248617174</v>
      </c>
      <c r="AG25" s="35">
        <f t="shared" si="55"/>
        <v>21.861627175515</v>
      </c>
      <c r="AH25" s="35">
        <f t="shared" si="55"/>
        <v>3.44647790292144</v>
      </c>
      <c r="AI25" s="35">
        <f t="shared" si="55"/>
        <v>167.553331483755</v>
      </c>
      <c r="AJ25" s="35">
        <f t="shared" si="55"/>
        <v>5.62861290615032</v>
      </c>
      <c r="AK25" s="35">
        <f t="shared" si="55"/>
        <v>9.26310616077449</v>
      </c>
      <c r="AL25" s="35">
        <f t="shared" si="55"/>
        <v>25.1003659999515</v>
      </c>
      <c r="AM25" s="35">
        <f t="shared" si="55"/>
        <v>0.266163472</v>
      </c>
      <c r="AN25" s="35">
        <f t="shared" si="55"/>
        <v>0.0759472</v>
      </c>
      <c r="AO25" s="35">
        <f t="shared" si="55"/>
        <v>0</v>
      </c>
      <c r="AP25" s="35">
        <f t="shared" si="55"/>
        <v>0</v>
      </c>
      <c r="AQ25" s="35">
        <f t="shared" si="55"/>
        <v>0.0665</v>
      </c>
      <c r="AR25" s="35">
        <f t="shared" si="55"/>
        <v>0.4970969164</v>
      </c>
      <c r="AT25" s="173" t="s">
        <v>234</v>
      </c>
      <c r="AU25" s="35">
        <f t="shared" si="53"/>
        <v>0</v>
      </c>
      <c r="AV25" s="35">
        <f t="shared" si="46"/>
        <v>0</v>
      </c>
      <c r="AW25" s="35">
        <f t="shared" si="46"/>
        <v>0</v>
      </c>
      <c r="AX25" s="35">
        <f t="shared" si="46"/>
        <v>0</v>
      </c>
      <c r="AY25" s="35">
        <f t="shared" si="46"/>
        <v>0</v>
      </c>
      <c r="AZ25" s="35">
        <f t="shared" si="46"/>
        <v>0</v>
      </c>
      <c r="BA25" s="35">
        <f t="shared" si="46"/>
        <v>0</v>
      </c>
      <c r="BB25" s="35">
        <f t="shared" si="46"/>
        <v>0</v>
      </c>
      <c r="BC25" s="35">
        <f t="shared" si="46"/>
        <v>0</v>
      </c>
      <c r="BD25" s="35">
        <f t="shared" si="46"/>
        <v>0.08994996</v>
      </c>
      <c r="BE25" s="35">
        <f t="shared" si="46"/>
        <v>0</v>
      </c>
      <c r="BF25" s="35">
        <f t="shared" si="46"/>
        <v>1.740184</v>
      </c>
      <c r="BG25" s="35">
        <f t="shared" si="46"/>
        <v>0</v>
      </c>
      <c r="BH25" s="35">
        <f t="shared" si="46"/>
        <v>0.0516224</v>
      </c>
      <c r="BI25" s="35">
        <f t="shared" si="46"/>
        <v>0</v>
      </c>
      <c r="BJ25" s="35">
        <f t="shared" si="46"/>
        <v>0.00666</v>
      </c>
      <c r="BK25" s="35">
        <f t="shared" si="46"/>
        <v>0</v>
      </c>
      <c r="BL25" s="35">
        <f t="shared" si="46"/>
        <v>0</v>
      </c>
      <c r="BM25" s="35">
        <f t="shared" si="46"/>
        <v>0</v>
      </c>
      <c r="BN25" s="35">
        <f t="shared" si="46"/>
        <v>0</v>
      </c>
      <c r="BO25" s="35">
        <f t="shared" si="46"/>
        <v>0</v>
      </c>
      <c r="BP25" s="35">
        <f t="shared" si="46"/>
        <v>0</v>
      </c>
      <c r="BQ25" s="35">
        <f t="shared" si="46"/>
        <v>0</v>
      </c>
      <c r="BR25" s="35">
        <f t="shared" si="46"/>
        <v>0.291264</v>
      </c>
      <c r="BS25" s="35">
        <f t="shared" si="46"/>
        <v>0</v>
      </c>
      <c r="BT25" s="35">
        <f t="shared" si="46"/>
        <v>0</v>
      </c>
      <c r="BU25" s="35">
        <f t="shared" si="46"/>
        <v>0.046028</v>
      </c>
      <c r="BV25" s="35">
        <f t="shared" si="46"/>
        <v>0</v>
      </c>
      <c r="BW25" s="35">
        <f t="shared" si="46"/>
        <v>0</v>
      </c>
      <c r="BX25" s="35">
        <f t="shared" si="46"/>
        <v>0</v>
      </c>
      <c r="BY25" s="35">
        <f t="shared" si="46"/>
        <v>0</v>
      </c>
      <c r="BZ25" s="35">
        <f t="shared" si="46"/>
        <v>0</v>
      </c>
      <c r="CA25" s="35">
        <f t="shared" si="46"/>
        <v>0</v>
      </c>
      <c r="CB25" s="35">
        <f t="shared" si="46"/>
        <v>0</v>
      </c>
      <c r="CC25" s="35">
        <f t="shared" si="46"/>
        <v>0</v>
      </c>
      <c r="CD25" s="35">
        <f t="shared" si="46"/>
        <v>0</v>
      </c>
      <c r="CE25" s="35">
        <f t="shared" si="46"/>
        <v>0.008436</v>
      </c>
      <c r="CL25" t="str">
        <f t="shared" si="47"/>
        <v>INDLPG</v>
      </c>
      <c r="CM25" s="31">
        <f t="shared" si="54"/>
        <v>0.046</v>
      </c>
      <c r="CN25" s="31">
        <f t="shared" si="48"/>
        <v>0.046</v>
      </c>
      <c r="CO25" s="31">
        <f t="shared" si="48"/>
        <v>0</v>
      </c>
      <c r="CP25" s="31">
        <f t="shared" si="48"/>
        <v>0</v>
      </c>
      <c r="CQ25" s="31">
        <f t="shared" si="48"/>
        <v>0</v>
      </c>
      <c r="CR25" s="31">
        <f t="shared" si="48"/>
        <v>0</v>
      </c>
      <c r="CS25" s="31">
        <f t="shared" si="48"/>
        <v>0.368</v>
      </c>
      <c r="CT25" s="31">
        <f t="shared" si="48"/>
        <v>0.046</v>
      </c>
      <c r="CU25" s="31">
        <f t="shared" si="48"/>
        <v>0</v>
      </c>
      <c r="CV25" s="31">
        <f t="shared" si="48"/>
        <v>0.41605004</v>
      </c>
      <c r="CW25" s="31">
        <f t="shared" si="48"/>
        <v>0.828</v>
      </c>
      <c r="CX25" s="31">
        <f t="shared" si="48"/>
        <v>0.430816</v>
      </c>
      <c r="CY25" s="31">
        <f t="shared" si="48"/>
        <v>0.644</v>
      </c>
      <c r="CZ25" s="31">
        <f t="shared" si="48"/>
        <v>0.0893776</v>
      </c>
      <c r="DA25" s="31">
        <f t="shared" si="48"/>
        <v>0</v>
      </c>
      <c r="DB25" s="31">
        <f t="shared" si="48"/>
        <v>0.04034</v>
      </c>
      <c r="DC25" s="31">
        <f t="shared" si="48"/>
        <v>0</v>
      </c>
      <c r="DD25" s="31">
        <f t="shared" si="48"/>
        <v>0.368</v>
      </c>
      <c r="DE25" s="31">
        <f t="shared" si="48"/>
        <v>0</v>
      </c>
      <c r="DF25" s="31">
        <f t="shared" si="48"/>
        <v>0</v>
      </c>
      <c r="DG25" s="31">
        <f t="shared" si="48"/>
        <v>0</v>
      </c>
      <c r="DH25" s="31">
        <f t="shared" si="48"/>
        <v>0</v>
      </c>
      <c r="DI25" s="31">
        <f t="shared" si="48"/>
        <v>0</v>
      </c>
      <c r="DJ25" s="31">
        <f t="shared" si="48"/>
        <v>0.261736</v>
      </c>
      <c r="DK25" s="31">
        <f t="shared" si="48"/>
        <v>0.092</v>
      </c>
      <c r="DL25" s="31">
        <f t="shared" si="48"/>
        <v>0.138</v>
      </c>
      <c r="DM25" s="31">
        <f t="shared" si="48"/>
        <v>0.001972</v>
      </c>
      <c r="DN25" s="31">
        <f t="shared" si="48"/>
        <v>2.53</v>
      </c>
      <c r="DO25" s="31">
        <f t="shared" si="48"/>
        <v>0.046</v>
      </c>
      <c r="DP25" s="31">
        <f t="shared" si="48"/>
        <v>0</v>
      </c>
      <c r="DQ25" s="31">
        <f t="shared" si="48"/>
        <v>0</v>
      </c>
      <c r="DR25" s="31">
        <f t="shared" si="48"/>
        <v>0</v>
      </c>
      <c r="DS25" s="31">
        <f t="shared" si="48"/>
        <v>0</v>
      </c>
      <c r="DT25" s="31">
        <f t="shared" si="49"/>
        <v>0</v>
      </c>
      <c r="DU25" s="31">
        <f t="shared" si="50"/>
        <v>0</v>
      </c>
      <c r="DV25" s="31">
        <f t="shared" si="51"/>
        <v>0</v>
      </c>
      <c r="DW25" s="31">
        <f t="shared" si="52"/>
        <v>0.133564</v>
      </c>
    </row>
    <row r="26" spans="6:127">
      <c r="F26" t="s">
        <v>1579</v>
      </c>
      <c r="G26" s="14" t="s">
        <v>1580</v>
      </c>
      <c r="H26" s="160">
        <f t="shared" ref="H26:AR26" si="56">H27*H36</f>
        <v>4.2813249817212</v>
      </c>
      <c r="I26" s="160">
        <f t="shared" si="56"/>
        <v>0.2102716179</v>
      </c>
      <c r="J26" s="160">
        <f t="shared" si="56"/>
        <v>0.066674609892</v>
      </c>
      <c r="K26" s="160">
        <f t="shared" si="56"/>
        <v>0.408969</v>
      </c>
      <c r="L26" s="160">
        <f t="shared" si="56"/>
        <v>0</v>
      </c>
      <c r="M26" s="160">
        <f t="shared" si="56"/>
        <v>0.169776381915</v>
      </c>
      <c r="N26" s="160">
        <f t="shared" si="56"/>
        <v>19.195690827456</v>
      </c>
      <c r="O26" s="160">
        <f t="shared" si="56"/>
        <v>0.0260414009856</v>
      </c>
      <c r="P26" s="160">
        <f t="shared" si="56"/>
        <v>0</v>
      </c>
      <c r="Q26" s="160">
        <f t="shared" si="56"/>
        <v>0</v>
      </c>
      <c r="R26" s="160">
        <f t="shared" si="56"/>
        <v>0.0848608568190001</v>
      </c>
      <c r="S26" s="160">
        <f t="shared" si="56"/>
        <v>0.695800829724</v>
      </c>
      <c r="T26" s="160">
        <f t="shared" si="56"/>
        <v>0.43499767050432</v>
      </c>
      <c r="U26" s="160">
        <f t="shared" si="56"/>
        <v>0.361035490464</v>
      </c>
      <c r="V26" s="160">
        <f t="shared" si="56"/>
        <v>0.9085614126192</v>
      </c>
      <c r="W26" s="160">
        <f t="shared" si="56"/>
        <v>0</v>
      </c>
      <c r="X26" s="160">
        <f t="shared" si="56"/>
        <v>0</v>
      </c>
      <c r="Y26" s="160">
        <f t="shared" si="56"/>
        <v>1.76903693064</v>
      </c>
      <c r="Z26" s="160">
        <f t="shared" si="56"/>
        <v>0.011072427624</v>
      </c>
      <c r="AA26" s="160">
        <f t="shared" si="56"/>
        <v>0.003277259541</v>
      </c>
      <c r="AB26" s="160">
        <f t="shared" si="56"/>
        <v>0.128874711807072</v>
      </c>
      <c r="AC26" s="160">
        <f t="shared" si="56"/>
        <v>0</v>
      </c>
      <c r="AD26" s="160">
        <f t="shared" si="56"/>
        <v>0.56297210166</v>
      </c>
      <c r="AE26" s="160">
        <f t="shared" si="56"/>
        <v>9.1423986889021</v>
      </c>
      <c r="AF26" s="160">
        <f t="shared" si="56"/>
        <v>1.3328786097</v>
      </c>
      <c r="AG26" s="160">
        <f t="shared" si="56"/>
        <v>0.64253695176</v>
      </c>
      <c r="AH26" s="160">
        <f t="shared" si="56"/>
        <v>0.2569484754</v>
      </c>
      <c r="AI26" s="160">
        <f t="shared" si="56"/>
        <v>1.426828122</v>
      </c>
      <c r="AJ26" s="160">
        <f t="shared" si="56"/>
        <v>0.6738534409068</v>
      </c>
      <c r="AK26" s="160">
        <f t="shared" si="56"/>
        <v>0.818921942235</v>
      </c>
      <c r="AL26" s="160">
        <f t="shared" si="56"/>
        <v>0.6277405176</v>
      </c>
      <c r="AM26" s="160">
        <f t="shared" si="56"/>
        <v>0.00705024</v>
      </c>
      <c r="AN26" s="160">
        <f t="shared" si="56"/>
        <v>0.0318087</v>
      </c>
      <c r="AO26" s="160">
        <f t="shared" si="56"/>
        <v>0</v>
      </c>
      <c r="AP26" s="160">
        <f t="shared" si="56"/>
        <v>0</v>
      </c>
      <c r="AQ26" s="160">
        <f t="shared" si="56"/>
        <v>0</v>
      </c>
      <c r="AR26" s="160">
        <f t="shared" si="56"/>
        <v>0.02930256</v>
      </c>
      <c r="AT26" s="173" t="s">
        <v>235</v>
      </c>
      <c r="AU26" s="35">
        <f t="shared" si="53"/>
        <v>0</v>
      </c>
      <c r="AV26" s="35">
        <f t="shared" si="46"/>
        <v>0</v>
      </c>
      <c r="AW26" s="35">
        <f t="shared" si="46"/>
        <v>0</v>
      </c>
      <c r="AX26" s="35">
        <f t="shared" si="46"/>
        <v>0</v>
      </c>
      <c r="AY26" s="35">
        <f t="shared" si="46"/>
        <v>0</v>
      </c>
      <c r="AZ26" s="35">
        <f t="shared" si="46"/>
        <v>0</v>
      </c>
      <c r="BA26" s="35">
        <f t="shared" si="46"/>
        <v>0</v>
      </c>
      <c r="BB26" s="35">
        <f t="shared" si="46"/>
        <v>0</v>
      </c>
      <c r="BC26" s="35">
        <f t="shared" si="46"/>
        <v>0</v>
      </c>
      <c r="BD26" s="35">
        <f t="shared" si="46"/>
        <v>0</v>
      </c>
      <c r="BE26" s="35">
        <f t="shared" si="46"/>
        <v>0</v>
      </c>
      <c r="BF26" s="35">
        <f t="shared" si="46"/>
        <v>0</v>
      </c>
      <c r="BG26" s="35">
        <f t="shared" si="46"/>
        <v>0</v>
      </c>
      <c r="BH26" s="35">
        <f t="shared" si="46"/>
        <v>0</v>
      </c>
      <c r="BI26" s="35">
        <f t="shared" si="46"/>
        <v>0</v>
      </c>
      <c r="BJ26" s="35">
        <f t="shared" si="46"/>
        <v>0</v>
      </c>
      <c r="BK26" s="35">
        <f t="shared" si="46"/>
        <v>0</v>
      </c>
      <c r="BL26" s="35">
        <f t="shared" si="46"/>
        <v>0</v>
      </c>
      <c r="BM26" s="35">
        <f t="shared" si="46"/>
        <v>0</v>
      </c>
      <c r="BN26" s="35">
        <f t="shared" si="46"/>
        <v>0</v>
      </c>
      <c r="BO26" s="35">
        <f t="shared" si="46"/>
        <v>0</v>
      </c>
      <c r="BP26" s="35">
        <f t="shared" si="46"/>
        <v>0</v>
      </c>
      <c r="BQ26" s="35">
        <f t="shared" si="46"/>
        <v>0</v>
      </c>
      <c r="BR26" s="35">
        <f t="shared" si="46"/>
        <v>0</v>
      </c>
      <c r="BS26" s="35">
        <f t="shared" si="46"/>
        <v>0</v>
      </c>
      <c r="BT26" s="35">
        <f t="shared" si="46"/>
        <v>0</v>
      </c>
      <c r="BU26" s="35">
        <f t="shared" si="46"/>
        <v>0</v>
      </c>
      <c r="BV26" s="35">
        <f t="shared" si="46"/>
        <v>0</v>
      </c>
      <c r="BW26" s="35">
        <f t="shared" si="46"/>
        <v>0</v>
      </c>
      <c r="BX26" s="35">
        <f t="shared" si="46"/>
        <v>0</v>
      </c>
      <c r="BY26" s="35">
        <f t="shared" si="46"/>
        <v>0</v>
      </c>
      <c r="BZ26" s="35">
        <f t="shared" si="46"/>
        <v>0</v>
      </c>
      <c r="CA26" s="35">
        <f t="shared" si="46"/>
        <v>0</v>
      </c>
      <c r="CB26" s="35">
        <f t="shared" si="46"/>
        <v>0</v>
      </c>
      <c r="CC26" s="35">
        <f t="shared" si="46"/>
        <v>0</v>
      </c>
      <c r="CD26" s="35">
        <f t="shared" si="46"/>
        <v>0</v>
      </c>
      <c r="CE26" s="35">
        <f t="shared" si="46"/>
        <v>0</v>
      </c>
      <c r="CL26" t="str">
        <f t="shared" si="47"/>
        <v>INDLFO</v>
      </c>
      <c r="CM26" s="31">
        <f t="shared" si="54"/>
        <v>0.086</v>
      </c>
      <c r="CN26" s="31">
        <f t="shared" si="48"/>
        <v>0.043</v>
      </c>
      <c r="CO26" s="31">
        <f t="shared" si="48"/>
        <v>0</v>
      </c>
      <c r="CP26" s="31">
        <f t="shared" si="48"/>
        <v>1.065</v>
      </c>
      <c r="CQ26" s="31">
        <f t="shared" si="48"/>
        <v>0</v>
      </c>
      <c r="CR26" s="31">
        <f t="shared" si="48"/>
        <v>0</v>
      </c>
      <c r="CS26" s="31">
        <f t="shared" si="48"/>
        <v>2.917</v>
      </c>
      <c r="CT26" s="31">
        <f t="shared" si="48"/>
        <v>0.129</v>
      </c>
      <c r="CU26" s="31">
        <f t="shared" si="48"/>
        <v>0.042</v>
      </c>
      <c r="CV26" s="31">
        <f t="shared" si="48"/>
        <v>0.128</v>
      </c>
      <c r="CW26" s="31">
        <f t="shared" si="48"/>
        <v>2.574</v>
      </c>
      <c r="CX26" s="31">
        <f t="shared" si="48"/>
        <v>0.214</v>
      </c>
      <c r="CY26" s="31">
        <f t="shared" si="48"/>
        <v>0.515</v>
      </c>
      <c r="CZ26" s="31">
        <f t="shared" si="48"/>
        <v>0.043</v>
      </c>
      <c r="DA26" s="31">
        <f t="shared" si="48"/>
        <v>0</v>
      </c>
      <c r="DB26" s="31">
        <f t="shared" si="48"/>
        <v>0.13</v>
      </c>
      <c r="DC26" s="31">
        <f t="shared" si="48"/>
        <v>0</v>
      </c>
      <c r="DD26" s="31">
        <f t="shared" si="48"/>
        <v>1.065</v>
      </c>
      <c r="DE26" s="31">
        <f t="shared" si="48"/>
        <v>0</v>
      </c>
      <c r="DF26" s="31">
        <f t="shared" si="48"/>
        <v>0</v>
      </c>
      <c r="DG26" s="31">
        <f t="shared" si="48"/>
        <v>0</v>
      </c>
      <c r="DH26" s="31">
        <f t="shared" si="48"/>
        <v>0</v>
      </c>
      <c r="DI26" s="31">
        <f t="shared" si="48"/>
        <v>0</v>
      </c>
      <c r="DJ26" s="31">
        <f t="shared" si="48"/>
        <v>0.172</v>
      </c>
      <c r="DK26" s="31">
        <f t="shared" si="48"/>
        <v>0.257</v>
      </c>
      <c r="DL26" s="31">
        <f t="shared" si="48"/>
        <v>0.043</v>
      </c>
      <c r="DM26" s="31">
        <f t="shared" si="48"/>
        <v>0.172</v>
      </c>
      <c r="DN26" s="31">
        <f t="shared" si="48"/>
        <v>0.558</v>
      </c>
      <c r="DO26" s="31">
        <f t="shared" si="48"/>
        <v>0.085</v>
      </c>
      <c r="DP26" s="31">
        <f t="shared" si="48"/>
        <v>0</v>
      </c>
      <c r="DQ26" s="31">
        <f t="shared" si="48"/>
        <v>4.042</v>
      </c>
      <c r="DR26" s="31">
        <f t="shared" si="48"/>
        <v>0.04258</v>
      </c>
      <c r="DS26" s="31">
        <f t="shared" si="48"/>
        <v>0</v>
      </c>
      <c r="DT26" s="31">
        <f t="shared" si="49"/>
        <v>0</v>
      </c>
      <c r="DU26" s="31">
        <f t="shared" si="50"/>
        <v>0</v>
      </c>
      <c r="DV26" s="31">
        <f t="shared" si="51"/>
        <v>0</v>
      </c>
      <c r="DW26" s="31">
        <f t="shared" si="52"/>
        <v>0.177</v>
      </c>
    </row>
    <row r="27" spans="6:127">
      <c r="F27" t="s">
        <v>1581</v>
      </c>
      <c r="G27" t="s">
        <v>1582</v>
      </c>
      <c r="H27" s="35">
        <f t="shared" ref="H27:AR27" si="57">CM37*H35</f>
        <v>1.4271083272404</v>
      </c>
      <c r="I27" s="35">
        <f t="shared" si="57"/>
        <v>0.2102716179</v>
      </c>
      <c r="J27" s="35">
        <f t="shared" si="57"/>
        <v>0.088899479856</v>
      </c>
      <c r="K27" s="35">
        <f t="shared" si="57"/>
        <v>0.136323</v>
      </c>
      <c r="L27" s="35">
        <f t="shared" si="57"/>
        <v>0</v>
      </c>
      <c r="M27" s="35">
        <f t="shared" si="57"/>
        <v>0.22636850922</v>
      </c>
      <c r="N27" s="35">
        <f t="shared" si="57"/>
        <v>6.398563609152</v>
      </c>
      <c r="O27" s="35">
        <f t="shared" si="57"/>
        <v>0.0260414009856</v>
      </c>
      <c r="P27" s="35">
        <f t="shared" si="57"/>
        <v>0</v>
      </c>
      <c r="Q27" s="35">
        <f t="shared" si="57"/>
        <v>0</v>
      </c>
      <c r="R27" s="35">
        <f t="shared" si="57"/>
        <v>0.0848608568190001</v>
      </c>
      <c r="S27" s="35">
        <f t="shared" si="57"/>
        <v>0.927734439632</v>
      </c>
      <c r="T27" s="35">
        <f t="shared" si="57"/>
        <v>0.43499767050432</v>
      </c>
      <c r="U27" s="35">
        <f t="shared" si="57"/>
        <v>0.120345163488</v>
      </c>
      <c r="V27" s="35">
        <f t="shared" si="57"/>
        <v>0.3028538042064</v>
      </c>
      <c r="W27" s="35">
        <f t="shared" si="57"/>
        <v>0</v>
      </c>
      <c r="X27" s="35">
        <f t="shared" si="57"/>
        <v>0</v>
      </c>
      <c r="Y27" s="35">
        <f t="shared" si="57"/>
        <v>1.76903693064</v>
      </c>
      <c r="Z27" s="35">
        <f t="shared" si="57"/>
        <v>0.003690809208</v>
      </c>
      <c r="AA27" s="35">
        <f t="shared" si="57"/>
        <v>0.001092419847</v>
      </c>
      <c r="AB27" s="35">
        <f t="shared" si="57"/>
        <v>0.05857941445776</v>
      </c>
      <c r="AC27" s="35">
        <f t="shared" si="57"/>
        <v>0</v>
      </c>
      <c r="AD27" s="35">
        <f t="shared" si="57"/>
        <v>0.18765736722</v>
      </c>
      <c r="AE27" s="35">
        <f t="shared" si="57"/>
        <v>3.04746622963403</v>
      </c>
      <c r="AF27" s="35">
        <f t="shared" si="57"/>
        <v>1.3328786097</v>
      </c>
      <c r="AG27" s="35">
        <f t="shared" si="57"/>
        <v>0.64253695176</v>
      </c>
      <c r="AH27" s="35">
        <f t="shared" si="57"/>
        <v>0.0856494918</v>
      </c>
      <c r="AI27" s="35">
        <f t="shared" si="57"/>
        <v>1.426828122</v>
      </c>
      <c r="AJ27" s="35">
        <f t="shared" si="57"/>
        <v>0.2246178136356</v>
      </c>
      <c r="AK27" s="35">
        <f t="shared" si="57"/>
        <v>1.09189592298</v>
      </c>
      <c r="AL27" s="35">
        <f t="shared" si="57"/>
        <v>0.2092468392</v>
      </c>
      <c r="AM27" s="35">
        <f t="shared" si="57"/>
        <v>0.00705024</v>
      </c>
      <c r="AN27" s="35">
        <f t="shared" si="57"/>
        <v>0.0318087</v>
      </c>
      <c r="AO27" s="35">
        <f t="shared" si="57"/>
        <v>0</v>
      </c>
      <c r="AP27" s="35">
        <f t="shared" si="57"/>
        <v>0</v>
      </c>
      <c r="AQ27" s="35">
        <f t="shared" si="57"/>
        <v>0</v>
      </c>
      <c r="AR27" s="35">
        <f t="shared" si="57"/>
        <v>0.00976752</v>
      </c>
      <c r="AT27" s="173" t="s">
        <v>237</v>
      </c>
      <c r="AU27" s="35">
        <f t="shared" si="53"/>
        <v>0.425821830434</v>
      </c>
      <c r="AV27" s="35">
        <f t="shared" si="46"/>
        <v>0</v>
      </c>
      <c r="AW27" s="35">
        <f t="shared" si="46"/>
        <v>0.0867661667205667</v>
      </c>
      <c r="AX27" s="35">
        <f t="shared" si="46"/>
        <v>0.276471</v>
      </c>
      <c r="AY27" s="35">
        <f t="shared" si="46"/>
        <v>0</v>
      </c>
      <c r="AZ27" s="35">
        <f t="shared" si="46"/>
        <v>0.131415036046</v>
      </c>
      <c r="BA27" s="35">
        <f t="shared" si="46"/>
        <v>0.787187121578</v>
      </c>
      <c r="BB27" s="35">
        <f t="shared" si="46"/>
        <v>0</v>
      </c>
      <c r="BC27" s="35">
        <f t="shared" si="46"/>
        <v>0</v>
      </c>
      <c r="BD27" s="35">
        <f t="shared" si="46"/>
        <v>0.687897805842</v>
      </c>
      <c r="BE27" s="35">
        <f t="shared" si="46"/>
        <v>1.62268326213686</v>
      </c>
      <c r="BF27" s="35">
        <f t="shared" si="46"/>
        <v>3.6979767626802</v>
      </c>
      <c r="BG27" s="35">
        <f t="shared" si="46"/>
        <v>1.7260447751456</v>
      </c>
      <c r="BH27" s="35">
        <f t="shared" si="46"/>
        <v>0</v>
      </c>
      <c r="BI27" s="35">
        <f t="shared" si="46"/>
        <v>0.07111849567264</v>
      </c>
      <c r="BJ27" s="35">
        <f t="shared" si="46"/>
        <v>0</v>
      </c>
      <c r="BK27" s="35">
        <f t="shared" si="46"/>
        <v>0</v>
      </c>
      <c r="BL27" s="35">
        <f t="shared" si="46"/>
        <v>1.11927511683</v>
      </c>
      <c r="BM27" s="35">
        <f t="shared" si="46"/>
        <v>0</v>
      </c>
      <c r="BN27" s="35">
        <f t="shared" si="46"/>
        <v>0</v>
      </c>
      <c r="BO27" s="35">
        <f t="shared" si="46"/>
        <v>0</v>
      </c>
      <c r="BP27" s="35">
        <f t="shared" si="46"/>
        <v>0</v>
      </c>
      <c r="BQ27" s="35">
        <f t="shared" si="46"/>
        <v>0</v>
      </c>
      <c r="BR27" s="35">
        <f t="shared" si="46"/>
        <v>2.78119771563066</v>
      </c>
      <c r="BS27" s="35">
        <f t="shared" si="46"/>
        <v>1.62189336547333</v>
      </c>
      <c r="BT27" s="35">
        <f t="shared" si="46"/>
        <v>0.1612589266431</v>
      </c>
      <c r="BU27" s="35">
        <f t="shared" si="46"/>
        <v>0</v>
      </c>
      <c r="BV27" s="35">
        <f t="shared" si="46"/>
        <v>1.7904711225375</v>
      </c>
      <c r="BW27" s="35">
        <f t="shared" si="46"/>
        <v>0</v>
      </c>
      <c r="BX27" s="35">
        <f t="shared" si="46"/>
        <v>0</v>
      </c>
      <c r="BY27" s="35">
        <f t="shared" si="46"/>
        <v>0</v>
      </c>
      <c r="BZ27" s="35">
        <f t="shared" si="46"/>
        <v>0</v>
      </c>
      <c r="CA27" s="35">
        <f t="shared" si="46"/>
        <v>0</v>
      </c>
      <c r="CB27" s="35">
        <f t="shared" si="46"/>
        <v>0</v>
      </c>
      <c r="CC27" s="35">
        <f t="shared" si="46"/>
        <v>0</v>
      </c>
      <c r="CD27" s="35">
        <f t="shared" si="46"/>
        <v>0</v>
      </c>
      <c r="CE27" s="35">
        <f t="shared" si="46"/>
        <v>0.005355948</v>
      </c>
      <c r="CL27" t="str">
        <f t="shared" si="47"/>
        <v>INDHFO</v>
      </c>
      <c r="CM27" s="31">
        <f t="shared" si="54"/>
        <v>0.294178169566</v>
      </c>
      <c r="CN27" s="31">
        <f t="shared" si="48"/>
        <v>0.8</v>
      </c>
      <c r="CO27" s="31">
        <f t="shared" si="48"/>
        <v>0.273233833279433</v>
      </c>
      <c r="CP27" s="31">
        <f t="shared" si="48"/>
        <v>0.00353900000000001</v>
      </c>
      <c r="CQ27" s="31">
        <f t="shared" si="48"/>
        <v>0</v>
      </c>
      <c r="CR27" s="31">
        <f t="shared" si="48"/>
        <v>0.428584963954</v>
      </c>
      <c r="CS27" s="31">
        <f t="shared" si="48"/>
        <v>0.0528128784220001</v>
      </c>
      <c r="CT27" s="31">
        <f t="shared" si="48"/>
        <v>0.04</v>
      </c>
      <c r="CU27" s="31">
        <f t="shared" si="48"/>
        <v>0</v>
      </c>
      <c r="CV27" s="31">
        <f t="shared" si="48"/>
        <v>0.152102194158</v>
      </c>
      <c r="CW27" s="31">
        <f t="shared" si="48"/>
        <v>2.37731673786314</v>
      </c>
      <c r="CX27" s="31">
        <f t="shared" si="48"/>
        <v>0.902023237319799</v>
      </c>
      <c r="CY27" s="31">
        <f t="shared" si="48"/>
        <v>0</v>
      </c>
      <c r="CZ27" s="31">
        <f t="shared" si="48"/>
        <v>0.36</v>
      </c>
      <c r="DA27" s="31">
        <f t="shared" si="48"/>
        <v>0.00888150432736001</v>
      </c>
      <c r="DB27" s="31">
        <f t="shared" si="48"/>
        <v>0</v>
      </c>
      <c r="DC27" s="31">
        <f t="shared" si="48"/>
        <v>0</v>
      </c>
      <c r="DD27" s="31">
        <f t="shared" si="48"/>
        <v>0.52072488317</v>
      </c>
      <c r="DE27" s="31">
        <f t="shared" si="48"/>
        <v>0</v>
      </c>
      <c r="DF27" s="31">
        <f t="shared" si="48"/>
        <v>0</v>
      </c>
      <c r="DG27" s="31">
        <f t="shared" si="48"/>
        <v>0</v>
      </c>
      <c r="DH27" s="31">
        <f t="shared" si="48"/>
        <v>0</v>
      </c>
      <c r="DI27" s="31">
        <f t="shared" si="48"/>
        <v>0</v>
      </c>
      <c r="DJ27" s="31">
        <f t="shared" si="48"/>
        <v>0.578802284369344</v>
      </c>
      <c r="DK27" s="31">
        <f t="shared" si="48"/>
        <v>0.0181066345266667</v>
      </c>
      <c r="DL27" s="31">
        <f t="shared" si="48"/>
        <v>0.5587410733569</v>
      </c>
      <c r="DM27" s="31">
        <f t="shared" si="48"/>
        <v>0</v>
      </c>
      <c r="DN27" s="31">
        <f t="shared" si="48"/>
        <v>8.6895288774625</v>
      </c>
      <c r="DO27" s="31">
        <f t="shared" si="48"/>
        <v>0</v>
      </c>
      <c r="DP27" s="31">
        <f t="shared" si="48"/>
        <v>0</v>
      </c>
      <c r="DQ27" s="31">
        <f t="shared" si="48"/>
        <v>0</v>
      </c>
      <c r="DR27" s="31">
        <f t="shared" si="48"/>
        <v>0</v>
      </c>
      <c r="DS27" s="31">
        <f t="shared" si="48"/>
        <v>0</v>
      </c>
      <c r="DT27" s="31">
        <f t="shared" si="49"/>
        <v>0</v>
      </c>
      <c r="DU27" s="31">
        <f t="shared" si="50"/>
        <v>0</v>
      </c>
      <c r="DV27" s="31">
        <f t="shared" si="51"/>
        <v>0</v>
      </c>
      <c r="DW27" s="31">
        <f t="shared" si="52"/>
        <v>0.114644052</v>
      </c>
    </row>
    <row r="28" spans="8:127"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T28" s="173" t="s">
        <v>239</v>
      </c>
      <c r="AU28" s="35">
        <f t="shared" si="53"/>
        <v>3.496628746588</v>
      </c>
      <c r="AV28" s="35">
        <f t="shared" si="46"/>
        <v>3.6368579031984</v>
      </c>
      <c r="AW28" s="35">
        <f t="shared" si="46"/>
        <v>0.393055929777467</v>
      </c>
      <c r="AX28" s="35">
        <f t="shared" si="46"/>
        <v>1.9548918</v>
      </c>
      <c r="AY28" s="35">
        <f t="shared" si="46"/>
        <v>0</v>
      </c>
      <c r="AZ28" s="35">
        <f t="shared" si="46"/>
        <v>3.504578690154</v>
      </c>
      <c r="BA28" s="35">
        <f t="shared" si="46"/>
        <v>37.670509066958</v>
      </c>
      <c r="BB28" s="35">
        <f t="shared" si="46"/>
        <v>0.571690739744</v>
      </c>
      <c r="BC28" s="35">
        <f t="shared" si="46"/>
        <v>0.9378578786384</v>
      </c>
      <c r="BD28" s="35">
        <f t="shared" si="46"/>
        <v>0.44507548116</v>
      </c>
      <c r="BE28" s="35">
        <f t="shared" si="46"/>
        <v>0</v>
      </c>
      <c r="BF28" s="35">
        <f t="shared" si="46"/>
        <v>0</v>
      </c>
      <c r="BG28" s="35">
        <f t="shared" si="46"/>
        <v>2.5890671627184</v>
      </c>
      <c r="BH28" s="35">
        <f t="shared" si="46"/>
        <v>0.34472694447</v>
      </c>
      <c r="BI28" s="35">
        <f t="shared" si="46"/>
        <v>0.3738548414864</v>
      </c>
      <c r="BJ28" s="35">
        <f t="shared" si="46"/>
        <v>0</v>
      </c>
      <c r="BK28" s="35">
        <f t="shared" si="46"/>
        <v>0</v>
      </c>
      <c r="BL28" s="35">
        <f t="shared" si="46"/>
        <v>16.55930624097</v>
      </c>
      <c r="BM28" s="35">
        <f t="shared" si="46"/>
        <v>0.484273975859916</v>
      </c>
      <c r="BN28" s="35">
        <f t="shared" si="46"/>
        <v>0.163286621430722</v>
      </c>
      <c r="BO28" s="35">
        <f t="shared" si="46"/>
        <v>0.0457142844642737</v>
      </c>
      <c r="BP28" s="35">
        <f t="shared" si="46"/>
        <v>0</v>
      </c>
      <c r="BQ28" s="35">
        <f t="shared" si="46"/>
        <v>3.964030573503</v>
      </c>
      <c r="BR28" s="35">
        <f t="shared" si="46"/>
        <v>0</v>
      </c>
      <c r="BS28" s="35">
        <f t="shared" si="46"/>
        <v>1.072942</v>
      </c>
      <c r="BT28" s="35">
        <f t="shared" si="46"/>
        <v>2.87730766731257</v>
      </c>
      <c r="BU28" s="35">
        <f t="shared" si="46"/>
        <v>1.2555560186512</v>
      </c>
      <c r="BV28" s="35">
        <f t="shared" si="46"/>
        <v>0</v>
      </c>
      <c r="BW28" s="35">
        <f t="shared" si="46"/>
        <v>0.888605140938375</v>
      </c>
      <c r="BX28" s="35">
        <f t="shared" si="46"/>
        <v>2.248333887</v>
      </c>
      <c r="BY28" s="35">
        <f t="shared" si="46"/>
        <v>21.9648358540889</v>
      </c>
      <c r="BZ28" s="35">
        <f t="shared" si="46"/>
        <v>0.09451008</v>
      </c>
      <c r="CA28" s="35">
        <f t="shared" si="46"/>
        <v>0.19852752</v>
      </c>
      <c r="CB28" s="35">
        <f t="shared" si="46"/>
        <v>0</v>
      </c>
      <c r="CC28" s="35">
        <f t="shared" si="46"/>
        <v>0</v>
      </c>
      <c r="CD28" s="35">
        <f t="shared" si="46"/>
        <v>0</v>
      </c>
      <c r="CE28" s="35">
        <f t="shared" si="46"/>
        <v>0.186857172</v>
      </c>
      <c r="CL28" t="str">
        <f t="shared" si="47"/>
        <v>INDGAS</v>
      </c>
      <c r="CM28" s="31">
        <f t="shared" si="54"/>
        <v>8.13750568363241</v>
      </c>
      <c r="CN28" s="31">
        <f t="shared" si="48"/>
        <v>0.0124429580195131</v>
      </c>
      <c r="CO28" s="31">
        <f t="shared" si="48"/>
        <v>0.0968188456360011</v>
      </c>
      <c r="CP28" s="31">
        <f t="shared" si="48"/>
        <v>0.618974199999999</v>
      </c>
      <c r="CQ28" s="31">
        <f t="shared" si="48"/>
        <v>0</v>
      </c>
      <c r="CR28" s="31">
        <f t="shared" si="48"/>
        <v>0.462879359240926</v>
      </c>
      <c r="CS28" s="31">
        <f t="shared" si="48"/>
        <v>19.0128597834545</v>
      </c>
      <c r="CT28" s="31">
        <f t="shared" si="48"/>
        <v>0.353179053278188</v>
      </c>
      <c r="CU28" s="31">
        <f t="shared" si="48"/>
        <v>0</v>
      </c>
      <c r="CV28" s="31">
        <f t="shared" si="48"/>
        <v>0.742880161697143</v>
      </c>
      <c r="CW28" s="31">
        <f t="shared" si="48"/>
        <v>0.03412122457366</v>
      </c>
      <c r="CX28" s="31">
        <f t="shared" si="48"/>
        <v>0.0318001202633695</v>
      </c>
      <c r="CY28" s="31">
        <f t="shared" si="48"/>
        <v>0</v>
      </c>
      <c r="CZ28" s="31">
        <f t="shared" si="48"/>
        <v>1.55927305553</v>
      </c>
      <c r="DA28" s="31">
        <f t="shared" si="48"/>
        <v>1.03077892201114</v>
      </c>
      <c r="DB28" s="31">
        <f t="shared" si="48"/>
        <v>5.28420707964772e-5</v>
      </c>
      <c r="DC28" s="31">
        <f t="shared" si="48"/>
        <v>0</v>
      </c>
      <c r="DD28" s="31">
        <f t="shared" si="48"/>
        <v>22.1625421117119</v>
      </c>
      <c r="DE28" s="31">
        <f t="shared" si="48"/>
        <v>0.687726024140084</v>
      </c>
      <c r="DF28" s="31">
        <f t="shared" si="48"/>
        <v>0.132713378569278</v>
      </c>
      <c r="DG28" s="31">
        <f t="shared" si="48"/>
        <v>0.0378474911146737</v>
      </c>
      <c r="DH28" s="31">
        <f t="shared" si="48"/>
        <v>0</v>
      </c>
      <c r="DI28" s="31">
        <f t="shared" si="48"/>
        <v>11.3707221858644</v>
      </c>
      <c r="DJ28" s="31">
        <f t="shared" si="48"/>
        <v>0.047</v>
      </c>
      <c r="DK28" s="31">
        <f t="shared" si="48"/>
        <v>0</v>
      </c>
      <c r="DL28" s="31">
        <f t="shared" si="48"/>
        <v>0.88486760423862</v>
      </c>
      <c r="DM28" s="31">
        <f t="shared" si="48"/>
        <v>3.01323054815202</v>
      </c>
      <c r="DN28" s="31">
        <f t="shared" si="48"/>
        <v>0.435667889493073</v>
      </c>
      <c r="DO28" s="31">
        <f t="shared" si="48"/>
        <v>1.8482348815855</v>
      </c>
      <c r="DP28" s="31">
        <f t="shared" si="48"/>
        <v>0.520443701030165</v>
      </c>
      <c r="DQ28" s="31">
        <f t="shared" si="48"/>
        <v>4.50098691096522</v>
      </c>
      <c r="DR28" s="31">
        <f t="shared" si="48"/>
        <v>0</v>
      </c>
      <c r="DS28" s="31">
        <f t="shared" si="48"/>
        <v>0.03781</v>
      </c>
      <c r="DT28" s="31">
        <f t="shared" si="49"/>
        <v>0</v>
      </c>
      <c r="DU28" s="31">
        <f t="shared" si="50"/>
        <v>0</v>
      </c>
      <c r="DV28" s="31">
        <f t="shared" si="51"/>
        <v>0.093</v>
      </c>
      <c r="DW28" s="31">
        <f t="shared" si="52"/>
        <v>0</v>
      </c>
    </row>
    <row r="29" ht="14.25" spans="7:127">
      <c r="G29" s="1" t="s">
        <v>1583</v>
      </c>
      <c r="H29" s="6" t="s">
        <v>21</v>
      </c>
      <c r="I29" s="6" t="s">
        <v>22</v>
      </c>
      <c r="J29" s="6" t="s">
        <v>23</v>
      </c>
      <c r="K29" s="6" t="s">
        <v>289</v>
      </c>
      <c r="L29" s="6" t="s">
        <v>24</v>
      </c>
      <c r="M29" s="6" t="s">
        <v>25</v>
      </c>
      <c r="N29" s="6" t="s">
        <v>26</v>
      </c>
      <c r="O29" s="6" t="s">
        <v>27</v>
      </c>
      <c r="P29" s="6" t="s">
        <v>28</v>
      </c>
      <c r="Q29" s="6" t="s">
        <v>29</v>
      </c>
      <c r="R29" s="6" t="s">
        <v>30</v>
      </c>
      <c r="S29" s="6" t="s">
        <v>31</v>
      </c>
      <c r="T29" s="6" t="s">
        <v>32</v>
      </c>
      <c r="U29" s="6" t="s">
        <v>33</v>
      </c>
      <c r="V29" s="6" t="s">
        <v>34</v>
      </c>
      <c r="W29" s="6" t="s">
        <v>35</v>
      </c>
      <c r="X29" s="6" t="s">
        <v>36</v>
      </c>
      <c r="Y29" s="6" t="s">
        <v>37</v>
      </c>
      <c r="Z29" s="6" t="s">
        <v>38</v>
      </c>
      <c r="AA29" s="6" t="s">
        <v>39</v>
      </c>
      <c r="AB29" s="6" t="s">
        <v>40</v>
      </c>
      <c r="AC29" s="6" t="s">
        <v>43</v>
      </c>
      <c r="AD29" s="6" t="s">
        <v>44</v>
      </c>
      <c r="AE29" s="6" t="s">
        <v>45</v>
      </c>
      <c r="AF29" s="6" t="s">
        <v>46</v>
      </c>
      <c r="AG29" s="6" t="s">
        <v>47</v>
      </c>
      <c r="AH29" s="6" t="s">
        <v>48</v>
      </c>
      <c r="AI29" s="6" t="s">
        <v>50</v>
      </c>
      <c r="AJ29" s="6" t="s">
        <v>51</v>
      </c>
      <c r="AK29" s="6" t="s">
        <v>52</v>
      </c>
      <c r="AL29" s="6" t="s">
        <v>53</v>
      </c>
      <c r="AM29" s="6" t="s">
        <v>290</v>
      </c>
      <c r="AN29" s="6" t="s">
        <v>291</v>
      </c>
      <c r="AO29" s="6" t="s">
        <v>292</v>
      </c>
      <c r="AP29" s="6" t="s">
        <v>41</v>
      </c>
      <c r="AQ29" s="6" t="s">
        <v>42</v>
      </c>
      <c r="AR29" s="6" t="s">
        <v>49</v>
      </c>
      <c r="AT29" s="173" t="s">
        <v>244</v>
      </c>
      <c r="AU29" s="35">
        <f t="shared" si="53"/>
        <v>0.270977528458</v>
      </c>
      <c r="AV29" s="35">
        <f t="shared" si="46"/>
        <v>0.76123942413</v>
      </c>
      <c r="AW29" s="35">
        <f t="shared" si="46"/>
        <v>0.2201936400693</v>
      </c>
      <c r="AX29" s="35">
        <f t="shared" si="46"/>
        <v>0.9367362</v>
      </c>
      <c r="AY29" s="35">
        <f t="shared" si="46"/>
        <v>0</v>
      </c>
      <c r="AZ29" s="35">
        <f t="shared" si="46"/>
        <v>0</v>
      </c>
      <c r="BA29" s="35">
        <f t="shared" si="46"/>
        <v>9.758296972624</v>
      </c>
      <c r="BB29" s="35">
        <f t="shared" si="46"/>
        <v>0.1546161601728</v>
      </c>
      <c r="BC29" s="35">
        <f t="shared" si="46"/>
        <v>0</v>
      </c>
      <c r="BD29" s="35">
        <f t="shared" si="46"/>
        <v>0</v>
      </c>
      <c r="BE29" s="35">
        <f t="shared" si="46"/>
        <v>0</v>
      </c>
      <c r="BF29" s="35">
        <f t="shared" si="46"/>
        <v>8.6286124462538</v>
      </c>
      <c r="BG29" s="35">
        <f t="shared" si="46"/>
        <v>0</v>
      </c>
      <c r="BH29" s="35">
        <f t="shared" si="46"/>
        <v>0</v>
      </c>
      <c r="BI29" s="35">
        <f t="shared" si="46"/>
        <v>0.07111849567264</v>
      </c>
      <c r="BJ29" s="35">
        <f t="shared" si="46"/>
        <v>0</v>
      </c>
      <c r="BK29" s="35">
        <f t="shared" si="46"/>
        <v>0</v>
      </c>
      <c r="BL29" s="35">
        <f t="shared" si="46"/>
        <v>0</v>
      </c>
      <c r="BM29" s="35">
        <f t="shared" si="46"/>
        <v>0.0085503746652</v>
      </c>
      <c r="BN29" s="35">
        <f t="shared" ref="AV29:CE34" si="58">SUMIF($AT$71:$AT$140,$AT29,BO$71:BO$140)</f>
        <v>0</v>
      </c>
      <c r="BO29" s="35">
        <f t="shared" si="58"/>
        <v>0.0320300780456222</v>
      </c>
      <c r="BP29" s="35">
        <f t="shared" si="58"/>
        <v>0</v>
      </c>
      <c r="BQ29" s="35">
        <f t="shared" si="58"/>
        <v>0.0991511294054211</v>
      </c>
      <c r="BR29" s="35">
        <f t="shared" si="58"/>
        <v>5.49108266932207</v>
      </c>
      <c r="BS29" s="35">
        <f t="shared" si="58"/>
        <v>1.8714154217</v>
      </c>
      <c r="BT29" s="35">
        <f t="shared" si="58"/>
        <v>2.2576249730034</v>
      </c>
      <c r="BU29" s="35">
        <f t="shared" si="58"/>
        <v>0.0917147447008</v>
      </c>
      <c r="BV29" s="35">
        <f t="shared" si="58"/>
        <v>16.1142401028375</v>
      </c>
      <c r="BW29" s="35">
        <f t="shared" si="58"/>
        <v>0</v>
      </c>
      <c r="BX29" s="35">
        <f t="shared" si="58"/>
        <v>0.811957174002</v>
      </c>
      <c r="BY29" s="35">
        <f t="shared" si="58"/>
        <v>0</v>
      </c>
      <c r="BZ29" s="35">
        <f t="shared" si="58"/>
        <v>0</v>
      </c>
      <c r="CA29" s="35">
        <f t="shared" si="58"/>
        <v>0</v>
      </c>
      <c r="CB29" s="35">
        <f t="shared" si="58"/>
        <v>0</v>
      </c>
      <c r="CC29" s="35">
        <f t="shared" si="58"/>
        <v>0</v>
      </c>
      <c r="CD29" s="35">
        <f t="shared" si="58"/>
        <v>0</v>
      </c>
      <c r="CE29" s="35">
        <f t="shared" si="58"/>
        <v>0</v>
      </c>
      <c r="CL29" t="str">
        <f t="shared" si="47"/>
        <v>INDBIO</v>
      </c>
      <c r="CM29" s="31">
        <f t="shared" si="54"/>
        <v>6.35080640893543</v>
      </c>
      <c r="CN29" s="31">
        <f t="shared" si="48"/>
        <v>11.8177765640855</v>
      </c>
      <c r="CO29" s="31">
        <f t="shared" si="48"/>
        <v>4.6088063599307</v>
      </c>
      <c r="CP29" s="31">
        <f t="shared" si="48"/>
        <v>0.0097890576435376</v>
      </c>
      <c r="CQ29" s="31">
        <f t="shared" ref="CQ29:CQ31" si="59">IF((BD12-AY29-CQ12)&lt;0,0,(BD12-AY29-CQ12))</f>
        <v>0</v>
      </c>
      <c r="CR29" s="31">
        <f t="shared" ref="CR29:CR31" si="60">IF((BE12-AZ29-CR12)&lt;0,0,(BE12-AZ29-CR12))</f>
        <v>0</v>
      </c>
      <c r="CS29" s="31">
        <f t="shared" ref="CS29:CS31" si="61">IF((BF12-BA29-CS12)&lt;0,0,(BF12-BA29-CS12))</f>
        <v>32.020703027376</v>
      </c>
      <c r="CT29" s="31">
        <f t="shared" ref="CT29:CT31" si="62">IF((BG12-BB29-CT12)&lt;0,0,(BG12-BB29-CT12))</f>
        <v>2.2953838398272</v>
      </c>
      <c r="CU29" s="31">
        <f t="shared" ref="CU29:CU31" si="63">IF((BH12-BC29-CU12)&lt;0,0,(BH12-BC29-CU12))</f>
        <v>0.03615325</v>
      </c>
      <c r="CV29" s="31">
        <f t="shared" ref="CV29:CV31" si="64">IF((BI12-BD29-CV12)&lt;0,0,(BI12-BD29-CV12))</f>
        <v>0</v>
      </c>
      <c r="CW29" s="31">
        <f t="shared" ref="CW29:CW31" si="65">IF((BJ12-BE29-CW12)&lt;0,0,(BJ12-BE29-CW12))</f>
        <v>0.273218255358771</v>
      </c>
      <c r="CX29" s="31">
        <f t="shared" ref="CX29:CX31" si="66">IF((BK12-BF29-CX12)&lt;0,0,(BK12-BF29-CX12))</f>
        <v>0.426270992385312</v>
      </c>
      <c r="CY29" s="31">
        <f t="shared" ref="CY29:CY31" si="67">IF((BL12-BG29-CY12)&lt;0,0,(BL12-BG29-CY12))</f>
        <v>0.260289999999998</v>
      </c>
      <c r="CZ29" s="31">
        <f t="shared" ref="CZ29:CZ31" si="68">IF((BM12-BH29-CZ12)&lt;0,0,(BM12-BH29-CZ12))</f>
        <v>0.248</v>
      </c>
      <c r="DA29" s="31">
        <f t="shared" ref="DA29:DA31" si="69">IF((BN12-BI29-DA12)&lt;0,0,(BN12-BI29-DA12))</f>
        <v>0.00143740550639671</v>
      </c>
      <c r="DB29" s="31">
        <f t="shared" ref="DB29:DB31" si="70">IF((BO12-BJ29-DB12)&lt;0,0,(BO12-BJ29-DB12))</f>
        <v>0</v>
      </c>
      <c r="DC29" s="31">
        <f t="shared" ref="DC29:DC31" si="71">IF((BP12-BK29-DC12)&lt;0,0,(BP12-BK29-DC12))</f>
        <v>0</v>
      </c>
      <c r="DD29" s="31">
        <f t="shared" ref="DD29:DD31" si="72">IF((BQ12-BL29-DD12)&lt;0,0,(BQ12-BL29-DD12))</f>
        <v>0</v>
      </c>
      <c r="DE29" s="31">
        <f t="shared" ref="DE29:DE31" si="73">IF((BR12-BM29-DE12)&lt;0,0,(BR12-BM29-DE12))</f>
        <v>0.1194496253348</v>
      </c>
      <c r="DF29" s="31">
        <f t="shared" ref="DF29:DF31" si="74">IF((BS12-BN29-DF12)&lt;0,0,(BS12-BN29-DF12))</f>
        <v>0</v>
      </c>
      <c r="DG29" s="31">
        <f t="shared" ref="DG29:DG31" si="75">IF((BT12-BO29-DG12)&lt;0,0,(BT12-BO29-DG12))</f>
        <v>0.0596637688982149</v>
      </c>
      <c r="DH29" s="31">
        <f t="shared" ref="DH29:DH31" si="76">IF((BU12-BP29-DH12)&lt;0,0,(BU12-BP29-DH12))</f>
        <v>0</v>
      </c>
      <c r="DI29" s="31">
        <f t="shared" ref="DI29:DI31" si="77">IF((BV12-BQ29-DI12)&lt;0,0,(BV12-BQ29-DI12))</f>
        <v>0.0668488705945789</v>
      </c>
      <c r="DJ29" s="31">
        <f t="shared" ref="DJ29:DJ31" si="78">IF((BW12-BR29-DJ12)&lt;0,0,(BW12-BR29-DJ12))</f>
        <v>6.21291733067793</v>
      </c>
      <c r="DK29" s="31">
        <f t="shared" ref="DK29:DK31" si="79">IF((BX12-BS29-DK12)&lt;0,0,(BX12-BS29-DK12))</f>
        <v>4.65860906488287</v>
      </c>
      <c r="DL29" s="31">
        <f t="shared" ref="DL29:DL31" si="80">IF((BY12-BT29-DL12)&lt;0,0,(BY12-BT29-DL12))</f>
        <v>26.1088142665467</v>
      </c>
      <c r="DM29" s="31">
        <f t="shared" ref="DM29:DM31" si="81">IF((BZ12-BU29-DM12)&lt;0,0,(BZ12-BU29-DM12))</f>
        <v>0.0628944207972388</v>
      </c>
      <c r="DN29" s="31">
        <f t="shared" ref="DN29:DN31" si="82">IF((CA12-BV29-DN12)&lt;0,0,(CA12-BV29-DN12))</f>
        <v>82.4757142313843</v>
      </c>
      <c r="DO29" s="31">
        <f t="shared" ref="DO29:DO31" si="83">IF((CB12-BW29-DO12)&lt;0,0,(CB12-BW29-DO12))</f>
        <v>0</v>
      </c>
      <c r="DP29" s="31">
        <f t="shared" ref="DP29:DP31" si="84">IF((CC12-BX29-DP12)&lt;0,0,(CC12-BX29-DP12))</f>
        <v>12.1271623951853</v>
      </c>
      <c r="DQ29" s="31">
        <f t="shared" ref="DQ29:DQ31" si="85">IF((CD12-BY29-DQ12)&lt;0,0,(CD12-BY29-DQ12))</f>
        <v>0</v>
      </c>
      <c r="DR29" s="31">
        <f t="shared" ref="DR29:DR31" si="86">IF((CE12-BZ29-DR12)&lt;0,0,(CE12-BZ29-DR12))</f>
        <v>0</v>
      </c>
      <c r="DS29" s="31">
        <f t="shared" ref="DS29:DS31" si="87">IF((CF12-CA29-DS12)&lt;0,0,(CF12-CA29-DS12))</f>
        <v>0</v>
      </c>
      <c r="DT29" s="31">
        <f t="shared" si="49"/>
        <v>0</v>
      </c>
      <c r="DU29" s="31">
        <f t="shared" si="50"/>
        <v>0</v>
      </c>
      <c r="DV29" s="31">
        <f t="shared" si="51"/>
        <v>0.002</v>
      </c>
      <c r="DW29" s="31">
        <f t="shared" si="52"/>
        <v>0.004</v>
      </c>
    </row>
    <row r="30" spans="7:127">
      <c r="G30" t="s">
        <v>1584</v>
      </c>
      <c r="H30" s="24">
        <f t="shared" ref="H30:AR30" si="88">1-H31</f>
        <v>0.3</v>
      </c>
      <c r="I30" s="24">
        <f t="shared" si="88"/>
        <v>0.5</v>
      </c>
      <c r="J30" s="24">
        <f t="shared" si="88"/>
        <v>0.2</v>
      </c>
      <c r="K30" s="24">
        <f t="shared" si="88"/>
        <v>0.89</v>
      </c>
      <c r="L30" s="24">
        <f t="shared" si="88"/>
        <v>0.9</v>
      </c>
      <c r="M30" s="24">
        <f t="shared" si="88"/>
        <v>0.0600000000000001</v>
      </c>
      <c r="N30" s="24">
        <f t="shared" si="88"/>
        <v>0.68</v>
      </c>
      <c r="O30" s="24">
        <f t="shared" si="88"/>
        <v>0.7</v>
      </c>
      <c r="P30" s="24">
        <f t="shared" si="88"/>
        <v>0.1</v>
      </c>
      <c r="Q30" s="24">
        <f t="shared" si="88"/>
        <v>1</v>
      </c>
      <c r="R30" s="24">
        <v>0.95</v>
      </c>
      <c r="S30" s="24">
        <f t="shared" si="88"/>
        <v>0.8</v>
      </c>
      <c r="T30" s="24">
        <f t="shared" si="88"/>
        <v>0.9</v>
      </c>
      <c r="U30" s="24">
        <f t="shared" si="88"/>
        <v>0.69</v>
      </c>
      <c r="V30" s="24">
        <f t="shared" si="88"/>
        <v>0.43</v>
      </c>
      <c r="W30" s="95">
        <f t="shared" si="88"/>
        <v>1</v>
      </c>
      <c r="X30" s="24">
        <f t="shared" si="88"/>
        <v>0.3</v>
      </c>
      <c r="Y30" s="24">
        <f t="shared" si="88"/>
        <v>0.86</v>
      </c>
      <c r="Z30" s="24">
        <f t="shared" si="88"/>
        <v>0.8</v>
      </c>
      <c r="AA30" s="24">
        <f t="shared" si="88"/>
        <v>0.9</v>
      </c>
      <c r="AB30" s="24">
        <f t="shared" si="88"/>
        <v>0.49</v>
      </c>
      <c r="AC30" s="24">
        <f t="shared" si="88"/>
        <v>0.3</v>
      </c>
      <c r="AD30" s="24">
        <f t="shared" si="88"/>
        <v>0.9</v>
      </c>
      <c r="AE30" s="24">
        <f t="shared" si="88"/>
        <v>0.7</v>
      </c>
      <c r="AF30" s="24">
        <f t="shared" si="88"/>
        <v>0.45</v>
      </c>
      <c r="AG30" s="24">
        <f t="shared" si="88"/>
        <v>0.5</v>
      </c>
      <c r="AH30" s="24">
        <f t="shared" si="88"/>
        <v>0.75</v>
      </c>
      <c r="AI30" s="24">
        <f t="shared" si="88"/>
        <v>0.9</v>
      </c>
      <c r="AJ30" s="24">
        <f t="shared" si="88"/>
        <v>0.79</v>
      </c>
      <c r="AK30" s="24">
        <f t="shared" si="88"/>
        <v>0.1</v>
      </c>
      <c r="AL30" s="24">
        <f t="shared" si="88"/>
        <v>0.9</v>
      </c>
      <c r="AM30" s="24">
        <f t="shared" si="88"/>
        <v>0.8</v>
      </c>
      <c r="AN30" s="24">
        <f t="shared" si="88"/>
        <v>0.25</v>
      </c>
      <c r="AO30" s="24">
        <f t="shared" si="88"/>
        <v>0.3</v>
      </c>
      <c r="AP30" s="24">
        <f t="shared" si="88"/>
        <v>0.3</v>
      </c>
      <c r="AQ30" s="24">
        <f t="shared" si="88"/>
        <v>0.3</v>
      </c>
      <c r="AR30" s="24">
        <f t="shared" si="88"/>
        <v>0.3</v>
      </c>
      <c r="AT30" t="s">
        <v>245</v>
      </c>
      <c r="AU30" s="35">
        <f t="shared" si="53"/>
        <v>0</v>
      </c>
      <c r="AV30" s="35">
        <f t="shared" si="58"/>
        <v>0</v>
      </c>
      <c r="AW30" s="35">
        <f t="shared" si="58"/>
        <v>0</v>
      </c>
      <c r="AX30" s="35">
        <f t="shared" si="58"/>
        <v>0</v>
      </c>
      <c r="AY30" s="35">
        <f t="shared" si="58"/>
        <v>0</v>
      </c>
      <c r="AZ30" s="35">
        <f t="shared" si="58"/>
        <v>0</v>
      </c>
      <c r="BA30" s="35">
        <f t="shared" si="58"/>
        <v>0</v>
      </c>
      <c r="BB30" s="35">
        <f t="shared" si="58"/>
        <v>0</v>
      </c>
      <c r="BC30" s="35">
        <f t="shared" si="58"/>
        <v>0</v>
      </c>
      <c r="BD30" s="35">
        <f t="shared" si="58"/>
        <v>0</v>
      </c>
      <c r="BE30" s="35">
        <f t="shared" si="58"/>
        <v>0</v>
      </c>
      <c r="BF30" s="35">
        <f t="shared" si="58"/>
        <v>0</v>
      </c>
      <c r="BG30" s="35">
        <f t="shared" si="58"/>
        <v>0</v>
      </c>
      <c r="BH30" s="35">
        <f t="shared" si="58"/>
        <v>0</v>
      </c>
      <c r="BI30" s="35">
        <f t="shared" si="58"/>
        <v>0</v>
      </c>
      <c r="BJ30" s="35">
        <f t="shared" si="58"/>
        <v>0</v>
      </c>
      <c r="BK30" s="35">
        <f t="shared" si="58"/>
        <v>0</v>
      </c>
      <c r="BL30" s="35">
        <f t="shared" si="58"/>
        <v>0</v>
      </c>
      <c r="BM30" s="35">
        <f t="shared" si="58"/>
        <v>0</v>
      </c>
      <c r="BN30" s="35">
        <f t="shared" si="58"/>
        <v>0</v>
      </c>
      <c r="BO30" s="35">
        <f t="shared" si="58"/>
        <v>0</v>
      </c>
      <c r="BP30" s="35">
        <f t="shared" si="58"/>
        <v>0</v>
      </c>
      <c r="BQ30" s="35">
        <f t="shared" si="58"/>
        <v>0</v>
      </c>
      <c r="BR30" s="35">
        <f t="shared" si="58"/>
        <v>0</v>
      </c>
      <c r="BS30" s="35">
        <f t="shared" si="58"/>
        <v>0</v>
      </c>
      <c r="BT30" s="35">
        <f t="shared" si="58"/>
        <v>0</v>
      </c>
      <c r="BU30" s="35">
        <f t="shared" si="58"/>
        <v>0</v>
      </c>
      <c r="BV30" s="35">
        <f t="shared" si="58"/>
        <v>0</v>
      </c>
      <c r="BW30" s="35">
        <f t="shared" si="58"/>
        <v>0</v>
      </c>
      <c r="BX30" s="35">
        <f t="shared" si="58"/>
        <v>0</v>
      </c>
      <c r="BY30" s="35">
        <f t="shared" si="58"/>
        <v>0</v>
      </c>
      <c r="BZ30" s="35">
        <f t="shared" si="58"/>
        <v>0</v>
      </c>
      <c r="CA30" s="35">
        <f t="shared" si="58"/>
        <v>0</v>
      </c>
      <c r="CB30" s="35">
        <f t="shared" si="58"/>
        <v>0</v>
      </c>
      <c r="CC30" s="35">
        <f t="shared" si="58"/>
        <v>0</v>
      </c>
      <c r="CD30" s="35">
        <f t="shared" si="58"/>
        <v>0</v>
      </c>
      <c r="CE30" s="35">
        <f t="shared" si="58"/>
        <v>0</v>
      </c>
      <c r="CL30" t="str">
        <f t="shared" si="47"/>
        <v>INDMUN</v>
      </c>
      <c r="CM30" s="31">
        <f t="shared" si="54"/>
        <v>0</v>
      </c>
      <c r="CN30" s="31">
        <f t="shared" ref="CN30:CN31" si="89">IF((BA13-AV30-CN13)&lt;0,0,(BA13-AV30-CN13))</f>
        <v>0</v>
      </c>
      <c r="CO30" s="31">
        <f t="shared" ref="CO30:CO31" si="90">IF((BB13-AW30-CO13)&lt;0,0,(BB13-AW30-CO13))</f>
        <v>0</v>
      </c>
      <c r="CP30" s="31">
        <f t="shared" ref="CP30:CP31" si="91">IF((BC13-AX30-CP13)&lt;0,0,(BC13-AX30-CP13))</f>
        <v>0</v>
      </c>
      <c r="CQ30" s="31">
        <f t="shared" si="59"/>
        <v>0</v>
      </c>
      <c r="CR30" s="31">
        <f t="shared" si="60"/>
        <v>0</v>
      </c>
      <c r="CS30" s="31">
        <f t="shared" si="61"/>
        <v>0.708</v>
      </c>
      <c r="CT30" s="31">
        <f t="shared" si="62"/>
        <v>0.015</v>
      </c>
      <c r="CU30" s="31">
        <f t="shared" si="63"/>
        <v>0</v>
      </c>
      <c r="CV30" s="31">
        <f t="shared" si="64"/>
        <v>0</v>
      </c>
      <c r="CW30" s="31">
        <f t="shared" si="65"/>
        <v>0</v>
      </c>
      <c r="CX30" s="31">
        <f t="shared" si="66"/>
        <v>1.37459349920389</v>
      </c>
      <c r="CY30" s="31">
        <f t="shared" si="67"/>
        <v>0</v>
      </c>
      <c r="CZ30" s="31">
        <f t="shared" si="68"/>
        <v>0</v>
      </c>
      <c r="DA30" s="31">
        <f t="shared" si="69"/>
        <v>0</v>
      </c>
      <c r="DB30" s="31">
        <f t="shared" si="70"/>
        <v>0</v>
      </c>
      <c r="DC30" s="31">
        <f t="shared" si="71"/>
        <v>0</v>
      </c>
      <c r="DD30" s="31">
        <f t="shared" si="72"/>
        <v>0</v>
      </c>
      <c r="DE30" s="31">
        <f t="shared" si="73"/>
        <v>0</v>
      </c>
      <c r="DF30" s="31">
        <f t="shared" si="74"/>
        <v>0</v>
      </c>
      <c r="DG30" s="31">
        <f t="shared" si="75"/>
        <v>0</v>
      </c>
      <c r="DH30" s="31">
        <f t="shared" si="76"/>
        <v>0</v>
      </c>
      <c r="DI30" s="31">
        <f t="shared" si="77"/>
        <v>0</v>
      </c>
      <c r="DJ30" s="31">
        <f t="shared" si="78"/>
        <v>0</v>
      </c>
      <c r="DK30" s="31">
        <f t="shared" si="79"/>
        <v>0</v>
      </c>
      <c r="DL30" s="31">
        <f t="shared" si="80"/>
        <v>0</v>
      </c>
      <c r="DM30" s="31">
        <f t="shared" si="81"/>
        <v>0</v>
      </c>
      <c r="DN30" s="31">
        <f t="shared" si="82"/>
        <v>0</v>
      </c>
      <c r="DO30" s="31">
        <f t="shared" si="83"/>
        <v>0</v>
      </c>
      <c r="DP30" s="31">
        <f t="shared" si="84"/>
        <v>0</v>
      </c>
      <c r="DQ30" s="31">
        <f t="shared" si="85"/>
        <v>0</v>
      </c>
      <c r="DR30" s="31">
        <f t="shared" si="86"/>
        <v>0</v>
      </c>
      <c r="DS30" s="31">
        <f t="shared" si="87"/>
        <v>0</v>
      </c>
      <c r="DT30" s="31">
        <f t="shared" si="49"/>
        <v>0</v>
      </c>
      <c r="DU30" s="31">
        <f t="shared" si="50"/>
        <v>0</v>
      </c>
      <c r="DV30" s="31">
        <f t="shared" si="51"/>
        <v>0</v>
      </c>
      <c r="DW30" s="31">
        <f t="shared" si="52"/>
        <v>0</v>
      </c>
    </row>
    <row r="31" spans="7:127">
      <c r="G31" t="s">
        <v>930</v>
      </c>
      <c r="H31" s="24">
        <v>0.7</v>
      </c>
      <c r="I31" s="24">
        <v>0.5</v>
      </c>
      <c r="J31" s="24">
        <v>0.8</v>
      </c>
      <c r="K31" s="24">
        <v>0.11</v>
      </c>
      <c r="L31" s="24">
        <v>0.1</v>
      </c>
      <c r="M31" s="24">
        <v>0.94</v>
      </c>
      <c r="N31" s="24">
        <v>0.32</v>
      </c>
      <c r="O31" s="24">
        <v>0.3</v>
      </c>
      <c r="P31" s="24">
        <v>0.9</v>
      </c>
      <c r="Q31" s="24">
        <v>0</v>
      </c>
      <c r="R31" s="24">
        <f>1-R30</f>
        <v>0.05</v>
      </c>
      <c r="S31" s="24">
        <v>0.2</v>
      </c>
      <c r="T31" s="24">
        <v>0.1</v>
      </c>
      <c r="U31" s="24">
        <v>0.31</v>
      </c>
      <c r="V31" s="24">
        <v>0.57</v>
      </c>
      <c r="W31" s="95">
        <v>0</v>
      </c>
      <c r="X31" s="24">
        <v>0.7</v>
      </c>
      <c r="Y31" s="24">
        <v>0.14</v>
      </c>
      <c r="Z31" s="24">
        <v>0.2</v>
      </c>
      <c r="AA31" s="24">
        <v>0.1</v>
      </c>
      <c r="AB31" s="24">
        <v>0.51</v>
      </c>
      <c r="AC31" s="24">
        <v>0.7</v>
      </c>
      <c r="AD31" s="24">
        <v>0.1</v>
      </c>
      <c r="AE31" s="24">
        <v>0.3</v>
      </c>
      <c r="AF31" s="24">
        <v>0.55</v>
      </c>
      <c r="AG31" s="24">
        <v>0.5</v>
      </c>
      <c r="AH31" s="24">
        <v>0.25</v>
      </c>
      <c r="AI31" s="24">
        <v>0.1</v>
      </c>
      <c r="AJ31" s="24">
        <v>0.21</v>
      </c>
      <c r="AK31" s="24">
        <v>0.9</v>
      </c>
      <c r="AL31" s="24">
        <v>0.1</v>
      </c>
      <c r="AM31" s="24">
        <v>0.2</v>
      </c>
      <c r="AN31" s="24">
        <v>0.75</v>
      </c>
      <c r="AO31" s="24">
        <v>0.7</v>
      </c>
      <c r="AP31" s="24">
        <v>0.7</v>
      </c>
      <c r="AQ31" s="24">
        <v>0.7</v>
      </c>
      <c r="AR31" s="24">
        <v>0.7</v>
      </c>
      <c r="AT31" t="s">
        <v>246</v>
      </c>
      <c r="AU31" s="35">
        <f t="shared" si="53"/>
        <v>0</v>
      </c>
      <c r="AV31" s="35">
        <f t="shared" si="58"/>
        <v>0</v>
      </c>
      <c r="AW31" s="35">
        <f t="shared" si="58"/>
        <v>0</v>
      </c>
      <c r="AX31" s="35">
        <f t="shared" si="58"/>
        <v>0</v>
      </c>
      <c r="AY31" s="35">
        <f t="shared" si="58"/>
        <v>0</v>
      </c>
      <c r="AZ31" s="35">
        <f t="shared" si="58"/>
        <v>0</v>
      </c>
      <c r="BA31" s="35">
        <f t="shared" si="58"/>
        <v>0</v>
      </c>
      <c r="BB31" s="35">
        <f t="shared" si="58"/>
        <v>0</v>
      </c>
      <c r="BC31" s="35">
        <f t="shared" si="58"/>
        <v>0</v>
      </c>
      <c r="BD31" s="35">
        <f t="shared" si="58"/>
        <v>0</v>
      </c>
      <c r="BE31" s="35">
        <f t="shared" si="58"/>
        <v>0</v>
      </c>
      <c r="BF31" s="35">
        <f t="shared" si="58"/>
        <v>0</v>
      </c>
      <c r="BG31" s="35">
        <f t="shared" si="58"/>
        <v>0</v>
      </c>
      <c r="BH31" s="35">
        <f t="shared" si="58"/>
        <v>0</v>
      </c>
      <c r="BI31" s="35">
        <f t="shared" si="58"/>
        <v>0</v>
      </c>
      <c r="BJ31" s="35">
        <f t="shared" si="58"/>
        <v>0</v>
      </c>
      <c r="BK31" s="35">
        <f t="shared" si="58"/>
        <v>0</v>
      </c>
      <c r="BL31" s="35">
        <f t="shared" si="58"/>
        <v>0</v>
      </c>
      <c r="BM31" s="35">
        <f t="shared" si="58"/>
        <v>0</v>
      </c>
      <c r="BN31" s="35">
        <f t="shared" si="58"/>
        <v>0</v>
      </c>
      <c r="BO31" s="35">
        <f t="shared" si="58"/>
        <v>0</v>
      </c>
      <c r="BP31" s="35">
        <f t="shared" si="58"/>
        <v>0</v>
      </c>
      <c r="BQ31" s="35">
        <f t="shared" si="58"/>
        <v>0</v>
      </c>
      <c r="BR31" s="35">
        <f t="shared" si="58"/>
        <v>0</v>
      </c>
      <c r="BS31" s="35">
        <f t="shared" si="58"/>
        <v>0</v>
      </c>
      <c r="BT31" s="35">
        <f t="shared" si="58"/>
        <v>0</v>
      </c>
      <c r="BU31" s="35">
        <f t="shared" si="58"/>
        <v>0</v>
      </c>
      <c r="BV31" s="35">
        <f t="shared" si="58"/>
        <v>0</v>
      </c>
      <c r="BW31" s="35">
        <f t="shared" si="58"/>
        <v>0</v>
      </c>
      <c r="BX31" s="35">
        <f t="shared" si="58"/>
        <v>0</v>
      </c>
      <c r="BY31" s="35">
        <f t="shared" si="58"/>
        <v>0</v>
      </c>
      <c r="BZ31" s="35">
        <f t="shared" si="58"/>
        <v>0</v>
      </c>
      <c r="CA31" s="35">
        <f t="shared" si="58"/>
        <v>0</v>
      </c>
      <c r="CB31" s="35">
        <f t="shared" si="58"/>
        <v>0</v>
      </c>
      <c r="CC31" s="35">
        <f t="shared" si="58"/>
        <v>0</v>
      </c>
      <c r="CD31" s="35">
        <f t="shared" si="58"/>
        <v>0</v>
      </c>
      <c r="CE31" s="35">
        <f t="shared" si="58"/>
        <v>0</v>
      </c>
      <c r="CF31" s="59"/>
      <c r="CL31" s="14" t="str">
        <f t="shared" si="47"/>
        <v>INDSLU</v>
      </c>
      <c r="CM31" s="193">
        <f t="shared" si="54"/>
        <v>7.7219118480687e-5</v>
      </c>
      <c r="CN31" s="193">
        <f t="shared" si="89"/>
        <v>0.95</v>
      </c>
      <c r="CO31" s="193">
        <f t="shared" si="90"/>
        <v>0</v>
      </c>
      <c r="CP31" s="193">
        <f t="shared" si="91"/>
        <v>0.0030690000000001</v>
      </c>
      <c r="CQ31" s="193">
        <f t="shared" si="59"/>
        <v>0</v>
      </c>
      <c r="CR31" s="193">
        <f t="shared" si="60"/>
        <v>0</v>
      </c>
      <c r="CS31" s="193">
        <f t="shared" si="61"/>
        <v>1.426</v>
      </c>
      <c r="CT31" s="193">
        <f t="shared" si="62"/>
        <v>0</v>
      </c>
      <c r="CU31" s="193">
        <f t="shared" si="63"/>
        <v>0</v>
      </c>
      <c r="CV31" s="193">
        <f t="shared" si="64"/>
        <v>0</v>
      </c>
      <c r="CW31" s="193">
        <f t="shared" si="65"/>
        <v>0</v>
      </c>
      <c r="CX31" s="193">
        <f t="shared" si="66"/>
        <v>0.148266745203278</v>
      </c>
      <c r="CY31" s="193">
        <f t="shared" si="67"/>
        <v>0</v>
      </c>
      <c r="CZ31" s="193">
        <f t="shared" si="68"/>
        <v>0</v>
      </c>
      <c r="DA31" s="193">
        <f t="shared" si="69"/>
        <v>0</v>
      </c>
      <c r="DB31" s="193">
        <f t="shared" si="70"/>
        <v>0</v>
      </c>
      <c r="DC31" s="193">
        <f t="shared" si="71"/>
        <v>0</v>
      </c>
      <c r="DD31" s="193">
        <f t="shared" si="72"/>
        <v>0</v>
      </c>
      <c r="DE31" s="193">
        <f t="shared" si="73"/>
        <v>0</v>
      </c>
      <c r="DF31" s="193">
        <f t="shared" si="74"/>
        <v>0</v>
      </c>
      <c r="DG31" s="193">
        <f t="shared" si="75"/>
        <v>0</v>
      </c>
      <c r="DH31" s="193">
        <f t="shared" si="76"/>
        <v>0</v>
      </c>
      <c r="DI31" s="193">
        <f t="shared" si="77"/>
        <v>0</v>
      </c>
      <c r="DJ31" s="193">
        <f t="shared" si="78"/>
        <v>0</v>
      </c>
      <c r="DK31" s="193">
        <f t="shared" si="79"/>
        <v>0</v>
      </c>
      <c r="DL31" s="193">
        <f t="shared" si="80"/>
        <v>0</v>
      </c>
      <c r="DM31" s="193">
        <f t="shared" si="81"/>
        <v>0</v>
      </c>
      <c r="DN31" s="193">
        <f t="shared" si="82"/>
        <v>0</v>
      </c>
      <c r="DO31" s="193">
        <f t="shared" si="83"/>
        <v>0</v>
      </c>
      <c r="DP31" s="193">
        <f t="shared" si="84"/>
        <v>0</v>
      </c>
      <c r="DQ31" s="193">
        <f t="shared" si="85"/>
        <v>0</v>
      </c>
      <c r="DR31" s="193">
        <f t="shared" si="86"/>
        <v>0</v>
      </c>
      <c r="DS31" s="193">
        <f t="shared" si="87"/>
        <v>0</v>
      </c>
      <c r="DT31" s="193">
        <f t="shared" si="49"/>
        <v>0</v>
      </c>
      <c r="DU31" s="193">
        <f t="shared" si="50"/>
        <v>0</v>
      </c>
      <c r="DV31" s="193">
        <f t="shared" si="51"/>
        <v>0</v>
      </c>
      <c r="DW31" s="193">
        <f t="shared" si="52"/>
        <v>0</v>
      </c>
    </row>
    <row r="32" spans="8:127"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T32" s="173" t="s">
        <v>247</v>
      </c>
      <c r="AU32" s="35">
        <f t="shared" si="53"/>
        <v>17.8781660585</v>
      </c>
      <c r="AV32" s="35">
        <f t="shared" si="58"/>
        <v>9.5730194257596</v>
      </c>
      <c r="AW32" s="35">
        <f t="shared" si="58"/>
        <v>1.28394864714</v>
      </c>
      <c r="AX32" s="35">
        <f t="shared" si="58"/>
        <v>8.74476</v>
      </c>
      <c r="AY32" s="35">
        <f t="shared" si="58"/>
        <v>0.0759989599428571</v>
      </c>
      <c r="AZ32" s="35">
        <f t="shared" si="58"/>
        <v>6.02479219995</v>
      </c>
      <c r="BA32" s="35">
        <f t="shared" si="58"/>
        <v>93.9772097844</v>
      </c>
      <c r="BB32" s="35">
        <f t="shared" si="58"/>
        <v>1.856243339648</v>
      </c>
      <c r="BC32" s="35">
        <f t="shared" si="58"/>
        <v>1.260865396098</v>
      </c>
      <c r="BD32" s="35">
        <f t="shared" si="58"/>
        <v>2.305751914053</v>
      </c>
      <c r="BE32" s="35">
        <f t="shared" si="58"/>
        <v>14.219138301867</v>
      </c>
      <c r="BF32" s="35">
        <f t="shared" si="58"/>
        <v>75.4040297661414</v>
      </c>
      <c r="BG32" s="35">
        <f t="shared" si="58"/>
        <v>33.3736111747584</v>
      </c>
      <c r="BH32" s="35">
        <f t="shared" si="58"/>
        <v>1.280887892226</v>
      </c>
      <c r="BI32" s="35">
        <f t="shared" si="58"/>
        <v>2.32176427872</v>
      </c>
      <c r="BJ32" s="35">
        <f t="shared" si="58"/>
        <v>0.76555665</v>
      </c>
      <c r="BK32" s="35">
        <f t="shared" si="58"/>
        <v>0</v>
      </c>
      <c r="BL32" s="35">
        <f t="shared" si="58"/>
        <v>36.912230458908</v>
      </c>
      <c r="BM32" s="35">
        <f t="shared" si="58"/>
        <v>0.854156537875</v>
      </c>
      <c r="BN32" s="35">
        <f t="shared" si="58"/>
        <v>0.24111305651066</v>
      </c>
      <c r="BO32" s="35">
        <f t="shared" si="58"/>
        <v>0.172704389421312</v>
      </c>
      <c r="BP32" s="35">
        <f t="shared" si="58"/>
        <v>0</v>
      </c>
      <c r="BQ32" s="35">
        <f t="shared" si="58"/>
        <v>9.913676123595</v>
      </c>
      <c r="BR32" s="35">
        <f t="shared" si="58"/>
        <v>21.1803205726745</v>
      </c>
      <c r="BS32" s="35">
        <f t="shared" si="58"/>
        <v>14.463910362</v>
      </c>
      <c r="BT32" s="35">
        <f t="shared" si="58"/>
        <v>11.614691620176</v>
      </c>
      <c r="BU32" s="35">
        <f t="shared" si="58"/>
        <v>2.13450080778</v>
      </c>
      <c r="BV32" s="35">
        <f t="shared" si="58"/>
        <v>90.726414822</v>
      </c>
      <c r="BW32" s="35">
        <f t="shared" si="58"/>
        <v>2.5524562228416</v>
      </c>
      <c r="BX32" s="35">
        <f t="shared" si="58"/>
        <v>4.91438042874</v>
      </c>
      <c r="BY32" s="35">
        <f t="shared" si="58"/>
        <v>39.34573647663</v>
      </c>
      <c r="BZ32" s="35">
        <f t="shared" si="58"/>
        <v>0.30467088</v>
      </c>
      <c r="CA32" s="35">
        <f t="shared" si="58"/>
        <v>0.66557088</v>
      </c>
      <c r="CB32" s="35">
        <f t="shared" si="58"/>
        <v>0</v>
      </c>
      <c r="CC32" s="35">
        <f t="shared" si="58"/>
        <v>0</v>
      </c>
      <c r="CD32" s="35">
        <f t="shared" si="58"/>
        <v>0.05751</v>
      </c>
      <c r="CE32" s="35">
        <f t="shared" si="58"/>
        <v>0.2643888</v>
      </c>
      <c r="CL32" t="s">
        <v>1157</v>
      </c>
      <c r="CM32" s="31">
        <f t="shared" ref="CM32:DS32" si="92">AU58*H30</f>
        <v>1.9666168956</v>
      </c>
      <c r="CN32" s="31">
        <f t="shared" si="92"/>
        <v>1.401810786</v>
      </c>
      <c r="CO32" s="31">
        <f t="shared" si="92"/>
        <v>0.14816579976</v>
      </c>
      <c r="CP32" s="31">
        <f t="shared" si="92"/>
        <v>7.35318</v>
      </c>
      <c r="CQ32" s="31">
        <f t="shared" si="92"/>
        <v>0</v>
      </c>
      <c r="CR32" s="31">
        <f t="shared" si="92"/>
        <v>0.0963270252000001</v>
      </c>
      <c r="CS32" s="31">
        <f t="shared" si="92"/>
        <v>90.64631779632</v>
      </c>
      <c r="CT32" s="31">
        <f t="shared" si="92"/>
        <v>0.405088459776</v>
      </c>
      <c r="CU32" s="31">
        <f t="shared" si="92"/>
        <v>0</v>
      </c>
      <c r="CV32" s="31">
        <f t="shared" si="92"/>
        <v>5.8244805918</v>
      </c>
      <c r="CW32" s="31">
        <f t="shared" si="92"/>
        <v>10.74904186374</v>
      </c>
      <c r="CX32" s="31">
        <f t="shared" si="92"/>
        <v>37.10937758528</v>
      </c>
      <c r="CY32" s="31">
        <f t="shared" si="92"/>
        <v>35.590718495808</v>
      </c>
      <c r="CZ32" s="31">
        <f t="shared" si="92"/>
        <v>1.33932520656</v>
      </c>
      <c r="DA32" s="31">
        <f t="shared" si="92"/>
        <v>1.142343296568</v>
      </c>
      <c r="DB32" s="31">
        <f t="shared" si="92"/>
        <v>0</v>
      </c>
      <c r="DC32" s="31">
        <f t="shared" si="92"/>
        <v>0</v>
      </c>
      <c r="DD32" s="31">
        <f t="shared" si="92"/>
        <v>54.3347057268</v>
      </c>
      <c r="DE32" s="31">
        <f t="shared" si="92"/>
        <v>0.07381618416</v>
      </c>
      <c r="DF32" s="31">
        <f t="shared" si="92"/>
        <v>0.09831778623</v>
      </c>
      <c r="DG32" s="31">
        <f t="shared" si="92"/>
        <v>0.2814109125912</v>
      </c>
      <c r="DH32" s="31">
        <f t="shared" si="92"/>
        <v>0</v>
      </c>
      <c r="DI32" s="31">
        <f t="shared" si="92"/>
        <v>16.8891630498</v>
      </c>
      <c r="DJ32" s="31">
        <f t="shared" si="92"/>
        <v>35.5537726790637</v>
      </c>
      <c r="DK32" s="31">
        <f t="shared" si="92"/>
        <v>10.905370443</v>
      </c>
      <c r="DL32" s="31">
        <f t="shared" si="92"/>
        <v>6.4253695176</v>
      </c>
      <c r="DM32" s="31">
        <f t="shared" si="92"/>
        <v>1.284742377</v>
      </c>
      <c r="DN32" s="31">
        <f t="shared" si="92"/>
        <v>128.41453098</v>
      </c>
      <c r="DO32" s="31">
        <f t="shared" si="92"/>
        <v>4.224954113622</v>
      </c>
      <c r="DP32" s="31">
        <f t="shared" si="92"/>
        <v>0.6066088461</v>
      </c>
      <c r="DQ32" s="31">
        <f t="shared" si="92"/>
        <v>18.832215528</v>
      </c>
      <c r="DR32" s="31">
        <f t="shared" si="92"/>
        <v>0.2820096</v>
      </c>
      <c r="DS32" s="31">
        <f t="shared" si="92"/>
        <v>0.070686</v>
      </c>
      <c r="DT32" s="31">
        <f>CD58*AO30</f>
        <v>0</v>
      </c>
      <c r="DU32" s="31">
        <f>CB58*AP30</f>
        <v>0</v>
      </c>
      <c r="DV32" s="31">
        <f>CC58*AQ30</f>
        <v>0</v>
      </c>
      <c r="DW32" s="31">
        <f>CE58*AR30</f>
        <v>0.0209304</v>
      </c>
    </row>
    <row r="33" spans="8:127"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T33" s="173" t="s">
        <v>1272</v>
      </c>
      <c r="AU33" s="35">
        <f t="shared" si="53"/>
        <v>50.7323582135488</v>
      </c>
      <c r="AV33" s="35">
        <f t="shared" si="58"/>
        <v>19.5411578263</v>
      </c>
      <c r="AW33" s="35">
        <f t="shared" si="58"/>
        <v>3.5301169536976</v>
      </c>
      <c r="AX33" s="35">
        <f t="shared" si="58"/>
        <v>14.4470348</v>
      </c>
      <c r="AY33" s="35">
        <f t="shared" si="58"/>
        <v>0</v>
      </c>
      <c r="AZ33" s="35">
        <f t="shared" si="58"/>
        <v>11.13255001628</v>
      </c>
      <c r="BA33" s="35">
        <f t="shared" si="58"/>
        <v>218.489916356786</v>
      </c>
      <c r="BB33" s="35">
        <f t="shared" si="58"/>
        <v>4.063161337728</v>
      </c>
      <c r="BC33" s="35">
        <f t="shared" si="58"/>
        <v>0.713416772</v>
      </c>
      <c r="BD33" s="35">
        <f t="shared" si="58"/>
        <v>6.31546143985536</v>
      </c>
      <c r="BE33" s="35">
        <f t="shared" si="58"/>
        <v>52.081241055126</v>
      </c>
      <c r="BF33" s="35">
        <f t="shared" si="58"/>
        <v>186.441167497704</v>
      </c>
      <c r="BG33" s="35">
        <f t="shared" si="58"/>
        <v>88.04244649088</v>
      </c>
      <c r="BH33" s="35">
        <f t="shared" si="58"/>
        <v>3.680151140588</v>
      </c>
      <c r="BI33" s="35">
        <f t="shared" si="58"/>
        <v>5.5218810699136</v>
      </c>
      <c r="BJ33" s="35">
        <f t="shared" si="58"/>
        <v>0.24338475</v>
      </c>
      <c r="BK33" s="35">
        <f t="shared" si="58"/>
        <v>0</v>
      </c>
      <c r="BL33" s="35">
        <f t="shared" si="58"/>
        <v>95.5676920847</v>
      </c>
      <c r="BM33" s="35">
        <f t="shared" si="58"/>
        <v>1.004267096388</v>
      </c>
      <c r="BN33" s="35">
        <f t="shared" si="58"/>
        <v>0.24415492827685</v>
      </c>
      <c r="BO33" s="35">
        <f t="shared" si="58"/>
        <v>0.550399071269376</v>
      </c>
      <c r="BP33" s="35">
        <f t="shared" si="58"/>
        <v>0</v>
      </c>
      <c r="BQ33" s="35">
        <f t="shared" si="58"/>
        <v>31.097941444233</v>
      </c>
      <c r="BR33" s="35">
        <f t="shared" si="58"/>
        <v>47.4797836044126</v>
      </c>
      <c r="BS33" s="35">
        <f t="shared" si="58"/>
        <v>43.0465572504</v>
      </c>
      <c r="BT33" s="35">
        <f t="shared" si="58"/>
        <v>31.060970586832</v>
      </c>
      <c r="BU33" s="35">
        <f t="shared" si="58"/>
        <v>4.06929571818</v>
      </c>
      <c r="BV33" s="35">
        <f t="shared" si="58"/>
        <v>218.8815146495</v>
      </c>
      <c r="BW33" s="35">
        <f t="shared" si="58"/>
        <v>7.83849937623422</v>
      </c>
      <c r="BX33" s="35">
        <f t="shared" si="58"/>
        <v>12.427892400345</v>
      </c>
      <c r="BY33" s="35">
        <f t="shared" si="58"/>
        <v>45.57607341742</v>
      </c>
      <c r="BZ33" s="35">
        <f t="shared" si="58"/>
        <v>0.86857488</v>
      </c>
      <c r="CA33" s="35">
        <f t="shared" si="58"/>
        <v>1.64489856</v>
      </c>
      <c r="CB33" s="35">
        <f t="shared" si="58"/>
        <v>0</v>
      </c>
      <c r="CC33" s="35">
        <f t="shared" si="58"/>
        <v>0</v>
      </c>
      <c r="CD33" s="35">
        <f t="shared" si="58"/>
        <v>0.0665676</v>
      </c>
      <c r="CE33" s="35">
        <f t="shared" si="58"/>
        <v>0.4486128</v>
      </c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</row>
    <row r="34" ht="14.25" spans="7:127">
      <c r="G34" s="1" t="s">
        <v>1585</v>
      </c>
      <c r="H34" s="6" t="s">
        <v>21</v>
      </c>
      <c r="I34" s="6" t="s">
        <v>22</v>
      </c>
      <c r="J34" s="6" t="s">
        <v>23</v>
      </c>
      <c r="K34" s="6" t="s">
        <v>289</v>
      </c>
      <c r="L34" s="6" t="s">
        <v>24</v>
      </c>
      <c r="M34" s="6" t="s">
        <v>25</v>
      </c>
      <c r="N34" s="6" t="s">
        <v>26</v>
      </c>
      <c r="O34" s="6" t="s">
        <v>27</v>
      </c>
      <c r="P34" s="6" t="s">
        <v>28</v>
      </c>
      <c r="Q34" s="6" t="s">
        <v>29</v>
      </c>
      <c r="R34" s="6" t="s">
        <v>30</v>
      </c>
      <c r="S34" s="6" t="s">
        <v>31</v>
      </c>
      <c r="T34" s="6" t="s">
        <v>32</v>
      </c>
      <c r="U34" s="6" t="s">
        <v>33</v>
      </c>
      <c r="V34" s="6" t="s">
        <v>34</v>
      </c>
      <c r="W34" s="6" t="s">
        <v>35</v>
      </c>
      <c r="X34" s="6" t="s">
        <v>36</v>
      </c>
      <c r="Y34" s="6" t="s">
        <v>37</v>
      </c>
      <c r="Z34" s="6" t="s">
        <v>38</v>
      </c>
      <c r="AA34" s="6" t="s">
        <v>39</v>
      </c>
      <c r="AB34" s="6" t="s">
        <v>40</v>
      </c>
      <c r="AC34" s="6" t="s">
        <v>43</v>
      </c>
      <c r="AD34" s="6" t="s">
        <v>44</v>
      </c>
      <c r="AE34" s="6" t="s">
        <v>45</v>
      </c>
      <c r="AF34" s="6" t="s">
        <v>46</v>
      </c>
      <c r="AG34" s="6" t="s">
        <v>47</v>
      </c>
      <c r="AH34" s="6" t="s">
        <v>48</v>
      </c>
      <c r="AI34" s="6" t="s">
        <v>50</v>
      </c>
      <c r="AJ34" s="6" t="s">
        <v>51</v>
      </c>
      <c r="AK34" s="6" t="s">
        <v>52</v>
      </c>
      <c r="AL34" s="6" t="s">
        <v>53</v>
      </c>
      <c r="AM34" s="6" t="s">
        <v>290</v>
      </c>
      <c r="AN34" s="6" t="s">
        <v>291</v>
      </c>
      <c r="AO34" s="6" t="s">
        <v>292</v>
      </c>
      <c r="AP34" s="6" t="s">
        <v>41</v>
      </c>
      <c r="AQ34" s="6" t="s">
        <v>42</v>
      </c>
      <c r="AR34" s="6" t="s">
        <v>49</v>
      </c>
      <c r="AT34" s="173" t="s">
        <v>1270</v>
      </c>
      <c r="AU34" s="35">
        <f t="shared" si="53"/>
        <v>0.658088283398</v>
      </c>
      <c r="AV34" s="35">
        <f t="shared" si="58"/>
        <v>0.281452454478</v>
      </c>
      <c r="AW34" s="35">
        <f t="shared" si="58"/>
        <v>0.1487420000924</v>
      </c>
      <c r="AX34" s="35">
        <f t="shared" si="58"/>
        <v>0.829413</v>
      </c>
      <c r="AY34" s="35">
        <f t="shared" si="58"/>
        <v>0</v>
      </c>
      <c r="AZ34" s="35">
        <f t="shared" si="58"/>
        <v>0.16116938383</v>
      </c>
      <c r="BA34" s="35">
        <f t="shared" si="58"/>
        <v>13.382181066826</v>
      </c>
      <c r="BB34" s="35">
        <f t="shared" si="58"/>
        <v>0.05809482911232</v>
      </c>
      <c r="BC34" s="35">
        <f t="shared" si="58"/>
        <v>0</v>
      </c>
      <c r="BD34" s="35">
        <f t="shared" si="58"/>
        <v>0.5847131349657</v>
      </c>
      <c r="BE34" s="35">
        <f t="shared" si="58"/>
        <v>1.1358782834958</v>
      </c>
      <c r="BF34" s="35">
        <f t="shared" si="58"/>
        <v>10.4776008275939</v>
      </c>
      <c r="BG34" s="35">
        <f t="shared" si="58"/>
        <v>3.4520895502912</v>
      </c>
      <c r="BH34" s="35">
        <f t="shared" si="58"/>
        <v>0.194859955576</v>
      </c>
      <c r="BI34" s="35">
        <f t="shared" si="58"/>
        <v>0.2666943587724</v>
      </c>
      <c r="BJ34" s="35">
        <f t="shared" si="58"/>
        <v>0</v>
      </c>
      <c r="BK34" s="35">
        <f t="shared" si="58"/>
        <v>0</v>
      </c>
      <c r="BL34" s="35">
        <f t="shared" si="58"/>
        <v>6.34255899537</v>
      </c>
      <c r="BM34" s="35">
        <f t="shared" si="58"/>
        <v>0.0092629058873</v>
      </c>
      <c r="BN34" s="35">
        <f t="shared" si="58"/>
        <v>0.01096668146405</v>
      </c>
      <c r="BO34" s="35">
        <f t="shared" si="58"/>
        <v>0.05765414048212</v>
      </c>
      <c r="BP34" s="35">
        <f t="shared" si="58"/>
        <v>0</v>
      </c>
      <c r="BQ34" s="35">
        <f t="shared" si="58"/>
        <v>1.883871458703</v>
      </c>
      <c r="BR34" s="35">
        <f t="shared" si="58"/>
        <v>5.0988624786562</v>
      </c>
      <c r="BS34" s="35">
        <f t="shared" si="58"/>
        <v>2.43284004821</v>
      </c>
      <c r="BT34" s="35">
        <f t="shared" si="58"/>
        <v>1.2900714131448</v>
      </c>
      <c r="BU34" s="35">
        <f t="shared" si="58"/>
        <v>0.171965146314</v>
      </c>
      <c r="BV34" s="35">
        <f t="shared" si="58"/>
        <v>14.3237689803</v>
      </c>
      <c r="BW34" s="35">
        <f t="shared" si="58"/>
        <v>0.5368841127507</v>
      </c>
      <c r="BX34" s="35">
        <f t="shared" si="58"/>
        <v>0.6089678805015</v>
      </c>
      <c r="BY34" s="35">
        <f t="shared" si="58"/>
        <v>2.10060576908</v>
      </c>
      <c r="BZ34" s="35">
        <f t="shared" si="58"/>
        <v>0.035388288</v>
      </c>
      <c r="CA34" s="35">
        <f t="shared" si="58"/>
        <v>0.056768712</v>
      </c>
      <c r="CB34" s="35">
        <f t="shared" si="58"/>
        <v>0</v>
      </c>
      <c r="CC34" s="35">
        <f t="shared" si="58"/>
        <v>0</v>
      </c>
      <c r="CD34" s="35">
        <f t="shared" si="58"/>
        <v>0</v>
      </c>
      <c r="CE34" s="35">
        <f t="shared" si="58"/>
        <v>0.007003932</v>
      </c>
      <c r="CL34" s="122" t="s">
        <v>192</v>
      </c>
      <c r="CM34" s="4">
        <f t="shared" ref="CM34:DW34" si="93">SUM(CM22:CM33)</f>
        <v>17.0640470503102</v>
      </c>
      <c r="CN34" s="4">
        <f t="shared" si="93"/>
        <v>16.078030308105</v>
      </c>
      <c r="CO34" s="4">
        <f t="shared" si="93"/>
        <v>5.12702483860613</v>
      </c>
      <c r="CP34" s="4">
        <f t="shared" si="93"/>
        <v>9.05355125764354</v>
      </c>
      <c r="CQ34" s="4">
        <f t="shared" si="93"/>
        <v>0</v>
      </c>
      <c r="CR34" s="4">
        <f t="shared" si="93"/>
        <v>4.40979134839493</v>
      </c>
      <c r="CS34" s="4">
        <f t="shared" si="93"/>
        <v>162.875693485572</v>
      </c>
      <c r="CT34" s="4">
        <f t="shared" si="93"/>
        <v>3.28365135288139</v>
      </c>
      <c r="CU34" s="4">
        <f t="shared" si="93"/>
        <v>0.07815325</v>
      </c>
      <c r="CV34" s="4">
        <f t="shared" si="93"/>
        <v>7.26351298765514</v>
      </c>
      <c r="CW34" s="4">
        <f t="shared" si="93"/>
        <v>16.8356980815356</v>
      </c>
      <c r="CX34" s="4">
        <f t="shared" si="93"/>
        <v>42.8128695470668</v>
      </c>
      <c r="CY34" s="4">
        <f t="shared" si="93"/>
        <v>38.154008495808</v>
      </c>
      <c r="CZ34" s="4">
        <f t="shared" si="93"/>
        <v>3.63897586209</v>
      </c>
      <c r="DA34" s="4">
        <f t="shared" si="93"/>
        <v>2.18344112841289</v>
      </c>
      <c r="DB34" s="4">
        <f t="shared" si="93"/>
        <v>0.170392842070796</v>
      </c>
      <c r="DC34" s="4">
        <f t="shared" si="93"/>
        <v>0</v>
      </c>
      <c r="DD34" s="4">
        <f t="shared" si="93"/>
        <v>78.4509727216819</v>
      </c>
      <c r="DE34" s="4">
        <f t="shared" si="93"/>
        <v>0.880991833634884</v>
      </c>
      <c r="DF34" s="4">
        <f t="shared" si="93"/>
        <v>0.231031164799278</v>
      </c>
      <c r="DG34" s="4">
        <f t="shared" si="93"/>
        <v>0.378922172604089</v>
      </c>
      <c r="DH34" s="4">
        <f t="shared" si="93"/>
        <v>0</v>
      </c>
      <c r="DI34" s="4">
        <f t="shared" si="93"/>
        <v>28.326734106259</v>
      </c>
      <c r="DJ34" s="4">
        <f t="shared" si="93"/>
        <v>42.826228294111</v>
      </c>
      <c r="DK34" s="4">
        <f t="shared" si="93"/>
        <v>16.6995031281025</v>
      </c>
      <c r="DL34" s="4">
        <f t="shared" si="93"/>
        <v>34.1587924617422</v>
      </c>
      <c r="DM34" s="4">
        <f t="shared" si="93"/>
        <v>4.53483934594926</v>
      </c>
      <c r="DN34" s="4">
        <f t="shared" si="93"/>
        <v>223.40444197834</v>
      </c>
      <c r="DO34" s="4">
        <f t="shared" si="93"/>
        <v>6.25401434016703</v>
      </c>
      <c r="DP34" s="4">
        <f t="shared" si="93"/>
        <v>13.6222149423154</v>
      </c>
      <c r="DQ34" s="4">
        <f t="shared" si="93"/>
        <v>30.6102024389652</v>
      </c>
      <c r="DR34" s="4">
        <f t="shared" si="93"/>
        <v>0.3245896</v>
      </c>
      <c r="DS34" s="4">
        <f t="shared" si="93"/>
        <v>0.108496</v>
      </c>
      <c r="DT34" s="4">
        <f t="shared" si="93"/>
        <v>0</v>
      </c>
      <c r="DU34" s="4">
        <f t="shared" si="93"/>
        <v>0</v>
      </c>
      <c r="DV34" s="4">
        <f t="shared" si="93"/>
        <v>0.095</v>
      </c>
      <c r="DW34" s="4">
        <f t="shared" si="93"/>
        <v>0.710138452</v>
      </c>
    </row>
    <row r="35" spans="7:83">
      <c r="G35" t="s">
        <v>1388</v>
      </c>
      <c r="H35" s="95">
        <v>0.311</v>
      </c>
      <c r="I35" s="95">
        <v>0.15</v>
      </c>
      <c r="J35" s="95">
        <v>0.15</v>
      </c>
      <c r="K35" s="95">
        <v>0.15</v>
      </c>
      <c r="L35" s="95">
        <v>0.2</v>
      </c>
      <c r="M35" s="95">
        <v>0.15</v>
      </c>
      <c r="N35" s="95">
        <v>0.15</v>
      </c>
      <c r="O35" s="95">
        <v>0.15</v>
      </c>
      <c r="P35" s="95">
        <v>0.15</v>
      </c>
      <c r="Q35" s="95">
        <v>0.2</v>
      </c>
      <c r="R35" s="95">
        <v>0.15</v>
      </c>
      <c r="S35" s="95">
        <v>0.1</v>
      </c>
      <c r="T35" s="95">
        <v>0.11</v>
      </c>
      <c r="U35" s="95">
        <v>0.2</v>
      </c>
      <c r="V35" s="95">
        <v>0.2</v>
      </c>
      <c r="W35" s="95">
        <v>0.2</v>
      </c>
      <c r="X35" s="95">
        <v>0.2</v>
      </c>
      <c r="Y35" s="95">
        <v>0.2</v>
      </c>
      <c r="Z35" s="95">
        <v>0.2</v>
      </c>
      <c r="AA35" s="95">
        <v>0.1</v>
      </c>
      <c r="AB35" s="95">
        <v>0.2</v>
      </c>
      <c r="AC35" s="95">
        <v>0.2</v>
      </c>
      <c r="AD35" s="95">
        <v>0.1</v>
      </c>
      <c r="AE35" s="95">
        <v>0.2</v>
      </c>
      <c r="AF35" s="95">
        <v>0.1</v>
      </c>
      <c r="AG35" s="95">
        <v>0.1</v>
      </c>
      <c r="AH35" s="95">
        <v>0.2</v>
      </c>
      <c r="AI35" s="95">
        <v>0.1</v>
      </c>
      <c r="AJ35" s="95">
        <v>0.2</v>
      </c>
      <c r="AK35" s="95">
        <v>0.2</v>
      </c>
      <c r="AL35" s="95">
        <v>0.1</v>
      </c>
      <c r="AM35" s="95">
        <v>0.1</v>
      </c>
      <c r="AN35" s="95">
        <v>0.15</v>
      </c>
      <c r="AO35" s="95">
        <v>0.2</v>
      </c>
      <c r="AP35" s="95">
        <v>0.2</v>
      </c>
      <c r="AQ35" s="95">
        <v>0.2</v>
      </c>
      <c r="AR35" s="95">
        <v>0.2</v>
      </c>
      <c r="AT35" s="55" t="s">
        <v>1440</v>
      </c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</row>
    <row r="36" spans="7:90">
      <c r="G36" t="s">
        <v>1385</v>
      </c>
      <c r="H36" s="95">
        <v>3</v>
      </c>
      <c r="I36" s="95">
        <v>1</v>
      </c>
      <c r="J36" s="95">
        <v>0.75</v>
      </c>
      <c r="K36" s="95">
        <v>3</v>
      </c>
      <c r="L36" s="95">
        <v>3</v>
      </c>
      <c r="M36" s="95">
        <v>0.75</v>
      </c>
      <c r="N36" s="95">
        <v>3</v>
      </c>
      <c r="O36" s="95">
        <v>1</v>
      </c>
      <c r="P36" s="95">
        <v>1</v>
      </c>
      <c r="Q36" s="95">
        <v>3</v>
      </c>
      <c r="R36" s="95">
        <v>1</v>
      </c>
      <c r="S36" s="95">
        <v>0.75</v>
      </c>
      <c r="T36" s="95">
        <v>1</v>
      </c>
      <c r="U36" s="95">
        <v>3</v>
      </c>
      <c r="V36" s="95">
        <v>3</v>
      </c>
      <c r="W36" s="95">
        <v>1</v>
      </c>
      <c r="X36" s="95">
        <v>1</v>
      </c>
      <c r="Y36" s="95">
        <v>1</v>
      </c>
      <c r="Z36" s="95">
        <v>3</v>
      </c>
      <c r="AA36" s="95">
        <v>3</v>
      </c>
      <c r="AB36" s="95">
        <v>2.2</v>
      </c>
      <c r="AC36" s="95">
        <v>1</v>
      </c>
      <c r="AD36" s="95">
        <v>3</v>
      </c>
      <c r="AE36" s="95">
        <v>3</v>
      </c>
      <c r="AF36" s="95">
        <v>1</v>
      </c>
      <c r="AG36" s="95">
        <v>1</v>
      </c>
      <c r="AH36" s="95">
        <v>3</v>
      </c>
      <c r="AI36" s="95">
        <v>1</v>
      </c>
      <c r="AJ36" s="95">
        <v>3</v>
      </c>
      <c r="AK36" s="95">
        <v>0.75</v>
      </c>
      <c r="AL36" s="95">
        <v>3</v>
      </c>
      <c r="AM36" s="95">
        <v>1</v>
      </c>
      <c r="AN36" s="95">
        <v>1</v>
      </c>
      <c r="AO36" s="95">
        <v>3</v>
      </c>
      <c r="AP36" s="95">
        <v>1</v>
      </c>
      <c r="AQ36" s="95">
        <v>3</v>
      </c>
      <c r="AR36" s="95">
        <v>3</v>
      </c>
      <c r="AT36" s="173" t="s">
        <v>244</v>
      </c>
      <c r="AU36" s="35">
        <f>SUMIF($AU$71:$AU$140,$AT36,AV$71:AV$140)</f>
        <v>2.0940828055</v>
      </c>
      <c r="AV36" s="35">
        <f t="shared" ref="AV36:CE36" si="94">SUMIF($AU$71:$AU$140,$AT36,AW$71:AW$140)</f>
        <v>1.48436186562</v>
      </c>
      <c r="AW36" s="35">
        <f t="shared" si="94"/>
        <v>0.226832111375</v>
      </c>
      <c r="AX36" s="35">
        <f t="shared" si="94"/>
        <v>2.4786</v>
      </c>
      <c r="AY36" s="35">
        <f t="shared" si="94"/>
        <v>0</v>
      </c>
      <c r="AZ36" s="35">
        <f t="shared" si="94"/>
        <v>1.034623604</v>
      </c>
      <c r="BA36" s="35">
        <f t="shared" si="94"/>
        <v>39.1471120898</v>
      </c>
      <c r="BB36" s="35">
        <f t="shared" si="94"/>
        <v>0.2411240832</v>
      </c>
      <c r="BC36" s="35">
        <f t="shared" si="94"/>
        <v>0.19948864404</v>
      </c>
      <c r="BD36" s="35">
        <f t="shared" si="94"/>
        <v>1.57310757864</v>
      </c>
      <c r="BE36" s="35">
        <f t="shared" si="94"/>
        <v>2.95441501518</v>
      </c>
      <c r="BF36" s="35">
        <f t="shared" si="94"/>
        <v>27.25219916419</v>
      </c>
      <c r="BG36" s="35">
        <f t="shared" si="94"/>
        <v>10.325702279648</v>
      </c>
      <c r="BH36" s="35">
        <f t="shared" si="94"/>
        <v>0.5068299896</v>
      </c>
      <c r="BI36" s="35">
        <f t="shared" si="94"/>
        <v>0.69367099404</v>
      </c>
      <c r="BJ36" s="35">
        <f t="shared" si="94"/>
        <v>0</v>
      </c>
      <c r="BK36" s="35">
        <f t="shared" si="94"/>
        <v>0</v>
      </c>
      <c r="BL36" s="35">
        <f t="shared" si="94"/>
        <v>17.9711688192</v>
      </c>
      <c r="BM36" s="35">
        <f t="shared" si="94"/>
        <v>0.11021166385</v>
      </c>
      <c r="BN36" s="35">
        <f t="shared" si="94"/>
        <v>0.056563072078</v>
      </c>
      <c r="BO36" s="35">
        <f t="shared" si="94"/>
        <v>0.149958196052</v>
      </c>
      <c r="BP36" s="35">
        <f t="shared" si="94"/>
        <v>0</v>
      </c>
      <c r="BQ36" s="35">
        <f t="shared" si="94"/>
        <v>5.1432019164</v>
      </c>
      <c r="BR36" s="35">
        <f t="shared" si="94"/>
        <v>13.2621215548889</v>
      </c>
      <c r="BS36" s="35">
        <f t="shared" si="94"/>
        <v>6.327807541</v>
      </c>
      <c r="BT36" s="35">
        <f t="shared" si="94"/>
        <v>3.85522171056</v>
      </c>
      <c r="BU36" s="35">
        <f t="shared" si="94"/>
        <v>0.6471294936</v>
      </c>
      <c r="BV36" s="35">
        <f t="shared" si="94"/>
        <v>37.25606763</v>
      </c>
      <c r="BW36" s="35">
        <f t="shared" si="94"/>
        <v>1.39643349747</v>
      </c>
      <c r="BX36" s="35">
        <f t="shared" si="94"/>
        <v>1.9770954984</v>
      </c>
      <c r="BY36" s="35">
        <f t="shared" si="94"/>
        <v>9.038300971</v>
      </c>
      <c r="BZ36" s="35">
        <f t="shared" si="94"/>
        <v>0.1023264</v>
      </c>
      <c r="CA36" s="35">
        <f t="shared" si="94"/>
        <v>0.1665048</v>
      </c>
      <c r="CB36" s="35">
        <f t="shared" si="94"/>
        <v>0</v>
      </c>
      <c r="CC36" s="35">
        <f t="shared" si="94"/>
        <v>0</v>
      </c>
      <c r="CD36" s="35">
        <f t="shared" si="94"/>
        <v>0</v>
      </c>
      <c r="CE36" s="35">
        <f t="shared" si="94"/>
        <v>0.0507756</v>
      </c>
      <c r="CL36" s="28" t="s">
        <v>1586</v>
      </c>
    </row>
    <row r="37" spans="46:127">
      <c r="AT37" s="173" t="s">
        <v>1272</v>
      </c>
      <c r="AU37" s="35">
        <f>SUMIF($AU$71:$AU$140,$AT37,AV$71:AV$140)</f>
        <v>0.46069821721</v>
      </c>
      <c r="AV37" s="35">
        <f t="shared" ref="AV37:CE37" si="95">SUMIF($AU$71:$AU$140,$AT37,AW$71:AW$140)</f>
        <v>0.906348551526</v>
      </c>
      <c r="AW37" s="35">
        <f t="shared" si="95"/>
        <v>0.0402311303515</v>
      </c>
      <c r="AX37" s="35">
        <f t="shared" si="95"/>
        <v>0.580635</v>
      </c>
      <c r="AY37" s="35">
        <f t="shared" si="95"/>
        <v>0</v>
      </c>
      <c r="AZ37" s="35">
        <f t="shared" si="95"/>
        <v>0.496763310791</v>
      </c>
      <c r="BA37" s="35">
        <f t="shared" si="95"/>
        <v>5.22880036536</v>
      </c>
      <c r="BB37" s="35">
        <f t="shared" si="95"/>
        <v>0.1084522543104</v>
      </c>
      <c r="BC37" s="35">
        <f t="shared" si="95"/>
        <v>0.240336318772</v>
      </c>
      <c r="BD37" s="35">
        <f t="shared" si="95"/>
        <v>0.062974085031</v>
      </c>
      <c r="BE37" s="35">
        <f t="shared" si="95"/>
        <v>0</v>
      </c>
      <c r="BF37" s="35">
        <f t="shared" si="95"/>
        <v>0</v>
      </c>
      <c r="BG37" s="35">
        <f t="shared" si="95"/>
        <v>0</v>
      </c>
      <c r="BH37" s="35">
        <f t="shared" si="95"/>
        <v>0</v>
      </c>
      <c r="BI37" s="35">
        <f t="shared" si="95"/>
        <v>0</v>
      </c>
      <c r="BJ37" s="35">
        <f t="shared" si="95"/>
        <v>0</v>
      </c>
      <c r="BK37" s="35">
        <f t="shared" si="95"/>
        <v>0</v>
      </c>
      <c r="BL37" s="35">
        <f t="shared" si="95"/>
        <v>1.77605691846</v>
      </c>
      <c r="BM37" s="35">
        <f t="shared" si="95"/>
        <v>0.103752747736</v>
      </c>
      <c r="BN37" s="35">
        <f t="shared" si="95"/>
        <v>0.0337800492689</v>
      </c>
      <c r="BO37" s="35">
        <f t="shared" si="95"/>
        <v>0</v>
      </c>
      <c r="BP37" s="35">
        <f t="shared" si="95"/>
        <v>0</v>
      </c>
      <c r="BQ37" s="35">
        <f t="shared" si="95"/>
        <v>0.29306983893</v>
      </c>
      <c r="BR37" s="35">
        <f t="shared" si="95"/>
        <v>0</v>
      </c>
      <c r="BS37" s="35">
        <f t="shared" si="95"/>
        <v>0</v>
      </c>
      <c r="BT37" s="35">
        <f t="shared" si="95"/>
        <v>0.602080921464</v>
      </c>
      <c r="BU37" s="35">
        <f t="shared" si="95"/>
        <v>0.24077023806</v>
      </c>
      <c r="BV37" s="35">
        <f t="shared" si="95"/>
        <v>0</v>
      </c>
      <c r="BW37" s="35">
        <f t="shared" si="95"/>
        <v>0</v>
      </c>
      <c r="BX37" s="35">
        <f t="shared" si="95"/>
        <v>0.473679129825</v>
      </c>
      <c r="BY37" s="35">
        <f t="shared" si="95"/>
        <v>4.3065822679</v>
      </c>
      <c r="BZ37" s="35">
        <f t="shared" si="95"/>
        <v>0.01238688</v>
      </c>
      <c r="CA37" s="35">
        <f t="shared" si="95"/>
        <v>0.02270928</v>
      </c>
      <c r="CB37" s="35">
        <f t="shared" si="95"/>
        <v>0</v>
      </c>
      <c r="CC37" s="35">
        <f t="shared" si="95"/>
        <v>0</v>
      </c>
      <c r="CD37" s="35">
        <f t="shared" si="95"/>
        <v>0</v>
      </c>
      <c r="CE37" s="35">
        <f t="shared" si="95"/>
        <v>0.03922512</v>
      </c>
      <c r="CL37" t="s">
        <v>1587</v>
      </c>
      <c r="CM37" s="35">
        <f t="shared" ref="CM37:DS37" si="96">AU58*H31</f>
        <v>4.5887727564</v>
      </c>
      <c r="CN37" s="35">
        <f t="shared" si="96"/>
        <v>1.401810786</v>
      </c>
      <c r="CO37" s="35">
        <f t="shared" si="96"/>
        <v>0.59266319904</v>
      </c>
      <c r="CP37" s="35">
        <f t="shared" si="96"/>
        <v>0.90882</v>
      </c>
      <c r="CQ37" s="35">
        <f t="shared" si="96"/>
        <v>0</v>
      </c>
      <c r="CR37" s="35">
        <f t="shared" si="96"/>
        <v>1.5091233948</v>
      </c>
      <c r="CS37" s="35">
        <f t="shared" si="96"/>
        <v>42.65709072768</v>
      </c>
      <c r="CT37" s="35">
        <f t="shared" si="96"/>
        <v>0.173609339904</v>
      </c>
      <c r="CU37" s="35">
        <f t="shared" si="96"/>
        <v>0</v>
      </c>
      <c r="CV37" s="35">
        <f t="shared" si="96"/>
        <v>0</v>
      </c>
      <c r="CW37" s="35">
        <f t="shared" si="96"/>
        <v>0.565739045460001</v>
      </c>
      <c r="CX37" s="35">
        <f t="shared" si="96"/>
        <v>9.27734439632</v>
      </c>
      <c r="CY37" s="35">
        <f t="shared" si="96"/>
        <v>3.954524277312</v>
      </c>
      <c r="CZ37" s="35">
        <f t="shared" si="96"/>
        <v>0.60172581744</v>
      </c>
      <c r="DA37" s="35">
        <f t="shared" si="96"/>
        <v>1.514269021032</v>
      </c>
      <c r="DB37" s="35">
        <f t="shared" si="96"/>
        <v>0</v>
      </c>
      <c r="DC37" s="35">
        <f t="shared" si="96"/>
        <v>0</v>
      </c>
      <c r="DD37" s="35">
        <f t="shared" si="96"/>
        <v>8.8451846532</v>
      </c>
      <c r="DE37" s="35">
        <f t="shared" si="96"/>
        <v>0.01845404604</v>
      </c>
      <c r="DF37" s="35">
        <f t="shared" si="96"/>
        <v>0.01092419847</v>
      </c>
      <c r="DG37" s="35">
        <f t="shared" si="96"/>
        <v>0.2928970722888</v>
      </c>
      <c r="DH37" s="35">
        <f t="shared" si="96"/>
        <v>0</v>
      </c>
      <c r="DI37" s="35">
        <f t="shared" si="96"/>
        <v>1.8765736722</v>
      </c>
      <c r="DJ37" s="35">
        <f t="shared" si="96"/>
        <v>15.2373311481702</v>
      </c>
      <c r="DK37" s="35">
        <f t="shared" si="96"/>
        <v>13.328786097</v>
      </c>
      <c r="DL37" s="35">
        <f t="shared" si="96"/>
        <v>6.4253695176</v>
      </c>
      <c r="DM37" s="35">
        <f t="shared" si="96"/>
        <v>0.428247459</v>
      </c>
      <c r="DN37" s="35">
        <f t="shared" si="96"/>
        <v>14.26828122</v>
      </c>
      <c r="DO37" s="35">
        <f t="shared" si="96"/>
        <v>1.123089068178</v>
      </c>
      <c r="DP37" s="35">
        <f t="shared" si="96"/>
        <v>5.4594796149</v>
      </c>
      <c r="DQ37" s="35">
        <f t="shared" si="96"/>
        <v>2.092468392</v>
      </c>
      <c r="DR37" s="35">
        <f t="shared" si="96"/>
        <v>0.0705024</v>
      </c>
      <c r="DS37" s="35">
        <f t="shared" si="96"/>
        <v>0.212058</v>
      </c>
      <c r="DT37" s="35">
        <f>CD58*AO31</f>
        <v>0</v>
      </c>
      <c r="DU37" s="35">
        <f>CB58*AP31</f>
        <v>0</v>
      </c>
      <c r="DV37" s="35">
        <f>CC58*AQ31</f>
        <v>0</v>
      </c>
      <c r="DW37" s="35">
        <f>CE58*AR31</f>
        <v>0.0488376</v>
      </c>
    </row>
    <row r="38" ht="14.25" spans="7:127">
      <c r="G38" s="1" t="s">
        <v>1588</v>
      </c>
      <c r="H38" s="6" t="s">
        <v>21</v>
      </c>
      <c r="I38" s="6" t="s">
        <v>22</v>
      </c>
      <c r="J38" s="6" t="s">
        <v>23</v>
      </c>
      <c r="K38" s="6" t="s">
        <v>289</v>
      </c>
      <c r="L38" s="6" t="s">
        <v>24</v>
      </c>
      <c r="M38" s="6" t="s">
        <v>25</v>
      </c>
      <c r="N38" s="6" t="s">
        <v>26</v>
      </c>
      <c r="O38" s="6" t="s">
        <v>27</v>
      </c>
      <c r="P38" s="6" t="s">
        <v>28</v>
      </c>
      <c r="Q38" s="6" t="s">
        <v>29</v>
      </c>
      <c r="R38" s="6" t="s">
        <v>30</v>
      </c>
      <c r="S38" s="6" t="s">
        <v>31</v>
      </c>
      <c r="T38" s="6" t="s">
        <v>32</v>
      </c>
      <c r="U38" s="6" t="s">
        <v>33</v>
      </c>
      <c r="V38" s="6" t="s">
        <v>34</v>
      </c>
      <c r="W38" s="6" t="s">
        <v>35</v>
      </c>
      <c r="X38" s="6" t="s">
        <v>36</v>
      </c>
      <c r="Y38" s="6" t="s">
        <v>37</v>
      </c>
      <c r="Z38" s="6" t="s">
        <v>38</v>
      </c>
      <c r="AA38" s="6" t="s">
        <v>39</v>
      </c>
      <c r="AB38" s="6" t="s">
        <v>40</v>
      </c>
      <c r="AC38" s="6" t="s">
        <v>43</v>
      </c>
      <c r="AD38" s="6" t="s">
        <v>44</v>
      </c>
      <c r="AE38" s="6" t="s">
        <v>45</v>
      </c>
      <c r="AF38" s="6" t="s">
        <v>46</v>
      </c>
      <c r="AG38" s="6" t="s">
        <v>47</v>
      </c>
      <c r="AH38" s="6" t="s">
        <v>48</v>
      </c>
      <c r="AI38" s="6" t="s">
        <v>50</v>
      </c>
      <c r="AJ38" s="6" t="s">
        <v>51</v>
      </c>
      <c r="AK38" s="6" t="s">
        <v>52</v>
      </c>
      <c r="AL38" s="6" t="s">
        <v>53</v>
      </c>
      <c r="AM38" s="6" t="s">
        <v>290</v>
      </c>
      <c r="AN38" s="6" t="s">
        <v>291</v>
      </c>
      <c r="AO38" s="6" t="s">
        <v>292</v>
      </c>
      <c r="AP38" s="6" t="s">
        <v>41</v>
      </c>
      <c r="AQ38" s="6" t="s">
        <v>42</v>
      </c>
      <c r="AR38" s="6" t="s">
        <v>49</v>
      </c>
      <c r="AT38" s="173" t="s">
        <v>1270</v>
      </c>
      <c r="AU38" s="35">
        <f>SUMIF($AU$71:$AU$140,$AT38,AV$71:AV$140)</f>
        <v>0.658088283398</v>
      </c>
      <c r="AV38" s="35">
        <f t="shared" ref="AV38:CE38" si="97">SUMIF($AU$71:$AU$140,$AT38,AW$71:AW$140)</f>
        <v>0.281452454478</v>
      </c>
      <c r="AW38" s="35">
        <f t="shared" si="97"/>
        <v>0.1487420000924</v>
      </c>
      <c r="AX38" s="35">
        <f t="shared" si="97"/>
        <v>0.829413</v>
      </c>
      <c r="AY38" s="35">
        <f t="shared" si="97"/>
        <v>0</v>
      </c>
      <c r="AZ38" s="35">
        <f t="shared" si="97"/>
        <v>0.16116938383</v>
      </c>
      <c r="BA38" s="35">
        <f t="shared" si="97"/>
        <v>13.382181066826</v>
      </c>
      <c r="BB38" s="35">
        <f t="shared" si="97"/>
        <v>0.05809482911232</v>
      </c>
      <c r="BC38" s="35">
        <f t="shared" si="97"/>
        <v>0</v>
      </c>
      <c r="BD38" s="35">
        <f t="shared" si="97"/>
        <v>0.5847131349657</v>
      </c>
      <c r="BE38" s="35">
        <f t="shared" si="97"/>
        <v>1.1358782834958</v>
      </c>
      <c r="BF38" s="35">
        <f t="shared" si="97"/>
        <v>10.4776008275939</v>
      </c>
      <c r="BG38" s="35">
        <f t="shared" si="97"/>
        <v>3.4520895502912</v>
      </c>
      <c r="BH38" s="35">
        <f t="shared" si="97"/>
        <v>0.194859955576</v>
      </c>
      <c r="BI38" s="35">
        <f t="shared" si="97"/>
        <v>0.2666943587724</v>
      </c>
      <c r="BJ38" s="35">
        <f t="shared" si="97"/>
        <v>0</v>
      </c>
      <c r="BK38" s="35">
        <f t="shared" si="97"/>
        <v>0</v>
      </c>
      <c r="BL38" s="35">
        <f t="shared" si="97"/>
        <v>6.34255899537</v>
      </c>
      <c r="BM38" s="35">
        <f t="shared" si="97"/>
        <v>0.0092629058873</v>
      </c>
      <c r="BN38" s="35">
        <f t="shared" si="97"/>
        <v>0.01096668146405</v>
      </c>
      <c r="BO38" s="35">
        <f t="shared" si="97"/>
        <v>0.05765414048212</v>
      </c>
      <c r="BP38" s="35">
        <f t="shared" si="97"/>
        <v>0</v>
      </c>
      <c r="BQ38" s="35">
        <f t="shared" si="97"/>
        <v>1.883871458703</v>
      </c>
      <c r="BR38" s="35">
        <f t="shared" si="97"/>
        <v>5.0988624786562</v>
      </c>
      <c r="BS38" s="35">
        <f t="shared" si="97"/>
        <v>2.43284004821</v>
      </c>
      <c r="BT38" s="35">
        <f t="shared" si="97"/>
        <v>1.2900714131448</v>
      </c>
      <c r="BU38" s="35">
        <f t="shared" si="97"/>
        <v>0.171965146314</v>
      </c>
      <c r="BV38" s="35">
        <f t="shared" si="97"/>
        <v>14.3237689803</v>
      </c>
      <c r="BW38" s="35">
        <f t="shared" si="97"/>
        <v>0.5368841127507</v>
      </c>
      <c r="BX38" s="35">
        <f t="shared" si="97"/>
        <v>0.6089678805015</v>
      </c>
      <c r="BY38" s="35">
        <f t="shared" si="97"/>
        <v>2.10060576908</v>
      </c>
      <c r="BZ38" s="35">
        <f t="shared" si="97"/>
        <v>0.035388288</v>
      </c>
      <c r="CA38" s="35">
        <f t="shared" si="97"/>
        <v>0.056768712</v>
      </c>
      <c r="CB38" s="35">
        <f t="shared" si="97"/>
        <v>0</v>
      </c>
      <c r="CC38" s="35">
        <f t="shared" si="97"/>
        <v>0</v>
      </c>
      <c r="CD38" s="35">
        <f t="shared" si="97"/>
        <v>0</v>
      </c>
      <c r="CE38" s="35">
        <f t="shared" si="97"/>
        <v>0.007003932</v>
      </c>
      <c r="CL38" t="s">
        <v>1589</v>
      </c>
      <c r="CM38" s="35">
        <f t="shared" ref="CM38:DW38" si="98">H27/($G$173*$G$172)</f>
        <v>0.0532391861118722</v>
      </c>
      <c r="CN38" s="35">
        <f t="shared" si="98"/>
        <v>0.00784431678082192</v>
      </c>
      <c r="CO38" s="35">
        <f t="shared" si="98"/>
        <v>0.00331645178082192</v>
      </c>
      <c r="CP38" s="35">
        <f t="shared" si="98"/>
        <v>0.00508561643835616</v>
      </c>
      <c r="CQ38" s="35">
        <f t="shared" si="98"/>
        <v>0</v>
      </c>
      <c r="CR38" s="35">
        <f t="shared" si="98"/>
        <v>0.00844482157534247</v>
      </c>
      <c r="CS38" s="35">
        <f t="shared" si="98"/>
        <v>0.238702495342466</v>
      </c>
      <c r="CT38" s="35">
        <f t="shared" si="98"/>
        <v>0.00097149106849315</v>
      </c>
      <c r="CU38" s="35">
        <f t="shared" si="98"/>
        <v>0</v>
      </c>
      <c r="CV38" s="35">
        <f t="shared" si="98"/>
        <v>0</v>
      </c>
      <c r="CW38" s="35">
        <f t="shared" si="98"/>
        <v>0.00316578837328767</v>
      </c>
      <c r="CX38" s="35">
        <f t="shared" si="98"/>
        <v>0.0346097248198884</v>
      </c>
      <c r="CY38" s="35">
        <f t="shared" si="98"/>
        <v>0.0162278654648402</v>
      </c>
      <c r="CZ38" s="35">
        <f t="shared" si="98"/>
        <v>0.00448955305936073</v>
      </c>
      <c r="DA38" s="35">
        <f t="shared" si="98"/>
        <v>0.0112981542739726</v>
      </c>
      <c r="DB38" s="35">
        <f t="shared" si="98"/>
        <v>0</v>
      </c>
      <c r="DC38" s="35">
        <f t="shared" si="98"/>
        <v>0</v>
      </c>
      <c r="DD38" s="35">
        <f t="shared" si="98"/>
        <v>0.0659950506849315</v>
      </c>
      <c r="DE38" s="35">
        <f t="shared" si="98"/>
        <v>0.00013768799086758</v>
      </c>
      <c r="DF38" s="35">
        <f t="shared" si="98"/>
        <v>4.07534189497717e-5</v>
      </c>
      <c r="DG38" s="35">
        <f t="shared" si="98"/>
        <v>0.00218534240821918</v>
      </c>
      <c r="DH38" s="35">
        <f t="shared" si="98"/>
        <v>0</v>
      </c>
      <c r="DI38" s="35">
        <f t="shared" si="98"/>
        <v>0.00700067773972603</v>
      </c>
      <c r="DJ38" s="35">
        <f t="shared" si="98"/>
        <v>0.113687670846168</v>
      </c>
      <c r="DK38" s="35">
        <f t="shared" si="98"/>
        <v>0.0497238864155251</v>
      </c>
      <c r="DL38" s="35">
        <f t="shared" si="98"/>
        <v>0.0239702506849315</v>
      </c>
      <c r="DM38" s="35">
        <f t="shared" si="98"/>
        <v>0.00319520890410959</v>
      </c>
      <c r="DN38" s="35">
        <f t="shared" si="98"/>
        <v>0.0532287328767123</v>
      </c>
      <c r="DO38" s="35">
        <f t="shared" si="98"/>
        <v>0.00837951076027397</v>
      </c>
      <c r="DP38" s="35">
        <f t="shared" si="98"/>
        <v>0.040733873630137</v>
      </c>
      <c r="DQ38" s="35">
        <f t="shared" si="98"/>
        <v>0.00780608675799087</v>
      </c>
      <c r="DR38" s="35">
        <f t="shared" si="98"/>
        <v>0.000263013698630137</v>
      </c>
      <c r="DS38" s="35">
        <f t="shared" si="98"/>
        <v>0.00118664383561644</v>
      </c>
      <c r="DT38" s="35">
        <f t="shared" si="98"/>
        <v>0</v>
      </c>
      <c r="DU38" s="35">
        <f t="shared" si="98"/>
        <v>0</v>
      </c>
      <c r="DV38" s="35">
        <f t="shared" si="98"/>
        <v>0</v>
      </c>
      <c r="DW38" s="35">
        <f t="shared" si="98"/>
        <v>0.000364383561643836</v>
      </c>
    </row>
    <row r="39" spans="7:83">
      <c r="G39" t="s">
        <v>1388</v>
      </c>
      <c r="H39" s="95">
        <v>0.78</v>
      </c>
      <c r="I39" s="95">
        <v>0.79</v>
      </c>
      <c r="J39" s="95">
        <v>0.5</v>
      </c>
      <c r="K39" s="95">
        <v>0.9</v>
      </c>
      <c r="L39" s="95">
        <v>0.9</v>
      </c>
      <c r="M39" s="95">
        <v>0.75</v>
      </c>
      <c r="N39" s="95">
        <v>0.9</v>
      </c>
      <c r="O39" s="95">
        <v>0.83</v>
      </c>
      <c r="P39" s="95">
        <v>0.75</v>
      </c>
      <c r="Q39" s="95">
        <v>0.853</v>
      </c>
      <c r="R39" s="95">
        <v>0.9</v>
      </c>
      <c r="S39" s="95">
        <v>0.9</v>
      </c>
      <c r="T39" s="95">
        <v>0.875</v>
      </c>
      <c r="U39" s="95">
        <v>0.9</v>
      </c>
      <c r="V39" s="95">
        <v>0.9</v>
      </c>
      <c r="W39" s="95">
        <v>0.9</v>
      </c>
      <c r="X39" s="95">
        <v>0.9</v>
      </c>
      <c r="Y39" s="95">
        <v>0.877</v>
      </c>
      <c r="Z39" s="95">
        <v>0.9</v>
      </c>
      <c r="AA39" s="95">
        <v>0.9</v>
      </c>
      <c r="AB39" s="95">
        <v>0.9</v>
      </c>
      <c r="AC39" s="95">
        <v>0.9</v>
      </c>
      <c r="AD39" s="95">
        <v>0.85</v>
      </c>
      <c r="AE39" s="95">
        <v>0.896</v>
      </c>
      <c r="AF39" s="95">
        <v>0.755</v>
      </c>
      <c r="AG39" s="95">
        <v>0.64</v>
      </c>
      <c r="AH39" s="95">
        <v>0.76</v>
      </c>
      <c r="AI39" s="95">
        <v>0.75</v>
      </c>
      <c r="AJ39" s="95">
        <v>0.9</v>
      </c>
      <c r="AK39" s="95">
        <v>0.68</v>
      </c>
      <c r="AL39" s="95">
        <v>0.82</v>
      </c>
      <c r="AM39" s="95">
        <v>0.82</v>
      </c>
      <c r="AN39" s="183">
        <v>0.7</v>
      </c>
      <c r="AO39" s="95">
        <v>0.7</v>
      </c>
      <c r="AP39" s="95">
        <v>0.7</v>
      </c>
      <c r="AQ39" s="95">
        <v>0.7</v>
      </c>
      <c r="AR39" s="95">
        <v>0.7</v>
      </c>
      <c r="AU39" s="34">
        <f>AU38-AU34</f>
        <v>0</v>
      </c>
      <c r="AV39" s="34">
        <f t="shared" ref="AV39:CE39" si="99">AV38-AV34</f>
        <v>0</v>
      </c>
      <c r="AW39" s="34">
        <f t="shared" si="99"/>
        <v>0</v>
      </c>
      <c r="AX39" s="34">
        <f t="shared" si="99"/>
        <v>0</v>
      </c>
      <c r="AY39" s="34">
        <f t="shared" si="99"/>
        <v>0</v>
      </c>
      <c r="AZ39" s="34">
        <f t="shared" si="99"/>
        <v>0</v>
      </c>
      <c r="BA39" s="34">
        <f t="shared" si="99"/>
        <v>0</v>
      </c>
      <c r="BB39" s="34">
        <f t="shared" si="99"/>
        <v>0</v>
      </c>
      <c r="BC39" s="34">
        <f t="shared" si="99"/>
        <v>0</v>
      </c>
      <c r="BD39" s="34">
        <f t="shared" si="99"/>
        <v>0</v>
      </c>
      <c r="BE39" s="34">
        <f t="shared" si="99"/>
        <v>0</v>
      </c>
      <c r="BF39" s="34">
        <f t="shared" si="99"/>
        <v>0</v>
      </c>
      <c r="BG39" s="34">
        <f t="shared" si="99"/>
        <v>0</v>
      </c>
      <c r="BH39" s="34">
        <f t="shared" si="99"/>
        <v>0</v>
      </c>
      <c r="BI39" s="34">
        <f t="shared" si="99"/>
        <v>0</v>
      </c>
      <c r="BJ39" s="34">
        <f t="shared" si="99"/>
        <v>0</v>
      </c>
      <c r="BK39" s="34">
        <f t="shared" si="99"/>
        <v>0</v>
      </c>
      <c r="BL39" s="34">
        <f t="shared" si="99"/>
        <v>0</v>
      </c>
      <c r="BM39" s="34">
        <f t="shared" si="99"/>
        <v>0</v>
      </c>
      <c r="BN39" s="34">
        <f t="shared" si="99"/>
        <v>0</v>
      </c>
      <c r="BO39" s="34">
        <f t="shared" si="99"/>
        <v>0</v>
      </c>
      <c r="BP39" s="34">
        <f t="shared" si="99"/>
        <v>0</v>
      </c>
      <c r="BQ39" s="34">
        <f t="shared" si="99"/>
        <v>0</v>
      </c>
      <c r="BR39" s="34">
        <f t="shared" si="99"/>
        <v>0</v>
      </c>
      <c r="BS39" s="34">
        <f t="shared" si="99"/>
        <v>0</v>
      </c>
      <c r="BT39" s="34">
        <f t="shared" si="99"/>
        <v>0</v>
      </c>
      <c r="BU39" s="34">
        <f t="shared" si="99"/>
        <v>0</v>
      </c>
      <c r="BV39" s="34">
        <f t="shared" si="99"/>
        <v>0</v>
      </c>
      <c r="BW39" s="34">
        <f t="shared" si="99"/>
        <v>0</v>
      </c>
      <c r="BX39" s="34">
        <f t="shared" si="99"/>
        <v>0</v>
      </c>
      <c r="BY39" s="34">
        <f t="shared" si="99"/>
        <v>0</v>
      </c>
      <c r="BZ39" s="34">
        <f t="shared" si="99"/>
        <v>0</v>
      </c>
      <c r="CA39" s="34">
        <f t="shared" si="99"/>
        <v>0</v>
      </c>
      <c r="CB39" s="34">
        <f t="shared" si="99"/>
        <v>0</v>
      </c>
      <c r="CC39" s="34">
        <f t="shared" si="99"/>
        <v>0</v>
      </c>
      <c r="CD39" s="34">
        <f t="shared" si="99"/>
        <v>0</v>
      </c>
      <c r="CE39" s="34">
        <f t="shared" si="99"/>
        <v>0</v>
      </c>
    </row>
    <row r="40" spans="7:83">
      <c r="G40" s="20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54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</row>
    <row r="41" spans="18:83">
      <c r="R41" s="17"/>
      <c r="AS41" s="54"/>
      <c r="AT41" s="57" t="s">
        <v>1533</v>
      </c>
      <c r="AU41" s="184"/>
      <c r="AV41" s="184"/>
      <c r="AW41" s="187"/>
      <c r="AX41" s="187"/>
      <c r="AY41" s="187"/>
      <c r="AZ41" s="187"/>
      <c r="BA41" s="187"/>
      <c r="BB41" s="173"/>
      <c r="BC41" s="173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</row>
    <row r="42" spans="8:83"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81"/>
      <c r="AC42" s="181"/>
      <c r="AD42" s="166"/>
      <c r="AE42" s="166"/>
      <c r="AF42" s="166"/>
      <c r="AG42" s="166"/>
      <c r="AH42" s="166"/>
      <c r="AI42" s="166"/>
      <c r="AJ42" s="166"/>
      <c r="AK42" s="166"/>
      <c r="AL42" s="166"/>
      <c r="AM42" s="166"/>
      <c r="AN42" s="166"/>
      <c r="AO42" s="166"/>
      <c r="AP42" s="166"/>
      <c r="AQ42" s="166"/>
      <c r="AR42" s="166"/>
      <c r="AT42" t="str">
        <f t="shared" ref="AT42:CE42" si="100">AU76</f>
        <v>IPH</v>
      </c>
      <c r="AU42" s="35">
        <f t="shared" si="100"/>
        <v>0.231187</v>
      </c>
      <c r="AV42" s="35">
        <f t="shared" si="100"/>
        <v>0.211027</v>
      </c>
      <c r="AW42" s="35">
        <f t="shared" si="100"/>
        <v>0.0180565</v>
      </c>
      <c r="AX42" s="35">
        <f t="shared" si="100"/>
        <v>1</v>
      </c>
      <c r="AY42" s="35">
        <f t="shared" si="100"/>
        <v>0.0107717</v>
      </c>
      <c r="AZ42" s="35">
        <f t="shared" si="100"/>
        <v>0.111925</v>
      </c>
      <c r="BA42" s="35">
        <f t="shared" si="100"/>
        <v>1.50363</v>
      </c>
      <c r="BB42" s="35">
        <f t="shared" si="100"/>
        <v>0.0602632</v>
      </c>
      <c r="BC42" s="35">
        <f t="shared" si="100"/>
        <v>0.0156026</v>
      </c>
      <c r="BD42" s="35">
        <f t="shared" si="100"/>
        <v>0.0828777</v>
      </c>
      <c r="BE42" s="35">
        <f t="shared" si="100"/>
        <v>0.560814</v>
      </c>
      <c r="BF42" s="35">
        <f t="shared" si="100"/>
        <v>0.111889</v>
      </c>
      <c r="BG42" s="35">
        <f t="shared" si="100"/>
        <v>0.802536</v>
      </c>
      <c r="BH42" s="35">
        <f t="shared" si="100"/>
        <v>0.031771</v>
      </c>
      <c r="BI42" s="35">
        <f t="shared" si="100"/>
        <v>0.0556522</v>
      </c>
      <c r="BJ42" s="35">
        <f t="shared" si="100"/>
        <v>0.0675</v>
      </c>
      <c r="BK42" s="35">
        <f t="shared" si="100"/>
        <v>0</v>
      </c>
      <c r="BL42" s="35">
        <f t="shared" si="100"/>
        <v>0.824501</v>
      </c>
      <c r="BM42" s="35">
        <f t="shared" si="100"/>
        <v>0.0143589</v>
      </c>
      <c r="BN42" s="35">
        <f t="shared" si="100"/>
        <v>0.00793333</v>
      </c>
      <c r="BO42" s="35">
        <f t="shared" si="100"/>
        <v>0.00935294</v>
      </c>
      <c r="BP42" s="35">
        <f t="shared" si="100"/>
        <v>0</v>
      </c>
      <c r="BQ42" s="35">
        <f t="shared" si="100"/>
        <v>0.365331</v>
      </c>
      <c r="BR42" s="35">
        <f t="shared" si="100"/>
        <v>2.63999998655726</v>
      </c>
      <c r="BS42" s="35">
        <f t="shared" si="100"/>
        <v>0.173353</v>
      </c>
      <c r="BT42" s="35">
        <f t="shared" si="100"/>
        <v>0.0984742</v>
      </c>
      <c r="BU42" s="35">
        <f t="shared" si="100"/>
        <v>0.103667</v>
      </c>
      <c r="BV42" s="35">
        <f t="shared" si="100"/>
        <v>0.187685</v>
      </c>
      <c r="BW42" s="35">
        <f t="shared" si="100"/>
        <v>0.0296141</v>
      </c>
      <c r="BX42" s="35">
        <f t="shared" si="100"/>
        <v>0.0318915</v>
      </c>
      <c r="BY42" s="35">
        <f t="shared" si="100"/>
        <v>1.20365</v>
      </c>
      <c r="BZ42" s="35">
        <f t="shared" si="100"/>
        <v>0</v>
      </c>
      <c r="CA42" s="35">
        <f t="shared" si="100"/>
        <v>0</v>
      </c>
      <c r="CB42" s="35">
        <f t="shared" si="100"/>
        <v>0</v>
      </c>
      <c r="CC42" s="35">
        <f t="shared" si="100"/>
        <v>0</v>
      </c>
      <c r="CD42" s="35">
        <f t="shared" si="100"/>
        <v>0.012</v>
      </c>
      <c r="CE42" s="35">
        <f t="shared" si="100"/>
        <v>0</v>
      </c>
    </row>
    <row r="43" spans="8:83"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  <c r="AA43" s="166"/>
      <c r="AB43" s="181"/>
      <c r="AC43" s="182"/>
      <c r="AD43" s="166"/>
      <c r="AE43" s="166"/>
      <c r="AF43" s="166"/>
      <c r="AG43" s="166"/>
      <c r="AH43" s="166"/>
      <c r="AI43" s="166"/>
      <c r="AJ43" s="166"/>
      <c r="AK43" s="166"/>
      <c r="AL43" s="166"/>
      <c r="AM43" s="166"/>
      <c r="AN43" s="166"/>
      <c r="AO43" s="166"/>
      <c r="AP43" s="166"/>
      <c r="AQ43" s="166"/>
      <c r="AR43" s="166"/>
      <c r="AT43" t="str">
        <f t="shared" ref="AT43:CE43" si="101">AU90</f>
        <v>IPL</v>
      </c>
      <c r="AU43" s="35">
        <f t="shared" si="101"/>
        <v>5.00893</v>
      </c>
      <c r="AV43" s="35">
        <f t="shared" si="101"/>
        <v>1.974</v>
      </c>
      <c r="AW43" s="35">
        <f t="shared" si="101"/>
        <v>0.24803</v>
      </c>
      <c r="AX43" s="35">
        <f t="shared" si="101"/>
        <v>0.75</v>
      </c>
      <c r="AY43" s="35">
        <f t="shared" si="101"/>
        <v>0</v>
      </c>
      <c r="AZ43" s="35">
        <f t="shared" si="101"/>
        <v>0.769</v>
      </c>
      <c r="BA43" s="35">
        <f t="shared" si="101"/>
        <v>23.072</v>
      </c>
      <c r="BB43" s="35">
        <f t="shared" si="101"/>
        <v>0.43493</v>
      </c>
      <c r="BC43" s="35">
        <f t="shared" si="101"/>
        <v>0.07567</v>
      </c>
      <c r="BD43" s="35">
        <f t="shared" si="101"/>
        <v>0.60777</v>
      </c>
      <c r="BE43" s="35">
        <f t="shared" si="101"/>
        <v>6.1932</v>
      </c>
      <c r="BF43" s="35">
        <f t="shared" si="101"/>
        <v>11.758</v>
      </c>
      <c r="BG43" s="35">
        <f t="shared" si="101"/>
        <v>8.8298</v>
      </c>
      <c r="BH43" s="35">
        <f t="shared" si="101"/>
        <v>0.3488</v>
      </c>
      <c r="BI43" s="35">
        <f t="shared" si="101"/>
        <v>0.64</v>
      </c>
      <c r="BJ43" s="35">
        <f t="shared" si="101"/>
        <v>0.045</v>
      </c>
      <c r="BK43" s="35">
        <f t="shared" si="101"/>
        <v>0</v>
      </c>
      <c r="BL43" s="35">
        <f t="shared" si="101"/>
        <v>9.08676</v>
      </c>
      <c r="BM43" s="35">
        <f t="shared" si="101"/>
        <v>0.12923</v>
      </c>
      <c r="BN43" s="35">
        <f t="shared" si="101"/>
        <v>0.0238</v>
      </c>
      <c r="BO43" s="35">
        <f t="shared" si="101"/>
        <v>0.053</v>
      </c>
      <c r="BP43" s="35">
        <f t="shared" si="101"/>
        <v>0</v>
      </c>
      <c r="BQ43" s="35">
        <f t="shared" si="101"/>
        <v>2.859</v>
      </c>
      <c r="BR43" s="35">
        <f t="shared" si="101"/>
        <v>1.968</v>
      </c>
      <c r="BS43" s="35">
        <f t="shared" si="101"/>
        <v>3.6998</v>
      </c>
      <c r="BT43" s="35">
        <f t="shared" si="101"/>
        <v>1.45647</v>
      </c>
      <c r="BU43" s="35">
        <f t="shared" si="101"/>
        <v>0.311</v>
      </c>
      <c r="BV43" s="35">
        <f t="shared" si="101"/>
        <v>11.397</v>
      </c>
      <c r="BW43" s="35">
        <f t="shared" si="101"/>
        <v>0.75</v>
      </c>
      <c r="BX43" s="35">
        <f t="shared" si="101"/>
        <v>0.78036</v>
      </c>
      <c r="BY43" s="35">
        <f t="shared" si="101"/>
        <v>4.3</v>
      </c>
      <c r="BZ43" s="35">
        <f t="shared" si="101"/>
        <v>0.072</v>
      </c>
      <c r="CA43" s="35">
        <f t="shared" si="101"/>
        <v>0.12</v>
      </c>
      <c r="CB43" s="35">
        <f t="shared" si="101"/>
        <v>0</v>
      </c>
      <c r="CC43" s="35">
        <f t="shared" si="101"/>
        <v>0</v>
      </c>
      <c r="CD43" s="35">
        <f t="shared" si="101"/>
        <v>0</v>
      </c>
      <c r="CE43" s="35">
        <f t="shared" si="101"/>
        <v>0.057</v>
      </c>
    </row>
    <row r="44" spans="8:44"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</row>
    <row r="46" spans="6:83">
      <c r="F46" s="30"/>
      <c r="G46" s="30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T46" s="57" t="s">
        <v>1590</v>
      </c>
      <c r="AU46" s="57"/>
      <c r="AV46" s="57"/>
      <c r="AW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</row>
    <row r="47" ht="14.25" spans="6:83">
      <c r="F47" s="167" t="s">
        <v>1591</v>
      </c>
      <c r="G47" s="167"/>
      <c r="H47" s="6" t="str">
        <f t="shared" ref="H47:AR47" si="102">H$62</f>
        <v>AT</v>
      </c>
      <c r="I47" s="6" t="str">
        <f t="shared" si="102"/>
        <v>BE</v>
      </c>
      <c r="J47" s="6" t="str">
        <f t="shared" si="102"/>
        <v>BG</v>
      </c>
      <c r="K47" s="6" t="str">
        <f t="shared" si="102"/>
        <v>CH</v>
      </c>
      <c r="L47" s="6" t="str">
        <f t="shared" si="102"/>
        <v>CY</v>
      </c>
      <c r="M47" s="6" t="str">
        <f t="shared" si="102"/>
        <v>CZ</v>
      </c>
      <c r="N47" s="6" t="str">
        <f t="shared" si="102"/>
        <v>DE</v>
      </c>
      <c r="O47" s="6" t="str">
        <f t="shared" si="102"/>
        <v>DK</v>
      </c>
      <c r="P47" s="6" t="str">
        <f t="shared" si="102"/>
        <v>EE</v>
      </c>
      <c r="Q47" s="6" t="str">
        <f t="shared" si="102"/>
        <v>EL</v>
      </c>
      <c r="R47" s="6" t="str">
        <f t="shared" si="102"/>
        <v>ES</v>
      </c>
      <c r="S47" s="6" t="str">
        <f t="shared" si="102"/>
        <v>FI</v>
      </c>
      <c r="T47" s="6" t="str">
        <f t="shared" si="102"/>
        <v>FR</v>
      </c>
      <c r="U47" s="6" t="str">
        <f t="shared" si="102"/>
        <v>HR</v>
      </c>
      <c r="V47" s="6" t="str">
        <f t="shared" si="102"/>
        <v>HU</v>
      </c>
      <c r="W47" s="6" t="str">
        <f t="shared" si="102"/>
        <v>IE</v>
      </c>
      <c r="X47" s="6" t="str">
        <f t="shared" si="102"/>
        <v>IS</v>
      </c>
      <c r="Y47" s="6" t="str">
        <f t="shared" si="102"/>
        <v>IT</v>
      </c>
      <c r="Z47" s="6" t="str">
        <f t="shared" si="102"/>
        <v>LT</v>
      </c>
      <c r="AA47" s="6" t="str">
        <f t="shared" si="102"/>
        <v>LU</v>
      </c>
      <c r="AB47" s="6" t="str">
        <f t="shared" si="102"/>
        <v>LV</v>
      </c>
      <c r="AC47" s="6" t="str">
        <f t="shared" si="102"/>
        <v>MT</v>
      </c>
      <c r="AD47" s="6" t="str">
        <f t="shared" si="102"/>
        <v>NL</v>
      </c>
      <c r="AE47" s="6" t="str">
        <f t="shared" si="102"/>
        <v>NO</v>
      </c>
      <c r="AF47" s="6" t="str">
        <f t="shared" si="102"/>
        <v>PL</v>
      </c>
      <c r="AG47" s="6" t="str">
        <f t="shared" si="102"/>
        <v>PT</v>
      </c>
      <c r="AH47" s="6" t="str">
        <f t="shared" si="102"/>
        <v>RO</v>
      </c>
      <c r="AI47" s="6" t="str">
        <f t="shared" si="102"/>
        <v>SE</v>
      </c>
      <c r="AJ47" s="6" t="str">
        <f t="shared" si="102"/>
        <v>SI</v>
      </c>
      <c r="AK47" s="6" t="str">
        <f t="shared" si="102"/>
        <v>SK</v>
      </c>
      <c r="AL47" s="6" t="str">
        <f t="shared" si="102"/>
        <v>UK</v>
      </c>
      <c r="AM47" s="6" t="str">
        <f t="shared" si="102"/>
        <v>AL</v>
      </c>
      <c r="AN47" s="6" t="str">
        <f t="shared" si="102"/>
        <v>BA</v>
      </c>
      <c r="AO47" s="6" t="str">
        <f t="shared" si="102"/>
        <v>KS</v>
      </c>
      <c r="AP47" s="6" t="str">
        <f t="shared" si="102"/>
        <v>ME</v>
      </c>
      <c r="AQ47" s="6" t="str">
        <f t="shared" si="102"/>
        <v>MK</v>
      </c>
      <c r="AR47" s="6" t="str">
        <f t="shared" si="102"/>
        <v>RS</v>
      </c>
      <c r="AT47" s="43" t="s">
        <v>1494</v>
      </c>
      <c r="AU47" s="6" t="str">
        <f t="shared" ref="AU47:CE47" si="103">H62</f>
        <v>AT</v>
      </c>
      <c r="AV47" s="6" t="str">
        <f t="shared" si="103"/>
        <v>BE</v>
      </c>
      <c r="AW47" s="6" t="str">
        <f t="shared" si="103"/>
        <v>BG</v>
      </c>
      <c r="AX47" s="6" t="str">
        <f t="shared" si="103"/>
        <v>CH</v>
      </c>
      <c r="AY47" s="6" t="str">
        <f t="shared" si="103"/>
        <v>CY</v>
      </c>
      <c r="AZ47" s="6" t="str">
        <f t="shared" si="103"/>
        <v>CZ</v>
      </c>
      <c r="BA47" s="6" t="str">
        <f t="shared" si="103"/>
        <v>DE</v>
      </c>
      <c r="BB47" s="6" t="str">
        <f t="shared" si="103"/>
        <v>DK</v>
      </c>
      <c r="BC47" s="6" t="str">
        <f t="shared" si="103"/>
        <v>EE</v>
      </c>
      <c r="BD47" s="6" t="str">
        <f t="shared" si="103"/>
        <v>EL</v>
      </c>
      <c r="BE47" s="6" t="str">
        <f t="shared" si="103"/>
        <v>ES</v>
      </c>
      <c r="BF47" s="6" t="str">
        <f t="shared" si="103"/>
        <v>FI</v>
      </c>
      <c r="BG47" s="6" t="str">
        <f t="shared" si="103"/>
        <v>FR</v>
      </c>
      <c r="BH47" s="6" t="str">
        <f t="shared" si="103"/>
        <v>HR</v>
      </c>
      <c r="BI47" s="6" t="str">
        <f t="shared" si="103"/>
        <v>HU</v>
      </c>
      <c r="BJ47" s="6" t="str">
        <f t="shared" si="103"/>
        <v>IE</v>
      </c>
      <c r="BK47" s="6" t="str">
        <f t="shared" si="103"/>
        <v>IS</v>
      </c>
      <c r="BL47" s="6" t="str">
        <f t="shared" si="103"/>
        <v>IT</v>
      </c>
      <c r="BM47" s="6" t="str">
        <f t="shared" si="103"/>
        <v>LT</v>
      </c>
      <c r="BN47" s="6" t="str">
        <f t="shared" si="103"/>
        <v>LU</v>
      </c>
      <c r="BO47" s="6" t="str">
        <f t="shared" si="103"/>
        <v>LV</v>
      </c>
      <c r="BP47" s="6" t="str">
        <f t="shared" si="103"/>
        <v>MT</v>
      </c>
      <c r="BQ47" s="6" t="str">
        <f t="shared" si="103"/>
        <v>NL</v>
      </c>
      <c r="BR47" s="6" t="str">
        <f t="shared" si="103"/>
        <v>NO</v>
      </c>
      <c r="BS47" s="6" t="str">
        <f t="shared" si="103"/>
        <v>PL</v>
      </c>
      <c r="BT47" s="6" t="str">
        <f t="shared" si="103"/>
        <v>PT</v>
      </c>
      <c r="BU47" s="6" t="str">
        <f t="shared" si="103"/>
        <v>RO</v>
      </c>
      <c r="BV47" s="6" t="str">
        <f t="shared" si="103"/>
        <v>SE</v>
      </c>
      <c r="BW47" s="6" t="str">
        <f t="shared" si="103"/>
        <v>SI</v>
      </c>
      <c r="BX47" s="6" t="str">
        <f t="shared" si="103"/>
        <v>SK</v>
      </c>
      <c r="BY47" s="6" t="str">
        <f t="shared" si="103"/>
        <v>UK</v>
      </c>
      <c r="BZ47" s="6" t="str">
        <f t="shared" si="103"/>
        <v>AL</v>
      </c>
      <c r="CA47" s="6" t="str">
        <f t="shared" si="103"/>
        <v>BA</v>
      </c>
      <c r="CB47" s="6" t="str">
        <f t="shared" si="103"/>
        <v>KS</v>
      </c>
      <c r="CC47" s="6" t="str">
        <f t="shared" si="103"/>
        <v>ME</v>
      </c>
      <c r="CD47" s="6" t="str">
        <f t="shared" si="103"/>
        <v>MK</v>
      </c>
      <c r="CE47" s="6" t="str">
        <f t="shared" si="103"/>
        <v>RS</v>
      </c>
    </row>
    <row r="48" spans="6:83">
      <c r="F48" s="131"/>
      <c r="G48" s="956" t="s">
        <v>919</v>
      </c>
      <c r="H48" s="169">
        <v>0.05</v>
      </c>
      <c r="I48" s="169">
        <v>0.23</v>
      </c>
      <c r="J48" s="169">
        <v>0.17</v>
      </c>
      <c r="K48" s="169">
        <v>0.1</v>
      </c>
      <c r="L48" s="169">
        <v>0</v>
      </c>
      <c r="M48" s="169">
        <v>0.46</v>
      </c>
      <c r="N48" s="169">
        <v>0.12</v>
      </c>
      <c r="O48" s="169">
        <v>0.12</v>
      </c>
      <c r="P48" s="169">
        <v>1</v>
      </c>
      <c r="Q48" s="169">
        <v>0.05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0.1</v>
      </c>
      <c r="Z48" s="169">
        <v>0.4</v>
      </c>
      <c r="AA48" s="169">
        <v>0.55</v>
      </c>
      <c r="AB48" s="169">
        <v>0</v>
      </c>
      <c r="AC48" s="169">
        <v>0</v>
      </c>
      <c r="AD48" s="169">
        <v>0.05</v>
      </c>
      <c r="AE48" s="169">
        <v>0</v>
      </c>
      <c r="AF48" s="169">
        <v>0</v>
      </c>
      <c r="AG48" s="169">
        <v>0.2</v>
      </c>
      <c r="AH48" s="169">
        <v>0.3</v>
      </c>
      <c r="AI48" s="169">
        <v>0</v>
      </c>
      <c r="AJ48" s="169">
        <v>0</v>
      </c>
      <c r="AK48" s="169">
        <v>0.25</v>
      </c>
      <c r="AL48" s="169">
        <v>0.41</v>
      </c>
      <c r="AM48" s="169">
        <v>0.1</v>
      </c>
      <c r="AN48" s="169">
        <v>0.1</v>
      </c>
      <c r="AO48" s="169">
        <v>0</v>
      </c>
      <c r="AP48" s="169">
        <v>0</v>
      </c>
      <c r="AQ48" s="169">
        <v>0</v>
      </c>
      <c r="AR48" s="169">
        <v>0.4</v>
      </c>
      <c r="AT48" s="4" t="s">
        <v>1274</v>
      </c>
      <c r="AU48" s="35">
        <f>SUMIF($AT$71:$AT$140,$AT48,AV$71:AV$140)</f>
        <v>1.0379366949</v>
      </c>
      <c r="AV48" s="35">
        <f t="shared" ref="AV48:CE55" si="104">SUMIF($AT$71:$AT$140,$AT48,AW$71:AW$140)</f>
        <v>0.75230512182</v>
      </c>
      <c r="AW48" s="35">
        <f t="shared" si="104"/>
        <v>0.22430655797</v>
      </c>
      <c r="AX48" s="35">
        <f t="shared" si="104"/>
        <v>1.224</v>
      </c>
      <c r="AY48" s="35">
        <f t="shared" si="104"/>
        <v>0</v>
      </c>
      <c r="AZ48" s="35">
        <f t="shared" si="104"/>
        <v>0.527505138</v>
      </c>
      <c r="BA48" s="35">
        <f t="shared" si="104"/>
        <v>19.3066047746</v>
      </c>
      <c r="BB48" s="35">
        <f t="shared" si="104"/>
        <v>0.121097872896</v>
      </c>
      <c r="BC48" s="35">
        <f t="shared" si="104"/>
        <v>0.10449405164</v>
      </c>
      <c r="BD48" s="35">
        <f t="shared" si="104"/>
        <v>0.7716192237</v>
      </c>
      <c r="BE48" s="35">
        <f t="shared" si="104"/>
        <v>1.44577756062</v>
      </c>
      <c r="BF48" s="35">
        <f t="shared" si="104"/>
        <v>13.33618256971</v>
      </c>
      <c r="BG48" s="35">
        <f t="shared" si="104"/>
        <v>4.39391586368</v>
      </c>
      <c r="BH48" s="35">
        <f t="shared" si="104"/>
        <v>0.2480231864</v>
      </c>
      <c r="BI48" s="35">
        <f t="shared" si="104"/>
        <v>0.33945601836</v>
      </c>
      <c r="BJ48" s="35">
        <f t="shared" si="104"/>
        <v>0</v>
      </c>
      <c r="BK48" s="35">
        <f t="shared" si="104"/>
        <v>0</v>
      </c>
      <c r="BL48" s="35">
        <f t="shared" si="104"/>
        <v>8.8451846532</v>
      </c>
      <c r="BM48" s="35">
        <f t="shared" si="104"/>
        <v>0.05689997529</v>
      </c>
      <c r="BN48" s="35">
        <f t="shared" si="104"/>
        <v>0.028645675988</v>
      </c>
      <c r="BO48" s="35">
        <f t="shared" si="104"/>
        <v>0.073383798068</v>
      </c>
      <c r="BP48" s="35">
        <f t="shared" si="104"/>
        <v>0</v>
      </c>
      <c r="BQ48" s="35">
        <f t="shared" si="104"/>
        <v>2.5252658058</v>
      </c>
      <c r="BR48" s="35">
        <f t="shared" si="104"/>
        <v>6.48997437792433</v>
      </c>
      <c r="BS48" s="35">
        <f t="shared" si="104"/>
        <v>3.096586669</v>
      </c>
      <c r="BT48" s="35">
        <f t="shared" si="104"/>
        <v>1.9038131904</v>
      </c>
      <c r="BU48" s="35">
        <f t="shared" si="104"/>
        <v>0.3235647468</v>
      </c>
      <c r="BV48" s="35">
        <f t="shared" si="104"/>
        <v>18.23169267</v>
      </c>
      <c r="BW48" s="35">
        <f t="shared" si="104"/>
        <v>0.68336107323</v>
      </c>
      <c r="BX48" s="35">
        <f t="shared" si="104"/>
        <v>0.9810587511</v>
      </c>
      <c r="BY48" s="35">
        <f t="shared" si="104"/>
        <v>4.546136685</v>
      </c>
      <c r="BZ48" s="35">
        <f t="shared" si="104"/>
        <v>0.0504288</v>
      </c>
      <c r="CA48" s="35">
        <f t="shared" si="104"/>
        <v>0.0821304</v>
      </c>
      <c r="CB48" s="35">
        <f t="shared" si="104"/>
        <v>0</v>
      </c>
      <c r="CC48" s="35">
        <f t="shared" si="104"/>
        <v>0</v>
      </c>
      <c r="CD48" s="35">
        <f t="shared" si="104"/>
        <v>0</v>
      </c>
      <c r="CE48" s="35">
        <f t="shared" si="104"/>
        <v>0.0259692</v>
      </c>
    </row>
    <row r="49" spans="6:83">
      <c r="F49" s="135"/>
      <c r="G49" s="956" t="s">
        <v>916</v>
      </c>
      <c r="H49" s="169">
        <v>0.1</v>
      </c>
      <c r="I49" s="169">
        <v>0.1</v>
      </c>
      <c r="J49" s="169">
        <v>0.44</v>
      </c>
      <c r="K49" s="169">
        <v>0.3</v>
      </c>
      <c r="L49" s="169">
        <v>0</v>
      </c>
      <c r="M49" s="169">
        <v>0.14</v>
      </c>
      <c r="N49" s="169">
        <v>0.43</v>
      </c>
      <c r="O49" s="169">
        <v>0.09</v>
      </c>
      <c r="P49" s="169">
        <v>0</v>
      </c>
      <c r="Q49" s="169">
        <v>0.65</v>
      </c>
      <c r="R49" s="169">
        <v>0.15</v>
      </c>
      <c r="S49" s="169">
        <v>0.55</v>
      </c>
      <c r="T49" s="169">
        <v>0.28</v>
      </c>
      <c r="U49" s="169">
        <v>0.4</v>
      </c>
      <c r="V49" s="169">
        <v>0.3</v>
      </c>
      <c r="W49" s="169">
        <v>0</v>
      </c>
      <c r="X49" s="169">
        <v>0</v>
      </c>
      <c r="Y49" s="169">
        <v>0.5</v>
      </c>
      <c r="Z49" s="169">
        <v>0.05</v>
      </c>
      <c r="AA49" s="169">
        <v>0.25</v>
      </c>
      <c r="AB49" s="169">
        <v>0.7</v>
      </c>
      <c r="AC49" s="169">
        <v>0</v>
      </c>
      <c r="AD49" s="169">
        <v>0.45</v>
      </c>
      <c r="AE49" s="169">
        <v>0.7</v>
      </c>
      <c r="AF49" s="169">
        <v>0.5</v>
      </c>
      <c r="AG49" s="169">
        <v>0.6</v>
      </c>
      <c r="AH49" s="169">
        <v>0.3</v>
      </c>
      <c r="AI49" s="169">
        <v>0.6</v>
      </c>
      <c r="AJ49" s="169">
        <v>0.55</v>
      </c>
      <c r="AK49" s="169">
        <v>0.45</v>
      </c>
      <c r="AL49" s="169">
        <v>0.28</v>
      </c>
      <c r="AM49" s="169">
        <v>0.4</v>
      </c>
      <c r="AN49" s="169">
        <v>0.35</v>
      </c>
      <c r="AO49" s="169">
        <v>0</v>
      </c>
      <c r="AP49" s="169">
        <v>0</v>
      </c>
      <c r="AQ49" s="169">
        <v>0</v>
      </c>
      <c r="AR49" s="169">
        <v>0.1</v>
      </c>
      <c r="AT49" s="4" t="s">
        <v>1276</v>
      </c>
      <c r="AU49" s="35">
        <f t="shared" ref="AU49:BJ55" si="105">SUMIF($AT$71:$AT$140,$AT49,AV$71:AV$140)</f>
        <v>4.01074446935</v>
      </c>
      <c r="AV49" s="35">
        <f t="shared" si="105"/>
        <v>1.37776578957</v>
      </c>
      <c r="AW49" s="35">
        <f t="shared" si="105"/>
        <v>0.106227196455</v>
      </c>
      <c r="AX49" s="35">
        <f t="shared" si="105"/>
        <v>1.1232</v>
      </c>
      <c r="AY49" s="35">
        <f t="shared" si="105"/>
        <v>0.0126352041</v>
      </c>
      <c r="AZ49" s="35">
        <f t="shared" si="105"/>
        <v>0.36226841</v>
      </c>
      <c r="BA49" s="35">
        <f t="shared" si="105"/>
        <v>10.9892078955</v>
      </c>
      <c r="BB49" s="35">
        <f t="shared" si="105"/>
        <v>0.36778689488</v>
      </c>
      <c r="BC49" s="35">
        <f t="shared" si="105"/>
        <v>0.0068103</v>
      </c>
      <c r="BD49" s="35">
        <f t="shared" si="105"/>
        <v>0.22644680463</v>
      </c>
      <c r="BE49" s="35">
        <f t="shared" si="105"/>
        <v>4.65375775509</v>
      </c>
      <c r="BF49" s="35">
        <f t="shared" si="105"/>
        <v>6.513931051245</v>
      </c>
      <c r="BG49" s="35">
        <f t="shared" si="105"/>
        <v>6.44400239616</v>
      </c>
      <c r="BH49" s="35">
        <f t="shared" si="105"/>
        <v>0.2174093898</v>
      </c>
      <c r="BI49" s="35">
        <f t="shared" si="105"/>
        <v>0.45363202142</v>
      </c>
      <c r="BJ49" s="35">
        <f t="shared" si="105"/>
        <v>0.1184175</v>
      </c>
      <c r="BK49" s="35">
        <f t="shared" si="104"/>
        <v>0</v>
      </c>
      <c r="BL49" s="35">
        <f t="shared" si="104"/>
        <v>4.0470027972</v>
      </c>
      <c r="BM49" s="35">
        <f t="shared" si="104"/>
        <v>0.076476167335</v>
      </c>
      <c r="BN49" s="35">
        <f t="shared" si="104"/>
        <v>0.007725479218</v>
      </c>
      <c r="BO49" s="35">
        <f t="shared" si="104"/>
        <v>0.020495099586</v>
      </c>
      <c r="BP49" s="35">
        <f t="shared" si="104"/>
        <v>0</v>
      </c>
      <c r="BQ49" s="35">
        <f t="shared" si="104"/>
        <v>1.5894456315</v>
      </c>
      <c r="BR49" s="35">
        <f t="shared" si="104"/>
        <v>1.5678287952695</v>
      </c>
      <c r="BS49" s="35">
        <f t="shared" si="104"/>
        <v>1.8812753345</v>
      </c>
      <c r="BT49" s="35">
        <f t="shared" si="104"/>
        <v>0.40475544612</v>
      </c>
      <c r="BU49" s="35">
        <f t="shared" si="104"/>
        <v>0.1739113564</v>
      </c>
      <c r="BV49" s="35">
        <f t="shared" si="104"/>
        <v>7.10296089</v>
      </c>
      <c r="BW49" s="35">
        <f t="shared" si="104"/>
        <v>0.347056802685</v>
      </c>
      <c r="BX49" s="35">
        <f t="shared" si="104"/>
        <v>0.32860283445</v>
      </c>
      <c r="BY49" s="35">
        <f t="shared" si="104"/>
        <v>1.8670892495</v>
      </c>
      <c r="BZ49" s="35">
        <f t="shared" si="104"/>
        <v>0.034632</v>
      </c>
      <c r="CA49" s="35">
        <f t="shared" si="104"/>
        <v>0.0675732</v>
      </c>
      <c r="CB49" s="35">
        <f t="shared" si="104"/>
        <v>0</v>
      </c>
      <c r="CC49" s="35">
        <f t="shared" si="104"/>
        <v>0</v>
      </c>
      <c r="CD49" s="35">
        <f t="shared" si="104"/>
        <v>0.014076</v>
      </c>
      <c r="CE49" s="35">
        <f t="shared" si="104"/>
        <v>0.027417</v>
      </c>
    </row>
    <row r="50" spans="6:83">
      <c r="F50" s="135"/>
      <c r="G50" s="956" t="s">
        <v>921</v>
      </c>
      <c r="H50" s="169">
        <v>0.85</v>
      </c>
      <c r="I50" s="169">
        <v>0.67</v>
      </c>
      <c r="J50" s="169">
        <v>0.39</v>
      </c>
      <c r="K50" s="169">
        <v>0.6</v>
      </c>
      <c r="L50" s="169">
        <v>1</v>
      </c>
      <c r="M50" s="169">
        <v>0.4</v>
      </c>
      <c r="N50" s="169">
        <v>0.45</v>
      </c>
      <c r="O50" s="169">
        <v>0.8</v>
      </c>
      <c r="P50" s="169">
        <v>0</v>
      </c>
      <c r="Q50" s="169">
        <v>0.3</v>
      </c>
      <c r="R50" s="169">
        <v>0.85</v>
      </c>
      <c r="S50" s="169">
        <v>0.45</v>
      </c>
      <c r="T50" s="169">
        <v>0.72</v>
      </c>
      <c r="U50" s="169">
        <v>0.6</v>
      </c>
      <c r="V50" s="169">
        <v>0.7</v>
      </c>
      <c r="W50" s="169">
        <v>1</v>
      </c>
      <c r="X50" s="169">
        <v>1</v>
      </c>
      <c r="Y50" s="169">
        <v>0.4</v>
      </c>
      <c r="Z50" s="169">
        <v>0.55</v>
      </c>
      <c r="AA50" s="169">
        <v>0.2</v>
      </c>
      <c r="AB50" s="169">
        <v>0.3</v>
      </c>
      <c r="AC50" s="169">
        <v>0</v>
      </c>
      <c r="AD50" s="169">
        <v>0.5</v>
      </c>
      <c r="AE50" s="169">
        <v>0.3</v>
      </c>
      <c r="AF50" s="169">
        <v>0.5</v>
      </c>
      <c r="AG50" s="169">
        <v>0.2</v>
      </c>
      <c r="AH50" s="169">
        <v>0.4</v>
      </c>
      <c r="AI50" s="169">
        <v>0.4</v>
      </c>
      <c r="AJ50" s="169">
        <v>0.45</v>
      </c>
      <c r="AK50" s="169">
        <v>0.3</v>
      </c>
      <c r="AL50" s="169">
        <v>0.31</v>
      </c>
      <c r="AM50" s="169">
        <v>0.5</v>
      </c>
      <c r="AN50" s="169">
        <v>0.55</v>
      </c>
      <c r="AO50" s="169">
        <v>1</v>
      </c>
      <c r="AP50" s="169">
        <v>1</v>
      </c>
      <c r="AQ50" s="169">
        <v>1</v>
      </c>
      <c r="AR50" s="169">
        <v>0.5</v>
      </c>
      <c r="AT50" s="4" t="s">
        <v>1278</v>
      </c>
      <c r="AU50" s="35">
        <f t="shared" si="105"/>
        <v>0.01274659099</v>
      </c>
      <c r="AV50" s="35">
        <f t="shared" si="104"/>
        <v>0.00545148639</v>
      </c>
      <c r="AW50" s="35">
        <f t="shared" si="104"/>
        <v>0.002881001662</v>
      </c>
      <c r="AX50" s="35">
        <f t="shared" si="104"/>
        <v>0.016065</v>
      </c>
      <c r="AY50" s="35">
        <f t="shared" si="104"/>
        <v>0</v>
      </c>
      <c r="AZ50" s="35">
        <f t="shared" si="104"/>
        <v>0.00312170915</v>
      </c>
      <c r="BA50" s="35">
        <f t="shared" si="104"/>
        <v>0.25920107213</v>
      </c>
      <c r="BB50" s="35">
        <f t="shared" si="104"/>
        <v>0.0011252457216</v>
      </c>
      <c r="BC50" s="35">
        <f t="shared" si="104"/>
        <v>0</v>
      </c>
      <c r="BD50" s="35">
        <f t="shared" si="104"/>
        <v>0.0113253789285</v>
      </c>
      <c r="BE50" s="35">
        <f t="shared" si="104"/>
        <v>0.022000962879</v>
      </c>
      <c r="BF50" s="35">
        <f t="shared" si="104"/>
        <v>0.2029419086695</v>
      </c>
      <c r="BG50" s="35">
        <f t="shared" si="104"/>
        <v>0.066863937056</v>
      </c>
      <c r="BH50" s="35">
        <f t="shared" si="104"/>
        <v>0.00377426588</v>
      </c>
      <c r="BI50" s="35">
        <f t="shared" si="104"/>
        <v>0.005165635062</v>
      </c>
      <c r="BJ50" s="35">
        <f t="shared" si="104"/>
        <v>0</v>
      </c>
      <c r="BK50" s="35">
        <f t="shared" si="104"/>
        <v>0</v>
      </c>
      <c r="BL50" s="35">
        <f t="shared" si="104"/>
        <v>0.12284978685</v>
      </c>
      <c r="BM50" s="35">
        <f t="shared" si="104"/>
        <v>0.0001794143365</v>
      </c>
      <c r="BN50" s="35">
        <f t="shared" si="104"/>
        <v>0.00021241497025</v>
      </c>
      <c r="BO50" s="35">
        <f t="shared" si="104"/>
        <v>0.0011167099706</v>
      </c>
      <c r="BP50" s="35">
        <f t="shared" si="104"/>
        <v>0</v>
      </c>
      <c r="BQ50" s="35">
        <f t="shared" si="104"/>
        <v>0.036488932515</v>
      </c>
      <c r="BR50" s="35">
        <f t="shared" si="104"/>
        <v>0.0987604796640659</v>
      </c>
      <c r="BS50" s="35">
        <f t="shared" si="104"/>
        <v>0.04712197105</v>
      </c>
      <c r="BT50" s="35">
        <f t="shared" si="104"/>
        <v>0.024987548124</v>
      </c>
      <c r="BU50" s="35">
        <f t="shared" si="104"/>
        <v>0.00333081357</v>
      </c>
      <c r="BV50" s="35">
        <f t="shared" si="104"/>
        <v>0.2774388015</v>
      </c>
      <c r="BW50" s="35">
        <f t="shared" si="104"/>
        <v>0.0103989728535</v>
      </c>
      <c r="BX50" s="35">
        <f t="shared" si="104"/>
        <v>0.0117951720075</v>
      </c>
      <c r="BY50" s="35">
        <f t="shared" si="104"/>
        <v>0.0406868854</v>
      </c>
      <c r="BZ50" s="35">
        <f t="shared" si="104"/>
        <v>0.00068544</v>
      </c>
      <c r="CA50" s="35">
        <f t="shared" si="104"/>
        <v>0.00109956</v>
      </c>
      <c r="CB50" s="35">
        <f t="shared" si="104"/>
        <v>0</v>
      </c>
      <c r="CC50" s="35">
        <f t="shared" si="104"/>
        <v>0</v>
      </c>
      <c r="CD50" s="35">
        <f t="shared" si="104"/>
        <v>0</v>
      </c>
      <c r="CE50" s="35">
        <f t="shared" si="104"/>
        <v>0.00013566</v>
      </c>
    </row>
    <row r="51" spans="6:83">
      <c r="F51" s="170"/>
      <c r="G51" s="171" t="s">
        <v>294</v>
      </c>
      <c r="H51" s="172" t="str">
        <f>IF(SUM(H48:H50)&lt;&gt;1,"ERR","")</f>
        <v/>
      </c>
      <c r="I51" s="172" t="str">
        <f t="shared" ref="I51:K51" si="106">IF(SUM(I48:I50)&lt;&gt;1,"ERR","")</f>
        <v/>
      </c>
      <c r="J51" s="172" t="str">
        <f t="shared" si="106"/>
        <v/>
      </c>
      <c r="K51" s="172" t="str">
        <f t="shared" si="106"/>
        <v/>
      </c>
      <c r="L51" s="172" t="str">
        <f t="shared" ref="L51:AR51" si="107">IF(SUM(L48:L50)&lt;&gt;1,"ERR","")</f>
        <v/>
      </c>
      <c r="M51" s="172" t="str">
        <f t="shared" si="107"/>
        <v/>
      </c>
      <c r="N51" s="172" t="str">
        <f t="shared" si="107"/>
        <v/>
      </c>
      <c r="O51" s="172" t="str">
        <f t="shared" si="107"/>
        <v>ERR</v>
      </c>
      <c r="P51" s="172" t="str">
        <f t="shared" si="107"/>
        <v/>
      </c>
      <c r="Q51" s="172" t="str">
        <f t="shared" si="107"/>
        <v/>
      </c>
      <c r="R51" s="172" t="str">
        <f t="shared" si="107"/>
        <v/>
      </c>
      <c r="S51" s="172" t="str">
        <f t="shared" si="107"/>
        <v/>
      </c>
      <c r="T51" s="172" t="str">
        <f t="shared" si="107"/>
        <v/>
      </c>
      <c r="U51" s="172" t="str">
        <f t="shared" si="107"/>
        <v/>
      </c>
      <c r="V51" s="172" t="str">
        <f t="shared" si="107"/>
        <v/>
      </c>
      <c r="W51" s="172" t="str">
        <f t="shared" si="107"/>
        <v/>
      </c>
      <c r="X51" s="172" t="str">
        <f t="shared" si="107"/>
        <v/>
      </c>
      <c r="Y51" s="172" t="str">
        <f t="shared" si="107"/>
        <v/>
      </c>
      <c r="Z51" s="172" t="str">
        <f t="shared" si="107"/>
        <v/>
      </c>
      <c r="AA51" s="172" t="str">
        <f t="shared" si="107"/>
        <v/>
      </c>
      <c r="AB51" s="172" t="str">
        <f t="shared" si="107"/>
        <v/>
      </c>
      <c r="AC51" s="172" t="str">
        <f t="shared" si="107"/>
        <v>ERR</v>
      </c>
      <c r="AD51" s="172" t="str">
        <f t="shared" si="107"/>
        <v/>
      </c>
      <c r="AE51" s="172" t="str">
        <f t="shared" si="107"/>
        <v/>
      </c>
      <c r="AF51" s="172" t="str">
        <f t="shared" si="107"/>
        <v/>
      </c>
      <c r="AG51" s="172" t="str">
        <f t="shared" si="107"/>
        <v/>
      </c>
      <c r="AH51" s="172" t="str">
        <f t="shared" si="107"/>
        <v/>
      </c>
      <c r="AI51" s="172" t="str">
        <f t="shared" si="107"/>
        <v/>
      </c>
      <c r="AJ51" s="172" t="str">
        <f t="shared" si="107"/>
        <v/>
      </c>
      <c r="AK51" s="172" t="str">
        <f t="shared" si="107"/>
        <v/>
      </c>
      <c r="AL51" s="172" t="str">
        <f t="shared" si="107"/>
        <v/>
      </c>
      <c r="AM51" s="172" t="str">
        <f t="shared" si="107"/>
        <v/>
      </c>
      <c r="AN51" s="172" t="str">
        <f t="shared" si="107"/>
        <v/>
      </c>
      <c r="AO51" s="172" t="str">
        <f t="shared" si="107"/>
        <v/>
      </c>
      <c r="AP51" s="172" t="str">
        <f t="shared" si="107"/>
        <v/>
      </c>
      <c r="AQ51" s="172" t="str">
        <f t="shared" si="107"/>
        <v/>
      </c>
      <c r="AR51" s="172" t="str">
        <f t="shared" si="107"/>
        <v/>
      </c>
      <c r="AT51" s="4" t="s">
        <v>1280</v>
      </c>
      <c r="AU51" s="35">
        <f t="shared" si="105"/>
        <v>0.00728376628</v>
      </c>
      <c r="AV51" s="35">
        <f t="shared" si="104"/>
        <v>0.00311513508</v>
      </c>
      <c r="AW51" s="35">
        <f t="shared" si="104"/>
        <v>0.001646286664</v>
      </c>
      <c r="AX51" s="35">
        <f t="shared" si="104"/>
        <v>0.00918</v>
      </c>
      <c r="AY51" s="35">
        <f t="shared" si="104"/>
        <v>0</v>
      </c>
      <c r="AZ51" s="35">
        <f t="shared" si="104"/>
        <v>0.0017838338</v>
      </c>
      <c r="BA51" s="35">
        <f t="shared" si="104"/>
        <v>0.14811489836</v>
      </c>
      <c r="BB51" s="35">
        <f t="shared" si="104"/>
        <v>0.0006429975552</v>
      </c>
      <c r="BC51" s="35">
        <f t="shared" si="104"/>
        <v>0</v>
      </c>
      <c r="BD51" s="35">
        <f t="shared" si="104"/>
        <v>0.006471645102</v>
      </c>
      <c r="BE51" s="35">
        <f t="shared" si="104"/>
        <v>0.012571978788</v>
      </c>
      <c r="BF51" s="35">
        <f t="shared" si="104"/>
        <v>0.115966804954</v>
      </c>
      <c r="BG51" s="35">
        <f t="shared" si="104"/>
        <v>0.038207964032</v>
      </c>
      <c r="BH51" s="35">
        <f t="shared" si="104"/>
        <v>0.00215672336</v>
      </c>
      <c r="BI51" s="35">
        <f t="shared" si="104"/>
        <v>0.002951791464</v>
      </c>
      <c r="BJ51" s="35">
        <f t="shared" si="104"/>
        <v>0</v>
      </c>
      <c r="BK51" s="35">
        <f t="shared" si="104"/>
        <v>0</v>
      </c>
      <c r="BL51" s="35">
        <f t="shared" si="104"/>
        <v>0.0701998782</v>
      </c>
      <c r="BM51" s="35">
        <f t="shared" si="104"/>
        <v>0.000102522478</v>
      </c>
      <c r="BN51" s="35">
        <f t="shared" si="104"/>
        <v>0.000121379983</v>
      </c>
      <c r="BO51" s="35">
        <f t="shared" si="104"/>
        <v>0.0006381199832</v>
      </c>
      <c r="BP51" s="35">
        <f t="shared" si="104"/>
        <v>0</v>
      </c>
      <c r="BQ51" s="35">
        <f t="shared" si="104"/>
        <v>0.02085081858</v>
      </c>
      <c r="BR51" s="35">
        <f t="shared" si="104"/>
        <v>0.0564345598080377</v>
      </c>
      <c r="BS51" s="35">
        <f t="shared" si="104"/>
        <v>0.0269268406</v>
      </c>
      <c r="BT51" s="35">
        <f t="shared" si="104"/>
        <v>0.014278598928</v>
      </c>
      <c r="BU51" s="35">
        <f t="shared" si="104"/>
        <v>0.00190332204</v>
      </c>
      <c r="BV51" s="35">
        <f t="shared" si="104"/>
        <v>0.158536458</v>
      </c>
      <c r="BW51" s="35">
        <f t="shared" si="104"/>
        <v>0.005942270202</v>
      </c>
      <c r="BX51" s="35">
        <f t="shared" si="104"/>
        <v>0.00674009829</v>
      </c>
      <c r="BY51" s="35">
        <f t="shared" si="104"/>
        <v>0.0232496488</v>
      </c>
      <c r="BZ51" s="35">
        <f t="shared" si="104"/>
        <v>0.00039168</v>
      </c>
      <c r="CA51" s="35">
        <f t="shared" si="104"/>
        <v>0.00062832</v>
      </c>
      <c r="CB51" s="35">
        <f t="shared" si="104"/>
        <v>0</v>
      </c>
      <c r="CC51" s="35">
        <f t="shared" si="104"/>
        <v>0</v>
      </c>
      <c r="CD51" s="35">
        <f t="shared" si="104"/>
        <v>0</v>
      </c>
      <c r="CE51" s="35">
        <f t="shared" si="104"/>
        <v>7.752e-5</v>
      </c>
    </row>
    <row r="52" ht="14.25" spans="6:83">
      <c r="F52" s="167" t="s">
        <v>1592</v>
      </c>
      <c r="G52" s="167"/>
      <c r="H52" s="6" t="str">
        <f t="shared" ref="H52:AR52" si="108">H$62</f>
        <v>AT</v>
      </c>
      <c r="I52" s="6" t="str">
        <f t="shared" si="108"/>
        <v>BE</v>
      </c>
      <c r="J52" s="6" t="str">
        <f t="shared" si="108"/>
        <v>BG</v>
      </c>
      <c r="K52" s="6" t="str">
        <f t="shared" si="108"/>
        <v>CH</v>
      </c>
      <c r="L52" s="6" t="str">
        <f t="shared" si="108"/>
        <v>CY</v>
      </c>
      <c r="M52" s="6" t="str">
        <f t="shared" si="108"/>
        <v>CZ</v>
      </c>
      <c r="N52" s="6" t="str">
        <f t="shared" si="108"/>
        <v>DE</v>
      </c>
      <c r="O52" s="6" t="str">
        <f t="shared" si="108"/>
        <v>DK</v>
      </c>
      <c r="P52" s="6" t="str">
        <f t="shared" si="108"/>
        <v>EE</v>
      </c>
      <c r="Q52" s="6" t="str">
        <f t="shared" si="108"/>
        <v>EL</v>
      </c>
      <c r="R52" s="6" t="str">
        <f t="shared" si="108"/>
        <v>ES</v>
      </c>
      <c r="S52" s="6" t="str">
        <f t="shared" si="108"/>
        <v>FI</v>
      </c>
      <c r="T52" s="6" t="str">
        <f t="shared" si="108"/>
        <v>FR</v>
      </c>
      <c r="U52" s="6" t="str">
        <f t="shared" si="108"/>
        <v>HR</v>
      </c>
      <c r="V52" s="6" t="str">
        <f t="shared" si="108"/>
        <v>HU</v>
      </c>
      <c r="W52" s="6" t="str">
        <f t="shared" si="108"/>
        <v>IE</v>
      </c>
      <c r="X52" s="6" t="str">
        <f t="shared" si="108"/>
        <v>IS</v>
      </c>
      <c r="Y52" s="6" t="str">
        <f t="shared" si="108"/>
        <v>IT</v>
      </c>
      <c r="Z52" s="6" t="str">
        <f t="shared" si="108"/>
        <v>LT</v>
      </c>
      <c r="AA52" s="6" t="str">
        <f t="shared" si="108"/>
        <v>LU</v>
      </c>
      <c r="AB52" s="6" t="str">
        <f t="shared" si="108"/>
        <v>LV</v>
      </c>
      <c r="AC52" s="6" t="str">
        <f t="shared" si="108"/>
        <v>MT</v>
      </c>
      <c r="AD52" s="6" t="str">
        <f t="shared" si="108"/>
        <v>NL</v>
      </c>
      <c r="AE52" s="6" t="str">
        <f t="shared" si="108"/>
        <v>NO</v>
      </c>
      <c r="AF52" s="6" t="str">
        <f t="shared" si="108"/>
        <v>PL</v>
      </c>
      <c r="AG52" s="6" t="str">
        <f t="shared" si="108"/>
        <v>PT</v>
      </c>
      <c r="AH52" s="6" t="str">
        <f t="shared" si="108"/>
        <v>RO</v>
      </c>
      <c r="AI52" s="6" t="str">
        <f t="shared" si="108"/>
        <v>SE</v>
      </c>
      <c r="AJ52" s="6" t="str">
        <f t="shared" si="108"/>
        <v>SI</v>
      </c>
      <c r="AK52" s="6" t="str">
        <f t="shared" si="108"/>
        <v>SK</v>
      </c>
      <c r="AL52" s="6" t="str">
        <f t="shared" si="108"/>
        <v>UK</v>
      </c>
      <c r="AM52" s="6" t="str">
        <f t="shared" si="108"/>
        <v>AL</v>
      </c>
      <c r="AN52" s="6" t="str">
        <f t="shared" si="108"/>
        <v>BA</v>
      </c>
      <c r="AO52" s="6" t="str">
        <f t="shared" si="108"/>
        <v>KS</v>
      </c>
      <c r="AP52" s="6" t="str">
        <f t="shared" si="108"/>
        <v>ME</v>
      </c>
      <c r="AQ52" s="6" t="str">
        <f t="shared" si="108"/>
        <v>MK</v>
      </c>
      <c r="AR52" s="6" t="str">
        <f t="shared" si="108"/>
        <v>RS</v>
      </c>
      <c r="AT52" s="4" t="s">
        <v>917</v>
      </c>
      <c r="AU52" s="35">
        <f t="shared" si="105"/>
        <v>3.64188314</v>
      </c>
      <c r="AV52" s="35">
        <f t="shared" si="104"/>
        <v>1.55756754</v>
      </c>
      <c r="AW52" s="35">
        <f t="shared" si="104"/>
        <v>0.18707803</v>
      </c>
      <c r="AX52" s="35">
        <f t="shared" si="104"/>
        <v>1.53</v>
      </c>
      <c r="AY52" s="35">
        <f t="shared" si="104"/>
        <v>0.010987134</v>
      </c>
      <c r="AZ52" s="35">
        <f t="shared" si="104"/>
        <v>0.6370835</v>
      </c>
      <c r="BA52" s="35">
        <f t="shared" si="104"/>
        <v>17.2226626</v>
      </c>
      <c r="BB52" s="35">
        <f t="shared" si="104"/>
        <v>0.357220864</v>
      </c>
      <c r="BC52" s="35">
        <f t="shared" si="104"/>
        <v>0.0949945924</v>
      </c>
      <c r="BD52" s="35">
        <f t="shared" si="104"/>
        <v>0.497818854</v>
      </c>
      <c r="BE52" s="35">
        <f t="shared" si="104"/>
        <v>4.190659596</v>
      </c>
      <c r="BF52" s="35">
        <f t="shared" si="104"/>
        <v>10.542436814</v>
      </c>
      <c r="BG52" s="35">
        <f t="shared" si="104"/>
        <v>6.82285072</v>
      </c>
      <c r="BH52" s="35">
        <f t="shared" si="104"/>
        <v>0.26959042</v>
      </c>
      <c r="BI52" s="35">
        <f t="shared" si="104"/>
        <v>0.491965244</v>
      </c>
      <c r="BJ52" s="35">
        <f t="shared" si="104"/>
        <v>0.09945</v>
      </c>
      <c r="BK52" s="35">
        <f t="shared" si="104"/>
        <v>0</v>
      </c>
      <c r="BL52" s="35">
        <f t="shared" si="104"/>
        <v>7.01998782</v>
      </c>
      <c r="BM52" s="35">
        <f t="shared" si="104"/>
        <v>0.102522478</v>
      </c>
      <c r="BN52" s="35">
        <f t="shared" si="104"/>
        <v>0.0242759966</v>
      </c>
      <c r="BO52" s="35">
        <f t="shared" si="104"/>
        <v>0.0455799988</v>
      </c>
      <c r="BP52" s="35">
        <f t="shared" si="104"/>
        <v>0</v>
      </c>
      <c r="BQ52" s="35">
        <f t="shared" si="104"/>
        <v>2.31675762</v>
      </c>
      <c r="BR52" s="35">
        <f t="shared" si="104"/>
        <v>4.03103998628841</v>
      </c>
      <c r="BS52" s="35">
        <f t="shared" si="104"/>
        <v>2.69268406</v>
      </c>
      <c r="BT52" s="35">
        <f t="shared" si="104"/>
        <v>1.189883244</v>
      </c>
      <c r="BU52" s="35">
        <f t="shared" si="104"/>
        <v>0.31722034</v>
      </c>
      <c r="BV52" s="35">
        <f t="shared" si="104"/>
        <v>13.2113715</v>
      </c>
      <c r="BW52" s="35">
        <f t="shared" si="104"/>
        <v>0.540206382</v>
      </c>
      <c r="BX52" s="35">
        <f t="shared" si="104"/>
        <v>0.74889981</v>
      </c>
      <c r="BY52" s="35">
        <f t="shared" si="104"/>
        <v>4.151723</v>
      </c>
      <c r="BZ52" s="35">
        <f t="shared" si="104"/>
        <v>0.04896</v>
      </c>
      <c r="CA52" s="35">
        <f t="shared" si="104"/>
        <v>0.08976</v>
      </c>
      <c r="CB52" s="35">
        <f t="shared" si="104"/>
        <v>0</v>
      </c>
      <c r="CC52" s="35">
        <f t="shared" si="104"/>
        <v>0</v>
      </c>
      <c r="CD52" s="35">
        <f t="shared" si="104"/>
        <v>0.01224</v>
      </c>
      <c r="CE52" s="35">
        <f t="shared" si="104"/>
        <v>0.03876</v>
      </c>
    </row>
    <row r="53" spans="6:83">
      <c r="F53" s="131"/>
      <c r="G53" s="173" t="s">
        <v>927</v>
      </c>
      <c r="H53" s="169">
        <v>0.55</v>
      </c>
      <c r="I53" s="169">
        <v>0</v>
      </c>
      <c r="J53" s="169">
        <v>0.35</v>
      </c>
      <c r="K53" s="169">
        <v>0.25</v>
      </c>
      <c r="L53" s="169">
        <v>0</v>
      </c>
      <c r="M53" s="169">
        <v>0.53</v>
      </c>
      <c r="N53" s="169">
        <v>0.05</v>
      </c>
      <c r="O53" s="169">
        <v>0</v>
      </c>
      <c r="P53" s="169">
        <v>0</v>
      </c>
      <c r="Q53" s="169">
        <v>1</v>
      </c>
      <c r="R53" s="169">
        <v>1</v>
      </c>
      <c r="S53" s="169">
        <v>0.3</v>
      </c>
      <c r="T53" s="169">
        <v>0.4</v>
      </c>
      <c r="U53" s="169">
        <v>0</v>
      </c>
      <c r="V53" s="169">
        <v>0.2</v>
      </c>
      <c r="W53" s="169">
        <v>0</v>
      </c>
      <c r="X53" s="169">
        <v>0.526</v>
      </c>
      <c r="Y53" s="169">
        <v>0.15</v>
      </c>
      <c r="Z53" s="169">
        <v>0</v>
      </c>
      <c r="AA53" s="169">
        <v>0</v>
      </c>
      <c r="AB53" s="169">
        <v>0</v>
      </c>
      <c r="AC53" s="169">
        <v>0.526</v>
      </c>
      <c r="AD53" s="169">
        <v>0</v>
      </c>
      <c r="AE53" s="169">
        <v>0.3</v>
      </c>
      <c r="AF53" s="169">
        <v>0.5</v>
      </c>
      <c r="AG53" s="169">
        <v>0.1</v>
      </c>
      <c r="AH53" s="169">
        <v>0</v>
      </c>
      <c r="AI53" s="169">
        <v>0.1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0.65</v>
      </c>
      <c r="AT53" s="4" t="s">
        <v>1283</v>
      </c>
      <c r="AU53" s="35">
        <f t="shared" si="105"/>
        <v>0.2504465</v>
      </c>
      <c r="AV53" s="35">
        <f t="shared" si="104"/>
        <v>0.0987</v>
      </c>
      <c r="AW53" s="35">
        <f t="shared" si="104"/>
        <v>0.0124015</v>
      </c>
      <c r="AX53" s="35">
        <f t="shared" si="104"/>
        <v>0.0375</v>
      </c>
      <c r="AY53" s="35">
        <f t="shared" si="104"/>
        <v>0</v>
      </c>
      <c r="AZ53" s="35">
        <f t="shared" si="104"/>
        <v>0.03845</v>
      </c>
      <c r="BA53" s="35">
        <f t="shared" si="104"/>
        <v>1.1536</v>
      </c>
      <c r="BB53" s="35">
        <f t="shared" si="104"/>
        <v>0.0217465</v>
      </c>
      <c r="BC53" s="35">
        <f t="shared" si="104"/>
        <v>0.0037835</v>
      </c>
      <c r="BD53" s="35">
        <f t="shared" si="104"/>
        <v>0.0303885</v>
      </c>
      <c r="BE53" s="35">
        <f t="shared" si="104"/>
        <v>0.30966</v>
      </c>
      <c r="BF53" s="35">
        <f t="shared" si="104"/>
        <v>0.5879</v>
      </c>
      <c r="BG53" s="35">
        <f t="shared" si="104"/>
        <v>0.44149</v>
      </c>
      <c r="BH53" s="35">
        <f t="shared" si="104"/>
        <v>0.01744</v>
      </c>
      <c r="BI53" s="35">
        <f t="shared" si="104"/>
        <v>0.032</v>
      </c>
      <c r="BJ53" s="35">
        <f t="shared" si="104"/>
        <v>0.00225</v>
      </c>
      <c r="BK53" s="35">
        <f t="shared" si="104"/>
        <v>0</v>
      </c>
      <c r="BL53" s="35">
        <f t="shared" si="104"/>
        <v>0.454338</v>
      </c>
      <c r="BM53" s="35">
        <f t="shared" si="104"/>
        <v>0.0064615</v>
      </c>
      <c r="BN53" s="35">
        <f t="shared" si="104"/>
        <v>0.00119</v>
      </c>
      <c r="BO53" s="35">
        <f t="shared" si="104"/>
        <v>0.00265</v>
      </c>
      <c r="BP53" s="35">
        <f t="shared" si="104"/>
        <v>0</v>
      </c>
      <c r="BQ53" s="35">
        <f t="shared" si="104"/>
        <v>0.14295</v>
      </c>
      <c r="BR53" s="35">
        <f t="shared" si="104"/>
        <v>0.0984</v>
      </c>
      <c r="BS53" s="35">
        <f t="shared" si="104"/>
        <v>0.18499</v>
      </c>
      <c r="BT53" s="35">
        <f t="shared" si="104"/>
        <v>0.0728235</v>
      </c>
      <c r="BU53" s="35">
        <f t="shared" si="104"/>
        <v>0.01555</v>
      </c>
      <c r="BV53" s="35">
        <f t="shared" si="104"/>
        <v>0.56985</v>
      </c>
      <c r="BW53" s="35">
        <f t="shared" si="104"/>
        <v>0.0375</v>
      </c>
      <c r="BX53" s="35">
        <f t="shared" si="104"/>
        <v>0.039018</v>
      </c>
      <c r="BY53" s="35">
        <f t="shared" si="104"/>
        <v>0.215</v>
      </c>
      <c r="BZ53" s="35">
        <f t="shared" si="104"/>
        <v>0.0036</v>
      </c>
      <c r="CA53" s="35">
        <f t="shared" si="104"/>
        <v>0.006</v>
      </c>
      <c r="CB53" s="35">
        <f t="shared" si="104"/>
        <v>0</v>
      </c>
      <c r="CC53" s="35">
        <f t="shared" si="104"/>
        <v>0</v>
      </c>
      <c r="CD53" s="35">
        <f t="shared" si="104"/>
        <v>0</v>
      </c>
      <c r="CE53" s="35">
        <f t="shared" si="104"/>
        <v>0.00285</v>
      </c>
    </row>
    <row r="54" spans="6:83">
      <c r="F54" s="135"/>
      <c r="G54" s="173" t="s">
        <v>925</v>
      </c>
      <c r="H54" s="169">
        <v>0.1</v>
      </c>
      <c r="I54" s="169">
        <v>0</v>
      </c>
      <c r="J54" s="169">
        <v>0.2</v>
      </c>
      <c r="K54" s="169">
        <v>0.31</v>
      </c>
      <c r="L54" s="169">
        <v>0</v>
      </c>
      <c r="M54" s="169">
        <v>0.47</v>
      </c>
      <c r="N54" s="169">
        <v>0.55</v>
      </c>
      <c r="O54" s="169">
        <v>0</v>
      </c>
      <c r="P54" s="169">
        <v>0.85</v>
      </c>
      <c r="Q54" s="169">
        <v>0</v>
      </c>
      <c r="R54" s="169">
        <v>0</v>
      </c>
      <c r="S54" s="169">
        <v>0</v>
      </c>
      <c r="T54" s="169">
        <v>0.6</v>
      </c>
      <c r="U54" s="169">
        <v>1</v>
      </c>
      <c r="V54" s="169">
        <v>0.6</v>
      </c>
      <c r="W54" s="169">
        <v>1</v>
      </c>
      <c r="X54" s="169">
        <v>0.418</v>
      </c>
      <c r="Y54" s="169">
        <v>0.85</v>
      </c>
      <c r="Z54" s="169">
        <v>0.4</v>
      </c>
      <c r="AA54" s="169">
        <v>1</v>
      </c>
      <c r="AB54" s="169">
        <v>0.5</v>
      </c>
      <c r="AC54" s="169">
        <v>0.418</v>
      </c>
      <c r="AD54" s="169">
        <v>0.95</v>
      </c>
      <c r="AE54" s="169">
        <v>0</v>
      </c>
      <c r="AF54" s="169">
        <v>0</v>
      </c>
      <c r="AG54" s="169">
        <v>0.2</v>
      </c>
      <c r="AH54" s="169">
        <v>0.6</v>
      </c>
      <c r="AI54" s="169">
        <v>0</v>
      </c>
      <c r="AJ54" s="169">
        <v>1</v>
      </c>
      <c r="AK54" s="169">
        <v>0</v>
      </c>
      <c r="AL54" s="169">
        <v>1</v>
      </c>
      <c r="AM54" s="169">
        <v>1</v>
      </c>
      <c r="AN54" s="169">
        <v>1</v>
      </c>
      <c r="AO54" s="169">
        <v>1</v>
      </c>
      <c r="AP54" s="169">
        <v>1</v>
      </c>
      <c r="AQ54" s="169">
        <v>0</v>
      </c>
      <c r="AR54" s="169">
        <v>0.35</v>
      </c>
      <c r="AT54" t="s">
        <v>1285</v>
      </c>
      <c r="AU54" s="35">
        <f t="shared" si="105"/>
        <v>1.1019646</v>
      </c>
      <c r="AV54" s="35">
        <f t="shared" si="104"/>
        <v>0.43428</v>
      </c>
      <c r="AW54" s="35">
        <f t="shared" si="104"/>
        <v>0.0545666</v>
      </c>
      <c r="AX54" s="35">
        <f t="shared" si="104"/>
        <v>0.165</v>
      </c>
      <c r="AY54" s="35">
        <f t="shared" si="104"/>
        <v>0</v>
      </c>
      <c r="AZ54" s="35">
        <f t="shared" si="104"/>
        <v>0.16918</v>
      </c>
      <c r="BA54" s="35">
        <f t="shared" si="104"/>
        <v>5.07584</v>
      </c>
      <c r="BB54" s="35">
        <f t="shared" si="104"/>
        <v>0.0956846</v>
      </c>
      <c r="BC54" s="35">
        <f t="shared" si="104"/>
        <v>0.0166474</v>
      </c>
      <c r="BD54" s="35">
        <f t="shared" si="104"/>
        <v>0.1337094</v>
      </c>
      <c r="BE54" s="35">
        <f t="shared" si="104"/>
        <v>1.362504</v>
      </c>
      <c r="BF54" s="35">
        <f t="shared" si="104"/>
        <v>2.58676</v>
      </c>
      <c r="BG54" s="35">
        <f t="shared" si="104"/>
        <v>1.942556</v>
      </c>
      <c r="BH54" s="35">
        <f t="shared" si="104"/>
        <v>0.076736</v>
      </c>
      <c r="BI54" s="35">
        <f t="shared" si="104"/>
        <v>0.1408</v>
      </c>
      <c r="BJ54" s="35">
        <f t="shared" si="104"/>
        <v>0.0099</v>
      </c>
      <c r="BK54" s="35">
        <f t="shared" si="104"/>
        <v>0</v>
      </c>
      <c r="BL54" s="35">
        <f t="shared" si="104"/>
        <v>1.9990872</v>
      </c>
      <c r="BM54" s="35">
        <f t="shared" si="104"/>
        <v>0.0284306</v>
      </c>
      <c r="BN54" s="35">
        <f t="shared" si="104"/>
        <v>0.005236</v>
      </c>
      <c r="BO54" s="35">
        <f t="shared" si="104"/>
        <v>0.01166</v>
      </c>
      <c r="BP54" s="35">
        <f t="shared" si="104"/>
        <v>0</v>
      </c>
      <c r="BQ54" s="35">
        <f t="shared" si="104"/>
        <v>0.62898</v>
      </c>
      <c r="BR54" s="35">
        <f t="shared" si="104"/>
        <v>0.43296</v>
      </c>
      <c r="BS54" s="35">
        <f t="shared" si="104"/>
        <v>0.813956</v>
      </c>
      <c r="BT54" s="35">
        <f t="shared" si="104"/>
        <v>0.3204234</v>
      </c>
      <c r="BU54" s="35">
        <f t="shared" si="104"/>
        <v>0.06842</v>
      </c>
      <c r="BV54" s="35">
        <f t="shared" si="104"/>
        <v>2.50734</v>
      </c>
      <c r="BW54" s="35">
        <f t="shared" si="104"/>
        <v>0.165</v>
      </c>
      <c r="BX54" s="35">
        <f t="shared" si="104"/>
        <v>0.1716792</v>
      </c>
      <c r="BY54" s="35">
        <f t="shared" si="104"/>
        <v>0.946</v>
      </c>
      <c r="BZ54" s="35">
        <f t="shared" si="104"/>
        <v>0.01584</v>
      </c>
      <c r="CA54" s="35">
        <f t="shared" si="104"/>
        <v>0.0264</v>
      </c>
      <c r="CB54" s="35">
        <f t="shared" si="104"/>
        <v>0</v>
      </c>
      <c r="CC54" s="35">
        <f t="shared" si="104"/>
        <v>0</v>
      </c>
      <c r="CD54" s="35">
        <f t="shared" si="104"/>
        <v>0</v>
      </c>
      <c r="CE54" s="35">
        <f t="shared" si="104"/>
        <v>0.01254</v>
      </c>
    </row>
    <row r="55" spans="6:83">
      <c r="F55" s="135"/>
      <c r="G55" s="173" t="s">
        <v>923</v>
      </c>
      <c r="H55" s="169">
        <v>0.35</v>
      </c>
      <c r="I55" s="169">
        <v>1</v>
      </c>
      <c r="J55" s="169">
        <v>0.45</v>
      </c>
      <c r="K55" s="169">
        <v>0.44</v>
      </c>
      <c r="L55" s="169">
        <v>1</v>
      </c>
      <c r="M55" s="169">
        <v>0</v>
      </c>
      <c r="N55" s="169">
        <v>0.4</v>
      </c>
      <c r="O55" s="169">
        <v>1</v>
      </c>
      <c r="P55" s="169">
        <v>0.15</v>
      </c>
      <c r="Q55" s="169">
        <v>0</v>
      </c>
      <c r="R55" s="169">
        <v>0</v>
      </c>
      <c r="S55" s="169">
        <v>0.7</v>
      </c>
      <c r="T55" s="169">
        <v>0</v>
      </c>
      <c r="U55" s="169">
        <v>0</v>
      </c>
      <c r="V55" s="169">
        <v>0.2</v>
      </c>
      <c r="W55" s="169">
        <v>0</v>
      </c>
      <c r="X55" s="169">
        <v>0.056</v>
      </c>
      <c r="Y55" s="169">
        <v>0</v>
      </c>
      <c r="Z55" s="169">
        <v>0.6</v>
      </c>
      <c r="AA55" s="169">
        <v>0</v>
      </c>
      <c r="AB55" s="169">
        <v>0.5</v>
      </c>
      <c r="AC55" s="169">
        <v>0.056</v>
      </c>
      <c r="AD55" s="169">
        <v>0.05</v>
      </c>
      <c r="AE55" s="169">
        <v>0.7</v>
      </c>
      <c r="AF55" s="169">
        <v>0.5</v>
      </c>
      <c r="AG55" s="169">
        <v>0.7</v>
      </c>
      <c r="AH55" s="169">
        <v>0.4</v>
      </c>
      <c r="AI55" s="169">
        <v>0.9</v>
      </c>
      <c r="AJ55" s="169">
        <v>0</v>
      </c>
      <c r="AK55" s="169">
        <v>1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T55" s="4" t="s">
        <v>1157</v>
      </c>
      <c r="AU55" s="35">
        <f t="shared" si="105"/>
        <v>0</v>
      </c>
      <c r="AV55" s="35">
        <f t="shared" si="104"/>
        <v>0</v>
      </c>
      <c r="AW55" s="35">
        <f t="shared" si="104"/>
        <v>0</v>
      </c>
      <c r="AX55" s="35">
        <f t="shared" si="104"/>
        <v>0</v>
      </c>
      <c r="AY55" s="35">
        <f t="shared" si="104"/>
        <v>0</v>
      </c>
      <c r="AZ55" s="35">
        <f t="shared" si="104"/>
        <v>0</v>
      </c>
      <c r="BA55" s="35">
        <f t="shared" si="104"/>
        <v>0</v>
      </c>
      <c r="BB55" s="35">
        <f t="shared" si="104"/>
        <v>0</v>
      </c>
      <c r="BC55" s="35">
        <f t="shared" si="104"/>
        <v>0</v>
      </c>
      <c r="BD55" s="35">
        <f t="shared" si="104"/>
        <v>0</v>
      </c>
      <c r="BE55" s="35">
        <f t="shared" si="104"/>
        <v>0</v>
      </c>
      <c r="BF55" s="35">
        <f t="shared" si="104"/>
        <v>0</v>
      </c>
      <c r="BG55" s="35">
        <f t="shared" si="104"/>
        <v>0</v>
      </c>
      <c r="BH55" s="35">
        <f t="shared" si="104"/>
        <v>0</v>
      </c>
      <c r="BI55" s="35">
        <f t="shared" si="104"/>
        <v>0</v>
      </c>
      <c r="BJ55" s="35">
        <f t="shared" si="104"/>
        <v>0</v>
      </c>
      <c r="BK55" s="35">
        <f t="shared" si="104"/>
        <v>0</v>
      </c>
      <c r="BL55" s="35">
        <f t="shared" si="104"/>
        <v>0</v>
      </c>
      <c r="BM55" s="35">
        <f t="shared" si="104"/>
        <v>0</v>
      </c>
      <c r="BN55" s="35">
        <f t="shared" ref="BN55:CE55" si="109">SUMIF($AT$71:$AT$140,$AT55,BO$71:BO$140)</f>
        <v>0</v>
      </c>
      <c r="BO55" s="35">
        <f t="shared" si="109"/>
        <v>0</v>
      </c>
      <c r="BP55" s="35">
        <f t="shared" si="109"/>
        <v>0</v>
      </c>
      <c r="BQ55" s="35">
        <f t="shared" si="109"/>
        <v>0</v>
      </c>
      <c r="BR55" s="35">
        <f t="shared" si="109"/>
        <v>0</v>
      </c>
      <c r="BS55" s="35">
        <f t="shared" si="109"/>
        <v>0</v>
      </c>
      <c r="BT55" s="35">
        <f t="shared" si="109"/>
        <v>0</v>
      </c>
      <c r="BU55" s="35">
        <f t="shared" si="109"/>
        <v>0</v>
      </c>
      <c r="BV55" s="35">
        <f t="shared" si="109"/>
        <v>0</v>
      </c>
      <c r="BW55" s="35">
        <f t="shared" si="109"/>
        <v>0</v>
      </c>
      <c r="BX55" s="35">
        <f t="shared" si="109"/>
        <v>0</v>
      </c>
      <c r="BY55" s="35">
        <f t="shared" si="109"/>
        <v>0</v>
      </c>
      <c r="BZ55" s="35">
        <f t="shared" si="109"/>
        <v>0</v>
      </c>
      <c r="CA55" s="35">
        <f t="shared" si="109"/>
        <v>0</v>
      </c>
      <c r="CB55" s="35">
        <f t="shared" si="109"/>
        <v>0</v>
      </c>
      <c r="CC55" s="35">
        <f t="shared" si="109"/>
        <v>0</v>
      </c>
      <c r="CD55" s="35">
        <f t="shared" si="109"/>
        <v>0</v>
      </c>
      <c r="CE55" s="35">
        <f t="shared" si="109"/>
        <v>0</v>
      </c>
    </row>
    <row r="56" spans="6:83">
      <c r="F56" s="60"/>
      <c r="G56" s="171" t="s">
        <v>294</v>
      </c>
      <c r="H56" s="174" t="str">
        <f t="shared" ref="H56:AR56" si="110">IF(SUM(H53:H55)&lt;&gt;1,"ERR","")</f>
        <v/>
      </c>
      <c r="I56" s="174" t="str">
        <f t="shared" si="110"/>
        <v/>
      </c>
      <c r="J56" s="174" t="str">
        <f t="shared" si="110"/>
        <v/>
      </c>
      <c r="K56" s="174" t="str">
        <f t="shared" si="110"/>
        <v/>
      </c>
      <c r="L56" s="174" t="str">
        <f t="shared" si="110"/>
        <v/>
      </c>
      <c r="M56" s="174" t="str">
        <f t="shared" si="110"/>
        <v/>
      </c>
      <c r="N56" s="174" t="str">
        <f t="shared" si="110"/>
        <v/>
      </c>
      <c r="O56" s="174" t="str">
        <f t="shared" si="110"/>
        <v/>
      </c>
      <c r="P56" s="174" t="str">
        <f t="shared" si="110"/>
        <v/>
      </c>
      <c r="Q56" s="180" t="str">
        <f t="shared" si="110"/>
        <v/>
      </c>
      <c r="R56" s="174" t="str">
        <f t="shared" si="110"/>
        <v/>
      </c>
      <c r="S56" s="174"/>
      <c r="T56" s="174" t="str">
        <f t="shared" si="110"/>
        <v/>
      </c>
      <c r="U56" s="174" t="str">
        <f t="shared" si="110"/>
        <v/>
      </c>
      <c r="V56" s="174" t="str">
        <f t="shared" si="110"/>
        <v/>
      </c>
      <c r="W56" s="174" t="str">
        <f t="shared" si="110"/>
        <v/>
      </c>
      <c r="X56" s="174" t="str">
        <f t="shared" si="110"/>
        <v/>
      </c>
      <c r="Y56" s="180"/>
      <c r="Z56" s="174" t="str">
        <f t="shared" si="110"/>
        <v/>
      </c>
      <c r="AA56" s="174" t="str">
        <f t="shared" si="110"/>
        <v/>
      </c>
      <c r="AB56" s="174" t="str">
        <f t="shared" si="110"/>
        <v/>
      </c>
      <c r="AC56" s="174" t="str">
        <f t="shared" si="110"/>
        <v/>
      </c>
      <c r="AD56" s="174" t="str">
        <f t="shared" si="110"/>
        <v/>
      </c>
      <c r="AE56" s="174" t="str">
        <f t="shared" si="110"/>
        <v/>
      </c>
      <c r="AF56" s="174" t="str">
        <f t="shared" si="110"/>
        <v/>
      </c>
      <c r="AG56" s="174" t="str">
        <f t="shared" si="110"/>
        <v/>
      </c>
      <c r="AH56" s="174" t="str">
        <f t="shared" si="110"/>
        <v/>
      </c>
      <c r="AI56" s="174" t="str">
        <f t="shared" si="110"/>
        <v/>
      </c>
      <c r="AJ56" s="174" t="str">
        <f t="shared" si="110"/>
        <v/>
      </c>
      <c r="AK56" s="174" t="str">
        <f t="shared" si="110"/>
        <v/>
      </c>
      <c r="AL56" s="174" t="str">
        <f t="shared" si="110"/>
        <v/>
      </c>
      <c r="AM56" s="174" t="str">
        <f t="shared" si="110"/>
        <v/>
      </c>
      <c r="AN56" s="174" t="str">
        <f t="shared" si="110"/>
        <v/>
      </c>
      <c r="AO56" s="174" t="str">
        <f t="shared" si="110"/>
        <v/>
      </c>
      <c r="AP56" s="174" t="str">
        <f t="shared" si="110"/>
        <v/>
      </c>
      <c r="AQ56" s="174" t="str">
        <f t="shared" si="110"/>
        <v>ERR</v>
      </c>
      <c r="AR56" s="174" t="str">
        <f t="shared" si="110"/>
        <v/>
      </c>
      <c r="AT56" s="43" t="s">
        <v>1440</v>
      </c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</row>
    <row r="57" spans="8:83"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T57" s="4" t="s">
        <v>917</v>
      </c>
      <c r="AU57" s="35">
        <f>SUMIF($AU$71:$AU$140,$AT57,AV$71:AV$140)</f>
        <v>3.64188314</v>
      </c>
      <c r="AV57" s="35">
        <f t="shared" ref="AV57:CE57" si="111">SUMIF($AU$71:$AU$140,$AT57,AW$71:AW$140)</f>
        <v>1.55756754</v>
      </c>
      <c r="AW57" s="35">
        <f t="shared" si="111"/>
        <v>0.18707803</v>
      </c>
      <c r="AX57" s="35">
        <f t="shared" si="111"/>
        <v>1.53</v>
      </c>
      <c r="AY57" s="35">
        <f t="shared" si="111"/>
        <v>0.010987134</v>
      </c>
      <c r="AZ57" s="35">
        <f t="shared" si="111"/>
        <v>0.6370835</v>
      </c>
      <c r="BA57" s="35">
        <f t="shared" si="111"/>
        <v>17.2226626</v>
      </c>
      <c r="BB57" s="35">
        <f t="shared" si="111"/>
        <v>0.36079307264</v>
      </c>
      <c r="BC57" s="35">
        <f t="shared" si="111"/>
        <v>0.0949945924</v>
      </c>
      <c r="BD57" s="35">
        <f t="shared" si="111"/>
        <v>0.497818854</v>
      </c>
      <c r="BE57" s="35">
        <f t="shared" si="111"/>
        <v>4.190659596</v>
      </c>
      <c r="BF57" s="35">
        <f t="shared" si="111"/>
        <v>10.542436814</v>
      </c>
      <c r="BG57" s="35">
        <f t="shared" si="111"/>
        <v>6.82285072</v>
      </c>
      <c r="BH57" s="35">
        <f t="shared" si="111"/>
        <v>0.26959042</v>
      </c>
      <c r="BI57" s="35">
        <f t="shared" si="111"/>
        <v>0.491965244</v>
      </c>
      <c r="BJ57" s="35">
        <f t="shared" si="111"/>
        <v>0.09945</v>
      </c>
      <c r="BK57" s="35">
        <f t="shared" si="111"/>
        <v>0</v>
      </c>
      <c r="BL57" s="35">
        <f t="shared" si="111"/>
        <v>7.01998782</v>
      </c>
      <c r="BM57" s="35">
        <f t="shared" si="111"/>
        <v>0.102522478</v>
      </c>
      <c r="BN57" s="35">
        <f t="shared" si="111"/>
        <v>0.0242759966</v>
      </c>
      <c r="BO57" s="35">
        <f t="shared" si="111"/>
        <v>0.0455799988</v>
      </c>
      <c r="BP57" s="35">
        <f t="shared" si="111"/>
        <v>0</v>
      </c>
      <c r="BQ57" s="35">
        <f t="shared" si="111"/>
        <v>2.31675762</v>
      </c>
      <c r="BR57" s="35">
        <f t="shared" si="111"/>
        <v>4.03103998628841</v>
      </c>
      <c r="BS57" s="35">
        <f t="shared" si="111"/>
        <v>2.69268406</v>
      </c>
      <c r="BT57" s="35">
        <f t="shared" si="111"/>
        <v>1.189883244</v>
      </c>
      <c r="BU57" s="35">
        <f t="shared" si="111"/>
        <v>0.31722034</v>
      </c>
      <c r="BV57" s="35">
        <f t="shared" si="111"/>
        <v>13.2113715</v>
      </c>
      <c r="BW57" s="35">
        <f t="shared" si="111"/>
        <v>0.540206382</v>
      </c>
      <c r="BX57" s="35">
        <f t="shared" si="111"/>
        <v>0.74889981</v>
      </c>
      <c r="BY57" s="35">
        <f t="shared" si="111"/>
        <v>4.151723</v>
      </c>
      <c r="BZ57" s="35">
        <f t="shared" si="111"/>
        <v>0.04896</v>
      </c>
      <c r="CA57" s="35">
        <f t="shared" si="111"/>
        <v>0.08976</v>
      </c>
      <c r="CB57" s="35">
        <f t="shared" si="111"/>
        <v>0</v>
      </c>
      <c r="CC57" s="35">
        <f t="shared" si="111"/>
        <v>0</v>
      </c>
      <c r="CD57" s="35">
        <f t="shared" si="111"/>
        <v>0.01224</v>
      </c>
      <c r="CE57" s="35">
        <f t="shared" si="111"/>
        <v>0.03876</v>
      </c>
    </row>
    <row r="58" spans="4:86">
      <c r="D58" s="175"/>
      <c r="E58" s="17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4"/>
      <c r="AT58" s="4" t="s">
        <v>1157</v>
      </c>
      <c r="AU58" s="35">
        <f>SUMIF($AU$71:$AU$140,$AT58,AV$71:AV$140)</f>
        <v>6.555389652</v>
      </c>
      <c r="AV58" s="35">
        <f t="shared" ref="AV58:CE58" si="112">SUMIF($AU$71:$AU$140,$AT58,AW$71:AW$140)</f>
        <v>2.803621572</v>
      </c>
      <c r="AW58" s="35">
        <f t="shared" si="112"/>
        <v>0.7408289988</v>
      </c>
      <c r="AX58" s="35">
        <f t="shared" si="112"/>
        <v>8.262</v>
      </c>
      <c r="AY58" s="35">
        <f t="shared" si="112"/>
        <v>0</v>
      </c>
      <c r="AZ58" s="35">
        <f t="shared" si="112"/>
        <v>1.60545042</v>
      </c>
      <c r="BA58" s="35">
        <f t="shared" si="112"/>
        <v>133.303408524</v>
      </c>
      <c r="BB58" s="35">
        <f t="shared" si="112"/>
        <v>0.57869779968</v>
      </c>
      <c r="BC58" s="35">
        <f t="shared" si="112"/>
        <v>0</v>
      </c>
      <c r="BD58" s="35">
        <f t="shared" si="112"/>
        <v>5.8244805918</v>
      </c>
      <c r="BE58" s="35">
        <f t="shared" si="112"/>
        <v>11.3147809092</v>
      </c>
      <c r="BF58" s="35">
        <f t="shared" si="112"/>
        <v>46.3867219816</v>
      </c>
      <c r="BG58" s="35">
        <f t="shared" si="112"/>
        <v>39.54524277312</v>
      </c>
      <c r="BH58" s="35">
        <f t="shared" si="112"/>
        <v>1.941051024</v>
      </c>
      <c r="BI58" s="35">
        <f t="shared" si="112"/>
        <v>2.6566123176</v>
      </c>
      <c r="BJ58" s="35">
        <f t="shared" si="112"/>
        <v>0</v>
      </c>
      <c r="BK58" s="35">
        <f t="shared" si="112"/>
        <v>0</v>
      </c>
      <c r="BL58" s="35">
        <f t="shared" si="112"/>
        <v>63.17989038</v>
      </c>
      <c r="BM58" s="35">
        <f t="shared" si="112"/>
        <v>0.0922702302</v>
      </c>
      <c r="BN58" s="35">
        <f t="shared" si="112"/>
        <v>0.1092419847</v>
      </c>
      <c r="BO58" s="35">
        <f t="shared" si="112"/>
        <v>0.57430798488</v>
      </c>
      <c r="BP58" s="35">
        <f t="shared" si="112"/>
        <v>0</v>
      </c>
      <c r="BQ58" s="35">
        <f t="shared" si="112"/>
        <v>18.765736722</v>
      </c>
      <c r="BR58" s="35">
        <f t="shared" si="112"/>
        <v>50.7911038272339</v>
      </c>
      <c r="BS58" s="35">
        <f t="shared" si="112"/>
        <v>24.23415654</v>
      </c>
      <c r="BT58" s="35">
        <f t="shared" si="112"/>
        <v>12.8507390352</v>
      </c>
      <c r="BU58" s="35">
        <f t="shared" si="112"/>
        <v>1.712989836</v>
      </c>
      <c r="BV58" s="35">
        <f t="shared" si="112"/>
        <v>142.6828122</v>
      </c>
      <c r="BW58" s="35">
        <f t="shared" si="112"/>
        <v>5.3480431818</v>
      </c>
      <c r="BX58" s="35">
        <f t="shared" si="112"/>
        <v>6.066088461</v>
      </c>
      <c r="BY58" s="35">
        <f t="shared" si="112"/>
        <v>20.92468392</v>
      </c>
      <c r="BZ58" s="35">
        <f t="shared" si="112"/>
        <v>0.352512</v>
      </c>
      <c r="CA58" s="35">
        <f t="shared" si="112"/>
        <v>0.282744</v>
      </c>
      <c r="CB58" s="35">
        <f t="shared" si="112"/>
        <v>0</v>
      </c>
      <c r="CC58" s="35">
        <f t="shared" si="112"/>
        <v>0</v>
      </c>
      <c r="CD58" s="35">
        <f t="shared" si="112"/>
        <v>0</v>
      </c>
      <c r="CE58" s="35">
        <f t="shared" si="112"/>
        <v>0.069768</v>
      </c>
      <c r="CF58" s="20"/>
      <c r="CG58" s="20"/>
      <c r="CH58" s="20"/>
    </row>
    <row r="59" spans="4:86">
      <c r="D59" s="175"/>
      <c r="E59" s="17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T59" s="4"/>
      <c r="AU59" s="4"/>
      <c r="AW59" s="87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4:86">
      <c r="D60" s="175"/>
      <c r="E60" s="176"/>
      <c r="H60"/>
      <c r="I60"/>
      <c r="J60"/>
      <c r="O60" s="87"/>
      <c r="Q60" s="87"/>
      <c r="Z60" s="87"/>
      <c r="AS60" s="4"/>
      <c r="AT60" s="4"/>
      <c r="AU60" s="185"/>
      <c r="AV60" s="185"/>
      <c r="AW60" s="185"/>
      <c r="AX60" s="185"/>
      <c r="AY60" s="185"/>
      <c r="AZ60" s="185"/>
      <c r="BA60" s="185"/>
      <c r="BB60" s="185"/>
      <c r="BC60" s="185"/>
      <c r="BD60" s="185"/>
      <c r="BE60" s="185"/>
      <c r="BF60" s="185"/>
      <c r="BG60" s="185"/>
      <c r="BH60" s="185"/>
      <c r="BI60" s="185"/>
      <c r="BJ60" s="185"/>
      <c r="BK60" s="185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  <c r="BW60" s="185"/>
      <c r="BX60" s="185"/>
      <c r="BY60" s="185"/>
      <c r="BZ60" s="185"/>
      <c r="CA60" s="185"/>
      <c r="CB60" s="185"/>
      <c r="CC60" s="185"/>
      <c r="CD60" s="185"/>
      <c r="CE60" s="185"/>
      <c r="CF60" s="20"/>
      <c r="CG60" s="20"/>
      <c r="CH60" s="20"/>
    </row>
    <row r="61" spans="7:44">
      <c r="G61" s="5" t="s">
        <v>1500</v>
      </c>
      <c r="H61"/>
      <c r="I61"/>
      <c r="K61" s="178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ht="14.25" spans="7:44">
      <c r="G62" s="2" t="s">
        <v>1150</v>
      </c>
      <c r="H62" s="6" t="str">
        <f>'Aggregated Balance-IND_2010'!G106</f>
        <v>AT</v>
      </c>
      <c r="I62" s="6" t="str">
        <f>'Aggregated Balance-IND_2010'!H106</f>
        <v>BE</v>
      </c>
      <c r="J62" s="6" t="str">
        <f>'Aggregated Balance-IND_2010'!I106</f>
        <v>BG</v>
      </c>
      <c r="K62" s="6" t="s">
        <v>289</v>
      </c>
      <c r="L62" s="6" t="str">
        <f>'Aggregated Balance-IND_2010'!K106</f>
        <v>CY</v>
      </c>
      <c r="M62" s="6" t="str">
        <f>'Aggregated Balance-IND_2010'!L106</f>
        <v>CZ</v>
      </c>
      <c r="N62" s="6" t="str">
        <f>'Aggregated Balance-IND_2010'!M106</f>
        <v>DE</v>
      </c>
      <c r="O62" s="6" t="str">
        <f>'Aggregated Balance-IND_2010'!N106</f>
        <v>DK</v>
      </c>
      <c r="P62" s="6" t="str">
        <f>'Aggregated Balance-IND_2010'!O106</f>
        <v>EE</v>
      </c>
      <c r="Q62" s="6" t="str">
        <f>'Aggregated Balance-IND_2010'!P106</f>
        <v>EL</v>
      </c>
      <c r="R62" s="6" t="str">
        <f>'Aggregated Balance-IND_2010'!Q106</f>
        <v>ES</v>
      </c>
      <c r="S62" s="6" t="str">
        <f>'Aggregated Balance-IND_2010'!R106</f>
        <v>FI</v>
      </c>
      <c r="T62" s="6" t="str">
        <f>'Aggregated Balance-IND_2010'!S106</f>
        <v>FR</v>
      </c>
      <c r="U62" s="6" t="str">
        <f>'Aggregated Balance-IND_2010'!T106</f>
        <v>HR</v>
      </c>
      <c r="V62" s="6" t="str">
        <f>'Aggregated Balance-IND_2010'!U106</f>
        <v>HU</v>
      </c>
      <c r="W62" s="6" t="str">
        <f>'Aggregated Balance-IND_2010'!V106</f>
        <v>IE</v>
      </c>
      <c r="X62" s="6" t="str">
        <f>'Aggregated Balance-IND_2010'!W106</f>
        <v>IS</v>
      </c>
      <c r="Y62" s="6" t="str">
        <f>'Aggregated Balance-IND_2010'!X106</f>
        <v>IT</v>
      </c>
      <c r="Z62" s="6" t="str">
        <f>'Aggregated Balance-IND_2010'!Y106</f>
        <v>LT</v>
      </c>
      <c r="AA62" s="6" t="str">
        <f>'Aggregated Balance-IND_2010'!Z106</f>
        <v>LU</v>
      </c>
      <c r="AB62" s="6" t="str">
        <f>'Aggregated Balance-IND_2010'!AA106</f>
        <v>LV</v>
      </c>
      <c r="AC62" s="6" t="str">
        <f>'Aggregated Balance-IND_2010'!AB106</f>
        <v>MT</v>
      </c>
      <c r="AD62" s="6" t="str">
        <f>'Aggregated Balance-IND_2010'!AC106</f>
        <v>NL</v>
      </c>
      <c r="AE62" s="6" t="str">
        <f>'Aggregated Balance-IND_2010'!AD106</f>
        <v>NO</v>
      </c>
      <c r="AF62" s="6" t="str">
        <f>'Aggregated Balance-IND_2010'!AE106</f>
        <v>PL</v>
      </c>
      <c r="AG62" s="6" t="str">
        <f>'Aggregated Balance-IND_2010'!AF106</f>
        <v>PT</v>
      </c>
      <c r="AH62" s="6" t="str">
        <f>'Aggregated Balance-IND_2010'!AG106</f>
        <v>RO</v>
      </c>
      <c r="AI62" s="6" t="str">
        <f>'Aggregated Balance-IND_2010'!AH106</f>
        <v>SE</v>
      </c>
      <c r="AJ62" s="6" t="str">
        <f>'Aggregated Balance-IND_2010'!AI106</f>
        <v>SI</v>
      </c>
      <c r="AK62" s="6" t="str">
        <f>'Aggregated Balance-IND_2010'!AJ106</f>
        <v>SK</v>
      </c>
      <c r="AL62" s="6" t="str">
        <f>'Aggregated Balance-IND_2010'!AK106</f>
        <v>UK</v>
      </c>
      <c r="AM62" s="6" t="s">
        <v>290</v>
      </c>
      <c r="AN62" s="6" t="s">
        <v>291</v>
      </c>
      <c r="AO62" s="6" t="s">
        <v>292</v>
      </c>
      <c r="AP62" s="6" t="str">
        <f>'Aggregated Balance-IND_2010'!AO106</f>
        <v>ME</v>
      </c>
      <c r="AQ62" s="6" t="str">
        <f>'Aggregated Balance-IND_2010'!AP106</f>
        <v>MK</v>
      </c>
      <c r="AR62" s="6" t="str">
        <f>'Aggregated Balance-IND_2010'!AQ106</f>
        <v>RS</v>
      </c>
    </row>
    <row r="63" ht="21" spans="7:58">
      <c r="G63" s="32" t="s">
        <v>1501</v>
      </c>
      <c r="H63" s="32" t="s">
        <v>806</v>
      </c>
      <c r="I63" s="32" t="s">
        <v>806</v>
      </c>
      <c r="J63" s="32" t="s">
        <v>806</v>
      </c>
      <c r="K63" s="32" t="s">
        <v>806</v>
      </c>
      <c r="L63" s="32" t="s">
        <v>806</v>
      </c>
      <c r="M63" s="32" t="s">
        <v>806</v>
      </c>
      <c r="N63" s="32" t="s">
        <v>806</v>
      </c>
      <c r="O63" s="32" t="s">
        <v>806</v>
      </c>
      <c r="P63" s="32" t="s">
        <v>806</v>
      </c>
      <c r="Q63" s="32" t="s">
        <v>806</v>
      </c>
      <c r="R63" s="32" t="s">
        <v>806</v>
      </c>
      <c r="S63" s="32" t="s">
        <v>806</v>
      </c>
      <c r="T63" s="32" t="s">
        <v>806</v>
      </c>
      <c r="U63" s="32" t="s">
        <v>806</v>
      </c>
      <c r="V63" s="32" t="s">
        <v>806</v>
      </c>
      <c r="W63" s="32" t="s">
        <v>806</v>
      </c>
      <c r="X63" s="32" t="s">
        <v>806</v>
      </c>
      <c r="Y63" s="32" t="s">
        <v>806</v>
      </c>
      <c r="Z63" s="32" t="s">
        <v>806</v>
      </c>
      <c r="AA63" s="32" t="s">
        <v>806</v>
      </c>
      <c r="AB63" s="32" t="s">
        <v>806</v>
      </c>
      <c r="AC63" s="32" t="s">
        <v>806</v>
      </c>
      <c r="AD63" s="32" t="s">
        <v>806</v>
      </c>
      <c r="AE63" s="32" t="s">
        <v>806</v>
      </c>
      <c r="AF63" s="32" t="s">
        <v>806</v>
      </c>
      <c r="AG63" s="32" t="s">
        <v>806</v>
      </c>
      <c r="AH63" s="32" t="s">
        <v>806</v>
      </c>
      <c r="AI63" s="32" t="s">
        <v>806</v>
      </c>
      <c r="AJ63" s="32" t="s">
        <v>806</v>
      </c>
      <c r="AK63" s="32" t="s">
        <v>806</v>
      </c>
      <c r="AL63" s="32" t="s">
        <v>806</v>
      </c>
      <c r="AM63" s="32" t="s">
        <v>806</v>
      </c>
      <c r="AN63" s="32" t="s">
        <v>806</v>
      </c>
      <c r="AO63" s="32" t="s">
        <v>806</v>
      </c>
      <c r="AP63" s="32" t="s">
        <v>806</v>
      </c>
      <c r="AQ63" s="32" t="s">
        <v>806</v>
      </c>
      <c r="AR63" s="32" t="s">
        <v>806</v>
      </c>
      <c r="AT63" s="39" t="s">
        <v>1593</v>
      </c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</row>
    <row r="64" spans="7:84">
      <c r="G64" s="75" t="str">
        <f>Commodities!C76</f>
        <v>IPH</v>
      </c>
      <c r="H64" s="177">
        <f>INDEX(Demands_Sources!$E$120:$AO$120,MATCH(H$62,Demands_Sources!$E$118:$AO$118,0))</f>
        <v>0.231187</v>
      </c>
      <c r="I64" s="177">
        <f>INDEX(Demands_Sources!$E$120:$AO$120,MATCH(I$62,Demands_Sources!$E$118:$AO$118,0))</f>
        <v>0.211027</v>
      </c>
      <c r="J64" s="177">
        <f>INDEX(Demands_Sources!$E$120:$AO$120,MATCH(J$62,Demands_Sources!$E$118:$AO$118,0))</f>
        <v>0.0180565</v>
      </c>
      <c r="K64" s="177">
        <f>INDEX(Demands_Sources!$E$120:$AO$120,MATCH(K$62,Demands_Sources!$E$118:$AO$118,0))</f>
        <v>1</v>
      </c>
      <c r="L64" s="177">
        <f>INDEX(Demands_Sources!$E$120:$AO$120,MATCH(L$62,Demands_Sources!$E$118:$AO$118,0))</f>
        <v>0.0107717</v>
      </c>
      <c r="M64" s="177">
        <f>INDEX(Demands_Sources!$E$120:$AO$120,MATCH(M$62,Demands_Sources!$E$118:$AO$118,0))</f>
        <v>0.111925</v>
      </c>
      <c r="N64" s="177">
        <f>INDEX(Demands_Sources!$E$120:$AO$120,MATCH(N$62,Demands_Sources!$E$118:$AO$118,0))</f>
        <v>1.50363</v>
      </c>
      <c r="O64" s="177">
        <f>INDEX(Demands_Sources!$E$120:$AO$120,MATCH(O$62,Demands_Sources!$E$118:$AO$118,0))</f>
        <v>0.0602632</v>
      </c>
      <c r="P64" s="177">
        <f>INDEX(Demands_Sources!$E$120:$AO$120,MATCH(P$62,Demands_Sources!$E$118:$AO$118,0))</f>
        <v>0.0156026</v>
      </c>
      <c r="Q64" s="177">
        <f>INDEX(Demands_Sources!$E$120:$AO$120,MATCH(Q$62,Demands_Sources!$E$118:$AO$118,0))</f>
        <v>0.0828777</v>
      </c>
      <c r="R64" s="177">
        <f>INDEX(Demands_Sources!$E$120:$AO$120,MATCH(R$62,Demands_Sources!$E$118:$AO$118,0))</f>
        <v>0.560814</v>
      </c>
      <c r="S64" s="177">
        <f>INDEX(Demands_Sources!$E$120:$AO$120,MATCH(S$62,Demands_Sources!$E$118:$AO$118,0))</f>
        <v>0.111889</v>
      </c>
      <c r="T64" s="177">
        <f>INDEX(Demands_Sources!$E$120:$AO$120,MATCH(T$62,Demands_Sources!$E$118:$AO$118,0))</f>
        <v>0.802536</v>
      </c>
      <c r="U64" s="177">
        <f>INDEX(Demands_Sources!$E$120:$AO$120,MATCH(U$62,Demands_Sources!$E$118:$AO$118,0))</f>
        <v>0.031771</v>
      </c>
      <c r="V64" s="177">
        <f>INDEX(Demands_Sources!$E$120:$AO$120,MATCH(V$62,Demands_Sources!$E$118:$AO$118,0))</f>
        <v>0.0556522</v>
      </c>
      <c r="W64" s="177">
        <f>INDEX(Demands_Sources!$E$120:$AO$120,MATCH(W$62,Demands_Sources!$E$118:$AO$118,0))</f>
        <v>0.0675</v>
      </c>
      <c r="X64" s="177">
        <f>INDEX(Demands_Sources!$E$120:$AO$120,MATCH(X$62,Demands_Sources!$E$118:$AO$118,0))</f>
        <v>0</v>
      </c>
      <c r="Y64" s="177">
        <f>INDEX(Demands_Sources!$E$120:$AO$120,MATCH(Y$62,Demands_Sources!$E$118:$AO$118,0))</f>
        <v>0.824501</v>
      </c>
      <c r="Z64" s="177">
        <f>INDEX(Demands_Sources!$E$120:$AO$120,MATCH(Z$62,Demands_Sources!$E$118:$AO$118,0))</f>
        <v>0.0143589</v>
      </c>
      <c r="AA64" s="177">
        <f>INDEX(Demands_Sources!$E$120:$AO$120,MATCH(AA$62,Demands_Sources!$E$118:$AO$118,0))</f>
        <v>0.00793333</v>
      </c>
      <c r="AB64" s="177">
        <f>INDEX(Demands_Sources!$E$120:$AO$120,MATCH(AB$62,Demands_Sources!$E$118:$AO$118,0))</f>
        <v>0.00935294</v>
      </c>
      <c r="AC64" s="177">
        <f>INDEX(Demands_Sources!$E$120:$AO$120,MATCH(AC$62,Demands_Sources!$E$118:$AO$118,0))</f>
        <v>0</v>
      </c>
      <c r="AD64" s="177">
        <f>INDEX(Demands_Sources!$E$120:$AO$120,MATCH(AD$62,Demands_Sources!$E$118:$AO$118,0))</f>
        <v>0.365331</v>
      </c>
      <c r="AE64" s="177">
        <f>INDEX(Demands_Sources!$E$120:$AO$120,MATCH(AE$62,Demands_Sources!$E$118:$AO$118,0))</f>
        <v>2.63999998655726</v>
      </c>
      <c r="AF64" s="177">
        <f>INDEX(Demands_Sources!$E$120:$AO$120,MATCH(AF$62,Demands_Sources!$E$118:$AO$118,0))</f>
        <v>0.173353</v>
      </c>
      <c r="AG64" s="177">
        <f>INDEX(Demands_Sources!$E$120:$AO$120,MATCH(AG$62,Demands_Sources!$E$118:$AO$118,0))</f>
        <v>0.0984742</v>
      </c>
      <c r="AH64" s="177">
        <f>INDEX(Demands_Sources!$E$120:$AO$120,MATCH(AH$62,Demands_Sources!$E$118:$AO$118,0))</f>
        <v>0.103667</v>
      </c>
      <c r="AI64" s="177">
        <f>INDEX(Demands_Sources!$E$120:$AO$120,MATCH(AI$62,Demands_Sources!$E$118:$AO$118,0))</f>
        <v>0.187685</v>
      </c>
      <c r="AJ64" s="177">
        <f>INDEX(Demands_Sources!$E$120:$AO$120,MATCH(AJ$62,Demands_Sources!$E$118:$AO$118,0))</f>
        <v>0.0296141</v>
      </c>
      <c r="AK64" s="177">
        <f>INDEX(Demands_Sources!$E$120:$AO$120,MATCH(AK$62,Demands_Sources!$E$118:$AO$118,0))</f>
        <v>0.0318915</v>
      </c>
      <c r="AL64" s="177">
        <f>INDEX(Demands_Sources!$E$120:$AO$120,MATCH(AL$62,Demands_Sources!$E$118:$AO$118,0))</f>
        <v>1.20365</v>
      </c>
      <c r="AM64" s="177">
        <f>INDEX(Demands_Sources!$E$120:$AO$120,MATCH(AM$62,Demands_Sources!$E$118:$AO$118,0))</f>
        <v>0</v>
      </c>
      <c r="AN64" s="177">
        <f>INDEX(Demands_Sources!$E$120:$AO$120,MATCH(AN$62,Demands_Sources!$E$118:$AO$118,0))</f>
        <v>0</v>
      </c>
      <c r="AO64" s="177">
        <f>INDEX(Demands_Sources!$E$120:$AO$120,MATCH(AO$62,Demands_Sources!$E$118:$AO$118,0))</f>
        <v>0</v>
      </c>
      <c r="AP64" s="177">
        <f>INDEX(Demands_Sources!$E$120:$AO$120,MATCH(AP$62,Demands_Sources!$E$118:$AO$118,0))</f>
        <v>0</v>
      </c>
      <c r="AQ64" s="177">
        <f>INDEX(Demands_Sources!$E$120:$AO$120,MATCH(AQ$62,Demands_Sources!$E$118:$AO$118,0))</f>
        <v>0.012</v>
      </c>
      <c r="AR64" s="177">
        <f>INDEX(Demands_Sources!$E$120:$AO$120,MATCH(AR$62,Demands_Sources!$E$118:$AO$118,0))</f>
        <v>0</v>
      </c>
      <c r="AT64" s="75" t="str">
        <f>G64</f>
        <v>IPH</v>
      </c>
      <c r="AU64" s="35">
        <f t="shared" ref="AU64:BD65" si="113">H64-AU42</f>
        <v>0</v>
      </c>
      <c r="AV64" s="35">
        <f t="shared" si="113"/>
        <v>0</v>
      </c>
      <c r="AW64" s="35">
        <f t="shared" si="113"/>
        <v>0</v>
      </c>
      <c r="AX64" s="35">
        <f t="shared" si="113"/>
        <v>0</v>
      </c>
      <c r="AY64" s="35">
        <f t="shared" si="113"/>
        <v>0</v>
      </c>
      <c r="AZ64" s="35">
        <f t="shared" si="113"/>
        <v>0</v>
      </c>
      <c r="BA64" s="35">
        <f t="shared" si="113"/>
        <v>0</v>
      </c>
      <c r="BB64" s="35">
        <f t="shared" si="113"/>
        <v>0</v>
      </c>
      <c r="BC64" s="35">
        <f t="shared" si="113"/>
        <v>0</v>
      </c>
      <c r="BD64" s="35">
        <f t="shared" si="113"/>
        <v>0</v>
      </c>
      <c r="BE64" s="35">
        <f t="shared" ref="BE64:BN65" si="114">R64-BE42</f>
        <v>0</v>
      </c>
      <c r="BF64" s="35">
        <f t="shared" si="114"/>
        <v>0</v>
      </c>
      <c r="BG64" s="35">
        <f t="shared" si="114"/>
        <v>0</v>
      </c>
      <c r="BH64" s="35">
        <f t="shared" si="114"/>
        <v>0</v>
      </c>
      <c r="BI64" s="35">
        <f t="shared" si="114"/>
        <v>0</v>
      </c>
      <c r="BJ64" s="35">
        <f t="shared" si="114"/>
        <v>0</v>
      </c>
      <c r="BK64" s="35">
        <f t="shared" si="114"/>
        <v>0</v>
      </c>
      <c r="BL64" s="35">
        <f t="shared" si="114"/>
        <v>0</v>
      </c>
      <c r="BM64" s="35">
        <f t="shared" si="114"/>
        <v>0</v>
      </c>
      <c r="BN64" s="35">
        <f t="shared" si="114"/>
        <v>0</v>
      </c>
      <c r="BO64" s="35">
        <f t="shared" ref="BO64:BX65" si="115">AB64-BO42</f>
        <v>0</v>
      </c>
      <c r="BP64" s="35">
        <f t="shared" si="115"/>
        <v>0</v>
      </c>
      <c r="BQ64" s="35">
        <f t="shared" si="115"/>
        <v>0</v>
      </c>
      <c r="BR64" s="35">
        <f t="shared" si="115"/>
        <v>0</v>
      </c>
      <c r="BS64" s="35">
        <f t="shared" si="115"/>
        <v>0</v>
      </c>
      <c r="BT64" s="35">
        <f t="shared" si="115"/>
        <v>0</v>
      </c>
      <c r="BU64" s="35">
        <f t="shared" si="115"/>
        <v>0</v>
      </c>
      <c r="BV64" s="35">
        <f t="shared" si="115"/>
        <v>0</v>
      </c>
      <c r="BW64" s="35">
        <f t="shared" si="115"/>
        <v>0</v>
      </c>
      <c r="BX64" s="35">
        <f t="shared" si="115"/>
        <v>0</v>
      </c>
      <c r="BY64" s="35">
        <f t="shared" ref="BY64:CE65" si="116">AL64-BY42</f>
        <v>0</v>
      </c>
      <c r="BZ64" s="35">
        <f t="shared" si="116"/>
        <v>0</v>
      </c>
      <c r="CA64" s="35">
        <f t="shared" si="116"/>
        <v>0</v>
      </c>
      <c r="CB64" s="35">
        <f t="shared" si="116"/>
        <v>0</v>
      </c>
      <c r="CC64" s="35">
        <f t="shared" si="116"/>
        <v>0</v>
      </c>
      <c r="CD64" s="35">
        <f t="shared" si="116"/>
        <v>0</v>
      </c>
      <c r="CE64" s="35">
        <f t="shared" si="116"/>
        <v>0</v>
      </c>
      <c r="CF64" s="188" t="str">
        <f>IF((AS64-CF40)&lt;&gt;0,"ERROR","")</f>
        <v/>
      </c>
    </row>
    <row r="65" spans="7:84">
      <c r="G65" s="75" t="str">
        <f>Commodities!C77</f>
        <v>IPL</v>
      </c>
      <c r="H65" s="177">
        <f>INDEX(Demands_Sources!$E$119:$AO$119,MATCH(H$62,Demands_Sources!$E$118:$AO$118,0))</f>
        <v>5.00893</v>
      </c>
      <c r="I65" s="177">
        <f>INDEX(Demands_Sources!$E$119:$AO$119,MATCH(I$62,Demands_Sources!$E$118:$AO$118,0))</f>
        <v>1.974</v>
      </c>
      <c r="J65" s="177">
        <f>INDEX(Demands_Sources!$E$119:$AO$119,MATCH(J$62,Demands_Sources!$E$118:$AO$118,0))</f>
        <v>0.24803</v>
      </c>
      <c r="K65" s="177">
        <f>INDEX(Demands_Sources!$E$119:$AO$119,MATCH(K$62,Demands_Sources!$E$118:$AO$118,0))</f>
        <v>0.75</v>
      </c>
      <c r="L65" s="177">
        <f>INDEX(Demands_Sources!$E$119:$AO$119,MATCH(L$62,Demands_Sources!$E$118:$AO$118,0))</f>
        <v>0</v>
      </c>
      <c r="M65" s="177">
        <f>INDEX(Demands_Sources!$E$119:$AO$119,MATCH(M$62,Demands_Sources!$E$118:$AO$118,0))</f>
        <v>0.769</v>
      </c>
      <c r="N65" s="177">
        <f>INDEX(Demands_Sources!$E$119:$AO$119,MATCH(N$62,Demands_Sources!$E$118:$AO$118,0))</f>
        <v>23.072</v>
      </c>
      <c r="O65" s="177">
        <f>INDEX(Demands_Sources!$E$119:$AO$119,MATCH(O$62,Demands_Sources!$E$118:$AO$118,0))</f>
        <v>0.43493</v>
      </c>
      <c r="P65" s="177">
        <f>INDEX(Demands_Sources!$E$119:$AO$119,MATCH(P$62,Demands_Sources!$E$118:$AO$118,0))</f>
        <v>0.07567</v>
      </c>
      <c r="Q65" s="177">
        <f>INDEX(Demands_Sources!$E$119:$AO$119,MATCH(Q$62,Demands_Sources!$E$118:$AO$118,0))</f>
        <v>0.60777</v>
      </c>
      <c r="R65" s="177">
        <f>INDEX(Demands_Sources!$E$119:$AO$119,MATCH(R$62,Demands_Sources!$E$118:$AO$118,0))</f>
        <v>6.1932</v>
      </c>
      <c r="S65" s="177">
        <f>INDEX(Demands_Sources!$E$119:$AO$119,MATCH(S$62,Demands_Sources!$E$118:$AO$118,0))</f>
        <v>11.758</v>
      </c>
      <c r="T65" s="177">
        <f>INDEX(Demands_Sources!$E$119:$AO$119,MATCH(T$62,Demands_Sources!$E$118:$AO$118,0))</f>
        <v>8.8298</v>
      </c>
      <c r="U65" s="177">
        <f>INDEX(Demands_Sources!$E$119:$AO$119,MATCH(U$62,Demands_Sources!$E$118:$AO$118,0))</f>
        <v>0.3488</v>
      </c>
      <c r="V65" s="177">
        <f>INDEX(Demands_Sources!$E$119:$AO$119,MATCH(V$62,Demands_Sources!$E$118:$AO$118,0))</f>
        <v>0.64</v>
      </c>
      <c r="W65" s="177">
        <f>INDEX(Demands_Sources!$E$119:$AO$119,MATCH(W$62,Demands_Sources!$E$118:$AO$118,0))</f>
        <v>0.045</v>
      </c>
      <c r="X65" s="177">
        <f>INDEX(Demands_Sources!$E$119:$AO$119,MATCH(X$62,Demands_Sources!$E$118:$AO$118,0))</f>
        <v>0</v>
      </c>
      <c r="Y65" s="177">
        <f>INDEX(Demands_Sources!$E$119:$AO$119,MATCH(Y$62,Demands_Sources!$E$118:$AO$118,0))</f>
        <v>9.08676</v>
      </c>
      <c r="Z65" s="177">
        <f>INDEX(Demands_Sources!$E$119:$AO$119,MATCH(Z$62,Demands_Sources!$E$118:$AO$118,0))</f>
        <v>0.12923</v>
      </c>
      <c r="AA65" s="177">
        <f>INDEX(Demands_Sources!$E$119:$AO$119,MATCH(AA$62,Demands_Sources!$E$118:$AO$118,0))</f>
        <v>0.0238</v>
      </c>
      <c r="AB65" s="177">
        <f>INDEX(Demands_Sources!$E$119:$AO$119,MATCH(AB$62,Demands_Sources!$E$118:$AO$118,0))</f>
        <v>0.053</v>
      </c>
      <c r="AC65" s="177">
        <f>INDEX(Demands_Sources!$E$119:$AO$119,MATCH(AC$62,Demands_Sources!$E$118:$AO$118,0))</f>
        <v>0</v>
      </c>
      <c r="AD65" s="177">
        <f>INDEX(Demands_Sources!$E$119:$AO$119,MATCH(AD$62,Demands_Sources!$E$118:$AO$118,0))</f>
        <v>2.859</v>
      </c>
      <c r="AE65" s="177">
        <f>INDEX(Demands_Sources!$E$119:$AO$119,MATCH(AE$62,Demands_Sources!$E$118:$AO$118,0))</f>
        <v>1.968</v>
      </c>
      <c r="AF65" s="177">
        <f>INDEX(Demands_Sources!$E$119:$AO$119,MATCH(AF$62,Demands_Sources!$E$118:$AO$118,0))</f>
        <v>3.6998</v>
      </c>
      <c r="AG65" s="177">
        <f>INDEX(Demands_Sources!$E$119:$AO$119,MATCH(AG$62,Demands_Sources!$E$118:$AO$118,0))</f>
        <v>1.45647</v>
      </c>
      <c r="AH65" s="177">
        <f>INDEX(Demands_Sources!$E$119:$AO$119,MATCH(AH$62,Demands_Sources!$E$118:$AO$118,0))</f>
        <v>0.311</v>
      </c>
      <c r="AI65" s="177">
        <f>INDEX(Demands_Sources!$E$119:$AO$119,MATCH(AI$62,Demands_Sources!$E$118:$AO$118,0))</f>
        <v>11.397</v>
      </c>
      <c r="AJ65" s="177">
        <f>INDEX(Demands_Sources!$E$119:$AO$119,MATCH(AJ$62,Demands_Sources!$E$118:$AO$118,0))</f>
        <v>0.75</v>
      </c>
      <c r="AK65" s="177">
        <f>INDEX(Demands_Sources!$E$119:$AO$119,MATCH(AK$62,Demands_Sources!$E$118:$AO$118,0))</f>
        <v>0.78036</v>
      </c>
      <c r="AL65" s="177">
        <f>INDEX(Demands_Sources!$E$119:$AO$119,MATCH(AL$62,Demands_Sources!$E$118:$AO$118,0))</f>
        <v>4.3</v>
      </c>
      <c r="AM65" s="177">
        <f>INDEX(Demands_Sources!$E$119:$AO$119,MATCH(AM$62,Demands_Sources!$E$118:$AO$118,0))</f>
        <v>0.072</v>
      </c>
      <c r="AN65" s="177">
        <f>INDEX(Demands_Sources!$E$119:$AO$119,MATCH(AN$62,Demands_Sources!$E$118:$AO$118,0))</f>
        <v>0.12</v>
      </c>
      <c r="AO65" s="177">
        <f>INDEX(Demands_Sources!$E$119:$AO$119,MATCH(AO$62,Demands_Sources!$E$118:$AO$118,0))</f>
        <v>0</v>
      </c>
      <c r="AP65" s="177">
        <f>INDEX(Demands_Sources!$E$119:$AO$119,MATCH(AP$62,Demands_Sources!$E$118:$AO$118,0))</f>
        <v>0</v>
      </c>
      <c r="AQ65" s="177">
        <f>INDEX(Demands_Sources!$E$119:$AO$119,MATCH(AQ$62,Demands_Sources!$E$118:$AO$118,0))</f>
        <v>0</v>
      </c>
      <c r="AR65" s="177">
        <f>INDEX(Demands_Sources!$E$119:$AO$119,MATCH(AR$62,Demands_Sources!$E$118:$AO$118,0))</f>
        <v>0.057</v>
      </c>
      <c r="AT65" s="75" t="str">
        <f>G65</f>
        <v>IPL</v>
      </c>
      <c r="AU65" s="35">
        <f t="shared" si="113"/>
        <v>0</v>
      </c>
      <c r="AV65" s="35">
        <f t="shared" si="113"/>
        <v>0</v>
      </c>
      <c r="AW65" s="35">
        <f t="shared" si="113"/>
        <v>0</v>
      </c>
      <c r="AX65" s="35">
        <f t="shared" si="113"/>
        <v>0</v>
      </c>
      <c r="AY65" s="35">
        <f t="shared" si="113"/>
        <v>0</v>
      </c>
      <c r="AZ65" s="35">
        <f t="shared" si="113"/>
        <v>0</v>
      </c>
      <c r="BA65" s="35">
        <f t="shared" si="113"/>
        <v>0</v>
      </c>
      <c r="BB65" s="35">
        <f t="shared" si="113"/>
        <v>0</v>
      </c>
      <c r="BC65" s="35">
        <f t="shared" si="113"/>
        <v>0</v>
      </c>
      <c r="BD65" s="35">
        <f t="shared" si="113"/>
        <v>0</v>
      </c>
      <c r="BE65" s="35">
        <f t="shared" si="114"/>
        <v>0</v>
      </c>
      <c r="BF65" s="35">
        <f t="shared" si="114"/>
        <v>0</v>
      </c>
      <c r="BG65" s="35">
        <f t="shared" si="114"/>
        <v>0</v>
      </c>
      <c r="BH65" s="35">
        <f t="shared" si="114"/>
        <v>0</v>
      </c>
      <c r="BI65" s="35">
        <f t="shared" si="114"/>
        <v>0</v>
      </c>
      <c r="BJ65" s="35">
        <f t="shared" si="114"/>
        <v>0</v>
      </c>
      <c r="BK65" s="35">
        <f t="shared" si="114"/>
        <v>0</v>
      </c>
      <c r="BL65" s="35">
        <f t="shared" si="114"/>
        <v>0</v>
      </c>
      <c r="BM65" s="35">
        <f t="shared" si="114"/>
        <v>0</v>
      </c>
      <c r="BN65" s="35">
        <f t="shared" si="114"/>
        <v>0</v>
      </c>
      <c r="BO65" s="35">
        <f t="shared" si="115"/>
        <v>0</v>
      </c>
      <c r="BP65" s="35">
        <f t="shared" si="115"/>
        <v>0</v>
      </c>
      <c r="BQ65" s="35">
        <f t="shared" si="115"/>
        <v>0</v>
      </c>
      <c r="BR65" s="35">
        <f t="shared" si="115"/>
        <v>0</v>
      </c>
      <c r="BS65" s="35">
        <f t="shared" si="115"/>
        <v>0</v>
      </c>
      <c r="BT65" s="35">
        <f t="shared" si="115"/>
        <v>0</v>
      </c>
      <c r="BU65" s="35">
        <f t="shared" si="115"/>
        <v>0</v>
      </c>
      <c r="BV65" s="35">
        <f t="shared" si="115"/>
        <v>0</v>
      </c>
      <c r="BW65" s="35">
        <f t="shared" si="115"/>
        <v>0</v>
      </c>
      <c r="BX65" s="35">
        <f t="shared" si="115"/>
        <v>0</v>
      </c>
      <c r="BY65" s="35">
        <f t="shared" si="116"/>
        <v>0</v>
      </c>
      <c r="BZ65" s="35">
        <f t="shared" si="116"/>
        <v>0</v>
      </c>
      <c r="CA65" s="35">
        <f t="shared" si="116"/>
        <v>0</v>
      </c>
      <c r="CB65" s="35">
        <f t="shared" si="116"/>
        <v>0</v>
      </c>
      <c r="CC65" s="35">
        <f t="shared" si="116"/>
        <v>0</v>
      </c>
      <c r="CD65" s="35">
        <f t="shared" si="116"/>
        <v>0</v>
      </c>
      <c r="CE65" s="35">
        <f t="shared" si="116"/>
        <v>0</v>
      </c>
      <c r="CF65" s="188" t="str">
        <f>IF((AS65-CF41)&lt;&gt;0,"ERROR","")</f>
        <v/>
      </c>
    </row>
    <row r="66" spans="47:83"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8"/>
      <c r="BM66" s="188"/>
      <c r="BN66" s="188"/>
      <c r="BO66" s="188"/>
      <c r="BP66" s="188"/>
      <c r="BQ66" s="188"/>
      <c r="BR66" s="188"/>
      <c r="BS66" s="188"/>
      <c r="BT66" s="188"/>
      <c r="BU66" s="188"/>
      <c r="BV66" s="188"/>
      <c r="BW66" s="188"/>
      <c r="BX66" s="188"/>
      <c r="BY66" s="188"/>
      <c r="BZ66" s="188"/>
      <c r="CA66" s="188"/>
      <c r="CB66" s="188"/>
      <c r="CC66" s="188"/>
      <c r="CD66" s="188"/>
      <c r="CE66" s="188"/>
    </row>
    <row r="69" spans="6:38">
      <c r="F69" s="5" t="s">
        <v>1379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 ht="14.25" spans="4:45">
      <c r="D70" s="2" t="s">
        <v>748</v>
      </c>
      <c r="E70" s="2" t="s">
        <v>1382</v>
      </c>
      <c r="F70" s="2" t="s">
        <v>1150</v>
      </c>
      <c r="G70" s="94">
        <v>2010</v>
      </c>
      <c r="H70" s="6" t="str">
        <f t="shared" ref="H70:AR70" si="117">H$62</f>
        <v>AT</v>
      </c>
      <c r="I70" s="6" t="str">
        <f t="shared" si="117"/>
        <v>BE</v>
      </c>
      <c r="J70" s="6" t="str">
        <f t="shared" si="117"/>
        <v>BG</v>
      </c>
      <c r="K70" s="6" t="str">
        <f t="shared" si="117"/>
        <v>CH</v>
      </c>
      <c r="L70" s="6" t="str">
        <f t="shared" si="117"/>
        <v>CY</v>
      </c>
      <c r="M70" s="6" t="str">
        <f t="shared" si="117"/>
        <v>CZ</v>
      </c>
      <c r="N70" s="6" t="str">
        <f t="shared" si="117"/>
        <v>DE</v>
      </c>
      <c r="O70" s="6" t="str">
        <f t="shared" si="117"/>
        <v>DK</v>
      </c>
      <c r="P70" s="6" t="str">
        <f t="shared" si="117"/>
        <v>EE</v>
      </c>
      <c r="Q70" s="6" t="str">
        <f t="shared" si="117"/>
        <v>EL</v>
      </c>
      <c r="R70" s="6" t="str">
        <f t="shared" si="117"/>
        <v>ES</v>
      </c>
      <c r="S70" s="6" t="str">
        <f t="shared" si="117"/>
        <v>FI</v>
      </c>
      <c r="T70" s="6" t="str">
        <f t="shared" si="117"/>
        <v>FR</v>
      </c>
      <c r="U70" s="6" t="str">
        <f t="shared" si="117"/>
        <v>HR</v>
      </c>
      <c r="V70" s="6" t="str">
        <f t="shared" si="117"/>
        <v>HU</v>
      </c>
      <c r="W70" s="6" t="str">
        <f t="shared" si="117"/>
        <v>IE</v>
      </c>
      <c r="X70" s="6" t="str">
        <f t="shared" si="117"/>
        <v>IS</v>
      </c>
      <c r="Y70" s="6" t="str">
        <f t="shared" si="117"/>
        <v>IT</v>
      </c>
      <c r="Z70" s="6" t="str">
        <f t="shared" si="117"/>
        <v>LT</v>
      </c>
      <c r="AA70" s="6" t="str">
        <f t="shared" si="117"/>
        <v>LU</v>
      </c>
      <c r="AB70" s="6" t="str">
        <f t="shared" si="117"/>
        <v>LV</v>
      </c>
      <c r="AC70" s="6" t="str">
        <f t="shared" si="117"/>
        <v>MT</v>
      </c>
      <c r="AD70" s="6" t="str">
        <f t="shared" si="117"/>
        <v>NL</v>
      </c>
      <c r="AE70" s="6" t="str">
        <f t="shared" si="117"/>
        <v>NO</v>
      </c>
      <c r="AF70" s="6" t="str">
        <f t="shared" si="117"/>
        <v>PL</v>
      </c>
      <c r="AG70" s="6" t="str">
        <f t="shared" si="117"/>
        <v>PT</v>
      </c>
      <c r="AH70" s="6" t="str">
        <f t="shared" si="117"/>
        <v>RO</v>
      </c>
      <c r="AI70" s="6" t="str">
        <f t="shared" si="117"/>
        <v>SE</v>
      </c>
      <c r="AJ70" s="6" t="str">
        <f t="shared" si="117"/>
        <v>SI</v>
      </c>
      <c r="AK70" s="6" t="str">
        <f t="shared" si="117"/>
        <v>SK</v>
      </c>
      <c r="AL70" s="6" t="str">
        <f t="shared" si="117"/>
        <v>UK</v>
      </c>
      <c r="AM70" s="6" t="str">
        <f t="shared" si="117"/>
        <v>AL</v>
      </c>
      <c r="AN70" s="6" t="str">
        <f t="shared" si="117"/>
        <v>BA</v>
      </c>
      <c r="AO70" s="6" t="str">
        <f t="shared" si="117"/>
        <v>KS</v>
      </c>
      <c r="AP70" s="6" t="str">
        <f t="shared" si="117"/>
        <v>ME</v>
      </c>
      <c r="AQ70" s="6" t="str">
        <f t="shared" si="117"/>
        <v>MK</v>
      </c>
      <c r="AR70" s="6" t="str">
        <f t="shared" si="117"/>
        <v>RS</v>
      </c>
      <c r="AS70" s="4"/>
    </row>
    <row r="71" ht="16.5" spans="4:84">
      <c r="D71" s="7" t="s">
        <v>1594</v>
      </c>
      <c r="E71" s="7"/>
      <c r="F71" s="32"/>
      <c r="G71" s="196"/>
      <c r="H71" s="196"/>
      <c r="I71" s="196"/>
      <c r="J71" s="196"/>
      <c r="K71" s="196"/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196"/>
      <c r="AN71" s="196"/>
      <c r="AO71" s="196"/>
      <c r="AP71" s="196"/>
      <c r="AQ71" s="196"/>
      <c r="AR71" s="196"/>
      <c r="AS71" s="4"/>
      <c r="AT71" s="55" t="s">
        <v>1494</v>
      </c>
      <c r="AV71" s="6" t="str">
        <f t="shared" ref="AV71:CF71" si="118">H$62</f>
        <v>AT</v>
      </c>
      <c r="AW71" s="6" t="str">
        <f t="shared" si="118"/>
        <v>BE</v>
      </c>
      <c r="AX71" s="6" t="str">
        <f t="shared" si="118"/>
        <v>BG</v>
      </c>
      <c r="AY71" s="6" t="str">
        <f t="shared" si="118"/>
        <v>CH</v>
      </c>
      <c r="AZ71" s="6" t="str">
        <f t="shared" si="118"/>
        <v>CY</v>
      </c>
      <c r="BA71" s="6" t="str">
        <f t="shared" si="118"/>
        <v>CZ</v>
      </c>
      <c r="BB71" s="6" t="str">
        <f t="shared" si="118"/>
        <v>DE</v>
      </c>
      <c r="BC71" s="6" t="str">
        <f t="shared" si="118"/>
        <v>DK</v>
      </c>
      <c r="BD71" s="6" t="str">
        <f t="shared" si="118"/>
        <v>EE</v>
      </c>
      <c r="BE71" s="6" t="str">
        <f t="shared" si="118"/>
        <v>EL</v>
      </c>
      <c r="BF71" s="6" t="str">
        <f t="shared" si="118"/>
        <v>ES</v>
      </c>
      <c r="BG71" s="6" t="str">
        <f t="shared" si="118"/>
        <v>FI</v>
      </c>
      <c r="BH71" s="6" t="str">
        <f t="shared" si="118"/>
        <v>FR</v>
      </c>
      <c r="BI71" s="6" t="str">
        <f t="shared" si="118"/>
        <v>HR</v>
      </c>
      <c r="BJ71" s="6" t="str">
        <f t="shared" si="118"/>
        <v>HU</v>
      </c>
      <c r="BK71" s="6" t="str">
        <f t="shared" si="118"/>
        <v>IE</v>
      </c>
      <c r="BL71" s="6" t="str">
        <f t="shared" si="118"/>
        <v>IS</v>
      </c>
      <c r="BM71" s="6" t="str">
        <f t="shared" si="118"/>
        <v>IT</v>
      </c>
      <c r="BN71" s="6" t="str">
        <f t="shared" si="118"/>
        <v>LT</v>
      </c>
      <c r="BO71" s="6" t="str">
        <f t="shared" si="118"/>
        <v>LU</v>
      </c>
      <c r="BP71" s="6" t="str">
        <f t="shared" si="118"/>
        <v>LV</v>
      </c>
      <c r="BQ71" s="6" t="str">
        <f t="shared" si="118"/>
        <v>MT</v>
      </c>
      <c r="BR71" s="6" t="str">
        <f t="shared" si="118"/>
        <v>NL</v>
      </c>
      <c r="BS71" s="6" t="str">
        <f t="shared" si="118"/>
        <v>NO</v>
      </c>
      <c r="BT71" s="6" t="str">
        <f t="shared" si="118"/>
        <v>PL</v>
      </c>
      <c r="BU71" s="6" t="str">
        <f t="shared" si="118"/>
        <v>PT</v>
      </c>
      <c r="BV71" s="6" t="str">
        <f t="shared" si="118"/>
        <v>RO</v>
      </c>
      <c r="BW71" s="6" t="str">
        <f t="shared" si="118"/>
        <v>SE</v>
      </c>
      <c r="BX71" s="6" t="str">
        <f t="shared" si="118"/>
        <v>SI</v>
      </c>
      <c r="BY71" s="6" t="str">
        <f t="shared" si="118"/>
        <v>SK</v>
      </c>
      <c r="BZ71" s="6" t="str">
        <f t="shared" si="118"/>
        <v>UK</v>
      </c>
      <c r="CA71" s="6" t="str">
        <f t="shared" si="118"/>
        <v>AL</v>
      </c>
      <c r="CB71" s="6" t="str">
        <f t="shared" si="118"/>
        <v>BA</v>
      </c>
      <c r="CC71" s="6" t="str">
        <f t="shared" si="118"/>
        <v>KS</v>
      </c>
      <c r="CD71" s="6" t="str">
        <f t="shared" si="118"/>
        <v>ME</v>
      </c>
      <c r="CE71" s="6" t="str">
        <f t="shared" si="118"/>
        <v>MK</v>
      </c>
      <c r="CF71" s="6" t="str">
        <f t="shared" si="118"/>
        <v>RS</v>
      </c>
    </row>
    <row r="72" spans="4:84">
      <c r="D72" t="s">
        <v>910</v>
      </c>
      <c r="E72" t="s">
        <v>1503</v>
      </c>
      <c r="F72" t="s">
        <v>247</v>
      </c>
      <c r="G72" s="197">
        <v>2.1</v>
      </c>
      <c r="H72" s="197"/>
      <c r="I72" s="197">
        <f>$G72*1.06</f>
        <v>2.226</v>
      </c>
      <c r="J72" s="197">
        <f>$G72*1.2</f>
        <v>2.52</v>
      </c>
      <c r="K72" s="197">
        <f>G72*1.2</f>
        <v>2.52</v>
      </c>
      <c r="L72" s="197">
        <f>G72+G73/2.8</f>
        <v>4.95714285714286</v>
      </c>
      <c r="M72" s="197">
        <f>$G72*1.35</f>
        <v>2.835</v>
      </c>
      <c r="N72" s="197"/>
      <c r="O72" s="197"/>
      <c r="P72" s="197">
        <f>$G72*1.485</f>
        <v>3.1185</v>
      </c>
      <c r="Q72" s="197">
        <f>$G72*0.9</f>
        <v>1.89</v>
      </c>
      <c r="R72" s="197">
        <f>$G72*0.675</f>
        <v>1.4175</v>
      </c>
      <c r="S72" s="197">
        <f>$G72*1.67</f>
        <v>3.507</v>
      </c>
      <c r="T72" s="197">
        <f>G72*1.04</f>
        <v>2.184</v>
      </c>
      <c r="U72" s="197">
        <f>G72*0.995</f>
        <v>2.0895</v>
      </c>
      <c r="V72" s="197"/>
      <c r="W72" s="197">
        <f>G72*1.91</f>
        <v>4.011</v>
      </c>
      <c r="X72" s="197"/>
      <c r="Y72" s="197">
        <f>$G72*0.98</f>
        <v>2.058</v>
      </c>
      <c r="Z72" s="197">
        <f>$G72*1.25</f>
        <v>2.625</v>
      </c>
      <c r="AA72" s="197">
        <f>$G72*1.34</f>
        <v>2.814</v>
      </c>
      <c r="AB72" s="197">
        <f>G72*0.777</f>
        <v>1.6317</v>
      </c>
      <c r="AC72" s="197">
        <v>2</v>
      </c>
      <c r="AD72" s="197">
        <f>$G72*0.85</f>
        <v>1.785</v>
      </c>
      <c r="AE72" s="197">
        <f>G72*1.175</f>
        <v>2.4675</v>
      </c>
      <c r="AF72" s="197">
        <f>G72*1.1</f>
        <v>2.31</v>
      </c>
      <c r="AG72" s="197">
        <f>G72*1.7</f>
        <v>3.57</v>
      </c>
      <c r="AH72" s="197">
        <f>$G72*1.1</f>
        <v>2.31</v>
      </c>
      <c r="AI72" s="197">
        <f>G72*1.8</f>
        <v>3.78</v>
      </c>
      <c r="AJ72" s="197">
        <f>G72*0.96</f>
        <v>2.016</v>
      </c>
      <c r="AK72" s="197">
        <f>$G72*1.2</f>
        <v>2.52</v>
      </c>
      <c r="AL72" s="197">
        <f>G72*1.41</f>
        <v>2.961</v>
      </c>
      <c r="AM72" s="197">
        <f>$G72*1.15</f>
        <v>2.415</v>
      </c>
      <c r="AN72" s="197">
        <f>$G72*1.45</f>
        <v>3.045</v>
      </c>
      <c r="AO72" s="197"/>
      <c r="AP72" s="197"/>
      <c r="AQ72" s="197">
        <f>$G72*1.25</f>
        <v>2.625</v>
      </c>
      <c r="AR72" s="197"/>
      <c r="AT72" t="str">
        <f>F72</f>
        <v>INDELC</v>
      </c>
      <c r="AV72" s="35">
        <f t="shared" ref="AV72:BE74" si="119">H$77*IF(H72&lt;&gt;"",H72,$G72)</f>
        <v>0.4854927</v>
      </c>
      <c r="AW72" s="35">
        <f t="shared" si="119"/>
        <v>0.469746102</v>
      </c>
      <c r="AX72" s="35">
        <f t="shared" si="119"/>
        <v>0.04550238</v>
      </c>
      <c r="AY72" s="35">
        <f t="shared" si="119"/>
        <v>2.52</v>
      </c>
      <c r="AZ72" s="35">
        <f t="shared" si="119"/>
        <v>0.0533968557142857</v>
      </c>
      <c r="BA72" s="35">
        <f t="shared" si="119"/>
        <v>0.317307375</v>
      </c>
      <c r="BB72" s="35">
        <f t="shared" si="119"/>
        <v>3.157623</v>
      </c>
      <c r="BC72" s="35">
        <f t="shared" si="119"/>
        <v>0.12655272</v>
      </c>
      <c r="BD72" s="35">
        <f t="shared" si="119"/>
        <v>0.0486567081</v>
      </c>
      <c r="BE72" s="35">
        <f t="shared" si="119"/>
        <v>0.156638853</v>
      </c>
      <c r="BF72" s="35">
        <f t="shared" ref="BF72:BO74" si="120">R$77*IF(R72&lt;&gt;"",R72,$G72)</f>
        <v>0.794953845</v>
      </c>
      <c r="BG72" s="35">
        <f t="shared" si="120"/>
        <v>0.392394723</v>
      </c>
      <c r="BH72" s="35">
        <f t="shared" si="120"/>
        <v>1.752738624</v>
      </c>
      <c r="BI72" s="35">
        <f t="shared" si="120"/>
        <v>0.0663855045</v>
      </c>
      <c r="BJ72" s="35">
        <f t="shared" si="120"/>
        <v>0.11686962</v>
      </c>
      <c r="BK72" s="35">
        <f t="shared" si="120"/>
        <v>0.2707425</v>
      </c>
      <c r="BL72" s="35">
        <f t="shared" si="120"/>
        <v>0</v>
      </c>
      <c r="BM72" s="35">
        <f t="shared" si="120"/>
        <v>1.696823058</v>
      </c>
      <c r="BN72" s="35">
        <f t="shared" si="120"/>
        <v>0.0376921125</v>
      </c>
      <c r="BO72" s="35">
        <f t="shared" si="120"/>
        <v>0.02232439062</v>
      </c>
      <c r="BP72" s="35">
        <f t="shared" ref="BP72:BY74" si="121">AB$77*IF(AB72&lt;&gt;"",AB72,$G72)</f>
        <v>0.015261192198</v>
      </c>
      <c r="BQ72" s="35">
        <f t="shared" si="121"/>
        <v>0</v>
      </c>
      <c r="BR72" s="35">
        <f t="shared" si="121"/>
        <v>0.652115835</v>
      </c>
      <c r="BS72" s="35">
        <f t="shared" si="121"/>
        <v>6.51419996683004</v>
      </c>
      <c r="BT72" s="35">
        <f t="shared" si="121"/>
        <v>0.40044543</v>
      </c>
      <c r="BU72" s="35">
        <f t="shared" si="121"/>
        <v>0.351552894</v>
      </c>
      <c r="BV72" s="35">
        <f t="shared" si="121"/>
        <v>0.23947077</v>
      </c>
      <c r="BW72" s="35">
        <f t="shared" si="121"/>
        <v>0.7094493</v>
      </c>
      <c r="BX72" s="35">
        <f t="shared" si="121"/>
        <v>0.0597020256</v>
      </c>
      <c r="BY72" s="35">
        <f t="shared" si="121"/>
        <v>0.08036658</v>
      </c>
      <c r="BZ72" s="35">
        <f t="shared" ref="BZ72:CF74" si="122">AL$77*IF(AL72&lt;&gt;"",AL72,$G72)</f>
        <v>3.56400765</v>
      </c>
      <c r="CA72" s="35">
        <f t="shared" si="122"/>
        <v>0</v>
      </c>
      <c r="CB72" s="35">
        <f t="shared" si="122"/>
        <v>0</v>
      </c>
      <c r="CC72" s="35">
        <f t="shared" si="122"/>
        <v>0</v>
      </c>
      <c r="CD72" s="35">
        <f t="shared" si="122"/>
        <v>0</v>
      </c>
      <c r="CE72" s="35">
        <f t="shared" si="122"/>
        <v>0.0315</v>
      </c>
      <c r="CF72" s="35">
        <f t="shared" si="122"/>
        <v>0</v>
      </c>
    </row>
    <row r="73" spans="4:84">
      <c r="D73" t="s">
        <v>910</v>
      </c>
      <c r="E73" t="s">
        <v>1503</v>
      </c>
      <c r="F73" t="s">
        <v>1272</v>
      </c>
      <c r="G73" s="197">
        <v>8</v>
      </c>
      <c r="H73" s="197">
        <f>G73*1.184</f>
        <v>9.472</v>
      </c>
      <c r="I73" s="197">
        <f>G73*1.1</f>
        <v>8.8</v>
      </c>
      <c r="J73" s="197">
        <f>G73*1.36</f>
        <v>10.88</v>
      </c>
      <c r="K73" s="197">
        <f>$G73*0.814</f>
        <v>6.512</v>
      </c>
      <c r="L73" s="197">
        <v>0</v>
      </c>
      <c r="M73" s="197">
        <f>$G73*1.54</f>
        <v>12.32</v>
      </c>
      <c r="N73" s="197">
        <f>$G73*0.914</f>
        <v>7.312</v>
      </c>
      <c r="O73" s="197"/>
      <c r="P73" s="197">
        <f>G73*1.09</f>
        <v>8.72</v>
      </c>
      <c r="Q73" s="197">
        <f>$G73*0.832</f>
        <v>6.656</v>
      </c>
      <c r="R73" s="197">
        <f>G73*0.925</f>
        <v>7.4</v>
      </c>
      <c r="S73" s="197">
        <f>$G73*1.4</f>
        <v>11.2</v>
      </c>
      <c r="T73" s="197"/>
      <c r="U73" s="197">
        <f>G73*0.995</f>
        <v>7.96</v>
      </c>
      <c r="V73" s="197">
        <f>$G73*0.86</f>
        <v>6.88</v>
      </c>
      <c r="W73" s="197">
        <f>G73*0.255</f>
        <v>2.04</v>
      </c>
      <c r="X73" s="197"/>
      <c r="Y73" s="197">
        <f>$G73*0.98</f>
        <v>7.84</v>
      </c>
      <c r="Z73" s="197">
        <f>G73*0.9</f>
        <v>7.2</v>
      </c>
      <c r="AA73" s="197">
        <f>G73*0.865</f>
        <v>6.92</v>
      </c>
      <c r="AB73" s="197">
        <f>G73*0.777</f>
        <v>6.216</v>
      </c>
      <c r="AC73" s="197"/>
      <c r="AD73" s="197">
        <f>$G73*0.965</f>
        <v>7.72</v>
      </c>
      <c r="AE73" s="197">
        <f>G73*0.817</f>
        <v>6.536</v>
      </c>
      <c r="AF73" s="197">
        <f>G73*1.1</f>
        <v>8.8</v>
      </c>
      <c r="AG73" s="197">
        <f>G73*1.85</f>
        <v>14.8</v>
      </c>
      <c r="AH73" s="197">
        <f>$G73*1.05</f>
        <v>8.4</v>
      </c>
      <c r="AI73" s="197">
        <f>G73*1.475</f>
        <v>11.8</v>
      </c>
      <c r="AJ73" s="197">
        <f>G73*0.974</f>
        <v>7.792</v>
      </c>
      <c r="AK73" s="197">
        <f>$G73*1.45</f>
        <v>11.6</v>
      </c>
      <c r="AL73" s="197">
        <f>G73*0.91</f>
        <v>7.28</v>
      </c>
      <c r="AM73" s="197">
        <f>$G73*1.275</f>
        <v>10.2</v>
      </c>
      <c r="AN73" s="197">
        <f>$G73*1.45</f>
        <v>11.6</v>
      </c>
      <c r="AO73" s="197"/>
      <c r="AP73" s="197"/>
      <c r="AQ73" s="197">
        <f>$G73*0.615</f>
        <v>4.92</v>
      </c>
      <c r="AR73" s="197"/>
      <c r="AT73" t="str">
        <f>F73</f>
        <v>IPPHTH</v>
      </c>
      <c r="AV73" s="35">
        <f t="shared" si="119"/>
        <v>2.189803264</v>
      </c>
      <c r="AW73" s="35">
        <f t="shared" si="119"/>
        <v>1.8570376</v>
      </c>
      <c r="AX73" s="35">
        <f t="shared" si="119"/>
        <v>0.19645472</v>
      </c>
      <c r="AY73" s="35">
        <f t="shared" si="119"/>
        <v>6.512</v>
      </c>
      <c r="AZ73" s="35">
        <f t="shared" si="119"/>
        <v>0</v>
      </c>
      <c r="BA73" s="35">
        <f t="shared" si="119"/>
        <v>1.378916</v>
      </c>
      <c r="BB73" s="35">
        <f t="shared" si="119"/>
        <v>10.99454256</v>
      </c>
      <c r="BC73" s="35">
        <f t="shared" si="119"/>
        <v>0.4821056</v>
      </c>
      <c r="BD73" s="35">
        <f t="shared" si="119"/>
        <v>0.136054672</v>
      </c>
      <c r="BE73" s="35">
        <f t="shared" si="119"/>
        <v>0.5516339712</v>
      </c>
      <c r="BF73" s="35">
        <f t="shared" si="120"/>
        <v>4.1500236</v>
      </c>
      <c r="BG73" s="35">
        <f t="shared" si="120"/>
        <v>1.2531568</v>
      </c>
      <c r="BH73" s="35">
        <f t="shared" si="120"/>
        <v>6.420288</v>
      </c>
      <c r="BI73" s="35">
        <f t="shared" si="120"/>
        <v>0.25289716</v>
      </c>
      <c r="BJ73" s="35">
        <f t="shared" si="120"/>
        <v>0.382887136</v>
      </c>
      <c r="BK73" s="35">
        <f t="shared" si="120"/>
        <v>0.1377</v>
      </c>
      <c r="BL73" s="35">
        <f t="shared" si="120"/>
        <v>0</v>
      </c>
      <c r="BM73" s="35">
        <f t="shared" si="120"/>
        <v>6.46408784</v>
      </c>
      <c r="BN73" s="35">
        <f t="shared" si="120"/>
        <v>0.10338408</v>
      </c>
      <c r="BO73" s="35">
        <f t="shared" si="120"/>
        <v>0.0548986436</v>
      </c>
      <c r="BP73" s="35">
        <f t="shared" si="121"/>
        <v>0.05813787504</v>
      </c>
      <c r="BQ73" s="35">
        <f t="shared" si="121"/>
        <v>0</v>
      </c>
      <c r="BR73" s="35">
        <f t="shared" si="121"/>
        <v>2.82035532</v>
      </c>
      <c r="BS73" s="35">
        <f t="shared" si="121"/>
        <v>17.2550399121383</v>
      </c>
      <c r="BT73" s="35">
        <f t="shared" si="121"/>
        <v>1.5255064</v>
      </c>
      <c r="BU73" s="35">
        <f t="shared" si="121"/>
        <v>1.45741816</v>
      </c>
      <c r="BV73" s="35">
        <f t="shared" si="121"/>
        <v>0.8708028</v>
      </c>
      <c r="BW73" s="35">
        <f t="shared" si="121"/>
        <v>2.214683</v>
      </c>
      <c r="BX73" s="35">
        <f t="shared" si="121"/>
        <v>0.2307530672</v>
      </c>
      <c r="BY73" s="35">
        <f t="shared" si="121"/>
        <v>0.3699414</v>
      </c>
      <c r="BZ73" s="35">
        <f t="shared" si="122"/>
        <v>8.762572</v>
      </c>
      <c r="CA73" s="35">
        <f t="shared" si="122"/>
        <v>0</v>
      </c>
      <c r="CB73" s="35">
        <f t="shared" si="122"/>
        <v>0</v>
      </c>
      <c r="CC73" s="35">
        <f t="shared" si="122"/>
        <v>0</v>
      </c>
      <c r="CD73" s="35">
        <f t="shared" si="122"/>
        <v>0</v>
      </c>
      <c r="CE73" s="35">
        <f t="shared" si="122"/>
        <v>0.05904</v>
      </c>
      <c r="CF73" s="35">
        <f t="shared" si="122"/>
        <v>0</v>
      </c>
    </row>
    <row r="74" spans="4:84">
      <c r="D74" t="s">
        <v>910</v>
      </c>
      <c r="E74" t="s">
        <v>1503</v>
      </c>
      <c r="F74" t="s">
        <v>917</v>
      </c>
      <c r="G74" s="197">
        <v>1.02</v>
      </c>
      <c r="H74" s="197"/>
      <c r="I74" s="197"/>
      <c r="J74" s="197"/>
      <c r="K74" s="197"/>
      <c r="L74" s="197"/>
      <c r="M74" s="197"/>
      <c r="N74" s="197"/>
      <c r="O74" s="197"/>
      <c r="P74" s="197">
        <f>$G74*1.2</f>
        <v>1.224</v>
      </c>
      <c r="Q74" s="197"/>
      <c r="R74" s="197">
        <f>$G74*0.7</f>
        <v>0.714</v>
      </c>
      <c r="S74" s="197">
        <f>G74*1.3</f>
        <v>1.326</v>
      </c>
      <c r="T74" s="197"/>
      <c r="U74" s="197"/>
      <c r="V74" s="197"/>
      <c r="W74" s="197"/>
      <c r="X74" s="197"/>
      <c r="Y74" s="197"/>
      <c r="Z74" s="197"/>
      <c r="AA74" s="197"/>
      <c r="AB74" s="197"/>
      <c r="AC74" s="197"/>
      <c r="AD74" s="197"/>
      <c r="AE74" s="197"/>
      <c r="AF74" s="197"/>
      <c r="AG74" s="197"/>
      <c r="AH74" s="197"/>
      <c r="AI74" s="197"/>
      <c r="AJ74" s="197"/>
      <c r="AK74" s="197"/>
      <c r="AL74" s="197"/>
      <c r="AM74" s="197"/>
      <c r="AN74" s="197"/>
      <c r="AO74" s="197"/>
      <c r="AP74" s="197"/>
      <c r="AQ74" s="197"/>
      <c r="AR74" s="197"/>
      <c r="AT74" t="str">
        <f>F74</f>
        <v>MPPPUP</v>
      </c>
      <c r="AV74" s="35">
        <f t="shared" si="119"/>
        <v>0.23581074</v>
      </c>
      <c r="AW74" s="35">
        <f t="shared" si="119"/>
        <v>0.21524754</v>
      </c>
      <c r="AX74" s="35">
        <f t="shared" si="119"/>
        <v>0.01841763</v>
      </c>
      <c r="AY74" s="35">
        <f t="shared" si="119"/>
        <v>1.02</v>
      </c>
      <c r="AZ74" s="35">
        <f t="shared" si="119"/>
        <v>0.010987134</v>
      </c>
      <c r="BA74" s="35">
        <f t="shared" si="119"/>
        <v>0.1141635</v>
      </c>
      <c r="BB74" s="35">
        <f t="shared" si="119"/>
        <v>1.5337026</v>
      </c>
      <c r="BC74" s="35">
        <f t="shared" si="119"/>
        <v>0.061468464</v>
      </c>
      <c r="BD74" s="35">
        <f t="shared" si="119"/>
        <v>0.0190975824</v>
      </c>
      <c r="BE74" s="35">
        <f t="shared" si="119"/>
        <v>0.084535254</v>
      </c>
      <c r="BF74" s="35">
        <f t="shared" si="120"/>
        <v>0.400421196</v>
      </c>
      <c r="BG74" s="35">
        <f t="shared" si="120"/>
        <v>0.148364814</v>
      </c>
      <c r="BH74" s="35">
        <f t="shared" si="120"/>
        <v>0.81858672</v>
      </c>
      <c r="BI74" s="35">
        <f t="shared" si="120"/>
        <v>0.03240642</v>
      </c>
      <c r="BJ74" s="35">
        <f t="shared" si="120"/>
        <v>0.056765244</v>
      </c>
      <c r="BK74" s="35">
        <f t="shared" si="120"/>
        <v>0.06885</v>
      </c>
      <c r="BL74" s="35">
        <f t="shared" si="120"/>
        <v>0</v>
      </c>
      <c r="BM74" s="35">
        <f t="shared" si="120"/>
        <v>0.84099102</v>
      </c>
      <c r="BN74" s="35">
        <f t="shared" si="120"/>
        <v>0.014646078</v>
      </c>
      <c r="BO74" s="35">
        <f t="shared" si="120"/>
        <v>0.0080919966</v>
      </c>
      <c r="BP74" s="35">
        <f t="shared" si="121"/>
        <v>0.0095399988</v>
      </c>
      <c r="BQ74" s="35">
        <f t="shared" si="121"/>
        <v>0</v>
      </c>
      <c r="BR74" s="35">
        <f t="shared" si="121"/>
        <v>0.37263762</v>
      </c>
      <c r="BS74" s="35">
        <f t="shared" si="121"/>
        <v>2.6927999862884</v>
      </c>
      <c r="BT74" s="35">
        <f t="shared" si="121"/>
        <v>0.17682006</v>
      </c>
      <c r="BU74" s="35">
        <f t="shared" si="121"/>
        <v>0.100443684</v>
      </c>
      <c r="BV74" s="35">
        <f t="shared" si="121"/>
        <v>0.10574034</v>
      </c>
      <c r="BW74" s="35">
        <f t="shared" si="121"/>
        <v>0.1914387</v>
      </c>
      <c r="BX74" s="35">
        <f t="shared" si="121"/>
        <v>0.030206382</v>
      </c>
      <c r="BY74" s="35">
        <f t="shared" si="121"/>
        <v>0.03252933</v>
      </c>
      <c r="BZ74" s="35">
        <f t="shared" si="122"/>
        <v>1.227723</v>
      </c>
      <c r="CA74" s="35">
        <f t="shared" si="122"/>
        <v>0</v>
      </c>
      <c r="CB74" s="35">
        <f t="shared" si="122"/>
        <v>0</v>
      </c>
      <c r="CC74" s="35">
        <f t="shared" si="122"/>
        <v>0</v>
      </c>
      <c r="CD74" s="35">
        <f t="shared" si="122"/>
        <v>0</v>
      </c>
      <c r="CE74" s="35">
        <f t="shared" si="122"/>
        <v>0.01224</v>
      </c>
      <c r="CF74" s="35">
        <f t="shared" si="122"/>
        <v>0</v>
      </c>
    </row>
    <row r="75" spans="4:84">
      <c r="D75" t="s">
        <v>910</v>
      </c>
      <c r="E75" t="s">
        <v>1393</v>
      </c>
      <c r="F75" t="s">
        <v>1504</v>
      </c>
      <c r="G75" s="95">
        <v>30</v>
      </c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U75" s="55" t="s">
        <v>1440</v>
      </c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</row>
    <row r="76" spans="4:84">
      <c r="D76" t="s">
        <v>910</v>
      </c>
      <c r="E76" t="s">
        <v>1505</v>
      </c>
      <c r="F76" t="s">
        <v>1266</v>
      </c>
      <c r="G76" s="17">
        <v>1</v>
      </c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U76" t="str">
        <f>F76</f>
        <v>IPH</v>
      </c>
      <c r="AV76" s="35">
        <f t="shared" ref="AV76:CF76" si="123">H$77*IF(H76&lt;&gt;"",H76,$G76)</f>
        <v>0.231187</v>
      </c>
      <c r="AW76" s="35">
        <f t="shared" si="123"/>
        <v>0.211027</v>
      </c>
      <c r="AX76" s="35">
        <f t="shared" si="123"/>
        <v>0.0180565</v>
      </c>
      <c r="AY76" s="35">
        <f t="shared" si="123"/>
        <v>1</v>
      </c>
      <c r="AZ76" s="35">
        <f t="shared" si="123"/>
        <v>0.0107717</v>
      </c>
      <c r="BA76" s="35">
        <f t="shared" si="123"/>
        <v>0.111925</v>
      </c>
      <c r="BB76" s="35">
        <f t="shared" si="123"/>
        <v>1.50363</v>
      </c>
      <c r="BC76" s="35">
        <f t="shared" si="123"/>
        <v>0.0602632</v>
      </c>
      <c r="BD76" s="35">
        <f t="shared" si="123"/>
        <v>0.0156026</v>
      </c>
      <c r="BE76" s="35">
        <f t="shared" si="123"/>
        <v>0.0828777</v>
      </c>
      <c r="BF76" s="35">
        <f t="shared" si="123"/>
        <v>0.560814</v>
      </c>
      <c r="BG76" s="35">
        <f t="shared" si="123"/>
        <v>0.111889</v>
      </c>
      <c r="BH76" s="35">
        <f t="shared" si="123"/>
        <v>0.802536</v>
      </c>
      <c r="BI76" s="35">
        <f t="shared" si="123"/>
        <v>0.031771</v>
      </c>
      <c r="BJ76" s="35">
        <f t="shared" si="123"/>
        <v>0.0556522</v>
      </c>
      <c r="BK76" s="35">
        <f t="shared" si="123"/>
        <v>0.0675</v>
      </c>
      <c r="BL76" s="35">
        <f t="shared" si="123"/>
        <v>0</v>
      </c>
      <c r="BM76" s="35">
        <f t="shared" si="123"/>
        <v>0.824501</v>
      </c>
      <c r="BN76" s="35">
        <f t="shared" si="123"/>
        <v>0.0143589</v>
      </c>
      <c r="BO76" s="35">
        <f t="shared" si="123"/>
        <v>0.00793333</v>
      </c>
      <c r="BP76" s="35">
        <f t="shared" si="123"/>
        <v>0.00935294</v>
      </c>
      <c r="BQ76" s="35">
        <f t="shared" si="123"/>
        <v>0</v>
      </c>
      <c r="BR76" s="35">
        <f t="shared" si="123"/>
        <v>0.365331</v>
      </c>
      <c r="BS76" s="35">
        <f t="shared" si="123"/>
        <v>2.63999998655726</v>
      </c>
      <c r="BT76" s="35">
        <f t="shared" si="123"/>
        <v>0.173353</v>
      </c>
      <c r="BU76" s="35">
        <f t="shared" si="123"/>
        <v>0.0984742</v>
      </c>
      <c r="BV76" s="35">
        <f t="shared" si="123"/>
        <v>0.103667</v>
      </c>
      <c r="BW76" s="35">
        <f t="shared" si="123"/>
        <v>0.187685</v>
      </c>
      <c r="BX76" s="35">
        <f t="shared" si="123"/>
        <v>0.0296141</v>
      </c>
      <c r="BY76" s="35">
        <f t="shared" si="123"/>
        <v>0.0318915</v>
      </c>
      <c r="BZ76" s="35">
        <f t="shared" si="123"/>
        <v>1.20365</v>
      </c>
      <c r="CA76" s="35">
        <f t="shared" si="123"/>
        <v>0</v>
      </c>
      <c r="CB76" s="35">
        <f t="shared" si="123"/>
        <v>0</v>
      </c>
      <c r="CC76" s="35">
        <f t="shared" si="123"/>
        <v>0</v>
      </c>
      <c r="CD76" s="35">
        <f t="shared" si="123"/>
        <v>0</v>
      </c>
      <c r="CE76" s="35">
        <f t="shared" si="123"/>
        <v>0.012</v>
      </c>
      <c r="CF76" s="35">
        <f t="shared" si="123"/>
        <v>0</v>
      </c>
    </row>
    <row r="77" spans="4:44">
      <c r="D77" s="14" t="s">
        <v>910</v>
      </c>
      <c r="E77" s="14" t="s">
        <v>1387</v>
      </c>
      <c r="F77" s="14" t="s">
        <v>1504</v>
      </c>
      <c r="G77" s="14"/>
      <c r="H77" s="155">
        <f t="shared" ref="H77:AR77" si="124">H64</f>
        <v>0.231187</v>
      </c>
      <c r="I77" s="155">
        <f t="shared" si="124"/>
        <v>0.211027</v>
      </c>
      <c r="J77" s="155">
        <f t="shared" si="124"/>
        <v>0.0180565</v>
      </c>
      <c r="K77" s="155">
        <f t="shared" si="124"/>
        <v>1</v>
      </c>
      <c r="L77" s="155">
        <f t="shared" si="124"/>
        <v>0.0107717</v>
      </c>
      <c r="M77" s="155">
        <f t="shared" si="124"/>
        <v>0.111925</v>
      </c>
      <c r="N77" s="155">
        <f t="shared" si="124"/>
        <v>1.50363</v>
      </c>
      <c r="O77" s="155">
        <f t="shared" si="124"/>
        <v>0.0602632</v>
      </c>
      <c r="P77" s="155">
        <f t="shared" si="124"/>
        <v>0.0156026</v>
      </c>
      <c r="Q77" s="155">
        <f t="shared" si="124"/>
        <v>0.0828777</v>
      </c>
      <c r="R77" s="155">
        <f t="shared" si="124"/>
        <v>0.560814</v>
      </c>
      <c r="S77" s="155">
        <f t="shared" si="124"/>
        <v>0.111889</v>
      </c>
      <c r="T77" s="155">
        <f t="shared" si="124"/>
        <v>0.802536</v>
      </c>
      <c r="U77" s="155">
        <f t="shared" si="124"/>
        <v>0.031771</v>
      </c>
      <c r="V77" s="155">
        <f t="shared" si="124"/>
        <v>0.0556522</v>
      </c>
      <c r="W77" s="155">
        <f t="shared" si="124"/>
        <v>0.0675</v>
      </c>
      <c r="X77" s="155">
        <f t="shared" si="124"/>
        <v>0</v>
      </c>
      <c r="Y77" s="155">
        <f t="shared" si="124"/>
        <v>0.824501</v>
      </c>
      <c r="Z77" s="155">
        <f t="shared" si="124"/>
        <v>0.0143589</v>
      </c>
      <c r="AA77" s="155">
        <f t="shared" si="124"/>
        <v>0.00793333</v>
      </c>
      <c r="AB77" s="155">
        <f t="shared" si="124"/>
        <v>0.00935294</v>
      </c>
      <c r="AC77" s="155">
        <f t="shared" si="124"/>
        <v>0</v>
      </c>
      <c r="AD77" s="155">
        <f t="shared" si="124"/>
        <v>0.365331</v>
      </c>
      <c r="AE77" s="155">
        <f t="shared" si="124"/>
        <v>2.63999998655726</v>
      </c>
      <c r="AF77" s="155">
        <f t="shared" si="124"/>
        <v>0.173353</v>
      </c>
      <c r="AG77" s="155">
        <f t="shared" si="124"/>
        <v>0.0984742</v>
      </c>
      <c r="AH77" s="155">
        <f t="shared" si="124"/>
        <v>0.103667</v>
      </c>
      <c r="AI77" s="155">
        <f t="shared" si="124"/>
        <v>0.187685</v>
      </c>
      <c r="AJ77" s="155">
        <f t="shared" si="124"/>
        <v>0.0296141</v>
      </c>
      <c r="AK77" s="155">
        <f t="shared" si="124"/>
        <v>0.0318915</v>
      </c>
      <c r="AL77" s="155">
        <f t="shared" si="124"/>
        <v>1.20365</v>
      </c>
      <c r="AM77" s="155">
        <f t="shared" si="124"/>
        <v>0</v>
      </c>
      <c r="AN77" s="155">
        <f t="shared" si="124"/>
        <v>0</v>
      </c>
      <c r="AO77" s="155">
        <f t="shared" si="124"/>
        <v>0</v>
      </c>
      <c r="AP77" s="155">
        <f t="shared" si="124"/>
        <v>0</v>
      </c>
      <c r="AQ77" s="155">
        <f t="shared" si="124"/>
        <v>0.012</v>
      </c>
      <c r="AR77" s="155">
        <f t="shared" si="124"/>
        <v>0</v>
      </c>
    </row>
    <row r="78" spans="4:44">
      <c r="D78" t="s">
        <v>1506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3"/>
      <c r="AJ78" s="13"/>
      <c r="AK78" s="13"/>
      <c r="AL78" s="13"/>
      <c r="AM78" s="12"/>
      <c r="AN78" s="12"/>
      <c r="AO78" s="12"/>
      <c r="AP78" s="12"/>
      <c r="AQ78" s="12"/>
      <c r="AR78" s="13"/>
    </row>
    <row r="79" ht="16.5" spans="4:84">
      <c r="D79" s="7" t="s">
        <v>1595</v>
      </c>
      <c r="E79" s="7"/>
      <c r="F79" s="32"/>
      <c r="G79" s="196"/>
      <c r="H79" s="32"/>
      <c r="I79" s="196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T79" s="55" t="s">
        <v>1494</v>
      </c>
      <c r="AV79" s="6" t="str">
        <f t="shared" ref="AV79:CF79" si="125">H$62</f>
        <v>AT</v>
      </c>
      <c r="AW79" s="6" t="str">
        <f t="shared" si="125"/>
        <v>BE</v>
      </c>
      <c r="AX79" s="6" t="str">
        <f t="shared" si="125"/>
        <v>BG</v>
      </c>
      <c r="AY79" s="6" t="str">
        <f t="shared" si="125"/>
        <v>CH</v>
      </c>
      <c r="AZ79" s="6" t="str">
        <f t="shared" si="125"/>
        <v>CY</v>
      </c>
      <c r="BA79" s="6" t="str">
        <f t="shared" si="125"/>
        <v>CZ</v>
      </c>
      <c r="BB79" s="6" t="str">
        <f t="shared" si="125"/>
        <v>DE</v>
      </c>
      <c r="BC79" s="6" t="str">
        <f t="shared" si="125"/>
        <v>DK</v>
      </c>
      <c r="BD79" s="6" t="str">
        <f t="shared" si="125"/>
        <v>EE</v>
      </c>
      <c r="BE79" s="6" t="str">
        <f t="shared" si="125"/>
        <v>EL</v>
      </c>
      <c r="BF79" s="6" t="str">
        <f t="shared" si="125"/>
        <v>ES</v>
      </c>
      <c r="BG79" s="6" t="str">
        <f t="shared" si="125"/>
        <v>FI</v>
      </c>
      <c r="BH79" s="6" t="str">
        <f t="shared" si="125"/>
        <v>FR</v>
      </c>
      <c r="BI79" s="6" t="str">
        <f t="shared" si="125"/>
        <v>HR</v>
      </c>
      <c r="BJ79" s="6" t="str">
        <f t="shared" si="125"/>
        <v>HU</v>
      </c>
      <c r="BK79" s="6" t="str">
        <f t="shared" si="125"/>
        <v>IE</v>
      </c>
      <c r="BL79" s="6" t="str">
        <f t="shared" si="125"/>
        <v>IS</v>
      </c>
      <c r="BM79" s="6" t="str">
        <f t="shared" si="125"/>
        <v>IT</v>
      </c>
      <c r="BN79" s="6" t="str">
        <f t="shared" si="125"/>
        <v>LT</v>
      </c>
      <c r="BO79" s="6" t="str">
        <f t="shared" si="125"/>
        <v>LU</v>
      </c>
      <c r="BP79" s="6" t="str">
        <f t="shared" si="125"/>
        <v>LV</v>
      </c>
      <c r="BQ79" s="6" t="str">
        <f t="shared" si="125"/>
        <v>MT</v>
      </c>
      <c r="BR79" s="6" t="str">
        <f t="shared" si="125"/>
        <v>NL</v>
      </c>
      <c r="BS79" s="6" t="str">
        <f t="shared" si="125"/>
        <v>NO</v>
      </c>
      <c r="BT79" s="6" t="str">
        <f t="shared" si="125"/>
        <v>PL</v>
      </c>
      <c r="BU79" s="6" t="str">
        <f t="shared" si="125"/>
        <v>PT</v>
      </c>
      <c r="BV79" s="6" t="str">
        <f t="shared" si="125"/>
        <v>RO</v>
      </c>
      <c r="BW79" s="6" t="str">
        <f t="shared" si="125"/>
        <v>SE</v>
      </c>
      <c r="BX79" s="6" t="str">
        <f t="shared" si="125"/>
        <v>SI</v>
      </c>
      <c r="BY79" s="6" t="str">
        <f t="shared" si="125"/>
        <v>SK</v>
      </c>
      <c r="BZ79" s="6" t="str">
        <f t="shared" si="125"/>
        <v>UK</v>
      </c>
      <c r="CA79" s="6" t="str">
        <f t="shared" si="125"/>
        <v>AL</v>
      </c>
      <c r="CB79" s="6" t="str">
        <f t="shared" si="125"/>
        <v>BA</v>
      </c>
      <c r="CC79" s="6" t="str">
        <f t="shared" si="125"/>
        <v>KS</v>
      </c>
      <c r="CD79" s="6" t="str">
        <f t="shared" si="125"/>
        <v>ME</v>
      </c>
      <c r="CE79" s="6" t="str">
        <f t="shared" si="125"/>
        <v>MK</v>
      </c>
      <c r="CF79" s="6" t="str">
        <f t="shared" si="125"/>
        <v>RS</v>
      </c>
    </row>
    <row r="80" spans="4:84">
      <c r="D80" t="s">
        <v>913</v>
      </c>
      <c r="E80" t="s">
        <v>1503</v>
      </c>
      <c r="F80" t="s">
        <v>244</v>
      </c>
      <c r="G80" s="197"/>
      <c r="H80" s="197"/>
      <c r="I80" s="197">
        <v>0.148</v>
      </c>
      <c r="J80" s="197">
        <f>G82+G83</f>
        <v>0.438</v>
      </c>
      <c r="K80" s="197">
        <f>G82+G83</f>
        <v>0.438</v>
      </c>
      <c r="L80" s="197"/>
      <c r="M80" s="197"/>
      <c r="N80" s="197">
        <v>0.15</v>
      </c>
      <c r="O80" s="197">
        <v>0.15</v>
      </c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  <c r="AN80" s="197"/>
      <c r="AO80" s="197"/>
      <c r="AP80" s="197"/>
      <c r="AQ80" s="197"/>
      <c r="AR80" s="197"/>
      <c r="AT80" t="str">
        <f t="shared" ref="AT80:AT88" si="126">F80</f>
        <v>INDBIO</v>
      </c>
      <c r="AV80" s="35">
        <f t="shared" ref="AV80:AV88" si="127">H$91*IF(H80&lt;&gt;"",H80,$G80)</f>
        <v>0</v>
      </c>
      <c r="AW80" s="35">
        <f t="shared" ref="AW80:AW88" si="128">I$91*IF(I80&lt;&gt;"",I80,$G80)</f>
        <v>0.292152</v>
      </c>
      <c r="AX80" s="35">
        <f t="shared" ref="AX80:AX88" si="129">J$91*IF(J80&lt;&gt;"",J80,$G80)</f>
        <v>0.10863714</v>
      </c>
      <c r="AY80" s="35">
        <f t="shared" ref="AY80:AY88" si="130">K$91*IF(K80&lt;&gt;"",K80,$G80)</f>
        <v>0.3285</v>
      </c>
      <c r="AZ80" s="35">
        <f t="shared" ref="AZ80:AZ88" si="131">L$91*IF(L80&lt;&gt;"",L80,$G80)</f>
        <v>0</v>
      </c>
      <c r="BA80" s="35">
        <f t="shared" ref="BA80:BA88" si="132">M$91*IF(M80&lt;&gt;"",M80,$G80)</f>
        <v>0</v>
      </c>
      <c r="BB80" s="35">
        <f t="shared" ref="BB80:BB88" si="133">N$91*IF(N80&lt;&gt;"",N80,$G80)</f>
        <v>3.4608</v>
      </c>
      <c r="BC80" s="35">
        <f t="shared" ref="BC80:BC88" si="134">O$91*IF(O80&lt;&gt;"",O80,$G80)</f>
        <v>0.0652395</v>
      </c>
      <c r="BD80" s="35">
        <f t="shared" ref="BD80:BD88" si="135">P$91*IF(P80&lt;&gt;"",P80,$G80)</f>
        <v>0</v>
      </c>
      <c r="BE80" s="35">
        <f t="shared" ref="BE80:BE88" si="136">Q$91*IF(Q80&lt;&gt;"",Q80,$G80)</f>
        <v>0</v>
      </c>
      <c r="BF80" s="35">
        <f t="shared" ref="BF80:BF88" si="137">R$91*IF(R80&lt;&gt;"",R80,$G80)</f>
        <v>0</v>
      </c>
      <c r="BG80" s="35">
        <f t="shared" ref="BG80:BG88" si="138">S$91*IF(S80&lt;&gt;"",S80,$G80)</f>
        <v>0</v>
      </c>
      <c r="BH80" s="35">
        <f t="shared" ref="BH80:BH88" si="139">T$91*IF(T80&lt;&gt;"",T80,$G80)</f>
        <v>0</v>
      </c>
      <c r="BI80" s="35">
        <f t="shared" ref="BI80:BI88" si="140">U$91*IF(U80&lt;&gt;"",U80,$G80)</f>
        <v>0</v>
      </c>
      <c r="BJ80" s="35">
        <f t="shared" ref="BJ80:BJ88" si="141">V$91*IF(V80&lt;&gt;"",V80,$G80)</f>
        <v>0</v>
      </c>
      <c r="BK80" s="35">
        <f t="shared" ref="BK80:BK88" si="142">W$91*IF(W80&lt;&gt;"",W80,$G80)</f>
        <v>0</v>
      </c>
      <c r="BL80" s="35">
        <f t="shared" ref="BL80:BL88" si="143">X$91*IF(X80&lt;&gt;"",X80,$G80)</f>
        <v>0</v>
      </c>
      <c r="BM80" s="35">
        <f t="shared" ref="BM80:BM88" si="144">Y$91*IF(Y80&lt;&gt;"",Y80,$G80)</f>
        <v>0</v>
      </c>
      <c r="BN80" s="35">
        <f t="shared" ref="BN80:BN88" si="145">Z$91*IF(Z80&lt;&gt;"",Z80,$G80)</f>
        <v>0</v>
      </c>
      <c r="BO80" s="35">
        <f t="shared" ref="BO80:BO88" si="146">AA$91*IF(AA80&lt;&gt;"",AA80,$G80)</f>
        <v>0</v>
      </c>
      <c r="BP80" s="35">
        <f t="shared" ref="BP80:BP88" si="147">AB$91*IF(AB80&lt;&gt;"",AB80,$G80)</f>
        <v>0</v>
      </c>
      <c r="BQ80" s="35">
        <f t="shared" ref="BQ80:BQ88" si="148">AC$91*IF(AC80&lt;&gt;"",AC80,$G80)</f>
        <v>0</v>
      </c>
      <c r="BR80" s="35">
        <f t="shared" ref="BR80:BR88" si="149">AD$91*IF(AD80&lt;&gt;"",AD80,$G80)</f>
        <v>0</v>
      </c>
      <c r="BS80" s="35">
        <f t="shared" ref="BS80:BS88" si="150">AE$91*IF(AE80&lt;&gt;"",AE80,$G80)</f>
        <v>0</v>
      </c>
      <c r="BT80" s="35">
        <f t="shared" ref="BT80:BT88" si="151">AF$91*IF(AF80&lt;&gt;"",AF80,$G80)</f>
        <v>0</v>
      </c>
      <c r="BU80" s="35">
        <f t="shared" ref="BU80:BU88" si="152">AG$91*IF(AG80&lt;&gt;"",AG80,$G80)</f>
        <v>0</v>
      </c>
      <c r="BV80" s="35">
        <f t="shared" ref="BV80:BV88" si="153">AH$91*IF(AH80&lt;&gt;"",AH80,$G80)</f>
        <v>0</v>
      </c>
      <c r="BW80" s="35">
        <f t="shared" ref="BW80:BW88" si="154">AI$91*IF(AI80&lt;&gt;"",AI80,$G80)</f>
        <v>0</v>
      </c>
      <c r="BX80" s="35">
        <f t="shared" ref="BX80:BX88" si="155">AJ$91*IF(AJ80&lt;&gt;"",AJ80,$G80)</f>
        <v>0</v>
      </c>
      <c r="BY80" s="35">
        <f t="shared" ref="BY80:BY88" si="156">AK$91*IF(AK80&lt;&gt;"",AK80,$G80)</f>
        <v>0</v>
      </c>
      <c r="BZ80" s="35">
        <f t="shared" ref="BZ80:BZ88" si="157">AL$91*IF(AL80&lt;&gt;"",AL80,$G80)</f>
        <v>0</v>
      </c>
      <c r="CA80" s="35">
        <f t="shared" ref="CA80:CA88" si="158">AM$91*IF(AM80&lt;&gt;"",AM80,$G80)</f>
        <v>0</v>
      </c>
      <c r="CB80" s="35">
        <f t="shared" ref="CB80:CB88" si="159">AN$91*IF(AN80&lt;&gt;"",AN80,$G80)</f>
        <v>0</v>
      </c>
      <c r="CC80" s="35">
        <f t="shared" ref="CC80:CC88" si="160">AO$91*IF(AO80&lt;&gt;"",AO80,$G80)</f>
        <v>0</v>
      </c>
      <c r="CD80" s="35">
        <f t="shared" ref="CD80:CD88" si="161">AP$91*IF(AP80&lt;&gt;"",AP80,$G80)</f>
        <v>0</v>
      </c>
      <c r="CE80" s="35">
        <f t="shared" ref="CE80:CE88" si="162">AQ$91*IF(AQ80&lt;&gt;"",AQ80,$G80)</f>
        <v>0</v>
      </c>
      <c r="CF80" s="35">
        <f t="shared" ref="CF80:CF88" si="163">AR$91*IF(AR80&lt;&gt;"",AR80,$G80)</f>
        <v>0</v>
      </c>
    </row>
    <row r="81" spans="4:84">
      <c r="D81" t="s">
        <v>913</v>
      </c>
      <c r="E81" t="s">
        <v>1503</v>
      </c>
      <c r="F81" t="s">
        <v>247</v>
      </c>
      <c r="G81" s="197">
        <v>2</v>
      </c>
      <c r="H81" s="197"/>
      <c r="I81" s="197">
        <f>$G81*1.06</f>
        <v>2.12</v>
      </c>
      <c r="J81" s="197">
        <f>$G81*1.2</f>
        <v>2.4</v>
      </c>
      <c r="K81" s="197">
        <f>G81*1.2</f>
        <v>2.4</v>
      </c>
      <c r="L81" s="197"/>
      <c r="M81" s="197">
        <f>$G81*1.35</f>
        <v>2.7</v>
      </c>
      <c r="N81" s="197"/>
      <c r="O81" s="197"/>
      <c r="P81" s="197">
        <f>$G81*1.485</f>
        <v>2.97</v>
      </c>
      <c r="Q81" s="197">
        <f>$G81*0.9</f>
        <v>1.8</v>
      </c>
      <c r="R81" s="197">
        <f>$G81*0.675</f>
        <v>1.35</v>
      </c>
      <c r="S81" s="197">
        <f>$G81*1.67</f>
        <v>3.34</v>
      </c>
      <c r="T81" s="197">
        <f>G81*1.04</f>
        <v>2.08</v>
      </c>
      <c r="U81" s="197">
        <f>G81*0.995</f>
        <v>1.99</v>
      </c>
      <c r="V81" s="197"/>
      <c r="W81" s="197">
        <f>G81*1.91</f>
        <v>3.82</v>
      </c>
      <c r="X81" s="197"/>
      <c r="Y81" s="197">
        <f>$G81*0.98</f>
        <v>1.96</v>
      </c>
      <c r="Z81" s="197">
        <f>$G81*1.25</f>
        <v>2.5</v>
      </c>
      <c r="AA81" s="197">
        <f>$G81*1.34</f>
        <v>2.68</v>
      </c>
      <c r="AB81" s="197">
        <f>G81*0.777</f>
        <v>1.554</v>
      </c>
      <c r="AC81" s="197"/>
      <c r="AD81" s="197">
        <f>$G81*0.85</f>
        <v>1.7</v>
      </c>
      <c r="AE81" s="197">
        <f>G81*1.175</f>
        <v>2.35</v>
      </c>
      <c r="AF81" s="197">
        <f>G81*1.1</f>
        <v>2.2</v>
      </c>
      <c r="AG81" s="197">
        <f>G81*1.7</f>
        <v>3.4</v>
      </c>
      <c r="AH81" s="197">
        <f>$G81*1.1</f>
        <v>2.2</v>
      </c>
      <c r="AI81" s="197">
        <f>G81*1.8</f>
        <v>3.6</v>
      </c>
      <c r="AJ81" s="197">
        <f>G81*0.96</f>
        <v>1.92</v>
      </c>
      <c r="AK81" s="197">
        <f>$G81*1.2</f>
        <v>2.4</v>
      </c>
      <c r="AL81" s="197">
        <f>G81*1.41</f>
        <v>2.82</v>
      </c>
      <c r="AM81" s="197">
        <f>$G81*1.15</f>
        <v>2.3</v>
      </c>
      <c r="AN81" s="197">
        <f>$G81*1.45</f>
        <v>2.9</v>
      </c>
      <c r="AO81" s="197"/>
      <c r="AP81" s="197"/>
      <c r="AQ81" s="197">
        <f>$G81*1.25</f>
        <v>2.5</v>
      </c>
      <c r="AR81" s="197"/>
      <c r="AT81" t="str">
        <f t="shared" si="126"/>
        <v>INDELC</v>
      </c>
      <c r="AV81" s="35">
        <f t="shared" si="127"/>
        <v>10.01786</v>
      </c>
      <c r="AW81" s="35">
        <f t="shared" si="128"/>
        <v>4.18488</v>
      </c>
      <c r="AX81" s="35">
        <f t="shared" si="129"/>
        <v>0.595272</v>
      </c>
      <c r="AY81" s="35">
        <f t="shared" si="130"/>
        <v>1.8</v>
      </c>
      <c r="AZ81" s="35">
        <f t="shared" si="131"/>
        <v>0</v>
      </c>
      <c r="BA81" s="35">
        <f t="shared" si="132"/>
        <v>2.0763</v>
      </c>
      <c r="BB81" s="35">
        <f t="shared" si="133"/>
        <v>46.144</v>
      </c>
      <c r="BC81" s="35">
        <f t="shared" si="134"/>
        <v>0.86986</v>
      </c>
      <c r="BD81" s="35">
        <f t="shared" si="135"/>
        <v>0.2247399</v>
      </c>
      <c r="BE81" s="35">
        <f t="shared" si="136"/>
        <v>1.093986</v>
      </c>
      <c r="BF81" s="35">
        <f t="shared" si="137"/>
        <v>8.36082</v>
      </c>
      <c r="BG81" s="35">
        <f t="shared" si="138"/>
        <v>39.27172</v>
      </c>
      <c r="BH81" s="35">
        <f t="shared" si="139"/>
        <v>18.365984</v>
      </c>
      <c r="BI81" s="35">
        <f t="shared" si="140"/>
        <v>0.694112</v>
      </c>
      <c r="BJ81" s="35">
        <f t="shared" si="141"/>
        <v>1.28</v>
      </c>
      <c r="BK81" s="35">
        <f t="shared" si="142"/>
        <v>0.1719</v>
      </c>
      <c r="BL81" s="35">
        <f t="shared" si="143"/>
        <v>0</v>
      </c>
      <c r="BM81" s="35">
        <f t="shared" si="144"/>
        <v>17.8100496</v>
      </c>
      <c r="BN81" s="35">
        <f t="shared" si="145"/>
        <v>0.323075</v>
      </c>
      <c r="BO81" s="35">
        <f t="shared" si="146"/>
        <v>0.063784</v>
      </c>
      <c r="BP81" s="35">
        <f t="shared" si="147"/>
        <v>0.082362</v>
      </c>
      <c r="BQ81" s="35">
        <f t="shared" si="148"/>
        <v>0</v>
      </c>
      <c r="BR81" s="35">
        <f t="shared" si="149"/>
        <v>4.8603</v>
      </c>
      <c r="BS81" s="35">
        <f t="shared" si="150"/>
        <v>4.6248</v>
      </c>
      <c r="BT81" s="35">
        <f t="shared" si="151"/>
        <v>8.13956</v>
      </c>
      <c r="BU81" s="35">
        <f t="shared" si="152"/>
        <v>4.951998</v>
      </c>
      <c r="BV81" s="35">
        <f t="shared" si="153"/>
        <v>0.6842</v>
      </c>
      <c r="BW81" s="35">
        <f t="shared" si="154"/>
        <v>41.0292</v>
      </c>
      <c r="BX81" s="35">
        <f t="shared" si="155"/>
        <v>1.44</v>
      </c>
      <c r="BY81" s="35">
        <f t="shared" si="156"/>
        <v>1.872864</v>
      </c>
      <c r="BZ81" s="35">
        <f t="shared" si="157"/>
        <v>12.126</v>
      </c>
      <c r="CA81" s="35">
        <f t="shared" si="158"/>
        <v>0.1656</v>
      </c>
      <c r="CB81" s="35">
        <f t="shared" si="159"/>
        <v>0.348</v>
      </c>
      <c r="CC81" s="35">
        <f t="shared" si="160"/>
        <v>0</v>
      </c>
      <c r="CD81" s="35">
        <f t="shared" si="161"/>
        <v>0</v>
      </c>
      <c r="CE81" s="35">
        <f t="shared" si="162"/>
        <v>0</v>
      </c>
      <c r="CF81" s="35">
        <f t="shared" si="163"/>
        <v>0.114</v>
      </c>
    </row>
    <row r="82" spans="4:84">
      <c r="D82" t="s">
        <v>913</v>
      </c>
      <c r="E82" t="s">
        <v>1503</v>
      </c>
      <c r="F82" t="s">
        <v>239</v>
      </c>
      <c r="G82" s="197">
        <v>0.29</v>
      </c>
      <c r="H82" s="197"/>
      <c r="I82" s="197">
        <v>0</v>
      </c>
      <c r="J82" s="197">
        <v>0</v>
      </c>
      <c r="K82" s="197">
        <v>0</v>
      </c>
      <c r="L82" s="197"/>
      <c r="M82" s="197"/>
      <c r="N82" s="197"/>
      <c r="O82" s="197">
        <v>0.25</v>
      </c>
      <c r="P82" s="197">
        <f>G82*0.895</f>
        <v>0.25955</v>
      </c>
      <c r="Q82" s="197"/>
      <c r="R82" s="197">
        <v>0</v>
      </c>
      <c r="S82" s="197">
        <v>0</v>
      </c>
      <c r="T82" s="197">
        <v>0</v>
      </c>
      <c r="U82" s="197"/>
      <c r="V82" s="197"/>
      <c r="W82" s="197">
        <v>0</v>
      </c>
      <c r="X82" s="197"/>
      <c r="Y82" s="197"/>
      <c r="Z82" s="197"/>
      <c r="AA82" s="197"/>
      <c r="AB82" s="197"/>
      <c r="AC82" s="197"/>
      <c r="AD82" s="197"/>
      <c r="AE82" s="197">
        <v>0</v>
      </c>
      <c r="AF82" s="197"/>
      <c r="AG82" s="197">
        <v>0</v>
      </c>
      <c r="AH82" s="197"/>
      <c r="AI82" s="197">
        <v>0</v>
      </c>
      <c r="AJ82" s="197"/>
      <c r="AK82" s="197"/>
      <c r="AL82" s="197"/>
      <c r="AM82" s="197">
        <v>0</v>
      </c>
      <c r="AN82" s="197"/>
      <c r="AO82" s="197"/>
      <c r="AP82" s="197"/>
      <c r="AQ82" s="197"/>
      <c r="AR82" s="197"/>
      <c r="AT82" t="str">
        <f t="shared" si="126"/>
        <v>INDGAS</v>
      </c>
      <c r="AV82" s="35">
        <f t="shared" si="127"/>
        <v>1.4525897</v>
      </c>
      <c r="AW82" s="35">
        <f t="shared" si="128"/>
        <v>0</v>
      </c>
      <c r="AX82" s="35">
        <f t="shared" si="129"/>
        <v>0</v>
      </c>
      <c r="AY82" s="35">
        <f t="shared" si="130"/>
        <v>0</v>
      </c>
      <c r="AZ82" s="35">
        <f t="shared" si="131"/>
        <v>0</v>
      </c>
      <c r="BA82" s="35">
        <f t="shared" si="132"/>
        <v>0.22301</v>
      </c>
      <c r="BB82" s="35">
        <f t="shared" si="133"/>
        <v>6.69088</v>
      </c>
      <c r="BC82" s="35">
        <f t="shared" si="134"/>
        <v>0.1087325</v>
      </c>
      <c r="BD82" s="35">
        <f t="shared" si="135"/>
        <v>0.0196401485</v>
      </c>
      <c r="BE82" s="35">
        <f t="shared" si="136"/>
        <v>0.1762533</v>
      </c>
      <c r="BF82" s="35">
        <f t="shared" si="137"/>
        <v>0</v>
      </c>
      <c r="BG82" s="35">
        <f t="shared" si="138"/>
        <v>0</v>
      </c>
      <c r="BH82" s="35">
        <f t="shared" si="139"/>
        <v>0</v>
      </c>
      <c r="BI82" s="35">
        <f t="shared" si="140"/>
        <v>0.101152</v>
      </c>
      <c r="BJ82" s="35">
        <f t="shared" si="141"/>
        <v>0.1856</v>
      </c>
      <c r="BK82" s="35">
        <f t="shared" si="142"/>
        <v>0</v>
      </c>
      <c r="BL82" s="35">
        <f t="shared" si="143"/>
        <v>0</v>
      </c>
      <c r="BM82" s="35">
        <f t="shared" si="144"/>
        <v>2.6351604</v>
      </c>
      <c r="BN82" s="35">
        <f t="shared" si="145"/>
        <v>0.0374767</v>
      </c>
      <c r="BO82" s="35">
        <f t="shared" si="146"/>
        <v>0.006902</v>
      </c>
      <c r="BP82" s="35">
        <f t="shared" si="147"/>
        <v>0.01537</v>
      </c>
      <c r="BQ82" s="35">
        <f t="shared" si="148"/>
        <v>0</v>
      </c>
      <c r="BR82" s="35">
        <f t="shared" si="149"/>
        <v>0.82911</v>
      </c>
      <c r="BS82" s="35">
        <f t="shared" si="150"/>
        <v>0</v>
      </c>
      <c r="BT82" s="35">
        <f t="shared" si="151"/>
        <v>1.072942</v>
      </c>
      <c r="BU82" s="35">
        <f t="shared" si="152"/>
        <v>0</v>
      </c>
      <c r="BV82" s="35">
        <f t="shared" si="153"/>
        <v>0.09019</v>
      </c>
      <c r="BW82" s="35">
        <f t="shared" si="154"/>
        <v>0</v>
      </c>
      <c r="BX82" s="35">
        <f t="shared" si="155"/>
        <v>0.2175</v>
      </c>
      <c r="BY82" s="35">
        <f t="shared" si="156"/>
        <v>0.2263044</v>
      </c>
      <c r="BZ82" s="35">
        <f t="shared" si="157"/>
        <v>1.247</v>
      </c>
      <c r="CA82" s="35">
        <f t="shared" si="158"/>
        <v>0</v>
      </c>
      <c r="CB82" s="35">
        <f t="shared" si="159"/>
        <v>0.0348</v>
      </c>
      <c r="CC82" s="35">
        <f t="shared" si="160"/>
        <v>0</v>
      </c>
      <c r="CD82" s="35">
        <f t="shared" si="161"/>
        <v>0</v>
      </c>
      <c r="CE82" s="35">
        <f t="shared" si="162"/>
        <v>0</v>
      </c>
      <c r="CF82" s="35">
        <f t="shared" si="163"/>
        <v>0.01653</v>
      </c>
    </row>
    <row r="83" spans="4:84">
      <c r="D83" t="s">
        <v>913</v>
      </c>
      <c r="E83" t="s">
        <v>1503</v>
      </c>
      <c r="F83" t="s">
        <v>234</v>
      </c>
      <c r="G83" s="197">
        <v>0.148</v>
      </c>
      <c r="H83" s="197">
        <v>0</v>
      </c>
      <c r="I83" s="197">
        <v>0</v>
      </c>
      <c r="J83" s="197">
        <v>0</v>
      </c>
      <c r="K83" s="197">
        <v>0</v>
      </c>
      <c r="L83" s="197"/>
      <c r="M83" s="197">
        <v>0</v>
      </c>
      <c r="N83" s="197">
        <v>0</v>
      </c>
      <c r="O83" s="197">
        <v>0</v>
      </c>
      <c r="P83" s="197">
        <v>0</v>
      </c>
      <c r="Q83" s="197"/>
      <c r="R83" s="197">
        <v>0</v>
      </c>
      <c r="S83" s="197"/>
      <c r="T83" s="197">
        <v>0</v>
      </c>
      <c r="U83" s="197"/>
      <c r="V83" s="197">
        <v>0</v>
      </c>
      <c r="W83" s="197"/>
      <c r="X83" s="197"/>
      <c r="Y83" s="197">
        <v>0</v>
      </c>
      <c r="Z83" s="197">
        <v>0</v>
      </c>
      <c r="AA83" s="197">
        <v>0</v>
      </c>
      <c r="AB83" s="197">
        <v>0</v>
      </c>
      <c r="AC83" s="197"/>
      <c r="AD83" s="197">
        <v>0</v>
      </c>
      <c r="AE83" s="197"/>
      <c r="AF83" s="197">
        <v>0</v>
      </c>
      <c r="AG83" s="197">
        <v>0</v>
      </c>
      <c r="AH83" s="197"/>
      <c r="AI83" s="197">
        <v>0</v>
      </c>
      <c r="AJ83" s="197">
        <v>0</v>
      </c>
      <c r="AK83" s="197">
        <v>0</v>
      </c>
      <c r="AL83" s="197">
        <v>0</v>
      </c>
      <c r="AM83" s="197">
        <v>0</v>
      </c>
      <c r="AN83" s="197">
        <v>0</v>
      </c>
      <c r="AO83" s="197"/>
      <c r="AP83" s="197"/>
      <c r="AQ83" s="197"/>
      <c r="AR83" s="197"/>
      <c r="AT83" t="str">
        <f t="shared" si="126"/>
        <v>INDLPG</v>
      </c>
      <c r="AV83" s="35">
        <f t="shared" si="127"/>
        <v>0</v>
      </c>
      <c r="AW83" s="35">
        <f t="shared" si="128"/>
        <v>0</v>
      </c>
      <c r="AX83" s="35">
        <f t="shared" si="129"/>
        <v>0</v>
      </c>
      <c r="AY83" s="35">
        <f t="shared" si="130"/>
        <v>0</v>
      </c>
      <c r="AZ83" s="35">
        <f t="shared" si="131"/>
        <v>0</v>
      </c>
      <c r="BA83" s="35">
        <f t="shared" si="132"/>
        <v>0</v>
      </c>
      <c r="BB83" s="35">
        <f t="shared" si="133"/>
        <v>0</v>
      </c>
      <c r="BC83" s="35">
        <f t="shared" si="134"/>
        <v>0</v>
      </c>
      <c r="BD83" s="35">
        <f t="shared" si="135"/>
        <v>0</v>
      </c>
      <c r="BE83" s="35">
        <f t="shared" si="136"/>
        <v>0.08994996</v>
      </c>
      <c r="BF83" s="35">
        <f t="shared" si="137"/>
        <v>0</v>
      </c>
      <c r="BG83" s="35">
        <f t="shared" si="138"/>
        <v>1.740184</v>
      </c>
      <c r="BH83" s="35">
        <f t="shared" si="139"/>
        <v>0</v>
      </c>
      <c r="BI83" s="35">
        <f t="shared" si="140"/>
        <v>0.0516224</v>
      </c>
      <c r="BJ83" s="35">
        <f t="shared" si="141"/>
        <v>0</v>
      </c>
      <c r="BK83" s="35">
        <f t="shared" si="142"/>
        <v>0.00666</v>
      </c>
      <c r="BL83" s="35">
        <f t="shared" si="143"/>
        <v>0</v>
      </c>
      <c r="BM83" s="35">
        <f t="shared" si="144"/>
        <v>0</v>
      </c>
      <c r="BN83" s="35">
        <f t="shared" si="145"/>
        <v>0</v>
      </c>
      <c r="BO83" s="35">
        <f t="shared" si="146"/>
        <v>0</v>
      </c>
      <c r="BP83" s="35">
        <f t="shared" si="147"/>
        <v>0</v>
      </c>
      <c r="BQ83" s="35">
        <f t="shared" si="148"/>
        <v>0</v>
      </c>
      <c r="BR83" s="35">
        <f t="shared" si="149"/>
        <v>0</v>
      </c>
      <c r="BS83" s="35">
        <f t="shared" si="150"/>
        <v>0.291264</v>
      </c>
      <c r="BT83" s="35">
        <f t="shared" si="151"/>
        <v>0</v>
      </c>
      <c r="BU83" s="35">
        <f t="shared" si="152"/>
        <v>0</v>
      </c>
      <c r="BV83" s="35">
        <f t="shared" si="153"/>
        <v>0.046028</v>
      </c>
      <c r="BW83" s="35">
        <f t="shared" si="154"/>
        <v>0</v>
      </c>
      <c r="BX83" s="35">
        <f t="shared" si="155"/>
        <v>0</v>
      </c>
      <c r="BY83" s="35">
        <f t="shared" si="156"/>
        <v>0</v>
      </c>
      <c r="BZ83" s="35">
        <f t="shared" si="157"/>
        <v>0</v>
      </c>
      <c r="CA83" s="35">
        <f t="shared" si="158"/>
        <v>0</v>
      </c>
      <c r="CB83" s="35">
        <f t="shared" si="159"/>
        <v>0</v>
      </c>
      <c r="CC83" s="35">
        <f t="shared" si="160"/>
        <v>0</v>
      </c>
      <c r="CD83" s="35">
        <f t="shared" si="161"/>
        <v>0</v>
      </c>
      <c r="CE83" s="35">
        <f t="shared" si="162"/>
        <v>0</v>
      </c>
      <c r="CF83" s="35">
        <f t="shared" si="163"/>
        <v>0.008436</v>
      </c>
    </row>
    <row r="84" spans="4:84">
      <c r="D84" t="s">
        <v>913</v>
      </c>
      <c r="E84" t="s">
        <v>1503</v>
      </c>
      <c r="F84" t="s">
        <v>1272</v>
      </c>
      <c r="G84" s="197">
        <v>7</v>
      </c>
      <c r="H84" s="197">
        <f>G84*1.184</f>
        <v>8.288</v>
      </c>
      <c r="I84" s="197">
        <f>G84*1.1</f>
        <v>7.7</v>
      </c>
      <c r="J84" s="197">
        <f>G84*1.36</f>
        <v>9.52</v>
      </c>
      <c r="K84" s="197">
        <f>$G84*0.814</f>
        <v>5.698</v>
      </c>
      <c r="L84" s="197"/>
      <c r="M84" s="197">
        <f>$G84*1.54</f>
        <v>10.78</v>
      </c>
      <c r="N84" s="197">
        <f>$G84*0.914</f>
        <v>6.398</v>
      </c>
      <c r="O84" s="197"/>
      <c r="P84" s="197">
        <f>G84*1.09</f>
        <v>7.63</v>
      </c>
      <c r="Q84" s="197">
        <f>$G84*0.832</f>
        <v>5.824</v>
      </c>
      <c r="R84" s="197">
        <f>G84*0.925</f>
        <v>6.475</v>
      </c>
      <c r="S84" s="197">
        <f>$G84*1.4</f>
        <v>9.8</v>
      </c>
      <c r="T84" s="197"/>
      <c r="U84" s="197">
        <f>G84*0.995</f>
        <v>6.965</v>
      </c>
      <c r="V84" s="197">
        <f>$G84*0.86</f>
        <v>6.02</v>
      </c>
      <c r="W84" s="197">
        <f>G84*0.255</f>
        <v>1.785</v>
      </c>
      <c r="X84" s="197"/>
      <c r="Y84" s="197">
        <f>$G84*0.95</f>
        <v>6.65</v>
      </c>
      <c r="Z84" s="197">
        <f>G84*0.9</f>
        <v>6.3</v>
      </c>
      <c r="AA84" s="197">
        <f>G84*0.865</f>
        <v>6.055</v>
      </c>
      <c r="AB84" s="197">
        <f>G84*0.777</f>
        <v>5.439</v>
      </c>
      <c r="AC84" s="197"/>
      <c r="AD84" s="197">
        <f>$G84*0.965</f>
        <v>6.755</v>
      </c>
      <c r="AE84" s="197">
        <f>G84*0.817</f>
        <v>5.719</v>
      </c>
      <c r="AF84" s="197">
        <f>G84*1.1</f>
        <v>7.7</v>
      </c>
      <c r="AG84" s="197">
        <f>G84*1.85</f>
        <v>12.95</v>
      </c>
      <c r="AH84" s="197">
        <f>$G84*1.05</f>
        <v>7.35</v>
      </c>
      <c r="AI84" s="197">
        <f>G84*1.475</f>
        <v>10.325</v>
      </c>
      <c r="AJ84" s="197">
        <f>G84*0.974</f>
        <v>6.818</v>
      </c>
      <c r="AK84" s="197">
        <f>$G84*1.45</f>
        <v>10.15</v>
      </c>
      <c r="AL84" s="197">
        <f>G84*0.91</f>
        <v>6.37</v>
      </c>
      <c r="AM84" s="197">
        <f>$G84*1.275</f>
        <v>8.925</v>
      </c>
      <c r="AN84" s="197">
        <f>$G84*1.45</f>
        <v>10.15</v>
      </c>
      <c r="AO84" s="197"/>
      <c r="AP84" s="197"/>
      <c r="AQ84" s="197">
        <f>$G84*0.615</f>
        <v>4.305</v>
      </c>
      <c r="AR84" s="197"/>
      <c r="AT84" t="str">
        <f t="shared" si="126"/>
        <v>IPPHTH</v>
      </c>
      <c r="AV84" s="35">
        <f t="shared" si="127"/>
        <v>41.51401184</v>
      </c>
      <c r="AW84" s="35">
        <f t="shared" si="128"/>
        <v>15.1998</v>
      </c>
      <c r="AX84" s="35">
        <f t="shared" si="129"/>
        <v>2.3612456</v>
      </c>
      <c r="AY84" s="35">
        <f t="shared" si="130"/>
        <v>4.2735</v>
      </c>
      <c r="AZ84" s="35">
        <f t="shared" si="131"/>
        <v>0</v>
      </c>
      <c r="BA84" s="35">
        <f t="shared" si="132"/>
        <v>8.28982</v>
      </c>
      <c r="BB84" s="35">
        <f t="shared" si="133"/>
        <v>147.614656</v>
      </c>
      <c r="BC84" s="35">
        <f t="shared" si="134"/>
        <v>3.04451</v>
      </c>
      <c r="BD84" s="35">
        <f t="shared" si="135"/>
        <v>0.5773621</v>
      </c>
      <c r="BE84" s="35">
        <f t="shared" si="136"/>
        <v>3.53965248</v>
      </c>
      <c r="BF84" s="35">
        <f t="shared" si="137"/>
        <v>40.10097</v>
      </c>
      <c r="BG84" s="35">
        <f t="shared" si="138"/>
        <v>115.2284</v>
      </c>
      <c r="BH84" s="35">
        <f t="shared" si="139"/>
        <v>61.8086</v>
      </c>
      <c r="BI84" s="35">
        <f t="shared" si="140"/>
        <v>2.429392</v>
      </c>
      <c r="BJ84" s="35">
        <f t="shared" si="141"/>
        <v>3.8528</v>
      </c>
      <c r="BK84" s="35">
        <f t="shared" si="142"/>
        <v>0.080325</v>
      </c>
      <c r="BL84" s="35">
        <f t="shared" si="143"/>
        <v>0</v>
      </c>
      <c r="BM84" s="35">
        <f t="shared" si="144"/>
        <v>60.426954</v>
      </c>
      <c r="BN84" s="35">
        <f t="shared" si="145"/>
        <v>0.814149</v>
      </c>
      <c r="BO84" s="35">
        <f t="shared" si="146"/>
        <v>0.144109</v>
      </c>
      <c r="BP84" s="35">
        <f t="shared" si="147"/>
        <v>0.288267</v>
      </c>
      <c r="BQ84" s="35">
        <f t="shared" si="148"/>
        <v>0</v>
      </c>
      <c r="BR84" s="35">
        <f t="shared" si="149"/>
        <v>19.312545</v>
      </c>
      <c r="BS84" s="35">
        <f t="shared" si="150"/>
        <v>11.254992</v>
      </c>
      <c r="BT84" s="35">
        <f t="shared" si="151"/>
        <v>28.48846</v>
      </c>
      <c r="BU84" s="35">
        <f t="shared" si="152"/>
        <v>18.8612865</v>
      </c>
      <c r="BV84" s="35">
        <f t="shared" si="153"/>
        <v>2.28585</v>
      </c>
      <c r="BW84" s="35">
        <f t="shared" si="154"/>
        <v>117.674025</v>
      </c>
      <c r="BX84" s="35">
        <f t="shared" si="155"/>
        <v>5.1135</v>
      </c>
      <c r="BY84" s="35">
        <f t="shared" si="156"/>
        <v>7.920654</v>
      </c>
      <c r="BZ84" s="35">
        <f t="shared" si="157"/>
        <v>27.391</v>
      </c>
      <c r="CA84" s="35">
        <f t="shared" si="158"/>
        <v>0.6426</v>
      </c>
      <c r="CB84" s="35">
        <f t="shared" si="159"/>
        <v>1.218</v>
      </c>
      <c r="CC84" s="35">
        <f t="shared" si="160"/>
        <v>0</v>
      </c>
      <c r="CD84" s="35">
        <f t="shared" si="161"/>
        <v>0</v>
      </c>
      <c r="CE84" s="35">
        <f t="shared" si="162"/>
        <v>0</v>
      </c>
      <c r="CF84" s="35">
        <f t="shared" si="163"/>
        <v>0.399</v>
      </c>
    </row>
    <row r="85" spans="4:84">
      <c r="D85" t="s">
        <v>913</v>
      </c>
      <c r="E85" t="s">
        <v>1503</v>
      </c>
      <c r="F85" t="s">
        <v>1285</v>
      </c>
      <c r="G85" s="197">
        <v>0.22</v>
      </c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T85" t="str">
        <f t="shared" si="126"/>
        <v>MPPGYP</v>
      </c>
      <c r="AV85" s="35">
        <f t="shared" si="127"/>
        <v>1.1019646</v>
      </c>
      <c r="AW85" s="35">
        <f t="shared" si="128"/>
        <v>0.43428</v>
      </c>
      <c r="AX85" s="35">
        <f t="shared" si="129"/>
        <v>0.0545666</v>
      </c>
      <c r="AY85" s="35">
        <f t="shared" si="130"/>
        <v>0.165</v>
      </c>
      <c r="AZ85" s="35">
        <f t="shared" si="131"/>
        <v>0</v>
      </c>
      <c r="BA85" s="35">
        <f t="shared" si="132"/>
        <v>0.16918</v>
      </c>
      <c r="BB85" s="35">
        <f t="shared" si="133"/>
        <v>5.07584</v>
      </c>
      <c r="BC85" s="35">
        <f t="shared" si="134"/>
        <v>0.0956846</v>
      </c>
      <c r="BD85" s="35">
        <f t="shared" si="135"/>
        <v>0.0166474</v>
      </c>
      <c r="BE85" s="35">
        <f t="shared" si="136"/>
        <v>0.1337094</v>
      </c>
      <c r="BF85" s="35">
        <f t="shared" si="137"/>
        <v>1.362504</v>
      </c>
      <c r="BG85" s="35">
        <f t="shared" si="138"/>
        <v>2.58676</v>
      </c>
      <c r="BH85" s="35">
        <f t="shared" si="139"/>
        <v>1.942556</v>
      </c>
      <c r="BI85" s="35">
        <f t="shared" si="140"/>
        <v>0.076736</v>
      </c>
      <c r="BJ85" s="35">
        <f t="shared" si="141"/>
        <v>0.1408</v>
      </c>
      <c r="BK85" s="35">
        <f t="shared" si="142"/>
        <v>0.0099</v>
      </c>
      <c r="BL85" s="35">
        <f t="shared" si="143"/>
        <v>0</v>
      </c>
      <c r="BM85" s="35">
        <f t="shared" si="144"/>
        <v>1.9990872</v>
      </c>
      <c r="BN85" s="35">
        <f t="shared" si="145"/>
        <v>0.0284306</v>
      </c>
      <c r="BO85" s="35">
        <f t="shared" si="146"/>
        <v>0.005236</v>
      </c>
      <c r="BP85" s="35">
        <f t="shared" si="147"/>
        <v>0.01166</v>
      </c>
      <c r="BQ85" s="35">
        <f t="shared" si="148"/>
        <v>0</v>
      </c>
      <c r="BR85" s="35">
        <f t="shared" si="149"/>
        <v>0.62898</v>
      </c>
      <c r="BS85" s="35">
        <f t="shared" si="150"/>
        <v>0.43296</v>
      </c>
      <c r="BT85" s="35">
        <f t="shared" si="151"/>
        <v>0.813956</v>
      </c>
      <c r="BU85" s="35">
        <f t="shared" si="152"/>
        <v>0.3204234</v>
      </c>
      <c r="BV85" s="35">
        <f t="shared" si="153"/>
        <v>0.06842</v>
      </c>
      <c r="BW85" s="35">
        <f t="shared" si="154"/>
        <v>2.50734</v>
      </c>
      <c r="BX85" s="35">
        <f t="shared" si="155"/>
        <v>0.165</v>
      </c>
      <c r="BY85" s="35">
        <f t="shared" si="156"/>
        <v>0.1716792</v>
      </c>
      <c r="BZ85" s="35">
        <f t="shared" si="157"/>
        <v>0.946</v>
      </c>
      <c r="CA85" s="35">
        <f t="shared" si="158"/>
        <v>0.01584</v>
      </c>
      <c r="CB85" s="35">
        <f t="shared" si="159"/>
        <v>0.0264</v>
      </c>
      <c r="CC85" s="35">
        <f t="shared" si="160"/>
        <v>0</v>
      </c>
      <c r="CD85" s="35">
        <f t="shared" si="161"/>
        <v>0</v>
      </c>
      <c r="CE85" s="35">
        <f t="shared" si="162"/>
        <v>0</v>
      </c>
      <c r="CF85" s="35">
        <f t="shared" si="163"/>
        <v>0.01254</v>
      </c>
    </row>
    <row r="86" spans="4:84">
      <c r="D86" t="s">
        <v>913</v>
      </c>
      <c r="E86" t="s">
        <v>1503</v>
      </c>
      <c r="F86" t="s">
        <v>1283</v>
      </c>
      <c r="G86" s="197">
        <v>0.05</v>
      </c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  <c r="AA86" s="197"/>
      <c r="AB86" s="197"/>
      <c r="AC86" s="197"/>
      <c r="AD86" s="197"/>
      <c r="AE86" s="197"/>
      <c r="AF86" s="197"/>
      <c r="AG86" s="197"/>
      <c r="AH86" s="197"/>
      <c r="AI86" s="197"/>
      <c r="AJ86" s="197"/>
      <c r="AK86" s="197"/>
      <c r="AL86" s="197"/>
      <c r="AM86" s="197"/>
      <c r="AN86" s="197"/>
      <c r="AO86" s="197"/>
      <c r="AP86" s="197"/>
      <c r="AQ86" s="197"/>
      <c r="AR86" s="197"/>
      <c r="AT86" t="str">
        <f t="shared" si="126"/>
        <v>MPPKAO</v>
      </c>
      <c r="AV86" s="35">
        <f t="shared" si="127"/>
        <v>0.2504465</v>
      </c>
      <c r="AW86" s="35">
        <f t="shared" si="128"/>
        <v>0.0987</v>
      </c>
      <c r="AX86" s="35">
        <f t="shared" si="129"/>
        <v>0.0124015</v>
      </c>
      <c r="AY86" s="35">
        <f t="shared" si="130"/>
        <v>0.0375</v>
      </c>
      <c r="AZ86" s="35">
        <f t="shared" si="131"/>
        <v>0</v>
      </c>
      <c r="BA86" s="35">
        <f t="shared" si="132"/>
        <v>0.03845</v>
      </c>
      <c r="BB86" s="35">
        <f t="shared" si="133"/>
        <v>1.1536</v>
      </c>
      <c r="BC86" s="35">
        <f t="shared" si="134"/>
        <v>0.0217465</v>
      </c>
      <c r="BD86" s="35">
        <f t="shared" si="135"/>
        <v>0.0037835</v>
      </c>
      <c r="BE86" s="35">
        <f t="shared" si="136"/>
        <v>0.0303885</v>
      </c>
      <c r="BF86" s="35">
        <f t="shared" si="137"/>
        <v>0.30966</v>
      </c>
      <c r="BG86" s="35">
        <f t="shared" si="138"/>
        <v>0.5879</v>
      </c>
      <c r="BH86" s="35">
        <f t="shared" si="139"/>
        <v>0.44149</v>
      </c>
      <c r="BI86" s="35">
        <f t="shared" si="140"/>
        <v>0.01744</v>
      </c>
      <c r="BJ86" s="35">
        <f t="shared" si="141"/>
        <v>0.032</v>
      </c>
      <c r="BK86" s="35">
        <f t="shared" si="142"/>
        <v>0.00225</v>
      </c>
      <c r="BL86" s="35">
        <f t="shared" si="143"/>
        <v>0</v>
      </c>
      <c r="BM86" s="35">
        <f t="shared" si="144"/>
        <v>0.454338</v>
      </c>
      <c r="BN86" s="35">
        <f t="shared" si="145"/>
        <v>0.0064615</v>
      </c>
      <c r="BO86" s="35">
        <f t="shared" si="146"/>
        <v>0.00119</v>
      </c>
      <c r="BP86" s="35">
        <f t="shared" si="147"/>
        <v>0.00265</v>
      </c>
      <c r="BQ86" s="35">
        <f t="shared" si="148"/>
        <v>0</v>
      </c>
      <c r="BR86" s="35">
        <f t="shared" si="149"/>
        <v>0.14295</v>
      </c>
      <c r="BS86" s="35">
        <f t="shared" si="150"/>
        <v>0.0984</v>
      </c>
      <c r="BT86" s="35">
        <f t="shared" si="151"/>
        <v>0.18499</v>
      </c>
      <c r="BU86" s="35">
        <f t="shared" si="152"/>
        <v>0.0728235</v>
      </c>
      <c r="BV86" s="35">
        <f t="shared" si="153"/>
        <v>0.01555</v>
      </c>
      <c r="BW86" s="35">
        <f t="shared" si="154"/>
        <v>0.56985</v>
      </c>
      <c r="BX86" s="35">
        <f t="shared" si="155"/>
        <v>0.0375</v>
      </c>
      <c r="BY86" s="35">
        <f t="shared" si="156"/>
        <v>0.039018</v>
      </c>
      <c r="BZ86" s="35">
        <f t="shared" si="157"/>
        <v>0.215</v>
      </c>
      <c r="CA86" s="35">
        <f t="shared" si="158"/>
        <v>0.0036</v>
      </c>
      <c r="CB86" s="35">
        <f t="shared" si="159"/>
        <v>0.006</v>
      </c>
      <c r="CC86" s="35">
        <f t="shared" si="160"/>
        <v>0</v>
      </c>
      <c r="CD86" s="35">
        <f t="shared" si="161"/>
        <v>0</v>
      </c>
      <c r="CE86" s="35">
        <f t="shared" si="162"/>
        <v>0</v>
      </c>
      <c r="CF86" s="35">
        <f t="shared" si="163"/>
        <v>0.00285</v>
      </c>
    </row>
    <row r="87" spans="4:84">
      <c r="D87" t="s">
        <v>913</v>
      </c>
      <c r="E87" t="s">
        <v>1503</v>
      </c>
      <c r="F87" t="s">
        <v>917</v>
      </c>
      <c r="G87" s="197">
        <v>0.68</v>
      </c>
      <c r="H87" s="197"/>
      <c r="I87" s="197"/>
      <c r="J87" s="197"/>
      <c r="K87" s="197"/>
      <c r="L87" s="197"/>
      <c r="M87" s="197"/>
      <c r="N87" s="197"/>
      <c r="O87" s="197"/>
      <c r="P87" s="197">
        <f>$G87*1.475</f>
        <v>1.003</v>
      </c>
      <c r="Q87" s="197"/>
      <c r="R87" s="197">
        <f>$G87*0.9</f>
        <v>0.612</v>
      </c>
      <c r="S87" s="197">
        <f>G87*1.3</f>
        <v>0.884</v>
      </c>
      <c r="T87" s="197"/>
      <c r="U87" s="197"/>
      <c r="V87" s="197"/>
      <c r="W87" s="197"/>
      <c r="X87" s="197"/>
      <c r="Y87" s="197"/>
      <c r="Z87" s="197"/>
      <c r="AA87" s="197"/>
      <c r="AB87" s="197"/>
      <c r="AC87" s="197"/>
      <c r="AD87" s="197"/>
      <c r="AE87" s="197"/>
      <c r="AF87" s="197"/>
      <c r="AG87" s="197">
        <f>G87*1.1</f>
        <v>0.748</v>
      </c>
      <c r="AH87" s="197"/>
      <c r="AI87" s="197">
        <f>G87*1.68</f>
        <v>1.1424</v>
      </c>
      <c r="AJ87" s="197"/>
      <c r="AK87" s="197">
        <f>$G87*1.35</f>
        <v>0.918</v>
      </c>
      <c r="AL87" s="197"/>
      <c r="AM87" s="197"/>
      <c r="AN87" s="197">
        <f>G87*1.1</f>
        <v>0.748</v>
      </c>
      <c r="AO87" s="197"/>
      <c r="AP87" s="197"/>
      <c r="AQ87" s="197"/>
      <c r="AR87" s="197"/>
      <c r="AT87" t="str">
        <f t="shared" si="126"/>
        <v>MPPPUP</v>
      </c>
      <c r="AV87" s="35">
        <f t="shared" si="127"/>
        <v>3.4060724</v>
      </c>
      <c r="AW87" s="35">
        <f t="shared" si="128"/>
        <v>1.34232</v>
      </c>
      <c r="AX87" s="35">
        <f t="shared" si="129"/>
        <v>0.1686604</v>
      </c>
      <c r="AY87" s="35">
        <f t="shared" si="130"/>
        <v>0.51</v>
      </c>
      <c r="AZ87" s="35">
        <f t="shared" si="131"/>
        <v>0</v>
      </c>
      <c r="BA87" s="35">
        <f t="shared" si="132"/>
        <v>0.52292</v>
      </c>
      <c r="BB87" s="35">
        <f t="shared" si="133"/>
        <v>15.68896</v>
      </c>
      <c r="BC87" s="35">
        <f t="shared" si="134"/>
        <v>0.2957524</v>
      </c>
      <c r="BD87" s="35">
        <f t="shared" si="135"/>
        <v>0.07589701</v>
      </c>
      <c r="BE87" s="35">
        <f t="shared" si="136"/>
        <v>0.4132836</v>
      </c>
      <c r="BF87" s="35">
        <f t="shared" si="137"/>
        <v>3.7902384</v>
      </c>
      <c r="BG87" s="35">
        <f t="shared" si="138"/>
        <v>10.394072</v>
      </c>
      <c r="BH87" s="35">
        <f t="shared" si="139"/>
        <v>6.004264</v>
      </c>
      <c r="BI87" s="35">
        <f t="shared" si="140"/>
        <v>0.237184</v>
      </c>
      <c r="BJ87" s="35">
        <f t="shared" si="141"/>
        <v>0.4352</v>
      </c>
      <c r="BK87" s="35">
        <f t="shared" si="142"/>
        <v>0.0306</v>
      </c>
      <c r="BL87" s="35">
        <f t="shared" si="143"/>
        <v>0</v>
      </c>
      <c r="BM87" s="35">
        <f t="shared" si="144"/>
        <v>6.1789968</v>
      </c>
      <c r="BN87" s="35">
        <f t="shared" si="145"/>
        <v>0.0878764</v>
      </c>
      <c r="BO87" s="35">
        <f t="shared" si="146"/>
        <v>0.016184</v>
      </c>
      <c r="BP87" s="35">
        <f t="shared" si="147"/>
        <v>0.03604</v>
      </c>
      <c r="BQ87" s="35">
        <f t="shared" si="148"/>
        <v>0</v>
      </c>
      <c r="BR87" s="35">
        <f t="shared" si="149"/>
        <v>1.94412</v>
      </c>
      <c r="BS87" s="35">
        <f t="shared" si="150"/>
        <v>1.33824</v>
      </c>
      <c r="BT87" s="35">
        <f t="shared" si="151"/>
        <v>2.515864</v>
      </c>
      <c r="BU87" s="35">
        <f t="shared" si="152"/>
        <v>1.08943956</v>
      </c>
      <c r="BV87" s="35">
        <f t="shared" si="153"/>
        <v>0.21148</v>
      </c>
      <c r="BW87" s="35">
        <f t="shared" si="154"/>
        <v>13.0199328</v>
      </c>
      <c r="BX87" s="35">
        <f t="shared" si="155"/>
        <v>0.51</v>
      </c>
      <c r="BY87" s="35">
        <f t="shared" si="156"/>
        <v>0.71637048</v>
      </c>
      <c r="BZ87" s="35">
        <f t="shared" si="157"/>
        <v>2.924</v>
      </c>
      <c r="CA87" s="35">
        <f t="shared" si="158"/>
        <v>0.04896</v>
      </c>
      <c r="CB87" s="35">
        <f t="shared" si="159"/>
        <v>0.08976</v>
      </c>
      <c r="CC87" s="35">
        <f t="shared" si="160"/>
        <v>0</v>
      </c>
      <c r="CD87" s="35">
        <f t="shared" si="161"/>
        <v>0</v>
      </c>
      <c r="CE87" s="35">
        <f t="shared" si="162"/>
        <v>0</v>
      </c>
      <c r="CF87" s="35">
        <f t="shared" si="163"/>
        <v>0.03876</v>
      </c>
    </row>
    <row r="88" spans="4:84">
      <c r="D88" t="s">
        <v>913</v>
      </c>
      <c r="E88" t="s">
        <v>1503</v>
      </c>
      <c r="F88" t="s">
        <v>1276</v>
      </c>
      <c r="G88" s="197">
        <v>0.09</v>
      </c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197"/>
      <c r="AK88" s="197"/>
      <c r="AL88" s="197"/>
      <c r="AM88" s="197"/>
      <c r="AN88" s="197"/>
      <c r="AO88" s="197"/>
      <c r="AP88" s="197"/>
      <c r="AQ88" s="197"/>
      <c r="AR88" s="197"/>
      <c r="AT88" t="str">
        <f t="shared" si="126"/>
        <v>MPPRYC</v>
      </c>
      <c r="AV88" s="35">
        <f t="shared" si="127"/>
        <v>0.4508037</v>
      </c>
      <c r="AW88" s="35">
        <f t="shared" si="128"/>
        <v>0.17766</v>
      </c>
      <c r="AX88" s="35">
        <f t="shared" si="129"/>
        <v>0.0223227</v>
      </c>
      <c r="AY88" s="35">
        <f t="shared" si="130"/>
        <v>0.0675</v>
      </c>
      <c r="AZ88" s="35">
        <f t="shared" si="131"/>
        <v>0</v>
      </c>
      <c r="BA88" s="35">
        <f t="shared" si="132"/>
        <v>0.06921</v>
      </c>
      <c r="BB88" s="35">
        <f t="shared" si="133"/>
        <v>2.07648</v>
      </c>
      <c r="BC88" s="35">
        <f t="shared" si="134"/>
        <v>0.0391437</v>
      </c>
      <c r="BD88" s="35">
        <f t="shared" si="135"/>
        <v>0.0068103</v>
      </c>
      <c r="BE88" s="35">
        <f t="shared" si="136"/>
        <v>0.0546993</v>
      </c>
      <c r="BF88" s="35">
        <f t="shared" si="137"/>
        <v>0.557388</v>
      </c>
      <c r="BG88" s="35">
        <f t="shared" si="138"/>
        <v>1.05822</v>
      </c>
      <c r="BH88" s="35">
        <f t="shared" si="139"/>
        <v>0.794682</v>
      </c>
      <c r="BI88" s="35">
        <f t="shared" si="140"/>
        <v>0.031392</v>
      </c>
      <c r="BJ88" s="35">
        <f t="shared" si="141"/>
        <v>0.0576</v>
      </c>
      <c r="BK88" s="35">
        <f t="shared" si="142"/>
        <v>0.00405</v>
      </c>
      <c r="BL88" s="35">
        <f t="shared" si="143"/>
        <v>0</v>
      </c>
      <c r="BM88" s="35">
        <f t="shared" si="144"/>
        <v>0.8178084</v>
      </c>
      <c r="BN88" s="35">
        <f t="shared" si="145"/>
        <v>0.0116307</v>
      </c>
      <c r="BO88" s="35">
        <f t="shared" si="146"/>
        <v>0.002142</v>
      </c>
      <c r="BP88" s="35">
        <f t="shared" si="147"/>
        <v>0.00477</v>
      </c>
      <c r="BQ88" s="35">
        <f t="shared" si="148"/>
        <v>0</v>
      </c>
      <c r="BR88" s="35">
        <f t="shared" si="149"/>
        <v>0.25731</v>
      </c>
      <c r="BS88" s="35">
        <f t="shared" si="150"/>
        <v>0.17712</v>
      </c>
      <c r="BT88" s="35">
        <f t="shared" si="151"/>
        <v>0.332982</v>
      </c>
      <c r="BU88" s="35">
        <f t="shared" si="152"/>
        <v>0.1310823</v>
      </c>
      <c r="BV88" s="35">
        <f t="shared" si="153"/>
        <v>0.02799</v>
      </c>
      <c r="BW88" s="35">
        <f t="shared" si="154"/>
        <v>1.02573</v>
      </c>
      <c r="BX88" s="35">
        <f t="shared" si="155"/>
        <v>0.0675</v>
      </c>
      <c r="BY88" s="35">
        <f t="shared" si="156"/>
        <v>0.0702324</v>
      </c>
      <c r="BZ88" s="35">
        <f t="shared" si="157"/>
        <v>0.387</v>
      </c>
      <c r="CA88" s="35">
        <f t="shared" si="158"/>
        <v>0.00648</v>
      </c>
      <c r="CB88" s="35">
        <f t="shared" si="159"/>
        <v>0.0108</v>
      </c>
      <c r="CC88" s="35">
        <f t="shared" si="160"/>
        <v>0</v>
      </c>
      <c r="CD88" s="35">
        <f t="shared" si="161"/>
        <v>0</v>
      </c>
      <c r="CE88" s="35">
        <f t="shared" si="162"/>
        <v>0</v>
      </c>
      <c r="CF88" s="35">
        <f t="shared" si="163"/>
        <v>0.00513</v>
      </c>
    </row>
    <row r="89" spans="4:84">
      <c r="D89" t="s">
        <v>913</v>
      </c>
      <c r="E89" t="s">
        <v>1393</v>
      </c>
      <c r="F89" t="s">
        <v>1504</v>
      </c>
      <c r="G89" s="95">
        <v>30</v>
      </c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U89" s="55" t="s">
        <v>1440</v>
      </c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</row>
    <row r="90" spans="4:84">
      <c r="D90" t="s">
        <v>913</v>
      </c>
      <c r="E90" t="s">
        <v>1505</v>
      </c>
      <c r="F90" t="s">
        <v>1268</v>
      </c>
      <c r="G90" s="17">
        <v>1</v>
      </c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U90" t="str">
        <f>F90</f>
        <v>IPL</v>
      </c>
      <c r="AV90" s="35">
        <f t="shared" ref="AV90:CF90" si="164">H$91*IF(H90&lt;&gt;"",H90,$G90)</f>
        <v>5.00893</v>
      </c>
      <c r="AW90" s="35">
        <f t="shared" si="164"/>
        <v>1.974</v>
      </c>
      <c r="AX90" s="35">
        <f t="shared" si="164"/>
        <v>0.24803</v>
      </c>
      <c r="AY90" s="35">
        <f t="shared" si="164"/>
        <v>0.75</v>
      </c>
      <c r="AZ90" s="35">
        <f t="shared" si="164"/>
        <v>0</v>
      </c>
      <c r="BA90" s="35">
        <f t="shared" si="164"/>
        <v>0.769</v>
      </c>
      <c r="BB90" s="35">
        <f t="shared" si="164"/>
        <v>23.072</v>
      </c>
      <c r="BC90" s="35">
        <f t="shared" si="164"/>
        <v>0.43493</v>
      </c>
      <c r="BD90" s="35">
        <f t="shared" si="164"/>
        <v>0.07567</v>
      </c>
      <c r="BE90" s="35">
        <f t="shared" si="164"/>
        <v>0.60777</v>
      </c>
      <c r="BF90" s="35">
        <f t="shared" si="164"/>
        <v>6.1932</v>
      </c>
      <c r="BG90" s="35">
        <f t="shared" si="164"/>
        <v>11.758</v>
      </c>
      <c r="BH90" s="35">
        <f t="shared" si="164"/>
        <v>8.8298</v>
      </c>
      <c r="BI90" s="35">
        <f t="shared" si="164"/>
        <v>0.3488</v>
      </c>
      <c r="BJ90" s="35">
        <f t="shared" si="164"/>
        <v>0.64</v>
      </c>
      <c r="BK90" s="35">
        <f t="shared" si="164"/>
        <v>0.045</v>
      </c>
      <c r="BL90" s="35">
        <f t="shared" si="164"/>
        <v>0</v>
      </c>
      <c r="BM90" s="35">
        <f t="shared" si="164"/>
        <v>9.08676</v>
      </c>
      <c r="BN90" s="35">
        <f t="shared" si="164"/>
        <v>0.12923</v>
      </c>
      <c r="BO90" s="35">
        <f t="shared" si="164"/>
        <v>0.0238</v>
      </c>
      <c r="BP90" s="35">
        <f t="shared" si="164"/>
        <v>0.053</v>
      </c>
      <c r="BQ90" s="35">
        <f t="shared" si="164"/>
        <v>0</v>
      </c>
      <c r="BR90" s="35">
        <f t="shared" si="164"/>
        <v>2.859</v>
      </c>
      <c r="BS90" s="35">
        <f t="shared" si="164"/>
        <v>1.968</v>
      </c>
      <c r="BT90" s="35">
        <f t="shared" si="164"/>
        <v>3.6998</v>
      </c>
      <c r="BU90" s="35">
        <f t="shared" si="164"/>
        <v>1.45647</v>
      </c>
      <c r="BV90" s="35">
        <f t="shared" si="164"/>
        <v>0.311</v>
      </c>
      <c r="BW90" s="35">
        <f t="shared" si="164"/>
        <v>11.397</v>
      </c>
      <c r="BX90" s="35">
        <f t="shared" si="164"/>
        <v>0.75</v>
      </c>
      <c r="BY90" s="35">
        <f t="shared" si="164"/>
        <v>0.78036</v>
      </c>
      <c r="BZ90" s="35">
        <f t="shared" si="164"/>
        <v>4.3</v>
      </c>
      <c r="CA90" s="35">
        <f t="shared" si="164"/>
        <v>0.072</v>
      </c>
      <c r="CB90" s="35">
        <f t="shared" si="164"/>
        <v>0.12</v>
      </c>
      <c r="CC90" s="35">
        <f t="shared" si="164"/>
        <v>0</v>
      </c>
      <c r="CD90" s="35">
        <f t="shared" si="164"/>
        <v>0</v>
      </c>
      <c r="CE90" s="35">
        <f t="shared" si="164"/>
        <v>0</v>
      </c>
      <c r="CF90" s="35">
        <f t="shared" si="164"/>
        <v>0.057</v>
      </c>
    </row>
    <row r="91" spans="4:44">
      <c r="D91" s="14" t="s">
        <v>913</v>
      </c>
      <c r="E91" s="14" t="s">
        <v>1387</v>
      </c>
      <c r="F91" s="14" t="s">
        <v>1504</v>
      </c>
      <c r="G91" s="14"/>
      <c r="H91" s="155">
        <f>H65</f>
        <v>5.00893</v>
      </c>
      <c r="I91" s="155">
        <f t="shared" ref="I91:AR91" si="165">I65</f>
        <v>1.974</v>
      </c>
      <c r="J91" s="155">
        <f t="shared" si="165"/>
        <v>0.24803</v>
      </c>
      <c r="K91" s="155">
        <f t="shared" si="165"/>
        <v>0.75</v>
      </c>
      <c r="L91" s="155">
        <f t="shared" si="165"/>
        <v>0</v>
      </c>
      <c r="M91" s="155">
        <f t="shared" si="165"/>
        <v>0.769</v>
      </c>
      <c r="N91" s="155">
        <f t="shared" si="165"/>
        <v>23.072</v>
      </c>
      <c r="O91" s="155">
        <f t="shared" si="165"/>
        <v>0.43493</v>
      </c>
      <c r="P91" s="155">
        <f t="shared" si="165"/>
        <v>0.07567</v>
      </c>
      <c r="Q91" s="155">
        <f t="shared" si="165"/>
        <v>0.60777</v>
      </c>
      <c r="R91" s="155">
        <f t="shared" si="165"/>
        <v>6.1932</v>
      </c>
      <c r="S91" s="155">
        <f t="shared" si="165"/>
        <v>11.758</v>
      </c>
      <c r="T91" s="155">
        <f t="shared" si="165"/>
        <v>8.8298</v>
      </c>
      <c r="U91" s="155">
        <f t="shared" si="165"/>
        <v>0.3488</v>
      </c>
      <c r="V91" s="155">
        <f t="shared" si="165"/>
        <v>0.64</v>
      </c>
      <c r="W91" s="155">
        <f t="shared" si="165"/>
        <v>0.045</v>
      </c>
      <c r="X91" s="155">
        <f t="shared" si="165"/>
        <v>0</v>
      </c>
      <c r="Y91" s="155">
        <f t="shared" si="165"/>
        <v>9.08676</v>
      </c>
      <c r="Z91" s="155">
        <f t="shared" si="165"/>
        <v>0.12923</v>
      </c>
      <c r="AA91" s="155">
        <f t="shared" si="165"/>
        <v>0.0238</v>
      </c>
      <c r="AB91" s="155">
        <f t="shared" si="165"/>
        <v>0.053</v>
      </c>
      <c r="AC91" s="155">
        <f t="shared" si="165"/>
        <v>0</v>
      </c>
      <c r="AD91" s="155">
        <f t="shared" si="165"/>
        <v>2.859</v>
      </c>
      <c r="AE91" s="155">
        <f t="shared" si="165"/>
        <v>1.968</v>
      </c>
      <c r="AF91" s="155">
        <f t="shared" si="165"/>
        <v>3.6998</v>
      </c>
      <c r="AG91" s="155">
        <f t="shared" si="165"/>
        <v>1.45647</v>
      </c>
      <c r="AH91" s="155">
        <f t="shared" si="165"/>
        <v>0.311</v>
      </c>
      <c r="AI91" s="155">
        <f t="shared" si="165"/>
        <v>11.397</v>
      </c>
      <c r="AJ91" s="155">
        <f t="shared" si="165"/>
        <v>0.75</v>
      </c>
      <c r="AK91" s="155">
        <f t="shared" si="165"/>
        <v>0.78036</v>
      </c>
      <c r="AL91" s="155">
        <f t="shared" si="165"/>
        <v>4.3</v>
      </c>
      <c r="AM91" s="155">
        <f t="shared" si="165"/>
        <v>0.072</v>
      </c>
      <c r="AN91" s="155">
        <f t="shared" si="165"/>
        <v>0.12</v>
      </c>
      <c r="AO91" s="155">
        <f t="shared" si="165"/>
        <v>0</v>
      </c>
      <c r="AP91" s="155">
        <f t="shared" si="165"/>
        <v>0</v>
      </c>
      <c r="AQ91" s="155">
        <f t="shared" si="165"/>
        <v>0</v>
      </c>
      <c r="AR91" s="155">
        <f t="shared" si="165"/>
        <v>0.057</v>
      </c>
    </row>
    <row r="92" spans="4:44">
      <c r="D92" t="s">
        <v>1506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3"/>
      <c r="AJ92" s="13"/>
      <c r="AK92" s="13"/>
      <c r="AL92" s="13"/>
      <c r="AM92" s="12"/>
      <c r="AN92" s="12"/>
      <c r="AO92" s="12"/>
      <c r="AP92" s="12"/>
      <c r="AQ92" s="12"/>
      <c r="AR92" s="13"/>
    </row>
    <row r="93" ht="16.5" spans="4:44">
      <c r="D93" s="7" t="s">
        <v>1596</v>
      </c>
      <c r="E93" s="7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</row>
    <row r="94" ht="14.25" spans="4:84">
      <c r="D94" s="8" t="s">
        <v>1597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9"/>
      <c r="AJ94" s="9"/>
      <c r="AK94" s="9"/>
      <c r="AL94" s="9"/>
      <c r="AM94" s="8"/>
      <c r="AN94" s="8"/>
      <c r="AO94" s="8"/>
      <c r="AP94" s="8"/>
      <c r="AQ94" s="8"/>
      <c r="AR94" s="9"/>
      <c r="AT94" s="55" t="s">
        <v>1494</v>
      </c>
      <c r="AV94" s="6" t="str">
        <f t="shared" ref="AV94:CF94" si="166">H$62</f>
        <v>AT</v>
      </c>
      <c r="AW94" s="6" t="str">
        <f t="shared" si="166"/>
        <v>BE</v>
      </c>
      <c r="AX94" s="6" t="str">
        <f t="shared" si="166"/>
        <v>BG</v>
      </c>
      <c r="AY94" s="6" t="str">
        <f t="shared" si="166"/>
        <v>CH</v>
      </c>
      <c r="AZ94" s="6" t="str">
        <f t="shared" si="166"/>
        <v>CY</v>
      </c>
      <c r="BA94" s="6" t="str">
        <f t="shared" si="166"/>
        <v>CZ</v>
      </c>
      <c r="BB94" s="6" t="str">
        <f t="shared" si="166"/>
        <v>DE</v>
      </c>
      <c r="BC94" s="6" t="str">
        <f t="shared" si="166"/>
        <v>DK</v>
      </c>
      <c r="BD94" s="6" t="str">
        <f t="shared" si="166"/>
        <v>EE</v>
      </c>
      <c r="BE94" s="6" t="str">
        <f t="shared" si="166"/>
        <v>EL</v>
      </c>
      <c r="BF94" s="6" t="str">
        <f t="shared" si="166"/>
        <v>ES</v>
      </c>
      <c r="BG94" s="6" t="str">
        <f t="shared" si="166"/>
        <v>FI</v>
      </c>
      <c r="BH94" s="6" t="str">
        <f t="shared" si="166"/>
        <v>FR</v>
      </c>
      <c r="BI94" s="6" t="str">
        <f t="shared" si="166"/>
        <v>HR</v>
      </c>
      <c r="BJ94" s="6" t="str">
        <f t="shared" si="166"/>
        <v>HU</v>
      </c>
      <c r="BK94" s="6" t="str">
        <f t="shared" si="166"/>
        <v>IE</v>
      </c>
      <c r="BL94" s="6" t="str">
        <f t="shared" si="166"/>
        <v>IS</v>
      </c>
      <c r="BM94" s="6" t="str">
        <f t="shared" si="166"/>
        <v>IT</v>
      </c>
      <c r="BN94" s="6" t="str">
        <f t="shared" si="166"/>
        <v>LT</v>
      </c>
      <c r="BO94" s="6" t="str">
        <f t="shared" si="166"/>
        <v>LU</v>
      </c>
      <c r="BP94" s="6" t="str">
        <f t="shared" si="166"/>
        <v>LV</v>
      </c>
      <c r="BQ94" s="6" t="str">
        <f t="shared" si="166"/>
        <v>MT</v>
      </c>
      <c r="BR94" s="6" t="str">
        <f t="shared" si="166"/>
        <v>NL</v>
      </c>
      <c r="BS94" s="6" t="str">
        <f t="shared" si="166"/>
        <v>NO</v>
      </c>
      <c r="BT94" s="6" t="str">
        <f t="shared" si="166"/>
        <v>PL</v>
      </c>
      <c r="BU94" s="6" t="str">
        <f t="shared" si="166"/>
        <v>PT</v>
      </c>
      <c r="BV94" s="6" t="str">
        <f t="shared" si="166"/>
        <v>RO</v>
      </c>
      <c r="BW94" s="6" t="str">
        <f t="shared" si="166"/>
        <v>SE</v>
      </c>
      <c r="BX94" s="6" t="str">
        <f t="shared" si="166"/>
        <v>SI</v>
      </c>
      <c r="BY94" s="6" t="str">
        <f t="shared" si="166"/>
        <v>SK</v>
      </c>
      <c r="BZ94" s="6" t="str">
        <f t="shared" si="166"/>
        <v>UK</v>
      </c>
      <c r="CA94" s="6" t="str">
        <f t="shared" si="166"/>
        <v>AL</v>
      </c>
      <c r="CB94" s="6" t="str">
        <f t="shared" si="166"/>
        <v>BA</v>
      </c>
      <c r="CC94" s="6" t="str">
        <f t="shared" si="166"/>
        <v>KS</v>
      </c>
      <c r="CD94" s="6" t="str">
        <f t="shared" si="166"/>
        <v>ME</v>
      </c>
      <c r="CE94" s="6" t="str">
        <f t="shared" si="166"/>
        <v>MK</v>
      </c>
      <c r="CF94" s="6" t="str">
        <f t="shared" si="166"/>
        <v>RS</v>
      </c>
    </row>
    <row r="95" spans="4:84">
      <c r="D95" t="s">
        <v>918</v>
      </c>
      <c r="E95" t="s">
        <v>1503</v>
      </c>
      <c r="F95" t="s">
        <v>247</v>
      </c>
      <c r="G95" s="197">
        <v>7</v>
      </c>
      <c r="H95" s="197"/>
      <c r="I95" s="197">
        <f>$G95*1.06</f>
        <v>7.42</v>
      </c>
      <c r="J95" s="197">
        <f>$G95*1.2</f>
        <v>8.4</v>
      </c>
      <c r="K95" s="197">
        <f>G95*1.2</f>
        <v>8.4</v>
      </c>
      <c r="L95" s="197"/>
      <c r="M95" s="197">
        <f>$G95*1.35</f>
        <v>9.45</v>
      </c>
      <c r="N95" s="197"/>
      <c r="O95" s="197"/>
      <c r="P95" s="197">
        <f>$G95*1.485</f>
        <v>10.395</v>
      </c>
      <c r="Q95" s="197">
        <f>$G95*0.9</f>
        <v>6.3</v>
      </c>
      <c r="R95" s="197">
        <f>$G95*0.675</f>
        <v>4.725</v>
      </c>
      <c r="S95" s="197">
        <f>$G95*1.67</f>
        <v>11.69</v>
      </c>
      <c r="T95" s="197">
        <f>G95*1.04</f>
        <v>7.28</v>
      </c>
      <c r="U95" s="197">
        <f>G95*0.995</f>
        <v>6.965</v>
      </c>
      <c r="V95" s="197"/>
      <c r="W95" s="197"/>
      <c r="X95" s="197"/>
      <c r="Y95" s="197">
        <f>$G95*0.98</f>
        <v>6.86</v>
      </c>
      <c r="Z95" s="197">
        <f>$G95*1.25</f>
        <v>8.75</v>
      </c>
      <c r="AA95" s="197">
        <f>$G95*1.34</f>
        <v>9.38</v>
      </c>
      <c r="AB95" s="197">
        <f>G95*0.777</f>
        <v>5.439</v>
      </c>
      <c r="AC95" s="197"/>
      <c r="AD95" s="197">
        <f>$G95*0.85</f>
        <v>5.95</v>
      </c>
      <c r="AE95" s="197">
        <f>G95*1.175</f>
        <v>8.225</v>
      </c>
      <c r="AF95" s="197">
        <f>G95*1.1</f>
        <v>7.7</v>
      </c>
      <c r="AG95" s="197">
        <f>G95*1.7</f>
        <v>11.9</v>
      </c>
      <c r="AH95" s="197">
        <f>$G95*1.1</f>
        <v>7.7</v>
      </c>
      <c r="AI95" s="197">
        <f>G95*1.8</f>
        <v>12.6</v>
      </c>
      <c r="AJ95" s="197">
        <f>G95*0.96</f>
        <v>6.72</v>
      </c>
      <c r="AK95" s="197">
        <f>$G95*1.2</f>
        <v>8.4</v>
      </c>
      <c r="AL95" s="197">
        <f>G95*1.41</f>
        <v>9.87</v>
      </c>
      <c r="AM95" s="197">
        <f>$G95*1.15</f>
        <v>8.05</v>
      </c>
      <c r="AN95" s="197">
        <f>$G95*1.45</f>
        <v>10.15</v>
      </c>
      <c r="AO95" s="197"/>
      <c r="AP95" s="197"/>
      <c r="AQ95" s="197">
        <f>$G95*1.25</f>
        <v>8.75</v>
      </c>
      <c r="AR95" s="197"/>
      <c r="AT95" t="str">
        <f>F95</f>
        <v>INDELC</v>
      </c>
      <c r="AV95" s="35">
        <f t="shared" ref="AV95:BE97" si="167">H$102*IF(H95&lt;&gt;"",H95,$G95)</f>
        <v>1.274659099</v>
      </c>
      <c r="AW95" s="35">
        <f t="shared" si="167"/>
        <v>2.658144763764</v>
      </c>
      <c r="AX95" s="35">
        <f t="shared" si="167"/>
        <v>0.26714742684</v>
      </c>
      <c r="AY95" s="35">
        <f t="shared" si="167"/>
        <v>1.2852</v>
      </c>
      <c r="AZ95" s="35">
        <f t="shared" si="167"/>
        <v>0</v>
      </c>
      <c r="BA95" s="35">
        <f t="shared" si="167"/>
        <v>2.7694019745</v>
      </c>
      <c r="BB95" s="35">
        <f t="shared" si="167"/>
        <v>14.467036584</v>
      </c>
      <c r="BC95" s="35">
        <f t="shared" si="167"/>
        <v>0.30006552576</v>
      </c>
      <c r="BD95" s="35">
        <f t="shared" si="167"/>
        <v>0.987468787998</v>
      </c>
      <c r="BE95" s="35">
        <f t="shared" si="167"/>
        <v>0.15681293901</v>
      </c>
      <c r="BF95" s="35">
        <f t="shared" ref="BF95:BO97" si="168">R$102*IF(R95&lt;&gt;"",R95,$G95)</f>
        <v>0</v>
      </c>
      <c r="BG95" s="35">
        <f t="shared" si="168"/>
        <v>0</v>
      </c>
      <c r="BH95" s="35">
        <f t="shared" si="168"/>
        <v>0</v>
      </c>
      <c r="BI95" s="35">
        <f t="shared" si="168"/>
        <v>0</v>
      </c>
      <c r="BJ95" s="35">
        <f t="shared" si="168"/>
        <v>0</v>
      </c>
      <c r="BK95" s="35">
        <f t="shared" si="168"/>
        <v>0</v>
      </c>
      <c r="BL95" s="35">
        <f t="shared" si="168"/>
        <v>0</v>
      </c>
      <c r="BM95" s="35">
        <f t="shared" si="168"/>
        <v>4.81571164452</v>
      </c>
      <c r="BN95" s="35">
        <f t="shared" si="168"/>
        <v>0.358828673</v>
      </c>
      <c r="BO95" s="35">
        <f t="shared" si="168"/>
        <v>0.1252398664594</v>
      </c>
      <c r="BP95" s="35">
        <f t="shared" ref="BP95:BY97" si="169">AB$102*IF(AB95&lt;&gt;"",AB95,$G95)</f>
        <v>0</v>
      </c>
      <c r="BQ95" s="35">
        <f t="shared" si="169"/>
        <v>0</v>
      </c>
      <c r="BR95" s="35">
        <f t="shared" si="169"/>
        <v>0.68923539195</v>
      </c>
      <c r="BS95" s="35">
        <f t="shared" si="169"/>
        <v>0</v>
      </c>
      <c r="BT95" s="35">
        <f t="shared" si="169"/>
        <v>0</v>
      </c>
      <c r="BU95" s="35">
        <f t="shared" si="169"/>
        <v>2.83192212072</v>
      </c>
      <c r="BV95" s="35">
        <f t="shared" si="169"/>
        <v>0.7327789854</v>
      </c>
      <c r="BW95" s="35">
        <f t="shared" si="169"/>
        <v>0</v>
      </c>
      <c r="BX95" s="35">
        <f t="shared" si="169"/>
        <v>0</v>
      </c>
      <c r="BY95" s="35">
        <f t="shared" si="169"/>
        <v>1.572689601</v>
      </c>
      <c r="BZ95" s="35">
        <f t="shared" ref="BZ95:CF97" si="170">AL$102*IF(AL95&lt;&gt;"",AL95,$G95)</f>
        <v>16.8007774641</v>
      </c>
      <c r="CA95" s="35">
        <f t="shared" si="170"/>
        <v>0.0394128</v>
      </c>
      <c r="CB95" s="35">
        <f t="shared" si="170"/>
        <v>0.0911064</v>
      </c>
      <c r="CC95" s="35">
        <f t="shared" si="170"/>
        <v>0</v>
      </c>
      <c r="CD95" s="35">
        <f t="shared" si="170"/>
        <v>0</v>
      </c>
      <c r="CE95" s="35">
        <f t="shared" si="170"/>
        <v>0</v>
      </c>
      <c r="CF95" s="35">
        <f t="shared" si="170"/>
        <v>0.108528</v>
      </c>
    </row>
    <row r="96" spans="4:84">
      <c r="D96" t="s">
        <v>918</v>
      </c>
      <c r="E96" t="s">
        <v>1503</v>
      </c>
      <c r="F96" t="s">
        <v>239</v>
      </c>
      <c r="G96" s="197">
        <v>10.8</v>
      </c>
      <c r="H96" s="197"/>
      <c r="I96" s="197">
        <f>G96*0.94</f>
        <v>10.152</v>
      </c>
      <c r="J96" s="197"/>
      <c r="K96" s="197"/>
      <c r="L96" s="197"/>
      <c r="M96" s="197"/>
      <c r="N96" s="197"/>
      <c r="O96" s="197"/>
      <c r="P96" s="197">
        <f>G96*0.895</f>
        <v>9.666</v>
      </c>
      <c r="Q96" s="197"/>
      <c r="R96" s="197">
        <f>$G96*0.8</f>
        <v>8.64</v>
      </c>
      <c r="S96" s="197"/>
      <c r="T96" s="197"/>
      <c r="U96" s="197"/>
      <c r="V96" s="197"/>
      <c r="W96" s="197"/>
      <c r="X96" s="197"/>
      <c r="Y96" s="197"/>
      <c r="Z96" s="197"/>
      <c r="AA96" s="197"/>
      <c r="AB96" s="197"/>
      <c r="AC96" s="197"/>
      <c r="AD96" s="197"/>
      <c r="AE96" s="197"/>
      <c r="AF96" s="197"/>
      <c r="AG96" s="197"/>
      <c r="AH96" s="197"/>
      <c r="AI96" s="197"/>
      <c r="AJ96" s="197"/>
      <c r="AK96" s="197"/>
      <c r="AL96" s="197"/>
      <c r="AM96" s="197"/>
      <c r="AN96" s="197"/>
      <c r="AO96" s="197"/>
      <c r="AP96" s="197"/>
      <c r="AQ96" s="197"/>
      <c r="AR96" s="197"/>
      <c r="AT96" t="str">
        <f>F96</f>
        <v>INDGAS</v>
      </c>
      <c r="AV96" s="35">
        <f t="shared" si="167"/>
        <v>1.9666168956</v>
      </c>
      <c r="AW96" s="35">
        <f t="shared" si="167"/>
        <v>3.6368579031984</v>
      </c>
      <c r="AX96" s="35">
        <f t="shared" si="167"/>
        <v>0.34347526308</v>
      </c>
      <c r="AY96" s="35">
        <f t="shared" si="167"/>
        <v>1.6524</v>
      </c>
      <c r="AZ96" s="35">
        <f t="shared" si="167"/>
        <v>0</v>
      </c>
      <c r="BA96" s="35">
        <f t="shared" si="167"/>
        <v>3.165030828</v>
      </c>
      <c r="BB96" s="35">
        <f t="shared" si="167"/>
        <v>22.3205707296</v>
      </c>
      <c r="BC96" s="35">
        <f t="shared" si="167"/>
        <v>0.462958239744</v>
      </c>
      <c r="BD96" s="35">
        <f t="shared" si="167"/>
        <v>0.9182177301384</v>
      </c>
      <c r="BE96" s="35">
        <f t="shared" si="167"/>
        <v>0.26882218116</v>
      </c>
      <c r="BF96" s="35">
        <f t="shared" si="168"/>
        <v>0</v>
      </c>
      <c r="BG96" s="35">
        <f t="shared" si="168"/>
        <v>0</v>
      </c>
      <c r="BH96" s="35">
        <f t="shared" si="168"/>
        <v>0</v>
      </c>
      <c r="BI96" s="35">
        <f t="shared" si="168"/>
        <v>0</v>
      </c>
      <c r="BJ96" s="35">
        <f t="shared" si="168"/>
        <v>0</v>
      </c>
      <c r="BK96" s="35">
        <f t="shared" si="168"/>
        <v>0</v>
      </c>
      <c r="BL96" s="35">
        <f t="shared" si="168"/>
        <v>0</v>
      </c>
      <c r="BM96" s="35">
        <f t="shared" si="168"/>
        <v>7.5815868456</v>
      </c>
      <c r="BN96" s="35">
        <f t="shared" si="168"/>
        <v>0.44289710496</v>
      </c>
      <c r="BO96" s="35">
        <f t="shared" si="168"/>
        <v>0.144199419804</v>
      </c>
      <c r="BP96" s="35">
        <f t="shared" si="169"/>
        <v>0</v>
      </c>
      <c r="BQ96" s="35">
        <f t="shared" si="169"/>
        <v>0</v>
      </c>
      <c r="BR96" s="35">
        <f t="shared" si="169"/>
        <v>1.2510491148</v>
      </c>
      <c r="BS96" s="35">
        <f t="shared" si="169"/>
        <v>0</v>
      </c>
      <c r="BT96" s="35">
        <f t="shared" si="169"/>
        <v>0</v>
      </c>
      <c r="BU96" s="35">
        <f t="shared" si="169"/>
        <v>2.57014780704</v>
      </c>
      <c r="BV96" s="35">
        <f t="shared" si="169"/>
        <v>1.0277939016</v>
      </c>
      <c r="BW96" s="35">
        <f t="shared" si="169"/>
        <v>0</v>
      </c>
      <c r="BX96" s="35">
        <f t="shared" si="169"/>
        <v>0</v>
      </c>
      <c r="BY96" s="35">
        <f t="shared" si="169"/>
        <v>2.022029487</v>
      </c>
      <c r="BZ96" s="35">
        <f t="shared" si="170"/>
        <v>18.383829444</v>
      </c>
      <c r="CA96" s="35">
        <f t="shared" si="170"/>
        <v>0.0528768</v>
      </c>
      <c r="CB96" s="35">
        <f t="shared" si="170"/>
        <v>0.0969408</v>
      </c>
      <c r="CC96" s="35">
        <f t="shared" si="170"/>
        <v>0</v>
      </c>
      <c r="CD96" s="35">
        <f t="shared" si="170"/>
        <v>0</v>
      </c>
      <c r="CE96" s="35">
        <f t="shared" si="170"/>
        <v>0</v>
      </c>
      <c r="CF96" s="35">
        <f t="shared" si="170"/>
        <v>0.1674432</v>
      </c>
    </row>
    <row r="97" spans="4:84">
      <c r="D97" t="s">
        <v>918</v>
      </c>
      <c r="E97" t="s">
        <v>1503</v>
      </c>
      <c r="F97" t="s">
        <v>1274</v>
      </c>
      <c r="G97" s="197">
        <v>1.1</v>
      </c>
      <c r="H97" s="197"/>
      <c r="I97" s="197"/>
      <c r="J97" s="197"/>
      <c r="K97" s="197"/>
      <c r="L97" s="197"/>
      <c r="M97" s="197"/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  <c r="AA97" s="197"/>
      <c r="AB97" s="197"/>
      <c r="AC97" s="197"/>
      <c r="AD97" s="197"/>
      <c r="AE97" s="197"/>
      <c r="AF97" s="197"/>
      <c r="AG97" s="197"/>
      <c r="AH97" s="197"/>
      <c r="AI97" s="197"/>
      <c r="AJ97" s="197"/>
      <c r="AK97" s="197"/>
      <c r="AL97" s="197"/>
      <c r="AM97" s="197"/>
      <c r="AN97" s="197"/>
      <c r="AO97" s="197"/>
      <c r="AP97" s="197"/>
      <c r="AQ97" s="197"/>
      <c r="AR97" s="197"/>
      <c r="AT97" t="str">
        <f>F97</f>
        <v>MPPWOO</v>
      </c>
      <c r="AV97" s="35">
        <f t="shared" si="167"/>
        <v>0.2003035727</v>
      </c>
      <c r="AW97" s="35">
        <f t="shared" si="167"/>
        <v>0.39406458762</v>
      </c>
      <c r="AX97" s="35">
        <f t="shared" si="167"/>
        <v>0.03498359161</v>
      </c>
      <c r="AY97" s="35">
        <f t="shared" si="167"/>
        <v>0.1683</v>
      </c>
      <c r="AZ97" s="35">
        <f t="shared" si="167"/>
        <v>0</v>
      </c>
      <c r="BA97" s="35">
        <f t="shared" si="167"/>
        <v>0.322364251</v>
      </c>
      <c r="BB97" s="35">
        <f t="shared" si="167"/>
        <v>2.2733914632</v>
      </c>
      <c r="BC97" s="35">
        <f t="shared" si="167"/>
        <v>0.047153154048</v>
      </c>
      <c r="BD97" s="35">
        <f t="shared" si="167"/>
        <v>0.10449405164</v>
      </c>
      <c r="BE97" s="35">
        <f t="shared" si="167"/>
        <v>0.02738003697</v>
      </c>
      <c r="BF97" s="35">
        <f t="shared" si="168"/>
        <v>0</v>
      </c>
      <c r="BG97" s="35">
        <f t="shared" si="168"/>
        <v>0</v>
      </c>
      <c r="BH97" s="35">
        <f t="shared" si="168"/>
        <v>0</v>
      </c>
      <c r="BI97" s="35">
        <f t="shared" si="168"/>
        <v>0</v>
      </c>
      <c r="BJ97" s="35">
        <f t="shared" si="168"/>
        <v>0</v>
      </c>
      <c r="BK97" s="35">
        <f t="shared" si="168"/>
        <v>0</v>
      </c>
      <c r="BL97" s="35">
        <f t="shared" si="168"/>
        <v>0</v>
      </c>
      <c r="BM97" s="35">
        <f t="shared" si="168"/>
        <v>0.7721986602</v>
      </c>
      <c r="BN97" s="35">
        <f t="shared" si="168"/>
        <v>0.04510989032</v>
      </c>
      <c r="BO97" s="35">
        <f t="shared" si="168"/>
        <v>0.014686977943</v>
      </c>
      <c r="BP97" s="35">
        <f t="shared" si="169"/>
        <v>0</v>
      </c>
      <c r="BQ97" s="35">
        <f t="shared" si="169"/>
        <v>0</v>
      </c>
      <c r="BR97" s="35">
        <f t="shared" si="169"/>
        <v>0.1274216691</v>
      </c>
      <c r="BS97" s="35">
        <f t="shared" si="169"/>
        <v>0</v>
      </c>
      <c r="BT97" s="35">
        <f t="shared" si="169"/>
        <v>0</v>
      </c>
      <c r="BU97" s="35">
        <f t="shared" si="169"/>
        <v>0.26177431368</v>
      </c>
      <c r="BV97" s="35">
        <f t="shared" si="169"/>
        <v>0.1046827122</v>
      </c>
      <c r="BW97" s="35">
        <f t="shared" si="169"/>
        <v>0</v>
      </c>
      <c r="BX97" s="35">
        <f t="shared" si="169"/>
        <v>0</v>
      </c>
      <c r="BY97" s="35">
        <f t="shared" si="169"/>
        <v>0.20594744775</v>
      </c>
      <c r="BZ97" s="35">
        <f t="shared" si="170"/>
        <v>1.872427073</v>
      </c>
      <c r="CA97" s="35">
        <f t="shared" si="170"/>
        <v>0.0053856</v>
      </c>
      <c r="CB97" s="35">
        <f t="shared" si="170"/>
        <v>0.0098736</v>
      </c>
      <c r="CC97" s="35">
        <f t="shared" si="170"/>
        <v>0</v>
      </c>
      <c r="CD97" s="35">
        <f t="shared" si="170"/>
        <v>0</v>
      </c>
      <c r="CE97" s="35">
        <f t="shared" si="170"/>
        <v>0</v>
      </c>
      <c r="CF97" s="35">
        <f t="shared" si="170"/>
        <v>0.0170544</v>
      </c>
    </row>
    <row r="98" spans="4:84">
      <c r="D98" t="s">
        <v>918</v>
      </c>
      <c r="E98" t="s">
        <v>1393</v>
      </c>
      <c r="F98" t="s">
        <v>1504</v>
      </c>
      <c r="G98" s="95">
        <v>30</v>
      </c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U98" s="55" t="s">
        <v>1440</v>
      </c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</row>
    <row r="99" spans="4:84">
      <c r="D99" t="s">
        <v>918</v>
      </c>
      <c r="E99" t="s">
        <v>1505</v>
      </c>
      <c r="F99" t="s">
        <v>244</v>
      </c>
      <c r="G99" s="197">
        <v>2.1</v>
      </c>
      <c r="H99" s="197"/>
      <c r="I99" s="197"/>
      <c r="J99" s="197">
        <f>G99*0.5</f>
        <v>1.05</v>
      </c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97"/>
      <c r="AB99" s="197"/>
      <c r="AC99" s="197"/>
      <c r="AD99" s="197"/>
      <c r="AE99" s="197"/>
      <c r="AF99" s="197"/>
      <c r="AG99" s="197"/>
      <c r="AH99" s="197"/>
      <c r="AI99" s="197"/>
      <c r="AJ99" s="197"/>
      <c r="AK99" s="197"/>
      <c r="AL99" s="197"/>
      <c r="AM99" s="197"/>
      <c r="AN99" s="197"/>
      <c r="AO99" s="197"/>
      <c r="AP99" s="197"/>
      <c r="AQ99" s="197"/>
      <c r="AR99" s="197"/>
      <c r="AU99" t="str">
        <f>F99</f>
        <v>INDBIO</v>
      </c>
      <c r="AV99" s="35">
        <f t="shared" ref="AV99:BE101" si="171">H$102*IF(H99&lt;&gt;"",H99,$G99)</f>
        <v>0.3823977297</v>
      </c>
      <c r="AW99" s="35">
        <f t="shared" si="171"/>
        <v>0.75230512182</v>
      </c>
      <c r="AX99" s="35">
        <f t="shared" si="171"/>
        <v>0.033393428355</v>
      </c>
      <c r="AY99" s="35">
        <f t="shared" si="171"/>
        <v>0.3213</v>
      </c>
      <c r="AZ99" s="35">
        <f t="shared" si="171"/>
        <v>0</v>
      </c>
      <c r="BA99" s="35">
        <f t="shared" si="171"/>
        <v>0.615422661</v>
      </c>
      <c r="BB99" s="35">
        <f t="shared" si="171"/>
        <v>4.3401109752</v>
      </c>
      <c r="BC99" s="35">
        <f t="shared" si="171"/>
        <v>0.090019657728</v>
      </c>
      <c r="BD99" s="35">
        <f t="shared" si="171"/>
        <v>0.19948864404</v>
      </c>
      <c r="BE99" s="35">
        <f t="shared" si="171"/>
        <v>0.05227097967</v>
      </c>
      <c r="BF99" s="35">
        <f t="shared" ref="BF99:BO101" si="172">R$102*IF(R99&lt;&gt;"",R99,$G99)</f>
        <v>0</v>
      </c>
      <c r="BG99" s="35">
        <f t="shared" si="172"/>
        <v>0</v>
      </c>
      <c r="BH99" s="35">
        <f t="shared" si="172"/>
        <v>0</v>
      </c>
      <c r="BI99" s="35">
        <f t="shared" si="172"/>
        <v>0</v>
      </c>
      <c r="BJ99" s="35">
        <f t="shared" si="172"/>
        <v>0</v>
      </c>
      <c r="BK99" s="35">
        <f t="shared" si="172"/>
        <v>0</v>
      </c>
      <c r="BL99" s="35">
        <f t="shared" si="172"/>
        <v>0</v>
      </c>
      <c r="BM99" s="35">
        <f t="shared" si="172"/>
        <v>1.4741974422</v>
      </c>
      <c r="BN99" s="35">
        <f t="shared" si="172"/>
        <v>0.08611888152</v>
      </c>
      <c r="BO99" s="35">
        <f t="shared" si="172"/>
        <v>0.028038776073</v>
      </c>
      <c r="BP99" s="35">
        <f t="shared" ref="BP99:BY101" si="173">AB$102*IF(AB99&lt;&gt;"",AB99,$G99)</f>
        <v>0</v>
      </c>
      <c r="BQ99" s="35">
        <f t="shared" si="173"/>
        <v>0</v>
      </c>
      <c r="BR99" s="35">
        <f t="shared" si="173"/>
        <v>0.2432595501</v>
      </c>
      <c r="BS99" s="35">
        <f t="shared" si="173"/>
        <v>0</v>
      </c>
      <c r="BT99" s="35">
        <f t="shared" si="173"/>
        <v>0</v>
      </c>
      <c r="BU99" s="35">
        <f t="shared" si="173"/>
        <v>0.49975096248</v>
      </c>
      <c r="BV99" s="35">
        <f t="shared" si="173"/>
        <v>0.1998488142</v>
      </c>
      <c r="BW99" s="35">
        <f t="shared" si="173"/>
        <v>0</v>
      </c>
      <c r="BX99" s="35">
        <f t="shared" si="173"/>
        <v>0</v>
      </c>
      <c r="BY99" s="35">
        <f t="shared" si="173"/>
        <v>0.39317240025</v>
      </c>
      <c r="BZ99" s="35">
        <f t="shared" ref="BZ99:CF101" si="174">AL$102*IF(AL99&lt;&gt;"",AL99,$G99)</f>
        <v>3.574633503</v>
      </c>
      <c r="CA99" s="35">
        <f t="shared" si="174"/>
        <v>0.0102816</v>
      </c>
      <c r="CB99" s="35">
        <f t="shared" si="174"/>
        <v>0.0188496</v>
      </c>
      <c r="CC99" s="35">
        <f t="shared" si="174"/>
        <v>0</v>
      </c>
      <c r="CD99" s="35">
        <f t="shared" si="174"/>
        <v>0</v>
      </c>
      <c r="CE99" s="35">
        <f t="shared" si="174"/>
        <v>0</v>
      </c>
      <c r="CF99" s="35">
        <f t="shared" si="174"/>
        <v>0.0325584</v>
      </c>
    </row>
    <row r="100" spans="4:84">
      <c r="D100" t="s">
        <v>918</v>
      </c>
      <c r="E100" t="s">
        <v>1505</v>
      </c>
      <c r="F100" t="s">
        <v>1272</v>
      </c>
      <c r="G100" s="197">
        <v>2.53</v>
      </c>
      <c r="H100" s="197"/>
      <c r="I100" s="197"/>
      <c r="J100" s="197">
        <f>G100*0.5</f>
        <v>1.265</v>
      </c>
      <c r="K100" s="197">
        <f>$G100*1.5</f>
        <v>3.795</v>
      </c>
      <c r="L100" s="197"/>
      <c r="M100" s="197">
        <f>G100*0.67</f>
        <v>1.6951</v>
      </c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97"/>
      <c r="AB100" s="197"/>
      <c r="AC100" s="197"/>
      <c r="AD100" s="197"/>
      <c r="AE100" s="197"/>
      <c r="AF100" s="197">
        <v>0</v>
      </c>
      <c r="AG100" s="197"/>
      <c r="AH100" s="197"/>
      <c r="AI100" s="197"/>
      <c r="AJ100" s="197"/>
      <c r="AK100" s="197"/>
      <c r="AL100" s="197"/>
      <c r="AM100" s="197"/>
      <c r="AN100" s="197"/>
      <c r="AO100" s="197"/>
      <c r="AP100" s="197"/>
      <c r="AQ100" s="197"/>
      <c r="AR100" s="197"/>
      <c r="AU100" t="str">
        <f>F100</f>
        <v>IPPHTH</v>
      </c>
      <c r="AV100" s="35">
        <f t="shared" si="171"/>
        <v>0.46069821721</v>
      </c>
      <c r="AW100" s="35">
        <f t="shared" si="171"/>
        <v>0.906348551526</v>
      </c>
      <c r="AX100" s="35">
        <f t="shared" si="171"/>
        <v>0.0402311303515</v>
      </c>
      <c r="AY100" s="35">
        <f t="shared" si="171"/>
        <v>0.580635</v>
      </c>
      <c r="AZ100" s="35">
        <f t="shared" si="171"/>
        <v>0</v>
      </c>
      <c r="BA100" s="35">
        <f t="shared" si="171"/>
        <v>0.496763310791</v>
      </c>
      <c r="BB100" s="35">
        <f t="shared" si="171"/>
        <v>5.22880036536</v>
      </c>
      <c r="BC100" s="35">
        <f t="shared" si="171"/>
        <v>0.1084522543104</v>
      </c>
      <c r="BD100" s="35">
        <f t="shared" si="171"/>
        <v>0.240336318772</v>
      </c>
      <c r="BE100" s="35">
        <f t="shared" si="171"/>
        <v>0.062974085031</v>
      </c>
      <c r="BF100" s="35">
        <f t="shared" si="172"/>
        <v>0</v>
      </c>
      <c r="BG100" s="35">
        <f t="shared" si="172"/>
        <v>0</v>
      </c>
      <c r="BH100" s="35">
        <f t="shared" si="172"/>
        <v>0</v>
      </c>
      <c r="BI100" s="35">
        <f t="shared" si="172"/>
        <v>0</v>
      </c>
      <c r="BJ100" s="35">
        <f t="shared" si="172"/>
        <v>0</v>
      </c>
      <c r="BK100" s="35">
        <f t="shared" si="172"/>
        <v>0</v>
      </c>
      <c r="BL100" s="35">
        <f t="shared" si="172"/>
        <v>0</v>
      </c>
      <c r="BM100" s="35">
        <f t="shared" si="172"/>
        <v>1.77605691846</v>
      </c>
      <c r="BN100" s="35">
        <f t="shared" si="172"/>
        <v>0.103752747736</v>
      </c>
      <c r="BO100" s="35">
        <f t="shared" si="172"/>
        <v>0.0337800492689</v>
      </c>
      <c r="BP100" s="35">
        <f t="shared" si="173"/>
        <v>0</v>
      </c>
      <c r="BQ100" s="35">
        <f t="shared" si="173"/>
        <v>0</v>
      </c>
      <c r="BR100" s="35">
        <f t="shared" si="173"/>
        <v>0.29306983893</v>
      </c>
      <c r="BS100" s="35">
        <f t="shared" si="173"/>
        <v>0</v>
      </c>
      <c r="BT100" s="35">
        <f t="shared" si="173"/>
        <v>0</v>
      </c>
      <c r="BU100" s="35">
        <f t="shared" si="173"/>
        <v>0.602080921464</v>
      </c>
      <c r="BV100" s="35">
        <f t="shared" si="173"/>
        <v>0.24077023806</v>
      </c>
      <c r="BW100" s="35">
        <f t="shared" si="173"/>
        <v>0</v>
      </c>
      <c r="BX100" s="35">
        <f t="shared" si="173"/>
        <v>0</v>
      </c>
      <c r="BY100" s="35">
        <f t="shared" si="173"/>
        <v>0.473679129825</v>
      </c>
      <c r="BZ100" s="35">
        <f t="shared" si="174"/>
        <v>4.3065822679</v>
      </c>
      <c r="CA100" s="35">
        <f t="shared" si="174"/>
        <v>0.01238688</v>
      </c>
      <c r="CB100" s="35">
        <f t="shared" si="174"/>
        <v>0.02270928</v>
      </c>
      <c r="CC100" s="35">
        <f t="shared" si="174"/>
        <v>0</v>
      </c>
      <c r="CD100" s="35">
        <f t="shared" si="174"/>
        <v>0</v>
      </c>
      <c r="CE100" s="35">
        <f t="shared" si="174"/>
        <v>0</v>
      </c>
      <c r="CF100" s="35">
        <f t="shared" si="174"/>
        <v>0.03922512</v>
      </c>
    </row>
    <row r="101" spans="4:84">
      <c r="D101" t="s">
        <v>918</v>
      </c>
      <c r="E101" t="s">
        <v>1505</v>
      </c>
      <c r="F101" t="s">
        <v>917</v>
      </c>
      <c r="G101" s="17">
        <v>1</v>
      </c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U101" t="str">
        <f>F101</f>
        <v>MPPPUP</v>
      </c>
      <c r="AV101" s="35">
        <f t="shared" si="171"/>
        <v>0.182094157</v>
      </c>
      <c r="AW101" s="35">
        <f t="shared" si="171"/>
        <v>0.3582405342</v>
      </c>
      <c r="AX101" s="35">
        <f t="shared" si="171"/>
        <v>0.0318032651</v>
      </c>
      <c r="AY101" s="35">
        <f t="shared" si="171"/>
        <v>0.153</v>
      </c>
      <c r="AZ101" s="35">
        <f t="shared" si="171"/>
        <v>0</v>
      </c>
      <c r="BA101" s="35">
        <f t="shared" si="171"/>
        <v>0.29305841</v>
      </c>
      <c r="BB101" s="35">
        <f t="shared" si="171"/>
        <v>2.066719512</v>
      </c>
      <c r="BC101" s="35">
        <f t="shared" si="171"/>
        <v>0.04286650368</v>
      </c>
      <c r="BD101" s="35">
        <f t="shared" si="171"/>
        <v>0.0949945924</v>
      </c>
      <c r="BE101" s="35">
        <f t="shared" si="171"/>
        <v>0.0248909427</v>
      </c>
      <c r="BF101" s="35">
        <f t="shared" si="172"/>
        <v>0</v>
      </c>
      <c r="BG101" s="35">
        <f t="shared" si="172"/>
        <v>0</v>
      </c>
      <c r="BH101" s="35">
        <f t="shared" si="172"/>
        <v>0</v>
      </c>
      <c r="BI101" s="35">
        <f t="shared" si="172"/>
        <v>0</v>
      </c>
      <c r="BJ101" s="35">
        <f t="shared" si="172"/>
        <v>0</v>
      </c>
      <c r="BK101" s="35">
        <f t="shared" si="172"/>
        <v>0</v>
      </c>
      <c r="BL101" s="35">
        <f t="shared" si="172"/>
        <v>0</v>
      </c>
      <c r="BM101" s="35">
        <f t="shared" si="172"/>
        <v>0.701998782</v>
      </c>
      <c r="BN101" s="35">
        <f t="shared" si="172"/>
        <v>0.0410089912</v>
      </c>
      <c r="BO101" s="35">
        <f t="shared" si="172"/>
        <v>0.01335179813</v>
      </c>
      <c r="BP101" s="35">
        <f t="shared" si="173"/>
        <v>0</v>
      </c>
      <c r="BQ101" s="35">
        <f t="shared" si="173"/>
        <v>0</v>
      </c>
      <c r="BR101" s="35">
        <f t="shared" si="173"/>
        <v>0.115837881</v>
      </c>
      <c r="BS101" s="35">
        <f t="shared" si="173"/>
        <v>0</v>
      </c>
      <c r="BT101" s="35">
        <f t="shared" si="173"/>
        <v>0</v>
      </c>
      <c r="BU101" s="35">
        <f t="shared" si="173"/>
        <v>0.2379766488</v>
      </c>
      <c r="BV101" s="35">
        <f t="shared" si="173"/>
        <v>0.095166102</v>
      </c>
      <c r="BW101" s="35">
        <f t="shared" si="173"/>
        <v>0</v>
      </c>
      <c r="BX101" s="35">
        <f t="shared" si="173"/>
        <v>0</v>
      </c>
      <c r="BY101" s="35">
        <f t="shared" si="173"/>
        <v>0.1872249525</v>
      </c>
      <c r="BZ101" s="35">
        <f t="shared" si="174"/>
        <v>1.70220643</v>
      </c>
      <c r="CA101" s="35">
        <f t="shared" si="174"/>
        <v>0.004896</v>
      </c>
      <c r="CB101" s="35">
        <f t="shared" si="174"/>
        <v>0.008976</v>
      </c>
      <c r="CC101" s="35">
        <f t="shared" si="174"/>
        <v>0</v>
      </c>
      <c r="CD101" s="35">
        <f t="shared" si="174"/>
        <v>0</v>
      </c>
      <c r="CE101" s="35">
        <f t="shared" si="174"/>
        <v>0</v>
      </c>
      <c r="CF101" s="35">
        <f t="shared" si="174"/>
        <v>0.015504</v>
      </c>
    </row>
    <row r="102" spans="4:44">
      <c r="D102" t="s">
        <v>918</v>
      </c>
      <c r="E102" t="s">
        <v>1387</v>
      </c>
      <c r="F102" t="s">
        <v>1504</v>
      </c>
      <c r="H102" s="35">
        <f>H$48*((H77*IF(H74&lt;&gt;"",H74,$G74))+(H91*IF(H87&lt;&gt;"",H87,$G87)))</f>
        <v>0.182094157</v>
      </c>
      <c r="I102" s="35">
        <f t="shared" ref="I102:AR102" si="175">I$48*((I77*IF(I74&lt;&gt;"",I74,$G74))+(I91*IF(I87&lt;&gt;"",I87,$G87)))</f>
        <v>0.3582405342</v>
      </c>
      <c r="J102" s="35">
        <f t="shared" si="175"/>
        <v>0.0318032651</v>
      </c>
      <c r="K102" s="35">
        <f t="shared" si="175"/>
        <v>0.153</v>
      </c>
      <c r="L102" s="35">
        <f t="shared" si="175"/>
        <v>0</v>
      </c>
      <c r="M102" s="35">
        <f t="shared" si="175"/>
        <v>0.29305841</v>
      </c>
      <c r="N102" s="35">
        <f t="shared" si="175"/>
        <v>2.066719512</v>
      </c>
      <c r="O102" s="35">
        <f t="shared" si="175"/>
        <v>0.04286650368</v>
      </c>
      <c r="P102" s="35">
        <f t="shared" si="175"/>
        <v>0.0949945924</v>
      </c>
      <c r="Q102" s="35">
        <f t="shared" si="175"/>
        <v>0.0248909427</v>
      </c>
      <c r="R102" s="35">
        <f t="shared" si="175"/>
        <v>0</v>
      </c>
      <c r="S102" s="35">
        <f t="shared" si="175"/>
        <v>0</v>
      </c>
      <c r="T102" s="35">
        <f t="shared" si="175"/>
        <v>0</v>
      </c>
      <c r="U102" s="35">
        <f t="shared" si="175"/>
        <v>0</v>
      </c>
      <c r="V102" s="35">
        <f t="shared" si="175"/>
        <v>0</v>
      </c>
      <c r="W102" s="35">
        <f t="shared" si="175"/>
        <v>0</v>
      </c>
      <c r="X102" s="35">
        <f t="shared" si="175"/>
        <v>0</v>
      </c>
      <c r="Y102" s="35">
        <f t="shared" si="175"/>
        <v>0.701998782</v>
      </c>
      <c r="Z102" s="35">
        <f t="shared" si="175"/>
        <v>0.0410089912</v>
      </c>
      <c r="AA102" s="35">
        <f t="shared" si="175"/>
        <v>0.01335179813</v>
      </c>
      <c r="AB102" s="35">
        <f t="shared" si="175"/>
        <v>0</v>
      </c>
      <c r="AC102" s="35">
        <f t="shared" si="175"/>
        <v>0</v>
      </c>
      <c r="AD102" s="35">
        <f t="shared" si="175"/>
        <v>0.115837881</v>
      </c>
      <c r="AE102" s="35">
        <f t="shared" si="175"/>
        <v>0</v>
      </c>
      <c r="AF102" s="35">
        <f t="shared" si="175"/>
        <v>0</v>
      </c>
      <c r="AG102" s="35">
        <f t="shared" si="175"/>
        <v>0.2379766488</v>
      </c>
      <c r="AH102" s="35">
        <f t="shared" si="175"/>
        <v>0.095166102</v>
      </c>
      <c r="AI102" s="35">
        <f t="shared" si="175"/>
        <v>0</v>
      </c>
      <c r="AJ102" s="35">
        <f t="shared" si="175"/>
        <v>0</v>
      </c>
      <c r="AK102" s="35">
        <f t="shared" si="175"/>
        <v>0.1872249525</v>
      </c>
      <c r="AL102" s="35">
        <f t="shared" si="175"/>
        <v>1.70220643</v>
      </c>
      <c r="AM102" s="35">
        <f t="shared" si="175"/>
        <v>0.004896</v>
      </c>
      <c r="AN102" s="35">
        <f t="shared" si="175"/>
        <v>0.008976</v>
      </c>
      <c r="AO102" s="35">
        <f t="shared" si="175"/>
        <v>0</v>
      </c>
      <c r="AP102" s="35">
        <f t="shared" si="175"/>
        <v>0</v>
      </c>
      <c r="AQ102" s="35">
        <f t="shared" si="175"/>
        <v>0</v>
      </c>
      <c r="AR102" s="35">
        <f t="shared" si="175"/>
        <v>0.015504</v>
      </c>
    </row>
    <row r="103" ht="14.25" spans="4:84">
      <c r="D103" s="8" t="s">
        <v>1598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9"/>
      <c r="AJ103" s="9"/>
      <c r="AK103" s="9"/>
      <c r="AL103" s="9"/>
      <c r="AM103" s="8"/>
      <c r="AN103" s="8"/>
      <c r="AO103" s="8"/>
      <c r="AP103" s="8"/>
      <c r="AQ103" s="8"/>
      <c r="AR103" s="9"/>
      <c r="AT103" s="55" t="s">
        <v>1494</v>
      </c>
      <c r="AV103" s="6" t="str">
        <f t="shared" ref="AV103:CF103" si="176">H$62</f>
        <v>AT</v>
      </c>
      <c r="AW103" s="6" t="str">
        <f t="shared" si="176"/>
        <v>BE</v>
      </c>
      <c r="AX103" s="6" t="str">
        <f t="shared" si="176"/>
        <v>BG</v>
      </c>
      <c r="AY103" s="6" t="str">
        <f t="shared" si="176"/>
        <v>CH</v>
      </c>
      <c r="AZ103" s="6" t="str">
        <f t="shared" si="176"/>
        <v>CY</v>
      </c>
      <c r="BA103" s="6" t="str">
        <f t="shared" si="176"/>
        <v>CZ</v>
      </c>
      <c r="BB103" s="6" t="str">
        <f t="shared" si="176"/>
        <v>DE</v>
      </c>
      <c r="BC103" s="6" t="str">
        <f t="shared" si="176"/>
        <v>DK</v>
      </c>
      <c r="BD103" s="6" t="str">
        <f t="shared" si="176"/>
        <v>EE</v>
      </c>
      <c r="BE103" s="6" t="str">
        <f t="shared" si="176"/>
        <v>EL</v>
      </c>
      <c r="BF103" s="6" t="str">
        <f t="shared" si="176"/>
        <v>ES</v>
      </c>
      <c r="BG103" s="6" t="str">
        <f t="shared" si="176"/>
        <v>FI</v>
      </c>
      <c r="BH103" s="6" t="str">
        <f t="shared" si="176"/>
        <v>FR</v>
      </c>
      <c r="BI103" s="6" t="str">
        <f t="shared" si="176"/>
        <v>HR</v>
      </c>
      <c r="BJ103" s="6" t="str">
        <f t="shared" si="176"/>
        <v>HU</v>
      </c>
      <c r="BK103" s="6" t="str">
        <f t="shared" si="176"/>
        <v>IE</v>
      </c>
      <c r="BL103" s="6" t="str">
        <f t="shared" si="176"/>
        <v>IS</v>
      </c>
      <c r="BM103" s="6" t="str">
        <f t="shared" si="176"/>
        <v>IT</v>
      </c>
      <c r="BN103" s="6" t="str">
        <f t="shared" si="176"/>
        <v>LT</v>
      </c>
      <c r="BO103" s="6" t="str">
        <f t="shared" si="176"/>
        <v>LU</v>
      </c>
      <c r="BP103" s="6" t="str">
        <f t="shared" si="176"/>
        <v>LV</v>
      </c>
      <c r="BQ103" s="6" t="str">
        <f t="shared" si="176"/>
        <v>MT</v>
      </c>
      <c r="BR103" s="6" t="str">
        <f t="shared" si="176"/>
        <v>NL</v>
      </c>
      <c r="BS103" s="6" t="str">
        <f t="shared" si="176"/>
        <v>NO</v>
      </c>
      <c r="BT103" s="6" t="str">
        <f t="shared" si="176"/>
        <v>PL</v>
      </c>
      <c r="BU103" s="6" t="str">
        <f t="shared" si="176"/>
        <v>PT</v>
      </c>
      <c r="BV103" s="6" t="str">
        <f t="shared" si="176"/>
        <v>RO</v>
      </c>
      <c r="BW103" s="6" t="str">
        <f t="shared" si="176"/>
        <v>SE</v>
      </c>
      <c r="BX103" s="6" t="str">
        <f t="shared" si="176"/>
        <v>SI</v>
      </c>
      <c r="BY103" s="6" t="str">
        <f t="shared" si="176"/>
        <v>SK</v>
      </c>
      <c r="BZ103" s="6" t="str">
        <f t="shared" si="176"/>
        <v>UK</v>
      </c>
      <c r="CA103" s="6" t="str">
        <f t="shared" si="176"/>
        <v>AL</v>
      </c>
      <c r="CB103" s="6" t="str">
        <f t="shared" si="176"/>
        <v>BA</v>
      </c>
      <c r="CC103" s="6" t="str">
        <f t="shared" si="176"/>
        <v>KS</v>
      </c>
      <c r="CD103" s="6" t="str">
        <f t="shared" si="176"/>
        <v>ME</v>
      </c>
      <c r="CE103" s="6" t="str">
        <f t="shared" si="176"/>
        <v>MK</v>
      </c>
      <c r="CF103" s="6" t="str">
        <f t="shared" si="176"/>
        <v>RS</v>
      </c>
    </row>
    <row r="104" spans="4:84">
      <c r="D104" t="s">
        <v>915</v>
      </c>
      <c r="E104" t="s">
        <v>1503</v>
      </c>
      <c r="F104" t="s">
        <v>247</v>
      </c>
      <c r="G104" s="197">
        <v>2.3</v>
      </c>
      <c r="H104" s="197"/>
      <c r="I104" s="197">
        <f>$G104*1.06</f>
        <v>2.438</v>
      </c>
      <c r="J104" s="197">
        <f>$G104*1.2</f>
        <v>2.76</v>
      </c>
      <c r="K104" s="197">
        <f>G104*1.2</f>
        <v>2.76</v>
      </c>
      <c r="L104" s="197"/>
      <c r="M104" s="197">
        <f>$G104*1.35</f>
        <v>3.105</v>
      </c>
      <c r="N104" s="197"/>
      <c r="O104" s="197"/>
      <c r="P104" s="197">
        <f>$G104*1.485</f>
        <v>3.4155</v>
      </c>
      <c r="Q104" s="197">
        <f>$G104*0.9</f>
        <v>2.07</v>
      </c>
      <c r="R104" s="197">
        <f>$G104*0.675</f>
        <v>1.5525</v>
      </c>
      <c r="S104" s="197">
        <f>$G104*1.67</f>
        <v>3.841</v>
      </c>
      <c r="T104" s="197">
        <f>G104*1.04</f>
        <v>2.392</v>
      </c>
      <c r="U104" s="197">
        <f>G104*0.995</f>
        <v>2.2885</v>
      </c>
      <c r="V104" s="197"/>
      <c r="W104" s="197"/>
      <c r="X104" s="197"/>
      <c r="Y104" s="197">
        <f>$G104*0.98</f>
        <v>2.254</v>
      </c>
      <c r="Z104" s="197">
        <f>$G104*1.25</f>
        <v>2.875</v>
      </c>
      <c r="AA104" s="197">
        <f>$G104*1.34</f>
        <v>3.082</v>
      </c>
      <c r="AB104" s="197">
        <f>G104*0.777</f>
        <v>1.7871</v>
      </c>
      <c r="AC104" s="197"/>
      <c r="AD104" s="197">
        <f>$G104*0.85</f>
        <v>1.955</v>
      </c>
      <c r="AE104" s="197">
        <f>G104*1.175</f>
        <v>2.7025</v>
      </c>
      <c r="AF104" s="197">
        <f>G104*1.1</f>
        <v>2.53</v>
      </c>
      <c r="AG104" s="197">
        <f>G104*1.7</f>
        <v>3.91</v>
      </c>
      <c r="AH104" s="197">
        <f>$G104*1.1</f>
        <v>2.53</v>
      </c>
      <c r="AI104" s="197">
        <f>G104*1.8</f>
        <v>4.14</v>
      </c>
      <c r="AJ104" s="197">
        <f>G104*0.96</f>
        <v>2.208</v>
      </c>
      <c r="AK104" s="197">
        <f>$G104*1.2</f>
        <v>2.76</v>
      </c>
      <c r="AL104" s="197">
        <f>G104*1.41</f>
        <v>3.243</v>
      </c>
      <c r="AM104" s="197">
        <f>$G104*1.15</f>
        <v>2.645</v>
      </c>
      <c r="AN104" s="197">
        <f>$G104*1.45</f>
        <v>3.335</v>
      </c>
      <c r="AO104" s="197"/>
      <c r="AP104" s="197"/>
      <c r="AQ104" s="197">
        <f>$G104*1.25</f>
        <v>2.875</v>
      </c>
      <c r="AR104" s="197"/>
      <c r="AT104" t="str">
        <f t="shared" ref="AT104:AT109" si="177">F104</f>
        <v>INDELC</v>
      </c>
      <c r="AV104" s="35">
        <f t="shared" ref="AV104:BE109" si="178">H$114*IF(H104&lt;&gt;"",H104,$G104)</f>
        <v>0.8376331222</v>
      </c>
      <c r="AW104" s="35">
        <f t="shared" si="178"/>
        <v>0.379734966252</v>
      </c>
      <c r="AX104" s="35">
        <f t="shared" si="178"/>
        <v>0.227187559632</v>
      </c>
      <c r="AY104" s="35">
        <f t="shared" si="178"/>
        <v>1.26684</v>
      </c>
      <c r="AZ104" s="35">
        <f t="shared" si="178"/>
        <v>0</v>
      </c>
      <c r="BA104" s="35">
        <f t="shared" si="178"/>
        <v>0.27694019745</v>
      </c>
      <c r="BB104" s="35">
        <f t="shared" si="178"/>
        <v>17.0332133114</v>
      </c>
      <c r="BC104" s="35">
        <f t="shared" si="178"/>
        <v>0.073944718848</v>
      </c>
      <c r="BD104" s="35">
        <f t="shared" si="178"/>
        <v>0</v>
      </c>
      <c r="BE104" s="35">
        <f t="shared" si="178"/>
        <v>0.669815268057</v>
      </c>
      <c r="BF104" s="35">
        <f t="shared" ref="BF104:BO109" si="179">R$114*IF(R104&lt;&gt;"",R104,$G104)</f>
        <v>0.9758998534185</v>
      </c>
      <c r="BG104" s="35">
        <f t="shared" si="179"/>
        <v>22.2714248914157</v>
      </c>
      <c r="BH104" s="35">
        <f t="shared" si="179"/>
        <v>4.5696724982272</v>
      </c>
      <c r="BI104" s="35">
        <f t="shared" si="179"/>
        <v>0.246783070468</v>
      </c>
      <c r="BJ104" s="35">
        <f t="shared" si="179"/>
        <v>0.33945601836</v>
      </c>
      <c r="BK104" s="35">
        <f t="shared" si="179"/>
        <v>0</v>
      </c>
      <c r="BL104" s="35">
        <f t="shared" si="179"/>
        <v>0</v>
      </c>
      <c r="BM104" s="35">
        <f t="shared" si="179"/>
        <v>7.91152627314</v>
      </c>
      <c r="BN104" s="35">
        <f t="shared" si="179"/>
        <v>0.0147376062125</v>
      </c>
      <c r="BO104" s="35">
        <f t="shared" si="179"/>
        <v>0.0187046553803</v>
      </c>
      <c r="BP104" s="35">
        <f t="shared" ref="BP104:BY109" si="180">AB$114*IF(AB104&lt;&gt;"",AB104,$G104)</f>
        <v>0.057019211098836</v>
      </c>
      <c r="BQ104" s="35">
        <f t="shared" si="180"/>
        <v>0</v>
      </c>
      <c r="BR104" s="35">
        <f t="shared" si="180"/>
        <v>2.038167516195</v>
      </c>
      <c r="BS104" s="35">
        <f t="shared" si="180"/>
        <v>7.62571989406109</v>
      </c>
      <c r="BT104" s="35">
        <f t="shared" si="180"/>
        <v>3.4062453359</v>
      </c>
      <c r="BU104" s="35">
        <f t="shared" si="180"/>
        <v>2.791466090424</v>
      </c>
      <c r="BV104" s="35">
        <f t="shared" si="180"/>
        <v>0.24077023806</v>
      </c>
      <c r="BW104" s="35">
        <f t="shared" si="180"/>
        <v>32.817046806</v>
      </c>
      <c r="BX104" s="35">
        <f t="shared" si="180"/>
        <v>0.6560266303008</v>
      </c>
      <c r="BY104" s="35">
        <f t="shared" si="180"/>
        <v>0.93013356402</v>
      </c>
      <c r="BZ104" s="35">
        <f t="shared" ref="BZ104:CF109" si="181">AL$114*IF(AL104&lt;&gt;"",AL104,$G104)</f>
        <v>3.76993055292</v>
      </c>
      <c r="CA104" s="35">
        <f t="shared" si="181"/>
        <v>0.05179968</v>
      </c>
      <c r="CB104" s="35">
        <f t="shared" si="181"/>
        <v>0.10477236</v>
      </c>
      <c r="CC104" s="35">
        <f t="shared" si="181"/>
        <v>0</v>
      </c>
      <c r="CD104" s="35">
        <f t="shared" si="181"/>
        <v>0</v>
      </c>
      <c r="CE104" s="35">
        <f t="shared" si="181"/>
        <v>0</v>
      </c>
      <c r="CF104" s="35">
        <f t="shared" si="181"/>
        <v>0.0089148</v>
      </c>
    </row>
    <row r="105" spans="4:84">
      <c r="D105" t="s">
        <v>915</v>
      </c>
      <c r="E105" t="s">
        <v>1503</v>
      </c>
      <c r="F105" t="s">
        <v>1272</v>
      </c>
      <c r="G105" s="197">
        <v>7.8</v>
      </c>
      <c r="H105" s="197">
        <f>G105*1.184</f>
        <v>9.2352</v>
      </c>
      <c r="I105" s="197">
        <f>G105*1.1</f>
        <v>8.58</v>
      </c>
      <c r="J105" s="197">
        <f>G105*1.36</f>
        <v>10.608</v>
      </c>
      <c r="K105" s="197">
        <f>$G105*0.814</f>
        <v>6.3492</v>
      </c>
      <c r="L105" s="197"/>
      <c r="M105" s="197">
        <f>$G105*1.54</f>
        <v>12.012</v>
      </c>
      <c r="N105" s="197">
        <f>$G105*0.914</f>
        <v>7.1292</v>
      </c>
      <c r="O105" s="197"/>
      <c r="P105" s="197">
        <f>G105*1.09</f>
        <v>8.502</v>
      </c>
      <c r="Q105" s="197">
        <f>$G105*0.832</f>
        <v>6.4896</v>
      </c>
      <c r="R105" s="197">
        <f>G105*0.925</f>
        <v>7.215</v>
      </c>
      <c r="S105" s="197">
        <f>$G105*1.4</f>
        <v>10.92</v>
      </c>
      <c r="T105" s="197"/>
      <c r="U105" s="197">
        <f>G105*0.995</f>
        <v>7.761</v>
      </c>
      <c r="V105" s="197">
        <f>$G105*0.86</f>
        <v>6.708</v>
      </c>
      <c r="W105" s="197"/>
      <c r="X105" s="197"/>
      <c r="Y105" s="197">
        <f>$G105*0.95</f>
        <v>7.41</v>
      </c>
      <c r="Z105" s="197">
        <f>G105*0.9</f>
        <v>7.02</v>
      </c>
      <c r="AA105" s="197">
        <f>G105*0.865</f>
        <v>6.747</v>
      </c>
      <c r="AB105" s="197">
        <f>G105*0.777</f>
        <v>6.0606</v>
      </c>
      <c r="AC105" s="197"/>
      <c r="AD105" s="197">
        <f>$G105*0.965</f>
        <v>7.527</v>
      </c>
      <c r="AE105" s="197">
        <f>G105*0.817</f>
        <v>6.3726</v>
      </c>
      <c r="AF105" s="197">
        <f>G105*1.1</f>
        <v>8.58</v>
      </c>
      <c r="AG105" s="197">
        <f>G105*1.85</f>
        <v>14.43</v>
      </c>
      <c r="AH105" s="197">
        <f>$G105*1.05</f>
        <v>8.19</v>
      </c>
      <c r="AI105" s="197">
        <f>G105*1.475</f>
        <v>11.505</v>
      </c>
      <c r="AJ105" s="197">
        <f>G105*0.974</f>
        <v>7.5972</v>
      </c>
      <c r="AK105" s="197">
        <f>$G105*1.45</f>
        <v>11.31</v>
      </c>
      <c r="AL105" s="197">
        <f>G105*0.91</f>
        <v>7.098</v>
      </c>
      <c r="AM105" s="197">
        <f>$G105*1.275</f>
        <v>9.945</v>
      </c>
      <c r="AN105" s="197">
        <f>$G105*1.45</f>
        <v>11.31</v>
      </c>
      <c r="AO105" s="197"/>
      <c r="AP105" s="197"/>
      <c r="AQ105" s="197">
        <f>$G105*0.615</f>
        <v>4.797</v>
      </c>
      <c r="AR105" s="197"/>
      <c r="AT105" t="str">
        <f t="shared" si="177"/>
        <v>IPPHTH</v>
      </c>
      <c r="AV105" s="35">
        <f t="shared" si="178"/>
        <v>3.3633519174528</v>
      </c>
      <c r="AW105" s="35">
        <f t="shared" si="178"/>
        <v>1.33639294932</v>
      </c>
      <c r="AX105" s="35">
        <f t="shared" si="178"/>
        <v>0.8731904465856</v>
      </c>
      <c r="AY105" s="35">
        <f t="shared" si="178"/>
        <v>2.9142828</v>
      </c>
      <c r="AZ105" s="35">
        <f t="shared" si="178"/>
        <v>0</v>
      </c>
      <c r="BA105" s="35">
        <f t="shared" si="178"/>
        <v>1.07137058028</v>
      </c>
      <c r="BB105" s="35">
        <f t="shared" si="178"/>
        <v>52.7970366694056</v>
      </c>
      <c r="BC105" s="35">
        <f t="shared" si="178"/>
        <v>0.250769046528</v>
      </c>
      <c r="BD105" s="35">
        <f t="shared" si="178"/>
        <v>0</v>
      </c>
      <c r="BE105" s="35">
        <f t="shared" si="178"/>
        <v>2.09991940269696</v>
      </c>
      <c r="BF105" s="35">
        <f t="shared" si="179"/>
        <v>4.535341347771</v>
      </c>
      <c r="BG105" s="35">
        <f t="shared" si="179"/>
        <v>63.317875504884</v>
      </c>
      <c r="BH105" s="35">
        <f t="shared" si="179"/>
        <v>14.90110597248</v>
      </c>
      <c r="BI105" s="35">
        <f t="shared" si="179"/>
        <v>0.836916499848</v>
      </c>
      <c r="BJ105" s="35">
        <f t="shared" si="179"/>
        <v>0.9900308570256</v>
      </c>
      <c r="BK105" s="35">
        <f t="shared" si="179"/>
        <v>0</v>
      </c>
      <c r="BL105" s="35">
        <f t="shared" si="179"/>
        <v>0</v>
      </c>
      <c r="BM105" s="35">
        <f t="shared" si="179"/>
        <v>26.0090548731</v>
      </c>
      <c r="BN105" s="35">
        <f t="shared" si="179"/>
        <v>0.035985389778</v>
      </c>
      <c r="BO105" s="35">
        <f t="shared" si="179"/>
        <v>0.04094753726505</v>
      </c>
      <c r="BP105" s="35">
        <f t="shared" si="180"/>
        <v>0.193369498509096</v>
      </c>
      <c r="BQ105" s="35">
        <f t="shared" si="180"/>
        <v>0</v>
      </c>
      <c r="BR105" s="35">
        <f t="shared" si="180"/>
        <v>7.847205572583</v>
      </c>
      <c r="BS105" s="35">
        <f t="shared" si="180"/>
        <v>17.981743791635</v>
      </c>
      <c r="BT105" s="35">
        <f t="shared" si="180"/>
        <v>11.5516146174</v>
      </c>
      <c r="BU105" s="35">
        <f t="shared" si="180"/>
        <v>10.302009126552</v>
      </c>
      <c r="BV105" s="35">
        <f t="shared" si="180"/>
        <v>0.77941037538</v>
      </c>
      <c r="BW105" s="35">
        <f t="shared" si="180"/>
        <v>91.1980974645</v>
      </c>
      <c r="BX105" s="35">
        <f t="shared" si="180"/>
        <v>2.25723075893172</v>
      </c>
      <c r="BY105" s="35">
        <f t="shared" si="180"/>
        <v>3.811525582995</v>
      </c>
      <c r="BZ105" s="35">
        <f t="shared" si="181"/>
        <v>8.25130035912</v>
      </c>
      <c r="CA105" s="35">
        <f t="shared" si="181"/>
        <v>0.19476288</v>
      </c>
      <c r="CB105" s="35">
        <f t="shared" si="181"/>
        <v>0.35531496</v>
      </c>
      <c r="CC105" s="35">
        <f t="shared" si="181"/>
        <v>0</v>
      </c>
      <c r="CD105" s="35">
        <f t="shared" si="181"/>
        <v>0</v>
      </c>
      <c r="CE105" s="35">
        <f t="shared" si="181"/>
        <v>0</v>
      </c>
      <c r="CF105" s="35">
        <f t="shared" si="181"/>
        <v>0.0302328</v>
      </c>
    </row>
    <row r="106" spans="4:84">
      <c r="D106" t="s">
        <v>915</v>
      </c>
      <c r="E106" t="s">
        <v>1503</v>
      </c>
      <c r="F106" t="s">
        <v>1270</v>
      </c>
      <c r="G106" s="197">
        <v>1.807</v>
      </c>
      <c r="H106" s="197"/>
      <c r="I106" s="197"/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  <c r="AA106" s="197"/>
      <c r="AB106" s="197"/>
      <c r="AC106" s="197"/>
      <c r="AD106" s="197"/>
      <c r="AE106" s="197"/>
      <c r="AF106" s="197"/>
      <c r="AG106" s="197"/>
      <c r="AH106" s="197"/>
      <c r="AI106" s="197"/>
      <c r="AJ106" s="197"/>
      <c r="AK106" s="197"/>
      <c r="AL106" s="197"/>
      <c r="AM106" s="197"/>
      <c r="AN106" s="197"/>
      <c r="AO106" s="197"/>
      <c r="AP106" s="197"/>
      <c r="AQ106" s="197"/>
      <c r="AR106" s="197"/>
      <c r="AT106" t="str">
        <f t="shared" si="177"/>
        <v>IPPPRC</v>
      </c>
      <c r="AV106" s="35">
        <f t="shared" si="178"/>
        <v>0.658088283398</v>
      </c>
      <c r="AW106" s="35">
        <f t="shared" si="178"/>
        <v>0.281452454478</v>
      </c>
      <c r="AX106" s="35">
        <f t="shared" si="178"/>
        <v>0.1487420000924</v>
      </c>
      <c r="AY106" s="35">
        <f t="shared" si="178"/>
        <v>0.829413</v>
      </c>
      <c r="AZ106" s="35">
        <f t="shared" si="178"/>
        <v>0</v>
      </c>
      <c r="BA106" s="35">
        <f t="shared" si="178"/>
        <v>0.16116938383</v>
      </c>
      <c r="BB106" s="35">
        <f t="shared" si="178"/>
        <v>13.382181066826</v>
      </c>
      <c r="BC106" s="35">
        <f t="shared" si="178"/>
        <v>0.05809482911232</v>
      </c>
      <c r="BD106" s="35">
        <f t="shared" si="178"/>
        <v>0</v>
      </c>
      <c r="BE106" s="35">
        <f t="shared" si="178"/>
        <v>0.5847131349657</v>
      </c>
      <c r="BF106" s="35">
        <f t="shared" si="179"/>
        <v>1.1358782834958</v>
      </c>
      <c r="BG106" s="35">
        <f t="shared" si="179"/>
        <v>10.4776008275939</v>
      </c>
      <c r="BH106" s="35">
        <f t="shared" si="179"/>
        <v>3.4520895502912</v>
      </c>
      <c r="BI106" s="35">
        <f t="shared" si="179"/>
        <v>0.194859955576</v>
      </c>
      <c r="BJ106" s="35">
        <f t="shared" si="179"/>
        <v>0.2666943587724</v>
      </c>
      <c r="BK106" s="35">
        <f t="shared" si="179"/>
        <v>0</v>
      </c>
      <c r="BL106" s="35">
        <f t="shared" si="179"/>
        <v>0</v>
      </c>
      <c r="BM106" s="35">
        <f t="shared" si="179"/>
        <v>6.34255899537</v>
      </c>
      <c r="BN106" s="35">
        <f t="shared" si="179"/>
        <v>0.0092629058873</v>
      </c>
      <c r="BO106" s="35">
        <f t="shared" si="179"/>
        <v>0.01096668146405</v>
      </c>
      <c r="BP106" s="35">
        <f t="shared" si="180"/>
        <v>0.05765414048212</v>
      </c>
      <c r="BQ106" s="35">
        <f t="shared" si="180"/>
        <v>0</v>
      </c>
      <c r="BR106" s="35">
        <f t="shared" si="180"/>
        <v>1.883871458703</v>
      </c>
      <c r="BS106" s="35">
        <f t="shared" si="180"/>
        <v>5.0988624786562</v>
      </c>
      <c r="BT106" s="35">
        <f t="shared" si="180"/>
        <v>2.43284004821</v>
      </c>
      <c r="BU106" s="35">
        <f t="shared" si="180"/>
        <v>1.2900714131448</v>
      </c>
      <c r="BV106" s="35">
        <f t="shared" si="180"/>
        <v>0.171965146314</v>
      </c>
      <c r="BW106" s="35">
        <f t="shared" si="180"/>
        <v>14.3237689803</v>
      </c>
      <c r="BX106" s="35">
        <f t="shared" si="180"/>
        <v>0.5368841127507</v>
      </c>
      <c r="BY106" s="35">
        <f t="shared" si="180"/>
        <v>0.6089678805015</v>
      </c>
      <c r="BZ106" s="35">
        <f t="shared" si="181"/>
        <v>2.10060576908</v>
      </c>
      <c r="CA106" s="35">
        <f t="shared" si="181"/>
        <v>0.035388288</v>
      </c>
      <c r="CB106" s="35">
        <f t="shared" si="181"/>
        <v>0.056768712</v>
      </c>
      <c r="CC106" s="35">
        <f t="shared" si="181"/>
        <v>0</v>
      </c>
      <c r="CD106" s="35">
        <f t="shared" si="181"/>
        <v>0</v>
      </c>
      <c r="CE106" s="35">
        <f t="shared" si="181"/>
        <v>0</v>
      </c>
      <c r="CF106" s="35">
        <f t="shared" si="181"/>
        <v>0.007003932</v>
      </c>
    </row>
    <row r="107" spans="4:84">
      <c r="D107" t="s">
        <v>915</v>
      </c>
      <c r="E107" t="s">
        <v>1503</v>
      </c>
      <c r="F107" t="s">
        <v>1278</v>
      </c>
      <c r="G107" s="197">
        <v>0.035</v>
      </c>
      <c r="H107" s="197"/>
      <c r="I107" s="197"/>
      <c r="J107" s="197"/>
      <c r="K107" s="197"/>
      <c r="L107" s="197"/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  <c r="AA107" s="197"/>
      <c r="AB107" s="197"/>
      <c r="AC107" s="197"/>
      <c r="AD107" s="197"/>
      <c r="AE107" s="197"/>
      <c r="AF107" s="197"/>
      <c r="AG107" s="197"/>
      <c r="AH107" s="197"/>
      <c r="AI107" s="197"/>
      <c r="AJ107" s="197"/>
      <c r="AK107" s="197"/>
      <c r="AL107" s="197"/>
      <c r="AM107" s="197"/>
      <c r="AN107" s="197"/>
      <c r="AO107" s="197"/>
      <c r="AP107" s="197"/>
      <c r="AQ107" s="197"/>
      <c r="AR107" s="197"/>
      <c r="AT107" t="str">
        <f t="shared" si="177"/>
        <v>MPPNOH</v>
      </c>
      <c r="AV107" s="35">
        <f t="shared" si="178"/>
        <v>0.01274659099</v>
      </c>
      <c r="AW107" s="35">
        <f t="shared" si="178"/>
        <v>0.00545148639</v>
      </c>
      <c r="AX107" s="35">
        <f t="shared" si="178"/>
        <v>0.002881001662</v>
      </c>
      <c r="AY107" s="35">
        <f t="shared" si="178"/>
        <v>0.016065</v>
      </c>
      <c r="AZ107" s="35">
        <f t="shared" si="178"/>
        <v>0</v>
      </c>
      <c r="BA107" s="35">
        <f t="shared" si="178"/>
        <v>0.00312170915</v>
      </c>
      <c r="BB107" s="35">
        <f t="shared" si="178"/>
        <v>0.25920107213</v>
      </c>
      <c r="BC107" s="35">
        <f t="shared" si="178"/>
        <v>0.0011252457216</v>
      </c>
      <c r="BD107" s="35">
        <f t="shared" si="178"/>
        <v>0</v>
      </c>
      <c r="BE107" s="35">
        <f t="shared" si="178"/>
        <v>0.0113253789285</v>
      </c>
      <c r="BF107" s="35">
        <f t="shared" si="179"/>
        <v>0.022000962879</v>
      </c>
      <c r="BG107" s="35">
        <f t="shared" si="179"/>
        <v>0.2029419086695</v>
      </c>
      <c r="BH107" s="35">
        <f t="shared" si="179"/>
        <v>0.066863937056</v>
      </c>
      <c r="BI107" s="35">
        <f t="shared" si="179"/>
        <v>0.00377426588</v>
      </c>
      <c r="BJ107" s="35">
        <f t="shared" si="179"/>
        <v>0.005165635062</v>
      </c>
      <c r="BK107" s="35">
        <f t="shared" si="179"/>
        <v>0</v>
      </c>
      <c r="BL107" s="35">
        <f t="shared" si="179"/>
        <v>0</v>
      </c>
      <c r="BM107" s="35">
        <f t="shared" si="179"/>
        <v>0.12284978685</v>
      </c>
      <c r="BN107" s="35">
        <f t="shared" si="179"/>
        <v>0.0001794143365</v>
      </c>
      <c r="BO107" s="35">
        <f t="shared" si="179"/>
        <v>0.00021241497025</v>
      </c>
      <c r="BP107" s="35">
        <f t="shared" si="180"/>
        <v>0.0011167099706</v>
      </c>
      <c r="BQ107" s="35">
        <f t="shared" si="180"/>
        <v>0</v>
      </c>
      <c r="BR107" s="35">
        <f t="shared" si="180"/>
        <v>0.036488932515</v>
      </c>
      <c r="BS107" s="35">
        <f t="shared" si="180"/>
        <v>0.0987604796640659</v>
      </c>
      <c r="BT107" s="35">
        <f t="shared" si="180"/>
        <v>0.04712197105</v>
      </c>
      <c r="BU107" s="35">
        <f t="shared" si="180"/>
        <v>0.024987548124</v>
      </c>
      <c r="BV107" s="35">
        <f t="shared" si="180"/>
        <v>0.00333081357</v>
      </c>
      <c r="BW107" s="35">
        <f t="shared" si="180"/>
        <v>0.2774388015</v>
      </c>
      <c r="BX107" s="35">
        <f t="shared" si="180"/>
        <v>0.0103989728535</v>
      </c>
      <c r="BY107" s="35">
        <f t="shared" si="180"/>
        <v>0.0117951720075</v>
      </c>
      <c r="BZ107" s="35">
        <f t="shared" si="181"/>
        <v>0.0406868854</v>
      </c>
      <c r="CA107" s="35">
        <f t="shared" si="181"/>
        <v>0.00068544</v>
      </c>
      <c r="CB107" s="35">
        <f t="shared" si="181"/>
        <v>0.00109956</v>
      </c>
      <c r="CC107" s="35">
        <f t="shared" si="181"/>
        <v>0</v>
      </c>
      <c r="CD107" s="35">
        <f t="shared" si="181"/>
        <v>0</v>
      </c>
      <c r="CE107" s="35">
        <f t="shared" si="181"/>
        <v>0</v>
      </c>
      <c r="CF107" s="35">
        <f t="shared" si="181"/>
        <v>0.00013566</v>
      </c>
    </row>
    <row r="108" spans="4:84">
      <c r="D108" t="s">
        <v>915</v>
      </c>
      <c r="E108" t="s">
        <v>1503</v>
      </c>
      <c r="F108" t="s">
        <v>1280</v>
      </c>
      <c r="G108" s="197">
        <v>0.02</v>
      </c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/>
      <c r="AI108" s="197"/>
      <c r="AJ108" s="197"/>
      <c r="AK108" s="197"/>
      <c r="AL108" s="197"/>
      <c r="AM108" s="197"/>
      <c r="AN108" s="197"/>
      <c r="AO108" s="197"/>
      <c r="AP108" s="197"/>
      <c r="AQ108" s="197"/>
      <c r="AR108" s="197"/>
      <c r="AT108" t="str">
        <f t="shared" si="177"/>
        <v>MPPOXY</v>
      </c>
      <c r="AV108" s="35">
        <f t="shared" si="178"/>
        <v>0.00728376628</v>
      </c>
      <c r="AW108" s="35">
        <f t="shared" si="178"/>
        <v>0.00311513508</v>
      </c>
      <c r="AX108" s="35">
        <f t="shared" si="178"/>
        <v>0.001646286664</v>
      </c>
      <c r="AY108" s="35">
        <f t="shared" si="178"/>
        <v>0.00918</v>
      </c>
      <c r="AZ108" s="35">
        <f t="shared" si="178"/>
        <v>0</v>
      </c>
      <c r="BA108" s="35">
        <f t="shared" si="178"/>
        <v>0.0017838338</v>
      </c>
      <c r="BB108" s="35">
        <f t="shared" si="178"/>
        <v>0.14811489836</v>
      </c>
      <c r="BC108" s="35">
        <f t="shared" si="178"/>
        <v>0.0006429975552</v>
      </c>
      <c r="BD108" s="35">
        <f t="shared" si="178"/>
        <v>0</v>
      </c>
      <c r="BE108" s="35">
        <f t="shared" si="178"/>
        <v>0.006471645102</v>
      </c>
      <c r="BF108" s="35">
        <f t="shared" si="179"/>
        <v>0.012571978788</v>
      </c>
      <c r="BG108" s="35">
        <f t="shared" si="179"/>
        <v>0.115966804954</v>
      </c>
      <c r="BH108" s="35">
        <f t="shared" si="179"/>
        <v>0.038207964032</v>
      </c>
      <c r="BI108" s="35">
        <f t="shared" si="179"/>
        <v>0.00215672336</v>
      </c>
      <c r="BJ108" s="35">
        <f t="shared" si="179"/>
        <v>0.002951791464</v>
      </c>
      <c r="BK108" s="35">
        <f t="shared" si="179"/>
        <v>0</v>
      </c>
      <c r="BL108" s="35">
        <f t="shared" si="179"/>
        <v>0</v>
      </c>
      <c r="BM108" s="35">
        <f t="shared" si="179"/>
        <v>0.0701998782</v>
      </c>
      <c r="BN108" s="35">
        <f t="shared" si="179"/>
        <v>0.000102522478</v>
      </c>
      <c r="BO108" s="35">
        <f t="shared" si="179"/>
        <v>0.000121379983</v>
      </c>
      <c r="BP108" s="35">
        <f t="shared" si="180"/>
        <v>0.0006381199832</v>
      </c>
      <c r="BQ108" s="35">
        <f t="shared" si="180"/>
        <v>0</v>
      </c>
      <c r="BR108" s="35">
        <f t="shared" si="180"/>
        <v>0.02085081858</v>
      </c>
      <c r="BS108" s="35">
        <f t="shared" si="180"/>
        <v>0.0564345598080377</v>
      </c>
      <c r="BT108" s="35">
        <f t="shared" si="180"/>
        <v>0.0269268406</v>
      </c>
      <c r="BU108" s="35">
        <f t="shared" si="180"/>
        <v>0.014278598928</v>
      </c>
      <c r="BV108" s="35">
        <f t="shared" si="180"/>
        <v>0.00190332204</v>
      </c>
      <c r="BW108" s="35">
        <f t="shared" si="180"/>
        <v>0.158536458</v>
      </c>
      <c r="BX108" s="35">
        <f t="shared" si="180"/>
        <v>0.005942270202</v>
      </c>
      <c r="BY108" s="35">
        <f t="shared" si="180"/>
        <v>0.00674009829</v>
      </c>
      <c r="BZ108" s="35">
        <f t="shared" si="181"/>
        <v>0.0232496488</v>
      </c>
      <c r="CA108" s="35">
        <f t="shared" si="181"/>
        <v>0.00039168</v>
      </c>
      <c r="CB108" s="35">
        <f t="shared" si="181"/>
        <v>0.00062832</v>
      </c>
      <c r="CC108" s="35">
        <f t="shared" si="181"/>
        <v>0</v>
      </c>
      <c r="CD108" s="35">
        <f t="shared" si="181"/>
        <v>0</v>
      </c>
      <c r="CE108" s="35">
        <f t="shared" si="181"/>
        <v>0</v>
      </c>
      <c r="CF108" s="35">
        <f t="shared" si="181"/>
        <v>7.752e-5</v>
      </c>
    </row>
    <row r="109" spans="4:84">
      <c r="D109" t="s">
        <v>915</v>
      </c>
      <c r="E109" t="s">
        <v>1503</v>
      </c>
      <c r="F109" t="s">
        <v>1274</v>
      </c>
      <c r="G109" s="197">
        <v>2.3</v>
      </c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97"/>
      <c r="AI109" s="197"/>
      <c r="AJ109" s="197"/>
      <c r="AK109" s="197"/>
      <c r="AL109" s="197"/>
      <c r="AM109" s="197"/>
      <c r="AN109" s="197"/>
      <c r="AO109" s="197"/>
      <c r="AP109" s="197"/>
      <c r="AQ109" s="197"/>
      <c r="AR109" s="197"/>
      <c r="AT109" t="str">
        <f t="shared" si="177"/>
        <v>MPPWOO</v>
      </c>
      <c r="AV109" s="35">
        <f t="shared" si="178"/>
        <v>0.8376331222</v>
      </c>
      <c r="AW109" s="35">
        <f t="shared" si="178"/>
        <v>0.3582405342</v>
      </c>
      <c r="AX109" s="35">
        <f t="shared" si="178"/>
        <v>0.18932296636</v>
      </c>
      <c r="AY109" s="35">
        <f t="shared" si="178"/>
        <v>1.0557</v>
      </c>
      <c r="AZ109" s="35">
        <f t="shared" si="178"/>
        <v>0</v>
      </c>
      <c r="BA109" s="35">
        <f t="shared" si="178"/>
        <v>0.205140887</v>
      </c>
      <c r="BB109" s="35">
        <f t="shared" si="178"/>
        <v>17.0332133114</v>
      </c>
      <c r="BC109" s="35">
        <f t="shared" si="178"/>
        <v>0.073944718848</v>
      </c>
      <c r="BD109" s="35">
        <f t="shared" si="178"/>
        <v>0</v>
      </c>
      <c r="BE109" s="35">
        <f t="shared" si="178"/>
        <v>0.74423918673</v>
      </c>
      <c r="BF109" s="35">
        <f t="shared" si="179"/>
        <v>1.44577756062</v>
      </c>
      <c r="BG109" s="35">
        <f t="shared" si="179"/>
        <v>13.33618256971</v>
      </c>
      <c r="BH109" s="35">
        <f t="shared" si="179"/>
        <v>4.39391586368</v>
      </c>
      <c r="BI109" s="35">
        <f t="shared" si="179"/>
        <v>0.2480231864</v>
      </c>
      <c r="BJ109" s="35">
        <f t="shared" si="179"/>
        <v>0.33945601836</v>
      </c>
      <c r="BK109" s="35">
        <f t="shared" si="179"/>
        <v>0</v>
      </c>
      <c r="BL109" s="35">
        <f t="shared" si="179"/>
        <v>0</v>
      </c>
      <c r="BM109" s="35">
        <f t="shared" si="179"/>
        <v>8.072985993</v>
      </c>
      <c r="BN109" s="35">
        <f t="shared" si="179"/>
        <v>0.01179008497</v>
      </c>
      <c r="BO109" s="35">
        <f t="shared" si="179"/>
        <v>0.013958698045</v>
      </c>
      <c r="BP109" s="35">
        <f t="shared" si="180"/>
        <v>0.073383798068</v>
      </c>
      <c r="BQ109" s="35">
        <f t="shared" si="180"/>
        <v>0</v>
      </c>
      <c r="BR109" s="35">
        <f t="shared" si="180"/>
        <v>2.3978441367</v>
      </c>
      <c r="BS109" s="35">
        <f t="shared" si="180"/>
        <v>6.48997437792433</v>
      </c>
      <c r="BT109" s="35">
        <f t="shared" si="180"/>
        <v>3.096586669</v>
      </c>
      <c r="BU109" s="35">
        <f t="shared" si="180"/>
        <v>1.64203887672</v>
      </c>
      <c r="BV109" s="35">
        <f t="shared" si="180"/>
        <v>0.2188820346</v>
      </c>
      <c r="BW109" s="35">
        <f t="shared" si="180"/>
        <v>18.23169267</v>
      </c>
      <c r="BX109" s="35">
        <f t="shared" si="180"/>
        <v>0.68336107323</v>
      </c>
      <c r="BY109" s="35">
        <f t="shared" si="180"/>
        <v>0.77511130335</v>
      </c>
      <c r="BZ109" s="35">
        <f t="shared" si="181"/>
        <v>2.673709612</v>
      </c>
      <c r="CA109" s="35">
        <f t="shared" si="181"/>
        <v>0.0450432</v>
      </c>
      <c r="CB109" s="35">
        <f t="shared" si="181"/>
        <v>0.0722568</v>
      </c>
      <c r="CC109" s="35">
        <f t="shared" si="181"/>
        <v>0</v>
      </c>
      <c r="CD109" s="35">
        <f t="shared" si="181"/>
        <v>0</v>
      </c>
      <c r="CE109" s="35">
        <f t="shared" si="181"/>
        <v>0</v>
      </c>
      <c r="CF109" s="35">
        <f t="shared" si="181"/>
        <v>0.0089148</v>
      </c>
    </row>
    <row r="110" spans="4:84">
      <c r="D110" t="s">
        <v>915</v>
      </c>
      <c r="E110" t="s">
        <v>1393</v>
      </c>
      <c r="F110" t="s">
        <v>1504</v>
      </c>
      <c r="G110" s="95">
        <v>30</v>
      </c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U110" s="55" t="s">
        <v>1440</v>
      </c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</row>
    <row r="111" spans="4:84">
      <c r="D111" t="s">
        <v>915</v>
      </c>
      <c r="E111" t="s">
        <v>1505</v>
      </c>
      <c r="F111" t="s">
        <v>244</v>
      </c>
      <c r="G111" s="197">
        <v>4.7</v>
      </c>
      <c r="H111" s="197"/>
      <c r="I111" s="197"/>
      <c r="J111" s="197">
        <f>G111*0.5</f>
        <v>2.35</v>
      </c>
      <c r="K111" s="197"/>
      <c r="L111" s="197"/>
      <c r="M111" s="197"/>
      <c r="N111" s="197"/>
      <c r="O111" s="197"/>
      <c r="P111" s="197"/>
      <c r="Q111" s="197"/>
      <c r="R111" s="197"/>
      <c r="S111" s="197"/>
      <c r="T111" s="197">
        <f>$G111*1.15</f>
        <v>5.405</v>
      </c>
      <c r="U111" s="197"/>
      <c r="V111" s="197"/>
      <c r="W111" s="197"/>
      <c r="X111" s="197"/>
      <c r="Y111" s="197"/>
      <c r="Z111" s="197"/>
      <c r="AA111" s="197"/>
      <c r="AB111" s="197"/>
      <c r="AC111" s="197"/>
      <c r="AD111" s="197"/>
      <c r="AE111" s="197"/>
      <c r="AF111" s="197"/>
      <c r="AG111" s="197"/>
      <c r="AH111" s="197"/>
      <c r="AI111" s="197"/>
      <c r="AJ111" s="197"/>
      <c r="AK111" s="197"/>
      <c r="AL111" s="197"/>
      <c r="AM111" s="197"/>
      <c r="AN111" s="197"/>
      <c r="AO111" s="197"/>
      <c r="AP111" s="197"/>
      <c r="AQ111" s="197"/>
      <c r="AR111" s="197"/>
      <c r="AU111" t="str">
        <f>F111</f>
        <v>INDBIO</v>
      </c>
      <c r="AV111" s="35">
        <f t="shared" ref="AV111:BE113" si="182">H$114*IF(H111&lt;&gt;"",H111,$G111)</f>
        <v>1.7116850758</v>
      </c>
      <c r="AW111" s="35">
        <f t="shared" si="182"/>
        <v>0.7320567438</v>
      </c>
      <c r="AX111" s="35">
        <f t="shared" si="182"/>
        <v>0.19343868302</v>
      </c>
      <c r="AY111" s="35">
        <f t="shared" si="182"/>
        <v>2.1573</v>
      </c>
      <c r="AZ111" s="35">
        <f t="shared" si="182"/>
        <v>0</v>
      </c>
      <c r="BA111" s="35">
        <f t="shared" si="182"/>
        <v>0.419200943</v>
      </c>
      <c r="BB111" s="35">
        <f t="shared" si="182"/>
        <v>34.8070011146</v>
      </c>
      <c r="BC111" s="35">
        <f t="shared" si="182"/>
        <v>0.151104425472</v>
      </c>
      <c r="BD111" s="35">
        <f t="shared" si="182"/>
        <v>0</v>
      </c>
      <c r="BE111" s="35">
        <f t="shared" si="182"/>
        <v>1.52083659897</v>
      </c>
      <c r="BF111" s="35">
        <f t="shared" ref="BF111:BO113" si="183">R$114*IF(R111&lt;&gt;"",R111,$G111)</f>
        <v>2.95441501518</v>
      </c>
      <c r="BG111" s="35">
        <f t="shared" si="183"/>
        <v>27.25219916419</v>
      </c>
      <c r="BH111" s="35">
        <f t="shared" si="183"/>
        <v>10.325702279648</v>
      </c>
      <c r="BI111" s="35">
        <f t="shared" si="183"/>
        <v>0.5068299896</v>
      </c>
      <c r="BJ111" s="35">
        <f t="shared" si="183"/>
        <v>0.69367099404</v>
      </c>
      <c r="BK111" s="35">
        <f t="shared" si="183"/>
        <v>0</v>
      </c>
      <c r="BL111" s="35">
        <f t="shared" si="183"/>
        <v>0</v>
      </c>
      <c r="BM111" s="35">
        <f t="shared" si="183"/>
        <v>16.496971377</v>
      </c>
      <c r="BN111" s="35">
        <f t="shared" si="183"/>
        <v>0.02409278233</v>
      </c>
      <c r="BO111" s="35">
        <f t="shared" si="183"/>
        <v>0.028524296005</v>
      </c>
      <c r="BP111" s="35">
        <f t="shared" ref="BP111:BY113" si="184">AB$114*IF(AB111&lt;&gt;"",AB111,$G111)</f>
        <v>0.149958196052</v>
      </c>
      <c r="BQ111" s="35">
        <f t="shared" si="184"/>
        <v>0</v>
      </c>
      <c r="BR111" s="35">
        <f t="shared" si="184"/>
        <v>4.8999423663</v>
      </c>
      <c r="BS111" s="35">
        <f t="shared" si="184"/>
        <v>13.2621215548889</v>
      </c>
      <c r="BT111" s="35">
        <f t="shared" si="184"/>
        <v>6.327807541</v>
      </c>
      <c r="BU111" s="35">
        <f t="shared" si="184"/>
        <v>3.35547074808</v>
      </c>
      <c r="BV111" s="35">
        <f t="shared" si="184"/>
        <v>0.4472806794</v>
      </c>
      <c r="BW111" s="35">
        <f t="shared" si="184"/>
        <v>37.25606763</v>
      </c>
      <c r="BX111" s="35">
        <f t="shared" si="184"/>
        <v>1.39643349747</v>
      </c>
      <c r="BY111" s="35">
        <f t="shared" si="184"/>
        <v>1.58392309815</v>
      </c>
      <c r="BZ111" s="35">
        <f t="shared" ref="BZ111:CF113" si="185">AL$114*IF(AL111&lt;&gt;"",AL111,$G111)</f>
        <v>5.463667468</v>
      </c>
      <c r="CA111" s="35">
        <f t="shared" si="185"/>
        <v>0.0920448</v>
      </c>
      <c r="CB111" s="35">
        <f t="shared" si="185"/>
        <v>0.1476552</v>
      </c>
      <c r="CC111" s="35">
        <f t="shared" si="185"/>
        <v>0</v>
      </c>
      <c r="CD111" s="35">
        <f t="shared" si="185"/>
        <v>0</v>
      </c>
      <c r="CE111" s="35">
        <f t="shared" si="185"/>
        <v>0</v>
      </c>
      <c r="CF111" s="35">
        <f t="shared" si="185"/>
        <v>0.0182172</v>
      </c>
    </row>
    <row r="112" spans="4:84">
      <c r="D112" t="s">
        <v>915</v>
      </c>
      <c r="E112" t="s">
        <v>1505</v>
      </c>
      <c r="F112" t="s">
        <v>1157</v>
      </c>
      <c r="G112" s="197">
        <v>18</v>
      </c>
      <c r="H112" s="197"/>
      <c r="I112" s="197"/>
      <c r="J112" s="197">
        <f>G112*0.5</f>
        <v>9</v>
      </c>
      <c r="K112" s="197"/>
      <c r="L112" s="197"/>
      <c r="M112" s="197"/>
      <c r="N112" s="197"/>
      <c r="O112" s="197"/>
      <c r="P112" s="197"/>
      <c r="Q112" s="197"/>
      <c r="R112" s="197"/>
      <c r="S112" s="197">
        <v>8</v>
      </c>
      <c r="T112" s="197">
        <f>$G112*1.15</f>
        <v>20.7</v>
      </c>
      <c r="U112" s="197"/>
      <c r="V112" s="197"/>
      <c r="W112" s="197"/>
      <c r="X112" s="197"/>
      <c r="Y112" s="197"/>
      <c r="Z112" s="197"/>
      <c r="AA112" s="197"/>
      <c r="AB112" s="197"/>
      <c r="AC112" s="197"/>
      <c r="AD112" s="197"/>
      <c r="AE112" s="197"/>
      <c r="AF112" s="197"/>
      <c r="AG112" s="197"/>
      <c r="AH112" s="197"/>
      <c r="AI112" s="197"/>
      <c r="AJ112" s="197"/>
      <c r="AK112" s="197"/>
      <c r="AL112" s="197"/>
      <c r="AM112" s="197"/>
      <c r="AN112" s="197">
        <f>$G112*0.5</f>
        <v>9</v>
      </c>
      <c r="AO112" s="197"/>
      <c r="AP112" s="197"/>
      <c r="AQ112" s="197"/>
      <c r="AR112" s="197"/>
      <c r="AU112" t="str">
        <f>F112</f>
        <v>INDBLQ</v>
      </c>
      <c r="AV112" s="35">
        <f t="shared" si="182"/>
        <v>6.555389652</v>
      </c>
      <c r="AW112" s="35">
        <f t="shared" si="182"/>
        <v>2.803621572</v>
      </c>
      <c r="AX112" s="35">
        <f t="shared" si="182"/>
        <v>0.7408289988</v>
      </c>
      <c r="AY112" s="35">
        <f t="shared" si="182"/>
        <v>8.262</v>
      </c>
      <c r="AZ112" s="35">
        <f t="shared" si="182"/>
        <v>0</v>
      </c>
      <c r="BA112" s="35">
        <f t="shared" si="182"/>
        <v>1.60545042</v>
      </c>
      <c r="BB112" s="35">
        <f t="shared" si="182"/>
        <v>133.303408524</v>
      </c>
      <c r="BC112" s="35">
        <f t="shared" si="182"/>
        <v>0.57869779968</v>
      </c>
      <c r="BD112" s="35">
        <f t="shared" si="182"/>
        <v>0</v>
      </c>
      <c r="BE112" s="35">
        <f t="shared" si="182"/>
        <v>5.8244805918</v>
      </c>
      <c r="BF112" s="35">
        <f t="shared" si="183"/>
        <v>11.3147809092</v>
      </c>
      <c r="BG112" s="35">
        <f t="shared" si="183"/>
        <v>46.3867219816</v>
      </c>
      <c r="BH112" s="35">
        <f t="shared" si="183"/>
        <v>39.54524277312</v>
      </c>
      <c r="BI112" s="35">
        <f t="shared" si="183"/>
        <v>1.941051024</v>
      </c>
      <c r="BJ112" s="35">
        <f t="shared" si="183"/>
        <v>2.6566123176</v>
      </c>
      <c r="BK112" s="35">
        <f t="shared" si="183"/>
        <v>0</v>
      </c>
      <c r="BL112" s="35">
        <f t="shared" si="183"/>
        <v>0</v>
      </c>
      <c r="BM112" s="35">
        <f t="shared" si="183"/>
        <v>63.17989038</v>
      </c>
      <c r="BN112" s="35">
        <f t="shared" si="183"/>
        <v>0.0922702302</v>
      </c>
      <c r="BO112" s="35">
        <f t="shared" si="183"/>
        <v>0.1092419847</v>
      </c>
      <c r="BP112" s="35">
        <f t="shared" si="184"/>
        <v>0.57430798488</v>
      </c>
      <c r="BQ112" s="35">
        <f t="shared" si="184"/>
        <v>0</v>
      </c>
      <c r="BR112" s="35">
        <f t="shared" si="184"/>
        <v>18.765736722</v>
      </c>
      <c r="BS112" s="35">
        <f t="shared" si="184"/>
        <v>50.7911038272339</v>
      </c>
      <c r="BT112" s="35">
        <f t="shared" si="184"/>
        <v>24.23415654</v>
      </c>
      <c r="BU112" s="35">
        <f t="shared" si="184"/>
        <v>12.8507390352</v>
      </c>
      <c r="BV112" s="35">
        <f t="shared" si="184"/>
        <v>1.712989836</v>
      </c>
      <c r="BW112" s="35">
        <f t="shared" si="184"/>
        <v>142.6828122</v>
      </c>
      <c r="BX112" s="35">
        <f t="shared" si="184"/>
        <v>5.3480431818</v>
      </c>
      <c r="BY112" s="35">
        <f t="shared" si="184"/>
        <v>6.066088461</v>
      </c>
      <c r="BZ112" s="35">
        <f t="shared" si="185"/>
        <v>20.92468392</v>
      </c>
      <c r="CA112" s="35">
        <f t="shared" si="185"/>
        <v>0.352512</v>
      </c>
      <c r="CB112" s="35">
        <f t="shared" si="185"/>
        <v>0.282744</v>
      </c>
      <c r="CC112" s="35">
        <f t="shared" si="185"/>
        <v>0</v>
      </c>
      <c r="CD112" s="35">
        <f t="shared" si="185"/>
        <v>0</v>
      </c>
      <c r="CE112" s="35">
        <f t="shared" si="185"/>
        <v>0</v>
      </c>
      <c r="CF112" s="35">
        <f t="shared" si="185"/>
        <v>0.069768</v>
      </c>
    </row>
    <row r="113" spans="4:84">
      <c r="D113" t="s">
        <v>915</v>
      </c>
      <c r="E113" t="s">
        <v>1505</v>
      </c>
      <c r="F113" t="s">
        <v>917</v>
      </c>
      <c r="G113" s="17">
        <v>1</v>
      </c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U113" t="str">
        <f>F113</f>
        <v>MPPPUP</v>
      </c>
      <c r="AV113" s="35">
        <f t="shared" si="182"/>
        <v>0.364188314</v>
      </c>
      <c r="AW113" s="35">
        <f t="shared" si="182"/>
        <v>0.155756754</v>
      </c>
      <c r="AX113" s="35">
        <f t="shared" si="182"/>
        <v>0.0823143332</v>
      </c>
      <c r="AY113" s="35">
        <f t="shared" si="182"/>
        <v>0.459</v>
      </c>
      <c r="AZ113" s="35">
        <f t="shared" si="182"/>
        <v>0</v>
      </c>
      <c r="BA113" s="35">
        <f t="shared" si="182"/>
        <v>0.08919169</v>
      </c>
      <c r="BB113" s="35">
        <f t="shared" si="182"/>
        <v>7.405744918</v>
      </c>
      <c r="BC113" s="35">
        <f t="shared" si="182"/>
        <v>0.03214987776</v>
      </c>
      <c r="BD113" s="35">
        <f t="shared" si="182"/>
        <v>0</v>
      </c>
      <c r="BE113" s="35">
        <f t="shared" si="182"/>
        <v>0.3235822551</v>
      </c>
      <c r="BF113" s="35">
        <f t="shared" si="183"/>
        <v>0.6285989394</v>
      </c>
      <c r="BG113" s="35">
        <f t="shared" si="183"/>
        <v>5.7983402477</v>
      </c>
      <c r="BH113" s="35">
        <f t="shared" si="183"/>
        <v>1.9103982016</v>
      </c>
      <c r="BI113" s="35">
        <f t="shared" si="183"/>
        <v>0.107836168</v>
      </c>
      <c r="BJ113" s="35">
        <f t="shared" si="183"/>
        <v>0.1475895732</v>
      </c>
      <c r="BK113" s="35">
        <f t="shared" si="183"/>
        <v>0</v>
      </c>
      <c r="BL113" s="35">
        <f t="shared" si="183"/>
        <v>0</v>
      </c>
      <c r="BM113" s="35">
        <f t="shared" si="183"/>
        <v>3.50999391</v>
      </c>
      <c r="BN113" s="35">
        <f t="shared" si="183"/>
        <v>0.0051261239</v>
      </c>
      <c r="BO113" s="35">
        <f t="shared" si="183"/>
        <v>0.00606899915</v>
      </c>
      <c r="BP113" s="35">
        <f t="shared" si="184"/>
        <v>0.03190599916</v>
      </c>
      <c r="BQ113" s="35">
        <f t="shared" si="184"/>
        <v>0</v>
      </c>
      <c r="BR113" s="35">
        <f t="shared" si="184"/>
        <v>1.042540929</v>
      </c>
      <c r="BS113" s="35">
        <f t="shared" si="184"/>
        <v>2.82172799040188</v>
      </c>
      <c r="BT113" s="35">
        <f t="shared" si="184"/>
        <v>1.34634203</v>
      </c>
      <c r="BU113" s="35">
        <f t="shared" si="184"/>
        <v>0.7139299464</v>
      </c>
      <c r="BV113" s="35">
        <f t="shared" si="184"/>
        <v>0.095166102</v>
      </c>
      <c r="BW113" s="35">
        <f t="shared" si="184"/>
        <v>7.9268229</v>
      </c>
      <c r="BX113" s="35">
        <f t="shared" si="184"/>
        <v>0.2971135101</v>
      </c>
      <c r="BY113" s="35">
        <f t="shared" si="184"/>
        <v>0.3370049145</v>
      </c>
      <c r="BZ113" s="35">
        <f t="shared" si="185"/>
        <v>1.16248244</v>
      </c>
      <c r="CA113" s="35">
        <f t="shared" si="185"/>
        <v>0.019584</v>
      </c>
      <c r="CB113" s="35">
        <f t="shared" si="185"/>
        <v>0.031416</v>
      </c>
      <c r="CC113" s="35">
        <f t="shared" si="185"/>
        <v>0</v>
      </c>
      <c r="CD113" s="35">
        <f t="shared" si="185"/>
        <v>0</v>
      </c>
      <c r="CE113" s="35">
        <f t="shared" si="185"/>
        <v>0</v>
      </c>
      <c r="CF113" s="35">
        <f t="shared" si="185"/>
        <v>0.003876</v>
      </c>
    </row>
    <row r="114" spans="4:44">
      <c r="D114" t="s">
        <v>915</v>
      </c>
      <c r="E114" t="s">
        <v>1387</v>
      </c>
      <c r="F114" t="s">
        <v>1504</v>
      </c>
      <c r="H114" s="35">
        <f>H$49*((H77*IF(H74&lt;&gt;"",H74,$G74))+(H91*IF(H87&lt;&gt;"",H87,$G87)))</f>
        <v>0.364188314</v>
      </c>
      <c r="I114" s="35">
        <f t="shared" ref="I114:AR114" si="186">I$49*((I77*IF(I74&lt;&gt;"",I74,$G74))+(I91*IF(I87&lt;&gt;"",I87,$G87)))</f>
        <v>0.155756754</v>
      </c>
      <c r="J114" s="35">
        <f t="shared" si="186"/>
        <v>0.0823143332</v>
      </c>
      <c r="K114" s="35">
        <f t="shared" si="186"/>
        <v>0.459</v>
      </c>
      <c r="L114" s="35">
        <f t="shared" si="186"/>
        <v>0</v>
      </c>
      <c r="M114" s="35">
        <f t="shared" si="186"/>
        <v>0.08919169</v>
      </c>
      <c r="N114" s="35">
        <f t="shared" si="186"/>
        <v>7.405744918</v>
      </c>
      <c r="O114" s="35">
        <f t="shared" si="186"/>
        <v>0.03214987776</v>
      </c>
      <c r="P114" s="35">
        <f t="shared" si="186"/>
        <v>0</v>
      </c>
      <c r="Q114" s="35">
        <f t="shared" si="186"/>
        <v>0.3235822551</v>
      </c>
      <c r="R114" s="35">
        <f t="shared" si="186"/>
        <v>0.6285989394</v>
      </c>
      <c r="S114" s="35">
        <f t="shared" si="186"/>
        <v>5.7983402477</v>
      </c>
      <c r="T114" s="35">
        <f t="shared" si="186"/>
        <v>1.9103982016</v>
      </c>
      <c r="U114" s="35">
        <f t="shared" si="186"/>
        <v>0.107836168</v>
      </c>
      <c r="V114" s="35">
        <f t="shared" si="186"/>
        <v>0.1475895732</v>
      </c>
      <c r="W114" s="35">
        <f t="shared" si="186"/>
        <v>0</v>
      </c>
      <c r="X114" s="35">
        <f t="shared" si="186"/>
        <v>0</v>
      </c>
      <c r="Y114" s="35">
        <f t="shared" si="186"/>
        <v>3.50999391</v>
      </c>
      <c r="Z114" s="35">
        <f t="shared" si="186"/>
        <v>0.0051261239</v>
      </c>
      <c r="AA114" s="35">
        <f t="shared" si="186"/>
        <v>0.00606899915</v>
      </c>
      <c r="AB114" s="35">
        <f t="shared" si="186"/>
        <v>0.03190599916</v>
      </c>
      <c r="AC114" s="35">
        <f t="shared" si="186"/>
        <v>0</v>
      </c>
      <c r="AD114" s="35">
        <f t="shared" si="186"/>
        <v>1.042540929</v>
      </c>
      <c r="AE114" s="35">
        <f t="shared" si="186"/>
        <v>2.82172799040188</v>
      </c>
      <c r="AF114" s="35">
        <f t="shared" si="186"/>
        <v>1.34634203</v>
      </c>
      <c r="AG114" s="35">
        <f t="shared" si="186"/>
        <v>0.7139299464</v>
      </c>
      <c r="AH114" s="35">
        <f t="shared" si="186"/>
        <v>0.095166102</v>
      </c>
      <c r="AI114" s="35">
        <f t="shared" si="186"/>
        <v>7.9268229</v>
      </c>
      <c r="AJ114" s="35">
        <f t="shared" si="186"/>
        <v>0.2971135101</v>
      </c>
      <c r="AK114" s="35">
        <f t="shared" si="186"/>
        <v>0.3370049145</v>
      </c>
      <c r="AL114" s="35">
        <f t="shared" si="186"/>
        <v>1.16248244</v>
      </c>
      <c r="AM114" s="35">
        <f t="shared" si="186"/>
        <v>0.019584</v>
      </c>
      <c r="AN114" s="35">
        <f t="shared" si="186"/>
        <v>0.031416</v>
      </c>
      <c r="AO114" s="35">
        <f t="shared" si="186"/>
        <v>0</v>
      </c>
      <c r="AP114" s="35">
        <f t="shared" si="186"/>
        <v>0</v>
      </c>
      <c r="AQ114" s="35">
        <f t="shared" si="186"/>
        <v>0</v>
      </c>
      <c r="AR114" s="35">
        <f t="shared" si="186"/>
        <v>0.003876</v>
      </c>
    </row>
    <row r="115" ht="14.25" spans="4:84">
      <c r="D115" s="8" t="s">
        <v>1599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9"/>
      <c r="AJ115" s="9"/>
      <c r="AK115" s="9"/>
      <c r="AL115" s="9"/>
      <c r="AM115" s="8"/>
      <c r="AN115" s="8"/>
      <c r="AO115" s="8"/>
      <c r="AP115" s="8"/>
      <c r="AQ115" s="8"/>
      <c r="AR115" s="9"/>
      <c r="AT115" s="55" t="s">
        <v>1494</v>
      </c>
      <c r="AV115" s="6" t="str">
        <f t="shared" ref="AV115:CF115" si="187">H$62</f>
        <v>AT</v>
      </c>
      <c r="AW115" s="6" t="str">
        <f t="shared" si="187"/>
        <v>BE</v>
      </c>
      <c r="AX115" s="6" t="str">
        <f t="shared" si="187"/>
        <v>BG</v>
      </c>
      <c r="AY115" s="6" t="str">
        <f t="shared" si="187"/>
        <v>CH</v>
      </c>
      <c r="AZ115" s="6" t="str">
        <f t="shared" si="187"/>
        <v>CY</v>
      </c>
      <c r="BA115" s="6" t="str">
        <f t="shared" si="187"/>
        <v>CZ</v>
      </c>
      <c r="BB115" s="6" t="str">
        <f t="shared" si="187"/>
        <v>DE</v>
      </c>
      <c r="BC115" s="6" t="str">
        <f t="shared" si="187"/>
        <v>DK</v>
      </c>
      <c r="BD115" s="6" t="str">
        <f t="shared" si="187"/>
        <v>EE</v>
      </c>
      <c r="BE115" s="6" t="str">
        <f t="shared" si="187"/>
        <v>EL</v>
      </c>
      <c r="BF115" s="6" t="str">
        <f t="shared" si="187"/>
        <v>ES</v>
      </c>
      <c r="BG115" s="6" t="str">
        <f t="shared" si="187"/>
        <v>FI</v>
      </c>
      <c r="BH115" s="6" t="str">
        <f t="shared" si="187"/>
        <v>FR</v>
      </c>
      <c r="BI115" s="6" t="str">
        <f t="shared" si="187"/>
        <v>HR</v>
      </c>
      <c r="BJ115" s="6" t="str">
        <f t="shared" si="187"/>
        <v>HU</v>
      </c>
      <c r="BK115" s="6" t="str">
        <f t="shared" si="187"/>
        <v>IE</v>
      </c>
      <c r="BL115" s="6" t="str">
        <f t="shared" si="187"/>
        <v>IS</v>
      </c>
      <c r="BM115" s="6" t="str">
        <f t="shared" si="187"/>
        <v>IT</v>
      </c>
      <c r="BN115" s="6" t="str">
        <f t="shared" si="187"/>
        <v>LT</v>
      </c>
      <c r="BO115" s="6" t="str">
        <f t="shared" si="187"/>
        <v>LU</v>
      </c>
      <c r="BP115" s="6" t="str">
        <f t="shared" si="187"/>
        <v>LV</v>
      </c>
      <c r="BQ115" s="6" t="str">
        <f t="shared" si="187"/>
        <v>MT</v>
      </c>
      <c r="BR115" s="6" t="str">
        <f t="shared" si="187"/>
        <v>NL</v>
      </c>
      <c r="BS115" s="6" t="str">
        <f t="shared" si="187"/>
        <v>NO</v>
      </c>
      <c r="BT115" s="6" t="str">
        <f t="shared" si="187"/>
        <v>PL</v>
      </c>
      <c r="BU115" s="6" t="str">
        <f t="shared" si="187"/>
        <v>PT</v>
      </c>
      <c r="BV115" s="6" t="str">
        <f t="shared" si="187"/>
        <v>RO</v>
      </c>
      <c r="BW115" s="6" t="str">
        <f t="shared" si="187"/>
        <v>SE</v>
      </c>
      <c r="BX115" s="6" t="str">
        <f t="shared" si="187"/>
        <v>SI</v>
      </c>
      <c r="BY115" s="6" t="str">
        <f t="shared" si="187"/>
        <v>SK</v>
      </c>
      <c r="BZ115" s="6" t="str">
        <f t="shared" si="187"/>
        <v>UK</v>
      </c>
      <c r="CA115" s="6" t="str">
        <f t="shared" si="187"/>
        <v>AL</v>
      </c>
      <c r="CB115" s="6" t="str">
        <f t="shared" si="187"/>
        <v>BA</v>
      </c>
      <c r="CC115" s="6" t="str">
        <f t="shared" si="187"/>
        <v>KS</v>
      </c>
      <c r="CD115" s="6" t="str">
        <f t="shared" si="187"/>
        <v>ME</v>
      </c>
      <c r="CE115" s="6" t="str">
        <f t="shared" si="187"/>
        <v>MK</v>
      </c>
      <c r="CF115" s="6" t="str">
        <f t="shared" si="187"/>
        <v>RS</v>
      </c>
    </row>
    <row r="116" spans="4:84">
      <c r="D116" t="s">
        <v>920</v>
      </c>
      <c r="E116" t="s">
        <v>1503</v>
      </c>
      <c r="F116" t="s">
        <v>247</v>
      </c>
      <c r="G116" s="197">
        <v>1.7</v>
      </c>
      <c r="H116" s="197"/>
      <c r="I116" s="197">
        <f>$G116*1.06</f>
        <v>1.802</v>
      </c>
      <c r="J116" s="197">
        <f>$G116*1.2</f>
        <v>2.04</v>
      </c>
      <c r="K116" s="197">
        <f>G116*1.2</f>
        <v>2.04</v>
      </c>
      <c r="L116" s="197">
        <f>G116+G117/2.8</f>
        <v>2.05714285714286</v>
      </c>
      <c r="M116" s="197">
        <f>$G116*1.35</f>
        <v>2.295</v>
      </c>
      <c r="N116" s="197"/>
      <c r="O116" s="197"/>
      <c r="P116" s="197">
        <f>$G116*1.485</f>
        <v>2.5245</v>
      </c>
      <c r="Q116" s="197">
        <f>$G116*0.9</f>
        <v>1.53</v>
      </c>
      <c r="R116" s="197">
        <f>$G116*0.675</f>
        <v>1.1475</v>
      </c>
      <c r="S116" s="197">
        <f>$G116*1.67</f>
        <v>2.839</v>
      </c>
      <c r="T116" s="197">
        <f>G116*1.04</f>
        <v>1.768</v>
      </c>
      <c r="U116" s="197">
        <f>G116*0.995</f>
        <v>1.6915</v>
      </c>
      <c r="V116" s="197"/>
      <c r="W116" s="197">
        <f>G116*1.91</f>
        <v>3.247</v>
      </c>
      <c r="X116" s="197"/>
      <c r="Y116" s="197">
        <f>$G116*0.98</f>
        <v>1.666</v>
      </c>
      <c r="Z116" s="197">
        <f>$G116*1.25</f>
        <v>2.125</v>
      </c>
      <c r="AA116" s="197">
        <f>$G116*1.34</f>
        <v>2.278</v>
      </c>
      <c r="AB116" s="197">
        <f>G116*0.777</f>
        <v>1.3209</v>
      </c>
      <c r="AC116" s="197"/>
      <c r="AD116" s="197">
        <f>$G116*0.85</f>
        <v>1.445</v>
      </c>
      <c r="AE116" s="197">
        <f>G116*1.175</f>
        <v>1.9975</v>
      </c>
      <c r="AF116" s="197">
        <f>G116*1.1</f>
        <v>1.87</v>
      </c>
      <c r="AG116" s="197">
        <f>G116*1.7</f>
        <v>2.89</v>
      </c>
      <c r="AH116" s="197">
        <f>$G116*1.1</f>
        <v>1.87</v>
      </c>
      <c r="AI116" s="197">
        <f>G116*1.8</f>
        <v>3.06</v>
      </c>
      <c r="AJ116" s="197">
        <f>G116*0.96</f>
        <v>1.632</v>
      </c>
      <c r="AK116" s="197">
        <f>$G116*1.2</f>
        <v>2.04</v>
      </c>
      <c r="AL116" s="197">
        <f>G116*1.41</f>
        <v>2.397</v>
      </c>
      <c r="AM116" s="197">
        <f>$G116*1.15</f>
        <v>1.955</v>
      </c>
      <c r="AN116" s="197">
        <f>$G116*1.45</f>
        <v>2.465</v>
      </c>
      <c r="AO116" s="197"/>
      <c r="AP116" s="197"/>
      <c r="AQ116" s="197">
        <f>$G116*1.25</f>
        <v>2.125</v>
      </c>
      <c r="AR116" s="197"/>
      <c r="AT116" t="str">
        <f>F116</f>
        <v>INDELC</v>
      </c>
      <c r="AV116" s="35">
        <f t="shared" ref="AV116:BE118" si="188">H$121*IF(H116&lt;&gt;"",H116,$G116)</f>
        <v>5.2625211373</v>
      </c>
      <c r="AW116" s="35">
        <f t="shared" si="188"/>
        <v>1.8805135937436</v>
      </c>
      <c r="AX116" s="35">
        <f t="shared" si="188"/>
        <v>0.148839280668</v>
      </c>
      <c r="AY116" s="35">
        <f t="shared" si="188"/>
        <v>1.87272</v>
      </c>
      <c r="AZ116" s="35">
        <f t="shared" si="188"/>
        <v>0.0226021042285714</v>
      </c>
      <c r="BA116" s="35">
        <f t="shared" si="188"/>
        <v>0.584842653</v>
      </c>
      <c r="BB116" s="35">
        <f t="shared" si="188"/>
        <v>13.175336889</v>
      </c>
      <c r="BC116" s="35">
        <f t="shared" si="188"/>
        <v>0.48582037504</v>
      </c>
      <c r="BD116" s="35">
        <f t="shared" si="188"/>
        <v>0</v>
      </c>
      <c r="BE116" s="35">
        <f t="shared" si="188"/>
        <v>0.228498853986</v>
      </c>
      <c r="BF116" s="35">
        <f t="shared" ref="BF116:BO118" si="189">R$121*IF(R116&lt;&gt;"",R116,$G116)</f>
        <v>4.0874646034485</v>
      </c>
      <c r="BG116" s="35">
        <f t="shared" si="189"/>
        <v>13.4684901517257</v>
      </c>
      <c r="BH116" s="35">
        <f t="shared" si="189"/>
        <v>8.6852160525312</v>
      </c>
      <c r="BI116" s="35">
        <f t="shared" si="189"/>
        <v>0.273607317258</v>
      </c>
      <c r="BJ116" s="35">
        <f t="shared" si="189"/>
        <v>0.58543864036</v>
      </c>
      <c r="BK116" s="35">
        <f t="shared" si="189"/>
        <v>0.32291415</v>
      </c>
      <c r="BL116" s="35">
        <f t="shared" si="189"/>
        <v>0</v>
      </c>
      <c r="BM116" s="35">
        <f t="shared" si="189"/>
        <v>4.678119883248</v>
      </c>
      <c r="BN116" s="35">
        <f t="shared" si="189"/>
        <v>0.1198231461625</v>
      </c>
      <c r="BO116" s="35">
        <f t="shared" si="189"/>
        <v>0.01106014405096</v>
      </c>
      <c r="BP116" s="35">
        <f t="shared" ref="BP116:BY118" si="190">AB$121*IF(AB116&lt;&gt;"",AB116,$G116)</f>
        <v>0.018061986124476</v>
      </c>
      <c r="BQ116" s="35">
        <f t="shared" si="190"/>
        <v>0</v>
      </c>
      <c r="BR116" s="35">
        <f t="shared" si="190"/>
        <v>1.67385738045</v>
      </c>
      <c r="BS116" s="35">
        <f t="shared" si="190"/>
        <v>2.41560071178333</v>
      </c>
      <c r="BT116" s="35">
        <f t="shared" si="190"/>
        <v>2.5176595961</v>
      </c>
      <c r="BU116" s="35">
        <f t="shared" si="190"/>
        <v>0.687752515032</v>
      </c>
      <c r="BV116" s="35">
        <f t="shared" si="190"/>
        <v>0.23728081432</v>
      </c>
      <c r="BW116" s="35">
        <f t="shared" si="190"/>
        <v>16.170718716</v>
      </c>
      <c r="BX116" s="35">
        <f t="shared" si="190"/>
        <v>0.3967275669408</v>
      </c>
      <c r="BY116" s="35">
        <f t="shared" si="190"/>
        <v>0.45832668372</v>
      </c>
      <c r="BZ116" s="35">
        <f t="shared" ref="BZ116:CF118" si="191">AL$121*IF(AL116&lt;&gt;"",AL116,$G116)</f>
        <v>3.08502080961</v>
      </c>
      <c r="CA116" s="35">
        <f t="shared" si="191"/>
        <v>0.0478584</v>
      </c>
      <c r="CB116" s="35">
        <f t="shared" si="191"/>
        <v>0.12169212</v>
      </c>
      <c r="CC116" s="35">
        <f t="shared" si="191"/>
        <v>0</v>
      </c>
      <c r="CD116" s="35">
        <f t="shared" si="191"/>
        <v>0</v>
      </c>
      <c r="CE116" s="35">
        <f t="shared" si="191"/>
        <v>0.02601</v>
      </c>
      <c r="CF116" s="35">
        <f t="shared" si="191"/>
        <v>0.032946</v>
      </c>
    </row>
    <row r="117" spans="4:84">
      <c r="D117" t="s">
        <v>920</v>
      </c>
      <c r="E117" t="s">
        <v>1503</v>
      </c>
      <c r="F117" t="s">
        <v>1272</v>
      </c>
      <c r="G117" s="197">
        <v>1</v>
      </c>
      <c r="H117" s="197">
        <f>G117*1.184</f>
        <v>1.184</v>
      </c>
      <c r="I117" s="197">
        <f>G117*1.1</f>
        <v>1.1</v>
      </c>
      <c r="J117" s="197">
        <f>G117*1.36</f>
        <v>1.36</v>
      </c>
      <c r="K117" s="197">
        <f>$G117*0.814</f>
        <v>0.814</v>
      </c>
      <c r="L117" s="197">
        <v>0</v>
      </c>
      <c r="M117" s="197">
        <f>$G117*1.54</f>
        <v>1.54</v>
      </c>
      <c r="N117" s="197">
        <f>$G117*0.914</f>
        <v>0.914</v>
      </c>
      <c r="O117" s="197"/>
      <c r="P117" s="197">
        <f>G117*1.09</f>
        <v>1.09</v>
      </c>
      <c r="Q117" s="197">
        <f>$G117*0.832</f>
        <v>0.832</v>
      </c>
      <c r="R117" s="197">
        <f>G117*0.925</f>
        <v>0.925</v>
      </c>
      <c r="S117" s="197">
        <f>$G117*1.4</f>
        <v>1.4</v>
      </c>
      <c r="T117" s="197"/>
      <c r="U117" s="197">
        <f>G117*0.995</f>
        <v>0.995</v>
      </c>
      <c r="V117" s="197">
        <f>$G117*0.86</f>
        <v>0.86</v>
      </c>
      <c r="W117" s="197">
        <f>G117*0.255</f>
        <v>0.255</v>
      </c>
      <c r="X117" s="197"/>
      <c r="Y117" s="197">
        <f>$G117*0.95</f>
        <v>0.95</v>
      </c>
      <c r="Z117" s="197">
        <f>G117*0.9</f>
        <v>0.9</v>
      </c>
      <c r="AA117" s="197">
        <f>G117*0.865</f>
        <v>0.865</v>
      </c>
      <c r="AB117" s="197">
        <f>G117*0.777</f>
        <v>0.777</v>
      </c>
      <c r="AC117" s="197"/>
      <c r="AD117" s="197">
        <f>$G117*0.965</f>
        <v>0.965</v>
      </c>
      <c r="AE117" s="197">
        <f>G117*0.817</f>
        <v>0.817</v>
      </c>
      <c r="AF117" s="197">
        <f>G117*1.1</f>
        <v>1.1</v>
      </c>
      <c r="AG117" s="197">
        <f>G117*1.85</f>
        <v>1.85</v>
      </c>
      <c r="AH117" s="197">
        <f>$G117*1.05</f>
        <v>1.05</v>
      </c>
      <c r="AI117" s="197">
        <f>G117*1.475</f>
        <v>1.475</v>
      </c>
      <c r="AJ117" s="197">
        <f>G117*0.975</f>
        <v>0.975</v>
      </c>
      <c r="AK117" s="197">
        <f>$G117*1.45</f>
        <v>1.45</v>
      </c>
      <c r="AL117" s="197">
        <f>G117*0.91</f>
        <v>0.91</v>
      </c>
      <c r="AM117" s="197">
        <f>$G117*1.275</f>
        <v>1.275</v>
      </c>
      <c r="AN117" s="197">
        <f>$G117*1.45</f>
        <v>1.45</v>
      </c>
      <c r="AO117" s="197"/>
      <c r="AP117" s="197"/>
      <c r="AQ117" s="197">
        <f>$G117*0.615</f>
        <v>0.615</v>
      </c>
      <c r="AR117" s="197"/>
      <c r="AT117" t="str">
        <f>F117</f>
        <v>IPPHTH</v>
      </c>
      <c r="AV117" s="35">
        <f t="shared" si="188"/>
        <v>3.665191192096</v>
      </c>
      <c r="AW117" s="35">
        <f t="shared" si="188"/>
        <v>1.14792727698</v>
      </c>
      <c r="AX117" s="35">
        <f t="shared" si="188"/>
        <v>0.099226187112</v>
      </c>
      <c r="AY117" s="35">
        <f t="shared" si="188"/>
        <v>0.747252</v>
      </c>
      <c r="AZ117" s="35">
        <f t="shared" si="188"/>
        <v>0</v>
      </c>
      <c r="BA117" s="35">
        <f t="shared" si="188"/>
        <v>0.392443436</v>
      </c>
      <c r="BB117" s="35">
        <f t="shared" si="188"/>
        <v>7.08368112738</v>
      </c>
      <c r="BC117" s="35">
        <f t="shared" si="188"/>
        <v>0.2857766912</v>
      </c>
      <c r="BD117" s="35">
        <f t="shared" si="188"/>
        <v>0</v>
      </c>
      <c r="BE117" s="35">
        <f t="shared" si="188"/>
        <v>0.1242555859584</v>
      </c>
      <c r="BF117" s="35">
        <f t="shared" si="189"/>
        <v>3.294906107355</v>
      </c>
      <c r="BG117" s="35">
        <f t="shared" si="189"/>
        <v>6.64173519282</v>
      </c>
      <c r="BH117" s="35">
        <f t="shared" si="189"/>
        <v>4.9124525184</v>
      </c>
      <c r="BI117" s="35">
        <f t="shared" si="189"/>
        <v>0.16094548074</v>
      </c>
      <c r="BJ117" s="35">
        <f t="shared" si="189"/>
        <v>0.296163076888</v>
      </c>
      <c r="BK117" s="35">
        <f t="shared" si="189"/>
        <v>0.02535975</v>
      </c>
      <c r="BL117" s="35">
        <f t="shared" si="189"/>
        <v>0</v>
      </c>
      <c r="BM117" s="35">
        <f t="shared" si="189"/>
        <v>2.6675953716</v>
      </c>
      <c r="BN117" s="35">
        <f t="shared" si="189"/>
        <v>0.05074862661</v>
      </c>
      <c r="BO117" s="35">
        <f t="shared" si="189"/>
        <v>0.0041997474118</v>
      </c>
      <c r="BP117" s="35">
        <f t="shared" si="190"/>
        <v>0.01062469772028</v>
      </c>
      <c r="BQ117" s="35">
        <f t="shared" si="190"/>
        <v>0</v>
      </c>
      <c r="BR117" s="35">
        <f t="shared" si="190"/>
        <v>1.11783555165</v>
      </c>
      <c r="BS117" s="35">
        <f t="shared" si="190"/>
        <v>0.988007900639288</v>
      </c>
      <c r="BT117" s="35">
        <f t="shared" si="190"/>
        <v>1.480976233</v>
      </c>
      <c r="BU117" s="35">
        <f t="shared" si="190"/>
        <v>0.44025680028</v>
      </c>
      <c r="BV117" s="35">
        <f t="shared" si="190"/>
        <v>0.1332325428</v>
      </c>
      <c r="BW117" s="35">
        <f t="shared" si="190"/>
        <v>7.794709185</v>
      </c>
      <c r="BX117" s="35">
        <f t="shared" si="190"/>
        <v>0.2370155501025</v>
      </c>
      <c r="BY117" s="35">
        <f t="shared" si="190"/>
        <v>0.32577141735</v>
      </c>
      <c r="BZ117" s="35">
        <f t="shared" si="191"/>
        <v>1.1712010583</v>
      </c>
      <c r="CA117" s="35">
        <f t="shared" si="191"/>
        <v>0.031212</v>
      </c>
      <c r="CB117" s="35">
        <f t="shared" si="191"/>
        <v>0.0715836</v>
      </c>
      <c r="CC117" s="35">
        <f t="shared" si="191"/>
        <v>0</v>
      </c>
      <c r="CD117" s="35">
        <f t="shared" si="191"/>
        <v>0</v>
      </c>
      <c r="CE117" s="35">
        <f t="shared" si="191"/>
        <v>0.0075276</v>
      </c>
      <c r="CF117" s="35">
        <f t="shared" si="191"/>
        <v>0.01938</v>
      </c>
    </row>
    <row r="118" spans="4:84">
      <c r="D118" t="s">
        <v>920</v>
      </c>
      <c r="E118" t="s">
        <v>1503</v>
      </c>
      <c r="F118" t="s">
        <v>1276</v>
      </c>
      <c r="G118" s="197">
        <v>1.15</v>
      </c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T118" t="str">
        <f>F118</f>
        <v>MPPRYC</v>
      </c>
      <c r="AV118" s="35">
        <f t="shared" si="188"/>
        <v>3.55994076935</v>
      </c>
      <c r="AW118" s="35">
        <f t="shared" si="188"/>
        <v>1.20010578957</v>
      </c>
      <c r="AX118" s="35">
        <f t="shared" si="188"/>
        <v>0.083904496455</v>
      </c>
      <c r="AY118" s="35">
        <f t="shared" si="188"/>
        <v>1.0557</v>
      </c>
      <c r="AZ118" s="35">
        <f t="shared" si="188"/>
        <v>0.0126352041</v>
      </c>
      <c r="BA118" s="35">
        <f t="shared" si="188"/>
        <v>0.29305841</v>
      </c>
      <c r="BB118" s="35">
        <f t="shared" si="188"/>
        <v>8.9127278955</v>
      </c>
      <c r="BC118" s="35">
        <f t="shared" si="188"/>
        <v>0.32864319488</v>
      </c>
      <c r="BD118" s="35">
        <f t="shared" si="188"/>
        <v>0</v>
      </c>
      <c r="BE118" s="35">
        <f t="shared" si="188"/>
        <v>0.17174750463</v>
      </c>
      <c r="BF118" s="35">
        <f t="shared" si="189"/>
        <v>4.09636975509</v>
      </c>
      <c r="BG118" s="35">
        <f t="shared" si="189"/>
        <v>5.455711051245</v>
      </c>
      <c r="BH118" s="35">
        <f t="shared" si="189"/>
        <v>5.64932039616</v>
      </c>
      <c r="BI118" s="35">
        <f t="shared" si="189"/>
        <v>0.1860173898</v>
      </c>
      <c r="BJ118" s="35">
        <f t="shared" si="189"/>
        <v>0.39603202142</v>
      </c>
      <c r="BK118" s="35">
        <f t="shared" si="189"/>
        <v>0.1143675</v>
      </c>
      <c r="BL118" s="35">
        <f t="shared" si="189"/>
        <v>0</v>
      </c>
      <c r="BM118" s="35">
        <f t="shared" si="189"/>
        <v>3.2291943972</v>
      </c>
      <c r="BN118" s="35">
        <f t="shared" si="189"/>
        <v>0.064845467335</v>
      </c>
      <c r="BO118" s="35">
        <f t="shared" si="189"/>
        <v>0.005583479218</v>
      </c>
      <c r="BP118" s="35">
        <f t="shared" si="190"/>
        <v>0.015725099586</v>
      </c>
      <c r="BQ118" s="35">
        <f t="shared" si="190"/>
        <v>0</v>
      </c>
      <c r="BR118" s="35">
        <f t="shared" si="190"/>
        <v>1.3321356315</v>
      </c>
      <c r="BS118" s="35">
        <f t="shared" si="190"/>
        <v>1.3907087952695</v>
      </c>
      <c r="BT118" s="35">
        <f t="shared" si="190"/>
        <v>1.5482933345</v>
      </c>
      <c r="BU118" s="35">
        <f t="shared" si="190"/>
        <v>0.27367314612</v>
      </c>
      <c r="BV118" s="35">
        <f t="shared" si="190"/>
        <v>0.1459213564</v>
      </c>
      <c r="BW118" s="35">
        <f t="shared" si="190"/>
        <v>6.07723089</v>
      </c>
      <c r="BX118" s="35">
        <f t="shared" si="190"/>
        <v>0.279556802685</v>
      </c>
      <c r="BY118" s="35">
        <f t="shared" si="190"/>
        <v>0.25837043445</v>
      </c>
      <c r="BZ118" s="35">
        <f t="shared" si="191"/>
        <v>1.4800892495</v>
      </c>
      <c r="CA118" s="35">
        <f t="shared" si="191"/>
        <v>0.028152</v>
      </c>
      <c r="CB118" s="35">
        <f t="shared" si="191"/>
        <v>0.0567732</v>
      </c>
      <c r="CC118" s="35">
        <f t="shared" si="191"/>
        <v>0</v>
      </c>
      <c r="CD118" s="35">
        <f t="shared" si="191"/>
        <v>0</v>
      </c>
      <c r="CE118" s="35">
        <f t="shared" si="191"/>
        <v>0.014076</v>
      </c>
      <c r="CF118" s="35">
        <f t="shared" si="191"/>
        <v>0.022287</v>
      </c>
    </row>
    <row r="119" spans="4:84">
      <c r="D119" t="s">
        <v>920</v>
      </c>
      <c r="E119" t="s">
        <v>1393</v>
      </c>
      <c r="F119" t="s">
        <v>1504</v>
      </c>
      <c r="G119" s="95">
        <v>30</v>
      </c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U119" s="55" t="s">
        <v>1440</v>
      </c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</row>
    <row r="120" spans="4:84">
      <c r="D120" t="s">
        <v>920</v>
      </c>
      <c r="E120" t="s">
        <v>1505</v>
      </c>
      <c r="F120" t="s">
        <v>917</v>
      </c>
      <c r="G120" s="17">
        <v>1</v>
      </c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U120" t="str">
        <f>F120</f>
        <v>MPPPUP</v>
      </c>
      <c r="AV120" s="35">
        <f t="shared" ref="AV120:CF120" si="192">H$121*IF(H120&lt;&gt;"",H120,$G120)</f>
        <v>3.095600669</v>
      </c>
      <c r="AW120" s="35">
        <f t="shared" si="192"/>
        <v>1.0435702518</v>
      </c>
      <c r="AX120" s="35">
        <f t="shared" si="192"/>
        <v>0.0729604317</v>
      </c>
      <c r="AY120" s="35">
        <f t="shared" si="192"/>
        <v>0.918</v>
      </c>
      <c r="AZ120" s="35">
        <f t="shared" si="192"/>
        <v>0.010987134</v>
      </c>
      <c r="BA120" s="35">
        <f t="shared" si="192"/>
        <v>0.2548334</v>
      </c>
      <c r="BB120" s="35">
        <f t="shared" si="192"/>
        <v>7.75019817</v>
      </c>
      <c r="BC120" s="35">
        <f t="shared" si="192"/>
        <v>0.2857766912</v>
      </c>
      <c r="BD120" s="35">
        <f t="shared" si="192"/>
        <v>0</v>
      </c>
      <c r="BE120" s="35">
        <f t="shared" si="192"/>
        <v>0.1493456562</v>
      </c>
      <c r="BF120" s="35">
        <f t="shared" si="192"/>
        <v>3.5620606566</v>
      </c>
      <c r="BG120" s="35">
        <f t="shared" si="192"/>
        <v>4.7440965663</v>
      </c>
      <c r="BH120" s="35">
        <f t="shared" si="192"/>
        <v>4.9124525184</v>
      </c>
      <c r="BI120" s="35">
        <f t="shared" si="192"/>
        <v>0.161754252</v>
      </c>
      <c r="BJ120" s="35">
        <f t="shared" si="192"/>
        <v>0.3443756708</v>
      </c>
      <c r="BK120" s="35">
        <f t="shared" si="192"/>
        <v>0.09945</v>
      </c>
      <c r="BL120" s="35">
        <f t="shared" si="192"/>
        <v>0</v>
      </c>
      <c r="BM120" s="35">
        <f t="shared" si="192"/>
        <v>2.807995128</v>
      </c>
      <c r="BN120" s="35">
        <f t="shared" si="192"/>
        <v>0.0563873629</v>
      </c>
      <c r="BO120" s="35">
        <f t="shared" si="192"/>
        <v>0.00485519932</v>
      </c>
      <c r="BP120" s="35">
        <f t="shared" si="192"/>
        <v>0.01367399964</v>
      </c>
      <c r="BQ120" s="35">
        <f t="shared" si="192"/>
        <v>0</v>
      </c>
      <c r="BR120" s="35">
        <f t="shared" si="192"/>
        <v>1.15837881</v>
      </c>
      <c r="BS120" s="35">
        <f t="shared" si="192"/>
        <v>1.20931199588652</v>
      </c>
      <c r="BT120" s="35">
        <f t="shared" si="192"/>
        <v>1.34634203</v>
      </c>
      <c r="BU120" s="35">
        <f t="shared" si="192"/>
        <v>0.2379766488</v>
      </c>
      <c r="BV120" s="35">
        <f t="shared" si="192"/>
        <v>0.126888136</v>
      </c>
      <c r="BW120" s="35">
        <f t="shared" si="192"/>
        <v>5.2845486</v>
      </c>
      <c r="BX120" s="35">
        <f t="shared" si="192"/>
        <v>0.2430928719</v>
      </c>
      <c r="BY120" s="35">
        <f t="shared" si="192"/>
        <v>0.224669943</v>
      </c>
      <c r="BZ120" s="35">
        <f t="shared" si="192"/>
        <v>1.28703413</v>
      </c>
      <c r="CA120" s="35">
        <f t="shared" si="192"/>
        <v>0.02448</v>
      </c>
      <c r="CB120" s="35">
        <f t="shared" si="192"/>
        <v>0.049368</v>
      </c>
      <c r="CC120" s="35">
        <f t="shared" si="192"/>
        <v>0</v>
      </c>
      <c r="CD120" s="35">
        <f t="shared" si="192"/>
        <v>0</v>
      </c>
      <c r="CE120" s="35">
        <f t="shared" si="192"/>
        <v>0.01224</v>
      </c>
      <c r="CF120" s="35">
        <f t="shared" si="192"/>
        <v>0.01938</v>
      </c>
    </row>
    <row r="121" spans="4:84">
      <c r="D121" t="s">
        <v>920</v>
      </c>
      <c r="E121" t="s">
        <v>1387</v>
      </c>
      <c r="F121" t="s">
        <v>1504</v>
      </c>
      <c r="H121" s="35">
        <f t="shared" ref="H121:AR121" si="193">H$50*((H77*IF(H74&lt;&gt;"",H74,$G74))+(H91*IF(H87&lt;&gt;"",H87,$G87)))</f>
        <v>3.095600669</v>
      </c>
      <c r="I121" s="35">
        <f t="shared" si="193"/>
        <v>1.0435702518</v>
      </c>
      <c r="J121" s="35">
        <f t="shared" si="193"/>
        <v>0.0729604317</v>
      </c>
      <c r="K121" s="35">
        <f t="shared" si="193"/>
        <v>0.918</v>
      </c>
      <c r="L121" s="35">
        <f t="shared" si="193"/>
        <v>0.010987134</v>
      </c>
      <c r="M121" s="35">
        <f t="shared" si="193"/>
        <v>0.2548334</v>
      </c>
      <c r="N121" s="35">
        <f t="shared" si="193"/>
        <v>7.75019817</v>
      </c>
      <c r="O121" s="35">
        <f t="shared" si="193"/>
        <v>0.2857766912</v>
      </c>
      <c r="P121" s="35">
        <f t="shared" si="193"/>
        <v>0</v>
      </c>
      <c r="Q121" s="35">
        <f t="shared" si="193"/>
        <v>0.1493456562</v>
      </c>
      <c r="R121" s="35">
        <f t="shared" si="193"/>
        <v>3.5620606566</v>
      </c>
      <c r="S121" s="35">
        <f t="shared" si="193"/>
        <v>4.7440965663</v>
      </c>
      <c r="T121" s="35">
        <f t="shared" si="193"/>
        <v>4.9124525184</v>
      </c>
      <c r="U121" s="35">
        <f t="shared" si="193"/>
        <v>0.161754252</v>
      </c>
      <c r="V121" s="35">
        <f t="shared" si="193"/>
        <v>0.3443756708</v>
      </c>
      <c r="W121" s="35">
        <f t="shared" si="193"/>
        <v>0.09945</v>
      </c>
      <c r="X121" s="35">
        <f t="shared" si="193"/>
        <v>0</v>
      </c>
      <c r="Y121" s="35">
        <f t="shared" si="193"/>
        <v>2.807995128</v>
      </c>
      <c r="Z121" s="35">
        <f t="shared" si="193"/>
        <v>0.0563873629</v>
      </c>
      <c r="AA121" s="35">
        <f t="shared" si="193"/>
        <v>0.00485519932</v>
      </c>
      <c r="AB121" s="35">
        <f t="shared" si="193"/>
        <v>0.01367399964</v>
      </c>
      <c r="AC121" s="35">
        <f t="shared" si="193"/>
        <v>0</v>
      </c>
      <c r="AD121" s="35">
        <f t="shared" si="193"/>
        <v>1.15837881</v>
      </c>
      <c r="AE121" s="35">
        <f t="shared" si="193"/>
        <v>1.20931199588652</v>
      </c>
      <c r="AF121" s="35">
        <f t="shared" si="193"/>
        <v>1.34634203</v>
      </c>
      <c r="AG121" s="35">
        <f t="shared" si="193"/>
        <v>0.2379766488</v>
      </c>
      <c r="AH121" s="35">
        <f t="shared" si="193"/>
        <v>0.126888136</v>
      </c>
      <c r="AI121" s="35">
        <f t="shared" si="193"/>
        <v>5.2845486</v>
      </c>
      <c r="AJ121" s="35">
        <f t="shared" si="193"/>
        <v>0.2430928719</v>
      </c>
      <c r="AK121" s="35">
        <f t="shared" si="193"/>
        <v>0.224669943</v>
      </c>
      <c r="AL121" s="35">
        <f t="shared" si="193"/>
        <v>1.28703413</v>
      </c>
      <c r="AM121" s="35">
        <f t="shared" si="193"/>
        <v>0.02448</v>
      </c>
      <c r="AN121" s="35">
        <f t="shared" si="193"/>
        <v>0.049368</v>
      </c>
      <c r="AO121" s="35">
        <f t="shared" si="193"/>
        <v>0</v>
      </c>
      <c r="AP121" s="35">
        <f t="shared" si="193"/>
        <v>0</v>
      </c>
      <c r="AQ121" s="35">
        <f t="shared" si="193"/>
        <v>0.01224</v>
      </c>
      <c r="AR121" s="35">
        <f t="shared" si="193"/>
        <v>0.01938</v>
      </c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</row>
    <row r="124" spans="2:45">
      <c r="B124" s="12"/>
      <c r="H124"/>
      <c r="AS124" s="4"/>
    </row>
    <row r="126" spans="6:45">
      <c r="F126" s="5" t="s">
        <v>1379</v>
      </c>
      <c r="AS126" s="4"/>
    </row>
    <row r="127" ht="14.25" spans="3:45">
      <c r="C127" s="2" t="s">
        <v>748</v>
      </c>
      <c r="D127" s="2" t="s">
        <v>1382</v>
      </c>
      <c r="E127" s="2" t="s">
        <v>1380</v>
      </c>
      <c r="F127" s="2" t="s">
        <v>1523</v>
      </c>
      <c r="G127" s="94">
        <v>2010</v>
      </c>
      <c r="H127" s="6" t="s">
        <v>21</v>
      </c>
      <c r="I127" s="6" t="s">
        <v>22</v>
      </c>
      <c r="J127" s="6" t="s">
        <v>23</v>
      </c>
      <c r="K127" s="6" t="s">
        <v>289</v>
      </c>
      <c r="L127" s="6" t="s">
        <v>24</v>
      </c>
      <c r="M127" s="6" t="s">
        <v>25</v>
      </c>
      <c r="N127" s="6" t="s">
        <v>26</v>
      </c>
      <c r="O127" s="6" t="s">
        <v>27</v>
      </c>
      <c r="P127" s="6" t="s">
        <v>28</v>
      </c>
      <c r="Q127" s="6" t="s">
        <v>29</v>
      </c>
      <c r="R127" s="6" t="s">
        <v>30</v>
      </c>
      <c r="S127" s="6" t="s">
        <v>31</v>
      </c>
      <c r="T127" s="6" t="s">
        <v>32</v>
      </c>
      <c r="U127" s="6" t="s">
        <v>33</v>
      </c>
      <c r="V127" s="6" t="s">
        <v>34</v>
      </c>
      <c r="W127" s="6" t="s">
        <v>35</v>
      </c>
      <c r="X127" s="6" t="s">
        <v>36</v>
      </c>
      <c r="Y127" s="6" t="s">
        <v>37</v>
      </c>
      <c r="Z127" s="6" t="s">
        <v>38</v>
      </c>
      <c r="AA127" s="6" t="s">
        <v>39</v>
      </c>
      <c r="AB127" s="6" t="s">
        <v>40</v>
      </c>
      <c r="AC127" s="6" t="s">
        <v>43</v>
      </c>
      <c r="AD127" s="6" t="s">
        <v>44</v>
      </c>
      <c r="AE127" s="6" t="s">
        <v>45</v>
      </c>
      <c r="AF127" s="6" t="s">
        <v>46</v>
      </c>
      <c r="AG127" s="6" t="s">
        <v>47</v>
      </c>
      <c r="AH127" s="6" t="s">
        <v>48</v>
      </c>
      <c r="AI127" s="6" t="s">
        <v>50</v>
      </c>
      <c r="AJ127" s="6" t="s">
        <v>51</v>
      </c>
      <c r="AK127" s="6" t="s">
        <v>52</v>
      </c>
      <c r="AL127" s="6" t="s">
        <v>53</v>
      </c>
      <c r="AM127" s="6" t="s">
        <v>290</v>
      </c>
      <c r="AN127" s="6" t="s">
        <v>291</v>
      </c>
      <c r="AO127" s="6" t="s">
        <v>292</v>
      </c>
      <c r="AP127" s="6" t="s">
        <v>41</v>
      </c>
      <c r="AQ127" s="6" t="s">
        <v>42</v>
      </c>
      <c r="AR127" s="6" t="s">
        <v>49</v>
      </c>
      <c r="AS127" s="4"/>
    </row>
    <row r="128" ht="16.5" spans="3:45">
      <c r="C128" s="7" t="s">
        <v>1596</v>
      </c>
      <c r="D128" s="7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4"/>
    </row>
    <row r="129" ht="14.25" spans="3:84">
      <c r="C129" t="s">
        <v>922</v>
      </c>
      <c r="D129" t="s">
        <v>1427</v>
      </c>
      <c r="E129" t="s">
        <v>1504</v>
      </c>
      <c r="G129" s="95">
        <v>1</v>
      </c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4"/>
      <c r="AT129" s="55" t="s">
        <v>1494</v>
      </c>
      <c r="AV129" s="6" t="str">
        <f t="shared" ref="AV129:CF129" si="194">H$62</f>
        <v>AT</v>
      </c>
      <c r="AW129" s="6" t="str">
        <f t="shared" si="194"/>
        <v>BE</v>
      </c>
      <c r="AX129" s="6" t="str">
        <f t="shared" si="194"/>
        <v>BG</v>
      </c>
      <c r="AY129" s="6" t="str">
        <f t="shared" si="194"/>
        <v>CH</v>
      </c>
      <c r="AZ129" s="6" t="str">
        <f t="shared" si="194"/>
        <v>CY</v>
      </c>
      <c r="BA129" s="6" t="str">
        <f t="shared" si="194"/>
        <v>CZ</v>
      </c>
      <c r="BB129" s="6" t="str">
        <f t="shared" si="194"/>
        <v>DE</v>
      </c>
      <c r="BC129" s="6" t="str">
        <f t="shared" si="194"/>
        <v>DK</v>
      </c>
      <c r="BD129" s="6" t="str">
        <f t="shared" si="194"/>
        <v>EE</v>
      </c>
      <c r="BE129" s="6" t="str">
        <f t="shared" si="194"/>
        <v>EL</v>
      </c>
      <c r="BF129" s="6" t="str">
        <f t="shared" si="194"/>
        <v>ES</v>
      </c>
      <c r="BG129" s="6" t="str">
        <f t="shared" si="194"/>
        <v>FI</v>
      </c>
      <c r="BH129" s="6" t="str">
        <f t="shared" si="194"/>
        <v>FR</v>
      </c>
      <c r="BI129" s="6" t="str">
        <f t="shared" si="194"/>
        <v>HR</v>
      </c>
      <c r="BJ129" s="6" t="str">
        <f t="shared" si="194"/>
        <v>HU</v>
      </c>
      <c r="BK129" s="6" t="str">
        <f t="shared" si="194"/>
        <v>IE</v>
      </c>
      <c r="BL129" s="6" t="str">
        <f t="shared" si="194"/>
        <v>IS</v>
      </c>
      <c r="BM129" s="6" t="str">
        <f t="shared" si="194"/>
        <v>IT</v>
      </c>
      <c r="BN129" s="6" t="str">
        <f t="shared" si="194"/>
        <v>LT</v>
      </c>
      <c r="BO129" s="6" t="str">
        <f t="shared" si="194"/>
        <v>LU</v>
      </c>
      <c r="BP129" s="6" t="str">
        <f t="shared" si="194"/>
        <v>LV</v>
      </c>
      <c r="BQ129" s="6" t="str">
        <f t="shared" si="194"/>
        <v>MT</v>
      </c>
      <c r="BR129" s="6" t="str">
        <f t="shared" si="194"/>
        <v>NL</v>
      </c>
      <c r="BS129" s="6" t="str">
        <f t="shared" si="194"/>
        <v>NO</v>
      </c>
      <c r="BT129" s="6" t="str">
        <f t="shared" si="194"/>
        <v>PL</v>
      </c>
      <c r="BU129" s="6" t="str">
        <f t="shared" si="194"/>
        <v>PT</v>
      </c>
      <c r="BV129" s="6" t="str">
        <f t="shared" si="194"/>
        <v>RO</v>
      </c>
      <c r="BW129" s="6" t="str">
        <f t="shared" si="194"/>
        <v>SE</v>
      </c>
      <c r="BX129" s="6" t="str">
        <f t="shared" si="194"/>
        <v>SI</v>
      </c>
      <c r="BY129" s="6" t="str">
        <f t="shared" si="194"/>
        <v>SK</v>
      </c>
      <c r="BZ129" s="6" t="str">
        <f t="shared" si="194"/>
        <v>UK</v>
      </c>
      <c r="CA129" s="6" t="str">
        <f t="shared" si="194"/>
        <v>AL</v>
      </c>
      <c r="CB129" s="6" t="str">
        <f t="shared" si="194"/>
        <v>BA</v>
      </c>
      <c r="CC129" s="6" t="str">
        <f t="shared" si="194"/>
        <v>KS</v>
      </c>
      <c r="CD129" s="6" t="str">
        <f t="shared" si="194"/>
        <v>ME</v>
      </c>
      <c r="CE129" s="6" t="str">
        <f t="shared" si="194"/>
        <v>MK</v>
      </c>
      <c r="CF129" s="6" t="str">
        <f t="shared" si="194"/>
        <v>RS</v>
      </c>
    </row>
    <row r="130" spans="3:84">
      <c r="C130" t="s">
        <v>922</v>
      </c>
      <c r="D130" t="s">
        <v>1388</v>
      </c>
      <c r="E130" t="s">
        <v>244</v>
      </c>
      <c r="F130" t="s">
        <v>1270</v>
      </c>
      <c r="G130" s="95">
        <v>0.9</v>
      </c>
      <c r="H130" s="95">
        <v>0.85</v>
      </c>
      <c r="I130" s="95">
        <v>0.6</v>
      </c>
      <c r="J130" s="95">
        <v>0.6</v>
      </c>
      <c r="K130" s="95">
        <v>0.6</v>
      </c>
      <c r="L130" s="95"/>
      <c r="M130" s="95">
        <v>0.65</v>
      </c>
      <c r="N130" s="95">
        <v>0.85</v>
      </c>
      <c r="O130" s="95">
        <v>0.65</v>
      </c>
      <c r="P130" s="95">
        <v>0.8</v>
      </c>
      <c r="Q130" s="95">
        <v>0.65</v>
      </c>
      <c r="R130" s="95">
        <v>0.7</v>
      </c>
      <c r="S130" s="95">
        <v>0.85</v>
      </c>
      <c r="T130" s="95">
        <v>0.8</v>
      </c>
      <c r="U130" s="95">
        <v>0.8</v>
      </c>
      <c r="V130" s="95">
        <v>0.75</v>
      </c>
      <c r="W130" s="95">
        <v>0.8</v>
      </c>
      <c r="X130" s="95"/>
      <c r="Y130" s="95">
        <v>0.85</v>
      </c>
      <c r="Z130" s="95">
        <v>0.65</v>
      </c>
      <c r="AA130" s="95"/>
      <c r="AB130" s="95"/>
      <c r="AC130" s="95"/>
      <c r="AD130" s="95">
        <v>0.95</v>
      </c>
      <c r="AE130" s="95">
        <v>0.65</v>
      </c>
      <c r="AF130" s="95">
        <v>0.65</v>
      </c>
      <c r="AG130" s="95">
        <v>0.4</v>
      </c>
      <c r="AH130" s="95">
        <v>0.75</v>
      </c>
      <c r="AI130" s="95">
        <v>0.8</v>
      </c>
      <c r="AJ130" s="95">
        <v>0.8</v>
      </c>
      <c r="AK130" s="95">
        <v>0.75</v>
      </c>
      <c r="AL130" s="95"/>
      <c r="AM130" s="95">
        <v>0.85</v>
      </c>
      <c r="AN130" s="95">
        <v>0.85</v>
      </c>
      <c r="AO130" s="95">
        <v>0.85</v>
      </c>
      <c r="AP130" s="95">
        <v>0.85</v>
      </c>
      <c r="AQ130" s="95">
        <v>0.85</v>
      </c>
      <c r="AR130" s="95">
        <v>0.85</v>
      </c>
      <c r="AS130" s="4"/>
      <c r="AT130" t="str">
        <f>E130</f>
        <v>INDBIO</v>
      </c>
      <c r="AV130" s="35">
        <f t="shared" ref="AV130:CF130" si="195">(H$132*IF(H129&lt;&gt;"",H129,$G129))/IF(H130&lt;&gt;"",H130,$G130)</f>
        <v>0.270977528458</v>
      </c>
      <c r="AW130" s="35">
        <f t="shared" si="195"/>
        <v>0.46908742413</v>
      </c>
      <c r="AX130" s="35">
        <f t="shared" si="195"/>
        <v>0.1115565000693</v>
      </c>
      <c r="AY130" s="35">
        <f t="shared" si="195"/>
        <v>0.6082362</v>
      </c>
      <c r="AZ130" s="35">
        <f t="shared" si="195"/>
        <v>0</v>
      </c>
      <c r="BA130" s="35">
        <f t="shared" si="195"/>
        <v>0</v>
      </c>
      <c r="BB130" s="35">
        <f t="shared" si="195"/>
        <v>6.297496972624</v>
      </c>
      <c r="BC130" s="35">
        <f t="shared" si="195"/>
        <v>0.0893766601728</v>
      </c>
      <c r="BD130" s="35">
        <f t="shared" si="195"/>
        <v>0</v>
      </c>
      <c r="BE130" s="35">
        <f t="shared" si="195"/>
        <v>0</v>
      </c>
      <c r="BF130" s="35">
        <f t="shared" si="195"/>
        <v>0</v>
      </c>
      <c r="BG130" s="35">
        <f t="shared" si="195"/>
        <v>8.6286124462538</v>
      </c>
      <c r="BH130" s="35">
        <f t="shared" si="195"/>
        <v>0</v>
      </c>
      <c r="BI130" s="35">
        <f t="shared" si="195"/>
        <v>0</v>
      </c>
      <c r="BJ130" s="35">
        <f t="shared" si="195"/>
        <v>0.07111849567264</v>
      </c>
      <c r="BK130" s="35">
        <f t="shared" si="195"/>
        <v>0</v>
      </c>
      <c r="BL130" s="35">
        <f t="shared" si="195"/>
        <v>0</v>
      </c>
      <c r="BM130" s="35">
        <f t="shared" si="195"/>
        <v>0</v>
      </c>
      <c r="BN130" s="35">
        <f t="shared" si="195"/>
        <v>0.0085503746652</v>
      </c>
      <c r="BO130" s="35">
        <f t="shared" si="195"/>
        <v>0</v>
      </c>
      <c r="BP130" s="35">
        <f t="shared" si="195"/>
        <v>0.0320300780456222</v>
      </c>
      <c r="BQ130" s="35">
        <f t="shared" si="195"/>
        <v>0</v>
      </c>
      <c r="BR130" s="35">
        <f t="shared" si="195"/>
        <v>0.0991511294054211</v>
      </c>
      <c r="BS130" s="35">
        <f t="shared" si="195"/>
        <v>5.49108266932207</v>
      </c>
      <c r="BT130" s="35">
        <f t="shared" si="195"/>
        <v>1.8714154217</v>
      </c>
      <c r="BU130" s="35">
        <f t="shared" si="195"/>
        <v>2.2576249730034</v>
      </c>
      <c r="BV130" s="35">
        <f t="shared" si="195"/>
        <v>0.0917147447008</v>
      </c>
      <c r="BW130" s="35">
        <f t="shared" si="195"/>
        <v>16.1142401028375</v>
      </c>
      <c r="BX130" s="35">
        <f t="shared" si="195"/>
        <v>0</v>
      </c>
      <c r="BY130" s="35">
        <f t="shared" si="195"/>
        <v>0.811957174002</v>
      </c>
      <c r="BZ130" s="35">
        <f t="shared" si="195"/>
        <v>0</v>
      </c>
      <c r="CA130" s="35">
        <f t="shared" si="195"/>
        <v>0</v>
      </c>
      <c r="CB130" s="35">
        <f t="shared" si="195"/>
        <v>0</v>
      </c>
      <c r="CC130" s="35">
        <f t="shared" si="195"/>
        <v>0</v>
      </c>
      <c r="CD130" s="35">
        <f t="shared" si="195"/>
        <v>0</v>
      </c>
      <c r="CE130" s="35">
        <f t="shared" si="195"/>
        <v>0</v>
      </c>
      <c r="CF130" s="35">
        <f t="shared" si="195"/>
        <v>0</v>
      </c>
    </row>
    <row r="131" spans="3:84">
      <c r="C131" t="s">
        <v>922</v>
      </c>
      <c r="D131" t="s">
        <v>1393</v>
      </c>
      <c r="E131" t="s">
        <v>1504</v>
      </c>
      <c r="G131" s="95">
        <v>30</v>
      </c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4"/>
      <c r="AU131" s="55" t="s">
        <v>1440</v>
      </c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</row>
    <row r="132" spans="3:84">
      <c r="C132" s="14" t="s">
        <v>922</v>
      </c>
      <c r="D132" s="14" t="s">
        <v>1387</v>
      </c>
      <c r="E132" s="14" t="s">
        <v>1504</v>
      </c>
      <c r="F132" s="14"/>
      <c r="G132" s="14"/>
      <c r="H132" s="160">
        <f t="shared" ref="H132:AR132" si="196">(H55*H114*IF(H106&lt;&gt;"",H106,$G106))/IF(H129&lt;&gt;"",H129,$G129)</f>
        <v>0.2303308991893</v>
      </c>
      <c r="I132" s="160">
        <f t="shared" si="196"/>
        <v>0.281452454478</v>
      </c>
      <c r="J132" s="160">
        <f t="shared" si="196"/>
        <v>0.06693390004158</v>
      </c>
      <c r="K132" s="160">
        <f t="shared" si="196"/>
        <v>0.36494172</v>
      </c>
      <c r="L132" s="160">
        <f t="shared" si="196"/>
        <v>0</v>
      </c>
      <c r="M132" s="160">
        <f t="shared" si="196"/>
        <v>0</v>
      </c>
      <c r="N132" s="160">
        <f t="shared" si="196"/>
        <v>5.3528724267304</v>
      </c>
      <c r="O132" s="160">
        <f t="shared" si="196"/>
        <v>0.05809482911232</v>
      </c>
      <c r="P132" s="160">
        <f t="shared" si="196"/>
        <v>0</v>
      </c>
      <c r="Q132" s="160">
        <f t="shared" si="196"/>
        <v>0</v>
      </c>
      <c r="R132" s="160">
        <f t="shared" si="196"/>
        <v>0</v>
      </c>
      <c r="S132" s="160">
        <f t="shared" si="196"/>
        <v>7.33432057931573</v>
      </c>
      <c r="T132" s="160">
        <f t="shared" si="196"/>
        <v>0</v>
      </c>
      <c r="U132" s="160">
        <f t="shared" si="196"/>
        <v>0</v>
      </c>
      <c r="V132" s="160">
        <f t="shared" si="196"/>
        <v>0.05333887175448</v>
      </c>
      <c r="W132" s="160">
        <f t="shared" si="196"/>
        <v>0</v>
      </c>
      <c r="X132" s="160">
        <f t="shared" si="196"/>
        <v>0</v>
      </c>
      <c r="Y132" s="160">
        <f t="shared" si="196"/>
        <v>0</v>
      </c>
      <c r="Z132" s="160">
        <f t="shared" si="196"/>
        <v>0.00555774353238</v>
      </c>
      <c r="AA132" s="160">
        <f t="shared" si="196"/>
        <v>0</v>
      </c>
      <c r="AB132" s="160">
        <f t="shared" si="196"/>
        <v>0.02882707024106</v>
      </c>
      <c r="AC132" s="160">
        <f t="shared" si="196"/>
        <v>0</v>
      </c>
      <c r="AD132" s="160">
        <f t="shared" si="196"/>
        <v>0.09419357293515</v>
      </c>
      <c r="AE132" s="160">
        <f t="shared" si="196"/>
        <v>3.56920373505934</v>
      </c>
      <c r="AF132" s="160">
        <f t="shared" si="196"/>
        <v>1.216420024105</v>
      </c>
      <c r="AG132" s="160">
        <f t="shared" si="196"/>
        <v>0.90304998920136</v>
      </c>
      <c r="AH132" s="160">
        <f t="shared" si="196"/>
        <v>0.0687860585256</v>
      </c>
      <c r="AI132" s="160">
        <f t="shared" si="196"/>
        <v>12.89139208227</v>
      </c>
      <c r="AJ132" s="160">
        <f t="shared" si="196"/>
        <v>0</v>
      </c>
      <c r="AK132" s="160">
        <f t="shared" si="196"/>
        <v>0.6089678805015</v>
      </c>
      <c r="AL132" s="160">
        <f t="shared" si="196"/>
        <v>0</v>
      </c>
      <c r="AM132" s="160">
        <f t="shared" si="196"/>
        <v>0</v>
      </c>
      <c r="AN132" s="160">
        <f t="shared" si="196"/>
        <v>0</v>
      </c>
      <c r="AO132" s="160">
        <f t="shared" si="196"/>
        <v>0</v>
      </c>
      <c r="AP132" s="160">
        <f t="shared" si="196"/>
        <v>0</v>
      </c>
      <c r="AQ132" s="160">
        <f t="shared" si="196"/>
        <v>0</v>
      </c>
      <c r="AR132" s="160">
        <f t="shared" si="196"/>
        <v>0</v>
      </c>
      <c r="AS132" s="4"/>
      <c r="AU132" t="str">
        <f>F130</f>
        <v>IPPPRC</v>
      </c>
      <c r="AV132" s="35">
        <f t="shared" ref="AV132:CF132" si="197">(H$132*IF(H129&lt;&gt;"",H129,$G129))</f>
        <v>0.2303308991893</v>
      </c>
      <c r="AW132" s="35">
        <f t="shared" si="197"/>
        <v>0.281452454478</v>
      </c>
      <c r="AX132" s="35">
        <f t="shared" si="197"/>
        <v>0.06693390004158</v>
      </c>
      <c r="AY132" s="35">
        <f t="shared" si="197"/>
        <v>0.36494172</v>
      </c>
      <c r="AZ132" s="35">
        <f t="shared" si="197"/>
        <v>0</v>
      </c>
      <c r="BA132" s="35">
        <f t="shared" si="197"/>
        <v>0</v>
      </c>
      <c r="BB132" s="35">
        <f t="shared" si="197"/>
        <v>5.3528724267304</v>
      </c>
      <c r="BC132" s="35">
        <f t="shared" si="197"/>
        <v>0.05809482911232</v>
      </c>
      <c r="BD132" s="35">
        <f t="shared" si="197"/>
        <v>0</v>
      </c>
      <c r="BE132" s="35">
        <f t="shared" si="197"/>
        <v>0</v>
      </c>
      <c r="BF132" s="35">
        <f t="shared" si="197"/>
        <v>0</v>
      </c>
      <c r="BG132" s="35">
        <f t="shared" si="197"/>
        <v>7.33432057931573</v>
      </c>
      <c r="BH132" s="35">
        <f t="shared" si="197"/>
        <v>0</v>
      </c>
      <c r="BI132" s="35">
        <f t="shared" si="197"/>
        <v>0</v>
      </c>
      <c r="BJ132" s="35">
        <f t="shared" si="197"/>
        <v>0.05333887175448</v>
      </c>
      <c r="BK132" s="35">
        <f t="shared" si="197"/>
        <v>0</v>
      </c>
      <c r="BL132" s="35">
        <f t="shared" si="197"/>
        <v>0</v>
      </c>
      <c r="BM132" s="35">
        <f t="shared" si="197"/>
        <v>0</v>
      </c>
      <c r="BN132" s="35">
        <f t="shared" si="197"/>
        <v>0.00555774353238</v>
      </c>
      <c r="BO132" s="35">
        <f t="shared" si="197"/>
        <v>0</v>
      </c>
      <c r="BP132" s="35">
        <f t="shared" si="197"/>
        <v>0.02882707024106</v>
      </c>
      <c r="BQ132" s="35">
        <f t="shared" si="197"/>
        <v>0</v>
      </c>
      <c r="BR132" s="35">
        <f t="shared" si="197"/>
        <v>0.09419357293515</v>
      </c>
      <c r="BS132" s="35">
        <f t="shared" si="197"/>
        <v>3.56920373505934</v>
      </c>
      <c r="BT132" s="35">
        <f t="shared" si="197"/>
        <v>1.216420024105</v>
      </c>
      <c r="BU132" s="35">
        <f t="shared" si="197"/>
        <v>0.90304998920136</v>
      </c>
      <c r="BV132" s="35">
        <f t="shared" si="197"/>
        <v>0.0687860585256</v>
      </c>
      <c r="BW132" s="35">
        <f t="shared" si="197"/>
        <v>12.89139208227</v>
      </c>
      <c r="BX132" s="35">
        <f t="shared" si="197"/>
        <v>0</v>
      </c>
      <c r="BY132" s="35">
        <f t="shared" si="197"/>
        <v>0.6089678805015</v>
      </c>
      <c r="BZ132" s="35">
        <f t="shared" si="197"/>
        <v>0</v>
      </c>
      <c r="CA132" s="35">
        <f t="shared" si="197"/>
        <v>0</v>
      </c>
      <c r="CB132" s="35">
        <f t="shared" si="197"/>
        <v>0</v>
      </c>
      <c r="CC132" s="35">
        <f t="shared" si="197"/>
        <v>0</v>
      </c>
      <c r="CD132" s="35">
        <f t="shared" si="197"/>
        <v>0</v>
      </c>
      <c r="CE132" s="35">
        <f t="shared" si="197"/>
        <v>0</v>
      </c>
      <c r="CF132" s="35">
        <f t="shared" si="197"/>
        <v>0</v>
      </c>
    </row>
    <row r="133" spans="3:84">
      <c r="C133" t="s">
        <v>924</v>
      </c>
      <c r="D133" t="s">
        <v>1427</v>
      </c>
      <c r="E133" t="s">
        <v>1504</v>
      </c>
      <c r="G133" s="95">
        <v>1</v>
      </c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4"/>
      <c r="AT133" s="55" t="s">
        <v>1494</v>
      </c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</row>
    <row r="134" spans="3:84">
      <c r="C134" t="s">
        <v>924</v>
      </c>
      <c r="D134" t="s">
        <v>1388</v>
      </c>
      <c r="E134" t="s">
        <v>239</v>
      </c>
      <c r="F134" t="s">
        <v>1270</v>
      </c>
      <c r="G134" s="95">
        <v>0.9</v>
      </c>
      <c r="H134" s="95">
        <v>0.85</v>
      </c>
      <c r="I134" s="95">
        <v>0.75</v>
      </c>
      <c r="J134" s="95">
        <v>0.6</v>
      </c>
      <c r="K134" s="95">
        <v>0.85</v>
      </c>
      <c r="L134" s="95"/>
      <c r="M134" s="95">
        <v>0.65</v>
      </c>
      <c r="N134" s="95">
        <v>0.85</v>
      </c>
      <c r="O134" s="95">
        <v>0.8</v>
      </c>
      <c r="P134" s="95">
        <v>0.85</v>
      </c>
      <c r="Q134" s="95">
        <v>0.85</v>
      </c>
      <c r="R134" s="95">
        <v>0.8</v>
      </c>
      <c r="S134" s="95">
        <v>0.85</v>
      </c>
      <c r="T134" s="95">
        <v>0.8</v>
      </c>
      <c r="U134" s="95">
        <v>0.8</v>
      </c>
      <c r="V134" s="95">
        <v>0.85</v>
      </c>
      <c r="W134" s="95">
        <v>0.8</v>
      </c>
      <c r="X134" s="95"/>
      <c r="Y134" s="95">
        <v>0.85</v>
      </c>
      <c r="Z134" s="95">
        <v>0.95</v>
      </c>
      <c r="AA134" s="95"/>
      <c r="AB134" s="95">
        <v>0.95</v>
      </c>
      <c r="AC134" s="95"/>
      <c r="AD134" s="95">
        <v>0.95</v>
      </c>
      <c r="AE134" s="95">
        <v>0.8</v>
      </c>
      <c r="AF134" s="95">
        <v>0.8</v>
      </c>
      <c r="AG134" s="95">
        <v>0.84</v>
      </c>
      <c r="AH134" s="95">
        <v>0.75</v>
      </c>
      <c r="AI134" s="95">
        <v>0.8</v>
      </c>
      <c r="AJ134" s="95">
        <v>0.8</v>
      </c>
      <c r="AK134" s="95"/>
      <c r="AL134" s="95">
        <v>0.9</v>
      </c>
      <c r="AM134" s="95">
        <v>0.85</v>
      </c>
      <c r="AN134" s="95">
        <v>0.85</v>
      </c>
      <c r="AO134" s="95">
        <v>0.85</v>
      </c>
      <c r="AP134" s="95">
        <v>0.85</v>
      </c>
      <c r="AQ134" s="95">
        <v>0.85</v>
      </c>
      <c r="AR134" s="95">
        <v>0.85</v>
      </c>
      <c r="AS134" s="4"/>
      <c r="AT134" t="str">
        <f>E134</f>
        <v>INDGAS</v>
      </c>
      <c r="AV134" s="35">
        <f t="shared" ref="AV134:CF134" si="198">(H$136*IF(H133&lt;&gt;"",H133,$G133))/IF(H134&lt;&gt;"",H134,$G134)</f>
        <v>0.077422150988</v>
      </c>
      <c r="AW134" s="35">
        <f t="shared" si="198"/>
        <v>0</v>
      </c>
      <c r="AX134" s="35">
        <f t="shared" si="198"/>
        <v>0.0495806666974667</v>
      </c>
      <c r="AY134" s="35">
        <f t="shared" si="198"/>
        <v>0.3024918</v>
      </c>
      <c r="AZ134" s="35">
        <f t="shared" si="198"/>
        <v>0</v>
      </c>
      <c r="BA134" s="35">
        <f t="shared" si="198"/>
        <v>0.116537862154</v>
      </c>
      <c r="BB134" s="35">
        <f t="shared" si="198"/>
        <v>8.659058337358</v>
      </c>
      <c r="BC134" s="35">
        <f t="shared" si="198"/>
        <v>0</v>
      </c>
      <c r="BD134" s="35">
        <f t="shared" si="198"/>
        <v>0</v>
      </c>
      <c r="BE134" s="35">
        <f t="shared" si="198"/>
        <v>0</v>
      </c>
      <c r="BF134" s="35">
        <f t="shared" si="198"/>
        <v>0</v>
      </c>
      <c r="BG134" s="35">
        <f t="shared" si="198"/>
        <v>0</v>
      </c>
      <c r="BH134" s="35">
        <f t="shared" si="198"/>
        <v>2.5890671627184</v>
      </c>
      <c r="BI134" s="35">
        <f t="shared" si="198"/>
        <v>0.24357494447</v>
      </c>
      <c r="BJ134" s="35">
        <f t="shared" si="198"/>
        <v>0.1882548414864</v>
      </c>
      <c r="BK134" s="35">
        <f t="shared" si="198"/>
        <v>0</v>
      </c>
      <c r="BL134" s="35">
        <f t="shared" si="198"/>
        <v>0</v>
      </c>
      <c r="BM134" s="35">
        <f t="shared" si="198"/>
        <v>6.34255899537</v>
      </c>
      <c r="BN134" s="35">
        <f t="shared" si="198"/>
        <v>0.00390017089991579</v>
      </c>
      <c r="BO134" s="35">
        <f t="shared" si="198"/>
        <v>0.0121852016267222</v>
      </c>
      <c r="BP134" s="35">
        <f t="shared" si="198"/>
        <v>0.0303442844642737</v>
      </c>
      <c r="BQ134" s="35">
        <f t="shared" si="198"/>
        <v>0</v>
      </c>
      <c r="BR134" s="35">
        <f t="shared" si="198"/>
        <v>1.883871458703</v>
      </c>
      <c r="BS134" s="35">
        <f t="shared" si="198"/>
        <v>0</v>
      </c>
      <c r="BT134" s="35">
        <f t="shared" si="198"/>
        <v>0</v>
      </c>
      <c r="BU134" s="35">
        <f t="shared" si="198"/>
        <v>0.307159860272571</v>
      </c>
      <c r="BV134" s="35">
        <f t="shared" si="198"/>
        <v>0.1375721170512</v>
      </c>
      <c r="BW134" s="35">
        <f t="shared" si="198"/>
        <v>0</v>
      </c>
      <c r="BX134" s="35">
        <f t="shared" si="198"/>
        <v>0.671105140938375</v>
      </c>
      <c r="BY134" s="35">
        <f t="shared" si="198"/>
        <v>0</v>
      </c>
      <c r="BZ134" s="35">
        <f t="shared" si="198"/>
        <v>2.33400641008889</v>
      </c>
      <c r="CA134" s="35">
        <f t="shared" si="198"/>
        <v>0.04163328</v>
      </c>
      <c r="CB134" s="35">
        <f t="shared" si="198"/>
        <v>0.06678672</v>
      </c>
      <c r="CC134" s="35">
        <f t="shared" si="198"/>
        <v>0</v>
      </c>
      <c r="CD134" s="35">
        <f t="shared" si="198"/>
        <v>0</v>
      </c>
      <c r="CE134" s="35">
        <f t="shared" si="198"/>
        <v>0</v>
      </c>
      <c r="CF134" s="35">
        <f t="shared" si="198"/>
        <v>0.002883972</v>
      </c>
    </row>
    <row r="135" spans="3:84">
      <c r="C135" t="s">
        <v>924</v>
      </c>
      <c r="D135" t="s">
        <v>1393</v>
      </c>
      <c r="E135" t="s">
        <v>1504</v>
      </c>
      <c r="G135" s="95">
        <v>30</v>
      </c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4"/>
      <c r="AU135" s="55" t="s">
        <v>1440</v>
      </c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</row>
    <row r="136" spans="3:84">
      <c r="C136" s="14" t="s">
        <v>924</v>
      </c>
      <c r="D136" s="14" t="s">
        <v>1387</v>
      </c>
      <c r="E136" s="14" t="s">
        <v>1504</v>
      </c>
      <c r="F136" s="14"/>
      <c r="G136" s="14"/>
      <c r="H136" s="160">
        <f t="shared" ref="H136:AR136" si="199">(H54*H114*IF(H106&lt;&gt;"",H106,$G106))/IF(H133&lt;&gt;"",H133,$G133)</f>
        <v>0.0658088283398</v>
      </c>
      <c r="I136" s="160">
        <f t="shared" si="199"/>
        <v>0</v>
      </c>
      <c r="J136" s="160">
        <f t="shared" si="199"/>
        <v>0.02974840001848</v>
      </c>
      <c r="K136" s="160">
        <f t="shared" si="199"/>
        <v>0.25711803</v>
      </c>
      <c r="L136" s="160">
        <f t="shared" si="199"/>
        <v>0</v>
      </c>
      <c r="M136" s="160">
        <f t="shared" si="199"/>
        <v>0.0757496104001</v>
      </c>
      <c r="N136" s="160">
        <f t="shared" si="199"/>
        <v>7.3601995867543</v>
      </c>
      <c r="O136" s="160">
        <f t="shared" si="199"/>
        <v>0</v>
      </c>
      <c r="P136" s="160">
        <f t="shared" si="199"/>
        <v>0</v>
      </c>
      <c r="Q136" s="160">
        <f t="shared" si="199"/>
        <v>0</v>
      </c>
      <c r="R136" s="160">
        <f t="shared" si="199"/>
        <v>0</v>
      </c>
      <c r="S136" s="160">
        <f t="shared" si="199"/>
        <v>0</v>
      </c>
      <c r="T136" s="160">
        <f t="shared" si="199"/>
        <v>2.07125373017472</v>
      </c>
      <c r="U136" s="160">
        <f t="shared" si="199"/>
        <v>0.194859955576</v>
      </c>
      <c r="V136" s="160">
        <f t="shared" si="199"/>
        <v>0.16001661526344</v>
      </c>
      <c r="W136" s="160">
        <f t="shared" si="199"/>
        <v>0</v>
      </c>
      <c r="X136" s="160">
        <f t="shared" si="199"/>
        <v>0</v>
      </c>
      <c r="Y136" s="160">
        <f t="shared" si="199"/>
        <v>5.3911751460645</v>
      </c>
      <c r="Z136" s="160">
        <f t="shared" si="199"/>
        <v>0.00370516235492</v>
      </c>
      <c r="AA136" s="160">
        <f t="shared" si="199"/>
        <v>0.01096668146405</v>
      </c>
      <c r="AB136" s="160">
        <f t="shared" si="199"/>
        <v>0.02882707024106</v>
      </c>
      <c r="AC136" s="160">
        <f t="shared" si="199"/>
        <v>0</v>
      </c>
      <c r="AD136" s="160">
        <f t="shared" si="199"/>
        <v>1.78967788576785</v>
      </c>
      <c r="AE136" s="160">
        <f t="shared" si="199"/>
        <v>0</v>
      </c>
      <c r="AF136" s="160">
        <f t="shared" si="199"/>
        <v>0</v>
      </c>
      <c r="AG136" s="160">
        <f t="shared" si="199"/>
        <v>0.25801428262896</v>
      </c>
      <c r="AH136" s="160">
        <f t="shared" si="199"/>
        <v>0.1031790877884</v>
      </c>
      <c r="AI136" s="160">
        <f t="shared" si="199"/>
        <v>0</v>
      </c>
      <c r="AJ136" s="160">
        <f t="shared" si="199"/>
        <v>0.5368841127507</v>
      </c>
      <c r="AK136" s="160">
        <f t="shared" si="199"/>
        <v>0</v>
      </c>
      <c r="AL136" s="160">
        <f t="shared" si="199"/>
        <v>2.10060576908</v>
      </c>
      <c r="AM136" s="160">
        <f t="shared" si="199"/>
        <v>0.035388288</v>
      </c>
      <c r="AN136" s="160">
        <f t="shared" si="199"/>
        <v>0.056768712</v>
      </c>
      <c r="AO136" s="160">
        <f t="shared" si="199"/>
        <v>0</v>
      </c>
      <c r="AP136" s="160">
        <f t="shared" si="199"/>
        <v>0</v>
      </c>
      <c r="AQ136" s="160">
        <f t="shared" si="199"/>
        <v>0</v>
      </c>
      <c r="AR136" s="160">
        <f t="shared" si="199"/>
        <v>0.0024513762</v>
      </c>
      <c r="AS136" s="4"/>
      <c r="AU136" t="str">
        <f>F134</f>
        <v>IPPPRC</v>
      </c>
      <c r="AV136" s="35">
        <f t="shared" ref="AV136:CF136" si="200">(H$136*IF(H133&lt;&gt;"",H133,$G133))</f>
        <v>0.0658088283398</v>
      </c>
      <c r="AW136" s="35">
        <f t="shared" si="200"/>
        <v>0</v>
      </c>
      <c r="AX136" s="35">
        <f t="shared" si="200"/>
        <v>0.02974840001848</v>
      </c>
      <c r="AY136" s="35">
        <f t="shared" si="200"/>
        <v>0.25711803</v>
      </c>
      <c r="AZ136" s="35">
        <f t="shared" si="200"/>
        <v>0</v>
      </c>
      <c r="BA136" s="35">
        <f t="shared" si="200"/>
        <v>0.0757496104001</v>
      </c>
      <c r="BB136" s="35">
        <f t="shared" si="200"/>
        <v>7.3601995867543</v>
      </c>
      <c r="BC136" s="35">
        <f t="shared" si="200"/>
        <v>0</v>
      </c>
      <c r="BD136" s="35">
        <f t="shared" si="200"/>
        <v>0</v>
      </c>
      <c r="BE136" s="35">
        <f t="shared" si="200"/>
        <v>0</v>
      </c>
      <c r="BF136" s="35">
        <f t="shared" si="200"/>
        <v>0</v>
      </c>
      <c r="BG136" s="35">
        <f t="shared" si="200"/>
        <v>0</v>
      </c>
      <c r="BH136" s="35">
        <f t="shared" si="200"/>
        <v>2.07125373017472</v>
      </c>
      <c r="BI136" s="35">
        <f t="shared" si="200"/>
        <v>0.194859955576</v>
      </c>
      <c r="BJ136" s="35">
        <f t="shared" si="200"/>
        <v>0.16001661526344</v>
      </c>
      <c r="BK136" s="35">
        <f t="shared" si="200"/>
        <v>0</v>
      </c>
      <c r="BL136" s="35">
        <f t="shared" si="200"/>
        <v>0</v>
      </c>
      <c r="BM136" s="35">
        <f t="shared" si="200"/>
        <v>5.3911751460645</v>
      </c>
      <c r="BN136" s="35">
        <f t="shared" si="200"/>
        <v>0.00370516235492</v>
      </c>
      <c r="BO136" s="35">
        <f t="shared" si="200"/>
        <v>0.01096668146405</v>
      </c>
      <c r="BP136" s="35">
        <f t="shared" si="200"/>
        <v>0.02882707024106</v>
      </c>
      <c r="BQ136" s="35">
        <f t="shared" si="200"/>
        <v>0</v>
      </c>
      <c r="BR136" s="35">
        <f t="shared" si="200"/>
        <v>1.78967788576785</v>
      </c>
      <c r="BS136" s="35">
        <f t="shared" si="200"/>
        <v>0</v>
      </c>
      <c r="BT136" s="35">
        <f t="shared" si="200"/>
        <v>0</v>
      </c>
      <c r="BU136" s="35">
        <f t="shared" si="200"/>
        <v>0.25801428262896</v>
      </c>
      <c r="BV136" s="35">
        <f t="shared" si="200"/>
        <v>0.1031790877884</v>
      </c>
      <c r="BW136" s="35">
        <f t="shared" si="200"/>
        <v>0</v>
      </c>
      <c r="BX136" s="35">
        <f t="shared" si="200"/>
        <v>0.5368841127507</v>
      </c>
      <c r="BY136" s="35">
        <f t="shared" si="200"/>
        <v>0</v>
      </c>
      <c r="BZ136" s="35">
        <f t="shared" si="200"/>
        <v>2.10060576908</v>
      </c>
      <c r="CA136" s="35">
        <f t="shared" si="200"/>
        <v>0.035388288</v>
      </c>
      <c r="CB136" s="35">
        <f t="shared" si="200"/>
        <v>0.056768712</v>
      </c>
      <c r="CC136" s="35">
        <f t="shared" si="200"/>
        <v>0</v>
      </c>
      <c r="CD136" s="35">
        <f t="shared" si="200"/>
        <v>0</v>
      </c>
      <c r="CE136" s="35">
        <f t="shared" si="200"/>
        <v>0</v>
      </c>
      <c r="CF136" s="35">
        <f t="shared" si="200"/>
        <v>0.0024513762</v>
      </c>
    </row>
    <row r="137" spans="3:84">
      <c r="C137" s="12" t="s">
        <v>926</v>
      </c>
      <c r="D137" t="s">
        <v>1427</v>
      </c>
      <c r="E137" t="s">
        <v>1504</v>
      </c>
      <c r="G137" s="95">
        <v>1</v>
      </c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4"/>
      <c r="AT137" s="55" t="s">
        <v>1494</v>
      </c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</row>
    <row r="138" spans="3:84">
      <c r="C138" s="12" t="s">
        <v>926</v>
      </c>
      <c r="D138" t="s">
        <v>1388</v>
      </c>
      <c r="E138" t="s">
        <v>237</v>
      </c>
      <c r="F138" t="s">
        <v>1270</v>
      </c>
      <c r="G138" s="95">
        <v>0.9</v>
      </c>
      <c r="H138" s="95">
        <v>0.85</v>
      </c>
      <c r="I138" s="95">
        <v>0.6</v>
      </c>
      <c r="J138" s="95">
        <v>0.6</v>
      </c>
      <c r="K138" s="95">
        <v>0.75</v>
      </c>
      <c r="L138" s="95"/>
      <c r="M138" s="95">
        <v>0.65</v>
      </c>
      <c r="N138" s="95">
        <v>0.85</v>
      </c>
      <c r="O138" s="95">
        <v>0.75</v>
      </c>
      <c r="P138" s="95">
        <v>0.8</v>
      </c>
      <c r="Q138" s="95">
        <v>0.85</v>
      </c>
      <c r="R138" s="95">
        <v>0.7</v>
      </c>
      <c r="S138" s="95">
        <v>0.85</v>
      </c>
      <c r="T138" s="95">
        <v>0.8</v>
      </c>
      <c r="U138" s="95">
        <v>0.8</v>
      </c>
      <c r="V138" s="95">
        <v>0.75</v>
      </c>
      <c r="W138" s="95">
        <v>0.8</v>
      </c>
      <c r="X138" s="95"/>
      <c r="Y138" s="95">
        <v>0.85</v>
      </c>
      <c r="Z138" s="95">
        <v>0.75</v>
      </c>
      <c r="AA138" s="95"/>
      <c r="AB138" s="95"/>
      <c r="AC138" s="95"/>
      <c r="AD138" s="95">
        <v>0.95</v>
      </c>
      <c r="AE138" s="95">
        <v>0.55</v>
      </c>
      <c r="AF138" s="95">
        <v>0.75</v>
      </c>
      <c r="AG138" s="95">
        <v>0.8</v>
      </c>
      <c r="AH138" s="95">
        <v>0.75</v>
      </c>
      <c r="AI138" s="95">
        <v>0.8</v>
      </c>
      <c r="AJ138" s="95">
        <v>0.8</v>
      </c>
      <c r="AK138" s="95"/>
      <c r="AL138" s="95"/>
      <c r="AM138" s="95">
        <v>0.85</v>
      </c>
      <c r="AN138" s="95">
        <v>0.85</v>
      </c>
      <c r="AO138" s="95">
        <v>0.85</v>
      </c>
      <c r="AP138" s="95">
        <v>0.85</v>
      </c>
      <c r="AQ138" s="95">
        <v>0.85</v>
      </c>
      <c r="AR138" s="95">
        <v>0.85</v>
      </c>
      <c r="AS138" s="4"/>
      <c r="AT138" t="str">
        <f>E138</f>
        <v>INDHFO</v>
      </c>
      <c r="AV138" s="35">
        <f t="shared" ref="AV138:CF138" si="201">(H$140*IF(H137&lt;&gt;"",H137,$G137)/IF(H138&lt;&gt;"",H138,$G138))</f>
        <v>0.425821830434</v>
      </c>
      <c r="AW138" s="35">
        <f t="shared" si="201"/>
        <v>0</v>
      </c>
      <c r="AX138" s="35">
        <f t="shared" si="201"/>
        <v>0.0867661667205667</v>
      </c>
      <c r="AY138" s="35">
        <f t="shared" si="201"/>
        <v>0.276471</v>
      </c>
      <c r="AZ138" s="35">
        <f t="shared" si="201"/>
        <v>0</v>
      </c>
      <c r="BA138" s="35">
        <f t="shared" si="201"/>
        <v>0.131415036046</v>
      </c>
      <c r="BB138" s="35">
        <f t="shared" si="201"/>
        <v>0.787187121578</v>
      </c>
      <c r="BC138" s="35">
        <f t="shared" si="201"/>
        <v>0</v>
      </c>
      <c r="BD138" s="35">
        <f t="shared" si="201"/>
        <v>0</v>
      </c>
      <c r="BE138" s="35">
        <f t="shared" si="201"/>
        <v>0.687897805842</v>
      </c>
      <c r="BF138" s="35">
        <f t="shared" si="201"/>
        <v>1.62268326213686</v>
      </c>
      <c r="BG138" s="35">
        <f t="shared" si="201"/>
        <v>3.6979767626802</v>
      </c>
      <c r="BH138" s="35">
        <f t="shared" si="201"/>
        <v>1.7260447751456</v>
      </c>
      <c r="BI138" s="35">
        <f t="shared" si="201"/>
        <v>0</v>
      </c>
      <c r="BJ138" s="35">
        <f t="shared" si="201"/>
        <v>0.07111849567264</v>
      </c>
      <c r="BK138" s="35">
        <f t="shared" si="201"/>
        <v>0</v>
      </c>
      <c r="BL138" s="35">
        <f t="shared" si="201"/>
        <v>0</v>
      </c>
      <c r="BM138" s="35">
        <f t="shared" si="201"/>
        <v>1.11927511683</v>
      </c>
      <c r="BN138" s="35">
        <f t="shared" si="201"/>
        <v>0</v>
      </c>
      <c r="BO138" s="35">
        <f t="shared" si="201"/>
        <v>0</v>
      </c>
      <c r="BP138" s="35">
        <f t="shared" si="201"/>
        <v>0</v>
      </c>
      <c r="BQ138" s="35">
        <f t="shared" si="201"/>
        <v>0</v>
      </c>
      <c r="BR138" s="35">
        <f t="shared" si="201"/>
        <v>0</v>
      </c>
      <c r="BS138" s="35">
        <f t="shared" si="201"/>
        <v>2.78119771563066</v>
      </c>
      <c r="BT138" s="35">
        <f t="shared" si="201"/>
        <v>1.62189336547333</v>
      </c>
      <c r="BU138" s="35">
        <f t="shared" si="201"/>
        <v>0.1612589266431</v>
      </c>
      <c r="BV138" s="35">
        <f t="shared" si="201"/>
        <v>0</v>
      </c>
      <c r="BW138" s="35">
        <f t="shared" si="201"/>
        <v>1.7904711225375</v>
      </c>
      <c r="BX138" s="35">
        <f t="shared" si="201"/>
        <v>0</v>
      </c>
      <c r="BY138" s="35">
        <f t="shared" si="201"/>
        <v>0</v>
      </c>
      <c r="BZ138" s="35">
        <f t="shared" si="201"/>
        <v>0</v>
      </c>
      <c r="CA138" s="35">
        <f t="shared" si="201"/>
        <v>0</v>
      </c>
      <c r="CB138" s="35">
        <f t="shared" si="201"/>
        <v>0</v>
      </c>
      <c r="CC138" s="35">
        <f t="shared" si="201"/>
        <v>0</v>
      </c>
      <c r="CD138" s="35">
        <f t="shared" si="201"/>
        <v>0</v>
      </c>
      <c r="CE138" s="35">
        <f t="shared" si="201"/>
        <v>0</v>
      </c>
      <c r="CF138" s="35">
        <f t="shared" si="201"/>
        <v>0.005355948</v>
      </c>
    </row>
    <row r="139" spans="3:84">
      <c r="C139" s="12" t="s">
        <v>926</v>
      </c>
      <c r="D139" t="s">
        <v>1393</v>
      </c>
      <c r="E139" t="s">
        <v>1504</v>
      </c>
      <c r="G139" s="95">
        <v>30</v>
      </c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4"/>
      <c r="AU139" s="55" t="s">
        <v>1440</v>
      </c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</row>
    <row r="140" spans="3:84">
      <c r="C140" s="14" t="s">
        <v>926</v>
      </c>
      <c r="D140" s="14" t="s">
        <v>1387</v>
      </c>
      <c r="E140" s="14" t="s">
        <v>1504</v>
      </c>
      <c r="F140" s="14"/>
      <c r="G140" s="14"/>
      <c r="H140" s="160">
        <f t="shared" ref="H140:AR140" si="202">(H53*H114*IF(H106&lt;&gt;"",H106,$G106))/IF(H137&lt;&gt;"",H137,$G137)</f>
        <v>0.3619485558689</v>
      </c>
      <c r="I140" s="160">
        <f t="shared" si="202"/>
        <v>0</v>
      </c>
      <c r="J140" s="160">
        <f t="shared" si="202"/>
        <v>0.05205970003234</v>
      </c>
      <c r="K140" s="160">
        <f t="shared" si="202"/>
        <v>0.20735325</v>
      </c>
      <c r="L140" s="160">
        <f t="shared" si="202"/>
        <v>0</v>
      </c>
      <c r="M140" s="160">
        <f t="shared" si="202"/>
        <v>0.0854197734299</v>
      </c>
      <c r="N140" s="160">
        <f t="shared" si="202"/>
        <v>0.6691090533413</v>
      </c>
      <c r="O140" s="160">
        <f t="shared" si="202"/>
        <v>0</v>
      </c>
      <c r="P140" s="160">
        <f t="shared" si="202"/>
        <v>0</v>
      </c>
      <c r="Q140" s="160">
        <f t="shared" si="202"/>
        <v>0.5847131349657</v>
      </c>
      <c r="R140" s="160">
        <f t="shared" si="202"/>
        <v>1.1358782834958</v>
      </c>
      <c r="S140" s="160">
        <f t="shared" si="202"/>
        <v>3.14328024827817</v>
      </c>
      <c r="T140" s="160">
        <f t="shared" si="202"/>
        <v>1.38083582011648</v>
      </c>
      <c r="U140" s="160">
        <f t="shared" si="202"/>
        <v>0</v>
      </c>
      <c r="V140" s="160">
        <f t="shared" si="202"/>
        <v>0.05333887175448</v>
      </c>
      <c r="W140" s="160">
        <f t="shared" si="202"/>
        <v>0</v>
      </c>
      <c r="X140" s="160">
        <f t="shared" si="202"/>
        <v>0</v>
      </c>
      <c r="Y140" s="160">
        <f t="shared" si="202"/>
        <v>0.9513838493055</v>
      </c>
      <c r="Z140" s="160">
        <f t="shared" si="202"/>
        <v>0</v>
      </c>
      <c r="AA140" s="160">
        <f t="shared" si="202"/>
        <v>0</v>
      </c>
      <c r="AB140" s="160">
        <f t="shared" si="202"/>
        <v>0</v>
      </c>
      <c r="AC140" s="160">
        <f t="shared" si="202"/>
        <v>0</v>
      </c>
      <c r="AD140" s="160">
        <f t="shared" si="202"/>
        <v>0</v>
      </c>
      <c r="AE140" s="160">
        <f t="shared" si="202"/>
        <v>1.52965874359686</v>
      </c>
      <c r="AF140" s="160">
        <f t="shared" si="202"/>
        <v>1.216420024105</v>
      </c>
      <c r="AG140" s="160">
        <f t="shared" si="202"/>
        <v>0.12900714131448</v>
      </c>
      <c r="AH140" s="160">
        <f t="shared" si="202"/>
        <v>0</v>
      </c>
      <c r="AI140" s="160">
        <f t="shared" si="202"/>
        <v>1.43237689803</v>
      </c>
      <c r="AJ140" s="160">
        <f t="shared" si="202"/>
        <v>0</v>
      </c>
      <c r="AK140" s="160">
        <f t="shared" si="202"/>
        <v>0</v>
      </c>
      <c r="AL140" s="160">
        <f t="shared" si="202"/>
        <v>0</v>
      </c>
      <c r="AM140" s="160">
        <f t="shared" si="202"/>
        <v>0</v>
      </c>
      <c r="AN140" s="160">
        <f t="shared" si="202"/>
        <v>0</v>
      </c>
      <c r="AO140" s="160">
        <f t="shared" si="202"/>
        <v>0</v>
      </c>
      <c r="AP140" s="160">
        <f t="shared" si="202"/>
        <v>0</v>
      </c>
      <c r="AQ140" s="160">
        <f t="shared" si="202"/>
        <v>0</v>
      </c>
      <c r="AR140" s="160">
        <f t="shared" si="202"/>
        <v>0.0045525558</v>
      </c>
      <c r="AS140" s="4"/>
      <c r="AU140" t="str">
        <f>F138</f>
        <v>IPPPRC</v>
      </c>
      <c r="AV140" s="35">
        <f t="shared" ref="AV140:CF140" si="203">(H$140*IF(H137&lt;&gt;"",H137,$G137))</f>
        <v>0.3619485558689</v>
      </c>
      <c r="AW140" s="35">
        <f t="shared" si="203"/>
        <v>0</v>
      </c>
      <c r="AX140" s="35">
        <f t="shared" si="203"/>
        <v>0.05205970003234</v>
      </c>
      <c r="AY140" s="35">
        <f t="shared" si="203"/>
        <v>0.20735325</v>
      </c>
      <c r="AZ140" s="35">
        <f t="shared" si="203"/>
        <v>0</v>
      </c>
      <c r="BA140" s="35">
        <f t="shared" si="203"/>
        <v>0.0854197734299</v>
      </c>
      <c r="BB140" s="35">
        <f t="shared" si="203"/>
        <v>0.6691090533413</v>
      </c>
      <c r="BC140" s="35">
        <f t="shared" si="203"/>
        <v>0</v>
      </c>
      <c r="BD140" s="35">
        <f t="shared" si="203"/>
        <v>0</v>
      </c>
      <c r="BE140" s="35">
        <f t="shared" si="203"/>
        <v>0.5847131349657</v>
      </c>
      <c r="BF140" s="35">
        <f t="shared" si="203"/>
        <v>1.1358782834958</v>
      </c>
      <c r="BG140" s="35">
        <f t="shared" si="203"/>
        <v>3.14328024827817</v>
      </c>
      <c r="BH140" s="35">
        <f t="shared" si="203"/>
        <v>1.38083582011648</v>
      </c>
      <c r="BI140" s="35">
        <f t="shared" si="203"/>
        <v>0</v>
      </c>
      <c r="BJ140" s="35">
        <f t="shared" si="203"/>
        <v>0.05333887175448</v>
      </c>
      <c r="BK140" s="35">
        <f t="shared" si="203"/>
        <v>0</v>
      </c>
      <c r="BL140" s="35">
        <f t="shared" si="203"/>
        <v>0</v>
      </c>
      <c r="BM140" s="35">
        <f t="shared" si="203"/>
        <v>0.9513838493055</v>
      </c>
      <c r="BN140" s="35">
        <f t="shared" si="203"/>
        <v>0</v>
      </c>
      <c r="BO140" s="35">
        <f t="shared" si="203"/>
        <v>0</v>
      </c>
      <c r="BP140" s="35">
        <f t="shared" si="203"/>
        <v>0</v>
      </c>
      <c r="BQ140" s="35">
        <f t="shared" si="203"/>
        <v>0</v>
      </c>
      <c r="BR140" s="35">
        <f t="shared" si="203"/>
        <v>0</v>
      </c>
      <c r="BS140" s="35">
        <f t="shared" si="203"/>
        <v>1.52965874359686</v>
      </c>
      <c r="BT140" s="35">
        <f t="shared" si="203"/>
        <v>1.216420024105</v>
      </c>
      <c r="BU140" s="35">
        <f t="shared" si="203"/>
        <v>0.12900714131448</v>
      </c>
      <c r="BV140" s="35">
        <f t="shared" si="203"/>
        <v>0</v>
      </c>
      <c r="BW140" s="35">
        <f t="shared" si="203"/>
        <v>1.43237689803</v>
      </c>
      <c r="BX140" s="35">
        <f t="shared" si="203"/>
        <v>0</v>
      </c>
      <c r="BY140" s="35">
        <f t="shared" si="203"/>
        <v>0</v>
      </c>
      <c r="BZ140" s="35">
        <f t="shared" si="203"/>
        <v>0</v>
      </c>
      <c r="CA140" s="35">
        <f t="shared" si="203"/>
        <v>0</v>
      </c>
      <c r="CB140" s="35">
        <f t="shared" si="203"/>
        <v>0</v>
      </c>
      <c r="CC140" s="35">
        <f t="shared" si="203"/>
        <v>0</v>
      </c>
      <c r="CD140" s="35">
        <f t="shared" si="203"/>
        <v>0</v>
      </c>
      <c r="CE140" s="35">
        <f t="shared" si="203"/>
        <v>0</v>
      </c>
      <c r="CF140" s="35">
        <f t="shared" si="203"/>
        <v>0.0045525558</v>
      </c>
    </row>
    <row r="141" spans="8:84">
      <c r="H141"/>
      <c r="AS141" s="4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</row>
    <row r="142" spans="46:84">
      <c r="AT142" s="117" t="s">
        <v>294</v>
      </c>
      <c r="AV142" s="34">
        <f t="shared" ref="AV142:CF142" si="204">AV106-(AV132+AV136+AV140)</f>
        <v>0</v>
      </c>
      <c r="AW142" s="34">
        <f t="shared" si="204"/>
        <v>0</v>
      </c>
      <c r="AX142" s="34">
        <f t="shared" si="204"/>
        <v>0</v>
      </c>
      <c r="AY142" s="34">
        <f t="shared" si="204"/>
        <v>0</v>
      </c>
      <c r="AZ142" s="34">
        <f t="shared" si="204"/>
        <v>0</v>
      </c>
      <c r="BA142" s="34">
        <f t="shared" si="204"/>
        <v>0</v>
      </c>
      <c r="BB142" s="34">
        <f t="shared" si="204"/>
        <v>0</v>
      </c>
      <c r="BC142" s="34">
        <f t="shared" si="204"/>
        <v>0</v>
      </c>
      <c r="BD142" s="34">
        <f t="shared" si="204"/>
        <v>0</v>
      </c>
      <c r="BE142" s="34">
        <f t="shared" si="204"/>
        <v>0</v>
      </c>
      <c r="BF142" s="34">
        <f t="shared" si="204"/>
        <v>0</v>
      </c>
      <c r="BG142" s="34">
        <f t="shared" si="204"/>
        <v>0</v>
      </c>
      <c r="BH142" s="34">
        <f t="shared" si="204"/>
        <v>0</v>
      </c>
      <c r="BI142" s="34">
        <f t="shared" si="204"/>
        <v>0</v>
      </c>
      <c r="BJ142" s="34">
        <f t="shared" si="204"/>
        <v>0</v>
      </c>
      <c r="BK142" s="34">
        <f t="shared" si="204"/>
        <v>0</v>
      </c>
      <c r="BL142" s="34">
        <f t="shared" si="204"/>
        <v>0</v>
      </c>
      <c r="BM142" s="34">
        <f t="shared" si="204"/>
        <v>0</v>
      </c>
      <c r="BN142" s="34">
        <f t="shared" si="204"/>
        <v>0</v>
      </c>
      <c r="BO142" s="34">
        <f t="shared" si="204"/>
        <v>0</v>
      </c>
      <c r="BP142" s="34">
        <f t="shared" si="204"/>
        <v>0</v>
      </c>
      <c r="BQ142" s="34">
        <f t="shared" si="204"/>
        <v>0</v>
      </c>
      <c r="BR142" s="34">
        <f t="shared" si="204"/>
        <v>0</v>
      </c>
      <c r="BS142" s="34">
        <f t="shared" si="204"/>
        <v>0</v>
      </c>
      <c r="BT142" s="34">
        <f t="shared" si="204"/>
        <v>0</v>
      </c>
      <c r="BU142" s="34">
        <f t="shared" si="204"/>
        <v>0</v>
      </c>
      <c r="BV142" s="34">
        <f t="shared" si="204"/>
        <v>0</v>
      </c>
      <c r="BW142" s="34">
        <f t="shared" si="204"/>
        <v>0</v>
      </c>
      <c r="BX142" s="34">
        <f t="shared" si="204"/>
        <v>0</v>
      </c>
      <c r="BY142" s="34">
        <f t="shared" si="204"/>
        <v>0</v>
      </c>
      <c r="BZ142" s="34">
        <f t="shared" si="204"/>
        <v>0</v>
      </c>
      <c r="CA142" s="34">
        <f t="shared" si="204"/>
        <v>0</v>
      </c>
      <c r="CB142" s="34">
        <f t="shared" si="204"/>
        <v>0</v>
      </c>
      <c r="CC142" s="34">
        <f t="shared" si="204"/>
        <v>0</v>
      </c>
      <c r="CD142" s="34">
        <f t="shared" si="204"/>
        <v>0</v>
      </c>
      <c r="CE142" s="34">
        <f t="shared" si="204"/>
        <v>0</v>
      </c>
      <c r="CF142" s="34">
        <f t="shared" si="204"/>
        <v>0</v>
      </c>
    </row>
    <row r="144" spans="4:45">
      <c r="D144" s="20"/>
      <c r="AS144" s="4"/>
    </row>
    <row r="145" spans="8:45"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D145"/>
      <c r="AE145"/>
      <c r="AF145"/>
      <c r="AG145"/>
      <c r="AH145"/>
      <c r="AI145"/>
      <c r="AJ145"/>
      <c r="AK145"/>
      <c r="AL145"/>
      <c r="AS145" s="4"/>
    </row>
    <row r="146" spans="8:45"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D146"/>
      <c r="AE146"/>
      <c r="AF146"/>
      <c r="AG146"/>
      <c r="AH146"/>
      <c r="AI146"/>
      <c r="AJ146"/>
      <c r="AK146"/>
      <c r="AL146"/>
      <c r="AS146" s="4"/>
    </row>
    <row r="148" spans="6:44">
      <c r="F148" s="5" t="s">
        <v>1379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</row>
    <row r="149" ht="14.25" spans="3:44">
      <c r="C149" s="2" t="s">
        <v>748</v>
      </c>
      <c r="D149" s="2" t="s">
        <v>1382</v>
      </c>
      <c r="E149" s="2" t="s">
        <v>1380</v>
      </c>
      <c r="F149" s="2" t="s">
        <v>1523</v>
      </c>
      <c r="G149" s="94">
        <v>2010</v>
      </c>
      <c r="H149" s="6" t="s">
        <v>21</v>
      </c>
      <c r="I149" s="6" t="s">
        <v>22</v>
      </c>
      <c r="J149" s="6" t="s">
        <v>23</v>
      </c>
      <c r="K149" s="6" t="s">
        <v>289</v>
      </c>
      <c r="L149" s="6" t="s">
        <v>24</v>
      </c>
      <c r="M149" s="6" t="s">
        <v>25</v>
      </c>
      <c r="N149" s="6" t="s">
        <v>26</v>
      </c>
      <c r="O149" s="6" t="s">
        <v>27</v>
      </c>
      <c r="P149" s="6" t="s">
        <v>28</v>
      </c>
      <c r="Q149" s="6" t="s">
        <v>29</v>
      </c>
      <c r="R149" s="6" t="s">
        <v>30</v>
      </c>
      <c r="S149" s="6" t="s">
        <v>31</v>
      </c>
      <c r="T149" s="6" t="s">
        <v>32</v>
      </c>
      <c r="U149" s="6" t="s">
        <v>33</v>
      </c>
      <c r="V149" s="6" t="s">
        <v>34</v>
      </c>
      <c r="W149" s="6" t="s">
        <v>35</v>
      </c>
      <c r="X149" s="6" t="s">
        <v>36</v>
      </c>
      <c r="Y149" s="6" t="s">
        <v>37</v>
      </c>
      <c r="Z149" s="6" t="s">
        <v>38</v>
      </c>
      <c r="AA149" s="6" t="s">
        <v>39</v>
      </c>
      <c r="AB149" s="6" t="s">
        <v>40</v>
      </c>
      <c r="AC149" s="6" t="s">
        <v>43</v>
      </c>
      <c r="AD149" s="6" t="s">
        <v>44</v>
      </c>
      <c r="AE149" s="6" t="s">
        <v>45</v>
      </c>
      <c r="AF149" s="6" t="s">
        <v>46</v>
      </c>
      <c r="AG149" s="6" t="s">
        <v>47</v>
      </c>
      <c r="AH149" s="6" t="s">
        <v>48</v>
      </c>
      <c r="AI149" s="6" t="s">
        <v>50</v>
      </c>
      <c r="AJ149" s="6" t="s">
        <v>51</v>
      </c>
      <c r="AK149" s="6" t="s">
        <v>52</v>
      </c>
      <c r="AL149" s="6" t="s">
        <v>53</v>
      </c>
      <c r="AM149" s="6" t="s">
        <v>290</v>
      </c>
      <c r="AN149" s="6" t="s">
        <v>291</v>
      </c>
      <c r="AO149" s="6" t="s">
        <v>292</v>
      </c>
      <c r="AP149" s="6" t="s">
        <v>41</v>
      </c>
      <c r="AQ149" s="6" t="s">
        <v>42</v>
      </c>
      <c r="AR149" s="6" t="s">
        <v>49</v>
      </c>
    </row>
    <row r="150" ht="16.5" spans="3:44">
      <c r="C150" s="7" t="s">
        <v>1600</v>
      </c>
      <c r="D150" s="7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</row>
    <row r="151" spans="3:44">
      <c r="C151" t="s">
        <v>928</v>
      </c>
      <c r="D151" t="s">
        <v>1384</v>
      </c>
      <c r="E151" t="s">
        <v>1504</v>
      </c>
      <c r="G151" s="24">
        <v>0.85</v>
      </c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</row>
    <row r="152" spans="3:44">
      <c r="C152" t="s">
        <v>928</v>
      </c>
      <c r="D152" t="s">
        <v>1391</v>
      </c>
      <c r="E152" t="s">
        <v>1504</v>
      </c>
      <c r="G152" s="17">
        <v>31.536</v>
      </c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</row>
    <row r="153" spans="3:44">
      <c r="C153" t="s">
        <v>928</v>
      </c>
      <c r="D153" t="s">
        <v>1388</v>
      </c>
      <c r="E153" t="s">
        <v>1504</v>
      </c>
      <c r="G153" s="17"/>
      <c r="H153" s="198">
        <f t="shared" ref="H153:AN153" si="205">H39</f>
        <v>0.78</v>
      </c>
      <c r="I153" s="198">
        <f t="shared" si="205"/>
        <v>0.79</v>
      </c>
      <c r="J153" s="198">
        <f t="shared" si="205"/>
        <v>0.5</v>
      </c>
      <c r="K153" s="198">
        <f t="shared" si="205"/>
        <v>0.9</v>
      </c>
      <c r="L153" s="198">
        <f t="shared" si="205"/>
        <v>0.9</v>
      </c>
      <c r="M153" s="198">
        <f t="shared" si="205"/>
        <v>0.75</v>
      </c>
      <c r="N153" s="198">
        <f t="shared" si="205"/>
        <v>0.9</v>
      </c>
      <c r="O153" s="198">
        <f t="shared" si="205"/>
        <v>0.83</v>
      </c>
      <c r="P153" s="198">
        <f t="shared" si="205"/>
        <v>0.75</v>
      </c>
      <c r="Q153" s="198">
        <f t="shared" si="205"/>
        <v>0.853</v>
      </c>
      <c r="R153" s="198">
        <f t="shared" si="205"/>
        <v>0.9</v>
      </c>
      <c r="S153" s="198">
        <f t="shared" si="205"/>
        <v>0.9</v>
      </c>
      <c r="T153" s="198">
        <f t="shared" si="205"/>
        <v>0.875</v>
      </c>
      <c r="U153" s="198">
        <f t="shared" si="205"/>
        <v>0.9</v>
      </c>
      <c r="V153" s="198">
        <f t="shared" si="205"/>
        <v>0.9</v>
      </c>
      <c r="W153" s="198">
        <f t="shared" si="205"/>
        <v>0.9</v>
      </c>
      <c r="X153" s="198">
        <f t="shared" si="205"/>
        <v>0.9</v>
      </c>
      <c r="Y153" s="198">
        <f t="shared" si="205"/>
        <v>0.877</v>
      </c>
      <c r="Z153" s="198">
        <f t="shared" si="205"/>
        <v>0.9</v>
      </c>
      <c r="AA153" s="198">
        <f t="shared" si="205"/>
        <v>0.9</v>
      </c>
      <c r="AB153" s="198">
        <f t="shared" si="205"/>
        <v>0.9</v>
      </c>
      <c r="AC153" s="198">
        <f t="shared" si="205"/>
        <v>0.9</v>
      </c>
      <c r="AD153" s="198">
        <f t="shared" si="205"/>
        <v>0.85</v>
      </c>
      <c r="AE153" s="198">
        <f t="shared" si="205"/>
        <v>0.896</v>
      </c>
      <c r="AF153" s="198">
        <f t="shared" si="205"/>
        <v>0.755</v>
      </c>
      <c r="AG153" s="198">
        <f t="shared" si="205"/>
        <v>0.64</v>
      </c>
      <c r="AH153" s="198">
        <f t="shared" si="205"/>
        <v>0.76</v>
      </c>
      <c r="AI153" s="198">
        <f t="shared" si="205"/>
        <v>0.75</v>
      </c>
      <c r="AJ153" s="198">
        <f t="shared" si="205"/>
        <v>0.9</v>
      </c>
      <c r="AK153" s="198">
        <f t="shared" si="205"/>
        <v>0.68</v>
      </c>
      <c r="AL153" s="198">
        <f t="shared" si="205"/>
        <v>0.82</v>
      </c>
      <c r="AM153" s="198">
        <f t="shared" si="205"/>
        <v>0.82</v>
      </c>
      <c r="AN153" s="198">
        <f t="shared" si="205"/>
        <v>0.7</v>
      </c>
      <c r="AO153" s="198">
        <f>AP39</f>
        <v>0.7</v>
      </c>
      <c r="AP153" s="198">
        <f>AQ39</f>
        <v>0.7</v>
      </c>
      <c r="AQ153" s="198">
        <f>AO39</f>
        <v>0.7</v>
      </c>
      <c r="AR153" s="198">
        <f>AR39</f>
        <v>0.7</v>
      </c>
    </row>
    <row r="154" spans="3:44">
      <c r="C154" t="s">
        <v>928</v>
      </c>
      <c r="D154" t="s">
        <v>1393</v>
      </c>
      <c r="E154" t="s">
        <v>1504</v>
      </c>
      <c r="G154" s="95">
        <v>20</v>
      </c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</row>
    <row r="155" spans="3:44">
      <c r="C155" t="s">
        <v>928</v>
      </c>
      <c r="D155" t="s">
        <v>1569</v>
      </c>
      <c r="E155" t="s">
        <v>228</v>
      </c>
      <c r="H155" s="35">
        <f t="shared" ref="H155:H165" si="206">IF(CM$34=0,0,CM22/CM$34)</f>
        <v>0.0107162546445611</v>
      </c>
      <c r="I155" s="35">
        <f t="shared" ref="I155:I165" si="207">IF(CN$34=0,0,CN22/CN$34)</f>
        <v>0.0626320501145197</v>
      </c>
      <c r="J155" s="35">
        <f t="shared" ref="J155:J165" si="208">IF(CO$34=0,0,CO22/CO$34)</f>
        <v>0</v>
      </c>
      <c r="K155" s="35">
        <f t="shared" ref="K155:K165" si="209">IF(CP$34=0,0,CP22/CP$34)</f>
        <v>0</v>
      </c>
      <c r="L155" s="35">
        <f t="shared" ref="L155:L165" si="210">IF(CQ$34=0,0,CQ22/CQ$34)</f>
        <v>0</v>
      </c>
      <c r="M155" s="35">
        <f t="shared" ref="M155:M165" si="211">IF(CR$34=0,0,CR22/CR$34)</f>
        <v>0.0893466309110992</v>
      </c>
      <c r="N155" s="35">
        <f t="shared" ref="N155:N165" si="212">IF(CS$34=0,0,CS22/CS$34)</f>
        <v>0.0712445163036428</v>
      </c>
      <c r="O155" s="35">
        <f t="shared" ref="O155:O165" si="213">IF(CT$34=0,0,CT22/CT$34)</f>
        <v>0</v>
      </c>
      <c r="P155" s="35">
        <f t="shared" ref="P155:P165" si="214">IF(CU$34=0,0,CU22/CU$34)</f>
        <v>0</v>
      </c>
      <c r="Q155" s="35">
        <f t="shared" ref="Q155:Q165" si="215">IF(CV$34=0,0,CV22/CV$34)</f>
        <v>0</v>
      </c>
      <c r="R155" s="35">
        <f t="shared" ref="R155:R165" si="216">IF(CW$34=0,0,CW22/CW$34)</f>
        <v>0</v>
      </c>
      <c r="S155" s="35">
        <f t="shared" ref="S155:S165" si="217">IF(CX$34=0,0,CX22/CX$34)</f>
        <v>0.00374980222418979</v>
      </c>
      <c r="T155" s="35">
        <f t="shared" ref="T155:T165" si="218">IF(CY$34=0,0,CY22/CY$34)</f>
        <v>0.0299837433889991</v>
      </c>
      <c r="U155" s="35">
        <f t="shared" ref="U155:U165" si="219">IF(CZ$34=0,0,CZ22/CZ$34)</f>
        <v>0</v>
      </c>
      <c r="V155" s="35">
        <f t="shared" ref="V155:V165" si="220">IF(DA$34=0,0,DA22/DA$34)</f>
        <v>0</v>
      </c>
      <c r="W155" s="35">
        <f t="shared" ref="W155:W165" si="221">IF(DB$34=0,0,DB22/DB$34)</f>
        <v>0</v>
      </c>
      <c r="X155" s="35">
        <f t="shared" ref="X155:X165" si="222">IF(DC$34=0,0,DC22/DC$34)</f>
        <v>0</v>
      </c>
      <c r="Y155" s="35">
        <f t="shared" ref="Y155:Y165" si="223">IF(DD$34=0,0,DD22/DD$34)</f>
        <v>0</v>
      </c>
      <c r="Z155" s="35">
        <f t="shared" ref="Z155:Z165" si="224">IF(DE$34=0,0,DE22/DE$34)</f>
        <v>0</v>
      </c>
      <c r="AA155" s="35">
        <f t="shared" ref="AA155:AA165" si="225">IF(DF$34=0,0,DF22/DF$34)</f>
        <v>0</v>
      </c>
      <c r="AB155" s="35">
        <f t="shared" ref="AB155:AB165" si="226">IF(DG$34=0,0,DG22/DG$34)</f>
        <v>0</v>
      </c>
      <c r="AC155" s="35">
        <f t="shared" ref="AC155:AC165" si="227">IF(DH$34=0,0,DH22/DH$34)</f>
        <v>0</v>
      </c>
      <c r="AD155" s="35">
        <f t="shared" ref="AD155:AD165" si="228">IF(DI$34=0,0,DI22/DI$34)</f>
        <v>0</v>
      </c>
      <c r="AE155" s="35">
        <f t="shared" ref="AE155:AE165" si="229">IF(DJ$34=0,0,DJ22/DJ$34)</f>
        <v>0</v>
      </c>
      <c r="AF155" s="35">
        <f t="shared" ref="AF155:AF165" si="230">IF(DK$34=0,0,DK22/DK$34)</f>
        <v>0.0460143622117613</v>
      </c>
      <c r="AG155" s="35">
        <f t="shared" ref="AG155:AG165" si="231">IF(DL$34=0,0,DL22/DL$34)</f>
        <v>0</v>
      </c>
      <c r="AH155" s="35">
        <f t="shared" ref="AH155:AH165" si="232">IF(DM$34=0,0,DM22/DM$34)</f>
        <v>0</v>
      </c>
      <c r="AI155" s="35">
        <f t="shared" ref="AI155:AI165" si="233">IF(DN$34=0,0,DN22/DN$34)</f>
        <v>0.00120409423204791</v>
      </c>
      <c r="AJ155" s="35">
        <f t="shared" ref="AJ155:AJ165" si="234">IF(DO$34=0,0,DO22/DO$34)</f>
        <v>0.00636970169652688</v>
      </c>
      <c r="AK155" s="35">
        <f t="shared" ref="AK155:AK165" si="235">IF(DP$34=0,0,DP22/DP$34)</f>
        <v>0.0245921827998303</v>
      </c>
      <c r="AL155" s="35">
        <f t="shared" ref="AL155:AL165" si="236">IF(DQ$34=0,0,DQ22/DQ$34)</f>
        <v>0.105683717918899</v>
      </c>
      <c r="AM155" s="35">
        <f t="shared" ref="AM155:AM165" si="237">IF(DR$34=0,0,DR22/DR$34)</f>
        <v>0</v>
      </c>
      <c r="AN155" s="35">
        <f t="shared" ref="AN155:AN165" si="238">IF(DS$34=0,0,DS22/DS$34)</f>
        <v>0</v>
      </c>
      <c r="AO155" s="35">
        <f t="shared" ref="AO155:AO165" si="239">IF(DU$34=0,0,DU22/DU$34)</f>
        <v>0</v>
      </c>
      <c r="AP155" s="35">
        <f t="shared" ref="AP155:AP165" si="240">IF(DV$34=0,0,DV22/DV$34)</f>
        <v>0</v>
      </c>
      <c r="AQ155" s="35">
        <f t="shared" ref="AQ155:AQ165" si="241">IF(DT$34=0,0,DT22/DT$34)</f>
        <v>0</v>
      </c>
      <c r="AR155" s="35">
        <f t="shared" ref="AR155:AR165" si="242">IF(DW$34=0,0,DW22/DW$34)</f>
        <v>0</v>
      </c>
    </row>
    <row r="156" spans="3:44">
      <c r="C156" t="s">
        <v>928</v>
      </c>
      <c r="D156" t="s">
        <v>1569</v>
      </c>
      <c r="E156" t="s">
        <v>230</v>
      </c>
      <c r="H156" s="35">
        <f t="shared" si="206"/>
        <v>0</v>
      </c>
      <c r="I156" s="35">
        <f t="shared" si="207"/>
        <v>0</v>
      </c>
      <c r="J156" s="35">
        <f t="shared" si="208"/>
        <v>0</v>
      </c>
      <c r="K156" s="35">
        <f t="shared" si="209"/>
        <v>0</v>
      </c>
      <c r="L156" s="35">
        <f t="shared" si="210"/>
        <v>0</v>
      </c>
      <c r="M156" s="35">
        <f t="shared" si="211"/>
        <v>0.686653803042661</v>
      </c>
      <c r="N156" s="35">
        <f t="shared" si="212"/>
        <v>0</v>
      </c>
      <c r="O156" s="35">
        <f t="shared" si="213"/>
        <v>0</v>
      </c>
      <c r="P156" s="35">
        <f t="shared" si="214"/>
        <v>0</v>
      </c>
      <c r="Q156" s="35">
        <f t="shared" si="215"/>
        <v>0</v>
      </c>
      <c r="R156" s="35">
        <f t="shared" si="216"/>
        <v>0</v>
      </c>
      <c r="S156" s="35">
        <f t="shared" si="217"/>
        <v>0.0470695282815418</v>
      </c>
      <c r="T156" s="35">
        <f t="shared" si="218"/>
        <v>0</v>
      </c>
      <c r="U156" s="35">
        <f t="shared" si="219"/>
        <v>0</v>
      </c>
      <c r="V156" s="35">
        <f t="shared" si="220"/>
        <v>0</v>
      </c>
      <c r="W156" s="35">
        <f t="shared" si="221"/>
        <v>0</v>
      </c>
      <c r="X156" s="35">
        <f t="shared" si="222"/>
        <v>0</v>
      </c>
      <c r="Y156" s="35">
        <f t="shared" si="223"/>
        <v>0</v>
      </c>
      <c r="Z156" s="35">
        <f t="shared" si="224"/>
        <v>0</v>
      </c>
      <c r="AA156" s="35">
        <f t="shared" si="225"/>
        <v>0</v>
      </c>
      <c r="AB156" s="35">
        <f t="shared" si="226"/>
        <v>0</v>
      </c>
      <c r="AC156" s="35">
        <f t="shared" si="227"/>
        <v>0</v>
      </c>
      <c r="AD156" s="35">
        <f t="shared" si="228"/>
        <v>0</v>
      </c>
      <c r="AE156" s="35">
        <f t="shared" si="229"/>
        <v>0</v>
      </c>
      <c r="AF156" s="35">
        <f t="shared" si="230"/>
        <v>0</v>
      </c>
      <c r="AG156" s="35">
        <f t="shared" si="231"/>
        <v>0</v>
      </c>
      <c r="AH156" s="35">
        <f t="shared" si="232"/>
        <v>0</v>
      </c>
      <c r="AI156" s="35">
        <f t="shared" si="233"/>
        <v>0.000143237975559602</v>
      </c>
      <c r="AJ156" s="35">
        <f t="shared" si="234"/>
        <v>0.00159723637707472</v>
      </c>
      <c r="AK156" s="35">
        <f t="shared" si="235"/>
        <v>0.00242251352953552</v>
      </c>
      <c r="AL156" s="35">
        <f t="shared" si="236"/>
        <v>0</v>
      </c>
      <c r="AM156" s="35">
        <f t="shared" si="237"/>
        <v>0</v>
      </c>
      <c r="AN156" s="35">
        <f t="shared" si="238"/>
        <v>0</v>
      </c>
      <c r="AO156" s="35">
        <f t="shared" si="239"/>
        <v>0</v>
      </c>
      <c r="AP156" s="35">
        <f t="shared" si="240"/>
        <v>0</v>
      </c>
      <c r="AQ156" s="35">
        <f t="shared" si="241"/>
        <v>0</v>
      </c>
      <c r="AR156" s="35">
        <f t="shared" si="242"/>
        <v>0.366125787538681</v>
      </c>
    </row>
    <row r="157" spans="3:44">
      <c r="C157" t="s">
        <v>928</v>
      </c>
      <c r="D157" t="s">
        <v>1569</v>
      </c>
      <c r="E157" t="s">
        <v>231</v>
      </c>
      <c r="H157" s="35">
        <f t="shared" si="206"/>
        <v>0</v>
      </c>
      <c r="I157" s="35">
        <f t="shared" si="207"/>
        <v>0</v>
      </c>
      <c r="J157" s="35">
        <f t="shared" si="208"/>
        <v>0</v>
      </c>
      <c r="K157" s="35">
        <f t="shared" si="209"/>
        <v>0</v>
      </c>
      <c r="L157" s="35">
        <f t="shared" si="210"/>
        <v>0</v>
      </c>
      <c r="M157" s="35">
        <f t="shared" si="211"/>
        <v>0</v>
      </c>
      <c r="N157" s="35">
        <f t="shared" si="212"/>
        <v>0.0252953642856781</v>
      </c>
      <c r="O157" s="35">
        <f t="shared" si="213"/>
        <v>0</v>
      </c>
      <c r="P157" s="35">
        <f t="shared" si="214"/>
        <v>0</v>
      </c>
      <c r="Q157" s="35">
        <f t="shared" si="215"/>
        <v>0</v>
      </c>
      <c r="R157" s="35">
        <f t="shared" si="216"/>
        <v>0</v>
      </c>
      <c r="S157" s="35">
        <f t="shared" si="217"/>
        <v>0</v>
      </c>
      <c r="T157" s="35">
        <f t="shared" si="218"/>
        <v>0</v>
      </c>
      <c r="U157" s="35">
        <f t="shared" si="219"/>
        <v>0</v>
      </c>
      <c r="V157" s="35">
        <f t="shared" si="220"/>
        <v>0</v>
      </c>
      <c r="W157" s="35">
        <f t="shared" si="221"/>
        <v>0</v>
      </c>
      <c r="X157" s="35">
        <f t="shared" si="222"/>
        <v>0</v>
      </c>
      <c r="Y157" s="35">
        <f t="shared" si="223"/>
        <v>0</v>
      </c>
      <c r="Z157" s="35">
        <f t="shared" si="224"/>
        <v>0</v>
      </c>
      <c r="AA157" s="35">
        <f t="shared" si="225"/>
        <v>0</v>
      </c>
      <c r="AB157" s="35">
        <f t="shared" si="226"/>
        <v>0</v>
      </c>
      <c r="AC157" s="35">
        <f t="shared" si="227"/>
        <v>0</v>
      </c>
      <c r="AD157" s="35">
        <f t="shared" si="228"/>
        <v>0</v>
      </c>
      <c r="AE157" s="35">
        <f t="shared" si="229"/>
        <v>0</v>
      </c>
      <c r="AF157" s="35">
        <f t="shared" si="230"/>
        <v>0</v>
      </c>
      <c r="AG157" s="35">
        <f t="shared" si="231"/>
        <v>0</v>
      </c>
      <c r="AH157" s="35">
        <f t="shared" si="232"/>
        <v>0</v>
      </c>
      <c r="AI157" s="35">
        <f t="shared" si="233"/>
        <v>0</v>
      </c>
      <c r="AJ157" s="35">
        <f t="shared" si="234"/>
        <v>0</v>
      </c>
      <c r="AK157" s="35">
        <f t="shared" si="235"/>
        <v>0</v>
      </c>
      <c r="AL157" s="35">
        <f t="shared" si="236"/>
        <v>0</v>
      </c>
      <c r="AM157" s="35">
        <f t="shared" si="237"/>
        <v>0</v>
      </c>
      <c r="AN157" s="35">
        <f t="shared" si="238"/>
        <v>0</v>
      </c>
      <c r="AO157" s="35">
        <f t="shared" si="239"/>
        <v>0</v>
      </c>
      <c r="AP157" s="35">
        <f t="shared" si="240"/>
        <v>0</v>
      </c>
      <c r="AQ157" s="35">
        <f t="shared" si="241"/>
        <v>0</v>
      </c>
      <c r="AR157" s="35">
        <f t="shared" si="242"/>
        <v>0</v>
      </c>
    </row>
    <row r="158" spans="3:44">
      <c r="C158" t="s">
        <v>928</v>
      </c>
      <c r="D158" t="s">
        <v>1569</v>
      </c>
      <c r="E158" t="s">
        <v>234</v>
      </c>
      <c r="H158" s="35">
        <f t="shared" si="206"/>
        <v>0.00269572627550647</v>
      </c>
      <c r="I158" s="35">
        <f t="shared" si="207"/>
        <v>0.00286104697643288</v>
      </c>
      <c r="J158" s="35">
        <f t="shared" si="208"/>
        <v>0</v>
      </c>
      <c r="K158" s="35">
        <f t="shared" si="209"/>
        <v>0</v>
      </c>
      <c r="L158" s="35">
        <f t="shared" si="210"/>
        <v>0</v>
      </c>
      <c r="M158" s="35">
        <f t="shared" si="211"/>
        <v>0</v>
      </c>
      <c r="N158" s="35">
        <f t="shared" si="212"/>
        <v>0.00225939176143921</v>
      </c>
      <c r="O158" s="35">
        <f t="shared" si="213"/>
        <v>0.0140087954099132</v>
      </c>
      <c r="P158" s="35">
        <f t="shared" si="214"/>
        <v>0</v>
      </c>
      <c r="Q158" s="35">
        <f t="shared" si="215"/>
        <v>0.0572794515143164</v>
      </c>
      <c r="R158" s="35">
        <f t="shared" si="216"/>
        <v>0.0491812098310377</v>
      </c>
      <c r="S158" s="35">
        <f t="shared" si="217"/>
        <v>0.0100627686150861</v>
      </c>
      <c r="T158" s="35">
        <f t="shared" si="218"/>
        <v>0.0168789604392618</v>
      </c>
      <c r="U158" s="35">
        <f t="shared" si="219"/>
        <v>0.0245611961681623</v>
      </c>
      <c r="V158" s="35">
        <f t="shared" si="220"/>
        <v>0</v>
      </c>
      <c r="W158" s="35">
        <f t="shared" si="221"/>
        <v>0.236747034146183</v>
      </c>
      <c r="X158" s="35">
        <f t="shared" si="222"/>
        <v>0</v>
      </c>
      <c r="Y158" s="35">
        <f t="shared" si="223"/>
        <v>0.00469082775181823</v>
      </c>
      <c r="Z158" s="35">
        <f t="shared" si="224"/>
        <v>0</v>
      </c>
      <c r="AA158" s="35">
        <f t="shared" si="225"/>
        <v>0</v>
      </c>
      <c r="AB158" s="35">
        <f t="shared" si="226"/>
        <v>0</v>
      </c>
      <c r="AC158" s="35">
        <f t="shared" si="227"/>
        <v>0</v>
      </c>
      <c r="AD158" s="35">
        <f t="shared" si="228"/>
        <v>0</v>
      </c>
      <c r="AE158" s="35">
        <f t="shared" si="229"/>
        <v>0.00611158186059525</v>
      </c>
      <c r="AF158" s="35">
        <f t="shared" si="230"/>
        <v>0.00550914594849108</v>
      </c>
      <c r="AG158" s="35">
        <f t="shared" si="231"/>
        <v>0.00403995545669712</v>
      </c>
      <c r="AH158" s="35">
        <f t="shared" si="232"/>
        <v>0.000434855537222391</v>
      </c>
      <c r="AI158" s="35">
        <f t="shared" si="233"/>
        <v>0.011324752442681</v>
      </c>
      <c r="AJ158" s="35">
        <f t="shared" si="234"/>
        <v>0.00735527574738044</v>
      </c>
      <c r="AK158" s="35">
        <f t="shared" si="235"/>
        <v>0</v>
      </c>
      <c r="AL158" s="35">
        <f t="shared" si="236"/>
        <v>0</v>
      </c>
      <c r="AM158" s="35">
        <f t="shared" si="237"/>
        <v>0</v>
      </c>
      <c r="AN158" s="35">
        <f t="shared" si="238"/>
        <v>0</v>
      </c>
      <c r="AO158" s="35">
        <f t="shared" si="239"/>
        <v>0</v>
      </c>
      <c r="AP158" s="35">
        <f t="shared" si="240"/>
        <v>0</v>
      </c>
      <c r="AQ158" s="35">
        <f t="shared" si="241"/>
        <v>0</v>
      </c>
      <c r="AR158" s="35">
        <f t="shared" si="242"/>
        <v>0.188081633410832</v>
      </c>
    </row>
    <row r="159" spans="3:45">
      <c r="C159" t="s">
        <v>928</v>
      </c>
      <c r="D159" t="s">
        <v>1569</v>
      </c>
      <c r="E159" t="s">
        <v>235</v>
      </c>
      <c r="H159" s="35">
        <f t="shared" si="206"/>
        <v>0.00503983608029471</v>
      </c>
      <c r="I159" s="35">
        <f t="shared" si="207"/>
        <v>0.00267445695623073</v>
      </c>
      <c r="J159" s="35">
        <f t="shared" si="208"/>
        <v>0</v>
      </c>
      <c r="K159" s="35">
        <f t="shared" si="209"/>
        <v>0.117633398176308</v>
      </c>
      <c r="L159" s="35">
        <f t="shared" si="210"/>
        <v>0</v>
      </c>
      <c r="M159" s="35">
        <f t="shared" si="211"/>
        <v>0</v>
      </c>
      <c r="N159" s="35">
        <f t="shared" si="212"/>
        <v>0.0179093635003211</v>
      </c>
      <c r="O159" s="35">
        <f t="shared" si="213"/>
        <v>0.039285534953887</v>
      </c>
      <c r="P159" s="35">
        <f t="shared" si="214"/>
        <v>0.537405674108243</v>
      </c>
      <c r="Q159" s="35">
        <f t="shared" si="215"/>
        <v>0.0176223268572033</v>
      </c>
      <c r="R159" s="35">
        <f t="shared" si="216"/>
        <v>0.1528894131704</v>
      </c>
      <c r="S159" s="35">
        <f t="shared" si="217"/>
        <v>0.0049984970001774</v>
      </c>
      <c r="T159" s="35">
        <f t="shared" si="218"/>
        <v>0.0134979264382295</v>
      </c>
      <c r="U159" s="35">
        <f t="shared" si="219"/>
        <v>0.0118165114663068</v>
      </c>
      <c r="V159" s="35">
        <f t="shared" si="220"/>
        <v>0</v>
      </c>
      <c r="W159" s="35">
        <f t="shared" si="221"/>
        <v>0.762942846777486</v>
      </c>
      <c r="X159" s="35">
        <f t="shared" si="222"/>
        <v>0</v>
      </c>
      <c r="Y159" s="35">
        <f t="shared" si="223"/>
        <v>0.0135753574882783</v>
      </c>
      <c r="Z159" s="35">
        <f t="shared" si="224"/>
        <v>0</v>
      </c>
      <c r="AA159" s="35">
        <f t="shared" si="225"/>
        <v>0</v>
      </c>
      <c r="AB159" s="35">
        <f t="shared" si="226"/>
        <v>0</v>
      </c>
      <c r="AC159" s="35">
        <f t="shared" si="227"/>
        <v>0</v>
      </c>
      <c r="AD159" s="35">
        <f t="shared" si="228"/>
        <v>0</v>
      </c>
      <c r="AE159" s="35">
        <f t="shared" si="229"/>
        <v>0.00401623040018333</v>
      </c>
      <c r="AF159" s="35">
        <f t="shared" si="230"/>
        <v>0.0153896794430675</v>
      </c>
      <c r="AG159" s="35">
        <f t="shared" si="231"/>
        <v>0.00125882670027519</v>
      </c>
      <c r="AH159" s="35">
        <f t="shared" si="232"/>
        <v>0.03792857626889</v>
      </c>
      <c r="AI159" s="35">
        <f t="shared" si="233"/>
        <v>0.00249771219882056</v>
      </c>
      <c r="AJ159" s="35">
        <f t="shared" si="234"/>
        <v>0.0135912704027682</v>
      </c>
      <c r="AK159" s="35">
        <f t="shared" si="235"/>
        <v>0</v>
      </c>
      <c r="AL159" s="35">
        <f t="shared" si="236"/>
        <v>0.132047476917524</v>
      </c>
      <c r="AM159" s="35">
        <f t="shared" si="237"/>
        <v>0.131181035991295</v>
      </c>
      <c r="AN159" s="35">
        <f t="shared" si="238"/>
        <v>0</v>
      </c>
      <c r="AO159" s="35">
        <f t="shared" si="239"/>
        <v>0</v>
      </c>
      <c r="AP159" s="35">
        <f t="shared" si="240"/>
        <v>0</v>
      </c>
      <c r="AQ159" s="35">
        <f t="shared" si="241"/>
        <v>0</v>
      </c>
      <c r="AR159" s="35">
        <f t="shared" si="242"/>
        <v>0.249247170747487</v>
      </c>
      <c r="AS159" s="4"/>
    </row>
    <row r="160" spans="3:44">
      <c r="C160" t="s">
        <v>928</v>
      </c>
      <c r="D160" t="s">
        <v>1569</v>
      </c>
      <c r="E160" t="s">
        <v>237</v>
      </c>
      <c r="H160" s="35">
        <f t="shared" si="206"/>
        <v>0.0172396482908579</v>
      </c>
      <c r="I160" s="35">
        <f t="shared" si="207"/>
        <v>0.0497573387205718</v>
      </c>
      <c r="J160" s="35">
        <f t="shared" si="208"/>
        <v>0.0532928631868529</v>
      </c>
      <c r="K160" s="35">
        <f t="shared" si="209"/>
        <v>0.00039089633440935</v>
      </c>
      <c r="L160" s="35">
        <f t="shared" si="210"/>
        <v>0</v>
      </c>
      <c r="M160" s="35">
        <f t="shared" si="211"/>
        <v>0.097189397432601</v>
      </c>
      <c r="N160" s="35">
        <f t="shared" si="212"/>
        <v>0.000324252669577602</v>
      </c>
      <c r="O160" s="35">
        <f t="shared" si="213"/>
        <v>0.0121815612260115</v>
      </c>
      <c r="P160" s="35">
        <f t="shared" si="214"/>
        <v>0</v>
      </c>
      <c r="Q160" s="35">
        <f t="shared" si="215"/>
        <v>0.0209405826652349</v>
      </c>
      <c r="R160" s="35">
        <f t="shared" si="216"/>
        <v>0.141206900144547</v>
      </c>
      <c r="S160" s="35">
        <f t="shared" si="217"/>
        <v>0.0210689740459501</v>
      </c>
      <c r="T160" s="35">
        <f t="shared" si="218"/>
        <v>0</v>
      </c>
      <c r="U160" s="35">
        <f t="shared" si="219"/>
        <v>0.0989289332062891</v>
      </c>
      <c r="V160" s="35">
        <f t="shared" si="220"/>
        <v>0.00406766374956756</v>
      </c>
      <c r="W160" s="35">
        <f t="shared" si="221"/>
        <v>0</v>
      </c>
      <c r="X160" s="35">
        <f t="shared" si="222"/>
        <v>0</v>
      </c>
      <c r="Y160" s="35">
        <f t="shared" si="223"/>
        <v>0.00663758351368516</v>
      </c>
      <c r="Z160" s="35">
        <f t="shared" si="224"/>
        <v>0</v>
      </c>
      <c r="AA160" s="35">
        <f t="shared" si="225"/>
        <v>0</v>
      </c>
      <c r="AB160" s="35">
        <f t="shared" si="226"/>
        <v>0</v>
      </c>
      <c r="AC160" s="35">
        <f t="shared" si="227"/>
        <v>0</v>
      </c>
      <c r="AD160" s="35">
        <f t="shared" si="228"/>
        <v>0</v>
      </c>
      <c r="AE160" s="35">
        <f t="shared" si="229"/>
        <v>0.0135151356405797</v>
      </c>
      <c r="AF160" s="35">
        <f t="shared" si="230"/>
        <v>0.00108426187221081</v>
      </c>
      <c r="AG160" s="35">
        <f t="shared" si="231"/>
        <v>0.0163571670158624</v>
      </c>
      <c r="AH160" s="35">
        <f t="shared" si="232"/>
        <v>0</v>
      </c>
      <c r="AI160" s="35">
        <f t="shared" si="233"/>
        <v>0.038895953905451</v>
      </c>
      <c r="AJ160" s="35">
        <f t="shared" si="234"/>
        <v>0</v>
      </c>
      <c r="AK160" s="35">
        <f t="shared" si="235"/>
        <v>0</v>
      </c>
      <c r="AL160" s="35">
        <f t="shared" si="236"/>
        <v>0</v>
      </c>
      <c r="AM160" s="35">
        <f t="shared" si="237"/>
        <v>0</v>
      </c>
      <c r="AN160" s="35">
        <f t="shared" si="238"/>
        <v>0</v>
      </c>
      <c r="AO160" s="35">
        <f t="shared" si="239"/>
        <v>0</v>
      </c>
      <c r="AP160" s="35">
        <f t="shared" si="240"/>
        <v>0</v>
      </c>
      <c r="AQ160" s="35">
        <f t="shared" si="241"/>
        <v>0</v>
      </c>
      <c r="AR160" s="35">
        <f t="shared" si="242"/>
        <v>0.161439014712021</v>
      </c>
    </row>
    <row r="161" spans="3:44">
      <c r="C161" t="s">
        <v>928</v>
      </c>
      <c r="D161" t="s">
        <v>1569</v>
      </c>
      <c r="E161" t="s">
        <v>239</v>
      </c>
      <c r="H161" s="35">
        <f t="shared" si="206"/>
        <v>0.476880171488069</v>
      </c>
      <c r="I161" s="35">
        <f t="shared" si="207"/>
        <v>0.000773910596078462</v>
      </c>
      <c r="J161" s="35">
        <f t="shared" si="208"/>
        <v>0.0188840211787082</v>
      </c>
      <c r="K161" s="35">
        <f t="shared" si="209"/>
        <v>0.0683681112952694</v>
      </c>
      <c r="L161" s="35">
        <f t="shared" si="210"/>
        <v>0</v>
      </c>
      <c r="M161" s="35">
        <f t="shared" si="211"/>
        <v>0.104966272249911</v>
      </c>
      <c r="N161" s="35">
        <f t="shared" si="212"/>
        <v>0.116732333576456</v>
      </c>
      <c r="O161" s="35">
        <f t="shared" si="213"/>
        <v>0.107556806531325</v>
      </c>
      <c r="P161" s="35">
        <f t="shared" si="214"/>
        <v>0</v>
      </c>
      <c r="Q161" s="35">
        <f t="shared" si="215"/>
        <v>0.102275601759055</v>
      </c>
      <c r="R161" s="35">
        <f t="shared" si="216"/>
        <v>0.00202671872638784</v>
      </c>
      <c r="S161" s="35">
        <f t="shared" si="217"/>
        <v>0.000742770120288473</v>
      </c>
      <c r="T161" s="35">
        <f t="shared" si="218"/>
        <v>0</v>
      </c>
      <c r="U161" s="35">
        <f t="shared" si="219"/>
        <v>0.428492277669149</v>
      </c>
      <c r="V161" s="35">
        <f t="shared" si="220"/>
        <v>0.472089175475225</v>
      </c>
      <c r="W161" s="35">
        <f t="shared" si="221"/>
        <v>0.000310119076331398</v>
      </c>
      <c r="X161" s="35">
        <f t="shared" si="222"/>
        <v>0</v>
      </c>
      <c r="Y161" s="35">
        <f t="shared" si="223"/>
        <v>0.282501814099071</v>
      </c>
      <c r="Z161" s="35">
        <f t="shared" si="224"/>
        <v>0.780627013649599</v>
      </c>
      <c r="AA161" s="35">
        <f t="shared" si="225"/>
        <v>0.574439291273021</v>
      </c>
      <c r="AB161" s="35">
        <f t="shared" si="226"/>
        <v>0.0998819648229403</v>
      </c>
      <c r="AC161" s="35">
        <f t="shared" si="227"/>
        <v>0</v>
      </c>
      <c r="AD161" s="35">
        <f t="shared" si="228"/>
        <v>0.401413101249535</v>
      </c>
      <c r="AE161" s="35">
        <f t="shared" si="229"/>
        <v>0.00109745830702684</v>
      </c>
      <c r="AF161" s="35">
        <f t="shared" si="230"/>
        <v>0</v>
      </c>
      <c r="AG161" s="35">
        <f t="shared" si="231"/>
        <v>0.0259045341028864</v>
      </c>
      <c r="AH161" s="35">
        <f t="shared" si="232"/>
        <v>0.66446246896124</v>
      </c>
      <c r="AI161" s="35">
        <f t="shared" si="233"/>
        <v>0.00195013082835351</v>
      </c>
      <c r="AJ161" s="35">
        <f t="shared" si="234"/>
        <v>0.295527765217139</v>
      </c>
      <c r="AK161" s="35">
        <f t="shared" si="235"/>
        <v>0.0382055123365792</v>
      </c>
      <c r="AL161" s="35">
        <f t="shared" si="236"/>
        <v>0.147042049785195</v>
      </c>
      <c r="AM161" s="35">
        <f t="shared" si="237"/>
        <v>0</v>
      </c>
      <c r="AN161" s="35">
        <f t="shared" si="238"/>
        <v>0.348492110308214</v>
      </c>
      <c r="AO161" s="35">
        <f t="shared" si="239"/>
        <v>0</v>
      </c>
      <c r="AP161" s="35">
        <f t="shared" si="240"/>
        <v>0.978947368421053</v>
      </c>
      <c r="AQ161" s="35">
        <f t="shared" si="241"/>
        <v>0</v>
      </c>
      <c r="AR161" s="35">
        <f t="shared" si="242"/>
        <v>0</v>
      </c>
    </row>
    <row r="162" spans="3:44">
      <c r="C162" t="s">
        <v>928</v>
      </c>
      <c r="D162" t="s">
        <v>1569</v>
      </c>
      <c r="E162" t="s">
        <v>244</v>
      </c>
      <c r="H162" s="35">
        <f t="shared" si="206"/>
        <v>0.372174689287438</v>
      </c>
      <c r="I162" s="35">
        <f t="shared" si="207"/>
        <v>0.735026389279046</v>
      </c>
      <c r="J162" s="35">
        <f t="shared" si="208"/>
        <v>0.898924133393448</v>
      </c>
      <c r="K162" s="35">
        <f t="shared" si="209"/>
        <v>0.00108123954512028</v>
      </c>
      <c r="L162" s="35">
        <f t="shared" si="210"/>
        <v>0</v>
      </c>
      <c r="M162" s="35">
        <f t="shared" si="211"/>
        <v>0</v>
      </c>
      <c r="N162" s="35">
        <f t="shared" si="212"/>
        <v>0.196595958194415</v>
      </c>
      <c r="O162" s="35">
        <f t="shared" si="213"/>
        <v>0.699033969551308</v>
      </c>
      <c r="P162" s="35">
        <f t="shared" si="214"/>
        <v>0.462594325891757</v>
      </c>
      <c r="Q162" s="35">
        <f t="shared" si="215"/>
        <v>0</v>
      </c>
      <c r="R162" s="35">
        <f t="shared" si="216"/>
        <v>0.0162285076648185</v>
      </c>
      <c r="S162" s="35">
        <f t="shared" si="217"/>
        <v>0.00995660876962911</v>
      </c>
      <c r="T162" s="35">
        <f t="shared" si="218"/>
        <v>0.00682208790797423</v>
      </c>
      <c r="U162" s="35">
        <f t="shared" si="219"/>
        <v>0.0681510428754436</v>
      </c>
      <c r="V162" s="35">
        <f t="shared" si="220"/>
        <v>0.000658321164556212</v>
      </c>
      <c r="W162" s="35">
        <f t="shared" si="221"/>
        <v>0</v>
      </c>
      <c r="X162" s="35">
        <f t="shared" si="222"/>
        <v>0</v>
      </c>
      <c r="Y162" s="35">
        <f t="shared" si="223"/>
        <v>0</v>
      </c>
      <c r="Z162" s="35">
        <f t="shared" si="224"/>
        <v>0.135585394522856</v>
      </c>
      <c r="AA162" s="35">
        <f t="shared" si="225"/>
        <v>0</v>
      </c>
      <c r="AB162" s="35">
        <f t="shared" si="226"/>
        <v>0.157456525935614</v>
      </c>
      <c r="AC162" s="35">
        <f t="shared" si="227"/>
        <v>0</v>
      </c>
      <c r="AD162" s="35">
        <f t="shared" si="228"/>
        <v>0.00235992156186506</v>
      </c>
      <c r="AE162" s="35">
        <f t="shared" si="229"/>
        <v>0.145072717774968</v>
      </c>
      <c r="AF162" s="35">
        <f t="shared" si="230"/>
        <v>0.278966926689167</v>
      </c>
      <c r="AG162" s="35">
        <f t="shared" si="231"/>
        <v>0.764336570029181</v>
      </c>
      <c r="AH162" s="35">
        <f t="shared" si="232"/>
        <v>0.0138691618377659</v>
      </c>
      <c r="AI162" s="35">
        <f t="shared" si="233"/>
        <v>0.369176698104242</v>
      </c>
      <c r="AJ162" s="35">
        <f t="shared" si="234"/>
        <v>0</v>
      </c>
      <c r="AK162" s="35">
        <f t="shared" si="235"/>
        <v>0.890248938703353</v>
      </c>
      <c r="AL162" s="35">
        <f t="shared" si="236"/>
        <v>0</v>
      </c>
      <c r="AM162" s="35">
        <f t="shared" si="237"/>
        <v>0</v>
      </c>
      <c r="AN162" s="35">
        <f t="shared" si="238"/>
        <v>0</v>
      </c>
      <c r="AO162" s="35">
        <f t="shared" si="239"/>
        <v>0</v>
      </c>
      <c r="AP162" s="35">
        <f t="shared" si="240"/>
        <v>0.0210526315789474</v>
      </c>
      <c r="AQ162" s="35">
        <f t="shared" si="241"/>
        <v>0</v>
      </c>
      <c r="AR162" s="35">
        <f t="shared" si="242"/>
        <v>0.00563270442367202</v>
      </c>
    </row>
    <row r="163" spans="3:44">
      <c r="C163" t="s">
        <v>928</v>
      </c>
      <c r="D163" t="s">
        <v>1569</v>
      </c>
      <c r="E163" t="s">
        <v>245</v>
      </c>
      <c r="H163" s="35">
        <f t="shared" si="206"/>
        <v>0</v>
      </c>
      <c r="I163" s="35">
        <f t="shared" si="207"/>
        <v>0</v>
      </c>
      <c r="J163" s="35">
        <f t="shared" si="208"/>
        <v>0</v>
      </c>
      <c r="K163" s="35">
        <f t="shared" si="209"/>
        <v>0</v>
      </c>
      <c r="L163" s="35">
        <f t="shared" si="210"/>
        <v>0</v>
      </c>
      <c r="M163" s="35">
        <f t="shared" si="211"/>
        <v>0</v>
      </c>
      <c r="N163" s="35">
        <f t="shared" si="212"/>
        <v>0.00434687328016021</v>
      </c>
      <c r="O163" s="35">
        <f t="shared" si="213"/>
        <v>0.0045680854597543</v>
      </c>
      <c r="P163" s="35">
        <f t="shared" si="214"/>
        <v>0</v>
      </c>
      <c r="Q163" s="35">
        <f t="shared" si="215"/>
        <v>0</v>
      </c>
      <c r="R163" s="35">
        <f t="shared" si="216"/>
        <v>0</v>
      </c>
      <c r="S163" s="35">
        <f t="shared" si="217"/>
        <v>0.0321070162721214</v>
      </c>
      <c r="T163" s="35">
        <f t="shared" si="218"/>
        <v>0</v>
      </c>
      <c r="U163" s="35">
        <f t="shared" si="219"/>
        <v>0</v>
      </c>
      <c r="V163" s="35">
        <f t="shared" si="220"/>
        <v>0</v>
      </c>
      <c r="W163" s="35">
        <f t="shared" si="221"/>
        <v>0</v>
      </c>
      <c r="X163" s="35">
        <f t="shared" si="222"/>
        <v>0</v>
      </c>
      <c r="Y163" s="35">
        <f t="shared" si="223"/>
        <v>0</v>
      </c>
      <c r="Z163" s="35">
        <f t="shared" si="224"/>
        <v>0</v>
      </c>
      <c r="AA163" s="35">
        <f t="shared" si="225"/>
        <v>0</v>
      </c>
      <c r="AB163" s="35">
        <f t="shared" si="226"/>
        <v>0</v>
      </c>
      <c r="AC163" s="35">
        <f t="shared" si="227"/>
        <v>0</v>
      </c>
      <c r="AD163" s="35">
        <f t="shared" si="228"/>
        <v>0</v>
      </c>
      <c r="AE163" s="35">
        <f t="shared" si="229"/>
        <v>0</v>
      </c>
      <c r="AF163" s="35">
        <f t="shared" si="230"/>
        <v>0</v>
      </c>
      <c r="AG163" s="35">
        <f t="shared" si="231"/>
        <v>0</v>
      </c>
      <c r="AH163" s="35">
        <f t="shared" si="232"/>
        <v>0</v>
      </c>
      <c r="AI163" s="35">
        <f t="shared" si="233"/>
        <v>0</v>
      </c>
      <c r="AJ163" s="35">
        <f t="shared" si="234"/>
        <v>0</v>
      </c>
      <c r="AK163" s="35">
        <f t="shared" si="235"/>
        <v>0</v>
      </c>
      <c r="AL163" s="35">
        <f t="shared" si="236"/>
        <v>0</v>
      </c>
      <c r="AM163" s="35">
        <f t="shared" si="237"/>
        <v>0</v>
      </c>
      <c r="AN163" s="35">
        <f t="shared" si="238"/>
        <v>0</v>
      </c>
      <c r="AO163" s="35">
        <f t="shared" si="239"/>
        <v>0</v>
      </c>
      <c r="AP163" s="35">
        <f t="shared" si="240"/>
        <v>0</v>
      </c>
      <c r="AQ163" s="35">
        <f t="shared" si="241"/>
        <v>0</v>
      </c>
      <c r="AR163" s="35">
        <f t="shared" si="242"/>
        <v>0</v>
      </c>
    </row>
    <row r="164" spans="3:44">
      <c r="C164" t="s">
        <v>928</v>
      </c>
      <c r="D164" t="s">
        <v>1569</v>
      </c>
      <c r="E164" t="s">
        <v>246</v>
      </c>
      <c r="H164" s="35">
        <f t="shared" si="206"/>
        <v>4.52525231869207e-6</v>
      </c>
      <c r="I164" s="35">
        <f t="shared" si="207"/>
        <v>0.059086839730679</v>
      </c>
      <c r="J164" s="35">
        <f t="shared" si="208"/>
        <v>0</v>
      </c>
      <c r="K164" s="35">
        <f t="shared" si="209"/>
        <v>0.000338983003758781</v>
      </c>
      <c r="L164" s="35">
        <f t="shared" si="210"/>
        <v>0</v>
      </c>
      <c r="M164" s="35">
        <f t="shared" si="211"/>
        <v>0</v>
      </c>
      <c r="N164" s="35">
        <f t="shared" si="212"/>
        <v>0.00875514307557693</v>
      </c>
      <c r="O164" s="35">
        <f t="shared" si="213"/>
        <v>0</v>
      </c>
      <c r="P164" s="35">
        <f t="shared" si="214"/>
        <v>0</v>
      </c>
      <c r="Q164" s="35">
        <f t="shared" si="215"/>
        <v>0</v>
      </c>
      <c r="R164" s="35">
        <f t="shared" si="216"/>
        <v>0</v>
      </c>
      <c r="S164" s="35">
        <f t="shared" si="217"/>
        <v>0.00346313495852642</v>
      </c>
      <c r="T164" s="35">
        <f t="shared" si="218"/>
        <v>0</v>
      </c>
      <c r="U164" s="35">
        <f t="shared" si="219"/>
        <v>0</v>
      </c>
      <c r="V164" s="35">
        <f t="shared" si="220"/>
        <v>0</v>
      </c>
      <c r="W164" s="35">
        <f t="shared" si="221"/>
        <v>0</v>
      </c>
      <c r="X164" s="35">
        <f t="shared" si="222"/>
        <v>0</v>
      </c>
      <c r="Y164" s="35">
        <f t="shared" si="223"/>
        <v>0</v>
      </c>
      <c r="Z164" s="35">
        <f t="shared" si="224"/>
        <v>0</v>
      </c>
      <c r="AA164" s="35">
        <f t="shared" si="225"/>
        <v>0</v>
      </c>
      <c r="AB164" s="35">
        <f t="shared" si="226"/>
        <v>0</v>
      </c>
      <c r="AC164" s="35">
        <f t="shared" si="227"/>
        <v>0</v>
      </c>
      <c r="AD164" s="35">
        <f t="shared" si="228"/>
        <v>0</v>
      </c>
      <c r="AE164" s="35">
        <f t="shared" si="229"/>
        <v>0</v>
      </c>
      <c r="AF164" s="35">
        <f t="shared" si="230"/>
        <v>0</v>
      </c>
      <c r="AG164" s="35">
        <f t="shared" si="231"/>
        <v>0</v>
      </c>
      <c r="AH164" s="35">
        <f t="shared" si="232"/>
        <v>0</v>
      </c>
      <c r="AI164" s="35">
        <f t="shared" si="233"/>
        <v>0</v>
      </c>
      <c r="AJ164" s="35">
        <f t="shared" si="234"/>
        <v>0</v>
      </c>
      <c r="AK164" s="35">
        <f t="shared" si="235"/>
        <v>0</v>
      </c>
      <c r="AL164" s="35">
        <f t="shared" si="236"/>
        <v>0</v>
      </c>
      <c r="AM164" s="35">
        <f t="shared" si="237"/>
        <v>0</v>
      </c>
      <c r="AN164" s="35">
        <f t="shared" si="238"/>
        <v>0</v>
      </c>
      <c r="AO164" s="35">
        <f t="shared" si="239"/>
        <v>0</v>
      </c>
      <c r="AP164" s="35">
        <f t="shared" si="240"/>
        <v>0</v>
      </c>
      <c r="AQ164" s="35">
        <f t="shared" si="241"/>
        <v>0</v>
      </c>
      <c r="AR164" s="35">
        <f t="shared" si="242"/>
        <v>0</v>
      </c>
    </row>
    <row r="165" spans="3:44">
      <c r="C165" t="s">
        <v>928</v>
      </c>
      <c r="D165" t="s">
        <v>1569</v>
      </c>
      <c r="E165" t="s">
        <v>1157</v>
      </c>
      <c r="H165" s="35">
        <f t="shared" si="206"/>
        <v>0.115249148680954</v>
      </c>
      <c r="I165" s="35">
        <f t="shared" si="207"/>
        <v>0.0871879676264412</v>
      </c>
      <c r="J165" s="35">
        <f t="shared" si="208"/>
        <v>0.0288989822409913</v>
      </c>
      <c r="K165" s="35">
        <f t="shared" si="209"/>
        <v>0.812187371645134</v>
      </c>
      <c r="L165" s="35">
        <f t="shared" si="210"/>
        <v>0</v>
      </c>
      <c r="M165" s="35">
        <f t="shared" si="211"/>
        <v>0.0218438963637273</v>
      </c>
      <c r="N165" s="35">
        <f t="shared" si="212"/>
        <v>0.556536803352733</v>
      </c>
      <c r="O165" s="35">
        <f t="shared" si="213"/>
        <v>0.123365246867801</v>
      </c>
      <c r="P165" s="35">
        <f t="shared" si="214"/>
        <v>0</v>
      </c>
      <c r="Q165" s="35">
        <f t="shared" si="215"/>
        <v>0.80188203720419</v>
      </c>
      <c r="R165" s="35">
        <f t="shared" si="216"/>
        <v>0.638467250462809</v>
      </c>
      <c r="S165" s="35">
        <f t="shared" si="217"/>
        <v>0.866780899712489</v>
      </c>
      <c r="T165" s="35">
        <f t="shared" si="218"/>
        <v>0.932817281825535</v>
      </c>
      <c r="U165" s="35">
        <f t="shared" si="219"/>
        <v>0.368050038614649</v>
      </c>
      <c r="V165" s="35">
        <f t="shared" si="220"/>
        <v>0.523184839610652</v>
      </c>
      <c r="W165" s="35">
        <f t="shared" si="221"/>
        <v>0</v>
      </c>
      <c r="X165" s="35">
        <f t="shared" si="222"/>
        <v>0</v>
      </c>
      <c r="Y165" s="35">
        <f t="shared" si="223"/>
        <v>0.692594417147147</v>
      </c>
      <c r="Z165" s="35">
        <f t="shared" si="224"/>
        <v>0.0837875918275449</v>
      </c>
      <c r="AA165" s="35">
        <f t="shared" si="225"/>
        <v>0.425560708726979</v>
      </c>
      <c r="AB165" s="35">
        <f t="shared" si="226"/>
        <v>0.742661509241446</v>
      </c>
      <c r="AC165" s="35">
        <f t="shared" si="227"/>
        <v>0</v>
      </c>
      <c r="AD165" s="35">
        <f t="shared" si="228"/>
        <v>0.5962269771886</v>
      </c>
      <c r="AE165" s="35">
        <f t="shared" si="229"/>
        <v>0.830186876016646</v>
      </c>
      <c r="AF165" s="35">
        <f t="shared" si="230"/>
        <v>0.653035623835303</v>
      </c>
      <c r="AG165" s="35">
        <f t="shared" si="231"/>
        <v>0.188102946695098</v>
      </c>
      <c r="AH165" s="35">
        <f t="shared" si="232"/>
        <v>0.283304937394881</v>
      </c>
      <c r="AI165" s="35">
        <f t="shared" si="233"/>
        <v>0.574807420312844</v>
      </c>
      <c r="AJ165" s="35">
        <f t="shared" si="234"/>
        <v>0.675558750559111</v>
      </c>
      <c r="AK165" s="35">
        <f t="shared" si="235"/>
        <v>0.0445308526307024</v>
      </c>
      <c r="AL165" s="35">
        <f t="shared" si="236"/>
        <v>0.615226755378382</v>
      </c>
      <c r="AM165" s="35">
        <f t="shared" si="237"/>
        <v>0.868818964008705</v>
      </c>
      <c r="AN165" s="35">
        <f t="shared" si="238"/>
        <v>0.651507889691786</v>
      </c>
      <c r="AO165" s="35">
        <f t="shared" si="239"/>
        <v>0</v>
      </c>
      <c r="AP165" s="35">
        <f t="shared" si="240"/>
        <v>0</v>
      </c>
      <c r="AQ165" s="35">
        <f t="shared" si="241"/>
        <v>0</v>
      </c>
      <c r="AR165" s="35">
        <f t="shared" si="242"/>
        <v>0.0294736891673062</v>
      </c>
    </row>
    <row r="166" spans="3:44">
      <c r="C166" t="s">
        <v>928</v>
      </c>
      <c r="D166" t="s">
        <v>1387</v>
      </c>
      <c r="E166" t="s">
        <v>1504</v>
      </c>
      <c r="H166" s="35">
        <f t="shared" ref="H166:AN166" si="243">H25/($G$152*IF(H151&lt;&gt;"",H151,$G151))</f>
        <v>0.496536421465738</v>
      </c>
      <c r="I166" s="35">
        <f t="shared" si="243"/>
        <v>0.473842926231942</v>
      </c>
      <c r="J166" s="35">
        <f t="shared" si="243"/>
        <v>0.095633465369291</v>
      </c>
      <c r="K166" s="35">
        <f t="shared" si="243"/>
        <v>0.303973652217417</v>
      </c>
      <c r="L166" s="35">
        <f t="shared" si="243"/>
        <v>0</v>
      </c>
      <c r="M166" s="35">
        <f t="shared" si="243"/>
        <v>0.123382558543595</v>
      </c>
      <c r="N166" s="35">
        <f t="shared" si="243"/>
        <v>5.46856343961766</v>
      </c>
      <c r="O166" s="35">
        <f t="shared" si="243"/>
        <v>0.101673927197733</v>
      </c>
      <c r="P166" s="35">
        <f t="shared" si="243"/>
        <v>0.00218666761796043</v>
      </c>
      <c r="Q166" s="35">
        <f t="shared" si="243"/>
        <v>0.231137395860187</v>
      </c>
      <c r="R166" s="35">
        <f t="shared" si="243"/>
        <v>0.565259806659132</v>
      </c>
      <c r="S166" s="35">
        <f t="shared" si="243"/>
        <v>1.43744525742233</v>
      </c>
      <c r="T166" s="35">
        <f t="shared" si="243"/>
        <v>1.24543966312382</v>
      </c>
      <c r="U166" s="35">
        <f t="shared" si="243"/>
        <v>0.122178883363215</v>
      </c>
      <c r="V166" s="35">
        <f t="shared" si="243"/>
        <v>0.0733091971666967</v>
      </c>
      <c r="W166" s="35">
        <f t="shared" si="243"/>
        <v>0.00572095225862196</v>
      </c>
      <c r="X166" s="35">
        <f t="shared" si="243"/>
        <v>0</v>
      </c>
      <c r="Y166" s="35">
        <f t="shared" si="243"/>
        <v>2.56668394204625</v>
      </c>
      <c r="Z166" s="35">
        <f t="shared" si="243"/>
        <v>0.0295793658888962</v>
      </c>
      <c r="AA166" s="35">
        <f t="shared" si="243"/>
        <v>0.00775688842329028</v>
      </c>
      <c r="AB166" s="35">
        <f t="shared" si="243"/>
        <v>0.0127223399343301</v>
      </c>
      <c r="AC166" s="35">
        <f t="shared" si="243"/>
        <v>0</v>
      </c>
      <c r="AD166" s="35">
        <f t="shared" si="243"/>
        <v>0.898234846088882</v>
      </c>
      <c r="AE166" s="35">
        <f t="shared" si="243"/>
        <v>1.43150313932624</v>
      </c>
      <c r="AF166" s="35">
        <f t="shared" si="243"/>
        <v>0.470354137259281</v>
      </c>
      <c r="AG166" s="35">
        <f t="shared" si="243"/>
        <v>0.81556194136729</v>
      </c>
      <c r="AH166" s="35">
        <f t="shared" si="243"/>
        <v>0.128573055739153</v>
      </c>
      <c r="AI166" s="35">
        <f t="shared" si="243"/>
        <v>6.25068386769014</v>
      </c>
      <c r="AJ166" s="35">
        <f t="shared" si="243"/>
        <v>0.209978993424893</v>
      </c>
      <c r="AK166" s="35">
        <f t="shared" si="243"/>
        <v>0.345566081743161</v>
      </c>
      <c r="AL166" s="35">
        <f t="shared" si="243"/>
        <v>0.936385158323316</v>
      </c>
      <c r="AM166" s="35">
        <f t="shared" si="243"/>
        <v>0.00992939803623124</v>
      </c>
      <c r="AN166" s="35">
        <f t="shared" si="243"/>
        <v>0.00283325872205808</v>
      </c>
      <c r="AO166" s="35">
        <f>AP25/($G$152*IF(AO151&lt;&gt;"",AO151,$G151))</f>
        <v>0</v>
      </c>
      <c r="AP166" s="35">
        <f>AQ25/($G$152*IF(AP151&lt;&gt;"",AP151,$G151))</f>
        <v>0.00248082490225923</v>
      </c>
      <c r="AQ166" s="35">
        <f>AO25/($G$152*IF(AQ151&lt;&gt;"",AQ151,$G151))</f>
        <v>0</v>
      </c>
      <c r="AR166" s="35">
        <f>AR25/($G$152*IF(AR151&lt;&gt;"",AR151,$G151))</f>
        <v>0.0185445174291939</v>
      </c>
    </row>
    <row r="167" spans="3:44">
      <c r="C167" t="s">
        <v>928</v>
      </c>
      <c r="F167" t="s">
        <v>1272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</row>
    <row r="169" spans="6:40">
      <c r="F169" s="5" t="s">
        <v>1379</v>
      </c>
      <c r="H169"/>
      <c r="AM169"/>
      <c r="AN169"/>
    </row>
    <row r="170" ht="14.25" spans="2:44">
      <c r="B170" s="2" t="s">
        <v>748</v>
      </c>
      <c r="C170" s="2" t="s">
        <v>1382</v>
      </c>
      <c r="D170" s="2" t="s">
        <v>1152</v>
      </c>
      <c r="E170" s="2" t="s">
        <v>1380</v>
      </c>
      <c r="F170" s="2" t="s">
        <v>1523</v>
      </c>
      <c r="G170" s="94">
        <v>2010</v>
      </c>
      <c r="H170" s="6" t="s">
        <v>21</v>
      </c>
      <c r="I170" s="6" t="s">
        <v>22</v>
      </c>
      <c r="J170" s="6" t="s">
        <v>23</v>
      </c>
      <c r="K170" s="6" t="s">
        <v>289</v>
      </c>
      <c r="L170" s="6" t="s">
        <v>24</v>
      </c>
      <c r="M170" s="6" t="s">
        <v>25</v>
      </c>
      <c r="N170" s="6" t="s">
        <v>26</v>
      </c>
      <c r="O170" s="6" t="s">
        <v>27</v>
      </c>
      <c r="P170" s="6" t="s">
        <v>28</v>
      </c>
      <c r="Q170" s="6" t="s">
        <v>29</v>
      </c>
      <c r="R170" s="6" t="s">
        <v>30</v>
      </c>
      <c r="S170" s="6" t="s">
        <v>31</v>
      </c>
      <c r="T170" s="6" t="s">
        <v>32</v>
      </c>
      <c r="U170" s="6" t="s">
        <v>33</v>
      </c>
      <c r="V170" s="6" t="s">
        <v>34</v>
      </c>
      <c r="W170" s="6" t="s">
        <v>35</v>
      </c>
      <c r="X170" s="6" t="s">
        <v>36</v>
      </c>
      <c r="Y170" s="6" t="s">
        <v>37</v>
      </c>
      <c r="Z170" s="6" t="s">
        <v>38</v>
      </c>
      <c r="AA170" s="6" t="s">
        <v>39</v>
      </c>
      <c r="AB170" s="6" t="s">
        <v>40</v>
      </c>
      <c r="AC170" s="6" t="s">
        <v>43</v>
      </c>
      <c r="AD170" s="6" t="s">
        <v>44</v>
      </c>
      <c r="AE170" s="6" t="s">
        <v>45</v>
      </c>
      <c r="AF170" s="6" t="s">
        <v>46</v>
      </c>
      <c r="AG170" s="6" t="s">
        <v>47</v>
      </c>
      <c r="AH170" s="6" t="s">
        <v>48</v>
      </c>
      <c r="AI170" s="6" t="s">
        <v>50</v>
      </c>
      <c r="AJ170" s="6" t="s">
        <v>51</v>
      </c>
      <c r="AK170" s="6" t="s">
        <v>52</v>
      </c>
      <c r="AL170" s="6" t="s">
        <v>53</v>
      </c>
      <c r="AM170" s="6" t="s">
        <v>290</v>
      </c>
      <c r="AN170" s="6" t="s">
        <v>291</v>
      </c>
      <c r="AO170" s="6" t="s">
        <v>292</v>
      </c>
      <c r="AP170" s="6" t="s">
        <v>41</v>
      </c>
      <c r="AQ170" s="6" t="s">
        <v>42</v>
      </c>
      <c r="AR170" s="6" t="s">
        <v>49</v>
      </c>
    </row>
    <row r="171" ht="16.5" spans="2:44">
      <c r="B171" s="7" t="s">
        <v>1601</v>
      </c>
      <c r="C171" s="7"/>
      <c r="D171" s="7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</row>
    <row r="172" spans="2:44">
      <c r="B172" t="s">
        <v>931</v>
      </c>
      <c r="C172" t="s">
        <v>1384</v>
      </c>
      <c r="D172" t="s">
        <v>1390</v>
      </c>
      <c r="G172" s="24">
        <v>0.85</v>
      </c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5"/>
      <c r="AP172" s="95"/>
      <c r="AQ172" s="95"/>
      <c r="AR172" s="95"/>
    </row>
    <row r="173" spans="2:44">
      <c r="B173" t="s">
        <v>931</v>
      </c>
      <c r="C173" t="s">
        <v>1391</v>
      </c>
      <c r="D173" t="s">
        <v>1504</v>
      </c>
      <c r="G173">
        <v>31.536</v>
      </c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</row>
    <row r="174" spans="2:45">
      <c r="B174" t="s">
        <v>931</v>
      </c>
      <c r="C174" t="s">
        <v>1385</v>
      </c>
      <c r="D174" t="s">
        <v>1386</v>
      </c>
      <c r="G174" s="17"/>
      <c r="H174" s="198">
        <f t="shared" ref="H174:AN174" si="244">H36</f>
        <v>3</v>
      </c>
      <c r="I174" s="198">
        <f t="shared" si="244"/>
        <v>1</v>
      </c>
      <c r="J174" s="198">
        <f t="shared" si="244"/>
        <v>0.75</v>
      </c>
      <c r="K174" s="198">
        <f t="shared" si="244"/>
        <v>3</v>
      </c>
      <c r="L174" s="198">
        <f t="shared" si="244"/>
        <v>3</v>
      </c>
      <c r="M174" s="198">
        <f t="shared" si="244"/>
        <v>0.75</v>
      </c>
      <c r="N174" s="198">
        <f t="shared" si="244"/>
        <v>3</v>
      </c>
      <c r="O174" s="198">
        <f t="shared" si="244"/>
        <v>1</v>
      </c>
      <c r="P174" s="198">
        <f t="shared" si="244"/>
        <v>1</v>
      </c>
      <c r="Q174" s="198">
        <f t="shared" si="244"/>
        <v>3</v>
      </c>
      <c r="R174" s="198">
        <f t="shared" si="244"/>
        <v>1</v>
      </c>
      <c r="S174" s="198">
        <f t="shared" si="244"/>
        <v>0.75</v>
      </c>
      <c r="T174" s="198">
        <f t="shared" si="244"/>
        <v>1</v>
      </c>
      <c r="U174" s="198">
        <f t="shared" si="244"/>
        <v>3</v>
      </c>
      <c r="V174" s="198">
        <f t="shared" si="244"/>
        <v>3</v>
      </c>
      <c r="W174" s="198">
        <f t="shared" si="244"/>
        <v>1</v>
      </c>
      <c r="X174" s="198">
        <f t="shared" si="244"/>
        <v>1</v>
      </c>
      <c r="Y174" s="198">
        <f t="shared" si="244"/>
        <v>1</v>
      </c>
      <c r="Z174" s="198">
        <f t="shared" si="244"/>
        <v>3</v>
      </c>
      <c r="AA174" s="198">
        <f t="shared" si="244"/>
        <v>3</v>
      </c>
      <c r="AB174" s="198">
        <f t="shared" si="244"/>
        <v>2.2</v>
      </c>
      <c r="AC174" s="198">
        <f t="shared" si="244"/>
        <v>1</v>
      </c>
      <c r="AD174" s="198">
        <f t="shared" si="244"/>
        <v>3</v>
      </c>
      <c r="AE174" s="198">
        <f t="shared" si="244"/>
        <v>3</v>
      </c>
      <c r="AF174" s="198">
        <f t="shared" si="244"/>
        <v>1</v>
      </c>
      <c r="AG174" s="198">
        <f t="shared" si="244"/>
        <v>1</v>
      </c>
      <c r="AH174" s="198">
        <f t="shared" si="244"/>
        <v>3</v>
      </c>
      <c r="AI174" s="198">
        <f t="shared" si="244"/>
        <v>1</v>
      </c>
      <c r="AJ174" s="198">
        <f t="shared" si="244"/>
        <v>3</v>
      </c>
      <c r="AK174" s="198">
        <f t="shared" si="244"/>
        <v>0.75</v>
      </c>
      <c r="AL174" s="198">
        <f t="shared" si="244"/>
        <v>3</v>
      </c>
      <c r="AM174" s="198">
        <f t="shared" si="244"/>
        <v>1</v>
      </c>
      <c r="AN174" s="198">
        <f t="shared" si="244"/>
        <v>1</v>
      </c>
      <c r="AO174" s="198">
        <f>AP36</f>
        <v>1</v>
      </c>
      <c r="AP174" s="198">
        <f>AQ36</f>
        <v>3</v>
      </c>
      <c r="AQ174" s="198">
        <f>AO36</f>
        <v>3</v>
      </c>
      <c r="AR174" s="198">
        <f>AR36</f>
        <v>3</v>
      </c>
      <c r="AS174" s="4"/>
    </row>
    <row r="175" spans="2:45">
      <c r="B175" t="s">
        <v>931</v>
      </c>
      <c r="C175" t="s">
        <v>1388</v>
      </c>
      <c r="D175" t="s">
        <v>1504</v>
      </c>
      <c r="G175" s="17"/>
      <c r="H175" s="198">
        <f t="shared" ref="H175:AN175" si="245">H35</f>
        <v>0.311</v>
      </c>
      <c r="I175" s="198">
        <f t="shared" si="245"/>
        <v>0.15</v>
      </c>
      <c r="J175" s="198">
        <f t="shared" si="245"/>
        <v>0.15</v>
      </c>
      <c r="K175" s="198">
        <f t="shared" si="245"/>
        <v>0.15</v>
      </c>
      <c r="L175" s="198">
        <f t="shared" si="245"/>
        <v>0.2</v>
      </c>
      <c r="M175" s="198">
        <f t="shared" si="245"/>
        <v>0.15</v>
      </c>
      <c r="N175" s="198">
        <f t="shared" si="245"/>
        <v>0.15</v>
      </c>
      <c r="O175" s="198">
        <f t="shared" si="245"/>
        <v>0.15</v>
      </c>
      <c r="P175" s="198">
        <f t="shared" si="245"/>
        <v>0.15</v>
      </c>
      <c r="Q175" s="198">
        <f t="shared" si="245"/>
        <v>0.2</v>
      </c>
      <c r="R175" s="198">
        <f t="shared" si="245"/>
        <v>0.15</v>
      </c>
      <c r="S175" s="198">
        <f t="shared" si="245"/>
        <v>0.1</v>
      </c>
      <c r="T175" s="198">
        <f t="shared" si="245"/>
        <v>0.11</v>
      </c>
      <c r="U175" s="198">
        <f t="shared" si="245"/>
        <v>0.2</v>
      </c>
      <c r="V175" s="198">
        <f t="shared" si="245"/>
        <v>0.2</v>
      </c>
      <c r="W175" s="198">
        <f t="shared" si="245"/>
        <v>0.2</v>
      </c>
      <c r="X175" s="198">
        <f t="shared" si="245"/>
        <v>0.2</v>
      </c>
      <c r="Y175" s="198">
        <f t="shared" si="245"/>
        <v>0.2</v>
      </c>
      <c r="Z175" s="198">
        <f t="shared" si="245"/>
        <v>0.2</v>
      </c>
      <c r="AA175" s="198">
        <f t="shared" si="245"/>
        <v>0.1</v>
      </c>
      <c r="AB175" s="198">
        <f t="shared" si="245"/>
        <v>0.2</v>
      </c>
      <c r="AC175" s="198">
        <f t="shared" si="245"/>
        <v>0.2</v>
      </c>
      <c r="AD175" s="198">
        <f t="shared" si="245"/>
        <v>0.1</v>
      </c>
      <c r="AE175" s="198">
        <f t="shared" si="245"/>
        <v>0.2</v>
      </c>
      <c r="AF175" s="198">
        <f t="shared" si="245"/>
        <v>0.1</v>
      </c>
      <c r="AG175" s="198">
        <f t="shared" si="245"/>
        <v>0.1</v>
      </c>
      <c r="AH175" s="198">
        <f t="shared" si="245"/>
        <v>0.2</v>
      </c>
      <c r="AI175" s="198">
        <f t="shared" si="245"/>
        <v>0.1</v>
      </c>
      <c r="AJ175" s="198">
        <f t="shared" si="245"/>
        <v>0.2</v>
      </c>
      <c r="AK175" s="198">
        <f t="shared" si="245"/>
        <v>0.2</v>
      </c>
      <c r="AL175" s="198">
        <f t="shared" si="245"/>
        <v>0.1</v>
      </c>
      <c r="AM175" s="198">
        <f t="shared" si="245"/>
        <v>0.1</v>
      </c>
      <c r="AN175" s="198">
        <f t="shared" si="245"/>
        <v>0.15</v>
      </c>
      <c r="AO175" s="198">
        <f>AP35</f>
        <v>0.2</v>
      </c>
      <c r="AP175" s="198">
        <f>AQ35</f>
        <v>0.2</v>
      </c>
      <c r="AQ175" s="198">
        <f>AO35</f>
        <v>0.2</v>
      </c>
      <c r="AR175" s="198">
        <f>AR35</f>
        <v>0.2</v>
      </c>
      <c r="AS175" s="4"/>
    </row>
    <row r="176" spans="2:45">
      <c r="B176" t="s">
        <v>931</v>
      </c>
      <c r="C176" t="s">
        <v>1393</v>
      </c>
      <c r="D176" t="s">
        <v>1504</v>
      </c>
      <c r="G176" s="95">
        <v>20</v>
      </c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5"/>
      <c r="AP176" s="95"/>
      <c r="AQ176" s="95"/>
      <c r="AR176" s="95"/>
      <c r="AS176" s="4"/>
    </row>
    <row r="177" spans="2:45">
      <c r="B177" t="s">
        <v>931</v>
      </c>
      <c r="C177" t="s">
        <v>1387</v>
      </c>
      <c r="D177" t="s">
        <v>1504</v>
      </c>
      <c r="H177" s="198">
        <f t="shared" ref="H177:AN177" si="246">CM38</f>
        <v>0.0532391861118722</v>
      </c>
      <c r="I177" s="198">
        <f t="shared" si="246"/>
        <v>0.00784431678082192</v>
      </c>
      <c r="J177" s="198">
        <f t="shared" si="246"/>
        <v>0.00331645178082192</v>
      </c>
      <c r="K177" s="198">
        <f t="shared" si="246"/>
        <v>0.00508561643835616</v>
      </c>
      <c r="L177" s="198">
        <f t="shared" si="246"/>
        <v>0</v>
      </c>
      <c r="M177" s="198">
        <f t="shared" si="246"/>
        <v>0.00844482157534247</v>
      </c>
      <c r="N177" s="198">
        <f t="shared" si="246"/>
        <v>0.238702495342466</v>
      </c>
      <c r="O177" s="198">
        <f t="shared" si="246"/>
        <v>0.00097149106849315</v>
      </c>
      <c r="P177" s="198">
        <f t="shared" si="246"/>
        <v>0</v>
      </c>
      <c r="Q177" s="198">
        <f t="shared" si="246"/>
        <v>0</v>
      </c>
      <c r="R177" s="198">
        <f t="shared" si="246"/>
        <v>0.00316578837328767</v>
      </c>
      <c r="S177" s="198">
        <f t="shared" si="246"/>
        <v>0.0346097248198884</v>
      </c>
      <c r="T177" s="198">
        <f t="shared" si="246"/>
        <v>0.0162278654648402</v>
      </c>
      <c r="U177" s="198">
        <f t="shared" si="246"/>
        <v>0.00448955305936073</v>
      </c>
      <c r="V177" s="198">
        <f t="shared" si="246"/>
        <v>0.0112981542739726</v>
      </c>
      <c r="W177" s="198">
        <f t="shared" si="246"/>
        <v>0</v>
      </c>
      <c r="X177" s="198">
        <f t="shared" si="246"/>
        <v>0</v>
      </c>
      <c r="Y177" s="198">
        <f t="shared" si="246"/>
        <v>0.0659950506849315</v>
      </c>
      <c r="Z177" s="198">
        <f t="shared" si="246"/>
        <v>0.00013768799086758</v>
      </c>
      <c r="AA177" s="198">
        <f t="shared" si="246"/>
        <v>4.07534189497717e-5</v>
      </c>
      <c r="AB177" s="198">
        <f t="shared" si="246"/>
        <v>0.00218534240821918</v>
      </c>
      <c r="AC177" s="198">
        <f t="shared" si="246"/>
        <v>0</v>
      </c>
      <c r="AD177" s="198">
        <f t="shared" si="246"/>
        <v>0.00700067773972603</v>
      </c>
      <c r="AE177" s="198">
        <f t="shared" si="246"/>
        <v>0.113687670846168</v>
      </c>
      <c r="AF177" s="198">
        <f t="shared" si="246"/>
        <v>0.0497238864155251</v>
      </c>
      <c r="AG177" s="198">
        <f t="shared" si="246"/>
        <v>0.0239702506849315</v>
      </c>
      <c r="AH177" s="198">
        <f t="shared" si="246"/>
        <v>0.00319520890410959</v>
      </c>
      <c r="AI177" s="198">
        <f t="shared" si="246"/>
        <v>0.0532287328767123</v>
      </c>
      <c r="AJ177" s="198">
        <f t="shared" si="246"/>
        <v>0.00837951076027397</v>
      </c>
      <c r="AK177" s="198">
        <f t="shared" si="246"/>
        <v>0.040733873630137</v>
      </c>
      <c r="AL177" s="198">
        <f t="shared" si="246"/>
        <v>0.00780608675799087</v>
      </c>
      <c r="AM177" s="198">
        <f t="shared" si="246"/>
        <v>0.000263013698630137</v>
      </c>
      <c r="AN177" s="198">
        <f t="shared" si="246"/>
        <v>0.00118664383561644</v>
      </c>
      <c r="AO177" s="198">
        <f>DU38</f>
        <v>0</v>
      </c>
      <c r="AP177" s="198">
        <f>DV38</f>
        <v>0</v>
      </c>
      <c r="AQ177" s="198">
        <f>DT38</f>
        <v>0</v>
      </c>
      <c r="AR177" s="198">
        <f>DW38</f>
        <v>0.000364383561643836</v>
      </c>
      <c r="AS177" s="4"/>
    </row>
    <row r="178" spans="2:45">
      <c r="B178" t="s">
        <v>931</v>
      </c>
      <c r="E178" s="199" t="s">
        <v>1157</v>
      </c>
      <c r="F178" s="200" t="s">
        <v>1602</v>
      </c>
      <c r="H178"/>
      <c r="AO178"/>
      <c r="AP178"/>
      <c r="AS178" s="4"/>
    </row>
    <row r="179" spans="45:45">
      <c r="AS179" s="4"/>
    </row>
    <row r="180" spans="45:45">
      <c r="AS180" s="4"/>
    </row>
    <row r="181" spans="18:45">
      <c r="R181" s="17"/>
      <c r="AS181" s="4"/>
    </row>
    <row r="182" spans="18:45">
      <c r="R182" s="17"/>
      <c r="AS182" s="4"/>
    </row>
    <row r="183" spans="18:18">
      <c r="R183" s="17"/>
    </row>
    <row r="184" spans="18:18">
      <c r="R184" s="17"/>
    </row>
  </sheetData>
  <conditionalFormatting sqref="DZ5:FJ5">
    <cfRule type="cellIs" dxfId="1" priority="9" operator="lessThan">
      <formula>0</formula>
    </cfRule>
  </conditionalFormatting>
  <conditionalFormatting sqref="DZ8:FJ8">
    <cfRule type="cellIs" dxfId="1" priority="8" operator="lessThan">
      <formula>0</formula>
    </cfRule>
  </conditionalFormatting>
  <conditionalFormatting sqref="DY9:FJ9">
    <cfRule type="cellIs" dxfId="1" priority="1" operator="lessThan">
      <formula>0</formula>
    </cfRule>
  </conditionalFormatting>
  <conditionalFormatting sqref="DZ10:FJ10">
    <cfRule type="cellIs" dxfId="1" priority="7" operator="lessThan">
      <formula>0</formula>
    </cfRule>
  </conditionalFormatting>
  <conditionalFormatting sqref="DZ11:FJ11">
    <cfRule type="cellIs" dxfId="1" priority="6" operator="lessThan">
      <formula>0</formula>
    </cfRule>
  </conditionalFormatting>
  <conditionalFormatting sqref="DY12">
    <cfRule type="cellIs" dxfId="1" priority="5" operator="lessThan">
      <formula>0</formula>
    </cfRule>
  </conditionalFormatting>
  <conditionalFormatting sqref="DZ12">
    <cfRule type="cellIs" dxfId="1" priority="4" operator="greaterThan">
      <formula>0.001</formula>
    </cfRule>
  </conditionalFormatting>
  <conditionalFormatting sqref="EA12:FJ12">
    <cfRule type="cellIs" dxfId="1" priority="3" operator="greaterThan">
      <formula>0.001</formula>
    </cfRule>
  </conditionalFormatting>
  <conditionalFormatting sqref="DY6:FJ7">
    <cfRule type="cellIs" dxfId="1" priority="2" operator="lessThan">
      <formula>0</formula>
    </cfRule>
  </conditionalFormatting>
  <conditionalFormatting sqref="DY13:FJ14">
    <cfRule type="cellIs" dxfId="1" priority="11" operator="lessThan">
      <formula>0</formula>
    </cfRule>
  </conditionalFormatting>
  <conditionalFormatting sqref="AU64:CE65">
    <cfRule type="cellIs" dxfId="5" priority="15" operator="between">
      <formula>-0.01</formula>
      <formula>0.01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>
    <tabColor rgb="FFFFFFCC"/>
  </sheetPr>
  <dimension ref="A1:FJ289"/>
  <sheetViews>
    <sheetView zoomScale="70" zoomScaleNormal="70" workbookViewId="0">
      <selection activeCell="A4" sqref="A4:D11"/>
    </sheetView>
  </sheetViews>
  <sheetFormatPr defaultColWidth="9" defaultRowHeight="13.5"/>
  <cols>
    <col min="1" max="1" width="14" customWidth="1"/>
    <col min="2" max="2" width="16" customWidth="1"/>
    <col min="3" max="3" width="16.4247787610619" customWidth="1"/>
    <col min="4" max="4" width="14.858407079646" customWidth="1"/>
    <col min="5" max="5" width="22.7079646017699" customWidth="1"/>
    <col min="6" max="6" width="31.141592920354" customWidth="1"/>
    <col min="7" max="9" width="7.85840707964602" style="4" customWidth="1"/>
    <col min="10" max="10" width="8.70796460176991" style="4" customWidth="1"/>
    <col min="11" max="27" width="7.85840707964602" style="4" customWidth="1"/>
    <col min="28" max="28" width="8.70796460176991" style="4" customWidth="1"/>
    <col min="29" max="37" width="7.85840707964602" style="4" customWidth="1"/>
    <col min="38" max="39" width="8.56637168141593" style="4" customWidth="1"/>
    <col min="40" max="40" width="8" style="4" customWidth="1"/>
    <col min="41" max="44" width="7.85840707964602" style="4" customWidth="1"/>
    <col min="45" max="45" width="9.28318584070797" customWidth="1"/>
    <col min="46" max="46" width="20.141592920354" customWidth="1"/>
    <col min="47" max="47" width="26.7079646017699" customWidth="1"/>
    <col min="48" max="48" width="10.283185840708" customWidth="1"/>
    <col min="49" max="49" width="11" customWidth="1"/>
    <col min="50" max="50" width="10.141592920354" customWidth="1"/>
    <col min="51" max="51" width="29" customWidth="1"/>
    <col min="52" max="57" width="10.283185840708" customWidth="1"/>
    <col min="58" max="58" width="11" customWidth="1"/>
    <col min="59" max="61" width="10.283185840708" customWidth="1"/>
    <col min="62" max="62" width="11" customWidth="1"/>
    <col min="63" max="70" width="10.283185840708" customWidth="1"/>
    <col min="71" max="71" width="12.141592920354" customWidth="1"/>
    <col min="72" max="82" width="10.283185840708" customWidth="1"/>
    <col min="83" max="84" width="7.28318584070797" customWidth="1"/>
    <col min="85" max="85" width="8.56637168141593" customWidth="1"/>
    <col min="86" max="88" width="7.28318584070797" customWidth="1"/>
    <col min="90" max="90" width="11.4247787610619" customWidth="1"/>
    <col min="129" max="129" width="13.4247787610619" customWidth="1"/>
  </cols>
  <sheetData>
    <row r="1" ht="23.25" spans="1:3">
      <c r="A1" s="18" t="s">
        <v>935</v>
      </c>
      <c r="B1" s="18"/>
      <c r="C1" s="18"/>
    </row>
    <row r="2" ht="23.25" spans="6:24">
      <c r="F2" s="38" t="s">
        <v>1480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</row>
    <row r="3" ht="20.25" spans="1:130">
      <c r="A3" s="20"/>
      <c r="B3" s="20"/>
      <c r="C3" s="20"/>
      <c r="F3" s="39" t="s">
        <v>1603</v>
      </c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51"/>
      <c r="S3" s="51"/>
      <c r="T3" s="51"/>
      <c r="U3" s="52"/>
      <c r="V3" s="52"/>
      <c r="W3" s="52"/>
      <c r="X3" s="52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T3" s="27" t="s">
        <v>1482</v>
      </c>
      <c r="AU3" s="27"/>
      <c r="AV3" s="27"/>
      <c r="AW3" s="60"/>
      <c r="AX3" s="61"/>
      <c r="AY3" s="61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L3" s="27" t="s">
        <v>1604</v>
      </c>
      <c r="CM3" s="27"/>
      <c r="CN3" s="27"/>
      <c r="CO3" s="27"/>
      <c r="CP3" s="27"/>
      <c r="DY3" s="27" t="s">
        <v>1527</v>
      </c>
      <c r="DZ3" s="27"/>
    </row>
    <row r="4" ht="15" customHeight="1" spans="1:166">
      <c r="A4" s="21" t="s">
        <v>1377</v>
      </c>
      <c r="G4" s="6" t="s">
        <v>21</v>
      </c>
      <c r="H4" s="6" t="s">
        <v>22</v>
      </c>
      <c r="I4" s="6" t="s">
        <v>23</v>
      </c>
      <c r="J4" s="6" t="s">
        <v>289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H4" s="6" t="s">
        <v>50</v>
      </c>
      <c r="AI4" s="6" t="s">
        <v>51</v>
      </c>
      <c r="AJ4" s="6" t="s">
        <v>52</v>
      </c>
      <c r="AK4" s="6" t="s">
        <v>53</v>
      </c>
      <c r="AL4" s="6" t="s">
        <v>290</v>
      </c>
      <c r="AM4" s="6" t="s">
        <v>291</v>
      </c>
      <c r="AN4" s="6" t="s">
        <v>292</v>
      </c>
      <c r="AO4" s="6" t="s">
        <v>41</v>
      </c>
      <c r="AP4" s="6" t="s">
        <v>42</v>
      </c>
      <c r="AQ4" s="6" t="s">
        <v>49</v>
      </c>
      <c r="AR4" s="120"/>
      <c r="AS4" s="16"/>
      <c r="AT4" s="55" t="str">
        <f>'Aggregated Balance-IND_2010'!A156</f>
        <v>Eurostat code</v>
      </c>
      <c r="AU4" s="55" t="str">
        <f>'Aggregated Balance-IND_2010'!B156</f>
        <v>Sector description</v>
      </c>
      <c r="AV4" s="55" t="str">
        <f>'Aggregated Balance-IND_2010'!C156</f>
        <v>Unit</v>
      </c>
      <c r="AW4" s="55" t="str">
        <f>'Aggregated Balance-IND_2010'!D156</f>
        <v>Year</v>
      </c>
      <c r="AX4" s="55" t="str">
        <f>'Aggregated Balance-IND_2010'!E156</f>
        <v>Comm</v>
      </c>
      <c r="AY4" s="55" t="str">
        <f>'Aggregated Balance-IND_2010'!F156</f>
        <v>Description</v>
      </c>
      <c r="AZ4" s="6" t="str">
        <f>'Aggregated Balance-IND_2010'!G156</f>
        <v>AT</v>
      </c>
      <c r="BA4" s="6" t="str">
        <f>'Aggregated Balance-IND_2010'!H156</f>
        <v>BE</v>
      </c>
      <c r="BB4" s="6" t="str">
        <f>'Aggregated Balance-IND_2010'!I156</f>
        <v>BG</v>
      </c>
      <c r="BC4" s="6" t="s">
        <v>289</v>
      </c>
      <c r="BD4" s="6" t="str">
        <f>'Aggregated Balance-IND_2010'!K156</f>
        <v>CY</v>
      </c>
      <c r="BE4" s="6" t="str">
        <f>'Aggregated Balance-IND_2010'!L156</f>
        <v>CZ</v>
      </c>
      <c r="BF4" s="6" t="str">
        <f>'Aggregated Balance-IND_2010'!M156</f>
        <v>DE</v>
      </c>
      <c r="BG4" s="6" t="str">
        <f>'Aggregated Balance-IND_2010'!N156</f>
        <v>DK</v>
      </c>
      <c r="BH4" s="6" t="str">
        <f>'Aggregated Balance-IND_2010'!O156</f>
        <v>EE</v>
      </c>
      <c r="BI4" s="6" t="str">
        <f>'Aggregated Balance-IND_2010'!P156</f>
        <v>EL</v>
      </c>
      <c r="BJ4" s="6" t="str">
        <f>'Aggregated Balance-IND_2010'!Q156</f>
        <v>ES</v>
      </c>
      <c r="BK4" s="6" t="str">
        <f>'Aggregated Balance-IND_2010'!R156</f>
        <v>FI</v>
      </c>
      <c r="BL4" s="6" t="str">
        <f>'Aggregated Balance-IND_2010'!S156</f>
        <v>FR</v>
      </c>
      <c r="BM4" s="6" t="str">
        <f>'Aggregated Balance-IND_2010'!T156</f>
        <v>HR</v>
      </c>
      <c r="BN4" s="6" t="str">
        <f>'Aggregated Balance-IND_2010'!U156</f>
        <v>HU</v>
      </c>
      <c r="BO4" s="6" t="str">
        <f>'Aggregated Balance-IND_2010'!V156</f>
        <v>IE</v>
      </c>
      <c r="BP4" s="6" t="str">
        <f>'Aggregated Balance-IND_2010'!W156</f>
        <v>IS</v>
      </c>
      <c r="BQ4" s="6" t="str">
        <f>'Aggregated Balance-IND_2010'!X156</f>
        <v>IT</v>
      </c>
      <c r="BR4" s="6" t="str">
        <f>'Aggregated Balance-IND_2010'!Y156</f>
        <v>LT</v>
      </c>
      <c r="BS4" s="6" t="str">
        <f>'Aggregated Balance-IND_2010'!Z156</f>
        <v>LU</v>
      </c>
      <c r="BT4" s="6" t="str">
        <f>'Aggregated Balance-IND_2010'!AA156</f>
        <v>LV</v>
      </c>
      <c r="BU4" s="6" t="str">
        <f>'Aggregated Balance-IND_2010'!AB156</f>
        <v>MT</v>
      </c>
      <c r="BV4" s="6" t="str">
        <f>'Aggregated Balance-IND_2010'!AC156</f>
        <v>NL</v>
      </c>
      <c r="BW4" s="6" t="str">
        <f>'Aggregated Balance-IND_2010'!AD156</f>
        <v>NO</v>
      </c>
      <c r="BX4" s="6" t="str">
        <f>'Aggregated Balance-IND_2010'!AE156</f>
        <v>PL</v>
      </c>
      <c r="BY4" s="6" t="str">
        <f>'Aggregated Balance-IND_2010'!AF156</f>
        <v>PT</v>
      </c>
      <c r="BZ4" s="6" t="str">
        <f>'Aggregated Balance-IND_2010'!AG156</f>
        <v>RO</v>
      </c>
      <c r="CA4" s="6" t="str">
        <f>'Aggregated Balance-IND_2010'!AH156</f>
        <v>SE</v>
      </c>
      <c r="CB4" s="6" t="str">
        <f>'Aggregated Balance-IND_2010'!AI156</f>
        <v>SI</v>
      </c>
      <c r="CC4" s="6" t="str">
        <f>'Aggregated Balance-IND_2010'!AJ156</f>
        <v>SK</v>
      </c>
      <c r="CD4" s="6" t="str">
        <f>'Aggregated Balance-IND_2010'!AK156</f>
        <v>UK</v>
      </c>
      <c r="CE4" s="6" t="s">
        <v>290</v>
      </c>
      <c r="CF4" s="6" t="s">
        <v>291</v>
      </c>
      <c r="CG4" s="6" t="s">
        <v>292</v>
      </c>
      <c r="CH4" s="6" t="str">
        <f>'Aggregated Balance-IND_2010'!AO156</f>
        <v>ME</v>
      </c>
      <c r="CI4" s="6" t="str">
        <f>'Aggregated Balance-IND_2010'!AP156</f>
        <v>MK</v>
      </c>
      <c r="CJ4" s="6" t="str">
        <f>'Aggregated Balance-IND_2010'!AQ156</f>
        <v>RS</v>
      </c>
      <c r="CL4" s="28" t="s">
        <v>287</v>
      </c>
      <c r="CM4" s="6" t="s">
        <v>21</v>
      </c>
      <c r="CN4" s="6" t="s">
        <v>22</v>
      </c>
      <c r="CO4" s="6" t="s">
        <v>23</v>
      </c>
      <c r="CP4" s="6" t="s">
        <v>289</v>
      </c>
      <c r="CQ4" s="6" t="s">
        <v>24</v>
      </c>
      <c r="CR4" s="6" t="s">
        <v>25</v>
      </c>
      <c r="CS4" s="6" t="s">
        <v>26</v>
      </c>
      <c r="CT4" s="6" t="s">
        <v>27</v>
      </c>
      <c r="CU4" s="6" t="s">
        <v>28</v>
      </c>
      <c r="CV4" s="6" t="s">
        <v>29</v>
      </c>
      <c r="CW4" s="6" t="s">
        <v>30</v>
      </c>
      <c r="CX4" s="6" t="s">
        <v>31</v>
      </c>
      <c r="CY4" s="6" t="s">
        <v>32</v>
      </c>
      <c r="CZ4" s="6" t="s">
        <v>33</v>
      </c>
      <c r="DA4" s="6" t="s">
        <v>34</v>
      </c>
      <c r="DB4" s="6" t="s">
        <v>35</v>
      </c>
      <c r="DC4" s="6" t="s">
        <v>36</v>
      </c>
      <c r="DD4" s="6" t="s">
        <v>37</v>
      </c>
      <c r="DE4" s="6" t="s">
        <v>38</v>
      </c>
      <c r="DF4" s="6" t="s">
        <v>39</v>
      </c>
      <c r="DG4" s="6" t="s">
        <v>40</v>
      </c>
      <c r="DH4" s="6" t="s">
        <v>43</v>
      </c>
      <c r="DI4" s="6" t="s">
        <v>44</v>
      </c>
      <c r="DJ4" s="6" t="s">
        <v>45</v>
      </c>
      <c r="DK4" s="6" t="s">
        <v>46</v>
      </c>
      <c r="DL4" s="6" t="s">
        <v>47</v>
      </c>
      <c r="DM4" s="6" t="s">
        <v>48</v>
      </c>
      <c r="DN4" s="6" t="s">
        <v>50</v>
      </c>
      <c r="DO4" s="6" t="s">
        <v>51</v>
      </c>
      <c r="DP4" s="6" t="s">
        <v>52</v>
      </c>
      <c r="DQ4" s="6" t="s">
        <v>53</v>
      </c>
      <c r="DR4" s="6" t="s">
        <v>290</v>
      </c>
      <c r="DS4" s="6" t="s">
        <v>291</v>
      </c>
      <c r="DT4" s="6" t="s">
        <v>292</v>
      </c>
      <c r="DU4" s="6" t="s">
        <v>41</v>
      </c>
      <c r="DV4" s="6" t="s">
        <v>42</v>
      </c>
      <c r="DW4" s="6" t="s">
        <v>49</v>
      </c>
      <c r="DZ4" s="6" t="s">
        <v>21</v>
      </c>
      <c r="EA4" s="6" t="s">
        <v>22</v>
      </c>
      <c r="EB4" s="6" t="s">
        <v>23</v>
      </c>
      <c r="EC4" s="6" t="s">
        <v>289</v>
      </c>
      <c r="ED4" s="6" t="s">
        <v>24</v>
      </c>
      <c r="EE4" s="6" t="s">
        <v>25</v>
      </c>
      <c r="EF4" s="6" t="s">
        <v>26</v>
      </c>
      <c r="EG4" s="6" t="s">
        <v>27</v>
      </c>
      <c r="EH4" s="6" t="s">
        <v>28</v>
      </c>
      <c r="EI4" s="6" t="s">
        <v>29</v>
      </c>
      <c r="EJ4" s="6" t="s">
        <v>30</v>
      </c>
      <c r="EK4" s="6" t="s">
        <v>31</v>
      </c>
      <c r="EL4" s="6" t="s">
        <v>32</v>
      </c>
      <c r="EM4" s="6" t="s">
        <v>33</v>
      </c>
      <c r="EN4" s="6" t="s">
        <v>34</v>
      </c>
      <c r="EO4" s="6" t="s">
        <v>35</v>
      </c>
      <c r="EP4" s="6" t="s">
        <v>36</v>
      </c>
      <c r="EQ4" s="6" t="s">
        <v>37</v>
      </c>
      <c r="ER4" s="6" t="s">
        <v>38</v>
      </c>
      <c r="ES4" s="6" t="s">
        <v>39</v>
      </c>
      <c r="ET4" s="6" t="s">
        <v>40</v>
      </c>
      <c r="EU4" s="6" t="s">
        <v>43</v>
      </c>
      <c r="EV4" s="6" t="s">
        <v>44</v>
      </c>
      <c r="EW4" s="6" t="s">
        <v>45</v>
      </c>
      <c r="EX4" s="6" t="s">
        <v>46</v>
      </c>
      <c r="EY4" s="6" t="s">
        <v>47</v>
      </c>
      <c r="EZ4" s="6" t="s">
        <v>48</v>
      </c>
      <c r="FA4" s="6" t="s">
        <v>50</v>
      </c>
      <c r="FB4" s="6" t="s">
        <v>51</v>
      </c>
      <c r="FC4" s="6" t="s">
        <v>52</v>
      </c>
      <c r="FD4" s="6" t="s">
        <v>53</v>
      </c>
      <c r="FE4" s="6" t="s">
        <v>290</v>
      </c>
      <c r="FF4" s="6" t="s">
        <v>291</v>
      </c>
      <c r="FG4" s="6" t="s">
        <v>292</v>
      </c>
      <c r="FH4" s="6" t="s">
        <v>41</v>
      </c>
      <c r="FI4" s="6" t="s">
        <v>42</v>
      </c>
      <c r="FJ4" s="6" t="s">
        <v>49</v>
      </c>
    </row>
    <row r="5" spans="1:166">
      <c r="A5" s="22" t="s">
        <v>1375</v>
      </c>
      <c r="E5" s="20"/>
      <c r="F5" t="str">
        <f t="shared" ref="F5:F18" si="0">AX5</f>
        <v>INDCOA</v>
      </c>
      <c r="G5" s="41">
        <f>IF(AZ$21=0,0,(AZ5-AU26-CM5)/AZ$21)</f>
        <v>0</v>
      </c>
      <c r="H5" s="41">
        <f t="shared" ref="H5:AQ12" si="1">IF(BA$21=0,0,(BA5-AV26-CN5)/BA$21)</f>
        <v>0</v>
      </c>
      <c r="I5" s="41">
        <f t="shared" si="1"/>
        <v>0</v>
      </c>
      <c r="J5" s="41">
        <f t="shared" si="1"/>
        <v>0</v>
      </c>
      <c r="K5" s="41">
        <f t="shared" si="1"/>
        <v>0</v>
      </c>
      <c r="L5" s="41">
        <f t="shared" si="1"/>
        <v>0</v>
      </c>
      <c r="M5" s="41">
        <f t="shared" si="1"/>
        <v>-5.78152327962712e-19</v>
      </c>
      <c r="N5" s="41">
        <f t="shared" si="1"/>
        <v>0</v>
      </c>
      <c r="O5" s="41">
        <f t="shared" si="1"/>
        <v>0</v>
      </c>
      <c r="P5" s="41">
        <f t="shared" si="1"/>
        <v>0</v>
      </c>
      <c r="Q5" s="41">
        <f t="shared" si="1"/>
        <v>0</v>
      </c>
      <c r="R5" s="41">
        <f t="shared" si="1"/>
        <v>0</v>
      </c>
      <c r="S5" s="41">
        <f t="shared" si="1"/>
        <v>0</v>
      </c>
      <c r="T5" s="41">
        <f t="shared" si="1"/>
        <v>0</v>
      </c>
      <c r="U5" s="41">
        <f t="shared" si="1"/>
        <v>-6.45853999200207e-19</v>
      </c>
      <c r="V5" s="41">
        <f t="shared" si="1"/>
        <v>0</v>
      </c>
      <c r="W5" s="41">
        <f t="shared" si="1"/>
        <v>0</v>
      </c>
      <c r="X5" s="41">
        <f t="shared" si="1"/>
        <v>0</v>
      </c>
      <c r="Y5" s="41">
        <f t="shared" si="1"/>
        <v>0</v>
      </c>
      <c r="Z5" s="41">
        <f t="shared" si="1"/>
        <v>0</v>
      </c>
      <c r="AA5" s="41">
        <f t="shared" si="1"/>
        <v>0</v>
      </c>
      <c r="AB5" s="41">
        <f t="shared" si="1"/>
        <v>0</v>
      </c>
      <c r="AC5" s="41">
        <f t="shared" si="1"/>
        <v>0</v>
      </c>
      <c r="AD5" s="41">
        <f t="shared" si="1"/>
        <v>0</v>
      </c>
      <c r="AE5" s="41">
        <f t="shared" si="1"/>
        <v>0</v>
      </c>
      <c r="AF5" s="41">
        <f t="shared" si="1"/>
        <v>0</v>
      </c>
      <c r="AG5" s="41">
        <f t="shared" si="1"/>
        <v>0</v>
      </c>
      <c r="AH5" s="41">
        <f t="shared" si="1"/>
        <v>0</v>
      </c>
      <c r="AI5" s="41">
        <f t="shared" si="1"/>
        <v>0</v>
      </c>
      <c r="AJ5" s="41">
        <f t="shared" si="1"/>
        <v>0</v>
      </c>
      <c r="AK5" s="41">
        <f t="shared" si="1"/>
        <v>2.95512282989373e-18</v>
      </c>
      <c r="AL5" s="41">
        <f t="shared" si="1"/>
        <v>0</v>
      </c>
      <c r="AM5" s="41">
        <f t="shared" si="1"/>
        <v>0</v>
      </c>
      <c r="AN5" s="41">
        <f t="shared" si="1"/>
        <v>0</v>
      </c>
      <c r="AO5" s="41">
        <f t="shared" si="1"/>
        <v>0</v>
      </c>
      <c r="AP5" s="41">
        <f t="shared" si="1"/>
        <v>0</v>
      </c>
      <c r="AQ5" s="41">
        <f t="shared" si="1"/>
        <v>0</v>
      </c>
      <c r="AR5" s="138"/>
      <c r="AT5" s="56" t="str">
        <f>'Aggregated Balance-IND_2010'!A432</f>
        <v>B_101825, B_101830, B_101835, B_101846, B_101847,B_101851, B_101852, B_101853</v>
      </c>
      <c r="AU5" s="56" t="str">
        <f>'Aggregated Balance-IND_2010'!B432</f>
        <v>Other industries</v>
      </c>
      <c r="AV5" s="56" t="str">
        <f>'Aggregated Balance-IND_2010'!C432</f>
        <v>PJ</v>
      </c>
      <c r="AW5" s="56" t="str">
        <f>'Aggregated Balance-IND_2010'!D432</f>
        <v>'2010</v>
      </c>
      <c r="AX5" s="56" t="str">
        <f>'Aggregated Balance-IND_2010'!E432</f>
        <v>INDCOA</v>
      </c>
      <c r="AY5" s="56" t="str">
        <f>'Aggregated Balance-IND_2010'!F432</f>
        <v>Hard Coal (IND)</v>
      </c>
      <c r="AZ5" s="140">
        <f>'Aggregated Balance-IND_2010'!G432</f>
        <v>0</v>
      </c>
      <c r="BA5" s="140">
        <f>'Aggregated Balance-IND_2010'!H432</f>
        <v>2.04</v>
      </c>
      <c r="BB5" s="140">
        <f>'Aggregated Balance-IND_2010'!I432</f>
        <v>0.466</v>
      </c>
      <c r="BC5" s="140">
        <f>'Aggregated Balance-IND_2010'!J432</f>
        <v>0.05619</v>
      </c>
      <c r="BD5" s="140">
        <f>'Aggregated Balance-IND_2010'!K432</f>
        <v>0</v>
      </c>
      <c r="BE5" s="140">
        <f>'Aggregated Balance-IND_2010'!L432</f>
        <v>0.509</v>
      </c>
      <c r="BF5" s="140">
        <f>'Aggregated Balance-IND_2010'!M432</f>
        <v>3.658</v>
      </c>
      <c r="BG5" s="140">
        <f>'Aggregated Balance-IND_2010'!N432</f>
        <v>1.855</v>
      </c>
      <c r="BH5" s="140">
        <f>'Aggregated Balance-IND_2010'!O432</f>
        <v>0.027</v>
      </c>
      <c r="BI5" s="140">
        <f>'Aggregated Balance-IND_2010'!P432</f>
        <v>0.215</v>
      </c>
      <c r="BJ5" s="140">
        <f>'Aggregated Balance-IND_2010'!Q432</f>
        <v>0</v>
      </c>
      <c r="BK5" s="140">
        <f>'Aggregated Balance-IND_2010'!R432</f>
        <v>0.653</v>
      </c>
      <c r="BL5" s="140">
        <f>'Aggregated Balance-IND_2010'!S432</f>
        <v>14.508</v>
      </c>
      <c r="BM5" s="140">
        <f>'Aggregated Balance-IND_2010'!T432</f>
        <v>0.028</v>
      </c>
      <c r="BN5" s="140">
        <f>'Aggregated Balance-IND_2010'!U432</f>
        <v>0.16</v>
      </c>
      <c r="BO5" s="140">
        <f>'Aggregated Balance-IND_2010'!V432</f>
        <v>0.668</v>
      </c>
      <c r="BP5" s="140">
        <f>'Aggregated Balance-IND_2010'!W432</f>
        <v>0</v>
      </c>
      <c r="BQ5" s="140">
        <f>'Aggregated Balance-IND_2010'!X432</f>
        <v>0</v>
      </c>
      <c r="BR5" s="140">
        <f>'Aggregated Balance-IND_2010'!Y432</f>
        <v>0.025</v>
      </c>
      <c r="BS5" s="140">
        <f>'Aggregated Balance-IND_2010'!Z432</f>
        <v>0</v>
      </c>
      <c r="BT5" s="140">
        <f>'Aggregated Balance-IND_2010'!AA432</f>
        <v>0.078</v>
      </c>
      <c r="BU5" s="140">
        <f>'Aggregated Balance-IND_2010'!AB432</f>
        <v>0</v>
      </c>
      <c r="BV5" s="140">
        <f>'Aggregated Balance-IND_2010'!AC432</f>
        <v>1.055</v>
      </c>
      <c r="BW5" s="140">
        <f>'Aggregated Balance-IND_2010'!AD432</f>
        <v>0</v>
      </c>
      <c r="BX5" s="140">
        <f>'Aggregated Balance-IND_2010'!AE432</f>
        <v>37.257</v>
      </c>
      <c r="BY5" s="140">
        <f>'Aggregated Balance-IND_2010'!AF432</f>
        <v>0</v>
      </c>
      <c r="BZ5" s="140">
        <f>'Aggregated Balance-IND_2010'!AG432</f>
        <v>0</v>
      </c>
      <c r="CA5" s="140">
        <f>'Aggregated Balance-IND_2010'!AH432</f>
        <v>3.331</v>
      </c>
      <c r="CB5" s="140">
        <f>'Aggregated Balance-IND_2010'!AI432</f>
        <v>0</v>
      </c>
      <c r="CC5" s="140">
        <f>'Aggregated Balance-IND_2010'!AJ432</f>
        <v>0</v>
      </c>
      <c r="CD5" s="140">
        <f>'Aggregated Balance-IND_2010'!AK432</f>
        <v>9.652</v>
      </c>
      <c r="CE5" s="140">
        <f>'Aggregated Balance-IND_2010'!AL432</f>
        <v>0</v>
      </c>
      <c r="CF5" s="140">
        <f>'Aggregated Balance-IND_2010'!AM432</f>
        <v>1.44926</v>
      </c>
      <c r="CG5" s="140">
        <f>'Aggregated Balance-IND_2010'!AN432</f>
        <v>0.18899</v>
      </c>
      <c r="CH5" s="140">
        <f>'Aggregated Balance-IND_2010'!AO432</f>
        <v>0</v>
      </c>
      <c r="CI5" s="140">
        <f>'Aggregated Balance-IND_2010'!AP432</f>
        <v>0</v>
      </c>
      <c r="CJ5" s="140">
        <f>'Aggregated Balance-IND_2010'!AQ432</f>
        <v>0.139</v>
      </c>
      <c r="CL5" t="str">
        <f>AX5</f>
        <v>INDCOA</v>
      </c>
      <c r="CM5" s="35">
        <f>IF(SUM(AZ$5:AZ$6)=0,0,'AutoProd-CHP'!E145*AZ5/SUM(AZ$5:AZ$6))</f>
        <v>0</v>
      </c>
      <c r="CN5" s="35">
        <f>IF(SUM(BA$5:BA$6)=0,0,'AutoProd-CHP'!F145*BA5/SUM(BA$5:BA$6))</f>
        <v>0</v>
      </c>
      <c r="CO5" s="35">
        <f>IF(SUM(BB$5:BB$6)=0,0,'AutoProd-CHP'!G145*BB5/SUM(BB$5:BB$6))</f>
        <v>0.458781628741416</v>
      </c>
      <c r="CP5" s="35">
        <f>IF(SUM(BC$5:BC$6)=0,0,'AutoProd-CHP'!H145*BC5/SUM(BC$5:BC$6))</f>
        <v>0</v>
      </c>
      <c r="CQ5" s="35">
        <f>IF(SUM(BD$5:BD$6)=0,0,'AutoProd-CHP'!I145*BD5/SUM(BD$5:BD$6))</f>
        <v>0</v>
      </c>
      <c r="CR5" s="35">
        <f>IF(SUM(BE$5:BE$6)=0,0,'AutoProd-CHP'!J145*BE5/SUM(BE$5:BE$6))</f>
        <v>0</v>
      </c>
      <c r="CS5" s="35">
        <f>IF(SUM(BF$5:BF$6)=0,0,'AutoProd-CHP'!K145*BF5/SUM(BF$5:BF$6))</f>
        <v>0</v>
      </c>
      <c r="CT5" s="35">
        <f>IF(SUM(BG$5:BG$6)=0,0,'AutoProd-CHP'!L145*BG5/SUM(BG$5:BG$6))</f>
        <v>0</v>
      </c>
      <c r="CU5" s="35">
        <f>IF(SUM(BH$5:BH$6)=0,0,'AutoProd-CHP'!M145*BH5/SUM(BH$5:BH$6))</f>
        <v>0.026904</v>
      </c>
      <c r="CV5" s="35">
        <f>IF(SUM(BI$5:BI$6)=0,0,'AutoProd-CHP'!N145*BI5/SUM(BI$5:BI$6))</f>
        <v>0</v>
      </c>
      <c r="CW5" s="35">
        <f>IF(SUM(BJ$5:BJ$6)=0,0,'AutoProd-CHP'!O145*BJ5/SUM(BJ$5:BJ$6))</f>
        <v>0</v>
      </c>
      <c r="CX5" s="35">
        <f>IF(SUM(BK$5:BK$6)=0,0,'AutoProd-CHP'!P145*BK5/SUM(BK$5:BK$6))</f>
        <v>0.528325141776938</v>
      </c>
      <c r="CY5" s="35">
        <f>IF(SUM(BL$5:BL$6)=0,0,'AutoProd-CHP'!Q145*BL5/SUM(BL$5:BL$6))</f>
        <v>0</v>
      </c>
      <c r="CZ5" s="35">
        <f>IF(SUM(BM$5:BM$6)=0,0,'AutoProd-CHP'!R145*BM5/SUM(BM$5:BM$6))</f>
        <v>0</v>
      </c>
      <c r="DA5" s="35">
        <f>IF(SUM(BN$5:BN$6)=0,0,'AutoProd-CHP'!S145*BN5/SUM(BN$5:BN$6))</f>
        <v>0</v>
      </c>
      <c r="DB5" s="35">
        <f>IF(SUM(BO$5:BO$6)=0,0,'AutoProd-CHP'!T145*BO5/SUM(BO$5:BO$6))</f>
        <v>0.253383698351414</v>
      </c>
      <c r="DC5" s="35">
        <f>IF(SUM(BP$5:BP$6)=0,0,'AutoProd-CHP'!U145*BP5/SUM(BP$5:BP$6))</f>
        <v>0</v>
      </c>
      <c r="DD5" s="35">
        <f>IF(SUM(BQ$5:BQ$6)=0,0,'AutoProd-CHP'!V145*BQ5/SUM(BQ$5:BQ$6))</f>
        <v>0</v>
      </c>
      <c r="DE5" s="35">
        <f>IF(SUM(BR$5:BR$6)=0,0,'AutoProd-CHP'!W145*BR5/SUM(BR$5:BR$6))</f>
        <v>0</v>
      </c>
      <c r="DF5" s="35">
        <f>IF(SUM(BS$5:BS$6)=0,0,'AutoProd-CHP'!X145*BS5/SUM(BS$5:BS$6))</f>
        <v>0</v>
      </c>
      <c r="DG5" s="35">
        <f>IF(SUM(BT$5:BT$6)=0,0,'AutoProd-CHP'!Y145*BT5/SUM(BT$5:BT$6))</f>
        <v>0</v>
      </c>
      <c r="DH5" s="35">
        <f>IF(SUM(BU$5:BU$6)=0,0,'AutoProd-CHP'!Z145*BU5/SUM(BU$5:BU$6))</f>
        <v>0</v>
      </c>
      <c r="DI5" s="35">
        <f>IF(SUM(BV$5:BV$6)=0,0,'AutoProd-CHP'!AA145*BV5/SUM(BV$5:BV$6))</f>
        <v>0</v>
      </c>
      <c r="DJ5" s="35">
        <f>IF(SUM(BW$5:BW$6)=0,0,'AutoProd-CHP'!AB145*BW5/SUM(BW$5:BW$6))</f>
        <v>0</v>
      </c>
      <c r="DK5" s="35">
        <f>IF(SUM(BX$5:BX$6)=0,0,'AutoProd-CHP'!AC145*BX5/SUM(BX$5:BX$6))</f>
        <v>36.9026589522144</v>
      </c>
      <c r="DL5" s="35">
        <f>IF(SUM(BY$5:BY$6)=0,0,'AutoProd-CHP'!AD145*BY5/SUM(BY$5:BY$6))</f>
        <v>0</v>
      </c>
      <c r="DM5" s="35">
        <f>IF(SUM(BZ$5:BZ$6)=0,0,'AutoProd-CHP'!AE145*BZ5/SUM(BZ$5:BZ$6))</f>
        <v>0</v>
      </c>
      <c r="DN5" s="35">
        <f>IF(SUM(CA$5:CA$6)=0,0,'AutoProd-CHP'!AF145*CA5/SUM(CA$5:CA$6))</f>
        <v>0</v>
      </c>
      <c r="DO5" s="35">
        <f>IF(SUM(CB$5:CB$6)=0,0,'AutoProd-CHP'!AG145*CB5/SUM(CB$5:CB$6))</f>
        <v>0</v>
      </c>
      <c r="DP5" s="35">
        <f>IF(SUM(CC$5:CC$6)=0,0,'AutoProd-CHP'!AH145*CC5/SUM(CC$5:CC$6))</f>
        <v>0</v>
      </c>
      <c r="DQ5" s="35">
        <f>IF(SUM(CD$5:CD$6)=0,0,'AutoProd-CHP'!AI145*CD5/SUM(CD$5:CD$6))</f>
        <v>0</v>
      </c>
      <c r="DR5" s="35">
        <f>IF(SUM(CE$5:CE$6)=0,0,'AutoProd-CHP'!AJ145*CE5/SUM(CE$5:CE$6))</f>
        <v>0</v>
      </c>
      <c r="DS5" s="35">
        <f>IF(SUM(CF$5:CF$6)=0,0,'AutoProd-CHP'!AK145*CF5/SUM(CF$5:CF$6))</f>
        <v>0</v>
      </c>
      <c r="DT5" s="35">
        <f>IF(SUM(CG$5:CG$6)=0,0,'AutoProd-CHP'!AL145*CG5/SUM(CG$5:CG$6))</f>
        <v>0</v>
      </c>
      <c r="DU5" s="35">
        <f>IF(SUM(CH$5:CH$6)=0,0,'AutoProd-CHP'!AM145*CH5/SUM(CH$5:CH$6))</f>
        <v>0</v>
      </c>
      <c r="DV5" s="35">
        <f>IF(SUM(CI$5:CI$6)=0,0,'AutoProd-CHP'!AN145*CI5/SUM(CI$5:CI$6))</f>
        <v>0</v>
      </c>
      <c r="DW5" s="35">
        <f>IF(SUM(CJ$5:CJ$6)=0,0,'AutoProd-CHP'!AO145*CJ5/SUM(CJ$5:CJ$6))</f>
        <v>0</v>
      </c>
      <c r="DY5" s="54" t="s">
        <v>1416</v>
      </c>
      <c r="DZ5" s="72" t="str">
        <f>IF((SUM(AZ5:AZ6)-'AutoProd-CHP'!E145)&lt;0,(SUM(AZ5:AZ6)-'AutoProd-CHP'!E145),"")</f>
        <v/>
      </c>
      <c r="EA5" s="72" t="str">
        <f>IF((SUM(BA5:BA6)-'AutoProd-CHP'!F145)&lt;0,(SUM(BA5:BA6)-'AutoProd-CHP'!F145),"")</f>
        <v/>
      </c>
      <c r="EB5" s="72" t="str">
        <f>IF((SUM(BB5:BB6)-'AutoProd-CHP'!G145)&lt;0,(SUM(BB5:BB6)-'AutoProd-CHP'!G145),"")</f>
        <v/>
      </c>
      <c r="EC5" s="72" t="str">
        <f>IF((SUM(BC5:BC6)-'AutoProd-CHP'!H145)&lt;0,(SUM(BC5:BC6)-'AutoProd-CHP'!H145),"")</f>
        <v/>
      </c>
      <c r="ED5" s="72" t="str">
        <f>IF((SUM(BD5:BD6)-'AutoProd-CHP'!I145)&lt;0,(SUM(BD5:BD6)-'AutoProd-CHP'!I145),"")</f>
        <v/>
      </c>
      <c r="EE5" s="72" t="str">
        <f>IF((SUM(BE5:BE6)-'AutoProd-CHP'!J145)&lt;0,(SUM(BE5:BE6)-'AutoProd-CHP'!J145),"")</f>
        <v/>
      </c>
      <c r="EF5" s="72" t="str">
        <f>IF((SUM(BF5:BF6)-'AutoProd-CHP'!K145)&lt;0,(SUM(BF5:BF6)-'AutoProd-CHP'!K145),"")</f>
        <v/>
      </c>
      <c r="EG5" s="72" t="str">
        <f>IF((SUM(BG5:BG6)-'AutoProd-CHP'!L145)&lt;0,(SUM(BG5:BG6)-'AutoProd-CHP'!L145),"")</f>
        <v/>
      </c>
      <c r="EH5" s="72" t="str">
        <f>IF((SUM(BH5:BH6)-'AutoProd-CHP'!M145)&lt;0,(SUM(BH5:BH6)-'AutoProd-CHP'!M145),"")</f>
        <v/>
      </c>
      <c r="EI5" s="72" t="str">
        <f>IF((SUM(BI5:BI6)-'AutoProd-CHP'!N145)&lt;0,(SUM(BI5:BI6)-'AutoProd-CHP'!N145),"")</f>
        <v/>
      </c>
      <c r="EJ5" s="72" t="str">
        <f>IF((SUM(BJ5:BJ6)-'AutoProd-CHP'!O145)&lt;0,(SUM(BJ5:BJ6)-'AutoProd-CHP'!O145),"")</f>
        <v/>
      </c>
      <c r="EK5" s="72" t="str">
        <f>IF((SUM(BK5:BK6)-'AutoProd-CHP'!P145)&lt;0,(SUM(BK5:BK6)-'AutoProd-CHP'!P145),"")</f>
        <v/>
      </c>
      <c r="EL5" s="72" t="str">
        <f>IF((SUM(BL5:BL6)-'AutoProd-CHP'!Q145)&lt;0,(SUM(BL5:BL6)-'AutoProd-CHP'!Q145),"")</f>
        <v/>
      </c>
      <c r="EM5" s="72" t="str">
        <f>IF((SUM(BM5:BM6)-'AutoProd-CHP'!R145)&lt;0,(SUM(BM5:BM6)-'AutoProd-CHP'!R145),"")</f>
        <v/>
      </c>
      <c r="EN5" s="72" t="str">
        <f>IF((SUM(BN5:BN6)-'AutoProd-CHP'!S145)&lt;0,(SUM(BN5:BN6)-'AutoProd-CHP'!S145),"")</f>
        <v/>
      </c>
      <c r="EO5" s="72" t="str">
        <f>IF((SUM(BO5:BO6)-'AutoProd-CHP'!T145)&lt;0,(SUM(BO5:BO6)-'AutoProd-CHP'!T145),"")</f>
        <v/>
      </c>
      <c r="EP5" s="72" t="str">
        <f>IF((SUM(BP5:BP6)-'AutoProd-CHP'!U145)&lt;0,(SUM(BP5:BP6)-'AutoProd-CHP'!U145),"")</f>
        <v/>
      </c>
      <c r="EQ5" s="72" t="str">
        <f>IF((SUM(BQ5:BQ6)-'AutoProd-CHP'!V145)&lt;0,(SUM(BQ5:BQ6)-'AutoProd-CHP'!V145),"")</f>
        <v/>
      </c>
      <c r="ER5" s="72" t="str">
        <f>IF((SUM(BR5:BR6)-'AutoProd-CHP'!W145)&lt;0,(SUM(BR5:BR6)-'AutoProd-CHP'!W145),"")</f>
        <v/>
      </c>
      <c r="ES5" s="72" t="str">
        <f>IF((SUM(BS5:BS6)-'AutoProd-CHP'!X145)&lt;0,(SUM(BS5:BS6)-'AutoProd-CHP'!X145),"")</f>
        <v/>
      </c>
      <c r="ET5" s="72" t="str">
        <f>IF((SUM(BT5:BT6)-'AutoProd-CHP'!Y145)&lt;0,(SUM(BT5:BT6)-'AutoProd-CHP'!Y145),"")</f>
        <v/>
      </c>
      <c r="EU5" s="72" t="str">
        <f>IF((SUM(BU5:BU6)-'AutoProd-CHP'!Z145)&lt;0,(SUM(BU5:BU6)-'AutoProd-CHP'!Z145),"")</f>
        <v/>
      </c>
      <c r="EV5" s="72" t="str">
        <f>IF((SUM(BV5:BV6)-'AutoProd-CHP'!AA145)&lt;0,(SUM(BV5:BV6)-'AutoProd-CHP'!AA145),"")</f>
        <v/>
      </c>
      <c r="EW5" s="72" t="str">
        <f>IF((SUM(BW5:BW6)-'AutoProd-CHP'!AB145)&lt;0,(SUM(BW5:BW6)-'AutoProd-CHP'!AB145),"")</f>
        <v/>
      </c>
      <c r="EX5" s="72" t="str">
        <f>IF((SUM(BX5:BX6)-'AutoProd-CHP'!AC145)&lt;0,(SUM(BX5:BX6)-'AutoProd-CHP'!AC145),"")</f>
        <v/>
      </c>
      <c r="EY5" s="72" t="str">
        <f>IF((SUM(BY5:BY6)-'AutoProd-CHP'!AD145)&lt;0,(SUM(BY5:BY6)-'AutoProd-CHP'!AD145),"")</f>
        <v/>
      </c>
      <c r="EZ5" s="72" t="str">
        <f>IF((SUM(BZ5:BZ6)-'AutoProd-CHP'!AE145)&lt;0,(SUM(BZ5:BZ6)-'AutoProd-CHP'!AE145),"")</f>
        <v/>
      </c>
      <c r="FA5" s="72" t="str">
        <f>IF((SUM(CA5:CA6)-'AutoProd-CHP'!AF145)&lt;0,(SUM(CA5:CA6)-'AutoProd-CHP'!AF145),"")</f>
        <v/>
      </c>
      <c r="FB5" s="72" t="str">
        <f>IF((SUM(CB5:CB6)-'AutoProd-CHP'!AG145)&lt;0,(SUM(CB5:CB6)-'AutoProd-CHP'!AG145),"")</f>
        <v/>
      </c>
      <c r="FC5" s="72" t="str">
        <f>IF((SUM(CC5:CC6)-'AutoProd-CHP'!AH145)&lt;0,(SUM(CC5:CC6)-'AutoProd-CHP'!AH145),"")</f>
        <v/>
      </c>
      <c r="FD5" s="72" t="str">
        <f>IF((SUM(CD5:CD6)-'AutoProd-CHP'!AI145)&lt;0,(SUM(CD5:CD6)-'AutoProd-CHP'!AI145),"")</f>
        <v/>
      </c>
      <c r="FE5" s="72" t="str">
        <f>IF((SUM(CE5:CE6)-'AutoProd-CHP'!AJ145)&lt;0,(SUM(CE5:CE6)-'AutoProd-CHP'!AJ145),"")</f>
        <v/>
      </c>
      <c r="FF5" s="72" t="str">
        <f>IF((SUM(CF5:CF6)-'AutoProd-CHP'!AK145)&lt;0,(SUM(CF5:CF6)-'AutoProd-CHP'!AK145),"")</f>
        <v/>
      </c>
      <c r="FG5" s="72" t="str">
        <f>IF((SUM(CG5:CG6)-'AutoProd-CHP'!AL145)&lt;0,(SUM(CG5:CG6)-'AutoProd-CHP'!AL145),"")</f>
        <v/>
      </c>
      <c r="FH5" s="72" t="str">
        <f>IF((SUM(CH5:CH6)-'AutoProd-CHP'!AM145)&lt;0,(SUM(CH5:CH6)-'AutoProd-CHP'!AM145),"")</f>
        <v/>
      </c>
      <c r="FI5" s="72" t="str">
        <f>IF((SUM(CI5:CI6)-'AutoProd-CHP'!AN145)&lt;0,(SUM(CI5:CI6)-'AutoProd-CHP'!AN145),"")</f>
        <v/>
      </c>
      <c r="FJ5" s="72" t="str">
        <f>IF((SUM(CJ5:CJ6)-'AutoProd-CHP'!AO145)&lt;0,(SUM(CJ5:CJ6)-'AutoProd-CHP'!AO145),"")</f>
        <v/>
      </c>
    </row>
    <row r="6" spans="1:166">
      <c r="A6" s="1" t="s">
        <v>1376</v>
      </c>
      <c r="E6" s="20"/>
      <c r="F6" t="str">
        <f t="shared" si="0"/>
        <v>INDCOL</v>
      </c>
      <c r="G6" s="41">
        <f t="shared" ref="G6:G17" si="2">IF(AZ$21=0,0,(AZ6-AU27-CM6)/AZ$21)</f>
        <v>0</v>
      </c>
      <c r="H6" s="41">
        <f t="shared" si="1"/>
        <v>0</v>
      </c>
      <c r="I6" s="41">
        <f t="shared" si="1"/>
        <v>0</v>
      </c>
      <c r="J6" s="41">
        <f t="shared" si="1"/>
        <v>0</v>
      </c>
      <c r="K6" s="41">
        <f t="shared" si="1"/>
        <v>0</v>
      </c>
      <c r="L6" s="41">
        <f t="shared" si="1"/>
        <v>0</v>
      </c>
      <c r="M6" s="41">
        <f t="shared" si="1"/>
        <v>0</v>
      </c>
      <c r="N6" s="41">
        <f t="shared" si="1"/>
        <v>0</v>
      </c>
      <c r="O6" s="41">
        <f t="shared" si="1"/>
        <v>0</v>
      </c>
      <c r="P6" s="41">
        <f t="shared" si="1"/>
        <v>0</v>
      </c>
      <c r="Q6" s="41">
        <f t="shared" si="1"/>
        <v>0</v>
      </c>
      <c r="R6" s="41">
        <f t="shared" si="1"/>
        <v>0</v>
      </c>
      <c r="S6" s="41">
        <f t="shared" si="1"/>
        <v>0</v>
      </c>
      <c r="T6" s="41">
        <f t="shared" si="1"/>
        <v>0</v>
      </c>
      <c r="U6" s="41">
        <f t="shared" si="1"/>
        <v>0</v>
      </c>
      <c r="V6" s="41">
        <f t="shared" si="1"/>
        <v>0.000109195889657648</v>
      </c>
      <c r="W6" s="41">
        <f t="shared" si="1"/>
        <v>0</v>
      </c>
      <c r="X6" s="41">
        <f t="shared" si="1"/>
        <v>0</v>
      </c>
      <c r="Y6" s="41">
        <f t="shared" si="1"/>
        <v>0</v>
      </c>
      <c r="Z6" s="41">
        <f t="shared" si="1"/>
        <v>0</v>
      </c>
      <c r="AA6" s="41">
        <f t="shared" si="1"/>
        <v>0</v>
      </c>
      <c r="AB6" s="41">
        <f t="shared" si="1"/>
        <v>0</v>
      </c>
      <c r="AC6" s="41">
        <f t="shared" si="1"/>
        <v>0</v>
      </c>
      <c r="AD6" s="41">
        <f t="shared" si="1"/>
        <v>0</v>
      </c>
      <c r="AE6" s="41">
        <f t="shared" si="1"/>
        <v>0</v>
      </c>
      <c r="AF6" s="41">
        <f t="shared" si="1"/>
        <v>0</v>
      </c>
      <c r="AG6" s="41">
        <f t="shared" si="1"/>
        <v>0</v>
      </c>
      <c r="AH6" s="41">
        <f t="shared" si="1"/>
        <v>0</v>
      </c>
      <c r="AI6" s="41">
        <f t="shared" si="1"/>
        <v>0</v>
      </c>
      <c r="AJ6" s="41">
        <f t="shared" si="1"/>
        <v>0</v>
      </c>
      <c r="AK6" s="41">
        <f t="shared" si="1"/>
        <v>0</v>
      </c>
      <c r="AL6" s="41">
        <f t="shared" si="1"/>
        <v>0</v>
      </c>
      <c r="AM6" s="41">
        <f t="shared" si="1"/>
        <v>0</v>
      </c>
      <c r="AN6" s="41">
        <f t="shared" si="1"/>
        <v>0</v>
      </c>
      <c r="AO6" s="41">
        <f t="shared" si="1"/>
        <v>0</v>
      </c>
      <c r="AP6" s="41">
        <f t="shared" si="1"/>
        <v>0</v>
      </c>
      <c r="AQ6" s="41">
        <f t="shared" si="1"/>
        <v>0</v>
      </c>
      <c r="AR6" s="138"/>
      <c r="AT6" s="56" t="str">
        <f>'Aggregated Balance-IND_2010'!A433</f>
        <v>B_101825, B_101830, B_101835, B_101846, B_101847,B_101851, B_101852, B_101853</v>
      </c>
      <c r="AU6" s="56" t="str">
        <f>'Aggregated Balance-IND_2010'!B433</f>
        <v>Other industries</v>
      </c>
      <c r="AV6" s="56" t="str">
        <f>'Aggregated Balance-IND_2010'!C433</f>
        <v>PJ</v>
      </c>
      <c r="AW6" s="56" t="str">
        <f>'Aggregated Balance-IND_2010'!D433</f>
        <v>'2010</v>
      </c>
      <c r="AX6" s="56" t="str">
        <f>'Aggregated Balance-IND_2010'!E433</f>
        <v>INDCOL</v>
      </c>
      <c r="AY6" s="56" t="str">
        <f>'Aggregated Balance-IND_2010'!F433</f>
        <v>Lignite (IND)</v>
      </c>
      <c r="AZ6" s="140">
        <f>'Aggregated Balance-IND_2010'!G433</f>
        <v>0</v>
      </c>
      <c r="BA6" s="140">
        <f>'Aggregated Balance-IND_2010'!H433</f>
        <v>0</v>
      </c>
      <c r="BB6" s="140">
        <f>'Aggregated Balance-IND_2010'!I433</f>
        <v>0.034</v>
      </c>
      <c r="BC6" s="140">
        <f>'Aggregated Balance-IND_2010'!J433</f>
        <v>0</v>
      </c>
      <c r="BD6" s="140">
        <f>'Aggregated Balance-IND_2010'!K433</f>
        <v>0</v>
      </c>
      <c r="BE6" s="140">
        <f>'Aggregated Balance-IND_2010'!L433</f>
        <v>2.153</v>
      </c>
      <c r="BF6" s="140">
        <f>'Aggregated Balance-IND_2010'!M433</f>
        <v>1.485</v>
      </c>
      <c r="BG6" s="140">
        <f>'Aggregated Balance-IND_2010'!N433</f>
        <v>0</v>
      </c>
      <c r="BH6" s="140">
        <f>'Aggregated Balance-IND_2010'!O433</f>
        <v>0</v>
      </c>
      <c r="BI6" s="140">
        <f>'Aggregated Balance-IND_2010'!P433</f>
        <v>0</v>
      </c>
      <c r="BJ6" s="140">
        <f>'Aggregated Balance-IND_2010'!Q433</f>
        <v>0</v>
      </c>
      <c r="BK6" s="140">
        <f>'Aggregated Balance-IND_2010'!R433</f>
        <v>1.029</v>
      </c>
      <c r="BL6" s="140">
        <f>'Aggregated Balance-IND_2010'!S433</f>
        <v>0.884</v>
      </c>
      <c r="BM6" s="140">
        <f>'Aggregated Balance-IND_2010'!T433</f>
        <v>0.498</v>
      </c>
      <c r="BN6" s="140">
        <f>'Aggregated Balance-IND_2010'!U433</f>
        <v>0</v>
      </c>
      <c r="BO6" s="140">
        <f>'Aggregated Balance-IND_2010'!V433</f>
        <v>0.008</v>
      </c>
      <c r="BP6" s="140">
        <f>'Aggregated Balance-IND_2010'!W433</f>
        <v>0</v>
      </c>
      <c r="BQ6" s="140">
        <f>'Aggregated Balance-IND_2010'!X433</f>
        <v>0.308</v>
      </c>
      <c r="BR6" s="140">
        <f>'Aggregated Balance-IND_2010'!Y433</f>
        <v>0.028</v>
      </c>
      <c r="BS6" s="140">
        <f>'Aggregated Balance-IND_2010'!Z433</f>
        <v>0</v>
      </c>
      <c r="BT6" s="140">
        <f>'Aggregated Balance-IND_2010'!AA433</f>
        <v>0.01</v>
      </c>
      <c r="BU6" s="140">
        <f>'Aggregated Balance-IND_2010'!AB433</f>
        <v>0</v>
      </c>
      <c r="BV6" s="140">
        <f>'Aggregated Balance-IND_2010'!AC433</f>
        <v>0.16</v>
      </c>
      <c r="BW6" s="140">
        <f>'Aggregated Balance-IND_2010'!AD433</f>
        <v>0</v>
      </c>
      <c r="BX6" s="140">
        <f>'Aggregated Balance-IND_2010'!AE433</f>
        <v>0.089</v>
      </c>
      <c r="BY6" s="140">
        <f>'Aggregated Balance-IND_2010'!AF433</f>
        <v>0</v>
      </c>
      <c r="BZ6" s="140">
        <f>'Aggregated Balance-IND_2010'!AG433</f>
        <v>0.008</v>
      </c>
      <c r="CA6" s="140">
        <f>'Aggregated Balance-IND_2010'!AH433</f>
        <v>0.043</v>
      </c>
      <c r="CB6" s="140">
        <f>'Aggregated Balance-IND_2010'!AI433</f>
        <v>0</v>
      </c>
      <c r="CC6" s="140">
        <f>'Aggregated Balance-IND_2010'!AJ433</f>
        <v>0.011</v>
      </c>
      <c r="CD6" s="140">
        <f>'Aggregated Balance-IND_2010'!AK433</f>
        <v>0</v>
      </c>
      <c r="CE6" s="140">
        <f>'Aggregated Balance-IND_2010'!AL433</f>
        <v>0</v>
      </c>
      <c r="CF6" s="140">
        <f>'Aggregated Balance-IND_2010'!AM433</f>
        <v>0.16898</v>
      </c>
      <c r="CG6" s="140">
        <f>'Aggregated Balance-IND_2010'!AN433</f>
        <v>1.08446</v>
      </c>
      <c r="CH6" s="140">
        <f>'Aggregated Balance-IND_2010'!AO433</f>
        <v>0.009</v>
      </c>
      <c r="CI6" s="140">
        <f>'Aggregated Balance-IND_2010'!AP433</f>
        <v>0.157</v>
      </c>
      <c r="CJ6" s="140">
        <f>'Aggregated Balance-IND_2010'!AQ433</f>
        <v>2.06</v>
      </c>
      <c r="CL6" t="str">
        <f t="shared" ref="CL6:CL18" si="3">AX6</f>
        <v>INDCOL</v>
      </c>
      <c r="CM6" s="35">
        <f>IF(SUM(AZ$5:AZ$6)=0,0,'AutoProd-CHP'!E145*AZ6/SUM(AZ$5:AZ$6))</f>
        <v>0</v>
      </c>
      <c r="CN6" s="35">
        <f>IF(SUM(BA$5:BA$6)=0,0,'AutoProd-CHP'!F145*BA6/SUM(BA$5:BA$6))</f>
        <v>0</v>
      </c>
      <c r="CO6" s="35">
        <f>IF(SUM(BB$5:BB$6)=0,0,'AutoProd-CHP'!G145*BB6/SUM(BB$5:BB$6))</f>
        <v>0.0334733377193308</v>
      </c>
      <c r="CP6" s="35">
        <f>IF(SUM(BC$5:BC$6)=0,0,'AutoProd-CHP'!H145*BC6/SUM(BC$5:BC$6))</f>
        <v>0</v>
      </c>
      <c r="CQ6" s="35">
        <f>IF(SUM(BD$5:BD$6)=0,0,'AutoProd-CHP'!I145*BD6/SUM(BD$5:BD$6))</f>
        <v>0</v>
      </c>
      <c r="CR6" s="35">
        <f>IF(SUM(BE$5:BE$6)=0,0,'AutoProd-CHP'!J145*BE6/SUM(BE$5:BE$6))</f>
        <v>0</v>
      </c>
      <c r="CS6" s="35">
        <f>IF(SUM(BF$5:BF$6)=0,0,'AutoProd-CHP'!K145*BF6/SUM(BF$5:BF$6))</f>
        <v>0</v>
      </c>
      <c r="CT6" s="35">
        <f>IF(SUM(BG$5:BG$6)=0,0,'AutoProd-CHP'!L145*BG6/SUM(BG$5:BG$6))</f>
        <v>0</v>
      </c>
      <c r="CU6" s="35">
        <f>IF(SUM(BH$5:BH$6)=0,0,'AutoProd-CHP'!M145*BH6/SUM(BH$5:BH$6))</f>
        <v>0</v>
      </c>
      <c r="CV6" s="35">
        <f>IF(SUM(BI$5:BI$6)=0,0,'AutoProd-CHP'!N145*BI6/SUM(BI$5:BI$6))</f>
        <v>0</v>
      </c>
      <c r="CW6" s="35">
        <f>IF(SUM(BJ$5:BJ$6)=0,0,'AutoProd-CHP'!O145*BJ6/SUM(BJ$5:BJ$6))</f>
        <v>0</v>
      </c>
      <c r="CX6" s="35">
        <f>IF(SUM(BK$5:BK$6)=0,0,'AutoProd-CHP'!P145*BK6/SUM(BK$5:BK$6))</f>
        <v>0.832536862003781</v>
      </c>
      <c r="CY6" s="35">
        <f>IF(SUM(BL$5:BL$6)=0,0,'AutoProd-CHP'!Q145*BL6/SUM(BL$5:BL$6))</f>
        <v>0</v>
      </c>
      <c r="CZ6" s="35">
        <f>IF(SUM(BM$5:BM$6)=0,0,'AutoProd-CHP'!R145*BM6/SUM(BM$5:BM$6))</f>
        <v>0</v>
      </c>
      <c r="DA6" s="35">
        <f>IF(SUM(BN$5:BN$6)=0,0,'AutoProd-CHP'!S145*BN6/SUM(BN$5:BN$6))</f>
        <v>0</v>
      </c>
      <c r="DB6" s="35">
        <f>IF(SUM(BO$5:BO$6)=0,0,'AutoProd-CHP'!T145*BO6/SUM(BO$5:BO$6))</f>
        <v>0.00303453530959777</v>
      </c>
      <c r="DC6" s="35">
        <f>IF(SUM(BP$5:BP$6)=0,0,'AutoProd-CHP'!U145*BP6/SUM(BP$5:BP$6))</f>
        <v>0</v>
      </c>
      <c r="DD6" s="35">
        <f>IF(SUM(BQ$5:BQ$6)=0,0,'AutoProd-CHP'!V145*BQ6/SUM(BQ$5:BQ$6))</f>
        <v>0</v>
      </c>
      <c r="DE6" s="35">
        <f>IF(SUM(BR$5:BR$6)=0,0,'AutoProd-CHP'!W145*BR6/SUM(BR$5:BR$6))</f>
        <v>0</v>
      </c>
      <c r="DF6" s="35">
        <f>IF(SUM(BS$5:BS$6)=0,0,'AutoProd-CHP'!X145*BS6/SUM(BS$5:BS$6))</f>
        <v>0</v>
      </c>
      <c r="DG6" s="35">
        <f>IF(SUM(BT$5:BT$6)=0,0,'AutoProd-CHP'!Y145*BT6/SUM(BT$5:BT$6))</f>
        <v>0</v>
      </c>
      <c r="DH6" s="35">
        <f>IF(SUM(BU$5:BU$6)=0,0,'AutoProd-CHP'!Z145*BU6/SUM(BU$5:BU$6))</f>
        <v>0</v>
      </c>
      <c r="DI6" s="35">
        <f>IF(SUM(BV$5:BV$6)=0,0,'AutoProd-CHP'!AA145*BV6/SUM(BV$5:BV$6))</f>
        <v>0</v>
      </c>
      <c r="DJ6" s="35">
        <f>IF(SUM(BW$5:BW$6)=0,0,'AutoProd-CHP'!AB145*BW6/SUM(BW$5:BW$6))</f>
        <v>0</v>
      </c>
      <c r="DK6" s="35">
        <f>IF(SUM(BX$5:BX$6)=0,0,'AutoProd-CHP'!AC145*BX6/SUM(BX$5:BX$6))</f>
        <v>0.0881535455551194</v>
      </c>
      <c r="DL6" s="35">
        <f>IF(SUM(BY$5:BY$6)=0,0,'AutoProd-CHP'!AD145*BY6/SUM(BY$5:BY$6))</f>
        <v>0</v>
      </c>
      <c r="DM6" s="35">
        <f>IF(SUM(BZ$5:BZ$6)=0,0,'AutoProd-CHP'!AE145*BZ6/SUM(BZ$5:BZ$6))</f>
        <v>0</v>
      </c>
      <c r="DN6" s="35">
        <f>IF(SUM(CA$5:CA$6)=0,0,'AutoProd-CHP'!AF145*CA6/SUM(CA$5:CA$6))</f>
        <v>0</v>
      </c>
      <c r="DO6" s="35">
        <f>IF(SUM(CB$5:CB$6)=0,0,'AutoProd-CHP'!AG145*CB6/SUM(CB$5:CB$6))</f>
        <v>0</v>
      </c>
      <c r="DP6" s="35">
        <f>IF(SUM(CC$5:CC$6)=0,0,'AutoProd-CHP'!AH145*CC6/SUM(CC$5:CC$6))</f>
        <v>0</v>
      </c>
      <c r="DQ6" s="35">
        <f>IF(SUM(CD$5:CD$6)=0,0,'AutoProd-CHP'!AI145*CD6/SUM(CD$5:CD$6))</f>
        <v>0</v>
      </c>
      <c r="DR6" s="35">
        <f>IF(SUM(CE$5:CE$6)=0,0,'AutoProd-CHP'!AJ145*CE6/SUM(CE$5:CE$6))</f>
        <v>0</v>
      </c>
      <c r="DS6" s="35">
        <f>IF(SUM(CF$5:CF$6)=0,0,'AutoProd-CHP'!AK145*CF6/SUM(CF$5:CF$6))</f>
        <v>0</v>
      </c>
      <c r="DT6" s="35">
        <f>IF(SUM(CG$5:CG$6)=0,0,'AutoProd-CHP'!AL145*CG6/SUM(CG$5:CG$6))</f>
        <v>0</v>
      </c>
      <c r="DU6" s="35">
        <f>IF(SUM(CH$5:CH$6)=0,0,'AutoProd-CHP'!AM145*CH6/SUM(CH$5:CH$6))</f>
        <v>0</v>
      </c>
      <c r="DV6" s="35">
        <f>IF(SUM(CI$5:CI$6)=0,0,'AutoProd-CHP'!AN145*CI6/SUM(CI$5:CI$6))</f>
        <v>0</v>
      </c>
      <c r="DW6" s="35">
        <f>IF(SUM(CJ$5:CJ$6)=0,0,'AutoProd-CHP'!AO145*CJ6/SUM(CJ$5:CJ$6))</f>
        <v>0</v>
      </c>
      <c r="DY6" s="143" t="s">
        <v>1417</v>
      </c>
      <c r="DZ6" s="143"/>
      <c r="EA6" s="143"/>
      <c r="EB6" s="143"/>
      <c r="EC6" s="143"/>
      <c r="ED6" s="143"/>
      <c r="EE6" s="143"/>
      <c r="EF6" s="143"/>
      <c r="EG6" s="143"/>
      <c r="EH6" s="143"/>
      <c r="EI6" s="143"/>
      <c r="EJ6" s="143"/>
      <c r="EK6" s="143"/>
      <c r="EL6" s="143"/>
      <c r="EM6" s="143"/>
      <c r="EN6" s="143"/>
      <c r="EO6" s="143"/>
      <c r="EP6" s="143"/>
      <c r="EQ6" s="143"/>
      <c r="ER6" s="143"/>
      <c r="ES6" s="143"/>
      <c r="ET6" s="143"/>
      <c r="EU6" s="143"/>
      <c r="EV6" s="143"/>
      <c r="EW6" s="143"/>
      <c r="EX6" s="143"/>
      <c r="EY6" s="143"/>
      <c r="EZ6" s="143"/>
      <c r="FA6" s="143"/>
      <c r="FB6" s="143"/>
      <c r="FC6" s="143"/>
      <c r="FD6" s="143"/>
      <c r="FE6" s="143"/>
      <c r="FF6" s="143"/>
      <c r="FG6" s="143"/>
      <c r="FH6" s="143"/>
      <c r="FI6" s="143"/>
      <c r="FJ6" s="143"/>
    </row>
    <row r="7" spans="1:166">
      <c r="A7" s="23" t="s">
        <v>1485</v>
      </c>
      <c r="B7" s="23"/>
      <c r="C7" s="23"/>
      <c r="D7" s="23"/>
      <c r="E7" s="20"/>
      <c r="F7" t="str">
        <f t="shared" si="0"/>
        <v>INDCOB</v>
      </c>
      <c r="G7" s="41">
        <f t="shared" si="2"/>
        <v>0</v>
      </c>
      <c r="H7" s="41">
        <f t="shared" si="1"/>
        <v>0</v>
      </c>
      <c r="I7" s="41">
        <f t="shared" si="1"/>
        <v>0</v>
      </c>
      <c r="J7" s="41">
        <f t="shared" si="1"/>
        <v>0</v>
      </c>
      <c r="K7" s="41">
        <f t="shared" si="1"/>
        <v>0</v>
      </c>
      <c r="L7" s="41">
        <f t="shared" si="1"/>
        <v>0</v>
      </c>
      <c r="M7" s="41">
        <f t="shared" si="1"/>
        <v>0</v>
      </c>
      <c r="N7" s="41">
        <f t="shared" si="1"/>
        <v>0</v>
      </c>
      <c r="O7" s="41">
        <f t="shared" si="1"/>
        <v>0</v>
      </c>
      <c r="P7" s="41">
        <f t="shared" si="1"/>
        <v>0</v>
      </c>
      <c r="Q7" s="41">
        <f t="shared" si="1"/>
        <v>0</v>
      </c>
      <c r="R7" s="41">
        <f t="shared" si="1"/>
        <v>0</v>
      </c>
      <c r="S7" s="41">
        <f t="shared" si="1"/>
        <v>0</v>
      </c>
      <c r="T7" s="41">
        <f t="shared" si="1"/>
        <v>0</v>
      </c>
      <c r="U7" s="41">
        <f t="shared" si="1"/>
        <v>0</v>
      </c>
      <c r="V7" s="41">
        <f t="shared" si="1"/>
        <v>0</v>
      </c>
      <c r="W7" s="41">
        <f t="shared" si="1"/>
        <v>0</v>
      </c>
      <c r="X7" s="41">
        <f t="shared" si="1"/>
        <v>0</v>
      </c>
      <c r="Y7" s="41">
        <f t="shared" si="1"/>
        <v>0</v>
      </c>
      <c r="Z7" s="41">
        <f t="shared" si="1"/>
        <v>0</v>
      </c>
      <c r="AA7" s="41">
        <f t="shared" si="1"/>
        <v>0</v>
      </c>
      <c r="AB7" s="41">
        <f t="shared" si="1"/>
        <v>0</v>
      </c>
      <c r="AC7" s="41">
        <f t="shared" si="1"/>
        <v>0</v>
      </c>
      <c r="AD7" s="41">
        <f t="shared" si="1"/>
        <v>0</v>
      </c>
      <c r="AE7" s="41">
        <f t="shared" si="1"/>
        <v>0</v>
      </c>
      <c r="AF7" s="41">
        <f t="shared" si="1"/>
        <v>0</v>
      </c>
      <c r="AG7" s="41">
        <f t="shared" si="1"/>
        <v>0</v>
      </c>
      <c r="AH7" s="41">
        <f t="shared" si="1"/>
        <v>0</v>
      </c>
      <c r="AI7" s="41">
        <f t="shared" si="1"/>
        <v>0</v>
      </c>
      <c r="AJ7" s="41">
        <f t="shared" si="1"/>
        <v>0</v>
      </c>
      <c r="AK7" s="41">
        <f t="shared" si="1"/>
        <v>0</v>
      </c>
      <c r="AL7" s="41">
        <f t="shared" si="1"/>
        <v>0</v>
      </c>
      <c r="AM7" s="41">
        <f t="shared" si="1"/>
        <v>0</v>
      </c>
      <c r="AN7" s="41">
        <f t="shared" si="1"/>
        <v>0</v>
      </c>
      <c r="AO7" s="41">
        <f t="shared" si="1"/>
        <v>0</v>
      </c>
      <c r="AP7" s="41">
        <f t="shared" si="1"/>
        <v>0</v>
      </c>
      <c r="AQ7" s="41">
        <f t="shared" si="1"/>
        <v>0</v>
      </c>
      <c r="AR7" s="138"/>
      <c r="AT7" s="56" t="str">
        <f>'Aggregated Balance-IND_2010'!A434</f>
        <v>B_101825, B_101830, B_101835, B_101846, B_101847,B_101851, B_101852, B_101853</v>
      </c>
      <c r="AU7" s="56" t="str">
        <f>'Aggregated Balance-IND_2010'!B434</f>
        <v>Other industries</v>
      </c>
      <c r="AV7" s="56" t="str">
        <f>'Aggregated Balance-IND_2010'!C434</f>
        <v>PJ</v>
      </c>
      <c r="AW7" s="56" t="str">
        <f>'Aggregated Balance-IND_2010'!D434</f>
        <v>'2010</v>
      </c>
      <c r="AX7" s="56" t="str">
        <f>'Aggregated Balance-IND_2010'!E434</f>
        <v>INDCOB</v>
      </c>
      <c r="AY7" s="56" t="str">
        <f>'Aggregated Balance-IND_2010'!F434</f>
        <v>Brown Coal (IND)</v>
      </c>
      <c r="AZ7" s="140">
        <f>'Aggregated Balance-IND_2010'!G434</f>
        <v>0</v>
      </c>
      <c r="BA7" s="140">
        <f>'Aggregated Balance-IND_2010'!H434</f>
        <v>0.04</v>
      </c>
      <c r="BB7" s="140">
        <f>'Aggregated Balance-IND_2010'!I434</f>
        <v>0.02</v>
      </c>
      <c r="BC7" s="140">
        <f>'Aggregated Balance-IND_2010'!J434</f>
        <v>0</v>
      </c>
      <c r="BD7" s="140">
        <f>'Aggregated Balance-IND_2010'!K434</f>
        <v>0</v>
      </c>
      <c r="BE7" s="140">
        <f>'Aggregated Balance-IND_2010'!L434</f>
        <v>0</v>
      </c>
      <c r="BF7" s="140">
        <f>'Aggregated Balance-IND_2010'!M434</f>
        <v>5.9</v>
      </c>
      <c r="BG7" s="140">
        <f>'Aggregated Balance-IND_2010'!N434</f>
        <v>0</v>
      </c>
      <c r="BH7" s="140">
        <f>'Aggregated Balance-IND_2010'!O434</f>
        <v>0</v>
      </c>
      <c r="BI7" s="140">
        <f>'Aggregated Balance-IND_2010'!P434</f>
        <v>0</v>
      </c>
      <c r="BJ7" s="140">
        <f>'Aggregated Balance-IND_2010'!Q434</f>
        <v>0</v>
      </c>
      <c r="BK7" s="140">
        <f>'Aggregated Balance-IND_2010'!R434</f>
        <v>0</v>
      </c>
      <c r="BL7" s="140">
        <f>'Aggregated Balance-IND_2010'!S434</f>
        <v>0</v>
      </c>
      <c r="BM7" s="140">
        <f>'Aggregated Balance-IND_2010'!T434</f>
        <v>0</v>
      </c>
      <c r="BN7" s="140">
        <f>'Aggregated Balance-IND_2010'!U434</f>
        <v>0</v>
      </c>
      <c r="BO7" s="140">
        <f>'Aggregated Balance-IND_2010'!V434</f>
        <v>0</v>
      </c>
      <c r="BP7" s="140">
        <f>'Aggregated Balance-IND_2010'!W434</f>
        <v>0</v>
      </c>
      <c r="BQ7" s="140">
        <f>'Aggregated Balance-IND_2010'!X434</f>
        <v>0</v>
      </c>
      <c r="BR7" s="140">
        <f>'Aggregated Balance-IND_2010'!Y434</f>
        <v>0</v>
      </c>
      <c r="BS7" s="140">
        <f>'Aggregated Balance-IND_2010'!Z434</f>
        <v>0.18</v>
      </c>
      <c r="BT7" s="140">
        <f>'Aggregated Balance-IND_2010'!AA434</f>
        <v>0</v>
      </c>
      <c r="BU7" s="140">
        <f>'Aggregated Balance-IND_2010'!AB434</f>
        <v>0</v>
      </c>
      <c r="BV7" s="140">
        <f>'Aggregated Balance-IND_2010'!AC434</f>
        <v>0</v>
      </c>
      <c r="BW7" s="140">
        <f>'Aggregated Balance-IND_2010'!AD434</f>
        <v>0</v>
      </c>
      <c r="BX7" s="140">
        <f>'Aggregated Balance-IND_2010'!AE434</f>
        <v>0.08</v>
      </c>
      <c r="BY7" s="140">
        <f>'Aggregated Balance-IND_2010'!AF434</f>
        <v>0</v>
      </c>
      <c r="BZ7" s="140">
        <f>'Aggregated Balance-IND_2010'!AG434</f>
        <v>0</v>
      </c>
      <c r="CA7" s="140">
        <f>'Aggregated Balance-IND_2010'!AH434</f>
        <v>0</v>
      </c>
      <c r="CB7" s="140">
        <f>'Aggregated Balance-IND_2010'!AI434</f>
        <v>0</v>
      </c>
      <c r="CC7" s="140">
        <f>'Aggregated Balance-IND_2010'!AJ434</f>
        <v>0</v>
      </c>
      <c r="CD7" s="140">
        <f>'Aggregated Balance-IND_2010'!AK434</f>
        <v>6.22</v>
      </c>
      <c r="CE7" s="140">
        <f>'Aggregated Balance-IND_2010'!AL434</f>
        <v>0</v>
      </c>
      <c r="CF7" s="140">
        <f>'Aggregated Balance-IND_2010'!AM434</f>
        <v>0</v>
      </c>
      <c r="CG7" s="140">
        <f>'Aggregated Balance-IND_2010'!AN434</f>
        <v>0</v>
      </c>
      <c r="CH7" s="140">
        <f>'Aggregated Balance-IND_2010'!AO434</f>
        <v>0</v>
      </c>
      <c r="CI7" s="140">
        <f>'Aggregated Balance-IND_2010'!AP434</f>
        <v>0</v>
      </c>
      <c r="CJ7" s="140">
        <f>'Aggregated Balance-IND_2010'!AQ434</f>
        <v>1.48</v>
      </c>
      <c r="CL7" t="str">
        <f t="shared" si="3"/>
        <v>INDCOB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Y7" s="54" t="s">
        <v>604</v>
      </c>
      <c r="DZ7" s="72" t="str">
        <f>IF((SUM(AZ11:AZ12)-'AutoProd-CHP'!E147)&lt;0,(SUM(AZ11:AZ12)-'AutoProd-CHP'!E147),"")</f>
        <v/>
      </c>
      <c r="EA7" s="72" t="str">
        <f>IF((SUM(BA11:BA12)-'AutoProd-CHP'!F147)&lt;0,(SUM(BA11:BA12)-'AutoProd-CHP'!F147),"")</f>
        <v/>
      </c>
      <c r="EB7" s="72" t="str">
        <f>IF((SUM(BB11:BB12)-'AutoProd-CHP'!G147)&lt;0,(SUM(BB11:BB12)-'AutoProd-CHP'!G147),"")</f>
        <v/>
      </c>
      <c r="EC7" s="72" t="str">
        <f>IF((SUM(BC11:BC12)-'AutoProd-CHP'!H147)&lt;0,(SUM(BC11:BC12)-'AutoProd-CHP'!H147),"")</f>
        <v/>
      </c>
      <c r="ED7" s="72" t="str">
        <f>IF((SUM(BD11:BD12)-'AutoProd-CHP'!I147)&lt;0,(SUM(BD11:BD12)-'AutoProd-CHP'!I147),"")</f>
        <v/>
      </c>
      <c r="EE7" s="72" t="str">
        <f>IF((SUM(BE11:BE12)-'AutoProd-CHP'!J147)&lt;0,(SUM(BE11:BE12)-'AutoProd-CHP'!J147),"")</f>
        <v/>
      </c>
      <c r="EF7" s="72" t="str">
        <f>IF((SUM(BF11:BF12)-'AutoProd-CHP'!K147)&lt;0,(SUM(BF11:BF12)-'AutoProd-CHP'!K147),"")</f>
        <v/>
      </c>
      <c r="EG7" s="72" t="str">
        <f>IF((SUM(BG11:BG12)-'AutoProd-CHP'!L147)&lt;0,(SUM(BG11:BG12)-'AutoProd-CHP'!L147),"")</f>
        <v/>
      </c>
      <c r="EH7" s="72" t="str">
        <f>IF((SUM(BH11:BH12)-'AutoProd-CHP'!M147)&lt;0,(SUM(BH11:BH12)-'AutoProd-CHP'!M147),"")</f>
        <v/>
      </c>
      <c r="EI7" s="72" t="str">
        <f>IF((SUM(BI11:BI12)-'AutoProd-CHP'!N147)&lt;0,(SUM(BI11:BI12)-'AutoProd-CHP'!N147),"")</f>
        <v/>
      </c>
      <c r="EJ7" s="72" t="str">
        <f>IF((SUM(BJ11:BJ12)-'AutoProd-CHP'!O147)&lt;0,(SUM(BJ11:BJ12)-'AutoProd-CHP'!O147),"")</f>
        <v/>
      </c>
      <c r="EK7" s="72" t="str">
        <f>IF((SUM(BK11:BK12)-'AutoProd-CHP'!P147)&lt;0,(SUM(BK11:BK12)-'AutoProd-CHP'!P147),"")</f>
        <v/>
      </c>
      <c r="EL7" s="72" t="str">
        <f>IF((SUM(BL11:BL12)-'AutoProd-CHP'!Q147)&lt;0,(SUM(BL11:BL12)-'AutoProd-CHP'!Q147),"")</f>
        <v/>
      </c>
      <c r="EM7" s="72" t="str">
        <f>IF((SUM(BM11:BM12)-'AutoProd-CHP'!R147)&lt;0,(SUM(BM11:BM12)-'AutoProd-CHP'!R147),"")</f>
        <v/>
      </c>
      <c r="EN7" s="72" t="str">
        <f>IF((SUM(BN11:BN12)-'AutoProd-CHP'!S147)&lt;0,(SUM(BN11:BN12)-'AutoProd-CHP'!S147),"")</f>
        <v/>
      </c>
      <c r="EO7" s="72" t="str">
        <f>IF((SUM(BO11:BO12)-'AutoProd-CHP'!T147)&lt;0,(SUM(BO11:BO12)-'AutoProd-CHP'!T147),"")</f>
        <v/>
      </c>
      <c r="EP7" s="72" t="str">
        <f>IF((SUM(BP11:BP12)-'AutoProd-CHP'!U147)&lt;0,(SUM(BP11:BP12)-'AutoProd-CHP'!U147),"")</f>
        <v/>
      </c>
      <c r="EQ7" s="72" t="str">
        <f>IF((SUM(BQ11:BQ12)-'AutoProd-CHP'!V147)&lt;0,(SUM(BQ11:BQ12)-'AutoProd-CHP'!V147),"")</f>
        <v/>
      </c>
      <c r="ER7" s="72" t="str">
        <f>IF((SUM(BR11:BR12)-'AutoProd-CHP'!W147)&lt;0,(SUM(BR11:BR12)-'AutoProd-CHP'!W147),"")</f>
        <v/>
      </c>
      <c r="ES7" s="72" t="str">
        <f>IF((SUM(BS11:BS12)-'AutoProd-CHP'!X147)&lt;0,(SUM(BS11:BS12)-'AutoProd-CHP'!X147),"")</f>
        <v/>
      </c>
      <c r="ET7" s="72" t="str">
        <f>IF((SUM(BT11:BT12)-'AutoProd-CHP'!Y147)&lt;0,(SUM(BT11:BT12)-'AutoProd-CHP'!Y147),"")</f>
        <v/>
      </c>
      <c r="EU7" s="72" t="str">
        <f>IF((SUM(BU11:BU12)-'AutoProd-CHP'!Z147)&lt;0,(SUM(BU11:BU12)-'AutoProd-CHP'!Z147),"")</f>
        <v/>
      </c>
      <c r="EV7" s="72" t="str">
        <f>IF((SUM(BV11:BV12)-'AutoProd-CHP'!AA147)&lt;0,(SUM(BV11:BV12)-'AutoProd-CHP'!AA147),"")</f>
        <v/>
      </c>
      <c r="EW7" s="72" t="str">
        <f>IF((SUM(BW11:BW12)-'AutoProd-CHP'!AB147)&lt;0,(SUM(BW11:BW12)-'AutoProd-CHP'!AB147),"")</f>
        <v/>
      </c>
      <c r="EX7" s="72" t="str">
        <f>IF((SUM(BX11:BX12)-'AutoProd-CHP'!AC147)&lt;0,(SUM(BX11:BX12)-'AutoProd-CHP'!AC147),"")</f>
        <v/>
      </c>
      <c r="EY7" s="72" t="str">
        <f>IF((SUM(BY11:BY12)-'AutoProd-CHP'!AD147)&lt;0,(SUM(BY11:BY12)-'AutoProd-CHP'!AD147),"")</f>
        <v/>
      </c>
      <c r="EZ7" s="72" t="str">
        <f>IF((SUM(BZ11:BZ12)-'AutoProd-CHP'!AE147)&lt;0,(SUM(BZ11:BZ12)-'AutoProd-CHP'!AE147),"")</f>
        <v/>
      </c>
      <c r="FA7" s="72" t="str">
        <f>IF((SUM(CA11:CA12)-'AutoProd-CHP'!AF147)&lt;0,(SUM(CA11:CA12)-'AutoProd-CHP'!AF147),"")</f>
        <v/>
      </c>
      <c r="FB7" s="72" t="str">
        <f>IF((SUM(CB11:CB12)-'AutoProd-CHP'!AG147)&lt;0,(SUM(CB11:CB12)-'AutoProd-CHP'!AG147),"")</f>
        <v/>
      </c>
      <c r="FC7" s="72" t="str">
        <f>IF((SUM(CC11:CC12)-'AutoProd-CHP'!AH147)&lt;0,(SUM(CC11:CC12)-'AutoProd-CHP'!AH147),"")</f>
        <v/>
      </c>
      <c r="FD7" s="72" t="str">
        <f>IF((SUM(CD11:CD12)-'AutoProd-CHP'!AI147)&lt;0,(SUM(CD11:CD12)-'AutoProd-CHP'!AI147),"")</f>
        <v/>
      </c>
      <c r="FE7" s="72" t="str">
        <f>IF((SUM(CE11:CE12)-'AutoProd-CHP'!AJ147)&lt;0,(SUM(CE11:CE12)-'AutoProd-CHP'!AJ147),"")</f>
        <v/>
      </c>
      <c r="FF7" s="72" t="str">
        <f>IF((SUM(CF11:CF12)-'AutoProd-CHP'!AK147)&lt;0,(SUM(CF11:CF12)-'AutoProd-CHP'!AK147),"")</f>
        <v/>
      </c>
      <c r="FG7" s="72" t="str">
        <f>IF((SUM(CG11:CG12)-'AutoProd-CHP'!AL147)&lt;0,(SUM(CG11:CG12)-'AutoProd-CHP'!AL147),"")</f>
        <v/>
      </c>
      <c r="FH7" s="72" t="str">
        <f>IF((SUM(CH11:CH12)-'AutoProd-CHP'!AM147)&lt;0,(SUM(CH11:CH12)-'AutoProd-CHP'!AM147),"")</f>
        <v/>
      </c>
      <c r="FI7" s="72" t="str">
        <f>IF((SUM(CI11:CI12)-'AutoProd-CHP'!AN147)&lt;0,(SUM(CI11:CI12)-'AutoProd-CHP'!AN147),"")</f>
        <v/>
      </c>
      <c r="FJ7" s="72" t="str">
        <f>IF((SUM(CJ11:CJ12)-'AutoProd-CHP'!AO147)&lt;0,(SUM(CJ11:CJ12)-'AutoProd-CHP'!AO147),"")</f>
        <v/>
      </c>
    </row>
    <row r="8" spans="1:166">
      <c r="A8" s="24" t="s">
        <v>1486</v>
      </c>
      <c r="B8" s="24"/>
      <c r="C8" s="24"/>
      <c r="D8" s="24"/>
      <c r="E8" s="20"/>
      <c r="F8" t="str">
        <f t="shared" si="0"/>
        <v>INDCOK</v>
      </c>
      <c r="G8" s="41">
        <f t="shared" si="2"/>
        <v>0</v>
      </c>
      <c r="H8" s="41">
        <f t="shared" si="1"/>
        <v>0</v>
      </c>
      <c r="I8" s="41">
        <f t="shared" si="1"/>
        <v>0</v>
      </c>
      <c r="J8" s="41">
        <f t="shared" si="1"/>
        <v>0</v>
      </c>
      <c r="K8" s="41">
        <f t="shared" si="1"/>
        <v>0</v>
      </c>
      <c r="L8" s="41">
        <f t="shared" si="1"/>
        <v>0</v>
      </c>
      <c r="M8" s="41">
        <f t="shared" si="1"/>
        <v>0</v>
      </c>
      <c r="N8" s="41">
        <f t="shared" si="1"/>
        <v>0</v>
      </c>
      <c r="O8" s="41">
        <f t="shared" si="1"/>
        <v>0</v>
      </c>
      <c r="P8" s="41">
        <f t="shared" si="1"/>
        <v>0</v>
      </c>
      <c r="Q8" s="41">
        <f t="shared" si="1"/>
        <v>0</v>
      </c>
      <c r="R8" s="41">
        <f t="shared" si="1"/>
        <v>-3.83707733104062e-20</v>
      </c>
      <c r="S8" s="41">
        <f t="shared" si="1"/>
        <v>0</v>
      </c>
      <c r="T8" s="41">
        <f t="shared" si="1"/>
        <v>0</v>
      </c>
      <c r="U8" s="41">
        <f t="shared" si="1"/>
        <v>0</v>
      </c>
      <c r="V8" s="41">
        <f t="shared" si="1"/>
        <v>0</v>
      </c>
      <c r="W8" s="41">
        <f t="shared" si="1"/>
        <v>0</v>
      </c>
      <c r="X8" s="41">
        <f t="shared" si="1"/>
        <v>1.38072053739429e-20</v>
      </c>
      <c r="Y8" s="41">
        <f t="shared" si="1"/>
        <v>0</v>
      </c>
      <c r="Z8" s="41">
        <f t="shared" si="1"/>
        <v>0</v>
      </c>
      <c r="AA8" s="41">
        <f t="shared" si="1"/>
        <v>0</v>
      </c>
      <c r="AB8" s="41">
        <f t="shared" si="1"/>
        <v>0</v>
      </c>
      <c r="AC8" s="41">
        <f t="shared" si="1"/>
        <v>0</v>
      </c>
      <c r="AD8" s="41">
        <f t="shared" si="1"/>
        <v>0</v>
      </c>
      <c r="AE8" s="41">
        <f t="shared" si="1"/>
        <v>0</v>
      </c>
      <c r="AF8" s="41">
        <f t="shared" si="1"/>
        <v>0</v>
      </c>
      <c r="AG8" s="41">
        <f t="shared" si="1"/>
        <v>-7.90495893540281e-20</v>
      </c>
      <c r="AH8" s="41">
        <f t="shared" si="1"/>
        <v>0</v>
      </c>
      <c r="AI8" s="41">
        <f t="shared" si="1"/>
        <v>0</v>
      </c>
      <c r="AJ8" s="41">
        <f t="shared" si="1"/>
        <v>0</v>
      </c>
      <c r="AK8" s="41">
        <f t="shared" si="1"/>
        <v>3.69390353736716e-19</v>
      </c>
      <c r="AL8" s="41">
        <f t="shared" si="1"/>
        <v>0</v>
      </c>
      <c r="AM8" s="41">
        <f t="shared" si="1"/>
        <v>0</v>
      </c>
      <c r="AN8" s="41">
        <f t="shared" si="1"/>
        <v>0</v>
      </c>
      <c r="AO8" s="41">
        <f t="shared" si="1"/>
        <v>0</v>
      </c>
      <c r="AP8" s="41">
        <f t="shared" si="1"/>
        <v>0</v>
      </c>
      <c r="AQ8" s="41">
        <f t="shared" si="1"/>
        <v>0</v>
      </c>
      <c r="AR8" s="138"/>
      <c r="AT8" s="56" t="str">
        <f>'Aggregated Balance-IND_2010'!A435</f>
        <v>B_101825, B_101830, B_101835, B_101846, B_101847,B_101851, B_101852, B_101853</v>
      </c>
      <c r="AU8" s="56" t="str">
        <f>'Aggregated Balance-IND_2010'!B435</f>
        <v>Other industries</v>
      </c>
      <c r="AV8" s="56" t="str">
        <f>'Aggregated Balance-IND_2010'!C435</f>
        <v>PJ</v>
      </c>
      <c r="AW8" s="56" t="str">
        <f>'Aggregated Balance-IND_2010'!D435</f>
        <v>'2010</v>
      </c>
      <c r="AX8" s="56" t="str">
        <f>'Aggregated Balance-IND_2010'!E435</f>
        <v>INDCOK</v>
      </c>
      <c r="AY8" s="56" t="str">
        <f>'Aggregated Balance-IND_2010'!F435</f>
        <v>Coke (IND)</v>
      </c>
      <c r="AZ8" s="140">
        <f>'Aggregated Balance-IND_2010'!G435</f>
        <v>0.142</v>
      </c>
      <c r="BA8" s="140">
        <f>'Aggregated Balance-IND_2010'!H435</f>
        <v>0.171</v>
      </c>
      <c r="BB8" s="140">
        <f>'Aggregated Balance-IND_2010'!I435</f>
        <v>0.028</v>
      </c>
      <c r="BC8" s="140">
        <f>'Aggregated Balance-IND_2010'!J435</f>
        <v>0</v>
      </c>
      <c r="BD8" s="140">
        <f>'Aggregated Balance-IND_2010'!K435</f>
        <v>0</v>
      </c>
      <c r="BE8" s="140">
        <f>'Aggregated Balance-IND_2010'!L435</f>
        <v>0.285</v>
      </c>
      <c r="BF8" s="140">
        <f>'Aggregated Balance-IND_2010'!M435</f>
        <v>1.681</v>
      </c>
      <c r="BG8" s="140">
        <f>'Aggregated Balance-IND_2010'!N435</f>
        <v>0.114</v>
      </c>
      <c r="BH8" s="140">
        <f>'Aggregated Balance-IND_2010'!O435</f>
        <v>0</v>
      </c>
      <c r="BI8" s="140">
        <f>'Aggregated Balance-IND_2010'!P435</f>
        <v>0</v>
      </c>
      <c r="BJ8" s="140">
        <f>'Aggregated Balance-IND_2010'!Q435</f>
        <v>0.998</v>
      </c>
      <c r="BK8" s="140">
        <f>'Aggregated Balance-IND_2010'!R435</f>
        <v>0.028</v>
      </c>
      <c r="BL8" s="140">
        <f>'Aggregated Balance-IND_2010'!S435</f>
        <v>2.224</v>
      </c>
      <c r="BM8" s="140">
        <f>'Aggregated Balance-IND_2010'!T435</f>
        <v>0.171</v>
      </c>
      <c r="BN8" s="140">
        <f>'Aggregated Balance-IND_2010'!U435</f>
        <v>0.142</v>
      </c>
      <c r="BO8" s="140">
        <f>'Aggregated Balance-IND_2010'!V435</f>
        <v>0</v>
      </c>
      <c r="BP8" s="140">
        <f>'Aggregated Balance-IND_2010'!W435</f>
        <v>0</v>
      </c>
      <c r="BQ8" s="140">
        <f>'Aggregated Balance-IND_2010'!X435</f>
        <v>0.057</v>
      </c>
      <c r="BR8" s="140">
        <f>'Aggregated Balance-IND_2010'!Y435</f>
        <v>0.057</v>
      </c>
      <c r="BS8" s="140">
        <f>'Aggregated Balance-IND_2010'!Z435</f>
        <v>0</v>
      </c>
      <c r="BT8" s="140">
        <f>'Aggregated Balance-IND_2010'!AA435</f>
        <v>0</v>
      </c>
      <c r="BU8" s="140">
        <f>'Aggregated Balance-IND_2010'!AB435</f>
        <v>0</v>
      </c>
      <c r="BV8" s="140">
        <f>'Aggregated Balance-IND_2010'!AC435</f>
        <v>0</v>
      </c>
      <c r="BW8" s="140">
        <f>'Aggregated Balance-IND_2010'!AD435</f>
        <v>0</v>
      </c>
      <c r="BX8" s="140">
        <f>'Aggregated Balance-IND_2010'!AE435</f>
        <v>0.997</v>
      </c>
      <c r="BY8" s="140">
        <f>'Aggregated Balance-IND_2010'!AF435</f>
        <v>0</v>
      </c>
      <c r="BZ8" s="140">
        <f>'Aggregated Balance-IND_2010'!AG435</f>
        <v>0.057</v>
      </c>
      <c r="CA8" s="140">
        <f>'Aggregated Balance-IND_2010'!AH435</f>
        <v>0.428</v>
      </c>
      <c r="CB8" s="140">
        <f>'Aggregated Balance-IND_2010'!AI435</f>
        <v>0</v>
      </c>
      <c r="CC8" s="140">
        <f>'Aggregated Balance-IND_2010'!AJ435</f>
        <v>0.028</v>
      </c>
      <c r="CD8" s="140">
        <f>'Aggregated Balance-IND_2010'!AK435</f>
        <v>1.51</v>
      </c>
      <c r="CE8" s="140">
        <f>'Aggregated Balance-IND_2010'!AL435</f>
        <v>0</v>
      </c>
      <c r="CF8" s="140">
        <f>'Aggregated Balance-IND_2010'!AM435</f>
        <v>0</v>
      </c>
      <c r="CG8" s="140">
        <f>'Aggregated Balance-IND_2010'!AN435</f>
        <v>0</v>
      </c>
      <c r="CH8" s="140">
        <f>'Aggregated Balance-IND_2010'!AO435</f>
        <v>0</v>
      </c>
      <c r="CI8" s="140">
        <f>'Aggregated Balance-IND_2010'!AP435</f>
        <v>0</v>
      </c>
      <c r="CJ8" s="140">
        <f>'Aggregated Balance-IND_2010'!AQ435</f>
        <v>0.028</v>
      </c>
      <c r="CL8" t="str">
        <f t="shared" si="3"/>
        <v>INDCOK</v>
      </c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Y8" s="54" t="s">
        <v>1418</v>
      </c>
      <c r="DZ8" s="72" t="str">
        <f>IF((AZ13-'AutoProd-CHP'!E148)&lt;0,(AZ13-'AutoProd-CHP'!E148),"")</f>
        <v/>
      </c>
      <c r="EA8" s="72" t="str">
        <f>IF((BA13-'AutoProd-CHP'!F148)&lt;0,(BA13-'AutoProd-CHP'!F148),"")</f>
        <v/>
      </c>
      <c r="EB8" s="72" t="str">
        <f>IF((BB13-'AutoProd-CHP'!G148)&lt;0,(BB13-'AutoProd-CHP'!G148),"")</f>
        <v/>
      </c>
      <c r="EC8" s="72" t="str">
        <f>IF((BC13-'AutoProd-CHP'!H148)&lt;0,(BC13-'AutoProd-CHP'!H148),"")</f>
        <v/>
      </c>
      <c r="ED8" s="72" t="str">
        <f>IF((BD13-'AutoProd-CHP'!I148)&lt;0,(BD13-'AutoProd-CHP'!I148),"")</f>
        <v/>
      </c>
      <c r="EE8" s="72" t="str">
        <f>IF((BE13-'AutoProd-CHP'!J148)&lt;0,(BE13-'AutoProd-CHP'!J148),"")</f>
        <v/>
      </c>
      <c r="EF8" s="72" t="str">
        <f>IF((BF13-'AutoProd-CHP'!K148)&lt;0,(BF13-'AutoProd-CHP'!K148),"")</f>
        <v/>
      </c>
      <c r="EG8" s="72" t="str">
        <f>IF((BG13-'AutoProd-CHP'!L148)&lt;0,(BG13-'AutoProd-CHP'!L148),"")</f>
        <v/>
      </c>
      <c r="EH8" s="72" t="str">
        <f>IF((BH13-'AutoProd-CHP'!M148)&lt;0,(BH13-'AutoProd-CHP'!M148),"")</f>
        <v/>
      </c>
      <c r="EI8" s="72" t="str">
        <f>IF((BI13-'AutoProd-CHP'!N148)&lt;0,(BI13-'AutoProd-CHP'!N148),"")</f>
        <v/>
      </c>
      <c r="EJ8" s="72" t="str">
        <f>IF((BJ13-'AutoProd-CHP'!O148)&lt;0,(BJ13-'AutoProd-CHP'!O148),"")</f>
        <v/>
      </c>
      <c r="EK8" s="72" t="str">
        <f>IF((BK13-'AutoProd-CHP'!P148)&lt;0,(BK13-'AutoProd-CHP'!P148),"")</f>
        <v/>
      </c>
      <c r="EL8" s="72" t="str">
        <f>IF((BL13-'AutoProd-CHP'!Q148)&lt;0,(BL13-'AutoProd-CHP'!Q148),"")</f>
        <v/>
      </c>
      <c r="EM8" s="72" t="str">
        <f>IF((BM13-'AutoProd-CHP'!R148)&lt;0,(BM13-'AutoProd-CHP'!R148),"")</f>
        <v/>
      </c>
      <c r="EN8" s="72" t="str">
        <f>IF((BN13-'AutoProd-CHP'!S148)&lt;0,(BN13-'AutoProd-CHP'!S148),"")</f>
        <v/>
      </c>
      <c r="EO8" s="72" t="str">
        <f>IF((BO13-'AutoProd-CHP'!T148)&lt;0,(BO13-'AutoProd-CHP'!T148),"")</f>
        <v/>
      </c>
      <c r="EP8" s="72" t="str">
        <f>IF((BP13-'AutoProd-CHP'!U148)&lt;0,(BP13-'AutoProd-CHP'!U148),"")</f>
        <v/>
      </c>
      <c r="EQ8" s="72" t="str">
        <f>IF((BQ13-'AutoProd-CHP'!V148)&lt;0,(BQ13-'AutoProd-CHP'!V148),"")</f>
        <v/>
      </c>
      <c r="ER8" s="72" t="str">
        <f>IF((BR13-'AutoProd-CHP'!W148)&lt;0,(BR13-'AutoProd-CHP'!W148),"")</f>
        <v/>
      </c>
      <c r="ES8" s="72" t="str">
        <f>IF((BS13-'AutoProd-CHP'!X148)&lt;0,(BS13-'AutoProd-CHP'!X148),"")</f>
        <v/>
      </c>
      <c r="ET8" s="72" t="str">
        <f>IF((BT13-'AutoProd-CHP'!Y148)&lt;0,(BT13-'AutoProd-CHP'!Y148),"")</f>
        <v/>
      </c>
      <c r="EU8" s="72" t="str">
        <f>IF((BU13-'AutoProd-CHP'!Z148)&lt;0,(BU13-'AutoProd-CHP'!Z148),"")</f>
        <v/>
      </c>
      <c r="EV8" s="72" t="str">
        <f>IF((BV13-'AutoProd-CHP'!AA148)&lt;0,(BV13-'AutoProd-CHP'!AA148),"")</f>
        <v/>
      </c>
      <c r="EW8" s="72" t="str">
        <f>IF((BW13-'AutoProd-CHP'!AB148)&lt;0,(BW13-'AutoProd-CHP'!AB148),"")</f>
        <v/>
      </c>
      <c r="EX8" s="72" t="str">
        <f>IF((BX13-'AutoProd-CHP'!AC148)&lt;0,(BX13-'AutoProd-CHP'!AC148),"")</f>
        <v/>
      </c>
      <c r="EY8" s="72" t="str">
        <f>IF((BY13-'AutoProd-CHP'!AD148)&lt;0,(BY13-'AutoProd-CHP'!AD148),"")</f>
        <v/>
      </c>
      <c r="EZ8" s="72" t="str">
        <f>IF((BZ13-'AutoProd-CHP'!AE148)&lt;0,(BZ13-'AutoProd-CHP'!AE148),"")</f>
        <v/>
      </c>
      <c r="FA8" s="72" t="str">
        <f>IF((CA13-'AutoProd-CHP'!AF148)&lt;0,(CA13-'AutoProd-CHP'!AF148),"")</f>
        <v/>
      </c>
      <c r="FB8" s="72" t="str">
        <f>IF((CB13-'AutoProd-CHP'!AG148)&lt;0,(CB13-'AutoProd-CHP'!AG148),"")</f>
        <v/>
      </c>
      <c r="FC8" s="72" t="str">
        <f>IF((CC13-'AutoProd-CHP'!AH148)&lt;0,(CC13-'AutoProd-CHP'!AH148),"")</f>
        <v/>
      </c>
      <c r="FD8" s="72" t="str">
        <f>IF((CD13-'AutoProd-CHP'!AI148)&lt;0,(CD13-'AutoProd-CHP'!AI148),"")</f>
        <v/>
      </c>
      <c r="FE8" s="72" t="str">
        <f>IF((CE13-'AutoProd-CHP'!AJ148)&lt;0,(CE13-'AutoProd-CHP'!AJ148),"")</f>
        <v/>
      </c>
      <c r="FF8" s="72" t="str">
        <f>IF((CF13-'AutoProd-CHP'!AK148)&lt;0,(CF13-'AutoProd-CHP'!AK148),"")</f>
        <v/>
      </c>
      <c r="FG8" s="72" t="str">
        <f>IF((CG13-'AutoProd-CHP'!AL148)&lt;0,(CG13-'AutoProd-CHP'!AL148),"")</f>
        <v/>
      </c>
      <c r="FH8" s="72" t="str">
        <f>IF((CH13-'AutoProd-CHP'!AM148)&lt;0,(CH13-'AutoProd-CHP'!AM148),"")</f>
        <v/>
      </c>
      <c r="FI8" s="72" t="str">
        <f>IF((CI13-'AutoProd-CHP'!AN148)&lt;0,(CI13-'AutoProd-CHP'!AN148),"")</f>
        <v/>
      </c>
      <c r="FJ8" s="72" t="str">
        <f>IF((CJ13-'AutoProd-CHP'!AO148)&lt;0,(CJ13-'AutoProd-CHP'!AO148),"")</f>
        <v/>
      </c>
    </row>
    <row r="9" spans="1:166">
      <c r="A9" s="25" t="s">
        <v>1487</v>
      </c>
      <c r="B9" s="25"/>
      <c r="C9" s="25"/>
      <c r="D9" s="25"/>
      <c r="E9" s="20"/>
      <c r="F9" t="str">
        <f t="shared" si="0"/>
        <v>INDRFG</v>
      </c>
      <c r="G9" s="41">
        <f t="shared" si="2"/>
        <v>0</v>
      </c>
      <c r="H9" s="41">
        <f t="shared" si="1"/>
        <v>0</v>
      </c>
      <c r="I9" s="41">
        <f t="shared" si="1"/>
        <v>0</v>
      </c>
      <c r="J9" s="41">
        <f t="shared" si="1"/>
        <v>0</v>
      </c>
      <c r="K9" s="41">
        <f t="shared" si="1"/>
        <v>0</v>
      </c>
      <c r="L9" s="41">
        <f t="shared" si="1"/>
        <v>0</v>
      </c>
      <c r="M9" s="41">
        <f t="shared" si="1"/>
        <v>0</v>
      </c>
      <c r="N9" s="41">
        <f t="shared" si="1"/>
        <v>0</v>
      </c>
      <c r="O9" s="41">
        <f t="shared" si="1"/>
        <v>0</v>
      </c>
      <c r="P9" s="41">
        <f t="shared" si="1"/>
        <v>0</v>
      </c>
      <c r="Q9" s="41">
        <f t="shared" si="1"/>
        <v>0</v>
      </c>
      <c r="R9" s="41">
        <f t="shared" si="1"/>
        <v>0</v>
      </c>
      <c r="S9" s="41">
        <f t="shared" si="1"/>
        <v>0</v>
      </c>
      <c r="T9" s="41">
        <f t="shared" si="1"/>
        <v>0</v>
      </c>
      <c r="U9" s="41">
        <f t="shared" si="1"/>
        <v>0</v>
      </c>
      <c r="V9" s="41">
        <f t="shared" si="1"/>
        <v>0</v>
      </c>
      <c r="W9" s="41">
        <f t="shared" si="1"/>
        <v>0</v>
      </c>
      <c r="X9" s="41">
        <f t="shared" si="1"/>
        <v>0</v>
      </c>
      <c r="Y9" s="41">
        <f t="shared" si="1"/>
        <v>0</v>
      </c>
      <c r="Z9" s="41">
        <f t="shared" si="1"/>
        <v>0</v>
      </c>
      <c r="AA9" s="41">
        <f t="shared" si="1"/>
        <v>0</v>
      </c>
      <c r="AB9" s="41">
        <f t="shared" si="1"/>
        <v>0</v>
      </c>
      <c r="AC9" s="41">
        <f t="shared" si="1"/>
        <v>0</v>
      </c>
      <c r="AD9" s="41">
        <f t="shared" si="1"/>
        <v>0</v>
      </c>
      <c r="AE9" s="41">
        <f t="shared" si="1"/>
        <v>0</v>
      </c>
      <c r="AF9" s="41">
        <f t="shared" si="1"/>
        <v>0</v>
      </c>
      <c r="AG9" s="41">
        <f t="shared" si="1"/>
        <v>0</v>
      </c>
      <c r="AH9" s="41">
        <f t="shared" si="1"/>
        <v>0</v>
      </c>
      <c r="AI9" s="41">
        <f t="shared" si="1"/>
        <v>0</v>
      </c>
      <c r="AJ9" s="41">
        <f t="shared" si="1"/>
        <v>0</v>
      </c>
      <c r="AK9" s="41">
        <f t="shared" si="1"/>
        <v>0</v>
      </c>
      <c r="AL9" s="41">
        <f t="shared" si="1"/>
        <v>0</v>
      </c>
      <c r="AM9" s="41">
        <f t="shared" si="1"/>
        <v>0</v>
      </c>
      <c r="AN9" s="41">
        <f t="shared" si="1"/>
        <v>0</v>
      </c>
      <c r="AO9" s="41">
        <f t="shared" si="1"/>
        <v>0</v>
      </c>
      <c r="AP9" s="41">
        <f t="shared" si="1"/>
        <v>0</v>
      </c>
      <c r="AQ9" s="41">
        <f t="shared" si="1"/>
        <v>0</v>
      </c>
      <c r="AR9" s="138"/>
      <c r="AT9" s="56" t="str">
        <f>'Aggregated Balance-IND_2010'!A436</f>
        <v>B_101825, B_101830, B_101835, B_101846, B_101847,B_101851, B_101852, B_101853</v>
      </c>
      <c r="AU9" s="56" t="str">
        <f>'Aggregated Balance-IND_2010'!B436</f>
        <v>Other industries</v>
      </c>
      <c r="AV9" s="56" t="str">
        <f>'Aggregated Balance-IND_2010'!C436</f>
        <v>PJ</v>
      </c>
      <c r="AW9" s="56" t="str">
        <f>'Aggregated Balance-IND_2010'!D436</f>
        <v>'2010</v>
      </c>
      <c r="AX9" s="56" t="str">
        <f>'Aggregated Balance-IND_2010'!E436</f>
        <v>INDRFG</v>
      </c>
      <c r="AY9" s="56" t="str">
        <f>'Aggregated Balance-IND_2010'!F436</f>
        <v>Refinary Gas (IND)</v>
      </c>
      <c r="AZ9" s="140">
        <f>'Aggregated Balance-IND_2010'!G436</f>
        <v>0</v>
      </c>
      <c r="BA9" s="140">
        <f>'Aggregated Balance-IND_2010'!H436</f>
        <v>0</v>
      </c>
      <c r="BB9" s="140">
        <f>'Aggregated Balance-IND_2010'!I436</f>
        <v>0</v>
      </c>
      <c r="BC9" s="140">
        <f>'Aggregated Balance-IND_2010'!J436</f>
        <v>0</v>
      </c>
      <c r="BD9" s="140">
        <f>'Aggregated Balance-IND_2010'!K436</f>
        <v>0</v>
      </c>
      <c r="BE9" s="140">
        <f>'Aggregated Balance-IND_2010'!L436</f>
        <v>0</v>
      </c>
      <c r="BF9" s="140">
        <f>'Aggregated Balance-IND_2010'!M436</f>
        <v>2.462</v>
      </c>
      <c r="BG9" s="140">
        <f>'Aggregated Balance-IND_2010'!N436</f>
        <v>0</v>
      </c>
      <c r="BH9" s="140">
        <f>'Aggregated Balance-IND_2010'!O436</f>
        <v>0</v>
      </c>
      <c r="BI9" s="140">
        <f>'Aggregated Balance-IND_2010'!P436</f>
        <v>0</v>
      </c>
      <c r="BJ9" s="140">
        <f>'Aggregated Balance-IND_2010'!Q436</f>
        <v>0</v>
      </c>
      <c r="BK9" s="140">
        <f>'Aggregated Balance-IND_2010'!R436</f>
        <v>0</v>
      </c>
      <c r="BL9" s="140">
        <f>'Aggregated Balance-IND_2010'!S436</f>
        <v>0</v>
      </c>
      <c r="BM9" s="140">
        <f>'Aggregated Balance-IND_2010'!T436</f>
        <v>0</v>
      </c>
      <c r="BN9" s="140">
        <f>'Aggregated Balance-IND_2010'!U436</f>
        <v>0</v>
      </c>
      <c r="BO9" s="140">
        <f>'Aggregated Balance-IND_2010'!V436</f>
        <v>0</v>
      </c>
      <c r="BP9" s="140">
        <f>'Aggregated Balance-IND_2010'!W436</f>
        <v>0</v>
      </c>
      <c r="BQ9" s="140">
        <f>'Aggregated Balance-IND_2010'!X436</f>
        <v>0</v>
      </c>
      <c r="BR9" s="140">
        <f>'Aggregated Balance-IND_2010'!Y436</f>
        <v>0</v>
      </c>
      <c r="BS9" s="140">
        <f>'Aggregated Balance-IND_2010'!Z436</f>
        <v>0</v>
      </c>
      <c r="BT9" s="140">
        <f>'Aggregated Balance-IND_2010'!AA436</f>
        <v>0</v>
      </c>
      <c r="BU9" s="140">
        <f>'Aggregated Balance-IND_2010'!AB436</f>
        <v>0</v>
      </c>
      <c r="BV9" s="140">
        <f>'Aggregated Balance-IND_2010'!AC436</f>
        <v>0</v>
      </c>
      <c r="BW9" s="140">
        <f>'Aggregated Balance-IND_2010'!AD436</f>
        <v>0</v>
      </c>
      <c r="BX9" s="140">
        <f>'Aggregated Balance-IND_2010'!AE436</f>
        <v>0</v>
      </c>
      <c r="BY9" s="140">
        <f>'Aggregated Balance-IND_2010'!AF436</f>
        <v>0</v>
      </c>
      <c r="BZ9" s="140">
        <f>'Aggregated Balance-IND_2010'!AG436</f>
        <v>0</v>
      </c>
      <c r="CA9" s="140">
        <f>'Aggregated Balance-IND_2010'!AH436</f>
        <v>0</v>
      </c>
      <c r="CB9" s="140">
        <f>'Aggregated Balance-IND_2010'!AI436</f>
        <v>0</v>
      </c>
      <c r="CC9" s="140">
        <f>'Aggregated Balance-IND_2010'!AJ436</f>
        <v>0</v>
      </c>
      <c r="CD9" s="140">
        <f>'Aggregated Balance-IND_2010'!AK436</f>
        <v>0</v>
      </c>
      <c r="CE9" s="140">
        <f>'Aggregated Balance-IND_2010'!AL436</f>
        <v>0</v>
      </c>
      <c r="CF9" s="140">
        <f>'Aggregated Balance-IND_2010'!AM436</f>
        <v>0</v>
      </c>
      <c r="CG9" s="140">
        <f>'Aggregated Balance-IND_2010'!AN436</f>
        <v>0</v>
      </c>
      <c r="CH9" s="140">
        <f>'Aggregated Balance-IND_2010'!AO436</f>
        <v>0</v>
      </c>
      <c r="CI9" s="140">
        <f>'Aggregated Balance-IND_2010'!AP436</f>
        <v>0</v>
      </c>
      <c r="CJ9" s="140">
        <f>'Aggregated Balance-IND_2010'!AQ436</f>
        <v>0</v>
      </c>
      <c r="CL9" t="str">
        <f t="shared" si="3"/>
        <v>INDRFG</v>
      </c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Y9" s="143" t="s">
        <v>1419</v>
      </c>
      <c r="DZ9" s="143"/>
      <c r="EA9" s="143"/>
      <c r="EB9" s="143"/>
      <c r="EC9" s="143"/>
      <c r="ED9" s="143"/>
      <c r="EE9" s="143"/>
      <c r="EF9" s="143"/>
      <c r="EG9" s="143"/>
      <c r="EH9" s="143"/>
      <c r="EI9" s="143"/>
      <c r="EJ9" s="143"/>
      <c r="EK9" s="143"/>
      <c r="EL9" s="143"/>
      <c r="EM9" s="143"/>
      <c r="EN9" s="143"/>
      <c r="EO9" s="143"/>
      <c r="EP9" s="143"/>
      <c r="EQ9" s="143"/>
      <c r="ER9" s="143"/>
      <c r="ES9" s="143"/>
      <c r="ET9" s="143"/>
      <c r="EU9" s="143"/>
      <c r="EV9" s="143"/>
      <c r="EW9" s="143"/>
      <c r="EX9" s="143"/>
      <c r="EY9" s="143"/>
      <c r="EZ9" s="143"/>
      <c r="FA9" s="143"/>
      <c r="FB9" s="143"/>
      <c r="FC9" s="143"/>
      <c r="FD9" s="143"/>
      <c r="FE9" s="143"/>
      <c r="FF9" s="143"/>
      <c r="FG9" s="143"/>
      <c r="FH9" s="143"/>
      <c r="FI9" s="143"/>
      <c r="FJ9" s="143"/>
    </row>
    <row r="10" spans="5:166">
      <c r="E10" s="20"/>
      <c r="F10" t="str">
        <f t="shared" si="0"/>
        <v>INDLPG</v>
      </c>
      <c r="G10" s="41">
        <f t="shared" si="2"/>
        <v>0</v>
      </c>
      <c r="H10" s="41">
        <f t="shared" si="1"/>
        <v>0</v>
      </c>
      <c r="I10" s="41">
        <f t="shared" si="1"/>
        <v>0</v>
      </c>
      <c r="J10" s="41">
        <f t="shared" si="1"/>
        <v>0</v>
      </c>
      <c r="K10" s="41">
        <f t="shared" si="1"/>
        <v>0</v>
      </c>
      <c r="L10" s="41">
        <f t="shared" si="1"/>
        <v>0</v>
      </c>
      <c r="M10" s="41">
        <f t="shared" si="1"/>
        <v>0</v>
      </c>
      <c r="N10" s="41">
        <f t="shared" si="1"/>
        <v>0</v>
      </c>
      <c r="O10" s="41">
        <f t="shared" si="1"/>
        <v>0</v>
      </c>
      <c r="P10" s="41">
        <f t="shared" si="1"/>
        <v>0</v>
      </c>
      <c r="Q10" s="41">
        <f t="shared" si="1"/>
        <v>0</v>
      </c>
      <c r="R10" s="41">
        <f t="shared" si="1"/>
        <v>0</v>
      </c>
      <c r="S10" s="41">
        <f t="shared" si="1"/>
        <v>0</v>
      </c>
      <c r="T10" s="41">
        <f t="shared" si="1"/>
        <v>0</v>
      </c>
      <c r="U10" s="41">
        <f t="shared" si="1"/>
        <v>-1.29170799840041e-18</v>
      </c>
      <c r="V10" s="41">
        <f t="shared" si="1"/>
        <v>0</v>
      </c>
      <c r="W10" s="41">
        <f t="shared" si="1"/>
        <v>0</v>
      </c>
      <c r="X10" s="41">
        <f t="shared" si="1"/>
        <v>0</v>
      </c>
      <c r="Y10" s="41">
        <f t="shared" si="1"/>
        <v>0</v>
      </c>
      <c r="Z10" s="41">
        <f t="shared" si="1"/>
        <v>0</v>
      </c>
      <c r="AA10" s="41">
        <f t="shared" si="1"/>
        <v>0</v>
      </c>
      <c r="AB10" s="41">
        <f t="shared" si="1"/>
        <v>0</v>
      </c>
      <c r="AC10" s="41">
        <f t="shared" si="1"/>
        <v>3.33292212923483e-19</v>
      </c>
      <c r="AD10" s="41">
        <f t="shared" si="1"/>
        <v>0</v>
      </c>
      <c r="AE10" s="41">
        <f t="shared" si="1"/>
        <v>0</v>
      </c>
      <c r="AF10" s="41">
        <f t="shared" si="1"/>
        <v>0</v>
      </c>
      <c r="AG10" s="41">
        <f t="shared" si="1"/>
        <v>0</v>
      </c>
      <c r="AH10" s="41">
        <f t="shared" si="1"/>
        <v>0</v>
      </c>
      <c r="AI10" s="41">
        <f t="shared" si="1"/>
        <v>0</v>
      </c>
      <c r="AJ10" s="41">
        <f t="shared" si="1"/>
        <v>0</v>
      </c>
      <c r="AK10" s="41">
        <f t="shared" si="1"/>
        <v>0</v>
      </c>
      <c r="AL10" s="41">
        <f t="shared" si="1"/>
        <v>0</v>
      </c>
      <c r="AM10" s="41">
        <f t="shared" si="1"/>
        <v>0</v>
      </c>
      <c r="AN10" s="41">
        <f t="shared" si="1"/>
        <v>0</v>
      </c>
      <c r="AO10" s="41">
        <f t="shared" si="1"/>
        <v>0</v>
      </c>
      <c r="AP10" s="41">
        <f t="shared" si="1"/>
        <v>0</v>
      </c>
      <c r="AQ10" s="41">
        <f t="shared" si="1"/>
        <v>0</v>
      </c>
      <c r="AR10" s="138"/>
      <c r="AT10" s="56" t="str">
        <f>'Aggregated Balance-IND_2010'!A437</f>
        <v>B_101825, B_101830, B_101835, B_101846, B_101847,B_101851, B_101852, B_101853</v>
      </c>
      <c r="AU10" s="56" t="str">
        <f>'Aggregated Balance-IND_2010'!B437</f>
        <v>Other industries</v>
      </c>
      <c r="AV10" s="56" t="str">
        <f>'Aggregated Balance-IND_2010'!C437</f>
        <v>PJ</v>
      </c>
      <c r="AW10" s="56" t="str">
        <f>'Aggregated Balance-IND_2010'!D437</f>
        <v>'2010</v>
      </c>
      <c r="AX10" s="56" t="str">
        <f>'Aggregated Balance-IND_2010'!E437</f>
        <v>INDLPG</v>
      </c>
      <c r="AY10" s="56" t="str">
        <f>'Aggregated Balance-IND_2010'!F437</f>
        <v>Liquified Petroleum Gas (IND)</v>
      </c>
      <c r="AZ10" s="140">
        <f>'Aggregated Balance-IND_2010'!G437</f>
        <v>2.392</v>
      </c>
      <c r="BA10" s="140">
        <f>'Aggregated Balance-IND_2010'!H437</f>
        <v>1.886</v>
      </c>
      <c r="BB10" s="140">
        <f>'Aggregated Balance-IND_2010'!I437</f>
        <v>0.414</v>
      </c>
      <c r="BC10" s="140">
        <f>'Aggregated Balance-IND_2010'!J437</f>
        <v>0</v>
      </c>
      <c r="BD10" s="140">
        <f>'Aggregated Balance-IND_2010'!K437</f>
        <v>0.138</v>
      </c>
      <c r="BE10" s="140">
        <f>'Aggregated Balance-IND_2010'!L437</f>
        <v>0.22</v>
      </c>
      <c r="BF10" s="140">
        <f>'Aggregated Balance-IND_2010'!M437</f>
        <v>6.122</v>
      </c>
      <c r="BG10" s="140">
        <f>'Aggregated Balance-IND_2010'!N437</f>
        <v>0.92</v>
      </c>
      <c r="BH10" s="140">
        <f>'Aggregated Balance-IND_2010'!O437</f>
        <v>0.045</v>
      </c>
      <c r="BI10" s="140">
        <f>'Aggregated Balance-IND_2010'!P437</f>
        <v>3.128</v>
      </c>
      <c r="BJ10" s="140">
        <f>'Aggregated Balance-IND_2010'!Q437</f>
        <v>2.806</v>
      </c>
      <c r="BK10" s="140">
        <f>'Aggregated Balance-IND_2010'!R437</f>
        <v>1.432</v>
      </c>
      <c r="BL10" s="140">
        <f>'Aggregated Balance-IND_2010'!S437</f>
        <v>9.614</v>
      </c>
      <c r="BM10" s="140">
        <f>'Aggregated Balance-IND_2010'!T437</f>
        <v>0.282</v>
      </c>
      <c r="BN10" s="140">
        <f>'Aggregated Balance-IND_2010'!U437</f>
        <v>0.376</v>
      </c>
      <c r="BO10" s="140">
        <f>'Aggregated Balance-IND_2010'!V437</f>
        <v>2.734</v>
      </c>
      <c r="BP10" s="140">
        <f>'Aggregated Balance-IND_2010'!W437</f>
        <v>0</v>
      </c>
      <c r="BQ10" s="140">
        <f>'Aggregated Balance-IND_2010'!X437</f>
        <v>4.968</v>
      </c>
      <c r="BR10" s="140">
        <f>'Aggregated Balance-IND_2010'!Y437</f>
        <v>0.371</v>
      </c>
      <c r="BS10" s="140">
        <f>'Aggregated Balance-IND_2010'!Z437</f>
        <v>0</v>
      </c>
      <c r="BT10" s="140">
        <f>'Aggregated Balance-IND_2010'!AA437</f>
        <v>0.091</v>
      </c>
      <c r="BU10" s="140">
        <f>'Aggregated Balance-IND_2010'!AB437</f>
        <v>0</v>
      </c>
      <c r="BV10" s="140">
        <f>'Aggregated Balance-IND_2010'!AC437</f>
        <v>0.497</v>
      </c>
      <c r="BW10" s="140">
        <f>'Aggregated Balance-IND_2010'!AD437</f>
        <v>1.936</v>
      </c>
      <c r="BX10" s="140">
        <f>'Aggregated Balance-IND_2010'!AE437</f>
        <v>1.886</v>
      </c>
      <c r="BY10" s="140">
        <f>'Aggregated Balance-IND_2010'!AF437</f>
        <v>2.76</v>
      </c>
      <c r="BZ10" s="140">
        <f>'Aggregated Balance-IND_2010'!AG437</f>
        <v>3.802</v>
      </c>
      <c r="CA10" s="140">
        <f>'Aggregated Balance-IND_2010'!AH437</f>
        <v>2.208</v>
      </c>
      <c r="CB10" s="140">
        <f>'Aggregated Balance-IND_2010'!AI437</f>
        <v>0.322</v>
      </c>
      <c r="CC10" s="140">
        <f>'Aggregated Balance-IND_2010'!AJ437</f>
        <v>0.184</v>
      </c>
      <c r="CD10" s="140">
        <f>'Aggregated Balance-IND_2010'!AK437</f>
        <v>29.33</v>
      </c>
      <c r="CE10" s="140">
        <f>'Aggregated Balance-IND_2010'!AL437</f>
        <v>0.18401</v>
      </c>
      <c r="CF10" s="140">
        <f>'Aggregated Balance-IND_2010'!AM437</f>
        <v>0</v>
      </c>
      <c r="CG10" s="140">
        <f>'Aggregated Balance-IND_2010'!AN437</f>
        <v>0.138</v>
      </c>
      <c r="CH10" s="140">
        <f>'Aggregated Balance-IND_2010'!AO437</f>
        <v>0</v>
      </c>
      <c r="CI10" s="140">
        <f>'Aggregated Balance-IND_2010'!AP437</f>
        <v>0.094</v>
      </c>
      <c r="CJ10" s="140">
        <f>'Aggregated Balance-IND_2010'!AQ437</f>
        <v>1.371</v>
      </c>
      <c r="CL10" t="str">
        <f t="shared" si="3"/>
        <v>INDLPG</v>
      </c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  <c r="DF10" s="30"/>
      <c r="DG10" s="30"/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/>
      <c r="DT10" s="30"/>
      <c r="DU10" s="30"/>
      <c r="DV10" s="30"/>
      <c r="DW10" s="30"/>
      <c r="DY10" s="54" t="s">
        <v>598</v>
      </c>
      <c r="DZ10" s="72" t="str">
        <f>IF((AZ15-'AutoProd-CHP'!E150)&lt;0,(AZ15-'AutoProd-CHP'!E150),"")</f>
        <v/>
      </c>
      <c r="EA10" s="72" t="str">
        <f>IF((BA15-'AutoProd-CHP'!F150)&lt;0,(BA15-'AutoProd-CHP'!F150),"")</f>
        <v/>
      </c>
      <c r="EB10" s="72" t="str">
        <f>IF((BB15-'AutoProd-CHP'!G150)&lt;0,(BB15-'AutoProd-CHP'!G150),"")</f>
        <v/>
      </c>
      <c r="EC10" s="72" t="str">
        <f>IF((BC15-'AutoProd-CHP'!H150)&lt;0,(BC15-'AutoProd-CHP'!H150),"")</f>
        <v/>
      </c>
      <c r="ED10" s="72" t="str">
        <f>IF((BD15-'AutoProd-CHP'!I150)&lt;0,(BD15-'AutoProd-CHP'!I150),"")</f>
        <v/>
      </c>
      <c r="EE10" s="72" t="str">
        <f>IF((BE15-'AutoProd-CHP'!J150)&lt;0,(BE15-'AutoProd-CHP'!J150),"")</f>
        <v/>
      </c>
      <c r="EF10" s="72" t="str">
        <f>IF((BF15-'AutoProd-CHP'!K150)&lt;0,(BF15-'AutoProd-CHP'!K150),"")</f>
        <v/>
      </c>
      <c r="EG10" s="72" t="str">
        <f>IF((BG15-'AutoProd-CHP'!L150)&lt;0,(BG15-'AutoProd-CHP'!L150),"")</f>
        <v/>
      </c>
      <c r="EH10" s="72" t="str">
        <f>IF((BH15-'AutoProd-CHP'!M150)&lt;0,(BH15-'AutoProd-CHP'!M150),"")</f>
        <v/>
      </c>
      <c r="EI10" s="72" t="str">
        <f>IF((BI15-'AutoProd-CHP'!N150)&lt;0,(BI15-'AutoProd-CHP'!N150),"")</f>
        <v/>
      </c>
      <c r="EJ10" s="72" t="str">
        <f>IF((BJ15-'AutoProd-CHP'!O150)&lt;0,(BJ15-'AutoProd-CHP'!O150),"")</f>
        <v/>
      </c>
      <c r="EK10" s="72" t="str">
        <f>IF((BK15-'AutoProd-CHP'!P150)&lt;0,(BK15-'AutoProd-CHP'!P150),"")</f>
        <v/>
      </c>
      <c r="EL10" s="72" t="str">
        <f>IF((BL15-'AutoProd-CHP'!Q150)&lt;0,(BL15-'AutoProd-CHP'!Q150),"")</f>
        <v/>
      </c>
      <c r="EM10" s="72" t="str">
        <f>IF((BM15-'AutoProd-CHP'!R150)&lt;0,(BM15-'AutoProd-CHP'!R150),"")</f>
        <v/>
      </c>
      <c r="EN10" s="72" t="str">
        <f>IF((BN15-'AutoProd-CHP'!S150)&lt;0,(BN15-'AutoProd-CHP'!S150),"")</f>
        <v/>
      </c>
      <c r="EO10" s="72" t="str">
        <f>IF((BO15-'AutoProd-CHP'!T150)&lt;0,(BO15-'AutoProd-CHP'!T150),"")</f>
        <v/>
      </c>
      <c r="EP10" s="72" t="str">
        <f>IF((BP15-'AutoProd-CHP'!U150)&lt;0,(BP15-'AutoProd-CHP'!U150),"")</f>
        <v/>
      </c>
      <c r="EQ10" s="72" t="str">
        <f>IF((BQ15-'AutoProd-CHP'!V150)&lt;0,(BQ15-'AutoProd-CHP'!V150),"")</f>
        <v/>
      </c>
      <c r="ER10" s="72" t="str">
        <f>IF((BR15-'AutoProd-CHP'!W150)&lt;0,(BR15-'AutoProd-CHP'!W150),"")</f>
        <v/>
      </c>
      <c r="ES10" s="72" t="str">
        <f>IF((BS15-'AutoProd-CHP'!X150)&lt;0,(BS15-'AutoProd-CHP'!X150),"")</f>
        <v/>
      </c>
      <c r="ET10" s="72" t="str">
        <f>IF((BT15-'AutoProd-CHP'!Y150)&lt;0,(BT15-'AutoProd-CHP'!Y150),"")</f>
        <v/>
      </c>
      <c r="EU10" s="72" t="str">
        <f>IF((BU15-'AutoProd-CHP'!Z150)&lt;0,(BU15-'AutoProd-CHP'!Z150),"")</f>
        <v/>
      </c>
      <c r="EV10" s="72" t="str">
        <f>IF((BV15-'AutoProd-CHP'!AA150)&lt;0,(BV15-'AutoProd-CHP'!AA150),"")</f>
        <v/>
      </c>
      <c r="EW10" s="72" t="str">
        <f>IF((BW15-'AutoProd-CHP'!AB150)&lt;0,(BW15-'AutoProd-CHP'!AB150),"")</f>
        <v/>
      </c>
      <c r="EX10" s="72" t="str">
        <f>IF((BX15-'AutoProd-CHP'!AC150)&lt;0,(BX15-'AutoProd-CHP'!AC150),"")</f>
        <v/>
      </c>
      <c r="EY10" s="72" t="str">
        <f>IF((BY15-'AutoProd-CHP'!AD150)&lt;0,(BY15-'AutoProd-CHP'!AD150),"")</f>
        <v/>
      </c>
      <c r="EZ10" s="72" t="str">
        <f>IF((BZ15-'AutoProd-CHP'!AE150)&lt;0,(BZ15-'AutoProd-CHP'!AE150),"")</f>
        <v/>
      </c>
      <c r="FA10" s="72" t="str">
        <f>IF((CA15-'AutoProd-CHP'!AF150)&lt;0,(CA15-'AutoProd-CHP'!AF150),"")</f>
        <v/>
      </c>
      <c r="FB10" s="72" t="str">
        <f>IF((CB15-'AutoProd-CHP'!AG150)&lt;0,(CB15-'AutoProd-CHP'!AG150),"")</f>
        <v/>
      </c>
      <c r="FC10" s="72" t="str">
        <f>IF((CC15-'AutoProd-CHP'!AH150)&lt;0,(CC15-'AutoProd-CHP'!AH150),"")</f>
        <v/>
      </c>
      <c r="FD10" s="72" t="str">
        <f>IF((CD15-'AutoProd-CHP'!AI150)&lt;0,(CD15-'AutoProd-CHP'!AI150),"")</f>
        <v/>
      </c>
      <c r="FE10" s="72" t="str">
        <f>IF((CE15-'AutoProd-CHP'!AJ150)&lt;0,(CE15-'AutoProd-CHP'!AJ150),"")</f>
        <v/>
      </c>
      <c r="FF10" s="72" t="str">
        <f>IF((CF15-'AutoProd-CHP'!AK150)&lt;0,(CF15-'AutoProd-CHP'!AK150),"")</f>
        <v/>
      </c>
      <c r="FG10" s="72" t="str">
        <f>IF((CG15-'AutoProd-CHP'!AL150)&lt;0,(CG15-'AutoProd-CHP'!AL150),"")</f>
        <v/>
      </c>
      <c r="FH10" s="72" t="str">
        <f>IF((CH15-'AutoProd-CHP'!AM150)&lt;0,(CH15-'AutoProd-CHP'!AM150),"")</f>
        <v/>
      </c>
      <c r="FI10" s="72" t="str">
        <f>IF((CI15-'AutoProd-CHP'!AN150)&lt;0,(CI15-'AutoProd-CHP'!AN150),"")</f>
        <v/>
      </c>
      <c r="FJ10" s="72" t="str">
        <f>IF((CJ15-'AutoProd-CHP'!AO150)&lt;0,(CJ15-'AutoProd-CHP'!AO150),"")</f>
        <v/>
      </c>
    </row>
    <row r="11" spans="1:166">
      <c r="A11" s="26"/>
      <c r="B11" t="s">
        <v>1488</v>
      </c>
      <c r="E11" s="20"/>
      <c r="F11" t="str">
        <f t="shared" si="0"/>
        <v>INDLFO</v>
      </c>
      <c r="G11" s="41">
        <f t="shared" si="2"/>
        <v>8.87291128571554e-19</v>
      </c>
      <c r="H11" s="41">
        <f t="shared" si="1"/>
        <v>0</v>
      </c>
      <c r="I11" s="41">
        <f t="shared" si="1"/>
        <v>0</v>
      </c>
      <c r="J11" s="41">
        <f t="shared" si="1"/>
        <v>-1.63590079634706e-17</v>
      </c>
      <c r="K11" s="41">
        <f t="shared" si="1"/>
        <v>0</v>
      </c>
      <c r="L11" s="41">
        <f t="shared" si="1"/>
        <v>0</v>
      </c>
      <c r="M11" s="41">
        <f t="shared" si="1"/>
        <v>9.2504372474034e-18</v>
      </c>
      <c r="N11" s="41">
        <f t="shared" si="1"/>
        <v>0</v>
      </c>
      <c r="O11" s="41">
        <f t="shared" si="1"/>
        <v>0</v>
      </c>
      <c r="P11" s="41">
        <f t="shared" si="1"/>
        <v>0</v>
      </c>
      <c r="Q11" s="41">
        <f t="shared" si="1"/>
        <v>0</v>
      </c>
      <c r="R11" s="41">
        <f t="shared" si="1"/>
        <v>2.21015654267939e-17</v>
      </c>
      <c r="S11" s="41">
        <f t="shared" si="1"/>
        <v>6.926110360371e-18</v>
      </c>
      <c r="T11" s="41">
        <f t="shared" si="1"/>
        <v>0</v>
      </c>
      <c r="U11" s="41">
        <f t="shared" si="1"/>
        <v>2.58341599680083e-18</v>
      </c>
      <c r="V11" s="41">
        <f t="shared" si="1"/>
        <v>0</v>
      </c>
      <c r="W11" s="41">
        <f t="shared" si="1"/>
        <v>0</v>
      </c>
      <c r="X11" s="41">
        <f t="shared" si="1"/>
        <v>0</v>
      </c>
      <c r="Y11" s="41">
        <f t="shared" si="1"/>
        <v>0</v>
      </c>
      <c r="Z11" s="41">
        <f t="shared" si="1"/>
        <v>0</v>
      </c>
      <c r="AA11" s="41">
        <f t="shared" si="1"/>
        <v>0</v>
      </c>
      <c r="AB11" s="41">
        <f t="shared" si="1"/>
        <v>0</v>
      </c>
      <c r="AC11" s="41">
        <f t="shared" si="1"/>
        <v>0</v>
      </c>
      <c r="AD11" s="41">
        <f t="shared" si="1"/>
        <v>0</v>
      </c>
      <c r="AE11" s="41">
        <f t="shared" si="1"/>
        <v>0</v>
      </c>
      <c r="AF11" s="41">
        <f t="shared" si="1"/>
        <v>0</v>
      </c>
      <c r="AG11" s="41">
        <f t="shared" si="1"/>
        <v>0</v>
      </c>
      <c r="AH11" s="41">
        <f t="shared" si="1"/>
        <v>-7.97548547430351e-18</v>
      </c>
      <c r="AI11" s="41">
        <f t="shared" si="1"/>
        <v>5.53395984759823e-18</v>
      </c>
      <c r="AJ11" s="41">
        <f t="shared" si="1"/>
        <v>-9.22725253179153e-19</v>
      </c>
      <c r="AK11" s="41">
        <f t="shared" si="1"/>
        <v>2.36409826391498e-17</v>
      </c>
      <c r="AL11" s="41">
        <f t="shared" si="1"/>
        <v>0</v>
      </c>
      <c r="AM11" s="41">
        <f t="shared" si="1"/>
        <v>0</v>
      </c>
      <c r="AN11" s="41">
        <f t="shared" si="1"/>
        <v>0</v>
      </c>
      <c r="AO11" s="41">
        <f t="shared" si="1"/>
        <v>0</v>
      </c>
      <c r="AP11" s="41">
        <f t="shared" si="1"/>
        <v>0</v>
      </c>
      <c r="AQ11" s="41">
        <f t="shared" si="1"/>
        <v>0</v>
      </c>
      <c r="AR11" s="138"/>
      <c r="AT11" s="56" t="str">
        <f>'Aggregated Balance-IND_2010'!A438</f>
        <v>B_101825, B_101830, B_101835, B_101846, B_101847,B_101851, B_101852, B_101853</v>
      </c>
      <c r="AU11" s="56" t="str">
        <f>'Aggregated Balance-IND_2010'!B438</f>
        <v>Other industries</v>
      </c>
      <c r="AV11" s="56" t="str">
        <f>'Aggregated Balance-IND_2010'!C438</f>
        <v>PJ</v>
      </c>
      <c r="AW11" s="56" t="str">
        <f>'Aggregated Balance-IND_2010'!D438</f>
        <v>'2010</v>
      </c>
      <c r="AX11" s="56" t="str">
        <f>'Aggregated Balance-IND_2010'!E438</f>
        <v>INDLFO</v>
      </c>
      <c r="AY11" s="56" t="str">
        <f>'Aggregated Balance-IND_2010'!F438</f>
        <v>Light Fuel Oil (IND)</v>
      </c>
      <c r="AZ11" s="140">
        <f>'Aggregated Balance-IND_2010'!G438</f>
        <v>15.144</v>
      </c>
      <c r="BA11" s="140">
        <f>'Aggregated Balance-IND_2010'!H438</f>
        <v>8.459</v>
      </c>
      <c r="BB11" s="140">
        <f>'Aggregated Balance-IND_2010'!I438</f>
        <v>1.184</v>
      </c>
      <c r="BC11" s="140">
        <f>'Aggregated Balance-IND_2010'!J438</f>
        <v>19.93758</v>
      </c>
      <c r="BD11" s="140">
        <f>'Aggregated Balance-IND_2010'!K438</f>
        <v>0.601</v>
      </c>
      <c r="BE11" s="140">
        <f>'Aggregated Balance-IND_2010'!L438</f>
        <v>4.02</v>
      </c>
      <c r="BF11" s="140">
        <f>'Aggregated Balance-IND_2010'!M438</f>
        <v>50.917</v>
      </c>
      <c r="BG11" s="140">
        <f>'Aggregated Balance-IND_2010'!N438</f>
        <v>9.524</v>
      </c>
      <c r="BH11" s="140">
        <f>'Aggregated Balance-IND_2010'!O438</f>
        <v>1.439</v>
      </c>
      <c r="BI11" s="140">
        <f>'Aggregated Balance-IND_2010'!P438</f>
        <v>10.565</v>
      </c>
      <c r="BJ11" s="140">
        <f>'Aggregated Balance-IND_2010'!Q438</f>
        <v>26.298</v>
      </c>
      <c r="BK11" s="140">
        <f>'Aggregated Balance-IND_2010'!R438</f>
        <v>16.307</v>
      </c>
      <c r="BL11" s="140">
        <f>'Aggregated Balance-IND_2010'!S438</f>
        <v>31.702</v>
      </c>
      <c r="BM11" s="140">
        <f>'Aggregated Balance-IND_2010'!T438</f>
        <v>5.519</v>
      </c>
      <c r="BN11" s="140">
        <f>'Aggregated Balance-IND_2010'!U438</f>
        <v>0.63</v>
      </c>
      <c r="BO11" s="140">
        <f>'Aggregated Balance-IND_2010'!V438</f>
        <v>3.793</v>
      </c>
      <c r="BP11" s="140">
        <f>'Aggregated Balance-IND_2010'!W438</f>
        <v>1.416</v>
      </c>
      <c r="BQ11" s="140">
        <f>'Aggregated Balance-IND_2010'!X438</f>
        <v>15.811</v>
      </c>
      <c r="BR11" s="140">
        <f>'Aggregated Balance-IND_2010'!Y438</f>
        <v>0.734</v>
      </c>
      <c r="BS11" s="140">
        <f>'Aggregated Balance-IND_2010'!Z438</f>
        <v>0.254</v>
      </c>
      <c r="BT11" s="140">
        <f>'Aggregated Balance-IND_2010'!AA438</f>
        <v>0.978</v>
      </c>
      <c r="BU11" s="140">
        <f>'Aggregated Balance-IND_2010'!AB438</f>
        <v>0.043</v>
      </c>
      <c r="BV11" s="140">
        <f>'Aggregated Balance-IND_2010'!AC438</f>
        <v>15.702</v>
      </c>
      <c r="BW11" s="140">
        <f>'Aggregated Balance-IND_2010'!AD438</f>
        <v>10.253</v>
      </c>
      <c r="BX11" s="140">
        <f>'Aggregated Balance-IND_2010'!AE438</f>
        <v>9.108</v>
      </c>
      <c r="BY11" s="140">
        <f>'Aggregated Balance-IND_2010'!AF438</f>
        <v>8.402</v>
      </c>
      <c r="BZ11" s="140">
        <f>'Aggregated Balance-IND_2010'!AG438</f>
        <v>8.767</v>
      </c>
      <c r="CA11" s="140">
        <f>'Aggregated Balance-IND_2010'!AH438</f>
        <v>7.337</v>
      </c>
      <c r="CB11" s="140">
        <f>'Aggregated Balance-IND_2010'!AI438</f>
        <v>2.386</v>
      </c>
      <c r="CC11" s="140">
        <f>'Aggregated Balance-IND_2010'!AJ438</f>
        <v>0.473</v>
      </c>
      <c r="CD11" s="140">
        <f>'Aggregated Balance-IND_2010'!AK438</f>
        <v>125.676</v>
      </c>
      <c r="CE11" s="140">
        <f>'Aggregated Balance-IND_2010'!AL438</f>
        <v>0.12774</v>
      </c>
      <c r="CF11" s="140">
        <f>'Aggregated Balance-IND_2010'!AM438</f>
        <v>0</v>
      </c>
      <c r="CG11" s="140">
        <f>'Aggregated Balance-IND_2010'!AN438</f>
        <v>0.17036</v>
      </c>
      <c r="CH11" s="140">
        <f>'Aggregated Balance-IND_2010'!AO438</f>
        <v>0</v>
      </c>
      <c r="CI11" s="140">
        <f>'Aggregated Balance-IND_2010'!AP438</f>
        <v>0.732</v>
      </c>
      <c r="CJ11" s="140">
        <f>'Aggregated Balance-IND_2010'!AQ438</f>
        <v>2.112</v>
      </c>
      <c r="CL11" t="str">
        <f t="shared" si="3"/>
        <v>INDLFO</v>
      </c>
      <c r="CM11" s="35">
        <f>IF((AZ$11+AZ$12)&gt;0,'AutoProd-CHP'!E147*AZ11/(AZ$11+AZ$12),0)</f>
        <v>0.0470466921112837</v>
      </c>
      <c r="CN11" s="35">
        <f>IF((BA$11+BA$12)&gt;0,'AutoProd-CHP'!F147*BA11/(BA$11+BA$12),0)</f>
        <v>0</v>
      </c>
      <c r="CO11" s="35">
        <f>IF((BB$11+BB$12)&gt;0,'AutoProd-CHP'!G147*BB11/(BB$11+BB$12),0)</f>
        <v>0.65283063154659</v>
      </c>
      <c r="CP11" s="35">
        <f>IF((BC$11+BC$12)&gt;0,'AutoProd-CHP'!H147*BC11/(BC$11+BC$12),0)</f>
        <v>2.69191976511671</v>
      </c>
      <c r="CQ11" s="35">
        <f>IF((BD$11+BD$12)&gt;0,'AutoProd-CHP'!I147*BD11/(BD$11+BD$12),0)</f>
        <v>0</v>
      </c>
      <c r="CR11" s="35">
        <f>IF((BE$11+BE$12)&gt;0,'AutoProd-CHP'!J147*BE11/(BE$11+BE$12),0)</f>
        <v>0</v>
      </c>
      <c r="CS11" s="35">
        <f>IF((BF$11+BF$12)&gt;0,'AutoProd-CHP'!K147*BF11/(BF$11+BF$12),0)</f>
        <v>0</v>
      </c>
      <c r="CT11" s="35">
        <f>IF((BG$11+BG$12)&gt;0,'AutoProd-CHP'!L147*BG11/(BG$11+BG$12),0)</f>
        <v>0</v>
      </c>
      <c r="CU11" s="35">
        <f>IF((BH$11+BH$12)&gt;0,'AutoProd-CHP'!M147*BH11/(BH$11+BH$12),0)</f>
        <v>0</v>
      </c>
      <c r="CV11" s="35">
        <f>IF((BI$11+BI$12)&gt;0,'AutoProd-CHP'!N147*BI11/(BI$11+BI$12),0)</f>
        <v>0</v>
      </c>
      <c r="CW11" s="35">
        <f>IF((BJ$11+BJ$12)&gt;0,'AutoProd-CHP'!O147*BJ11/(BJ$11+BJ$12),0)</f>
        <v>0</v>
      </c>
      <c r="CX11" s="35">
        <f>IF((BK$11+BK$12)&gt;0,'AutoProd-CHP'!P147*BK11/(BK$11+BK$12),0)</f>
        <v>1.76016566724915</v>
      </c>
      <c r="CY11" s="35">
        <f>IF((BL$11+BL$12)&gt;0,'AutoProd-CHP'!Q147*BL11/(BL$11+BL$12),0)</f>
        <v>0</v>
      </c>
      <c r="CZ11" s="35">
        <f>IF((BM$11+BM$12)&gt;0,'AutoProd-CHP'!R147*BM11/(BM$11+BM$12),0)</f>
        <v>0</v>
      </c>
      <c r="DA11" s="35">
        <f>IF((BN$11+BN$12)&gt;0,'AutoProd-CHP'!S147*BN11/(BN$11+BN$12),0)</f>
        <v>0</v>
      </c>
      <c r="DB11" s="35">
        <f>IF((BO$11+BO$12)&gt;0,'AutoProd-CHP'!T147*BO11/(BO$11+BO$12),0)</f>
        <v>0</v>
      </c>
      <c r="DC11" s="35">
        <f>IF((BP$11+BP$12)&gt;0,'AutoProd-CHP'!U147*BP11/(BP$11+BP$12),0)</f>
        <v>0</v>
      </c>
      <c r="DD11" s="35">
        <f>IF((BQ$11+BQ$12)&gt;0,'AutoProd-CHP'!V147*BQ11/(BQ$11+BQ$12),0)</f>
        <v>0</v>
      </c>
      <c r="DE11" s="35">
        <f>IF((BR$11+BR$12)&gt;0,'AutoProd-CHP'!W147*BR11/(BR$11+BR$12),0)</f>
        <v>0</v>
      </c>
      <c r="DF11" s="35">
        <f>IF((BS$11+BS$12)&gt;0,'AutoProd-CHP'!X147*BS11/(BS$11+BS$12),0)</f>
        <v>0</v>
      </c>
      <c r="DG11" s="35">
        <f>IF((BT$11+BT$12)&gt;0,'AutoProd-CHP'!Y147*BT11/(BT$11+BT$12),0)</f>
        <v>0</v>
      </c>
      <c r="DH11" s="35">
        <f>IF((BU$11+BU$12)&gt;0,'AutoProd-CHP'!Z147*BU11/(BU$11+BU$12),0)</f>
        <v>0</v>
      </c>
      <c r="DI11" s="35">
        <f>IF((BV$11+BV$12)&gt;0,'AutoProd-CHP'!AA147*BV11/(BV$11+BV$12),0)</f>
        <v>9.2978872975389</v>
      </c>
      <c r="DJ11" s="35">
        <f>IF((BW$11+BW$12)&gt;0,'AutoProd-CHP'!AB147*BW11/(BW$11+BW$12),0)</f>
        <v>0</v>
      </c>
      <c r="DK11" s="35">
        <f>IF((BX$11+BX$12)&gt;0,'AutoProd-CHP'!AC147*BX11/(BX$11+BX$12),0)</f>
        <v>0</v>
      </c>
      <c r="DL11" s="35">
        <f>IF((BY$11+BY$12)&gt;0,'AutoProd-CHP'!AD147*BY11/(BY$11+BY$12),0)</f>
        <v>3.49162874553001</v>
      </c>
      <c r="DM11" s="35">
        <f>IF((BZ$11+BZ$12)&gt;0,'AutoProd-CHP'!AE147*BZ11/(BZ$11+BZ$12),0)</f>
        <v>0</v>
      </c>
      <c r="DN11" s="35">
        <f>IF((CA$11+CA$12)&gt;0,'AutoProd-CHP'!AF147*CA11/(CA$11+CA$12),0)</f>
        <v>0.259724690531592</v>
      </c>
      <c r="DO11" s="35">
        <f>IF((CB$11+CB$12)&gt;0,'AutoProd-CHP'!AG147*CB11/(CB$11+CB$12),0)</f>
        <v>0.362163783262087</v>
      </c>
      <c r="DP11" s="35">
        <f>IF((CC$11+CC$12)&gt;0,'AutoProd-CHP'!AH147*CC11/(CC$11+CC$12),0)</f>
        <v>0.149573624212931</v>
      </c>
      <c r="DQ11" s="35">
        <f>IF((CD$11+CD$12)&gt;0,'AutoProd-CHP'!AI147*CD11/(CD$11+CD$12),0)</f>
        <v>0</v>
      </c>
      <c r="DR11" s="35">
        <f>IF((CE$11+CE$12)&gt;0,'AutoProd-CHP'!AJ147*CE11/(CE$11+CE$12),0)</f>
        <v>0</v>
      </c>
      <c r="DS11" s="35">
        <f>IF((CF$11+CF$12)&gt;0,'AutoProd-CHP'!AK147*CF11/(CF$11+CF$12),0)</f>
        <v>0</v>
      </c>
      <c r="DT11" s="35">
        <f>IF((CG$11+CG$12)&gt;0,'AutoProd-CHP'!AL147*CG11/(CG$11+CG$12),0)</f>
        <v>0</v>
      </c>
      <c r="DU11" s="35">
        <f>IF((CH$11+CH$12)&gt;0,'AutoProd-CHP'!AM147*CH11/(CH$11+CH$12),0)</f>
        <v>0</v>
      </c>
      <c r="DV11" s="35">
        <f>IF((CI$11+CI$12)&gt;0,'AutoProd-CHP'!AN147*CI11/(CI$11+CI$12),0)</f>
        <v>0</v>
      </c>
      <c r="DW11" s="35">
        <f>IF((CJ$11+CJ$12)&gt;0,'AutoProd-CHP'!AO147*CJ11/(CJ$11+CJ$12),0)</f>
        <v>0</v>
      </c>
      <c r="DY11" s="54" t="s">
        <v>599</v>
      </c>
      <c r="DZ11" s="72" t="str">
        <f>IF(SUM('Aggregated Balance-IND_2010'!G448:G449)=0,"",IF('Aggregated Balance-IND_2010'!G449=0,"",IF((AZ16-'AutoProd-CHP'!E151*'Aggregated Balance-IND_2010'!G449/SUM('Aggregated Balance-IND_2010'!G448:G449))&lt;0,(AZ16-'AutoProd-CHP'!E151*'Aggregated Balance-IND_2010'!G449/SUM('Aggregated Balance-IND_2010'!G448:G449)),"")))</f>
        <v/>
      </c>
      <c r="EA11" s="72" t="str">
        <f>IF(SUM('Aggregated Balance-IND_2010'!H448:H449)=0,"",IF('Aggregated Balance-IND_2010'!H449=0,"",IF((BA16-'AutoProd-CHP'!F151*'Aggregated Balance-IND_2010'!H449/SUM('Aggregated Balance-IND_2010'!H448:H449))&lt;0,(BA16-'AutoProd-CHP'!F151*'Aggregated Balance-IND_2010'!H449/SUM('Aggregated Balance-IND_2010'!H448:H449)),"")))</f>
        <v/>
      </c>
      <c r="EB11" s="72" t="str">
        <f>IF(SUM('Aggregated Balance-IND_2010'!I448:I449)=0,"",IF('Aggregated Balance-IND_2010'!I449=0,"",IF((BB16-'AutoProd-CHP'!G151*'Aggregated Balance-IND_2010'!I449/SUM('Aggregated Balance-IND_2010'!I448:I449))&lt;0,(BB16-'AutoProd-CHP'!G151*'Aggregated Balance-IND_2010'!I449/SUM('Aggregated Balance-IND_2010'!I448:I449)),"")))</f>
        <v/>
      </c>
      <c r="EC11" s="72" t="str">
        <f>IF(SUM('Aggregated Balance-IND_2010'!J448:J449)=0,"",IF('Aggregated Balance-IND_2010'!J449=0,"",IF((BC16-'AutoProd-CHP'!H151*'Aggregated Balance-IND_2010'!J449/SUM('Aggregated Balance-IND_2010'!J448:J449))&lt;0,(BC16-'AutoProd-CHP'!H151*'Aggregated Balance-IND_2010'!J449/SUM('Aggregated Balance-IND_2010'!J448:J449)),"")))</f>
        <v/>
      </c>
      <c r="ED11" s="72" t="str">
        <f>IF(SUM('Aggregated Balance-IND_2010'!K448:K449)=0,"",IF('Aggregated Balance-IND_2010'!K449=0,"",IF((BD16-'AutoProd-CHP'!I151*'Aggregated Balance-IND_2010'!K449/SUM('Aggregated Balance-IND_2010'!K448:K449))&lt;0,(BD16-'AutoProd-CHP'!I151*'Aggregated Balance-IND_2010'!K449/SUM('Aggregated Balance-IND_2010'!K448:K449)),"")))</f>
        <v/>
      </c>
      <c r="EE11" s="72" t="str">
        <f>IF(SUM('Aggregated Balance-IND_2010'!L448:L449)=0,"",IF('Aggregated Balance-IND_2010'!L449=0,"",IF((BE16-'AutoProd-CHP'!J151*'Aggregated Balance-IND_2010'!L449/SUM('Aggregated Balance-IND_2010'!L448:L449))&lt;0,(BE16-'AutoProd-CHP'!J151*'Aggregated Balance-IND_2010'!L449/SUM('Aggregated Balance-IND_2010'!L448:L449)),"")))</f>
        <v/>
      </c>
      <c r="EF11" s="72" t="str">
        <f>IF(SUM('Aggregated Balance-IND_2010'!M448:M449)=0,"",IF('Aggregated Balance-IND_2010'!M449=0,"",IF((BF16-'AutoProd-CHP'!K151*'Aggregated Balance-IND_2010'!M449/SUM('Aggregated Balance-IND_2010'!M448:M449))&lt;0,(BF16-'AutoProd-CHP'!K151*'Aggregated Balance-IND_2010'!M449/SUM('Aggregated Balance-IND_2010'!M448:M449)),"")))</f>
        <v/>
      </c>
      <c r="EG11" s="72" t="str">
        <f>IF(SUM('Aggregated Balance-IND_2010'!N448:N449)=0,"",IF('Aggregated Balance-IND_2010'!N449=0,"",IF((BG16-'AutoProd-CHP'!L151*'Aggregated Balance-IND_2010'!N449/SUM('Aggregated Balance-IND_2010'!N448:N449))&lt;0,(BG16-'AutoProd-CHP'!L151*'Aggregated Balance-IND_2010'!N449/SUM('Aggregated Balance-IND_2010'!N448:N449)),"")))</f>
        <v/>
      </c>
      <c r="EH11" s="72" t="str">
        <f>IF(SUM('Aggregated Balance-IND_2010'!O448:O449)=0,"",IF('Aggregated Balance-IND_2010'!O449=0,"",IF((BH16-'AutoProd-CHP'!M151*'Aggregated Balance-IND_2010'!O449/SUM('Aggregated Balance-IND_2010'!O448:O449))&lt;0,(BH16-'AutoProd-CHP'!M151*'Aggregated Balance-IND_2010'!O449/SUM('Aggregated Balance-IND_2010'!O448:O449)),"")))</f>
        <v/>
      </c>
      <c r="EI11" s="72" t="str">
        <f>IF(SUM('Aggregated Balance-IND_2010'!P448:P449)=0,"",IF('Aggregated Balance-IND_2010'!P449=0,"",IF((BI16-'AutoProd-CHP'!N151*'Aggregated Balance-IND_2010'!P449/SUM('Aggregated Balance-IND_2010'!P448:P449))&lt;0,(BI16-'AutoProd-CHP'!N151*'Aggregated Balance-IND_2010'!P449/SUM('Aggregated Balance-IND_2010'!P448:P449)),"")))</f>
        <v/>
      </c>
      <c r="EJ11" s="72" t="str">
        <f>IF(SUM('Aggregated Balance-IND_2010'!Q448:Q449)=0,"",IF('Aggregated Balance-IND_2010'!Q449=0,"",IF((BJ16-'AutoProd-CHP'!O151*'Aggregated Balance-IND_2010'!Q449/SUM('Aggregated Balance-IND_2010'!Q448:Q449))&lt;0,(BJ16-'AutoProd-CHP'!O151*'Aggregated Balance-IND_2010'!Q449/SUM('Aggregated Balance-IND_2010'!Q448:Q449)),"")))</f>
        <v/>
      </c>
      <c r="EK11" s="72" t="str">
        <f>IF(SUM('Aggregated Balance-IND_2010'!R448:R449)=0,"",IF('Aggregated Balance-IND_2010'!R449=0,"",IF((BK16-'AutoProd-CHP'!P151*'Aggregated Balance-IND_2010'!R449/SUM('Aggregated Balance-IND_2010'!R448:R449))&lt;0,(BK16-'AutoProd-CHP'!P151*'Aggregated Balance-IND_2010'!R449/SUM('Aggregated Balance-IND_2010'!R448:R449)),"")))</f>
        <v/>
      </c>
      <c r="EL11" s="72" t="str">
        <f>IF(SUM('Aggregated Balance-IND_2010'!S448:S449)=0,"",IF('Aggregated Balance-IND_2010'!S449=0,"",IF((BL16-'AutoProd-CHP'!Q151*'Aggregated Balance-IND_2010'!S449/SUM('Aggregated Balance-IND_2010'!S448:S449))&lt;0,(BL16-'AutoProd-CHP'!Q151*'Aggregated Balance-IND_2010'!S449/SUM('Aggregated Balance-IND_2010'!S448:S449)),"")))</f>
        <v/>
      </c>
      <c r="EM11" s="72" t="str">
        <f>IF(SUM('Aggregated Balance-IND_2010'!T448:T449)=0,"",IF('Aggregated Balance-IND_2010'!T449=0,"",IF((BM16-'AutoProd-CHP'!R151*'Aggregated Balance-IND_2010'!T449/SUM('Aggregated Balance-IND_2010'!T448:T449))&lt;0,(BM16-'AutoProd-CHP'!R151*'Aggregated Balance-IND_2010'!T449/SUM('Aggregated Balance-IND_2010'!T448:T449)),"")))</f>
        <v/>
      </c>
      <c r="EN11" s="72" t="str">
        <f>IF(SUM('Aggregated Balance-IND_2010'!U448:U449)=0,"",IF('Aggregated Balance-IND_2010'!U449=0,"",IF((BN16-'AutoProd-CHP'!S151*'Aggregated Balance-IND_2010'!U449/SUM('Aggregated Balance-IND_2010'!U448:U449))&lt;0,(BN16-'AutoProd-CHP'!S151*'Aggregated Balance-IND_2010'!U449/SUM('Aggregated Balance-IND_2010'!U448:U449)),"")))</f>
        <v/>
      </c>
      <c r="EO11" s="72" t="str">
        <f>IF(SUM('Aggregated Balance-IND_2010'!V448:V449)=0,"",IF('Aggregated Balance-IND_2010'!V449=0,"",IF((BO16-'AutoProd-CHP'!T151*'Aggregated Balance-IND_2010'!V449/SUM('Aggregated Balance-IND_2010'!V448:V449))&lt;0,(BO16-'AutoProd-CHP'!T151*'Aggregated Balance-IND_2010'!V449/SUM('Aggregated Balance-IND_2010'!V448:V449)),"")))</f>
        <v/>
      </c>
      <c r="EP11" s="72" t="str">
        <f>IF(SUM('Aggregated Balance-IND_2010'!W448:W449)=0,"",IF('Aggregated Balance-IND_2010'!W449=0,"",IF((BP16-'AutoProd-CHP'!U151*'Aggregated Balance-IND_2010'!W449/SUM('Aggregated Balance-IND_2010'!W448:W449))&lt;0,(BP16-'AutoProd-CHP'!U151*'Aggregated Balance-IND_2010'!W449/SUM('Aggregated Balance-IND_2010'!W448:W449)),"")))</f>
        <v/>
      </c>
      <c r="EQ11" s="72" t="str">
        <f>IF(SUM('Aggregated Balance-IND_2010'!X448:X449)=0,"",IF('Aggregated Balance-IND_2010'!X449=0,"",IF((BQ16-'AutoProd-CHP'!V151*'Aggregated Balance-IND_2010'!X449/SUM('Aggregated Balance-IND_2010'!X448:X449))&lt;0,(BQ16-'AutoProd-CHP'!V151*'Aggregated Balance-IND_2010'!X449/SUM('Aggregated Balance-IND_2010'!X448:X449)),"")))</f>
        <v/>
      </c>
      <c r="ER11" s="72" t="str">
        <f>IF(SUM('Aggregated Balance-IND_2010'!Y448:Y449)=0,"",IF('Aggregated Balance-IND_2010'!Y449=0,"",IF((BR16-'AutoProd-CHP'!W151*'Aggregated Balance-IND_2010'!Y449/SUM('Aggregated Balance-IND_2010'!Y448:Y449))&lt;0,(BR16-'AutoProd-CHP'!W151*'Aggregated Balance-IND_2010'!Y449/SUM('Aggregated Balance-IND_2010'!Y448:Y449)),"")))</f>
        <v/>
      </c>
      <c r="ES11" s="72" t="str">
        <f>IF(SUM('Aggregated Balance-IND_2010'!Z448:Z449)=0,"",IF('Aggregated Balance-IND_2010'!Z449=0,"",IF((BS16-'AutoProd-CHP'!X151*'Aggregated Balance-IND_2010'!Z449/SUM('Aggregated Balance-IND_2010'!Z448:Z449))&lt;0,(BS16-'AutoProd-CHP'!X151*'Aggregated Balance-IND_2010'!Z449/SUM('Aggregated Balance-IND_2010'!Z448:Z449)),"")))</f>
        <v/>
      </c>
      <c r="ET11" s="72" t="str">
        <f>IF(SUM('Aggregated Balance-IND_2010'!AA448:AA449)=0,"",IF('Aggregated Balance-IND_2010'!AA449=0,"",IF((BT16-'AutoProd-CHP'!Y151*'Aggregated Balance-IND_2010'!AA449/SUM('Aggregated Balance-IND_2010'!AA448:AA449))&lt;0,(BT16-'AutoProd-CHP'!Y151*'Aggregated Balance-IND_2010'!AA449/SUM('Aggregated Balance-IND_2010'!AA448:AA449)),"")))</f>
        <v/>
      </c>
      <c r="EU11" s="72" t="str">
        <f>IF(SUM('Aggregated Balance-IND_2010'!AB448:AB449)=0,"",IF('Aggregated Balance-IND_2010'!AB449=0,"",IF((BU16-'AutoProd-CHP'!Z151*'Aggregated Balance-IND_2010'!AB449/SUM('Aggregated Balance-IND_2010'!AB448:AB449))&lt;0,(BU16-'AutoProd-CHP'!Z151*'Aggregated Balance-IND_2010'!AB449/SUM('Aggregated Balance-IND_2010'!AB448:AB449)),"")))</f>
        <v/>
      </c>
      <c r="EV11" s="72" t="str">
        <f>IF(SUM('Aggregated Balance-IND_2010'!AC448:AC449)=0,"",IF('Aggregated Balance-IND_2010'!AC449=0,"",IF((BV16-'AutoProd-CHP'!AA151*'Aggregated Balance-IND_2010'!AC449/SUM('Aggregated Balance-IND_2010'!AC448:AC449))&lt;0,(BV16-'AutoProd-CHP'!AA151*'Aggregated Balance-IND_2010'!AC449/SUM('Aggregated Balance-IND_2010'!AC448:AC449)),"")))</f>
        <v/>
      </c>
      <c r="EW11" s="72" t="str">
        <f>IF(SUM('Aggregated Balance-IND_2010'!AD448:AD449)=0,"",IF('Aggregated Balance-IND_2010'!AD449=0,"",IF((BW16-'AutoProd-CHP'!AB151*'Aggregated Balance-IND_2010'!AD449/SUM('Aggregated Balance-IND_2010'!AD448:AD449))&lt;0,(BW16-'AutoProd-CHP'!AB151*'Aggregated Balance-IND_2010'!AD449/SUM('Aggregated Balance-IND_2010'!AD448:AD449)),"")))</f>
        <v/>
      </c>
      <c r="EX11" s="72" t="str">
        <f>IF(SUM('Aggregated Balance-IND_2010'!AE448:AE449)=0,"",IF('Aggregated Balance-IND_2010'!AE449=0,"",IF((BX16-'AutoProd-CHP'!AC151*'Aggregated Balance-IND_2010'!AE449/SUM('Aggregated Balance-IND_2010'!AE448:AE449))&lt;0,(BX16-'AutoProd-CHP'!AC151*'Aggregated Balance-IND_2010'!AE449/SUM('Aggregated Balance-IND_2010'!AE448:AE449)),"")))</f>
        <v/>
      </c>
      <c r="EY11" s="72" t="str">
        <f>IF(SUM('Aggregated Balance-IND_2010'!AF448:AF449)=0,"",IF('Aggregated Balance-IND_2010'!AF449=0,"",IF((BY16-'AutoProd-CHP'!AD151*'Aggregated Balance-IND_2010'!AF449/SUM('Aggregated Balance-IND_2010'!AF448:AF449))&lt;0,(BY16-'AutoProd-CHP'!AD151*'Aggregated Balance-IND_2010'!AF449/SUM('Aggregated Balance-IND_2010'!AF448:AF449)),"")))</f>
        <v/>
      </c>
      <c r="EZ11" s="72" t="str">
        <f>IF(SUM('Aggregated Balance-IND_2010'!AG448:AG449)=0,"",IF('Aggregated Balance-IND_2010'!AG449=0,"",IF((BZ16-'AutoProd-CHP'!AE151*'Aggregated Balance-IND_2010'!AG449/SUM('Aggregated Balance-IND_2010'!AG448:AG449))&lt;0,(BZ16-'AutoProd-CHP'!AE151*'Aggregated Balance-IND_2010'!AG449/SUM('Aggregated Balance-IND_2010'!AG448:AG449)),"")))</f>
        <v/>
      </c>
      <c r="FA11" s="72" t="str">
        <f>IF(SUM('Aggregated Balance-IND_2010'!AH448:AH449)=0,"",IF('Aggregated Balance-IND_2010'!AH449=0,"",IF((CA16-'AutoProd-CHP'!AF151*'Aggregated Balance-IND_2010'!AH449/SUM('Aggregated Balance-IND_2010'!AH448:AH449))&lt;0,(CA16-'AutoProd-CHP'!AF151*'Aggregated Balance-IND_2010'!AH449/SUM('Aggregated Balance-IND_2010'!AH448:AH449)),"")))</f>
        <v/>
      </c>
      <c r="FB11" s="72" t="str">
        <f>IF(SUM('Aggregated Balance-IND_2010'!AI448:AI449)=0,"",IF('Aggregated Balance-IND_2010'!AI449=0,"",IF((CB16-'AutoProd-CHP'!AG151*'Aggregated Balance-IND_2010'!AI449/SUM('Aggregated Balance-IND_2010'!AI448:AI449))&lt;0,(CB16-'AutoProd-CHP'!AG151*'Aggregated Balance-IND_2010'!AI449/SUM('Aggregated Balance-IND_2010'!AI448:AI449)),"")))</f>
        <v/>
      </c>
      <c r="FC11" s="72" t="str">
        <f>IF(SUM('Aggregated Balance-IND_2010'!AJ448:AJ449)=0,"",IF('Aggregated Balance-IND_2010'!AJ449=0,"",IF((CC16-'AutoProd-CHP'!AH151*'Aggregated Balance-IND_2010'!AJ449/SUM('Aggregated Balance-IND_2010'!AJ448:AJ449))&lt;0,(CC16-'AutoProd-CHP'!AH151*'Aggregated Balance-IND_2010'!AJ449/SUM('Aggregated Balance-IND_2010'!AJ448:AJ449)),"")))</f>
        <v/>
      </c>
      <c r="FD11" s="72" t="str">
        <f>IF(SUM('Aggregated Balance-IND_2010'!AK448:AK449)=0,"",IF('Aggregated Balance-IND_2010'!AK449=0,"",IF((CD16-'AutoProd-CHP'!AI151*'Aggregated Balance-IND_2010'!AK449/SUM('Aggregated Balance-IND_2010'!AK448:AK449))&lt;0,(CD16-'AutoProd-CHP'!AI151*'Aggregated Balance-IND_2010'!AK449/SUM('Aggregated Balance-IND_2010'!AK448:AK449)),"")))</f>
        <v/>
      </c>
      <c r="FE11" s="72" t="str">
        <f>IF(SUM('Aggregated Balance-IND_2010'!AL448:AL449)=0,"",IF('Aggregated Balance-IND_2010'!AL449=0,"",IF((CE16-'AutoProd-CHP'!AJ151*'Aggregated Balance-IND_2010'!AL449/SUM('Aggregated Balance-IND_2010'!AL448:AL449))&lt;0,(CE16-'AutoProd-CHP'!AJ151*'Aggregated Balance-IND_2010'!AL449/SUM('Aggregated Balance-IND_2010'!AL448:AL449)),"")))</f>
        <v/>
      </c>
      <c r="FF11" s="72" t="str">
        <f>IF(SUM('Aggregated Balance-IND_2010'!AM448:AM449)=0,"",IF('Aggregated Balance-IND_2010'!AM449=0,"",IF((CF16-'AutoProd-CHP'!AK151*'Aggregated Balance-IND_2010'!AM449/SUM('Aggregated Balance-IND_2010'!AM448:AM449))&lt;0,(CF16-'AutoProd-CHP'!AK151*'Aggregated Balance-IND_2010'!AM449/SUM('Aggregated Balance-IND_2010'!AM448:AM449)),"")))</f>
        <v/>
      </c>
      <c r="FG11" s="72" t="str">
        <f>IF(SUM('Aggregated Balance-IND_2010'!AN448:AN449)=0,"",IF('Aggregated Balance-IND_2010'!AN449=0,"",IF((CG16-'AutoProd-CHP'!AL151*'Aggregated Balance-IND_2010'!AN449/SUM('Aggregated Balance-IND_2010'!AN448:AN449))&lt;0,(CG16-'AutoProd-CHP'!AL151*'Aggregated Balance-IND_2010'!AN449/SUM('Aggregated Balance-IND_2010'!AN448:AN449)),"")))</f>
        <v/>
      </c>
      <c r="FH11" s="72" t="str">
        <f>IF(SUM('Aggregated Balance-IND_2010'!AO448:AO449)=0,"",IF('Aggregated Balance-IND_2010'!AO449=0,"",IF((CH16-'AutoProd-CHP'!AM151*'Aggregated Balance-IND_2010'!AO449/SUM('Aggregated Balance-IND_2010'!AO448:AO449))&lt;0,(CH16-'AutoProd-CHP'!AM151*'Aggregated Balance-IND_2010'!AO449/SUM('Aggregated Balance-IND_2010'!AO448:AO449)),"")))</f>
        <v/>
      </c>
      <c r="FI11" s="72" t="str">
        <f>IF(SUM('Aggregated Balance-IND_2010'!AP448:AP449)=0,"",IF('Aggregated Balance-IND_2010'!AP449=0,"",IF((CI16-'AutoProd-CHP'!AN151*'Aggregated Balance-IND_2010'!AP449/SUM('Aggregated Balance-IND_2010'!AP448:AP449))&lt;0,(CI16-'AutoProd-CHP'!AN151*'Aggregated Balance-IND_2010'!AP449/SUM('Aggregated Balance-IND_2010'!AP448:AP449)),"")))</f>
        <v/>
      </c>
      <c r="FJ11" s="72" t="str">
        <f>IF(SUM('Aggregated Balance-IND_2010'!AQ448:AQ449)=0,"",IF('Aggregated Balance-IND_2010'!AQ449=0,"",IF((CJ16-'AutoProd-CHP'!AO151*'Aggregated Balance-IND_2010'!AQ449/SUM('Aggregated Balance-IND_2010'!AQ448:AQ449))&lt;0,(CJ16-'AutoProd-CHP'!AO151*'Aggregated Balance-IND_2010'!AQ449/SUM('Aggregated Balance-IND_2010'!AQ448:AQ449)),"")))</f>
        <v/>
      </c>
    </row>
    <row r="12" spans="1:166">
      <c r="A12" s="20"/>
      <c r="B12" s="20"/>
      <c r="C12" s="20"/>
      <c r="F12" t="str">
        <f t="shared" si="0"/>
        <v>INDHFO</v>
      </c>
      <c r="G12" s="41">
        <f t="shared" si="2"/>
        <v>9.01155052455484e-19</v>
      </c>
      <c r="H12" s="41">
        <f t="shared" si="1"/>
        <v>0</v>
      </c>
      <c r="I12" s="41">
        <f t="shared" si="1"/>
        <v>0</v>
      </c>
      <c r="J12" s="41">
        <f t="shared" si="1"/>
        <v>-4.26015832382047e-20</v>
      </c>
      <c r="K12" s="41">
        <f t="shared" ref="K12:K17" si="4">IF(BD$21=0,0,(BD12-AY33-CQ12)/BD$21)</f>
        <v>0</v>
      </c>
      <c r="L12" s="41">
        <f t="shared" ref="L12:L17" si="5">IF(BE$21=0,0,(BE12-AZ33-CR12)/BE$21)</f>
        <v>0</v>
      </c>
      <c r="M12" s="41">
        <f t="shared" ref="M12:M17" si="6">IF(BF$21=0,0,(BF12-BA33-CS12)/BF$21)</f>
        <v>0</v>
      </c>
      <c r="N12" s="41">
        <f t="shared" ref="N12:N17" si="7">IF(BG$21=0,0,(BG12-BB33-CT12)/BG$21)</f>
        <v>0</v>
      </c>
      <c r="O12" s="41">
        <f t="shared" ref="O12:O17" si="8">IF(BH$21=0,0,(BH12-BC33-CU12)/BH$21)</f>
        <v>0</v>
      </c>
      <c r="P12" s="41">
        <f t="shared" ref="P12:P17" si="9">IF(BI$21=0,0,(BI12-BD33-CV12)/BI$21)</f>
        <v>0</v>
      </c>
      <c r="Q12" s="41">
        <f t="shared" ref="Q12:Q17" si="10">IF(BJ$21=0,0,(BJ12-BE33-CW12)/BJ$21)</f>
        <v>0</v>
      </c>
      <c r="R12" s="41">
        <f t="shared" ref="R12:R17" si="11">IF(BK$21=0,0,(BK12-BF33-CX12)/BK$21)</f>
        <v>0</v>
      </c>
      <c r="S12" s="41">
        <f t="shared" ref="S12:S17" si="12">IF(BL$21=0,0,(BL12-BG33-CY12)/BL$21)</f>
        <v>0</v>
      </c>
      <c r="T12" s="41">
        <f t="shared" ref="T12:T17" si="13">IF(BM$21=0,0,(BM12-BH33-CZ12)/BM$21)</f>
        <v>0</v>
      </c>
      <c r="U12" s="41">
        <f t="shared" ref="U12:U17" si="14">IF(BN$21=0,0,(BN12-BI33-DA12)/BN$21)</f>
        <v>-6.45853999200207e-19</v>
      </c>
      <c r="V12" s="41">
        <f t="shared" ref="V12:V17" si="15">IF(BO$21=0,0,(BO12-BJ33-DB12)/BO$21)</f>
        <v>0</v>
      </c>
      <c r="W12" s="41">
        <f t="shared" ref="W12:W17" si="16">IF(BP$21=0,0,(BP12-BK33-DC12)/BP$21)</f>
        <v>0</v>
      </c>
      <c r="X12" s="41">
        <f t="shared" ref="X12:X17" si="17">IF(BQ$21=0,0,(BQ12-BL33-DD12)/BQ$21)</f>
        <v>0</v>
      </c>
      <c r="Y12" s="41">
        <f t="shared" ref="Y12:Y17" si="18">IF(BR$21=0,0,(BR12-BM33-DE12)/BR$21)</f>
        <v>0</v>
      </c>
      <c r="Z12" s="41">
        <f t="shared" ref="Z12:Z17" si="19">IF(BS$21=0,0,(BS12-BN33-DF12)/BS$21)</f>
        <v>0</v>
      </c>
      <c r="AA12" s="41">
        <f t="shared" ref="AA12:AA17" si="20">IF(BT$21=0,0,(BT12-BO33-DG12)/BT$21)</f>
        <v>2.84060747268743e-18</v>
      </c>
      <c r="AB12" s="41">
        <f t="shared" ref="AB12:AB17" si="21">IF(BU$21=0,0,(BU12-BP33-DH12)/BU$21)</f>
        <v>0</v>
      </c>
      <c r="AC12" s="41">
        <f t="shared" ref="AC12:AC17" si="22">IF(BV$21=0,0,(BV12-BQ33-DI12)/BV$21)</f>
        <v>0</v>
      </c>
      <c r="AD12" s="41">
        <f t="shared" ref="AD12:AD17" si="23">IF(BW$21=0,0,(BW12-BR33-DJ12)/BW$21)</f>
        <v>0</v>
      </c>
      <c r="AE12" s="41">
        <f t="shared" ref="AE12:AE17" si="24">IF(BX$21=0,0,(BX12-BS33-DK12)/BX$21)</f>
        <v>-2.22369264050545e-18</v>
      </c>
      <c r="AF12" s="41">
        <f t="shared" ref="AF12:AF17" si="25">IF(BY$21=0,0,(BY12-BT33-DL12)/BY$21)</f>
        <v>0</v>
      </c>
      <c r="AG12" s="41">
        <f t="shared" ref="AG12:AG17" si="26">IF(BZ$21=0,0,(BZ12-BU33-DM12)/BZ$21)</f>
        <v>-1.26479342966445e-18</v>
      </c>
      <c r="AH12" s="41">
        <f t="shared" ref="AH12:AH17" si="27">IF(CA$21=0,0,(CA12-BV33-DN12)/CA$21)</f>
        <v>2.21541263175098e-19</v>
      </c>
      <c r="AI12" s="41">
        <f t="shared" ref="AI12:AI17" si="28">IF(CB$21=0,0,(CB12-BW33-DO12)/CB$21)</f>
        <v>3.45872490474889e-19</v>
      </c>
      <c r="AJ12" s="41">
        <f t="shared" ref="AJ12:AJ17" si="29">IF(CC$21=0,0,(CC12-BX33-DP12)/CC$21)</f>
        <v>0</v>
      </c>
      <c r="AK12" s="41">
        <f t="shared" ref="AK12:AK17" si="30">IF(CD$21=0,0,(CD12-BY33-DQ12)/CD$21)</f>
        <v>2.95512282989373e-18</v>
      </c>
      <c r="AL12" s="41">
        <f t="shared" ref="AL12:AL17" si="31">IF(CE$21=0,0,(CE12-BZ33-DR12)/CE$21)</f>
        <v>0</v>
      </c>
      <c r="AM12" s="41">
        <f t="shared" ref="AM12:AM17" si="32">IF(CF$21=0,0,(CF12-CA33-DS12)/CF$21)</f>
        <v>0</v>
      </c>
      <c r="AN12" s="41">
        <f t="shared" ref="AN12:AN17" si="33">IF(CG$21=0,0,(CG12-CB33-DT12)/CG$21)</f>
        <v>0</v>
      </c>
      <c r="AO12" s="41">
        <f t="shared" ref="AO12:AO17" si="34">IF(CH$21=0,0,(CH12-CC33-DU12)/CH$21)</f>
        <v>0</v>
      </c>
      <c r="AP12" s="41">
        <f t="shared" ref="AP12:AP17" si="35">IF(CI$21=0,0,(CI12-CD33-DV12)/CI$21)</f>
        <v>0</v>
      </c>
      <c r="AQ12" s="41">
        <f t="shared" ref="AQ12:AQ17" si="36">IF(CJ$21=0,0,(CJ12-CE33-DW12)/CJ$21)</f>
        <v>0</v>
      </c>
      <c r="AR12" s="138"/>
      <c r="AT12" s="56" t="str">
        <f>'Aggregated Balance-IND_2010'!A440</f>
        <v>B_101825, B_101830, B_101835, B_101846, B_101847,B_101851, B_101852, B_101853</v>
      </c>
      <c r="AU12" s="56" t="str">
        <f>'Aggregated Balance-IND_2010'!B440</f>
        <v>Other industries</v>
      </c>
      <c r="AV12" s="56" t="str">
        <f>'Aggregated Balance-IND_2010'!C440</f>
        <v>PJ</v>
      </c>
      <c r="AW12" s="56" t="str">
        <f>'Aggregated Balance-IND_2010'!D440</f>
        <v>'2010</v>
      </c>
      <c r="AX12" s="56" t="str">
        <f>'Aggregated Balance-IND_2010'!E440</f>
        <v>INDHFO</v>
      </c>
      <c r="AY12" s="56" t="str">
        <f>'Aggregated Balance-IND_2010'!F440</f>
        <v>Heavy Fuel Oil (IND)</v>
      </c>
      <c r="AZ12" s="140">
        <f>'Aggregated Balance-IND_2010'!G440</f>
        <v>3.28</v>
      </c>
      <c r="BA12" s="140">
        <f>'Aggregated Balance-IND_2010'!H440</f>
        <v>6.92</v>
      </c>
      <c r="BB12" s="140">
        <f>'Aggregated Balance-IND_2010'!I440</f>
        <v>1.28</v>
      </c>
      <c r="BC12" s="140">
        <f>'Aggregated Balance-IND_2010'!J440</f>
        <v>0.11999</v>
      </c>
      <c r="BD12" s="140">
        <f>'Aggregated Balance-IND_2010'!K440</f>
        <v>0.8</v>
      </c>
      <c r="BE12" s="140">
        <f>'Aggregated Balance-IND_2010'!L440</f>
        <v>7.999</v>
      </c>
      <c r="BF12" s="140">
        <f>'Aggregated Balance-IND_2010'!M440</f>
        <v>3.743</v>
      </c>
      <c r="BG12" s="140">
        <f>'Aggregated Balance-IND_2010'!N440</f>
        <v>4</v>
      </c>
      <c r="BH12" s="140">
        <f>'Aggregated Balance-IND_2010'!O440</f>
        <v>0.6</v>
      </c>
      <c r="BI12" s="140">
        <f>'Aggregated Balance-IND_2010'!P440</f>
        <v>4.96</v>
      </c>
      <c r="BJ12" s="140">
        <f>'Aggregated Balance-IND_2010'!Q440</f>
        <v>19.6</v>
      </c>
      <c r="BK12" s="140">
        <f>'Aggregated Balance-IND_2010'!R440</f>
        <v>3.24</v>
      </c>
      <c r="BL12" s="140">
        <f>'Aggregated Balance-IND_2010'!S440</f>
        <v>17.768</v>
      </c>
      <c r="BM12" s="140">
        <f>'Aggregated Balance-IND_2010'!T440</f>
        <v>1.28</v>
      </c>
      <c r="BN12" s="140">
        <f>'Aggregated Balance-IND_2010'!U440</f>
        <v>0.16</v>
      </c>
      <c r="BO12" s="140">
        <f>'Aggregated Balance-IND_2010'!V440</f>
        <v>1.92</v>
      </c>
      <c r="BP12" s="140">
        <f>'Aggregated Balance-IND_2010'!W440</f>
        <v>0.08</v>
      </c>
      <c r="BQ12" s="140">
        <f>'Aggregated Balance-IND_2010'!X440</f>
        <v>14.84</v>
      </c>
      <c r="BR12" s="140">
        <f>'Aggregated Balance-IND_2010'!Y440</f>
        <v>0.36</v>
      </c>
      <c r="BS12" s="140">
        <f>'Aggregated Balance-IND_2010'!Z440</f>
        <v>0.16</v>
      </c>
      <c r="BT12" s="140">
        <f>'Aggregated Balance-IND_2010'!AA440</f>
        <v>0.441</v>
      </c>
      <c r="BU12" s="140">
        <f>'Aggregated Balance-IND_2010'!AB440</f>
        <v>0.4</v>
      </c>
      <c r="BV12" s="140">
        <f>'Aggregated Balance-IND_2010'!AC440</f>
        <v>0</v>
      </c>
      <c r="BW12" s="140">
        <f>'Aggregated Balance-IND_2010'!AD440</f>
        <v>0.11</v>
      </c>
      <c r="BX12" s="140">
        <f>'Aggregated Balance-IND_2010'!AE440</f>
        <v>2.8</v>
      </c>
      <c r="BY12" s="140">
        <f>'Aggregated Balance-IND_2010'!AF440</f>
        <v>6.52</v>
      </c>
      <c r="BZ12" s="140">
        <f>'Aggregated Balance-IND_2010'!AG440</f>
        <v>0.769</v>
      </c>
      <c r="CA12" s="140">
        <f>'Aggregated Balance-IND_2010'!AH440</f>
        <v>3</v>
      </c>
      <c r="CB12" s="140">
        <f>'Aggregated Balance-IND_2010'!AI440</f>
        <v>0.12</v>
      </c>
      <c r="CC12" s="140">
        <f>'Aggregated Balance-IND_2010'!AJ440</f>
        <v>0</v>
      </c>
      <c r="CD12" s="140">
        <f>'Aggregated Balance-IND_2010'!AK440</f>
        <v>15.4</v>
      </c>
      <c r="CE12" s="140">
        <f>'Aggregated Balance-IND_2010'!AL440</f>
        <v>0.99197</v>
      </c>
      <c r="CF12" s="140">
        <f>'Aggregated Balance-IND_2010'!AM440</f>
        <v>0</v>
      </c>
      <c r="CG12" s="140">
        <f>'Aggregated Balance-IND_2010'!AN440</f>
        <v>1.14395</v>
      </c>
      <c r="CH12" s="140">
        <f>'Aggregated Balance-IND_2010'!AO440</f>
        <v>0</v>
      </c>
      <c r="CI12" s="140">
        <f>'Aggregated Balance-IND_2010'!AP440</f>
        <v>0.68</v>
      </c>
      <c r="CJ12" s="140">
        <f>'Aggregated Balance-IND_2010'!AQ440</f>
        <v>3.44</v>
      </c>
      <c r="CL12" t="str">
        <f t="shared" si="3"/>
        <v>INDHFO</v>
      </c>
      <c r="CM12" s="35">
        <f>IF((AZ$11+AZ$12)&gt;0,'AutoProd-CHP'!E147*AZ12/(AZ$11+AZ$12),0)</f>
        <v>0.0101897220103678</v>
      </c>
      <c r="CN12" s="35">
        <f>IF((BA$11+BA$12)&gt;0,'AutoProd-CHP'!F147*BA12/(BA$11+BA$12),0)</f>
        <v>0</v>
      </c>
      <c r="CO12" s="35">
        <f>IF((BB$11+BB$12)&gt;0,'AutoProd-CHP'!G147*BB12/(BB$11+BB$12),0)</f>
        <v>0.705762844915233</v>
      </c>
      <c r="CP12" s="35">
        <f>IF((BC$11+BC$12)&gt;0,'AutoProd-CHP'!H147*BC12/(BC$11+BC$12),0)</f>
        <v>0.0162007351251433</v>
      </c>
      <c r="CQ12" s="35">
        <f>IF((BD$11+BD$12)&gt;0,'AutoProd-CHP'!I147*BD12/(BD$11+BD$12),0)</f>
        <v>0</v>
      </c>
      <c r="CR12" s="35">
        <f>IF((BE$11+BE$12)&gt;0,'AutoProd-CHP'!J147*BE12/(BE$11+BE$12),0)</f>
        <v>0</v>
      </c>
      <c r="CS12" s="35">
        <f>IF((BF$11+BF$12)&gt;0,'AutoProd-CHP'!K147*BF12/(BF$11+BF$12),0)</f>
        <v>0</v>
      </c>
      <c r="CT12" s="35">
        <f>IF((BG$11+BG$12)&gt;0,'AutoProd-CHP'!L147*BG12/(BG$11+BG$12),0)</f>
        <v>0</v>
      </c>
      <c r="CU12" s="35">
        <f>IF((BH$11+BH$12)&gt;0,'AutoProd-CHP'!M147*BH12/(BH$11+BH$12),0)</f>
        <v>0</v>
      </c>
      <c r="CV12" s="35">
        <f>IF((BI$11+BI$12)&gt;0,'AutoProd-CHP'!N147*BI12/(BI$11+BI$12),0)</f>
        <v>0</v>
      </c>
      <c r="CW12" s="35">
        <f>IF((BJ$11+BJ$12)&gt;0,'AutoProd-CHP'!O147*BJ12/(BJ$11+BJ$12),0)</f>
        <v>0</v>
      </c>
      <c r="CX12" s="35">
        <f>IF((BK$11+BK$12)&gt;0,'AutoProd-CHP'!P147*BK12/(BK$11+BK$12),0)</f>
        <v>0.34972323308317</v>
      </c>
      <c r="CY12" s="35">
        <f>IF((BL$11+BL$12)&gt;0,'AutoProd-CHP'!Q147*BL12/(BL$11+BL$12),0)</f>
        <v>0</v>
      </c>
      <c r="CZ12" s="35">
        <f>IF((BM$11+BM$12)&gt;0,'AutoProd-CHP'!R147*BM12/(BM$11+BM$12),0)</f>
        <v>0</v>
      </c>
      <c r="DA12" s="35">
        <f>IF((BN$11+BN$12)&gt;0,'AutoProd-CHP'!S147*BN12/(BN$11+BN$12),0)</f>
        <v>0</v>
      </c>
      <c r="DB12" s="35">
        <f>IF((BO$11+BO$12)&gt;0,'AutoProd-CHP'!T147*BO12/(BO$11+BO$12),0)</f>
        <v>0</v>
      </c>
      <c r="DC12" s="35">
        <f>IF((BP$11+BP$12)&gt;0,'AutoProd-CHP'!U147*BP12/(BP$11+BP$12),0)</f>
        <v>0</v>
      </c>
      <c r="DD12" s="35">
        <f>IF((BQ$11+BQ$12)&gt;0,'AutoProd-CHP'!V147*BQ12/(BQ$11+BQ$12),0)</f>
        <v>0</v>
      </c>
      <c r="DE12" s="35">
        <f>IF((BR$11+BR$12)&gt;0,'AutoProd-CHP'!W147*BR12/(BR$11+BR$12),0)</f>
        <v>0</v>
      </c>
      <c r="DF12" s="35">
        <f>IF((BS$11+BS$12)&gt;0,'AutoProd-CHP'!X147*BS12/(BS$11+BS$12),0)</f>
        <v>0</v>
      </c>
      <c r="DG12" s="35">
        <f>IF((BT$11+BT$12)&gt;0,'AutoProd-CHP'!Y147*BT12/(BT$11+BT$12),0)</f>
        <v>0</v>
      </c>
      <c r="DH12" s="35">
        <f>IF((BU$11+BU$12)&gt;0,'AutoProd-CHP'!Z147*BU12/(BU$11+BU$12),0)</f>
        <v>0</v>
      </c>
      <c r="DI12" s="35">
        <f>IF((BV$11+BV$12)&gt;0,'AutoProd-CHP'!AA147*BV12/(BV$11+BV$12),0)</f>
        <v>0</v>
      </c>
      <c r="DJ12" s="35">
        <f>IF((BW$11+BW$12)&gt;0,'AutoProd-CHP'!AB147*BW12/(BW$11+BW$12),0)</f>
        <v>0</v>
      </c>
      <c r="DK12" s="35">
        <f>IF((BX$11+BX$12)&gt;0,'AutoProd-CHP'!AC147*BX12/(BX$11+BX$12),0)</f>
        <v>0</v>
      </c>
      <c r="DL12" s="35">
        <f>IF((BY$11+BY$12)&gt;0,'AutoProd-CHP'!AD147*BY12/(BY$11+BY$12),0)</f>
        <v>2.70952385394616</v>
      </c>
      <c r="DM12" s="35">
        <f>IF((BZ$11+BZ$12)&gt;0,'AutoProd-CHP'!AE147*BZ12/(BZ$11+BZ$12),0)</f>
        <v>0</v>
      </c>
      <c r="DN12" s="35">
        <f>IF((CA$11+CA$12)&gt;0,'AutoProd-CHP'!AF147*CA12/(CA$11+CA$12),0)</f>
        <v>0.10619791080752</v>
      </c>
      <c r="DO12" s="35">
        <f>IF((CB$11+CB$12)&gt;0,'AutoProd-CHP'!AG147*CB12/(CB$11+CB$12),0)</f>
        <v>0.0182144400634746</v>
      </c>
      <c r="DP12" s="35">
        <f>IF((CC$11+CC$12)&gt;0,'AutoProd-CHP'!AH147*CC12/(CC$11+CC$12),0)</f>
        <v>0</v>
      </c>
      <c r="DQ12" s="35">
        <f>IF((CD$11+CD$12)&gt;0,'AutoProd-CHP'!AI147*CD12/(CD$11+CD$12),0)</f>
        <v>0</v>
      </c>
      <c r="DR12" s="35">
        <f>IF((CE$11+CE$12)&gt;0,'AutoProd-CHP'!AJ147*CE12/(CE$11+CE$12),0)</f>
        <v>0</v>
      </c>
      <c r="DS12" s="35">
        <f>IF((CF$11+CF$12)&gt;0,'AutoProd-CHP'!AK147*CF12/(CF$11+CF$12),0)</f>
        <v>0</v>
      </c>
      <c r="DT12" s="35">
        <f>IF((CG$11+CG$12)&gt;0,'AutoProd-CHP'!AL147*CG12/(CG$11+CG$12),0)</f>
        <v>0</v>
      </c>
      <c r="DU12" s="35">
        <f>IF((CH$11+CH$12)&gt;0,'AutoProd-CHP'!AM147*CH12/(CH$11+CH$12),0)</f>
        <v>0</v>
      </c>
      <c r="DV12" s="35">
        <f>IF((CI$11+CI$12)&gt;0,'AutoProd-CHP'!AN147*CI12/(CI$11+CI$12),0)</f>
        <v>0</v>
      </c>
      <c r="DW12" s="35">
        <f>IF((CJ$11+CJ$12)&gt;0,'AutoProd-CHP'!AO147*CJ12/(CJ$11+CJ$12),0)</f>
        <v>0</v>
      </c>
      <c r="DY12" s="144" t="s">
        <v>245</v>
      </c>
      <c r="DZ12" s="62">
        <f>'Aggregated Balance-IND_2010'!G448-IF('AutoProd-CHP'!DW151=0,'AutoProd-CHP'!E151,IF(SUM('Aggregated Balance-IND_2010'!G448:G449)=0,0,'AutoProd-CHP'!E151*'Aggregated Balance-IND_2010'!G448/SUM('Aggregated Balance-IND_2010'!G448:G449)))</f>
        <v>0</v>
      </c>
      <c r="EA12" s="62">
        <f>'Aggregated Balance-IND_2010'!H448-IF('AutoProd-CHP'!DX151=0,'AutoProd-CHP'!F151,IF(SUM('Aggregated Balance-IND_2010'!H448:H449)=0,0,'AutoProd-CHP'!F151*'Aggregated Balance-IND_2010'!H448/SUM('Aggregated Balance-IND_2010'!H448:H449)))</f>
        <v>0</v>
      </c>
      <c r="EB12" s="62">
        <f>'Aggregated Balance-IND_2010'!I448-IF('AutoProd-CHP'!DY151=0,'AutoProd-CHP'!G151,IF(SUM('Aggregated Balance-IND_2010'!I448:I449)=0,0,'AutoProd-CHP'!G151*'Aggregated Balance-IND_2010'!I448/SUM('Aggregated Balance-IND_2010'!I448:I449)))</f>
        <v>0</v>
      </c>
      <c r="EC12" s="62">
        <f>'Aggregated Balance-IND_2010'!J448-IF('AutoProd-CHP'!DZ151=0,'AutoProd-CHP'!H151,IF(SUM('Aggregated Balance-IND_2010'!J448:J449)=0,0,'AutoProd-CHP'!H151*'Aggregated Balance-IND_2010'!J448/SUM('Aggregated Balance-IND_2010'!J448:J449)))</f>
        <v>0</v>
      </c>
      <c r="ED12" s="62">
        <f>'Aggregated Balance-IND_2010'!K448-IF('AutoProd-CHP'!EA151=0,'AutoProd-CHP'!I151,IF(SUM('Aggregated Balance-IND_2010'!K448:K449)=0,0,'AutoProd-CHP'!I151*'Aggregated Balance-IND_2010'!K448/SUM('Aggregated Balance-IND_2010'!K448:K449)))</f>
        <v>0</v>
      </c>
      <c r="EE12" s="62">
        <f>'Aggregated Balance-IND_2010'!L448-IF('AutoProd-CHP'!EB151=0,'AutoProd-CHP'!J151,IF(SUM('Aggregated Balance-IND_2010'!L448:L449)=0,0,'AutoProd-CHP'!J151*'Aggregated Balance-IND_2010'!L448/SUM('Aggregated Balance-IND_2010'!L448:L449)))</f>
        <v>0</v>
      </c>
      <c r="EF12" s="62">
        <f>'Aggregated Balance-IND_2010'!M448-IF('AutoProd-CHP'!EC151=0,'AutoProd-CHP'!K151,IF(SUM('Aggregated Balance-IND_2010'!M448:M449)=0,0,'AutoProd-CHP'!K151*'Aggregated Balance-IND_2010'!M448/SUM('Aggregated Balance-IND_2010'!M448:M449)))</f>
        <v>0</v>
      </c>
      <c r="EG12" s="62">
        <f>'Aggregated Balance-IND_2010'!N448-IF('AutoProd-CHP'!ED151=0,'AutoProd-CHP'!L151,IF(SUM('Aggregated Balance-IND_2010'!N448:N449)=0,0,'AutoProd-CHP'!L151*'Aggregated Balance-IND_2010'!N448/SUM('Aggregated Balance-IND_2010'!N448:N449)))</f>
        <v>0.000508685519154339</v>
      </c>
      <c r="EH12" s="62">
        <f>'Aggregated Balance-IND_2010'!O448-IF('AutoProd-CHP'!EE151=0,'AutoProd-CHP'!M151,IF(SUM('Aggregated Balance-IND_2010'!O448:O449)=0,0,'AutoProd-CHP'!M151*'Aggregated Balance-IND_2010'!O448/SUM('Aggregated Balance-IND_2010'!O448:O449)))</f>
        <v>0</v>
      </c>
      <c r="EI12" s="62">
        <f>'Aggregated Balance-IND_2010'!P448-IF('AutoProd-CHP'!EF151=0,'AutoProd-CHP'!N151,IF(SUM('Aggregated Balance-IND_2010'!P448:P449)=0,0,'AutoProd-CHP'!N151*'Aggregated Balance-IND_2010'!P448/SUM('Aggregated Balance-IND_2010'!P448:P449)))</f>
        <v>0</v>
      </c>
      <c r="EJ12" s="62">
        <f>'Aggregated Balance-IND_2010'!Q448-IF('AutoProd-CHP'!EG151=0,'AutoProd-CHP'!O151,IF(SUM('Aggregated Balance-IND_2010'!Q448:Q449)=0,0,'AutoProd-CHP'!O151*'Aggregated Balance-IND_2010'!Q448/SUM('Aggregated Balance-IND_2010'!Q448:Q449)))</f>
        <v>0</v>
      </c>
      <c r="EK12" s="62">
        <f>'Aggregated Balance-IND_2010'!R448-IF('AutoProd-CHP'!EH151=0,'AutoProd-CHP'!P151,IF(SUM('Aggregated Balance-IND_2010'!R448:R449)=0,0,'AutoProd-CHP'!P151*'Aggregated Balance-IND_2010'!R448/SUM('Aggregated Balance-IND_2010'!R448:R449)))</f>
        <v>0.000991218749999856</v>
      </c>
      <c r="EL12" s="62">
        <f>'Aggregated Balance-IND_2010'!S448-IF('AutoProd-CHP'!EI151=0,'AutoProd-CHP'!Q151,IF(SUM('Aggregated Balance-IND_2010'!S448:S449)=0,0,'AutoProd-CHP'!Q151*'Aggregated Balance-IND_2010'!S448/SUM('Aggregated Balance-IND_2010'!S448:S449)))</f>
        <v>0</v>
      </c>
      <c r="EM12" s="62">
        <f>'Aggregated Balance-IND_2010'!T448-IF('AutoProd-CHP'!EJ151=0,'AutoProd-CHP'!R151,IF(SUM('Aggregated Balance-IND_2010'!T448:T449)=0,0,'AutoProd-CHP'!R151*'Aggregated Balance-IND_2010'!T448/SUM('Aggregated Balance-IND_2010'!T448:T449)))</f>
        <v>0</v>
      </c>
      <c r="EN12" s="62">
        <f>'Aggregated Balance-IND_2010'!U448-IF('AutoProd-CHP'!EK151=0,'AutoProd-CHP'!S151,IF(SUM('Aggregated Balance-IND_2010'!U448:U449)=0,0,'AutoProd-CHP'!S151*'Aggregated Balance-IND_2010'!U448/SUM('Aggregated Balance-IND_2010'!U448:U449)))</f>
        <v>0</v>
      </c>
      <c r="EO12" s="62">
        <f>'Aggregated Balance-IND_2010'!V448-IF('AutoProd-CHP'!EL151=0,'AutoProd-CHP'!T151,IF(SUM('Aggregated Balance-IND_2010'!V448:V449)=0,0,'AutoProd-CHP'!T151*'Aggregated Balance-IND_2010'!V448/SUM('Aggregated Balance-IND_2010'!V448:V449)))</f>
        <v>0</v>
      </c>
      <c r="EP12" s="62">
        <f>'Aggregated Balance-IND_2010'!W448-IF('AutoProd-CHP'!EM151=0,'AutoProd-CHP'!U151,IF(SUM('Aggregated Balance-IND_2010'!W448:W449)=0,0,'AutoProd-CHP'!U151*'Aggregated Balance-IND_2010'!W448/SUM('Aggregated Balance-IND_2010'!W448:W449)))</f>
        <v>0</v>
      </c>
      <c r="EQ12" s="62">
        <f>'Aggregated Balance-IND_2010'!X448-IF('AutoProd-CHP'!EN151=0,'AutoProd-CHP'!V151,IF(SUM('Aggregated Balance-IND_2010'!X448:X449)=0,0,'AutoProd-CHP'!V151*'Aggregated Balance-IND_2010'!X448/SUM('Aggregated Balance-IND_2010'!X448:X449)))</f>
        <v>0</v>
      </c>
      <c r="ER12" s="62">
        <f>'Aggregated Balance-IND_2010'!Y448-IF('AutoProd-CHP'!EO151=0,'AutoProd-CHP'!W151,IF(SUM('Aggregated Balance-IND_2010'!Y448:Y449)=0,0,'AutoProd-CHP'!W151*'Aggregated Balance-IND_2010'!Y448/SUM('Aggregated Balance-IND_2010'!Y448:Y449)))</f>
        <v>0</v>
      </c>
      <c r="ES12" s="62">
        <f>'Aggregated Balance-IND_2010'!Z448-IF('AutoProd-CHP'!EP151=0,'AutoProd-CHP'!X151,IF(SUM('Aggregated Balance-IND_2010'!Z448:Z449)=0,0,'AutoProd-CHP'!X151*'Aggregated Balance-IND_2010'!Z448/SUM('Aggregated Balance-IND_2010'!Z448:Z449)))</f>
        <v>0</v>
      </c>
      <c r="ET12" s="62">
        <f>'Aggregated Balance-IND_2010'!AA448-IF('AutoProd-CHP'!EQ151=0,'AutoProd-CHP'!Y151,IF(SUM('Aggregated Balance-IND_2010'!AA448:AA449)=0,0,'AutoProd-CHP'!Y151*'Aggregated Balance-IND_2010'!AA448/SUM('Aggregated Balance-IND_2010'!AA448:AA449)))</f>
        <v>0</v>
      </c>
      <c r="EU12" s="62">
        <f>'Aggregated Balance-IND_2010'!AB448-IF('AutoProd-CHP'!ER151=0,'AutoProd-CHP'!Z151,IF(SUM('Aggregated Balance-IND_2010'!AB448:AB449)=0,0,'AutoProd-CHP'!Z151*'Aggregated Balance-IND_2010'!AB448/SUM('Aggregated Balance-IND_2010'!AB448:AB449)))</f>
        <v>0</v>
      </c>
      <c r="EV12" s="62">
        <f>'Aggregated Balance-IND_2010'!AC448-IF('AutoProd-CHP'!ES151=0,'AutoProd-CHP'!AA151,IF(SUM('Aggregated Balance-IND_2010'!AC448:AC449)=0,0,'AutoProd-CHP'!AA151*'Aggregated Balance-IND_2010'!AC448/SUM('Aggregated Balance-IND_2010'!AC448:AC449)))</f>
        <v>0</v>
      </c>
      <c r="EW12" s="62">
        <f>'Aggregated Balance-IND_2010'!AD448-IF('AutoProd-CHP'!ET151=0,'AutoProd-CHP'!AB151,IF(SUM('Aggregated Balance-IND_2010'!AD448:AD449)=0,0,'AutoProd-CHP'!AB151*'Aggregated Balance-IND_2010'!AD448/SUM('Aggregated Balance-IND_2010'!AD448:AD449)))</f>
        <v>0</v>
      </c>
      <c r="EX12" s="62">
        <f>'Aggregated Balance-IND_2010'!AE448-IF('AutoProd-CHP'!EU151=0,'AutoProd-CHP'!AC151,IF(SUM('Aggregated Balance-IND_2010'!AE448:AE449)=0,0,'AutoProd-CHP'!AC151*'Aggregated Balance-IND_2010'!AE448/SUM('Aggregated Balance-IND_2010'!AE448:AE449)))</f>
        <v>0</v>
      </c>
      <c r="EY12" s="62">
        <f>'Aggregated Balance-IND_2010'!AF448-IF('AutoProd-CHP'!EV151=0,'AutoProd-CHP'!AD151,IF(SUM('Aggregated Balance-IND_2010'!AF448:AF449)=0,0,'AutoProd-CHP'!AD151*'Aggregated Balance-IND_2010'!AF448/SUM('Aggregated Balance-IND_2010'!AF448:AF449)))</f>
        <v>0</v>
      </c>
      <c r="EZ12" s="62">
        <f>'Aggregated Balance-IND_2010'!AG448-IF('AutoProd-CHP'!EW151=0,'AutoProd-CHP'!AE151,IF(SUM('Aggregated Balance-IND_2010'!AG448:AG449)=0,0,'AutoProd-CHP'!AE151*'Aggregated Balance-IND_2010'!AG448/SUM('Aggregated Balance-IND_2010'!AG448:AG449)))</f>
        <v>0</v>
      </c>
      <c r="FA12" s="62">
        <f>'Aggregated Balance-IND_2010'!AH448-IF('AutoProd-CHP'!EX151=0,'AutoProd-CHP'!AF151,IF(SUM('Aggregated Balance-IND_2010'!AH448:AH449)=0,0,'AutoProd-CHP'!AF151*'Aggregated Balance-IND_2010'!AH448/SUM('Aggregated Balance-IND_2010'!AH448:AH449)))</f>
        <v>0</v>
      </c>
      <c r="FB12" s="62">
        <f>'Aggregated Balance-IND_2010'!AI448-IF('AutoProd-CHP'!EY151=0,'AutoProd-CHP'!AG151,IF(SUM('Aggregated Balance-IND_2010'!AI448:AI449)=0,0,'AutoProd-CHP'!AG151*'Aggregated Balance-IND_2010'!AI448/SUM('Aggregated Balance-IND_2010'!AI448:AI449)))</f>
        <v>0</v>
      </c>
      <c r="FC12" s="62">
        <f>'Aggregated Balance-IND_2010'!AJ448-IF('AutoProd-CHP'!EZ151=0,'AutoProd-CHP'!AH151,IF(SUM('Aggregated Balance-IND_2010'!AJ448:AJ449)=0,0,'AutoProd-CHP'!AH151*'Aggregated Balance-IND_2010'!AJ448/SUM('Aggregated Balance-IND_2010'!AJ448:AJ449)))</f>
        <v>0</v>
      </c>
      <c r="FD12" s="62">
        <f>'Aggregated Balance-IND_2010'!AK448-IF('AutoProd-CHP'!FA151=0,'AutoProd-CHP'!AI151,IF(SUM('Aggregated Balance-IND_2010'!AK448:AK449)=0,0,'AutoProd-CHP'!AI151*'Aggregated Balance-IND_2010'!AK448/SUM('Aggregated Balance-IND_2010'!AK448:AK449)))</f>
        <v>-0.000795939922577205</v>
      </c>
      <c r="FE12" s="62">
        <f>'Aggregated Balance-IND_2010'!AL448-IF('AutoProd-CHP'!FB151=0,'AutoProd-CHP'!AJ151,IF(SUM('Aggregated Balance-IND_2010'!AL448:AL449)=0,0,'AutoProd-CHP'!AJ151*'Aggregated Balance-IND_2010'!AL448/SUM('Aggregated Balance-IND_2010'!AL448:AL449)))</f>
        <v>0</v>
      </c>
      <c r="FF12" s="62">
        <f>'Aggregated Balance-IND_2010'!AM448-IF('AutoProd-CHP'!FC151=0,'AutoProd-CHP'!AK151,IF(SUM('Aggregated Balance-IND_2010'!AM448:AM449)=0,0,'AutoProd-CHP'!AK151*'Aggregated Balance-IND_2010'!AM448/SUM('Aggregated Balance-IND_2010'!AM448:AM449)))</f>
        <v>0</v>
      </c>
      <c r="FG12" s="62">
        <f>'Aggregated Balance-IND_2010'!AN448-IF('AutoProd-CHP'!FD151=0,'AutoProd-CHP'!AL151,IF(SUM('Aggregated Balance-IND_2010'!AN448:AN449)=0,0,'AutoProd-CHP'!AL151*'Aggregated Balance-IND_2010'!AN448/SUM('Aggregated Balance-IND_2010'!AN448:AN449)))</f>
        <v>0</v>
      </c>
      <c r="FH12" s="62">
        <f>'Aggregated Balance-IND_2010'!AO448-IF('AutoProd-CHP'!FE151=0,'AutoProd-CHP'!AM151,IF(SUM('Aggregated Balance-IND_2010'!AO448:AO449)=0,0,'AutoProd-CHP'!AM151*'Aggregated Balance-IND_2010'!AO448/SUM('Aggregated Balance-IND_2010'!AO448:AO449)))</f>
        <v>0</v>
      </c>
      <c r="FI12" s="62">
        <f>'Aggregated Balance-IND_2010'!AP448-IF('AutoProd-CHP'!FF151=0,'AutoProd-CHP'!AN151,IF(SUM('Aggregated Balance-IND_2010'!AP448:AP449)=0,0,'AutoProd-CHP'!AN151*'Aggregated Balance-IND_2010'!AP448/SUM('Aggregated Balance-IND_2010'!AP448:AP449)))</f>
        <v>0</v>
      </c>
      <c r="FJ12" s="62">
        <f>'Aggregated Balance-IND_2010'!AQ448-IF('AutoProd-CHP'!FG151=0,'AutoProd-CHP'!AO151,IF(SUM('Aggregated Balance-IND_2010'!AQ448:AQ449)=0,0,'AutoProd-CHP'!AO151*'Aggregated Balance-IND_2010'!AQ448/SUM('Aggregated Balance-IND_2010'!AQ448:AQ449)))</f>
        <v>0</v>
      </c>
    </row>
    <row r="13" spans="1:166">
      <c r="A13" s="20"/>
      <c r="B13" s="20"/>
      <c r="C13" s="20"/>
      <c r="F13" t="str">
        <f t="shared" si="0"/>
        <v>INDGAS</v>
      </c>
      <c r="G13" s="41">
        <f t="shared" si="2"/>
        <v>0</v>
      </c>
      <c r="H13" s="41">
        <f t="shared" ref="H13:H17" si="37">IF(BA$21=0,0,(BA13-AV34-CN13)/BA$21)</f>
        <v>-3.5819712197232e-18</v>
      </c>
      <c r="I13" s="41">
        <f t="shared" ref="I13:I17" si="38">IF(BB$21=0,0,(BB13-AW34-CO13)/BB$21)</f>
        <v>1.3857434700598e-17</v>
      </c>
      <c r="J13" s="41">
        <f t="shared" ref="J13:J17" si="39">IF(BC$21=0,0,(BC13-AX34-CP13)/BC$21)</f>
        <v>0</v>
      </c>
      <c r="K13" s="41">
        <f t="shared" si="4"/>
        <v>0</v>
      </c>
      <c r="L13" s="41">
        <f t="shared" si="5"/>
        <v>2.67180073800939e-17</v>
      </c>
      <c r="M13" s="41">
        <f t="shared" si="6"/>
        <v>-1.85008744948068e-17</v>
      </c>
      <c r="N13" s="41">
        <f t="shared" si="7"/>
        <v>0</v>
      </c>
      <c r="O13" s="41">
        <f t="shared" si="8"/>
        <v>-7.80912305426712e-18</v>
      </c>
      <c r="P13" s="41">
        <f t="shared" si="9"/>
        <v>0</v>
      </c>
      <c r="Q13" s="41">
        <f t="shared" si="10"/>
        <v>-2.13166870898577e-17</v>
      </c>
      <c r="R13" s="41">
        <f t="shared" si="11"/>
        <v>0</v>
      </c>
      <c r="S13" s="41">
        <f t="shared" si="12"/>
        <v>-2.7704441441484e-17</v>
      </c>
      <c r="T13" s="41">
        <f t="shared" si="13"/>
        <v>0</v>
      </c>
      <c r="U13" s="41">
        <f t="shared" si="14"/>
        <v>1.5500495980805e-17</v>
      </c>
      <c r="V13" s="41">
        <f t="shared" si="15"/>
        <v>-4.88299881083349e-18</v>
      </c>
      <c r="W13" s="41">
        <f t="shared" si="16"/>
        <v>0</v>
      </c>
      <c r="X13" s="41">
        <f t="shared" si="17"/>
        <v>-2.65098343179703e-18</v>
      </c>
      <c r="Y13" s="41">
        <f t="shared" si="18"/>
        <v>0</v>
      </c>
      <c r="Z13" s="41">
        <f t="shared" si="19"/>
        <v>0</v>
      </c>
      <c r="AA13" s="41">
        <f t="shared" si="20"/>
        <v>-1.13624298907497e-17</v>
      </c>
      <c r="AB13" s="41">
        <f t="shared" si="21"/>
        <v>0</v>
      </c>
      <c r="AC13" s="41">
        <f t="shared" si="22"/>
        <v>0</v>
      </c>
      <c r="AD13" s="41">
        <f t="shared" si="23"/>
        <v>0</v>
      </c>
      <c r="AE13" s="41">
        <f t="shared" si="24"/>
        <v>-8.89477056202181e-18</v>
      </c>
      <c r="AF13" s="41">
        <f t="shared" si="25"/>
        <v>0</v>
      </c>
      <c r="AG13" s="41">
        <f t="shared" si="26"/>
        <v>-1.80233063727184e-17</v>
      </c>
      <c r="AH13" s="41">
        <f t="shared" si="27"/>
        <v>6.64623789525292e-19</v>
      </c>
      <c r="AI13" s="41">
        <f t="shared" si="28"/>
        <v>1.10679196951965e-17</v>
      </c>
      <c r="AJ13" s="41">
        <f t="shared" si="29"/>
        <v>-7.38180202543322e-18</v>
      </c>
      <c r="AK13" s="41">
        <f t="shared" si="30"/>
        <v>6.50127022576621e-17</v>
      </c>
      <c r="AL13" s="41">
        <f t="shared" si="31"/>
        <v>0</v>
      </c>
      <c r="AM13" s="41">
        <f t="shared" si="32"/>
        <v>0</v>
      </c>
      <c r="AN13" s="41">
        <f t="shared" si="33"/>
        <v>0</v>
      </c>
      <c r="AO13" s="41">
        <f t="shared" si="34"/>
        <v>0</v>
      </c>
      <c r="AP13" s="41">
        <f t="shared" si="35"/>
        <v>0</v>
      </c>
      <c r="AQ13" s="41">
        <f t="shared" si="36"/>
        <v>0</v>
      </c>
      <c r="AR13" s="138"/>
      <c r="AT13" s="56" t="str">
        <f>'Aggregated Balance-IND_2010'!A442</f>
        <v>B_101825, B_101830, B_101835, B_101846, B_101847,B_101851, B_101852, B_101853</v>
      </c>
      <c r="AU13" s="56" t="str">
        <f>'Aggregated Balance-IND_2010'!B442</f>
        <v>Other industries</v>
      </c>
      <c r="AV13" s="56" t="str">
        <f>'Aggregated Balance-IND_2010'!C442</f>
        <v>PJ</v>
      </c>
      <c r="AW13" s="56" t="str">
        <f>'Aggregated Balance-IND_2010'!D442</f>
        <v>'2010</v>
      </c>
      <c r="AX13" s="56" t="str">
        <f>'Aggregated Balance-IND_2010'!E442</f>
        <v>INDGAS</v>
      </c>
      <c r="AY13" s="56" t="str">
        <f>'Aggregated Balance-IND_2010'!F442</f>
        <v>Natural Gas (IND)</v>
      </c>
      <c r="AZ13" s="140">
        <f>'Aggregated Balance-IND_2010'!G442</f>
        <v>33.645</v>
      </c>
      <c r="BA13" s="140">
        <f>'Aggregated Balance-IND_2010'!H442</f>
        <v>50.729</v>
      </c>
      <c r="BB13" s="140">
        <f>'Aggregated Balance-IND_2010'!I442</f>
        <v>7.711</v>
      </c>
      <c r="BC13" s="140">
        <f>'Aggregated Balance-IND_2010'!J442</f>
        <v>15.30464</v>
      </c>
      <c r="BD13" s="140">
        <f>'Aggregated Balance-IND_2010'!K442</f>
        <v>0</v>
      </c>
      <c r="BE13" s="140">
        <f>'Aggregated Balance-IND_2010'!L442</f>
        <v>45.604</v>
      </c>
      <c r="BF13" s="140">
        <f>'Aggregated Balance-IND_2010'!M442</f>
        <v>269.21</v>
      </c>
      <c r="BG13" s="140">
        <f>'Aggregated Balance-IND_2010'!N442</f>
        <v>18.63</v>
      </c>
      <c r="BH13" s="140">
        <f>'Aggregated Balance-IND_2010'!O442</f>
        <v>2.355</v>
      </c>
      <c r="BI13" s="140">
        <f>'Aggregated Balance-IND_2010'!P442</f>
        <v>4.701</v>
      </c>
      <c r="BJ13" s="140">
        <f>'Aggregated Balance-IND_2010'!Q442</f>
        <v>147.898</v>
      </c>
      <c r="BK13" s="140">
        <f>'Aggregated Balance-IND_2010'!R442</f>
        <v>2.404</v>
      </c>
      <c r="BL13" s="140">
        <f>'Aggregated Balance-IND_2010'!S442</f>
        <v>208.106</v>
      </c>
      <c r="BM13" s="140">
        <f>'Aggregated Balance-IND_2010'!T442</f>
        <v>7.472</v>
      </c>
      <c r="BN13" s="140">
        <f>'Aggregated Balance-IND_2010'!U442</f>
        <v>20.05</v>
      </c>
      <c r="BO13" s="140">
        <f>'Aggregated Balance-IND_2010'!V442</f>
        <v>9.129</v>
      </c>
      <c r="BP13" s="140">
        <f>'Aggregated Balance-IND_2010'!W442</f>
        <v>0</v>
      </c>
      <c r="BQ13" s="140">
        <f>'Aggregated Balance-IND_2010'!X442</f>
        <v>152.128</v>
      </c>
      <c r="BR13" s="140">
        <f>'Aggregated Balance-IND_2010'!Y442</f>
        <v>6.564</v>
      </c>
      <c r="BS13" s="140">
        <f>'Aggregated Balance-IND_2010'!Z442</f>
        <v>1.221</v>
      </c>
      <c r="BT13" s="140">
        <f>'Aggregated Balance-IND_2010'!AA442</f>
        <v>4.505</v>
      </c>
      <c r="BU13" s="140">
        <f>'Aggregated Balance-IND_2010'!AB442</f>
        <v>0</v>
      </c>
      <c r="BV13" s="140">
        <f>'Aggregated Balance-IND_2010'!AC442</f>
        <v>84.725</v>
      </c>
      <c r="BW13" s="140">
        <f>'Aggregated Balance-IND_2010'!AD442</f>
        <v>2.251</v>
      </c>
      <c r="BX13" s="140">
        <f>'Aggregated Balance-IND_2010'!AE442</f>
        <v>46.845</v>
      </c>
      <c r="BY13" s="140">
        <f>'Aggregated Balance-IND_2010'!AF442</f>
        <v>13.003</v>
      </c>
      <c r="BZ13" s="140">
        <f>'Aggregated Balance-IND_2010'!AG442</f>
        <v>34.188</v>
      </c>
      <c r="CA13" s="140">
        <f>'Aggregated Balance-IND_2010'!AH442</f>
        <v>5.598</v>
      </c>
      <c r="CB13" s="140">
        <f>'Aggregated Balance-IND_2010'!AI442</f>
        <v>5.85</v>
      </c>
      <c r="CC13" s="140">
        <f>'Aggregated Balance-IND_2010'!AJ442</f>
        <v>13.505</v>
      </c>
      <c r="CD13" s="140">
        <f>'Aggregated Balance-IND_2010'!AK442</f>
        <v>175.477</v>
      </c>
      <c r="CE13" s="140">
        <f>'Aggregated Balance-IND_2010'!AL442</f>
        <v>0.02968</v>
      </c>
      <c r="CF13" s="140">
        <f>'Aggregated Balance-IND_2010'!AM442</f>
        <v>0.34101</v>
      </c>
      <c r="CG13" s="140">
        <f>'Aggregated Balance-IND_2010'!AN442</f>
        <v>0</v>
      </c>
      <c r="CH13" s="140">
        <f>'Aggregated Balance-IND_2010'!AO442</f>
        <v>0</v>
      </c>
      <c r="CI13" s="140">
        <f>'Aggregated Balance-IND_2010'!AP442</f>
        <v>0.303</v>
      </c>
      <c r="CJ13" s="140">
        <f>'Aggregated Balance-IND_2010'!AQ442</f>
        <v>7.916</v>
      </c>
      <c r="CL13" t="str">
        <f t="shared" si="3"/>
        <v>INDGAS</v>
      </c>
      <c r="CM13" s="141">
        <f>'AutoProd-CHP'!E148</f>
        <v>11.8449925749283</v>
      </c>
      <c r="CN13" s="141">
        <f>'AutoProd-CHP'!F148</f>
        <v>1.40131390647041</v>
      </c>
      <c r="CO13" s="141">
        <f>'AutoProd-CHP'!G148</f>
        <v>1.52607466907733</v>
      </c>
      <c r="CP13" s="141">
        <f>'AutoProd-CHP'!H148</f>
        <v>14.387</v>
      </c>
      <c r="CQ13" s="141">
        <f>'AutoProd-CHP'!I148</f>
        <v>0</v>
      </c>
      <c r="CR13" s="141">
        <f>'AutoProd-CHP'!J148</f>
        <v>0.121025269414023</v>
      </c>
      <c r="CS13" s="141">
        <f>'AutoProd-CHP'!K148</f>
        <v>37.4589911979975</v>
      </c>
      <c r="CT13" s="141">
        <f>'AutoProd-CHP'!L148</f>
        <v>3.79665597868963</v>
      </c>
      <c r="CU13" s="141">
        <f>'AutoProd-CHP'!M148</f>
        <v>0.857004422762211</v>
      </c>
      <c r="CV13" s="141">
        <f>'AutoProd-CHP'!N148</f>
        <v>4.63205797310578</v>
      </c>
      <c r="CW13" s="141">
        <f>'AutoProd-CHP'!O148</f>
        <v>63.1873289433912</v>
      </c>
      <c r="CX13" s="141">
        <f>'AutoProd-CHP'!P148</f>
        <v>2.40296108542714</v>
      </c>
      <c r="CY13" s="141">
        <f>'AutoProd-CHP'!Q148</f>
        <v>45.6898053597761</v>
      </c>
      <c r="CZ13" s="141">
        <f>'AutoProd-CHP'!R148</f>
        <v>0</v>
      </c>
      <c r="DA13" s="141">
        <f>'AutoProd-CHP'!S148</f>
        <v>1.00893480181076</v>
      </c>
      <c r="DB13" s="141">
        <f>'AutoProd-CHP'!T148</f>
        <v>1.91920393376519</v>
      </c>
      <c r="DC13" s="141">
        <f>'AutoProd-CHP'!U148</f>
        <v>0</v>
      </c>
      <c r="DD13" s="141">
        <f>'AutoProd-CHP'!V148</f>
        <v>1.581164408354</v>
      </c>
      <c r="DE13" s="141">
        <f>'AutoProd-CHP'!W148</f>
        <v>5.14479856791729</v>
      </c>
      <c r="DF13" s="141">
        <f>'AutoProd-CHP'!X148</f>
        <v>0</v>
      </c>
      <c r="DG13" s="141">
        <f>'AutoProd-CHP'!Y148</f>
        <v>0.649035014286939</v>
      </c>
      <c r="DH13" s="141">
        <f>'AutoProd-CHP'!Z148</f>
        <v>0</v>
      </c>
      <c r="DI13" s="141">
        <f>'AutoProd-CHP'!AA148</f>
        <v>45.3224985520437</v>
      </c>
      <c r="DJ13" s="141">
        <f>'AutoProd-CHP'!AB148</f>
        <v>0</v>
      </c>
      <c r="DK13" s="141">
        <f>'AutoProd-CHP'!AC148</f>
        <v>6.18926914301203</v>
      </c>
      <c r="DL13" s="141">
        <f>'AutoProd-CHP'!AD148</f>
        <v>7.73588037891332</v>
      </c>
      <c r="DM13" s="141">
        <f>'AutoProd-CHP'!AE148</f>
        <v>0.125850499634412</v>
      </c>
      <c r="DN13" s="141">
        <f>'AutoProd-CHP'!AF148</f>
        <v>0.140848434364043</v>
      </c>
      <c r="DO13" s="141">
        <f>'AutoProd-CHP'!AG148</f>
        <v>0.988360285563433</v>
      </c>
      <c r="DP13" s="141">
        <f>'AutoProd-CHP'!AH148</f>
        <v>0.510517958737914</v>
      </c>
      <c r="DQ13" s="141">
        <f>'AutoProd-CHP'!AI148</f>
        <v>30.4211666524178</v>
      </c>
      <c r="DR13" s="141">
        <f>'AutoProd-CHP'!AJ148</f>
        <v>0</v>
      </c>
      <c r="DS13" s="141">
        <f>'AutoProd-CHP'!AK148</f>
        <v>0</v>
      </c>
      <c r="DT13" s="141">
        <f>'AutoProd-CHP'!AL148</f>
        <v>0</v>
      </c>
      <c r="DU13" s="141">
        <f>'AutoProd-CHP'!AM148</f>
        <v>0</v>
      </c>
      <c r="DV13" s="141">
        <f>'AutoProd-CHP'!AN148</f>
        <v>0</v>
      </c>
      <c r="DW13" s="141">
        <f>'AutoProd-CHP'!AO148</f>
        <v>0</v>
      </c>
      <c r="DZ13" s="145"/>
      <c r="EA13" s="145"/>
      <c r="EB13" s="145"/>
      <c r="EC13" s="145"/>
      <c r="ED13" s="145"/>
      <c r="EE13" s="145"/>
      <c r="EF13" s="145"/>
      <c r="EG13" s="145"/>
      <c r="EH13" s="145"/>
      <c r="EI13" s="145"/>
      <c r="EJ13" s="145"/>
      <c r="EK13" s="145"/>
      <c r="EL13" s="145"/>
      <c r="EM13" s="145"/>
      <c r="EN13" s="145"/>
      <c r="EO13" s="145"/>
      <c r="EP13" s="145"/>
      <c r="EQ13" s="145"/>
      <c r="ER13" s="145"/>
      <c r="ES13" s="145"/>
      <c r="ET13" s="145"/>
      <c r="EU13" s="145"/>
      <c r="EV13" s="145"/>
      <c r="EW13" s="145"/>
      <c r="EX13" s="145"/>
      <c r="EY13" s="145"/>
      <c r="EZ13" s="145"/>
      <c r="FA13" s="145"/>
      <c r="FB13" s="145"/>
      <c r="FC13" s="145"/>
      <c r="FD13" s="145"/>
      <c r="FE13" s="145"/>
      <c r="FF13" s="145"/>
      <c r="FG13" s="145"/>
      <c r="FH13" s="145"/>
      <c r="FI13" s="145"/>
      <c r="FJ13" s="145"/>
    </row>
    <row r="14" spans="1:166">
      <c r="A14" s="20"/>
      <c r="B14" s="20"/>
      <c r="C14" s="20"/>
      <c r="F14" t="str">
        <f t="shared" si="0"/>
        <v>INDCOG</v>
      </c>
      <c r="G14" s="41">
        <f t="shared" si="2"/>
        <v>0</v>
      </c>
      <c r="H14" s="41">
        <f t="shared" si="37"/>
        <v>0</v>
      </c>
      <c r="I14" s="41">
        <f t="shared" si="38"/>
        <v>0</v>
      </c>
      <c r="J14" s="41">
        <f t="shared" si="39"/>
        <v>0</v>
      </c>
      <c r="K14" s="41">
        <f t="shared" si="4"/>
        <v>0</v>
      </c>
      <c r="L14" s="41">
        <f t="shared" si="5"/>
        <v>0</v>
      </c>
      <c r="M14" s="41">
        <f t="shared" si="6"/>
        <v>0</v>
      </c>
      <c r="N14" s="41">
        <f t="shared" si="7"/>
        <v>0</v>
      </c>
      <c r="O14" s="41">
        <f t="shared" si="8"/>
        <v>0</v>
      </c>
      <c r="P14" s="41">
        <f t="shared" si="9"/>
        <v>0</v>
      </c>
      <c r="Q14" s="41">
        <f t="shared" si="10"/>
        <v>0</v>
      </c>
      <c r="R14" s="41">
        <f t="shared" si="11"/>
        <v>0</v>
      </c>
      <c r="S14" s="41">
        <f t="shared" si="12"/>
        <v>0</v>
      </c>
      <c r="T14" s="41">
        <f t="shared" si="13"/>
        <v>0</v>
      </c>
      <c r="U14" s="41">
        <f t="shared" si="14"/>
        <v>0</v>
      </c>
      <c r="V14" s="41">
        <f t="shared" si="15"/>
        <v>0</v>
      </c>
      <c r="W14" s="41">
        <f t="shared" si="16"/>
        <v>0</v>
      </c>
      <c r="X14" s="41">
        <f t="shared" si="17"/>
        <v>0</v>
      </c>
      <c r="Y14" s="41">
        <f t="shared" si="18"/>
        <v>0</v>
      </c>
      <c r="Z14" s="41">
        <f t="shared" si="19"/>
        <v>0</v>
      </c>
      <c r="AA14" s="41">
        <f t="shared" si="20"/>
        <v>0</v>
      </c>
      <c r="AB14" s="41">
        <f t="shared" si="21"/>
        <v>0</v>
      </c>
      <c r="AC14" s="41">
        <f t="shared" si="22"/>
        <v>0</v>
      </c>
      <c r="AD14" s="41">
        <f t="shared" si="23"/>
        <v>0</v>
      </c>
      <c r="AE14" s="41">
        <f t="shared" si="24"/>
        <v>0</v>
      </c>
      <c r="AF14" s="41">
        <f t="shared" si="25"/>
        <v>0</v>
      </c>
      <c r="AG14" s="41">
        <f t="shared" si="26"/>
        <v>0</v>
      </c>
      <c r="AH14" s="41">
        <f t="shared" si="27"/>
        <v>0</v>
      </c>
      <c r="AI14" s="41">
        <f t="shared" si="28"/>
        <v>0</v>
      </c>
      <c r="AJ14" s="41">
        <f t="shared" si="29"/>
        <v>0</v>
      </c>
      <c r="AK14" s="41">
        <f t="shared" si="30"/>
        <v>0</v>
      </c>
      <c r="AL14" s="41">
        <f t="shared" si="31"/>
        <v>0</v>
      </c>
      <c r="AM14" s="41">
        <f t="shared" si="32"/>
        <v>0</v>
      </c>
      <c r="AN14" s="41">
        <f t="shared" si="33"/>
        <v>0</v>
      </c>
      <c r="AO14" s="41">
        <f t="shared" si="34"/>
        <v>0</v>
      </c>
      <c r="AP14" s="41">
        <f t="shared" si="35"/>
        <v>0</v>
      </c>
      <c r="AQ14" s="41">
        <f t="shared" si="36"/>
        <v>0</v>
      </c>
      <c r="AR14" s="138"/>
      <c r="AT14" s="56" t="str">
        <f>'Aggregated Balance-IND_2010'!A443</f>
        <v>B_101825, B_101830, B_101835, B_101846, B_101847,B_101851, B_101852, B_101853</v>
      </c>
      <c r="AU14" s="56" t="str">
        <f>'Aggregated Balance-IND_2010'!B443</f>
        <v>Other industries</v>
      </c>
      <c r="AV14" s="56" t="str">
        <f>'Aggregated Balance-IND_2010'!C443</f>
        <v>PJ</v>
      </c>
      <c r="AW14" s="56" t="str">
        <f>'Aggregated Balance-IND_2010'!D443</f>
        <v>'2010</v>
      </c>
      <c r="AX14" s="56" t="str">
        <f>'Aggregated Balance-IND_2010'!E443</f>
        <v>INDCOG</v>
      </c>
      <c r="AY14" s="56" t="str">
        <f>'Aggregated Balance-IND_2010'!F443</f>
        <v>Coke Oven Gas (IND)</v>
      </c>
      <c r="AZ14" s="140">
        <f>'Aggregated Balance-IND_2010'!G443</f>
        <v>0</v>
      </c>
      <c r="BA14" s="140">
        <f>'Aggregated Balance-IND_2010'!H443</f>
        <v>0</v>
      </c>
      <c r="BB14" s="140">
        <f>'Aggregated Balance-IND_2010'!I443</f>
        <v>0</v>
      </c>
      <c r="BC14" s="140">
        <f>'Aggregated Balance-IND_2010'!J443</f>
        <v>0</v>
      </c>
      <c r="BD14" s="140">
        <f>'Aggregated Balance-IND_2010'!K443</f>
        <v>0</v>
      </c>
      <c r="BE14" s="140">
        <f>'Aggregated Balance-IND_2010'!L443</f>
        <v>0.284</v>
      </c>
      <c r="BF14" s="140">
        <f>'Aggregated Balance-IND_2010'!M443</f>
        <v>0.355</v>
      </c>
      <c r="BG14" s="140">
        <f>'Aggregated Balance-IND_2010'!N443</f>
        <v>0</v>
      </c>
      <c r="BH14" s="140">
        <f>'Aggregated Balance-IND_2010'!O443</f>
        <v>0</v>
      </c>
      <c r="BI14" s="140">
        <f>'Aggregated Balance-IND_2010'!P443</f>
        <v>0</v>
      </c>
      <c r="BJ14" s="140">
        <f>'Aggregated Balance-IND_2010'!Q443</f>
        <v>0</v>
      </c>
      <c r="BK14" s="140">
        <f>'Aggregated Balance-IND_2010'!R443</f>
        <v>0</v>
      </c>
      <c r="BL14" s="140">
        <f>'Aggregated Balance-IND_2010'!S443</f>
        <v>0</v>
      </c>
      <c r="BM14" s="140">
        <f>'Aggregated Balance-IND_2010'!T443</f>
        <v>0</v>
      </c>
      <c r="BN14" s="140">
        <f>'Aggregated Balance-IND_2010'!U443</f>
        <v>0</v>
      </c>
      <c r="BO14" s="140">
        <f>'Aggregated Balance-IND_2010'!V443</f>
        <v>0</v>
      </c>
      <c r="BP14" s="140">
        <f>'Aggregated Balance-IND_2010'!W443</f>
        <v>0</v>
      </c>
      <c r="BQ14" s="140">
        <f>'Aggregated Balance-IND_2010'!X443</f>
        <v>0</v>
      </c>
      <c r="BR14" s="140">
        <f>'Aggregated Balance-IND_2010'!Y443</f>
        <v>0</v>
      </c>
      <c r="BS14" s="140">
        <f>'Aggregated Balance-IND_2010'!Z443</f>
        <v>0</v>
      </c>
      <c r="BT14" s="140">
        <f>'Aggregated Balance-IND_2010'!AA443</f>
        <v>0</v>
      </c>
      <c r="BU14" s="140">
        <f>'Aggregated Balance-IND_2010'!AB443</f>
        <v>0</v>
      </c>
      <c r="BV14" s="140">
        <f>'Aggregated Balance-IND_2010'!AC443</f>
        <v>0</v>
      </c>
      <c r="BW14" s="140">
        <f>'Aggregated Balance-IND_2010'!AD443</f>
        <v>0</v>
      </c>
      <c r="BX14" s="140">
        <f>'Aggregated Balance-IND_2010'!AE443</f>
        <v>0.02</v>
      </c>
      <c r="BY14" s="140">
        <f>'Aggregated Balance-IND_2010'!AF443</f>
        <v>0</v>
      </c>
      <c r="BZ14" s="140">
        <f>'Aggregated Balance-IND_2010'!AG443</f>
        <v>0</v>
      </c>
      <c r="CA14" s="140">
        <f>'Aggregated Balance-IND_2010'!AH443</f>
        <v>0.364</v>
      </c>
      <c r="CB14" s="140">
        <f>'Aggregated Balance-IND_2010'!AI443</f>
        <v>0</v>
      </c>
      <c r="CC14" s="140">
        <f>'Aggregated Balance-IND_2010'!AJ443</f>
        <v>0.096</v>
      </c>
      <c r="CD14" s="140">
        <f>'Aggregated Balance-IND_2010'!AK443</f>
        <v>0.642</v>
      </c>
      <c r="CE14" s="140">
        <f>'Aggregated Balance-IND_2010'!AL443</f>
        <v>0</v>
      </c>
      <c r="CF14" s="140">
        <f>'Aggregated Balance-IND_2010'!AM443</f>
        <v>0</v>
      </c>
      <c r="CG14" s="140">
        <f>'Aggregated Balance-IND_2010'!AN443</f>
        <v>0</v>
      </c>
      <c r="CH14" s="140">
        <f>'Aggregated Balance-IND_2010'!AO443</f>
        <v>0</v>
      </c>
      <c r="CI14" s="140">
        <f>'Aggregated Balance-IND_2010'!AP443</f>
        <v>0</v>
      </c>
      <c r="CJ14" s="140">
        <f>'Aggregated Balance-IND_2010'!AQ443</f>
        <v>0</v>
      </c>
      <c r="CL14" t="str">
        <f t="shared" si="3"/>
        <v>INDCOG</v>
      </c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41"/>
      <c r="DN14" s="141"/>
      <c r="DO14" s="141"/>
      <c r="DP14" s="141"/>
      <c r="DQ14" s="141"/>
      <c r="DR14" s="141"/>
      <c r="DS14" s="141"/>
      <c r="DT14" s="141"/>
      <c r="DU14" s="141"/>
      <c r="DV14" s="141"/>
      <c r="DW14" s="141"/>
      <c r="DZ14" s="145"/>
      <c r="EA14" s="145"/>
      <c r="EB14" s="145"/>
      <c r="EC14" s="145"/>
      <c r="ED14" s="145"/>
      <c r="EE14" s="145"/>
      <c r="EF14" s="145"/>
      <c r="EG14" s="145"/>
      <c r="EH14" s="145"/>
      <c r="EI14" s="145"/>
      <c r="EJ14" s="145"/>
      <c r="EK14" s="145"/>
      <c r="EL14" s="145"/>
      <c r="EM14" s="145"/>
      <c r="EN14" s="145"/>
      <c r="EO14" s="145"/>
      <c r="EP14" s="145"/>
      <c r="EQ14" s="145"/>
      <c r="ER14" s="145"/>
      <c r="ES14" s="145"/>
      <c r="ET14" s="145"/>
      <c r="EU14" s="145"/>
      <c r="EV14" s="145"/>
      <c r="EW14" s="145"/>
      <c r="EX14" s="145"/>
      <c r="EY14" s="145"/>
      <c r="EZ14" s="145"/>
      <c r="FA14" s="145"/>
      <c r="FB14" s="145"/>
      <c r="FC14" s="145"/>
      <c r="FD14" s="145"/>
      <c r="FE14" s="145"/>
      <c r="FF14" s="145"/>
      <c r="FG14" s="145"/>
      <c r="FH14" s="145"/>
      <c r="FI14" s="145"/>
      <c r="FJ14" s="145"/>
    </row>
    <row r="15" spans="1:166">
      <c r="A15" s="20"/>
      <c r="B15" s="20"/>
      <c r="C15" s="20"/>
      <c r="F15" t="str">
        <f t="shared" si="0"/>
        <v>INDBIO</v>
      </c>
      <c r="G15" s="41">
        <f t="shared" si="2"/>
        <v>0</v>
      </c>
      <c r="H15" s="41">
        <f t="shared" si="37"/>
        <v>0</v>
      </c>
      <c r="I15" s="41">
        <f t="shared" si="38"/>
        <v>0</v>
      </c>
      <c r="J15" s="41">
        <f t="shared" si="39"/>
        <v>0</v>
      </c>
      <c r="K15" s="41">
        <f t="shared" si="4"/>
        <v>0</v>
      </c>
      <c r="L15" s="41">
        <f t="shared" si="5"/>
        <v>0</v>
      </c>
      <c r="M15" s="41">
        <f t="shared" si="6"/>
        <v>0</v>
      </c>
      <c r="N15" s="41">
        <f t="shared" si="7"/>
        <v>3.35651641577137e-18</v>
      </c>
      <c r="O15" s="41">
        <f t="shared" si="8"/>
        <v>1.36659653449675e-17</v>
      </c>
      <c r="P15" s="41">
        <f t="shared" si="9"/>
        <v>0</v>
      </c>
      <c r="Q15" s="41">
        <f t="shared" si="10"/>
        <v>0</v>
      </c>
      <c r="R15" s="41">
        <f t="shared" si="11"/>
        <v>0</v>
      </c>
      <c r="S15" s="41">
        <f t="shared" si="12"/>
        <v>0</v>
      </c>
      <c r="T15" s="41">
        <f t="shared" si="13"/>
        <v>0</v>
      </c>
      <c r="U15" s="41">
        <f t="shared" si="14"/>
        <v>-5.16683199360166e-18</v>
      </c>
      <c r="V15" s="41">
        <f t="shared" si="15"/>
        <v>0</v>
      </c>
      <c r="W15" s="41">
        <f t="shared" si="16"/>
        <v>0</v>
      </c>
      <c r="X15" s="41">
        <f t="shared" si="17"/>
        <v>-1.76732228786469e-18</v>
      </c>
      <c r="Y15" s="41">
        <f t="shared" si="18"/>
        <v>-6.45741304382689e-18</v>
      </c>
      <c r="Z15" s="41">
        <f t="shared" si="19"/>
        <v>0</v>
      </c>
      <c r="AA15" s="41">
        <f t="shared" si="20"/>
        <v>0</v>
      </c>
      <c r="AB15" s="41">
        <f t="shared" si="21"/>
        <v>0</v>
      </c>
      <c r="AC15" s="41">
        <f t="shared" si="22"/>
        <v>0</v>
      </c>
      <c r="AD15" s="41">
        <f t="shared" si="23"/>
        <v>-9.68928959156203e-18</v>
      </c>
      <c r="AE15" s="41">
        <f t="shared" si="24"/>
        <v>0</v>
      </c>
      <c r="AF15" s="41">
        <f t="shared" si="25"/>
        <v>0</v>
      </c>
      <c r="AG15" s="41">
        <f t="shared" si="26"/>
        <v>0</v>
      </c>
      <c r="AH15" s="41">
        <f t="shared" si="27"/>
        <v>0</v>
      </c>
      <c r="AI15" s="41">
        <f t="shared" si="28"/>
        <v>0</v>
      </c>
      <c r="AJ15" s="41">
        <f t="shared" si="29"/>
        <v>0</v>
      </c>
      <c r="AK15" s="41">
        <f t="shared" si="30"/>
        <v>2.95512282989373e-18</v>
      </c>
      <c r="AL15" s="41">
        <f t="shared" si="31"/>
        <v>0</v>
      </c>
      <c r="AM15" s="41">
        <f t="shared" si="32"/>
        <v>0</v>
      </c>
      <c r="AN15" s="41">
        <f t="shared" si="33"/>
        <v>0</v>
      </c>
      <c r="AO15" s="41">
        <f t="shared" si="34"/>
        <v>0</v>
      </c>
      <c r="AP15" s="41">
        <f t="shared" si="35"/>
        <v>0</v>
      </c>
      <c r="AQ15" s="41">
        <f t="shared" si="36"/>
        <v>0</v>
      </c>
      <c r="AR15" s="138"/>
      <c r="AT15" s="56" t="str">
        <f>'Aggregated Balance-IND_2010'!A447</f>
        <v>B_101825, B_101830, B_101835, B_101846, B_101847,B_101851, B_101852, B_101853</v>
      </c>
      <c r="AU15" s="56" t="str">
        <f>'Aggregated Balance-IND_2010'!B447</f>
        <v>Other industries</v>
      </c>
      <c r="AV15" s="56" t="str">
        <f>'Aggregated Balance-IND_2010'!C447</f>
        <v>PJ</v>
      </c>
      <c r="AW15" s="56" t="str">
        <f>'Aggregated Balance-IND_2010'!D447</f>
        <v>'2010</v>
      </c>
      <c r="AX15" s="56" t="str">
        <f>'Aggregated Balance-IND_2010'!E447</f>
        <v>INDBIO</v>
      </c>
      <c r="AY15" s="56" t="str">
        <f>'Aggregated Balance-IND_2010'!F447</f>
        <v>Biomass (IND)</v>
      </c>
      <c r="AZ15" s="140">
        <f>'Aggregated Balance-IND_2010'!G447</f>
        <v>20.966</v>
      </c>
      <c r="BA15" s="140">
        <f>'Aggregated Balance-IND_2010'!H447</f>
        <v>4.987</v>
      </c>
      <c r="BB15" s="140">
        <f>'Aggregated Balance-IND_2010'!I447</f>
        <v>1.625</v>
      </c>
      <c r="BC15" s="140">
        <f>'Aggregated Balance-IND_2010'!J447</f>
        <v>8.09648</v>
      </c>
      <c r="BD15" s="140">
        <f>'Aggregated Balance-IND_2010'!K447</f>
        <v>0</v>
      </c>
      <c r="BE15" s="140">
        <f>'Aggregated Balance-IND_2010'!L447</f>
        <v>6.214</v>
      </c>
      <c r="BF15" s="140">
        <f>'Aggregated Balance-IND_2010'!M447</f>
        <v>32.868</v>
      </c>
      <c r="BG15" s="140">
        <f>'Aggregated Balance-IND_2010'!N447</f>
        <v>4.294</v>
      </c>
      <c r="BH15" s="140">
        <f>'Aggregated Balance-IND_2010'!O447</f>
        <v>4.068</v>
      </c>
      <c r="BI15" s="140">
        <f>'Aggregated Balance-IND_2010'!P447</f>
        <v>10.212</v>
      </c>
      <c r="BJ15" s="140">
        <f>'Aggregated Balance-IND_2010'!Q447</f>
        <v>26.916</v>
      </c>
      <c r="BK15" s="140">
        <f>'Aggregated Balance-IND_2010'!R447</f>
        <v>7.62</v>
      </c>
      <c r="BL15" s="140">
        <f>'Aggregated Balance-IND_2010'!S447</f>
        <v>34.671</v>
      </c>
      <c r="BM15" s="140">
        <f>'Aggregated Balance-IND_2010'!T447</f>
        <v>1.822</v>
      </c>
      <c r="BN15" s="140">
        <f>'Aggregated Balance-IND_2010'!U447</f>
        <v>1.651</v>
      </c>
      <c r="BO15" s="140">
        <f>'Aggregated Balance-IND_2010'!V447</f>
        <v>5.872</v>
      </c>
      <c r="BP15" s="140">
        <f>'Aggregated Balance-IND_2010'!W447</f>
        <v>0</v>
      </c>
      <c r="BQ15" s="140">
        <f>'Aggregated Balance-IND_2010'!X447</f>
        <v>5.524</v>
      </c>
      <c r="BR15" s="140">
        <f>'Aggregated Balance-IND_2010'!Y447</f>
        <v>2.61</v>
      </c>
      <c r="BS15" s="140">
        <f>'Aggregated Balance-IND_2010'!Z447</f>
        <v>0.863</v>
      </c>
      <c r="BT15" s="140">
        <f>'Aggregated Balance-IND_2010'!AA447</f>
        <v>9.113</v>
      </c>
      <c r="BU15" s="140">
        <f>'Aggregated Balance-IND_2010'!AB447</f>
        <v>0</v>
      </c>
      <c r="BV15" s="140">
        <f>'Aggregated Balance-IND_2010'!AC447</f>
        <v>4.049</v>
      </c>
      <c r="BW15" s="140">
        <f>'Aggregated Balance-IND_2010'!AD447</f>
        <v>3.33</v>
      </c>
      <c r="BX15" s="140">
        <f>'Aggregated Balance-IND_2010'!AE447</f>
        <v>18.002</v>
      </c>
      <c r="BY15" s="140">
        <f>'Aggregated Balance-IND_2010'!AF447</f>
        <v>8.433</v>
      </c>
      <c r="BZ15" s="140">
        <f>'Aggregated Balance-IND_2010'!AG447</f>
        <v>8.291</v>
      </c>
      <c r="CA15" s="140">
        <f>'Aggregated Balance-IND_2010'!AH447</f>
        <v>17.123</v>
      </c>
      <c r="CB15" s="140">
        <f>'Aggregated Balance-IND_2010'!AI447</f>
        <v>2.024</v>
      </c>
      <c r="CC15" s="140">
        <f>'Aggregated Balance-IND_2010'!AJ447</f>
        <v>2.331</v>
      </c>
      <c r="CD15" s="140">
        <f>'Aggregated Balance-IND_2010'!AK447</f>
        <v>14.001</v>
      </c>
      <c r="CE15" s="140">
        <f>'Aggregated Balance-IND_2010'!AL447</f>
        <v>0.12598</v>
      </c>
      <c r="CF15" s="140">
        <f>'Aggregated Balance-IND_2010'!AM447</f>
        <v>0</v>
      </c>
      <c r="CG15" s="140">
        <f>'Aggregated Balance-IND_2010'!AN447</f>
        <v>0.43493</v>
      </c>
      <c r="CH15" s="140">
        <f>'Aggregated Balance-IND_2010'!AO447</f>
        <v>0</v>
      </c>
      <c r="CI15" s="140">
        <f>'Aggregated Balance-IND_2010'!AP447</f>
        <v>0.127</v>
      </c>
      <c r="CJ15" s="140">
        <f>'Aggregated Balance-IND_2010'!AQ447</f>
        <v>2.107</v>
      </c>
      <c r="CL15" s="12" t="str">
        <f t="shared" si="3"/>
        <v>INDBIO</v>
      </c>
      <c r="CM15" s="141">
        <f>'AutoProd-CHP'!E150</f>
        <v>18.4109756641278</v>
      </c>
      <c r="CN15" s="141">
        <f>'AutoProd-CHP'!F150</f>
        <v>0</v>
      </c>
      <c r="CO15" s="141">
        <f>'AutoProd-CHP'!G150</f>
        <v>0</v>
      </c>
      <c r="CP15" s="141">
        <f>'AutoProd-CHP'!H150</f>
        <v>0</v>
      </c>
      <c r="CQ15" s="141">
        <f>'AutoProd-CHP'!I150</f>
        <v>0</v>
      </c>
      <c r="CR15" s="141">
        <f>'AutoProd-CHP'!J150</f>
        <v>4.96409381775544</v>
      </c>
      <c r="CS15" s="141">
        <f>'AutoProd-CHP'!K150</f>
        <v>26.6190519425341</v>
      </c>
      <c r="CT15" s="141">
        <f>'AutoProd-CHP'!L150</f>
        <v>0.0385524542944766</v>
      </c>
      <c r="CU15" s="141">
        <f>'AutoProd-CHP'!M150</f>
        <v>0.148402571598876</v>
      </c>
      <c r="CV15" s="141">
        <f>'AutoProd-CHP'!N150</f>
        <v>5.02163650668765</v>
      </c>
      <c r="CW15" s="141">
        <f>'AutoProd-CHP'!O150</f>
        <v>0</v>
      </c>
      <c r="CX15" s="141">
        <f>'AutoProd-CHP'!P150</f>
        <v>0</v>
      </c>
      <c r="CY15" s="141">
        <f>'AutoProd-CHP'!Q150</f>
        <v>18.8773670432118</v>
      </c>
      <c r="CZ15" s="141">
        <f>'AutoProd-CHP'!R150</f>
        <v>0</v>
      </c>
      <c r="DA15" s="141">
        <f>'AutoProd-CHP'!S150</f>
        <v>0</v>
      </c>
      <c r="DB15" s="141">
        <f>'AutoProd-CHP'!T150</f>
        <v>0</v>
      </c>
      <c r="DC15" s="141">
        <f>'AutoProd-CHP'!U150</f>
        <v>0</v>
      </c>
      <c r="DD15" s="141">
        <f>'AutoProd-CHP'!V150</f>
        <v>0</v>
      </c>
      <c r="DE15" s="141">
        <f>'AutoProd-CHP'!W150</f>
        <v>0.998314640641953</v>
      </c>
      <c r="DF15" s="141">
        <f>'AutoProd-CHP'!X150</f>
        <v>0</v>
      </c>
      <c r="DG15" s="141">
        <f>'AutoProd-CHP'!Y150</f>
        <v>0</v>
      </c>
      <c r="DH15" s="141">
        <f>'AutoProd-CHP'!Z150</f>
        <v>0</v>
      </c>
      <c r="DI15" s="141">
        <f>'AutoProd-CHP'!AA150</f>
        <v>0</v>
      </c>
      <c r="DJ15" s="141">
        <f>'AutoProd-CHP'!AB150</f>
        <v>0</v>
      </c>
      <c r="DK15" s="141">
        <f>'AutoProd-CHP'!AC150</f>
        <v>0</v>
      </c>
      <c r="DL15" s="141">
        <f>'AutoProd-CHP'!AD150</f>
        <v>0</v>
      </c>
      <c r="DM15" s="141">
        <f>'AutoProd-CHP'!AE150</f>
        <v>0</v>
      </c>
      <c r="DN15" s="141">
        <f>'AutoProd-CHP'!AF150</f>
        <v>0</v>
      </c>
      <c r="DO15" s="141">
        <f>'AutoProd-CHP'!AG150</f>
        <v>1.53734788179479</v>
      </c>
      <c r="DP15" s="141">
        <f>'AutoProd-CHP'!AH150</f>
        <v>0</v>
      </c>
      <c r="DQ15" s="141">
        <f>'AutoProd-CHP'!AI150</f>
        <v>0</v>
      </c>
      <c r="DR15" s="141">
        <f>'AutoProd-CHP'!AJ150</f>
        <v>0</v>
      </c>
      <c r="DS15" s="141">
        <f>'AutoProd-CHP'!AK150</f>
        <v>0</v>
      </c>
      <c r="DT15" s="141">
        <f>'AutoProd-CHP'!AL150</f>
        <v>0</v>
      </c>
      <c r="DU15" s="141">
        <f>'AutoProd-CHP'!AM150</f>
        <v>0</v>
      </c>
      <c r="DV15" s="141">
        <f>'AutoProd-CHP'!AN150</f>
        <v>0</v>
      </c>
      <c r="DW15" s="141">
        <f>'AutoProd-CHP'!AO150</f>
        <v>0</v>
      </c>
      <c r="DZ15" s="146"/>
      <c r="EA15" s="145"/>
      <c r="EB15" s="145"/>
      <c r="EC15" s="145"/>
      <c r="ED15" s="145"/>
      <c r="EE15" s="145"/>
      <c r="EF15" s="145"/>
      <c r="EG15" s="145"/>
      <c r="EH15" s="145"/>
      <c r="EI15" s="145"/>
      <c r="EJ15" s="145"/>
      <c r="EK15" s="145"/>
      <c r="EL15" s="145"/>
      <c r="EM15" s="145"/>
      <c r="EN15" s="145"/>
      <c r="EO15" s="145"/>
      <c r="EP15" s="145"/>
      <c r="EQ15" s="145"/>
      <c r="ER15" s="145"/>
      <c r="ES15" s="145"/>
      <c r="ET15" s="145"/>
      <c r="EU15" s="145"/>
      <c r="EV15" s="145"/>
      <c r="EW15" s="145"/>
      <c r="EX15" s="145"/>
      <c r="EY15" s="145"/>
      <c r="EZ15" s="145"/>
      <c r="FA15" s="145"/>
      <c r="FB15" s="145"/>
      <c r="FC15" s="145"/>
      <c r="FD15" s="145"/>
      <c r="FE15" s="145"/>
      <c r="FF15" s="145"/>
      <c r="FG15" s="145"/>
      <c r="FH15" s="145"/>
      <c r="FI15" s="145"/>
      <c r="FJ15" s="145"/>
    </row>
    <row r="16" spans="1:166">
      <c r="A16" s="20"/>
      <c r="B16" s="20"/>
      <c r="C16" s="20"/>
      <c r="F16" t="str">
        <f t="shared" si="0"/>
        <v>INDSLU</v>
      </c>
      <c r="G16" s="41">
        <f t="shared" si="2"/>
        <v>0</v>
      </c>
      <c r="H16" s="41">
        <f t="shared" si="37"/>
        <v>0</v>
      </c>
      <c r="I16" s="41">
        <f t="shared" si="38"/>
        <v>0</v>
      </c>
      <c r="J16" s="41">
        <f t="shared" si="39"/>
        <v>0</v>
      </c>
      <c r="K16" s="41">
        <f t="shared" si="4"/>
        <v>0</v>
      </c>
      <c r="L16" s="41">
        <f t="shared" si="5"/>
        <v>0</v>
      </c>
      <c r="M16" s="41">
        <f t="shared" si="6"/>
        <v>0</v>
      </c>
      <c r="N16" s="41">
        <f t="shared" si="7"/>
        <v>0</v>
      </c>
      <c r="O16" s="41">
        <f t="shared" si="8"/>
        <v>0</v>
      </c>
      <c r="P16" s="41">
        <f t="shared" si="9"/>
        <v>0</v>
      </c>
      <c r="Q16" s="41">
        <f t="shared" si="10"/>
        <v>0</v>
      </c>
      <c r="R16" s="41">
        <f t="shared" si="11"/>
        <v>0</v>
      </c>
      <c r="S16" s="41">
        <f t="shared" si="12"/>
        <v>0</v>
      </c>
      <c r="T16" s="41">
        <f t="shared" si="13"/>
        <v>0</v>
      </c>
      <c r="U16" s="41">
        <f t="shared" si="14"/>
        <v>0</v>
      </c>
      <c r="V16" s="41">
        <f t="shared" si="15"/>
        <v>0</v>
      </c>
      <c r="W16" s="41">
        <f t="shared" si="16"/>
        <v>0</v>
      </c>
      <c r="X16" s="41">
        <f t="shared" si="17"/>
        <v>5.52288214957714e-19</v>
      </c>
      <c r="Y16" s="41">
        <f t="shared" si="18"/>
        <v>0</v>
      </c>
      <c r="Z16" s="41">
        <f t="shared" si="19"/>
        <v>0</v>
      </c>
      <c r="AA16" s="41">
        <f t="shared" si="20"/>
        <v>0</v>
      </c>
      <c r="AB16" s="41">
        <f t="shared" si="21"/>
        <v>0</v>
      </c>
      <c r="AC16" s="41">
        <f t="shared" si="22"/>
        <v>0</v>
      </c>
      <c r="AD16" s="41">
        <f t="shared" si="23"/>
        <v>0</v>
      </c>
      <c r="AE16" s="41">
        <f t="shared" si="24"/>
        <v>0</v>
      </c>
      <c r="AF16" s="41">
        <f t="shared" si="25"/>
        <v>0</v>
      </c>
      <c r="AG16" s="41">
        <f t="shared" si="26"/>
        <v>0</v>
      </c>
      <c r="AH16" s="41">
        <f t="shared" si="27"/>
        <v>0</v>
      </c>
      <c r="AI16" s="41">
        <f t="shared" si="28"/>
        <v>0</v>
      </c>
      <c r="AJ16" s="41">
        <f t="shared" si="29"/>
        <v>0</v>
      </c>
      <c r="AK16" s="41">
        <f t="shared" si="30"/>
        <v>0</v>
      </c>
      <c r="AL16" s="41">
        <f t="shared" si="31"/>
        <v>0</v>
      </c>
      <c r="AM16" s="41">
        <f t="shared" si="32"/>
        <v>0</v>
      </c>
      <c r="AN16" s="41">
        <f t="shared" si="33"/>
        <v>0</v>
      </c>
      <c r="AO16" s="41">
        <f t="shared" si="34"/>
        <v>0</v>
      </c>
      <c r="AP16" s="41">
        <f t="shared" si="35"/>
        <v>0</v>
      </c>
      <c r="AQ16" s="41">
        <f t="shared" si="36"/>
        <v>0</v>
      </c>
      <c r="AR16" s="138"/>
      <c r="AT16" s="56" t="str">
        <f>'Aggregated Balance-IND_2010'!A448</f>
        <v>B_101825, B_101830, B_101835, B_101846, B_101847,B_101851, B_101852, B_101853</v>
      </c>
      <c r="AU16" s="56" t="str">
        <f>'Aggregated Balance-IND_2010'!B448</f>
        <v>Other industries</v>
      </c>
      <c r="AV16" s="56" t="str">
        <f>'Aggregated Balance-IND_2010'!C449</f>
        <v>PJ</v>
      </c>
      <c r="AW16" s="56" t="str">
        <f>'Aggregated Balance-IND_2010'!D449</f>
        <v>'2010</v>
      </c>
      <c r="AX16" s="56" t="str">
        <f>'Aggregated Balance-IND_2010'!E449</f>
        <v>INDSLU</v>
      </c>
      <c r="AY16" s="56" t="str">
        <f>'Aggregated Balance-IND_2010'!F449</f>
        <v>Industrial Waste-Sludge (IND)</v>
      </c>
      <c r="AZ16" s="140">
        <f>'Aggregated Balance-IND_2010'!G449</f>
        <v>0.736</v>
      </c>
      <c r="BA16" s="140">
        <f>'Aggregated Balance-IND_2010'!H449</f>
        <v>0</v>
      </c>
      <c r="BB16" s="140">
        <f>'Aggregated Balance-IND_2010'!I449</f>
        <v>0</v>
      </c>
      <c r="BC16" s="140">
        <f>'Aggregated Balance-IND_2010'!J449</f>
        <v>0.19896</v>
      </c>
      <c r="BD16" s="140">
        <f>'Aggregated Balance-IND_2010'!K449</f>
        <v>0</v>
      </c>
      <c r="BE16" s="140">
        <f>'Aggregated Balance-IND_2010'!L449</f>
        <v>0.006</v>
      </c>
      <c r="BF16" s="140">
        <f>'Aggregated Balance-IND_2010'!M449</f>
        <v>0.121</v>
      </c>
      <c r="BG16" s="140">
        <f>'Aggregated Balance-IND_2010'!N449</f>
        <v>0</v>
      </c>
      <c r="BH16" s="140">
        <f>'Aggregated Balance-IND_2010'!O449</f>
        <v>0</v>
      </c>
      <c r="BI16" s="140">
        <f>'Aggregated Balance-IND_2010'!P449</f>
        <v>0</v>
      </c>
      <c r="BJ16" s="140">
        <f>'Aggregated Balance-IND_2010'!Q449</f>
        <v>0</v>
      </c>
      <c r="BK16" s="140">
        <f>'Aggregated Balance-IND_2010'!R449</f>
        <v>0.059</v>
      </c>
      <c r="BL16" s="140">
        <f>'Aggregated Balance-IND_2010'!S449</f>
        <v>0</v>
      </c>
      <c r="BM16" s="140">
        <f>'Aggregated Balance-IND_2010'!T449</f>
        <v>0</v>
      </c>
      <c r="BN16" s="140">
        <f>'Aggregated Balance-IND_2010'!U449</f>
        <v>0</v>
      </c>
      <c r="BO16" s="140">
        <f>'Aggregated Balance-IND_2010'!V449</f>
        <v>0</v>
      </c>
      <c r="BP16" s="140">
        <f>'Aggregated Balance-IND_2010'!W449</f>
        <v>0</v>
      </c>
      <c r="BQ16" s="140">
        <f>'Aggregated Balance-IND_2010'!X449</f>
        <v>5.41</v>
      </c>
      <c r="BR16" s="140">
        <f>'Aggregated Balance-IND_2010'!Y449</f>
        <v>0</v>
      </c>
      <c r="BS16" s="140">
        <f>'Aggregated Balance-IND_2010'!Z449</f>
        <v>0</v>
      </c>
      <c r="BT16" s="140">
        <f>'Aggregated Balance-IND_2010'!AA449</f>
        <v>0</v>
      </c>
      <c r="BU16" s="140">
        <f>'Aggregated Balance-IND_2010'!AB449</f>
        <v>0</v>
      </c>
      <c r="BV16" s="140">
        <f>'Aggregated Balance-IND_2010'!AC449</f>
        <v>0</v>
      </c>
      <c r="BW16" s="140">
        <f>'Aggregated Balance-IND_2010'!AD449</f>
        <v>0</v>
      </c>
      <c r="BX16" s="140">
        <f>'Aggregated Balance-IND_2010'!AE449</f>
        <v>0.07</v>
      </c>
      <c r="BY16" s="140">
        <f>'Aggregated Balance-IND_2010'!AF449</f>
        <v>0</v>
      </c>
      <c r="BZ16" s="140">
        <f>'Aggregated Balance-IND_2010'!AG449</f>
        <v>0.409</v>
      </c>
      <c r="CA16" s="140">
        <f>'Aggregated Balance-IND_2010'!AH449</f>
        <v>0</v>
      </c>
      <c r="CB16" s="140">
        <f>'Aggregated Balance-IND_2010'!AI449</f>
        <v>0</v>
      </c>
      <c r="CC16" s="140">
        <f>'Aggregated Balance-IND_2010'!AJ449</f>
        <v>0.007</v>
      </c>
      <c r="CD16" s="140">
        <f>'Aggregated Balance-IND_2010'!AK449</f>
        <v>0</v>
      </c>
      <c r="CE16" s="140">
        <f>'Aggregated Balance-IND_2010'!AL449</f>
        <v>0</v>
      </c>
      <c r="CF16" s="140">
        <f>'Aggregated Balance-IND_2010'!AM449</f>
        <v>0</v>
      </c>
      <c r="CG16" s="140">
        <f>'Aggregated Balance-IND_2010'!AN449</f>
        <v>0</v>
      </c>
      <c r="CH16" s="140">
        <f>'Aggregated Balance-IND_2010'!AO449</f>
        <v>0</v>
      </c>
      <c r="CI16" s="140">
        <f>'Aggregated Balance-IND_2010'!AP449</f>
        <v>0</v>
      </c>
      <c r="CJ16" s="140">
        <f>'Aggregated Balance-IND_2010'!AQ449</f>
        <v>0</v>
      </c>
      <c r="CL16" s="14" t="str">
        <f t="shared" si="3"/>
        <v>INDSLU</v>
      </c>
      <c r="CM16" s="142">
        <f>IF(SUM('Aggregated Balance-IND_2010'!G448:G449)=0,0,'AutoProd-CHP'!E151*'Aggregated Balance-IND_2010'!G449/SUM('Aggregated Balance-IND_2010'!G448:G449))</f>
        <v>0.730345751072961</v>
      </c>
      <c r="CN16" s="142">
        <f>IF(SUM('Aggregated Balance-IND_2010'!H448:H449)=0,0,'AutoProd-CHP'!F151*'Aggregated Balance-IND_2010'!H449/SUM('Aggregated Balance-IND_2010'!H448:H449))</f>
        <v>0</v>
      </c>
      <c r="CO16" s="142">
        <f>IF(SUM('Aggregated Balance-IND_2010'!I448:I449)=0,0,'AutoProd-CHP'!G151*'Aggregated Balance-IND_2010'!I449/SUM('Aggregated Balance-IND_2010'!I448:I449))</f>
        <v>0</v>
      </c>
      <c r="CP16" s="142">
        <f>IF(SUM('Aggregated Balance-IND_2010'!J448:J449)=0,0,'AutoProd-CHP'!H151*'Aggregated Balance-IND_2010'!J449/SUM('Aggregated Balance-IND_2010'!J448:J449))</f>
        <v>0.198744</v>
      </c>
      <c r="CQ16" s="142">
        <f>IF(SUM('Aggregated Balance-IND_2010'!K448:K449)=0,0,'AutoProd-CHP'!I151*'Aggregated Balance-IND_2010'!K449/SUM('Aggregated Balance-IND_2010'!K448:K449))</f>
        <v>0</v>
      </c>
      <c r="CR16" s="142">
        <f>IF(SUM('Aggregated Balance-IND_2010'!L448:L449)=0,0,'AutoProd-CHP'!J151*'Aggregated Balance-IND_2010'!L449/SUM('Aggregated Balance-IND_2010'!L448:L449))</f>
        <v>0.006</v>
      </c>
      <c r="CS16" s="142">
        <f>IF(SUM('Aggregated Balance-IND_2010'!M448:M449)=0,0,'AutoProd-CHP'!K151*'Aggregated Balance-IND_2010'!M449/SUM('Aggregated Balance-IND_2010'!M448:M449))</f>
        <v>0.0841209068010076</v>
      </c>
      <c r="CT16" s="142">
        <f>IF(SUM('Aggregated Balance-IND_2010'!N448:N449)=0,0,'AutoProd-CHP'!L151*'Aggregated Balance-IND_2010'!N449/SUM('Aggregated Balance-IND_2010'!N448:N449))</f>
        <v>0</v>
      </c>
      <c r="CU16" s="142">
        <f>IF(SUM('Aggregated Balance-IND_2010'!O448:O449)=0,0,'AutoProd-CHP'!M151*'Aggregated Balance-IND_2010'!O449/SUM('Aggregated Balance-IND_2010'!O448:O449))</f>
        <v>0</v>
      </c>
      <c r="CV16" s="142">
        <f>IF(SUM('Aggregated Balance-IND_2010'!P448:P449)=0,0,'AutoProd-CHP'!N151*'Aggregated Balance-IND_2010'!P449/SUM('Aggregated Balance-IND_2010'!P448:P449))</f>
        <v>0</v>
      </c>
      <c r="CW16" s="142">
        <f>IF(SUM('Aggregated Balance-IND_2010'!Q448:Q449)=0,0,'AutoProd-CHP'!O151*'Aggregated Balance-IND_2010'!Q449/SUM('Aggregated Balance-IND_2010'!Q448:Q449))</f>
        <v>0</v>
      </c>
      <c r="CX16" s="142">
        <f>IF(SUM('Aggregated Balance-IND_2010'!R448:R449)=0,0,'AutoProd-CHP'!P151*'Aggregated Balance-IND_2010'!R449/SUM('Aggregated Balance-IND_2010'!R448:R449))</f>
        <v>0.058899515625</v>
      </c>
      <c r="CY16" s="142">
        <f>IF(SUM('Aggregated Balance-IND_2010'!S448:S449)=0,0,'AutoProd-CHP'!Q151*'Aggregated Balance-IND_2010'!S449/SUM('Aggregated Balance-IND_2010'!S448:S449))</f>
        <v>0</v>
      </c>
      <c r="CZ16" s="142">
        <f>IF(SUM('Aggregated Balance-IND_2010'!T448:T449)=0,0,'AutoProd-CHP'!R151*'Aggregated Balance-IND_2010'!T449/SUM('Aggregated Balance-IND_2010'!T448:T449))</f>
        <v>0</v>
      </c>
      <c r="DA16" s="142">
        <f>IF(SUM('Aggregated Balance-IND_2010'!U448:U449)=0,0,'AutoProd-CHP'!S151*'Aggregated Balance-IND_2010'!U449/SUM('Aggregated Balance-IND_2010'!U448:U449))</f>
        <v>0</v>
      </c>
      <c r="DB16" s="142">
        <f>IF(SUM('Aggregated Balance-IND_2010'!V448:V449)=0,0,'AutoProd-CHP'!T151*'Aggregated Balance-IND_2010'!V449/SUM('Aggregated Balance-IND_2010'!V448:V449))</f>
        <v>0</v>
      </c>
      <c r="DC16" s="142">
        <f>IF(SUM('Aggregated Balance-IND_2010'!W448:W449)=0,0,'AutoProd-CHP'!U151*'Aggregated Balance-IND_2010'!W449/SUM('Aggregated Balance-IND_2010'!W448:W449))</f>
        <v>0</v>
      </c>
      <c r="DD16" s="142">
        <f>IF(SUM('Aggregated Balance-IND_2010'!X448:X449)=0,0,'AutoProd-CHP'!V151*'Aggregated Balance-IND_2010'!X449/SUM('Aggregated Balance-IND_2010'!X448:X449))</f>
        <v>0.0837874490119554</v>
      </c>
      <c r="DE16" s="142">
        <f>IF(SUM('Aggregated Balance-IND_2010'!Y448:Y449)=0,0,'AutoProd-CHP'!W151*'Aggregated Balance-IND_2010'!Y449/SUM('Aggregated Balance-IND_2010'!Y448:Y449))</f>
        <v>0</v>
      </c>
      <c r="DF16" s="142">
        <f>IF(SUM('Aggregated Balance-IND_2010'!Z448:Z449)=0,0,'AutoProd-CHP'!X151*'Aggregated Balance-IND_2010'!Z449/SUM('Aggregated Balance-IND_2010'!Z448:Z449))</f>
        <v>0</v>
      </c>
      <c r="DG16" s="142">
        <f>IF(SUM('Aggregated Balance-IND_2010'!AA448:AA449)=0,0,'AutoProd-CHP'!Y151*'Aggregated Balance-IND_2010'!AA449/SUM('Aggregated Balance-IND_2010'!AA448:AA449))</f>
        <v>0</v>
      </c>
      <c r="DH16" s="142">
        <f>IF(SUM('Aggregated Balance-IND_2010'!AB448:AB449)=0,0,'AutoProd-CHP'!Z151*'Aggregated Balance-IND_2010'!AB449/SUM('Aggregated Balance-IND_2010'!AB448:AB449))</f>
        <v>0</v>
      </c>
      <c r="DI16" s="142">
        <f>IF(SUM('Aggregated Balance-IND_2010'!AC448:AC449)=0,0,'AutoProd-CHP'!AA151*'Aggregated Balance-IND_2010'!AC449/SUM('Aggregated Balance-IND_2010'!AC448:AC449))</f>
        <v>0</v>
      </c>
      <c r="DJ16" s="142">
        <f>IF(SUM('Aggregated Balance-IND_2010'!AD448:AD449)=0,0,'AutoProd-CHP'!AB151*'Aggregated Balance-IND_2010'!AD449/SUM('Aggregated Balance-IND_2010'!AD448:AD449))</f>
        <v>0</v>
      </c>
      <c r="DK16" s="142">
        <f>IF(SUM('Aggregated Balance-IND_2010'!AE448:AE449)=0,0,'AutoProd-CHP'!AC151*'Aggregated Balance-IND_2010'!AE449/SUM('Aggregated Balance-IND_2010'!AE448:AE449))</f>
        <v>0.0698364485981309</v>
      </c>
      <c r="DL16" s="142">
        <f>IF(SUM('Aggregated Balance-IND_2010'!AF448:AF449)=0,0,'AutoProd-CHP'!AD151*'Aggregated Balance-IND_2010'!AF449/SUM('Aggregated Balance-IND_2010'!AF448:AF449))</f>
        <v>0</v>
      </c>
      <c r="DM16" s="142">
        <f>IF(SUM('Aggregated Balance-IND_2010'!AG448:AG449)=0,0,'AutoProd-CHP'!AE151*'Aggregated Balance-IND_2010'!AG449/SUM('Aggregated Balance-IND_2010'!AG448:AG449))</f>
        <v>0</v>
      </c>
      <c r="DN16" s="142">
        <f>IF(SUM('Aggregated Balance-IND_2010'!AH448:AH449)=0,0,'AutoProd-CHP'!AF151*'Aggregated Balance-IND_2010'!AH449/SUM('Aggregated Balance-IND_2010'!AH448:AH449))</f>
        <v>0</v>
      </c>
      <c r="DO16" s="142">
        <f>IF(SUM('Aggregated Balance-IND_2010'!AI448:AI449)=0,0,'AutoProd-CHP'!AG151*'Aggregated Balance-IND_2010'!AI449/SUM('Aggregated Balance-IND_2010'!AI448:AI449))</f>
        <v>0</v>
      </c>
      <c r="DP16" s="142">
        <f>IF(SUM('Aggregated Balance-IND_2010'!AJ448:AJ449)=0,0,'AutoProd-CHP'!AH151*'Aggregated Balance-IND_2010'!AJ449/SUM('Aggregated Balance-IND_2010'!AJ448:AJ449))</f>
        <v>0.00693</v>
      </c>
      <c r="DQ16" s="142">
        <f>IF(SUM('Aggregated Balance-IND_2010'!AK448:AK449)=0,0,'AutoProd-CHP'!AI151*'Aggregated Balance-IND_2010'!AK449/SUM('Aggregated Balance-IND_2010'!AK448:AK449))</f>
        <v>0</v>
      </c>
      <c r="DR16" s="142">
        <f>IF(SUM('Aggregated Balance-IND_2010'!AL448:AL449)=0,0,'AutoProd-CHP'!AJ151*'Aggregated Balance-IND_2010'!AL449/SUM('Aggregated Balance-IND_2010'!AL448:AL449))</f>
        <v>0</v>
      </c>
      <c r="DS16" s="142">
        <f>IF(SUM('Aggregated Balance-IND_2010'!AM448:AM449)=0,0,'AutoProd-CHP'!AK151*'Aggregated Balance-IND_2010'!AM449/SUM('Aggregated Balance-IND_2010'!AM448:AM449))</f>
        <v>0</v>
      </c>
      <c r="DT16" s="142">
        <f>IF(SUM('Aggregated Balance-IND_2010'!AN448:AN449)=0,0,'AutoProd-CHP'!AL151*'Aggregated Balance-IND_2010'!AN449/SUM('Aggregated Balance-IND_2010'!AN448:AN449))</f>
        <v>0</v>
      </c>
      <c r="DU16" s="142">
        <f>IF(SUM('Aggregated Balance-IND_2010'!AO448:AO449)=0,0,'AutoProd-CHP'!AM151*'Aggregated Balance-IND_2010'!AO449/SUM('Aggregated Balance-IND_2010'!AO448:AO449))</f>
        <v>0</v>
      </c>
      <c r="DV16" s="142">
        <f>IF(SUM('Aggregated Balance-IND_2010'!AP448:AP449)=0,0,'AutoProd-CHP'!AN151*'Aggregated Balance-IND_2010'!AP449/SUM('Aggregated Balance-IND_2010'!AP448:AP449))</f>
        <v>0</v>
      </c>
      <c r="DW16" s="142">
        <f>IF(SUM('Aggregated Balance-IND_2010'!AQ448:AQ449)=0,0,'AutoProd-CHP'!AO151*'Aggregated Balance-IND_2010'!AQ449/SUM('Aggregated Balance-IND_2010'!AQ448:AQ449))</f>
        <v>0</v>
      </c>
      <c r="DZ16" s="145"/>
      <c r="EA16" s="145"/>
      <c r="EB16" s="145"/>
      <c r="EC16" s="145"/>
      <c r="ED16" s="145"/>
      <c r="EE16" s="145"/>
      <c r="EF16" s="145"/>
      <c r="EG16" s="145"/>
      <c r="EH16" s="145"/>
      <c r="EI16" s="145"/>
      <c r="EJ16" s="145"/>
      <c r="EK16" s="145"/>
      <c r="EL16" s="145"/>
      <c r="EM16" s="145"/>
      <c r="EN16" s="145"/>
      <c r="EO16" s="145"/>
      <c r="EP16" s="145"/>
      <c r="EQ16" s="145"/>
      <c r="ER16" s="145"/>
      <c r="ES16" s="145"/>
      <c r="ET16" s="145"/>
      <c r="EU16" s="145"/>
      <c r="EV16" s="145"/>
      <c r="EW16" s="145"/>
      <c r="EX16" s="145"/>
      <c r="EY16" s="145"/>
      <c r="EZ16" s="145"/>
      <c r="FA16" s="145"/>
      <c r="FB16" s="145"/>
      <c r="FC16" s="145"/>
      <c r="FD16" s="145"/>
      <c r="FE16" s="145"/>
      <c r="FF16" s="145"/>
      <c r="FG16" s="145"/>
      <c r="FH16" s="145"/>
      <c r="FI16" s="145"/>
      <c r="FJ16" s="145"/>
    </row>
    <row r="17" spans="1:127">
      <c r="A17" s="20"/>
      <c r="B17" s="20"/>
      <c r="C17" s="20"/>
      <c r="F17" s="14" t="str">
        <f t="shared" si="0"/>
        <v>INDELC</v>
      </c>
      <c r="G17" s="134">
        <f t="shared" si="2"/>
        <v>0</v>
      </c>
      <c r="H17" s="134">
        <f t="shared" si="37"/>
        <v>0</v>
      </c>
      <c r="I17" s="134">
        <f t="shared" si="38"/>
        <v>0</v>
      </c>
      <c r="J17" s="134">
        <f t="shared" si="39"/>
        <v>0</v>
      </c>
      <c r="K17" s="134">
        <f t="shared" si="4"/>
        <v>0</v>
      </c>
      <c r="L17" s="134">
        <f t="shared" si="5"/>
        <v>0</v>
      </c>
      <c r="M17" s="134">
        <f t="shared" si="6"/>
        <v>-7.40034979792272e-17</v>
      </c>
      <c r="N17" s="134">
        <f t="shared" si="7"/>
        <v>0</v>
      </c>
      <c r="O17" s="134">
        <f t="shared" si="8"/>
        <v>-6.2472984434137e-17</v>
      </c>
      <c r="P17" s="134">
        <f t="shared" si="9"/>
        <v>0</v>
      </c>
      <c r="Q17" s="134">
        <f t="shared" si="10"/>
        <v>-4.26333741797154e-17</v>
      </c>
      <c r="R17" s="134">
        <f t="shared" si="11"/>
        <v>0</v>
      </c>
      <c r="S17" s="134">
        <f t="shared" si="12"/>
        <v>-5.5408882882968e-17</v>
      </c>
      <c r="T17" s="134">
        <f t="shared" si="13"/>
        <v>0</v>
      </c>
      <c r="U17" s="134">
        <f t="shared" si="14"/>
        <v>8.26693118976265e-17</v>
      </c>
      <c r="V17" s="134">
        <f t="shared" si="15"/>
        <v>0</v>
      </c>
      <c r="W17" s="134">
        <f t="shared" si="16"/>
        <v>0</v>
      </c>
      <c r="X17" s="134">
        <f t="shared" si="17"/>
        <v>5.655431321167e-17</v>
      </c>
      <c r="Y17" s="134">
        <f t="shared" si="18"/>
        <v>0</v>
      </c>
      <c r="Z17" s="134">
        <f t="shared" si="19"/>
        <v>0</v>
      </c>
      <c r="AA17" s="134">
        <f t="shared" si="20"/>
        <v>0</v>
      </c>
      <c r="AB17" s="134">
        <f t="shared" si="21"/>
        <v>0</v>
      </c>
      <c r="AC17" s="134">
        <f t="shared" si="22"/>
        <v>0</v>
      </c>
      <c r="AD17" s="134">
        <f t="shared" si="23"/>
        <v>0</v>
      </c>
      <c r="AE17" s="134">
        <f t="shared" si="24"/>
        <v>7.11581644961745e-17</v>
      </c>
      <c r="AF17" s="134">
        <f t="shared" si="25"/>
        <v>-4.77919969705598e-17</v>
      </c>
      <c r="AG17" s="134">
        <f t="shared" si="26"/>
        <v>0</v>
      </c>
      <c r="AH17" s="134">
        <f t="shared" si="27"/>
        <v>-1.1342912674565e-16</v>
      </c>
      <c r="AI17" s="134">
        <f t="shared" si="28"/>
        <v>0</v>
      </c>
      <c r="AJ17" s="134">
        <f t="shared" si="29"/>
        <v>0</v>
      </c>
      <c r="AK17" s="134">
        <f t="shared" si="30"/>
        <v>-4.72819652782997e-17</v>
      </c>
      <c r="AL17" s="134">
        <f t="shared" si="31"/>
        <v>0</v>
      </c>
      <c r="AM17" s="134">
        <f t="shared" si="32"/>
        <v>0</v>
      </c>
      <c r="AN17" s="134">
        <f t="shared" si="33"/>
        <v>0</v>
      </c>
      <c r="AO17" s="134">
        <f t="shared" si="34"/>
        <v>0</v>
      </c>
      <c r="AP17" s="134">
        <f t="shared" si="35"/>
        <v>0</v>
      </c>
      <c r="AQ17" s="134">
        <f t="shared" si="36"/>
        <v>0</v>
      </c>
      <c r="AR17" s="138"/>
      <c r="AT17" s="56" t="str">
        <f>'Aggregated Balance-IND_2010'!A449</f>
        <v>B_101825, B_101830, B_101835, B_101846, B_101847,B_101851, B_101852, B_101853</v>
      </c>
      <c r="AU17" s="56" t="str">
        <f>'Aggregated Balance-IND_2010'!B449</f>
        <v>Other industries</v>
      </c>
      <c r="AV17" s="56" t="str">
        <f>'Aggregated Balance-IND_2010'!C450</f>
        <v>PJ</v>
      </c>
      <c r="AW17" s="56" t="str">
        <f>'Aggregated Balance-IND_2010'!D450</f>
        <v>'2010</v>
      </c>
      <c r="AX17" s="56" t="str">
        <f>'Aggregated Balance-IND_2010'!E450</f>
        <v>INDELC</v>
      </c>
      <c r="AY17" s="56" t="str">
        <f>'Aggregated Balance-IND_2010'!F450</f>
        <v>Electricity (IND)</v>
      </c>
      <c r="AZ17" s="140">
        <f>'Aggregated Balance-IND_2010'!G450</f>
        <v>42.656</v>
      </c>
      <c r="BA17" s="140">
        <f>'Aggregated Balance-IND_2010'!H450</f>
        <v>47.582</v>
      </c>
      <c r="BB17" s="140">
        <f>'Aggregated Balance-IND_2010'!I450</f>
        <v>14.537</v>
      </c>
      <c r="BC17" s="140">
        <f>'Aggregated Balance-IND_2010'!J450</f>
        <v>36.58979</v>
      </c>
      <c r="BD17" s="140">
        <f>'Aggregated Balance-IND_2010'!K450</f>
        <v>1.23</v>
      </c>
      <c r="BE17" s="140">
        <f>'Aggregated Balance-IND_2010'!L450</f>
        <v>43.459</v>
      </c>
      <c r="BF17" s="140">
        <f>'Aggregated Balance-IND_2010'!M450</f>
        <v>341.727</v>
      </c>
      <c r="BG17" s="140">
        <f>'Aggregated Balance-IND_2010'!N450</f>
        <v>21.464</v>
      </c>
      <c r="BH17" s="140">
        <f>'Aggregated Balance-IND_2010'!O450</f>
        <v>4.568</v>
      </c>
      <c r="BI17" s="140">
        <f>'Aggregated Balance-IND_2010'!P450</f>
        <v>16.431</v>
      </c>
      <c r="BJ17" s="140">
        <f>'Aggregated Balance-IND_2010'!Q450</f>
        <v>108.811</v>
      </c>
      <c r="BK17" s="140">
        <f>'Aggregated Balance-IND_2010'!R450</f>
        <v>32.454</v>
      </c>
      <c r="BL17" s="140">
        <f>'Aggregated Balance-IND_2010'!S450</f>
        <v>193.468</v>
      </c>
      <c r="BM17" s="140">
        <f>'Aggregated Balance-IND_2010'!T450</f>
        <v>6.948</v>
      </c>
      <c r="BN17" s="140">
        <f>'Aggregated Balance-IND_2010'!U450</f>
        <v>18.105</v>
      </c>
      <c r="BO17" s="140">
        <f>'Aggregated Balance-IND_2010'!V450</f>
        <v>21.349</v>
      </c>
      <c r="BP17" s="140">
        <f>'Aggregated Balance-IND_2010'!W450</f>
        <v>1.66</v>
      </c>
      <c r="BQ17" s="140">
        <f>'Aggregated Balance-IND_2010'!X450</f>
        <v>242.817</v>
      </c>
      <c r="BR17" s="140">
        <f>'Aggregated Balance-IND_2010'!Y450</f>
        <v>5.519</v>
      </c>
      <c r="BS17" s="140">
        <f>'Aggregated Balance-IND_2010'!Z450</f>
        <v>2.784</v>
      </c>
      <c r="BT17" s="140">
        <f>'Aggregated Balance-IND_2010'!AA450</f>
        <v>4.047</v>
      </c>
      <c r="BU17" s="140">
        <f>'Aggregated Balance-IND_2010'!AB450</f>
        <v>1.681</v>
      </c>
      <c r="BV17" s="140">
        <f>'Aggregated Balance-IND_2010'!AC450</f>
        <v>50.562</v>
      </c>
      <c r="BW17" s="140">
        <f>'Aggregated Balance-IND_2010'!AD450</f>
        <v>26.884</v>
      </c>
      <c r="BX17" s="140">
        <f>'Aggregated Balance-IND_2010'!AE450</f>
        <v>67.014</v>
      </c>
      <c r="BY17" s="140">
        <f>'Aggregated Balance-IND_2010'!AF450</f>
        <v>30.557</v>
      </c>
      <c r="BZ17" s="140">
        <f>'Aggregated Balance-IND_2010'!AG450</f>
        <v>27.814</v>
      </c>
      <c r="CA17" s="140">
        <f>'Aggregated Balance-IND_2010'!AH450</f>
        <v>67.056</v>
      </c>
      <c r="CB17" s="140">
        <f>'Aggregated Balance-IND_2010'!AI450</f>
        <v>8.368</v>
      </c>
      <c r="CC17" s="140">
        <f>'Aggregated Balance-IND_2010'!AJ450</f>
        <v>12.905</v>
      </c>
      <c r="CD17" s="140">
        <f>'Aggregated Balance-IND_2010'!AK450</f>
        <v>206.208</v>
      </c>
      <c r="CE17" s="140">
        <f>'Aggregated Balance-IND_2010'!AL450</f>
        <v>1.89034</v>
      </c>
      <c r="CF17" s="140">
        <f>'Aggregated Balance-IND_2010'!AM450</f>
        <v>3.24417</v>
      </c>
      <c r="CG17" s="140">
        <f>'Aggregated Balance-IND_2010'!AN450</f>
        <v>2.1892</v>
      </c>
      <c r="CH17" s="140">
        <f>'Aggregated Balance-IND_2010'!AO450</f>
        <v>1.901</v>
      </c>
      <c r="CI17" s="140">
        <f>'Aggregated Balance-IND_2010'!AP450</f>
        <v>1.756</v>
      </c>
      <c r="CJ17" s="140">
        <f>'Aggregated Balance-IND_2010'!AQ450</f>
        <v>16.646</v>
      </c>
      <c r="CL17" t="str">
        <f t="shared" si="3"/>
        <v>INDELC</v>
      </c>
      <c r="CM17" s="35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</row>
    <row r="18" spans="2:127">
      <c r="B18" s="135"/>
      <c r="C18" s="135"/>
      <c r="F18" t="str">
        <f t="shared" si="0"/>
        <v>INDHTH</v>
      </c>
      <c r="G18" s="41">
        <f>IF(AZ$21=0,0,(AZ18-AU39)/AZ$21)</f>
        <v>0</v>
      </c>
      <c r="H18" s="41">
        <f t="shared" ref="H18:AQ18" si="40">IF(BA$21=0,0,(BA18-AV39)/BA$21)</f>
        <v>0</v>
      </c>
      <c r="I18" s="41">
        <f t="shared" si="40"/>
        <v>0</v>
      </c>
      <c r="J18" s="41">
        <f t="shared" si="40"/>
        <v>0</v>
      </c>
      <c r="K18" s="41">
        <f t="shared" si="40"/>
        <v>0</v>
      </c>
      <c r="L18" s="41">
        <f t="shared" si="40"/>
        <v>0</v>
      </c>
      <c r="M18" s="41">
        <f t="shared" si="40"/>
        <v>0</v>
      </c>
      <c r="N18" s="41">
        <f t="shared" si="40"/>
        <v>0</v>
      </c>
      <c r="O18" s="41">
        <f t="shared" si="40"/>
        <v>0</v>
      </c>
      <c r="P18" s="41">
        <f t="shared" si="40"/>
        <v>0</v>
      </c>
      <c r="Q18" s="41">
        <f t="shared" si="40"/>
        <v>0</v>
      </c>
      <c r="R18" s="41">
        <f t="shared" si="40"/>
        <v>-3.92916718698559e-17</v>
      </c>
      <c r="S18" s="41">
        <f t="shared" si="40"/>
        <v>0</v>
      </c>
      <c r="T18" s="41">
        <f t="shared" si="40"/>
        <v>0</v>
      </c>
      <c r="U18" s="41">
        <f t="shared" si="40"/>
        <v>0</v>
      </c>
      <c r="V18" s="41">
        <f t="shared" si="40"/>
        <v>0</v>
      </c>
      <c r="W18" s="41">
        <f t="shared" si="40"/>
        <v>0</v>
      </c>
      <c r="X18" s="41">
        <f t="shared" si="40"/>
        <v>0</v>
      </c>
      <c r="Y18" s="41">
        <f t="shared" si="40"/>
        <v>0</v>
      </c>
      <c r="Z18" s="41">
        <f t="shared" si="40"/>
        <v>0</v>
      </c>
      <c r="AA18" s="41">
        <f t="shared" si="40"/>
        <v>0</v>
      </c>
      <c r="AB18" s="41">
        <f t="shared" si="40"/>
        <v>0</v>
      </c>
      <c r="AC18" s="41">
        <f t="shared" si="40"/>
        <v>0</v>
      </c>
      <c r="AD18" s="41">
        <f t="shared" si="40"/>
        <v>0</v>
      </c>
      <c r="AE18" s="41">
        <f t="shared" si="40"/>
        <v>0</v>
      </c>
      <c r="AF18" s="41">
        <f t="shared" si="40"/>
        <v>0</v>
      </c>
      <c r="AG18" s="41">
        <f t="shared" si="40"/>
        <v>0</v>
      </c>
      <c r="AH18" s="41">
        <f t="shared" si="40"/>
        <v>0</v>
      </c>
      <c r="AI18" s="41">
        <f t="shared" si="40"/>
        <v>0</v>
      </c>
      <c r="AJ18" s="41">
        <f t="shared" si="40"/>
        <v>0</v>
      </c>
      <c r="AK18" s="41">
        <f t="shared" si="40"/>
        <v>0</v>
      </c>
      <c r="AL18" s="41">
        <f t="shared" si="40"/>
        <v>0</v>
      </c>
      <c r="AM18" s="41">
        <f t="shared" si="40"/>
        <v>0</v>
      </c>
      <c r="AN18" s="41">
        <f t="shared" si="40"/>
        <v>0</v>
      </c>
      <c r="AO18" s="41">
        <f t="shared" si="40"/>
        <v>0</v>
      </c>
      <c r="AP18" s="41">
        <f t="shared" si="40"/>
        <v>0</v>
      </c>
      <c r="AQ18" s="41">
        <f t="shared" si="40"/>
        <v>0</v>
      </c>
      <c r="AR18" s="138"/>
      <c r="AS18" s="135"/>
      <c r="AT18" s="56" t="str">
        <f>'Aggregated Balance-IND_2010'!A450</f>
        <v>B_101825, B_101830, B_101835, B_101846, B_101847,B_101851, B_101852, B_101853</v>
      </c>
      <c r="AU18" s="56" t="str">
        <f>'Aggregated Balance-IND_2010'!B450</f>
        <v>Other industries</v>
      </c>
      <c r="AV18" s="56" t="str">
        <f>'Aggregated Balance-IND_2010'!C451</f>
        <v>PJ</v>
      </c>
      <c r="AW18" s="56" t="str">
        <f>'Aggregated Balance-IND_2010'!D451</f>
        <v>'2010</v>
      </c>
      <c r="AX18" s="56" t="str">
        <f>'Aggregated Balance-IND_2010'!E451</f>
        <v>INDHTH</v>
      </c>
      <c r="AY18" s="56" t="str">
        <f>'Aggregated Balance-IND_2010'!F451</f>
        <v>High Temperature Heat for IND</v>
      </c>
      <c r="AZ18" s="140">
        <f>'Aggregated Balance-IND_2010'!G451</f>
        <v>6.164</v>
      </c>
      <c r="BA18" s="140">
        <f>'Aggregated Balance-IND_2010'!H451</f>
        <v>1.165</v>
      </c>
      <c r="BB18" s="140">
        <f>'Aggregated Balance-IND_2010'!I451</f>
        <v>4.748</v>
      </c>
      <c r="BC18" s="140">
        <f>'Aggregated Balance-IND_2010'!J451</f>
        <v>1.13576</v>
      </c>
      <c r="BD18" s="140">
        <f>'Aggregated Balance-IND_2010'!K451</f>
        <v>0</v>
      </c>
      <c r="BE18" s="140">
        <f>'Aggregated Balance-IND_2010'!L451</f>
        <v>11.31</v>
      </c>
      <c r="BF18" s="140">
        <f>'Aggregated Balance-IND_2010'!M451</f>
        <v>47.869</v>
      </c>
      <c r="BG18" s="140">
        <f>'Aggregated Balance-IND_2010'!N451</f>
        <v>3.285</v>
      </c>
      <c r="BH18" s="140">
        <f>'Aggregated Balance-IND_2010'!O451</f>
        <v>1.115</v>
      </c>
      <c r="BI18" s="140">
        <f>'Aggregated Balance-IND_2010'!P451</f>
        <v>0</v>
      </c>
      <c r="BJ18" s="140">
        <f>'Aggregated Balance-IND_2010'!Q451</f>
        <v>0</v>
      </c>
      <c r="BK18" s="140">
        <f>'Aggregated Balance-IND_2010'!R451</f>
        <v>25.193</v>
      </c>
      <c r="BL18" s="140">
        <f>'Aggregated Balance-IND_2010'!S451</f>
        <v>0</v>
      </c>
      <c r="BM18" s="140">
        <f>'Aggregated Balance-IND_2010'!T451</f>
        <v>1.285</v>
      </c>
      <c r="BN18" s="140">
        <f>'Aggregated Balance-IND_2010'!U451</f>
        <v>1.701</v>
      </c>
      <c r="BO18" s="140">
        <f>'Aggregated Balance-IND_2010'!V451</f>
        <v>0</v>
      </c>
      <c r="BP18" s="140">
        <f>'Aggregated Balance-IND_2010'!W451</f>
        <v>0</v>
      </c>
      <c r="BQ18" s="140">
        <f>'Aggregated Balance-IND_2010'!X451</f>
        <v>60.693</v>
      </c>
      <c r="BR18" s="140">
        <f>'Aggregated Balance-IND_2010'!Y451</f>
        <v>0.925</v>
      </c>
      <c r="BS18" s="140">
        <f>'Aggregated Balance-IND_2010'!Z451</f>
        <v>0.344</v>
      </c>
      <c r="BT18" s="140">
        <f>'Aggregated Balance-IND_2010'!AA451</f>
        <v>0.279</v>
      </c>
      <c r="BU18" s="140">
        <f>'Aggregated Balance-IND_2010'!AB451</f>
        <v>0</v>
      </c>
      <c r="BV18" s="140">
        <f>'Aggregated Balance-IND_2010'!AC451</f>
        <v>9.804</v>
      </c>
      <c r="BW18" s="140">
        <f>'Aggregated Balance-IND_2010'!AD451</f>
        <v>1.069</v>
      </c>
      <c r="BX18" s="140">
        <f>'Aggregated Balance-IND_2010'!AE451</f>
        <v>15.54</v>
      </c>
      <c r="BY18" s="140">
        <f>'Aggregated Balance-IND_2010'!AF451</f>
        <v>4.662</v>
      </c>
      <c r="BZ18" s="140">
        <f>'Aggregated Balance-IND_2010'!AG451</f>
        <v>3.674</v>
      </c>
      <c r="CA18" s="140">
        <f>'Aggregated Balance-IND_2010'!AH451</f>
        <v>18.796</v>
      </c>
      <c r="CB18" s="140">
        <f>'Aggregated Balance-IND_2010'!AI451</f>
        <v>0.992</v>
      </c>
      <c r="CC18" s="140">
        <f>'Aggregated Balance-IND_2010'!AJ451</f>
        <v>0.54</v>
      </c>
      <c r="CD18" s="140">
        <f>'Aggregated Balance-IND_2010'!AK451</f>
        <v>16.995</v>
      </c>
      <c r="CE18" s="140">
        <f>'Aggregated Balance-IND_2010'!AL451</f>
        <v>0</v>
      </c>
      <c r="CF18" s="140">
        <f>'Aggregated Balance-IND_2010'!AM451</f>
        <v>0.03101</v>
      </c>
      <c r="CG18" s="140">
        <f>'Aggregated Balance-IND_2010'!AN451</f>
        <v>0</v>
      </c>
      <c r="CH18" s="140">
        <f>'Aggregated Balance-IND_2010'!AO451</f>
        <v>0</v>
      </c>
      <c r="CI18" s="140">
        <f>'Aggregated Balance-IND_2010'!AP451</f>
        <v>0.115</v>
      </c>
      <c r="CJ18" s="140">
        <f>'Aggregated Balance-IND_2010'!AQ451</f>
        <v>4.206</v>
      </c>
      <c r="CL18" t="str">
        <f t="shared" si="3"/>
        <v>INDHTH</v>
      </c>
      <c r="CM18" s="141">
        <f>'AutoProd-CHP'!E152</f>
        <v>27.6725098947926</v>
      </c>
      <c r="CN18" s="141">
        <f>'AutoProd-CHP'!F152</f>
        <v>1.26850853794209</v>
      </c>
      <c r="CO18" s="141">
        <f>'AutoProd-CHP'!G152</f>
        <v>2.54648194743368</v>
      </c>
      <c r="CP18" s="141">
        <f>'AutoProd-CHP'!H152</f>
        <v>9.9366166747589</v>
      </c>
      <c r="CQ18" s="141">
        <f>'AutoProd-CHP'!I152</f>
        <v>0</v>
      </c>
      <c r="CR18" s="141">
        <f>'AutoProd-CHP'!J152</f>
        <v>3.02767661941029</v>
      </c>
      <c r="CS18" s="141">
        <f>'AutoProd-CHP'!K152</f>
        <v>51.7112924528525</v>
      </c>
      <c r="CT18" s="141">
        <f>'AutoProd-CHP'!L152</f>
        <v>3.00841705914378</v>
      </c>
      <c r="CU18" s="141">
        <f>'AutoProd-CHP'!M152</f>
        <v>0.57960026208203</v>
      </c>
      <c r="CV18" s="141">
        <f>'AutoProd-CHP'!N152</f>
        <v>5.20169815115643</v>
      </c>
      <c r="CW18" s="141">
        <f>'AutoProd-CHP'!O152</f>
        <v>45.9862735478113</v>
      </c>
      <c r="CX18" s="141">
        <f>'AutoProd-CHP'!P152</f>
        <v>5.63301752353449</v>
      </c>
      <c r="CY18" s="141">
        <f>'AutoProd-CHP'!Q152</f>
        <v>59.5038310714644</v>
      </c>
      <c r="CZ18" s="141">
        <f>'AutoProd-CHP'!R152</f>
        <v>0</v>
      </c>
      <c r="DA18" s="141">
        <f>'AutoProd-CHP'!S152</f>
        <v>0.746684600618068</v>
      </c>
      <c r="DB18" s="141">
        <f>'AutoProd-CHP'!T152</f>
        <v>1.6550555955572</v>
      </c>
      <c r="DC18" s="141">
        <f>'AutoProd-CHP'!U152</f>
        <v>0</v>
      </c>
      <c r="DD18" s="141">
        <f>'AutoProd-CHP'!V152</f>
        <v>1.10413399999587</v>
      </c>
      <c r="DE18" s="141">
        <f>'AutoProd-CHP'!W152</f>
        <v>5.82046621917057</v>
      </c>
      <c r="DF18" s="141">
        <f>'AutoProd-CHP'!X152</f>
        <v>0</v>
      </c>
      <c r="DG18" s="141">
        <f>'AutoProd-CHP'!Y152</f>
        <v>0.500684153878496</v>
      </c>
      <c r="DH18" s="141">
        <f>'AutoProd-CHP'!Z152</f>
        <v>0</v>
      </c>
      <c r="DI18" s="141">
        <f>'AutoProd-CHP'!AA152</f>
        <v>39.1390239419381</v>
      </c>
      <c r="DJ18" s="141">
        <f>'AutoProd-CHP'!AB152</f>
        <v>0</v>
      </c>
      <c r="DK18" s="141">
        <f>'AutoProd-CHP'!AC152</f>
        <v>43.0570980436039</v>
      </c>
      <c r="DL18" s="141">
        <f>'AutoProd-CHP'!AD152</f>
        <v>10.3213344306351</v>
      </c>
      <c r="DM18" s="141">
        <f>'AutoProd-CHP'!AE152</f>
        <v>0.0594661943482353</v>
      </c>
      <c r="DN18" s="141">
        <f>'AutoProd-CHP'!AF152</f>
        <v>0.418873695909966</v>
      </c>
      <c r="DO18" s="141">
        <f>'AutoProd-CHP'!AG152</f>
        <v>1.97658644517801</v>
      </c>
      <c r="DP18" s="141">
        <f>'AutoProd-CHP'!AH152</f>
        <v>0.48147529912671</v>
      </c>
      <c r="DQ18" s="141">
        <f>'AutoProd-CHP'!AI152</f>
        <v>24.070251086754</v>
      </c>
      <c r="DR18" s="141">
        <f>'AutoProd-CHP'!AJ152</f>
        <v>0</v>
      </c>
      <c r="DS18" s="141">
        <f>'AutoProd-CHP'!AK152</f>
        <v>0</v>
      </c>
      <c r="DT18" s="141">
        <f>'AutoProd-CHP'!AL152</f>
        <v>0</v>
      </c>
      <c r="DU18" s="141">
        <f>'AutoProd-CHP'!AM152</f>
        <v>0</v>
      </c>
      <c r="DV18" s="141">
        <f>'AutoProd-CHP'!AN152</f>
        <v>0</v>
      </c>
      <c r="DW18" s="141">
        <f>'AutoProd-CHP'!AO152</f>
        <v>0</v>
      </c>
    </row>
    <row r="19" spans="6:47"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6"/>
      <c r="AL19" s="136"/>
      <c r="AM19" s="136"/>
      <c r="AN19" s="136"/>
      <c r="AO19" s="136"/>
      <c r="AP19" s="136"/>
      <c r="AT19" s="56"/>
      <c r="AU19" s="56"/>
    </row>
    <row r="20" spans="51:88">
      <c r="AY20" s="65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</row>
    <row r="21" spans="51:88">
      <c r="AY21" s="65" t="s">
        <v>1528</v>
      </c>
      <c r="AZ21" s="35">
        <f t="shared" ref="AZ21:CD21" si="41">SUM(AZ5:AZ18)</f>
        <v>125.125</v>
      </c>
      <c r="BA21" s="35">
        <f t="shared" si="41"/>
        <v>123.979</v>
      </c>
      <c r="BB21" s="35">
        <f t="shared" si="41"/>
        <v>32.047</v>
      </c>
      <c r="BC21" s="35">
        <f t="shared" si="41"/>
        <v>81.43939</v>
      </c>
      <c r="BD21" s="35">
        <f t="shared" si="41"/>
        <v>2.769</v>
      </c>
      <c r="BE21" s="35">
        <f t="shared" si="41"/>
        <v>122.063</v>
      </c>
      <c r="BF21" s="35">
        <f t="shared" si="41"/>
        <v>768.118</v>
      </c>
      <c r="BG21" s="35">
        <f t="shared" si="41"/>
        <v>64.086</v>
      </c>
      <c r="BH21" s="35">
        <f t="shared" si="41"/>
        <v>14.217</v>
      </c>
      <c r="BI21" s="35">
        <f t="shared" si="41"/>
        <v>50.212</v>
      </c>
      <c r="BJ21" s="35">
        <f t="shared" si="41"/>
        <v>333.327</v>
      </c>
      <c r="BK21" s="35">
        <f t="shared" si="41"/>
        <v>90.419</v>
      </c>
      <c r="BL21" s="35">
        <f t="shared" si="41"/>
        <v>512.945</v>
      </c>
      <c r="BM21" s="35">
        <f t="shared" si="41"/>
        <v>25.305</v>
      </c>
      <c r="BN21" s="35">
        <f t="shared" si="41"/>
        <v>42.975</v>
      </c>
      <c r="BO21" s="35">
        <f t="shared" si="41"/>
        <v>45.473</v>
      </c>
      <c r="BP21" s="35">
        <f t="shared" si="41"/>
        <v>3.156</v>
      </c>
      <c r="BQ21" s="35">
        <f t="shared" si="41"/>
        <v>502.556</v>
      </c>
      <c r="BR21" s="35">
        <f t="shared" si="41"/>
        <v>17.193</v>
      </c>
      <c r="BS21" s="35">
        <f t="shared" si="41"/>
        <v>5.806</v>
      </c>
      <c r="BT21" s="35">
        <f t="shared" si="41"/>
        <v>19.542</v>
      </c>
      <c r="BU21" s="35">
        <f t="shared" si="41"/>
        <v>2.124</v>
      </c>
      <c r="BV21" s="35">
        <f t="shared" si="41"/>
        <v>166.554</v>
      </c>
      <c r="BW21" s="35">
        <f t="shared" si="41"/>
        <v>45.833</v>
      </c>
      <c r="BX21" s="35">
        <f t="shared" si="41"/>
        <v>199.708</v>
      </c>
      <c r="BY21" s="35">
        <f t="shared" si="41"/>
        <v>74.337</v>
      </c>
      <c r="BZ21" s="35">
        <f t="shared" si="41"/>
        <v>87.779</v>
      </c>
      <c r="CA21" s="35">
        <f t="shared" si="41"/>
        <v>125.284</v>
      </c>
      <c r="CB21" s="35">
        <f t="shared" si="41"/>
        <v>20.062</v>
      </c>
      <c r="CC21" s="35">
        <f t="shared" si="41"/>
        <v>30.08</v>
      </c>
      <c r="CD21" s="35">
        <f t="shared" si="41"/>
        <v>601.111</v>
      </c>
      <c r="CE21" s="35">
        <f t="shared" ref="CE21:CJ21" si="42">SUM(CE5:CE18)</f>
        <v>3.34972</v>
      </c>
      <c r="CF21" s="35">
        <f t="shared" si="42"/>
        <v>5.23443</v>
      </c>
      <c r="CG21" s="35">
        <f t="shared" si="42"/>
        <v>5.34989</v>
      </c>
      <c r="CH21" s="35">
        <f t="shared" si="42"/>
        <v>1.91</v>
      </c>
      <c r="CI21" s="35">
        <f t="shared" si="42"/>
        <v>3.964</v>
      </c>
      <c r="CJ21" s="35">
        <f t="shared" si="42"/>
        <v>41.505</v>
      </c>
    </row>
    <row r="22" spans="51:88">
      <c r="AY22" s="65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</row>
    <row r="23" spans="51:88">
      <c r="AY23" s="65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</row>
    <row r="24" ht="23.25" spans="5:88">
      <c r="E24" s="42" t="s">
        <v>1605</v>
      </c>
      <c r="AT24" s="57" t="s">
        <v>1606</v>
      </c>
      <c r="AU24" s="57"/>
      <c r="AV24" s="57"/>
      <c r="CF24" s="4"/>
      <c r="CG24" s="4"/>
      <c r="CH24" s="4"/>
      <c r="CI24" s="4"/>
      <c r="CJ24" s="4"/>
    </row>
    <row r="25" ht="14.25" spans="5:88">
      <c r="E25" s="43" t="s">
        <v>656</v>
      </c>
      <c r="F25" s="137" t="s">
        <v>1412</v>
      </c>
      <c r="G25" s="6" t="s">
        <v>21</v>
      </c>
      <c r="H25" s="6" t="s">
        <v>22</v>
      </c>
      <c r="I25" s="6" t="s">
        <v>23</v>
      </c>
      <c r="J25" s="6" t="s">
        <v>289</v>
      </c>
      <c r="K25" s="6" t="s">
        <v>24</v>
      </c>
      <c r="L25" s="6" t="s">
        <v>25</v>
      </c>
      <c r="M25" s="6" t="s">
        <v>26</v>
      </c>
      <c r="N25" s="6" t="s">
        <v>27</v>
      </c>
      <c r="O25" s="6" t="s">
        <v>28</v>
      </c>
      <c r="P25" s="6" t="s">
        <v>29</v>
      </c>
      <c r="Q25" s="6" t="s">
        <v>30</v>
      </c>
      <c r="R25" s="6" t="s">
        <v>31</v>
      </c>
      <c r="S25" s="6" t="s">
        <v>32</v>
      </c>
      <c r="T25" s="6" t="s">
        <v>33</v>
      </c>
      <c r="U25" s="6" t="s">
        <v>34</v>
      </c>
      <c r="V25" s="6" t="s">
        <v>35</v>
      </c>
      <c r="W25" s="6" t="s">
        <v>36</v>
      </c>
      <c r="X25" s="6" t="s">
        <v>37</v>
      </c>
      <c r="Y25" s="6" t="s">
        <v>38</v>
      </c>
      <c r="Z25" s="6" t="s">
        <v>39</v>
      </c>
      <c r="AA25" s="6" t="s">
        <v>40</v>
      </c>
      <c r="AB25" s="6" t="s">
        <v>43</v>
      </c>
      <c r="AC25" s="6" t="s">
        <v>44</v>
      </c>
      <c r="AD25" s="6" t="s">
        <v>45</v>
      </c>
      <c r="AE25" s="6" t="s">
        <v>46</v>
      </c>
      <c r="AF25" s="6" t="s">
        <v>47</v>
      </c>
      <c r="AG25" s="6" t="s">
        <v>48</v>
      </c>
      <c r="AH25" s="6" t="s">
        <v>50</v>
      </c>
      <c r="AI25" s="6" t="s">
        <v>51</v>
      </c>
      <c r="AJ25" s="6" t="s">
        <v>52</v>
      </c>
      <c r="AK25" s="6" t="s">
        <v>53</v>
      </c>
      <c r="AL25" s="6" t="s">
        <v>290</v>
      </c>
      <c r="AM25" s="6" t="s">
        <v>291</v>
      </c>
      <c r="AN25" s="6" t="s">
        <v>292</v>
      </c>
      <c r="AO25" s="6" t="s">
        <v>41</v>
      </c>
      <c r="AP25" s="6" t="s">
        <v>42</v>
      </c>
      <c r="AQ25" s="6" t="s">
        <v>49</v>
      </c>
      <c r="AR25" s="120"/>
      <c r="AU25" s="6" t="s">
        <v>21</v>
      </c>
      <c r="AV25" s="6" t="s">
        <v>22</v>
      </c>
      <c r="AW25" s="6" t="s">
        <v>23</v>
      </c>
      <c r="AX25" s="6" t="s">
        <v>289</v>
      </c>
      <c r="AY25" s="6" t="s">
        <v>24</v>
      </c>
      <c r="AZ25" s="6" t="s">
        <v>25</v>
      </c>
      <c r="BA25" s="6" t="s">
        <v>26</v>
      </c>
      <c r="BB25" s="6" t="s">
        <v>27</v>
      </c>
      <c r="BC25" s="6" t="s">
        <v>28</v>
      </c>
      <c r="BD25" s="6" t="s">
        <v>29</v>
      </c>
      <c r="BE25" s="6" t="s">
        <v>30</v>
      </c>
      <c r="BF25" s="6" t="s">
        <v>31</v>
      </c>
      <c r="BG25" s="6" t="s">
        <v>32</v>
      </c>
      <c r="BH25" s="6" t="s">
        <v>33</v>
      </c>
      <c r="BI25" s="6" t="s">
        <v>34</v>
      </c>
      <c r="BJ25" s="6" t="s">
        <v>35</v>
      </c>
      <c r="BK25" s="6" t="s">
        <v>36</v>
      </c>
      <c r="BL25" s="6" t="s">
        <v>37</v>
      </c>
      <c r="BM25" s="6" t="s">
        <v>38</v>
      </c>
      <c r="BN25" s="6" t="s">
        <v>39</v>
      </c>
      <c r="BO25" s="6" t="s">
        <v>40</v>
      </c>
      <c r="BP25" s="6" t="s">
        <v>43</v>
      </c>
      <c r="BQ25" s="6" t="s">
        <v>44</v>
      </c>
      <c r="BR25" s="6" t="s">
        <v>45</v>
      </c>
      <c r="BS25" s="6" t="s">
        <v>46</v>
      </c>
      <c r="BT25" s="6" t="s">
        <v>47</v>
      </c>
      <c r="BU25" s="6" t="s">
        <v>48</v>
      </c>
      <c r="BV25" s="6" t="s">
        <v>50</v>
      </c>
      <c r="BW25" s="6" t="s">
        <v>51</v>
      </c>
      <c r="BX25" s="6" t="s">
        <v>52</v>
      </c>
      <c r="BY25" s="6" t="s">
        <v>53</v>
      </c>
      <c r="BZ25" s="6" t="s">
        <v>290</v>
      </c>
      <c r="CA25" s="6" t="s">
        <v>291</v>
      </c>
      <c r="CB25" s="6" t="s">
        <v>292</v>
      </c>
      <c r="CC25" s="6" t="s">
        <v>41</v>
      </c>
      <c r="CD25" s="6" t="s">
        <v>42</v>
      </c>
      <c r="CE25" s="6" t="s">
        <v>49</v>
      </c>
      <c r="CF25" s="4"/>
      <c r="CG25" s="4"/>
      <c r="CH25" s="4"/>
      <c r="CI25" s="4"/>
      <c r="CJ25" s="4"/>
    </row>
    <row r="26" spans="5:83">
      <c r="E26" s="43" t="s">
        <v>244</v>
      </c>
      <c r="F26" s="75" t="s">
        <v>1539</v>
      </c>
      <c r="G26" s="95">
        <v>0.01</v>
      </c>
      <c r="H26" s="95">
        <v>0</v>
      </c>
      <c r="I26" s="95">
        <v>0.0125</v>
      </c>
      <c r="J26" s="95">
        <v>0</v>
      </c>
      <c r="K26" s="95">
        <v>0</v>
      </c>
      <c r="L26" s="95">
        <v>0</v>
      </c>
      <c r="M26" s="95">
        <v>0.0125</v>
      </c>
      <c r="N26" s="95">
        <v>0</v>
      </c>
      <c r="O26" s="95">
        <v>0</v>
      </c>
      <c r="P26" s="95">
        <v>0</v>
      </c>
      <c r="Q26" s="95">
        <v>0</v>
      </c>
      <c r="R26" s="95">
        <v>0</v>
      </c>
      <c r="S26" s="95">
        <v>0.0125</v>
      </c>
      <c r="T26" s="95">
        <v>0</v>
      </c>
      <c r="U26" s="95">
        <v>0</v>
      </c>
      <c r="V26" s="95">
        <v>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95">
        <v>0</v>
      </c>
      <c r="AC26" s="95">
        <v>0</v>
      </c>
      <c r="AD26" s="95">
        <v>0</v>
      </c>
      <c r="AE26" s="95">
        <v>0</v>
      </c>
      <c r="AF26" s="95">
        <v>0</v>
      </c>
      <c r="AG26" s="95">
        <v>0</v>
      </c>
      <c r="AH26" s="95">
        <v>0</v>
      </c>
      <c r="AI26" s="95">
        <v>0</v>
      </c>
      <c r="AJ26" s="95">
        <v>0</v>
      </c>
      <c r="AK26" s="95">
        <v>0</v>
      </c>
      <c r="AL26" s="95">
        <v>0</v>
      </c>
      <c r="AM26" s="95">
        <v>0</v>
      </c>
      <c r="AN26" s="95">
        <v>0</v>
      </c>
      <c r="AO26" s="95">
        <v>0</v>
      </c>
      <c r="AP26" s="95">
        <v>0</v>
      </c>
      <c r="AQ26" s="95">
        <v>0</v>
      </c>
      <c r="AR26" s="95"/>
      <c r="AT26" t="str">
        <f>AX5</f>
        <v>INDCOA</v>
      </c>
      <c r="AU26" s="121">
        <f t="shared" ref="AU26:AU39" si="43">SUMIF($CG$103:$CG$281,$AT26,CH$103:CH$281)</f>
        <v>0</v>
      </c>
      <c r="AV26" s="121">
        <f t="shared" ref="AV26:AV39" si="44">SUMIF($CG$103:$CG$281,$AT26,CI$103:CI$281)</f>
        <v>2.04</v>
      </c>
      <c r="AW26" s="121">
        <f t="shared" ref="AW26:AW39" si="45">SUMIF($CG$103:$CG$281,$AT26,CJ$103:CJ$281)</f>
        <v>0.00721837125858393</v>
      </c>
      <c r="AX26" s="121">
        <f t="shared" ref="AX26:AX39" si="46">SUMIF($CG$103:$CG$281,$AT26,CK$103:CK$281)</f>
        <v>0.05619</v>
      </c>
      <c r="AY26" s="121">
        <f t="shared" ref="AY26:AY39" si="47">SUMIF($CG$103:$CG$281,$AT26,CL$103:CL$281)</f>
        <v>0</v>
      </c>
      <c r="AZ26" s="121">
        <f t="shared" ref="AZ26:AZ39" si="48">SUMIF($CG$103:$CG$281,$AT26,CM$103:CM$281)</f>
        <v>0.509</v>
      </c>
      <c r="BA26" s="121">
        <f t="shared" ref="BA26:BA39" si="49">SUMIF($CG$103:$CG$281,$AT26,CN$103:CN$281)</f>
        <v>3.658</v>
      </c>
      <c r="BB26" s="121">
        <f t="shared" ref="BB26:BB39" si="50">SUMIF($CG$103:$CG$281,$AT26,CO$103:CO$281)</f>
        <v>1.855</v>
      </c>
      <c r="BC26" s="121">
        <f t="shared" ref="BC26:BC39" si="51">SUMIF($CG$103:$CG$281,$AT26,CP$103:CP$281)</f>
        <v>9.60000000000023e-5</v>
      </c>
      <c r="BD26" s="121">
        <f t="shared" ref="BD26:BD39" si="52">SUMIF($CG$103:$CG$281,$AT26,CQ$103:CQ$281)</f>
        <v>0.215</v>
      </c>
      <c r="BE26" s="121">
        <f t="shared" ref="BE26:BE39" si="53">SUMIF($CG$103:$CG$281,$AT26,CR$103:CR$281)</f>
        <v>0</v>
      </c>
      <c r="BF26" s="121">
        <f t="shared" ref="BF26:BF39" si="54">SUMIF($CG$103:$CG$281,$AT26,CS$103:CS$281)</f>
        <v>0.124674858223062</v>
      </c>
      <c r="BG26" s="121">
        <f t="shared" ref="BG26:BG39" si="55">SUMIF($CG$103:$CG$281,$AT26,CT$103:CT$281)</f>
        <v>14.508</v>
      </c>
      <c r="BH26" s="121">
        <f t="shared" ref="BH26:BH39" si="56">SUMIF($CG$103:$CG$281,$AT26,CU$103:CU$281)</f>
        <v>0.028</v>
      </c>
      <c r="BI26" s="121">
        <f t="shared" ref="BI26:BI39" si="57">SUMIF($CG$103:$CG$281,$AT26,CV$103:CV$281)</f>
        <v>0.16</v>
      </c>
      <c r="BJ26" s="121">
        <f t="shared" ref="BJ26:BJ39" si="58">SUMIF($CG$103:$CG$281,$AT26,CW$103:CW$281)</f>
        <v>0.414616301648586</v>
      </c>
      <c r="BK26" s="121">
        <f t="shared" ref="BK26:BK39" si="59">SUMIF($CG$103:$CG$281,$AT26,CX$103:CX$281)</f>
        <v>0</v>
      </c>
      <c r="BL26" s="121">
        <f t="shared" ref="BL26:BL39" si="60">SUMIF($CG$103:$CG$281,$AT26,CY$103:CY$281)</f>
        <v>0</v>
      </c>
      <c r="BM26" s="121">
        <f t="shared" ref="BM26:BM39" si="61">SUMIF($CG$103:$CG$281,$AT26,CZ$103:CZ$281)</f>
        <v>0.025</v>
      </c>
      <c r="BN26" s="121">
        <f t="shared" ref="BN26:BN39" si="62">SUMIF($CG$103:$CG$281,$AT26,DA$103:DA$281)</f>
        <v>0</v>
      </c>
      <c r="BO26" s="121">
        <f t="shared" ref="BO26:BO39" si="63">SUMIF($CG$103:$CG$281,$AT26,DB$103:DB$281)</f>
        <v>0.078</v>
      </c>
      <c r="BP26" s="121">
        <f t="shared" ref="BP26:BP39" si="64">SUMIF($CG$103:$CG$281,$AT26,DC$103:DC$281)</f>
        <v>0</v>
      </c>
      <c r="BQ26" s="121">
        <f t="shared" ref="BQ26:BQ39" si="65">SUMIF($CG$103:$CG$281,$AT26,DD$103:DD$281)</f>
        <v>1.055</v>
      </c>
      <c r="BR26" s="121">
        <f t="shared" ref="BR26:BR39" si="66">SUMIF($CG$103:$CG$281,$AT26,DE$103:DE$281)</f>
        <v>0</v>
      </c>
      <c r="BS26" s="121">
        <f t="shared" ref="BS26:BS39" si="67">SUMIF($CG$103:$CG$281,$AT26,DF$103:DF$281)</f>
        <v>0.354341047785589</v>
      </c>
      <c r="BT26" s="121">
        <f t="shared" ref="BT26:BT39" si="68">SUMIF($CG$103:$CG$281,$AT26,DG$103:DG$281)</f>
        <v>0</v>
      </c>
      <c r="BU26" s="121">
        <f t="shared" ref="BU26:BU39" si="69">SUMIF($CG$103:$CG$281,$AT26,DH$103:DH$281)</f>
        <v>0</v>
      </c>
      <c r="BV26" s="121">
        <f t="shared" ref="BV26:BV39" si="70">SUMIF($CG$103:$CG$281,$AT26,DI$103:DI$281)</f>
        <v>3.331</v>
      </c>
      <c r="BW26" s="121">
        <f t="shared" ref="BW26:BW39" si="71">SUMIF($CG$103:$CG$281,$AT26,DJ$103:DJ$281)</f>
        <v>0</v>
      </c>
      <c r="BX26" s="121">
        <f t="shared" ref="BX26:BX39" si="72">SUMIF($CG$103:$CG$281,$AT26,DK$103:DK$281)</f>
        <v>0</v>
      </c>
      <c r="BY26" s="121">
        <f t="shared" ref="BY26:BY39" si="73">SUMIF($CG$103:$CG$281,$AT26,DL$103:DL$281)</f>
        <v>9.652</v>
      </c>
      <c r="BZ26" s="121">
        <f t="shared" ref="BZ26:BZ39" si="74">SUMIF($CG$103:$CG$281,$AT26,DM$103:DM$281)</f>
        <v>0</v>
      </c>
      <c r="CA26" s="121">
        <f t="shared" ref="CA26:CA39" si="75">SUMIF($CG$103:$CG$281,$AT26,DN$103:DN$281)</f>
        <v>1.44926</v>
      </c>
      <c r="CB26" s="121">
        <f t="shared" ref="CB26:CB39" si="76">SUMIF($CG$103:$CG$281,$AT26,DO$103:DO$281)</f>
        <v>0.18899</v>
      </c>
      <c r="CC26" s="121">
        <f t="shared" ref="CC26:CC39" si="77">SUMIF($CG$103:$CG$281,$AT26,DP$103:DP$281)</f>
        <v>0</v>
      </c>
      <c r="CD26" s="121">
        <f t="shared" ref="CD26:CD39" si="78">SUMIF($CG$103:$CG$281,$AT26,DQ$103:DQ$281)</f>
        <v>0</v>
      </c>
      <c r="CE26" s="121">
        <f t="shared" ref="CE26:CE39" si="79">SUMIF($CG$103:$CG$281,$AT26,DR$103:DR$281)</f>
        <v>0.139</v>
      </c>
    </row>
    <row r="27" spans="5:88">
      <c r="E27" s="43"/>
      <c r="F27" s="75" t="s">
        <v>1540</v>
      </c>
      <c r="G27" s="95">
        <v>0.35</v>
      </c>
      <c r="H27" s="95">
        <v>0</v>
      </c>
      <c r="I27" s="95">
        <v>0.0933</v>
      </c>
      <c r="J27" s="95">
        <v>1</v>
      </c>
      <c r="K27" s="95">
        <v>0</v>
      </c>
      <c r="L27" s="95">
        <v>0.5</v>
      </c>
      <c r="M27" s="95">
        <v>0.0933</v>
      </c>
      <c r="N27" s="95">
        <v>0</v>
      </c>
      <c r="O27" s="95">
        <v>0.2</v>
      </c>
      <c r="P27" s="95">
        <v>0</v>
      </c>
      <c r="Q27" s="95">
        <v>0</v>
      </c>
      <c r="R27" s="95">
        <v>1</v>
      </c>
      <c r="S27" s="95">
        <v>0.0933</v>
      </c>
      <c r="T27" s="95">
        <v>0</v>
      </c>
      <c r="U27" s="95">
        <v>0.1</v>
      </c>
      <c r="V27" s="95">
        <v>0</v>
      </c>
      <c r="W27" s="95">
        <v>0</v>
      </c>
      <c r="X27" s="95">
        <v>0.1</v>
      </c>
      <c r="Y27" s="95">
        <v>0.2</v>
      </c>
      <c r="Z27" s="95">
        <v>0</v>
      </c>
      <c r="AA27" s="95">
        <v>0.5</v>
      </c>
      <c r="AB27" s="95">
        <v>0</v>
      </c>
      <c r="AC27" s="95">
        <v>0.1</v>
      </c>
      <c r="AD27" s="95">
        <v>0.1</v>
      </c>
      <c r="AE27" s="95">
        <v>0.1</v>
      </c>
      <c r="AF27" s="95">
        <v>0</v>
      </c>
      <c r="AG27" s="95">
        <v>0</v>
      </c>
      <c r="AH27" s="95">
        <v>1</v>
      </c>
      <c r="AI27" s="95">
        <v>0</v>
      </c>
      <c r="AJ27" s="95">
        <v>0.1</v>
      </c>
      <c r="AK27" s="95">
        <v>0.0471839</v>
      </c>
      <c r="AL27" s="95">
        <v>0</v>
      </c>
      <c r="AM27" s="95">
        <v>0</v>
      </c>
      <c r="AN27" s="95">
        <v>0</v>
      </c>
      <c r="AO27" s="95">
        <v>0</v>
      </c>
      <c r="AP27" s="95">
        <v>0</v>
      </c>
      <c r="AQ27" s="95">
        <v>1</v>
      </c>
      <c r="AR27" s="95"/>
      <c r="AT27" t="str">
        <f t="shared" ref="AT27:AT39" si="80">AX6</f>
        <v>INDCOL</v>
      </c>
      <c r="AU27" s="121">
        <f t="shared" si="43"/>
        <v>0</v>
      </c>
      <c r="AV27" s="121">
        <f t="shared" si="44"/>
        <v>0</v>
      </c>
      <c r="AW27" s="121">
        <f t="shared" si="45"/>
        <v>0.000526662280669214</v>
      </c>
      <c r="AX27" s="121">
        <f t="shared" si="46"/>
        <v>0</v>
      </c>
      <c r="AY27" s="121">
        <f t="shared" si="47"/>
        <v>0</v>
      </c>
      <c r="AZ27" s="121">
        <f t="shared" si="48"/>
        <v>2.153</v>
      </c>
      <c r="BA27" s="121">
        <f t="shared" si="49"/>
        <v>1.485</v>
      </c>
      <c r="BB27" s="121">
        <f t="shared" si="50"/>
        <v>0</v>
      </c>
      <c r="BC27" s="121">
        <f t="shared" si="51"/>
        <v>0</v>
      </c>
      <c r="BD27" s="121">
        <f t="shared" si="52"/>
        <v>0</v>
      </c>
      <c r="BE27" s="121">
        <f t="shared" si="53"/>
        <v>0</v>
      </c>
      <c r="BF27" s="121">
        <f t="shared" si="54"/>
        <v>0.196463137996219</v>
      </c>
      <c r="BG27" s="121">
        <f t="shared" si="55"/>
        <v>0.884</v>
      </c>
      <c r="BH27" s="121">
        <f t="shared" si="56"/>
        <v>0.498</v>
      </c>
      <c r="BI27" s="121">
        <f t="shared" si="57"/>
        <v>0</v>
      </c>
      <c r="BJ27" s="121">
        <f t="shared" si="58"/>
        <v>0</v>
      </c>
      <c r="BK27" s="121">
        <f t="shared" si="59"/>
        <v>0</v>
      </c>
      <c r="BL27" s="121">
        <f t="shared" si="60"/>
        <v>0.308</v>
      </c>
      <c r="BM27" s="121">
        <f t="shared" si="61"/>
        <v>0.028</v>
      </c>
      <c r="BN27" s="121">
        <f t="shared" si="62"/>
        <v>0</v>
      </c>
      <c r="BO27" s="121">
        <f t="shared" si="63"/>
        <v>0.01</v>
      </c>
      <c r="BP27" s="121">
        <f t="shared" si="64"/>
        <v>0</v>
      </c>
      <c r="BQ27" s="121">
        <f t="shared" si="65"/>
        <v>0.16</v>
      </c>
      <c r="BR27" s="121">
        <f t="shared" si="66"/>
        <v>0</v>
      </c>
      <c r="BS27" s="121">
        <f t="shared" si="67"/>
        <v>0.000846454444880629</v>
      </c>
      <c r="BT27" s="121">
        <f t="shared" si="68"/>
        <v>0</v>
      </c>
      <c r="BU27" s="121">
        <f t="shared" si="69"/>
        <v>0.008</v>
      </c>
      <c r="BV27" s="121">
        <f t="shared" si="70"/>
        <v>0.043</v>
      </c>
      <c r="BW27" s="121">
        <f t="shared" si="71"/>
        <v>0</v>
      </c>
      <c r="BX27" s="121">
        <f t="shared" si="72"/>
        <v>0.011</v>
      </c>
      <c r="BY27" s="121">
        <f t="shared" si="73"/>
        <v>0</v>
      </c>
      <c r="BZ27" s="121">
        <f t="shared" si="74"/>
        <v>0</v>
      </c>
      <c r="CA27" s="121">
        <f t="shared" si="75"/>
        <v>0.16898</v>
      </c>
      <c r="CB27" s="121">
        <f t="shared" si="76"/>
        <v>1.08446</v>
      </c>
      <c r="CC27" s="121">
        <f t="shared" si="77"/>
        <v>0.009</v>
      </c>
      <c r="CD27" s="121">
        <f t="shared" si="78"/>
        <v>0.157</v>
      </c>
      <c r="CE27" s="121">
        <f t="shared" si="79"/>
        <v>2.06</v>
      </c>
      <c r="CF27" s="4"/>
      <c r="CG27" s="4"/>
      <c r="CH27" s="4"/>
      <c r="CI27" s="4"/>
      <c r="CJ27" s="4"/>
    </row>
    <row r="28" spans="5:83">
      <c r="E28" s="43"/>
      <c r="F28" s="75" t="s">
        <v>1538</v>
      </c>
      <c r="G28" s="95">
        <v>0.57</v>
      </c>
      <c r="H28" s="95">
        <v>0</v>
      </c>
      <c r="I28" s="95">
        <v>0.8835</v>
      </c>
      <c r="J28" s="95">
        <v>0</v>
      </c>
      <c r="K28" s="95">
        <v>0</v>
      </c>
      <c r="L28" s="95">
        <v>0.5</v>
      </c>
      <c r="M28" s="95">
        <v>0.8835</v>
      </c>
      <c r="N28" s="95">
        <v>1</v>
      </c>
      <c r="O28" s="95">
        <v>0.7</v>
      </c>
      <c r="P28" s="95">
        <v>0.6</v>
      </c>
      <c r="Q28" s="95">
        <v>1</v>
      </c>
      <c r="R28" s="95">
        <v>0</v>
      </c>
      <c r="S28" s="95">
        <v>0.8835</v>
      </c>
      <c r="T28" s="95">
        <v>1</v>
      </c>
      <c r="U28" s="95">
        <v>0.5</v>
      </c>
      <c r="V28" s="95">
        <v>0</v>
      </c>
      <c r="W28" s="95">
        <v>0</v>
      </c>
      <c r="X28" s="95">
        <v>0.5</v>
      </c>
      <c r="Y28" s="95">
        <v>0.7</v>
      </c>
      <c r="Z28" s="95">
        <v>0</v>
      </c>
      <c r="AA28" s="95">
        <v>0.3</v>
      </c>
      <c r="AB28" s="95">
        <v>0</v>
      </c>
      <c r="AC28" s="95">
        <v>0.5</v>
      </c>
      <c r="AD28" s="95">
        <v>0.9</v>
      </c>
      <c r="AE28" s="95">
        <v>0.5</v>
      </c>
      <c r="AF28" s="95">
        <v>1</v>
      </c>
      <c r="AG28" s="95">
        <v>0.2</v>
      </c>
      <c r="AH28" s="95">
        <v>0</v>
      </c>
      <c r="AI28" s="95">
        <v>0.6931</v>
      </c>
      <c r="AJ28" s="95">
        <v>0.5</v>
      </c>
      <c r="AK28" s="95">
        <v>0.345312</v>
      </c>
      <c r="AL28" s="95">
        <v>1</v>
      </c>
      <c r="AM28" s="95">
        <v>1</v>
      </c>
      <c r="AN28" s="95">
        <v>0</v>
      </c>
      <c r="AO28" s="95">
        <v>0</v>
      </c>
      <c r="AP28" s="95">
        <v>0</v>
      </c>
      <c r="AQ28" s="95">
        <v>0</v>
      </c>
      <c r="AR28" s="95"/>
      <c r="AT28" t="str">
        <f t="shared" si="80"/>
        <v>INDCOB</v>
      </c>
      <c r="AU28" s="121">
        <f t="shared" si="43"/>
        <v>0</v>
      </c>
      <c r="AV28" s="121">
        <f t="shared" si="44"/>
        <v>0.04</v>
      </c>
      <c r="AW28" s="121">
        <f t="shared" si="45"/>
        <v>0.02</v>
      </c>
      <c r="AX28" s="121">
        <f t="shared" si="46"/>
        <v>0</v>
      </c>
      <c r="AY28" s="121">
        <f t="shared" si="47"/>
        <v>0</v>
      </c>
      <c r="AZ28" s="121">
        <f t="shared" si="48"/>
        <v>0</v>
      </c>
      <c r="BA28" s="121">
        <f t="shared" si="49"/>
        <v>5.9</v>
      </c>
      <c r="BB28" s="121">
        <f t="shared" si="50"/>
        <v>0</v>
      </c>
      <c r="BC28" s="121">
        <f t="shared" si="51"/>
        <v>0</v>
      </c>
      <c r="BD28" s="121">
        <f t="shared" si="52"/>
        <v>0</v>
      </c>
      <c r="BE28" s="121">
        <f t="shared" si="53"/>
        <v>0</v>
      </c>
      <c r="BF28" s="121">
        <f t="shared" si="54"/>
        <v>0</v>
      </c>
      <c r="BG28" s="121">
        <f t="shared" si="55"/>
        <v>0</v>
      </c>
      <c r="BH28" s="121">
        <f t="shared" si="56"/>
        <v>0</v>
      </c>
      <c r="BI28" s="121">
        <f t="shared" si="57"/>
        <v>0</v>
      </c>
      <c r="BJ28" s="121">
        <f t="shared" si="58"/>
        <v>0</v>
      </c>
      <c r="BK28" s="121">
        <f t="shared" si="59"/>
        <v>0</v>
      </c>
      <c r="BL28" s="121">
        <f t="shared" si="60"/>
        <v>0</v>
      </c>
      <c r="BM28" s="121">
        <f t="shared" si="61"/>
        <v>0</v>
      </c>
      <c r="BN28" s="121">
        <f t="shared" si="62"/>
        <v>0.18</v>
      </c>
      <c r="BO28" s="121">
        <f t="shared" si="63"/>
        <v>0</v>
      </c>
      <c r="BP28" s="121">
        <f t="shared" si="64"/>
        <v>0</v>
      </c>
      <c r="BQ28" s="121">
        <f t="shared" si="65"/>
        <v>0</v>
      </c>
      <c r="BR28" s="121">
        <f t="shared" si="66"/>
        <v>0</v>
      </c>
      <c r="BS28" s="121">
        <f t="shared" si="67"/>
        <v>0.08</v>
      </c>
      <c r="BT28" s="121">
        <f t="shared" si="68"/>
        <v>0</v>
      </c>
      <c r="BU28" s="121">
        <f t="shared" si="69"/>
        <v>0</v>
      </c>
      <c r="BV28" s="121">
        <f t="shared" si="70"/>
        <v>0</v>
      </c>
      <c r="BW28" s="121">
        <f t="shared" si="71"/>
        <v>0</v>
      </c>
      <c r="BX28" s="121">
        <f t="shared" si="72"/>
        <v>0</v>
      </c>
      <c r="BY28" s="121">
        <f t="shared" si="73"/>
        <v>6.22</v>
      </c>
      <c r="BZ28" s="121">
        <f t="shared" si="74"/>
        <v>0</v>
      </c>
      <c r="CA28" s="121">
        <f t="shared" si="75"/>
        <v>0</v>
      </c>
      <c r="CB28" s="121">
        <f t="shared" si="76"/>
        <v>0</v>
      </c>
      <c r="CC28" s="121">
        <f t="shared" si="77"/>
        <v>0</v>
      </c>
      <c r="CD28" s="121">
        <f t="shared" si="78"/>
        <v>0</v>
      </c>
      <c r="CE28" s="121">
        <f t="shared" si="79"/>
        <v>1.48</v>
      </c>
    </row>
    <row r="29" spans="5:83">
      <c r="E29" s="43"/>
      <c r="F29" s="75" t="s">
        <v>1537</v>
      </c>
      <c r="G29" s="49">
        <f>1-G28-G27-G26</f>
        <v>0.0700000000000001</v>
      </c>
      <c r="H29" s="49">
        <f t="shared" ref="H29:AQ29" si="81">1-H28-H27-H26</f>
        <v>1</v>
      </c>
      <c r="I29" s="49">
        <f t="shared" si="81"/>
        <v>0.0107000000000001</v>
      </c>
      <c r="J29" s="49">
        <f t="shared" si="81"/>
        <v>0</v>
      </c>
      <c r="K29" s="49">
        <f t="shared" si="81"/>
        <v>1</v>
      </c>
      <c r="L29" s="49">
        <f t="shared" si="81"/>
        <v>0</v>
      </c>
      <c r="M29" s="49">
        <f t="shared" si="81"/>
        <v>0.0107000000000001</v>
      </c>
      <c r="N29" s="49">
        <f t="shared" si="81"/>
        <v>0</v>
      </c>
      <c r="O29" s="49">
        <f t="shared" si="81"/>
        <v>0.1</v>
      </c>
      <c r="P29" s="49">
        <f t="shared" si="81"/>
        <v>0.4</v>
      </c>
      <c r="Q29" s="49">
        <f t="shared" si="81"/>
        <v>0</v>
      </c>
      <c r="R29" s="49">
        <f t="shared" si="81"/>
        <v>0</v>
      </c>
      <c r="S29" s="49">
        <f t="shared" si="81"/>
        <v>0.0107000000000001</v>
      </c>
      <c r="T29" s="49">
        <f t="shared" si="81"/>
        <v>0</v>
      </c>
      <c r="U29" s="49">
        <f t="shared" si="81"/>
        <v>0.4</v>
      </c>
      <c r="V29" s="49">
        <f t="shared" si="81"/>
        <v>1</v>
      </c>
      <c r="W29" s="49">
        <f t="shared" si="81"/>
        <v>1</v>
      </c>
      <c r="X29" s="49">
        <f t="shared" si="81"/>
        <v>0.4</v>
      </c>
      <c r="Y29" s="49">
        <f t="shared" si="81"/>
        <v>0.1</v>
      </c>
      <c r="Z29" s="49">
        <f t="shared" si="81"/>
        <v>1</v>
      </c>
      <c r="AA29" s="49">
        <f t="shared" si="81"/>
        <v>0.2</v>
      </c>
      <c r="AB29" s="49">
        <f t="shared" si="81"/>
        <v>1</v>
      </c>
      <c r="AC29" s="49">
        <f t="shared" si="81"/>
        <v>0.4</v>
      </c>
      <c r="AD29" s="49">
        <f t="shared" si="81"/>
        <v>-2.77555756156289e-17</v>
      </c>
      <c r="AE29" s="49">
        <f t="shared" si="81"/>
        <v>0.4</v>
      </c>
      <c r="AF29" s="49">
        <f t="shared" si="81"/>
        <v>0</v>
      </c>
      <c r="AG29" s="49">
        <f t="shared" si="81"/>
        <v>0.8</v>
      </c>
      <c r="AH29" s="49">
        <f t="shared" si="81"/>
        <v>0</v>
      </c>
      <c r="AI29" s="49">
        <f t="shared" si="81"/>
        <v>0.3069</v>
      </c>
      <c r="AJ29" s="49">
        <f t="shared" si="81"/>
        <v>0.4</v>
      </c>
      <c r="AK29" s="49">
        <f t="shared" si="81"/>
        <v>0.6075041</v>
      </c>
      <c r="AL29" s="49">
        <f t="shared" si="81"/>
        <v>0</v>
      </c>
      <c r="AM29" s="49">
        <f t="shared" si="81"/>
        <v>0</v>
      </c>
      <c r="AN29" s="49">
        <f t="shared" si="81"/>
        <v>1</v>
      </c>
      <c r="AO29" s="49">
        <f t="shared" si="81"/>
        <v>1</v>
      </c>
      <c r="AP29" s="49">
        <f t="shared" si="81"/>
        <v>1</v>
      </c>
      <c r="AQ29" s="49">
        <f t="shared" si="81"/>
        <v>0</v>
      </c>
      <c r="AR29" s="49"/>
      <c r="AT29" t="str">
        <f t="shared" si="80"/>
        <v>INDCOK</v>
      </c>
      <c r="AU29" s="121">
        <f t="shared" si="43"/>
        <v>0.142</v>
      </c>
      <c r="AV29" s="121">
        <f t="shared" si="44"/>
        <v>0.171</v>
      </c>
      <c r="AW29" s="121">
        <f t="shared" si="45"/>
        <v>0.028</v>
      </c>
      <c r="AX29" s="121">
        <f t="shared" si="46"/>
        <v>0</v>
      </c>
      <c r="AY29" s="121">
        <f t="shared" si="47"/>
        <v>0</v>
      </c>
      <c r="AZ29" s="121">
        <f t="shared" si="48"/>
        <v>0.285</v>
      </c>
      <c r="BA29" s="121">
        <f t="shared" si="49"/>
        <v>1.681</v>
      </c>
      <c r="BB29" s="121">
        <f t="shared" si="50"/>
        <v>0.114</v>
      </c>
      <c r="BC29" s="121">
        <f t="shared" si="51"/>
        <v>0</v>
      </c>
      <c r="BD29" s="121">
        <f t="shared" si="52"/>
        <v>0</v>
      </c>
      <c r="BE29" s="121">
        <f t="shared" si="53"/>
        <v>0.998</v>
      </c>
      <c r="BF29" s="121">
        <f t="shared" si="54"/>
        <v>0.028</v>
      </c>
      <c r="BG29" s="121">
        <f t="shared" si="55"/>
        <v>2.224</v>
      </c>
      <c r="BH29" s="121">
        <f t="shared" si="56"/>
        <v>0.171</v>
      </c>
      <c r="BI29" s="121">
        <f t="shared" si="57"/>
        <v>0.142</v>
      </c>
      <c r="BJ29" s="121">
        <f t="shared" si="58"/>
        <v>0</v>
      </c>
      <c r="BK29" s="121">
        <f t="shared" si="59"/>
        <v>0</v>
      </c>
      <c r="BL29" s="121">
        <f t="shared" si="60"/>
        <v>0.057</v>
      </c>
      <c r="BM29" s="121">
        <f t="shared" si="61"/>
        <v>0.057</v>
      </c>
      <c r="BN29" s="121">
        <f t="shared" si="62"/>
        <v>0</v>
      </c>
      <c r="BO29" s="121">
        <f t="shared" si="63"/>
        <v>0</v>
      </c>
      <c r="BP29" s="121">
        <f t="shared" si="64"/>
        <v>0</v>
      </c>
      <c r="BQ29" s="121">
        <f t="shared" si="65"/>
        <v>0</v>
      </c>
      <c r="BR29" s="121">
        <f t="shared" si="66"/>
        <v>0</v>
      </c>
      <c r="BS29" s="121">
        <f t="shared" si="67"/>
        <v>0.997</v>
      </c>
      <c r="BT29" s="121">
        <f t="shared" si="68"/>
        <v>0</v>
      </c>
      <c r="BU29" s="121">
        <f t="shared" si="69"/>
        <v>0.057</v>
      </c>
      <c r="BV29" s="121">
        <f t="shared" si="70"/>
        <v>0.428</v>
      </c>
      <c r="BW29" s="121">
        <f t="shared" si="71"/>
        <v>0</v>
      </c>
      <c r="BX29" s="121">
        <f t="shared" si="72"/>
        <v>0.028</v>
      </c>
      <c r="BY29" s="121">
        <f t="shared" si="73"/>
        <v>1.51</v>
      </c>
      <c r="BZ29" s="121">
        <f t="shared" si="74"/>
        <v>0</v>
      </c>
      <c r="CA29" s="121">
        <f t="shared" si="75"/>
        <v>0</v>
      </c>
      <c r="CB29" s="121">
        <f t="shared" si="76"/>
        <v>0</v>
      </c>
      <c r="CC29" s="121">
        <f t="shared" si="77"/>
        <v>0</v>
      </c>
      <c r="CD29" s="121">
        <f t="shared" si="78"/>
        <v>0</v>
      </c>
      <c r="CE29" s="121">
        <f t="shared" si="79"/>
        <v>0.028</v>
      </c>
    </row>
    <row r="30" spans="5:83">
      <c r="E30" s="46" t="s">
        <v>192</v>
      </c>
      <c r="G30" s="47" t="str">
        <f>IF(SUM(G26:G29)&lt;&gt;1,"ERROR","")</f>
        <v/>
      </c>
      <c r="H30" s="47" t="str">
        <f t="shared" ref="H30:AQ30" si="82">IF(SUM(H26:H29)&lt;&gt;1,"ERROR","")</f>
        <v/>
      </c>
      <c r="I30" s="47" t="str">
        <f t="shared" si="82"/>
        <v/>
      </c>
      <c r="J30" s="47" t="str">
        <f t="shared" si="82"/>
        <v/>
      </c>
      <c r="K30" s="47" t="str">
        <f t="shared" si="82"/>
        <v/>
      </c>
      <c r="L30" s="47" t="str">
        <f t="shared" si="82"/>
        <v/>
      </c>
      <c r="M30" s="47" t="str">
        <f t="shared" si="82"/>
        <v/>
      </c>
      <c r="N30" s="47" t="str">
        <f t="shared" si="82"/>
        <v/>
      </c>
      <c r="O30" s="47" t="str">
        <f t="shared" si="82"/>
        <v/>
      </c>
      <c r="P30" s="47" t="str">
        <f t="shared" si="82"/>
        <v/>
      </c>
      <c r="Q30" s="47" t="str">
        <f t="shared" si="82"/>
        <v/>
      </c>
      <c r="R30" s="47" t="str">
        <f t="shared" si="82"/>
        <v/>
      </c>
      <c r="S30" s="47" t="str">
        <f t="shared" si="82"/>
        <v/>
      </c>
      <c r="T30" s="47" t="str">
        <f t="shared" si="82"/>
        <v/>
      </c>
      <c r="U30" s="47" t="str">
        <f t="shared" si="82"/>
        <v/>
      </c>
      <c r="V30" s="47" t="str">
        <f t="shared" si="82"/>
        <v/>
      </c>
      <c r="W30" s="47" t="str">
        <f t="shared" si="82"/>
        <v/>
      </c>
      <c r="X30" s="47" t="str">
        <f t="shared" si="82"/>
        <v/>
      </c>
      <c r="Y30" s="47" t="str">
        <f t="shared" si="82"/>
        <v/>
      </c>
      <c r="Z30" s="47" t="str">
        <f t="shared" si="82"/>
        <v/>
      </c>
      <c r="AA30" s="47" t="str">
        <f t="shared" si="82"/>
        <v/>
      </c>
      <c r="AB30" s="47" t="str">
        <f t="shared" si="82"/>
        <v/>
      </c>
      <c r="AC30" s="47" t="str">
        <f t="shared" si="82"/>
        <v/>
      </c>
      <c r="AD30" s="47" t="str">
        <f t="shared" si="82"/>
        <v/>
      </c>
      <c r="AE30" s="47" t="str">
        <f t="shared" si="82"/>
        <v/>
      </c>
      <c r="AF30" s="47" t="str">
        <f t="shared" si="82"/>
        <v/>
      </c>
      <c r="AG30" s="47" t="str">
        <f t="shared" si="82"/>
        <v/>
      </c>
      <c r="AH30" s="47" t="str">
        <f t="shared" si="82"/>
        <v/>
      </c>
      <c r="AI30" s="47" t="str">
        <f t="shared" si="82"/>
        <v/>
      </c>
      <c r="AJ30" s="47" t="str">
        <f t="shared" si="82"/>
        <v/>
      </c>
      <c r="AK30" s="47" t="str">
        <f t="shared" si="82"/>
        <v/>
      </c>
      <c r="AL30" s="47" t="str">
        <f t="shared" si="82"/>
        <v/>
      </c>
      <c r="AM30" s="47" t="str">
        <f t="shared" si="82"/>
        <v/>
      </c>
      <c r="AN30" s="47" t="str">
        <f t="shared" si="82"/>
        <v/>
      </c>
      <c r="AO30" s="47" t="str">
        <f t="shared" si="82"/>
        <v/>
      </c>
      <c r="AP30" s="47" t="str">
        <f t="shared" si="82"/>
        <v/>
      </c>
      <c r="AQ30" s="47" t="str">
        <f t="shared" si="82"/>
        <v/>
      </c>
      <c r="AR30" s="47"/>
      <c r="AT30" t="str">
        <f t="shared" si="80"/>
        <v>INDRFG</v>
      </c>
      <c r="AU30" s="121">
        <f t="shared" si="43"/>
        <v>0</v>
      </c>
      <c r="AV30" s="121">
        <f t="shared" si="44"/>
        <v>0</v>
      </c>
      <c r="AW30" s="121">
        <f t="shared" si="45"/>
        <v>0</v>
      </c>
      <c r="AX30" s="121">
        <f t="shared" si="46"/>
        <v>0</v>
      </c>
      <c r="AY30" s="121">
        <f t="shared" si="47"/>
        <v>0</v>
      </c>
      <c r="AZ30" s="121">
        <f t="shared" si="48"/>
        <v>0</v>
      </c>
      <c r="BA30" s="121">
        <f t="shared" si="49"/>
        <v>2.462</v>
      </c>
      <c r="BB30" s="121">
        <f t="shared" si="50"/>
        <v>0</v>
      </c>
      <c r="BC30" s="121">
        <f t="shared" si="51"/>
        <v>0</v>
      </c>
      <c r="BD30" s="121">
        <f t="shared" si="52"/>
        <v>0</v>
      </c>
      <c r="BE30" s="121">
        <f t="shared" si="53"/>
        <v>0</v>
      </c>
      <c r="BF30" s="121">
        <f t="shared" si="54"/>
        <v>0</v>
      </c>
      <c r="BG30" s="121">
        <f t="shared" si="55"/>
        <v>0</v>
      </c>
      <c r="BH30" s="121">
        <f t="shared" si="56"/>
        <v>0</v>
      </c>
      <c r="BI30" s="121">
        <f t="shared" si="57"/>
        <v>0</v>
      </c>
      <c r="BJ30" s="121">
        <f t="shared" si="58"/>
        <v>0</v>
      </c>
      <c r="BK30" s="121">
        <f t="shared" si="59"/>
        <v>0</v>
      </c>
      <c r="BL30" s="121">
        <f t="shared" si="60"/>
        <v>0</v>
      </c>
      <c r="BM30" s="121">
        <f t="shared" si="61"/>
        <v>0</v>
      </c>
      <c r="BN30" s="121">
        <f t="shared" si="62"/>
        <v>0</v>
      </c>
      <c r="BO30" s="121">
        <f t="shared" si="63"/>
        <v>0</v>
      </c>
      <c r="BP30" s="121">
        <f t="shared" si="64"/>
        <v>0</v>
      </c>
      <c r="BQ30" s="121">
        <f t="shared" si="65"/>
        <v>0</v>
      </c>
      <c r="BR30" s="121">
        <f t="shared" si="66"/>
        <v>0</v>
      </c>
      <c r="BS30" s="121">
        <f t="shared" si="67"/>
        <v>0</v>
      </c>
      <c r="BT30" s="121">
        <f t="shared" si="68"/>
        <v>0</v>
      </c>
      <c r="BU30" s="121">
        <f t="shared" si="69"/>
        <v>0</v>
      </c>
      <c r="BV30" s="121">
        <f t="shared" si="70"/>
        <v>0</v>
      </c>
      <c r="BW30" s="121">
        <f t="shared" si="71"/>
        <v>0</v>
      </c>
      <c r="BX30" s="121">
        <f t="shared" si="72"/>
        <v>0</v>
      </c>
      <c r="BY30" s="121">
        <f t="shared" si="73"/>
        <v>0</v>
      </c>
      <c r="BZ30" s="121">
        <f t="shared" si="74"/>
        <v>0</v>
      </c>
      <c r="CA30" s="121">
        <f t="shared" si="75"/>
        <v>0</v>
      </c>
      <c r="CB30" s="121">
        <f t="shared" si="76"/>
        <v>0</v>
      </c>
      <c r="CC30" s="121">
        <f t="shared" si="77"/>
        <v>0</v>
      </c>
      <c r="CD30" s="121">
        <f t="shared" si="78"/>
        <v>0</v>
      </c>
      <c r="CE30" s="121">
        <f t="shared" si="79"/>
        <v>0</v>
      </c>
    </row>
    <row r="31" spans="5:83">
      <c r="E31" s="43" t="s">
        <v>228</v>
      </c>
      <c r="F31" s="75" t="s">
        <v>1539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  <c r="R31" s="95">
        <v>0</v>
      </c>
      <c r="S31" s="95">
        <v>0</v>
      </c>
      <c r="T31" s="95">
        <v>0</v>
      </c>
      <c r="U31" s="95">
        <v>0</v>
      </c>
      <c r="V31" s="95">
        <v>0</v>
      </c>
      <c r="W31" s="95">
        <v>0</v>
      </c>
      <c r="X31" s="95">
        <v>0</v>
      </c>
      <c r="Y31" s="95">
        <v>0</v>
      </c>
      <c r="Z31" s="95">
        <v>0</v>
      </c>
      <c r="AA31" s="95">
        <v>0</v>
      </c>
      <c r="AB31" s="95">
        <v>0</v>
      </c>
      <c r="AC31" s="95">
        <v>0</v>
      </c>
      <c r="AD31" s="95">
        <v>0</v>
      </c>
      <c r="AE31" s="95">
        <v>0</v>
      </c>
      <c r="AF31" s="95">
        <v>0</v>
      </c>
      <c r="AG31" s="95">
        <v>0</v>
      </c>
      <c r="AH31" s="95">
        <v>0</v>
      </c>
      <c r="AI31" s="95">
        <v>0</v>
      </c>
      <c r="AJ31" s="95">
        <v>0</v>
      </c>
      <c r="AK31" s="95">
        <v>0</v>
      </c>
      <c r="AL31" s="95">
        <v>0</v>
      </c>
      <c r="AM31" s="95">
        <v>0</v>
      </c>
      <c r="AN31" s="95">
        <v>0</v>
      </c>
      <c r="AO31" s="95">
        <v>0</v>
      </c>
      <c r="AP31" s="95">
        <v>0</v>
      </c>
      <c r="AQ31" s="95">
        <v>0</v>
      </c>
      <c r="AR31" s="95"/>
      <c r="AT31" t="str">
        <f t="shared" si="80"/>
        <v>INDLPG</v>
      </c>
      <c r="AU31" s="121">
        <f t="shared" si="43"/>
        <v>2.392</v>
      </c>
      <c r="AV31" s="121">
        <f t="shared" si="44"/>
        <v>1.886</v>
      </c>
      <c r="AW31" s="121">
        <f t="shared" si="45"/>
        <v>0.414</v>
      </c>
      <c r="AX31" s="121">
        <f t="shared" si="46"/>
        <v>0</v>
      </c>
      <c r="AY31" s="121">
        <f t="shared" si="47"/>
        <v>0.138</v>
      </c>
      <c r="AZ31" s="121">
        <f t="shared" si="48"/>
        <v>0.22</v>
      </c>
      <c r="BA31" s="121">
        <f t="shared" si="49"/>
        <v>6.122</v>
      </c>
      <c r="BB31" s="121">
        <f t="shared" si="50"/>
        <v>0.92</v>
      </c>
      <c r="BC31" s="121">
        <f t="shared" si="51"/>
        <v>0.045</v>
      </c>
      <c r="BD31" s="121">
        <f t="shared" si="52"/>
        <v>3.128</v>
      </c>
      <c r="BE31" s="121">
        <f t="shared" si="53"/>
        <v>2.806</v>
      </c>
      <c r="BF31" s="121">
        <f t="shared" si="54"/>
        <v>1.432</v>
      </c>
      <c r="BG31" s="121">
        <f t="shared" si="55"/>
        <v>9.614</v>
      </c>
      <c r="BH31" s="121">
        <f t="shared" si="56"/>
        <v>0.282</v>
      </c>
      <c r="BI31" s="121">
        <f t="shared" si="57"/>
        <v>0.376</v>
      </c>
      <c r="BJ31" s="121">
        <f t="shared" si="58"/>
        <v>2.734</v>
      </c>
      <c r="BK31" s="121">
        <f t="shared" si="59"/>
        <v>0</v>
      </c>
      <c r="BL31" s="121">
        <f t="shared" si="60"/>
        <v>4.968</v>
      </c>
      <c r="BM31" s="121">
        <f t="shared" si="61"/>
        <v>0.371</v>
      </c>
      <c r="BN31" s="121">
        <f t="shared" si="62"/>
        <v>0</v>
      </c>
      <c r="BO31" s="121">
        <f t="shared" si="63"/>
        <v>0.091</v>
      </c>
      <c r="BP31" s="121">
        <f t="shared" si="64"/>
        <v>0</v>
      </c>
      <c r="BQ31" s="121">
        <f t="shared" si="65"/>
        <v>0.497</v>
      </c>
      <c r="BR31" s="121">
        <f t="shared" si="66"/>
        <v>1.936</v>
      </c>
      <c r="BS31" s="121">
        <f t="shared" si="67"/>
        <v>1.886</v>
      </c>
      <c r="BT31" s="121">
        <f t="shared" si="68"/>
        <v>2.76</v>
      </c>
      <c r="BU31" s="121">
        <f t="shared" si="69"/>
        <v>3.802</v>
      </c>
      <c r="BV31" s="121">
        <f t="shared" si="70"/>
        <v>2.208</v>
      </c>
      <c r="BW31" s="121">
        <f t="shared" si="71"/>
        <v>0.322</v>
      </c>
      <c r="BX31" s="121">
        <f t="shared" si="72"/>
        <v>0.184</v>
      </c>
      <c r="BY31" s="121">
        <f t="shared" si="73"/>
        <v>29.33</v>
      </c>
      <c r="BZ31" s="121">
        <f t="shared" si="74"/>
        <v>0.18401</v>
      </c>
      <c r="CA31" s="121">
        <f t="shared" si="75"/>
        <v>0</v>
      </c>
      <c r="CB31" s="121">
        <f t="shared" si="76"/>
        <v>0.138</v>
      </c>
      <c r="CC31" s="121">
        <f t="shared" si="77"/>
        <v>0</v>
      </c>
      <c r="CD31" s="121">
        <f t="shared" si="78"/>
        <v>0.094</v>
      </c>
      <c r="CE31" s="121">
        <f t="shared" si="79"/>
        <v>1.371</v>
      </c>
    </row>
    <row r="32" spans="5:83">
      <c r="E32" s="43"/>
      <c r="F32" s="75" t="s">
        <v>1540</v>
      </c>
      <c r="G32" s="95">
        <v>0.47</v>
      </c>
      <c r="H32" s="95">
        <v>0</v>
      </c>
      <c r="I32" s="95">
        <v>0.2</v>
      </c>
      <c r="J32" s="95">
        <v>1</v>
      </c>
      <c r="K32" s="95">
        <v>0</v>
      </c>
      <c r="L32" s="95">
        <v>0.1</v>
      </c>
      <c r="M32" s="95">
        <v>0.2</v>
      </c>
      <c r="N32" s="95">
        <v>0</v>
      </c>
      <c r="O32" s="95">
        <v>0.5</v>
      </c>
      <c r="P32" s="95">
        <v>0</v>
      </c>
      <c r="Q32" s="95">
        <v>0</v>
      </c>
      <c r="R32" s="95">
        <v>0.5</v>
      </c>
      <c r="S32" s="95">
        <v>0.2</v>
      </c>
      <c r="T32" s="95">
        <v>0</v>
      </c>
      <c r="U32" s="95">
        <v>0.1</v>
      </c>
      <c r="V32" s="95">
        <v>0</v>
      </c>
      <c r="W32" s="95">
        <v>0</v>
      </c>
      <c r="X32" s="95">
        <v>0.1</v>
      </c>
      <c r="Y32" s="95">
        <v>0.5</v>
      </c>
      <c r="Z32" s="95">
        <v>0</v>
      </c>
      <c r="AA32" s="95">
        <v>0.5</v>
      </c>
      <c r="AB32" s="95">
        <v>0</v>
      </c>
      <c r="AC32" s="95">
        <v>0.1</v>
      </c>
      <c r="AD32" s="95">
        <v>1</v>
      </c>
      <c r="AE32" s="95">
        <v>0.1</v>
      </c>
      <c r="AF32" s="95">
        <v>0</v>
      </c>
      <c r="AG32" s="95">
        <v>1</v>
      </c>
      <c r="AH32" s="95">
        <v>0.5</v>
      </c>
      <c r="AI32" s="95">
        <v>0</v>
      </c>
      <c r="AJ32" s="95">
        <v>0.1</v>
      </c>
      <c r="AK32" s="95">
        <v>0.0471839</v>
      </c>
      <c r="AL32" s="95">
        <v>0</v>
      </c>
      <c r="AM32" s="95">
        <v>0</v>
      </c>
      <c r="AN32" s="95">
        <v>0</v>
      </c>
      <c r="AO32" s="95">
        <v>0</v>
      </c>
      <c r="AP32" s="95">
        <v>0</v>
      </c>
      <c r="AQ32" s="95">
        <v>0</v>
      </c>
      <c r="AR32" s="95"/>
      <c r="AT32" t="str">
        <f t="shared" si="80"/>
        <v>INDLFO</v>
      </c>
      <c r="AU32" s="121">
        <f t="shared" si="43"/>
        <v>15.0969533078887</v>
      </c>
      <c r="AV32" s="121">
        <f t="shared" si="44"/>
        <v>8.459</v>
      </c>
      <c r="AW32" s="121">
        <f t="shared" si="45"/>
        <v>0.531169368453409</v>
      </c>
      <c r="AX32" s="121">
        <f t="shared" si="46"/>
        <v>17.2456602348833</v>
      </c>
      <c r="AY32" s="121">
        <f t="shared" si="47"/>
        <v>0.601</v>
      </c>
      <c r="AZ32" s="121">
        <f t="shared" si="48"/>
        <v>4.02</v>
      </c>
      <c r="BA32" s="121">
        <f t="shared" si="49"/>
        <v>50.917</v>
      </c>
      <c r="BB32" s="121">
        <f t="shared" si="50"/>
        <v>9.524</v>
      </c>
      <c r="BC32" s="121">
        <f t="shared" si="51"/>
        <v>1.439</v>
      </c>
      <c r="BD32" s="121">
        <f t="shared" si="52"/>
        <v>10.565</v>
      </c>
      <c r="BE32" s="121">
        <f t="shared" si="53"/>
        <v>26.298</v>
      </c>
      <c r="BF32" s="121">
        <f t="shared" si="54"/>
        <v>14.5468343327508</v>
      </c>
      <c r="BG32" s="121">
        <f t="shared" si="55"/>
        <v>31.702</v>
      </c>
      <c r="BH32" s="121">
        <f t="shared" si="56"/>
        <v>5.519</v>
      </c>
      <c r="BI32" s="121">
        <f t="shared" si="57"/>
        <v>0.63</v>
      </c>
      <c r="BJ32" s="121">
        <f t="shared" si="58"/>
        <v>3.793</v>
      </c>
      <c r="BK32" s="121">
        <f t="shared" si="59"/>
        <v>1.416</v>
      </c>
      <c r="BL32" s="121">
        <f t="shared" si="60"/>
        <v>15.811</v>
      </c>
      <c r="BM32" s="121">
        <f t="shared" si="61"/>
        <v>0.734</v>
      </c>
      <c r="BN32" s="121">
        <f t="shared" si="62"/>
        <v>0.254</v>
      </c>
      <c r="BO32" s="121">
        <f t="shared" si="63"/>
        <v>0.978</v>
      </c>
      <c r="BP32" s="121">
        <f t="shared" si="64"/>
        <v>0.043</v>
      </c>
      <c r="BQ32" s="121">
        <f t="shared" si="65"/>
        <v>6.4041127024611</v>
      </c>
      <c r="BR32" s="121">
        <f t="shared" si="66"/>
        <v>10.253</v>
      </c>
      <c r="BS32" s="121">
        <f t="shared" si="67"/>
        <v>9.108</v>
      </c>
      <c r="BT32" s="121">
        <f t="shared" si="68"/>
        <v>4.91037125446999</v>
      </c>
      <c r="BU32" s="121">
        <f t="shared" si="69"/>
        <v>8.767</v>
      </c>
      <c r="BV32" s="121">
        <f t="shared" si="70"/>
        <v>7.07727530946841</v>
      </c>
      <c r="BW32" s="121">
        <f t="shared" si="71"/>
        <v>2.02383621673791</v>
      </c>
      <c r="BX32" s="121">
        <f t="shared" si="72"/>
        <v>0.323426375787069</v>
      </c>
      <c r="BY32" s="121">
        <f t="shared" si="73"/>
        <v>125.676</v>
      </c>
      <c r="BZ32" s="121">
        <f t="shared" si="74"/>
        <v>0.12774</v>
      </c>
      <c r="CA32" s="121">
        <f t="shared" si="75"/>
        <v>0</v>
      </c>
      <c r="CB32" s="121">
        <f t="shared" si="76"/>
        <v>0.17036</v>
      </c>
      <c r="CC32" s="121">
        <f t="shared" si="77"/>
        <v>0</v>
      </c>
      <c r="CD32" s="121">
        <f t="shared" si="78"/>
        <v>0.732</v>
      </c>
      <c r="CE32" s="121">
        <f t="shared" si="79"/>
        <v>2.112</v>
      </c>
    </row>
    <row r="33" spans="5:83">
      <c r="E33" s="43"/>
      <c r="F33" s="75" t="s">
        <v>1538</v>
      </c>
      <c r="G33" s="95">
        <v>0.4</v>
      </c>
      <c r="H33" s="95">
        <v>0</v>
      </c>
      <c r="I33" s="95">
        <v>0.6</v>
      </c>
      <c r="J33" s="95">
        <v>0</v>
      </c>
      <c r="K33" s="95">
        <v>0</v>
      </c>
      <c r="L33" s="95">
        <v>0.5</v>
      </c>
      <c r="M33" s="95">
        <v>0.6</v>
      </c>
      <c r="N33" s="95">
        <v>1</v>
      </c>
      <c r="O33" s="95">
        <v>0.5</v>
      </c>
      <c r="P33" s="95">
        <v>0</v>
      </c>
      <c r="Q33" s="95">
        <v>0.75</v>
      </c>
      <c r="R33" s="95">
        <v>0.4</v>
      </c>
      <c r="S33" s="95">
        <v>0.6</v>
      </c>
      <c r="T33" s="95">
        <v>0</v>
      </c>
      <c r="U33" s="95">
        <v>0.5</v>
      </c>
      <c r="V33" s="95">
        <v>0</v>
      </c>
      <c r="W33" s="95">
        <v>0</v>
      </c>
      <c r="X33" s="95">
        <v>0.5</v>
      </c>
      <c r="Y33" s="95">
        <v>0.5</v>
      </c>
      <c r="Z33" s="95">
        <v>0</v>
      </c>
      <c r="AA33" s="95">
        <v>0.5</v>
      </c>
      <c r="AB33" s="95">
        <v>0</v>
      </c>
      <c r="AC33" s="95">
        <v>0.5</v>
      </c>
      <c r="AD33" s="95">
        <v>0</v>
      </c>
      <c r="AE33" s="95">
        <v>0.5</v>
      </c>
      <c r="AF33" s="95">
        <v>0</v>
      </c>
      <c r="AG33" s="95">
        <v>0</v>
      </c>
      <c r="AH33" s="95">
        <v>0.4</v>
      </c>
      <c r="AI33" s="95">
        <v>0.6931</v>
      </c>
      <c r="AJ33" s="95">
        <v>0.5</v>
      </c>
      <c r="AK33" s="95">
        <v>0.345312</v>
      </c>
      <c r="AL33" s="95">
        <v>0</v>
      </c>
      <c r="AM33" s="95">
        <v>1</v>
      </c>
      <c r="AN33" s="95">
        <v>0</v>
      </c>
      <c r="AO33" s="95">
        <v>0</v>
      </c>
      <c r="AP33" s="95">
        <v>0</v>
      </c>
      <c r="AQ33" s="95">
        <v>1</v>
      </c>
      <c r="AR33" s="95"/>
      <c r="AT33" t="str">
        <f t="shared" si="80"/>
        <v>INDHFO</v>
      </c>
      <c r="AU33" s="121">
        <f t="shared" si="43"/>
        <v>3.26981027798963</v>
      </c>
      <c r="AV33" s="121">
        <f t="shared" si="44"/>
        <v>6.92</v>
      </c>
      <c r="AW33" s="121">
        <f t="shared" si="45"/>
        <v>0.574237155084767</v>
      </c>
      <c r="AX33" s="121">
        <f t="shared" si="46"/>
        <v>0.103789264874857</v>
      </c>
      <c r="AY33" s="121">
        <f t="shared" si="47"/>
        <v>0.8</v>
      </c>
      <c r="AZ33" s="121">
        <f t="shared" si="48"/>
        <v>7.999</v>
      </c>
      <c r="BA33" s="121">
        <f t="shared" si="49"/>
        <v>3.743</v>
      </c>
      <c r="BB33" s="121">
        <f t="shared" si="50"/>
        <v>4</v>
      </c>
      <c r="BC33" s="121">
        <f t="shared" si="51"/>
        <v>0.6</v>
      </c>
      <c r="BD33" s="121">
        <f t="shared" si="52"/>
        <v>4.96</v>
      </c>
      <c r="BE33" s="121">
        <f t="shared" si="53"/>
        <v>19.6</v>
      </c>
      <c r="BF33" s="121">
        <f t="shared" si="54"/>
        <v>2.89027676691683</v>
      </c>
      <c r="BG33" s="121">
        <f t="shared" si="55"/>
        <v>17.768</v>
      </c>
      <c r="BH33" s="121">
        <f t="shared" si="56"/>
        <v>1.28</v>
      </c>
      <c r="BI33" s="121">
        <f t="shared" si="57"/>
        <v>0.16</v>
      </c>
      <c r="BJ33" s="121">
        <f t="shared" si="58"/>
        <v>1.92</v>
      </c>
      <c r="BK33" s="121">
        <f t="shared" si="59"/>
        <v>0.08</v>
      </c>
      <c r="BL33" s="121">
        <f t="shared" si="60"/>
        <v>14.84</v>
      </c>
      <c r="BM33" s="121">
        <f t="shared" si="61"/>
        <v>0.36</v>
      </c>
      <c r="BN33" s="121">
        <f t="shared" si="62"/>
        <v>0.16</v>
      </c>
      <c r="BO33" s="121">
        <f t="shared" si="63"/>
        <v>0.441</v>
      </c>
      <c r="BP33" s="121">
        <f t="shared" si="64"/>
        <v>0.4</v>
      </c>
      <c r="BQ33" s="121">
        <f t="shared" si="65"/>
        <v>0</v>
      </c>
      <c r="BR33" s="121">
        <f t="shared" si="66"/>
        <v>0.11</v>
      </c>
      <c r="BS33" s="121">
        <f t="shared" si="67"/>
        <v>2.8</v>
      </c>
      <c r="BT33" s="121">
        <f t="shared" si="68"/>
        <v>3.81047614605384</v>
      </c>
      <c r="BU33" s="121">
        <f t="shared" si="69"/>
        <v>0.769</v>
      </c>
      <c r="BV33" s="121">
        <f t="shared" si="70"/>
        <v>2.89380208919248</v>
      </c>
      <c r="BW33" s="121">
        <f t="shared" si="71"/>
        <v>0.101785559936525</v>
      </c>
      <c r="BX33" s="121">
        <f t="shared" si="72"/>
        <v>0</v>
      </c>
      <c r="BY33" s="121">
        <f t="shared" si="73"/>
        <v>15.4</v>
      </c>
      <c r="BZ33" s="121">
        <f t="shared" si="74"/>
        <v>0.99197</v>
      </c>
      <c r="CA33" s="121">
        <f t="shared" si="75"/>
        <v>0</v>
      </c>
      <c r="CB33" s="121">
        <f t="shared" si="76"/>
        <v>1.14395</v>
      </c>
      <c r="CC33" s="121">
        <f t="shared" si="77"/>
        <v>0</v>
      </c>
      <c r="CD33" s="121">
        <f t="shared" si="78"/>
        <v>0.68</v>
      </c>
      <c r="CE33" s="121">
        <f t="shared" si="79"/>
        <v>3.44</v>
      </c>
    </row>
    <row r="34" spans="5:83">
      <c r="E34" s="43"/>
      <c r="F34" s="75" t="s">
        <v>1537</v>
      </c>
      <c r="G34" s="49">
        <f>1-G33-G32-G31</f>
        <v>0.13</v>
      </c>
      <c r="H34" s="49">
        <f t="shared" ref="H34:AQ34" si="83">1-H33-H32-H31</f>
        <v>1</v>
      </c>
      <c r="I34" s="49">
        <f t="shared" si="83"/>
        <v>0.2</v>
      </c>
      <c r="J34" s="49">
        <f t="shared" si="83"/>
        <v>0</v>
      </c>
      <c r="K34" s="49">
        <f t="shared" si="83"/>
        <v>1</v>
      </c>
      <c r="L34" s="49">
        <f t="shared" si="83"/>
        <v>0.4</v>
      </c>
      <c r="M34" s="49">
        <f t="shared" si="83"/>
        <v>0.2</v>
      </c>
      <c r="N34" s="49">
        <f t="shared" si="83"/>
        <v>0</v>
      </c>
      <c r="O34" s="49">
        <f t="shared" si="83"/>
        <v>0</v>
      </c>
      <c r="P34" s="49">
        <f t="shared" si="83"/>
        <v>1</v>
      </c>
      <c r="Q34" s="49">
        <f t="shared" si="83"/>
        <v>0.25</v>
      </c>
      <c r="R34" s="49">
        <f t="shared" si="83"/>
        <v>0.1</v>
      </c>
      <c r="S34" s="49">
        <f t="shared" si="83"/>
        <v>0.2</v>
      </c>
      <c r="T34" s="49">
        <f t="shared" si="83"/>
        <v>1</v>
      </c>
      <c r="U34" s="49">
        <f t="shared" si="83"/>
        <v>0.4</v>
      </c>
      <c r="V34" s="49">
        <f t="shared" si="83"/>
        <v>1</v>
      </c>
      <c r="W34" s="49">
        <f t="shared" si="83"/>
        <v>1</v>
      </c>
      <c r="X34" s="49">
        <f t="shared" si="83"/>
        <v>0.4</v>
      </c>
      <c r="Y34" s="49">
        <f t="shared" si="83"/>
        <v>0</v>
      </c>
      <c r="Z34" s="49">
        <f t="shared" si="83"/>
        <v>1</v>
      </c>
      <c r="AA34" s="49">
        <f t="shared" si="83"/>
        <v>0</v>
      </c>
      <c r="AB34" s="49">
        <f t="shared" si="83"/>
        <v>1</v>
      </c>
      <c r="AC34" s="49">
        <f t="shared" si="83"/>
        <v>0.4</v>
      </c>
      <c r="AD34" s="49">
        <f t="shared" si="83"/>
        <v>0</v>
      </c>
      <c r="AE34" s="49">
        <f t="shared" si="83"/>
        <v>0.4</v>
      </c>
      <c r="AF34" s="49">
        <f t="shared" si="83"/>
        <v>1</v>
      </c>
      <c r="AG34" s="49">
        <f t="shared" si="83"/>
        <v>0</v>
      </c>
      <c r="AH34" s="49">
        <f t="shared" si="83"/>
        <v>0.1</v>
      </c>
      <c r="AI34" s="49">
        <f t="shared" si="83"/>
        <v>0.3069</v>
      </c>
      <c r="AJ34" s="49">
        <f t="shared" si="83"/>
        <v>0.4</v>
      </c>
      <c r="AK34" s="49">
        <f t="shared" si="83"/>
        <v>0.6075041</v>
      </c>
      <c r="AL34" s="49">
        <f t="shared" si="83"/>
        <v>1</v>
      </c>
      <c r="AM34" s="49">
        <f t="shared" si="83"/>
        <v>0</v>
      </c>
      <c r="AN34" s="49">
        <f t="shared" si="83"/>
        <v>1</v>
      </c>
      <c r="AO34" s="49">
        <f t="shared" si="83"/>
        <v>1</v>
      </c>
      <c r="AP34" s="49">
        <f t="shared" si="83"/>
        <v>1</v>
      </c>
      <c r="AQ34" s="49">
        <f t="shared" si="83"/>
        <v>0</v>
      </c>
      <c r="AR34" s="49"/>
      <c r="AT34" t="str">
        <f t="shared" si="80"/>
        <v>INDGAS</v>
      </c>
      <c r="AU34" s="121">
        <f t="shared" si="43"/>
        <v>21.8000074250717</v>
      </c>
      <c r="AV34" s="121">
        <f t="shared" si="44"/>
        <v>49.3276860935296</v>
      </c>
      <c r="AW34" s="121">
        <f t="shared" si="45"/>
        <v>6.18492533092267</v>
      </c>
      <c r="AX34" s="121">
        <f t="shared" si="46"/>
        <v>0.917639999999999</v>
      </c>
      <c r="AY34" s="121">
        <f t="shared" si="47"/>
        <v>0</v>
      </c>
      <c r="AZ34" s="121">
        <f t="shared" si="48"/>
        <v>45.482974730586</v>
      </c>
      <c r="BA34" s="121">
        <f t="shared" si="49"/>
        <v>231.751008802002</v>
      </c>
      <c r="BB34" s="121">
        <f t="shared" si="50"/>
        <v>14.8333440213104</v>
      </c>
      <c r="BC34" s="121">
        <f t="shared" si="51"/>
        <v>1.49799557723779</v>
      </c>
      <c r="BD34" s="121">
        <f t="shared" si="52"/>
        <v>0.0689420268942253</v>
      </c>
      <c r="BE34" s="121">
        <f t="shared" si="53"/>
        <v>84.7106710566088</v>
      </c>
      <c r="BF34" s="121">
        <f t="shared" si="54"/>
        <v>0.00103891457286442</v>
      </c>
      <c r="BG34" s="121">
        <f t="shared" si="55"/>
        <v>162.416194640224</v>
      </c>
      <c r="BH34" s="121">
        <f t="shared" si="56"/>
        <v>7.472</v>
      </c>
      <c r="BI34" s="121">
        <f t="shared" si="57"/>
        <v>19.0410651981892</v>
      </c>
      <c r="BJ34" s="121">
        <f t="shared" si="58"/>
        <v>7.20979606623481</v>
      </c>
      <c r="BK34" s="121">
        <f t="shared" si="59"/>
        <v>0</v>
      </c>
      <c r="BL34" s="121">
        <f t="shared" si="60"/>
        <v>150.546835591646</v>
      </c>
      <c r="BM34" s="121">
        <f t="shared" si="61"/>
        <v>1.41920143208271</v>
      </c>
      <c r="BN34" s="121">
        <f t="shared" si="62"/>
        <v>1.221</v>
      </c>
      <c r="BO34" s="121">
        <f t="shared" si="63"/>
        <v>3.85596498571306</v>
      </c>
      <c r="BP34" s="121">
        <f t="shared" si="64"/>
        <v>0</v>
      </c>
      <c r="BQ34" s="121">
        <f t="shared" si="65"/>
        <v>39.4025014479563</v>
      </c>
      <c r="BR34" s="121">
        <f t="shared" si="66"/>
        <v>2.251</v>
      </c>
      <c r="BS34" s="121">
        <f t="shared" si="67"/>
        <v>40.655730856988</v>
      </c>
      <c r="BT34" s="121">
        <f t="shared" si="68"/>
        <v>5.26711962108669</v>
      </c>
      <c r="BU34" s="121">
        <f t="shared" si="69"/>
        <v>34.0621495003656</v>
      </c>
      <c r="BV34" s="121">
        <f t="shared" si="70"/>
        <v>5.45715156563596</v>
      </c>
      <c r="BW34" s="121">
        <f t="shared" si="71"/>
        <v>4.86163971443657</v>
      </c>
      <c r="BX34" s="121">
        <f t="shared" si="72"/>
        <v>12.9944820412621</v>
      </c>
      <c r="BY34" s="121">
        <f t="shared" si="73"/>
        <v>145.055833347582</v>
      </c>
      <c r="BZ34" s="121">
        <f t="shared" si="74"/>
        <v>0.02968</v>
      </c>
      <c r="CA34" s="121">
        <f t="shared" si="75"/>
        <v>0.34101</v>
      </c>
      <c r="CB34" s="121">
        <f t="shared" si="76"/>
        <v>0</v>
      </c>
      <c r="CC34" s="121">
        <f t="shared" si="77"/>
        <v>0</v>
      </c>
      <c r="CD34" s="121">
        <f t="shared" si="78"/>
        <v>0.303</v>
      </c>
      <c r="CE34" s="121">
        <f t="shared" si="79"/>
        <v>7.916</v>
      </c>
    </row>
    <row r="35" spans="5:83">
      <c r="E35" s="46" t="s">
        <v>192</v>
      </c>
      <c r="G35" s="47" t="str">
        <f>IF(SUM(G31:G34)&lt;&gt;1,"ERROR","")</f>
        <v/>
      </c>
      <c r="H35" s="47" t="str">
        <f t="shared" ref="H35:AQ35" si="84">IF(SUM(H31:H34)&lt;&gt;1,"ERROR","")</f>
        <v/>
      </c>
      <c r="I35" s="47" t="str">
        <f t="shared" si="84"/>
        <v/>
      </c>
      <c r="J35" s="47" t="str">
        <f t="shared" si="84"/>
        <v/>
      </c>
      <c r="K35" s="47" t="str">
        <f t="shared" si="84"/>
        <v/>
      </c>
      <c r="L35" s="47" t="str">
        <f t="shared" si="84"/>
        <v/>
      </c>
      <c r="M35" s="47" t="str">
        <f t="shared" si="84"/>
        <v/>
      </c>
      <c r="N35" s="47" t="str">
        <f t="shared" si="84"/>
        <v/>
      </c>
      <c r="O35" s="47" t="str">
        <f t="shared" si="84"/>
        <v/>
      </c>
      <c r="P35" s="47" t="str">
        <f t="shared" si="84"/>
        <v/>
      </c>
      <c r="Q35" s="47" t="str">
        <f t="shared" si="84"/>
        <v/>
      </c>
      <c r="R35" s="47" t="str">
        <f t="shared" si="84"/>
        <v/>
      </c>
      <c r="S35" s="47" t="str">
        <f t="shared" si="84"/>
        <v/>
      </c>
      <c r="T35" s="47" t="str">
        <f t="shared" si="84"/>
        <v/>
      </c>
      <c r="U35" s="47" t="str">
        <f t="shared" si="84"/>
        <v/>
      </c>
      <c r="V35" s="47" t="str">
        <f t="shared" si="84"/>
        <v/>
      </c>
      <c r="W35" s="47" t="str">
        <f t="shared" si="84"/>
        <v/>
      </c>
      <c r="X35" s="47" t="str">
        <f t="shared" si="84"/>
        <v/>
      </c>
      <c r="Y35" s="47" t="str">
        <f t="shared" si="84"/>
        <v/>
      </c>
      <c r="Z35" s="47" t="str">
        <f t="shared" si="84"/>
        <v/>
      </c>
      <c r="AA35" s="47" t="str">
        <f t="shared" si="84"/>
        <v/>
      </c>
      <c r="AB35" s="47" t="str">
        <f t="shared" si="84"/>
        <v/>
      </c>
      <c r="AC35" s="47" t="str">
        <f t="shared" si="84"/>
        <v/>
      </c>
      <c r="AD35" s="47" t="str">
        <f t="shared" si="84"/>
        <v/>
      </c>
      <c r="AE35" s="47" t="str">
        <f t="shared" si="84"/>
        <v/>
      </c>
      <c r="AF35" s="47" t="str">
        <f t="shared" si="84"/>
        <v/>
      </c>
      <c r="AG35" s="47" t="str">
        <f t="shared" si="84"/>
        <v/>
      </c>
      <c r="AH35" s="47" t="str">
        <f t="shared" si="84"/>
        <v/>
      </c>
      <c r="AI35" s="47" t="str">
        <f t="shared" si="84"/>
        <v/>
      </c>
      <c r="AJ35" s="47" t="str">
        <f t="shared" si="84"/>
        <v/>
      </c>
      <c r="AK35" s="47" t="str">
        <f t="shared" si="84"/>
        <v/>
      </c>
      <c r="AL35" s="47" t="str">
        <f t="shared" si="84"/>
        <v/>
      </c>
      <c r="AM35" s="47" t="str">
        <f t="shared" si="84"/>
        <v/>
      </c>
      <c r="AN35" s="47" t="str">
        <f t="shared" si="84"/>
        <v/>
      </c>
      <c r="AO35" s="47" t="str">
        <f t="shared" si="84"/>
        <v/>
      </c>
      <c r="AP35" s="47" t="str">
        <f t="shared" si="84"/>
        <v/>
      </c>
      <c r="AQ35" s="47" t="str">
        <f t="shared" si="84"/>
        <v/>
      </c>
      <c r="AR35" s="47"/>
      <c r="AT35" t="str">
        <f t="shared" si="80"/>
        <v>INDCOG</v>
      </c>
      <c r="AU35" s="121">
        <f t="shared" si="43"/>
        <v>0</v>
      </c>
      <c r="AV35" s="121">
        <f t="shared" si="44"/>
        <v>0</v>
      </c>
      <c r="AW35" s="121">
        <f t="shared" si="45"/>
        <v>0</v>
      </c>
      <c r="AX35" s="121">
        <f t="shared" si="46"/>
        <v>0</v>
      </c>
      <c r="AY35" s="121">
        <f t="shared" si="47"/>
        <v>0</v>
      </c>
      <c r="AZ35" s="121">
        <f t="shared" si="48"/>
        <v>0.284</v>
      </c>
      <c r="BA35" s="121">
        <f t="shared" si="49"/>
        <v>0.355</v>
      </c>
      <c r="BB35" s="121">
        <f t="shared" si="50"/>
        <v>0</v>
      </c>
      <c r="BC35" s="121">
        <f t="shared" si="51"/>
        <v>0</v>
      </c>
      <c r="BD35" s="121">
        <f t="shared" si="52"/>
        <v>0</v>
      </c>
      <c r="BE35" s="121">
        <f t="shared" si="53"/>
        <v>0</v>
      </c>
      <c r="BF35" s="121">
        <f t="shared" si="54"/>
        <v>0</v>
      </c>
      <c r="BG35" s="121">
        <f t="shared" si="55"/>
        <v>0</v>
      </c>
      <c r="BH35" s="121">
        <f t="shared" si="56"/>
        <v>0</v>
      </c>
      <c r="BI35" s="121">
        <f t="shared" si="57"/>
        <v>0</v>
      </c>
      <c r="BJ35" s="121">
        <f t="shared" si="58"/>
        <v>0</v>
      </c>
      <c r="BK35" s="121">
        <f t="shared" si="59"/>
        <v>0</v>
      </c>
      <c r="BL35" s="121">
        <f t="shared" si="60"/>
        <v>0</v>
      </c>
      <c r="BM35" s="121">
        <f t="shared" si="61"/>
        <v>0</v>
      </c>
      <c r="BN35" s="121">
        <f t="shared" si="62"/>
        <v>0</v>
      </c>
      <c r="BO35" s="121">
        <f t="shared" si="63"/>
        <v>0</v>
      </c>
      <c r="BP35" s="121">
        <f t="shared" si="64"/>
        <v>0</v>
      </c>
      <c r="BQ35" s="121">
        <f t="shared" si="65"/>
        <v>0</v>
      </c>
      <c r="BR35" s="121">
        <f t="shared" si="66"/>
        <v>0</v>
      </c>
      <c r="BS35" s="121">
        <f t="shared" si="67"/>
        <v>0.02</v>
      </c>
      <c r="BT35" s="121">
        <f t="shared" si="68"/>
        <v>0</v>
      </c>
      <c r="BU35" s="121">
        <f t="shared" si="69"/>
        <v>0</v>
      </c>
      <c r="BV35" s="121">
        <f t="shared" si="70"/>
        <v>0.364</v>
      </c>
      <c r="BW35" s="121">
        <f t="shared" si="71"/>
        <v>0</v>
      </c>
      <c r="BX35" s="121">
        <f t="shared" si="72"/>
        <v>0.096</v>
      </c>
      <c r="BY35" s="121">
        <f t="shared" si="73"/>
        <v>0.642</v>
      </c>
      <c r="BZ35" s="121">
        <f t="shared" si="74"/>
        <v>0</v>
      </c>
      <c r="CA35" s="121">
        <f t="shared" si="75"/>
        <v>0</v>
      </c>
      <c r="CB35" s="121">
        <f t="shared" si="76"/>
        <v>0</v>
      </c>
      <c r="CC35" s="121">
        <f t="shared" si="77"/>
        <v>0</v>
      </c>
      <c r="CD35" s="121">
        <f t="shared" si="78"/>
        <v>0</v>
      </c>
      <c r="CE35" s="121">
        <f t="shared" si="79"/>
        <v>0</v>
      </c>
    </row>
    <row r="36" spans="5:83">
      <c r="E36" s="43" t="s">
        <v>232</v>
      </c>
      <c r="F36" s="75" t="s">
        <v>1539</v>
      </c>
      <c r="G36" s="95">
        <v>0</v>
      </c>
      <c r="H36" s="95">
        <v>0</v>
      </c>
      <c r="I36" s="95">
        <v>0</v>
      </c>
      <c r="J36" s="95">
        <v>0</v>
      </c>
      <c r="K36" s="95">
        <v>0</v>
      </c>
      <c r="L36" s="95">
        <v>0</v>
      </c>
      <c r="M36" s="95">
        <v>0</v>
      </c>
      <c r="N36" s="95">
        <v>0</v>
      </c>
      <c r="O36" s="95">
        <v>0</v>
      </c>
      <c r="P36" s="95">
        <v>0</v>
      </c>
      <c r="Q36" s="95">
        <v>0</v>
      </c>
      <c r="R36" s="95">
        <v>0</v>
      </c>
      <c r="S36" s="95">
        <v>0</v>
      </c>
      <c r="T36" s="95">
        <v>0</v>
      </c>
      <c r="U36" s="95">
        <v>0</v>
      </c>
      <c r="V36" s="95">
        <v>0</v>
      </c>
      <c r="W36" s="95">
        <v>0</v>
      </c>
      <c r="X36" s="95">
        <v>0</v>
      </c>
      <c r="Y36" s="95">
        <v>0</v>
      </c>
      <c r="Z36" s="95">
        <v>0</v>
      </c>
      <c r="AA36" s="95">
        <v>0</v>
      </c>
      <c r="AB36" s="95">
        <v>0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0</v>
      </c>
      <c r="AI36" s="95">
        <v>0</v>
      </c>
      <c r="AJ36" s="95">
        <v>0</v>
      </c>
      <c r="AK36" s="95">
        <v>0</v>
      </c>
      <c r="AL36" s="95">
        <v>0</v>
      </c>
      <c r="AM36" s="95">
        <v>0</v>
      </c>
      <c r="AN36" s="95">
        <v>0</v>
      </c>
      <c r="AO36" s="95">
        <v>0</v>
      </c>
      <c r="AP36" s="95">
        <v>0</v>
      </c>
      <c r="AQ36" s="95">
        <v>0</v>
      </c>
      <c r="AR36" s="95"/>
      <c r="AT36" t="str">
        <f t="shared" si="80"/>
        <v>INDBIO</v>
      </c>
      <c r="AU36" s="121">
        <f t="shared" si="43"/>
        <v>2.55502433587219</v>
      </c>
      <c r="AV36" s="121">
        <f t="shared" si="44"/>
        <v>4.987</v>
      </c>
      <c r="AW36" s="121">
        <f t="shared" si="45"/>
        <v>1.625</v>
      </c>
      <c r="AX36" s="121">
        <f t="shared" si="46"/>
        <v>8.09648</v>
      </c>
      <c r="AY36" s="121">
        <f t="shared" si="47"/>
        <v>0</v>
      </c>
      <c r="AZ36" s="121">
        <f t="shared" si="48"/>
        <v>1.24990618224456</v>
      </c>
      <c r="BA36" s="121">
        <f t="shared" si="49"/>
        <v>6.24894805746591</v>
      </c>
      <c r="BB36" s="121">
        <f t="shared" si="50"/>
        <v>4.25544754570552</v>
      </c>
      <c r="BC36" s="121">
        <f t="shared" si="51"/>
        <v>3.91959742840112</v>
      </c>
      <c r="BD36" s="121">
        <f t="shared" si="52"/>
        <v>5.19036349331235</v>
      </c>
      <c r="BE36" s="121">
        <f t="shared" si="53"/>
        <v>26.916</v>
      </c>
      <c r="BF36" s="121">
        <f t="shared" si="54"/>
        <v>7.62</v>
      </c>
      <c r="BG36" s="121">
        <f t="shared" si="55"/>
        <v>15.7936329567882</v>
      </c>
      <c r="BH36" s="121">
        <f t="shared" si="56"/>
        <v>1.822</v>
      </c>
      <c r="BI36" s="121">
        <f t="shared" si="57"/>
        <v>1.651</v>
      </c>
      <c r="BJ36" s="121">
        <f t="shared" si="58"/>
        <v>5.872</v>
      </c>
      <c r="BK36" s="121">
        <f t="shared" si="59"/>
        <v>0</v>
      </c>
      <c r="BL36" s="121">
        <f t="shared" si="60"/>
        <v>5.524</v>
      </c>
      <c r="BM36" s="121">
        <f t="shared" si="61"/>
        <v>1.61168535935805</v>
      </c>
      <c r="BN36" s="121">
        <f t="shared" si="62"/>
        <v>0.863</v>
      </c>
      <c r="BO36" s="121">
        <f t="shared" si="63"/>
        <v>9.113</v>
      </c>
      <c r="BP36" s="121">
        <f t="shared" si="64"/>
        <v>0</v>
      </c>
      <c r="BQ36" s="121">
        <f t="shared" si="65"/>
        <v>4.049</v>
      </c>
      <c r="BR36" s="121">
        <f t="shared" si="66"/>
        <v>3.33</v>
      </c>
      <c r="BS36" s="121">
        <f t="shared" si="67"/>
        <v>18.002</v>
      </c>
      <c r="BT36" s="121">
        <f t="shared" si="68"/>
        <v>8.433</v>
      </c>
      <c r="BU36" s="121">
        <f t="shared" si="69"/>
        <v>8.291</v>
      </c>
      <c r="BV36" s="121">
        <f t="shared" si="70"/>
        <v>17.123</v>
      </c>
      <c r="BW36" s="121">
        <f t="shared" si="71"/>
        <v>0.486652118205215</v>
      </c>
      <c r="BX36" s="121">
        <f t="shared" si="72"/>
        <v>2.331</v>
      </c>
      <c r="BY36" s="121">
        <f t="shared" si="73"/>
        <v>14.001</v>
      </c>
      <c r="BZ36" s="121">
        <f t="shared" si="74"/>
        <v>0.12598</v>
      </c>
      <c r="CA36" s="121">
        <f t="shared" si="75"/>
        <v>0</v>
      </c>
      <c r="CB36" s="121">
        <f t="shared" si="76"/>
        <v>0.43493</v>
      </c>
      <c r="CC36" s="121">
        <f t="shared" si="77"/>
        <v>0</v>
      </c>
      <c r="CD36" s="121">
        <f t="shared" si="78"/>
        <v>0.127</v>
      </c>
      <c r="CE36" s="121">
        <f t="shared" si="79"/>
        <v>2.107</v>
      </c>
    </row>
    <row r="37" spans="5:83">
      <c r="E37" s="43"/>
      <c r="F37" s="75" t="s">
        <v>1540</v>
      </c>
      <c r="G37" s="95">
        <v>0</v>
      </c>
      <c r="H37" s="95">
        <v>1</v>
      </c>
      <c r="I37" s="95">
        <v>0</v>
      </c>
      <c r="J37" s="95">
        <v>1</v>
      </c>
      <c r="K37" s="95">
        <v>0</v>
      </c>
      <c r="L37" s="95">
        <v>0</v>
      </c>
      <c r="M37" s="95">
        <v>0</v>
      </c>
      <c r="N37" s="95">
        <v>0</v>
      </c>
      <c r="O37" s="95">
        <v>1</v>
      </c>
      <c r="P37" s="95">
        <v>0</v>
      </c>
      <c r="Q37" s="95">
        <v>0</v>
      </c>
      <c r="R37" s="95">
        <v>0.5</v>
      </c>
      <c r="S37" s="95">
        <v>0</v>
      </c>
      <c r="T37" s="95">
        <v>0</v>
      </c>
      <c r="U37" s="95">
        <v>0</v>
      </c>
      <c r="V37" s="95">
        <v>0</v>
      </c>
      <c r="W37" s="95">
        <v>0</v>
      </c>
      <c r="X37" s="95">
        <v>0.1</v>
      </c>
      <c r="Y37" s="95">
        <v>0</v>
      </c>
      <c r="Z37" s="95">
        <v>0</v>
      </c>
      <c r="AA37" s="95">
        <v>0</v>
      </c>
      <c r="AB37" s="95">
        <v>0</v>
      </c>
      <c r="AC37" s="95">
        <v>0.1</v>
      </c>
      <c r="AD37" s="95">
        <v>1</v>
      </c>
      <c r="AE37" s="95">
        <v>0</v>
      </c>
      <c r="AF37" s="95">
        <v>0</v>
      </c>
      <c r="AG37" s="95">
        <v>0.9</v>
      </c>
      <c r="AH37" s="95">
        <v>0.5</v>
      </c>
      <c r="AI37" s="95">
        <v>0</v>
      </c>
      <c r="AJ37" s="95">
        <v>0.1</v>
      </c>
      <c r="AK37" s="95">
        <v>0.0471839</v>
      </c>
      <c r="AL37" s="95">
        <v>0</v>
      </c>
      <c r="AM37" s="95">
        <v>0</v>
      </c>
      <c r="AN37" s="95">
        <v>0</v>
      </c>
      <c r="AO37" s="95">
        <v>0</v>
      </c>
      <c r="AP37" s="95">
        <v>0</v>
      </c>
      <c r="AQ37" s="95">
        <v>1</v>
      </c>
      <c r="AR37" s="95"/>
      <c r="AT37" t="str">
        <f t="shared" si="80"/>
        <v>INDSLU</v>
      </c>
      <c r="AU37" s="121">
        <f t="shared" si="43"/>
        <v>0.0056542489270387</v>
      </c>
      <c r="AV37" s="121">
        <f t="shared" si="44"/>
        <v>0</v>
      </c>
      <c r="AW37" s="121">
        <f t="shared" si="45"/>
        <v>0</v>
      </c>
      <c r="AX37" s="121">
        <f t="shared" si="46"/>
        <v>0.000215999999999994</v>
      </c>
      <c r="AY37" s="121">
        <f t="shared" si="47"/>
        <v>0</v>
      </c>
      <c r="AZ37" s="121">
        <f t="shared" si="48"/>
        <v>0</v>
      </c>
      <c r="BA37" s="121">
        <f t="shared" si="49"/>
        <v>0.0368790931989924</v>
      </c>
      <c r="BB37" s="121">
        <f t="shared" si="50"/>
        <v>0</v>
      </c>
      <c r="BC37" s="121">
        <f t="shared" si="51"/>
        <v>0</v>
      </c>
      <c r="BD37" s="121">
        <f t="shared" si="52"/>
        <v>0</v>
      </c>
      <c r="BE37" s="121">
        <f t="shared" si="53"/>
        <v>0</v>
      </c>
      <c r="BF37" s="121">
        <f t="shared" si="54"/>
        <v>0.000100484374999987</v>
      </c>
      <c r="BG37" s="121">
        <f t="shared" si="55"/>
        <v>0</v>
      </c>
      <c r="BH37" s="121">
        <f t="shared" si="56"/>
        <v>0</v>
      </c>
      <c r="BI37" s="121">
        <f t="shared" si="57"/>
        <v>0</v>
      </c>
      <c r="BJ37" s="121">
        <f t="shared" si="58"/>
        <v>0</v>
      </c>
      <c r="BK37" s="121">
        <f t="shared" si="59"/>
        <v>0</v>
      </c>
      <c r="BL37" s="121">
        <f t="shared" si="60"/>
        <v>5.32621255098804</v>
      </c>
      <c r="BM37" s="121">
        <f t="shared" si="61"/>
        <v>0</v>
      </c>
      <c r="BN37" s="121">
        <f t="shared" si="62"/>
        <v>0</v>
      </c>
      <c r="BO37" s="121">
        <f t="shared" si="63"/>
        <v>0</v>
      </c>
      <c r="BP37" s="121">
        <f t="shared" si="64"/>
        <v>0</v>
      </c>
      <c r="BQ37" s="121">
        <f t="shared" si="65"/>
        <v>0</v>
      </c>
      <c r="BR37" s="121">
        <f t="shared" si="66"/>
        <v>0</v>
      </c>
      <c r="BS37" s="121">
        <f t="shared" si="67"/>
        <v>0.000163551401869147</v>
      </c>
      <c r="BT37" s="121">
        <f t="shared" si="68"/>
        <v>0</v>
      </c>
      <c r="BU37" s="121">
        <f t="shared" si="69"/>
        <v>0.409</v>
      </c>
      <c r="BV37" s="121">
        <f t="shared" si="70"/>
        <v>0</v>
      </c>
      <c r="BW37" s="121">
        <f t="shared" si="71"/>
        <v>0</v>
      </c>
      <c r="BX37" s="121">
        <f t="shared" si="72"/>
        <v>6.99999999999989e-5</v>
      </c>
      <c r="BY37" s="121">
        <f t="shared" si="73"/>
        <v>0</v>
      </c>
      <c r="BZ37" s="121">
        <f t="shared" si="74"/>
        <v>0</v>
      </c>
      <c r="CA37" s="121">
        <f t="shared" si="75"/>
        <v>0</v>
      </c>
      <c r="CB37" s="121">
        <f t="shared" si="76"/>
        <v>0</v>
      </c>
      <c r="CC37" s="121">
        <f t="shared" si="77"/>
        <v>0</v>
      </c>
      <c r="CD37" s="121">
        <f t="shared" si="78"/>
        <v>0</v>
      </c>
      <c r="CE37" s="121">
        <f t="shared" si="79"/>
        <v>0</v>
      </c>
    </row>
    <row r="38" spans="5:83">
      <c r="E38" s="43"/>
      <c r="F38" s="75" t="s">
        <v>1538</v>
      </c>
      <c r="G38" s="95">
        <v>1</v>
      </c>
      <c r="H38" s="95">
        <v>0</v>
      </c>
      <c r="I38" s="95">
        <v>1</v>
      </c>
      <c r="J38" s="95">
        <v>0</v>
      </c>
      <c r="K38" s="95">
        <v>0</v>
      </c>
      <c r="L38" s="95">
        <v>1</v>
      </c>
      <c r="M38" s="95">
        <v>1</v>
      </c>
      <c r="N38" s="95">
        <v>1</v>
      </c>
      <c r="O38" s="95">
        <v>0</v>
      </c>
      <c r="P38" s="95">
        <v>0</v>
      </c>
      <c r="Q38" s="95">
        <v>0.75</v>
      </c>
      <c r="R38" s="95">
        <v>0.4</v>
      </c>
      <c r="S38" s="95">
        <v>1</v>
      </c>
      <c r="T38" s="95">
        <v>0</v>
      </c>
      <c r="U38" s="95">
        <v>1</v>
      </c>
      <c r="V38" s="95">
        <v>0</v>
      </c>
      <c r="W38" s="95">
        <v>0</v>
      </c>
      <c r="X38" s="95">
        <v>0.5</v>
      </c>
      <c r="Y38" s="95">
        <v>0.4</v>
      </c>
      <c r="Z38" s="95">
        <v>0</v>
      </c>
      <c r="AA38" s="95">
        <v>0</v>
      </c>
      <c r="AB38" s="95">
        <v>0</v>
      </c>
      <c r="AC38" s="95">
        <v>0.5</v>
      </c>
      <c r="AD38" s="95">
        <v>0</v>
      </c>
      <c r="AE38" s="95">
        <v>1</v>
      </c>
      <c r="AF38" s="95">
        <v>0.75</v>
      </c>
      <c r="AG38" s="95">
        <v>0.1</v>
      </c>
      <c r="AH38" s="95">
        <v>0.4</v>
      </c>
      <c r="AI38" s="95">
        <v>0.6931</v>
      </c>
      <c r="AJ38" s="95">
        <v>0.5</v>
      </c>
      <c r="AK38" s="95">
        <v>0.345312</v>
      </c>
      <c r="AL38" s="95">
        <v>0</v>
      </c>
      <c r="AM38" s="95">
        <v>1</v>
      </c>
      <c r="AN38" s="95">
        <v>0</v>
      </c>
      <c r="AO38" s="95">
        <v>0</v>
      </c>
      <c r="AP38" s="95">
        <v>0</v>
      </c>
      <c r="AQ38" s="95">
        <v>0</v>
      </c>
      <c r="AR38" s="95"/>
      <c r="AT38" t="str">
        <f t="shared" si="80"/>
        <v>INDELC</v>
      </c>
      <c r="AU38" s="121">
        <f t="shared" si="43"/>
        <v>42.656</v>
      </c>
      <c r="AV38" s="121">
        <f t="shared" si="44"/>
        <v>47.582</v>
      </c>
      <c r="AW38" s="121">
        <f t="shared" si="45"/>
        <v>14.537</v>
      </c>
      <c r="AX38" s="121">
        <f t="shared" si="46"/>
        <v>36.58979</v>
      </c>
      <c r="AY38" s="121">
        <f t="shared" si="47"/>
        <v>1.23</v>
      </c>
      <c r="AZ38" s="121">
        <f t="shared" si="48"/>
        <v>43.459</v>
      </c>
      <c r="BA38" s="121">
        <f t="shared" si="49"/>
        <v>341.727</v>
      </c>
      <c r="BB38" s="121">
        <f t="shared" si="50"/>
        <v>21.464</v>
      </c>
      <c r="BC38" s="121">
        <f t="shared" si="51"/>
        <v>4.568</v>
      </c>
      <c r="BD38" s="121">
        <f t="shared" si="52"/>
        <v>16.431</v>
      </c>
      <c r="BE38" s="121">
        <f t="shared" si="53"/>
        <v>108.811</v>
      </c>
      <c r="BF38" s="121">
        <f t="shared" si="54"/>
        <v>32.454</v>
      </c>
      <c r="BG38" s="121">
        <f t="shared" si="55"/>
        <v>193.468</v>
      </c>
      <c r="BH38" s="121">
        <f t="shared" si="56"/>
        <v>6.948</v>
      </c>
      <c r="BI38" s="121">
        <f t="shared" si="57"/>
        <v>18.105</v>
      </c>
      <c r="BJ38" s="121">
        <f t="shared" si="58"/>
        <v>21.349</v>
      </c>
      <c r="BK38" s="121">
        <f t="shared" si="59"/>
        <v>1.66</v>
      </c>
      <c r="BL38" s="121">
        <f t="shared" si="60"/>
        <v>242.817</v>
      </c>
      <c r="BM38" s="121">
        <f t="shared" si="61"/>
        <v>5.519</v>
      </c>
      <c r="BN38" s="121">
        <f t="shared" si="62"/>
        <v>2.784</v>
      </c>
      <c r="BO38" s="121">
        <f t="shared" si="63"/>
        <v>4.047</v>
      </c>
      <c r="BP38" s="121">
        <f t="shared" si="64"/>
        <v>1.681</v>
      </c>
      <c r="BQ38" s="121">
        <f t="shared" si="65"/>
        <v>50.562</v>
      </c>
      <c r="BR38" s="121">
        <f t="shared" si="66"/>
        <v>26.884</v>
      </c>
      <c r="BS38" s="121">
        <f t="shared" si="67"/>
        <v>67.014</v>
      </c>
      <c r="BT38" s="121">
        <f t="shared" si="68"/>
        <v>30.557</v>
      </c>
      <c r="BU38" s="121">
        <f t="shared" si="69"/>
        <v>27.814</v>
      </c>
      <c r="BV38" s="121">
        <f t="shared" si="70"/>
        <v>67.056</v>
      </c>
      <c r="BW38" s="121">
        <f t="shared" si="71"/>
        <v>8.368</v>
      </c>
      <c r="BX38" s="121">
        <f t="shared" si="72"/>
        <v>12.905</v>
      </c>
      <c r="BY38" s="121">
        <f t="shared" si="73"/>
        <v>206.208</v>
      </c>
      <c r="BZ38" s="121">
        <f t="shared" si="74"/>
        <v>1.89034</v>
      </c>
      <c r="CA38" s="121">
        <f t="shared" si="75"/>
        <v>3.24417</v>
      </c>
      <c r="CB38" s="121">
        <f t="shared" si="76"/>
        <v>2.1892</v>
      </c>
      <c r="CC38" s="121">
        <f t="shared" si="77"/>
        <v>1.901</v>
      </c>
      <c r="CD38" s="121">
        <f t="shared" si="78"/>
        <v>1.756</v>
      </c>
      <c r="CE38" s="121">
        <f t="shared" si="79"/>
        <v>16.646</v>
      </c>
    </row>
    <row r="39" spans="5:83">
      <c r="E39" s="43"/>
      <c r="F39" s="75" t="s">
        <v>1537</v>
      </c>
      <c r="G39" s="49">
        <f>1-G38-G37-G36</f>
        <v>0</v>
      </c>
      <c r="H39" s="49">
        <f t="shared" ref="H39:AQ39" si="85">1-H38-H37-H36</f>
        <v>0</v>
      </c>
      <c r="I39" s="49">
        <f t="shared" si="85"/>
        <v>0</v>
      </c>
      <c r="J39" s="49">
        <f t="shared" si="85"/>
        <v>0</v>
      </c>
      <c r="K39" s="49">
        <f t="shared" si="85"/>
        <v>1</v>
      </c>
      <c r="L39" s="49">
        <f t="shared" si="85"/>
        <v>0</v>
      </c>
      <c r="M39" s="49">
        <f t="shared" si="85"/>
        <v>0</v>
      </c>
      <c r="N39" s="49">
        <f t="shared" si="85"/>
        <v>0</v>
      </c>
      <c r="O39" s="49">
        <f t="shared" si="85"/>
        <v>0</v>
      </c>
      <c r="P39" s="49">
        <f t="shared" si="85"/>
        <v>1</v>
      </c>
      <c r="Q39" s="49">
        <f t="shared" si="85"/>
        <v>0.25</v>
      </c>
      <c r="R39" s="49">
        <f t="shared" si="85"/>
        <v>0.1</v>
      </c>
      <c r="S39" s="49">
        <f t="shared" si="85"/>
        <v>0</v>
      </c>
      <c r="T39" s="49">
        <f t="shared" si="85"/>
        <v>1</v>
      </c>
      <c r="U39" s="49">
        <f t="shared" si="85"/>
        <v>0</v>
      </c>
      <c r="V39" s="49">
        <f t="shared" si="85"/>
        <v>1</v>
      </c>
      <c r="W39" s="49">
        <f t="shared" si="85"/>
        <v>1</v>
      </c>
      <c r="X39" s="49">
        <f t="shared" si="85"/>
        <v>0.4</v>
      </c>
      <c r="Y39" s="49">
        <f t="shared" si="85"/>
        <v>0.6</v>
      </c>
      <c r="Z39" s="49">
        <f t="shared" si="85"/>
        <v>1</v>
      </c>
      <c r="AA39" s="49">
        <f t="shared" si="85"/>
        <v>1</v>
      </c>
      <c r="AB39" s="49">
        <f t="shared" si="85"/>
        <v>1</v>
      </c>
      <c r="AC39" s="49">
        <f t="shared" si="85"/>
        <v>0.4</v>
      </c>
      <c r="AD39" s="49">
        <f t="shared" si="85"/>
        <v>0</v>
      </c>
      <c r="AE39" s="49">
        <f t="shared" si="85"/>
        <v>0</v>
      </c>
      <c r="AF39" s="49">
        <f t="shared" si="85"/>
        <v>0.25</v>
      </c>
      <c r="AG39" s="49">
        <f t="shared" si="85"/>
        <v>0</v>
      </c>
      <c r="AH39" s="49">
        <f t="shared" si="85"/>
        <v>0.1</v>
      </c>
      <c r="AI39" s="49">
        <f t="shared" si="85"/>
        <v>0.3069</v>
      </c>
      <c r="AJ39" s="49">
        <f t="shared" si="85"/>
        <v>0.4</v>
      </c>
      <c r="AK39" s="49">
        <f t="shared" si="85"/>
        <v>0.6075041</v>
      </c>
      <c r="AL39" s="49">
        <f t="shared" si="85"/>
        <v>1</v>
      </c>
      <c r="AM39" s="49">
        <f t="shared" si="85"/>
        <v>0</v>
      </c>
      <c r="AN39" s="49">
        <f t="shared" si="85"/>
        <v>1</v>
      </c>
      <c r="AO39" s="49">
        <f t="shared" si="85"/>
        <v>1</v>
      </c>
      <c r="AP39" s="49">
        <f t="shared" si="85"/>
        <v>1</v>
      </c>
      <c r="AQ39" s="49">
        <f t="shared" si="85"/>
        <v>0</v>
      </c>
      <c r="AR39" s="49"/>
      <c r="AT39" t="str">
        <f t="shared" si="80"/>
        <v>INDHTH</v>
      </c>
      <c r="AU39" s="121">
        <f t="shared" si="43"/>
        <v>6.164</v>
      </c>
      <c r="AV39" s="121">
        <f t="shared" si="44"/>
        <v>1.165</v>
      </c>
      <c r="AW39" s="121">
        <f t="shared" si="45"/>
        <v>4.748</v>
      </c>
      <c r="AX39" s="121">
        <f t="shared" si="46"/>
        <v>1.13576</v>
      </c>
      <c r="AY39" s="121">
        <f t="shared" si="47"/>
        <v>0</v>
      </c>
      <c r="AZ39" s="121">
        <f t="shared" si="48"/>
        <v>11.31</v>
      </c>
      <c r="BA39" s="121">
        <f t="shared" si="49"/>
        <v>47.869</v>
      </c>
      <c r="BB39" s="121">
        <f t="shared" si="50"/>
        <v>3.285</v>
      </c>
      <c r="BC39" s="121">
        <f t="shared" si="51"/>
        <v>1.115</v>
      </c>
      <c r="BD39" s="121">
        <f t="shared" si="52"/>
        <v>0</v>
      </c>
      <c r="BE39" s="121">
        <f t="shared" si="53"/>
        <v>0</v>
      </c>
      <c r="BF39" s="121">
        <f t="shared" si="54"/>
        <v>25.193</v>
      </c>
      <c r="BG39" s="121">
        <f t="shared" si="55"/>
        <v>0</v>
      </c>
      <c r="BH39" s="121">
        <f t="shared" si="56"/>
        <v>1.285</v>
      </c>
      <c r="BI39" s="121">
        <f t="shared" si="57"/>
        <v>1.701</v>
      </c>
      <c r="BJ39" s="121">
        <f t="shared" si="58"/>
        <v>0</v>
      </c>
      <c r="BK39" s="121">
        <f t="shared" si="59"/>
        <v>0</v>
      </c>
      <c r="BL39" s="121">
        <f t="shared" si="60"/>
        <v>60.693</v>
      </c>
      <c r="BM39" s="121">
        <f t="shared" si="61"/>
        <v>0.925</v>
      </c>
      <c r="BN39" s="121">
        <f t="shared" si="62"/>
        <v>0.344</v>
      </c>
      <c r="BO39" s="121">
        <f t="shared" si="63"/>
        <v>0.279</v>
      </c>
      <c r="BP39" s="121">
        <f t="shared" si="64"/>
        <v>0</v>
      </c>
      <c r="BQ39" s="121">
        <f t="shared" si="65"/>
        <v>9.804</v>
      </c>
      <c r="BR39" s="121">
        <f t="shared" si="66"/>
        <v>1.069</v>
      </c>
      <c r="BS39" s="121">
        <f t="shared" si="67"/>
        <v>15.54</v>
      </c>
      <c r="BT39" s="121">
        <f t="shared" si="68"/>
        <v>4.662</v>
      </c>
      <c r="BU39" s="121">
        <f t="shared" si="69"/>
        <v>3.674</v>
      </c>
      <c r="BV39" s="121">
        <f t="shared" si="70"/>
        <v>18.796</v>
      </c>
      <c r="BW39" s="121">
        <f t="shared" si="71"/>
        <v>0.992</v>
      </c>
      <c r="BX39" s="121">
        <f t="shared" si="72"/>
        <v>0.54</v>
      </c>
      <c r="BY39" s="121">
        <f t="shared" si="73"/>
        <v>16.995</v>
      </c>
      <c r="BZ39" s="121">
        <f t="shared" si="74"/>
        <v>0</v>
      </c>
      <c r="CA39" s="121">
        <f t="shared" si="75"/>
        <v>0.03101</v>
      </c>
      <c r="CB39" s="121">
        <f t="shared" si="76"/>
        <v>0</v>
      </c>
      <c r="CC39" s="121">
        <f t="shared" si="77"/>
        <v>0</v>
      </c>
      <c r="CD39" s="121">
        <f t="shared" si="78"/>
        <v>0.115</v>
      </c>
      <c r="CE39" s="121">
        <f t="shared" si="79"/>
        <v>4.206</v>
      </c>
    </row>
    <row r="40" spans="5:83">
      <c r="E40" s="46" t="s">
        <v>192</v>
      </c>
      <c r="G40" s="47" t="str">
        <f>IF(SUM(G36:G39)&lt;&gt;1,"ERROR","")</f>
        <v/>
      </c>
      <c r="H40" s="47" t="str">
        <f t="shared" ref="H40:AQ40" si="86">IF(SUM(H36:H39)&lt;&gt;1,"ERROR","")</f>
        <v/>
      </c>
      <c r="I40" s="47" t="str">
        <f t="shared" si="86"/>
        <v/>
      </c>
      <c r="J40" s="47" t="str">
        <f t="shared" si="86"/>
        <v/>
      </c>
      <c r="K40" s="47" t="str">
        <f t="shared" si="86"/>
        <v/>
      </c>
      <c r="L40" s="47" t="str">
        <f t="shared" si="86"/>
        <v/>
      </c>
      <c r="M40" s="47" t="str">
        <f t="shared" si="86"/>
        <v/>
      </c>
      <c r="N40" s="47" t="str">
        <f t="shared" si="86"/>
        <v/>
      </c>
      <c r="O40" s="47" t="str">
        <f t="shared" si="86"/>
        <v/>
      </c>
      <c r="P40" s="47" t="str">
        <f t="shared" si="86"/>
        <v/>
      </c>
      <c r="Q40" s="47" t="str">
        <f t="shared" si="86"/>
        <v/>
      </c>
      <c r="R40" s="47" t="str">
        <f t="shared" si="86"/>
        <v/>
      </c>
      <c r="S40" s="47" t="str">
        <f t="shared" si="86"/>
        <v/>
      </c>
      <c r="T40" s="47" t="str">
        <f t="shared" si="86"/>
        <v/>
      </c>
      <c r="U40" s="47" t="str">
        <f t="shared" si="86"/>
        <v/>
      </c>
      <c r="V40" s="47" t="str">
        <f t="shared" si="86"/>
        <v/>
      </c>
      <c r="W40" s="47" t="str">
        <f t="shared" si="86"/>
        <v/>
      </c>
      <c r="X40" s="47" t="str">
        <f t="shared" si="86"/>
        <v/>
      </c>
      <c r="Y40" s="47" t="str">
        <f t="shared" si="86"/>
        <v/>
      </c>
      <c r="Z40" s="47" t="str">
        <f t="shared" si="86"/>
        <v/>
      </c>
      <c r="AA40" s="47" t="str">
        <f t="shared" si="86"/>
        <v/>
      </c>
      <c r="AB40" s="47" t="str">
        <f t="shared" si="86"/>
        <v/>
      </c>
      <c r="AC40" s="47" t="str">
        <f t="shared" si="86"/>
        <v/>
      </c>
      <c r="AD40" s="47" t="str">
        <f t="shared" si="86"/>
        <v/>
      </c>
      <c r="AE40" s="47" t="str">
        <f t="shared" si="86"/>
        <v/>
      </c>
      <c r="AF40" s="47" t="str">
        <f t="shared" si="86"/>
        <v/>
      </c>
      <c r="AG40" s="47" t="str">
        <f t="shared" si="86"/>
        <v/>
      </c>
      <c r="AH40" s="47" t="str">
        <f t="shared" si="86"/>
        <v/>
      </c>
      <c r="AI40" s="47" t="str">
        <f t="shared" si="86"/>
        <v/>
      </c>
      <c r="AJ40" s="47" t="str">
        <f t="shared" si="86"/>
        <v/>
      </c>
      <c r="AK40" s="47" t="str">
        <f t="shared" si="86"/>
        <v/>
      </c>
      <c r="AL40" s="47" t="str">
        <f t="shared" si="86"/>
        <v/>
      </c>
      <c r="AM40" s="47" t="str">
        <f t="shared" si="86"/>
        <v/>
      </c>
      <c r="AN40" s="47" t="str">
        <f t="shared" si="86"/>
        <v/>
      </c>
      <c r="AO40" s="47" t="str">
        <f t="shared" si="86"/>
        <v/>
      </c>
      <c r="AP40" s="47" t="str">
        <f t="shared" si="86"/>
        <v/>
      </c>
      <c r="AQ40" s="47" t="str">
        <f t="shared" si="86"/>
        <v/>
      </c>
      <c r="AR40" s="47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</row>
    <row r="41" spans="5:44">
      <c r="E41" s="43" t="s">
        <v>230</v>
      </c>
      <c r="F41" s="75" t="s">
        <v>1539</v>
      </c>
      <c r="G41" s="95">
        <v>0</v>
      </c>
      <c r="H41" s="95">
        <v>0</v>
      </c>
      <c r="I41" s="95">
        <v>0</v>
      </c>
      <c r="J41" s="95">
        <v>0</v>
      </c>
      <c r="K41" s="95">
        <v>0</v>
      </c>
      <c r="L41" s="95">
        <v>0</v>
      </c>
      <c r="M41" s="95">
        <v>0</v>
      </c>
      <c r="N41" s="95">
        <v>0</v>
      </c>
      <c r="O41" s="95">
        <v>0</v>
      </c>
      <c r="P41" s="95">
        <v>0</v>
      </c>
      <c r="Q41" s="95">
        <v>0</v>
      </c>
      <c r="R41" s="95">
        <v>0</v>
      </c>
      <c r="S41" s="95">
        <v>0</v>
      </c>
      <c r="T41" s="95">
        <v>0</v>
      </c>
      <c r="U41" s="95">
        <v>0</v>
      </c>
      <c r="V41" s="95">
        <v>0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0</v>
      </c>
      <c r="AC41" s="95">
        <v>0</v>
      </c>
      <c r="AD41" s="95">
        <v>0</v>
      </c>
      <c r="AE41" s="95">
        <v>0</v>
      </c>
      <c r="AF41" s="95">
        <v>0</v>
      </c>
      <c r="AG41" s="95">
        <v>0</v>
      </c>
      <c r="AH41" s="95">
        <v>0</v>
      </c>
      <c r="AI41" s="95">
        <v>0</v>
      </c>
      <c r="AJ41" s="95">
        <v>0</v>
      </c>
      <c r="AK41" s="95">
        <v>0</v>
      </c>
      <c r="AL41" s="95">
        <v>0</v>
      </c>
      <c r="AM41" s="95">
        <v>0</v>
      </c>
      <c r="AN41" s="95">
        <v>0</v>
      </c>
      <c r="AO41" s="95">
        <v>0</v>
      </c>
      <c r="AP41" s="95">
        <v>0</v>
      </c>
      <c r="AQ41" s="95">
        <v>0</v>
      </c>
      <c r="AR41" s="95"/>
    </row>
    <row r="42" spans="5:44">
      <c r="E42" s="43"/>
      <c r="F42" s="75" t="s">
        <v>1540</v>
      </c>
      <c r="G42" s="95">
        <v>1</v>
      </c>
      <c r="H42" s="95">
        <v>1</v>
      </c>
      <c r="I42" s="95">
        <v>1</v>
      </c>
      <c r="J42" s="95">
        <v>1</v>
      </c>
      <c r="K42" s="95">
        <v>1</v>
      </c>
      <c r="L42" s="95">
        <v>1</v>
      </c>
      <c r="M42" s="95">
        <v>1</v>
      </c>
      <c r="N42" s="95">
        <v>0</v>
      </c>
      <c r="O42" s="95">
        <v>0</v>
      </c>
      <c r="P42" s="95">
        <v>0</v>
      </c>
      <c r="Q42" s="95">
        <v>0</v>
      </c>
      <c r="R42" s="95">
        <v>1</v>
      </c>
      <c r="S42" s="95">
        <v>1</v>
      </c>
      <c r="T42" s="95">
        <v>1</v>
      </c>
      <c r="U42" s="95">
        <v>1</v>
      </c>
      <c r="V42" s="95">
        <v>0</v>
      </c>
      <c r="W42" s="95">
        <v>0</v>
      </c>
      <c r="X42" s="95">
        <v>1</v>
      </c>
      <c r="Y42" s="95">
        <v>1</v>
      </c>
      <c r="Z42" s="95">
        <v>0</v>
      </c>
      <c r="AA42" s="95">
        <v>1</v>
      </c>
      <c r="AB42" s="95">
        <v>0</v>
      </c>
      <c r="AC42" s="95">
        <v>1</v>
      </c>
      <c r="AD42" s="95">
        <v>1</v>
      </c>
      <c r="AE42" s="95">
        <v>1</v>
      </c>
      <c r="AF42" s="95">
        <v>0</v>
      </c>
      <c r="AG42" s="95">
        <v>1</v>
      </c>
      <c r="AH42" s="95">
        <v>1</v>
      </c>
      <c r="AI42" s="95">
        <v>1</v>
      </c>
      <c r="AJ42" s="95">
        <v>1</v>
      </c>
      <c r="AK42" s="95">
        <v>1</v>
      </c>
      <c r="AL42" s="95">
        <v>0</v>
      </c>
      <c r="AM42" s="95">
        <v>1</v>
      </c>
      <c r="AN42" s="95">
        <v>1</v>
      </c>
      <c r="AO42" s="95">
        <v>1</v>
      </c>
      <c r="AP42" s="95">
        <v>1</v>
      </c>
      <c r="AQ42" s="95">
        <v>1</v>
      </c>
      <c r="AR42" s="95"/>
    </row>
    <row r="43" spans="5:44">
      <c r="E43" s="43"/>
      <c r="F43" s="75" t="s">
        <v>1538</v>
      </c>
      <c r="G43" s="95">
        <v>0</v>
      </c>
      <c r="H43" s="95">
        <v>0</v>
      </c>
      <c r="I43" s="95">
        <v>0</v>
      </c>
      <c r="J43" s="95">
        <v>0</v>
      </c>
      <c r="K43" s="95">
        <v>0</v>
      </c>
      <c r="L43" s="95">
        <v>0</v>
      </c>
      <c r="M43" s="95">
        <v>0</v>
      </c>
      <c r="N43" s="95">
        <v>0</v>
      </c>
      <c r="O43" s="95">
        <v>0</v>
      </c>
      <c r="P43" s="95">
        <v>0</v>
      </c>
      <c r="Q43" s="95">
        <v>0</v>
      </c>
      <c r="R43" s="95">
        <v>0</v>
      </c>
      <c r="S43" s="95">
        <v>0</v>
      </c>
      <c r="T43" s="95">
        <v>0</v>
      </c>
      <c r="U43" s="95">
        <v>0</v>
      </c>
      <c r="V43" s="95">
        <v>0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0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0</v>
      </c>
      <c r="AI43" s="95">
        <v>0</v>
      </c>
      <c r="AJ43" s="95">
        <v>0</v>
      </c>
      <c r="AK43" s="95">
        <v>0</v>
      </c>
      <c r="AL43" s="95">
        <v>0</v>
      </c>
      <c r="AM43" s="95">
        <v>0</v>
      </c>
      <c r="AN43" s="95">
        <v>0</v>
      </c>
      <c r="AO43" s="95">
        <v>0</v>
      </c>
      <c r="AP43" s="95">
        <v>0</v>
      </c>
      <c r="AQ43" s="95">
        <v>0</v>
      </c>
      <c r="AR43" s="95"/>
    </row>
    <row r="44" spans="5:83">
      <c r="E44" s="43"/>
      <c r="F44" s="75" t="s">
        <v>1537</v>
      </c>
      <c r="G44" s="49">
        <f>1-G43-G42-G41</f>
        <v>0</v>
      </c>
      <c r="H44" s="49">
        <f t="shared" ref="H44:AQ44" si="87">1-H43-H42-H41</f>
        <v>0</v>
      </c>
      <c r="I44" s="49">
        <f t="shared" si="87"/>
        <v>0</v>
      </c>
      <c r="J44" s="49">
        <f t="shared" si="87"/>
        <v>0</v>
      </c>
      <c r="K44" s="49">
        <f t="shared" si="87"/>
        <v>0</v>
      </c>
      <c r="L44" s="49">
        <f t="shared" si="87"/>
        <v>0</v>
      </c>
      <c r="M44" s="49">
        <f t="shared" si="87"/>
        <v>0</v>
      </c>
      <c r="N44" s="49">
        <f t="shared" si="87"/>
        <v>1</v>
      </c>
      <c r="O44" s="49">
        <f t="shared" si="87"/>
        <v>1</v>
      </c>
      <c r="P44" s="49">
        <f t="shared" si="87"/>
        <v>1</v>
      </c>
      <c r="Q44" s="49">
        <f t="shared" si="87"/>
        <v>1</v>
      </c>
      <c r="R44" s="49">
        <f t="shared" si="87"/>
        <v>0</v>
      </c>
      <c r="S44" s="49">
        <f t="shared" si="87"/>
        <v>0</v>
      </c>
      <c r="T44" s="49">
        <f t="shared" si="87"/>
        <v>0</v>
      </c>
      <c r="U44" s="49">
        <f t="shared" si="87"/>
        <v>0</v>
      </c>
      <c r="V44" s="49">
        <f t="shared" si="87"/>
        <v>1</v>
      </c>
      <c r="W44" s="49">
        <f t="shared" si="87"/>
        <v>1</v>
      </c>
      <c r="X44" s="49">
        <f t="shared" si="87"/>
        <v>0</v>
      </c>
      <c r="Y44" s="49">
        <f t="shared" si="87"/>
        <v>0</v>
      </c>
      <c r="Z44" s="49">
        <f t="shared" si="87"/>
        <v>1</v>
      </c>
      <c r="AA44" s="49">
        <f t="shared" si="87"/>
        <v>0</v>
      </c>
      <c r="AB44" s="49">
        <f t="shared" si="87"/>
        <v>1</v>
      </c>
      <c r="AC44" s="49">
        <f t="shared" si="87"/>
        <v>0</v>
      </c>
      <c r="AD44" s="49">
        <f t="shared" si="87"/>
        <v>0</v>
      </c>
      <c r="AE44" s="49">
        <f t="shared" si="87"/>
        <v>0</v>
      </c>
      <c r="AF44" s="49">
        <f t="shared" si="87"/>
        <v>1</v>
      </c>
      <c r="AG44" s="49">
        <f t="shared" si="87"/>
        <v>0</v>
      </c>
      <c r="AH44" s="49">
        <f t="shared" si="87"/>
        <v>0</v>
      </c>
      <c r="AI44" s="49">
        <f t="shared" si="87"/>
        <v>0</v>
      </c>
      <c r="AJ44" s="49">
        <f t="shared" si="87"/>
        <v>0</v>
      </c>
      <c r="AK44" s="49">
        <f t="shared" si="87"/>
        <v>0</v>
      </c>
      <c r="AL44" s="49">
        <f t="shared" si="87"/>
        <v>1</v>
      </c>
      <c r="AM44" s="49">
        <f t="shared" si="87"/>
        <v>0</v>
      </c>
      <c r="AN44" s="49">
        <f t="shared" si="87"/>
        <v>0</v>
      </c>
      <c r="AO44" s="49">
        <f t="shared" si="87"/>
        <v>0</v>
      </c>
      <c r="AP44" s="49">
        <f t="shared" si="87"/>
        <v>0</v>
      </c>
      <c r="AQ44" s="49">
        <f t="shared" si="87"/>
        <v>0</v>
      </c>
      <c r="AR44" s="4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</row>
    <row r="45" spans="5:83">
      <c r="E45" s="46" t="s">
        <v>192</v>
      </c>
      <c r="G45" s="47" t="str">
        <f>IF(SUM(G41:G44)&lt;&gt;1,"ERROR","")</f>
        <v/>
      </c>
      <c r="H45" s="47" t="str">
        <f t="shared" ref="H45:AQ45" si="88">IF(SUM(H41:H44)&lt;&gt;1,"ERROR","")</f>
        <v/>
      </c>
      <c r="I45" s="47" t="str">
        <f t="shared" si="88"/>
        <v/>
      </c>
      <c r="J45" s="47" t="str">
        <f t="shared" si="88"/>
        <v/>
      </c>
      <c r="K45" s="47" t="str">
        <f t="shared" si="88"/>
        <v/>
      </c>
      <c r="L45" s="47" t="str">
        <f t="shared" si="88"/>
        <v/>
      </c>
      <c r="M45" s="47" t="str">
        <f t="shared" si="88"/>
        <v/>
      </c>
      <c r="N45" s="47" t="str">
        <f t="shared" si="88"/>
        <v/>
      </c>
      <c r="O45" s="47" t="str">
        <f t="shared" si="88"/>
        <v/>
      </c>
      <c r="P45" s="47" t="str">
        <f t="shared" si="88"/>
        <v/>
      </c>
      <c r="Q45" s="47" t="str">
        <f t="shared" si="88"/>
        <v/>
      </c>
      <c r="R45" s="47" t="str">
        <f t="shared" si="88"/>
        <v/>
      </c>
      <c r="S45" s="47" t="str">
        <f t="shared" si="88"/>
        <v/>
      </c>
      <c r="T45" s="47" t="str">
        <f t="shared" si="88"/>
        <v/>
      </c>
      <c r="U45" s="47" t="str">
        <f t="shared" si="88"/>
        <v/>
      </c>
      <c r="V45" s="47" t="str">
        <f t="shared" si="88"/>
        <v/>
      </c>
      <c r="W45" s="47" t="str">
        <f t="shared" si="88"/>
        <v/>
      </c>
      <c r="X45" s="47" t="str">
        <f t="shared" si="88"/>
        <v/>
      </c>
      <c r="Y45" s="47" t="str">
        <f t="shared" si="88"/>
        <v/>
      </c>
      <c r="Z45" s="47" t="str">
        <f t="shared" si="88"/>
        <v/>
      </c>
      <c r="AA45" s="47" t="str">
        <f t="shared" si="88"/>
        <v/>
      </c>
      <c r="AB45" s="47" t="str">
        <f t="shared" si="88"/>
        <v/>
      </c>
      <c r="AC45" s="47" t="str">
        <f t="shared" si="88"/>
        <v/>
      </c>
      <c r="AD45" s="47" t="str">
        <f t="shared" si="88"/>
        <v/>
      </c>
      <c r="AE45" s="47" t="str">
        <f t="shared" si="88"/>
        <v/>
      </c>
      <c r="AF45" s="47" t="str">
        <f t="shared" si="88"/>
        <v/>
      </c>
      <c r="AG45" s="47" t="str">
        <f t="shared" si="88"/>
        <v/>
      </c>
      <c r="AH45" s="47" t="str">
        <f t="shared" si="88"/>
        <v/>
      </c>
      <c r="AI45" s="47" t="str">
        <f t="shared" si="88"/>
        <v/>
      </c>
      <c r="AJ45" s="47" t="str">
        <f t="shared" si="88"/>
        <v/>
      </c>
      <c r="AK45" s="47" t="str">
        <f t="shared" si="88"/>
        <v/>
      </c>
      <c r="AL45" s="47" t="str">
        <f t="shared" si="88"/>
        <v/>
      </c>
      <c r="AM45" s="47" t="str">
        <f t="shared" si="88"/>
        <v/>
      </c>
      <c r="AN45" s="47" t="str">
        <f t="shared" si="88"/>
        <v/>
      </c>
      <c r="AO45" s="47" t="str">
        <f t="shared" si="88"/>
        <v/>
      </c>
      <c r="AP45" s="47" t="str">
        <f t="shared" si="88"/>
        <v/>
      </c>
      <c r="AQ45" s="47" t="str">
        <f t="shared" si="88"/>
        <v/>
      </c>
      <c r="AR45" s="47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</row>
    <row r="46" spans="5:83">
      <c r="E46" s="43" t="s">
        <v>247</v>
      </c>
      <c r="F46" s="75" t="s">
        <v>1542</v>
      </c>
      <c r="G46" s="95">
        <v>0.1</v>
      </c>
      <c r="H46" s="95">
        <v>0.1</v>
      </c>
      <c r="I46" s="95">
        <v>0.0125</v>
      </c>
      <c r="J46" s="95">
        <v>0.041</v>
      </c>
      <c r="K46" s="95">
        <v>0.1</v>
      </c>
      <c r="L46" s="95">
        <v>0.05</v>
      </c>
      <c r="M46" s="95">
        <v>0.0125</v>
      </c>
      <c r="N46" s="95">
        <v>0</v>
      </c>
      <c r="O46" s="95">
        <v>0.2</v>
      </c>
      <c r="P46" s="95">
        <v>0.1</v>
      </c>
      <c r="Q46" s="95">
        <v>0.1</v>
      </c>
      <c r="R46" s="95">
        <v>0</v>
      </c>
      <c r="S46" s="95">
        <v>0.0125</v>
      </c>
      <c r="T46" s="95">
        <v>0</v>
      </c>
      <c r="U46" s="95">
        <v>0.05</v>
      </c>
      <c r="V46" s="95">
        <v>0</v>
      </c>
      <c r="W46" s="95">
        <v>0</v>
      </c>
      <c r="X46" s="95">
        <v>0.05</v>
      </c>
      <c r="Y46" s="95">
        <v>0.2</v>
      </c>
      <c r="Z46" s="95">
        <v>0</v>
      </c>
      <c r="AA46" s="95">
        <v>0.1</v>
      </c>
      <c r="AB46" s="95">
        <v>0.2</v>
      </c>
      <c r="AC46" s="95">
        <v>0.05</v>
      </c>
      <c r="AD46" s="95">
        <v>0.25</v>
      </c>
      <c r="AE46" s="95">
        <v>0.05</v>
      </c>
      <c r="AF46" s="95">
        <v>0.1</v>
      </c>
      <c r="AG46" s="95">
        <v>0.1</v>
      </c>
      <c r="AH46" s="95">
        <v>0</v>
      </c>
      <c r="AI46" s="95">
        <v>0</v>
      </c>
      <c r="AJ46" s="95">
        <v>0.05</v>
      </c>
      <c r="AK46" s="95">
        <v>0.04</v>
      </c>
      <c r="AL46" s="95">
        <v>0</v>
      </c>
      <c r="AM46" s="95">
        <v>0</v>
      </c>
      <c r="AN46" s="95">
        <v>0</v>
      </c>
      <c r="AO46" s="95">
        <v>0</v>
      </c>
      <c r="AP46" s="95">
        <v>0</v>
      </c>
      <c r="AQ46" s="95">
        <v>0</v>
      </c>
      <c r="AR46" s="95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</row>
    <row r="47" spans="5:83">
      <c r="E47" s="43"/>
      <c r="F47" s="75" t="s">
        <v>1539</v>
      </c>
      <c r="G47" s="95">
        <v>0.6</v>
      </c>
      <c r="H47" s="95">
        <v>0.9</v>
      </c>
      <c r="I47" s="95">
        <v>0.8835</v>
      </c>
      <c r="J47" s="95">
        <v>0.518</v>
      </c>
      <c r="K47" s="95">
        <v>0.8</v>
      </c>
      <c r="L47" s="95">
        <v>0.9</v>
      </c>
      <c r="M47" s="95">
        <v>0.8835</v>
      </c>
      <c r="N47" s="95">
        <v>0</v>
      </c>
      <c r="O47" s="95">
        <v>0.4</v>
      </c>
      <c r="P47" s="95">
        <v>0.5</v>
      </c>
      <c r="Q47" s="95">
        <v>0.8</v>
      </c>
      <c r="R47" s="95">
        <v>0.8</v>
      </c>
      <c r="S47" s="95">
        <v>0.8835</v>
      </c>
      <c r="T47" s="95">
        <v>1</v>
      </c>
      <c r="U47" s="95">
        <v>0.9</v>
      </c>
      <c r="V47" s="95">
        <v>1</v>
      </c>
      <c r="W47" s="95">
        <v>0</v>
      </c>
      <c r="X47" s="95">
        <v>0.9</v>
      </c>
      <c r="Y47" s="95">
        <v>0.4</v>
      </c>
      <c r="Z47" s="95">
        <v>0</v>
      </c>
      <c r="AA47" s="95">
        <v>0.6</v>
      </c>
      <c r="AB47" s="95">
        <v>0.5</v>
      </c>
      <c r="AC47" s="95">
        <v>0.9</v>
      </c>
      <c r="AD47" s="95">
        <v>0.25</v>
      </c>
      <c r="AE47" s="95">
        <v>0.9</v>
      </c>
      <c r="AF47" s="95">
        <v>0.8</v>
      </c>
      <c r="AG47" s="95">
        <v>0.4</v>
      </c>
      <c r="AH47" s="95">
        <v>0.8</v>
      </c>
      <c r="AI47" s="95">
        <v>0.015</v>
      </c>
      <c r="AJ47" s="95">
        <v>0.9</v>
      </c>
      <c r="AK47" s="95">
        <v>0.63</v>
      </c>
      <c r="AL47" s="95">
        <v>1</v>
      </c>
      <c r="AM47" s="95">
        <v>1</v>
      </c>
      <c r="AN47" s="95">
        <v>0</v>
      </c>
      <c r="AO47" s="95">
        <v>0</v>
      </c>
      <c r="AP47" s="95">
        <v>0</v>
      </c>
      <c r="AQ47" s="95">
        <v>1</v>
      </c>
      <c r="AR47" s="95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</row>
    <row r="48" spans="5:83">
      <c r="E48" s="43"/>
      <c r="F48" s="75" t="s">
        <v>1540</v>
      </c>
      <c r="G48" s="95">
        <v>0.1</v>
      </c>
      <c r="H48" s="95">
        <v>0</v>
      </c>
      <c r="I48" s="95">
        <v>0.0933</v>
      </c>
      <c r="J48" s="95">
        <v>0.333</v>
      </c>
      <c r="K48" s="95">
        <v>0.1</v>
      </c>
      <c r="L48" s="95">
        <v>0.02</v>
      </c>
      <c r="M48" s="95">
        <v>0.0933</v>
      </c>
      <c r="N48" s="95">
        <v>0</v>
      </c>
      <c r="O48" s="95">
        <v>0.1</v>
      </c>
      <c r="P48" s="95">
        <v>0.3</v>
      </c>
      <c r="Q48" s="95">
        <v>0.1</v>
      </c>
      <c r="R48" s="95">
        <v>0.2</v>
      </c>
      <c r="S48" s="95">
        <v>0.0933</v>
      </c>
      <c r="T48" s="95">
        <v>0</v>
      </c>
      <c r="U48" s="95">
        <v>0.02</v>
      </c>
      <c r="V48" s="95">
        <v>0</v>
      </c>
      <c r="W48" s="95">
        <v>1</v>
      </c>
      <c r="X48" s="95">
        <v>0.02</v>
      </c>
      <c r="Y48" s="95">
        <v>0.1</v>
      </c>
      <c r="Z48" s="95">
        <v>0</v>
      </c>
      <c r="AA48" s="95">
        <v>0.1</v>
      </c>
      <c r="AB48" s="95">
        <v>0</v>
      </c>
      <c r="AC48" s="95">
        <v>0.02</v>
      </c>
      <c r="AD48" s="95">
        <v>0.25</v>
      </c>
      <c r="AE48" s="95">
        <v>0.02</v>
      </c>
      <c r="AF48" s="95">
        <v>0.1</v>
      </c>
      <c r="AG48" s="95">
        <v>0.3</v>
      </c>
      <c r="AH48" s="95">
        <v>0.2</v>
      </c>
      <c r="AI48" s="95">
        <v>0.894</v>
      </c>
      <c r="AJ48" s="95">
        <v>0.02</v>
      </c>
      <c r="AK48" s="95">
        <v>0.184286</v>
      </c>
      <c r="AL48" s="95">
        <v>0</v>
      </c>
      <c r="AM48" s="95">
        <v>0</v>
      </c>
      <c r="AN48" s="95">
        <v>0</v>
      </c>
      <c r="AO48" s="95">
        <v>0</v>
      </c>
      <c r="AP48" s="95">
        <v>0</v>
      </c>
      <c r="AQ48" s="95">
        <v>0</v>
      </c>
      <c r="AR48" s="95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</row>
    <row r="49" spans="5:83">
      <c r="E49" s="43"/>
      <c r="F49" s="75" t="s">
        <v>1538</v>
      </c>
      <c r="G49" s="95">
        <v>0.2</v>
      </c>
      <c r="H49" s="95">
        <v>0</v>
      </c>
      <c r="I49" s="95">
        <v>0</v>
      </c>
      <c r="J49" s="95">
        <v>0.101</v>
      </c>
      <c r="K49" s="95">
        <v>0</v>
      </c>
      <c r="L49" s="95">
        <v>0.02</v>
      </c>
      <c r="M49" s="95">
        <v>0</v>
      </c>
      <c r="N49" s="95">
        <v>1</v>
      </c>
      <c r="O49" s="95">
        <v>0.2</v>
      </c>
      <c r="P49" s="95">
        <v>0.1</v>
      </c>
      <c r="Q49" s="95">
        <v>0</v>
      </c>
      <c r="R49" s="95">
        <v>0</v>
      </c>
      <c r="S49" s="95">
        <v>0</v>
      </c>
      <c r="T49" s="95">
        <v>0</v>
      </c>
      <c r="U49" s="95">
        <v>0.02</v>
      </c>
      <c r="V49" s="95">
        <v>0</v>
      </c>
      <c r="W49" s="95">
        <v>0</v>
      </c>
      <c r="X49" s="95">
        <v>0.02</v>
      </c>
      <c r="Y49" s="95">
        <v>0.2</v>
      </c>
      <c r="Z49" s="95">
        <v>0</v>
      </c>
      <c r="AA49" s="95">
        <v>0.2</v>
      </c>
      <c r="AB49" s="95">
        <v>0.3</v>
      </c>
      <c r="AC49" s="95">
        <v>0.02</v>
      </c>
      <c r="AD49" s="95">
        <v>0.25</v>
      </c>
      <c r="AE49" s="95">
        <v>0.02</v>
      </c>
      <c r="AF49" s="95">
        <v>0</v>
      </c>
      <c r="AG49" s="95">
        <v>0.2</v>
      </c>
      <c r="AH49" s="95">
        <v>0</v>
      </c>
      <c r="AI49" s="95">
        <v>0.091</v>
      </c>
      <c r="AJ49" s="95">
        <v>0.02</v>
      </c>
      <c r="AK49" s="95">
        <v>0.137143</v>
      </c>
      <c r="AL49" s="95">
        <v>0</v>
      </c>
      <c r="AM49" s="95">
        <v>0</v>
      </c>
      <c r="AN49" s="95">
        <v>0</v>
      </c>
      <c r="AO49" s="95">
        <v>0</v>
      </c>
      <c r="AP49" s="95">
        <v>0</v>
      </c>
      <c r="AQ49" s="95">
        <v>0</v>
      </c>
      <c r="AR49" s="95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</row>
    <row r="50" spans="5:83">
      <c r="E50" s="43"/>
      <c r="F50" s="75" t="s">
        <v>1537</v>
      </c>
      <c r="G50" s="49">
        <f>1-G49-G48-G47-G46</f>
        <v>0</v>
      </c>
      <c r="H50" s="49">
        <f t="shared" ref="H50:AQ50" si="89">1-H49-H48-H47-H46</f>
        <v>0</v>
      </c>
      <c r="I50" s="49">
        <f t="shared" si="89"/>
        <v>0.0107000000000001</v>
      </c>
      <c r="J50" s="49">
        <f t="shared" si="89"/>
        <v>0.00700000000000004</v>
      </c>
      <c r="K50" s="49">
        <f t="shared" si="89"/>
        <v>0</v>
      </c>
      <c r="L50" s="49">
        <f t="shared" si="89"/>
        <v>0.00999999999999994</v>
      </c>
      <c r="M50" s="49">
        <f t="shared" si="89"/>
        <v>0.0107000000000001</v>
      </c>
      <c r="N50" s="49">
        <f t="shared" si="89"/>
        <v>0</v>
      </c>
      <c r="O50" s="49">
        <f t="shared" si="89"/>
        <v>0.1</v>
      </c>
      <c r="P50" s="49">
        <f t="shared" si="89"/>
        <v>0</v>
      </c>
      <c r="Q50" s="49">
        <f t="shared" si="89"/>
        <v>0</v>
      </c>
      <c r="R50" s="49">
        <f t="shared" si="89"/>
        <v>0</v>
      </c>
      <c r="S50" s="49">
        <f t="shared" si="89"/>
        <v>0.0107000000000001</v>
      </c>
      <c r="T50" s="49">
        <f t="shared" si="89"/>
        <v>0</v>
      </c>
      <c r="U50" s="49">
        <f t="shared" si="89"/>
        <v>0.00999999999999994</v>
      </c>
      <c r="V50" s="49">
        <f t="shared" si="89"/>
        <v>0</v>
      </c>
      <c r="W50" s="49">
        <f t="shared" si="89"/>
        <v>0</v>
      </c>
      <c r="X50" s="49">
        <f t="shared" si="89"/>
        <v>0.00999999999999994</v>
      </c>
      <c r="Y50" s="49">
        <f t="shared" si="89"/>
        <v>0.1</v>
      </c>
      <c r="Z50" s="49">
        <f t="shared" si="89"/>
        <v>1</v>
      </c>
      <c r="AA50" s="49">
        <f t="shared" si="89"/>
        <v>0</v>
      </c>
      <c r="AB50" s="49">
        <f t="shared" si="89"/>
        <v>0</v>
      </c>
      <c r="AC50" s="49">
        <f t="shared" si="89"/>
        <v>0.00999999999999994</v>
      </c>
      <c r="AD50" s="49">
        <f t="shared" si="89"/>
        <v>0</v>
      </c>
      <c r="AE50" s="49">
        <f t="shared" si="89"/>
        <v>0.00999999999999994</v>
      </c>
      <c r="AF50" s="49">
        <f t="shared" si="89"/>
        <v>0</v>
      </c>
      <c r="AG50" s="49">
        <f t="shared" si="89"/>
        <v>0</v>
      </c>
      <c r="AH50" s="49">
        <f t="shared" si="89"/>
        <v>0</v>
      </c>
      <c r="AI50" s="49">
        <f t="shared" si="89"/>
        <v>1.38777878078145e-17</v>
      </c>
      <c r="AJ50" s="49">
        <f t="shared" si="89"/>
        <v>0.00999999999999994</v>
      </c>
      <c r="AK50" s="49">
        <f t="shared" si="89"/>
        <v>0.00857100000000003</v>
      </c>
      <c r="AL50" s="49">
        <f t="shared" si="89"/>
        <v>0</v>
      </c>
      <c r="AM50" s="49">
        <f t="shared" si="89"/>
        <v>0</v>
      </c>
      <c r="AN50" s="49">
        <f t="shared" si="89"/>
        <v>1</v>
      </c>
      <c r="AO50" s="49">
        <f t="shared" si="89"/>
        <v>1</v>
      </c>
      <c r="AP50" s="49">
        <f t="shared" si="89"/>
        <v>1</v>
      </c>
      <c r="AQ50" s="49">
        <f t="shared" si="89"/>
        <v>0</v>
      </c>
      <c r="AR50" s="4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</row>
    <row r="51" spans="5:83">
      <c r="E51" s="46" t="s">
        <v>192</v>
      </c>
      <c r="G51" s="47" t="str">
        <f>IF(SUM(G46:G50)&lt;&gt;1,"ERROR","")</f>
        <v/>
      </c>
      <c r="H51" s="47" t="str">
        <f t="shared" ref="H51:AQ51" si="90">IF(SUM(H46:H50)&lt;&gt;1,"ERROR","")</f>
        <v/>
      </c>
      <c r="I51" s="47" t="str">
        <f t="shared" si="90"/>
        <v/>
      </c>
      <c r="J51" s="47" t="str">
        <f t="shared" si="90"/>
        <v/>
      </c>
      <c r="K51" s="47" t="str">
        <f t="shared" si="90"/>
        <v/>
      </c>
      <c r="L51" s="47" t="str">
        <f t="shared" si="90"/>
        <v/>
      </c>
      <c r="M51" s="47" t="str">
        <f t="shared" si="90"/>
        <v/>
      </c>
      <c r="N51" s="47" t="str">
        <f t="shared" si="90"/>
        <v/>
      </c>
      <c r="O51" s="47" t="str">
        <f t="shared" si="90"/>
        <v/>
      </c>
      <c r="P51" s="47" t="str">
        <f t="shared" si="90"/>
        <v/>
      </c>
      <c r="Q51" s="47" t="str">
        <f t="shared" si="90"/>
        <v/>
      </c>
      <c r="R51" s="47" t="str">
        <f t="shared" si="90"/>
        <v/>
      </c>
      <c r="S51" s="47" t="str">
        <f t="shared" si="90"/>
        <v/>
      </c>
      <c r="T51" s="47" t="str">
        <f t="shared" si="90"/>
        <v/>
      </c>
      <c r="U51" s="47" t="str">
        <f t="shared" si="90"/>
        <v/>
      </c>
      <c r="V51" s="47" t="str">
        <f t="shared" si="90"/>
        <v/>
      </c>
      <c r="W51" s="47" t="str">
        <f t="shared" si="90"/>
        <v/>
      </c>
      <c r="X51" s="47" t="str">
        <f t="shared" si="90"/>
        <v/>
      </c>
      <c r="Y51" s="47" t="str">
        <f t="shared" si="90"/>
        <v/>
      </c>
      <c r="Z51" s="47" t="str">
        <f t="shared" si="90"/>
        <v/>
      </c>
      <c r="AA51" s="47" t="str">
        <f t="shared" si="90"/>
        <v/>
      </c>
      <c r="AB51" s="47" t="str">
        <f t="shared" si="90"/>
        <v/>
      </c>
      <c r="AC51" s="47" t="str">
        <f t="shared" si="90"/>
        <v/>
      </c>
      <c r="AD51" s="47" t="str">
        <f t="shared" si="90"/>
        <v/>
      </c>
      <c r="AE51" s="47" t="str">
        <f t="shared" si="90"/>
        <v/>
      </c>
      <c r="AF51" s="47" t="str">
        <f t="shared" si="90"/>
        <v/>
      </c>
      <c r="AG51" s="47" t="str">
        <f t="shared" si="90"/>
        <v/>
      </c>
      <c r="AH51" s="47" t="str">
        <f t="shared" si="90"/>
        <v/>
      </c>
      <c r="AI51" s="47" t="str">
        <f t="shared" si="90"/>
        <v/>
      </c>
      <c r="AJ51" s="47" t="str">
        <f t="shared" si="90"/>
        <v/>
      </c>
      <c r="AK51" s="47" t="str">
        <f t="shared" si="90"/>
        <v/>
      </c>
      <c r="AL51" s="47" t="str">
        <f t="shared" si="90"/>
        <v/>
      </c>
      <c r="AM51" s="47" t="str">
        <f t="shared" si="90"/>
        <v/>
      </c>
      <c r="AN51" s="47" t="str">
        <f t="shared" si="90"/>
        <v/>
      </c>
      <c r="AO51" s="47" t="str">
        <f t="shared" si="90"/>
        <v/>
      </c>
      <c r="AP51" s="47" t="str">
        <f t="shared" si="90"/>
        <v/>
      </c>
      <c r="AQ51" s="47" t="str">
        <f t="shared" si="90"/>
        <v/>
      </c>
      <c r="AR51" s="47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</row>
    <row r="52" spans="5:83">
      <c r="E52" s="43" t="s">
        <v>239</v>
      </c>
      <c r="F52" s="75" t="s">
        <v>1539</v>
      </c>
      <c r="G52" s="95">
        <v>0.01</v>
      </c>
      <c r="H52" s="95">
        <v>0</v>
      </c>
      <c r="I52" s="95">
        <v>0.0125</v>
      </c>
      <c r="J52" s="95">
        <v>0.026</v>
      </c>
      <c r="K52" s="95">
        <v>0</v>
      </c>
      <c r="L52" s="95">
        <v>0</v>
      </c>
      <c r="M52" s="95">
        <v>0.0125</v>
      </c>
      <c r="N52" s="95">
        <v>0</v>
      </c>
      <c r="O52" s="95">
        <v>0</v>
      </c>
      <c r="P52" s="95">
        <v>0</v>
      </c>
      <c r="Q52" s="95">
        <v>0</v>
      </c>
      <c r="R52" s="95">
        <v>0.3</v>
      </c>
      <c r="S52" s="95">
        <v>0.0125</v>
      </c>
      <c r="T52" s="95">
        <v>0</v>
      </c>
      <c r="U52" s="95">
        <v>0</v>
      </c>
      <c r="V52" s="95">
        <v>0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0</v>
      </c>
      <c r="AC52" s="95">
        <v>0</v>
      </c>
      <c r="AD52" s="95">
        <v>0</v>
      </c>
      <c r="AE52" s="95">
        <v>0</v>
      </c>
      <c r="AF52" s="95">
        <v>0</v>
      </c>
      <c r="AG52" s="95">
        <v>0</v>
      </c>
      <c r="AH52" s="95">
        <v>0.3</v>
      </c>
      <c r="AI52" s="95">
        <v>0</v>
      </c>
      <c r="AJ52" s="95">
        <v>0</v>
      </c>
      <c r="AK52" s="95">
        <v>0</v>
      </c>
      <c r="AL52" s="95">
        <v>0</v>
      </c>
      <c r="AM52" s="95">
        <v>0</v>
      </c>
      <c r="AN52" s="95">
        <v>0</v>
      </c>
      <c r="AO52" s="95">
        <v>0</v>
      </c>
      <c r="AP52" s="95">
        <v>0</v>
      </c>
      <c r="AQ52" s="95">
        <v>0</v>
      </c>
      <c r="AR52" s="95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</row>
    <row r="53" spans="5:83">
      <c r="E53" s="43"/>
      <c r="F53" s="75" t="s">
        <v>1540</v>
      </c>
      <c r="G53" s="95">
        <v>0.35</v>
      </c>
      <c r="H53" s="95">
        <v>0</v>
      </c>
      <c r="I53" s="95">
        <v>0.0933</v>
      </c>
      <c r="J53" s="95">
        <v>0.431</v>
      </c>
      <c r="K53" s="95">
        <v>0</v>
      </c>
      <c r="L53" s="95">
        <v>0.1</v>
      </c>
      <c r="M53" s="95">
        <v>0.0933</v>
      </c>
      <c r="N53" s="95">
        <v>0</v>
      </c>
      <c r="O53" s="95">
        <v>0.4</v>
      </c>
      <c r="P53" s="95">
        <v>0</v>
      </c>
      <c r="Q53" s="95">
        <v>0</v>
      </c>
      <c r="R53" s="95">
        <v>0.4</v>
      </c>
      <c r="S53" s="95">
        <v>0.0933</v>
      </c>
      <c r="T53" s="95">
        <v>0</v>
      </c>
      <c r="U53" s="95">
        <v>0.1</v>
      </c>
      <c r="V53" s="95">
        <v>0</v>
      </c>
      <c r="W53" s="95">
        <v>0</v>
      </c>
      <c r="X53" s="95">
        <v>0.1</v>
      </c>
      <c r="Y53" s="95">
        <v>0.4</v>
      </c>
      <c r="Z53" s="95">
        <v>0</v>
      </c>
      <c r="AA53" s="95">
        <v>0.4</v>
      </c>
      <c r="AB53" s="95">
        <v>0</v>
      </c>
      <c r="AC53" s="95">
        <v>0.1</v>
      </c>
      <c r="AD53" s="95">
        <v>0.1</v>
      </c>
      <c r="AE53" s="95">
        <v>0.1</v>
      </c>
      <c r="AF53" s="95">
        <v>0</v>
      </c>
      <c r="AG53" s="95">
        <v>0</v>
      </c>
      <c r="AH53" s="95">
        <v>0.4</v>
      </c>
      <c r="AI53" s="95">
        <v>0</v>
      </c>
      <c r="AJ53" s="95">
        <v>0.1</v>
      </c>
      <c r="AK53" s="95">
        <v>0.0471839</v>
      </c>
      <c r="AL53" s="95">
        <v>0</v>
      </c>
      <c r="AM53" s="95">
        <v>0</v>
      </c>
      <c r="AN53" s="95">
        <v>0</v>
      </c>
      <c r="AO53" s="95">
        <v>0</v>
      </c>
      <c r="AP53" s="95">
        <v>0</v>
      </c>
      <c r="AQ53" s="95">
        <v>0</v>
      </c>
      <c r="AR53" s="95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</row>
    <row r="54" spans="5:83">
      <c r="E54" s="43"/>
      <c r="F54" s="75" t="s">
        <v>1538</v>
      </c>
      <c r="G54" s="95">
        <v>0.57</v>
      </c>
      <c r="H54" s="95">
        <v>0.26</v>
      </c>
      <c r="I54" s="95">
        <v>0.8835</v>
      </c>
      <c r="J54" s="95">
        <v>0.291</v>
      </c>
      <c r="K54" s="95">
        <v>0</v>
      </c>
      <c r="L54" s="95">
        <v>0.5</v>
      </c>
      <c r="M54" s="95">
        <v>0.8835</v>
      </c>
      <c r="N54" s="95">
        <v>1</v>
      </c>
      <c r="O54" s="95">
        <v>0.3</v>
      </c>
      <c r="P54" s="95">
        <v>0.6</v>
      </c>
      <c r="Q54" s="95">
        <v>0.75</v>
      </c>
      <c r="R54" s="95">
        <v>0.2</v>
      </c>
      <c r="S54" s="95">
        <v>0.8835</v>
      </c>
      <c r="T54" s="95">
        <v>1</v>
      </c>
      <c r="U54" s="95">
        <v>0.5</v>
      </c>
      <c r="V54" s="95">
        <v>0</v>
      </c>
      <c r="W54" s="95">
        <v>0</v>
      </c>
      <c r="X54" s="95">
        <v>0.5</v>
      </c>
      <c r="Y54" s="95">
        <v>0.3</v>
      </c>
      <c r="Z54" s="95">
        <v>0</v>
      </c>
      <c r="AA54" s="95">
        <v>0.4</v>
      </c>
      <c r="AB54" s="95">
        <v>0</v>
      </c>
      <c r="AC54" s="95">
        <v>0.5</v>
      </c>
      <c r="AD54" s="95">
        <v>0.45</v>
      </c>
      <c r="AE54" s="95">
        <v>0.5</v>
      </c>
      <c r="AF54" s="95">
        <v>0.75</v>
      </c>
      <c r="AG54" s="95">
        <v>0.4</v>
      </c>
      <c r="AH54" s="95">
        <v>0.2</v>
      </c>
      <c r="AI54" s="95">
        <v>0.6931</v>
      </c>
      <c r="AJ54" s="95">
        <v>0.5</v>
      </c>
      <c r="AK54" s="95">
        <v>0.345312</v>
      </c>
      <c r="AL54" s="95">
        <v>0</v>
      </c>
      <c r="AM54" s="95">
        <v>1</v>
      </c>
      <c r="AN54" s="95">
        <v>0</v>
      </c>
      <c r="AO54" s="95">
        <v>0</v>
      </c>
      <c r="AP54" s="95">
        <v>0</v>
      </c>
      <c r="AQ54" s="95">
        <v>1</v>
      </c>
      <c r="AR54" s="95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</row>
    <row r="55" spans="5:83">
      <c r="E55" s="43"/>
      <c r="F55" s="75" t="s">
        <v>1537</v>
      </c>
      <c r="G55" s="49">
        <f>1-G54-G53-G52</f>
        <v>0.0700000000000001</v>
      </c>
      <c r="H55" s="49">
        <f t="shared" ref="H55:AQ55" si="91">1-H54-H53-H52</f>
        <v>0.74</v>
      </c>
      <c r="I55" s="49">
        <f t="shared" si="91"/>
        <v>0.0107000000000001</v>
      </c>
      <c r="J55" s="49">
        <f t="shared" si="91"/>
        <v>0.252</v>
      </c>
      <c r="K55" s="49">
        <f t="shared" si="91"/>
        <v>1</v>
      </c>
      <c r="L55" s="49">
        <f t="shared" si="91"/>
        <v>0.4</v>
      </c>
      <c r="M55" s="49">
        <f t="shared" si="91"/>
        <v>0.0107000000000001</v>
      </c>
      <c r="N55" s="49">
        <f t="shared" si="91"/>
        <v>0</v>
      </c>
      <c r="O55" s="49">
        <f t="shared" si="91"/>
        <v>0.3</v>
      </c>
      <c r="P55" s="49">
        <f t="shared" si="91"/>
        <v>0.4</v>
      </c>
      <c r="Q55" s="49">
        <f t="shared" si="91"/>
        <v>0.25</v>
      </c>
      <c r="R55" s="49">
        <f t="shared" si="91"/>
        <v>0.1</v>
      </c>
      <c r="S55" s="49">
        <f t="shared" si="91"/>
        <v>0.0107000000000001</v>
      </c>
      <c r="T55" s="49">
        <f t="shared" si="91"/>
        <v>0</v>
      </c>
      <c r="U55" s="49">
        <f t="shared" si="91"/>
        <v>0.4</v>
      </c>
      <c r="V55" s="49">
        <f t="shared" si="91"/>
        <v>1</v>
      </c>
      <c r="W55" s="49">
        <f t="shared" si="91"/>
        <v>1</v>
      </c>
      <c r="X55" s="49">
        <f t="shared" si="91"/>
        <v>0.4</v>
      </c>
      <c r="Y55" s="49">
        <f t="shared" si="91"/>
        <v>0.3</v>
      </c>
      <c r="Z55" s="49">
        <f t="shared" si="91"/>
        <v>1</v>
      </c>
      <c r="AA55" s="49">
        <f t="shared" si="91"/>
        <v>0.2</v>
      </c>
      <c r="AB55" s="49">
        <f t="shared" si="91"/>
        <v>1</v>
      </c>
      <c r="AC55" s="49">
        <f t="shared" si="91"/>
        <v>0.4</v>
      </c>
      <c r="AD55" s="49">
        <f t="shared" si="91"/>
        <v>0.45</v>
      </c>
      <c r="AE55" s="49">
        <f t="shared" si="91"/>
        <v>0.4</v>
      </c>
      <c r="AF55" s="49">
        <f t="shared" si="91"/>
        <v>0.25</v>
      </c>
      <c r="AG55" s="49">
        <f t="shared" si="91"/>
        <v>0.6</v>
      </c>
      <c r="AH55" s="49">
        <f t="shared" si="91"/>
        <v>0.1</v>
      </c>
      <c r="AI55" s="49">
        <f t="shared" si="91"/>
        <v>0.3069</v>
      </c>
      <c r="AJ55" s="49">
        <f t="shared" si="91"/>
        <v>0.4</v>
      </c>
      <c r="AK55" s="49">
        <f t="shared" si="91"/>
        <v>0.6075041</v>
      </c>
      <c r="AL55" s="49">
        <f t="shared" si="91"/>
        <v>1</v>
      </c>
      <c r="AM55" s="49">
        <f t="shared" si="91"/>
        <v>0</v>
      </c>
      <c r="AN55" s="49">
        <f t="shared" si="91"/>
        <v>1</v>
      </c>
      <c r="AO55" s="49">
        <f t="shared" si="91"/>
        <v>1</v>
      </c>
      <c r="AP55" s="49">
        <f t="shared" si="91"/>
        <v>1</v>
      </c>
      <c r="AQ55" s="49">
        <f t="shared" si="91"/>
        <v>0</v>
      </c>
      <c r="AR55" s="4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</row>
    <row r="56" spans="5:83">
      <c r="E56" s="46" t="s">
        <v>192</v>
      </c>
      <c r="G56" s="47" t="str">
        <f>IF(SUM(G52:G55)&lt;&gt;1,"ERROR","")</f>
        <v/>
      </c>
      <c r="H56" s="47" t="str">
        <f t="shared" ref="H56:AQ56" si="92">IF(SUM(H52:H55)&lt;&gt;1,"ERROR","")</f>
        <v/>
      </c>
      <c r="I56" s="47" t="str">
        <f t="shared" si="92"/>
        <v/>
      </c>
      <c r="J56" s="47" t="str">
        <f t="shared" si="92"/>
        <v/>
      </c>
      <c r="K56" s="47" t="str">
        <f t="shared" si="92"/>
        <v/>
      </c>
      <c r="L56" s="47" t="str">
        <f t="shared" si="92"/>
        <v/>
      </c>
      <c r="M56" s="47" t="str">
        <f t="shared" si="92"/>
        <v/>
      </c>
      <c r="N56" s="47" t="str">
        <f t="shared" si="92"/>
        <v/>
      </c>
      <c r="O56" s="47" t="str">
        <f t="shared" si="92"/>
        <v/>
      </c>
      <c r="P56" s="47" t="str">
        <f t="shared" si="92"/>
        <v/>
      </c>
      <c r="Q56" s="47" t="str">
        <f t="shared" si="92"/>
        <v/>
      </c>
      <c r="R56" s="47" t="str">
        <f t="shared" si="92"/>
        <v/>
      </c>
      <c r="S56" s="47" t="str">
        <f t="shared" si="92"/>
        <v/>
      </c>
      <c r="T56" s="47" t="str">
        <f t="shared" si="92"/>
        <v/>
      </c>
      <c r="U56" s="47" t="str">
        <f t="shared" si="92"/>
        <v/>
      </c>
      <c r="V56" s="47" t="str">
        <f t="shared" si="92"/>
        <v/>
      </c>
      <c r="W56" s="47" t="str">
        <f t="shared" si="92"/>
        <v/>
      </c>
      <c r="X56" s="47" t="str">
        <f t="shared" si="92"/>
        <v/>
      </c>
      <c r="Y56" s="47" t="str">
        <f t="shared" si="92"/>
        <v/>
      </c>
      <c r="Z56" s="47" t="str">
        <f t="shared" si="92"/>
        <v/>
      </c>
      <c r="AA56" s="47" t="str">
        <f t="shared" si="92"/>
        <v/>
      </c>
      <c r="AB56" s="47" t="str">
        <f t="shared" si="92"/>
        <v/>
      </c>
      <c r="AC56" s="47" t="str">
        <f t="shared" si="92"/>
        <v/>
      </c>
      <c r="AD56" s="47" t="str">
        <f t="shared" si="92"/>
        <v/>
      </c>
      <c r="AE56" s="47" t="str">
        <f t="shared" si="92"/>
        <v/>
      </c>
      <c r="AF56" s="47" t="str">
        <f t="shared" si="92"/>
        <v/>
      </c>
      <c r="AG56" s="47" t="str">
        <f t="shared" si="92"/>
        <v/>
      </c>
      <c r="AH56" s="47" t="str">
        <f t="shared" si="92"/>
        <v/>
      </c>
      <c r="AI56" s="47" t="str">
        <f t="shared" si="92"/>
        <v/>
      </c>
      <c r="AJ56" s="47" t="str">
        <f t="shared" si="92"/>
        <v/>
      </c>
      <c r="AK56" s="47" t="str">
        <f t="shared" si="92"/>
        <v/>
      </c>
      <c r="AL56" s="47" t="str">
        <f t="shared" si="92"/>
        <v/>
      </c>
      <c r="AM56" s="47" t="str">
        <f t="shared" si="92"/>
        <v/>
      </c>
      <c r="AN56" s="47" t="str">
        <f t="shared" si="92"/>
        <v/>
      </c>
      <c r="AO56" s="47" t="str">
        <f t="shared" si="92"/>
        <v/>
      </c>
      <c r="AP56" s="47" t="str">
        <f t="shared" si="92"/>
        <v/>
      </c>
      <c r="AQ56" s="47" t="str">
        <f t="shared" si="92"/>
        <v/>
      </c>
      <c r="AR56" s="47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</row>
    <row r="57" spans="5:83">
      <c r="E57" s="43" t="s">
        <v>237</v>
      </c>
      <c r="F57" s="75" t="s">
        <v>1539</v>
      </c>
      <c r="G57" s="95">
        <v>0.01</v>
      </c>
      <c r="H57" s="95">
        <v>0</v>
      </c>
      <c r="I57" s="95">
        <v>0.0125</v>
      </c>
      <c r="J57" s="95">
        <v>0</v>
      </c>
      <c r="K57" s="95">
        <v>0</v>
      </c>
      <c r="L57" s="95">
        <v>0</v>
      </c>
      <c r="M57" s="95">
        <v>0.0125</v>
      </c>
      <c r="N57" s="95">
        <v>0</v>
      </c>
      <c r="O57" s="95">
        <v>0</v>
      </c>
      <c r="P57" s="95">
        <v>0</v>
      </c>
      <c r="Q57" s="95">
        <v>0</v>
      </c>
      <c r="R57" s="95">
        <v>0</v>
      </c>
      <c r="S57" s="95">
        <v>0.0125</v>
      </c>
      <c r="T57" s="95">
        <v>0</v>
      </c>
      <c r="U57" s="95">
        <v>0</v>
      </c>
      <c r="V57" s="95">
        <v>0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0</v>
      </c>
      <c r="AC57" s="95">
        <v>0</v>
      </c>
      <c r="AD57" s="95">
        <v>0</v>
      </c>
      <c r="AE57" s="95">
        <v>0</v>
      </c>
      <c r="AF57" s="95">
        <v>0</v>
      </c>
      <c r="AG57" s="95">
        <v>0</v>
      </c>
      <c r="AH57" s="95">
        <v>0</v>
      </c>
      <c r="AI57" s="95">
        <v>0</v>
      </c>
      <c r="AJ57" s="95">
        <v>0</v>
      </c>
      <c r="AK57" s="95">
        <v>0</v>
      </c>
      <c r="AL57" s="95">
        <v>0</v>
      </c>
      <c r="AM57" s="95">
        <v>0</v>
      </c>
      <c r="AN57" s="95">
        <v>0</v>
      </c>
      <c r="AO57" s="95">
        <v>0</v>
      </c>
      <c r="AP57" s="95">
        <v>0</v>
      </c>
      <c r="AQ57" s="95">
        <v>0</v>
      </c>
      <c r="AR57" s="95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</row>
    <row r="58" spans="5:85">
      <c r="E58" s="43"/>
      <c r="F58" s="75" t="s">
        <v>1540</v>
      </c>
      <c r="G58" s="95">
        <v>0.35</v>
      </c>
      <c r="H58" s="95">
        <v>0</v>
      </c>
      <c r="I58" s="95">
        <v>0.0933</v>
      </c>
      <c r="J58" s="95">
        <v>0.189</v>
      </c>
      <c r="K58" s="95">
        <v>0</v>
      </c>
      <c r="L58" s="95">
        <v>0.1</v>
      </c>
      <c r="M58" s="95">
        <v>0.0933</v>
      </c>
      <c r="N58" s="95">
        <v>0</v>
      </c>
      <c r="O58" s="95">
        <v>0.5</v>
      </c>
      <c r="P58" s="95">
        <v>0</v>
      </c>
      <c r="Q58" s="95">
        <v>0</v>
      </c>
      <c r="R58" s="95">
        <v>0.9</v>
      </c>
      <c r="S58" s="95">
        <v>0.0933</v>
      </c>
      <c r="T58" s="95">
        <v>0</v>
      </c>
      <c r="U58" s="95">
        <v>0.1</v>
      </c>
      <c r="V58" s="95">
        <v>0</v>
      </c>
      <c r="W58" s="95">
        <v>0</v>
      </c>
      <c r="X58" s="95">
        <v>0.1</v>
      </c>
      <c r="Y58" s="95">
        <v>0.5</v>
      </c>
      <c r="Z58" s="95">
        <v>0</v>
      </c>
      <c r="AA58" s="95">
        <v>0.5</v>
      </c>
      <c r="AB58" s="95">
        <v>0</v>
      </c>
      <c r="AC58" s="95">
        <v>0.1</v>
      </c>
      <c r="AD58" s="95">
        <v>0.1</v>
      </c>
      <c r="AE58" s="95">
        <v>0.1</v>
      </c>
      <c r="AF58" s="95">
        <v>0</v>
      </c>
      <c r="AG58" s="95">
        <v>0.2</v>
      </c>
      <c r="AH58" s="95">
        <v>0.9</v>
      </c>
      <c r="AI58" s="95">
        <v>0</v>
      </c>
      <c r="AJ58" s="95">
        <v>0.1</v>
      </c>
      <c r="AK58" s="95">
        <v>0.0471839</v>
      </c>
      <c r="AL58" s="95">
        <v>0</v>
      </c>
      <c r="AM58" s="95">
        <v>0</v>
      </c>
      <c r="AN58" s="95">
        <v>0</v>
      </c>
      <c r="AO58" s="95">
        <v>0</v>
      </c>
      <c r="AP58" s="95">
        <v>0</v>
      </c>
      <c r="AQ58" s="95">
        <v>1</v>
      </c>
      <c r="AR58" s="95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54"/>
      <c r="CG58" s="54"/>
    </row>
    <row r="59" spans="5:85">
      <c r="E59" s="43"/>
      <c r="F59" s="75" t="s">
        <v>1538</v>
      </c>
      <c r="G59" s="95">
        <v>0.57</v>
      </c>
      <c r="H59" s="95">
        <v>0</v>
      </c>
      <c r="I59" s="95">
        <v>0.8835</v>
      </c>
      <c r="J59" s="95">
        <v>0.177</v>
      </c>
      <c r="K59" s="95">
        <v>0</v>
      </c>
      <c r="L59" s="95">
        <v>0</v>
      </c>
      <c r="M59" s="95">
        <v>0.8835</v>
      </c>
      <c r="N59" s="95">
        <v>1</v>
      </c>
      <c r="O59" s="95">
        <v>0.4</v>
      </c>
      <c r="P59" s="95">
        <v>0.6</v>
      </c>
      <c r="Q59" s="95">
        <v>0.75</v>
      </c>
      <c r="R59" s="95">
        <v>0.1</v>
      </c>
      <c r="S59" s="95">
        <v>0.8835</v>
      </c>
      <c r="T59" s="95">
        <v>1</v>
      </c>
      <c r="U59" s="95">
        <v>0.5</v>
      </c>
      <c r="V59" s="95">
        <v>0</v>
      </c>
      <c r="W59" s="95">
        <v>0</v>
      </c>
      <c r="X59" s="95">
        <v>0.5</v>
      </c>
      <c r="Y59" s="95">
        <v>0.4</v>
      </c>
      <c r="Z59" s="95">
        <v>0</v>
      </c>
      <c r="AA59" s="95">
        <v>0.3</v>
      </c>
      <c r="AB59" s="95">
        <v>0</v>
      </c>
      <c r="AC59" s="95">
        <v>0.5</v>
      </c>
      <c r="AD59" s="95">
        <v>0.9</v>
      </c>
      <c r="AE59" s="95">
        <v>0.5</v>
      </c>
      <c r="AF59" s="95">
        <v>0.75</v>
      </c>
      <c r="AG59" s="95">
        <v>0.2</v>
      </c>
      <c r="AH59" s="95">
        <v>0.1</v>
      </c>
      <c r="AI59" s="95">
        <v>0.6931</v>
      </c>
      <c r="AJ59" s="95">
        <v>0.5</v>
      </c>
      <c r="AK59" s="95">
        <v>0.345312</v>
      </c>
      <c r="AL59" s="95">
        <v>1</v>
      </c>
      <c r="AM59" s="95">
        <v>1</v>
      </c>
      <c r="AN59" s="95">
        <v>0</v>
      </c>
      <c r="AO59" s="95">
        <v>0</v>
      </c>
      <c r="AP59" s="95">
        <v>0</v>
      </c>
      <c r="AQ59" s="95">
        <v>0</v>
      </c>
      <c r="AR59" s="95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</row>
    <row r="60" spans="5:85">
      <c r="E60" s="43"/>
      <c r="F60" s="75" t="s">
        <v>1537</v>
      </c>
      <c r="G60" s="49">
        <f>1-G59-G58-G57</f>
        <v>0.0700000000000001</v>
      </c>
      <c r="H60" s="49">
        <f t="shared" ref="H60:AQ60" si="93">1-H59-H58-H57</f>
        <v>1</v>
      </c>
      <c r="I60" s="49">
        <f t="shared" si="93"/>
        <v>0.0107000000000001</v>
      </c>
      <c r="J60" s="49">
        <f t="shared" si="93"/>
        <v>0.634</v>
      </c>
      <c r="K60" s="49">
        <f t="shared" si="93"/>
        <v>1</v>
      </c>
      <c r="L60" s="49">
        <f t="shared" si="93"/>
        <v>0.9</v>
      </c>
      <c r="M60" s="49">
        <f t="shared" si="93"/>
        <v>0.0107000000000001</v>
      </c>
      <c r="N60" s="49">
        <f t="shared" si="93"/>
        <v>0</v>
      </c>
      <c r="O60" s="49">
        <f t="shared" si="93"/>
        <v>0.1</v>
      </c>
      <c r="P60" s="49">
        <f t="shared" si="93"/>
        <v>0.4</v>
      </c>
      <c r="Q60" s="49">
        <f t="shared" si="93"/>
        <v>0.25</v>
      </c>
      <c r="R60" s="49">
        <f t="shared" si="93"/>
        <v>0</v>
      </c>
      <c r="S60" s="49">
        <f t="shared" si="93"/>
        <v>0.0107000000000001</v>
      </c>
      <c r="T60" s="49">
        <f t="shared" si="93"/>
        <v>0</v>
      </c>
      <c r="U60" s="49">
        <f t="shared" si="93"/>
        <v>0.4</v>
      </c>
      <c r="V60" s="49">
        <f t="shared" si="93"/>
        <v>1</v>
      </c>
      <c r="W60" s="49">
        <f t="shared" si="93"/>
        <v>1</v>
      </c>
      <c r="X60" s="49">
        <f t="shared" si="93"/>
        <v>0.4</v>
      </c>
      <c r="Y60" s="49">
        <f t="shared" si="93"/>
        <v>0.1</v>
      </c>
      <c r="Z60" s="49">
        <f t="shared" si="93"/>
        <v>1</v>
      </c>
      <c r="AA60" s="49">
        <f t="shared" si="93"/>
        <v>0.2</v>
      </c>
      <c r="AB60" s="49">
        <f t="shared" si="93"/>
        <v>1</v>
      </c>
      <c r="AC60" s="49">
        <f t="shared" si="93"/>
        <v>0.4</v>
      </c>
      <c r="AD60" s="49">
        <f t="shared" si="93"/>
        <v>-2.77555756156289e-17</v>
      </c>
      <c r="AE60" s="49">
        <f t="shared" si="93"/>
        <v>0.4</v>
      </c>
      <c r="AF60" s="49">
        <f t="shared" si="93"/>
        <v>0.25</v>
      </c>
      <c r="AG60" s="49">
        <f t="shared" si="93"/>
        <v>0.6</v>
      </c>
      <c r="AH60" s="49">
        <f t="shared" si="93"/>
        <v>0</v>
      </c>
      <c r="AI60" s="49">
        <f t="shared" si="93"/>
        <v>0.3069</v>
      </c>
      <c r="AJ60" s="49">
        <f t="shared" si="93"/>
        <v>0.4</v>
      </c>
      <c r="AK60" s="49">
        <f t="shared" si="93"/>
        <v>0.6075041</v>
      </c>
      <c r="AL60" s="49">
        <f t="shared" si="93"/>
        <v>0</v>
      </c>
      <c r="AM60" s="49">
        <f t="shared" si="93"/>
        <v>0</v>
      </c>
      <c r="AN60" s="49">
        <f t="shared" si="93"/>
        <v>1</v>
      </c>
      <c r="AO60" s="49">
        <f t="shared" si="93"/>
        <v>1</v>
      </c>
      <c r="AP60" s="49">
        <f t="shared" si="93"/>
        <v>1</v>
      </c>
      <c r="AQ60" s="49">
        <f t="shared" si="93"/>
        <v>0</v>
      </c>
      <c r="AR60" s="4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</row>
    <row r="61" spans="5:85">
      <c r="E61" s="46" t="s">
        <v>192</v>
      </c>
      <c r="G61" s="47" t="str">
        <f>IF(SUM(G57:G60)&lt;&gt;1,"ERROR","")</f>
        <v/>
      </c>
      <c r="H61" s="47" t="str">
        <f t="shared" ref="H61:AQ61" si="94">IF(SUM(H57:H60)&lt;&gt;1,"ERROR","")</f>
        <v/>
      </c>
      <c r="I61" s="47" t="str">
        <f t="shared" si="94"/>
        <v/>
      </c>
      <c r="J61" s="47" t="str">
        <f t="shared" si="94"/>
        <v/>
      </c>
      <c r="K61" s="47" t="str">
        <f t="shared" si="94"/>
        <v/>
      </c>
      <c r="L61" s="47" t="str">
        <f t="shared" si="94"/>
        <v/>
      </c>
      <c r="M61" s="47" t="str">
        <f t="shared" si="94"/>
        <v/>
      </c>
      <c r="N61" s="47" t="str">
        <f t="shared" si="94"/>
        <v/>
      </c>
      <c r="O61" s="47" t="str">
        <f t="shared" si="94"/>
        <v/>
      </c>
      <c r="P61" s="47" t="str">
        <f t="shared" si="94"/>
        <v/>
      </c>
      <c r="Q61" s="47" t="str">
        <f t="shared" si="94"/>
        <v/>
      </c>
      <c r="R61" s="47" t="str">
        <f t="shared" si="94"/>
        <v/>
      </c>
      <c r="S61" s="47" t="str">
        <f t="shared" si="94"/>
        <v/>
      </c>
      <c r="T61" s="47" t="str">
        <f t="shared" si="94"/>
        <v/>
      </c>
      <c r="U61" s="47" t="str">
        <f t="shared" si="94"/>
        <v/>
      </c>
      <c r="V61" s="47" t="str">
        <f t="shared" si="94"/>
        <v/>
      </c>
      <c r="W61" s="47" t="str">
        <f t="shared" si="94"/>
        <v/>
      </c>
      <c r="X61" s="47" t="str">
        <f t="shared" si="94"/>
        <v/>
      </c>
      <c r="Y61" s="47" t="str">
        <f t="shared" si="94"/>
        <v/>
      </c>
      <c r="Z61" s="47" t="str">
        <f t="shared" si="94"/>
        <v/>
      </c>
      <c r="AA61" s="47" t="str">
        <f t="shared" si="94"/>
        <v/>
      </c>
      <c r="AB61" s="47" t="str">
        <f t="shared" si="94"/>
        <v/>
      </c>
      <c r="AC61" s="47" t="str">
        <f t="shared" si="94"/>
        <v/>
      </c>
      <c r="AD61" s="47" t="str">
        <f t="shared" si="94"/>
        <v/>
      </c>
      <c r="AE61" s="47" t="str">
        <f t="shared" si="94"/>
        <v/>
      </c>
      <c r="AF61" s="47" t="str">
        <f t="shared" si="94"/>
        <v/>
      </c>
      <c r="AG61" s="47" t="str">
        <f t="shared" si="94"/>
        <v/>
      </c>
      <c r="AH61" s="47" t="str">
        <f t="shared" si="94"/>
        <v/>
      </c>
      <c r="AI61" s="47" t="str">
        <f t="shared" si="94"/>
        <v/>
      </c>
      <c r="AJ61" s="47" t="str">
        <f t="shared" si="94"/>
        <v/>
      </c>
      <c r="AK61" s="47" t="str">
        <f t="shared" si="94"/>
        <v/>
      </c>
      <c r="AL61" s="47" t="str">
        <f t="shared" si="94"/>
        <v/>
      </c>
      <c r="AM61" s="47" t="str">
        <f t="shared" si="94"/>
        <v/>
      </c>
      <c r="AN61" s="47" t="str">
        <f t="shared" si="94"/>
        <v/>
      </c>
      <c r="AO61" s="47" t="str">
        <f t="shared" si="94"/>
        <v/>
      </c>
      <c r="AP61" s="47" t="str">
        <f t="shared" si="94"/>
        <v/>
      </c>
      <c r="AQ61" s="47" t="str">
        <f t="shared" si="94"/>
        <v/>
      </c>
      <c r="AR61" s="47"/>
      <c r="AS61" s="54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</row>
    <row r="62" spans="5:85">
      <c r="E62" s="43" t="s">
        <v>248</v>
      </c>
      <c r="F62" s="75" t="s">
        <v>1540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  <c r="L62" s="95">
        <v>0.7</v>
      </c>
      <c r="M62" s="95">
        <v>0</v>
      </c>
      <c r="N62" s="95">
        <v>0</v>
      </c>
      <c r="O62" s="95">
        <v>0.5</v>
      </c>
      <c r="P62" s="95">
        <v>1</v>
      </c>
      <c r="Q62" s="95">
        <v>0.1</v>
      </c>
      <c r="R62" s="95">
        <v>0.36</v>
      </c>
      <c r="S62" s="95">
        <v>0</v>
      </c>
      <c r="T62" s="95">
        <v>0</v>
      </c>
      <c r="U62" s="95">
        <v>0.5</v>
      </c>
      <c r="V62" s="95">
        <v>0</v>
      </c>
      <c r="W62" s="95">
        <v>0</v>
      </c>
      <c r="X62" s="95">
        <v>0.5</v>
      </c>
      <c r="Y62" s="95">
        <v>0.5</v>
      </c>
      <c r="Z62" s="95">
        <v>0</v>
      </c>
      <c r="AA62" s="95">
        <v>1</v>
      </c>
      <c r="AB62" s="95">
        <v>0</v>
      </c>
      <c r="AC62" s="95">
        <v>0</v>
      </c>
      <c r="AD62" s="95">
        <v>1</v>
      </c>
      <c r="AE62" s="95">
        <v>0</v>
      </c>
      <c r="AF62" s="95">
        <v>0</v>
      </c>
      <c r="AG62" s="95">
        <v>1</v>
      </c>
      <c r="AH62" s="95">
        <v>0.36</v>
      </c>
      <c r="AI62" s="95">
        <v>0.5</v>
      </c>
      <c r="AJ62" s="95">
        <v>0.5</v>
      </c>
      <c r="AK62" s="95">
        <v>0.4</v>
      </c>
      <c r="AL62" s="95">
        <v>0</v>
      </c>
      <c r="AM62" s="95">
        <v>0</v>
      </c>
      <c r="AN62" s="95">
        <v>0</v>
      </c>
      <c r="AO62" s="95">
        <v>0</v>
      </c>
      <c r="AP62" s="95">
        <v>0</v>
      </c>
      <c r="AQ62" s="95">
        <v>1</v>
      </c>
      <c r="AR62" s="95"/>
      <c r="AS62" s="54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</row>
    <row r="63" spans="5:85">
      <c r="E63" s="43"/>
      <c r="F63" s="75" t="s">
        <v>1538</v>
      </c>
      <c r="G63" s="95">
        <v>0</v>
      </c>
      <c r="H63" s="95">
        <v>0</v>
      </c>
      <c r="I63" s="95">
        <v>0</v>
      </c>
      <c r="J63" s="95">
        <v>0</v>
      </c>
      <c r="K63" s="95">
        <v>0</v>
      </c>
      <c r="L63" s="95">
        <v>0</v>
      </c>
      <c r="M63" s="95">
        <v>0</v>
      </c>
      <c r="N63" s="95">
        <v>0</v>
      </c>
      <c r="O63" s="95">
        <v>0</v>
      </c>
      <c r="P63" s="95">
        <v>0</v>
      </c>
      <c r="Q63" s="95">
        <v>0</v>
      </c>
      <c r="R63" s="95">
        <v>0</v>
      </c>
      <c r="S63" s="95">
        <v>0</v>
      </c>
      <c r="T63" s="95">
        <v>0</v>
      </c>
      <c r="U63" s="95">
        <v>0</v>
      </c>
      <c r="V63" s="95">
        <v>0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0</v>
      </c>
      <c r="AC63" s="95">
        <v>0</v>
      </c>
      <c r="AD63" s="95">
        <v>0</v>
      </c>
      <c r="AE63" s="95">
        <v>0</v>
      </c>
      <c r="AF63" s="95">
        <v>0</v>
      </c>
      <c r="AG63" s="95">
        <v>0</v>
      </c>
      <c r="AH63" s="95">
        <v>0</v>
      </c>
      <c r="AI63" s="95">
        <v>0</v>
      </c>
      <c r="AJ63" s="95">
        <v>0</v>
      </c>
      <c r="AK63" s="95">
        <v>0</v>
      </c>
      <c r="AL63" s="95">
        <v>0</v>
      </c>
      <c r="AM63" s="95">
        <v>0</v>
      </c>
      <c r="AN63" s="95">
        <v>0</v>
      </c>
      <c r="AO63" s="95">
        <v>0</v>
      </c>
      <c r="AP63" s="95">
        <v>0</v>
      </c>
      <c r="AQ63" s="95">
        <v>0</v>
      </c>
      <c r="AR63" s="95"/>
      <c r="AS63" s="54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</row>
    <row r="64" spans="5:85">
      <c r="E64" s="43"/>
      <c r="F64" s="75" t="s">
        <v>1537</v>
      </c>
      <c r="G64" s="49">
        <f>1-G63-G62</f>
        <v>1</v>
      </c>
      <c r="H64" s="49">
        <f t="shared" ref="H64:AQ64" si="95">1-H63-H62</f>
        <v>1</v>
      </c>
      <c r="I64" s="49">
        <f t="shared" si="95"/>
        <v>1</v>
      </c>
      <c r="J64" s="49">
        <f t="shared" si="95"/>
        <v>1</v>
      </c>
      <c r="K64" s="49">
        <f t="shared" si="95"/>
        <v>1</v>
      </c>
      <c r="L64" s="49">
        <f t="shared" si="95"/>
        <v>0.3</v>
      </c>
      <c r="M64" s="49">
        <f t="shared" si="95"/>
        <v>1</v>
      </c>
      <c r="N64" s="49">
        <f t="shared" si="95"/>
        <v>1</v>
      </c>
      <c r="O64" s="49">
        <f t="shared" si="95"/>
        <v>0.5</v>
      </c>
      <c r="P64" s="49">
        <f t="shared" si="95"/>
        <v>0</v>
      </c>
      <c r="Q64" s="49">
        <f t="shared" si="95"/>
        <v>0.9</v>
      </c>
      <c r="R64" s="49">
        <f t="shared" si="95"/>
        <v>0.64</v>
      </c>
      <c r="S64" s="49">
        <f t="shared" si="95"/>
        <v>1</v>
      </c>
      <c r="T64" s="49">
        <f t="shared" si="95"/>
        <v>1</v>
      </c>
      <c r="U64" s="49">
        <f t="shared" si="95"/>
        <v>0.5</v>
      </c>
      <c r="V64" s="49">
        <f t="shared" si="95"/>
        <v>1</v>
      </c>
      <c r="W64" s="49">
        <f t="shared" si="95"/>
        <v>1</v>
      </c>
      <c r="X64" s="49">
        <f t="shared" si="95"/>
        <v>0.5</v>
      </c>
      <c r="Y64" s="49">
        <f t="shared" si="95"/>
        <v>0.5</v>
      </c>
      <c r="Z64" s="49">
        <f t="shared" si="95"/>
        <v>1</v>
      </c>
      <c r="AA64" s="49">
        <f t="shared" si="95"/>
        <v>0</v>
      </c>
      <c r="AB64" s="49">
        <f t="shared" si="95"/>
        <v>1</v>
      </c>
      <c r="AC64" s="49">
        <f t="shared" si="95"/>
        <v>1</v>
      </c>
      <c r="AD64" s="49">
        <f t="shared" si="95"/>
        <v>0</v>
      </c>
      <c r="AE64" s="49">
        <f t="shared" si="95"/>
        <v>1</v>
      </c>
      <c r="AF64" s="49">
        <f t="shared" si="95"/>
        <v>1</v>
      </c>
      <c r="AG64" s="49">
        <f t="shared" si="95"/>
        <v>0</v>
      </c>
      <c r="AH64" s="49">
        <f t="shared" si="95"/>
        <v>0.64</v>
      </c>
      <c r="AI64" s="49">
        <f t="shared" si="95"/>
        <v>0.5</v>
      </c>
      <c r="AJ64" s="49">
        <f t="shared" si="95"/>
        <v>0.5</v>
      </c>
      <c r="AK64" s="49">
        <f t="shared" si="95"/>
        <v>0.6</v>
      </c>
      <c r="AL64" s="49">
        <f t="shared" si="95"/>
        <v>1</v>
      </c>
      <c r="AM64" s="49">
        <f t="shared" si="95"/>
        <v>1</v>
      </c>
      <c r="AN64" s="49">
        <f t="shared" si="95"/>
        <v>1</v>
      </c>
      <c r="AO64" s="49">
        <f t="shared" si="95"/>
        <v>1</v>
      </c>
      <c r="AP64" s="49">
        <f t="shared" si="95"/>
        <v>1</v>
      </c>
      <c r="AQ64" s="49">
        <f t="shared" si="95"/>
        <v>0</v>
      </c>
      <c r="AR64" s="49"/>
      <c r="AS64" s="54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</row>
    <row r="65" spans="5:85">
      <c r="E65" s="46" t="s">
        <v>192</v>
      </c>
      <c r="AS65" s="54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</row>
    <row r="66" spans="5:85">
      <c r="E66" s="43" t="s">
        <v>235</v>
      </c>
      <c r="F66" s="75" t="s">
        <v>1539</v>
      </c>
      <c r="G66" s="95">
        <v>0.01</v>
      </c>
      <c r="H66" s="95">
        <v>0</v>
      </c>
      <c r="I66" s="95">
        <v>0.0125</v>
      </c>
      <c r="J66" s="95">
        <v>0.12</v>
      </c>
      <c r="K66" s="95">
        <v>0</v>
      </c>
      <c r="L66" s="95">
        <v>0.4</v>
      </c>
      <c r="M66" s="95">
        <v>0.0125</v>
      </c>
      <c r="N66" s="95">
        <v>0</v>
      </c>
      <c r="O66" s="95">
        <v>0</v>
      </c>
      <c r="P66" s="95">
        <v>0</v>
      </c>
      <c r="Q66" s="95">
        <v>0</v>
      </c>
      <c r="R66" s="95">
        <v>0.3</v>
      </c>
      <c r="S66" s="95">
        <v>0.0125</v>
      </c>
      <c r="T66" s="95">
        <v>0</v>
      </c>
      <c r="U66" s="95">
        <v>0</v>
      </c>
      <c r="V66" s="95">
        <v>0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0</v>
      </c>
      <c r="AC66" s="95">
        <v>0</v>
      </c>
      <c r="AD66" s="95">
        <v>0</v>
      </c>
      <c r="AE66" s="95">
        <v>0</v>
      </c>
      <c r="AF66" s="95">
        <v>0</v>
      </c>
      <c r="AG66" s="95">
        <v>0.2</v>
      </c>
      <c r="AH66" s="95">
        <v>0.3</v>
      </c>
      <c r="AI66" s="95">
        <v>0</v>
      </c>
      <c r="AJ66" s="95">
        <v>0</v>
      </c>
      <c r="AK66" s="95">
        <v>0</v>
      </c>
      <c r="AL66" s="95">
        <v>0</v>
      </c>
      <c r="AM66" s="95">
        <v>0</v>
      </c>
      <c r="AN66" s="95">
        <v>0</v>
      </c>
      <c r="AO66" s="95">
        <v>0</v>
      </c>
      <c r="AP66" s="95">
        <v>0</v>
      </c>
      <c r="AQ66" s="95">
        <v>0</v>
      </c>
      <c r="AR66" s="95"/>
      <c r="AS66" s="54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</row>
    <row r="67" spans="5:85">
      <c r="E67" s="43"/>
      <c r="F67" s="75" t="s">
        <v>1540</v>
      </c>
      <c r="G67" s="95">
        <v>0.35</v>
      </c>
      <c r="H67" s="95">
        <v>0</v>
      </c>
      <c r="I67" s="95">
        <v>0.0933</v>
      </c>
      <c r="J67" s="95">
        <v>0.399</v>
      </c>
      <c r="K67" s="95">
        <v>0</v>
      </c>
      <c r="L67" s="95">
        <v>0.1</v>
      </c>
      <c r="M67" s="95">
        <v>0.0933</v>
      </c>
      <c r="N67" s="95">
        <v>0</v>
      </c>
      <c r="O67" s="95">
        <v>0.6</v>
      </c>
      <c r="P67" s="95">
        <v>0</v>
      </c>
      <c r="Q67" s="95">
        <v>0</v>
      </c>
      <c r="R67" s="95">
        <v>0.6</v>
      </c>
      <c r="S67" s="95">
        <v>0.0933</v>
      </c>
      <c r="T67" s="95">
        <v>0</v>
      </c>
      <c r="U67" s="95">
        <v>0.1</v>
      </c>
      <c r="V67" s="95">
        <v>0</v>
      </c>
      <c r="W67" s="95">
        <v>0</v>
      </c>
      <c r="X67" s="95">
        <v>0.1</v>
      </c>
      <c r="Y67" s="95">
        <v>0.6</v>
      </c>
      <c r="Z67" s="95">
        <v>0</v>
      </c>
      <c r="AA67" s="95">
        <v>0.6</v>
      </c>
      <c r="AB67" s="95">
        <v>0</v>
      </c>
      <c r="AC67" s="95">
        <v>0.1</v>
      </c>
      <c r="AD67" s="95">
        <v>0.1</v>
      </c>
      <c r="AE67" s="95">
        <v>0.1</v>
      </c>
      <c r="AF67" s="95">
        <v>0</v>
      </c>
      <c r="AG67" s="95">
        <v>0.2</v>
      </c>
      <c r="AH67" s="95">
        <v>0.6</v>
      </c>
      <c r="AI67" s="95">
        <v>0</v>
      </c>
      <c r="AJ67" s="95">
        <v>0.1</v>
      </c>
      <c r="AK67" s="95">
        <v>0.0471839</v>
      </c>
      <c r="AL67" s="95">
        <v>0</v>
      </c>
      <c r="AM67" s="95">
        <v>0</v>
      </c>
      <c r="AN67" s="95">
        <v>0</v>
      </c>
      <c r="AO67" s="95">
        <v>0</v>
      </c>
      <c r="AP67" s="95">
        <v>0</v>
      </c>
      <c r="AQ67" s="95">
        <v>0</v>
      </c>
      <c r="AR67" s="95"/>
      <c r="AS67" s="54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</row>
    <row r="68" spans="5:85">
      <c r="E68" s="43"/>
      <c r="F68" s="75" t="s">
        <v>1538</v>
      </c>
      <c r="G68" s="95">
        <v>0.57</v>
      </c>
      <c r="H68" s="95">
        <v>0.12</v>
      </c>
      <c r="I68" s="95">
        <v>0.8835</v>
      </c>
      <c r="J68" s="95">
        <v>0.2</v>
      </c>
      <c r="K68" s="95">
        <v>0.8</v>
      </c>
      <c r="L68" s="95">
        <v>0.5</v>
      </c>
      <c r="M68" s="95">
        <v>0.8835</v>
      </c>
      <c r="N68" s="95">
        <v>1</v>
      </c>
      <c r="O68" s="95">
        <v>0.4</v>
      </c>
      <c r="P68" s="95">
        <v>0.6</v>
      </c>
      <c r="Q68" s="95">
        <v>0.75</v>
      </c>
      <c r="R68" s="95">
        <v>0.1</v>
      </c>
      <c r="S68" s="95">
        <v>0.8835</v>
      </c>
      <c r="T68" s="95">
        <v>1</v>
      </c>
      <c r="U68" s="95">
        <v>0.5</v>
      </c>
      <c r="V68" s="95">
        <v>0</v>
      </c>
      <c r="W68" s="95">
        <v>0</v>
      </c>
      <c r="X68" s="95">
        <v>0.5</v>
      </c>
      <c r="Y68" s="95">
        <v>0.4</v>
      </c>
      <c r="Z68" s="95">
        <v>0</v>
      </c>
      <c r="AA68" s="95">
        <v>0.2</v>
      </c>
      <c r="AB68" s="95">
        <v>0</v>
      </c>
      <c r="AC68" s="95">
        <v>0.5</v>
      </c>
      <c r="AD68" s="95">
        <v>0.9</v>
      </c>
      <c r="AE68" s="95">
        <v>0.5</v>
      </c>
      <c r="AF68" s="95">
        <v>0.75</v>
      </c>
      <c r="AG68" s="95">
        <v>0.3</v>
      </c>
      <c r="AH68" s="95">
        <v>0.1</v>
      </c>
      <c r="AI68" s="95">
        <v>0.6931</v>
      </c>
      <c r="AJ68" s="95">
        <v>0.5</v>
      </c>
      <c r="AK68" s="95">
        <v>0.345312</v>
      </c>
      <c r="AL68" s="95">
        <v>0</v>
      </c>
      <c r="AM68" s="95">
        <v>1</v>
      </c>
      <c r="AN68" s="95">
        <v>0</v>
      </c>
      <c r="AO68" s="95">
        <v>0</v>
      </c>
      <c r="AP68" s="95">
        <v>0</v>
      </c>
      <c r="AQ68" s="95">
        <v>1</v>
      </c>
      <c r="AR68" s="95"/>
      <c r="AS68" s="54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</row>
    <row r="69" spans="5:85">
      <c r="E69" s="43"/>
      <c r="F69" s="75" t="s">
        <v>1537</v>
      </c>
      <c r="G69" s="49">
        <f>1-G68-G67-G66</f>
        <v>0.0700000000000001</v>
      </c>
      <c r="H69" s="49">
        <f>1-H68-H67-H66</f>
        <v>0.88</v>
      </c>
      <c r="I69" s="49">
        <f t="shared" ref="I69:AQ69" si="96">1-I68-I67-I66</f>
        <v>0.0107000000000001</v>
      </c>
      <c r="J69" s="49">
        <f t="shared" si="96"/>
        <v>0.281</v>
      </c>
      <c r="K69" s="49">
        <f t="shared" si="96"/>
        <v>0.2</v>
      </c>
      <c r="L69" s="49">
        <f t="shared" si="96"/>
        <v>0</v>
      </c>
      <c r="M69" s="49">
        <f t="shared" si="96"/>
        <v>0.0107000000000001</v>
      </c>
      <c r="N69" s="49">
        <f t="shared" si="96"/>
        <v>0</v>
      </c>
      <c r="O69" s="49">
        <f t="shared" si="96"/>
        <v>0</v>
      </c>
      <c r="P69" s="49">
        <f t="shared" si="96"/>
        <v>0.4</v>
      </c>
      <c r="Q69" s="49">
        <f t="shared" si="96"/>
        <v>0.25</v>
      </c>
      <c r="R69" s="49">
        <f t="shared" si="96"/>
        <v>0</v>
      </c>
      <c r="S69" s="49">
        <f t="shared" si="96"/>
        <v>0.0107000000000001</v>
      </c>
      <c r="T69" s="49">
        <f t="shared" si="96"/>
        <v>0</v>
      </c>
      <c r="U69" s="49">
        <f t="shared" si="96"/>
        <v>0.4</v>
      </c>
      <c r="V69" s="49">
        <f t="shared" si="96"/>
        <v>1</v>
      </c>
      <c r="W69" s="49">
        <f t="shared" si="96"/>
        <v>1</v>
      </c>
      <c r="X69" s="49">
        <f t="shared" si="96"/>
        <v>0.4</v>
      </c>
      <c r="Y69" s="49">
        <f t="shared" si="96"/>
        <v>0</v>
      </c>
      <c r="Z69" s="49">
        <f t="shared" si="96"/>
        <v>1</v>
      </c>
      <c r="AA69" s="49">
        <f t="shared" si="96"/>
        <v>0.2</v>
      </c>
      <c r="AB69" s="49">
        <f t="shared" si="96"/>
        <v>1</v>
      </c>
      <c r="AC69" s="49">
        <f t="shared" si="96"/>
        <v>0.4</v>
      </c>
      <c r="AD69" s="49">
        <f t="shared" si="96"/>
        <v>-2.77555756156289e-17</v>
      </c>
      <c r="AE69" s="49">
        <f t="shared" si="96"/>
        <v>0.4</v>
      </c>
      <c r="AF69" s="49">
        <f t="shared" si="96"/>
        <v>0.25</v>
      </c>
      <c r="AG69" s="49">
        <f t="shared" si="96"/>
        <v>0.3</v>
      </c>
      <c r="AH69" s="49">
        <f t="shared" si="96"/>
        <v>0</v>
      </c>
      <c r="AI69" s="49">
        <f t="shared" si="96"/>
        <v>0.3069</v>
      </c>
      <c r="AJ69" s="49">
        <f t="shared" si="96"/>
        <v>0.4</v>
      </c>
      <c r="AK69" s="49">
        <f t="shared" si="96"/>
        <v>0.6075041</v>
      </c>
      <c r="AL69" s="49">
        <f t="shared" si="96"/>
        <v>1</v>
      </c>
      <c r="AM69" s="49">
        <f t="shared" si="96"/>
        <v>0</v>
      </c>
      <c r="AN69" s="49">
        <f t="shared" si="96"/>
        <v>1</v>
      </c>
      <c r="AO69" s="49">
        <f t="shared" si="96"/>
        <v>1</v>
      </c>
      <c r="AP69" s="49">
        <f t="shared" si="96"/>
        <v>1</v>
      </c>
      <c r="AQ69" s="49">
        <f t="shared" si="96"/>
        <v>0</v>
      </c>
      <c r="AR69" s="49"/>
      <c r="AS69" s="54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</row>
    <row r="70" spans="5:85">
      <c r="E70" s="46" t="s">
        <v>192</v>
      </c>
      <c r="G70" s="47" t="str">
        <f>IF(SUM(G66:G69)&lt;&gt;1,"ERROR","")</f>
        <v/>
      </c>
      <c r="H70" s="47" t="str">
        <f>IF(SUM(H66:H69)&lt;&gt;1,"ERROR","")</f>
        <v/>
      </c>
      <c r="I70" s="47" t="str">
        <f t="shared" ref="I70:AQ70" si="97">IF(SUM(I66:I69)&lt;&gt;1,"ERROR","")</f>
        <v/>
      </c>
      <c r="J70" s="47" t="str">
        <f t="shared" si="97"/>
        <v/>
      </c>
      <c r="K70" s="47" t="str">
        <f t="shared" si="97"/>
        <v/>
      </c>
      <c r="L70" s="47" t="str">
        <f t="shared" si="97"/>
        <v/>
      </c>
      <c r="M70" s="47" t="str">
        <f t="shared" si="97"/>
        <v/>
      </c>
      <c r="N70" s="47" t="str">
        <f t="shared" si="97"/>
        <v/>
      </c>
      <c r="O70" s="47" t="str">
        <f t="shared" si="97"/>
        <v/>
      </c>
      <c r="P70" s="47" t="str">
        <f t="shared" si="97"/>
        <v/>
      </c>
      <c r="Q70" s="47" t="str">
        <f t="shared" si="97"/>
        <v/>
      </c>
      <c r="R70" s="47" t="str">
        <f t="shared" si="97"/>
        <v/>
      </c>
      <c r="S70" s="47" t="str">
        <f t="shared" si="97"/>
        <v/>
      </c>
      <c r="T70" s="47" t="str">
        <f t="shared" si="97"/>
        <v/>
      </c>
      <c r="U70" s="47" t="str">
        <f t="shared" si="97"/>
        <v/>
      </c>
      <c r="V70" s="47" t="str">
        <f t="shared" si="97"/>
        <v/>
      </c>
      <c r="W70" s="47" t="str">
        <f t="shared" si="97"/>
        <v/>
      </c>
      <c r="X70" s="47" t="str">
        <f t="shared" si="97"/>
        <v/>
      </c>
      <c r="Y70" s="47" t="str">
        <f t="shared" si="97"/>
        <v/>
      </c>
      <c r="Z70" s="47" t="str">
        <f t="shared" si="97"/>
        <v/>
      </c>
      <c r="AA70" s="47" t="str">
        <f t="shared" si="97"/>
        <v/>
      </c>
      <c r="AB70" s="47" t="str">
        <f t="shared" si="97"/>
        <v/>
      </c>
      <c r="AC70" s="47" t="str">
        <f t="shared" si="97"/>
        <v/>
      </c>
      <c r="AD70" s="47" t="str">
        <f t="shared" si="97"/>
        <v/>
      </c>
      <c r="AE70" s="47" t="str">
        <f t="shared" si="97"/>
        <v/>
      </c>
      <c r="AF70" s="47" t="str">
        <f t="shared" si="97"/>
        <v/>
      </c>
      <c r="AG70" s="47" t="str">
        <f t="shared" si="97"/>
        <v/>
      </c>
      <c r="AH70" s="47" t="str">
        <f t="shared" si="97"/>
        <v/>
      </c>
      <c r="AI70" s="47" t="str">
        <f t="shared" si="97"/>
        <v/>
      </c>
      <c r="AJ70" s="47" t="str">
        <f t="shared" si="97"/>
        <v/>
      </c>
      <c r="AK70" s="47" t="str">
        <f t="shared" si="97"/>
        <v/>
      </c>
      <c r="AL70" s="47" t="str">
        <f t="shared" si="97"/>
        <v/>
      </c>
      <c r="AM70" s="47" t="str">
        <f t="shared" si="97"/>
        <v/>
      </c>
      <c r="AN70" s="47" t="str">
        <f t="shared" si="97"/>
        <v/>
      </c>
      <c r="AO70" s="47" t="str">
        <f t="shared" si="97"/>
        <v/>
      </c>
      <c r="AP70" s="47" t="str">
        <f t="shared" si="97"/>
        <v/>
      </c>
      <c r="AQ70" s="47" t="str">
        <f t="shared" si="97"/>
        <v/>
      </c>
      <c r="AR70" s="47"/>
      <c r="AS70" s="54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</row>
    <row r="71" spans="5:85">
      <c r="E71" s="43" t="s">
        <v>234</v>
      </c>
      <c r="F71" s="75" t="s">
        <v>1539</v>
      </c>
      <c r="G71" s="95">
        <v>0.01</v>
      </c>
      <c r="H71" s="95">
        <v>0</v>
      </c>
      <c r="I71" s="95">
        <v>0.0125</v>
      </c>
      <c r="J71" s="95">
        <v>0</v>
      </c>
      <c r="K71" s="95">
        <v>0</v>
      </c>
      <c r="L71" s="95">
        <v>0</v>
      </c>
      <c r="M71" s="95">
        <v>0.0125</v>
      </c>
      <c r="N71" s="95">
        <v>0</v>
      </c>
      <c r="O71" s="95">
        <v>0</v>
      </c>
      <c r="P71" s="95">
        <v>0</v>
      </c>
      <c r="Q71" s="95">
        <v>0</v>
      </c>
      <c r="R71" s="95">
        <v>0.5</v>
      </c>
      <c r="S71" s="95">
        <v>0.0125</v>
      </c>
      <c r="T71" s="95">
        <v>0</v>
      </c>
      <c r="U71" s="95">
        <v>0</v>
      </c>
      <c r="V71" s="95">
        <v>0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0</v>
      </c>
      <c r="AC71" s="95">
        <v>0</v>
      </c>
      <c r="AD71" s="95">
        <v>0</v>
      </c>
      <c r="AE71" s="95">
        <v>0</v>
      </c>
      <c r="AF71" s="95">
        <v>0</v>
      </c>
      <c r="AG71" s="95">
        <v>0</v>
      </c>
      <c r="AH71" s="95">
        <v>0.5</v>
      </c>
      <c r="AI71" s="95">
        <v>0</v>
      </c>
      <c r="AJ71" s="95">
        <v>0</v>
      </c>
      <c r="AK71" s="95">
        <v>0</v>
      </c>
      <c r="AL71" s="95">
        <v>0</v>
      </c>
      <c r="AM71" s="95">
        <v>0</v>
      </c>
      <c r="AN71" s="95">
        <v>0</v>
      </c>
      <c r="AO71" s="95">
        <v>0</v>
      </c>
      <c r="AP71" s="95">
        <v>0</v>
      </c>
      <c r="AQ71" s="95">
        <v>0</v>
      </c>
      <c r="AR71" s="95"/>
      <c r="AS71" s="54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</row>
    <row r="72" spans="5:85">
      <c r="E72" s="43"/>
      <c r="F72" s="75" t="s">
        <v>1540</v>
      </c>
      <c r="G72" s="95">
        <v>0.35</v>
      </c>
      <c r="H72" s="95">
        <v>0</v>
      </c>
      <c r="I72" s="95">
        <v>0.0933</v>
      </c>
      <c r="J72" s="95">
        <v>1</v>
      </c>
      <c r="K72" s="95">
        <v>0</v>
      </c>
      <c r="L72" s="95">
        <v>0.5</v>
      </c>
      <c r="M72" s="95">
        <v>0.0933</v>
      </c>
      <c r="N72" s="95">
        <v>0</v>
      </c>
      <c r="O72" s="95">
        <v>1</v>
      </c>
      <c r="P72" s="95">
        <v>0</v>
      </c>
      <c r="Q72" s="95">
        <v>0</v>
      </c>
      <c r="R72" s="95">
        <v>0</v>
      </c>
      <c r="S72" s="95">
        <v>0.0933</v>
      </c>
      <c r="T72" s="95">
        <v>0</v>
      </c>
      <c r="U72" s="95">
        <v>0.1</v>
      </c>
      <c r="V72" s="95">
        <v>0</v>
      </c>
      <c r="W72" s="95">
        <v>0</v>
      </c>
      <c r="X72" s="95">
        <v>0.1</v>
      </c>
      <c r="Y72" s="95">
        <v>0</v>
      </c>
      <c r="Z72" s="95">
        <v>0</v>
      </c>
      <c r="AA72" s="95">
        <v>1</v>
      </c>
      <c r="AB72" s="95">
        <v>0</v>
      </c>
      <c r="AC72" s="95">
        <v>0.1</v>
      </c>
      <c r="AD72" s="95">
        <v>0.1</v>
      </c>
      <c r="AE72" s="95">
        <v>0.1</v>
      </c>
      <c r="AF72" s="95">
        <v>0</v>
      </c>
      <c r="AG72" s="95">
        <v>0.9</v>
      </c>
      <c r="AH72" s="95">
        <v>0</v>
      </c>
      <c r="AI72" s="95">
        <v>0</v>
      </c>
      <c r="AJ72" s="95">
        <v>0.1</v>
      </c>
      <c r="AK72" s="95">
        <v>0.0471839</v>
      </c>
      <c r="AL72" s="95">
        <v>0</v>
      </c>
      <c r="AM72" s="95">
        <v>0</v>
      </c>
      <c r="AN72" s="95">
        <v>0</v>
      </c>
      <c r="AO72" s="95">
        <v>0</v>
      </c>
      <c r="AP72" s="95">
        <v>0</v>
      </c>
      <c r="AQ72" s="95">
        <v>1</v>
      </c>
      <c r="AR72" s="95"/>
      <c r="AS72" s="54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</row>
    <row r="73" spans="5:85">
      <c r="E73" s="43"/>
      <c r="F73" s="75" t="s">
        <v>1538</v>
      </c>
      <c r="G73" s="95">
        <v>0.57</v>
      </c>
      <c r="H73" s="95">
        <v>0</v>
      </c>
      <c r="I73" s="95">
        <v>0.8835</v>
      </c>
      <c r="J73" s="95">
        <v>0</v>
      </c>
      <c r="K73" s="95">
        <v>0</v>
      </c>
      <c r="L73" s="95">
        <v>0.5</v>
      </c>
      <c r="M73" s="95">
        <v>0.8835</v>
      </c>
      <c r="N73" s="95">
        <v>1</v>
      </c>
      <c r="O73" s="95">
        <v>0</v>
      </c>
      <c r="P73" s="95">
        <v>0.6</v>
      </c>
      <c r="Q73" s="95">
        <v>0.75</v>
      </c>
      <c r="R73" s="95">
        <v>0.5</v>
      </c>
      <c r="S73" s="95">
        <v>0.8835</v>
      </c>
      <c r="T73" s="95">
        <v>1</v>
      </c>
      <c r="U73" s="95">
        <v>0.5</v>
      </c>
      <c r="V73" s="95">
        <v>0</v>
      </c>
      <c r="W73" s="95">
        <v>0</v>
      </c>
      <c r="X73" s="95">
        <v>0.5</v>
      </c>
      <c r="Y73" s="95">
        <v>0</v>
      </c>
      <c r="Z73" s="95">
        <v>0</v>
      </c>
      <c r="AA73" s="95">
        <v>0</v>
      </c>
      <c r="AB73" s="95">
        <v>0</v>
      </c>
      <c r="AC73" s="95">
        <v>0.5</v>
      </c>
      <c r="AD73" s="95">
        <v>0.9</v>
      </c>
      <c r="AE73" s="95">
        <v>0.5</v>
      </c>
      <c r="AF73" s="95">
        <v>0.75</v>
      </c>
      <c r="AG73" s="95">
        <v>0.1</v>
      </c>
      <c r="AH73" s="95">
        <v>0.5</v>
      </c>
      <c r="AI73" s="95">
        <v>0.6931</v>
      </c>
      <c r="AJ73" s="95">
        <v>0.5</v>
      </c>
      <c r="AK73" s="95">
        <v>0.345312</v>
      </c>
      <c r="AL73" s="95">
        <v>0</v>
      </c>
      <c r="AM73" s="95">
        <v>1</v>
      </c>
      <c r="AN73" s="95">
        <v>0</v>
      </c>
      <c r="AO73" s="95">
        <v>0</v>
      </c>
      <c r="AP73" s="95">
        <v>0</v>
      </c>
      <c r="AQ73" s="95">
        <v>0</v>
      </c>
      <c r="AR73" s="95"/>
      <c r="AS73" s="54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</row>
    <row r="74" spans="5:85">
      <c r="E74" s="43"/>
      <c r="F74" s="75" t="s">
        <v>1537</v>
      </c>
      <c r="G74" s="49">
        <f>1-G73-G72-G71</f>
        <v>0.0700000000000001</v>
      </c>
      <c r="H74" s="49">
        <f t="shared" ref="H74:AQ74" si="98">1-H73-H72-H71</f>
        <v>1</v>
      </c>
      <c r="I74" s="49">
        <f t="shared" si="98"/>
        <v>0.0107000000000001</v>
      </c>
      <c r="J74" s="49">
        <f t="shared" si="98"/>
        <v>0</v>
      </c>
      <c r="K74" s="49">
        <f t="shared" si="98"/>
        <v>1</v>
      </c>
      <c r="L74" s="49">
        <f t="shared" si="98"/>
        <v>0</v>
      </c>
      <c r="M74" s="49">
        <f t="shared" si="98"/>
        <v>0.0107000000000001</v>
      </c>
      <c r="N74" s="49">
        <f t="shared" si="98"/>
        <v>0</v>
      </c>
      <c r="O74" s="49">
        <f t="shared" si="98"/>
        <v>0</v>
      </c>
      <c r="P74" s="49">
        <f t="shared" si="98"/>
        <v>0.4</v>
      </c>
      <c r="Q74" s="49">
        <f t="shared" si="98"/>
        <v>0.25</v>
      </c>
      <c r="R74" s="49">
        <f t="shared" si="98"/>
        <v>0</v>
      </c>
      <c r="S74" s="49">
        <f t="shared" si="98"/>
        <v>0.0107000000000001</v>
      </c>
      <c r="T74" s="49">
        <f t="shared" si="98"/>
        <v>0</v>
      </c>
      <c r="U74" s="49">
        <f t="shared" si="98"/>
        <v>0.4</v>
      </c>
      <c r="V74" s="49">
        <f t="shared" si="98"/>
        <v>1</v>
      </c>
      <c r="W74" s="49">
        <f t="shared" si="98"/>
        <v>1</v>
      </c>
      <c r="X74" s="49">
        <f t="shared" si="98"/>
        <v>0.4</v>
      </c>
      <c r="Y74" s="49">
        <f t="shared" si="98"/>
        <v>1</v>
      </c>
      <c r="Z74" s="49">
        <f t="shared" si="98"/>
        <v>1</v>
      </c>
      <c r="AA74" s="49">
        <f t="shared" si="98"/>
        <v>0</v>
      </c>
      <c r="AB74" s="49">
        <f t="shared" si="98"/>
        <v>1</v>
      </c>
      <c r="AC74" s="49">
        <f t="shared" si="98"/>
        <v>0.4</v>
      </c>
      <c r="AD74" s="49">
        <f t="shared" si="98"/>
        <v>-2.77555756156289e-17</v>
      </c>
      <c r="AE74" s="49">
        <f t="shared" si="98"/>
        <v>0.4</v>
      </c>
      <c r="AF74" s="49">
        <f t="shared" si="98"/>
        <v>0.25</v>
      </c>
      <c r="AG74" s="49">
        <f t="shared" si="98"/>
        <v>0</v>
      </c>
      <c r="AH74" s="49">
        <f t="shared" si="98"/>
        <v>0</v>
      </c>
      <c r="AI74" s="49">
        <f t="shared" si="98"/>
        <v>0.3069</v>
      </c>
      <c r="AJ74" s="49">
        <f t="shared" si="98"/>
        <v>0.4</v>
      </c>
      <c r="AK74" s="49">
        <f t="shared" si="98"/>
        <v>0.6075041</v>
      </c>
      <c r="AL74" s="49">
        <f t="shared" si="98"/>
        <v>1</v>
      </c>
      <c r="AM74" s="49">
        <f t="shared" si="98"/>
        <v>0</v>
      </c>
      <c r="AN74" s="49">
        <f t="shared" si="98"/>
        <v>1</v>
      </c>
      <c r="AO74" s="49">
        <f t="shared" si="98"/>
        <v>1</v>
      </c>
      <c r="AP74" s="49">
        <f t="shared" si="98"/>
        <v>1</v>
      </c>
      <c r="AQ74" s="49">
        <f t="shared" si="98"/>
        <v>0</v>
      </c>
      <c r="AR74" s="49"/>
      <c r="AS74" s="54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</row>
    <row r="75" spans="5:85">
      <c r="E75" s="46" t="s">
        <v>192</v>
      </c>
      <c r="G75" s="47" t="str">
        <f>IF(SUM(G71:G74)&lt;&gt;1,"ERROR","")</f>
        <v/>
      </c>
      <c r="H75" s="47" t="str">
        <f t="shared" ref="H75:AQ75" si="99">IF(SUM(H71:H74)&lt;&gt;1,"ERROR","")</f>
        <v/>
      </c>
      <c r="I75" s="47" t="str">
        <f t="shared" si="99"/>
        <v/>
      </c>
      <c r="J75" s="47" t="str">
        <f t="shared" si="99"/>
        <v/>
      </c>
      <c r="K75" s="47" t="str">
        <f t="shared" si="99"/>
        <v/>
      </c>
      <c r="L75" s="47" t="str">
        <f t="shared" si="99"/>
        <v/>
      </c>
      <c r="M75" s="47" t="str">
        <f t="shared" si="99"/>
        <v/>
      </c>
      <c r="N75" s="47" t="str">
        <f t="shared" si="99"/>
        <v/>
      </c>
      <c r="O75" s="47" t="str">
        <f t="shared" si="99"/>
        <v/>
      </c>
      <c r="P75" s="47" t="str">
        <f t="shared" si="99"/>
        <v/>
      </c>
      <c r="Q75" s="47" t="str">
        <f t="shared" si="99"/>
        <v/>
      </c>
      <c r="R75" s="47" t="str">
        <f t="shared" si="99"/>
        <v/>
      </c>
      <c r="S75" s="47" t="str">
        <f t="shared" si="99"/>
        <v/>
      </c>
      <c r="T75" s="47" t="str">
        <f t="shared" si="99"/>
        <v/>
      </c>
      <c r="U75" s="47" t="str">
        <f t="shared" si="99"/>
        <v/>
      </c>
      <c r="V75" s="47" t="str">
        <f t="shared" si="99"/>
        <v/>
      </c>
      <c r="W75" s="47" t="str">
        <f t="shared" si="99"/>
        <v/>
      </c>
      <c r="X75" s="47" t="str">
        <f t="shared" si="99"/>
        <v/>
      </c>
      <c r="Y75" s="47" t="str">
        <f t="shared" si="99"/>
        <v/>
      </c>
      <c r="Z75" s="47" t="str">
        <f t="shared" si="99"/>
        <v/>
      </c>
      <c r="AA75" s="47" t="str">
        <f t="shared" si="99"/>
        <v/>
      </c>
      <c r="AB75" s="47" t="str">
        <f t="shared" si="99"/>
        <v/>
      </c>
      <c r="AC75" s="47" t="str">
        <f t="shared" si="99"/>
        <v/>
      </c>
      <c r="AD75" s="47" t="str">
        <f t="shared" si="99"/>
        <v/>
      </c>
      <c r="AE75" s="47" t="str">
        <f t="shared" si="99"/>
        <v/>
      </c>
      <c r="AF75" s="47" t="str">
        <f t="shared" si="99"/>
        <v/>
      </c>
      <c r="AG75" s="47" t="str">
        <f t="shared" si="99"/>
        <v/>
      </c>
      <c r="AH75" s="47" t="str">
        <f t="shared" si="99"/>
        <v/>
      </c>
      <c r="AI75" s="47" t="str">
        <f t="shared" si="99"/>
        <v/>
      </c>
      <c r="AJ75" s="47" t="str">
        <f t="shared" si="99"/>
        <v/>
      </c>
      <c r="AK75" s="47" t="str">
        <f t="shared" si="99"/>
        <v/>
      </c>
      <c r="AL75" s="47" t="str">
        <f t="shared" si="99"/>
        <v/>
      </c>
      <c r="AM75" s="47" t="str">
        <f t="shared" si="99"/>
        <v/>
      </c>
      <c r="AN75" s="47" t="str">
        <f t="shared" si="99"/>
        <v/>
      </c>
      <c r="AO75" s="47" t="str">
        <f t="shared" si="99"/>
        <v/>
      </c>
      <c r="AP75" s="47" t="str">
        <f t="shared" si="99"/>
        <v/>
      </c>
      <c r="AQ75" s="47" t="str">
        <f t="shared" si="99"/>
        <v/>
      </c>
      <c r="AR75" s="47"/>
      <c r="AS75" s="54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</row>
    <row r="76" spans="5:85">
      <c r="E76" s="43" t="s">
        <v>231</v>
      </c>
      <c r="F76" s="75" t="s">
        <v>1540</v>
      </c>
      <c r="G76" s="49">
        <v>1</v>
      </c>
      <c r="H76" s="49">
        <v>1</v>
      </c>
      <c r="I76" s="49">
        <v>1</v>
      </c>
      <c r="J76" s="49">
        <v>1</v>
      </c>
      <c r="K76" s="49">
        <v>1</v>
      </c>
      <c r="L76" s="49">
        <v>1</v>
      </c>
      <c r="M76" s="49">
        <v>1</v>
      </c>
      <c r="N76" s="49">
        <v>1</v>
      </c>
      <c r="O76" s="49">
        <v>1</v>
      </c>
      <c r="P76" s="49">
        <v>1</v>
      </c>
      <c r="Q76" s="49">
        <v>1</v>
      </c>
      <c r="R76" s="49">
        <v>1</v>
      </c>
      <c r="S76" s="49">
        <v>1</v>
      </c>
      <c r="T76" s="49">
        <v>1</v>
      </c>
      <c r="U76" s="49">
        <v>1</v>
      </c>
      <c r="V76" s="49">
        <v>1</v>
      </c>
      <c r="W76" s="49">
        <v>1</v>
      </c>
      <c r="X76" s="49">
        <v>1</v>
      </c>
      <c r="Y76" s="49">
        <v>1</v>
      </c>
      <c r="Z76" s="49">
        <v>1</v>
      </c>
      <c r="AA76" s="49">
        <v>1</v>
      </c>
      <c r="AB76" s="49">
        <v>1</v>
      </c>
      <c r="AC76" s="49">
        <v>1</v>
      </c>
      <c r="AD76" s="49">
        <v>1</v>
      </c>
      <c r="AE76" s="49">
        <v>1</v>
      </c>
      <c r="AF76" s="49">
        <v>1</v>
      </c>
      <c r="AG76" s="49">
        <v>1</v>
      </c>
      <c r="AH76" s="49">
        <v>1</v>
      </c>
      <c r="AI76" s="49">
        <v>1</v>
      </c>
      <c r="AJ76" s="49">
        <v>1</v>
      </c>
      <c r="AK76" s="49">
        <v>1</v>
      </c>
      <c r="AL76" s="49">
        <v>1</v>
      </c>
      <c r="AM76" s="49">
        <v>1</v>
      </c>
      <c r="AN76" s="49">
        <v>1</v>
      </c>
      <c r="AO76" s="49">
        <v>1</v>
      </c>
      <c r="AP76" s="49">
        <v>1</v>
      </c>
      <c r="AQ76" s="49">
        <v>1</v>
      </c>
      <c r="AR76" s="49"/>
      <c r="AS76" s="54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</row>
    <row r="77" spans="5:85">
      <c r="E77" s="43" t="s">
        <v>240</v>
      </c>
      <c r="F77" s="75" t="s">
        <v>1540</v>
      </c>
      <c r="G77" s="49">
        <v>1</v>
      </c>
      <c r="H77" s="49">
        <v>1</v>
      </c>
      <c r="I77" s="49">
        <v>1</v>
      </c>
      <c r="J77" s="49">
        <v>1</v>
      </c>
      <c r="K77" s="49">
        <v>1</v>
      </c>
      <c r="L77" s="49">
        <v>1</v>
      </c>
      <c r="M77" s="49">
        <v>1</v>
      </c>
      <c r="N77" s="49">
        <v>1</v>
      </c>
      <c r="O77" s="49">
        <v>1</v>
      </c>
      <c r="P77" s="49">
        <v>1</v>
      </c>
      <c r="Q77" s="49">
        <v>1</v>
      </c>
      <c r="R77" s="49">
        <v>1</v>
      </c>
      <c r="S77" s="49">
        <v>1</v>
      </c>
      <c r="T77" s="49">
        <v>1</v>
      </c>
      <c r="U77" s="49">
        <v>1</v>
      </c>
      <c r="V77" s="49">
        <v>1</v>
      </c>
      <c r="W77" s="49">
        <v>1</v>
      </c>
      <c r="X77" s="49">
        <v>1</v>
      </c>
      <c r="Y77" s="49">
        <v>1</v>
      </c>
      <c r="Z77" s="49">
        <v>1</v>
      </c>
      <c r="AA77" s="49">
        <v>1</v>
      </c>
      <c r="AB77" s="49">
        <v>1</v>
      </c>
      <c r="AC77" s="49">
        <v>1</v>
      </c>
      <c r="AD77" s="49">
        <v>1</v>
      </c>
      <c r="AE77" s="49">
        <v>1</v>
      </c>
      <c r="AF77" s="49">
        <v>1</v>
      </c>
      <c r="AG77" s="49">
        <v>1</v>
      </c>
      <c r="AH77" s="49">
        <v>1</v>
      </c>
      <c r="AI77" s="49">
        <v>1</v>
      </c>
      <c r="AJ77" s="49">
        <v>1</v>
      </c>
      <c r="AK77" s="49">
        <v>1</v>
      </c>
      <c r="AL77" s="49">
        <v>1</v>
      </c>
      <c r="AM77" s="49">
        <v>1</v>
      </c>
      <c r="AN77" s="49">
        <v>1</v>
      </c>
      <c r="AO77" s="49">
        <v>1</v>
      </c>
      <c r="AP77" s="49">
        <v>1</v>
      </c>
      <c r="AQ77" s="49">
        <v>1</v>
      </c>
      <c r="AR77" s="49"/>
      <c r="AS77" s="54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</row>
    <row r="78" spans="5:85">
      <c r="E78" s="43" t="s">
        <v>233</v>
      </c>
      <c r="F78" s="75" t="s">
        <v>1540</v>
      </c>
      <c r="G78" s="49">
        <v>1</v>
      </c>
      <c r="H78" s="49">
        <v>1</v>
      </c>
      <c r="I78" s="49">
        <v>1</v>
      </c>
      <c r="J78" s="49">
        <v>1</v>
      </c>
      <c r="K78" s="49">
        <v>1</v>
      </c>
      <c r="L78" s="49">
        <v>1</v>
      </c>
      <c r="M78" s="49">
        <v>1</v>
      </c>
      <c r="N78" s="49">
        <v>1</v>
      </c>
      <c r="O78" s="49">
        <v>1</v>
      </c>
      <c r="P78" s="49">
        <v>1</v>
      </c>
      <c r="Q78" s="49">
        <v>1</v>
      </c>
      <c r="R78" s="49">
        <v>1</v>
      </c>
      <c r="S78" s="49">
        <v>1</v>
      </c>
      <c r="T78" s="49">
        <v>1</v>
      </c>
      <c r="U78" s="49">
        <v>1</v>
      </c>
      <c r="V78" s="49">
        <v>1</v>
      </c>
      <c r="W78" s="49">
        <v>1</v>
      </c>
      <c r="X78" s="49">
        <v>1</v>
      </c>
      <c r="Y78" s="49">
        <v>1</v>
      </c>
      <c r="Z78" s="49">
        <v>1</v>
      </c>
      <c r="AA78" s="49">
        <v>1</v>
      </c>
      <c r="AB78" s="49">
        <v>1</v>
      </c>
      <c r="AC78" s="49">
        <v>1</v>
      </c>
      <c r="AD78" s="49">
        <v>1</v>
      </c>
      <c r="AE78" s="49">
        <v>1</v>
      </c>
      <c r="AF78" s="49">
        <v>1</v>
      </c>
      <c r="AG78" s="49">
        <v>1</v>
      </c>
      <c r="AH78" s="49">
        <v>1</v>
      </c>
      <c r="AI78" s="49">
        <v>1</v>
      </c>
      <c r="AJ78" s="49">
        <v>1</v>
      </c>
      <c r="AK78" s="49">
        <v>1</v>
      </c>
      <c r="AL78" s="49">
        <v>1</v>
      </c>
      <c r="AM78" s="49">
        <v>1</v>
      </c>
      <c r="AN78" s="49">
        <v>1</v>
      </c>
      <c r="AO78" s="49">
        <v>1</v>
      </c>
      <c r="AP78" s="49">
        <v>1</v>
      </c>
      <c r="AQ78" s="49">
        <v>1</v>
      </c>
      <c r="AR78" s="49"/>
      <c r="AS78" s="54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</row>
    <row r="79" spans="5:85">
      <c r="E79" s="43" t="s">
        <v>246</v>
      </c>
      <c r="F79" s="75" t="s">
        <v>1540</v>
      </c>
      <c r="G79" s="49">
        <v>1</v>
      </c>
      <c r="H79" s="49">
        <v>1</v>
      </c>
      <c r="I79" s="49">
        <v>1</v>
      </c>
      <c r="J79" s="49">
        <v>1</v>
      </c>
      <c r="K79" s="49">
        <v>1</v>
      </c>
      <c r="L79" s="49">
        <v>1</v>
      </c>
      <c r="M79" s="49">
        <v>1</v>
      </c>
      <c r="N79" s="49">
        <v>1</v>
      </c>
      <c r="O79" s="49">
        <v>1</v>
      </c>
      <c r="P79" s="49">
        <v>1</v>
      </c>
      <c r="Q79" s="49">
        <v>1</v>
      </c>
      <c r="R79" s="49">
        <v>1</v>
      </c>
      <c r="S79" s="49">
        <v>1</v>
      </c>
      <c r="T79" s="49">
        <v>1</v>
      </c>
      <c r="U79" s="49">
        <v>1</v>
      </c>
      <c r="V79" s="49">
        <v>1</v>
      </c>
      <c r="W79" s="49">
        <v>1</v>
      </c>
      <c r="X79" s="49">
        <v>1</v>
      </c>
      <c r="Y79" s="49">
        <v>1</v>
      </c>
      <c r="Z79" s="49">
        <v>1</v>
      </c>
      <c r="AA79" s="49">
        <v>1</v>
      </c>
      <c r="AB79" s="49">
        <v>1</v>
      </c>
      <c r="AC79" s="49">
        <v>1</v>
      </c>
      <c r="AD79" s="49">
        <v>1</v>
      </c>
      <c r="AE79" s="49">
        <v>1</v>
      </c>
      <c r="AF79" s="49">
        <v>1</v>
      </c>
      <c r="AG79" s="49">
        <v>1</v>
      </c>
      <c r="AH79" s="49">
        <v>1</v>
      </c>
      <c r="AI79" s="49">
        <v>1</v>
      </c>
      <c r="AJ79" s="49">
        <v>1</v>
      </c>
      <c r="AK79" s="49">
        <v>1</v>
      </c>
      <c r="AL79" s="49">
        <v>1</v>
      </c>
      <c r="AM79" s="49">
        <v>1</v>
      </c>
      <c r="AN79" s="49">
        <v>1</v>
      </c>
      <c r="AO79" s="49">
        <v>1</v>
      </c>
      <c r="AP79" s="49">
        <v>1</v>
      </c>
      <c r="AQ79" s="49">
        <v>1</v>
      </c>
      <c r="AR79" s="49"/>
      <c r="AS79" s="54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</row>
    <row r="80" spans="5:85">
      <c r="E80" s="147"/>
      <c r="F80" s="54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51"/>
      <c r="W80" s="148"/>
      <c r="X80" s="148"/>
      <c r="Y80" s="148"/>
      <c r="Z80" s="151"/>
      <c r="AA80" s="151"/>
      <c r="AB80" s="151"/>
      <c r="AC80" s="148"/>
      <c r="AD80" s="148"/>
      <c r="AE80" s="148"/>
      <c r="AF80" s="148"/>
      <c r="AG80" s="148"/>
      <c r="AH80" s="148"/>
      <c r="AI80" s="148"/>
      <c r="AJ80" s="148"/>
      <c r="AK80" s="148"/>
      <c r="AL80" s="148"/>
      <c r="AM80" s="148"/>
      <c r="AN80" s="148"/>
      <c r="AO80" s="148"/>
      <c r="AP80" s="148"/>
      <c r="AQ80" s="148"/>
      <c r="AR80" s="148"/>
      <c r="AS80" s="54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</row>
    <row r="81" spans="5:85">
      <c r="E81" s="147"/>
      <c r="F81" s="54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51"/>
      <c r="W81" s="148"/>
      <c r="X81" s="148"/>
      <c r="Y81" s="148"/>
      <c r="Z81" s="151"/>
      <c r="AA81" s="151"/>
      <c r="AB81" s="151"/>
      <c r="AC81" s="148"/>
      <c r="AD81" s="148"/>
      <c r="AE81" s="148"/>
      <c r="AF81" s="148"/>
      <c r="AG81" s="148"/>
      <c r="AH81" s="148"/>
      <c r="AI81" s="148"/>
      <c r="AJ81" s="148"/>
      <c r="AK81" s="148"/>
      <c r="AL81" s="148"/>
      <c r="AM81" s="148"/>
      <c r="AN81" s="148"/>
      <c r="AO81" s="148"/>
      <c r="AP81" s="148"/>
      <c r="AQ81" s="148"/>
      <c r="AR81" s="148"/>
      <c r="AS81" s="54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</row>
    <row r="82" spans="6:85">
      <c r="F82" s="5" t="s">
        <v>1500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s="54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</row>
    <row r="83" ht="14.25" spans="6:85">
      <c r="F83" s="2" t="s">
        <v>1150</v>
      </c>
      <c r="G83" s="6" t="s">
        <v>21</v>
      </c>
      <c r="H83" s="6" t="s">
        <v>22</v>
      </c>
      <c r="I83" s="6" t="s">
        <v>23</v>
      </c>
      <c r="J83" s="6" t="s">
        <v>289</v>
      </c>
      <c r="K83" s="6" t="s">
        <v>24</v>
      </c>
      <c r="L83" s="6" t="s">
        <v>25</v>
      </c>
      <c r="M83" s="6" t="s">
        <v>26</v>
      </c>
      <c r="N83" s="6" t="s">
        <v>27</v>
      </c>
      <c r="O83" s="6" t="s">
        <v>28</v>
      </c>
      <c r="P83" s="6" t="s">
        <v>29</v>
      </c>
      <c r="Q83" s="6" t="s">
        <v>30</v>
      </c>
      <c r="R83" s="6" t="s">
        <v>31</v>
      </c>
      <c r="S83" s="6" t="s">
        <v>32</v>
      </c>
      <c r="T83" s="6" t="s">
        <v>33</v>
      </c>
      <c r="U83" s="6" t="s">
        <v>34</v>
      </c>
      <c r="V83" s="6" t="s">
        <v>35</v>
      </c>
      <c r="W83" s="6" t="s">
        <v>36</v>
      </c>
      <c r="X83" s="6" t="s">
        <v>37</v>
      </c>
      <c r="Y83" s="6" t="s">
        <v>38</v>
      </c>
      <c r="Z83" s="6" t="s">
        <v>39</v>
      </c>
      <c r="AA83" s="6" t="s">
        <v>40</v>
      </c>
      <c r="AB83" s="6" t="s">
        <v>43</v>
      </c>
      <c r="AC83" s="6" t="s">
        <v>44</v>
      </c>
      <c r="AD83" s="6" t="s">
        <v>45</v>
      </c>
      <c r="AE83" s="6" t="s">
        <v>46</v>
      </c>
      <c r="AF83" s="6" t="s">
        <v>47</v>
      </c>
      <c r="AG83" s="6" t="s">
        <v>48</v>
      </c>
      <c r="AH83" s="6" t="s">
        <v>50</v>
      </c>
      <c r="AI83" s="6" t="s">
        <v>51</v>
      </c>
      <c r="AJ83" s="6" t="s">
        <v>52</v>
      </c>
      <c r="AK83" s="6" t="s">
        <v>53</v>
      </c>
      <c r="AL83" s="6" t="s">
        <v>290</v>
      </c>
      <c r="AM83" s="6" t="s">
        <v>291</v>
      </c>
      <c r="AN83" s="6" t="s">
        <v>292</v>
      </c>
      <c r="AO83" s="6" t="s">
        <v>41</v>
      </c>
      <c r="AP83" s="6" t="s">
        <v>42</v>
      </c>
      <c r="AQ83" s="6" t="s">
        <v>49</v>
      </c>
      <c r="AR83" s="120"/>
      <c r="AS83" s="54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</row>
    <row r="84" ht="14.25" spans="6:85">
      <c r="F84" s="32" t="s">
        <v>1501</v>
      </c>
      <c r="G84" s="32" t="s">
        <v>293</v>
      </c>
      <c r="H84" s="32" t="s">
        <v>293</v>
      </c>
      <c r="I84" s="32" t="s">
        <v>293</v>
      </c>
      <c r="J84" s="32" t="s">
        <v>293</v>
      </c>
      <c r="K84" s="32" t="s">
        <v>293</v>
      </c>
      <c r="L84" s="32" t="s">
        <v>293</v>
      </c>
      <c r="M84" s="32" t="s">
        <v>293</v>
      </c>
      <c r="N84" s="32" t="s">
        <v>293</v>
      </c>
      <c r="O84" s="32" t="s">
        <v>293</v>
      </c>
      <c r="P84" s="32" t="s">
        <v>293</v>
      </c>
      <c r="Q84" s="32" t="s">
        <v>293</v>
      </c>
      <c r="R84" s="32" t="s">
        <v>293</v>
      </c>
      <c r="S84" s="32" t="s">
        <v>293</v>
      </c>
      <c r="T84" s="32" t="s">
        <v>293</v>
      </c>
      <c r="U84" s="32" t="s">
        <v>293</v>
      </c>
      <c r="V84" s="32" t="s">
        <v>293</v>
      </c>
      <c r="W84" s="32" t="s">
        <v>293</v>
      </c>
      <c r="X84" s="32" t="s">
        <v>293</v>
      </c>
      <c r="Y84" s="32" t="s">
        <v>293</v>
      </c>
      <c r="Z84" s="32" t="s">
        <v>293</v>
      </c>
      <c r="AA84" s="32" t="s">
        <v>293</v>
      </c>
      <c r="AB84" s="32" t="s">
        <v>293</v>
      </c>
      <c r="AC84" s="32" t="s">
        <v>293</v>
      </c>
      <c r="AD84" s="32" t="s">
        <v>293</v>
      </c>
      <c r="AE84" s="32" t="s">
        <v>293</v>
      </c>
      <c r="AF84" s="32" t="s">
        <v>293</v>
      </c>
      <c r="AG84" s="32" t="s">
        <v>293</v>
      </c>
      <c r="AH84" s="32" t="s">
        <v>293</v>
      </c>
      <c r="AI84" s="32" t="s">
        <v>293</v>
      </c>
      <c r="AJ84" s="32" t="s">
        <v>293</v>
      </c>
      <c r="AK84" s="32" t="s">
        <v>293</v>
      </c>
      <c r="AL84" s="32" t="s">
        <v>293</v>
      </c>
      <c r="AM84" s="32" t="s">
        <v>293</v>
      </c>
      <c r="AN84" s="32" t="s">
        <v>293</v>
      </c>
      <c r="AO84" s="32" t="s">
        <v>293</v>
      </c>
      <c r="AP84" s="32" t="s">
        <v>293</v>
      </c>
      <c r="AQ84" s="32" t="s">
        <v>293</v>
      </c>
      <c r="AR84" s="154"/>
      <c r="AS84" s="54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</row>
    <row r="85" spans="5:83">
      <c r="E85" s="147"/>
      <c r="F85" s="54" t="s">
        <v>1287</v>
      </c>
      <c r="G85" s="149">
        <f>AU99</f>
        <v>86.7732348146219</v>
      </c>
      <c r="H85" s="149">
        <f t="shared" ref="H85:AQ85" si="100">AV99</f>
        <v>105.20397282692</v>
      </c>
      <c r="I85" s="149">
        <f t="shared" si="100"/>
        <v>26.2943839406565</v>
      </c>
      <c r="J85" s="149">
        <f t="shared" si="100"/>
        <v>59.4279826063067</v>
      </c>
      <c r="K85" s="149">
        <f t="shared" si="100"/>
        <v>2.3628</v>
      </c>
      <c r="L85" s="149">
        <f t="shared" si="100"/>
        <v>103.887859843101</v>
      </c>
      <c r="M85" s="149">
        <f t="shared" si="100"/>
        <v>632.637013332548</v>
      </c>
      <c r="N85" s="149">
        <f t="shared" si="100"/>
        <v>53.1504332536127</v>
      </c>
      <c r="O85" s="149">
        <f t="shared" si="100"/>
        <v>12.0199443478262</v>
      </c>
      <c r="P85" s="149">
        <f t="shared" si="100"/>
        <v>34.9112944161653</v>
      </c>
      <c r="Q85" s="149">
        <f t="shared" si="100"/>
        <v>229.169056845287</v>
      </c>
      <c r="R85" s="149">
        <f t="shared" si="100"/>
        <v>78.8426154650463</v>
      </c>
      <c r="S85" s="149">
        <f t="shared" si="100"/>
        <v>384.598135247081</v>
      </c>
      <c r="T85" s="149">
        <f t="shared" si="100"/>
        <v>21.6428</v>
      </c>
      <c r="U85" s="149">
        <f t="shared" si="100"/>
        <v>37.1596884625152</v>
      </c>
      <c r="V85" s="149">
        <f t="shared" si="100"/>
        <v>36.7688298943067</v>
      </c>
      <c r="W85" s="149">
        <f t="shared" si="100"/>
        <v>2.8568</v>
      </c>
      <c r="X85" s="149">
        <f t="shared" si="100"/>
        <v>464.191264736138</v>
      </c>
      <c r="Y85" s="149">
        <f t="shared" si="100"/>
        <v>10.2181329620935</v>
      </c>
      <c r="Z85" s="149">
        <f t="shared" si="100"/>
        <v>5.3064</v>
      </c>
      <c r="AA85" s="149">
        <f t="shared" si="100"/>
        <v>17.1459891874275</v>
      </c>
      <c r="AB85" s="149">
        <f t="shared" si="100"/>
        <v>1.993375</v>
      </c>
      <c r="AC85" s="149">
        <f t="shared" si="100"/>
        <v>98.1296636033423</v>
      </c>
      <c r="AD85" s="149">
        <f t="shared" si="100"/>
        <v>41.9425</v>
      </c>
      <c r="AE85" s="149">
        <f t="shared" si="100"/>
        <v>140.137958967761</v>
      </c>
      <c r="AF85" s="149">
        <f t="shared" si="100"/>
        <v>52.9192136172884</v>
      </c>
      <c r="AG85" s="149">
        <f t="shared" si="100"/>
        <v>75.9409996002925</v>
      </c>
      <c r="AH85" s="149">
        <f t="shared" si="100"/>
        <v>115.85703429112</v>
      </c>
      <c r="AI85" s="149">
        <f t="shared" si="100"/>
        <v>15.584178887453</v>
      </c>
      <c r="AJ85" s="149">
        <f t="shared" si="100"/>
        <v>25.9772899019803</v>
      </c>
      <c r="AK85" s="149">
        <f t="shared" si="100"/>
        <v>513.010973382734</v>
      </c>
      <c r="AL85" s="149">
        <f t="shared" si="100"/>
        <v>2.963327</v>
      </c>
      <c r="AM85" s="149">
        <f t="shared" si="100"/>
        <v>4.71416749999999</v>
      </c>
      <c r="AN85" s="149">
        <f t="shared" si="100"/>
        <v>4.934644</v>
      </c>
      <c r="AO85" s="149">
        <f t="shared" si="100"/>
        <v>1.91</v>
      </c>
      <c r="AP85" s="149">
        <f t="shared" si="100"/>
        <v>3.5768</v>
      </c>
      <c r="AQ85" s="149">
        <f t="shared" si="100"/>
        <v>38.6393</v>
      </c>
      <c r="AR85" s="149"/>
      <c r="AS85" s="54"/>
      <c r="AT85" s="146"/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6"/>
      <c r="BQ85" s="146"/>
      <c r="BR85" s="146"/>
      <c r="BS85" s="146"/>
      <c r="BT85" s="146"/>
      <c r="BU85" s="146"/>
      <c r="BV85" s="146"/>
      <c r="BW85" s="146"/>
      <c r="BX85" s="146"/>
      <c r="BY85" s="146"/>
      <c r="BZ85" s="146"/>
      <c r="CA85" s="146"/>
      <c r="CB85" s="146"/>
      <c r="CC85" s="146"/>
      <c r="CD85" s="146"/>
      <c r="CE85" s="146"/>
    </row>
    <row r="86" spans="5:83">
      <c r="E86" s="147"/>
      <c r="F86" s="54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51"/>
      <c r="W86" s="148"/>
      <c r="X86" s="148"/>
      <c r="Y86" s="148"/>
      <c r="Z86" s="151"/>
      <c r="AA86" s="151"/>
      <c r="AB86" s="151"/>
      <c r="AC86" s="148"/>
      <c r="AD86" s="148"/>
      <c r="AE86" s="148"/>
      <c r="AF86" s="148"/>
      <c r="AG86" s="148"/>
      <c r="AH86" s="148"/>
      <c r="AI86" s="148"/>
      <c r="AJ86" s="148"/>
      <c r="AK86" s="148"/>
      <c r="AL86" s="148"/>
      <c r="AM86" s="148"/>
      <c r="AN86" s="148"/>
      <c r="AO86" s="148"/>
      <c r="AP86" s="148"/>
      <c r="AQ86" s="148"/>
      <c r="AR86" s="148"/>
      <c r="AS86" s="54"/>
      <c r="AT86" s="146"/>
      <c r="AU86" s="146"/>
      <c r="AV86" s="146"/>
      <c r="AW86" s="146"/>
      <c r="AX86" s="146"/>
      <c r="AY86" s="146"/>
      <c r="AZ86" s="146"/>
      <c r="BA86" s="146"/>
      <c r="BB86" s="146"/>
      <c r="BC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6"/>
      <c r="BQ86" s="146"/>
      <c r="BR86" s="146"/>
      <c r="BS86" s="146"/>
      <c r="BT86" s="146"/>
      <c r="BU86" s="146"/>
      <c r="BV86" s="146"/>
      <c r="BW86" s="146"/>
      <c r="BX86" s="146"/>
      <c r="BY86" s="146"/>
      <c r="BZ86" s="146"/>
      <c r="CA86" s="146"/>
      <c r="CB86" s="146"/>
      <c r="CC86" s="146"/>
      <c r="CD86" s="146"/>
      <c r="CE86" s="146"/>
    </row>
    <row r="87" spans="5:83">
      <c r="E87" s="147"/>
      <c r="F87" s="54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51"/>
      <c r="W87" s="148"/>
      <c r="X87" s="148"/>
      <c r="Y87" s="148"/>
      <c r="Z87" s="151"/>
      <c r="AA87" s="151"/>
      <c r="AB87" s="151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54"/>
      <c r="AT87" s="146"/>
      <c r="AU87" s="146"/>
      <c r="AV87" s="146"/>
      <c r="AW87" s="146"/>
      <c r="AX87" s="146"/>
      <c r="AY87" s="146"/>
      <c r="AZ87" s="146"/>
      <c r="BA87" s="146"/>
      <c r="BB87" s="146"/>
      <c r="BC87" s="146"/>
      <c r="BD87" s="146"/>
      <c r="BE87" s="146"/>
      <c r="BF87" s="146"/>
      <c r="BG87" s="146"/>
      <c r="BH87" s="146"/>
      <c r="BI87" s="146"/>
      <c r="BJ87" s="146"/>
      <c r="BK87" s="146"/>
      <c r="BL87" s="146"/>
      <c r="BM87" s="146"/>
      <c r="BN87" s="146"/>
      <c r="BO87" s="146"/>
      <c r="BP87" s="146"/>
      <c r="BQ87" s="146"/>
      <c r="BR87" s="146"/>
      <c r="BS87" s="146"/>
      <c r="BT87" s="146"/>
      <c r="BU87" s="146"/>
      <c r="BV87" s="146"/>
      <c r="BW87" s="146"/>
      <c r="BX87" s="146"/>
      <c r="BY87" s="146"/>
      <c r="BZ87" s="146"/>
      <c r="CA87" s="146"/>
      <c r="CB87" s="146"/>
      <c r="CC87" s="146"/>
      <c r="CD87" s="146"/>
      <c r="CE87" s="146"/>
    </row>
    <row r="88" spans="5:83">
      <c r="E88" s="147"/>
      <c r="F88" s="54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51"/>
      <c r="W88" s="148"/>
      <c r="X88" s="148"/>
      <c r="Y88" s="148"/>
      <c r="Z88" s="151"/>
      <c r="AA88" s="151"/>
      <c r="AB88" s="151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54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</row>
    <row r="89" spans="40:83">
      <c r="AN89" s="148"/>
      <c r="AO89" s="148"/>
      <c r="AP89" s="148"/>
      <c r="AQ89" s="148"/>
      <c r="AR89" s="148"/>
      <c r="AS89" s="54"/>
      <c r="AT89" s="146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46"/>
      <c r="CE89" s="146"/>
    </row>
    <row r="91" spans="5:5">
      <c r="E91" s="5" t="s">
        <v>1379</v>
      </c>
    </row>
    <row r="92" ht="14.25" spans="3:83">
      <c r="C92" s="2" t="s">
        <v>748</v>
      </c>
      <c r="D92" s="2" t="s">
        <v>1382</v>
      </c>
      <c r="E92" s="2" t="s">
        <v>1150</v>
      </c>
      <c r="F92" s="94">
        <v>2010</v>
      </c>
      <c r="G92" s="6" t="s">
        <v>21</v>
      </c>
      <c r="H92" s="6" t="s">
        <v>22</v>
      </c>
      <c r="I92" s="6" t="s">
        <v>23</v>
      </c>
      <c r="J92" s="6" t="s">
        <v>289</v>
      </c>
      <c r="K92" s="6" t="s">
        <v>24</v>
      </c>
      <c r="L92" s="6" t="s">
        <v>25</v>
      </c>
      <c r="M92" s="6" t="s">
        <v>26</v>
      </c>
      <c r="N92" s="6" t="s">
        <v>27</v>
      </c>
      <c r="O92" s="6" t="s">
        <v>28</v>
      </c>
      <c r="P92" s="6" t="s">
        <v>29</v>
      </c>
      <c r="Q92" s="6" t="s">
        <v>30</v>
      </c>
      <c r="R92" s="6" t="s">
        <v>31</v>
      </c>
      <c r="S92" s="6" t="s">
        <v>32</v>
      </c>
      <c r="T92" s="6" t="s">
        <v>33</v>
      </c>
      <c r="U92" s="6" t="s">
        <v>34</v>
      </c>
      <c r="V92" s="6" t="s">
        <v>35</v>
      </c>
      <c r="W92" s="6" t="s">
        <v>36</v>
      </c>
      <c r="X92" s="6" t="s">
        <v>37</v>
      </c>
      <c r="Y92" s="6" t="s">
        <v>38</v>
      </c>
      <c r="Z92" s="6" t="s">
        <v>39</v>
      </c>
      <c r="AA92" s="6" t="s">
        <v>40</v>
      </c>
      <c r="AB92" s="6" t="s">
        <v>43</v>
      </c>
      <c r="AC92" s="6" t="s">
        <v>44</v>
      </c>
      <c r="AD92" s="6" t="s">
        <v>45</v>
      </c>
      <c r="AE92" s="6" t="s">
        <v>46</v>
      </c>
      <c r="AF92" s="6" t="s">
        <v>47</v>
      </c>
      <c r="AG92" s="6" t="s">
        <v>48</v>
      </c>
      <c r="AH92" s="6" t="s">
        <v>50</v>
      </c>
      <c r="AI92" s="6" t="s">
        <v>51</v>
      </c>
      <c r="AJ92" s="6" t="s">
        <v>52</v>
      </c>
      <c r="AK92" s="6" t="s">
        <v>53</v>
      </c>
      <c r="AL92" s="6" t="s">
        <v>290</v>
      </c>
      <c r="AM92" s="6" t="s">
        <v>291</v>
      </c>
      <c r="AN92" s="6" t="s">
        <v>292</v>
      </c>
      <c r="AO92" s="6" t="s">
        <v>41</v>
      </c>
      <c r="AP92" s="6" t="s">
        <v>42</v>
      </c>
      <c r="AQ92" s="6" t="s">
        <v>49</v>
      </c>
      <c r="AR92" s="120"/>
      <c r="AT92" s="55" t="s">
        <v>1560</v>
      </c>
      <c r="AU92" s="6" t="str">
        <f t="shared" ref="AU92:CE92" si="101">G$92</f>
        <v>AT</v>
      </c>
      <c r="AV92" s="6" t="str">
        <f t="shared" si="101"/>
        <v>BE</v>
      </c>
      <c r="AW92" s="6" t="str">
        <f t="shared" si="101"/>
        <v>BG</v>
      </c>
      <c r="AX92" s="6" t="str">
        <f t="shared" si="101"/>
        <v>CH</v>
      </c>
      <c r="AY92" s="6" t="str">
        <f t="shared" si="101"/>
        <v>CY</v>
      </c>
      <c r="AZ92" s="6" t="str">
        <f t="shared" si="101"/>
        <v>CZ</v>
      </c>
      <c r="BA92" s="6" t="str">
        <f t="shared" si="101"/>
        <v>DE</v>
      </c>
      <c r="BB92" s="6" t="str">
        <f t="shared" si="101"/>
        <v>DK</v>
      </c>
      <c r="BC92" s="6" t="str">
        <f t="shared" si="101"/>
        <v>EE</v>
      </c>
      <c r="BD92" s="6" t="str">
        <f t="shared" si="101"/>
        <v>EL</v>
      </c>
      <c r="BE92" s="6" t="str">
        <f t="shared" si="101"/>
        <v>ES</v>
      </c>
      <c r="BF92" s="6" t="str">
        <f t="shared" si="101"/>
        <v>FI</v>
      </c>
      <c r="BG92" s="6" t="str">
        <f t="shared" si="101"/>
        <v>FR</v>
      </c>
      <c r="BH92" s="6" t="str">
        <f t="shared" si="101"/>
        <v>HR</v>
      </c>
      <c r="BI92" s="6" t="str">
        <f t="shared" si="101"/>
        <v>HU</v>
      </c>
      <c r="BJ92" s="6" t="str">
        <f t="shared" si="101"/>
        <v>IE</v>
      </c>
      <c r="BK92" s="6" t="str">
        <f t="shared" si="101"/>
        <v>IS</v>
      </c>
      <c r="BL92" s="6" t="str">
        <f t="shared" si="101"/>
        <v>IT</v>
      </c>
      <c r="BM92" s="6" t="str">
        <f t="shared" si="101"/>
        <v>LT</v>
      </c>
      <c r="BN92" s="6" t="str">
        <f t="shared" si="101"/>
        <v>LU</v>
      </c>
      <c r="BO92" s="6" t="str">
        <f t="shared" si="101"/>
        <v>LV</v>
      </c>
      <c r="BP92" s="6" t="str">
        <f t="shared" si="101"/>
        <v>MT</v>
      </c>
      <c r="BQ92" s="6" t="str">
        <f t="shared" si="101"/>
        <v>NL</v>
      </c>
      <c r="BR92" s="6" t="str">
        <f t="shared" si="101"/>
        <v>NO</v>
      </c>
      <c r="BS92" s="6" t="str">
        <f t="shared" si="101"/>
        <v>PL</v>
      </c>
      <c r="BT92" s="6" t="str">
        <f t="shared" si="101"/>
        <v>PT</v>
      </c>
      <c r="BU92" s="6" t="str">
        <f t="shared" si="101"/>
        <v>RO</v>
      </c>
      <c r="BV92" s="6" t="str">
        <f t="shared" si="101"/>
        <v>SE</v>
      </c>
      <c r="BW92" s="6" t="str">
        <f t="shared" si="101"/>
        <v>SI</v>
      </c>
      <c r="BX92" s="6" t="str">
        <f t="shared" si="101"/>
        <v>SK</v>
      </c>
      <c r="BY92" s="6" t="str">
        <f t="shared" si="101"/>
        <v>UK</v>
      </c>
      <c r="BZ92" s="6" t="str">
        <f t="shared" si="101"/>
        <v>AL</v>
      </c>
      <c r="CA92" s="6" t="str">
        <f t="shared" si="101"/>
        <v>BA</v>
      </c>
      <c r="CB92" s="6" t="str">
        <f t="shared" si="101"/>
        <v>KS</v>
      </c>
      <c r="CC92" s="6" t="str">
        <f t="shared" si="101"/>
        <v>ME</v>
      </c>
      <c r="CD92" s="6" t="str">
        <f t="shared" si="101"/>
        <v>MK</v>
      </c>
      <c r="CE92" s="6" t="str">
        <f t="shared" si="101"/>
        <v>RS</v>
      </c>
    </row>
    <row r="93" ht="16.5" spans="3:83">
      <c r="C93" s="7" t="s">
        <v>1607</v>
      </c>
      <c r="D93" s="7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154"/>
      <c r="AS93" s="148"/>
      <c r="AT93" s="54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</row>
    <row r="94" spans="3:83">
      <c r="C94" t="s">
        <v>933</v>
      </c>
      <c r="D94" t="s">
        <v>1503</v>
      </c>
      <c r="E94" t="s">
        <v>1296</v>
      </c>
      <c r="F94" s="147"/>
      <c r="G94" s="35">
        <f>IF(AU$99=0,0,AU94/AU$99)</f>
        <v>0.0491580152464389</v>
      </c>
      <c r="H94" s="35">
        <f t="shared" ref="H94:AQ98" si="102">IF(AV$99=0,0,AV94/AV$99)</f>
        <v>0.0452283299968922</v>
      </c>
      <c r="I94" s="35">
        <f t="shared" si="102"/>
        <v>0.00691069623118399</v>
      </c>
      <c r="J94" s="35">
        <f t="shared" si="102"/>
        <v>0.0252436869671022</v>
      </c>
      <c r="K94" s="35">
        <f t="shared" si="102"/>
        <v>0.0520568816658202</v>
      </c>
      <c r="L94" s="35">
        <f t="shared" si="102"/>
        <v>0.0209163034379739</v>
      </c>
      <c r="M94" s="35">
        <f t="shared" si="102"/>
        <v>0.00675203538518639</v>
      </c>
      <c r="N94" s="35">
        <f t="shared" si="102"/>
        <v>0</v>
      </c>
      <c r="O94" s="35">
        <f t="shared" si="102"/>
        <v>0.0760070074837929</v>
      </c>
      <c r="P94" s="35">
        <f t="shared" si="102"/>
        <v>0.0470649979463145</v>
      </c>
      <c r="Q94" s="35">
        <f t="shared" si="102"/>
        <v>0.0474806684191482</v>
      </c>
      <c r="R94" s="35">
        <f t="shared" si="102"/>
        <v>0</v>
      </c>
      <c r="S94" s="35">
        <f t="shared" si="102"/>
        <v>0.006287992006114</v>
      </c>
      <c r="T94" s="35">
        <f t="shared" si="102"/>
        <v>0</v>
      </c>
      <c r="U94" s="35">
        <f t="shared" si="102"/>
        <v>0.0243610761406994</v>
      </c>
      <c r="V94" s="35">
        <f t="shared" si="102"/>
        <v>0</v>
      </c>
      <c r="W94" s="35">
        <f t="shared" si="102"/>
        <v>0</v>
      </c>
      <c r="X94" s="35">
        <f t="shared" si="102"/>
        <v>0.0261548437515326</v>
      </c>
      <c r="Y94" s="35">
        <f t="shared" si="102"/>
        <v>0.108023648164963</v>
      </c>
      <c r="Z94" s="35">
        <f t="shared" si="102"/>
        <v>0</v>
      </c>
      <c r="AA94" s="35">
        <f t="shared" si="102"/>
        <v>0.0236031876362521</v>
      </c>
      <c r="AB94" s="35">
        <f t="shared" si="102"/>
        <v>0.16865868188374</v>
      </c>
      <c r="AC94" s="35">
        <f t="shared" si="102"/>
        <v>0.0257628519977306</v>
      </c>
      <c r="AD94" s="35">
        <f t="shared" si="102"/>
        <v>0.160243190081659</v>
      </c>
      <c r="AE94" s="35">
        <f t="shared" si="102"/>
        <v>0.0239100099978681</v>
      </c>
      <c r="AF94" s="35">
        <f t="shared" si="102"/>
        <v>0.0577427325753329</v>
      </c>
      <c r="AG94" s="35">
        <f t="shared" si="102"/>
        <v>0.03662580180192</v>
      </c>
      <c r="AH94" s="35">
        <f t="shared" si="102"/>
        <v>0</v>
      </c>
      <c r="AI94" s="35">
        <f t="shared" si="102"/>
        <v>0</v>
      </c>
      <c r="AJ94" s="35">
        <f t="shared" si="102"/>
        <v>0.0248390037003364</v>
      </c>
      <c r="AK94" s="35">
        <f t="shared" si="102"/>
        <v>0.016078252567604</v>
      </c>
      <c r="AL94" s="35">
        <f t="shared" si="102"/>
        <v>0</v>
      </c>
      <c r="AM94" s="35">
        <f t="shared" si="102"/>
        <v>0</v>
      </c>
      <c r="AN94" s="35">
        <f t="shared" si="102"/>
        <v>0</v>
      </c>
      <c r="AO94" s="35">
        <f t="shared" si="102"/>
        <v>0</v>
      </c>
      <c r="AP94" s="35">
        <f t="shared" si="102"/>
        <v>0</v>
      </c>
      <c r="AQ94" s="35">
        <f t="shared" si="102"/>
        <v>0</v>
      </c>
      <c r="AR94" s="45"/>
      <c r="AS94" s="148"/>
      <c r="AT94" s="54" t="str">
        <f>E94</f>
        <v>IOIELE</v>
      </c>
      <c r="AU94" s="121">
        <f>AU261</f>
        <v>4.2656</v>
      </c>
      <c r="AV94" s="121">
        <f t="shared" ref="AV94:CE94" si="103">AV261</f>
        <v>4.7582</v>
      </c>
      <c r="AW94" s="121">
        <f t="shared" si="103"/>
        <v>0.1817125</v>
      </c>
      <c r="AX94" s="121">
        <f t="shared" si="103"/>
        <v>1.50018139</v>
      </c>
      <c r="AY94" s="121">
        <f t="shared" si="103"/>
        <v>0.123</v>
      </c>
      <c r="AZ94" s="121">
        <f t="shared" si="103"/>
        <v>2.17295</v>
      </c>
      <c r="BA94" s="121">
        <f t="shared" si="103"/>
        <v>4.2715875</v>
      </c>
      <c r="BB94" s="121">
        <f t="shared" si="103"/>
        <v>0</v>
      </c>
      <c r="BC94" s="121">
        <f t="shared" si="103"/>
        <v>0.9136</v>
      </c>
      <c r="BD94" s="121">
        <f t="shared" si="103"/>
        <v>1.6431</v>
      </c>
      <c r="BE94" s="121">
        <f t="shared" si="103"/>
        <v>10.8811</v>
      </c>
      <c r="BF94" s="121">
        <f t="shared" si="103"/>
        <v>0</v>
      </c>
      <c r="BG94" s="121">
        <f t="shared" si="103"/>
        <v>2.41835</v>
      </c>
      <c r="BH94" s="121">
        <f t="shared" si="103"/>
        <v>0</v>
      </c>
      <c r="BI94" s="121">
        <f t="shared" si="103"/>
        <v>0.90525</v>
      </c>
      <c r="BJ94" s="121">
        <f t="shared" si="103"/>
        <v>0</v>
      </c>
      <c r="BK94" s="121">
        <f t="shared" si="103"/>
        <v>0</v>
      </c>
      <c r="BL94" s="121">
        <f t="shared" si="103"/>
        <v>12.14085</v>
      </c>
      <c r="BM94" s="121">
        <f t="shared" si="103"/>
        <v>1.1038</v>
      </c>
      <c r="BN94" s="121">
        <f t="shared" si="103"/>
        <v>0</v>
      </c>
      <c r="BO94" s="121">
        <f t="shared" si="103"/>
        <v>0.4047</v>
      </c>
      <c r="BP94" s="121">
        <f t="shared" si="103"/>
        <v>0.3362</v>
      </c>
      <c r="BQ94" s="121">
        <f t="shared" si="103"/>
        <v>2.5281</v>
      </c>
      <c r="BR94" s="121">
        <f t="shared" si="103"/>
        <v>6.721</v>
      </c>
      <c r="BS94" s="121">
        <f t="shared" si="103"/>
        <v>3.3507</v>
      </c>
      <c r="BT94" s="121">
        <f t="shared" si="103"/>
        <v>3.0557</v>
      </c>
      <c r="BU94" s="121">
        <f t="shared" si="103"/>
        <v>2.7814</v>
      </c>
      <c r="BV94" s="121">
        <f t="shared" si="103"/>
        <v>0</v>
      </c>
      <c r="BW94" s="121">
        <f t="shared" si="103"/>
        <v>0</v>
      </c>
      <c r="BX94" s="121">
        <f t="shared" si="103"/>
        <v>0.64525</v>
      </c>
      <c r="BY94" s="121">
        <f t="shared" si="103"/>
        <v>8.24832</v>
      </c>
      <c r="BZ94" s="121">
        <f t="shared" si="103"/>
        <v>0</v>
      </c>
      <c r="CA94" s="121">
        <f t="shared" si="103"/>
        <v>0</v>
      </c>
      <c r="CB94" s="121">
        <f t="shared" si="103"/>
        <v>0</v>
      </c>
      <c r="CC94" s="121">
        <f t="shared" si="103"/>
        <v>0</v>
      </c>
      <c r="CD94" s="121">
        <f t="shared" si="103"/>
        <v>0</v>
      </c>
      <c r="CE94" s="121">
        <f t="shared" si="103"/>
        <v>0</v>
      </c>
    </row>
    <row r="95" spans="3:83">
      <c r="C95" t="s">
        <v>933</v>
      </c>
      <c r="D95" t="s">
        <v>1503</v>
      </c>
      <c r="E95" t="s">
        <v>1288</v>
      </c>
      <c r="F95" s="147"/>
      <c r="G95" s="35">
        <f>IF(AU$99=0,0,AU95/AU$99)</f>
        <v>0.10015038113985</v>
      </c>
      <c r="H95" s="35">
        <f t="shared" si="102"/>
        <v>0.465652815678025</v>
      </c>
      <c r="I95" s="35">
        <f t="shared" si="102"/>
        <v>0.189567473089506</v>
      </c>
      <c r="J95" s="35">
        <f t="shared" si="102"/>
        <v>0.0926558642655647</v>
      </c>
      <c r="K95" s="35">
        <f t="shared" si="102"/>
        <v>0.35828677839851</v>
      </c>
      <c r="L95" s="35">
        <f t="shared" si="102"/>
        <v>0.233947469420332</v>
      </c>
      <c r="M95" s="35">
        <f t="shared" si="102"/>
        <v>0.0864134271289949</v>
      </c>
      <c r="N95" s="35">
        <f t="shared" si="102"/>
        <v>0.0618057050320792</v>
      </c>
      <c r="O95" s="35">
        <f t="shared" si="102"/>
        <v>0.144375604627737</v>
      </c>
      <c r="P95" s="35">
        <f t="shared" si="102"/>
        <v>0.22410907121345</v>
      </c>
      <c r="Q95" s="35">
        <f t="shared" si="102"/>
        <v>0.117304380361744</v>
      </c>
      <c r="R95" s="35">
        <f t="shared" si="102"/>
        <v>0.204658572101496</v>
      </c>
      <c r="S95" s="35">
        <f t="shared" si="102"/>
        <v>0.0166995681352025</v>
      </c>
      <c r="T95" s="35">
        <f t="shared" si="102"/>
        <v>0.0667288890531724</v>
      </c>
      <c r="U95" s="35">
        <f t="shared" si="102"/>
        <v>0.217368099616028</v>
      </c>
      <c r="V95" s="35">
        <f t="shared" si="102"/>
        <v>0.477435097738176</v>
      </c>
      <c r="W95" s="35">
        <f t="shared" si="102"/>
        <v>0.418930271632596</v>
      </c>
      <c r="X95" s="35">
        <f t="shared" si="102"/>
        <v>0.202790669580643</v>
      </c>
      <c r="Y95" s="35">
        <f t="shared" si="102"/>
        <v>0.179768963592752</v>
      </c>
      <c r="Z95" s="35">
        <f t="shared" si="102"/>
        <v>0.966078697421981</v>
      </c>
      <c r="AA95" s="35">
        <f t="shared" si="102"/>
        <v>0.134263142974691</v>
      </c>
      <c r="AB95" s="35">
        <f t="shared" si="102"/>
        <v>0.177788925816768</v>
      </c>
      <c r="AC95" s="35">
        <f t="shared" si="102"/>
        <v>0.272700991173296</v>
      </c>
      <c r="AD95" s="35">
        <f t="shared" si="102"/>
        <v>0.0193207367228944</v>
      </c>
      <c r="AE95" s="35">
        <f t="shared" si="102"/>
        <v>0.281922780241265</v>
      </c>
      <c r="AF95" s="35">
        <f t="shared" si="102"/>
        <v>0.151392903573018</v>
      </c>
      <c r="AG95" s="35">
        <f t="shared" si="102"/>
        <v>0.317737083883243</v>
      </c>
      <c r="AH95" s="35">
        <f t="shared" si="102"/>
        <v>0.110193845400628</v>
      </c>
      <c r="AI95" s="35">
        <f t="shared" si="102"/>
        <v>0.154647397643753</v>
      </c>
      <c r="AJ95" s="35">
        <f t="shared" si="102"/>
        <v>0.210743334432219</v>
      </c>
      <c r="AK95" s="35">
        <f t="shared" si="102"/>
        <v>0.360111010678873</v>
      </c>
      <c r="AL95" s="35">
        <f t="shared" si="102"/>
        <v>0.0921747751766849</v>
      </c>
      <c r="AM95" s="35">
        <f t="shared" si="102"/>
        <v>0.00657804373730887</v>
      </c>
      <c r="AN95" s="35">
        <f t="shared" si="102"/>
        <v>0.780235413132133</v>
      </c>
      <c r="AO95" s="35">
        <f t="shared" si="102"/>
        <v>0.995287958115183</v>
      </c>
      <c r="AP95" s="35">
        <f t="shared" si="102"/>
        <v>0.956106016551107</v>
      </c>
      <c r="AQ95" s="35">
        <f t="shared" si="102"/>
        <v>0</v>
      </c>
      <c r="AR95" s="45"/>
      <c r="AS95" s="148"/>
      <c r="AT95" s="54" t="str">
        <f>E95</f>
        <v>IOIHTH</v>
      </c>
      <c r="AU95" s="121">
        <f>AU173</f>
        <v>8.69037253942205</v>
      </c>
      <c r="AV95" s="121">
        <f t="shared" ref="AV95:CE95" si="104">AV173</f>
        <v>48.9885261673695</v>
      </c>
      <c r="AW95" s="121">
        <f t="shared" si="104"/>
        <v>4.98455992007556</v>
      </c>
      <c r="AX95" s="121">
        <f t="shared" si="104"/>
        <v>5.50635108994629</v>
      </c>
      <c r="AY95" s="121">
        <f t="shared" si="104"/>
        <v>0.84656</v>
      </c>
      <c r="AZ95" s="121">
        <f t="shared" si="104"/>
        <v>24.3043019137875</v>
      </c>
      <c r="BA95" s="121">
        <f t="shared" si="104"/>
        <v>54.6683324507171</v>
      </c>
      <c r="BB95" s="121">
        <f t="shared" si="104"/>
        <v>3.285</v>
      </c>
      <c r="BC95" s="121">
        <f t="shared" si="104"/>
        <v>1.73538673280916</v>
      </c>
      <c r="BD95" s="121">
        <f t="shared" si="104"/>
        <v>7.82393776646611</v>
      </c>
      <c r="BE95" s="121">
        <f t="shared" si="104"/>
        <v>26.8825342113218</v>
      </c>
      <c r="BF95" s="121">
        <f t="shared" si="104"/>
        <v>16.1358171018237</v>
      </c>
      <c r="BG95" s="121">
        <f t="shared" si="104"/>
        <v>6.42262276423045</v>
      </c>
      <c r="BH95" s="121">
        <f t="shared" si="104"/>
        <v>1.4442</v>
      </c>
      <c r="BI95" s="121">
        <f t="shared" si="104"/>
        <v>8.07733086342056</v>
      </c>
      <c r="BJ95" s="121">
        <f t="shared" si="104"/>
        <v>17.5547298943067</v>
      </c>
      <c r="BK95" s="121">
        <f t="shared" si="104"/>
        <v>1.1968</v>
      </c>
      <c r="BL95" s="121">
        <f t="shared" si="104"/>
        <v>94.1336573893267</v>
      </c>
      <c r="BM95" s="121">
        <f t="shared" si="104"/>
        <v>1.83690317244849</v>
      </c>
      <c r="BN95" s="121">
        <f t="shared" si="104"/>
        <v>5.1264</v>
      </c>
      <c r="BO95" s="121">
        <f t="shared" si="104"/>
        <v>2.30207439771409</v>
      </c>
      <c r="BP95" s="121">
        <f t="shared" si="104"/>
        <v>0.3544</v>
      </c>
      <c r="BQ95" s="121">
        <f t="shared" si="104"/>
        <v>26.7600565281336</v>
      </c>
      <c r="BR95" s="121">
        <f t="shared" si="104"/>
        <v>0.81036</v>
      </c>
      <c r="BS95" s="121">
        <f t="shared" si="104"/>
        <v>39.5080830095275</v>
      </c>
      <c r="BT95" s="121">
        <f t="shared" si="104"/>
        <v>8.0115934043221</v>
      </c>
      <c r="BU95" s="121">
        <f t="shared" si="104"/>
        <v>24.1292717601755</v>
      </c>
      <c r="BV95" s="121">
        <f t="shared" si="104"/>
        <v>12.7667321252509</v>
      </c>
      <c r="BW95" s="121">
        <f t="shared" si="104"/>
        <v>2.41005270935932</v>
      </c>
      <c r="BX95" s="121">
        <f t="shared" si="104"/>
        <v>5.47454069345573</v>
      </c>
      <c r="BY95" s="121">
        <f t="shared" si="104"/>
        <v>184.740900114209</v>
      </c>
      <c r="BZ95" s="121">
        <f t="shared" si="104"/>
        <v>0.273144</v>
      </c>
      <c r="CA95" s="121">
        <f t="shared" si="104"/>
        <v>0.03101</v>
      </c>
      <c r="CB95" s="121">
        <f t="shared" si="104"/>
        <v>3.850184</v>
      </c>
      <c r="CC95" s="121">
        <f t="shared" si="104"/>
        <v>1.901</v>
      </c>
      <c r="CD95" s="121">
        <f t="shared" si="104"/>
        <v>3.4198</v>
      </c>
      <c r="CE95" s="121">
        <f t="shared" si="104"/>
        <v>0</v>
      </c>
    </row>
    <row r="96" spans="3:83">
      <c r="C96" t="s">
        <v>933</v>
      </c>
      <c r="D96" t="s">
        <v>1503</v>
      </c>
      <c r="E96" t="s">
        <v>1294</v>
      </c>
      <c r="F96" s="147"/>
      <c r="G96" s="35">
        <f>IF(AU$99=0,0,AU96/AU$99)</f>
        <v>0.282800209409722</v>
      </c>
      <c r="H96" s="35">
        <f t="shared" si="102"/>
        <v>0.381867935901905</v>
      </c>
      <c r="I96" s="35">
        <f t="shared" si="102"/>
        <v>0.466243129208079</v>
      </c>
      <c r="J96" s="35">
        <f t="shared" si="102"/>
        <v>0.304651583952164</v>
      </c>
      <c r="K96" s="35">
        <f t="shared" si="102"/>
        <v>0.374809547993906</v>
      </c>
      <c r="L96" s="35">
        <f t="shared" si="102"/>
        <v>0.365407902880397</v>
      </c>
      <c r="M96" s="35">
        <f t="shared" si="102"/>
        <v>0.456323919437862</v>
      </c>
      <c r="N96" s="35">
        <f t="shared" si="102"/>
        <v>0</v>
      </c>
      <c r="O96" s="35">
        <f t="shared" si="102"/>
        <v>0.136812613470827</v>
      </c>
      <c r="P96" s="35">
        <f t="shared" si="102"/>
        <v>0.211792490758416</v>
      </c>
      <c r="Q96" s="35">
        <f t="shared" si="102"/>
        <v>0.341860812617867</v>
      </c>
      <c r="R96" s="35">
        <f t="shared" si="102"/>
        <v>0.328592105098088</v>
      </c>
      <c r="S96" s="35">
        <f t="shared" si="102"/>
        <v>0.403847945135507</v>
      </c>
      <c r="T96" s="35">
        <f t="shared" si="102"/>
        <v>0.304979023046925</v>
      </c>
      <c r="U96" s="35">
        <f t="shared" si="102"/>
        <v>0.416574402005959</v>
      </c>
      <c r="V96" s="35">
        <f t="shared" si="102"/>
        <v>0.522564902261824</v>
      </c>
      <c r="W96" s="35">
        <f t="shared" si="102"/>
        <v>0</v>
      </c>
      <c r="X96" s="35">
        <f t="shared" si="102"/>
        <v>0.466079315652311</v>
      </c>
      <c r="Y96" s="35">
        <f t="shared" si="102"/>
        <v>0.194442566696933</v>
      </c>
      <c r="Z96" s="35">
        <f t="shared" si="102"/>
        <v>0</v>
      </c>
      <c r="AA96" s="35">
        <f t="shared" si="102"/>
        <v>0.127457213235761</v>
      </c>
      <c r="AB96" s="35">
        <f t="shared" si="102"/>
        <v>0.400564369473882</v>
      </c>
      <c r="AC96" s="35">
        <f t="shared" si="102"/>
        <v>0.417358202363236</v>
      </c>
      <c r="AD96" s="35">
        <f t="shared" si="102"/>
        <v>0.144218871073494</v>
      </c>
      <c r="AE96" s="35">
        <f t="shared" si="102"/>
        <v>0.408861170963545</v>
      </c>
      <c r="AF96" s="35">
        <f t="shared" si="102"/>
        <v>0.415747674542397</v>
      </c>
      <c r="AG96" s="35">
        <f t="shared" si="102"/>
        <v>0.143397375032157</v>
      </c>
      <c r="AH96" s="35">
        <f t="shared" si="102"/>
        <v>0.43771605532244</v>
      </c>
      <c r="AI96" s="35">
        <f t="shared" si="102"/>
        <v>0.00724889009654221</v>
      </c>
      <c r="AJ96" s="35">
        <f t="shared" si="102"/>
        <v>0.424746963275752</v>
      </c>
      <c r="AK96" s="35">
        <f t="shared" si="102"/>
        <v>0.253232477939764</v>
      </c>
      <c r="AL96" s="35">
        <f t="shared" si="102"/>
        <v>0.606015805883049</v>
      </c>
      <c r="AM96" s="35">
        <f t="shared" si="102"/>
        <v>0.65376580276369</v>
      </c>
      <c r="AN96" s="35">
        <f t="shared" si="102"/>
        <v>0</v>
      </c>
      <c r="AO96" s="35">
        <f t="shared" si="102"/>
        <v>0</v>
      </c>
      <c r="AP96" s="35">
        <f t="shared" si="102"/>
        <v>0</v>
      </c>
      <c r="AQ96" s="35">
        <f t="shared" si="102"/>
        <v>0.409264660591677</v>
      </c>
      <c r="AR96" s="45"/>
      <c r="AS96" s="148"/>
      <c r="AT96" s="54" t="str">
        <f>E96</f>
        <v>IOIMCH</v>
      </c>
      <c r="AU96" s="121">
        <f>AU255</f>
        <v>24.5394889767341</v>
      </c>
      <c r="AV96" s="121">
        <f t="shared" ref="AV96:CE96" si="105">AV255</f>
        <v>40.1740239520958</v>
      </c>
      <c r="AW96" s="121">
        <f t="shared" si="105"/>
        <v>12.2595758490904</v>
      </c>
      <c r="AX96" s="121">
        <f t="shared" si="105"/>
        <v>18.104829032093</v>
      </c>
      <c r="AY96" s="121">
        <f t="shared" si="105"/>
        <v>0.885600000000001</v>
      </c>
      <c r="AZ96" s="121">
        <f t="shared" si="105"/>
        <v>37.9614449999999</v>
      </c>
      <c r="BA96" s="121">
        <f t="shared" si="105"/>
        <v>288.687401505371</v>
      </c>
      <c r="BB96" s="121">
        <f t="shared" si="105"/>
        <v>0</v>
      </c>
      <c r="BC96" s="121">
        <f t="shared" si="105"/>
        <v>1.64448</v>
      </c>
      <c r="BD96" s="121">
        <f t="shared" si="105"/>
        <v>7.39395000000001</v>
      </c>
      <c r="BE96" s="121">
        <f t="shared" si="105"/>
        <v>78.3439200000001</v>
      </c>
      <c r="BF96" s="121">
        <f t="shared" si="105"/>
        <v>25.9070609870986</v>
      </c>
      <c r="BG96" s="121">
        <f t="shared" si="105"/>
        <v>155.319166622481</v>
      </c>
      <c r="BH96" s="121">
        <f t="shared" si="105"/>
        <v>6.60059999999999</v>
      </c>
      <c r="BI96" s="121">
        <f t="shared" si="105"/>
        <v>15.479775</v>
      </c>
      <c r="BJ96" s="121">
        <f t="shared" si="105"/>
        <v>19.2141</v>
      </c>
      <c r="BK96" s="121">
        <f t="shared" si="105"/>
        <v>0</v>
      </c>
      <c r="BL96" s="121">
        <f t="shared" si="105"/>
        <v>216.349947</v>
      </c>
      <c r="BM96" s="121">
        <f t="shared" si="105"/>
        <v>1.98684</v>
      </c>
      <c r="BN96" s="121">
        <f t="shared" si="105"/>
        <v>0</v>
      </c>
      <c r="BO96" s="121">
        <f t="shared" si="105"/>
        <v>2.18538</v>
      </c>
      <c r="BP96" s="121">
        <f t="shared" si="105"/>
        <v>0.798474999999999</v>
      </c>
      <c r="BQ96" s="121">
        <f t="shared" si="105"/>
        <v>40.95522</v>
      </c>
      <c r="BR96" s="121">
        <f t="shared" si="105"/>
        <v>6.04890000000001</v>
      </c>
      <c r="BS96" s="121">
        <f t="shared" si="105"/>
        <v>57.2969699999999</v>
      </c>
      <c r="BT96" s="121">
        <f t="shared" si="105"/>
        <v>22.00104</v>
      </c>
      <c r="BU96" s="121">
        <f t="shared" si="105"/>
        <v>10.88974</v>
      </c>
      <c r="BV96" s="121">
        <f t="shared" si="105"/>
        <v>50.7124840312657</v>
      </c>
      <c r="BW96" s="121">
        <f t="shared" si="105"/>
        <v>0.112968</v>
      </c>
      <c r="BX96" s="121">
        <f t="shared" si="105"/>
        <v>11.033775</v>
      </c>
      <c r="BY96" s="121">
        <f t="shared" si="105"/>
        <v>129.91104</v>
      </c>
      <c r="BZ96" s="121">
        <f t="shared" si="105"/>
        <v>1.795823</v>
      </c>
      <c r="CA96" s="121">
        <f t="shared" si="105"/>
        <v>3.0819615</v>
      </c>
      <c r="CB96" s="121">
        <f t="shared" si="105"/>
        <v>0</v>
      </c>
      <c r="CC96" s="121">
        <f t="shared" si="105"/>
        <v>0</v>
      </c>
      <c r="CD96" s="121">
        <f t="shared" si="105"/>
        <v>0</v>
      </c>
      <c r="CE96" s="121">
        <f t="shared" si="105"/>
        <v>15.8137</v>
      </c>
    </row>
    <row r="97" spans="3:83">
      <c r="C97" t="s">
        <v>933</v>
      </c>
      <c r="D97" t="s">
        <v>1503</v>
      </c>
      <c r="E97" t="s">
        <v>1298</v>
      </c>
      <c r="F97" s="147"/>
      <c r="G97" s="35">
        <f>IF(AU$99=0,0,AU97/AU$99)</f>
        <v>0.231189751807367</v>
      </c>
      <c r="H97" s="35">
        <f t="shared" si="102"/>
        <v>0.00200562768049772</v>
      </c>
      <c r="I97" s="35">
        <f t="shared" si="102"/>
        <v>0.0855201286947297</v>
      </c>
      <c r="J97" s="35">
        <f t="shared" si="102"/>
        <v>0.464990098988271</v>
      </c>
      <c r="K97" s="35">
        <f t="shared" si="102"/>
        <v>0.0520568816658202</v>
      </c>
      <c r="L97" s="35">
        <f t="shared" si="102"/>
        <v>0.170946158588715</v>
      </c>
      <c r="M97" s="35">
        <f t="shared" si="102"/>
        <v>0.11180181253639</v>
      </c>
      <c r="N97" s="35">
        <f t="shared" si="102"/>
        <v>0</v>
      </c>
      <c r="O97" s="35">
        <f t="shared" si="102"/>
        <v>0.299990217278124</v>
      </c>
      <c r="P97" s="35">
        <f t="shared" si="102"/>
        <v>0.141194993838944</v>
      </c>
      <c r="Q97" s="35">
        <f t="shared" si="102"/>
        <v>0.0474806684191482</v>
      </c>
      <c r="R97" s="35">
        <f t="shared" si="102"/>
        <v>0.441169361290507</v>
      </c>
      <c r="S97" s="35">
        <f t="shared" si="102"/>
        <v>0.114341892184551</v>
      </c>
      <c r="T97" s="35">
        <f t="shared" si="102"/>
        <v>0.0230099617424733</v>
      </c>
      <c r="U97" s="35">
        <f t="shared" si="102"/>
        <v>0.0918846917477042</v>
      </c>
      <c r="V97" s="35">
        <f t="shared" si="102"/>
        <v>0</v>
      </c>
      <c r="W97" s="35">
        <f t="shared" si="102"/>
        <v>0.581069728367404</v>
      </c>
      <c r="X97" s="35">
        <f t="shared" si="102"/>
        <v>0.129282346888336</v>
      </c>
      <c r="Y97" s="35">
        <f t="shared" si="102"/>
        <v>0.251055418266851</v>
      </c>
      <c r="Z97" s="35">
        <f t="shared" si="102"/>
        <v>0.033921302578019</v>
      </c>
      <c r="AA97" s="35">
        <f t="shared" si="102"/>
        <v>0.450827648949718</v>
      </c>
      <c r="AB97" s="35">
        <f t="shared" si="102"/>
        <v>0</v>
      </c>
      <c r="AC97" s="35">
        <f t="shared" si="102"/>
        <v>0.0643230719770525</v>
      </c>
      <c r="AD97" s="35">
        <f t="shared" si="102"/>
        <v>0.228360255111164</v>
      </c>
      <c r="AE97" s="35">
        <f t="shared" si="102"/>
        <v>0.0622379351074365</v>
      </c>
      <c r="AF97" s="35">
        <f t="shared" si="102"/>
        <v>0.0577427325753329</v>
      </c>
      <c r="AG97" s="35">
        <f t="shared" si="102"/>
        <v>0.234596595959627</v>
      </c>
      <c r="AH97" s="35">
        <f t="shared" si="102"/>
        <v>0.419662975059731</v>
      </c>
      <c r="AI97" s="35">
        <f t="shared" si="102"/>
        <v>0.511864760896859</v>
      </c>
      <c r="AJ97" s="35">
        <f t="shared" si="102"/>
        <v>0.085507797390966</v>
      </c>
      <c r="AK97" s="35">
        <f t="shared" si="102"/>
        <v>0.132030812353903</v>
      </c>
      <c r="AL97" s="35">
        <f t="shared" si="102"/>
        <v>0</v>
      </c>
      <c r="AM97" s="35">
        <f t="shared" si="102"/>
        <v>0.0358451412683152</v>
      </c>
      <c r="AN97" s="35">
        <f t="shared" si="102"/>
        <v>0.219764586867867</v>
      </c>
      <c r="AO97" s="35">
        <f t="shared" si="102"/>
        <v>0.00471204188481675</v>
      </c>
      <c r="AP97" s="35">
        <f t="shared" si="102"/>
        <v>0.0438939834488929</v>
      </c>
      <c r="AQ97" s="35">
        <f t="shared" si="102"/>
        <v>0.380234631579765</v>
      </c>
      <c r="AR97" s="45"/>
      <c r="AS97" s="148"/>
      <c r="AT97" s="54" t="str">
        <f>E97</f>
        <v>IOIOTH</v>
      </c>
      <c r="AU97" s="121">
        <f>AU267</f>
        <v>20.0610826203148</v>
      </c>
      <c r="AV97" s="121">
        <f t="shared" ref="AV97:CE97" si="106">AV267</f>
        <v>0.211</v>
      </c>
      <c r="AW97" s="121">
        <f t="shared" si="106"/>
        <v>2.24869909855358</v>
      </c>
      <c r="AX97" s="121">
        <f t="shared" si="106"/>
        <v>27.6334235147798</v>
      </c>
      <c r="AY97" s="121">
        <f t="shared" si="106"/>
        <v>0.123</v>
      </c>
      <c r="AZ97" s="121">
        <f t="shared" si="106"/>
        <v>17.7592305641809</v>
      </c>
      <c r="BA97" s="121">
        <f t="shared" si="106"/>
        <v>70.7299647681874</v>
      </c>
      <c r="BB97" s="121">
        <f t="shared" si="106"/>
        <v>0</v>
      </c>
      <c r="BC97" s="121">
        <f t="shared" si="106"/>
        <v>3.60586571657534</v>
      </c>
      <c r="BD97" s="121">
        <f t="shared" si="106"/>
        <v>4.9293</v>
      </c>
      <c r="BE97" s="121">
        <f t="shared" si="106"/>
        <v>10.8811</v>
      </c>
      <c r="BF97" s="121">
        <f t="shared" si="106"/>
        <v>34.7829463071875</v>
      </c>
      <c r="BG97" s="121">
        <f t="shared" si="106"/>
        <v>43.9756785148012</v>
      </c>
      <c r="BH97" s="121">
        <f t="shared" si="106"/>
        <v>0.498</v>
      </c>
      <c r="BI97" s="121">
        <f t="shared" si="106"/>
        <v>3.41440651981893</v>
      </c>
      <c r="BJ97" s="121">
        <f t="shared" si="106"/>
        <v>0</v>
      </c>
      <c r="BK97" s="121">
        <f t="shared" si="106"/>
        <v>1.66</v>
      </c>
      <c r="BL97" s="121">
        <f t="shared" si="106"/>
        <v>60.0117361101526</v>
      </c>
      <c r="BM97" s="121">
        <f t="shared" si="106"/>
        <v>2.56531764470469</v>
      </c>
      <c r="BN97" s="121">
        <f t="shared" si="106"/>
        <v>0.18</v>
      </c>
      <c r="BO97" s="121">
        <f t="shared" si="106"/>
        <v>7.72988599428522</v>
      </c>
      <c r="BP97" s="121">
        <f t="shared" si="106"/>
        <v>0</v>
      </c>
      <c r="BQ97" s="121">
        <f t="shared" si="106"/>
        <v>6.31200141504174</v>
      </c>
      <c r="BR97" s="121">
        <f t="shared" si="106"/>
        <v>9.578</v>
      </c>
      <c r="BS97" s="121">
        <f t="shared" si="106"/>
        <v>8.72189719632411</v>
      </c>
      <c r="BT97" s="121">
        <f t="shared" si="106"/>
        <v>3.0557</v>
      </c>
      <c r="BU97" s="121">
        <f t="shared" si="106"/>
        <v>17.8155</v>
      </c>
      <c r="BV97" s="121">
        <f t="shared" si="106"/>
        <v>48.6209076922087</v>
      </c>
      <c r="BW97" s="121">
        <f t="shared" si="106"/>
        <v>7.976992</v>
      </c>
      <c r="BX97" s="121">
        <f t="shared" si="106"/>
        <v>2.22126084170492</v>
      </c>
      <c r="BY97" s="121">
        <f t="shared" si="106"/>
        <v>67.733255562189</v>
      </c>
      <c r="BZ97" s="121">
        <f t="shared" si="106"/>
        <v>0</v>
      </c>
      <c r="CA97" s="121">
        <f t="shared" si="106"/>
        <v>0.16898</v>
      </c>
      <c r="CB97" s="121">
        <f t="shared" si="106"/>
        <v>1.08446</v>
      </c>
      <c r="CC97" s="121">
        <f t="shared" si="106"/>
        <v>0.009</v>
      </c>
      <c r="CD97" s="121">
        <f t="shared" si="106"/>
        <v>0.157</v>
      </c>
      <c r="CE97" s="121">
        <f t="shared" si="106"/>
        <v>14.692</v>
      </c>
    </row>
    <row r="98" spans="3:83">
      <c r="C98" t="s">
        <v>933</v>
      </c>
      <c r="D98" t="s">
        <v>1503</v>
      </c>
      <c r="E98" t="s">
        <v>1292</v>
      </c>
      <c r="F98" s="147"/>
      <c r="G98" s="35">
        <f>IF(AU$99=0,0,AU98/AU$99)</f>
        <v>0.336701642396622</v>
      </c>
      <c r="H98" s="35">
        <f t="shared" si="102"/>
        <v>0.10524529074268</v>
      </c>
      <c r="I98" s="35">
        <f t="shared" si="102"/>
        <v>0.251758572776501</v>
      </c>
      <c r="J98" s="35">
        <f t="shared" si="102"/>
        <v>0.112458765826898</v>
      </c>
      <c r="K98" s="35">
        <f t="shared" si="102"/>
        <v>0.162789910275944</v>
      </c>
      <c r="L98" s="35">
        <f t="shared" si="102"/>
        <v>0.208782165672582</v>
      </c>
      <c r="M98" s="35">
        <f t="shared" si="102"/>
        <v>0.338708805511566</v>
      </c>
      <c r="N98" s="35">
        <f t="shared" si="102"/>
        <v>0.938194294967921</v>
      </c>
      <c r="O98" s="35">
        <f t="shared" si="102"/>
        <v>0.342814557139519</v>
      </c>
      <c r="P98" s="35">
        <f t="shared" si="102"/>
        <v>0.375838446242876</v>
      </c>
      <c r="Q98" s="35">
        <f t="shared" si="102"/>
        <v>0.445873470182092</v>
      </c>
      <c r="R98" s="35">
        <f t="shared" si="102"/>
        <v>0.0255799615099092</v>
      </c>
      <c r="S98" s="35">
        <f t="shared" si="102"/>
        <v>0.458822602538626</v>
      </c>
      <c r="T98" s="35">
        <f t="shared" si="102"/>
        <v>0.605282126157429</v>
      </c>
      <c r="U98" s="35">
        <f t="shared" si="102"/>
        <v>0.24981173048961</v>
      </c>
      <c r="V98" s="35">
        <f t="shared" si="102"/>
        <v>0</v>
      </c>
      <c r="W98" s="35">
        <f t="shared" si="102"/>
        <v>0</v>
      </c>
      <c r="X98" s="35">
        <f t="shared" si="102"/>
        <v>0.175692824127178</v>
      </c>
      <c r="Y98" s="35">
        <f t="shared" si="102"/>
        <v>0.266709403278501</v>
      </c>
      <c r="Z98" s="35">
        <f t="shared" si="102"/>
        <v>0</v>
      </c>
      <c r="AA98" s="35">
        <f t="shared" si="102"/>
        <v>0.263848807203577</v>
      </c>
      <c r="AB98" s="35">
        <f t="shared" si="102"/>
        <v>0.25298802282561</v>
      </c>
      <c r="AC98" s="35">
        <f t="shared" si="102"/>
        <v>0.219854882488684</v>
      </c>
      <c r="AD98" s="35">
        <f t="shared" si="102"/>
        <v>0.447856947010789</v>
      </c>
      <c r="AE98" s="35">
        <f t="shared" si="102"/>
        <v>0.223068103689885</v>
      </c>
      <c r="AF98" s="35">
        <f t="shared" si="102"/>
        <v>0.317373956733919</v>
      </c>
      <c r="AG98" s="35">
        <f t="shared" si="102"/>
        <v>0.267643143323053</v>
      </c>
      <c r="AH98" s="35">
        <f t="shared" si="102"/>
        <v>0.0324271242172007</v>
      </c>
      <c r="AI98" s="35">
        <f t="shared" si="102"/>
        <v>0.326238951362846</v>
      </c>
      <c r="AJ98" s="35">
        <f t="shared" si="102"/>
        <v>0.254162901200727</v>
      </c>
      <c r="AK98" s="35">
        <f t="shared" si="102"/>
        <v>0.238547446459856</v>
      </c>
      <c r="AL98" s="35">
        <f t="shared" si="102"/>
        <v>0.301809418940266</v>
      </c>
      <c r="AM98" s="35">
        <f t="shared" si="102"/>
        <v>0.303811012230686</v>
      </c>
      <c r="AN98" s="35">
        <f t="shared" si="102"/>
        <v>0</v>
      </c>
      <c r="AO98" s="35">
        <f t="shared" si="102"/>
        <v>0</v>
      </c>
      <c r="AP98" s="35">
        <f t="shared" si="102"/>
        <v>0</v>
      </c>
      <c r="AQ98" s="35">
        <f t="shared" si="102"/>
        <v>0.210500707828558</v>
      </c>
      <c r="AR98" s="45"/>
      <c r="AS98" s="148"/>
      <c r="AT98" s="115" t="str">
        <f>E98</f>
        <v>IOIPRC</v>
      </c>
      <c r="AU98" s="155">
        <f>AU214</f>
        <v>29.2166906781509</v>
      </c>
      <c r="AV98" s="155">
        <f t="shared" ref="AV98:CE98" si="107">AV214</f>
        <v>11.0722227074542</v>
      </c>
      <c r="AW98" s="155">
        <f t="shared" si="107"/>
        <v>6.61983657293704</v>
      </c>
      <c r="AX98" s="155">
        <f t="shared" si="107"/>
        <v>6.68319757948761</v>
      </c>
      <c r="AY98" s="155">
        <f t="shared" si="107"/>
        <v>0.38464</v>
      </c>
      <c r="AZ98" s="155">
        <f t="shared" si="107"/>
        <v>21.6899323651322</v>
      </c>
      <c r="BA98" s="155">
        <f t="shared" si="107"/>
        <v>214.279727108272</v>
      </c>
      <c r="BB98" s="155">
        <f t="shared" si="107"/>
        <v>49.8654332536127</v>
      </c>
      <c r="BC98" s="155">
        <f t="shared" si="107"/>
        <v>4.1206118984417</v>
      </c>
      <c r="BD98" s="155">
        <f t="shared" si="107"/>
        <v>13.1210066496992</v>
      </c>
      <c r="BE98" s="155">
        <f t="shared" si="107"/>
        <v>102.180402633965</v>
      </c>
      <c r="BF98" s="155">
        <f t="shared" si="107"/>
        <v>2.01679106893645</v>
      </c>
      <c r="BG98" s="155">
        <f t="shared" si="107"/>
        <v>176.462317345568</v>
      </c>
      <c r="BH98" s="155">
        <f t="shared" si="107"/>
        <v>13.1</v>
      </c>
      <c r="BI98" s="155">
        <f t="shared" si="107"/>
        <v>9.2829260792757</v>
      </c>
      <c r="BJ98" s="155">
        <f t="shared" si="107"/>
        <v>0</v>
      </c>
      <c r="BK98" s="155">
        <f t="shared" si="107"/>
        <v>0</v>
      </c>
      <c r="BL98" s="155">
        <f t="shared" si="107"/>
        <v>81.5550742366584</v>
      </c>
      <c r="BM98" s="155">
        <f t="shared" si="107"/>
        <v>2.72527214494036</v>
      </c>
      <c r="BN98" s="155">
        <f t="shared" si="107"/>
        <v>0</v>
      </c>
      <c r="BO98" s="155">
        <f t="shared" si="107"/>
        <v>4.52394879542818</v>
      </c>
      <c r="BP98" s="155">
        <f t="shared" si="107"/>
        <v>0.5043</v>
      </c>
      <c r="BQ98" s="155">
        <f t="shared" si="107"/>
        <v>21.574285660167</v>
      </c>
      <c r="BR98" s="155">
        <f t="shared" si="107"/>
        <v>18.78424</v>
      </c>
      <c r="BS98" s="155">
        <f t="shared" si="107"/>
        <v>31.2603087619094</v>
      </c>
      <c r="BT98" s="155">
        <f t="shared" si="107"/>
        <v>16.7951802129663</v>
      </c>
      <c r="BU98" s="155">
        <f t="shared" si="107"/>
        <v>20.325087840117</v>
      </c>
      <c r="BV98" s="155">
        <f t="shared" si="107"/>
        <v>3.75691044239462</v>
      </c>
      <c r="BW98" s="155">
        <f t="shared" si="107"/>
        <v>5.08416617809366</v>
      </c>
      <c r="BX98" s="155">
        <f t="shared" si="107"/>
        <v>6.60246336681966</v>
      </c>
      <c r="BY98" s="155">
        <f t="shared" si="107"/>
        <v>122.377457706336</v>
      </c>
      <c r="BZ98" s="155">
        <f t="shared" si="107"/>
        <v>0.89436</v>
      </c>
      <c r="CA98" s="155">
        <f t="shared" si="107"/>
        <v>1.432216</v>
      </c>
      <c r="CB98" s="155">
        <f t="shared" si="107"/>
        <v>0</v>
      </c>
      <c r="CC98" s="155">
        <f t="shared" si="107"/>
        <v>0</v>
      </c>
      <c r="CD98" s="155">
        <f t="shared" si="107"/>
        <v>0</v>
      </c>
      <c r="CE98" s="155">
        <f t="shared" si="107"/>
        <v>8.1336</v>
      </c>
    </row>
    <row r="99" spans="3:83">
      <c r="C99" t="s">
        <v>933</v>
      </c>
      <c r="D99" t="s">
        <v>1505</v>
      </c>
      <c r="E99" t="s">
        <v>1287</v>
      </c>
      <c r="F99" s="148">
        <v>1</v>
      </c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51"/>
      <c r="V99" s="148"/>
      <c r="W99" s="148"/>
      <c r="X99" s="148"/>
      <c r="Y99" s="151"/>
      <c r="AA99" s="151"/>
      <c r="AB99" s="151"/>
      <c r="AC99" s="148"/>
      <c r="AD99" s="148"/>
      <c r="AE99" s="148"/>
      <c r="AF99" s="148"/>
      <c r="AG99" s="148"/>
      <c r="AH99" s="148"/>
      <c r="AI99" s="148"/>
      <c r="AJ99" s="148"/>
      <c r="AK99" s="148"/>
      <c r="AL99" s="54"/>
      <c r="AM99" s="148"/>
      <c r="AP99" s="148"/>
      <c r="AQ99" s="148"/>
      <c r="AR99" s="148"/>
      <c r="AS99" s="148"/>
      <c r="AT99" s="117" t="s">
        <v>192</v>
      </c>
      <c r="AU99" s="45">
        <f>SUM(AU94:AU98)</f>
        <v>86.7732348146219</v>
      </c>
      <c r="AV99" s="45">
        <f t="shared" ref="AV99:CE99" si="108">SUM(AV94:AV98)</f>
        <v>105.20397282692</v>
      </c>
      <c r="AW99" s="45">
        <f t="shared" si="108"/>
        <v>26.2943839406565</v>
      </c>
      <c r="AX99" s="45">
        <f t="shared" si="108"/>
        <v>59.4279826063067</v>
      </c>
      <c r="AY99" s="45">
        <f t="shared" si="108"/>
        <v>2.3628</v>
      </c>
      <c r="AZ99" s="45">
        <f t="shared" si="108"/>
        <v>103.887859843101</v>
      </c>
      <c r="BA99" s="45">
        <f t="shared" si="108"/>
        <v>632.637013332548</v>
      </c>
      <c r="BB99" s="45">
        <f t="shared" si="108"/>
        <v>53.1504332536127</v>
      </c>
      <c r="BC99" s="45">
        <f t="shared" si="108"/>
        <v>12.0199443478262</v>
      </c>
      <c r="BD99" s="45">
        <f t="shared" si="108"/>
        <v>34.9112944161653</v>
      </c>
      <c r="BE99" s="45">
        <f t="shared" si="108"/>
        <v>229.169056845287</v>
      </c>
      <c r="BF99" s="45">
        <f t="shared" si="108"/>
        <v>78.8426154650463</v>
      </c>
      <c r="BG99" s="45">
        <f t="shared" si="108"/>
        <v>384.598135247081</v>
      </c>
      <c r="BH99" s="45">
        <f t="shared" si="108"/>
        <v>21.6428</v>
      </c>
      <c r="BI99" s="45">
        <f t="shared" si="108"/>
        <v>37.1596884625152</v>
      </c>
      <c r="BJ99" s="45">
        <f t="shared" si="108"/>
        <v>36.7688298943067</v>
      </c>
      <c r="BK99" s="45">
        <f t="shared" si="108"/>
        <v>2.8568</v>
      </c>
      <c r="BL99" s="45">
        <f t="shared" si="108"/>
        <v>464.191264736138</v>
      </c>
      <c r="BM99" s="45">
        <f t="shared" si="108"/>
        <v>10.2181329620935</v>
      </c>
      <c r="BN99" s="45">
        <f t="shared" si="108"/>
        <v>5.3064</v>
      </c>
      <c r="BO99" s="45">
        <f t="shared" si="108"/>
        <v>17.1459891874275</v>
      </c>
      <c r="BP99" s="45">
        <f t="shared" si="108"/>
        <v>1.993375</v>
      </c>
      <c r="BQ99" s="45">
        <f t="shared" si="108"/>
        <v>98.1296636033423</v>
      </c>
      <c r="BR99" s="45">
        <f t="shared" si="108"/>
        <v>41.9425</v>
      </c>
      <c r="BS99" s="45">
        <f t="shared" si="108"/>
        <v>140.137958967761</v>
      </c>
      <c r="BT99" s="45">
        <f t="shared" si="108"/>
        <v>52.9192136172884</v>
      </c>
      <c r="BU99" s="45">
        <f t="shared" si="108"/>
        <v>75.9409996002925</v>
      </c>
      <c r="BV99" s="45">
        <f t="shared" si="108"/>
        <v>115.85703429112</v>
      </c>
      <c r="BW99" s="45">
        <f t="shared" si="108"/>
        <v>15.584178887453</v>
      </c>
      <c r="BX99" s="45">
        <f t="shared" si="108"/>
        <v>25.9772899019803</v>
      </c>
      <c r="BY99" s="45">
        <f t="shared" si="108"/>
        <v>513.010973382734</v>
      </c>
      <c r="BZ99" s="45">
        <f t="shared" si="108"/>
        <v>2.963327</v>
      </c>
      <c r="CA99" s="45">
        <f t="shared" si="108"/>
        <v>4.71416749999999</v>
      </c>
      <c r="CB99" s="45">
        <f t="shared" si="108"/>
        <v>4.934644</v>
      </c>
      <c r="CC99" s="45">
        <f t="shared" si="108"/>
        <v>1.91</v>
      </c>
      <c r="CD99" s="45">
        <f t="shared" si="108"/>
        <v>3.5768</v>
      </c>
      <c r="CE99" s="45">
        <f t="shared" si="108"/>
        <v>38.6393</v>
      </c>
    </row>
    <row r="100" ht="15.75" spans="3:44">
      <c r="C100" s="150" t="s">
        <v>1506</v>
      </c>
      <c r="D100" s="150"/>
      <c r="E100" s="150"/>
      <c r="F100" s="150"/>
      <c r="G100" s="150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  <c r="AC100" s="150"/>
      <c r="AD100" s="150"/>
      <c r="AE100" s="150"/>
      <c r="AF100" s="150"/>
      <c r="AG100" s="150"/>
      <c r="AH100" s="150"/>
      <c r="AI100" s="150"/>
      <c r="AJ100" s="150"/>
      <c r="AK100" s="150"/>
      <c r="AL100" s="150"/>
      <c r="AM100" s="150"/>
      <c r="AN100" s="150"/>
      <c r="AO100" s="150"/>
      <c r="AP100" s="150"/>
      <c r="AQ100" s="150"/>
      <c r="AR100" s="156"/>
    </row>
    <row r="101" ht="16.5" spans="3:44">
      <c r="C101" s="7" t="s">
        <v>1608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157"/>
    </row>
    <row r="102" ht="14.25" spans="3:122">
      <c r="C102" t="s">
        <v>972</v>
      </c>
      <c r="D102" t="s">
        <v>1384</v>
      </c>
      <c r="E102" t="s">
        <v>1504</v>
      </c>
      <c r="F102" s="98">
        <v>0.65</v>
      </c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152"/>
      <c r="V102" s="98"/>
      <c r="W102" s="98"/>
      <c r="X102" s="98"/>
      <c r="Y102" s="152"/>
      <c r="Z102" s="96"/>
      <c r="AA102" s="152"/>
      <c r="AB102" s="152"/>
      <c r="AC102" s="98"/>
      <c r="AD102" s="98"/>
      <c r="AE102" s="98"/>
      <c r="AF102" s="98"/>
      <c r="AG102" s="98"/>
      <c r="AH102" s="98"/>
      <c r="AI102" s="98"/>
      <c r="AJ102" s="98"/>
      <c r="AK102" s="98"/>
      <c r="AL102" s="153"/>
      <c r="AM102" s="98"/>
      <c r="AN102" s="96"/>
      <c r="AO102" s="96"/>
      <c r="AP102" s="98"/>
      <c r="AQ102" s="98"/>
      <c r="AR102" s="98"/>
      <c r="AS102" s="148"/>
      <c r="AT102" s="55" t="s">
        <v>1560</v>
      </c>
      <c r="AU102" s="6" t="str">
        <f>G$92</f>
        <v>AT</v>
      </c>
      <c r="AV102" s="6" t="str">
        <f t="shared" ref="AV102" si="109">H$92</f>
        <v>BE</v>
      </c>
      <c r="AW102" s="6" t="str">
        <f t="shared" ref="AW102" si="110">I$92</f>
        <v>BG</v>
      </c>
      <c r="AX102" s="6" t="str">
        <f t="shared" ref="AX102" si="111">J$92</f>
        <v>CH</v>
      </c>
      <c r="AY102" s="6" t="str">
        <f t="shared" ref="AY102" si="112">K$92</f>
        <v>CY</v>
      </c>
      <c r="AZ102" s="6" t="str">
        <f t="shared" ref="AZ102" si="113">L$92</f>
        <v>CZ</v>
      </c>
      <c r="BA102" s="6" t="str">
        <f t="shared" ref="BA102" si="114">M$92</f>
        <v>DE</v>
      </c>
      <c r="BB102" s="6" t="str">
        <f t="shared" ref="BB102" si="115">N$92</f>
        <v>DK</v>
      </c>
      <c r="BC102" s="6" t="str">
        <f t="shared" ref="BC102" si="116">O$92</f>
        <v>EE</v>
      </c>
      <c r="BD102" s="6" t="str">
        <f t="shared" ref="BD102" si="117">P$92</f>
        <v>EL</v>
      </c>
      <c r="BE102" s="6" t="str">
        <f t="shared" ref="BE102" si="118">Q$92</f>
        <v>ES</v>
      </c>
      <c r="BF102" s="6" t="str">
        <f t="shared" ref="BF102" si="119">R$92</f>
        <v>FI</v>
      </c>
      <c r="BG102" s="6" t="str">
        <f t="shared" ref="BG102" si="120">S$92</f>
        <v>FR</v>
      </c>
      <c r="BH102" s="6" t="str">
        <f t="shared" ref="BH102" si="121">T$92</f>
        <v>HR</v>
      </c>
      <c r="BI102" s="6" t="str">
        <f t="shared" ref="BI102" si="122">U$92</f>
        <v>HU</v>
      </c>
      <c r="BJ102" s="6" t="str">
        <f t="shared" ref="BJ102" si="123">V$92</f>
        <v>IE</v>
      </c>
      <c r="BK102" s="6" t="str">
        <f t="shared" ref="BK102" si="124">W$92</f>
        <v>IS</v>
      </c>
      <c r="BL102" s="6" t="str">
        <f t="shared" ref="BL102" si="125">X$92</f>
        <v>IT</v>
      </c>
      <c r="BM102" s="6" t="str">
        <f t="shared" ref="BM102" si="126">Y$92</f>
        <v>LT</v>
      </c>
      <c r="BN102" s="6" t="str">
        <f t="shared" ref="BN102" si="127">Z$92</f>
        <v>LU</v>
      </c>
      <c r="BO102" s="6" t="str">
        <f t="shared" ref="BO102" si="128">AA$92</f>
        <v>LV</v>
      </c>
      <c r="BP102" s="6" t="str">
        <f t="shared" ref="BP102" si="129">AB$92</f>
        <v>MT</v>
      </c>
      <c r="BQ102" s="6" t="str">
        <f t="shared" ref="BQ102" si="130">AC$92</f>
        <v>NL</v>
      </c>
      <c r="BR102" s="6" t="str">
        <f t="shared" ref="BR102" si="131">AD$92</f>
        <v>NO</v>
      </c>
      <c r="BS102" s="6" t="str">
        <f t="shared" ref="BS102" si="132">AE$92</f>
        <v>PL</v>
      </c>
      <c r="BT102" s="6" t="str">
        <f t="shared" ref="BT102" si="133">AF$92</f>
        <v>PT</v>
      </c>
      <c r="BU102" s="6" t="str">
        <f t="shared" ref="BU102" si="134">AG$92</f>
        <v>RO</v>
      </c>
      <c r="BV102" s="6" t="str">
        <f t="shared" ref="BV102" si="135">AH$92</f>
        <v>SE</v>
      </c>
      <c r="BW102" s="6" t="str">
        <f t="shared" ref="BW102" si="136">AI$92</f>
        <v>SI</v>
      </c>
      <c r="BX102" s="6" t="str">
        <f t="shared" ref="BX102" si="137">AJ$92</f>
        <v>SK</v>
      </c>
      <c r="BY102" s="6" t="str">
        <f t="shared" ref="BY102" si="138">AK$92</f>
        <v>UK</v>
      </c>
      <c r="BZ102" s="6" t="str">
        <f t="shared" ref="BZ102" si="139">AL$92</f>
        <v>AL</v>
      </c>
      <c r="CA102" s="6" t="str">
        <f t="shared" ref="CA102" si="140">AM$92</f>
        <v>BA</v>
      </c>
      <c r="CB102" s="6" t="str">
        <f t="shared" ref="CB102" si="141">AN$92</f>
        <v>KS</v>
      </c>
      <c r="CC102" s="6" t="str">
        <f t="shared" ref="CC102" si="142">AO$92</f>
        <v>ME</v>
      </c>
      <c r="CD102" s="6" t="str">
        <f t="shared" ref="CD102" si="143">AP$92</f>
        <v>MK</v>
      </c>
      <c r="CE102" s="6" t="str">
        <f t="shared" ref="CE102" si="144">AQ$92</f>
        <v>RS</v>
      </c>
      <c r="CG102" s="55" t="s">
        <v>1563</v>
      </c>
      <c r="CH102" s="6" t="str">
        <f t="shared" ref="CH102:DR102" si="145">AU102</f>
        <v>AT</v>
      </c>
      <c r="CI102" s="6" t="str">
        <f t="shared" si="145"/>
        <v>BE</v>
      </c>
      <c r="CJ102" s="6" t="str">
        <f t="shared" si="145"/>
        <v>BG</v>
      </c>
      <c r="CK102" s="6" t="str">
        <f t="shared" si="145"/>
        <v>CH</v>
      </c>
      <c r="CL102" s="6" t="str">
        <f t="shared" si="145"/>
        <v>CY</v>
      </c>
      <c r="CM102" s="6" t="str">
        <f t="shared" si="145"/>
        <v>CZ</v>
      </c>
      <c r="CN102" s="6" t="str">
        <f t="shared" si="145"/>
        <v>DE</v>
      </c>
      <c r="CO102" s="6" t="str">
        <f t="shared" si="145"/>
        <v>DK</v>
      </c>
      <c r="CP102" s="6" t="str">
        <f t="shared" si="145"/>
        <v>EE</v>
      </c>
      <c r="CQ102" s="6" t="str">
        <f t="shared" si="145"/>
        <v>EL</v>
      </c>
      <c r="CR102" s="6" t="str">
        <f t="shared" si="145"/>
        <v>ES</v>
      </c>
      <c r="CS102" s="6" t="str">
        <f t="shared" si="145"/>
        <v>FI</v>
      </c>
      <c r="CT102" s="6" t="str">
        <f t="shared" si="145"/>
        <v>FR</v>
      </c>
      <c r="CU102" s="6" t="str">
        <f t="shared" si="145"/>
        <v>HR</v>
      </c>
      <c r="CV102" s="6" t="str">
        <f t="shared" si="145"/>
        <v>HU</v>
      </c>
      <c r="CW102" s="6" t="str">
        <f t="shared" si="145"/>
        <v>IE</v>
      </c>
      <c r="CX102" s="6" t="str">
        <f t="shared" si="145"/>
        <v>IS</v>
      </c>
      <c r="CY102" s="6" t="str">
        <f t="shared" si="145"/>
        <v>IT</v>
      </c>
      <c r="CZ102" s="6" t="str">
        <f t="shared" si="145"/>
        <v>LT</v>
      </c>
      <c r="DA102" s="6" t="str">
        <f t="shared" si="145"/>
        <v>LU</v>
      </c>
      <c r="DB102" s="6" t="str">
        <f t="shared" si="145"/>
        <v>LV</v>
      </c>
      <c r="DC102" s="6" t="str">
        <f t="shared" si="145"/>
        <v>MT</v>
      </c>
      <c r="DD102" s="6" t="str">
        <f t="shared" si="145"/>
        <v>NL</v>
      </c>
      <c r="DE102" s="6" t="str">
        <f t="shared" si="145"/>
        <v>NO</v>
      </c>
      <c r="DF102" s="6" t="str">
        <f t="shared" si="145"/>
        <v>PL</v>
      </c>
      <c r="DG102" s="6" t="str">
        <f t="shared" si="145"/>
        <v>PT</v>
      </c>
      <c r="DH102" s="6" t="str">
        <f t="shared" si="145"/>
        <v>RO</v>
      </c>
      <c r="DI102" s="6" t="str">
        <f t="shared" si="145"/>
        <v>SE</v>
      </c>
      <c r="DJ102" s="6" t="str">
        <f t="shared" si="145"/>
        <v>SI</v>
      </c>
      <c r="DK102" s="6" t="str">
        <f t="shared" si="145"/>
        <v>SK</v>
      </c>
      <c r="DL102" s="6" t="str">
        <f t="shared" si="145"/>
        <v>UK</v>
      </c>
      <c r="DM102" s="6" t="str">
        <f t="shared" si="145"/>
        <v>AL</v>
      </c>
      <c r="DN102" s="6" t="str">
        <f t="shared" si="145"/>
        <v>BA</v>
      </c>
      <c r="DO102" s="6" t="str">
        <f t="shared" si="145"/>
        <v>KS</v>
      </c>
      <c r="DP102" s="6" t="str">
        <f t="shared" si="145"/>
        <v>ME</v>
      </c>
      <c r="DQ102" s="6" t="str">
        <f t="shared" si="145"/>
        <v>MK</v>
      </c>
      <c r="DR102" s="6" t="str">
        <f t="shared" si="145"/>
        <v>RS</v>
      </c>
    </row>
    <row r="103" spans="3:122">
      <c r="C103" t="s">
        <v>972</v>
      </c>
      <c r="D103" t="s">
        <v>1391</v>
      </c>
      <c r="E103" t="s">
        <v>1504</v>
      </c>
      <c r="F103" s="148">
        <v>31.536</v>
      </c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51"/>
      <c r="V103" s="148"/>
      <c r="W103" s="148"/>
      <c r="X103" s="148"/>
      <c r="Y103" s="151"/>
      <c r="Z103" s="87"/>
      <c r="AA103" s="151"/>
      <c r="AB103" s="151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54"/>
      <c r="AM103" s="148"/>
      <c r="AN103" s="87"/>
      <c r="AO103" s="87"/>
      <c r="AP103" s="148"/>
      <c r="AQ103" s="148"/>
      <c r="AR103" s="148"/>
      <c r="AS103" s="148"/>
      <c r="AT103" s="54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H103" s="159"/>
      <c r="CI103" s="159"/>
      <c r="CJ103" s="159"/>
      <c r="CK103" s="159"/>
      <c r="CL103" s="159"/>
      <c r="CM103" s="159"/>
      <c r="CN103" s="159"/>
      <c r="CO103" s="159"/>
      <c r="CP103" s="159"/>
      <c r="CQ103" s="159"/>
      <c r="CR103" s="159"/>
      <c r="CS103" s="159"/>
      <c r="CT103" s="159"/>
      <c r="CU103" s="159"/>
      <c r="CV103" s="159"/>
      <c r="CW103" s="159"/>
      <c r="CX103" s="159"/>
      <c r="CY103" s="159"/>
      <c r="CZ103" s="159"/>
      <c r="DA103" s="159"/>
      <c r="DB103" s="159"/>
      <c r="DC103" s="159"/>
      <c r="DD103" s="159"/>
      <c r="DE103" s="159"/>
      <c r="DF103" s="159"/>
      <c r="DG103" s="159"/>
      <c r="DH103" s="159"/>
      <c r="DI103" s="159"/>
      <c r="DJ103" s="159"/>
      <c r="DK103" s="159"/>
      <c r="DL103" s="159"/>
      <c r="DM103" s="159"/>
      <c r="DN103" s="159"/>
      <c r="DO103" s="159"/>
      <c r="DP103" s="159"/>
      <c r="DQ103" s="159"/>
      <c r="DR103" s="159"/>
    </row>
    <row r="104" spans="3:122">
      <c r="C104" t="s">
        <v>972</v>
      </c>
      <c r="D104" t="s">
        <v>1503</v>
      </c>
      <c r="E104" t="s">
        <v>244</v>
      </c>
      <c r="F104" s="98">
        <v>1.25</v>
      </c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152"/>
      <c r="V104" s="98"/>
      <c r="W104" s="98"/>
      <c r="X104" s="98"/>
      <c r="Y104" s="152"/>
      <c r="Z104" s="96"/>
      <c r="AA104" s="152"/>
      <c r="AB104" s="152"/>
      <c r="AC104" s="98"/>
      <c r="AD104" s="98"/>
      <c r="AE104" s="98"/>
      <c r="AF104" s="98"/>
      <c r="AG104" s="98"/>
      <c r="AH104" s="98"/>
      <c r="AI104" s="98"/>
      <c r="AJ104" s="98"/>
      <c r="AK104" s="98"/>
      <c r="AL104" s="153"/>
      <c r="AM104" s="98"/>
      <c r="AN104" s="96"/>
      <c r="AO104" s="96"/>
      <c r="AP104" s="98"/>
      <c r="AQ104" s="98"/>
      <c r="AR104" s="98"/>
      <c r="AS104" s="148"/>
      <c r="AT104" s="54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0"/>
      <c r="CG104" s="30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</row>
    <row r="105" spans="3:122">
      <c r="C105" t="s">
        <v>972</v>
      </c>
      <c r="D105" t="s">
        <v>1393</v>
      </c>
      <c r="E105" t="s">
        <v>1504</v>
      </c>
      <c r="F105" s="98">
        <v>30</v>
      </c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152"/>
      <c r="V105" s="98"/>
      <c r="W105" s="98"/>
      <c r="X105" s="98"/>
      <c r="Y105" s="152"/>
      <c r="Z105" s="96"/>
      <c r="AA105" s="152"/>
      <c r="AB105" s="152"/>
      <c r="AC105" s="98"/>
      <c r="AD105" s="98"/>
      <c r="AE105" s="98"/>
      <c r="AF105" s="98"/>
      <c r="AG105" s="98"/>
      <c r="AH105" s="98"/>
      <c r="AI105" s="98"/>
      <c r="AJ105" s="98"/>
      <c r="AK105" s="98"/>
      <c r="AL105" s="153"/>
      <c r="AM105" s="98"/>
      <c r="AN105" s="96"/>
      <c r="AO105" s="96"/>
      <c r="AP105" s="98"/>
      <c r="AQ105" s="98"/>
      <c r="AR105" s="98"/>
      <c r="AS105" s="148"/>
      <c r="AT105" s="54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0"/>
      <c r="CG105" s="30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</row>
    <row r="106" spans="3:122">
      <c r="C106" t="s">
        <v>972</v>
      </c>
      <c r="D106" s="12" t="s">
        <v>1505</v>
      </c>
      <c r="E106" t="s">
        <v>1288</v>
      </c>
      <c r="F106" s="148">
        <v>1</v>
      </c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51"/>
      <c r="V106" s="148"/>
      <c r="W106" s="148"/>
      <c r="X106" s="148"/>
      <c r="Y106" s="151"/>
      <c r="AA106" s="151"/>
      <c r="AB106" s="151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54"/>
      <c r="AM106" s="148"/>
      <c r="AP106" s="148"/>
      <c r="AQ106" s="148"/>
      <c r="AR106" s="148"/>
      <c r="AS106" s="148"/>
      <c r="AT106" s="54" t="str">
        <f>E106</f>
        <v>IOIHTH</v>
      </c>
      <c r="AU106" s="35">
        <f t="shared" ref="AU106:CE106" si="146">CH106*(IF(G106&lt;&gt;"",G106,$F106)/IF(G104&lt;&gt;"",G104,$F104))</f>
        <v>0.143081362808843</v>
      </c>
      <c r="AV106" s="35">
        <f t="shared" si="146"/>
        <v>3.9896</v>
      </c>
      <c r="AW106" s="35">
        <f t="shared" si="146"/>
        <v>0.0139100000000001</v>
      </c>
      <c r="AX106" s="35">
        <f t="shared" si="146"/>
        <v>0</v>
      </c>
      <c r="AY106" s="35">
        <f t="shared" si="146"/>
        <v>0</v>
      </c>
      <c r="AZ106" s="35">
        <f t="shared" si="146"/>
        <v>0</v>
      </c>
      <c r="BA106" s="35">
        <f t="shared" si="146"/>
        <v>0.0534909953719085</v>
      </c>
      <c r="BB106" s="35">
        <f t="shared" si="146"/>
        <v>0</v>
      </c>
      <c r="BC106" s="35">
        <f t="shared" si="146"/>
        <v>0.31356779427209</v>
      </c>
      <c r="BD106" s="35">
        <f t="shared" si="146"/>
        <v>1.66091631785995</v>
      </c>
      <c r="BE106" s="35">
        <f t="shared" si="146"/>
        <v>0</v>
      </c>
      <c r="BF106" s="35">
        <f t="shared" si="146"/>
        <v>0</v>
      </c>
      <c r="BG106" s="35">
        <f t="shared" si="146"/>
        <v>0.135193498110107</v>
      </c>
      <c r="BH106" s="35">
        <f t="shared" si="146"/>
        <v>0</v>
      </c>
      <c r="BI106" s="35">
        <f t="shared" si="146"/>
        <v>0.52832</v>
      </c>
      <c r="BJ106" s="35">
        <f t="shared" si="146"/>
        <v>4.6976</v>
      </c>
      <c r="BK106" s="35">
        <f t="shared" si="146"/>
        <v>0</v>
      </c>
      <c r="BL106" s="35">
        <f t="shared" si="146"/>
        <v>1.76768</v>
      </c>
      <c r="BM106" s="35">
        <f t="shared" si="146"/>
        <v>0.128934828748644</v>
      </c>
      <c r="BN106" s="35">
        <f t="shared" si="146"/>
        <v>0.6904</v>
      </c>
      <c r="BO106" s="35">
        <f t="shared" si="146"/>
        <v>1.45808</v>
      </c>
      <c r="BP106" s="35">
        <f t="shared" si="146"/>
        <v>0</v>
      </c>
      <c r="BQ106" s="35">
        <f t="shared" si="146"/>
        <v>1.29568</v>
      </c>
      <c r="BR106" s="35">
        <f t="shared" si="146"/>
        <v>-7.39408534400354e-17</v>
      </c>
      <c r="BS106" s="35">
        <f t="shared" si="146"/>
        <v>5.76064</v>
      </c>
      <c r="BT106" s="35">
        <f t="shared" si="146"/>
        <v>0</v>
      </c>
      <c r="BU106" s="35">
        <f t="shared" si="146"/>
        <v>5.30624</v>
      </c>
      <c r="BV106" s="35">
        <f t="shared" si="146"/>
        <v>0</v>
      </c>
      <c r="BW106" s="35">
        <f t="shared" si="146"/>
        <v>0.119482828061744</v>
      </c>
      <c r="BX106" s="35">
        <f t="shared" si="146"/>
        <v>0.74592</v>
      </c>
      <c r="BY106" s="35">
        <f t="shared" si="146"/>
        <v>6.80453192328</v>
      </c>
      <c r="BZ106" s="35">
        <f t="shared" si="146"/>
        <v>0</v>
      </c>
      <c r="CA106" s="35">
        <f t="shared" si="146"/>
        <v>0</v>
      </c>
      <c r="CB106" s="35">
        <f t="shared" si="146"/>
        <v>0.347944</v>
      </c>
      <c r="CC106" s="35">
        <f t="shared" si="146"/>
        <v>0</v>
      </c>
      <c r="CD106" s="35">
        <f t="shared" si="146"/>
        <v>0.1016</v>
      </c>
      <c r="CE106" s="35">
        <f t="shared" si="146"/>
        <v>0</v>
      </c>
      <c r="CF106" s="30"/>
      <c r="CG106" s="30" t="str">
        <f>E104</f>
        <v>INDBIO</v>
      </c>
      <c r="CH106" s="35">
        <f t="shared" ref="CH106:DR106" si="147">(AZ$15-CM$15)*G29</f>
        <v>0.178851703511054</v>
      </c>
      <c r="CI106" s="35">
        <f t="shared" si="147"/>
        <v>4.987</v>
      </c>
      <c r="CJ106" s="35">
        <f t="shared" si="147"/>
        <v>0.0173875000000001</v>
      </c>
      <c r="CK106" s="35">
        <f t="shared" si="147"/>
        <v>0</v>
      </c>
      <c r="CL106" s="35">
        <f t="shared" si="147"/>
        <v>0</v>
      </c>
      <c r="CM106" s="35">
        <f t="shared" si="147"/>
        <v>0</v>
      </c>
      <c r="CN106" s="35">
        <f t="shared" si="147"/>
        <v>0.0668637442148856</v>
      </c>
      <c r="CO106" s="35">
        <f t="shared" si="147"/>
        <v>0</v>
      </c>
      <c r="CP106" s="35">
        <f t="shared" si="147"/>
        <v>0.391959742840112</v>
      </c>
      <c r="CQ106" s="35">
        <f t="shared" si="147"/>
        <v>2.07614539732494</v>
      </c>
      <c r="CR106" s="35">
        <f t="shared" si="147"/>
        <v>0</v>
      </c>
      <c r="CS106" s="35">
        <f t="shared" si="147"/>
        <v>0</v>
      </c>
      <c r="CT106" s="35">
        <f t="shared" si="147"/>
        <v>0.168991872637634</v>
      </c>
      <c r="CU106" s="35">
        <f t="shared" si="147"/>
        <v>0</v>
      </c>
      <c r="CV106" s="35">
        <f t="shared" si="147"/>
        <v>0.6604</v>
      </c>
      <c r="CW106" s="35">
        <f t="shared" si="147"/>
        <v>5.872</v>
      </c>
      <c r="CX106" s="35">
        <f t="shared" si="147"/>
        <v>0</v>
      </c>
      <c r="CY106" s="35">
        <f t="shared" si="147"/>
        <v>2.2096</v>
      </c>
      <c r="CZ106" s="35">
        <f t="shared" si="147"/>
        <v>0.161168535935805</v>
      </c>
      <c r="DA106" s="35">
        <f t="shared" si="147"/>
        <v>0.863</v>
      </c>
      <c r="DB106" s="35">
        <f t="shared" si="147"/>
        <v>1.8226</v>
      </c>
      <c r="DC106" s="35">
        <f t="shared" si="147"/>
        <v>0</v>
      </c>
      <c r="DD106" s="35">
        <f t="shared" si="147"/>
        <v>1.6196</v>
      </c>
      <c r="DE106" s="35">
        <f t="shared" si="147"/>
        <v>-9.24260668000443e-17</v>
      </c>
      <c r="DF106" s="35">
        <f t="shared" si="147"/>
        <v>7.2008</v>
      </c>
      <c r="DG106" s="35">
        <f t="shared" si="147"/>
        <v>0</v>
      </c>
      <c r="DH106" s="35">
        <f t="shared" si="147"/>
        <v>6.6328</v>
      </c>
      <c r="DI106" s="35">
        <f t="shared" si="147"/>
        <v>0</v>
      </c>
      <c r="DJ106" s="35">
        <f t="shared" si="147"/>
        <v>0.14935353507718</v>
      </c>
      <c r="DK106" s="35">
        <f t="shared" si="147"/>
        <v>0.9324</v>
      </c>
      <c r="DL106" s="35">
        <f t="shared" si="147"/>
        <v>8.5056649041</v>
      </c>
      <c r="DM106" s="35">
        <f t="shared" si="147"/>
        <v>0</v>
      </c>
      <c r="DN106" s="35">
        <f t="shared" si="147"/>
        <v>0</v>
      </c>
      <c r="DO106" s="35">
        <f t="shared" si="147"/>
        <v>0.43493</v>
      </c>
      <c r="DP106" s="35">
        <f t="shared" si="147"/>
        <v>0</v>
      </c>
      <c r="DQ106" s="35">
        <f t="shared" si="147"/>
        <v>0.127</v>
      </c>
      <c r="DR106" s="35">
        <f t="shared" si="147"/>
        <v>0</v>
      </c>
    </row>
    <row r="107" spans="3:122">
      <c r="C107" t="s">
        <v>972</v>
      </c>
      <c r="D107" t="s">
        <v>1392</v>
      </c>
      <c r="E107" t="s">
        <v>1504</v>
      </c>
      <c r="F107" s="98">
        <v>1</v>
      </c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152"/>
      <c r="V107" s="98"/>
      <c r="W107" s="98"/>
      <c r="X107" s="98"/>
      <c r="Y107" s="152"/>
      <c r="Z107" s="96"/>
      <c r="AA107" s="152"/>
      <c r="AB107" s="152"/>
      <c r="AC107" s="98"/>
      <c r="AD107" s="98"/>
      <c r="AE107" s="98"/>
      <c r="AF107" s="98"/>
      <c r="AG107" s="98"/>
      <c r="AH107" s="98"/>
      <c r="AI107" s="98"/>
      <c r="AJ107" s="98"/>
      <c r="AK107" s="98"/>
      <c r="AL107" s="153"/>
      <c r="AM107" s="98"/>
      <c r="AN107" s="96"/>
      <c r="AO107" s="96"/>
      <c r="AP107" s="98"/>
      <c r="AQ107" s="98"/>
      <c r="AR107" s="98"/>
      <c r="AS107" s="148"/>
      <c r="AT107" s="54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0"/>
      <c r="CG107" s="30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</row>
    <row r="108" spans="3:122">
      <c r="C108" t="s">
        <v>972</v>
      </c>
      <c r="D108" t="s">
        <v>1387</v>
      </c>
      <c r="E108" t="s">
        <v>1504</v>
      </c>
      <c r="F108" s="147"/>
      <c r="G108" s="35">
        <f t="shared" ref="G108:AQ108" si="148">AU106/IF(G102&lt;&gt;"",G102,$F102)/$F103</f>
        <v>0.00698012346372609</v>
      </c>
      <c r="H108" s="35">
        <f t="shared" si="148"/>
        <v>0.194629824766811</v>
      </c>
      <c r="I108" s="35">
        <f t="shared" si="148"/>
        <v>0.000678589548452566</v>
      </c>
      <c r="J108" s="35">
        <f t="shared" si="148"/>
        <v>0</v>
      </c>
      <c r="K108" s="35">
        <f t="shared" si="148"/>
        <v>0</v>
      </c>
      <c r="L108" s="35">
        <f t="shared" si="148"/>
        <v>0</v>
      </c>
      <c r="M108" s="35">
        <f t="shared" si="148"/>
        <v>0.0026095205173042</v>
      </c>
      <c r="N108" s="35">
        <f t="shared" si="148"/>
        <v>0</v>
      </c>
      <c r="O108" s="35">
        <f t="shared" si="148"/>
        <v>0.0152971838910398</v>
      </c>
      <c r="P108" s="35">
        <f t="shared" si="148"/>
        <v>0.081026632218122</v>
      </c>
      <c r="Q108" s="35">
        <f t="shared" si="148"/>
        <v>0</v>
      </c>
      <c r="R108" s="35">
        <f t="shared" si="148"/>
        <v>0</v>
      </c>
      <c r="S108" s="35">
        <f t="shared" si="148"/>
        <v>0.00659531954250611</v>
      </c>
      <c r="T108" s="35">
        <f t="shared" si="148"/>
        <v>0</v>
      </c>
      <c r="U108" s="35">
        <f t="shared" si="148"/>
        <v>0.0257737189244039</v>
      </c>
      <c r="V108" s="35">
        <f t="shared" si="148"/>
        <v>0.229169105881435</v>
      </c>
      <c r="W108" s="35">
        <f t="shared" si="148"/>
        <v>0</v>
      </c>
      <c r="X108" s="35">
        <f t="shared" si="148"/>
        <v>0.0862350232213246</v>
      </c>
      <c r="Y108" s="35">
        <f t="shared" si="148"/>
        <v>0.00628999476781816</v>
      </c>
      <c r="Z108" s="35">
        <f t="shared" si="148"/>
        <v>0.033680677516294</v>
      </c>
      <c r="AA108" s="35">
        <f t="shared" si="148"/>
        <v>0.0711314053779807</v>
      </c>
      <c r="AB108" s="35">
        <f t="shared" si="148"/>
        <v>0</v>
      </c>
      <c r="AC108" s="35">
        <f t="shared" si="148"/>
        <v>0.0632088358115755</v>
      </c>
      <c r="AD108" s="35">
        <f t="shared" si="148"/>
        <v>-3.60715243336238e-18</v>
      </c>
      <c r="AE108" s="35">
        <f t="shared" si="148"/>
        <v>0.281028763220544</v>
      </c>
      <c r="AF108" s="35">
        <f t="shared" si="148"/>
        <v>0</v>
      </c>
      <c r="AG108" s="35">
        <f t="shared" si="148"/>
        <v>0.258861179409125</v>
      </c>
      <c r="AH108" s="35">
        <f t="shared" si="148"/>
        <v>0</v>
      </c>
      <c r="AI108" s="35">
        <f t="shared" si="148"/>
        <v>0.00582888557456895</v>
      </c>
      <c r="AJ108" s="35">
        <f t="shared" si="148"/>
        <v>0.036389181594661</v>
      </c>
      <c r="AK108" s="35">
        <f t="shared" si="148"/>
        <v>0.331954295129376</v>
      </c>
      <c r="AL108" s="35">
        <f t="shared" si="148"/>
        <v>0</v>
      </c>
      <c r="AM108" s="35">
        <f t="shared" si="148"/>
        <v>0</v>
      </c>
      <c r="AN108" s="35">
        <f t="shared" si="148"/>
        <v>0.0169742028646138</v>
      </c>
      <c r="AO108" s="35">
        <f t="shared" si="148"/>
        <v>0</v>
      </c>
      <c r="AP108" s="35">
        <f t="shared" si="148"/>
        <v>0.0049564844085392</v>
      </c>
      <c r="AQ108" s="35">
        <f t="shared" si="148"/>
        <v>0</v>
      </c>
      <c r="AR108" s="45"/>
      <c r="AS108" s="148"/>
      <c r="AT108" s="54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0"/>
      <c r="CG108" s="30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</row>
    <row r="109" ht="15.75" spans="3:122">
      <c r="C109" s="150" t="s">
        <v>1506</v>
      </c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  <c r="AC109" s="150"/>
      <c r="AD109" s="150"/>
      <c r="AE109" s="150"/>
      <c r="AF109" s="150"/>
      <c r="AG109" s="150"/>
      <c r="AH109" s="150"/>
      <c r="AI109" s="150"/>
      <c r="AJ109" s="150"/>
      <c r="AK109" s="150"/>
      <c r="AL109" s="150"/>
      <c r="AM109" s="150"/>
      <c r="AN109" s="150"/>
      <c r="AO109" s="150"/>
      <c r="AP109" s="150"/>
      <c r="AQ109" s="150"/>
      <c r="AR109" s="156"/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158"/>
      <c r="BT109" s="158"/>
      <c r="BU109" s="158"/>
      <c r="BV109" s="158"/>
      <c r="BW109" s="158"/>
      <c r="BX109" s="158"/>
      <c r="BY109" s="158"/>
      <c r="BZ109" s="158"/>
      <c r="CA109" s="158"/>
      <c r="CB109" s="158"/>
      <c r="CC109" s="158"/>
      <c r="CD109" s="158"/>
      <c r="CE109" s="158"/>
      <c r="CF109" s="30"/>
      <c r="CG109" s="30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</row>
    <row r="110" spans="3:122">
      <c r="C110" t="s">
        <v>974</v>
      </c>
      <c r="D110" t="s">
        <v>1384</v>
      </c>
      <c r="E110" t="s">
        <v>1504</v>
      </c>
      <c r="F110" s="98">
        <v>0.65</v>
      </c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152"/>
      <c r="V110" s="98"/>
      <c r="W110" s="98"/>
      <c r="X110" s="98"/>
      <c r="Y110" s="152"/>
      <c r="Z110" s="96"/>
      <c r="AA110" s="152"/>
      <c r="AB110" s="152"/>
      <c r="AC110" s="98"/>
      <c r="AD110" s="98"/>
      <c r="AE110" s="98"/>
      <c r="AF110" s="98"/>
      <c r="AG110" s="98"/>
      <c r="AH110" s="98"/>
      <c r="AI110" s="98"/>
      <c r="AJ110" s="98"/>
      <c r="AK110" s="98"/>
      <c r="AL110" s="153"/>
      <c r="AM110" s="98"/>
      <c r="AN110" s="96"/>
      <c r="AO110" s="96"/>
      <c r="AP110" s="98"/>
      <c r="AQ110" s="98"/>
      <c r="AR110" s="98"/>
      <c r="AS110" s="148"/>
      <c r="AT110" s="54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0"/>
      <c r="CG110" s="30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</row>
    <row r="111" spans="3:122">
      <c r="C111" t="s">
        <v>974</v>
      </c>
      <c r="D111" t="s">
        <v>1391</v>
      </c>
      <c r="E111" t="s">
        <v>1504</v>
      </c>
      <c r="F111" s="148">
        <v>31.536</v>
      </c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51"/>
      <c r="V111" s="148"/>
      <c r="W111" s="148"/>
      <c r="X111" s="148"/>
      <c r="Y111" s="151"/>
      <c r="Z111" s="87"/>
      <c r="AA111" s="151"/>
      <c r="AB111" s="151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54"/>
      <c r="AM111" s="148"/>
      <c r="AN111" s="87"/>
      <c r="AO111" s="87"/>
      <c r="AP111" s="148"/>
      <c r="AQ111" s="148"/>
      <c r="AR111" s="148"/>
      <c r="AS111" s="148"/>
      <c r="AT111" s="54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0"/>
      <c r="CG111" s="30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</row>
    <row r="112" spans="3:122">
      <c r="C112" t="s">
        <v>974</v>
      </c>
      <c r="D112" t="s">
        <v>1503</v>
      </c>
      <c r="E112" t="s">
        <v>228</v>
      </c>
      <c r="F112" s="98">
        <v>1.25</v>
      </c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152"/>
      <c r="V112" s="98"/>
      <c r="W112" s="98"/>
      <c r="X112" s="98"/>
      <c r="Y112" s="152"/>
      <c r="Z112" s="96"/>
      <c r="AA112" s="152"/>
      <c r="AB112" s="152"/>
      <c r="AC112" s="98"/>
      <c r="AD112" s="98"/>
      <c r="AE112" s="98"/>
      <c r="AF112" s="98"/>
      <c r="AG112" s="98"/>
      <c r="AH112" s="98"/>
      <c r="AI112" s="98"/>
      <c r="AJ112" s="98"/>
      <c r="AK112" s="98">
        <v>1.235</v>
      </c>
      <c r="AL112" s="153"/>
      <c r="AM112" s="98"/>
      <c r="AN112" s="96"/>
      <c r="AO112" s="96"/>
      <c r="AP112" s="98"/>
      <c r="AQ112" s="98"/>
      <c r="AR112" s="98"/>
      <c r="AS112" s="148"/>
      <c r="AT112" s="54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0"/>
      <c r="CG112" s="30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</row>
    <row r="113" spans="3:122">
      <c r="C113" t="s">
        <v>974</v>
      </c>
      <c r="D113" t="s">
        <v>1393</v>
      </c>
      <c r="E113" t="s">
        <v>1504</v>
      </c>
      <c r="F113" s="98">
        <v>30</v>
      </c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152"/>
      <c r="V113" s="98"/>
      <c r="W113" s="98"/>
      <c r="X113" s="98"/>
      <c r="Y113" s="152"/>
      <c r="Z113" s="96"/>
      <c r="AA113" s="152"/>
      <c r="AB113" s="152"/>
      <c r="AC113" s="98"/>
      <c r="AD113" s="98"/>
      <c r="AE113" s="98"/>
      <c r="AF113" s="98"/>
      <c r="AG113" s="98"/>
      <c r="AH113" s="98"/>
      <c r="AI113" s="98"/>
      <c r="AJ113" s="98"/>
      <c r="AK113" s="98"/>
      <c r="AL113" s="153"/>
      <c r="AM113" s="98"/>
      <c r="AN113" s="96"/>
      <c r="AO113" s="96"/>
      <c r="AP113" s="98"/>
      <c r="AQ113" s="98"/>
      <c r="AR113" s="98"/>
      <c r="AS113" s="148"/>
      <c r="AT113" s="54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0"/>
      <c r="CG113" s="30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</row>
    <row r="114" spans="3:122">
      <c r="C114" t="s">
        <v>974</v>
      </c>
      <c r="D114" s="12" t="s">
        <v>1505</v>
      </c>
      <c r="E114" t="s">
        <v>1288</v>
      </c>
      <c r="F114" s="148">
        <v>1</v>
      </c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51"/>
      <c r="V114" s="148"/>
      <c r="W114" s="148"/>
      <c r="X114" s="148"/>
      <c r="Y114" s="151"/>
      <c r="AA114" s="151"/>
      <c r="AB114" s="151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54"/>
      <c r="AM114" s="148"/>
      <c r="AP114" s="148"/>
      <c r="AQ114" s="148"/>
      <c r="AR114" s="148"/>
      <c r="AS114" s="148"/>
      <c r="AT114" s="54" t="str">
        <f>E114</f>
        <v>IOIHTH</v>
      </c>
      <c r="AU114" s="35">
        <f t="shared" ref="AU114:CE114" si="149">CH114*(IF(G114&lt;&gt;"",G114,$F114)/IF(G112&lt;&gt;"",G112,$F112))</f>
        <v>0</v>
      </c>
      <c r="AV114" s="35">
        <f t="shared" si="149"/>
        <v>1.632</v>
      </c>
      <c r="AW114" s="35">
        <f t="shared" si="149"/>
        <v>0.00115493940137343</v>
      </c>
      <c r="AX114" s="35">
        <f t="shared" si="149"/>
        <v>0</v>
      </c>
      <c r="AY114" s="35">
        <f t="shared" si="149"/>
        <v>0</v>
      </c>
      <c r="AZ114" s="35">
        <f t="shared" si="149"/>
        <v>0.16288</v>
      </c>
      <c r="BA114" s="35">
        <f t="shared" si="149"/>
        <v>0.58528</v>
      </c>
      <c r="BB114" s="35">
        <f t="shared" si="149"/>
        <v>0</v>
      </c>
      <c r="BC114" s="35">
        <f t="shared" si="149"/>
        <v>0</v>
      </c>
      <c r="BD114" s="35">
        <f t="shared" si="149"/>
        <v>0.172</v>
      </c>
      <c r="BE114" s="35">
        <f t="shared" si="149"/>
        <v>0</v>
      </c>
      <c r="BF114" s="35">
        <f t="shared" si="149"/>
        <v>0.009973988657845</v>
      </c>
      <c r="BG114" s="35">
        <f t="shared" si="149"/>
        <v>2.32128</v>
      </c>
      <c r="BH114" s="35">
        <f t="shared" si="149"/>
        <v>0.0224</v>
      </c>
      <c r="BI114" s="35">
        <f t="shared" si="149"/>
        <v>0.0512</v>
      </c>
      <c r="BJ114" s="35">
        <f t="shared" si="149"/>
        <v>0.331693041318869</v>
      </c>
      <c r="BK114" s="35">
        <f t="shared" si="149"/>
        <v>0</v>
      </c>
      <c r="BL114" s="35">
        <f t="shared" si="149"/>
        <v>0</v>
      </c>
      <c r="BM114" s="35">
        <f t="shared" si="149"/>
        <v>0</v>
      </c>
      <c r="BN114" s="35">
        <f t="shared" si="149"/>
        <v>0</v>
      </c>
      <c r="BO114" s="35">
        <f t="shared" si="149"/>
        <v>0</v>
      </c>
      <c r="BP114" s="35">
        <f t="shared" si="149"/>
        <v>0</v>
      </c>
      <c r="BQ114" s="35">
        <f t="shared" si="149"/>
        <v>0.3376</v>
      </c>
      <c r="BR114" s="35">
        <f t="shared" si="149"/>
        <v>0</v>
      </c>
      <c r="BS114" s="35">
        <f t="shared" si="149"/>
        <v>0.113389135291388</v>
      </c>
      <c r="BT114" s="35">
        <f t="shared" si="149"/>
        <v>0</v>
      </c>
      <c r="BU114" s="35">
        <f t="shared" si="149"/>
        <v>0</v>
      </c>
      <c r="BV114" s="35">
        <f t="shared" si="149"/>
        <v>0.26648</v>
      </c>
      <c r="BW114" s="35">
        <f t="shared" si="149"/>
        <v>0</v>
      </c>
      <c r="BX114" s="35">
        <f t="shared" si="149"/>
        <v>0</v>
      </c>
      <c r="BY114" s="35">
        <f t="shared" si="149"/>
        <v>4.74787819692308</v>
      </c>
      <c r="BZ114" s="35">
        <f t="shared" si="149"/>
        <v>0</v>
      </c>
      <c r="CA114" s="35">
        <f t="shared" si="149"/>
        <v>0</v>
      </c>
      <c r="CB114" s="35">
        <f t="shared" si="149"/>
        <v>0.151192</v>
      </c>
      <c r="CC114" s="35">
        <f t="shared" si="149"/>
        <v>0</v>
      </c>
      <c r="CD114" s="35">
        <f t="shared" si="149"/>
        <v>0</v>
      </c>
      <c r="CE114" s="35">
        <f t="shared" si="149"/>
        <v>0</v>
      </c>
      <c r="CF114" s="30"/>
      <c r="CG114" s="30" t="str">
        <f>E112</f>
        <v>INDCOA</v>
      </c>
      <c r="CH114" s="35">
        <f t="shared" ref="CH114:DR114" si="150">(AZ$5-CM$5)*G34</f>
        <v>0</v>
      </c>
      <c r="CI114" s="35">
        <f t="shared" si="150"/>
        <v>2.04</v>
      </c>
      <c r="CJ114" s="35">
        <f t="shared" si="150"/>
        <v>0.00144367425171679</v>
      </c>
      <c r="CK114" s="35">
        <f t="shared" si="150"/>
        <v>0</v>
      </c>
      <c r="CL114" s="35">
        <f t="shared" si="150"/>
        <v>0</v>
      </c>
      <c r="CM114" s="35">
        <f t="shared" si="150"/>
        <v>0.2036</v>
      </c>
      <c r="CN114" s="35">
        <f t="shared" si="150"/>
        <v>0.7316</v>
      </c>
      <c r="CO114" s="35">
        <f t="shared" si="150"/>
        <v>0</v>
      </c>
      <c r="CP114" s="35">
        <f t="shared" si="150"/>
        <v>0</v>
      </c>
      <c r="CQ114" s="35">
        <f t="shared" si="150"/>
        <v>0.215</v>
      </c>
      <c r="CR114" s="35">
        <f t="shared" si="150"/>
        <v>0</v>
      </c>
      <c r="CS114" s="35">
        <f t="shared" si="150"/>
        <v>0.0124674858223062</v>
      </c>
      <c r="CT114" s="35">
        <f t="shared" si="150"/>
        <v>2.9016</v>
      </c>
      <c r="CU114" s="35">
        <f t="shared" si="150"/>
        <v>0.028</v>
      </c>
      <c r="CV114" s="35">
        <f t="shared" si="150"/>
        <v>0.064</v>
      </c>
      <c r="CW114" s="35">
        <f t="shared" si="150"/>
        <v>0.414616301648586</v>
      </c>
      <c r="CX114" s="35">
        <f t="shared" si="150"/>
        <v>0</v>
      </c>
      <c r="CY114" s="35">
        <f t="shared" si="150"/>
        <v>0</v>
      </c>
      <c r="CZ114" s="35">
        <f t="shared" si="150"/>
        <v>0</v>
      </c>
      <c r="DA114" s="35">
        <f t="shared" si="150"/>
        <v>0</v>
      </c>
      <c r="DB114" s="35">
        <f t="shared" si="150"/>
        <v>0</v>
      </c>
      <c r="DC114" s="35">
        <f t="shared" si="150"/>
        <v>0</v>
      </c>
      <c r="DD114" s="35">
        <f t="shared" si="150"/>
        <v>0.422</v>
      </c>
      <c r="DE114" s="35">
        <f t="shared" si="150"/>
        <v>0</v>
      </c>
      <c r="DF114" s="35">
        <f t="shared" si="150"/>
        <v>0.141736419114235</v>
      </c>
      <c r="DG114" s="35">
        <f t="shared" si="150"/>
        <v>0</v>
      </c>
      <c r="DH114" s="35">
        <f t="shared" si="150"/>
        <v>0</v>
      </c>
      <c r="DI114" s="35">
        <f t="shared" si="150"/>
        <v>0.3331</v>
      </c>
      <c r="DJ114" s="35">
        <f t="shared" si="150"/>
        <v>0</v>
      </c>
      <c r="DK114" s="35">
        <f t="shared" si="150"/>
        <v>0</v>
      </c>
      <c r="DL114" s="35">
        <f t="shared" si="150"/>
        <v>5.8636295732</v>
      </c>
      <c r="DM114" s="35">
        <f t="shared" si="150"/>
        <v>0</v>
      </c>
      <c r="DN114" s="35">
        <f t="shared" si="150"/>
        <v>0</v>
      </c>
      <c r="DO114" s="35">
        <f t="shared" si="150"/>
        <v>0.18899</v>
      </c>
      <c r="DP114" s="35">
        <f t="shared" si="150"/>
        <v>0</v>
      </c>
      <c r="DQ114" s="35">
        <f t="shared" si="150"/>
        <v>0</v>
      </c>
      <c r="DR114" s="35">
        <f t="shared" si="150"/>
        <v>0</v>
      </c>
    </row>
    <row r="115" spans="3:122">
      <c r="C115" t="s">
        <v>974</v>
      </c>
      <c r="D115" t="s">
        <v>1392</v>
      </c>
      <c r="E115" t="s">
        <v>1504</v>
      </c>
      <c r="F115" s="98">
        <v>1</v>
      </c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152"/>
      <c r="V115" s="98"/>
      <c r="W115" s="98"/>
      <c r="X115" s="98"/>
      <c r="Y115" s="152"/>
      <c r="Z115" s="96"/>
      <c r="AA115" s="152"/>
      <c r="AB115" s="152"/>
      <c r="AC115" s="98"/>
      <c r="AD115" s="98"/>
      <c r="AE115" s="98"/>
      <c r="AF115" s="98"/>
      <c r="AG115" s="98"/>
      <c r="AH115" s="98"/>
      <c r="AI115" s="98"/>
      <c r="AJ115" s="98"/>
      <c r="AK115" s="98"/>
      <c r="AL115" s="153"/>
      <c r="AM115" s="98"/>
      <c r="AN115" s="96"/>
      <c r="AO115" s="96"/>
      <c r="AP115" s="98"/>
      <c r="AQ115" s="98"/>
      <c r="AR115" s="98"/>
      <c r="AS115" s="148"/>
      <c r="AT115" s="54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0"/>
      <c r="CG115" s="30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</row>
    <row r="116" spans="3:122">
      <c r="C116" t="s">
        <v>974</v>
      </c>
      <c r="D116" t="s">
        <v>1387</v>
      </c>
      <c r="E116" t="s">
        <v>1504</v>
      </c>
      <c r="F116" s="147"/>
      <c r="G116" s="35">
        <f t="shared" ref="G116:AQ116" si="151">AU114/IF(G110&lt;&gt;"",G110,$F110)/$F111</f>
        <v>0</v>
      </c>
      <c r="H116" s="35">
        <f t="shared" si="151"/>
        <v>0.0796159700269289</v>
      </c>
      <c r="I116" s="35">
        <f t="shared" si="151"/>
        <v>5.63429048790847e-5</v>
      </c>
      <c r="J116" s="35">
        <f t="shared" si="151"/>
        <v>0</v>
      </c>
      <c r="K116" s="35">
        <f t="shared" si="151"/>
        <v>0</v>
      </c>
      <c r="L116" s="35">
        <f t="shared" si="151"/>
        <v>0.00794598602817781</v>
      </c>
      <c r="M116" s="35">
        <f t="shared" si="151"/>
        <v>0.0285524723880888</v>
      </c>
      <c r="N116" s="35">
        <f t="shared" si="151"/>
        <v>0</v>
      </c>
      <c r="O116" s="35">
        <f t="shared" si="151"/>
        <v>0</v>
      </c>
      <c r="P116" s="35">
        <f t="shared" si="151"/>
        <v>0.00839089880185771</v>
      </c>
      <c r="Q116" s="35">
        <f t="shared" si="151"/>
        <v>0</v>
      </c>
      <c r="R116" s="35">
        <f t="shared" si="151"/>
        <v>0.000486574008597988</v>
      </c>
      <c r="S116" s="35">
        <f t="shared" si="151"/>
        <v>0.11324200913242</v>
      </c>
      <c r="T116" s="35">
        <f t="shared" si="151"/>
        <v>0.00109276821605589</v>
      </c>
      <c r="U116" s="35">
        <f t="shared" si="151"/>
        <v>0.00249775592241346</v>
      </c>
      <c r="V116" s="35">
        <f t="shared" si="151"/>
        <v>0.0161814112964363</v>
      </c>
      <c r="W116" s="35">
        <f t="shared" si="151"/>
        <v>0</v>
      </c>
      <c r="X116" s="35">
        <f t="shared" si="151"/>
        <v>0</v>
      </c>
      <c r="Y116" s="35">
        <f t="shared" si="151"/>
        <v>0</v>
      </c>
      <c r="Z116" s="35">
        <f t="shared" si="151"/>
        <v>0</v>
      </c>
      <c r="AA116" s="35">
        <f t="shared" si="151"/>
        <v>0</v>
      </c>
      <c r="AB116" s="35">
        <f t="shared" si="151"/>
        <v>0</v>
      </c>
      <c r="AC116" s="35">
        <f t="shared" si="151"/>
        <v>0.0164695781134137</v>
      </c>
      <c r="AD116" s="35">
        <f t="shared" si="151"/>
        <v>0</v>
      </c>
      <c r="AE116" s="35">
        <f t="shared" si="151"/>
        <v>0.00553160906662902</v>
      </c>
      <c r="AF116" s="35">
        <f t="shared" si="151"/>
        <v>0</v>
      </c>
      <c r="AG116" s="35">
        <f t="shared" si="151"/>
        <v>0</v>
      </c>
      <c r="AH116" s="35">
        <f t="shared" si="151"/>
        <v>0.0130000390274363</v>
      </c>
      <c r="AI116" s="35">
        <f t="shared" si="151"/>
        <v>0</v>
      </c>
      <c r="AJ116" s="35">
        <f t="shared" si="151"/>
        <v>0</v>
      </c>
      <c r="AK116" s="35">
        <f t="shared" si="151"/>
        <v>0.23162189229028</v>
      </c>
      <c r="AL116" s="35">
        <f t="shared" si="151"/>
        <v>0</v>
      </c>
      <c r="AM116" s="35">
        <f t="shared" si="151"/>
        <v>0</v>
      </c>
      <c r="AN116" s="35">
        <f t="shared" si="151"/>
        <v>0.00737579518401436</v>
      </c>
      <c r="AO116" s="35">
        <f t="shared" si="151"/>
        <v>0</v>
      </c>
      <c r="AP116" s="35">
        <f t="shared" si="151"/>
        <v>0</v>
      </c>
      <c r="AQ116" s="35">
        <f t="shared" si="151"/>
        <v>0</v>
      </c>
      <c r="AR116" s="45"/>
      <c r="AS116" s="148"/>
      <c r="AT116" s="54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0"/>
      <c r="CG116" s="30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</row>
    <row r="117" ht="15.75" spans="3:122">
      <c r="C117" s="150" t="s">
        <v>1506</v>
      </c>
      <c r="D117" s="150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  <c r="AM117" s="150"/>
      <c r="AN117" s="150"/>
      <c r="AO117" s="150"/>
      <c r="AP117" s="150"/>
      <c r="AQ117" s="150"/>
      <c r="AR117" s="156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/>
      <c r="BK117" s="158"/>
      <c r="BL117" s="158"/>
      <c r="BM117" s="158"/>
      <c r="BN117" s="158"/>
      <c r="BO117" s="158"/>
      <c r="BP117" s="158"/>
      <c r="BQ117" s="158"/>
      <c r="BR117" s="158"/>
      <c r="BS117" s="158"/>
      <c r="BT117" s="158"/>
      <c r="BU117" s="158"/>
      <c r="BV117" s="158"/>
      <c r="BW117" s="158"/>
      <c r="BX117" s="158"/>
      <c r="BY117" s="158"/>
      <c r="BZ117" s="158"/>
      <c r="CA117" s="158"/>
      <c r="CB117" s="158"/>
      <c r="CC117" s="158"/>
      <c r="CD117" s="158"/>
      <c r="CE117" s="158"/>
      <c r="CF117" s="30"/>
      <c r="CG117" s="30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</row>
    <row r="118" spans="3:122">
      <c r="C118" t="s">
        <v>976</v>
      </c>
      <c r="D118" t="s">
        <v>1384</v>
      </c>
      <c r="E118" t="s">
        <v>1504</v>
      </c>
      <c r="F118" s="98">
        <v>0.65</v>
      </c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152"/>
      <c r="V118" s="98"/>
      <c r="W118" s="98"/>
      <c r="X118" s="98"/>
      <c r="Y118" s="152"/>
      <c r="Z118" s="96"/>
      <c r="AA118" s="152"/>
      <c r="AB118" s="152"/>
      <c r="AC118" s="98"/>
      <c r="AD118" s="98"/>
      <c r="AE118" s="98"/>
      <c r="AF118" s="98"/>
      <c r="AG118" s="98"/>
      <c r="AH118" s="98"/>
      <c r="AI118" s="98"/>
      <c r="AJ118" s="98"/>
      <c r="AK118" s="98"/>
      <c r="AL118" s="153"/>
      <c r="AM118" s="98"/>
      <c r="AN118" s="96"/>
      <c r="AO118" s="96"/>
      <c r="AP118" s="98"/>
      <c r="AQ118" s="98"/>
      <c r="AR118" s="98"/>
      <c r="AS118" s="148"/>
      <c r="AT118" s="54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0"/>
      <c r="CG118" s="30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</row>
    <row r="119" spans="3:122">
      <c r="C119" t="s">
        <v>976</v>
      </c>
      <c r="D119" t="s">
        <v>1391</v>
      </c>
      <c r="E119" t="s">
        <v>1504</v>
      </c>
      <c r="F119" s="148">
        <v>31.536</v>
      </c>
      <c r="G119" s="148"/>
      <c r="H119" s="148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51"/>
      <c r="V119" s="148"/>
      <c r="W119" s="148"/>
      <c r="X119" s="148"/>
      <c r="Y119" s="151"/>
      <c r="Z119" s="87"/>
      <c r="AA119" s="151"/>
      <c r="AB119" s="151"/>
      <c r="AC119" s="148"/>
      <c r="AD119" s="148"/>
      <c r="AE119" s="148"/>
      <c r="AF119" s="148"/>
      <c r="AG119" s="148"/>
      <c r="AH119" s="148"/>
      <c r="AI119" s="148"/>
      <c r="AJ119" s="148"/>
      <c r="AK119" s="148"/>
      <c r="AL119" s="54"/>
      <c r="AM119" s="148"/>
      <c r="AN119" s="87"/>
      <c r="AO119" s="87"/>
      <c r="AP119" s="148"/>
      <c r="AQ119" s="148"/>
      <c r="AR119" s="148"/>
      <c r="AS119" s="148"/>
      <c r="AT119" s="54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0"/>
      <c r="CG119" s="30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</row>
    <row r="120" spans="3:122">
      <c r="C120" t="s">
        <v>976</v>
      </c>
      <c r="D120" t="s">
        <v>1503</v>
      </c>
      <c r="E120" t="s">
        <v>232</v>
      </c>
      <c r="F120" s="98">
        <v>1.25</v>
      </c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>
        <v>1.235</v>
      </c>
      <c r="AL120" s="98"/>
      <c r="AM120" s="98"/>
      <c r="AN120" s="98"/>
      <c r="AO120" s="98"/>
      <c r="AP120" s="98"/>
      <c r="AQ120" s="98"/>
      <c r="AR120" s="98"/>
      <c r="AS120" s="148"/>
      <c r="AT120" s="54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0"/>
      <c r="CG120" s="30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</row>
    <row r="121" spans="3:122">
      <c r="C121" t="s">
        <v>976</v>
      </c>
      <c r="D121" t="s">
        <v>1393</v>
      </c>
      <c r="E121" t="s">
        <v>1504</v>
      </c>
      <c r="F121" s="98">
        <v>30</v>
      </c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148"/>
      <c r="AT121" s="54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0"/>
      <c r="CG121" s="30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</row>
    <row r="122" spans="3:122">
      <c r="C122" t="s">
        <v>976</v>
      </c>
      <c r="D122" s="12" t="s">
        <v>1505</v>
      </c>
      <c r="E122" t="s">
        <v>1288</v>
      </c>
      <c r="F122" s="148">
        <v>1</v>
      </c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48"/>
      <c r="AM122" s="148"/>
      <c r="AN122" s="148"/>
      <c r="AO122" s="148"/>
      <c r="AP122" s="148"/>
      <c r="AQ122" s="148"/>
      <c r="AR122" s="148"/>
      <c r="AS122" s="148"/>
      <c r="AT122" s="54" t="str">
        <f>E122</f>
        <v>IOIHTH</v>
      </c>
      <c r="AU122" s="35">
        <f t="shared" ref="AU122:CE122" si="152">CH122*(IF(G122&lt;&gt;"",G122,$F122)/IF(G120&lt;&gt;"",G120,$F120))</f>
        <v>0</v>
      </c>
      <c r="AV122" s="35">
        <f t="shared" si="152"/>
        <v>0</v>
      </c>
      <c r="AW122" s="35">
        <f t="shared" si="152"/>
        <v>0</v>
      </c>
      <c r="AX122" s="35">
        <f t="shared" si="152"/>
        <v>0</v>
      </c>
      <c r="AY122" s="35">
        <f t="shared" si="152"/>
        <v>0</v>
      </c>
      <c r="AZ122" s="35">
        <f t="shared" si="152"/>
        <v>0</v>
      </c>
      <c r="BA122" s="35">
        <f t="shared" si="152"/>
        <v>0</v>
      </c>
      <c r="BB122" s="35">
        <f t="shared" si="152"/>
        <v>0</v>
      </c>
      <c r="BC122" s="35">
        <f t="shared" si="152"/>
        <v>0</v>
      </c>
      <c r="BD122" s="35">
        <f t="shared" si="152"/>
        <v>0</v>
      </c>
      <c r="BE122" s="35">
        <f t="shared" si="152"/>
        <v>0.1996</v>
      </c>
      <c r="BF122" s="35">
        <f t="shared" si="152"/>
        <v>0.00224</v>
      </c>
      <c r="BG122" s="35">
        <f t="shared" si="152"/>
        <v>0</v>
      </c>
      <c r="BH122" s="35">
        <f t="shared" si="152"/>
        <v>0.1368</v>
      </c>
      <c r="BI122" s="35">
        <f t="shared" si="152"/>
        <v>0</v>
      </c>
      <c r="BJ122" s="35">
        <f t="shared" si="152"/>
        <v>0</v>
      </c>
      <c r="BK122" s="35">
        <f t="shared" si="152"/>
        <v>0</v>
      </c>
      <c r="BL122" s="35">
        <f t="shared" si="152"/>
        <v>0.01824</v>
      </c>
      <c r="BM122" s="35">
        <f t="shared" si="152"/>
        <v>0.02736</v>
      </c>
      <c r="BN122" s="35">
        <f t="shared" si="152"/>
        <v>0</v>
      </c>
      <c r="BO122" s="35">
        <f t="shared" si="152"/>
        <v>0</v>
      </c>
      <c r="BP122" s="35">
        <f t="shared" si="152"/>
        <v>0</v>
      </c>
      <c r="BQ122" s="35">
        <f t="shared" si="152"/>
        <v>0</v>
      </c>
      <c r="BR122" s="35">
        <f t="shared" si="152"/>
        <v>0</v>
      </c>
      <c r="BS122" s="35">
        <f t="shared" si="152"/>
        <v>0</v>
      </c>
      <c r="BT122" s="35">
        <f t="shared" si="152"/>
        <v>0</v>
      </c>
      <c r="BU122" s="35">
        <f t="shared" si="152"/>
        <v>0</v>
      </c>
      <c r="BV122" s="35">
        <f t="shared" si="152"/>
        <v>0.03424</v>
      </c>
      <c r="BW122" s="35">
        <f t="shared" si="152"/>
        <v>0</v>
      </c>
      <c r="BX122" s="35">
        <f t="shared" si="152"/>
        <v>0.00896</v>
      </c>
      <c r="BY122" s="35">
        <f t="shared" si="152"/>
        <v>0.742778292307692</v>
      </c>
      <c r="BZ122" s="35">
        <f t="shared" si="152"/>
        <v>0</v>
      </c>
      <c r="CA122" s="35">
        <f t="shared" si="152"/>
        <v>0</v>
      </c>
      <c r="CB122" s="35">
        <f t="shared" si="152"/>
        <v>0</v>
      </c>
      <c r="CC122" s="35">
        <f t="shared" si="152"/>
        <v>0</v>
      </c>
      <c r="CD122" s="35">
        <f t="shared" si="152"/>
        <v>0</v>
      </c>
      <c r="CE122" s="35">
        <f t="shared" si="152"/>
        <v>0</v>
      </c>
      <c r="CF122" s="30"/>
      <c r="CG122" s="30" t="str">
        <f>E120</f>
        <v>INDCOK</v>
      </c>
      <c r="CH122" s="35">
        <f t="shared" ref="CH122:DR122" si="153">(AZ$8-CM$8)*G39</f>
        <v>0</v>
      </c>
      <c r="CI122" s="35">
        <f t="shared" si="153"/>
        <v>0</v>
      </c>
      <c r="CJ122" s="35">
        <f t="shared" si="153"/>
        <v>0</v>
      </c>
      <c r="CK122" s="35">
        <f t="shared" si="153"/>
        <v>0</v>
      </c>
      <c r="CL122" s="35">
        <f t="shared" si="153"/>
        <v>0</v>
      </c>
      <c r="CM122" s="35">
        <f t="shared" si="153"/>
        <v>0</v>
      </c>
      <c r="CN122" s="35">
        <f t="shared" si="153"/>
        <v>0</v>
      </c>
      <c r="CO122" s="35">
        <f t="shared" si="153"/>
        <v>0</v>
      </c>
      <c r="CP122" s="35">
        <f t="shared" si="153"/>
        <v>0</v>
      </c>
      <c r="CQ122" s="35">
        <f t="shared" si="153"/>
        <v>0</v>
      </c>
      <c r="CR122" s="35">
        <f t="shared" si="153"/>
        <v>0.2495</v>
      </c>
      <c r="CS122" s="35">
        <f t="shared" si="153"/>
        <v>0.0028</v>
      </c>
      <c r="CT122" s="35">
        <f t="shared" si="153"/>
        <v>0</v>
      </c>
      <c r="CU122" s="35">
        <f t="shared" si="153"/>
        <v>0.171</v>
      </c>
      <c r="CV122" s="35">
        <f t="shared" si="153"/>
        <v>0</v>
      </c>
      <c r="CW122" s="35">
        <f t="shared" si="153"/>
        <v>0</v>
      </c>
      <c r="CX122" s="35">
        <f t="shared" si="153"/>
        <v>0</v>
      </c>
      <c r="CY122" s="35">
        <f t="shared" si="153"/>
        <v>0.0228</v>
      </c>
      <c r="CZ122" s="35">
        <f t="shared" si="153"/>
        <v>0.0342</v>
      </c>
      <c r="DA122" s="35">
        <f t="shared" si="153"/>
        <v>0</v>
      </c>
      <c r="DB122" s="35">
        <f t="shared" si="153"/>
        <v>0</v>
      </c>
      <c r="DC122" s="35">
        <f t="shared" si="153"/>
        <v>0</v>
      </c>
      <c r="DD122" s="35">
        <f t="shared" si="153"/>
        <v>0</v>
      </c>
      <c r="DE122" s="35">
        <f t="shared" si="153"/>
        <v>0</v>
      </c>
      <c r="DF122" s="35">
        <f t="shared" si="153"/>
        <v>0</v>
      </c>
      <c r="DG122" s="35">
        <f t="shared" si="153"/>
        <v>0</v>
      </c>
      <c r="DH122" s="35">
        <f t="shared" si="153"/>
        <v>0</v>
      </c>
      <c r="DI122" s="35">
        <f t="shared" si="153"/>
        <v>0.0428</v>
      </c>
      <c r="DJ122" s="35">
        <f t="shared" si="153"/>
        <v>0</v>
      </c>
      <c r="DK122" s="35">
        <f t="shared" si="153"/>
        <v>0.0112</v>
      </c>
      <c r="DL122" s="35">
        <f t="shared" si="153"/>
        <v>0.917331191</v>
      </c>
      <c r="DM122" s="35">
        <f t="shared" si="153"/>
        <v>0</v>
      </c>
      <c r="DN122" s="35">
        <f t="shared" si="153"/>
        <v>0</v>
      </c>
      <c r="DO122" s="35">
        <f t="shared" si="153"/>
        <v>0</v>
      </c>
      <c r="DP122" s="35">
        <f t="shared" si="153"/>
        <v>0</v>
      </c>
      <c r="DQ122" s="35">
        <f t="shared" si="153"/>
        <v>0</v>
      </c>
      <c r="DR122" s="35">
        <f t="shared" si="153"/>
        <v>0</v>
      </c>
    </row>
    <row r="123" spans="3:122">
      <c r="C123" t="s">
        <v>976</v>
      </c>
      <c r="D123" t="s">
        <v>1392</v>
      </c>
      <c r="E123" t="s">
        <v>1504</v>
      </c>
      <c r="F123" s="98">
        <v>1</v>
      </c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148"/>
      <c r="AT123" s="54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0"/>
      <c r="CG123" s="30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</row>
    <row r="124" spans="3:122">
      <c r="C124" t="s">
        <v>976</v>
      </c>
      <c r="D124" t="s">
        <v>1387</v>
      </c>
      <c r="E124" t="s">
        <v>1504</v>
      </c>
      <c r="F124" s="147"/>
      <c r="G124" s="35">
        <f t="shared" ref="G124:AQ124" si="154">AU122/IF(G118&lt;&gt;"",G118,$F118)/$F119</f>
        <v>0</v>
      </c>
      <c r="H124" s="35">
        <f t="shared" si="154"/>
        <v>0</v>
      </c>
      <c r="I124" s="35">
        <f t="shared" si="154"/>
        <v>0</v>
      </c>
      <c r="J124" s="35">
        <f t="shared" si="154"/>
        <v>0</v>
      </c>
      <c r="K124" s="35">
        <f t="shared" si="154"/>
        <v>0</v>
      </c>
      <c r="L124" s="35">
        <f t="shared" si="154"/>
        <v>0</v>
      </c>
      <c r="M124" s="35">
        <f t="shared" si="154"/>
        <v>0</v>
      </c>
      <c r="N124" s="35">
        <f t="shared" si="154"/>
        <v>0</v>
      </c>
      <c r="O124" s="35">
        <f t="shared" si="154"/>
        <v>0</v>
      </c>
      <c r="P124" s="35">
        <f t="shared" si="154"/>
        <v>0</v>
      </c>
      <c r="Q124" s="35">
        <f t="shared" si="154"/>
        <v>0.00973734535378371</v>
      </c>
      <c r="R124" s="35">
        <f t="shared" si="154"/>
        <v>0.000109276821605589</v>
      </c>
      <c r="S124" s="35">
        <f t="shared" si="154"/>
        <v>0</v>
      </c>
      <c r="T124" s="35">
        <f t="shared" si="154"/>
        <v>0.00667369160519845</v>
      </c>
      <c r="U124" s="35">
        <f t="shared" si="154"/>
        <v>0</v>
      </c>
      <c r="V124" s="35">
        <f t="shared" si="154"/>
        <v>0</v>
      </c>
      <c r="W124" s="35">
        <f t="shared" si="154"/>
        <v>0</v>
      </c>
      <c r="X124" s="35">
        <f t="shared" si="154"/>
        <v>0.000889825547359794</v>
      </c>
      <c r="Y124" s="35">
        <f t="shared" si="154"/>
        <v>0.00133473832103969</v>
      </c>
      <c r="Z124" s="35">
        <f t="shared" si="154"/>
        <v>0</v>
      </c>
      <c r="AA124" s="35">
        <f t="shared" si="154"/>
        <v>0</v>
      </c>
      <c r="AB124" s="35">
        <f t="shared" si="154"/>
        <v>0</v>
      </c>
      <c r="AC124" s="35">
        <f t="shared" si="154"/>
        <v>0</v>
      </c>
      <c r="AD124" s="35">
        <f t="shared" si="154"/>
        <v>0</v>
      </c>
      <c r="AE124" s="35">
        <f t="shared" si="154"/>
        <v>0</v>
      </c>
      <c r="AF124" s="35">
        <f t="shared" si="154"/>
        <v>0</v>
      </c>
      <c r="AG124" s="35">
        <f t="shared" si="154"/>
        <v>0</v>
      </c>
      <c r="AH124" s="35">
        <f t="shared" si="154"/>
        <v>0.001670374273114</v>
      </c>
      <c r="AI124" s="35">
        <f t="shared" si="154"/>
        <v>0</v>
      </c>
      <c r="AJ124" s="35">
        <f t="shared" si="154"/>
        <v>0.000437107286422355</v>
      </c>
      <c r="AK124" s="35">
        <f t="shared" si="154"/>
        <v>0.0362359155986658</v>
      </c>
      <c r="AL124" s="35">
        <f t="shared" si="154"/>
        <v>0</v>
      </c>
      <c r="AM124" s="35">
        <f t="shared" si="154"/>
        <v>0</v>
      </c>
      <c r="AN124" s="35">
        <f t="shared" si="154"/>
        <v>0</v>
      </c>
      <c r="AO124" s="35">
        <f t="shared" si="154"/>
        <v>0</v>
      </c>
      <c r="AP124" s="35">
        <f t="shared" si="154"/>
        <v>0</v>
      </c>
      <c r="AQ124" s="35">
        <f t="shared" si="154"/>
        <v>0</v>
      </c>
      <c r="AR124" s="45"/>
      <c r="AS124" s="148"/>
      <c r="AT124" s="54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0"/>
      <c r="CG124" s="30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</row>
    <row r="125" ht="15.75" spans="3:122">
      <c r="C125" s="150" t="s">
        <v>1506</v>
      </c>
      <c r="D125" s="150"/>
      <c r="E125" s="150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50"/>
      <c r="AP125" s="150"/>
      <c r="AQ125" s="150"/>
      <c r="AR125" s="156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8"/>
      <c r="BN125" s="158"/>
      <c r="BO125" s="158"/>
      <c r="BP125" s="158"/>
      <c r="BQ125" s="158"/>
      <c r="BR125" s="158"/>
      <c r="BS125" s="158"/>
      <c r="BT125" s="158"/>
      <c r="BU125" s="158"/>
      <c r="BV125" s="158"/>
      <c r="BW125" s="158"/>
      <c r="BX125" s="158"/>
      <c r="BY125" s="158"/>
      <c r="BZ125" s="158"/>
      <c r="CA125" s="158"/>
      <c r="CB125" s="158"/>
      <c r="CC125" s="158"/>
      <c r="CD125" s="158"/>
      <c r="CE125" s="158"/>
      <c r="CF125" s="30"/>
      <c r="CG125" s="30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</row>
    <row r="126" spans="3:122">
      <c r="C126" t="s">
        <v>978</v>
      </c>
      <c r="D126" t="s">
        <v>1384</v>
      </c>
      <c r="E126" t="s">
        <v>1504</v>
      </c>
      <c r="F126" s="98">
        <v>0.65</v>
      </c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148"/>
      <c r="AT126" s="54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0"/>
      <c r="CG126" s="30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</row>
    <row r="127" spans="3:122">
      <c r="C127" t="s">
        <v>978</v>
      </c>
      <c r="D127" t="s">
        <v>1391</v>
      </c>
      <c r="E127" t="s">
        <v>1504</v>
      </c>
      <c r="F127" s="148">
        <v>31.536</v>
      </c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51"/>
      <c r="V127" s="148"/>
      <c r="W127" s="148"/>
      <c r="X127" s="148"/>
      <c r="Y127" s="151"/>
      <c r="AA127" s="151"/>
      <c r="AB127" s="151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54"/>
      <c r="AM127" s="148"/>
      <c r="AP127" s="148"/>
      <c r="AQ127" s="148"/>
      <c r="AR127" s="148"/>
      <c r="AS127" s="148"/>
      <c r="AT127" s="54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0"/>
      <c r="CG127" s="30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</row>
    <row r="128" spans="3:122">
      <c r="C128" t="s">
        <v>978</v>
      </c>
      <c r="D128" t="s">
        <v>1503</v>
      </c>
      <c r="E128" t="s">
        <v>247</v>
      </c>
      <c r="F128" s="98">
        <v>1</v>
      </c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>
        <v>1.17647058823529</v>
      </c>
      <c r="AL128" s="98"/>
      <c r="AM128" s="98"/>
      <c r="AN128" s="98"/>
      <c r="AO128" s="98"/>
      <c r="AP128" s="98"/>
      <c r="AQ128" s="98"/>
      <c r="AR128" s="98"/>
      <c r="AS128" s="148"/>
      <c r="AT128" s="54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0"/>
      <c r="CG128" s="30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</row>
    <row r="129" spans="3:122">
      <c r="C129" t="s">
        <v>978</v>
      </c>
      <c r="D129" t="s">
        <v>1393</v>
      </c>
      <c r="E129" t="s">
        <v>1504</v>
      </c>
      <c r="F129" s="98">
        <v>30</v>
      </c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148"/>
      <c r="AT129" s="54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0"/>
      <c r="CG129" s="30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</row>
    <row r="130" spans="3:122">
      <c r="C130" t="s">
        <v>978</v>
      </c>
      <c r="D130" s="12" t="s">
        <v>1505</v>
      </c>
      <c r="E130" t="s">
        <v>1288</v>
      </c>
      <c r="F130" s="148">
        <v>1</v>
      </c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48"/>
      <c r="AM130" s="148"/>
      <c r="AN130" s="148"/>
      <c r="AO130" s="148"/>
      <c r="AP130" s="148"/>
      <c r="AQ130" s="148"/>
      <c r="AR130" s="148"/>
      <c r="AS130" s="148"/>
      <c r="AT130" s="54" t="str">
        <f>E130</f>
        <v>IOIHTH</v>
      </c>
      <c r="AU130" s="35">
        <f t="shared" ref="AU130:CE130" si="155">CH130*(IF(G130&lt;&gt;"",G130,$F130)/IF(G128&lt;&gt;"",G128,$F128))</f>
        <v>0</v>
      </c>
      <c r="AV130" s="35">
        <f t="shared" si="155"/>
        <v>0</v>
      </c>
      <c r="AW130" s="35">
        <f t="shared" si="155"/>
        <v>0.155545900000002</v>
      </c>
      <c r="AX130" s="35">
        <f t="shared" si="155"/>
        <v>0.256128530000002</v>
      </c>
      <c r="AY130" s="35">
        <f t="shared" si="155"/>
        <v>0</v>
      </c>
      <c r="AZ130" s="35">
        <f t="shared" si="155"/>
        <v>0.434589999999997</v>
      </c>
      <c r="BA130" s="35">
        <f t="shared" si="155"/>
        <v>3.65647890000004</v>
      </c>
      <c r="BB130" s="35">
        <f t="shared" si="155"/>
        <v>0</v>
      </c>
      <c r="BC130" s="35">
        <f t="shared" si="155"/>
        <v>0.4568</v>
      </c>
      <c r="BD130" s="35">
        <f t="shared" si="155"/>
        <v>0</v>
      </c>
      <c r="BE130" s="35">
        <f t="shared" si="155"/>
        <v>0</v>
      </c>
      <c r="BF130" s="35">
        <f t="shared" si="155"/>
        <v>0</v>
      </c>
      <c r="BG130" s="35">
        <f t="shared" si="155"/>
        <v>2.07010760000002</v>
      </c>
      <c r="BH130" s="35">
        <f t="shared" si="155"/>
        <v>0</v>
      </c>
      <c r="BI130" s="35">
        <f t="shared" si="155"/>
        <v>0.181049999999999</v>
      </c>
      <c r="BJ130" s="35">
        <f t="shared" si="155"/>
        <v>0</v>
      </c>
      <c r="BK130" s="35">
        <f t="shared" si="155"/>
        <v>0</v>
      </c>
      <c r="BL130" s="35">
        <f t="shared" si="155"/>
        <v>2.42816999999998</v>
      </c>
      <c r="BM130" s="35">
        <f t="shared" si="155"/>
        <v>0.5519</v>
      </c>
      <c r="BN130" s="35">
        <f t="shared" si="155"/>
        <v>2.784</v>
      </c>
      <c r="BO130" s="35">
        <f t="shared" si="155"/>
        <v>0</v>
      </c>
      <c r="BP130" s="35">
        <f t="shared" si="155"/>
        <v>0</v>
      </c>
      <c r="BQ130" s="35">
        <f t="shared" si="155"/>
        <v>0.505619999999997</v>
      </c>
      <c r="BR130" s="35">
        <f t="shared" si="155"/>
        <v>0</v>
      </c>
      <c r="BS130" s="35">
        <f t="shared" si="155"/>
        <v>0.670139999999996</v>
      </c>
      <c r="BT130" s="35">
        <f t="shared" si="155"/>
        <v>0</v>
      </c>
      <c r="BU130" s="35">
        <f t="shared" si="155"/>
        <v>0</v>
      </c>
      <c r="BV130" s="35">
        <f t="shared" si="155"/>
        <v>0</v>
      </c>
      <c r="BW130" s="35">
        <f t="shared" si="155"/>
        <v>1.16129328375791e-16</v>
      </c>
      <c r="BX130" s="35">
        <f t="shared" si="155"/>
        <v>0.129049999999999</v>
      </c>
      <c r="BY130" s="35">
        <f t="shared" si="155"/>
        <v>1.50229745280001</v>
      </c>
      <c r="BZ130" s="35">
        <f t="shared" si="155"/>
        <v>0</v>
      </c>
      <c r="CA130" s="35">
        <f t="shared" si="155"/>
        <v>0</v>
      </c>
      <c r="CB130" s="35">
        <f t="shared" si="155"/>
        <v>2.1892</v>
      </c>
      <c r="CC130" s="35">
        <f t="shared" si="155"/>
        <v>1.901</v>
      </c>
      <c r="CD130" s="35">
        <f t="shared" si="155"/>
        <v>1.756</v>
      </c>
      <c r="CE130" s="35">
        <f t="shared" si="155"/>
        <v>0</v>
      </c>
      <c r="CF130" s="30"/>
      <c r="CG130" s="30" t="str">
        <f>E128</f>
        <v>INDELC</v>
      </c>
      <c r="CH130" s="35">
        <f t="shared" ref="CH130:DR130" si="156">AZ$17*G50</f>
        <v>0</v>
      </c>
      <c r="CI130" s="35">
        <f t="shared" si="156"/>
        <v>0</v>
      </c>
      <c r="CJ130" s="35">
        <f t="shared" si="156"/>
        <v>0.155545900000002</v>
      </c>
      <c r="CK130" s="35">
        <f t="shared" si="156"/>
        <v>0.256128530000002</v>
      </c>
      <c r="CL130" s="35">
        <f t="shared" si="156"/>
        <v>0</v>
      </c>
      <c r="CM130" s="35">
        <f t="shared" si="156"/>
        <v>0.434589999999997</v>
      </c>
      <c r="CN130" s="35">
        <f t="shared" si="156"/>
        <v>3.65647890000004</v>
      </c>
      <c r="CO130" s="35">
        <f t="shared" si="156"/>
        <v>0</v>
      </c>
      <c r="CP130" s="35">
        <f t="shared" si="156"/>
        <v>0.4568</v>
      </c>
      <c r="CQ130" s="35">
        <f t="shared" si="156"/>
        <v>0</v>
      </c>
      <c r="CR130" s="35">
        <f t="shared" si="156"/>
        <v>0</v>
      </c>
      <c r="CS130" s="35">
        <f t="shared" si="156"/>
        <v>0</v>
      </c>
      <c r="CT130" s="35">
        <f t="shared" si="156"/>
        <v>2.07010760000002</v>
      </c>
      <c r="CU130" s="35">
        <f t="shared" si="156"/>
        <v>0</v>
      </c>
      <c r="CV130" s="35">
        <f t="shared" si="156"/>
        <v>0.181049999999999</v>
      </c>
      <c r="CW130" s="35">
        <f t="shared" si="156"/>
        <v>0</v>
      </c>
      <c r="CX130" s="35">
        <f t="shared" si="156"/>
        <v>0</v>
      </c>
      <c r="CY130" s="35">
        <f t="shared" si="156"/>
        <v>2.42816999999998</v>
      </c>
      <c r="CZ130" s="35">
        <f t="shared" si="156"/>
        <v>0.5519</v>
      </c>
      <c r="DA130" s="35">
        <f t="shared" si="156"/>
        <v>2.784</v>
      </c>
      <c r="DB130" s="35">
        <f t="shared" si="156"/>
        <v>0</v>
      </c>
      <c r="DC130" s="35">
        <f t="shared" si="156"/>
        <v>0</v>
      </c>
      <c r="DD130" s="35">
        <f t="shared" si="156"/>
        <v>0.505619999999997</v>
      </c>
      <c r="DE130" s="35">
        <f t="shared" si="156"/>
        <v>0</v>
      </c>
      <c r="DF130" s="35">
        <f t="shared" si="156"/>
        <v>0.670139999999996</v>
      </c>
      <c r="DG130" s="35">
        <f t="shared" si="156"/>
        <v>0</v>
      </c>
      <c r="DH130" s="35">
        <f t="shared" si="156"/>
        <v>0</v>
      </c>
      <c r="DI130" s="35">
        <f t="shared" si="156"/>
        <v>0</v>
      </c>
      <c r="DJ130" s="35">
        <f t="shared" si="156"/>
        <v>1.16129328375791e-16</v>
      </c>
      <c r="DK130" s="35">
        <f t="shared" si="156"/>
        <v>0.129049999999999</v>
      </c>
      <c r="DL130" s="35">
        <f t="shared" si="156"/>
        <v>1.76740876800001</v>
      </c>
      <c r="DM130" s="35">
        <f t="shared" si="156"/>
        <v>0</v>
      </c>
      <c r="DN130" s="35">
        <f t="shared" si="156"/>
        <v>0</v>
      </c>
      <c r="DO130" s="35">
        <f t="shared" si="156"/>
        <v>2.1892</v>
      </c>
      <c r="DP130" s="35">
        <f t="shared" si="156"/>
        <v>1.901</v>
      </c>
      <c r="DQ130" s="35">
        <f t="shared" si="156"/>
        <v>1.756</v>
      </c>
      <c r="DR130" s="35">
        <f t="shared" si="156"/>
        <v>0</v>
      </c>
    </row>
    <row r="131" spans="3:122">
      <c r="C131" t="s">
        <v>978</v>
      </c>
      <c r="D131" t="s">
        <v>1392</v>
      </c>
      <c r="E131" t="s">
        <v>1504</v>
      </c>
      <c r="F131" s="98">
        <v>1</v>
      </c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148"/>
      <c r="AT131" s="54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0"/>
      <c r="CG131" s="30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</row>
    <row r="132" spans="3:122">
      <c r="C132" t="s">
        <v>978</v>
      </c>
      <c r="D132" t="s">
        <v>1387</v>
      </c>
      <c r="E132" t="s">
        <v>1504</v>
      </c>
      <c r="F132" s="147"/>
      <c r="G132" s="35">
        <f t="shared" ref="G132:AQ132" si="157">AU130/IF(G126&lt;&gt;"",G126,$F126)/$F127</f>
        <v>0</v>
      </c>
      <c r="H132" s="35">
        <f t="shared" si="157"/>
        <v>0</v>
      </c>
      <c r="I132" s="35">
        <f t="shared" si="157"/>
        <v>0.00758819712758077</v>
      </c>
      <c r="J132" s="35">
        <f t="shared" si="157"/>
        <v>0.0124950498575499</v>
      </c>
      <c r="K132" s="35">
        <f t="shared" si="157"/>
        <v>0</v>
      </c>
      <c r="L132" s="35">
        <f t="shared" si="157"/>
        <v>0.0212011669203449</v>
      </c>
      <c r="M132" s="35">
        <f t="shared" si="157"/>
        <v>0.178378746633885</v>
      </c>
      <c r="N132" s="35">
        <f t="shared" si="157"/>
        <v>0</v>
      </c>
      <c r="O132" s="35">
        <f t="shared" si="157"/>
        <v>0.0222846661202826</v>
      </c>
      <c r="P132" s="35">
        <f t="shared" si="157"/>
        <v>0</v>
      </c>
      <c r="Q132" s="35">
        <f t="shared" si="157"/>
        <v>0</v>
      </c>
      <c r="R132" s="35">
        <f t="shared" si="157"/>
        <v>0</v>
      </c>
      <c r="S132" s="35">
        <f t="shared" si="157"/>
        <v>0.100988740584632</v>
      </c>
      <c r="T132" s="35">
        <f t="shared" si="157"/>
        <v>0</v>
      </c>
      <c r="U132" s="35">
        <f t="shared" si="157"/>
        <v>0.00883239667486237</v>
      </c>
      <c r="V132" s="35">
        <f t="shared" si="157"/>
        <v>0</v>
      </c>
      <c r="W132" s="35">
        <f t="shared" si="157"/>
        <v>0</v>
      </c>
      <c r="X132" s="35">
        <f t="shared" si="157"/>
        <v>0.118456562463411</v>
      </c>
      <c r="Y132" s="35">
        <f t="shared" si="157"/>
        <v>0.0269240526089841</v>
      </c>
      <c r="Z132" s="35">
        <f t="shared" si="157"/>
        <v>0.135815478281232</v>
      </c>
      <c r="AA132" s="35">
        <f t="shared" si="157"/>
        <v>0</v>
      </c>
      <c r="AB132" s="35">
        <f t="shared" si="157"/>
        <v>0</v>
      </c>
      <c r="AC132" s="35">
        <f t="shared" si="157"/>
        <v>0.0246663154197399</v>
      </c>
      <c r="AD132" s="35">
        <f t="shared" si="157"/>
        <v>0</v>
      </c>
      <c r="AE132" s="35">
        <f t="shared" si="157"/>
        <v>0.0326923076923075</v>
      </c>
      <c r="AF132" s="35">
        <f t="shared" si="157"/>
        <v>0</v>
      </c>
      <c r="AG132" s="35">
        <f t="shared" si="157"/>
        <v>0</v>
      </c>
      <c r="AH132" s="35">
        <f t="shared" si="157"/>
        <v>0</v>
      </c>
      <c r="AI132" s="35">
        <f t="shared" si="157"/>
        <v>5.66528745540097e-18</v>
      </c>
      <c r="AJ132" s="35">
        <f t="shared" si="157"/>
        <v>0.00629561331616122</v>
      </c>
      <c r="AK132" s="35">
        <f t="shared" si="157"/>
        <v>0.0732885226554273</v>
      </c>
      <c r="AL132" s="35">
        <f t="shared" si="157"/>
        <v>0</v>
      </c>
      <c r="AM132" s="35">
        <f t="shared" si="157"/>
        <v>0</v>
      </c>
      <c r="AN132" s="35">
        <f t="shared" si="157"/>
        <v>0.106798579401319</v>
      </c>
      <c r="AO132" s="35">
        <f t="shared" si="157"/>
        <v>0.0927389454786715</v>
      </c>
      <c r="AP132" s="35">
        <f t="shared" si="157"/>
        <v>0.085665222651524</v>
      </c>
      <c r="AQ132" s="35">
        <f t="shared" si="157"/>
        <v>0</v>
      </c>
      <c r="AR132" s="45"/>
      <c r="AS132" s="148"/>
      <c r="AT132" s="54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0"/>
      <c r="CG132" s="30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</row>
    <row r="133" ht="15.75" spans="3:122">
      <c r="C133" s="150" t="s">
        <v>1506</v>
      </c>
      <c r="D133" s="150"/>
      <c r="E133" s="150"/>
      <c r="F133" s="150"/>
      <c r="G133" s="150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  <c r="AC133" s="150"/>
      <c r="AD133" s="150"/>
      <c r="AE133" s="150"/>
      <c r="AF133" s="150"/>
      <c r="AG133" s="150"/>
      <c r="AH133" s="150"/>
      <c r="AI133" s="150"/>
      <c r="AJ133" s="150"/>
      <c r="AK133" s="150"/>
      <c r="AL133" s="150"/>
      <c r="AM133" s="150"/>
      <c r="AN133" s="150"/>
      <c r="AO133" s="150"/>
      <c r="AP133" s="150"/>
      <c r="AQ133" s="150"/>
      <c r="AR133" s="156"/>
      <c r="AU133" s="158"/>
      <c r="AV133" s="158"/>
      <c r="AW133" s="158"/>
      <c r="AX133" s="158"/>
      <c r="AY133" s="158"/>
      <c r="AZ133" s="158"/>
      <c r="BA133" s="158"/>
      <c r="BB133" s="158"/>
      <c r="BC133" s="158"/>
      <c r="BD133" s="158"/>
      <c r="BE133" s="158"/>
      <c r="BF133" s="158"/>
      <c r="BG133" s="158"/>
      <c r="BH133" s="158"/>
      <c r="BI133" s="158"/>
      <c r="BJ133" s="158"/>
      <c r="BK133" s="158"/>
      <c r="BL133" s="158"/>
      <c r="BM133" s="158"/>
      <c r="BN133" s="158"/>
      <c r="BO133" s="158"/>
      <c r="BP133" s="158"/>
      <c r="BQ133" s="158"/>
      <c r="BR133" s="158"/>
      <c r="BS133" s="158"/>
      <c r="BT133" s="158"/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30"/>
      <c r="CG133" s="30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</row>
    <row r="134" spans="3:122">
      <c r="C134" t="s">
        <v>980</v>
      </c>
      <c r="D134" t="s">
        <v>1384</v>
      </c>
      <c r="E134" t="s">
        <v>1504</v>
      </c>
      <c r="F134" s="98">
        <v>0.65</v>
      </c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148"/>
      <c r="AT134" s="54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0"/>
      <c r="CG134" s="30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</row>
    <row r="135" spans="3:122">
      <c r="C135" t="s">
        <v>980</v>
      </c>
      <c r="D135" t="s">
        <v>1391</v>
      </c>
      <c r="E135" t="s">
        <v>1504</v>
      </c>
      <c r="F135" s="148">
        <v>31.536</v>
      </c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51"/>
      <c r="V135" s="148"/>
      <c r="W135" s="148"/>
      <c r="X135" s="148"/>
      <c r="Y135" s="151"/>
      <c r="AA135" s="151"/>
      <c r="AB135" s="151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54"/>
      <c r="AM135" s="148"/>
      <c r="AP135" s="148"/>
      <c r="AQ135" s="148"/>
      <c r="AR135" s="148"/>
      <c r="AS135" s="148"/>
      <c r="AT135" s="54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0"/>
      <c r="CG135" s="30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</row>
    <row r="136" spans="3:122">
      <c r="C136" t="s">
        <v>980</v>
      </c>
      <c r="D136" t="s">
        <v>1503</v>
      </c>
      <c r="E136" t="s">
        <v>239</v>
      </c>
      <c r="F136" s="98">
        <v>1.25</v>
      </c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148"/>
      <c r="AT136" s="54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0"/>
      <c r="CG136" s="30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</row>
    <row r="137" spans="3:122">
      <c r="C137" t="s">
        <v>980</v>
      </c>
      <c r="D137" t="s">
        <v>1393</v>
      </c>
      <c r="E137" t="s">
        <v>1504</v>
      </c>
      <c r="F137" s="98">
        <v>30</v>
      </c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148"/>
      <c r="AT137" s="54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0"/>
      <c r="CG137" s="30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</row>
    <row r="138" spans="3:122">
      <c r="C138" t="s">
        <v>980</v>
      </c>
      <c r="D138" s="12" t="s">
        <v>1505</v>
      </c>
      <c r="E138" t="s">
        <v>1288</v>
      </c>
      <c r="F138" s="148">
        <v>1</v>
      </c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148"/>
      <c r="AL138" s="148"/>
      <c r="AM138" s="148"/>
      <c r="AN138" s="148"/>
      <c r="AO138" s="148"/>
      <c r="AP138" s="148"/>
      <c r="AQ138" s="148"/>
      <c r="AR138" s="148"/>
      <c r="AS138" s="148"/>
      <c r="AT138" s="54" t="str">
        <f>E138</f>
        <v>IOIHTH</v>
      </c>
      <c r="AU138" s="35">
        <f t="shared" ref="AU138:CE138" si="158">CH138*(IF(G138&lt;&gt;"",G138,$F138)/IF(G136&lt;&gt;"",G136,$F136))</f>
        <v>1.22080041580402</v>
      </c>
      <c r="AV138" s="35">
        <f t="shared" si="158"/>
        <v>29.2019901673695</v>
      </c>
      <c r="AW138" s="35">
        <f t="shared" si="158"/>
        <v>0.0529429608326983</v>
      </c>
      <c r="AX138" s="35">
        <f t="shared" si="158"/>
        <v>0.184996224</v>
      </c>
      <c r="AY138" s="35">
        <f t="shared" si="158"/>
        <v>0</v>
      </c>
      <c r="AZ138" s="35">
        <f t="shared" si="158"/>
        <v>14.5545519137875</v>
      </c>
      <c r="BA138" s="35">
        <f t="shared" si="158"/>
        <v>1.98378863534515</v>
      </c>
      <c r="BB138" s="35">
        <f t="shared" si="158"/>
        <v>0</v>
      </c>
      <c r="BC138" s="35">
        <f t="shared" si="158"/>
        <v>0.359518938537069</v>
      </c>
      <c r="BD138" s="35">
        <f t="shared" si="158"/>
        <v>0.0220614486061521</v>
      </c>
      <c r="BE138" s="35">
        <f t="shared" si="158"/>
        <v>16.9421342113218</v>
      </c>
      <c r="BF138" s="35">
        <f t="shared" si="158"/>
        <v>8.3113165829154e-5</v>
      </c>
      <c r="BG138" s="35">
        <f t="shared" si="158"/>
        <v>1.39028262612032</v>
      </c>
      <c r="BH138" s="35">
        <f t="shared" si="158"/>
        <v>0</v>
      </c>
      <c r="BI138" s="35">
        <f t="shared" si="158"/>
        <v>6.09314086342056</v>
      </c>
      <c r="BJ138" s="35">
        <f t="shared" si="158"/>
        <v>5.76783685298785</v>
      </c>
      <c r="BK138" s="35">
        <f t="shared" si="158"/>
        <v>0</v>
      </c>
      <c r="BL138" s="35">
        <f t="shared" si="158"/>
        <v>48.1749873893267</v>
      </c>
      <c r="BM138" s="35">
        <f t="shared" si="158"/>
        <v>0.34060834369985</v>
      </c>
      <c r="BN138" s="35">
        <f t="shared" si="158"/>
        <v>0.9768</v>
      </c>
      <c r="BO138" s="35">
        <f t="shared" si="158"/>
        <v>0.61695439771409</v>
      </c>
      <c r="BP138" s="35">
        <f t="shared" si="158"/>
        <v>0</v>
      </c>
      <c r="BQ138" s="35">
        <f t="shared" si="158"/>
        <v>12.608800463346</v>
      </c>
      <c r="BR138" s="35">
        <f t="shared" si="158"/>
        <v>0.81036</v>
      </c>
      <c r="BS138" s="35">
        <f t="shared" si="158"/>
        <v>13.0098338742362</v>
      </c>
      <c r="BT138" s="35">
        <f t="shared" si="158"/>
        <v>1.05342392421734</v>
      </c>
      <c r="BU138" s="35">
        <f t="shared" si="158"/>
        <v>16.3498317601755</v>
      </c>
      <c r="BV138" s="35">
        <f t="shared" si="158"/>
        <v>0.436572125250877</v>
      </c>
      <c r="BW138" s="35">
        <f t="shared" si="158"/>
        <v>1.19362978268847</v>
      </c>
      <c r="BX138" s="35">
        <f t="shared" si="158"/>
        <v>4.15823425320387</v>
      </c>
      <c r="BY138" s="35">
        <f t="shared" si="158"/>
        <v>70.4976107900583</v>
      </c>
      <c r="BZ138" s="35">
        <f t="shared" si="158"/>
        <v>0.023744</v>
      </c>
      <c r="CA138" s="35">
        <f t="shared" si="158"/>
        <v>0</v>
      </c>
      <c r="CB138" s="35">
        <f t="shared" si="158"/>
        <v>0</v>
      </c>
      <c r="CC138" s="35">
        <f t="shared" si="158"/>
        <v>0</v>
      </c>
      <c r="CD138" s="35">
        <f t="shared" si="158"/>
        <v>0.2424</v>
      </c>
      <c r="CE138" s="35">
        <f t="shared" si="158"/>
        <v>0</v>
      </c>
      <c r="CF138" s="30"/>
      <c r="CG138" s="30" t="str">
        <f>E136</f>
        <v>INDGAS</v>
      </c>
      <c r="CH138" s="35">
        <f t="shared" ref="CH138:DR138" si="159">(AZ$13-CM$13)*G55</f>
        <v>1.52600051975502</v>
      </c>
      <c r="CI138" s="35">
        <f t="shared" si="159"/>
        <v>36.5024877092119</v>
      </c>
      <c r="CJ138" s="35">
        <f t="shared" si="159"/>
        <v>0.0661787010408729</v>
      </c>
      <c r="CK138" s="35">
        <f t="shared" si="159"/>
        <v>0.23124528</v>
      </c>
      <c r="CL138" s="35">
        <f t="shared" si="159"/>
        <v>0</v>
      </c>
      <c r="CM138" s="35">
        <f t="shared" si="159"/>
        <v>18.1931898922344</v>
      </c>
      <c r="CN138" s="35">
        <f t="shared" si="159"/>
        <v>2.47973579418144</v>
      </c>
      <c r="CO138" s="35">
        <f t="shared" si="159"/>
        <v>0</v>
      </c>
      <c r="CP138" s="35">
        <f t="shared" si="159"/>
        <v>0.449398673171336</v>
      </c>
      <c r="CQ138" s="35">
        <f t="shared" si="159"/>
        <v>0.0275768107576901</v>
      </c>
      <c r="CR138" s="35">
        <f t="shared" si="159"/>
        <v>21.1776677641522</v>
      </c>
      <c r="CS138" s="35">
        <f t="shared" si="159"/>
        <v>0.000103891457286442</v>
      </c>
      <c r="CT138" s="35">
        <f t="shared" si="159"/>
        <v>1.7378532826504</v>
      </c>
      <c r="CU138" s="35">
        <f t="shared" si="159"/>
        <v>0</v>
      </c>
      <c r="CV138" s="35">
        <f t="shared" si="159"/>
        <v>7.6164260792757</v>
      </c>
      <c r="CW138" s="35">
        <f t="shared" si="159"/>
        <v>7.20979606623481</v>
      </c>
      <c r="CX138" s="35">
        <f t="shared" si="159"/>
        <v>0</v>
      </c>
      <c r="CY138" s="35">
        <f t="shared" si="159"/>
        <v>60.2187342366584</v>
      </c>
      <c r="CZ138" s="35">
        <f t="shared" si="159"/>
        <v>0.425760429624812</v>
      </c>
      <c r="DA138" s="35">
        <f t="shared" si="159"/>
        <v>1.221</v>
      </c>
      <c r="DB138" s="35">
        <f t="shared" si="159"/>
        <v>0.771192997142612</v>
      </c>
      <c r="DC138" s="35">
        <f t="shared" si="159"/>
        <v>0</v>
      </c>
      <c r="DD138" s="35">
        <f t="shared" si="159"/>
        <v>15.7610005791825</v>
      </c>
      <c r="DE138" s="35">
        <f t="shared" si="159"/>
        <v>1.01295</v>
      </c>
      <c r="DF138" s="35">
        <f t="shared" si="159"/>
        <v>16.2622923427952</v>
      </c>
      <c r="DG138" s="35">
        <f t="shared" si="159"/>
        <v>1.31677990527167</v>
      </c>
      <c r="DH138" s="35">
        <f t="shared" si="159"/>
        <v>20.4372897002193</v>
      </c>
      <c r="DI138" s="35">
        <f t="shared" si="159"/>
        <v>0.545715156563596</v>
      </c>
      <c r="DJ138" s="35">
        <f t="shared" si="159"/>
        <v>1.49203722836058</v>
      </c>
      <c r="DK138" s="35">
        <f t="shared" si="159"/>
        <v>5.19779281650484</v>
      </c>
      <c r="DL138" s="35">
        <f t="shared" si="159"/>
        <v>88.1220134875729</v>
      </c>
      <c r="DM138" s="35">
        <f t="shared" si="159"/>
        <v>0.02968</v>
      </c>
      <c r="DN138" s="35">
        <f t="shared" si="159"/>
        <v>0</v>
      </c>
      <c r="DO138" s="35">
        <f t="shared" si="159"/>
        <v>0</v>
      </c>
      <c r="DP138" s="35">
        <f t="shared" si="159"/>
        <v>0</v>
      </c>
      <c r="DQ138" s="35">
        <f t="shared" si="159"/>
        <v>0.303</v>
      </c>
      <c r="DR138" s="35">
        <f t="shared" si="159"/>
        <v>0</v>
      </c>
    </row>
    <row r="139" spans="3:122">
      <c r="C139" t="s">
        <v>980</v>
      </c>
      <c r="D139" t="s">
        <v>1392</v>
      </c>
      <c r="E139" t="s">
        <v>1504</v>
      </c>
      <c r="F139" s="98">
        <v>1</v>
      </c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148"/>
      <c r="AT139" s="54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0"/>
      <c r="CG139" s="30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</row>
    <row r="140" spans="3:122">
      <c r="C140" t="s">
        <v>980</v>
      </c>
      <c r="D140" t="s">
        <v>1387</v>
      </c>
      <c r="E140" t="s">
        <v>1504</v>
      </c>
      <c r="F140" s="147"/>
      <c r="G140" s="35">
        <f t="shared" ref="G140:AQ140" si="160">AU138/IF(G134&lt;&gt;"",G134,$F134)/$F135</f>
        <v>0.0595558880597518</v>
      </c>
      <c r="H140" s="35">
        <f t="shared" si="160"/>
        <v>1.42459851341419</v>
      </c>
      <c r="I140" s="35">
        <f t="shared" si="160"/>
        <v>0.00258278503847609</v>
      </c>
      <c r="J140" s="35">
        <f t="shared" si="160"/>
        <v>0.00902491043203371</v>
      </c>
      <c r="K140" s="35">
        <f t="shared" si="160"/>
        <v>0</v>
      </c>
      <c r="L140" s="35">
        <f t="shared" si="160"/>
        <v>0.710033559389392</v>
      </c>
      <c r="M140" s="35">
        <f t="shared" si="160"/>
        <v>0.0967777307177707</v>
      </c>
      <c r="N140" s="35">
        <f t="shared" si="160"/>
        <v>0</v>
      </c>
      <c r="O140" s="35">
        <f t="shared" si="160"/>
        <v>0.0175388780849759</v>
      </c>
      <c r="P140" s="35">
        <f t="shared" si="160"/>
        <v>0.00107625222486399</v>
      </c>
      <c r="Q140" s="35">
        <f t="shared" si="160"/>
        <v>0.826510079387745</v>
      </c>
      <c r="R140" s="35">
        <f t="shared" si="160"/>
        <v>4.05461723008401e-6</v>
      </c>
      <c r="S140" s="35">
        <f t="shared" si="160"/>
        <v>0.0678239582660268</v>
      </c>
      <c r="T140" s="35">
        <f t="shared" si="160"/>
        <v>0</v>
      </c>
      <c r="U140" s="35">
        <f t="shared" si="160"/>
        <v>0.297249583548987</v>
      </c>
      <c r="V140" s="35">
        <f t="shared" si="160"/>
        <v>0.281379856622363</v>
      </c>
      <c r="W140" s="35">
        <f t="shared" si="160"/>
        <v>0</v>
      </c>
      <c r="X140" s="35">
        <f t="shared" si="160"/>
        <v>2.35018281374774</v>
      </c>
      <c r="Y140" s="35">
        <f t="shared" si="160"/>
        <v>0.0166163380410105</v>
      </c>
      <c r="Z140" s="35">
        <f t="shared" si="160"/>
        <v>0.0476524997072942</v>
      </c>
      <c r="AA140" s="35">
        <f t="shared" si="160"/>
        <v>0.0300976855615116</v>
      </c>
      <c r="AB140" s="35">
        <f t="shared" si="160"/>
        <v>0</v>
      </c>
      <c r="AC140" s="35">
        <f t="shared" si="160"/>
        <v>0.61511144593461</v>
      </c>
      <c r="AD140" s="35">
        <f t="shared" si="160"/>
        <v>0.0395328415876361</v>
      </c>
      <c r="AE140" s="35">
        <f t="shared" si="160"/>
        <v>0.634675578300558</v>
      </c>
      <c r="AF140" s="35">
        <f t="shared" si="160"/>
        <v>0.0513905438579273</v>
      </c>
      <c r="AG140" s="35">
        <f t="shared" si="160"/>
        <v>0.797615021668788</v>
      </c>
      <c r="AH140" s="35">
        <f t="shared" si="160"/>
        <v>0.0212978635040236</v>
      </c>
      <c r="AI140" s="35">
        <f t="shared" si="160"/>
        <v>0.0582303878687344</v>
      </c>
      <c r="AJ140" s="35">
        <f t="shared" si="160"/>
        <v>0.20285652798286</v>
      </c>
      <c r="AK140" s="35">
        <f t="shared" si="160"/>
        <v>3.43917626693099</v>
      </c>
      <c r="AL140" s="35">
        <f t="shared" si="160"/>
        <v>0.00115833430901924</v>
      </c>
      <c r="AM140" s="35">
        <f t="shared" si="160"/>
        <v>0</v>
      </c>
      <c r="AN140" s="35">
        <f t="shared" si="160"/>
        <v>0</v>
      </c>
      <c r="AO140" s="35">
        <f t="shared" si="160"/>
        <v>0</v>
      </c>
      <c r="AP140" s="35">
        <f t="shared" si="160"/>
        <v>0.0118253131951762</v>
      </c>
      <c r="AQ140" s="35">
        <f t="shared" si="160"/>
        <v>0</v>
      </c>
      <c r="AR140" s="45"/>
      <c r="AS140" s="148"/>
      <c r="AT140" s="54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0"/>
      <c r="CG140" s="30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</row>
    <row r="141" ht="15.75" spans="3:122">
      <c r="C141" s="150" t="s">
        <v>1506</v>
      </c>
      <c r="D141" s="150"/>
      <c r="E141" s="150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  <c r="AC141" s="150"/>
      <c r="AD141" s="150"/>
      <c r="AE141" s="150"/>
      <c r="AF141" s="150"/>
      <c r="AG141" s="150"/>
      <c r="AH141" s="150"/>
      <c r="AI141" s="150"/>
      <c r="AJ141" s="150"/>
      <c r="AK141" s="150"/>
      <c r="AL141" s="150"/>
      <c r="AM141" s="150"/>
      <c r="AN141" s="150"/>
      <c r="AO141" s="150"/>
      <c r="AP141" s="150"/>
      <c r="AQ141" s="150"/>
      <c r="AR141" s="156"/>
      <c r="AU141" s="158"/>
      <c r="AV141" s="158"/>
      <c r="AW141" s="158"/>
      <c r="AX141" s="158"/>
      <c r="AY141" s="158"/>
      <c r="AZ141" s="158"/>
      <c r="BA141" s="158"/>
      <c r="BB141" s="158"/>
      <c r="BC141" s="158"/>
      <c r="BD141" s="158"/>
      <c r="BE141" s="158"/>
      <c r="BF141" s="158"/>
      <c r="BG141" s="158"/>
      <c r="BH141" s="158"/>
      <c r="BI141" s="158"/>
      <c r="BJ141" s="158"/>
      <c r="BK141" s="158"/>
      <c r="BL141" s="158"/>
      <c r="BM141" s="158"/>
      <c r="BN141" s="158"/>
      <c r="BO141" s="158"/>
      <c r="BP141" s="158"/>
      <c r="BQ141" s="158"/>
      <c r="BR141" s="158"/>
      <c r="BS141" s="158"/>
      <c r="BT141" s="158"/>
      <c r="BU141" s="158"/>
      <c r="BV141" s="158"/>
      <c r="BW141" s="158"/>
      <c r="BX141" s="158"/>
      <c r="BY141" s="158"/>
      <c r="BZ141" s="158"/>
      <c r="CA141" s="158"/>
      <c r="CB141" s="158"/>
      <c r="CC141" s="158"/>
      <c r="CD141" s="158"/>
      <c r="CE141" s="158"/>
      <c r="CF141" s="30"/>
      <c r="CG141" s="30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</row>
    <row r="142" spans="3:122">
      <c r="C142" t="s">
        <v>982</v>
      </c>
      <c r="D142" t="s">
        <v>1384</v>
      </c>
      <c r="E142" t="s">
        <v>1504</v>
      </c>
      <c r="F142" s="98">
        <v>0.65</v>
      </c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148"/>
      <c r="AT142" s="54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0"/>
      <c r="CG142" s="30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</row>
    <row r="143" spans="3:122">
      <c r="C143" t="s">
        <v>982</v>
      </c>
      <c r="D143" t="s">
        <v>1391</v>
      </c>
      <c r="E143" t="s">
        <v>1504</v>
      </c>
      <c r="F143" s="148">
        <v>31.536</v>
      </c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51"/>
      <c r="V143" s="148"/>
      <c r="W143" s="148"/>
      <c r="X143" s="148"/>
      <c r="Y143" s="151"/>
      <c r="AA143" s="151"/>
      <c r="AB143" s="151"/>
      <c r="AC143" s="148"/>
      <c r="AD143" s="148"/>
      <c r="AE143" s="148"/>
      <c r="AF143" s="148"/>
      <c r="AG143" s="148"/>
      <c r="AH143" s="148"/>
      <c r="AI143" s="148"/>
      <c r="AJ143" s="148"/>
      <c r="AK143" s="148"/>
      <c r="AL143" s="54"/>
      <c r="AM143" s="148"/>
      <c r="AP143" s="148"/>
      <c r="AQ143" s="148"/>
      <c r="AR143" s="148"/>
      <c r="AS143" s="148"/>
      <c r="AT143" s="54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0"/>
      <c r="CG143" s="30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</row>
    <row r="144" spans="3:122">
      <c r="C144" t="s">
        <v>982</v>
      </c>
      <c r="D144" t="s">
        <v>1503</v>
      </c>
      <c r="E144" t="s">
        <v>237</v>
      </c>
      <c r="F144" s="98">
        <v>1.25</v>
      </c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148"/>
      <c r="AT144" s="54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0"/>
      <c r="CG144" s="30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</row>
    <row r="145" spans="3:122">
      <c r="C145" t="s">
        <v>982</v>
      </c>
      <c r="D145" t="s">
        <v>1393</v>
      </c>
      <c r="E145" t="s">
        <v>1504</v>
      </c>
      <c r="F145" s="98">
        <v>30</v>
      </c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148"/>
      <c r="AT145" s="54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0"/>
      <c r="CG145" s="30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</row>
    <row r="146" spans="3:122">
      <c r="C146" t="s">
        <v>982</v>
      </c>
      <c r="D146" s="12" t="s">
        <v>1505</v>
      </c>
      <c r="E146" t="s">
        <v>1288</v>
      </c>
      <c r="F146" s="148">
        <v>1</v>
      </c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  <c r="AA146" s="148"/>
      <c r="AB146" s="148"/>
      <c r="AC146" s="148"/>
      <c r="AD146" s="148"/>
      <c r="AE146" s="148"/>
      <c r="AF146" s="148"/>
      <c r="AG146" s="148"/>
      <c r="AH146" s="148"/>
      <c r="AI146" s="148"/>
      <c r="AJ146" s="148"/>
      <c r="AK146" s="148"/>
      <c r="AL146" s="148"/>
      <c r="AM146" s="148"/>
      <c r="AN146" s="148"/>
      <c r="AO146" s="148"/>
      <c r="AP146" s="148"/>
      <c r="AQ146" s="148"/>
      <c r="AR146" s="148"/>
      <c r="AS146" s="148"/>
      <c r="AT146" s="54" t="str">
        <f>E146</f>
        <v>IOIHTH</v>
      </c>
      <c r="AU146" s="35">
        <f t="shared" ref="AU146:CE146" si="161">CH146*(IF(G146&lt;&gt;"",G146,$F146)/IF(G144&lt;&gt;"",G144,$F144))</f>
        <v>0.18310937556742</v>
      </c>
      <c r="AV146" s="35">
        <f t="shared" si="161"/>
        <v>5.536</v>
      </c>
      <c r="AW146" s="35">
        <f t="shared" si="161"/>
        <v>0.00491547004752563</v>
      </c>
      <c r="AX146" s="35">
        <f t="shared" si="161"/>
        <v>0.0526419151445273</v>
      </c>
      <c r="AY146" s="35">
        <f t="shared" si="161"/>
        <v>0.64</v>
      </c>
      <c r="AZ146" s="35">
        <f t="shared" si="161"/>
        <v>5.75928</v>
      </c>
      <c r="BA146" s="35">
        <f t="shared" si="161"/>
        <v>0.0320400800000002</v>
      </c>
      <c r="BB146" s="35">
        <f t="shared" si="161"/>
        <v>0</v>
      </c>
      <c r="BC146" s="35">
        <f t="shared" si="161"/>
        <v>0.048</v>
      </c>
      <c r="BD146" s="35">
        <f t="shared" si="161"/>
        <v>1.5872</v>
      </c>
      <c r="BE146" s="35">
        <f t="shared" si="161"/>
        <v>3.92</v>
      </c>
      <c r="BF146" s="35">
        <f t="shared" si="161"/>
        <v>0</v>
      </c>
      <c r="BG146" s="35">
        <f t="shared" si="161"/>
        <v>0.152094080000001</v>
      </c>
      <c r="BH146" s="35">
        <f t="shared" si="161"/>
        <v>0</v>
      </c>
      <c r="BI146" s="35">
        <f t="shared" si="161"/>
        <v>0.0512</v>
      </c>
      <c r="BJ146" s="35">
        <f t="shared" si="161"/>
        <v>1.536</v>
      </c>
      <c r="BK146" s="35">
        <f t="shared" si="161"/>
        <v>0.064</v>
      </c>
      <c r="BL146" s="35">
        <f t="shared" si="161"/>
        <v>4.7488</v>
      </c>
      <c r="BM146" s="35">
        <f t="shared" si="161"/>
        <v>0.0288</v>
      </c>
      <c r="BN146" s="35">
        <f t="shared" si="161"/>
        <v>0.128</v>
      </c>
      <c r="BO146" s="35">
        <f t="shared" si="161"/>
        <v>0.07056</v>
      </c>
      <c r="BP146" s="35">
        <f t="shared" si="161"/>
        <v>0.32</v>
      </c>
      <c r="BQ146" s="35">
        <f t="shared" si="161"/>
        <v>0</v>
      </c>
      <c r="BR146" s="35">
        <f t="shared" si="161"/>
        <v>-2.44249065417535e-18</v>
      </c>
      <c r="BS146" s="35">
        <f t="shared" si="161"/>
        <v>0.896</v>
      </c>
      <c r="BT146" s="35">
        <f t="shared" si="161"/>
        <v>0.762095229210768</v>
      </c>
      <c r="BU146" s="35">
        <f t="shared" si="161"/>
        <v>0.36912</v>
      </c>
      <c r="BV146" s="35">
        <f t="shared" si="161"/>
        <v>0</v>
      </c>
      <c r="BW146" s="35">
        <f t="shared" si="161"/>
        <v>0.0249903906756157</v>
      </c>
      <c r="BX146" s="35">
        <f t="shared" si="161"/>
        <v>0</v>
      </c>
      <c r="BY146" s="35">
        <f t="shared" si="161"/>
        <v>7.484450512</v>
      </c>
      <c r="BZ146" s="35">
        <f t="shared" si="161"/>
        <v>0</v>
      </c>
      <c r="CA146" s="35">
        <f t="shared" si="161"/>
        <v>0</v>
      </c>
      <c r="CB146" s="35">
        <f t="shared" si="161"/>
        <v>0.91516</v>
      </c>
      <c r="CC146" s="35">
        <f t="shared" si="161"/>
        <v>0</v>
      </c>
      <c r="CD146" s="35">
        <f t="shared" si="161"/>
        <v>0.544</v>
      </c>
      <c r="CE146" s="35">
        <f t="shared" si="161"/>
        <v>0</v>
      </c>
      <c r="CF146" s="30"/>
      <c r="CG146" s="30" t="str">
        <f>E144</f>
        <v>INDHFO</v>
      </c>
      <c r="CH146" s="35">
        <f t="shared" ref="CH146:DR146" si="162">(AZ$12-CM$12)*G60</f>
        <v>0.228886719459274</v>
      </c>
      <c r="CI146" s="35">
        <f t="shared" si="162"/>
        <v>6.92</v>
      </c>
      <c r="CJ146" s="35">
        <f t="shared" si="162"/>
        <v>0.00614433755940704</v>
      </c>
      <c r="CK146" s="35">
        <f t="shared" si="162"/>
        <v>0.0658023939306592</v>
      </c>
      <c r="CL146" s="35">
        <f t="shared" si="162"/>
        <v>0.8</v>
      </c>
      <c r="CM146" s="35">
        <f t="shared" si="162"/>
        <v>7.1991</v>
      </c>
      <c r="CN146" s="35">
        <f t="shared" si="162"/>
        <v>0.0400501000000002</v>
      </c>
      <c r="CO146" s="35">
        <f t="shared" si="162"/>
        <v>0</v>
      </c>
      <c r="CP146" s="35">
        <f t="shared" si="162"/>
        <v>0.06</v>
      </c>
      <c r="CQ146" s="35">
        <f t="shared" si="162"/>
        <v>1.984</v>
      </c>
      <c r="CR146" s="35">
        <f t="shared" si="162"/>
        <v>4.9</v>
      </c>
      <c r="CS146" s="35">
        <f t="shared" si="162"/>
        <v>0</v>
      </c>
      <c r="CT146" s="35">
        <f t="shared" si="162"/>
        <v>0.190117600000001</v>
      </c>
      <c r="CU146" s="35">
        <f t="shared" si="162"/>
        <v>0</v>
      </c>
      <c r="CV146" s="35">
        <f t="shared" si="162"/>
        <v>0.064</v>
      </c>
      <c r="CW146" s="35">
        <f t="shared" si="162"/>
        <v>1.92</v>
      </c>
      <c r="CX146" s="35">
        <f t="shared" si="162"/>
        <v>0.08</v>
      </c>
      <c r="CY146" s="35">
        <f t="shared" si="162"/>
        <v>5.936</v>
      </c>
      <c r="CZ146" s="35">
        <f t="shared" si="162"/>
        <v>0.036</v>
      </c>
      <c r="DA146" s="35">
        <f t="shared" si="162"/>
        <v>0.16</v>
      </c>
      <c r="DB146" s="35">
        <f t="shared" si="162"/>
        <v>0.0882</v>
      </c>
      <c r="DC146" s="35">
        <f t="shared" si="162"/>
        <v>0.4</v>
      </c>
      <c r="DD146" s="35">
        <f t="shared" si="162"/>
        <v>0</v>
      </c>
      <c r="DE146" s="35">
        <f t="shared" si="162"/>
        <v>-3.05311331771918e-18</v>
      </c>
      <c r="DF146" s="35">
        <f t="shared" si="162"/>
        <v>1.12</v>
      </c>
      <c r="DG146" s="35">
        <f t="shared" si="162"/>
        <v>0.95261903651346</v>
      </c>
      <c r="DH146" s="35">
        <f t="shared" si="162"/>
        <v>0.4614</v>
      </c>
      <c r="DI146" s="35">
        <f t="shared" si="162"/>
        <v>0</v>
      </c>
      <c r="DJ146" s="35">
        <f t="shared" si="162"/>
        <v>0.0312379883445196</v>
      </c>
      <c r="DK146" s="35">
        <f t="shared" si="162"/>
        <v>0</v>
      </c>
      <c r="DL146" s="35">
        <f t="shared" si="162"/>
        <v>9.35556314</v>
      </c>
      <c r="DM146" s="35">
        <f t="shared" si="162"/>
        <v>0</v>
      </c>
      <c r="DN146" s="35">
        <f t="shared" si="162"/>
        <v>0</v>
      </c>
      <c r="DO146" s="35">
        <f t="shared" si="162"/>
        <v>1.14395</v>
      </c>
      <c r="DP146" s="35">
        <f t="shared" si="162"/>
        <v>0</v>
      </c>
      <c r="DQ146" s="35">
        <f t="shared" si="162"/>
        <v>0.68</v>
      </c>
      <c r="DR146" s="35">
        <f t="shared" si="162"/>
        <v>0</v>
      </c>
    </row>
    <row r="147" spans="3:122">
      <c r="C147" t="s">
        <v>982</v>
      </c>
      <c r="D147" t="s">
        <v>1392</v>
      </c>
      <c r="E147" t="s">
        <v>1504</v>
      </c>
      <c r="F147" s="98">
        <v>1</v>
      </c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148"/>
      <c r="AT147" s="54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0"/>
      <c r="CG147" s="30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</row>
    <row r="148" spans="3:122">
      <c r="C148" t="s">
        <v>982</v>
      </c>
      <c r="D148" t="s">
        <v>1387</v>
      </c>
      <c r="E148" t="s">
        <v>1504</v>
      </c>
      <c r="F148" s="147"/>
      <c r="G148" s="35">
        <f t="shared" ref="G148:AQ148" si="163">AU146/IF(G142&lt;&gt;"",G142,$F142)/$F143</f>
        <v>0.00893286186079985</v>
      </c>
      <c r="H148" s="35">
        <f t="shared" si="163"/>
        <v>0.270069859110955</v>
      </c>
      <c r="I148" s="35">
        <f t="shared" si="163"/>
        <v>0.000239797742629943</v>
      </c>
      <c r="J148" s="35">
        <f t="shared" si="163"/>
        <v>0.00256809873670761</v>
      </c>
      <c r="K148" s="35">
        <f t="shared" si="163"/>
        <v>0.0312219490301682</v>
      </c>
      <c r="L148" s="35">
        <f t="shared" si="163"/>
        <v>0.280962416578855</v>
      </c>
      <c r="M148" s="35">
        <f t="shared" si="163"/>
        <v>0.00156305272606643</v>
      </c>
      <c r="N148" s="35">
        <f t="shared" si="163"/>
        <v>0</v>
      </c>
      <c r="O148" s="35">
        <f t="shared" si="163"/>
        <v>0.00234164617726261</v>
      </c>
      <c r="P148" s="35">
        <f t="shared" si="163"/>
        <v>0.0774304335948172</v>
      </c>
      <c r="Q148" s="35">
        <f t="shared" si="163"/>
        <v>0.19123443780978</v>
      </c>
      <c r="R148" s="35">
        <f t="shared" si="163"/>
        <v>0</v>
      </c>
      <c r="S148" s="35">
        <f t="shared" si="163"/>
        <v>0.00741980252117242</v>
      </c>
      <c r="T148" s="35">
        <f t="shared" si="163"/>
        <v>0</v>
      </c>
      <c r="U148" s="35">
        <f t="shared" si="163"/>
        <v>0.00249775592241346</v>
      </c>
      <c r="V148" s="35">
        <f t="shared" si="163"/>
        <v>0.0749326776724037</v>
      </c>
      <c r="W148" s="35">
        <f t="shared" si="163"/>
        <v>0.00312219490301682</v>
      </c>
      <c r="X148" s="35">
        <f t="shared" si="163"/>
        <v>0.231666861803848</v>
      </c>
      <c r="Y148" s="35">
        <f t="shared" si="163"/>
        <v>0.00140498770635757</v>
      </c>
      <c r="Z148" s="35">
        <f t="shared" si="163"/>
        <v>0.00624438980603364</v>
      </c>
      <c r="AA148" s="35">
        <f t="shared" si="163"/>
        <v>0.00344221988057604</v>
      </c>
      <c r="AB148" s="35">
        <f t="shared" si="163"/>
        <v>0.0156109745150841</v>
      </c>
      <c r="AC148" s="35">
        <f t="shared" si="163"/>
        <v>0</v>
      </c>
      <c r="AD148" s="35">
        <f t="shared" si="163"/>
        <v>-1.19155185486445e-19</v>
      </c>
      <c r="AE148" s="35">
        <f t="shared" si="163"/>
        <v>0.0437107286422355</v>
      </c>
      <c r="AF148" s="35">
        <f t="shared" si="163"/>
        <v>0.037178278753989</v>
      </c>
      <c r="AG148" s="35">
        <f t="shared" si="163"/>
        <v>0.0180072591031495</v>
      </c>
      <c r="AH148" s="35">
        <f t="shared" si="163"/>
        <v>0</v>
      </c>
      <c r="AI148" s="35">
        <f t="shared" si="163"/>
        <v>0.00121913859987198</v>
      </c>
      <c r="AJ148" s="35">
        <f t="shared" si="163"/>
        <v>0</v>
      </c>
      <c r="AK148" s="35">
        <f t="shared" si="163"/>
        <v>0.365123644382</v>
      </c>
      <c r="AL148" s="35">
        <f t="shared" si="163"/>
        <v>0</v>
      </c>
      <c r="AM148" s="35">
        <f t="shared" si="163"/>
        <v>0</v>
      </c>
      <c r="AN148" s="35">
        <f t="shared" si="163"/>
        <v>0.0446454357413262</v>
      </c>
      <c r="AO148" s="35">
        <f t="shared" si="163"/>
        <v>0</v>
      </c>
      <c r="AP148" s="35">
        <f t="shared" si="163"/>
        <v>0.026538656675643</v>
      </c>
      <c r="AQ148" s="35">
        <f t="shared" si="163"/>
        <v>0</v>
      </c>
      <c r="AR148" s="45"/>
      <c r="AS148" s="148"/>
      <c r="AT148" s="54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0"/>
      <c r="CG148" s="30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</row>
    <row r="149" ht="15.75" spans="3:122">
      <c r="C149" s="150" t="s">
        <v>1506</v>
      </c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  <c r="AM149" s="150"/>
      <c r="AN149" s="150"/>
      <c r="AO149" s="150"/>
      <c r="AP149" s="150"/>
      <c r="AQ149" s="150"/>
      <c r="AR149" s="156"/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  <c r="BK149" s="158"/>
      <c r="BL149" s="158"/>
      <c r="BM149" s="158"/>
      <c r="BN149" s="158"/>
      <c r="BO149" s="158"/>
      <c r="BP149" s="158"/>
      <c r="BQ149" s="158"/>
      <c r="BR149" s="158"/>
      <c r="BS149" s="158"/>
      <c r="BT149" s="158"/>
      <c r="BU149" s="158"/>
      <c r="BV149" s="158"/>
      <c r="BW149" s="158"/>
      <c r="BX149" s="158"/>
      <c r="BY149" s="158"/>
      <c r="BZ149" s="158"/>
      <c r="CA149" s="158"/>
      <c r="CB149" s="158"/>
      <c r="CC149" s="158"/>
      <c r="CD149" s="158"/>
      <c r="CE149" s="158"/>
      <c r="CF149" s="30"/>
      <c r="CG149" s="30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</row>
    <row r="150" spans="3:122">
      <c r="C150" t="s">
        <v>984</v>
      </c>
      <c r="D150" t="s">
        <v>1384</v>
      </c>
      <c r="E150" t="s">
        <v>1504</v>
      </c>
      <c r="F150" s="98">
        <v>0.65</v>
      </c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148"/>
      <c r="AT150" s="54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0"/>
      <c r="CG150" s="30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</row>
    <row r="151" spans="3:122">
      <c r="C151" t="s">
        <v>984</v>
      </c>
      <c r="D151" t="s">
        <v>1391</v>
      </c>
      <c r="E151" t="s">
        <v>1504</v>
      </c>
      <c r="F151" s="148">
        <v>31.536</v>
      </c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51"/>
      <c r="V151" s="148"/>
      <c r="W151" s="148"/>
      <c r="X151" s="148"/>
      <c r="Y151" s="151"/>
      <c r="AA151" s="151"/>
      <c r="AB151" s="151"/>
      <c r="AC151" s="148"/>
      <c r="AD151" s="148"/>
      <c r="AE151" s="148"/>
      <c r="AF151" s="148"/>
      <c r="AG151" s="148"/>
      <c r="AH151" s="148"/>
      <c r="AI151" s="148"/>
      <c r="AJ151" s="148"/>
      <c r="AK151" s="148"/>
      <c r="AL151" s="54"/>
      <c r="AM151" s="148"/>
      <c r="AP151" s="148"/>
      <c r="AQ151" s="148"/>
      <c r="AR151" s="148"/>
      <c r="AS151" s="148"/>
      <c r="AT151" s="54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0"/>
      <c r="CG151" s="30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</row>
    <row r="152" spans="3:122">
      <c r="C152" t="s">
        <v>984</v>
      </c>
      <c r="D152" t="s">
        <v>1503</v>
      </c>
      <c r="E152" t="s">
        <v>248</v>
      </c>
      <c r="F152" s="98">
        <v>1</v>
      </c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>
        <v>1.02040816326531</v>
      </c>
      <c r="AL152" s="98"/>
      <c r="AM152" s="98"/>
      <c r="AN152" s="98"/>
      <c r="AO152" s="98"/>
      <c r="AP152" s="98"/>
      <c r="AQ152" s="98"/>
      <c r="AR152" s="98"/>
      <c r="AS152" s="148"/>
      <c r="AT152" s="54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0"/>
      <c r="CG152" s="30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</row>
    <row r="153" spans="3:122">
      <c r="C153" t="s">
        <v>984</v>
      </c>
      <c r="D153" t="s">
        <v>1393</v>
      </c>
      <c r="E153" t="s">
        <v>1504</v>
      </c>
      <c r="F153" s="98">
        <v>30</v>
      </c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148"/>
      <c r="AT153" s="54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0"/>
      <c r="CG153" s="30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</row>
    <row r="154" spans="3:122">
      <c r="C154" t="s">
        <v>984</v>
      </c>
      <c r="D154" s="12" t="s">
        <v>1505</v>
      </c>
      <c r="E154" t="s">
        <v>1288</v>
      </c>
      <c r="F154" s="148">
        <v>1</v>
      </c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  <c r="AA154" s="148"/>
      <c r="AB154" s="148"/>
      <c r="AC154" s="148"/>
      <c r="AD154" s="148"/>
      <c r="AE154" s="148"/>
      <c r="AF154" s="148"/>
      <c r="AG154" s="148"/>
      <c r="AH154" s="148"/>
      <c r="AI154" s="148"/>
      <c r="AJ154" s="148"/>
      <c r="AK154" s="148"/>
      <c r="AL154" s="148"/>
      <c r="AM154" s="148"/>
      <c r="AN154" s="148"/>
      <c r="AO154" s="148"/>
      <c r="AP154" s="148"/>
      <c r="AQ154" s="148"/>
      <c r="AR154" s="148"/>
      <c r="AS154" s="148"/>
      <c r="AT154" s="54" t="str">
        <f>E154</f>
        <v>IOIHTH</v>
      </c>
      <c r="AU154" s="35">
        <f t="shared" ref="AU154:CE154" si="164">CH154*(IF(G154&lt;&gt;"",G154,$F154)/IF(G152&lt;&gt;"",G152,$F152))</f>
        <v>6.164</v>
      </c>
      <c r="AV154" s="35">
        <f t="shared" si="164"/>
        <v>1.165</v>
      </c>
      <c r="AW154" s="35">
        <f t="shared" si="164"/>
        <v>4.748</v>
      </c>
      <c r="AX154" s="35">
        <f t="shared" si="164"/>
        <v>1.13576</v>
      </c>
      <c r="AY154" s="35">
        <f t="shared" si="164"/>
        <v>0</v>
      </c>
      <c r="AZ154" s="35">
        <f t="shared" si="164"/>
        <v>3.393</v>
      </c>
      <c r="BA154" s="35">
        <f t="shared" si="164"/>
        <v>47.869</v>
      </c>
      <c r="BB154" s="35">
        <f t="shared" si="164"/>
        <v>3.285</v>
      </c>
      <c r="BC154" s="35">
        <f t="shared" si="164"/>
        <v>0.5575</v>
      </c>
      <c r="BD154" s="35">
        <f t="shared" si="164"/>
        <v>0</v>
      </c>
      <c r="BE154" s="35">
        <f t="shared" si="164"/>
        <v>0</v>
      </c>
      <c r="BF154" s="35">
        <f t="shared" si="164"/>
        <v>16.12352</v>
      </c>
      <c r="BG154" s="35">
        <f t="shared" si="164"/>
        <v>0</v>
      </c>
      <c r="BH154" s="35">
        <f t="shared" si="164"/>
        <v>1.285</v>
      </c>
      <c r="BI154" s="35">
        <f t="shared" si="164"/>
        <v>0.8505</v>
      </c>
      <c r="BJ154" s="35">
        <f t="shared" si="164"/>
        <v>0</v>
      </c>
      <c r="BK154" s="35">
        <f t="shared" si="164"/>
        <v>0</v>
      </c>
      <c r="BL154" s="35">
        <f t="shared" si="164"/>
        <v>30.3465</v>
      </c>
      <c r="BM154" s="35">
        <f t="shared" si="164"/>
        <v>0.4625</v>
      </c>
      <c r="BN154" s="35">
        <f t="shared" si="164"/>
        <v>0.344</v>
      </c>
      <c r="BO154" s="35">
        <f t="shared" si="164"/>
        <v>0</v>
      </c>
      <c r="BP154" s="35">
        <f t="shared" si="164"/>
        <v>0</v>
      </c>
      <c r="BQ154" s="35">
        <f t="shared" si="164"/>
        <v>9.804</v>
      </c>
      <c r="BR154" s="35">
        <f t="shared" si="164"/>
        <v>0</v>
      </c>
      <c r="BS154" s="35">
        <f t="shared" si="164"/>
        <v>15.54</v>
      </c>
      <c r="BT154" s="35">
        <f t="shared" si="164"/>
        <v>4.662</v>
      </c>
      <c r="BU154" s="35">
        <f t="shared" si="164"/>
        <v>0</v>
      </c>
      <c r="BV154" s="35">
        <f t="shared" si="164"/>
        <v>12.02944</v>
      </c>
      <c r="BW154" s="35">
        <f t="shared" si="164"/>
        <v>0.496</v>
      </c>
      <c r="BX154" s="35">
        <f t="shared" si="164"/>
        <v>0.27</v>
      </c>
      <c r="BY154" s="35">
        <f t="shared" si="164"/>
        <v>9.99305999999996</v>
      </c>
      <c r="BZ154" s="35">
        <f t="shared" si="164"/>
        <v>0</v>
      </c>
      <c r="CA154" s="35">
        <f t="shared" si="164"/>
        <v>0.03101</v>
      </c>
      <c r="CB154" s="35">
        <f t="shared" si="164"/>
        <v>0</v>
      </c>
      <c r="CC154" s="35">
        <f t="shared" si="164"/>
        <v>0</v>
      </c>
      <c r="CD154" s="35">
        <f t="shared" si="164"/>
        <v>0.115</v>
      </c>
      <c r="CE154" s="35">
        <f t="shared" si="164"/>
        <v>0</v>
      </c>
      <c r="CF154" s="30"/>
      <c r="CG154" s="30" t="str">
        <f>E152</f>
        <v>INDHTH</v>
      </c>
      <c r="CH154" s="35">
        <f t="shared" ref="CH154:DR154" si="165">AZ$18*G64</f>
        <v>6.164</v>
      </c>
      <c r="CI154" s="35">
        <f t="shared" si="165"/>
        <v>1.165</v>
      </c>
      <c r="CJ154" s="35">
        <f t="shared" si="165"/>
        <v>4.748</v>
      </c>
      <c r="CK154" s="35">
        <f t="shared" si="165"/>
        <v>1.13576</v>
      </c>
      <c r="CL154" s="35">
        <f t="shared" si="165"/>
        <v>0</v>
      </c>
      <c r="CM154" s="35">
        <f t="shared" si="165"/>
        <v>3.393</v>
      </c>
      <c r="CN154" s="35">
        <f t="shared" si="165"/>
        <v>47.869</v>
      </c>
      <c r="CO154" s="35">
        <f t="shared" si="165"/>
        <v>3.285</v>
      </c>
      <c r="CP154" s="35">
        <f t="shared" si="165"/>
        <v>0.5575</v>
      </c>
      <c r="CQ154" s="35">
        <f t="shared" si="165"/>
        <v>0</v>
      </c>
      <c r="CR154" s="35">
        <f t="shared" si="165"/>
        <v>0</v>
      </c>
      <c r="CS154" s="35">
        <f t="shared" si="165"/>
        <v>16.12352</v>
      </c>
      <c r="CT154" s="35">
        <f t="shared" si="165"/>
        <v>0</v>
      </c>
      <c r="CU154" s="35">
        <f t="shared" si="165"/>
        <v>1.285</v>
      </c>
      <c r="CV154" s="35">
        <f t="shared" si="165"/>
        <v>0.8505</v>
      </c>
      <c r="CW154" s="35">
        <f t="shared" si="165"/>
        <v>0</v>
      </c>
      <c r="CX154" s="35">
        <f t="shared" si="165"/>
        <v>0</v>
      </c>
      <c r="CY154" s="35">
        <f t="shared" si="165"/>
        <v>30.3465</v>
      </c>
      <c r="CZ154" s="35">
        <f t="shared" si="165"/>
        <v>0.4625</v>
      </c>
      <c r="DA154" s="35">
        <f t="shared" si="165"/>
        <v>0.344</v>
      </c>
      <c r="DB154" s="35">
        <f t="shared" si="165"/>
        <v>0</v>
      </c>
      <c r="DC154" s="35">
        <f t="shared" si="165"/>
        <v>0</v>
      </c>
      <c r="DD154" s="35">
        <f t="shared" si="165"/>
        <v>9.804</v>
      </c>
      <c r="DE154" s="35">
        <f t="shared" si="165"/>
        <v>0</v>
      </c>
      <c r="DF154" s="35">
        <f t="shared" si="165"/>
        <v>15.54</v>
      </c>
      <c r="DG154" s="35">
        <f t="shared" si="165"/>
        <v>4.662</v>
      </c>
      <c r="DH154" s="35">
        <f t="shared" si="165"/>
        <v>0</v>
      </c>
      <c r="DI154" s="35">
        <f t="shared" si="165"/>
        <v>12.02944</v>
      </c>
      <c r="DJ154" s="35">
        <f t="shared" si="165"/>
        <v>0.496</v>
      </c>
      <c r="DK154" s="35">
        <f t="shared" si="165"/>
        <v>0.27</v>
      </c>
      <c r="DL154" s="35">
        <f t="shared" si="165"/>
        <v>10.197</v>
      </c>
      <c r="DM154" s="35">
        <f t="shared" si="165"/>
        <v>0</v>
      </c>
      <c r="DN154" s="35">
        <f t="shared" si="165"/>
        <v>0.03101</v>
      </c>
      <c r="DO154" s="35">
        <f t="shared" si="165"/>
        <v>0</v>
      </c>
      <c r="DP154" s="35">
        <f t="shared" si="165"/>
        <v>0</v>
      </c>
      <c r="DQ154" s="35">
        <f t="shared" si="165"/>
        <v>0.115</v>
      </c>
      <c r="DR154" s="35">
        <f t="shared" si="165"/>
        <v>0</v>
      </c>
    </row>
    <row r="155" spans="3:122">
      <c r="C155" t="s">
        <v>984</v>
      </c>
      <c r="D155" t="s">
        <v>1392</v>
      </c>
      <c r="E155" t="s">
        <v>1504</v>
      </c>
      <c r="F155" s="98">
        <v>1</v>
      </c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148"/>
      <c r="AT155" s="54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0"/>
      <c r="CG155" s="30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</row>
    <row r="156" spans="3:122">
      <c r="C156" t="s">
        <v>984</v>
      </c>
      <c r="D156" t="s">
        <v>1387</v>
      </c>
      <c r="E156" t="s">
        <v>1504</v>
      </c>
      <c r="F156" s="147"/>
      <c r="G156" s="35">
        <f t="shared" ref="G156:AQ156" si="166">AU154/IF(G150&lt;&gt;"",G150,$F150)/$F151</f>
        <v>0.300706396596808</v>
      </c>
      <c r="H156" s="35">
        <f t="shared" si="166"/>
        <v>0.0568337040939781</v>
      </c>
      <c r="I156" s="35">
        <f t="shared" si="166"/>
        <v>0.23162783436756</v>
      </c>
      <c r="J156" s="35">
        <f t="shared" si="166"/>
        <v>0.0554072512976623</v>
      </c>
      <c r="K156" s="35">
        <f t="shared" si="166"/>
        <v>0</v>
      </c>
      <c r="L156" s="35">
        <f t="shared" si="166"/>
        <v>0.165525114155251</v>
      </c>
      <c r="M156" s="35">
        <f t="shared" si="166"/>
        <v>2.3352554345705</v>
      </c>
      <c r="N156" s="35">
        <f t="shared" si="166"/>
        <v>0.16025641025641</v>
      </c>
      <c r="O156" s="35">
        <f t="shared" si="166"/>
        <v>0.0271972446629981</v>
      </c>
      <c r="P156" s="35">
        <f t="shared" si="166"/>
        <v>0</v>
      </c>
      <c r="Q156" s="35">
        <f t="shared" si="166"/>
        <v>0</v>
      </c>
      <c r="R156" s="35">
        <f t="shared" si="166"/>
        <v>0.786574561917028</v>
      </c>
      <c r="S156" s="35">
        <f t="shared" si="166"/>
        <v>0</v>
      </c>
      <c r="T156" s="35">
        <f t="shared" si="166"/>
        <v>0.0626878195371346</v>
      </c>
      <c r="U156" s="35">
        <f t="shared" si="166"/>
        <v>0.041491043203372</v>
      </c>
      <c r="V156" s="35">
        <f t="shared" si="166"/>
        <v>0</v>
      </c>
      <c r="W156" s="35">
        <f t="shared" si="166"/>
        <v>0</v>
      </c>
      <c r="X156" s="35">
        <f t="shared" si="166"/>
        <v>1.48043261913125</v>
      </c>
      <c r="Y156" s="35">
        <f t="shared" si="166"/>
        <v>0.0225627366038325</v>
      </c>
      <c r="Z156" s="35">
        <f t="shared" si="166"/>
        <v>0.0167817976037154</v>
      </c>
      <c r="AA156" s="35">
        <f t="shared" si="166"/>
        <v>0</v>
      </c>
      <c r="AB156" s="35">
        <f t="shared" si="166"/>
        <v>0</v>
      </c>
      <c r="AC156" s="35">
        <f t="shared" si="166"/>
        <v>0.478281231705889</v>
      </c>
      <c r="AD156" s="35">
        <f t="shared" si="166"/>
        <v>0</v>
      </c>
      <c r="AE156" s="35">
        <f t="shared" si="166"/>
        <v>0.758107949888772</v>
      </c>
      <c r="AF156" s="35">
        <f t="shared" si="166"/>
        <v>0.227432384966632</v>
      </c>
      <c r="AG156" s="35">
        <f t="shared" si="166"/>
        <v>0</v>
      </c>
      <c r="AH156" s="35">
        <f t="shared" si="166"/>
        <v>0.586847753971041</v>
      </c>
      <c r="AI156" s="35">
        <f t="shared" si="166"/>
        <v>0.0241970104983804</v>
      </c>
      <c r="AJ156" s="35">
        <f t="shared" si="166"/>
        <v>0.0131717597471022</v>
      </c>
      <c r="AK156" s="35">
        <f t="shared" si="166"/>
        <v>0.48750439058658</v>
      </c>
      <c r="AL156" s="35">
        <f t="shared" si="166"/>
        <v>0</v>
      </c>
      <c r="AM156" s="35">
        <f t="shared" si="166"/>
        <v>0.00151280099910237</v>
      </c>
      <c r="AN156" s="35">
        <f t="shared" si="166"/>
        <v>0</v>
      </c>
      <c r="AO156" s="35">
        <f t="shared" si="166"/>
        <v>0</v>
      </c>
      <c r="AP156" s="35">
        <f t="shared" si="166"/>
        <v>0.00561019396635835</v>
      </c>
      <c r="AQ156" s="35">
        <f t="shared" si="166"/>
        <v>0</v>
      </c>
      <c r="AR156" s="45"/>
      <c r="AS156" s="148"/>
      <c r="AT156" s="54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0"/>
      <c r="CG156" s="30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</row>
    <row r="157" ht="15.75" spans="3:122">
      <c r="C157" s="150" t="s">
        <v>1506</v>
      </c>
      <c r="D157" s="150"/>
      <c r="E157" s="150"/>
      <c r="F157" s="150"/>
      <c r="G157" s="150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  <c r="AC157" s="150"/>
      <c r="AD157" s="150"/>
      <c r="AE157" s="150"/>
      <c r="AF157" s="150"/>
      <c r="AG157" s="150"/>
      <c r="AH157" s="150"/>
      <c r="AI157" s="150"/>
      <c r="AJ157" s="150"/>
      <c r="AK157" s="150"/>
      <c r="AL157" s="150"/>
      <c r="AM157" s="150"/>
      <c r="AN157" s="150"/>
      <c r="AO157" s="150"/>
      <c r="AP157" s="150"/>
      <c r="AQ157" s="150"/>
      <c r="AR157" s="156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30"/>
      <c r="CG157" s="30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</row>
    <row r="158" spans="3:122">
      <c r="C158" t="s">
        <v>986</v>
      </c>
      <c r="D158" t="s">
        <v>1384</v>
      </c>
      <c r="E158" t="s">
        <v>1504</v>
      </c>
      <c r="F158" s="98">
        <v>0.65</v>
      </c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148"/>
      <c r="AT158" s="54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0"/>
      <c r="CG158" s="30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</row>
    <row r="159" spans="3:122">
      <c r="C159" t="s">
        <v>986</v>
      </c>
      <c r="D159" t="s">
        <v>1391</v>
      </c>
      <c r="E159" t="s">
        <v>1504</v>
      </c>
      <c r="F159" s="148">
        <v>31.536</v>
      </c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51"/>
      <c r="V159" s="148"/>
      <c r="W159" s="148"/>
      <c r="X159" s="148"/>
      <c r="Y159" s="151"/>
      <c r="AA159" s="151"/>
      <c r="AB159" s="151"/>
      <c r="AC159" s="148"/>
      <c r="AD159" s="148"/>
      <c r="AE159" s="148"/>
      <c r="AF159" s="148"/>
      <c r="AG159" s="148"/>
      <c r="AH159" s="148"/>
      <c r="AI159" s="148"/>
      <c r="AJ159" s="148"/>
      <c r="AK159" s="148"/>
      <c r="AL159" s="54"/>
      <c r="AM159" s="148"/>
      <c r="AP159" s="148"/>
      <c r="AQ159" s="148"/>
      <c r="AR159" s="148"/>
      <c r="AS159" s="148"/>
      <c r="AT159" s="54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0"/>
      <c r="CG159" s="30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</row>
    <row r="160" spans="3:122">
      <c r="C160" t="s">
        <v>986</v>
      </c>
      <c r="D160" t="s">
        <v>1503</v>
      </c>
      <c r="E160" t="s">
        <v>235</v>
      </c>
      <c r="F160" s="98">
        <v>1.25</v>
      </c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>
        <v>1.11111111111111</v>
      </c>
      <c r="AL160" s="98"/>
      <c r="AM160" s="98"/>
      <c r="AN160" s="98"/>
      <c r="AO160" s="98"/>
      <c r="AP160" s="98"/>
      <c r="AQ160" s="98"/>
      <c r="AR160" s="98"/>
      <c r="AS160" s="148"/>
      <c r="AT160" s="54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0"/>
      <c r="CG160" s="30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</row>
    <row r="161" spans="3:122">
      <c r="C161" t="s">
        <v>986</v>
      </c>
      <c r="D161" t="s">
        <v>1393</v>
      </c>
      <c r="E161" t="s">
        <v>1504</v>
      </c>
      <c r="F161" s="98">
        <v>30</v>
      </c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148"/>
      <c r="AT161" s="54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0"/>
      <c r="CG161" s="30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</row>
    <row r="162" spans="3:122">
      <c r="C162" t="s">
        <v>986</v>
      </c>
      <c r="D162" s="12" t="s">
        <v>1505</v>
      </c>
      <c r="E162" t="s">
        <v>1288</v>
      </c>
      <c r="F162" s="148">
        <v>1</v>
      </c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148"/>
      <c r="AD162" s="148"/>
      <c r="AE162" s="148"/>
      <c r="AF162" s="148"/>
      <c r="AG162" s="148"/>
      <c r="AH162" s="148"/>
      <c r="AI162" s="148"/>
      <c r="AJ162" s="148"/>
      <c r="AK162" s="148"/>
      <c r="AL162" s="148"/>
      <c r="AM162" s="148"/>
      <c r="AN162" s="148"/>
      <c r="AO162" s="148"/>
      <c r="AP162" s="148"/>
      <c r="AQ162" s="148"/>
      <c r="AR162" s="148"/>
      <c r="AS162" s="148"/>
      <c r="AT162" s="54" t="str">
        <f>E162</f>
        <v>IOIHTH</v>
      </c>
      <c r="AU162" s="35">
        <f t="shared" ref="AU162:CE162" si="167">CH162*(IF(G162&lt;&gt;"",G162,$F162)/IF(G160&lt;&gt;"",G160,$F160))</f>
        <v>0.845429385241769</v>
      </c>
      <c r="AV162" s="35">
        <f t="shared" si="167"/>
        <v>5.955136</v>
      </c>
      <c r="AW162" s="35">
        <f t="shared" si="167"/>
        <v>0.00454680979396121</v>
      </c>
      <c r="AX162" s="35">
        <f t="shared" si="167"/>
        <v>3.87682442080176</v>
      </c>
      <c r="AY162" s="35">
        <f t="shared" si="167"/>
        <v>0.09616</v>
      </c>
      <c r="AZ162" s="35">
        <f t="shared" si="167"/>
        <v>0</v>
      </c>
      <c r="BA162" s="35">
        <f t="shared" si="167"/>
        <v>0.435849520000002</v>
      </c>
      <c r="BB162" s="35">
        <f t="shared" si="167"/>
        <v>0</v>
      </c>
      <c r="BC162" s="35">
        <f t="shared" si="167"/>
        <v>0</v>
      </c>
      <c r="BD162" s="35">
        <f t="shared" si="167"/>
        <v>3.3808</v>
      </c>
      <c r="BE162" s="35">
        <f t="shared" si="167"/>
        <v>5.2596</v>
      </c>
      <c r="BF162" s="35">
        <f t="shared" si="167"/>
        <v>0</v>
      </c>
      <c r="BG162" s="35">
        <f t="shared" si="167"/>
        <v>0.271369120000001</v>
      </c>
      <c r="BH162" s="35">
        <f t="shared" si="167"/>
        <v>0</v>
      </c>
      <c r="BI162" s="35">
        <f t="shared" si="167"/>
        <v>0.2016</v>
      </c>
      <c r="BJ162" s="35">
        <f t="shared" si="167"/>
        <v>3.0344</v>
      </c>
      <c r="BK162" s="35">
        <f t="shared" si="167"/>
        <v>1.1328</v>
      </c>
      <c r="BL162" s="35">
        <f t="shared" si="167"/>
        <v>5.05952</v>
      </c>
      <c r="BM162" s="35">
        <f t="shared" si="167"/>
        <v>0</v>
      </c>
      <c r="BN162" s="35">
        <f t="shared" si="167"/>
        <v>0.2032</v>
      </c>
      <c r="BO162" s="35">
        <f t="shared" si="167"/>
        <v>0.15648</v>
      </c>
      <c r="BP162" s="35">
        <f t="shared" si="167"/>
        <v>0.0344</v>
      </c>
      <c r="BQ162" s="35">
        <f t="shared" si="167"/>
        <v>2.04931606478755</v>
      </c>
      <c r="BR162" s="35">
        <f t="shared" si="167"/>
        <v>-2.27662333429635e-16</v>
      </c>
      <c r="BS162" s="35">
        <f t="shared" si="167"/>
        <v>2.91456</v>
      </c>
      <c r="BT162" s="35">
        <f t="shared" si="167"/>
        <v>0.982074250893998</v>
      </c>
      <c r="BU162" s="35">
        <f t="shared" si="167"/>
        <v>2.10408</v>
      </c>
      <c r="BV162" s="35">
        <f t="shared" si="167"/>
        <v>0</v>
      </c>
      <c r="BW162" s="35">
        <f t="shared" si="167"/>
        <v>0.496892267933492</v>
      </c>
      <c r="BX162" s="35">
        <f t="shared" si="167"/>
        <v>0.103496440251862</v>
      </c>
      <c r="BY162" s="35">
        <f t="shared" si="167"/>
        <v>68.7138167444401</v>
      </c>
      <c r="BZ162" s="35">
        <f t="shared" si="167"/>
        <v>0.102192</v>
      </c>
      <c r="CA162" s="35">
        <f t="shared" si="167"/>
        <v>0</v>
      </c>
      <c r="CB162" s="35">
        <f t="shared" si="167"/>
        <v>0.136288</v>
      </c>
      <c r="CC162" s="35">
        <f t="shared" si="167"/>
        <v>0</v>
      </c>
      <c r="CD162" s="35">
        <f t="shared" si="167"/>
        <v>0.5856</v>
      </c>
      <c r="CE162" s="35">
        <f t="shared" si="167"/>
        <v>0</v>
      </c>
      <c r="CF162" s="30"/>
      <c r="CG162" s="30" t="str">
        <f>E160</f>
        <v>INDLFO</v>
      </c>
      <c r="CH162" s="35">
        <f t="shared" ref="CH162:DR162" si="168">(AZ$11-CM$11)*G69</f>
        <v>1.05678673155221</v>
      </c>
      <c r="CI162" s="35">
        <f t="shared" si="168"/>
        <v>7.44392</v>
      </c>
      <c r="CJ162" s="35">
        <f t="shared" si="168"/>
        <v>0.00568351224245151</v>
      </c>
      <c r="CK162" s="35">
        <f t="shared" si="168"/>
        <v>4.84603052600221</v>
      </c>
      <c r="CL162" s="35">
        <f t="shared" si="168"/>
        <v>0.1202</v>
      </c>
      <c r="CM162" s="35">
        <f t="shared" si="168"/>
        <v>0</v>
      </c>
      <c r="CN162" s="35">
        <f t="shared" si="168"/>
        <v>0.544811900000003</v>
      </c>
      <c r="CO162" s="35">
        <f t="shared" si="168"/>
        <v>0</v>
      </c>
      <c r="CP162" s="35">
        <f t="shared" si="168"/>
        <v>0</v>
      </c>
      <c r="CQ162" s="35">
        <f t="shared" si="168"/>
        <v>4.226</v>
      </c>
      <c r="CR162" s="35">
        <f t="shared" si="168"/>
        <v>6.5745</v>
      </c>
      <c r="CS162" s="35">
        <f t="shared" si="168"/>
        <v>0</v>
      </c>
      <c r="CT162" s="35">
        <f t="shared" si="168"/>
        <v>0.339211400000002</v>
      </c>
      <c r="CU162" s="35">
        <f t="shared" si="168"/>
        <v>0</v>
      </c>
      <c r="CV162" s="35">
        <f t="shared" si="168"/>
        <v>0.252</v>
      </c>
      <c r="CW162" s="35">
        <f t="shared" si="168"/>
        <v>3.793</v>
      </c>
      <c r="CX162" s="35">
        <f t="shared" si="168"/>
        <v>1.416</v>
      </c>
      <c r="CY162" s="35">
        <f t="shared" si="168"/>
        <v>6.3244</v>
      </c>
      <c r="CZ162" s="35">
        <f t="shared" si="168"/>
        <v>0</v>
      </c>
      <c r="DA162" s="35">
        <f t="shared" si="168"/>
        <v>0.254</v>
      </c>
      <c r="DB162" s="35">
        <f t="shared" si="168"/>
        <v>0.1956</v>
      </c>
      <c r="DC162" s="35">
        <f t="shared" si="168"/>
        <v>0.043</v>
      </c>
      <c r="DD162" s="35">
        <f t="shared" si="168"/>
        <v>2.56164508098444</v>
      </c>
      <c r="DE162" s="35">
        <f t="shared" si="168"/>
        <v>-2.84577916787043e-16</v>
      </c>
      <c r="DF162" s="35">
        <f t="shared" si="168"/>
        <v>3.6432</v>
      </c>
      <c r="DG162" s="35">
        <f t="shared" si="168"/>
        <v>1.2275928136175</v>
      </c>
      <c r="DH162" s="35">
        <f t="shared" si="168"/>
        <v>2.6301</v>
      </c>
      <c r="DI162" s="35">
        <f t="shared" si="168"/>
        <v>0</v>
      </c>
      <c r="DJ162" s="35">
        <f t="shared" si="168"/>
        <v>0.621115334916865</v>
      </c>
      <c r="DK162" s="35">
        <f t="shared" si="168"/>
        <v>0.129370550314828</v>
      </c>
      <c r="DL162" s="35">
        <f t="shared" si="168"/>
        <v>76.3486852716</v>
      </c>
      <c r="DM162" s="35">
        <f t="shared" si="168"/>
        <v>0.12774</v>
      </c>
      <c r="DN162" s="35">
        <f t="shared" si="168"/>
        <v>0</v>
      </c>
      <c r="DO162" s="35">
        <f t="shared" si="168"/>
        <v>0.17036</v>
      </c>
      <c r="DP162" s="35">
        <f t="shared" si="168"/>
        <v>0</v>
      </c>
      <c r="DQ162" s="35">
        <f t="shared" si="168"/>
        <v>0.732</v>
      </c>
      <c r="DR162" s="35">
        <f t="shared" si="168"/>
        <v>0</v>
      </c>
    </row>
    <row r="163" spans="3:122">
      <c r="C163" t="s">
        <v>986</v>
      </c>
      <c r="D163" t="s">
        <v>1392</v>
      </c>
      <c r="E163" t="s">
        <v>1504</v>
      </c>
      <c r="F163" s="98">
        <v>1</v>
      </c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148"/>
      <c r="AT163" s="54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0"/>
      <c r="CG163" s="30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</row>
    <row r="164" spans="3:122">
      <c r="C164" t="s">
        <v>986</v>
      </c>
      <c r="D164" t="s">
        <v>1387</v>
      </c>
      <c r="E164" t="s">
        <v>1504</v>
      </c>
      <c r="F164" s="147"/>
      <c r="G164" s="35">
        <f t="shared" ref="G164:AQ164" si="169">AU162/IF(G158&lt;&gt;"",G158,$F158)/$F159</f>
        <v>0.0412436768353515</v>
      </c>
      <c r="H164" s="35">
        <f t="shared" si="169"/>
        <v>0.290517113530812</v>
      </c>
      <c r="I164" s="35">
        <f t="shared" si="169"/>
        <v>0.000221812911932698</v>
      </c>
      <c r="J164" s="35">
        <f t="shared" si="169"/>
        <v>0.18912814760185</v>
      </c>
      <c r="K164" s="35">
        <f t="shared" si="169"/>
        <v>0.00469109784178277</v>
      </c>
      <c r="L164" s="35">
        <f t="shared" si="169"/>
        <v>0</v>
      </c>
      <c r="M164" s="35">
        <f t="shared" si="169"/>
        <v>0.0212626117160365</v>
      </c>
      <c r="N164" s="35">
        <f t="shared" si="169"/>
        <v>0</v>
      </c>
      <c r="O164" s="35">
        <f t="shared" si="169"/>
        <v>0</v>
      </c>
      <c r="P164" s="35">
        <f t="shared" si="169"/>
        <v>0.164929945751864</v>
      </c>
      <c r="Q164" s="35">
        <f t="shared" si="169"/>
        <v>0.256585879873551</v>
      </c>
      <c r="R164" s="35">
        <f t="shared" si="169"/>
        <v>0</v>
      </c>
      <c r="S164" s="35">
        <f t="shared" si="169"/>
        <v>0.0132385513015651</v>
      </c>
      <c r="T164" s="35">
        <f t="shared" si="169"/>
        <v>0</v>
      </c>
      <c r="U164" s="35">
        <f t="shared" si="169"/>
        <v>0.00983491394450299</v>
      </c>
      <c r="V164" s="35">
        <f t="shared" si="169"/>
        <v>0.148031065839285</v>
      </c>
      <c r="W164" s="35">
        <f t="shared" si="169"/>
        <v>0.0552628497833977</v>
      </c>
      <c r="X164" s="35">
        <f t="shared" si="169"/>
        <v>0.246825118057995</v>
      </c>
      <c r="Y164" s="35">
        <f t="shared" si="169"/>
        <v>0</v>
      </c>
      <c r="Z164" s="35">
        <f t="shared" si="169"/>
        <v>0.00991296881707841</v>
      </c>
      <c r="AA164" s="35">
        <f t="shared" si="169"/>
        <v>0.00763376653787613</v>
      </c>
      <c r="AB164" s="35">
        <f t="shared" si="169"/>
        <v>0.00167817976037154</v>
      </c>
      <c r="AC164" s="35">
        <f t="shared" si="169"/>
        <v>0.0999744401898466</v>
      </c>
      <c r="AD164" s="35">
        <f t="shared" si="169"/>
        <v>-1.11063465162956e-17</v>
      </c>
      <c r="AE164" s="35">
        <f t="shared" si="169"/>
        <v>0.142184755883386</v>
      </c>
      <c r="AF164" s="35">
        <f t="shared" si="169"/>
        <v>0.0479098003207079</v>
      </c>
      <c r="AG164" s="35">
        <f t="shared" si="169"/>
        <v>0.102646060180307</v>
      </c>
      <c r="AH164" s="35">
        <f t="shared" si="169"/>
        <v>0</v>
      </c>
      <c r="AI164" s="35">
        <f t="shared" si="169"/>
        <v>0.0242405391607878</v>
      </c>
      <c r="AJ164" s="35">
        <f t="shared" si="169"/>
        <v>0.00504900090991795</v>
      </c>
      <c r="AK164" s="35">
        <f t="shared" si="169"/>
        <v>3.35215513134879</v>
      </c>
      <c r="AL164" s="35">
        <f t="shared" si="169"/>
        <v>0.00498536471139211</v>
      </c>
      <c r="AM164" s="35">
        <f t="shared" si="169"/>
        <v>0</v>
      </c>
      <c r="AN164" s="35">
        <f t="shared" si="169"/>
        <v>0.00664871404597432</v>
      </c>
      <c r="AO164" s="35">
        <f t="shared" si="169"/>
        <v>0</v>
      </c>
      <c r="AP164" s="35">
        <f t="shared" si="169"/>
        <v>0.0285680833626039</v>
      </c>
      <c r="AQ164" s="35">
        <f t="shared" si="169"/>
        <v>0</v>
      </c>
      <c r="AR164" s="45"/>
      <c r="AS164" s="148"/>
      <c r="AT164" s="54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0"/>
      <c r="CG164" s="30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</row>
    <row r="165" ht="15.75" spans="3:122">
      <c r="C165" s="150" t="s">
        <v>1506</v>
      </c>
      <c r="D165" s="150"/>
      <c r="E165" s="150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  <c r="AC165" s="150"/>
      <c r="AD165" s="150"/>
      <c r="AE165" s="150"/>
      <c r="AF165" s="150"/>
      <c r="AG165" s="150"/>
      <c r="AH165" s="150"/>
      <c r="AI165" s="150"/>
      <c r="AJ165" s="150"/>
      <c r="AK165" s="150"/>
      <c r="AL165" s="150"/>
      <c r="AM165" s="150"/>
      <c r="AN165" s="150"/>
      <c r="AO165" s="150"/>
      <c r="AP165" s="150"/>
      <c r="AQ165" s="150"/>
      <c r="AR165" s="156"/>
      <c r="AU165" s="158"/>
      <c r="AV165" s="158"/>
      <c r="AW165" s="158"/>
      <c r="AX165" s="158"/>
      <c r="AY165" s="158"/>
      <c r="AZ165" s="158"/>
      <c r="BA165" s="158"/>
      <c r="BB165" s="158"/>
      <c r="BC165" s="158"/>
      <c r="BD165" s="158"/>
      <c r="BE165" s="158"/>
      <c r="BF165" s="158"/>
      <c r="BG165" s="158"/>
      <c r="BH165" s="158"/>
      <c r="BI165" s="158"/>
      <c r="BJ165" s="158"/>
      <c r="BK165" s="158"/>
      <c r="BL165" s="158"/>
      <c r="BM165" s="158"/>
      <c r="BN165" s="158"/>
      <c r="BO165" s="158"/>
      <c r="BP165" s="158"/>
      <c r="BQ165" s="158"/>
      <c r="BR165" s="158"/>
      <c r="BS165" s="158"/>
      <c r="BT165" s="158"/>
      <c r="BU165" s="158"/>
      <c r="BV165" s="158"/>
      <c r="BW165" s="158"/>
      <c r="BX165" s="158"/>
      <c r="BY165" s="158"/>
      <c r="BZ165" s="158"/>
      <c r="CA165" s="158"/>
      <c r="CB165" s="158"/>
      <c r="CC165" s="158"/>
      <c r="CD165" s="158"/>
      <c r="CE165" s="158"/>
      <c r="CF165" s="30"/>
      <c r="CG165" s="30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</row>
    <row r="166" spans="3:122">
      <c r="C166" t="s">
        <v>988</v>
      </c>
      <c r="D166" t="s">
        <v>1384</v>
      </c>
      <c r="E166" t="s">
        <v>1504</v>
      </c>
      <c r="F166" s="98">
        <v>0.65</v>
      </c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148"/>
      <c r="AT166" s="54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0"/>
      <c r="CG166" s="30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</row>
    <row r="167" spans="3:122">
      <c r="C167" t="s">
        <v>988</v>
      </c>
      <c r="D167" t="s">
        <v>1391</v>
      </c>
      <c r="E167" t="s">
        <v>1504</v>
      </c>
      <c r="F167" s="148">
        <v>31.536</v>
      </c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51"/>
      <c r="V167" s="148"/>
      <c r="W167" s="148"/>
      <c r="X167" s="148"/>
      <c r="Y167" s="151"/>
      <c r="AA167" s="151"/>
      <c r="AB167" s="151"/>
      <c r="AC167" s="148"/>
      <c r="AD167" s="148"/>
      <c r="AE167" s="148"/>
      <c r="AF167" s="148"/>
      <c r="AG167" s="148"/>
      <c r="AH167" s="148"/>
      <c r="AI167" s="148"/>
      <c r="AJ167" s="148"/>
      <c r="AK167" s="148"/>
      <c r="AL167" s="54"/>
      <c r="AM167" s="148"/>
      <c r="AP167" s="148"/>
      <c r="AQ167" s="148"/>
      <c r="AR167" s="148"/>
      <c r="AS167" s="148"/>
      <c r="AT167" s="54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0"/>
      <c r="CG167" s="30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</row>
    <row r="168" spans="3:122">
      <c r="C168" t="s">
        <v>988</v>
      </c>
      <c r="D168" t="s">
        <v>1503</v>
      </c>
      <c r="E168" t="s">
        <v>234</v>
      </c>
      <c r="F168" s="98">
        <v>1.25</v>
      </c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148"/>
      <c r="AT168" s="54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0"/>
      <c r="CG168" s="30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</row>
    <row r="169" spans="3:122">
      <c r="C169" t="s">
        <v>988</v>
      </c>
      <c r="D169" t="s">
        <v>1393</v>
      </c>
      <c r="E169" t="s">
        <v>1504</v>
      </c>
      <c r="F169" s="98">
        <v>30</v>
      </c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148"/>
      <c r="AT169" s="54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0"/>
      <c r="CG169" s="30"/>
      <c r="CH169" s="158"/>
      <c r="CI169" s="158"/>
      <c r="CJ169" s="158"/>
      <c r="CK169" s="158"/>
      <c r="CL169" s="158"/>
      <c r="CM169" s="158"/>
      <c r="CN169" s="158"/>
      <c r="CO169" s="158"/>
      <c r="CP169" s="158"/>
      <c r="CQ169" s="158"/>
      <c r="CR169" s="158"/>
      <c r="CS169" s="158"/>
      <c r="CT169" s="158"/>
      <c r="CU169" s="158"/>
      <c r="CV169" s="158"/>
      <c r="CW169" s="158"/>
      <c r="CX169" s="158"/>
      <c r="CY169" s="158"/>
      <c r="CZ169" s="158"/>
      <c r="DA169" s="158"/>
      <c r="DB169" s="158"/>
      <c r="DC169" s="158"/>
      <c r="DD169" s="158"/>
      <c r="DE169" s="158"/>
      <c r="DF169" s="158"/>
      <c r="DG169" s="158"/>
      <c r="DH169" s="158"/>
      <c r="DI169" s="158"/>
      <c r="DJ169" s="158"/>
      <c r="DK169" s="158"/>
      <c r="DL169" s="158"/>
      <c r="DM169" s="158"/>
      <c r="DN169" s="158"/>
      <c r="DO169" s="158"/>
      <c r="DP169" s="158"/>
      <c r="DQ169" s="158"/>
      <c r="DR169" s="158"/>
    </row>
    <row r="170" spans="3:122">
      <c r="C170" t="s">
        <v>988</v>
      </c>
      <c r="D170" s="12" t="s">
        <v>1505</v>
      </c>
      <c r="E170" t="s">
        <v>1288</v>
      </c>
      <c r="F170" s="148">
        <v>1</v>
      </c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148"/>
      <c r="AD170" s="148"/>
      <c r="AE170" s="148"/>
      <c r="AF170" s="148"/>
      <c r="AG170" s="148"/>
      <c r="AH170" s="148"/>
      <c r="AI170" s="148"/>
      <c r="AJ170" s="148"/>
      <c r="AK170" s="148"/>
      <c r="AL170" s="148"/>
      <c r="AM170" s="148"/>
      <c r="AN170" s="148"/>
      <c r="AO170" s="148"/>
      <c r="AP170" s="148"/>
      <c r="AQ170" s="148"/>
      <c r="AR170" s="148"/>
      <c r="AS170" s="148"/>
      <c r="AT170" s="54" t="str">
        <f>E170</f>
        <v>IOIHTH</v>
      </c>
      <c r="AU170" s="35">
        <f t="shared" ref="AU170:CE170" si="170">CH170*(IF(G170&lt;&gt;"",G170,$F170)/IF(G168&lt;&gt;"",G168,$F168))</f>
        <v>0.133952</v>
      </c>
      <c r="AV170" s="35">
        <f t="shared" si="170"/>
        <v>1.5088</v>
      </c>
      <c r="AW170" s="35">
        <f t="shared" si="170"/>
        <v>0.00354384000000002</v>
      </c>
      <c r="AX170" s="35">
        <f t="shared" si="170"/>
        <v>0</v>
      </c>
      <c r="AY170" s="35">
        <f t="shared" si="170"/>
        <v>0.1104</v>
      </c>
      <c r="AZ170" s="35">
        <f t="shared" si="170"/>
        <v>0</v>
      </c>
      <c r="BA170" s="35">
        <f t="shared" si="170"/>
        <v>0.0524043200000003</v>
      </c>
      <c r="BB170" s="35">
        <f t="shared" si="170"/>
        <v>0</v>
      </c>
      <c r="BC170" s="35">
        <f t="shared" si="170"/>
        <v>0</v>
      </c>
      <c r="BD170" s="35">
        <f t="shared" si="170"/>
        <v>1.00096</v>
      </c>
      <c r="BE170" s="35">
        <f t="shared" si="170"/>
        <v>0.5612</v>
      </c>
      <c r="BF170" s="35">
        <f t="shared" si="170"/>
        <v>0</v>
      </c>
      <c r="BG170" s="35">
        <f t="shared" si="170"/>
        <v>0.0822958400000004</v>
      </c>
      <c r="BH170" s="35">
        <f t="shared" si="170"/>
        <v>0</v>
      </c>
      <c r="BI170" s="35">
        <f t="shared" si="170"/>
        <v>0.12032</v>
      </c>
      <c r="BJ170" s="35">
        <f t="shared" si="170"/>
        <v>2.1872</v>
      </c>
      <c r="BK170" s="35">
        <f t="shared" si="170"/>
        <v>0</v>
      </c>
      <c r="BL170" s="35">
        <f t="shared" si="170"/>
        <v>1.58976</v>
      </c>
      <c r="BM170" s="35">
        <f t="shared" si="170"/>
        <v>0.2968</v>
      </c>
      <c r="BN170" s="35">
        <f t="shared" si="170"/>
        <v>0</v>
      </c>
      <c r="BO170" s="35">
        <f t="shared" si="170"/>
        <v>0</v>
      </c>
      <c r="BP170" s="35">
        <f t="shared" si="170"/>
        <v>0</v>
      </c>
      <c r="BQ170" s="35">
        <f t="shared" si="170"/>
        <v>0.15904</v>
      </c>
      <c r="BR170" s="35">
        <f t="shared" si="170"/>
        <v>-4.29878355134861e-17</v>
      </c>
      <c r="BS170" s="35">
        <f t="shared" si="170"/>
        <v>0.60352</v>
      </c>
      <c r="BT170" s="35">
        <f t="shared" si="170"/>
        <v>0.552</v>
      </c>
      <c r="BU170" s="35">
        <f t="shared" si="170"/>
        <v>0</v>
      </c>
      <c r="BV170" s="35">
        <f t="shared" si="170"/>
        <v>0</v>
      </c>
      <c r="BW170" s="35">
        <f t="shared" si="170"/>
        <v>0.07905744</v>
      </c>
      <c r="BX170" s="35">
        <f t="shared" si="170"/>
        <v>0.05888</v>
      </c>
      <c r="BY170" s="35">
        <f t="shared" si="170"/>
        <v>14.2544762024</v>
      </c>
      <c r="BZ170" s="35">
        <f t="shared" si="170"/>
        <v>0.147208</v>
      </c>
      <c r="CA170" s="35">
        <f t="shared" si="170"/>
        <v>0</v>
      </c>
      <c r="CB170" s="35">
        <f t="shared" si="170"/>
        <v>0.1104</v>
      </c>
      <c r="CC170" s="35">
        <f t="shared" si="170"/>
        <v>0</v>
      </c>
      <c r="CD170" s="35">
        <f t="shared" si="170"/>
        <v>0.0752</v>
      </c>
      <c r="CE170" s="35">
        <f t="shared" si="170"/>
        <v>0</v>
      </c>
      <c r="CF170" s="30"/>
      <c r="CG170" s="30" t="str">
        <f>E168</f>
        <v>INDLPG</v>
      </c>
      <c r="CH170" s="35">
        <f t="shared" ref="CH170:DR170" si="171">(AZ$10-CM$10)*G74</f>
        <v>0.16744</v>
      </c>
      <c r="CI170" s="35">
        <f t="shared" si="171"/>
        <v>1.886</v>
      </c>
      <c r="CJ170" s="35">
        <f t="shared" si="171"/>
        <v>0.00442980000000002</v>
      </c>
      <c r="CK170" s="35">
        <f t="shared" si="171"/>
        <v>0</v>
      </c>
      <c r="CL170" s="35">
        <f t="shared" si="171"/>
        <v>0.138</v>
      </c>
      <c r="CM170" s="35">
        <f t="shared" si="171"/>
        <v>0</v>
      </c>
      <c r="CN170" s="35">
        <f t="shared" si="171"/>
        <v>0.0655054000000003</v>
      </c>
      <c r="CO170" s="35">
        <f t="shared" si="171"/>
        <v>0</v>
      </c>
      <c r="CP170" s="35">
        <f t="shared" si="171"/>
        <v>0</v>
      </c>
      <c r="CQ170" s="35">
        <f t="shared" si="171"/>
        <v>1.2512</v>
      </c>
      <c r="CR170" s="35">
        <f t="shared" si="171"/>
        <v>0.7015</v>
      </c>
      <c r="CS170" s="35">
        <f t="shared" si="171"/>
        <v>0</v>
      </c>
      <c r="CT170" s="35">
        <f t="shared" si="171"/>
        <v>0.1028698</v>
      </c>
      <c r="CU170" s="35">
        <f t="shared" si="171"/>
        <v>0</v>
      </c>
      <c r="CV170" s="35">
        <f t="shared" si="171"/>
        <v>0.1504</v>
      </c>
      <c r="CW170" s="35">
        <f t="shared" si="171"/>
        <v>2.734</v>
      </c>
      <c r="CX170" s="35">
        <f t="shared" si="171"/>
        <v>0</v>
      </c>
      <c r="CY170" s="35">
        <f t="shared" si="171"/>
        <v>1.9872</v>
      </c>
      <c r="CZ170" s="35">
        <f t="shared" si="171"/>
        <v>0.371</v>
      </c>
      <c r="DA170" s="35">
        <f t="shared" si="171"/>
        <v>0</v>
      </c>
      <c r="DB170" s="35">
        <f t="shared" si="171"/>
        <v>0</v>
      </c>
      <c r="DC170" s="35">
        <f t="shared" si="171"/>
        <v>0</v>
      </c>
      <c r="DD170" s="35">
        <f t="shared" si="171"/>
        <v>0.1988</v>
      </c>
      <c r="DE170" s="35">
        <f t="shared" si="171"/>
        <v>-5.37347943918576e-17</v>
      </c>
      <c r="DF170" s="35">
        <f t="shared" si="171"/>
        <v>0.7544</v>
      </c>
      <c r="DG170" s="35">
        <f t="shared" si="171"/>
        <v>0.69</v>
      </c>
      <c r="DH170" s="35">
        <f t="shared" si="171"/>
        <v>0</v>
      </c>
      <c r="DI170" s="35">
        <f t="shared" si="171"/>
        <v>0</v>
      </c>
      <c r="DJ170" s="35">
        <f t="shared" si="171"/>
        <v>0.0988218</v>
      </c>
      <c r="DK170" s="35">
        <f t="shared" si="171"/>
        <v>0.0736</v>
      </c>
      <c r="DL170" s="35">
        <f t="shared" si="171"/>
        <v>17.818095253</v>
      </c>
      <c r="DM170" s="35">
        <f t="shared" si="171"/>
        <v>0.18401</v>
      </c>
      <c r="DN170" s="35">
        <f t="shared" si="171"/>
        <v>0</v>
      </c>
      <c r="DO170" s="35">
        <f t="shared" si="171"/>
        <v>0.138</v>
      </c>
      <c r="DP170" s="35">
        <f t="shared" si="171"/>
        <v>0</v>
      </c>
      <c r="DQ170" s="35">
        <f t="shared" si="171"/>
        <v>0.094</v>
      </c>
      <c r="DR170" s="35">
        <f t="shared" si="171"/>
        <v>0</v>
      </c>
    </row>
    <row r="171" spans="3:122">
      <c r="C171" t="s">
        <v>988</v>
      </c>
      <c r="D171" t="s">
        <v>1392</v>
      </c>
      <c r="E171" t="s">
        <v>1504</v>
      </c>
      <c r="F171" s="98">
        <v>1</v>
      </c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148"/>
      <c r="AT171" s="54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0"/>
      <c r="CG171" s="30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</row>
    <row r="172" spans="3:122">
      <c r="C172" t="s">
        <v>988</v>
      </c>
      <c r="D172" t="s">
        <v>1387</v>
      </c>
      <c r="E172" t="s">
        <v>1504</v>
      </c>
      <c r="F172" s="147"/>
      <c r="G172" s="35">
        <f t="shared" ref="G172:AQ172" si="172">AU170/IF(G166&lt;&gt;"",G166,$F166)/$F167</f>
        <v>0.00653475393201421</v>
      </c>
      <c r="H172" s="35">
        <f t="shared" si="172"/>
        <v>0.0736057448386215</v>
      </c>
      <c r="I172" s="35">
        <f t="shared" si="172"/>
        <v>0.0001728837372673</v>
      </c>
      <c r="J172" s="35">
        <f t="shared" si="172"/>
        <v>0</v>
      </c>
      <c r="K172" s="35">
        <f t="shared" si="172"/>
        <v>0.00538578620770402</v>
      </c>
      <c r="L172" s="35">
        <f t="shared" si="172"/>
        <v>0</v>
      </c>
      <c r="M172" s="35">
        <f t="shared" si="172"/>
        <v>0.00255650782500099</v>
      </c>
      <c r="N172" s="35">
        <f t="shared" si="172"/>
        <v>0</v>
      </c>
      <c r="O172" s="35">
        <f t="shared" si="172"/>
        <v>0</v>
      </c>
      <c r="P172" s="35">
        <f t="shared" si="172"/>
        <v>0.0488311282831831</v>
      </c>
      <c r="Q172" s="35">
        <f t="shared" si="172"/>
        <v>0.0273777465558287</v>
      </c>
      <c r="R172" s="35">
        <f t="shared" si="172"/>
        <v>0</v>
      </c>
      <c r="S172" s="35">
        <f t="shared" si="172"/>
        <v>0.00401474456542952</v>
      </c>
      <c r="T172" s="35">
        <f t="shared" si="172"/>
        <v>0</v>
      </c>
      <c r="U172" s="35">
        <f t="shared" si="172"/>
        <v>0.00586972641767162</v>
      </c>
      <c r="V172" s="35">
        <f t="shared" si="172"/>
        <v>0.1067010108106</v>
      </c>
      <c r="W172" s="35">
        <f t="shared" si="172"/>
        <v>0</v>
      </c>
      <c r="X172" s="35">
        <f t="shared" si="172"/>
        <v>0.0775553213909378</v>
      </c>
      <c r="Y172" s="35">
        <f t="shared" si="172"/>
        <v>0.0144791788627405</v>
      </c>
      <c r="Z172" s="35">
        <f t="shared" si="172"/>
        <v>0</v>
      </c>
      <c r="AA172" s="35">
        <f t="shared" si="172"/>
        <v>0</v>
      </c>
      <c r="AB172" s="35">
        <f t="shared" si="172"/>
        <v>0</v>
      </c>
      <c r="AC172" s="35">
        <f t="shared" si="172"/>
        <v>0.0077586543339968</v>
      </c>
      <c r="AD172" s="35">
        <f t="shared" si="172"/>
        <v>-2.09713126456143e-18</v>
      </c>
      <c r="AE172" s="35">
        <f t="shared" si="172"/>
        <v>0.0294422979354486</v>
      </c>
      <c r="AF172" s="35">
        <f t="shared" si="172"/>
        <v>0.0269289310385201</v>
      </c>
      <c r="AG172" s="35">
        <f t="shared" si="172"/>
        <v>0</v>
      </c>
      <c r="AH172" s="35">
        <f t="shared" si="172"/>
        <v>0</v>
      </c>
      <c r="AI172" s="35">
        <f t="shared" si="172"/>
        <v>0.00385676150333685</v>
      </c>
      <c r="AJ172" s="35">
        <f t="shared" si="172"/>
        <v>0.00287241931077547</v>
      </c>
      <c r="AK172" s="35">
        <f t="shared" si="172"/>
        <v>0.69539457725481</v>
      </c>
      <c r="AL172" s="35">
        <f t="shared" si="172"/>
        <v>0.00718143855130156</v>
      </c>
      <c r="AM172" s="35">
        <f t="shared" si="172"/>
        <v>0</v>
      </c>
      <c r="AN172" s="35">
        <f t="shared" si="172"/>
        <v>0.00538578620770402</v>
      </c>
      <c r="AO172" s="35">
        <f t="shared" si="172"/>
        <v>0</v>
      </c>
      <c r="AP172" s="35">
        <f t="shared" si="172"/>
        <v>0.00366857901104476</v>
      </c>
      <c r="AQ172" s="35">
        <f t="shared" si="172"/>
        <v>0</v>
      </c>
      <c r="AR172" s="45"/>
      <c r="AS172" s="148"/>
      <c r="AT172" s="115"/>
      <c r="AU172" s="160"/>
      <c r="AV172" s="160"/>
      <c r="AW172" s="160"/>
      <c r="AX172" s="160"/>
      <c r="AY172" s="160"/>
      <c r="AZ172" s="160"/>
      <c r="BA172" s="160"/>
      <c r="BB172" s="160"/>
      <c r="BC172" s="160"/>
      <c r="BD172" s="160"/>
      <c r="BE172" s="160"/>
      <c r="BF172" s="160"/>
      <c r="BG172" s="160"/>
      <c r="BH172" s="160"/>
      <c r="BI172" s="160"/>
      <c r="BJ172" s="160"/>
      <c r="BK172" s="160"/>
      <c r="BL172" s="160"/>
      <c r="BM172" s="160"/>
      <c r="BN172" s="160"/>
      <c r="BO172" s="160"/>
      <c r="BP172" s="160"/>
      <c r="BQ172" s="160"/>
      <c r="BR172" s="160"/>
      <c r="BS172" s="160"/>
      <c r="BT172" s="160"/>
      <c r="BU172" s="160"/>
      <c r="BV172" s="160"/>
      <c r="BW172" s="160"/>
      <c r="BX172" s="160"/>
      <c r="BY172" s="160"/>
      <c r="BZ172" s="160"/>
      <c r="CA172" s="160"/>
      <c r="CB172" s="160"/>
      <c r="CC172" s="160"/>
      <c r="CD172" s="160"/>
      <c r="CE172" s="160"/>
      <c r="CF172" s="30"/>
      <c r="CG172" s="30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</row>
    <row r="173" ht="15.75" spans="3:122">
      <c r="C173" s="150" t="s">
        <v>1506</v>
      </c>
      <c r="D173" s="150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6"/>
      <c r="AT173" s="117" t="s">
        <v>192</v>
      </c>
      <c r="AU173" s="35">
        <f t="shared" ref="AU173:CE173" si="173">SUM(AU103:AU172)</f>
        <v>8.69037253942205</v>
      </c>
      <c r="AV173" s="35">
        <f t="shared" si="173"/>
        <v>48.9885261673695</v>
      </c>
      <c r="AW173" s="35">
        <f t="shared" si="173"/>
        <v>4.98455992007556</v>
      </c>
      <c r="AX173" s="35">
        <f t="shared" si="173"/>
        <v>5.50635108994629</v>
      </c>
      <c r="AY173" s="35">
        <f t="shared" si="173"/>
        <v>0.84656</v>
      </c>
      <c r="AZ173" s="35">
        <f t="shared" si="173"/>
        <v>24.3043019137875</v>
      </c>
      <c r="BA173" s="35">
        <f t="shared" si="173"/>
        <v>54.6683324507171</v>
      </c>
      <c r="BB173" s="35">
        <f t="shared" si="173"/>
        <v>3.285</v>
      </c>
      <c r="BC173" s="35">
        <f t="shared" si="173"/>
        <v>1.73538673280916</v>
      </c>
      <c r="BD173" s="35">
        <f t="shared" si="173"/>
        <v>7.82393776646611</v>
      </c>
      <c r="BE173" s="35">
        <f t="shared" si="173"/>
        <v>26.8825342113218</v>
      </c>
      <c r="BF173" s="35">
        <f t="shared" si="173"/>
        <v>16.1358171018237</v>
      </c>
      <c r="BG173" s="35">
        <f t="shared" si="173"/>
        <v>6.42262276423045</v>
      </c>
      <c r="BH173" s="35">
        <f t="shared" si="173"/>
        <v>1.4442</v>
      </c>
      <c r="BI173" s="35">
        <f t="shared" si="173"/>
        <v>8.07733086342056</v>
      </c>
      <c r="BJ173" s="35">
        <f t="shared" si="173"/>
        <v>17.5547298943067</v>
      </c>
      <c r="BK173" s="35">
        <f t="shared" si="173"/>
        <v>1.1968</v>
      </c>
      <c r="BL173" s="35">
        <f t="shared" si="173"/>
        <v>94.1336573893267</v>
      </c>
      <c r="BM173" s="35">
        <f t="shared" si="173"/>
        <v>1.83690317244849</v>
      </c>
      <c r="BN173" s="35">
        <f t="shared" si="173"/>
        <v>5.1264</v>
      </c>
      <c r="BO173" s="35">
        <f t="shared" si="173"/>
        <v>2.30207439771409</v>
      </c>
      <c r="BP173" s="35">
        <f t="shared" si="173"/>
        <v>0.3544</v>
      </c>
      <c r="BQ173" s="35">
        <f t="shared" si="173"/>
        <v>26.7600565281336</v>
      </c>
      <c r="BR173" s="35">
        <f t="shared" si="173"/>
        <v>0.81036</v>
      </c>
      <c r="BS173" s="35">
        <f t="shared" si="173"/>
        <v>39.5080830095275</v>
      </c>
      <c r="BT173" s="35">
        <f t="shared" si="173"/>
        <v>8.0115934043221</v>
      </c>
      <c r="BU173" s="35">
        <f t="shared" si="173"/>
        <v>24.1292717601755</v>
      </c>
      <c r="BV173" s="35">
        <f t="shared" si="173"/>
        <v>12.7667321252509</v>
      </c>
      <c r="BW173" s="35">
        <f t="shared" si="173"/>
        <v>2.41005270935932</v>
      </c>
      <c r="BX173" s="35">
        <f t="shared" si="173"/>
        <v>5.47454069345573</v>
      </c>
      <c r="BY173" s="35">
        <f t="shared" si="173"/>
        <v>184.740900114209</v>
      </c>
      <c r="BZ173" s="35">
        <f t="shared" si="173"/>
        <v>0.273144</v>
      </c>
      <c r="CA173" s="35">
        <f t="shared" si="173"/>
        <v>0.03101</v>
      </c>
      <c r="CB173" s="35">
        <f t="shared" si="173"/>
        <v>3.850184</v>
      </c>
      <c r="CC173" s="35">
        <f t="shared" si="173"/>
        <v>1.901</v>
      </c>
      <c r="CD173" s="35">
        <f t="shared" si="173"/>
        <v>3.4198</v>
      </c>
      <c r="CE173" s="35">
        <f t="shared" si="173"/>
        <v>0</v>
      </c>
      <c r="CF173" s="30"/>
      <c r="CG173" s="30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</row>
    <row r="174" ht="16.5" spans="3:44">
      <c r="C174" s="7" t="s">
        <v>1609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157"/>
    </row>
    <row r="175" ht="14.25" spans="3:122">
      <c r="C175" t="s">
        <v>954</v>
      </c>
      <c r="D175" t="s">
        <v>1503</v>
      </c>
      <c r="E175" t="s">
        <v>244</v>
      </c>
      <c r="F175" s="98">
        <v>1.25</v>
      </c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152"/>
      <c r="V175" s="98"/>
      <c r="W175" s="98"/>
      <c r="X175" s="98"/>
      <c r="Y175" s="152"/>
      <c r="Z175" s="96"/>
      <c r="AA175" s="152"/>
      <c r="AB175" s="152"/>
      <c r="AC175" s="98"/>
      <c r="AD175" s="98"/>
      <c r="AE175" s="98"/>
      <c r="AF175" s="98"/>
      <c r="AG175" s="98"/>
      <c r="AH175" s="98"/>
      <c r="AI175" s="98"/>
      <c r="AJ175" s="98"/>
      <c r="AK175" s="98"/>
      <c r="AL175" s="153"/>
      <c r="AM175" s="98"/>
      <c r="AN175" s="96"/>
      <c r="AO175" s="96"/>
      <c r="AP175" s="98"/>
      <c r="AQ175" s="98"/>
      <c r="AR175" s="98"/>
      <c r="AS175" s="148"/>
      <c r="AT175" s="55" t="s">
        <v>1560</v>
      </c>
      <c r="AU175" s="6" t="str">
        <f>G$92</f>
        <v>AT</v>
      </c>
      <c r="AV175" s="6" t="str">
        <f t="shared" ref="AV175" si="174">H$92</f>
        <v>BE</v>
      </c>
      <c r="AW175" s="6" t="str">
        <f t="shared" ref="AW175" si="175">I$92</f>
        <v>BG</v>
      </c>
      <c r="AX175" s="6" t="str">
        <f t="shared" ref="AX175" si="176">J$92</f>
        <v>CH</v>
      </c>
      <c r="AY175" s="6" t="str">
        <f t="shared" ref="AY175" si="177">K$92</f>
        <v>CY</v>
      </c>
      <c r="AZ175" s="6" t="str">
        <f t="shared" ref="AZ175" si="178">L$92</f>
        <v>CZ</v>
      </c>
      <c r="BA175" s="6" t="str">
        <f t="shared" ref="BA175" si="179">M$92</f>
        <v>DE</v>
      </c>
      <c r="BB175" s="6" t="str">
        <f t="shared" ref="BB175" si="180">N$92</f>
        <v>DK</v>
      </c>
      <c r="BC175" s="6" t="str">
        <f t="shared" ref="BC175" si="181">O$92</f>
        <v>EE</v>
      </c>
      <c r="BD175" s="6" t="str">
        <f t="shared" ref="BD175" si="182">P$92</f>
        <v>EL</v>
      </c>
      <c r="BE175" s="6" t="str">
        <f t="shared" ref="BE175" si="183">Q$92</f>
        <v>ES</v>
      </c>
      <c r="BF175" s="6" t="str">
        <f t="shared" ref="BF175" si="184">R$92</f>
        <v>FI</v>
      </c>
      <c r="BG175" s="6" t="str">
        <f t="shared" ref="BG175" si="185">S$92</f>
        <v>FR</v>
      </c>
      <c r="BH175" s="6" t="str">
        <f t="shared" ref="BH175" si="186">T$92</f>
        <v>HR</v>
      </c>
      <c r="BI175" s="6" t="str">
        <f t="shared" ref="BI175" si="187">U$92</f>
        <v>HU</v>
      </c>
      <c r="BJ175" s="6" t="str">
        <f t="shared" ref="BJ175" si="188">V$92</f>
        <v>IE</v>
      </c>
      <c r="BK175" s="6" t="str">
        <f t="shared" ref="BK175" si="189">W$92</f>
        <v>IS</v>
      </c>
      <c r="BL175" s="6" t="str">
        <f t="shared" ref="BL175" si="190">X$92</f>
        <v>IT</v>
      </c>
      <c r="BM175" s="6" t="str">
        <f t="shared" ref="BM175" si="191">Y$92</f>
        <v>LT</v>
      </c>
      <c r="BN175" s="6" t="str">
        <f t="shared" ref="BN175" si="192">Z$92</f>
        <v>LU</v>
      </c>
      <c r="BO175" s="6" t="str">
        <f t="shared" ref="BO175" si="193">AA$92</f>
        <v>LV</v>
      </c>
      <c r="BP175" s="6" t="str">
        <f t="shared" ref="BP175" si="194">AB$92</f>
        <v>MT</v>
      </c>
      <c r="BQ175" s="6" t="str">
        <f t="shared" ref="BQ175" si="195">AC$92</f>
        <v>NL</v>
      </c>
      <c r="BR175" s="6" t="str">
        <f t="shared" ref="BR175" si="196">AD$92</f>
        <v>NO</v>
      </c>
      <c r="BS175" s="6" t="str">
        <f t="shared" ref="BS175" si="197">AE$92</f>
        <v>PL</v>
      </c>
      <c r="BT175" s="6" t="str">
        <f t="shared" ref="BT175" si="198">AF$92</f>
        <v>PT</v>
      </c>
      <c r="BU175" s="6" t="str">
        <f t="shared" ref="BU175" si="199">AG$92</f>
        <v>RO</v>
      </c>
      <c r="BV175" s="6" t="str">
        <f t="shared" ref="BV175" si="200">AH$92</f>
        <v>SE</v>
      </c>
      <c r="BW175" s="6" t="str">
        <f t="shared" ref="BW175" si="201">AI$92</f>
        <v>SI</v>
      </c>
      <c r="BX175" s="6" t="str">
        <f t="shared" ref="BX175" si="202">AJ$92</f>
        <v>SK</v>
      </c>
      <c r="BY175" s="6" t="str">
        <f t="shared" ref="BY175" si="203">AK$92</f>
        <v>UK</v>
      </c>
      <c r="BZ175" s="6" t="str">
        <f t="shared" ref="BZ175" si="204">AL$92</f>
        <v>AL</v>
      </c>
      <c r="CA175" s="6" t="str">
        <f t="shared" ref="CA175" si="205">AM$92</f>
        <v>BA</v>
      </c>
      <c r="CB175" s="6" t="str">
        <f t="shared" ref="CB175" si="206">AN$92</f>
        <v>KS</v>
      </c>
      <c r="CC175" s="6" t="str">
        <f t="shared" ref="CC175" si="207">AO$92</f>
        <v>ME</v>
      </c>
      <c r="CD175" s="6" t="str">
        <f t="shared" ref="CD175" si="208">AP$92</f>
        <v>MK</v>
      </c>
      <c r="CE175" s="6" t="str">
        <f t="shared" ref="CE175" si="209">AQ$92</f>
        <v>RS</v>
      </c>
      <c r="CG175" s="55" t="s">
        <v>1563</v>
      </c>
      <c r="CH175" s="6" t="str">
        <f t="shared" ref="CH175:DR175" si="210">AU175</f>
        <v>AT</v>
      </c>
      <c r="CI175" s="6" t="str">
        <f t="shared" si="210"/>
        <v>BE</v>
      </c>
      <c r="CJ175" s="6" t="str">
        <f t="shared" si="210"/>
        <v>BG</v>
      </c>
      <c r="CK175" s="6" t="str">
        <f t="shared" si="210"/>
        <v>CH</v>
      </c>
      <c r="CL175" s="6" t="str">
        <f t="shared" si="210"/>
        <v>CY</v>
      </c>
      <c r="CM175" s="6" t="str">
        <f t="shared" si="210"/>
        <v>CZ</v>
      </c>
      <c r="CN175" s="6" t="str">
        <f t="shared" si="210"/>
        <v>DE</v>
      </c>
      <c r="CO175" s="6" t="str">
        <f t="shared" si="210"/>
        <v>DK</v>
      </c>
      <c r="CP175" s="6" t="str">
        <f t="shared" si="210"/>
        <v>EE</v>
      </c>
      <c r="CQ175" s="6" t="str">
        <f t="shared" si="210"/>
        <v>EL</v>
      </c>
      <c r="CR175" s="6" t="str">
        <f t="shared" si="210"/>
        <v>ES</v>
      </c>
      <c r="CS175" s="6" t="str">
        <f t="shared" si="210"/>
        <v>FI</v>
      </c>
      <c r="CT175" s="6" t="str">
        <f t="shared" si="210"/>
        <v>FR</v>
      </c>
      <c r="CU175" s="6" t="str">
        <f t="shared" si="210"/>
        <v>HR</v>
      </c>
      <c r="CV175" s="6" t="str">
        <f t="shared" si="210"/>
        <v>HU</v>
      </c>
      <c r="CW175" s="6" t="str">
        <f t="shared" si="210"/>
        <v>IE</v>
      </c>
      <c r="CX175" s="6" t="str">
        <f t="shared" si="210"/>
        <v>IS</v>
      </c>
      <c r="CY175" s="6" t="str">
        <f t="shared" si="210"/>
        <v>IT</v>
      </c>
      <c r="CZ175" s="6" t="str">
        <f t="shared" si="210"/>
        <v>LT</v>
      </c>
      <c r="DA175" s="6" t="str">
        <f t="shared" si="210"/>
        <v>LU</v>
      </c>
      <c r="DB175" s="6" t="str">
        <f t="shared" si="210"/>
        <v>LV</v>
      </c>
      <c r="DC175" s="6" t="str">
        <f t="shared" si="210"/>
        <v>MT</v>
      </c>
      <c r="DD175" s="6" t="str">
        <f t="shared" si="210"/>
        <v>NL</v>
      </c>
      <c r="DE175" s="6" t="str">
        <f t="shared" si="210"/>
        <v>NO</v>
      </c>
      <c r="DF175" s="6" t="str">
        <f t="shared" si="210"/>
        <v>PL</v>
      </c>
      <c r="DG175" s="6" t="str">
        <f t="shared" si="210"/>
        <v>PT</v>
      </c>
      <c r="DH175" s="6" t="str">
        <f t="shared" si="210"/>
        <v>RO</v>
      </c>
      <c r="DI175" s="6" t="str">
        <f t="shared" si="210"/>
        <v>SE</v>
      </c>
      <c r="DJ175" s="6" t="str">
        <f t="shared" si="210"/>
        <v>SI</v>
      </c>
      <c r="DK175" s="6" t="str">
        <f t="shared" si="210"/>
        <v>SK</v>
      </c>
      <c r="DL175" s="6" t="str">
        <f t="shared" si="210"/>
        <v>UK</v>
      </c>
      <c r="DM175" s="6" t="str">
        <f t="shared" si="210"/>
        <v>AL</v>
      </c>
      <c r="DN175" s="6" t="str">
        <f t="shared" si="210"/>
        <v>BA</v>
      </c>
      <c r="DO175" s="6" t="str">
        <f t="shared" si="210"/>
        <v>KS</v>
      </c>
      <c r="DP175" s="6" t="str">
        <f t="shared" si="210"/>
        <v>ME</v>
      </c>
      <c r="DQ175" s="6" t="str">
        <f t="shared" si="210"/>
        <v>MK</v>
      </c>
      <c r="DR175" s="6" t="str">
        <f t="shared" si="210"/>
        <v>RS</v>
      </c>
    </row>
    <row r="176" spans="3:122">
      <c r="C176" t="s">
        <v>954</v>
      </c>
      <c r="D176" t="s">
        <v>1393</v>
      </c>
      <c r="E176" t="s">
        <v>1504</v>
      </c>
      <c r="F176" s="98">
        <v>30</v>
      </c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152"/>
      <c r="V176" s="98"/>
      <c r="W176" s="98"/>
      <c r="X176" s="98"/>
      <c r="Y176" s="152"/>
      <c r="Z176" s="96"/>
      <c r="AA176" s="152"/>
      <c r="AB176" s="152"/>
      <c r="AC176" s="98"/>
      <c r="AD176" s="98"/>
      <c r="AE176" s="98"/>
      <c r="AF176" s="98"/>
      <c r="AG176" s="98"/>
      <c r="AH176" s="98"/>
      <c r="AI176" s="98"/>
      <c r="AJ176" s="98"/>
      <c r="AK176" s="98"/>
      <c r="AL176" s="153"/>
      <c r="AM176" s="98"/>
      <c r="AN176" s="96"/>
      <c r="AO176" s="96"/>
      <c r="AP176" s="98"/>
      <c r="AQ176" s="98"/>
      <c r="AR176" s="98"/>
      <c r="AS176" s="148"/>
      <c r="AT176" s="54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H176" s="45"/>
      <c r="CI176" s="45"/>
      <c r="CJ176" s="45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/>
      <c r="DR176" s="45"/>
    </row>
    <row r="177" spans="3:122">
      <c r="C177" t="s">
        <v>954</v>
      </c>
      <c r="D177" s="12" t="s">
        <v>1505</v>
      </c>
      <c r="E177" t="s">
        <v>1292</v>
      </c>
      <c r="F177" s="148">
        <v>1</v>
      </c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51"/>
      <c r="V177" s="148"/>
      <c r="W177" s="148"/>
      <c r="X177" s="148"/>
      <c r="Y177" s="151"/>
      <c r="AA177" s="151"/>
      <c r="AB177" s="151"/>
      <c r="AC177" s="148"/>
      <c r="AD177" s="148"/>
      <c r="AE177" s="148"/>
      <c r="AF177" s="148"/>
      <c r="AG177" s="148"/>
      <c r="AH177" s="148"/>
      <c r="AI177" s="148"/>
      <c r="AJ177" s="148"/>
      <c r="AK177" s="148"/>
      <c r="AL177" s="54"/>
      <c r="AM177" s="148"/>
      <c r="AP177" s="148"/>
      <c r="AQ177" s="148"/>
      <c r="AR177" s="148"/>
      <c r="AS177" s="148"/>
      <c r="AT177" s="54" t="str">
        <f>E177</f>
        <v>IOIPRC</v>
      </c>
      <c r="AU177" s="35">
        <f t="shared" ref="AU177:CE177" si="211">CH177*(IF(G177&lt;&gt;"",G177,$F177)/IF(G175&lt;&gt;"",G175,$F175))</f>
        <v>1.16509109715772</v>
      </c>
      <c r="AV177" s="35">
        <f t="shared" si="211"/>
        <v>0</v>
      </c>
      <c r="AW177" s="35">
        <f t="shared" si="211"/>
        <v>1.14855</v>
      </c>
      <c r="AX177" s="35">
        <f t="shared" si="211"/>
        <v>0</v>
      </c>
      <c r="AY177" s="35">
        <f t="shared" si="211"/>
        <v>0</v>
      </c>
      <c r="AZ177" s="35">
        <f t="shared" si="211"/>
        <v>0.499962472897825</v>
      </c>
      <c r="BA177" s="35">
        <f t="shared" si="211"/>
        <v>4.41675648701691</v>
      </c>
      <c r="BB177" s="35">
        <f t="shared" si="211"/>
        <v>3.40435803656442</v>
      </c>
      <c r="BC177" s="35">
        <f t="shared" si="211"/>
        <v>2.19497455990463</v>
      </c>
      <c r="BD177" s="35">
        <f t="shared" si="211"/>
        <v>2.49137447678993</v>
      </c>
      <c r="BE177" s="35">
        <f t="shared" si="211"/>
        <v>21.5328</v>
      </c>
      <c r="BF177" s="35">
        <f t="shared" si="211"/>
        <v>0</v>
      </c>
      <c r="BG177" s="35">
        <f t="shared" si="211"/>
        <v>11.1629397738579</v>
      </c>
      <c r="BH177" s="35">
        <f t="shared" si="211"/>
        <v>1.4576</v>
      </c>
      <c r="BI177" s="35">
        <f t="shared" si="211"/>
        <v>0.6604</v>
      </c>
      <c r="BJ177" s="35">
        <f t="shared" si="211"/>
        <v>0</v>
      </c>
      <c r="BK177" s="35">
        <f t="shared" si="211"/>
        <v>0</v>
      </c>
      <c r="BL177" s="35">
        <f t="shared" si="211"/>
        <v>2.2096</v>
      </c>
      <c r="BM177" s="35">
        <f t="shared" si="211"/>
        <v>0.902543801240506</v>
      </c>
      <c r="BN177" s="35">
        <f t="shared" si="211"/>
        <v>0</v>
      </c>
      <c r="BO177" s="35">
        <f t="shared" si="211"/>
        <v>2.18712</v>
      </c>
      <c r="BP177" s="35">
        <f t="shared" si="211"/>
        <v>0</v>
      </c>
      <c r="BQ177" s="35">
        <f t="shared" si="211"/>
        <v>1.6196</v>
      </c>
      <c r="BR177" s="35">
        <f t="shared" si="211"/>
        <v>2.3976</v>
      </c>
      <c r="BS177" s="35">
        <f t="shared" si="211"/>
        <v>7.2008</v>
      </c>
      <c r="BT177" s="35">
        <f t="shared" si="211"/>
        <v>6.7464</v>
      </c>
      <c r="BU177" s="35">
        <f t="shared" si="211"/>
        <v>1.32656</v>
      </c>
      <c r="BV177" s="35">
        <f t="shared" si="211"/>
        <v>0</v>
      </c>
      <c r="BW177" s="35">
        <f t="shared" si="211"/>
        <v>0.269838866502427</v>
      </c>
      <c r="BX177" s="35">
        <f t="shared" si="211"/>
        <v>0.9324</v>
      </c>
      <c r="BY177" s="35">
        <f t="shared" si="211"/>
        <v>3.8677706496</v>
      </c>
      <c r="BZ177" s="35">
        <f t="shared" si="211"/>
        <v>0.100784</v>
      </c>
      <c r="CA177" s="35">
        <f t="shared" si="211"/>
        <v>0</v>
      </c>
      <c r="CB177" s="35">
        <f t="shared" si="211"/>
        <v>0</v>
      </c>
      <c r="CC177" s="35">
        <f t="shared" si="211"/>
        <v>0</v>
      </c>
      <c r="CD177" s="35">
        <f t="shared" si="211"/>
        <v>0</v>
      </c>
      <c r="CE177" s="35">
        <f t="shared" si="211"/>
        <v>0</v>
      </c>
      <c r="CF177" s="30"/>
      <c r="CG177" s="30" t="str">
        <f>E175</f>
        <v>INDBIO</v>
      </c>
      <c r="CH177" s="35">
        <f t="shared" ref="CH177:DR177" si="212">(AZ$15-CM$15)*G28</f>
        <v>1.45636387144715</v>
      </c>
      <c r="CI177" s="35">
        <f t="shared" si="212"/>
        <v>0</v>
      </c>
      <c r="CJ177" s="35">
        <f t="shared" si="212"/>
        <v>1.4356875</v>
      </c>
      <c r="CK177" s="35">
        <f t="shared" si="212"/>
        <v>0</v>
      </c>
      <c r="CL177" s="35">
        <f t="shared" si="212"/>
        <v>0</v>
      </c>
      <c r="CM177" s="35">
        <f t="shared" si="212"/>
        <v>0.624953091122281</v>
      </c>
      <c r="CN177" s="35">
        <f t="shared" si="212"/>
        <v>5.52094560877113</v>
      </c>
      <c r="CO177" s="35">
        <f t="shared" si="212"/>
        <v>4.25544754570552</v>
      </c>
      <c r="CP177" s="35">
        <f t="shared" si="212"/>
        <v>2.74371819988079</v>
      </c>
      <c r="CQ177" s="35">
        <f t="shared" si="212"/>
        <v>3.11421809598741</v>
      </c>
      <c r="CR177" s="35">
        <f t="shared" si="212"/>
        <v>26.916</v>
      </c>
      <c r="CS177" s="35">
        <f t="shared" si="212"/>
        <v>0</v>
      </c>
      <c r="CT177" s="35">
        <f t="shared" si="212"/>
        <v>13.9536747173223</v>
      </c>
      <c r="CU177" s="35">
        <f t="shared" si="212"/>
        <v>1.822</v>
      </c>
      <c r="CV177" s="35">
        <f t="shared" si="212"/>
        <v>0.8255</v>
      </c>
      <c r="CW177" s="35">
        <f t="shared" si="212"/>
        <v>0</v>
      </c>
      <c r="CX177" s="35">
        <f t="shared" si="212"/>
        <v>0</v>
      </c>
      <c r="CY177" s="35">
        <f t="shared" si="212"/>
        <v>2.762</v>
      </c>
      <c r="CZ177" s="35">
        <f t="shared" si="212"/>
        <v>1.12817975155063</v>
      </c>
      <c r="DA177" s="35">
        <f t="shared" si="212"/>
        <v>0</v>
      </c>
      <c r="DB177" s="35">
        <f t="shared" si="212"/>
        <v>2.7339</v>
      </c>
      <c r="DC177" s="35">
        <f t="shared" si="212"/>
        <v>0</v>
      </c>
      <c r="DD177" s="35">
        <f t="shared" si="212"/>
        <v>2.0245</v>
      </c>
      <c r="DE177" s="35">
        <f t="shared" si="212"/>
        <v>2.997</v>
      </c>
      <c r="DF177" s="35">
        <f t="shared" si="212"/>
        <v>9.001</v>
      </c>
      <c r="DG177" s="35">
        <f t="shared" si="212"/>
        <v>8.433</v>
      </c>
      <c r="DH177" s="35">
        <f t="shared" si="212"/>
        <v>1.6582</v>
      </c>
      <c r="DI177" s="35">
        <f t="shared" si="212"/>
        <v>0</v>
      </c>
      <c r="DJ177" s="35">
        <f t="shared" si="212"/>
        <v>0.337298583128034</v>
      </c>
      <c r="DK177" s="35">
        <f t="shared" si="212"/>
        <v>1.1655</v>
      </c>
      <c r="DL177" s="35">
        <f t="shared" si="212"/>
        <v>4.834713312</v>
      </c>
      <c r="DM177" s="35">
        <f t="shared" si="212"/>
        <v>0.12598</v>
      </c>
      <c r="DN177" s="35">
        <f t="shared" si="212"/>
        <v>0</v>
      </c>
      <c r="DO177" s="35">
        <f t="shared" si="212"/>
        <v>0</v>
      </c>
      <c r="DP177" s="35">
        <f t="shared" si="212"/>
        <v>0</v>
      </c>
      <c r="DQ177" s="35">
        <f t="shared" si="212"/>
        <v>0</v>
      </c>
      <c r="DR177" s="35">
        <f t="shared" si="212"/>
        <v>0</v>
      </c>
    </row>
    <row r="178" spans="3:122">
      <c r="C178" t="s">
        <v>954</v>
      </c>
      <c r="D178" t="s">
        <v>1387</v>
      </c>
      <c r="E178" t="s">
        <v>1504</v>
      </c>
      <c r="F178" s="147"/>
      <c r="G178" s="121">
        <f>AU177</f>
        <v>1.16509109715772</v>
      </c>
      <c r="H178" s="121">
        <f t="shared" ref="H178:AQ178" si="213">AV177</f>
        <v>0</v>
      </c>
      <c r="I178" s="121">
        <f t="shared" si="213"/>
        <v>1.14855</v>
      </c>
      <c r="J178" s="121">
        <f t="shared" si="213"/>
        <v>0</v>
      </c>
      <c r="K178" s="121">
        <f t="shared" si="213"/>
        <v>0</v>
      </c>
      <c r="L178" s="121">
        <f t="shared" si="213"/>
        <v>0.499962472897825</v>
      </c>
      <c r="M178" s="121">
        <f t="shared" si="213"/>
        <v>4.41675648701691</v>
      </c>
      <c r="N178" s="121">
        <f t="shared" si="213"/>
        <v>3.40435803656442</v>
      </c>
      <c r="O178" s="121">
        <f t="shared" si="213"/>
        <v>2.19497455990463</v>
      </c>
      <c r="P178" s="121">
        <f t="shared" si="213"/>
        <v>2.49137447678993</v>
      </c>
      <c r="Q178" s="121">
        <f t="shared" si="213"/>
        <v>21.5328</v>
      </c>
      <c r="R178" s="121">
        <f t="shared" si="213"/>
        <v>0</v>
      </c>
      <c r="S178" s="121">
        <f t="shared" si="213"/>
        <v>11.1629397738579</v>
      </c>
      <c r="T178" s="121">
        <f t="shared" si="213"/>
        <v>1.4576</v>
      </c>
      <c r="U178" s="121">
        <f t="shared" si="213"/>
        <v>0.6604</v>
      </c>
      <c r="V178" s="121">
        <f t="shared" si="213"/>
        <v>0</v>
      </c>
      <c r="W178" s="121">
        <f t="shared" si="213"/>
        <v>0</v>
      </c>
      <c r="X178" s="121">
        <f t="shared" si="213"/>
        <v>2.2096</v>
      </c>
      <c r="Y178" s="121">
        <f t="shared" si="213"/>
        <v>0.902543801240506</v>
      </c>
      <c r="Z178" s="121">
        <f t="shared" si="213"/>
        <v>0</v>
      </c>
      <c r="AA178" s="121">
        <f t="shared" si="213"/>
        <v>2.18712</v>
      </c>
      <c r="AB178" s="121">
        <f t="shared" si="213"/>
        <v>0</v>
      </c>
      <c r="AC178" s="121">
        <f t="shared" si="213"/>
        <v>1.6196</v>
      </c>
      <c r="AD178" s="121">
        <f t="shared" si="213"/>
        <v>2.3976</v>
      </c>
      <c r="AE178" s="121">
        <f t="shared" si="213"/>
        <v>7.2008</v>
      </c>
      <c r="AF178" s="121">
        <f t="shared" si="213"/>
        <v>6.7464</v>
      </c>
      <c r="AG178" s="121">
        <f t="shared" si="213"/>
        <v>1.32656</v>
      </c>
      <c r="AH178" s="121">
        <f t="shared" si="213"/>
        <v>0</v>
      </c>
      <c r="AI178" s="121">
        <f t="shared" si="213"/>
        <v>0.269838866502427</v>
      </c>
      <c r="AJ178" s="121">
        <f t="shared" si="213"/>
        <v>0.9324</v>
      </c>
      <c r="AK178" s="121">
        <f t="shared" si="213"/>
        <v>3.8677706496</v>
      </c>
      <c r="AL178" s="121">
        <f t="shared" si="213"/>
        <v>0.100784</v>
      </c>
      <c r="AM178" s="121">
        <f t="shared" si="213"/>
        <v>0</v>
      </c>
      <c r="AN178" s="121">
        <f t="shared" si="213"/>
        <v>0</v>
      </c>
      <c r="AO178" s="121">
        <f t="shared" si="213"/>
        <v>0</v>
      </c>
      <c r="AP178" s="121">
        <f t="shared" si="213"/>
        <v>0</v>
      </c>
      <c r="AQ178" s="121">
        <f t="shared" si="213"/>
        <v>0</v>
      </c>
      <c r="AR178" s="121"/>
      <c r="AS178" s="148"/>
      <c r="AT178" s="54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0"/>
      <c r="CG178" s="30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</row>
    <row r="179" ht="15.75" spans="3:122">
      <c r="C179" s="150" t="s">
        <v>1506</v>
      </c>
      <c r="D179" s="150"/>
      <c r="E179" s="150"/>
      <c r="F179" s="150"/>
      <c r="G179" s="150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  <c r="AC179" s="150"/>
      <c r="AD179" s="150"/>
      <c r="AE179" s="150"/>
      <c r="AF179" s="150"/>
      <c r="AG179" s="150"/>
      <c r="AH179" s="150"/>
      <c r="AI179" s="150"/>
      <c r="AJ179" s="150"/>
      <c r="AK179" s="150"/>
      <c r="AL179" s="150"/>
      <c r="AM179" s="150"/>
      <c r="AN179" s="150"/>
      <c r="AO179" s="150"/>
      <c r="AP179" s="150"/>
      <c r="AQ179" s="150"/>
      <c r="AR179" s="156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0"/>
      <c r="CG179" s="30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</row>
    <row r="180" spans="3:122">
      <c r="C180" t="s">
        <v>956</v>
      </c>
      <c r="D180" t="s">
        <v>1503</v>
      </c>
      <c r="E180" t="s">
        <v>228</v>
      </c>
      <c r="F180" s="98">
        <v>1.25</v>
      </c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152"/>
      <c r="V180" s="98"/>
      <c r="W180" s="98"/>
      <c r="X180" s="98"/>
      <c r="Y180" s="152"/>
      <c r="Z180" s="96"/>
      <c r="AA180" s="152"/>
      <c r="AB180" s="152"/>
      <c r="AC180" s="98"/>
      <c r="AD180" s="98"/>
      <c r="AE180" s="98"/>
      <c r="AF180" s="98"/>
      <c r="AG180" s="98"/>
      <c r="AH180" s="98"/>
      <c r="AI180" s="98"/>
      <c r="AJ180" s="98"/>
      <c r="AK180" s="98"/>
      <c r="AL180" s="153"/>
      <c r="AM180" s="98"/>
      <c r="AN180" s="96"/>
      <c r="AO180" s="96"/>
      <c r="AP180" s="98"/>
      <c r="AQ180" s="98"/>
      <c r="AR180" s="98"/>
      <c r="AS180" s="148"/>
      <c r="AT180" s="54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0"/>
      <c r="CG180" s="30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5"/>
      <c r="DB180" s="35"/>
      <c r="DC180" s="35"/>
      <c r="DD180" s="35"/>
      <c r="DE180" s="35"/>
      <c r="DF180" s="35"/>
      <c r="DG180" s="35"/>
      <c r="DH180" s="35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</row>
    <row r="181" spans="3:122">
      <c r="C181" t="s">
        <v>956</v>
      </c>
      <c r="D181" t="s">
        <v>1393</v>
      </c>
      <c r="E181" t="s">
        <v>1504</v>
      </c>
      <c r="F181" s="98">
        <v>30</v>
      </c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152"/>
      <c r="V181" s="98"/>
      <c r="W181" s="98"/>
      <c r="X181" s="98"/>
      <c r="Y181" s="152"/>
      <c r="Z181" s="96"/>
      <c r="AA181" s="152"/>
      <c r="AB181" s="152"/>
      <c r="AC181" s="98"/>
      <c r="AD181" s="98"/>
      <c r="AE181" s="98"/>
      <c r="AF181" s="98"/>
      <c r="AG181" s="98"/>
      <c r="AH181" s="98"/>
      <c r="AI181" s="98"/>
      <c r="AJ181" s="98"/>
      <c r="AK181" s="98"/>
      <c r="AL181" s="153"/>
      <c r="AM181" s="98"/>
      <c r="AN181" s="96"/>
      <c r="AO181" s="96"/>
      <c r="AP181" s="98"/>
      <c r="AQ181" s="98"/>
      <c r="AR181" s="98"/>
      <c r="AS181" s="148"/>
      <c r="AT181" s="54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0"/>
      <c r="CG181" s="30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</row>
    <row r="182" spans="3:122">
      <c r="C182" t="s">
        <v>956</v>
      </c>
      <c r="D182" s="12" t="s">
        <v>1505</v>
      </c>
      <c r="E182" t="s">
        <v>1292</v>
      </c>
      <c r="F182" s="148">
        <v>1</v>
      </c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51"/>
      <c r="V182" s="148"/>
      <c r="W182" s="148"/>
      <c r="X182" s="148"/>
      <c r="Y182" s="151"/>
      <c r="AA182" s="151"/>
      <c r="AB182" s="151"/>
      <c r="AC182" s="148"/>
      <c r="AD182" s="148"/>
      <c r="AE182" s="148"/>
      <c r="AF182" s="148"/>
      <c r="AG182" s="148"/>
      <c r="AH182" s="148"/>
      <c r="AI182" s="148"/>
      <c r="AJ182" s="148"/>
      <c r="AK182" s="148"/>
      <c r="AL182" s="54"/>
      <c r="AM182" s="148"/>
      <c r="AP182" s="148"/>
      <c r="AQ182" s="148"/>
      <c r="AR182" s="148"/>
      <c r="AS182" s="148"/>
      <c r="AT182" s="54" t="str">
        <f>E182</f>
        <v>IOIPRC</v>
      </c>
      <c r="AU182" s="35">
        <f t="shared" ref="AU182:CE182" si="214">CH182*(IF(G182&lt;&gt;"",G182,$F182)/IF(G180&lt;&gt;"",G180,$F180))</f>
        <v>0</v>
      </c>
      <c r="AV182" s="35">
        <f t="shared" si="214"/>
        <v>0</v>
      </c>
      <c r="AW182" s="35">
        <f t="shared" si="214"/>
        <v>0.00346481820412029</v>
      </c>
      <c r="AX182" s="35">
        <f t="shared" si="214"/>
        <v>0</v>
      </c>
      <c r="AY182" s="35">
        <f t="shared" si="214"/>
        <v>0</v>
      </c>
      <c r="AZ182" s="35">
        <f t="shared" si="214"/>
        <v>0.2036</v>
      </c>
      <c r="BA182" s="35">
        <f t="shared" si="214"/>
        <v>1.75584</v>
      </c>
      <c r="BB182" s="35">
        <f t="shared" si="214"/>
        <v>1.484</v>
      </c>
      <c r="BC182" s="35">
        <f t="shared" si="214"/>
        <v>3.84000000000009e-5</v>
      </c>
      <c r="BD182" s="35">
        <f t="shared" si="214"/>
        <v>0</v>
      </c>
      <c r="BE182" s="35">
        <f t="shared" si="214"/>
        <v>0</v>
      </c>
      <c r="BF182" s="35">
        <f t="shared" si="214"/>
        <v>0.03989595463138</v>
      </c>
      <c r="BG182" s="35">
        <f t="shared" si="214"/>
        <v>6.96384</v>
      </c>
      <c r="BH182" s="35">
        <f t="shared" si="214"/>
        <v>0</v>
      </c>
      <c r="BI182" s="35">
        <f t="shared" si="214"/>
        <v>0.064</v>
      </c>
      <c r="BJ182" s="35">
        <f t="shared" si="214"/>
        <v>0</v>
      </c>
      <c r="BK182" s="35">
        <f t="shared" si="214"/>
        <v>0</v>
      </c>
      <c r="BL182" s="35">
        <f t="shared" si="214"/>
        <v>0</v>
      </c>
      <c r="BM182" s="35">
        <f t="shared" si="214"/>
        <v>0.01</v>
      </c>
      <c r="BN182" s="35">
        <f t="shared" si="214"/>
        <v>0</v>
      </c>
      <c r="BO182" s="35">
        <f t="shared" si="214"/>
        <v>0.0312</v>
      </c>
      <c r="BP182" s="35">
        <f t="shared" si="214"/>
        <v>0</v>
      </c>
      <c r="BQ182" s="35">
        <f t="shared" si="214"/>
        <v>0.422</v>
      </c>
      <c r="BR182" s="35">
        <f t="shared" si="214"/>
        <v>0</v>
      </c>
      <c r="BS182" s="35">
        <f t="shared" si="214"/>
        <v>0.141736419114235</v>
      </c>
      <c r="BT182" s="35">
        <f t="shared" si="214"/>
        <v>0</v>
      </c>
      <c r="BU182" s="35">
        <f t="shared" si="214"/>
        <v>0</v>
      </c>
      <c r="BV182" s="35">
        <f t="shared" si="214"/>
        <v>1.06592</v>
      </c>
      <c r="BW182" s="35">
        <f t="shared" si="214"/>
        <v>0</v>
      </c>
      <c r="BX182" s="35">
        <f t="shared" si="214"/>
        <v>0</v>
      </c>
      <c r="BY182" s="35">
        <f t="shared" si="214"/>
        <v>2.6663611392</v>
      </c>
      <c r="BZ182" s="35">
        <f t="shared" si="214"/>
        <v>0</v>
      </c>
      <c r="CA182" s="35">
        <f t="shared" si="214"/>
        <v>1.159408</v>
      </c>
      <c r="CB182" s="35">
        <f t="shared" si="214"/>
        <v>0</v>
      </c>
      <c r="CC182" s="35">
        <f t="shared" si="214"/>
        <v>0</v>
      </c>
      <c r="CD182" s="35">
        <f t="shared" si="214"/>
        <v>0</v>
      </c>
      <c r="CE182" s="35">
        <f t="shared" si="214"/>
        <v>0.1112</v>
      </c>
      <c r="CF182" s="30"/>
      <c r="CG182" s="30" t="str">
        <f>E180</f>
        <v>INDCOA</v>
      </c>
      <c r="CH182" s="35">
        <f t="shared" ref="CH182:DR182" si="215">(AZ$5-CM$5)*G33</f>
        <v>0</v>
      </c>
      <c r="CI182" s="35">
        <f t="shared" si="215"/>
        <v>0</v>
      </c>
      <c r="CJ182" s="35">
        <f t="shared" si="215"/>
        <v>0.00433102275515036</v>
      </c>
      <c r="CK182" s="35">
        <f t="shared" si="215"/>
        <v>0</v>
      </c>
      <c r="CL182" s="35">
        <f t="shared" si="215"/>
        <v>0</v>
      </c>
      <c r="CM182" s="35">
        <f t="shared" si="215"/>
        <v>0.2545</v>
      </c>
      <c r="CN182" s="35">
        <f t="shared" si="215"/>
        <v>2.1948</v>
      </c>
      <c r="CO182" s="35">
        <f t="shared" si="215"/>
        <v>1.855</v>
      </c>
      <c r="CP182" s="35">
        <f t="shared" si="215"/>
        <v>4.80000000000012e-5</v>
      </c>
      <c r="CQ182" s="35">
        <f t="shared" si="215"/>
        <v>0</v>
      </c>
      <c r="CR182" s="35">
        <f t="shared" si="215"/>
        <v>0</v>
      </c>
      <c r="CS182" s="35">
        <f t="shared" si="215"/>
        <v>0.049869943289225</v>
      </c>
      <c r="CT182" s="35">
        <f t="shared" si="215"/>
        <v>8.7048</v>
      </c>
      <c r="CU182" s="35">
        <f t="shared" si="215"/>
        <v>0</v>
      </c>
      <c r="CV182" s="35">
        <f t="shared" si="215"/>
        <v>0.08</v>
      </c>
      <c r="CW182" s="35">
        <f t="shared" si="215"/>
        <v>0</v>
      </c>
      <c r="CX182" s="35">
        <f t="shared" si="215"/>
        <v>0</v>
      </c>
      <c r="CY182" s="35">
        <f t="shared" si="215"/>
        <v>0</v>
      </c>
      <c r="CZ182" s="35">
        <f t="shared" si="215"/>
        <v>0.0125</v>
      </c>
      <c r="DA182" s="35">
        <f t="shared" si="215"/>
        <v>0</v>
      </c>
      <c r="DB182" s="35">
        <f t="shared" si="215"/>
        <v>0.039</v>
      </c>
      <c r="DC182" s="35">
        <f t="shared" si="215"/>
        <v>0</v>
      </c>
      <c r="DD182" s="35">
        <f t="shared" si="215"/>
        <v>0.5275</v>
      </c>
      <c r="DE182" s="35">
        <f t="shared" si="215"/>
        <v>0</v>
      </c>
      <c r="DF182" s="35">
        <f t="shared" si="215"/>
        <v>0.177170523892794</v>
      </c>
      <c r="DG182" s="35">
        <f t="shared" si="215"/>
        <v>0</v>
      </c>
      <c r="DH182" s="35">
        <f t="shared" si="215"/>
        <v>0</v>
      </c>
      <c r="DI182" s="35">
        <f t="shared" si="215"/>
        <v>1.3324</v>
      </c>
      <c r="DJ182" s="35">
        <f t="shared" si="215"/>
        <v>0</v>
      </c>
      <c r="DK182" s="35">
        <f t="shared" si="215"/>
        <v>0</v>
      </c>
      <c r="DL182" s="35">
        <f t="shared" si="215"/>
        <v>3.332951424</v>
      </c>
      <c r="DM182" s="35">
        <f t="shared" si="215"/>
        <v>0</v>
      </c>
      <c r="DN182" s="35">
        <f t="shared" si="215"/>
        <v>1.44926</v>
      </c>
      <c r="DO182" s="35">
        <f t="shared" si="215"/>
        <v>0</v>
      </c>
      <c r="DP182" s="35">
        <f t="shared" si="215"/>
        <v>0</v>
      </c>
      <c r="DQ182" s="35">
        <f t="shared" si="215"/>
        <v>0</v>
      </c>
      <c r="DR182" s="35">
        <f t="shared" si="215"/>
        <v>0.139</v>
      </c>
    </row>
    <row r="183" spans="3:122">
      <c r="C183" t="s">
        <v>956</v>
      </c>
      <c r="D183" t="s">
        <v>1387</v>
      </c>
      <c r="E183" t="s">
        <v>1504</v>
      </c>
      <c r="F183" s="147"/>
      <c r="G183" s="155">
        <f>AU182</f>
        <v>0</v>
      </c>
      <c r="H183" s="155">
        <f t="shared" ref="H183:AQ183" si="216">AV182</f>
        <v>0</v>
      </c>
      <c r="I183" s="155">
        <f t="shared" si="216"/>
        <v>0.00346481820412029</v>
      </c>
      <c r="J183" s="155">
        <f t="shared" si="216"/>
        <v>0</v>
      </c>
      <c r="K183" s="155">
        <f t="shared" si="216"/>
        <v>0</v>
      </c>
      <c r="L183" s="155">
        <f t="shared" si="216"/>
        <v>0.2036</v>
      </c>
      <c r="M183" s="155">
        <f t="shared" si="216"/>
        <v>1.75584</v>
      </c>
      <c r="N183" s="155">
        <f t="shared" si="216"/>
        <v>1.484</v>
      </c>
      <c r="O183" s="155">
        <f t="shared" si="216"/>
        <v>3.84000000000009e-5</v>
      </c>
      <c r="P183" s="155">
        <f t="shared" si="216"/>
        <v>0</v>
      </c>
      <c r="Q183" s="155">
        <f t="shared" si="216"/>
        <v>0</v>
      </c>
      <c r="R183" s="155">
        <f t="shared" si="216"/>
        <v>0.03989595463138</v>
      </c>
      <c r="S183" s="155">
        <f t="shared" si="216"/>
        <v>6.96384</v>
      </c>
      <c r="T183" s="155">
        <f t="shared" si="216"/>
        <v>0</v>
      </c>
      <c r="U183" s="155">
        <f t="shared" si="216"/>
        <v>0.064</v>
      </c>
      <c r="V183" s="155">
        <f t="shared" si="216"/>
        <v>0</v>
      </c>
      <c r="W183" s="155">
        <f t="shared" si="216"/>
        <v>0</v>
      </c>
      <c r="X183" s="155">
        <f t="shared" si="216"/>
        <v>0</v>
      </c>
      <c r="Y183" s="155">
        <f t="shared" si="216"/>
        <v>0.01</v>
      </c>
      <c r="Z183" s="155">
        <f t="shared" si="216"/>
        <v>0</v>
      </c>
      <c r="AA183" s="155">
        <f t="shared" si="216"/>
        <v>0.0312</v>
      </c>
      <c r="AB183" s="155">
        <f t="shared" si="216"/>
        <v>0</v>
      </c>
      <c r="AC183" s="155">
        <f t="shared" si="216"/>
        <v>0.422</v>
      </c>
      <c r="AD183" s="155">
        <f t="shared" si="216"/>
        <v>0</v>
      </c>
      <c r="AE183" s="155">
        <f t="shared" si="216"/>
        <v>0.141736419114235</v>
      </c>
      <c r="AF183" s="155">
        <f t="shared" si="216"/>
        <v>0</v>
      </c>
      <c r="AG183" s="155">
        <f t="shared" si="216"/>
        <v>0</v>
      </c>
      <c r="AH183" s="155">
        <f t="shared" si="216"/>
        <v>1.06592</v>
      </c>
      <c r="AI183" s="155">
        <f t="shared" si="216"/>
        <v>0</v>
      </c>
      <c r="AJ183" s="155">
        <f t="shared" si="216"/>
        <v>0</v>
      </c>
      <c r="AK183" s="155">
        <f t="shared" si="216"/>
        <v>2.6663611392</v>
      </c>
      <c r="AL183" s="155">
        <f t="shared" si="216"/>
        <v>0</v>
      </c>
      <c r="AM183" s="155">
        <f t="shared" si="216"/>
        <v>1.159408</v>
      </c>
      <c r="AN183" s="155">
        <f t="shared" si="216"/>
        <v>0</v>
      </c>
      <c r="AO183" s="155">
        <f t="shared" si="216"/>
        <v>0</v>
      </c>
      <c r="AP183" s="155">
        <f t="shared" si="216"/>
        <v>0</v>
      </c>
      <c r="AQ183" s="155">
        <f t="shared" si="216"/>
        <v>0.1112</v>
      </c>
      <c r="AR183" s="121"/>
      <c r="AS183" s="148"/>
      <c r="AT183" s="54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0"/>
      <c r="CG183" s="30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</row>
    <row r="184" ht="15.75" spans="3:122">
      <c r="C184" s="150" t="s">
        <v>1506</v>
      </c>
      <c r="D184" s="150"/>
      <c r="E184" s="150"/>
      <c r="F184" s="150"/>
      <c r="G184" s="150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150"/>
      <c r="AR184" s="156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0"/>
      <c r="CG184" s="30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5"/>
      <c r="DB184" s="35"/>
      <c r="DC184" s="35"/>
      <c r="DD184" s="35"/>
      <c r="DE184" s="35"/>
      <c r="DF184" s="35"/>
      <c r="DG184" s="35"/>
      <c r="DH184" s="35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</row>
    <row r="185" spans="3:122">
      <c r="C185" t="s">
        <v>958</v>
      </c>
      <c r="D185" t="s">
        <v>1503</v>
      </c>
      <c r="E185" t="s">
        <v>232</v>
      </c>
      <c r="F185" s="98">
        <v>1.25</v>
      </c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152"/>
      <c r="V185" s="98"/>
      <c r="W185" s="98"/>
      <c r="X185" s="98"/>
      <c r="Y185" s="152"/>
      <c r="Z185" s="96"/>
      <c r="AA185" s="152"/>
      <c r="AB185" s="152"/>
      <c r="AC185" s="98"/>
      <c r="AD185" s="98"/>
      <c r="AE185" s="98"/>
      <c r="AF185" s="98"/>
      <c r="AG185" s="98"/>
      <c r="AH185" s="98"/>
      <c r="AI185" s="98"/>
      <c r="AJ185" s="98"/>
      <c r="AK185" s="98"/>
      <c r="AL185" s="153"/>
      <c r="AM185" s="98"/>
      <c r="AN185" s="96"/>
      <c r="AO185" s="96"/>
      <c r="AP185" s="98"/>
      <c r="AQ185" s="98"/>
      <c r="AR185" s="98"/>
      <c r="AS185" s="148"/>
      <c r="AT185" s="54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0"/>
      <c r="CG185" s="30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</row>
    <row r="186" spans="3:122">
      <c r="C186" t="s">
        <v>958</v>
      </c>
      <c r="D186" t="s">
        <v>1393</v>
      </c>
      <c r="E186" t="s">
        <v>1504</v>
      </c>
      <c r="F186" s="98">
        <v>30</v>
      </c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152"/>
      <c r="V186" s="98"/>
      <c r="W186" s="98"/>
      <c r="X186" s="98"/>
      <c r="Y186" s="152"/>
      <c r="Z186" s="96"/>
      <c r="AA186" s="152"/>
      <c r="AB186" s="152"/>
      <c r="AC186" s="98"/>
      <c r="AD186" s="98"/>
      <c r="AE186" s="98"/>
      <c r="AF186" s="98"/>
      <c r="AG186" s="98"/>
      <c r="AH186" s="98"/>
      <c r="AI186" s="98"/>
      <c r="AJ186" s="98"/>
      <c r="AK186" s="98"/>
      <c r="AL186" s="153"/>
      <c r="AM186" s="98"/>
      <c r="AN186" s="96"/>
      <c r="AO186" s="96"/>
      <c r="AP186" s="98"/>
      <c r="AQ186" s="98"/>
      <c r="AR186" s="98"/>
      <c r="AS186" s="148"/>
      <c r="AT186" s="54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0"/>
      <c r="CG186" s="30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5"/>
      <c r="DB186" s="35"/>
      <c r="DC186" s="35"/>
      <c r="DD186" s="35"/>
      <c r="DE186" s="35"/>
      <c r="DF186" s="35"/>
      <c r="DG186" s="35"/>
      <c r="DH186" s="35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</row>
    <row r="187" spans="3:122">
      <c r="C187" t="s">
        <v>958</v>
      </c>
      <c r="D187" s="12" t="s">
        <v>1505</v>
      </c>
      <c r="E187" t="s">
        <v>1292</v>
      </c>
      <c r="F187" s="148">
        <v>1</v>
      </c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51"/>
      <c r="V187" s="148"/>
      <c r="W187" s="148"/>
      <c r="X187" s="148"/>
      <c r="Y187" s="151"/>
      <c r="AA187" s="151"/>
      <c r="AB187" s="151"/>
      <c r="AC187" s="148"/>
      <c r="AD187" s="148"/>
      <c r="AE187" s="148"/>
      <c r="AF187" s="148"/>
      <c r="AG187" s="148"/>
      <c r="AH187" s="148"/>
      <c r="AI187" s="148"/>
      <c r="AJ187" s="148"/>
      <c r="AK187" s="148"/>
      <c r="AL187" s="54"/>
      <c r="AM187" s="148"/>
      <c r="AP187" s="148"/>
      <c r="AQ187" s="148"/>
      <c r="AR187" s="148"/>
      <c r="AS187" s="148"/>
      <c r="AT187" s="54" t="str">
        <f>E187</f>
        <v>IOIPRC</v>
      </c>
      <c r="AU187" s="35">
        <f t="shared" ref="AU187:CE187" si="217">CH187*(IF(G187&lt;&gt;"",G187,$F187)/IF(G185&lt;&gt;"",G185,$F185))</f>
        <v>0.1136</v>
      </c>
      <c r="AV187" s="35">
        <f t="shared" si="217"/>
        <v>0</v>
      </c>
      <c r="AW187" s="35">
        <f t="shared" si="217"/>
        <v>0.0224</v>
      </c>
      <c r="AX187" s="35">
        <f t="shared" si="217"/>
        <v>0</v>
      </c>
      <c r="AY187" s="35">
        <f t="shared" si="217"/>
        <v>0</v>
      </c>
      <c r="AZ187" s="35">
        <f t="shared" si="217"/>
        <v>0.228</v>
      </c>
      <c r="BA187" s="35">
        <f t="shared" si="217"/>
        <v>1.3448</v>
      </c>
      <c r="BB187" s="35">
        <f t="shared" si="217"/>
        <v>0.0912</v>
      </c>
      <c r="BC187" s="35">
        <f t="shared" si="217"/>
        <v>0</v>
      </c>
      <c r="BD187" s="35">
        <f t="shared" si="217"/>
        <v>0</v>
      </c>
      <c r="BE187" s="35">
        <f t="shared" si="217"/>
        <v>0.5988</v>
      </c>
      <c r="BF187" s="35">
        <f t="shared" si="217"/>
        <v>0.00896</v>
      </c>
      <c r="BG187" s="35">
        <f t="shared" si="217"/>
        <v>1.7792</v>
      </c>
      <c r="BH187" s="35">
        <f t="shared" si="217"/>
        <v>0</v>
      </c>
      <c r="BI187" s="35">
        <f t="shared" si="217"/>
        <v>0.1136</v>
      </c>
      <c r="BJ187" s="35">
        <f t="shared" si="217"/>
        <v>0</v>
      </c>
      <c r="BK187" s="35">
        <f t="shared" si="217"/>
        <v>0</v>
      </c>
      <c r="BL187" s="35">
        <f t="shared" si="217"/>
        <v>0.0228</v>
      </c>
      <c r="BM187" s="35">
        <f t="shared" si="217"/>
        <v>0.01824</v>
      </c>
      <c r="BN187" s="35">
        <f t="shared" si="217"/>
        <v>0</v>
      </c>
      <c r="BO187" s="35">
        <f t="shared" si="217"/>
        <v>0</v>
      </c>
      <c r="BP187" s="35">
        <f t="shared" si="217"/>
        <v>0</v>
      </c>
      <c r="BQ187" s="35">
        <f t="shared" si="217"/>
        <v>0</v>
      </c>
      <c r="BR187" s="35">
        <f t="shared" si="217"/>
        <v>0</v>
      </c>
      <c r="BS187" s="35">
        <f t="shared" si="217"/>
        <v>0.7976</v>
      </c>
      <c r="BT187" s="35">
        <f t="shared" si="217"/>
        <v>0</v>
      </c>
      <c r="BU187" s="35">
        <f t="shared" si="217"/>
        <v>0.00456</v>
      </c>
      <c r="BV187" s="35">
        <f t="shared" si="217"/>
        <v>0.13696</v>
      </c>
      <c r="BW187" s="35">
        <f t="shared" si="217"/>
        <v>0</v>
      </c>
      <c r="BX187" s="35">
        <f t="shared" si="217"/>
        <v>0.0112</v>
      </c>
      <c r="BY187" s="35">
        <f t="shared" si="217"/>
        <v>0.417136896</v>
      </c>
      <c r="BZ187" s="35">
        <f t="shared" si="217"/>
        <v>0</v>
      </c>
      <c r="CA187" s="35">
        <f t="shared" si="217"/>
        <v>0</v>
      </c>
      <c r="CB187" s="35">
        <f t="shared" si="217"/>
        <v>0</v>
      </c>
      <c r="CC187" s="35">
        <f t="shared" si="217"/>
        <v>0</v>
      </c>
      <c r="CD187" s="35">
        <f t="shared" si="217"/>
        <v>0</v>
      </c>
      <c r="CE187" s="35">
        <f t="shared" si="217"/>
        <v>0</v>
      </c>
      <c r="CF187" s="30"/>
      <c r="CG187" s="30" t="str">
        <f>E185</f>
        <v>INDCOK</v>
      </c>
      <c r="CH187" s="35">
        <f t="shared" ref="CH187:DR187" si="218">(AZ$8-CM$8)*G38</f>
        <v>0.142</v>
      </c>
      <c r="CI187" s="35">
        <f t="shared" si="218"/>
        <v>0</v>
      </c>
      <c r="CJ187" s="35">
        <f t="shared" si="218"/>
        <v>0.028</v>
      </c>
      <c r="CK187" s="35">
        <f t="shared" si="218"/>
        <v>0</v>
      </c>
      <c r="CL187" s="35">
        <f t="shared" si="218"/>
        <v>0</v>
      </c>
      <c r="CM187" s="35">
        <f t="shared" si="218"/>
        <v>0.285</v>
      </c>
      <c r="CN187" s="35">
        <f t="shared" si="218"/>
        <v>1.681</v>
      </c>
      <c r="CO187" s="35">
        <f t="shared" si="218"/>
        <v>0.114</v>
      </c>
      <c r="CP187" s="35">
        <f t="shared" si="218"/>
        <v>0</v>
      </c>
      <c r="CQ187" s="35">
        <f t="shared" si="218"/>
        <v>0</v>
      </c>
      <c r="CR187" s="35">
        <f t="shared" si="218"/>
        <v>0.7485</v>
      </c>
      <c r="CS187" s="35">
        <f t="shared" si="218"/>
        <v>0.0112</v>
      </c>
      <c r="CT187" s="35">
        <f t="shared" si="218"/>
        <v>2.224</v>
      </c>
      <c r="CU187" s="35">
        <f t="shared" si="218"/>
        <v>0</v>
      </c>
      <c r="CV187" s="35">
        <f t="shared" si="218"/>
        <v>0.142</v>
      </c>
      <c r="CW187" s="35">
        <f t="shared" si="218"/>
        <v>0</v>
      </c>
      <c r="CX187" s="35">
        <f t="shared" si="218"/>
        <v>0</v>
      </c>
      <c r="CY187" s="35">
        <f t="shared" si="218"/>
        <v>0.0285</v>
      </c>
      <c r="CZ187" s="35">
        <f t="shared" si="218"/>
        <v>0.0228</v>
      </c>
      <c r="DA187" s="35">
        <f t="shared" si="218"/>
        <v>0</v>
      </c>
      <c r="DB187" s="35">
        <f t="shared" si="218"/>
        <v>0</v>
      </c>
      <c r="DC187" s="35">
        <f t="shared" si="218"/>
        <v>0</v>
      </c>
      <c r="DD187" s="35">
        <f t="shared" si="218"/>
        <v>0</v>
      </c>
      <c r="DE187" s="35">
        <f t="shared" si="218"/>
        <v>0</v>
      </c>
      <c r="DF187" s="35">
        <f t="shared" si="218"/>
        <v>0.997</v>
      </c>
      <c r="DG187" s="35">
        <f t="shared" si="218"/>
        <v>0</v>
      </c>
      <c r="DH187" s="35">
        <f t="shared" si="218"/>
        <v>0.0057</v>
      </c>
      <c r="DI187" s="35">
        <f t="shared" si="218"/>
        <v>0.1712</v>
      </c>
      <c r="DJ187" s="35">
        <f t="shared" si="218"/>
        <v>0</v>
      </c>
      <c r="DK187" s="35">
        <f t="shared" si="218"/>
        <v>0.014</v>
      </c>
      <c r="DL187" s="35">
        <f t="shared" si="218"/>
        <v>0.52142112</v>
      </c>
      <c r="DM187" s="35">
        <f t="shared" si="218"/>
        <v>0</v>
      </c>
      <c r="DN187" s="35">
        <f t="shared" si="218"/>
        <v>0</v>
      </c>
      <c r="DO187" s="35">
        <f t="shared" si="218"/>
        <v>0</v>
      </c>
      <c r="DP187" s="35">
        <f t="shared" si="218"/>
        <v>0</v>
      </c>
      <c r="DQ187" s="35">
        <f t="shared" si="218"/>
        <v>0</v>
      </c>
      <c r="DR187" s="35">
        <f t="shared" si="218"/>
        <v>0</v>
      </c>
    </row>
    <row r="188" spans="3:122">
      <c r="C188" t="s">
        <v>958</v>
      </c>
      <c r="D188" t="s">
        <v>1387</v>
      </c>
      <c r="E188" t="s">
        <v>1504</v>
      </c>
      <c r="F188" s="147"/>
      <c r="G188" s="155">
        <f>AU187</f>
        <v>0.1136</v>
      </c>
      <c r="H188" s="155">
        <f t="shared" ref="H188:AQ188" si="219">AV187</f>
        <v>0</v>
      </c>
      <c r="I188" s="155">
        <f t="shared" si="219"/>
        <v>0.0224</v>
      </c>
      <c r="J188" s="155">
        <f t="shared" si="219"/>
        <v>0</v>
      </c>
      <c r="K188" s="155">
        <f t="shared" si="219"/>
        <v>0</v>
      </c>
      <c r="L188" s="155">
        <f t="shared" si="219"/>
        <v>0.228</v>
      </c>
      <c r="M188" s="155">
        <f t="shared" si="219"/>
        <v>1.3448</v>
      </c>
      <c r="N188" s="155">
        <f t="shared" si="219"/>
        <v>0.0912</v>
      </c>
      <c r="O188" s="155">
        <f t="shared" si="219"/>
        <v>0</v>
      </c>
      <c r="P188" s="155">
        <f t="shared" si="219"/>
        <v>0</v>
      </c>
      <c r="Q188" s="155">
        <f t="shared" si="219"/>
        <v>0.5988</v>
      </c>
      <c r="R188" s="155">
        <f t="shared" si="219"/>
        <v>0.00896</v>
      </c>
      <c r="S188" s="155">
        <f t="shared" si="219"/>
        <v>1.7792</v>
      </c>
      <c r="T188" s="155">
        <f t="shared" si="219"/>
        <v>0</v>
      </c>
      <c r="U188" s="155">
        <f t="shared" si="219"/>
        <v>0.1136</v>
      </c>
      <c r="V188" s="155">
        <f t="shared" si="219"/>
        <v>0</v>
      </c>
      <c r="W188" s="155">
        <f t="shared" si="219"/>
        <v>0</v>
      </c>
      <c r="X188" s="155">
        <f t="shared" si="219"/>
        <v>0.0228</v>
      </c>
      <c r="Y188" s="155">
        <f t="shared" si="219"/>
        <v>0.01824</v>
      </c>
      <c r="Z188" s="155">
        <f t="shared" si="219"/>
        <v>0</v>
      </c>
      <c r="AA188" s="155">
        <f t="shared" si="219"/>
        <v>0</v>
      </c>
      <c r="AB188" s="155">
        <f t="shared" si="219"/>
        <v>0</v>
      </c>
      <c r="AC188" s="155">
        <f t="shared" si="219"/>
        <v>0</v>
      </c>
      <c r="AD188" s="155">
        <f t="shared" si="219"/>
        <v>0</v>
      </c>
      <c r="AE188" s="155">
        <f t="shared" si="219"/>
        <v>0.7976</v>
      </c>
      <c r="AF188" s="155">
        <f t="shared" si="219"/>
        <v>0</v>
      </c>
      <c r="AG188" s="155">
        <f t="shared" si="219"/>
        <v>0.00456</v>
      </c>
      <c r="AH188" s="155">
        <f t="shared" si="219"/>
        <v>0.13696</v>
      </c>
      <c r="AI188" s="155">
        <f t="shared" si="219"/>
        <v>0</v>
      </c>
      <c r="AJ188" s="155">
        <f t="shared" si="219"/>
        <v>0.0112</v>
      </c>
      <c r="AK188" s="155">
        <f t="shared" si="219"/>
        <v>0.417136896</v>
      </c>
      <c r="AL188" s="155">
        <f t="shared" si="219"/>
        <v>0</v>
      </c>
      <c r="AM188" s="155">
        <f t="shared" si="219"/>
        <v>0</v>
      </c>
      <c r="AN188" s="155">
        <f t="shared" si="219"/>
        <v>0</v>
      </c>
      <c r="AO188" s="155">
        <f t="shared" si="219"/>
        <v>0</v>
      </c>
      <c r="AP188" s="155">
        <f t="shared" si="219"/>
        <v>0</v>
      </c>
      <c r="AQ188" s="155">
        <f t="shared" si="219"/>
        <v>0</v>
      </c>
      <c r="AR188" s="121"/>
      <c r="AS188" s="148"/>
      <c r="AT188" s="54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0"/>
      <c r="CG188" s="30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5"/>
      <c r="DB188" s="35"/>
      <c r="DC188" s="35"/>
      <c r="DD188" s="35"/>
      <c r="DE188" s="35"/>
      <c r="DF188" s="35"/>
      <c r="DG188" s="35"/>
      <c r="DH188" s="35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</row>
    <row r="189" ht="15.75" spans="3:122">
      <c r="C189" s="150" t="s">
        <v>1506</v>
      </c>
      <c r="D189" s="150"/>
      <c r="E189" s="150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  <c r="AC189" s="150"/>
      <c r="AD189" s="150"/>
      <c r="AE189" s="150"/>
      <c r="AF189" s="150"/>
      <c r="AG189" s="150"/>
      <c r="AH189" s="150"/>
      <c r="AI189" s="150"/>
      <c r="AJ189" s="150"/>
      <c r="AK189" s="150"/>
      <c r="AL189" s="150"/>
      <c r="AM189" s="150"/>
      <c r="AN189" s="150"/>
      <c r="AO189" s="150"/>
      <c r="AP189" s="150"/>
      <c r="AQ189" s="150"/>
      <c r="AR189" s="156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0"/>
      <c r="CG189" s="30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</row>
    <row r="190" spans="3:122">
      <c r="C190" t="s">
        <v>960</v>
      </c>
      <c r="D190" t="s">
        <v>1503</v>
      </c>
      <c r="E190" t="s">
        <v>247</v>
      </c>
      <c r="F190" s="98">
        <v>1</v>
      </c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152"/>
      <c r="V190" s="98"/>
      <c r="W190" s="98"/>
      <c r="X190" s="98"/>
      <c r="Y190" s="152"/>
      <c r="Z190" s="96"/>
      <c r="AA190" s="152"/>
      <c r="AB190" s="152"/>
      <c r="AC190" s="98"/>
      <c r="AD190" s="98"/>
      <c r="AE190" s="98"/>
      <c r="AF190" s="98"/>
      <c r="AG190" s="98"/>
      <c r="AH190" s="98"/>
      <c r="AI190" s="98"/>
      <c r="AJ190" s="98"/>
      <c r="AK190" s="98"/>
      <c r="AL190" s="153"/>
      <c r="AM190" s="98"/>
      <c r="AN190" s="96"/>
      <c r="AO190" s="96"/>
      <c r="AP190" s="98"/>
      <c r="AQ190" s="98"/>
      <c r="AR190" s="98"/>
      <c r="AS190" s="148"/>
      <c r="AT190" s="54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0"/>
      <c r="CG190" s="30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</row>
    <row r="191" spans="3:122">
      <c r="C191" t="s">
        <v>960</v>
      </c>
      <c r="D191" t="s">
        <v>1393</v>
      </c>
      <c r="E191" t="s">
        <v>1504</v>
      </c>
      <c r="F191" s="98">
        <v>30</v>
      </c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152"/>
      <c r="V191" s="98"/>
      <c r="W191" s="98"/>
      <c r="X191" s="98"/>
      <c r="Y191" s="152"/>
      <c r="Z191" s="96"/>
      <c r="AA191" s="152"/>
      <c r="AB191" s="152"/>
      <c r="AC191" s="98"/>
      <c r="AD191" s="98"/>
      <c r="AE191" s="98"/>
      <c r="AF191" s="98"/>
      <c r="AG191" s="98"/>
      <c r="AH191" s="98"/>
      <c r="AI191" s="98"/>
      <c r="AJ191" s="98"/>
      <c r="AK191" s="98"/>
      <c r="AL191" s="153"/>
      <c r="AM191" s="98"/>
      <c r="AN191" s="96"/>
      <c r="AO191" s="96"/>
      <c r="AP191" s="98"/>
      <c r="AQ191" s="98"/>
      <c r="AR191" s="98"/>
      <c r="AS191" s="148"/>
      <c r="AT191" s="54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0"/>
      <c r="CG191" s="30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</row>
    <row r="192" spans="3:122">
      <c r="C192" t="s">
        <v>960</v>
      </c>
      <c r="D192" s="12" t="s">
        <v>1505</v>
      </c>
      <c r="E192" t="s">
        <v>1292</v>
      </c>
      <c r="F192" s="148">
        <v>1</v>
      </c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51"/>
      <c r="V192" s="148"/>
      <c r="W192" s="148"/>
      <c r="X192" s="148"/>
      <c r="Y192" s="151"/>
      <c r="AA192" s="151"/>
      <c r="AB192" s="151"/>
      <c r="AC192" s="148"/>
      <c r="AD192" s="148"/>
      <c r="AE192" s="148"/>
      <c r="AF192" s="148"/>
      <c r="AG192" s="148"/>
      <c r="AH192" s="148"/>
      <c r="AI192" s="148"/>
      <c r="AJ192" s="148"/>
      <c r="AK192" s="148"/>
      <c r="AL192" s="54"/>
      <c r="AM192" s="148"/>
      <c r="AP192" s="148"/>
      <c r="AQ192" s="148"/>
      <c r="AR192" s="148"/>
      <c r="AS192" s="148"/>
      <c r="AT192" s="54" t="str">
        <f>E192</f>
        <v>IOIPRC</v>
      </c>
      <c r="AU192" s="35">
        <f t="shared" ref="AU192:CE192" si="220">CH192*(IF(G192&lt;&gt;"",G192,$F192)/IF(G190&lt;&gt;"",G190,$F190))</f>
        <v>8.5312</v>
      </c>
      <c r="AV192" s="35">
        <f t="shared" si="220"/>
        <v>0</v>
      </c>
      <c r="AW192" s="35">
        <f t="shared" si="220"/>
        <v>0</v>
      </c>
      <c r="AX192" s="35">
        <f t="shared" si="220"/>
        <v>3.69556879</v>
      </c>
      <c r="AY192" s="35">
        <f t="shared" si="220"/>
        <v>0</v>
      </c>
      <c r="AZ192" s="35">
        <f t="shared" si="220"/>
        <v>0.86918</v>
      </c>
      <c r="BA192" s="35">
        <f t="shared" si="220"/>
        <v>0</v>
      </c>
      <c r="BB192" s="35">
        <f t="shared" si="220"/>
        <v>21.464</v>
      </c>
      <c r="BC192" s="35">
        <f t="shared" si="220"/>
        <v>0.9136</v>
      </c>
      <c r="BD192" s="35">
        <f t="shared" si="220"/>
        <v>1.6431</v>
      </c>
      <c r="BE192" s="35">
        <f t="shared" si="220"/>
        <v>0</v>
      </c>
      <c r="BF192" s="35">
        <f t="shared" si="220"/>
        <v>0</v>
      </c>
      <c r="BG192" s="35">
        <f t="shared" si="220"/>
        <v>0</v>
      </c>
      <c r="BH192" s="35">
        <f t="shared" si="220"/>
        <v>0</v>
      </c>
      <c r="BI192" s="35">
        <f t="shared" si="220"/>
        <v>0.3621</v>
      </c>
      <c r="BJ192" s="35">
        <f t="shared" si="220"/>
        <v>0</v>
      </c>
      <c r="BK192" s="35">
        <f t="shared" si="220"/>
        <v>0</v>
      </c>
      <c r="BL192" s="35">
        <f t="shared" si="220"/>
        <v>4.85634</v>
      </c>
      <c r="BM192" s="35">
        <f t="shared" si="220"/>
        <v>1.1038</v>
      </c>
      <c r="BN192" s="35">
        <f t="shared" si="220"/>
        <v>0</v>
      </c>
      <c r="BO192" s="35">
        <f t="shared" si="220"/>
        <v>0.8094</v>
      </c>
      <c r="BP192" s="35">
        <f t="shared" si="220"/>
        <v>0.5043</v>
      </c>
      <c r="BQ192" s="35">
        <f t="shared" si="220"/>
        <v>1.01124</v>
      </c>
      <c r="BR192" s="35">
        <f t="shared" si="220"/>
        <v>6.721</v>
      </c>
      <c r="BS192" s="35">
        <f t="shared" si="220"/>
        <v>1.34028</v>
      </c>
      <c r="BT192" s="35">
        <f t="shared" si="220"/>
        <v>0</v>
      </c>
      <c r="BU192" s="35">
        <f t="shared" si="220"/>
        <v>5.5628</v>
      </c>
      <c r="BV192" s="35">
        <f t="shared" si="220"/>
        <v>0</v>
      </c>
      <c r="BW192" s="35">
        <f t="shared" si="220"/>
        <v>0.761488</v>
      </c>
      <c r="BX192" s="35">
        <f t="shared" si="220"/>
        <v>0.2581</v>
      </c>
      <c r="BY192" s="35">
        <f t="shared" si="220"/>
        <v>28.279983744</v>
      </c>
      <c r="BZ192" s="35">
        <f t="shared" si="220"/>
        <v>0</v>
      </c>
      <c r="CA192" s="35">
        <f t="shared" si="220"/>
        <v>0</v>
      </c>
      <c r="CB192" s="35">
        <f t="shared" si="220"/>
        <v>0</v>
      </c>
      <c r="CC192" s="35">
        <f t="shared" si="220"/>
        <v>0</v>
      </c>
      <c r="CD192" s="35">
        <f t="shared" si="220"/>
        <v>0</v>
      </c>
      <c r="CE192" s="35">
        <f t="shared" si="220"/>
        <v>0</v>
      </c>
      <c r="CF192" s="30"/>
      <c r="CG192" s="30" t="str">
        <f>E190</f>
        <v>INDELC</v>
      </c>
      <c r="CH192" s="35">
        <f t="shared" ref="CH192:DR192" si="221">AZ$17*G49</f>
        <v>8.5312</v>
      </c>
      <c r="CI192" s="35">
        <f t="shared" si="221"/>
        <v>0</v>
      </c>
      <c r="CJ192" s="35">
        <f t="shared" si="221"/>
        <v>0</v>
      </c>
      <c r="CK192" s="35">
        <f t="shared" si="221"/>
        <v>3.69556879</v>
      </c>
      <c r="CL192" s="35">
        <f t="shared" si="221"/>
        <v>0</v>
      </c>
      <c r="CM192" s="35">
        <f t="shared" si="221"/>
        <v>0.86918</v>
      </c>
      <c r="CN192" s="35">
        <f t="shared" si="221"/>
        <v>0</v>
      </c>
      <c r="CO192" s="35">
        <f t="shared" si="221"/>
        <v>21.464</v>
      </c>
      <c r="CP192" s="35">
        <f t="shared" si="221"/>
        <v>0.9136</v>
      </c>
      <c r="CQ192" s="35">
        <f t="shared" si="221"/>
        <v>1.6431</v>
      </c>
      <c r="CR192" s="35">
        <f t="shared" si="221"/>
        <v>0</v>
      </c>
      <c r="CS192" s="35">
        <f t="shared" si="221"/>
        <v>0</v>
      </c>
      <c r="CT192" s="35">
        <f t="shared" si="221"/>
        <v>0</v>
      </c>
      <c r="CU192" s="35">
        <f t="shared" si="221"/>
        <v>0</v>
      </c>
      <c r="CV192" s="35">
        <f t="shared" si="221"/>
        <v>0.3621</v>
      </c>
      <c r="CW192" s="35">
        <f t="shared" si="221"/>
        <v>0</v>
      </c>
      <c r="CX192" s="35">
        <f t="shared" si="221"/>
        <v>0</v>
      </c>
      <c r="CY192" s="35">
        <f t="shared" si="221"/>
        <v>4.85634</v>
      </c>
      <c r="CZ192" s="35">
        <f t="shared" si="221"/>
        <v>1.1038</v>
      </c>
      <c r="DA192" s="35">
        <f t="shared" si="221"/>
        <v>0</v>
      </c>
      <c r="DB192" s="35">
        <f t="shared" si="221"/>
        <v>0.8094</v>
      </c>
      <c r="DC192" s="35">
        <f t="shared" si="221"/>
        <v>0.5043</v>
      </c>
      <c r="DD192" s="35">
        <f t="shared" si="221"/>
        <v>1.01124</v>
      </c>
      <c r="DE192" s="35">
        <f t="shared" si="221"/>
        <v>6.721</v>
      </c>
      <c r="DF192" s="35">
        <f t="shared" si="221"/>
        <v>1.34028</v>
      </c>
      <c r="DG192" s="35">
        <f t="shared" si="221"/>
        <v>0</v>
      </c>
      <c r="DH192" s="35">
        <f t="shared" si="221"/>
        <v>5.5628</v>
      </c>
      <c r="DI192" s="35">
        <f t="shared" si="221"/>
        <v>0</v>
      </c>
      <c r="DJ192" s="35">
        <f t="shared" si="221"/>
        <v>0.761488</v>
      </c>
      <c r="DK192" s="35">
        <f t="shared" si="221"/>
        <v>0.2581</v>
      </c>
      <c r="DL192" s="35">
        <f t="shared" si="221"/>
        <v>28.279983744</v>
      </c>
      <c r="DM192" s="35">
        <f t="shared" si="221"/>
        <v>0</v>
      </c>
      <c r="DN192" s="35">
        <f t="shared" si="221"/>
        <v>0</v>
      </c>
      <c r="DO192" s="35">
        <f t="shared" si="221"/>
        <v>0</v>
      </c>
      <c r="DP192" s="35">
        <f t="shared" si="221"/>
        <v>0</v>
      </c>
      <c r="DQ192" s="35">
        <f t="shared" si="221"/>
        <v>0</v>
      </c>
      <c r="DR192" s="35">
        <f t="shared" si="221"/>
        <v>0</v>
      </c>
    </row>
    <row r="193" spans="3:122">
      <c r="C193" t="s">
        <v>960</v>
      </c>
      <c r="D193" t="s">
        <v>1387</v>
      </c>
      <c r="E193" t="s">
        <v>1504</v>
      </c>
      <c r="F193" s="147"/>
      <c r="G193" s="155">
        <f>AU192</f>
        <v>8.5312</v>
      </c>
      <c r="H193" s="155">
        <f t="shared" ref="H193:AQ193" si="222">AV192</f>
        <v>0</v>
      </c>
      <c r="I193" s="155">
        <f t="shared" si="222"/>
        <v>0</v>
      </c>
      <c r="J193" s="155">
        <f t="shared" si="222"/>
        <v>3.69556879</v>
      </c>
      <c r="K193" s="155">
        <f t="shared" si="222"/>
        <v>0</v>
      </c>
      <c r="L193" s="155">
        <f t="shared" si="222"/>
        <v>0.86918</v>
      </c>
      <c r="M193" s="155">
        <f t="shared" si="222"/>
        <v>0</v>
      </c>
      <c r="N193" s="155">
        <f t="shared" si="222"/>
        <v>21.464</v>
      </c>
      <c r="O193" s="155">
        <f t="shared" si="222"/>
        <v>0.9136</v>
      </c>
      <c r="P193" s="155">
        <f t="shared" si="222"/>
        <v>1.6431</v>
      </c>
      <c r="Q193" s="155">
        <f t="shared" si="222"/>
        <v>0</v>
      </c>
      <c r="R193" s="155">
        <f t="shared" si="222"/>
        <v>0</v>
      </c>
      <c r="S193" s="155">
        <f t="shared" si="222"/>
        <v>0</v>
      </c>
      <c r="T193" s="155">
        <f t="shared" si="222"/>
        <v>0</v>
      </c>
      <c r="U193" s="155">
        <f t="shared" si="222"/>
        <v>0.3621</v>
      </c>
      <c r="V193" s="155">
        <f t="shared" si="222"/>
        <v>0</v>
      </c>
      <c r="W193" s="155">
        <f t="shared" si="222"/>
        <v>0</v>
      </c>
      <c r="X193" s="155">
        <f t="shared" si="222"/>
        <v>4.85634</v>
      </c>
      <c r="Y193" s="155">
        <f t="shared" si="222"/>
        <v>1.1038</v>
      </c>
      <c r="Z193" s="155">
        <f t="shared" si="222"/>
        <v>0</v>
      </c>
      <c r="AA193" s="155">
        <f t="shared" si="222"/>
        <v>0.8094</v>
      </c>
      <c r="AB193" s="155">
        <f t="shared" si="222"/>
        <v>0.5043</v>
      </c>
      <c r="AC193" s="155">
        <f t="shared" si="222"/>
        <v>1.01124</v>
      </c>
      <c r="AD193" s="155">
        <f t="shared" si="222"/>
        <v>6.721</v>
      </c>
      <c r="AE193" s="155">
        <f t="shared" si="222"/>
        <v>1.34028</v>
      </c>
      <c r="AF193" s="155">
        <f t="shared" si="222"/>
        <v>0</v>
      </c>
      <c r="AG193" s="155">
        <f t="shared" si="222"/>
        <v>5.5628</v>
      </c>
      <c r="AH193" s="155">
        <f t="shared" si="222"/>
        <v>0</v>
      </c>
      <c r="AI193" s="155">
        <f t="shared" si="222"/>
        <v>0.761488</v>
      </c>
      <c r="AJ193" s="155">
        <f t="shared" si="222"/>
        <v>0.2581</v>
      </c>
      <c r="AK193" s="155">
        <f t="shared" si="222"/>
        <v>28.279983744</v>
      </c>
      <c r="AL193" s="155">
        <f t="shared" si="222"/>
        <v>0</v>
      </c>
      <c r="AM193" s="155">
        <f t="shared" si="222"/>
        <v>0</v>
      </c>
      <c r="AN193" s="155">
        <f t="shared" si="222"/>
        <v>0</v>
      </c>
      <c r="AO193" s="155">
        <f t="shared" si="222"/>
        <v>0</v>
      </c>
      <c r="AP193" s="155">
        <f t="shared" si="222"/>
        <v>0</v>
      </c>
      <c r="AQ193" s="155">
        <f t="shared" si="222"/>
        <v>0</v>
      </c>
      <c r="AR193" s="121"/>
      <c r="AS193" s="148"/>
      <c r="AT193" s="54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0"/>
      <c r="CG193" s="30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</row>
    <row r="194" ht="15.75" spans="3:122">
      <c r="C194" s="150" t="s">
        <v>1506</v>
      </c>
      <c r="D194" s="150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6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0"/>
      <c r="CG194" s="30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</row>
    <row r="195" spans="3:122">
      <c r="C195" t="s">
        <v>962</v>
      </c>
      <c r="D195" t="s">
        <v>1503</v>
      </c>
      <c r="E195" t="s">
        <v>239</v>
      </c>
      <c r="F195" s="98">
        <v>1.25</v>
      </c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152"/>
      <c r="V195" s="98"/>
      <c r="W195" s="98"/>
      <c r="X195" s="98"/>
      <c r="Y195" s="152"/>
      <c r="Z195" s="96"/>
      <c r="AA195" s="152"/>
      <c r="AB195" s="152"/>
      <c r="AC195" s="98"/>
      <c r="AD195" s="98"/>
      <c r="AE195" s="98"/>
      <c r="AF195" s="98"/>
      <c r="AG195" s="98"/>
      <c r="AH195" s="98"/>
      <c r="AI195" s="98"/>
      <c r="AJ195" s="98"/>
      <c r="AK195" s="98"/>
      <c r="AL195" s="153"/>
      <c r="AM195" s="98"/>
      <c r="AN195" s="96"/>
      <c r="AO195" s="96"/>
      <c r="AP195" s="98"/>
      <c r="AQ195" s="98"/>
      <c r="AR195" s="98"/>
      <c r="AS195" s="148"/>
      <c r="AT195" s="54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0"/>
      <c r="CG195" s="30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</row>
    <row r="196" spans="3:122">
      <c r="C196" t="s">
        <v>962</v>
      </c>
      <c r="D196" t="s">
        <v>1393</v>
      </c>
      <c r="E196" t="s">
        <v>1504</v>
      </c>
      <c r="F196" s="98">
        <v>30</v>
      </c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152"/>
      <c r="V196" s="98"/>
      <c r="W196" s="98"/>
      <c r="X196" s="98"/>
      <c r="Y196" s="152"/>
      <c r="Z196" s="96"/>
      <c r="AA196" s="152"/>
      <c r="AB196" s="152"/>
      <c r="AC196" s="98"/>
      <c r="AD196" s="98"/>
      <c r="AE196" s="98"/>
      <c r="AF196" s="98"/>
      <c r="AG196" s="98"/>
      <c r="AH196" s="98"/>
      <c r="AI196" s="98"/>
      <c r="AJ196" s="98"/>
      <c r="AK196" s="98"/>
      <c r="AL196" s="153"/>
      <c r="AM196" s="98"/>
      <c r="AN196" s="96"/>
      <c r="AO196" s="96"/>
      <c r="AP196" s="98"/>
      <c r="AQ196" s="98"/>
      <c r="AR196" s="98"/>
      <c r="AS196" s="148"/>
      <c r="AT196" s="54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0"/>
      <c r="CG196" s="30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</row>
    <row r="197" spans="3:122">
      <c r="C197" t="s">
        <v>962</v>
      </c>
      <c r="D197" s="12" t="s">
        <v>1505</v>
      </c>
      <c r="E197" t="s">
        <v>1292</v>
      </c>
      <c r="F197" s="148">
        <v>1</v>
      </c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51"/>
      <c r="V197" s="148"/>
      <c r="W197" s="148"/>
      <c r="X197" s="148"/>
      <c r="Y197" s="151"/>
      <c r="AA197" s="151"/>
      <c r="AB197" s="151"/>
      <c r="AC197" s="148"/>
      <c r="AD197" s="148"/>
      <c r="AE197" s="148"/>
      <c r="AF197" s="148"/>
      <c r="AG197" s="148"/>
      <c r="AH197" s="148"/>
      <c r="AI197" s="148"/>
      <c r="AJ197" s="148"/>
      <c r="AK197" s="148"/>
      <c r="AL197" s="54"/>
      <c r="AM197" s="148"/>
      <c r="AP197" s="148"/>
      <c r="AQ197" s="148"/>
      <c r="AR197" s="148"/>
      <c r="AS197" s="148"/>
      <c r="AT197" s="54" t="str">
        <f>E197</f>
        <v>IOIPRC</v>
      </c>
      <c r="AU197" s="35">
        <f t="shared" ref="AU197:CE197" si="223">CH197*(IF(G197&lt;&gt;"",G197,$F197)/IF(G195&lt;&gt;"",G195,$F195))</f>
        <v>9.94080338583269</v>
      </c>
      <c r="AV197" s="35">
        <f t="shared" si="223"/>
        <v>10.2601587074542</v>
      </c>
      <c r="AW197" s="35">
        <f t="shared" si="223"/>
        <v>4.37150522389614</v>
      </c>
      <c r="AX197" s="35">
        <f t="shared" si="223"/>
        <v>0.213626592</v>
      </c>
      <c r="AY197" s="35">
        <f t="shared" si="223"/>
        <v>0</v>
      </c>
      <c r="AZ197" s="35">
        <f t="shared" si="223"/>
        <v>18.1931898922344</v>
      </c>
      <c r="BA197" s="35">
        <f t="shared" si="223"/>
        <v>163.801613021255</v>
      </c>
      <c r="BB197" s="35">
        <f t="shared" si="223"/>
        <v>11.8666752170483</v>
      </c>
      <c r="BC197" s="35">
        <f t="shared" si="223"/>
        <v>0.359518938537069</v>
      </c>
      <c r="BD197" s="35">
        <f t="shared" si="223"/>
        <v>0.0330921729092282</v>
      </c>
      <c r="BE197" s="35">
        <f t="shared" si="223"/>
        <v>50.8264026339653</v>
      </c>
      <c r="BF197" s="35">
        <f t="shared" si="223"/>
        <v>0.000166226331658308</v>
      </c>
      <c r="BG197" s="35">
        <f t="shared" si="223"/>
        <v>114.79576637171</v>
      </c>
      <c r="BH197" s="35">
        <f t="shared" si="223"/>
        <v>5.9776</v>
      </c>
      <c r="BI197" s="35">
        <f t="shared" si="223"/>
        <v>7.6164260792757</v>
      </c>
      <c r="BJ197" s="35">
        <f t="shared" si="223"/>
        <v>0</v>
      </c>
      <c r="BK197" s="35">
        <f t="shared" si="223"/>
        <v>0</v>
      </c>
      <c r="BL197" s="35">
        <f t="shared" si="223"/>
        <v>60.2187342366584</v>
      </c>
      <c r="BM197" s="35">
        <f t="shared" si="223"/>
        <v>0.34060834369985</v>
      </c>
      <c r="BN197" s="35">
        <f t="shared" si="223"/>
        <v>0</v>
      </c>
      <c r="BO197" s="35">
        <f t="shared" si="223"/>
        <v>1.23390879542818</v>
      </c>
      <c r="BP197" s="35">
        <f t="shared" si="223"/>
        <v>0</v>
      </c>
      <c r="BQ197" s="35">
        <f t="shared" si="223"/>
        <v>15.7610005791825</v>
      </c>
      <c r="BR197" s="35">
        <f t="shared" si="223"/>
        <v>0.81036</v>
      </c>
      <c r="BS197" s="35">
        <f t="shared" si="223"/>
        <v>16.2622923427952</v>
      </c>
      <c r="BT197" s="35">
        <f t="shared" si="223"/>
        <v>3.16027177265201</v>
      </c>
      <c r="BU197" s="35">
        <f t="shared" si="223"/>
        <v>10.899887840117</v>
      </c>
      <c r="BV197" s="35">
        <f t="shared" si="223"/>
        <v>0.873144250501753</v>
      </c>
      <c r="BW197" s="35">
        <f t="shared" si="223"/>
        <v>2.69568198886079</v>
      </c>
      <c r="BX197" s="35">
        <f t="shared" si="223"/>
        <v>5.19779281650484</v>
      </c>
      <c r="BY197" s="35">
        <f t="shared" si="223"/>
        <v>40.0716159399362</v>
      </c>
      <c r="BZ197" s="35">
        <f t="shared" si="223"/>
        <v>0</v>
      </c>
      <c r="CA197" s="35">
        <f t="shared" si="223"/>
        <v>0.272808</v>
      </c>
      <c r="CB197" s="35">
        <f t="shared" si="223"/>
        <v>0</v>
      </c>
      <c r="CC197" s="35">
        <f t="shared" si="223"/>
        <v>0</v>
      </c>
      <c r="CD197" s="35">
        <f t="shared" si="223"/>
        <v>0</v>
      </c>
      <c r="CE197" s="35">
        <f t="shared" si="223"/>
        <v>6.3328</v>
      </c>
      <c r="CF197" s="30"/>
      <c r="CG197" s="30" t="str">
        <f>E195</f>
        <v>INDGAS</v>
      </c>
      <c r="CH197" s="35">
        <f t="shared" ref="CH197:DR197" si="224">(AZ$13-CM$13)*G54</f>
        <v>12.4260042322909</v>
      </c>
      <c r="CI197" s="35">
        <f t="shared" si="224"/>
        <v>12.8251983843177</v>
      </c>
      <c r="CJ197" s="35">
        <f t="shared" si="224"/>
        <v>5.46438152987018</v>
      </c>
      <c r="CK197" s="35">
        <f t="shared" si="224"/>
        <v>0.26703324</v>
      </c>
      <c r="CL197" s="35">
        <f t="shared" si="224"/>
        <v>0</v>
      </c>
      <c r="CM197" s="35">
        <f t="shared" si="224"/>
        <v>22.741487365293</v>
      </c>
      <c r="CN197" s="35">
        <f t="shared" si="224"/>
        <v>204.752016276569</v>
      </c>
      <c r="CO197" s="35">
        <f t="shared" si="224"/>
        <v>14.8333440213104</v>
      </c>
      <c r="CP197" s="35">
        <f t="shared" si="224"/>
        <v>0.449398673171337</v>
      </c>
      <c r="CQ197" s="35">
        <f t="shared" si="224"/>
        <v>0.0413652161365352</v>
      </c>
      <c r="CR197" s="35">
        <f t="shared" si="224"/>
        <v>63.5330032924566</v>
      </c>
      <c r="CS197" s="35">
        <f t="shared" si="224"/>
        <v>0.000207782914572885</v>
      </c>
      <c r="CT197" s="35">
        <f t="shared" si="224"/>
        <v>143.494707964638</v>
      </c>
      <c r="CU197" s="35">
        <f t="shared" si="224"/>
        <v>7.472</v>
      </c>
      <c r="CV197" s="35">
        <f t="shared" si="224"/>
        <v>9.52053259909462</v>
      </c>
      <c r="CW197" s="35">
        <f t="shared" si="224"/>
        <v>0</v>
      </c>
      <c r="CX197" s="35">
        <f t="shared" si="224"/>
        <v>0</v>
      </c>
      <c r="CY197" s="35">
        <f t="shared" si="224"/>
        <v>75.273417795823</v>
      </c>
      <c r="CZ197" s="35">
        <f t="shared" si="224"/>
        <v>0.425760429624812</v>
      </c>
      <c r="DA197" s="35">
        <f t="shared" si="224"/>
        <v>0</v>
      </c>
      <c r="DB197" s="35">
        <f t="shared" si="224"/>
        <v>1.54238599428522</v>
      </c>
      <c r="DC197" s="35">
        <f t="shared" si="224"/>
        <v>0</v>
      </c>
      <c r="DD197" s="35">
        <f t="shared" si="224"/>
        <v>19.7012507239781</v>
      </c>
      <c r="DE197" s="35">
        <f t="shared" si="224"/>
        <v>1.01295</v>
      </c>
      <c r="DF197" s="35">
        <f t="shared" si="224"/>
        <v>20.327865428494</v>
      </c>
      <c r="DG197" s="35">
        <f t="shared" si="224"/>
        <v>3.95033971581501</v>
      </c>
      <c r="DH197" s="35">
        <f t="shared" si="224"/>
        <v>13.6248598001462</v>
      </c>
      <c r="DI197" s="35">
        <f t="shared" si="224"/>
        <v>1.09143031312719</v>
      </c>
      <c r="DJ197" s="35">
        <f t="shared" si="224"/>
        <v>3.36960248607598</v>
      </c>
      <c r="DK197" s="35">
        <f t="shared" si="224"/>
        <v>6.49724102063104</v>
      </c>
      <c r="DL197" s="35">
        <f t="shared" si="224"/>
        <v>50.0895199249203</v>
      </c>
      <c r="DM197" s="35">
        <f t="shared" si="224"/>
        <v>0</v>
      </c>
      <c r="DN197" s="35">
        <f t="shared" si="224"/>
        <v>0.34101</v>
      </c>
      <c r="DO197" s="35">
        <f t="shared" si="224"/>
        <v>0</v>
      </c>
      <c r="DP197" s="35">
        <f t="shared" si="224"/>
        <v>0</v>
      </c>
      <c r="DQ197" s="35">
        <f t="shared" si="224"/>
        <v>0</v>
      </c>
      <c r="DR197" s="35">
        <f t="shared" si="224"/>
        <v>7.916</v>
      </c>
    </row>
    <row r="198" spans="3:122">
      <c r="C198" t="s">
        <v>962</v>
      </c>
      <c r="D198" t="s">
        <v>1387</v>
      </c>
      <c r="E198" t="s">
        <v>1504</v>
      </c>
      <c r="F198" s="147"/>
      <c r="G198" s="155">
        <f>AU197</f>
        <v>9.94080338583269</v>
      </c>
      <c r="H198" s="155">
        <f t="shared" ref="H198:AQ198" si="225">AV197</f>
        <v>10.2601587074542</v>
      </c>
      <c r="I198" s="155">
        <f t="shared" si="225"/>
        <v>4.37150522389614</v>
      </c>
      <c r="J198" s="155">
        <f t="shared" si="225"/>
        <v>0.213626592</v>
      </c>
      <c r="K198" s="155">
        <f t="shared" si="225"/>
        <v>0</v>
      </c>
      <c r="L198" s="155">
        <f t="shared" si="225"/>
        <v>18.1931898922344</v>
      </c>
      <c r="M198" s="155">
        <f t="shared" si="225"/>
        <v>163.801613021255</v>
      </c>
      <c r="N198" s="155">
        <f t="shared" si="225"/>
        <v>11.8666752170483</v>
      </c>
      <c r="O198" s="155">
        <f t="shared" si="225"/>
        <v>0.359518938537069</v>
      </c>
      <c r="P198" s="155">
        <f t="shared" si="225"/>
        <v>0.0330921729092282</v>
      </c>
      <c r="Q198" s="155">
        <f t="shared" si="225"/>
        <v>50.8264026339653</v>
      </c>
      <c r="R198" s="155">
        <f t="shared" si="225"/>
        <v>0.000166226331658308</v>
      </c>
      <c r="S198" s="155">
        <f t="shared" si="225"/>
        <v>114.79576637171</v>
      </c>
      <c r="T198" s="155">
        <f t="shared" si="225"/>
        <v>5.9776</v>
      </c>
      <c r="U198" s="155">
        <f t="shared" si="225"/>
        <v>7.6164260792757</v>
      </c>
      <c r="V198" s="155">
        <f t="shared" si="225"/>
        <v>0</v>
      </c>
      <c r="W198" s="155">
        <f t="shared" si="225"/>
        <v>0</v>
      </c>
      <c r="X198" s="155">
        <f t="shared" si="225"/>
        <v>60.2187342366584</v>
      </c>
      <c r="Y198" s="155">
        <f t="shared" si="225"/>
        <v>0.34060834369985</v>
      </c>
      <c r="Z198" s="155">
        <f t="shared" si="225"/>
        <v>0</v>
      </c>
      <c r="AA198" s="155">
        <f t="shared" si="225"/>
        <v>1.23390879542818</v>
      </c>
      <c r="AB198" s="155">
        <f t="shared" si="225"/>
        <v>0</v>
      </c>
      <c r="AC198" s="155">
        <f t="shared" si="225"/>
        <v>15.7610005791825</v>
      </c>
      <c r="AD198" s="155">
        <f t="shared" si="225"/>
        <v>0.81036</v>
      </c>
      <c r="AE198" s="155">
        <f t="shared" si="225"/>
        <v>16.2622923427952</v>
      </c>
      <c r="AF198" s="155">
        <f t="shared" si="225"/>
        <v>3.16027177265201</v>
      </c>
      <c r="AG198" s="155">
        <f t="shared" si="225"/>
        <v>10.899887840117</v>
      </c>
      <c r="AH198" s="155">
        <f t="shared" si="225"/>
        <v>0.873144250501753</v>
      </c>
      <c r="AI198" s="155">
        <f t="shared" si="225"/>
        <v>2.69568198886079</v>
      </c>
      <c r="AJ198" s="155">
        <f t="shared" si="225"/>
        <v>5.19779281650484</v>
      </c>
      <c r="AK198" s="155">
        <f t="shared" si="225"/>
        <v>40.0716159399362</v>
      </c>
      <c r="AL198" s="155">
        <f t="shared" si="225"/>
        <v>0</v>
      </c>
      <c r="AM198" s="155">
        <f t="shared" si="225"/>
        <v>0.272808</v>
      </c>
      <c r="AN198" s="155">
        <f t="shared" si="225"/>
        <v>0</v>
      </c>
      <c r="AO198" s="155">
        <f t="shared" si="225"/>
        <v>0</v>
      </c>
      <c r="AP198" s="155">
        <f t="shared" si="225"/>
        <v>0</v>
      </c>
      <c r="AQ198" s="155">
        <f t="shared" si="225"/>
        <v>6.3328</v>
      </c>
      <c r="AR198" s="121"/>
      <c r="AS198" s="148"/>
      <c r="AT198" s="54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0"/>
      <c r="CG198" s="30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</row>
    <row r="199" ht="15.75" spans="3:122">
      <c r="C199" s="150" t="s">
        <v>1506</v>
      </c>
      <c r="D199" s="150"/>
      <c r="E199" s="150"/>
      <c r="F199" s="150"/>
      <c r="G199" s="150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  <c r="AD199" s="150"/>
      <c r="AE199" s="150"/>
      <c r="AF199" s="150"/>
      <c r="AG199" s="150"/>
      <c r="AH199" s="150"/>
      <c r="AI199" s="150"/>
      <c r="AJ199" s="150"/>
      <c r="AK199" s="150"/>
      <c r="AL199" s="150"/>
      <c r="AM199" s="150"/>
      <c r="AN199" s="150"/>
      <c r="AO199" s="150"/>
      <c r="AP199" s="150"/>
      <c r="AQ199" s="150"/>
      <c r="AR199" s="156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0"/>
      <c r="CG199" s="30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</row>
    <row r="200" spans="3:122">
      <c r="C200" t="s">
        <v>964</v>
      </c>
      <c r="D200" t="s">
        <v>1503</v>
      </c>
      <c r="E200" t="s">
        <v>237</v>
      </c>
      <c r="F200" s="98">
        <v>1.25</v>
      </c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152"/>
      <c r="V200" s="98"/>
      <c r="W200" s="98"/>
      <c r="X200" s="98"/>
      <c r="Y200" s="152"/>
      <c r="Z200" s="96"/>
      <c r="AA200" s="152"/>
      <c r="AB200" s="152"/>
      <c r="AC200" s="98"/>
      <c r="AD200" s="98"/>
      <c r="AE200" s="98"/>
      <c r="AF200" s="98"/>
      <c r="AG200" s="98"/>
      <c r="AH200" s="98"/>
      <c r="AI200" s="98"/>
      <c r="AJ200" s="98"/>
      <c r="AK200" s="98"/>
      <c r="AL200" s="153"/>
      <c r="AM200" s="98"/>
      <c r="AN200" s="96"/>
      <c r="AO200" s="96"/>
      <c r="AP200" s="98"/>
      <c r="AQ200" s="98"/>
      <c r="AR200" s="98"/>
      <c r="AS200" s="148"/>
      <c r="AT200" s="54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0"/>
      <c r="CG200" s="30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</row>
    <row r="201" spans="3:122">
      <c r="C201" t="s">
        <v>964</v>
      </c>
      <c r="D201" t="s">
        <v>1393</v>
      </c>
      <c r="E201" t="s">
        <v>1504</v>
      </c>
      <c r="F201" s="98">
        <v>30</v>
      </c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152"/>
      <c r="V201" s="98"/>
      <c r="W201" s="98"/>
      <c r="X201" s="98"/>
      <c r="Y201" s="152"/>
      <c r="Z201" s="96"/>
      <c r="AA201" s="152"/>
      <c r="AB201" s="152"/>
      <c r="AC201" s="98"/>
      <c r="AD201" s="98"/>
      <c r="AE201" s="98"/>
      <c r="AF201" s="98"/>
      <c r="AG201" s="98"/>
      <c r="AH201" s="98"/>
      <c r="AI201" s="98"/>
      <c r="AJ201" s="98"/>
      <c r="AK201" s="98"/>
      <c r="AL201" s="153"/>
      <c r="AM201" s="98"/>
      <c r="AN201" s="96"/>
      <c r="AO201" s="96"/>
      <c r="AP201" s="98"/>
      <c r="AQ201" s="98"/>
      <c r="AR201" s="98"/>
      <c r="AS201" s="148"/>
      <c r="AT201" s="54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0"/>
      <c r="CG201" s="30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</row>
    <row r="202" spans="3:122">
      <c r="C202" t="s">
        <v>964</v>
      </c>
      <c r="D202" s="12" t="s">
        <v>1505</v>
      </c>
      <c r="E202" t="s">
        <v>1292</v>
      </c>
      <c r="F202" s="148">
        <v>1</v>
      </c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51"/>
      <c r="V202" s="148"/>
      <c r="W202" s="148"/>
      <c r="X202" s="148"/>
      <c r="Y202" s="151"/>
      <c r="AA202" s="151"/>
      <c r="AB202" s="151"/>
      <c r="AC202" s="148"/>
      <c r="AD202" s="148"/>
      <c r="AE202" s="148"/>
      <c r="AF202" s="148"/>
      <c r="AG202" s="148"/>
      <c r="AH202" s="148"/>
      <c r="AI202" s="148"/>
      <c r="AJ202" s="148"/>
      <c r="AK202" s="148"/>
      <c r="AL202" s="54"/>
      <c r="AM202" s="148"/>
      <c r="AP202" s="148"/>
      <c r="AQ202" s="148"/>
      <c r="AR202" s="148"/>
      <c r="AS202" s="148"/>
      <c r="AT202" s="54" t="str">
        <f>E202</f>
        <v>IOIPRC</v>
      </c>
      <c r="AU202" s="35">
        <f t="shared" ref="AU202:CE202" si="226">CH202*(IF(G202&lt;&gt;"",G202,$F202)/IF(G200&lt;&gt;"",G200,$F200))</f>
        <v>1.49103348676327</v>
      </c>
      <c r="AV202" s="35">
        <f t="shared" si="226"/>
        <v>0</v>
      </c>
      <c r="AW202" s="35">
        <f t="shared" si="226"/>
        <v>0.405870821213913</v>
      </c>
      <c r="AX202" s="35">
        <f t="shared" si="226"/>
        <v>0.0146965599062797</v>
      </c>
      <c r="AY202" s="35">
        <f t="shared" si="226"/>
        <v>0</v>
      </c>
      <c r="AZ202" s="35">
        <f t="shared" si="226"/>
        <v>0</v>
      </c>
      <c r="BA202" s="35">
        <f t="shared" si="226"/>
        <v>2.6455524</v>
      </c>
      <c r="BB202" s="35">
        <f t="shared" si="226"/>
        <v>3.2</v>
      </c>
      <c r="BC202" s="35">
        <f t="shared" si="226"/>
        <v>0.192</v>
      </c>
      <c r="BD202" s="35">
        <f t="shared" si="226"/>
        <v>2.3808</v>
      </c>
      <c r="BE202" s="35">
        <f t="shared" si="226"/>
        <v>11.76</v>
      </c>
      <c r="BF202" s="35">
        <f t="shared" si="226"/>
        <v>0.231222141353346</v>
      </c>
      <c r="BG202" s="35">
        <f t="shared" si="226"/>
        <v>12.5584224</v>
      </c>
      <c r="BH202" s="35">
        <f t="shared" si="226"/>
        <v>1.024</v>
      </c>
      <c r="BI202" s="35">
        <f t="shared" si="226"/>
        <v>0.064</v>
      </c>
      <c r="BJ202" s="35">
        <f t="shared" si="226"/>
        <v>0</v>
      </c>
      <c r="BK202" s="35">
        <f t="shared" si="226"/>
        <v>0</v>
      </c>
      <c r="BL202" s="35">
        <f t="shared" si="226"/>
        <v>5.936</v>
      </c>
      <c r="BM202" s="35">
        <f t="shared" si="226"/>
        <v>0.1152</v>
      </c>
      <c r="BN202" s="35">
        <f t="shared" si="226"/>
        <v>0</v>
      </c>
      <c r="BO202" s="35">
        <f t="shared" si="226"/>
        <v>0.10584</v>
      </c>
      <c r="BP202" s="35">
        <f t="shared" si="226"/>
        <v>0</v>
      </c>
      <c r="BQ202" s="35">
        <f t="shared" si="226"/>
        <v>0</v>
      </c>
      <c r="BR202" s="35">
        <f t="shared" si="226"/>
        <v>0.0792</v>
      </c>
      <c r="BS202" s="35">
        <f t="shared" si="226"/>
        <v>1.12</v>
      </c>
      <c r="BT202" s="35">
        <f t="shared" si="226"/>
        <v>2.2862856876323</v>
      </c>
      <c r="BU202" s="35">
        <f t="shared" si="226"/>
        <v>0.12304</v>
      </c>
      <c r="BV202" s="35">
        <f t="shared" si="226"/>
        <v>0.231504167135398</v>
      </c>
      <c r="BW202" s="35">
        <f t="shared" si="226"/>
        <v>0.0564380572736046</v>
      </c>
      <c r="BX202" s="35">
        <f t="shared" si="226"/>
        <v>0</v>
      </c>
      <c r="BY202" s="35">
        <f t="shared" si="226"/>
        <v>4.25424384</v>
      </c>
      <c r="BZ202" s="35">
        <f t="shared" si="226"/>
        <v>0.793576</v>
      </c>
      <c r="CA202" s="35">
        <f t="shared" si="226"/>
        <v>0</v>
      </c>
      <c r="CB202" s="35">
        <f t="shared" si="226"/>
        <v>0</v>
      </c>
      <c r="CC202" s="35">
        <f t="shared" si="226"/>
        <v>0</v>
      </c>
      <c r="CD202" s="35">
        <f t="shared" si="226"/>
        <v>0</v>
      </c>
      <c r="CE202" s="35">
        <f t="shared" si="226"/>
        <v>0</v>
      </c>
      <c r="CF202" s="30"/>
      <c r="CG202" s="30" t="str">
        <f>E200</f>
        <v>INDHFO</v>
      </c>
      <c r="CH202" s="35">
        <f t="shared" ref="CH202:DR202" si="227">(AZ$12-CM$12)*G59</f>
        <v>1.86379185845409</v>
      </c>
      <c r="CI202" s="35">
        <f t="shared" si="227"/>
        <v>0</v>
      </c>
      <c r="CJ202" s="35">
        <f t="shared" si="227"/>
        <v>0.507338526517392</v>
      </c>
      <c r="CK202" s="35">
        <f t="shared" si="227"/>
        <v>0.0183706998828496</v>
      </c>
      <c r="CL202" s="35">
        <f t="shared" si="227"/>
        <v>0</v>
      </c>
      <c r="CM202" s="35">
        <f t="shared" si="227"/>
        <v>0</v>
      </c>
      <c r="CN202" s="35">
        <f t="shared" si="227"/>
        <v>3.3069405</v>
      </c>
      <c r="CO202" s="35">
        <f t="shared" si="227"/>
        <v>4</v>
      </c>
      <c r="CP202" s="35">
        <f t="shared" si="227"/>
        <v>0.24</v>
      </c>
      <c r="CQ202" s="35">
        <f t="shared" si="227"/>
        <v>2.976</v>
      </c>
      <c r="CR202" s="35">
        <f t="shared" si="227"/>
        <v>14.7</v>
      </c>
      <c r="CS202" s="35">
        <f t="shared" si="227"/>
        <v>0.289027676691683</v>
      </c>
      <c r="CT202" s="35">
        <f t="shared" si="227"/>
        <v>15.698028</v>
      </c>
      <c r="CU202" s="35">
        <f t="shared" si="227"/>
        <v>1.28</v>
      </c>
      <c r="CV202" s="35">
        <f t="shared" si="227"/>
        <v>0.08</v>
      </c>
      <c r="CW202" s="35">
        <f t="shared" si="227"/>
        <v>0</v>
      </c>
      <c r="CX202" s="35">
        <f t="shared" si="227"/>
        <v>0</v>
      </c>
      <c r="CY202" s="35">
        <f t="shared" si="227"/>
        <v>7.42</v>
      </c>
      <c r="CZ202" s="35">
        <f t="shared" si="227"/>
        <v>0.144</v>
      </c>
      <c r="DA202" s="35">
        <f t="shared" si="227"/>
        <v>0</v>
      </c>
      <c r="DB202" s="35">
        <f t="shared" si="227"/>
        <v>0.1323</v>
      </c>
      <c r="DC202" s="35">
        <f t="shared" si="227"/>
        <v>0</v>
      </c>
      <c r="DD202" s="35">
        <f t="shared" si="227"/>
        <v>0</v>
      </c>
      <c r="DE202" s="35">
        <f t="shared" si="227"/>
        <v>0.099</v>
      </c>
      <c r="DF202" s="35">
        <f t="shared" si="227"/>
        <v>1.4</v>
      </c>
      <c r="DG202" s="35">
        <f t="shared" si="227"/>
        <v>2.85785710954038</v>
      </c>
      <c r="DH202" s="35">
        <f t="shared" si="227"/>
        <v>0.1538</v>
      </c>
      <c r="DI202" s="35">
        <f t="shared" si="227"/>
        <v>0.289380208919248</v>
      </c>
      <c r="DJ202" s="35">
        <f t="shared" si="227"/>
        <v>0.0705475715920057</v>
      </c>
      <c r="DK202" s="35">
        <f t="shared" si="227"/>
        <v>0</v>
      </c>
      <c r="DL202" s="35">
        <f t="shared" si="227"/>
        <v>5.3178048</v>
      </c>
      <c r="DM202" s="35">
        <f t="shared" si="227"/>
        <v>0.99197</v>
      </c>
      <c r="DN202" s="35">
        <f t="shared" si="227"/>
        <v>0</v>
      </c>
      <c r="DO202" s="35">
        <f t="shared" si="227"/>
        <v>0</v>
      </c>
      <c r="DP202" s="35">
        <f t="shared" si="227"/>
        <v>0</v>
      </c>
      <c r="DQ202" s="35">
        <f t="shared" si="227"/>
        <v>0</v>
      </c>
      <c r="DR202" s="35">
        <f t="shared" si="227"/>
        <v>0</v>
      </c>
    </row>
    <row r="203" spans="3:122">
      <c r="C203" t="s">
        <v>964</v>
      </c>
      <c r="D203" t="s">
        <v>1387</v>
      </c>
      <c r="E203" t="s">
        <v>1504</v>
      </c>
      <c r="F203" s="147"/>
      <c r="G203" s="155">
        <f>AU202</f>
        <v>1.49103348676327</v>
      </c>
      <c r="H203" s="155">
        <f t="shared" ref="H203:AQ203" si="228">AV202</f>
        <v>0</v>
      </c>
      <c r="I203" s="155">
        <f t="shared" si="228"/>
        <v>0.405870821213913</v>
      </c>
      <c r="J203" s="155">
        <f t="shared" si="228"/>
        <v>0.0146965599062797</v>
      </c>
      <c r="K203" s="155">
        <f t="shared" si="228"/>
        <v>0</v>
      </c>
      <c r="L203" s="155">
        <f t="shared" si="228"/>
        <v>0</v>
      </c>
      <c r="M203" s="155">
        <f t="shared" si="228"/>
        <v>2.6455524</v>
      </c>
      <c r="N203" s="155">
        <f t="shared" si="228"/>
        <v>3.2</v>
      </c>
      <c r="O203" s="155">
        <f t="shared" si="228"/>
        <v>0.192</v>
      </c>
      <c r="P203" s="155">
        <f t="shared" si="228"/>
        <v>2.3808</v>
      </c>
      <c r="Q203" s="155">
        <f t="shared" si="228"/>
        <v>11.76</v>
      </c>
      <c r="R203" s="155">
        <f t="shared" si="228"/>
        <v>0.231222141353346</v>
      </c>
      <c r="S203" s="155">
        <f t="shared" si="228"/>
        <v>12.5584224</v>
      </c>
      <c r="T203" s="155">
        <f t="shared" si="228"/>
        <v>1.024</v>
      </c>
      <c r="U203" s="155">
        <f t="shared" si="228"/>
        <v>0.064</v>
      </c>
      <c r="V203" s="155">
        <f t="shared" si="228"/>
        <v>0</v>
      </c>
      <c r="W203" s="155">
        <f t="shared" si="228"/>
        <v>0</v>
      </c>
      <c r="X203" s="155">
        <f t="shared" si="228"/>
        <v>5.936</v>
      </c>
      <c r="Y203" s="155">
        <f t="shared" si="228"/>
        <v>0.1152</v>
      </c>
      <c r="Z203" s="155">
        <f t="shared" si="228"/>
        <v>0</v>
      </c>
      <c r="AA203" s="155">
        <f t="shared" si="228"/>
        <v>0.10584</v>
      </c>
      <c r="AB203" s="155">
        <f t="shared" si="228"/>
        <v>0</v>
      </c>
      <c r="AC203" s="155">
        <f t="shared" si="228"/>
        <v>0</v>
      </c>
      <c r="AD203" s="155">
        <f t="shared" si="228"/>
        <v>0.0792</v>
      </c>
      <c r="AE203" s="155">
        <f t="shared" si="228"/>
        <v>1.12</v>
      </c>
      <c r="AF203" s="155">
        <f t="shared" si="228"/>
        <v>2.2862856876323</v>
      </c>
      <c r="AG203" s="155">
        <f t="shared" si="228"/>
        <v>0.12304</v>
      </c>
      <c r="AH203" s="155">
        <f t="shared" si="228"/>
        <v>0.231504167135398</v>
      </c>
      <c r="AI203" s="155">
        <f t="shared" si="228"/>
        <v>0.0564380572736046</v>
      </c>
      <c r="AJ203" s="155">
        <f t="shared" si="228"/>
        <v>0</v>
      </c>
      <c r="AK203" s="155">
        <f t="shared" si="228"/>
        <v>4.25424384</v>
      </c>
      <c r="AL203" s="155">
        <f t="shared" si="228"/>
        <v>0.793576</v>
      </c>
      <c r="AM203" s="155">
        <f t="shared" si="228"/>
        <v>0</v>
      </c>
      <c r="AN203" s="155">
        <f t="shared" si="228"/>
        <v>0</v>
      </c>
      <c r="AO203" s="155">
        <f t="shared" si="228"/>
        <v>0</v>
      </c>
      <c r="AP203" s="155">
        <f t="shared" si="228"/>
        <v>0</v>
      </c>
      <c r="AQ203" s="155">
        <f t="shared" si="228"/>
        <v>0</v>
      </c>
      <c r="AR203" s="121"/>
      <c r="AS203" s="148"/>
      <c r="AT203" s="54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0"/>
      <c r="CG203" s="30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  <c r="CY203" s="35"/>
      <c r="CZ203" s="35"/>
      <c r="DA203" s="35"/>
      <c r="DB203" s="35"/>
      <c r="DC203" s="35"/>
      <c r="DD203" s="35"/>
      <c r="DE203" s="35"/>
      <c r="DF203" s="35"/>
      <c r="DG203" s="35"/>
      <c r="DH203" s="35"/>
      <c r="DI203" s="35"/>
      <c r="DJ203" s="35"/>
      <c r="DK203" s="35"/>
      <c r="DL203" s="35"/>
      <c r="DM203" s="35"/>
      <c r="DN203" s="35"/>
      <c r="DO203" s="35"/>
      <c r="DP203" s="35"/>
      <c r="DQ203" s="35"/>
      <c r="DR203" s="35"/>
    </row>
    <row r="204" ht="15.75" spans="3:122">
      <c r="C204" s="150" t="s">
        <v>1506</v>
      </c>
      <c r="D204" s="150"/>
      <c r="E204" s="150"/>
      <c r="F204" s="150"/>
      <c r="G204" s="150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  <c r="AC204" s="150"/>
      <c r="AD204" s="150"/>
      <c r="AE204" s="150"/>
      <c r="AF204" s="150"/>
      <c r="AG204" s="150"/>
      <c r="AH204" s="150"/>
      <c r="AI204" s="150"/>
      <c r="AJ204" s="150"/>
      <c r="AK204" s="150"/>
      <c r="AL204" s="150"/>
      <c r="AM204" s="150"/>
      <c r="AN204" s="150"/>
      <c r="AO204" s="150"/>
      <c r="AP204" s="150"/>
      <c r="AQ204" s="150"/>
      <c r="AR204" s="156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0"/>
      <c r="CG204" s="30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</row>
    <row r="205" spans="3:122">
      <c r="C205" t="s">
        <v>966</v>
      </c>
      <c r="D205" t="s">
        <v>1503</v>
      </c>
      <c r="E205" t="s">
        <v>235</v>
      </c>
      <c r="F205" s="98">
        <v>1.25</v>
      </c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152"/>
      <c r="V205" s="98"/>
      <c r="W205" s="98"/>
      <c r="X205" s="98"/>
      <c r="Y205" s="152"/>
      <c r="Z205" s="96"/>
      <c r="AA205" s="152"/>
      <c r="AB205" s="152"/>
      <c r="AC205" s="98"/>
      <c r="AD205" s="98"/>
      <c r="AE205" s="98"/>
      <c r="AF205" s="98"/>
      <c r="AG205" s="98"/>
      <c r="AH205" s="98"/>
      <c r="AI205" s="98"/>
      <c r="AJ205" s="98"/>
      <c r="AK205" s="98"/>
      <c r="AL205" s="153"/>
      <c r="AM205" s="98"/>
      <c r="AN205" s="96"/>
      <c r="AO205" s="96"/>
      <c r="AP205" s="98"/>
      <c r="AQ205" s="98"/>
      <c r="AR205" s="98"/>
      <c r="AS205" s="148"/>
      <c r="AT205" s="54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0"/>
      <c r="CG205" s="30"/>
      <c r="CH205" s="35"/>
      <c r="CI205" s="35"/>
      <c r="CJ205" s="35"/>
      <c r="CK205" s="35"/>
      <c r="CL205" s="35"/>
      <c r="CM205" s="35"/>
      <c r="CN205" s="35"/>
      <c r="CO205" s="35"/>
      <c r="CP205" s="35"/>
      <c r="CQ205" s="35"/>
      <c r="CR205" s="35"/>
      <c r="CS205" s="35"/>
      <c r="CT205" s="35"/>
      <c r="CU205" s="35"/>
      <c r="CV205" s="35"/>
      <c r="CW205" s="35"/>
      <c r="CX205" s="35"/>
      <c r="CY205" s="35"/>
      <c r="CZ205" s="35"/>
      <c r="DA205" s="35"/>
      <c r="DB205" s="35"/>
      <c r="DC205" s="35"/>
      <c r="DD205" s="35"/>
      <c r="DE205" s="35"/>
      <c r="DF205" s="35"/>
      <c r="DG205" s="35"/>
      <c r="DH205" s="35"/>
      <c r="DI205" s="35"/>
      <c r="DJ205" s="35"/>
      <c r="DK205" s="35"/>
      <c r="DL205" s="35"/>
      <c r="DM205" s="35"/>
      <c r="DN205" s="35"/>
      <c r="DO205" s="35"/>
      <c r="DP205" s="35"/>
      <c r="DQ205" s="35"/>
      <c r="DR205" s="35"/>
    </row>
    <row r="206" spans="3:122">
      <c r="C206" t="s">
        <v>966</v>
      </c>
      <c r="D206" t="s">
        <v>1393</v>
      </c>
      <c r="E206" t="s">
        <v>1504</v>
      </c>
      <c r="F206" s="98">
        <v>30</v>
      </c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152"/>
      <c r="V206" s="98"/>
      <c r="W206" s="98"/>
      <c r="X206" s="98"/>
      <c r="Y206" s="152"/>
      <c r="Z206" s="96"/>
      <c r="AA206" s="152"/>
      <c r="AB206" s="152"/>
      <c r="AC206" s="98"/>
      <c r="AD206" s="98"/>
      <c r="AE206" s="98"/>
      <c r="AF206" s="98"/>
      <c r="AG206" s="98"/>
      <c r="AH206" s="98"/>
      <c r="AI206" s="98"/>
      <c r="AJ206" s="98"/>
      <c r="AK206" s="98"/>
      <c r="AL206" s="153"/>
      <c r="AM206" s="98"/>
      <c r="AN206" s="96"/>
      <c r="AO206" s="96"/>
      <c r="AP206" s="98"/>
      <c r="AQ206" s="98"/>
      <c r="AR206" s="98"/>
      <c r="AS206" s="148"/>
      <c r="AT206" s="54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0"/>
      <c r="CG206" s="30"/>
      <c r="CH206" s="35"/>
      <c r="CI206" s="35"/>
      <c r="CJ206" s="35"/>
      <c r="CK206" s="35"/>
      <c r="CL206" s="35"/>
      <c r="CM206" s="35"/>
      <c r="CN206" s="35"/>
      <c r="CO206" s="35"/>
      <c r="CP206" s="35"/>
      <c r="CQ206" s="35"/>
      <c r="CR206" s="35"/>
      <c r="CS206" s="35"/>
      <c r="CT206" s="35"/>
      <c r="CU206" s="35"/>
      <c r="CV206" s="35"/>
      <c r="CW206" s="35"/>
      <c r="CX206" s="35"/>
      <c r="CY206" s="35"/>
      <c r="CZ206" s="35"/>
      <c r="DA206" s="35"/>
      <c r="DB206" s="35"/>
      <c r="DC206" s="35"/>
      <c r="DD206" s="35"/>
      <c r="DE206" s="35"/>
      <c r="DF206" s="35"/>
      <c r="DG206" s="35"/>
      <c r="DH206" s="35"/>
      <c r="DI206" s="35"/>
      <c r="DJ206" s="35"/>
      <c r="DK206" s="35"/>
      <c r="DL206" s="35"/>
      <c r="DM206" s="35"/>
      <c r="DN206" s="35"/>
      <c r="DO206" s="35"/>
      <c r="DP206" s="35"/>
      <c r="DQ206" s="35"/>
      <c r="DR206" s="35"/>
    </row>
    <row r="207" spans="3:122">
      <c r="C207" t="s">
        <v>966</v>
      </c>
      <c r="D207" s="12" t="s">
        <v>1505</v>
      </c>
      <c r="E207" t="s">
        <v>1292</v>
      </c>
      <c r="F207" s="148">
        <v>1</v>
      </c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51"/>
      <c r="V207" s="148"/>
      <c r="W207" s="148"/>
      <c r="X207" s="148"/>
      <c r="Y207" s="151"/>
      <c r="AA207" s="151"/>
      <c r="AB207" s="151"/>
      <c r="AC207" s="148"/>
      <c r="AD207" s="148"/>
      <c r="AE207" s="148"/>
      <c r="AF207" s="148"/>
      <c r="AG207" s="148"/>
      <c r="AH207" s="148"/>
      <c r="AI207" s="148"/>
      <c r="AJ207" s="148"/>
      <c r="AK207" s="148"/>
      <c r="AL207" s="54"/>
      <c r="AM207" s="148"/>
      <c r="AP207" s="148"/>
      <c r="AQ207" s="148"/>
      <c r="AR207" s="148"/>
      <c r="AS207" s="148"/>
      <c r="AT207" s="54" t="str">
        <f>E207</f>
        <v>IOIPRC</v>
      </c>
      <c r="AU207" s="35">
        <f t="shared" ref="AU207:CE207" si="229">CH207*(IF(G207&lt;&gt;"",G207,$F207)/IF(G205&lt;&gt;"",G205,$F205))</f>
        <v>6.88421070839725</v>
      </c>
      <c r="AV207" s="35">
        <f t="shared" si="229"/>
        <v>0.812064</v>
      </c>
      <c r="AW207" s="35">
        <f t="shared" si="229"/>
        <v>0.37543050962287</v>
      </c>
      <c r="AX207" s="35">
        <f t="shared" si="229"/>
        <v>2.75930563758133</v>
      </c>
      <c r="AY207" s="35">
        <f t="shared" si="229"/>
        <v>0.38464</v>
      </c>
      <c r="AZ207" s="35">
        <f t="shared" si="229"/>
        <v>1.608</v>
      </c>
      <c r="BA207" s="35">
        <f t="shared" si="229"/>
        <v>35.9881356</v>
      </c>
      <c r="BB207" s="35">
        <f t="shared" si="229"/>
        <v>7.6192</v>
      </c>
      <c r="BC207" s="35">
        <f t="shared" si="229"/>
        <v>0.46048</v>
      </c>
      <c r="BD207" s="35">
        <f t="shared" si="229"/>
        <v>5.0712</v>
      </c>
      <c r="BE207" s="35">
        <f t="shared" si="229"/>
        <v>15.7788</v>
      </c>
      <c r="BF207" s="35">
        <f t="shared" si="229"/>
        <v>1.16374674662007</v>
      </c>
      <c r="BG207" s="35">
        <f t="shared" si="229"/>
        <v>22.4069736</v>
      </c>
      <c r="BH207" s="35">
        <f t="shared" si="229"/>
        <v>4.4152</v>
      </c>
      <c r="BI207" s="35">
        <f t="shared" si="229"/>
        <v>0.252</v>
      </c>
      <c r="BJ207" s="35">
        <f t="shared" si="229"/>
        <v>0</v>
      </c>
      <c r="BK207" s="35">
        <f t="shared" si="229"/>
        <v>0</v>
      </c>
      <c r="BL207" s="35">
        <f t="shared" si="229"/>
        <v>6.3244</v>
      </c>
      <c r="BM207" s="35">
        <f t="shared" si="229"/>
        <v>0.23488</v>
      </c>
      <c r="BN207" s="35">
        <f t="shared" si="229"/>
        <v>0</v>
      </c>
      <c r="BO207" s="35">
        <f t="shared" si="229"/>
        <v>0.15648</v>
      </c>
      <c r="BP207" s="35">
        <f t="shared" si="229"/>
        <v>0</v>
      </c>
      <c r="BQ207" s="35">
        <f t="shared" si="229"/>
        <v>2.56164508098444</v>
      </c>
      <c r="BR207" s="35">
        <f t="shared" si="229"/>
        <v>7.38216</v>
      </c>
      <c r="BS207" s="35">
        <f t="shared" si="229"/>
        <v>3.6432</v>
      </c>
      <c r="BT207" s="35">
        <f t="shared" si="229"/>
        <v>2.946222752682</v>
      </c>
      <c r="BU207" s="35">
        <f t="shared" si="229"/>
        <v>2.10408</v>
      </c>
      <c r="BV207" s="35">
        <f t="shared" si="229"/>
        <v>0.566182024757473</v>
      </c>
      <c r="BW207" s="35">
        <f t="shared" si="229"/>
        <v>1.12217670545684</v>
      </c>
      <c r="BX207" s="35">
        <f t="shared" si="229"/>
        <v>0.129370550314828</v>
      </c>
      <c r="BY207" s="35">
        <f t="shared" si="229"/>
        <v>34.7179447296</v>
      </c>
      <c r="BZ207" s="35">
        <f t="shared" si="229"/>
        <v>0</v>
      </c>
      <c r="CA207" s="35">
        <f t="shared" si="229"/>
        <v>0</v>
      </c>
      <c r="CB207" s="35">
        <f t="shared" si="229"/>
        <v>0</v>
      </c>
      <c r="CC207" s="35">
        <f t="shared" si="229"/>
        <v>0</v>
      </c>
      <c r="CD207" s="35">
        <f t="shared" si="229"/>
        <v>0</v>
      </c>
      <c r="CE207" s="35">
        <f t="shared" si="229"/>
        <v>1.6896</v>
      </c>
      <c r="CF207" s="30"/>
      <c r="CG207" s="30" t="str">
        <f>E205</f>
        <v>INDLFO</v>
      </c>
      <c r="CH207" s="35">
        <f t="shared" ref="CH207:DR207" si="230">(AZ$11-CM$11)*G68</f>
        <v>8.60526338549657</v>
      </c>
      <c r="CI207" s="35">
        <f t="shared" si="230"/>
        <v>1.01508</v>
      </c>
      <c r="CJ207" s="35">
        <f t="shared" si="230"/>
        <v>0.469288137028587</v>
      </c>
      <c r="CK207" s="35">
        <f t="shared" si="230"/>
        <v>3.44913204697666</v>
      </c>
      <c r="CL207" s="35">
        <f t="shared" si="230"/>
        <v>0.4808</v>
      </c>
      <c r="CM207" s="35">
        <f t="shared" si="230"/>
        <v>2.01</v>
      </c>
      <c r="CN207" s="35">
        <f t="shared" si="230"/>
        <v>44.9851695</v>
      </c>
      <c r="CO207" s="35">
        <f t="shared" si="230"/>
        <v>9.524</v>
      </c>
      <c r="CP207" s="35">
        <f t="shared" si="230"/>
        <v>0.5756</v>
      </c>
      <c r="CQ207" s="35">
        <f t="shared" si="230"/>
        <v>6.339</v>
      </c>
      <c r="CR207" s="35">
        <f t="shared" si="230"/>
        <v>19.7235</v>
      </c>
      <c r="CS207" s="35">
        <f t="shared" si="230"/>
        <v>1.45468343327508</v>
      </c>
      <c r="CT207" s="35">
        <f t="shared" si="230"/>
        <v>28.008717</v>
      </c>
      <c r="CU207" s="35">
        <f t="shared" si="230"/>
        <v>5.519</v>
      </c>
      <c r="CV207" s="35">
        <f t="shared" si="230"/>
        <v>0.315</v>
      </c>
      <c r="CW207" s="35">
        <f t="shared" si="230"/>
        <v>0</v>
      </c>
      <c r="CX207" s="35">
        <f t="shared" si="230"/>
        <v>0</v>
      </c>
      <c r="CY207" s="35">
        <f t="shared" si="230"/>
        <v>7.9055</v>
      </c>
      <c r="CZ207" s="35">
        <f t="shared" si="230"/>
        <v>0.2936</v>
      </c>
      <c r="DA207" s="35">
        <f t="shared" si="230"/>
        <v>0</v>
      </c>
      <c r="DB207" s="35">
        <f t="shared" si="230"/>
        <v>0.1956</v>
      </c>
      <c r="DC207" s="35">
        <f t="shared" si="230"/>
        <v>0</v>
      </c>
      <c r="DD207" s="35">
        <f t="shared" si="230"/>
        <v>3.20205635123055</v>
      </c>
      <c r="DE207" s="35">
        <f t="shared" si="230"/>
        <v>9.2277</v>
      </c>
      <c r="DF207" s="35">
        <f t="shared" si="230"/>
        <v>4.554</v>
      </c>
      <c r="DG207" s="35">
        <f t="shared" si="230"/>
        <v>3.68277844085249</v>
      </c>
      <c r="DH207" s="35">
        <f t="shared" si="230"/>
        <v>2.6301</v>
      </c>
      <c r="DI207" s="35">
        <f t="shared" si="230"/>
        <v>0.707727530946841</v>
      </c>
      <c r="DJ207" s="35">
        <f t="shared" si="230"/>
        <v>1.40272088182105</v>
      </c>
      <c r="DK207" s="35">
        <f t="shared" si="230"/>
        <v>0.161713187893535</v>
      </c>
      <c r="DL207" s="35">
        <f t="shared" si="230"/>
        <v>43.397430912</v>
      </c>
      <c r="DM207" s="35">
        <f t="shared" si="230"/>
        <v>0</v>
      </c>
      <c r="DN207" s="35">
        <f t="shared" si="230"/>
        <v>0</v>
      </c>
      <c r="DO207" s="35">
        <f t="shared" si="230"/>
        <v>0</v>
      </c>
      <c r="DP207" s="35">
        <f t="shared" si="230"/>
        <v>0</v>
      </c>
      <c r="DQ207" s="35">
        <f t="shared" si="230"/>
        <v>0</v>
      </c>
      <c r="DR207" s="35">
        <f t="shared" si="230"/>
        <v>2.112</v>
      </c>
    </row>
    <row r="208" spans="3:122">
      <c r="C208" t="s">
        <v>966</v>
      </c>
      <c r="D208" t="s">
        <v>1387</v>
      </c>
      <c r="E208" t="s">
        <v>1504</v>
      </c>
      <c r="F208" s="147"/>
      <c r="G208" s="155">
        <f>AU207</f>
        <v>6.88421070839725</v>
      </c>
      <c r="H208" s="155">
        <f t="shared" ref="H208:AQ208" si="231">AV207</f>
        <v>0.812064</v>
      </c>
      <c r="I208" s="155">
        <f t="shared" si="231"/>
        <v>0.37543050962287</v>
      </c>
      <c r="J208" s="155">
        <f t="shared" si="231"/>
        <v>2.75930563758133</v>
      </c>
      <c r="K208" s="155">
        <f t="shared" si="231"/>
        <v>0.38464</v>
      </c>
      <c r="L208" s="155">
        <f t="shared" si="231"/>
        <v>1.608</v>
      </c>
      <c r="M208" s="155">
        <f t="shared" si="231"/>
        <v>35.9881356</v>
      </c>
      <c r="N208" s="155">
        <f t="shared" si="231"/>
        <v>7.6192</v>
      </c>
      <c r="O208" s="155">
        <f t="shared" si="231"/>
        <v>0.46048</v>
      </c>
      <c r="P208" s="155">
        <f t="shared" si="231"/>
        <v>5.0712</v>
      </c>
      <c r="Q208" s="155">
        <f t="shared" si="231"/>
        <v>15.7788</v>
      </c>
      <c r="R208" s="155">
        <f t="shared" si="231"/>
        <v>1.16374674662007</v>
      </c>
      <c r="S208" s="155">
        <f t="shared" si="231"/>
        <v>22.4069736</v>
      </c>
      <c r="T208" s="155">
        <f t="shared" si="231"/>
        <v>4.4152</v>
      </c>
      <c r="U208" s="155">
        <f t="shared" si="231"/>
        <v>0.252</v>
      </c>
      <c r="V208" s="155">
        <f t="shared" si="231"/>
        <v>0</v>
      </c>
      <c r="W208" s="155">
        <f t="shared" si="231"/>
        <v>0</v>
      </c>
      <c r="X208" s="155">
        <f t="shared" si="231"/>
        <v>6.3244</v>
      </c>
      <c r="Y208" s="155">
        <f t="shared" si="231"/>
        <v>0.23488</v>
      </c>
      <c r="Z208" s="155">
        <f t="shared" si="231"/>
        <v>0</v>
      </c>
      <c r="AA208" s="155">
        <f t="shared" si="231"/>
        <v>0.15648</v>
      </c>
      <c r="AB208" s="155">
        <f t="shared" si="231"/>
        <v>0</v>
      </c>
      <c r="AC208" s="155">
        <f t="shared" si="231"/>
        <v>2.56164508098444</v>
      </c>
      <c r="AD208" s="155">
        <f t="shared" si="231"/>
        <v>7.38216</v>
      </c>
      <c r="AE208" s="155">
        <f t="shared" si="231"/>
        <v>3.6432</v>
      </c>
      <c r="AF208" s="155">
        <f t="shared" si="231"/>
        <v>2.946222752682</v>
      </c>
      <c r="AG208" s="155">
        <f t="shared" si="231"/>
        <v>2.10408</v>
      </c>
      <c r="AH208" s="155">
        <f t="shared" si="231"/>
        <v>0.566182024757473</v>
      </c>
      <c r="AI208" s="155">
        <f t="shared" si="231"/>
        <v>1.12217670545684</v>
      </c>
      <c r="AJ208" s="155">
        <f t="shared" si="231"/>
        <v>0.129370550314828</v>
      </c>
      <c r="AK208" s="155">
        <f t="shared" si="231"/>
        <v>34.7179447296</v>
      </c>
      <c r="AL208" s="155">
        <f t="shared" si="231"/>
        <v>0</v>
      </c>
      <c r="AM208" s="155">
        <f t="shared" si="231"/>
        <v>0</v>
      </c>
      <c r="AN208" s="155">
        <f t="shared" si="231"/>
        <v>0</v>
      </c>
      <c r="AO208" s="155">
        <f t="shared" si="231"/>
        <v>0</v>
      </c>
      <c r="AP208" s="155">
        <f t="shared" si="231"/>
        <v>0</v>
      </c>
      <c r="AQ208" s="155">
        <f t="shared" si="231"/>
        <v>1.6896</v>
      </c>
      <c r="AR208" s="121"/>
      <c r="AS208" s="148"/>
      <c r="AT208" s="54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0"/>
      <c r="CG208" s="30"/>
      <c r="CH208" s="35"/>
      <c r="CI208" s="35"/>
      <c r="CJ208" s="35"/>
      <c r="CK208" s="35"/>
      <c r="CL208" s="35"/>
      <c r="CM208" s="35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35"/>
      <c r="CZ208" s="35"/>
      <c r="DA208" s="35"/>
      <c r="DB208" s="35"/>
      <c r="DC208" s="35"/>
      <c r="DD208" s="35"/>
      <c r="DE208" s="35"/>
      <c r="DF208" s="35"/>
      <c r="DG208" s="35"/>
      <c r="DH208" s="35"/>
      <c r="DI208" s="35"/>
      <c r="DJ208" s="35"/>
      <c r="DK208" s="35"/>
      <c r="DL208" s="35"/>
      <c r="DM208" s="35"/>
      <c r="DN208" s="35"/>
      <c r="DO208" s="35"/>
      <c r="DP208" s="35"/>
      <c r="DQ208" s="35"/>
      <c r="DR208" s="35"/>
    </row>
    <row r="209" ht="15.75" spans="3:122">
      <c r="C209" s="150" t="s">
        <v>1506</v>
      </c>
      <c r="D209" s="150"/>
      <c r="E209" s="150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  <c r="AC209" s="150"/>
      <c r="AD209" s="150"/>
      <c r="AE209" s="150"/>
      <c r="AF209" s="150"/>
      <c r="AG209" s="150"/>
      <c r="AH209" s="150"/>
      <c r="AI209" s="150"/>
      <c r="AJ209" s="150"/>
      <c r="AK209" s="150"/>
      <c r="AL209" s="150"/>
      <c r="AM209" s="150"/>
      <c r="AN209" s="150"/>
      <c r="AO209" s="150"/>
      <c r="AP209" s="150"/>
      <c r="AQ209" s="150"/>
      <c r="AR209" s="156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0"/>
      <c r="CG209" s="30"/>
      <c r="CH209" s="35"/>
      <c r="CI209" s="35"/>
      <c r="CJ209" s="35"/>
      <c r="CK209" s="35"/>
      <c r="CL209" s="35"/>
      <c r="CM209" s="35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35"/>
      <c r="CZ209" s="35"/>
      <c r="DA209" s="35"/>
      <c r="DB209" s="35"/>
      <c r="DC209" s="35"/>
      <c r="DD209" s="35"/>
      <c r="DE209" s="35"/>
      <c r="DF209" s="35"/>
      <c r="DG209" s="35"/>
      <c r="DH209" s="35"/>
      <c r="DI209" s="35"/>
      <c r="DJ209" s="35"/>
      <c r="DK209" s="35"/>
      <c r="DL209" s="35"/>
      <c r="DM209" s="35"/>
      <c r="DN209" s="35"/>
      <c r="DO209" s="35"/>
      <c r="DP209" s="35"/>
      <c r="DQ209" s="35"/>
      <c r="DR209" s="35"/>
    </row>
    <row r="210" spans="3:122">
      <c r="C210" t="s">
        <v>968</v>
      </c>
      <c r="D210" t="s">
        <v>1503</v>
      </c>
      <c r="E210" t="s">
        <v>234</v>
      </c>
      <c r="F210" s="98">
        <v>1.25</v>
      </c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152"/>
      <c r="V210" s="98"/>
      <c r="W210" s="98"/>
      <c r="X210" s="98"/>
      <c r="Y210" s="152"/>
      <c r="Z210" s="96"/>
      <c r="AA210" s="152"/>
      <c r="AB210" s="152"/>
      <c r="AC210" s="98"/>
      <c r="AD210" s="98"/>
      <c r="AE210" s="98"/>
      <c r="AF210" s="98"/>
      <c r="AG210" s="98"/>
      <c r="AH210" s="98"/>
      <c r="AI210" s="98"/>
      <c r="AJ210" s="98"/>
      <c r="AK210" s="98"/>
      <c r="AL210" s="153"/>
      <c r="AM210" s="98"/>
      <c r="AN210" s="96"/>
      <c r="AO210" s="96"/>
      <c r="AP210" s="98"/>
      <c r="AQ210" s="98"/>
      <c r="AR210" s="98"/>
      <c r="AS210" s="148"/>
      <c r="AT210" s="54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0"/>
      <c r="CG210" s="30"/>
      <c r="CH210" s="35"/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T210" s="35"/>
      <c r="CU210" s="35"/>
      <c r="CV210" s="35"/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  <c r="DH210" s="35"/>
      <c r="DI210" s="35"/>
      <c r="DJ210" s="35"/>
      <c r="DK210" s="35"/>
      <c r="DL210" s="35"/>
      <c r="DM210" s="35"/>
      <c r="DN210" s="35"/>
      <c r="DO210" s="35"/>
      <c r="DP210" s="35"/>
      <c r="DQ210" s="35"/>
      <c r="DR210" s="35"/>
    </row>
    <row r="211" spans="3:122">
      <c r="C211" t="s">
        <v>968</v>
      </c>
      <c r="D211" t="s">
        <v>1393</v>
      </c>
      <c r="E211" t="s">
        <v>1504</v>
      </c>
      <c r="F211" s="98">
        <v>30</v>
      </c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152"/>
      <c r="V211" s="98"/>
      <c r="W211" s="98"/>
      <c r="X211" s="98"/>
      <c r="Y211" s="152"/>
      <c r="Z211" s="96"/>
      <c r="AA211" s="152"/>
      <c r="AB211" s="152"/>
      <c r="AC211" s="98"/>
      <c r="AD211" s="98"/>
      <c r="AE211" s="98"/>
      <c r="AF211" s="98"/>
      <c r="AG211" s="98"/>
      <c r="AH211" s="98"/>
      <c r="AI211" s="98"/>
      <c r="AJ211" s="98"/>
      <c r="AK211" s="98"/>
      <c r="AL211" s="153"/>
      <c r="AM211" s="98"/>
      <c r="AN211" s="96"/>
      <c r="AO211" s="96"/>
      <c r="AP211" s="98"/>
      <c r="AQ211" s="98"/>
      <c r="AR211" s="98"/>
      <c r="AS211" s="148"/>
      <c r="AT211" s="54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0"/>
      <c r="CG211" s="30"/>
      <c r="CH211" s="35"/>
      <c r="CI211" s="35"/>
      <c r="CJ211" s="35"/>
      <c r="CK211" s="35"/>
      <c r="CL211" s="35"/>
      <c r="CM211" s="35"/>
      <c r="CN211" s="35"/>
      <c r="CO211" s="35"/>
      <c r="CP211" s="35"/>
      <c r="CQ211" s="35"/>
      <c r="CR211" s="35"/>
      <c r="CS211" s="35"/>
      <c r="CT211" s="35"/>
      <c r="CU211" s="35"/>
      <c r="CV211" s="35"/>
      <c r="CW211" s="35"/>
      <c r="CX211" s="35"/>
      <c r="CY211" s="35"/>
      <c r="CZ211" s="35"/>
      <c r="DA211" s="35"/>
      <c r="DB211" s="35"/>
      <c r="DC211" s="35"/>
      <c r="DD211" s="35"/>
      <c r="DE211" s="35"/>
      <c r="DF211" s="35"/>
      <c r="DG211" s="35"/>
      <c r="DH211" s="35"/>
      <c r="DI211" s="35"/>
      <c r="DJ211" s="35"/>
      <c r="DK211" s="35"/>
      <c r="DL211" s="35"/>
      <c r="DM211" s="35"/>
      <c r="DN211" s="35"/>
      <c r="DO211" s="35"/>
      <c r="DP211" s="35"/>
      <c r="DQ211" s="35"/>
      <c r="DR211" s="35"/>
    </row>
    <row r="212" spans="3:122">
      <c r="C212" t="s">
        <v>968</v>
      </c>
      <c r="D212" s="12" t="s">
        <v>1505</v>
      </c>
      <c r="E212" t="s">
        <v>1292</v>
      </c>
      <c r="F212" s="148">
        <v>1</v>
      </c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51"/>
      <c r="V212" s="148"/>
      <c r="W212" s="148"/>
      <c r="X212" s="148"/>
      <c r="Y212" s="151"/>
      <c r="AA212" s="151"/>
      <c r="AB212" s="151"/>
      <c r="AC212" s="148"/>
      <c r="AD212" s="148"/>
      <c r="AE212" s="148"/>
      <c r="AF212" s="148"/>
      <c r="AG212" s="148"/>
      <c r="AH212" s="148"/>
      <c r="AI212" s="148"/>
      <c r="AJ212" s="148"/>
      <c r="AK212" s="148"/>
      <c r="AL212" s="54"/>
      <c r="AM212" s="148"/>
      <c r="AP212" s="148"/>
      <c r="AQ212" s="148"/>
      <c r="AR212" s="148"/>
      <c r="AS212" s="148"/>
      <c r="AT212" s="54" t="str">
        <f>E212</f>
        <v>IOIPRC</v>
      </c>
      <c r="AU212" s="35">
        <f t="shared" ref="AU212:CE212" si="232">CH212*(IF(G212&lt;&gt;"",G212,$F212)/IF(G210&lt;&gt;"",G210,$F210))</f>
        <v>1.090752</v>
      </c>
      <c r="AV212" s="35">
        <f t="shared" si="232"/>
        <v>0</v>
      </c>
      <c r="AW212" s="35">
        <f t="shared" si="232"/>
        <v>0.2926152</v>
      </c>
      <c r="AX212" s="35">
        <f t="shared" si="232"/>
        <v>0</v>
      </c>
      <c r="AY212" s="35">
        <f t="shared" si="232"/>
        <v>0</v>
      </c>
      <c r="AZ212" s="35">
        <f t="shared" si="232"/>
        <v>0.088</v>
      </c>
      <c r="BA212" s="35">
        <f t="shared" si="232"/>
        <v>4.3270296</v>
      </c>
      <c r="BB212" s="35">
        <f t="shared" si="232"/>
        <v>0.736</v>
      </c>
      <c r="BC212" s="35">
        <f t="shared" si="232"/>
        <v>0</v>
      </c>
      <c r="BD212" s="35">
        <f t="shared" si="232"/>
        <v>1.50144</v>
      </c>
      <c r="BE212" s="35">
        <f t="shared" si="232"/>
        <v>1.6836</v>
      </c>
      <c r="BF212" s="35">
        <f t="shared" si="232"/>
        <v>0.5728</v>
      </c>
      <c r="BG212" s="35">
        <f t="shared" si="232"/>
        <v>6.7951752</v>
      </c>
      <c r="BH212" s="35">
        <f t="shared" si="232"/>
        <v>0.2256</v>
      </c>
      <c r="BI212" s="35">
        <f t="shared" si="232"/>
        <v>0.1504</v>
      </c>
      <c r="BJ212" s="35">
        <f t="shared" si="232"/>
        <v>0</v>
      </c>
      <c r="BK212" s="35">
        <f t="shared" si="232"/>
        <v>0</v>
      </c>
      <c r="BL212" s="35">
        <f t="shared" si="232"/>
        <v>1.9872</v>
      </c>
      <c r="BM212" s="35">
        <f t="shared" si="232"/>
        <v>0</v>
      </c>
      <c r="BN212" s="35">
        <f t="shared" si="232"/>
        <v>0</v>
      </c>
      <c r="BO212" s="35">
        <f t="shared" si="232"/>
        <v>0</v>
      </c>
      <c r="BP212" s="35">
        <f t="shared" si="232"/>
        <v>0</v>
      </c>
      <c r="BQ212" s="35">
        <f t="shared" si="232"/>
        <v>0.1988</v>
      </c>
      <c r="BR212" s="35">
        <f t="shared" si="232"/>
        <v>1.39392</v>
      </c>
      <c r="BS212" s="35">
        <f t="shared" si="232"/>
        <v>0.7544</v>
      </c>
      <c r="BT212" s="35">
        <f t="shared" si="232"/>
        <v>1.656</v>
      </c>
      <c r="BU212" s="35">
        <f t="shared" si="232"/>
        <v>0.30416</v>
      </c>
      <c r="BV212" s="35">
        <f t="shared" si="232"/>
        <v>0.8832</v>
      </c>
      <c r="BW212" s="35">
        <f t="shared" si="232"/>
        <v>0.17854256</v>
      </c>
      <c r="BX212" s="35">
        <f t="shared" si="232"/>
        <v>0.0736</v>
      </c>
      <c r="BY212" s="35">
        <f t="shared" si="232"/>
        <v>8.102400768</v>
      </c>
      <c r="BZ212" s="35">
        <f t="shared" si="232"/>
        <v>0</v>
      </c>
      <c r="CA212" s="35">
        <f t="shared" si="232"/>
        <v>0</v>
      </c>
      <c r="CB212" s="35">
        <f t="shared" si="232"/>
        <v>0</v>
      </c>
      <c r="CC212" s="35">
        <f t="shared" si="232"/>
        <v>0</v>
      </c>
      <c r="CD212" s="35">
        <f t="shared" si="232"/>
        <v>0</v>
      </c>
      <c r="CE212" s="35">
        <f t="shared" si="232"/>
        <v>0</v>
      </c>
      <c r="CF212" s="30"/>
      <c r="CG212" s="30" t="str">
        <f>E210</f>
        <v>INDLPG</v>
      </c>
      <c r="CH212" s="35">
        <f t="shared" ref="CH212:DR212" si="233">(AZ$10-CM$10)*G73</f>
        <v>1.36344</v>
      </c>
      <c r="CI212" s="35">
        <f t="shared" si="233"/>
        <v>0</v>
      </c>
      <c r="CJ212" s="35">
        <f t="shared" si="233"/>
        <v>0.365769</v>
      </c>
      <c r="CK212" s="35">
        <f t="shared" si="233"/>
        <v>0</v>
      </c>
      <c r="CL212" s="35">
        <f t="shared" si="233"/>
        <v>0</v>
      </c>
      <c r="CM212" s="35">
        <f t="shared" si="233"/>
        <v>0.11</v>
      </c>
      <c r="CN212" s="35">
        <f t="shared" si="233"/>
        <v>5.408787</v>
      </c>
      <c r="CO212" s="35">
        <f t="shared" si="233"/>
        <v>0.92</v>
      </c>
      <c r="CP212" s="35">
        <f t="shared" si="233"/>
        <v>0</v>
      </c>
      <c r="CQ212" s="35">
        <f t="shared" si="233"/>
        <v>1.8768</v>
      </c>
      <c r="CR212" s="35">
        <f t="shared" si="233"/>
        <v>2.1045</v>
      </c>
      <c r="CS212" s="35">
        <f t="shared" si="233"/>
        <v>0.716</v>
      </c>
      <c r="CT212" s="35">
        <f t="shared" si="233"/>
        <v>8.493969</v>
      </c>
      <c r="CU212" s="35">
        <f t="shared" si="233"/>
        <v>0.282</v>
      </c>
      <c r="CV212" s="35">
        <f t="shared" si="233"/>
        <v>0.188</v>
      </c>
      <c r="CW212" s="35">
        <f t="shared" si="233"/>
        <v>0</v>
      </c>
      <c r="CX212" s="35">
        <f t="shared" si="233"/>
        <v>0</v>
      </c>
      <c r="CY212" s="35">
        <f t="shared" si="233"/>
        <v>2.484</v>
      </c>
      <c r="CZ212" s="35">
        <f t="shared" si="233"/>
        <v>0</v>
      </c>
      <c r="DA212" s="35">
        <f t="shared" si="233"/>
        <v>0</v>
      </c>
      <c r="DB212" s="35">
        <f t="shared" si="233"/>
        <v>0</v>
      </c>
      <c r="DC212" s="35">
        <f t="shared" si="233"/>
        <v>0</v>
      </c>
      <c r="DD212" s="35">
        <f t="shared" si="233"/>
        <v>0.2485</v>
      </c>
      <c r="DE212" s="35">
        <f t="shared" si="233"/>
        <v>1.7424</v>
      </c>
      <c r="DF212" s="35">
        <f t="shared" si="233"/>
        <v>0.943</v>
      </c>
      <c r="DG212" s="35">
        <f t="shared" si="233"/>
        <v>2.07</v>
      </c>
      <c r="DH212" s="35">
        <f t="shared" si="233"/>
        <v>0.3802</v>
      </c>
      <c r="DI212" s="35">
        <f t="shared" si="233"/>
        <v>1.104</v>
      </c>
      <c r="DJ212" s="35">
        <f t="shared" si="233"/>
        <v>0.2231782</v>
      </c>
      <c r="DK212" s="35">
        <f t="shared" si="233"/>
        <v>0.092</v>
      </c>
      <c r="DL212" s="35">
        <f t="shared" si="233"/>
        <v>10.12800096</v>
      </c>
      <c r="DM212" s="35">
        <f t="shared" si="233"/>
        <v>0</v>
      </c>
      <c r="DN212" s="35">
        <f t="shared" si="233"/>
        <v>0</v>
      </c>
      <c r="DO212" s="35">
        <f t="shared" si="233"/>
        <v>0</v>
      </c>
      <c r="DP212" s="35">
        <f t="shared" si="233"/>
        <v>0</v>
      </c>
      <c r="DQ212" s="35">
        <f t="shared" si="233"/>
        <v>0</v>
      </c>
      <c r="DR212" s="35">
        <f t="shared" si="233"/>
        <v>0</v>
      </c>
    </row>
    <row r="213" spans="3:122">
      <c r="C213" t="s">
        <v>968</v>
      </c>
      <c r="D213" t="s">
        <v>1387</v>
      </c>
      <c r="E213" t="s">
        <v>1504</v>
      </c>
      <c r="F213" s="147"/>
      <c r="G213" s="155">
        <f>AU212</f>
        <v>1.090752</v>
      </c>
      <c r="H213" s="155">
        <f t="shared" ref="H213:AQ213" si="234">AV212</f>
        <v>0</v>
      </c>
      <c r="I213" s="155">
        <f t="shared" si="234"/>
        <v>0.2926152</v>
      </c>
      <c r="J213" s="155">
        <f t="shared" si="234"/>
        <v>0</v>
      </c>
      <c r="K213" s="155">
        <f t="shared" si="234"/>
        <v>0</v>
      </c>
      <c r="L213" s="155">
        <f t="shared" si="234"/>
        <v>0.088</v>
      </c>
      <c r="M213" s="155">
        <f t="shared" si="234"/>
        <v>4.3270296</v>
      </c>
      <c r="N213" s="155">
        <f t="shared" si="234"/>
        <v>0.736</v>
      </c>
      <c r="O213" s="155">
        <f t="shared" si="234"/>
        <v>0</v>
      </c>
      <c r="P213" s="155">
        <f t="shared" si="234"/>
        <v>1.50144</v>
      </c>
      <c r="Q213" s="155">
        <f t="shared" si="234"/>
        <v>1.6836</v>
      </c>
      <c r="R213" s="155">
        <f t="shared" si="234"/>
        <v>0.5728</v>
      </c>
      <c r="S213" s="155">
        <f t="shared" si="234"/>
        <v>6.7951752</v>
      </c>
      <c r="T213" s="155">
        <f t="shared" si="234"/>
        <v>0.2256</v>
      </c>
      <c r="U213" s="155">
        <f t="shared" si="234"/>
        <v>0.1504</v>
      </c>
      <c r="V213" s="155">
        <f t="shared" si="234"/>
        <v>0</v>
      </c>
      <c r="W213" s="155">
        <f t="shared" si="234"/>
        <v>0</v>
      </c>
      <c r="X213" s="155">
        <f t="shared" si="234"/>
        <v>1.9872</v>
      </c>
      <c r="Y213" s="155">
        <f t="shared" si="234"/>
        <v>0</v>
      </c>
      <c r="Z213" s="155">
        <f t="shared" si="234"/>
        <v>0</v>
      </c>
      <c r="AA213" s="155">
        <f t="shared" si="234"/>
        <v>0</v>
      </c>
      <c r="AB213" s="155">
        <f t="shared" si="234"/>
        <v>0</v>
      </c>
      <c r="AC213" s="155">
        <f t="shared" si="234"/>
        <v>0.1988</v>
      </c>
      <c r="AD213" s="155">
        <f t="shared" si="234"/>
        <v>1.39392</v>
      </c>
      <c r="AE213" s="155">
        <f t="shared" si="234"/>
        <v>0.7544</v>
      </c>
      <c r="AF213" s="155">
        <f t="shared" si="234"/>
        <v>1.656</v>
      </c>
      <c r="AG213" s="155">
        <f t="shared" si="234"/>
        <v>0.30416</v>
      </c>
      <c r="AH213" s="155">
        <f t="shared" si="234"/>
        <v>0.8832</v>
      </c>
      <c r="AI213" s="155">
        <f t="shared" si="234"/>
        <v>0.17854256</v>
      </c>
      <c r="AJ213" s="155">
        <f t="shared" si="234"/>
        <v>0.0736</v>
      </c>
      <c r="AK213" s="155">
        <f t="shared" si="234"/>
        <v>8.102400768</v>
      </c>
      <c r="AL213" s="155">
        <f t="shared" si="234"/>
        <v>0</v>
      </c>
      <c r="AM213" s="155">
        <f t="shared" si="234"/>
        <v>0</v>
      </c>
      <c r="AN213" s="155">
        <f t="shared" si="234"/>
        <v>0</v>
      </c>
      <c r="AO213" s="155">
        <f t="shared" si="234"/>
        <v>0</v>
      </c>
      <c r="AP213" s="155">
        <f t="shared" si="234"/>
        <v>0</v>
      </c>
      <c r="AQ213" s="155">
        <f t="shared" si="234"/>
        <v>0</v>
      </c>
      <c r="AR213" s="121"/>
      <c r="AS213" s="148"/>
      <c r="AT213" s="14"/>
      <c r="AU213" s="160"/>
      <c r="AV213" s="160"/>
      <c r="AW213" s="160"/>
      <c r="AX213" s="160"/>
      <c r="AY213" s="160"/>
      <c r="AZ213" s="160"/>
      <c r="BA213" s="160"/>
      <c r="BB213" s="160"/>
      <c r="BC213" s="160"/>
      <c r="BD213" s="160"/>
      <c r="BE213" s="160"/>
      <c r="BF213" s="160"/>
      <c r="BG213" s="160"/>
      <c r="BH213" s="160"/>
      <c r="BI213" s="160"/>
      <c r="BJ213" s="160"/>
      <c r="BK213" s="160"/>
      <c r="BL213" s="160"/>
      <c r="BM213" s="160"/>
      <c r="BN213" s="160"/>
      <c r="BO213" s="160"/>
      <c r="BP213" s="160"/>
      <c r="BQ213" s="160"/>
      <c r="BR213" s="160"/>
      <c r="BS213" s="160"/>
      <c r="BT213" s="160"/>
      <c r="BU213" s="160"/>
      <c r="BV213" s="160"/>
      <c r="BW213" s="160"/>
      <c r="BX213" s="160"/>
      <c r="BY213" s="160"/>
      <c r="BZ213" s="160"/>
      <c r="CA213" s="160"/>
      <c r="CB213" s="160"/>
      <c r="CC213" s="160"/>
      <c r="CD213" s="160"/>
      <c r="CE213" s="160"/>
      <c r="CF213" s="30"/>
      <c r="CG213" s="30"/>
      <c r="CH213" s="35"/>
      <c r="CI213" s="35"/>
      <c r="CJ213" s="35"/>
      <c r="CK213" s="35"/>
      <c r="CL213" s="35"/>
      <c r="CM213" s="35"/>
      <c r="CN213" s="35"/>
      <c r="CO213" s="35"/>
      <c r="CP213" s="35"/>
      <c r="CQ213" s="35"/>
      <c r="CR213" s="35"/>
      <c r="CS213" s="35"/>
      <c r="CT213" s="35"/>
      <c r="CU213" s="35"/>
      <c r="CV213" s="35"/>
      <c r="CW213" s="35"/>
      <c r="CX213" s="35"/>
      <c r="CY213" s="35"/>
      <c r="CZ213" s="35"/>
      <c r="DA213" s="35"/>
      <c r="DB213" s="35"/>
      <c r="DC213" s="35"/>
      <c r="DD213" s="35"/>
      <c r="DE213" s="35"/>
      <c r="DF213" s="35"/>
      <c r="DG213" s="35"/>
      <c r="DH213" s="35"/>
      <c r="DI213" s="35"/>
      <c r="DJ213" s="35"/>
      <c r="DK213" s="35"/>
      <c r="DL213" s="35"/>
      <c r="DM213" s="35"/>
      <c r="DN213" s="35"/>
      <c r="DO213" s="35"/>
      <c r="DP213" s="35"/>
      <c r="DQ213" s="35"/>
      <c r="DR213" s="35"/>
    </row>
    <row r="214" ht="15.75" spans="3:122">
      <c r="C214" s="150" t="s">
        <v>1506</v>
      </c>
      <c r="D214" s="150"/>
      <c r="E214" s="150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50"/>
      <c r="AQ214" s="150"/>
      <c r="AR214" s="156"/>
      <c r="AT214" s="117" t="s">
        <v>192</v>
      </c>
      <c r="AU214" s="35">
        <f t="shared" ref="AU214:CE214" si="235">SUM(AU175:AU213)</f>
        <v>29.2166906781509</v>
      </c>
      <c r="AV214" s="35">
        <f t="shared" si="235"/>
        <v>11.0722227074542</v>
      </c>
      <c r="AW214" s="35">
        <f t="shared" si="235"/>
        <v>6.61983657293704</v>
      </c>
      <c r="AX214" s="35">
        <f t="shared" si="235"/>
        <v>6.68319757948761</v>
      </c>
      <c r="AY214" s="35">
        <f t="shared" si="235"/>
        <v>0.38464</v>
      </c>
      <c r="AZ214" s="35">
        <f t="shared" si="235"/>
        <v>21.6899323651322</v>
      </c>
      <c r="BA214" s="35">
        <f t="shared" si="235"/>
        <v>214.279727108272</v>
      </c>
      <c r="BB214" s="35">
        <f t="shared" si="235"/>
        <v>49.8654332536127</v>
      </c>
      <c r="BC214" s="35">
        <f t="shared" si="235"/>
        <v>4.1206118984417</v>
      </c>
      <c r="BD214" s="35">
        <f t="shared" si="235"/>
        <v>13.1210066496992</v>
      </c>
      <c r="BE214" s="35">
        <f t="shared" si="235"/>
        <v>102.180402633965</v>
      </c>
      <c r="BF214" s="35">
        <f t="shared" si="235"/>
        <v>2.01679106893645</v>
      </c>
      <c r="BG214" s="35">
        <f t="shared" si="235"/>
        <v>176.462317345568</v>
      </c>
      <c r="BH214" s="35">
        <f t="shared" si="235"/>
        <v>13.1</v>
      </c>
      <c r="BI214" s="35">
        <f t="shared" si="235"/>
        <v>9.2829260792757</v>
      </c>
      <c r="BJ214" s="35">
        <f t="shared" si="235"/>
        <v>0</v>
      </c>
      <c r="BK214" s="35">
        <f t="shared" si="235"/>
        <v>0</v>
      </c>
      <c r="BL214" s="35">
        <f t="shared" si="235"/>
        <v>81.5550742366584</v>
      </c>
      <c r="BM214" s="35">
        <f t="shared" si="235"/>
        <v>2.72527214494036</v>
      </c>
      <c r="BN214" s="35">
        <f t="shared" si="235"/>
        <v>0</v>
      </c>
      <c r="BO214" s="35">
        <f t="shared" si="235"/>
        <v>4.52394879542818</v>
      </c>
      <c r="BP214" s="35">
        <f t="shared" si="235"/>
        <v>0.5043</v>
      </c>
      <c r="BQ214" s="35">
        <f t="shared" si="235"/>
        <v>21.574285660167</v>
      </c>
      <c r="BR214" s="35">
        <f t="shared" si="235"/>
        <v>18.78424</v>
      </c>
      <c r="BS214" s="35">
        <f t="shared" si="235"/>
        <v>31.2603087619094</v>
      </c>
      <c r="BT214" s="35">
        <f t="shared" si="235"/>
        <v>16.7951802129663</v>
      </c>
      <c r="BU214" s="35">
        <f t="shared" si="235"/>
        <v>20.325087840117</v>
      </c>
      <c r="BV214" s="35">
        <f t="shared" si="235"/>
        <v>3.75691044239462</v>
      </c>
      <c r="BW214" s="35">
        <f t="shared" si="235"/>
        <v>5.08416617809366</v>
      </c>
      <c r="BX214" s="35">
        <f t="shared" si="235"/>
        <v>6.60246336681966</v>
      </c>
      <c r="BY214" s="35">
        <f t="shared" si="235"/>
        <v>122.377457706336</v>
      </c>
      <c r="BZ214" s="35">
        <f t="shared" si="235"/>
        <v>0.89436</v>
      </c>
      <c r="CA214" s="35">
        <f t="shared" si="235"/>
        <v>1.432216</v>
      </c>
      <c r="CB214" s="35">
        <f t="shared" si="235"/>
        <v>0</v>
      </c>
      <c r="CC214" s="35">
        <f t="shared" si="235"/>
        <v>0</v>
      </c>
      <c r="CD214" s="35">
        <f t="shared" si="235"/>
        <v>0</v>
      </c>
      <c r="CE214" s="35">
        <f t="shared" si="235"/>
        <v>8.1336</v>
      </c>
      <c r="CF214" s="30"/>
      <c r="CG214" s="30"/>
      <c r="CH214" s="35"/>
      <c r="CI214" s="35"/>
      <c r="CJ214" s="35"/>
      <c r="CK214" s="35"/>
      <c r="CL214" s="35"/>
      <c r="CM214" s="35"/>
      <c r="CN214" s="35"/>
      <c r="CO214" s="35"/>
      <c r="CP214" s="35"/>
      <c r="CQ214" s="35"/>
      <c r="CR214" s="35"/>
      <c r="CS214" s="35"/>
      <c r="CT214" s="35"/>
      <c r="CU214" s="35"/>
      <c r="CV214" s="35"/>
      <c r="CW214" s="35"/>
      <c r="CX214" s="35"/>
      <c r="CY214" s="35"/>
      <c r="CZ214" s="35"/>
      <c r="DA214" s="35"/>
      <c r="DB214" s="35"/>
      <c r="DC214" s="35"/>
      <c r="DD214" s="35"/>
      <c r="DE214" s="35"/>
      <c r="DF214" s="35"/>
      <c r="DG214" s="35"/>
      <c r="DH214" s="35"/>
      <c r="DI214" s="35"/>
      <c r="DJ214" s="35"/>
      <c r="DK214" s="35"/>
      <c r="DL214" s="35"/>
      <c r="DM214" s="35"/>
      <c r="DN214" s="35"/>
      <c r="DO214" s="35"/>
      <c r="DP214" s="35"/>
      <c r="DQ214" s="35"/>
      <c r="DR214" s="35"/>
    </row>
    <row r="215" ht="16.5" spans="3:122">
      <c r="C215" s="7" t="s">
        <v>1610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157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5"/>
      <c r="CI215" s="35"/>
      <c r="CJ215" s="35"/>
      <c r="CK215" s="35"/>
      <c r="CL215" s="35"/>
      <c r="CM215" s="35"/>
      <c r="CN215" s="35"/>
      <c r="CO215" s="35"/>
      <c r="CP215" s="35"/>
      <c r="CQ215" s="35"/>
      <c r="CR215" s="35"/>
      <c r="CS215" s="35"/>
      <c r="CT215" s="35"/>
      <c r="CU215" s="35"/>
      <c r="CV215" s="35"/>
      <c r="CW215" s="35"/>
      <c r="CX215" s="35"/>
      <c r="CY215" s="35"/>
      <c r="CZ215" s="35"/>
      <c r="DA215" s="35"/>
      <c r="DB215" s="35"/>
      <c r="DC215" s="35"/>
      <c r="DD215" s="35"/>
      <c r="DE215" s="35"/>
      <c r="DF215" s="35"/>
      <c r="DG215" s="35"/>
      <c r="DH215" s="35"/>
      <c r="DI215" s="35"/>
      <c r="DJ215" s="35"/>
      <c r="DK215" s="35"/>
      <c r="DL215" s="35"/>
      <c r="DM215" s="35"/>
      <c r="DN215" s="35"/>
      <c r="DO215" s="35"/>
      <c r="DP215" s="35"/>
      <c r="DQ215" s="35"/>
      <c r="DR215" s="35"/>
    </row>
    <row r="216" ht="14.25" spans="3:122">
      <c r="C216" t="s">
        <v>938</v>
      </c>
      <c r="D216" t="s">
        <v>1503</v>
      </c>
      <c r="E216" t="s">
        <v>244</v>
      </c>
      <c r="F216" s="98">
        <v>2</v>
      </c>
      <c r="G216" s="98"/>
      <c r="H216" s="98">
        <v>2.87</v>
      </c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152"/>
      <c r="V216" s="98"/>
      <c r="W216" s="98"/>
      <c r="X216" s="98"/>
      <c r="Y216" s="152"/>
      <c r="Z216" s="96"/>
      <c r="AA216" s="152"/>
      <c r="AB216" s="152"/>
      <c r="AC216" s="98"/>
      <c r="AD216" s="98"/>
      <c r="AE216" s="98"/>
      <c r="AF216" s="98"/>
      <c r="AG216" s="98"/>
      <c r="AH216" s="98"/>
      <c r="AI216" s="98"/>
      <c r="AJ216" s="98"/>
      <c r="AK216" s="98"/>
      <c r="AL216" s="153"/>
      <c r="AM216" s="98"/>
      <c r="AN216" s="96"/>
      <c r="AO216" s="96"/>
      <c r="AP216" s="98"/>
      <c r="AQ216" s="98"/>
      <c r="AR216" s="98"/>
      <c r="AS216" s="148"/>
      <c r="AT216" s="55" t="s">
        <v>1560</v>
      </c>
      <c r="AU216" s="6" t="str">
        <f>G$92</f>
        <v>AT</v>
      </c>
      <c r="AV216" s="6" t="str">
        <f t="shared" ref="AV216" si="236">H$92</f>
        <v>BE</v>
      </c>
      <c r="AW216" s="6" t="str">
        <f t="shared" ref="AW216" si="237">I$92</f>
        <v>BG</v>
      </c>
      <c r="AX216" s="6" t="str">
        <f t="shared" ref="AX216" si="238">J$92</f>
        <v>CH</v>
      </c>
      <c r="AY216" s="6" t="str">
        <f t="shared" ref="AY216" si="239">K$92</f>
        <v>CY</v>
      </c>
      <c r="AZ216" s="6" t="str">
        <f t="shared" ref="AZ216" si="240">L$92</f>
        <v>CZ</v>
      </c>
      <c r="BA216" s="6" t="str">
        <f t="shared" ref="BA216" si="241">M$92</f>
        <v>DE</v>
      </c>
      <c r="BB216" s="6" t="str">
        <f t="shared" ref="BB216" si="242">N$92</f>
        <v>DK</v>
      </c>
      <c r="BC216" s="6" t="str">
        <f t="shared" ref="BC216" si="243">O$92</f>
        <v>EE</v>
      </c>
      <c r="BD216" s="6" t="str">
        <f t="shared" ref="BD216" si="244">P$92</f>
        <v>EL</v>
      </c>
      <c r="BE216" s="6" t="str">
        <f t="shared" ref="BE216" si="245">Q$92</f>
        <v>ES</v>
      </c>
      <c r="BF216" s="6" t="str">
        <f t="shared" ref="BF216" si="246">R$92</f>
        <v>FI</v>
      </c>
      <c r="BG216" s="6" t="str">
        <f t="shared" ref="BG216" si="247">S$92</f>
        <v>FR</v>
      </c>
      <c r="BH216" s="6" t="str">
        <f t="shared" ref="BH216" si="248">T$92</f>
        <v>HR</v>
      </c>
      <c r="BI216" s="6" t="str">
        <f t="shared" ref="BI216" si="249">U$92</f>
        <v>HU</v>
      </c>
      <c r="BJ216" s="6" t="str">
        <f t="shared" ref="BJ216" si="250">V$92</f>
        <v>IE</v>
      </c>
      <c r="BK216" s="6" t="str">
        <f t="shared" ref="BK216" si="251">W$92</f>
        <v>IS</v>
      </c>
      <c r="BL216" s="6" t="str">
        <f t="shared" ref="BL216" si="252">X$92</f>
        <v>IT</v>
      </c>
      <c r="BM216" s="6" t="str">
        <f t="shared" ref="BM216" si="253">Y$92</f>
        <v>LT</v>
      </c>
      <c r="BN216" s="6" t="str">
        <f t="shared" ref="BN216" si="254">Z$92</f>
        <v>LU</v>
      </c>
      <c r="BO216" s="6" t="str">
        <f t="shared" ref="BO216" si="255">AA$92</f>
        <v>LV</v>
      </c>
      <c r="BP216" s="6" t="str">
        <f t="shared" ref="BP216" si="256">AB$92</f>
        <v>MT</v>
      </c>
      <c r="BQ216" s="6" t="str">
        <f t="shared" ref="BQ216" si="257">AC$92</f>
        <v>NL</v>
      </c>
      <c r="BR216" s="6" t="str">
        <f t="shared" ref="BR216" si="258">AD$92</f>
        <v>NO</v>
      </c>
      <c r="BS216" s="6" t="str">
        <f t="shared" ref="BS216" si="259">AE$92</f>
        <v>PL</v>
      </c>
      <c r="BT216" s="6" t="str">
        <f t="shared" ref="BT216" si="260">AF$92</f>
        <v>PT</v>
      </c>
      <c r="BU216" s="6" t="str">
        <f t="shared" ref="BU216" si="261">AG$92</f>
        <v>RO</v>
      </c>
      <c r="BV216" s="6" t="str">
        <f t="shared" ref="BV216" si="262">AH$92</f>
        <v>SE</v>
      </c>
      <c r="BW216" s="6" t="str">
        <f t="shared" ref="BW216" si="263">AI$92</f>
        <v>SI</v>
      </c>
      <c r="BX216" s="6" t="str">
        <f t="shared" ref="BX216" si="264">AJ$92</f>
        <v>SK</v>
      </c>
      <c r="BY216" s="6" t="str">
        <f t="shared" ref="BY216" si="265">AK$92</f>
        <v>UK</v>
      </c>
      <c r="BZ216" s="6" t="str">
        <f t="shared" ref="BZ216" si="266">AL$92</f>
        <v>AL</v>
      </c>
      <c r="CA216" s="6" t="str">
        <f t="shared" ref="CA216" si="267">AM$92</f>
        <v>BA</v>
      </c>
      <c r="CB216" s="6" t="str">
        <f t="shared" ref="CB216" si="268">AN$92</f>
        <v>KS</v>
      </c>
      <c r="CC216" s="6" t="str">
        <f t="shared" ref="CC216" si="269">AO$92</f>
        <v>ME</v>
      </c>
      <c r="CD216" s="6" t="str">
        <f t="shared" ref="CD216" si="270">AP$92</f>
        <v>MK</v>
      </c>
      <c r="CE216" s="6" t="str">
        <f t="shared" ref="CE216" si="271">AQ$92</f>
        <v>RS</v>
      </c>
      <c r="CG216" s="55" t="s">
        <v>1563</v>
      </c>
      <c r="CH216" s="6" t="str">
        <f t="shared" ref="CH216" si="272">AU216</f>
        <v>AT</v>
      </c>
      <c r="CI216" s="6" t="str">
        <f t="shared" ref="CI216" si="273">AV216</f>
        <v>BE</v>
      </c>
      <c r="CJ216" s="6" t="str">
        <f t="shared" ref="CJ216" si="274">AW216</f>
        <v>BG</v>
      </c>
      <c r="CK216" s="6" t="str">
        <f t="shared" ref="CK216" si="275">AX216</f>
        <v>CH</v>
      </c>
      <c r="CL216" s="6" t="str">
        <f t="shared" ref="CL216" si="276">AY216</f>
        <v>CY</v>
      </c>
      <c r="CM216" s="6" t="str">
        <f t="shared" ref="CM216" si="277">AZ216</f>
        <v>CZ</v>
      </c>
      <c r="CN216" s="6" t="str">
        <f t="shared" ref="CN216" si="278">BA216</f>
        <v>DE</v>
      </c>
      <c r="CO216" s="6" t="str">
        <f t="shared" ref="CO216" si="279">BB216</f>
        <v>DK</v>
      </c>
      <c r="CP216" s="6" t="str">
        <f t="shared" ref="CP216" si="280">BC216</f>
        <v>EE</v>
      </c>
      <c r="CQ216" s="6" t="str">
        <f t="shared" ref="CQ216" si="281">BD216</f>
        <v>EL</v>
      </c>
      <c r="CR216" s="6" t="str">
        <f t="shared" ref="CR216" si="282">BE216</f>
        <v>ES</v>
      </c>
      <c r="CS216" s="6" t="str">
        <f t="shared" ref="CS216" si="283">BF216</f>
        <v>FI</v>
      </c>
      <c r="CT216" s="6" t="str">
        <f t="shared" ref="CT216" si="284">BG216</f>
        <v>FR</v>
      </c>
      <c r="CU216" s="6" t="str">
        <f t="shared" ref="CU216" si="285">BH216</f>
        <v>HR</v>
      </c>
      <c r="CV216" s="6" t="str">
        <f t="shared" ref="CV216" si="286">BI216</f>
        <v>HU</v>
      </c>
      <c r="CW216" s="6" t="str">
        <f t="shared" ref="CW216" si="287">BJ216</f>
        <v>IE</v>
      </c>
      <c r="CX216" s="6" t="str">
        <f t="shared" ref="CX216" si="288">BK216</f>
        <v>IS</v>
      </c>
      <c r="CY216" s="6" t="str">
        <f t="shared" ref="CY216" si="289">BL216</f>
        <v>IT</v>
      </c>
      <c r="CZ216" s="6" t="str">
        <f t="shared" ref="CZ216" si="290">BM216</f>
        <v>LT</v>
      </c>
      <c r="DA216" s="6" t="str">
        <f t="shared" ref="DA216" si="291">BN216</f>
        <v>LU</v>
      </c>
      <c r="DB216" s="6" t="str">
        <f t="shared" ref="DB216" si="292">BO216</f>
        <v>LV</v>
      </c>
      <c r="DC216" s="6" t="str">
        <f t="shared" ref="DC216" si="293">BP216</f>
        <v>MT</v>
      </c>
      <c r="DD216" s="6" t="str">
        <f t="shared" ref="DD216" si="294">BQ216</f>
        <v>NL</v>
      </c>
      <c r="DE216" s="6" t="str">
        <f t="shared" ref="DE216" si="295">BR216</f>
        <v>NO</v>
      </c>
      <c r="DF216" s="6" t="str">
        <f t="shared" ref="DF216" si="296">BS216</f>
        <v>PL</v>
      </c>
      <c r="DG216" s="6" t="str">
        <f t="shared" ref="DG216" si="297">BT216</f>
        <v>PT</v>
      </c>
      <c r="DH216" s="6" t="str">
        <f t="shared" ref="DH216" si="298">BU216</f>
        <v>RO</v>
      </c>
      <c r="DI216" s="6" t="str">
        <f t="shared" ref="DI216" si="299">BV216</f>
        <v>SE</v>
      </c>
      <c r="DJ216" s="6" t="str">
        <f t="shared" ref="DJ216" si="300">BW216</f>
        <v>SI</v>
      </c>
      <c r="DK216" s="6" t="str">
        <f t="shared" ref="DK216" si="301">BX216</f>
        <v>SK</v>
      </c>
      <c r="DL216" s="6" t="str">
        <f t="shared" ref="DL216" si="302">BY216</f>
        <v>UK</v>
      </c>
      <c r="DM216" s="6" t="str">
        <f t="shared" ref="DM216" si="303">BZ216</f>
        <v>AL</v>
      </c>
      <c r="DN216" s="6" t="str">
        <f t="shared" ref="DN216" si="304">CA216</f>
        <v>BA</v>
      </c>
      <c r="DO216" s="6" t="str">
        <f t="shared" ref="DO216" si="305">CB216</f>
        <v>KS</v>
      </c>
      <c r="DP216" s="6" t="str">
        <f t="shared" ref="DP216" si="306">CC216</f>
        <v>ME</v>
      </c>
      <c r="DQ216" s="6" t="str">
        <f t="shared" ref="DQ216" si="307">CD216</f>
        <v>MK</v>
      </c>
      <c r="DR216" s="6" t="str">
        <f t="shared" ref="DR216" si="308">CE216</f>
        <v>RS</v>
      </c>
    </row>
    <row r="217" spans="3:122">
      <c r="C217" t="s">
        <v>938</v>
      </c>
      <c r="D217" t="s">
        <v>1393</v>
      </c>
      <c r="E217" t="s">
        <v>1504</v>
      </c>
      <c r="F217" s="98">
        <v>30</v>
      </c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152"/>
      <c r="V217" s="98"/>
      <c r="W217" s="98"/>
      <c r="X217" s="98"/>
      <c r="Y217" s="152"/>
      <c r="Z217" s="96"/>
      <c r="AA217" s="152"/>
      <c r="AB217" s="152"/>
      <c r="AC217" s="98"/>
      <c r="AD217" s="98"/>
      <c r="AE217" s="98"/>
      <c r="AF217" s="98"/>
      <c r="AG217" s="98"/>
      <c r="AH217" s="98"/>
      <c r="AI217" s="98"/>
      <c r="AJ217" s="98"/>
      <c r="AK217" s="98"/>
      <c r="AL217" s="153"/>
      <c r="AM217" s="98"/>
      <c r="AN217" s="96"/>
      <c r="AO217" s="96"/>
      <c r="AP217" s="98"/>
      <c r="AQ217" s="98"/>
      <c r="AR217" s="98"/>
      <c r="AS217" s="148"/>
      <c r="AT217" s="54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  <c r="BS217" s="35"/>
      <c r="BT217" s="35"/>
      <c r="BU217" s="35"/>
      <c r="BV217" s="35"/>
      <c r="BW217" s="35"/>
      <c r="BX217" s="35"/>
      <c r="BY217" s="35"/>
      <c r="BZ217" s="35"/>
      <c r="CA217" s="35"/>
      <c r="CB217" s="35"/>
      <c r="CC217" s="35"/>
      <c r="CD217" s="35"/>
      <c r="CE217" s="35"/>
      <c r="CF217" s="30"/>
      <c r="CG217" s="30"/>
      <c r="CH217" s="158"/>
      <c r="CI217" s="158"/>
      <c r="CJ217" s="158"/>
      <c r="CK217" s="158"/>
      <c r="CL217" s="158"/>
      <c r="CM217" s="158"/>
      <c r="CN217" s="158"/>
      <c r="CO217" s="158"/>
      <c r="CP217" s="158"/>
      <c r="CQ217" s="158"/>
      <c r="CR217" s="158"/>
      <c r="CS217" s="158"/>
      <c r="CT217" s="158"/>
      <c r="CU217" s="158"/>
      <c r="CV217" s="158"/>
      <c r="CW217" s="158"/>
      <c r="CX217" s="158"/>
      <c r="CY217" s="158"/>
      <c r="CZ217" s="158"/>
      <c r="DA217" s="158"/>
      <c r="DB217" s="158"/>
      <c r="DC217" s="158"/>
      <c r="DD217" s="158"/>
      <c r="DE217" s="158"/>
      <c r="DF217" s="158"/>
      <c r="DG217" s="158"/>
      <c r="DH217" s="158"/>
      <c r="DI217" s="158"/>
      <c r="DJ217" s="158"/>
      <c r="DK217" s="158"/>
      <c r="DL217" s="158"/>
      <c r="DM217" s="158"/>
      <c r="DN217" s="158"/>
      <c r="DO217" s="158"/>
      <c r="DP217" s="158"/>
      <c r="DQ217" s="158"/>
      <c r="DR217" s="158"/>
    </row>
    <row r="218" spans="3:122">
      <c r="C218" t="s">
        <v>938</v>
      </c>
      <c r="D218" s="12" t="s">
        <v>1505</v>
      </c>
      <c r="E218" t="s">
        <v>1294</v>
      </c>
      <c r="F218" s="148">
        <v>1</v>
      </c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51"/>
      <c r="V218" s="148"/>
      <c r="W218" s="148"/>
      <c r="X218" s="148"/>
      <c r="Y218" s="151"/>
      <c r="AA218" s="151"/>
      <c r="AB218" s="151"/>
      <c r="AC218" s="148"/>
      <c r="AD218" s="148"/>
      <c r="AE218" s="148"/>
      <c r="AF218" s="148"/>
      <c r="AG218" s="148"/>
      <c r="AH218" s="148"/>
      <c r="AI218" s="148"/>
      <c r="AJ218" s="148"/>
      <c r="AK218" s="148"/>
      <c r="AL218" s="54"/>
      <c r="AM218" s="148"/>
      <c r="AP218" s="148"/>
      <c r="AQ218" s="148"/>
      <c r="AR218" s="148"/>
      <c r="AS218" s="148"/>
      <c r="AT218" s="54" t="str">
        <f>E218</f>
        <v>IOIMCH</v>
      </c>
      <c r="AU218" s="35">
        <f t="shared" ref="AU218:CE218" si="309">CH218*(IF(G218&lt;&gt;"",G218,$F218)/IF(G216&lt;&gt;"",G216,$F216))</f>
        <v>0.0127751216793609</v>
      </c>
      <c r="AV218" s="35">
        <f t="shared" si="309"/>
        <v>0</v>
      </c>
      <c r="AW218" s="35">
        <f t="shared" si="309"/>
        <v>0.01015625</v>
      </c>
      <c r="AX218" s="35">
        <f t="shared" si="309"/>
        <v>0</v>
      </c>
      <c r="AY218" s="35">
        <f t="shared" si="309"/>
        <v>0</v>
      </c>
      <c r="AZ218" s="35">
        <f t="shared" si="309"/>
        <v>0</v>
      </c>
      <c r="BA218" s="35">
        <f t="shared" si="309"/>
        <v>0.039055925359162</v>
      </c>
      <c r="BB218" s="35">
        <f t="shared" si="309"/>
        <v>0</v>
      </c>
      <c r="BC218" s="35">
        <f t="shared" si="309"/>
        <v>0</v>
      </c>
      <c r="BD218" s="35">
        <f t="shared" si="309"/>
        <v>0</v>
      </c>
      <c r="BE218" s="35">
        <f t="shared" si="309"/>
        <v>0</v>
      </c>
      <c r="BF218" s="35">
        <f t="shared" si="309"/>
        <v>0</v>
      </c>
      <c r="BG218" s="35">
        <f t="shared" si="309"/>
        <v>0.098710205979926</v>
      </c>
      <c r="BH218" s="35">
        <f t="shared" si="309"/>
        <v>0</v>
      </c>
      <c r="BI218" s="35">
        <f t="shared" si="309"/>
        <v>0</v>
      </c>
      <c r="BJ218" s="35">
        <f t="shared" si="309"/>
        <v>0</v>
      </c>
      <c r="BK218" s="35">
        <f t="shared" si="309"/>
        <v>0</v>
      </c>
      <c r="BL218" s="35">
        <f t="shared" si="309"/>
        <v>0</v>
      </c>
      <c r="BM218" s="35">
        <f t="shared" si="309"/>
        <v>0</v>
      </c>
      <c r="BN218" s="35">
        <f t="shared" si="309"/>
        <v>0</v>
      </c>
      <c r="BO218" s="35">
        <f t="shared" si="309"/>
        <v>0</v>
      </c>
      <c r="BP218" s="35">
        <f t="shared" si="309"/>
        <v>0</v>
      </c>
      <c r="BQ218" s="35">
        <f t="shared" si="309"/>
        <v>0</v>
      </c>
      <c r="BR218" s="35">
        <f t="shared" si="309"/>
        <v>0</v>
      </c>
      <c r="BS218" s="35">
        <f t="shared" si="309"/>
        <v>0</v>
      </c>
      <c r="BT218" s="35">
        <f t="shared" si="309"/>
        <v>0</v>
      </c>
      <c r="BU218" s="35">
        <f t="shared" si="309"/>
        <v>0</v>
      </c>
      <c r="BV218" s="35">
        <f t="shared" si="309"/>
        <v>0</v>
      </c>
      <c r="BW218" s="35">
        <f t="shared" si="309"/>
        <v>0</v>
      </c>
      <c r="BX218" s="35">
        <f t="shared" si="309"/>
        <v>0</v>
      </c>
      <c r="BY218" s="35">
        <f t="shared" si="309"/>
        <v>0</v>
      </c>
      <c r="BZ218" s="35">
        <f t="shared" si="309"/>
        <v>0</v>
      </c>
      <c r="CA218" s="35">
        <f t="shared" si="309"/>
        <v>0</v>
      </c>
      <c r="CB218" s="35">
        <f t="shared" si="309"/>
        <v>0</v>
      </c>
      <c r="CC218" s="35">
        <f t="shared" si="309"/>
        <v>0</v>
      </c>
      <c r="CD218" s="35">
        <f t="shared" si="309"/>
        <v>0</v>
      </c>
      <c r="CE218" s="35">
        <f t="shared" si="309"/>
        <v>0</v>
      </c>
      <c r="CF218" s="30"/>
      <c r="CG218" s="30" t="str">
        <f>E216</f>
        <v>INDBIO</v>
      </c>
      <c r="CH218" s="35">
        <f t="shared" ref="CH218:DR218" si="310">(AZ$15-CM$15)*G26</f>
        <v>0.0255502433587219</v>
      </c>
      <c r="CI218" s="35">
        <f t="shared" si="310"/>
        <v>0</v>
      </c>
      <c r="CJ218" s="35">
        <f t="shared" si="310"/>
        <v>0.0203125</v>
      </c>
      <c r="CK218" s="35">
        <f t="shared" si="310"/>
        <v>0</v>
      </c>
      <c r="CL218" s="35">
        <f t="shared" si="310"/>
        <v>0</v>
      </c>
      <c r="CM218" s="35">
        <f t="shared" si="310"/>
        <v>0</v>
      </c>
      <c r="CN218" s="35">
        <f t="shared" si="310"/>
        <v>0.0781118507183239</v>
      </c>
      <c r="CO218" s="35">
        <f t="shared" si="310"/>
        <v>0</v>
      </c>
      <c r="CP218" s="35">
        <f t="shared" si="310"/>
        <v>0</v>
      </c>
      <c r="CQ218" s="35">
        <f t="shared" si="310"/>
        <v>0</v>
      </c>
      <c r="CR218" s="35">
        <f t="shared" si="310"/>
        <v>0</v>
      </c>
      <c r="CS218" s="35">
        <f t="shared" si="310"/>
        <v>0</v>
      </c>
      <c r="CT218" s="35">
        <f t="shared" si="310"/>
        <v>0.197420411959852</v>
      </c>
      <c r="CU218" s="35">
        <f t="shared" si="310"/>
        <v>0</v>
      </c>
      <c r="CV218" s="35">
        <f t="shared" si="310"/>
        <v>0</v>
      </c>
      <c r="CW218" s="35">
        <f t="shared" si="310"/>
        <v>0</v>
      </c>
      <c r="CX218" s="35">
        <f t="shared" si="310"/>
        <v>0</v>
      </c>
      <c r="CY218" s="35">
        <f t="shared" si="310"/>
        <v>0</v>
      </c>
      <c r="CZ218" s="35">
        <f t="shared" si="310"/>
        <v>0</v>
      </c>
      <c r="DA218" s="35">
        <f t="shared" si="310"/>
        <v>0</v>
      </c>
      <c r="DB218" s="35">
        <f t="shared" si="310"/>
        <v>0</v>
      </c>
      <c r="DC218" s="35">
        <f t="shared" si="310"/>
        <v>0</v>
      </c>
      <c r="DD218" s="35">
        <f t="shared" si="310"/>
        <v>0</v>
      </c>
      <c r="DE218" s="35">
        <f t="shared" si="310"/>
        <v>0</v>
      </c>
      <c r="DF218" s="35">
        <f t="shared" si="310"/>
        <v>0</v>
      </c>
      <c r="DG218" s="35">
        <f t="shared" si="310"/>
        <v>0</v>
      </c>
      <c r="DH218" s="35">
        <f t="shared" si="310"/>
        <v>0</v>
      </c>
      <c r="DI218" s="35">
        <f t="shared" si="310"/>
        <v>0</v>
      </c>
      <c r="DJ218" s="35">
        <f t="shared" si="310"/>
        <v>0</v>
      </c>
      <c r="DK218" s="35">
        <f t="shared" si="310"/>
        <v>0</v>
      </c>
      <c r="DL218" s="35">
        <f t="shared" si="310"/>
        <v>0</v>
      </c>
      <c r="DM218" s="35">
        <f t="shared" si="310"/>
        <v>0</v>
      </c>
      <c r="DN218" s="35">
        <f t="shared" si="310"/>
        <v>0</v>
      </c>
      <c r="DO218" s="35">
        <f t="shared" si="310"/>
        <v>0</v>
      </c>
      <c r="DP218" s="35">
        <f t="shared" si="310"/>
        <v>0</v>
      </c>
      <c r="DQ218" s="35">
        <f t="shared" si="310"/>
        <v>0</v>
      </c>
      <c r="DR218" s="35">
        <f t="shared" si="310"/>
        <v>0</v>
      </c>
    </row>
    <row r="219" spans="3:122">
      <c r="C219" t="s">
        <v>938</v>
      </c>
      <c r="D219" t="s">
        <v>1387</v>
      </c>
      <c r="E219" t="s">
        <v>1504</v>
      </c>
      <c r="F219" s="147"/>
      <c r="G219" s="155">
        <f>AU218</f>
        <v>0.0127751216793609</v>
      </c>
      <c r="H219" s="155">
        <f t="shared" ref="H219:AQ219" si="311">AV218</f>
        <v>0</v>
      </c>
      <c r="I219" s="155">
        <f t="shared" si="311"/>
        <v>0.01015625</v>
      </c>
      <c r="J219" s="155">
        <f t="shared" si="311"/>
        <v>0</v>
      </c>
      <c r="K219" s="155">
        <f t="shared" si="311"/>
        <v>0</v>
      </c>
      <c r="L219" s="155">
        <f t="shared" si="311"/>
        <v>0</v>
      </c>
      <c r="M219" s="155">
        <f t="shared" si="311"/>
        <v>0.039055925359162</v>
      </c>
      <c r="N219" s="155">
        <f t="shared" si="311"/>
        <v>0</v>
      </c>
      <c r="O219" s="155">
        <f t="shared" si="311"/>
        <v>0</v>
      </c>
      <c r="P219" s="155">
        <f t="shared" si="311"/>
        <v>0</v>
      </c>
      <c r="Q219" s="155">
        <f t="shared" si="311"/>
        <v>0</v>
      </c>
      <c r="R219" s="155">
        <f t="shared" si="311"/>
        <v>0</v>
      </c>
      <c r="S219" s="155">
        <f t="shared" si="311"/>
        <v>0.098710205979926</v>
      </c>
      <c r="T219" s="155">
        <f t="shared" si="311"/>
        <v>0</v>
      </c>
      <c r="U219" s="155">
        <f t="shared" si="311"/>
        <v>0</v>
      </c>
      <c r="V219" s="155">
        <f t="shared" si="311"/>
        <v>0</v>
      </c>
      <c r="W219" s="155">
        <f t="shared" si="311"/>
        <v>0</v>
      </c>
      <c r="X219" s="155">
        <f t="shared" si="311"/>
        <v>0</v>
      </c>
      <c r="Y219" s="155">
        <f t="shared" si="311"/>
        <v>0</v>
      </c>
      <c r="Z219" s="155">
        <f t="shared" si="311"/>
        <v>0</v>
      </c>
      <c r="AA219" s="155">
        <f t="shared" si="311"/>
        <v>0</v>
      </c>
      <c r="AB219" s="155">
        <f t="shared" si="311"/>
        <v>0</v>
      </c>
      <c r="AC219" s="155">
        <f t="shared" si="311"/>
        <v>0</v>
      </c>
      <c r="AD219" s="155">
        <f t="shared" si="311"/>
        <v>0</v>
      </c>
      <c r="AE219" s="155">
        <f t="shared" si="311"/>
        <v>0</v>
      </c>
      <c r="AF219" s="155">
        <f t="shared" si="311"/>
        <v>0</v>
      </c>
      <c r="AG219" s="155">
        <f t="shared" si="311"/>
        <v>0</v>
      </c>
      <c r="AH219" s="155">
        <f t="shared" si="311"/>
        <v>0</v>
      </c>
      <c r="AI219" s="155">
        <f t="shared" si="311"/>
        <v>0</v>
      </c>
      <c r="AJ219" s="155">
        <f t="shared" si="311"/>
        <v>0</v>
      </c>
      <c r="AK219" s="155">
        <f t="shared" si="311"/>
        <v>0</v>
      </c>
      <c r="AL219" s="155">
        <f t="shared" si="311"/>
        <v>0</v>
      </c>
      <c r="AM219" s="155">
        <f t="shared" si="311"/>
        <v>0</v>
      </c>
      <c r="AN219" s="155">
        <f t="shared" si="311"/>
        <v>0</v>
      </c>
      <c r="AO219" s="155">
        <f t="shared" si="311"/>
        <v>0</v>
      </c>
      <c r="AP219" s="155">
        <f t="shared" si="311"/>
        <v>0</v>
      </c>
      <c r="AQ219" s="155">
        <f t="shared" si="311"/>
        <v>0</v>
      </c>
      <c r="AR219" s="121"/>
      <c r="AS219" s="148"/>
      <c r="AT219" s="54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0"/>
      <c r="CG219" s="30"/>
      <c r="CH219" s="158"/>
      <c r="CI219" s="158"/>
      <c r="CJ219" s="158"/>
      <c r="CK219" s="158"/>
      <c r="CL219" s="158"/>
      <c r="CM219" s="158"/>
      <c r="CN219" s="158"/>
      <c r="CO219" s="158"/>
      <c r="CP219" s="158"/>
      <c r="CQ219" s="158"/>
      <c r="CR219" s="158"/>
      <c r="CS219" s="158"/>
      <c r="CT219" s="158"/>
      <c r="CU219" s="158"/>
      <c r="CV219" s="158"/>
      <c r="CW219" s="158"/>
      <c r="CX219" s="158"/>
      <c r="CY219" s="158"/>
      <c r="CZ219" s="158"/>
      <c r="DA219" s="158"/>
      <c r="DB219" s="158"/>
      <c r="DC219" s="158"/>
      <c r="DD219" s="158"/>
      <c r="DE219" s="158"/>
      <c r="DF219" s="158"/>
      <c r="DG219" s="158"/>
      <c r="DH219" s="158"/>
      <c r="DI219" s="158"/>
      <c r="DJ219" s="158"/>
      <c r="DK219" s="158"/>
      <c r="DL219" s="158"/>
      <c r="DM219" s="158"/>
      <c r="DN219" s="158"/>
      <c r="DO219" s="158"/>
      <c r="DP219" s="158"/>
      <c r="DQ219" s="158"/>
      <c r="DR219" s="158"/>
    </row>
    <row r="220" ht="15.75" spans="3:122">
      <c r="C220" s="150" t="s">
        <v>1506</v>
      </c>
      <c r="D220" s="150"/>
      <c r="E220" s="150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  <c r="AC220" s="150"/>
      <c r="AD220" s="150"/>
      <c r="AE220" s="150"/>
      <c r="AF220" s="150"/>
      <c r="AG220" s="150"/>
      <c r="AH220" s="150"/>
      <c r="AI220" s="150"/>
      <c r="AJ220" s="150"/>
      <c r="AK220" s="150"/>
      <c r="AL220" s="150"/>
      <c r="AM220" s="150"/>
      <c r="AN220" s="150"/>
      <c r="AO220" s="150"/>
      <c r="AP220" s="150"/>
      <c r="AQ220" s="150"/>
      <c r="AR220" s="156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0"/>
      <c r="CG220" s="30"/>
      <c r="CH220" s="158"/>
      <c r="CI220" s="158"/>
      <c r="CJ220" s="158"/>
      <c r="CK220" s="158"/>
      <c r="CL220" s="158"/>
      <c r="CM220" s="158"/>
      <c r="CN220" s="158"/>
      <c r="CO220" s="158"/>
      <c r="CP220" s="158"/>
      <c r="CQ220" s="158"/>
      <c r="CR220" s="158"/>
      <c r="CS220" s="158"/>
      <c r="CT220" s="158"/>
      <c r="CU220" s="158"/>
      <c r="CV220" s="158"/>
      <c r="CW220" s="158"/>
      <c r="CX220" s="158"/>
      <c r="CY220" s="158"/>
      <c r="CZ220" s="158"/>
      <c r="DA220" s="158"/>
      <c r="DB220" s="158"/>
      <c r="DC220" s="158"/>
      <c r="DD220" s="158"/>
      <c r="DE220" s="158"/>
      <c r="DF220" s="158"/>
      <c r="DG220" s="158"/>
      <c r="DH220" s="158"/>
      <c r="DI220" s="158"/>
      <c r="DJ220" s="158"/>
      <c r="DK220" s="158"/>
      <c r="DL220" s="158"/>
      <c r="DM220" s="158"/>
      <c r="DN220" s="158"/>
      <c r="DO220" s="158"/>
      <c r="DP220" s="158"/>
      <c r="DQ220" s="158"/>
      <c r="DR220" s="158"/>
    </row>
    <row r="221" spans="3:122">
      <c r="C221" t="s">
        <v>940</v>
      </c>
      <c r="D221" t="s">
        <v>1503</v>
      </c>
      <c r="E221" t="s">
        <v>228</v>
      </c>
      <c r="F221" s="98">
        <v>2</v>
      </c>
      <c r="G221" s="98"/>
      <c r="H221" s="98">
        <v>2.87</v>
      </c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152"/>
      <c r="V221" s="98"/>
      <c r="W221" s="98"/>
      <c r="X221" s="98"/>
      <c r="Y221" s="152"/>
      <c r="Z221" s="96"/>
      <c r="AA221" s="152"/>
      <c r="AB221" s="152"/>
      <c r="AC221" s="98"/>
      <c r="AD221" s="98"/>
      <c r="AE221" s="98"/>
      <c r="AF221" s="98"/>
      <c r="AG221" s="98"/>
      <c r="AH221" s="98"/>
      <c r="AI221" s="98"/>
      <c r="AJ221" s="98"/>
      <c r="AK221" s="98"/>
      <c r="AL221" s="153"/>
      <c r="AM221" s="98"/>
      <c r="AN221" s="96"/>
      <c r="AO221" s="96"/>
      <c r="AP221" s="98"/>
      <c r="AQ221" s="98"/>
      <c r="AR221" s="98"/>
      <c r="AS221" s="148"/>
      <c r="AT221" s="54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0"/>
      <c r="CG221" s="30"/>
      <c r="CH221" s="158"/>
      <c r="CI221" s="158"/>
      <c r="CJ221" s="158"/>
      <c r="CK221" s="158"/>
      <c r="CL221" s="158"/>
      <c r="CM221" s="158"/>
      <c r="CN221" s="158"/>
      <c r="CO221" s="158"/>
      <c r="CP221" s="158"/>
      <c r="CQ221" s="158"/>
      <c r="CR221" s="158"/>
      <c r="CS221" s="158"/>
      <c r="CT221" s="158"/>
      <c r="CU221" s="158"/>
      <c r="CV221" s="158"/>
      <c r="CW221" s="158"/>
      <c r="CX221" s="158"/>
      <c r="CY221" s="158"/>
      <c r="CZ221" s="158"/>
      <c r="DA221" s="158"/>
      <c r="DB221" s="158"/>
      <c r="DC221" s="158"/>
      <c r="DD221" s="158"/>
      <c r="DE221" s="158"/>
      <c r="DF221" s="158"/>
      <c r="DG221" s="158"/>
      <c r="DH221" s="158"/>
      <c r="DI221" s="158"/>
      <c r="DJ221" s="158"/>
      <c r="DK221" s="158"/>
      <c r="DL221" s="158"/>
      <c r="DM221" s="158"/>
      <c r="DN221" s="158"/>
      <c r="DO221" s="158"/>
      <c r="DP221" s="158"/>
      <c r="DQ221" s="158"/>
      <c r="DR221" s="158"/>
    </row>
    <row r="222" spans="3:122">
      <c r="C222" t="s">
        <v>940</v>
      </c>
      <c r="D222" t="s">
        <v>1393</v>
      </c>
      <c r="E222" t="s">
        <v>1504</v>
      </c>
      <c r="F222" s="98">
        <v>30</v>
      </c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152"/>
      <c r="V222" s="98"/>
      <c r="W222" s="98"/>
      <c r="X222" s="98"/>
      <c r="Y222" s="152"/>
      <c r="Z222" s="96"/>
      <c r="AA222" s="152"/>
      <c r="AB222" s="152"/>
      <c r="AC222" s="98"/>
      <c r="AD222" s="98"/>
      <c r="AE222" s="98"/>
      <c r="AF222" s="98"/>
      <c r="AG222" s="98"/>
      <c r="AH222" s="98"/>
      <c r="AI222" s="98"/>
      <c r="AJ222" s="98"/>
      <c r="AK222" s="98"/>
      <c r="AL222" s="153"/>
      <c r="AM222" s="98"/>
      <c r="AN222" s="96"/>
      <c r="AO222" s="96"/>
      <c r="AP222" s="98"/>
      <c r="AQ222" s="98"/>
      <c r="AR222" s="98"/>
      <c r="AS222" s="148"/>
      <c r="AT222" s="54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  <c r="BS222" s="35"/>
      <c r="BT222" s="35"/>
      <c r="BU222" s="35"/>
      <c r="BV222" s="35"/>
      <c r="BW222" s="35"/>
      <c r="BX222" s="35"/>
      <c r="BY222" s="35"/>
      <c r="BZ222" s="35"/>
      <c r="CA222" s="35"/>
      <c r="CB222" s="35"/>
      <c r="CC222" s="35"/>
      <c r="CD222" s="35"/>
      <c r="CE222" s="35"/>
      <c r="CF222" s="30"/>
      <c r="CG222" s="30"/>
      <c r="CH222" s="158"/>
      <c r="CI222" s="158"/>
      <c r="CJ222" s="158"/>
      <c r="CK222" s="158"/>
      <c r="CL222" s="158"/>
      <c r="CM222" s="158"/>
      <c r="CN222" s="158"/>
      <c r="CO222" s="158"/>
      <c r="CP222" s="158"/>
      <c r="CQ222" s="158"/>
      <c r="CR222" s="158"/>
      <c r="CS222" s="158"/>
      <c r="CT222" s="158"/>
      <c r="CU222" s="158"/>
      <c r="CV222" s="158"/>
      <c r="CW222" s="158"/>
      <c r="CX222" s="158"/>
      <c r="CY222" s="158"/>
      <c r="CZ222" s="158"/>
      <c r="DA222" s="158"/>
      <c r="DB222" s="158"/>
      <c r="DC222" s="158"/>
      <c r="DD222" s="158"/>
      <c r="DE222" s="158"/>
      <c r="DF222" s="158"/>
      <c r="DG222" s="158"/>
      <c r="DH222" s="158"/>
      <c r="DI222" s="158"/>
      <c r="DJ222" s="158"/>
      <c r="DK222" s="158"/>
      <c r="DL222" s="158"/>
      <c r="DM222" s="158"/>
      <c r="DN222" s="158"/>
      <c r="DO222" s="158"/>
      <c r="DP222" s="158"/>
      <c r="DQ222" s="158"/>
      <c r="DR222" s="158"/>
    </row>
    <row r="223" spans="3:122">
      <c r="C223" t="s">
        <v>940</v>
      </c>
      <c r="D223" s="12" t="s">
        <v>1505</v>
      </c>
      <c r="E223" t="s">
        <v>1294</v>
      </c>
      <c r="F223" s="148">
        <v>1</v>
      </c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51"/>
      <c r="V223" s="148"/>
      <c r="W223" s="148"/>
      <c r="X223" s="148"/>
      <c r="Y223" s="151"/>
      <c r="AA223" s="151"/>
      <c r="AB223" s="151"/>
      <c r="AC223" s="148"/>
      <c r="AD223" s="148"/>
      <c r="AE223" s="148"/>
      <c r="AF223" s="148"/>
      <c r="AG223" s="148"/>
      <c r="AH223" s="148"/>
      <c r="AI223" s="148"/>
      <c r="AJ223" s="148"/>
      <c r="AK223" s="148"/>
      <c r="AL223" s="54"/>
      <c r="AM223" s="148"/>
      <c r="AP223" s="148"/>
      <c r="AQ223" s="148"/>
      <c r="AR223" s="148"/>
      <c r="AS223" s="148"/>
      <c r="AT223" s="54" t="str">
        <f>E223</f>
        <v>IOIMCH</v>
      </c>
      <c r="AU223" s="35">
        <f t="shared" ref="AU223:CE223" si="312">CH223*(IF(G223&lt;&gt;"",G223,$F223)/IF(G221&lt;&gt;"",G221,$F221))</f>
        <v>0</v>
      </c>
      <c r="AV223" s="35">
        <f t="shared" si="312"/>
        <v>0</v>
      </c>
      <c r="AW223" s="35">
        <f t="shared" si="312"/>
        <v>0</v>
      </c>
      <c r="AX223" s="35">
        <f t="shared" si="312"/>
        <v>0</v>
      </c>
      <c r="AY223" s="35">
        <f t="shared" si="312"/>
        <v>0</v>
      </c>
      <c r="AZ223" s="35">
        <f t="shared" si="312"/>
        <v>0</v>
      </c>
      <c r="BA223" s="35">
        <f t="shared" si="312"/>
        <v>0</v>
      </c>
      <c r="BB223" s="35">
        <f t="shared" si="312"/>
        <v>0</v>
      </c>
      <c r="BC223" s="35">
        <f t="shared" si="312"/>
        <v>0</v>
      </c>
      <c r="BD223" s="35">
        <f t="shared" si="312"/>
        <v>0</v>
      </c>
      <c r="BE223" s="35">
        <f t="shared" si="312"/>
        <v>0</v>
      </c>
      <c r="BF223" s="35">
        <f t="shared" si="312"/>
        <v>0</v>
      </c>
      <c r="BG223" s="35">
        <f t="shared" si="312"/>
        <v>0</v>
      </c>
      <c r="BH223" s="35">
        <f t="shared" si="312"/>
        <v>0</v>
      </c>
      <c r="BI223" s="35">
        <f t="shared" si="312"/>
        <v>0</v>
      </c>
      <c r="BJ223" s="35">
        <f t="shared" si="312"/>
        <v>0</v>
      </c>
      <c r="BK223" s="35">
        <f t="shared" si="312"/>
        <v>0</v>
      </c>
      <c r="BL223" s="35">
        <f t="shared" si="312"/>
        <v>0</v>
      </c>
      <c r="BM223" s="35">
        <f t="shared" si="312"/>
        <v>0</v>
      </c>
      <c r="BN223" s="35">
        <f t="shared" si="312"/>
        <v>0</v>
      </c>
      <c r="BO223" s="35">
        <f t="shared" si="312"/>
        <v>0</v>
      </c>
      <c r="BP223" s="35">
        <f t="shared" si="312"/>
        <v>0</v>
      </c>
      <c r="BQ223" s="35">
        <f t="shared" si="312"/>
        <v>0</v>
      </c>
      <c r="BR223" s="35">
        <f t="shared" si="312"/>
        <v>0</v>
      </c>
      <c r="BS223" s="35">
        <f t="shared" si="312"/>
        <v>0</v>
      </c>
      <c r="BT223" s="35">
        <f t="shared" si="312"/>
        <v>0</v>
      </c>
      <c r="BU223" s="35">
        <f t="shared" si="312"/>
        <v>0</v>
      </c>
      <c r="BV223" s="35">
        <f t="shared" si="312"/>
        <v>0</v>
      </c>
      <c r="BW223" s="35">
        <f t="shared" si="312"/>
        <v>0</v>
      </c>
      <c r="BX223" s="35">
        <f t="shared" si="312"/>
        <v>0</v>
      </c>
      <c r="BY223" s="35">
        <f t="shared" si="312"/>
        <v>0</v>
      </c>
      <c r="BZ223" s="35">
        <f t="shared" si="312"/>
        <v>0</v>
      </c>
      <c r="CA223" s="35">
        <f t="shared" si="312"/>
        <v>0</v>
      </c>
      <c r="CB223" s="35">
        <f t="shared" si="312"/>
        <v>0</v>
      </c>
      <c r="CC223" s="35">
        <f t="shared" si="312"/>
        <v>0</v>
      </c>
      <c r="CD223" s="35">
        <f t="shared" si="312"/>
        <v>0</v>
      </c>
      <c r="CE223" s="35">
        <f t="shared" si="312"/>
        <v>0</v>
      </c>
      <c r="CF223" s="30"/>
      <c r="CG223" s="30" t="str">
        <f>E221</f>
        <v>INDCOA</v>
      </c>
      <c r="CH223" s="35">
        <f t="shared" ref="CH223:DR223" si="313">(AZ$5-CM$5)*G31</f>
        <v>0</v>
      </c>
      <c r="CI223" s="35">
        <f t="shared" si="313"/>
        <v>0</v>
      </c>
      <c r="CJ223" s="35">
        <f t="shared" si="313"/>
        <v>0</v>
      </c>
      <c r="CK223" s="35">
        <f t="shared" si="313"/>
        <v>0</v>
      </c>
      <c r="CL223" s="35">
        <f t="shared" si="313"/>
        <v>0</v>
      </c>
      <c r="CM223" s="35">
        <f t="shared" si="313"/>
        <v>0</v>
      </c>
      <c r="CN223" s="35">
        <f t="shared" si="313"/>
        <v>0</v>
      </c>
      <c r="CO223" s="35">
        <f t="shared" si="313"/>
        <v>0</v>
      </c>
      <c r="CP223" s="35">
        <f t="shared" si="313"/>
        <v>0</v>
      </c>
      <c r="CQ223" s="35">
        <f t="shared" si="313"/>
        <v>0</v>
      </c>
      <c r="CR223" s="35">
        <f t="shared" si="313"/>
        <v>0</v>
      </c>
      <c r="CS223" s="35">
        <f t="shared" si="313"/>
        <v>0</v>
      </c>
      <c r="CT223" s="35">
        <f t="shared" si="313"/>
        <v>0</v>
      </c>
      <c r="CU223" s="35">
        <f t="shared" si="313"/>
        <v>0</v>
      </c>
      <c r="CV223" s="35">
        <f t="shared" si="313"/>
        <v>0</v>
      </c>
      <c r="CW223" s="35">
        <f t="shared" si="313"/>
        <v>0</v>
      </c>
      <c r="CX223" s="35">
        <f t="shared" si="313"/>
        <v>0</v>
      </c>
      <c r="CY223" s="35">
        <f t="shared" si="313"/>
        <v>0</v>
      </c>
      <c r="CZ223" s="35">
        <f t="shared" si="313"/>
        <v>0</v>
      </c>
      <c r="DA223" s="35">
        <f t="shared" si="313"/>
        <v>0</v>
      </c>
      <c r="DB223" s="35">
        <f t="shared" si="313"/>
        <v>0</v>
      </c>
      <c r="DC223" s="35">
        <f t="shared" si="313"/>
        <v>0</v>
      </c>
      <c r="DD223" s="35">
        <f t="shared" si="313"/>
        <v>0</v>
      </c>
      <c r="DE223" s="35">
        <f t="shared" si="313"/>
        <v>0</v>
      </c>
      <c r="DF223" s="35">
        <f t="shared" si="313"/>
        <v>0</v>
      </c>
      <c r="DG223" s="35">
        <f t="shared" si="313"/>
        <v>0</v>
      </c>
      <c r="DH223" s="35">
        <f t="shared" si="313"/>
        <v>0</v>
      </c>
      <c r="DI223" s="35">
        <f t="shared" si="313"/>
        <v>0</v>
      </c>
      <c r="DJ223" s="35">
        <f t="shared" si="313"/>
        <v>0</v>
      </c>
      <c r="DK223" s="35">
        <f t="shared" si="313"/>
        <v>0</v>
      </c>
      <c r="DL223" s="35">
        <f t="shared" si="313"/>
        <v>0</v>
      </c>
      <c r="DM223" s="35">
        <f t="shared" si="313"/>
        <v>0</v>
      </c>
      <c r="DN223" s="35">
        <f t="shared" si="313"/>
        <v>0</v>
      </c>
      <c r="DO223" s="35">
        <f t="shared" si="313"/>
        <v>0</v>
      </c>
      <c r="DP223" s="35">
        <f t="shared" si="313"/>
        <v>0</v>
      </c>
      <c r="DQ223" s="35">
        <f t="shared" si="313"/>
        <v>0</v>
      </c>
      <c r="DR223" s="35">
        <f t="shared" si="313"/>
        <v>0</v>
      </c>
    </row>
    <row r="224" spans="3:122">
      <c r="C224" t="s">
        <v>940</v>
      </c>
      <c r="D224" t="s">
        <v>1387</v>
      </c>
      <c r="E224" t="s">
        <v>1504</v>
      </c>
      <c r="F224" s="147"/>
      <c r="G224" s="155">
        <f>AU223</f>
        <v>0</v>
      </c>
      <c r="H224" s="155">
        <f t="shared" ref="H224:AQ224" si="314">AV223</f>
        <v>0</v>
      </c>
      <c r="I224" s="155">
        <f t="shared" si="314"/>
        <v>0</v>
      </c>
      <c r="J224" s="155">
        <f t="shared" si="314"/>
        <v>0</v>
      </c>
      <c r="K224" s="155">
        <f t="shared" si="314"/>
        <v>0</v>
      </c>
      <c r="L224" s="155">
        <f t="shared" si="314"/>
        <v>0</v>
      </c>
      <c r="M224" s="155">
        <f t="shared" si="314"/>
        <v>0</v>
      </c>
      <c r="N224" s="155">
        <f t="shared" si="314"/>
        <v>0</v>
      </c>
      <c r="O224" s="155">
        <f t="shared" si="314"/>
        <v>0</v>
      </c>
      <c r="P224" s="155">
        <f t="shared" si="314"/>
        <v>0</v>
      </c>
      <c r="Q224" s="155">
        <f t="shared" si="314"/>
        <v>0</v>
      </c>
      <c r="R224" s="155">
        <f t="shared" si="314"/>
        <v>0</v>
      </c>
      <c r="S224" s="155">
        <f t="shared" si="314"/>
        <v>0</v>
      </c>
      <c r="T224" s="155">
        <f t="shared" si="314"/>
        <v>0</v>
      </c>
      <c r="U224" s="155">
        <f t="shared" si="314"/>
        <v>0</v>
      </c>
      <c r="V224" s="155">
        <f t="shared" si="314"/>
        <v>0</v>
      </c>
      <c r="W224" s="155">
        <f t="shared" si="314"/>
        <v>0</v>
      </c>
      <c r="X224" s="155">
        <f t="shared" si="314"/>
        <v>0</v>
      </c>
      <c r="Y224" s="155">
        <f t="shared" si="314"/>
        <v>0</v>
      </c>
      <c r="Z224" s="155">
        <f t="shared" si="314"/>
        <v>0</v>
      </c>
      <c r="AA224" s="155">
        <f t="shared" si="314"/>
        <v>0</v>
      </c>
      <c r="AB224" s="155">
        <f t="shared" si="314"/>
        <v>0</v>
      </c>
      <c r="AC224" s="155">
        <f t="shared" si="314"/>
        <v>0</v>
      </c>
      <c r="AD224" s="155">
        <f t="shared" si="314"/>
        <v>0</v>
      </c>
      <c r="AE224" s="155">
        <f t="shared" si="314"/>
        <v>0</v>
      </c>
      <c r="AF224" s="155">
        <f t="shared" si="314"/>
        <v>0</v>
      </c>
      <c r="AG224" s="155">
        <f t="shared" si="314"/>
        <v>0</v>
      </c>
      <c r="AH224" s="155">
        <f t="shared" si="314"/>
        <v>0</v>
      </c>
      <c r="AI224" s="155">
        <f t="shared" si="314"/>
        <v>0</v>
      </c>
      <c r="AJ224" s="155">
        <f t="shared" si="314"/>
        <v>0</v>
      </c>
      <c r="AK224" s="155">
        <f t="shared" si="314"/>
        <v>0</v>
      </c>
      <c r="AL224" s="155">
        <f t="shared" si="314"/>
        <v>0</v>
      </c>
      <c r="AM224" s="155">
        <f t="shared" si="314"/>
        <v>0</v>
      </c>
      <c r="AN224" s="155">
        <f t="shared" si="314"/>
        <v>0</v>
      </c>
      <c r="AO224" s="155">
        <f t="shared" si="314"/>
        <v>0</v>
      </c>
      <c r="AP224" s="155">
        <f t="shared" si="314"/>
        <v>0</v>
      </c>
      <c r="AQ224" s="155">
        <f t="shared" si="314"/>
        <v>0</v>
      </c>
      <c r="AR224" s="121"/>
      <c r="AS224" s="148"/>
      <c r="AT224" s="54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0"/>
      <c r="CG224" s="30"/>
      <c r="CH224" s="158"/>
      <c r="CI224" s="158"/>
      <c r="CJ224" s="158"/>
      <c r="CK224" s="158"/>
      <c r="CL224" s="158"/>
      <c r="CM224" s="158"/>
      <c r="CN224" s="158"/>
      <c r="CO224" s="158"/>
      <c r="CP224" s="158"/>
      <c r="CQ224" s="158"/>
      <c r="CR224" s="158"/>
      <c r="CS224" s="158"/>
      <c r="CT224" s="158"/>
      <c r="CU224" s="158"/>
      <c r="CV224" s="158"/>
      <c r="CW224" s="158"/>
      <c r="CX224" s="158"/>
      <c r="CY224" s="158"/>
      <c r="CZ224" s="158"/>
      <c r="DA224" s="158"/>
      <c r="DB224" s="158"/>
      <c r="DC224" s="158"/>
      <c r="DD224" s="158"/>
      <c r="DE224" s="158"/>
      <c r="DF224" s="158"/>
      <c r="DG224" s="158"/>
      <c r="DH224" s="158"/>
      <c r="DI224" s="158"/>
      <c r="DJ224" s="158"/>
      <c r="DK224" s="158"/>
      <c r="DL224" s="158"/>
      <c r="DM224" s="158"/>
      <c r="DN224" s="158"/>
      <c r="DO224" s="158"/>
      <c r="DP224" s="158"/>
      <c r="DQ224" s="158"/>
      <c r="DR224" s="158"/>
    </row>
    <row r="225" ht="15.75" spans="3:122">
      <c r="C225" s="150" t="s">
        <v>1506</v>
      </c>
      <c r="D225" s="150"/>
      <c r="E225" s="150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  <c r="AC225" s="150"/>
      <c r="AD225" s="150"/>
      <c r="AE225" s="150"/>
      <c r="AF225" s="150"/>
      <c r="AG225" s="150"/>
      <c r="AH225" s="150"/>
      <c r="AI225" s="150"/>
      <c r="AJ225" s="150"/>
      <c r="AK225" s="150"/>
      <c r="AL225" s="150"/>
      <c r="AM225" s="150"/>
      <c r="AN225" s="150"/>
      <c r="AO225" s="150"/>
      <c r="AP225" s="150"/>
      <c r="AQ225" s="150"/>
      <c r="AR225" s="156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0"/>
      <c r="CG225" s="30"/>
      <c r="CH225" s="158"/>
      <c r="CI225" s="158"/>
      <c r="CJ225" s="158"/>
      <c r="CK225" s="158"/>
      <c r="CL225" s="158"/>
      <c r="CM225" s="158"/>
      <c r="CN225" s="158"/>
      <c r="CO225" s="158"/>
      <c r="CP225" s="158"/>
      <c r="CQ225" s="158"/>
      <c r="CR225" s="158"/>
      <c r="CS225" s="158"/>
      <c r="CT225" s="158"/>
      <c r="CU225" s="158"/>
      <c r="CV225" s="158"/>
      <c r="CW225" s="158"/>
      <c r="CX225" s="158"/>
      <c r="CY225" s="158"/>
      <c r="CZ225" s="158"/>
      <c r="DA225" s="158"/>
      <c r="DB225" s="158"/>
      <c r="DC225" s="158"/>
      <c r="DD225" s="158"/>
      <c r="DE225" s="158"/>
      <c r="DF225" s="158"/>
      <c r="DG225" s="158"/>
      <c r="DH225" s="158"/>
      <c r="DI225" s="158"/>
      <c r="DJ225" s="158"/>
      <c r="DK225" s="158"/>
      <c r="DL225" s="158"/>
      <c r="DM225" s="158"/>
      <c r="DN225" s="158"/>
      <c r="DO225" s="158"/>
      <c r="DP225" s="158"/>
      <c r="DQ225" s="158"/>
      <c r="DR225" s="158"/>
    </row>
    <row r="226" spans="3:122">
      <c r="C226" t="s">
        <v>942</v>
      </c>
      <c r="D226" t="s">
        <v>1503</v>
      </c>
      <c r="E226" t="s">
        <v>232</v>
      </c>
      <c r="F226" s="98">
        <v>2</v>
      </c>
      <c r="G226" s="98"/>
      <c r="H226" s="98">
        <v>2.87</v>
      </c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152"/>
      <c r="V226" s="98"/>
      <c r="W226" s="98"/>
      <c r="X226" s="98"/>
      <c r="Y226" s="152"/>
      <c r="Z226" s="96"/>
      <c r="AA226" s="152"/>
      <c r="AB226" s="152"/>
      <c r="AC226" s="98"/>
      <c r="AD226" s="98"/>
      <c r="AE226" s="98"/>
      <c r="AF226" s="98"/>
      <c r="AG226" s="98"/>
      <c r="AH226" s="98"/>
      <c r="AI226" s="98"/>
      <c r="AJ226" s="98"/>
      <c r="AK226" s="98"/>
      <c r="AL226" s="153"/>
      <c r="AM226" s="98"/>
      <c r="AN226" s="96"/>
      <c r="AO226" s="96"/>
      <c r="AP226" s="98"/>
      <c r="AQ226" s="98"/>
      <c r="AR226" s="98"/>
      <c r="AS226" s="148"/>
      <c r="AT226" s="54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  <c r="BS226" s="35"/>
      <c r="BT226" s="35"/>
      <c r="BU226" s="35"/>
      <c r="BV226" s="35"/>
      <c r="BW226" s="35"/>
      <c r="BX226" s="35"/>
      <c r="BY226" s="35"/>
      <c r="BZ226" s="35"/>
      <c r="CA226" s="35"/>
      <c r="CB226" s="35"/>
      <c r="CC226" s="35"/>
      <c r="CD226" s="35"/>
      <c r="CE226" s="35"/>
      <c r="CF226" s="30"/>
      <c r="CG226" s="30"/>
      <c r="CH226" s="158"/>
      <c r="CI226" s="158"/>
      <c r="CJ226" s="158"/>
      <c r="CK226" s="158"/>
      <c r="CL226" s="158"/>
      <c r="CM226" s="158"/>
      <c r="CN226" s="158"/>
      <c r="CO226" s="158"/>
      <c r="CP226" s="158"/>
      <c r="CQ226" s="158"/>
      <c r="CR226" s="158"/>
      <c r="CS226" s="158"/>
      <c r="CT226" s="158"/>
      <c r="CU226" s="158"/>
      <c r="CV226" s="158"/>
      <c r="CW226" s="158"/>
      <c r="CX226" s="158"/>
      <c r="CY226" s="158"/>
      <c r="CZ226" s="158"/>
      <c r="DA226" s="158"/>
      <c r="DB226" s="158"/>
      <c r="DC226" s="158"/>
      <c r="DD226" s="158"/>
      <c r="DE226" s="158"/>
      <c r="DF226" s="158"/>
      <c r="DG226" s="158"/>
      <c r="DH226" s="158"/>
      <c r="DI226" s="158"/>
      <c r="DJ226" s="158"/>
      <c r="DK226" s="158"/>
      <c r="DL226" s="158"/>
      <c r="DM226" s="158"/>
      <c r="DN226" s="158"/>
      <c r="DO226" s="158"/>
      <c r="DP226" s="158"/>
      <c r="DQ226" s="158"/>
      <c r="DR226" s="158"/>
    </row>
    <row r="227" spans="3:122">
      <c r="C227" t="s">
        <v>942</v>
      </c>
      <c r="D227" t="s">
        <v>1393</v>
      </c>
      <c r="E227" t="s">
        <v>1504</v>
      </c>
      <c r="F227" s="98">
        <v>30</v>
      </c>
      <c r="G227" s="98"/>
      <c r="H227" s="98">
        <v>30</v>
      </c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152"/>
      <c r="V227" s="98"/>
      <c r="W227" s="98"/>
      <c r="X227" s="98"/>
      <c r="Y227" s="152"/>
      <c r="Z227" s="96"/>
      <c r="AA227" s="152"/>
      <c r="AB227" s="152"/>
      <c r="AC227" s="98"/>
      <c r="AD227" s="98"/>
      <c r="AE227" s="98"/>
      <c r="AF227" s="98"/>
      <c r="AG227" s="98"/>
      <c r="AH227" s="98"/>
      <c r="AI227" s="98"/>
      <c r="AJ227" s="98"/>
      <c r="AK227" s="98"/>
      <c r="AL227" s="153"/>
      <c r="AM227" s="98"/>
      <c r="AN227" s="96"/>
      <c r="AO227" s="96"/>
      <c r="AP227" s="98"/>
      <c r="AQ227" s="98"/>
      <c r="AR227" s="98"/>
      <c r="AS227" s="148"/>
      <c r="AT227" s="54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  <c r="BR227" s="35"/>
      <c r="BS227" s="35"/>
      <c r="BT227" s="35"/>
      <c r="BU227" s="35"/>
      <c r="BV227" s="35"/>
      <c r="BW227" s="35"/>
      <c r="BX227" s="35"/>
      <c r="BY227" s="35"/>
      <c r="BZ227" s="35"/>
      <c r="CA227" s="35"/>
      <c r="CB227" s="35"/>
      <c r="CC227" s="35"/>
      <c r="CD227" s="35"/>
      <c r="CE227" s="35"/>
      <c r="CF227" s="30"/>
      <c r="CG227" s="30"/>
      <c r="CH227" s="158"/>
      <c r="CI227" s="158"/>
      <c r="CJ227" s="158"/>
      <c r="CK227" s="158"/>
      <c r="CL227" s="158"/>
      <c r="CM227" s="158"/>
      <c r="CN227" s="158"/>
      <c r="CO227" s="158"/>
      <c r="CP227" s="158"/>
      <c r="CQ227" s="158"/>
      <c r="CR227" s="158"/>
      <c r="CS227" s="158"/>
      <c r="CT227" s="158"/>
      <c r="CU227" s="158"/>
      <c r="CV227" s="158"/>
      <c r="CW227" s="158"/>
      <c r="CX227" s="158"/>
      <c r="CY227" s="158"/>
      <c r="CZ227" s="158"/>
      <c r="DA227" s="158"/>
      <c r="DB227" s="158"/>
      <c r="DC227" s="158"/>
      <c r="DD227" s="158"/>
      <c r="DE227" s="158"/>
      <c r="DF227" s="158"/>
      <c r="DG227" s="158"/>
      <c r="DH227" s="158"/>
      <c r="DI227" s="158"/>
      <c r="DJ227" s="158"/>
      <c r="DK227" s="158"/>
      <c r="DL227" s="158"/>
      <c r="DM227" s="158"/>
      <c r="DN227" s="158"/>
      <c r="DO227" s="158"/>
      <c r="DP227" s="158"/>
      <c r="DQ227" s="158"/>
      <c r="DR227" s="158"/>
    </row>
    <row r="228" spans="3:122">
      <c r="C228" t="s">
        <v>942</v>
      </c>
      <c r="D228" s="12" t="s">
        <v>1505</v>
      </c>
      <c r="E228" t="s">
        <v>1294</v>
      </c>
      <c r="F228" s="148">
        <v>1</v>
      </c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51"/>
      <c r="V228" s="148"/>
      <c r="W228" s="148"/>
      <c r="X228" s="148"/>
      <c r="Y228" s="151"/>
      <c r="AA228" s="151"/>
      <c r="AB228" s="151"/>
      <c r="AC228" s="148"/>
      <c r="AD228" s="148"/>
      <c r="AE228" s="148"/>
      <c r="AF228" s="148"/>
      <c r="AG228" s="148"/>
      <c r="AH228" s="148"/>
      <c r="AI228" s="148"/>
      <c r="AJ228" s="148"/>
      <c r="AK228" s="148"/>
      <c r="AL228" s="54"/>
      <c r="AM228" s="148"/>
      <c r="AP228" s="148"/>
      <c r="AQ228" s="148"/>
      <c r="AR228" s="148"/>
      <c r="AS228" s="148"/>
      <c r="AT228" s="54" t="str">
        <f>E228</f>
        <v>IOIMCH</v>
      </c>
      <c r="AU228" s="35">
        <f t="shared" ref="AU228:CE228" si="315">CH228*(IF(G228&lt;&gt;"",G228,$F228)/IF(G226&lt;&gt;"",G226,$F226))</f>
        <v>0</v>
      </c>
      <c r="AV228" s="35">
        <f t="shared" si="315"/>
        <v>0</v>
      </c>
      <c r="AW228" s="35">
        <f t="shared" si="315"/>
        <v>0</v>
      </c>
      <c r="AX228" s="35">
        <f t="shared" si="315"/>
        <v>0</v>
      </c>
      <c r="AY228" s="35">
        <f t="shared" si="315"/>
        <v>0</v>
      </c>
      <c r="AZ228" s="35">
        <f t="shared" si="315"/>
        <v>0</v>
      </c>
      <c r="BA228" s="35">
        <f t="shared" si="315"/>
        <v>0</v>
      </c>
      <c r="BB228" s="35">
        <f t="shared" si="315"/>
        <v>0</v>
      </c>
      <c r="BC228" s="35">
        <f t="shared" si="315"/>
        <v>0</v>
      </c>
      <c r="BD228" s="35">
        <f t="shared" si="315"/>
        <v>0</v>
      </c>
      <c r="BE228" s="35">
        <f t="shared" si="315"/>
        <v>0</v>
      </c>
      <c r="BF228" s="35">
        <f t="shared" si="315"/>
        <v>0</v>
      </c>
      <c r="BG228" s="35">
        <f t="shared" si="315"/>
        <v>0</v>
      </c>
      <c r="BH228" s="35">
        <f t="shared" si="315"/>
        <v>0</v>
      </c>
      <c r="BI228" s="35">
        <f t="shared" si="315"/>
        <v>0</v>
      </c>
      <c r="BJ228" s="35">
        <f t="shared" si="315"/>
        <v>0</v>
      </c>
      <c r="BK228" s="35">
        <f t="shared" si="315"/>
        <v>0</v>
      </c>
      <c r="BL228" s="35">
        <f t="shared" si="315"/>
        <v>0</v>
      </c>
      <c r="BM228" s="35">
        <f t="shared" si="315"/>
        <v>0</v>
      </c>
      <c r="BN228" s="35">
        <f t="shared" si="315"/>
        <v>0</v>
      </c>
      <c r="BO228" s="35">
        <f t="shared" si="315"/>
        <v>0</v>
      </c>
      <c r="BP228" s="35">
        <f t="shared" si="315"/>
        <v>0</v>
      </c>
      <c r="BQ228" s="35">
        <f t="shared" si="315"/>
        <v>0</v>
      </c>
      <c r="BR228" s="35">
        <f t="shared" si="315"/>
        <v>0</v>
      </c>
      <c r="BS228" s="35">
        <f t="shared" si="315"/>
        <v>0</v>
      </c>
      <c r="BT228" s="35">
        <f t="shared" si="315"/>
        <v>0</v>
      </c>
      <c r="BU228" s="35">
        <f t="shared" si="315"/>
        <v>0</v>
      </c>
      <c r="BV228" s="35">
        <f t="shared" si="315"/>
        <v>0</v>
      </c>
      <c r="BW228" s="35">
        <f t="shared" si="315"/>
        <v>0</v>
      </c>
      <c r="BX228" s="35">
        <f t="shared" si="315"/>
        <v>0</v>
      </c>
      <c r="BY228" s="35">
        <f t="shared" si="315"/>
        <v>0</v>
      </c>
      <c r="BZ228" s="35">
        <f t="shared" si="315"/>
        <v>0</v>
      </c>
      <c r="CA228" s="35">
        <f t="shared" si="315"/>
        <v>0</v>
      </c>
      <c r="CB228" s="35">
        <f t="shared" si="315"/>
        <v>0</v>
      </c>
      <c r="CC228" s="35">
        <f t="shared" si="315"/>
        <v>0</v>
      </c>
      <c r="CD228" s="35">
        <f t="shared" si="315"/>
        <v>0</v>
      </c>
      <c r="CE228" s="35">
        <f t="shared" si="315"/>
        <v>0</v>
      </c>
      <c r="CF228" s="30"/>
      <c r="CG228" s="30" t="str">
        <f>E226</f>
        <v>INDCOK</v>
      </c>
      <c r="CH228" s="35">
        <f t="shared" ref="CH228:DR228" si="316">(AZ$8-CM$8)*G36</f>
        <v>0</v>
      </c>
      <c r="CI228" s="35">
        <f t="shared" si="316"/>
        <v>0</v>
      </c>
      <c r="CJ228" s="35">
        <f t="shared" si="316"/>
        <v>0</v>
      </c>
      <c r="CK228" s="35">
        <f t="shared" si="316"/>
        <v>0</v>
      </c>
      <c r="CL228" s="35">
        <f t="shared" si="316"/>
        <v>0</v>
      </c>
      <c r="CM228" s="35">
        <f t="shared" si="316"/>
        <v>0</v>
      </c>
      <c r="CN228" s="35">
        <f t="shared" si="316"/>
        <v>0</v>
      </c>
      <c r="CO228" s="35">
        <f t="shared" si="316"/>
        <v>0</v>
      </c>
      <c r="CP228" s="35">
        <f t="shared" si="316"/>
        <v>0</v>
      </c>
      <c r="CQ228" s="35">
        <f t="shared" si="316"/>
        <v>0</v>
      </c>
      <c r="CR228" s="35">
        <f t="shared" si="316"/>
        <v>0</v>
      </c>
      <c r="CS228" s="35">
        <f t="shared" si="316"/>
        <v>0</v>
      </c>
      <c r="CT228" s="35">
        <f t="shared" si="316"/>
        <v>0</v>
      </c>
      <c r="CU228" s="35">
        <f t="shared" si="316"/>
        <v>0</v>
      </c>
      <c r="CV228" s="35">
        <f t="shared" si="316"/>
        <v>0</v>
      </c>
      <c r="CW228" s="35">
        <f t="shared" si="316"/>
        <v>0</v>
      </c>
      <c r="CX228" s="35">
        <f t="shared" si="316"/>
        <v>0</v>
      </c>
      <c r="CY228" s="35">
        <f t="shared" si="316"/>
        <v>0</v>
      </c>
      <c r="CZ228" s="35">
        <f t="shared" si="316"/>
        <v>0</v>
      </c>
      <c r="DA228" s="35">
        <f t="shared" si="316"/>
        <v>0</v>
      </c>
      <c r="DB228" s="35">
        <f t="shared" si="316"/>
        <v>0</v>
      </c>
      <c r="DC228" s="35">
        <f t="shared" si="316"/>
        <v>0</v>
      </c>
      <c r="DD228" s="35">
        <f t="shared" si="316"/>
        <v>0</v>
      </c>
      <c r="DE228" s="35">
        <f t="shared" si="316"/>
        <v>0</v>
      </c>
      <c r="DF228" s="35">
        <f t="shared" si="316"/>
        <v>0</v>
      </c>
      <c r="DG228" s="35">
        <f t="shared" si="316"/>
        <v>0</v>
      </c>
      <c r="DH228" s="35">
        <f t="shared" si="316"/>
        <v>0</v>
      </c>
      <c r="DI228" s="35">
        <f t="shared" si="316"/>
        <v>0</v>
      </c>
      <c r="DJ228" s="35">
        <f t="shared" si="316"/>
        <v>0</v>
      </c>
      <c r="DK228" s="35">
        <f t="shared" si="316"/>
        <v>0</v>
      </c>
      <c r="DL228" s="35">
        <f t="shared" si="316"/>
        <v>0</v>
      </c>
      <c r="DM228" s="35">
        <f t="shared" si="316"/>
        <v>0</v>
      </c>
      <c r="DN228" s="35">
        <f t="shared" si="316"/>
        <v>0</v>
      </c>
      <c r="DO228" s="35">
        <f t="shared" si="316"/>
        <v>0</v>
      </c>
      <c r="DP228" s="35">
        <f t="shared" si="316"/>
        <v>0</v>
      </c>
      <c r="DQ228" s="35">
        <f t="shared" si="316"/>
        <v>0</v>
      </c>
      <c r="DR228" s="35">
        <f t="shared" si="316"/>
        <v>0</v>
      </c>
    </row>
    <row r="229" spans="3:122">
      <c r="C229" t="s">
        <v>942</v>
      </c>
      <c r="D229" t="s">
        <v>1387</v>
      </c>
      <c r="E229" t="s">
        <v>1504</v>
      </c>
      <c r="F229" s="147"/>
      <c r="G229" s="155">
        <f>AU228</f>
        <v>0</v>
      </c>
      <c r="H229" s="155">
        <f t="shared" ref="H229:AQ229" si="317">AV228</f>
        <v>0</v>
      </c>
      <c r="I229" s="155">
        <f t="shared" si="317"/>
        <v>0</v>
      </c>
      <c r="J229" s="155">
        <f t="shared" si="317"/>
        <v>0</v>
      </c>
      <c r="K229" s="155">
        <f t="shared" si="317"/>
        <v>0</v>
      </c>
      <c r="L229" s="155">
        <f t="shared" si="317"/>
        <v>0</v>
      </c>
      <c r="M229" s="155">
        <f t="shared" si="317"/>
        <v>0</v>
      </c>
      <c r="N229" s="155">
        <f t="shared" si="317"/>
        <v>0</v>
      </c>
      <c r="O229" s="155">
        <f t="shared" si="317"/>
        <v>0</v>
      </c>
      <c r="P229" s="155">
        <f t="shared" si="317"/>
        <v>0</v>
      </c>
      <c r="Q229" s="155">
        <f t="shared" si="317"/>
        <v>0</v>
      </c>
      <c r="R229" s="155">
        <f t="shared" si="317"/>
        <v>0</v>
      </c>
      <c r="S229" s="155">
        <f t="shared" si="317"/>
        <v>0</v>
      </c>
      <c r="T229" s="155">
        <f t="shared" si="317"/>
        <v>0</v>
      </c>
      <c r="U229" s="155">
        <f t="shared" si="317"/>
        <v>0</v>
      </c>
      <c r="V229" s="155">
        <f t="shared" si="317"/>
        <v>0</v>
      </c>
      <c r="W229" s="155">
        <f t="shared" si="317"/>
        <v>0</v>
      </c>
      <c r="X229" s="155">
        <f t="shared" si="317"/>
        <v>0</v>
      </c>
      <c r="Y229" s="155">
        <f t="shared" si="317"/>
        <v>0</v>
      </c>
      <c r="Z229" s="155">
        <f t="shared" si="317"/>
        <v>0</v>
      </c>
      <c r="AA229" s="155">
        <f t="shared" si="317"/>
        <v>0</v>
      </c>
      <c r="AB229" s="155">
        <f t="shared" si="317"/>
        <v>0</v>
      </c>
      <c r="AC229" s="155">
        <f t="shared" si="317"/>
        <v>0</v>
      </c>
      <c r="AD229" s="155">
        <f t="shared" si="317"/>
        <v>0</v>
      </c>
      <c r="AE229" s="155">
        <f t="shared" si="317"/>
        <v>0</v>
      </c>
      <c r="AF229" s="155">
        <f t="shared" si="317"/>
        <v>0</v>
      </c>
      <c r="AG229" s="155">
        <f t="shared" si="317"/>
        <v>0</v>
      </c>
      <c r="AH229" s="155">
        <f t="shared" si="317"/>
        <v>0</v>
      </c>
      <c r="AI229" s="155">
        <f t="shared" si="317"/>
        <v>0</v>
      </c>
      <c r="AJ229" s="155">
        <f t="shared" si="317"/>
        <v>0</v>
      </c>
      <c r="AK229" s="155">
        <f t="shared" si="317"/>
        <v>0</v>
      </c>
      <c r="AL229" s="155">
        <f t="shared" si="317"/>
        <v>0</v>
      </c>
      <c r="AM229" s="155">
        <f t="shared" si="317"/>
        <v>0</v>
      </c>
      <c r="AN229" s="155">
        <f t="shared" si="317"/>
        <v>0</v>
      </c>
      <c r="AO229" s="155">
        <f t="shared" si="317"/>
        <v>0</v>
      </c>
      <c r="AP229" s="155">
        <f t="shared" si="317"/>
        <v>0</v>
      </c>
      <c r="AQ229" s="155">
        <f t="shared" si="317"/>
        <v>0</v>
      </c>
      <c r="AR229" s="121"/>
      <c r="AS229" s="148"/>
      <c r="AT229" s="54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0"/>
      <c r="CG229" s="30"/>
      <c r="CH229" s="158"/>
      <c r="CI229" s="158"/>
      <c r="CJ229" s="158"/>
      <c r="CK229" s="158"/>
      <c r="CL229" s="158"/>
      <c r="CM229" s="158"/>
      <c r="CN229" s="158"/>
      <c r="CO229" s="158"/>
      <c r="CP229" s="158"/>
      <c r="CQ229" s="158"/>
      <c r="CR229" s="158"/>
      <c r="CS229" s="158"/>
      <c r="CT229" s="158"/>
      <c r="CU229" s="158"/>
      <c r="CV229" s="158"/>
      <c r="CW229" s="158"/>
      <c r="CX229" s="158"/>
      <c r="CY229" s="158"/>
      <c r="CZ229" s="158"/>
      <c r="DA229" s="158"/>
      <c r="DB229" s="158"/>
      <c r="DC229" s="158"/>
      <c r="DD229" s="158"/>
      <c r="DE229" s="158"/>
      <c r="DF229" s="158"/>
      <c r="DG229" s="158"/>
      <c r="DH229" s="158"/>
      <c r="DI229" s="158"/>
      <c r="DJ229" s="158"/>
      <c r="DK229" s="158"/>
      <c r="DL229" s="158"/>
      <c r="DM229" s="158"/>
      <c r="DN229" s="158"/>
      <c r="DO229" s="158"/>
      <c r="DP229" s="158"/>
      <c r="DQ229" s="158"/>
      <c r="DR229" s="158"/>
    </row>
    <row r="230" ht="15.75" spans="3:122">
      <c r="C230" s="150" t="s">
        <v>1506</v>
      </c>
      <c r="D230" s="150"/>
      <c r="E230" s="150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  <c r="AC230" s="150"/>
      <c r="AD230" s="150"/>
      <c r="AE230" s="150"/>
      <c r="AF230" s="150"/>
      <c r="AG230" s="150"/>
      <c r="AH230" s="150"/>
      <c r="AI230" s="150"/>
      <c r="AJ230" s="150"/>
      <c r="AK230" s="150"/>
      <c r="AL230" s="150"/>
      <c r="AM230" s="150"/>
      <c r="AN230" s="150"/>
      <c r="AO230" s="150"/>
      <c r="AP230" s="150"/>
      <c r="AQ230" s="150"/>
      <c r="AR230" s="156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  <c r="BS230" s="35"/>
      <c r="BT230" s="35"/>
      <c r="BU230" s="35"/>
      <c r="BV230" s="35"/>
      <c r="BW230" s="35"/>
      <c r="BX230" s="35"/>
      <c r="BY230" s="35"/>
      <c r="BZ230" s="35"/>
      <c r="CA230" s="35"/>
      <c r="CB230" s="35"/>
      <c r="CC230" s="35"/>
      <c r="CD230" s="35"/>
      <c r="CE230" s="35"/>
      <c r="CF230" s="30"/>
      <c r="CG230" s="30"/>
      <c r="CH230" s="158"/>
      <c r="CI230" s="158"/>
      <c r="CJ230" s="158"/>
      <c r="CK230" s="158"/>
      <c r="CL230" s="158"/>
      <c r="CM230" s="158"/>
      <c r="CN230" s="158"/>
      <c r="CO230" s="158"/>
      <c r="CP230" s="158"/>
      <c r="CQ230" s="158"/>
      <c r="CR230" s="158"/>
      <c r="CS230" s="158"/>
      <c r="CT230" s="158"/>
      <c r="CU230" s="158"/>
      <c r="CV230" s="158"/>
      <c r="CW230" s="158"/>
      <c r="CX230" s="158"/>
      <c r="CY230" s="158"/>
      <c r="CZ230" s="158"/>
      <c r="DA230" s="158"/>
      <c r="DB230" s="158"/>
      <c r="DC230" s="158"/>
      <c r="DD230" s="158"/>
      <c r="DE230" s="158"/>
      <c r="DF230" s="158"/>
      <c r="DG230" s="158"/>
      <c r="DH230" s="158"/>
      <c r="DI230" s="158"/>
      <c r="DJ230" s="158"/>
      <c r="DK230" s="158"/>
      <c r="DL230" s="158"/>
      <c r="DM230" s="158"/>
      <c r="DN230" s="158"/>
      <c r="DO230" s="158"/>
      <c r="DP230" s="158"/>
      <c r="DQ230" s="158"/>
      <c r="DR230" s="158"/>
    </row>
    <row r="231" spans="3:122">
      <c r="C231" t="s">
        <v>944</v>
      </c>
      <c r="D231" t="s">
        <v>1503</v>
      </c>
      <c r="E231" t="s">
        <v>247</v>
      </c>
      <c r="F231" s="98">
        <v>1.05263157894737</v>
      </c>
      <c r="G231" s="98"/>
      <c r="H231" s="98">
        <v>1.06595744680851</v>
      </c>
      <c r="I231" s="98"/>
      <c r="J231" s="98">
        <v>1.11111111111111</v>
      </c>
      <c r="K231" s="98">
        <v>1.11111111111111</v>
      </c>
      <c r="L231" s="98"/>
      <c r="M231" s="98"/>
      <c r="N231" s="98"/>
      <c r="O231" s="98">
        <v>1.11111111111111</v>
      </c>
      <c r="P231" s="98">
        <v>1.11111111111111</v>
      </c>
      <c r="Q231" s="98">
        <v>1.11111111111111</v>
      </c>
      <c r="R231" s="98">
        <v>1.11111111111111</v>
      </c>
      <c r="S231" s="98">
        <v>1.11111111111111</v>
      </c>
      <c r="T231" s="98"/>
      <c r="U231" s="152"/>
      <c r="V231" s="98">
        <v>1.11111111111111</v>
      </c>
      <c r="W231" s="98"/>
      <c r="X231" s="98">
        <v>1.01010101010101</v>
      </c>
      <c r="Y231" s="152">
        <v>1.11111111111111</v>
      </c>
      <c r="Z231" s="96"/>
      <c r="AA231" s="152">
        <v>1.11111111111111</v>
      </c>
      <c r="AB231" s="152"/>
      <c r="AC231" s="98">
        <v>1.11111111111111</v>
      </c>
      <c r="AD231" s="98">
        <v>1.11111111111111</v>
      </c>
      <c r="AE231" s="98"/>
      <c r="AF231" s="98">
        <v>1.11111111111111</v>
      </c>
      <c r="AG231" s="98">
        <v>1.11111111111111</v>
      </c>
      <c r="AH231" s="98">
        <v>1.11111111111111</v>
      </c>
      <c r="AI231" s="98">
        <v>1.11111111111111</v>
      </c>
      <c r="AJ231" s="98"/>
      <c r="AK231" s="98">
        <v>1</v>
      </c>
      <c r="AL231" s="153"/>
      <c r="AM231" s="98"/>
      <c r="AN231" s="96"/>
      <c r="AO231" s="96"/>
      <c r="AP231" s="98"/>
      <c r="AQ231" s="98"/>
      <c r="AR231" s="98"/>
      <c r="AS231" s="148"/>
      <c r="AT231" s="54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  <c r="BR231" s="35"/>
      <c r="BS231" s="35"/>
      <c r="BT231" s="35"/>
      <c r="BU231" s="35"/>
      <c r="BV231" s="35"/>
      <c r="BW231" s="35"/>
      <c r="BX231" s="35"/>
      <c r="BY231" s="35"/>
      <c r="BZ231" s="35"/>
      <c r="CA231" s="35"/>
      <c r="CB231" s="35"/>
      <c r="CC231" s="35"/>
      <c r="CD231" s="35"/>
      <c r="CE231" s="35"/>
      <c r="CF231" s="30"/>
      <c r="CG231" s="30"/>
      <c r="CH231" s="158"/>
      <c r="CI231" s="158"/>
      <c r="CJ231" s="158"/>
      <c r="CK231" s="158"/>
      <c r="CL231" s="158"/>
      <c r="CM231" s="158"/>
      <c r="CN231" s="158"/>
      <c r="CO231" s="158"/>
      <c r="CP231" s="158"/>
      <c r="CQ231" s="158"/>
      <c r="CR231" s="158"/>
      <c r="CS231" s="158"/>
      <c r="CT231" s="158"/>
      <c r="CU231" s="158"/>
      <c r="CV231" s="158"/>
      <c r="CW231" s="158"/>
      <c r="CX231" s="158"/>
      <c r="CY231" s="158"/>
      <c r="CZ231" s="158"/>
      <c r="DA231" s="158"/>
      <c r="DB231" s="158"/>
      <c r="DC231" s="158"/>
      <c r="DD231" s="158"/>
      <c r="DE231" s="158"/>
      <c r="DF231" s="158"/>
      <c r="DG231" s="158"/>
      <c r="DH231" s="158"/>
      <c r="DI231" s="158"/>
      <c r="DJ231" s="158"/>
      <c r="DK231" s="158"/>
      <c r="DL231" s="158"/>
      <c r="DM231" s="158"/>
      <c r="DN231" s="158"/>
      <c r="DO231" s="158"/>
      <c r="DP231" s="158"/>
      <c r="DQ231" s="158"/>
      <c r="DR231" s="158"/>
    </row>
    <row r="232" spans="3:122">
      <c r="C232" t="s">
        <v>944</v>
      </c>
      <c r="D232" t="s">
        <v>1393</v>
      </c>
      <c r="E232" t="s">
        <v>1504</v>
      </c>
      <c r="F232" s="98">
        <v>30</v>
      </c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152"/>
      <c r="V232" s="98"/>
      <c r="W232" s="98"/>
      <c r="X232" s="98"/>
      <c r="Y232" s="152"/>
      <c r="Z232" s="96"/>
      <c r="AA232" s="152"/>
      <c r="AB232" s="152"/>
      <c r="AC232" s="98"/>
      <c r="AD232" s="98"/>
      <c r="AE232" s="98"/>
      <c r="AF232" s="98"/>
      <c r="AG232" s="98"/>
      <c r="AH232" s="98"/>
      <c r="AI232" s="98"/>
      <c r="AJ232" s="98"/>
      <c r="AK232" s="98"/>
      <c r="AL232" s="153"/>
      <c r="AM232" s="98"/>
      <c r="AN232" s="96"/>
      <c r="AO232" s="96"/>
      <c r="AP232" s="98"/>
      <c r="AQ232" s="98"/>
      <c r="AR232" s="98"/>
      <c r="AS232" s="148"/>
      <c r="AT232" s="54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  <c r="BR232" s="35"/>
      <c r="BS232" s="35"/>
      <c r="BT232" s="35"/>
      <c r="BU232" s="35"/>
      <c r="BV232" s="35"/>
      <c r="BW232" s="35"/>
      <c r="BX232" s="35"/>
      <c r="BY232" s="35"/>
      <c r="BZ232" s="35"/>
      <c r="CA232" s="35"/>
      <c r="CB232" s="35"/>
      <c r="CC232" s="35"/>
      <c r="CD232" s="35"/>
      <c r="CE232" s="35"/>
      <c r="CF232" s="30"/>
      <c r="CG232" s="30"/>
      <c r="CH232" s="158"/>
      <c r="CI232" s="158"/>
      <c r="CJ232" s="158"/>
      <c r="CK232" s="158"/>
      <c r="CL232" s="158"/>
      <c r="CM232" s="158"/>
      <c r="CN232" s="158"/>
      <c r="CO232" s="158"/>
      <c r="CP232" s="158"/>
      <c r="CQ232" s="158"/>
      <c r="CR232" s="158"/>
      <c r="CS232" s="158"/>
      <c r="CT232" s="158"/>
      <c r="CU232" s="158"/>
      <c r="CV232" s="158"/>
      <c r="CW232" s="158"/>
      <c r="CX232" s="158"/>
      <c r="CY232" s="158"/>
      <c r="CZ232" s="158"/>
      <c r="DA232" s="158"/>
      <c r="DB232" s="158"/>
      <c r="DC232" s="158"/>
      <c r="DD232" s="158"/>
      <c r="DE232" s="158"/>
      <c r="DF232" s="158"/>
      <c r="DG232" s="158"/>
      <c r="DH232" s="158"/>
      <c r="DI232" s="158"/>
      <c r="DJ232" s="158"/>
      <c r="DK232" s="158"/>
      <c r="DL232" s="158"/>
      <c r="DM232" s="158"/>
      <c r="DN232" s="158"/>
      <c r="DO232" s="158"/>
      <c r="DP232" s="158"/>
      <c r="DQ232" s="158"/>
      <c r="DR232" s="158"/>
    </row>
    <row r="233" spans="3:122">
      <c r="C233" t="s">
        <v>944</v>
      </c>
      <c r="D233" s="12" t="s">
        <v>1505</v>
      </c>
      <c r="E233" t="s">
        <v>1294</v>
      </c>
      <c r="F233" s="148">
        <v>1</v>
      </c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51"/>
      <c r="V233" s="148"/>
      <c r="W233" s="148"/>
      <c r="X233" s="148"/>
      <c r="Y233" s="151"/>
      <c r="AA233" s="151"/>
      <c r="AB233" s="151"/>
      <c r="AC233" s="148"/>
      <c r="AD233" s="148"/>
      <c r="AE233" s="148"/>
      <c r="AF233" s="148"/>
      <c r="AG233" s="148"/>
      <c r="AH233" s="148"/>
      <c r="AI233" s="148"/>
      <c r="AJ233" s="148"/>
      <c r="AK233" s="148"/>
      <c r="AL233" s="54"/>
      <c r="AM233" s="148"/>
      <c r="AP233" s="148"/>
      <c r="AQ233" s="148"/>
      <c r="AR233" s="148"/>
      <c r="AS233" s="148"/>
      <c r="AT233" s="54" t="str">
        <f>E233</f>
        <v>IOIMCH</v>
      </c>
      <c r="AU233" s="35">
        <f t="shared" ref="AU233:CE233" si="318">CH233*(IF(G233&lt;&gt;"",G233,$F233)/IF(G231&lt;&gt;"",G231,$F231))</f>
        <v>24.31392</v>
      </c>
      <c r="AV233" s="35">
        <f t="shared" si="318"/>
        <v>40.1740239520958</v>
      </c>
      <c r="AW233" s="35">
        <f t="shared" si="318"/>
        <v>12.201267525</v>
      </c>
      <c r="AX233" s="35">
        <f t="shared" si="318"/>
        <v>17.058160098</v>
      </c>
      <c r="AY233" s="35">
        <f t="shared" si="318"/>
        <v>0.885600000000001</v>
      </c>
      <c r="AZ233" s="35">
        <f t="shared" si="318"/>
        <v>37.1574449999999</v>
      </c>
      <c r="BA233" s="35">
        <f t="shared" si="318"/>
        <v>286.820014275</v>
      </c>
      <c r="BB233" s="35">
        <f t="shared" si="318"/>
        <v>0</v>
      </c>
      <c r="BC233" s="35">
        <f t="shared" si="318"/>
        <v>1.64448</v>
      </c>
      <c r="BD233" s="35">
        <f t="shared" si="318"/>
        <v>7.39395000000001</v>
      </c>
      <c r="BE233" s="35">
        <f t="shared" si="318"/>
        <v>78.3439200000001</v>
      </c>
      <c r="BF233" s="35">
        <f t="shared" si="318"/>
        <v>23.36688</v>
      </c>
      <c r="BG233" s="35">
        <f t="shared" si="318"/>
        <v>153.8360802</v>
      </c>
      <c r="BH233" s="35">
        <f t="shared" si="318"/>
        <v>6.60059999999999</v>
      </c>
      <c r="BI233" s="35">
        <f t="shared" si="318"/>
        <v>15.479775</v>
      </c>
      <c r="BJ233" s="35">
        <f t="shared" si="318"/>
        <v>19.2141</v>
      </c>
      <c r="BK233" s="35">
        <f t="shared" si="318"/>
        <v>0</v>
      </c>
      <c r="BL233" s="35">
        <f t="shared" si="318"/>
        <v>216.349947</v>
      </c>
      <c r="BM233" s="35">
        <f t="shared" si="318"/>
        <v>1.98684</v>
      </c>
      <c r="BN233" s="35">
        <f t="shared" si="318"/>
        <v>0</v>
      </c>
      <c r="BO233" s="35">
        <f t="shared" si="318"/>
        <v>2.18538</v>
      </c>
      <c r="BP233" s="35">
        <f t="shared" si="318"/>
        <v>0.798474999999999</v>
      </c>
      <c r="BQ233" s="35">
        <f t="shared" si="318"/>
        <v>40.95522</v>
      </c>
      <c r="BR233" s="35">
        <f t="shared" si="318"/>
        <v>6.04890000000001</v>
      </c>
      <c r="BS233" s="35">
        <f t="shared" si="318"/>
        <v>57.2969699999999</v>
      </c>
      <c r="BT233" s="35">
        <f t="shared" si="318"/>
        <v>22.00104</v>
      </c>
      <c r="BU233" s="35">
        <f t="shared" si="318"/>
        <v>10.01304</v>
      </c>
      <c r="BV233" s="35">
        <f t="shared" si="318"/>
        <v>48.2803200000001</v>
      </c>
      <c r="BW233" s="35">
        <f t="shared" si="318"/>
        <v>0.112968</v>
      </c>
      <c r="BX233" s="35">
        <f t="shared" si="318"/>
        <v>11.033775</v>
      </c>
      <c r="BY233" s="35">
        <f t="shared" si="318"/>
        <v>129.91104</v>
      </c>
      <c r="BZ233" s="35">
        <f t="shared" si="318"/>
        <v>1.795823</v>
      </c>
      <c r="CA233" s="35">
        <f t="shared" si="318"/>
        <v>3.0819615</v>
      </c>
      <c r="CB233" s="35">
        <f t="shared" si="318"/>
        <v>0</v>
      </c>
      <c r="CC233" s="35">
        <f t="shared" si="318"/>
        <v>0</v>
      </c>
      <c r="CD233" s="35">
        <f t="shared" si="318"/>
        <v>0</v>
      </c>
      <c r="CE233" s="35">
        <f t="shared" si="318"/>
        <v>15.8137</v>
      </c>
      <c r="CF233" s="30"/>
      <c r="CG233" s="30" t="str">
        <f>E231</f>
        <v>INDELC</v>
      </c>
      <c r="CH233" s="35">
        <f t="shared" ref="CH233:DR233" si="319">AZ$17*G47</f>
        <v>25.5936</v>
      </c>
      <c r="CI233" s="35">
        <f t="shared" si="319"/>
        <v>42.8238</v>
      </c>
      <c r="CJ233" s="35">
        <f t="shared" si="319"/>
        <v>12.8434395</v>
      </c>
      <c r="CK233" s="35">
        <f t="shared" si="319"/>
        <v>18.95351122</v>
      </c>
      <c r="CL233" s="35">
        <f t="shared" si="319"/>
        <v>0.984</v>
      </c>
      <c r="CM233" s="35">
        <f t="shared" si="319"/>
        <v>39.1131</v>
      </c>
      <c r="CN233" s="35">
        <f t="shared" si="319"/>
        <v>301.9158045</v>
      </c>
      <c r="CO233" s="35">
        <f t="shared" si="319"/>
        <v>0</v>
      </c>
      <c r="CP233" s="35">
        <f t="shared" si="319"/>
        <v>1.8272</v>
      </c>
      <c r="CQ233" s="35">
        <f t="shared" si="319"/>
        <v>8.2155</v>
      </c>
      <c r="CR233" s="35">
        <f t="shared" si="319"/>
        <v>87.0488</v>
      </c>
      <c r="CS233" s="35">
        <f t="shared" si="319"/>
        <v>25.9632</v>
      </c>
      <c r="CT233" s="35">
        <f t="shared" si="319"/>
        <v>170.928978</v>
      </c>
      <c r="CU233" s="35">
        <f t="shared" si="319"/>
        <v>6.948</v>
      </c>
      <c r="CV233" s="35">
        <f t="shared" si="319"/>
        <v>16.2945</v>
      </c>
      <c r="CW233" s="35">
        <f t="shared" si="319"/>
        <v>21.349</v>
      </c>
      <c r="CX233" s="35">
        <f t="shared" si="319"/>
        <v>0</v>
      </c>
      <c r="CY233" s="35">
        <f t="shared" si="319"/>
        <v>218.5353</v>
      </c>
      <c r="CZ233" s="35">
        <f t="shared" si="319"/>
        <v>2.2076</v>
      </c>
      <c r="DA233" s="35">
        <f t="shared" si="319"/>
        <v>0</v>
      </c>
      <c r="DB233" s="35">
        <f t="shared" si="319"/>
        <v>2.4282</v>
      </c>
      <c r="DC233" s="35">
        <f t="shared" si="319"/>
        <v>0.8405</v>
      </c>
      <c r="DD233" s="35">
        <f t="shared" si="319"/>
        <v>45.5058</v>
      </c>
      <c r="DE233" s="35">
        <f t="shared" si="319"/>
        <v>6.721</v>
      </c>
      <c r="DF233" s="35">
        <f t="shared" si="319"/>
        <v>60.3126</v>
      </c>
      <c r="DG233" s="35">
        <f t="shared" si="319"/>
        <v>24.4456</v>
      </c>
      <c r="DH233" s="35">
        <f t="shared" si="319"/>
        <v>11.1256</v>
      </c>
      <c r="DI233" s="35">
        <f t="shared" si="319"/>
        <v>53.6448</v>
      </c>
      <c r="DJ233" s="35">
        <f t="shared" si="319"/>
        <v>0.12552</v>
      </c>
      <c r="DK233" s="35">
        <f t="shared" si="319"/>
        <v>11.6145</v>
      </c>
      <c r="DL233" s="35">
        <f t="shared" si="319"/>
        <v>129.91104</v>
      </c>
      <c r="DM233" s="35">
        <f t="shared" si="319"/>
        <v>1.89034</v>
      </c>
      <c r="DN233" s="35">
        <f t="shared" si="319"/>
        <v>3.24417</v>
      </c>
      <c r="DO233" s="35">
        <f t="shared" si="319"/>
        <v>0</v>
      </c>
      <c r="DP233" s="35">
        <f t="shared" si="319"/>
        <v>0</v>
      </c>
      <c r="DQ233" s="35">
        <f t="shared" si="319"/>
        <v>0</v>
      </c>
      <c r="DR233" s="35">
        <f t="shared" si="319"/>
        <v>16.646</v>
      </c>
    </row>
    <row r="234" spans="3:122">
      <c r="C234" t="s">
        <v>944</v>
      </c>
      <c r="D234" t="s">
        <v>1387</v>
      </c>
      <c r="E234" t="s">
        <v>1504</v>
      </c>
      <c r="F234" s="147"/>
      <c r="G234" s="155">
        <f>AU233</f>
        <v>24.31392</v>
      </c>
      <c r="H234" s="155">
        <f t="shared" ref="H234:AQ234" si="320">AV233</f>
        <v>40.1740239520958</v>
      </c>
      <c r="I234" s="155">
        <f t="shared" si="320"/>
        <v>12.201267525</v>
      </c>
      <c r="J234" s="155">
        <f t="shared" si="320"/>
        <v>17.058160098</v>
      </c>
      <c r="K234" s="155">
        <f t="shared" si="320"/>
        <v>0.885600000000001</v>
      </c>
      <c r="L234" s="155">
        <f t="shared" si="320"/>
        <v>37.1574449999999</v>
      </c>
      <c r="M234" s="155">
        <f t="shared" si="320"/>
        <v>286.820014275</v>
      </c>
      <c r="N234" s="155">
        <f t="shared" si="320"/>
        <v>0</v>
      </c>
      <c r="O234" s="155">
        <f t="shared" si="320"/>
        <v>1.64448</v>
      </c>
      <c r="P234" s="155">
        <f t="shared" si="320"/>
        <v>7.39395000000001</v>
      </c>
      <c r="Q234" s="155">
        <f t="shared" si="320"/>
        <v>78.3439200000001</v>
      </c>
      <c r="R234" s="155">
        <f t="shared" si="320"/>
        <v>23.36688</v>
      </c>
      <c r="S234" s="155">
        <f t="shared" si="320"/>
        <v>153.8360802</v>
      </c>
      <c r="T234" s="155">
        <f t="shared" si="320"/>
        <v>6.60059999999999</v>
      </c>
      <c r="U234" s="155">
        <f t="shared" si="320"/>
        <v>15.479775</v>
      </c>
      <c r="V234" s="155">
        <f t="shared" si="320"/>
        <v>19.2141</v>
      </c>
      <c r="W234" s="155">
        <f t="shared" si="320"/>
        <v>0</v>
      </c>
      <c r="X234" s="155">
        <f t="shared" si="320"/>
        <v>216.349947</v>
      </c>
      <c r="Y234" s="155">
        <f t="shared" si="320"/>
        <v>1.98684</v>
      </c>
      <c r="Z234" s="155">
        <f t="shared" si="320"/>
        <v>0</v>
      </c>
      <c r="AA234" s="155">
        <f t="shared" si="320"/>
        <v>2.18538</v>
      </c>
      <c r="AB234" s="155">
        <f t="shared" si="320"/>
        <v>0.798474999999999</v>
      </c>
      <c r="AC234" s="155">
        <f t="shared" si="320"/>
        <v>40.95522</v>
      </c>
      <c r="AD234" s="155">
        <f t="shared" si="320"/>
        <v>6.04890000000001</v>
      </c>
      <c r="AE234" s="155">
        <f t="shared" si="320"/>
        <v>57.2969699999999</v>
      </c>
      <c r="AF234" s="155">
        <f t="shared" si="320"/>
        <v>22.00104</v>
      </c>
      <c r="AG234" s="155">
        <f t="shared" si="320"/>
        <v>10.01304</v>
      </c>
      <c r="AH234" s="155">
        <f t="shared" si="320"/>
        <v>48.2803200000001</v>
      </c>
      <c r="AI234" s="155">
        <f t="shared" si="320"/>
        <v>0.112968</v>
      </c>
      <c r="AJ234" s="155">
        <f t="shared" si="320"/>
        <v>11.033775</v>
      </c>
      <c r="AK234" s="155">
        <f t="shared" si="320"/>
        <v>129.91104</v>
      </c>
      <c r="AL234" s="155">
        <f t="shared" si="320"/>
        <v>1.795823</v>
      </c>
      <c r="AM234" s="155">
        <f t="shared" si="320"/>
        <v>3.0819615</v>
      </c>
      <c r="AN234" s="155">
        <f t="shared" si="320"/>
        <v>0</v>
      </c>
      <c r="AO234" s="155">
        <f t="shared" si="320"/>
        <v>0</v>
      </c>
      <c r="AP234" s="155">
        <f t="shared" si="320"/>
        <v>0</v>
      </c>
      <c r="AQ234" s="155">
        <f t="shared" si="320"/>
        <v>15.8137</v>
      </c>
      <c r="AR234" s="121"/>
      <c r="AS234" s="148"/>
      <c r="AT234" s="54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  <c r="BR234" s="35"/>
      <c r="BS234" s="35"/>
      <c r="BT234" s="35"/>
      <c r="BU234" s="35"/>
      <c r="BV234" s="35"/>
      <c r="BW234" s="35"/>
      <c r="BX234" s="35"/>
      <c r="BY234" s="35"/>
      <c r="BZ234" s="35"/>
      <c r="CA234" s="35"/>
      <c r="CB234" s="35"/>
      <c r="CC234" s="35"/>
      <c r="CD234" s="35"/>
      <c r="CE234" s="35"/>
      <c r="CF234" s="30"/>
      <c r="CG234" s="30"/>
      <c r="CH234" s="158"/>
      <c r="CI234" s="158"/>
      <c r="CJ234" s="158"/>
      <c r="CK234" s="158"/>
      <c r="CL234" s="158"/>
      <c r="CM234" s="158"/>
      <c r="CN234" s="158"/>
      <c r="CO234" s="158"/>
      <c r="CP234" s="158"/>
      <c r="CQ234" s="158"/>
      <c r="CR234" s="158"/>
      <c r="CS234" s="158"/>
      <c r="CT234" s="158"/>
      <c r="CU234" s="158"/>
      <c r="CV234" s="158"/>
      <c r="CW234" s="158"/>
      <c r="CX234" s="158"/>
      <c r="CY234" s="158"/>
      <c r="CZ234" s="158"/>
      <c r="DA234" s="158"/>
      <c r="DB234" s="158"/>
      <c r="DC234" s="158"/>
      <c r="DD234" s="158"/>
      <c r="DE234" s="158"/>
      <c r="DF234" s="158"/>
      <c r="DG234" s="158"/>
      <c r="DH234" s="158"/>
      <c r="DI234" s="158"/>
      <c r="DJ234" s="158"/>
      <c r="DK234" s="158"/>
      <c r="DL234" s="158"/>
      <c r="DM234" s="158"/>
      <c r="DN234" s="158"/>
      <c r="DO234" s="158"/>
      <c r="DP234" s="158"/>
      <c r="DQ234" s="158"/>
      <c r="DR234" s="158"/>
    </row>
    <row r="235" ht="15.75" spans="3:122">
      <c r="C235" s="150" t="s">
        <v>1506</v>
      </c>
      <c r="D235" s="150"/>
      <c r="E235" s="150"/>
      <c r="F235" s="150"/>
      <c r="G235" s="150"/>
      <c r="H235" s="150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150"/>
      <c r="AR235" s="156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0"/>
      <c r="CG235" s="30"/>
      <c r="CH235" s="158"/>
      <c r="CI235" s="158"/>
      <c r="CJ235" s="158"/>
      <c r="CK235" s="158"/>
      <c r="CL235" s="158"/>
      <c r="CM235" s="158"/>
      <c r="CN235" s="158"/>
      <c r="CO235" s="158"/>
      <c r="CP235" s="158"/>
      <c r="CQ235" s="158"/>
      <c r="CR235" s="158"/>
      <c r="CS235" s="158"/>
      <c r="CT235" s="158"/>
      <c r="CU235" s="158"/>
      <c r="CV235" s="158"/>
      <c r="CW235" s="158"/>
      <c r="CX235" s="158"/>
      <c r="CY235" s="158"/>
      <c r="CZ235" s="158"/>
      <c r="DA235" s="158"/>
      <c r="DB235" s="158"/>
      <c r="DC235" s="158"/>
      <c r="DD235" s="158"/>
      <c r="DE235" s="158"/>
      <c r="DF235" s="158"/>
      <c r="DG235" s="158"/>
      <c r="DH235" s="158"/>
      <c r="DI235" s="158"/>
      <c r="DJ235" s="158"/>
      <c r="DK235" s="158"/>
      <c r="DL235" s="158"/>
      <c r="DM235" s="158"/>
      <c r="DN235" s="158"/>
      <c r="DO235" s="158"/>
      <c r="DP235" s="158"/>
      <c r="DQ235" s="158"/>
      <c r="DR235" s="158"/>
    </row>
    <row r="236" spans="3:122">
      <c r="C236" t="s">
        <v>946</v>
      </c>
      <c r="D236" t="s">
        <v>1503</v>
      </c>
      <c r="E236" t="s">
        <v>239</v>
      </c>
      <c r="F236" s="98">
        <v>2</v>
      </c>
      <c r="G236" s="98"/>
      <c r="H236" s="98">
        <v>2.87</v>
      </c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152"/>
      <c r="V236" s="98"/>
      <c r="W236" s="98"/>
      <c r="X236" s="98"/>
      <c r="Y236" s="152"/>
      <c r="Z236" s="96"/>
      <c r="AA236" s="152"/>
      <c r="AB236" s="152"/>
      <c r="AC236" s="98"/>
      <c r="AD236" s="98"/>
      <c r="AE236" s="98"/>
      <c r="AF236" s="98"/>
      <c r="AG236" s="98"/>
      <c r="AH236" s="98"/>
      <c r="AI236" s="98"/>
      <c r="AJ236" s="98"/>
      <c r="AK236" s="98"/>
      <c r="AL236" s="153"/>
      <c r="AM236" s="98"/>
      <c r="AN236" s="96"/>
      <c r="AO236" s="96"/>
      <c r="AP236" s="98"/>
      <c r="AQ236" s="98"/>
      <c r="AR236" s="98"/>
      <c r="AS236" s="148"/>
      <c r="AT236" s="54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0"/>
      <c r="CG236" s="30"/>
      <c r="CH236" s="158"/>
      <c r="CI236" s="158"/>
      <c r="CJ236" s="158"/>
      <c r="CK236" s="158"/>
      <c r="CL236" s="158"/>
      <c r="CM236" s="158"/>
      <c r="CN236" s="158"/>
      <c r="CO236" s="158"/>
      <c r="CP236" s="158"/>
      <c r="CQ236" s="158"/>
      <c r="CR236" s="158"/>
      <c r="CS236" s="158"/>
      <c r="CT236" s="158"/>
      <c r="CU236" s="158"/>
      <c r="CV236" s="158"/>
      <c r="CW236" s="158"/>
      <c r="CX236" s="158"/>
      <c r="CY236" s="158"/>
      <c r="CZ236" s="158"/>
      <c r="DA236" s="158"/>
      <c r="DB236" s="158"/>
      <c r="DC236" s="158"/>
      <c r="DD236" s="158"/>
      <c r="DE236" s="158"/>
      <c r="DF236" s="158"/>
      <c r="DG236" s="158"/>
      <c r="DH236" s="158"/>
      <c r="DI236" s="158"/>
      <c r="DJ236" s="158"/>
      <c r="DK236" s="158"/>
      <c r="DL236" s="158"/>
      <c r="DM236" s="158"/>
      <c r="DN236" s="158"/>
      <c r="DO236" s="158"/>
      <c r="DP236" s="158"/>
      <c r="DQ236" s="158"/>
      <c r="DR236" s="158"/>
    </row>
    <row r="237" spans="3:122">
      <c r="C237" t="s">
        <v>946</v>
      </c>
      <c r="D237" t="s">
        <v>1393</v>
      </c>
      <c r="E237" t="s">
        <v>1504</v>
      </c>
      <c r="F237" s="98">
        <v>30</v>
      </c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152"/>
      <c r="V237" s="98"/>
      <c r="W237" s="98"/>
      <c r="X237" s="98"/>
      <c r="Y237" s="152"/>
      <c r="Z237" s="96"/>
      <c r="AA237" s="152"/>
      <c r="AB237" s="152"/>
      <c r="AC237" s="98"/>
      <c r="AD237" s="98"/>
      <c r="AE237" s="98"/>
      <c r="AF237" s="98"/>
      <c r="AG237" s="98"/>
      <c r="AH237" s="98"/>
      <c r="AI237" s="98"/>
      <c r="AJ237" s="98"/>
      <c r="AK237" s="98"/>
      <c r="AL237" s="153"/>
      <c r="AM237" s="98"/>
      <c r="AN237" s="96"/>
      <c r="AO237" s="96"/>
      <c r="AP237" s="98"/>
      <c r="AQ237" s="98"/>
      <c r="AR237" s="98"/>
      <c r="AS237" s="148"/>
      <c r="AT237" s="54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  <c r="BS237" s="35"/>
      <c r="BT237" s="35"/>
      <c r="BU237" s="35"/>
      <c r="BV237" s="35"/>
      <c r="BW237" s="35"/>
      <c r="BX237" s="35"/>
      <c r="BY237" s="35"/>
      <c r="BZ237" s="35"/>
      <c r="CA237" s="35"/>
      <c r="CB237" s="35"/>
      <c r="CC237" s="35"/>
      <c r="CD237" s="35"/>
      <c r="CE237" s="35"/>
      <c r="CF237" s="30"/>
      <c r="CG237" s="30"/>
      <c r="CH237" s="35"/>
      <c r="CI237" s="35"/>
      <c r="CJ237" s="35"/>
      <c r="CK237" s="35"/>
      <c r="CL237" s="35"/>
      <c r="CM237" s="35"/>
      <c r="CN237" s="35"/>
      <c r="CO237" s="35"/>
      <c r="CP237" s="35"/>
      <c r="CQ237" s="35"/>
      <c r="CR237" s="35"/>
      <c r="CS237" s="35"/>
      <c r="CT237" s="35"/>
      <c r="CU237" s="35"/>
      <c r="CV237" s="35"/>
      <c r="CW237" s="35"/>
      <c r="CX237" s="35"/>
      <c r="CY237" s="35"/>
      <c r="CZ237" s="35"/>
      <c r="DA237" s="35"/>
      <c r="DB237" s="35"/>
      <c r="DC237" s="35"/>
      <c r="DD237" s="35"/>
      <c r="DE237" s="35"/>
      <c r="DF237" s="35"/>
      <c r="DG237" s="35"/>
      <c r="DH237" s="35"/>
      <c r="DI237" s="35"/>
      <c r="DJ237" s="35"/>
      <c r="DK237" s="35"/>
      <c r="DL237" s="35"/>
      <c r="DM237" s="35"/>
      <c r="DN237" s="35"/>
      <c r="DO237" s="35"/>
      <c r="DP237" s="35"/>
      <c r="DQ237" s="35"/>
      <c r="DR237" s="35"/>
    </row>
    <row r="238" spans="3:122">
      <c r="C238" t="s">
        <v>946</v>
      </c>
      <c r="D238" s="12" t="s">
        <v>1505</v>
      </c>
      <c r="E238" t="s">
        <v>1294</v>
      </c>
      <c r="F238" s="148">
        <v>1</v>
      </c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51"/>
      <c r="V238" s="148"/>
      <c r="W238" s="148"/>
      <c r="X238" s="148"/>
      <c r="Y238" s="151"/>
      <c r="AA238" s="151"/>
      <c r="AB238" s="151"/>
      <c r="AC238" s="148"/>
      <c r="AD238" s="148"/>
      <c r="AE238" s="148"/>
      <c r="AF238" s="148"/>
      <c r="AG238" s="148"/>
      <c r="AH238" s="148"/>
      <c r="AI238" s="148"/>
      <c r="AJ238" s="148"/>
      <c r="AK238" s="148"/>
      <c r="AL238" s="54"/>
      <c r="AM238" s="148"/>
      <c r="AP238" s="148"/>
      <c r="AQ238" s="148"/>
      <c r="AR238" s="148"/>
      <c r="AS238" s="148"/>
      <c r="AT238" s="54" t="str">
        <f>E238</f>
        <v>IOIMCH</v>
      </c>
      <c r="AU238" s="35">
        <f t="shared" ref="AU238:CE238" si="321">CH238*(IF(G238&lt;&gt;"",G238,$F238)/IF(G236&lt;&gt;"",G236,$F236))</f>
        <v>0.109000037125358</v>
      </c>
      <c r="AV238" s="35">
        <f t="shared" si="321"/>
        <v>0</v>
      </c>
      <c r="AW238" s="35">
        <f t="shared" si="321"/>
        <v>0.0386557833182667</v>
      </c>
      <c r="AX238" s="35">
        <f t="shared" si="321"/>
        <v>0.01192932</v>
      </c>
      <c r="AY238" s="35">
        <f t="shared" si="321"/>
        <v>0</v>
      </c>
      <c r="AZ238" s="35">
        <f t="shared" si="321"/>
        <v>0</v>
      </c>
      <c r="BA238" s="35">
        <f t="shared" si="321"/>
        <v>1.44844380501252</v>
      </c>
      <c r="BB238" s="35">
        <f t="shared" si="321"/>
        <v>0</v>
      </c>
      <c r="BC238" s="35">
        <f t="shared" si="321"/>
        <v>0</v>
      </c>
      <c r="BD238" s="35">
        <f t="shared" si="321"/>
        <v>0</v>
      </c>
      <c r="BE238" s="35">
        <f t="shared" si="321"/>
        <v>0</v>
      </c>
      <c r="BF238" s="35">
        <f t="shared" si="321"/>
        <v>0.000155837185929664</v>
      </c>
      <c r="BG238" s="35">
        <f t="shared" si="321"/>
        <v>1.0151012165014</v>
      </c>
      <c r="BH238" s="35">
        <f t="shared" si="321"/>
        <v>0</v>
      </c>
      <c r="BI238" s="35">
        <f t="shared" si="321"/>
        <v>0</v>
      </c>
      <c r="BJ238" s="35">
        <f t="shared" si="321"/>
        <v>0</v>
      </c>
      <c r="BK238" s="35">
        <f t="shared" si="321"/>
        <v>0</v>
      </c>
      <c r="BL238" s="35">
        <f t="shared" si="321"/>
        <v>0</v>
      </c>
      <c r="BM238" s="35">
        <f t="shared" si="321"/>
        <v>0</v>
      </c>
      <c r="BN238" s="35">
        <f t="shared" si="321"/>
        <v>0</v>
      </c>
      <c r="BO238" s="35">
        <f t="shared" si="321"/>
        <v>0</v>
      </c>
      <c r="BP238" s="35">
        <f t="shared" si="321"/>
        <v>0</v>
      </c>
      <c r="BQ238" s="35">
        <f t="shared" si="321"/>
        <v>0</v>
      </c>
      <c r="BR238" s="35">
        <f t="shared" si="321"/>
        <v>0</v>
      </c>
      <c r="BS238" s="35">
        <f t="shared" si="321"/>
        <v>0</v>
      </c>
      <c r="BT238" s="35">
        <f t="shared" si="321"/>
        <v>0</v>
      </c>
      <c r="BU238" s="35">
        <f t="shared" si="321"/>
        <v>0</v>
      </c>
      <c r="BV238" s="35">
        <f t="shared" si="321"/>
        <v>0.818572734845393</v>
      </c>
      <c r="BW238" s="35">
        <f t="shared" si="321"/>
        <v>0</v>
      </c>
      <c r="BX238" s="35">
        <f t="shared" si="321"/>
        <v>0</v>
      </c>
      <c r="BY238" s="35">
        <f t="shared" si="321"/>
        <v>0</v>
      </c>
      <c r="BZ238" s="35">
        <f t="shared" si="321"/>
        <v>0</v>
      </c>
      <c r="CA238" s="35">
        <f t="shared" si="321"/>
        <v>0</v>
      </c>
      <c r="CB238" s="35">
        <f t="shared" si="321"/>
        <v>0</v>
      </c>
      <c r="CC238" s="35">
        <f t="shared" si="321"/>
        <v>0</v>
      </c>
      <c r="CD238" s="35">
        <f t="shared" si="321"/>
        <v>0</v>
      </c>
      <c r="CE238" s="35">
        <f t="shared" si="321"/>
        <v>0</v>
      </c>
      <c r="CF238" s="30"/>
      <c r="CG238" s="30" t="str">
        <f>E236</f>
        <v>INDGAS</v>
      </c>
      <c r="CH238" s="35">
        <f t="shared" ref="CH238:DR238" si="322">(AZ$13-CM$13)*G52</f>
        <v>0.218000074250717</v>
      </c>
      <c r="CI238" s="35">
        <f t="shared" si="322"/>
        <v>0</v>
      </c>
      <c r="CJ238" s="35">
        <f t="shared" si="322"/>
        <v>0.0773115666365333</v>
      </c>
      <c r="CK238" s="35">
        <f t="shared" si="322"/>
        <v>0.02385864</v>
      </c>
      <c r="CL238" s="35">
        <f t="shared" si="322"/>
        <v>0</v>
      </c>
      <c r="CM238" s="35">
        <f t="shared" si="322"/>
        <v>0</v>
      </c>
      <c r="CN238" s="35">
        <f t="shared" si="322"/>
        <v>2.89688761002503</v>
      </c>
      <c r="CO238" s="35">
        <f t="shared" si="322"/>
        <v>0</v>
      </c>
      <c r="CP238" s="35">
        <f t="shared" si="322"/>
        <v>0</v>
      </c>
      <c r="CQ238" s="35">
        <f t="shared" si="322"/>
        <v>0</v>
      </c>
      <c r="CR238" s="35">
        <f t="shared" si="322"/>
        <v>0</v>
      </c>
      <c r="CS238" s="35">
        <f t="shared" si="322"/>
        <v>0.000311674371859327</v>
      </c>
      <c r="CT238" s="35">
        <f t="shared" si="322"/>
        <v>2.0302024330028</v>
      </c>
      <c r="CU238" s="35">
        <f t="shared" si="322"/>
        <v>0</v>
      </c>
      <c r="CV238" s="35">
        <f t="shared" si="322"/>
        <v>0</v>
      </c>
      <c r="CW238" s="35">
        <f t="shared" si="322"/>
        <v>0</v>
      </c>
      <c r="CX238" s="35">
        <f t="shared" si="322"/>
        <v>0</v>
      </c>
      <c r="CY238" s="35">
        <f t="shared" si="322"/>
        <v>0</v>
      </c>
      <c r="CZ238" s="35">
        <f t="shared" si="322"/>
        <v>0</v>
      </c>
      <c r="DA238" s="35">
        <f t="shared" si="322"/>
        <v>0</v>
      </c>
      <c r="DB238" s="35">
        <f t="shared" si="322"/>
        <v>0</v>
      </c>
      <c r="DC238" s="35">
        <f t="shared" si="322"/>
        <v>0</v>
      </c>
      <c r="DD238" s="35">
        <f t="shared" si="322"/>
        <v>0</v>
      </c>
      <c r="DE238" s="35">
        <f t="shared" si="322"/>
        <v>0</v>
      </c>
      <c r="DF238" s="35">
        <f t="shared" si="322"/>
        <v>0</v>
      </c>
      <c r="DG238" s="35">
        <f t="shared" si="322"/>
        <v>0</v>
      </c>
      <c r="DH238" s="35">
        <f t="shared" si="322"/>
        <v>0</v>
      </c>
      <c r="DI238" s="35">
        <f t="shared" si="322"/>
        <v>1.63714546969079</v>
      </c>
      <c r="DJ238" s="35">
        <f t="shared" si="322"/>
        <v>0</v>
      </c>
      <c r="DK238" s="35">
        <f t="shared" si="322"/>
        <v>0</v>
      </c>
      <c r="DL238" s="35">
        <f t="shared" si="322"/>
        <v>0</v>
      </c>
      <c r="DM238" s="35">
        <f t="shared" si="322"/>
        <v>0</v>
      </c>
      <c r="DN238" s="35">
        <f t="shared" si="322"/>
        <v>0</v>
      </c>
      <c r="DO238" s="35">
        <f t="shared" si="322"/>
        <v>0</v>
      </c>
      <c r="DP238" s="35">
        <f t="shared" si="322"/>
        <v>0</v>
      </c>
      <c r="DQ238" s="35">
        <f t="shared" si="322"/>
        <v>0</v>
      </c>
      <c r="DR238" s="35">
        <f t="shared" si="322"/>
        <v>0</v>
      </c>
    </row>
    <row r="239" spans="3:122">
      <c r="C239" t="s">
        <v>946</v>
      </c>
      <c r="D239" t="s">
        <v>1387</v>
      </c>
      <c r="E239" t="s">
        <v>1504</v>
      </c>
      <c r="F239" s="147"/>
      <c r="G239" s="155">
        <f>AU238</f>
        <v>0.109000037125358</v>
      </c>
      <c r="H239" s="155">
        <f t="shared" ref="H239:AQ239" si="323">AV238</f>
        <v>0</v>
      </c>
      <c r="I239" s="155">
        <f t="shared" si="323"/>
        <v>0.0386557833182667</v>
      </c>
      <c r="J239" s="155">
        <f t="shared" si="323"/>
        <v>0.01192932</v>
      </c>
      <c r="K239" s="155">
        <f t="shared" si="323"/>
        <v>0</v>
      </c>
      <c r="L239" s="155">
        <f t="shared" si="323"/>
        <v>0</v>
      </c>
      <c r="M239" s="155">
        <f t="shared" si="323"/>
        <v>1.44844380501252</v>
      </c>
      <c r="N239" s="155">
        <f t="shared" si="323"/>
        <v>0</v>
      </c>
      <c r="O239" s="155">
        <f t="shared" si="323"/>
        <v>0</v>
      </c>
      <c r="P239" s="155">
        <f t="shared" si="323"/>
        <v>0</v>
      </c>
      <c r="Q239" s="155">
        <f t="shared" si="323"/>
        <v>0</v>
      </c>
      <c r="R239" s="155">
        <f t="shared" si="323"/>
        <v>0.000155837185929664</v>
      </c>
      <c r="S239" s="155">
        <f t="shared" si="323"/>
        <v>1.0151012165014</v>
      </c>
      <c r="T239" s="155">
        <f t="shared" si="323"/>
        <v>0</v>
      </c>
      <c r="U239" s="155">
        <f t="shared" si="323"/>
        <v>0</v>
      </c>
      <c r="V239" s="155">
        <f t="shared" si="323"/>
        <v>0</v>
      </c>
      <c r="W239" s="155">
        <f t="shared" si="323"/>
        <v>0</v>
      </c>
      <c r="X239" s="155">
        <f t="shared" si="323"/>
        <v>0</v>
      </c>
      <c r="Y239" s="155">
        <f t="shared" si="323"/>
        <v>0</v>
      </c>
      <c r="Z239" s="155">
        <f t="shared" si="323"/>
        <v>0</v>
      </c>
      <c r="AA239" s="155">
        <f t="shared" si="323"/>
        <v>0</v>
      </c>
      <c r="AB239" s="155">
        <f t="shared" si="323"/>
        <v>0</v>
      </c>
      <c r="AC239" s="155">
        <f t="shared" si="323"/>
        <v>0</v>
      </c>
      <c r="AD239" s="155">
        <f t="shared" si="323"/>
        <v>0</v>
      </c>
      <c r="AE239" s="155">
        <f t="shared" si="323"/>
        <v>0</v>
      </c>
      <c r="AF239" s="155">
        <f t="shared" si="323"/>
        <v>0</v>
      </c>
      <c r="AG239" s="155">
        <f t="shared" si="323"/>
        <v>0</v>
      </c>
      <c r="AH239" s="155">
        <f t="shared" si="323"/>
        <v>0.818572734845393</v>
      </c>
      <c r="AI239" s="155">
        <f t="shared" si="323"/>
        <v>0</v>
      </c>
      <c r="AJ239" s="155">
        <f t="shared" si="323"/>
        <v>0</v>
      </c>
      <c r="AK239" s="155">
        <f t="shared" si="323"/>
        <v>0</v>
      </c>
      <c r="AL239" s="155">
        <f t="shared" si="323"/>
        <v>0</v>
      </c>
      <c r="AM239" s="155">
        <f t="shared" si="323"/>
        <v>0</v>
      </c>
      <c r="AN239" s="155">
        <f t="shared" si="323"/>
        <v>0</v>
      </c>
      <c r="AO239" s="155">
        <f t="shared" si="323"/>
        <v>0</v>
      </c>
      <c r="AP239" s="155">
        <f t="shared" si="323"/>
        <v>0</v>
      </c>
      <c r="AQ239" s="155">
        <f t="shared" si="323"/>
        <v>0</v>
      </c>
      <c r="AR239" s="121"/>
      <c r="AS239" s="148"/>
      <c r="AT239" s="54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0"/>
      <c r="CG239" s="30"/>
      <c r="CH239" s="158"/>
      <c r="CI239" s="158"/>
      <c r="CJ239" s="158"/>
      <c r="CK239" s="158"/>
      <c r="CL239" s="158"/>
      <c r="CM239" s="158"/>
      <c r="CN239" s="158"/>
      <c r="CO239" s="158"/>
      <c r="CP239" s="158"/>
      <c r="CQ239" s="158"/>
      <c r="CR239" s="158"/>
      <c r="CS239" s="158"/>
      <c r="CT239" s="158"/>
      <c r="CU239" s="158"/>
      <c r="CV239" s="158"/>
      <c r="CW239" s="158"/>
      <c r="CX239" s="158"/>
      <c r="CY239" s="158"/>
      <c r="CZ239" s="158"/>
      <c r="DA239" s="158"/>
      <c r="DB239" s="158"/>
      <c r="DC239" s="158"/>
      <c r="DD239" s="158"/>
      <c r="DE239" s="158"/>
      <c r="DF239" s="158"/>
      <c r="DG239" s="158"/>
      <c r="DH239" s="158"/>
      <c r="DI239" s="158"/>
      <c r="DJ239" s="158"/>
      <c r="DK239" s="158"/>
      <c r="DL239" s="158"/>
      <c r="DM239" s="158"/>
      <c r="DN239" s="158"/>
      <c r="DO239" s="158"/>
      <c r="DP239" s="158"/>
      <c r="DQ239" s="158"/>
      <c r="DR239" s="158"/>
    </row>
    <row r="240" ht="15.75" spans="3:122">
      <c r="C240" s="150" t="s">
        <v>1506</v>
      </c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150"/>
      <c r="AL240" s="150"/>
      <c r="AM240" s="150"/>
      <c r="AN240" s="150"/>
      <c r="AO240" s="150"/>
      <c r="AP240" s="150"/>
      <c r="AQ240" s="150"/>
      <c r="AR240" s="156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  <c r="BR240" s="35"/>
      <c r="BS240" s="35"/>
      <c r="BT240" s="35"/>
      <c r="BU240" s="35"/>
      <c r="BV240" s="35"/>
      <c r="BW240" s="35"/>
      <c r="BX240" s="35"/>
      <c r="BY240" s="35"/>
      <c r="BZ240" s="35"/>
      <c r="CA240" s="35"/>
      <c r="CB240" s="35"/>
      <c r="CC240" s="35"/>
      <c r="CD240" s="35"/>
      <c r="CE240" s="35"/>
      <c r="CF240" s="30"/>
      <c r="CG240" s="30"/>
      <c r="CH240" s="158"/>
      <c r="CI240" s="158"/>
      <c r="CJ240" s="158"/>
      <c r="CK240" s="158"/>
      <c r="CL240" s="158"/>
      <c r="CM240" s="158"/>
      <c r="CN240" s="158"/>
      <c r="CO240" s="158"/>
      <c r="CP240" s="158"/>
      <c r="CQ240" s="158"/>
      <c r="CR240" s="158"/>
      <c r="CS240" s="158"/>
      <c r="CT240" s="158"/>
      <c r="CU240" s="158"/>
      <c r="CV240" s="158"/>
      <c r="CW240" s="158"/>
      <c r="CX240" s="158"/>
      <c r="CY240" s="158"/>
      <c r="CZ240" s="158"/>
      <c r="DA240" s="158"/>
      <c r="DB240" s="158"/>
      <c r="DC240" s="158"/>
      <c r="DD240" s="158"/>
      <c r="DE240" s="158"/>
      <c r="DF240" s="158"/>
      <c r="DG240" s="158"/>
      <c r="DH240" s="158"/>
      <c r="DI240" s="158"/>
      <c r="DJ240" s="158"/>
      <c r="DK240" s="158"/>
      <c r="DL240" s="158"/>
      <c r="DM240" s="158"/>
      <c r="DN240" s="158"/>
      <c r="DO240" s="158"/>
      <c r="DP240" s="158"/>
      <c r="DQ240" s="158"/>
      <c r="DR240" s="158"/>
    </row>
    <row r="241" spans="3:122">
      <c r="C241" t="s">
        <v>948</v>
      </c>
      <c r="D241" t="s">
        <v>1503</v>
      </c>
      <c r="E241" t="s">
        <v>237</v>
      </c>
      <c r="F241" s="98">
        <v>2</v>
      </c>
      <c r="G241" s="98"/>
      <c r="H241" s="98">
        <v>2.87</v>
      </c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152"/>
      <c r="V241" s="98"/>
      <c r="W241" s="98"/>
      <c r="X241" s="98"/>
      <c r="Y241" s="152"/>
      <c r="Z241" s="96"/>
      <c r="AA241" s="152"/>
      <c r="AB241" s="152"/>
      <c r="AC241" s="98"/>
      <c r="AD241" s="98"/>
      <c r="AE241" s="98"/>
      <c r="AF241" s="98"/>
      <c r="AG241" s="98"/>
      <c r="AH241" s="98"/>
      <c r="AI241" s="98"/>
      <c r="AJ241" s="98"/>
      <c r="AK241" s="98"/>
      <c r="AL241" s="153"/>
      <c r="AM241" s="98"/>
      <c r="AN241" s="96"/>
      <c r="AO241" s="96"/>
      <c r="AP241" s="98"/>
      <c r="AQ241" s="98"/>
      <c r="AR241" s="98"/>
      <c r="AS241" s="148"/>
      <c r="AT241" s="54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  <c r="BS241" s="35"/>
      <c r="BT241" s="35"/>
      <c r="BU241" s="35"/>
      <c r="BV241" s="35"/>
      <c r="BW241" s="35"/>
      <c r="BX241" s="35"/>
      <c r="BY241" s="35"/>
      <c r="BZ241" s="35"/>
      <c r="CA241" s="35"/>
      <c r="CB241" s="35"/>
      <c r="CC241" s="35"/>
      <c r="CD241" s="35"/>
      <c r="CE241" s="35"/>
      <c r="CF241" s="30"/>
      <c r="CG241" s="30"/>
      <c r="CH241" s="158"/>
      <c r="CI241" s="158"/>
      <c r="CJ241" s="158"/>
      <c r="CK241" s="158"/>
      <c r="CL241" s="158"/>
      <c r="CM241" s="158"/>
      <c r="CN241" s="158"/>
      <c r="CO241" s="158"/>
      <c r="CP241" s="158"/>
      <c r="CQ241" s="158"/>
      <c r="CR241" s="158"/>
      <c r="CS241" s="158"/>
      <c r="CT241" s="158"/>
      <c r="CU241" s="158"/>
      <c r="CV241" s="158"/>
      <c r="CW241" s="158"/>
      <c r="CX241" s="158"/>
      <c r="CY241" s="158"/>
      <c r="CZ241" s="158"/>
      <c r="DA241" s="158"/>
      <c r="DB241" s="158"/>
      <c r="DC241" s="158"/>
      <c r="DD241" s="158"/>
      <c r="DE241" s="158"/>
      <c r="DF241" s="158"/>
      <c r="DG241" s="158"/>
      <c r="DH241" s="158"/>
      <c r="DI241" s="158"/>
      <c r="DJ241" s="158"/>
      <c r="DK241" s="158"/>
      <c r="DL241" s="158"/>
      <c r="DM241" s="158"/>
      <c r="DN241" s="158"/>
      <c r="DO241" s="158"/>
      <c r="DP241" s="158"/>
      <c r="DQ241" s="158"/>
      <c r="DR241" s="158"/>
    </row>
    <row r="242" spans="3:122">
      <c r="C242" t="s">
        <v>948</v>
      </c>
      <c r="D242" t="s">
        <v>1393</v>
      </c>
      <c r="E242" t="s">
        <v>1504</v>
      </c>
      <c r="F242" s="98">
        <v>30</v>
      </c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152"/>
      <c r="V242" s="98"/>
      <c r="W242" s="98"/>
      <c r="X242" s="98"/>
      <c r="Y242" s="152"/>
      <c r="Z242" s="96"/>
      <c r="AA242" s="152"/>
      <c r="AB242" s="152"/>
      <c r="AC242" s="98"/>
      <c r="AD242" s="98"/>
      <c r="AE242" s="98"/>
      <c r="AF242" s="98"/>
      <c r="AG242" s="98"/>
      <c r="AH242" s="98"/>
      <c r="AI242" s="98"/>
      <c r="AJ242" s="98"/>
      <c r="AK242" s="98"/>
      <c r="AL242" s="153"/>
      <c r="AM242" s="98"/>
      <c r="AN242" s="96"/>
      <c r="AO242" s="96"/>
      <c r="AP242" s="98"/>
      <c r="AQ242" s="98"/>
      <c r="AR242" s="98"/>
      <c r="AS242" s="148"/>
      <c r="AT242" s="54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  <c r="BS242" s="35"/>
      <c r="BT242" s="35"/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F242" s="30"/>
      <c r="CG242" s="30"/>
      <c r="CH242" s="158"/>
      <c r="CI242" s="158"/>
      <c r="CJ242" s="158"/>
      <c r="CK242" s="158"/>
      <c r="CL242" s="158"/>
      <c r="CM242" s="158"/>
      <c r="CN242" s="158"/>
      <c r="CO242" s="158"/>
      <c r="CP242" s="158"/>
      <c r="CQ242" s="158"/>
      <c r="CR242" s="158"/>
      <c r="CS242" s="158"/>
      <c r="CT242" s="158"/>
      <c r="CU242" s="158"/>
      <c r="CV242" s="158"/>
      <c r="CW242" s="158"/>
      <c r="CX242" s="158"/>
      <c r="CY242" s="158"/>
      <c r="CZ242" s="158"/>
      <c r="DA242" s="158"/>
      <c r="DB242" s="158"/>
      <c r="DC242" s="158"/>
      <c r="DD242" s="158"/>
      <c r="DE242" s="158"/>
      <c r="DF242" s="158"/>
      <c r="DG242" s="158"/>
      <c r="DH242" s="158"/>
      <c r="DI242" s="158"/>
      <c r="DJ242" s="158"/>
      <c r="DK242" s="158"/>
      <c r="DL242" s="158"/>
      <c r="DM242" s="158"/>
      <c r="DN242" s="158"/>
      <c r="DO242" s="158"/>
      <c r="DP242" s="158"/>
      <c r="DQ242" s="158"/>
      <c r="DR242" s="158"/>
    </row>
    <row r="243" spans="3:122">
      <c r="C243" t="s">
        <v>948</v>
      </c>
      <c r="D243" s="12" t="s">
        <v>1505</v>
      </c>
      <c r="E243" t="s">
        <v>1294</v>
      </c>
      <c r="F243" s="148">
        <v>1</v>
      </c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51"/>
      <c r="V243" s="148"/>
      <c r="W243" s="148"/>
      <c r="X243" s="148"/>
      <c r="Y243" s="151"/>
      <c r="AA243" s="151"/>
      <c r="AB243" s="151"/>
      <c r="AC243" s="148"/>
      <c r="AD243" s="148"/>
      <c r="AE243" s="148"/>
      <c r="AF243" s="148"/>
      <c r="AG243" s="148"/>
      <c r="AH243" s="148"/>
      <c r="AI243" s="148"/>
      <c r="AJ243" s="148"/>
      <c r="AK243" s="148"/>
      <c r="AL243" s="54"/>
      <c r="AM243" s="148"/>
      <c r="AP243" s="148"/>
      <c r="AQ243" s="148"/>
      <c r="AR243" s="148"/>
      <c r="AS243" s="148"/>
      <c r="AT243" s="54" t="str">
        <f>E243</f>
        <v>IOIMCH</v>
      </c>
      <c r="AU243" s="35">
        <f t="shared" ref="AU243:CE243" si="324">CH243*(IF(G243&lt;&gt;"",G243,$F243)/IF(G241&lt;&gt;"",G241,$F241))</f>
        <v>0.0163490513899482</v>
      </c>
      <c r="AV243" s="35">
        <f t="shared" si="324"/>
        <v>0</v>
      </c>
      <c r="AW243" s="35">
        <f t="shared" si="324"/>
        <v>0.00358898221927979</v>
      </c>
      <c r="AX243" s="35">
        <f t="shared" si="324"/>
        <v>0</v>
      </c>
      <c r="AY243" s="35">
        <f t="shared" si="324"/>
        <v>0</v>
      </c>
      <c r="AZ243" s="35">
        <f t="shared" si="324"/>
        <v>0</v>
      </c>
      <c r="BA243" s="35">
        <f t="shared" si="324"/>
        <v>0.02339375</v>
      </c>
      <c r="BB243" s="35">
        <f t="shared" si="324"/>
        <v>0</v>
      </c>
      <c r="BC243" s="35">
        <f t="shared" si="324"/>
        <v>0</v>
      </c>
      <c r="BD243" s="35">
        <f t="shared" si="324"/>
        <v>0</v>
      </c>
      <c r="BE243" s="35">
        <f t="shared" si="324"/>
        <v>0</v>
      </c>
      <c r="BF243" s="35">
        <f t="shared" si="324"/>
        <v>0</v>
      </c>
      <c r="BG243" s="35">
        <f t="shared" si="324"/>
        <v>0.11105</v>
      </c>
      <c r="BH243" s="35">
        <f t="shared" si="324"/>
        <v>0</v>
      </c>
      <c r="BI243" s="35">
        <f t="shared" si="324"/>
        <v>0</v>
      </c>
      <c r="BJ243" s="35">
        <f t="shared" si="324"/>
        <v>0</v>
      </c>
      <c r="BK243" s="35">
        <f t="shared" si="324"/>
        <v>0</v>
      </c>
      <c r="BL243" s="35">
        <f t="shared" si="324"/>
        <v>0</v>
      </c>
      <c r="BM243" s="35">
        <f t="shared" si="324"/>
        <v>0</v>
      </c>
      <c r="BN243" s="35">
        <f t="shared" si="324"/>
        <v>0</v>
      </c>
      <c r="BO243" s="35">
        <f t="shared" si="324"/>
        <v>0</v>
      </c>
      <c r="BP243" s="35">
        <f t="shared" si="324"/>
        <v>0</v>
      </c>
      <c r="BQ243" s="35">
        <f t="shared" si="324"/>
        <v>0</v>
      </c>
      <c r="BR243" s="35">
        <f t="shared" si="324"/>
        <v>0</v>
      </c>
      <c r="BS243" s="35">
        <f t="shared" si="324"/>
        <v>0</v>
      </c>
      <c r="BT243" s="35">
        <f t="shared" si="324"/>
        <v>0</v>
      </c>
      <c r="BU243" s="35">
        <f t="shared" si="324"/>
        <v>0</v>
      </c>
      <c r="BV243" s="35">
        <f t="shared" si="324"/>
        <v>0</v>
      </c>
      <c r="BW243" s="35">
        <f t="shared" si="324"/>
        <v>0</v>
      </c>
      <c r="BX243" s="35">
        <f t="shared" si="324"/>
        <v>0</v>
      </c>
      <c r="BY243" s="35">
        <f t="shared" si="324"/>
        <v>0</v>
      </c>
      <c r="BZ243" s="35">
        <f t="shared" si="324"/>
        <v>0</v>
      </c>
      <c r="CA243" s="35">
        <f t="shared" si="324"/>
        <v>0</v>
      </c>
      <c r="CB243" s="35">
        <f t="shared" si="324"/>
        <v>0</v>
      </c>
      <c r="CC243" s="35">
        <f t="shared" si="324"/>
        <v>0</v>
      </c>
      <c r="CD243" s="35">
        <f t="shared" si="324"/>
        <v>0</v>
      </c>
      <c r="CE243" s="35">
        <f t="shared" si="324"/>
        <v>0</v>
      </c>
      <c r="CF243" s="30"/>
      <c r="CG243" s="30" t="str">
        <f>E241</f>
        <v>INDHFO</v>
      </c>
      <c r="CH243" s="35">
        <f t="shared" ref="CH243:DR243" si="325">(AZ$12-CM$12)*G57</f>
        <v>0.0326981027798963</v>
      </c>
      <c r="CI243" s="35">
        <f t="shared" si="325"/>
        <v>0</v>
      </c>
      <c r="CJ243" s="35">
        <f t="shared" si="325"/>
        <v>0.00717796443855959</v>
      </c>
      <c r="CK243" s="35">
        <f t="shared" si="325"/>
        <v>0</v>
      </c>
      <c r="CL243" s="35">
        <f t="shared" si="325"/>
        <v>0</v>
      </c>
      <c r="CM243" s="35">
        <f t="shared" si="325"/>
        <v>0</v>
      </c>
      <c r="CN243" s="35">
        <f t="shared" si="325"/>
        <v>0.0467875</v>
      </c>
      <c r="CO243" s="35">
        <f t="shared" si="325"/>
        <v>0</v>
      </c>
      <c r="CP243" s="35">
        <f t="shared" si="325"/>
        <v>0</v>
      </c>
      <c r="CQ243" s="35">
        <f t="shared" si="325"/>
        <v>0</v>
      </c>
      <c r="CR243" s="35">
        <f t="shared" si="325"/>
        <v>0</v>
      </c>
      <c r="CS243" s="35">
        <f t="shared" si="325"/>
        <v>0</v>
      </c>
      <c r="CT243" s="35">
        <f t="shared" si="325"/>
        <v>0.2221</v>
      </c>
      <c r="CU243" s="35">
        <f t="shared" si="325"/>
        <v>0</v>
      </c>
      <c r="CV243" s="35">
        <f t="shared" si="325"/>
        <v>0</v>
      </c>
      <c r="CW243" s="35">
        <f t="shared" si="325"/>
        <v>0</v>
      </c>
      <c r="CX243" s="35">
        <f t="shared" si="325"/>
        <v>0</v>
      </c>
      <c r="CY243" s="35">
        <f t="shared" si="325"/>
        <v>0</v>
      </c>
      <c r="CZ243" s="35">
        <f t="shared" si="325"/>
        <v>0</v>
      </c>
      <c r="DA243" s="35">
        <f t="shared" si="325"/>
        <v>0</v>
      </c>
      <c r="DB243" s="35">
        <f t="shared" si="325"/>
        <v>0</v>
      </c>
      <c r="DC243" s="35">
        <f t="shared" si="325"/>
        <v>0</v>
      </c>
      <c r="DD243" s="35">
        <f t="shared" si="325"/>
        <v>0</v>
      </c>
      <c r="DE243" s="35">
        <f t="shared" si="325"/>
        <v>0</v>
      </c>
      <c r="DF243" s="35">
        <f t="shared" si="325"/>
        <v>0</v>
      </c>
      <c r="DG243" s="35">
        <f t="shared" si="325"/>
        <v>0</v>
      </c>
      <c r="DH243" s="35">
        <f t="shared" si="325"/>
        <v>0</v>
      </c>
      <c r="DI243" s="35">
        <f t="shared" si="325"/>
        <v>0</v>
      </c>
      <c r="DJ243" s="35">
        <f t="shared" si="325"/>
        <v>0</v>
      </c>
      <c r="DK243" s="35">
        <f t="shared" si="325"/>
        <v>0</v>
      </c>
      <c r="DL243" s="35">
        <f t="shared" si="325"/>
        <v>0</v>
      </c>
      <c r="DM243" s="35">
        <f t="shared" si="325"/>
        <v>0</v>
      </c>
      <c r="DN243" s="35">
        <f t="shared" si="325"/>
        <v>0</v>
      </c>
      <c r="DO243" s="35">
        <f t="shared" si="325"/>
        <v>0</v>
      </c>
      <c r="DP243" s="35">
        <f t="shared" si="325"/>
        <v>0</v>
      </c>
      <c r="DQ243" s="35">
        <f t="shared" si="325"/>
        <v>0</v>
      </c>
      <c r="DR243" s="35">
        <f t="shared" si="325"/>
        <v>0</v>
      </c>
    </row>
    <row r="244" spans="3:122">
      <c r="C244" t="s">
        <v>948</v>
      </c>
      <c r="D244" t="s">
        <v>1387</v>
      </c>
      <c r="E244" t="s">
        <v>1504</v>
      </c>
      <c r="F244" s="147"/>
      <c r="G244" s="155">
        <f>AU243</f>
        <v>0.0163490513899482</v>
      </c>
      <c r="H244" s="155">
        <f t="shared" ref="H244:AQ244" si="326">AV243</f>
        <v>0</v>
      </c>
      <c r="I244" s="155">
        <f t="shared" si="326"/>
        <v>0.00358898221927979</v>
      </c>
      <c r="J244" s="155">
        <f t="shared" si="326"/>
        <v>0</v>
      </c>
      <c r="K244" s="155">
        <f t="shared" si="326"/>
        <v>0</v>
      </c>
      <c r="L244" s="155">
        <f t="shared" si="326"/>
        <v>0</v>
      </c>
      <c r="M244" s="155">
        <f t="shared" si="326"/>
        <v>0.02339375</v>
      </c>
      <c r="N244" s="155">
        <f t="shared" si="326"/>
        <v>0</v>
      </c>
      <c r="O244" s="155">
        <f t="shared" si="326"/>
        <v>0</v>
      </c>
      <c r="P244" s="155">
        <f t="shared" si="326"/>
        <v>0</v>
      </c>
      <c r="Q244" s="155">
        <f t="shared" si="326"/>
        <v>0</v>
      </c>
      <c r="R244" s="155">
        <f t="shared" si="326"/>
        <v>0</v>
      </c>
      <c r="S244" s="155">
        <f t="shared" si="326"/>
        <v>0.11105</v>
      </c>
      <c r="T244" s="155">
        <f t="shared" si="326"/>
        <v>0</v>
      </c>
      <c r="U244" s="155">
        <f t="shared" si="326"/>
        <v>0</v>
      </c>
      <c r="V244" s="155">
        <f t="shared" si="326"/>
        <v>0</v>
      </c>
      <c r="W244" s="155">
        <f t="shared" si="326"/>
        <v>0</v>
      </c>
      <c r="X244" s="155">
        <f t="shared" si="326"/>
        <v>0</v>
      </c>
      <c r="Y244" s="155">
        <f t="shared" si="326"/>
        <v>0</v>
      </c>
      <c r="Z244" s="155">
        <f t="shared" si="326"/>
        <v>0</v>
      </c>
      <c r="AA244" s="155">
        <f t="shared" si="326"/>
        <v>0</v>
      </c>
      <c r="AB244" s="155">
        <f t="shared" si="326"/>
        <v>0</v>
      </c>
      <c r="AC244" s="155">
        <f t="shared" si="326"/>
        <v>0</v>
      </c>
      <c r="AD244" s="155">
        <f t="shared" si="326"/>
        <v>0</v>
      </c>
      <c r="AE244" s="155">
        <f t="shared" si="326"/>
        <v>0</v>
      </c>
      <c r="AF244" s="155">
        <f t="shared" si="326"/>
        <v>0</v>
      </c>
      <c r="AG244" s="155">
        <f t="shared" si="326"/>
        <v>0</v>
      </c>
      <c r="AH244" s="155">
        <f t="shared" si="326"/>
        <v>0</v>
      </c>
      <c r="AI244" s="155">
        <f t="shared" si="326"/>
        <v>0</v>
      </c>
      <c r="AJ244" s="155">
        <f t="shared" si="326"/>
        <v>0</v>
      </c>
      <c r="AK244" s="155">
        <f t="shared" si="326"/>
        <v>0</v>
      </c>
      <c r="AL244" s="155">
        <f t="shared" si="326"/>
        <v>0</v>
      </c>
      <c r="AM244" s="155">
        <f t="shared" si="326"/>
        <v>0</v>
      </c>
      <c r="AN244" s="155">
        <f t="shared" si="326"/>
        <v>0</v>
      </c>
      <c r="AO244" s="155">
        <f t="shared" si="326"/>
        <v>0</v>
      </c>
      <c r="AP244" s="155">
        <f t="shared" si="326"/>
        <v>0</v>
      </c>
      <c r="AQ244" s="155">
        <f t="shared" si="326"/>
        <v>0</v>
      </c>
      <c r="AR244" s="121"/>
      <c r="AS244" s="148"/>
      <c r="AT244" s="54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  <c r="BS244" s="35"/>
      <c r="BT244" s="35"/>
      <c r="BU244" s="35"/>
      <c r="BV244" s="35"/>
      <c r="BW244" s="35"/>
      <c r="BX244" s="35"/>
      <c r="BY244" s="35"/>
      <c r="BZ244" s="35"/>
      <c r="CA244" s="35"/>
      <c r="CB244" s="35"/>
      <c r="CC244" s="35"/>
      <c r="CD244" s="35"/>
      <c r="CE244" s="35"/>
      <c r="CF244" s="30"/>
      <c r="CG244" s="30"/>
      <c r="CH244" s="158"/>
      <c r="CI244" s="158"/>
      <c r="CJ244" s="158"/>
      <c r="CK244" s="158"/>
      <c r="CL244" s="158"/>
      <c r="CM244" s="158"/>
      <c r="CN244" s="158"/>
      <c r="CO244" s="158"/>
      <c r="CP244" s="158"/>
      <c r="CQ244" s="158"/>
      <c r="CR244" s="158"/>
      <c r="CS244" s="158"/>
      <c r="CT244" s="158"/>
      <c r="CU244" s="158"/>
      <c r="CV244" s="158"/>
      <c r="CW244" s="158"/>
      <c r="CX244" s="158"/>
      <c r="CY244" s="158"/>
      <c r="CZ244" s="158"/>
      <c r="DA244" s="158"/>
      <c r="DB244" s="158"/>
      <c r="DC244" s="158"/>
      <c r="DD244" s="158"/>
      <c r="DE244" s="158"/>
      <c r="DF244" s="158"/>
      <c r="DG244" s="158"/>
      <c r="DH244" s="158"/>
      <c r="DI244" s="158"/>
      <c r="DJ244" s="158"/>
      <c r="DK244" s="158"/>
      <c r="DL244" s="158"/>
      <c r="DM244" s="158"/>
      <c r="DN244" s="158"/>
      <c r="DO244" s="158"/>
      <c r="DP244" s="158"/>
      <c r="DQ244" s="158"/>
      <c r="DR244" s="158"/>
    </row>
    <row r="245" ht="15.75" spans="3:122">
      <c r="C245" s="150" t="s">
        <v>1506</v>
      </c>
      <c r="D245" s="150"/>
      <c r="E245" s="150"/>
      <c r="F245" s="150"/>
      <c r="G245" s="150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  <c r="AC245" s="150"/>
      <c r="AD245" s="150"/>
      <c r="AE245" s="150"/>
      <c r="AF245" s="150"/>
      <c r="AG245" s="150"/>
      <c r="AH245" s="150"/>
      <c r="AI245" s="150"/>
      <c r="AJ245" s="150"/>
      <c r="AK245" s="150"/>
      <c r="AL245" s="150"/>
      <c r="AM245" s="150"/>
      <c r="AN245" s="150"/>
      <c r="AO245" s="150"/>
      <c r="AP245" s="150"/>
      <c r="AQ245" s="150"/>
      <c r="AR245" s="156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  <c r="BS245" s="35"/>
      <c r="BT245" s="35"/>
      <c r="BU245" s="35"/>
      <c r="BV245" s="35"/>
      <c r="BW245" s="35"/>
      <c r="BX245" s="35"/>
      <c r="BY245" s="35"/>
      <c r="BZ245" s="35"/>
      <c r="CA245" s="35"/>
      <c r="CB245" s="35"/>
      <c r="CC245" s="35"/>
      <c r="CD245" s="35"/>
      <c r="CE245" s="35"/>
      <c r="CF245" s="30"/>
      <c r="CG245" s="30"/>
      <c r="CH245" s="158"/>
      <c r="CI245" s="158"/>
      <c r="CJ245" s="158"/>
      <c r="CK245" s="158"/>
      <c r="CL245" s="158"/>
      <c r="CM245" s="158"/>
      <c r="CN245" s="158"/>
      <c r="CO245" s="158"/>
      <c r="CP245" s="158"/>
      <c r="CQ245" s="158"/>
      <c r="CR245" s="158"/>
      <c r="CS245" s="158"/>
      <c r="CT245" s="158"/>
      <c r="CU245" s="158"/>
      <c r="CV245" s="158"/>
      <c r="CW245" s="158"/>
      <c r="CX245" s="158"/>
      <c r="CY245" s="158"/>
      <c r="CZ245" s="158"/>
      <c r="DA245" s="158"/>
      <c r="DB245" s="158"/>
      <c r="DC245" s="158"/>
      <c r="DD245" s="158"/>
      <c r="DE245" s="158"/>
      <c r="DF245" s="158"/>
      <c r="DG245" s="158"/>
      <c r="DH245" s="158"/>
      <c r="DI245" s="158"/>
      <c r="DJ245" s="158"/>
      <c r="DK245" s="158"/>
      <c r="DL245" s="158"/>
      <c r="DM245" s="158"/>
      <c r="DN245" s="158"/>
      <c r="DO245" s="158"/>
      <c r="DP245" s="158"/>
      <c r="DQ245" s="158"/>
      <c r="DR245" s="158"/>
    </row>
    <row r="246" spans="3:122">
      <c r="C246" t="s">
        <v>950</v>
      </c>
      <c r="D246" t="s">
        <v>1503</v>
      </c>
      <c r="E246" t="s">
        <v>235</v>
      </c>
      <c r="F246" s="98">
        <v>2</v>
      </c>
      <c r="G246" s="98"/>
      <c r="H246" s="98">
        <v>2.87</v>
      </c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152"/>
      <c r="V246" s="98"/>
      <c r="W246" s="98"/>
      <c r="X246" s="98"/>
      <c r="Y246" s="152"/>
      <c r="Z246" s="96"/>
      <c r="AA246" s="152"/>
      <c r="AB246" s="152"/>
      <c r="AC246" s="98"/>
      <c r="AD246" s="98"/>
      <c r="AE246" s="98"/>
      <c r="AF246" s="98"/>
      <c r="AG246" s="98"/>
      <c r="AH246" s="98"/>
      <c r="AI246" s="98"/>
      <c r="AJ246" s="98"/>
      <c r="AK246" s="98"/>
      <c r="AL246" s="153"/>
      <c r="AM246" s="98"/>
      <c r="AN246" s="96"/>
      <c r="AO246" s="96"/>
      <c r="AP246" s="98"/>
      <c r="AQ246" s="98"/>
      <c r="AR246" s="98"/>
      <c r="AS246" s="148"/>
      <c r="AT246" s="54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  <c r="BS246" s="35"/>
      <c r="BT246" s="35"/>
      <c r="BU246" s="35"/>
      <c r="BV246" s="35"/>
      <c r="BW246" s="35"/>
      <c r="BX246" s="35"/>
      <c r="BY246" s="35"/>
      <c r="BZ246" s="35"/>
      <c r="CA246" s="35"/>
      <c r="CB246" s="35"/>
      <c r="CC246" s="35"/>
      <c r="CD246" s="35"/>
      <c r="CE246" s="35"/>
      <c r="CF246" s="30"/>
      <c r="CG246" s="30"/>
      <c r="CH246" s="158"/>
      <c r="CI246" s="158"/>
      <c r="CJ246" s="158"/>
      <c r="CK246" s="158"/>
      <c r="CL246" s="158"/>
      <c r="CM246" s="158"/>
      <c r="CN246" s="158"/>
      <c r="CO246" s="158"/>
      <c r="CP246" s="158"/>
      <c r="CQ246" s="158"/>
      <c r="CR246" s="158"/>
      <c r="CS246" s="158"/>
      <c r="CT246" s="158"/>
      <c r="CU246" s="158"/>
      <c r="CV246" s="158"/>
      <c r="CW246" s="158"/>
      <c r="CX246" s="158"/>
      <c r="CY246" s="158"/>
      <c r="CZ246" s="158"/>
      <c r="DA246" s="158"/>
      <c r="DB246" s="158"/>
      <c r="DC246" s="158"/>
      <c r="DD246" s="158"/>
      <c r="DE246" s="158"/>
      <c r="DF246" s="158"/>
      <c r="DG246" s="158"/>
      <c r="DH246" s="158"/>
      <c r="DI246" s="158"/>
      <c r="DJ246" s="158"/>
      <c r="DK246" s="158"/>
      <c r="DL246" s="158"/>
      <c r="DM246" s="158"/>
      <c r="DN246" s="158"/>
      <c r="DO246" s="158"/>
      <c r="DP246" s="158"/>
      <c r="DQ246" s="158"/>
      <c r="DR246" s="158"/>
    </row>
    <row r="247" spans="3:122">
      <c r="C247" t="s">
        <v>950</v>
      </c>
      <c r="D247" t="s">
        <v>1393</v>
      </c>
      <c r="E247" t="s">
        <v>1504</v>
      </c>
      <c r="F247" s="98">
        <v>30</v>
      </c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152"/>
      <c r="V247" s="98"/>
      <c r="W247" s="98"/>
      <c r="X247" s="98"/>
      <c r="Y247" s="152"/>
      <c r="Z247" s="96"/>
      <c r="AA247" s="152"/>
      <c r="AB247" s="152"/>
      <c r="AC247" s="98"/>
      <c r="AD247" s="98"/>
      <c r="AE247" s="98"/>
      <c r="AF247" s="98"/>
      <c r="AG247" s="98"/>
      <c r="AH247" s="98"/>
      <c r="AI247" s="98"/>
      <c r="AJ247" s="98"/>
      <c r="AK247" s="98"/>
      <c r="AL247" s="153"/>
      <c r="AM247" s="98"/>
      <c r="AN247" s="96"/>
      <c r="AO247" s="96"/>
      <c r="AP247" s="98"/>
      <c r="AQ247" s="98"/>
      <c r="AR247" s="98"/>
      <c r="AS247" s="148"/>
      <c r="AT247" s="54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  <c r="BS247" s="35"/>
      <c r="BT247" s="35"/>
      <c r="BU247" s="35"/>
      <c r="BV247" s="35"/>
      <c r="BW247" s="35"/>
      <c r="BX247" s="35"/>
      <c r="BY247" s="35"/>
      <c r="BZ247" s="35"/>
      <c r="CA247" s="35"/>
      <c r="CB247" s="35"/>
      <c r="CC247" s="35"/>
      <c r="CD247" s="35"/>
      <c r="CE247" s="35"/>
      <c r="CF247" s="30"/>
      <c r="CG247" s="30"/>
      <c r="CH247" s="158"/>
      <c r="CI247" s="158"/>
      <c r="CJ247" s="158"/>
      <c r="CK247" s="158"/>
      <c r="CL247" s="158"/>
      <c r="CM247" s="158"/>
      <c r="CN247" s="158"/>
      <c r="CO247" s="158"/>
      <c r="CP247" s="158"/>
      <c r="CQ247" s="158"/>
      <c r="CR247" s="158"/>
      <c r="CS247" s="158"/>
      <c r="CT247" s="158"/>
      <c r="CU247" s="158"/>
      <c r="CV247" s="158"/>
      <c r="CW247" s="158"/>
      <c r="CX247" s="158"/>
      <c r="CY247" s="158"/>
      <c r="CZ247" s="158"/>
      <c r="DA247" s="158"/>
      <c r="DB247" s="158"/>
      <c r="DC247" s="158"/>
      <c r="DD247" s="158"/>
      <c r="DE247" s="158"/>
      <c r="DF247" s="158"/>
      <c r="DG247" s="158"/>
      <c r="DH247" s="158"/>
      <c r="DI247" s="158"/>
      <c r="DJ247" s="158"/>
      <c r="DK247" s="158"/>
      <c r="DL247" s="158"/>
      <c r="DM247" s="158"/>
      <c r="DN247" s="158"/>
      <c r="DO247" s="158"/>
      <c r="DP247" s="158"/>
      <c r="DQ247" s="158"/>
      <c r="DR247" s="158"/>
    </row>
    <row r="248" spans="3:122">
      <c r="C248" t="s">
        <v>950</v>
      </c>
      <c r="D248" s="12" t="s">
        <v>1505</v>
      </c>
      <c r="E248" t="s">
        <v>1294</v>
      </c>
      <c r="F248" s="148">
        <v>1</v>
      </c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51"/>
      <c r="V248" s="148"/>
      <c r="W248" s="148"/>
      <c r="X248" s="148"/>
      <c r="Y248" s="151"/>
      <c r="AA248" s="151"/>
      <c r="AB248" s="151"/>
      <c r="AC248" s="148"/>
      <c r="AD248" s="148"/>
      <c r="AE248" s="148"/>
      <c r="AF248" s="148"/>
      <c r="AG248" s="148"/>
      <c r="AH248" s="148"/>
      <c r="AI248" s="148"/>
      <c r="AJ248" s="148"/>
      <c r="AK248" s="148"/>
      <c r="AL248" s="54"/>
      <c r="AM248" s="148"/>
      <c r="AP248" s="148"/>
      <c r="AQ248" s="148"/>
      <c r="AR248" s="148"/>
      <c r="AS248" s="148"/>
      <c r="AT248" s="54" t="str">
        <f>E248</f>
        <v>IOIMCH</v>
      </c>
      <c r="AU248" s="35">
        <f t="shared" ref="AU248:CE248" si="327">CH248*(IF(G248&lt;&gt;"",G248,$F248)/IF(G246&lt;&gt;"",G246,$F246))</f>
        <v>0.0754847665394436</v>
      </c>
      <c r="AV248" s="35">
        <f t="shared" si="327"/>
        <v>0</v>
      </c>
      <c r="AW248" s="35">
        <f t="shared" si="327"/>
        <v>0.00331980855283381</v>
      </c>
      <c r="AX248" s="35">
        <f t="shared" si="327"/>
        <v>1.034739614093</v>
      </c>
      <c r="AY248" s="35">
        <f t="shared" si="327"/>
        <v>0</v>
      </c>
      <c r="AZ248" s="35">
        <f t="shared" si="327"/>
        <v>0.804</v>
      </c>
      <c r="BA248" s="35">
        <f t="shared" si="327"/>
        <v>0.31823125</v>
      </c>
      <c r="BB248" s="35">
        <f t="shared" si="327"/>
        <v>0</v>
      </c>
      <c r="BC248" s="35">
        <f t="shared" si="327"/>
        <v>0</v>
      </c>
      <c r="BD248" s="35">
        <f t="shared" si="327"/>
        <v>0</v>
      </c>
      <c r="BE248" s="35">
        <f t="shared" si="327"/>
        <v>0</v>
      </c>
      <c r="BF248" s="35">
        <f t="shared" si="327"/>
        <v>2.18202514991263</v>
      </c>
      <c r="BG248" s="35">
        <f t="shared" si="327"/>
        <v>0.1981375</v>
      </c>
      <c r="BH248" s="35">
        <f t="shared" si="327"/>
        <v>0</v>
      </c>
      <c r="BI248" s="35">
        <f t="shared" si="327"/>
        <v>0</v>
      </c>
      <c r="BJ248" s="35">
        <f t="shared" si="327"/>
        <v>0</v>
      </c>
      <c r="BK248" s="35">
        <f t="shared" si="327"/>
        <v>0</v>
      </c>
      <c r="BL248" s="35">
        <f t="shared" si="327"/>
        <v>0</v>
      </c>
      <c r="BM248" s="35">
        <f t="shared" si="327"/>
        <v>0</v>
      </c>
      <c r="BN248" s="35">
        <f t="shared" si="327"/>
        <v>0</v>
      </c>
      <c r="BO248" s="35">
        <f t="shared" si="327"/>
        <v>0</v>
      </c>
      <c r="BP248" s="35">
        <f t="shared" si="327"/>
        <v>0</v>
      </c>
      <c r="BQ248" s="35">
        <f t="shared" si="327"/>
        <v>0</v>
      </c>
      <c r="BR248" s="35">
        <f t="shared" si="327"/>
        <v>0</v>
      </c>
      <c r="BS248" s="35">
        <f t="shared" si="327"/>
        <v>0</v>
      </c>
      <c r="BT248" s="35">
        <f t="shared" si="327"/>
        <v>0</v>
      </c>
      <c r="BU248" s="35">
        <f t="shared" si="327"/>
        <v>0.8767</v>
      </c>
      <c r="BV248" s="35">
        <f t="shared" si="327"/>
        <v>1.06159129642026</v>
      </c>
      <c r="BW248" s="35">
        <f t="shared" si="327"/>
        <v>0</v>
      </c>
      <c r="BX248" s="35">
        <f t="shared" si="327"/>
        <v>0</v>
      </c>
      <c r="BY248" s="35">
        <f t="shared" si="327"/>
        <v>0</v>
      </c>
      <c r="BZ248" s="35">
        <f t="shared" si="327"/>
        <v>0</v>
      </c>
      <c r="CA248" s="35">
        <f t="shared" si="327"/>
        <v>0</v>
      </c>
      <c r="CB248" s="35">
        <f t="shared" si="327"/>
        <v>0</v>
      </c>
      <c r="CC248" s="35">
        <f t="shared" si="327"/>
        <v>0</v>
      </c>
      <c r="CD248" s="35">
        <f t="shared" si="327"/>
        <v>0</v>
      </c>
      <c r="CE248" s="35">
        <f t="shared" si="327"/>
        <v>0</v>
      </c>
      <c r="CF248" s="30"/>
      <c r="CG248" s="30" t="str">
        <f>E246</f>
        <v>INDLFO</v>
      </c>
      <c r="CH248" s="35">
        <f t="shared" ref="CH248:DR248" si="328">(AZ$11-CM$11)*G66</f>
        <v>0.150969533078887</v>
      </c>
      <c r="CI248" s="35">
        <f t="shared" si="328"/>
        <v>0</v>
      </c>
      <c r="CJ248" s="35">
        <f t="shared" si="328"/>
        <v>0.00663961710566762</v>
      </c>
      <c r="CK248" s="35">
        <f t="shared" si="328"/>
        <v>2.06947922818599</v>
      </c>
      <c r="CL248" s="35">
        <f t="shared" si="328"/>
        <v>0</v>
      </c>
      <c r="CM248" s="35">
        <f t="shared" si="328"/>
        <v>1.608</v>
      </c>
      <c r="CN248" s="35">
        <f t="shared" si="328"/>
        <v>0.6364625</v>
      </c>
      <c r="CO248" s="35">
        <f t="shared" si="328"/>
        <v>0</v>
      </c>
      <c r="CP248" s="35">
        <f t="shared" si="328"/>
        <v>0</v>
      </c>
      <c r="CQ248" s="35">
        <f t="shared" si="328"/>
        <v>0</v>
      </c>
      <c r="CR248" s="35">
        <f t="shared" si="328"/>
        <v>0</v>
      </c>
      <c r="CS248" s="35">
        <f t="shared" si="328"/>
        <v>4.36405029982525</v>
      </c>
      <c r="CT248" s="35">
        <f t="shared" si="328"/>
        <v>0.396275</v>
      </c>
      <c r="CU248" s="35">
        <f t="shared" si="328"/>
        <v>0</v>
      </c>
      <c r="CV248" s="35">
        <f t="shared" si="328"/>
        <v>0</v>
      </c>
      <c r="CW248" s="35">
        <f t="shared" si="328"/>
        <v>0</v>
      </c>
      <c r="CX248" s="35">
        <f t="shared" si="328"/>
        <v>0</v>
      </c>
      <c r="CY248" s="35">
        <f t="shared" si="328"/>
        <v>0</v>
      </c>
      <c r="CZ248" s="35">
        <f t="shared" si="328"/>
        <v>0</v>
      </c>
      <c r="DA248" s="35">
        <f t="shared" si="328"/>
        <v>0</v>
      </c>
      <c r="DB248" s="35">
        <f t="shared" si="328"/>
        <v>0</v>
      </c>
      <c r="DC248" s="35">
        <f t="shared" si="328"/>
        <v>0</v>
      </c>
      <c r="DD248" s="35">
        <f t="shared" si="328"/>
        <v>0</v>
      </c>
      <c r="DE248" s="35">
        <f t="shared" si="328"/>
        <v>0</v>
      </c>
      <c r="DF248" s="35">
        <f t="shared" si="328"/>
        <v>0</v>
      </c>
      <c r="DG248" s="35">
        <f t="shared" si="328"/>
        <v>0</v>
      </c>
      <c r="DH248" s="35">
        <f t="shared" si="328"/>
        <v>1.7534</v>
      </c>
      <c r="DI248" s="35">
        <f t="shared" si="328"/>
        <v>2.12318259284052</v>
      </c>
      <c r="DJ248" s="35">
        <f t="shared" si="328"/>
        <v>0</v>
      </c>
      <c r="DK248" s="35">
        <f t="shared" si="328"/>
        <v>0</v>
      </c>
      <c r="DL248" s="35">
        <f t="shared" si="328"/>
        <v>0</v>
      </c>
      <c r="DM248" s="35">
        <f t="shared" si="328"/>
        <v>0</v>
      </c>
      <c r="DN248" s="35">
        <f t="shared" si="328"/>
        <v>0</v>
      </c>
      <c r="DO248" s="35">
        <f t="shared" si="328"/>
        <v>0</v>
      </c>
      <c r="DP248" s="35">
        <f t="shared" si="328"/>
        <v>0</v>
      </c>
      <c r="DQ248" s="35">
        <f t="shared" si="328"/>
        <v>0</v>
      </c>
      <c r="DR248" s="35">
        <f t="shared" si="328"/>
        <v>0</v>
      </c>
    </row>
    <row r="249" spans="3:122">
      <c r="C249" t="s">
        <v>950</v>
      </c>
      <c r="D249" t="s">
        <v>1387</v>
      </c>
      <c r="E249" t="s">
        <v>1504</v>
      </c>
      <c r="F249" s="147"/>
      <c r="G249" s="155">
        <f>AU248</f>
        <v>0.0754847665394436</v>
      </c>
      <c r="H249" s="155">
        <f t="shared" ref="H249:AQ249" si="329">AV248</f>
        <v>0</v>
      </c>
      <c r="I249" s="155">
        <f t="shared" si="329"/>
        <v>0.00331980855283381</v>
      </c>
      <c r="J249" s="155">
        <f t="shared" si="329"/>
        <v>1.034739614093</v>
      </c>
      <c r="K249" s="155">
        <f t="shared" si="329"/>
        <v>0</v>
      </c>
      <c r="L249" s="155">
        <f t="shared" si="329"/>
        <v>0.804</v>
      </c>
      <c r="M249" s="155">
        <f t="shared" si="329"/>
        <v>0.31823125</v>
      </c>
      <c r="N249" s="155">
        <f t="shared" si="329"/>
        <v>0</v>
      </c>
      <c r="O249" s="155">
        <f t="shared" si="329"/>
        <v>0</v>
      </c>
      <c r="P249" s="155">
        <f t="shared" si="329"/>
        <v>0</v>
      </c>
      <c r="Q249" s="155">
        <f t="shared" si="329"/>
        <v>0</v>
      </c>
      <c r="R249" s="155">
        <f t="shared" si="329"/>
        <v>2.18202514991263</v>
      </c>
      <c r="S249" s="155">
        <f t="shared" si="329"/>
        <v>0.1981375</v>
      </c>
      <c r="T249" s="155">
        <f t="shared" si="329"/>
        <v>0</v>
      </c>
      <c r="U249" s="155">
        <f t="shared" si="329"/>
        <v>0</v>
      </c>
      <c r="V249" s="155">
        <f t="shared" si="329"/>
        <v>0</v>
      </c>
      <c r="W249" s="155">
        <f t="shared" si="329"/>
        <v>0</v>
      </c>
      <c r="X249" s="155">
        <f t="shared" si="329"/>
        <v>0</v>
      </c>
      <c r="Y249" s="155">
        <f t="shared" si="329"/>
        <v>0</v>
      </c>
      <c r="Z249" s="155">
        <f t="shared" si="329"/>
        <v>0</v>
      </c>
      <c r="AA249" s="155">
        <f t="shared" si="329"/>
        <v>0</v>
      </c>
      <c r="AB249" s="155">
        <f t="shared" si="329"/>
        <v>0</v>
      </c>
      <c r="AC249" s="155">
        <f t="shared" si="329"/>
        <v>0</v>
      </c>
      <c r="AD249" s="155">
        <f t="shared" si="329"/>
        <v>0</v>
      </c>
      <c r="AE249" s="155">
        <f t="shared" si="329"/>
        <v>0</v>
      </c>
      <c r="AF249" s="155">
        <f t="shared" si="329"/>
        <v>0</v>
      </c>
      <c r="AG249" s="155">
        <f t="shared" si="329"/>
        <v>0.8767</v>
      </c>
      <c r="AH249" s="155">
        <f t="shared" si="329"/>
        <v>1.06159129642026</v>
      </c>
      <c r="AI249" s="155">
        <f t="shared" si="329"/>
        <v>0</v>
      </c>
      <c r="AJ249" s="155">
        <f t="shared" si="329"/>
        <v>0</v>
      </c>
      <c r="AK249" s="155">
        <f t="shared" si="329"/>
        <v>0</v>
      </c>
      <c r="AL249" s="155">
        <f t="shared" si="329"/>
        <v>0</v>
      </c>
      <c r="AM249" s="155">
        <f t="shared" si="329"/>
        <v>0</v>
      </c>
      <c r="AN249" s="155">
        <f t="shared" si="329"/>
        <v>0</v>
      </c>
      <c r="AO249" s="155">
        <f t="shared" si="329"/>
        <v>0</v>
      </c>
      <c r="AP249" s="155">
        <f t="shared" si="329"/>
        <v>0</v>
      </c>
      <c r="AQ249" s="155">
        <f t="shared" si="329"/>
        <v>0</v>
      </c>
      <c r="AR249" s="121"/>
      <c r="AS249" s="148"/>
      <c r="AT249" s="54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  <c r="BR249" s="35"/>
      <c r="BS249" s="35"/>
      <c r="BT249" s="35"/>
      <c r="BU249" s="35"/>
      <c r="BV249" s="35"/>
      <c r="BW249" s="35"/>
      <c r="BX249" s="35"/>
      <c r="BY249" s="35"/>
      <c r="BZ249" s="35"/>
      <c r="CA249" s="35"/>
      <c r="CB249" s="35"/>
      <c r="CC249" s="35"/>
      <c r="CD249" s="35"/>
      <c r="CE249" s="35"/>
      <c r="CF249" s="30"/>
      <c r="CG249" s="30"/>
      <c r="CH249" s="158"/>
      <c r="CI249" s="158"/>
      <c r="CJ249" s="158"/>
      <c r="CK249" s="158"/>
      <c r="CL249" s="158"/>
      <c r="CM249" s="158"/>
      <c r="CN249" s="158"/>
      <c r="CO249" s="158"/>
      <c r="CP249" s="158"/>
      <c r="CQ249" s="158"/>
      <c r="CR249" s="158"/>
      <c r="CS249" s="158"/>
      <c r="CT249" s="158"/>
      <c r="CU249" s="158"/>
      <c r="CV249" s="158"/>
      <c r="CW249" s="158"/>
      <c r="CX249" s="158"/>
      <c r="CY249" s="158"/>
      <c r="CZ249" s="158"/>
      <c r="DA249" s="158"/>
      <c r="DB249" s="158"/>
      <c r="DC249" s="158"/>
      <c r="DD249" s="158"/>
      <c r="DE249" s="158"/>
      <c r="DF249" s="158"/>
      <c r="DG249" s="158"/>
      <c r="DH249" s="158"/>
      <c r="DI249" s="158"/>
      <c r="DJ249" s="158"/>
      <c r="DK249" s="158"/>
      <c r="DL249" s="158"/>
      <c r="DM249" s="158"/>
      <c r="DN249" s="158"/>
      <c r="DO249" s="158"/>
      <c r="DP249" s="158"/>
      <c r="DQ249" s="158"/>
      <c r="DR249" s="158"/>
    </row>
    <row r="250" ht="15.75" spans="3:122">
      <c r="C250" s="150" t="s">
        <v>1506</v>
      </c>
      <c r="D250" s="150"/>
      <c r="E250" s="150"/>
      <c r="F250" s="150"/>
      <c r="G250" s="150"/>
      <c r="H250" s="150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150"/>
      <c r="AR250" s="156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  <c r="BR250" s="35"/>
      <c r="BS250" s="35"/>
      <c r="BT250" s="35"/>
      <c r="BU250" s="35"/>
      <c r="BV250" s="35"/>
      <c r="BW250" s="35"/>
      <c r="BX250" s="35"/>
      <c r="BY250" s="35"/>
      <c r="BZ250" s="35"/>
      <c r="CA250" s="35"/>
      <c r="CB250" s="35"/>
      <c r="CC250" s="35"/>
      <c r="CD250" s="35"/>
      <c r="CE250" s="35"/>
      <c r="CF250" s="30"/>
      <c r="CG250" s="30"/>
      <c r="CH250" s="158"/>
      <c r="CI250" s="158"/>
      <c r="CJ250" s="158"/>
      <c r="CK250" s="158"/>
      <c r="CL250" s="158"/>
      <c r="CM250" s="158"/>
      <c r="CN250" s="158"/>
      <c r="CO250" s="158"/>
      <c r="CP250" s="158"/>
      <c r="CQ250" s="158"/>
      <c r="CR250" s="158"/>
      <c r="CS250" s="158"/>
      <c r="CT250" s="158"/>
      <c r="CU250" s="158"/>
      <c r="CV250" s="158"/>
      <c r="CW250" s="158"/>
      <c r="CX250" s="158"/>
      <c r="CY250" s="158"/>
      <c r="CZ250" s="158"/>
      <c r="DA250" s="158"/>
      <c r="DB250" s="158"/>
      <c r="DC250" s="158"/>
      <c r="DD250" s="158"/>
      <c r="DE250" s="158"/>
      <c r="DF250" s="158"/>
      <c r="DG250" s="158"/>
      <c r="DH250" s="158"/>
      <c r="DI250" s="158"/>
      <c r="DJ250" s="158"/>
      <c r="DK250" s="158"/>
      <c r="DL250" s="158"/>
      <c r="DM250" s="158"/>
      <c r="DN250" s="158"/>
      <c r="DO250" s="158"/>
      <c r="DP250" s="158"/>
      <c r="DQ250" s="158"/>
      <c r="DR250" s="158"/>
    </row>
    <row r="251" spans="3:122">
      <c r="C251" t="s">
        <v>952</v>
      </c>
      <c r="D251" t="s">
        <v>1503</v>
      </c>
      <c r="E251" t="s">
        <v>234</v>
      </c>
      <c r="F251" s="98">
        <v>2</v>
      </c>
      <c r="G251" s="98"/>
      <c r="H251" s="98">
        <v>2.87</v>
      </c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152"/>
      <c r="V251" s="98"/>
      <c r="W251" s="98"/>
      <c r="X251" s="98"/>
      <c r="Y251" s="152"/>
      <c r="Z251" s="96"/>
      <c r="AA251" s="152"/>
      <c r="AB251" s="152"/>
      <c r="AC251" s="98"/>
      <c r="AD251" s="98"/>
      <c r="AE251" s="98"/>
      <c r="AF251" s="98"/>
      <c r="AG251" s="98"/>
      <c r="AH251" s="98"/>
      <c r="AI251" s="98"/>
      <c r="AJ251" s="98"/>
      <c r="AK251" s="98"/>
      <c r="AL251" s="153"/>
      <c r="AM251" s="98"/>
      <c r="AN251" s="96"/>
      <c r="AO251" s="96"/>
      <c r="AP251" s="98"/>
      <c r="AQ251" s="98"/>
      <c r="AR251" s="98"/>
      <c r="AS251" s="148"/>
      <c r="AT251" s="54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  <c r="BS251" s="35"/>
      <c r="BT251" s="35"/>
      <c r="BU251" s="35"/>
      <c r="BV251" s="35"/>
      <c r="BW251" s="35"/>
      <c r="BX251" s="35"/>
      <c r="BY251" s="35"/>
      <c r="BZ251" s="35"/>
      <c r="CA251" s="35"/>
      <c r="CB251" s="35"/>
      <c r="CC251" s="35"/>
      <c r="CD251" s="35"/>
      <c r="CE251" s="35"/>
      <c r="CF251" s="30"/>
      <c r="CG251" s="30"/>
      <c r="CH251" s="158"/>
      <c r="CI251" s="158"/>
      <c r="CJ251" s="158"/>
      <c r="CK251" s="158"/>
      <c r="CL251" s="158"/>
      <c r="CM251" s="158"/>
      <c r="CN251" s="158"/>
      <c r="CO251" s="158"/>
      <c r="CP251" s="158"/>
      <c r="CQ251" s="158"/>
      <c r="CR251" s="158"/>
      <c r="CS251" s="158"/>
      <c r="CT251" s="158"/>
      <c r="CU251" s="158"/>
      <c r="CV251" s="158"/>
      <c r="CW251" s="158"/>
      <c r="CX251" s="158"/>
      <c r="CY251" s="158"/>
      <c r="CZ251" s="158"/>
      <c r="DA251" s="158"/>
      <c r="DB251" s="158"/>
      <c r="DC251" s="158"/>
      <c r="DD251" s="158"/>
      <c r="DE251" s="158"/>
      <c r="DF251" s="158"/>
      <c r="DG251" s="158"/>
      <c r="DH251" s="158"/>
      <c r="DI251" s="158"/>
      <c r="DJ251" s="158"/>
      <c r="DK251" s="158"/>
      <c r="DL251" s="158"/>
      <c r="DM251" s="158"/>
      <c r="DN251" s="158"/>
      <c r="DO251" s="158"/>
      <c r="DP251" s="158"/>
      <c r="DQ251" s="158"/>
      <c r="DR251" s="158"/>
    </row>
    <row r="252" spans="3:122">
      <c r="C252" t="s">
        <v>952</v>
      </c>
      <c r="D252" t="s">
        <v>1393</v>
      </c>
      <c r="E252" t="s">
        <v>1504</v>
      </c>
      <c r="F252" s="98">
        <v>30</v>
      </c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152"/>
      <c r="V252" s="98"/>
      <c r="W252" s="98"/>
      <c r="X252" s="98"/>
      <c r="Y252" s="152"/>
      <c r="Z252" s="96"/>
      <c r="AA252" s="152"/>
      <c r="AB252" s="152"/>
      <c r="AC252" s="98"/>
      <c r="AD252" s="98"/>
      <c r="AE252" s="98"/>
      <c r="AF252" s="98"/>
      <c r="AG252" s="98"/>
      <c r="AH252" s="98"/>
      <c r="AI252" s="98"/>
      <c r="AJ252" s="98"/>
      <c r="AK252" s="98"/>
      <c r="AL252" s="153"/>
      <c r="AM252" s="98"/>
      <c r="AN252" s="96"/>
      <c r="AO252" s="96"/>
      <c r="AP252" s="98"/>
      <c r="AQ252" s="98"/>
      <c r="AR252" s="98"/>
      <c r="AS252" s="148"/>
      <c r="AT252" s="54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  <c r="BS252" s="35"/>
      <c r="BT252" s="35"/>
      <c r="BU252" s="35"/>
      <c r="BV252" s="35"/>
      <c r="BW252" s="35"/>
      <c r="BX252" s="35"/>
      <c r="BY252" s="35"/>
      <c r="BZ252" s="35"/>
      <c r="CA252" s="35"/>
      <c r="CB252" s="35"/>
      <c r="CC252" s="35"/>
      <c r="CD252" s="35"/>
      <c r="CE252" s="35"/>
      <c r="CF252" s="30"/>
      <c r="CG252" s="30"/>
      <c r="CH252" s="158"/>
      <c r="CI252" s="158"/>
      <c r="CJ252" s="158"/>
      <c r="CK252" s="158"/>
      <c r="CL252" s="158"/>
      <c r="CM252" s="158"/>
      <c r="CN252" s="158"/>
      <c r="CO252" s="158"/>
      <c r="CP252" s="158"/>
      <c r="CQ252" s="158"/>
      <c r="CR252" s="158"/>
      <c r="CS252" s="158"/>
      <c r="CT252" s="158"/>
      <c r="CU252" s="158"/>
      <c r="CV252" s="158"/>
      <c r="CW252" s="158"/>
      <c r="CX252" s="158"/>
      <c r="CY252" s="158"/>
      <c r="CZ252" s="158"/>
      <c r="DA252" s="158"/>
      <c r="DB252" s="158"/>
      <c r="DC252" s="158"/>
      <c r="DD252" s="158"/>
      <c r="DE252" s="158"/>
      <c r="DF252" s="158"/>
      <c r="DG252" s="158"/>
      <c r="DH252" s="158"/>
      <c r="DI252" s="158"/>
      <c r="DJ252" s="158"/>
      <c r="DK252" s="158"/>
      <c r="DL252" s="158"/>
      <c r="DM252" s="158"/>
      <c r="DN252" s="158"/>
      <c r="DO252" s="158"/>
      <c r="DP252" s="158"/>
      <c r="DQ252" s="158"/>
      <c r="DR252" s="158"/>
    </row>
    <row r="253" spans="3:122">
      <c r="C253" t="s">
        <v>952</v>
      </c>
      <c r="D253" s="12" t="s">
        <v>1505</v>
      </c>
      <c r="E253" t="s">
        <v>1294</v>
      </c>
      <c r="F253" s="148">
        <v>1</v>
      </c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51"/>
      <c r="V253" s="148"/>
      <c r="W253" s="148"/>
      <c r="X253" s="148"/>
      <c r="Y253" s="151"/>
      <c r="AA253" s="151"/>
      <c r="AB253" s="151"/>
      <c r="AC253" s="148"/>
      <c r="AD253" s="148"/>
      <c r="AE253" s="148"/>
      <c r="AF253" s="148"/>
      <c r="AG253" s="148"/>
      <c r="AH253" s="148"/>
      <c r="AI253" s="148"/>
      <c r="AJ253" s="148"/>
      <c r="AK253" s="148"/>
      <c r="AL253" s="54"/>
      <c r="AM253" s="148"/>
      <c r="AP253" s="148"/>
      <c r="AQ253" s="148"/>
      <c r="AR253" s="148"/>
      <c r="AS253" s="148"/>
      <c r="AT253" s="54" t="str">
        <f>E253</f>
        <v>IOIMCH</v>
      </c>
      <c r="AU253" s="35">
        <f t="shared" ref="AU253:CE253" si="330">CH253*(IF(G253&lt;&gt;"",G253,$F253)/IF(G251&lt;&gt;"",G251,$F251))</f>
        <v>0.01196</v>
      </c>
      <c r="AV253" s="35">
        <f t="shared" si="330"/>
        <v>0</v>
      </c>
      <c r="AW253" s="35">
        <f t="shared" si="330"/>
        <v>0.0025875</v>
      </c>
      <c r="AX253" s="35">
        <f t="shared" si="330"/>
        <v>0</v>
      </c>
      <c r="AY253" s="35">
        <f t="shared" si="330"/>
        <v>0</v>
      </c>
      <c r="AZ253" s="35">
        <f t="shared" si="330"/>
        <v>0</v>
      </c>
      <c r="BA253" s="35">
        <f t="shared" si="330"/>
        <v>0.0382625</v>
      </c>
      <c r="BB253" s="35">
        <f t="shared" si="330"/>
        <v>0</v>
      </c>
      <c r="BC253" s="35">
        <f t="shared" si="330"/>
        <v>0</v>
      </c>
      <c r="BD253" s="35">
        <f t="shared" si="330"/>
        <v>0</v>
      </c>
      <c r="BE253" s="35">
        <f t="shared" si="330"/>
        <v>0</v>
      </c>
      <c r="BF253" s="35">
        <f t="shared" si="330"/>
        <v>0.358</v>
      </c>
      <c r="BG253" s="35">
        <f t="shared" si="330"/>
        <v>0.0600875</v>
      </c>
      <c r="BH253" s="35">
        <f t="shared" si="330"/>
        <v>0</v>
      </c>
      <c r="BI253" s="35">
        <f t="shared" si="330"/>
        <v>0</v>
      </c>
      <c r="BJ253" s="35">
        <f t="shared" si="330"/>
        <v>0</v>
      </c>
      <c r="BK253" s="35">
        <f t="shared" si="330"/>
        <v>0</v>
      </c>
      <c r="BL253" s="35">
        <f t="shared" si="330"/>
        <v>0</v>
      </c>
      <c r="BM253" s="35">
        <f t="shared" si="330"/>
        <v>0</v>
      </c>
      <c r="BN253" s="35">
        <f t="shared" si="330"/>
        <v>0</v>
      </c>
      <c r="BO253" s="35">
        <f t="shared" si="330"/>
        <v>0</v>
      </c>
      <c r="BP253" s="35">
        <f t="shared" si="330"/>
        <v>0</v>
      </c>
      <c r="BQ253" s="35">
        <f t="shared" si="330"/>
        <v>0</v>
      </c>
      <c r="BR253" s="35">
        <f t="shared" si="330"/>
        <v>0</v>
      </c>
      <c r="BS253" s="35">
        <f t="shared" si="330"/>
        <v>0</v>
      </c>
      <c r="BT253" s="35">
        <f t="shared" si="330"/>
        <v>0</v>
      </c>
      <c r="BU253" s="35">
        <f t="shared" si="330"/>
        <v>0</v>
      </c>
      <c r="BV253" s="35">
        <f t="shared" si="330"/>
        <v>0.552</v>
      </c>
      <c r="BW253" s="35">
        <f t="shared" si="330"/>
        <v>0</v>
      </c>
      <c r="BX253" s="35">
        <f t="shared" si="330"/>
        <v>0</v>
      </c>
      <c r="BY253" s="35">
        <f t="shared" si="330"/>
        <v>0</v>
      </c>
      <c r="BZ253" s="35">
        <f t="shared" si="330"/>
        <v>0</v>
      </c>
      <c r="CA253" s="35">
        <f t="shared" si="330"/>
        <v>0</v>
      </c>
      <c r="CB253" s="35">
        <f t="shared" si="330"/>
        <v>0</v>
      </c>
      <c r="CC253" s="35">
        <f t="shared" si="330"/>
        <v>0</v>
      </c>
      <c r="CD253" s="35">
        <f t="shared" si="330"/>
        <v>0</v>
      </c>
      <c r="CE253" s="35">
        <f t="shared" si="330"/>
        <v>0</v>
      </c>
      <c r="CF253" s="30"/>
      <c r="CG253" s="30" t="str">
        <f>E251</f>
        <v>INDLPG</v>
      </c>
      <c r="CH253" s="35">
        <f t="shared" ref="CH253:DR253" si="331">(AZ$10-CM$10)*G71</f>
        <v>0.02392</v>
      </c>
      <c r="CI253" s="35">
        <f t="shared" si="331"/>
        <v>0</v>
      </c>
      <c r="CJ253" s="35">
        <f t="shared" si="331"/>
        <v>0.005175</v>
      </c>
      <c r="CK253" s="35">
        <f t="shared" si="331"/>
        <v>0</v>
      </c>
      <c r="CL253" s="35">
        <f t="shared" si="331"/>
        <v>0</v>
      </c>
      <c r="CM253" s="35">
        <f t="shared" si="331"/>
        <v>0</v>
      </c>
      <c r="CN253" s="35">
        <f t="shared" si="331"/>
        <v>0.076525</v>
      </c>
      <c r="CO253" s="35">
        <f t="shared" si="331"/>
        <v>0</v>
      </c>
      <c r="CP253" s="35">
        <f t="shared" si="331"/>
        <v>0</v>
      </c>
      <c r="CQ253" s="35">
        <f t="shared" si="331"/>
        <v>0</v>
      </c>
      <c r="CR253" s="35">
        <f t="shared" si="331"/>
        <v>0</v>
      </c>
      <c r="CS253" s="35">
        <f t="shared" si="331"/>
        <v>0.716</v>
      </c>
      <c r="CT253" s="35">
        <f t="shared" si="331"/>
        <v>0.120175</v>
      </c>
      <c r="CU253" s="35">
        <f t="shared" si="331"/>
        <v>0</v>
      </c>
      <c r="CV253" s="35">
        <f t="shared" si="331"/>
        <v>0</v>
      </c>
      <c r="CW253" s="35">
        <f t="shared" si="331"/>
        <v>0</v>
      </c>
      <c r="CX253" s="35">
        <f t="shared" si="331"/>
        <v>0</v>
      </c>
      <c r="CY253" s="35">
        <f t="shared" si="331"/>
        <v>0</v>
      </c>
      <c r="CZ253" s="35">
        <f t="shared" si="331"/>
        <v>0</v>
      </c>
      <c r="DA253" s="35">
        <f t="shared" si="331"/>
        <v>0</v>
      </c>
      <c r="DB253" s="35">
        <f t="shared" si="331"/>
        <v>0</v>
      </c>
      <c r="DC253" s="35">
        <f t="shared" si="331"/>
        <v>0</v>
      </c>
      <c r="DD253" s="35">
        <f t="shared" si="331"/>
        <v>0</v>
      </c>
      <c r="DE253" s="35">
        <f t="shared" si="331"/>
        <v>0</v>
      </c>
      <c r="DF253" s="35">
        <f t="shared" si="331"/>
        <v>0</v>
      </c>
      <c r="DG253" s="35">
        <f t="shared" si="331"/>
        <v>0</v>
      </c>
      <c r="DH253" s="35">
        <f t="shared" si="331"/>
        <v>0</v>
      </c>
      <c r="DI253" s="35">
        <f t="shared" si="331"/>
        <v>1.104</v>
      </c>
      <c r="DJ253" s="35">
        <f t="shared" si="331"/>
        <v>0</v>
      </c>
      <c r="DK253" s="35">
        <f t="shared" si="331"/>
        <v>0</v>
      </c>
      <c r="DL253" s="35">
        <f t="shared" si="331"/>
        <v>0</v>
      </c>
      <c r="DM253" s="35">
        <f t="shared" si="331"/>
        <v>0</v>
      </c>
      <c r="DN253" s="35">
        <f t="shared" si="331"/>
        <v>0</v>
      </c>
      <c r="DO253" s="35">
        <f t="shared" si="331"/>
        <v>0</v>
      </c>
      <c r="DP253" s="35">
        <f t="shared" si="331"/>
        <v>0</v>
      </c>
      <c r="DQ253" s="35">
        <f t="shared" si="331"/>
        <v>0</v>
      </c>
      <c r="DR253" s="35">
        <f t="shared" si="331"/>
        <v>0</v>
      </c>
    </row>
    <row r="254" spans="3:122">
      <c r="C254" t="s">
        <v>952</v>
      </c>
      <c r="D254" t="s">
        <v>1387</v>
      </c>
      <c r="E254" t="s">
        <v>1504</v>
      </c>
      <c r="F254" s="147"/>
      <c r="G254" s="155">
        <f>AU253</f>
        <v>0.01196</v>
      </c>
      <c r="H254" s="155">
        <f t="shared" ref="H254:AQ254" si="332">AV253</f>
        <v>0</v>
      </c>
      <c r="I254" s="155">
        <f t="shared" si="332"/>
        <v>0.0025875</v>
      </c>
      <c r="J254" s="155">
        <f t="shared" si="332"/>
        <v>0</v>
      </c>
      <c r="K254" s="155">
        <f t="shared" si="332"/>
        <v>0</v>
      </c>
      <c r="L254" s="155">
        <f t="shared" si="332"/>
        <v>0</v>
      </c>
      <c r="M254" s="155">
        <f t="shared" si="332"/>
        <v>0.0382625</v>
      </c>
      <c r="N254" s="155">
        <f t="shared" si="332"/>
        <v>0</v>
      </c>
      <c r="O254" s="155">
        <f t="shared" si="332"/>
        <v>0</v>
      </c>
      <c r="P254" s="155">
        <f t="shared" si="332"/>
        <v>0</v>
      </c>
      <c r="Q254" s="155">
        <f t="shared" si="332"/>
        <v>0</v>
      </c>
      <c r="R254" s="155">
        <f t="shared" si="332"/>
        <v>0.358</v>
      </c>
      <c r="S254" s="155">
        <f t="shared" si="332"/>
        <v>0.0600875</v>
      </c>
      <c r="T254" s="155">
        <f t="shared" si="332"/>
        <v>0</v>
      </c>
      <c r="U254" s="155">
        <f t="shared" si="332"/>
        <v>0</v>
      </c>
      <c r="V254" s="155">
        <f t="shared" si="332"/>
        <v>0</v>
      </c>
      <c r="W254" s="155">
        <f t="shared" si="332"/>
        <v>0</v>
      </c>
      <c r="X254" s="155">
        <f t="shared" si="332"/>
        <v>0</v>
      </c>
      <c r="Y254" s="155">
        <f t="shared" si="332"/>
        <v>0</v>
      </c>
      <c r="Z254" s="155">
        <f t="shared" si="332"/>
        <v>0</v>
      </c>
      <c r="AA254" s="155">
        <f t="shared" si="332"/>
        <v>0</v>
      </c>
      <c r="AB254" s="155">
        <f t="shared" si="332"/>
        <v>0</v>
      </c>
      <c r="AC254" s="155">
        <f t="shared" si="332"/>
        <v>0</v>
      </c>
      <c r="AD254" s="155">
        <f t="shared" si="332"/>
        <v>0</v>
      </c>
      <c r="AE254" s="155">
        <f t="shared" si="332"/>
        <v>0</v>
      </c>
      <c r="AF254" s="155">
        <f t="shared" si="332"/>
        <v>0</v>
      </c>
      <c r="AG254" s="155">
        <f t="shared" si="332"/>
        <v>0</v>
      </c>
      <c r="AH254" s="155">
        <f t="shared" si="332"/>
        <v>0.552</v>
      </c>
      <c r="AI254" s="155">
        <f t="shared" si="332"/>
        <v>0</v>
      </c>
      <c r="AJ254" s="155">
        <f t="shared" si="332"/>
        <v>0</v>
      </c>
      <c r="AK254" s="155">
        <f t="shared" si="332"/>
        <v>0</v>
      </c>
      <c r="AL254" s="155">
        <f t="shared" si="332"/>
        <v>0</v>
      </c>
      <c r="AM254" s="155">
        <f t="shared" si="332"/>
        <v>0</v>
      </c>
      <c r="AN254" s="155">
        <f t="shared" si="332"/>
        <v>0</v>
      </c>
      <c r="AO254" s="155">
        <f t="shared" si="332"/>
        <v>0</v>
      </c>
      <c r="AP254" s="155">
        <f t="shared" si="332"/>
        <v>0</v>
      </c>
      <c r="AQ254" s="155">
        <f t="shared" si="332"/>
        <v>0</v>
      </c>
      <c r="AR254" s="121"/>
      <c r="AS254" s="148"/>
      <c r="AT254" s="14"/>
      <c r="AU254" s="160"/>
      <c r="AV254" s="160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  <c r="BJ254" s="160"/>
      <c r="BK254" s="160"/>
      <c r="BL254" s="160"/>
      <c r="BM254" s="160"/>
      <c r="BN254" s="160"/>
      <c r="BO254" s="160"/>
      <c r="BP254" s="160"/>
      <c r="BQ254" s="160"/>
      <c r="BR254" s="160"/>
      <c r="BS254" s="160"/>
      <c r="BT254" s="160"/>
      <c r="BU254" s="160"/>
      <c r="BV254" s="160"/>
      <c r="BW254" s="160"/>
      <c r="BX254" s="160"/>
      <c r="BY254" s="160"/>
      <c r="BZ254" s="160"/>
      <c r="CA254" s="160"/>
      <c r="CB254" s="160"/>
      <c r="CC254" s="160"/>
      <c r="CD254" s="160"/>
      <c r="CE254" s="160"/>
      <c r="CF254" s="30"/>
      <c r="CG254" s="30"/>
      <c r="CH254" s="158"/>
      <c r="CI254" s="158"/>
      <c r="CJ254" s="158"/>
      <c r="CK254" s="158"/>
      <c r="CL254" s="158"/>
      <c r="CM254" s="158"/>
      <c r="CN254" s="158"/>
      <c r="CO254" s="158"/>
      <c r="CP254" s="158"/>
      <c r="CQ254" s="158"/>
      <c r="CR254" s="158"/>
      <c r="CS254" s="158"/>
      <c r="CT254" s="158"/>
      <c r="CU254" s="158"/>
      <c r="CV254" s="158"/>
      <c r="CW254" s="158"/>
      <c r="CX254" s="158"/>
      <c r="CY254" s="158"/>
      <c r="CZ254" s="158"/>
      <c r="DA254" s="158"/>
      <c r="DB254" s="158"/>
      <c r="DC254" s="158"/>
      <c r="DD254" s="158"/>
      <c r="DE254" s="158"/>
      <c r="DF254" s="158"/>
      <c r="DG254" s="158"/>
      <c r="DH254" s="158"/>
      <c r="DI254" s="158"/>
      <c r="DJ254" s="158"/>
      <c r="DK254" s="158"/>
      <c r="DL254" s="158"/>
      <c r="DM254" s="158"/>
      <c r="DN254" s="158"/>
      <c r="DO254" s="158"/>
      <c r="DP254" s="158"/>
      <c r="DQ254" s="158"/>
      <c r="DR254" s="158"/>
    </row>
    <row r="255" ht="15.75" spans="3:122">
      <c r="C255" s="150" t="s">
        <v>1506</v>
      </c>
      <c r="D255" s="150"/>
      <c r="E255" s="150"/>
      <c r="F255" s="150"/>
      <c r="G255" s="150"/>
      <c r="H255" s="150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  <c r="AC255" s="150"/>
      <c r="AD255" s="150"/>
      <c r="AE255" s="150"/>
      <c r="AF255" s="150"/>
      <c r="AG255" s="150"/>
      <c r="AH255" s="150"/>
      <c r="AI255" s="150"/>
      <c r="AJ255" s="150"/>
      <c r="AK255" s="150"/>
      <c r="AL255" s="150"/>
      <c r="AM255" s="150"/>
      <c r="AN255" s="150"/>
      <c r="AO255" s="150"/>
      <c r="AP255" s="150"/>
      <c r="AQ255" s="150"/>
      <c r="AR255" s="156"/>
      <c r="AT255" s="117" t="s">
        <v>192</v>
      </c>
      <c r="AU255" s="35">
        <f t="shared" ref="AU255:CE255" si="333">SUM(AU216:AU254)</f>
        <v>24.5394889767341</v>
      </c>
      <c r="AV255" s="35">
        <f t="shared" si="333"/>
        <v>40.1740239520958</v>
      </c>
      <c r="AW255" s="35">
        <f t="shared" si="333"/>
        <v>12.2595758490904</v>
      </c>
      <c r="AX255" s="35">
        <f t="shared" si="333"/>
        <v>18.104829032093</v>
      </c>
      <c r="AY255" s="35">
        <f t="shared" si="333"/>
        <v>0.885600000000001</v>
      </c>
      <c r="AZ255" s="35">
        <f t="shared" si="333"/>
        <v>37.9614449999999</v>
      </c>
      <c r="BA255" s="35">
        <f t="shared" si="333"/>
        <v>288.687401505371</v>
      </c>
      <c r="BB255" s="35">
        <f t="shared" si="333"/>
        <v>0</v>
      </c>
      <c r="BC255" s="35">
        <f t="shared" si="333"/>
        <v>1.64448</v>
      </c>
      <c r="BD255" s="35">
        <f t="shared" si="333"/>
        <v>7.39395000000001</v>
      </c>
      <c r="BE255" s="35">
        <f t="shared" si="333"/>
        <v>78.3439200000001</v>
      </c>
      <c r="BF255" s="35">
        <f t="shared" si="333"/>
        <v>25.9070609870986</v>
      </c>
      <c r="BG255" s="35">
        <f t="shared" si="333"/>
        <v>155.319166622481</v>
      </c>
      <c r="BH255" s="35">
        <f t="shared" si="333"/>
        <v>6.60059999999999</v>
      </c>
      <c r="BI255" s="35">
        <f t="shared" si="333"/>
        <v>15.479775</v>
      </c>
      <c r="BJ255" s="35">
        <f t="shared" si="333"/>
        <v>19.2141</v>
      </c>
      <c r="BK255" s="35">
        <f t="shared" si="333"/>
        <v>0</v>
      </c>
      <c r="BL255" s="35">
        <f t="shared" si="333"/>
        <v>216.349947</v>
      </c>
      <c r="BM255" s="35">
        <f t="shared" si="333"/>
        <v>1.98684</v>
      </c>
      <c r="BN255" s="35">
        <f t="shared" si="333"/>
        <v>0</v>
      </c>
      <c r="BO255" s="35">
        <f t="shared" si="333"/>
        <v>2.18538</v>
      </c>
      <c r="BP255" s="35">
        <f t="shared" si="333"/>
        <v>0.798474999999999</v>
      </c>
      <c r="BQ255" s="35">
        <f t="shared" si="333"/>
        <v>40.95522</v>
      </c>
      <c r="BR255" s="35">
        <f t="shared" si="333"/>
        <v>6.04890000000001</v>
      </c>
      <c r="BS255" s="35">
        <f t="shared" si="333"/>
        <v>57.2969699999999</v>
      </c>
      <c r="BT255" s="35">
        <f t="shared" si="333"/>
        <v>22.00104</v>
      </c>
      <c r="BU255" s="35">
        <f t="shared" si="333"/>
        <v>10.88974</v>
      </c>
      <c r="BV255" s="35">
        <f t="shared" si="333"/>
        <v>50.7124840312657</v>
      </c>
      <c r="BW255" s="35">
        <f t="shared" si="333"/>
        <v>0.112968</v>
      </c>
      <c r="BX255" s="35">
        <f t="shared" si="333"/>
        <v>11.033775</v>
      </c>
      <c r="BY255" s="35">
        <f t="shared" si="333"/>
        <v>129.91104</v>
      </c>
      <c r="BZ255" s="35">
        <f t="shared" si="333"/>
        <v>1.795823</v>
      </c>
      <c r="CA255" s="35">
        <f t="shared" si="333"/>
        <v>3.0819615</v>
      </c>
      <c r="CB255" s="35">
        <f t="shared" si="333"/>
        <v>0</v>
      </c>
      <c r="CC255" s="35">
        <f t="shared" si="333"/>
        <v>0</v>
      </c>
      <c r="CD255" s="35">
        <f t="shared" si="333"/>
        <v>0</v>
      </c>
      <c r="CE255" s="35">
        <f t="shared" si="333"/>
        <v>15.8137</v>
      </c>
      <c r="CF255" s="30"/>
      <c r="CG255" s="30"/>
      <c r="CH255" s="158"/>
      <c r="CI255" s="158"/>
      <c r="CJ255" s="158"/>
      <c r="CK255" s="158"/>
      <c r="CL255" s="158"/>
      <c r="CM255" s="158"/>
      <c r="CN255" s="158"/>
      <c r="CO255" s="158"/>
      <c r="CP255" s="158"/>
      <c r="CQ255" s="158"/>
      <c r="CR255" s="158"/>
      <c r="CS255" s="158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58"/>
      <c r="DP255" s="158"/>
      <c r="DQ255" s="158"/>
      <c r="DR255" s="158"/>
    </row>
    <row r="256" ht="16.5" spans="3:122">
      <c r="C256" s="7" t="s">
        <v>1611</v>
      </c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157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158"/>
      <c r="CI256" s="158"/>
      <c r="CJ256" s="158"/>
      <c r="CK256" s="158"/>
      <c r="CL256" s="158"/>
      <c r="CM256" s="158"/>
      <c r="CN256" s="158"/>
      <c r="CO256" s="158"/>
      <c r="CP256" s="158"/>
      <c r="CQ256" s="158"/>
      <c r="CR256" s="158"/>
      <c r="CS256" s="158"/>
      <c r="CT256" s="158"/>
      <c r="CU256" s="158"/>
      <c r="CV256" s="158"/>
      <c r="CW256" s="158"/>
      <c r="CX256" s="158"/>
      <c r="CY256" s="158"/>
      <c r="CZ256" s="158"/>
      <c r="DA256" s="158"/>
      <c r="DB256" s="158"/>
      <c r="DC256" s="158"/>
      <c r="DD256" s="158"/>
      <c r="DE256" s="158"/>
      <c r="DF256" s="158"/>
      <c r="DG256" s="158"/>
      <c r="DH256" s="158"/>
      <c r="DI256" s="158"/>
      <c r="DJ256" s="158"/>
      <c r="DK256" s="158"/>
      <c r="DL256" s="158"/>
      <c r="DM256" s="158"/>
      <c r="DN256" s="158"/>
      <c r="DO256" s="158"/>
      <c r="DP256" s="158"/>
      <c r="DQ256" s="158"/>
      <c r="DR256" s="158"/>
    </row>
    <row r="257" ht="14.25" spans="3:122">
      <c r="C257" t="s">
        <v>936</v>
      </c>
      <c r="D257" t="s">
        <v>1503</v>
      </c>
      <c r="E257" t="s">
        <v>247</v>
      </c>
      <c r="F257" s="98">
        <v>1</v>
      </c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152"/>
      <c r="V257" s="98"/>
      <c r="W257" s="98"/>
      <c r="X257" s="98"/>
      <c r="Y257" s="152"/>
      <c r="Z257" s="96"/>
      <c r="AA257" s="152"/>
      <c r="AB257" s="152"/>
      <c r="AC257" s="98"/>
      <c r="AD257" s="98"/>
      <c r="AE257" s="98"/>
      <c r="AF257" s="98"/>
      <c r="AG257" s="98"/>
      <c r="AH257" s="98"/>
      <c r="AI257" s="98"/>
      <c r="AJ257" s="98"/>
      <c r="AK257" s="98"/>
      <c r="AL257" s="153"/>
      <c r="AM257" s="98"/>
      <c r="AN257" s="96"/>
      <c r="AO257" s="96"/>
      <c r="AP257" s="98"/>
      <c r="AQ257" s="98"/>
      <c r="AR257" s="98"/>
      <c r="AS257" s="148"/>
      <c r="AT257" s="55" t="s">
        <v>1560</v>
      </c>
      <c r="AU257" s="6" t="str">
        <f>G$92</f>
        <v>AT</v>
      </c>
      <c r="AV257" s="6" t="str">
        <f t="shared" ref="AV257" si="334">H$92</f>
        <v>BE</v>
      </c>
      <c r="AW257" s="6" t="str">
        <f t="shared" ref="AW257" si="335">I$92</f>
        <v>BG</v>
      </c>
      <c r="AX257" s="6" t="str">
        <f t="shared" ref="AX257" si="336">J$92</f>
        <v>CH</v>
      </c>
      <c r="AY257" s="6" t="str">
        <f t="shared" ref="AY257" si="337">K$92</f>
        <v>CY</v>
      </c>
      <c r="AZ257" s="6" t="str">
        <f t="shared" ref="AZ257" si="338">L$92</f>
        <v>CZ</v>
      </c>
      <c r="BA257" s="6" t="str">
        <f t="shared" ref="BA257" si="339">M$92</f>
        <v>DE</v>
      </c>
      <c r="BB257" s="6" t="str">
        <f t="shared" ref="BB257" si="340">N$92</f>
        <v>DK</v>
      </c>
      <c r="BC257" s="6" t="str">
        <f t="shared" ref="BC257" si="341">O$92</f>
        <v>EE</v>
      </c>
      <c r="BD257" s="6" t="str">
        <f t="shared" ref="BD257" si="342">P$92</f>
        <v>EL</v>
      </c>
      <c r="BE257" s="6" t="str">
        <f t="shared" ref="BE257" si="343">Q$92</f>
        <v>ES</v>
      </c>
      <c r="BF257" s="6" t="str">
        <f t="shared" ref="BF257" si="344">R$92</f>
        <v>FI</v>
      </c>
      <c r="BG257" s="6" t="str">
        <f t="shared" ref="BG257" si="345">S$92</f>
        <v>FR</v>
      </c>
      <c r="BH257" s="6" t="str">
        <f t="shared" ref="BH257" si="346">T$92</f>
        <v>HR</v>
      </c>
      <c r="BI257" s="6" t="str">
        <f t="shared" ref="BI257" si="347">U$92</f>
        <v>HU</v>
      </c>
      <c r="BJ257" s="6" t="str">
        <f t="shared" ref="BJ257" si="348">V$92</f>
        <v>IE</v>
      </c>
      <c r="BK257" s="6" t="str">
        <f t="shared" ref="BK257" si="349">W$92</f>
        <v>IS</v>
      </c>
      <c r="BL257" s="6" t="str">
        <f t="shared" ref="BL257" si="350">X$92</f>
        <v>IT</v>
      </c>
      <c r="BM257" s="6" t="str">
        <f t="shared" ref="BM257" si="351">Y$92</f>
        <v>LT</v>
      </c>
      <c r="BN257" s="6" t="str">
        <f t="shared" ref="BN257" si="352">Z$92</f>
        <v>LU</v>
      </c>
      <c r="BO257" s="6" t="str">
        <f t="shared" ref="BO257" si="353">AA$92</f>
        <v>LV</v>
      </c>
      <c r="BP257" s="6" t="str">
        <f t="shared" ref="BP257" si="354">AB$92</f>
        <v>MT</v>
      </c>
      <c r="BQ257" s="6" t="str">
        <f t="shared" ref="BQ257" si="355">AC$92</f>
        <v>NL</v>
      </c>
      <c r="BR257" s="6" t="str">
        <f t="shared" ref="BR257" si="356">AD$92</f>
        <v>NO</v>
      </c>
      <c r="BS257" s="6" t="str">
        <f t="shared" ref="BS257" si="357">AE$92</f>
        <v>PL</v>
      </c>
      <c r="BT257" s="6" t="str">
        <f t="shared" ref="BT257" si="358">AF$92</f>
        <v>PT</v>
      </c>
      <c r="BU257" s="6" t="str">
        <f t="shared" ref="BU257" si="359">AG$92</f>
        <v>RO</v>
      </c>
      <c r="BV257" s="6" t="str">
        <f t="shared" ref="BV257" si="360">AH$92</f>
        <v>SE</v>
      </c>
      <c r="BW257" s="6" t="str">
        <f t="shared" ref="BW257" si="361">AI$92</f>
        <v>SI</v>
      </c>
      <c r="BX257" s="6" t="str">
        <f t="shared" ref="BX257" si="362">AJ$92</f>
        <v>SK</v>
      </c>
      <c r="BY257" s="6" t="str">
        <f t="shared" ref="BY257" si="363">AK$92</f>
        <v>UK</v>
      </c>
      <c r="BZ257" s="6" t="str">
        <f t="shared" ref="BZ257" si="364">AL$92</f>
        <v>AL</v>
      </c>
      <c r="CA257" s="6" t="str">
        <f t="shared" ref="CA257" si="365">AM$92</f>
        <v>BA</v>
      </c>
      <c r="CB257" s="6" t="str">
        <f t="shared" ref="CB257" si="366">AN$92</f>
        <v>KS</v>
      </c>
      <c r="CC257" s="6" t="str">
        <f t="shared" ref="CC257" si="367">AO$92</f>
        <v>ME</v>
      </c>
      <c r="CD257" s="6" t="str">
        <f t="shared" ref="CD257" si="368">AP$92</f>
        <v>MK</v>
      </c>
      <c r="CE257" s="6" t="str">
        <f t="shared" ref="CE257" si="369">AQ$92</f>
        <v>RS</v>
      </c>
      <c r="CG257" s="55" t="s">
        <v>1563</v>
      </c>
      <c r="CH257" s="6" t="str">
        <f t="shared" ref="CH257" si="370">AU257</f>
        <v>AT</v>
      </c>
      <c r="CI257" s="6" t="str">
        <f t="shared" ref="CI257" si="371">AV257</f>
        <v>BE</v>
      </c>
      <c r="CJ257" s="6" t="str">
        <f t="shared" ref="CJ257" si="372">AW257</f>
        <v>BG</v>
      </c>
      <c r="CK257" s="6" t="str">
        <f t="shared" ref="CK257" si="373">AX257</f>
        <v>CH</v>
      </c>
      <c r="CL257" s="6" t="str">
        <f t="shared" ref="CL257" si="374">AY257</f>
        <v>CY</v>
      </c>
      <c r="CM257" s="6" t="str">
        <f t="shared" ref="CM257" si="375">AZ257</f>
        <v>CZ</v>
      </c>
      <c r="CN257" s="6" t="str">
        <f t="shared" ref="CN257" si="376">BA257</f>
        <v>DE</v>
      </c>
      <c r="CO257" s="6" t="str">
        <f t="shared" ref="CO257" si="377">BB257</f>
        <v>DK</v>
      </c>
      <c r="CP257" s="6" t="str">
        <f t="shared" ref="CP257" si="378">BC257</f>
        <v>EE</v>
      </c>
      <c r="CQ257" s="6" t="str">
        <f t="shared" ref="CQ257" si="379">BD257</f>
        <v>EL</v>
      </c>
      <c r="CR257" s="6" t="str">
        <f t="shared" ref="CR257" si="380">BE257</f>
        <v>ES</v>
      </c>
      <c r="CS257" s="6" t="str">
        <f t="shared" ref="CS257" si="381">BF257</f>
        <v>FI</v>
      </c>
      <c r="CT257" s="6" t="str">
        <f t="shared" ref="CT257" si="382">BG257</f>
        <v>FR</v>
      </c>
      <c r="CU257" s="6" t="str">
        <f t="shared" ref="CU257" si="383">BH257</f>
        <v>HR</v>
      </c>
      <c r="CV257" s="6" t="str">
        <f t="shared" ref="CV257" si="384">BI257</f>
        <v>HU</v>
      </c>
      <c r="CW257" s="6" t="str">
        <f t="shared" ref="CW257" si="385">BJ257</f>
        <v>IE</v>
      </c>
      <c r="CX257" s="6" t="str">
        <f t="shared" ref="CX257" si="386">BK257</f>
        <v>IS</v>
      </c>
      <c r="CY257" s="6" t="str">
        <f t="shared" ref="CY257" si="387">BL257</f>
        <v>IT</v>
      </c>
      <c r="CZ257" s="6" t="str">
        <f t="shared" ref="CZ257" si="388">BM257</f>
        <v>LT</v>
      </c>
      <c r="DA257" s="6" t="str">
        <f t="shared" ref="DA257" si="389">BN257</f>
        <v>LU</v>
      </c>
      <c r="DB257" s="6" t="str">
        <f t="shared" ref="DB257" si="390">BO257</f>
        <v>LV</v>
      </c>
      <c r="DC257" s="6" t="str">
        <f t="shared" ref="DC257" si="391">BP257</f>
        <v>MT</v>
      </c>
      <c r="DD257" s="6" t="str">
        <f t="shared" ref="DD257" si="392">BQ257</f>
        <v>NL</v>
      </c>
      <c r="DE257" s="6" t="str">
        <f t="shared" ref="DE257" si="393">BR257</f>
        <v>NO</v>
      </c>
      <c r="DF257" s="6" t="str">
        <f t="shared" ref="DF257" si="394">BS257</f>
        <v>PL</v>
      </c>
      <c r="DG257" s="6" t="str">
        <f t="shared" ref="DG257" si="395">BT257</f>
        <v>PT</v>
      </c>
      <c r="DH257" s="6" t="str">
        <f t="shared" ref="DH257" si="396">BU257</f>
        <v>RO</v>
      </c>
      <c r="DI257" s="6" t="str">
        <f t="shared" ref="DI257" si="397">BV257</f>
        <v>SE</v>
      </c>
      <c r="DJ257" s="6" t="str">
        <f t="shared" ref="DJ257" si="398">BW257</f>
        <v>SI</v>
      </c>
      <c r="DK257" s="6" t="str">
        <f t="shared" ref="DK257" si="399">BX257</f>
        <v>SK</v>
      </c>
      <c r="DL257" s="6" t="str">
        <f t="shared" ref="DL257" si="400">BY257</f>
        <v>UK</v>
      </c>
      <c r="DM257" s="6" t="str">
        <f t="shared" ref="DM257" si="401">BZ257</f>
        <v>AL</v>
      </c>
      <c r="DN257" s="6" t="str">
        <f t="shared" ref="DN257" si="402">CA257</f>
        <v>BA</v>
      </c>
      <c r="DO257" s="6" t="str">
        <f t="shared" ref="DO257" si="403">CB257</f>
        <v>KS</v>
      </c>
      <c r="DP257" s="6" t="str">
        <f t="shared" ref="DP257" si="404">CC257</f>
        <v>ME</v>
      </c>
      <c r="DQ257" s="6" t="str">
        <f t="shared" ref="DQ257" si="405">CD257</f>
        <v>MK</v>
      </c>
      <c r="DR257" s="6" t="str">
        <f t="shared" ref="DR257" si="406">CE257</f>
        <v>RS</v>
      </c>
    </row>
    <row r="258" spans="3:122">
      <c r="C258" t="s">
        <v>936</v>
      </c>
      <c r="D258" t="s">
        <v>1393</v>
      </c>
      <c r="E258" t="s">
        <v>1504</v>
      </c>
      <c r="F258" s="98">
        <v>30</v>
      </c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152"/>
      <c r="V258" s="98"/>
      <c r="W258" s="98"/>
      <c r="X258" s="98"/>
      <c r="Y258" s="152"/>
      <c r="Z258" s="96"/>
      <c r="AA258" s="152"/>
      <c r="AB258" s="152"/>
      <c r="AC258" s="98"/>
      <c r="AD258" s="98"/>
      <c r="AE258" s="98"/>
      <c r="AF258" s="98"/>
      <c r="AG258" s="98"/>
      <c r="AH258" s="98"/>
      <c r="AI258" s="98"/>
      <c r="AJ258" s="98"/>
      <c r="AK258" s="98"/>
      <c r="AL258" s="153"/>
      <c r="AM258" s="98"/>
      <c r="AN258" s="96"/>
      <c r="AO258" s="96"/>
      <c r="AP258" s="98"/>
      <c r="AQ258" s="98"/>
      <c r="AR258" s="98"/>
      <c r="AS258" s="148"/>
      <c r="AT258" s="54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H258" s="159"/>
      <c r="CI258" s="159"/>
      <c r="CJ258" s="159"/>
      <c r="CK258" s="159"/>
      <c r="CL258" s="159"/>
      <c r="CM258" s="159"/>
      <c r="CN258" s="159"/>
      <c r="CO258" s="159"/>
      <c r="CP258" s="159"/>
      <c r="CQ258" s="159"/>
      <c r="CR258" s="159"/>
      <c r="CS258" s="159"/>
      <c r="CT258" s="159"/>
      <c r="CU258" s="159"/>
      <c r="CV258" s="159"/>
      <c r="CW258" s="159"/>
      <c r="CX258" s="159"/>
      <c r="CY258" s="159"/>
      <c r="CZ258" s="159"/>
      <c r="DA258" s="159"/>
      <c r="DB258" s="159"/>
      <c r="DC258" s="159"/>
      <c r="DD258" s="159"/>
      <c r="DE258" s="159"/>
      <c r="DF258" s="159"/>
      <c r="DG258" s="159"/>
      <c r="DH258" s="159"/>
      <c r="DI258" s="159"/>
      <c r="DJ258" s="159"/>
      <c r="DK258" s="159"/>
      <c r="DL258" s="159"/>
      <c r="DM258" s="159"/>
      <c r="DN258" s="159"/>
      <c r="DO258" s="159"/>
      <c r="DP258" s="159"/>
      <c r="DQ258" s="159"/>
      <c r="DR258" s="159"/>
    </row>
    <row r="259" spans="3:122">
      <c r="C259" t="s">
        <v>936</v>
      </c>
      <c r="D259" s="12" t="s">
        <v>1505</v>
      </c>
      <c r="E259" t="s">
        <v>1296</v>
      </c>
      <c r="F259" s="148">
        <v>1</v>
      </c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51"/>
      <c r="V259" s="148"/>
      <c r="W259" s="148"/>
      <c r="X259" s="148"/>
      <c r="Y259" s="151"/>
      <c r="AA259" s="151"/>
      <c r="AB259" s="151"/>
      <c r="AC259" s="148"/>
      <c r="AD259" s="148"/>
      <c r="AE259" s="148"/>
      <c r="AF259" s="148"/>
      <c r="AG259" s="148"/>
      <c r="AH259" s="148"/>
      <c r="AI259" s="148"/>
      <c r="AJ259" s="148"/>
      <c r="AK259" s="148"/>
      <c r="AL259" s="54"/>
      <c r="AM259" s="148"/>
      <c r="AP259" s="148"/>
      <c r="AQ259" s="148"/>
      <c r="AR259" s="148"/>
      <c r="AS259" s="148"/>
      <c r="AT259" s="54" t="str">
        <f>E259</f>
        <v>IOIELE</v>
      </c>
      <c r="AU259" s="35">
        <f t="shared" ref="AU259:CE259" si="407">CH259*(IF(G259&lt;&gt;"",G259,$F259)/IF(G257&lt;&gt;"",G257,$F257))</f>
        <v>4.2656</v>
      </c>
      <c r="AV259" s="35">
        <f t="shared" si="407"/>
        <v>4.7582</v>
      </c>
      <c r="AW259" s="35">
        <f t="shared" si="407"/>
        <v>0.1817125</v>
      </c>
      <c r="AX259" s="35">
        <f t="shared" si="407"/>
        <v>1.50018139</v>
      </c>
      <c r="AY259" s="35">
        <f t="shared" si="407"/>
        <v>0.123</v>
      </c>
      <c r="AZ259" s="35">
        <f t="shared" si="407"/>
        <v>2.17295</v>
      </c>
      <c r="BA259" s="35">
        <f t="shared" si="407"/>
        <v>4.2715875</v>
      </c>
      <c r="BB259" s="35">
        <f t="shared" si="407"/>
        <v>0</v>
      </c>
      <c r="BC259" s="35">
        <f t="shared" si="407"/>
        <v>0.9136</v>
      </c>
      <c r="BD259" s="35">
        <f t="shared" si="407"/>
        <v>1.6431</v>
      </c>
      <c r="BE259" s="35">
        <f t="shared" si="407"/>
        <v>10.8811</v>
      </c>
      <c r="BF259" s="35">
        <f t="shared" si="407"/>
        <v>0</v>
      </c>
      <c r="BG259" s="35">
        <f t="shared" si="407"/>
        <v>2.41835</v>
      </c>
      <c r="BH259" s="35">
        <f t="shared" si="407"/>
        <v>0</v>
      </c>
      <c r="BI259" s="35">
        <f t="shared" si="407"/>
        <v>0.90525</v>
      </c>
      <c r="BJ259" s="35">
        <f t="shared" si="407"/>
        <v>0</v>
      </c>
      <c r="BK259" s="35">
        <f t="shared" si="407"/>
        <v>0</v>
      </c>
      <c r="BL259" s="35">
        <f t="shared" si="407"/>
        <v>12.14085</v>
      </c>
      <c r="BM259" s="35">
        <f t="shared" si="407"/>
        <v>1.1038</v>
      </c>
      <c r="BN259" s="35">
        <f t="shared" si="407"/>
        <v>0</v>
      </c>
      <c r="BO259" s="35">
        <f t="shared" si="407"/>
        <v>0.4047</v>
      </c>
      <c r="BP259" s="35">
        <f t="shared" si="407"/>
        <v>0.3362</v>
      </c>
      <c r="BQ259" s="35">
        <f t="shared" si="407"/>
        <v>2.5281</v>
      </c>
      <c r="BR259" s="35">
        <f t="shared" si="407"/>
        <v>6.721</v>
      </c>
      <c r="BS259" s="35">
        <f t="shared" si="407"/>
        <v>3.3507</v>
      </c>
      <c r="BT259" s="35">
        <f t="shared" si="407"/>
        <v>3.0557</v>
      </c>
      <c r="BU259" s="35">
        <f t="shared" si="407"/>
        <v>2.7814</v>
      </c>
      <c r="BV259" s="35">
        <f t="shared" si="407"/>
        <v>0</v>
      </c>
      <c r="BW259" s="35">
        <f t="shared" si="407"/>
        <v>0</v>
      </c>
      <c r="BX259" s="35">
        <f t="shared" si="407"/>
        <v>0.64525</v>
      </c>
      <c r="BY259" s="35">
        <f t="shared" si="407"/>
        <v>8.24832</v>
      </c>
      <c r="BZ259" s="35">
        <f t="shared" si="407"/>
        <v>0</v>
      </c>
      <c r="CA259" s="35">
        <f t="shared" si="407"/>
        <v>0</v>
      </c>
      <c r="CB259" s="35">
        <f t="shared" si="407"/>
        <v>0</v>
      </c>
      <c r="CC259" s="35">
        <f t="shared" si="407"/>
        <v>0</v>
      </c>
      <c r="CD259" s="35">
        <f t="shared" si="407"/>
        <v>0</v>
      </c>
      <c r="CE259" s="35">
        <f t="shared" si="407"/>
        <v>0</v>
      </c>
      <c r="CF259" s="30"/>
      <c r="CG259" s="30" t="str">
        <f>E257</f>
        <v>INDELC</v>
      </c>
      <c r="CH259" s="35">
        <f t="shared" ref="CH259:DR259" si="408">AZ$17*G46</f>
        <v>4.2656</v>
      </c>
      <c r="CI259" s="35">
        <f t="shared" si="408"/>
        <v>4.7582</v>
      </c>
      <c r="CJ259" s="35">
        <f t="shared" si="408"/>
        <v>0.1817125</v>
      </c>
      <c r="CK259" s="35">
        <f t="shared" si="408"/>
        <v>1.50018139</v>
      </c>
      <c r="CL259" s="35">
        <f t="shared" si="408"/>
        <v>0.123</v>
      </c>
      <c r="CM259" s="35">
        <f t="shared" si="408"/>
        <v>2.17295</v>
      </c>
      <c r="CN259" s="35">
        <f t="shared" si="408"/>
        <v>4.2715875</v>
      </c>
      <c r="CO259" s="35">
        <f t="shared" si="408"/>
        <v>0</v>
      </c>
      <c r="CP259" s="35">
        <f t="shared" si="408"/>
        <v>0.9136</v>
      </c>
      <c r="CQ259" s="35">
        <f t="shared" si="408"/>
        <v>1.6431</v>
      </c>
      <c r="CR259" s="35">
        <f t="shared" si="408"/>
        <v>10.8811</v>
      </c>
      <c r="CS259" s="35">
        <f t="shared" si="408"/>
        <v>0</v>
      </c>
      <c r="CT259" s="35">
        <f t="shared" si="408"/>
        <v>2.41835</v>
      </c>
      <c r="CU259" s="35">
        <f t="shared" si="408"/>
        <v>0</v>
      </c>
      <c r="CV259" s="35">
        <f t="shared" si="408"/>
        <v>0.90525</v>
      </c>
      <c r="CW259" s="35">
        <f t="shared" si="408"/>
        <v>0</v>
      </c>
      <c r="CX259" s="35">
        <f t="shared" si="408"/>
        <v>0</v>
      </c>
      <c r="CY259" s="35">
        <f t="shared" si="408"/>
        <v>12.14085</v>
      </c>
      <c r="CZ259" s="35">
        <f t="shared" si="408"/>
        <v>1.1038</v>
      </c>
      <c r="DA259" s="35">
        <f t="shared" si="408"/>
        <v>0</v>
      </c>
      <c r="DB259" s="35">
        <f t="shared" si="408"/>
        <v>0.4047</v>
      </c>
      <c r="DC259" s="35">
        <f t="shared" si="408"/>
        <v>0.3362</v>
      </c>
      <c r="DD259" s="35">
        <f t="shared" si="408"/>
        <v>2.5281</v>
      </c>
      <c r="DE259" s="35">
        <f t="shared" si="408"/>
        <v>6.721</v>
      </c>
      <c r="DF259" s="35">
        <f t="shared" si="408"/>
        <v>3.3507</v>
      </c>
      <c r="DG259" s="35">
        <f t="shared" si="408"/>
        <v>3.0557</v>
      </c>
      <c r="DH259" s="35">
        <f t="shared" si="408"/>
        <v>2.7814</v>
      </c>
      <c r="DI259" s="35">
        <f t="shared" si="408"/>
        <v>0</v>
      </c>
      <c r="DJ259" s="35">
        <f t="shared" si="408"/>
        <v>0</v>
      </c>
      <c r="DK259" s="35">
        <f t="shared" si="408"/>
        <v>0.64525</v>
      </c>
      <c r="DL259" s="35">
        <f t="shared" si="408"/>
        <v>8.24832</v>
      </c>
      <c r="DM259" s="35">
        <f t="shared" si="408"/>
        <v>0</v>
      </c>
      <c r="DN259" s="35">
        <f t="shared" si="408"/>
        <v>0</v>
      </c>
      <c r="DO259" s="35">
        <f t="shared" si="408"/>
        <v>0</v>
      </c>
      <c r="DP259" s="35">
        <f t="shared" si="408"/>
        <v>0</v>
      </c>
      <c r="DQ259" s="35">
        <f t="shared" si="408"/>
        <v>0</v>
      </c>
      <c r="DR259" s="35">
        <f t="shared" si="408"/>
        <v>0</v>
      </c>
    </row>
    <row r="260" spans="3:122">
      <c r="C260" s="14" t="s">
        <v>936</v>
      </c>
      <c r="D260" s="14" t="s">
        <v>1387</v>
      </c>
      <c r="E260" s="14" t="s">
        <v>1504</v>
      </c>
      <c r="F260" s="161"/>
      <c r="G260" s="155">
        <f>AU259</f>
        <v>4.2656</v>
      </c>
      <c r="H260" s="155">
        <f t="shared" ref="H260:AQ260" si="409">AV259</f>
        <v>4.7582</v>
      </c>
      <c r="I260" s="155">
        <f t="shared" si="409"/>
        <v>0.1817125</v>
      </c>
      <c r="J260" s="155">
        <f t="shared" si="409"/>
        <v>1.50018139</v>
      </c>
      <c r="K260" s="155">
        <f t="shared" si="409"/>
        <v>0.123</v>
      </c>
      <c r="L260" s="155">
        <f t="shared" si="409"/>
        <v>2.17295</v>
      </c>
      <c r="M260" s="155">
        <f t="shared" si="409"/>
        <v>4.2715875</v>
      </c>
      <c r="N260" s="155">
        <f t="shared" si="409"/>
        <v>0</v>
      </c>
      <c r="O260" s="155">
        <f t="shared" si="409"/>
        <v>0.9136</v>
      </c>
      <c r="P260" s="155">
        <f t="shared" si="409"/>
        <v>1.6431</v>
      </c>
      <c r="Q260" s="155">
        <f t="shared" si="409"/>
        <v>10.8811</v>
      </c>
      <c r="R260" s="155">
        <f t="shared" si="409"/>
        <v>0</v>
      </c>
      <c r="S260" s="155">
        <f t="shared" si="409"/>
        <v>2.41835</v>
      </c>
      <c r="T260" s="155">
        <f t="shared" si="409"/>
        <v>0</v>
      </c>
      <c r="U260" s="155">
        <f t="shared" si="409"/>
        <v>0.90525</v>
      </c>
      <c r="V260" s="155">
        <f t="shared" si="409"/>
        <v>0</v>
      </c>
      <c r="W260" s="155">
        <f t="shared" si="409"/>
        <v>0</v>
      </c>
      <c r="X260" s="155">
        <f t="shared" si="409"/>
        <v>12.14085</v>
      </c>
      <c r="Y260" s="155">
        <f t="shared" si="409"/>
        <v>1.1038</v>
      </c>
      <c r="Z260" s="155">
        <f t="shared" si="409"/>
        <v>0</v>
      </c>
      <c r="AA260" s="155">
        <f t="shared" si="409"/>
        <v>0.4047</v>
      </c>
      <c r="AB260" s="155">
        <f t="shared" si="409"/>
        <v>0.3362</v>
      </c>
      <c r="AC260" s="155">
        <f t="shared" si="409"/>
        <v>2.5281</v>
      </c>
      <c r="AD260" s="155">
        <f t="shared" si="409"/>
        <v>6.721</v>
      </c>
      <c r="AE260" s="155">
        <f t="shared" si="409"/>
        <v>3.3507</v>
      </c>
      <c r="AF260" s="155">
        <f t="shared" si="409"/>
        <v>3.0557</v>
      </c>
      <c r="AG260" s="155">
        <f t="shared" si="409"/>
        <v>2.7814</v>
      </c>
      <c r="AH260" s="155">
        <f t="shared" si="409"/>
        <v>0</v>
      </c>
      <c r="AI260" s="155">
        <f t="shared" si="409"/>
        <v>0</v>
      </c>
      <c r="AJ260" s="155">
        <f t="shared" si="409"/>
        <v>0.64525</v>
      </c>
      <c r="AK260" s="155">
        <f t="shared" si="409"/>
        <v>8.24832</v>
      </c>
      <c r="AL260" s="155">
        <f t="shared" si="409"/>
        <v>0</v>
      </c>
      <c r="AM260" s="155">
        <f t="shared" si="409"/>
        <v>0</v>
      </c>
      <c r="AN260" s="155">
        <f t="shared" si="409"/>
        <v>0</v>
      </c>
      <c r="AO260" s="155">
        <f t="shared" si="409"/>
        <v>0</v>
      </c>
      <c r="AP260" s="155">
        <f t="shared" si="409"/>
        <v>0</v>
      </c>
      <c r="AQ260" s="155">
        <f t="shared" si="409"/>
        <v>0</v>
      </c>
      <c r="AR260" s="121"/>
      <c r="AS260" s="148"/>
      <c r="AT260" s="54"/>
      <c r="AU260" s="160"/>
      <c r="AV260" s="160"/>
      <c r="AW260" s="160"/>
      <c r="AX260" s="160"/>
      <c r="AY260" s="160"/>
      <c r="AZ260" s="160"/>
      <c r="BA260" s="160"/>
      <c r="BB260" s="160"/>
      <c r="BC260" s="160"/>
      <c r="BD260" s="160"/>
      <c r="BE260" s="160"/>
      <c r="BF260" s="160"/>
      <c r="BG260" s="160"/>
      <c r="BH260" s="160"/>
      <c r="BI260" s="160"/>
      <c r="BJ260" s="160"/>
      <c r="BK260" s="160"/>
      <c r="BL260" s="160"/>
      <c r="BM260" s="160"/>
      <c r="BN260" s="160"/>
      <c r="BO260" s="160"/>
      <c r="BP260" s="160"/>
      <c r="BQ260" s="160"/>
      <c r="BR260" s="160"/>
      <c r="BS260" s="160"/>
      <c r="BT260" s="160"/>
      <c r="BU260" s="160"/>
      <c r="BV260" s="160"/>
      <c r="BW260" s="160"/>
      <c r="BX260" s="160"/>
      <c r="BY260" s="160"/>
      <c r="BZ260" s="160"/>
      <c r="CA260" s="160"/>
      <c r="CB260" s="160"/>
      <c r="CC260" s="160"/>
      <c r="CD260" s="160"/>
      <c r="CE260" s="160"/>
      <c r="CF260" s="30"/>
      <c r="CG260" s="30"/>
      <c r="CH260" s="158"/>
      <c r="CI260" s="158"/>
      <c r="CJ260" s="158"/>
      <c r="CK260" s="158"/>
      <c r="CL260" s="158"/>
      <c r="CM260" s="158"/>
      <c r="CN260" s="158"/>
      <c r="CO260" s="158"/>
      <c r="CP260" s="158"/>
      <c r="CQ260" s="158"/>
      <c r="CR260" s="158"/>
      <c r="CS260" s="158"/>
      <c r="CT260" s="158"/>
      <c r="CU260" s="158"/>
      <c r="CV260" s="158"/>
      <c r="CW260" s="158"/>
      <c r="CX260" s="158"/>
      <c r="CY260" s="158"/>
      <c r="CZ260" s="158"/>
      <c r="DA260" s="158"/>
      <c r="DB260" s="158"/>
      <c r="DC260" s="158"/>
      <c r="DD260" s="158"/>
      <c r="DE260" s="158"/>
      <c r="DF260" s="158"/>
      <c r="DG260" s="158"/>
      <c r="DH260" s="158"/>
      <c r="DI260" s="158"/>
      <c r="DJ260" s="158"/>
      <c r="DK260" s="158"/>
      <c r="DL260" s="158"/>
      <c r="DM260" s="158"/>
      <c r="DN260" s="158"/>
      <c r="DO260" s="158"/>
      <c r="DP260" s="158"/>
      <c r="DQ260" s="158"/>
      <c r="DR260" s="158"/>
    </row>
    <row r="261" spans="46:122">
      <c r="AT261" s="117" t="s">
        <v>192</v>
      </c>
      <c r="AU261" s="35">
        <f t="shared" ref="AU261:CE261" si="410">SUM(AU257:AU260)</f>
        <v>4.2656</v>
      </c>
      <c r="AV261" s="35">
        <f t="shared" si="410"/>
        <v>4.7582</v>
      </c>
      <c r="AW261" s="35">
        <f t="shared" si="410"/>
        <v>0.1817125</v>
      </c>
      <c r="AX261" s="35">
        <f t="shared" si="410"/>
        <v>1.50018139</v>
      </c>
      <c r="AY261" s="35">
        <f t="shared" si="410"/>
        <v>0.123</v>
      </c>
      <c r="AZ261" s="35">
        <f t="shared" si="410"/>
        <v>2.17295</v>
      </c>
      <c r="BA261" s="35">
        <f t="shared" si="410"/>
        <v>4.2715875</v>
      </c>
      <c r="BB261" s="35">
        <f t="shared" si="410"/>
        <v>0</v>
      </c>
      <c r="BC261" s="35">
        <f t="shared" si="410"/>
        <v>0.9136</v>
      </c>
      <c r="BD261" s="35">
        <f t="shared" si="410"/>
        <v>1.6431</v>
      </c>
      <c r="BE261" s="35">
        <f t="shared" si="410"/>
        <v>10.8811</v>
      </c>
      <c r="BF261" s="35">
        <f t="shared" si="410"/>
        <v>0</v>
      </c>
      <c r="BG261" s="35">
        <f t="shared" si="410"/>
        <v>2.41835</v>
      </c>
      <c r="BH261" s="35">
        <f t="shared" si="410"/>
        <v>0</v>
      </c>
      <c r="BI261" s="35">
        <f t="shared" si="410"/>
        <v>0.90525</v>
      </c>
      <c r="BJ261" s="35">
        <f t="shared" si="410"/>
        <v>0</v>
      </c>
      <c r="BK261" s="35">
        <f t="shared" si="410"/>
        <v>0</v>
      </c>
      <c r="BL261" s="35">
        <f t="shared" si="410"/>
        <v>12.14085</v>
      </c>
      <c r="BM261" s="35">
        <f t="shared" si="410"/>
        <v>1.1038</v>
      </c>
      <c r="BN261" s="35">
        <f t="shared" si="410"/>
        <v>0</v>
      </c>
      <c r="BO261" s="35">
        <f t="shared" si="410"/>
        <v>0.4047</v>
      </c>
      <c r="BP261" s="35">
        <f t="shared" si="410"/>
        <v>0.3362</v>
      </c>
      <c r="BQ261" s="35">
        <f t="shared" si="410"/>
        <v>2.5281</v>
      </c>
      <c r="BR261" s="35">
        <f t="shared" si="410"/>
        <v>6.721</v>
      </c>
      <c r="BS261" s="35">
        <f t="shared" si="410"/>
        <v>3.3507</v>
      </c>
      <c r="BT261" s="35">
        <f t="shared" si="410"/>
        <v>3.0557</v>
      </c>
      <c r="BU261" s="35">
        <f t="shared" si="410"/>
        <v>2.7814</v>
      </c>
      <c r="BV261" s="35">
        <f t="shared" si="410"/>
        <v>0</v>
      </c>
      <c r="BW261" s="35">
        <f t="shared" si="410"/>
        <v>0</v>
      </c>
      <c r="BX261" s="35">
        <f t="shared" si="410"/>
        <v>0.64525</v>
      </c>
      <c r="BY261" s="35">
        <f t="shared" si="410"/>
        <v>8.24832</v>
      </c>
      <c r="BZ261" s="35">
        <f t="shared" si="410"/>
        <v>0</v>
      </c>
      <c r="CA261" s="35">
        <f t="shared" si="410"/>
        <v>0</v>
      </c>
      <c r="CB261" s="35">
        <f t="shared" si="410"/>
        <v>0</v>
      </c>
      <c r="CC261" s="35">
        <f t="shared" si="410"/>
        <v>0</v>
      </c>
      <c r="CD261" s="35">
        <f t="shared" si="410"/>
        <v>0</v>
      </c>
      <c r="CE261" s="35">
        <f t="shared" si="410"/>
        <v>0</v>
      </c>
      <c r="CF261" s="30"/>
      <c r="CG261" s="30"/>
      <c r="CH261" s="158"/>
      <c r="CI261" s="158"/>
      <c r="CJ261" s="158"/>
      <c r="CK261" s="158"/>
      <c r="CL261" s="158"/>
      <c r="CM261" s="158"/>
      <c r="CN261" s="158"/>
      <c r="CO261" s="158"/>
      <c r="CP261" s="158"/>
      <c r="CQ261" s="158"/>
      <c r="CR261" s="158"/>
      <c r="CS261" s="158"/>
      <c r="CT261" s="158"/>
      <c r="CU261" s="158"/>
      <c r="CV261" s="158"/>
      <c r="CW261" s="158"/>
      <c r="CX261" s="158"/>
      <c r="CY261" s="158"/>
      <c r="CZ261" s="158"/>
      <c r="DA261" s="158"/>
      <c r="DB261" s="158"/>
      <c r="DC261" s="158"/>
      <c r="DD261" s="158"/>
      <c r="DE261" s="158"/>
      <c r="DF261" s="158"/>
      <c r="DG261" s="158"/>
      <c r="DH261" s="158"/>
      <c r="DI261" s="158"/>
      <c r="DJ261" s="158"/>
      <c r="DK261" s="158"/>
      <c r="DL261" s="158"/>
      <c r="DM261" s="158"/>
      <c r="DN261" s="158"/>
      <c r="DO261" s="158"/>
      <c r="DP261" s="158"/>
      <c r="DQ261" s="158"/>
      <c r="DR261" s="158"/>
    </row>
    <row r="262" spans="47:122"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  <c r="DF262" s="30"/>
      <c r="DG262" s="30"/>
      <c r="DH262" s="30"/>
      <c r="DI262" s="30"/>
      <c r="DJ262" s="30"/>
      <c r="DK262" s="30"/>
      <c r="DL262" s="30"/>
      <c r="DM262" s="30"/>
      <c r="DN262" s="30"/>
      <c r="DO262" s="30"/>
      <c r="DP262" s="30"/>
      <c r="DQ262" s="30"/>
      <c r="DR262" s="30"/>
    </row>
    <row r="263" spans="5:122">
      <c r="E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  <c r="DF263" s="30"/>
      <c r="DG263" s="30"/>
      <c r="DH263" s="30"/>
      <c r="DI263" s="30"/>
      <c r="DJ263" s="30"/>
      <c r="DK263" s="30"/>
      <c r="DL263" s="30"/>
      <c r="DM263" s="30"/>
      <c r="DN263" s="30"/>
      <c r="DO263" s="30"/>
      <c r="DP263" s="30"/>
      <c r="DQ263" s="30"/>
      <c r="DR263" s="30"/>
    </row>
    <row r="264" spans="6:123">
      <c r="F264" s="162" t="s">
        <v>1379</v>
      </c>
      <c r="AU264" s="13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</row>
    <row r="265" ht="14.25" spans="2:122">
      <c r="B265" s="2" t="s">
        <v>748</v>
      </c>
      <c r="C265" s="2" t="s">
        <v>1382</v>
      </c>
      <c r="D265" s="2" t="s">
        <v>1152</v>
      </c>
      <c r="E265" s="2" t="s">
        <v>1380</v>
      </c>
      <c r="F265" s="2" t="s">
        <v>1523</v>
      </c>
      <c r="G265" s="6" t="s">
        <v>21</v>
      </c>
      <c r="H265" s="6" t="s">
        <v>22</v>
      </c>
      <c r="I265" s="6" t="s">
        <v>23</v>
      </c>
      <c r="J265" s="6" t="s">
        <v>289</v>
      </c>
      <c r="K265" s="6" t="s">
        <v>24</v>
      </c>
      <c r="L265" s="6" t="s">
        <v>25</v>
      </c>
      <c r="M265" s="6" t="s">
        <v>26</v>
      </c>
      <c r="N265" s="6" t="s">
        <v>27</v>
      </c>
      <c r="O265" s="6" t="s">
        <v>28</v>
      </c>
      <c r="P265" s="6" t="s">
        <v>29</v>
      </c>
      <c r="Q265" s="6" t="s">
        <v>30</v>
      </c>
      <c r="R265" s="6" t="s">
        <v>31</v>
      </c>
      <c r="S265" s="6" t="s">
        <v>32</v>
      </c>
      <c r="T265" s="6" t="s">
        <v>33</v>
      </c>
      <c r="U265" s="6" t="s">
        <v>34</v>
      </c>
      <c r="V265" s="6" t="s">
        <v>35</v>
      </c>
      <c r="W265" s="6" t="s">
        <v>36</v>
      </c>
      <c r="X265" s="6" t="s">
        <v>37</v>
      </c>
      <c r="Y265" s="6" t="s">
        <v>38</v>
      </c>
      <c r="Z265" s="6" t="s">
        <v>39</v>
      </c>
      <c r="AA265" s="6" t="s">
        <v>40</v>
      </c>
      <c r="AB265" s="6" t="s">
        <v>43</v>
      </c>
      <c r="AC265" s="6" t="s">
        <v>44</v>
      </c>
      <c r="AD265" s="6" t="s">
        <v>45</v>
      </c>
      <c r="AE265" s="6" t="s">
        <v>46</v>
      </c>
      <c r="AF265" s="6" t="s">
        <v>47</v>
      </c>
      <c r="AG265" s="6" t="s">
        <v>48</v>
      </c>
      <c r="AH265" s="6" t="s">
        <v>50</v>
      </c>
      <c r="AI265" s="6" t="s">
        <v>51</v>
      </c>
      <c r="AJ265" s="6" t="s">
        <v>52</v>
      </c>
      <c r="AK265" s="6" t="s">
        <v>53</v>
      </c>
      <c r="AL265" s="6" t="s">
        <v>290</v>
      </c>
      <c r="AM265" s="6" t="s">
        <v>291</v>
      </c>
      <c r="AN265" s="6" t="s">
        <v>292</v>
      </c>
      <c r="AO265" s="6" t="s">
        <v>41</v>
      </c>
      <c r="AP265" s="6" t="s">
        <v>42</v>
      </c>
      <c r="AQ265" s="6" t="s">
        <v>49</v>
      </c>
      <c r="AR265" s="120" t="s">
        <v>1388</v>
      </c>
      <c r="AT265" s="43" t="s">
        <v>1567</v>
      </c>
      <c r="AU265" s="6" t="str">
        <f>G$92</f>
        <v>AT</v>
      </c>
      <c r="AV265" s="6" t="str">
        <f t="shared" ref="AV265" si="411">H$92</f>
        <v>BE</v>
      </c>
      <c r="AW265" s="6" t="str">
        <f t="shared" ref="AW265" si="412">I$92</f>
        <v>BG</v>
      </c>
      <c r="AX265" s="6" t="str">
        <f t="shared" ref="AX265" si="413">J$92</f>
        <v>CH</v>
      </c>
      <c r="AY265" s="6" t="str">
        <f t="shared" ref="AY265" si="414">K$92</f>
        <v>CY</v>
      </c>
      <c r="AZ265" s="6" t="str">
        <f t="shared" ref="AZ265" si="415">L$92</f>
        <v>CZ</v>
      </c>
      <c r="BA265" s="6" t="str">
        <f t="shared" ref="BA265" si="416">M$92</f>
        <v>DE</v>
      </c>
      <c r="BB265" s="6" t="str">
        <f t="shared" ref="BB265" si="417">N$92</f>
        <v>DK</v>
      </c>
      <c r="BC265" s="6" t="str">
        <f t="shared" ref="BC265" si="418">O$92</f>
        <v>EE</v>
      </c>
      <c r="BD265" s="6" t="str">
        <f t="shared" ref="BD265" si="419">P$92</f>
        <v>EL</v>
      </c>
      <c r="BE265" s="6" t="str">
        <f t="shared" ref="BE265" si="420">Q$92</f>
        <v>ES</v>
      </c>
      <c r="BF265" s="6" t="str">
        <f t="shared" ref="BF265" si="421">R$92</f>
        <v>FI</v>
      </c>
      <c r="BG265" s="6" t="str">
        <f t="shared" ref="BG265" si="422">S$92</f>
        <v>FR</v>
      </c>
      <c r="BH265" s="6" t="str">
        <f t="shared" ref="BH265" si="423">T$92</f>
        <v>HR</v>
      </c>
      <c r="BI265" s="6" t="str">
        <f t="shared" ref="BI265" si="424">U$92</f>
        <v>HU</v>
      </c>
      <c r="BJ265" s="6" t="str">
        <f t="shared" ref="BJ265" si="425">V$92</f>
        <v>IE</v>
      </c>
      <c r="BK265" s="6" t="str">
        <f t="shared" ref="BK265" si="426">W$92</f>
        <v>IS</v>
      </c>
      <c r="BL265" s="6" t="str">
        <f t="shared" ref="BL265" si="427">X$92</f>
        <v>IT</v>
      </c>
      <c r="BM265" s="6" t="str">
        <f t="shared" ref="BM265" si="428">Y$92</f>
        <v>LT</v>
      </c>
      <c r="BN265" s="6" t="str">
        <f t="shared" ref="BN265" si="429">Z$92</f>
        <v>LU</v>
      </c>
      <c r="BO265" s="6" t="str">
        <f t="shared" ref="BO265" si="430">AA$92</f>
        <v>LV</v>
      </c>
      <c r="BP265" s="6" t="str">
        <f t="shared" ref="BP265" si="431">AB$92</f>
        <v>MT</v>
      </c>
      <c r="BQ265" s="6" t="str">
        <f t="shared" ref="BQ265" si="432">AC$92</f>
        <v>NL</v>
      </c>
      <c r="BR265" s="6" t="str">
        <f t="shared" ref="BR265" si="433">AD$92</f>
        <v>NO</v>
      </c>
      <c r="BS265" s="6" t="str">
        <f t="shared" ref="BS265" si="434">AE$92</f>
        <v>PL</v>
      </c>
      <c r="BT265" s="6" t="str">
        <f t="shared" ref="BT265" si="435">AF$92</f>
        <v>PT</v>
      </c>
      <c r="BU265" s="6" t="str">
        <f t="shared" ref="BU265" si="436">AG$92</f>
        <v>RO</v>
      </c>
      <c r="BV265" s="6" t="str">
        <f t="shared" ref="BV265" si="437">AH$92</f>
        <v>SE</v>
      </c>
      <c r="BW265" s="6" t="str">
        <f t="shared" ref="BW265" si="438">AI$92</f>
        <v>SI</v>
      </c>
      <c r="BX265" s="6" t="str">
        <f t="shared" ref="BX265" si="439">AJ$92</f>
        <v>SK</v>
      </c>
      <c r="BY265" s="6" t="str">
        <f t="shared" ref="BY265" si="440">AK$92</f>
        <v>UK</v>
      </c>
      <c r="BZ265" s="6" t="str">
        <f t="shared" ref="BZ265" si="441">AL$92</f>
        <v>AL</v>
      </c>
      <c r="CA265" s="6" t="str">
        <f t="shared" ref="CA265" si="442">AM$92</f>
        <v>BA</v>
      </c>
      <c r="CB265" s="6" t="str">
        <f t="shared" ref="CB265" si="443">AN$92</f>
        <v>KS</v>
      </c>
      <c r="CC265" s="6" t="str">
        <f t="shared" ref="CC265" si="444">AO$92</f>
        <v>ME</v>
      </c>
      <c r="CD265" s="6" t="str">
        <f t="shared" ref="CD265" si="445">AP$92</f>
        <v>MK</v>
      </c>
      <c r="CE265" s="6" t="str">
        <f t="shared" ref="CE265" si="446">AQ$92</f>
        <v>RS</v>
      </c>
      <c r="CG265" s="55" t="s">
        <v>1563</v>
      </c>
      <c r="CH265" s="6" t="str">
        <f t="shared" ref="CH265" si="447">AU265</f>
        <v>AT</v>
      </c>
      <c r="CI265" s="6" t="str">
        <f t="shared" ref="CI265" si="448">AV265</f>
        <v>BE</v>
      </c>
      <c r="CJ265" s="6" t="str">
        <f t="shared" ref="CJ265" si="449">AW265</f>
        <v>BG</v>
      </c>
      <c r="CK265" s="6" t="str">
        <f t="shared" ref="CK265" si="450">AX265</f>
        <v>CH</v>
      </c>
      <c r="CL265" s="6" t="str">
        <f t="shared" ref="CL265" si="451">AY265</f>
        <v>CY</v>
      </c>
      <c r="CM265" s="6" t="str">
        <f t="shared" ref="CM265" si="452">AZ265</f>
        <v>CZ</v>
      </c>
      <c r="CN265" s="6" t="str">
        <f t="shared" ref="CN265" si="453">BA265</f>
        <v>DE</v>
      </c>
      <c r="CO265" s="6" t="str">
        <f t="shared" ref="CO265" si="454">BB265</f>
        <v>DK</v>
      </c>
      <c r="CP265" s="6" t="str">
        <f t="shared" ref="CP265" si="455">BC265</f>
        <v>EE</v>
      </c>
      <c r="CQ265" s="6" t="str">
        <f t="shared" ref="CQ265" si="456">BD265</f>
        <v>EL</v>
      </c>
      <c r="CR265" s="6" t="str">
        <f t="shared" ref="CR265" si="457">BE265</f>
        <v>ES</v>
      </c>
      <c r="CS265" s="6" t="str">
        <f t="shared" ref="CS265" si="458">BF265</f>
        <v>FI</v>
      </c>
      <c r="CT265" s="6" t="str">
        <f t="shared" ref="CT265" si="459">BG265</f>
        <v>FR</v>
      </c>
      <c r="CU265" s="6" t="str">
        <f t="shared" ref="CU265" si="460">BH265</f>
        <v>HR</v>
      </c>
      <c r="CV265" s="6" t="str">
        <f t="shared" ref="CV265" si="461">BI265</f>
        <v>HU</v>
      </c>
      <c r="CW265" s="6" t="str">
        <f t="shared" ref="CW265" si="462">BJ265</f>
        <v>IE</v>
      </c>
      <c r="CX265" s="6" t="str">
        <f t="shared" ref="CX265" si="463">BK265</f>
        <v>IS</v>
      </c>
      <c r="CY265" s="6" t="str">
        <f t="shared" ref="CY265" si="464">BL265</f>
        <v>IT</v>
      </c>
      <c r="CZ265" s="6" t="str">
        <f t="shared" ref="CZ265" si="465">BM265</f>
        <v>LT</v>
      </c>
      <c r="DA265" s="6" t="str">
        <f t="shared" ref="DA265" si="466">BN265</f>
        <v>LU</v>
      </c>
      <c r="DB265" s="6" t="str">
        <f t="shared" ref="DB265" si="467">BO265</f>
        <v>LV</v>
      </c>
      <c r="DC265" s="6" t="str">
        <f t="shared" ref="DC265" si="468">BP265</f>
        <v>MT</v>
      </c>
      <c r="DD265" s="6" t="str">
        <f t="shared" ref="DD265" si="469">BQ265</f>
        <v>NL</v>
      </c>
      <c r="DE265" s="6" t="str">
        <f t="shared" ref="DE265" si="470">BR265</f>
        <v>NO</v>
      </c>
      <c r="DF265" s="6" t="str">
        <f t="shared" ref="DF265" si="471">BS265</f>
        <v>PL</v>
      </c>
      <c r="DG265" s="6" t="str">
        <f t="shared" ref="DG265" si="472">BT265</f>
        <v>PT</v>
      </c>
      <c r="DH265" s="6" t="str">
        <f t="shared" ref="DH265" si="473">BU265</f>
        <v>RO</v>
      </c>
      <c r="DI265" s="6" t="str">
        <f t="shared" ref="DI265" si="474">BV265</f>
        <v>SE</v>
      </c>
      <c r="DJ265" s="6" t="str">
        <f t="shared" ref="DJ265" si="475">BW265</f>
        <v>SI</v>
      </c>
      <c r="DK265" s="6" t="str">
        <f t="shared" ref="DK265" si="476">BX265</f>
        <v>SK</v>
      </c>
      <c r="DL265" s="6" t="str">
        <f t="shared" ref="DL265" si="477">BY265</f>
        <v>UK</v>
      </c>
      <c r="DM265" s="6" t="str">
        <f t="shared" ref="DM265" si="478">BZ265</f>
        <v>AL</v>
      </c>
      <c r="DN265" s="6" t="str">
        <f t="shared" ref="DN265" si="479">CA265</f>
        <v>BA</v>
      </c>
      <c r="DO265" s="6" t="str">
        <f t="shared" ref="DO265" si="480">CB265</f>
        <v>KS</v>
      </c>
      <c r="DP265" s="6" t="str">
        <f t="shared" ref="DP265" si="481">CC265</f>
        <v>ME</v>
      </c>
      <c r="DQ265" s="6" t="str">
        <f t="shared" ref="DQ265" si="482">CD265</f>
        <v>MK</v>
      </c>
      <c r="DR265" s="6" t="str">
        <f t="shared" ref="DR265" si="483">CE265</f>
        <v>RS</v>
      </c>
    </row>
    <row r="266" ht="16.5" spans="2:122">
      <c r="B266" s="7" t="s">
        <v>1568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157"/>
      <c r="CH266" s="159"/>
      <c r="CI266" s="159"/>
      <c r="CJ266" s="159"/>
      <c r="CK266" s="159"/>
      <c r="CL266" s="159"/>
      <c r="CM266" s="159"/>
      <c r="CN266" s="159"/>
      <c r="CO266" s="159"/>
      <c r="CP266" s="159"/>
      <c r="CQ266" s="159"/>
      <c r="CR266" s="159"/>
      <c r="CS266" s="159"/>
      <c r="CT266" s="159"/>
      <c r="CU266" s="159"/>
      <c r="CV266" s="159"/>
      <c r="CW266" s="159"/>
      <c r="CX266" s="159"/>
      <c r="CY266" s="159"/>
      <c r="CZ266" s="159"/>
      <c r="DA266" s="159"/>
      <c r="DB266" s="159"/>
      <c r="DC266" s="159"/>
      <c r="DD266" s="159"/>
      <c r="DE266" s="159"/>
      <c r="DF266" s="159"/>
      <c r="DG266" s="159"/>
      <c r="DH266" s="159"/>
      <c r="DI266" s="159"/>
      <c r="DJ266" s="159"/>
      <c r="DK266" s="159"/>
      <c r="DL266" s="159"/>
      <c r="DM266" s="159"/>
      <c r="DN266" s="159"/>
      <c r="DO266" s="159"/>
      <c r="DP266" s="159"/>
      <c r="DQ266" s="159"/>
      <c r="DR266" s="159"/>
    </row>
    <row r="267" ht="15.75" spans="2:122">
      <c r="B267" t="s">
        <v>970</v>
      </c>
      <c r="F267" t="s">
        <v>1298</v>
      </c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>
        <v>1</v>
      </c>
      <c r="AT267" s="54" t="str">
        <f>F267</f>
        <v>IOIOTH</v>
      </c>
      <c r="AU267" s="121">
        <f>CH282</f>
        <v>20.0610826203148</v>
      </c>
      <c r="AV267" s="121">
        <f t="shared" ref="AV267:CE267" si="484">CI282</f>
        <v>0.211</v>
      </c>
      <c r="AW267" s="121">
        <f t="shared" si="484"/>
        <v>2.24869909855358</v>
      </c>
      <c r="AX267" s="121">
        <f t="shared" si="484"/>
        <v>27.6334235147798</v>
      </c>
      <c r="AY267" s="121">
        <f t="shared" si="484"/>
        <v>0.123</v>
      </c>
      <c r="AZ267" s="121">
        <f t="shared" si="484"/>
        <v>17.7592305641809</v>
      </c>
      <c r="BA267" s="121">
        <f t="shared" si="484"/>
        <v>70.7299647681874</v>
      </c>
      <c r="BB267" s="121">
        <f t="shared" si="484"/>
        <v>0</v>
      </c>
      <c r="BC267" s="121">
        <f t="shared" si="484"/>
        <v>3.60586571657534</v>
      </c>
      <c r="BD267" s="121">
        <f t="shared" si="484"/>
        <v>4.9293</v>
      </c>
      <c r="BE267" s="121">
        <f t="shared" si="484"/>
        <v>10.8811</v>
      </c>
      <c r="BF267" s="121">
        <f t="shared" si="484"/>
        <v>34.7829463071875</v>
      </c>
      <c r="BG267" s="121">
        <f t="shared" si="484"/>
        <v>43.9756785148012</v>
      </c>
      <c r="BH267" s="121">
        <f t="shared" si="484"/>
        <v>0.498</v>
      </c>
      <c r="BI267" s="121">
        <f t="shared" si="484"/>
        <v>3.41440651981893</v>
      </c>
      <c r="BJ267" s="121">
        <f t="shared" si="484"/>
        <v>0</v>
      </c>
      <c r="BK267" s="121">
        <f t="shared" si="484"/>
        <v>1.66</v>
      </c>
      <c r="BL267" s="121">
        <f t="shared" si="484"/>
        <v>60.0117361101526</v>
      </c>
      <c r="BM267" s="121">
        <f t="shared" si="484"/>
        <v>2.56531764470469</v>
      </c>
      <c r="BN267" s="121">
        <f t="shared" si="484"/>
        <v>0.18</v>
      </c>
      <c r="BO267" s="121">
        <f t="shared" si="484"/>
        <v>7.72988599428522</v>
      </c>
      <c r="BP267" s="121">
        <f t="shared" si="484"/>
        <v>0</v>
      </c>
      <c r="BQ267" s="121">
        <f t="shared" si="484"/>
        <v>6.31200141504174</v>
      </c>
      <c r="BR267" s="121">
        <f t="shared" si="484"/>
        <v>9.578</v>
      </c>
      <c r="BS267" s="121">
        <f t="shared" si="484"/>
        <v>8.72189719632411</v>
      </c>
      <c r="BT267" s="121">
        <f t="shared" si="484"/>
        <v>3.0557</v>
      </c>
      <c r="BU267" s="121">
        <f t="shared" si="484"/>
        <v>17.8155</v>
      </c>
      <c r="BV267" s="121">
        <f t="shared" si="484"/>
        <v>48.6209076922087</v>
      </c>
      <c r="BW267" s="121">
        <f t="shared" si="484"/>
        <v>7.976992</v>
      </c>
      <c r="BX267" s="121">
        <f t="shared" si="484"/>
        <v>2.22126084170492</v>
      </c>
      <c r="BY267" s="121">
        <f t="shared" si="484"/>
        <v>67.733255562189</v>
      </c>
      <c r="BZ267" s="121">
        <f t="shared" si="484"/>
        <v>0</v>
      </c>
      <c r="CA267" s="121">
        <f t="shared" si="484"/>
        <v>0.16898</v>
      </c>
      <c r="CB267" s="121">
        <f t="shared" si="484"/>
        <v>1.08446</v>
      </c>
      <c r="CC267" s="121">
        <f t="shared" si="484"/>
        <v>0.009</v>
      </c>
      <c r="CD267" s="121">
        <f t="shared" si="484"/>
        <v>0.157</v>
      </c>
      <c r="CE267" s="121">
        <f t="shared" si="484"/>
        <v>14.692</v>
      </c>
      <c r="CF267" s="30"/>
      <c r="CG267" s="30"/>
      <c r="CH267" s="158"/>
      <c r="CI267" s="158"/>
      <c r="CJ267" s="158"/>
      <c r="CK267" s="158"/>
      <c r="CL267" s="158"/>
      <c r="CM267" s="158"/>
      <c r="CN267" s="158"/>
      <c r="CO267" s="158"/>
      <c r="CP267" s="158"/>
      <c r="CQ267" s="158"/>
      <c r="CR267" s="158"/>
      <c r="CS267" s="158"/>
      <c r="CT267" s="158"/>
      <c r="CU267" s="158"/>
      <c r="CV267" s="158"/>
      <c r="CW267" s="158"/>
      <c r="CX267" s="158"/>
      <c r="CY267" s="158"/>
      <c r="CZ267" s="158"/>
      <c r="DA267" s="158"/>
      <c r="DB267" s="158"/>
      <c r="DC267" s="158"/>
      <c r="DD267" s="158"/>
      <c r="DE267" s="158"/>
      <c r="DF267" s="158"/>
      <c r="DG267" s="158"/>
      <c r="DH267" s="158"/>
      <c r="DI267" s="158"/>
      <c r="DJ267" s="158"/>
      <c r="DK267" s="158"/>
      <c r="DL267" s="158"/>
      <c r="DM267" s="158"/>
      <c r="DN267" s="158"/>
      <c r="DO267" s="158"/>
      <c r="DP267" s="158"/>
      <c r="DQ267" s="158"/>
      <c r="DR267" s="158"/>
    </row>
    <row r="268" spans="2:122">
      <c r="B268" t="s">
        <v>970</v>
      </c>
      <c r="C268" t="s">
        <v>1569</v>
      </c>
      <c r="D268" t="s">
        <v>1224</v>
      </c>
      <c r="E268" t="s">
        <v>244</v>
      </c>
      <c r="G268" s="35">
        <f>IF(CH$282*CH268&gt;0,CH268/CH$282,"")</f>
        <v>0.0445767825436149</v>
      </c>
      <c r="H268" s="35" t="str">
        <f t="shared" ref="H268:AQ275" si="485">IF(CI$282*CI268&gt;0,CI268/CI$282,"")</f>
        <v/>
      </c>
      <c r="I268" s="35">
        <f t="shared" si="485"/>
        <v>0.0674223154612019</v>
      </c>
      <c r="J268" s="35">
        <f t="shared" si="485"/>
        <v>0.292995907498381</v>
      </c>
      <c r="K268" s="35" t="str">
        <f t="shared" si="485"/>
        <v/>
      </c>
      <c r="L268" s="35">
        <f t="shared" si="485"/>
        <v>0.0351903247645632</v>
      </c>
      <c r="M268" s="35">
        <f t="shared" si="485"/>
        <v>0.00824299652449142</v>
      </c>
      <c r="N268" s="35" t="str">
        <f t="shared" si="485"/>
        <v/>
      </c>
      <c r="O268" s="35">
        <f t="shared" si="485"/>
        <v>0.217401186648944</v>
      </c>
      <c r="P268" s="35" t="str">
        <f t="shared" si="485"/>
        <v/>
      </c>
      <c r="Q268" s="35" t="str">
        <f t="shared" si="485"/>
        <v/>
      </c>
      <c r="R268" s="35">
        <f t="shared" si="485"/>
        <v>0.219072873606035</v>
      </c>
      <c r="S268" s="35">
        <f t="shared" si="485"/>
        <v>0.0335082028210747</v>
      </c>
      <c r="T268" s="35" t="str">
        <f t="shared" si="485"/>
        <v/>
      </c>
      <c r="U268" s="35">
        <f t="shared" si="485"/>
        <v>0.0483539376584706</v>
      </c>
      <c r="V268" s="35" t="str">
        <f t="shared" si="485"/>
        <v/>
      </c>
      <c r="W268" s="35" t="str">
        <f t="shared" si="485"/>
        <v/>
      </c>
      <c r="X268" s="35">
        <f t="shared" si="485"/>
        <v>0.00920486617794325</v>
      </c>
      <c r="Y268" s="35">
        <f t="shared" si="485"/>
        <v>0.12565191392067</v>
      </c>
      <c r="Z268" s="35" t="str">
        <f t="shared" si="485"/>
        <v/>
      </c>
      <c r="AA268" s="35">
        <f t="shared" si="485"/>
        <v>0.589465356069761</v>
      </c>
      <c r="AB268" s="35" t="str">
        <f t="shared" si="485"/>
        <v/>
      </c>
      <c r="AC268" s="35">
        <f t="shared" si="485"/>
        <v>0.0641476408790258</v>
      </c>
      <c r="AD268" s="35">
        <f t="shared" si="485"/>
        <v>0.0347671747755272</v>
      </c>
      <c r="AE268" s="35">
        <f t="shared" si="485"/>
        <v>0.206400048003169</v>
      </c>
      <c r="AF268" s="35" t="str">
        <f t="shared" si="485"/>
        <v/>
      </c>
      <c r="AG268" s="35" t="str">
        <f t="shared" si="485"/>
        <v/>
      </c>
      <c r="AH268" s="35">
        <f t="shared" si="485"/>
        <v>0.352173598000185</v>
      </c>
      <c r="AI268" s="35" t="str">
        <f t="shared" si="485"/>
        <v/>
      </c>
      <c r="AJ268" s="35">
        <f t="shared" si="485"/>
        <v>0.104940399444977</v>
      </c>
      <c r="AK268" s="35">
        <f t="shared" si="485"/>
        <v>0.00975328556728612</v>
      </c>
      <c r="AL268" s="35" t="str">
        <f t="shared" si="485"/>
        <v/>
      </c>
      <c r="AM268" s="35" t="str">
        <f t="shared" si="485"/>
        <v/>
      </c>
      <c r="AN268" s="35" t="str">
        <f t="shared" si="485"/>
        <v/>
      </c>
      <c r="AO268" s="35" t="str">
        <f t="shared" si="485"/>
        <v/>
      </c>
      <c r="AP268" s="35" t="str">
        <f t="shared" si="485"/>
        <v/>
      </c>
      <c r="AQ268" s="35">
        <f t="shared" si="485"/>
        <v>0.143411380343044</v>
      </c>
      <c r="AR268" s="35"/>
      <c r="AT268" s="54"/>
      <c r="AU268" s="164"/>
      <c r="AV268" s="164"/>
      <c r="AW268" s="164"/>
      <c r="AX268" s="164"/>
      <c r="AY268" s="164"/>
      <c r="AZ268" s="164"/>
      <c r="BA268" s="164"/>
      <c r="BB268" s="164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30"/>
      <c r="CG268" s="30" t="str">
        <f t="shared" ref="CG268:CG281" si="486">E268</f>
        <v>INDBIO</v>
      </c>
      <c r="CH268" s="35">
        <f t="shared" ref="CH268:DR268" si="487">(AZ$15-CM$15)*G27</f>
        <v>0.894258517555266</v>
      </c>
      <c r="CI268" s="35">
        <f t="shared" si="487"/>
        <v>0</v>
      </c>
      <c r="CJ268" s="35">
        <f t="shared" si="487"/>
        <v>0.1516125</v>
      </c>
      <c r="CK268" s="35">
        <f t="shared" si="487"/>
        <v>8.09648</v>
      </c>
      <c r="CL268" s="35">
        <f t="shared" si="487"/>
        <v>0</v>
      </c>
      <c r="CM268" s="35">
        <f t="shared" si="487"/>
        <v>0.624953091122281</v>
      </c>
      <c r="CN268" s="35">
        <f t="shared" si="487"/>
        <v>0.58302685376157</v>
      </c>
      <c r="CO268" s="35">
        <f t="shared" si="487"/>
        <v>0</v>
      </c>
      <c r="CP268" s="35">
        <f t="shared" si="487"/>
        <v>0.783919485680225</v>
      </c>
      <c r="CQ268" s="35">
        <f t="shared" si="487"/>
        <v>0</v>
      </c>
      <c r="CR268" s="35">
        <f t="shared" si="487"/>
        <v>0</v>
      </c>
      <c r="CS268" s="35">
        <f t="shared" si="487"/>
        <v>7.62</v>
      </c>
      <c r="CT268" s="35">
        <f t="shared" si="487"/>
        <v>1.47354595486833</v>
      </c>
      <c r="CU268" s="35">
        <f t="shared" si="487"/>
        <v>0</v>
      </c>
      <c r="CV268" s="35">
        <f t="shared" si="487"/>
        <v>0.1651</v>
      </c>
      <c r="CW268" s="35">
        <f t="shared" si="487"/>
        <v>0</v>
      </c>
      <c r="CX268" s="35">
        <f t="shared" si="487"/>
        <v>0</v>
      </c>
      <c r="CY268" s="35">
        <f t="shared" si="487"/>
        <v>0.5524</v>
      </c>
      <c r="CZ268" s="35">
        <f t="shared" si="487"/>
        <v>0.322337071871609</v>
      </c>
      <c r="DA268" s="35">
        <f t="shared" si="487"/>
        <v>0</v>
      </c>
      <c r="DB268" s="35">
        <f t="shared" si="487"/>
        <v>4.5565</v>
      </c>
      <c r="DC268" s="35">
        <f t="shared" si="487"/>
        <v>0</v>
      </c>
      <c r="DD268" s="35">
        <f t="shared" si="487"/>
        <v>0.4049</v>
      </c>
      <c r="DE268" s="35">
        <f t="shared" si="487"/>
        <v>0.333</v>
      </c>
      <c r="DF268" s="35">
        <f t="shared" si="487"/>
        <v>1.8002</v>
      </c>
      <c r="DG268" s="35">
        <f t="shared" si="487"/>
        <v>0</v>
      </c>
      <c r="DH268" s="35">
        <f t="shared" si="487"/>
        <v>0</v>
      </c>
      <c r="DI268" s="35">
        <f t="shared" si="487"/>
        <v>17.123</v>
      </c>
      <c r="DJ268" s="35">
        <f t="shared" si="487"/>
        <v>0</v>
      </c>
      <c r="DK268" s="35">
        <f t="shared" si="487"/>
        <v>0.2331</v>
      </c>
      <c r="DL268" s="35">
        <f t="shared" si="487"/>
        <v>0.6606217839</v>
      </c>
      <c r="DM268" s="35">
        <f t="shared" si="487"/>
        <v>0</v>
      </c>
      <c r="DN268" s="35">
        <f t="shared" si="487"/>
        <v>0</v>
      </c>
      <c r="DO268" s="35">
        <f t="shared" si="487"/>
        <v>0</v>
      </c>
      <c r="DP268" s="35">
        <f t="shared" si="487"/>
        <v>0</v>
      </c>
      <c r="DQ268" s="35">
        <f t="shared" si="487"/>
        <v>0</v>
      </c>
      <c r="DR268" s="35">
        <f t="shared" si="487"/>
        <v>2.107</v>
      </c>
    </row>
    <row r="269" spans="2:122">
      <c r="B269" t="s">
        <v>970</v>
      </c>
      <c r="C269" t="s">
        <v>1569</v>
      </c>
      <c r="D269" t="s">
        <v>1224</v>
      </c>
      <c r="E269" t="s">
        <v>240</v>
      </c>
      <c r="G269" s="35" t="str">
        <f t="shared" ref="G269:G281" si="488">IF(CH$282*CH269&gt;0,CH269/CH$282,"")</f>
        <v/>
      </c>
      <c r="H269" s="35" t="str">
        <f t="shared" si="485"/>
        <v/>
      </c>
      <c r="I269" s="35" t="str">
        <f t="shared" si="485"/>
        <v/>
      </c>
      <c r="J269" s="35" t="str">
        <f t="shared" si="485"/>
        <v/>
      </c>
      <c r="K269" s="35" t="str">
        <f t="shared" si="485"/>
        <v/>
      </c>
      <c r="L269" s="35">
        <f t="shared" si="485"/>
        <v>0.0159916838161225</v>
      </c>
      <c r="M269" s="35">
        <f t="shared" si="485"/>
        <v>0.00501908916770266</v>
      </c>
      <c r="N269" s="35" t="str">
        <f t="shared" si="485"/>
        <v/>
      </c>
      <c r="O269" s="35" t="str">
        <f t="shared" si="485"/>
        <v/>
      </c>
      <c r="P269" s="35" t="str">
        <f t="shared" si="485"/>
        <v/>
      </c>
      <c r="Q269" s="35" t="str">
        <f t="shared" si="485"/>
        <v/>
      </c>
      <c r="R269" s="35" t="str">
        <f t="shared" si="485"/>
        <v/>
      </c>
      <c r="S269" s="35" t="str">
        <f t="shared" si="485"/>
        <v/>
      </c>
      <c r="T269" s="35" t="str">
        <f t="shared" si="485"/>
        <v/>
      </c>
      <c r="U269" s="35" t="str">
        <f t="shared" si="485"/>
        <v/>
      </c>
      <c r="V269" s="35" t="str">
        <f t="shared" si="485"/>
        <v/>
      </c>
      <c r="W269" s="35" t="str">
        <f t="shared" si="485"/>
        <v/>
      </c>
      <c r="X269" s="35" t="str">
        <f t="shared" si="485"/>
        <v/>
      </c>
      <c r="Y269" s="35" t="str">
        <f t="shared" si="485"/>
        <v/>
      </c>
      <c r="Z269" s="35" t="str">
        <f t="shared" si="485"/>
        <v/>
      </c>
      <c r="AA269" s="35" t="str">
        <f t="shared" si="485"/>
        <v/>
      </c>
      <c r="AB269" s="35" t="str">
        <f t="shared" si="485"/>
        <v/>
      </c>
      <c r="AC269" s="35" t="str">
        <f t="shared" si="485"/>
        <v/>
      </c>
      <c r="AD269" s="35" t="str">
        <f t="shared" si="485"/>
        <v/>
      </c>
      <c r="AE269" s="35">
        <f t="shared" si="485"/>
        <v>0.00229307908013742</v>
      </c>
      <c r="AF269" s="35" t="str">
        <f t="shared" si="485"/>
        <v/>
      </c>
      <c r="AG269" s="35" t="str">
        <f t="shared" si="485"/>
        <v/>
      </c>
      <c r="AH269" s="35">
        <f t="shared" si="485"/>
        <v>0.00748649124990173</v>
      </c>
      <c r="AI269" s="35" t="str">
        <f t="shared" si="485"/>
        <v/>
      </c>
      <c r="AJ269" s="35">
        <f t="shared" si="485"/>
        <v>0.0432186973261167</v>
      </c>
      <c r="AK269" s="35">
        <f t="shared" si="485"/>
        <v>0.00947835733970517</v>
      </c>
      <c r="AL269" s="35" t="str">
        <f t="shared" si="485"/>
        <v/>
      </c>
      <c r="AM269" s="35" t="str">
        <f t="shared" si="485"/>
        <v/>
      </c>
      <c r="AN269" s="35" t="str">
        <f t="shared" si="485"/>
        <v/>
      </c>
      <c r="AO269" s="35" t="str">
        <f t="shared" si="485"/>
        <v/>
      </c>
      <c r="AP269" s="35" t="str">
        <f t="shared" si="485"/>
        <v/>
      </c>
      <c r="AQ269" s="35" t="str">
        <f t="shared" si="485"/>
        <v/>
      </c>
      <c r="AR269" s="35"/>
      <c r="AT269" s="54"/>
      <c r="AU269" s="164"/>
      <c r="AV269" s="164"/>
      <c r="AW269" s="164"/>
      <c r="AX269" s="164"/>
      <c r="AY269" s="164"/>
      <c r="AZ269" s="164"/>
      <c r="BA269" s="164"/>
      <c r="BB269" s="164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4"/>
      <c r="CB269" s="164"/>
      <c r="CC269" s="164"/>
      <c r="CD269" s="164"/>
      <c r="CE269" s="164"/>
      <c r="CF269" s="30"/>
      <c r="CG269" s="30" t="str">
        <f t="shared" si="486"/>
        <v>INDCOG</v>
      </c>
      <c r="CH269" s="35">
        <f t="shared" ref="CH269:DR269" si="489">(AZ$14-CM$14)*G77</f>
        <v>0</v>
      </c>
      <c r="CI269" s="35">
        <f t="shared" si="489"/>
        <v>0</v>
      </c>
      <c r="CJ269" s="35">
        <f t="shared" si="489"/>
        <v>0</v>
      </c>
      <c r="CK269" s="35">
        <f t="shared" si="489"/>
        <v>0</v>
      </c>
      <c r="CL269" s="35">
        <f t="shared" si="489"/>
        <v>0</v>
      </c>
      <c r="CM269" s="35">
        <f t="shared" si="489"/>
        <v>0.284</v>
      </c>
      <c r="CN269" s="35">
        <f t="shared" si="489"/>
        <v>0.355</v>
      </c>
      <c r="CO269" s="35">
        <f t="shared" si="489"/>
        <v>0</v>
      </c>
      <c r="CP269" s="35">
        <f t="shared" si="489"/>
        <v>0</v>
      </c>
      <c r="CQ269" s="35">
        <f t="shared" si="489"/>
        <v>0</v>
      </c>
      <c r="CR269" s="35">
        <f t="shared" si="489"/>
        <v>0</v>
      </c>
      <c r="CS269" s="35">
        <f t="shared" si="489"/>
        <v>0</v>
      </c>
      <c r="CT269" s="35">
        <f t="shared" si="489"/>
        <v>0</v>
      </c>
      <c r="CU269" s="35">
        <f t="shared" si="489"/>
        <v>0</v>
      </c>
      <c r="CV269" s="35">
        <f t="shared" si="489"/>
        <v>0</v>
      </c>
      <c r="CW269" s="35">
        <f t="shared" si="489"/>
        <v>0</v>
      </c>
      <c r="CX269" s="35">
        <f t="shared" si="489"/>
        <v>0</v>
      </c>
      <c r="CY269" s="35">
        <f t="shared" si="489"/>
        <v>0</v>
      </c>
      <c r="CZ269" s="35">
        <f t="shared" si="489"/>
        <v>0</v>
      </c>
      <c r="DA269" s="35">
        <f t="shared" si="489"/>
        <v>0</v>
      </c>
      <c r="DB269" s="35">
        <f t="shared" si="489"/>
        <v>0</v>
      </c>
      <c r="DC269" s="35">
        <f t="shared" si="489"/>
        <v>0</v>
      </c>
      <c r="DD269" s="35">
        <f t="shared" si="489"/>
        <v>0</v>
      </c>
      <c r="DE269" s="35">
        <f t="shared" si="489"/>
        <v>0</v>
      </c>
      <c r="DF269" s="35">
        <f t="shared" si="489"/>
        <v>0.02</v>
      </c>
      <c r="DG269" s="35">
        <f t="shared" si="489"/>
        <v>0</v>
      </c>
      <c r="DH269" s="35">
        <f t="shared" si="489"/>
        <v>0</v>
      </c>
      <c r="DI269" s="35">
        <f t="shared" si="489"/>
        <v>0.364</v>
      </c>
      <c r="DJ269" s="35">
        <f t="shared" si="489"/>
        <v>0</v>
      </c>
      <c r="DK269" s="35">
        <f t="shared" si="489"/>
        <v>0.096</v>
      </c>
      <c r="DL269" s="35">
        <f t="shared" si="489"/>
        <v>0.642</v>
      </c>
      <c r="DM269" s="35">
        <f t="shared" si="489"/>
        <v>0</v>
      </c>
      <c r="DN269" s="35">
        <f t="shared" si="489"/>
        <v>0</v>
      </c>
      <c r="DO269" s="35">
        <f t="shared" si="489"/>
        <v>0</v>
      </c>
      <c r="DP269" s="35">
        <f t="shared" si="489"/>
        <v>0</v>
      </c>
      <c r="DQ269" s="35">
        <f t="shared" si="489"/>
        <v>0</v>
      </c>
      <c r="DR269" s="35">
        <f t="shared" si="489"/>
        <v>0</v>
      </c>
    </row>
    <row r="270" spans="2:122">
      <c r="B270" t="s">
        <v>970</v>
      </c>
      <c r="C270" s="12" t="s">
        <v>1569</v>
      </c>
      <c r="D270" t="s">
        <v>1224</v>
      </c>
      <c r="E270" t="s">
        <v>247</v>
      </c>
      <c r="G270" s="35">
        <f t="shared" si="488"/>
        <v>0.212630598294852</v>
      </c>
      <c r="H270" s="35" t="str">
        <f t="shared" si="485"/>
        <v/>
      </c>
      <c r="I270" s="35">
        <f t="shared" si="485"/>
        <v>0.603149661451995</v>
      </c>
      <c r="J270" s="35">
        <f t="shared" si="485"/>
        <v>0.44092980601854</v>
      </c>
      <c r="K270" s="35">
        <f t="shared" si="485"/>
        <v>1</v>
      </c>
      <c r="L270" s="35">
        <f t="shared" si="485"/>
        <v>0.0489424357017514</v>
      </c>
      <c r="M270" s="35">
        <f t="shared" si="485"/>
        <v>0.450772585628945</v>
      </c>
      <c r="N270" s="35" t="str">
        <f t="shared" si="485"/>
        <v/>
      </c>
      <c r="O270" s="35">
        <f t="shared" si="485"/>
        <v>0.126682476804445</v>
      </c>
      <c r="P270" s="35">
        <f t="shared" si="485"/>
        <v>1</v>
      </c>
      <c r="Q270" s="35">
        <f t="shared" si="485"/>
        <v>1</v>
      </c>
      <c r="R270" s="35">
        <f t="shared" si="485"/>
        <v>0.18660868871418</v>
      </c>
      <c r="S270" s="35">
        <f t="shared" si="485"/>
        <v>0.410466990155128</v>
      </c>
      <c r="T270" s="35" t="str">
        <f t="shared" si="485"/>
        <v/>
      </c>
      <c r="U270" s="35">
        <f t="shared" si="485"/>
        <v>0.106050640982024</v>
      </c>
      <c r="V270" s="35" t="str">
        <f t="shared" si="485"/>
        <v/>
      </c>
      <c r="W270" s="35">
        <f t="shared" si="485"/>
        <v>1</v>
      </c>
      <c r="X270" s="35">
        <f t="shared" si="485"/>
        <v>0.0809231712791328</v>
      </c>
      <c r="Y270" s="35">
        <f t="shared" si="485"/>
        <v>0.215139049598488</v>
      </c>
      <c r="Z270" s="35" t="str">
        <f t="shared" si="485"/>
        <v/>
      </c>
      <c r="AA270" s="35">
        <f t="shared" si="485"/>
        <v>0.0523552352905591</v>
      </c>
      <c r="AB270" s="35" t="str">
        <f t="shared" si="485"/>
        <v/>
      </c>
      <c r="AC270" s="35">
        <f t="shared" si="485"/>
        <v>0.160209089559165</v>
      </c>
      <c r="AD270" s="35">
        <f t="shared" si="485"/>
        <v>0.701712257256212</v>
      </c>
      <c r="AE270" s="35">
        <f t="shared" si="485"/>
        <v>0.153668401476329</v>
      </c>
      <c r="AF270" s="35">
        <f t="shared" si="485"/>
        <v>1</v>
      </c>
      <c r="AG270" s="35">
        <f t="shared" si="485"/>
        <v>0.468367432853414</v>
      </c>
      <c r="AH270" s="35">
        <f t="shared" si="485"/>
        <v>0.275831954534841</v>
      </c>
      <c r="AI270" s="35">
        <f t="shared" si="485"/>
        <v>0.937821173695548</v>
      </c>
      <c r="AJ270" s="35">
        <f t="shared" si="485"/>
        <v>0.11619526854032</v>
      </c>
      <c r="AK270" s="35">
        <f t="shared" si="485"/>
        <v>0.561042683872021</v>
      </c>
      <c r="AL270" s="35" t="str">
        <f t="shared" si="485"/>
        <v/>
      </c>
      <c r="AM270" s="35" t="str">
        <f t="shared" si="485"/>
        <v/>
      </c>
      <c r="AN270" s="35" t="str">
        <f t="shared" si="485"/>
        <v/>
      </c>
      <c r="AO270" s="35" t="str">
        <f t="shared" si="485"/>
        <v/>
      </c>
      <c r="AP270" s="35" t="str">
        <f t="shared" si="485"/>
        <v/>
      </c>
      <c r="AQ270" s="35" t="str">
        <f t="shared" si="485"/>
        <v/>
      </c>
      <c r="AR270" s="35"/>
      <c r="AT270" s="54"/>
      <c r="AU270" s="164"/>
      <c r="AV270" s="164"/>
      <c r="AW270" s="164"/>
      <c r="AX270" s="164"/>
      <c r="AY270" s="164"/>
      <c r="AZ270" s="164"/>
      <c r="BA270" s="164"/>
      <c r="BB270" s="164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4"/>
      <c r="CB270" s="164"/>
      <c r="CC270" s="164"/>
      <c r="CD270" s="164"/>
      <c r="CE270" s="164"/>
      <c r="CF270" s="30"/>
      <c r="CG270" s="30" t="str">
        <f t="shared" si="486"/>
        <v>INDELC</v>
      </c>
      <c r="CH270" s="35">
        <f t="shared" ref="CH270:DR270" si="490">AZ$17*G48</f>
        <v>4.2656</v>
      </c>
      <c r="CI270" s="35">
        <f t="shared" si="490"/>
        <v>0</v>
      </c>
      <c r="CJ270" s="35">
        <f t="shared" si="490"/>
        <v>1.3563021</v>
      </c>
      <c r="CK270" s="35">
        <f t="shared" si="490"/>
        <v>12.18440007</v>
      </c>
      <c r="CL270" s="35">
        <f t="shared" si="490"/>
        <v>0.123</v>
      </c>
      <c r="CM270" s="35">
        <f t="shared" si="490"/>
        <v>0.86918</v>
      </c>
      <c r="CN270" s="35">
        <f t="shared" si="490"/>
        <v>31.8831291</v>
      </c>
      <c r="CO270" s="35">
        <f t="shared" si="490"/>
        <v>0</v>
      </c>
      <c r="CP270" s="35">
        <f t="shared" si="490"/>
        <v>0.4568</v>
      </c>
      <c r="CQ270" s="35">
        <f t="shared" si="490"/>
        <v>4.9293</v>
      </c>
      <c r="CR270" s="35">
        <f t="shared" si="490"/>
        <v>10.8811</v>
      </c>
      <c r="CS270" s="35">
        <f t="shared" si="490"/>
        <v>6.4908</v>
      </c>
      <c r="CT270" s="35">
        <f t="shared" si="490"/>
        <v>18.0505644</v>
      </c>
      <c r="CU270" s="35">
        <f t="shared" si="490"/>
        <v>0</v>
      </c>
      <c r="CV270" s="35">
        <f t="shared" si="490"/>
        <v>0.3621</v>
      </c>
      <c r="CW270" s="35">
        <f t="shared" si="490"/>
        <v>0</v>
      </c>
      <c r="CX270" s="35">
        <f t="shared" si="490"/>
        <v>1.66</v>
      </c>
      <c r="CY270" s="35">
        <f t="shared" si="490"/>
        <v>4.85634</v>
      </c>
      <c r="CZ270" s="35">
        <f t="shared" si="490"/>
        <v>0.5519</v>
      </c>
      <c r="DA270" s="35">
        <f t="shared" si="490"/>
        <v>0</v>
      </c>
      <c r="DB270" s="35">
        <f t="shared" si="490"/>
        <v>0.4047</v>
      </c>
      <c r="DC270" s="35">
        <f t="shared" si="490"/>
        <v>0</v>
      </c>
      <c r="DD270" s="35">
        <f t="shared" si="490"/>
        <v>1.01124</v>
      </c>
      <c r="DE270" s="35">
        <f t="shared" si="490"/>
        <v>6.721</v>
      </c>
      <c r="DF270" s="35">
        <f t="shared" si="490"/>
        <v>1.34028</v>
      </c>
      <c r="DG270" s="35">
        <f t="shared" si="490"/>
        <v>3.0557</v>
      </c>
      <c r="DH270" s="35">
        <f t="shared" si="490"/>
        <v>8.3442</v>
      </c>
      <c r="DI270" s="35">
        <f t="shared" si="490"/>
        <v>13.4112</v>
      </c>
      <c r="DJ270" s="35">
        <f t="shared" si="490"/>
        <v>7.480992</v>
      </c>
      <c r="DK270" s="35">
        <f t="shared" si="490"/>
        <v>0.2581</v>
      </c>
      <c r="DL270" s="35">
        <f t="shared" si="490"/>
        <v>38.001247488</v>
      </c>
      <c r="DM270" s="35">
        <f t="shared" si="490"/>
        <v>0</v>
      </c>
      <c r="DN270" s="35">
        <f t="shared" si="490"/>
        <v>0</v>
      </c>
      <c r="DO270" s="35">
        <f t="shared" si="490"/>
        <v>0</v>
      </c>
      <c r="DP270" s="35">
        <f t="shared" si="490"/>
        <v>0</v>
      </c>
      <c r="DQ270" s="35">
        <f t="shared" si="490"/>
        <v>0</v>
      </c>
      <c r="DR270" s="35">
        <f t="shared" si="490"/>
        <v>0</v>
      </c>
    </row>
    <row r="271" spans="2:122">
      <c r="B271" t="s">
        <v>970</v>
      </c>
      <c r="C271" s="12" t="s">
        <v>1569</v>
      </c>
      <c r="D271" t="s">
        <v>1224</v>
      </c>
      <c r="E271" t="s">
        <v>239</v>
      </c>
      <c r="G271" s="35">
        <f t="shared" si="488"/>
        <v>0.380338526249255</v>
      </c>
      <c r="H271" s="35" t="str">
        <f t="shared" si="485"/>
        <v/>
      </c>
      <c r="I271" s="35">
        <f t="shared" si="485"/>
        <v>0.256616607240275</v>
      </c>
      <c r="J271" s="35">
        <f t="shared" si="485"/>
        <v>0.014312480673575</v>
      </c>
      <c r="K271" s="35" t="str">
        <f t="shared" si="485"/>
        <v/>
      </c>
      <c r="L271" s="35">
        <f t="shared" si="485"/>
        <v>0.256108926376135</v>
      </c>
      <c r="M271" s="35">
        <f t="shared" si="485"/>
        <v>0.305703094750473</v>
      </c>
      <c r="N271" s="35" t="str">
        <f t="shared" si="485"/>
        <v/>
      </c>
      <c r="O271" s="35">
        <f t="shared" si="485"/>
        <v>0.166173196117853</v>
      </c>
      <c r="P271" s="35" t="str">
        <f t="shared" si="485"/>
        <v/>
      </c>
      <c r="Q271" s="35" t="str">
        <f t="shared" si="485"/>
        <v/>
      </c>
      <c r="R271" s="35">
        <f t="shared" si="485"/>
        <v>1.19474016224985e-5</v>
      </c>
      <c r="S271" s="35">
        <f t="shared" si="485"/>
        <v>0.344586632241105</v>
      </c>
      <c r="T271" s="35" t="str">
        <f t="shared" si="485"/>
        <v/>
      </c>
      <c r="U271" s="35">
        <f t="shared" si="485"/>
        <v>0.557668370408309</v>
      </c>
      <c r="V271" s="35" t="str">
        <f t="shared" si="485"/>
        <v/>
      </c>
      <c r="W271" s="35" t="str">
        <f t="shared" si="485"/>
        <v/>
      </c>
      <c r="X271" s="35">
        <f t="shared" si="485"/>
        <v>0.25086232352171</v>
      </c>
      <c r="Y271" s="35">
        <f t="shared" si="485"/>
        <v>0.221290557917802</v>
      </c>
      <c r="Z271" s="35" t="str">
        <f t="shared" si="485"/>
        <v/>
      </c>
      <c r="AA271" s="35">
        <f t="shared" si="485"/>
        <v>0.199535412996456</v>
      </c>
      <c r="AB271" s="35" t="str">
        <f t="shared" si="485"/>
        <v/>
      </c>
      <c r="AC271" s="35">
        <f t="shared" si="485"/>
        <v>0.624247348139983</v>
      </c>
      <c r="AD271" s="35">
        <f t="shared" si="485"/>
        <v>0.0235017749008144</v>
      </c>
      <c r="AE271" s="35">
        <f t="shared" si="485"/>
        <v>0.466134029579282</v>
      </c>
      <c r="AF271" s="35" t="str">
        <f t="shared" si="485"/>
        <v/>
      </c>
      <c r="AG271" s="35" t="str">
        <f t="shared" si="485"/>
        <v/>
      </c>
      <c r="AH271" s="35">
        <f t="shared" si="485"/>
        <v>0.0448955136763968</v>
      </c>
      <c r="AI271" s="35" t="str">
        <f t="shared" si="485"/>
        <v/>
      </c>
      <c r="AJ271" s="35">
        <f t="shared" si="485"/>
        <v>0.585004777344755</v>
      </c>
      <c r="AK271" s="35">
        <f t="shared" si="485"/>
        <v>0.101047851284882</v>
      </c>
      <c r="AL271" s="35" t="str">
        <f t="shared" si="485"/>
        <v/>
      </c>
      <c r="AM271" s="35" t="str">
        <f t="shared" si="485"/>
        <v/>
      </c>
      <c r="AN271" s="35" t="str">
        <f t="shared" si="485"/>
        <v/>
      </c>
      <c r="AO271" s="35" t="str">
        <f t="shared" si="485"/>
        <v/>
      </c>
      <c r="AP271" s="35" t="str">
        <f t="shared" si="485"/>
        <v/>
      </c>
      <c r="AQ271" s="35" t="str">
        <f t="shared" si="485"/>
        <v/>
      </c>
      <c r="AR271" s="35"/>
      <c r="AT271" s="54"/>
      <c r="AU271" s="164"/>
      <c r="AV271" s="164"/>
      <c r="AW271" s="164"/>
      <c r="AX271" s="164"/>
      <c r="AY271" s="164"/>
      <c r="AZ271" s="164"/>
      <c r="BA271" s="164"/>
      <c r="BB271" s="164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4"/>
      <c r="CB271" s="164"/>
      <c r="CC271" s="164"/>
      <c r="CD271" s="164"/>
      <c r="CE271" s="164"/>
      <c r="CF271" s="30"/>
      <c r="CG271" s="30" t="str">
        <f t="shared" si="486"/>
        <v>INDGAS</v>
      </c>
      <c r="CH271" s="35">
        <f t="shared" ref="CH271:DR271" si="491">(AZ$13-CM$13)*G53</f>
        <v>7.63000259877509</v>
      </c>
      <c r="CI271" s="35">
        <f t="shared" si="491"/>
        <v>0</v>
      </c>
      <c r="CJ271" s="35">
        <f t="shared" si="491"/>
        <v>0.577053533375085</v>
      </c>
      <c r="CK271" s="35">
        <f t="shared" si="491"/>
        <v>0.395502839999999</v>
      </c>
      <c r="CL271" s="35">
        <f t="shared" si="491"/>
        <v>0</v>
      </c>
      <c r="CM271" s="35">
        <f t="shared" si="491"/>
        <v>4.5482974730586</v>
      </c>
      <c r="CN271" s="35">
        <f t="shared" si="491"/>
        <v>21.6223691212268</v>
      </c>
      <c r="CO271" s="35">
        <f t="shared" si="491"/>
        <v>0</v>
      </c>
      <c r="CP271" s="35">
        <f t="shared" si="491"/>
        <v>0.599198230895115</v>
      </c>
      <c r="CQ271" s="35">
        <f t="shared" si="491"/>
        <v>0</v>
      </c>
      <c r="CR271" s="35">
        <f t="shared" si="491"/>
        <v>0</v>
      </c>
      <c r="CS271" s="35">
        <f t="shared" si="491"/>
        <v>0.00041556582914577</v>
      </c>
      <c r="CT271" s="35">
        <f t="shared" si="491"/>
        <v>15.1534309599329</v>
      </c>
      <c r="CU271" s="35">
        <f t="shared" si="491"/>
        <v>0</v>
      </c>
      <c r="CV271" s="35">
        <f t="shared" si="491"/>
        <v>1.90410651981892</v>
      </c>
      <c r="CW271" s="35">
        <f t="shared" si="491"/>
        <v>0</v>
      </c>
      <c r="CX271" s="35">
        <f t="shared" si="491"/>
        <v>0</v>
      </c>
      <c r="CY271" s="35">
        <f t="shared" si="491"/>
        <v>15.0546835591646</v>
      </c>
      <c r="CZ271" s="35">
        <f t="shared" si="491"/>
        <v>0.567680572833083</v>
      </c>
      <c r="DA271" s="35">
        <f t="shared" si="491"/>
        <v>0</v>
      </c>
      <c r="DB271" s="35">
        <f t="shared" si="491"/>
        <v>1.54238599428522</v>
      </c>
      <c r="DC271" s="35">
        <f t="shared" si="491"/>
        <v>0</v>
      </c>
      <c r="DD271" s="35">
        <f t="shared" si="491"/>
        <v>3.94025014479563</v>
      </c>
      <c r="DE271" s="35">
        <f t="shared" si="491"/>
        <v>0.2251</v>
      </c>
      <c r="DF271" s="35">
        <f t="shared" si="491"/>
        <v>4.0655730856988</v>
      </c>
      <c r="DG271" s="35">
        <f t="shared" si="491"/>
        <v>0</v>
      </c>
      <c r="DH271" s="35">
        <f t="shared" si="491"/>
        <v>0</v>
      </c>
      <c r="DI271" s="35">
        <f t="shared" si="491"/>
        <v>2.18286062625438</v>
      </c>
      <c r="DJ271" s="35">
        <f t="shared" si="491"/>
        <v>0</v>
      </c>
      <c r="DK271" s="35">
        <f t="shared" si="491"/>
        <v>1.29944820412621</v>
      </c>
      <c r="DL271" s="35">
        <f t="shared" si="491"/>
        <v>6.84429993508898</v>
      </c>
      <c r="DM271" s="35">
        <f t="shared" si="491"/>
        <v>0</v>
      </c>
      <c r="DN271" s="35">
        <f t="shared" si="491"/>
        <v>0</v>
      </c>
      <c r="DO271" s="35">
        <f t="shared" si="491"/>
        <v>0</v>
      </c>
      <c r="DP271" s="35">
        <f t="shared" si="491"/>
        <v>0</v>
      </c>
      <c r="DQ271" s="35">
        <f t="shared" si="491"/>
        <v>0</v>
      </c>
      <c r="DR271" s="35">
        <f t="shared" si="491"/>
        <v>0</v>
      </c>
    </row>
    <row r="272" spans="2:122">
      <c r="B272" t="s">
        <v>970</v>
      </c>
      <c r="C272" s="12" t="s">
        <v>1569</v>
      </c>
      <c r="D272" t="s">
        <v>1224</v>
      </c>
      <c r="E272" t="s">
        <v>237</v>
      </c>
      <c r="G272" s="35">
        <f t="shared" si="488"/>
        <v>0.0570474494799928</v>
      </c>
      <c r="H272" s="35" t="str">
        <f t="shared" si="485"/>
        <v/>
      </c>
      <c r="I272" s="35">
        <f t="shared" si="485"/>
        <v>0.023825476073642</v>
      </c>
      <c r="J272" s="35">
        <f t="shared" si="485"/>
        <v>0.000709871183744431</v>
      </c>
      <c r="K272" s="35" t="str">
        <f t="shared" si="485"/>
        <v/>
      </c>
      <c r="L272" s="35">
        <f t="shared" si="485"/>
        <v>0.0450413657905508</v>
      </c>
      <c r="M272" s="35">
        <f t="shared" si="485"/>
        <v>0.00493739677581561</v>
      </c>
      <c r="N272" s="35" t="str">
        <f t="shared" si="485"/>
        <v/>
      </c>
      <c r="O272" s="35">
        <f t="shared" si="485"/>
        <v>0.0831977737332171</v>
      </c>
      <c r="P272" s="35" t="str">
        <f t="shared" si="485"/>
        <v/>
      </c>
      <c r="Q272" s="35" t="str">
        <f t="shared" si="485"/>
        <v/>
      </c>
      <c r="R272" s="35">
        <f t="shared" si="485"/>
        <v>0.0747851854541611</v>
      </c>
      <c r="S272" s="35">
        <f t="shared" si="485"/>
        <v>0.0376970738368946</v>
      </c>
      <c r="T272" s="35" t="str">
        <f t="shared" si="485"/>
        <v/>
      </c>
      <c r="U272" s="35">
        <f t="shared" si="485"/>
        <v>0.00468602666587238</v>
      </c>
      <c r="V272" s="35" t="str">
        <f t="shared" si="485"/>
        <v/>
      </c>
      <c r="W272" s="35" t="str">
        <f t="shared" si="485"/>
        <v/>
      </c>
      <c r="X272" s="35">
        <f t="shared" si="485"/>
        <v>0.0247284963940402</v>
      </c>
      <c r="Y272" s="35">
        <f t="shared" si="485"/>
        <v>0.0701667492801738</v>
      </c>
      <c r="Z272" s="35" t="str">
        <f t="shared" si="485"/>
        <v/>
      </c>
      <c r="AA272" s="35">
        <f t="shared" si="485"/>
        <v>0.0285256471004899</v>
      </c>
      <c r="AB272" s="35" t="str">
        <f t="shared" si="485"/>
        <v/>
      </c>
      <c r="AC272" s="35" t="str">
        <f t="shared" si="485"/>
        <v/>
      </c>
      <c r="AD272" s="35">
        <f t="shared" si="485"/>
        <v>0.00114846523282522</v>
      </c>
      <c r="AE272" s="35">
        <f t="shared" si="485"/>
        <v>0.0321031071219238</v>
      </c>
      <c r="AF272" s="35" t="str">
        <f t="shared" si="485"/>
        <v/>
      </c>
      <c r="AG272" s="35">
        <f t="shared" si="485"/>
        <v>0.00863293199741798</v>
      </c>
      <c r="AH272" s="35">
        <f t="shared" si="485"/>
        <v>0.0535658835651598</v>
      </c>
      <c r="AI272" s="35" t="str">
        <f t="shared" si="485"/>
        <v/>
      </c>
      <c r="AJ272" s="35" t="str">
        <f t="shared" si="485"/>
        <v/>
      </c>
      <c r="AK272" s="35">
        <f t="shared" si="485"/>
        <v>0.0107278478491684</v>
      </c>
      <c r="AL272" s="35" t="str">
        <f t="shared" si="485"/>
        <v/>
      </c>
      <c r="AM272" s="35" t="str">
        <f t="shared" si="485"/>
        <v/>
      </c>
      <c r="AN272" s="35" t="str">
        <f t="shared" si="485"/>
        <v/>
      </c>
      <c r="AO272" s="35" t="str">
        <f t="shared" si="485"/>
        <v/>
      </c>
      <c r="AP272" s="35" t="str">
        <f t="shared" si="485"/>
        <v/>
      </c>
      <c r="AQ272" s="35">
        <f t="shared" si="485"/>
        <v>0.2341410291315</v>
      </c>
      <c r="AR272" s="35"/>
      <c r="AT272" s="54"/>
      <c r="AU272" s="164"/>
      <c r="AV272" s="164"/>
      <c r="AW272" s="164"/>
      <c r="AX272" s="164"/>
      <c r="AY272" s="164"/>
      <c r="AZ272" s="164"/>
      <c r="BA272" s="164"/>
      <c r="BB272" s="164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4"/>
      <c r="CB272" s="164"/>
      <c r="CC272" s="164"/>
      <c r="CD272" s="164"/>
      <c r="CE272" s="164"/>
      <c r="CF272" s="30"/>
      <c r="CG272" s="30" t="str">
        <f t="shared" si="486"/>
        <v>INDHFO</v>
      </c>
      <c r="CH272" s="35">
        <f t="shared" ref="CH272:DR272" si="492">(AZ$12-CM$12)*G58</f>
        <v>1.14443359729637</v>
      </c>
      <c r="CI272" s="35">
        <f t="shared" si="492"/>
        <v>0</v>
      </c>
      <c r="CJ272" s="35">
        <f t="shared" si="492"/>
        <v>0.0535763265694088</v>
      </c>
      <c r="CK272" s="35">
        <f t="shared" si="492"/>
        <v>0.0196161710613479</v>
      </c>
      <c r="CL272" s="35">
        <f t="shared" si="492"/>
        <v>0</v>
      </c>
      <c r="CM272" s="35">
        <f t="shared" si="492"/>
        <v>0.7999</v>
      </c>
      <c r="CN272" s="35">
        <f t="shared" si="492"/>
        <v>0.3492219</v>
      </c>
      <c r="CO272" s="35">
        <f t="shared" si="492"/>
        <v>0</v>
      </c>
      <c r="CP272" s="35">
        <f t="shared" si="492"/>
        <v>0.3</v>
      </c>
      <c r="CQ272" s="35">
        <f t="shared" si="492"/>
        <v>0</v>
      </c>
      <c r="CR272" s="35">
        <f t="shared" si="492"/>
        <v>0</v>
      </c>
      <c r="CS272" s="35">
        <f t="shared" si="492"/>
        <v>2.60124909022515</v>
      </c>
      <c r="CT272" s="35">
        <f t="shared" si="492"/>
        <v>1.6577544</v>
      </c>
      <c r="CU272" s="35">
        <f t="shared" si="492"/>
        <v>0</v>
      </c>
      <c r="CV272" s="35">
        <f t="shared" si="492"/>
        <v>0.016</v>
      </c>
      <c r="CW272" s="35">
        <f t="shared" si="492"/>
        <v>0</v>
      </c>
      <c r="CX272" s="35">
        <f t="shared" si="492"/>
        <v>0</v>
      </c>
      <c r="CY272" s="35">
        <f t="shared" si="492"/>
        <v>1.484</v>
      </c>
      <c r="CZ272" s="35">
        <f t="shared" si="492"/>
        <v>0.18</v>
      </c>
      <c r="DA272" s="35">
        <f t="shared" si="492"/>
        <v>0</v>
      </c>
      <c r="DB272" s="35">
        <f t="shared" si="492"/>
        <v>0.2205</v>
      </c>
      <c r="DC272" s="35">
        <f t="shared" si="492"/>
        <v>0</v>
      </c>
      <c r="DD272" s="35">
        <f t="shared" si="492"/>
        <v>0</v>
      </c>
      <c r="DE272" s="35">
        <f t="shared" si="492"/>
        <v>0.011</v>
      </c>
      <c r="DF272" s="35">
        <f t="shared" si="492"/>
        <v>0.28</v>
      </c>
      <c r="DG272" s="35">
        <f t="shared" si="492"/>
        <v>0</v>
      </c>
      <c r="DH272" s="35">
        <f t="shared" si="492"/>
        <v>0.1538</v>
      </c>
      <c r="DI272" s="35">
        <f t="shared" si="492"/>
        <v>2.60442188027323</v>
      </c>
      <c r="DJ272" s="35">
        <f t="shared" si="492"/>
        <v>0</v>
      </c>
      <c r="DK272" s="35">
        <f t="shared" si="492"/>
        <v>0</v>
      </c>
      <c r="DL272" s="35">
        <f t="shared" si="492"/>
        <v>0.72663206</v>
      </c>
      <c r="DM272" s="35">
        <f t="shared" si="492"/>
        <v>0</v>
      </c>
      <c r="DN272" s="35">
        <f t="shared" si="492"/>
        <v>0</v>
      </c>
      <c r="DO272" s="35">
        <f t="shared" si="492"/>
        <v>0</v>
      </c>
      <c r="DP272" s="35">
        <f t="shared" si="492"/>
        <v>0</v>
      </c>
      <c r="DQ272" s="35">
        <f t="shared" si="492"/>
        <v>0</v>
      </c>
      <c r="DR272" s="35">
        <f t="shared" si="492"/>
        <v>3.44</v>
      </c>
    </row>
    <row r="273" spans="2:122">
      <c r="B273" t="s">
        <v>970</v>
      </c>
      <c r="C273" s="12" t="s">
        <v>1569</v>
      </c>
      <c r="D273" t="s">
        <v>1224</v>
      </c>
      <c r="E273" t="s">
        <v>248</v>
      </c>
      <c r="G273" s="35" t="str">
        <f t="shared" si="488"/>
        <v/>
      </c>
      <c r="H273" s="35" t="str">
        <f t="shared" si="485"/>
        <v/>
      </c>
      <c r="I273" s="35" t="str">
        <f t="shared" si="485"/>
        <v/>
      </c>
      <c r="J273" s="35" t="str">
        <f t="shared" si="485"/>
        <v/>
      </c>
      <c r="K273" s="35" t="str">
        <f t="shared" si="485"/>
        <v/>
      </c>
      <c r="L273" s="35">
        <f t="shared" si="485"/>
        <v>0.445796340747331</v>
      </c>
      <c r="M273" s="35" t="str">
        <f t="shared" si="485"/>
        <v/>
      </c>
      <c r="N273" s="35" t="str">
        <f t="shared" si="485"/>
        <v/>
      </c>
      <c r="O273" s="35">
        <f t="shared" si="485"/>
        <v>0.154609196187562</v>
      </c>
      <c r="P273" s="35" t="str">
        <f t="shared" si="485"/>
        <v/>
      </c>
      <c r="Q273" s="35" t="str">
        <f t="shared" si="485"/>
        <v/>
      </c>
      <c r="R273" s="35">
        <f t="shared" si="485"/>
        <v>0.26074501912237</v>
      </c>
      <c r="S273" s="35" t="str">
        <f t="shared" si="485"/>
        <v/>
      </c>
      <c r="T273" s="35" t="str">
        <f t="shared" si="485"/>
        <v/>
      </c>
      <c r="U273" s="35">
        <f t="shared" si="485"/>
        <v>0.249091604957779</v>
      </c>
      <c r="V273" s="35" t="str">
        <f t="shared" si="485"/>
        <v/>
      </c>
      <c r="W273" s="35" t="str">
        <f t="shared" si="485"/>
        <v/>
      </c>
      <c r="X273" s="35">
        <f t="shared" si="485"/>
        <v>0.505676088828666</v>
      </c>
      <c r="Y273" s="35">
        <f t="shared" si="485"/>
        <v>0.180289564122669</v>
      </c>
      <c r="Z273" s="35" t="str">
        <f t="shared" si="485"/>
        <v/>
      </c>
      <c r="AA273" s="35">
        <f t="shared" si="485"/>
        <v>0.0360936759230689</v>
      </c>
      <c r="AB273" s="35" t="str">
        <f t="shared" si="485"/>
        <v/>
      </c>
      <c r="AC273" s="35" t="str">
        <f t="shared" si="485"/>
        <v/>
      </c>
      <c r="AD273" s="35">
        <f t="shared" si="485"/>
        <v>0.11160993944456</v>
      </c>
      <c r="AE273" s="35" t="str">
        <f t="shared" si="485"/>
        <v/>
      </c>
      <c r="AF273" s="35" t="str">
        <f t="shared" si="485"/>
        <v/>
      </c>
      <c r="AG273" s="35">
        <f t="shared" si="485"/>
        <v>0.20622491650529</v>
      </c>
      <c r="AH273" s="35">
        <f t="shared" si="485"/>
        <v>0.139169758878943</v>
      </c>
      <c r="AI273" s="35">
        <f t="shared" si="485"/>
        <v>0.0621788263044516</v>
      </c>
      <c r="AJ273" s="35">
        <f t="shared" si="485"/>
        <v>0.121552586229703</v>
      </c>
      <c r="AK273" s="35">
        <f t="shared" si="485"/>
        <v>0.100364288466224</v>
      </c>
      <c r="AL273" s="35" t="str">
        <f t="shared" si="485"/>
        <v/>
      </c>
      <c r="AM273" s="35" t="str">
        <f t="shared" si="485"/>
        <v/>
      </c>
      <c r="AN273" s="35" t="str">
        <f t="shared" si="485"/>
        <v/>
      </c>
      <c r="AO273" s="35" t="str">
        <f t="shared" si="485"/>
        <v/>
      </c>
      <c r="AP273" s="35" t="str">
        <f t="shared" si="485"/>
        <v/>
      </c>
      <c r="AQ273" s="35">
        <f t="shared" si="485"/>
        <v>0.286278246664852</v>
      </c>
      <c r="AR273" s="35"/>
      <c r="AT273" s="54"/>
      <c r="AU273" s="164"/>
      <c r="AV273" s="164"/>
      <c r="AW273" s="164"/>
      <c r="AX273" s="164"/>
      <c r="AY273" s="164"/>
      <c r="AZ273" s="164"/>
      <c r="BA273" s="164"/>
      <c r="BB273" s="164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4"/>
      <c r="CB273" s="164"/>
      <c r="CC273" s="164"/>
      <c r="CD273" s="164"/>
      <c r="CE273" s="164"/>
      <c r="CF273" s="30"/>
      <c r="CG273" s="30" t="str">
        <f t="shared" si="486"/>
        <v>INDHTH</v>
      </c>
      <c r="CH273" s="35">
        <f t="shared" ref="CH273:DR273" si="493">AZ$18*G62</f>
        <v>0</v>
      </c>
      <c r="CI273" s="35">
        <f t="shared" si="493"/>
        <v>0</v>
      </c>
      <c r="CJ273" s="35">
        <f t="shared" si="493"/>
        <v>0</v>
      </c>
      <c r="CK273" s="35">
        <f t="shared" si="493"/>
        <v>0</v>
      </c>
      <c r="CL273" s="35">
        <f t="shared" si="493"/>
        <v>0</v>
      </c>
      <c r="CM273" s="35">
        <f t="shared" si="493"/>
        <v>7.917</v>
      </c>
      <c r="CN273" s="35">
        <f t="shared" si="493"/>
        <v>0</v>
      </c>
      <c r="CO273" s="35">
        <f t="shared" si="493"/>
        <v>0</v>
      </c>
      <c r="CP273" s="35">
        <f t="shared" si="493"/>
        <v>0.5575</v>
      </c>
      <c r="CQ273" s="35">
        <f t="shared" si="493"/>
        <v>0</v>
      </c>
      <c r="CR273" s="35">
        <f t="shared" si="493"/>
        <v>0</v>
      </c>
      <c r="CS273" s="35">
        <f t="shared" si="493"/>
        <v>9.06948</v>
      </c>
      <c r="CT273" s="35">
        <f t="shared" si="493"/>
        <v>0</v>
      </c>
      <c r="CU273" s="35">
        <f t="shared" si="493"/>
        <v>0</v>
      </c>
      <c r="CV273" s="35">
        <f t="shared" si="493"/>
        <v>0.8505</v>
      </c>
      <c r="CW273" s="35">
        <f t="shared" si="493"/>
        <v>0</v>
      </c>
      <c r="CX273" s="35">
        <f t="shared" si="493"/>
        <v>0</v>
      </c>
      <c r="CY273" s="35">
        <f t="shared" si="493"/>
        <v>30.3465</v>
      </c>
      <c r="CZ273" s="35">
        <f t="shared" si="493"/>
        <v>0.4625</v>
      </c>
      <c r="DA273" s="35">
        <f t="shared" si="493"/>
        <v>0</v>
      </c>
      <c r="DB273" s="35">
        <f t="shared" si="493"/>
        <v>0.279</v>
      </c>
      <c r="DC273" s="35">
        <f t="shared" si="493"/>
        <v>0</v>
      </c>
      <c r="DD273" s="35">
        <f t="shared" si="493"/>
        <v>0</v>
      </c>
      <c r="DE273" s="35">
        <f t="shared" si="493"/>
        <v>1.069</v>
      </c>
      <c r="DF273" s="35">
        <f t="shared" si="493"/>
        <v>0</v>
      </c>
      <c r="DG273" s="35">
        <f t="shared" si="493"/>
        <v>0</v>
      </c>
      <c r="DH273" s="35">
        <f t="shared" si="493"/>
        <v>3.674</v>
      </c>
      <c r="DI273" s="35">
        <f t="shared" si="493"/>
        <v>6.76656</v>
      </c>
      <c r="DJ273" s="35">
        <f t="shared" si="493"/>
        <v>0.496</v>
      </c>
      <c r="DK273" s="35">
        <f t="shared" si="493"/>
        <v>0.27</v>
      </c>
      <c r="DL273" s="35">
        <f t="shared" si="493"/>
        <v>6.798</v>
      </c>
      <c r="DM273" s="35">
        <f t="shared" si="493"/>
        <v>0</v>
      </c>
      <c r="DN273" s="35">
        <f t="shared" si="493"/>
        <v>0</v>
      </c>
      <c r="DO273" s="35">
        <f t="shared" si="493"/>
        <v>0</v>
      </c>
      <c r="DP273" s="35">
        <f t="shared" si="493"/>
        <v>0</v>
      </c>
      <c r="DQ273" s="35">
        <f t="shared" si="493"/>
        <v>0</v>
      </c>
      <c r="DR273" s="35">
        <f t="shared" si="493"/>
        <v>4.206</v>
      </c>
    </row>
    <row r="274" spans="2:122">
      <c r="B274" t="s">
        <v>970</v>
      </c>
      <c r="C274" s="12" t="s">
        <v>1569</v>
      </c>
      <c r="D274" t="s">
        <v>1224</v>
      </c>
      <c r="E274" t="s">
        <v>235</v>
      </c>
      <c r="G274" s="35">
        <f t="shared" si="488"/>
        <v>0.263392248452747</v>
      </c>
      <c r="H274" s="35" t="str">
        <f t="shared" si="485"/>
        <v/>
      </c>
      <c r="I274" s="35">
        <f t="shared" si="485"/>
        <v>0.0220385653681189</v>
      </c>
      <c r="J274" s="35">
        <f t="shared" si="485"/>
        <v>0.249010710889228</v>
      </c>
      <c r="K274" s="35" t="str">
        <f t="shared" si="485"/>
        <v/>
      </c>
      <c r="L274" s="35">
        <f t="shared" si="485"/>
        <v>0.0226361158242298</v>
      </c>
      <c r="M274" s="35">
        <f t="shared" si="485"/>
        <v>0.0671646891889402</v>
      </c>
      <c r="N274" s="35" t="str">
        <f t="shared" si="485"/>
        <v/>
      </c>
      <c r="O274" s="35">
        <f t="shared" si="485"/>
        <v>0.239443192804199</v>
      </c>
      <c r="P274" s="35" t="str">
        <f t="shared" si="485"/>
        <v/>
      </c>
      <c r="Q274" s="35" t="str">
        <f t="shared" si="485"/>
        <v/>
      </c>
      <c r="R274" s="35">
        <f t="shared" si="485"/>
        <v>0.250930456625721</v>
      </c>
      <c r="S274" s="35">
        <f t="shared" si="485"/>
        <v>0.0672598286119558</v>
      </c>
      <c r="T274" s="35" t="str">
        <f t="shared" si="485"/>
        <v/>
      </c>
      <c r="U274" s="35">
        <f t="shared" si="485"/>
        <v>0.0184512299968725</v>
      </c>
      <c r="V274" s="35" t="str">
        <f t="shared" si="485"/>
        <v/>
      </c>
      <c r="W274" s="35" t="str">
        <f t="shared" si="485"/>
        <v/>
      </c>
      <c r="X274" s="35">
        <f t="shared" si="485"/>
        <v>0.0263465132403079</v>
      </c>
      <c r="Y274" s="35">
        <f t="shared" si="485"/>
        <v>0.171674646572158</v>
      </c>
      <c r="Z274" s="35" t="str">
        <f t="shared" si="485"/>
        <v/>
      </c>
      <c r="AA274" s="35">
        <f t="shared" si="485"/>
        <v>0.0759131506510997</v>
      </c>
      <c r="AB274" s="35" t="str">
        <f t="shared" si="485"/>
        <v/>
      </c>
      <c r="AC274" s="35">
        <f t="shared" si="485"/>
        <v>0.101459303972902</v>
      </c>
      <c r="AD274" s="35">
        <f t="shared" si="485"/>
        <v>0.107047400292337</v>
      </c>
      <c r="AE274" s="35">
        <f t="shared" si="485"/>
        <v>0.104426821309458</v>
      </c>
      <c r="AF274" s="35" t="str">
        <f t="shared" si="485"/>
        <v/>
      </c>
      <c r="AG274" s="35">
        <f t="shared" si="485"/>
        <v>0.0984199152423452</v>
      </c>
      <c r="AH274" s="35">
        <f t="shared" si="485"/>
        <v>0.0873361972705728</v>
      </c>
      <c r="AI274" s="35" t="str">
        <f t="shared" si="485"/>
        <v/>
      </c>
      <c r="AJ274" s="35">
        <f t="shared" si="485"/>
        <v>0.0145604860858586</v>
      </c>
      <c r="AK274" s="35">
        <f t="shared" si="485"/>
        <v>0.0875475978111742</v>
      </c>
      <c r="AL274" s="35" t="str">
        <f t="shared" si="485"/>
        <v/>
      </c>
      <c r="AM274" s="35" t="str">
        <f t="shared" si="485"/>
        <v/>
      </c>
      <c r="AN274" s="35" t="str">
        <f t="shared" si="485"/>
        <v/>
      </c>
      <c r="AO274" s="35" t="str">
        <f t="shared" si="485"/>
        <v/>
      </c>
      <c r="AP274" s="35" t="str">
        <f t="shared" si="485"/>
        <v/>
      </c>
      <c r="AQ274" s="35" t="str">
        <f t="shared" si="485"/>
        <v/>
      </c>
      <c r="AR274" s="35"/>
      <c r="AT274" s="54"/>
      <c r="AU274" s="164"/>
      <c r="AV274" s="164"/>
      <c r="AW274" s="164"/>
      <c r="AX274" s="164"/>
      <c r="AY274" s="164"/>
      <c r="AZ274" s="164"/>
      <c r="BA274" s="164"/>
      <c r="BB274" s="164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4"/>
      <c r="CB274" s="164"/>
      <c r="CC274" s="164"/>
      <c r="CD274" s="164"/>
      <c r="CE274" s="164"/>
      <c r="CF274" s="30"/>
      <c r="CG274" s="30" t="str">
        <f t="shared" si="486"/>
        <v>INDLFO</v>
      </c>
      <c r="CH274" s="35">
        <f t="shared" ref="CH274:DR274" si="494">(AZ$11-CM$11)*G67</f>
        <v>5.28393365776105</v>
      </c>
      <c r="CI274" s="35">
        <f t="shared" si="494"/>
        <v>0</v>
      </c>
      <c r="CJ274" s="35">
        <f t="shared" si="494"/>
        <v>0.0495581020767031</v>
      </c>
      <c r="CK274" s="35">
        <f t="shared" si="494"/>
        <v>6.88101843371843</v>
      </c>
      <c r="CL274" s="35">
        <f t="shared" si="494"/>
        <v>0</v>
      </c>
      <c r="CM274" s="35">
        <f t="shared" si="494"/>
        <v>0.402</v>
      </c>
      <c r="CN274" s="35">
        <f t="shared" si="494"/>
        <v>4.7505561</v>
      </c>
      <c r="CO274" s="35">
        <f t="shared" si="494"/>
        <v>0</v>
      </c>
      <c r="CP274" s="35">
        <f t="shared" si="494"/>
        <v>0.8634</v>
      </c>
      <c r="CQ274" s="35">
        <f t="shared" si="494"/>
        <v>0</v>
      </c>
      <c r="CR274" s="35">
        <f t="shared" si="494"/>
        <v>0</v>
      </c>
      <c r="CS274" s="35">
        <f t="shared" si="494"/>
        <v>8.72810059965051</v>
      </c>
      <c r="CT274" s="35">
        <f t="shared" si="494"/>
        <v>2.9577966</v>
      </c>
      <c r="CU274" s="35">
        <f t="shared" si="494"/>
        <v>0</v>
      </c>
      <c r="CV274" s="35">
        <f t="shared" si="494"/>
        <v>0.063</v>
      </c>
      <c r="CW274" s="35">
        <f t="shared" si="494"/>
        <v>0</v>
      </c>
      <c r="CX274" s="35">
        <f t="shared" si="494"/>
        <v>0</v>
      </c>
      <c r="CY274" s="35">
        <f t="shared" si="494"/>
        <v>1.5811</v>
      </c>
      <c r="CZ274" s="35">
        <f t="shared" si="494"/>
        <v>0.4404</v>
      </c>
      <c r="DA274" s="35">
        <f t="shared" si="494"/>
        <v>0</v>
      </c>
      <c r="DB274" s="35">
        <f t="shared" si="494"/>
        <v>0.5868</v>
      </c>
      <c r="DC274" s="35">
        <f t="shared" si="494"/>
        <v>0</v>
      </c>
      <c r="DD274" s="35">
        <f t="shared" si="494"/>
        <v>0.64041127024611</v>
      </c>
      <c r="DE274" s="35">
        <f t="shared" si="494"/>
        <v>1.0253</v>
      </c>
      <c r="DF274" s="35">
        <f t="shared" si="494"/>
        <v>0.9108</v>
      </c>
      <c r="DG274" s="35">
        <f t="shared" si="494"/>
        <v>0</v>
      </c>
      <c r="DH274" s="35">
        <f t="shared" si="494"/>
        <v>1.7534</v>
      </c>
      <c r="DI274" s="35">
        <f t="shared" si="494"/>
        <v>4.24636518568104</v>
      </c>
      <c r="DJ274" s="35">
        <f t="shared" si="494"/>
        <v>0</v>
      </c>
      <c r="DK274" s="35">
        <f t="shared" si="494"/>
        <v>0.0323426375787069</v>
      </c>
      <c r="DL274" s="35">
        <f t="shared" si="494"/>
        <v>5.9298838164</v>
      </c>
      <c r="DM274" s="35">
        <f t="shared" si="494"/>
        <v>0</v>
      </c>
      <c r="DN274" s="35">
        <f t="shared" si="494"/>
        <v>0</v>
      </c>
      <c r="DO274" s="35">
        <f t="shared" si="494"/>
        <v>0</v>
      </c>
      <c r="DP274" s="35">
        <f t="shared" si="494"/>
        <v>0</v>
      </c>
      <c r="DQ274" s="35">
        <f t="shared" si="494"/>
        <v>0</v>
      </c>
      <c r="DR274" s="35">
        <f t="shared" si="494"/>
        <v>0</v>
      </c>
    </row>
    <row r="275" spans="2:122">
      <c r="B275" t="s">
        <v>970</v>
      </c>
      <c r="C275" s="12" t="s">
        <v>1569</v>
      </c>
      <c r="D275" t="s">
        <v>1224</v>
      </c>
      <c r="E275" t="s">
        <v>234</v>
      </c>
      <c r="G275" s="35">
        <f t="shared" si="488"/>
        <v>0.0417325433450043</v>
      </c>
      <c r="H275" s="35" t="str">
        <f t="shared" si="485"/>
        <v/>
      </c>
      <c r="I275" s="35">
        <f t="shared" si="485"/>
        <v>0.0171771314467308</v>
      </c>
      <c r="J275" s="35" t="str">
        <f t="shared" si="485"/>
        <v/>
      </c>
      <c r="K275" s="35" t="str">
        <f t="shared" ref="K275:K281" si="495">IF(CL$282*CL275&gt;0,CL275/CL$282,"")</f>
        <v/>
      </c>
      <c r="L275" s="35">
        <f t="shared" ref="L275:L281" si="496">IF(CM$282*CM275&gt;0,CM275/CM$282,"")</f>
        <v>0.00619396204145591</v>
      </c>
      <c r="M275" s="35">
        <f t="shared" ref="M275:M281" si="497">IF(CN$282*CN275&gt;0,CN275/CN$282,"")</f>
        <v>0.00807553915616969</v>
      </c>
      <c r="N275" s="35" t="str">
        <f t="shared" ref="N275:N281" si="498">IF(CO$282*CO275&gt;0,CO275/CO$282,"")</f>
        <v/>
      </c>
      <c r="O275" s="35">
        <f t="shared" ref="O275:O281" si="499">IF(CP$282*CP275&gt;0,CP275/CP$282,"")</f>
        <v>0.0124796660599826</v>
      </c>
      <c r="P275" s="35" t="str">
        <f t="shared" ref="P275:P281" si="500">IF(CQ$282*CQ275&gt;0,CQ275/CQ$282,"")</f>
        <v/>
      </c>
      <c r="Q275" s="35" t="str">
        <f t="shared" ref="Q275:Q281" si="501">IF(CR$282*CR275&gt;0,CR275/CR$282,"")</f>
        <v/>
      </c>
      <c r="R275" s="35" t="str">
        <f t="shared" ref="R275:R281" si="502">IF(CS$282*CS275&gt;0,CS275/CS$282,"")</f>
        <v/>
      </c>
      <c r="S275" s="35">
        <f t="shared" ref="S275:S281" si="503">IF(CT$282*CT275&gt;0,CT275/CT$282,"")</f>
        <v>0.020397324846235</v>
      </c>
      <c r="T275" s="35" t="str">
        <f t="shared" ref="T275:T281" si="504">IF(CU$282*CU275&gt;0,CU275/CU$282,"")</f>
        <v/>
      </c>
      <c r="U275" s="35">
        <f t="shared" ref="U275:U281" si="505">IF(CV$282*CV275&gt;0,CV275/CV$282,"")</f>
        <v>0.0110121626648001</v>
      </c>
      <c r="V275" s="35" t="str">
        <f t="shared" ref="V275:V281" si="506">IF(CW$282*CW275&gt;0,CW275/CW$282,"")</f>
        <v/>
      </c>
      <c r="W275" s="35" t="str">
        <f t="shared" ref="W275:W281" si="507">IF(CX$282*CX275&gt;0,CX275/CX$282,"")</f>
        <v/>
      </c>
      <c r="X275" s="35">
        <f t="shared" ref="X275:X281" si="508">IF(CY$282*CY275&gt;0,CY275/CY$282,"")</f>
        <v>0.00827838073353043</v>
      </c>
      <c r="Y275" s="35" t="str">
        <f t="shared" ref="Y275:Y281" si="509">IF(CZ$282*CZ275&gt;0,CZ275/CZ$282,"")</f>
        <v/>
      </c>
      <c r="Z275" s="35" t="str">
        <f t="shared" ref="Z275:Z281" si="510">IF(DA$282*DA275&gt;0,DA275/DA$282,"")</f>
        <v/>
      </c>
      <c r="AA275" s="35">
        <f t="shared" ref="AA275:AA281" si="511">IF(DB$282*DB275&gt;0,DB275/DB$282,"")</f>
        <v>0.0117724892795673</v>
      </c>
      <c r="AB275" s="35" t="str">
        <f t="shared" ref="AB275:AB281" si="512">IF(DC$282*DC275&gt;0,DC275/DC$282,"")</f>
        <v/>
      </c>
      <c r="AC275" s="35">
        <f t="shared" ref="AC275:AC281" si="513">IF(DD$282*DD275&gt;0,DD275/DD$282,"")</f>
        <v>0.00787388923607701</v>
      </c>
      <c r="AD275" s="35">
        <f t="shared" ref="AD275:AD281" si="514">IF(DE$282*DE275&gt;0,DE275/DE$282,"")</f>
        <v>0.0202129880977239</v>
      </c>
      <c r="AE275" s="35">
        <f t="shared" ref="AE275:AE281" si="515">IF(DF$282*DF275&gt;0,DF275/DF$282,"")</f>
        <v>0.0216237357256958</v>
      </c>
      <c r="AF275" s="35" t="str">
        <f t="shared" ref="AF275:AF281" si="516">IF(DG$282*DG275&gt;0,DG275/DG$282,"")</f>
        <v/>
      </c>
      <c r="AG275" s="35">
        <f t="shared" ref="AG275:AG281" si="517">IF(DH$282*DH275&gt;0,DH275/DH$282,"")</f>
        <v>0.192068704218237</v>
      </c>
      <c r="AH275" s="35" t="str">
        <f t="shared" ref="AH275:AH281" si="518">IF(DI$282*DI275&gt;0,DI275/DI$282,"")</f>
        <v/>
      </c>
      <c r="AI275" s="35" t="str">
        <f t="shared" ref="AI275:AI281" si="519">IF(DJ$282*DJ275&gt;0,DJ275/DJ$282,"")</f>
        <v/>
      </c>
      <c r="AJ275" s="35">
        <f t="shared" ref="AJ275:AJ281" si="520">IF(DK$282*DK275&gt;0,DK275/DK$282,"")</f>
        <v>0.00828358365417237</v>
      </c>
      <c r="AK275" s="35">
        <f t="shared" ref="AK275:AK281" si="521">IF(DL$282*DL275&gt;0,DL275/DL$282,"")</f>
        <v>0.0204316738581888</v>
      </c>
      <c r="AL275" s="35" t="str">
        <f t="shared" ref="AL275:AL281" si="522">IF(DM$282*DM275&gt;0,DM275/DM$282,"")</f>
        <v/>
      </c>
      <c r="AM275" s="35" t="str">
        <f t="shared" ref="AM275:AM281" si="523">IF(DN$282*DN275&gt;0,DN275/DN$282,"")</f>
        <v/>
      </c>
      <c r="AN275" s="35" t="str">
        <f t="shared" ref="AN275:AN281" si="524">IF(DO$282*DO275&gt;0,DO275/DO$282,"")</f>
        <v/>
      </c>
      <c r="AO275" s="35" t="str">
        <f t="shared" ref="AO275:AO281" si="525">IF(DP$282*DP275&gt;0,DP275/DP$282,"")</f>
        <v/>
      </c>
      <c r="AP275" s="35" t="str">
        <f t="shared" ref="AP275:AP281" si="526">IF(DQ$282*DQ275&gt;0,DQ275/DQ$282,"")</f>
        <v/>
      </c>
      <c r="AQ275" s="35">
        <f t="shared" ref="AQ275:AQ281" si="527">IF(DR$282*DR275&gt;0,DR275/DR$282,"")</f>
        <v>0.0933160903893275</v>
      </c>
      <c r="AR275" s="35"/>
      <c r="AT275" s="54"/>
      <c r="AU275" s="164"/>
      <c r="AV275" s="164"/>
      <c r="AW275" s="164"/>
      <c r="AX275" s="164"/>
      <c r="AY275" s="164"/>
      <c r="AZ275" s="164"/>
      <c r="BA275" s="164"/>
      <c r="BB275" s="164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4"/>
      <c r="CB275" s="164"/>
      <c r="CC275" s="164"/>
      <c r="CD275" s="164"/>
      <c r="CE275" s="164"/>
      <c r="CF275" s="30"/>
      <c r="CG275" s="30" t="str">
        <f t="shared" si="486"/>
        <v>INDLPG</v>
      </c>
      <c r="CH275" s="35">
        <f t="shared" ref="CH275:DR275" si="528">(AZ$10-CM$10)*G72</f>
        <v>0.8372</v>
      </c>
      <c r="CI275" s="35">
        <f t="shared" si="528"/>
        <v>0</v>
      </c>
      <c r="CJ275" s="35">
        <f t="shared" si="528"/>
        <v>0.0386262</v>
      </c>
      <c r="CK275" s="35">
        <f t="shared" si="528"/>
        <v>0</v>
      </c>
      <c r="CL275" s="35">
        <f t="shared" si="528"/>
        <v>0</v>
      </c>
      <c r="CM275" s="35">
        <f t="shared" si="528"/>
        <v>0.11</v>
      </c>
      <c r="CN275" s="35">
        <f t="shared" si="528"/>
        <v>0.5711826</v>
      </c>
      <c r="CO275" s="35">
        <f t="shared" si="528"/>
        <v>0</v>
      </c>
      <c r="CP275" s="35">
        <f t="shared" si="528"/>
        <v>0.045</v>
      </c>
      <c r="CQ275" s="35">
        <f t="shared" si="528"/>
        <v>0</v>
      </c>
      <c r="CR275" s="35">
        <f t="shared" si="528"/>
        <v>0</v>
      </c>
      <c r="CS275" s="35">
        <f t="shared" si="528"/>
        <v>0</v>
      </c>
      <c r="CT275" s="35">
        <f t="shared" si="528"/>
        <v>0.8969862</v>
      </c>
      <c r="CU275" s="35">
        <f t="shared" si="528"/>
        <v>0</v>
      </c>
      <c r="CV275" s="35">
        <f t="shared" si="528"/>
        <v>0.0376</v>
      </c>
      <c r="CW275" s="35">
        <f t="shared" si="528"/>
        <v>0</v>
      </c>
      <c r="CX275" s="35">
        <f t="shared" si="528"/>
        <v>0</v>
      </c>
      <c r="CY275" s="35">
        <f t="shared" si="528"/>
        <v>0.4968</v>
      </c>
      <c r="CZ275" s="35">
        <f t="shared" si="528"/>
        <v>0</v>
      </c>
      <c r="DA275" s="35">
        <f t="shared" si="528"/>
        <v>0</v>
      </c>
      <c r="DB275" s="35">
        <f t="shared" si="528"/>
        <v>0.091</v>
      </c>
      <c r="DC275" s="35">
        <f t="shared" si="528"/>
        <v>0</v>
      </c>
      <c r="DD275" s="35">
        <f t="shared" si="528"/>
        <v>0.0497</v>
      </c>
      <c r="DE275" s="35">
        <f t="shared" si="528"/>
        <v>0.1936</v>
      </c>
      <c r="DF275" s="35">
        <f t="shared" si="528"/>
        <v>0.1886</v>
      </c>
      <c r="DG275" s="35">
        <f t="shared" si="528"/>
        <v>0</v>
      </c>
      <c r="DH275" s="35">
        <f t="shared" si="528"/>
        <v>3.4218</v>
      </c>
      <c r="DI275" s="35">
        <f t="shared" si="528"/>
        <v>0</v>
      </c>
      <c r="DJ275" s="35">
        <f t="shared" si="528"/>
        <v>0</v>
      </c>
      <c r="DK275" s="35">
        <f t="shared" si="528"/>
        <v>0.0184</v>
      </c>
      <c r="DL275" s="35">
        <f t="shared" si="528"/>
        <v>1.383903787</v>
      </c>
      <c r="DM275" s="35">
        <f t="shared" si="528"/>
        <v>0</v>
      </c>
      <c r="DN275" s="35">
        <f t="shared" si="528"/>
        <v>0</v>
      </c>
      <c r="DO275" s="35">
        <f t="shared" si="528"/>
        <v>0</v>
      </c>
      <c r="DP275" s="35">
        <f t="shared" si="528"/>
        <v>0</v>
      </c>
      <c r="DQ275" s="35">
        <f t="shared" si="528"/>
        <v>0</v>
      </c>
      <c r="DR275" s="35">
        <f t="shared" si="528"/>
        <v>1.371</v>
      </c>
    </row>
    <row r="276" spans="2:122">
      <c r="B276" t="s">
        <v>970</v>
      </c>
      <c r="C276" s="12" t="s">
        <v>1569</v>
      </c>
      <c r="D276" t="s">
        <v>1224</v>
      </c>
      <c r="E276" t="s">
        <v>233</v>
      </c>
      <c r="G276" s="35" t="str">
        <f t="shared" si="488"/>
        <v/>
      </c>
      <c r="H276" s="35" t="str">
        <f t="shared" ref="H276:H281" si="529">IF(CI$282*CI276&gt;0,CI276/CI$282,"")</f>
        <v/>
      </c>
      <c r="I276" s="35" t="str">
        <f t="shared" ref="I276:I281" si="530">IF(CJ$282*CJ276&gt;0,CJ276/CJ$282,"")</f>
        <v/>
      </c>
      <c r="J276" s="35" t="str">
        <f t="shared" ref="J276:J281" si="531">IF(CK$282*CK276&gt;0,CK276/CK$282,"")</f>
        <v/>
      </c>
      <c r="K276" s="35" t="str">
        <f t="shared" si="495"/>
        <v/>
      </c>
      <c r="L276" s="35" t="str">
        <f t="shared" si="496"/>
        <v/>
      </c>
      <c r="M276" s="35">
        <f t="shared" si="497"/>
        <v>0.0348084437489689</v>
      </c>
      <c r="N276" s="35" t="str">
        <f t="shared" si="498"/>
        <v/>
      </c>
      <c r="O276" s="35" t="str">
        <f t="shared" si="499"/>
        <v/>
      </c>
      <c r="P276" s="35" t="str">
        <f t="shared" si="500"/>
        <v/>
      </c>
      <c r="Q276" s="35" t="str">
        <f t="shared" si="501"/>
        <v/>
      </c>
      <c r="R276" s="35" t="str">
        <f t="shared" si="502"/>
        <v/>
      </c>
      <c r="S276" s="35" t="str">
        <f t="shared" si="503"/>
        <v/>
      </c>
      <c r="T276" s="35" t="str">
        <f t="shared" si="504"/>
        <v/>
      </c>
      <c r="U276" s="35" t="str">
        <f t="shared" si="505"/>
        <v/>
      </c>
      <c r="V276" s="35" t="str">
        <f t="shared" si="506"/>
        <v/>
      </c>
      <c r="W276" s="35" t="str">
        <f t="shared" si="507"/>
        <v/>
      </c>
      <c r="X276" s="35" t="str">
        <f t="shared" si="508"/>
        <v/>
      </c>
      <c r="Y276" s="35" t="str">
        <f t="shared" si="509"/>
        <v/>
      </c>
      <c r="Z276" s="35" t="str">
        <f t="shared" si="510"/>
        <v/>
      </c>
      <c r="AA276" s="35" t="str">
        <f t="shared" si="511"/>
        <v/>
      </c>
      <c r="AB276" s="35" t="str">
        <f t="shared" si="512"/>
        <v/>
      </c>
      <c r="AC276" s="35" t="str">
        <f t="shared" si="513"/>
        <v/>
      </c>
      <c r="AD276" s="35" t="str">
        <f t="shared" si="514"/>
        <v/>
      </c>
      <c r="AE276" s="35" t="str">
        <f t="shared" si="515"/>
        <v/>
      </c>
      <c r="AF276" s="35" t="str">
        <f t="shared" si="516"/>
        <v/>
      </c>
      <c r="AG276" s="35" t="str">
        <f t="shared" si="517"/>
        <v/>
      </c>
      <c r="AH276" s="35" t="str">
        <f t="shared" si="518"/>
        <v/>
      </c>
      <c r="AI276" s="35" t="str">
        <f t="shared" si="519"/>
        <v/>
      </c>
      <c r="AJ276" s="35" t="str">
        <f t="shared" si="520"/>
        <v/>
      </c>
      <c r="AK276" s="35" t="str">
        <f t="shared" si="521"/>
        <v/>
      </c>
      <c r="AL276" s="35" t="str">
        <f t="shared" si="522"/>
        <v/>
      </c>
      <c r="AM276" s="35" t="str">
        <f t="shared" si="523"/>
        <v/>
      </c>
      <c r="AN276" s="35" t="str">
        <f t="shared" si="524"/>
        <v/>
      </c>
      <c r="AO276" s="35" t="str">
        <f t="shared" si="525"/>
        <v/>
      </c>
      <c r="AP276" s="35" t="str">
        <f t="shared" si="526"/>
        <v/>
      </c>
      <c r="AQ276" s="35" t="str">
        <f t="shared" si="527"/>
        <v/>
      </c>
      <c r="AR276" s="35"/>
      <c r="AT276" s="54"/>
      <c r="AU276" s="164"/>
      <c r="AV276" s="164"/>
      <c r="AW276" s="164"/>
      <c r="AX276" s="164"/>
      <c r="AY276" s="164"/>
      <c r="AZ276" s="164"/>
      <c r="BA276" s="164"/>
      <c r="BB276" s="164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4"/>
      <c r="CB276" s="164"/>
      <c r="CC276" s="164"/>
      <c r="CD276" s="164"/>
      <c r="CE276" s="164"/>
      <c r="CF276" s="30"/>
      <c r="CG276" s="30" t="str">
        <f t="shared" si="486"/>
        <v>INDRFG</v>
      </c>
      <c r="CH276" s="35">
        <f t="shared" ref="CH276:DR276" si="532">(AZ$9-CM$9)*G78</f>
        <v>0</v>
      </c>
      <c r="CI276" s="35">
        <f t="shared" si="532"/>
        <v>0</v>
      </c>
      <c r="CJ276" s="35">
        <f t="shared" si="532"/>
        <v>0</v>
      </c>
      <c r="CK276" s="35">
        <f t="shared" si="532"/>
        <v>0</v>
      </c>
      <c r="CL276" s="35">
        <f t="shared" si="532"/>
        <v>0</v>
      </c>
      <c r="CM276" s="35">
        <f t="shared" si="532"/>
        <v>0</v>
      </c>
      <c r="CN276" s="35">
        <f t="shared" si="532"/>
        <v>2.462</v>
      </c>
      <c r="CO276" s="35">
        <f t="shared" si="532"/>
        <v>0</v>
      </c>
      <c r="CP276" s="35">
        <f t="shared" si="532"/>
        <v>0</v>
      </c>
      <c r="CQ276" s="35">
        <f t="shared" si="532"/>
        <v>0</v>
      </c>
      <c r="CR276" s="35">
        <f t="shared" si="532"/>
        <v>0</v>
      </c>
      <c r="CS276" s="35">
        <f t="shared" si="532"/>
        <v>0</v>
      </c>
      <c r="CT276" s="35">
        <f t="shared" si="532"/>
        <v>0</v>
      </c>
      <c r="CU276" s="35">
        <f t="shared" si="532"/>
        <v>0</v>
      </c>
      <c r="CV276" s="35">
        <f t="shared" si="532"/>
        <v>0</v>
      </c>
      <c r="CW276" s="35">
        <f t="shared" si="532"/>
        <v>0</v>
      </c>
      <c r="CX276" s="35">
        <f t="shared" si="532"/>
        <v>0</v>
      </c>
      <c r="CY276" s="35">
        <f t="shared" si="532"/>
        <v>0</v>
      </c>
      <c r="CZ276" s="35">
        <f t="shared" si="532"/>
        <v>0</v>
      </c>
      <c r="DA276" s="35">
        <f t="shared" si="532"/>
        <v>0</v>
      </c>
      <c r="DB276" s="35">
        <f t="shared" si="532"/>
        <v>0</v>
      </c>
      <c r="DC276" s="35">
        <f t="shared" si="532"/>
        <v>0</v>
      </c>
      <c r="DD276" s="35">
        <f t="shared" si="532"/>
        <v>0</v>
      </c>
      <c r="DE276" s="35">
        <f t="shared" si="532"/>
        <v>0</v>
      </c>
      <c r="DF276" s="35">
        <f t="shared" si="532"/>
        <v>0</v>
      </c>
      <c r="DG276" s="35">
        <f t="shared" si="532"/>
        <v>0</v>
      </c>
      <c r="DH276" s="35">
        <f t="shared" si="532"/>
        <v>0</v>
      </c>
      <c r="DI276" s="35">
        <f t="shared" si="532"/>
        <v>0</v>
      </c>
      <c r="DJ276" s="35">
        <f t="shared" si="532"/>
        <v>0</v>
      </c>
      <c r="DK276" s="35">
        <f t="shared" si="532"/>
        <v>0</v>
      </c>
      <c r="DL276" s="35">
        <f t="shared" si="532"/>
        <v>0</v>
      </c>
      <c r="DM276" s="35">
        <f t="shared" si="532"/>
        <v>0</v>
      </c>
      <c r="DN276" s="35">
        <f t="shared" si="532"/>
        <v>0</v>
      </c>
      <c r="DO276" s="35">
        <f t="shared" si="532"/>
        <v>0</v>
      </c>
      <c r="DP276" s="35">
        <f t="shared" si="532"/>
        <v>0</v>
      </c>
      <c r="DQ276" s="35">
        <f t="shared" si="532"/>
        <v>0</v>
      </c>
      <c r="DR276" s="35">
        <f t="shared" si="532"/>
        <v>0</v>
      </c>
    </row>
    <row r="277" spans="2:122">
      <c r="B277" t="s">
        <v>970</v>
      </c>
      <c r="C277" s="12" t="s">
        <v>1569</v>
      </c>
      <c r="D277" t="s">
        <v>1390</v>
      </c>
      <c r="E277" t="s">
        <v>228</v>
      </c>
      <c r="G277" s="35" t="str">
        <f t="shared" si="488"/>
        <v/>
      </c>
      <c r="H277" s="35" t="str">
        <f t="shared" si="529"/>
        <v/>
      </c>
      <c r="I277" s="35">
        <f t="shared" si="530"/>
        <v>0.000642004193733787</v>
      </c>
      <c r="J277" s="35">
        <f t="shared" si="531"/>
        <v>0.00203340711547907</v>
      </c>
      <c r="K277" s="35" t="str">
        <f t="shared" si="495"/>
        <v/>
      </c>
      <c r="L277" s="35">
        <f t="shared" si="496"/>
        <v>0.00286611516281914</v>
      </c>
      <c r="M277" s="35">
        <f t="shared" si="497"/>
        <v>0.0103435651692712</v>
      </c>
      <c r="N277" s="35" t="str">
        <f t="shared" si="498"/>
        <v/>
      </c>
      <c r="O277" s="35">
        <f t="shared" si="499"/>
        <v>1.33116437973151e-5</v>
      </c>
      <c r="P277" s="35" t="str">
        <f t="shared" si="500"/>
        <v/>
      </c>
      <c r="Q277" s="35" t="str">
        <f t="shared" si="501"/>
        <v/>
      </c>
      <c r="R277" s="35">
        <f t="shared" si="502"/>
        <v>0.00179218369142725</v>
      </c>
      <c r="S277" s="35">
        <f t="shared" si="503"/>
        <v>0.0659819267830827</v>
      </c>
      <c r="T277" s="35" t="str">
        <f t="shared" si="504"/>
        <v/>
      </c>
      <c r="U277" s="35">
        <f t="shared" si="505"/>
        <v>0.00468602666587238</v>
      </c>
      <c r="V277" s="35" t="str">
        <f t="shared" si="506"/>
        <v/>
      </c>
      <c r="W277" s="35" t="str">
        <f t="shared" si="507"/>
        <v/>
      </c>
      <c r="X277" s="35" t="str">
        <f t="shared" si="508"/>
        <v/>
      </c>
      <c r="Y277" s="35">
        <f t="shared" si="509"/>
        <v>0.00487269092223429</v>
      </c>
      <c r="Z277" s="35" t="str">
        <f t="shared" si="510"/>
        <v/>
      </c>
      <c r="AA277" s="35">
        <f t="shared" si="511"/>
        <v>0.00504535254838597</v>
      </c>
      <c r="AB277" s="35" t="str">
        <f t="shared" si="512"/>
        <v/>
      </c>
      <c r="AC277" s="35">
        <f t="shared" si="513"/>
        <v>0.0167141914367429</v>
      </c>
      <c r="AD277" s="35" t="str">
        <f t="shared" si="514"/>
        <v/>
      </c>
      <c r="AE277" s="35">
        <f t="shared" si="515"/>
        <v>0.00406266021955553</v>
      </c>
      <c r="AF277" s="35" t="str">
        <f t="shared" si="516"/>
        <v/>
      </c>
      <c r="AG277" s="35" t="str">
        <f t="shared" si="517"/>
        <v/>
      </c>
      <c r="AH277" s="35">
        <f t="shared" si="518"/>
        <v>0.0342548109250311</v>
      </c>
      <c r="AI277" s="35" t="str">
        <f t="shared" si="519"/>
        <v/>
      </c>
      <c r="AJ277" s="35" t="str">
        <f t="shared" si="520"/>
        <v/>
      </c>
      <c r="AK277" s="35">
        <f t="shared" si="521"/>
        <v>0.0067237134701411</v>
      </c>
      <c r="AL277" s="35" t="str">
        <f t="shared" si="522"/>
        <v/>
      </c>
      <c r="AM277" s="35" t="str">
        <f t="shared" si="523"/>
        <v/>
      </c>
      <c r="AN277" s="35" t="str">
        <f t="shared" si="524"/>
        <v/>
      </c>
      <c r="AO277" s="35" t="str">
        <f t="shared" si="525"/>
        <v/>
      </c>
      <c r="AP277" s="35" t="str">
        <f t="shared" si="526"/>
        <v/>
      </c>
      <c r="AQ277" s="35" t="str">
        <f t="shared" si="527"/>
        <v/>
      </c>
      <c r="AR277" s="35"/>
      <c r="AT277" s="54"/>
      <c r="AU277" s="164"/>
      <c r="AV277" s="164"/>
      <c r="AW277" s="164"/>
      <c r="AX277" s="164"/>
      <c r="AY277" s="164"/>
      <c r="AZ277" s="164"/>
      <c r="BA277" s="164"/>
      <c r="BB277" s="164"/>
      <c r="BC277" s="164"/>
      <c r="BD277" s="164"/>
      <c r="BE277" s="164"/>
      <c r="BF277" s="164"/>
      <c r="BG277" s="164"/>
      <c r="BH277" s="164"/>
      <c r="BI277" s="164"/>
      <c r="BJ277" s="164"/>
      <c r="BK277" s="164"/>
      <c r="BL277" s="164"/>
      <c r="BM277" s="164"/>
      <c r="BN277" s="164"/>
      <c r="BO277" s="164"/>
      <c r="BP277" s="164"/>
      <c r="BQ277" s="164"/>
      <c r="BR277" s="164"/>
      <c r="BS277" s="164"/>
      <c r="BT277" s="164"/>
      <c r="BU277" s="164"/>
      <c r="BV277" s="164"/>
      <c r="BW277" s="164"/>
      <c r="BX277" s="164"/>
      <c r="BY277" s="164"/>
      <c r="BZ277" s="164"/>
      <c r="CA277" s="164"/>
      <c r="CB277" s="164"/>
      <c r="CC277" s="164"/>
      <c r="CD277" s="164"/>
      <c r="CE277" s="164"/>
      <c r="CF277" s="30"/>
      <c r="CG277" s="30" t="str">
        <f t="shared" si="486"/>
        <v>INDCOA</v>
      </c>
      <c r="CH277" s="35">
        <f t="shared" ref="CH277:DR277" si="533">(AZ$5-CM$5)*G32</f>
        <v>0</v>
      </c>
      <c r="CI277" s="35">
        <f t="shared" si="533"/>
        <v>0</v>
      </c>
      <c r="CJ277" s="35">
        <f t="shared" si="533"/>
        <v>0.00144367425171679</v>
      </c>
      <c r="CK277" s="35">
        <f t="shared" si="533"/>
        <v>0.05619</v>
      </c>
      <c r="CL277" s="35">
        <f t="shared" si="533"/>
        <v>0</v>
      </c>
      <c r="CM277" s="35">
        <f t="shared" si="533"/>
        <v>0.0509</v>
      </c>
      <c r="CN277" s="35">
        <f t="shared" si="533"/>
        <v>0.7316</v>
      </c>
      <c r="CO277" s="35">
        <f t="shared" si="533"/>
        <v>0</v>
      </c>
      <c r="CP277" s="35">
        <f t="shared" si="533"/>
        <v>4.80000000000012e-5</v>
      </c>
      <c r="CQ277" s="35">
        <f t="shared" si="533"/>
        <v>0</v>
      </c>
      <c r="CR277" s="35">
        <f t="shared" si="533"/>
        <v>0</v>
      </c>
      <c r="CS277" s="35">
        <f t="shared" si="533"/>
        <v>0.0623374291115312</v>
      </c>
      <c r="CT277" s="35">
        <f t="shared" si="533"/>
        <v>2.9016</v>
      </c>
      <c r="CU277" s="35">
        <f t="shared" si="533"/>
        <v>0</v>
      </c>
      <c r="CV277" s="35">
        <f t="shared" si="533"/>
        <v>0.016</v>
      </c>
      <c r="CW277" s="35">
        <f t="shared" si="533"/>
        <v>0</v>
      </c>
      <c r="CX277" s="35">
        <f t="shared" si="533"/>
        <v>0</v>
      </c>
      <c r="CY277" s="35">
        <f t="shared" si="533"/>
        <v>0</v>
      </c>
      <c r="CZ277" s="35">
        <f t="shared" si="533"/>
        <v>0.0125</v>
      </c>
      <c r="DA277" s="35">
        <f t="shared" si="533"/>
        <v>0</v>
      </c>
      <c r="DB277" s="35">
        <f t="shared" si="533"/>
        <v>0.039</v>
      </c>
      <c r="DC277" s="35">
        <f t="shared" si="533"/>
        <v>0</v>
      </c>
      <c r="DD277" s="35">
        <f t="shared" si="533"/>
        <v>0.1055</v>
      </c>
      <c r="DE277" s="35">
        <f t="shared" si="533"/>
        <v>0</v>
      </c>
      <c r="DF277" s="35">
        <f t="shared" si="533"/>
        <v>0.0354341047785589</v>
      </c>
      <c r="DG277" s="35">
        <f t="shared" si="533"/>
        <v>0</v>
      </c>
      <c r="DH277" s="35">
        <f t="shared" si="533"/>
        <v>0</v>
      </c>
      <c r="DI277" s="35">
        <f t="shared" si="533"/>
        <v>1.6655</v>
      </c>
      <c r="DJ277" s="35">
        <f t="shared" si="533"/>
        <v>0</v>
      </c>
      <c r="DK277" s="35">
        <f t="shared" si="533"/>
        <v>0</v>
      </c>
      <c r="DL277" s="35">
        <f t="shared" si="533"/>
        <v>0.4554190028</v>
      </c>
      <c r="DM277" s="35">
        <f t="shared" si="533"/>
        <v>0</v>
      </c>
      <c r="DN277" s="35">
        <f t="shared" si="533"/>
        <v>0</v>
      </c>
      <c r="DO277" s="35">
        <f t="shared" si="533"/>
        <v>0</v>
      </c>
      <c r="DP277" s="35">
        <f t="shared" si="533"/>
        <v>0</v>
      </c>
      <c r="DQ277" s="35">
        <f t="shared" si="533"/>
        <v>0</v>
      </c>
      <c r="DR277" s="35">
        <f t="shared" si="533"/>
        <v>0</v>
      </c>
    </row>
    <row r="278" spans="2:122">
      <c r="B278" t="s">
        <v>970</v>
      </c>
      <c r="C278" s="12" t="s">
        <v>1569</v>
      </c>
      <c r="D278" t="s">
        <v>1390</v>
      </c>
      <c r="E278" t="s">
        <v>231</v>
      </c>
      <c r="G278" s="35" t="str">
        <f t="shared" si="488"/>
        <v/>
      </c>
      <c r="H278" s="35">
        <f t="shared" si="529"/>
        <v>0.18957345971564</v>
      </c>
      <c r="I278" s="35">
        <f t="shared" si="530"/>
        <v>0.00889403122581607</v>
      </c>
      <c r="J278" s="35" t="str">
        <f t="shared" si="531"/>
        <v/>
      </c>
      <c r="K278" s="35" t="str">
        <f t="shared" si="495"/>
        <v/>
      </c>
      <c r="L278" s="35" t="str">
        <f t="shared" si="496"/>
        <v/>
      </c>
      <c r="M278" s="35">
        <f t="shared" si="497"/>
        <v>0.0834158481392836</v>
      </c>
      <c r="N278" s="35" t="str">
        <f t="shared" si="498"/>
        <v/>
      </c>
      <c r="O278" s="35" t="str">
        <f t="shared" si="499"/>
        <v/>
      </c>
      <c r="P278" s="35" t="str">
        <f t="shared" si="500"/>
        <v/>
      </c>
      <c r="Q278" s="35" t="str">
        <f t="shared" si="501"/>
        <v/>
      </c>
      <c r="R278" s="35" t="str">
        <f t="shared" si="502"/>
        <v/>
      </c>
      <c r="S278" s="35" t="str">
        <f t="shared" si="503"/>
        <v/>
      </c>
      <c r="T278" s="35" t="str">
        <f t="shared" si="504"/>
        <v/>
      </c>
      <c r="U278" s="35" t="str">
        <f t="shared" si="505"/>
        <v/>
      </c>
      <c r="V278" s="35" t="str">
        <f t="shared" si="506"/>
        <v/>
      </c>
      <c r="W278" s="35" t="str">
        <f t="shared" si="507"/>
        <v/>
      </c>
      <c r="X278" s="35" t="str">
        <f t="shared" si="508"/>
        <v/>
      </c>
      <c r="Y278" s="35" t="str">
        <f t="shared" si="509"/>
        <v/>
      </c>
      <c r="Z278" s="35">
        <f t="shared" si="510"/>
        <v>1</v>
      </c>
      <c r="AA278" s="35" t="str">
        <f t="shared" si="511"/>
        <v/>
      </c>
      <c r="AB278" s="35" t="str">
        <f t="shared" si="512"/>
        <v/>
      </c>
      <c r="AC278" s="35" t="str">
        <f t="shared" si="513"/>
        <v/>
      </c>
      <c r="AD278" s="35" t="str">
        <f t="shared" si="514"/>
        <v/>
      </c>
      <c r="AE278" s="35">
        <f t="shared" si="515"/>
        <v>0.00917231632054967</v>
      </c>
      <c r="AF278" s="35" t="str">
        <f t="shared" si="516"/>
        <v/>
      </c>
      <c r="AG278" s="35" t="str">
        <f t="shared" si="517"/>
        <v/>
      </c>
      <c r="AH278" s="35" t="str">
        <f t="shared" si="518"/>
        <v/>
      </c>
      <c r="AI278" s="35" t="str">
        <f t="shared" si="519"/>
        <v/>
      </c>
      <c r="AJ278" s="35" t="str">
        <f t="shared" si="520"/>
        <v/>
      </c>
      <c r="AK278" s="35">
        <f t="shared" si="521"/>
        <v>0.0918308141011934</v>
      </c>
      <c r="AL278" s="35" t="str">
        <f t="shared" si="522"/>
        <v/>
      </c>
      <c r="AM278" s="35" t="str">
        <f t="shared" si="523"/>
        <v/>
      </c>
      <c r="AN278" s="35" t="str">
        <f t="shared" si="524"/>
        <v/>
      </c>
      <c r="AO278" s="35" t="str">
        <f t="shared" si="525"/>
        <v/>
      </c>
      <c r="AP278" s="35" t="str">
        <f t="shared" si="526"/>
        <v/>
      </c>
      <c r="AQ278" s="35">
        <f t="shared" si="527"/>
        <v>0.100735093928669</v>
      </c>
      <c r="AR278" s="35"/>
      <c r="AT278" s="54"/>
      <c r="AU278" s="164"/>
      <c r="AV278" s="164"/>
      <c r="AW278" s="164"/>
      <c r="AX278" s="164"/>
      <c r="AY278" s="164"/>
      <c r="AZ278" s="164"/>
      <c r="BA278" s="164"/>
      <c r="BB278" s="164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30"/>
      <c r="CG278" s="30" t="str">
        <f t="shared" si="486"/>
        <v>INDCOB</v>
      </c>
      <c r="CH278" s="35">
        <f t="shared" ref="CH278:DR278" si="534">(AZ$7-CM$7)*G76</f>
        <v>0</v>
      </c>
      <c r="CI278" s="35">
        <f t="shared" si="534"/>
        <v>0.04</v>
      </c>
      <c r="CJ278" s="35">
        <f t="shared" si="534"/>
        <v>0.02</v>
      </c>
      <c r="CK278" s="35">
        <f t="shared" si="534"/>
        <v>0</v>
      </c>
      <c r="CL278" s="35">
        <f t="shared" si="534"/>
        <v>0</v>
      </c>
      <c r="CM278" s="35">
        <f t="shared" si="534"/>
        <v>0</v>
      </c>
      <c r="CN278" s="35">
        <f t="shared" si="534"/>
        <v>5.9</v>
      </c>
      <c r="CO278" s="35">
        <f t="shared" si="534"/>
        <v>0</v>
      </c>
      <c r="CP278" s="35">
        <f t="shared" si="534"/>
        <v>0</v>
      </c>
      <c r="CQ278" s="35">
        <f t="shared" si="534"/>
        <v>0</v>
      </c>
      <c r="CR278" s="35">
        <f t="shared" si="534"/>
        <v>0</v>
      </c>
      <c r="CS278" s="35">
        <f t="shared" si="534"/>
        <v>0</v>
      </c>
      <c r="CT278" s="35">
        <f t="shared" si="534"/>
        <v>0</v>
      </c>
      <c r="CU278" s="35">
        <f t="shared" si="534"/>
        <v>0</v>
      </c>
      <c r="CV278" s="35">
        <f t="shared" si="534"/>
        <v>0</v>
      </c>
      <c r="CW278" s="35">
        <f t="shared" si="534"/>
        <v>0</v>
      </c>
      <c r="CX278" s="35">
        <f t="shared" si="534"/>
        <v>0</v>
      </c>
      <c r="CY278" s="35">
        <f t="shared" si="534"/>
        <v>0</v>
      </c>
      <c r="CZ278" s="35">
        <f t="shared" si="534"/>
        <v>0</v>
      </c>
      <c r="DA278" s="35">
        <f t="shared" si="534"/>
        <v>0.18</v>
      </c>
      <c r="DB278" s="35">
        <f t="shared" si="534"/>
        <v>0</v>
      </c>
      <c r="DC278" s="35">
        <f t="shared" si="534"/>
        <v>0</v>
      </c>
      <c r="DD278" s="35">
        <f t="shared" si="534"/>
        <v>0</v>
      </c>
      <c r="DE278" s="35">
        <f t="shared" si="534"/>
        <v>0</v>
      </c>
      <c r="DF278" s="35">
        <f t="shared" si="534"/>
        <v>0.08</v>
      </c>
      <c r="DG278" s="35">
        <f t="shared" si="534"/>
        <v>0</v>
      </c>
      <c r="DH278" s="35">
        <f t="shared" si="534"/>
        <v>0</v>
      </c>
      <c r="DI278" s="35">
        <f t="shared" si="534"/>
        <v>0</v>
      </c>
      <c r="DJ278" s="35">
        <f t="shared" si="534"/>
        <v>0</v>
      </c>
      <c r="DK278" s="35">
        <f t="shared" si="534"/>
        <v>0</v>
      </c>
      <c r="DL278" s="35">
        <f t="shared" si="534"/>
        <v>6.22</v>
      </c>
      <c r="DM278" s="35">
        <f t="shared" si="534"/>
        <v>0</v>
      </c>
      <c r="DN278" s="35">
        <f t="shared" si="534"/>
        <v>0</v>
      </c>
      <c r="DO278" s="35">
        <f t="shared" si="534"/>
        <v>0</v>
      </c>
      <c r="DP278" s="35">
        <f t="shared" si="534"/>
        <v>0</v>
      </c>
      <c r="DQ278" s="35">
        <f t="shared" si="534"/>
        <v>0</v>
      </c>
      <c r="DR278" s="35">
        <f t="shared" si="534"/>
        <v>1.48</v>
      </c>
    </row>
    <row r="279" spans="2:122">
      <c r="B279" t="s">
        <v>970</v>
      </c>
      <c r="C279" s="12" t="s">
        <v>1569</v>
      </c>
      <c r="D279" t="s">
        <v>1390</v>
      </c>
      <c r="E279" t="s">
        <v>232</v>
      </c>
      <c r="G279" s="35" t="str">
        <f t="shared" si="488"/>
        <v/>
      </c>
      <c r="H279" s="35">
        <f t="shared" si="529"/>
        <v>0.81042654028436</v>
      </c>
      <c r="I279" s="35" t="str">
        <f t="shared" si="530"/>
        <v/>
      </c>
      <c r="J279" s="35" t="str">
        <f t="shared" si="531"/>
        <v/>
      </c>
      <c r="K279" s="35" t="str">
        <f t="shared" si="495"/>
        <v/>
      </c>
      <c r="L279" s="35" t="str">
        <f t="shared" si="496"/>
        <v/>
      </c>
      <c r="M279" s="35" t="str">
        <f t="shared" si="497"/>
        <v/>
      </c>
      <c r="N279" s="35" t="str">
        <f t="shared" si="498"/>
        <v/>
      </c>
      <c r="O279" s="35" t="str">
        <f t="shared" si="499"/>
        <v/>
      </c>
      <c r="P279" s="35" t="str">
        <f t="shared" si="500"/>
        <v/>
      </c>
      <c r="Q279" s="35" t="str">
        <f t="shared" si="501"/>
        <v/>
      </c>
      <c r="R279" s="35">
        <f t="shared" si="502"/>
        <v>0.000402496093239434</v>
      </c>
      <c r="S279" s="35" t="str">
        <f t="shared" si="503"/>
        <v/>
      </c>
      <c r="T279" s="35" t="str">
        <f t="shared" si="504"/>
        <v/>
      </c>
      <c r="U279" s="35" t="str">
        <f t="shared" si="505"/>
        <v/>
      </c>
      <c r="V279" s="35" t="str">
        <f t="shared" si="506"/>
        <v/>
      </c>
      <c r="W279" s="35" t="str">
        <f t="shared" si="507"/>
        <v/>
      </c>
      <c r="X279" s="35">
        <f t="shared" si="508"/>
        <v>9.49814214595883e-5</v>
      </c>
      <c r="Y279" s="35" t="str">
        <f t="shared" si="509"/>
        <v/>
      </c>
      <c r="Z279" s="35" t="str">
        <f t="shared" si="510"/>
        <v/>
      </c>
      <c r="AA279" s="35" t="str">
        <f t="shared" si="511"/>
        <v/>
      </c>
      <c r="AB279" s="35" t="str">
        <f t="shared" si="512"/>
        <v/>
      </c>
      <c r="AC279" s="35" t="str">
        <f t="shared" si="513"/>
        <v/>
      </c>
      <c r="AD279" s="35" t="str">
        <f t="shared" si="514"/>
        <v/>
      </c>
      <c r="AE279" s="35" t="str">
        <f t="shared" si="515"/>
        <v/>
      </c>
      <c r="AF279" s="35" t="str">
        <f t="shared" si="516"/>
        <v/>
      </c>
      <c r="AG279" s="35">
        <f t="shared" si="517"/>
        <v>0.00287951502904774</v>
      </c>
      <c r="AH279" s="35">
        <f t="shared" si="518"/>
        <v>0.00440139870186531</v>
      </c>
      <c r="AI279" s="35" t="str">
        <f t="shared" si="519"/>
        <v/>
      </c>
      <c r="AJ279" s="35">
        <f t="shared" si="520"/>
        <v>0.0012605453386784</v>
      </c>
      <c r="AK279" s="35">
        <f t="shared" si="521"/>
        <v>0.00105188638001586</v>
      </c>
      <c r="AL279" s="35" t="str">
        <f t="shared" si="522"/>
        <v/>
      </c>
      <c r="AM279" s="35" t="str">
        <f t="shared" si="523"/>
        <v/>
      </c>
      <c r="AN279" s="35" t="str">
        <f t="shared" si="524"/>
        <v/>
      </c>
      <c r="AO279" s="35" t="str">
        <f t="shared" si="525"/>
        <v/>
      </c>
      <c r="AP279" s="35" t="str">
        <f t="shared" si="526"/>
        <v/>
      </c>
      <c r="AQ279" s="35">
        <f t="shared" si="527"/>
        <v>0.00190579907432616</v>
      </c>
      <c r="AR279" s="35"/>
      <c r="AT279" s="54"/>
      <c r="AU279" s="164"/>
      <c r="AV279" s="164"/>
      <c r="AW279" s="164"/>
      <c r="AX279" s="164"/>
      <c r="AY279" s="164"/>
      <c r="AZ279" s="164"/>
      <c r="BA279" s="164"/>
      <c r="BB279" s="164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30"/>
      <c r="CG279" s="30" t="str">
        <f t="shared" si="486"/>
        <v>INDCOK</v>
      </c>
      <c r="CH279" s="35">
        <f t="shared" ref="CH279:DR279" si="535">(AZ$8-CM$8)*G37</f>
        <v>0</v>
      </c>
      <c r="CI279" s="35">
        <f t="shared" si="535"/>
        <v>0.171</v>
      </c>
      <c r="CJ279" s="35">
        <f t="shared" si="535"/>
        <v>0</v>
      </c>
      <c r="CK279" s="35">
        <f t="shared" si="535"/>
        <v>0</v>
      </c>
      <c r="CL279" s="35">
        <f t="shared" si="535"/>
        <v>0</v>
      </c>
      <c r="CM279" s="35">
        <f t="shared" si="535"/>
        <v>0</v>
      </c>
      <c r="CN279" s="35">
        <f t="shared" si="535"/>
        <v>0</v>
      </c>
      <c r="CO279" s="35">
        <f t="shared" si="535"/>
        <v>0</v>
      </c>
      <c r="CP279" s="35">
        <f t="shared" si="535"/>
        <v>0</v>
      </c>
      <c r="CQ279" s="35">
        <f t="shared" si="535"/>
        <v>0</v>
      </c>
      <c r="CR279" s="35">
        <f t="shared" si="535"/>
        <v>0</v>
      </c>
      <c r="CS279" s="35">
        <f t="shared" si="535"/>
        <v>0.014</v>
      </c>
      <c r="CT279" s="35">
        <f t="shared" si="535"/>
        <v>0</v>
      </c>
      <c r="CU279" s="35">
        <f t="shared" si="535"/>
        <v>0</v>
      </c>
      <c r="CV279" s="35">
        <f t="shared" si="535"/>
        <v>0</v>
      </c>
      <c r="CW279" s="35">
        <f t="shared" si="535"/>
        <v>0</v>
      </c>
      <c r="CX279" s="35">
        <f t="shared" si="535"/>
        <v>0</v>
      </c>
      <c r="CY279" s="35">
        <f t="shared" si="535"/>
        <v>0.0057</v>
      </c>
      <c r="CZ279" s="35">
        <f t="shared" si="535"/>
        <v>0</v>
      </c>
      <c r="DA279" s="35">
        <f t="shared" si="535"/>
        <v>0</v>
      </c>
      <c r="DB279" s="35">
        <f t="shared" si="535"/>
        <v>0</v>
      </c>
      <c r="DC279" s="35">
        <f t="shared" si="535"/>
        <v>0</v>
      </c>
      <c r="DD279" s="35">
        <f t="shared" si="535"/>
        <v>0</v>
      </c>
      <c r="DE279" s="35">
        <f t="shared" si="535"/>
        <v>0</v>
      </c>
      <c r="DF279" s="35">
        <f t="shared" si="535"/>
        <v>0</v>
      </c>
      <c r="DG279" s="35">
        <f t="shared" si="535"/>
        <v>0</v>
      </c>
      <c r="DH279" s="35">
        <f t="shared" si="535"/>
        <v>0.0513</v>
      </c>
      <c r="DI279" s="35">
        <f t="shared" si="535"/>
        <v>0.214</v>
      </c>
      <c r="DJ279" s="35">
        <f t="shared" si="535"/>
        <v>0</v>
      </c>
      <c r="DK279" s="35">
        <f t="shared" si="535"/>
        <v>0.0028</v>
      </c>
      <c r="DL279" s="35">
        <f t="shared" si="535"/>
        <v>0.071247689</v>
      </c>
      <c r="DM279" s="35">
        <f t="shared" si="535"/>
        <v>0</v>
      </c>
      <c r="DN279" s="35">
        <f t="shared" si="535"/>
        <v>0</v>
      </c>
      <c r="DO279" s="35">
        <f t="shared" si="535"/>
        <v>0</v>
      </c>
      <c r="DP279" s="35">
        <f t="shared" si="535"/>
        <v>0</v>
      </c>
      <c r="DQ279" s="35">
        <f t="shared" si="535"/>
        <v>0</v>
      </c>
      <c r="DR279" s="35">
        <f t="shared" si="535"/>
        <v>0.028</v>
      </c>
    </row>
    <row r="280" spans="2:122">
      <c r="B280" t="s">
        <v>970</v>
      </c>
      <c r="C280" s="12" t="s">
        <v>1569</v>
      </c>
      <c r="D280" t="s">
        <v>1390</v>
      </c>
      <c r="E280" t="s">
        <v>230</v>
      </c>
      <c r="G280" s="35" t="str">
        <f t="shared" si="488"/>
        <v/>
      </c>
      <c r="H280" s="35" t="str">
        <f t="shared" si="529"/>
        <v/>
      </c>
      <c r="I280" s="35">
        <f t="shared" si="530"/>
        <v>0.000234207538486575</v>
      </c>
      <c r="J280" s="35" t="str">
        <f t="shared" si="531"/>
        <v/>
      </c>
      <c r="K280" s="35" t="str">
        <f t="shared" si="495"/>
        <v/>
      </c>
      <c r="L280" s="35">
        <f t="shared" si="496"/>
        <v>0.121232729775042</v>
      </c>
      <c r="M280" s="35">
        <f t="shared" si="497"/>
        <v>0.0209953448282773</v>
      </c>
      <c r="N280" s="35" t="str">
        <f t="shared" si="498"/>
        <v/>
      </c>
      <c r="O280" s="35" t="str">
        <f t="shared" si="499"/>
        <v/>
      </c>
      <c r="P280" s="35" t="str">
        <f t="shared" si="500"/>
        <v/>
      </c>
      <c r="Q280" s="35" t="str">
        <f t="shared" si="501"/>
        <v/>
      </c>
      <c r="R280" s="35">
        <f t="shared" si="502"/>
        <v>0.00564826039350273</v>
      </c>
      <c r="S280" s="35">
        <f t="shared" si="503"/>
        <v>0.0201020207045234</v>
      </c>
      <c r="T280" s="35">
        <f t="shared" si="504"/>
        <v>1</v>
      </c>
      <c r="U280" s="35" t="str">
        <f t="shared" si="505"/>
        <v/>
      </c>
      <c r="V280" s="35" t="str">
        <f t="shared" si="506"/>
        <v/>
      </c>
      <c r="W280" s="35" t="str">
        <f t="shared" si="507"/>
        <v/>
      </c>
      <c r="X280" s="35">
        <f t="shared" si="508"/>
        <v>0.00513232944027249</v>
      </c>
      <c r="Y280" s="35">
        <f t="shared" si="509"/>
        <v>0.0109148276658048</v>
      </c>
      <c r="Z280" s="35" t="str">
        <f t="shared" si="510"/>
        <v/>
      </c>
      <c r="AA280" s="35">
        <f t="shared" si="511"/>
        <v>0.00129368014061179</v>
      </c>
      <c r="AB280" s="35" t="str">
        <f t="shared" si="512"/>
        <v/>
      </c>
      <c r="AC280" s="35">
        <f t="shared" si="513"/>
        <v>0.025348536776103</v>
      </c>
      <c r="AD280" s="35" t="str">
        <f t="shared" si="514"/>
        <v/>
      </c>
      <c r="AE280" s="35">
        <f t="shared" si="515"/>
        <v>9.7049348992255e-5</v>
      </c>
      <c r="AF280" s="35" t="str">
        <f t="shared" si="516"/>
        <v/>
      </c>
      <c r="AG280" s="35">
        <f t="shared" si="517"/>
        <v>0.000449047178019141</v>
      </c>
      <c r="AH280" s="35">
        <f t="shared" si="518"/>
        <v>0.000884393197103776</v>
      </c>
      <c r="AI280" s="35" t="str">
        <f t="shared" si="519"/>
        <v/>
      </c>
      <c r="AJ280" s="35">
        <f t="shared" si="520"/>
        <v>0.00495214240195087</v>
      </c>
      <c r="AK280" s="35" t="str">
        <f t="shared" si="521"/>
        <v/>
      </c>
      <c r="AL280" s="35" t="str">
        <f t="shared" si="522"/>
        <v/>
      </c>
      <c r="AM280" s="35">
        <f t="shared" si="523"/>
        <v>1</v>
      </c>
      <c r="AN280" s="35">
        <f t="shared" si="524"/>
        <v>1</v>
      </c>
      <c r="AO280" s="35">
        <f t="shared" si="525"/>
        <v>1</v>
      </c>
      <c r="AP280" s="35">
        <f t="shared" si="526"/>
        <v>1</v>
      </c>
      <c r="AQ280" s="35">
        <f t="shared" si="527"/>
        <v>0.140212360468282</v>
      </c>
      <c r="AR280" s="35"/>
      <c r="AU280" s="164"/>
      <c r="AV280" s="164"/>
      <c r="AW280" s="164"/>
      <c r="AX280" s="164"/>
      <c r="AY280" s="164"/>
      <c r="AZ280" s="164"/>
      <c r="BA280" s="164"/>
      <c r="BB280" s="164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30"/>
      <c r="CG280" s="30" t="str">
        <f t="shared" si="486"/>
        <v>INDCOL</v>
      </c>
      <c r="CH280" s="35">
        <f t="shared" ref="CH280:DR280" si="536">(AZ$6-CM$6)*G42</f>
        <v>0</v>
      </c>
      <c r="CI280" s="35">
        <f t="shared" si="536"/>
        <v>0</v>
      </c>
      <c r="CJ280" s="35">
        <f t="shared" si="536"/>
        <v>0.000526662280669214</v>
      </c>
      <c r="CK280" s="35">
        <f t="shared" si="536"/>
        <v>0</v>
      </c>
      <c r="CL280" s="35">
        <f t="shared" si="536"/>
        <v>0</v>
      </c>
      <c r="CM280" s="35">
        <f t="shared" si="536"/>
        <v>2.153</v>
      </c>
      <c r="CN280" s="35">
        <f t="shared" si="536"/>
        <v>1.485</v>
      </c>
      <c r="CO280" s="35">
        <f t="shared" si="536"/>
        <v>0</v>
      </c>
      <c r="CP280" s="35">
        <f t="shared" si="536"/>
        <v>0</v>
      </c>
      <c r="CQ280" s="35">
        <f t="shared" si="536"/>
        <v>0</v>
      </c>
      <c r="CR280" s="35">
        <f t="shared" si="536"/>
        <v>0</v>
      </c>
      <c r="CS280" s="35">
        <f t="shared" si="536"/>
        <v>0.196463137996219</v>
      </c>
      <c r="CT280" s="35">
        <f t="shared" si="536"/>
        <v>0.884</v>
      </c>
      <c r="CU280" s="35">
        <f t="shared" si="536"/>
        <v>0.498</v>
      </c>
      <c r="CV280" s="35">
        <f t="shared" si="536"/>
        <v>0</v>
      </c>
      <c r="CW280" s="35">
        <f t="shared" si="536"/>
        <v>0</v>
      </c>
      <c r="CX280" s="35">
        <f t="shared" si="536"/>
        <v>0</v>
      </c>
      <c r="CY280" s="35">
        <f t="shared" si="536"/>
        <v>0.308</v>
      </c>
      <c r="CZ280" s="35">
        <f t="shared" si="536"/>
        <v>0.028</v>
      </c>
      <c r="DA280" s="35">
        <f t="shared" si="536"/>
        <v>0</v>
      </c>
      <c r="DB280" s="35">
        <f t="shared" si="536"/>
        <v>0.01</v>
      </c>
      <c r="DC280" s="35">
        <f t="shared" si="536"/>
        <v>0</v>
      </c>
      <c r="DD280" s="35">
        <f t="shared" si="536"/>
        <v>0.16</v>
      </c>
      <c r="DE280" s="35">
        <f t="shared" si="536"/>
        <v>0</v>
      </c>
      <c r="DF280" s="35">
        <f t="shared" si="536"/>
        <v>0.000846454444880629</v>
      </c>
      <c r="DG280" s="35">
        <f t="shared" si="536"/>
        <v>0</v>
      </c>
      <c r="DH280" s="35">
        <f t="shared" si="536"/>
        <v>0.008</v>
      </c>
      <c r="DI280" s="35">
        <f t="shared" si="536"/>
        <v>0.043</v>
      </c>
      <c r="DJ280" s="35">
        <f t="shared" si="536"/>
        <v>0</v>
      </c>
      <c r="DK280" s="35">
        <f t="shared" si="536"/>
        <v>0.011</v>
      </c>
      <c r="DL280" s="35">
        <f t="shared" si="536"/>
        <v>0</v>
      </c>
      <c r="DM280" s="35">
        <f t="shared" si="536"/>
        <v>0</v>
      </c>
      <c r="DN280" s="35">
        <f t="shared" si="536"/>
        <v>0.16898</v>
      </c>
      <c r="DO280" s="35">
        <f t="shared" si="536"/>
        <v>1.08446</v>
      </c>
      <c r="DP280" s="35">
        <f t="shared" si="536"/>
        <v>0.009</v>
      </c>
      <c r="DQ280" s="35">
        <f t="shared" si="536"/>
        <v>0.157</v>
      </c>
      <c r="DR280" s="35">
        <f t="shared" si="536"/>
        <v>2.06</v>
      </c>
    </row>
    <row r="281" spans="2:122">
      <c r="B281" t="s">
        <v>970</v>
      </c>
      <c r="C281" s="12" t="s">
        <v>1569</v>
      </c>
      <c r="D281" t="s">
        <v>1390</v>
      </c>
      <c r="E281" t="s">
        <v>246</v>
      </c>
      <c r="G281" s="35">
        <f t="shared" si="488"/>
        <v>0.00028185163453307</v>
      </c>
      <c r="H281" s="35" t="str">
        <f t="shared" si="529"/>
        <v/>
      </c>
      <c r="I281" s="35" t="str">
        <f t="shared" si="530"/>
        <v/>
      </c>
      <c r="J281" s="35">
        <f t="shared" si="531"/>
        <v>7.81662105256216e-6</v>
      </c>
      <c r="K281" s="35" t="str">
        <f t="shared" si="495"/>
        <v/>
      </c>
      <c r="L281" s="35" t="str">
        <f t="shared" si="496"/>
        <v/>
      </c>
      <c r="M281" s="35">
        <f t="shared" si="497"/>
        <v>0.000521406921661295</v>
      </c>
      <c r="N281" s="35" t="str">
        <f t="shared" si="498"/>
        <v/>
      </c>
      <c r="O281" s="35" t="str">
        <f t="shared" si="499"/>
        <v/>
      </c>
      <c r="P281" s="35" t="str">
        <f t="shared" si="500"/>
        <v/>
      </c>
      <c r="Q281" s="35" t="str">
        <f t="shared" si="501"/>
        <v/>
      </c>
      <c r="R281" s="35">
        <f t="shared" si="502"/>
        <v>2.88889774065008e-6</v>
      </c>
      <c r="S281" s="35" t="str">
        <f t="shared" si="503"/>
        <v/>
      </c>
      <c r="T281" s="35" t="str">
        <f t="shared" si="504"/>
        <v/>
      </c>
      <c r="U281" s="35" t="str">
        <f t="shared" si="505"/>
        <v/>
      </c>
      <c r="V281" s="35" t="str">
        <f t="shared" si="506"/>
        <v/>
      </c>
      <c r="W281" s="35" t="str">
        <f t="shared" si="507"/>
        <v/>
      </c>
      <c r="X281" s="35">
        <f t="shared" si="508"/>
        <v>0.0887528489629376</v>
      </c>
      <c r="Y281" s="35" t="str">
        <f t="shared" si="509"/>
        <v/>
      </c>
      <c r="Z281" s="35" t="str">
        <f t="shared" si="510"/>
        <v/>
      </c>
      <c r="AA281" s="35" t="str">
        <f t="shared" si="511"/>
        <v/>
      </c>
      <c r="AB281" s="35" t="str">
        <f t="shared" si="512"/>
        <v/>
      </c>
      <c r="AC281" s="35" t="str">
        <f t="shared" si="513"/>
        <v/>
      </c>
      <c r="AD281" s="35" t="str">
        <f t="shared" si="514"/>
        <v/>
      </c>
      <c r="AE281" s="35">
        <f t="shared" si="515"/>
        <v>1.87518149076644e-5</v>
      </c>
      <c r="AF281" s="35" t="str">
        <f t="shared" si="516"/>
        <v/>
      </c>
      <c r="AG281" s="35">
        <f t="shared" si="517"/>
        <v>0.0229575369762286</v>
      </c>
      <c r="AH281" s="35" t="str">
        <f t="shared" si="518"/>
        <v/>
      </c>
      <c r="AI281" s="35" t="str">
        <f t="shared" si="519"/>
        <v/>
      </c>
      <c r="AJ281" s="35">
        <f t="shared" si="520"/>
        <v>3.15136334669596e-5</v>
      </c>
      <c r="AK281" s="35" t="str">
        <f t="shared" si="521"/>
        <v/>
      </c>
      <c r="AL281" s="35" t="str">
        <f t="shared" si="522"/>
        <v/>
      </c>
      <c r="AM281" s="35" t="str">
        <f t="shared" si="523"/>
        <v/>
      </c>
      <c r="AN281" s="35" t="str">
        <f t="shared" si="524"/>
        <v/>
      </c>
      <c r="AO281" s="35" t="str">
        <f t="shared" si="525"/>
        <v/>
      </c>
      <c r="AP281" s="35" t="str">
        <f t="shared" si="526"/>
        <v/>
      </c>
      <c r="AQ281" s="35" t="str">
        <f t="shared" si="527"/>
        <v/>
      </c>
      <c r="AR281" s="35"/>
      <c r="AT281" s="115"/>
      <c r="AU281" s="165"/>
      <c r="AV281" s="165"/>
      <c r="AW281" s="165"/>
      <c r="AX281" s="165"/>
      <c r="AY281" s="165"/>
      <c r="AZ281" s="165"/>
      <c r="BA281" s="165"/>
      <c r="BB281" s="165"/>
      <c r="BC281" s="165"/>
      <c r="BD281" s="165"/>
      <c r="BE281" s="165"/>
      <c r="BF281" s="165"/>
      <c r="BG281" s="165"/>
      <c r="BH281" s="165"/>
      <c r="BI281" s="165"/>
      <c r="BJ281" s="165"/>
      <c r="BK281" s="165"/>
      <c r="BL281" s="165"/>
      <c r="BM281" s="165"/>
      <c r="BN281" s="165"/>
      <c r="BO281" s="165"/>
      <c r="BP281" s="165"/>
      <c r="BQ281" s="165"/>
      <c r="BR281" s="165"/>
      <c r="BS281" s="165"/>
      <c r="BT281" s="165"/>
      <c r="BU281" s="165"/>
      <c r="BV281" s="165"/>
      <c r="BW281" s="165"/>
      <c r="BX281" s="165"/>
      <c r="BY281" s="165"/>
      <c r="BZ281" s="165"/>
      <c r="CA281" s="165"/>
      <c r="CB281" s="165"/>
      <c r="CC281" s="165"/>
      <c r="CD281" s="165"/>
      <c r="CE281" s="165"/>
      <c r="CF281" s="30"/>
      <c r="CG281" s="165" t="str">
        <f t="shared" si="486"/>
        <v>INDSLU</v>
      </c>
      <c r="CH281" s="160">
        <f t="shared" ref="CH281:DR281" si="537">(AZ$16-CM$16)*G79</f>
        <v>0.0056542489270387</v>
      </c>
      <c r="CI281" s="160">
        <f t="shared" si="537"/>
        <v>0</v>
      </c>
      <c r="CJ281" s="160">
        <f t="shared" si="537"/>
        <v>0</v>
      </c>
      <c r="CK281" s="160">
        <f t="shared" si="537"/>
        <v>0.000215999999999994</v>
      </c>
      <c r="CL281" s="160">
        <f t="shared" si="537"/>
        <v>0</v>
      </c>
      <c r="CM281" s="160">
        <f t="shared" si="537"/>
        <v>0</v>
      </c>
      <c r="CN281" s="160">
        <f t="shared" si="537"/>
        <v>0.0368790931989924</v>
      </c>
      <c r="CO281" s="160">
        <f t="shared" si="537"/>
        <v>0</v>
      </c>
      <c r="CP281" s="160">
        <f t="shared" si="537"/>
        <v>0</v>
      </c>
      <c r="CQ281" s="160">
        <f t="shared" si="537"/>
        <v>0</v>
      </c>
      <c r="CR281" s="160">
        <f t="shared" si="537"/>
        <v>0</v>
      </c>
      <c r="CS281" s="160">
        <f t="shared" si="537"/>
        <v>0.000100484374999987</v>
      </c>
      <c r="CT281" s="160">
        <f t="shared" si="537"/>
        <v>0</v>
      </c>
      <c r="CU281" s="160">
        <f t="shared" si="537"/>
        <v>0</v>
      </c>
      <c r="CV281" s="160">
        <f t="shared" si="537"/>
        <v>0</v>
      </c>
      <c r="CW281" s="160">
        <f t="shared" si="537"/>
        <v>0</v>
      </c>
      <c r="CX281" s="160">
        <f t="shared" si="537"/>
        <v>0</v>
      </c>
      <c r="CY281" s="160">
        <f t="shared" si="537"/>
        <v>5.32621255098804</v>
      </c>
      <c r="CZ281" s="160">
        <f t="shared" si="537"/>
        <v>0</v>
      </c>
      <c r="DA281" s="160">
        <f t="shared" si="537"/>
        <v>0</v>
      </c>
      <c r="DB281" s="160">
        <f t="shared" si="537"/>
        <v>0</v>
      </c>
      <c r="DC281" s="160">
        <f t="shared" si="537"/>
        <v>0</v>
      </c>
      <c r="DD281" s="160">
        <f t="shared" si="537"/>
        <v>0</v>
      </c>
      <c r="DE281" s="160">
        <f t="shared" si="537"/>
        <v>0</v>
      </c>
      <c r="DF281" s="160">
        <f t="shared" si="537"/>
        <v>0.000163551401869147</v>
      </c>
      <c r="DG281" s="160">
        <f t="shared" si="537"/>
        <v>0</v>
      </c>
      <c r="DH281" s="160">
        <f t="shared" si="537"/>
        <v>0.409</v>
      </c>
      <c r="DI281" s="160">
        <f t="shared" si="537"/>
        <v>0</v>
      </c>
      <c r="DJ281" s="160">
        <f t="shared" si="537"/>
        <v>0</v>
      </c>
      <c r="DK281" s="160">
        <f t="shared" si="537"/>
        <v>6.99999999999989e-5</v>
      </c>
      <c r="DL281" s="160">
        <f t="shared" si="537"/>
        <v>0</v>
      </c>
      <c r="DM281" s="160">
        <f t="shared" si="537"/>
        <v>0</v>
      </c>
      <c r="DN281" s="160">
        <f t="shared" si="537"/>
        <v>0</v>
      </c>
      <c r="DO281" s="160">
        <f t="shared" si="537"/>
        <v>0</v>
      </c>
      <c r="DP281" s="160">
        <f t="shared" si="537"/>
        <v>0</v>
      </c>
      <c r="DQ281" s="160">
        <f t="shared" si="537"/>
        <v>0</v>
      </c>
      <c r="DR281" s="160">
        <f t="shared" si="537"/>
        <v>0</v>
      </c>
    </row>
    <row r="282" spans="47:122"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 t="s">
        <v>192</v>
      </c>
      <c r="CH282" s="35">
        <f>SUM(CH268:CH281)</f>
        <v>20.0610826203148</v>
      </c>
      <c r="CI282" s="35">
        <f t="shared" ref="CI282:DR282" si="538">SUM(CI268:CI281)</f>
        <v>0.211</v>
      </c>
      <c r="CJ282" s="35">
        <f t="shared" si="538"/>
        <v>2.24869909855358</v>
      </c>
      <c r="CK282" s="35">
        <f t="shared" si="538"/>
        <v>27.6334235147798</v>
      </c>
      <c r="CL282" s="35">
        <f t="shared" si="538"/>
        <v>0.123</v>
      </c>
      <c r="CM282" s="35">
        <f t="shared" si="538"/>
        <v>17.7592305641809</v>
      </c>
      <c r="CN282" s="35">
        <f t="shared" si="538"/>
        <v>70.7299647681874</v>
      </c>
      <c r="CO282" s="35">
        <f t="shared" si="538"/>
        <v>0</v>
      </c>
      <c r="CP282" s="35">
        <f t="shared" si="538"/>
        <v>3.60586571657534</v>
      </c>
      <c r="CQ282" s="35">
        <f t="shared" si="538"/>
        <v>4.9293</v>
      </c>
      <c r="CR282" s="35">
        <f t="shared" si="538"/>
        <v>10.8811</v>
      </c>
      <c r="CS282" s="35">
        <f t="shared" si="538"/>
        <v>34.7829463071875</v>
      </c>
      <c r="CT282" s="35">
        <f t="shared" si="538"/>
        <v>43.9756785148012</v>
      </c>
      <c r="CU282" s="35">
        <f t="shared" si="538"/>
        <v>0.498</v>
      </c>
      <c r="CV282" s="35">
        <f t="shared" si="538"/>
        <v>3.41440651981893</v>
      </c>
      <c r="CW282" s="35">
        <f t="shared" si="538"/>
        <v>0</v>
      </c>
      <c r="CX282" s="35">
        <f t="shared" si="538"/>
        <v>1.66</v>
      </c>
      <c r="CY282" s="35">
        <f t="shared" si="538"/>
        <v>60.0117361101526</v>
      </c>
      <c r="CZ282" s="35">
        <f t="shared" si="538"/>
        <v>2.56531764470469</v>
      </c>
      <c r="DA282" s="35">
        <f t="shared" si="538"/>
        <v>0.18</v>
      </c>
      <c r="DB282" s="35">
        <f t="shared" si="538"/>
        <v>7.72988599428522</v>
      </c>
      <c r="DC282" s="35">
        <f t="shared" si="538"/>
        <v>0</v>
      </c>
      <c r="DD282" s="35">
        <f t="shared" si="538"/>
        <v>6.31200141504174</v>
      </c>
      <c r="DE282" s="35">
        <f t="shared" si="538"/>
        <v>9.578</v>
      </c>
      <c r="DF282" s="35">
        <f t="shared" si="538"/>
        <v>8.72189719632411</v>
      </c>
      <c r="DG282" s="35">
        <f t="shared" si="538"/>
        <v>3.0557</v>
      </c>
      <c r="DH282" s="35">
        <f t="shared" si="538"/>
        <v>17.8155</v>
      </c>
      <c r="DI282" s="35">
        <f t="shared" si="538"/>
        <v>48.6209076922087</v>
      </c>
      <c r="DJ282" s="35">
        <f t="shared" si="538"/>
        <v>7.976992</v>
      </c>
      <c r="DK282" s="35">
        <f t="shared" si="538"/>
        <v>2.22126084170492</v>
      </c>
      <c r="DL282" s="35">
        <f t="shared" si="538"/>
        <v>67.733255562189</v>
      </c>
      <c r="DM282" s="35">
        <f t="shared" si="538"/>
        <v>0</v>
      </c>
      <c r="DN282" s="35">
        <f t="shared" si="538"/>
        <v>0.16898</v>
      </c>
      <c r="DO282" s="35">
        <f t="shared" si="538"/>
        <v>1.08446</v>
      </c>
      <c r="DP282" s="35">
        <f t="shared" si="538"/>
        <v>0.009</v>
      </c>
      <c r="DQ282" s="35">
        <f t="shared" si="538"/>
        <v>0.157</v>
      </c>
      <c r="DR282" s="35">
        <f t="shared" si="538"/>
        <v>14.692</v>
      </c>
    </row>
    <row r="286" spans="7:7">
      <c r="G286"/>
    </row>
    <row r="287" spans="7:45">
      <c r="G287"/>
      <c r="AS287" s="4"/>
    </row>
    <row r="288" spans="7:7">
      <c r="G288"/>
    </row>
    <row r="289" spans="7:7">
      <c r="G289"/>
    </row>
  </sheetData>
  <conditionalFormatting sqref="DZ5:FJ5">
    <cfRule type="cellIs" dxfId="1" priority="14" operator="lessThan">
      <formula>0</formula>
    </cfRule>
  </conditionalFormatting>
  <conditionalFormatting sqref="DY6:FJ6">
    <cfRule type="cellIs" dxfId="1" priority="4" operator="lessThan">
      <formula>0</formula>
    </cfRule>
  </conditionalFormatting>
  <conditionalFormatting sqref="DZ7:FJ7">
    <cfRule type="cellIs" dxfId="1" priority="12" operator="lessThan">
      <formula>0</formula>
    </cfRule>
  </conditionalFormatting>
  <conditionalFormatting sqref="DZ8:FJ8">
    <cfRule type="cellIs" dxfId="1" priority="11" operator="lessThan">
      <formula>0</formula>
    </cfRule>
  </conditionalFormatting>
  <conditionalFormatting sqref="DY9:FJ9">
    <cfRule type="cellIs" dxfId="1" priority="3" operator="lessThan">
      <formula>0</formula>
    </cfRule>
  </conditionalFormatting>
  <conditionalFormatting sqref="DZ10:FJ10">
    <cfRule type="cellIs" dxfId="1" priority="10" operator="lessThan">
      <formula>0</formula>
    </cfRule>
  </conditionalFormatting>
  <conditionalFormatting sqref="DZ11:FJ11">
    <cfRule type="cellIs" dxfId="1" priority="5" operator="lessThan">
      <formula>0</formula>
    </cfRule>
  </conditionalFormatting>
  <conditionalFormatting sqref="EA11:FJ11">
    <cfRule type="cellIs" dxfId="1" priority="9" operator="lessThan">
      <formula>0</formula>
    </cfRule>
  </conditionalFormatting>
  <conditionalFormatting sqref="DY12">
    <cfRule type="cellIs" dxfId="1" priority="8" operator="lessThan">
      <formula>0</formula>
    </cfRule>
  </conditionalFormatting>
  <conditionalFormatting sqref="DZ12:FJ12">
    <cfRule type="cellIs" dxfId="1" priority="1" operator="lessThan">
      <formula>-0.001</formula>
    </cfRule>
    <cfRule type="cellIs" dxfId="1" priority="2" operator="greaterThan">
      <formula>0.001</formula>
    </cfRule>
    <cfRule type="cellIs" dxfId="1" priority="7" operator="greaterThan">
      <formula>0.001</formula>
    </cfRule>
  </conditionalFormatting>
  <conditionalFormatting sqref="EA12:FJ12">
    <cfRule type="cellIs" dxfId="1" priority="6" operator="greaterThan">
      <formula>0.001</formula>
    </cfRule>
  </conditionalFormatting>
  <conditionalFormatting sqref="F19:AP19">
    <cfRule type="cellIs" dxfId="1" priority="21" operator="lessThan">
      <formula>0</formula>
    </cfRule>
  </conditionalFormatting>
  <conditionalFormatting sqref="AR5:AR18">
    <cfRule type="cellIs" dxfId="3" priority="16" operator="lessThan">
      <formula>-0.025</formula>
    </cfRule>
    <cfRule type="cellIs" dxfId="0" priority="17" operator="greaterThan">
      <formula>0.025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>
    <tabColor rgb="FFFFFFCC"/>
  </sheetPr>
  <dimension ref="A1:FL578"/>
  <sheetViews>
    <sheetView zoomScale="70" zoomScaleNormal="70" workbookViewId="0">
      <pane ySplit="19" topLeftCell="A20" activePane="bottomLeft" state="frozen"/>
      <selection/>
      <selection pane="bottomLeft" activeCell="A3" sqref="A3:D10"/>
    </sheetView>
  </sheetViews>
  <sheetFormatPr defaultColWidth="9" defaultRowHeight="13.5"/>
  <cols>
    <col min="1" max="1" width="5.56637168141593" customWidth="1"/>
    <col min="2" max="2" width="20" customWidth="1"/>
    <col min="3" max="3" width="17.858407079646" customWidth="1"/>
    <col min="4" max="4" width="22.7079646017699" customWidth="1"/>
    <col min="5" max="5" width="28" customWidth="1"/>
    <col min="6" max="6" width="28.4247787610619" style="4" customWidth="1"/>
    <col min="7" max="7" width="12.7079646017699" style="4" customWidth="1"/>
    <col min="8" max="8" width="7.85840707964602" style="4" customWidth="1"/>
    <col min="9" max="9" width="8.70796460176991" style="4" customWidth="1"/>
    <col min="10" max="26" width="7.85840707964602" style="4" customWidth="1"/>
    <col min="27" max="27" width="8.70796460176991" style="4" customWidth="1"/>
    <col min="28" max="36" width="7.85840707964602" style="4" customWidth="1"/>
    <col min="37" max="38" width="8.56637168141593" style="4" customWidth="1"/>
    <col min="39" max="39" width="8" style="4" customWidth="1"/>
    <col min="40" max="41" width="7.85840707964602" style="4" customWidth="1"/>
    <col min="42" max="42" width="9.28318584070797" style="4" customWidth="1"/>
    <col min="43" max="43" width="7" customWidth="1"/>
    <col min="44" max="44" width="2.56637168141593" customWidth="1"/>
    <col min="45" max="45" width="16.283185840708" customWidth="1"/>
    <col min="46" max="46" width="20.5663716814159" customWidth="1"/>
    <col min="47" max="48" width="8.28318584070797" customWidth="1"/>
    <col min="49" max="49" width="11.5663716814159" customWidth="1"/>
    <col min="50" max="50" width="12" customWidth="1"/>
    <col min="51" max="51" width="9.56637168141593" customWidth="1"/>
    <col min="52" max="52" width="7.85840707964602" customWidth="1"/>
    <col min="53" max="69" width="8.28318584070797" customWidth="1"/>
    <col min="70" max="70" width="7.85840707964602" customWidth="1"/>
    <col min="71" max="81" width="8.28318584070797" customWidth="1"/>
    <col min="82" max="83" width="7.28318584070797" customWidth="1"/>
    <col min="84" max="84" width="6.85840707964602" customWidth="1"/>
    <col min="85" max="85" width="9.14159292035398" customWidth="1"/>
    <col min="86" max="86" width="11.4247787610619" customWidth="1"/>
    <col min="87" max="121" width="6.85840707964602" customWidth="1"/>
    <col min="134" max="134" width="10.4247787610619" customWidth="1"/>
  </cols>
  <sheetData>
    <row r="1" ht="23.25" spans="1:43">
      <c r="A1" s="18" t="s">
        <v>300</v>
      </c>
      <c r="B1" s="19"/>
      <c r="C1" s="19"/>
      <c r="F1"/>
      <c r="H1" s="87"/>
      <c r="J1" s="87"/>
      <c r="K1" s="87"/>
      <c r="AQ1" s="4"/>
    </row>
    <row r="2" ht="23.25" spans="1:168">
      <c r="A2" s="20"/>
      <c r="B2" s="20"/>
      <c r="F2" s="38" t="s">
        <v>1480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AQ2" s="4"/>
      <c r="AR2" s="16"/>
      <c r="AS2" s="16"/>
      <c r="AT2" s="54"/>
      <c r="AU2" s="54"/>
      <c r="AV2" s="54"/>
      <c r="AW2" s="54"/>
      <c r="AX2" s="54"/>
      <c r="AY2" s="54"/>
      <c r="AZ2" s="54"/>
      <c r="BA2" s="54"/>
      <c r="CL2" s="54"/>
      <c r="CM2" s="54"/>
      <c r="CN2" s="54"/>
      <c r="CO2" s="69"/>
      <c r="CP2" s="69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</row>
    <row r="3" ht="20.25" spans="1:168">
      <c r="A3" s="21" t="s">
        <v>1377</v>
      </c>
      <c r="F3" s="39" t="s">
        <v>1612</v>
      </c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51"/>
      <c r="U3" s="52"/>
      <c r="V3" s="52"/>
      <c r="W3" s="52"/>
      <c r="X3" s="52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R3" s="16"/>
      <c r="AS3" s="16"/>
      <c r="AT3" s="27" t="s">
        <v>1482</v>
      </c>
      <c r="AU3" s="27"/>
      <c r="AV3" s="27"/>
      <c r="AW3" s="60"/>
      <c r="AX3" s="61"/>
      <c r="AY3" s="61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M3" s="69"/>
      <c r="CN3" s="69"/>
      <c r="CO3" s="69"/>
      <c r="CP3" s="69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69"/>
      <c r="DZ3" s="69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</row>
    <row r="4" ht="14.25" spans="1:168">
      <c r="A4" s="22" t="s">
        <v>1375</v>
      </c>
      <c r="F4"/>
      <c r="G4" s="6" t="s">
        <v>21</v>
      </c>
      <c r="H4" s="6" t="s">
        <v>22</v>
      </c>
      <c r="I4" s="6" t="s">
        <v>23</v>
      </c>
      <c r="J4" s="6" t="s">
        <v>289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H4" s="6" t="s">
        <v>50</v>
      </c>
      <c r="AI4" s="6" t="s">
        <v>51</v>
      </c>
      <c r="AJ4" s="6" t="s">
        <v>52</v>
      </c>
      <c r="AK4" s="6" t="s">
        <v>53</v>
      </c>
      <c r="AL4" s="6" t="s">
        <v>290</v>
      </c>
      <c r="AM4" s="6" t="s">
        <v>291</v>
      </c>
      <c r="AN4" s="6" t="s">
        <v>292</v>
      </c>
      <c r="AO4" s="6" t="s">
        <v>41</v>
      </c>
      <c r="AP4" s="6" t="s">
        <v>42</v>
      </c>
      <c r="AQ4" s="6" t="s">
        <v>49</v>
      </c>
      <c r="AR4" s="16"/>
      <c r="AS4" s="16"/>
      <c r="AT4" s="55" t="str">
        <f>'Aggregated Balance-IND_2010'!A156</f>
        <v>Eurostat code</v>
      </c>
      <c r="AU4" s="55" t="str">
        <f>'Aggregated Balance-IND_2010'!B156</f>
        <v>Sector description</v>
      </c>
      <c r="AV4" s="55" t="str">
        <f>'Aggregated Balance-IND_2010'!C156</f>
        <v>Unit</v>
      </c>
      <c r="AW4" s="55" t="str">
        <f>'Aggregated Balance-IND_2010'!D156</f>
        <v>Year</v>
      </c>
      <c r="AX4" s="55" t="str">
        <f>'Aggregated Balance-IND_2010'!E156</f>
        <v>Comm</v>
      </c>
      <c r="AY4" s="55" t="str">
        <f>'Aggregated Balance-IND_2010'!F156</f>
        <v>Description</v>
      </c>
      <c r="AZ4" s="6" t="str">
        <f>'Aggregated Balance-IND_2010'!G156</f>
        <v>AT</v>
      </c>
      <c r="BA4" s="6" t="str">
        <f>'Aggregated Balance-IND_2010'!H156</f>
        <v>BE</v>
      </c>
      <c r="BB4" s="6" t="str">
        <f>'Aggregated Balance-IND_2010'!I156</f>
        <v>BG</v>
      </c>
      <c r="BC4" s="6" t="s">
        <v>289</v>
      </c>
      <c r="BD4" s="6" t="str">
        <f>'Aggregated Balance-IND_2010'!K156</f>
        <v>CY</v>
      </c>
      <c r="BE4" s="6" t="str">
        <f>'Aggregated Balance-IND_2010'!L156</f>
        <v>CZ</v>
      </c>
      <c r="BF4" s="6" t="str">
        <f>'Aggregated Balance-IND_2010'!M156</f>
        <v>DE</v>
      </c>
      <c r="BG4" s="6" t="str">
        <f>'Aggregated Balance-IND_2010'!N156</f>
        <v>DK</v>
      </c>
      <c r="BH4" s="6" t="str">
        <f>'Aggregated Balance-IND_2010'!O156</f>
        <v>EE</v>
      </c>
      <c r="BI4" s="6" t="str">
        <f>'Aggregated Balance-IND_2010'!P156</f>
        <v>EL</v>
      </c>
      <c r="BJ4" s="6" t="str">
        <f>'Aggregated Balance-IND_2010'!Q156</f>
        <v>ES</v>
      </c>
      <c r="BK4" s="6" t="str">
        <f>'Aggregated Balance-IND_2010'!R156</f>
        <v>FI</v>
      </c>
      <c r="BL4" s="6" t="str">
        <f>'Aggregated Balance-IND_2010'!S156</f>
        <v>FR</v>
      </c>
      <c r="BM4" s="6" t="str">
        <f>'Aggregated Balance-IND_2010'!T156</f>
        <v>HR</v>
      </c>
      <c r="BN4" s="6" t="str">
        <f>'Aggregated Balance-IND_2010'!U156</f>
        <v>HU</v>
      </c>
      <c r="BO4" s="6" t="str">
        <f>'Aggregated Balance-IND_2010'!V156</f>
        <v>IE</v>
      </c>
      <c r="BP4" s="6" t="str">
        <f>'Aggregated Balance-IND_2010'!W156</f>
        <v>IS</v>
      </c>
      <c r="BQ4" s="6" t="str">
        <f>'Aggregated Balance-IND_2010'!X156</f>
        <v>IT</v>
      </c>
      <c r="BR4" s="6" t="str">
        <f>'Aggregated Balance-IND_2010'!Y156</f>
        <v>LT</v>
      </c>
      <c r="BS4" s="6" t="str">
        <f>'Aggregated Balance-IND_2010'!Z156</f>
        <v>LU</v>
      </c>
      <c r="BT4" s="6" t="str">
        <f>'Aggregated Balance-IND_2010'!AA156</f>
        <v>LV</v>
      </c>
      <c r="BU4" s="6" t="str">
        <f>'Aggregated Balance-IND_2010'!AB156</f>
        <v>MT</v>
      </c>
      <c r="BV4" s="6" t="str">
        <f>'Aggregated Balance-IND_2010'!AC156</f>
        <v>NL</v>
      </c>
      <c r="BW4" s="6" t="str">
        <f>'Aggregated Balance-IND_2010'!AD156</f>
        <v>NO</v>
      </c>
      <c r="BX4" s="6" t="str">
        <f>'Aggregated Balance-IND_2010'!AE156</f>
        <v>PL</v>
      </c>
      <c r="BY4" s="6" t="str">
        <f>'Aggregated Balance-IND_2010'!AF156</f>
        <v>PT</v>
      </c>
      <c r="BZ4" s="6" t="str">
        <f>'Aggregated Balance-IND_2010'!AG156</f>
        <v>RO</v>
      </c>
      <c r="CA4" s="6" t="str">
        <f>'Aggregated Balance-IND_2010'!AH156</f>
        <v>SE</v>
      </c>
      <c r="CB4" s="6" t="str">
        <f>'Aggregated Balance-IND_2010'!AI156</f>
        <v>SI</v>
      </c>
      <c r="CC4" s="6" t="str">
        <f>'Aggregated Balance-IND_2010'!AJ156</f>
        <v>SK</v>
      </c>
      <c r="CD4" s="6" t="str">
        <f>'Aggregated Balance-IND_2010'!AK156</f>
        <v>UK</v>
      </c>
      <c r="CE4" s="6" t="s">
        <v>290</v>
      </c>
      <c r="CF4" s="6" t="s">
        <v>291</v>
      </c>
      <c r="CG4" s="6" t="s">
        <v>292</v>
      </c>
      <c r="CH4" s="6" t="str">
        <f>'Aggregated Balance-IND_2010'!AO156</f>
        <v>ME</v>
      </c>
      <c r="CI4" s="6" t="str">
        <f>'Aggregated Balance-IND_2010'!AP156</f>
        <v>MK</v>
      </c>
      <c r="CJ4" s="6" t="str">
        <f>'Aggregated Balance-IND_2010'!AQ156</f>
        <v>RS</v>
      </c>
      <c r="CL4" s="70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54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54"/>
      <c r="FL4" s="54"/>
    </row>
    <row r="5" spans="1:168">
      <c r="A5" s="1" t="s">
        <v>1376</v>
      </c>
      <c r="F5" t="str">
        <f>AX5</f>
        <v>INDCOA</v>
      </c>
      <c r="G5" s="41">
        <f>IF(AZ$20=0,0,(AZ5-AU32-AU49)/AZ$20)</f>
        <v>0</v>
      </c>
      <c r="H5" s="41">
        <f t="shared" ref="H5:AQ12" si="0">IF(BA$20=0,0,(BA5-AV32-AV49)/BA$20)</f>
        <v>-0.000345868743182445</v>
      </c>
      <c r="I5" s="41">
        <f t="shared" si="0"/>
        <v>1.77834858982085e-17</v>
      </c>
      <c r="J5" s="41">
        <f t="shared" si="0"/>
        <v>-8.11924624133809e-18</v>
      </c>
      <c r="K5" s="41">
        <f t="shared" si="0"/>
        <v>0</v>
      </c>
      <c r="L5" s="41">
        <f t="shared" si="0"/>
        <v>1.03226147660459e-17</v>
      </c>
      <c r="M5" s="41">
        <f t="shared" si="0"/>
        <v>0</v>
      </c>
      <c r="N5" s="41">
        <f t="shared" si="0"/>
        <v>-5.77319051840025e-18</v>
      </c>
      <c r="O5" s="41">
        <f t="shared" si="0"/>
        <v>0</v>
      </c>
      <c r="P5" s="41">
        <f t="shared" si="0"/>
        <v>-1.09473255891649e-17</v>
      </c>
      <c r="Q5" s="41">
        <f t="shared" si="0"/>
        <v>0</v>
      </c>
      <c r="R5" s="41">
        <f t="shared" si="0"/>
        <v>0</v>
      </c>
      <c r="S5" s="41">
        <f t="shared" si="0"/>
        <v>0</v>
      </c>
      <c r="T5" s="41">
        <f t="shared" si="0"/>
        <v>-1.35798792076956e-17</v>
      </c>
      <c r="U5" s="41">
        <f t="shared" si="0"/>
        <v>2.24269356945935e-18</v>
      </c>
      <c r="V5" s="41">
        <f t="shared" si="0"/>
        <v>0</v>
      </c>
      <c r="W5" s="41">
        <f t="shared" si="0"/>
        <v>0</v>
      </c>
      <c r="X5" s="41">
        <f t="shared" si="0"/>
        <v>0</v>
      </c>
      <c r="Y5" s="41">
        <f t="shared" si="0"/>
        <v>0</v>
      </c>
      <c r="Z5" s="41">
        <f t="shared" si="0"/>
        <v>0</v>
      </c>
      <c r="AA5" s="41">
        <f t="shared" si="0"/>
        <v>0</v>
      </c>
      <c r="AB5" s="41">
        <f t="shared" si="0"/>
        <v>0</v>
      </c>
      <c r="AC5" s="41">
        <f t="shared" si="0"/>
        <v>0</v>
      </c>
      <c r="AD5" s="41">
        <f t="shared" si="0"/>
        <v>4.88851221088472e-18</v>
      </c>
      <c r="AE5" s="41">
        <f t="shared" si="0"/>
        <v>-1.31850647885396e-17</v>
      </c>
      <c r="AF5" s="41">
        <f t="shared" si="0"/>
        <v>-4.13226173410388e-19</v>
      </c>
      <c r="AG5" s="41">
        <f t="shared" si="0"/>
        <v>-2.78234648699115e-19</v>
      </c>
      <c r="AH5" s="41">
        <f t="shared" si="0"/>
        <v>2.47748513166004e-17</v>
      </c>
      <c r="AI5" s="41">
        <f t="shared" si="0"/>
        <v>-6.69777403852049e-18</v>
      </c>
      <c r="AJ5" s="41">
        <f t="shared" si="0"/>
        <v>0</v>
      </c>
      <c r="AK5" s="41">
        <f t="shared" si="0"/>
        <v>0</v>
      </c>
      <c r="AL5" s="41">
        <f t="shared" si="0"/>
        <v>-5.03787528148082e-17</v>
      </c>
      <c r="AM5" s="41">
        <f t="shared" si="0"/>
        <v>-4.03899585494971e-17</v>
      </c>
      <c r="AN5" s="41">
        <f t="shared" si="0"/>
        <v>0</v>
      </c>
      <c r="AO5" s="41">
        <f t="shared" si="0"/>
        <v>0</v>
      </c>
      <c r="AP5" s="41">
        <f t="shared" si="0"/>
        <v>0</v>
      </c>
      <c r="AQ5" s="41">
        <f t="shared" si="0"/>
        <v>1.77231124360152e-18</v>
      </c>
      <c r="AR5" s="16"/>
      <c r="AS5" s="16" t="s">
        <v>228</v>
      </c>
      <c r="AT5" s="56" t="str">
        <f>'Aggregated Balance-IND_2010'!A182</f>
        <v>B_101820</v>
      </c>
      <c r="AU5" s="56" t="str">
        <f>'Aggregated Balance-IND_2010'!B182</f>
        <v>Non-Metallic Minerals</v>
      </c>
      <c r="AV5" s="56" t="str">
        <f>'Aggregated Balance-IND_2010'!C182</f>
        <v>PJ</v>
      </c>
      <c r="AW5" s="56" t="str">
        <f>'Aggregated Balance-IND_2010'!D182</f>
        <v>'2010</v>
      </c>
      <c r="AX5" s="56" t="str">
        <f>'Aggregated Balance-IND_2010'!E182</f>
        <v>INDCOA</v>
      </c>
      <c r="AY5" s="56" t="str">
        <f>'Aggregated Balance-IND_2010'!F182</f>
        <v>Hard Coal (IND)</v>
      </c>
      <c r="AZ5" s="63">
        <f>'Aggregated Balance-IND_2010'!G182</f>
        <v>3.038</v>
      </c>
      <c r="BA5" s="63">
        <f>'Aggregated Balance-IND_2010'!H182</f>
        <v>6.019</v>
      </c>
      <c r="BB5" s="63">
        <f>'Aggregated Balance-IND_2010'!I182</f>
        <v>4.93</v>
      </c>
      <c r="BC5" s="63">
        <f>'Aggregated Balance-IND_2010'!J182</f>
        <v>3.82158</v>
      </c>
      <c r="BD5" s="63">
        <f>'Aggregated Balance-IND_2010'!K182</f>
        <v>0.697</v>
      </c>
      <c r="BE5" s="63">
        <f>'Aggregated Balance-IND_2010'!L182</f>
        <v>4.244</v>
      </c>
      <c r="BF5" s="63">
        <f>'Aggregated Balance-IND_2010'!M182</f>
        <v>12.512</v>
      </c>
      <c r="BG5" s="63">
        <f>'Aggregated Balance-IND_2010'!N182</f>
        <v>1.828</v>
      </c>
      <c r="BH5" s="63">
        <f>'Aggregated Balance-IND_2010'!O182</f>
        <v>1.222</v>
      </c>
      <c r="BI5" s="63">
        <f>'Aggregated Balance-IND_2010'!P182</f>
        <v>7.156</v>
      </c>
      <c r="BJ5" s="63">
        <f>'Aggregated Balance-IND_2010'!Q182</f>
        <v>0.946</v>
      </c>
      <c r="BK5" s="63">
        <f>'Aggregated Balance-IND_2010'!R182</f>
        <v>2.836</v>
      </c>
      <c r="BL5" s="63">
        <f>'Aggregated Balance-IND_2010'!S182</f>
        <v>14.638</v>
      </c>
      <c r="BM5" s="63">
        <f>'Aggregated Balance-IND_2010'!T182</f>
        <v>4.656</v>
      </c>
      <c r="BN5" s="63">
        <f>'Aggregated Balance-IND_2010'!U182</f>
        <v>1.432</v>
      </c>
      <c r="BO5" s="63">
        <f>'Aggregated Balance-IND_2010'!V182</f>
        <v>3.869</v>
      </c>
      <c r="BP5" s="63">
        <f>'Aggregated Balance-IND_2010'!W182</f>
        <v>0.28</v>
      </c>
      <c r="BQ5" s="63">
        <f>'Aggregated Balance-IND_2010'!X182</f>
        <v>2.606</v>
      </c>
      <c r="BR5" s="63">
        <f>'Aggregated Balance-IND_2010'!Y182</f>
        <v>3.021</v>
      </c>
      <c r="BS5" s="63">
        <f>'Aggregated Balance-IND_2010'!Z182</f>
        <v>1.854</v>
      </c>
      <c r="BT5" s="63">
        <f>'Aggregated Balance-IND_2010'!AA182</f>
        <v>1.757</v>
      </c>
      <c r="BU5" s="63">
        <f>'Aggregated Balance-IND_2010'!AB182</f>
        <v>0</v>
      </c>
      <c r="BV5" s="63">
        <f>'Aggregated Balance-IND_2010'!AC182</f>
        <v>0.029</v>
      </c>
      <c r="BW5" s="63">
        <f>'Aggregated Balance-IND_2010'!AD182</f>
        <v>3.288</v>
      </c>
      <c r="BX5" s="63">
        <f>'Aggregated Balance-IND_2010'!AE182</f>
        <v>28.048</v>
      </c>
      <c r="BY5" s="63">
        <f>'Aggregated Balance-IND_2010'!AF182</f>
        <v>1.412</v>
      </c>
      <c r="BZ5" s="63">
        <f>'Aggregated Balance-IND_2010'!AG182</f>
        <v>0.179</v>
      </c>
      <c r="CA5" s="63">
        <f>'Aggregated Balance-IND_2010'!AH182</f>
        <v>6.097</v>
      </c>
      <c r="CB5" s="63">
        <f>'Aggregated Balance-IND_2010'!AI182</f>
        <v>0.329</v>
      </c>
      <c r="CC5" s="63">
        <f>'Aggregated Balance-IND_2010'!AJ182</f>
        <v>4.122</v>
      </c>
      <c r="CD5" s="63">
        <f>'Aggregated Balance-IND_2010'!AK182</f>
        <v>27.96</v>
      </c>
      <c r="CE5" s="63">
        <f>'Aggregated Balance-IND_2010'!AL182</f>
        <v>4.54473</v>
      </c>
      <c r="CF5" s="63">
        <f>'Aggregated Balance-IND_2010'!AM182</f>
        <v>1.15196</v>
      </c>
      <c r="CG5" s="63">
        <f>'Aggregated Balance-IND_2010'!AN182</f>
        <v>0</v>
      </c>
      <c r="CH5" s="63">
        <f>'Aggregated Balance-IND_2010'!AO182</f>
        <v>0</v>
      </c>
      <c r="CI5" s="63">
        <f>'Aggregated Balance-IND_2010'!AP182</f>
        <v>0</v>
      </c>
      <c r="CJ5" s="63">
        <f>'Aggregated Balance-IND_2010'!AQ182</f>
        <v>2.326</v>
      </c>
      <c r="CL5" s="54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4"/>
      <c r="DY5" s="71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2"/>
      <c r="FC5" s="72"/>
      <c r="FD5" s="72"/>
      <c r="FE5" s="72"/>
      <c r="FF5" s="72"/>
      <c r="FG5" s="72"/>
      <c r="FH5" s="72"/>
      <c r="FI5" s="72"/>
      <c r="FJ5" s="72"/>
      <c r="FK5" s="54"/>
      <c r="FL5" s="54"/>
    </row>
    <row r="6" spans="1:168">
      <c r="A6" s="23" t="s">
        <v>1485</v>
      </c>
      <c r="B6" s="23"/>
      <c r="C6" s="23"/>
      <c r="D6" s="23"/>
      <c r="F6" t="str">
        <f t="shared" ref="F6:F18" si="1">AX6</f>
        <v>INDCOL</v>
      </c>
      <c r="G6" s="41">
        <f t="shared" ref="G6:G18" si="2">IF(AZ$20=0,0,(AZ6-AU33-AU50)/AZ$20)</f>
        <v>0</v>
      </c>
      <c r="H6" s="41">
        <f t="shared" si="0"/>
        <v>0</v>
      </c>
      <c r="I6" s="41">
        <f t="shared" si="0"/>
        <v>0</v>
      </c>
      <c r="J6" s="41">
        <f t="shared" si="0"/>
        <v>0</v>
      </c>
      <c r="K6" s="41">
        <f t="shared" si="0"/>
        <v>0</v>
      </c>
      <c r="L6" s="41">
        <f t="shared" si="0"/>
        <v>0</v>
      </c>
      <c r="M6" s="41">
        <f t="shared" si="0"/>
        <v>0</v>
      </c>
      <c r="N6" s="41">
        <f t="shared" si="0"/>
        <v>0</v>
      </c>
      <c r="O6" s="41">
        <f t="shared" si="0"/>
        <v>0</v>
      </c>
      <c r="P6" s="41">
        <f t="shared" si="0"/>
        <v>0</v>
      </c>
      <c r="Q6" s="41">
        <f t="shared" si="0"/>
        <v>0</v>
      </c>
      <c r="R6" s="41">
        <f t="shared" si="0"/>
        <v>0</v>
      </c>
      <c r="S6" s="41">
        <f t="shared" si="0"/>
        <v>0</v>
      </c>
      <c r="T6" s="41">
        <f t="shared" si="0"/>
        <v>0</v>
      </c>
      <c r="U6" s="41">
        <f t="shared" si="0"/>
        <v>0</v>
      </c>
      <c r="V6" s="41">
        <f t="shared" si="0"/>
        <v>0</v>
      </c>
      <c r="W6" s="41">
        <f t="shared" si="0"/>
        <v>0</v>
      </c>
      <c r="X6" s="41">
        <f t="shared" si="0"/>
        <v>0</v>
      </c>
      <c r="Y6" s="41">
        <f t="shared" si="0"/>
        <v>0</v>
      </c>
      <c r="Z6" s="41">
        <f t="shared" si="0"/>
        <v>0</v>
      </c>
      <c r="AA6" s="41">
        <f t="shared" si="0"/>
        <v>0</v>
      </c>
      <c r="AB6" s="41">
        <f t="shared" si="0"/>
        <v>0</v>
      </c>
      <c r="AC6" s="41">
        <f t="shared" si="0"/>
        <v>0</v>
      </c>
      <c r="AD6" s="41">
        <f t="shared" si="0"/>
        <v>0</v>
      </c>
      <c r="AE6" s="41">
        <f t="shared" si="0"/>
        <v>0</v>
      </c>
      <c r="AF6" s="41">
        <f t="shared" si="0"/>
        <v>0</v>
      </c>
      <c r="AG6" s="41">
        <f t="shared" si="0"/>
        <v>0</v>
      </c>
      <c r="AH6" s="41">
        <f t="shared" si="0"/>
        <v>0</v>
      </c>
      <c r="AI6" s="41">
        <f t="shared" si="0"/>
        <v>0</v>
      </c>
      <c r="AJ6" s="41">
        <f t="shared" si="0"/>
        <v>0</v>
      </c>
      <c r="AK6" s="41">
        <f t="shared" si="0"/>
        <v>0</v>
      </c>
      <c r="AL6" s="41">
        <f t="shared" si="0"/>
        <v>0</v>
      </c>
      <c r="AM6" s="41">
        <f t="shared" si="0"/>
        <v>0</v>
      </c>
      <c r="AN6" s="41">
        <f t="shared" si="0"/>
        <v>0</v>
      </c>
      <c r="AO6" s="41">
        <f t="shared" si="0"/>
        <v>0</v>
      </c>
      <c r="AP6" s="41">
        <f t="shared" si="0"/>
        <v>0</v>
      </c>
      <c r="AQ6" s="41">
        <f t="shared" si="0"/>
        <v>0</v>
      </c>
      <c r="AR6" s="16"/>
      <c r="AS6" s="16" t="s">
        <v>230</v>
      </c>
      <c r="AT6" s="56" t="str">
        <f>'Aggregated Balance-IND_2010'!A183</f>
        <v>B_101820</v>
      </c>
      <c r="AU6" s="56" t="str">
        <f>'Aggregated Balance-IND_2010'!B183</f>
        <v>Non-Metallic Minerals</v>
      </c>
      <c r="AV6" s="56" t="str">
        <f>'Aggregated Balance-IND_2010'!C183</f>
        <v>PJ</v>
      </c>
      <c r="AW6" s="56" t="str">
        <f>'Aggregated Balance-IND_2010'!D183</f>
        <v>'2010</v>
      </c>
      <c r="AX6" s="56" t="str">
        <f>'Aggregated Balance-IND_2010'!E183</f>
        <v>INDCOL</v>
      </c>
      <c r="AY6" s="56" t="str">
        <f>'Aggregated Balance-IND_2010'!F183</f>
        <v>Lignite (IND)</v>
      </c>
      <c r="AZ6" s="63">
        <f>'Aggregated Balance-IND_2010'!G183</f>
        <v>0.246</v>
      </c>
      <c r="BA6" s="63">
        <f>'Aggregated Balance-IND_2010'!H183</f>
        <v>0</v>
      </c>
      <c r="BB6" s="63">
        <f>'Aggregated Balance-IND_2010'!I183</f>
        <v>0.119</v>
      </c>
      <c r="BC6" s="63">
        <f>'Aggregated Balance-IND_2010'!J183</f>
        <v>1.2462</v>
      </c>
      <c r="BD6" s="63">
        <f>'Aggregated Balance-IND_2010'!K183</f>
        <v>0</v>
      </c>
      <c r="BE6" s="63">
        <f>'Aggregated Balance-IND_2010'!L183</f>
        <v>0.507</v>
      </c>
      <c r="BF6" s="63">
        <f>'Aggregated Balance-IND_2010'!M183</f>
        <v>0.217</v>
      </c>
      <c r="BG6" s="63">
        <f>'Aggregated Balance-IND_2010'!N183</f>
        <v>0</v>
      </c>
      <c r="BH6" s="63">
        <f>'Aggregated Balance-IND_2010'!O183</f>
        <v>0</v>
      </c>
      <c r="BI6" s="63">
        <f>'Aggregated Balance-IND_2010'!P183</f>
        <v>0</v>
      </c>
      <c r="BJ6" s="63">
        <f>'Aggregated Balance-IND_2010'!Q183</f>
        <v>0</v>
      </c>
      <c r="BK6" s="63">
        <f>'Aggregated Balance-IND_2010'!R183</f>
        <v>0.01</v>
      </c>
      <c r="BL6" s="63">
        <f>'Aggregated Balance-IND_2010'!S183</f>
        <v>0</v>
      </c>
      <c r="BM6" s="63">
        <f>'Aggregated Balance-IND_2010'!T183</f>
        <v>0.017</v>
      </c>
      <c r="BN6" s="63">
        <f>'Aggregated Balance-IND_2010'!U183</f>
        <v>0.063</v>
      </c>
      <c r="BO6" s="63">
        <f>'Aggregated Balance-IND_2010'!V183</f>
        <v>0</v>
      </c>
      <c r="BP6" s="63">
        <f>'Aggregated Balance-IND_2010'!W183</f>
        <v>0</v>
      </c>
      <c r="BQ6" s="63">
        <f>'Aggregated Balance-IND_2010'!X183</f>
        <v>0.063</v>
      </c>
      <c r="BR6" s="63">
        <f>'Aggregated Balance-IND_2010'!Y183</f>
        <v>0.012</v>
      </c>
      <c r="BS6" s="63">
        <f>'Aggregated Balance-IND_2010'!Z183</f>
        <v>0</v>
      </c>
      <c r="BT6" s="63">
        <f>'Aggregated Balance-IND_2010'!AA183</f>
        <v>0</v>
      </c>
      <c r="BU6" s="63">
        <f>'Aggregated Balance-IND_2010'!AB183</f>
        <v>0</v>
      </c>
      <c r="BV6" s="63">
        <f>'Aggregated Balance-IND_2010'!AC183</f>
        <v>0.38</v>
      </c>
      <c r="BW6" s="63">
        <f>'Aggregated Balance-IND_2010'!AD183</f>
        <v>0</v>
      </c>
      <c r="BX6" s="63">
        <f>'Aggregated Balance-IND_2010'!AE183</f>
        <v>0.224</v>
      </c>
      <c r="BY6" s="63">
        <f>'Aggregated Balance-IND_2010'!AF183</f>
        <v>0</v>
      </c>
      <c r="BZ6" s="63">
        <f>'Aggregated Balance-IND_2010'!AG183</f>
        <v>2.153</v>
      </c>
      <c r="CA6" s="63">
        <f>'Aggregated Balance-IND_2010'!AH183</f>
        <v>0</v>
      </c>
      <c r="CB6" s="63">
        <f>'Aggregated Balance-IND_2010'!AI183</f>
        <v>0</v>
      </c>
      <c r="CC6" s="63">
        <f>'Aggregated Balance-IND_2010'!AJ183</f>
        <v>0.078</v>
      </c>
      <c r="CD6" s="63">
        <f>'Aggregated Balance-IND_2010'!AK183</f>
        <v>0</v>
      </c>
      <c r="CE6" s="63">
        <f>'Aggregated Balance-IND_2010'!AL183</f>
        <v>0</v>
      </c>
      <c r="CF6" s="63">
        <f>'Aggregated Balance-IND_2010'!AM183</f>
        <v>0.16898</v>
      </c>
      <c r="CG6" s="63">
        <f>'Aggregated Balance-IND_2010'!AN183</f>
        <v>0</v>
      </c>
      <c r="CH6" s="63">
        <f>'Aggregated Balance-IND_2010'!AO183</f>
        <v>0</v>
      </c>
      <c r="CI6" s="63">
        <f>'Aggregated Balance-IND_2010'!AP183</f>
        <v>0</v>
      </c>
      <c r="CJ6" s="63">
        <f>'Aggregated Balance-IND_2010'!AQ183</f>
        <v>1.781</v>
      </c>
      <c r="CL6" s="54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4"/>
      <c r="DY6" s="71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2"/>
      <c r="FC6" s="72"/>
      <c r="FD6" s="72"/>
      <c r="FE6" s="72"/>
      <c r="FF6" s="72"/>
      <c r="FG6" s="72"/>
      <c r="FH6" s="72"/>
      <c r="FI6" s="72"/>
      <c r="FJ6" s="72"/>
      <c r="FK6" s="54"/>
      <c r="FL6" s="54"/>
    </row>
    <row r="7" spans="1:168">
      <c r="A7" s="24" t="s">
        <v>1486</v>
      </c>
      <c r="B7" s="24"/>
      <c r="C7" s="24"/>
      <c r="D7" s="24"/>
      <c r="F7" t="str">
        <f t="shared" si="1"/>
        <v>INDCOB</v>
      </c>
      <c r="G7" s="41">
        <f t="shared" si="2"/>
        <v>0</v>
      </c>
      <c r="H7" s="41">
        <f t="shared" si="0"/>
        <v>0</v>
      </c>
      <c r="I7" s="41">
        <f t="shared" si="0"/>
        <v>0</v>
      </c>
      <c r="J7" s="41">
        <f t="shared" si="0"/>
        <v>0</v>
      </c>
      <c r="K7" s="41">
        <f t="shared" si="0"/>
        <v>0</v>
      </c>
      <c r="L7" s="41">
        <f t="shared" si="0"/>
        <v>0</v>
      </c>
      <c r="M7" s="41">
        <f t="shared" si="0"/>
        <v>0</v>
      </c>
      <c r="N7" s="41">
        <f t="shared" si="0"/>
        <v>0</v>
      </c>
      <c r="O7" s="41">
        <f t="shared" si="0"/>
        <v>0</v>
      </c>
      <c r="P7" s="41">
        <f t="shared" si="0"/>
        <v>0</v>
      </c>
      <c r="Q7" s="41">
        <f t="shared" si="0"/>
        <v>0</v>
      </c>
      <c r="R7" s="41">
        <f t="shared" si="0"/>
        <v>0</v>
      </c>
      <c r="S7" s="41">
        <f t="shared" si="0"/>
        <v>0</v>
      </c>
      <c r="T7" s="41">
        <f t="shared" si="0"/>
        <v>0</v>
      </c>
      <c r="U7" s="41">
        <f t="shared" si="0"/>
        <v>0</v>
      </c>
      <c r="V7" s="41">
        <f t="shared" si="0"/>
        <v>0</v>
      </c>
      <c r="W7" s="41">
        <f t="shared" si="0"/>
        <v>0</v>
      </c>
      <c r="X7" s="41">
        <f t="shared" si="0"/>
        <v>0</v>
      </c>
      <c r="Y7" s="41">
        <f t="shared" si="0"/>
        <v>0</v>
      </c>
      <c r="Z7" s="41">
        <f t="shared" si="0"/>
        <v>0</v>
      </c>
      <c r="AA7" s="41">
        <f t="shared" si="0"/>
        <v>0</v>
      </c>
      <c r="AB7" s="41">
        <f t="shared" si="0"/>
        <v>0</v>
      </c>
      <c r="AC7" s="41">
        <f t="shared" si="0"/>
        <v>0</v>
      </c>
      <c r="AD7" s="41">
        <f t="shared" si="0"/>
        <v>0</v>
      </c>
      <c r="AE7" s="41">
        <f t="shared" si="0"/>
        <v>0</v>
      </c>
      <c r="AF7" s="41">
        <f t="shared" si="0"/>
        <v>0</v>
      </c>
      <c r="AG7" s="41">
        <f t="shared" si="0"/>
        <v>0</v>
      </c>
      <c r="AH7" s="41">
        <f t="shared" si="0"/>
        <v>0</v>
      </c>
      <c r="AI7" s="41">
        <f t="shared" si="0"/>
        <v>0</v>
      </c>
      <c r="AJ7" s="41">
        <f t="shared" si="0"/>
        <v>0</v>
      </c>
      <c r="AK7" s="41">
        <f t="shared" si="0"/>
        <v>0</v>
      </c>
      <c r="AL7" s="41">
        <f t="shared" si="0"/>
        <v>0</v>
      </c>
      <c r="AM7" s="41">
        <f t="shared" si="0"/>
        <v>0</v>
      </c>
      <c r="AN7" s="41">
        <f t="shared" si="0"/>
        <v>0</v>
      </c>
      <c r="AO7" s="41">
        <f t="shared" si="0"/>
        <v>0</v>
      </c>
      <c r="AP7" s="41">
        <f t="shared" si="0"/>
        <v>0</v>
      </c>
      <c r="AQ7" s="41">
        <f t="shared" si="0"/>
        <v>0</v>
      </c>
      <c r="AR7" s="16"/>
      <c r="AS7" s="16" t="s">
        <v>231</v>
      </c>
      <c r="AT7" s="56" t="str">
        <f>'Aggregated Balance-IND_2010'!A184</f>
        <v>B_101820</v>
      </c>
      <c r="AU7" s="56" t="str">
        <f>'Aggregated Balance-IND_2010'!B184</f>
        <v>Non-Metallic Minerals</v>
      </c>
      <c r="AV7" s="56" t="str">
        <f>'Aggregated Balance-IND_2010'!C184</f>
        <v>PJ</v>
      </c>
      <c r="AW7" s="56" t="str">
        <f>'Aggregated Balance-IND_2010'!D184</f>
        <v>'2010</v>
      </c>
      <c r="AX7" s="56" t="str">
        <f>'Aggregated Balance-IND_2010'!E184</f>
        <v>INDCOB</v>
      </c>
      <c r="AY7" s="56" t="str">
        <f>'Aggregated Balance-IND_2010'!F184</f>
        <v>Brown Coal (IND)</v>
      </c>
      <c r="AZ7" s="63">
        <f>'Aggregated Balance-IND_2010'!G184</f>
        <v>0</v>
      </c>
      <c r="BA7" s="63">
        <f>'Aggregated Balance-IND_2010'!H184</f>
        <v>4.86</v>
      </c>
      <c r="BB7" s="63">
        <f>'Aggregated Balance-IND_2010'!I184</f>
        <v>0</v>
      </c>
      <c r="BC7" s="63">
        <f>'Aggregated Balance-IND_2010'!J184</f>
        <v>0</v>
      </c>
      <c r="BD7" s="63">
        <f>'Aggregated Balance-IND_2010'!K184</f>
        <v>0</v>
      </c>
      <c r="BE7" s="63">
        <f>'Aggregated Balance-IND_2010'!L184</f>
        <v>0.171</v>
      </c>
      <c r="BF7" s="63">
        <f>'Aggregated Balance-IND_2010'!M184</f>
        <v>38.54</v>
      </c>
      <c r="BG7" s="63">
        <f>'Aggregated Balance-IND_2010'!N184</f>
        <v>0</v>
      </c>
      <c r="BH7" s="63">
        <f>'Aggregated Balance-IND_2010'!O184</f>
        <v>0</v>
      </c>
      <c r="BI7" s="63">
        <f>'Aggregated Balance-IND_2010'!P184</f>
        <v>0</v>
      </c>
      <c r="BJ7" s="63">
        <f>'Aggregated Balance-IND_2010'!Q184</f>
        <v>0</v>
      </c>
      <c r="BK7" s="63">
        <f>'Aggregated Balance-IND_2010'!R184</f>
        <v>0</v>
      </c>
      <c r="BL7" s="63">
        <f>'Aggregated Balance-IND_2010'!S184</f>
        <v>0</v>
      </c>
      <c r="BM7" s="63">
        <f>'Aggregated Balance-IND_2010'!T184</f>
        <v>0</v>
      </c>
      <c r="BN7" s="63">
        <f>'Aggregated Balance-IND_2010'!U184</f>
        <v>0</v>
      </c>
      <c r="BO7" s="63">
        <f>'Aggregated Balance-IND_2010'!V184</f>
        <v>0</v>
      </c>
      <c r="BP7" s="63">
        <f>'Aggregated Balance-IND_2010'!W184</f>
        <v>0</v>
      </c>
      <c r="BQ7" s="63">
        <f>'Aggregated Balance-IND_2010'!X184</f>
        <v>0</v>
      </c>
      <c r="BR7" s="63">
        <f>'Aggregated Balance-IND_2010'!Y184</f>
        <v>0</v>
      </c>
      <c r="BS7" s="63">
        <f>'Aggregated Balance-IND_2010'!Z184</f>
        <v>0</v>
      </c>
      <c r="BT7" s="63">
        <f>'Aggregated Balance-IND_2010'!AA184</f>
        <v>0</v>
      </c>
      <c r="BU7" s="63">
        <f>'Aggregated Balance-IND_2010'!AB184</f>
        <v>0</v>
      </c>
      <c r="BV7" s="63">
        <f>'Aggregated Balance-IND_2010'!AC184</f>
        <v>0</v>
      </c>
      <c r="BW7" s="63">
        <f>'Aggregated Balance-IND_2010'!AD184</f>
        <v>0</v>
      </c>
      <c r="BX7" s="63">
        <f>'Aggregated Balance-IND_2010'!AE184</f>
        <v>0</v>
      </c>
      <c r="BY7" s="63">
        <f>'Aggregated Balance-IND_2010'!AF184</f>
        <v>0</v>
      </c>
      <c r="BZ7" s="63">
        <f>'Aggregated Balance-IND_2010'!AG184</f>
        <v>0</v>
      </c>
      <c r="CA7" s="63">
        <f>'Aggregated Balance-IND_2010'!AH184</f>
        <v>0</v>
      </c>
      <c r="CB7" s="63">
        <f>'Aggregated Balance-IND_2010'!AI184</f>
        <v>0</v>
      </c>
      <c r="CC7" s="63">
        <f>'Aggregated Balance-IND_2010'!AJ184</f>
        <v>0</v>
      </c>
      <c r="CD7" s="63">
        <f>'Aggregated Balance-IND_2010'!AK184</f>
        <v>0</v>
      </c>
      <c r="CE7" s="63">
        <f>'Aggregated Balance-IND_2010'!AL184</f>
        <v>0</v>
      </c>
      <c r="CF7" s="63">
        <f>'Aggregated Balance-IND_2010'!AM184</f>
        <v>0</v>
      </c>
      <c r="CG7" s="63">
        <f>'Aggregated Balance-IND_2010'!AN184</f>
        <v>0</v>
      </c>
      <c r="CH7" s="63">
        <f>'Aggregated Balance-IND_2010'!AO184</f>
        <v>0</v>
      </c>
      <c r="CI7" s="63">
        <f>'Aggregated Balance-IND_2010'!AP184</f>
        <v>0</v>
      </c>
      <c r="CJ7" s="63">
        <f>'Aggregated Balance-IND_2010'!AQ184</f>
        <v>0.42</v>
      </c>
      <c r="CL7" s="54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4"/>
      <c r="DY7" s="71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54"/>
      <c r="FL7" s="54"/>
    </row>
    <row r="8" spans="1:168">
      <c r="A8" s="25" t="s">
        <v>1487</v>
      </c>
      <c r="B8" s="25"/>
      <c r="C8" s="25"/>
      <c r="D8" s="25"/>
      <c r="F8" t="str">
        <f t="shared" si="1"/>
        <v>INDCOK</v>
      </c>
      <c r="G8" s="41">
        <f t="shared" si="2"/>
        <v>0</v>
      </c>
      <c r="H8" s="41">
        <f t="shared" si="0"/>
        <v>0</v>
      </c>
      <c r="I8" s="41">
        <f t="shared" si="0"/>
        <v>0</v>
      </c>
      <c r="J8" s="41">
        <f t="shared" si="0"/>
        <v>0</v>
      </c>
      <c r="K8" s="41">
        <f t="shared" si="0"/>
        <v>0</v>
      </c>
      <c r="L8" s="41">
        <f t="shared" si="0"/>
        <v>0</v>
      </c>
      <c r="M8" s="41">
        <f t="shared" si="0"/>
        <v>0</v>
      </c>
      <c r="N8" s="41">
        <f t="shared" si="0"/>
        <v>0</v>
      </c>
      <c r="O8" s="41">
        <f t="shared" si="0"/>
        <v>0</v>
      </c>
      <c r="P8" s="41">
        <f t="shared" si="0"/>
        <v>0</v>
      </c>
      <c r="Q8" s="41">
        <f t="shared" si="0"/>
        <v>0</v>
      </c>
      <c r="R8" s="41">
        <f t="shared" si="0"/>
        <v>0</v>
      </c>
      <c r="S8" s="41">
        <f t="shared" si="0"/>
        <v>0</v>
      </c>
      <c r="T8" s="41">
        <f t="shared" si="0"/>
        <v>0</v>
      </c>
      <c r="U8" s="41">
        <f t="shared" si="0"/>
        <v>0</v>
      </c>
      <c r="V8" s="41">
        <f t="shared" si="0"/>
        <v>0</v>
      </c>
      <c r="W8" s="41">
        <f t="shared" si="0"/>
        <v>0</v>
      </c>
      <c r="X8" s="41">
        <f t="shared" si="0"/>
        <v>0</v>
      </c>
      <c r="Y8" s="41">
        <f t="shared" si="0"/>
        <v>0</v>
      </c>
      <c r="Z8" s="41">
        <f t="shared" si="0"/>
        <v>0</v>
      </c>
      <c r="AA8" s="41">
        <f t="shared" si="0"/>
        <v>0</v>
      </c>
      <c r="AB8" s="41">
        <f t="shared" si="0"/>
        <v>0</v>
      </c>
      <c r="AC8" s="41">
        <f t="shared" si="0"/>
        <v>0</v>
      </c>
      <c r="AD8" s="41">
        <f t="shared" si="0"/>
        <v>0</v>
      </c>
      <c r="AE8" s="41">
        <f t="shared" si="0"/>
        <v>0</v>
      </c>
      <c r="AF8" s="41">
        <f t="shared" si="0"/>
        <v>0</v>
      </c>
      <c r="AG8" s="41">
        <f t="shared" si="0"/>
        <v>0</v>
      </c>
      <c r="AH8" s="41">
        <f t="shared" si="0"/>
        <v>0</v>
      </c>
      <c r="AI8" s="41">
        <f t="shared" si="0"/>
        <v>0</v>
      </c>
      <c r="AJ8" s="41">
        <f t="shared" si="0"/>
        <v>0</v>
      </c>
      <c r="AK8" s="41">
        <f t="shared" si="0"/>
        <v>0</v>
      </c>
      <c r="AL8" s="41">
        <f t="shared" si="0"/>
        <v>0</v>
      </c>
      <c r="AM8" s="41">
        <f t="shared" si="0"/>
        <v>0</v>
      </c>
      <c r="AN8" s="41">
        <f t="shared" si="0"/>
        <v>0</v>
      </c>
      <c r="AO8" s="41">
        <f t="shared" si="0"/>
        <v>0</v>
      </c>
      <c r="AP8" s="41">
        <f t="shared" si="0"/>
        <v>0</v>
      </c>
      <c r="AQ8" s="41">
        <f t="shared" si="0"/>
        <v>0</v>
      </c>
      <c r="AR8" s="16"/>
      <c r="AS8" s="16" t="s">
        <v>232</v>
      </c>
      <c r="AT8" s="56" t="str">
        <f>'Aggregated Balance-IND_2010'!A185</f>
        <v>B_101820</v>
      </c>
      <c r="AU8" s="56" t="str">
        <f>'Aggregated Balance-IND_2010'!B185</f>
        <v>Non-Metallic Minerals</v>
      </c>
      <c r="AV8" s="56" t="str">
        <f>'Aggregated Balance-IND_2010'!C185</f>
        <v>PJ</v>
      </c>
      <c r="AW8" s="56" t="str">
        <f>'Aggregated Balance-IND_2010'!D185</f>
        <v>'2010</v>
      </c>
      <c r="AX8" s="56" t="str">
        <f>'Aggregated Balance-IND_2010'!E185</f>
        <v>INDCOK</v>
      </c>
      <c r="AY8" s="56" t="str">
        <f>'Aggregated Balance-IND_2010'!F185</f>
        <v>Coke (IND)</v>
      </c>
      <c r="AZ8" s="63">
        <f>'Aggregated Balance-IND_2010'!G185</f>
        <v>0</v>
      </c>
      <c r="BA8" s="63">
        <f>'Aggregated Balance-IND_2010'!H185</f>
        <v>0.456</v>
      </c>
      <c r="BB8" s="63">
        <f>'Aggregated Balance-IND_2010'!I185</f>
        <v>0</v>
      </c>
      <c r="BC8" s="63">
        <f>'Aggregated Balance-IND_2010'!J185</f>
        <v>0.44962</v>
      </c>
      <c r="BD8" s="63">
        <f>'Aggregated Balance-IND_2010'!K185</f>
        <v>0</v>
      </c>
      <c r="BE8" s="63">
        <f>'Aggregated Balance-IND_2010'!L185</f>
        <v>0.798</v>
      </c>
      <c r="BF8" s="63">
        <f>'Aggregated Balance-IND_2010'!M185</f>
        <v>3.334</v>
      </c>
      <c r="BG8" s="63">
        <f>'Aggregated Balance-IND_2010'!N185</f>
        <v>0.57</v>
      </c>
      <c r="BH8" s="63">
        <f>'Aggregated Balance-IND_2010'!O185</f>
        <v>0</v>
      </c>
      <c r="BI8" s="63">
        <f>'Aggregated Balance-IND_2010'!P185</f>
        <v>0</v>
      </c>
      <c r="BJ8" s="63">
        <f>'Aggregated Balance-IND_2010'!Q185</f>
        <v>0</v>
      </c>
      <c r="BK8" s="63">
        <f>'Aggregated Balance-IND_2010'!R185</f>
        <v>0.399</v>
      </c>
      <c r="BL8" s="63">
        <f>'Aggregated Balance-IND_2010'!S185</f>
        <v>2.736</v>
      </c>
      <c r="BM8" s="63">
        <f>'Aggregated Balance-IND_2010'!T185</f>
        <v>0.484</v>
      </c>
      <c r="BN8" s="63">
        <f>'Aggregated Balance-IND_2010'!U185</f>
        <v>0.171</v>
      </c>
      <c r="BO8" s="63">
        <f>'Aggregated Balance-IND_2010'!V185</f>
        <v>0</v>
      </c>
      <c r="BP8" s="63">
        <f>'Aggregated Balance-IND_2010'!W185</f>
        <v>0</v>
      </c>
      <c r="BQ8" s="63">
        <f>'Aggregated Balance-IND_2010'!X185</f>
        <v>0.086</v>
      </c>
      <c r="BR8" s="63">
        <f>'Aggregated Balance-IND_2010'!Y185</f>
        <v>0.37</v>
      </c>
      <c r="BS8" s="63">
        <f>'Aggregated Balance-IND_2010'!Z185</f>
        <v>0</v>
      </c>
      <c r="BT8" s="63">
        <f>'Aggregated Balance-IND_2010'!AA185</f>
        <v>0</v>
      </c>
      <c r="BU8" s="63">
        <f>'Aggregated Balance-IND_2010'!AB185</f>
        <v>0</v>
      </c>
      <c r="BV8" s="63">
        <f>'Aggregated Balance-IND_2010'!AC185</f>
        <v>1.112</v>
      </c>
      <c r="BW8" s="63">
        <f>'Aggregated Balance-IND_2010'!AD185</f>
        <v>0.456</v>
      </c>
      <c r="BX8" s="63">
        <f>'Aggregated Balance-IND_2010'!AE185</f>
        <v>2.536</v>
      </c>
      <c r="BY8" s="63">
        <f>'Aggregated Balance-IND_2010'!AF185</f>
        <v>0</v>
      </c>
      <c r="BZ8" s="63">
        <f>'Aggregated Balance-IND_2010'!AG185</f>
        <v>0.057</v>
      </c>
      <c r="CA8" s="63">
        <f>'Aggregated Balance-IND_2010'!AH185</f>
        <v>0.598</v>
      </c>
      <c r="CB8" s="63">
        <f>'Aggregated Balance-IND_2010'!AI185</f>
        <v>0.513</v>
      </c>
      <c r="CC8" s="63">
        <f>'Aggregated Balance-IND_2010'!AJ185</f>
        <v>0.94</v>
      </c>
      <c r="CD8" s="63">
        <f>'Aggregated Balance-IND_2010'!AK185</f>
        <v>0</v>
      </c>
      <c r="CE8" s="63">
        <f>'Aggregated Balance-IND_2010'!AL185</f>
        <v>0</v>
      </c>
      <c r="CF8" s="63">
        <f>'Aggregated Balance-IND_2010'!AM185</f>
        <v>0.3766</v>
      </c>
      <c r="CG8" s="63">
        <f>'Aggregated Balance-IND_2010'!AN185</f>
        <v>0</v>
      </c>
      <c r="CH8" s="63">
        <f>'Aggregated Balance-IND_2010'!AO185</f>
        <v>0</v>
      </c>
      <c r="CI8" s="63">
        <f>'Aggregated Balance-IND_2010'!AP185</f>
        <v>0</v>
      </c>
      <c r="CJ8" s="63">
        <f>'Aggregated Balance-IND_2010'!AQ185</f>
        <v>0.028</v>
      </c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71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2"/>
      <c r="FC8" s="72"/>
      <c r="FD8" s="72"/>
      <c r="FE8" s="72"/>
      <c r="FF8" s="72"/>
      <c r="FG8" s="72"/>
      <c r="FH8" s="72"/>
      <c r="FI8" s="72"/>
      <c r="FJ8" s="72"/>
      <c r="FK8" s="54"/>
      <c r="FL8" s="54"/>
    </row>
    <row r="9" spans="6:168">
      <c r="F9" t="str">
        <f t="shared" si="1"/>
        <v>INDLPG</v>
      </c>
      <c r="G9" s="41">
        <f t="shared" si="2"/>
        <v>1.48227373114173e-18</v>
      </c>
      <c r="H9" s="41">
        <f t="shared" si="0"/>
        <v>0</v>
      </c>
      <c r="I9" s="41">
        <f t="shared" si="0"/>
        <v>0</v>
      </c>
      <c r="J9" s="41">
        <f t="shared" si="0"/>
        <v>0</v>
      </c>
      <c r="K9" s="41">
        <f t="shared" si="0"/>
        <v>0</v>
      </c>
      <c r="L9" s="41">
        <f t="shared" si="0"/>
        <v>0</v>
      </c>
      <c r="M9" s="41">
        <f t="shared" si="0"/>
        <v>0</v>
      </c>
      <c r="N9" s="41">
        <f t="shared" si="0"/>
        <v>0</v>
      </c>
      <c r="O9" s="41">
        <f t="shared" si="0"/>
        <v>0</v>
      </c>
      <c r="P9" s="41">
        <f t="shared" si="0"/>
        <v>0</v>
      </c>
      <c r="Q9" s="41">
        <f t="shared" si="0"/>
        <v>0</v>
      </c>
      <c r="R9" s="41">
        <f t="shared" si="0"/>
        <v>0</v>
      </c>
      <c r="S9" s="41">
        <f t="shared" si="0"/>
        <v>0</v>
      </c>
      <c r="T9" s="41">
        <f t="shared" si="0"/>
        <v>0</v>
      </c>
      <c r="U9" s="41">
        <f t="shared" si="0"/>
        <v>0</v>
      </c>
      <c r="V9" s="41">
        <f t="shared" si="0"/>
        <v>0</v>
      </c>
      <c r="W9" s="41">
        <f t="shared" si="0"/>
        <v>0</v>
      </c>
      <c r="X9" s="41">
        <f t="shared" si="0"/>
        <v>0</v>
      </c>
      <c r="Y9" s="41">
        <f t="shared" si="0"/>
        <v>0</v>
      </c>
      <c r="Z9" s="41">
        <f t="shared" si="0"/>
        <v>0</v>
      </c>
      <c r="AA9" s="41">
        <f t="shared" si="0"/>
        <v>0</v>
      </c>
      <c r="AB9" s="41">
        <f t="shared" si="0"/>
        <v>0</v>
      </c>
      <c r="AC9" s="41">
        <f t="shared" si="0"/>
        <v>0</v>
      </c>
      <c r="AD9" s="41">
        <f t="shared" si="0"/>
        <v>-2.23474843926159e-17</v>
      </c>
      <c r="AE9" s="41">
        <f t="shared" si="0"/>
        <v>0</v>
      </c>
      <c r="AF9" s="41">
        <f t="shared" si="0"/>
        <v>0</v>
      </c>
      <c r="AG9" s="41">
        <f t="shared" si="0"/>
        <v>0</v>
      </c>
      <c r="AH9" s="41">
        <f t="shared" si="0"/>
        <v>0</v>
      </c>
      <c r="AI9" s="41">
        <f t="shared" si="0"/>
        <v>0</v>
      </c>
      <c r="AJ9" s="41">
        <f t="shared" si="0"/>
        <v>0</v>
      </c>
      <c r="AK9" s="41">
        <f t="shared" si="0"/>
        <v>0</v>
      </c>
      <c r="AL9" s="41">
        <f t="shared" si="0"/>
        <v>0</v>
      </c>
      <c r="AM9" s="41">
        <f t="shared" si="0"/>
        <v>0</v>
      </c>
      <c r="AN9" s="41">
        <f t="shared" si="0"/>
        <v>0</v>
      </c>
      <c r="AO9" s="41">
        <f t="shared" si="0"/>
        <v>0</v>
      </c>
      <c r="AP9" s="41">
        <f t="shared" si="0"/>
        <v>0</v>
      </c>
      <c r="AQ9" s="41">
        <f t="shared" si="0"/>
        <v>0</v>
      </c>
      <c r="AR9" s="16"/>
      <c r="AS9" s="16" t="s">
        <v>234</v>
      </c>
      <c r="AT9" s="56" t="str">
        <f>'Aggregated Balance-IND_2010'!A187</f>
        <v>B_101820</v>
      </c>
      <c r="AU9" s="56" t="str">
        <f>'Aggregated Balance-IND_2010'!B187</f>
        <v>Non-Metallic Minerals</v>
      </c>
      <c r="AV9" s="56" t="str">
        <f>'Aggregated Balance-IND_2010'!C187</f>
        <v>PJ</v>
      </c>
      <c r="AW9" s="56" t="str">
        <f>'Aggregated Balance-IND_2010'!D187</f>
        <v>'2010</v>
      </c>
      <c r="AX9" s="56" t="str">
        <f>'Aggregated Balance-IND_2010'!E187</f>
        <v>INDLPG</v>
      </c>
      <c r="AY9" s="56" t="str">
        <f>'Aggregated Balance-IND_2010'!F187</f>
        <v>Liquified Petroleum Gas (IND)</v>
      </c>
      <c r="AZ9" s="63">
        <f>'Aggregated Balance-IND_2010'!G187</f>
        <v>0.414</v>
      </c>
      <c r="BA9" s="63">
        <f>'Aggregated Balance-IND_2010'!H187</f>
        <v>0</v>
      </c>
      <c r="BB9" s="63">
        <f>'Aggregated Balance-IND_2010'!I187</f>
        <v>0.046</v>
      </c>
      <c r="BC9" s="63">
        <f>'Aggregated Balance-IND_2010'!J187</f>
        <v>0</v>
      </c>
      <c r="BD9" s="63">
        <f>'Aggregated Balance-IND_2010'!K187</f>
        <v>0.046</v>
      </c>
      <c r="BE9" s="63">
        <f>'Aggregated Balance-IND_2010'!L187</f>
        <v>0.044</v>
      </c>
      <c r="BF9" s="63">
        <f>'Aggregated Balance-IND_2010'!M187</f>
        <v>1.243</v>
      </c>
      <c r="BG9" s="63">
        <f>'Aggregated Balance-IND_2010'!N187</f>
        <v>0.184</v>
      </c>
      <c r="BH9" s="63">
        <f>'Aggregated Balance-IND_2010'!O187</f>
        <v>0</v>
      </c>
      <c r="BI9" s="63">
        <f>'Aggregated Balance-IND_2010'!P187</f>
        <v>0.368</v>
      </c>
      <c r="BJ9" s="63">
        <f>'Aggregated Balance-IND_2010'!Q187</f>
        <v>0.966</v>
      </c>
      <c r="BK9" s="63">
        <f>'Aggregated Balance-IND_2010'!R187</f>
        <v>0.647</v>
      </c>
      <c r="BL9" s="63">
        <f>'Aggregated Balance-IND_2010'!S187</f>
        <v>1.104</v>
      </c>
      <c r="BM9" s="63">
        <f>'Aggregated Balance-IND_2010'!T187</f>
        <v>0.188</v>
      </c>
      <c r="BN9" s="63">
        <f>'Aggregated Balance-IND_2010'!U187</f>
        <v>0.282</v>
      </c>
      <c r="BO9" s="63">
        <f>'Aggregated Balance-IND_2010'!V187</f>
        <v>0.047</v>
      </c>
      <c r="BP9" s="63">
        <f>'Aggregated Balance-IND_2010'!W187</f>
        <v>0</v>
      </c>
      <c r="BQ9" s="63">
        <f>'Aggregated Balance-IND_2010'!X187</f>
        <v>5.75</v>
      </c>
      <c r="BR9" s="63">
        <f>'Aggregated Balance-IND_2010'!Y187</f>
        <v>0</v>
      </c>
      <c r="BS9" s="63">
        <f>'Aggregated Balance-IND_2010'!Z187</f>
        <v>0</v>
      </c>
      <c r="BT9" s="63">
        <f>'Aggregated Balance-IND_2010'!AA187</f>
        <v>0</v>
      </c>
      <c r="BU9" s="63">
        <f>'Aggregated Balance-IND_2010'!AB187</f>
        <v>0</v>
      </c>
      <c r="BV9" s="63">
        <f>'Aggregated Balance-IND_2010'!AC187</f>
        <v>0.09</v>
      </c>
      <c r="BW9" s="63">
        <f>'Aggregated Balance-IND_2010'!AD187</f>
        <v>1.199</v>
      </c>
      <c r="BX9" s="63">
        <f>'Aggregated Balance-IND_2010'!AE187</f>
        <v>0.414</v>
      </c>
      <c r="BY9" s="63">
        <f>'Aggregated Balance-IND_2010'!AF187</f>
        <v>0.276</v>
      </c>
      <c r="BZ9" s="63">
        <f>'Aggregated Balance-IND_2010'!AG187</f>
        <v>0</v>
      </c>
      <c r="CA9" s="63">
        <f>'Aggregated Balance-IND_2010'!AH187</f>
        <v>0.874</v>
      </c>
      <c r="CB9" s="63">
        <f>'Aggregated Balance-IND_2010'!AI187</f>
        <v>0.046</v>
      </c>
      <c r="CC9" s="63">
        <f>'Aggregated Balance-IND_2010'!AJ187</f>
        <v>0</v>
      </c>
      <c r="CD9" s="63">
        <f>'Aggregated Balance-IND_2010'!AK187</f>
        <v>0</v>
      </c>
      <c r="CE9" s="63">
        <f>'Aggregated Balance-IND_2010'!AL187</f>
        <v>0</v>
      </c>
      <c r="CF9" s="63">
        <f>'Aggregated Balance-IND_2010'!AM187</f>
        <v>0</v>
      </c>
      <c r="CG9" s="63">
        <f>'Aggregated Balance-IND_2010'!AN187</f>
        <v>0.32201</v>
      </c>
      <c r="CH9" s="63">
        <f>'Aggregated Balance-IND_2010'!AO187</f>
        <v>0</v>
      </c>
      <c r="CI9" s="63">
        <f>'Aggregated Balance-IND_2010'!AP187</f>
        <v>0.14</v>
      </c>
      <c r="CJ9" s="63">
        <f>'Aggregated Balance-IND_2010'!AQ187</f>
        <v>0</v>
      </c>
      <c r="CL9" s="5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54"/>
      <c r="DY9" s="71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54"/>
      <c r="FL9" s="54"/>
    </row>
    <row r="10" spans="1:168">
      <c r="A10" s="26"/>
      <c r="B10" t="s">
        <v>1488</v>
      </c>
      <c r="F10" t="str">
        <f t="shared" si="1"/>
        <v>INDLFO</v>
      </c>
      <c r="G10" s="41">
        <f t="shared" si="2"/>
        <v>0</v>
      </c>
      <c r="H10" s="41">
        <f t="shared" si="0"/>
        <v>0</v>
      </c>
      <c r="I10" s="41">
        <f t="shared" si="0"/>
        <v>0</v>
      </c>
      <c r="J10" s="41">
        <f t="shared" si="0"/>
        <v>0</v>
      </c>
      <c r="K10" s="41">
        <f t="shared" si="0"/>
        <v>0</v>
      </c>
      <c r="L10" s="41">
        <f t="shared" si="0"/>
        <v>-0.00180201367997287</v>
      </c>
      <c r="M10" s="41">
        <f t="shared" si="0"/>
        <v>0</v>
      </c>
      <c r="N10" s="41">
        <f t="shared" si="0"/>
        <v>0</v>
      </c>
      <c r="O10" s="41">
        <f t="shared" si="0"/>
        <v>0</v>
      </c>
      <c r="P10" s="41">
        <f t="shared" si="0"/>
        <v>1.71051962330701e-19</v>
      </c>
      <c r="Q10" s="41">
        <f t="shared" si="0"/>
        <v>0</v>
      </c>
      <c r="R10" s="41">
        <f t="shared" si="0"/>
        <v>0</v>
      </c>
      <c r="S10" s="41">
        <f t="shared" si="0"/>
        <v>0</v>
      </c>
      <c r="T10" s="41">
        <f t="shared" si="0"/>
        <v>0</v>
      </c>
      <c r="U10" s="41">
        <f t="shared" si="0"/>
        <v>-0.000429734970911446</v>
      </c>
      <c r="V10" s="41">
        <f t="shared" si="0"/>
        <v>0</v>
      </c>
      <c r="W10" s="41">
        <f t="shared" si="0"/>
        <v>0</v>
      </c>
      <c r="X10" s="41">
        <f t="shared" si="0"/>
        <v>0</v>
      </c>
      <c r="Y10" s="41">
        <f t="shared" si="0"/>
        <v>0</v>
      </c>
      <c r="Z10" s="41">
        <f t="shared" si="0"/>
        <v>0</v>
      </c>
      <c r="AA10" s="41">
        <f t="shared" si="0"/>
        <v>0</v>
      </c>
      <c r="AB10" s="41">
        <f t="shared" si="0"/>
        <v>0</v>
      </c>
      <c r="AC10" s="41">
        <f t="shared" si="0"/>
        <v>-0.000974070633058749</v>
      </c>
      <c r="AD10" s="41">
        <f t="shared" si="0"/>
        <v>0</v>
      </c>
      <c r="AE10" s="41">
        <f t="shared" si="0"/>
        <v>0</v>
      </c>
      <c r="AF10" s="41">
        <f t="shared" si="0"/>
        <v>-4.13226173410388e-19</v>
      </c>
      <c r="AG10" s="41">
        <f t="shared" si="0"/>
        <v>-1.11293859479646e-18</v>
      </c>
      <c r="AH10" s="41">
        <f t="shared" si="0"/>
        <v>0</v>
      </c>
      <c r="AI10" s="41">
        <f t="shared" si="0"/>
        <v>-3.34888701926025e-18</v>
      </c>
      <c r="AJ10" s="41">
        <f t="shared" si="0"/>
        <v>0</v>
      </c>
      <c r="AK10" s="41">
        <f t="shared" si="0"/>
        <v>-7.69511977629829e-18</v>
      </c>
      <c r="AL10" s="41">
        <f t="shared" si="0"/>
        <v>0</v>
      </c>
      <c r="AM10" s="41">
        <f t="shared" si="0"/>
        <v>0</v>
      </c>
      <c r="AN10" s="41">
        <f t="shared" si="0"/>
        <v>0</v>
      </c>
      <c r="AO10" s="41">
        <f t="shared" si="0"/>
        <v>0</v>
      </c>
      <c r="AP10" s="41">
        <f t="shared" si="0"/>
        <v>0</v>
      </c>
      <c r="AQ10" s="41">
        <f t="shared" si="0"/>
        <v>0</v>
      </c>
      <c r="AR10" s="16"/>
      <c r="AS10" s="16" t="s">
        <v>235</v>
      </c>
      <c r="AT10" s="56" t="str">
        <f>'Aggregated Balance-IND_2010'!A188</f>
        <v>B_101820</v>
      </c>
      <c r="AU10" s="56" t="str">
        <f>'Aggregated Balance-IND_2010'!B188</f>
        <v>Non-Metallic Minerals</v>
      </c>
      <c r="AV10" s="56" t="str">
        <f>'Aggregated Balance-IND_2010'!C188</f>
        <v>PJ</v>
      </c>
      <c r="AW10" s="56" t="str">
        <f>'Aggregated Balance-IND_2010'!D188</f>
        <v>'2010</v>
      </c>
      <c r="AX10" s="56" t="str">
        <f>'Aggregated Balance-IND_2010'!E188</f>
        <v>INDLFO</v>
      </c>
      <c r="AY10" s="56" t="str">
        <f>'Aggregated Balance-IND_2010'!F188</f>
        <v>Light Fuel Oil (IND)</v>
      </c>
      <c r="AZ10" s="63">
        <f>'Aggregated Balance-IND_2010'!G188</f>
        <v>0.3</v>
      </c>
      <c r="BA10" s="63">
        <f>'Aggregated Balance-IND_2010'!H188</f>
        <v>0.172</v>
      </c>
      <c r="BB10" s="63">
        <f>'Aggregated Balance-IND_2010'!I188</f>
        <v>0.042</v>
      </c>
      <c r="BC10" s="63">
        <f>'Aggregated Balance-IND_2010'!J188</f>
        <v>2.21519</v>
      </c>
      <c r="BD10" s="63">
        <f>'Aggregated Balance-IND_2010'!K188</f>
        <v>0</v>
      </c>
      <c r="BE10" s="63">
        <f>'Aggregated Balance-IND_2010'!L188</f>
        <v>0.043</v>
      </c>
      <c r="BF10" s="63">
        <f>'Aggregated Balance-IND_2010'!M188</f>
        <v>12.397</v>
      </c>
      <c r="BG10" s="63">
        <f>'Aggregated Balance-IND_2010'!N188</f>
        <v>0.515</v>
      </c>
      <c r="BH10" s="63">
        <f>'Aggregated Balance-IND_2010'!O188</f>
        <v>0.085</v>
      </c>
      <c r="BI10" s="63">
        <f>'Aggregated Balance-IND_2010'!P188</f>
        <v>0.128</v>
      </c>
      <c r="BJ10" s="63">
        <f>'Aggregated Balance-IND_2010'!Q188</f>
        <v>6.006</v>
      </c>
      <c r="BK10" s="63">
        <f>'Aggregated Balance-IND_2010'!R188</f>
        <v>0.428</v>
      </c>
      <c r="BL10" s="63">
        <f>'Aggregated Balance-IND_2010'!S188</f>
        <v>1.544</v>
      </c>
      <c r="BM10" s="63">
        <f>'Aggregated Balance-IND_2010'!T188</f>
        <v>0.043</v>
      </c>
      <c r="BN10" s="63">
        <f>'Aggregated Balance-IND_2010'!U188</f>
        <v>0.126</v>
      </c>
      <c r="BO10" s="63">
        <f>'Aggregated Balance-IND_2010'!V188</f>
        <v>1.216</v>
      </c>
      <c r="BP10" s="63">
        <f>'Aggregated Balance-IND_2010'!W188</f>
        <v>0</v>
      </c>
      <c r="BQ10" s="63">
        <f>'Aggregated Balance-IND_2010'!X188</f>
        <v>2.939</v>
      </c>
      <c r="BR10" s="63">
        <f>'Aggregated Balance-IND_2010'!Y188</f>
        <v>0.086</v>
      </c>
      <c r="BS10" s="63">
        <f>'Aggregated Balance-IND_2010'!Z188</f>
        <v>0</v>
      </c>
      <c r="BT10" s="63">
        <f>'Aggregated Balance-IND_2010'!AA188</f>
        <v>0.255</v>
      </c>
      <c r="BU10" s="63">
        <f>'Aggregated Balance-IND_2010'!AB188</f>
        <v>0</v>
      </c>
      <c r="BV10" s="63">
        <f>'Aggregated Balance-IND_2010'!AC188</f>
        <v>0.172</v>
      </c>
      <c r="BW10" s="63">
        <f>'Aggregated Balance-IND_2010'!AD188</f>
        <v>1.03</v>
      </c>
      <c r="BX10" s="63">
        <f>'Aggregated Balance-IND_2010'!AE188</f>
        <v>1.973</v>
      </c>
      <c r="BY10" s="63">
        <f>'Aggregated Balance-IND_2010'!AF188</f>
        <v>1.108</v>
      </c>
      <c r="BZ10" s="63">
        <f>'Aggregated Balance-IND_2010'!AG188</f>
        <v>0.301</v>
      </c>
      <c r="CA10" s="63">
        <f>'Aggregated Balance-IND_2010'!AH188</f>
        <v>0.944</v>
      </c>
      <c r="CB10" s="63">
        <f>'Aggregated Balance-IND_2010'!AI188</f>
        <v>0.17</v>
      </c>
      <c r="CC10" s="63">
        <f>'Aggregated Balance-IND_2010'!AJ188</f>
        <v>0.043</v>
      </c>
      <c r="CD10" s="63">
        <f>'Aggregated Balance-IND_2010'!AK188</f>
        <v>9.828</v>
      </c>
      <c r="CE10" s="63">
        <f>'Aggregated Balance-IND_2010'!AL188</f>
        <v>0.04258</v>
      </c>
      <c r="CF10" s="63">
        <f>'Aggregated Balance-IND_2010'!AM188</f>
        <v>0</v>
      </c>
      <c r="CG10" s="63">
        <f>'Aggregated Balance-IND_2010'!AN188</f>
        <v>0.51259</v>
      </c>
      <c r="CH10" s="63">
        <f>'Aggregated Balance-IND_2010'!AO188</f>
        <v>0</v>
      </c>
      <c r="CI10" s="63">
        <f>'Aggregated Balance-IND_2010'!AP188</f>
        <v>0.129</v>
      </c>
      <c r="CJ10" s="63">
        <f>'Aggregated Balance-IND_2010'!AQ188</f>
        <v>0</v>
      </c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71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2"/>
      <c r="FC10" s="72"/>
      <c r="FD10" s="72"/>
      <c r="FE10" s="72"/>
      <c r="FF10" s="72"/>
      <c r="FG10" s="72"/>
      <c r="FH10" s="72"/>
      <c r="FI10" s="72"/>
      <c r="FJ10" s="72"/>
      <c r="FK10" s="54"/>
      <c r="FL10" s="54"/>
    </row>
    <row r="11" spans="2:168">
      <c r="B11" s="20"/>
      <c r="C11" s="20"/>
      <c r="F11" t="str">
        <f t="shared" si="1"/>
        <v>INDHFO</v>
      </c>
      <c r="G11" s="41">
        <f t="shared" si="2"/>
        <v>0</v>
      </c>
      <c r="H11" s="41">
        <f t="shared" si="0"/>
        <v>8.50180997007216e-18</v>
      </c>
      <c r="I11" s="41">
        <f t="shared" si="0"/>
        <v>3.5566971796417e-17</v>
      </c>
      <c r="J11" s="41">
        <f t="shared" si="0"/>
        <v>-3.3830192672242e-19</v>
      </c>
      <c r="K11" s="41">
        <f t="shared" si="0"/>
        <v>-3.53972851818423e-17</v>
      </c>
      <c r="L11" s="41">
        <f t="shared" si="0"/>
        <v>0</v>
      </c>
      <c r="M11" s="41">
        <f t="shared" si="0"/>
        <v>-2.93074025823651e-18</v>
      </c>
      <c r="N11" s="41">
        <f t="shared" si="0"/>
        <v>0</v>
      </c>
      <c r="O11" s="41">
        <f t="shared" si="0"/>
        <v>-9.59363166666802e-17</v>
      </c>
      <c r="P11" s="41">
        <f t="shared" si="0"/>
        <v>0</v>
      </c>
      <c r="Q11" s="41">
        <f t="shared" si="0"/>
        <v>0</v>
      </c>
      <c r="R11" s="41">
        <f t="shared" si="0"/>
        <v>-8.96353160524105e-18</v>
      </c>
      <c r="S11" s="41">
        <f t="shared" si="0"/>
        <v>1.05951212551757e-17</v>
      </c>
      <c r="T11" s="41">
        <f t="shared" si="0"/>
        <v>0</v>
      </c>
      <c r="U11" s="41">
        <f t="shared" si="0"/>
        <v>0</v>
      </c>
      <c r="V11" s="41">
        <f t="shared" si="0"/>
        <v>-8.04587176025575e-18</v>
      </c>
      <c r="W11" s="41">
        <f t="shared" si="0"/>
        <v>0</v>
      </c>
      <c r="X11" s="41">
        <f t="shared" si="0"/>
        <v>1.437495925e-17</v>
      </c>
      <c r="Y11" s="41">
        <f t="shared" si="0"/>
        <v>0</v>
      </c>
      <c r="Z11" s="41">
        <f t="shared" si="0"/>
        <v>0</v>
      </c>
      <c r="AA11" s="41">
        <f t="shared" si="0"/>
        <v>0</v>
      </c>
      <c r="AB11" s="41">
        <f t="shared" si="0"/>
        <v>0</v>
      </c>
      <c r="AC11" s="41">
        <f t="shared" si="0"/>
        <v>0</v>
      </c>
      <c r="AD11" s="41">
        <f t="shared" si="0"/>
        <v>0</v>
      </c>
      <c r="AE11" s="41">
        <f t="shared" si="0"/>
        <v>-1.26779469120573e-19</v>
      </c>
      <c r="AF11" s="41">
        <f t="shared" si="0"/>
        <v>5.21698043930614e-18</v>
      </c>
      <c r="AG11" s="41">
        <f t="shared" si="0"/>
        <v>-0.0040268696017226</v>
      </c>
      <c r="AH11" s="41">
        <f t="shared" si="0"/>
        <v>-6.19371282915011e-18</v>
      </c>
      <c r="AI11" s="41">
        <f t="shared" si="0"/>
        <v>0</v>
      </c>
      <c r="AJ11" s="41">
        <f t="shared" si="0"/>
        <v>-8.81409197066653e-19</v>
      </c>
      <c r="AK11" s="41">
        <f t="shared" si="0"/>
        <v>-1.92377994407457e-18</v>
      </c>
      <c r="AL11" s="41">
        <f t="shared" si="0"/>
        <v>1.3972232225982e-17</v>
      </c>
      <c r="AM11" s="41">
        <f t="shared" si="0"/>
        <v>0</v>
      </c>
      <c r="AN11" s="41">
        <f t="shared" si="0"/>
        <v>5.74759076586615e-18</v>
      </c>
      <c r="AO11" s="41">
        <f t="shared" si="0"/>
        <v>0</v>
      </c>
      <c r="AP11" s="41">
        <f t="shared" si="0"/>
        <v>3.1177282353978e-17</v>
      </c>
      <c r="AQ11" s="41">
        <f t="shared" si="0"/>
        <v>9.45232663254146e-18</v>
      </c>
      <c r="AR11" s="16"/>
      <c r="AS11" s="16" t="s">
        <v>237</v>
      </c>
      <c r="AT11" s="56" t="str">
        <f>'Aggregated Balance-IND_2010'!A190</f>
        <v>B_101820</v>
      </c>
      <c r="AU11" s="56" t="str">
        <f>'Aggregated Balance-IND_2010'!B190</f>
        <v>Non-Metallic Minerals</v>
      </c>
      <c r="AV11" s="56" t="str">
        <f>'Aggregated Balance-IND_2010'!C190</f>
        <v>PJ</v>
      </c>
      <c r="AW11" s="56" t="str">
        <f>'Aggregated Balance-IND_2010'!D190</f>
        <v>'2010</v>
      </c>
      <c r="AX11" s="56" t="str">
        <f>'Aggregated Balance-IND_2010'!E190</f>
        <v>INDHFO</v>
      </c>
      <c r="AY11" s="56" t="str">
        <f>'Aggregated Balance-IND_2010'!F190</f>
        <v>Heavy Fuel Oil (IND)</v>
      </c>
      <c r="AZ11" s="63">
        <f>'Aggregated Balance-IND_2010'!G190</f>
        <v>3.2</v>
      </c>
      <c r="BA11" s="63">
        <f>'Aggregated Balance-IND_2010'!H190</f>
        <v>6.656</v>
      </c>
      <c r="BB11" s="63">
        <f>'Aggregated Balance-IND_2010'!I190</f>
        <v>8.273</v>
      </c>
      <c r="BC11" s="63">
        <f>'Aggregated Balance-IND_2010'!J190</f>
        <v>1.64001</v>
      </c>
      <c r="BD11" s="63">
        <f>'Aggregated Balance-IND_2010'!K190</f>
        <v>4.712</v>
      </c>
      <c r="BE11" s="63">
        <f>'Aggregated Balance-IND_2010'!L190</f>
        <v>1.157</v>
      </c>
      <c r="BF11" s="63">
        <f>'Aggregated Balance-IND_2010'!M190</f>
        <v>14.925</v>
      </c>
      <c r="BG11" s="63">
        <f>'Aggregated Balance-IND_2010'!N190</f>
        <v>5.438</v>
      </c>
      <c r="BH11" s="63">
        <f>'Aggregated Balance-IND_2010'!O190</f>
        <v>1.756</v>
      </c>
      <c r="BI11" s="63">
        <f>'Aggregated Balance-IND_2010'!P190</f>
        <v>24.168</v>
      </c>
      <c r="BJ11" s="63">
        <f>'Aggregated Balance-IND_2010'!Q190</f>
        <v>94.456</v>
      </c>
      <c r="BK11" s="63">
        <f>'Aggregated Balance-IND_2010'!R190</f>
        <v>2.129</v>
      </c>
      <c r="BL11" s="63">
        <f>'Aggregated Balance-IND_2010'!S190</f>
        <v>35.304</v>
      </c>
      <c r="BM11" s="63">
        <f>'Aggregated Balance-IND_2010'!T190</f>
        <v>3.845</v>
      </c>
      <c r="BN11" s="63">
        <f>'Aggregated Balance-IND_2010'!U190</f>
        <v>3.696</v>
      </c>
      <c r="BO11" s="63">
        <f>'Aggregated Balance-IND_2010'!V190</f>
        <v>2.317</v>
      </c>
      <c r="BP11" s="63">
        <f>'Aggregated Balance-IND_2010'!W190</f>
        <v>0</v>
      </c>
      <c r="BQ11" s="63">
        <f>'Aggregated Balance-IND_2010'!X190</f>
        <v>84.512</v>
      </c>
      <c r="BR11" s="63">
        <f>'Aggregated Balance-IND_2010'!Y190</f>
        <v>0.098</v>
      </c>
      <c r="BS11" s="63">
        <f>'Aggregated Balance-IND_2010'!Z190</f>
        <v>0</v>
      </c>
      <c r="BT11" s="63">
        <f>'Aggregated Balance-IND_2010'!AA190</f>
        <v>0.627</v>
      </c>
      <c r="BU11" s="63">
        <f>'Aggregated Balance-IND_2010'!AB190</f>
        <v>0</v>
      </c>
      <c r="BV11" s="63">
        <f>'Aggregated Balance-IND_2010'!AC190</f>
        <v>0.68</v>
      </c>
      <c r="BW11" s="63">
        <f>'Aggregated Balance-IND_2010'!AD190</f>
        <v>0.42</v>
      </c>
      <c r="BX11" s="63">
        <f>'Aggregated Balance-IND_2010'!AE190</f>
        <v>3.632</v>
      </c>
      <c r="BY11" s="63">
        <f>'Aggregated Balance-IND_2010'!AF190</f>
        <v>18.744</v>
      </c>
      <c r="BZ11" s="63">
        <f>'Aggregated Balance-IND_2010'!AG190</f>
        <v>2.636</v>
      </c>
      <c r="CA11" s="63">
        <f>'Aggregated Balance-IND_2010'!AH190</f>
        <v>3.32</v>
      </c>
      <c r="CB11" s="63">
        <f>'Aggregated Balance-IND_2010'!AI190</f>
        <v>1.016</v>
      </c>
      <c r="CC11" s="63">
        <f>'Aggregated Balance-IND_2010'!AJ190</f>
        <v>0.954</v>
      </c>
      <c r="CD11" s="63">
        <f>'Aggregated Balance-IND_2010'!AK190</f>
        <v>1.44</v>
      </c>
      <c r="CE11" s="63">
        <f>'Aggregated Balance-IND_2010'!AL190</f>
        <v>3.648</v>
      </c>
      <c r="CF11" s="63">
        <f>'Aggregated Balance-IND_2010'!AM190</f>
        <v>0</v>
      </c>
      <c r="CG11" s="63">
        <f>'Aggregated Balance-IND_2010'!AN190</f>
        <v>0.16002</v>
      </c>
      <c r="CH11" s="63">
        <f>'Aggregated Balance-IND_2010'!AO190</f>
        <v>0</v>
      </c>
      <c r="CI11" s="63">
        <f>'Aggregated Balance-IND_2010'!AP190</f>
        <v>2.743</v>
      </c>
      <c r="CJ11" s="63">
        <f>'Aggregated Balance-IND_2010'!AQ190</f>
        <v>4.026</v>
      </c>
      <c r="CL11" s="54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4"/>
      <c r="DY11" s="71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2"/>
      <c r="FC11" s="72"/>
      <c r="FD11" s="72"/>
      <c r="FE11" s="72"/>
      <c r="FF11" s="72"/>
      <c r="FG11" s="72"/>
      <c r="FH11" s="72"/>
      <c r="FI11" s="72"/>
      <c r="FJ11" s="72"/>
      <c r="FK11" s="54"/>
      <c r="FL11" s="54"/>
    </row>
    <row r="12" spans="2:168">
      <c r="B12" s="20"/>
      <c r="C12" s="20"/>
      <c r="F12" t="str">
        <f t="shared" si="1"/>
        <v>INDGAS</v>
      </c>
      <c r="G12" s="41">
        <f t="shared" si="2"/>
        <v>-1.77872847737008e-17</v>
      </c>
      <c r="H12" s="41">
        <f t="shared" si="0"/>
        <v>1.13357466267629e-17</v>
      </c>
      <c r="I12" s="41">
        <f t="shared" si="0"/>
        <v>3.5566971796417e-17</v>
      </c>
      <c r="J12" s="41">
        <f t="shared" si="0"/>
        <v>-1.35320770688968e-18</v>
      </c>
      <c r="K12" s="41">
        <f t="shared" ref="K12:K18" si="3">IF(BD$20=0,0,(BD12-AY39-AY56)/BD$20)</f>
        <v>0</v>
      </c>
      <c r="L12" s="41">
        <f t="shared" ref="L12:L18" si="4">IF(BE$20=0,0,(BE12-AZ39-AZ56)/BE$20)</f>
        <v>0</v>
      </c>
      <c r="M12" s="41">
        <f t="shared" ref="M12:M18" si="5">IF(BF$20=0,0,(BF12-BA39-BA56)/BF$20)</f>
        <v>-3.34941743798459e-18</v>
      </c>
      <c r="N12" s="41">
        <f t="shared" ref="N12:N18" si="6">IF(BG$20=0,0,(BG12-BB39-BB56)/BG$20)</f>
        <v>1.5395174715734e-17</v>
      </c>
      <c r="O12" s="41">
        <f t="shared" ref="O12:O18" si="7">IF(BH$20=0,0,(BH12-BC39-BC56)/BH$20)</f>
        <v>5.99601979166751e-18</v>
      </c>
      <c r="P12" s="41">
        <f t="shared" ref="P12:P18" si="8">IF(BI$20=0,0,(BI12-BD39-BD56)/BI$20)</f>
        <v>0</v>
      </c>
      <c r="Q12" s="41">
        <f t="shared" ref="Q12:Q18" si="9">IF(BJ$20=0,0,(BJ12-BE39-BE56)/BJ$20)</f>
        <v>-7.00920499147799e-18</v>
      </c>
      <c r="R12" s="41">
        <f t="shared" ref="R12:R18" si="10">IF(BK$20=0,0,(BK12-BF39-BF56)/BK$20)</f>
        <v>-4.48176580262053e-18</v>
      </c>
      <c r="S12" s="41">
        <f t="shared" ref="S12:S18" si="11">IF(BL$20=0,0,(BL12-BG39-BG56)/BL$20)</f>
        <v>-2.11902425103514e-17</v>
      </c>
      <c r="T12" s="41">
        <f t="shared" ref="T12:T18" si="12">IF(BM$20=0,0,(BM12-BH39-BH56)/BM$20)</f>
        <v>-1.01849094057717e-17</v>
      </c>
      <c r="U12" s="41">
        <f t="shared" ref="U12:U18" si="13">IF(BN$20=0,0,(BN12-BI39-BI56)/BN$20)</f>
        <v>-1.34561614167561e-17</v>
      </c>
      <c r="V12" s="41">
        <f t="shared" ref="V12:V18" si="14">IF(BO$20=0,0,(BO12-BJ39-BJ56)/BO$20)</f>
        <v>1.34097862670929e-18</v>
      </c>
      <c r="W12" s="41">
        <f t="shared" ref="W12:W18" si="15">IF(BP$20=0,0,(BP12-BK39-BK56)/BP$20)</f>
        <v>0</v>
      </c>
      <c r="X12" s="41">
        <f t="shared" ref="X12:X18" si="16">IF(BQ$20=0,0,(BQ12-BL39-BL56)/BQ$20)</f>
        <v>-2.87499185e-17</v>
      </c>
      <c r="Y12" s="41">
        <f t="shared" ref="Y12:Y18" si="17">IF(BR$20=0,0,(BR12-BM39-BM56)/BR$20)</f>
        <v>0</v>
      </c>
      <c r="Z12" s="41">
        <f t="shared" ref="Z12:Z18" si="18">IF(BS$20=0,0,(BS12-BN39-BN56)/BS$20)</f>
        <v>-1.1999816522105e-17</v>
      </c>
      <c r="AA12" s="41">
        <f t="shared" ref="AA12:AA18" si="19">IF(BT$20=0,0,(BT12-BO39-BO56)/BT$20)</f>
        <v>-1.21708290355751e-17</v>
      </c>
      <c r="AB12" s="41">
        <f t="shared" ref="AB12:AB18" si="20">IF(BU$20=0,0,(BU12-BP39-BP56)/BU$20)</f>
        <v>0</v>
      </c>
      <c r="AC12" s="41">
        <f t="shared" ref="AC12:AC18" si="21">IF(BV$20=0,0,(BV12-BQ39-BQ56)/BV$20)</f>
        <v>0</v>
      </c>
      <c r="AD12" s="41">
        <f t="shared" ref="AD12:AD18" si="22">IF(BW$20=0,0,(BW12-BR39-BR56)/BW$20)</f>
        <v>0</v>
      </c>
      <c r="AE12" s="41">
        <f t="shared" ref="AE12:AE18" si="23">IF(BX$20=0,0,(BX12-BS39-BS56)/BX$20)</f>
        <v>1.62277720474334e-17</v>
      </c>
      <c r="AF12" s="41">
        <f t="shared" ref="AF12:AF18" si="24">IF(BY$20=0,0,(BY12-BT39-BT56)/BY$20)</f>
        <v>1.32232375491324e-17</v>
      </c>
      <c r="AG12" s="41">
        <f t="shared" ref="AG12:AG18" si="25">IF(BZ$20=0,0,(BZ12-BU39-BU56)/BZ$20)</f>
        <v>-6.74719023095354e-18</v>
      </c>
      <c r="AH12" s="41">
        <f t="shared" ref="AH12:AH18" si="26">IF(CA$20=0,0,(CA12-BV39-BV56)/CA$20)</f>
        <v>0</v>
      </c>
      <c r="AI12" s="41">
        <f t="shared" ref="AI12:AI18" si="27">IF(CB$20=0,0,(CB12-BW39-BW56)/CB$20)</f>
        <v>0</v>
      </c>
      <c r="AJ12" s="41">
        <f t="shared" ref="AJ12:AJ18" si="28">IF(CC$20=0,0,(CC12-BX39-BX56)/CC$20)</f>
        <v>-2.64422759119996e-18</v>
      </c>
      <c r="AK12" s="41">
        <f t="shared" ref="AK12:AK18" si="29">IF(CD$20=0,0,(CD12-BY39-BY56)/CD$20)</f>
        <v>0</v>
      </c>
      <c r="AL12" s="41">
        <f t="shared" ref="AL12:AL18" si="30">IF(CE$20=0,0,(CE12-BZ39-BZ56)/CE$20)</f>
        <v>0</v>
      </c>
      <c r="AM12" s="41">
        <f t="shared" ref="AM12:AM18" si="31">IF(CF$20=0,0,(CF12-CA39-CA56)/CF$20)</f>
        <v>0</v>
      </c>
      <c r="AN12" s="41">
        <f t="shared" ref="AN12:AN18" si="32">IF(CG$20=0,0,(CG12-CB39-CB56)/CG$20)</f>
        <v>0</v>
      </c>
      <c r="AO12" s="41">
        <f t="shared" ref="AO12:AO18" si="33">IF(CH$20=0,0,(CH12-CC39-CC56)/CH$20)</f>
        <v>0</v>
      </c>
      <c r="AP12" s="41">
        <f t="shared" ref="AP12:AP18" si="34">IF(CI$20=0,0,(CI12-CD39-CD56)/CI$20)</f>
        <v>0</v>
      </c>
      <c r="AQ12" s="41">
        <f t="shared" ref="AQ12:AQ18" si="35">IF(CJ$20=0,0,(CJ12-CE39-CE56)/CJ$20)</f>
        <v>0</v>
      </c>
      <c r="AR12" s="16"/>
      <c r="AS12" s="16" t="s">
        <v>239</v>
      </c>
      <c r="AT12" s="56" t="str">
        <f>'Aggregated Balance-IND_2010'!A192</f>
        <v>B_101820</v>
      </c>
      <c r="AU12" s="56" t="str">
        <f>'Aggregated Balance-IND_2010'!B192</f>
        <v>Non-Metallic Minerals</v>
      </c>
      <c r="AV12" s="56" t="str">
        <f>'Aggregated Balance-IND_2010'!C192</f>
        <v>PJ</v>
      </c>
      <c r="AW12" s="56" t="str">
        <f>'Aggregated Balance-IND_2010'!D192</f>
        <v>'2010</v>
      </c>
      <c r="AX12" s="56" t="str">
        <f>'Aggregated Balance-IND_2010'!E192</f>
        <v>INDGAS</v>
      </c>
      <c r="AY12" s="56" t="str">
        <f>'Aggregated Balance-IND_2010'!F192</f>
        <v>Natural Gas (IND)</v>
      </c>
      <c r="AZ12" s="63">
        <f>'Aggregated Balance-IND_2010'!G192</f>
        <v>13.495</v>
      </c>
      <c r="BA12" s="63">
        <f>'Aggregated Balance-IND_2010'!H192</f>
        <v>8.281</v>
      </c>
      <c r="BB12" s="63">
        <f>'Aggregated Balance-IND_2010'!I192</f>
        <v>8.404</v>
      </c>
      <c r="BC12" s="63">
        <f>'Aggregated Balance-IND_2010'!J192</f>
        <v>2.26916</v>
      </c>
      <c r="BD12" s="63">
        <f>'Aggregated Balance-IND_2010'!K192</f>
        <v>0</v>
      </c>
      <c r="BE12" s="63">
        <f>'Aggregated Balance-IND_2010'!L192</f>
        <v>22.37</v>
      </c>
      <c r="BF12" s="63">
        <f>'Aggregated Balance-IND_2010'!M192</f>
        <v>102.503</v>
      </c>
      <c r="BG12" s="63">
        <f>'Aggregated Balance-IND_2010'!N192</f>
        <v>3.156</v>
      </c>
      <c r="BH12" s="63">
        <f>'Aggregated Balance-IND_2010'!O192</f>
        <v>0.756</v>
      </c>
      <c r="BI12" s="63">
        <f>'Aggregated Balance-IND_2010'!P192</f>
        <v>2.52</v>
      </c>
      <c r="BJ12" s="63">
        <f>'Aggregated Balance-IND_2010'!Q192</f>
        <v>53.676</v>
      </c>
      <c r="BK12" s="63">
        <f>'Aggregated Balance-IND_2010'!R192</f>
        <v>1.645</v>
      </c>
      <c r="BL12" s="63">
        <f>'Aggregated Balance-IND_2010'!S192</f>
        <v>62.661</v>
      </c>
      <c r="BM12" s="63">
        <f>'Aggregated Balance-IND_2010'!T192</f>
        <v>4.495</v>
      </c>
      <c r="BN12" s="63">
        <f>'Aggregated Balance-IND_2010'!U192</f>
        <v>6.379</v>
      </c>
      <c r="BO12" s="63">
        <f>'Aggregated Balance-IND_2010'!V192</f>
        <v>0.59</v>
      </c>
      <c r="BP12" s="63">
        <f>'Aggregated Balance-IND_2010'!W192</f>
        <v>0</v>
      </c>
      <c r="BQ12" s="63">
        <f>'Aggregated Balance-IND_2010'!X192</f>
        <v>98.329</v>
      </c>
      <c r="BR12" s="63">
        <f>'Aggregated Balance-IND_2010'!Y192</f>
        <v>0.904</v>
      </c>
      <c r="BS12" s="63">
        <f>'Aggregated Balance-IND_2010'!Z192</f>
        <v>1.415</v>
      </c>
      <c r="BT12" s="63">
        <f>'Aggregated Balance-IND_2010'!AA192</f>
        <v>1.008</v>
      </c>
      <c r="BU12" s="63">
        <f>'Aggregated Balance-IND_2010'!AB192</f>
        <v>0</v>
      </c>
      <c r="BV12" s="63">
        <f>'Aggregated Balance-IND_2010'!AC192</f>
        <v>22.465</v>
      </c>
      <c r="BW12" s="63">
        <f>'Aggregated Balance-IND_2010'!AD192</f>
        <v>0.112</v>
      </c>
      <c r="BX12" s="63">
        <f>'Aggregated Balance-IND_2010'!AE192</f>
        <v>42.894</v>
      </c>
      <c r="BY12" s="63">
        <f>'Aggregated Balance-IND_2010'!AF192</f>
        <v>19.191</v>
      </c>
      <c r="BZ12" s="63">
        <f>'Aggregated Balance-IND_2010'!AG192</f>
        <v>10.446</v>
      </c>
      <c r="CA12" s="63">
        <f>'Aggregated Balance-IND_2010'!AH192</f>
        <v>2.316</v>
      </c>
      <c r="CB12" s="63">
        <f>'Aggregated Balance-IND_2010'!AI192</f>
        <v>3.882</v>
      </c>
      <c r="CC12" s="63">
        <f>'Aggregated Balance-IND_2010'!AJ192</f>
        <v>6.873</v>
      </c>
      <c r="CD12" s="63">
        <f>'Aggregated Balance-IND_2010'!AK192</f>
        <v>50.035</v>
      </c>
      <c r="CE12" s="63">
        <f>'Aggregated Balance-IND_2010'!AL192</f>
        <v>0</v>
      </c>
      <c r="CF12" s="63">
        <f>'Aggregated Balance-IND_2010'!AM192</f>
        <v>0.3995</v>
      </c>
      <c r="CG12" s="63">
        <f>'Aggregated Balance-IND_2010'!AN192</f>
        <v>0</v>
      </c>
      <c r="CH12" s="63">
        <f>'Aggregated Balance-IND_2010'!AO192</f>
        <v>0</v>
      </c>
      <c r="CI12" s="63">
        <f>'Aggregated Balance-IND_2010'!AP192</f>
        <v>0.058</v>
      </c>
      <c r="CJ12" s="63">
        <f>'Aggregated Balance-IND_2010'!AQ192</f>
        <v>12.761</v>
      </c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71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2"/>
      <c r="FC12" s="72"/>
      <c r="FD12" s="72"/>
      <c r="FE12" s="72"/>
      <c r="FF12" s="72"/>
      <c r="FG12" s="72"/>
      <c r="FH12" s="72"/>
      <c r="FI12" s="72"/>
      <c r="FJ12" s="72"/>
      <c r="FK12" s="54"/>
      <c r="FL12" s="54"/>
    </row>
    <row r="13" spans="2:168">
      <c r="B13" s="20"/>
      <c r="C13" s="20"/>
      <c r="F13" t="str">
        <f t="shared" si="1"/>
        <v>INDCOG</v>
      </c>
      <c r="G13" s="41">
        <f t="shared" si="2"/>
        <v>0</v>
      </c>
      <c r="H13" s="41">
        <f t="shared" ref="H13:H18" si="36">IF(BA$20=0,0,(BA13-AV40-AV57)/BA$20)</f>
        <v>0</v>
      </c>
      <c r="I13" s="41">
        <f t="shared" ref="I13:I18" si="37">IF(BB$20=0,0,(BB13-AW40-AW57)/BB$20)</f>
        <v>0</v>
      </c>
      <c r="J13" s="41">
        <f t="shared" ref="J13:J18" si="38">IF(BC$20=0,0,(BC13-AX40-AX57)/BC$20)</f>
        <v>0</v>
      </c>
      <c r="K13" s="41">
        <f t="shared" si="3"/>
        <v>0</v>
      </c>
      <c r="L13" s="41">
        <f t="shared" si="4"/>
        <v>0</v>
      </c>
      <c r="M13" s="41">
        <f t="shared" si="5"/>
        <v>0</v>
      </c>
      <c r="N13" s="41">
        <f t="shared" si="6"/>
        <v>0</v>
      </c>
      <c r="O13" s="41">
        <f t="shared" si="7"/>
        <v>0</v>
      </c>
      <c r="P13" s="41">
        <f t="shared" si="8"/>
        <v>0</v>
      </c>
      <c r="Q13" s="41">
        <f t="shared" si="9"/>
        <v>0</v>
      </c>
      <c r="R13" s="41">
        <f t="shared" si="10"/>
        <v>0</v>
      </c>
      <c r="S13" s="41">
        <f t="shared" si="11"/>
        <v>0</v>
      </c>
      <c r="T13" s="41">
        <f t="shared" si="12"/>
        <v>0</v>
      </c>
      <c r="U13" s="41">
        <f t="shared" si="13"/>
        <v>0</v>
      </c>
      <c r="V13" s="41">
        <f t="shared" si="14"/>
        <v>0</v>
      </c>
      <c r="W13" s="41">
        <f t="shared" si="15"/>
        <v>0</v>
      </c>
      <c r="X13" s="41">
        <f t="shared" si="16"/>
        <v>0</v>
      </c>
      <c r="Y13" s="41">
        <f t="shared" si="17"/>
        <v>0</v>
      </c>
      <c r="Z13" s="41">
        <f t="shared" si="18"/>
        <v>0</v>
      </c>
      <c r="AA13" s="41">
        <f t="shared" si="19"/>
        <v>0</v>
      </c>
      <c r="AB13" s="41">
        <f t="shared" si="20"/>
        <v>0</v>
      </c>
      <c r="AC13" s="41">
        <f t="shared" si="21"/>
        <v>0</v>
      </c>
      <c r="AD13" s="41">
        <f t="shared" si="22"/>
        <v>0</v>
      </c>
      <c r="AE13" s="41">
        <f t="shared" si="23"/>
        <v>0</v>
      </c>
      <c r="AF13" s="41">
        <f t="shared" si="24"/>
        <v>0</v>
      </c>
      <c r="AG13" s="41">
        <f t="shared" si="25"/>
        <v>0</v>
      </c>
      <c r="AH13" s="41">
        <f t="shared" si="26"/>
        <v>0</v>
      </c>
      <c r="AI13" s="41">
        <f t="shared" si="27"/>
        <v>0</v>
      </c>
      <c r="AJ13" s="41">
        <f t="shared" si="28"/>
        <v>0</v>
      </c>
      <c r="AK13" s="41">
        <f t="shared" si="29"/>
        <v>0</v>
      </c>
      <c r="AL13" s="41">
        <f t="shared" si="30"/>
        <v>0</v>
      </c>
      <c r="AM13" s="41">
        <f t="shared" si="31"/>
        <v>0</v>
      </c>
      <c r="AN13" s="41">
        <f t="shared" si="32"/>
        <v>0</v>
      </c>
      <c r="AO13" s="41">
        <f t="shared" si="33"/>
        <v>0</v>
      </c>
      <c r="AP13" s="41">
        <f t="shared" si="34"/>
        <v>0</v>
      </c>
      <c r="AQ13" s="41">
        <f t="shared" si="35"/>
        <v>0</v>
      </c>
      <c r="AR13" s="16"/>
      <c r="AS13" s="16" t="s">
        <v>240</v>
      </c>
      <c r="AT13" s="56" t="str">
        <f>'Aggregated Balance-IND_2010'!A193</f>
        <v>B_101820</v>
      </c>
      <c r="AU13" s="56" t="str">
        <f>'Aggregated Balance-IND_2010'!B193</f>
        <v>Non-Metallic Minerals</v>
      </c>
      <c r="AV13" s="56" t="str">
        <f>'Aggregated Balance-IND_2010'!C193</f>
        <v>PJ</v>
      </c>
      <c r="AW13" s="56" t="str">
        <f>'Aggregated Balance-IND_2010'!D193</f>
        <v>'2010</v>
      </c>
      <c r="AX13" s="56" t="str">
        <f>'Aggregated Balance-IND_2010'!E193</f>
        <v>INDCOG</v>
      </c>
      <c r="AY13" s="56" t="str">
        <f>'Aggregated Balance-IND_2010'!F193</f>
        <v>Coke Oven Gas (IND)</v>
      </c>
      <c r="AZ13" s="63">
        <f>'Aggregated Balance-IND_2010'!G193</f>
        <v>0</v>
      </c>
      <c r="BA13" s="63">
        <f>'Aggregated Balance-IND_2010'!H193</f>
        <v>0</v>
      </c>
      <c r="BB13" s="63">
        <f>'Aggregated Balance-IND_2010'!I193</f>
        <v>0</v>
      </c>
      <c r="BC13" s="63">
        <f>'Aggregated Balance-IND_2010'!J193</f>
        <v>0</v>
      </c>
      <c r="BD13" s="63">
        <f>'Aggregated Balance-IND_2010'!K193</f>
        <v>0</v>
      </c>
      <c r="BE13" s="63">
        <f>'Aggregated Balance-IND_2010'!L193</f>
        <v>0.043</v>
      </c>
      <c r="BF13" s="63">
        <f>'Aggregated Balance-IND_2010'!M193</f>
        <v>0.107</v>
      </c>
      <c r="BG13" s="63">
        <f>'Aggregated Balance-IND_2010'!N193</f>
        <v>0</v>
      </c>
      <c r="BH13" s="63">
        <f>'Aggregated Balance-IND_2010'!O193</f>
        <v>0</v>
      </c>
      <c r="BI13" s="63">
        <f>'Aggregated Balance-IND_2010'!P193</f>
        <v>0</v>
      </c>
      <c r="BJ13" s="63">
        <f>'Aggregated Balance-IND_2010'!Q193</f>
        <v>0</v>
      </c>
      <c r="BK13" s="63">
        <f>'Aggregated Balance-IND_2010'!R193</f>
        <v>0.717</v>
      </c>
      <c r="BL13" s="63">
        <f>'Aggregated Balance-IND_2010'!S193</f>
        <v>0</v>
      </c>
      <c r="BM13" s="63">
        <f>'Aggregated Balance-IND_2010'!T193</f>
        <v>0</v>
      </c>
      <c r="BN13" s="63">
        <f>'Aggregated Balance-IND_2010'!U193</f>
        <v>0</v>
      </c>
      <c r="BO13" s="63">
        <f>'Aggregated Balance-IND_2010'!V193</f>
        <v>0</v>
      </c>
      <c r="BP13" s="63">
        <f>'Aggregated Balance-IND_2010'!W193</f>
        <v>0</v>
      </c>
      <c r="BQ13" s="63">
        <f>'Aggregated Balance-IND_2010'!X193</f>
        <v>0</v>
      </c>
      <c r="BR13" s="63">
        <f>'Aggregated Balance-IND_2010'!Y193</f>
        <v>0</v>
      </c>
      <c r="BS13" s="63">
        <f>'Aggregated Balance-IND_2010'!Z193</f>
        <v>0</v>
      </c>
      <c r="BT13" s="63">
        <f>'Aggregated Balance-IND_2010'!AA193</f>
        <v>0</v>
      </c>
      <c r="BU13" s="63">
        <f>'Aggregated Balance-IND_2010'!AB193</f>
        <v>0</v>
      </c>
      <c r="BV13" s="63">
        <f>'Aggregated Balance-IND_2010'!AC193</f>
        <v>0</v>
      </c>
      <c r="BW13" s="63">
        <f>'Aggregated Balance-IND_2010'!AD193</f>
        <v>0</v>
      </c>
      <c r="BX13" s="63">
        <f>'Aggregated Balance-IND_2010'!AE193</f>
        <v>1.614</v>
      </c>
      <c r="BY13" s="63">
        <f>'Aggregated Balance-IND_2010'!AF193</f>
        <v>0</v>
      </c>
      <c r="BZ13" s="63">
        <f>'Aggregated Balance-IND_2010'!AG193</f>
        <v>0</v>
      </c>
      <c r="CA13" s="63">
        <f>'Aggregated Balance-IND_2010'!AH193</f>
        <v>0</v>
      </c>
      <c r="CB13" s="63">
        <f>'Aggregated Balance-IND_2010'!AI193</f>
        <v>0</v>
      </c>
      <c r="CC13" s="63">
        <f>'Aggregated Balance-IND_2010'!AJ193</f>
        <v>0</v>
      </c>
      <c r="CD13" s="63">
        <f>'Aggregated Balance-IND_2010'!AK193</f>
        <v>0</v>
      </c>
      <c r="CE13" s="63">
        <f>'Aggregated Balance-IND_2010'!AL193</f>
        <v>0</v>
      </c>
      <c r="CF13" s="63">
        <f>'Aggregated Balance-IND_2010'!AM193</f>
        <v>0</v>
      </c>
      <c r="CG13" s="63">
        <f>'Aggregated Balance-IND_2010'!AN193</f>
        <v>0</v>
      </c>
      <c r="CH13" s="63">
        <f>'Aggregated Balance-IND_2010'!AO193</f>
        <v>0</v>
      </c>
      <c r="CI13" s="63">
        <f>'Aggregated Balance-IND_2010'!AP193</f>
        <v>0</v>
      </c>
      <c r="CJ13" s="63">
        <f>'Aggregated Balance-IND_2010'!AQ193</f>
        <v>0</v>
      </c>
      <c r="CL13" s="54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4"/>
      <c r="DY13" s="71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2"/>
      <c r="FC13" s="72"/>
      <c r="FD13" s="72"/>
      <c r="FE13" s="72"/>
      <c r="FF13" s="72"/>
      <c r="FG13" s="72"/>
      <c r="FH13" s="72"/>
      <c r="FI13" s="72"/>
      <c r="FJ13" s="72"/>
      <c r="FK13" s="54"/>
      <c r="FL13" s="54"/>
    </row>
    <row r="14" spans="2:168">
      <c r="B14" s="20"/>
      <c r="C14" s="20"/>
      <c r="F14" t="str">
        <f t="shared" si="1"/>
        <v>INDBFG</v>
      </c>
      <c r="G14" s="41">
        <f t="shared" si="2"/>
        <v>0</v>
      </c>
      <c r="H14" s="41">
        <f t="shared" si="36"/>
        <v>0</v>
      </c>
      <c r="I14" s="41">
        <f t="shared" si="37"/>
        <v>0</v>
      </c>
      <c r="J14" s="41">
        <f t="shared" si="38"/>
        <v>0</v>
      </c>
      <c r="K14" s="41">
        <f t="shared" si="3"/>
        <v>0</v>
      </c>
      <c r="L14" s="41">
        <f t="shared" si="4"/>
        <v>0</v>
      </c>
      <c r="M14" s="41">
        <f t="shared" si="5"/>
        <v>0</v>
      </c>
      <c r="N14" s="41">
        <f t="shared" si="6"/>
        <v>0</v>
      </c>
      <c r="O14" s="41">
        <f t="shared" si="7"/>
        <v>0</v>
      </c>
      <c r="P14" s="41">
        <f t="shared" si="8"/>
        <v>0</v>
      </c>
      <c r="Q14" s="41">
        <f t="shared" si="9"/>
        <v>0</v>
      </c>
      <c r="R14" s="41">
        <f t="shared" si="10"/>
        <v>0</v>
      </c>
      <c r="S14" s="41">
        <f t="shared" si="11"/>
        <v>0</v>
      </c>
      <c r="T14" s="41">
        <f t="shared" si="12"/>
        <v>0</v>
      </c>
      <c r="U14" s="41">
        <f t="shared" si="13"/>
        <v>0</v>
      </c>
      <c r="V14" s="41">
        <f t="shared" si="14"/>
        <v>0</v>
      </c>
      <c r="W14" s="41">
        <f t="shared" si="15"/>
        <v>0</v>
      </c>
      <c r="X14" s="41">
        <f t="shared" si="16"/>
        <v>0</v>
      </c>
      <c r="Y14" s="41">
        <f t="shared" si="17"/>
        <v>0</v>
      </c>
      <c r="Z14" s="41">
        <f t="shared" si="18"/>
        <v>0</v>
      </c>
      <c r="AA14" s="41">
        <f t="shared" si="19"/>
        <v>0</v>
      </c>
      <c r="AB14" s="41">
        <f t="shared" si="20"/>
        <v>0</v>
      </c>
      <c r="AC14" s="41">
        <f t="shared" si="21"/>
        <v>0</v>
      </c>
      <c r="AD14" s="41">
        <f t="shared" si="22"/>
        <v>0</v>
      </c>
      <c r="AE14" s="41">
        <f t="shared" si="23"/>
        <v>0</v>
      </c>
      <c r="AF14" s="41">
        <f t="shared" si="24"/>
        <v>0</v>
      </c>
      <c r="AG14" s="41">
        <f t="shared" si="25"/>
        <v>0</v>
      </c>
      <c r="AH14" s="41">
        <f t="shared" si="26"/>
        <v>0</v>
      </c>
      <c r="AI14" s="41">
        <f t="shared" si="27"/>
        <v>0</v>
      </c>
      <c r="AJ14" s="41">
        <f t="shared" si="28"/>
        <v>0</v>
      </c>
      <c r="AK14" s="41">
        <f t="shared" si="29"/>
        <v>0</v>
      </c>
      <c r="AL14" s="41">
        <f t="shared" si="30"/>
        <v>0</v>
      </c>
      <c r="AM14" s="41">
        <f t="shared" si="31"/>
        <v>0</v>
      </c>
      <c r="AN14" s="41">
        <f t="shared" si="32"/>
        <v>0</v>
      </c>
      <c r="AO14" s="41">
        <f t="shared" si="33"/>
        <v>0</v>
      </c>
      <c r="AP14" s="41">
        <f t="shared" si="34"/>
        <v>0</v>
      </c>
      <c r="AQ14" s="41">
        <f t="shared" si="35"/>
        <v>0</v>
      </c>
      <c r="AR14" s="16"/>
      <c r="AS14" s="16" t="s">
        <v>241</v>
      </c>
      <c r="AT14" s="56" t="str">
        <f>'Aggregated Balance-IND_2010'!A194</f>
        <v>B_101820</v>
      </c>
      <c r="AU14" s="56" t="str">
        <f>'Aggregated Balance-IND_2010'!B194</f>
        <v>Non-Metallic Minerals</v>
      </c>
      <c r="AV14" s="56" t="str">
        <f>'Aggregated Balance-IND_2010'!C194</f>
        <v>PJ</v>
      </c>
      <c r="AW14" s="56" t="str">
        <f>'Aggregated Balance-IND_2010'!D194</f>
        <v>'2010</v>
      </c>
      <c r="AX14" s="56" t="str">
        <f>'Aggregated Balance-IND_2010'!E194</f>
        <v>INDBFG</v>
      </c>
      <c r="AY14" s="56" t="str">
        <f>'Aggregated Balance-IND_2010'!F194</f>
        <v>Blast Furnace Gas (IND)</v>
      </c>
      <c r="AZ14" s="63">
        <f>'Aggregated Balance-IND_2010'!G194</f>
        <v>0</v>
      </c>
      <c r="BA14" s="63">
        <f>'Aggregated Balance-IND_2010'!H194</f>
        <v>0</v>
      </c>
      <c r="BB14" s="63">
        <f>'Aggregated Balance-IND_2010'!I194</f>
        <v>0</v>
      </c>
      <c r="BC14" s="63">
        <f>'Aggregated Balance-IND_2010'!J194</f>
        <v>0</v>
      </c>
      <c r="BD14" s="63">
        <f>'Aggregated Balance-IND_2010'!K194</f>
        <v>0</v>
      </c>
      <c r="BE14" s="63">
        <f>'Aggregated Balance-IND_2010'!L194</f>
        <v>0.004</v>
      </c>
      <c r="BF14" s="63">
        <f>'Aggregated Balance-IND_2010'!M194</f>
        <v>0</v>
      </c>
      <c r="BG14" s="63">
        <f>'Aggregated Balance-IND_2010'!N194</f>
        <v>0</v>
      </c>
      <c r="BH14" s="63">
        <f>'Aggregated Balance-IND_2010'!O194</f>
        <v>0</v>
      </c>
      <c r="BI14" s="63">
        <f>'Aggregated Balance-IND_2010'!P194</f>
        <v>0</v>
      </c>
      <c r="BJ14" s="63">
        <f>'Aggregated Balance-IND_2010'!Q194</f>
        <v>0</v>
      </c>
      <c r="BK14" s="63">
        <f>'Aggregated Balance-IND_2010'!R194</f>
        <v>0</v>
      </c>
      <c r="BL14" s="63">
        <f>'Aggregated Balance-IND_2010'!S194</f>
        <v>0</v>
      </c>
      <c r="BM14" s="63">
        <f>'Aggregated Balance-IND_2010'!T194</f>
        <v>0</v>
      </c>
      <c r="BN14" s="63">
        <f>'Aggregated Balance-IND_2010'!U194</f>
        <v>0</v>
      </c>
      <c r="BO14" s="63">
        <f>'Aggregated Balance-IND_2010'!V194</f>
        <v>0</v>
      </c>
      <c r="BP14" s="63">
        <f>'Aggregated Balance-IND_2010'!W194</f>
        <v>0</v>
      </c>
      <c r="BQ14" s="63">
        <f>'Aggregated Balance-IND_2010'!X194</f>
        <v>0</v>
      </c>
      <c r="BR14" s="63">
        <f>'Aggregated Balance-IND_2010'!Y194</f>
        <v>0</v>
      </c>
      <c r="BS14" s="63">
        <f>'Aggregated Balance-IND_2010'!Z194</f>
        <v>0</v>
      </c>
      <c r="BT14" s="63">
        <f>'Aggregated Balance-IND_2010'!AA194</f>
        <v>0</v>
      </c>
      <c r="BU14" s="63">
        <f>'Aggregated Balance-IND_2010'!AB194</f>
        <v>0</v>
      </c>
      <c r="BV14" s="63">
        <f>'Aggregated Balance-IND_2010'!AC194</f>
        <v>0</v>
      </c>
      <c r="BW14" s="63">
        <f>'Aggregated Balance-IND_2010'!AD194</f>
        <v>0.186</v>
      </c>
      <c r="BX14" s="63">
        <f>'Aggregated Balance-IND_2010'!AE194</f>
        <v>0</v>
      </c>
      <c r="BY14" s="63">
        <f>'Aggregated Balance-IND_2010'!AF194</f>
        <v>0</v>
      </c>
      <c r="BZ14" s="63">
        <f>'Aggregated Balance-IND_2010'!AG194</f>
        <v>0</v>
      </c>
      <c r="CA14" s="63">
        <f>'Aggregated Balance-IND_2010'!AH194</f>
        <v>0</v>
      </c>
      <c r="CB14" s="63">
        <f>'Aggregated Balance-IND_2010'!AI194</f>
        <v>0</v>
      </c>
      <c r="CC14" s="63">
        <f>'Aggregated Balance-IND_2010'!AJ194</f>
        <v>0</v>
      </c>
      <c r="CD14" s="63">
        <f>'Aggregated Balance-IND_2010'!AK194</f>
        <v>0</v>
      </c>
      <c r="CE14" s="63">
        <f>'Aggregated Balance-IND_2010'!AL194</f>
        <v>0</v>
      </c>
      <c r="CF14" s="63">
        <f>'Aggregated Balance-IND_2010'!AM194</f>
        <v>0</v>
      </c>
      <c r="CG14" s="63">
        <f>'Aggregated Balance-IND_2010'!AN194</f>
        <v>0</v>
      </c>
      <c r="CH14" s="63">
        <f>'Aggregated Balance-IND_2010'!AO194</f>
        <v>0</v>
      </c>
      <c r="CI14" s="63">
        <f>'Aggregated Balance-IND_2010'!AP194</f>
        <v>0</v>
      </c>
      <c r="CJ14" s="63">
        <f>'Aggregated Balance-IND_2010'!AQ194</f>
        <v>0</v>
      </c>
      <c r="CL14" s="5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54"/>
      <c r="DY14" s="71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2"/>
      <c r="FC14" s="72"/>
      <c r="FD14" s="72"/>
      <c r="FE14" s="72"/>
      <c r="FF14" s="72"/>
      <c r="FG14" s="72"/>
      <c r="FH14" s="72"/>
      <c r="FI14" s="72"/>
      <c r="FJ14" s="72"/>
      <c r="FK14" s="54"/>
      <c r="FL14" s="54"/>
    </row>
    <row r="15" spans="2:168">
      <c r="B15" s="20"/>
      <c r="C15" s="20"/>
      <c r="F15" t="str">
        <f t="shared" si="1"/>
        <v>INDBIO</v>
      </c>
      <c r="G15" s="41">
        <f t="shared" si="2"/>
        <v>0</v>
      </c>
      <c r="H15" s="41">
        <f t="shared" si="36"/>
        <v>0</v>
      </c>
      <c r="I15" s="41">
        <f t="shared" si="37"/>
        <v>0</v>
      </c>
      <c r="J15" s="41">
        <f t="shared" si="38"/>
        <v>0</v>
      </c>
      <c r="K15" s="41">
        <f t="shared" si="3"/>
        <v>0</v>
      </c>
      <c r="L15" s="41">
        <f t="shared" si="4"/>
        <v>0</v>
      </c>
      <c r="M15" s="41">
        <f t="shared" si="5"/>
        <v>0</v>
      </c>
      <c r="N15" s="41">
        <f t="shared" si="6"/>
        <v>0</v>
      </c>
      <c r="O15" s="41">
        <f t="shared" si="7"/>
        <v>0</v>
      </c>
      <c r="P15" s="41">
        <f t="shared" si="8"/>
        <v>0</v>
      </c>
      <c r="Q15" s="41">
        <f t="shared" si="9"/>
        <v>0</v>
      </c>
      <c r="R15" s="41">
        <f t="shared" si="10"/>
        <v>0</v>
      </c>
      <c r="S15" s="41">
        <f t="shared" si="11"/>
        <v>0</v>
      </c>
      <c r="T15" s="41">
        <f t="shared" si="12"/>
        <v>0</v>
      </c>
      <c r="U15" s="41">
        <f t="shared" si="13"/>
        <v>0</v>
      </c>
      <c r="V15" s="41">
        <f t="shared" si="14"/>
        <v>0</v>
      </c>
      <c r="W15" s="41">
        <f t="shared" si="15"/>
        <v>0</v>
      </c>
      <c r="X15" s="41">
        <f t="shared" si="16"/>
        <v>1.79686990625e-18</v>
      </c>
      <c r="Y15" s="41">
        <f t="shared" si="17"/>
        <v>0</v>
      </c>
      <c r="Z15" s="41">
        <f t="shared" si="18"/>
        <v>0</v>
      </c>
      <c r="AA15" s="41">
        <f t="shared" si="19"/>
        <v>0</v>
      </c>
      <c r="AB15" s="41">
        <f t="shared" si="20"/>
        <v>0</v>
      </c>
      <c r="AC15" s="41">
        <f t="shared" si="21"/>
        <v>0</v>
      </c>
      <c r="AD15" s="41">
        <f t="shared" si="22"/>
        <v>0</v>
      </c>
      <c r="AE15" s="41">
        <f t="shared" si="23"/>
        <v>0</v>
      </c>
      <c r="AF15" s="41">
        <f t="shared" si="24"/>
        <v>0</v>
      </c>
      <c r="AG15" s="41">
        <f t="shared" si="25"/>
        <v>0</v>
      </c>
      <c r="AH15" s="41">
        <f t="shared" si="26"/>
        <v>0</v>
      </c>
      <c r="AI15" s="41">
        <f t="shared" si="27"/>
        <v>-8.37221754815061e-19</v>
      </c>
      <c r="AJ15" s="41">
        <f t="shared" si="28"/>
        <v>0</v>
      </c>
      <c r="AK15" s="41">
        <f t="shared" si="29"/>
        <v>0</v>
      </c>
      <c r="AL15" s="41">
        <f t="shared" si="30"/>
        <v>0</v>
      </c>
      <c r="AM15" s="41">
        <f t="shared" si="31"/>
        <v>0</v>
      </c>
      <c r="AN15" s="41">
        <f t="shared" si="32"/>
        <v>0</v>
      </c>
      <c r="AO15" s="41">
        <f t="shared" si="33"/>
        <v>0</v>
      </c>
      <c r="AP15" s="41">
        <f t="shared" si="34"/>
        <v>0</v>
      </c>
      <c r="AQ15" s="41">
        <f t="shared" si="35"/>
        <v>0</v>
      </c>
      <c r="AR15" s="16"/>
      <c r="AS15" s="16" t="s">
        <v>244</v>
      </c>
      <c r="AT15" s="56" t="str">
        <f>'Aggregated Balance-IND_2010'!A197</f>
        <v>B_101820</v>
      </c>
      <c r="AU15" s="56" t="str">
        <f>'Aggregated Balance-IND_2010'!B197</f>
        <v>Non-Metallic Minerals</v>
      </c>
      <c r="AV15" s="56" t="str">
        <f>'Aggregated Balance-IND_2010'!C197</f>
        <v>PJ</v>
      </c>
      <c r="AW15" s="56" t="str">
        <f>'Aggregated Balance-IND_2010'!D197</f>
        <v>'2010</v>
      </c>
      <c r="AX15" s="56" t="str">
        <f>'Aggregated Balance-IND_2010'!E197</f>
        <v>INDBIO</v>
      </c>
      <c r="AY15" s="56" t="str">
        <f>'Aggregated Balance-IND_2010'!F197</f>
        <v>Biomass (IND)</v>
      </c>
      <c r="AZ15" s="63">
        <f>'Aggregated Balance-IND_2010'!G197</f>
        <v>3.401</v>
      </c>
      <c r="BA15" s="63">
        <f>'Aggregated Balance-IND_2010'!H197</f>
        <v>4.153</v>
      </c>
      <c r="BB15" s="63">
        <f>'Aggregated Balance-IND_2010'!I197</f>
        <v>0.083</v>
      </c>
      <c r="BC15" s="63">
        <f>'Aggregated Balance-IND_2010'!J197</f>
        <v>0</v>
      </c>
      <c r="BD15" s="63">
        <f>'Aggregated Balance-IND_2010'!K197</f>
        <v>0.347</v>
      </c>
      <c r="BE15" s="63">
        <f>'Aggregated Balance-IND_2010'!L197</f>
        <v>0.037</v>
      </c>
      <c r="BF15" s="63">
        <f>'Aggregated Balance-IND_2010'!M197</f>
        <v>5.954</v>
      </c>
      <c r="BG15" s="63">
        <f>'Aggregated Balance-IND_2010'!N197</f>
        <v>0.00100000000000011</v>
      </c>
      <c r="BH15" s="63">
        <f>'Aggregated Balance-IND_2010'!O197</f>
        <v>0.01</v>
      </c>
      <c r="BI15" s="63">
        <f>'Aggregated Balance-IND_2010'!P197</f>
        <v>0.063</v>
      </c>
      <c r="BJ15" s="63">
        <f>'Aggregated Balance-IND_2010'!Q197</f>
        <v>6.308</v>
      </c>
      <c r="BK15" s="63">
        <f>'Aggregated Balance-IND_2010'!R197</f>
        <v>0.063</v>
      </c>
      <c r="BL15" s="63">
        <f>'Aggregated Balance-IND_2010'!S197</f>
        <v>16.645</v>
      </c>
      <c r="BM15" s="63">
        <f>'Aggregated Balance-IND_2010'!T197</f>
        <v>0.054</v>
      </c>
      <c r="BN15" s="63">
        <f>'Aggregated Balance-IND_2010'!U197</f>
        <v>1.565</v>
      </c>
      <c r="BO15" s="63">
        <f>'Aggregated Balance-IND_2010'!V197</f>
        <v>0.226</v>
      </c>
      <c r="BP15" s="63">
        <f>'Aggregated Balance-IND_2010'!W197</f>
        <v>0</v>
      </c>
      <c r="BQ15" s="63">
        <f>'Aggregated Balance-IND_2010'!X197</f>
        <v>2.913</v>
      </c>
      <c r="BR15" s="63">
        <f>'Aggregated Balance-IND_2010'!Y197</f>
        <v>0.345</v>
      </c>
      <c r="BS15" s="63">
        <f>'Aggregated Balance-IND_2010'!Z197</f>
        <v>0.306</v>
      </c>
      <c r="BT15" s="63">
        <f>'Aggregated Balance-IND_2010'!AA197</f>
        <v>0.01</v>
      </c>
      <c r="BU15" s="63">
        <f>'Aggregated Balance-IND_2010'!AB197</f>
        <v>0</v>
      </c>
      <c r="BV15" s="63">
        <f>'Aggregated Balance-IND_2010'!AC197</f>
        <v>0</v>
      </c>
      <c r="BW15" s="63">
        <f>'Aggregated Balance-IND_2010'!AD197</f>
        <v>0.151</v>
      </c>
      <c r="BX15" s="63">
        <f>'Aggregated Balance-IND_2010'!AE197</f>
        <v>0.299</v>
      </c>
      <c r="BY15" s="63">
        <f>'Aggregated Balance-IND_2010'!AF197</f>
        <v>15.872</v>
      </c>
      <c r="BZ15" s="63">
        <f>'Aggregated Balance-IND_2010'!AG197</f>
        <v>2</v>
      </c>
      <c r="CA15" s="63">
        <f>'Aggregated Balance-IND_2010'!AH197</f>
        <v>0</v>
      </c>
      <c r="CB15" s="63">
        <f>'Aggregated Balance-IND_2010'!AI197</f>
        <v>0.042</v>
      </c>
      <c r="CC15" s="63">
        <f>'Aggregated Balance-IND_2010'!AJ197</f>
        <v>0</v>
      </c>
      <c r="CD15" s="63">
        <f>'Aggregated Balance-IND_2010'!AK197</f>
        <v>0</v>
      </c>
      <c r="CE15" s="63">
        <f>'Aggregated Balance-IND_2010'!AL197</f>
        <v>0</v>
      </c>
      <c r="CF15" s="63">
        <f>'Aggregated Balance-IND_2010'!AM197</f>
        <v>0</v>
      </c>
      <c r="CG15" s="63">
        <f>'Aggregated Balance-IND_2010'!AN197</f>
        <v>0.01101</v>
      </c>
      <c r="CH15" s="63">
        <f>'Aggregated Balance-IND_2010'!AO197</f>
        <v>0</v>
      </c>
      <c r="CI15" s="63">
        <f>'Aggregated Balance-IND_2010'!AP197</f>
        <v>0.001</v>
      </c>
      <c r="CJ15" s="63">
        <f>'Aggregated Balance-IND_2010'!AQ197</f>
        <v>0.09</v>
      </c>
      <c r="CL15" s="54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54"/>
      <c r="DY15" s="71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2"/>
      <c r="FC15" s="72"/>
      <c r="FD15" s="72"/>
      <c r="FE15" s="72"/>
      <c r="FF15" s="72"/>
      <c r="FG15" s="72"/>
      <c r="FH15" s="72"/>
      <c r="FI15" s="72"/>
      <c r="FJ15" s="72"/>
      <c r="FK15" s="54"/>
      <c r="FL15" s="54"/>
    </row>
    <row r="16" spans="2:168">
      <c r="B16" s="20"/>
      <c r="C16" s="20"/>
      <c r="F16" t="str">
        <f t="shared" si="1"/>
        <v>INDSLU</v>
      </c>
      <c r="G16" s="41">
        <f t="shared" si="2"/>
        <v>0</v>
      </c>
      <c r="H16" s="41">
        <f t="shared" si="36"/>
        <v>0</v>
      </c>
      <c r="I16" s="41">
        <f t="shared" si="37"/>
        <v>0</v>
      </c>
      <c r="J16" s="41">
        <f t="shared" si="38"/>
        <v>0</v>
      </c>
      <c r="K16" s="41">
        <f t="shared" si="3"/>
        <v>0</v>
      </c>
      <c r="L16" s="41">
        <f t="shared" si="4"/>
        <v>0</v>
      </c>
      <c r="M16" s="41">
        <f t="shared" si="5"/>
        <v>0</v>
      </c>
      <c r="N16" s="41">
        <f t="shared" si="6"/>
        <v>0</v>
      </c>
      <c r="O16" s="41">
        <f t="shared" si="7"/>
        <v>0</v>
      </c>
      <c r="P16" s="41">
        <f t="shared" si="8"/>
        <v>0</v>
      </c>
      <c r="Q16" s="41">
        <f t="shared" si="9"/>
        <v>0</v>
      </c>
      <c r="R16" s="41">
        <f t="shared" si="10"/>
        <v>0</v>
      </c>
      <c r="S16" s="41">
        <f t="shared" si="11"/>
        <v>0</v>
      </c>
      <c r="T16" s="41">
        <f t="shared" si="12"/>
        <v>0</v>
      </c>
      <c r="U16" s="41">
        <f t="shared" si="13"/>
        <v>0</v>
      </c>
      <c r="V16" s="41">
        <f t="shared" si="14"/>
        <v>0</v>
      </c>
      <c r="W16" s="41">
        <f t="shared" si="15"/>
        <v>0</v>
      </c>
      <c r="X16" s="41">
        <f t="shared" si="16"/>
        <v>0</v>
      </c>
      <c r="Y16" s="41">
        <f t="shared" si="17"/>
        <v>0</v>
      </c>
      <c r="Z16" s="41">
        <f t="shared" si="18"/>
        <v>0</v>
      </c>
      <c r="AA16" s="41">
        <f t="shared" si="19"/>
        <v>0</v>
      </c>
      <c r="AB16" s="41">
        <f t="shared" si="20"/>
        <v>0</v>
      </c>
      <c r="AC16" s="41">
        <f t="shared" si="21"/>
        <v>0</v>
      </c>
      <c r="AD16" s="41">
        <f t="shared" si="22"/>
        <v>0</v>
      </c>
      <c r="AE16" s="41">
        <f t="shared" si="23"/>
        <v>0</v>
      </c>
      <c r="AF16" s="41">
        <f t="shared" si="24"/>
        <v>0</v>
      </c>
      <c r="AG16" s="41">
        <f t="shared" si="25"/>
        <v>0</v>
      </c>
      <c r="AH16" s="41">
        <f t="shared" si="26"/>
        <v>0</v>
      </c>
      <c r="AI16" s="41">
        <f t="shared" si="27"/>
        <v>0</v>
      </c>
      <c r="AJ16" s="41">
        <f t="shared" si="28"/>
        <v>0</v>
      </c>
      <c r="AK16" s="41">
        <f t="shared" si="29"/>
        <v>0</v>
      </c>
      <c r="AL16" s="41">
        <f t="shared" si="30"/>
        <v>0</v>
      </c>
      <c r="AM16" s="41">
        <f t="shared" si="31"/>
        <v>0</v>
      </c>
      <c r="AN16" s="41">
        <f t="shared" si="32"/>
        <v>0</v>
      </c>
      <c r="AO16" s="41">
        <f t="shared" si="33"/>
        <v>0</v>
      </c>
      <c r="AP16" s="41">
        <f t="shared" si="34"/>
        <v>0</v>
      </c>
      <c r="AQ16" s="41">
        <f t="shared" si="35"/>
        <v>0</v>
      </c>
      <c r="AR16" s="16"/>
      <c r="AS16" s="16" t="s">
        <v>246</v>
      </c>
      <c r="AT16" s="56" t="str">
        <f>'Aggregated Balance-IND_2010'!A199</f>
        <v>B_101820</v>
      </c>
      <c r="AU16" s="56" t="str">
        <f>'Aggregated Balance-IND_2010'!B199</f>
        <v>Non-Metallic Minerals</v>
      </c>
      <c r="AV16" s="56" t="str">
        <f>'Aggregated Balance-IND_2010'!C199</f>
        <v>PJ</v>
      </c>
      <c r="AW16" s="56" t="str">
        <f>'Aggregated Balance-IND_2010'!D199</f>
        <v>'2010</v>
      </c>
      <c r="AX16" s="56" t="str">
        <f>'Aggregated Balance-IND_2010'!E199</f>
        <v>INDSLU</v>
      </c>
      <c r="AY16" s="56" t="str">
        <f>'Aggregated Balance-IND_2010'!F199</f>
        <v>Industrial Waste-Sludge (IND)</v>
      </c>
      <c r="AZ16" s="63">
        <f>'Aggregated Balance-IND_2010'!G199</f>
        <v>6.546</v>
      </c>
      <c r="BA16" s="63">
        <f>'Aggregated Balance-IND_2010'!H199</f>
        <v>4.767</v>
      </c>
      <c r="BB16" s="63">
        <f>'Aggregated Balance-IND_2010'!I199</f>
        <v>0.352</v>
      </c>
      <c r="BC16" s="63">
        <f>'Aggregated Balance-IND_2010'!J199</f>
        <v>4.32517</v>
      </c>
      <c r="BD16" s="63">
        <f>'Aggregated Balance-IND_2010'!K199</f>
        <v>0.299</v>
      </c>
      <c r="BE16" s="63">
        <f>'Aggregated Balance-IND_2010'!L199</f>
        <v>5.401</v>
      </c>
      <c r="BF16" s="63">
        <f>'Aggregated Balance-IND_2010'!M199</f>
        <v>28.792</v>
      </c>
      <c r="BG16" s="63">
        <f>'Aggregated Balance-IND_2010'!N199</f>
        <v>0</v>
      </c>
      <c r="BH16" s="63">
        <f>'Aggregated Balance-IND_2010'!O199</f>
        <v>0</v>
      </c>
      <c r="BI16" s="63">
        <f>'Aggregated Balance-IND_2010'!P199</f>
        <v>0</v>
      </c>
      <c r="BJ16" s="63">
        <f>'Aggregated Balance-IND_2010'!Q199</f>
        <v>0</v>
      </c>
      <c r="BK16" s="63">
        <f>'Aggregated Balance-IND_2010'!R199</f>
        <v>0.059</v>
      </c>
      <c r="BL16" s="63">
        <f>'Aggregated Balance-IND_2010'!S199</f>
        <v>0</v>
      </c>
      <c r="BM16" s="63">
        <f>'Aggregated Balance-IND_2010'!T199</f>
        <v>0.319</v>
      </c>
      <c r="BN16" s="63">
        <f>'Aggregated Balance-IND_2010'!U199</f>
        <v>1.322</v>
      </c>
      <c r="BO16" s="63">
        <f>'Aggregated Balance-IND_2010'!V199</f>
        <v>0</v>
      </c>
      <c r="BP16" s="63">
        <f>'Aggregated Balance-IND_2010'!W199</f>
        <v>0</v>
      </c>
      <c r="BQ16" s="63">
        <f>'Aggregated Balance-IND_2010'!X199</f>
        <v>3.952</v>
      </c>
      <c r="BR16" s="63">
        <f>'Aggregated Balance-IND_2010'!Y199</f>
        <v>0</v>
      </c>
      <c r="BS16" s="63">
        <f>'Aggregated Balance-IND_2010'!Z199</f>
        <v>0.597</v>
      </c>
      <c r="BT16" s="63">
        <f>'Aggregated Balance-IND_2010'!AA199</f>
        <v>0.105</v>
      </c>
      <c r="BU16" s="63">
        <f>'Aggregated Balance-IND_2010'!AB199</f>
        <v>0</v>
      </c>
      <c r="BV16" s="63">
        <f>'Aggregated Balance-IND_2010'!AC199</f>
        <v>0</v>
      </c>
      <c r="BW16" s="63">
        <f>'Aggregated Balance-IND_2010'!AD199</f>
        <v>0</v>
      </c>
      <c r="BX16" s="63">
        <f>'Aggregated Balance-IND_2010'!AE199</f>
        <v>10.469</v>
      </c>
      <c r="BY16" s="63">
        <f>'Aggregated Balance-IND_2010'!AF199</f>
        <v>2.267</v>
      </c>
      <c r="BZ16" s="63">
        <f>'Aggregated Balance-IND_2010'!AG199</f>
        <v>0</v>
      </c>
      <c r="CA16" s="63">
        <f>'Aggregated Balance-IND_2010'!AH199</f>
        <v>0</v>
      </c>
      <c r="CB16" s="63">
        <f>'Aggregated Balance-IND_2010'!AI199</f>
        <v>0.785</v>
      </c>
      <c r="CC16" s="63">
        <f>'Aggregated Balance-IND_2010'!AJ199</f>
        <v>0.044</v>
      </c>
      <c r="CD16" s="63">
        <f>'Aggregated Balance-IND_2010'!AK199</f>
        <v>0</v>
      </c>
      <c r="CE16" s="63">
        <f>'Aggregated Balance-IND_2010'!AL199</f>
        <v>0</v>
      </c>
      <c r="CF16" s="63">
        <f>'Aggregated Balance-IND_2010'!AM199</f>
        <v>0</v>
      </c>
      <c r="CG16" s="63">
        <f>'Aggregated Balance-IND_2010'!AN199</f>
        <v>0</v>
      </c>
      <c r="CH16" s="63">
        <f>'Aggregated Balance-IND_2010'!AO199</f>
        <v>0</v>
      </c>
      <c r="CI16" s="63">
        <f>'Aggregated Balance-IND_2010'!AP199</f>
        <v>0</v>
      </c>
      <c r="CJ16" s="63">
        <f>'Aggregated Balance-IND_2010'!AQ199</f>
        <v>0</v>
      </c>
      <c r="CL16" s="5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54"/>
      <c r="DY16" s="71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2"/>
      <c r="FC16" s="72"/>
      <c r="FD16" s="72"/>
      <c r="FE16" s="72"/>
      <c r="FF16" s="72"/>
      <c r="FG16" s="72"/>
      <c r="FH16" s="72"/>
      <c r="FI16" s="72"/>
      <c r="FJ16" s="72"/>
      <c r="FK16" s="54"/>
      <c r="FL16" s="54"/>
    </row>
    <row r="17" spans="6:168">
      <c r="F17" t="str">
        <f t="shared" si="1"/>
        <v>INDELC</v>
      </c>
      <c r="G17" s="41">
        <f t="shared" si="2"/>
        <v>-5.92909492456693e-18</v>
      </c>
      <c r="H17" s="41">
        <f t="shared" si="36"/>
        <v>-2.47969457460438e-18</v>
      </c>
      <c r="I17" s="41">
        <f t="shared" si="37"/>
        <v>-8.89174294910425e-18</v>
      </c>
      <c r="J17" s="41">
        <f t="shared" si="38"/>
        <v>-2.16513233102349e-17</v>
      </c>
      <c r="K17" s="41">
        <f t="shared" si="3"/>
        <v>0</v>
      </c>
      <c r="L17" s="41">
        <f t="shared" si="4"/>
        <v>-0.000933863726783594</v>
      </c>
      <c r="M17" s="41">
        <f t="shared" si="5"/>
        <v>-6.69883487596918e-18</v>
      </c>
      <c r="N17" s="41">
        <f t="shared" si="6"/>
        <v>-7.69758735786699e-18</v>
      </c>
      <c r="O17" s="41">
        <f t="shared" si="7"/>
        <v>0</v>
      </c>
      <c r="P17" s="41">
        <f t="shared" si="8"/>
        <v>-5.47366279458244e-18</v>
      </c>
      <c r="Q17" s="41">
        <f t="shared" si="9"/>
        <v>0</v>
      </c>
      <c r="R17" s="41">
        <f t="shared" si="10"/>
        <v>0</v>
      </c>
      <c r="S17" s="41">
        <f t="shared" si="11"/>
        <v>0</v>
      </c>
      <c r="T17" s="41">
        <f t="shared" si="12"/>
        <v>0</v>
      </c>
      <c r="U17" s="41">
        <f t="shared" si="13"/>
        <v>2.39220647408997e-17</v>
      </c>
      <c r="V17" s="41">
        <f t="shared" si="14"/>
        <v>0</v>
      </c>
      <c r="W17" s="41">
        <f t="shared" si="15"/>
        <v>0</v>
      </c>
      <c r="X17" s="41">
        <f t="shared" si="16"/>
        <v>-1.437495925e-17</v>
      </c>
      <c r="Y17" s="41">
        <f t="shared" si="17"/>
        <v>-1.00581901125671e-17</v>
      </c>
      <c r="Z17" s="41">
        <f t="shared" si="18"/>
        <v>-3.74994266315782e-18</v>
      </c>
      <c r="AA17" s="41">
        <f t="shared" si="19"/>
        <v>0</v>
      </c>
      <c r="AB17" s="41">
        <f t="shared" si="20"/>
        <v>0</v>
      </c>
      <c r="AC17" s="41">
        <f t="shared" si="21"/>
        <v>-7.35734277418924e-18</v>
      </c>
      <c r="AD17" s="41">
        <f t="shared" si="22"/>
        <v>-2.23474843926159e-17</v>
      </c>
      <c r="AE17" s="41">
        <f t="shared" si="23"/>
        <v>1.62277720474334e-17</v>
      </c>
      <c r="AF17" s="41">
        <f t="shared" si="24"/>
        <v>0</v>
      </c>
      <c r="AG17" s="41">
        <f t="shared" si="25"/>
        <v>0</v>
      </c>
      <c r="AH17" s="41">
        <f t="shared" si="26"/>
        <v>0</v>
      </c>
      <c r="AI17" s="41">
        <f t="shared" si="27"/>
        <v>1.67444350963012e-18</v>
      </c>
      <c r="AJ17" s="41">
        <f t="shared" si="28"/>
        <v>0</v>
      </c>
      <c r="AK17" s="41">
        <f t="shared" si="29"/>
        <v>-3.07804791051932e-17</v>
      </c>
      <c r="AL17" s="41">
        <f t="shared" si="30"/>
        <v>1.57433602546276e-18</v>
      </c>
      <c r="AM17" s="41">
        <f t="shared" si="31"/>
        <v>-4.03899585494971e-17</v>
      </c>
      <c r="AN17" s="41">
        <f t="shared" si="32"/>
        <v>0</v>
      </c>
      <c r="AO17" s="41">
        <f t="shared" si="33"/>
        <v>0</v>
      </c>
      <c r="AP17" s="41">
        <f t="shared" si="34"/>
        <v>-0.00300937938781243</v>
      </c>
      <c r="AQ17" s="41">
        <f t="shared" si="35"/>
        <v>-0.000873015396237053</v>
      </c>
      <c r="AS17" t="s">
        <v>247</v>
      </c>
      <c r="AT17" s="56" t="str">
        <f>'Aggregated Balance-IND_2010'!A200</f>
        <v>B_101820</v>
      </c>
      <c r="AU17" s="56" t="str">
        <f>'Aggregated Balance-IND_2010'!B200</f>
        <v>Non-Metallic Minerals</v>
      </c>
      <c r="AV17" s="56" t="str">
        <f>'Aggregated Balance-IND_2010'!C200</f>
        <v>PJ</v>
      </c>
      <c r="AW17" s="56" t="str">
        <f>'Aggregated Balance-IND_2010'!D200</f>
        <v>'2010</v>
      </c>
      <c r="AX17" s="56" t="str">
        <f>'Aggregated Balance-IND_2010'!E200</f>
        <v>INDELC</v>
      </c>
      <c r="AY17" s="56" t="str">
        <f>'Aggregated Balance-IND_2010'!F200</f>
        <v>Electricity (IND)</v>
      </c>
      <c r="AZ17" s="63">
        <f>'Aggregated Balance-IND_2010'!G200</f>
        <v>6.786</v>
      </c>
      <c r="BA17" s="63">
        <f>'Aggregated Balance-IND_2010'!H200</f>
        <v>3.812</v>
      </c>
      <c r="BB17" s="63">
        <f>'Aggregated Balance-IND_2010'!I200</f>
        <v>2.718</v>
      </c>
      <c r="BC17" s="63">
        <f>'Aggregated Balance-IND_2010'!J200</f>
        <v>4.54402</v>
      </c>
      <c r="BD17" s="63">
        <f>'Aggregated Balance-IND_2010'!K200</f>
        <v>0.662</v>
      </c>
      <c r="BE17" s="63">
        <f>'Aggregated Balance-IND_2010'!L200</f>
        <v>7.438</v>
      </c>
      <c r="BF17" s="63">
        <f>'Aggregated Balance-IND_2010'!M200</f>
        <v>44.042</v>
      </c>
      <c r="BG17" s="63">
        <f>'Aggregated Balance-IND_2010'!N200</f>
        <v>2.347</v>
      </c>
      <c r="BH17" s="63">
        <f>'Aggregated Balance-IND_2010'!O200</f>
        <v>0.756</v>
      </c>
      <c r="BI17" s="63">
        <f>'Aggregated Balance-IND_2010'!P200</f>
        <v>6.163</v>
      </c>
      <c r="BJ17" s="63">
        <f>'Aggregated Balance-IND_2010'!Q200</f>
        <v>27.716</v>
      </c>
      <c r="BK17" s="63">
        <f>'Aggregated Balance-IND_2010'!R200</f>
        <v>2.808</v>
      </c>
      <c r="BL17" s="63">
        <f>'Aggregated Balance-IND_2010'!S200</f>
        <v>33.026</v>
      </c>
      <c r="BM17" s="63">
        <f>'Aggregated Balance-IND_2010'!T200</f>
        <v>2.25</v>
      </c>
      <c r="BN17" s="63">
        <f>'Aggregated Balance-IND_2010'!U200</f>
        <v>3.355</v>
      </c>
      <c r="BO17" s="63">
        <f>'Aggregated Balance-IND_2010'!V200</f>
        <v>2.084</v>
      </c>
      <c r="BP17" s="63">
        <f>'Aggregated Balance-IND_2010'!W200</f>
        <v>0.083</v>
      </c>
      <c r="BQ17" s="63">
        <f>'Aggregated Balance-IND_2010'!X200</f>
        <v>42.732</v>
      </c>
      <c r="BR17" s="63">
        <f>'Aggregated Balance-IND_2010'!Y200</f>
        <v>0.666</v>
      </c>
      <c r="BS17" s="63">
        <f>'Aggregated Balance-IND_2010'!Z200</f>
        <v>0.454</v>
      </c>
      <c r="BT17" s="63">
        <f>'Aggregated Balance-IND_2010'!AA200</f>
        <v>0.799</v>
      </c>
      <c r="BU17" s="63">
        <f>'Aggregated Balance-IND_2010'!AB200</f>
        <v>0</v>
      </c>
      <c r="BV17" s="63">
        <f>'Aggregated Balance-IND_2010'!AC200</f>
        <v>5.249</v>
      </c>
      <c r="BW17" s="63">
        <f>'Aggregated Balance-IND_2010'!AD200</f>
        <v>3.085</v>
      </c>
      <c r="BX17" s="63">
        <f>'Aggregated Balance-IND_2010'!AE200</f>
        <v>15.793</v>
      </c>
      <c r="BY17" s="63">
        <f>'Aggregated Balance-IND_2010'!AF200</f>
        <v>7.898</v>
      </c>
      <c r="BZ17" s="63">
        <f>'Aggregated Balance-IND_2010'!AG200</f>
        <v>6.89</v>
      </c>
      <c r="CA17" s="63">
        <f>'Aggregated Balance-IND_2010'!AH200</f>
        <v>3.776</v>
      </c>
      <c r="CB17" s="63">
        <f>'Aggregated Balance-IND_2010'!AI200</f>
        <v>1.472</v>
      </c>
      <c r="CC17" s="63">
        <f>'Aggregated Balance-IND_2010'!AJ200</f>
        <v>2.416</v>
      </c>
      <c r="CD17" s="63">
        <f>'Aggregated Balance-IND_2010'!AK200</f>
        <v>26.158</v>
      </c>
      <c r="CE17" s="63">
        <f>'Aggregated Balance-IND_2010'!AL200</f>
        <v>0.5797</v>
      </c>
      <c r="CF17" s="63">
        <f>'Aggregated Balance-IND_2010'!AM200</f>
        <v>0.65172</v>
      </c>
      <c r="CG17" s="63">
        <f>'Aggregated Balance-IND_2010'!AN200</f>
        <v>0.20164</v>
      </c>
      <c r="CH17" s="63">
        <f>'Aggregated Balance-IND_2010'!AO200</f>
        <v>0</v>
      </c>
      <c r="CI17" s="63">
        <f>'Aggregated Balance-IND_2010'!AP200</f>
        <v>0.49</v>
      </c>
      <c r="CJ17" s="63">
        <f>'Aggregated Balance-IND_2010'!AQ200</f>
        <v>1.926</v>
      </c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</row>
    <row r="18" spans="6:168">
      <c r="F18" t="str">
        <f t="shared" si="1"/>
        <v>INDHTH</v>
      </c>
      <c r="G18" s="41">
        <f t="shared" si="2"/>
        <v>0</v>
      </c>
      <c r="H18" s="41">
        <f t="shared" si="36"/>
        <v>0</v>
      </c>
      <c r="I18" s="41">
        <f t="shared" si="37"/>
        <v>0</v>
      </c>
      <c r="J18" s="41">
        <f t="shared" si="38"/>
        <v>0</v>
      </c>
      <c r="K18" s="41">
        <f t="shared" si="3"/>
        <v>0</v>
      </c>
      <c r="L18" s="41">
        <f t="shared" si="4"/>
        <v>0</v>
      </c>
      <c r="M18" s="41">
        <f t="shared" si="5"/>
        <v>0</v>
      </c>
      <c r="N18" s="41">
        <f t="shared" si="6"/>
        <v>0</v>
      </c>
      <c r="O18" s="41">
        <f t="shared" si="7"/>
        <v>0</v>
      </c>
      <c r="P18" s="41">
        <f t="shared" si="8"/>
        <v>0</v>
      </c>
      <c r="Q18" s="41">
        <f t="shared" si="9"/>
        <v>0</v>
      </c>
      <c r="R18" s="41">
        <f t="shared" si="10"/>
        <v>0</v>
      </c>
      <c r="S18" s="41">
        <f t="shared" si="11"/>
        <v>0</v>
      </c>
      <c r="T18" s="41">
        <f t="shared" si="12"/>
        <v>0</v>
      </c>
      <c r="U18" s="41">
        <f t="shared" si="13"/>
        <v>0</v>
      </c>
      <c r="V18" s="41">
        <f t="shared" si="14"/>
        <v>0</v>
      </c>
      <c r="W18" s="41">
        <f t="shared" si="15"/>
        <v>0</v>
      </c>
      <c r="X18" s="41">
        <f t="shared" si="16"/>
        <v>0</v>
      </c>
      <c r="Y18" s="41">
        <f t="shared" si="17"/>
        <v>0</v>
      </c>
      <c r="Z18" s="41">
        <f t="shared" si="18"/>
        <v>0</v>
      </c>
      <c r="AA18" s="41">
        <f t="shared" si="19"/>
        <v>0</v>
      </c>
      <c r="AB18" s="41">
        <f t="shared" si="20"/>
        <v>0</v>
      </c>
      <c r="AC18" s="41">
        <f t="shared" si="21"/>
        <v>0</v>
      </c>
      <c r="AD18" s="41">
        <f t="shared" si="22"/>
        <v>0</v>
      </c>
      <c r="AE18" s="41">
        <f t="shared" si="23"/>
        <v>-2.02847150592918e-18</v>
      </c>
      <c r="AF18" s="41">
        <f t="shared" si="24"/>
        <v>0</v>
      </c>
      <c r="AG18" s="41">
        <f t="shared" si="25"/>
        <v>0</v>
      </c>
      <c r="AH18" s="41">
        <f t="shared" si="26"/>
        <v>0</v>
      </c>
      <c r="AI18" s="41">
        <f t="shared" si="27"/>
        <v>0</v>
      </c>
      <c r="AJ18" s="41">
        <f t="shared" si="28"/>
        <v>0</v>
      </c>
      <c r="AK18" s="41">
        <f t="shared" si="29"/>
        <v>0</v>
      </c>
      <c r="AL18" s="41">
        <f t="shared" si="30"/>
        <v>0</v>
      </c>
      <c r="AM18" s="41">
        <f t="shared" si="31"/>
        <v>0</v>
      </c>
      <c r="AN18" s="41">
        <f t="shared" si="32"/>
        <v>0</v>
      </c>
      <c r="AO18" s="41">
        <f t="shared" si="33"/>
        <v>0</v>
      </c>
      <c r="AP18" s="41">
        <f t="shared" si="34"/>
        <v>0</v>
      </c>
      <c r="AQ18" s="41">
        <f t="shared" si="35"/>
        <v>0</v>
      </c>
      <c r="AS18" t="s">
        <v>248</v>
      </c>
      <c r="AT18" s="56" t="str">
        <f>'Aggregated Balance-IND_2010'!A201</f>
        <v>B_101820</v>
      </c>
      <c r="AU18" s="56" t="str">
        <f>'Aggregated Balance-IND_2010'!B201</f>
        <v>Non-Metallic Minerals</v>
      </c>
      <c r="AV18" s="56" t="str">
        <f>'Aggregated Balance-IND_2010'!C201</f>
        <v>PJ</v>
      </c>
      <c r="AW18" s="56" t="str">
        <f>'Aggregated Balance-IND_2010'!D201</f>
        <v>'2010</v>
      </c>
      <c r="AX18" s="56" t="str">
        <f>'Aggregated Balance-IND_2010'!E201</f>
        <v>INDHTH</v>
      </c>
      <c r="AY18" s="56" t="str">
        <f>'Aggregated Balance-IND_2010'!F201</f>
        <v>High Temperature Heat for IND</v>
      </c>
      <c r="AZ18" s="63">
        <f>'Aggregated Balance-IND_2010'!G201</f>
        <v>0.024</v>
      </c>
      <c r="BA18" s="63">
        <f>'Aggregated Balance-IND_2010'!H201</f>
        <v>0</v>
      </c>
      <c r="BB18" s="63">
        <f>'Aggregated Balance-IND_2010'!I201</f>
        <v>0.005</v>
      </c>
      <c r="BC18" s="63">
        <f>'Aggregated Balance-IND_2010'!J201</f>
        <v>0</v>
      </c>
      <c r="BD18" s="63">
        <f>'Aggregated Balance-IND_2010'!K201</f>
        <v>0</v>
      </c>
      <c r="BE18" s="63">
        <f>'Aggregated Balance-IND_2010'!L201</f>
        <v>0.764</v>
      </c>
      <c r="BF18" s="63">
        <f>'Aggregated Balance-IND_2010'!M201</f>
        <v>0.608</v>
      </c>
      <c r="BG18" s="63">
        <f>'Aggregated Balance-IND_2010'!N201</f>
        <v>0.384</v>
      </c>
      <c r="BH18" s="63">
        <f>'Aggregated Balance-IND_2010'!O201</f>
        <v>0.044</v>
      </c>
      <c r="BI18" s="63">
        <f>'Aggregated Balance-IND_2010'!P201</f>
        <v>0</v>
      </c>
      <c r="BJ18" s="63">
        <f>'Aggregated Balance-IND_2010'!Q201</f>
        <v>0</v>
      </c>
      <c r="BK18" s="63">
        <f>'Aggregated Balance-IND_2010'!R201</f>
        <v>0.645</v>
      </c>
      <c r="BL18" s="63">
        <f>'Aggregated Balance-IND_2010'!S201</f>
        <v>0</v>
      </c>
      <c r="BM18" s="63">
        <f>'Aggregated Balance-IND_2010'!T201</f>
        <v>0</v>
      </c>
      <c r="BN18" s="63">
        <f>'Aggregated Balance-IND_2010'!U201</f>
        <v>0.173</v>
      </c>
      <c r="BO18" s="63">
        <f>'Aggregated Balance-IND_2010'!V201</f>
        <v>0</v>
      </c>
      <c r="BP18" s="63">
        <f>'Aggregated Balance-IND_2010'!W201</f>
        <v>0</v>
      </c>
      <c r="BQ18" s="63">
        <f>'Aggregated Balance-IND_2010'!X201</f>
        <v>3.264</v>
      </c>
      <c r="BR18" s="63">
        <f>'Aggregated Balance-IND_2010'!Y201</f>
        <v>0.017</v>
      </c>
      <c r="BS18" s="63">
        <f>'Aggregated Balance-IND_2010'!Z201</f>
        <v>0</v>
      </c>
      <c r="BT18" s="63">
        <f>'Aggregated Balance-IND_2010'!AA201</f>
        <v>0</v>
      </c>
      <c r="BU18" s="63">
        <f>'Aggregated Balance-IND_2010'!AB201</f>
        <v>0</v>
      </c>
      <c r="BV18" s="63">
        <f>'Aggregated Balance-IND_2010'!AC201</f>
        <v>0.003</v>
      </c>
      <c r="BW18" s="63">
        <f>'Aggregated Balance-IND_2010'!AD201</f>
        <v>0.009</v>
      </c>
      <c r="BX18" s="63">
        <f>'Aggregated Balance-IND_2010'!AE201</f>
        <v>1.568</v>
      </c>
      <c r="BY18" s="63">
        <f>'Aggregated Balance-IND_2010'!AF201</f>
        <v>0.4</v>
      </c>
      <c r="BZ18" s="63">
        <f>'Aggregated Balance-IND_2010'!AG201</f>
        <v>0.277</v>
      </c>
      <c r="CA18" s="63">
        <f>'Aggregated Balance-IND_2010'!AH201</f>
        <v>0</v>
      </c>
      <c r="CB18" s="63">
        <f>'Aggregated Balance-IND_2010'!AI201</f>
        <v>0.033</v>
      </c>
      <c r="CC18" s="63">
        <f>'Aggregated Balance-IND_2010'!AJ201</f>
        <v>0.275</v>
      </c>
      <c r="CD18" s="63">
        <f>'Aggregated Balance-IND_2010'!AK201</f>
        <v>0</v>
      </c>
      <c r="CE18" s="63">
        <f>'Aggregated Balance-IND_2010'!AL201</f>
        <v>0</v>
      </c>
      <c r="CF18" s="63">
        <f>'Aggregated Balance-IND_2010'!AM201</f>
        <v>0</v>
      </c>
      <c r="CG18" s="63">
        <f>'Aggregated Balance-IND_2010'!AN201</f>
        <v>0</v>
      </c>
      <c r="CH18" s="63">
        <f>'Aggregated Balance-IND_2010'!AO201</f>
        <v>0</v>
      </c>
      <c r="CI18" s="63">
        <f>'Aggregated Balance-IND_2010'!AP201</f>
        <v>0</v>
      </c>
      <c r="CJ18" s="63">
        <f>'Aggregated Balance-IND_2010'!AQ201</f>
        <v>0.133</v>
      </c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</row>
    <row r="19" spans="6:168">
      <c r="F19"/>
      <c r="G19"/>
      <c r="AQ19" s="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</row>
    <row r="20" spans="6:168">
      <c r="F20"/>
      <c r="G20"/>
      <c r="AQ20" s="4"/>
      <c r="AY20" s="65" t="s">
        <v>1528</v>
      </c>
      <c r="AZ20" s="45">
        <f t="shared" ref="AZ20:CJ20" si="39">SUM(AZ5:AZ18)</f>
        <v>37.45</v>
      </c>
      <c r="BA20" s="45">
        <f t="shared" si="39"/>
        <v>39.176</v>
      </c>
      <c r="BB20" s="45">
        <f t="shared" si="39"/>
        <v>24.972</v>
      </c>
      <c r="BC20" s="45">
        <f t="shared" si="39"/>
        <v>20.51095</v>
      </c>
      <c r="BD20" s="45">
        <f t="shared" si="39"/>
        <v>6.763</v>
      </c>
      <c r="BE20" s="45">
        <f t="shared" si="39"/>
        <v>43.021</v>
      </c>
      <c r="BF20" s="45">
        <f t="shared" si="39"/>
        <v>265.174</v>
      </c>
      <c r="BG20" s="45">
        <f t="shared" si="39"/>
        <v>14.423</v>
      </c>
      <c r="BH20" s="45">
        <f t="shared" si="39"/>
        <v>4.629</v>
      </c>
      <c r="BI20" s="45">
        <f t="shared" si="39"/>
        <v>40.566</v>
      </c>
      <c r="BJ20" s="45">
        <f t="shared" si="39"/>
        <v>190.074</v>
      </c>
      <c r="BK20" s="45">
        <f t="shared" si="39"/>
        <v>12.386</v>
      </c>
      <c r="BL20" s="45">
        <f t="shared" si="39"/>
        <v>167.658</v>
      </c>
      <c r="BM20" s="45">
        <f t="shared" si="39"/>
        <v>16.351</v>
      </c>
      <c r="BN20" s="45">
        <f t="shared" si="39"/>
        <v>18.564</v>
      </c>
      <c r="BO20" s="45">
        <f t="shared" si="39"/>
        <v>10.349</v>
      </c>
      <c r="BP20" s="45">
        <f t="shared" si="39"/>
        <v>0.363</v>
      </c>
      <c r="BQ20" s="45">
        <f t="shared" si="39"/>
        <v>247.146</v>
      </c>
      <c r="BR20" s="45">
        <f t="shared" si="39"/>
        <v>5.519</v>
      </c>
      <c r="BS20" s="45">
        <f t="shared" si="39"/>
        <v>4.626</v>
      </c>
      <c r="BT20" s="45">
        <f t="shared" si="39"/>
        <v>4.561</v>
      </c>
      <c r="BU20" s="45">
        <f t="shared" si="39"/>
        <v>0</v>
      </c>
      <c r="BV20" s="45">
        <f t="shared" si="39"/>
        <v>30.18</v>
      </c>
      <c r="BW20" s="45">
        <f t="shared" si="39"/>
        <v>9.936</v>
      </c>
      <c r="BX20" s="45">
        <f t="shared" si="39"/>
        <v>109.464</v>
      </c>
      <c r="BY20" s="45">
        <f t="shared" si="39"/>
        <v>67.168</v>
      </c>
      <c r="BZ20" s="45">
        <f t="shared" si="39"/>
        <v>24.939</v>
      </c>
      <c r="CA20" s="45">
        <f t="shared" si="39"/>
        <v>17.925</v>
      </c>
      <c r="CB20" s="45">
        <f t="shared" si="39"/>
        <v>8.288</v>
      </c>
      <c r="CC20" s="45">
        <f t="shared" si="39"/>
        <v>15.745</v>
      </c>
      <c r="CD20" s="45">
        <f t="shared" si="39"/>
        <v>115.421</v>
      </c>
      <c r="CE20" s="45">
        <f t="shared" si="39"/>
        <v>8.81501</v>
      </c>
      <c r="CF20" s="45">
        <f t="shared" si="39"/>
        <v>2.74876</v>
      </c>
      <c r="CG20" s="45">
        <f t="shared" si="39"/>
        <v>1.20727</v>
      </c>
      <c r="CH20" s="45">
        <f t="shared" si="39"/>
        <v>0</v>
      </c>
      <c r="CI20" s="45">
        <f t="shared" si="39"/>
        <v>3.561</v>
      </c>
      <c r="CJ20" s="45">
        <f t="shared" si="39"/>
        <v>23.491</v>
      </c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</row>
    <row r="21" spans="6:168">
      <c r="F21"/>
      <c r="G21"/>
      <c r="AQ21" s="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K21" s="54"/>
      <c r="FL21" s="54"/>
    </row>
    <row r="22" spans="6:168">
      <c r="F22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J22" s="54"/>
      <c r="FK22" s="54"/>
      <c r="FL22" s="54"/>
    </row>
    <row r="23" ht="23.25" spans="5:165">
      <c r="E23" s="42" t="s">
        <v>1613</v>
      </c>
      <c r="F23"/>
      <c r="AQ23" s="4"/>
      <c r="AT23" s="57" t="s">
        <v>1614</v>
      </c>
      <c r="AU23" s="57"/>
      <c r="AV23" s="57"/>
      <c r="AW23" s="66"/>
      <c r="CF23" s="4"/>
      <c r="CG23" s="4"/>
      <c r="CH23" s="4"/>
      <c r="CI23" s="4"/>
      <c r="CJ23" s="4"/>
      <c r="CO23" s="54"/>
      <c r="CP23" s="54"/>
      <c r="CQ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</row>
    <row r="24" ht="14.25" spans="5:165">
      <c r="E24" s="43" t="s">
        <v>656</v>
      </c>
      <c r="F24" s="43" t="s">
        <v>1412</v>
      </c>
      <c r="G24" s="6" t="str">
        <f t="shared" ref="G24:AQ24" si="40">G$4</f>
        <v>AT</v>
      </c>
      <c r="H24" s="6" t="str">
        <f t="shared" si="40"/>
        <v>BE</v>
      </c>
      <c r="I24" s="6" t="str">
        <f t="shared" si="40"/>
        <v>BG</v>
      </c>
      <c r="J24" s="6" t="str">
        <f t="shared" si="40"/>
        <v>CH</v>
      </c>
      <c r="K24" s="6" t="str">
        <f t="shared" si="40"/>
        <v>CY</v>
      </c>
      <c r="L24" s="6" t="str">
        <f t="shared" si="40"/>
        <v>CZ</v>
      </c>
      <c r="M24" s="6" t="str">
        <f t="shared" si="40"/>
        <v>DE</v>
      </c>
      <c r="N24" s="6" t="str">
        <f t="shared" si="40"/>
        <v>DK</v>
      </c>
      <c r="O24" s="6" t="str">
        <f t="shared" si="40"/>
        <v>EE</v>
      </c>
      <c r="P24" s="6" t="str">
        <f t="shared" si="40"/>
        <v>EL</v>
      </c>
      <c r="Q24" s="6" t="str">
        <f t="shared" si="40"/>
        <v>ES</v>
      </c>
      <c r="R24" s="6" t="str">
        <f t="shared" si="40"/>
        <v>FI</v>
      </c>
      <c r="S24" s="6" t="str">
        <f t="shared" si="40"/>
        <v>FR</v>
      </c>
      <c r="T24" s="6" t="str">
        <f t="shared" si="40"/>
        <v>HR</v>
      </c>
      <c r="U24" s="6" t="str">
        <f t="shared" si="40"/>
        <v>HU</v>
      </c>
      <c r="V24" s="6" t="str">
        <f t="shared" si="40"/>
        <v>IE</v>
      </c>
      <c r="W24" s="6" t="str">
        <f t="shared" si="40"/>
        <v>IS</v>
      </c>
      <c r="X24" s="6" t="str">
        <f t="shared" si="40"/>
        <v>IT</v>
      </c>
      <c r="Y24" s="6" t="str">
        <f t="shared" si="40"/>
        <v>LT</v>
      </c>
      <c r="Z24" s="6" t="str">
        <f t="shared" si="40"/>
        <v>LU</v>
      </c>
      <c r="AA24" s="6" t="str">
        <f t="shared" si="40"/>
        <v>LV</v>
      </c>
      <c r="AB24" s="6" t="str">
        <f t="shared" si="40"/>
        <v>MT</v>
      </c>
      <c r="AC24" s="6" t="str">
        <f t="shared" si="40"/>
        <v>NL</v>
      </c>
      <c r="AD24" s="6" t="str">
        <f t="shared" si="40"/>
        <v>NO</v>
      </c>
      <c r="AE24" s="6" t="str">
        <f t="shared" si="40"/>
        <v>PL</v>
      </c>
      <c r="AF24" s="6" t="str">
        <f t="shared" si="40"/>
        <v>PT</v>
      </c>
      <c r="AG24" s="6" t="str">
        <f t="shared" si="40"/>
        <v>RO</v>
      </c>
      <c r="AH24" s="6" t="str">
        <f t="shared" si="40"/>
        <v>SE</v>
      </c>
      <c r="AI24" s="6" t="str">
        <f t="shared" si="40"/>
        <v>SI</v>
      </c>
      <c r="AJ24" s="6" t="str">
        <f t="shared" si="40"/>
        <v>SK</v>
      </c>
      <c r="AK24" s="6" t="str">
        <f t="shared" si="40"/>
        <v>UK</v>
      </c>
      <c r="AL24" s="6" t="str">
        <f t="shared" si="40"/>
        <v>AL</v>
      </c>
      <c r="AM24" s="6" t="str">
        <f t="shared" si="40"/>
        <v>BA</v>
      </c>
      <c r="AN24" s="6" t="str">
        <f t="shared" si="40"/>
        <v>KS</v>
      </c>
      <c r="AO24" s="6" t="str">
        <f t="shared" si="40"/>
        <v>ME</v>
      </c>
      <c r="AP24" s="6" t="str">
        <f t="shared" si="40"/>
        <v>MK</v>
      </c>
      <c r="AQ24" s="6" t="str">
        <f t="shared" si="40"/>
        <v>RS</v>
      </c>
      <c r="AR24" s="54"/>
      <c r="AS24" s="54"/>
      <c r="AT24" s="43" t="s">
        <v>1440</v>
      </c>
      <c r="AU24" s="6" t="str">
        <f>G$4</f>
        <v>AT</v>
      </c>
      <c r="AV24" s="6" t="str">
        <f t="shared" ref="AV24:CE24" si="41">H$4</f>
        <v>BE</v>
      </c>
      <c r="AW24" s="6" t="str">
        <f t="shared" si="41"/>
        <v>BG</v>
      </c>
      <c r="AX24" s="6" t="str">
        <f t="shared" si="41"/>
        <v>CH</v>
      </c>
      <c r="AY24" s="6" t="str">
        <f t="shared" si="41"/>
        <v>CY</v>
      </c>
      <c r="AZ24" s="6" t="str">
        <f t="shared" si="41"/>
        <v>CZ</v>
      </c>
      <c r="BA24" s="6" t="str">
        <f t="shared" si="41"/>
        <v>DE</v>
      </c>
      <c r="BB24" s="6" t="str">
        <f t="shared" si="41"/>
        <v>DK</v>
      </c>
      <c r="BC24" s="6" t="str">
        <f t="shared" si="41"/>
        <v>EE</v>
      </c>
      <c r="BD24" s="6" t="str">
        <f t="shared" si="41"/>
        <v>EL</v>
      </c>
      <c r="BE24" s="6" t="str">
        <f t="shared" si="41"/>
        <v>ES</v>
      </c>
      <c r="BF24" s="6" t="str">
        <f t="shared" si="41"/>
        <v>FI</v>
      </c>
      <c r="BG24" s="6" t="str">
        <f t="shared" si="41"/>
        <v>FR</v>
      </c>
      <c r="BH24" s="6" t="str">
        <f t="shared" si="41"/>
        <v>HR</v>
      </c>
      <c r="BI24" s="6" t="str">
        <f t="shared" si="41"/>
        <v>HU</v>
      </c>
      <c r="BJ24" s="6" t="str">
        <f t="shared" si="41"/>
        <v>IE</v>
      </c>
      <c r="BK24" s="6" t="str">
        <f t="shared" si="41"/>
        <v>IS</v>
      </c>
      <c r="BL24" s="6" t="str">
        <f t="shared" si="41"/>
        <v>IT</v>
      </c>
      <c r="BM24" s="6" t="str">
        <f t="shared" si="41"/>
        <v>LT</v>
      </c>
      <c r="BN24" s="6" t="str">
        <f t="shared" si="41"/>
        <v>LU</v>
      </c>
      <c r="BO24" s="6" t="str">
        <f t="shared" si="41"/>
        <v>LV</v>
      </c>
      <c r="BP24" s="6" t="str">
        <f t="shared" si="41"/>
        <v>MT</v>
      </c>
      <c r="BQ24" s="6" t="str">
        <f t="shared" si="41"/>
        <v>NL</v>
      </c>
      <c r="BR24" s="6" t="str">
        <f t="shared" si="41"/>
        <v>NO</v>
      </c>
      <c r="BS24" s="6" t="str">
        <f t="shared" si="41"/>
        <v>PL</v>
      </c>
      <c r="BT24" s="6" t="str">
        <f t="shared" si="41"/>
        <v>PT</v>
      </c>
      <c r="BU24" s="6" t="str">
        <f t="shared" si="41"/>
        <v>RO</v>
      </c>
      <c r="BV24" s="6" t="str">
        <f t="shared" si="41"/>
        <v>SE</v>
      </c>
      <c r="BW24" s="6" t="str">
        <f t="shared" si="41"/>
        <v>SI</v>
      </c>
      <c r="BX24" s="6" t="str">
        <f t="shared" si="41"/>
        <v>SK</v>
      </c>
      <c r="BY24" s="6" t="str">
        <f t="shared" si="41"/>
        <v>UK</v>
      </c>
      <c r="BZ24" s="6" t="str">
        <f t="shared" si="41"/>
        <v>AL</v>
      </c>
      <c r="CA24" s="6" t="str">
        <f t="shared" si="41"/>
        <v>BA</v>
      </c>
      <c r="CB24" s="6" t="str">
        <f t="shared" si="41"/>
        <v>KS</v>
      </c>
      <c r="CC24" s="6" t="str">
        <f t="shared" si="41"/>
        <v>ME</v>
      </c>
      <c r="CD24" s="6" t="str">
        <f t="shared" si="41"/>
        <v>MK</v>
      </c>
      <c r="CE24" s="6" t="str">
        <f t="shared" si="41"/>
        <v>RS</v>
      </c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</row>
    <row r="25" spans="5:165">
      <c r="E25" s="43" t="s">
        <v>228</v>
      </c>
      <c r="F25" s="4" t="s">
        <v>1615</v>
      </c>
      <c r="G25" s="45">
        <f t="shared" ref="G25:AQ25" si="42">IF(AZ5=0,0,IF((AU32/AZ5)&gt;1,1,AU32/AZ5))</f>
        <v>0.337667667873601</v>
      </c>
      <c r="H25" s="45">
        <f t="shared" si="42"/>
        <v>1</v>
      </c>
      <c r="I25" s="45">
        <f t="shared" si="42"/>
        <v>0.258679741888954</v>
      </c>
      <c r="J25" s="45">
        <f t="shared" si="42"/>
        <v>0.901546829670799</v>
      </c>
      <c r="K25" s="45">
        <f t="shared" si="42"/>
        <v>0.429794729554343</v>
      </c>
      <c r="L25" s="45">
        <f t="shared" si="42"/>
        <v>0.444559428803299</v>
      </c>
      <c r="M25" s="45">
        <f t="shared" si="42"/>
        <v>0.751003187344589</v>
      </c>
      <c r="N25" s="45">
        <f t="shared" si="42"/>
        <v>0.942235198104319</v>
      </c>
      <c r="O25" s="45">
        <f t="shared" si="42"/>
        <v>0.200888506534988</v>
      </c>
      <c r="P25" s="45">
        <f t="shared" si="42"/>
        <v>0.83130880429197</v>
      </c>
      <c r="Q25" s="45">
        <f t="shared" si="42"/>
        <v>0.0861751455659022</v>
      </c>
      <c r="R25" s="45">
        <f t="shared" si="42"/>
        <v>0.648714409896285</v>
      </c>
      <c r="S25" s="45">
        <f t="shared" si="42"/>
        <v>0.207836822680089</v>
      </c>
      <c r="T25" s="45">
        <f t="shared" si="42"/>
        <v>0.645031414700462</v>
      </c>
      <c r="U25" s="45">
        <f t="shared" si="42"/>
        <v>0.963644941030416</v>
      </c>
      <c r="V25" s="45">
        <f t="shared" si="42"/>
        <v>0.415154006904414</v>
      </c>
      <c r="W25" s="45">
        <f t="shared" si="42"/>
        <v>0</v>
      </c>
      <c r="X25" s="45">
        <f t="shared" si="42"/>
        <v>0.949361651331089</v>
      </c>
      <c r="Y25" s="45">
        <f t="shared" si="42"/>
        <v>0.557087173031041</v>
      </c>
      <c r="Z25" s="45">
        <f t="shared" si="42"/>
        <v>0.39800516107198</v>
      </c>
      <c r="AA25" s="45">
        <f t="shared" si="42"/>
        <v>0.549840414253351</v>
      </c>
      <c r="AB25" s="45">
        <f t="shared" si="42"/>
        <v>0</v>
      </c>
      <c r="AC25" s="45">
        <f t="shared" si="42"/>
        <v>0</v>
      </c>
      <c r="AD25" s="45">
        <f t="shared" si="42"/>
        <v>0.989428223844282</v>
      </c>
      <c r="AE25" s="45">
        <f t="shared" si="42"/>
        <v>0.985394929452789</v>
      </c>
      <c r="AF25" s="45">
        <f t="shared" si="42"/>
        <v>0.885041023660004</v>
      </c>
      <c r="AG25" s="45">
        <f t="shared" si="42"/>
        <v>0.782750461675978</v>
      </c>
      <c r="AH25" s="45">
        <f t="shared" si="42"/>
        <v>0.708195567667439</v>
      </c>
      <c r="AI25" s="45">
        <f t="shared" si="42"/>
        <v>0</v>
      </c>
      <c r="AJ25" s="45">
        <f t="shared" si="42"/>
        <v>0.462983673928099</v>
      </c>
      <c r="AK25" s="45">
        <f t="shared" si="42"/>
        <v>0.482303391135001</v>
      </c>
      <c r="AL25" s="45">
        <f t="shared" si="42"/>
        <v>0.280960340633853</v>
      </c>
      <c r="AM25" s="45">
        <f t="shared" si="42"/>
        <v>0.144585928851696</v>
      </c>
      <c r="AN25" s="45">
        <f t="shared" si="42"/>
        <v>0</v>
      </c>
      <c r="AO25" s="45">
        <f t="shared" si="42"/>
        <v>0</v>
      </c>
      <c r="AP25" s="45">
        <f t="shared" si="42"/>
        <v>0</v>
      </c>
      <c r="AQ25" s="45">
        <f t="shared" si="42"/>
        <v>0.994999522308207</v>
      </c>
      <c r="AR25" s="54"/>
      <c r="AS25" s="54"/>
      <c r="AT25" s="4" t="str">
        <f>F114</f>
        <v>ICM</v>
      </c>
      <c r="AU25" s="45">
        <f t="shared" ref="AU25:CE25" si="43">SUMIF($AT$153:$AT$174,$AT25,AU$153:AU$174)</f>
        <v>2.59228125</v>
      </c>
      <c r="AV25" s="45">
        <f t="shared" si="43"/>
        <v>4.50860215053763</v>
      </c>
      <c r="AW25" s="45">
        <f t="shared" si="43"/>
        <v>1.20507806451613</v>
      </c>
      <c r="AX25" s="45">
        <f t="shared" si="43"/>
        <v>2</v>
      </c>
      <c r="AY25" s="45">
        <f t="shared" si="43"/>
        <v>1.3216187933796</v>
      </c>
      <c r="AZ25" s="45">
        <f t="shared" si="43"/>
        <v>2.56434958566198</v>
      </c>
      <c r="BA25" s="45">
        <f t="shared" si="43"/>
        <v>24.44774444106</v>
      </c>
      <c r="BB25" s="45">
        <f t="shared" si="43"/>
        <v>1.56662</v>
      </c>
      <c r="BC25" s="45">
        <f t="shared" si="43"/>
        <v>0.256410256410256</v>
      </c>
      <c r="BD25" s="45">
        <f t="shared" si="43"/>
        <v>10.7351984385166</v>
      </c>
      <c r="BE25" s="45">
        <f t="shared" si="43"/>
        <v>25.3606797509943</v>
      </c>
      <c r="BF25" s="45">
        <f t="shared" si="43"/>
        <v>0.859895963855422</v>
      </c>
      <c r="BG25" s="45">
        <f t="shared" si="43"/>
        <v>15.5182334157312</v>
      </c>
      <c r="BH25" s="45">
        <f t="shared" si="43"/>
        <v>2.48549557759314</v>
      </c>
      <c r="BI25" s="45">
        <f t="shared" si="43"/>
        <v>2.24</v>
      </c>
      <c r="BJ25" s="45">
        <f t="shared" si="43"/>
        <v>2.13023255813953</v>
      </c>
      <c r="BK25" s="45">
        <f t="shared" si="43"/>
        <v>0.14</v>
      </c>
      <c r="BL25" s="45">
        <f t="shared" si="43"/>
        <v>31.2435197244834</v>
      </c>
      <c r="BM25" s="45">
        <f t="shared" si="43"/>
        <v>0.683606557377049</v>
      </c>
      <c r="BN25" s="45">
        <f t="shared" si="43"/>
        <v>0.380470588235294</v>
      </c>
      <c r="BO25" s="45">
        <f t="shared" si="43"/>
        <v>0.485294117647059</v>
      </c>
      <c r="BP25" s="45">
        <f t="shared" si="43"/>
        <v>0</v>
      </c>
      <c r="BQ25" s="45">
        <f t="shared" si="43"/>
        <v>2.41676942046856</v>
      </c>
      <c r="BR25" s="45">
        <f t="shared" si="43"/>
        <v>1.02</v>
      </c>
      <c r="BS25" s="45">
        <f t="shared" si="43"/>
        <v>13.6528619827939</v>
      </c>
      <c r="BT25" s="45">
        <f t="shared" si="43"/>
        <v>6.61594195804196</v>
      </c>
      <c r="BU25" s="45">
        <f t="shared" si="43"/>
        <v>3.7845468</v>
      </c>
      <c r="BV25" s="45">
        <f t="shared" si="43"/>
        <v>1.80307692307692</v>
      </c>
      <c r="BW25" s="45">
        <f t="shared" si="43"/>
        <v>0.345967741935484</v>
      </c>
      <c r="BX25" s="45">
        <f t="shared" si="43"/>
        <v>2.17691923076923</v>
      </c>
      <c r="BY25" s="45">
        <f t="shared" si="43"/>
        <v>6.71169561989606</v>
      </c>
      <c r="BZ25" s="45">
        <f t="shared" si="43"/>
        <v>1.3</v>
      </c>
      <c r="CA25" s="45">
        <f t="shared" si="43"/>
        <v>0.0949</v>
      </c>
      <c r="CB25" s="45">
        <f t="shared" si="43"/>
        <v>0.03</v>
      </c>
      <c r="CC25" s="45">
        <f t="shared" si="43"/>
        <v>0</v>
      </c>
      <c r="CD25" s="45">
        <f t="shared" si="43"/>
        <v>0.82</v>
      </c>
      <c r="CE25" s="45">
        <f t="shared" si="43"/>
        <v>2.095</v>
      </c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</row>
    <row r="26" spans="5:165">
      <c r="E26" s="43"/>
      <c r="F26" s="4" t="s">
        <v>1532</v>
      </c>
      <c r="G26" s="45">
        <f t="shared" ref="G26:AQ26" si="44">1-G25</f>
        <v>0.662332332126399</v>
      </c>
      <c r="H26" s="45">
        <f t="shared" si="44"/>
        <v>0</v>
      </c>
      <c r="I26" s="45">
        <f t="shared" si="44"/>
        <v>0.741320258111046</v>
      </c>
      <c r="J26" s="45">
        <f t="shared" si="44"/>
        <v>0.0984531703292008</v>
      </c>
      <c r="K26" s="45">
        <f t="shared" si="44"/>
        <v>0.570205270445657</v>
      </c>
      <c r="L26" s="45">
        <f t="shared" si="44"/>
        <v>0.555440571196701</v>
      </c>
      <c r="M26" s="45">
        <f t="shared" si="44"/>
        <v>0.248996812655411</v>
      </c>
      <c r="N26" s="45">
        <f t="shared" si="44"/>
        <v>0.0577648018956813</v>
      </c>
      <c r="O26" s="45">
        <f t="shared" si="44"/>
        <v>0.799111493465012</v>
      </c>
      <c r="P26" s="45">
        <f t="shared" si="44"/>
        <v>0.16869119570803</v>
      </c>
      <c r="Q26" s="45">
        <f t="shared" si="44"/>
        <v>0.913824854434098</v>
      </c>
      <c r="R26" s="45">
        <f t="shared" si="44"/>
        <v>0.351285590103715</v>
      </c>
      <c r="S26" s="45">
        <f t="shared" si="44"/>
        <v>0.792163177319911</v>
      </c>
      <c r="T26" s="45">
        <f t="shared" si="44"/>
        <v>0.354968585299538</v>
      </c>
      <c r="U26" s="45">
        <f t="shared" si="44"/>
        <v>0.036355058969584</v>
      </c>
      <c r="V26" s="45">
        <f t="shared" si="44"/>
        <v>0.584845993095586</v>
      </c>
      <c r="W26" s="45">
        <f t="shared" si="44"/>
        <v>1</v>
      </c>
      <c r="X26" s="45">
        <f t="shared" si="44"/>
        <v>0.0506383486689115</v>
      </c>
      <c r="Y26" s="45">
        <f t="shared" si="44"/>
        <v>0.442912826968959</v>
      </c>
      <c r="Z26" s="45">
        <f t="shared" si="44"/>
        <v>0.60199483892802</v>
      </c>
      <c r="AA26" s="45">
        <f t="shared" si="44"/>
        <v>0.450159585746649</v>
      </c>
      <c r="AB26" s="45">
        <f t="shared" si="44"/>
        <v>1</v>
      </c>
      <c r="AC26" s="45">
        <f t="shared" si="44"/>
        <v>1</v>
      </c>
      <c r="AD26" s="45">
        <f t="shared" si="44"/>
        <v>0.0105717761557176</v>
      </c>
      <c r="AE26" s="45">
        <f t="shared" si="44"/>
        <v>0.0146050705472112</v>
      </c>
      <c r="AF26" s="45">
        <f t="shared" si="44"/>
        <v>0.114958976339996</v>
      </c>
      <c r="AG26" s="45">
        <f t="shared" si="44"/>
        <v>0.217249538324022</v>
      </c>
      <c r="AH26" s="45">
        <f t="shared" si="44"/>
        <v>0.291804432332561</v>
      </c>
      <c r="AI26" s="45">
        <f t="shared" si="44"/>
        <v>1</v>
      </c>
      <c r="AJ26" s="45">
        <f t="shared" si="44"/>
        <v>0.537016326071901</v>
      </c>
      <c r="AK26" s="45">
        <f t="shared" si="44"/>
        <v>0.517696608864999</v>
      </c>
      <c r="AL26" s="45">
        <f t="shared" si="44"/>
        <v>0.719039659366147</v>
      </c>
      <c r="AM26" s="45">
        <f t="shared" si="44"/>
        <v>0.855414071148304</v>
      </c>
      <c r="AN26" s="45">
        <f t="shared" si="44"/>
        <v>1</v>
      </c>
      <c r="AO26" s="45">
        <f t="shared" si="44"/>
        <v>1</v>
      </c>
      <c r="AP26" s="45">
        <f t="shared" si="44"/>
        <v>1</v>
      </c>
      <c r="AQ26" s="45">
        <f t="shared" si="44"/>
        <v>0.00500047769179335</v>
      </c>
      <c r="AR26" s="54"/>
      <c r="AS26" s="54"/>
      <c r="AT26" s="4" t="str">
        <f>F115</f>
        <v>ILM</v>
      </c>
      <c r="AU26" s="45">
        <f t="shared" ref="AU26:CE26" si="45">SUMIF($AT$202:$AT$209,$AT26,AU$202:AU$209)</f>
        <v>1.66171875</v>
      </c>
      <c r="AV26" s="45">
        <f t="shared" si="45"/>
        <v>1.48139784946237</v>
      </c>
      <c r="AW26" s="45">
        <f t="shared" si="45"/>
        <v>0.761101935483871</v>
      </c>
      <c r="AX26" s="45">
        <f t="shared" si="45"/>
        <v>0.08</v>
      </c>
      <c r="AY26" s="45">
        <f t="shared" si="45"/>
        <v>0.00638120662039519</v>
      </c>
      <c r="AZ26" s="45">
        <f t="shared" si="45"/>
        <v>0.780650414338023</v>
      </c>
      <c r="BA26" s="45">
        <f t="shared" si="45"/>
        <v>5.46725555893999</v>
      </c>
      <c r="BB26" s="45">
        <f t="shared" si="45"/>
        <v>0</v>
      </c>
      <c r="BC26" s="45">
        <f t="shared" si="45"/>
        <v>0.118589743589744</v>
      </c>
      <c r="BD26" s="45">
        <f t="shared" si="45"/>
        <v>0.264801561483409</v>
      </c>
      <c r="BE26" s="45">
        <f t="shared" si="45"/>
        <v>0.856320249005709</v>
      </c>
      <c r="BF26" s="45">
        <f t="shared" si="45"/>
        <v>0.344684036144578</v>
      </c>
      <c r="BG26" s="45">
        <f t="shared" si="45"/>
        <v>2.47976658426875</v>
      </c>
      <c r="BH26" s="45">
        <f t="shared" si="45"/>
        <v>0.178504422406861</v>
      </c>
      <c r="BI26" s="45">
        <f t="shared" si="45"/>
        <v>0.32</v>
      </c>
      <c r="BJ26" s="45">
        <f t="shared" si="45"/>
        <v>0.159767441860465</v>
      </c>
      <c r="BK26" s="45">
        <f t="shared" si="45"/>
        <v>0</v>
      </c>
      <c r="BL26" s="45">
        <f t="shared" si="45"/>
        <v>3.1644802755166</v>
      </c>
      <c r="BM26" s="45">
        <f t="shared" si="45"/>
        <v>0.150393442622951</v>
      </c>
      <c r="BN26" s="45">
        <f t="shared" si="45"/>
        <v>0.0507294117647058</v>
      </c>
      <c r="BO26" s="45">
        <f t="shared" si="45"/>
        <v>0.0647058823529411</v>
      </c>
      <c r="BP26" s="45">
        <f t="shared" si="45"/>
        <v>0</v>
      </c>
      <c r="BQ26" s="45">
        <f t="shared" si="45"/>
        <v>0.0332305795314427</v>
      </c>
      <c r="BR26" s="45">
        <f t="shared" si="45"/>
        <v>0.1</v>
      </c>
      <c r="BS26" s="45">
        <f t="shared" si="45"/>
        <v>2.15923801720606</v>
      </c>
      <c r="BT26" s="45">
        <f t="shared" si="45"/>
        <v>0.239708041958042</v>
      </c>
      <c r="BU26" s="45">
        <f t="shared" si="45"/>
        <v>1.4717682</v>
      </c>
      <c r="BV26" s="45">
        <f t="shared" si="45"/>
        <v>0.540923076923077</v>
      </c>
      <c r="BW26" s="45">
        <f t="shared" si="45"/>
        <v>0.629032258064516</v>
      </c>
      <c r="BX26" s="45">
        <f t="shared" si="45"/>
        <v>0.710830769230769</v>
      </c>
      <c r="BY26" s="45">
        <f t="shared" si="45"/>
        <v>1.17030438010393</v>
      </c>
      <c r="BZ26" s="45">
        <f t="shared" si="45"/>
        <v>0.025</v>
      </c>
      <c r="CA26" s="45">
        <f t="shared" si="45"/>
        <v>0.0339429</v>
      </c>
      <c r="CB26" s="45">
        <f t="shared" si="45"/>
        <v>0</v>
      </c>
      <c r="CC26" s="45">
        <f t="shared" si="45"/>
        <v>0.000839</v>
      </c>
      <c r="CD26" s="45">
        <f t="shared" si="45"/>
        <v>0.0027</v>
      </c>
      <c r="CE26" s="45">
        <f t="shared" si="45"/>
        <v>0.274</v>
      </c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</row>
    <row r="27" spans="5:165">
      <c r="E27" s="46" t="s">
        <v>192</v>
      </c>
      <c r="F27"/>
      <c r="G27" s="47" t="str">
        <f t="shared" ref="G27:AQ27" si="46">IF(SUM(G25:G26)&lt;&gt;1,"ERROR","")</f>
        <v/>
      </c>
      <c r="H27" s="47" t="str">
        <f t="shared" si="46"/>
        <v/>
      </c>
      <c r="I27" s="47" t="str">
        <f t="shared" si="46"/>
        <v/>
      </c>
      <c r="J27" s="47" t="str">
        <f t="shared" si="46"/>
        <v/>
      </c>
      <c r="K27" s="47" t="str">
        <f t="shared" si="46"/>
        <v/>
      </c>
      <c r="L27" s="47" t="str">
        <f t="shared" si="46"/>
        <v/>
      </c>
      <c r="M27" s="47" t="str">
        <f t="shared" si="46"/>
        <v/>
      </c>
      <c r="N27" s="47" t="str">
        <f t="shared" si="46"/>
        <v/>
      </c>
      <c r="O27" s="47" t="str">
        <f t="shared" si="46"/>
        <v/>
      </c>
      <c r="P27" s="47" t="str">
        <f t="shared" si="46"/>
        <v/>
      </c>
      <c r="Q27" s="47" t="str">
        <f t="shared" si="46"/>
        <v/>
      </c>
      <c r="R27" s="47" t="str">
        <f t="shared" si="46"/>
        <v/>
      </c>
      <c r="S27" s="47" t="str">
        <f t="shared" si="46"/>
        <v/>
      </c>
      <c r="T27" s="47" t="str">
        <f t="shared" si="46"/>
        <v/>
      </c>
      <c r="U27" s="47" t="str">
        <f t="shared" si="46"/>
        <v/>
      </c>
      <c r="V27" s="47" t="str">
        <f t="shared" si="46"/>
        <v/>
      </c>
      <c r="W27" s="47" t="str">
        <f t="shared" si="46"/>
        <v/>
      </c>
      <c r="X27" s="47" t="str">
        <f t="shared" si="46"/>
        <v/>
      </c>
      <c r="Y27" s="47" t="str">
        <f t="shared" si="46"/>
        <v/>
      </c>
      <c r="Z27" s="47" t="str">
        <f t="shared" si="46"/>
        <v/>
      </c>
      <c r="AA27" s="47" t="str">
        <f t="shared" si="46"/>
        <v/>
      </c>
      <c r="AB27" s="47" t="str">
        <f t="shared" si="46"/>
        <v/>
      </c>
      <c r="AC27" s="47" t="str">
        <f t="shared" si="46"/>
        <v/>
      </c>
      <c r="AD27" s="47" t="str">
        <f t="shared" si="46"/>
        <v/>
      </c>
      <c r="AE27" s="47" t="str">
        <f t="shared" si="46"/>
        <v/>
      </c>
      <c r="AF27" s="47" t="str">
        <f t="shared" si="46"/>
        <v/>
      </c>
      <c r="AG27" s="47" t="str">
        <f t="shared" si="46"/>
        <v/>
      </c>
      <c r="AH27" s="47" t="str">
        <f t="shared" si="46"/>
        <v/>
      </c>
      <c r="AI27" s="47" t="str">
        <f t="shared" si="46"/>
        <v/>
      </c>
      <c r="AJ27" s="47" t="str">
        <f t="shared" si="46"/>
        <v/>
      </c>
      <c r="AK27" s="47" t="str">
        <f t="shared" si="46"/>
        <v/>
      </c>
      <c r="AL27" s="47" t="str">
        <f t="shared" si="46"/>
        <v/>
      </c>
      <c r="AM27" s="47" t="str">
        <f t="shared" si="46"/>
        <v/>
      </c>
      <c r="AN27" s="47" t="str">
        <f t="shared" si="46"/>
        <v/>
      </c>
      <c r="AO27" s="47" t="str">
        <f t="shared" si="46"/>
        <v/>
      </c>
      <c r="AP27" s="47" t="str">
        <f t="shared" si="46"/>
        <v/>
      </c>
      <c r="AQ27" s="47" t="str">
        <f t="shared" si="46"/>
        <v/>
      </c>
      <c r="AR27" s="54"/>
      <c r="AS27" s="54"/>
      <c r="AT27" s="4" t="str">
        <f>F116</f>
        <v>IGF</v>
      </c>
      <c r="AU27" s="45">
        <f t="shared" ref="AU27:BD28" si="47">SUMIF($AT$238:$AT$259,$AT27,AU$238:AU$259)</f>
        <v>0.0835760600161877</v>
      </c>
      <c r="AV27" s="45">
        <f t="shared" si="47"/>
        <v>0.6776112</v>
      </c>
      <c r="AW27" s="45">
        <f t="shared" si="47"/>
        <v>0</v>
      </c>
      <c r="AX27" s="45">
        <f t="shared" si="47"/>
        <v>0</v>
      </c>
      <c r="AY27" s="45">
        <f t="shared" si="47"/>
        <v>0</v>
      </c>
      <c r="AZ27" s="45">
        <f t="shared" si="47"/>
        <v>0.919575009737395</v>
      </c>
      <c r="BA27" s="45">
        <f t="shared" si="47"/>
        <v>1.95370908950909</v>
      </c>
      <c r="BB27" s="45">
        <f t="shared" si="47"/>
        <v>0</v>
      </c>
      <c r="BC27" s="45">
        <f t="shared" si="47"/>
        <v>0.0407986684819881</v>
      </c>
      <c r="BD27" s="45">
        <f t="shared" si="47"/>
        <v>0</v>
      </c>
      <c r="BE27" s="45">
        <f t="shared" ref="BE27:BN28" si="48">SUMIF($AT$238:$AT$259,$AT27,BE$238:BE$259)</f>
        <v>1.27991989994301</v>
      </c>
      <c r="BF27" s="45">
        <f t="shared" si="48"/>
        <v>0</v>
      </c>
      <c r="BG27" s="45">
        <f t="shared" si="48"/>
        <v>1.09156091580355</v>
      </c>
      <c r="BH27" s="45">
        <f t="shared" si="48"/>
        <v>0.0747000032880862</v>
      </c>
      <c r="BI27" s="45">
        <f t="shared" si="48"/>
        <v>0.0560951954831439</v>
      </c>
      <c r="BJ27" s="45">
        <f t="shared" si="48"/>
        <v>0</v>
      </c>
      <c r="BK27" s="45">
        <f t="shared" si="48"/>
        <v>0</v>
      </c>
      <c r="BL27" s="45">
        <f t="shared" si="48"/>
        <v>1.26738444393959</v>
      </c>
      <c r="BM27" s="45">
        <f t="shared" si="48"/>
        <v>0.0245593174085769</v>
      </c>
      <c r="BN27" s="45">
        <f t="shared" si="48"/>
        <v>0.086028</v>
      </c>
      <c r="BO27" s="45">
        <f t="shared" ref="BO27:BX28" si="49">SUMIF($AT$238:$AT$259,$AT27,BO$238:BO$259)</f>
        <v>0.0201591247500109</v>
      </c>
      <c r="BP27" s="45">
        <f t="shared" si="49"/>
        <v>0</v>
      </c>
      <c r="BQ27" s="45">
        <f t="shared" si="49"/>
        <v>1.287</v>
      </c>
      <c r="BR27" s="45">
        <f t="shared" si="49"/>
        <v>0</v>
      </c>
      <c r="BS27" s="45">
        <f t="shared" si="49"/>
        <v>0.0869590182447231</v>
      </c>
      <c r="BT27" s="45">
        <f t="shared" si="49"/>
        <v>0.166604417880292</v>
      </c>
      <c r="BU27" s="45">
        <f t="shared" si="49"/>
        <v>0.149480957223689</v>
      </c>
      <c r="BV27" s="45">
        <f t="shared" si="49"/>
        <v>0.259630197140949</v>
      </c>
      <c r="BW27" s="45">
        <f t="shared" si="49"/>
        <v>0.00941524053632868</v>
      </c>
      <c r="BX27" s="45">
        <f t="shared" si="49"/>
        <v>0.0436727810108514</v>
      </c>
      <c r="BY27" s="45">
        <f t="shared" ref="BY27:CE28" si="50">SUMIF($AT$238:$AT$259,$AT27,BY$238:BY$259)</f>
        <v>1.01999408603533</v>
      </c>
      <c r="BZ27" s="45">
        <f t="shared" si="50"/>
        <v>0</v>
      </c>
      <c r="CA27" s="45">
        <f t="shared" si="50"/>
        <v>0.009</v>
      </c>
      <c r="CB27" s="45">
        <f t="shared" si="50"/>
        <v>0</v>
      </c>
      <c r="CC27" s="45">
        <f t="shared" si="50"/>
        <v>0</v>
      </c>
      <c r="CD27" s="45">
        <f t="shared" si="50"/>
        <v>0</v>
      </c>
      <c r="CE27" s="45">
        <f t="shared" si="50"/>
        <v>0.272000001430512</v>
      </c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</row>
    <row r="28" spans="5:165">
      <c r="E28" s="43" t="s">
        <v>240</v>
      </c>
      <c r="F28" s="4" t="s">
        <v>1615</v>
      </c>
      <c r="G28" s="45">
        <f>IF(AZ13=0,0,IF((AU40/AZ13)&gt;1,1,AU40/AZ13))</f>
        <v>0</v>
      </c>
      <c r="H28" s="45">
        <f t="shared" ref="H28:AQ28" si="51">IF(BA13=0,0,IF((AV40/BA13)&gt;1,1,AV40/BA13))</f>
        <v>0</v>
      </c>
      <c r="I28" s="45">
        <f t="shared" si="51"/>
        <v>0</v>
      </c>
      <c r="J28" s="45">
        <f t="shared" si="51"/>
        <v>0</v>
      </c>
      <c r="K28" s="45">
        <f t="shared" si="51"/>
        <v>0</v>
      </c>
      <c r="L28" s="45">
        <f t="shared" si="51"/>
        <v>0.111832710519121</v>
      </c>
      <c r="M28" s="45">
        <f t="shared" si="51"/>
        <v>0.52935296813662</v>
      </c>
      <c r="N28" s="45">
        <f t="shared" si="51"/>
        <v>0</v>
      </c>
      <c r="O28" s="45">
        <f t="shared" si="51"/>
        <v>0</v>
      </c>
      <c r="P28" s="45">
        <f t="shared" si="51"/>
        <v>0</v>
      </c>
      <c r="Q28" s="45">
        <f t="shared" si="51"/>
        <v>0</v>
      </c>
      <c r="R28" s="45">
        <f t="shared" si="51"/>
        <v>0</v>
      </c>
      <c r="S28" s="45">
        <f t="shared" si="51"/>
        <v>0</v>
      </c>
      <c r="T28" s="45">
        <f t="shared" si="51"/>
        <v>0</v>
      </c>
      <c r="U28" s="45">
        <f t="shared" si="51"/>
        <v>0</v>
      </c>
      <c r="V28" s="45">
        <f t="shared" si="51"/>
        <v>0</v>
      </c>
      <c r="W28" s="45">
        <f t="shared" si="51"/>
        <v>0</v>
      </c>
      <c r="X28" s="45">
        <f t="shared" si="51"/>
        <v>0</v>
      </c>
      <c r="Y28" s="45">
        <f t="shared" si="51"/>
        <v>0</v>
      </c>
      <c r="Z28" s="45">
        <f t="shared" si="51"/>
        <v>0</v>
      </c>
      <c r="AA28" s="45">
        <f t="shared" si="51"/>
        <v>0</v>
      </c>
      <c r="AB28" s="45">
        <f t="shared" si="51"/>
        <v>0</v>
      </c>
      <c r="AC28" s="45">
        <f t="shared" si="51"/>
        <v>0</v>
      </c>
      <c r="AD28" s="45">
        <f t="shared" si="51"/>
        <v>0</v>
      </c>
      <c r="AE28" s="45">
        <f t="shared" si="51"/>
        <v>0.0224753399560482</v>
      </c>
      <c r="AF28" s="45">
        <f t="shared" si="51"/>
        <v>0</v>
      </c>
      <c r="AG28" s="45">
        <f t="shared" si="51"/>
        <v>0</v>
      </c>
      <c r="AH28" s="45">
        <f t="shared" si="51"/>
        <v>0</v>
      </c>
      <c r="AI28" s="45">
        <f t="shared" si="51"/>
        <v>0</v>
      </c>
      <c r="AJ28" s="45">
        <f t="shared" si="51"/>
        <v>0</v>
      </c>
      <c r="AK28" s="45">
        <f t="shared" si="51"/>
        <v>0</v>
      </c>
      <c r="AL28" s="45">
        <f t="shared" si="51"/>
        <v>0</v>
      </c>
      <c r="AM28" s="45">
        <f t="shared" si="51"/>
        <v>0</v>
      </c>
      <c r="AN28" s="45">
        <f t="shared" si="51"/>
        <v>0</v>
      </c>
      <c r="AO28" s="45">
        <f t="shared" si="51"/>
        <v>0</v>
      </c>
      <c r="AP28" s="45">
        <f t="shared" si="51"/>
        <v>0</v>
      </c>
      <c r="AQ28" s="45">
        <f t="shared" si="51"/>
        <v>0</v>
      </c>
      <c r="AR28" s="54"/>
      <c r="AS28" s="54"/>
      <c r="AT28" s="4" t="str">
        <f>F117</f>
        <v>IGH</v>
      </c>
      <c r="AU28" s="45">
        <f t="shared" si="47"/>
        <v>0.864579939983812</v>
      </c>
      <c r="AV28" s="45">
        <f t="shared" si="47"/>
        <v>0.8982288</v>
      </c>
      <c r="AW28" s="45">
        <f t="shared" si="47"/>
        <v>0.344163</v>
      </c>
      <c r="AX28" s="45">
        <f t="shared" si="47"/>
        <v>0</v>
      </c>
      <c r="AY28" s="45">
        <f t="shared" si="47"/>
        <v>0</v>
      </c>
      <c r="AZ28" s="45">
        <f t="shared" si="47"/>
        <v>0.452924990262605</v>
      </c>
      <c r="BA28" s="45">
        <f t="shared" si="47"/>
        <v>5.20989091049091</v>
      </c>
      <c r="BB28" s="45">
        <f t="shared" si="47"/>
        <v>0.159798</v>
      </c>
      <c r="BC28" s="45">
        <f t="shared" si="47"/>
        <v>0.0407986315180119</v>
      </c>
      <c r="BD28" s="45">
        <f t="shared" si="47"/>
        <v>0.18364</v>
      </c>
      <c r="BE28" s="45">
        <f t="shared" si="48"/>
        <v>3.20953010005699</v>
      </c>
      <c r="BF28" s="45">
        <f t="shared" si="48"/>
        <v>0.304043</v>
      </c>
      <c r="BG28" s="45">
        <f t="shared" si="48"/>
        <v>3.76180908419645</v>
      </c>
      <c r="BH28" s="45">
        <f t="shared" si="48"/>
        <v>0.156869996711914</v>
      </c>
      <c r="BI28" s="45">
        <f t="shared" si="48"/>
        <v>0.339376804516856</v>
      </c>
      <c r="BJ28" s="45">
        <f t="shared" si="48"/>
        <v>0.07</v>
      </c>
      <c r="BK28" s="45">
        <f t="shared" si="48"/>
        <v>0</v>
      </c>
      <c r="BL28" s="45">
        <f t="shared" si="48"/>
        <v>3.79572555606041</v>
      </c>
      <c r="BM28" s="45">
        <f t="shared" si="48"/>
        <v>0.0245592825914231</v>
      </c>
      <c r="BN28" s="45">
        <f t="shared" si="48"/>
        <v>0.0946308</v>
      </c>
      <c r="BO28" s="45">
        <f t="shared" si="49"/>
        <v>0.0201590252499891</v>
      </c>
      <c r="BP28" s="45">
        <f t="shared" si="49"/>
        <v>0</v>
      </c>
      <c r="BQ28" s="45">
        <f t="shared" si="49"/>
        <v>0</v>
      </c>
      <c r="BR28" s="45">
        <f t="shared" si="49"/>
        <v>0</v>
      </c>
      <c r="BS28" s="45">
        <f t="shared" si="49"/>
        <v>2.92575098175528</v>
      </c>
      <c r="BT28" s="45">
        <f t="shared" si="49"/>
        <v>1.44336558211971</v>
      </c>
      <c r="BU28" s="45">
        <f t="shared" si="49"/>
        <v>0.0905190427763109</v>
      </c>
      <c r="BV28" s="45">
        <f t="shared" si="49"/>
        <v>0.120369802859051</v>
      </c>
      <c r="BW28" s="45">
        <f t="shared" si="49"/>
        <v>0.0627682594636713</v>
      </c>
      <c r="BX28" s="45">
        <f t="shared" si="49"/>
        <v>0.152847218989149</v>
      </c>
      <c r="BY28" s="45">
        <f t="shared" si="50"/>
        <v>2.33253591396467</v>
      </c>
      <c r="BZ28" s="45">
        <f t="shared" si="50"/>
        <v>0</v>
      </c>
      <c r="CA28" s="45">
        <f t="shared" si="50"/>
        <v>0.0270000003576279</v>
      </c>
      <c r="CB28" s="45">
        <f t="shared" si="50"/>
        <v>0</v>
      </c>
      <c r="CC28" s="45">
        <f t="shared" si="50"/>
        <v>0</v>
      </c>
      <c r="CD28" s="45">
        <f t="shared" si="50"/>
        <v>0</v>
      </c>
      <c r="CE28" s="45">
        <f t="shared" si="50"/>
        <v>0.559999995231628</v>
      </c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</row>
    <row r="29" spans="5:165">
      <c r="E29" s="43"/>
      <c r="F29" s="4" t="s">
        <v>1532</v>
      </c>
      <c r="G29" s="45">
        <f>1-G28</f>
        <v>1</v>
      </c>
      <c r="H29" s="45">
        <f t="shared" ref="H29:AQ29" si="52">1-H28</f>
        <v>1</v>
      </c>
      <c r="I29" s="45">
        <f t="shared" si="52"/>
        <v>1</v>
      </c>
      <c r="J29" s="45">
        <f t="shared" si="52"/>
        <v>1</v>
      </c>
      <c r="K29" s="45">
        <f t="shared" si="52"/>
        <v>1</v>
      </c>
      <c r="L29" s="45">
        <f t="shared" si="52"/>
        <v>0.888167289480879</v>
      </c>
      <c r="M29" s="45">
        <f t="shared" si="52"/>
        <v>0.47064703186338</v>
      </c>
      <c r="N29" s="45">
        <f t="shared" si="52"/>
        <v>1</v>
      </c>
      <c r="O29" s="45">
        <f t="shared" si="52"/>
        <v>1</v>
      </c>
      <c r="P29" s="45">
        <f t="shared" si="52"/>
        <v>1</v>
      </c>
      <c r="Q29" s="45">
        <f t="shared" si="52"/>
        <v>1</v>
      </c>
      <c r="R29" s="45">
        <f t="shared" si="52"/>
        <v>1</v>
      </c>
      <c r="S29" s="45">
        <f t="shared" si="52"/>
        <v>1</v>
      </c>
      <c r="T29" s="45">
        <f t="shared" si="52"/>
        <v>1</v>
      </c>
      <c r="U29" s="45">
        <f t="shared" si="52"/>
        <v>1</v>
      </c>
      <c r="V29" s="45">
        <f t="shared" si="52"/>
        <v>1</v>
      </c>
      <c r="W29" s="45">
        <f t="shared" si="52"/>
        <v>1</v>
      </c>
      <c r="X29" s="45">
        <f t="shared" si="52"/>
        <v>1</v>
      </c>
      <c r="Y29" s="45">
        <f t="shared" si="52"/>
        <v>1</v>
      </c>
      <c r="Z29" s="45">
        <f t="shared" si="52"/>
        <v>1</v>
      </c>
      <c r="AA29" s="45">
        <f t="shared" si="52"/>
        <v>1</v>
      </c>
      <c r="AB29" s="45">
        <f t="shared" si="52"/>
        <v>1</v>
      </c>
      <c r="AC29" s="45">
        <f t="shared" si="52"/>
        <v>1</v>
      </c>
      <c r="AD29" s="45">
        <f t="shared" si="52"/>
        <v>1</v>
      </c>
      <c r="AE29" s="45">
        <f t="shared" si="52"/>
        <v>0.977524660043952</v>
      </c>
      <c r="AF29" s="45">
        <f t="shared" si="52"/>
        <v>1</v>
      </c>
      <c r="AG29" s="45">
        <f t="shared" si="52"/>
        <v>1</v>
      </c>
      <c r="AH29" s="45">
        <f t="shared" si="52"/>
        <v>1</v>
      </c>
      <c r="AI29" s="45">
        <f t="shared" si="52"/>
        <v>1</v>
      </c>
      <c r="AJ29" s="45">
        <f t="shared" si="52"/>
        <v>1</v>
      </c>
      <c r="AK29" s="45">
        <f t="shared" si="52"/>
        <v>1</v>
      </c>
      <c r="AL29" s="45">
        <f t="shared" si="52"/>
        <v>1</v>
      </c>
      <c r="AM29" s="45">
        <f t="shared" si="52"/>
        <v>1</v>
      </c>
      <c r="AN29" s="45">
        <f t="shared" si="52"/>
        <v>1</v>
      </c>
      <c r="AO29" s="45">
        <f t="shared" si="52"/>
        <v>1</v>
      </c>
      <c r="AP29" s="45">
        <f t="shared" si="52"/>
        <v>1</v>
      </c>
      <c r="AQ29" s="45">
        <f t="shared" si="52"/>
        <v>1</v>
      </c>
      <c r="AR29" s="54"/>
      <c r="AS29" s="54"/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</row>
    <row r="30" spans="5:165">
      <c r="E30" s="46" t="s">
        <v>192</v>
      </c>
      <c r="F30"/>
      <c r="G30" s="47" t="str">
        <f t="shared" ref="G30:AQ30" si="53">IF(SUM(G28:G29)&lt;&gt;1,"ERROR","")</f>
        <v/>
      </c>
      <c r="H30" s="47" t="str">
        <f t="shared" si="53"/>
        <v/>
      </c>
      <c r="I30" s="47" t="str">
        <f t="shared" si="53"/>
        <v/>
      </c>
      <c r="J30" s="47" t="str">
        <f t="shared" si="53"/>
        <v/>
      </c>
      <c r="K30" s="47" t="str">
        <f t="shared" si="53"/>
        <v/>
      </c>
      <c r="L30" s="47" t="str">
        <f t="shared" si="53"/>
        <v/>
      </c>
      <c r="M30" s="47" t="str">
        <f t="shared" si="53"/>
        <v/>
      </c>
      <c r="N30" s="47" t="str">
        <f t="shared" si="53"/>
        <v/>
      </c>
      <c r="O30" s="47" t="str">
        <f t="shared" si="53"/>
        <v/>
      </c>
      <c r="P30" s="47" t="str">
        <f t="shared" si="53"/>
        <v/>
      </c>
      <c r="Q30" s="47" t="str">
        <f t="shared" si="53"/>
        <v/>
      </c>
      <c r="R30" s="47" t="str">
        <f t="shared" si="53"/>
        <v/>
      </c>
      <c r="S30" s="47" t="str">
        <f t="shared" si="53"/>
        <v/>
      </c>
      <c r="T30" s="47" t="str">
        <f t="shared" si="53"/>
        <v/>
      </c>
      <c r="U30" s="47" t="str">
        <f t="shared" si="53"/>
        <v/>
      </c>
      <c r="V30" s="47" t="str">
        <f t="shared" si="53"/>
        <v/>
      </c>
      <c r="W30" s="47" t="str">
        <f t="shared" si="53"/>
        <v/>
      </c>
      <c r="X30" s="47" t="str">
        <f t="shared" si="53"/>
        <v/>
      </c>
      <c r="Y30" s="47" t="str">
        <f t="shared" si="53"/>
        <v/>
      </c>
      <c r="Z30" s="47" t="str">
        <f t="shared" si="53"/>
        <v/>
      </c>
      <c r="AA30" s="47" t="str">
        <f t="shared" si="53"/>
        <v/>
      </c>
      <c r="AB30" s="47" t="str">
        <f t="shared" si="53"/>
        <v/>
      </c>
      <c r="AC30" s="47" t="str">
        <f t="shared" si="53"/>
        <v/>
      </c>
      <c r="AD30" s="47" t="str">
        <f t="shared" si="53"/>
        <v/>
      </c>
      <c r="AE30" s="47" t="str">
        <f t="shared" si="53"/>
        <v/>
      </c>
      <c r="AF30" s="47" t="str">
        <f t="shared" si="53"/>
        <v/>
      </c>
      <c r="AG30" s="47" t="str">
        <f t="shared" si="53"/>
        <v/>
      </c>
      <c r="AH30" s="47" t="str">
        <f t="shared" si="53"/>
        <v/>
      </c>
      <c r="AI30" s="47" t="str">
        <f t="shared" si="53"/>
        <v/>
      </c>
      <c r="AJ30" s="47" t="str">
        <f t="shared" si="53"/>
        <v/>
      </c>
      <c r="AK30" s="47" t="str">
        <f t="shared" si="53"/>
        <v/>
      </c>
      <c r="AL30" s="47" t="str">
        <f t="shared" si="53"/>
        <v/>
      </c>
      <c r="AM30" s="47" t="str">
        <f t="shared" si="53"/>
        <v/>
      </c>
      <c r="AN30" s="47" t="str">
        <f t="shared" si="53"/>
        <v/>
      </c>
      <c r="AO30" s="47" t="str">
        <f t="shared" si="53"/>
        <v/>
      </c>
      <c r="AP30" s="47" t="str">
        <f t="shared" si="53"/>
        <v/>
      </c>
      <c r="AQ30" s="47" t="str">
        <f t="shared" si="53"/>
        <v/>
      </c>
      <c r="AR30" s="54"/>
      <c r="AS30" s="54"/>
      <c r="AT30" s="57" t="s">
        <v>1616</v>
      </c>
      <c r="AU30" s="57"/>
      <c r="AV30" s="57"/>
      <c r="AW30" s="57"/>
      <c r="AX30" s="57"/>
      <c r="AY30" s="57"/>
      <c r="DY30" s="54"/>
      <c r="DZ30" s="54"/>
      <c r="EA30" s="54"/>
      <c r="EB30" s="54"/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4"/>
      <c r="FE30" s="54"/>
      <c r="FF30" s="54"/>
      <c r="FG30" s="54"/>
      <c r="FH30" s="54"/>
      <c r="FI30" s="54"/>
    </row>
    <row r="31" ht="14.25" spans="5:83">
      <c r="E31" s="43" t="s">
        <v>247</v>
      </c>
      <c r="F31" s="4" t="s">
        <v>1615</v>
      </c>
      <c r="G31" s="45">
        <f>IF(AZ17=0,0,IF((AU44/AZ17)&gt;1,1,AU44/AZ17))</f>
        <v>0.795647994081464</v>
      </c>
      <c r="H31" s="45">
        <f t="shared" ref="H31:AQ31" si="54">IF(BA17=0,0,IF((AV44/BA17)&gt;1,1,AV44/BA17))</f>
        <v>0.989585785167383</v>
      </c>
      <c r="I31" s="45">
        <f t="shared" si="54"/>
        <v>0.611031306404424</v>
      </c>
      <c r="J31" s="45">
        <f t="shared" si="54"/>
        <v>0.49211051007698</v>
      </c>
      <c r="K31" s="45">
        <f t="shared" si="54"/>
        <v>0.570427177105731</v>
      </c>
      <c r="L31" s="45">
        <f t="shared" si="54"/>
        <v>1</v>
      </c>
      <c r="M31" s="45">
        <f t="shared" si="54"/>
        <v>0.782767921153527</v>
      </c>
      <c r="N31" s="45">
        <f t="shared" si="54"/>
        <v>0.708120651972344</v>
      </c>
      <c r="O31" s="45">
        <f t="shared" si="54"/>
        <v>0.713221971278421</v>
      </c>
      <c r="P31" s="45">
        <f t="shared" si="54"/>
        <v>0.686148165820982</v>
      </c>
      <c r="Q31" s="45">
        <f t="shared" si="54"/>
        <v>0.548701595703405</v>
      </c>
      <c r="R31" s="45">
        <f t="shared" si="54"/>
        <v>0.827943020281123</v>
      </c>
      <c r="S31" s="45">
        <f t="shared" si="54"/>
        <v>0.648108277624843</v>
      </c>
      <c r="T31" s="45">
        <f t="shared" si="54"/>
        <v>0.595093331789507</v>
      </c>
      <c r="U31" s="45">
        <f t="shared" si="54"/>
        <v>0.680003211116702</v>
      </c>
      <c r="V31" s="45">
        <f t="shared" si="54"/>
        <v>0.496768736329956</v>
      </c>
      <c r="W31" s="45">
        <f t="shared" si="54"/>
        <v>0</v>
      </c>
      <c r="X31" s="45">
        <f t="shared" si="54"/>
        <v>0.292110097082368</v>
      </c>
      <c r="Y31" s="45">
        <f t="shared" si="54"/>
        <v>0.440291937513314</v>
      </c>
      <c r="Z31" s="45">
        <f t="shared" si="54"/>
        <v>0.959997698885722</v>
      </c>
      <c r="AA31" s="45">
        <f t="shared" si="54"/>
        <v>0.225276550611855</v>
      </c>
      <c r="AB31" s="45">
        <f t="shared" si="54"/>
        <v>0</v>
      </c>
      <c r="AC31" s="45">
        <f t="shared" si="54"/>
        <v>0.729675454593077</v>
      </c>
      <c r="AD31" s="45">
        <f t="shared" si="54"/>
        <v>0.539824959481361</v>
      </c>
      <c r="AE31" s="45">
        <f t="shared" si="54"/>
        <v>0.251682560388402</v>
      </c>
      <c r="AF31" s="45">
        <f t="shared" si="54"/>
        <v>0.481474816108427</v>
      </c>
      <c r="AG31" s="45">
        <f t="shared" si="54"/>
        <v>0.67583271071282</v>
      </c>
      <c r="AH31" s="45">
        <f t="shared" si="54"/>
        <v>0.448037130897345</v>
      </c>
      <c r="AI31" s="45">
        <f t="shared" si="54"/>
        <v>0.986336049826555</v>
      </c>
      <c r="AJ31" s="45">
        <f t="shared" si="54"/>
        <v>0.780749150591998</v>
      </c>
      <c r="AK31" s="45">
        <f t="shared" si="54"/>
        <v>0.372345325799689</v>
      </c>
      <c r="AL31" s="45">
        <f t="shared" si="54"/>
        <v>0.786823335524074</v>
      </c>
      <c r="AM31" s="45">
        <f t="shared" si="54"/>
        <v>0.119442108552701</v>
      </c>
      <c r="AN31" s="45">
        <f t="shared" si="54"/>
        <v>0.0160682404284864</v>
      </c>
      <c r="AO31" s="45">
        <f t="shared" si="54"/>
        <v>0</v>
      </c>
      <c r="AP31" s="45">
        <f t="shared" si="54"/>
        <v>1</v>
      </c>
      <c r="AQ31" s="45">
        <f t="shared" si="54"/>
        <v>1</v>
      </c>
      <c r="AR31" s="54"/>
      <c r="AS31" s="54"/>
      <c r="AU31" s="6" t="str">
        <f>G$4</f>
        <v>AT</v>
      </c>
      <c r="AV31" s="6" t="str">
        <f t="shared" ref="AV31:CE31" si="55">H$4</f>
        <v>BE</v>
      </c>
      <c r="AW31" s="6" t="str">
        <f t="shared" si="55"/>
        <v>BG</v>
      </c>
      <c r="AX31" s="6" t="str">
        <f t="shared" si="55"/>
        <v>CH</v>
      </c>
      <c r="AY31" s="6" t="str">
        <f t="shared" si="55"/>
        <v>CY</v>
      </c>
      <c r="AZ31" s="6" t="str">
        <f t="shared" si="55"/>
        <v>CZ</v>
      </c>
      <c r="BA31" s="6" t="str">
        <f t="shared" si="55"/>
        <v>DE</v>
      </c>
      <c r="BB31" s="6" t="str">
        <f t="shared" si="55"/>
        <v>DK</v>
      </c>
      <c r="BC31" s="6" t="str">
        <f t="shared" si="55"/>
        <v>EE</v>
      </c>
      <c r="BD31" s="6" t="str">
        <f t="shared" si="55"/>
        <v>EL</v>
      </c>
      <c r="BE31" s="6" t="str">
        <f t="shared" si="55"/>
        <v>ES</v>
      </c>
      <c r="BF31" s="6" t="str">
        <f t="shared" si="55"/>
        <v>FI</v>
      </c>
      <c r="BG31" s="6" t="str">
        <f t="shared" si="55"/>
        <v>FR</v>
      </c>
      <c r="BH31" s="6" t="str">
        <f t="shared" si="55"/>
        <v>HR</v>
      </c>
      <c r="BI31" s="6" t="str">
        <f t="shared" si="55"/>
        <v>HU</v>
      </c>
      <c r="BJ31" s="6" t="str">
        <f t="shared" si="55"/>
        <v>IE</v>
      </c>
      <c r="BK31" s="6" t="str">
        <f t="shared" si="55"/>
        <v>IS</v>
      </c>
      <c r="BL31" s="6" t="str">
        <f t="shared" si="55"/>
        <v>IT</v>
      </c>
      <c r="BM31" s="6" t="str">
        <f t="shared" si="55"/>
        <v>LT</v>
      </c>
      <c r="BN31" s="6" t="str">
        <f t="shared" si="55"/>
        <v>LU</v>
      </c>
      <c r="BO31" s="6" t="str">
        <f t="shared" si="55"/>
        <v>LV</v>
      </c>
      <c r="BP31" s="6" t="str">
        <f t="shared" si="55"/>
        <v>MT</v>
      </c>
      <c r="BQ31" s="6" t="str">
        <f t="shared" si="55"/>
        <v>NL</v>
      </c>
      <c r="BR31" s="6" t="str">
        <f t="shared" si="55"/>
        <v>NO</v>
      </c>
      <c r="BS31" s="6" t="str">
        <f t="shared" si="55"/>
        <v>PL</v>
      </c>
      <c r="BT31" s="6" t="str">
        <f t="shared" si="55"/>
        <v>PT</v>
      </c>
      <c r="BU31" s="6" t="str">
        <f t="shared" si="55"/>
        <v>RO</v>
      </c>
      <c r="BV31" s="6" t="str">
        <f t="shared" si="55"/>
        <v>SE</v>
      </c>
      <c r="BW31" s="6" t="str">
        <f t="shared" si="55"/>
        <v>SI</v>
      </c>
      <c r="BX31" s="6" t="str">
        <f t="shared" si="55"/>
        <v>SK</v>
      </c>
      <c r="BY31" s="6" t="str">
        <f t="shared" si="55"/>
        <v>UK</v>
      </c>
      <c r="BZ31" s="6" t="str">
        <f t="shared" si="55"/>
        <v>AL</v>
      </c>
      <c r="CA31" s="6" t="str">
        <f t="shared" si="55"/>
        <v>BA</v>
      </c>
      <c r="CB31" s="6" t="str">
        <f t="shared" si="55"/>
        <v>KS</v>
      </c>
      <c r="CC31" s="6" t="str">
        <f t="shared" si="55"/>
        <v>ME</v>
      </c>
      <c r="CD31" s="6" t="str">
        <f t="shared" si="55"/>
        <v>MK</v>
      </c>
      <c r="CE31" s="6" t="str">
        <f t="shared" si="55"/>
        <v>RS</v>
      </c>
    </row>
    <row r="32" spans="5:83">
      <c r="E32" s="43"/>
      <c r="F32" s="4" t="s">
        <v>1532</v>
      </c>
      <c r="G32" s="45">
        <f>1-G31</f>
        <v>0.204352005918536</v>
      </c>
      <c r="H32" s="45">
        <f t="shared" ref="H32:AQ32" si="56">1-H31</f>
        <v>0.0104142148326168</v>
      </c>
      <c r="I32" s="45">
        <f t="shared" si="56"/>
        <v>0.388968693595576</v>
      </c>
      <c r="J32" s="45">
        <f t="shared" si="56"/>
        <v>0.50788948992302</v>
      </c>
      <c r="K32" s="45">
        <f t="shared" si="56"/>
        <v>0.429572822894269</v>
      </c>
      <c r="L32" s="45">
        <f t="shared" si="56"/>
        <v>0</v>
      </c>
      <c r="M32" s="45">
        <f t="shared" si="56"/>
        <v>0.217232078846473</v>
      </c>
      <c r="N32" s="45">
        <f t="shared" si="56"/>
        <v>0.291879348027656</v>
      </c>
      <c r="O32" s="45">
        <f t="shared" si="56"/>
        <v>0.286778028721579</v>
      </c>
      <c r="P32" s="45">
        <f t="shared" si="56"/>
        <v>0.313851834179018</v>
      </c>
      <c r="Q32" s="45">
        <f t="shared" si="56"/>
        <v>0.451298404296595</v>
      </c>
      <c r="R32" s="45">
        <f t="shared" si="56"/>
        <v>0.172056979718877</v>
      </c>
      <c r="S32" s="45">
        <f t="shared" si="56"/>
        <v>0.351891722375157</v>
      </c>
      <c r="T32" s="45">
        <f t="shared" si="56"/>
        <v>0.404906668210493</v>
      </c>
      <c r="U32" s="45">
        <f t="shared" si="56"/>
        <v>0.319996788883298</v>
      </c>
      <c r="V32" s="45">
        <f t="shared" si="56"/>
        <v>0.503231263670044</v>
      </c>
      <c r="W32" s="45">
        <f t="shared" si="56"/>
        <v>1</v>
      </c>
      <c r="X32" s="45">
        <f t="shared" si="56"/>
        <v>0.707889902917632</v>
      </c>
      <c r="Y32" s="45">
        <f t="shared" si="56"/>
        <v>0.559708062486686</v>
      </c>
      <c r="Z32" s="45">
        <f t="shared" si="56"/>
        <v>0.0400023011142784</v>
      </c>
      <c r="AA32" s="45">
        <f t="shared" si="56"/>
        <v>0.774723449388145</v>
      </c>
      <c r="AB32" s="45">
        <f t="shared" si="56"/>
        <v>1</v>
      </c>
      <c r="AC32" s="45">
        <f t="shared" si="56"/>
        <v>0.270324545406923</v>
      </c>
      <c r="AD32" s="45">
        <f t="shared" si="56"/>
        <v>0.460175040518639</v>
      </c>
      <c r="AE32" s="45">
        <f t="shared" si="56"/>
        <v>0.748317439611598</v>
      </c>
      <c r="AF32" s="45">
        <f t="shared" si="56"/>
        <v>0.518525183891573</v>
      </c>
      <c r="AG32" s="45">
        <f t="shared" si="56"/>
        <v>0.32416728928718</v>
      </c>
      <c r="AH32" s="45">
        <f t="shared" si="56"/>
        <v>0.551962869102655</v>
      </c>
      <c r="AI32" s="45">
        <f t="shared" si="56"/>
        <v>0.0136639501734455</v>
      </c>
      <c r="AJ32" s="45">
        <f t="shared" si="56"/>
        <v>0.219250849408002</v>
      </c>
      <c r="AK32" s="45">
        <f t="shared" si="56"/>
        <v>0.627654674200311</v>
      </c>
      <c r="AL32" s="45">
        <f t="shared" si="56"/>
        <v>0.213176664475926</v>
      </c>
      <c r="AM32" s="45">
        <f t="shared" si="56"/>
        <v>0.880557891447299</v>
      </c>
      <c r="AN32" s="45">
        <f t="shared" si="56"/>
        <v>0.983931759571514</v>
      </c>
      <c r="AO32" s="45">
        <f t="shared" si="56"/>
        <v>1</v>
      </c>
      <c r="AP32" s="45">
        <f t="shared" si="56"/>
        <v>0</v>
      </c>
      <c r="AQ32" s="45">
        <f t="shared" si="56"/>
        <v>0</v>
      </c>
      <c r="AR32" s="54"/>
      <c r="AS32" s="54"/>
      <c r="AT32" t="str">
        <f>AX5</f>
        <v>INDCOA</v>
      </c>
      <c r="AU32" s="45">
        <f t="shared" ref="AU32:BD45" si="57">SUMIF($AS$153:$AS$259,$AT32,AU$153:AU$259)</f>
        <v>1.025834375</v>
      </c>
      <c r="AV32" s="45">
        <f t="shared" si="57"/>
        <v>6.03254975388292</v>
      </c>
      <c r="AW32" s="45">
        <f t="shared" si="57"/>
        <v>1.27529112751254</v>
      </c>
      <c r="AX32" s="45">
        <f t="shared" si="57"/>
        <v>3.44533333333333</v>
      </c>
      <c r="AY32" s="45">
        <f t="shared" si="57"/>
        <v>0.299566926499377</v>
      </c>
      <c r="AZ32" s="45">
        <f t="shared" si="57"/>
        <v>1.8867102158412</v>
      </c>
      <c r="BA32" s="45">
        <f t="shared" si="57"/>
        <v>9.3965518800555</v>
      </c>
      <c r="BB32" s="45">
        <f t="shared" si="57"/>
        <v>1.72240594213469</v>
      </c>
      <c r="BC32" s="45">
        <f t="shared" si="57"/>
        <v>0.245485754985755</v>
      </c>
      <c r="BD32" s="45">
        <f t="shared" si="57"/>
        <v>5.94884580351334</v>
      </c>
      <c r="BE32" s="45">
        <f t="shared" ref="BE32:BN45" si="58">SUMIF($AS$153:$AS$259,$AT32,BE$153:BE$259)</f>
        <v>0.0815216877053435</v>
      </c>
      <c r="BF32" s="45">
        <f t="shared" si="58"/>
        <v>1.83975406646586</v>
      </c>
      <c r="BG32" s="45">
        <f t="shared" si="58"/>
        <v>3.04231541039114</v>
      </c>
      <c r="BH32" s="45">
        <f t="shared" si="58"/>
        <v>3.00326626684535</v>
      </c>
      <c r="BI32" s="45">
        <f t="shared" si="58"/>
        <v>1.37993955555556</v>
      </c>
      <c r="BJ32" s="45">
        <f t="shared" si="58"/>
        <v>1.60623085271318</v>
      </c>
      <c r="BK32" s="45">
        <f t="shared" si="58"/>
        <v>0</v>
      </c>
      <c r="BL32" s="45">
        <f t="shared" si="58"/>
        <v>2.47403646336882</v>
      </c>
      <c r="BM32" s="45">
        <f t="shared" si="58"/>
        <v>1.68296034972678</v>
      </c>
      <c r="BN32" s="45">
        <f t="shared" si="58"/>
        <v>0.737901568627451</v>
      </c>
      <c r="BO32" s="45">
        <f t="shared" ref="BO32:BX45" si="59">SUMIF($AS$153:$AS$259,$AT32,BO$153:BO$259)</f>
        <v>0.966069607843137</v>
      </c>
      <c r="BP32" s="45">
        <f t="shared" si="59"/>
        <v>0</v>
      </c>
      <c r="BQ32" s="45">
        <f t="shared" si="59"/>
        <v>0</v>
      </c>
      <c r="BR32" s="45">
        <f t="shared" si="59"/>
        <v>3.25324</v>
      </c>
      <c r="BS32" s="45">
        <f t="shared" si="59"/>
        <v>27.6383569812918</v>
      </c>
      <c r="BT32" s="45">
        <f t="shared" si="59"/>
        <v>1.24967792540793</v>
      </c>
      <c r="BU32" s="45">
        <f t="shared" si="59"/>
        <v>0.14011233264</v>
      </c>
      <c r="BV32" s="45">
        <f t="shared" si="59"/>
        <v>4.31786837606838</v>
      </c>
      <c r="BW32" s="45">
        <f t="shared" si="59"/>
        <v>0</v>
      </c>
      <c r="BX32" s="45">
        <f t="shared" si="59"/>
        <v>1.90841870393162</v>
      </c>
      <c r="BY32" s="45">
        <f t="shared" ref="BY32:CE45" si="60">SUMIF($AS$153:$AS$259,$AT32,BY$153:BY$259)</f>
        <v>13.4852028161346</v>
      </c>
      <c r="BZ32" s="45">
        <f t="shared" si="60"/>
        <v>1.27688888888889</v>
      </c>
      <c r="CA32" s="45">
        <f t="shared" si="60"/>
        <v>0.1665572066</v>
      </c>
      <c r="CB32" s="45">
        <f t="shared" si="60"/>
        <v>0</v>
      </c>
      <c r="CC32" s="45">
        <f t="shared" si="60"/>
        <v>0</v>
      </c>
      <c r="CD32" s="45">
        <f t="shared" si="60"/>
        <v>0</v>
      </c>
      <c r="CE32" s="45">
        <f t="shared" si="60"/>
        <v>2.31436888888889</v>
      </c>
    </row>
    <row r="33" spans="5:83">
      <c r="E33" s="46" t="s">
        <v>192</v>
      </c>
      <c r="F33"/>
      <c r="G33" s="47" t="str">
        <f t="shared" ref="G33:AQ33" si="61">IF(SUM(G31:G32)&lt;&gt;1,"ERROR","")</f>
        <v/>
      </c>
      <c r="H33" s="47" t="str">
        <f t="shared" si="61"/>
        <v/>
      </c>
      <c r="I33" s="47" t="str">
        <f t="shared" si="61"/>
        <v/>
      </c>
      <c r="J33" s="47" t="str">
        <f t="shared" si="61"/>
        <v/>
      </c>
      <c r="K33" s="47" t="str">
        <f t="shared" si="61"/>
        <v/>
      </c>
      <c r="L33" s="47" t="str">
        <f t="shared" si="61"/>
        <v/>
      </c>
      <c r="M33" s="47" t="str">
        <f t="shared" si="61"/>
        <v/>
      </c>
      <c r="N33" s="47" t="str">
        <f t="shared" si="61"/>
        <v/>
      </c>
      <c r="O33" s="47" t="str">
        <f t="shared" si="61"/>
        <v/>
      </c>
      <c r="P33" s="47" t="str">
        <f t="shared" si="61"/>
        <v/>
      </c>
      <c r="Q33" s="47" t="str">
        <f t="shared" si="61"/>
        <v/>
      </c>
      <c r="R33" s="47" t="str">
        <f t="shared" si="61"/>
        <v/>
      </c>
      <c r="S33" s="47" t="str">
        <f t="shared" si="61"/>
        <v/>
      </c>
      <c r="T33" s="47" t="str">
        <f t="shared" si="61"/>
        <v/>
      </c>
      <c r="U33" s="47" t="str">
        <f t="shared" si="61"/>
        <v/>
      </c>
      <c r="V33" s="47" t="str">
        <f t="shared" si="61"/>
        <v/>
      </c>
      <c r="W33" s="47" t="str">
        <f t="shared" si="61"/>
        <v/>
      </c>
      <c r="X33" s="47" t="str">
        <f t="shared" si="61"/>
        <v/>
      </c>
      <c r="Y33" s="47" t="str">
        <f t="shared" si="61"/>
        <v/>
      </c>
      <c r="Z33" s="47" t="str">
        <f t="shared" si="61"/>
        <v/>
      </c>
      <c r="AA33" s="47" t="str">
        <f t="shared" si="61"/>
        <v/>
      </c>
      <c r="AB33" s="47" t="str">
        <f t="shared" si="61"/>
        <v/>
      </c>
      <c r="AC33" s="47" t="str">
        <f t="shared" si="61"/>
        <v/>
      </c>
      <c r="AD33" s="47" t="str">
        <f t="shared" si="61"/>
        <v/>
      </c>
      <c r="AE33" s="47" t="str">
        <f t="shared" si="61"/>
        <v/>
      </c>
      <c r="AF33" s="47" t="str">
        <f t="shared" si="61"/>
        <v/>
      </c>
      <c r="AG33" s="47" t="str">
        <f t="shared" si="61"/>
        <v/>
      </c>
      <c r="AH33" s="47" t="str">
        <f t="shared" si="61"/>
        <v/>
      </c>
      <c r="AI33" s="47" t="str">
        <f t="shared" si="61"/>
        <v/>
      </c>
      <c r="AJ33" s="47" t="str">
        <f t="shared" si="61"/>
        <v/>
      </c>
      <c r="AK33" s="47" t="str">
        <f t="shared" si="61"/>
        <v/>
      </c>
      <c r="AL33" s="47" t="str">
        <f t="shared" si="61"/>
        <v/>
      </c>
      <c r="AM33" s="47" t="str">
        <f t="shared" si="61"/>
        <v/>
      </c>
      <c r="AN33" s="47" t="str">
        <f t="shared" si="61"/>
        <v/>
      </c>
      <c r="AO33" s="47" t="str">
        <f t="shared" si="61"/>
        <v/>
      </c>
      <c r="AP33" s="47" t="str">
        <f t="shared" si="61"/>
        <v/>
      </c>
      <c r="AQ33" s="47" t="str">
        <f t="shared" si="61"/>
        <v/>
      </c>
      <c r="AR33" s="54"/>
      <c r="AS33" s="54"/>
      <c r="AT33" t="str">
        <f t="shared" ref="AT33" si="62">AX6</f>
        <v>INDCOL</v>
      </c>
      <c r="AU33" s="45">
        <f t="shared" si="57"/>
        <v>0</v>
      </c>
      <c r="AV33" s="45">
        <f t="shared" si="57"/>
        <v>0</v>
      </c>
      <c r="AW33" s="45">
        <f t="shared" si="57"/>
        <v>0</v>
      </c>
      <c r="AX33" s="45">
        <f t="shared" si="57"/>
        <v>0</v>
      </c>
      <c r="AY33" s="45">
        <f t="shared" si="57"/>
        <v>0</v>
      </c>
      <c r="AZ33" s="45">
        <f t="shared" si="57"/>
        <v>0</v>
      </c>
      <c r="BA33" s="45">
        <f t="shared" si="57"/>
        <v>0</v>
      </c>
      <c r="BB33" s="45">
        <f t="shared" si="57"/>
        <v>0</v>
      </c>
      <c r="BC33" s="45">
        <f t="shared" si="57"/>
        <v>0</v>
      </c>
      <c r="BD33" s="45">
        <f t="shared" si="57"/>
        <v>0</v>
      </c>
      <c r="BE33" s="45">
        <f t="shared" si="58"/>
        <v>0</v>
      </c>
      <c r="BF33" s="45">
        <f t="shared" si="58"/>
        <v>0</v>
      </c>
      <c r="BG33" s="45">
        <f t="shared" si="58"/>
        <v>0</v>
      </c>
      <c r="BH33" s="45">
        <f t="shared" si="58"/>
        <v>0</v>
      </c>
      <c r="BI33" s="45">
        <f t="shared" si="58"/>
        <v>0</v>
      </c>
      <c r="BJ33" s="45">
        <f t="shared" si="58"/>
        <v>0</v>
      </c>
      <c r="BK33" s="45">
        <f t="shared" si="58"/>
        <v>0</v>
      </c>
      <c r="BL33" s="45">
        <f t="shared" si="58"/>
        <v>0</v>
      </c>
      <c r="BM33" s="45">
        <f t="shared" si="58"/>
        <v>0</v>
      </c>
      <c r="BN33" s="45">
        <f t="shared" si="58"/>
        <v>0</v>
      </c>
      <c r="BO33" s="45">
        <f t="shared" si="59"/>
        <v>0</v>
      </c>
      <c r="BP33" s="45">
        <f t="shared" si="59"/>
        <v>0</v>
      </c>
      <c r="BQ33" s="45">
        <f t="shared" si="59"/>
        <v>0</v>
      </c>
      <c r="BR33" s="45">
        <f t="shared" si="59"/>
        <v>0</v>
      </c>
      <c r="BS33" s="45">
        <f t="shared" si="59"/>
        <v>0</v>
      </c>
      <c r="BT33" s="45">
        <f t="shared" si="59"/>
        <v>0</v>
      </c>
      <c r="BU33" s="45">
        <f t="shared" si="59"/>
        <v>0</v>
      </c>
      <c r="BV33" s="45">
        <f t="shared" si="59"/>
        <v>0</v>
      </c>
      <c r="BW33" s="45">
        <f t="shared" si="59"/>
        <v>0</v>
      </c>
      <c r="BX33" s="45">
        <f t="shared" si="59"/>
        <v>0</v>
      </c>
      <c r="BY33" s="45">
        <f t="shared" si="60"/>
        <v>0</v>
      </c>
      <c r="BZ33" s="45">
        <f t="shared" si="60"/>
        <v>0</v>
      </c>
      <c r="CA33" s="45">
        <f t="shared" si="60"/>
        <v>0</v>
      </c>
      <c r="CB33" s="45">
        <f t="shared" si="60"/>
        <v>0</v>
      </c>
      <c r="CC33" s="45">
        <f t="shared" si="60"/>
        <v>0</v>
      </c>
      <c r="CD33" s="45">
        <f t="shared" si="60"/>
        <v>0</v>
      </c>
      <c r="CE33" s="45">
        <f t="shared" si="60"/>
        <v>0</v>
      </c>
    </row>
    <row r="34" spans="5:83">
      <c r="E34" s="43" t="s">
        <v>239</v>
      </c>
      <c r="F34" s="4" t="s">
        <v>1615</v>
      </c>
      <c r="G34" s="45">
        <f>IF(AZ12=0,0,IF((AU39/AZ12)&gt;1,1,AU39/AZ12))</f>
        <v>0.922812937098456</v>
      </c>
      <c r="H34" s="45">
        <f t="shared" ref="H34:AQ34" si="63">IF(BA12=0,0,IF((AV39/BA12)&gt;1,1,AV39/BA12))</f>
        <v>0.995691517997598</v>
      </c>
      <c r="I34" s="45">
        <f t="shared" si="63"/>
        <v>0.450277558143502</v>
      </c>
      <c r="J34" s="45">
        <f t="shared" si="63"/>
        <v>0.948956148236939</v>
      </c>
      <c r="K34" s="45">
        <f t="shared" si="63"/>
        <v>0</v>
      </c>
      <c r="L34" s="45">
        <f t="shared" si="63"/>
        <v>0.442398563585385</v>
      </c>
      <c r="M34" s="45">
        <f t="shared" si="63"/>
        <v>0.972554525420559</v>
      </c>
      <c r="N34" s="45">
        <f t="shared" si="63"/>
        <v>0.665259870215832</v>
      </c>
      <c r="O34" s="45">
        <f t="shared" si="63"/>
        <v>0.913313761108176</v>
      </c>
      <c r="P34" s="45">
        <f t="shared" si="63"/>
        <v>0.284204761904762</v>
      </c>
      <c r="Q34" s="45">
        <f t="shared" si="63"/>
        <v>0.957938362566306</v>
      </c>
      <c r="R34" s="45">
        <f t="shared" si="63"/>
        <v>0.972471176987585</v>
      </c>
      <c r="S34" s="45">
        <f t="shared" si="63"/>
        <v>0.762839956714886</v>
      </c>
      <c r="T34" s="45">
        <f t="shared" si="63"/>
        <v>0.927417226306002</v>
      </c>
      <c r="U34" s="45">
        <f t="shared" si="63"/>
        <v>0.989865873743149</v>
      </c>
      <c r="V34" s="45">
        <f t="shared" si="63"/>
        <v>0.867094994087505</v>
      </c>
      <c r="W34" s="45">
        <f t="shared" si="63"/>
        <v>0</v>
      </c>
      <c r="X34" s="45">
        <f t="shared" si="63"/>
        <v>0.553908935884307</v>
      </c>
      <c r="Y34" s="45">
        <f t="shared" si="63"/>
        <v>0.117362959533354</v>
      </c>
      <c r="Z34" s="45">
        <f t="shared" si="63"/>
        <v>0.913173861012957</v>
      </c>
      <c r="AA34" s="45">
        <f t="shared" si="63"/>
        <v>0.61193858104513</v>
      </c>
      <c r="AB34" s="45">
        <f t="shared" si="63"/>
        <v>0</v>
      </c>
      <c r="AC34" s="45">
        <f t="shared" si="63"/>
        <v>0.183039461576482</v>
      </c>
      <c r="AD34" s="45">
        <f t="shared" si="63"/>
        <v>0</v>
      </c>
      <c r="AE34" s="45">
        <f t="shared" si="63"/>
        <v>0.882582877400291</v>
      </c>
      <c r="AF34" s="45">
        <f t="shared" si="63"/>
        <v>0.81292030759042</v>
      </c>
      <c r="AG34" s="45">
        <f t="shared" si="63"/>
        <v>0.999422609209316</v>
      </c>
      <c r="AH34" s="45">
        <f t="shared" si="63"/>
        <v>0.27918961712683</v>
      </c>
      <c r="AI34" s="45">
        <f t="shared" si="63"/>
        <v>0.427025496786444</v>
      </c>
      <c r="AJ34" s="45">
        <f t="shared" si="63"/>
        <v>0.982530748231369</v>
      </c>
      <c r="AK34" s="45">
        <f t="shared" si="63"/>
        <v>0.511604895722309</v>
      </c>
      <c r="AL34" s="45">
        <f t="shared" si="63"/>
        <v>0</v>
      </c>
      <c r="AM34" s="45">
        <f t="shared" si="63"/>
        <v>0.895589282932938</v>
      </c>
      <c r="AN34" s="45">
        <f t="shared" si="63"/>
        <v>0</v>
      </c>
      <c r="AO34" s="45">
        <f t="shared" si="63"/>
        <v>0</v>
      </c>
      <c r="AP34" s="45">
        <f t="shared" si="63"/>
        <v>0</v>
      </c>
      <c r="AQ34" s="45">
        <f t="shared" si="63"/>
        <v>0.523015471079744</v>
      </c>
      <c r="AR34" s="54"/>
      <c r="AS34" s="54"/>
      <c r="AT34" t="str">
        <f t="shared" ref="AT34:AT44" si="64">AX7</f>
        <v>INDCOB</v>
      </c>
      <c r="AU34" s="45">
        <f t="shared" si="57"/>
        <v>0</v>
      </c>
      <c r="AV34" s="45">
        <f t="shared" si="57"/>
        <v>0</v>
      </c>
      <c r="AW34" s="45">
        <f t="shared" si="57"/>
        <v>0</v>
      </c>
      <c r="AX34" s="45">
        <f t="shared" si="57"/>
        <v>0</v>
      </c>
      <c r="AY34" s="45">
        <f t="shared" si="57"/>
        <v>0</v>
      </c>
      <c r="AZ34" s="45">
        <f t="shared" si="57"/>
        <v>0</v>
      </c>
      <c r="BA34" s="45">
        <f t="shared" si="57"/>
        <v>0</v>
      </c>
      <c r="BB34" s="45">
        <f t="shared" si="57"/>
        <v>0</v>
      </c>
      <c r="BC34" s="45">
        <f t="shared" si="57"/>
        <v>0</v>
      </c>
      <c r="BD34" s="45">
        <f t="shared" si="57"/>
        <v>0</v>
      </c>
      <c r="BE34" s="45">
        <f t="shared" si="58"/>
        <v>0</v>
      </c>
      <c r="BF34" s="45">
        <f t="shared" si="58"/>
        <v>0</v>
      </c>
      <c r="BG34" s="45">
        <f t="shared" si="58"/>
        <v>0</v>
      </c>
      <c r="BH34" s="45">
        <f t="shared" si="58"/>
        <v>0</v>
      </c>
      <c r="BI34" s="45">
        <f t="shared" si="58"/>
        <v>0</v>
      </c>
      <c r="BJ34" s="45">
        <f t="shared" si="58"/>
        <v>0</v>
      </c>
      <c r="BK34" s="45">
        <f t="shared" si="58"/>
        <v>0</v>
      </c>
      <c r="BL34" s="45">
        <f t="shared" si="58"/>
        <v>0</v>
      </c>
      <c r="BM34" s="45">
        <f t="shared" si="58"/>
        <v>0</v>
      </c>
      <c r="BN34" s="45">
        <f t="shared" si="58"/>
        <v>0</v>
      </c>
      <c r="BO34" s="45">
        <f t="shared" si="59"/>
        <v>0</v>
      </c>
      <c r="BP34" s="45">
        <f t="shared" si="59"/>
        <v>0</v>
      </c>
      <c r="BQ34" s="45">
        <f t="shared" si="59"/>
        <v>0</v>
      </c>
      <c r="BR34" s="45">
        <f t="shared" si="59"/>
        <v>0</v>
      </c>
      <c r="BS34" s="45">
        <f t="shared" si="59"/>
        <v>0</v>
      </c>
      <c r="BT34" s="45">
        <f t="shared" si="59"/>
        <v>0</v>
      </c>
      <c r="BU34" s="45">
        <f t="shared" si="59"/>
        <v>0</v>
      </c>
      <c r="BV34" s="45">
        <f t="shared" si="59"/>
        <v>0</v>
      </c>
      <c r="BW34" s="45">
        <f t="shared" si="59"/>
        <v>0</v>
      </c>
      <c r="BX34" s="45">
        <f t="shared" si="59"/>
        <v>0</v>
      </c>
      <c r="BY34" s="45">
        <f t="shared" si="60"/>
        <v>0</v>
      </c>
      <c r="BZ34" s="45">
        <f t="shared" si="60"/>
        <v>0</v>
      </c>
      <c r="CA34" s="45">
        <f t="shared" si="60"/>
        <v>0</v>
      </c>
      <c r="CB34" s="45">
        <f t="shared" si="60"/>
        <v>0</v>
      </c>
      <c r="CC34" s="45">
        <f t="shared" si="60"/>
        <v>0</v>
      </c>
      <c r="CD34" s="45">
        <f t="shared" si="60"/>
        <v>0</v>
      </c>
      <c r="CE34" s="45">
        <f t="shared" si="60"/>
        <v>0</v>
      </c>
    </row>
    <row r="35" spans="5:83">
      <c r="E35" s="43"/>
      <c r="F35" s="4" t="s">
        <v>1532</v>
      </c>
      <c r="G35" s="45">
        <f>1-G34</f>
        <v>0.0771870629015438</v>
      </c>
      <c r="H35" s="45">
        <f t="shared" ref="H35:AQ35" si="65">1-H34</f>
        <v>0.00430848200240153</v>
      </c>
      <c r="I35" s="45">
        <f t="shared" si="65"/>
        <v>0.549722441856498</v>
      </c>
      <c r="J35" s="45">
        <f t="shared" si="65"/>
        <v>0.0510438517630606</v>
      </c>
      <c r="K35" s="45">
        <f t="shared" si="65"/>
        <v>1</v>
      </c>
      <c r="L35" s="45">
        <f t="shared" si="65"/>
        <v>0.557601436414615</v>
      </c>
      <c r="M35" s="45">
        <f t="shared" si="65"/>
        <v>0.0274454745794411</v>
      </c>
      <c r="N35" s="45">
        <f t="shared" si="65"/>
        <v>0.334740129784168</v>
      </c>
      <c r="O35" s="45">
        <f t="shared" si="65"/>
        <v>0.0866862388918243</v>
      </c>
      <c r="P35" s="45">
        <f t="shared" si="65"/>
        <v>0.715795238095238</v>
      </c>
      <c r="Q35" s="45">
        <f t="shared" si="65"/>
        <v>0.0420616374336944</v>
      </c>
      <c r="R35" s="45">
        <f t="shared" si="65"/>
        <v>0.0275288230124145</v>
      </c>
      <c r="S35" s="45">
        <f t="shared" si="65"/>
        <v>0.237160043285114</v>
      </c>
      <c r="T35" s="45">
        <f t="shared" si="65"/>
        <v>0.0725827736939982</v>
      </c>
      <c r="U35" s="45">
        <f t="shared" si="65"/>
        <v>0.010134126256851</v>
      </c>
      <c r="V35" s="45">
        <f t="shared" si="65"/>
        <v>0.132905005912495</v>
      </c>
      <c r="W35" s="45">
        <f t="shared" si="65"/>
        <v>1</v>
      </c>
      <c r="X35" s="45">
        <f t="shared" si="65"/>
        <v>0.446091064115693</v>
      </c>
      <c r="Y35" s="45">
        <f t="shared" si="65"/>
        <v>0.882637040466646</v>
      </c>
      <c r="Z35" s="45">
        <f t="shared" si="65"/>
        <v>0.0868261389870435</v>
      </c>
      <c r="AA35" s="45">
        <f t="shared" si="65"/>
        <v>0.38806141895487</v>
      </c>
      <c r="AB35" s="45">
        <f t="shared" si="65"/>
        <v>1</v>
      </c>
      <c r="AC35" s="45">
        <f t="shared" si="65"/>
        <v>0.816960538423518</v>
      </c>
      <c r="AD35" s="45">
        <f t="shared" si="65"/>
        <v>1</v>
      </c>
      <c r="AE35" s="45">
        <f t="shared" si="65"/>
        <v>0.117417122599709</v>
      </c>
      <c r="AF35" s="45">
        <f t="shared" si="65"/>
        <v>0.18707969240958</v>
      </c>
      <c r="AG35" s="45">
        <f t="shared" si="65"/>
        <v>0.000577390790684307</v>
      </c>
      <c r="AH35" s="45">
        <f t="shared" si="65"/>
        <v>0.72081038287317</v>
      </c>
      <c r="AI35" s="45">
        <f t="shared" si="65"/>
        <v>0.572974503213556</v>
      </c>
      <c r="AJ35" s="45">
        <f t="shared" si="65"/>
        <v>0.0174692517686311</v>
      </c>
      <c r="AK35" s="45">
        <f t="shared" si="65"/>
        <v>0.488395104277691</v>
      </c>
      <c r="AL35" s="45">
        <f t="shared" si="65"/>
        <v>1</v>
      </c>
      <c r="AM35" s="45">
        <f t="shared" si="65"/>
        <v>0.104410717067062</v>
      </c>
      <c r="AN35" s="45">
        <f t="shared" si="65"/>
        <v>1</v>
      </c>
      <c r="AO35" s="45">
        <f t="shared" si="65"/>
        <v>1</v>
      </c>
      <c r="AP35" s="45">
        <f t="shared" si="65"/>
        <v>1</v>
      </c>
      <c r="AQ35" s="45">
        <f t="shared" si="65"/>
        <v>0.476984528920256</v>
      </c>
      <c r="AR35" s="54"/>
      <c r="AS35" s="54"/>
      <c r="AT35" t="str">
        <f t="shared" si="64"/>
        <v>INDCOK</v>
      </c>
      <c r="AU35" s="45">
        <f t="shared" si="57"/>
        <v>0</v>
      </c>
      <c r="AV35" s="45">
        <f t="shared" si="57"/>
        <v>0</v>
      </c>
      <c r="AW35" s="45">
        <f t="shared" si="57"/>
        <v>0</v>
      </c>
      <c r="AX35" s="45">
        <f t="shared" si="57"/>
        <v>0</v>
      </c>
      <c r="AY35" s="45">
        <f t="shared" si="57"/>
        <v>0</v>
      </c>
      <c r="AZ35" s="45">
        <f t="shared" si="57"/>
        <v>0</v>
      </c>
      <c r="BA35" s="45">
        <f t="shared" si="57"/>
        <v>0</v>
      </c>
      <c r="BB35" s="45">
        <f t="shared" si="57"/>
        <v>0</v>
      </c>
      <c r="BC35" s="45">
        <f t="shared" si="57"/>
        <v>0</v>
      </c>
      <c r="BD35" s="45">
        <f t="shared" si="57"/>
        <v>0</v>
      </c>
      <c r="BE35" s="45">
        <f t="shared" si="58"/>
        <v>0</v>
      </c>
      <c r="BF35" s="45">
        <f t="shared" si="58"/>
        <v>0</v>
      </c>
      <c r="BG35" s="45">
        <f t="shared" si="58"/>
        <v>0</v>
      </c>
      <c r="BH35" s="45">
        <f t="shared" si="58"/>
        <v>0</v>
      </c>
      <c r="BI35" s="45">
        <f t="shared" si="58"/>
        <v>0</v>
      </c>
      <c r="BJ35" s="45">
        <f t="shared" si="58"/>
        <v>0</v>
      </c>
      <c r="BK35" s="45">
        <f t="shared" si="58"/>
        <v>0</v>
      </c>
      <c r="BL35" s="45">
        <f t="shared" si="58"/>
        <v>0</v>
      </c>
      <c r="BM35" s="45">
        <f t="shared" si="58"/>
        <v>0</v>
      </c>
      <c r="BN35" s="45">
        <f t="shared" si="58"/>
        <v>0</v>
      </c>
      <c r="BO35" s="45">
        <f t="shared" si="59"/>
        <v>0</v>
      </c>
      <c r="BP35" s="45">
        <f t="shared" si="59"/>
        <v>0</v>
      </c>
      <c r="BQ35" s="45">
        <f t="shared" si="59"/>
        <v>0</v>
      </c>
      <c r="BR35" s="45">
        <f t="shared" si="59"/>
        <v>0</v>
      </c>
      <c r="BS35" s="45">
        <f t="shared" si="59"/>
        <v>0</v>
      </c>
      <c r="BT35" s="45">
        <f t="shared" si="59"/>
        <v>0</v>
      </c>
      <c r="BU35" s="45">
        <f t="shared" si="59"/>
        <v>0</v>
      </c>
      <c r="BV35" s="45">
        <f t="shared" si="59"/>
        <v>0</v>
      </c>
      <c r="BW35" s="45">
        <f t="shared" si="59"/>
        <v>0</v>
      </c>
      <c r="BX35" s="45">
        <f t="shared" si="59"/>
        <v>0</v>
      </c>
      <c r="BY35" s="45">
        <f t="shared" si="60"/>
        <v>0</v>
      </c>
      <c r="BZ35" s="45">
        <f t="shared" si="60"/>
        <v>0</v>
      </c>
      <c r="CA35" s="45">
        <f t="shared" si="60"/>
        <v>0</v>
      </c>
      <c r="CB35" s="45">
        <f t="shared" si="60"/>
        <v>0</v>
      </c>
      <c r="CC35" s="45">
        <f t="shared" si="60"/>
        <v>0</v>
      </c>
      <c r="CD35" s="45">
        <f t="shared" si="60"/>
        <v>0</v>
      </c>
      <c r="CE35" s="45">
        <f t="shared" si="60"/>
        <v>0</v>
      </c>
    </row>
    <row r="36" spans="5:83">
      <c r="E36" s="46" t="s">
        <v>192</v>
      </c>
      <c r="F36"/>
      <c r="G36" s="47" t="str">
        <f t="shared" ref="G36:AQ36" si="66">IF(SUM(G34:G35)&lt;&gt;1,"ERROR","")</f>
        <v/>
      </c>
      <c r="H36" s="47" t="str">
        <f t="shared" si="66"/>
        <v/>
      </c>
      <c r="I36" s="47" t="str">
        <f t="shared" si="66"/>
        <v/>
      </c>
      <c r="J36" s="47" t="str">
        <f t="shared" si="66"/>
        <v/>
      </c>
      <c r="K36" s="47" t="str">
        <f t="shared" si="66"/>
        <v/>
      </c>
      <c r="L36" s="47" t="str">
        <f t="shared" si="66"/>
        <v/>
      </c>
      <c r="M36" s="47" t="str">
        <f t="shared" si="66"/>
        <v/>
      </c>
      <c r="N36" s="47" t="str">
        <f t="shared" si="66"/>
        <v/>
      </c>
      <c r="O36" s="47" t="str">
        <f t="shared" si="66"/>
        <v/>
      </c>
      <c r="P36" s="47" t="str">
        <f t="shared" si="66"/>
        <v/>
      </c>
      <c r="Q36" s="47" t="str">
        <f t="shared" si="66"/>
        <v/>
      </c>
      <c r="R36" s="47" t="str">
        <f t="shared" si="66"/>
        <v/>
      </c>
      <c r="S36" s="47" t="str">
        <f t="shared" si="66"/>
        <v/>
      </c>
      <c r="T36" s="47" t="str">
        <f t="shared" si="66"/>
        <v/>
      </c>
      <c r="U36" s="47" t="str">
        <f t="shared" si="66"/>
        <v/>
      </c>
      <c r="V36" s="47" t="str">
        <f t="shared" si="66"/>
        <v/>
      </c>
      <c r="W36" s="47" t="str">
        <f t="shared" si="66"/>
        <v/>
      </c>
      <c r="X36" s="47" t="str">
        <f t="shared" si="66"/>
        <v/>
      </c>
      <c r="Y36" s="47" t="str">
        <f t="shared" si="66"/>
        <v/>
      </c>
      <c r="Z36" s="47" t="str">
        <f t="shared" si="66"/>
        <v/>
      </c>
      <c r="AA36" s="47" t="str">
        <f t="shared" si="66"/>
        <v/>
      </c>
      <c r="AB36" s="47" t="str">
        <f t="shared" si="66"/>
        <v/>
      </c>
      <c r="AC36" s="47" t="str">
        <f t="shared" si="66"/>
        <v/>
      </c>
      <c r="AD36" s="47" t="str">
        <f t="shared" si="66"/>
        <v/>
      </c>
      <c r="AE36" s="47" t="str">
        <f t="shared" si="66"/>
        <v/>
      </c>
      <c r="AF36" s="47" t="str">
        <f t="shared" si="66"/>
        <v/>
      </c>
      <c r="AG36" s="47" t="str">
        <f t="shared" si="66"/>
        <v/>
      </c>
      <c r="AH36" s="47" t="str">
        <f t="shared" si="66"/>
        <v/>
      </c>
      <c r="AI36" s="47" t="str">
        <f t="shared" si="66"/>
        <v/>
      </c>
      <c r="AJ36" s="47" t="str">
        <f t="shared" si="66"/>
        <v/>
      </c>
      <c r="AK36" s="47" t="str">
        <f t="shared" si="66"/>
        <v/>
      </c>
      <c r="AL36" s="47" t="str">
        <f t="shared" si="66"/>
        <v/>
      </c>
      <c r="AM36" s="47" t="str">
        <f t="shared" si="66"/>
        <v/>
      </c>
      <c r="AN36" s="47" t="str">
        <f t="shared" si="66"/>
        <v/>
      </c>
      <c r="AO36" s="47" t="str">
        <f t="shared" si="66"/>
        <v/>
      </c>
      <c r="AP36" s="47" t="str">
        <f t="shared" si="66"/>
        <v/>
      </c>
      <c r="AQ36" s="47" t="str">
        <f t="shared" si="66"/>
        <v/>
      </c>
      <c r="AR36" s="54"/>
      <c r="AS36" s="54"/>
      <c r="AT36" t="str">
        <f t="shared" si="64"/>
        <v>INDLPG</v>
      </c>
      <c r="AU36" s="45">
        <f t="shared" si="57"/>
        <v>0</v>
      </c>
      <c r="AV36" s="45">
        <f t="shared" si="57"/>
        <v>0</v>
      </c>
      <c r="AW36" s="45">
        <f t="shared" si="57"/>
        <v>0</v>
      </c>
      <c r="AX36" s="45">
        <f t="shared" si="57"/>
        <v>0</v>
      </c>
      <c r="AY36" s="45">
        <f t="shared" si="57"/>
        <v>0</v>
      </c>
      <c r="AZ36" s="45">
        <f t="shared" si="57"/>
        <v>0</v>
      </c>
      <c r="BA36" s="45">
        <f t="shared" si="57"/>
        <v>0</v>
      </c>
      <c r="BB36" s="45">
        <f t="shared" si="57"/>
        <v>0</v>
      </c>
      <c r="BC36" s="45">
        <f t="shared" si="57"/>
        <v>0</v>
      </c>
      <c r="BD36" s="45">
        <f t="shared" si="57"/>
        <v>0</v>
      </c>
      <c r="BE36" s="45">
        <f t="shared" si="58"/>
        <v>0</v>
      </c>
      <c r="BF36" s="45">
        <f t="shared" si="58"/>
        <v>0</v>
      </c>
      <c r="BG36" s="45">
        <f t="shared" si="58"/>
        <v>0</v>
      </c>
      <c r="BH36" s="45">
        <f t="shared" si="58"/>
        <v>0</v>
      </c>
      <c r="BI36" s="45">
        <f t="shared" si="58"/>
        <v>0</v>
      </c>
      <c r="BJ36" s="45">
        <f t="shared" si="58"/>
        <v>0</v>
      </c>
      <c r="BK36" s="45">
        <f t="shared" si="58"/>
        <v>0</v>
      </c>
      <c r="BL36" s="45">
        <f t="shared" si="58"/>
        <v>0</v>
      </c>
      <c r="BM36" s="45">
        <f t="shared" si="58"/>
        <v>0</v>
      </c>
      <c r="BN36" s="45">
        <f t="shared" si="58"/>
        <v>0</v>
      </c>
      <c r="BO36" s="45">
        <f t="shared" si="59"/>
        <v>0</v>
      </c>
      <c r="BP36" s="45">
        <f t="shared" si="59"/>
        <v>0</v>
      </c>
      <c r="BQ36" s="45">
        <f t="shared" si="59"/>
        <v>0</v>
      </c>
      <c r="BR36" s="45">
        <f t="shared" si="59"/>
        <v>0</v>
      </c>
      <c r="BS36" s="45">
        <f t="shared" si="59"/>
        <v>0</v>
      </c>
      <c r="BT36" s="45">
        <f t="shared" si="59"/>
        <v>0</v>
      </c>
      <c r="BU36" s="45">
        <f t="shared" si="59"/>
        <v>0</v>
      </c>
      <c r="BV36" s="45">
        <f t="shared" si="59"/>
        <v>0</v>
      </c>
      <c r="BW36" s="45">
        <f t="shared" si="59"/>
        <v>0</v>
      </c>
      <c r="BX36" s="45">
        <f t="shared" si="59"/>
        <v>0</v>
      </c>
      <c r="BY36" s="45">
        <f t="shared" si="60"/>
        <v>0</v>
      </c>
      <c r="BZ36" s="45">
        <f t="shared" si="60"/>
        <v>0</v>
      </c>
      <c r="CA36" s="45">
        <f t="shared" si="60"/>
        <v>0</v>
      </c>
      <c r="CB36" s="45">
        <f t="shared" si="60"/>
        <v>0</v>
      </c>
      <c r="CC36" s="45">
        <f t="shared" si="60"/>
        <v>0</v>
      </c>
      <c r="CD36" s="45">
        <f t="shared" si="60"/>
        <v>0</v>
      </c>
      <c r="CE36" s="45">
        <f t="shared" si="60"/>
        <v>0</v>
      </c>
    </row>
    <row r="37" spans="5:83">
      <c r="E37" s="43" t="s">
        <v>237</v>
      </c>
      <c r="F37" s="4" t="s">
        <v>1615</v>
      </c>
      <c r="G37" s="45">
        <f>IF(AZ11=0,0,IF((AU38/AZ11)&gt;1,1,AU38/AZ11))</f>
        <v>0.51127659615037</v>
      </c>
      <c r="H37" s="45">
        <f t="shared" ref="H37:AQ37" si="67">IF(BA11=0,0,IF((AV38/BA11)&gt;1,1,AV38/BA11))</f>
        <v>0.987009425047101</v>
      </c>
      <c r="I37" s="45">
        <f t="shared" si="67"/>
        <v>0.205027388785909</v>
      </c>
      <c r="J37" s="45">
        <f t="shared" si="67"/>
        <v>0.976525210889636</v>
      </c>
      <c r="K37" s="45">
        <f t="shared" si="67"/>
        <v>0.996392597554602</v>
      </c>
      <c r="L37" s="45">
        <f t="shared" si="67"/>
        <v>0.890554903990471</v>
      </c>
      <c r="M37" s="45">
        <f t="shared" si="67"/>
        <v>0.979737463241386</v>
      </c>
      <c r="N37" s="45">
        <f t="shared" si="67"/>
        <v>0.549390013274432</v>
      </c>
      <c r="O37" s="45">
        <f t="shared" si="67"/>
        <v>0.181636053774953</v>
      </c>
      <c r="P37" s="45">
        <f t="shared" si="67"/>
        <v>0.584478243238542</v>
      </c>
      <c r="Q37" s="45">
        <f t="shared" si="67"/>
        <v>0.670627171755407</v>
      </c>
      <c r="R37" s="45">
        <f t="shared" si="67"/>
        <v>0.752095532588315</v>
      </c>
      <c r="S37" s="45">
        <f t="shared" si="67"/>
        <v>0.853836477714391</v>
      </c>
      <c r="T37" s="45">
        <f t="shared" si="67"/>
        <v>0.0815968773534012</v>
      </c>
      <c r="U37" s="45">
        <f t="shared" si="67"/>
        <v>0.750492684078171</v>
      </c>
      <c r="V37" s="45">
        <f t="shared" si="67"/>
        <v>0.989488315985809</v>
      </c>
      <c r="W37" s="45">
        <f t="shared" si="67"/>
        <v>0</v>
      </c>
      <c r="X37" s="45">
        <f t="shared" si="67"/>
        <v>0.996565425896207</v>
      </c>
      <c r="Y37" s="45">
        <f t="shared" si="67"/>
        <v>0.857214889710485</v>
      </c>
      <c r="Z37" s="45">
        <f t="shared" si="67"/>
        <v>0</v>
      </c>
      <c r="AA37" s="45">
        <f t="shared" si="67"/>
        <v>0.479677620638044</v>
      </c>
      <c r="AB37" s="45">
        <f t="shared" si="67"/>
        <v>0</v>
      </c>
      <c r="AC37" s="45">
        <f t="shared" si="67"/>
        <v>0.0394896964128849</v>
      </c>
      <c r="AD37" s="45">
        <f t="shared" si="67"/>
        <v>0.578</v>
      </c>
      <c r="AE37" s="45">
        <f t="shared" si="67"/>
        <v>0.992145126589593</v>
      </c>
      <c r="AF37" s="45">
        <f t="shared" si="67"/>
        <v>0.998950116464111</v>
      </c>
      <c r="AG37" s="45">
        <f t="shared" si="67"/>
        <v>1</v>
      </c>
      <c r="AH37" s="45">
        <f t="shared" si="67"/>
        <v>0.844032924435001</v>
      </c>
      <c r="AI37" s="45">
        <f t="shared" si="67"/>
        <v>0.187280702742408</v>
      </c>
      <c r="AJ37" s="45">
        <f t="shared" si="67"/>
        <v>0.932505818408453</v>
      </c>
      <c r="AK37" s="45">
        <f t="shared" si="67"/>
        <v>0</v>
      </c>
      <c r="AL37" s="45">
        <f t="shared" si="67"/>
        <v>0.996223196881092</v>
      </c>
      <c r="AM37" s="45">
        <f t="shared" si="67"/>
        <v>0</v>
      </c>
      <c r="AN37" s="45">
        <f t="shared" si="67"/>
        <v>0.708244802732992</v>
      </c>
      <c r="AO37" s="45">
        <f t="shared" si="67"/>
        <v>0</v>
      </c>
      <c r="AP37" s="45">
        <f t="shared" si="67"/>
        <v>0.677879207680155</v>
      </c>
      <c r="AQ37" s="45">
        <f t="shared" si="67"/>
        <v>0.594345529511373</v>
      </c>
      <c r="AR37" s="54"/>
      <c r="AS37" s="54"/>
      <c r="AT37" t="str">
        <f t="shared" si="64"/>
        <v>INDLFO</v>
      </c>
      <c r="AU37" s="45">
        <f t="shared" si="57"/>
        <v>0</v>
      </c>
      <c r="AV37" s="45">
        <f t="shared" si="57"/>
        <v>0</v>
      </c>
      <c r="AW37" s="45">
        <f t="shared" si="57"/>
        <v>0</v>
      </c>
      <c r="AX37" s="45">
        <f t="shared" si="57"/>
        <v>0</v>
      </c>
      <c r="AY37" s="45">
        <f t="shared" si="57"/>
        <v>0</v>
      </c>
      <c r="AZ37" s="45">
        <f t="shared" si="57"/>
        <v>0.120524430526113</v>
      </c>
      <c r="BA37" s="45">
        <f t="shared" si="57"/>
        <v>0</v>
      </c>
      <c r="BB37" s="45">
        <f t="shared" si="57"/>
        <v>0.0745355069999999</v>
      </c>
      <c r="BC37" s="45">
        <f t="shared" si="57"/>
        <v>0</v>
      </c>
      <c r="BD37" s="45">
        <f t="shared" si="57"/>
        <v>0.107870709173715</v>
      </c>
      <c r="BE37" s="45">
        <f t="shared" si="58"/>
        <v>0</v>
      </c>
      <c r="BF37" s="45">
        <f t="shared" si="58"/>
        <v>0</v>
      </c>
      <c r="BG37" s="45">
        <f t="shared" si="58"/>
        <v>0</v>
      </c>
      <c r="BH37" s="45">
        <f t="shared" si="58"/>
        <v>0</v>
      </c>
      <c r="BI37" s="45">
        <f t="shared" si="58"/>
        <v>0.1339776</v>
      </c>
      <c r="BJ37" s="45">
        <f t="shared" si="58"/>
        <v>0.0304133046697674</v>
      </c>
      <c r="BK37" s="45">
        <f t="shared" si="58"/>
        <v>0</v>
      </c>
      <c r="BL37" s="45">
        <f t="shared" si="58"/>
        <v>0</v>
      </c>
      <c r="BM37" s="45">
        <f t="shared" si="58"/>
        <v>0</v>
      </c>
      <c r="BN37" s="45">
        <f t="shared" si="58"/>
        <v>0</v>
      </c>
      <c r="BO37" s="45">
        <f t="shared" si="59"/>
        <v>0</v>
      </c>
      <c r="BP37" s="45">
        <f t="shared" si="59"/>
        <v>0</v>
      </c>
      <c r="BQ37" s="45">
        <f t="shared" si="59"/>
        <v>0.201397451705713</v>
      </c>
      <c r="BR37" s="45">
        <f t="shared" si="59"/>
        <v>0.51</v>
      </c>
      <c r="BS37" s="45">
        <f t="shared" si="59"/>
        <v>0</v>
      </c>
      <c r="BT37" s="45">
        <f t="shared" si="59"/>
        <v>0.906384048251748</v>
      </c>
      <c r="BU37" s="45">
        <f t="shared" si="59"/>
        <v>0.188600435635024</v>
      </c>
      <c r="BV37" s="45">
        <f t="shared" si="59"/>
        <v>0</v>
      </c>
      <c r="BW37" s="45">
        <f t="shared" si="59"/>
        <v>0</v>
      </c>
      <c r="BX37" s="45">
        <f t="shared" si="59"/>
        <v>0</v>
      </c>
      <c r="BY37" s="45">
        <f t="shared" si="60"/>
        <v>4.38779810405345</v>
      </c>
      <c r="BZ37" s="45">
        <f t="shared" si="60"/>
        <v>0</v>
      </c>
      <c r="CA37" s="45">
        <f t="shared" si="60"/>
        <v>0</v>
      </c>
      <c r="CB37" s="45">
        <f t="shared" si="60"/>
        <v>0</v>
      </c>
      <c r="CC37" s="45">
        <f t="shared" si="60"/>
        <v>0</v>
      </c>
      <c r="CD37" s="45">
        <f t="shared" si="60"/>
        <v>0.07954</v>
      </c>
      <c r="CE37" s="45">
        <f t="shared" si="60"/>
        <v>0</v>
      </c>
    </row>
    <row r="38" spans="5:83">
      <c r="E38" s="43"/>
      <c r="F38" s="4" t="s">
        <v>1532</v>
      </c>
      <c r="G38" s="45">
        <f>1-G37</f>
        <v>0.48872340384963</v>
      </c>
      <c r="H38" s="45">
        <f t="shared" ref="H38:AQ38" si="68">1-H37</f>
        <v>0.0129905749528995</v>
      </c>
      <c r="I38" s="45">
        <f t="shared" si="68"/>
        <v>0.794972611214091</v>
      </c>
      <c r="J38" s="45">
        <f t="shared" si="68"/>
        <v>0.0234747891103645</v>
      </c>
      <c r="K38" s="45">
        <f t="shared" si="68"/>
        <v>0.00360740244539792</v>
      </c>
      <c r="L38" s="45">
        <f t="shared" si="68"/>
        <v>0.109445096009529</v>
      </c>
      <c r="M38" s="45">
        <f t="shared" si="68"/>
        <v>0.0202625367586136</v>
      </c>
      <c r="N38" s="45">
        <f t="shared" si="68"/>
        <v>0.450609986725568</v>
      </c>
      <c r="O38" s="45">
        <f t="shared" si="68"/>
        <v>0.818363946225047</v>
      </c>
      <c r="P38" s="45">
        <f t="shared" si="68"/>
        <v>0.415521756761458</v>
      </c>
      <c r="Q38" s="45">
        <f t="shared" si="68"/>
        <v>0.329372828244593</v>
      </c>
      <c r="R38" s="45">
        <f t="shared" si="68"/>
        <v>0.247904467411685</v>
      </c>
      <c r="S38" s="45">
        <f t="shared" si="68"/>
        <v>0.146163522285609</v>
      </c>
      <c r="T38" s="45">
        <f t="shared" si="68"/>
        <v>0.918403122646599</v>
      </c>
      <c r="U38" s="45">
        <f t="shared" si="68"/>
        <v>0.249507315921829</v>
      </c>
      <c r="V38" s="45">
        <f t="shared" si="68"/>
        <v>0.0105116840141906</v>
      </c>
      <c r="W38" s="45">
        <f t="shared" si="68"/>
        <v>1</v>
      </c>
      <c r="X38" s="45">
        <f t="shared" si="68"/>
        <v>0.00343457410379322</v>
      </c>
      <c r="Y38" s="45">
        <f t="shared" si="68"/>
        <v>0.142785110289515</v>
      </c>
      <c r="Z38" s="45">
        <f t="shared" si="68"/>
        <v>1</v>
      </c>
      <c r="AA38" s="45">
        <f t="shared" si="68"/>
        <v>0.520322379361956</v>
      </c>
      <c r="AB38" s="45">
        <f t="shared" si="68"/>
        <v>1</v>
      </c>
      <c r="AC38" s="45">
        <f t="shared" si="68"/>
        <v>0.960510303587115</v>
      </c>
      <c r="AD38" s="45">
        <f t="shared" si="68"/>
        <v>0.422</v>
      </c>
      <c r="AE38" s="45">
        <f t="shared" si="68"/>
        <v>0.00785487341040714</v>
      </c>
      <c r="AF38" s="45">
        <f t="shared" si="68"/>
        <v>0.00104988353588942</v>
      </c>
      <c r="AG38" s="45">
        <f t="shared" si="68"/>
        <v>0</v>
      </c>
      <c r="AH38" s="45">
        <f t="shared" si="68"/>
        <v>0.155967075564999</v>
      </c>
      <c r="AI38" s="45">
        <f t="shared" si="68"/>
        <v>0.812719297257592</v>
      </c>
      <c r="AJ38" s="45">
        <f t="shared" si="68"/>
        <v>0.0674941815915471</v>
      </c>
      <c r="AK38" s="45">
        <f t="shared" si="68"/>
        <v>1</v>
      </c>
      <c r="AL38" s="45">
        <f t="shared" si="68"/>
        <v>0.00377680311890838</v>
      </c>
      <c r="AM38" s="45">
        <f t="shared" si="68"/>
        <v>1</v>
      </c>
      <c r="AN38" s="45">
        <f t="shared" si="68"/>
        <v>0.291755197267008</v>
      </c>
      <c r="AO38" s="45">
        <f t="shared" si="68"/>
        <v>1</v>
      </c>
      <c r="AP38" s="45">
        <f t="shared" si="68"/>
        <v>0.322120792319845</v>
      </c>
      <c r="AQ38" s="45">
        <f t="shared" si="68"/>
        <v>0.405654470488627</v>
      </c>
      <c r="AR38" s="54"/>
      <c r="AS38" s="54"/>
      <c r="AT38" t="str">
        <f t="shared" si="64"/>
        <v>INDHFO</v>
      </c>
      <c r="AU38" s="45">
        <f t="shared" si="57"/>
        <v>1.63608510768119</v>
      </c>
      <c r="AV38" s="45">
        <f t="shared" si="57"/>
        <v>6.5695347331135</v>
      </c>
      <c r="AW38" s="45">
        <f t="shared" si="57"/>
        <v>1.69619158742582</v>
      </c>
      <c r="AX38" s="45">
        <f t="shared" si="57"/>
        <v>1.60151111111111</v>
      </c>
      <c r="AY38" s="45">
        <f t="shared" si="57"/>
        <v>4.69500191967728</v>
      </c>
      <c r="AZ38" s="45">
        <f t="shared" si="57"/>
        <v>1.03037202391698</v>
      </c>
      <c r="BA38" s="45">
        <f t="shared" si="57"/>
        <v>14.6225816388777</v>
      </c>
      <c r="BB38" s="45">
        <f t="shared" si="57"/>
        <v>2.98758289218636</v>
      </c>
      <c r="BC38" s="45">
        <f t="shared" si="57"/>
        <v>0.318952910428817</v>
      </c>
      <c r="BD38" s="45">
        <f t="shared" si="57"/>
        <v>14.1256701825891</v>
      </c>
      <c r="BE38" s="45">
        <f t="shared" si="58"/>
        <v>63.3447601353288</v>
      </c>
      <c r="BF38" s="45">
        <f t="shared" si="58"/>
        <v>1.60121138888052</v>
      </c>
      <c r="BG38" s="45">
        <f t="shared" si="58"/>
        <v>30.1438430092289</v>
      </c>
      <c r="BH38" s="45">
        <f t="shared" si="58"/>
        <v>0.313739993423828</v>
      </c>
      <c r="BI38" s="45">
        <f t="shared" si="58"/>
        <v>2.77382096035292</v>
      </c>
      <c r="BJ38" s="45">
        <f t="shared" si="58"/>
        <v>2.29264442813912</v>
      </c>
      <c r="BK38" s="45">
        <f t="shared" si="58"/>
        <v>0</v>
      </c>
      <c r="BL38" s="45">
        <f t="shared" si="58"/>
        <v>84.2217372733402</v>
      </c>
      <c r="BM38" s="45">
        <f t="shared" si="58"/>
        <v>0.0840070591916275</v>
      </c>
      <c r="BN38" s="45">
        <f>SUMIF($AS$153:$AS$259,$AT38,BN$153:BN$259)</f>
        <v>0</v>
      </c>
      <c r="BO38" s="45">
        <f t="shared" si="59"/>
        <v>0.300757868140054</v>
      </c>
      <c r="BP38" s="45">
        <f t="shared" si="59"/>
        <v>0</v>
      </c>
      <c r="BQ38" s="45">
        <f t="shared" si="59"/>
        <v>0.0268529935607618</v>
      </c>
      <c r="BR38" s="45">
        <f t="shared" si="59"/>
        <v>0.24276</v>
      </c>
      <c r="BS38" s="45">
        <f t="shared" si="59"/>
        <v>3.6034710997734</v>
      </c>
      <c r="BT38" s="45">
        <f t="shared" si="59"/>
        <v>18.7243209830033</v>
      </c>
      <c r="BU38" s="45">
        <f t="shared" si="59"/>
        <v>2.73642610099736</v>
      </c>
      <c r="BV38" s="45">
        <f t="shared" si="59"/>
        <v>2.8021893091242</v>
      </c>
      <c r="BW38" s="45">
        <f t="shared" si="59"/>
        <v>0.190277193986287</v>
      </c>
      <c r="BX38" s="45">
        <f t="shared" si="59"/>
        <v>0.889610550761664</v>
      </c>
      <c r="BY38" s="45">
        <f t="shared" si="60"/>
        <v>0</v>
      </c>
      <c r="BZ38" s="45">
        <f t="shared" si="60"/>
        <v>3.63422222222222</v>
      </c>
      <c r="CA38" s="45">
        <f t="shared" si="60"/>
        <v>0</v>
      </c>
      <c r="CB38" s="45">
        <f t="shared" si="60"/>
        <v>0.113333333333333</v>
      </c>
      <c r="CC38" s="45">
        <f t="shared" si="60"/>
        <v>0.00023492</v>
      </c>
      <c r="CD38" s="45">
        <f t="shared" si="60"/>
        <v>1.85942266666667</v>
      </c>
      <c r="CE38" s="45">
        <f t="shared" si="60"/>
        <v>2.39283510181279</v>
      </c>
    </row>
    <row r="39" spans="5:83">
      <c r="E39" s="46" t="s">
        <v>192</v>
      </c>
      <c r="F39"/>
      <c r="G39" s="47" t="str">
        <f t="shared" ref="G39:AQ39" si="69">IF(SUM(G37:G38)&lt;&gt;1,"ERROR","")</f>
        <v/>
      </c>
      <c r="H39" s="47" t="str">
        <f t="shared" si="69"/>
        <v/>
      </c>
      <c r="I39" s="47" t="str">
        <f t="shared" si="69"/>
        <v/>
      </c>
      <c r="J39" s="47" t="str">
        <f t="shared" si="69"/>
        <v/>
      </c>
      <c r="K39" s="47" t="str">
        <f t="shared" si="69"/>
        <v/>
      </c>
      <c r="L39" s="47" t="str">
        <f t="shared" si="69"/>
        <v/>
      </c>
      <c r="M39" s="47" t="str">
        <f t="shared" si="69"/>
        <v/>
      </c>
      <c r="N39" s="47" t="str">
        <f t="shared" si="69"/>
        <v/>
      </c>
      <c r="O39" s="47" t="str">
        <f t="shared" si="69"/>
        <v/>
      </c>
      <c r="P39" s="47" t="str">
        <f t="shared" si="69"/>
        <v/>
      </c>
      <c r="Q39" s="47" t="str">
        <f t="shared" si="69"/>
        <v/>
      </c>
      <c r="R39" s="47" t="str">
        <f t="shared" si="69"/>
        <v/>
      </c>
      <c r="S39" s="47" t="str">
        <f t="shared" si="69"/>
        <v/>
      </c>
      <c r="T39" s="47" t="str">
        <f t="shared" si="69"/>
        <v/>
      </c>
      <c r="U39" s="47" t="str">
        <f t="shared" si="69"/>
        <v/>
      </c>
      <c r="V39" s="47" t="str">
        <f t="shared" si="69"/>
        <v/>
      </c>
      <c r="W39" s="47" t="str">
        <f t="shared" si="69"/>
        <v/>
      </c>
      <c r="X39" s="47" t="str">
        <f t="shared" si="69"/>
        <v/>
      </c>
      <c r="Y39" s="47" t="str">
        <f t="shared" si="69"/>
        <v/>
      </c>
      <c r="Z39" s="47" t="str">
        <f t="shared" si="69"/>
        <v/>
      </c>
      <c r="AA39" s="47" t="str">
        <f t="shared" si="69"/>
        <v/>
      </c>
      <c r="AB39" s="47" t="str">
        <f t="shared" si="69"/>
        <v/>
      </c>
      <c r="AC39" s="47" t="str">
        <f t="shared" si="69"/>
        <v/>
      </c>
      <c r="AD39" s="47" t="str">
        <f t="shared" si="69"/>
        <v/>
      </c>
      <c r="AE39" s="47" t="str">
        <f t="shared" si="69"/>
        <v/>
      </c>
      <c r="AF39" s="47" t="str">
        <f t="shared" si="69"/>
        <v/>
      </c>
      <c r="AG39" s="47" t="str">
        <f t="shared" si="69"/>
        <v/>
      </c>
      <c r="AH39" s="47" t="str">
        <f t="shared" si="69"/>
        <v/>
      </c>
      <c r="AI39" s="47" t="str">
        <f t="shared" si="69"/>
        <v/>
      </c>
      <c r="AJ39" s="47" t="str">
        <f t="shared" si="69"/>
        <v/>
      </c>
      <c r="AK39" s="47" t="str">
        <f t="shared" si="69"/>
        <v/>
      </c>
      <c r="AL39" s="47" t="str">
        <f t="shared" si="69"/>
        <v/>
      </c>
      <c r="AM39" s="47" t="str">
        <f t="shared" si="69"/>
        <v/>
      </c>
      <c r="AN39" s="47" t="str">
        <f t="shared" si="69"/>
        <v/>
      </c>
      <c r="AO39" s="47" t="str">
        <f t="shared" si="69"/>
        <v/>
      </c>
      <c r="AP39" s="47" t="str">
        <f t="shared" si="69"/>
        <v/>
      </c>
      <c r="AQ39" s="47" t="str">
        <f t="shared" si="69"/>
        <v/>
      </c>
      <c r="AR39" s="54"/>
      <c r="AS39" s="54"/>
      <c r="AT39" t="str">
        <f t="shared" si="64"/>
        <v>INDGAS</v>
      </c>
      <c r="AU39" s="45">
        <f t="shared" si="57"/>
        <v>12.4533605861437</v>
      </c>
      <c r="AV39" s="45">
        <f t="shared" si="57"/>
        <v>8.24532146053811</v>
      </c>
      <c r="AW39" s="45">
        <f t="shared" si="57"/>
        <v>3.78413259863799</v>
      </c>
      <c r="AX39" s="45">
        <f t="shared" si="57"/>
        <v>2.15333333333333</v>
      </c>
      <c r="AY39" s="45">
        <f t="shared" si="57"/>
        <v>0</v>
      </c>
      <c r="AZ39" s="45">
        <f t="shared" si="57"/>
        <v>9.89645586740506</v>
      </c>
      <c r="BA39" s="45">
        <f t="shared" si="57"/>
        <v>99.6897565191835</v>
      </c>
      <c r="BB39" s="45">
        <f t="shared" si="57"/>
        <v>2.09956015040117</v>
      </c>
      <c r="BC39" s="45">
        <f t="shared" si="57"/>
        <v>0.690465203397781</v>
      </c>
      <c r="BD39" s="45">
        <f t="shared" si="57"/>
        <v>0.716196</v>
      </c>
      <c r="BE39" s="45">
        <f t="shared" si="58"/>
        <v>51.418299549109</v>
      </c>
      <c r="BF39" s="45">
        <f t="shared" si="58"/>
        <v>1.59971508614458</v>
      </c>
      <c r="BG39" s="45">
        <f t="shared" si="58"/>
        <v>47.8003145277114</v>
      </c>
      <c r="BH39" s="45">
        <f t="shared" si="58"/>
        <v>4.16874043224548</v>
      </c>
      <c r="BI39" s="45">
        <f t="shared" si="58"/>
        <v>6.31435440860755</v>
      </c>
      <c r="BJ39" s="45">
        <f t="shared" si="58"/>
        <v>0.511586046511628</v>
      </c>
      <c r="BK39" s="45">
        <f t="shared" si="58"/>
        <v>0</v>
      </c>
      <c r="BL39" s="45">
        <f t="shared" si="58"/>
        <v>54.465311756568</v>
      </c>
      <c r="BM39" s="45">
        <f t="shared" si="58"/>
        <v>0.106096115418152</v>
      </c>
      <c r="BN39" s="45">
        <f t="shared" si="58"/>
        <v>1.29214101333333</v>
      </c>
      <c r="BO39" s="45">
        <f t="shared" si="59"/>
        <v>0.616834089693491</v>
      </c>
      <c r="BP39" s="45">
        <f t="shared" si="59"/>
        <v>0</v>
      </c>
      <c r="BQ39" s="45">
        <f t="shared" si="59"/>
        <v>4.11198150431566</v>
      </c>
      <c r="BR39" s="45">
        <f t="shared" si="59"/>
        <v>0</v>
      </c>
      <c r="BS39" s="45">
        <f t="shared" si="59"/>
        <v>37.8575099432081</v>
      </c>
      <c r="BT39" s="45">
        <f t="shared" si="59"/>
        <v>15.6007536229677</v>
      </c>
      <c r="BU39" s="45">
        <f t="shared" si="59"/>
        <v>10.4399685758005</v>
      </c>
      <c r="BV39" s="45">
        <f t="shared" si="59"/>
        <v>0.646603153265738</v>
      </c>
      <c r="BW39" s="45">
        <f t="shared" si="59"/>
        <v>1.65771297852497</v>
      </c>
      <c r="BX39" s="45">
        <f t="shared" si="59"/>
        <v>6.7529338325942</v>
      </c>
      <c r="BY39" s="45">
        <f t="shared" si="60"/>
        <v>25.5981509574657</v>
      </c>
      <c r="BZ39" s="45">
        <f t="shared" si="60"/>
        <v>0</v>
      </c>
      <c r="CA39" s="45">
        <f t="shared" si="60"/>
        <v>0.357787918531709</v>
      </c>
      <c r="CB39" s="45">
        <f t="shared" si="60"/>
        <v>0</v>
      </c>
      <c r="CC39" s="45">
        <f t="shared" si="60"/>
        <v>0</v>
      </c>
      <c r="CD39" s="45">
        <f t="shared" si="60"/>
        <v>0</v>
      </c>
      <c r="CE39" s="45">
        <f t="shared" si="60"/>
        <v>6.67420042644861</v>
      </c>
    </row>
    <row r="40" spans="5:83">
      <c r="E40" s="43" t="s">
        <v>235</v>
      </c>
      <c r="F40" s="4" t="s">
        <v>1615</v>
      </c>
      <c r="G40" s="45">
        <f>IF(AZ10=0,0,IF((AU37/AZ10)&gt;1,1,AU37/AZ10))</f>
        <v>0</v>
      </c>
      <c r="H40" s="45">
        <f t="shared" ref="H40:AQ40" si="70">IF(BA10=0,0,IF((AV37/BA10)&gt;1,1,AV37/BA10))</f>
        <v>0</v>
      </c>
      <c r="I40" s="45">
        <f t="shared" si="70"/>
        <v>0</v>
      </c>
      <c r="J40" s="45">
        <f t="shared" si="70"/>
        <v>0</v>
      </c>
      <c r="K40" s="45">
        <f t="shared" si="70"/>
        <v>0</v>
      </c>
      <c r="L40" s="45">
        <f t="shared" si="70"/>
        <v>1</v>
      </c>
      <c r="M40" s="45">
        <f t="shared" si="70"/>
        <v>0</v>
      </c>
      <c r="N40" s="45">
        <f t="shared" si="70"/>
        <v>0.144729139805825</v>
      </c>
      <c r="O40" s="45">
        <f t="shared" si="70"/>
        <v>0</v>
      </c>
      <c r="P40" s="45">
        <f t="shared" si="70"/>
        <v>0.842739915419649</v>
      </c>
      <c r="Q40" s="45">
        <f t="shared" si="70"/>
        <v>0</v>
      </c>
      <c r="R40" s="45">
        <f t="shared" si="70"/>
        <v>0</v>
      </c>
      <c r="S40" s="45">
        <f t="shared" si="70"/>
        <v>0</v>
      </c>
      <c r="T40" s="45">
        <f t="shared" si="70"/>
        <v>0</v>
      </c>
      <c r="U40" s="45">
        <f t="shared" si="70"/>
        <v>1</v>
      </c>
      <c r="V40" s="45">
        <f t="shared" si="70"/>
        <v>0.0250109413402693</v>
      </c>
      <c r="W40" s="45">
        <f t="shared" si="70"/>
        <v>0</v>
      </c>
      <c r="X40" s="45">
        <f t="shared" si="70"/>
        <v>0</v>
      </c>
      <c r="Y40" s="45">
        <f t="shared" si="70"/>
        <v>0</v>
      </c>
      <c r="Z40" s="45">
        <f t="shared" si="70"/>
        <v>0</v>
      </c>
      <c r="AA40" s="45">
        <f t="shared" si="70"/>
        <v>0</v>
      </c>
      <c r="AB40" s="45">
        <f t="shared" si="70"/>
        <v>0</v>
      </c>
      <c r="AC40" s="45">
        <f t="shared" si="70"/>
        <v>1</v>
      </c>
      <c r="AD40" s="45">
        <f t="shared" si="70"/>
        <v>0.495145631067961</v>
      </c>
      <c r="AE40" s="45">
        <f t="shared" si="70"/>
        <v>0</v>
      </c>
      <c r="AF40" s="45">
        <f t="shared" si="70"/>
        <v>0.818036144631542</v>
      </c>
      <c r="AG40" s="45">
        <f t="shared" si="70"/>
        <v>0.626579520382139</v>
      </c>
      <c r="AH40" s="45">
        <f t="shared" si="70"/>
        <v>0</v>
      </c>
      <c r="AI40" s="45">
        <f t="shared" si="70"/>
        <v>0</v>
      </c>
      <c r="AJ40" s="45">
        <f t="shared" si="70"/>
        <v>0</v>
      </c>
      <c r="AK40" s="45">
        <f t="shared" si="70"/>
        <v>0.446458903546342</v>
      </c>
      <c r="AL40" s="45">
        <f t="shared" si="70"/>
        <v>0</v>
      </c>
      <c r="AM40" s="45">
        <f t="shared" si="70"/>
        <v>0</v>
      </c>
      <c r="AN40" s="45">
        <f t="shared" si="70"/>
        <v>0</v>
      </c>
      <c r="AO40" s="45">
        <f t="shared" si="70"/>
        <v>0</v>
      </c>
      <c r="AP40" s="45">
        <f t="shared" si="70"/>
        <v>0.616589147286822</v>
      </c>
      <c r="AQ40" s="45">
        <f t="shared" si="70"/>
        <v>0</v>
      </c>
      <c r="AR40" s="54"/>
      <c r="AS40" s="54"/>
      <c r="AT40" t="str">
        <f t="shared" si="64"/>
        <v>INDCOG</v>
      </c>
      <c r="AU40" s="45">
        <f t="shared" si="57"/>
        <v>0</v>
      </c>
      <c r="AV40" s="45">
        <f t="shared" si="57"/>
        <v>0</v>
      </c>
      <c r="AW40" s="45">
        <f t="shared" si="57"/>
        <v>0</v>
      </c>
      <c r="AX40" s="45">
        <f t="shared" si="57"/>
        <v>0</v>
      </c>
      <c r="AY40" s="45">
        <f t="shared" si="57"/>
        <v>0</v>
      </c>
      <c r="AZ40" s="45">
        <f t="shared" si="57"/>
        <v>0.00480880655232222</v>
      </c>
      <c r="BA40" s="45">
        <f t="shared" si="57"/>
        <v>0.0566407675906183</v>
      </c>
      <c r="BB40" s="45">
        <f t="shared" si="57"/>
        <v>0</v>
      </c>
      <c r="BC40" s="45">
        <f t="shared" si="57"/>
        <v>0</v>
      </c>
      <c r="BD40" s="45">
        <f t="shared" si="57"/>
        <v>0</v>
      </c>
      <c r="BE40" s="45">
        <f t="shared" si="58"/>
        <v>0</v>
      </c>
      <c r="BF40" s="45">
        <f t="shared" si="58"/>
        <v>0</v>
      </c>
      <c r="BG40" s="45">
        <f t="shared" si="58"/>
        <v>0</v>
      </c>
      <c r="BH40" s="45">
        <f t="shared" si="58"/>
        <v>0</v>
      </c>
      <c r="BI40" s="45">
        <f t="shared" si="58"/>
        <v>0</v>
      </c>
      <c r="BJ40" s="45">
        <f t="shared" si="58"/>
        <v>0</v>
      </c>
      <c r="BK40" s="45">
        <f t="shared" si="58"/>
        <v>0</v>
      </c>
      <c r="BL40" s="45">
        <f t="shared" si="58"/>
        <v>0</v>
      </c>
      <c r="BM40" s="45">
        <f t="shared" si="58"/>
        <v>0</v>
      </c>
      <c r="BN40" s="45">
        <f t="shared" si="58"/>
        <v>0</v>
      </c>
      <c r="BO40" s="45">
        <f t="shared" si="59"/>
        <v>0</v>
      </c>
      <c r="BP40" s="45">
        <f t="shared" si="59"/>
        <v>0</v>
      </c>
      <c r="BQ40" s="45">
        <f t="shared" si="59"/>
        <v>0</v>
      </c>
      <c r="BR40" s="45">
        <f t="shared" si="59"/>
        <v>0</v>
      </c>
      <c r="BS40" s="45">
        <f t="shared" si="59"/>
        <v>0.0362751986890619</v>
      </c>
      <c r="BT40" s="45">
        <f t="shared" si="59"/>
        <v>0</v>
      </c>
      <c r="BU40" s="45">
        <f t="shared" si="59"/>
        <v>0</v>
      </c>
      <c r="BV40" s="45">
        <f t="shared" si="59"/>
        <v>0</v>
      </c>
      <c r="BW40" s="45">
        <f t="shared" si="59"/>
        <v>0</v>
      </c>
      <c r="BX40" s="45">
        <f t="shared" si="59"/>
        <v>0</v>
      </c>
      <c r="BY40" s="45">
        <f t="shared" si="60"/>
        <v>0</v>
      </c>
      <c r="BZ40" s="45">
        <f t="shared" si="60"/>
        <v>0</v>
      </c>
      <c r="CA40" s="45">
        <f t="shared" si="60"/>
        <v>0</v>
      </c>
      <c r="CB40" s="45">
        <f t="shared" si="60"/>
        <v>0</v>
      </c>
      <c r="CC40" s="45">
        <f t="shared" si="60"/>
        <v>0</v>
      </c>
      <c r="CD40" s="45">
        <f t="shared" si="60"/>
        <v>0</v>
      </c>
      <c r="CE40" s="45">
        <f t="shared" si="60"/>
        <v>0</v>
      </c>
    </row>
    <row r="41" spans="5:83">
      <c r="E41" s="43"/>
      <c r="F41" s="4" t="s">
        <v>1532</v>
      </c>
      <c r="G41" s="45">
        <f>1-G40</f>
        <v>1</v>
      </c>
      <c r="H41" s="45">
        <f t="shared" ref="H41:AQ41" si="71">1-H40</f>
        <v>1</v>
      </c>
      <c r="I41" s="45">
        <f t="shared" si="71"/>
        <v>1</v>
      </c>
      <c r="J41" s="45">
        <f t="shared" si="71"/>
        <v>1</v>
      </c>
      <c r="K41" s="45">
        <f t="shared" si="71"/>
        <v>1</v>
      </c>
      <c r="L41" s="45">
        <f t="shared" si="71"/>
        <v>0</v>
      </c>
      <c r="M41" s="45">
        <f t="shared" si="71"/>
        <v>1</v>
      </c>
      <c r="N41" s="45">
        <f t="shared" si="71"/>
        <v>0.855270860194175</v>
      </c>
      <c r="O41" s="45">
        <f t="shared" si="71"/>
        <v>1</v>
      </c>
      <c r="P41" s="45">
        <f t="shared" si="71"/>
        <v>0.157260084580351</v>
      </c>
      <c r="Q41" s="45">
        <f t="shared" si="71"/>
        <v>1</v>
      </c>
      <c r="R41" s="45">
        <f t="shared" si="71"/>
        <v>1</v>
      </c>
      <c r="S41" s="45">
        <f t="shared" si="71"/>
        <v>1</v>
      </c>
      <c r="T41" s="45">
        <f t="shared" si="71"/>
        <v>1</v>
      </c>
      <c r="U41" s="45">
        <f t="shared" si="71"/>
        <v>0</v>
      </c>
      <c r="V41" s="45">
        <f t="shared" si="71"/>
        <v>0.974989058659731</v>
      </c>
      <c r="W41" s="45">
        <f t="shared" si="71"/>
        <v>1</v>
      </c>
      <c r="X41" s="45">
        <f t="shared" si="71"/>
        <v>1</v>
      </c>
      <c r="Y41" s="45">
        <f t="shared" si="71"/>
        <v>1</v>
      </c>
      <c r="Z41" s="45">
        <f t="shared" si="71"/>
        <v>1</v>
      </c>
      <c r="AA41" s="45">
        <f t="shared" si="71"/>
        <v>1</v>
      </c>
      <c r="AB41" s="45">
        <f t="shared" si="71"/>
        <v>1</v>
      </c>
      <c r="AC41" s="45">
        <f t="shared" si="71"/>
        <v>0</v>
      </c>
      <c r="AD41" s="45">
        <f t="shared" si="71"/>
        <v>0.504854368932039</v>
      </c>
      <c r="AE41" s="45">
        <f t="shared" si="71"/>
        <v>1</v>
      </c>
      <c r="AF41" s="45">
        <f t="shared" si="71"/>
        <v>0.181963855368458</v>
      </c>
      <c r="AG41" s="45">
        <f t="shared" si="71"/>
        <v>0.373420479617861</v>
      </c>
      <c r="AH41" s="45">
        <f t="shared" si="71"/>
        <v>1</v>
      </c>
      <c r="AI41" s="45">
        <f t="shared" si="71"/>
        <v>1</v>
      </c>
      <c r="AJ41" s="45">
        <f t="shared" si="71"/>
        <v>1</v>
      </c>
      <c r="AK41" s="45">
        <f t="shared" si="71"/>
        <v>0.553541096453658</v>
      </c>
      <c r="AL41" s="45">
        <f t="shared" si="71"/>
        <v>1</v>
      </c>
      <c r="AM41" s="45">
        <f t="shared" si="71"/>
        <v>1</v>
      </c>
      <c r="AN41" s="45">
        <f t="shared" si="71"/>
        <v>1</v>
      </c>
      <c r="AO41" s="45">
        <f t="shared" si="71"/>
        <v>1</v>
      </c>
      <c r="AP41" s="45">
        <f t="shared" si="71"/>
        <v>0.383410852713178</v>
      </c>
      <c r="AQ41" s="45">
        <f t="shared" si="71"/>
        <v>1</v>
      </c>
      <c r="AR41" s="54"/>
      <c r="AS41" s="54"/>
      <c r="AT41" t="str">
        <f t="shared" si="64"/>
        <v>INDBFG</v>
      </c>
      <c r="AU41" s="45">
        <f t="shared" si="57"/>
        <v>0</v>
      </c>
      <c r="AV41" s="45">
        <f t="shared" si="57"/>
        <v>0</v>
      </c>
      <c r="AW41" s="45">
        <f t="shared" si="57"/>
        <v>0</v>
      </c>
      <c r="AX41" s="45">
        <f t="shared" si="57"/>
        <v>0</v>
      </c>
      <c r="AY41" s="45">
        <f t="shared" si="57"/>
        <v>0</v>
      </c>
      <c r="AZ41" s="45">
        <f t="shared" si="57"/>
        <v>0</v>
      </c>
      <c r="BA41" s="45">
        <f t="shared" si="57"/>
        <v>0</v>
      </c>
      <c r="BB41" s="45">
        <f t="shared" si="57"/>
        <v>0</v>
      </c>
      <c r="BC41" s="45">
        <f t="shared" si="57"/>
        <v>0</v>
      </c>
      <c r="BD41" s="45">
        <f t="shared" si="57"/>
        <v>0</v>
      </c>
      <c r="BE41" s="45">
        <f t="shared" si="58"/>
        <v>0</v>
      </c>
      <c r="BF41" s="45">
        <f t="shared" si="58"/>
        <v>0</v>
      </c>
      <c r="BG41" s="45">
        <f t="shared" si="58"/>
        <v>0</v>
      </c>
      <c r="BH41" s="45">
        <f t="shared" si="58"/>
        <v>0</v>
      </c>
      <c r="BI41" s="45">
        <f t="shared" si="58"/>
        <v>0</v>
      </c>
      <c r="BJ41" s="45">
        <f t="shared" si="58"/>
        <v>0</v>
      </c>
      <c r="BK41" s="45">
        <f t="shared" si="58"/>
        <v>0</v>
      </c>
      <c r="BL41" s="45">
        <f t="shared" si="58"/>
        <v>0</v>
      </c>
      <c r="BM41" s="45">
        <f t="shared" si="58"/>
        <v>0</v>
      </c>
      <c r="BN41" s="45">
        <f t="shared" si="58"/>
        <v>0</v>
      </c>
      <c r="BO41" s="45">
        <f t="shared" si="59"/>
        <v>0</v>
      </c>
      <c r="BP41" s="45">
        <f t="shared" si="59"/>
        <v>0</v>
      </c>
      <c r="BQ41" s="45">
        <f t="shared" si="59"/>
        <v>0</v>
      </c>
      <c r="BR41" s="45">
        <f t="shared" si="59"/>
        <v>0</v>
      </c>
      <c r="BS41" s="45">
        <f t="shared" si="59"/>
        <v>0</v>
      </c>
      <c r="BT41" s="45">
        <f t="shared" si="59"/>
        <v>0</v>
      </c>
      <c r="BU41" s="45">
        <f t="shared" si="59"/>
        <v>0</v>
      </c>
      <c r="BV41" s="45">
        <f t="shared" si="59"/>
        <v>0</v>
      </c>
      <c r="BW41" s="45">
        <f t="shared" si="59"/>
        <v>0</v>
      </c>
      <c r="BX41" s="45">
        <f t="shared" si="59"/>
        <v>0</v>
      </c>
      <c r="BY41" s="45">
        <f t="shared" si="60"/>
        <v>0</v>
      </c>
      <c r="BZ41" s="45">
        <f t="shared" si="60"/>
        <v>0</v>
      </c>
      <c r="CA41" s="45">
        <f t="shared" si="60"/>
        <v>0</v>
      </c>
      <c r="CB41" s="45">
        <f t="shared" si="60"/>
        <v>0</v>
      </c>
      <c r="CC41" s="45">
        <f t="shared" si="60"/>
        <v>0</v>
      </c>
      <c r="CD41" s="45">
        <f t="shared" si="60"/>
        <v>0</v>
      </c>
      <c r="CE41" s="45">
        <f t="shared" si="60"/>
        <v>0</v>
      </c>
    </row>
    <row r="42" spans="5:83">
      <c r="E42" s="46" t="s">
        <v>192</v>
      </c>
      <c r="F42"/>
      <c r="G42" s="47" t="str">
        <f t="shared" ref="G42:AQ42" si="72">IF(SUM(G40:G41)&lt;&gt;1,"ERROR","")</f>
        <v/>
      </c>
      <c r="H42" s="47" t="str">
        <f t="shared" si="72"/>
        <v/>
      </c>
      <c r="I42" s="47" t="str">
        <f t="shared" si="72"/>
        <v/>
      </c>
      <c r="J42" s="47" t="str">
        <f t="shared" si="72"/>
        <v/>
      </c>
      <c r="K42" s="47" t="str">
        <f t="shared" si="72"/>
        <v/>
      </c>
      <c r="L42" s="47" t="str">
        <f t="shared" si="72"/>
        <v/>
      </c>
      <c r="M42" s="47" t="str">
        <f t="shared" si="72"/>
        <v/>
      </c>
      <c r="N42" s="47" t="str">
        <f t="shared" si="72"/>
        <v/>
      </c>
      <c r="O42" s="47" t="str">
        <f t="shared" si="72"/>
        <v/>
      </c>
      <c r="P42" s="47" t="str">
        <f t="shared" si="72"/>
        <v/>
      </c>
      <c r="Q42" s="47" t="str">
        <f t="shared" si="72"/>
        <v/>
      </c>
      <c r="R42" s="47" t="str">
        <f t="shared" si="72"/>
        <v/>
      </c>
      <c r="S42" s="47" t="str">
        <f t="shared" si="72"/>
        <v/>
      </c>
      <c r="T42" s="47" t="str">
        <f t="shared" si="72"/>
        <v/>
      </c>
      <c r="U42" s="47" t="str">
        <f t="shared" si="72"/>
        <v/>
      </c>
      <c r="V42" s="47" t="str">
        <f t="shared" si="72"/>
        <v/>
      </c>
      <c r="W42" s="47" t="str">
        <f t="shared" si="72"/>
        <v/>
      </c>
      <c r="X42" s="47" t="str">
        <f t="shared" si="72"/>
        <v/>
      </c>
      <c r="Y42" s="47" t="str">
        <f t="shared" si="72"/>
        <v/>
      </c>
      <c r="Z42" s="47" t="str">
        <f t="shared" si="72"/>
        <v/>
      </c>
      <c r="AA42" s="47" t="str">
        <f t="shared" si="72"/>
        <v/>
      </c>
      <c r="AB42" s="47" t="str">
        <f t="shared" si="72"/>
        <v/>
      </c>
      <c r="AC42" s="47" t="str">
        <f t="shared" si="72"/>
        <v/>
      </c>
      <c r="AD42" s="47" t="str">
        <f t="shared" si="72"/>
        <v/>
      </c>
      <c r="AE42" s="47" t="str">
        <f t="shared" si="72"/>
        <v/>
      </c>
      <c r="AF42" s="47" t="str">
        <f t="shared" si="72"/>
        <v/>
      </c>
      <c r="AG42" s="47" t="str">
        <f t="shared" si="72"/>
        <v/>
      </c>
      <c r="AH42" s="47" t="str">
        <f t="shared" si="72"/>
        <v/>
      </c>
      <c r="AI42" s="47" t="str">
        <f t="shared" si="72"/>
        <v/>
      </c>
      <c r="AJ42" s="47" t="str">
        <f t="shared" si="72"/>
        <v/>
      </c>
      <c r="AK42" s="47" t="str">
        <f t="shared" si="72"/>
        <v/>
      </c>
      <c r="AL42" s="47" t="str">
        <f t="shared" si="72"/>
        <v/>
      </c>
      <c r="AM42" s="47" t="str">
        <f t="shared" si="72"/>
        <v/>
      </c>
      <c r="AN42" s="47" t="str">
        <f t="shared" si="72"/>
        <v/>
      </c>
      <c r="AO42" s="47" t="str">
        <f t="shared" si="72"/>
        <v/>
      </c>
      <c r="AP42" s="47" t="str">
        <f t="shared" si="72"/>
        <v/>
      </c>
      <c r="AQ42" s="47" t="str">
        <f t="shared" si="72"/>
        <v/>
      </c>
      <c r="AR42" s="54"/>
      <c r="AS42" s="54"/>
      <c r="AT42" t="str">
        <f t="shared" si="64"/>
        <v>INDBIO</v>
      </c>
      <c r="AU42" s="45">
        <f t="shared" si="57"/>
        <v>0</v>
      </c>
      <c r="AV42" s="45">
        <f t="shared" si="57"/>
        <v>0</v>
      </c>
      <c r="AW42" s="45">
        <f t="shared" si="57"/>
        <v>0</v>
      </c>
      <c r="AX42" s="45">
        <f t="shared" si="57"/>
        <v>0</v>
      </c>
      <c r="AY42" s="45">
        <f t="shared" si="57"/>
        <v>0</v>
      </c>
      <c r="AZ42" s="45">
        <f t="shared" si="57"/>
        <v>0</v>
      </c>
      <c r="BA42" s="45">
        <f t="shared" si="57"/>
        <v>0</v>
      </c>
      <c r="BB42" s="45">
        <f t="shared" si="57"/>
        <v>0</v>
      </c>
      <c r="BC42" s="45">
        <f t="shared" si="57"/>
        <v>0</v>
      </c>
      <c r="BD42" s="45">
        <f t="shared" si="57"/>
        <v>0</v>
      </c>
      <c r="BE42" s="45">
        <f t="shared" si="58"/>
        <v>0</v>
      </c>
      <c r="BF42" s="45">
        <f t="shared" si="58"/>
        <v>0</v>
      </c>
      <c r="BG42" s="45">
        <f t="shared" si="58"/>
        <v>0</v>
      </c>
      <c r="BH42" s="45">
        <f t="shared" si="58"/>
        <v>0</v>
      </c>
      <c r="BI42" s="45">
        <f t="shared" si="58"/>
        <v>0</v>
      </c>
      <c r="BJ42" s="45">
        <f t="shared" si="58"/>
        <v>0</v>
      </c>
      <c r="BK42" s="45">
        <f t="shared" si="58"/>
        <v>0</v>
      </c>
      <c r="BL42" s="45">
        <f t="shared" si="58"/>
        <v>0</v>
      </c>
      <c r="BM42" s="45">
        <f t="shared" si="58"/>
        <v>0</v>
      </c>
      <c r="BN42" s="45">
        <f t="shared" si="58"/>
        <v>0</v>
      </c>
      <c r="BO42" s="45">
        <f t="shared" si="59"/>
        <v>0</v>
      </c>
      <c r="BP42" s="45">
        <f t="shared" si="59"/>
        <v>0</v>
      </c>
      <c r="BQ42" s="45">
        <f t="shared" si="59"/>
        <v>0</v>
      </c>
      <c r="BR42" s="45">
        <f t="shared" si="59"/>
        <v>0</v>
      </c>
      <c r="BS42" s="45">
        <f t="shared" si="59"/>
        <v>0</v>
      </c>
      <c r="BT42" s="45">
        <f t="shared" si="59"/>
        <v>0</v>
      </c>
      <c r="BU42" s="45">
        <f t="shared" si="59"/>
        <v>0</v>
      </c>
      <c r="BV42" s="45">
        <f t="shared" si="59"/>
        <v>0</v>
      </c>
      <c r="BW42" s="45">
        <f t="shared" si="59"/>
        <v>0</v>
      </c>
      <c r="BX42" s="45">
        <f t="shared" si="59"/>
        <v>0</v>
      </c>
      <c r="BY42" s="45">
        <f t="shared" si="60"/>
        <v>0</v>
      </c>
      <c r="BZ42" s="45">
        <f t="shared" si="60"/>
        <v>0</v>
      </c>
      <c r="CA42" s="45">
        <f t="shared" si="60"/>
        <v>0</v>
      </c>
      <c r="CB42" s="45">
        <f t="shared" si="60"/>
        <v>0</v>
      </c>
      <c r="CC42" s="45">
        <f t="shared" si="60"/>
        <v>0</v>
      </c>
      <c r="CD42" s="45">
        <f t="shared" si="60"/>
        <v>0</v>
      </c>
      <c r="CE42" s="45">
        <f t="shared" si="60"/>
        <v>0</v>
      </c>
    </row>
    <row r="43" spans="5:83">
      <c r="E43" s="43" t="s">
        <v>241</v>
      </c>
      <c r="F43" s="4" t="s">
        <v>1532</v>
      </c>
      <c r="G43" s="17">
        <v>1</v>
      </c>
      <c r="H43" s="17">
        <v>1</v>
      </c>
      <c r="I43" s="17">
        <v>1</v>
      </c>
      <c r="J43" s="17">
        <v>1</v>
      </c>
      <c r="K43" s="17">
        <v>1</v>
      </c>
      <c r="L43" s="17">
        <v>1</v>
      </c>
      <c r="M43" s="17">
        <v>1</v>
      </c>
      <c r="N43" s="17">
        <v>1</v>
      </c>
      <c r="O43" s="17">
        <v>1</v>
      </c>
      <c r="P43" s="17">
        <v>1</v>
      </c>
      <c r="Q43" s="17">
        <v>1</v>
      </c>
      <c r="R43" s="17">
        <v>1</v>
      </c>
      <c r="S43" s="17">
        <v>1</v>
      </c>
      <c r="T43" s="17">
        <v>1</v>
      </c>
      <c r="U43" s="17">
        <v>1</v>
      </c>
      <c r="V43" s="17">
        <v>1</v>
      </c>
      <c r="W43" s="17">
        <v>1</v>
      </c>
      <c r="X43" s="17">
        <v>1</v>
      </c>
      <c r="Y43" s="17">
        <v>1</v>
      </c>
      <c r="Z43" s="17">
        <v>1</v>
      </c>
      <c r="AA43" s="17">
        <v>1</v>
      </c>
      <c r="AB43" s="17">
        <v>1</v>
      </c>
      <c r="AC43" s="17">
        <v>1</v>
      </c>
      <c r="AD43" s="17">
        <v>1</v>
      </c>
      <c r="AE43" s="17">
        <v>1</v>
      </c>
      <c r="AF43" s="17">
        <v>1</v>
      </c>
      <c r="AG43" s="17">
        <v>1</v>
      </c>
      <c r="AH43" s="17">
        <v>1</v>
      </c>
      <c r="AI43" s="17">
        <v>1</v>
      </c>
      <c r="AJ43" s="17">
        <v>1</v>
      </c>
      <c r="AK43" s="17">
        <v>1</v>
      </c>
      <c r="AL43" s="17">
        <v>1</v>
      </c>
      <c r="AM43" s="17">
        <v>1</v>
      </c>
      <c r="AN43" s="17">
        <v>1</v>
      </c>
      <c r="AO43" s="17">
        <v>1</v>
      </c>
      <c r="AP43" s="17">
        <v>1</v>
      </c>
      <c r="AQ43" s="17">
        <v>1</v>
      </c>
      <c r="AR43" s="54"/>
      <c r="AS43" s="54"/>
      <c r="AT43" t="str">
        <f t="shared" si="64"/>
        <v>INDSLU</v>
      </c>
      <c r="AU43" s="45">
        <f t="shared" si="57"/>
        <v>0</v>
      </c>
      <c r="AV43" s="45">
        <f t="shared" si="57"/>
        <v>0</v>
      </c>
      <c r="AW43" s="45">
        <f t="shared" si="57"/>
        <v>0</v>
      </c>
      <c r="AX43" s="45">
        <f t="shared" si="57"/>
        <v>0</v>
      </c>
      <c r="AY43" s="45">
        <f t="shared" si="57"/>
        <v>0</v>
      </c>
      <c r="AZ43" s="45">
        <f t="shared" si="57"/>
        <v>0</v>
      </c>
      <c r="BA43" s="45">
        <f t="shared" si="57"/>
        <v>0</v>
      </c>
      <c r="BB43" s="45">
        <f t="shared" si="57"/>
        <v>0</v>
      </c>
      <c r="BC43" s="45">
        <f t="shared" si="57"/>
        <v>0</v>
      </c>
      <c r="BD43" s="45">
        <f t="shared" si="57"/>
        <v>0</v>
      </c>
      <c r="BE43" s="45">
        <f t="shared" si="58"/>
        <v>0</v>
      </c>
      <c r="BF43" s="45">
        <f t="shared" si="58"/>
        <v>0</v>
      </c>
      <c r="BG43" s="45">
        <f t="shared" si="58"/>
        <v>0</v>
      </c>
      <c r="BH43" s="45">
        <f t="shared" si="58"/>
        <v>0</v>
      </c>
      <c r="BI43" s="45">
        <f t="shared" si="58"/>
        <v>0</v>
      </c>
      <c r="BJ43" s="45">
        <f t="shared" si="58"/>
        <v>0</v>
      </c>
      <c r="BK43" s="45">
        <f t="shared" si="58"/>
        <v>0</v>
      </c>
      <c r="BL43" s="45">
        <f t="shared" si="58"/>
        <v>0</v>
      </c>
      <c r="BM43" s="45">
        <f t="shared" si="58"/>
        <v>0</v>
      </c>
      <c r="BN43" s="45">
        <f t="shared" si="58"/>
        <v>0</v>
      </c>
      <c r="BO43" s="45">
        <f t="shared" si="59"/>
        <v>0</v>
      </c>
      <c r="BP43" s="45">
        <f t="shared" si="59"/>
        <v>0</v>
      </c>
      <c r="BQ43" s="45">
        <f t="shared" si="59"/>
        <v>0</v>
      </c>
      <c r="BR43" s="45">
        <f t="shared" si="59"/>
        <v>0</v>
      </c>
      <c r="BS43" s="45">
        <f t="shared" si="59"/>
        <v>0</v>
      </c>
      <c r="BT43" s="45">
        <f t="shared" si="59"/>
        <v>0</v>
      </c>
      <c r="BU43" s="45">
        <f t="shared" si="59"/>
        <v>0</v>
      </c>
      <c r="BV43" s="45">
        <f t="shared" si="59"/>
        <v>0</v>
      </c>
      <c r="BW43" s="45">
        <f t="shared" si="59"/>
        <v>0</v>
      </c>
      <c r="BX43" s="45">
        <f t="shared" si="59"/>
        <v>0</v>
      </c>
      <c r="BY43" s="45">
        <f t="shared" si="60"/>
        <v>0</v>
      </c>
      <c r="BZ43" s="45">
        <f t="shared" si="60"/>
        <v>0</v>
      </c>
      <c r="CA43" s="45">
        <f t="shared" si="60"/>
        <v>0</v>
      </c>
      <c r="CB43" s="45">
        <f t="shared" si="60"/>
        <v>0</v>
      </c>
      <c r="CC43" s="45">
        <f t="shared" si="60"/>
        <v>0</v>
      </c>
      <c r="CD43" s="45">
        <f t="shared" si="60"/>
        <v>0</v>
      </c>
      <c r="CE43" s="45">
        <f t="shared" si="60"/>
        <v>0</v>
      </c>
    </row>
    <row r="44" spans="5:83">
      <c r="E44" s="43" t="s">
        <v>244</v>
      </c>
      <c r="F44" s="4" t="s">
        <v>1532</v>
      </c>
      <c r="G44" s="17">
        <v>1</v>
      </c>
      <c r="H44" s="17">
        <v>1</v>
      </c>
      <c r="I44" s="17">
        <v>1</v>
      </c>
      <c r="J44" s="17">
        <v>1</v>
      </c>
      <c r="K44" s="17">
        <v>1</v>
      </c>
      <c r="L44" s="17">
        <v>1</v>
      </c>
      <c r="M44" s="17">
        <v>1</v>
      </c>
      <c r="N44" s="17">
        <v>1</v>
      </c>
      <c r="O44" s="17">
        <v>1</v>
      </c>
      <c r="P44" s="17">
        <v>1</v>
      </c>
      <c r="Q44" s="17">
        <v>1</v>
      </c>
      <c r="R44" s="17">
        <v>1</v>
      </c>
      <c r="S44" s="17">
        <v>1</v>
      </c>
      <c r="T44" s="17">
        <v>1</v>
      </c>
      <c r="U44" s="17">
        <v>1</v>
      </c>
      <c r="V44" s="17">
        <v>1</v>
      </c>
      <c r="W44" s="17">
        <v>1</v>
      </c>
      <c r="X44" s="17">
        <v>1</v>
      </c>
      <c r="Y44" s="17">
        <v>1</v>
      </c>
      <c r="Z44" s="17">
        <v>1</v>
      </c>
      <c r="AA44" s="17">
        <v>1</v>
      </c>
      <c r="AB44" s="17">
        <v>1</v>
      </c>
      <c r="AC44" s="17">
        <v>1</v>
      </c>
      <c r="AD44" s="17">
        <v>1</v>
      </c>
      <c r="AE44" s="17">
        <v>1</v>
      </c>
      <c r="AF44" s="17">
        <v>1</v>
      </c>
      <c r="AG44" s="17">
        <v>1</v>
      </c>
      <c r="AH44" s="17">
        <v>1</v>
      </c>
      <c r="AI44" s="17">
        <v>1</v>
      </c>
      <c r="AJ44" s="17">
        <v>1</v>
      </c>
      <c r="AK44" s="17">
        <v>1</v>
      </c>
      <c r="AL44" s="17">
        <v>1</v>
      </c>
      <c r="AM44" s="17">
        <v>1</v>
      </c>
      <c r="AN44" s="17">
        <v>1</v>
      </c>
      <c r="AO44" s="17">
        <v>1</v>
      </c>
      <c r="AP44" s="17">
        <v>1</v>
      </c>
      <c r="AQ44" s="17">
        <v>1</v>
      </c>
      <c r="AR44" s="54"/>
      <c r="AS44" s="54"/>
      <c r="AT44" t="str">
        <f t="shared" si="64"/>
        <v>INDELC</v>
      </c>
      <c r="AU44" s="45">
        <f t="shared" si="57"/>
        <v>5.39926728783681</v>
      </c>
      <c r="AV44" s="45">
        <f t="shared" si="57"/>
        <v>3.77230101305806</v>
      </c>
      <c r="AW44" s="45">
        <f t="shared" si="57"/>
        <v>1.66078309080723</v>
      </c>
      <c r="AX44" s="45">
        <f t="shared" si="57"/>
        <v>2.23616</v>
      </c>
      <c r="AY44" s="45">
        <f t="shared" si="57"/>
        <v>0.377622791243994</v>
      </c>
      <c r="AZ44" s="45">
        <f t="shared" si="57"/>
        <v>7.47817575138996</v>
      </c>
      <c r="BA44" s="45">
        <f t="shared" si="57"/>
        <v>34.4746647834436</v>
      </c>
      <c r="BB44" s="45">
        <f t="shared" si="57"/>
        <v>1.66195917017909</v>
      </c>
      <c r="BC44" s="45">
        <f t="shared" si="57"/>
        <v>0.539195810286486</v>
      </c>
      <c r="BD44" s="45">
        <f t="shared" si="57"/>
        <v>4.22873114595471</v>
      </c>
      <c r="BE44" s="45">
        <f t="shared" si="58"/>
        <v>15.2078134265156</v>
      </c>
      <c r="BF44" s="45">
        <f t="shared" si="58"/>
        <v>2.32486400094939</v>
      </c>
      <c r="BG44" s="45">
        <f t="shared" si="58"/>
        <v>21.4044239768381</v>
      </c>
      <c r="BH44" s="45">
        <f t="shared" si="58"/>
        <v>1.33895999652639</v>
      </c>
      <c r="BI44" s="45">
        <f t="shared" si="58"/>
        <v>2.28141077329653</v>
      </c>
      <c r="BJ44" s="45">
        <f t="shared" si="58"/>
        <v>1.03526604651163</v>
      </c>
      <c r="BK44" s="45">
        <f t="shared" si="58"/>
        <v>0</v>
      </c>
      <c r="BL44" s="45">
        <f t="shared" si="58"/>
        <v>12.4824486685237</v>
      </c>
      <c r="BM44" s="45">
        <f t="shared" si="58"/>
        <v>0.293234430383867</v>
      </c>
      <c r="BN44" s="45">
        <f t="shared" si="58"/>
        <v>0.435838955294118</v>
      </c>
      <c r="BO44" s="45">
        <f t="shared" si="59"/>
        <v>0.179995963938873</v>
      </c>
      <c r="BP44" s="45">
        <f t="shared" si="59"/>
        <v>0</v>
      </c>
      <c r="BQ44" s="45">
        <f t="shared" si="59"/>
        <v>3.83006646115906</v>
      </c>
      <c r="BR44" s="45">
        <f t="shared" si="59"/>
        <v>1.66536</v>
      </c>
      <c r="BS44" s="45">
        <f t="shared" si="59"/>
        <v>3.97482267621403</v>
      </c>
      <c r="BT44" s="45">
        <f t="shared" si="59"/>
        <v>3.80268809762435</v>
      </c>
      <c r="BU44" s="45">
        <f t="shared" si="59"/>
        <v>4.65648737681133</v>
      </c>
      <c r="BV44" s="45">
        <f t="shared" si="59"/>
        <v>1.69178820626837</v>
      </c>
      <c r="BW44" s="45">
        <f t="shared" si="59"/>
        <v>1.45188666534469</v>
      </c>
      <c r="BX44" s="45">
        <f t="shared" si="59"/>
        <v>1.88628994783027</v>
      </c>
      <c r="BY44" s="45">
        <f t="shared" si="60"/>
        <v>9.73980903226826</v>
      </c>
      <c r="BZ44" s="45">
        <f t="shared" si="60"/>
        <v>0.456121487603306</v>
      </c>
      <c r="CA44" s="45">
        <f t="shared" si="60"/>
        <v>0.0778428109859665</v>
      </c>
      <c r="CB44" s="45">
        <f t="shared" si="60"/>
        <v>0.00324</v>
      </c>
      <c r="CC44" s="45">
        <f t="shared" si="60"/>
        <v>0.000211428</v>
      </c>
      <c r="CD44" s="45">
        <f t="shared" si="60"/>
        <v>0.5007164</v>
      </c>
      <c r="CE44" s="45">
        <f t="shared" si="60"/>
        <v>1.946508004673</v>
      </c>
    </row>
    <row r="45" spans="5:83">
      <c r="E45" s="43" t="s">
        <v>231</v>
      </c>
      <c r="F45" s="4" t="s">
        <v>1532</v>
      </c>
      <c r="G45" s="17">
        <v>1</v>
      </c>
      <c r="H45" s="17">
        <v>1</v>
      </c>
      <c r="I45" s="17">
        <v>1</v>
      </c>
      <c r="J45" s="17">
        <v>1</v>
      </c>
      <c r="K45" s="17">
        <v>1</v>
      </c>
      <c r="L45" s="17">
        <v>1</v>
      </c>
      <c r="M45" s="17">
        <v>1</v>
      </c>
      <c r="N45" s="17">
        <v>1</v>
      </c>
      <c r="O45" s="17">
        <v>1</v>
      </c>
      <c r="P45" s="17">
        <v>1</v>
      </c>
      <c r="Q45" s="17">
        <v>1</v>
      </c>
      <c r="R45" s="17">
        <v>1</v>
      </c>
      <c r="S45" s="17">
        <v>1</v>
      </c>
      <c r="T45" s="17">
        <v>1</v>
      </c>
      <c r="U45" s="17">
        <v>1</v>
      </c>
      <c r="V45" s="17">
        <v>1</v>
      </c>
      <c r="W45" s="17">
        <v>1</v>
      </c>
      <c r="X45" s="17">
        <v>1</v>
      </c>
      <c r="Y45" s="17">
        <v>1</v>
      </c>
      <c r="Z45" s="17">
        <v>1</v>
      </c>
      <c r="AA45" s="17">
        <v>1</v>
      </c>
      <c r="AB45" s="17">
        <v>1</v>
      </c>
      <c r="AC45" s="17">
        <v>1</v>
      </c>
      <c r="AD45" s="17">
        <v>1</v>
      </c>
      <c r="AE45" s="17">
        <v>1</v>
      </c>
      <c r="AF45" s="17">
        <v>1</v>
      </c>
      <c r="AG45" s="17">
        <v>1</v>
      </c>
      <c r="AH45" s="17">
        <v>1</v>
      </c>
      <c r="AI45" s="17">
        <v>1</v>
      </c>
      <c r="AJ45" s="17">
        <v>1</v>
      </c>
      <c r="AK45" s="17">
        <v>1</v>
      </c>
      <c r="AL45" s="17">
        <v>1</v>
      </c>
      <c r="AM45" s="17">
        <v>1</v>
      </c>
      <c r="AN45" s="17">
        <v>1</v>
      </c>
      <c r="AO45" s="17">
        <v>1</v>
      </c>
      <c r="AP45" s="17">
        <v>1</v>
      </c>
      <c r="AQ45" s="17">
        <v>1</v>
      </c>
      <c r="AR45" s="54"/>
      <c r="AS45" s="54"/>
      <c r="AT45" t="str">
        <f>$AX$18</f>
        <v>INDHTH</v>
      </c>
      <c r="AU45" s="45">
        <f t="shared" si="57"/>
        <v>0</v>
      </c>
      <c r="AV45" s="45">
        <f t="shared" si="57"/>
        <v>0</v>
      </c>
      <c r="AW45" s="45">
        <f t="shared" si="57"/>
        <v>0</v>
      </c>
      <c r="AX45" s="45">
        <f t="shared" si="57"/>
        <v>0</v>
      </c>
      <c r="AY45" s="45">
        <f t="shared" si="57"/>
        <v>0</v>
      </c>
      <c r="AZ45" s="45">
        <f t="shared" si="57"/>
        <v>0</v>
      </c>
      <c r="BA45" s="45">
        <f t="shared" si="57"/>
        <v>0</v>
      </c>
      <c r="BB45" s="45">
        <f t="shared" si="57"/>
        <v>0</v>
      </c>
      <c r="BC45" s="45">
        <f t="shared" si="57"/>
        <v>0</v>
      </c>
      <c r="BD45" s="45">
        <f t="shared" si="57"/>
        <v>0</v>
      </c>
      <c r="BE45" s="45">
        <f t="shared" si="58"/>
        <v>0</v>
      </c>
      <c r="BF45" s="45">
        <f t="shared" si="58"/>
        <v>0</v>
      </c>
      <c r="BG45" s="45">
        <f t="shared" si="58"/>
        <v>0</v>
      </c>
      <c r="BH45" s="45">
        <f t="shared" si="58"/>
        <v>0</v>
      </c>
      <c r="BI45" s="45">
        <f t="shared" si="58"/>
        <v>0</v>
      </c>
      <c r="BJ45" s="45">
        <f t="shared" si="58"/>
        <v>0</v>
      </c>
      <c r="BK45" s="45">
        <f t="shared" si="58"/>
        <v>0</v>
      </c>
      <c r="BL45" s="45">
        <f t="shared" si="58"/>
        <v>0</v>
      </c>
      <c r="BM45" s="45">
        <f t="shared" si="58"/>
        <v>0</v>
      </c>
      <c r="BN45" s="45">
        <f t="shared" si="58"/>
        <v>0</v>
      </c>
      <c r="BO45" s="45">
        <f t="shared" si="59"/>
        <v>0</v>
      </c>
      <c r="BP45" s="45">
        <f t="shared" si="59"/>
        <v>0</v>
      </c>
      <c r="BQ45" s="45">
        <f t="shared" si="59"/>
        <v>0</v>
      </c>
      <c r="BR45" s="45">
        <f t="shared" si="59"/>
        <v>0</v>
      </c>
      <c r="BS45" s="45">
        <f t="shared" si="59"/>
        <v>0</v>
      </c>
      <c r="BT45" s="45">
        <f t="shared" si="59"/>
        <v>0</v>
      </c>
      <c r="BU45" s="45">
        <f t="shared" si="59"/>
        <v>0</v>
      </c>
      <c r="BV45" s="45">
        <f t="shared" si="59"/>
        <v>0</v>
      </c>
      <c r="BW45" s="45">
        <f t="shared" si="59"/>
        <v>0</v>
      </c>
      <c r="BX45" s="45">
        <f t="shared" si="59"/>
        <v>0</v>
      </c>
      <c r="BY45" s="45">
        <f t="shared" si="60"/>
        <v>0</v>
      </c>
      <c r="BZ45" s="45">
        <f t="shared" si="60"/>
        <v>0</v>
      </c>
      <c r="CA45" s="45">
        <f t="shared" si="60"/>
        <v>0</v>
      </c>
      <c r="CB45" s="45">
        <f t="shared" si="60"/>
        <v>0</v>
      </c>
      <c r="CC45" s="45">
        <f t="shared" si="60"/>
        <v>0</v>
      </c>
      <c r="CD45" s="45">
        <f t="shared" si="60"/>
        <v>0</v>
      </c>
      <c r="CE45" s="45">
        <f t="shared" si="60"/>
        <v>0</v>
      </c>
    </row>
    <row r="46" spans="5:45">
      <c r="E46" s="43" t="s">
        <v>232</v>
      </c>
      <c r="F46" s="4" t="s">
        <v>1532</v>
      </c>
      <c r="G46" s="17">
        <v>1</v>
      </c>
      <c r="H46" s="17">
        <v>1</v>
      </c>
      <c r="I46" s="17">
        <v>1</v>
      </c>
      <c r="J46" s="17">
        <v>1</v>
      </c>
      <c r="K46" s="17">
        <v>1</v>
      </c>
      <c r="L46" s="17">
        <v>1</v>
      </c>
      <c r="M46" s="17">
        <v>1</v>
      </c>
      <c r="N46" s="17">
        <v>1</v>
      </c>
      <c r="O46" s="17">
        <v>1</v>
      </c>
      <c r="P46" s="17">
        <v>1</v>
      </c>
      <c r="Q46" s="17">
        <v>1</v>
      </c>
      <c r="R46" s="17">
        <v>1</v>
      </c>
      <c r="S46" s="17">
        <v>1</v>
      </c>
      <c r="T46" s="17">
        <v>1</v>
      </c>
      <c r="U46" s="17">
        <v>1</v>
      </c>
      <c r="V46" s="17">
        <v>1</v>
      </c>
      <c r="W46" s="17">
        <v>1</v>
      </c>
      <c r="X46" s="17">
        <v>1</v>
      </c>
      <c r="Y46" s="17">
        <v>1</v>
      </c>
      <c r="Z46" s="17">
        <v>1</v>
      </c>
      <c r="AA46" s="17">
        <v>1</v>
      </c>
      <c r="AB46" s="17">
        <v>1</v>
      </c>
      <c r="AC46" s="17">
        <v>1</v>
      </c>
      <c r="AD46" s="17">
        <v>1</v>
      </c>
      <c r="AE46" s="17">
        <v>1</v>
      </c>
      <c r="AF46" s="17">
        <v>1</v>
      </c>
      <c r="AG46" s="17">
        <v>1</v>
      </c>
      <c r="AH46" s="17">
        <v>1</v>
      </c>
      <c r="AI46" s="17">
        <v>1</v>
      </c>
      <c r="AJ46" s="17">
        <v>1</v>
      </c>
      <c r="AK46" s="17">
        <v>1</v>
      </c>
      <c r="AL46" s="17">
        <v>1</v>
      </c>
      <c r="AM46" s="17">
        <v>1</v>
      </c>
      <c r="AN46" s="17">
        <v>1</v>
      </c>
      <c r="AO46" s="17">
        <v>1</v>
      </c>
      <c r="AP46" s="17">
        <v>1</v>
      </c>
      <c r="AQ46" s="17">
        <v>1</v>
      </c>
      <c r="AR46" s="54"/>
      <c r="AS46" s="54"/>
    </row>
    <row r="47" spans="5:51">
      <c r="E47" s="43" t="s">
        <v>230</v>
      </c>
      <c r="F47" s="4" t="s">
        <v>1532</v>
      </c>
      <c r="G47" s="17">
        <v>1</v>
      </c>
      <c r="H47" s="17">
        <v>1</v>
      </c>
      <c r="I47" s="17">
        <v>1</v>
      </c>
      <c r="J47" s="17">
        <v>1</v>
      </c>
      <c r="K47" s="17">
        <v>1</v>
      </c>
      <c r="L47" s="17">
        <v>1</v>
      </c>
      <c r="M47" s="17">
        <v>1</v>
      </c>
      <c r="N47" s="17">
        <v>1</v>
      </c>
      <c r="O47" s="17">
        <v>1</v>
      </c>
      <c r="P47" s="17">
        <v>1</v>
      </c>
      <c r="Q47" s="17">
        <v>1</v>
      </c>
      <c r="R47" s="17">
        <v>1</v>
      </c>
      <c r="S47" s="17">
        <v>1</v>
      </c>
      <c r="T47" s="17">
        <v>1</v>
      </c>
      <c r="U47" s="17">
        <v>1</v>
      </c>
      <c r="V47" s="17">
        <v>1</v>
      </c>
      <c r="W47" s="17">
        <v>1</v>
      </c>
      <c r="X47" s="17">
        <v>1</v>
      </c>
      <c r="Y47" s="17">
        <v>1</v>
      </c>
      <c r="Z47" s="17">
        <v>1</v>
      </c>
      <c r="AA47" s="17">
        <v>1</v>
      </c>
      <c r="AB47" s="17">
        <v>1</v>
      </c>
      <c r="AC47" s="17">
        <v>1</v>
      </c>
      <c r="AD47" s="17">
        <v>1</v>
      </c>
      <c r="AE47" s="17">
        <v>1</v>
      </c>
      <c r="AF47" s="17">
        <v>1</v>
      </c>
      <c r="AG47" s="17">
        <v>1</v>
      </c>
      <c r="AH47" s="17">
        <v>1</v>
      </c>
      <c r="AI47" s="17">
        <v>1</v>
      </c>
      <c r="AJ47" s="17">
        <v>1</v>
      </c>
      <c r="AK47" s="17">
        <v>1</v>
      </c>
      <c r="AL47" s="17">
        <v>1</v>
      </c>
      <c r="AM47" s="17">
        <v>1</v>
      </c>
      <c r="AN47" s="17">
        <v>1</v>
      </c>
      <c r="AO47" s="17">
        <v>1</v>
      </c>
      <c r="AP47" s="17">
        <v>1</v>
      </c>
      <c r="AQ47" s="17">
        <v>1</v>
      </c>
      <c r="AR47" s="54"/>
      <c r="AS47" s="54"/>
      <c r="AT47" s="57" t="s">
        <v>1617</v>
      </c>
      <c r="AU47" s="57"/>
      <c r="AV47" s="57"/>
      <c r="AW47" s="57"/>
      <c r="AX47" s="57"/>
      <c r="AY47" s="57"/>
    </row>
    <row r="48" ht="14.25" spans="5:83">
      <c r="E48" s="43" t="s">
        <v>248</v>
      </c>
      <c r="F48" s="4" t="s">
        <v>1532</v>
      </c>
      <c r="G48" s="17">
        <v>1</v>
      </c>
      <c r="H48" s="17">
        <v>1</v>
      </c>
      <c r="I48" s="17">
        <v>1</v>
      </c>
      <c r="J48" s="17">
        <v>1</v>
      </c>
      <c r="K48" s="17">
        <v>1</v>
      </c>
      <c r="L48" s="17">
        <v>1</v>
      </c>
      <c r="M48" s="17">
        <v>1</v>
      </c>
      <c r="N48" s="17">
        <v>1</v>
      </c>
      <c r="O48" s="17">
        <v>1</v>
      </c>
      <c r="P48" s="17">
        <v>1</v>
      </c>
      <c r="Q48" s="17">
        <v>1</v>
      </c>
      <c r="R48" s="17">
        <v>1</v>
      </c>
      <c r="S48" s="17">
        <v>1</v>
      </c>
      <c r="T48" s="17">
        <v>1</v>
      </c>
      <c r="U48" s="17">
        <v>1</v>
      </c>
      <c r="V48" s="17">
        <v>1</v>
      </c>
      <c r="W48" s="17">
        <v>1</v>
      </c>
      <c r="X48" s="17">
        <v>1</v>
      </c>
      <c r="Y48" s="17">
        <v>1</v>
      </c>
      <c r="Z48" s="17">
        <v>1</v>
      </c>
      <c r="AA48" s="17">
        <v>1</v>
      </c>
      <c r="AB48" s="17">
        <v>1</v>
      </c>
      <c r="AC48" s="17">
        <v>1</v>
      </c>
      <c r="AD48" s="17">
        <v>1</v>
      </c>
      <c r="AE48" s="17">
        <v>1</v>
      </c>
      <c r="AF48" s="17">
        <v>1</v>
      </c>
      <c r="AG48" s="17">
        <v>1</v>
      </c>
      <c r="AH48" s="17">
        <v>1</v>
      </c>
      <c r="AI48" s="17">
        <v>1</v>
      </c>
      <c r="AJ48" s="17">
        <v>1</v>
      </c>
      <c r="AK48" s="17">
        <v>1</v>
      </c>
      <c r="AL48" s="17">
        <v>1</v>
      </c>
      <c r="AM48" s="17">
        <v>1</v>
      </c>
      <c r="AN48" s="17">
        <v>1</v>
      </c>
      <c r="AO48" s="17">
        <v>1</v>
      </c>
      <c r="AP48" s="17">
        <v>1</v>
      </c>
      <c r="AQ48" s="17">
        <v>1</v>
      </c>
      <c r="AR48" s="54"/>
      <c r="AS48" s="54"/>
      <c r="AU48" s="6" t="str">
        <f>G$4</f>
        <v>AT</v>
      </c>
      <c r="AV48" s="6" t="str">
        <f t="shared" ref="AV48:CE48" si="73">H$4</f>
        <v>BE</v>
      </c>
      <c r="AW48" s="6" t="str">
        <f t="shared" si="73"/>
        <v>BG</v>
      </c>
      <c r="AX48" s="6" t="str">
        <f t="shared" si="73"/>
        <v>CH</v>
      </c>
      <c r="AY48" s="6" t="str">
        <f t="shared" si="73"/>
        <v>CY</v>
      </c>
      <c r="AZ48" s="6" t="str">
        <f t="shared" si="73"/>
        <v>CZ</v>
      </c>
      <c r="BA48" s="6" t="str">
        <f t="shared" si="73"/>
        <v>DE</v>
      </c>
      <c r="BB48" s="6" t="str">
        <f t="shared" si="73"/>
        <v>DK</v>
      </c>
      <c r="BC48" s="6" t="str">
        <f t="shared" si="73"/>
        <v>EE</v>
      </c>
      <c r="BD48" s="6" t="str">
        <f t="shared" si="73"/>
        <v>EL</v>
      </c>
      <c r="BE48" s="6" t="str">
        <f t="shared" si="73"/>
        <v>ES</v>
      </c>
      <c r="BF48" s="6" t="str">
        <f t="shared" si="73"/>
        <v>FI</v>
      </c>
      <c r="BG48" s="6" t="str">
        <f t="shared" si="73"/>
        <v>FR</v>
      </c>
      <c r="BH48" s="6" t="str">
        <f t="shared" si="73"/>
        <v>HR</v>
      </c>
      <c r="BI48" s="6" t="str">
        <f t="shared" si="73"/>
        <v>HU</v>
      </c>
      <c r="BJ48" s="6" t="str">
        <f t="shared" si="73"/>
        <v>IE</v>
      </c>
      <c r="BK48" s="6" t="str">
        <f t="shared" si="73"/>
        <v>IS</v>
      </c>
      <c r="BL48" s="6" t="str">
        <f t="shared" si="73"/>
        <v>IT</v>
      </c>
      <c r="BM48" s="6" t="str">
        <f t="shared" si="73"/>
        <v>LT</v>
      </c>
      <c r="BN48" s="6" t="str">
        <f t="shared" si="73"/>
        <v>LU</v>
      </c>
      <c r="BO48" s="6" t="str">
        <f t="shared" si="73"/>
        <v>LV</v>
      </c>
      <c r="BP48" s="6" t="str">
        <f t="shared" si="73"/>
        <v>MT</v>
      </c>
      <c r="BQ48" s="6" t="str">
        <f t="shared" si="73"/>
        <v>NL</v>
      </c>
      <c r="BR48" s="6" t="str">
        <f t="shared" si="73"/>
        <v>NO</v>
      </c>
      <c r="BS48" s="6" t="str">
        <f t="shared" si="73"/>
        <v>PL</v>
      </c>
      <c r="BT48" s="6" t="str">
        <f t="shared" si="73"/>
        <v>PT</v>
      </c>
      <c r="BU48" s="6" t="str">
        <f t="shared" si="73"/>
        <v>RO</v>
      </c>
      <c r="BV48" s="6" t="str">
        <f t="shared" si="73"/>
        <v>SE</v>
      </c>
      <c r="BW48" s="6" t="str">
        <f t="shared" si="73"/>
        <v>SI</v>
      </c>
      <c r="BX48" s="6" t="str">
        <f t="shared" si="73"/>
        <v>SK</v>
      </c>
      <c r="BY48" s="6" t="str">
        <f t="shared" si="73"/>
        <v>UK</v>
      </c>
      <c r="BZ48" s="6" t="str">
        <f t="shared" si="73"/>
        <v>AL</v>
      </c>
      <c r="CA48" s="6" t="str">
        <f t="shared" si="73"/>
        <v>BA</v>
      </c>
      <c r="CB48" s="6" t="str">
        <f t="shared" si="73"/>
        <v>KS</v>
      </c>
      <c r="CC48" s="6" t="str">
        <f t="shared" si="73"/>
        <v>ME</v>
      </c>
      <c r="CD48" s="6" t="str">
        <f t="shared" si="73"/>
        <v>MK</v>
      </c>
      <c r="CE48" s="6" t="str">
        <f t="shared" si="73"/>
        <v>RS</v>
      </c>
    </row>
    <row r="49" spans="5:83">
      <c r="E49" s="43" t="s">
        <v>234</v>
      </c>
      <c r="F49" s="4" t="s">
        <v>1532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  <c r="Q49" s="17">
        <v>1</v>
      </c>
      <c r="R49" s="17">
        <v>1</v>
      </c>
      <c r="S49" s="17">
        <v>1</v>
      </c>
      <c r="T49" s="17">
        <v>1</v>
      </c>
      <c r="U49" s="17">
        <v>1</v>
      </c>
      <c r="V49" s="17">
        <v>1</v>
      </c>
      <c r="W49" s="17">
        <v>1</v>
      </c>
      <c r="X49" s="17">
        <v>1</v>
      </c>
      <c r="Y49" s="17">
        <v>1</v>
      </c>
      <c r="Z49" s="17">
        <v>1</v>
      </c>
      <c r="AA49" s="17">
        <v>1</v>
      </c>
      <c r="AB49" s="17">
        <v>1</v>
      </c>
      <c r="AC49" s="17">
        <v>1</v>
      </c>
      <c r="AD49" s="17">
        <v>1</v>
      </c>
      <c r="AE49" s="17">
        <v>1</v>
      </c>
      <c r="AF49" s="17">
        <v>1</v>
      </c>
      <c r="AG49" s="17">
        <v>1</v>
      </c>
      <c r="AH49" s="17">
        <v>1</v>
      </c>
      <c r="AI49" s="17">
        <v>1</v>
      </c>
      <c r="AJ49" s="17">
        <v>1</v>
      </c>
      <c r="AK49" s="17">
        <v>1</v>
      </c>
      <c r="AL49" s="17">
        <v>1</v>
      </c>
      <c r="AM49" s="17">
        <v>1</v>
      </c>
      <c r="AN49" s="17">
        <v>1</v>
      </c>
      <c r="AO49" s="17">
        <v>1</v>
      </c>
      <c r="AP49" s="17">
        <v>1</v>
      </c>
      <c r="AQ49" s="17">
        <v>1</v>
      </c>
      <c r="AR49" s="54"/>
      <c r="AS49" s="54"/>
      <c r="AT49" t="str">
        <f t="shared" ref="AT49:AT61" si="74">AX5</f>
        <v>INDCOA</v>
      </c>
      <c r="AU49" s="45">
        <f t="shared" ref="AU49:AU62" si="75">SUMIF($CG$277:$CG$435,$AT49,CH$277:CH$435)</f>
        <v>2.012165625</v>
      </c>
      <c r="AV49" s="45">
        <f t="shared" ref="AV49:AV62" si="76">SUMIF($CG$277:$CG$435,$AT49,CI$277:CI$435)</f>
        <v>0</v>
      </c>
      <c r="AW49" s="45">
        <f t="shared" ref="AW49:AW62" si="77">SUMIF($CG$277:$CG$435,$AT49,CJ$277:CJ$435)</f>
        <v>3.65470887248745</v>
      </c>
      <c r="AX49" s="45">
        <f t="shared" ref="AX49:AX62" si="78">SUMIF($CG$277:$CG$435,$AT49,CK$277:CK$435)</f>
        <v>0.376246666666667</v>
      </c>
      <c r="AY49" s="45">
        <f t="shared" ref="AY49:AY62" si="79">SUMIF($CG$277:$CG$435,$AT49,CL$277:CL$435)</f>
        <v>0.397433073500623</v>
      </c>
      <c r="AZ49" s="45">
        <f t="shared" ref="AZ49:AZ62" si="80">SUMIF($CG$277:$CG$435,$AT49,CM$277:CM$435)</f>
        <v>2.3572897841588</v>
      </c>
      <c r="BA49" s="45">
        <f t="shared" ref="BA49:BA62" si="81">SUMIF($CG$277:$CG$435,$AT49,CN$277:CN$435)</f>
        <v>3.1154481199445</v>
      </c>
      <c r="BB49" s="45">
        <f t="shared" ref="BB49:BB62" si="82">SUMIF($CG$277:$CG$435,$AT49,CO$277:CO$435)</f>
        <v>0.105594057865305</v>
      </c>
      <c r="BC49" s="45">
        <f t="shared" ref="BC49:BC62" si="83">SUMIF($CG$277:$CG$435,$AT49,CP$277:CP$435)</f>
        <v>0.976514245014245</v>
      </c>
      <c r="BD49" s="45">
        <f t="shared" ref="BD49:BD62" si="84">SUMIF($CG$277:$CG$435,$AT49,CQ$277:CQ$435)</f>
        <v>1.20715419648666</v>
      </c>
      <c r="BE49" s="45">
        <f t="shared" ref="BE49:BE62" si="85">SUMIF($CG$277:$CG$435,$AT49,CR$277:CR$435)</f>
        <v>0.864478312294656</v>
      </c>
      <c r="BF49" s="45">
        <f t="shared" ref="BF49:BF62" si="86">SUMIF($CG$277:$CG$435,$AT49,CS$277:CS$435)</f>
        <v>0.996245933534136</v>
      </c>
      <c r="BG49" s="45">
        <f t="shared" ref="BG49:BG62" si="87">SUMIF($CG$277:$CG$435,$AT49,CT$277:CT$435)</f>
        <v>11.5956845896089</v>
      </c>
      <c r="BH49" s="45">
        <f t="shared" ref="BH49:BH62" si="88">SUMIF($CG$277:$CG$435,$AT49,CU$277:CU$435)</f>
        <v>1.65273373315465</v>
      </c>
      <c r="BI49" s="45">
        <f t="shared" ref="BI49:BI62" si="89">SUMIF($CG$277:$CG$435,$AT49,CV$277:CV$435)</f>
        <v>0.0520604444444443</v>
      </c>
      <c r="BJ49" s="45">
        <f t="shared" ref="BJ49:BJ62" si="90">SUMIF($CG$277:$CG$435,$AT49,CW$277:CW$435)</f>
        <v>2.26276914728682</v>
      </c>
      <c r="BK49" s="45">
        <f t="shared" ref="BK49:BK62" si="91">SUMIF($CG$277:$CG$435,$AT49,CX$277:CX$435)</f>
        <v>0.28</v>
      </c>
      <c r="BL49" s="45">
        <f t="shared" ref="BL49:BL62" si="92">SUMIF($CG$277:$CG$435,$AT49,CY$277:CY$435)</f>
        <v>0.131963536631183</v>
      </c>
      <c r="BM49" s="45">
        <f t="shared" ref="BM49:BM62" si="93">SUMIF($CG$277:$CG$435,$AT49,CZ$277:CZ$435)</f>
        <v>1.33803965027322</v>
      </c>
      <c r="BN49" s="45">
        <f t="shared" ref="BN49:BN62" si="94">SUMIF($CG$277:$CG$435,$AT49,DA$277:DA$435)</f>
        <v>1.11609843137255</v>
      </c>
      <c r="BO49" s="45">
        <f t="shared" ref="BO49:BO62" si="95">SUMIF($CG$277:$CG$435,$AT49,DB$277:DB$435)</f>
        <v>0.790930392156863</v>
      </c>
      <c r="BP49" s="45">
        <f t="shared" ref="BP49:BP62" si="96">SUMIF($CG$277:$CG$435,$AT49,DC$277:DC$435)</f>
        <v>0</v>
      </c>
      <c r="BQ49" s="45">
        <f t="shared" ref="BQ49:BQ62" si="97">SUMIF($CG$277:$CG$435,$AT49,DD$277:DD$435)</f>
        <v>0.029</v>
      </c>
      <c r="BR49" s="45">
        <f t="shared" ref="BR49:BR62" si="98">SUMIF($CG$277:$CG$435,$AT49,DE$277:DE$435)</f>
        <v>0.0347599999999994</v>
      </c>
      <c r="BS49" s="45">
        <f t="shared" ref="BS49:BS62" si="99">SUMIF($CG$277:$CG$435,$AT49,DF$277:DF$435)</f>
        <v>0.409643018708179</v>
      </c>
      <c r="BT49" s="45">
        <f t="shared" ref="BT49:BT62" si="100">SUMIF($CG$277:$CG$435,$AT49,DG$277:DG$435)</f>
        <v>0.162322074592075</v>
      </c>
      <c r="BU49" s="45">
        <f t="shared" ref="BU49:BU62" si="101">SUMIF($CG$277:$CG$435,$AT49,DH$277:DH$435)</f>
        <v>0.03888766736</v>
      </c>
      <c r="BV49" s="45">
        <f t="shared" ref="BV49:BV62" si="102">SUMIF($CG$277:$CG$435,$AT49,DI$277:DI$435)</f>
        <v>1.77913162393162</v>
      </c>
      <c r="BW49" s="45">
        <f t="shared" ref="BW49:BW62" si="103">SUMIF($CG$277:$CG$435,$AT49,DJ$277:DJ$435)</f>
        <v>0.329</v>
      </c>
      <c r="BX49" s="45">
        <f t="shared" ref="BX49:BX62" si="104">SUMIF($CG$277:$CG$435,$AT49,DK$277:DK$435)</f>
        <v>2.21358129606838</v>
      </c>
      <c r="BY49" s="45">
        <f t="shared" ref="BY49:BY62" si="105">SUMIF($CG$277:$CG$435,$AT49,DL$277:DL$435)</f>
        <v>14.4747971838654</v>
      </c>
      <c r="BZ49" s="45">
        <f t="shared" ref="BZ49:BZ62" si="106">SUMIF($CG$277:$CG$435,$AT49,DM$277:DM$435)</f>
        <v>3.26784111111111</v>
      </c>
      <c r="CA49" s="45">
        <f t="shared" ref="CA49:CA62" si="107">SUMIF($CG$277:$CG$435,$AT49,DN$277:DN$435)</f>
        <v>0.9854027934</v>
      </c>
      <c r="CB49" s="45">
        <f t="shared" ref="CB49:CB62" si="108">SUMIF($CG$277:$CG$435,$AT49,DO$277:DO$435)</f>
        <v>0</v>
      </c>
      <c r="CC49" s="45">
        <f t="shared" ref="CC49:CC62" si="109">SUMIF($CG$277:$CG$435,$AT49,DP$277:DP$435)</f>
        <v>0</v>
      </c>
      <c r="CD49" s="45">
        <f t="shared" ref="CD49:CD62" si="110">SUMIF($CG$277:$CG$435,$AT49,DQ$277:DQ$435)</f>
        <v>0</v>
      </c>
      <c r="CE49" s="45">
        <f t="shared" ref="CE49:CE62" si="111">SUMIF($CG$277:$CG$435,$AT49,DR$277:DR$435)</f>
        <v>0.0116311111111113</v>
      </c>
    </row>
    <row r="50" spans="5:83">
      <c r="E50" s="43" t="s">
        <v>246</v>
      </c>
      <c r="F50" s="4" t="s">
        <v>1532</v>
      </c>
      <c r="G50" s="17">
        <v>1</v>
      </c>
      <c r="H50" s="17">
        <v>1</v>
      </c>
      <c r="I50" s="17">
        <v>1</v>
      </c>
      <c r="J50" s="17">
        <v>1</v>
      </c>
      <c r="K50" s="17">
        <v>1</v>
      </c>
      <c r="L50" s="17">
        <v>1</v>
      </c>
      <c r="M50" s="17">
        <v>1</v>
      </c>
      <c r="N50" s="17">
        <v>1</v>
      </c>
      <c r="O50" s="17">
        <v>1</v>
      </c>
      <c r="P50" s="17">
        <v>1</v>
      </c>
      <c r="Q50" s="17">
        <v>1</v>
      </c>
      <c r="R50" s="17">
        <v>1</v>
      </c>
      <c r="S50" s="17">
        <v>1</v>
      </c>
      <c r="T50" s="17">
        <v>1</v>
      </c>
      <c r="U50" s="17">
        <v>1</v>
      </c>
      <c r="V50" s="17">
        <v>1</v>
      </c>
      <c r="W50" s="17">
        <v>1</v>
      </c>
      <c r="X50" s="17">
        <v>1</v>
      </c>
      <c r="Y50" s="17">
        <v>1</v>
      </c>
      <c r="Z50" s="17">
        <v>1</v>
      </c>
      <c r="AA50" s="17">
        <v>1</v>
      </c>
      <c r="AB50" s="17">
        <v>1</v>
      </c>
      <c r="AC50" s="17">
        <v>1</v>
      </c>
      <c r="AD50" s="17">
        <v>1</v>
      </c>
      <c r="AE50" s="17">
        <v>1</v>
      </c>
      <c r="AF50" s="17">
        <v>1</v>
      </c>
      <c r="AG50" s="17">
        <v>1</v>
      </c>
      <c r="AH50" s="17">
        <v>1</v>
      </c>
      <c r="AI50" s="17">
        <v>1</v>
      </c>
      <c r="AJ50" s="17">
        <v>1</v>
      </c>
      <c r="AK50" s="17">
        <v>1</v>
      </c>
      <c r="AL50" s="17">
        <v>1</v>
      </c>
      <c r="AM50" s="17">
        <v>1</v>
      </c>
      <c r="AN50" s="17">
        <v>1</v>
      </c>
      <c r="AO50" s="17">
        <v>1</v>
      </c>
      <c r="AP50" s="17">
        <v>1</v>
      </c>
      <c r="AQ50" s="17">
        <v>1</v>
      </c>
      <c r="AR50" s="54"/>
      <c r="AS50" s="54"/>
      <c r="AT50" t="str">
        <f t="shared" si="74"/>
        <v>INDCOL</v>
      </c>
      <c r="AU50" s="45">
        <f t="shared" si="75"/>
        <v>0.246</v>
      </c>
      <c r="AV50" s="45">
        <f t="shared" si="76"/>
        <v>0</v>
      </c>
      <c r="AW50" s="45">
        <f t="shared" si="77"/>
        <v>0.119</v>
      </c>
      <c r="AX50" s="45">
        <f t="shared" si="78"/>
        <v>1.2462</v>
      </c>
      <c r="AY50" s="45">
        <f t="shared" si="79"/>
        <v>0</v>
      </c>
      <c r="AZ50" s="45">
        <f t="shared" si="80"/>
        <v>0.507</v>
      </c>
      <c r="BA50" s="45">
        <f t="shared" si="81"/>
        <v>0.217</v>
      </c>
      <c r="BB50" s="45">
        <f t="shared" si="82"/>
        <v>0</v>
      </c>
      <c r="BC50" s="45">
        <f t="shared" si="83"/>
        <v>0</v>
      </c>
      <c r="BD50" s="45">
        <f t="shared" si="84"/>
        <v>0</v>
      </c>
      <c r="BE50" s="45">
        <f t="shared" si="85"/>
        <v>0</v>
      </c>
      <c r="BF50" s="45">
        <f t="shared" si="86"/>
        <v>0.01</v>
      </c>
      <c r="BG50" s="45">
        <f t="shared" si="87"/>
        <v>0</v>
      </c>
      <c r="BH50" s="45">
        <f t="shared" si="88"/>
        <v>0.017</v>
      </c>
      <c r="BI50" s="45">
        <f t="shared" si="89"/>
        <v>0.063</v>
      </c>
      <c r="BJ50" s="45">
        <f t="shared" si="90"/>
        <v>0</v>
      </c>
      <c r="BK50" s="45">
        <f t="shared" si="91"/>
        <v>0</v>
      </c>
      <c r="BL50" s="45">
        <f t="shared" si="92"/>
        <v>0.063</v>
      </c>
      <c r="BM50" s="45">
        <f t="shared" si="93"/>
        <v>0.012</v>
      </c>
      <c r="BN50" s="45">
        <f t="shared" si="94"/>
        <v>0</v>
      </c>
      <c r="BO50" s="45">
        <f t="shared" si="95"/>
        <v>0</v>
      </c>
      <c r="BP50" s="45">
        <f t="shared" si="96"/>
        <v>0</v>
      </c>
      <c r="BQ50" s="45">
        <f t="shared" si="97"/>
        <v>0.38</v>
      </c>
      <c r="BR50" s="45">
        <f t="shared" si="98"/>
        <v>0</v>
      </c>
      <c r="BS50" s="45">
        <f t="shared" si="99"/>
        <v>0.224</v>
      </c>
      <c r="BT50" s="45">
        <f t="shared" si="100"/>
        <v>0</v>
      </c>
      <c r="BU50" s="45">
        <f t="shared" si="101"/>
        <v>2.153</v>
      </c>
      <c r="BV50" s="45">
        <f t="shared" si="102"/>
        <v>0</v>
      </c>
      <c r="BW50" s="45">
        <f t="shared" si="103"/>
        <v>0</v>
      </c>
      <c r="BX50" s="45">
        <f t="shared" si="104"/>
        <v>0.078</v>
      </c>
      <c r="BY50" s="45">
        <f t="shared" si="105"/>
        <v>0</v>
      </c>
      <c r="BZ50" s="45">
        <f t="shared" si="106"/>
        <v>0</v>
      </c>
      <c r="CA50" s="45">
        <f t="shared" si="107"/>
        <v>0.16898</v>
      </c>
      <c r="CB50" s="45">
        <f t="shared" si="108"/>
        <v>0</v>
      </c>
      <c r="CC50" s="45">
        <f t="shared" si="109"/>
        <v>0</v>
      </c>
      <c r="CD50" s="45">
        <f t="shared" si="110"/>
        <v>0</v>
      </c>
      <c r="CE50" s="45">
        <f t="shared" si="111"/>
        <v>1.781</v>
      </c>
    </row>
    <row r="51" spans="5:83">
      <c r="E51" s="43" t="s">
        <v>246</v>
      </c>
      <c r="F51" s="4" t="s">
        <v>1532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17">
        <v>1</v>
      </c>
      <c r="R51" s="17">
        <v>1</v>
      </c>
      <c r="S51" s="17">
        <v>1</v>
      </c>
      <c r="T51" s="17">
        <v>1</v>
      </c>
      <c r="U51" s="17">
        <v>1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1</v>
      </c>
      <c r="AB51" s="17">
        <v>1</v>
      </c>
      <c r="AC51" s="17">
        <v>1</v>
      </c>
      <c r="AD51" s="17">
        <v>1</v>
      </c>
      <c r="AE51" s="17">
        <v>1</v>
      </c>
      <c r="AF51" s="17">
        <v>1</v>
      </c>
      <c r="AG51" s="17">
        <v>1</v>
      </c>
      <c r="AH51" s="17">
        <v>1</v>
      </c>
      <c r="AI51" s="17">
        <v>1</v>
      </c>
      <c r="AJ51" s="17">
        <v>1</v>
      </c>
      <c r="AK51" s="17">
        <v>1</v>
      </c>
      <c r="AL51" s="17">
        <v>1</v>
      </c>
      <c r="AM51" s="17">
        <v>1</v>
      </c>
      <c r="AN51" s="17">
        <v>1</v>
      </c>
      <c r="AO51" s="17">
        <v>1</v>
      </c>
      <c r="AP51" s="17">
        <v>1</v>
      </c>
      <c r="AQ51" s="17">
        <v>1</v>
      </c>
      <c r="AR51" s="54"/>
      <c r="AS51" s="54"/>
      <c r="AT51" t="str">
        <f t="shared" si="74"/>
        <v>INDCOB</v>
      </c>
      <c r="AU51" s="45">
        <f t="shared" si="75"/>
        <v>0</v>
      </c>
      <c r="AV51" s="45">
        <f t="shared" si="76"/>
        <v>4.86</v>
      </c>
      <c r="AW51" s="45">
        <f t="shared" si="77"/>
        <v>0</v>
      </c>
      <c r="AX51" s="45">
        <f t="shared" si="78"/>
        <v>0</v>
      </c>
      <c r="AY51" s="45">
        <f t="shared" si="79"/>
        <v>0</v>
      </c>
      <c r="AZ51" s="45">
        <f t="shared" si="80"/>
        <v>0.171</v>
      </c>
      <c r="BA51" s="45">
        <f t="shared" si="81"/>
        <v>38.54</v>
      </c>
      <c r="BB51" s="45">
        <f t="shared" si="82"/>
        <v>0</v>
      </c>
      <c r="BC51" s="45">
        <f t="shared" si="83"/>
        <v>0</v>
      </c>
      <c r="BD51" s="45">
        <f t="shared" si="84"/>
        <v>0</v>
      </c>
      <c r="BE51" s="45">
        <f t="shared" si="85"/>
        <v>0</v>
      </c>
      <c r="BF51" s="45">
        <f t="shared" si="86"/>
        <v>0</v>
      </c>
      <c r="BG51" s="45">
        <f t="shared" si="87"/>
        <v>0</v>
      </c>
      <c r="BH51" s="45">
        <f t="shared" si="88"/>
        <v>0</v>
      </c>
      <c r="BI51" s="45">
        <f t="shared" si="89"/>
        <v>0</v>
      </c>
      <c r="BJ51" s="45">
        <f t="shared" si="90"/>
        <v>0</v>
      </c>
      <c r="BK51" s="45">
        <f t="shared" si="91"/>
        <v>0</v>
      </c>
      <c r="BL51" s="45">
        <f t="shared" si="92"/>
        <v>0</v>
      </c>
      <c r="BM51" s="45">
        <f t="shared" si="93"/>
        <v>0</v>
      </c>
      <c r="BN51" s="45">
        <f t="shared" si="94"/>
        <v>0</v>
      </c>
      <c r="BO51" s="45">
        <f t="shared" si="95"/>
        <v>0</v>
      </c>
      <c r="BP51" s="45">
        <f t="shared" si="96"/>
        <v>0</v>
      </c>
      <c r="BQ51" s="45">
        <f t="shared" si="97"/>
        <v>0</v>
      </c>
      <c r="BR51" s="45">
        <f t="shared" si="98"/>
        <v>0</v>
      </c>
      <c r="BS51" s="45">
        <f t="shared" si="99"/>
        <v>0</v>
      </c>
      <c r="BT51" s="45">
        <f t="shared" si="100"/>
        <v>0</v>
      </c>
      <c r="BU51" s="45">
        <f t="shared" si="101"/>
        <v>0</v>
      </c>
      <c r="BV51" s="45">
        <f t="shared" si="102"/>
        <v>0</v>
      </c>
      <c r="BW51" s="45">
        <f t="shared" si="103"/>
        <v>0</v>
      </c>
      <c r="BX51" s="45">
        <f t="shared" si="104"/>
        <v>0</v>
      </c>
      <c r="BY51" s="45">
        <f t="shared" si="105"/>
        <v>0</v>
      </c>
      <c r="BZ51" s="45">
        <f t="shared" si="106"/>
        <v>0</v>
      </c>
      <c r="CA51" s="45">
        <f t="shared" si="107"/>
        <v>0</v>
      </c>
      <c r="CB51" s="45">
        <f t="shared" si="108"/>
        <v>0</v>
      </c>
      <c r="CC51" s="45">
        <f t="shared" si="109"/>
        <v>0</v>
      </c>
      <c r="CD51" s="45">
        <f t="shared" si="110"/>
        <v>0</v>
      </c>
      <c r="CE51" s="45">
        <f t="shared" si="111"/>
        <v>0.42</v>
      </c>
    </row>
    <row r="52" spans="44:83">
      <c r="AR52" s="54"/>
      <c r="AS52" s="54"/>
      <c r="AT52" t="str">
        <f t="shared" si="74"/>
        <v>INDCOK</v>
      </c>
      <c r="AU52" s="45">
        <f t="shared" si="75"/>
        <v>0</v>
      </c>
      <c r="AV52" s="45">
        <f t="shared" si="76"/>
        <v>0.456</v>
      </c>
      <c r="AW52" s="45">
        <f t="shared" si="77"/>
        <v>0</v>
      </c>
      <c r="AX52" s="45">
        <f t="shared" si="78"/>
        <v>0.44962</v>
      </c>
      <c r="AY52" s="45">
        <f t="shared" si="79"/>
        <v>0</v>
      </c>
      <c r="AZ52" s="45">
        <f t="shared" si="80"/>
        <v>0.798</v>
      </c>
      <c r="BA52" s="45">
        <f t="shared" si="81"/>
        <v>3.334</v>
      </c>
      <c r="BB52" s="45">
        <f t="shared" si="82"/>
        <v>0.57</v>
      </c>
      <c r="BC52" s="45">
        <f t="shared" si="83"/>
        <v>0</v>
      </c>
      <c r="BD52" s="45">
        <f t="shared" si="84"/>
        <v>0</v>
      </c>
      <c r="BE52" s="45">
        <f t="shared" si="85"/>
        <v>0</v>
      </c>
      <c r="BF52" s="45">
        <f t="shared" si="86"/>
        <v>0.399</v>
      </c>
      <c r="BG52" s="45">
        <f t="shared" si="87"/>
        <v>2.736</v>
      </c>
      <c r="BH52" s="45">
        <f t="shared" si="88"/>
        <v>0.484</v>
      </c>
      <c r="BI52" s="45">
        <f t="shared" si="89"/>
        <v>0.171</v>
      </c>
      <c r="BJ52" s="45">
        <f t="shared" si="90"/>
        <v>0</v>
      </c>
      <c r="BK52" s="45">
        <f t="shared" si="91"/>
        <v>0</v>
      </c>
      <c r="BL52" s="45">
        <f t="shared" si="92"/>
        <v>0.086</v>
      </c>
      <c r="BM52" s="45">
        <f t="shared" si="93"/>
        <v>0.37</v>
      </c>
      <c r="BN52" s="45">
        <f t="shared" si="94"/>
        <v>0</v>
      </c>
      <c r="BO52" s="45">
        <f t="shared" si="95"/>
        <v>0</v>
      </c>
      <c r="BP52" s="45">
        <f t="shared" si="96"/>
        <v>0</v>
      </c>
      <c r="BQ52" s="45">
        <f t="shared" si="97"/>
        <v>1.112</v>
      </c>
      <c r="BR52" s="45">
        <f t="shared" si="98"/>
        <v>0.456</v>
      </c>
      <c r="BS52" s="45">
        <f t="shared" si="99"/>
        <v>2.536</v>
      </c>
      <c r="BT52" s="45">
        <f t="shared" si="100"/>
        <v>0</v>
      </c>
      <c r="BU52" s="45">
        <f t="shared" si="101"/>
        <v>0.057</v>
      </c>
      <c r="BV52" s="45">
        <f t="shared" si="102"/>
        <v>0.598</v>
      </c>
      <c r="BW52" s="45">
        <f t="shared" si="103"/>
        <v>0.513</v>
      </c>
      <c r="BX52" s="45">
        <f t="shared" si="104"/>
        <v>0.94</v>
      </c>
      <c r="BY52" s="45">
        <f t="shared" si="105"/>
        <v>0</v>
      </c>
      <c r="BZ52" s="45">
        <f t="shared" si="106"/>
        <v>0</v>
      </c>
      <c r="CA52" s="45">
        <f t="shared" si="107"/>
        <v>0.3766</v>
      </c>
      <c r="CB52" s="45">
        <f t="shared" si="108"/>
        <v>0</v>
      </c>
      <c r="CC52" s="45">
        <f t="shared" si="109"/>
        <v>0</v>
      </c>
      <c r="CD52" s="45">
        <f t="shared" si="110"/>
        <v>0</v>
      </c>
      <c r="CE52" s="45">
        <f t="shared" si="111"/>
        <v>0.028</v>
      </c>
    </row>
    <row r="53" spans="44:83">
      <c r="AR53" s="54"/>
      <c r="AS53" s="54"/>
      <c r="AT53" t="str">
        <f t="shared" si="74"/>
        <v>INDLPG</v>
      </c>
      <c r="AU53" s="45">
        <f t="shared" si="75"/>
        <v>0.414</v>
      </c>
      <c r="AV53" s="45">
        <f t="shared" si="76"/>
        <v>0</v>
      </c>
      <c r="AW53" s="45">
        <f t="shared" si="77"/>
        <v>0.046</v>
      </c>
      <c r="AX53" s="45">
        <f t="shared" si="78"/>
        <v>0</v>
      </c>
      <c r="AY53" s="45">
        <f t="shared" si="79"/>
        <v>0.046</v>
      </c>
      <c r="AZ53" s="45">
        <f t="shared" si="80"/>
        <v>0.044</v>
      </c>
      <c r="BA53" s="45">
        <f t="shared" si="81"/>
        <v>1.243</v>
      </c>
      <c r="BB53" s="45">
        <f t="shared" si="82"/>
        <v>0.184</v>
      </c>
      <c r="BC53" s="45">
        <f t="shared" si="83"/>
        <v>0</v>
      </c>
      <c r="BD53" s="45">
        <f t="shared" si="84"/>
        <v>0.368</v>
      </c>
      <c r="BE53" s="45">
        <f t="shared" si="85"/>
        <v>0.966</v>
      </c>
      <c r="BF53" s="45">
        <f t="shared" si="86"/>
        <v>0.647</v>
      </c>
      <c r="BG53" s="45">
        <f t="shared" si="87"/>
        <v>1.104</v>
      </c>
      <c r="BH53" s="45">
        <f t="shared" si="88"/>
        <v>0.188</v>
      </c>
      <c r="BI53" s="45">
        <f t="shared" si="89"/>
        <v>0.282</v>
      </c>
      <c r="BJ53" s="45">
        <f t="shared" si="90"/>
        <v>0.047</v>
      </c>
      <c r="BK53" s="45">
        <f t="shared" si="91"/>
        <v>0</v>
      </c>
      <c r="BL53" s="45">
        <f t="shared" si="92"/>
        <v>5.75</v>
      </c>
      <c r="BM53" s="45">
        <f t="shared" si="93"/>
        <v>0</v>
      </c>
      <c r="BN53" s="45">
        <f t="shared" si="94"/>
        <v>0</v>
      </c>
      <c r="BO53" s="45">
        <f t="shared" si="95"/>
        <v>0</v>
      </c>
      <c r="BP53" s="45">
        <f t="shared" si="96"/>
        <v>0</v>
      </c>
      <c r="BQ53" s="45">
        <f t="shared" si="97"/>
        <v>0.09</v>
      </c>
      <c r="BR53" s="45">
        <f t="shared" si="98"/>
        <v>1.199</v>
      </c>
      <c r="BS53" s="45">
        <f t="shared" si="99"/>
        <v>0.414</v>
      </c>
      <c r="BT53" s="45">
        <f t="shared" si="100"/>
        <v>0.276</v>
      </c>
      <c r="BU53" s="45">
        <f t="shared" si="101"/>
        <v>0</v>
      </c>
      <c r="BV53" s="45">
        <f t="shared" si="102"/>
        <v>0.874</v>
      </c>
      <c r="BW53" s="45">
        <f t="shared" si="103"/>
        <v>0.046</v>
      </c>
      <c r="BX53" s="45">
        <f t="shared" si="104"/>
        <v>0</v>
      </c>
      <c r="BY53" s="45">
        <f t="shared" si="105"/>
        <v>0</v>
      </c>
      <c r="BZ53" s="45">
        <f t="shared" si="106"/>
        <v>0</v>
      </c>
      <c r="CA53" s="45">
        <f t="shared" si="107"/>
        <v>0</v>
      </c>
      <c r="CB53" s="45">
        <f t="shared" si="108"/>
        <v>0.32201</v>
      </c>
      <c r="CC53" s="45">
        <f t="shared" si="109"/>
        <v>0</v>
      </c>
      <c r="CD53" s="45">
        <f t="shared" si="110"/>
        <v>0.14</v>
      </c>
      <c r="CE53" s="45">
        <f t="shared" si="111"/>
        <v>0</v>
      </c>
    </row>
    <row r="54" spans="44:83">
      <c r="AR54" s="54"/>
      <c r="AS54" s="54"/>
      <c r="AT54" t="str">
        <f t="shared" si="74"/>
        <v>INDLFO</v>
      </c>
      <c r="AU54" s="45">
        <f t="shared" si="75"/>
        <v>0.3</v>
      </c>
      <c r="AV54" s="45">
        <f t="shared" si="76"/>
        <v>0.172</v>
      </c>
      <c r="AW54" s="45">
        <f t="shared" si="77"/>
        <v>0.042</v>
      </c>
      <c r="AX54" s="45">
        <f t="shared" si="78"/>
        <v>2.21519</v>
      </c>
      <c r="AY54" s="45">
        <f t="shared" si="79"/>
        <v>0</v>
      </c>
      <c r="AZ54" s="45">
        <f t="shared" si="80"/>
        <v>0</v>
      </c>
      <c r="BA54" s="45">
        <f t="shared" si="81"/>
        <v>12.397</v>
      </c>
      <c r="BB54" s="45">
        <f t="shared" si="82"/>
        <v>0.440464493</v>
      </c>
      <c r="BC54" s="45">
        <f t="shared" si="83"/>
        <v>0.085</v>
      </c>
      <c r="BD54" s="45">
        <f t="shared" si="84"/>
        <v>0.020129290826285</v>
      </c>
      <c r="BE54" s="45">
        <f t="shared" si="85"/>
        <v>6.006</v>
      </c>
      <c r="BF54" s="45">
        <f t="shared" si="86"/>
        <v>0.428</v>
      </c>
      <c r="BG54" s="45">
        <f t="shared" si="87"/>
        <v>1.544</v>
      </c>
      <c r="BH54" s="45">
        <f t="shared" si="88"/>
        <v>0.043</v>
      </c>
      <c r="BI54" s="45">
        <f t="shared" si="89"/>
        <v>0</v>
      </c>
      <c r="BJ54" s="45">
        <f t="shared" si="90"/>
        <v>1.18558669533023</v>
      </c>
      <c r="BK54" s="45">
        <f t="shared" si="91"/>
        <v>0</v>
      </c>
      <c r="BL54" s="45">
        <f t="shared" si="92"/>
        <v>2.939</v>
      </c>
      <c r="BM54" s="45">
        <f t="shared" si="93"/>
        <v>0.086</v>
      </c>
      <c r="BN54" s="45">
        <f t="shared" si="94"/>
        <v>0</v>
      </c>
      <c r="BO54" s="45">
        <f t="shared" si="95"/>
        <v>0.255</v>
      </c>
      <c r="BP54" s="45">
        <f t="shared" si="96"/>
        <v>0</v>
      </c>
      <c r="BQ54" s="45">
        <f t="shared" si="97"/>
        <v>0</v>
      </c>
      <c r="BR54" s="45">
        <f t="shared" si="98"/>
        <v>0.52</v>
      </c>
      <c r="BS54" s="45">
        <f t="shared" si="99"/>
        <v>1.973</v>
      </c>
      <c r="BT54" s="45">
        <f t="shared" si="100"/>
        <v>0.201615951748252</v>
      </c>
      <c r="BU54" s="45">
        <f t="shared" si="101"/>
        <v>0.112399564364976</v>
      </c>
      <c r="BV54" s="45">
        <f t="shared" si="102"/>
        <v>0.944</v>
      </c>
      <c r="BW54" s="45">
        <f t="shared" si="103"/>
        <v>0.17</v>
      </c>
      <c r="BX54" s="45">
        <f t="shared" si="104"/>
        <v>0.043</v>
      </c>
      <c r="BY54" s="45">
        <f t="shared" si="105"/>
        <v>5.44020189594655</v>
      </c>
      <c r="BZ54" s="45">
        <f t="shared" si="106"/>
        <v>0.04258</v>
      </c>
      <c r="CA54" s="45">
        <f t="shared" si="107"/>
        <v>0</v>
      </c>
      <c r="CB54" s="45">
        <f t="shared" si="108"/>
        <v>0.51259</v>
      </c>
      <c r="CC54" s="45">
        <f t="shared" si="109"/>
        <v>0</v>
      </c>
      <c r="CD54" s="45">
        <f t="shared" si="110"/>
        <v>0.04946</v>
      </c>
      <c r="CE54" s="45">
        <f t="shared" si="111"/>
        <v>0</v>
      </c>
    </row>
    <row r="55" ht="23.25" spans="5:83">
      <c r="E55" s="42" t="s">
        <v>1618</v>
      </c>
      <c r="AQ55" s="4"/>
      <c r="AR55" s="54"/>
      <c r="AS55" s="54"/>
      <c r="AT55" t="str">
        <f t="shared" si="74"/>
        <v>INDHFO</v>
      </c>
      <c r="AU55" s="45">
        <f t="shared" si="75"/>
        <v>1.56391489231881</v>
      </c>
      <c r="AV55" s="45">
        <f t="shared" si="76"/>
        <v>0.0864652668864988</v>
      </c>
      <c r="AW55" s="45">
        <f t="shared" si="77"/>
        <v>6.57680841257417</v>
      </c>
      <c r="AX55" s="45">
        <f t="shared" si="78"/>
        <v>0.0384988888888889</v>
      </c>
      <c r="AY55" s="45">
        <f t="shared" si="79"/>
        <v>0.016998080322715</v>
      </c>
      <c r="AZ55" s="45">
        <f t="shared" si="80"/>
        <v>0.126627976083025</v>
      </c>
      <c r="BA55" s="45">
        <f t="shared" si="81"/>
        <v>0.302418361122307</v>
      </c>
      <c r="BB55" s="45">
        <f t="shared" si="82"/>
        <v>2.45041710781364</v>
      </c>
      <c r="BC55" s="45">
        <f t="shared" si="83"/>
        <v>1.43704708957118</v>
      </c>
      <c r="BD55" s="45">
        <f t="shared" si="84"/>
        <v>10.0423298174109</v>
      </c>
      <c r="BE55" s="45">
        <f t="shared" si="85"/>
        <v>31.1112398646712</v>
      </c>
      <c r="BF55" s="45">
        <f t="shared" si="86"/>
        <v>0.527788611119478</v>
      </c>
      <c r="BG55" s="45">
        <f t="shared" si="87"/>
        <v>5.16015699077113</v>
      </c>
      <c r="BH55" s="45">
        <f t="shared" si="88"/>
        <v>3.53126000657617</v>
      </c>
      <c r="BI55" s="45">
        <f t="shared" si="89"/>
        <v>0.922179039647078</v>
      </c>
      <c r="BJ55" s="45">
        <f t="shared" si="90"/>
        <v>0.0243555718608795</v>
      </c>
      <c r="BK55" s="45">
        <f t="shared" si="91"/>
        <v>0</v>
      </c>
      <c r="BL55" s="45">
        <f t="shared" si="92"/>
        <v>0.290262726659773</v>
      </c>
      <c r="BM55" s="45">
        <f t="shared" si="93"/>
        <v>0.0139929408083725</v>
      </c>
      <c r="BN55" s="45">
        <f t="shared" si="94"/>
        <v>0</v>
      </c>
      <c r="BO55" s="45">
        <f t="shared" si="95"/>
        <v>0.326242131859946</v>
      </c>
      <c r="BP55" s="45">
        <f t="shared" si="96"/>
        <v>0</v>
      </c>
      <c r="BQ55" s="45">
        <f t="shared" si="97"/>
        <v>0.653147006439238</v>
      </c>
      <c r="BR55" s="45">
        <f t="shared" si="98"/>
        <v>0.17724</v>
      </c>
      <c r="BS55" s="45">
        <f t="shared" si="99"/>
        <v>0.0285289002265987</v>
      </c>
      <c r="BT55" s="45">
        <f t="shared" si="100"/>
        <v>0.0196790169967112</v>
      </c>
      <c r="BU55" s="45">
        <f t="shared" si="101"/>
        <v>0</v>
      </c>
      <c r="BV55" s="45">
        <f t="shared" si="102"/>
        <v>0.517810690875797</v>
      </c>
      <c r="BW55" s="45">
        <f t="shared" si="103"/>
        <v>0.825722806013713</v>
      </c>
      <c r="BX55" s="45">
        <f t="shared" si="104"/>
        <v>0.0643894492383359</v>
      </c>
      <c r="BY55" s="45">
        <f t="shared" si="105"/>
        <v>1.44</v>
      </c>
      <c r="BZ55" s="45">
        <f t="shared" si="106"/>
        <v>0.0137777777777778</v>
      </c>
      <c r="CA55" s="45">
        <f t="shared" si="107"/>
        <v>0</v>
      </c>
      <c r="CB55" s="45">
        <f t="shared" si="108"/>
        <v>0.0466866666666667</v>
      </c>
      <c r="CC55" s="45">
        <f t="shared" si="109"/>
        <v>0</v>
      </c>
      <c r="CD55" s="45">
        <f t="shared" si="110"/>
        <v>0.883577333333334</v>
      </c>
      <c r="CE55" s="45">
        <f t="shared" si="111"/>
        <v>1.63316489818721</v>
      </c>
    </row>
    <row r="56" ht="14.25" spans="5:83">
      <c r="E56" s="43" t="s">
        <v>656</v>
      </c>
      <c r="F56" s="43" t="s">
        <v>1412</v>
      </c>
      <c r="G56" s="6" t="str">
        <f>G$4</f>
        <v>AT</v>
      </c>
      <c r="H56" s="6" t="str">
        <f t="shared" ref="H56:AQ56" si="112">H$4</f>
        <v>BE</v>
      </c>
      <c r="I56" s="6" t="str">
        <f t="shared" si="112"/>
        <v>BG</v>
      </c>
      <c r="J56" s="6" t="str">
        <f t="shared" si="112"/>
        <v>CH</v>
      </c>
      <c r="K56" s="6" t="str">
        <f t="shared" si="112"/>
        <v>CY</v>
      </c>
      <c r="L56" s="6" t="str">
        <f t="shared" si="112"/>
        <v>CZ</v>
      </c>
      <c r="M56" s="6" t="str">
        <f t="shared" si="112"/>
        <v>DE</v>
      </c>
      <c r="N56" s="6" t="str">
        <f t="shared" si="112"/>
        <v>DK</v>
      </c>
      <c r="O56" s="6" t="str">
        <f t="shared" si="112"/>
        <v>EE</v>
      </c>
      <c r="P56" s="6" t="str">
        <f t="shared" si="112"/>
        <v>EL</v>
      </c>
      <c r="Q56" s="6" t="str">
        <f t="shared" si="112"/>
        <v>ES</v>
      </c>
      <c r="R56" s="6" t="str">
        <f t="shared" si="112"/>
        <v>FI</v>
      </c>
      <c r="S56" s="6" t="str">
        <f t="shared" si="112"/>
        <v>FR</v>
      </c>
      <c r="T56" s="6" t="str">
        <f t="shared" si="112"/>
        <v>HR</v>
      </c>
      <c r="U56" s="6" t="str">
        <f t="shared" si="112"/>
        <v>HU</v>
      </c>
      <c r="V56" s="6" t="str">
        <f t="shared" si="112"/>
        <v>IE</v>
      </c>
      <c r="W56" s="6" t="str">
        <f t="shared" si="112"/>
        <v>IS</v>
      </c>
      <c r="X56" s="6" t="str">
        <f t="shared" si="112"/>
        <v>IT</v>
      </c>
      <c r="Y56" s="6" t="str">
        <f t="shared" si="112"/>
        <v>LT</v>
      </c>
      <c r="Z56" s="6" t="str">
        <f t="shared" si="112"/>
        <v>LU</v>
      </c>
      <c r="AA56" s="6" t="str">
        <f t="shared" si="112"/>
        <v>LV</v>
      </c>
      <c r="AB56" s="6" t="str">
        <f t="shared" si="112"/>
        <v>MT</v>
      </c>
      <c r="AC56" s="6" t="str">
        <f t="shared" si="112"/>
        <v>NL</v>
      </c>
      <c r="AD56" s="6" t="str">
        <f t="shared" si="112"/>
        <v>NO</v>
      </c>
      <c r="AE56" s="6" t="str">
        <f t="shared" si="112"/>
        <v>PL</v>
      </c>
      <c r="AF56" s="6" t="str">
        <f t="shared" si="112"/>
        <v>PT</v>
      </c>
      <c r="AG56" s="6" t="str">
        <f t="shared" si="112"/>
        <v>RO</v>
      </c>
      <c r="AH56" s="6" t="str">
        <f t="shared" si="112"/>
        <v>SE</v>
      </c>
      <c r="AI56" s="6" t="str">
        <f t="shared" si="112"/>
        <v>SI</v>
      </c>
      <c r="AJ56" s="6" t="str">
        <f t="shared" si="112"/>
        <v>SK</v>
      </c>
      <c r="AK56" s="6" t="str">
        <f t="shared" si="112"/>
        <v>UK</v>
      </c>
      <c r="AL56" s="6" t="str">
        <f t="shared" si="112"/>
        <v>AL</v>
      </c>
      <c r="AM56" s="6" t="str">
        <f t="shared" si="112"/>
        <v>BA</v>
      </c>
      <c r="AN56" s="6" t="str">
        <f t="shared" si="112"/>
        <v>KS</v>
      </c>
      <c r="AO56" s="6" t="str">
        <f t="shared" si="112"/>
        <v>ME</v>
      </c>
      <c r="AP56" s="6" t="str">
        <f t="shared" si="112"/>
        <v>MK</v>
      </c>
      <c r="AQ56" s="6" t="str">
        <f t="shared" si="112"/>
        <v>RS</v>
      </c>
      <c r="AR56" s="54"/>
      <c r="AS56" s="54"/>
      <c r="AT56" t="str">
        <f t="shared" si="74"/>
        <v>INDGAS</v>
      </c>
      <c r="AU56" s="45">
        <f t="shared" si="75"/>
        <v>1.04163941385633</v>
      </c>
      <c r="AV56" s="45">
        <f t="shared" si="76"/>
        <v>0.035678539461887</v>
      </c>
      <c r="AW56" s="45">
        <f t="shared" si="77"/>
        <v>4.61986740136201</v>
      </c>
      <c r="AX56" s="45">
        <f t="shared" si="78"/>
        <v>0.115826666666667</v>
      </c>
      <c r="AY56" s="45">
        <f t="shared" si="79"/>
        <v>0</v>
      </c>
      <c r="AZ56" s="45">
        <f t="shared" si="80"/>
        <v>12.4735441325949</v>
      </c>
      <c r="BA56" s="45">
        <f t="shared" si="81"/>
        <v>2.81324348081645</v>
      </c>
      <c r="BB56" s="45">
        <f t="shared" si="82"/>
        <v>1.05643984959883</v>
      </c>
      <c r="BC56" s="45">
        <f t="shared" si="83"/>
        <v>0.0655347966022191</v>
      </c>
      <c r="BD56" s="45">
        <f t="shared" si="84"/>
        <v>1.803804</v>
      </c>
      <c r="BE56" s="45">
        <f t="shared" si="85"/>
        <v>2.25770045089098</v>
      </c>
      <c r="BF56" s="45">
        <f t="shared" si="86"/>
        <v>0.0452849138554219</v>
      </c>
      <c r="BG56" s="45">
        <f t="shared" si="87"/>
        <v>14.8606854722886</v>
      </c>
      <c r="BH56" s="45">
        <f t="shared" si="88"/>
        <v>0.326259567754522</v>
      </c>
      <c r="BI56" s="45">
        <f t="shared" si="89"/>
        <v>0.0646455913924522</v>
      </c>
      <c r="BJ56" s="45">
        <f t="shared" si="90"/>
        <v>0.078413953488372</v>
      </c>
      <c r="BK56" s="45">
        <f t="shared" si="91"/>
        <v>0</v>
      </c>
      <c r="BL56" s="45">
        <f t="shared" si="92"/>
        <v>43.863688243432</v>
      </c>
      <c r="BM56" s="45">
        <f t="shared" si="93"/>
        <v>0.797903884581848</v>
      </c>
      <c r="BN56" s="45">
        <f t="shared" si="94"/>
        <v>0.122858986666667</v>
      </c>
      <c r="BO56" s="45">
        <f t="shared" si="95"/>
        <v>0.391165910306509</v>
      </c>
      <c r="BP56" s="45">
        <f t="shared" si="96"/>
        <v>0</v>
      </c>
      <c r="BQ56" s="45">
        <f t="shared" si="97"/>
        <v>18.3530184956843</v>
      </c>
      <c r="BR56" s="45">
        <f t="shared" si="98"/>
        <v>0.112</v>
      </c>
      <c r="BS56" s="45">
        <f t="shared" si="99"/>
        <v>5.03649005679194</v>
      </c>
      <c r="BT56" s="45">
        <f t="shared" si="100"/>
        <v>3.59024637703225</v>
      </c>
      <c r="BU56" s="45">
        <f t="shared" si="101"/>
        <v>0.00603142419948827</v>
      </c>
      <c r="BV56" s="45">
        <f t="shared" si="102"/>
        <v>1.66939684673426</v>
      </c>
      <c r="BW56" s="45">
        <f t="shared" si="103"/>
        <v>2.22428702147503</v>
      </c>
      <c r="BX56" s="45">
        <f t="shared" si="104"/>
        <v>0.120066167405802</v>
      </c>
      <c r="BY56" s="45">
        <f t="shared" si="105"/>
        <v>24.4368490425342</v>
      </c>
      <c r="BZ56" s="45">
        <f t="shared" si="106"/>
        <v>0</v>
      </c>
      <c r="CA56" s="45">
        <f t="shared" si="107"/>
        <v>0.0417120814682913</v>
      </c>
      <c r="CB56" s="45">
        <f t="shared" si="108"/>
        <v>0</v>
      </c>
      <c r="CC56" s="45">
        <f t="shared" si="109"/>
        <v>0</v>
      </c>
      <c r="CD56" s="45">
        <f t="shared" si="110"/>
        <v>0.058</v>
      </c>
      <c r="CE56" s="45">
        <f t="shared" si="111"/>
        <v>6.08679957355139</v>
      </c>
    </row>
    <row r="57" ht="18" customHeight="1" spans="5:83">
      <c r="E57" s="43" t="s">
        <v>244</v>
      </c>
      <c r="F57" s="4" t="s">
        <v>1539</v>
      </c>
      <c r="G57" s="95">
        <v>0.01</v>
      </c>
      <c r="H57" s="95">
        <v>0</v>
      </c>
      <c r="I57" s="95">
        <v>0</v>
      </c>
      <c r="J57" s="95">
        <v>0</v>
      </c>
      <c r="K57" s="95">
        <v>0</v>
      </c>
      <c r="L57" s="95">
        <v>0</v>
      </c>
      <c r="M57" s="95">
        <v>0</v>
      </c>
      <c r="N57" s="95">
        <v>0</v>
      </c>
      <c r="O57" s="95">
        <v>0</v>
      </c>
      <c r="P57" s="95">
        <v>0</v>
      </c>
      <c r="Q57" s="95">
        <v>0</v>
      </c>
      <c r="R57" s="95">
        <v>0</v>
      </c>
      <c r="S57" s="95">
        <v>0</v>
      </c>
      <c r="T57" s="95">
        <v>0</v>
      </c>
      <c r="U57" s="95">
        <v>0</v>
      </c>
      <c r="V57" s="95">
        <v>0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0</v>
      </c>
      <c r="AC57" s="95">
        <v>0</v>
      </c>
      <c r="AD57" s="95">
        <v>0</v>
      </c>
      <c r="AE57" s="95">
        <v>0</v>
      </c>
      <c r="AF57" s="95">
        <v>0</v>
      </c>
      <c r="AG57" s="95">
        <v>0</v>
      </c>
      <c r="AH57" s="95">
        <v>0</v>
      </c>
      <c r="AI57" s="95">
        <v>0.04</v>
      </c>
      <c r="AJ57" s="95">
        <v>0</v>
      </c>
      <c r="AK57" s="95">
        <v>0</v>
      </c>
      <c r="AL57" s="95">
        <v>0</v>
      </c>
      <c r="AM57" s="95">
        <v>0</v>
      </c>
      <c r="AN57" s="95">
        <v>0</v>
      </c>
      <c r="AO57" s="95">
        <v>0</v>
      </c>
      <c r="AP57" s="95">
        <v>0</v>
      </c>
      <c r="AQ57" s="95">
        <v>0</v>
      </c>
      <c r="AR57" s="54"/>
      <c r="AS57" s="54"/>
      <c r="AT57" t="str">
        <f t="shared" si="74"/>
        <v>INDCOG</v>
      </c>
      <c r="AU57" s="45">
        <f t="shared" si="75"/>
        <v>0</v>
      </c>
      <c r="AV57" s="45">
        <f t="shared" si="76"/>
        <v>0</v>
      </c>
      <c r="AW57" s="45">
        <f t="shared" si="77"/>
        <v>0</v>
      </c>
      <c r="AX57" s="45">
        <f t="shared" si="78"/>
        <v>0</v>
      </c>
      <c r="AY57" s="45">
        <f t="shared" si="79"/>
        <v>0</v>
      </c>
      <c r="AZ57" s="45">
        <f t="shared" si="80"/>
        <v>0.0381911934476778</v>
      </c>
      <c r="BA57" s="45">
        <f t="shared" si="81"/>
        <v>0.0503592324093817</v>
      </c>
      <c r="BB57" s="45">
        <f t="shared" si="82"/>
        <v>0</v>
      </c>
      <c r="BC57" s="45">
        <f t="shared" si="83"/>
        <v>0</v>
      </c>
      <c r="BD57" s="45">
        <f t="shared" si="84"/>
        <v>0</v>
      </c>
      <c r="BE57" s="45">
        <f t="shared" si="85"/>
        <v>0</v>
      </c>
      <c r="BF57" s="45">
        <f t="shared" si="86"/>
        <v>0.717</v>
      </c>
      <c r="BG57" s="45">
        <f t="shared" si="87"/>
        <v>0</v>
      </c>
      <c r="BH57" s="45">
        <f t="shared" si="88"/>
        <v>0</v>
      </c>
      <c r="BI57" s="45">
        <f t="shared" si="89"/>
        <v>0</v>
      </c>
      <c r="BJ57" s="45">
        <f t="shared" si="90"/>
        <v>0</v>
      </c>
      <c r="BK57" s="45">
        <f t="shared" si="91"/>
        <v>0</v>
      </c>
      <c r="BL57" s="45">
        <f t="shared" si="92"/>
        <v>0</v>
      </c>
      <c r="BM57" s="45">
        <f t="shared" si="93"/>
        <v>0</v>
      </c>
      <c r="BN57" s="45">
        <f t="shared" si="94"/>
        <v>0</v>
      </c>
      <c r="BO57" s="45">
        <f t="shared" si="95"/>
        <v>0</v>
      </c>
      <c r="BP57" s="45">
        <f t="shared" si="96"/>
        <v>0</v>
      </c>
      <c r="BQ57" s="45">
        <f t="shared" si="97"/>
        <v>0</v>
      </c>
      <c r="BR57" s="45">
        <f t="shared" si="98"/>
        <v>0</v>
      </c>
      <c r="BS57" s="45">
        <f t="shared" si="99"/>
        <v>1.57772480131094</v>
      </c>
      <c r="BT57" s="45">
        <f t="shared" si="100"/>
        <v>0</v>
      </c>
      <c r="BU57" s="45">
        <f t="shared" si="101"/>
        <v>0</v>
      </c>
      <c r="BV57" s="45">
        <f t="shared" si="102"/>
        <v>0</v>
      </c>
      <c r="BW57" s="45">
        <f t="shared" si="103"/>
        <v>0</v>
      </c>
      <c r="BX57" s="45">
        <f t="shared" si="104"/>
        <v>0</v>
      </c>
      <c r="BY57" s="45">
        <f t="shared" si="105"/>
        <v>0</v>
      </c>
      <c r="BZ57" s="45">
        <f t="shared" si="106"/>
        <v>0</v>
      </c>
      <c r="CA57" s="45">
        <f t="shared" si="107"/>
        <v>0</v>
      </c>
      <c r="CB57" s="45">
        <f t="shared" si="108"/>
        <v>0</v>
      </c>
      <c r="CC57" s="45">
        <f t="shared" si="109"/>
        <v>0</v>
      </c>
      <c r="CD57" s="45">
        <f t="shared" si="110"/>
        <v>0</v>
      </c>
      <c r="CE57" s="45">
        <f t="shared" si="111"/>
        <v>0</v>
      </c>
    </row>
    <row r="58" ht="18" customHeight="1" spans="5:83">
      <c r="E58" s="43"/>
      <c r="F58" s="4" t="s">
        <v>1540</v>
      </c>
      <c r="G58" s="95">
        <v>0.35</v>
      </c>
      <c r="H58" s="95">
        <v>0</v>
      </c>
      <c r="I58" s="95">
        <v>0</v>
      </c>
      <c r="J58" s="95">
        <v>1</v>
      </c>
      <c r="K58" s="95">
        <v>1</v>
      </c>
      <c r="L58" s="95">
        <v>0</v>
      </c>
      <c r="M58" s="95">
        <v>0</v>
      </c>
      <c r="N58" s="95">
        <v>0</v>
      </c>
      <c r="O58" s="95">
        <v>1</v>
      </c>
      <c r="P58" s="95">
        <v>0</v>
      </c>
      <c r="Q58" s="95">
        <v>0</v>
      </c>
      <c r="R58" s="95">
        <v>1</v>
      </c>
      <c r="S58" s="95">
        <v>0</v>
      </c>
      <c r="T58" s="95">
        <v>1</v>
      </c>
      <c r="U58" s="95">
        <v>0</v>
      </c>
      <c r="V58" s="95">
        <v>0</v>
      </c>
      <c r="W58" s="95">
        <v>0</v>
      </c>
      <c r="X58" s="95">
        <v>0</v>
      </c>
      <c r="Y58" s="95">
        <v>1</v>
      </c>
      <c r="Z58" s="95">
        <v>0</v>
      </c>
      <c r="AA58" s="95">
        <v>1</v>
      </c>
      <c r="AB58" s="95">
        <v>0</v>
      </c>
      <c r="AC58" s="95">
        <v>0</v>
      </c>
      <c r="AD58" s="95">
        <v>0.1</v>
      </c>
      <c r="AE58" s="95">
        <v>0</v>
      </c>
      <c r="AF58" s="95">
        <v>0</v>
      </c>
      <c r="AG58" s="95">
        <v>1</v>
      </c>
      <c r="AH58" s="95">
        <v>1</v>
      </c>
      <c r="AI58" s="95">
        <v>0.083</v>
      </c>
      <c r="AJ58" s="95">
        <v>0</v>
      </c>
      <c r="AK58" s="95">
        <v>0.0106394</v>
      </c>
      <c r="AL58" s="95">
        <v>0</v>
      </c>
      <c r="AM58" s="95">
        <v>0</v>
      </c>
      <c r="AN58" s="95">
        <v>0</v>
      </c>
      <c r="AO58" s="95">
        <v>0</v>
      </c>
      <c r="AP58" s="95">
        <v>0</v>
      </c>
      <c r="AQ58" s="95">
        <v>0</v>
      </c>
      <c r="AR58" s="54"/>
      <c r="AS58" s="54"/>
      <c r="AT58" t="str">
        <f t="shared" si="74"/>
        <v>INDBFG</v>
      </c>
      <c r="AU58" s="45">
        <f t="shared" si="75"/>
        <v>0</v>
      </c>
      <c r="AV58" s="45">
        <f t="shared" si="76"/>
        <v>0</v>
      </c>
      <c r="AW58" s="45">
        <f t="shared" si="77"/>
        <v>0</v>
      </c>
      <c r="AX58" s="45">
        <f t="shared" si="78"/>
        <v>0</v>
      </c>
      <c r="AY58" s="45">
        <f t="shared" si="79"/>
        <v>0</v>
      </c>
      <c r="AZ58" s="45">
        <f t="shared" si="80"/>
        <v>0.004</v>
      </c>
      <c r="BA58" s="45">
        <f t="shared" si="81"/>
        <v>0</v>
      </c>
      <c r="BB58" s="45">
        <f t="shared" si="82"/>
        <v>0</v>
      </c>
      <c r="BC58" s="45">
        <f t="shared" si="83"/>
        <v>0</v>
      </c>
      <c r="BD58" s="45">
        <f t="shared" si="84"/>
        <v>0</v>
      </c>
      <c r="BE58" s="45">
        <f t="shared" si="85"/>
        <v>0</v>
      </c>
      <c r="BF58" s="45">
        <f t="shared" si="86"/>
        <v>0</v>
      </c>
      <c r="BG58" s="45">
        <f t="shared" si="87"/>
        <v>0</v>
      </c>
      <c r="BH58" s="45">
        <f t="shared" si="88"/>
        <v>0</v>
      </c>
      <c r="BI58" s="45">
        <f t="shared" si="89"/>
        <v>0</v>
      </c>
      <c r="BJ58" s="45">
        <f t="shared" si="90"/>
        <v>0</v>
      </c>
      <c r="BK58" s="45">
        <f t="shared" si="91"/>
        <v>0</v>
      </c>
      <c r="BL58" s="45">
        <f t="shared" si="92"/>
        <v>0</v>
      </c>
      <c r="BM58" s="45">
        <f t="shared" si="93"/>
        <v>0</v>
      </c>
      <c r="BN58" s="45">
        <f t="shared" si="94"/>
        <v>0</v>
      </c>
      <c r="BO58" s="45">
        <f t="shared" si="95"/>
        <v>0</v>
      </c>
      <c r="BP58" s="45">
        <f t="shared" si="96"/>
        <v>0</v>
      </c>
      <c r="BQ58" s="45">
        <f t="shared" si="97"/>
        <v>0</v>
      </c>
      <c r="BR58" s="45">
        <f t="shared" si="98"/>
        <v>0.186</v>
      </c>
      <c r="BS58" s="45">
        <f t="shared" si="99"/>
        <v>0</v>
      </c>
      <c r="BT58" s="45">
        <f t="shared" si="100"/>
        <v>0</v>
      </c>
      <c r="BU58" s="45">
        <f t="shared" si="101"/>
        <v>0</v>
      </c>
      <c r="BV58" s="45">
        <f t="shared" si="102"/>
        <v>0</v>
      </c>
      <c r="BW58" s="45">
        <f t="shared" si="103"/>
        <v>0</v>
      </c>
      <c r="BX58" s="45">
        <f t="shared" si="104"/>
        <v>0</v>
      </c>
      <c r="BY58" s="45">
        <f t="shared" si="105"/>
        <v>0</v>
      </c>
      <c r="BZ58" s="45">
        <f t="shared" si="106"/>
        <v>0</v>
      </c>
      <c r="CA58" s="45">
        <f t="shared" si="107"/>
        <v>0</v>
      </c>
      <c r="CB58" s="45">
        <f t="shared" si="108"/>
        <v>0</v>
      </c>
      <c r="CC58" s="45">
        <f t="shared" si="109"/>
        <v>0</v>
      </c>
      <c r="CD58" s="45">
        <f t="shared" si="110"/>
        <v>0</v>
      </c>
      <c r="CE58" s="45">
        <f t="shared" si="111"/>
        <v>0</v>
      </c>
    </row>
    <row r="59" ht="18" customHeight="1" spans="5:83">
      <c r="E59" s="43"/>
      <c r="F59" s="4" t="s">
        <v>1538</v>
      </c>
      <c r="G59" s="95">
        <v>0.57</v>
      </c>
      <c r="H59" s="95">
        <v>0.25</v>
      </c>
      <c r="I59" s="95">
        <v>1</v>
      </c>
      <c r="J59" s="95">
        <v>0</v>
      </c>
      <c r="K59" s="95">
        <v>0</v>
      </c>
      <c r="L59" s="95">
        <v>1</v>
      </c>
      <c r="M59" s="95">
        <v>0</v>
      </c>
      <c r="N59" s="95">
        <v>1</v>
      </c>
      <c r="O59" s="95">
        <v>0</v>
      </c>
      <c r="P59" s="95">
        <v>1</v>
      </c>
      <c r="Q59" s="95">
        <v>1</v>
      </c>
      <c r="R59" s="95">
        <v>0</v>
      </c>
      <c r="S59" s="95">
        <v>0</v>
      </c>
      <c r="T59" s="95">
        <v>0</v>
      </c>
      <c r="U59" s="95">
        <v>1</v>
      </c>
      <c r="V59" s="95">
        <v>0</v>
      </c>
      <c r="W59" s="95">
        <v>0</v>
      </c>
      <c r="X59" s="95">
        <v>0.9</v>
      </c>
      <c r="Y59" s="95">
        <v>0</v>
      </c>
      <c r="Z59" s="95">
        <v>0</v>
      </c>
      <c r="AA59" s="95">
        <v>0</v>
      </c>
      <c r="AB59" s="95">
        <v>0</v>
      </c>
      <c r="AC59" s="95">
        <v>0</v>
      </c>
      <c r="AD59" s="95">
        <v>0.9</v>
      </c>
      <c r="AE59" s="95">
        <v>1</v>
      </c>
      <c r="AF59" s="95">
        <v>1</v>
      </c>
      <c r="AG59" s="95">
        <v>0</v>
      </c>
      <c r="AH59" s="95">
        <v>0</v>
      </c>
      <c r="AI59" s="95">
        <v>0.877</v>
      </c>
      <c r="AJ59" s="95">
        <v>1</v>
      </c>
      <c r="AK59" s="95">
        <v>0.0263239</v>
      </c>
      <c r="AL59" s="95">
        <v>0</v>
      </c>
      <c r="AM59" s="95">
        <v>0</v>
      </c>
      <c r="AN59" s="95">
        <v>0</v>
      </c>
      <c r="AO59" s="95">
        <v>0</v>
      </c>
      <c r="AP59" s="95">
        <v>1</v>
      </c>
      <c r="AQ59" s="95">
        <v>0</v>
      </c>
      <c r="AR59" s="54"/>
      <c r="AS59" s="54"/>
      <c r="AT59" t="str">
        <f t="shared" si="74"/>
        <v>INDBIO</v>
      </c>
      <c r="AU59" s="45">
        <f t="shared" si="75"/>
        <v>3.401</v>
      </c>
      <c r="AV59" s="45">
        <f t="shared" si="76"/>
        <v>4.153</v>
      </c>
      <c r="AW59" s="45">
        <f t="shared" si="77"/>
        <v>0.083</v>
      </c>
      <c r="AX59" s="45">
        <f t="shared" si="78"/>
        <v>0</v>
      </c>
      <c r="AY59" s="45">
        <f t="shared" si="79"/>
        <v>0.347</v>
      </c>
      <c r="AZ59" s="45">
        <f t="shared" si="80"/>
        <v>0.037</v>
      </c>
      <c r="BA59" s="45">
        <f t="shared" si="81"/>
        <v>5.954</v>
      </c>
      <c r="BB59" s="45">
        <f t="shared" si="82"/>
        <v>0.00100000000000011</v>
      </c>
      <c r="BC59" s="45">
        <f t="shared" si="83"/>
        <v>0.01</v>
      </c>
      <c r="BD59" s="45">
        <f t="shared" si="84"/>
        <v>0.063</v>
      </c>
      <c r="BE59" s="45">
        <f t="shared" si="85"/>
        <v>6.308</v>
      </c>
      <c r="BF59" s="45">
        <f t="shared" si="86"/>
        <v>0.063</v>
      </c>
      <c r="BG59" s="45">
        <f t="shared" si="87"/>
        <v>16.645</v>
      </c>
      <c r="BH59" s="45">
        <f t="shared" si="88"/>
        <v>0.054</v>
      </c>
      <c r="BI59" s="45">
        <f t="shared" si="89"/>
        <v>1.565</v>
      </c>
      <c r="BJ59" s="45">
        <f t="shared" si="90"/>
        <v>0.226</v>
      </c>
      <c r="BK59" s="45">
        <f t="shared" si="91"/>
        <v>0</v>
      </c>
      <c r="BL59" s="45">
        <f t="shared" si="92"/>
        <v>2.913</v>
      </c>
      <c r="BM59" s="45">
        <f t="shared" si="93"/>
        <v>0.345</v>
      </c>
      <c r="BN59" s="45">
        <f t="shared" si="94"/>
        <v>0.306</v>
      </c>
      <c r="BO59" s="45">
        <f t="shared" si="95"/>
        <v>0.01</v>
      </c>
      <c r="BP59" s="45">
        <f t="shared" si="96"/>
        <v>0</v>
      </c>
      <c r="BQ59" s="45">
        <f t="shared" si="97"/>
        <v>0</v>
      </c>
      <c r="BR59" s="45">
        <f t="shared" si="98"/>
        <v>0.151</v>
      </c>
      <c r="BS59" s="45">
        <f t="shared" si="99"/>
        <v>0.299</v>
      </c>
      <c r="BT59" s="45">
        <f t="shared" si="100"/>
        <v>15.872</v>
      </c>
      <c r="BU59" s="45">
        <f t="shared" si="101"/>
        <v>2</v>
      </c>
      <c r="BV59" s="45">
        <f t="shared" si="102"/>
        <v>0</v>
      </c>
      <c r="BW59" s="45">
        <f t="shared" si="103"/>
        <v>0.042</v>
      </c>
      <c r="BX59" s="45">
        <f t="shared" si="104"/>
        <v>0</v>
      </c>
      <c r="BY59" s="45">
        <f t="shared" si="105"/>
        <v>0</v>
      </c>
      <c r="BZ59" s="45">
        <f t="shared" si="106"/>
        <v>0</v>
      </c>
      <c r="CA59" s="45">
        <f t="shared" si="107"/>
        <v>0</v>
      </c>
      <c r="CB59" s="45">
        <f t="shared" si="108"/>
        <v>0.01101</v>
      </c>
      <c r="CC59" s="45">
        <f t="shared" si="109"/>
        <v>0</v>
      </c>
      <c r="CD59" s="45">
        <f t="shared" si="110"/>
        <v>0.001</v>
      </c>
      <c r="CE59" s="45">
        <f t="shared" si="111"/>
        <v>0.09</v>
      </c>
    </row>
    <row r="60" ht="18" customHeight="1" spans="5:83">
      <c r="E60" s="43"/>
      <c r="F60" s="4" t="s">
        <v>1537</v>
      </c>
      <c r="G60" s="17">
        <f t="shared" ref="G60:AQ60" si="113">1-G59-G58-G57</f>
        <v>0.0700000000000001</v>
      </c>
      <c r="H60" s="17">
        <f t="shared" si="113"/>
        <v>0.75</v>
      </c>
      <c r="I60" s="17">
        <f t="shared" si="113"/>
        <v>0</v>
      </c>
      <c r="J60" s="17">
        <f t="shared" si="113"/>
        <v>0</v>
      </c>
      <c r="K60" s="17">
        <f t="shared" si="113"/>
        <v>0</v>
      </c>
      <c r="L60" s="17">
        <f t="shared" si="113"/>
        <v>0</v>
      </c>
      <c r="M60" s="17">
        <f t="shared" si="113"/>
        <v>1</v>
      </c>
      <c r="N60" s="17">
        <f t="shared" si="113"/>
        <v>0</v>
      </c>
      <c r="O60" s="17">
        <f t="shared" si="113"/>
        <v>0</v>
      </c>
      <c r="P60" s="17">
        <f t="shared" si="113"/>
        <v>0</v>
      </c>
      <c r="Q60" s="17">
        <f t="shared" si="113"/>
        <v>0</v>
      </c>
      <c r="R60" s="17">
        <f t="shared" si="113"/>
        <v>0</v>
      </c>
      <c r="S60" s="17">
        <f t="shared" si="113"/>
        <v>1</v>
      </c>
      <c r="T60" s="17">
        <f t="shared" si="113"/>
        <v>0</v>
      </c>
      <c r="U60" s="17">
        <f t="shared" si="113"/>
        <v>0</v>
      </c>
      <c r="V60" s="17">
        <f t="shared" si="113"/>
        <v>1</v>
      </c>
      <c r="W60" s="17">
        <f t="shared" si="113"/>
        <v>1</v>
      </c>
      <c r="X60" s="17">
        <f t="shared" si="113"/>
        <v>0.1</v>
      </c>
      <c r="Y60" s="17">
        <f t="shared" si="113"/>
        <v>0</v>
      </c>
      <c r="Z60" s="17">
        <f t="shared" si="113"/>
        <v>1</v>
      </c>
      <c r="AA60" s="17">
        <f t="shared" si="113"/>
        <v>0</v>
      </c>
      <c r="AB60" s="17">
        <f t="shared" si="113"/>
        <v>1</v>
      </c>
      <c r="AC60" s="17">
        <f t="shared" si="113"/>
        <v>1</v>
      </c>
      <c r="AD60" s="17">
        <f t="shared" si="113"/>
        <v>-2.77555756156289e-17</v>
      </c>
      <c r="AE60" s="17">
        <f t="shared" si="113"/>
        <v>0</v>
      </c>
      <c r="AF60" s="17">
        <f t="shared" si="113"/>
        <v>0</v>
      </c>
      <c r="AG60" s="17">
        <f t="shared" si="113"/>
        <v>0</v>
      </c>
      <c r="AH60" s="17">
        <f t="shared" si="113"/>
        <v>0</v>
      </c>
      <c r="AI60" s="17">
        <f t="shared" si="113"/>
        <v>0</v>
      </c>
      <c r="AJ60" s="17">
        <f t="shared" si="113"/>
        <v>0</v>
      </c>
      <c r="AK60" s="17">
        <f t="shared" si="113"/>
        <v>0.9630367</v>
      </c>
      <c r="AL60" s="17">
        <f t="shared" si="113"/>
        <v>1</v>
      </c>
      <c r="AM60" s="17">
        <f t="shared" si="113"/>
        <v>1</v>
      </c>
      <c r="AN60" s="17">
        <f t="shared" si="113"/>
        <v>1</v>
      </c>
      <c r="AO60" s="17">
        <f t="shared" si="113"/>
        <v>1</v>
      </c>
      <c r="AP60" s="17">
        <f t="shared" si="113"/>
        <v>0</v>
      </c>
      <c r="AQ60" s="17">
        <f t="shared" si="113"/>
        <v>1</v>
      </c>
      <c r="AR60" s="54"/>
      <c r="AS60" s="54"/>
      <c r="AT60" t="str">
        <f t="shared" si="74"/>
        <v>INDSLU</v>
      </c>
      <c r="AU60" s="45">
        <f t="shared" si="75"/>
        <v>6.546</v>
      </c>
      <c r="AV60" s="45">
        <f t="shared" si="76"/>
        <v>4.767</v>
      </c>
      <c r="AW60" s="45">
        <f t="shared" si="77"/>
        <v>0.352</v>
      </c>
      <c r="AX60" s="45">
        <f t="shared" si="78"/>
        <v>4.32517</v>
      </c>
      <c r="AY60" s="45">
        <f t="shared" si="79"/>
        <v>0.299</v>
      </c>
      <c r="AZ60" s="45">
        <f t="shared" si="80"/>
        <v>5.401</v>
      </c>
      <c r="BA60" s="45">
        <f t="shared" si="81"/>
        <v>28.792</v>
      </c>
      <c r="BB60" s="45">
        <f t="shared" si="82"/>
        <v>0</v>
      </c>
      <c r="BC60" s="45">
        <f t="shared" si="83"/>
        <v>0</v>
      </c>
      <c r="BD60" s="45">
        <f t="shared" si="84"/>
        <v>0</v>
      </c>
      <c r="BE60" s="45">
        <f t="shared" si="85"/>
        <v>0</v>
      </c>
      <c r="BF60" s="45">
        <f t="shared" si="86"/>
        <v>0.059</v>
      </c>
      <c r="BG60" s="45">
        <f t="shared" si="87"/>
        <v>0</v>
      </c>
      <c r="BH60" s="45">
        <f t="shared" si="88"/>
        <v>0.319</v>
      </c>
      <c r="BI60" s="45">
        <f t="shared" si="89"/>
        <v>1.322</v>
      </c>
      <c r="BJ60" s="45">
        <f t="shared" si="90"/>
        <v>0</v>
      </c>
      <c r="BK60" s="45">
        <f t="shared" si="91"/>
        <v>0</v>
      </c>
      <c r="BL60" s="45">
        <f t="shared" si="92"/>
        <v>3.952</v>
      </c>
      <c r="BM60" s="45">
        <f t="shared" si="93"/>
        <v>0</v>
      </c>
      <c r="BN60" s="45">
        <f t="shared" si="94"/>
        <v>0.597</v>
      </c>
      <c r="BO60" s="45">
        <f t="shared" si="95"/>
        <v>0.105</v>
      </c>
      <c r="BP60" s="45">
        <f t="shared" si="96"/>
        <v>0</v>
      </c>
      <c r="BQ60" s="45">
        <f t="shared" si="97"/>
        <v>0</v>
      </c>
      <c r="BR60" s="45">
        <f t="shared" si="98"/>
        <v>0</v>
      </c>
      <c r="BS60" s="45">
        <f t="shared" si="99"/>
        <v>10.469</v>
      </c>
      <c r="BT60" s="45">
        <f t="shared" si="100"/>
        <v>2.267</v>
      </c>
      <c r="BU60" s="45">
        <f t="shared" si="101"/>
        <v>0</v>
      </c>
      <c r="BV60" s="45">
        <f t="shared" si="102"/>
        <v>0</v>
      </c>
      <c r="BW60" s="45">
        <f t="shared" si="103"/>
        <v>0.785</v>
      </c>
      <c r="BX60" s="45">
        <f t="shared" si="104"/>
        <v>0.044</v>
      </c>
      <c r="BY60" s="45">
        <f t="shared" si="105"/>
        <v>0</v>
      </c>
      <c r="BZ60" s="45">
        <f t="shared" si="106"/>
        <v>0</v>
      </c>
      <c r="CA60" s="45">
        <f t="shared" si="107"/>
        <v>0</v>
      </c>
      <c r="CB60" s="45">
        <f t="shared" si="108"/>
        <v>0</v>
      </c>
      <c r="CC60" s="45">
        <f t="shared" si="109"/>
        <v>0</v>
      </c>
      <c r="CD60" s="45">
        <f t="shared" si="110"/>
        <v>0</v>
      </c>
      <c r="CE60" s="45">
        <f t="shared" si="111"/>
        <v>0</v>
      </c>
    </row>
    <row r="61" ht="18" customHeight="1" spans="5:83">
      <c r="E61" s="46" t="s">
        <v>192</v>
      </c>
      <c r="F61"/>
      <c r="G61" s="47" t="str">
        <f t="shared" ref="G61:AQ61" si="114">IF(SUM(G57:G60)&lt;&gt;1,"ERROR","")</f>
        <v/>
      </c>
      <c r="H61" s="47" t="str">
        <f t="shared" si="114"/>
        <v/>
      </c>
      <c r="I61" s="47" t="str">
        <f t="shared" si="114"/>
        <v/>
      </c>
      <c r="J61" s="47" t="str">
        <f t="shared" si="114"/>
        <v/>
      </c>
      <c r="K61" s="47" t="str">
        <f t="shared" si="114"/>
        <v/>
      </c>
      <c r="L61" s="47" t="str">
        <f t="shared" si="114"/>
        <v/>
      </c>
      <c r="M61" s="47" t="str">
        <f t="shared" si="114"/>
        <v/>
      </c>
      <c r="N61" s="47" t="str">
        <f t="shared" si="114"/>
        <v/>
      </c>
      <c r="O61" s="47" t="str">
        <f t="shared" si="114"/>
        <v/>
      </c>
      <c r="P61" s="47" t="str">
        <f t="shared" si="114"/>
        <v/>
      </c>
      <c r="Q61" s="47" t="str">
        <f t="shared" si="114"/>
        <v/>
      </c>
      <c r="R61" s="47" t="str">
        <f t="shared" si="114"/>
        <v/>
      </c>
      <c r="S61" s="47" t="str">
        <f t="shared" si="114"/>
        <v/>
      </c>
      <c r="T61" s="47" t="str">
        <f t="shared" si="114"/>
        <v/>
      </c>
      <c r="U61" s="47" t="str">
        <f t="shared" si="114"/>
        <v/>
      </c>
      <c r="V61" s="47" t="str">
        <f t="shared" si="114"/>
        <v/>
      </c>
      <c r="W61" s="47" t="str">
        <f t="shared" si="114"/>
        <v/>
      </c>
      <c r="X61" s="47" t="str">
        <f t="shared" si="114"/>
        <v/>
      </c>
      <c r="Y61" s="47" t="str">
        <f t="shared" si="114"/>
        <v/>
      </c>
      <c r="Z61" s="47" t="str">
        <f t="shared" si="114"/>
        <v/>
      </c>
      <c r="AA61" s="47" t="str">
        <f t="shared" si="114"/>
        <v/>
      </c>
      <c r="AB61" s="47" t="str">
        <f t="shared" si="114"/>
        <v/>
      </c>
      <c r="AC61" s="47" t="str">
        <f t="shared" si="114"/>
        <v/>
      </c>
      <c r="AD61" s="47" t="str">
        <f t="shared" si="114"/>
        <v/>
      </c>
      <c r="AE61" s="47" t="str">
        <f t="shared" si="114"/>
        <v/>
      </c>
      <c r="AF61" s="47" t="str">
        <f t="shared" si="114"/>
        <v/>
      </c>
      <c r="AG61" s="47" t="str">
        <f t="shared" si="114"/>
        <v/>
      </c>
      <c r="AH61" s="47" t="str">
        <f t="shared" si="114"/>
        <v/>
      </c>
      <c r="AI61" s="47" t="str">
        <f t="shared" si="114"/>
        <v/>
      </c>
      <c r="AJ61" s="47" t="str">
        <f t="shared" si="114"/>
        <v/>
      </c>
      <c r="AK61" s="47" t="str">
        <f t="shared" si="114"/>
        <v/>
      </c>
      <c r="AL61" s="47" t="str">
        <f t="shared" si="114"/>
        <v/>
      </c>
      <c r="AM61" s="47" t="str">
        <f t="shared" si="114"/>
        <v/>
      </c>
      <c r="AN61" s="47" t="str">
        <f t="shared" si="114"/>
        <v/>
      </c>
      <c r="AO61" s="47" t="str">
        <f t="shared" si="114"/>
        <v/>
      </c>
      <c r="AP61" s="47" t="str">
        <f t="shared" si="114"/>
        <v/>
      </c>
      <c r="AQ61" s="47" t="str">
        <f t="shared" si="114"/>
        <v/>
      </c>
      <c r="AR61" s="54"/>
      <c r="AS61" s="54"/>
      <c r="AT61" t="str">
        <f t="shared" si="74"/>
        <v>INDELC</v>
      </c>
      <c r="AU61" s="45">
        <f t="shared" si="75"/>
        <v>1.38673271216319</v>
      </c>
      <c r="AV61" s="45">
        <f t="shared" si="76"/>
        <v>0.0396989869419354</v>
      </c>
      <c r="AW61" s="45">
        <f t="shared" si="77"/>
        <v>1.05721690919277</v>
      </c>
      <c r="AX61" s="45">
        <f t="shared" si="78"/>
        <v>2.30786</v>
      </c>
      <c r="AY61" s="45">
        <f t="shared" si="79"/>
        <v>0.284377208756006</v>
      </c>
      <c r="AZ61" s="45">
        <f t="shared" si="80"/>
        <v>0</v>
      </c>
      <c r="BA61" s="45">
        <f t="shared" si="81"/>
        <v>9.56733521655637</v>
      </c>
      <c r="BB61" s="45">
        <f t="shared" si="82"/>
        <v>0.68504082982091</v>
      </c>
      <c r="BC61" s="45">
        <f t="shared" si="83"/>
        <v>0.216804189713514</v>
      </c>
      <c r="BD61" s="45">
        <f t="shared" si="84"/>
        <v>1.93426885404529</v>
      </c>
      <c r="BE61" s="45">
        <f t="shared" si="85"/>
        <v>12.5081865734844</v>
      </c>
      <c r="BF61" s="45">
        <f t="shared" si="86"/>
        <v>0.483135999050606</v>
      </c>
      <c r="BG61" s="45">
        <f t="shared" si="87"/>
        <v>11.6215760231619</v>
      </c>
      <c r="BH61" s="45">
        <f t="shared" si="88"/>
        <v>0.911040003473609</v>
      </c>
      <c r="BI61" s="45">
        <f t="shared" si="89"/>
        <v>1.07358922670347</v>
      </c>
      <c r="BJ61" s="45">
        <f t="shared" si="90"/>
        <v>1.04873395348837</v>
      </c>
      <c r="BK61" s="45">
        <f t="shared" si="91"/>
        <v>0.083</v>
      </c>
      <c r="BL61" s="45">
        <f t="shared" si="92"/>
        <v>30.2495513314763</v>
      </c>
      <c r="BM61" s="45">
        <f t="shared" si="93"/>
        <v>0.372765569616133</v>
      </c>
      <c r="BN61" s="45">
        <f t="shared" si="94"/>
        <v>0.0181610447058824</v>
      </c>
      <c r="BO61" s="45">
        <f t="shared" si="95"/>
        <v>0.619004036061128</v>
      </c>
      <c r="BP61" s="45">
        <f t="shared" si="96"/>
        <v>0</v>
      </c>
      <c r="BQ61" s="45">
        <f t="shared" si="97"/>
        <v>1.41893353884094</v>
      </c>
      <c r="BR61" s="45">
        <f t="shared" si="98"/>
        <v>1.41964</v>
      </c>
      <c r="BS61" s="45">
        <f t="shared" si="99"/>
        <v>11.818177323786</v>
      </c>
      <c r="BT61" s="45">
        <f t="shared" si="100"/>
        <v>4.09531190237565</v>
      </c>
      <c r="BU61" s="45">
        <f t="shared" si="101"/>
        <v>2.23351262318867</v>
      </c>
      <c r="BV61" s="45">
        <f t="shared" si="102"/>
        <v>2.08421179373163</v>
      </c>
      <c r="BW61" s="45">
        <f t="shared" si="103"/>
        <v>0.0201133346553117</v>
      </c>
      <c r="BX61" s="45">
        <f t="shared" si="104"/>
        <v>0.529710052169732</v>
      </c>
      <c r="BY61" s="45">
        <f t="shared" si="105"/>
        <v>16.4181909677317</v>
      </c>
      <c r="BZ61" s="45">
        <f t="shared" si="106"/>
        <v>0.123578512396694</v>
      </c>
      <c r="CA61" s="45">
        <f t="shared" si="107"/>
        <v>0.573877189014034</v>
      </c>
      <c r="CB61" s="45">
        <f t="shared" si="108"/>
        <v>0.1984</v>
      </c>
      <c r="CC61" s="45">
        <f t="shared" si="109"/>
        <v>0</v>
      </c>
      <c r="CD61" s="45">
        <f t="shared" si="110"/>
        <v>0</v>
      </c>
      <c r="CE61" s="45">
        <f t="shared" si="111"/>
        <v>0</v>
      </c>
    </row>
    <row r="62" spans="5:83">
      <c r="E62" s="43" t="s">
        <v>228</v>
      </c>
      <c r="F62" s="4" t="s">
        <v>1539</v>
      </c>
      <c r="G62" s="95">
        <v>0</v>
      </c>
      <c r="H62" s="95">
        <v>0</v>
      </c>
      <c r="I62" s="95">
        <v>0</v>
      </c>
      <c r="J62" s="95">
        <v>0</v>
      </c>
      <c r="K62" s="95">
        <v>0</v>
      </c>
      <c r="L62" s="95">
        <v>0.8</v>
      </c>
      <c r="M62" s="95">
        <v>0</v>
      </c>
      <c r="N62" s="95">
        <v>0</v>
      </c>
      <c r="O62" s="95">
        <v>0</v>
      </c>
      <c r="P62" s="95">
        <v>0</v>
      </c>
      <c r="Q62" s="95">
        <v>0</v>
      </c>
      <c r="R62" s="95">
        <v>0</v>
      </c>
      <c r="S62" s="95">
        <v>0</v>
      </c>
      <c r="T62" s="95">
        <v>0</v>
      </c>
      <c r="U62" s="95">
        <v>0</v>
      </c>
      <c r="V62" s="95">
        <v>0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0</v>
      </c>
      <c r="AC62" s="95">
        <v>0</v>
      </c>
      <c r="AD62" s="95">
        <v>0</v>
      </c>
      <c r="AE62" s="95">
        <v>0</v>
      </c>
      <c r="AF62" s="95">
        <v>0</v>
      </c>
      <c r="AG62" s="95">
        <v>0</v>
      </c>
      <c r="AH62" s="95">
        <v>0</v>
      </c>
      <c r="AI62" s="95">
        <v>0.04</v>
      </c>
      <c r="AJ62" s="95">
        <v>0</v>
      </c>
      <c r="AK62" s="95">
        <v>0</v>
      </c>
      <c r="AL62" s="95">
        <v>0</v>
      </c>
      <c r="AM62" s="95">
        <v>0</v>
      </c>
      <c r="AN62" s="95">
        <v>0</v>
      </c>
      <c r="AO62" s="95">
        <v>0</v>
      </c>
      <c r="AP62" s="95">
        <v>0</v>
      </c>
      <c r="AQ62" s="95">
        <v>0</v>
      </c>
      <c r="AR62" s="54"/>
      <c r="AS62" s="54"/>
      <c r="AT62" t="str">
        <f>$AX$18</f>
        <v>INDHTH</v>
      </c>
      <c r="AU62" s="45">
        <f t="shared" si="75"/>
        <v>0.024</v>
      </c>
      <c r="AV62" s="45">
        <f t="shared" si="76"/>
        <v>0</v>
      </c>
      <c r="AW62" s="45">
        <f t="shared" si="77"/>
        <v>0.005</v>
      </c>
      <c r="AX62" s="45">
        <f t="shared" si="78"/>
        <v>0</v>
      </c>
      <c r="AY62" s="45">
        <f t="shared" si="79"/>
        <v>0</v>
      </c>
      <c r="AZ62" s="45">
        <f t="shared" si="80"/>
        <v>0.764</v>
      </c>
      <c r="BA62" s="45">
        <f t="shared" si="81"/>
        <v>0.608</v>
      </c>
      <c r="BB62" s="45">
        <f t="shared" si="82"/>
        <v>0.384</v>
      </c>
      <c r="BC62" s="45">
        <f t="shared" si="83"/>
        <v>0.044</v>
      </c>
      <c r="BD62" s="45">
        <f t="shared" si="84"/>
        <v>0</v>
      </c>
      <c r="BE62" s="45">
        <f t="shared" si="85"/>
        <v>0</v>
      </c>
      <c r="BF62" s="45">
        <f t="shared" si="86"/>
        <v>0.645</v>
      </c>
      <c r="BG62" s="45">
        <f t="shared" si="87"/>
        <v>0</v>
      </c>
      <c r="BH62" s="45">
        <f t="shared" si="88"/>
        <v>0</v>
      </c>
      <c r="BI62" s="45">
        <f t="shared" si="89"/>
        <v>0.173</v>
      </c>
      <c r="BJ62" s="45">
        <f t="shared" si="90"/>
        <v>0</v>
      </c>
      <c r="BK62" s="45">
        <f t="shared" si="91"/>
        <v>0</v>
      </c>
      <c r="BL62" s="45">
        <f t="shared" si="92"/>
        <v>3.264</v>
      </c>
      <c r="BM62" s="45">
        <f t="shared" si="93"/>
        <v>0.017</v>
      </c>
      <c r="BN62" s="45">
        <f t="shared" si="94"/>
        <v>0</v>
      </c>
      <c r="BO62" s="45">
        <f t="shared" si="95"/>
        <v>0</v>
      </c>
      <c r="BP62" s="45">
        <f t="shared" si="96"/>
        <v>0</v>
      </c>
      <c r="BQ62" s="45">
        <f t="shared" si="97"/>
        <v>0.003</v>
      </c>
      <c r="BR62" s="45">
        <f t="shared" si="98"/>
        <v>0.009</v>
      </c>
      <c r="BS62" s="45">
        <f t="shared" si="99"/>
        <v>1.568</v>
      </c>
      <c r="BT62" s="45">
        <f t="shared" si="100"/>
        <v>0.4</v>
      </c>
      <c r="BU62" s="45">
        <f t="shared" si="101"/>
        <v>0.277</v>
      </c>
      <c r="BV62" s="45">
        <f t="shared" si="102"/>
        <v>0</v>
      </c>
      <c r="BW62" s="45">
        <f t="shared" si="103"/>
        <v>0.033</v>
      </c>
      <c r="BX62" s="45">
        <f t="shared" si="104"/>
        <v>0.275</v>
      </c>
      <c r="BY62" s="45">
        <f t="shared" si="105"/>
        <v>0</v>
      </c>
      <c r="BZ62" s="45">
        <f t="shared" si="106"/>
        <v>0</v>
      </c>
      <c r="CA62" s="45">
        <f t="shared" si="107"/>
        <v>0</v>
      </c>
      <c r="CB62" s="45">
        <f t="shared" si="108"/>
        <v>0</v>
      </c>
      <c r="CC62" s="45">
        <f t="shared" si="109"/>
        <v>0</v>
      </c>
      <c r="CD62" s="45">
        <f t="shared" si="110"/>
        <v>0</v>
      </c>
      <c r="CE62" s="45">
        <f t="shared" si="111"/>
        <v>0.133</v>
      </c>
    </row>
    <row r="63" spans="5:45">
      <c r="E63" s="43"/>
      <c r="F63" s="4" t="s">
        <v>1540</v>
      </c>
      <c r="G63" s="95">
        <v>0.47</v>
      </c>
      <c r="H63" s="95">
        <v>0</v>
      </c>
      <c r="I63" s="95">
        <v>0</v>
      </c>
      <c r="J63" s="95">
        <v>1</v>
      </c>
      <c r="K63" s="95">
        <v>0</v>
      </c>
      <c r="L63" s="95">
        <v>0.13</v>
      </c>
      <c r="M63" s="95">
        <v>0</v>
      </c>
      <c r="N63" s="95">
        <v>0</v>
      </c>
      <c r="O63" s="95">
        <v>0.5</v>
      </c>
      <c r="P63" s="95">
        <v>0.4</v>
      </c>
      <c r="Q63" s="95">
        <v>0</v>
      </c>
      <c r="R63" s="95">
        <v>0.2</v>
      </c>
      <c r="S63" s="95">
        <v>0</v>
      </c>
      <c r="T63" s="95">
        <v>1</v>
      </c>
      <c r="U63" s="95">
        <v>0.2</v>
      </c>
      <c r="V63" s="95">
        <v>0</v>
      </c>
      <c r="W63" s="95">
        <v>0</v>
      </c>
      <c r="X63" s="95">
        <v>0</v>
      </c>
      <c r="Y63" s="95">
        <v>1</v>
      </c>
      <c r="Z63" s="95">
        <v>1</v>
      </c>
      <c r="AA63" s="95">
        <v>0.5</v>
      </c>
      <c r="AB63" s="95">
        <v>0</v>
      </c>
      <c r="AC63" s="95">
        <v>0</v>
      </c>
      <c r="AD63" s="95">
        <v>1</v>
      </c>
      <c r="AE63" s="95">
        <v>0</v>
      </c>
      <c r="AF63" s="95">
        <v>0</v>
      </c>
      <c r="AG63" s="95">
        <v>0.9</v>
      </c>
      <c r="AH63" s="95">
        <v>0.2</v>
      </c>
      <c r="AI63" s="95">
        <v>0.083</v>
      </c>
      <c r="AJ63" s="95">
        <v>0</v>
      </c>
      <c r="AK63" s="95">
        <v>0.0106394</v>
      </c>
      <c r="AL63" s="95">
        <v>0</v>
      </c>
      <c r="AM63" s="95">
        <v>0</v>
      </c>
      <c r="AN63" s="95">
        <v>0</v>
      </c>
      <c r="AO63" s="95">
        <v>0</v>
      </c>
      <c r="AP63" s="95">
        <v>0</v>
      </c>
      <c r="AQ63" s="95">
        <v>0</v>
      </c>
      <c r="AR63" s="54"/>
      <c r="AS63" s="54"/>
    </row>
    <row r="64" spans="5:48">
      <c r="E64" s="43"/>
      <c r="F64" s="4" t="s">
        <v>1538</v>
      </c>
      <c r="G64" s="95">
        <v>0.4</v>
      </c>
      <c r="H64" s="95">
        <v>0</v>
      </c>
      <c r="I64" s="95">
        <v>0.5</v>
      </c>
      <c r="J64" s="95">
        <v>0</v>
      </c>
      <c r="K64" s="95">
        <v>1</v>
      </c>
      <c r="L64" s="95">
        <v>0.052</v>
      </c>
      <c r="M64" s="95">
        <v>0.5</v>
      </c>
      <c r="N64" s="95">
        <v>1</v>
      </c>
      <c r="O64" s="95">
        <v>0</v>
      </c>
      <c r="P64" s="95">
        <v>0.6</v>
      </c>
      <c r="Q64" s="95">
        <v>1</v>
      </c>
      <c r="R64" s="95">
        <v>0.7</v>
      </c>
      <c r="S64" s="95">
        <v>0.5</v>
      </c>
      <c r="T64" s="95">
        <v>0</v>
      </c>
      <c r="U64" s="95">
        <v>0.4</v>
      </c>
      <c r="V64" s="95">
        <v>0</v>
      </c>
      <c r="W64" s="95">
        <v>0</v>
      </c>
      <c r="X64" s="95">
        <v>0</v>
      </c>
      <c r="Y64" s="95">
        <v>0</v>
      </c>
      <c r="Z64" s="95">
        <v>0</v>
      </c>
      <c r="AA64" s="95">
        <v>0.5</v>
      </c>
      <c r="AB64" s="95">
        <v>0</v>
      </c>
      <c r="AC64" s="95">
        <v>0</v>
      </c>
      <c r="AD64" s="95">
        <v>0</v>
      </c>
      <c r="AE64" s="95">
        <v>0.5</v>
      </c>
      <c r="AF64" s="95">
        <v>1</v>
      </c>
      <c r="AG64" s="95"/>
      <c r="AH64" s="95">
        <v>0.7</v>
      </c>
      <c r="AI64" s="95">
        <v>0.877</v>
      </c>
      <c r="AJ64" s="95">
        <v>1</v>
      </c>
      <c r="AK64" s="95">
        <v>0.0263239</v>
      </c>
      <c r="AL64" s="95">
        <v>0</v>
      </c>
      <c r="AM64" s="95">
        <v>0</v>
      </c>
      <c r="AN64" s="95">
        <v>0</v>
      </c>
      <c r="AO64" s="95">
        <v>0</v>
      </c>
      <c r="AP64" s="95">
        <v>0</v>
      </c>
      <c r="AQ64" s="95">
        <v>0</v>
      </c>
      <c r="AR64" s="54"/>
      <c r="AS64" s="54"/>
      <c r="AT64" s="57" t="s">
        <v>1619</v>
      </c>
      <c r="AU64" s="57"/>
      <c r="AV64" s="57"/>
    </row>
    <row r="65" ht="14.25" spans="5:83">
      <c r="E65" s="43"/>
      <c r="F65" s="4" t="s">
        <v>1537</v>
      </c>
      <c r="G65" s="17">
        <f t="shared" ref="G65:AQ65" si="115">1-G64-G63-G62</f>
        <v>0.13</v>
      </c>
      <c r="H65" s="17">
        <f t="shared" si="115"/>
        <v>1</v>
      </c>
      <c r="I65" s="17">
        <f t="shared" si="115"/>
        <v>0.5</v>
      </c>
      <c r="J65" s="17">
        <f t="shared" si="115"/>
        <v>0</v>
      </c>
      <c r="K65" s="17">
        <f t="shared" si="115"/>
        <v>0</v>
      </c>
      <c r="L65" s="17">
        <f t="shared" si="115"/>
        <v>0.0179999999999999</v>
      </c>
      <c r="M65" s="17">
        <f t="shared" si="115"/>
        <v>0.5</v>
      </c>
      <c r="N65" s="17">
        <f t="shared" si="115"/>
        <v>0</v>
      </c>
      <c r="O65" s="17">
        <f t="shared" si="115"/>
        <v>0.5</v>
      </c>
      <c r="P65" s="17">
        <f t="shared" si="115"/>
        <v>0</v>
      </c>
      <c r="Q65" s="17">
        <f t="shared" si="115"/>
        <v>0</v>
      </c>
      <c r="R65" s="17">
        <f t="shared" si="115"/>
        <v>0.1</v>
      </c>
      <c r="S65" s="17">
        <f t="shared" si="115"/>
        <v>0.5</v>
      </c>
      <c r="T65" s="17">
        <f t="shared" si="115"/>
        <v>0</v>
      </c>
      <c r="U65" s="17">
        <f t="shared" si="115"/>
        <v>0.4</v>
      </c>
      <c r="V65" s="17">
        <f t="shared" si="115"/>
        <v>1</v>
      </c>
      <c r="W65" s="17">
        <f t="shared" si="115"/>
        <v>1</v>
      </c>
      <c r="X65" s="17">
        <f t="shared" si="115"/>
        <v>1</v>
      </c>
      <c r="Y65" s="17">
        <f t="shared" si="115"/>
        <v>0</v>
      </c>
      <c r="Z65" s="17">
        <f t="shared" si="115"/>
        <v>0</v>
      </c>
      <c r="AA65" s="17">
        <f t="shared" si="115"/>
        <v>0</v>
      </c>
      <c r="AB65" s="17">
        <f t="shared" si="115"/>
        <v>1</v>
      </c>
      <c r="AC65" s="17">
        <f t="shared" si="115"/>
        <v>1</v>
      </c>
      <c r="AD65" s="17">
        <f t="shared" si="115"/>
        <v>0</v>
      </c>
      <c r="AE65" s="17">
        <f t="shared" si="115"/>
        <v>0.5</v>
      </c>
      <c r="AF65" s="17">
        <f t="shared" si="115"/>
        <v>0</v>
      </c>
      <c r="AG65" s="17">
        <f t="shared" si="115"/>
        <v>0.1</v>
      </c>
      <c r="AH65" s="17">
        <f t="shared" si="115"/>
        <v>0.1</v>
      </c>
      <c r="AI65" s="17">
        <f t="shared" si="115"/>
        <v>0</v>
      </c>
      <c r="AJ65" s="17">
        <f t="shared" si="115"/>
        <v>0</v>
      </c>
      <c r="AK65" s="17">
        <f t="shared" si="115"/>
        <v>0.9630367</v>
      </c>
      <c r="AL65" s="17">
        <f t="shared" si="115"/>
        <v>1</v>
      </c>
      <c r="AM65" s="17">
        <f t="shared" si="115"/>
        <v>1</v>
      </c>
      <c r="AN65" s="17">
        <f t="shared" si="115"/>
        <v>1</v>
      </c>
      <c r="AO65" s="17">
        <f t="shared" si="115"/>
        <v>1</v>
      </c>
      <c r="AP65" s="17">
        <f t="shared" si="115"/>
        <v>1</v>
      </c>
      <c r="AQ65" s="17">
        <f t="shared" si="115"/>
        <v>1</v>
      </c>
      <c r="AR65" s="54"/>
      <c r="AS65" s="54"/>
      <c r="AT65" s="55" t="s">
        <v>662</v>
      </c>
      <c r="AU65" s="6" t="str">
        <f>G$4</f>
        <v>AT</v>
      </c>
      <c r="AV65" s="6" t="str">
        <f t="shared" ref="AV65:CE65" si="116">H$4</f>
        <v>BE</v>
      </c>
      <c r="AW65" s="6" t="str">
        <f t="shared" si="116"/>
        <v>BG</v>
      </c>
      <c r="AX65" s="6" t="str">
        <f t="shared" si="116"/>
        <v>CH</v>
      </c>
      <c r="AY65" s="6" t="str">
        <f t="shared" si="116"/>
        <v>CY</v>
      </c>
      <c r="AZ65" s="6" t="str">
        <f t="shared" si="116"/>
        <v>CZ</v>
      </c>
      <c r="BA65" s="6" t="str">
        <f t="shared" si="116"/>
        <v>DE</v>
      </c>
      <c r="BB65" s="6" t="str">
        <f t="shared" si="116"/>
        <v>DK</v>
      </c>
      <c r="BC65" s="6" t="str">
        <f t="shared" si="116"/>
        <v>EE</v>
      </c>
      <c r="BD65" s="6" t="str">
        <f t="shared" si="116"/>
        <v>EL</v>
      </c>
      <c r="BE65" s="6" t="str">
        <f t="shared" si="116"/>
        <v>ES</v>
      </c>
      <c r="BF65" s="6" t="str">
        <f t="shared" si="116"/>
        <v>FI</v>
      </c>
      <c r="BG65" s="6" t="str">
        <f t="shared" si="116"/>
        <v>FR</v>
      </c>
      <c r="BH65" s="6" t="str">
        <f t="shared" si="116"/>
        <v>HR</v>
      </c>
      <c r="BI65" s="6" t="str">
        <f t="shared" si="116"/>
        <v>HU</v>
      </c>
      <c r="BJ65" s="6" t="str">
        <f t="shared" si="116"/>
        <v>IE</v>
      </c>
      <c r="BK65" s="6" t="str">
        <f t="shared" si="116"/>
        <v>IS</v>
      </c>
      <c r="BL65" s="6" t="str">
        <f t="shared" si="116"/>
        <v>IT</v>
      </c>
      <c r="BM65" s="6" t="str">
        <f t="shared" si="116"/>
        <v>LT</v>
      </c>
      <c r="BN65" s="6" t="str">
        <f t="shared" si="116"/>
        <v>LU</v>
      </c>
      <c r="BO65" s="6" t="str">
        <f t="shared" si="116"/>
        <v>LV</v>
      </c>
      <c r="BP65" s="6" t="str">
        <f t="shared" si="116"/>
        <v>MT</v>
      </c>
      <c r="BQ65" s="6" t="str">
        <f t="shared" si="116"/>
        <v>NL</v>
      </c>
      <c r="BR65" s="6" t="str">
        <f t="shared" si="116"/>
        <v>NO</v>
      </c>
      <c r="BS65" s="6" t="str">
        <f t="shared" si="116"/>
        <v>PL</v>
      </c>
      <c r="BT65" s="6" t="str">
        <f t="shared" si="116"/>
        <v>PT</v>
      </c>
      <c r="BU65" s="6" t="str">
        <f t="shared" si="116"/>
        <v>RO</v>
      </c>
      <c r="BV65" s="6" t="str">
        <f t="shared" si="116"/>
        <v>SE</v>
      </c>
      <c r="BW65" s="6" t="str">
        <f t="shared" si="116"/>
        <v>SI</v>
      </c>
      <c r="BX65" s="6" t="str">
        <f t="shared" si="116"/>
        <v>SK</v>
      </c>
      <c r="BY65" s="6" t="str">
        <f t="shared" si="116"/>
        <v>UK</v>
      </c>
      <c r="BZ65" s="6" t="str">
        <f t="shared" si="116"/>
        <v>AL</v>
      </c>
      <c r="CA65" s="6" t="str">
        <f t="shared" si="116"/>
        <v>BA</v>
      </c>
      <c r="CB65" s="6" t="str">
        <f t="shared" si="116"/>
        <v>KS</v>
      </c>
      <c r="CC65" s="6" t="str">
        <f t="shared" si="116"/>
        <v>ME</v>
      </c>
      <c r="CD65" s="6" t="str">
        <f t="shared" si="116"/>
        <v>MK</v>
      </c>
      <c r="CE65" s="6" t="str">
        <f t="shared" si="116"/>
        <v>RS</v>
      </c>
    </row>
    <row r="66" spans="5:83">
      <c r="E66" s="46" t="s">
        <v>192</v>
      </c>
      <c r="F66"/>
      <c r="G66" s="47" t="str">
        <f t="shared" ref="G66:AQ66" si="117">IF(SUM(G62:G65)&lt;&gt;1,"ERROR","")</f>
        <v/>
      </c>
      <c r="H66" s="47" t="str">
        <f t="shared" si="117"/>
        <v/>
      </c>
      <c r="I66" s="47" t="str">
        <f t="shared" si="117"/>
        <v/>
      </c>
      <c r="J66" s="47" t="str">
        <f t="shared" si="117"/>
        <v/>
      </c>
      <c r="K66" s="47" t="str">
        <f t="shared" si="117"/>
        <v/>
      </c>
      <c r="L66" s="47" t="str">
        <f t="shared" si="117"/>
        <v/>
      </c>
      <c r="M66" s="47" t="str">
        <f t="shared" si="117"/>
        <v/>
      </c>
      <c r="N66" s="47" t="str">
        <f t="shared" si="117"/>
        <v/>
      </c>
      <c r="O66" s="47" t="str">
        <f t="shared" si="117"/>
        <v/>
      </c>
      <c r="P66" s="47" t="str">
        <f t="shared" si="117"/>
        <v/>
      </c>
      <c r="Q66" s="47" t="str">
        <f t="shared" si="117"/>
        <v/>
      </c>
      <c r="R66" s="47" t="str">
        <f t="shared" si="117"/>
        <v/>
      </c>
      <c r="S66" s="47" t="str">
        <f t="shared" si="117"/>
        <v/>
      </c>
      <c r="T66" s="47" t="str">
        <f t="shared" si="117"/>
        <v/>
      </c>
      <c r="U66" s="47" t="str">
        <f t="shared" si="117"/>
        <v/>
      </c>
      <c r="V66" s="47" t="str">
        <f t="shared" si="117"/>
        <v/>
      </c>
      <c r="W66" s="47" t="str">
        <f t="shared" si="117"/>
        <v/>
      </c>
      <c r="X66" s="47" t="str">
        <f t="shared" si="117"/>
        <v/>
      </c>
      <c r="Y66" s="47" t="str">
        <f t="shared" si="117"/>
        <v/>
      </c>
      <c r="Z66" s="47" t="str">
        <f t="shared" si="117"/>
        <v/>
      </c>
      <c r="AA66" s="47" t="str">
        <f t="shared" si="117"/>
        <v/>
      </c>
      <c r="AB66" s="47" t="str">
        <f t="shared" si="117"/>
        <v/>
      </c>
      <c r="AC66" s="47" t="str">
        <f t="shared" si="117"/>
        <v/>
      </c>
      <c r="AD66" s="47" t="str">
        <f t="shared" si="117"/>
        <v/>
      </c>
      <c r="AE66" s="47" t="str">
        <f t="shared" si="117"/>
        <v/>
      </c>
      <c r="AF66" s="47" t="str">
        <f t="shared" si="117"/>
        <v/>
      </c>
      <c r="AG66" s="47" t="str">
        <f t="shared" si="117"/>
        <v/>
      </c>
      <c r="AH66" s="47" t="str">
        <f t="shared" si="117"/>
        <v/>
      </c>
      <c r="AI66" s="47" t="str">
        <f t="shared" si="117"/>
        <v/>
      </c>
      <c r="AJ66" s="47" t="str">
        <f t="shared" si="117"/>
        <v/>
      </c>
      <c r="AK66" s="47" t="str">
        <f t="shared" si="117"/>
        <v/>
      </c>
      <c r="AL66" s="47" t="str">
        <f t="shared" si="117"/>
        <v/>
      </c>
      <c r="AM66" s="47" t="str">
        <f t="shared" si="117"/>
        <v/>
      </c>
      <c r="AN66" s="47" t="str">
        <f t="shared" si="117"/>
        <v/>
      </c>
      <c r="AO66" s="47" t="str">
        <f t="shared" si="117"/>
        <v/>
      </c>
      <c r="AP66" s="47" t="str">
        <f t="shared" si="117"/>
        <v/>
      </c>
      <c r="AQ66" s="47" t="str">
        <f t="shared" si="117"/>
        <v/>
      </c>
      <c r="AR66" s="54"/>
      <c r="AS66" s="54"/>
      <c r="AT66" t="s">
        <v>1364</v>
      </c>
      <c r="AU66" s="45">
        <f t="shared" ref="AU66:CE66" si="118">SUMIF($AT$153:$AT$259,$AT66,AU$153:AU$259)</f>
        <v>2.59228125</v>
      </c>
      <c r="AV66" s="45">
        <f t="shared" si="118"/>
        <v>4.50860215053763</v>
      </c>
      <c r="AW66" s="45">
        <f t="shared" si="118"/>
        <v>1.20507806451613</v>
      </c>
      <c r="AX66" s="45">
        <f t="shared" si="118"/>
        <v>2</v>
      </c>
      <c r="AY66" s="45">
        <f t="shared" si="118"/>
        <v>1.3216187933796</v>
      </c>
      <c r="AZ66" s="45">
        <f t="shared" si="118"/>
        <v>2.56434958566198</v>
      </c>
      <c r="BA66" s="45">
        <f t="shared" si="118"/>
        <v>24.44774444106</v>
      </c>
      <c r="BB66" s="45">
        <f t="shared" si="118"/>
        <v>1.56662</v>
      </c>
      <c r="BC66" s="45">
        <f t="shared" si="118"/>
        <v>0.256410256410256</v>
      </c>
      <c r="BD66" s="45">
        <f t="shared" si="118"/>
        <v>10.7351984385166</v>
      </c>
      <c r="BE66" s="45">
        <f t="shared" si="118"/>
        <v>25.3606797509943</v>
      </c>
      <c r="BF66" s="45">
        <f t="shared" si="118"/>
        <v>0.859895963855422</v>
      </c>
      <c r="BG66" s="45">
        <f t="shared" si="118"/>
        <v>15.5182334157312</v>
      </c>
      <c r="BH66" s="45">
        <f t="shared" si="118"/>
        <v>2.48549557759314</v>
      </c>
      <c r="BI66" s="45">
        <f t="shared" si="118"/>
        <v>2.24</v>
      </c>
      <c r="BJ66" s="45">
        <f t="shared" si="118"/>
        <v>2.13023255813953</v>
      </c>
      <c r="BK66" s="45">
        <f t="shared" si="118"/>
        <v>0</v>
      </c>
      <c r="BL66" s="45">
        <f t="shared" si="118"/>
        <v>31.2435197244834</v>
      </c>
      <c r="BM66" s="45">
        <f t="shared" si="118"/>
        <v>0.683606557377049</v>
      </c>
      <c r="BN66" s="45">
        <f t="shared" si="118"/>
        <v>0.380470588235294</v>
      </c>
      <c r="BO66" s="45">
        <f t="shared" si="118"/>
        <v>0.485294117647059</v>
      </c>
      <c r="BP66" s="45">
        <f t="shared" si="118"/>
        <v>0</v>
      </c>
      <c r="BQ66" s="45">
        <f t="shared" si="118"/>
        <v>2.41676942046856</v>
      </c>
      <c r="BR66" s="45">
        <f t="shared" si="118"/>
        <v>1.02</v>
      </c>
      <c r="BS66" s="45">
        <f t="shared" si="118"/>
        <v>13.6528619827939</v>
      </c>
      <c r="BT66" s="45">
        <f t="shared" si="118"/>
        <v>6.61594195804196</v>
      </c>
      <c r="BU66" s="45">
        <f t="shared" si="118"/>
        <v>3.7845468</v>
      </c>
      <c r="BV66" s="45">
        <f t="shared" si="118"/>
        <v>1.80307692307692</v>
      </c>
      <c r="BW66" s="45">
        <f t="shared" si="118"/>
        <v>0.345967741935484</v>
      </c>
      <c r="BX66" s="45">
        <f t="shared" si="118"/>
        <v>2.17691923076923</v>
      </c>
      <c r="BY66" s="45">
        <f t="shared" si="118"/>
        <v>6.71169561989606</v>
      </c>
      <c r="BZ66" s="45">
        <f t="shared" si="118"/>
        <v>1.3</v>
      </c>
      <c r="CA66" s="45">
        <f t="shared" si="118"/>
        <v>0.0949</v>
      </c>
      <c r="CB66" s="45">
        <f t="shared" si="118"/>
        <v>0.03</v>
      </c>
      <c r="CC66" s="45">
        <f t="shared" si="118"/>
        <v>0</v>
      </c>
      <c r="CD66" s="45">
        <f t="shared" si="118"/>
        <v>0.82</v>
      </c>
      <c r="CE66" s="45">
        <f t="shared" si="118"/>
        <v>2.095</v>
      </c>
    </row>
    <row r="67" spans="5:83">
      <c r="E67" s="43" t="s">
        <v>232</v>
      </c>
      <c r="F67" s="4" t="s">
        <v>1539</v>
      </c>
      <c r="G67" s="95">
        <v>0</v>
      </c>
      <c r="H67" s="95">
        <v>0</v>
      </c>
      <c r="I67" s="95">
        <v>0</v>
      </c>
      <c r="J67" s="95">
        <v>0</v>
      </c>
      <c r="K67" s="95">
        <v>0</v>
      </c>
      <c r="L67" s="95">
        <v>0</v>
      </c>
      <c r="M67" s="95">
        <v>0</v>
      </c>
      <c r="N67" s="95">
        <v>0</v>
      </c>
      <c r="O67" s="95">
        <v>0</v>
      </c>
      <c r="P67" s="95">
        <v>0</v>
      </c>
      <c r="Q67" s="95">
        <v>0</v>
      </c>
      <c r="R67" s="95">
        <v>0</v>
      </c>
      <c r="S67" s="95">
        <v>0</v>
      </c>
      <c r="T67" s="95">
        <v>0</v>
      </c>
      <c r="U67" s="95">
        <v>0</v>
      </c>
      <c r="V67" s="95">
        <v>0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0</v>
      </c>
      <c r="AC67" s="95">
        <v>0</v>
      </c>
      <c r="AD67" s="95">
        <v>0</v>
      </c>
      <c r="AE67" s="95">
        <v>0</v>
      </c>
      <c r="AF67" s="95">
        <v>0</v>
      </c>
      <c r="AG67" s="95">
        <v>0</v>
      </c>
      <c r="AH67" s="95">
        <v>0</v>
      </c>
      <c r="AI67" s="95">
        <v>0</v>
      </c>
      <c r="AJ67" s="95">
        <v>0</v>
      </c>
      <c r="AK67" s="95">
        <v>0</v>
      </c>
      <c r="AL67" s="95">
        <v>0</v>
      </c>
      <c r="AM67" s="95">
        <v>0</v>
      </c>
      <c r="AN67" s="95">
        <v>0</v>
      </c>
      <c r="AO67" s="95">
        <v>0</v>
      </c>
      <c r="AP67" s="95">
        <v>0</v>
      </c>
      <c r="AQ67" s="95">
        <v>0</v>
      </c>
      <c r="AR67" s="54"/>
      <c r="AS67" s="54"/>
      <c r="AT67" t="s">
        <v>1234</v>
      </c>
      <c r="AU67" s="123">
        <f>IIS!AT92</f>
        <v>1.7121456</v>
      </c>
      <c r="AV67" s="123">
        <f>IIS!AU92</f>
        <v>0.18943848</v>
      </c>
      <c r="AW67" s="123">
        <f>IIS!AV92</f>
        <v>0</v>
      </c>
      <c r="AX67" s="123">
        <f>IIS!AW92</f>
        <v>0</v>
      </c>
      <c r="AY67" s="123">
        <f>IIS!AX92</f>
        <v>0</v>
      </c>
      <c r="AZ67" s="123">
        <f>IIS!AY92</f>
        <v>0.00220638915779284</v>
      </c>
      <c r="BA67" s="123">
        <f>IIS!AZ92</f>
        <v>0.578556</v>
      </c>
      <c r="BB67" s="123">
        <f>IIS!BA92</f>
        <v>0</v>
      </c>
      <c r="BC67" s="123">
        <f>IIS!BB92</f>
        <v>0</v>
      </c>
      <c r="BD67" s="123">
        <f>IIS!BC92</f>
        <v>0</v>
      </c>
      <c r="BE67" s="123">
        <f>IIS!BD92</f>
        <v>0</v>
      </c>
      <c r="BF67" s="123">
        <f>IIS!BE92</f>
        <v>0.319176</v>
      </c>
      <c r="BG67" s="123">
        <f>IIS!BF92</f>
        <v>0.16277184</v>
      </c>
      <c r="BH67" s="123">
        <f>IIS!BG92</f>
        <v>0</v>
      </c>
      <c r="BI67" s="123">
        <f>IIS!BH92</f>
        <v>0</v>
      </c>
      <c r="BJ67" s="123">
        <f>IIS!BI92</f>
        <v>0</v>
      </c>
      <c r="BK67" s="123">
        <f>IIS!BJ92</f>
        <v>0</v>
      </c>
      <c r="BL67" s="123">
        <f>IIS!BK92</f>
        <v>0.352692230657406</v>
      </c>
      <c r="BM67" s="123">
        <f>IIS!BL92</f>
        <v>0</v>
      </c>
      <c r="BN67" s="123">
        <f>IIS!BM92</f>
        <v>0</v>
      </c>
      <c r="BO67" s="123">
        <f>IIS!BN92</f>
        <v>0</v>
      </c>
      <c r="BP67" s="123">
        <f>IIS!BO92</f>
        <v>0</v>
      </c>
      <c r="BQ67" s="123">
        <f>IIS!BP92</f>
        <v>0.0877932</v>
      </c>
      <c r="BR67" s="123">
        <f>IIS!BQ92</f>
        <v>0</v>
      </c>
      <c r="BS67" s="123">
        <f>IIS!BR92</f>
        <v>0.1055076</v>
      </c>
      <c r="BT67" s="123">
        <f>IIS!BS92</f>
        <v>0</v>
      </c>
      <c r="BU67" s="123">
        <f>IIS!BT92</f>
        <v>0</v>
      </c>
      <c r="BV67" s="123">
        <f>IIS!BU92</f>
        <v>0.1279344</v>
      </c>
      <c r="BW67" s="123">
        <f>IIS!BV92</f>
        <v>0</v>
      </c>
      <c r="BX67" s="123">
        <f>IIS!BW92</f>
        <v>0</v>
      </c>
      <c r="BY67" s="123">
        <f>IIS!BX92</f>
        <v>0.07689528</v>
      </c>
      <c r="BZ67" s="123">
        <f>IIS!BY92</f>
        <v>0</v>
      </c>
      <c r="CA67" s="123">
        <f>IIS!BZ92</f>
        <v>0</v>
      </c>
      <c r="CB67" s="123">
        <f>IIS!CA92</f>
        <v>0</v>
      </c>
      <c r="CC67" s="123">
        <f>IIS!CB92</f>
        <v>0</v>
      </c>
      <c r="CD67" s="123">
        <f>IIS!CC92</f>
        <v>0</v>
      </c>
      <c r="CE67" s="123">
        <f>IIS!CD92</f>
        <v>0</v>
      </c>
    </row>
    <row r="68" spans="5:46">
      <c r="E68" s="43"/>
      <c r="F68" s="4" t="s">
        <v>1540</v>
      </c>
      <c r="G68" s="95">
        <v>0</v>
      </c>
      <c r="H68" s="95">
        <v>0</v>
      </c>
      <c r="I68" s="95">
        <v>0</v>
      </c>
      <c r="J68" s="95">
        <v>1</v>
      </c>
      <c r="K68" s="95">
        <v>0</v>
      </c>
      <c r="L68" s="95">
        <v>0</v>
      </c>
      <c r="M68" s="95">
        <v>0</v>
      </c>
      <c r="N68" s="95">
        <v>0</v>
      </c>
      <c r="O68" s="95">
        <v>0</v>
      </c>
      <c r="P68" s="95">
        <v>0</v>
      </c>
      <c r="Q68" s="95">
        <v>0</v>
      </c>
      <c r="R68" s="95">
        <v>0.2</v>
      </c>
      <c r="S68" s="95">
        <v>0</v>
      </c>
      <c r="T68" s="95">
        <v>0</v>
      </c>
      <c r="U68" s="95">
        <v>0</v>
      </c>
      <c r="V68" s="95">
        <v>0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0</v>
      </c>
      <c r="AC68" s="95">
        <v>0</v>
      </c>
      <c r="AD68" s="95">
        <v>1</v>
      </c>
      <c r="AE68" s="95">
        <v>0</v>
      </c>
      <c r="AF68" s="95">
        <v>0</v>
      </c>
      <c r="AG68" s="95">
        <v>1</v>
      </c>
      <c r="AH68" s="95">
        <v>0.2</v>
      </c>
      <c r="AI68" s="95">
        <v>0.1</v>
      </c>
      <c r="AJ68" s="95">
        <v>0</v>
      </c>
      <c r="AK68" s="95">
        <v>0.0106394</v>
      </c>
      <c r="AL68" s="95">
        <v>0</v>
      </c>
      <c r="AM68" s="95">
        <v>0</v>
      </c>
      <c r="AN68" s="95">
        <v>0</v>
      </c>
      <c r="AO68" s="95">
        <v>0</v>
      </c>
      <c r="AP68" s="95">
        <v>0</v>
      </c>
      <c r="AQ68" s="95">
        <v>0</v>
      </c>
      <c r="AR68" s="54"/>
      <c r="AS68" s="54"/>
      <c r="AT68" s="55"/>
    </row>
    <row r="69" spans="5:48">
      <c r="E69" s="43"/>
      <c r="F69" s="4" t="s">
        <v>1538</v>
      </c>
      <c r="G69" s="95">
        <v>1</v>
      </c>
      <c r="H69" s="95">
        <v>0</v>
      </c>
      <c r="I69" s="95">
        <v>1</v>
      </c>
      <c r="J69" s="95">
        <v>0</v>
      </c>
      <c r="K69" s="95">
        <v>0</v>
      </c>
      <c r="L69" s="95">
        <v>1</v>
      </c>
      <c r="M69" s="95">
        <v>1</v>
      </c>
      <c r="N69" s="95">
        <v>1</v>
      </c>
      <c r="O69" s="95">
        <v>0</v>
      </c>
      <c r="P69" s="95">
        <v>0</v>
      </c>
      <c r="Q69" s="95">
        <v>0</v>
      </c>
      <c r="R69" s="95">
        <v>0.7</v>
      </c>
      <c r="S69" s="95">
        <v>1</v>
      </c>
      <c r="T69" s="95">
        <v>0</v>
      </c>
      <c r="U69" s="95">
        <v>1</v>
      </c>
      <c r="V69" s="95">
        <v>0</v>
      </c>
      <c r="W69" s="95">
        <v>0</v>
      </c>
      <c r="X69" s="95">
        <v>0.9</v>
      </c>
      <c r="Y69" s="95">
        <v>1</v>
      </c>
      <c r="Z69" s="95">
        <v>0</v>
      </c>
      <c r="AA69" s="95">
        <v>0</v>
      </c>
      <c r="AB69" s="95">
        <v>0</v>
      </c>
      <c r="AC69" s="95">
        <v>0</v>
      </c>
      <c r="AD69" s="95">
        <v>0</v>
      </c>
      <c r="AE69" s="95">
        <v>1</v>
      </c>
      <c r="AF69" s="95">
        <v>0</v>
      </c>
      <c r="AG69" s="95">
        <v>0</v>
      </c>
      <c r="AH69" s="95">
        <v>0.7</v>
      </c>
      <c r="AI69" s="95">
        <v>0.9</v>
      </c>
      <c r="AJ69" s="95">
        <v>1</v>
      </c>
      <c r="AK69" s="95">
        <v>0.0263239</v>
      </c>
      <c r="AL69" s="95">
        <v>0</v>
      </c>
      <c r="AM69" s="95">
        <v>0</v>
      </c>
      <c r="AN69" s="95">
        <v>0</v>
      </c>
      <c r="AO69" s="95">
        <v>0</v>
      </c>
      <c r="AP69" s="95">
        <v>0</v>
      </c>
      <c r="AQ69" s="95">
        <v>0</v>
      </c>
      <c r="AR69" s="54"/>
      <c r="AS69" s="54"/>
      <c r="AT69" s="57" t="s">
        <v>1620</v>
      </c>
      <c r="AU69" s="57"/>
      <c r="AV69" s="57"/>
    </row>
    <row r="70" ht="14.25" spans="5:83">
      <c r="E70" s="43"/>
      <c r="F70" s="4" t="s">
        <v>1537</v>
      </c>
      <c r="G70" s="17">
        <f t="shared" ref="G70:AQ70" si="119">1-G69-G68-G67</f>
        <v>0</v>
      </c>
      <c r="H70" s="17">
        <f t="shared" si="119"/>
        <v>1</v>
      </c>
      <c r="I70" s="17">
        <f t="shared" si="119"/>
        <v>0</v>
      </c>
      <c r="J70" s="17">
        <f t="shared" si="119"/>
        <v>0</v>
      </c>
      <c r="K70" s="17">
        <f t="shared" si="119"/>
        <v>1</v>
      </c>
      <c r="L70" s="17">
        <f t="shared" si="119"/>
        <v>0</v>
      </c>
      <c r="M70" s="17">
        <f t="shared" si="119"/>
        <v>0</v>
      </c>
      <c r="N70" s="17">
        <f t="shared" si="119"/>
        <v>0</v>
      </c>
      <c r="O70" s="17">
        <f t="shared" si="119"/>
        <v>1</v>
      </c>
      <c r="P70" s="17">
        <f t="shared" si="119"/>
        <v>1</v>
      </c>
      <c r="Q70" s="17">
        <f t="shared" si="119"/>
        <v>1</v>
      </c>
      <c r="R70" s="17">
        <f t="shared" si="119"/>
        <v>0.1</v>
      </c>
      <c r="S70" s="17">
        <f t="shared" si="119"/>
        <v>0</v>
      </c>
      <c r="T70" s="17">
        <f t="shared" si="119"/>
        <v>1</v>
      </c>
      <c r="U70" s="17">
        <f t="shared" si="119"/>
        <v>0</v>
      </c>
      <c r="V70" s="17">
        <f t="shared" si="119"/>
        <v>1</v>
      </c>
      <c r="W70" s="17">
        <f t="shared" si="119"/>
        <v>1</v>
      </c>
      <c r="X70" s="17">
        <f t="shared" si="119"/>
        <v>0.1</v>
      </c>
      <c r="Y70" s="17">
        <f t="shared" si="119"/>
        <v>0</v>
      </c>
      <c r="Z70" s="17">
        <f t="shared" si="119"/>
        <v>1</v>
      </c>
      <c r="AA70" s="17">
        <f t="shared" si="119"/>
        <v>1</v>
      </c>
      <c r="AB70" s="17">
        <f t="shared" si="119"/>
        <v>1</v>
      </c>
      <c r="AC70" s="17">
        <f t="shared" si="119"/>
        <v>1</v>
      </c>
      <c r="AD70" s="17">
        <f t="shared" si="119"/>
        <v>0</v>
      </c>
      <c r="AE70" s="17">
        <f t="shared" si="119"/>
        <v>0</v>
      </c>
      <c r="AF70" s="17">
        <f t="shared" si="119"/>
        <v>1</v>
      </c>
      <c r="AG70" s="17">
        <f t="shared" si="119"/>
        <v>0</v>
      </c>
      <c r="AH70" s="17">
        <f t="shared" si="119"/>
        <v>0.1</v>
      </c>
      <c r="AI70" s="17">
        <f t="shared" si="119"/>
        <v>-2.77555756156289e-17</v>
      </c>
      <c r="AJ70" s="17">
        <f t="shared" si="119"/>
        <v>0</v>
      </c>
      <c r="AK70" s="17">
        <f t="shared" si="119"/>
        <v>0.9630367</v>
      </c>
      <c r="AL70" s="17">
        <f t="shared" si="119"/>
        <v>1</v>
      </c>
      <c r="AM70" s="17">
        <f t="shared" si="119"/>
        <v>1</v>
      </c>
      <c r="AN70" s="17">
        <f t="shared" si="119"/>
        <v>1</v>
      </c>
      <c r="AO70" s="17">
        <f t="shared" si="119"/>
        <v>1</v>
      </c>
      <c r="AP70" s="17">
        <f t="shared" si="119"/>
        <v>1</v>
      </c>
      <c r="AQ70" s="17">
        <f t="shared" si="119"/>
        <v>1</v>
      </c>
      <c r="AR70" s="54"/>
      <c r="AS70" s="54"/>
      <c r="AT70" s="55" t="s">
        <v>662</v>
      </c>
      <c r="AU70" s="6" t="str">
        <f>G$4</f>
        <v>AT</v>
      </c>
      <c r="AV70" s="6" t="str">
        <f t="shared" ref="AV70:CE70" si="120">H$4</f>
        <v>BE</v>
      </c>
      <c r="AW70" s="6" t="str">
        <f t="shared" si="120"/>
        <v>BG</v>
      </c>
      <c r="AX70" s="6" t="str">
        <f t="shared" si="120"/>
        <v>CH</v>
      </c>
      <c r="AY70" s="6" t="str">
        <f t="shared" si="120"/>
        <v>CY</v>
      </c>
      <c r="AZ70" s="6" t="str">
        <f t="shared" si="120"/>
        <v>CZ</v>
      </c>
      <c r="BA70" s="6" t="str">
        <f t="shared" si="120"/>
        <v>DE</v>
      </c>
      <c r="BB70" s="6" t="str">
        <f t="shared" si="120"/>
        <v>DK</v>
      </c>
      <c r="BC70" s="6" t="str">
        <f t="shared" si="120"/>
        <v>EE</v>
      </c>
      <c r="BD70" s="6" t="str">
        <f t="shared" si="120"/>
        <v>EL</v>
      </c>
      <c r="BE70" s="6" t="str">
        <f t="shared" si="120"/>
        <v>ES</v>
      </c>
      <c r="BF70" s="6" t="str">
        <f t="shared" si="120"/>
        <v>FI</v>
      </c>
      <c r="BG70" s="6" t="str">
        <f t="shared" si="120"/>
        <v>FR</v>
      </c>
      <c r="BH70" s="6" t="str">
        <f t="shared" si="120"/>
        <v>HR</v>
      </c>
      <c r="BI70" s="6" t="str">
        <f t="shared" si="120"/>
        <v>HU</v>
      </c>
      <c r="BJ70" s="6" t="str">
        <f t="shared" si="120"/>
        <v>IE</v>
      </c>
      <c r="BK70" s="6" t="str">
        <f t="shared" si="120"/>
        <v>IS</v>
      </c>
      <c r="BL70" s="6" t="str">
        <f t="shared" si="120"/>
        <v>IT</v>
      </c>
      <c r="BM70" s="6" t="str">
        <f t="shared" si="120"/>
        <v>LT</v>
      </c>
      <c r="BN70" s="6" t="str">
        <f t="shared" si="120"/>
        <v>LU</v>
      </c>
      <c r="BO70" s="6" t="str">
        <f t="shared" si="120"/>
        <v>LV</v>
      </c>
      <c r="BP70" s="6" t="str">
        <f t="shared" si="120"/>
        <v>MT</v>
      </c>
      <c r="BQ70" s="6" t="str">
        <f t="shared" si="120"/>
        <v>NL</v>
      </c>
      <c r="BR70" s="6" t="str">
        <f t="shared" si="120"/>
        <v>NO</v>
      </c>
      <c r="BS70" s="6" t="str">
        <f t="shared" si="120"/>
        <v>PL</v>
      </c>
      <c r="BT70" s="6" t="str">
        <f t="shared" si="120"/>
        <v>PT</v>
      </c>
      <c r="BU70" s="6" t="str">
        <f t="shared" si="120"/>
        <v>RO</v>
      </c>
      <c r="BV70" s="6" t="str">
        <f t="shared" si="120"/>
        <v>SE</v>
      </c>
      <c r="BW70" s="6" t="str">
        <f t="shared" si="120"/>
        <v>SI</v>
      </c>
      <c r="BX70" s="6" t="str">
        <f t="shared" si="120"/>
        <v>SK</v>
      </c>
      <c r="BY70" s="6" t="str">
        <f t="shared" si="120"/>
        <v>UK</v>
      </c>
      <c r="BZ70" s="6" t="str">
        <f t="shared" si="120"/>
        <v>AL</v>
      </c>
      <c r="CA70" s="6" t="str">
        <f t="shared" si="120"/>
        <v>BA</v>
      </c>
      <c r="CB70" s="6" t="str">
        <f t="shared" si="120"/>
        <v>KS</v>
      </c>
      <c r="CC70" s="6" t="str">
        <f t="shared" si="120"/>
        <v>ME</v>
      </c>
      <c r="CD70" s="6" t="str">
        <f t="shared" si="120"/>
        <v>MK</v>
      </c>
      <c r="CE70" s="6" t="str">
        <f t="shared" si="120"/>
        <v>RS</v>
      </c>
    </row>
    <row r="71" spans="5:83">
      <c r="E71" s="46" t="s">
        <v>192</v>
      </c>
      <c r="F71"/>
      <c r="G71" s="47" t="str">
        <f t="shared" ref="G71:AQ71" si="121">IF(SUM(G67:G70)&lt;&gt;1,"ERROR","")</f>
        <v/>
      </c>
      <c r="H71" s="47" t="str">
        <f t="shared" si="121"/>
        <v/>
      </c>
      <c r="I71" s="47" t="str">
        <f t="shared" si="121"/>
        <v/>
      </c>
      <c r="J71" s="47" t="str">
        <f t="shared" si="121"/>
        <v/>
      </c>
      <c r="K71" s="47" t="str">
        <f t="shared" si="121"/>
        <v/>
      </c>
      <c r="L71" s="47" t="str">
        <f t="shared" si="121"/>
        <v/>
      </c>
      <c r="M71" s="47" t="str">
        <f t="shared" si="121"/>
        <v/>
      </c>
      <c r="N71" s="47" t="str">
        <f t="shared" si="121"/>
        <v/>
      </c>
      <c r="O71" s="47" t="str">
        <f t="shared" si="121"/>
        <v/>
      </c>
      <c r="P71" s="47" t="str">
        <f t="shared" si="121"/>
        <v/>
      </c>
      <c r="Q71" s="47" t="str">
        <f t="shared" si="121"/>
        <v/>
      </c>
      <c r="R71" s="47" t="str">
        <f t="shared" si="121"/>
        <v/>
      </c>
      <c r="S71" s="47" t="str">
        <f t="shared" si="121"/>
        <v/>
      </c>
      <c r="T71" s="47" t="str">
        <f t="shared" si="121"/>
        <v/>
      </c>
      <c r="U71" s="47" t="str">
        <f t="shared" si="121"/>
        <v/>
      </c>
      <c r="V71" s="47" t="str">
        <f t="shared" si="121"/>
        <v/>
      </c>
      <c r="W71" s="47" t="str">
        <f t="shared" si="121"/>
        <v/>
      </c>
      <c r="X71" s="47" t="str">
        <f t="shared" si="121"/>
        <v/>
      </c>
      <c r="Y71" s="47" t="str">
        <f t="shared" si="121"/>
        <v/>
      </c>
      <c r="Z71" s="47" t="str">
        <f t="shared" si="121"/>
        <v/>
      </c>
      <c r="AA71" s="47" t="str">
        <f t="shared" si="121"/>
        <v/>
      </c>
      <c r="AB71" s="47" t="str">
        <f t="shared" si="121"/>
        <v/>
      </c>
      <c r="AC71" s="47" t="str">
        <f t="shared" si="121"/>
        <v/>
      </c>
      <c r="AD71" s="47" t="str">
        <f t="shared" si="121"/>
        <v/>
      </c>
      <c r="AE71" s="47" t="str">
        <f t="shared" si="121"/>
        <v/>
      </c>
      <c r="AF71" s="47" t="str">
        <f t="shared" si="121"/>
        <v/>
      </c>
      <c r="AG71" s="47" t="str">
        <f t="shared" si="121"/>
        <v/>
      </c>
      <c r="AH71" s="47" t="str">
        <f t="shared" si="121"/>
        <v/>
      </c>
      <c r="AI71" s="47" t="str">
        <f t="shared" si="121"/>
        <v/>
      </c>
      <c r="AJ71" s="47" t="str">
        <f t="shared" si="121"/>
        <v/>
      </c>
      <c r="AK71" s="47" t="str">
        <f t="shared" si="121"/>
        <v/>
      </c>
      <c r="AL71" s="47" t="str">
        <f t="shared" si="121"/>
        <v/>
      </c>
      <c r="AM71" s="47" t="str">
        <f t="shared" si="121"/>
        <v/>
      </c>
      <c r="AN71" s="47" t="str">
        <f t="shared" si="121"/>
        <v/>
      </c>
      <c r="AO71" s="47" t="str">
        <f t="shared" si="121"/>
        <v/>
      </c>
      <c r="AP71" s="47" t="str">
        <f t="shared" si="121"/>
        <v/>
      </c>
      <c r="AQ71" s="47" t="str">
        <f t="shared" si="121"/>
        <v/>
      </c>
      <c r="AR71" s="54"/>
      <c r="AS71" s="54"/>
      <c r="AT71" t="s">
        <v>1364</v>
      </c>
      <c r="AU71" s="45">
        <f t="shared" ref="AU71:BD72" si="122">SUMIF($AS$153:$AS$259,$AT71,AU$153:AU$259)</f>
        <v>1.00598971821429</v>
      </c>
      <c r="AV71" s="45">
        <f t="shared" si="122"/>
        <v>3.45742715717876</v>
      </c>
      <c r="AW71" s="45">
        <f t="shared" si="122"/>
        <v>0.924115610041496</v>
      </c>
      <c r="AX71" s="45">
        <f t="shared" si="122"/>
        <v>1.53370248327033</v>
      </c>
      <c r="AY71" s="45">
        <f t="shared" si="122"/>
        <v>1.01348501267152</v>
      </c>
      <c r="AZ71" s="45">
        <f t="shared" si="122"/>
        <v>1.85593451215077</v>
      </c>
      <c r="BA71" s="45">
        <f t="shared" si="122"/>
        <v>18.8666627959433</v>
      </c>
      <c r="BB71" s="45">
        <f t="shared" si="122"/>
        <v>1.20136449217048</v>
      </c>
      <c r="BC71" s="45">
        <f t="shared" si="122"/>
        <v>0.196628523496196</v>
      </c>
      <c r="BD71" s="45">
        <f t="shared" si="122"/>
        <v>8.23230025177634</v>
      </c>
      <c r="BE71" s="45">
        <f t="shared" ref="BE71:BN72" si="123">SUMIF($AS$153:$AS$259,$AT71,BE$153:BE$259)</f>
        <v>19.4478687557618</v>
      </c>
      <c r="BF71" s="45">
        <f t="shared" si="123"/>
        <v>0.446344994540304</v>
      </c>
      <c r="BG71" s="45">
        <f t="shared" si="123"/>
        <v>11.9001765628378</v>
      </c>
      <c r="BH71" s="45">
        <f t="shared" si="123"/>
        <v>1.90600536975601</v>
      </c>
      <c r="BI71" s="45">
        <f t="shared" si="123"/>
        <v>2.038028552</v>
      </c>
      <c r="BJ71" s="45">
        <f t="shared" si="123"/>
        <v>1.63357148218096</v>
      </c>
      <c r="BK71" s="45">
        <f t="shared" si="123"/>
        <v>0.107359173828923</v>
      </c>
      <c r="BL71" s="45">
        <f t="shared" si="123"/>
        <v>23.9591318937729</v>
      </c>
      <c r="BM71" s="45">
        <f t="shared" si="123"/>
        <v>0.524224537314531</v>
      </c>
      <c r="BN71" s="45">
        <f t="shared" si="123"/>
        <v>0.291764342993897</v>
      </c>
      <c r="BO71" s="45">
        <f t="shared" ref="BO71:BX72" si="124">SUMIF($AS$153:$AS$259,$AT71,BO$153:BO$259)</f>
        <v>0.372148396675889</v>
      </c>
      <c r="BP71" s="45">
        <f t="shared" si="124"/>
        <v>0</v>
      </c>
      <c r="BQ71" s="45">
        <f t="shared" si="124"/>
        <v>1.16718688519096</v>
      </c>
      <c r="BR71" s="45">
        <f t="shared" si="124"/>
        <v>0.782188266467869</v>
      </c>
      <c r="BS71" s="45">
        <f t="shared" si="124"/>
        <v>12.9245507612229</v>
      </c>
      <c r="BT71" s="45">
        <f t="shared" si="124"/>
        <v>5.2592775459077</v>
      </c>
      <c r="BU71" s="45">
        <f t="shared" si="124"/>
        <v>3.13738557178674</v>
      </c>
      <c r="BV71" s="45">
        <f t="shared" si="124"/>
        <v>0.919803630769231</v>
      </c>
      <c r="BW71" s="45">
        <f t="shared" si="124"/>
        <v>0.265305792468941</v>
      </c>
      <c r="BX71" s="45">
        <f t="shared" si="124"/>
        <v>1.46384533730692</v>
      </c>
      <c r="BY71" s="45">
        <f t="shared" ref="BY71:CE72" si="125">SUMIF($AS$153:$AS$259,$AT71,BY$153:BY$259)</f>
        <v>5.55131499527732</v>
      </c>
      <c r="BZ71" s="45">
        <f t="shared" si="125"/>
        <v>1.19121900826446</v>
      </c>
      <c r="CA71" s="45">
        <f t="shared" si="125"/>
        <v>0.0888796365853659</v>
      </c>
      <c r="CB71" s="45">
        <f t="shared" si="125"/>
        <v>0.023005537249055</v>
      </c>
      <c r="CC71" s="45">
        <f t="shared" si="125"/>
        <v>0</v>
      </c>
      <c r="CD71" s="45">
        <f t="shared" si="125"/>
        <v>0.628818018140836</v>
      </c>
      <c r="CE71" s="45">
        <f t="shared" si="125"/>
        <v>1.60655335122567</v>
      </c>
    </row>
    <row r="72" spans="5:83">
      <c r="E72" s="43" t="s">
        <v>247</v>
      </c>
      <c r="F72" s="4" t="s">
        <v>1542</v>
      </c>
      <c r="G72" s="95">
        <v>0</v>
      </c>
      <c r="H72" s="95">
        <v>0</v>
      </c>
      <c r="I72" s="95">
        <v>0.0125</v>
      </c>
      <c r="J72" s="95">
        <v>0</v>
      </c>
      <c r="K72" s="95">
        <v>0</v>
      </c>
      <c r="L72" s="95">
        <v>0.05</v>
      </c>
      <c r="M72" s="95">
        <v>0.0125</v>
      </c>
      <c r="N72" s="95">
        <v>0</v>
      </c>
      <c r="O72" s="95">
        <v>0.2</v>
      </c>
      <c r="P72" s="95">
        <v>0</v>
      </c>
      <c r="Q72" s="95">
        <v>0</v>
      </c>
      <c r="R72" s="95">
        <v>0</v>
      </c>
      <c r="S72" s="95">
        <v>0.0125</v>
      </c>
      <c r="T72" s="95">
        <v>0</v>
      </c>
      <c r="U72" s="95">
        <v>0.05</v>
      </c>
      <c r="V72" s="95">
        <v>0</v>
      </c>
      <c r="W72" s="95">
        <v>0</v>
      </c>
      <c r="X72" s="95">
        <v>0</v>
      </c>
      <c r="Y72" s="95">
        <v>0.2</v>
      </c>
      <c r="Z72" s="95">
        <v>0</v>
      </c>
      <c r="AA72" s="95">
        <v>0.05</v>
      </c>
      <c r="AB72" s="95">
        <v>0</v>
      </c>
      <c r="AC72" s="95">
        <v>0</v>
      </c>
      <c r="AD72" s="95">
        <v>0.25</v>
      </c>
      <c r="AE72" s="95">
        <v>0</v>
      </c>
      <c r="AF72" s="95">
        <v>0</v>
      </c>
      <c r="AG72" s="95">
        <v>0</v>
      </c>
      <c r="AH72" s="95">
        <v>0</v>
      </c>
      <c r="AI72" s="95">
        <v>0.2635</v>
      </c>
      <c r="AJ72" s="95">
        <v>0</v>
      </c>
      <c r="AK72" s="95">
        <v>0.01</v>
      </c>
      <c r="AL72" s="95">
        <v>0</v>
      </c>
      <c r="AM72" s="95">
        <v>0</v>
      </c>
      <c r="AN72" s="95">
        <v>0</v>
      </c>
      <c r="AO72" s="95">
        <v>0</v>
      </c>
      <c r="AP72" s="95">
        <v>0</v>
      </c>
      <c r="AQ72" s="95">
        <v>0</v>
      </c>
      <c r="AR72" s="54"/>
      <c r="AS72" s="54"/>
      <c r="AT72" t="s">
        <v>1234</v>
      </c>
      <c r="AU72" s="45">
        <f t="shared" si="122"/>
        <v>1.58629153178571</v>
      </c>
      <c r="AV72" s="45">
        <f t="shared" si="122"/>
        <v>1.05117499335887</v>
      </c>
      <c r="AW72" s="45">
        <f t="shared" si="122"/>
        <v>0.280962454474633</v>
      </c>
      <c r="AX72" s="45">
        <f t="shared" si="122"/>
        <v>0.466297516729668</v>
      </c>
      <c r="AY72" s="45">
        <f t="shared" si="122"/>
        <v>0.308133780708085</v>
      </c>
      <c r="AZ72" s="45">
        <f t="shared" si="122"/>
        <v>0.708415073511207</v>
      </c>
      <c r="BA72" s="45">
        <f t="shared" si="122"/>
        <v>5.58108164511667</v>
      </c>
      <c r="BB72" s="45">
        <f t="shared" si="122"/>
        <v>0.365255507829516</v>
      </c>
      <c r="BC72" s="45">
        <f t="shared" si="122"/>
        <v>0.05978173291406</v>
      </c>
      <c r="BD72" s="45">
        <f t="shared" si="122"/>
        <v>2.50289818674025</v>
      </c>
      <c r="BE72" s="45">
        <f t="shared" si="123"/>
        <v>0.391956300204249</v>
      </c>
      <c r="BF72" s="45">
        <f t="shared" si="123"/>
        <v>0.413550969315118</v>
      </c>
      <c r="BG72" s="45">
        <f t="shared" si="123"/>
        <v>0.126701600778064</v>
      </c>
      <c r="BH72" s="45">
        <f t="shared" si="123"/>
        <v>0.579490207837126</v>
      </c>
      <c r="BI72" s="45">
        <f t="shared" si="123"/>
        <v>0.201971448</v>
      </c>
      <c r="BJ72" s="45">
        <f t="shared" si="123"/>
        <v>0.496661075958577</v>
      </c>
      <c r="BK72" s="45">
        <f t="shared" si="123"/>
        <v>0.0326408261710768</v>
      </c>
      <c r="BL72" s="45">
        <f t="shared" si="123"/>
        <v>1.48677769798696</v>
      </c>
      <c r="BM72" s="45">
        <f t="shared" si="123"/>
        <v>0.159382020062518</v>
      </c>
      <c r="BN72" s="45">
        <f t="shared" si="123"/>
        <v>0.0887062452413969</v>
      </c>
      <c r="BO72" s="45">
        <f t="shared" si="124"/>
        <v>0.113145720971169</v>
      </c>
      <c r="BP72" s="45">
        <f t="shared" si="124"/>
        <v>0</v>
      </c>
      <c r="BQ72" s="45">
        <f t="shared" si="124"/>
        <v>1.2495825352776</v>
      </c>
      <c r="BR72" s="45">
        <f t="shared" si="124"/>
        <v>0.03544398</v>
      </c>
      <c r="BS72" s="45">
        <f t="shared" si="124"/>
        <v>0.728311221571008</v>
      </c>
      <c r="BT72" s="45">
        <f t="shared" si="124"/>
        <v>1.54249865293129</v>
      </c>
      <c r="BU72" s="45">
        <f t="shared" si="124"/>
        <v>0.647161228213256</v>
      </c>
      <c r="BV72" s="45">
        <f t="shared" si="124"/>
        <v>0.883273292307692</v>
      </c>
      <c r="BW72" s="45">
        <f t="shared" si="124"/>
        <v>0.0806619494665434</v>
      </c>
      <c r="BX72" s="45">
        <f t="shared" si="124"/>
        <v>0.713073893462308</v>
      </c>
      <c r="BY72" s="45">
        <f t="shared" si="125"/>
        <v>1.16038062461874</v>
      </c>
      <c r="BZ72" s="45">
        <f t="shared" si="125"/>
        <v>0.108780991735537</v>
      </c>
      <c r="CA72" s="45">
        <f t="shared" si="125"/>
        <v>0.00602036341463415</v>
      </c>
      <c r="CB72" s="45">
        <f t="shared" si="125"/>
        <v>0.00699446275094502</v>
      </c>
      <c r="CC72" s="45">
        <f t="shared" si="125"/>
        <v>0</v>
      </c>
      <c r="CD72" s="45">
        <f t="shared" si="125"/>
        <v>0.191181981859164</v>
      </c>
      <c r="CE72" s="45">
        <f t="shared" si="125"/>
        <v>0.266339301405974</v>
      </c>
    </row>
    <row r="73" ht="14.25" spans="5:83">
      <c r="E73" s="43"/>
      <c r="F73" s="4" t="s">
        <v>1539</v>
      </c>
      <c r="G73" s="95">
        <v>0.62</v>
      </c>
      <c r="H73" s="95">
        <v>0</v>
      </c>
      <c r="I73" s="95">
        <v>0.8835</v>
      </c>
      <c r="J73" s="95">
        <v>0</v>
      </c>
      <c r="K73" s="95">
        <v>1</v>
      </c>
      <c r="L73" s="95">
        <v>0.9</v>
      </c>
      <c r="M73" s="95">
        <v>0.8835</v>
      </c>
      <c r="N73" s="95">
        <v>0</v>
      </c>
      <c r="O73" s="95">
        <v>0.5</v>
      </c>
      <c r="P73" s="95">
        <v>0.8</v>
      </c>
      <c r="Q73" s="95">
        <v>0.9</v>
      </c>
      <c r="R73" s="95">
        <v>0.9</v>
      </c>
      <c r="S73" s="95">
        <v>0.8835</v>
      </c>
      <c r="T73" s="95">
        <v>0</v>
      </c>
      <c r="U73" s="95">
        <v>0.9</v>
      </c>
      <c r="V73" s="95">
        <v>1</v>
      </c>
      <c r="W73" s="95"/>
      <c r="X73" s="95">
        <v>1</v>
      </c>
      <c r="Y73" s="95">
        <v>0.5</v>
      </c>
      <c r="Z73" s="95">
        <v>0</v>
      </c>
      <c r="AA73" s="95">
        <v>0.05</v>
      </c>
      <c r="AB73" s="95">
        <v>0</v>
      </c>
      <c r="AC73" s="95">
        <v>1</v>
      </c>
      <c r="AD73" s="95">
        <v>0.25</v>
      </c>
      <c r="AE73" s="95">
        <v>0.8</v>
      </c>
      <c r="AF73" s="95">
        <v>0</v>
      </c>
      <c r="AG73" s="95">
        <v>0.8</v>
      </c>
      <c r="AH73" s="95">
        <v>0.9</v>
      </c>
      <c r="AI73" s="95">
        <v>0.3535</v>
      </c>
      <c r="AJ73" s="95">
        <v>0.8</v>
      </c>
      <c r="AK73" s="95">
        <v>0.85</v>
      </c>
      <c r="AL73" s="95">
        <v>0</v>
      </c>
      <c r="AM73" s="95">
        <v>0</v>
      </c>
      <c r="AN73" s="95">
        <v>0</v>
      </c>
      <c r="AO73" s="95">
        <v>0</v>
      </c>
      <c r="AP73" s="95">
        <v>0</v>
      </c>
      <c r="AQ73" s="95">
        <v>0</v>
      </c>
      <c r="AR73" s="54"/>
      <c r="AS73" s="54"/>
      <c r="AT73" s="55" t="s">
        <v>663</v>
      </c>
      <c r="AU73" s="6" t="str">
        <f>G$4</f>
        <v>AT</v>
      </c>
      <c r="AV73" s="6" t="str">
        <f t="shared" ref="AV73:CE73" si="126">H$4</f>
        <v>BE</v>
      </c>
      <c r="AW73" s="6" t="str">
        <f t="shared" si="126"/>
        <v>BG</v>
      </c>
      <c r="AX73" s="6" t="str">
        <f t="shared" si="126"/>
        <v>CH</v>
      </c>
      <c r="AY73" s="6" t="str">
        <f t="shared" si="126"/>
        <v>CY</v>
      </c>
      <c r="AZ73" s="6" t="str">
        <f t="shared" si="126"/>
        <v>CZ</v>
      </c>
      <c r="BA73" s="6" t="str">
        <f t="shared" si="126"/>
        <v>DE</v>
      </c>
      <c r="BB73" s="6" t="str">
        <f t="shared" si="126"/>
        <v>DK</v>
      </c>
      <c r="BC73" s="6" t="str">
        <f t="shared" si="126"/>
        <v>EE</v>
      </c>
      <c r="BD73" s="6" t="str">
        <f t="shared" si="126"/>
        <v>EL</v>
      </c>
      <c r="BE73" s="6" t="str">
        <f t="shared" si="126"/>
        <v>ES</v>
      </c>
      <c r="BF73" s="6" t="str">
        <f t="shared" si="126"/>
        <v>FI</v>
      </c>
      <c r="BG73" s="6" t="str">
        <f t="shared" si="126"/>
        <v>FR</v>
      </c>
      <c r="BH73" s="6" t="str">
        <f t="shared" si="126"/>
        <v>HR</v>
      </c>
      <c r="BI73" s="6" t="str">
        <f t="shared" si="126"/>
        <v>HU</v>
      </c>
      <c r="BJ73" s="6" t="str">
        <f t="shared" si="126"/>
        <v>IE</v>
      </c>
      <c r="BK73" s="6" t="str">
        <f t="shared" si="126"/>
        <v>IS</v>
      </c>
      <c r="BL73" s="6" t="str">
        <f t="shared" si="126"/>
        <v>IT</v>
      </c>
      <c r="BM73" s="6" t="str">
        <f t="shared" si="126"/>
        <v>LT</v>
      </c>
      <c r="BN73" s="6" t="str">
        <f t="shared" si="126"/>
        <v>LU</v>
      </c>
      <c r="BO73" s="6" t="str">
        <f t="shared" si="126"/>
        <v>LV</v>
      </c>
      <c r="BP73" s="6" t="str">
        <f t="shared" si="126"/>
        <v>MT</v>
      </c>
      <c r="BQ73" s="6" t="str">
        <f t="shared" si="126"/>
        <v>NL</v>
      </c>
      <c r="BR73" s="6" t="str">
        <f t="shared" si="126"/>
        <v>NO</v>
      </c>
      <c r="BS73" s="6" t="str">
        <f t="shared" si="126"/>
        <v>PL</v>
      </c>
      <c r="BT73" s="6" t="str">
        <f t="shared" si="126"/>
        <v>PT</v>
      </c>
      <c r="BU73" s="6" t="str">
        <f t="shared" si="126"/>
        <v>RO</v>
      </c>
      <c r="BV73" s="6" t="str">
        <f t="shared" si="126"/>
        <v>SE</v>
      </c>
      <c r="BW73" s="6" t="str">
        <f t="shared" si="126"/>
        <v>SI</v>
      </c>
      <c r="BX73" s="6" t="str">
        <f t="shared" si="126"/>
        <v>SK</v>
      </c>
      <c r="BY73" s="6" t="str">
        <f t="shared" si="126"/>
        <v>UK</v>
      </c>
      <c r="BZ73" s="6" t="str">
        <f t="shared" si="126"/>
        <v>AL</v>
      </c>
      <c r="CA73" s="6" t="str">
        <f t="shared" si="126"/>
        <v>BA</v>
      </c>
      <c r="CB73" s="6" t="str">
        <f t="shared" si="126"/>
        <v>KS</v>
      </c>
      <c r="CC73" s="6" t="str">
        <f t="shared" si="126"/>
        <v>ME</v>
      </c>
      <c r="CD73" s="6" t="str">
        <f t="shared" si="126"/>
        <v>MK</v>
      </c>
      <c r="CE73" s="6" t="str">
        <f t="shared" si="126"/>
        <v>RS</v>
      </c>
    </row>
    <row r="74" spans="5:83">
      <c r="E74" s="43"/>
      <c r="F74" s="4" t="s">
        <v>1540</v>
      </c>
      <c r="G74" s="95">
        <v>0.1</v>
      </c>
      <c r="H74" s="95">
        <v>0</v>
      </c>
      <c r="I74" s="95">
        <v>0.0933</v>
      </c>
      <c r="J74" s="95">
        <v>1</v>
      </c>
      <c r="K74" s="95">
        <v>0</v>
      </c>
      <c r="L74" s="95">
        <v>0.02</v>
      </c>
      <c r="M74" s="95">
        <v>0.0933</v>
      </c>
      <c r="N74" s="95">
        <v>0</v>
      </c>
      <c r="O74" s="95">
        <v>0.1</v>
      </c>
      <c r="P74" s="95">
        <v>0.2</v>
      </c>
      <c r="Q74" s="95">
        <v>0.1</v>
      </c>
      <c r="R74" s="95">
        <v>0.1</v>
      </c>
      <c r="S74" s="95">
        <v>0.0933</v>
      </c>
      <c r="T74" s="95">
        <v>1</v>
      </c>
      <c r="U74" s="95">
        <v>0.02</v>
      </c>
      <c r="V74" s="95">
        <v>0</v>
      </c>
      <c r="W74" s="95">
        <v>0</v>
      </c>
      <c r="X74" s="95">
        <v>0</v>
      </c>
      <c r="Y74" s="95">
        <v>0.1</v>
      </c>
      <c r="Z74" s="95">
        <v>0</v>
      </c>
      <c r="AA74" s="95">
        <v>0.7</v>
      </c>
      <c r="AB74" s="95">
        <v>0</v>
      </c>
      <c r="AC74" s="95">
        <v>0</v>
      </c>
      <c r="AD74" s="95">
        <v>0.25</v>
      </c>
      <c r="AE74" s="95">
        <v>0.2</v>
      </c>
      <c r="AF74" s="95">
        <v>0.1</v>
      </c>
      <c r="AG74" s="95">
        <v>0.2</v>
      </c>
      <c r="AH74" s="95">
        <v>0.1</v>
      </c>
      <c r="AI74" s="95">
        <v>0.383</v>
      </c>
      <c r="AJ74" s="95">
        <v>0.13</v>
      </c>
      <c r="AK74" s="95">
        <v>0.06</v>
      </c>
      <c r="AL74" s="95">
        <v>0</v>
      </c>
      <c r="AM74" s="95">
        <v>0</v>
      </c>
      <c r="AN74" s="95">
        <v>0</v>
      </c>
      <c r="AO74" s="95">
        <v>0</v>
      </c>
      <c r="AP74" s="95">
        <v>0</v>
      </c>
      <c r="AQ74" s="95">
        <v>0</v>
      </c>
      <c r="AR74" s="54"/>
      <c r="AS74" s="54"/>
      <c r="AT74" t="s">
        <v>1366</v>
      </c>
      <c r="AU74" s="45">
        <f t="shared" ref="AU74:CE74" si="127">SUMIF($AS$153:$AS$259,$AT74,AU$153:AU$259)</f>
        <v>2.9678296875</v>
      </c>
      <c r="AV74" s="45">
        <f t="shared" si="127"/>
        <v>2.64577655913979</v>
      </c>
      <c r="AW74" s="45">
        <f t="shared" si="127"/>
        <v>1.35932805677419</v>
      </c>
      <c r="AX74" s="45">
        <f t="shared" si="127"/>
        <v>0.14288</v>
      </c>
      <c r="AY74" s="45">
        <f t="shared" si="127"/>
        <v>0.0113968350240258</v>
      </c>
      <c r="AZ74" s="45">
        <f t="shared" si="127"/>
        <v>1.39424164000771</v>
      </c>
      <c r="BA74" s="45">
        <f t="shared" si="127"/>
        <v>9.76451842826683</v>
      </c>
      <c r="BB74" s="45">
        <f t="shared" si="127"/>
        <v>0</v>
      </c>
      <c r="BC74" s="45">
        <f t="shared" si="127"/>
        <v>0.211801282051282</v>
      </c>
      <c r="BD74" s="45">
        <f t="shared" si="127"/>
        <v>0.472935588809369</v>
      </c>
      <c r="BE74" s="45">
        <f t="shared" si="127"/>
        <v>1.5293879647242</v>
      </c>
      <c r="BF74" s="45">
        <f t="shared" si="127"/>
        <v>0.615605688554217</v>
      </c>
      <c r="BG74" s="45">
        <f t="shared" si="127"/>
        <v>4.42886311950399</v>
      </c>
      <c r="BH74" s="45">
        <f t="shared" si="127"/>
        <v>0.318808898418654</v>
      </c>
      <c r="BI74" s="45">
        <f t="shared" si="127"/>
        <v>0.57152</v>
      </c>
      <c r="BJ74" s="45">
        <f t="shared" si="127"/>
        <v>0.285344651162791</v>
      </c>
      <c r="BK74" s="45">
        <f t="shared" si="127"/>
        <v>0</v>
      </c>
      <c r="BL74" s="45">
        <f t="shared" si="127"/>
        <v>5.65176177207264</v>
      </c>
      <c r="BM74" s="45">
        <f t="shared" si="127"/>
        <v>0.26860268852459</v>
      </c>
      <c r="BN74" s="45">
        <f t="shared" si="127"/>
        <v>0.0906027294117646</v>
      </c>
      <c r="BO74" s="45">
        <f t="shared" si="127"/>
        <v>0.115564705882353</v>
      </c>
      <c r="BP74" s="45">
        <f t="shared" si="127"/>
        <v>0</v>
      </c>
      <c r="BQ74" s="45">
        <f t="shared" si="127"/>
        <v>0.0593498150431567</v>
      </c>
      <c r="BR74" s="45">
        <f t="shared" si="127"/>
        <v>0.1786</v>
      </c>
      <c r="BS74" s="45">
        <f t="shared" si="127"/>
        <v>3.85639909873003</v>
      </c>
      <c r="BT74" s="45">
        <f t="shared" si="127"/>
        <v>0.428118562937063</v>
      </c>
      <c r="BU74" s="45">
        <f t="shared" si="127"/>
        <v>2.6285780052</v>
      </c>
      <c r="BV74" s="45">
        <f t="shared" si="127"/>
        <v>0.966088615384616</v>
      </c>
      <c r="BW74" s="45">
        <f t="shared" si="127"/>
        <v>1.12345161290323</v>
      </c>
      <c r="BX74" s="45">
        <f t="shared" si="127"/>
        <v>1.26954375384615</v>
      </c>
      <c r="BY74" s="45">
        <f t="shared" si="127"/>
        <v>2.09016362286563</v>
      </c>
      <c r="BZ74" s="45">
        <f t="shared" si="127"/>
        <v>0.04465</v>
      </c>
      <c r="CA74" s="45">
        <f t="shared" si="127"/>
        <v>0.0606220194</v>
      </c>
      <c r="CB74" s="45">
        <f t="shared" si="127"/>
        <v>0</v>
      </c>
      <c r="CC74" s="45">
        <f t="shared" si="127"/>
        <v>0.001498454</v>
      </c>
      <c r="CD74" s="45">
        <f t="shared" si="127"/>
        <v>0.0048222</v>
      </c>
      <c r="CE74" s="45">
        <f t="shared" si="127"/>
        <v>0.489364</v>
      </c>
    </row>
    <row r="75" ht="14.25" spans="5:83">
      <c r="E75" s="43"/>
      <c r="F75" s="4" t="s">
        <v>1538</v>
      </c>
      <c r="G75" s="95">
        <v>0.21</v>
      </c>
      <c r="H75" s="95">
        <v>0</v>
      </c>
      <c r="I75" s="95">
        <v>0</v>
      </c>
      <c r="J75" s="95">
        <v>0</v>
      </c>
      <c r="K75" s="95">
        <v>0</v>
      </c>
      <c r="L75" s="95">
        <v>0.02</v>
      </c>
      <c r="M75" s="95">
        <v>0</v>
      </c>
      <c r="N75" s="95">
        <v>1</v>
      </c>
      <c r="O75" s="95">
        <v>0.2</v>
      </c>
      <c r="P75" s="95"/>
      <c r="Q75" s="95">
        <v>0</v>
      </c>
      <c r="R75" s="95"/>
      <c r="S75" s="95">
        <v>0</v>
      </c>
      <c r="T75" s="95">
        <v>0</v>
      </c>
      <c r="U75" s="95">
        <v>0.02</v>
      </c>
      <c r="V75" s="95">
        <v>0</v>
      </c>
      <c r="W75" s="95">
        <v>0</v>
      </c>
      <c r="X75" s="95">
        <v>0</v>
      </c>
      <c r="Y75" s="95">
        <v>0.2</v>
      </c>
      <c r="Z75" s="95">
        <v>0</v>
      </c>
      <c r="AA75" s="95">
        <v>0</v>
      </c>
      <c r="AB75" s="95">
        <v>0</v>
      </c>
      <c r="AC75" s="95">
        <v>0</v>
      </c>
      <c r="AD75" s="95">
        <v>0.25</v>
      </c>
      <c r="AE75" s="95">
        <v>0</v>
      </c>
      <c r="AF75" s="95">
        <v>0.9</v>
      </c>
      <c r="AG75" s="95">
        <v>0</v>
      </c>
      <c r="AH75" s="95">
        <v>0</v>
      </c>
      <c r="AI75" s="95">
        <v>0</v>
      </c>
      <c r="AJ75" s="95">
        <v>0.052</v>
      </c>
      <c r="AK75" s="95">
        <v>0.08</v>
      </c>
      <c r="AL75" s="95">
        <v>0</v>
      </c>
      <c r="AM75" s="95">
        <v>0</v>
      </c>
      <c r="AN75" s="95">
        <v>0</v>
      </c>
      <c r="AO75" s="95">
        <v>0</v>
      </c>
      <c r="AP75" s="95">
        <v>0</v>
      </c>
      <c r="AQ75" s="95">
        <v>0</v>
      </c>
      <c r="AR75" s="54"/>
      <c r="AS75" s="54"/>
      <c r="AT75" s="55" t="s">
        <v>665</v>
      </c>
      <c r="AU75" s="6" t="str">
        <f>G$4</f>
        <v>AT</v>
      </c>
      <c r="AV75" s="6" t="str">
        <f t="shared" ref="AV75" si="128">H$4</f>
        <v>BE</v>
      </c>
      <c r="AW75" s="6" t="str">
        <f t="shared" ref="AW75" si="129">I$4</f>
        <v>BG</v>
      </c>
      <c r="AX75" s="6" t="str">
        <f t="shared" ref="AX75" si="130">J$4</f>
        <v>CH</v>
      </c>
      <c r="AY75" s="6" t="str">
        <f t="shared" ref="AY75" si="131">K$4</f>
        <v>CY</v>
      </c>
      <c r="AZ75" s="6" t="str">
        <f t="shared" ref="AZ75" si="132">L$4</f>
        <v>CZ</v>
      </c>
      <c r="BA75" s="6" t="str">
        <f t="shared" ref="BA75" si="133">M$4</f>
        <v>DE</v>
      </c>
      <c r="BB75" s="6" t="str">
        <f t="shared" ref="BB75" si="134">N$4</f>
        <v>DK</v>
      </c>
      <c r="BC75" s="6" t="str">
        <f t="shared" ref="BC75" si="135">O$4</f>
        <v>EE</v>
      </c>
      <c r="BD75" s="6" t="str">
        <f t="shared" ref="BD75" si="136">P$4</f>
        <v>EL</v>
      </c>
      <c r="BE75" s="6" t="str">
        <f t="shared" ref="BE75" si="137">Q$4</f>
        <v>ES</v>
      </c>
      <c r="BF75" s="6" t="str">
        <f t="shared" ref="BF75" si="138">R$4</f>
        <v>FI</v>
      </c>
      <c r="BG75" s="6" t="str">
        <f t="shared" ref="BG75" si="139">S$4</f>
        <v>FR</v>
      </c>
      <c r="BH75" s="6" t="str">
        <f t="shared" ref="BH75" si="140">T$4</f>
        <v>HR</v>
      </c>
      <c r="BI75" s="6" t="str">
        <f t="shared" ref="BI75" si="141">U$4</f>
        <v>HU</v>
      </c>
      <c r="BJ75" s="6" t="str">
        <f t="shared" ref="BJ75" si="142">V$4</f>
        <v>IE</v>
      </c>
      <c r="BK75" s="6" t="str">
        <f t="shared" ref="BK75" si="143">W$4</f>
        <v>IS</v>
      </c>
      <c r="BL75" s="6" t="str">
        <f t="shared" ref="BL75" si="144">X$4</f>
        <v>IT</v>
      </c>
      <c r="BM75" s="6" t="str">
        <f t="shared" ref="BM75" si="145">Y$4</f>
        <v>LT</v>
      </c>
      <c r="BN75" s="6" t="str">
        <f t="shared" ref="BN75" si="146">Z$4</f>
        <v>LU</v>
      </c>
      <c r="BO75" s="6" t="str">
        <f t="shared" ref="BO75" si="147">AA$4</f>
        <v>LV</v>
      </c>
      <c r="BP75" s="6" t="str">
        <f t="shared" ref="BP75" si="148">AB$4</f>
        <v>MT</v>
      </c>
      <c r="BQ75" s="6" t="str">
        <f t="shared" ref="BQ75" si="149">AC$4</f>
        <v>NL</v>
      </c>
      <c r="BR75" s="6" t="str">
        <f t="shared" ref="BR75" si="150">AD$4</f>
        <v>NO</v>
      </c>
      <c r="BS75" s="6" t="str">
        <f t="shared" ref="BS75" si="151">AE$4</f>
        <v>PL</v>
      </c>
      <c r="BT75" s="6" t="str">
        <f t="shared" ref="BT75" si="152">AF$4</f>
        <v>PT</v>
      </c>
      <c r="BU75" s="6" t="str">
        <f t="shared" ref="BU75" si="153">AG$4</f>
        <v>RO</v>
      </c>
      <c r="BV75" s="6" t="str">
        <f t="shared" ref="BV75" si="154">AH$4</f>
        <v>SE</v>
      </c>
      <c r="BW75" s="6" t="str">
        <f t="shared" ref="BW75" si="155">AI$4</f>
        <v>SI</v>
      </c>
      <c r="BX75" s="6" t="str">
        <f t="shared" ref="BX75" si="156">AJ$4</f>
        <v>SK</v>
      </c>
      <c r="BY75" s="6" t="str">
        <f t="shared" ref="BY75" si="157">AK$4</f>
        <v>UK</v>
      </c>
      <c r="BZ75" s="6" t="str">
        <f t="shared" ref="BZ75" si="158">AL$4</f>
        <v>AL</v>
      </c>
      <c r="CA75" s="6" t="str">
        <f t="shared" ref="CA75" si="159">AM$4</f>
        <v>BA</v>
      </c>
      <c r="CB75" s="6" t="str">
        <f t="shared" ref="CB75" si="160">AN$4</f>
        <v>KS</v>
      </c>
      <c r="CC75" s="6" t="str">
        <f t="shared" ref="CC75" si="161">AO$4</f>
        <v>ME</v>
      </c>
      <c r="CD75" s="6" t="str">
        <f t="shared" ref="CD75" si="162">AP$4</f>
        <v>MK</v>
      </c>
      <c r="CE75" s="6" t="str">
        <f t="shared" ref="CE75" si="163">AQ$4</f>
        <v>RS</v>
      </c>
    </row>
    <row r="76" spans="5:83">
      <c r="E76" s="43"/>
      <c r="F76" s="4" t="s">
        <v>1537</v>
      </c>
      <c r="G76" s="17">
        <f t="shared" ref="G76:AQ76" si="164">1-G75-G74-G73-G72</f>
        <v>0.0700000000000001</v>
      </c>
      <c r="H76" s="17">
        <f t="shared" si="164"/>
        <v>1</v>
      </c>
      <c r="I76" s="17">
        <f t="shared" si="164"/>
        <v>0.0107000000000001</v>
      </c>
      <c r="J76" s="17">
        <f t="shared" si="164"/>
        <v>0</v>
      </c>
      <c r="K76" s="17">
        <f t="shared" si="164"/>
        <v>0</v>
      </c>
      <c r="L76" s="17">
        <f t="shared" si="164"/>
        <v>0.00999999999999994</v>
      </c>
      <c r="M76" s="17">
        <f t="shared" si="164"/>
        <v>0.0107000000000001</v>
      </c>
      <c r="N76" s="17">
        <f t="shared" si="164"/>
        <v>0</v>
      </c>
      <c r="O76" s="17">
        <f t="shared" si="164"/>
        <v>0</v>
      </c>
      <c r="P76" s="17">
        <f t="shared" si="164"/>
        <v>0</v>
      </c>
      <c r="Q76" s="17">
        <f t="shared" si="164"/>
        <v>0</v>
      </c>
      <c r="R76" s="17">
        <f t="shared" si="164"/>
        <v>0</v>
      </c>
      <c r="S76" s="17">
        <f t="shared" si="164"/>
        <v>0.0107000000000001</v>
      </c>
      <c r="T76" s="17">
        <f t="shared" si="164"/>
        <v>0</v>
      </c>
      <c r="U76" s="17">
        <f t="shared" si="164"/>
        <v>0.00999999999999994</v>
      </c>
      <c r="V76" s="17">
        <f t="shared" si="164"/>
        <v>0</v>
      </c>
      <c r="W76" s="17">
        <f t="shared" si="164"/>
        <v>1</v>
      </c>
      <c r="X76" s="17">
        <f t="shared" si="164"/>
        <v>0</v>
      </c>
      <c r="Y76" s="17">
        <f t="shared" si="164"/>
        <v>0</v>
      </c>
      <c r="Z76" s="17">
        <f t="shared" si="164"/>
        <v>1</v>
      </c>
      <c r="AA76" s="17">
        <f t="shared" si="164"/>
        <v>0.2</v>
      </c>
      <c r="AB76" s="17">
        <f t="shared" si="164"/>
        <v>1</v>
      </c>
      <c r="AC76" s="17">
        <f t="shared" si="164"/>
        <v>0</v>
      </c>
      <c r="AD76" s="17">
        <f t="shared" si="164"/>
        <v>0</v>
      </c>
      <c r="AE76" s="17">
        <f t="shared" si="164"/>
        <v>0</v>
      </c>
      <c r="AF76" s="17">
        <f t="shared" si="164"/>
        <v>-2.77555756156289e-17</v>
      </c>
      <c r="AG76" s="17">
        <f t="shared" si="164"/>
        <v>0</v>
      </c>
      <c r="AH76" s="17">
        <f t="shared" si="164"/>
        <v>0</v>
      </c>
      <c r="AI76" s="17">
        <f t="shared" si="164"/>
        <v>0</v>
      </c>
      <c r="AJ76" s="17">
        <f t="shared" si="164"/>
        <v>0.0179999999999999</v>
      </c>
      <c r="AK76" s="17">
        <f t="shared" si="164"/>
        <v>1.196959198424e-16</v>
      </c>
      <c r="AL76" s="17">
        <f t="shared" si="164"/>
        <v>1</v>
      </c>
      <c r="AM76" s="17">
        <f t="shared" si="164"/>
        <v>1</v>
      </c>
      <c r="AN76" s="17">
        <f t="shared" si="164"/>
        <v>1</v>
      </c>
      <c r="AO76" s="17">
        <f t="shared" si="164"/>
        <v>1</v>
      </c>
      <c r="AP76" s="17">
        <f t="shared" si="164"/>
        <v>1</v>
      </c>
      <c r="AQ76" s="17">
        <f t="shared" si="164"/>
        <v>1</v>
      </c>
      <c r="AR76" s="54"/>
      <c r="AS76" s="54"/>
      <c r="AT76" t="s">
        <v>1368</v>
      </c>
      <c r="AU76" s="45">
        <f t="shared" ref="AU76:CE76" si="165">SUMIF($AS$153:$AS$259,$AT76,AU$153:AU$259)</f>
        <v>0.586293271801523</v>
      </c>
      <c r="AV76" s="45">
        <f t="shared" si="165"/>
        <v>0.565884144</v>
      </c>
      <c r="AW76" s="45">
        <f t="shared" si="165"/>
        <v>0.0852013280487805</v>
      </c>
      <c r="AX76" s="45">
        <f t="shared" si="165"/>
        <v>0</v>
      </c>
      <c r="AY76" s="45">
        <f t="shared" si="165"/>
        <v>0</v>
      </c>
      <c r="AZ76" s="45">
        <f t="shared" si="165"/>
        <v>0.307139759021829</v>
      </c>
      <c r="BA76" s="45">
        <f t="shared" si="165"/>
        <v>3.53295727367665</v>
      </c>
      <c r="BB76" s="45">
        <f t="shared" si="165"/>
        <v>0.10836301875</v>
      </c>
      <c r="BC76" s="45">
        <f t="shared" si="165"/>
        <v>0.010100149022142</v>
      </c>
      <c r="BD76" s="45">
        <f t="shared" si="165"/>
        <v>0.101021735626008</v>
      </c>
      <c r="BE76" s="45">
        <f t="shared" si="165"/>
        <v>1.4195887409253</v>
      </c>
      <c r="BF76" s="45">
        <f t="shared" si="165"/>
        <v>0.206179159375</v>
      </c>
      <c r="BG76" s="45">
        <f t="shared" si="165"/>
        <v>2.0693992745546</v>
      </c>
      <c r="BH76" s="45">
        <f t="shared" si="165"/>
        <v>0</v>
      </c>
      <c r="BI76" s="45">
        <f t="shared" si="165"/>
        <v>0.230139895562993</v>
      </c>
      <c r="BJ76" s="45">
        <f t="shared" si="165"/>
        <v>0.0497860962566845</v>
      </c>
      <c r="BK76" s="45">
        <f t="shared" si="165"/>
        <v>0</v>
      </c>
      <c r="BL76" s="45">
        <f t="shared" si="165"/>
        <v>1.43456406616687</v>
      </c>
      <c r="BM76" s="45">
        <f t="shared" si="165"/>
        <v>0.0060799199586084</v>
      </c>
      <c r="BN76" s="45">
        <f t="shared" si="165"/>
        <v>0.059617404</v>
      </c>
      <c r="BO76" s="45">
        <f t="shared" si="165"/>
        <v>0.00740844177937098</v>
      </c>
      <c r="BP76" s="45">
        <f t="shared" si="165"/>
        <v>0</v>
      </c>
      <c r="BQ76" s="45">
        <f t="shared" si="165"/>
        <v>0</v>
      </c>
      <c r="BR76" s="45">
        <f t="shared" si="165"/>
        <v>0</v>
      </c>
      <c r="BS76" s="45">
        <f t="shared" si="165"/>
        <v>0.724301767434538</v>
      </c>
      <c r="BT76" s="45">
        <f t="shared" si="165"/>
        <v>0.20314596207743</v>
      </c>
      <c r="BU76" s="45">
        <f t="shared" si="165"/>
        <v>0.0380179979660506</v>
      </c>
      <c r="BV76" s="45">
        <f t="shared" si="165"/>
        <v>0.032860956180521</v>
      </c>
      <c r="BW76" s="45">
        <f t="shared" si="165"/>
        <v>0.0197720017310565</v>
      </c>
      <c r="BX76" s="45">
        <f t="shared" si="165"/>
        <v>0.0641958319754424</v>
      </c>
      <c r="BY76" s="45">
        <f t="shared" si="165"/>
        <v>1.65896939335455</v>
      </c>
      <c r="BZ76" s="45">
        <f t="shared" si="165"/>
        <v>0</v>
      </c>
      <c r="CA76" s="45">
        <f t="shared" si="165"/>
        <v>0.0141750001877546</v>
      </c>
      <c r="CB76" s="45">
        <f t="shared" si="165"/>
        <v>0</v>
      </c>
      <c r="CC76" s="45">
        <f t="shared" si="165"/>
        <v>0</v>
      </c>
      <c r="CD76" s="45">
        <f t="shared" si="165"/>
        <v>0</v>
      </c>
      <c r="CE76" s="45">
        <f t="shared" si="165"/>
        <v>0.058799999499321</v>
      </c>
    </row>
    <row r="77" spans="5:45">
      <c r="E77" s="46" t="s">
        <v>192</v>
      </c>
      <c r="F77"/>
      <c r="G77" s="47" t="str">
        <f t="shared" ref="G77:AQ77" si="166">IF(SUM(G72:G76)&lt;&gt;1,"ERROR","")</f>
        <v/>
      </c>
      <c r="H77" s="47" t="str">
        <f t="shared" si="166"/>
        <v/>
      </c>
      <c r="I77" s="47" t="str">
        <f t="shared" si="166"/>
        <v/>
      </c>
      <c r="J77" s="47" t="str">
        <f t="shared" si="166"/>
        <v/>
      </c>
      <c r="K77" s="47" t="str">
        <f t="shared" si="166"/>
        <v/>
      </c>
      <c r="L77" s="47" t="str">
        <f t="shared" si="166"/>
        <v/>
      </c>
      <c r="M77" s="47" t="str">
        <f t="shared" si="166"/>
        <v/>
      </c>
      <c r="N77" s="47" t="str">
        <f t="shared" si="166"/>
        <v/>
      </c>
      <c r="O77" s="47" t="str">
        <f t="shared" si="166"/>
        <v/>
      </c>
      <c r="P77" s="47" t="str">
        <f t="shared" si="166"/>
        <v/>
      </c>
      <c r="Q77" s="47" t="str">
        <f t="shared" si="166"/>
        <v/>
      </c>
      <c r="R77" s="47" t="str">
        <f t="shared" si="166"/>
        <v/>
      </c>
      <c r="S77" s="47" t="str">
        <f t="shared" si="166"/>
        <v/>
      </c>
      <c r="T77" s="47" t="str">
        <f t="shared" si="166"/>
        <v/>
      </c>
      <c r="U77" s="47" t="str">
        <f t="shared" si="166"/>
        <v/>
      </c>
      <c r="V77" s="47" t="str">
        <f t="shared" si="166"/>
        <v/>
      </c>
      <c r="W77" s="47" t="str">
        <f t="shared" si="166"/>
        <v/>
      </c>
      <c r="X77" s="47" t="str">
        <f t="shared" si="166"/>
        <v/>
      </c>
      <c r="Y77" s="47" t="str">
        <f t="shared" si="166"/>
        <v/>
      </c>
      <c r="Z77" s="47" t="str">
        <f t="shared" si="166"/>
        <v/>
      </c>
      <c r="AA77" s="47" t="str">
        <f t="shared" si="166"/>
        <v/>
      </c>
      <c r="AB77" s="47" t="str">
        <f t="shared" si="166"/>
        <v/>
      </c>
      <c r="AC77" s="47" t="str">
        <f t="shared" si="166"/>
        <v/>
      </c>
      <c r="AD77" s="47" t="str">
        <f t="shared" si="166"/>
        <v/>
      </c>
      <c r="AE77" s="47" t="str">
        <f t="shared" si="166"/>
        <v/>
      </c>
      <c r="AF77" s="47" t="str">
        <f t="shared" si="166"/>
        <v/>
      </c>
      <c r="AG77" s="47" t="str">
        <f t="shared" si="166"/>
        <v/>
      </c>
      <c r="AH77" s="47" t="str">
        <f t="shared" si="166"/>
        <v/>
      </c>
      <c r="AI77" s="47" t="str">
        <f t="shared" si="166"/>
        <v/>
      </c>
      <c r="AJ77" s="47" t="str">
        <f t="shared" si="166"/>
        <v/>
      </c>
      <c r="AK77" s="47" t="str">
        <f t="shared" si="166"/>
        <v/>
      </c>
      <c r="AL77" s="47" t="str">
        <f t="shared" si="166"/>
        <v/>
      </c>
      <c r="AM77" s="47" t="str">
        <f t="shared" si="166"/>
        <v/>
      </c>
      <c r="AN77" s="47" t="str">
        <f t="shared" si="166"/>
        <v/>
      </c>
      <c r="AO77" s="47" t="str">
        <f t="shared" si="166"/>
        <v/>
      </c>
      <c r="AP77" s="47" t="str">
        <f t="shared" si="166"/>
        <v/>
      </c>
      <c r="AQ77" s="47" t="str">
        <f t="shared" si="166"/>
        <v/>
      </c>
      <c r="AR77" s="54"/>
      <c r="AS77" s="54"/>
    </row>
    <row r="78" spans="5:48">
      <c r="E78" s="43" t="s">
        <v>239</v>
      </c>
      <c r="F78" s="4" t="s">
        <v>1539</v>
      </c>
      <c r="G78" s="95">
        <v>0.01</v>
      </c>
      <c r="H78" s="95">
        <v>0</v>
      </c>
      <c r="I78" s="95">
        <v>0.0125</v>
      </c>
      <c r="J78" s="95">
        <v>0</v>
      </c>
      <c r="K78" s="95">
        <v>0</v>
      </c>
      <c r="L78" s="95">
        <v>0</v>
      </c>
      <c r="M78" s="95">
        <v>0.0125</v>
      </c>
      <c r="N78" s="95">
        <v>0</v>
      </c>
      <c r="O78" s="95">
        <v>0</v>
      </c>
      <c r="P78" s="95">
        <v>0</v>
      </c>
      <c r="Q78" s="95">
        <v>0</v>
      </c>
      <c r="R78" s="95">
        <v>0.3</v>
      </c>
      <c r="S78" s="95">
        <v>0.0125</v>
      </c>
      <c r="T78" s="95">
        <v>0</v>
      </c>
      <c r="U78" s="95">
        <v>0</v>
      </c>
      <c r="V78" s="95">
        <v>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95">
        <v>0</v>
      </c>
      <c r="AC78" s="95">
        <v>0</v>
      </c>
      <c r="AD78" s="95">
        <v>0</v>
      </c>
      <c r="AE78" s="95">
        <v>0</v>
      </c>
      <c r="AF78" s="95">
        <v>0</v>
      </c>
      <c r="AG78" s="95">
        <v>0</v>
      </c>
      <c r="AH78" s="95">
        <v>0.3</v>
      </c>
      <c r="AI78" s="95">
        <v>0.1</v>
      </c>
      <c r="AJ78" s="95">
        <v>0</v>
      </c>
      <c r="AK78" s="95">
        <v>0</v>
      </c>
      <c r="AL78" s="95">
        <v>0</v>
      </c>
      <c r="AM78" s="95">
        <v>0</v>
      </c>
      <c r="AN78" s="95">
        <v>0</v>
      </c>
      <c r="AO78" s="95">
        <v>0</v>
      </c>
      <c r="AP78" s="95">
        <v>0</v>
      </c>
      <c r="AQ78" s="95">
        <v>0</v>
      </c>
      <c r="AR78" s="54"/>
      <c r="AS78" s="54"/>
      <c r="AT78" s="125" t="s">
        <v>1621</v>
      </c>
      <c r="AU78" s="125"/>
      <c r="AV78" s="125"/>
    </row>
    <row r="79" ht="14.25" spans="5:83">
      <c r="E79" s="43"/>
      <c r="F79" s="4" t="s">
        <v>1540</v>
      </c>
      <c r="G79" s="95">
        <v>0.35</v>
      </c>
      <c r="H79" s="95">
        <v>0</v>
      </c>
      <c r="I79" s="95">
        <v>0.0933</v>
      </c>
      <c r="J79" s="95">
        <v>1</v>
      </c>
      <c r="K79" s="95">
        <v>0</v>
      </c>
      <c r="L79" s="95">
        <v>0</v>
      </c>
      <c r="M79" s="95">
        <v>0.0933</v>
      </c>
      <c r="N79" s="95">
        <v>0</v>
      </c>
      <c r="O79" s="95">
        <v>0.3</v>
      </c>
      <c r="P79" s="95">
        <v>0.4</v>
      </c>
      <c r="Q79" s="95">
        <v>0</v>
      </c>
      <c r="R79" s="95">
        <v>0.2</v>
      </c>
      <c r="S79" s="95">
        <v>0.0933</v>
      </c>
      <c r="T79" s="95">
        <v>1</v>
      </c>
      <c r="U79" s="95">
        <v>0</v>
      </c>
      <c r="V79" s="95">
        <v>0</v>
      </c>
      <c r="W79" s="95">
        <v>0</v>
      </c>
      <c r="X79" s="95">
        <v>0</v>
      </c>
      <c r="Y79" s="95">
        <v>0.3</v>
      </c>
      <c r="Z79" s="95">
        <v>0</v>
      </c>
      <c r="AA79" s="95">
        <v>1</v>
      </c>
      <c r="AB79" s="95">
        <v>0</v>
      </c>
      <c r="AC79" s="95">
        <v>0</v>
      </c>
      <c r="AD79" s="95">
        <v>0.1</v>
      </c>
      <c r="AE79" s="95">
        <v>0</v>
      </c>
      <c r="AF79" s="95">
        <v>0</v>
      </c>
      <c r="AG79" s="95">
        <v>0.7</v>
      </c>
      <c r="AH79" s="95">
        <v>0.2</v>
      </c>
      <c r="AI79" s="95">
        <v>0.1</v>
      </c>
      <c r="AJ79" s="95">
        <v>0</v>
      </c>
      <c r="AK79" s="95">
        <v>0.0106394</v>
      </c>
      <c r="AL79" s="95">
        <v>0</v>
      </c>
      <c r="AM79" s="95">
        <v>0</v>
      </c>
      <c r="AN79" s="95">
        <v>0</v>
      </c>
      <c r="AO79" s="95">
        <v>0</v>
      </c>
      <c r="AP79" s="95">
        <v>0</v>
      </c>
      <c r="AQ79" s="95">
        <v>0</v>
      </c>
      <c r="AR79" s="54"/>
      <c r="AS79" s="54"/>
      <c r="AT79" s="55" t="s">
        <v>662</v>
      </c>
      <c r="AU79" s="6" t="str">
        <f>G$4</f>
        <v>AT</v>
      </c>
      <c r="AV79" s="6" t="str">
        <f t="shared" ref="AV79" si="167">H$4</f>
        <v>BE</v>
      </c>
      <c r="AW79" s="6" t="str">
        <f t="shared" ref="AW79" si="168">I$4</f>
        <v>BG</v>
      </c>
      <c r="AX79" s="6" t="str">
        <f t="shared" ref="AX79" si="169">J$4</f>
        <v>CH</v>
      </c>
      <c r="AY79" s="6" t="str">
        <f t="shared" ref="AY79" si="170">K$4</f>
        <v>CY</v>
      </c>
      <c r="AZ79" s="6" t="str">
        <f t="shared" ref="AZ79" si="171">L$4</f>
        <v>CZ</v>
      </c>
      <c r="BA79" s="6" t="str">
        <f t="shared" ref="BA79" si="172">M$4</f>
        <v>DE</v>
      </c>
      <c r="BB79" s="6" t="str">
        <f t="shared" ref="BB79" si="173">N$4</f>
        <v>DK</v>
      </c>
      <c r="BC79" s="6" t="str">
        <f t="shared" ref="BC79" si="174">O$4</f>
        <v>EE</v>
      </c>
      <c r="BD79" s="6" t="str">
        <f t="shared" ref="BD79" si="175">P$4</f>
        <v>EL</v>
      </c>
      <c r="BE79" s="6" t="str">
        <f t="shared" ref="BE79" si="176">Q$4</f>
        <v>ES</v>
      </c>
      <c r="BF79" s="6" t="str">
        <f t="shared" ref="BF79" si="177">R$4</f>
        <v>FI</v>
      </c>
      <c r="BG79" s="6" t="str">
        <f t="shared" ref="BG79" si="178">S$4</f>
        <v>FR</v>
      </c>
      <c r="BH79" s="6" t="str">
        <f t="shared" ref="BH79" si="179">T$4</f>
        <v>HR</v>
      </c>
      <c r="BI79" s="6" t="str">
        <f t="shared" ref="BI79" si="180">U$4</f>
        <v>HU</v>
      </c>
      <c r="BJ79" s="6" t="str">
        <f t="shared" ref="BJ79" si="181">V$4</f>
        <v>IE</v>
      </c>
      <c r="BK79" s="6" t="str">
        <f t="shared" ref="BK79" si="182">W$4</f>
        <v>IS</v>
      </c>
      <c r="BL79" s="6" t="str">
        <f t="shared" ref="BL79" si="183">X$4</f>
        <v>IT</v>
      </c>
      <c r="BM79" s="6" t="str">
        <f t="shared" ref="BM79" si="184">Y$4</f>
        <v>LT</v>
      </c>
      <c r="BN79" s="6" t="str">
        <f t="shared" ref="BN79" si="185">Z$4</f>
        <v>LU</v>
      </c>
      <c r="BO79" s="6" t="str">
        <f t="shared" ref="BO79" si="186">AA$4</f>
        <v>LV</v>
      </c>
      <c r="BP79" s="6" t="str">
        <f t="shared" ref="BP79" si="187">AB$4</f>
        <v>MT</v>
      </c>
      <c r="BQ79" s="6" t="str">
        <f t="shared" ref="BQ79" si="188">AC$4</f>
        <v>NL</v>
      </c>
      <c r="BR79" s="6" t="str">
        <f t="shared" ref="BR79" si="189">AD$4</f>
        <v>NO</v>
      </c>
      <c r="BS79" s="6" t="str">
        <f t="shared" ref="BS79" si="190">AE$4</f>
        <v>PL</v>
      </c>
      <c r="BT79" s="6" t="str">
        <f t="shared" ref="BT79" si="191">AF$4</f>
        <v>PT</v>
      </c>
      <c r="BU79" s="6" t="str">
        <f t="shared" ref="BU79" si="192">AG$4</f>
        <v>RO</v>
      </c>
      <c r="BV79" s="6" t="str">
        <f t="shared" ref="BV79" si="193">AH$4</f>
        <v>SE</v>
      </c>
      <c r="BW79" s="6" t="str">
        <f t="shared" ref="BW79" si="194">AI$4</f>
        <v>SI</v>
      </c>
      <c r="BX79" s="6" t="str">
        <f t="shared" ref="BX79" si="195">AJ$4</f>
        <v>SK</v>
      </c>
      <c r="BY79" s="6" t="str">
        <f t="shared" ref="BY79" si="196">AK$4</f>
        <v>UK</v>
      </c>
      <c r="BZ79" s="6" t="str">
        <f t="shared" ref="BZ79" si="197">AL$4</f>
        <v>AL</v>
      </c>
      <c r="CA79" s="6" t="str">
        <f t="shared" ref="CA79" si="198">AM$4</f>
        <v>BA</v>
      </c>
      <c r="CB79" s="6" t="str">
        <f t="shared" ref="CB79" si="199">AN$4</f>
        <v>KS</v>
      </c>
      <c r="CC79" s="6" t="str">
        <f t="shared" ref="CC79" si="200">AO$4</f>
        <v>ME</v>
      </c>
      <c r="CD79" s="6" t="str">
        <f t="shared" ref="CD79" si="201">AP$4</f>
        <v>MK</v>
      </c>
      <c r="CE79" s="6" t="str">
        <f t="shared" ref="CE79" si="202">AQ$4</f>
        <v>RS</v>
      </c>
    </row>
    <row r="80" spans="5:83">
      <c r="E80" s="43"/>
      <c r="F80" s="4" t="s">
        <v>1538</v>
      </c>
      <c r="G80" s="95">
        <v>0.57</v>
      </c>
      <c r="H80" s="95">
        <v>0.26</v>
      </c>
      <c r="I80" s="95">
        <v>0.8835</v>
      </c>
      <c r="J80" s="95">
        <v>0</v>
      </c>
      <c r="K80" s="95">
        <v>0</v>
      </c>
      <c r="L80" s="95">
        <v>1</v>
      </c>
      <c r="M80" s="95">
        <v>0.8835</v>
      </c>
      <c r="N80" s="95">
        <v>1</v>
      </c>
      <c r="O80" s="95">
        <v>0.4</v>
      </c>
      <c r="P80" s="95">
        <v>0.6</v>
      </c>
      <c r="Q80" s="95">
        <v>1</v>
      </c>
      <c r="R80" s="95">
        <v>0.4</v>
      </c>
      <c r="S80" s="95">
        <v>0.8835</v>
      </c>
      <c r="T80" s="95">
        <v>0</v>
      </c>
      <c r="U80" s="95">
        <v>1</v>
      </c>
      <c r="V80" s="95">
        <v>0</v>
      </c>
      <c r="W80" s="95">
        <v>0</v>
      </c>
      <c r="X80" s="95">
        <v>0.9</v>
      </c>
      <c r="Y80" s="95">
        <v>0.4</v>
      </c>
      <c r="Z80" s="95">
        <v>0</v>
      </c>
      <c r="AA80" s="95">
        <v>0</v>
      </c>
      <c r="AB80" s="95">
        <v>0</v>
      </c>
      <c r="AC80" s="95">
        <v>1</v>
      </c>
      <c r="AD80" s="95">
        <v>0.45</v>
      </c>
      <c r="AE80" s="95">
        <v>1</v>
      </c>
      <c r="AF80" s="95">
        <v>1</v>
      </c>
      <c r="AG80" s="95">
        <v>0.2</v>
      </c>
      <c r="AH80" s="95">
        <v>0.4</v>
      </c>
      <c r="AI80" s="95">
        <v>0.8</v>
      </c>
      <c r="AJ80" s="95">
        <v>1</v>
      </c>
      <c r="AK80" s="95">
        <v>0.0263239</v>
      </c>
      <c r="AL80" s="95">
        <v>0</v>
      </c>
      <c r="AM80" s="95">
        <v>0</v>
      </c>
      <c r="AN80" s="95">
        <v>0</v>
      </c>
      <c r="AO80" s="95">
        <v>0</v>
      </c>
      <c r="AP80" s="95">
        <v>0</v>
      </c>
      <c r="AQ80" s="95">
        <v>0</v>
      </c>
      <c r="AR80" s="54"/>
      <c r="AS80" s="54"/>
      <c r="AT80" t="s">
        <v>1364</v>
      </c>
      <c r="AU80" s="45">
        <f>AU66-AU71</f>
        <v>1.58629153178571</v>
      </c>
      <c r="AV80" s="45">
        <f t="shared" ref="AV80:CE80" si="203">AV66-AV71</f>
        <v>1.05117499335887</v>
      </c>
      <c r="AW80" s="45">
        <f t="shared" si="203"/>
        <v>0.280962454474633</v>
      </c>
      <c r="AX80" s="45">
        <f t="shared" si="203"/>
        <v>0.466297516729668</v>
      </c>
      <c r="AY80" s="45">
        <f t="shared" si="203"/>
        <v>0.308133780708085</v>
      </c>
      <c r="AZ80" s="45">
        <f t="shared" si="203"/>
        <v>0.708415073511207</v>
      </c>
      <c r="BA80" s="45">
        <f t="shared" si="203"/>
        <v>5.58108164511667</v>
      </c>
      <c r="BB80" s="45">
        <f t="shared" si="203"/>
        <v>0.365255507829516</v>
      </c>
      <c r="BC80" s="45">
        <f t="shared" si="203"/>
        <v>0.05978173291406</v>
      </c>
      <c r="BD80" s="45">
        <f t="shared" si="203"/>
        <v>2.50289818674025</v>
      </c>
      <c r="BE80" s="45">
        <f t="shared" si="203"/>
        <v>5.9128109952325</v>
      </c>
      <c r="BF80" s="45">
        <f t="shared" si="203"/>
        <v>0.413550969315118</v>
      </c>
      <c r="BG80" s="45">
        <f t="shared" si="203"/>
        <v>3.61805685289342</v>
      </c>
      <c r="BH80" s="45">
        <f t="shared" si="203"/>
        <v>0.579490207837126</v>
      </c>
      <c r="BI80" s="45">
        <f t="shared" si="203"/>
        <v>0.201971448</v>
      </c>
      <c r="BJ80" s="45">
        <f t="shared" si="203"/>
        <v>0.496661075958577</v>
      </c>
      <c r="BK80" s="45">
        <f t="shared" si="203"/>
        <v>-0.107359173828923</v>
      </c>
      <c r="BL80" s="45">
        <f t="shared" si="203"/>
        <v>7.2843878307105</v>
      </c>
      <c r="BM80" s="45">
        <f t="shared" si="203"/>
        <v>0.159382020062518</v>
      </c>
      <c r="BN80" s="45">
        <f t="shared" si="203"/>
        <v>0.0887062452413969</v>
      </c>
      <c r="BO80" s="45">
        <f t="shared" si="203"/>
        <v>0.113145720971169</v>
      </c>
      <c r="BP80" s="45">
        <f t="shared" si="203"/>
        <v>0</v>
      </c>
      <c r="BQ80" s="45">
        <f t="shared" si="203"/>
        <v>1.2495825352776</v>
      </c>
      <c r="BR80" s="45">
        <f t="shared" si="203"/>
        <v>0.237811733532131</v>
      </c>
      <c r="BS80" s="45">
        <f t="shared" si="203"/>
        <v>0.728311221571003</v>
      </c>
      <c r="BT80" s="45">
        <f t="shared" si="203"/>
        <v>1.35666441213426</v>
      </c>
      <c r="BU80" s="45">
        <f t="shared" si="203"/>
        <v>0.647161228213256</v>
      </c>
      <c r="BV80" s="45">
        <f t="shared" si="203"/>
        <v>0.883273292307692</v>
      </c>
      <c r="BW80" s="45">
        <f t="shared" si="203"/>
        <v>0.0806619494665434</v>
      </c>
      <c r="BX80" s="45">
        <f t="shared" si="203"/>
        <v>0.713073893462308</v>
      </c>
      <c r="BY80" s="45">
        <f t="shared" si="203"/>
        <v>1.16038062461874</v>
      </c>
      <c r="BZ80" s="45">
        <f t="shared" si="203"/>
        <v>0.108780991735537</v>
      </c>
      <c r="CA80" s="45">
        <f t="shared" si="203"/>
        <v>0.00602036341463415</v>
      </c>
      <c r="CB80" s="45">
        <f t="shared" si="203"/>
        <v>0.00699446275094502</v>
      </c>
      <c r="CC80" s="45">
        <f t="shared" si="203"/>
        <v>0</v>
      </c>
      <c r="CD80" s="45">
        <f t="shared" si="203"/>
        <v>0.191181981859164</v>
      </c>
      <c r="CE80" s="45">
        <f t="shared" si="203"/>
        <v>0.488446648774327</v>
      </c>
    </row>
    <row r="81" spans="5:83">
      <c r="E81" s="43"/>
      <c r="F81" s="4" t="s">
        <v>1537</v>
      </c>
      <c r="G81" s="17">
        <f t="shared" ref="G81:AQ81" si="204">1-G80-G79-G78</f>
        <v>0.0700000000000001</v>
      </c>
      <c r="H81" s="17">
        <f t="shared" si="204"/>
        <v>0.74</v>
      </c>
      <c r="I81" s="17">
        <f t="shared" si="204"/>
        <v>0.0107000000000001</v>
      </c>
      <c r="J81" s="17">
        <f t="shared" si="204"/>
        <v>0</v>
      </c>
      <c r="K81" s="17">
        <f t="shared" si="204"/>
        <v>1</v>
      </c>
      <c r="L81" s="17">
        <f t="shared" si="204"/>
        <v>0</v>
      </c>
      <c r="M81" s="17">
        <f t="shared" si="204"/>
        <v>0.0107000000000001</v>
      </c>
      <c r="N81" s="17">
        <f t="shared" si="204"/>
        <v>0</v>
      </c>
      <c r="O81" s="17">
        <f t="shared" si="204"/>
        <v>0.3</v>
      </c>
      <c r="P81" s="17">
        <f t="shared" si="204"/>
        <v>0</v>
      </c>
      <c r="Q81" s="17">
        <f t="shared" si="204"/>
        <v>0</v>
      </c>
      <c r="R81" s="17">
        <f t="shared" si="204"/>
        <v>0.1</v>
      </c>
      <c r="S81" s="17">
        <f t="shared" si="204"/>
        <v>0.0107000000000001</v>
      </c>
      <c r="T81" s="17">
        <f t="shared" si="204"/>
        <v>0</v>
      </c>
      <c r="U81" s="17">
        <f t="shared" si="204"/>
        <v>0</v>
      </c>
      <c r="V81" s="17">
        <f t="shared" si="204"/>
        <v>1</v>
      </c>
      <c r="W81" s="17">
        <f t="shared" si="204"/>
        <v>1</v>
      </c>
      <c r="X81" s="17">
        <f t="shared" si="204"/>
        <v>0.1</v>
      </c>
      <c r="Y81" s="17">
        <f t="shared" si="204"/>
        <v>0.3</v>
      </c>
      <c r="Z81" s="17">
        <f t="shared" si="204"/>
        <v>1</v>
      </c>
      <c r="AA81" s="17">
        <f t="shared" si="204"/>
        <v>0</v>
      </c>
      <c r="AB81" s="17">
        <f t="shared" si="204"/>
        <v>1</v>
      </c>
      <c r="AC81" s="17">
        <f t="shared" si="204"/>
        <v>0</v>
      </c>
      <c r="AD81" s="17">
        <f t="shared" si="204"/>
        <v>0.45</v>
      </c>
      <c r="AE81" s="17">
        <f t="shared" si="204"/>
        <v>0</v>
      </c>
      <c r="AF81" s="17">
        <f t="shared" si="204"/>
        <v>0</v>
      </c>
      <c r="AG81" s="17">
        <f t="shared" si="204"/>
        <v>0.1</v>
      </c>
      <c r="AH81" s="17">
        <f t="shared" si="204"/>
        <v>0.1</v>
      </c>
      <c r="AI81" s="17">
        <f t="shared" si="204"/>
        <v>0</v>
      </c>
      <c r="AJ81" s="17">
        <f t="shared" si="204"/>
        <v>0</v>
      </c>
      <c r="AK81" s="17">
        <f t="shared" si="204"/>
        <v>0.9630367</v>
      </c>
      <c r="AL81" s="17">
        <f t="shared" si="204"/>
        <v>1</v>
      </c>
      <c r="AM81" s="17">
        <f t="shared" si="204"/>
        <v>1</v>
      </c>
      <c r="AN81" s="17">
        <f t="shared" si="204"/>
        <v>1</v>
      </c>
      <c r="AO81" s="17">
        <f t="shared" si="204"/>
        <v>1</v>
      </c>
      <c r="AP81" s="17">
        <f t="shared" si="204"/>
        <v>1</v>
      </c>
      <c r="AQ81" s="17">
        <f t="shared" si="204"/>
        <v>1</v>
      </c>
      <c r="AR81" s="54"/>
      <c r="AS81" s="54"/>
      <c r="AT81" t="s">
        <v>1234</v>
      </c>
      <c r="AU81" s="45">
        <f>AU67-AU72</f>
        <v>0.125854068214287</v>
      </c>
      <c r="AV81" s="45">
        <f t="shared" ref="AV81:CE81" si="205">AV67-AV72</f>
        <v>-0.86173651335887</v>
      </c>
      <c r="AW81" s="45">
        <f t="shared" si="205"/>
        <v>-0.280962454474633</v>
      </c>
      <c r="AX81" s="45">
        <f t="shared" si="205"/>
        <v>-0.466297516729668</v>
      </c>
      <c r="AY81" s="45">
        <f t="shared" si="205"/>
        <v>-0.308133780708085</v>
      </c>
      <c r="AZ81" s="45">
        <f t="shared" si="205"/>
        <v>-0.706208684353415</v>
      </c>
      <c r="BA81" s="45">
        <f t="shared" si="205"/>
        <v>-5.00252564511667</v>
      </c>
      <c r="BB81" s="45">
        <f t="shared" si="205"/>
        <v>-0.365255507829516</v>
      </c>
      <c r="BC81" s="45">
        <f t="shared" si="205"/>
        <v>-0.05978173291406</v>
      </c>
      <c r="BD81" s="45">
        <f t="shared" si="205"/>
        <v>-2.50289818674025</v>
      </c>
      <c r="BE81" s="45">
        <f t="shared" si="205"/>
        <v>-0.391956300204249</v>
      </c>
      <c r="BF81" s="45">
        <f t="shared" si="205"/>
        <v>-0.0943749693151182</v>
      </c>
      <c r="BG81" s="45">
        <f t="shared" si="205"/>
        <v>0.0360702392219363</v>
      </c>
      <c r="BH81" s="45">
        <f t="shared" si="205"/>
        <v>-0.579490207837126</v>
      </c>
      <c r="BI81" s="45">
        <f t="shared" si="205"/>
        <v>-0.201971448</v>
      </c>
      <c r="BJ81" s="45">
        <f t="shared" si="205"/>
        <v>-0.496661075958577</v>
      </c>
      <c r="BK81" s="45">
        <f t="shared" si="205"/>
        <v>-0.0326408261710768</v>
      </c>
      <c r="BL81" s="45">
        <f t="shared" si="205"/>
        <v>-1.13408546732955</v>
      </c>
      <c r="BM81" s="45">
        <f t="shared" si="205"/>
        <v>-0.159382020062518</v>
      </c>
      <c r="BN81" s="45">
        <f t="shared" si="205"/>
        <v>-0.0887062452413969</v>
      </c>
      <c r="BO81" s="45">
        <f t="shared" si="205"/>
        <v>-0.113145720971169</v>
      </c>
      <c r="BP81" s="45">
        <f t="shared" si="205"/>
        <v>0</v>
      </c>
      <c r="BQ81" s="45">
        <f t="shared" si="205"/>
        <v>-1.1617893352776</v>
      </c>
      <c r="BR81" s="45">
        <f t="shared" si="205"/>
        <v>-0.03544398</v>
      </c>
      <c r="BS81" s="45">
        <f t="shared" si="205"/>
        <v>-0.622803621571008</v>
      </c>
      <c r="BT81" s="45">
        <f t="shared" si="205"/>
        <v>-1.54249865293129</v>
      </c>
      <c r="BU81" s="45">
        <f t="shared" si="205"/>
        <v>-0.647161228213256</v>
      </c>
      <c r="BV81" s="45">
        <f t="shared" si="205"/>
        <v>-0.755338892307692</v>
      </c>
      <c r="BW81" s="45">
        <f t="shared" si="205"/>
        <v>-0.0806619494665434</v>
      </c>
      <c r="BX81" s="45">
        <f t="shared" si="205"/>
        <v>-0.713073893462308</v>
      </c>
      <c r="BY81" s="45">
        <f t="shared" si="205"/>
        <v>-1.08348534461874</v>
      </c>
      <c r="BZ81" s="45">
        <f t="shared" si="205"/>
        <v>-0.108780991735537</v>
      </c>
      <c r="CA81" s="45">
        <f t="shared" si="205"/>
        <v>-0.00602036341463415</v>
      </c>
      <c r="CB81" s="45">
        <f t="shared" si="205"/>
        <v>-0.00699446275094502</v>
      </c>
      <c r="CC81" s="45">
        <f t="shared" si="205"/>
        <v>0</v>
      </c>
      <c r="CD81" s="45">
        <f t="shared" si="205"/>
        <v>-0.191181981859164</v>
      </c>
      <c r="CE81" s="45">
        <f t="shared" si="205"/>
        <v>-0.266339301405974</v>
      </c>
    </row>
    <row r="82" spans="5:45">
      <c r="E82" s="46" t="s">
        <v>192</v>
      </c>
      <c r="F82"/>
      <c r="G82" s="47" t="str">
        <f t="shared" ref="G82:AQ82" si="206">IF(SUM(G78:G81)&lt;&gt;1,"ERROR","")</f>
        <v/>
      </c>
      <c r="H82" s="47" t="str">
        <f t="shared" si="206"/>
        <v/>
      </c>
      <c r="I82" s="47" t="str">
        <f t="shared" si="206"/>
        <v/>
      </c>
      <c r="J82" s="47" t="str">
        <f t="shared" si="206"/>
        <v/>
      </c>
      <c r="K82" s="47" t="str">
        <f t="shared" si="206"/>
        <v/>
      </c>
      <c r="L82" s="47" t="str">
        <f t="shared" si="206"/>
        <v/>
      </c>
      <c r="M82" s="47" t="str">
        <f t="shared" si="206"/>
        <v/>
      </c>
      <c r="N82" s="47" t="str">
        <f t="shared" si="206"/>
        <v/>
      </c>
      <c r="O82" s="47" t="str">
        <f t="shared" si="206"/>
        <v/>
      </c>
      <c r="P82" s="47" t="str">
        <f t="shared" si="206"/>
        <v/>
      </c>
      <c r="Q82" s="47" t="str">
        <f t="shared" si="206"/>
        <v/>
      </c>
      <c r="R82" s="47" t="str">
        <f t="shared" si="206"/>
        <v/>
      </c>
      <c r="S82" s="47" t="str">
        <f t="shared" si="206"/>
        <v/>
      </c>
      <c r="T82" s="47" t="str">
        <f t="shared" si="206"/>
        <v/>
      </c>
      <c r="U82" s="47" t="str">
        <f t="shared" si="206"/>
        <v/>
      </c>
      <c r="V82" s="47" t="str">
        <f t="shared" si="206"/>
        <v/>
      </c>
      <c r="W82" s="47" t="str">
        <f t="shared" si="206"/>
        <v/>
      </c>
      <c r="X82" s="47" t="str">
        <f t="shared" si="206"/>
        <v/>
      </c>
      <c r="Y82" s="47" t="str">
        <f t="shared" si="206"/>
        <v/>
      </c>
      <c r="Z82" s="47" t="str">
        <f t="shared" si="206"/>
        <v/>
      </c>
      <c r="AA82" s="47" t="str">
        <f t="shared" si="206"/>
        <v/>
      </c>
      <c r="AB82" s="47" t="str">
        <f t="shared" si="206"/>
        <v/>
      </c>
      <c r="AC82" s="47" t="str">
        <f t="shared" si="206"/>
        <v/>
      </c>
      <c r="AD82" s="47" t="str">
        <f t="shared" si="206"/>
        <v/>
      </c>
      <c r="AE82" s="47" t="str">
        <f t="shared" si="206"/>
        <v/>
      </c>
      <c r="AF82" s="47" t="str">
        <f t="shared" si="206"/>
        <v/>
      </c>
      <c r="AG82" s="47" t="str">
        <f t="shared" si="206"/>
        <v/>
      </c>
      <c r="AH82" s="47" t="str">
        <f t="shared" si="206"/>
        <v/>
      </c>
      <c r="AI82" s="47" t="str">
        <f t="shared" si="206"/>
        <v/>
      </c>
      <c r="AJ82" s="47" t="str">
        <f t="shared" si="206"/>
        <v/>
      </c>
      <c r="AK82" s="47" t="str">
        <f t="shared" si="206"/>
        <v/>
      </c>
      <c r="AL82" s="47" t="str">
        <f t="shared" si="206"/>
        <v/>
      </c>
      <c r="AM82" s="47" t="str">
        <f t="shared" si="206"/>
        <v/>
      </c>
      <c r="AN82" s="47" t="str">
        <f t="shared" si="206"/>
        <v/>
      </c>
      <c r="AO82" s="47" t="str">
        <f t="shared" si="206"/>
        <v/>
      </c>
      <c r="AP82" s="47" t="str">
        <f t="shared" si="206"/>
        <v/>
      </c>
      <c r="AQ82" s="47" t="str">
        <f t="shared" si="206"/>
        <v/>
      </c>
      <c r="AR82" s="54"/>
      <c r="AS82" s="54"/>
    </row>
    <row r="83" spans="5:45">
      <c r="E83" s="43" t="s">
        <v>237</v>
      </c>
      <c r="F83" s="4" t="s">
        <v>1539</v>
      </c>
      <c r="G83" s="95">
        <v>0.01</v>
      </c>
      <c r="H83" s="95">
        <v>0</v>
      </c>
      <c r="I83" s="95">
        <v>0.0125</v>
      </c>
      <c r="J83" s="95">
        <v>0</v>
      </c>
      <c r="K83" s="95">
        <v>0</v>
      </c>
      <c r="L83" s="95">
        <v>0.8</v>
      </c>
      <c r="M83" s="95">
        <v>0.0125</v>
      </c>
      <c r="N83" s="95">
        <v>0</v>
      </c>
      <c r="O83" s="95">
        <v>0</v>
      </c>
      <c r="P83" s="95">
        <v>0</v>
      </c>
      <c r="Q83" s="95">
        <v>0</v>
      </c>
      <c r="R83" s="95">
        <v>0</v>
      </c>
      <c r="S83" s="95">
        <v>0.0125</v>
      </c>
      <c r="T83" s="95">
        <v>0</v>
      </c>
      <c r="U83" s="95">
        <v>0.4</v>
      </c>
      <c r="V83" s="95">
        <v>0</v>
      </c>
      <c r="W83" s="95">
        <v>0</v>
      </c>
      <c r="X83" s="95">
        <v>0</v>
      </c>
      <c r="Y83" s="95">
        <v>0</v>
      </c>
      <c r="Z83" s="95">
        <v>0</v>
      </c>
      <c r="AA83" s="95">
        <v>0</v>
      </c>
      <c r="AB83" s="95">
        <v>0</v>
      </c>
      <c r="AC83" s="95">
        <v>0</v>
      </c>
      <c r="AD83" s="95">
        <v>0</v>
      </c>
      <c r="AE83" s="95">
        <v>0</v>
      </c>
      <c r="AF83" s="95">
        <v>0</v>
      </c>
      <c r="AG83" s="95">
        <v>0</v>
      </c>
      <c r="AH83" s="95">
        <v>0</v>
      </c>
      <c r="AI83" s="95">
        <v>0.1</v>
      </c>
      <c r="AJ83" s="95">
        <v>0</v>
      </c>
      <c r="AK83" s="95">
        <v>0</v>
      </c>
      <c r="AL83" s="95">
        <v>0</v>
      </c>
      <c r="AM83" s="95">
        <v>0</v>
      </c>
      <c r="AN83" s="95">
        <v>0</v>
      </c>
      <c r="AO83" s="95">
        <v>0</v>
      </c>
      <c r="AP83" s="95">
        <v>0</v>
      </c>
      <c r="AQ83" s="95">
        <v>0</v>
      </c>
      <c r="AR83" s="54"/>
      <c r="AS83" s="54"/>
    </row>
    <row r="84" spans="5:45">
      <c r="E84" s="43"/>
      <c r="F84" s="4" t="s">
        <v>1540</v>
      </c>
      <c r="G84" s="95">
        <v>0.35</v>
      </c>
      <c r="H84" s="95">
        <v>0</v>
      </c>
      <c r="I84" s="95">
        <v>0.0933</v>
      </c>
      <c r="J84" s="95">
        <v>1</v>
      </c>
      <c r="K84" s="95">
        <v>0</v>
      </c>
      <c r="L84" s="95">
        <v>0.13</v>
      </c>
      <c r="M84" s="95">
        <v>0.0933</v>
      </c>
      <c r="N84" s="95">
        <v>0</v>
      </c>
      <c r="O84" s="95">
        <v>0.1</v>
      </c>
      <c r="P84" s="95">
        <v>0</v>
      </c>
      <c r="Q84" s="95">
        <v>0</v>
      </c>
      <c r="R84" s="95">
        <v>0.9</v>
      </c>
      <c r="S84" s="95">
        <v>0.0933</v>
      </c>
      <c r="T84" s="95">
        <v>1</v>
      </c>
      <c r="U84" s="95">
        <v>0.2</v>
      </c>
      <c r="V84" s="95">
        <v>0</v>
      </c>
      <c r="W84" s="95">
        <v>0</v>
      </c>
      <c r="X84" s="95">
        <v>1</v>
      </c>
      <c r="Y84" s="95">
        <v>0.1</v>
      </c>
      <c r="Z84" s="95">
        <v>0</v>
      </c>
      <c r="AA84" s="95">
        <v>1</v>
      </c>
      <c r="AB84" s="95">
        <v>0</v>
      </c>
      <c r="AC84" s="95">
        <v>0</v>
      </c>
      <c r="AD84" s="95">
        <v>0.1</v>
      </c>
      <c r="AE84" s="95">
        <v>0.1</v>
      </c>
      <c r="AF84" s="95">
        <v>0</v>
      </c>
      <c r="AG84" s="95">
        <v>0.8</v>
      </c>
      <c r="AH84" s="95">
        <v>0.9</v>
      </c>
      <c r="AI84" s="95">
        <v>0.1</v>
      </c>
      <c r="AJ84" s="95">
        <v>1</v>
      </c>
      <c r="AK84" s="95">
        <v>0.0106394</v>
      </c>
      <c r="AL84" s="95">
        <v>0</v>
      </c>
      <c r="AM84" s="95">
        <v>0</v>
      </c>
      <c r="AN84" s="95">
        <v>0</v>
      </c>
      <c r="AO84" s="95">
        <v>0</v>
      </c>
      <c r="AP84" s="95">
        <v>0</v>
      </c>
      <c r="AQ84" s="95">
        <v>0</v>
      </c>
      <c r="AR84" s="54"/>
      <c r="AS84" s="54"/>
    </row>
    <row r="85" spans="5:48">
      <c r="E85" s="43"/>
      <c r="F85" s="4" t="s">
        <v>1538</v>
      </c>
      <c r="G85" s="95">
        <v>0.57</v>
      </c>
      <c r="H85" s="95">
        <v>0</v>
      </c>
      <c r="I85" s="95">
        <v>0.8835</v>
      </c>
      <c r="J85" s="95">
        <v>0</v>
      </c>
      <c r="K85" s="95">
        <v>1</v>
      </c>
      <c r="L85" s="95">
        <v>0.052</v>
      </c>
      <c r="M85" s="95">
        <v>0.8835</v>
      </c>
      <c r="N85" s="95">
        <v>1</v>
      </c>
      <c r="O85" s="95">
        <v>0.9</v>
      </c>
      <c r="P85" s="95">
        <v>0.6</v>
      </c>
      <c r="Q85" s="95">
        <v>1</v>
      </c>
      <c r="R85" s="95">
        <v>0.1</v>
      </c>
      <c r="S85" s="95">
        <v>0.8835</v>
      </c>
      <c r="T85" s="95">
        <v>0</v>
      </c>
      <c r="U85" s="95">
        <v>0</v>
      </c>
      <c r="V85" s="95">
        <v>0</v>
      </c>
      <c r="W85" s="95">
        <v>0</v>
      </c>
      <c r="X85" s="95">
        <v>0</v>
      </c>
      <c r="Y85" s="95">
        <v>0.9</v>
      </c>
      <c r="Z85" s="95">
        <v>0</v>
      </c>
      <c r="AA85" s="95">
        <v>0</v>
      </c>
      <c r="AB85" s="95">
        <v>0</v>
      </c>
      <c r="AC85" s="95">
        <v>1</v>
      </c>
      <c r="AD85" s="95">
        <v>0.9</v>
      </c>
      <c r="AE85" s="95">
        <v>0.5</v>
      </c>
      <c r="AF85" s="95">
        <v>1</v>
      </c>
      <c r="AG85" s="95">
        <v>0</v>
      </c>
      <c r="AH85" s="95">
        <v>0.1</v>
      </c>
      <c r="AI85" s="95">
        <v>0.8</v>
      </c>
      <c r="AJ85" s="95">
        <v>0</v>
      </c>
      <c r="AK85" s="95">
        <v>0.0263239</v>
      </c>
      <c r="AL85" s="95">
        <v>0</v>
      </c>
      <c r="AM85" s="95">
        <v>0</v>
      </c>
      <c r="AN85" s="95">
        <v>0</v>
      </c>
      <c r="AO85" s="95">
        <v>0</v>
      </c>
      <c r="AP85" s="95">
        <v>0</v>
      </c>
      <c r="AQ85" s="95">
        <v>0</v>
      </c>
      <c r="AR85" s="54"/>
      <c r="AS85" s="54"/>
      <c r="AT85" s="57" t="s">
        <v>1622</v>
      </c>
      <c r="AU85" s="57"/>
      <c r="AV85" s="57"/>
    </row>
    <row r="86" ht="14.25" spans="5:83">
      <c r="E86" s="43"/>
      <c r="F86" s="4" t="s">
        <v>1537</v>
      </c>
      <c r="G86" s="17">
        <f t="shared" ref="G86:AQ86" si="207">1-G85-G84-G83</f>
        <v>0.0700000000000001</v>
      </c>
      <c r="H86" s="17">
        <f t="shared" si="207"/>
        <v>1</v>
      </c>
      <c r="I86" s="17">
        <f t="shared" si="207"/>
        <v>0.0107000000000001</v>
      </c>
      <c r="J86" s="17">
        <f t="shared" si="207"/>
        <v>0</v>
      </c>
      <c r="K86" s="17">
        <f t="shared" si="207"/>
        <v>0</v>
      </c>
      <c r="L86" s="17">
        <f t="shared" si="207"/>
        <v>0.0179999999999999</v>
      </c>
      <c r="M86" s="17">
        <f t="shared" si="207"/>
        <v>0.0107000000000001</v>
      </c>
      <c r="N86" s="17">
        <f t="shared" si="207"/>
        <v>0</v>
      </c>
      <c r="O86" s="17">
        <f t="shared" si="207"/>
        <v>-2.77555756156289e-17</v>
      </c>
      <c r="P86" s="17">
        <f t="shared" si="207"/>
        <v>0.4</v>
      </c>
      <c r="Q86" s="17">
        <f t="shared" si="207"/>
        <v>0</v>
      </c>
      <c r="R86" s="17">
        <f t="shared" si="207"/>
        <v>0</v>
      </c>
      <c r="S86" s="17">
        <f t="shared" si="207"/>
        <v>0.0107000000000001</v>
      </c>
      <c r="T86" s="17">
        <f t="shared" si="207"/>
        <v>0</v>
      </c>
      <c r="U86" s="17">
        <f t="shared" si="207"/>
        <v>0.4</v>
      </c>
      <c r="V86" s="17">
        <f t="shared" si="207"/>
        <v>1</v>
      </c>
      <c r="W86" s="17">
        <f t="shared" si="207"/>
        <v>1</v>
      </c>
      <c r="X86" s="17">
        <f t="shared" si="207"/>
        <v>0</v>
      </c>
      <c r="Y86" s="17">
        <f t="shared" si="207"/>
        <v>-2.77555756156289e-17</v>
      </c>
      <c r="Z86" s="17">
        <f t="shared" si="207"/>
        <v>1</v>
      </c>
      <c r="AA86" s="17">
        <f t="shared" si="207"/>
        <v>0</v>
      </c>
      <c r="AB86" s="17">
        <f t="shared" si="207"/>
        <v>1</v>
      </c>
      <c r="AC86" s="17">
        <f t="shared" si="207"/>
        <v>0</v>
      </c>
      <c r="AD86" s="17">
        <f t="shared" si="207"/>
        <v>-2.77555756156289e-17</v>
      </c>
      <c r="AE86" s="17">
        <f t="shared" si="207"/>
        <v>0.4</v>
      </c>
      <c r="AF86" s="17">
        <f t="shared" si="207"/>
        <v>0</v>
      </c>
      <c r="AG86" s="17">
        <f t="shared" si="207"/>
        <v>0.2</v>
      </c>
      <c r="AH86" s="17">
        <f t="shared" si="207"/>
        <v>0</v>
      </c>
      <c r="AI86" s="17">
        <f t="shared" si="207"/>
        <v>0</v>
      </c>
      <c r="AJ86" s="17">
        <f t="shared" si="207"/>
        <v>0</v>
      </c>
      <c r="AK86" s="17">
        <f t="shared" si="207"/>
        <v>0.9630367</v>
      </c>
      <c r="AL86" s="17">
        <f t="shared" si="207"/>
        <v>1</v>
      </c>
      <c r="AM86" s="17">
        <f t="shared" si="207"/>
        <v>1</v>
      </c>
      <c r="AN86" s="17">
        <f t="shared" si="207"/>
        <v>1</v>
      </c>
      <c r="AO86" s="17">
        <f t="shared" si="207"/>
        <v>1</v>
      </c>
      <c r="AP86" s="17">
        <f t="shared" si="207"/>
        <v>1</v>
      </c>
      <c r="AQ86" s="17">
        <f t="shared" si="207"/>
        <v>1</v>
      </c>
      <c r="AR86" s="54"/>
      <c r="AS86" s="54"/>
      <c r="AT86" s="55" t="s">
        <v>662</v>
      </c>
      <c r="AU86" s="6" t="str">
        <f>G$4</f>
        <v>AT</v>
      </c>
      <c r="AV86" s="6" t="str">
        <f t="shared" ref="AV86" si="208">H$4</f>
        <v>BE</v>
      </c>
      <c r="AW86" s="6" t="str">
        <f t="shared" ref="AW86" si="209">I$4</f>
        <v>BG</v>
      </c>
      <c r="AX86" s="6" t="str">
        <f t="shared" ref="AX86" si="210">J$4</f>
        <v>CH</v>
      </c>
      <c r="AY86" s="6" t="str">
        <f t="shared" ref="AY86" si="211">K$4</f>
        <v>CY</v>
      </c>
      <c r="AZ86" s="6" t="str">
        <f t="shared" ref="AZ86" si="212">L$4</f>
        <v>CZ</v>
      </c>
      <c r="BA86" s="6" t="str">
        <f t="shared" ref="BA86" si="213">M$4</f>
        <v>DE</v>
      </c>
      <c r="BB86" s="6" t="str">
        <f t="shared" ref="BB86" si="214">N$4</f>
        <v>DK</v>
      </c>
      <c r="BC86" s="6" t="str">
        <f t="shared" ref="BC86" si="215">O$4</f>
        <v>EE</v>
      </c>
      <c r="BD86" s="6" t="str">
        <f t="shared" ref="BD86" si="216">P$4</f>
        <v>EL</v>
      </c>
      <c r="BE86" s="6" t="str">
        <f t="shared" ref="BE86" si="217">Q$4</f>
        <v>ES</v>
      </c>
      <c r="BF86" s="6" t="str">
        <f t="shared" ref="BF86" si="218">R$4</f>
        <v>FI</v>
      </c>
      <c r="BG86" s="6" t="str">
        <f t="shared" ref="BG86" si="219">S$4</f>
        <v>FR</v>
      </c>
      <c r="BH86" s="6" t="str">
        <f t="shared" ref="BH86" si="220">T$4</f>
        <v>HR</v>
      </c>
      <c r="BI86" s="6" t="str">
        <f t="shared" ref="BI86" si="221">U$4</f>
        <v>HU</v>
      </c>
      <c r="BJ86" s="6" t="str">
        <f t="shared" ref="BJ86" si="222">V$4</f>
        <v>IE</v>
      </c>
      <c r="BK86" s="6" t="str">
        <f t="shared" ref="BK86" si="223">W$4</f>
        <v>IS</v>
      </c>
      <c r="BL86" s="6" t="str">
        <f t="shared" ref="BL86" si="224">X$4</f>
        <v>IT</v>
      </c>
      <c r="BM86" s="6" t="str">
        <f t="shared" ref="BM86" si="225">Y$4</f>
        <v>LT</v>
      </c>
      <c r="BN86" s="6" t="str">
        <f t="shared" ref="BN86" si="226">Z$4</f>
        <v>LU</v>
      </c>
      <c r="BO86" s="6" t="str">
        <f t="shared" ref="BO86" si="227">AA$4</f>
        <v>LV</v>
      </c>
      <c r="BP86" s="6" t="str">
        <f t="shared" ref="BP86" si="228">AB$4</f>
        <v>MT</v>
      </c>
      <c r="BQ86" s="6" t="str">
        <f t="shared" ref="BQ86" si="229">AC$4</f>
        <v>NL</v>
      </c>
      <c r="BR86" s="6" t="str">
        <f t="shared" ref="BR86" si="230">AD$4</f>
        <v>NO</v>
      </c>
      <c r="BS86" s="6" t="str">
        <f t="shared" ref="BS86" si="231">AE$4</f>
        <v>PL</v>
      </c>
      <c r="BT86" s="6" t="str">
        <f t="shared" ref="BT86" si="232">AF$4</f>
        <v>PT</v>
      </c>
      <c r="BU86" s="6" t="str">
        <f t="shared" ref="BU86" si="233">AG$4</f>
        <v>RO</v>
      </c>
      <c r="BV86" s="6" t="str">
        <f t="shared" ref="BV86" si="234">AH$4</f>
        <v>SE</v>
      </c>
      <c r="BW86" s="6" t="str">
        <f t="shared" ref="BW86" si="235">AI$4</f>
        <v>SI</v>
      </c>
      <c r="BX86" s="6" t="str">
        <f t="shared" ref="BX86" si="236">AJ$4</f>
        <v>SK</v>
      </c>
      <c r="BY86" s="6" t="str">
        <f t="shared" ref="BY86" si="237">AK$4</f>
        <v>UK</v>
      </c>
      <c r="BZ86" s="6" t="str">
        <f t="shared" ref="BZ86" si="238">AL$4</f>
        <v>AL</v>
      </c>
      <c r="CA86" s="6" t="str">
        <f t="shared" ref="CA86" si="239">AM$4</f>
        <v>BA</v>
      </c>
      <c r="CB86" s="6" t="str">
        <f t="shared" ref="CB86" si="240">AN$4</f>
        <v>KS</v>
      </c>
      <c r="CC86" s="6" t="str">
        <f t="shared" ref="CC86" si="241">AO$4</f>
        <v>ME</v>
      </c>
      <c r="CD86" s="6" t="str">
        <f t="shared" ref="CD86" si="242">AP$4</f>
        <v>MK</v>
      </c>
      <c r="CE86" s="6" t="str">
        <f t="shared" ref="CE86" si="243">AQ$4</f>
        <v>RS</v>
      </c>
    </row>
    <row r="87" spans="5:83">
      <c r="E87" s="46" t="s">
        <v>192</v>
      </c>
      <c r="F87"/>
      <c r="G87" s="47" t="str">
        <f t="shared" ref="G87:AQ87" si="244">IF(SUM(G83:G86)&lt;&gt;1,"ERROR","")</f>
        <v/>
      </c>
      <c r="H87" s="47" t="str">
        <f t="shared" si="244"/>
        <v/>
      </c>
      <c r="I87" s="47" t="str">
        <f t="shared" si="244"/>
        <v/>
      </c>
      <c r="J87" s="47" t="str">
        <f t="shared" si="244"/>
        <v/>
      </c>
      <c r="K87" s="47" t="str">
        <f t="shared" si="244"/>
        <v/>
      </c>
      <c r="L87" s="47" t="str">
        <f t="shared" si="244"/>
        <v/>
      </c>
      <c r="M87" s="47" t="str">
        <f t="shared" si="244"/>
        <v/>
      </c>
      <c r="N87" s="47" t="str">
        <f t="shared" si="244"/>
        <v/>
      </c>
      <c r="O87" s="47" t="str">
        <f t="shared" si="244"/>
        <v/>
      </c>
      <c r="P87" s="47" t="str">
        <f t="shared" si="244"/>
        <v/>
      </c>
      <c r="Q87" s="47" t="str">
        <f t="shared" si="244"/>
        <v/>
      </c>
      <c r="R87" s="47" t="str">
        <f t="shared" si="244"/>
        <v/>
      </c>
      <c r="S87" s="47" t="str">
        <f t="shared" si="244"/>
        <v/>
      </c>
      <c r="T87" s="47" t="str">
        <f t="shared" si="244"/>
        <v/>
      </c>
      <c r="U87" s="47" t="str">
        <f t="shared" si="244"/>
        <v/>
      </c>
      <c r="V87" s="47" t="str">
        <f t="shared" si="244"/>
        <v/>
      </c>
      <c r="W87" s="47" t="str">
        <f t="shared" si="244"/>
        <v/>
      </c>
      <c r="X87" s="47" t="str">
        <f t="shared" si="244"/>
        <v/>
      </c>
      <c r="Y87" s="47" t="str">
        <f t="shared" si="244"/>
        <v/>
      </c>
      <c r="Z87" s="47" t="str">
        <f t="shared" si="244"/>
        <v/>
      </c>
      <c r="AA87" s="47" t="str">
        <f t="shared" si="244"/>
        <v/>
      </c>
      <c r="AB87" s="47" t="str">
        <f t="shared" si="244"/>
        <v/>
      </c>
      <c r="AC87" s="47" t="str">
        <f t="shared" si="244"/>
        <v/>
      </c>
      <c r="AD87" s="47" t="str">
        <f t="shared" si="244"/>
        <v/>
      </c>
      <c r="AE87" s="47" t="str">
        <f t="shared" si="244"/>
        <v/>
      </c>
      <c r="AF87" s="47" t="str">
        <f t="shared" si="244"/>
        <v/>
      </c>
      <c r="AG87" s="47" t="str">
        <f t="shared" si="244"/>
        <v/>
      </c>
      <c r="AH87" s="47" t="str">
        <f t="shared" si="244"/>
        <v/>
      </c>
      <c r="AI87" s="47" t="str">
        <f t="shared" si="244"/>
        <v/>
      </c>
      <c r="AJ87" s="47" t="str">
        <f t="shared" si="244"/>
        <v/>
      </c>
      <c r="AK87" s="47" t="str">
        <f t="shared" si="244"/>
        <v/>
      </c>
      <c r="AL87" s="47" t="str">
        <f t="shared" si="244"/>
        <v/>
      </c>
      <c r="AM87" s="47" t="str">
        <f t="shared" si="244"/>
        <v/>
      </c>
      <c r="AN87" s="47" t="str">
        <f t="shared" si="244"/>
        <v/>
      </c>
      <c r="AO87" s="47" t="str">
        <f t="shared" si="244"/>
        <v/>
      </c>
      <c r="AP87" s="47" t="str">
        <f t="shared" si="244"/>
        <v/>
      </c>
      <c r="AQ87" s="47" t="str">
        <f t="shared" si="244"/>
        <v/>
      </c>
      <c r="AR87" s="54"/>
      <c r="AS87" s="54"/>
      <c r="AT87" t="s">
        <v>1360</v>
      </c>
      <c r="AU87" s="45">
        <f t="shared" ref="AU87:CE87" si="245">SUMIF($AT$153:$AT$259,$AT87,AU$153:AU$259)</f>
        <v>8.81375625</v>
      </c>
      <c r="AV87" s="45">
        <f t="shared" si="245"/>
        <v>14.5627849462366</v>
      </c>
      <c r="AW87" s="45">
        <f t="shared" si="245"/>
        <v>4.09726541935484</v>
      </c>
      <c r="AX87" s="45">
        <f t="shared" si="245"/>
        <v>6.46</v>
      </c>
      <c r="AY87" s="45">
        <f t="shared" si="245"/>
        <v>4.49350389749066</v>
      </c>
      <c r="AZ87" s="45">
        <f t="shared" si="245"/>
        <v>8.71878859125072</v>
      </c>
      <c r="BA87" s="45">
        <f t="shared" si="245"/>
        <v>83.122331099604</v>
      </c>
      <c r="BB87" s="45">
        <f t="shared" si="245"/>
        <v>5.326508</v>
      </c>
      <c r="BC87" s="45">
        <f t="shared" si="245"/>
        <v>0.871794871794872</v>
      </c>
      <c r="BD87" s="45">
        <f t="shared" si="245"/>
        <v>17.7130774235524</v>
      </c>
      <c r="BE87" s="45">
        <f t="shared" si="245"/>
        <v>86.2263111533806</v>
      </c>
      <c r="BF87" s="45">
        <f t="shared" si="245"/>
        <v>2.92364627710843</v>
      </c>
      <c r="BG87" s="45">
        <f t="shared" si="245"/>
        <v>52.7619936134863</v>
      </c>
      <c r="BH87" s="45">
        <f t="shared" si="245"/>
        <v>5.8309726250335</v>
      </c>
      <c r="BI87" s="45">
        <f t="shared" si="245"/>
        <v>7.616</v>
      </c>
      <c r="BJ87" s="45">
        <f t="shared" si="245"/>
        <v>3.57879069767442</v>
      </c>
      <c r="BK87" s="45">
        <f t="shared" si="245"/>
        <v>0</v>
      </c>
      <c r="BL87" s="45">
        <f t="shared" si="245"/>
        <v>106.227967063244</v>
      </c>
      <c r="BM87" s="45">
        <f t="shared" si="245"/>
        <v>1.51077049180328</v>
      </c>
      <c r="BN87" s="45">
        <f t="shared" si="245"/>
        <v>1.22892</v>
      </c>
      <c r="BO87" s="45">
        <f t="shared" si="245"/>
        <v>1.5675</v>
      </c>
      <c r="BP87" s="45">
        <f t="shared" si="245"/>
        <v>0</v>
      </c>
      <c r="BQ87" s="45">
        <f t="shared" si="245"/>
        <v>0.241676942046856</v>
      </c>
      <c r="BR87" s="45">
        <f t="shared" si="245"/>
        <v>3.2946</v>
      </c>
      <c r="BS87" s="45">
        <f t="shared" si="245"/>
        <v>46.4197307414994</v>
      </c>
      <c r="BT87" s="45">
        <f t="shared" si="245"/>
        <v>22.4942026573427</v>
      </c>
      <c r="BU87" s="45">
        <f t="shared" si="245"/>
        <v>11.580713208</v>
      </c>
      <c r="BV87" s="45">
        <f t="shared" si="245"/>
        <v>6.13046153846154</v>
      </c>
      <c r="BW87" s="45">
        <f t="shared" si="245"/>
        <v>1.17629032258065</v>
      </c>
      <c r="BX87" s="45">
        <f t="shared" si="245"/>
        <v>7.40152538461539</v>
      </c>
      <c r="BY87" s="45">
        <f t="shared" si="245"/>
        <v>22.8197651076466</v>
      </c>
      <c r="BZ87" s="45">
        <f t="shared" si="245"/>
        <v>4.42</v>
      </c>
      <c r="CA87" s="45">
        <f t="shared" si="245"/>
        <v>0.32266</v>
      </c>
      <c r="CB87" s="45">
        <f t="shared" si="245"/>
        <v>0.102</v>
      </c>
      <c r="CC87" s="45">
        <f t="shared" si="245"/>
        <v>0</v>
      </c>
      <c r="CD87" s="45">
        <f t="shared" si="245"/>
        <v>1.6728</v>
      </c>
      <c r="CE87" s="45">
        <f t="shared" si="245"/>
        <v>7.123</v>
      </c>
    </row>
    <row r="88" ht="14.25" spans="5:83">
      <c r="E88" s="43" t="s">
        <v>248</v>
      </c>
      <c r="F88" s="4" t="s">
        <v>1540</v>
      </c>
      <c r="G88" s="95">
        <v>0</v>
      </c>
      <c r="H88" s="95">
        <v>0</v>
      </c>
      <c r="I88" s="95">
        <v>1</v>
      </c>
      <c r="J88" s="95">
        <v>0</v>
      </c>
      <c r="K88" s="95">
        <v>0</v>
      </c>
      <c r="L88" s="95">
        <v>0.7</v>
      </c>
      <c r="M88" s="95">
        <v>1</v>
      </c>
      <c r="N88" s="95">
        <v>0</v>
      </c>
      <c r="O88" s="95">
        <v>0.5</v>
      </c>
      <c r="P88" s="95">
        <v>0</v>
      </c>
      <c r="Q88" s="95">
        <v>0.1</v>
      </c>
      <c r="R88" s="95">
        <v>1</v>
      </c>
      <c r="S88" s="95">
        <v>1</v>
      </c>
      <c r="T88" s="95">
        <v>1</v>
      </c>
      <c r="U88" s="95">
        <v>0.5</v>
      </c>
      <c r="V88" s="95">
        <v>0</v>
      </c>
      <c r="W88" s="95">
        <v>0</v>
      </c>
      <c r="X88" s="95">
        <v>0.5</v>
      </c>
      <c r="Y88" s="95">
        <v>1</v>
      </c>
      <c r="Z88" s="95">
        <v>0</v>
      </c>
      <c r="AA88" s="95">
        <v>1</v>
      </c>
      <c r="AB88" s="95">
        <v>0</v>
      </c>
      <c r="AC88" s="95">
        <v>0</v>
      </c>
      <c r="AD88" s="95">
        <v>1</v>
      </c>
      <c r="AE88" s="95">
        <v>0.2</v>
      </c>
      <c r="AF88" s="95">
        <v>0</v>
      </c>
      <c r="AG88" s="95">
        <v>1</v>
      </c>
      <c r="AH88" s="95">
        <v>1</v>
      </c>
      <c r="AI88" s="95">
        <v>0.5</v>
      </c>
      <c r="AJ88" s="95">
        <v>0.5</v>
      </c>
      <c r="AK88" s="95">
        <v>1</v>
      </c>
      <c r="AL88" s="95">
        <v>0</v>
      </c>
      <c r="AM88" s="95">
        <v>0</v>
      </c>
      <c r="AN88" s="95">
        <v>0</v>
      </c>
      <c r="AO88" s="95">
        <v>0</v>
      </c>
      <c r="AP88" s="95">
        <v>0</v>
      </c>
      <c r="AQ88" s="95">
        <v>0</v>
      </c>
      <c r="AR88" s="54"/>
      <c r="AS88" s="54"/>
      <c r="AT88" s="55" t="s">
        <v>663</v>
      </c>
      <c r="AU88" s="6" t="str">
        <f>G$4</f>
        <v>AT</v>
      </c>
      <c r="AV88" s="6" t="str">
        <f t="shared" ref="AV88" si="246">H$4</f>
        <v>BE</v>
      </c>
      <c r="AW88" s="6" t="str">
        <f t="shared" ref="AW88" si="247">I$4</f>
        <v>BG</v>
      </c>
      <c r="AX88" s="6" t="str">
        <f t="shared" ref="AX88" si="248">J$4</f>
        <v>CH</v>
      </c>
      <c r="AY88" s="6" t="str">
        <f t="shared" ref="AY88" si="249">K$4</f>
        <v>CY</v>
      </c>
      <c r="AZ88" s="6" t="str">
        <f t="shared" ref="AZ88" si="250">L$4</f>
        <v>CZ</v>
      </c>
      <c r="BA88" s="6" t="str">
        <f t="shared" ref="BA88" si="251">M$4</f>
        <v>DE</v>
      </c>
      <c r="BB88" s="6" t="str">
        <f t="shared" ref="BB88" si="252">N$4</f>
        <v>DK</v>
      </c>
      <c r="BC88" s="6" t="str">
        <f t="shared" ref="BC88" si="253">O$4</f>
        <v>EE</v>
      </c>
      <c r="BD88" s="6" t="str">
        <f t="shared" ref="BD88" si="254">P$4</f>
        <v>EL</v>
      </c>
      <c r="BE88" s="6" t="str">
        <f t="shared" ref="BE88" si="255">Q$4</f>
        <v>ES</v>
      </c>
      <c r="BF88" s="6" t="str">
        <f t="shared" ref="BF88" si="256">R$4</f>
        <v>FI</v>
      </c>
      <c r="BG88" s="6" t="str">
        <f t="shared" ref="BG88" si="257">S$4</f>
        <v>FR</v>
      </c>
      <c r="BH88" s="6" t="str">
        <f t="shared" ref="BH88" si="258">T$4</f>
        <v>HR</v>
      </c>
      <c r="BI88" s="6" t="str">
        <f t="shared" ref="BI88" si="259">U$4</f>
        <v>HU</v>
      </c>
      <c r="BJ88" s="6" t="str">
        <f t="shared" ref="BJ88" si="260">V$4</f>
        <v>IE</v>
      </c>
      <c r="BK88" s="6" t="str">
        <f t="shared" ref="BK88" si="261">W$4</f>
        <v>IS</v>
      </c>
      <c r="BL88" s="6" t="str">
        <f t="shared" ref="BL88" si="262">X$4</f>
        <v>IT</v>
      </c>
      <c r="BM88" s="6" t="str">
        <f t="shared" ref="BM88" si="263">Y$4</f>
        <v>LT</v>
      </c>
      <c r="BN88" s="6" t="str">
        <f t="shared" ref="BN88" si="264">Z$4</f>
        <v>LU</v>
      </c>
      <c r="BO88" s="6" t="str">
        <f t="shared" ref="BO88" si="265">AA$4</f>
        <v>LV</v>
      </c>
      <c r="BP88" s="6" t="str">
        <f t="shared" ref="BP88" si="266">AB$4</f>
        <v>MT</v>
      </c>
      <c r="BQ88" s="6" t="str">
        <f t="shared" ref="BQ88" si="267">AC$4</f>
        <v>NL</v>
      </c>
      <c r="BR88" s="6" t="str">
        <f t="shared" ref="BR88" si="268">AD$4</f>
        <v>NO</v>
      </c>
      <c r="BS88" s="6" t="str">
        <f t="shared" ref="BS88" si="269">AE$4</f>
        <v>PL</v>
      </c>
      <c r="BT88" s="6" t="str">
        <f t="shared" ref="BT88" si="270">AF$4</f>
        <v>PT</v>
      </c>
      <c r="BU88" s="6" t="str">
        <f t="shared" ref="BU88" si="271">AG$4</f>
        <v>RO</v>
      </c>
      <c r="BV88" s="6" t="str">
        <f t="shared" ref="BV88" si="272">AH$4</f>
        <v>SE</v>
      </c>
      <c r="BW88" s="6" t="str">
        <f t="shared" ref="BW88" si="273">AI$4</f>
        <v>SI</v>
      </c>
      <c r="BX88" s="6" t="str">
        <f t="shared" ref="BX88" si="274">AJ$4</f>
        <v>SK</v>
      </c>
      <c r="BY88" s="6" t="str">
        <f t="shared" ref="BY88" si="275">AK$4</f>
        <v>UK</v>
      </c>
      <c r="BZ88" s="6" t="str">
        <f t="shared" ref="BZ88" si="276">AL$4</f>
        <v>AL</v>
      </c>
      <c r="CA88" s="6" t="str">
        <f t="shared" ref="CA88" si="277">AM$4</f>
        <v>BA</v>
      </c>
      <c r="CB88" s="6" t="str">
        <f t="shared" ref="CB88" si="278">AN$4</f>
        <v>KS</v>
      </c>
      <c r="CC88" s="6" t="str">
        <f t="shared" ref="CC88" si="279">AO$4</f>
        <v>ME</v>
      </c>
      <c r="CD88" s="6" t="str">
        <f t="shared" ref="CD88" si="280">AP$4</f>
        <v>MK</v>
      </c>
      <c r="CE88" s="6" t="str">
        <f t="shared" ref="CE88" si="281">AQ$4</f>
        <v>RS</v>
      </c>
    </row>
    <row r="89" spans="5:83">
      <c r="E89" s="43"/>
      <c r="F89" s="4" t="s">
        <v>1537</v>
      </c>
      <c r="G89" s="17">
        <f t="shared" ref="G89:AQ89" si="282">1-G88</f>
        <v>1</v>
      </c>
      <c r="H89" s="17">
        <f t="shared" si="282"/>
        <v>1</v>
      </c>
      <c r="I89" s="17">
        <f t="shared" si="282"/>
        <v>0</v>
      </c>
      <c r="J89" s="17">
        <f t="shared" si="282"/>
        <v>1</v>
      </c>
      <c r="K89" s="17">
        <f t="shared" si="282"/>
        <v>1</v>
      </c>
      <c r="L89" s="17">
        <f t="shared" si="282"/>
        <v>0.3</v>
      </c>
      <c r="M89" s="17">
        <f t="shared" si="282"/>
        <v>0</v>
      </c>
      <c r="N89" s="17">
        <f t="shared" si="282"/>
        <v>1</v>
      </c>
      <c r="O89" s="17">
        <f t="shared" si="282"/>
        <v>0.5</v>
      </c>
      <c r="P89" s="17">
        <f t="shared" si="282"/>
        <v>1</v>
      </c>
      <c r="Q89" s="17">
        <f t="shared" si="282"/>
        <v>0.9</v>
      </c>
      <c r="R89" s="17">
        <f t="shared" si="282"/>
        <v>0</v>
      </c>
      <c r="S89" s="17">
        <f t="shared" si="282"/>
        <v>0</v>
      </c>
      <c r="T89" s="17">
        <f t="shared" si="282"/>
        <v>0</v>
      </c>
      <c r="U89" s="17">
        <f t="shared" si="282"/>
        <v>0.5</v>
      </c>
      <c r="V89" s="17">
        <f t="shared" si="282"/>
        <v>1</v>
      </c>
      <c r="W89" s="17">
        <f t="shared" si="282"/>
        <v>1</v>
      </c>
      <c r="X89" s="17">
        <f t="shared" si="282"/>
        <v>0.5</v>
      </c>
      <c r="Y89" s="17">
        <f t="shared" si="282"/>
        <v>0</v>
      </c>
      <c r="Z89" s="17">
        <f t="shared" si="282"/>
        <v>1</v>
      </c>
      <c r="AA89" s="17">
        <f t="shared" si="282"/>
        <v>0</v>
      </c>
      <c r="AB89" s="17">
        <f t="shared" si="282"/>
        <v>1</v>
      </c>
      <c r="AC89" s="17">
        <f t="shared" si="282"/>
        <v>1</v>
      </c>
      <c r="AD89" s="17">
        <f t="shared" si="282"/>
        <v>0</v>
      </c>
      <c r="AE89" s="17">
        <f t="shared" si="282"/>
        <v>0.8</v>
      </c>
      <c r="AF89" s="17">
        <f t="shared" si="282"/>
        <v>1</v>
      </c>
      <c r="AG89" s="17">
        <f t="shared" si="282"/>
        <v>0</v>
      </c>
      <c r="AH89" s="17">
        <f t="shared" si="282"/>
        <v>0</v>
      </c>
      <c r="AI89" s="17">
        <f t="shared" si="282"/>
        <v>0.5</v>
      </c>
      <c r="AJ89" s="17">
        <f t="shared" si="282"/>
        <v>0.5</v>
      </c>
      <c r="AK89" s="17">
        <f t="shared" si="282"/>
        <v>0</v>
      </c>
      <c r="AL89" s="17">
        <f t="shared" si="282"/>
        <v>1</v>
      </c>
      <c r="AM89" s="17">
        <f t="shared" si="282"/>
        <v>1</v>
      </c>
      <c r="AN89" s="17">
        <f t="shared" si="282"/>
        <v>1</v>
      </c>
      <c r="AO89" s="17">
        <f t="shared" si="282"/>
        <v>1</v>
      </c>
      <c r="AP89" s="17">
        <f t="shared" si="282"/>
        <v>1</v>
      </c>
      <c r="AQ89" s="17">
        <f t="shared" si="282"/>
        <v>1</v>
      </c>
      <c r="AR89" s="54"/>
      <c r="AS89" s="54"/>
      <c r="AT89" t="s">
        <v>1362</v>
      </c>
      <c r="AU89" s="45">
        <f t="shared" ref="AU89:CE89" si="283">SUMIF($AT$153:$AT$259,$AT89,AU$153:AU$259)</f>
        <v>0.418753125</v>
      </c>
      <c r="AV89" s="45">
        <f t="shared" si="283"/>
        <v>0.373312258064516</v>
      </c>
      <c r="AW89" s="45">
        <f t="shared" si="283"/>
        <v>0.191797687741936</v>
      </c>
      <c r="AX89" s="45">
        <f t="shared" si="283"/>
        <v>0.02016</v>
      </c>
      <c r="AY89" s="45">
        <f t="shared" si="283"/>
        <v>0.00160806406833959</v>
      </c>
      <c r="AZ89" s="45">
        <f t="shared" si="283"/>
        <v>0.196723904413182</v>
      </c>
      <c r="BA89" s="45">
        <f t="shared" si="283"/>
        <v>1.37774840085288</v>
      </c>
      <c r="BB89" s="45">
        <f t="shared" si="283"/>
        <v>0</v>
      </c>
      <c r="BC89" s="45">
        <f t="shared" si="283"/>
        <v>0.0298846153846154</v>
      </c>
      <c r="BD89" s="45">
        <f t="shared" si="283"/>
        <v>0.0667299934938191</v>
      </c>
      <c r="BE89" s="45">
        <f t="shared" si="283"/>
        <v>0.215792702749439</v>
      </c>
      <c r="BF89" s="45">
        <f t="shared" si="283"/>
        <v>0.0868603771084337</v>
      </c>
      <c r="BG89" s="45">
        <f t="shared" si="283"/>
        <v>0.624901179235725</v>
      </c>
      <c r="BH89" s="45">
        <f t="shared" si="283"/>
        <v>0.0449831144465291</v>
      </c>
      <c r="BI89" s="45">
        <f t="shared" si="283"/>
        <v>0.08064</v>
      </c>
      <c r="BJ89" s="45">
        <f t="shared" si="283"/>
        <v>0.0402613953488372</v>
      </c>
      <c r="BK89" s="45">
        <f t="shared" si="283"/>
        <v>0</v>
      </c>
      <c r="BL89" s="45">
        <f t="shared" si="283"/>
        <v>0.797449029430182</v>
      </c>
      <c r="BM89" s="45">
        <f t="shared" si="283"/>
        <v>0.0378991475409836</v>
      </c>
      <c r="BN89" s="45">
        <f t="shared" si="283"/>
        <v>0.0127838117647059</v>
      </c>
      <c r="BO89" s="45">
        <f t="shared" si="283"/>
        <v>0.0163058823529412</v>
      </c>
      <c r="BP89" s="45">
        <f t="shared" si="283"/>
        <v>0</v>
      </c>
      <c r="BQ89" s="45">
        <f t="shared" si="283"/>
        <v>0.00837410604192356</v>
      </c>
      <c r="BR89" s="45">
        <f t="shared" si="283"/>
        <v>0.0252</v>
      </c>
      <c r="BS89" s="45">
        <f t="shared" si="283"/>
        <v>0.544127980335928</v>
      </c>
      <c r="BT89" s="45">
        <f t="shared" si="283"/>
        <v>0.0604064265734266</v>
      </c>
      <c r="BU89" s="45">
        <f t="shared" si="283"/>
        <v>0.3708855864</v>
      </c>
      <c r="BV89" s="45">
        <f t="shared" si="283"/>
        <v>0.136312615384615</v>
      </c>
      <c r="BW89" s="45">
        <f t="shared" si="283"/>
        <v>0.158516129032258</v>
      </c>
      <c r="BX89" s="45">
        <f t="shared" si="283"/>
        <v>0.179129353846154</v>
      </c>
      <c r="BY89" s="45">
        <f t="shared" si="283"/>
        <v>0.294916703786192</v>
      </c>
      <c r="BZ89" s="45">
        <f t="shared" si="283"/>
        <v>0</v>
      </c>
      <c r="CA89" s="45">
        <f t="shared" si="283"/>
        <v>0.0085536108</v>
      </c>
      <c r="CB89" s="45">
        <f t="shared" si="283"/>
        <v>0</v>
      </c>
      <c r="CC89" s="45">
        <f t="shared" si="283"/>
        <v>0.000211428</v>
      </c>
      <c r="CD89" s="45">
        <f t="shared" si="283"/>
        <v>0.0006804</v>
      </c>
      <c r="CE89" s="45">
        <f t="shared" si="283"/>
        <v>0.069048</v>
      </c>
    </row>
    <row r="90" spans="5:45">
      <c r="E90" s="46" t="s">
        <v>192</v>
      </c>
      <c r="F90"/>
      <c r="G90" s="47" t="str">
        <f t="shared" ref="G90:AQ90" si="284">IF(SUM(G88:G89)&lt;&gt;1,"ERROR","")</f>
        <v/>
      </c>
      <c r="H90" s="47" t="str">
        <f t="shared" si="284"/>
        <v/>
      </c>
      <c r="I90" s="47" t="str">
        <f t="shared" si="284"/>
        <v/>
      </c>
      <c r="J90" s="47" t="str">
        <f t="shared" si="284"/>
        <v/>
      </c>
      <c r="K90" s="47" t="str">
        <f t="shared" si="284"/>
        <v/>
      </c>
      <c r="L90" s="47" t="str">
        <f t="shared" si="284"/>
        <v/>
      </c>
      <c r="M90" s="47" t="str">
        <f t="shared" si="284"/>
        <v/>
      </c>
      <c r="N90" s="47" t="str">
        <f t="shared" si="284"/>
        <v/>
      </c>
      <c r="O90" s="47" t="str">
        <f t="shared" si="284"/>
        <v/>
      </c>
      <c r="P90" s="47" t="str">
        <f t="shared" si="284"/>
        <v/>
      </c>
      <c r="Q90" s="47" t="str">
        <f t="shared" si="284"/>
        <v/>
      </c>
      <c r="R90" s="47" t="str">
        <f t="shared" si="284"/>
        <v/>
      </c>
      <c r="S90" s="47" t="str">
        <f t="shared" si="284"/>
        <v/>
      </c>
      <c r="T90" s="47" t="str">
        <f t="shared" si="284"/>
        <v/>
      </c>
      <c r="U90" s="47" t="str">
        <f t="shared" si="284"/>
        <v/>
      </c>
      <c r="V90" s="47" t="str">
        <f t="shared" si="284"/>
        <v/>
      </c>
      <c r="W90" s="47" t="str">
        <f t="shared" si="284"/>
        <v/>
      </c>
      <c r="X90" s="47" t="str">
        <f t="shared" si="284"/>
        <v/>
      </c>
      <c r="Y90" s="47" t="str">
        <f t="shared" si="284"/>
        <v/>
      </c>
      <c r="Z90" s="47" t="str">
        <f t="shared" si="284"/>
        <v/>
      </c>
      <c r="AA90" s="47" t="str">
        <f t="shared" si="284"/>
        <v/>
      </c>
      <c r="AB90" s="47" t="str">
        <f t="shared" si="284"/>
        <v/>
      </c>
      <c r="AC90" s="47" t="str">
        <f t="shared" si="284"/>
        <v/>
      </c>
      <c r="AD90" s="47" t="str">
        <f t="shared" si="284"/>
        <v/>
      </c>
      <c r="AE90" s="47" t="str">
        <f t="shared" si="284"/>
        <v/>
      </c>
      <c r="AF90" s="47" t="str">
        <f t="shared" si="284"/>
        <v/>
      </c>
      <c r="AG90" s="47" t="str">
        <f t="shared" si="284"/>
        <v/>
      </c>
      <c r="AH90" s="47" t="str">
        <f t="shared" si="284"/>
        <v/>
      </c>
      <c r="AI90" s="47" t="str">
        <f t="shared" si="284"/>
        <v/>
      </c>
      <c r="AJ90" s="47" t="str">
        <f t="shared" si="284"/>
        <v/>
      </c>
      <c r="AK90" s="47" t="str">
        <f t="shared" si="284"/>
        <v/>
      </c>
      <c r="AL90" s="47" t="str">
        <f t="shared" si="284"/>
        <v/>
      </c>
      <c r="AM90" s="47" t="str">
        <f t="shared" si="284"/>
        <v/>
      </c>
      <c r="AN90" s="47" t="str">
        <f t="shared" si="284"/>
        <v/>
      </c>
      <c r="AO90" s="47" t="str">
        <f t="shared" si="284"/>
        <v/>
      </c>
      <c r="AP90" s="47" t="str">
        <f t="shared" si="284"/>
        <v/>
      </c>
      <c r="AQ90" s="47" t="str">
        <f t="shared" si="284"/>
        <v/>
      </c>
      <c r="AR90" s="54"/>
      <c r="AS90" s="54"/>
    </row>
    <row r="91" spans="5:48">
      <c r="E91" s="43" t="s">
        <v>235</v>
      </c>
      <c r="F91" s="4" t="s">
        <v>1539</v>
      </c>
      <c r="G91" s="95">
        <v>0.01</v>
      </c>
      <c r="H91" s="95">
        <v>0</v>
      </c>
      <c r="I91" s="95">
        <v>0.0125</v>
      </c>
      <c r="J91" s="95">
        <v>0</v>
      </c>
      <c r="K91" s="95">
        <v>0</v>
      </c>
      <c r="L91" s="95">
        <v>0.8</v>
      </c>
      <c r="M91" s="95">
        <v>0.0125</v>
      </c>
      <c r="N91" s="95">
        <v>0</v>
      </c>
      <c r="O91" s="95">
        <v>0</v>
      </c>
      <c r="P91" s="95">
        <v>0</v>
      </c>
      <c r="Q91" s="95">
        <v>0</v>
      </c>
      <c r="R91" s="95">
        <v>0.6</v>
      </c>
      <c r="S91" s="95">
        <v>0.0125</v>
      </c>
      <c r="T91" s="95">
        <v>0</v>
      </c>
      <c r="U91" s="95">
        <v>0</v>
      </c>
      <c r="V91" s="95">
        <v>0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0</v>
      </c>
      <c r="AC91" s="95">
        <v>0</v>
      </c>
      <c r="AD91" s="95">
        <v>0</v>
      </c>
      <c r="AE91" s="95">
        <v>0</v>
      </c>
      <c r="AF91" s="95">
        <v>0</v>
      </c>
      <c r="AG91" s="95">
        <v>0.1</v>
      </c>
      <c r="AH91" s="95">
        <v>0.6</v>
      </c>
      <c r="AI91" s="95">
        <v>0.1</v>
      </c>
      <c r="AJ91" s="95">
        <v>0</v>
      </c>
      <c r="AK91" s="95">
        <v>0</v>
      </c>
      <c r="AL91" s="95">
        <v>0</v>
      </c>
      <c r="AM91" s="95">
        <v>0</v>
      </c>
      <c r="AN91" s="95">
        <v>0</v>
      </c>
      <c r="AO91" s="95">
        <v>0</v>
      </c>
      <c r="AP91" s="95">
        <v>0</v>
      </c>
      <c r="AQ91" s="95">
        <v>0</v>
      </c>
      <c r="AR91" s="54"/>
      <c r="AS91" s="54"/>
      <c r="AT91" s="57" t="s">
        <v>1623</v>
      </c>
      <c r="AU91" s="57"/>
      <c r="AV91" s="57"/>
    </row>
    <row r="92" ht="14.25" spans="5:83">
      <c r="E92" s="43"/>
      <c r="F92" s="4" t="s">
        <v>1540</v>
      </c>
      <c r="G92" s="95">
        <v>0.35</v>
      </c>
      <c r="H92" s="95">
        <v>0</v>
      </c>
      <c r="I92" s="95">
        <v>0.0933</v>
      </c>
      <c r="J92" s="95">
        <v>1</v>
      </c>
      <c r="K92" s="95">
        <v>0</v>
      </c>
      <c r="L92" s="95">
        <v>0.13</v>
      </c>
      <c r="M92" s="95">
        <v>0.0933</v>
      </c>
      <c r="N92" s="95">
        <v>0</v>
      </c>
      <c r="O92" s="95">
        <v>0.5</v>
      </c>
      <c r="P92" s="95">
        <v>0.4</v>
      </c>
      <c r="Q92" s="95">
        <v>0</v>
      </c>
      <c r="R92" s="95">
        <v>0.4</v>
      </c>
      <c r="S92" s="95">
        <v>0.0933</v>
      </c>
      <c r="T92" s="95">
        <v>1</v>
      </c>
      <c r="U92" s="95">
        <v>0</v>
      </c>
      <c r="V92" s="95">
        <v>0</v>
      </c>
      <c r="W92" s="95">
        <v>0</v>
      </c>
      <c r="X92" s="95">
        <v>1</v>
      </c>
      <c r="Y92" s="95">
        <v>0</v>
      </c>
      <c r="Z92" s="95">
        <v>0</v>
      </c>
      <c r="AA92" s="95">
        <v>1</v>
      </c>
      <c r="AB92" s="95">
        <v>0</v>
      </c>
      <c r="AC92" s="95">
        <v>0</v>
      </c>
      <c r="AD92" s="95">
        <v>0.1</v>
      </c>
      <c r="AE92" s="95">
        <v>0.1</v>
      </c>
      <c r="AF92" s="95">
        <v>0</v>
      </c>
      <c r="AG92" s="95">
        <v>0.6</v>
      </c>
      <c r="AH92" s="95">
        <v>0.4</v>
      </c>
      <c r="AI92" s="95">
        <v>0.1</v>
      </c>
      <c r="AJ92" s="95">
        <v>1</v>
      </c>
      <c r="AK92" s="95">
        <v>0.0106394</v>
      </c>
      <c r="AL92" s="95">
        <v>0</v>
      </c>
      <c r="AM92" s="95">
        <v>0</v>
      </c>
      <c r="AN92" s="95">
        <v>0</v>
      </c>
      <c r="AO92" s="95">
        <v>0</v>
      </c>
      <c r="AP92" s="95">
        <v>0</v>
      </c>
      <c r="AQ92" s="95">
        <v>0</v>
      </c>
      <c r="AR92" s="54"/>
      <c r="AS92" s="54"/>
      <c r="AT92" s="55" t="s">
        <v>662</v>
      </c>
      <c r="AU92" s="6" t="str">
        <f>G$4</f>
        <v>AT</v>
      </c>
      <c r="AV92" s="6" t="str">
        <f t="shared" ref="AV92" si="285">H$4</f>
        <v>BE</v>
      </c>
      <c r="AW92" s="6" t="str">
        <f t="shared" ref="AW92" si="286">I$4</f>
        <v>BG</v>
      </c>
      <c r="AX92" s="6" t="str">
        <f t="shared" ref="AX92" si="287">J$4</f>
        <v>CH</v>
      </c>
      <c r="AY92" s="6" t="str">
        <f t="shared" ref="AY92" si="288">K$4</f>
        <v>CY</v>
      </c>
      <c r="AZ92" s="6" t="str">
        <f t="shared" ref="AZ92" si="289">L$4</f>
        <v>CZ</v>
      </c>
      <c r="BA92" s="6" t="str">
        <f t="shared" ref="BA92" si="290">M$4</f>
        <v>DE</v>
      </c>
      <c r="BB92" s="6" t="str">
        <f t="shared" ref="BB92" si="291">N$4</f>
        <v>DK</v>
      </c>
      <c r="BC92" s="6" t="str">
        <f t="shared" ref="BC92" si="292">O$4</f>
        <v>EE</v>
      </c>
      <c r="BD92" s="6" t="str">
        <f t="shared" ref="BD92" si="293">P$4</f>
        <v>EL</v>
      </c>
      <c r="BE92" s="6" t="str">
        <f t="shared" ref="BE92" si="294">Q$4</f>
        <v>ES</v>
      </c>
      <c r="BF92" s="6" t="str">
        <f t="shared" ref="BF92" si="295">R$4</f>
        <v>FI</v>
      </c>
      <c r="BG92" s="6" t="str">
        <f t="shared" ref="BG92" si="296">S$4</f>
        <v>FR</v>
      </c>
      <c r="BH92" s="6" t="str">
        <f t="shared" ref="BH92" si="297">T$4</f>
        <v>HR</v>
      </c>
      <c r="BI92" s="6" t="str">
        <f t="shared" ref="BI92" si="298">U$4</f>
        <v>HU</v>
      </c>
      <c r="BJ92" s="6" t="str">
        <f t="shared" ref="BJ92" si="299">V$4</f>
        <v>IE</v>
      </c>
      <c r="BK92" s="6" t="str">
        <f t="shared" ref="BK92" si="300">W$4</f>
        <v>IS</v>
      </c>
      <c r="BL92" s="6" t="str">
        <f t="shared" ref="BL92" si="301">X$4</f>
        <v>IT</v>
      </c>
      <c r="BM92" s="6" t="str">
        <f t="shared" ref="BM92" si="302">Y$4</f>
        <v>LT</v>
      </c>
      <c r="BN92" s="6" t="str">
        <f t="shared" ref="BN92" si="303">Z$4</f>
        <v>LU</v>
      </c>
      <c r="BO92" s="6" t="str">
        <f t="shared" ref="BO92" si="304">AA$4</f>
        <v>LV</v>
      </c>
      <c r="BP92" s="6" t="str">
        <f t="shared" ref="BP92" si="305">AB$4</f>
        <v>MT</v>
      </c>
      <c r="BQ92" s="6" t="str">
        <f t="shared" ref="BQ92" si="306">AC$4</f>
        <v>NL</v>
      </c>
      <c r="BR92" s="6" t="str">
        <f t="shared" ref="BR92" si="307">AD$4</f>
        <v>NO</v>
      </c>
      <c r="BS92" s="6" t="str">
        <f t="shared" ref="BS92" si="308">AE$4</f>
        <v>PL</v>
      </c>
      <c r="BT92" s="6" t="str">
        <f t="shared" ref="BT92" si="309">AF$4</f>
        <v>PT</v>
      </c>
      <c r="BU92" s="6" t="str">
        <f t="shared" ref="BU92" si="310">AG$4</f>
        <v>RO</v>
      </c>
      <c r="BV92" s="6" t="str">
        <f t="shared" ref="BV92" si="311">AH$4</f>
        <v>SE</v>
      </c>
      <c r="BW92" s="6" t="str">
        <f t="shared" ref="BW92" si="312">AI$4</f>
        <v>SI</v>
      </c>
      <c r="BX92" s="6" t="str">
        <f t="shared" ref="BX92" si="313">AJ$4</f>
        <v>SK</v>
      </c>
      <c r="BY92" s="6" t="str">
        <f t="shared" ref="BY92" si="314">AK$4</f>
        <v>UK</v>
      </c>
      <c r="BZ92" s="6" t="str">
        <f t="shared" ref="BZ92" si="315">AL$4</f>
        <v>AL</v>
      </c>
      <c r="CA92" s="6" t="str">
        <f t="shared" ref="CA92" si="316">AM$4</f>
        <v>BA</v>
      </c>
      <c r="CB92" s="6" t="str">
        <f t="shared" ref="CB92" si="317">AN$4</f>
        <v>KS</v>
      </c>
      <c r="CC92" s="6" t="str">
        <f t="shared" ref="CC92" si="318">AO$4</f>
        <v>ME</v>
      </c>
      <c r="CD92" s="6" t="str">
        <f t="shared" ref="CD92" si="319">AP$4</f>
        <v>MK</v>
      </c>
      <c r="CE92" s="6" t="str">
        <f t="shared" ref="CE92" si="320">AQ$4</f>
        <v>RS</v>
      </c>
    </row>
    <row r="93" spans="5:83">
      <c r="E93" s="43"/>
      <c r="F93" s="4" t="s">
        <v>1538</v>
      </c>
      <c r="G93" s="95">
        <v>0.57</v>
      </c>
      <c r="H93" s="95">
        <v>0</v>
      </c>
      <c r="I93" s="95">
        <v>0.8835</v>
      </c>
      <c r="J93" s="95">
        <v>0</v>
      </c>
      <c r="K93" s="95">
        <v>1</v>
      </c>
      <c r="L93" s="95">
        <v>0.052</v>
      </c>
      <c r="M93" s="95">
        <v>0.8835</v>
      </c>
      <c r="N93" s="95">
        <v>1</v>
      </c>
      <c r="O93" s="95">
        <v>0.5</v>
      </c>
      <c r="P93" s="95">
        <v>0.6</v>
      </c>
      <c r="Q93" s="95">
        <v>1</v>
      </c>
      <c r="R93" s="95">
        <v>0</v>
      </c>
      <c r="S93" s="95">
        <v>0.8835</v>
      </c>
      <c r="T93" s="95">
        <v>0</v>
      </c>
      <c r="U93" s="95">
        <v>0</v>
      </c>
      <c r="V93" s="95">
        <v>0</v>
      </c>
      <c r="W93" s="95">
        <v>0</v>
      </c>
      <c r="X93" s="95">
        <v>0</v>
      </c>
      <c r="Y93" s="95">
        <v>0.7</v>
      </c>
      <c r="Z93" s="95">
        <v>0</v>
      </c>
      <c r="AA93" s="95">
        <v>0</v>
      </c>
      <c r="AB93" s="95">
        <v>0</v>
      </c>
      <c r="AC93" s="95">
        <v>1</v>
      </c>
      <c r="AD93" s="95">
        <v>0.9</v>
      </c>
      <c r="AE93" s="95">
        <v>0.5</v>
      </c>
      <c r="AF93" s="95">
        <v>1</v>
      </c>
      <c r="AG93" s="95">
        <v>0.2</v>
      </c>
      <c r="AH93" s="95">
        <v>0</v>
      </c>
      <c r="AI93" s="95">
        <v>0.8</v>
      </c>
      <c r="AJ93" s="95">
        <v>0</v>
      </c>
      <c r="AK93" s="95">
        <v>0.0263239</v>
      </c>
      <c r="AL93" s="95">
        <v>0</v>
      </c>
      <c r="AM93" s="95">
        <v>0</v>
      </c>
      <c r="AN93" s="95">
        <v>0</v>
      </c>
      <c r="AO93" s="95">
        <v>0</v>
      </c>
      <c r="AP93" s="95">
        <v>0</v>
      </c>
      <c r="AQ93" s="95">
        <v>0</v>
      </c>
      <c r="AR93" s="54"/>
      <c r="AS93" s="54"/>
      <c r="AT93" t="s">
        <v>1360</v>
      </c>
      <c r="AU93" s="45">
        <f t="shared" ref="AU93:CE93" si="321">SUMIF($AS$153:$AS$259,$AT93,AU$153:AU$259)</f>
        <v>8.81375625</v>
      </c>
      <c r="AV93" s="45">
        <f t="shared" si="321"/>
        <v>14.5627849462366</v>
      </c>
      <c r="AW93" s="45">
        <f t="shared" si="321"/>
        <v>4.09726541935484</v>
      </c>
      <c r="AX93" s="45">
        <f t="shared" si="321"/>
        <v>6.46</v>
      </c>
      <c r="AY93" s="45">
        <f t="shared" si="321"/>
        <v>4.49350389749066</v>
      </c>
      <c r="AZ93" s="45">
        <f t="shared" si="321"/>
        <v>8.71878859125072</v>
      </c>
      <c r="BA93" s="45">
        <f t="shared" si="321"/>
        <v>83.122331099604</v>
      </c>
      <c r="BB93" s="45">
        <f t="shared" si="321"/>
        <v>5.326508</v>
      </c>
      <c r="BC93" s="45">
        <f t="shared" si="321"/>
        <v>0.871794871794872</v>
      </c>
      <c r="BD93" s="45">
        <f t="shared" si="321"/>
        <v>17.7130774235524</v>
      </c>
      <c r="BE93" s="45">
        <f t="shared" si="321"/>
        <v>86.2263111533806</v>
      </c>
      <c r="BF93" s="45">
        <f t="shared" si="321"/>
        <v>2.92364627710843</v>
      </c>
      <c r="BG93" s="45">
        <f t="shared" si="321"/>
        <v>52.7619936134862</v>
      </c>
      <c r="BH93" s="45">
        <f t="shared" si="321"/>
        <v>5.8309726250335</v>
      </c>
      <c r="BI93" s="45">
        <f t="shared" si="321"/>
        <v>7.616</v>
      </c>
      <c r="BJ93" s="45">
        <f t="shared" si="321"/>
        <v>3.57879069767442</v>
      </c>
      <c r="BK93" s="45">
        <f t="shared" si="321"/>
        <v>0</v>
      </c>
      <c r="BL93" s="45">
        <f t="shared" si="321"/>
        <v>106.227967063244</v>
      </c>
      <c r="BM93" s="45">
        <f t="shared" si="321"/>
        <v>1.51077049180328</v>
      </c>
      <c r="BN93" s="45">
        <f t="shared" si="321"/>
        <v>1.22892</v>
      </c>
      <c r="BO93" s="45">
        <f t="shared" si="321"/>
        <v>1.5675</v>
      </c>
      <c r="BP93" s="45">
        <f t="shared" si="321"/>
        <v>0</v>
      </c>
      <c r="BQ93" s="45">
        <f t="shared" si="321"/>
        <v>0.241676942046856</v>
      </c>
      <c r="BR93" s="45">
        <f t="shared" si="321"/>
        <v>3.2946</v>
      </c>
      <c r="BS93" s="45">
        <f t="shared" si="321"/>
        <v>46.4197307414994</v>
      </c>
      <c r="BT93" s="45">
        <f t="shared" si="321"/>
        <v>22.4942026573427</v>
      </c>
      <c r="BU93" s="45">
        <f t="shared" si="321"/>
        <v>11.580713208</v>
      </c>
      <c r="BV93" s="45">
        <f t="shared" si="321"/>
        <v>6.13046153846154</v>
      </c>
      <c r="BW93" s="45">
        <f t="shared" si="321"/>
        <v>1.17629032258065</v>
      </c>
      <c r="BX93" s="45">
        <f t="shared" si="321"/>
        <v>7.40152538461539</v>
      </c>
      <c r="BY93" s="45">
        <f t="shared" si="321"/>
        <v>22.8197651076466</v>
      </c>
      <c r="BZ93" s="45">
        <f t="shared" si="321"/>
        <v>4.42</v>
      </c>
      <c r="CA93" s="45">
        <f t="shared" si="321"/>
        <v>0.32266</v>
      </c>
      <c r="CB93" s="45">
        <f t="shared" si="321"/>
        <v>0.102</v>
      </c>
      <c r="CC93" s="45">
        <f t="shared" si="321"/>
        <v>0</v>
      </c>
      <c r="CD93" s="45">
        <f t="shared" si="321"/>
        <v>1.6728</v>
      </c>
      <c r="CE93" s="45">
        <f t="shared" si="321"/>
        <v>7.123</v>
      </c>
    </row>
    <row r="94" ht="14.25" spans="6:83">
      <c r="F94" s="4" t="s">
        <v>1537</v>
      </c>
      <c r="G94" s="17">
        <f t="shared" ref="G94:AQ94" si="322">1-G93-G92-G91</f>
        <v>0.0700000000000001</v>
      </c>
      <c r="H94" s="17">
        <f t="shared" si="322"/>
        <v>1</v>
      </c>
      <c r="I94" s="17">
        <f t="shared" si="322"/>
        <v>0.0107000000000001</v>
      </c>
      <c r="J94" s="17">
        <f t="shared" si="322"/>
        <v>0</v>
      </c>
      <c r="K94" s="17">
        <f t="shared" si="322"/>
        <v>0</v>
      </c>
      <c r="L94" s="17">
        <f t="shared" si="322"/>
        <v>0.0179999999999999</v>
      </c>
      <c r="M94" s="17">
        <f t="shared" si="322"/>
        <v>0.0107000000000001</v>
      </c>
      <c r="N94" s="17">
        <f t="shared" si="322"/>
        <v>0</v>
      </c>
      <c r="O94" s="17">
        <f t="shared" si="322"/>
        <v>0</v>
      </c>
      <c r="P94" s="17">
        <f t="shared" si="322"/>
        <v>0</v>
      </c>
      <c r="Q94" s="17">
        <f t="shared" si="322"/>
        <v>0</v>
      </c>
      <c r="R94" s="17">
        <f t="shared" si="322"/>
        <v>0</v>
      </c>
      <c r="S94" s="17">
        <f t="shared" si="322"/>
        <v>0.0107000000000001</v>
      </c>
      <c r="T94" s="17">
        <f t="shared" si="322"/>
        <v>0</v>
      </c>
      <c r="U94" s="17">
        <f t="shared" si="322"/>
        <v>1</v>
      </c>
      <c r="V94" s="17">
        <f t="shared" si="322"/>
        <v>1</v>
      </c>
      <c r="W94" s="17">
        <f t="shared" si="322"/>
        <v>1</v>
      </c>
      <c r="X94" s="17">
        <f t="shared" si="322"/>
        <v>0</v>
      </c>
      <c r="Y94" s="17">
        <f t="shared" si="322"/>
        <v>0.3</v>
      </c>
      <c r="Z94" s="17">
        <f t="shared" si="322"/>
        <v>1</v>
      </c>
      <c r="AA94" s="17">
        <f t="shared" si="322"/>
        <v>0</v>
      </c>
      <c r="AB94" s="17">
        <f t="shared" si="322"/>
        <v>1</v>
      </c>
      <c r="AC94" s="17">
        <f t="shared" si="322"/>
        <v>0</v>
      </c>
      <c r="AD94" s="17">
        <f t="shared" si="322"/>
        <v>-2.77555756156289e-17</v>
      </c>
      <c r="AE94" s="17">
        <f t="shared" si="322"/>
        <v>0.4</v>
      </c>
      <c r="AF94" s="17">
        <f t="shared" si="322"/>
        <v>0</v>
      </c>
      <c r="AG94" s="17">
        <f t="shared" si="322"/>
        <v>0.1</v>
      </c>
      <c r="AH94" s="17">
        <f t="shared" si="322"/>
        <v>0</v>
      </c>
      <c r="AI94" s="17">
        <f t="shared" si="322"/>
        <v>0</v>
      </c>
      <c r="AJ94" s="17">
        <f t="shared" si="322"/>
        <v>0</v>
      </c>
      <c r="AK94" s="17">
        <f t="shared" si="322"/>
        <v>0.9630367</v>
      </c>
      <c r="AL94" s="17">
        <f t="shared" si="322"/>
        <v>1</v>
      </c>
      <c r="AM94" s="17">
        <f t="shared" si="322"/>
        <v>1</v>
      </c>
      <c r="AN94" s="17">
        <f t="shared" si="322"/>
        <v>1</v>
      </c>
      <c r="AO94" s="17">
        <f t="shared" si="322"/>
        <v>1</v>
      </c>
      <c r="AP94" s="17">
        <f t="shared" si="322"/>
        <v>1</v>
      </c>
      <c r="AQ94" s="17">
        <f t="shared" si="322"/>
        <v>1</v>
      </c>
      <c r="AR94" s="54"/>
      <c r="AS94" s="54"/>
      <c r="AT94" s="55" t="s">
        <v>663</v>
      </c>
      <c r="AU94" s="6" t="str">
        <f>G$4</f>
        <v>AT</v>
      </c>
      <c r="AV94" s="6" t="str">
        <f t="shared" ref="AV94" si="323">H$4</f>
        <v>BE</v>
      </c>
      <c r="AW94" s="6" t="str">
        <f t="shared" ref="AW94" si="324">I$4</f>
        <v>BG</v>
      </c>
      <c r="AX94" s="6" t="str">
        <f t="shared" ref="AX94" si="325">J$4</f>
        <v>CH</v>
      </c>
      <c r="AY94" s="6" t="str">
        <f t="shared" ref="AY94" si="326">K$4</f>
        <v>CY</v>
      </c>
      <c r="AZ94" s="6" t="str">
        <f t="shared" ref="AZ94" si="327">L$4</f>
        <v>CZ</v>
      </c>
      <c r="BA94" s="6" t="str">
        <f t="shared" ref="BA94" si="328">M$4</f>
        <v>DE</v>
      </c>
      <c r="BB94" s="6" t="str">
        <f t="shared" ref="BB94" si="329">N$4</f>
        <v>DK</v>
      </c>
      <c r="BC94" s="6" t="str">
        <f t="shared" ref="BC94" si="330">O$4</f>
        <v>EE</v>
      </c>
      <c r="BD94" s="6" t="str">
        <f t="shared" ref="BD94" si="331">P$4</f>
        <v>EL</v>
      </c>
      <c r="BE94" s="6" t="str">
        <f t="shared" ref="BE94" si="332">Q$4</f>
        <v>ES</v>
      </c>
      <c r="BF94" s="6" t="str">
        <f t="shared" ref="BF94" si="333">R$4</f>
        <v>FI</v>
      </c>
      <c r="BG94" s="6" t="str">
        <f t="shared" ref="BG94" si="334">S$4</f>
        <v>FR</v>
      </c>
      <c r="BH94" s="6" t="str">
        <f t="shared" ref="BH94" si="335">T$4</f>
        <v>HR</v>
      </c>
      <c r="BI94" s="6" t="str">
        <f t="shared" ref="BI94" si="336">U$4</f>
        <v>HU</v>
      </c>
      <c r="BJ94" s="6" t="str">
        <f t="shared" ref="BJ94" si="337">V$4</f>
        <v>IE</v>
      </c>
      <c r="BK94" s="6" t="str">
        <f t="shared" ref="BK94" si="338">W$4</f>
        <v>IS</v>
      </c>
      <c r="BL94" s="6" t="str">
        <f t="shared" ref="BL94" si="339">X$4</f>
        <v>IT</v>
      </c>
      <c r="BM94" s="6" t="str">
        <f t="shared" ref="BM94" si="340">Y$4</f>
        <v>LT</v>
      </c>
      <c r="BN94" s="6" t="str">
        <f t="shared" ref="BN94" si="341">Z$4</f>
        <v>LU</v>
      </c>
      <c r="BO94" s="6" t="str">
        <f t="shared" ref="BO94" si="342">AA$4</f>
        <v>LV</v>
      </c>
      <c r="BP94" s="6" t="str">
        <f t="shared" ref="BP94" si="343">AB$4</f>
        <v>MT</v>
      </c>
      <c r="BQ94" s="6" t="str">
        <f t="shared" ref="BQ94" si="344">AC$4</f>
        <v>NL</v>
      </c>
      <c r="BR94" s="6" t="str">
        <f t="shared" ref="BR94" si="345">AD$4</f>
        <v>NO</v>
      </c>
      <c r="BS94" s="6" t="str">
        <f t="shared" ref="BS94" si="346">AE$4</f>
        <v>PL</v>
      </c>
      <c r="BT94" s="6" t="str">
        <f t="shared" ref="BT94" si="347">AF$4</f>
        <v>PT</v>
      </c>
      <c r="BU94" s="6" t="str">
        <f t="shared" ref="BU94" si="348">AG$4</f>
        <v>RO</v>
      </c>
      <c r="BV94" s="6" t="str">
        <f t="shared" ref="BV94" si="349">AH$4</f>
        <v>SE</v>
      </c>
      <c r="BW94" s="6" t="str">
        <f t="shared" ref="BW94" si="350">AI$4</f>
        <v>SI</v>
      </c>
      <c r="BX94" s="6" t="str">
        <f t="shared" ref="BX94" si="351">AJ$4</f>
        <v>SK</v>
      </c>
      <c r="BY94" s="6" t="str">
        <f t="shared" ref="BY94" si="352">AK$4</f>
        <v>UK</v>
      </c>
      <c r="BZ94" s="6" t="str">
        <f t="shared" ref="BZ94" si="353">AL$4</f>
        <v>AL</v>
      </c>
      <c r="CA94" s="6" t="str">
        <f t="shared" ref="CA94" si="354">AM$4</f>
        <v>BA</v>
      </c>
      <c r="CB94" s="6" t="str">
        <f t="shared" ref="CB94" si="355">AN$4</f>
        <v>KS</v>
      </c>
      <c r="CC94" s="6" t="str">
        <f t="shared" ref="CC94" si="356">AO$4</f>
        <v>ME</v>
      </c>
      <c r="CD94" s="6" t="str">
        <f t="shared" ref="CD94" si="357">AP$4</f>
        <v>MK</v>
      </c>
      <c r="CE94" s="6" t="str">
        <f t="shared" ref="CE94" si="358">AQ$4</f>
        <v>RS</v>
      </c>
    </row>
    <row r="95" spans="5:83">
      <c r="E95" s="46" t="s">
        <v>192</v>
      </c>
      <c r="F95"/>
      <c r="G95" s="47" t="str">
        <f t="shared" ref="G95:AQ95" si="359">IF(SUM(G91:G94)&lt;&gt;1,"ERROR","")</f>
        <v/>
      </c>
      <c r="H95" s="47" t="str">
        <f t="shared" si="359"/>
        <v/>
      </c>
      <c r="I95" s="47" t="str">
        <f t="shared" si="359"/>
        <v/>
      </c>
      <c r="J95" s="47" t="str">
        <f t="shared" si="359"/>
        <v/>
      </c>
      <c r="K95" s="47" t="str">
        <f t="shared" si="359"/>
        <v/>
      </c>
      <c r="L95" s="47" t="str">
        <f t="shared" si="359"/>
        <v/>
      </c>
      <c r="M95" s="47" t="str">
        <f t="shared" si="359"/>
        <v/>
      </c>
      <c r="N95" s="47" t="str">
        <f t="shared" si="359"/>
        <v/>
      </c>
      <c r="O95" s="47" t="str">
        <f t="shared" si="359"/>
        <v/>
      </c>
      <c r="P95" s="47" t="str">
        <f t="shared" si="359"/>
        <v/>
      </c>
      <c r="Q95" s="47" t="str">
        <f t="shared" si="359"/>
        <v/>
      </c>
      <c r="R95" s="47" t="str">
        <f t="shared" si="359"/>
        <v/>
      </c>
      <c r="S95" s="47" t="str">
        <f t="shared" si="359"/>
        <v/>
      </c>
      <c r="T95" s="47" t="str">
        <f t="shared" si="359"/>
        <v/>
      </c>
      <c r="U95" s="47" t="str">
        <f t="shared" si="359"/>
        <v/>
      </c>
      <c r="V95" s="47" t="str">
        <f t="shared" si="359"/>
        <v/>
      </c>
      <c r="W95" s="47" t="str">
        <f t="shared" si="359"/>
        <v/>
      </c>
      <c r="X95" s="47" t="str">
        <f t="shared" si="359"/>
        <v/>
      </c>
      <c r="Y95" s="47" t="str">
        <f t="shared" si="359"/>
        <v/>
      </c>
      <c r="Z95" s="47" t="str">
        <f t="shared" si="359"/>
        <v/>
      </c>
      <c r="AA95" s="47" t="str">
        <f t="shared" si="359"/>
        <v/>
      </c>
      <c r="AB95" s="47" t="str">
        <f t="shared" si="359"/>
        <v/>
      </c>
      <c r="AC95" s="47" t="str">
        <f t="shared" si="359"/>
        <v/>
      </c>
      <c r="AD95" s="47" t="str">
        <f t="shared" si="359"/>
        <v/>
      </c>
      <c r="AE95" s="47" t="str">
        <f t="shared" si="359"/>
        <v/>
      </c>
      <c r="AF95" s="47" t="str">
        <f t="shared" si="359"/>
        <v/>
      </c>
      <c r="AG95" s="47" t="str">
        <f t="shared" si="359"/>
        <v/>
      </c>
      <c r="AH95" s="47" t="str">
        <f t="shared" si="359"/>
        <v/>
      </c>
      <c r="AI95" s="47" t="str">
        <f t="shared" si="359"/>
        <v/>
      </c>
      <c r="AJ95" s="47" t="str">
        <f t="shared" si="359"/>
        <v/>
      </c>
      <c r="AK95" s="47" t="str">
        <f t="shared" si="359"/>
        <v/>
      </c>
      <c r="AL95" s="47" t="str">
        <f t="shared" si="359"/>
        <v/>
      </c>
      <c r="AM95" s="47" t="str">
        <f t="shared" si="359"/>
        <v/>
      </c>
      <c r="AN95" s="47" t="str">
        <f t="shared" si="359"/>
        <v/>
      </c>
      <c r="AO95" s="47" t="str">
        <f t="shared" si="359"/>
        <v/>
      </c>
      <c r="AP95" s="47" t="str">
        <f t="shared" si="359"/>
        <v/>
      </c>
      <c r="AQ95" s="47" t="str">
        <f t="shared" si="359"/>
        <v/>
      </c>
      <c r="AR95" s="54"/>
      <c r="AS95" s="54"/>
      <c r="AT95" t="s">
        <v>1362</v>
      </c>
      <c r="AU95" s="45">
        <f t="shared" ref="AU95:CE95" si="360">SUMIF($AS$153:$AS$259,$AT95,AU$153:AU$259)</f>
        <v>0.418753125</v>
      </c>
      <c r="AV95" s="45">
        <f t="shared" si="360"/>
        <v>0.373312258064516</v>
      </c>
      <c r="AW95" s="45">
        <f t="shared" si="360"/>
        <v>0.191797687741935</v>
      </c>
      <c r="AX95" s="45">
        <f t="shared" si="360"/>
        <v>0.02016</v>
      </c>
      <c r="AY95" s="45">
        <f t="shared" si="360"/>
        <v>0.00160806406833959</v>
      </c>
      <c r="AZ95" s="45">
        <f t="shared" si="360"/>
        <v>0.196723904413182</v>
      </c>
      <c r="BA95" s="45">
        <f t="shared" si="360"/>
        <v>1.37774840085288</v>
      </c>
      <c r="BB95" s="45">
        <f t="shared" si="360"/>
        <v>0</v>
      </c>
      <c r="BC95" s="45">
        <f t="shared" si="360"/>
        <v>0.0298846153846154</v>
      </c>
      <c r="BD95" s="45">
        <f t="shared" si="360"/>
        <v>0.0667299934938191</v>
      </c>
      <c r="BE95" s="45">
        <f t="shared" si="360"/>
        <v>0.215792702749439</v>
      </c>
      <c r="BF95" s="45">
        <f t="shared" si="360"/>
        <v>0.0868603771084337</v>
      </c>
      <c r="BG95" s="45">
        <f t="shared" si="360"/>
        <v>0.624901179235725</v>
      </c>
      <c r="BH95" s="45">
        <f t="shared" si="360"/>
        <v>0.0449831144465291</v>
      </c>
      <c r="BI95" s="45">
        <f t="shared" si="360"/>
        <v>0.08064</v>
      </c>
      <c r="BJ95" s="45">
        <f t="shared" si="360"/>
        <v>0.0402613953488372</v>
      </c>
      <c r="BK95" s="45">
        <f t="shared" si="360"/>
        <v>0</v>
      </c>
      <c r="BL95" s="45">
        <f t="shared" si="360"/>
        <v>0.797449029430182</v>
      </c>
      <c r="BM95" s="45">
        <f t="shared" si="360"/>
        <v>0.0378991475409836</v>
      </c>
      <c r="BN95" s="45">
        <f t="shared" si="360"/>
        <v>0.0127838117647059</v>
      </c>
      <c r="BO95" s="45">
        <f t="shared" si="360"/>
        <v>0.0163058823529412</v>
      </c>
      <c r="BP95" s="45">
        <f t="shared" si="360"/>
        <v>0</v>
      </c>
      <c r="BQ95" s="45">
        <f t="shared" si="360"/>
        <v>0.00837410604192356</v>
      </c>
      <c r="BR95" s="45">
        <f t="shared" si="360"/>
        <v>0.0252</v>
      </c>
      <c r="BS95" s="45">
        <f t="shared" si="360"/>
        <v>0.544127980335928</v>
      </c>
      <c r="BT95" s="45">
        <f t="shared" si="360"/>
        <v>0.0604064265734266</v>
      </c>
      <c r="BU95" s="45">
        <f t="shared" si="360"/>
        <v>0.3708855864</v>
      </c>
      <c r="BV95" s="45">
        <f t="shared" si="360"/>
        <v>0.136312615384615</v>
      </c>
      <c r="BW95" s="45">
        <f t="shared" si="360"/>
        <v>0.158516129032258</v>
      </c>
      <c r="BX95" s="45">
        <f t="shared" si="360"/>
        <v>0.179129353846154</v>
      </c>
      <c r="BY95" s="45">
        <f t="shared" si="360"/>
        <v>0.294916703786192</v>
      </c>
      <c r="BZ95" s="45">
        <f t="shared" si="360"/>
        <v>0.0063</v>
      </c>
      <c r="CA95" s="45">
        <f t="shared" si="360"/>
        <v>0.0085536108</v>
      </c>
      <c r="CB95" s="45">
        <f t="shared" si="360"/>
        <v>0</v>
      </c>
      <c r="CC95" s="45">
        <f t="shared" si="360"/>
        <v>0.000211428</v>
      </c>
      <c r="CD95" s="45">
        <f t="shared" si="360"/>
        <v>0.0006804</v>
      </c>
      <c r="CE95" s="45">
        <f t="shared" si="360"/>
        <v>0.069048</v>
      </c>
    </row>
    <row r="96" spans="6:45">
      <c r="F96"/>
      <c r="AQ96" s="4"/>
      <c r="AR96" s="54"/>
      <c r="AS96" s="54"/>
    </row>
    <row r="97" spans="5:46">
      <c r="E97" s="43" t="s">
        <v>234</v>
      </c>
      <c r="F97" s="4" t="s">
        <v>1539</v>
      </c>
      <c r="G97" s="95">
        <v>0.01</v>
      </c>
      <c r="H97" s="95">
        <v>0</v>
      </c>
      <c r="I97" s="95">
        <v>0.0125</v>
      </c>
      <c r="J97" s="95">
        <v>0</v>
      </c>
      <c r="K97" s="95">
        <v>0</v>
      </c>
      <c r="L97" s="95">
        <v>0.8</v>
      </c>
      <c r="M97" s="95">
        <v>0.0125</v>
      </c>
      <c r="N97" s="95">
        <v>0</v>
      </c>
      <c r="O97" s="95">
        <v>0</v>
      </c>
      <c r="P97" s="95">
        <v>0</v>
      </c>
      <c r="Q97" s="95">
        <v>0</v>
      </c>
      <c r="R97" s="95">
        <v>0.5</v>
      </c>
      <c r="S97" s="95">
        <v>0.0125</v>
      </c>
      <c r="T97" s="95">
        <v>0</v>
      </c>
      <c r="U97" s="95">
        <v>0.4</v>
      </c>
      <c r="V97" s="95">
        <v>0</v>
      </c>
      <c r="W97" s="95">
        <v>0</v>
      </c>
      <c r="X97" s="95">
        <v>0.04</v>
      </c>
      <c r="Y97" s="95">
        <v>0</v>
      </c>
      <c r="Z97" s="95">
        <v>0</v>
      </c>
      <c r="AA97" s="95">
        <v>0</v>
      </c>
      <c r="AB97" s="95">
        <v>0</v>
      </c>
      <c r="AC97" s="95">
        <v>0</v>
      </c>
      <c r="AD97" s="95">
        <v>0</v>
      </c>
      <c r="AE97" s="95">
        <v>0</v>
      </c>
      <c r="AF97" s="95">
        <v>0</v>
      </c>
      <c r="AG97" s="95">
        <v>0</v>
      </c>
      <c r="AH97" s="95">
        <v>0.5</v>
      </c>
      <c r="AI97" s="95">
        <v>0</v>
      </c>
      <c r="AJ97" s="95">
        <v>0</v>
      </c>
      <c r="AK97" s="95">
        <v>0</v>
      </c>
      <c r="AL97" s="95">
        <v>0</v>
      </c>
      <c r="AM97" s="95">
        <v>0</v>
      </c>
      <c r="AN97" s="95">
        <v>0</v>
      </c>
      <c r="AO97" s="95">
        <v>0</v>
      </c>
      <c r="AP97" s="95">
        <v>0</v>
      </c>
      <c r="AQ97" s="95">
        <v>0</v>
      </c>
      <c r="AR97" s="54"/>
      <c r="AS97" s="54"/>
      <c r="AT97" s="125" t="s">
        <v>1624</v>
      </c>
    </row>
    <row r="98" ht="14.25" spans="5:83">
      <c r="E98" s="43"/>
      <c r="F98" s="4" t="s">
        <v>1540</v>
      </c>
      <c r="G98" s="95">
        <v>0.35</v>
      </c>
      <c r="H98" s="95">
        <v>0</v>
      </c>
      <c r="I98" s="95">
        <v>0.0933</v>
      </c>
      <c r="J98" s="95">
        <v>1</v>
      </c>
      <c r="K98" s="95">
        <v>0</v>
      </c>
      <c r="L98" s="95">
        <v>0.13</v>
      </c>
      <c r="M98" s="95">
        <v>0.0933</v>
      </c>
      <c r="N98" s="95">
        <v>0</v>
      </c>
      <c r="O98" s="95">
        <v>0</v>
      </c>
      <c r="P98" s="95">
        <v>0.4</v>
      </c>
      <c r="Q98" s="95">
        <v>0</v>
      </c>
      <c r="R98" s="95">
        <v>0</v>
      </c>
      <c r="S98" s="95">
        <v>0.0933</v>
      </c>
      <c r="T98" s="95">
        <v>0</v>
      </c>
      <c r="U98" s="95">
        <v>0.2</v>
      </c>
      <c r="V98" s="95">
        <v>0</v>
      </c>
      <c r="W98" s="95">
        <v>0</v>
      </c>
      <c r="X98" s="95">
        <v>0.08</v>
      </c>
      <c r="Y98" s="95">
        <v>0</v>
      </c>
      <c r="Z98" s="95">
        <v>0</v>
      </c>
      <c r="AA98" s="95">
        <v>0</v>
      </c>
      <c r="AB98" s="95">
        <v>0</v>
      </c>
      <c r="AC98" s="95">
        <v>1</v>
      </c>
      <c r="AD98" s="95">
        <v>0.1</v>
      </c>
      <c r="AE98" s="95">
        <v>0.1</v>
      </c>
      <c r="AF98" s="95">
        <v>0</v>
      </c>
      <c r="AG98" s="95">
        <v>1</v>
      </c>
      <c r="AH98" s="95">
        <v>0</v>
      </c>
      <c r="AI98" s="95">
        <v>0.1</v>
      </c>
      <c r="AJ98" s="95">
        <v>0</v>
      </c>
      <c r="AK98" s="95">
        <v>0</v>
      </c>
      <c r="AL98" s="95">
        <v>0</v>
      </c>
      <c r="AM98" s="95">
        <v>0</v>
      </c>
      <c r="AN98" s="95">
        <v>0</v>
      </c>
      <c r="AO98" s="95">
        <v>0</v>
      </c>
      <c r="AP98" s="95">
        <v>0</v>
      </c>
      <c r="AQ98" s="95">
        <v>0</v>
      </c>
      <c r="AR98" s="54"/>
      <c r="AS98" s="54"/>
      <c r="AT98" s="55" t="s">
        <v>662</v>
      </c>
      <c r="AU98" s="6" t="str">
        <f>G$4</f>
        <v>AT</v>
      </c>
      <c r="AV98" s="6" t="str">
        <f t="shared" ref="AV98" si="361">H$4</f>
        <v>BE</v>
      </c>
      <c r="AW98" s="6" t="str">
        <f t="shared" ref="AW98" si="362">I$4</f>
        <v>BG</v>
      </c>
      <c r="AX98" s="6" t="str">
        <f t="shared" ref="AX98" si="363">J$4</f>
        <v>CH</v>
      </c>
      <c r="AY98" s="6" t="str">
        <f t="shared" ref="AY98" si="364">K$4</f>
        <v>CY</v>
      </c>
      <c r="AZ98" s="6" t="str">
        <f t="shared" ref="AZ98" si="365">L$4</f>
        <v>CZ</v>
      </c>
      <c r="BA98" s="6" t="str">
        <f t="shared" ref="BA98" si="366">M$4</f>
        <v>DE</v>
      </c>
      <c r="BB98" s="6" t="str">
        <f t="shared" ref="BB98" si="367">N$4</f>
        <v>DK</v>
      </c>
      <c r="BC98" s="6" t="str">
        <f t="shared" ref="BC98" si="368">O$4</f>
        <v>EE</v>
      </c>
      <c r="BD98" s="6" t="str">
        <f t="shared" ref="BD98" si="369">P$4</f>
        <v>EL</v>
      </c>
      <c r="BE98" s="6" t="str">
        <f t="shared" ref="BE98" si="370">Q$4</f>
        <v>ES</v>
      </c>
      <c r="BF98" s="6" t="str">
        <f t="shared" ref="BF98" si="371">R$4</f>
        <v>FI</v>
      </c>
      <c r="BG98" s="6" t="str">
        <f t="shared" ref="BG98" si="372">S$4</f>
        <v>FR</v>
      </c>
      <c r="BH98" s="6" t="str">
        <f t="shared" ref="BH98" si="373">T$4</f>
        <v>HR</v>
      </c>
      <c r="BI98" s="6" t="str">
        <f t="shared" ref="BI98" si="374">U$4</f>
        <v>HU</v>
      </c>
      <c r="BJ98" s="6" t="str">
        <f t="shared" ref="BJ98" si="375">V$4</f>
        <v>IE</v>
      </c>
      <c r="BK98" s="6" t="str">
        <f t="shared" ref="BK98" si="376">W$4</f>
        <v>IS</v>
      </c>
      <c r="BL98" s="6" t="str">
        <f t="shared" ref="BL98" si="377">X$4</f>
        <v>IT</v>
      </c>
      <c r="BM98" s="6" t="str">
        <f t="shared" ref="BM98" si="378">Y$4</f>
        <v>LT</v>
      </c>
      <c r="BN98" s="6" t="str">
        <f t="shared" ref="BN98" si="379">Z$4</f>
        <v>LU</v>
      </c>
      <c r="BO98" s="6" t="str">
        <f t="shared" ref="BO98" si="380">AA$4</f>
        <v>LV</v>
      </c>
      <c r="BP98" s="6" t="str">
        <f t="shared" ref="BP98" si="381">AB$4</f>
        <v>MT</v>
      </c>
      <c r="BQ98" s="6" t="str">
        <f t="shared" ref="BQ98" si="382">AC$4</f>
        <v>NL</v>
      </c>
      <c r="BR98" s="6" t="str">
        <f t="shared" ref="BR98" si="383">AD$4</f>
        <v>NO</v>
      </c>
      <c r="BS98" s="6" t="str">
        <f t="shared" ref="BS98" si="384">AE$4</f>
        <v>PL</v>
      </c>
      <c r="BT98" s="6" t="str">
        <f t="shared" ref="BT98" si="385">AF$4</f>
        <v>PT</v>
      </c>
      <c r="BU98" s="6" t="str">
        <f t="shared" ref="BU98" si="386">AG$4</f>
        <v>RO</v>
      </c>
      <c r="BV98" s="6" t="str">
        <f t="shared" ref="BV98" si="387">AH$4</f>
        <v>SE</v>
      </c>
      <c r="BW98" s="6" t="str">
        <f t="shared" ref="BW98" si="388">AI$4</f>
        <v>SI</v>
      </c>
      <c r="BX98" s="6" t="str">
        <f t="shared" ref="BX98" si="389">AJ$4</f>
        <v>SK</v>
      </c>
      <c r="BY98" s="6" t="str">
        <f t="shared" ref="BY98" si="390">AK$4</f>
        <v>UK</v>
      </c>
      <c r="BZ98" s="6" t="str">
        <f t="shared" ref="BZ98" si="391">AL$4</f>
        <v>AL</v>
      </c>
      <c r="CA98" s="6" t="str">
        <f t="shared" ref="CA98" si="392">AM$4</f>
        <v>BA</v>
      </c>
      <c r="CB98" s="6" t="str">
        <f t="shared" ref="CB98" si="393">AN$4</f>
        <v>KS</v>
      </c>
      <c r="CC98" s="6" t="str">
        <f t="shared" ref="CC98" si="394">AO$4</f>
        <v>ME</v>
      </c>
      <c r="CD98" s="6" t="str">
        <f t="shared" ref="CD98" si="395">AP$4</f>
        <v>MK</v>
      </c>
      <c r="CE98" s="6" t="str">
        <f t="shared" ref="CE98" si="396">AQ$4</f>
        <v>RS</v>
      </c>
    </row>
    <row r="99" spans="5:83">
      <c r="E99" s="43"/>
      <c r="F99" s="4" t="s">
        <v>1538</v>
      </c>
      <c r="G99" s="95">
        <v>0.57</v>
      </c>
      <c r="H99" s="95">
        <v>0</v>
      </c>
      <c r="I99" s="95">
        <v>0.8835</v>
      </c>
      <c r="J99" s="95">
        <v>0</v>
      </c>
      <c r="K99" s="95">
        <v>0</v>
      </c>
      <c r="L99" s="95">
        <v>0.052</v>
      </c>
      <c r="M99" s="95">
        <v>0.8835</v>
      </c>
      <c r="N99" s="95">
        <v>1</v>
      </c>
      <c r="O99" s="95">
        <v>0</v>
      </c>
      <c r="P99" s="95">
        <v>0.6</v>
      </c>
      <c r="Q99" s="95">
        <v>1</v>
      </c>
      <c r="R99" s="95">
        <v>0.5</v>
      </c>
      <c r="S99" s="95">
        <v>0.8835</v>
      </c>
      <c r="T99" s="95">
        <v>1</v>
      </c>
      <c r="U99" s="95">
        <v>0</v>
      </c>
      <c r="V99" s="95">
        <v>0</v>
      </c>
      <c r="W99" s="95">
        <v>0</v>
      </c>
      <c r="X99" s="95">
        <v>0.88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0.9</v>
      </c>
      <c r="AE99" s="95">
        <v>0.5</v>
      </c>
      <c r="AF99" s="95">
        <v>1</v>
      </c>
      <c r="AG99" s="95">
        <v>0</v>
      </c>
      <c r="AH99" s="95">
        <v>0.5</v>
      </c>
      <c r="AI99" s="95">
        <v>0.9</v>
      </c>
      <c r="AJ99" s="95">
        <v>0</v>
      </c>
      <c r="AK99" s="95">
        <v>0</v>
      </c>
      <c r="AL99" s="95">
        <v>0</v>
      </c>
      <c r="AM99" s="95">
        <v>0</v>
      </c>
      <c r="AN99" s="95">
        <v>0</v>
      </c>
      <c r="AO99" s="95">
        <v>0</v>
      </c>
      <c r="AP99" s="95">
        <v>0</v>
      </c>
      <c r="AQ99" s="95">
        <v>0</v>
      </c>
      <c r="AR99" s="54"/>
      <c r="AS99" s="54"/>
      <c r="AT99" t="s">
        <v>1360</v>
      </c>
      <c r="AU99" s="45">
        <f>AU87-AU93</f>
        <v>0</v>
      </c>
      <c r="AV99" s="45">
        <f t="shared" ref="AV99:CE99" si="397">AV87-AV93</f>
        <v>0</v>
      </c>
      <c r="AW99" s="45">
        <f t="shared" si="397"/>
        <v>0</v>
      </c>
      <c r="AX99" s="45">
        <f t="shared" si="397"/>
        <v>0</v>
      </c>
      <c r="AY99" s="45">
        <f t="shared" si="397"/>
        <v>0</v>
      </c>
      <c r="AZ99" s="45">
        <f t="shared" si="397"/>
        <v>0</v>
      </c>
      <c r="BA99" s="45">
        <f t="shared" si="397"/>
        <v>0</v>
      </c>
      <c r="BB99" s="45">
        <f t="shared" si="397"/>
        <v>0</v>
      </c>
      <c r="BC99" s="45">
        <f t="shared" si="397"/>
        <v>0</v>
      </c>
      <c r="BD99" s="45">
        <f t="shared" si="397"/>
        <v>0</v>
      </c>
      <c r="BE99" s="45">
        <f t="shared" si="397"/>
        <v>0</v>
      </c>
      <c r="BF99" s="45">
        <f t="shared" si="397"/>
        <v>0</v>
      </c>
      <c r="BG99" s="45">
        <f t="shared" si="397"/>
        <v>0</v>
      </c>
      <c r="BH99" s="45">
        <f t="shared" si="397"/>
        <v>0</v>
      </c>
      <c r="BI99" s="45">
        <f t="shared" si="397"/>
        <v>0</v>
      </c>
      <c r="BJ99" s="45">
        <f t="shared" si="397"/>
        <v>0</v>
      </c>
      <c r="BK99" s="45">
        <f t="shared" si="397"/>
        <v>0</v>
      </c>
      <c r="BL99" s="45">
        <f t="shared" si="397"/>
        <v>0</v>
      </c>
      <c r="BM99" s="45">
        <f t="shared" si="397"/>
        <v>0</v>
      </c>
      <c r="BN99" s="45">
        <f t="shared" si="397"/>
        <v>0</v>
      </c>
      <c r="BO99" s="45">
        <f t="shared" si="397"/>
        <v>0</v>
      </c>
      <c r="BP99" s="45">
        <f t="shared" si="397"/>
        <v>0</v>
      </c>
      <c r="BQ99" s="45">
        <f t="shared" si="397"/>
        <v>0</v>
      </c>
      <c r="BR99" s="45">
        <f t="shared" si="397"/>
        <v>0</v>
      </c>
      <c r="BS99" s="45">
        <f t="shared" si="397"/>
        <v>0</v>
      </c>
      <c r="BT99" s="45">
        <f t="shared" si="397"/>
        <v>0</v>
      </c>
      <c r="BU99" s="45">
        <f t="shared" si="397"/>
        <v>0</v>
      </c>
      <c r="BV99" s="45">
        <f t="shared" si="397"/>
        <v>0</v>
      </c>
      <c r="BW99" s="45">
        <f t="shared" si="397"/>
        <v>0</v>
      </c>
      <c r="BX99" s="45">
        <f t="shared" si="397"/>
        <v>0</v>
      </c>
      <c r="BY99" s="45">
        <f t="shared" si="397"/>
        <v>0</v>
      </c>
      <c r="BZ99" s="45">
        <f t="shared" si="397"/>
        <v>0</v>
      </c>
      <c r="CA99" s="45">
        <f t="shared" si="397"/>
        <v>0</v>
      </c>
      <c r="CB99" s="45">
        <f t="shared" si="397"/>
        <v>0</v>
      </c>
      <c r="CC99" s="45">
        <f t="shared" si="397"/>
        <v>0</v>
      </c>
      <c r="CD99" s="45">
        <f t="shared" si="397"/>
        <v>0</v>
      </c>
      <c r="CE99" s="45">
        <f t="shared" si="397"/>
        <v>0</v>
      </c>
    </row>
    <row r="100" ht="14.25" spans="5:83">
      <c r="E100" s="43"/>
      <c r="F100" s="4" t="s">
        <v>1537</v>
      </c>
      <c r="G100" s="17">
        <f t="shared" ref="G100:AQ100" si="398">1-G99-G98-G97</f>
        <v>0.0700000000000001</v>
      </c>
      <c r="H100" s="17">
        <f t="shared" si="398"/>
        <v>1</v>
      </c>
      <c r="I100" s="17">
        <f t="shared" si="398"/>
        <v>0.0107000000000001</v>
      </c>
      <c r="J100" s="17">
        <f t="shared" si="398"/>
        <v>0</v>
      </c>
      <c r="K100" s="17">
        <f t="shared" si="398"/>
        <v>1</v>
      </c>
      <c r="L100" s="17">
        <f t="shared" si="398"/>
        <v>0.0179999999999999</v>
      </c>
      <c r="M100" s="17">
        <f t="shared" si="398"/>
        <v>0.0107000000000001</v>
      </c>
      <c r="N100" s="17">
        <f t="shared" si="398"/>
        <v>0</v>
      </c>
      <c r="O100" s="17">
        <f t="shared" si="398"/>
        <v>1</v>
      </c>
      <c r="P100" s="17">
        <f t="shared" si="398"/>
        <v>0</v>
      </c>
      <c r="Q100" s="17">
        <f t="shared" si="398"/>
        <v>0</v>
      </c>
      <c r="R100" s="17">
        <f t="shared" si="398"/>
        <v>0</v>
      </c>
      <c r="S100" s="17">
        <f t="shared" si="398"/>
        <v>0.0107000000000001</v>
      </c>
      <c r="T100" s="17">
        <f t="shared" si="398"/>
        <v>0</v>
      </c>
      <c r="U100" s="17">
        <f t="shared" si="398"/>
        <v>0.4</v>
      </c>
      <c r="V100" s="17">
        <f t="shared" si="398"/>
        <v>1</v>
      </c>
      <c r="W100" s="17">
        <f t="shared" si="398"/>
        <v>1</v>
      </c>
      <c r="X100" s="17">
        <f t="shared" si="398"/>
        <v>0</v>
      </c>
      <c r="Y100" s="17">
        <f t="shared" si="398"/>
        <v>1</v>
      </c>
      <c r="Z100" s="17">
        <f t="shared" si="398"/>
        <v>1</v>
      </c>
      <c r="AA100" s="17">
        <f t="shared" si="398"/>
        <v>1</v>
      </c>
      <c r="AB100" s="17">
        <f t="shared" si="398"/>
        <v>1</v>
      </c>
      <c r="AC100" s="17">
        <f t="shared" si="398"/>
        <v>0</v>
      </c>
      <c r="AD100" s="17">
        <f t="shared" si="398"/>
        <v>-2.77555756156289e-17</v>
      </c>
      <c r="AE100" s="17">
        <f t="shared" si="398"/>
        <v>0.4</v>
      </c>
      <c r="AF100" s="17">
        <f t="shared" si="398"/>
        <v>0</v>
      </c>
      <c r="AG100" s="17">
        <f t="shared" si="398"/>
        <v>0</v>
      </c>
      <c r="AH100" s="17">
        <f t="shared" si="398"/>
        <v>0</v>
      </c>
      <c r="AI100" s="17">
        <f t="shared" si="398"/>
        <v>-2.77555756156289e-17</v>
      </c>
      <c r="AJ100" s="17">
        <f t="shared" si="398"/>
        <v>1</v>
      </c>
      <c r="AK100" s="17">
        <f t="shared" si="398"/>
        <v>1</v>
      </c>
      <c r="AL100" s="17">
        <f t="shared" si="398"/>
        <v>1</v>
      </c>
      <c r="AM100" s="17">
        <f t="shared" si="398"/>
        <v>1</v>
      </c>
      <c r="AN100" s="17">
        <f t="shared" si="398"/>
        <v>1</v>
      </c>
      <c r="AO100" s="17">
        <f t="shared" si="398"/>
        <v>1</v>
      </c>
      <c r="AP100" s="17">
        <f t="shared" si="398"/>
        <v>1</v>
      </c>
      <c r="AQ100" s="17">
        <f t="shared" si="398"/>
        <v>1</v>
      </c>
      <c r="AR100" s="54"/>
      <c r="AS100" s="54"/>
      <c r="AT100" s="55" t="s">
        <v>663</v>
      </c>
      <c r="AU100" s="6" t="str">
        <f>G$4</f>
        <v>AT</v>
      </c>
      <c r="AV100" s="6" t="str">
        <f t="shared" ref="AV100" si="399">H$4</f>
        <v>BE</v>
      </c>
      <c r="AW100" s="6" t="str">
        <f t="shared" ref="AW100" si="400">I$4</f>
        <v>BG</v>
      </c>
      <c r="AX100" s="6" t="str">
        <f t="shared" ref="AX100" si="401">J$4</f>
        <v>CH</v>
      </c>
      <c r="AY100" s="6" t="str">
        <f t="shared" ref="AY100" si="402">K$4</f>
        <v>CY</v>
      </c>
      <c r="AZ100" s="6" t="str">
        <f t="shared" ref="AZ100" si="403">L$4</f>
        <v>CZ</v>
      </c>
      <c r="BA100" s="6" t="str">
        <f t="shared" ref="BA100" si="404">M$4</f>
        <v>DE</v>
      </c>
      <c r="BB100" s="6" t="str">
        <f t="shared" ref="BB100" si="405">N$4</f>
        <v>DK</v>
      </c>
      <c r="BC100" s="6" t="str">
        <f t="shared" ref="BC100" si="406">O$4</f>
        <v>EE</v>
      </c>
      <c r="BD100" s="6" t="str">
        <f t="shared" ref="BD100" si="407">P$4</f>
        <v>EL</v>
      </c>
      <c r="BE100" s="6" t="str">
        <f t="shared" ref="BE100" si="408">Q$4</f>
        <v>ES</v>
      </c>
      <c r="BF100" s="6" t="str">
        <f t="shared" ref="BF100" si="409">R$4</f>
        <v>FI</v>
      </c>
      <c r="BG100" s="6" t="str">
        <f t="shared" ref="BG100" si="410">S$4</f>
        <v>FR</v>
      </c>
      <c r="BH100" s="6" t="str">
        <f t="shared" ref="BH100" si="411">T$4</f>
        <v>HR</v>
      </c>
      <c r="BI100" s="6" t="str">
        <f t="shared" ref="BI100" si="412">U$4</f>
        <v>HU</v>
      </c>
      <c r="BJ100" s="6" t="str">
        <f t="shared" ref="BJ100" si="413">V$4</f>
        <v>IE</v>
      </c>
      <c r="BK100" s="6" t="str">
        <f t="shared" ref="BK100" si="414">W$4</f>
        <v>IS</v>
      </c>
      <c r="BL100" s="6" t="str">
        <f t="shared" ref="BL100" si="415">X$4</f>
        <v>IT</v>
      </c>
      <c r="BM100" s="6" t="str">
        <f t="shared" ref="BM100" si="416">Y$4</f>
        <v>LT</v>
      </c>
      <c r="BN100" s="6" t="str">
        <f t="shared" ref="BN100" si="417">Z$4</f>
        <v>LU</v>
      </c>
      <c r="BO100" s="6" t="str">
        <f t="shared" ref="BO100" si="418">AA$4</f>
        <v>LV</v>
      </c>
      <c r="BP100" s="6" t="str">
        <f t="shared" ref="BP100" si="419">AB$4</f>
        <v>MT</v>
      </c>
      <c r="BQ100" s="6" t="str">
        <f t="shared" ref="BQ100" si="420">AC$4</f>
        <v>NL</v>
      </c>
      <c r="BR100" s="6" t="str">
        <f t="shared" ref="BR100" si="421">AD$4</f>
        <v>NO</v>
      </c>
      <c r="BS100" s="6" t="str">
        <f t="shared" ref="BS100" si="422">AE$4</f>
        <v>PL</v>
      </c>
      <c r="BT100" s="6" t="str">
        <f t="shared" ref="BT100" si="423">AF$4</f>
        <v>PT</v>
      </c>
      <c r="BU100" s="6" t="str">
        <f t="shared" ref="BU100" si="424">AG$4</f>
        <v>RO</v>
      </c>
      <c r="BV100" s="6" t="str">
        <f t="shared" ref="BV100" si="425">AH$4</f>
        <v>SE</v>
      </c>
      <c r="BW100" s="6" t="str">
        <f t="shared" ref="BW100" si="426">AI$4</f>
        <v>SI</v>
      </c>
      <c r="BX100" s="6" t="str">
        <f t="shared" ref="BX100" si="427">AJ$4</f>
        <v>SK</v>
      </c>
      <c r="BY100" s="6" t="str">
        <f t="shared" ref="BY100" si="428">AK$4</f>
        <v>UK</v>
      </c>
      <c r="BZ100" s="6" t="str">
        <f t="shared" ref="BZ100" si="429">AL$4</f>
        <v>AL</v>
      </c>
      <c r="CA100" s="6" t="str">
        <f t="shared" ref="CA100" si="430">AM$4</f>
        <v>BA</v>
      </c>
      <c r="CB100" s="6" t="str">
        <f t="shared" ref="CB100" si="431">AN$4</f>
        <v>KS</v>
      </c>
      <c r="CC100" s="6" t="str">
        <f t="shared" ref="CC100" si="432">AO$4</f>
        <v>ME</v>
      </c>
      <c r="CD100" s="6" t="str">
        <f t="shared" ref="CD100" si="433">AP$4</f>
        <v>MK</v>
      </c>
      <c r="CE100" s="6" t="str">
        <f t="shared" ref="CE100" si="434">AQ$4</f>
        <v>RS</v>
      </c>
    </row>
    <row r="101" spans="5:83">
      <c r="E101" s="46" t="s">
        <v>192</v>
      </c>
      <c r="F101"/>
      <c r="G101" s="47" t="str">
        <f t="shared" ref="G101:AQ101" si="435">IF(SUM(G97:G100)&lt;&gt;1,"ERROR","")</f>
        <v/>
      </c>
      <c r="H101" s="47" t="str">
        <f t="shared" si="435"/>
        <v/>
      </c>
      <c r="I101" s="47" t="str">
        <f t="shared" si="435"/>
        <v/>
      </c>
      <c r="J101" s="47" t="str">
        <f t="shared" si="435"/>
        <v/>
      </c>
      <c r="K101" s="47" t="str">
        <f t="shared" si="435"/>
        <v/>
      </c>
      <c r="L101" s="47" t="str">
        <f t="shared" si="435"/>
        <v/>
      </c>
      <c r="M101" s="47" t="str">
        <f t="shared" si="435"/>
        <v/>
      </c>
      <c r="N101" s="47" t="str">
        <f t="shared" si="435"/>
        <v/>
      </c>
      <c r="O101" s="47" t="str">
        <f t="shared" si="435"/>
        <v/>
      </c>
      <c r="P101" s="47" t="str">
        <f t="shared" si="435"/>
        <v/>
      </c>
      <c r="Q101" s="47" t="str">
        <f t="shared" si="435"/>
        <v/>
      </c>
      <c r="R101" s="47" t="str">
        <f t="shared" si="435"/>
        <v/>
      </c>
      <c r="S101" s="47" t="str">
        <f t="shared" si="435"/>
        <v/>
      </c>
      <c r="T101" s="47" t="str">
        <f t="shared" si="435"/>
        <v/>
      </c>
      <c r="U101" s="47" t="str">
        <f t="shared" si="435"/>
        <v/>
      </c>
      <c r="V101" s="47" t="str">
        <f t="shared" si="435"/>
        <v/>
      </c>
      <c r="W101" s="47" t="str">
        <f t="shared" si="435"/>
        <v/>
      </c>
      <c r="X101" s="47" t="str">
        <f t="shared" si="435"/>
        <v/>
      </c>
      <c r="Y101" s="47" t="str">
        <f t="shared" si="435"/>
        <v/>
      </c>
      <c r="Z101" s="47" t="str">
        <f t="shared" si="435"/>
        <v/>
      </c>
      <c r="AA101" s="47" t="str">
        <f t="shared" si="435"/>
        <v/>
      </c>
      <c r="AB101" s="47" t="str">
        <f t="shared" si="435"/>
        <v/>
      </c>
      <c r="AC101" s="47" t="str">
        <f t="shared" si="435"/>
        <v/>
      </c>
      <c r="AD101" s="47" t="str">
        <f t="shared" si="435"/>
        <v/>
      </c>
      <c r="AE101" s="47" t="str">
        <f t="shared" si="435"/>
        <v/>
      </c>
      <c r="AF101" s="47" t="str">
        <f t="shared" si="435"/>
        <v/>
      </c>
      <c r="AG101" s="47" t="str">
        <f t="shared" si="435"/>
        <v/>
      </c>
      <c r="AH101" s="47" t="str">
        <f t="shared" si="435"/>
        <v/>
      </c>
      <c r="AI101" s="47" t="str">
        <f t="shared" si="435"/>
        <v/>
      </c>
      <c r="AJ101" s="47" t="str">
        <f t="shared" si="435"/>
        <v/>
      </c>
      <c r="AK101" s="47" t="str">
        <f t="shared" si="435"/>
        <v/>
      </c>
      <c r="AL101" s="47" t="str">
        <f t="shared" si="435"/>
        <v/>
      </c>
      <c r="AM101" s="47" t="str">
        <f t="shared" si="435"/>
        <v/>
      </c>
      <c r="AN101" s="47" t="str">
        <f t="shared" si="435"/>
        <v/>
      </c>
      <c r="AO101" s="47" t="str">
        <f t="shared" si="435"/>
        <v/>
      </c>
      <c r="AP101" s="47" t="str">
        <f t="shared" si="435"/>
        <v/>
      </c>
      <c r="AQ101" s="47" t="str">
        <f t="shared" si="435"/>
        <v/>
      </c>
      <c r="AR101" s="54"/>
      <c r="AS101" s="54"/>
      <c r="AT101" t="s">
        <v>1362</v>
      </c>
      <c r="AU101" s="45">
        <f>AU89-AU95</f>
        <v>0</v>
      </c>
      <c r="AV101" s="45">
        <f t="shared" ref="AV101:CE101" si="436">AV89-AV95</f>
        <v>0</v>
      </c>
      <c r="AW101" s="45">
        <f t="shared" si="436"/>
        <v>0</v>
      </c>
      <c r="AX101" s="45">
        <f t="shared" si="436"/>
        <v>0</v>
      </c>
      <c r="AY101" s="45">
        <f t="shared" si="436"/>
        <v>0</v>
      </c>
      <c r="AZ101" s="45">
        <f t="shared" si="436"/>
        <v>0</v>
      </c>
      <c r="BA101" s="45">
        <f t="shared" si="436"/>
        <v>0</v>
      </c>
      <c r="BB101" s="45">
        <f t="shared" si="436"/>
        <v>0</v>
      </c>
      <c r="BC101" s="45">
        <f t="shared" si="436"/>
        <v>0</v>
      </c>
      <c r="BD101" s="45">
        <f t="shared" si="436"/>
        <v>0</v>
      </c>
      <c r="BE101" s="45">
        <f t="shared" si="436"/>
        <v>0</v>
      </c>
      <c r="BF101" s="45">
        <f t="shared" si="436"/>
        <v>0</v>
      </c>
      <c r="BG101" s="45">
        <f t="shared" si="436"/>
        <v>0</v>
      </c>
      <c r="BH101" s="45">
        <f t="shared" si="436"/>
        <v>0</v>
      </c>
      <c r="BI101" s="45">
        <f t="shared" si="436"/>
        <v>0</v>
      </c>
      <c r="BJ101" s="45">
        <f t="shared" si="436"/>
        <v>0</v>
      </c>
      <c r="BK101" s="45">
        <f t="shared" si="436"/>
        <v>0</v>
      </c>
      <c r="BL101" s="45">
        <f t="shared" si="436"/>
        <v>0</v>
      </c>
      <c r="BM101" s="45">
        <f t="shared" si="436"/>
        <v>0</v>
      </c>
      <c r="BN101" s="45">
        <f t="shared" si="436"/>
        <v>0</v>
      </c>
      <c r="BO101" s="45">
        <f t="shared" si="436"/>
        <v>0</v>
      </c>
      <c r="BP101" s="45">
        <f t="shared" si="436"/>
        <v>0</v>
      </c>
      <c r="BQ101" s="45">
        <f t="shared" si="436"/>
        <v>0</v>
      </c>
      <c r="BR101" s="45">
        <f t="shared" si="436"/>
        <v>0</v>
      </c>
      <c r="BS101" s="45">
        <f t="shared" si="436"/>
        <v>0</v>
      </c>
      <c r="BT101" s="45">
        <f t="shared" si="436"/>
        <v>0</v>
      </c>
      <c r="BU101" s="45">
        <f t="shared" si="436"/>
        <v>0</v>
      </c>
      <c r="BV101" s="45">
        <f t="shared" si="436"/>
        <v>0</v>
      </c>
      <c r="BW101" s="45">
        <f t="shared" si="436"/>
        <v>0</v>
      </c>
      <c r="BX101" s="45">
        <f t="shared" si="436"/>
        <v>0</v>
      </c>
      <c r="BY101" s="45">
        <f t="shared" si="436"/>
        <v>0</v>
      </c>
      <c r="BZ101" s="45">
        <f t="shared" si="436"/>
        <v>-0.0063</v>
      </c>
      <c r="CA101" s="45">
        <f t="shared" si="436"/>
        <v>0</v>
      </c>
      <c r="CB101" s="45">
        <f t="shared" si="436"/>
        <v>0</v>
      </c>
      <c r="CC101" s="45">
        <f t="shared" si="436"/>
        <v>0</v>
      </c>
      <c r="CD101" s="45">
        <f t="shared" si="436"/>
        <v>0</v>
      </c>
      <c r="CE101" s="45">
        <f t="shared" si="436"/>
        <v>0</v>
      </c>
    </row>
    <row r="102" spans="5:45">
      <c r="E102" s="43" t="s">
        <v>241</v>
      </c>
      <c r="F102" s="4" t="s">
        <v>1540</v>
      </c>
      <c r="G102" s="17">
        <v>1</v>
      </c>
      <c r="H102" s="17">
        <v>1</v>
      </c>
      <c r="I102" s="17">
        <v>1</v>
      </c>
      <c r="J102" s="17">
        <v>1</v>
      </c>
      <c r="K102" s="17">
        <v>1</v>
      </c>
      <c r="L102" s="17">
        <v>1</v>
      </c>
      <c r="M102" s="17">
        <v>1</v>
      </c>
      <c r="N102" s="17">
        <v>1</v>
      </c>
      <c r="O102" s="17">
        <v>1</v>
      </c>
      <c r="P102" s="17">
        <v>1</v>
      </c>
      <c r="Q102" s="17">
        <v>1</v>
      </c>
      <c r="R102" s="17">
        <v>1</v>
      </c>
      <c r="S102" s="17">
        <v>1</v>
      </c>
      <c r="T102" s="17">
        <v>1</v>
      </c>
      <c r="U102" s="17">
        <v>1</v>
      </c>
      <c r="V102" s="17">
        <v>1</v>
      </c>
      <c r="W102" s="17">
        <v>1</v>
      </c>
      <c r="X102" s="17">
        <v>1</v>
      </c>
      <c r="Y102" s="17">
        <v>1</v>
      </c>
      <c r="Z102" s="17">
        <v>1</v>
      </c>
      <c r="AA102" s="17">
        <v>1</v>
      </c>
      <c r="AB102" s="17">
        <v>1</v>
      </c>
      <c r="AC102" s="17">
        <v>1</v>
      </c>
      <c r="AD102" s="17">
        <v>1</v>
      </c>
      <c r="AE102" s="17">
        <v>1</v>
      </c>
      <c r="AF102" s="17">
        <v>1</v>
      </c>
      <c r="AG102" s="17">
        <v>1</v>
      </c>
      <c r="AH102" s="17">
        <v>1</v>
      </c>
      <c r="AI102" s="17">
        <v>1</v>
      </c>
      <c r="AJ102" s="17">
        <v>1</v>
      </c>
      <c r="AK102" s="17">
        <v>1</v>
      </c>
      <c r="AL102" s="17">
        <v>1</v>
      </c>
      <c r="AM102" s="17">
        <v>1</v>
      </c>
      <c r="AN102" s="17">
        <v>1</v>
      </c>
      <c r="AO102" s="17">
        <v>1</v>
      </c>
      <c r="AP102" s="17">
        <v>1</v>
      </c>
      <c r="AQ102" s="17">
        <v>1</v>
      </c>
      <c r="AR102" s="54"/>
      <c r="AS102" s="54"/>
    </row>
    <row r="103" spans="5:45">
      <c r="E103" s="43" t="s">
        <v>231</v>
      </c>
      <c r="F103" s="4" t="s">
        <v>1540</v>
      </c>
      <c r="G103" s="17">
        <v>1</v>
      </c>
      <c r="H103" s="17">
        <v>1</v>
      </c>
      <c r="I103" s="17">
        <v>1</v>
      </c>
      <c r="J103" s="17">
        <v>1</v>
      </c>
      <c r="K103" s="17">
        <v>1</v>
      </c>
      <c r="L103" s="17">
        <v>1</v>
      </c>
      <c r="M103" s="17">
        <v>1</v>
      </c>
      <c r="N103" s="17">
        <v>1</v>
      </c>
      <c r="O103" s="17">
        <v>1</v>
      </c>
      <c r="P103" s="17">
        <v>1</v>
      </c>
      <c r="Q103" s="17">
        <v>1</v>
      </c>
      <c r="R103" s="17">
        <v>1</v>
      </c>
      <c r="S103" s="17">
        <v>1</v>
      </c>
      <c r="T103" s="17">
        <v>1</v>
      </c>
      <c r="U103" s="17">
        <v>1</v>
      </c>
      <c r="V103" s="17">
        <v>1</v>
      </c>
      <c r="W103" s="17">
        <v>1</v>
      </c>
      <c r="X103" s="17">
        <v>1</v>
      </c>
      <c r="Y103" s="17">
        <v>1</v>
      </c>
      <c r="Z103" s="17">
        <v>1</v>
      </c>
      <c r="AA103" s="17">
        <v>1</v>
      </c>
      <c r="AB103" s="17">
        <v>1</v>
      </c>
      <c r="AC103" s="17">
        <v>1</v>
      </c>
      <c r="AD103" s="17">
        <v>1</v>
      </c>
      <c r="AE103" s="17">
        <v>1</v>
      </c>
      <c r="AF103" s="17">
        <v>1</v>
      </c>
      <c r="AG103" s="17">
        <v>1</v>
      </c>
      <c r="AH103" s="17">
        <v>1</v>
      </c>
      <c r="AI103" s="17">
        <v>1</v>
      </c>
      <c r="AJ103" s="17">
        <v>1</v>
      </c>
      <c r="AK103" s="17">
        <v>1</v>
      </c>
      <c r="AL103" s="17">
        <v>1</v>
      </c>
      <c r="AM103" s="17">
        <v>1</v>
      </c>
      <c r="AN103" s="17">
        <v>1</v>
      </c>
      <c r="AO103" s="17">
        <v>1</v>
      </c>
      <c r="AP103" s="17">
        <v>1</v>
      </c>
      <c r="AQ103" s="17">
        <v>1</v>
      </c>
      <c r="AR103" s="54"/>
      <c r="AS103" s="54"/>
    </row>
    <row r="104" spans="5:45">
      <c r="E104" s="43" t="s">
        <v>240</v>
      </c>
      <c r="F104" s="4" t="s">
        <v>1540</v>
      </c>
      <c r="G104" s="17">
        <v>1</v>
      </c>
      <c r="H104" s="17">
        <v>1</v>
      </c>
      <c r="I104" s="17">
        <v>1</v>
      </c>
      <c r="J104" s="17">
        <v>1</v>
      </c>
      <c r="K104" s="17">
        <v>1</v>
      </c>
      <c r="L104" s="17">
        <v>1</v>
      </c>
      <c r="M104" s="17">
        <v>1</v>
      </c>
      <c r="N104" s="17">
        <v>1</v>
      </c>
      <c r="O104" s="17">
        <v>1</v>
      </c>
      <c r="P104" s="17">
        <v>1</v>
      </c>
      <c r="Q104" s="17">
        <v>1</v>
      </c>
      <c r="R104" s="17">
        <v>1</v>
      </c>
      <c r="S104" s="17">
        <v>1</v>
      </c>
      <c r="T104" s="17">
        <v>1</v>
      </c>
      <c r="U104" s="17">
        <v>1</v>
      </c>
      <c r="V104" s="17">
        <v>1</v>
      </c>
      <c r="W104" s="17">
        <v>1</v>
      </c>
      <c r="X104" s="17">
        <v>1</v>
      </c>
      <c r="Y104" s="17">
        <v>1</v>
      </c>
      <c r="Z104" s="17">
        <v>1</v>
      </c>
      <c r="AA104" s="17">
        <v>1</v>
      </c>
      <c r="AB104" s="17">
        <v>1</v>
      </c>
      <c r="AC104" s="17">
        <v>1</v>
      </c>
      <c r="AD104" s="17">
        <v>1</v>
      </c>
      <c r="AE104" s="17">
        <v>1</v>
      </c>
      <c r="AF104" s="17">
        <v>1</v>
      </c>
      <c r="AG104" s="17">
        <v>1</v>
      </c>
      <c r="AH104" s="17">
        <v>1</v>
      </c>
      <c r="AI104" s="17">
        <v>1</v>
      </c>
      <c r="AJ104" s="17">
        <v>1</v>
      </c>
      <c r="AK104" s="17">
        <v>1</v>
      </c>
      <c r="AL104" s="17">
        <v>1</v>
      </c>
      <c r="AM104" s="17">
        <v>1</v>
      </c>
      <c r="AN104" s="17">
        <v>1</v>
      </c>
      <c r="AO104" s="17">
        <v>1</v>
      </c>
      <c r="AP104" s="17">
        <v>1</v>
      </c>
      <c r="AQ104" s="17">
        <v>1</v>
      </c>
      <c r="AR104" s="54"/>
      <c r="AS104" s="54"/>
    </row>
    <row r="105" spans="5:45">
      <c r="E105" s="43" t="s">
        <v>230</v>
      </c>
      <c r="F105" s="4" t="s">
        <v>1540</v>
      </c>
      <c r="G105" s="17">
        <v>1</v>
      </c>
      <c r="H105" s="17">
        <v>1</v>
      </c>
      <c r="I105" s="17">
        <v>1</v>
      </c>
      <c r="J105" s="17">
        <v>1</v>
      </c>
      <c r="K105" s="17">
        <v>1</v>
      </c>
      <c r="L105" s="17">
        <v>1</v>
      </c>
      <c r="M105" s="17">
        <v>1</v>
      </c>
      <c r="N105" s="17">
        <v>1</v>
      </c>
      <c r="O105" s="17">
        <v>1</v>
      </c>
      <c r="P105" s="17">
        <v>1</v>
      </c>
      <c r="Q105" s="17">
        <v>1</v>
      </c>
      <c r="R105" s="17">
        <v>1</v>
      </c>
      <c r="S105" s="17">
        <v>1</v>
      </c>
      <c r="T105" s="17">
        <v>1</v>
      </c>
      <c r="U105" s="17">
        <v>1</v>
      </c>
      <c r="V105" s="17">
        <v>1</v>
      </c>
      <c r="W105" s="17">
        <v>1</v>
      </c>
      <c r="X105" s="17">
        <v>1</v>
      </c>
      <c r="Y105" s="17">
        <v>1</v>
      </c>
      <c r="Z105" s="17">
        <v>1</v>
      </c>
      <c r="AA105" s="17">
        <v>1</v>
      </c>
      <c r="AB105" s="17">
        <v>1</v>
      </c>
      <c r="AC105" s="17">
        <v>1</v>
      </c>
      <c r="AD105" s="17">
        <v>1</v>
      </c>
      <c r="AE105" s="17">
        <v>1</v>
      </c>
      <c r="AF105" s="17">
        <v>1</v>
      </c>
      <c r="AG105" s="17">
        <v>1</v>
      </c>
      <c r="AH105" s="17">
        <v>1</v>
      </c>
      <c r="AI105" s="17">
        <v>1</v>
      </c>
      <c r="AJ105" s="17">
        <v>1</v>
      </c>
      <c r="AK105" s="17">
        <v>1</v>
      </c>
      <c r="AL105" s="17">
        <v>1</v>
      </c>
      <c r="AM105" s="17">
        <v>1</v>
      </c>
      <c r="AN105" s="17">
        <v>1</v>
      </c>
      <c r="AO105" s="17">
        <v>1</v>
      </c>
      <c r="AP105" s="17">
        <v>1</v>
      </c>
      <c r="AQ105" s="17">
        <v>1</v>
      </c>
      <c r="AR105" s="54"/>
      <c r="AS105" s="54"/>
    </row>
    <row r="106" spans="5:45">
      <c r="E106" s="43" t="s">
        <v>246</v>
      </c>
      <c r="F106" s="4" t="s">
        <v>1540</v>
      </c>
      <c r="G106" s="17">
        <v>1</v>
      </c>
      <c r="H106" s="17">
        <v>1</v>
      </c>
      <c r="I106" s="17">
        <v>1</v>
      </c>
      <c r="J106" s="17">
        <v>1</v>
      </c>
      <c r="K106" s="17">
        <v>1</v>
      </c>
      <c r="L106" s="17">
        <v>1</v>
      </c>
      <c r="M106" s="17">
        <v>1</v>
      </c>
      <c r="N106" s="17">
        <v>1</v>
      </c>
      <c r="O106" s="17">
        <v>1</v>
      </c>
      <c r="P106" s="17">
        <v>1</v>
      </c>
      <c r="Q106" s="17">
        <v>1</v>
      </c>
      <c r="R106" s="17">
        <v>1</v>
      </c>
      <c r="S106" s="17">
        <v>1</v>
      </c>
      <c r="T106" s="17">
        <v>1</v>
      </c>
      <c r="U106" s="17">
        <v>1</v>
      </c>
      <c r="V106" s="17">
        <v>1</v>
      </c>
      <c r="W106" s="17">
        <v>1</v>
      </c>
      <c r="X106" s="17">
        <v>1</v>
      </c>
      <c r="Y106" s="17">
        <v>1</v>
      </c>
      <c r="Z106" s="17">
        <v>1</v>
      </c>
      <c r="AA106" s="17">
        <v>1</v>
      </c>
      <c r="AB106" s="17">
        <v>1</v>
      </c>
      <c r="AC106" s="17">
        <v>1</v>
      </c>
      <c r="AD106" s="17">
        <v>1</v>
      </c>
      <c r="AE106" s="17">
        <v>1</v>
      </c>
      <c r="AF106" s="17">
        <v>1</v>
      </c>
      <c r="AG106" s="17">
        <v>1</v>
      </c>
      <c r="AH106" s="17">
        <v>1</v>
      </c>
      <c r="AI106" s="17">
        <v>1</v>
      </c>
      <c r="AJ106" s="17">
        <v>1</v>
      </c>
      <c r="AK106" s="17">
        <v>1</v>
      </c>
      <c r="AL106" s="17">
        <v>1</v>
      </c>
      <c r="AM106" s="17">
        <v>1</v>
      </c>
      <c r="AN106" s="17">
        <v>1</v>
      </c>
      <c r="AO106" s="17">
        <v>1</v>
      </c>
      <c r="AP106" s="17">
        <v>1</v>
      </c>
      <c r="AQ106" s="17">
        <v>1</v>
      </c>
      <c r="AR106" s="54"/>
      <c r="AS106" s="54"/>
    </row>
    <row r="107" spans="5:45">
      <c r="E107" s="43" t="s">
        <v>230</v>
      </c>
      <c r="F107" t="s">
        <v>1540</v>
      </c>
      <c r="G107" s="34">
        <v>1</v>
      </c>
      <c r="H107" s="34">
        <v>1</v>
      </c>
      <c r="I107" s="34">
        <v>1</v>
      </c>
      <c r="J107" s="34">
        <v>1</v>
      </c>
      <c r="K107" s="34">
        <v>1</v>
      </c>
      <c r="L107" s="34">
        <v>1</v>
      </c>
      <c r="M107" s="34">
        <v>1</v>
      </c>
      <c r="N107" s="34">
        <v>1</v>
      </c>
      <c r="O107" s="34">
        <v>1</v>
      </c>
      <c r="P107" s="34">
        <v>1</v>
      </c>
      <c r="Q107" s="34">
        <v>1</v>
      </c>
      <c r="R107" s="34">
        <v>1</v>
      </c>
      <c r="S107" s="34">
        <v>1</v>
      </c>
      <c r="T107" s="34">
        <v>1</v>
      </c>
      <c r="U107" s="34">
        <v>1</v>
      </c>
      <c r="V107" s="34">
        <v>1</v>
      </c>
      <c r="W107" s="34">
        <v>1</v>
      </c>
      <c r="X107" s="34">
        <v>1</v>
      </c>
      <c r="Y107" s="34">
        <v>1</v>
      </c>
      <c r="Z107" s="34">
        <v>1</v>
      </c>
      <c r="AA107" s="34">
        <v>1</v>
      </c>
      <c r="AB107" s="34">
        <v>1</v>
      </c>
      <c r="AC107" s="34">
        <v>1</v>
      </c>
      <c r="AD107" s="34">
        <v>1</v>
      </c>
      <c r="AE107" s="34">
        <v>1</v>
      </c>
      <c r="AF107" s="34">
        <v>1</v>
      </c>
      <c r="AG107" s="34">
        <v>1</v>
      </c>
      <c r="AH107" s="34">
        <v>1</v>
      </c>
      <c r="AI107" s="34">
        <v>1</v>
      </c>
      <c r="AJ107" s="34">
        <v>1</v>
      </c>
      <c r="AK107" s="34">
        <v>1</v>
      </c>
      <c r="AL107" s="34">
        <v>1</v>
      </c>
      <c r="AM107" s="34">
        <v>1</v>
      </c>
      <c r="AN107" s="34">
        <v>1</v>
      </c>
      <c r="AO107" s="34">
        <v>1</v>
      </c>
      <c r="AP107" s="34">
        <v>1</v>
      </c>
      <c r="AQ107" s="34">
        <v>1</v>
      </c>
      <c r="AR107" s="54"/>
      <c r="AS107" s="54"/>
    </row>
    <row r="108" spans="5:88">
      <c r="E108" s="43" t="s">
        <v>246</v>
      </c>
      <c r="F108" t="s">
        <v>1540</v>
      </c>
      <c r="G108" s="34">
        <v>1</v>
      </c>
      <c r="H108" s="34">
        <v>1</v>
      </c>
      <c r="I108" s="34">
        <v>1</v>
      </c>
      <c r="J108" s="34">
        <v>1</v>
      </c>
      <c r="K108" s="34">
        <v>1</v>
      </c>
      <c r="L108" s="34">
        <v>1</v>
      </c>
      <c r="M108" s="34">
        <v>1</v>
      </c>
      <c r="N108" s="34">
        <v>1</v>
      </c>
      <c r="O108" s="34">
        <v>1</v>
      </c>
      <c r="P108" s="34">
        <v>1</v>
      </c>
      <c r="Q108" s="34">
        <v>1</v>
      </c>
      <c r="R108" s="34">
        <v>1</v>
      </c>
      <c r="S108" s="34">
        <v>1</v>
      </c>
      <c r="T108" s="34">
        <v>1</v>
      </c>
      <c r="U108" s="34">
        <v>1</v>
      </c>
      <c r="V108" s="34">
        <v>1</v>
      </c>
      <c r="W108" s="34">
        <v>1</v>
      </c>
      <c r="X108" s="34">
        <v>1</v>
      </c>
      <c r="Y108" s="34">
        <v>1</v>
      </c>
      <c r="Z108" s="34">
        <v>1</v>
      </c>
      <c r="AA108" s="34">
        <v>1</v>
      </c>
      <c r="AB108" s="34">
        <v>1</v>
      </c>
      <c r="AC108" s="34">
        <v>1</v>
      </c>
      <c r="AD108" s="34">
        <v>1</v>
      </c>
      <c r="AE108" s="34">
        <v>1</v>
      </c>
      <c r="AF108" s="34">
        <v>1</v>
      </c>
      <c r="AG108" s="34">
        <v>1</v>
      </c>
      <c r="AH108" s="34">
        <v>1</v>
      </c>
      <c r="AI108" s="34">
        <v>1</v>
      </c>
      <c r="AJ108" s="34">
        <v>1</v>
      </c>
      <c r="AK108" s="34">
        <v>1</v>
      </c>
      <c r="AL108" s="34">
        <v>1</v>
      </c>
      <c r="AM108" s="34">
        <v>1</v>
      </c>
      <c r="AN108" s="34">
        <v>1</v>
      </c>
      <c r="AO108" s="34">
        <v>1</v>
      </c>
      <c r="AP108" s="34">
        <v>1</v>
      </c>
      <c r="AQ108" s="34">
        <v>1</v>
      </c>
      <c r="AR108" s="54"/>
      <c r="AS108" s="54"/>
      <c r="CF108" s="4"/>
      <c r="CJ108" s="4"/>
    </row>
    <row r="109" spans="6:45">
      <c r="F109" s="75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54"/>
      <c r="AS109" s="54"/>
    </row>
    <row r="110" spans="6:45">
      <c r="F110" s="75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54"/>
      <c r="AS110" s="54"/>
    </row>
    <row r="111" spans="6:45">
      <c r="F111" s="5" t="s">
        <v>1500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R111" s="54"/>
      <c r="AS111" s="54"/>
    </row>
    <row r="112" ht="21" spans="6:60">
      <c r="F112" s="2" t="s">
        <v>1150</v>
      </c>
      <c r="G112" s="6" t="str">
        <f>G$4</f>
        <v>AT</v>
      </c>
      <c r="H112" s="6" t="str">
        <f t="shared" ref="H112:AQ112" si="437">H$4</f>
        <v>BE</v>
      </c>
      <c r="I112" s="6" t="str">
        <f t="shared" si="437"/>
        <v>BG</v>
      </c>
      <c r="J112" s="6" t="str">
        <f t="shared" si="437"/>
        <v>CH</v>
      </c>
      <c r="K112" s="6" t="str">
        <f t="shared" si="437"/>
        <v>CY</v>
      </c>
      <c r="L112" s="6" t="str">
        <f t="shared" si="437"/>
        <v>CZ</v>
      </c>
      <c r="M112" s="6" t="str">
        <f t="shared" si="437"/>
        <v>DE</v>
      </c>
      <c r="N112" s="6" t="str">
        <f t="shared" si="437"/>
        <v>DK</v>
      </c>
      <c r="O112" s="6" t="str">
        <f t="shared" si="437"/>
        <v>EE</v>
      </c>
      <c r="P112" s="6" t="str">
        <f t="shared" si="437"/>
        <v>EL</v>
      </c>
      <c r="Q112" s="6" t="str">
        <f t="shared" si="437"/>
        <v>ES</v>
      </c>
      <c r="R112" s="6" t="str">
        <f t="shared" si="437"/>
        <v>FI</v>
      </c>
      <c r="S112" s="6" t="str">
        <f t="shared" si="437"/>
        <v>FR</v>
      </c>
      <c r="T112" s="6" t="str">
        <f t="shared" si="437"/>
        <v>HR</v>
      </c>
      <c r="U112" s="6" t="str">
        <f t="shared" si="437"/>
        <v>HU</v>
      </c>
      <c r="V112" s="6" t="str">
        <f t="shared" si="437"/>
        <v>IE</v>
      </c>
      <c r="W112" s="6" t="str">
        <f t="shared" si="437"/>
        <v>IS</v>
      </c>
      <c r="X112" s="6" t="str">
        <f t="shared" si="437"/>
        <v>IT</v>
      </c>
      <c r="Y112" s="6" t="str">
        <f t="shared" si="437"/>
        <v>LT</v>
      </c>
      <c r="Z112" s="6" t="str">
        <f t="shared" si="437"/>
        <v>LU</v>
      </c>
      <c r="AA112" s="6" t="str">
        <f t="shared" si="437"/>
        <v>LV</v>
      </c>
      <c r="AB112" s="6" t="str">
        <f t="shared" si="437"/>
        <v>MT</v>
      </c>
      <c r="AC112" s="6" t="str">
        <f t="shared" si="437"/>
        <v>NL</v>
      </c>
      <c r="AD112" s="6" t="str">
        <f t="shared" si="437"/>
        <v>NO</v>
      </c>
      <c r="AE112" s="6" t="str">
        <f t="shared" si="437"/>
        <v>PL</v>
      </c>
      <c r="AF112" s="6" t="str">
        <f t="shared" si="437"/>
        <v>PT</v>
      </c>
      <c r="AG112" s="6" t="str">
        <f t="shared" si="437"/>
        <v>RO</v>
      </c>
      <c r="AH112" s="6" t="str">
        <f t="shared" si="437"/>
        <v>SE</v>
      </c>
      <c r="AI112" s="6" t="str">
        <f t="shared" si="437"/>
        <v>SI</v>
      </c>
      <c r="AJ112" s="6" t="str">
        <f t="shared" si="437"/>
        <v>SK</v>
      </c>
      <c r="AK112" s="6" t="str">
        <f t="shared" si="437"/>
        <v>UK</v>
      </c>
      <c r="AL112" s="6" t="str">
        <f t="shared" si="437"/>
        <v>AL</v>
      </c>
      <c r="AM112" s="6" t="str">
        <f t="shared" si="437"/>
        <v>BA</v>
      </c>
      <c r="AN112" s="6" t="str">
        <f t="shared" si="437"/>
        <v>KS</v>
      </c>
      <c r="AO112" s="6" t="str">
        <f t="shared" si="437"/>
        <v>ME</v>
      </c>
      <c r="AP112" s="6" t="str">
        <f t="shared" si="437"/>
        <v>MK</v>
      </c>
      <c r="AQ112" s="6" t="str">
        <f t="shared" si="437"/>
        <v>RS</v>
      </c>
      <c r="AR112" s="54"/>
      <c r="AS112" s="54"/>
      <c r="AT112" s="39" t="s">
        <v>1625</v>
      </c>
      <c r="AU112" s="39"/>
      <c r="AV112" s="39"/>
      <c r="AW112" s="39"/>
      <c r="AX112" s="39"/>
      <c r="AY112" s="39"/>
      <c r="AZ112" s="39"/>
      <c r="BA112" s="39"/>
      <c r="BB112" s="90"/>
      <c r="BC112" s="90"/>
      <c r="BD112" s="90"/>
      <c r="BE112" s="90"/>
      <c r="BF112" s="90"/>
      <c r="BG112" s="90"/>
      <c r="BH112" s="90"/>
    </row>
    <row r="113" ht="14.25" spans="6:83">
      <c r="F113" s="32" t="s">
        <v>1501</v>
      </c>
      <c r="G113" s="32" t="s">
        <v>806</v>
      </c>
      <c r="H113" s="32" t="s">
        <v>806</v>
      </c>
      <c r="I113" s="32" t="s">
        <v>806</v>
      </c>
      <c r="J113" s="32" t="s">
        <v>806</v>
      </c>
      <c r="K113" s="32" t="s">
        <v>806</v>
      </c>
      <c r="L113" s="32" t="s">
        <v>806</v>
      </c>
      <c r="M113" s="32" t="s">
        <v>806</v>
      </c>
      <c r="N113" s="32" t="s">
        <v>806</v>
      </c>
      <c r="O113" s="32" t="s">
        <v>806</v>
      </c>
      <c r="P113" s="32" t="s">
        <v>806</v>
      </c>
      <c r="Q113" s="32" t="s">
        <v>806</v>
      </c>
      <c r="R113" s="32" t="s">
        <v>806</v>
      </c>
      <c r="S113" s="32" t="s">
        <v>806</v>
      </c>
      <c r="T113" s="32" t="s">
        <v>806</v>
      </c>
      <c r="U113" s="32" t="s">
        <v>806</v>
      </c>
      <c r="V113" s="32" t="s">
        <v>806</v>
      </c>
      <c r="W113" s="32" t="s">
        <v>806</v>
      </c>
      <c r="X113" s="32" t="s">
        <v>806</v>
      </c>
      <c r="Y113" s="32" t="s">
        <v>806</v>
      </c>
      <c r="Z113" s="32" t="s">
        <v>806</v>
      </c>
      <c r="AA113" s="32" t="s">
        <v>806</v>
      </c>
      <c r="AB113" s="32" t="s">
        <v>806</v>
      </c>
      <c r="AC113" s="32" t="s">
        <v>806</v>
      </c>
      <c r="AD113" s="32" t="s">
        <v>806</v>
      </c>
      <c r="AE113" s="32" t="s">
        <v>806</v>
      </c>
      <c r="AF113" s="32" t="s">
        <v>806</v>
      </c>
      <c r="AG113" s="32" t="s">
        <v>806</v>
      </c>
      <c r="AH113" s="32" t="s">
        <v>806</v>
      </c>
      <c r="AI113" s="32" t="s">
        <v>806</v>
      </c>
      <c r="AJ113" s="32" t="s">
        <v>806</v>
      </c>
      <c r="AK113" s="32" t="s">
        <v>806</v>
      </c>
      <c r="AL113" s="32" t="s">
        <v>806</v>
      </c>
      <c r="AM113" s="32" t="s">
        <v>806</v>
      </c>
      <c r="AN113" s="32" t="s">
        <v>806</v>
      </c>
      <c r="AO113" s="32" t="s">
        <v>806</v>
      </c>
      <c r="AP113" s="32" t="s">
        <v>806</v>
      </c>
      <c r="AQ113" s="32" t="s">
        <v>806</v>
      </c>
      <c r="AR113" s="54"/>
      <c r="AS113" s="54"/>
      <c r="AU113" s="6" t="str">
        <f>G$4</f>
        <v>AT</v>
      </c>
      <c r="AV113" s="6" t="str">
        <f t="shared" ref="AV113:CE113" si="438">H$4</f>
        <v>BE</v>
      </c>
      <c r="AW113" s="6" t="str">
        <f t="shared" si="438"/>
        <v>BG</v>
      </c>
      <c r="AX113" s="6" t="str">
        <f t="shared" si="438"/>
        <v>CH</v>
      </c>
      <c r="AY113" s="6" t="str">
        <f t="shared" si="438"/>
        <v>CY</v>
      </c>
      <c r="AZ113" s="6" t="str">
        <f t="shared" si="438"/>
        <v>CZ</v>
      </c>
      <c r="BA113" s="6" t="str">
        <f t="shared" si="438"/>
        <v>DE</v>
      </c>
      <c r="BB113" s="6" t="str">
        <f t="shared" si="438"/>
        <v>DK</v>
      </c>
      <c r="BC113" s="6" t="str">
        <f t="shared" si="438"/>
        <v>EE</v>
      </c>
      <c r="BD113" s="6" t="str">
        <f t="shared" si="438"/>
        <v>EL</v>
      </c>
      <c r="BE113" s="6" t="str">
        <f t="shared" si="438"/>
        <v>ES</v>
      </c>
      <c r="BF113" s="6" t="str">
        <f t="shared" si="438"/>
        <v>FI</v>
      </c>
      <c r="BG113" s="6" t="str">
        <f t="shared" si="438"/>
        <v>FR</v>
      </c>
      <c r="BH113" s="6" t="str">
        <f t="shared" si="438"/>
        <v>HR</v>
      </c>
      <c r="BI113" s="6" t="str">
        <f t="shared" si="438"/>
        <v>HU</v>
      </c>
      <c r="BJ113" s="6" t="str">
        <f t="shared" si="438"/>
        <v>IE</v>
      </c>
      <c r="BK113" s="6" t="str">
        <f t="shared" si="438"/>
        <v>IS</v>
      </c>
      <c r="BL113" s="6" t="str">
        <f t="shared" si="438"/>
        <v>IT</v>
      </c>
      <c r="BM113" s="6" t="str">
        <f t="shared" si="438"/>
        <v>LT</v>
      </c>
      <c r="BN113" s="6" t="str">
        <f t="shared" si="438"/>
        <v>LU</v>
      </c>
      <c r="BO113" s="6" t="str">
        <f t="shared" si="438"/>
        <v>LV</v>
      </c>
      <c r="BP113" s="6" t="str">
        <f t="shared" si="438"/>
        <v>MT</v>
      </c>
      <c r="BQ113" s="6" t="str">
        <f t="shared" si="438"/>
        <v>NL</v>
      </c>
      <c r="BR113" s="6" t="str">
        <f t="shared" si="438"/>
        <v>NO</v>
      </c>
      <c r="BS113" s="6" t="str">
        <f t="shared" si="438"/>
        <v>PL</v>
      </c>
      <c r="BT113" s="6" t="str">
        <f t="shared" si="438"/>
        <v>PT</v>
      </c>
      <c r="BU113" s="6" t="str">
        <f t="shared" si="438"/>
        <v>RO</v>
      </c>
      <c r="BV113" s="6" t="str">
        <f t="shared" si="438"/>
        <v>SE</v>
      </c>
      <c r="BW113" s="6" t="str">
        <f t="shared" si="438"/>
        <v>SI</v>
      </c>
      <c r="BX113" s="6" t="str">
        <f t="shared" si="438"/>
        <v>SK</v>
      </c>
      <c r="BY113" s="6" t="str">
        <f t="shared" si="438"/>
        <v>UK</v>
      </c>
      <c r="BZ113" s="6" t="str">
        <f t="shared" si="438"/>
        <v>AL</v>
      </c>
      <c r="CA113" s="6" t="str">
        <f t="shared" si="438"/>
        <v>BA</v>
      </c>
      <c r="CB113" s="6" t="str">
        <f t="shared" si="438"/>
        <v>KS</v>
      </c>
      <c r="CC113" s="6" t="str">
        <f t="shared" si="438"/>
        <v>ME</v>
      </c>
      <c r="CD113" s="6" t="str">
        <f t="shared" si="438"/>
        <v>MK</v>
      </c>
      <c r="CE113" s="6" t="str">
        <f t="shared" si="438"/>
        <v>RS</v>
      </c>
    </row>
    <row r="114" spans="6:83">
      <c r="F114" s="75" t="s">
        <v>660</v>
      </c>
      <c r="G114" s="123">
        <f>INDEX(Demands_Sources!$E$77:$AO$77,MATCH(G$112,Demands_Sources!$E$76:$AO$76,0))</f>
        <v>2.59228125</v>
      </c>
      <c r="H114" s="123">
        <f>INDEX(Demands_Sources!$E$77:$AO$77,MATCH(H$112,Demands_Sources!$E$76:$AO$76,0))</f>
        <v>4.50860215053763</v>
      </c>
      <c r="I114" s="123">
        <f>INDEX(Demands_Sources!$E$77:$AO$77,MATCH(I$112,Demands_Sources!$E$76:$AO$76,0))</f>
        <v>1.20507806451613</v>
      </c>
      <c r="J114" s="123">
        <f>INDEX(Demands_Sources!$E$77:$AO$77,MATCH(J$112,Demands_Sources!$E$76:$AO$76,0))</f>
        <v>2</v>
      </c>
      <c r="K114" s="123">
        <f>INDEX(Demands_Sources!$E$77:$AO$77,MATCH(K$112,Demands_Sources!$E$76:$AO$76,0))</f>
        <v>1.3216187933796</v>
      </c>
      <c r="L114" s="123">
        <f>INDEX(Demands_Sources!$E$77:$AO$77,MATCH(L$112,Demands_Sources!$E$76:$AO$76,0))</f>
        <v>2.56434958566198</v>
      </c>
      <c r="M114" s="123">
        <f>INDEX(Demands_Sources!$E$77:$AO$77,MATCH(M$112,Demands_Sources!$E$76:$AO$76,0))</f>
        <v>24.44774444106</v>
      </c>
      <c r="N114" s="123">
        <f>INDEX(Demands_Sources!$E$77:$AO$77,MATCH(N$112,Demands_Sources!$E$76:$AO$76,0))</f>
        <v>1.56662</v>
      </c>
      <c r="O114" s="123">
        <f>INDEX(Demands_Sources!$E$77:$AO$77,MATCH(O$112,Demands_Sources!$E$76:$AO$76,0))</f>
        <v>0.256410256410256</v>
      </c>
      <c r="P114" s="123">
        <f>INDEX(Demands_Sources!$E$77:$AO$77,MATCH(P$112,Demands_Sources!$E$76:$AO$76,0))</f>
        <v>10.7351984385166</v>
      </c>
      <c r="Q114" s="123">
        <f>INDEX(Demands_Sources!$E$77:$AO$77,MATCH(Q$112,Demands_Sources!$E$76:$AO$76,0))</f>
        <v>25.3606797509943</v>
      </c>
      <c r="R114" s="123">
        <f>INDEX(Demands_Sources!$E$77:$AO$77,MATCH(R$112,Demands_Sources!$E$76:$AO$76,0))</f>
        <v>0.859895963855422</v>
      </c>
      <c r="S114" s="123">
        <f>INDEX(Demands_Sources!$E$77:$AO$77,MATCH(S$112,Demands_Sources!$E$76:$AO$76,0))</f>
        <v>15.5182334157312</v>
      </c>
      <c r="T114" s="123">
        <f>INDEX(Demands_Sources!$E$77:$AO$77,MATCH(T$112,Demands_Sources!$E$76:$AO$76,0))</f>
        <v>2.48549557759314</v>
      </c>
      <c r="U114" s="123">
        <f>INDEX(Demands_Sources!$E$77:$AO$77,MATCH(U$112,Demands_Sources!$E$76:$AO$76,0))</f>
        <v>2.24</v>
      </c>
      <c r="V114" s="123">
        <f>INDEX(Demands_Sources!$E$77:$AO$77,MATCH(V$112,Demands_Sources!$E$76:$AO$76,0))</f>
        <v>2.13023255813953</v>
      </c>
      <c r="W114" s="123">
        <f>INDEX(Demands_Sources!$E$77:$AO$77,MATCH(W$112,Demands_Sources!$E$76:$AO$76,0))</f>
        <v>0.14</v>
      </c>
      <c r="X114" s="123">
        <f>INDEX(Demands_Sources!$E$77:$AO$77,MATCH(X$112,Demands_Sources!$E$76:$AO$76,0))</f>
        <v>31.2435197244834</v>
      </c>
      <c r="Y114" s="123">
        <f>INDEX(Demands_Sources!$E$77:$AO$77,MATCH(Y$112,Demands_Sources!$E$76:$AO$76,0))</f>
        <v>0.683606557377049</v>
      </c>
      <c r="Z114" s="123">
        <f>INDEX(Demands_Sources!$E$77:$AO$77,MATCH(Z$112,Demands_Sources!$E$76:$AO$76,0))</f>
        <v>0.380470588235294</v>
      </c>
      <c r="AA114" s="123">
        <f>INDEX(Demands_Sources!$E$77:$AO$77,MATCH(AA$112,Demands_Sources!$E$76:$AO$76,0))</f>
        <v>0.485294117647059</v>
      </c>
      <c r="AB114" s="123">
        <f>INDEX(Demands_Sources!$E$77:$AO$77,MATCH(AB$112,Demands_Sources!$E$76:$AO$76,0))</f>
        <v>0</v>
      </c>
      <c r="AC114" s="123">
        <f>INDEX(Demands_Sources!$E$77:$AO$77,MATCH(AC$112,Demands_Sources!$E$76:$AO$76,0))</f>
        <v>2.41676942046856</v>
      </c>
      <c r="AD114" s="123">
        <f>INDEX(Demands_Sources!$E$77:$AO$77,MATCH(AD$112,Demands_Sources!$E$76:$AO$76,0))</f>
        <v>1.02</v>
      </c>
      <c r="AE114" s="123">
        <f>INDEX(Demands_Sources!$E$77:$AO$77,MATCH(AE$112,Demands_Sources!$E$76:$AO$76,0))</f>
        <v>13.6528619827939</v>
      </c>
      <c r="AF114" s="123">
        <f>INDEX(Demands_Sources!$E$77:$AO$77,MATCH(AF$112,Demands_Sources!$E$76:$AO$76,0))</f>
        <v>6.61594195804196</v>
      </c>
      <c r="AG114" s="123">
        <f>INDEX(Demands_Sources!$E$77:$AO$77,MATCH(AG$112,Demands_Sources!$E$76:$AO$76,0))</f>
        <v>3.7845468</v>
      </c>
      <c r="AH114" s="123">
        <f>INDEX(Demands_Sources!$E$77:$AO$77,MATCH(AH$112,Demands_Sources!$E$76:$AO$76,0))</f>
        <v>1.80307692307692</v>
      </c>
      <c r="AI114" s="123">
        <f>INDEX(Demands_Sources!$E$77:$AO$77,MATCH(AI$112,Demands_Sources!$E$76:$AO$76,0))</f>
        <v>0.345967741935484</v>
      </c>
      <c r="AJ114" s="123">
        <f>INDEX(Demands_Sources!$E$77:$AO$77,MATCH(AJ$112,Demands_Sources!$E$76:$AO$76,0))</f>
        <v>2.17691923076923</v>
      </c>
      <c r="AK114" s="123">
        <f>INDEX(Demands_Sources!$E$77:$AO$77,MATCH(AK$112,Demands_Sources!$E$76:$AO$76,0))</f>
        <v>6.71169561989606</v>
      </c>
      <c r="AL114" s="123">
        <f>INDEX(Demands_Sources!$E$77:$AO$77,MATCH(AL$112,Demands_Sources!$E$76:$AO$76,0))</f>
        <v>1.3</v>
      </c>
      <c r="AM114" s="123">
        <f>INDEX(Demands_Sources!$E$77:$AO$77,MATCH(AM$112,Demands_Sources!$E$76:$AO$76,0))</f>
        <v>0.0949</v>
      </c>
      <c r="AN114" s="123">
        <f>INDEX(Demands_Sources!$E$77:$AO$77,MATCH(AN$112,Demands_Sources!$E$76:$AO$76,0))</f>
        <v>0.03</v>
      </c>
      <c r="AO114" s="123">
        <f>INDEX(Demands_Sources!$E$77:$AO$77,MATCH(AO$112,Demands_Sources!$E$76:$AO$76,0))</f>
        <v>0</v>
      </c>
      <c r="AP114" s="123">
        <f>INDEX(Demands_Sources!$E$77:$AO$77,MATCH(AP$112,Demands_Sources!$E$76:$AO$76,0))</f>
        <v>0.82</v>
      </c>
      <c r="AQ114" s="123">
        <f>INDEX(Demands_Sources!$E$77:$AO$77,MATCH(AQ$112,Demands_Sources!$E$76:$AO$76,0))</f>
        <v>2.095</v>
      </c>
      <c r="AR114" s="54"/>
      <c r="AS114" s="54"/>
      <c r="AT114" s="87" t="str">
        <f>F114</f>
        <v>ICM</v>
      </c>
      <c r="AU114" s="88">
        <f t="shared" ref="AU114:BD117" si="439">G114-AU25</f>
        <v>0</v>
      </c>
      <c r="AV114" s="88">
        <f t="shared" si="439"/>
        <v>0</v>
      </c>
      <c r="AW114" s="88">
        <f t="shared" si="439"/>
        <v>0</v>
      </c>
      <c r="AX114" s="88">
        <f t="shared" si="439"/>
        <v>0</v>
      </c>
      <c r="AY114" s="88">
        <f t="shared" si="439"/>
        <v>0</v>
      </c>
      <c r="AZ114" s="88">
        <f t="shared" si="439"/>
        <v>0</v>
      </c>
      <c r="BA114" s="88">
        <f t="shared" si="439"/>
        <v>0</v>
      </c>
      <c r="BB114" s="88">
        <f t="shared" si="439"/>
        <v>0</v>
      </c>
      <c r="BC114" s="88">
        <f t="shared" si="439"/>
        <v>0</v>
      </c>
      <c r="BD114" s="88">
        <f t="shared" si="439"/>
        <v>0</v>
      </c>
      <c r="BE114" s="88">
        <f t="shared" ref="BE114:BN117" si="440">Q114-BE25</f>
        <v>0</v>
      </c>
      <c r="BF114" s="88">
        <f t="shared" si="440"/>
        <v>0</v>
      </c>
      <c r="BG114" s="88">
        <f t="shared" si="440"/>
        <v>0</v>
      </c>
      <c r="BH114" s="88">
        <f t="shared" si="440"/>
        <v>0</v>
      </c>
      <c r="BI114" s="88">
        <f t="shared" si="440"/>
        <v>0</v>
      </c>
      <c r="BJ114" s="88">
        <f t="shared" si="440"/>
        <v>0</v>
      </c>
      <c r="BK114" s="88">
        <f t="shared" si="440"/>
        <v>0</v>
      </c>
      <c r="BL114" s="88">
        <f t="shared" si="440"/>
        <v>0</v>
      </c>
      <c r="BM114" s="88">
        <f t="shared" si="440"/>
        <v>0</v>
      </c>
      <c r="BN114" s="88">
        <f t="shared" si="440"/>
        <v>0</v>
      </c>
      <c r="BO114" s="88">
        <f t="shared" ref="BO114:BX117" si="441">AA114-BO25</f>
        <v>0</v>
      </c>
      <c r="BP114" s="88">
        <f t="shared" si="441"/>
        <v>0</v>
      </c>
      <c r="BQ114" s="88">
        <f t="shared" si="441"/>
        <v>0</v>
      </c>
      <c r="BR114" s="88">
        <f t="shared" si="441"/>
        <v>0</v>
      </c>
      <c r="BS114" s="88">
        <f t="shared" si="441"/>
        <v>0</v>
      </c>
      <c r="BT114" s="88">
        <f t="shared" si="441"/>
        <v>0</v>
      </c>
      <c r="BU114" s="88">
        <f t="shared" si="441"/>
        <v>0</v>
      </c>
      <c r="BV114" s="88">
        <f t="shared" si="441"/>
        <v>0</v>
      </c>
      <c r="BW114" s="88">
        <f t="shared" si="441"/>
        <v>0</v>
      </c>
      <c r="BX114" s="88">
        <f t="shared" si="441"/>
        <v>0</v>
      </c>
      <c r="BY114" s="88">
        <f t="shared" ref="BY114:CE117" si="442">AK114-BY25</f>
        <v>0</v>
      </c>
      <c r="BZ114" s="88">
        <f t="shared" si="442"/>
        <v>0</v>
      </c>
      <c r="CA114" s="88">
        <f t="shared" si="442"/>
        <v>0</v>
      </c>
      <c r="CB114" s="88">
        <f t="shared" si="442"/>
        <v>0</v>
      </c>
      <c r="CC114" s="88">
        <f t="shared" si="442"/>
        <v>0</v>
      </c>
      <c r="CD114" s="88">
        <f t="shared" si="442"/>
        <v>0</v>
      </c>
      <c r="CE114" s="88">
        <f t="shared" si="442"/>
        <v>0</v>
      </c>
    </row>
    <row r="115" spans="6:83">
      <c r="F115" s="75" t="s">
        <v>661</v>
      </c>
      <c r="G115" s="123">
        <f>INDEX(Demands_Sources!$E$78:$AO$78,MATCH(G$112,Demands_Sources!$E$76:$AO$76,0))</f>
        <v>1.66171875</v>
      </c>
      <c r="H115" s="123">
        <f>INDEX(Demands_Sources!$E$78:$AO$78,MATCH(H$112,Demands_Sources!$E$76:$AO$76,0))</f>
        <v>1.48139784946237</v>
      </c>
      <c r="I115" s="123">
        <f>INDEX(Demands_Sources!$E$78:$AO$78,MATCH(I$112,Demands_Sources!$E$76:$AO$76,0))</f>
        <v>0.761101935483871</v>
      </c>
      <c r="J115" s="123">
        <f>INDEX(Demands_Sources!$E$78:$AO$78,MATCH(J$112,Demands_Sources!$E$76:$AO$76,0))</f>
        <v>0.08</v>
      </c>
      <c r="K115" s="123">
        <f>INDEX(Demands_Sources!$E$78:$AO$78,MATCH(K$112,Demands_Sources!$E$76:$AO$76,0))</f>
        <v>0.00638120662039519</v>
      </c>
      <c r="L115" s="123">
        <f>INDEX(Demands_Sources!$E$78:$AO$78,MATCH(L$112,Demands_Sources!$E$76:$AO$76,0))</f>
        <v>0.780650414338023</v>
      </c>
      <c r="M115" s="123">
        <f>INDEX(Demands_Sources!$E$78:$AO$78,MATCH(M$112,Demands_Sources!$E$76:$AO$76,0))</f>
        <v>5.46725555893999</v>
      </c>
      <c r="N115" s="123">
        <f>INDEX(Demands_Sources!$E$78:$AO$78,MATCH(N$112,Demands_Sources!$E$76:$AO$76,0))</f>
        <v>0</v>
      </c>
      <c r="O115" s="123">
        <f>INDEX(Demands_Sources!$E$78:$AO$78,MATCH(O$112,Demands_Sources!$E$76:$AO$76,0))</f>
        <v>0.118589743589744</v>
      </c>
      <c r="P115" s="123">
        <f>INDEX(Demands_Sources!$E$78:$AO$78,MATCH(P$112,Demands_Sources!$E$76:$AO$76,0))</f>
        <v>0.264801561483409</v>
      </c>
      <c r="Q115" s="123">
        <f>INDEX(Demands_Sources!$E$78:$AO$78,MATCH(Q$112,Demands_Sources!$E$76:$AO$76,0))</f>
        <v>0.856320249005709</v>
      </c>
      <c r="R115" s="123">
        <f>INDEX(Demands_Sources!$E$78:$AO$78,MATCH(R$112,Demands_Sources!$E$76:$AO$76,0))</f>
        <v>0.344684036144578</v>
      </c>
      <c r="S115" s="123">
        <f>INDEX(Demands_Sources!$E$78:$AO$78,MATCH(S$112,Demands_Sources!$E$76:$AO$76,0))</f>
        <v>2.47976658426875</v>
      </c>
      <c r="T115" s="123">
        <f>INDEX(Demands_Sources!$E$78:$AO$78,MATCH(T$112,Demands_Sources!$E$76:$AO$76,0))</f>
        <v>0.178504422406861</v>
      </c>
      <c r="U115" s="123">
        <f>INDEX(Demands_Sources!$E$78:$AO$78,MATCH(U$112,Demands_Sources!$E$76:$AO$76,0))</f>
        <v>0.32</v>
      </c>
      <c r="V115" s="123">
        <f>INDEX(Demands_Sources!$E$78:$AO$78,MATCH(V$112,Demands_Sources!$E$76:$AO$76,0))</f>
        <v>0.159767441860465</v>
      </c>
      <c r="W115" s="123">
        <f>INDEX(Demands_Sources!$E$78:$AO$78,MATCH(W$112,Demands_Sources!$E$76:$AO$76,0))</f>
        <v>0</v>
      </c>
      <c r="X115" s="123">
        <f>INDEX(Demands_Sources!$E$78:$AO$78,MATCH(X$112,Demands_Sources!$E$76:$AO$76,0))</f>
        <v>3.1644802755166</v>
      </c>
      <c r="Y115" s="123">
        <f>INDEX(Demands_Sources!$E$78:$AO$78,MATCH(Y$112,Demands_Sources!$E$76:$AO$76,0))</f>
        <v>0.150393442622951</v>
      </c>
      <c r="Z115" s="123">
        <f>INDEX(Demands_Sources!$E$78:$AO$78,MATCH(Z$112,Demands_Sources!$E$76:$AO$76,0))</f>
        <v>0.0507294117647058</v>
      </c>
      <c r="AA115" s="123">
        <f>INDEX(Demands_Sources!$E$78:$AO$78,MATCH(AA$112,Demands_Sources!$E$76:$AO$76,0))</f>
        <v>0.0647058823529411</v>
      </c>
      <c r="AB115" s="123">
        <f>INDEX(Demands_Sources!$E$78:$AO$78,MATCH(AB$112,Demands_Sources!$E$76:$AO$76,0))</f>
        <v>0</v>
      </c>
      <c r="AC115" s="123">
        <f>INDEX(Demands_Sources!$E$78:$AO$78,MATCH(AC$112,Demands_Sources!$E$76:$AO$76,0))</f>
        <v>0.0332305795314427</v>
      </c>
      <c r="AD115" s="123">
        <f>INDEX(Demands_Sources!$E$78:$AO$78,MATCH(AD$112,Demands_Sources!$E$76:$AO$76,0))</f>
        <v>0.1</v>
      </c>
      <c r="AE115" s="123">
        <f>INDEX(Demands_Sources!$E$78:$AO$78,MATCH(AE$112,Demands_Sources!$E$76:$AO$76,0))</f>
        <v>2.15923801720606</v>
      </c>
      <c r="AF115" s="123">
        <f>INDEX(Demands_Sources!$E$78:$AO$78,MATCH(AF$112,Demands_Sources!$E$76:$AO$76,0))</f>
        <v>0.239708041958042</v>
      </c>
      <c r="AG115" s="123">
        <f>INDEX(Demands_Sources!$E$78:$AO$78,MATCH(AG$112,Demands_Sources!$E$76:$AO$76,0))</f>
        <v>1.4717682</v>
      </c>
      <c r="AH115" s="123">
        <f>INDEX(Demands_Sources!$E$78:$AO$78,MATCH(AH$112,Demands_Sources!$E$76:$AO$76,0))</f>
        <v>0.540923076923077</v>
      </c>
      <c r="AI115" s="123">
        <f>INDEX(Demands_Sources!$E$78:$AO$78,MATCH(AI$112,Demands_Sources!$E$76:$AO$76,0))</f>
        <v>0.629032258064516</v>
      </c>
      <c r="AJ115" s="123">
        <f>INDEX(Demands_Sources!$E$78:$AO$78,MATCH(AJ$112,Demands_Sources!$E$76:$AO$76,0))</f>
        <v>0.710830769230769</v>
      </c>
      <c r="AK115" s="123">
        <f>INDEX(Demands_Sources!$E$78:$AO$78,MATCH(AK$112,Demands_Sources!$E$76:$AO$76,0))</f>
        <v>1.17030438010393</v>
      </c>
      <c r="AL115" s="123">
        <f>INDEX(Demands_Sources!$E$78:$AO$78,MATCH(AL$112,Demands_Sources!$E$76:$AO$76,0))</f>
        <v>0.025</v>
      </c>
      <c r="AM115" s="123">
        <f>INDEX(Demands_Sources!$E$78:$AO$78,MATCH(AM$112,Demands_Sources!$E$76:$AO$76,0))</f>
        <v>0.0339429</v>
      </c>
      <c r="AN115" s="123">
        <f>INDEX(Demands_Sources!$E$78:$AO$78,MATCH(AN$112,Demands_Sources!$E$76:$AO$76,0))</f>
        <v>0</v>
      </c>
      <c r="AO115" s="123">
        <f>INDEX(Demands_Sources!$E$78:$AO$78,MATCH(AO$112,Demands_Sources!$E$76:$AO$76,0))</f>
        <v>0.000839</v>
      </c>
      <c r="AP115" s="123">
        <f>INDEX(Demands_Sources!$E$78:$AO$78,MATCH(AP$112,Demands_Sources!$E$76:$AO$76,0))</f>
        <v>0.0027</v>
      </c>
      <c r="AQ115" s="123">
        <f>INDEX(Demands_Sources!$E$78:$AO$78,MATCH(AQ$112,Demands_Sources!$E$76:$AO$76,0))</f>
        <v>0.274</v>
      </c>
      <c r="AR115" s="54"/>
      <c r="AS115" s="54"/>
      <c r="AT115" s="87" t="str">
        <f>F115</f>
        <v>ILM</v>
      </c>
      <c r="AU115" s="88">
        <f t="shared" si="439"/>
        <v>0</v>
      </c>
      <c r="AV115" s="88">
        <f t="shared" si="439"/>
        <v>0</v>
      </c>
      <c r="AW115" s="88">
        <f t="shared" si="439"/>
        <v>0</v>
      </c>
      <c r="AX115" s="88">
        <f t="shared" si="439"/>
        <v>0</v>
      </c>
      <c r="AY115" s="88">
        <f t="shared" si="439"/>
        <v>0</v>
      </c>
      <c r="AZ115" s="88">
        <f t="shared" si="439"/>
        <v>0</v>
      </c>
      <c r="BA115" s="88">
        <f t="shared" si="439"/>
        <v>0</v>
      </c>
      <c r="BB115" s="88">
        <f t="shared" si="439"/>
        <v>0</v>
      </c>
      <c r="BC115" s="88">
        <f t="shared" si="439"/>
        <v>0</v>
      </c>
      <c r="BD115" s="88">
        <f t="shared" si="439"/>
        <v>0</v>
      </c>
      <c r="BE115" s="88">
        <f t="shared" si="440"/>
        <v>0</v>
      </c>
      <c r="BF115" s="88">
        <f t="shared" si="440"/>
        <v>0</v>
      </c>
      <c r="BG115" s="88">
        <f t="shared" si="440"/>
        <v>0</v>
      </c>
      <c r="BH115" s="88">
        <f t="shared" si="440"/>
        <v>0</v>
      </c>
      <c r="BI115" s="88">
        <f t="shared" si="440"/>
        <v>0</v>
      </c>
      <c r="BJ115" s="88">
        <f t="shared" si="440"/>
        <v>0</v>
      </c>
      <c r="BK115" s="88">
        <f t="shared" si="440"/>
        <v>0</v>
      </c>
      <c r="BL115" s="88">
        <f t="shared" si="440"/>
        <v>0</v>
      </c>
      <c r="BM115" s="88">
        <f t="shared" si="440"/>
        <v>0</v>
      </c>
      <c r="BN115" s="88">
        <f t="shared" si="440"/>
        <v>0</v>
      </c>
      <c r="BO115" s="88">
        <f t="shared" si="441"/>
        <v>0</v>
      </c>
      <c r="BP115" s="88">
        <f t="shared" si="441"/>
        <v>0</v>
      </c>
      <c r="BQ115" s="88">
        <f t="shared" si="441"/>
        <v>0</v>
      </c>
      <c r="BR115" s="88">
        <f t="shared" si="441"/>
        <v>0</v>
      </c>
      <c r="BS115" s="88">
        <f t="shared" si="441"/>
        <v>0</v>
      </c>
      <c r="BT115" s="88">
        <f t="shared" si="441"/>
        <v>0</v>
      </c>
      <c r="BU115" s="88">
        <f t="shared" si="441"/>
        <v>0</v>
      </c>
      <c r="BV115" s="88">
        <f t="shared" si="441"/>
        <v>0</v>
      </c>
      <c r="BW115" s="88">
        <f t="shared" si="441"/>
        <v>0</v>
      </c>
      <c r="BX115" s="88">
        <f t="shared" si="441"/>
        <v>0</v>
      </c>
      <c r="BY115" s="88">
        <f t="shared" si="442"/>
        <v>0</v>
      </c>
      <c r="BZ115" s="88">
        <f t="shared" si="442"/>
        <v>0</v>
      </c>
      <c r="CA115" s="88">
        <f t="shared" si="442"/>
        <v>0</v>
      </c>
      <c r="CB115" s="88">
        <f t="shared" si="442"/>
        <v>0</v>
      </c>
      <c r="CC115" s="88">
        <f t="shared" si="442"/>
        <v>0</v>
      </c>
      <c r="CD115" s="88">
        <f t="shared" si="442"/>
        <v>0</v>
      </c>
      <c r="CE115" s="88">
        <f t="shared" si="442"/>
        <v>0</v>
      </c>
    </row>
    <row r="116" spans="6:83">
      <c r="F116" s="75" t="s">
        <v>668</v>
      </c>
      <c r="G116" s="123">
        <f>INDEX(Demands_Sources!$E$97:$AO$97,MATCH(G$112,Demands_Sources!$E$96:$AO$96,0))</f>
        <v>0.0835760600161877</v>
      </c>
      <c r="H116" s="123">
        <f>INDEX(Demands_Sources!$E$97:$AO$97,MATCH(H$112,Demands_Sources!$E$96:$AO$96,0))</f>
        <v>0.6776112</v>
      </c>
      <c r="I116" s="123">
        <f>INDEX(Demands_Sources!$E$97:$AO$97,MATCH(I$112,Demands_Sources!$E$96:$AO$96,0))</f>
        <v>0</v>
      </c>
      <c r="J116" s="123">
        <f>INDEX(Demands_Sources!$E$97:$AO$97,MATCH(J$112,Demands_Sources!$E$96:$AO$96,0))</f>
        <v>0</v>
      </c>
      <c r="K116" s="123">
        <f>INDEX(Demands_Sources!$E$97:$AO$97,MATCH(K$112,Demands_Sources!$E$96:$AO$96,0))</f>
        <v>0</v>
      </c>
      <c r="L116" s="123">
        <f>INDEX(Demands_Sources!$E$97:$AO$97,MATCH(L$112,Demands_Sources!$E$96:$AO$96,0))</f>
        <v>0.919575009737395</v>
      </c>
      <c r="M116" s="123">
        <f>INDEX(Demands_Sources!$E$97:$AO$97,MATCH(M$112,Demands_Sources!$E$96:$AO$96,0))</f>
        <v>1.95370908950909</v>
      </c>
      <c r="N116" s="123">
        <f>INDEX(Demands_Sources!$E$97:$AO$97,MATCH(N$112,Demands_Sources!$E$96:$AO$96,0))</f>
        <v>0</v>
      </c>
      <c r="O116" s="123">
        <f>INDEX(Demands_Sources!$E$97:$AO$97,MATCH(O$112,Demands_Sources!$E$96:$AO$96,0))</f>
        <v>0.0407986684819881</v>
      </c>
      <c r="P116" s="123">
        <f>INDEX(Demands_Sources!$E$97:$AO$97,MATCH(P$112,Demands_Sources!$E$96:$AO$96,0))</f>
        <v>0</v>
      </c>
      <c r="Q116" s="123">
        <f>INDEX(Demands_Sources!$E$97:$AO$97,MATCH(Q$112,Demands_Sources!$E$96:$AO$96,0))</f>
        <v>1.27991989994301</v>
      </c>
      <c r="R116" s="123">
        <f>INDEX(Demands_Sources!$E$97:$AO$97,MATCH(R$112,Demands_Sources!$E$96:$AO$96,0))</f>
        <v>0</v>
      </c>
      <c r="S116" s="123">
        <f>INDEX(Demands_Sources!$E$97:$AO$97,MATCH(S$112,Demands_Sources!$E$96:$AO$96,0))</f>
        <v>1.09156091580355</v>
      </c>
      <c r="T116" s="123">
        <f>INDEX(Demands_Sources!$E$97:$AO$97,MATCH(T$112,Demands_Sources!$E$96:$AO$96,0))</f>
        <v>0.0747000032880862</v>
      </c>
      <c r="U116" s="123">
        <f>INDEX(Demands_Sources!$E$97:$AO$97,MATCH(U$112,Demands_Sources!$E$96:$AO$96,0))</f>
        <v>0.0560951954831439</v>
      </c>
      <c r="V116" s="123">
        <f>INDEX(Demands_Sources!$E$97:$AO$97,MATCH(V$112,Demands_Sources!$E$96:$AO$96,0))</f>
        <v>0</v>
      </c>
      <c r="W116" s="123">
        <f>INDEX(Demands_Sources!$E$97:$AO$97,MATCH(W$112,Demands_Sources!$E$96:$AO$96,0))</f>
        <v>0</v>
      </c>
      <c r="X116" s="123">
        <f>INDEX(Demands_Sources!$E$97:$AO$97,MATCH(X$112,Demands_Sources!$E$96:$AO$96,0))</f>
        <v>1.26738444393959</v>
      </c>
      <c r="Y116" s="123">
        <f>INDEX(Demands_Sources!$E$97:$AO$97,MATCH(Y$112,Demands_Sources!$E$96:$AO$96,0))</f>
        <v>0.0245593174085769</v>
      </c>
      <c r="Z116" s="123">
        <f>INDEX(Demands_Sources!$E$97:$AO$97,MATCH(Z$112,Demands_Sources!$E$96:$AO$96,0))</f>
        <v>0.086028</v>
      </c>
      <c r="AA116" s="123">
        <f>INDEX(Demands_Sources!$E$97:$AO$97,MATCH(AA$112,Demands_Sources!$E$96:$AO$96,0))</f>
        <v>0.0201591247500109</v>
      </c>
      <c r="AB116" s="123">
        <f>INDEX(Demands_Sources!$E$97:$AO$97,MATCH(AB$112,Demands_Sources!$E$96:$AO$96,0))</f>
        <v>0</v>
      </c>
      <c r="AC116" s="123">
        <f>INDEX(Demands_Sources!$E$97:$AO$97,MATCH(AC$112,Demands_Sources!$E$96:$AO$96,0))</f>
        <v>1.287</v>
      </c>
      <c r="AD116" s="123">
        <f>INDEX(Demands_Sources!$E$97:$AO$97,MATCH(AD$112,Demands_Sources!$E$96:$AO$96,0))</f>
        <v>0</v>
      </c>
      <c r="AE116" s="123">
        <f>INDEX(Demands_Sources!$E$97:$AO$97,MATCH(AE$112,Demands_Sources!$E$96:$AO$96,0))</f>
        <v>0.0869590182447231</v>
      </c>
      <c r="AF116" s="123">
        <f>INDEX(Demands_Sources!$E$97:$AO$97,MATCH(AF$112,Demands_Sources!$E$96:$AO$96,0))</f>
        <v>0.166604417880292</v>
      </c>
      <c r="AG116" s="123">
        <f>INDEX(Demands_Sources!$E$97:$AO$97,MATCH(AG$112,Demands_Sources!$E$96:$AO$96,0))</f>
        <v>0.149480957223689</v>
      </c>
      <c r="AH116" s="123">
        <f>INDEX(Demands_Sources!$E$97:$AO$97,MATCH(AH$112,Demands_Sources!$E$96:$AO$96,0))</f>
        <v>0.259630197140949</v>
      </c>
      <c r="AI116" s="123">
        <f>INDEX(Demands_Sources!$E$97:$AO$97,MATCH(AI$112,Demands_Sources!$E$96:$AO$96,0))</f>
        <v>0.00941524053632868</v>
      </c>
      <c r="AJ116" s="123">
        <f>INDEX(Demands_Sources!$E$97:$AO$97,MATCH(AJ$112,Demands_Sources!$E$96:$AO$96,0))</f>
        <v>0.0436727810108514</v>
      </c>
      <c r="AK116" s="123">
        <f>INDEX(Demands_Sources!$E$97:$AO$97,MATCH(AK$112,Demands_Sources!$E$96:$AO$96,0))</f>
        <v>1.01999408603533</v>
      </c>
      <c r="AL116" s="123">
        <f>INDEX(Demands_Sources!$E$97:$AO$97,MATCH(AL$112,Demands_Sources!$E$96:$AO$96,0))</f>
        <v>0</v>
      </c>
      <c r="AM116" s="123">
        <f>INDEX(Demands_Sources!$E$97:$AO$97,MATCH(AM$112,Demands_Sources!$E$96:$AO$96,0))</f>
        <v>0.009</v>
      </c>
      <c r="AN116" s="123">
        <f>INDEX(Demands_Sources!$E$97:$AO$97,MATCH(AN$112,Demands_Sources!$E$96:$AO$96,0))</f>
        <v>0</v>
      </c>
      <c r="AO116" s="123">
        <f>INDEX(Demands_Sources!$E$97:$AO$97,MATCH(AO$112,Demands_Sources!$E$96:$AO$96,0))</f>
        <v>0</v>
      </c>
      <c r="AP116" s="123">
        <f>INDEX(Demands_Sources!$E$97:$AO$97,MATCH(AP$112,Demands_Sources!$E$96:$AO$96,0))</f>
        <v>0</v>
      </c>
      <c r="AQ116" s="123">
        <f>INDEX(Demands_Sources!$E$97:$AO$97,MATCH(AQ$112,Demands_Sources!$E$96:$AO$96,0))</f>
        <v>0.272000001430512</v>
      </c>
      <c r="AR116" s="54"/>
      <c r="AS116" s="54"/>
      <c r="AT116" s="87" t="str">
        <f>F116</f>
        <v>IGF</v>
      </c>
      <c r="AU116" s="88">
        <f t="shared" si="439"/>
        <v>0</v>
      </c>
      <c r="AV116" s="88">
        <f t="shared" si="439"/>
        <v>0</v>
      </c>
      <c r="AW116" s="88">
        <f t="shared" si="439"/>
        <v>0</v>
      </c>
      <c r="AX116" s="88">
        <f t="shared" si="439"/>
        <v>0</v>
      </c>
      <c r="AY116" s="88">
        <f t="shared" si="439"/>
        <v>0</v>
      </c>
      <c r="AZ116" s="88">
        <f t="shared" si="439"/>
        <v>0</v>
      </c>
      <c r="BA116" s="88">
        <f t="shared" si="439"/>
        <v>0</v>
      </c>
      <c r="BB116" s="88">
        <f t="shared" si="439"/>
        <v>0</v>
      </c>
      <c r="BC116" s="88">
        <f t="shared" si="439"/>
        <v>0</v>
      </c>
      <c r="BD116" s="88">
        <f t="shared" si="439"/>
        <v>0</v>
      </c>
      <c r="BE116" s="88">
        <f t="shared" si="440"/>
        <v>0</v>
      </c>
      <c r="BF116" s="88">
        <f t="shared" si="440"/>
        <v>0</v>
      </c>
      <c r="BG116" s="88">
        <f t="shared" si="440"/>
        <v>0</v>
      </c>
      <c r="BH116" s="88">
        <f t="shared" si="440"/>
        <v>0</v>
      </c>
      <c r="BI116" s="88">
        <f t="shared" si="440"/>
        <v>0</v>
      </c>
      <c r="BJ116" s="88">
        <f t="shared" si="440"/>
        <v>0</v>
      </c>
      <c r="BK116" s="88">
        <f t="shared" si="440"/>
        <v>0</v>
      </c>
      <c r="BL116" s="88">
        <f t="shared" si="440"/>
        <v>0</v>
      </c>
      <c r="BM116" s="88">
        <f t="shared" si="440"/>
        <v>0</v>
      </c>
      <c r="BN116" s="88">
        <f t="shared" si="440"/>
        <v>0</v>
      </c>
      <c r="BO116" s="88">
        <f t="shared" si="441"/>
        <v>0</v>
      </c>
      <c r="BP116" s="88">
        <f t="shared" si="441"/>
        <v>0</v>
      </c>
      <c r="BQ116" s="88">
        <f t="shared" si="441"/>
        <v>0</v>
      </c>
      <c r="BR116" s="88">
        <f t="shared" si="441"/>
        <v>0</v>
      </c>
      <c r="BS116" s="88">
        <f t="shared" si="441"/>
        <v>0</v>
      </c>
      <c r="BT116" s="88">
        <f t="shared" si="441"/>
        <v>0</v>
      </c>
      <c r="BU116" s="88">
        <f t="shared" si="441"/>
        <v>0</v>
      </c>
      <c r="BV116" s="88">
        <f t="shared" si="441"/>
        <v>0</v>
      </c>
      <c r="BW116" s="88">
        <f t="shared" si="441"/>
        <v>0</v>
      </c>
      <c r="BX116" s="88">
        <f t="shared" si="441"/>
        <v>0</v>
      </c>
      <c r="BY116" s="88">
        <f t="shared" si="442"/>
        <v>0</v>
      </c>
      <c r="BZ116" s="88">
        <f t="shared" si="442"/>
        <v>0</v>
      </c>
      <c r="CA116" s="88">
        <f t="shared" si="442"/>
        <v>0</v>
      </c>
      <c r="CB116" s="88">
        <f t="shared" si="442"/>
        <v>0</v>
      </c>
      <c r="CC116" s="88">
        <f t="shared" si="442"/>
        <v>0</v>
      </c>
      <c r="CD116" s="88">
        <f t="shared" si="442"/>
        <v>0</v>
      </c>
      <c r="CE116" s="88">
        <f t="shared" si="442"/>
        <v>0</v>
      </c>
    </row>
    <row r="117" spans="6:83">
      <c r="F117" s="75" t="s">
        <v>669</v>
      </c>
      <c r="G117" s="123">
        <f>INDEX(Demands_Sources!$E$98:$AO$98,MATCH(G$112,Demands_Sources!$E$96:$AO$96,0))</f>
        <v>0.864579939983812</v>
      </c>
      <c r="H117" s="123">
        <f>INDEX(Demands_Sources!$E$98:$AO$98,MATCH(H$112,Demands_Sources!$E$96:$AO$96,0))</f>
        <v>0.8982288</v>
      </c>
      <c r="I117" s="123">
        <f>INDEX(Demands_Sources!$E$98:$AO$98,MATCH(I$112,Demands_Sources!$E$96:$AO$96,0))</f>
        <v>0.344163</v>
      </c>
      <c r="J117" s="123">
        <f>INDEX(Demands_Sources!$E$98:$AO$98,MATCH(J$112,Demands_Sources!$E$96:$AO$96,0))</f>
        <v>0</v>
      </c>
      <c r="K117" s="123">
        <f>INDEX(Demands_Sources!$E$98:$AO$98,MATCH(K$112,Demands_Sources!$E$96:$AO$96,0))</f>
        <v>0</v>
      </c>
      <c r="L117" s="123">
        <f>INDEX(Demands_Sources!$E$98:$AO$98,MATCH(L$112,Demands_Sources!$E$96:$AO$96,0))</f>
        <v>0.452924990262605</v>
      </c>
      <c r="M117" s="123">
        <f>INDEX(Demands_Sources!$E$98:$AO$98,MATCH(M$112,Demands_Sources!$E$96:$AO$96,0))</f>
        <v>5.20989091049091</v>
      </c>
      <c r="N117" s="123">
        <f>INDEX(Demands_Sources!$E$98:$AO$98,MATCH(N$112,Demands_Sources!$E$96:$AO$96,0))</f>
        <v>0.159798</v>
      </c>
      <c r="O117" s="123">
        <f>INDEX(Demands_Sources!$E$98:$AO$98,MATCH(O$112,Demands_Sources!$E$96:$AO$96,0))</f>
        <v>0.0407986315180119</v>
      </c>
      <c r="P117" s="123">
        <f>INDEX(Demands_Sources!$E$98:$AO$98,MATCH(P$112,Demands_Sources!$E$96:$AO$96,0))</f>
        <v>0.18364</v>
      </c>
      <c r="Q117" s="123">
        <f>INDEX(Demands_Sources!$E$98:$AO$98,MATCH(Q$112,Demands_Sources!$E$96:$AO$96,0))</f>
        <v>3.20953010005699</v>
      </c>
      <c r="R117" s="123">
        <f>INDEX(Demands_Sources!$E$98:$AO$98,MATCH(R$112,Demands_Sources!$E$96:$AO$96,0))</f>
        <v>0.304043</v>
      </c>
      <c r="S117" s="123">
        <f>INDEX(Demands_Sources!$E$98:$AO$98,MATCH(S$112,Demands_Sources!$E$96:$AO$96,0))</f>
        <v>3.76180908419645</v>
      </c>
      <c r="T117" s="123">
        <f>INDEX(Demands_Sources!$E$98:$AO$98,MATCH(T$112,Demands_Sources!$E$96:$AO$96,0))</f>
        <v>0.156869996711914</v>
      </c>
      <c r="U117" s="123">
        <f>INDEX(Demands_Sources!$E$98:$AO$98,MATCH(U$112,Demands_Sources!$E$96:$AO$96,0))</f>
        <v>0.339376804516856</v>
      </c>
      <c r="V117" s="123">
        <f>INDEX(Demands_Sources!$E$98:$AO$98,MATCH(V$112,Demands_Sources!$E$96:$AO$96,0))</f>
        <v>0.07</v>
      </c>
      <c r="W117" s="123">
        <f>INDEX(Demands_Sources!$E$98:$AO$98,MATCH(W$112,Demands_Sources!$E$96:$AO$96,0))</f>
        <v>0</v>
      </c>
      <c r="X117" s="123">
        <f>INDEX(Demands_Sources!$E$98:$AO$98,MATCH(X$112,Demands_Sources!$E$96:$AO$96,0))</f>
        <v>3.79572555606041</v>
      </c>
      <c r="Y117" s="123">
        <f>INDEX(Demands_Sources!$E$98:$AO$98,MATCH(Y$112,Demands_Sources!$E$96:$AO$96,0))</f>
        <v>0.0245592825914231</v>
      </c>
      <c r="Z117" s="123">
        <f>INDEX(Demands_Sources!$E$98:$AO$98,MATCH(Z$112,Demands_Sources!$E$96:$AO$96,0))</f>
        <v>0.0946308</v>
      </c>
      <c r="AA117" s="123">
        <f>INDEX(Demands_Sources!$E$98:$AO$98,MATCH(AA$112,Demands_Sources!$E$96:$AO$96,0))</f>
        <v>0.0201590252499891</v>
      </c>
      <c r="AB117" s="123">
        <f>INDEX(Demands_Sources!$E$98:$AO$98,MATCH(AB$112,Demands_Sources!$E$96:$AO$96,0))</f>
        <v>0</v>
      </c>
      <c r="AC117" s="123">
        <f>INDEX(Demands_Sources!$E$98:$AO$98,MATCH(AC$112,Demands_Sources!$E$96:$AO$96,0))</f>
        <v>0</v>
      </c>
      <c r="AD117" s="123">
        <f>INDEX(Demands_Sources!$E$98:$AO$98,MATCH(AD$112,Demands_Sources!$E$96:$AO$96,0))</f>
        <v>0</v>
      </c>
      <c r="AE117" s="123">
        <f>INDEX(Demands_Sources!$E$98:$AO$98,MATCH(AE$112,Demands_Sources!$E$96:$AO$96,0))</f>
        <v>2.92575098175528</v>
      </c>
      <c r="AF117" s="123">
        <f>INDEX(Demands_Sources!$E$98:$AO$98,MATCH(AF$112,Demands_Sources!$E$96:$AO$96,0))</f>
        <v>1.44336558211971</v>
      </c>
      <c r="AG117" s="123">
        <f>INDEX(Demands_Sources!$E$98:$AO$98,MATCH(AG$112,Demands_Sources!$E$96:$AO$96,0))</f>
        <v>0.0905190427763109</v>
      </c>
      <c r="AH117" s="123">
        <f>INDEX(Demands_Sources!$E$98:$AO$98,MATCH(AH$112,Demands_Sources!$E$96:$AO$96,0))</f>
        <v>0.120369802859051</v>
      </c>
      <c r="AI117" s="123">
        <f>INDEX(Demands_Sources!$E$98:$AO$98,MATCH(AI$112,Demands_Sources!$E$96:$AO$96,0))</f>
        <v>0.0627682594636713</v>
      </c>
      <c r="AJ117" s="123">
        <f>INDEX(Demands_Sources!$E$98:$AO$98,MATCH(AJ$112,Demands_Sources!$E$96:$AO$96,0))</f>
        <v>0.152847218989149</v>
      </c>
      <c r="AK117" s="123">
        <f>INDEX(Demands_Sources!$E$98:$AO$98,MATCH(AK$112,Demands_Sources!$E$96:$AO$96,0))</f>
        <v>2.33253591396467</v>
      </c>
      <c r="AL117" s="123">
        <f>INDEX(Demands_Sources!$E$98:$AO$98,MATCH(AL$112,Demands_Sources!$E$96:$AO$96,0))</f>
        <v>0</v>
      </c>
      <c r="AM117" s="123">
        <f>INDEX(Demands_Sources!$E$98:$AO$98,MATCH(AM$112,Demands_Sources!$E$96:$AO$96,0))</f>
        <v>0.0270000003576279</v>
      </c>
      <c r="AN117" s="123">
        <f>INDEX(Demands_Sources!$E$98:$AO$98,MATCH(AN$112,Demands_Sources!$E$96:$AO$96,0))</f>
        <v>0</v>
      </c>
      <c r="AO117" s="123">
        <f>INDEX(Demands_Sources!$E$98:$AO$98,MATCH(AO$112,Demands_Sources!$E$96:$AO$96,0))</f>
        <v>0</v>
      </c>
      <c r="AP117" s="123">
        <f>INDEX(Demands_Sources!$E$98:$AO$98,MATCH(AP$112,Demands_Sources!$E$96:$AO$96,0))</f>
        <v>0</v>
      </c>
      <c r="AQ117" s="123">
        <f>INDEX(Demands_Sources!$E$98:$AO$98,MATCH(AQ$112,Demands_Sources!$E$96:$AO$96,0))</f>
        <v>0.559999995231628</v>
      </c>
      <c r="AR117" s="68"/>
      <c r="AS117" s="68"/>
      <c r="AT117" s="87" t="str">
        <f>F117</f>
        <v>IGH</v>
      </c>
      <c r="AU117" s="88">
        <f t="shared" si="439"/>
        <v>0</v>
      </c>
      <c r="AV117" s="88">
        <f t="shared" si="439"/>
        <v>0</v>
      </c>
      <c r="AW117" s="88">
        <f t="shared" si="439"/>
        <v>0</v>
      </c>
      <c r="AX117" s="88">
        <f t="shared" si="439"/>
        <v>0</v>
      </c>
      <c r="AY117" s="88">
        <f t="shared" si="439"/>
        <v>0</v>
      </c>
      <c r="AZ117" s="88">
        <f t="shared" si="439"/>
        <v>0</v>
      </c>
      <c r="BA117" s="88">
        <f t="shared" si="439"/>
        <v>0</v>
      </c>
      <c r="BB117" s="88">
        <f t="shared" si="439"/>
        <v>0</v>
      </c>
      <c r="BC117" s="88">
        <f t="shared" si="439"/>
        <v>0</v>
      </c>
      <c r="BD117" s="88">
        <f t="shared" si="439"/>
        <v>0</v>
      </c>
      <c r="BE117" s="88">
        <f t="shared" si="440"/>
        <v>0</v>
      </c>
      <c r="BF117" s="88">
        <f t="shared" si="440"/>
        <v>0</v>
      </c>
      <c r="BG117" s="88">
        <f t="shared" si="440"/>
        <v>0</v>
      </c>
      <c r="BH117" s="88">
        <f t="shared" si="440"/>
        <v>0</v>
      </c>
      <c r="BI117" s="88">
        <f t="shared" si="440"/>
        <v>0</v>
      </c>
      <c r="BJ117" s="88">
        <f t="shared" si="440"/>
        <v>0</v>
      </c>
      <c r="BK117" s="88">
        <f t="shared" si="440"/>
        <v>0</v>
      </c>
      <c r="BL117" s="88">
        <f t="shared" si="440"/>
        <v>0</v>
      </c>
      <c r="BM117" s="88">
        <f t="shared" si="440"/>
        <v>0</v>
      </c>
      <c r="BN117" s="88">
        <f t="shared" si="440"/>
        <v>0</v>
      </c>
      <c r="BO117" s="88">
        <f t="shared" si="441"/>
        <v>0</v>
      </c>
      <c r="BP117" s="88">
        <f t="shared" si="441"/>
        <v>0</v>
      </c>
      <c r="BQ117" s="88">
        <f t="shared" si="441"/>
        <v>0</v>
      </c>
      <c r="BR117" s="88">
        <f t="shared" si="441"/>
        <v>0</v>
      </c>
      <c r="BS117" s="88">
        <f t="shared" si="441"/>
        <v>0</v>
      </c>
      <c r="BT117" s="88">
        <f t="shared" si="441"/>
        <v>0</v>
      </c>
      <c r="BU117" s="88">
        <f t="shared" si="441"/>
        <v>0</v>
      </c>
      <c r="BV117" s="88">
        <f t="shared" si="441"/>
        <v>0</v>
      </c>
      <c r="BW117" s="88">
        <f t="shared" si="441"/>
        <v>0</v>
      </c>
      <c r="BX117" s="88">
        <f t="shared" si="441"/>
        <v>0</v>
      </c>
      <c r="BY117" s="88">
        <f t="shared" si="442"/>
        <v>0</v>
      </c>
      <c r="BZ117" s="88">
        <f t="shared" si="442"/>
        <v>0</v>
      </c>
      <c r="CA117" s="88">
        <f t="shared" si="442"/>
        <v>0</v>
      </c>
      <c r="CB117" s="88">
        <f t="shared" si="442"/>
        <v>0</v>
      </c>
      <c r="CC117" s="88">
        <f t="shared" si="442"/>
        <v>0</v>
      </c>
      <c r="CD117" s="88">
        <f t="shared" si="442"/>
        <v>0</v>
      </c>
      <c r="CE117" s="88">
        <f t="shared" si="442"/>
        <v>0</v>
      </c>
    </row>
    <row r="118" ht="14.25" spans="6:45">
      <c r="F118" s="32" t="s">
        <v>1501</v>
      </c>
      <c r="G118" s="32" t="s">
        <v>293</v>
      </c>
      <c r="H118" s="32" t="s">
        <v>293</v>
      </c>
      <c r="I118" s="32" t="s">
        <v>293</v>
      </c>
      <c r="J118" s="32" t="s">
        <v>293</v>
      </c>
      <c r="K118" s="32" t="s">
        <v>293</v>
      </c>
      <c r="L118" s="32" t="s">
        <v>293</v>
      </c>
      <c r="M118" s="32" t="s">
        <v>293</v>
      </c>
      <c r="N118" s="32" t="s">
        <v>293</v>
      </c>
      <c r="O118" s="32" t="s">
        <v>293</v>
      </c>
      <c r="P118" s="32" t="s">
        <v>293</v>
      </c>
      <c r="Q118" s="32" t="s">
        <v>293</v>
      </c>
      <c r="R118" s="32" t="s">
        <v>293</v>
      </c>
      <c r="S118" s="32" t="s">
        <v>293</v>
      </c>
      <c r="T118" s="32" t="s">
        <v>293</v>
      </c>
      <c r="U118" s="32" t="s">
        <v>293</v>
      </c>
      <c r="V118" s="32" t="s">
        <v>293</v>
      </c>
      <c r="W118" s="32" t="s">
        <v>293</v>
      </c>
      <c r="X118" s="32" t="s">
        <v>293</v>
      </c>
      <c r="Y118" s="32" t="s">
        <v>293</v>
      </c>
      <c r="Z118" s="32" t="s">
        <v>293</v>
      </c>
      <c r="AA118" s="32" t="s">
        <v>293</v>
      </c>
      <c r="AB118" s="32" t="s">
        <v>293</v>
      </c>
      <c r="AC118" s="32" t="s">
        <v>293</v>
      </c>
      <c r="AD118" s="32" t="s">
        <v>293</v>
      </c>
      <c r="AE118" s="32" t="s">
        <v>293</v>
      </c>
      <c r="AF118" s="32" t="s">
        <v>293</v>
      </c>
      <c r="AG118" s="32" t="s">
        <v>293</v>
      </c>
      <c r="AH118" s="32" t="s">
        <v>293</v>
      </c>
      <c r="AI118" s="32" t="s">
        <v>293</v>
      </c>
      <c r="AJ118" s="32" t="s">
        <v>293</v>
      </c>
      <c r="AK118" s="32" t="s">
        <v>293</v>
      </c>
      <c r="AL118" s="32" t="s">
        <v>293</v>
      </c>
      <c r="AM118" s="32" t="s">
        <v>293</v>
      </c>
      <c r="AN118" s="32" t="s">
        <v>293</v>
      </c>
      <c r="AO118" s="32" t="s">
        <v>293</v>
      </c>
      <c r="AP118" s="32" t="s">
        <v>293</v>
      </c>
      <c r="AQ118" s="32" t="s">
        <v>293</v>
      </c>
      <c r="AR118" s="86"/>
      <c r="AS118" s="86"/>
    </row>
    <row r="119" spans="6:45">
      <c r="F119" t="s">
        <v>1338</v>
      </c>
      <c r="G119" s="124">
        <f>AU275</f>
        <v>15.78054065029</v>
      </c>
      <c r="H119" s="124">
        <f t="shared" ref="H119:AQ119" si="443">AV275</f>
        <v>13.5892140320206</v>
      </c>
      <c r="I119" s="124">
        <f t="shared" si="443"/>
        <v>13.6726766177539</v>
      </c>
      <c r="J119" s="124">
        <f t="shared" si="443"/>
        <v>11.0746122222222</v>
      </c>
      <c r="K119" s="124">
        <f t="shared" si="443"/>
        <v>1.28450327137688</v>
      </c>
      <c r="L119" s="124">
        <f t="shared" si="443"/>
        <v>18.9675463070253</v>
      </c>
      <c r="M119" s="124">
        <f t="shared" si="443"/>
        <v>100.929172303344</v>
      </c>
      <c r="N119" s="124">
        <f t="shared" si="443"/>
        <v>4.83857323644313</v>
      </c>
      <c r="O119" s="124">
        <f t="shared" si="443"/>
        <v>2.45108544400977</v>
      </c>
      <c r="P119" s="124">
        <f t="shared" si="443"/>
        <v>12.9323589426476</v>
      </c>
      <c r="Q119" s="124">
        <f t="shared" si="443"/>
        <v>49.9560530799631</v>
      </c>
      <c r="R119" s="124">
        <f t="shared" si="443"/>
        <v>4.39874798755066</v>
      </c>
      <c r="S119" s="124">
        <f t="shared" si="443"/>
        <v>54.3626069855978</v>
      </c>
      <c r="T119" s="124">
        <f t="shared" si="443"/>
        <v>7.39189331095895</v>
      </c>
      <c r="U119" s="124">
        <f t="shared" si="443"/>
        <v>4.917233866495</v>
      </c>
      <c r="V119" s="124">
        <f t="shared" si="443"/>
        <v>4.055597550187</v>
      </c>
      <c r="W119" s="124">
        <f t="shared" si="443"/>
        <v>0.307</v>
      </c>
      <c r="X119" s="124">
        <f t="shared" si="443"/>
        <v>81.1376579156127</v>
      </c>
      <c r="Y119" s="124">
        <f t="shared" si="443"/>
        <v>3.13795763285221</v>
      </c>
      <c r="Z119" s="124">
        <f t="shared" si="443"/>
        <v>2.07434666541176</v>
      </c>
      <c r="AA119" s="124">
        <f t="shared" si="443"/>
        <v>2.41670192107861</v>
      </c>
      <c r="AB119" s="124">
        <f t="shared" si="443"/>
        <v>0</v>
      </c>
      <c r="AC119" s="124">
        <f t="shared" si="443"/>
        <v>17.9381192635978</v>
      </c>
      <c r="AD119" s="124">
        <f t="shared" si="443"/>
        <v>3.8582313</v>
      </c>
      <c r="AE119" s="124">
        <f t="shared" si="443"/>
        <v>33.5389351907314</v>
      </c>
      <c r="AF119" s="124">
        <f t="shared" si="443"/>
        <v>22.7798026386711</v>
      </c>
      <c r="AG119" s="124">
        <f t="shared" si="443"/>
        <v>6.77498718330627</v>
      </c>
      <c r="AH119" s="124">
        <f t="shared" si="443"/>
        <v>6.97561493922524</v>
      </c>
      <c r="AI119" s="124">
        <f t="shared" si="443"/>
        <v>4.13515219518138</v>
      </c>
      <c r="AJ119" s="124">
        <f t="shared" si="443"/>
        <v>3.60432907010062</v>
      </c>
      <c r="AK119" s="124">
        <f t="shared" si="443"/>
        <v>52.4513359072626</v>
      </c>
      <c r="AL119" s="124">
        <f t="shared" si="443"/>
        <v>2.7829376235078</v>
      </c>
      <c r="AM119" s="124">
        <f t="shared" si="443"/>
        <v>1.86582908890867</v>
      </c>
      <c r="AN119" s="124">
        <f t="shared" si="443"/>
        <v>0.912237333333333</v>
      </c>
      <c r="AO119" s="124">
        <f t="shared" si="443"/>
        <v>0</v>
      </c>
      <c r="AP119" s="124">
        <f t="shared" si="443"/>
        <v>0.905629866666667</v>
      </c>
      <c r="AQ119" s="124">
        <f t="shared" si="443"/>
        <v>8.58707646627977</v>
      </c>
      <c r="AR119" s="54"/>
      <c r="AS119" s="54"/>
    </row>
    <row r="120" spans="44:45">
      <c r="AR120" s="54"/>
      <c r="AS120" s="54"/>
    </row>
    <row r="121" spans="6:45">
      <c r="F121" s="75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54"/>
      <c r="AS121" s="54"/>
    </row>
    <row r="122" s="37" customFormat="1" spans="6:45">
      <c r="F122" s="79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9"/>
      <c r="AS122" s="89"/>
    </row>
    <row r="123" spans="6:45">
      <c r="F123" s="75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54"/>
      <c r="AS123" s="54"/>
    </row>
    <row r="124" ht="23.25" spans="2:45">
      <c r="B124" s="18" t="s">
        <v>1626</v>
      </c>
      <c r="C124" s="18"/>
      <c r="D124" s="18"/>
      <c r="F124" s="75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54"/>
      <c r="AS124" s="54"/>
    </row>
    <row r="125" spans="6:45">
      <c r="F125" s="75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54"/>
      <c r="AS125" s="54"/>
    </row>
    <row r="126" ht="16.5" spans="5:45">
      <c r="E126" s="7" t="s">
        <v>1627</v>
      </c>
      <c r="F126" s="7"/>
      <c r="G126" s="6" t="str">
        <f>G$4</f>
        <v>AT</v>
      </c>
      <c r="H126" s="6" t="str">
        <f t="shared" ref="H126:AQ126" si="444">H$4</f>
        <v>BE</v>
      </c>
      <c r="I126" s="6" t="str">
        <f t="shared" si="444"/>
        <v>BG</v>
      </c>
      <c r="J126" s="6" t="str">
        <f t="shared" si="444"/>
        <v>CH</v>
      </c>
      <c r="K126" s="6" t="str">
        <f t="shared" si="444"/>
        <v>CY</v>
      </c>
      <c r="L126" s="6" t="str">
        <f t="shared" si="444"/>
        <v>CZ</v>
      </c>
      <c r="M126" s="6" t="str">
        <f t="shared" si="444"/>
        <v>DE</v>
      </c>
      <c r="N126" s="6" t="str">
        <f t="shared" si="444"/>
        <v>DK</v>
      </c>
      <c r="O126" s="6" t="str">
        <f t="shared" si="444"/>
        <v>EE</v>
      </c>
      <c r="P126" s="6" t="str">
        <f t="shared" si="444"/>
        <v>EL</v>
      </c>
      <c r="Q126" s="6" t="str">
        <f t="shared" si="444"/>
        <v>ES</v>
      </c>
      <c r="R126" s="6" t="str">
        <f t="shared" si="444"/>
        <v>FI</v>
      </c>
      <c r="S126" s="6" t="str">
        <f t="shared" si="444"/>
        <v>FR</v>
      </c>
      <c r="T126" s="6" t="str">
        <f t="shared" si="444"/>
        <v>HR</v>
      </c>
      <c r="U126" s="6" t="str">
        <f t="shared" si="444"/>
        <v>HU</v>
      </c>
      <c r="V126" s="6" t="str">
        <f t="shared" si="444"/>
        <v>IE</v>
      </c>
      <c r="W126" s="6" t="str">
        <f t="shared" si="444"/>
        <v>IS</v>
      </c>
      <c r="X126" s="6" t="str">
        <f t="shared" si="444"/>
        <v>IT</v>
      </c>
      <c r="Y126" s="6" t="str">
        <f t="shared" si="444"/>
        <v>LT</v>
      </c>
      <c r="Z126" s="6" t="str">
        <f t="shared" si="444"/>
        <v>LU</v>
      </c>
      <c r="AA126" s="6" t="str">
        <f t="shared" si="444"/>
        <v>LV</v>
      </c>
      <c r="AB126" s="6" t="str">
        <f t="shared" si="444"/>
        <v>MT</v>
      </c>
      <c r="AC126" s="6" t="str">
        <f t="shared" si="444"/>
        <v>NL</v>
      </c>
      <c r="AD126" s="6" t="str">
        <f t="shared" si="444"/>
        <v>NO</v>
      </c>
      <c r="AE126" s="6" t="str">
        <f t="shared" si="444"/>
        <v>PL</v>
      </c>
      <c r="AF126" s="6" t="str">
        <f t="shared" si="444"/>
        <v>PT</v>
      </c>
      <c r="AG126" s="6" t="str">
        <f t="shared" si="444"/>
        <v>RO</v>
      </c>
      <c r="AH126" s="6" t="str">
        <f t="shared" si="444"/>
        <v>SE</v>
      </c>
      <c r="AI126" s="6" t="str">
        <f t="shared" si="444"/>
        <v>SI</v>
      </c>
      <c r="AJ126" s="6" t="str">
        <f t="shared" si="444"/>
        <v>SK</v>
      </c>
      <c r="AK126" s="6" t="str">
        <f t="shared" si="444"/>
        <v>UK</v>
      </c>
      <c r="AL126" s="6" t="str">
        <f t="shared" si="444"/>
        <v>AL</v>
      </c>
      <c r="AM126" s="6" t="str">
        <f t="shared" si="444"/>
        <v>BA</v>
      </c>
      <c r="AN126" s="6" t="str">
        <f t="shared" si="444"/>
        <v>KS</v>
      </c>
      <c r="AO126" s="6" t="str">
        <f t="shared" si="444"/>
        <v>ME</v>
      </c>
      <c r="AP126" s="6" t="str">
        <f t="shared" si="444"/>
        <v>MK</v>
      </c>
      <c r="AQ126" s="6" t="str">
        <f t="shared" si="444"/>
        <v>RS</v>
      </c>
      <c r="AR126" s="54"/>
      <c r="AS126" s="54"/>
    </row>
    <row r="127" spans="5:45">
      <c r="E127" s="81" t="s">
        <v>662</v>
      </c>
      <c r="F127" s="955" t="s">
        <v>1628</v>
      </c>
      <c r="G127" s="83">
        <v>1</v>
      </c>
      <c r="H127" s="83">
        <v>1</v>
      </c>
      <c r="I127" s="83">
        <v>1</v>
      </c>
      <c r="J127" s="83">
        <v>1</v>
      </c>
      <c r="K127" s="83">
        <v>1</v>
      </c>
      <c r="L127" s="83">
        <v>1</v>
      </c>
      <c r="M127" s="83">
        <v>1</v>
      </c>
      <c r="N127" s="83">
        <v>1</v>
      </c>
      <c r="O127" s="83">
        <v>1</v>
      </c>
      <c r="P127" s="83">
        <v>1</v>
      </c>
      <c r="Q127" s="83">
        <v>1</v>
      </c>
      <c r="R127" s="83">
        <v>1</v>
      </c>
      <c r="S127" s="83">
        <v>1</v>
      </c>
      <c r="T127" s="83">
        <v>0.69</v>
      </c>
      <c r="U127" s="83">
        <v>1</v>
      </c>
      <c r="V127" s="83">
        <v>1</v>
      </c>
      <c r="W127" s="83">
        <v>0</v>
      </c>
      <c r="X127" s="83">
        <v>1</v>
      </c>
      <c r="Y127" s="83">
        <v>0.65</v>
      </c>
      <c r="Z127" s="83">
        <v>1</v>
      </c>
      <c r="AA127" s="83">
        <v>1</v>
      </c>
      <c r="AB127" s="83">
        <v>0</v>
      </c>
      <c r="AC127" s="83">
        <v>1</v>
      </c>
      <c r="AD127" s="83">
        <v>1</v>
      </c>
      <c r="AE127" s="83">
        <v>1</v>
      </c>
      <c r="AF127" s="83">
        <v>1</v>
      </c>
      <c r="AG127" s="83">
        <v>1</v>
      </c>
      <c r="AH127" s="83">
        <v>1</v>
      </c>
      <c r="AI127" s="83">
        <v>1</v>
      </c>
      <c r="AJ127" s="83">
        <v>1</v>
      </c>
      <c r="AK127" s="83">
        <v>1</v>
      </c>
      <c r="AL127" s="83">
        <v>1</v>
      </c>
      <c r="AM127" s="83">
        <v>1</v>
      </c>
      <c r="AN127" s="83">
        <v>1</v>
      </c>
      <c r="AO127" s="83">
        <v>0</v>
      </c>
      <c r="AP127" s="83">
        <v>0.6</v>
      </c>
      <c r="AQ127" s="83">
        <v>1</v>
      </c>
      <c r="AR127" s="54"/>
      <c r="AS127" s="54"/>
    </row>
    <row r="128" spans="5:45">
      <c r="E128" s="84"/>
      <c r="F128" s="955" t="s">
        <v>1629</v>
      </c>
      <c r="G128" s="83">
        <v>0</v>
      </c>
      <c r="H128" s="83">
        <v>0</v>
      </c>
      <c r="I128" s="83">
        <v>0</v>
      </c>
      <c r="J128" s="83">
        <v>0</v>
      </c>
      <c r="K128" s="83">
        <v>0</v>
      </c>
      <c r="L128" s="83">
        <v>0</v>
      </c>
      <c r="M128" s="83">
        <v>0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0.31</v>
      </c>
      <c r="U128" s="83">
        <v>0</v>
      </c>
      <c r="V128" s="83">
        <v>0</v>
      </c>
      <c r="W128" s="83">
        <v>0</v>
      </c>
      <c r="X128" s="83">
        <v>0</v>
      </c>
      <c r="Y128" s="83">
        <v>0.35</v>
      </c>
      <c r="Z128" s="83">
        <v>0</v>
      </c>
      <c r="AA128" s="83">
        <v>0</v>
      </c>
      <c r="AB128" s="83">
        <v>0</v>
      </c>
      <c r="AC128" s="83">
        <v>0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>
        <v>0</v>
      </c>
      <c r="AL128" s="83">
        <v>0</v>
      </c>
      <c r="AM128" s="83">
        <v>0</v>
      </c>
      <c r="AN128" s="83">
        <v>0</v>
      </c>
      <c r="AO128" s="83">
        <v>0</v>
      </c>
      <c r="AP128" s="83">
        <v>0.4</v>
      </c>
      <c r="AQ128" s="83">
        <v>0</v>
      </c>
      <c r="AR128" s="54"/>
      <c r="AS128" s="54"/>
    </row>
    <row r="129" s="12" customFormat="1" spans="5:45">
      <c r="E129" s="91"/>
      <c r="F129" s="92" t="s">
        <v>294</v>
      </c>
      <c r="G129" s="93" t="str">
        <f t="shared" ref="G129:AQ129" si="445">IF(SUM(G127:G128)&lt;&gt;1,"ERR","")</f>
        <v/>
      </c>
      <c r="H129" s="93" t="str">
        <f t="shared" si="445"/>
        <v/>
      </c>
      <c r="I129" s="93" t="str">
        <f t="shared" si="445"/>
        <v/>
      </c>
      <c r="J129" s="93" t="str">
        <f t="shared" si="445"/>
        <v/>
      </c>
      <c r="K129" s="93" t="str">
        <f t="shared" si="445"/>
        <v/>
      </c>
      <c r="L129" s="93" t="str">
        <f t="shared" si="445"/>
        <v/>
      </c>
      <c r="M129" s="93" t="str">
        <f t="shared" si="445"/>
        <v/>
      </c>
      <c r="N129" s="93" t="str">
        <f t="shared" si="445"/>
        <v/>
      </c>
      <c r="O129" s="93" t="str">
        <f t="shared" si="445"/>
        <v/>
      </c>
      <c r="P129" s="93" t="str">
        <f t="shared" si="445"/>
        <v/>
      </c>
      <c r="Q129" s="93" t="str">
        <f t="shared" si="445"/>
        <v/>
      </c>
      <c r="R129" s="93" t="str">
        <f t="shared" si="445"/>
        <v/>
      </c>
      <c r="S129" s="93" t="str">
        <f t="shared" si="445"/>
        <v/>
      </c>
      <c r="T129" s="93" t="str">
        <f t="shared" si="445"/>
        <v/>
      </c>
      <c r="U129" s="93" t="str">
        <f t="shared" si="445"/>
        <v/>
      </c>
      <c r="V129" s="93" t="str">
        <f t="shared" si="445"/>
        <v/>
      </c>
      <c r="W129" s="93" t="str">
        <f t="shared" si="445"/>
        <v>ERR</v>
      </c>
      <c r="X129" s="93" t="str">
        <f t="shared" si="445"/>
        <v/>
      </c>
      <c r="Y129" s="93" t="str">
        <f t="shared" si="445"/>
        <v/>
      </c>
      <c r="Z129" s="93" t="str">
        <f t="shared" si="445"/>
        <v/>
      </c>
      <c r="AA129" s="93" t="str">
        <f t="shared" si="445"/>
        <v/>
      </c>
      <c r="AB129" s="93" t="str">
        <f t="shared" si="445"/>
        <v>ERR</v>
      </c>
      <c r="AC129" s="93" t="str">
        <f t="shared" si="445"/>
        <v/>
      </c>
      <c r="AD129" s="93" t="str">
        <f t="shared" si="445"/>
        <v/>
      </c>
      <c r="AE129" s="93" t="str">
        <f t="shared" si="445"/>
        <v/>
      </c>
      <c r="AF129" s="93" t="str">
        <f t="shared" si="445"/>
        <v/>
      </c>
      <c r="AG129" s="93" t="str">
        <f t="shared" si="445"/>
        <v/>
      </c>
      <c r="AH129" s="93" t="str">
        <f t="shared" si="445"/>
        <v/>
      </c>
      <c r="AI129" s="93" t="str">
        <f t="shared" si="445"/>
        <v/>
      </c>
      <c r="AJ129" s="93" t="str">
        <f t="shared" si="445"/>
        <v/>
      </c>
      <c r="AK129" s="93" t="str">
        <f t="shared" si="445"/>
        <v/>
      </c>
      <c r="AL129" s="93" t="str">
        <f t="shared" si="445"/>
        <v/>
      </c>
      <c r="AM129" s="93" t="str">
        <f t="shared" si="445"/>
        <v/>
      </c>
      <c r="AN129" s="93" t="str">
        <f t="shared" si="445"/>
        <v/>
      </c>
      <c r="AO129" s="93" t="str">
        <f t="shared" si="445"/>
        <v>ERR</v>
      </c>
      <c r="AP129" s="93" t="str">
        <f t="shared" si="445"/>
        <v/>
      </c>
      <c r="AQ129" s="93" t="str">
        <f t="shared" si="445"/>
        <v/>
      </c>
      <c r="AR129" s="54"/>
      <c r="AS129" s="54"/>
    </row>
    <row r="130" s="12" customFormat="1" ht="16.5" spans="5:45">
      <c r="E130" s="7" t="s">
        <v>1630</v>
      </c>
      <c r="F130" s="7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9">
        <f>SUM(AA131:AA133)</f>
        <v>1</v>
      </c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9"/>
      <c r="AR130" s="54"/>
      <c r="AS130" s="54"/>
    </row>
    <row r="131" s="12" customFormat="1" spans="5:45">
      <c r="E131" s="81" t="s">
        <v>662</v>
      </c>
      <c r="F131" s="955" t="s">
        <v>1631</v>
      </c>
      <c r="G131" s="83">
        <v>0.1</v>
      </c>
      <c r="H131" s="83">
        <v>0.37</v>
      </c>
      <c r="I131" s="83">
        <v>0.26</v>
      </c>
      <c r="J131" s="83">
        <v>0.48</v>
      </c>
      <c r="K131" s="83">
        <v>0.06</v>
      </c>
      <c r="L131" s="83">
        <v>0.1925</v>
      </c>
      <c r="M131" s="83">
        <v>0.1</v>
      </c>
      <c r="N131" s="83">
        <v>0.291028446389497</v>
      </c>
      <c r="O131" s="83">
        <v>0.25</v>
      </c>
      <c r="P131" s="83">
        <v>0.3</v>
      </c>
      <c r="Q131" s="83">
        <v>0</v>
      </c>
      <c r="R131" s="83">
        <v>0.55</v>
      </c>
      <c r="S131" s="83">
        <v>0.05</v>
      </c>
      <c r="T131" s="83">
        <v>0.46</v>
      </c>
      <c r="U131" s="83">
        <v>0.16</v>
      </c>
      <c r="V131" s="83">
        <v>0.4</v>
      </c>
      <c r="W131" s="83">
        <v>0</v>
      </c>
      <c r="X131" s="83">
        <v>0.02</v>
      </c>
      <c r="Y131" s="83">
        <v>0.98</v>
      </c>
      <c r="Z131" s="83">
        <v>0.53</v>
      </c>
      <c r="AA131" s="83">
        <v>0.55</v>
      </c>
      <c r="AB131" s="83">
        <v>0</v>
      </c>
      <c r="AC131" s="83">
        <v>0</v>
      </c>
      <c r="AD131" s="83">
        <v>0.93</v>
      </c>
      <c r="AE131" s="83">
        <v>0.53</v>
      </c>
      <c r="AF131" s="83">
        <v>0.05</v>
      </c>
      <c r="AG131" s="83">
        <v>0</v>
      </c>
      <c r="AH131" s="83">
        <v>0.62</v>
      </c>
      <c r="AI131" s="83">
        <v>0</v>
      </c>
      <c r="AJ131" s="83">
        <v>0.23</v>
      </c>
      <c r="AK131" s="83">
        <v>0.525</v>
      </c>
      <c r="AL131" s="83">
        <v>0.26</v>
      </c>
      <c r="AM131" s="83">
        <v>0.45</v>
      </c>
      <c r="AN131" s="83">
        <v>0</v>
      </c>
      <c r="AO131" s="83">
        <v>0</v>
      </c>
      <c r="AP131" s="83">
        <v>0</v>
      </c>
      <c r="AQ131" s="83">
        <v>0.29</v>
      </c>
      <c r="AR131" s="54"/>
      <c r="AS131" s="54"/>
    </row>
    <row r="132" s="12" customFormat="1" spans="5:45">
      <c r="E132" s="91"/>
      <c r="F132" s="955" t="s">
        <v>1632</v>
      </c>
      <c r="G132" s="83">
        <v>0</v>
      </c>
      <c r="H132" s="83">
        <v>0.32</v>
      </c>
      <c r="I132" s="83">
        <v>0.22</v>
      </c>
      <c r="J132" s="83">
        <v>0.22</v>
      </c>
      <c r="K132" s="83">
        <v>0.94</v>
      </c>
      <c r="L132" s="83">
        <v>0.0275</v>
      </c>
      <c r="M132" s="83">
        <v>0.06</v>
      </c>
      <c r="N132" s="83">
        <v>0.459518599562363</v>
      </c>
      <c r="O132" s="83">
        <v>0.25</v>
      </c>
      <c r="P132" s="83">
        <v>0.7</v>
      </c>
      <c r="Q132" s="83">
        <v>0.6</v>
      </c>
      <c r="R132" s="83">
        <v>0.33</v>
      </c>
      <c r="S132" s="83">
        <v>0.4</v>
      </c>
      <c r="T132" s="83">
        <v>0</v>
      </c>
      <c r="U132" s="83">
        <v>0.26</v>
      </c>
      <c r="V132" s="83">
        <v>0.54</v>
      </c>
      <c r="W132" s="83">
        <v>0</v>
      </c>
      <c r="X132" s="83">
        <v>0.65</v>
      </c>
      <c r="Y132" s="83">
        <v>0.02</v>
      </c>
      <c r="Z132" s="83">
        <v>0</v>
      </c>
      <c r="AA132" s="83">
        <v>0.15</v>
      </c>
      <c r="AB132" s="83">
        <v>0</v>
      </c>
      <c r="AC132" s="83">
        <v>0.1</v>
      </c>
      <c r="AD132" s="83">
        <v>0.07</v>
      </c>
      <c r="AE132" s="83">
        <v>0</v>
      </c>
      <c r="AF132" s="83">
        <v>0.69</v>
      </c>
      <c r="AG132" s="83">
        <v>0.2</v>
      </c>
      <c r="AH132" s="83">
        <v>0.37</v>
      </c>
      <c r="AI132" s="83">
        <v>0.05</v>
      </c>
      <c r="AJ132" s="83">
        <v>0.07</v>
      </c>
      <c r="AK132" s="83">
        <v>0</v>
      </c>
      <c r="AL132" s="83">
        <v>0.74</v>
      </c>
      <c r="AM132" s="83">
        <v>0</v>
      </c>
      <c r="AN132" s="83">
        <v>1</v>
      </c>
      <c r="AO132" s="83">
        <v>0</v>
      </c>
      <c r="AP132" s="83">
        <v>1</v>
      </c>
      <c r="AQ132" s="83">
        <v>0.16</v>
      </c>
      <c r="AR132" s="54"/>
      <c r="AS132" s="54"/>
    </row>
    <row r="133" spans="6:43">
      <c r="F133" s="955" t="s">
        <v>1633</v>
      </c>
      <c r="G133" s="83">
        <v>0.9</v>
      </c>
      <c r="H133" s="83">
        <v>0.31</v>
      </c>
      <c r="I133" s="83">
        <v>0.52</v>
      </c>
      <c r="J133" s="83">
        <v>0.3</v>
      </c>
      <c r="K133" s="83">
        <v>0</v>
      </c>
      <c r="L133" s="83">
        <v>0.78</v>
      </c>
      <c r="M133" s="83">
        <v>0.84</v>
      </c>
      <c r="N133" s="83">
        <v>0.24945295404814</v>
      </c>
      <c r="O133" s="83">
        <v>0.5</v>
      </c>
      <c r="P133" s="83">
        <v>0</v>
      </c>
      <c r="Q133" s="83">
        <v>0.4</v>
      </c>
      <c r="R133" s="83">
        <v>0.12</v>
      </c>
      <c r="S133" s="83">
        <v>0.55</v>
      </c>
      <c r="T133" s="83">
        <v>0.54</v>
      </c>
      <c r="U133" s="83">
        <v>0.58</v>
      </c>
      <c r="V133" s="83">
        <v>0.06</v>
      </c>
      <c r="W133" s="83">
        <v>0</v>
      </c>
      <c r="X133" s="83">
        <v>0.33</v>
      </c>
      <c r="Y133" s="83">
        <v>0</v>
      </c>
      <c r="Z133" s="83">
        <v>0.47</v>
      </c>
      <c r="AA133" s="83">
        <v>0.3</v>
      </c>
      <c r="AB133" s="83">
        <v>0</v>
      </c>
      <c r="AC133" s="83">
        <v>0.9</v>
      </c>
      <c r="AD133" s="83">
        <v>0</v>
      </c>
      <c r="AE133" s="83">
        <v>0.47</v>
      </c>
      <c r="AF133" s="83">
        <v>0.26</v>
      </c>
      <c r="AG133" s="83">
        <v>0.8</v>
      </c>
      <c r="AH133" s="83">
        <v>0.01</v>
      </c>
      <c r="AI133" s="83">
        <v>0.95</v>
      </c>
      <c r="AJ133" s="83">
        <v>0.7</v>
      </c>
      <c r="AK133" s="83">
        <v>0.475</v>
      </c>
      <c r="AL133" s="83">
        <v>0</v>
      </c>
      <c r="AM133" s="83">
        <v>0.55</v>
      </c>
      <c r="AN133" s="83">
        <v>0</v>
      </c>
      <c r="AO133" s="83">
        <v>0</v>
      </c>
      <c r="AP133" s="83">
        <v>0</v>
      </c>
      <c r="AQ133" s="83">
        <v>0.55</v>
      </c>
    </row>
    <row r="134" spans="6:43">
      <c r="F134" s="92" t="s">
        <v>294</v>
      </c>
      <c r="G134" s="93" t="str">
        <f>IF(SUM(G131:G133)&lt;&gt;1,"ERR","")</f>
        <v/>
      </c>
      <c r="H134" s="93" t="str">
        <f t="shared" ref="H134:AQ134" si="446">IF(SUM(H131:H133)&lt;&gt;1,"ERR","")</f>
        <v/>
      </c>
      <c r="I134" s="93" t="str">
        <f t="shared" si="446"/>
        <v/>
      </c>
      <c r="J134" s="93" t="str">
        <f t="shared" si="446"/>
        <v/>
      </c>
      <c r="K134" s="93" t="str">
        <f t="shared" si="446"/>
        <v/>
      </c>
      <c r="L134" s="93" t="str">
        <f t="shared" si="446"/>
        <v/>
      </c>
      <c r="M134" s="93" t="str">
        <f t="shared" si="446"/>
        <v/>
      </c>
      <c r="N134" s="93" t="str">
        <f t="shared" si="446"/>
        <v/>
      </c>
      <c r="O134" s="93" t="str">
        <f t="shared" si="446"/>
        <v/>
      </c>
      <c r="P134" s="93" t="str">
        <f t="shared" si="446"/>
        <v/>
      </c>
      <c r="Q134" s="93" t="str">
        <f t="shared" si="446"/>
        <v/>
      </c>
      <c r="R134" s="93" t="str">
        <f t="shared" si="446"/>
        <v/>
      </c>
      <c r="S134" s="93" t="str">
        <f t="shared" si="446"/>
        <v/>
      </c>
      <c r="T134" s="93" t="str">
        <f t="shared" si="446"/>
        <v/>
      </c>
      <c r="U134" s="93" t="str">
        <f t="shared" si="446"/>
        <v/>
      </c>
      <c r="V134" s="93" t="str">
        <f t="shared" si="446"/>
        <v/>
      </c>
      <c r="W134" s="93" t="str">
        <f t="shared" si="446"/>
        <v>ERR</v>
      </c>
      <c r="X134" s="93" t="str">
        <f t="shared" si="446"/>
        <v/>
      </c>
      <c r="Y134" s="93" t="str">
        <f t="shared" si="446"/>
        <v/>
      </c>
      <c r="Z134" s="93" t="str">
        <f t="shared" si="446"/>
        <v/>
      </c>
      <c r="AA134" s="93" t="str">
        <f t="shared" si="446"/>
        <v/>
      </c>
      <c r="AB134" s="93" t="str">
        <f t="shared" si="446"/>
        <v>ERR</v>
      </c>
      <c r="AC134" s="93" t="str">
        <f t="shared" si="446"/>
        <v/>
      </c>
      <c r="AD134" s="93" t="str">
        <f t="shared" si="446"/>
        <v/>
      </c>
      <c r="AE134" s="93" t="str">
        <f t="shared" si="446"/>
        <v/>
      </c>
      <c r="AF134" s="93" t="str">
        <f t="shared" si="446"/>
        <v/>
      </c>
      <c r="AG134" s="93" t="str">
        <f t="shared" si="446"/>
        <v/>
      </c>
      <c r="AH134" s="93" t="str">
        <f t="shared" si="446"/>
        <v/>
      </c>
      <c r="AI134" s="93" t="str">
        <f t="shared" si="446"/>
        <v/>
      </c>
      <c r="AJ134" s="93" t="str">
        <f t="shared" si="446"/>
        <v/>
      </c>
      <c r="AK134" s="93" t="str">
        <f t="shared" si="446"/>
        <v/>
      </c>
      <c r="AL134" s="93" t="str">
        <f t="shared" si="446"/>
        <v/>
      </c>
      <c r="AM134" s="93" t="str">
        <f t="shared" si="446"/>
        <v/>
      </c>
      <c r="AN134" s="93" t="str">
        <f t="shared" si="446"/>
        <v/>
      </c>
      <c r="AO134" s="93" t="str">
        <f t="shared" si="446"/>
        <v>ERR</v>
      </c>
      <c r="AP134" s="93" t="str">
        <f t="shared" si="446"/>
        <v/>
      </c>
      <c r="AQ134" s="93" t="str">
        <f t="shared" si="446"/>
        <v/>
      </c>
    </row>
    <row r="135" spans="6:43">
      <c r="F135"/>
      <c r="H135" s="105"/>
      <c r="AQ135" s="4"/>
    </row>
    <row r="136" ht="16.5" spans="5:45">
      <c r="E136" s="7" t="s">
        <v>1630</v>
      </c>
      <c r="F136" s="7"/>
      <c r="G136" s="6" t="str">
        <f>G$4</f>
        <v>AT</v>
      </c>
      <c r="H136" s="6" t="str">
        <f t="shared" ref="H136:AQ136" si="447">H$4</f>
        <v>BE</v>
      </c>
      <c r="I136" s="6" t="str">
        <f t="shared" si="447"/>
        <v>BG</v>
      </c>
      <c r="J136" s="6" t="str">
        <f t="shared" si="447"/>
        <v>CH</v>
      </c>
      <c r="K136" s="6" t="str">
        <f t="shared" si="447"/>
        <v>CY</v>
      </c>
      <c r="L136" s="6" t="str">
        <f t="shared" si="447"/>
        <v>CZ</v>
      </c>
      <c r="M136" s="6" t="str">
        <f t="shared" si="447"/>
        <v>DE</v>
      </c>
      <c r="N136" s="6" t="str">
        <f t="shared" si="447"/>
        <v>DK</v>
      </c>
      <c r="O136" s="6" t="str">
        <f t="shared" si="447"/>
        <v>EE</v>
      </c>
      <c r="P136" s="6" t="str">
        <f t="shared" si="447"/>
        <v>EL</v>
      </c>
      <c r="Q136" s="6" t="str">
        <f t="shared" si="447"/>
        <v>ES</v>
      </c>
      <c r="R136" s="6" t="str">
        <f t="shared" si="447"/>
        <v>FI</v>
      </c>
      <c r="S136" s="6" t="str">
        <f t="shared" si="447"/>
        <v>FR</v>
      </c>
      <c r="T136" s="6" t="str">
        <f t="shared" si="447"/>
        <v>HR</v>
      </c>
      <c r="U136" s="6" t="str">
        <f t="shared" si="447"/>
        <v>HU</v>
      </c>
      <c r="V136" s="6" t="str">
        <f t="shared" si="447"/>
        <v>IE</v>
      </c>
      <c r="W136" s="6" t="str">
        <f t="shared" si="447"/>
        <v>IS</v>
      </c>
      <c r="X136" s="6" t="str">
        <f t="shared" si="447"/>
        <v>IT</v>
      </c>
      <c r="Y136" s="6" t="str">
        <f t="shared" si="447"/>
        <v>LT</v>
      </c>
      <c r="Z136" s="6" t="str">
        <f t="shared" si="447"/>
        <v>LU</v>
      </c>
      <c r="AA136" s="6" t="str">
        <f t="shared" si="447"/>
        <v>LV</v>
      </c>
      <c r="AB136" s="6" t="str">
        <f t="shared" si="447"/>
        <v>MT</v>
      </c>
      <c r="AC136" s="6" t="str">
        <f t="shared" si="447"/>
        <v>NL</v>
      </c>
      <c r="AD136" s="6" t="str">
        <f t="shared" si="447"/>
        <v>NO</v>
      </c>
      <c r="AE136" s="6" t="str">
        <f t="shared" si="447"/>
        <v>PL</v>
      </c>
      <c r="AF136" s="6" t="str">
        <f t="shared" si="447"/>
        <v>PT</v>
      </c>
      <c r="AG136" s="6" t="str">
        <f t="shared" si="447"/>
        <v>RO</v>
      </c>
      <c r="AH136" s="6" t="str">
        <f t="shared" si="447"/>
        <v>SE</v>
      </c>
      <c r="AI136" s="6" t="str">
        <f t="shared" si="447"/>
        <v>SI</v>
      </c>
      <c r="AJ136" s="6" t="str">
        <f t="shared" si="447"/>
        <v>SK</v>
      </c>
      <c r="AK136" s="6" t="str">
        <f t="shared" si="447"/>
        <v>UK</v>
      </c>
      <c r="AL136" s="6" t="str">
        <f t="shared" si="447"/>
        <v>AL</v>
      </c>
      <c r="AM136" s="6" t="str">
        <f t="shared" si="447"/>
        <v>BA</v>
      </c>
      <c r="AN136" s="6" t="str">
        <f t="shared" si="447"/>
        <v>KS</v>
      </c>
      <c r="AO136" s="6" t="str">
        <f t="shared" si="447"/>
        <v>ME</v>
      </c>
      <c r="AP136" s="6" t="str">
        <f t="shared" si="447"/>
        <v>MK</v>
      </c>
      <c r="AQ136" s="6" t="str">
        <f t="shared" si="447"/>
        <v>RS</v>
      </c>
      <c r="AR136" s="54"/>
      <c r="AS136" s="54"/>
    </row>
    <row r="137" spans="5:45">
      <c r="E137" s="81" t="s">
        <v>663</v>
      </c>
      <c r="F137" s="955" t="s">
        <v>1634</v>
      </c>
      <c r="G137" s="83">
        <v>0.1</v>
      </c>
      <c r="H137" s="83">
        <v>0.11</v>
      </c>
      <c r="I137" s="83">
        <v>0.43</v>
      </c>
      <c r="J137" s="83">
        <v>0</v>
      </c>
      <c r="K137" s="83">
        <v>0</v>
      </c>
      <c r="L137" s="83">
        <v>0.1</v>
      </c>
      <c r="M137" s="83">
        <v>0.105</v>
      </c>
      <c r="N137" s="83">
        <v>0.291028446389497</v>
      </c>
      <c r="O137" s="83">
        <v>0.1</v>
      </c>
      <c r="P137" s="83">
        <v>0.6</v>
      </c>
      <c r="Q137" s="83">
        <v>0.34</v>
      </c>
      <c r="R137" s="83">
        <v>0.55</v>
      </c>
      <c r="S137" s="83">
        <v>0.16</v>
      </c>
      <c r="T137" s="83">
        <v>0.46</v>
      </c>
      <c r="U137" s="83">
        <v>0.29</v>
      </c>
      <c r="V137" s="83">
        <v>0.35</v>
      </c>
      <c r="W137" s="83">
        <v>0</v>
      </c>
      <c r="X137" s="83">
        <v>0.128</v>
      </c>
      <c r="Y137" s="83">
        <v>0.9</v>
      </c>
      <c r="Z137" s="83">
        <v>1</v>
      </c>
      <c r="AA137" s="83">
        <v>0.45</v>
      </c>
      <c r="AB137" s="83">
        <v>0</v>
      </c>
      <c r="AC137" s="83">
        <v>0</v>
      </c>
      <c r="AD137" s="83">
        <v>1</v>
      </c>
      <c r="AE137" s="83">
        <v>0.5</v>
      </c>
      <c r="AF137" s="83">
        <v>0</v>
      </c>
      <c r="AG137" s="83">
        <v>0.34</v>
      </c>
      <c r="AH137" s="83">
        <v>0.625</v>
      </c>
      <c r="AI137" s="83">
        <v>0</v>
      </c>
      <c r="AJ137" s="83">
        <v>0.085</v>
      </c>
      <c r="AK137" s="83">
        <v>0.53</v>
      </c>
      <c r="AL137" s="83">
        <v>0</v>
      </c>
      <c r="AM137" s="83">
        <v>0.55</v>
      </c>
      <c r="AN137" s="83">
        <v>0</v>
      </c>
      <c r="AO137" s="83">
        <v>0</v>
      </c>
      <c r="AP137" s="83">
        <v>0</v>
      </c>
      <c r="AQ137" s="83">
        <v>0.25</v>
      </c>
      <c r="AR137" s="54"/>
      <c r="AS137" s="54"/>
    </row>
    <row r="138" spans="5:83">
      <c r="E138" s="84"/>
      <c r="F138" s="955" t="s">
        <v>1635</v>
      </c>
      <c r="G138" s="83">
        <v>0.4</v>
      </c>
      <c r="H138" s="83">
        <v>0.41</v>
      </c>
      <c r="I138" s="83">
        <v>0.22</v>
      </c>
      <c r="J138" s="83">
        <v>1</v>
      </c>
      <c r="K138" s="83">
        <v>1</v>
      </c>
      <c r="L138" s="83">
        <v>0.02</v>
      </c>
      <c r="M138" s="83">
        <v>0.2245</v>
      </c>
      <c r="N138" s="83">
        <v>0.459518599562363</v>
      </c>
      <c r="O138" s="83">
        <v>0</v>
      </c>
      <c r="P138" s="83">
        <v>0.4</v>
      </c>
      <c r="Q138" s="83">
        <v>0.49</v>
      </c>
      <c r="R138" s="83">
        <v>0.2</v>
      </c>
      <c r="S138" s="83">
        <v>0.2245</v>
      </c>
      <c r="T138" s="83">
        <v>0</v>
      </c>
      <c r="U138" s="83">
        <v>0.05</v>
      </c>
      <c r="V138" s="83">
        <v>0.65</v>
      </c>
      <c r="W138" s="83">
        <v>0</v>
      </c>
      <c r="X138" s="83">
        <v>0.6695</v>
      </c>
      <c r="Y138" s="83">
        <v>0.1</v>
      </c>
      <c r="Z138" s="83">
        <v>0</v>
      </c>
      <c r="AA138" s="83">
        <v>0.15</v>
      </c>
      <c r="AB138" s="83">
        <v>0</v>
      </c>
      <c r="AC138" s="83">
        <v>0</v>
      </c>
      <c r="AD138" s="83">
        <v>0</v>
      </c>
      <c r="AE138" s="83">
        <v>0.04</v>
      </c>
      <c r="AF138" s="83">
        <v>0.85</v>
      </c>
      <c r="AG138" s="83">
        <v>0</v>
      </c>
      <c r="AH138" s="83">
        <v>0.375</v>
      </c>
      <c r="AI138" s="83">
        <v>0.05</v>
      </c>
      <c r="AJ138" s="83">
        <v>0.195</v>
      </c>
      <c r="AK138" s="83">
        <v>0</v>
      </c>
      <c r="AL138" s="83">
        <v>0</v>
      </c>
      <c r="AM138" s="83">
        <v>0</v>
      </c>
      <c r="AN138" s="83">
        <v>1</v>
      </c>
      <c r="AO138" s="83">
        <v>1</v>
      </c>
      <c r="AP138" s="83">
        <v>1</v>
      </c>
      <c r="AQ138" s="83">
        <v>0.45</v>
      </c>
      <c r="AR138" s="54"/>
      <c r="AS138" s="54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</row>
    <row r="139" spans="5:45">
      <c r="E139" s="91"/>
      <c r="F139" s="955" t="s">
        <v>1636</v>
      </c>
      <c r="G139" s="83">
        <v>0.5</v>
      </c>
      <c r="H139" s="83">
        <v>0.48</v>
      </c>
      <c r="I139" s="83">
        <v>0.35</v>
      </c>
      <c r="J139" s="83">
        <v>0</v>
      </c>
      <c r="K139" s="83">
        <v>0</v>
      </c>
      <c r="L139" s="83">
        <v>0.858</v>
      </c>
      <c r="M139" s="83">
        <v>0.6335</v>
      </c>
      <c r="N139" s="83">
        <v>0.24945295404814</v>
      </c>
      <c r="O139" s="83">
        <v>0.9</v>
      </c>
      <c r="P139" s="83">
        <v>0</v>
      </c>
      <c r="Q139" s="83">
        <v>0.17</v>
      </c>
      <c r="R139" s="83">
        <v>0.25</v>
      </c>
      <c r="S139" s="83">
        <v>0.6155</v>
      </c>
      <c r="T139" s="83">
        <v>0.54</v>
      </c>
      <c r="U139" s="83">
        <v>0.66</v>
      </c>
      <c r="V139" s="83">
        <v>0</v>
      </c>
      <c r="W139" s="83">
        <v>0</v>
      </c>
      <c r="X139" s="83">
        <v>0.2025</v>
      </c>
      <c r="Y139" s="83">
        <v>0</v>
      </c>
      <c r="Z139" s="83">
        <v>0</v>
      </c>
      <c r="AA139" s="83">
        <v>0.4</v>
      </c>
      <c r="AB139" s="83">
        <v>0</v>
      </c>
      <c r="AC139" s="83">
        <v>1</v>
      </c>
      <c r="AD139" s="83">
        <v>0</v>
      </c>
      <c r="AE139" s="83">
        <v>0.4</v>
      </c>
      <c r="AF139" s="83">
        <v>0.15</v>
      </c>
      <c r="AG139" s="83">
        <v>0.66</v>
      </c>
      <c r="AH139" s="83">
        <v>0</v>
      </c>
      <c r="AI139" s="83">
        <v>0.95</v>
      </c>
      <c r="AJ139" s="83">
        <v>0.72</v>
      </c>
      <c r="AK139" s="83">
        <v>0.47</v>
      </c>
      <c r="AL139" s="83">
        <v>0</v>
      </c>
      <c r="AM139" s="83">
        <v>0.45</v>
      </c>
      <c r="AN139" s="83">
        <v>0</v>
      </c>
      <c r="AO139" s="83">
        <v>0</v>
      </c>
      <c r="AP139" s="83">
        <v>0</v>
      </c>
      <c r="AQ139" s="83">
        <v>0.3</v>
      </c>
      <c r="AR139" s="54"/>
      <c r="AS139" s="54"/>
    </row>
    <row r="140" spans="6:45">
      <c r="F140" s="955" t="s">
        <v>1637</v>
      </c>
      <c r="G140" s="83">
        <v>0</v>
      </c>
      <c r="H140" s="83">
        <v>0</v>
      </c>
      <c r="I140" s="83">
        <v>0</v>
      </c>
      <c r="J140" s="83">
        <v>0</v>
      </c>
      <c r="K140" s="83">
        <v>0</v>
      </c>
      <c r="L140" s="83">
        <v>0.022</v>
      </c>
      <c r="M140" s="83">
        <v>0.037</v>
      </c>
      <c r="N140" s="83">
        <v>0</v>
      </c>
      <c r="O140" s="83">
        <v>0</v>
      </c>
      <c r="P140" s="83">
        <v>0</v>
      </c>
      <c r="Q140" s="83">
        <v>0</v>
      </c>
      <c r="R140" s="83">
        <v>0</v>
      </c>
      <c r="S140" s="83">
        <v>0</v>
      </c>
      <c r="T140" s="83">
        <v>0</v>
      </c>
      <c r="U140" s="83">
        <v>0</v>
      </c>
      <c r="V140" s="83">
        <v>0</v>
      </c>
      <c r="W140" s="83">
        <v>0</v>
      </c>
      <c r="X140" s="83">
        <v>0</v>
      </c>
      <c r="Y140" s="83">
        <v>0</v>
      </c>
      <c r="Z140" s="83">
        <v>0</v>
      </c>
      <c r="AA140" s="83">
        <v>0</v>
      </c>
      <c r="AB140" s="83">
        <v>0</v>
      </c>
      <c r="AC140" s="83">
        <v>0</v>
      </c>
      <c r="AD140" s="83">
        <v>0</v>
      </c>
      <c r="AE140" s="83">
        <v>0.06</v>
      </c>
      <c r="AF140" s="83">
        <v>0</v>
      </c>
      <c r="AG140" s="83">
        <v>0</v>
      </c>
      <c r="AH140" s="83">
        <v>0</v>
      </c>
      <c r="AI140" s="83">
        <v>0</v>
      </c>
      <c r="AJ140" s="83">
        <v>0</v>
      </c>
      <c r="AK140" s="83">
        <v>0</v>
      </c>
      <c r="AL140" s="83">
        <v>0</v>
      </c>
      <c r="AM140" s="83">
        <v>0</v>
      </c>
      <c r="AN140" s="83">
        <v>0</v>
      </c>
      <c r="AO140" s="83">
        <v>0</v>
      </c>
      <c r="AP140" s="83">
        <v>0</v>
      </c>
      <c r="AQ140" s="83">
        <v>0</v>
      </c>
      <c r="AR140" s="16"/>
      <c r="AS140" s="16"/>
    </row>
    <row r="141" spans="6:45">
      <c r="F141" s="92" t="s">
        <v>294</v>
      </c>
      <c r="G141" s="93" t="str">
        <f>IF(SUM(G137:G140)&lt;&gt;1,"ERR","")</f>
        <v/>
      </c>
      <c r="H141" s="93" t="str">
        <f t="shared" ref="H141:AQ141" si="448">IF(SUM(H137:H140)&lt;&gt;1,"ERR","")</f>
        <v/>
      </c>
      <c r="I141" s="93" t="str">
        <f t="shared" si="448"/>
        <v/>
      </c>
      <c r="J141" s="93" t="str">
        <f t="shared" si="448"/>
        <v/>
      </c>
      <c r="K141" s="93" t="str">
        <f t="shared" si="448"/>
        <v/>
      </c>
      <c r="L141" s="93" t="str">
        <f t="shared" si="448"/>
        <v/>
      </c>
      <c r="M141" s="93" t="str">
        <f t="shared" si="448"/>
        <v/>
      </c>
      <c r="N141" s="93" t="str">
        <f t="shared" si="448"/>
        <v/>
      </c>
      <c r="O141" s="93" t="str">
        <f t="shared" si="448"/>
        <v/>
      </c>
      <c r="P141" s="93" t="str">
        <f t="shared" si="448"/>
        <v/>
      </c>
      <c r="Q141" s="93" t="str">
        <f t="shared" si="448"/>
        <v/>
      </c>
      <c r="R141" s="93" t="str">
        <f t="shared" si="448"/>
        <v/>
      </c>
      <c r="S141" s="93" t="str">
        <f t="shared" si="448"/>
        <v/>
      </c>
      <c r="T141" s="93" t="str">
        <f t="shared" si="448"/>
        <v/>
      </c>
      <c r="U141" s="93" t="str">
        <f t="shared" si="448"/>
        <v/>
      </c>
      <c r="V141" s="93" t="str">
        <f t="shared" si="448"/>
        <v/>
      </c>
      <c r="W141" s="93" t="str">
        <f t="shared" si="448"/>
        <v>ERR</v>
      </c>
      <c r="X141" s="93" t="str">
        <f t="shared" si="448"/>
        <v/>
      </c>
      <c r="Y141" s="93" t="str">
        <f t="shared" si="448"/>
        <v/>
      </c>
      <c r="Z141" s="93" t="str">
        <f t="shared" si="448"/>
        <v/>
      </c>
      <c r="AA141" s="93" t="str">
        <f t="shared" si="448"/>
        <v/>
      </c>
      <c r="AB141" s="93" t="str">
        <f t="shared" si="448"/>
        <v>ERR</v>
      </c>
      <c r="AC141" s="93" t="str">
        <f t="shared" si="448"/>
        <v/>
      </c>
      <c r="AD141" s="93" t="str">
        <f t="shared" si="448"/>
        <v/>
      </c>
      <c r="AE141" s="93" t="str">
        <f t="shared" si="448"/>
        <v/>
      </c>
      <c r="AF141" s="93" t="str">
        <f t="shared" si="448"/>
        <v/>
      </c>
      <c r="AG141" s="93" t="str">
        <f t="shared" si="448"/>
        <v/>
      </c>
      <c r="AH141" s="93" t="str">
        <f t="shared" si="448"/>
        <v/>
      </c>
      <c r="AI141" s="93" t="str">
        <f t="shared" si="448"/>
        <v/>
      </c>
      <c r="AJ141" s="93" t="str">
        <f t="shared" si="448"/>
        <v/>
      </c>
      <c r="AK141" s="93" t="str">
        <f t="shared" si="448"/>
        <v/>
      </c>
      <c r="AL141" s="93" t="str">
        <f t="shared" si="448"/>
        <v>ERR</v>
      </c>
      <c r="AM141" s="93" t="str">
        <f t="shared" si="448"/>
        <v/>
      </c>
      <c r="AN141" s="93" t="str">
        <f t="shared" si="448"/>
        <v/>
      </c>
      <c r="AO141" s="93" t="str">
        <f t="shared" si="448"/>
        <v/>
      </c>
      <c r="AP141" s="93" t="str">
        <f t="shared" si="448"/>
        <v/>
      </c>
      <c r="AQ141" s="93" t="str">
        <f t="shared" si="448"/>
        <v/>
      </c>
      <c r="AR141" s="16"/>
      <c r="AS141" s="16"/>
    </row>
    <row r="142" spans="6:45">
      <c r="F142"/>
      <c r="H142" s="17"/>
      <c r="AQ142" s="4"/>
      <c r="AR142" s="16"/>
      <c r="AS142" s="16"/>
    </row>
    <row r="143" ht="16.5" spans="5:45">
      <c r="E143" s="7" t="s">
        <v>1638</v>
      </c>
      <c r="F143" s="7"/>
      <c r="G143" s="6" t="str">
        <f>G$4</f>
        <v>AT</v>
      </c>
      <c r="H143" s="6" t="str">
        <f t="shared" ref="H143:AQ143" si="449">H$4</f>
        <v>BE</v>
      </c>
      <c r="I143" s="6" t="str">
        <f t="shared" si="449"/>
        <v>BG</v>
      </c>
      <c r="J143" s="6" t="str">
        <f t="shared" si="449"/>
        <v>CH</v>
      </c>
      <c r="K143" s="6" t="str">
        <f t="shared" si="449"/>
        <v>CY</v>
      </c>
      <c r="L143" s="6" t="str">
        <f t="shared" si="449"/>
        <v>CZ</v>
      </c>
      <c r="M143" s="6" t="str">
        <f t="shared" si="449"/>
        <v>DE</v>
      </c>
      <c r="N143" s="6" t="str">
        <f t="shared" si="449"/>
        <v>DK</v>
      </c>
      <c r="O143" s="6" t="str">
        <f t="shared" si="449"/>
        <v>EE</v>
      </c>
      <c r="P143" s="6" t="str">
        <f t="shared" si="449"/>
        <v>EL</v>
      </c>
      <c r="Q143" s="6" t="str">
        <f t="shared" si="449"/>
        <v>ES</v>
      </c>
      <c r="R143" s="6" t="str">
        <f t="shared" si="449"/>
        <v>FI</v>
      </c>
      <c r="S143" s="6" t="str">
        <f t="shared" si="449"/>
        <v>FR</v>
      </c>
      <c r="T143" s="6" t="str">
        <f t="shared" si="449"/>
        <v>HR</v>
      </c>
      <c r="U143" s="6" t="str">
        <f t="shared" si="449"/>
        <v>HU</v>
      </c>
      <c r="V143" s="6" t="str">
        <f t="shared" si="449"/>
        <v>IE</v>
      </c>
      <c r="W143" s="6" t="str">
        <f t="shared" si="449"/>
        <v>IS</v>
      </c>
      <c r="X143" s="6" t="str">
        <f t="shared" si="449"/>
        <v>IT</v>
      </c>
      <c r="Y143" s="6" t="str">
        <f t="shared" si="449"/>
        <v>LT</v>
      </c>
      <c r="Z143" s="6" t="str">
        <f t="shared" si="449"/>
        <v>LU</v>
      </c>
      <c r="AA143" s="6" t="str">
        <f t="shared" si="449"/>
        <v>LV</v>
      </c>
      <c r="AB143" s="6" t="str">
        <f t="shared" si="449"/>
        <v>MT</v>
      </c>
      <c r="AC143" s="6" t="str">
        <f t="shared" si="449"/>
        <v>NL</v>
      </c>
      <c r="AD143" s="6" t="str">
        <f t="shared" si="449"/>
        <v>NO</v>
      </c>
      <c r="AE143" s="6" t="str">
        <f t="shared" si="449"/>
        <v>PL</v>
      </c>
      <c r="AF143" s="6" t="str">
        <f t="shared" si="449"/>
        <v>PT</v>
      </c>
      <c r="AG143" s="6" t="str">
        <f t="shared" si="449"/>
        <v>RO</v>
      </c>
      <c r="AH143" s="6" t="str">
        <f t="shared" si="449"/>
        <v>SE</v>
      </c>
      <c r="AI143" s="6" t="str">
        <f t="shared" si="449"/>
        <v>SI</v>
      </c>
      <c r="AJ143" s="6" t="str">
        <f t="shared" si="449"/>
        <v>SK</v>
      </c>
      <c r="AK143" s="6" t="str">
        <f t="shared" si="449"/>
        <v>UK</v>
      </c>
      <c r="AL143" s="6" t="str">
        <f t="shared" si="449"/>
        <v>AL</v>
      </c>
      <c r="AM143" s="6" t="str">
        <f t="shared" si="449"/>
        <v>BA</v>
      </c>
      <c r="AN143" s="6" t="str">
        <f t="shared" si="449"/>
        <v>KS</v>
      </c>
      <c r="AO143" s="6" t="str">
        <f t="shared" si="449"/>
        <v>ME</v>
      </c>
      <c r="AP143" s="6" t="str">
        <f t="shared" si="449"/>
        <v>MK</v>
      </c>
      <c r="AQ143" s="6" t="str">
        <f t="shared" si="449"/>
        <v>RS</v>
      </c>
      <c r="AR143" s="16"/>
      <c r="AS143" s="16"/>
    </row>
    <row r="144" spans="5:45">
      <c r="E144" s="81" t="s">
        <v>665</v>
      </c>
      <c r="F144" s="955" t="s">
        <v>1639</v>
      </c>
      <c r="G144" s="83">
        <v>0.645833333333333</v>
      </c>
      <c r="H144" s="83">
        <v>0.6</v>
      </c>
      <c r="I144" s="83">
        <v>0.235772357723577</v>
      </c>
      <c r="J144" s="83">
        <v>0.65</v>
      </c>
      <c r="K144" s="83">
        <v>1</v>
      </c>
      <c r="L144" s="83">
        <v>0.645833333333333</v>
      </c>
      <c r="M144" s="83">
        <v>0.645833333333333</v>
      </c>
      <c r="N144" s="83">
        <v>0.645833333333333</v>
      </c>
      <c r="O144" s="83">
        <v>0.235772357723577</v>
      </c>
      <c r="P144" s="83">
        <v>0.523911875335841</v>
      </c>
      <c r="Q144" s="83">
        <v>0.421242124212421</v>
      </c>
      <c r="R144" s="83">
        <v>0.645833333333333</v>
      </c>
      <c r="S144" s="83">
        <v>0.523911875335841</v>
      </c>
      <c r="T144" s="83">
        <v>0</v>
      </c>
      <c r="U144" s="83">
        <v>0.645833333333333</v>
      </c>
      <c r="V144" s="83">
        <v>0.677361853832442</v>
      </c>
      <c r="W144" s="83">
        <v>0</v>
      </c>
      <c r="X144" s="83">
        <v>0.359944751381215</v>
      </c>
      <c r="Y144" s="83">
        <v>0.235772357723577</v>
      </c>
      <c r="Z144" s="83">
        <v>0.6</v>
      </c>
      <c r="AA144" s="83">
        <v>0.35</v>
      </c>
      <c r="AB144" s="83">
        <v>0</v>
      </c>
      <c r="AC144" s="83">
        <v>0.78</v>
      </c>
      <c r="AD144" s="83">
        <v>0</v>
      </c>
      <c r="AE144" s="83">
        <v>0.235772357723577</v>
      </c>
      <c r="AF144" s="83">
        <v>0.117287195862449</v>
      </c>
      <c r="AG144" s="83">
        <v>0.4</v>
      </c>
      <c r="AH144" s="83">
        <v>0.26</v>
      </c>
      <c r="AI144" s="83">
        <v>0.3</v>
      </c>
      <c r="AJ144" s="83">
        <v>0.4</v>
      </c>
      <c r="AK144" s="83">
        <v>0.677361853832442</v>
      </c>
      <c r="AL144" s="83">
        <v>0</v>
      </c>
      <c r="AM144" s="83">
        <v>0.5</v>
      </c>
      <c r="AN144" s="83">
        <v>0</v>
      </c>
      <c r="AO144" s="83">
        <v>0</v>
      </c>
      <c r="AP144" s="83">
        <v>0</v>
      </c>
      <c r="AQ144" s="83">
        <v>0.1</v>
      </c>
      <c r="AR144" s="16"/>
      <c r="AS144" s="16"/>
    </row>
    <row r="145" spans="5:45">
      <c r="E145" s="84"/>
      <c r="F145" s="955" t="s">
        <v>1640</v>
      </c>
      <c r="G145" s="83">
        <v>0.354166666666667</v>
      </c>
      <c r="H145" s="83">
        <v>0.4</v>
      </c>
      <c r="I145" s="83">
        <v>0.764227642276423</v>
      </c>
      <c r="J145" s="83">
        <v>0.35</v>
      </c>
      <c r="K145" s="83">
        <v>0</v>
      </c>
      <c r="L145" s="83">
        <v>0.354166666666667</v>
      </c>
      <c r="M145" s="83">
        <v>0.354166666666667</v>
      </c>
      <c r="N145" s="83">
        <v>0.354166666666667</v>
      </c>
      <c r="O145" s="83">
        <v>0.764227642276423</v>
      </c>
      <c r="P145" s="83">
        <v>0.476088124664159</v>
      </c>
      <c r="Q145" s="83">
        <v>0.578757875787579</v>
      </c>
      <c r="R145" s="83">
        <v>0.354166666666667</v>
      </c>
      <c r="S145" s="83">
        <v>0.476088124664159</v>
      </c>
      <c r="T145" s="83">
        <v>1</v>
      </c>
      <c r="U145" s="83">
        <v>0.354166666666667</v>
      </c>
      <c r="V145" s="83">
        <v>0.322638146167558</v>
      </c>
      <c r="W145" s="83">
        <v>0</v>
      </c>
      <c r="X145" s="83">
        <v>0.640055248618784</v>
      </c>
      <c r="Y145" s="83">
        <v>0.764227642276423</v>
      </c>
      <c r="Z145" s="83">
        <v>0.4</v>
      </c>
      <c r="AA145" s="83">
        <v>0.65</v>
      </c>
      <c r="AB145" s="83">
        <v>0</v>
      </c>
      <c r="AC145" s="83">
        <v>0.22</v>
      </c>
      <c r="AD145" s="83">
        <v>0</v>
      </c>
      <c r="AE145" s="83">
        <v>0.764227642276423</v>
      </c>
      <c r="AF145" s="83">
        <v>0.882712804137551</v>
      </c>
      <c r="AG145" s="83">
        <v>0.6</v>
      </c>
      <c r="AH145" s="83">
        <v>0.74</v>
      </c>
      <c r="AI145" s="83">
        <v>0.7</v>
      </c>
      <c r="AJ145" s="83">
        <v>0.6</v>
      </c>
      <c r="AK145" s="83">
        <v>0.322638146167558</v>
      </c>
      <c r="AL145" s="83">
        <v>0</v>
      </c>
      <c r="AM145" s="83">
        <v>0.5</v>
      </c>
      <c r="AN145" s="83">
        <v>0</v>
      </c>
      <c r="AO145" s="83">
        <v>0</v>
      </c>
      <c r="AP145" s="83">
        <v>0</v>
      </c>
      <c r="AQ145" s="83">
        <v>0.9</v>
      </c>
      <c r="AR145" s="16"/>
      <c r="AS145" s="16"/>
    </row>
    <row r="146" spans="5:45">
      <c r="E146" s="91"/>
      <c r="F146" s="92" t="s">
        <v>294</v>
      </c>
      <c r="G146" s="93" t="str">
        <f t="shared" ref="G146:AQ146" si="450">IF(SUM(G144:G145)&lt;&gt;1,"ERR","")</f>
        <v/>
      </c>
      <c r="H146" s="93" t="str">
        <f t="shared" si="450"/>
        <v/>
      </c>
      <c r="I146" s="93" t="str">
        <f t="shared" si="450"/>
        <v/>
      </c>
      <c r="J146" s="93" t="str">
        <f t="shared" si="450"/>
        <v/>
      </c>
      <c r="K146" s="93" t="str">
        <f t="shared" si="450"/>
        <v/>
      </c>
      <c r="L146" s="93" t="str">
        <f t="shared" si="450"/>
        <v/>
      </c>
      <c r="M146" s="93" t="str">
        <f t="shared" si="450"/>
        <v/>
      </c>
      <c r="N146" s="93" t="str">
        <f t="shared" si="450"/>
        <v/>
      </c>
      <c r="O146" s="93" t="str">
        <f t="shared" si="450"/>
        <v/>
      </c>
      <c r="P146" s="93" t="str">
        <f t="shared" si="450"/>
        <v/>
      </c>
      <c r="Q146" s="93" t="str">
        <f t="shared" si="450"/>
        <v/>
      </c>
      <c r="R146" s="93" t="str">
        <f t="shared" si="450"/>
        <v/>
      </c>
      <c r="S146" s="93" t="str">
        <f t="shared" si="450"/>
        <v/>
      </c>
      <c r="T146" s="93" t="str">
        <f t="shared" si="450"/>
        <v/>
      </c>
      <c r="U146" s="93" t="str">
        <f t="shared" si="450"/>
        <v/>
      </c>
      <c r="V146" s="93" t="str">
        <f t="shared" si="450"/>
        <v/>
      </c>
      <c r="W146" s="93" t="str">
        <f t="shared" si="450"/>
        <v>ERR</v>
      </c>
      <c r="X146" s="93" t="str">
        <f t="shared" si="450"/>
        <v/>
      </c>
      <c r="Y146" s="93" t="str">
        <f t="shared" si="450"/>
        <v/>
      </c>
      <c r="Z146" s="93" t="str">
        <f t="shared" si="450"/>
        <v/>
      </c>
      <c r="AA146" s="93" t="str">
        <f t="shared" si="450"/>
        <v/>
      </c>
      <c r="AB146" s="93" t="str">
        <f t="shared" si="450"/>
        <v>ERR</v>
      </c>
      <c r="AC146" s="93" t="str">
        <f t="shared" si="450"/>
        <v/>
      </c>
      <c r="AD146" s="93" t="str">
        <f t="shared" si="450"/>
        <v>ERR</v>
      </c>
      <c r="AE146" s="93" t="str">
        <f t="shared" si="450"/>
        <v/>
      </c>
      <c r="AF146" s="93" t="str">
        <f t="shared" si="450"/>
        <v/>
      </c>
      <c r="AG146" s="93" t="str">
        <f t="shared" si="450"/>
        <v/>
      </c>
      <c r="AH146" s="93" t="str">
        <f t="shared" si="450"/>
        <v/>
      </c>
      <c r="AI146" s="93" t="str">
        <f t="shared" si="450"/>
        <v/>
      </c>
      <c r="AJ146" s="93" t="str">
        <f t="shared" si="450"/>
        <v/>
      </c>
      <c r="AK146" s="93" t="str">
        <f t="shared" si="450"/>
        <v/>
      </c>
      <c r="AL146" s="93" t="str">
        <f t="shared" si="450"/>
        <v>ERR</v>
      </c>
      <c r="AM146" s="93" t="str">
        <f t="shared" si="450"/>
        <v/>
      </c>
      <c r="AN146" s="93" t="str">
        <f t="shared" si="450"/>
        <v>ERR</v>
      </c>
      <c r="AO146" s="93" t="str">
        <f t="shared" si="450"/>
        <v>ERR</v>
      </c>
      <c r="AP146" s="93" t="str">
        <f t="shared" si="450"/>
        <v>ERR</v>
      </c>
      <c r="AQ146" s="93" t="str">
        <f t="shared" si="450"/>
        <v/>
      </c>
      <c r="AR146" s="16"/>
      <c r="AS146" s="16"/>
    </row>
    <row r="147" spans="6:45">
      <c r="F147"/>
      <c r="AQ147" s="4"/>
      <c r="AR147" s="16"/>
      <c r="AS147" s="16"/>
    </row>
    <row r="148" spans="6:45">
      <c r="F148"/>
      <c r="AQ148" s="4"/>
      <c r="AR148" s="16"/>
      <c r="AS148" s="16"/>
    </row>
    <row r="149" ht="23.25" spans="3:43">
      <c r="C149" s="18" t="s">
        <v>1641</v>
      </c>
      <c r="D149" s="18"/>
      <c r="E149" s="18"/>
      <c r="AQ149" s="4"/>
    </row>
    <row r="150" spans="43:43">
      <c r="AQ150" s="4"/>
    </row>
    <row r="151" spans="5:43">
      <c r="E151" s="5" t="s">
        <v>1379</v>
      </c>
      <c r="F151"/>
      <c r="AQ151" s="4"/>
    </row>
    <row r="152" ht="14.25" spans="3:43">
      <c r="C152" s="2" t="s">
        <v>748</v>
      </c>
      <c r="D152" s="2" t="s">
        <v>1382</v>
      </c>
      <c r="E152" s="2" t="s">
        <v>1150</v>
      </c>
      <c r="F152" s="94">
        <v>2010</v>
      </c>
      <c r="G152" s="6" t="s">
        <v>21</v>
      </c>
      <c r="H152" s="6" t="s">
        <v>22</v>
      </c>
      <c r="I152" s="6" t="s">
        <v>23</v>
      </c>
      <c r="J152" s="6" t="s">
        <v>289</v>
      </c>
      <c r="K152" s="6" t="s">
        <v>24</v>
      </c>
      <c r="L152" s="6" t="s">
        <v>25</v>
      </c>
      <c r="M152" s="6" t="s">
        <v>26</v>
      </c>
      <c r="N152" s="6" t="s">
        <v>27</v>
      </c>
      <c r="O152" s="6" t="s">
        <v>28</v>
      </c>
      <c r="P152" s="6" t="s">
        <v>29</v>
      </c>
      <c r="Q152" s="6" t="s">
        <v>30</v>
      </c>
      <c r="R152" s="6" t="s">
        <v>31</v>
      </c>
      <c r="S152" s="6" t="s">
        <v>32</v>
      </c>
      <c r="T152" s="6" t="s">
        <v>33</v>
      </c>
      <c r="U152" s="6" t="s">
        <v>34</v>
      </c>
      <c r="V152" s="6" t="s">
        <v>35</v>
      </c>
      <c r="W152" s="6" t="s">
        <v>36</v>
      </c>
      <c r="X152" s="6" t="s">
        <v>37</v>
      </c>
      <c r="Y152" s="6" t="s">
        <v>38</v>
      </c>
      <c r="Z152" s="6" t="s">
        <v>39</v>
      </c>
      <c r="AA152" s="6" t="s">
        <v>40</v>
      </c>
      <c r="AB152" s="6" t="s">
        <v>43</v>
      </c>
      <c r="AC152" s="6" t="s">
        <v>44</v>
      </c>
      <c r="AD152" s="6" t="s">
        <v>45</v>
      </c>
      <c r="AE152" s="6" t="s">
        <v>46</v>
      </c>
      <c r="AF152" s="6" t="s">
        <v>47</v>
      </c>
      <c r="AG152" s="6" t="s">
        <v>48</v>
      </c>
      <c r="AH152" s="6" t="s">
        <v>50</v>
      </c>
      <c r="AI152" s="6" t="s">
        <v>51</v>
      </c>
      <c r="AJ152" s="6" t="s">
        <v>52</v>
      </c>
      <c r="AK152" s="6" t="s">
        <v>53</v>
      </c>
      <c r="AL152" s="6" t="s">
        <v>290</v>
      </c>
      <c r="AM152" s="6" t="s">
        <v>291</v>
      </c>
      <c r="AN152" s="6" t="s">
        <v>292</v>
      </c>
      <c r="AO152" s="6" t="s">
        <v>41</v>
      </c>
      <c r="AP152" s="6" t="s">
        <v>42</v>
      </c>
      <c r="AQ152" s="6" t="s">
        <v>49</v>
      </c>
    </row>
    <row r="153" ht="16.5" spans="3:83">
      <c r="C153" s="7" t="s">
        <v>1642</v>
      </c>
      <c r="D153" s="7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S153" s="55" t="s">
        <v>1494</v>
      </c>
      <c r="AU153" s="6" t="str">
        <f>G$4</f>
        <v>AT</v>
      </c>
      <c r="AV153" s="6" t="str">
        <f t="shared" ref="AV153:CE153" si="451">H$4</f>
        <v>BE</v>
      </c>
      <c r="AW153" s="6" t="str">
        <f t="shared" si="451"/>
        <v>BG</v>
      </c>
      <c r="AX153" s="6" t="str">
        <f t="shared" si="451"/>
        <v>CH</v>
      </c>
      <c r="AY153" s="6" t="str">
        <f t="shared" si="451"/>
        <v>CY</v>
      </c>
      <c r="AZ153" s="6" t="str">
        <f t="shared" si="451"/>
        <v>CZ</v>
      </c>
      <c r="BA153" s="6" t="str">
        <f t="shared" si="451"/>
        <v>DE</v>
      </c>
      <c r="BB153" s="6" t="str">
        <f t="shared" si="451"/>
        <v>DK</v>
      </c>
      <c r="BC153" s="6" t="str">
        <f t="shared" si="451"/>
        <v>EE</v>
      </c>
      <c r="BD153" s="6" t="str">
        <f t="shared" si="451"/>
        <v>EL</v>
      </c>
      <c r="BE153" s="6" t="str">
        <f t="shared" si="451"/>
        <v>ES</v>
      </c>
      <c r="BF153" s="6" t="str">
        <f t="shared" si="451"/>
        <v>FI</v>
      </c>
      <c r="BG153" s="6" t="str">
        <f t="shared" si="451"/>
        <v>FR</v>
      </c>
      <c r="BH153" s="6" t="str">
        <f t="shared" si="451"/>
        <v>HR</v>
      </c>
      <c r="BI153" s="6" t="str">
        <f t="shared" si="451"/>
        <v>HU</v>
      </c>
      <c r="BJ153" s="6" t="str">
        <f t="shared" si="451"/>
        <v>IE</v>
      </c>
      <c r="BK153" s="6" t="str">
        <f t="shared" si="451"/>
        <v>IS</v>
      </c>
      <c r="BL153" s="6" t="str">
        <f t="shared" si="451"/>
        <v>IT</v>
      </c>
      <c r="BM153" s="6" t="str">
        <f t="shared" si="451"/>
        <v>LT</v>
      </c>
      <c r="BN153" s="6" t="str">
        <f t="shared" si="451"/>
        <v>LU</v>
      </c>
      <c r="BO153" s="6" t="str">
        <f t="shared" si="451"/>
        <v>LV</v>
      </c>
      <c r="BP153" s="6" t="str">
        <f t="shared" si="451"/>
        <v>MT</v>
      </c>
      <c r="BQ153" s="6" t="str">
        <f t="shared" si="451"/>
        <v>NL</v>
      </c>
      <c r="BR153" s="6" t="str">
        <f t="shared" si="451"/>
        <v>NO</v>
      </c>
      <c r="BS153" s="6" t="str">
        <f t="shared" si="451"/>
        <v>PL</v>
      </c>
      <c r="BT153" s="6" t="str">
        <f t="shared" si="451"/>
        <v>PT</v>
      </c>
      <c r="BU153" s="6" t="str">
        <f t="shared" si="451"/>
        <v>RO</v>
      </c>
      <c r="BV153" s="6" t="str">
        <f t="shared" si="451"/>
        <v>SE</v>
      </c>
      <c r="BW153" s="6" t="str">
        <f t="shared" si="451"/>
        <v>SI</v>
      </c>
      <c r="BX153" s="6" t="str">
        <f t="shared" si="451"/>
        <v>SK</v>
      </c>
      <c r="BY153" s="6" t="str">
        <f t="shared" si="451"/>
        <v>UK</v>
      </c>
      <c r="BZ153" s="6" t="str">
        <f t="shared" si="451"/>
        <v>AL</v>
      </c>
      <c r="CA153" s="6" t="str">
        <f t="shared" si="451"/>
        <v>BA</v>
      </c>
      <c r="CB153" s="6" t="str">
        <f t="shared" si="451"/>
        <v>KS</v>
      </c>
      <c r="CC153" s="6" t="str">
        <f t="shared" si="451"/>
        <v>ME</v>
      </c>
      <c r="CD153" s="6" t="str">
        <f t="shared" si="451"/>
        <v>MK</v>
      </c>
      <c r="CE153" s="6" t="str">
        <f t="shared" si="451"/>
        <v>RS</v>
      </c>
    </row>
    <row r="154" spans="3:83">
      <c r="C154" t="s">
        <v>1062</v>
      </c>
      <c r="D154" t="s">
        <v>1503</v>
      </c>
      <c r="E154" s="4" t="s">
        <v>247</v>
      </c>
      <c r="F154" s="96"/>
      <c r="G154" s="96">
        <v>1.47865356776557</v>
      </c>
      <c r="H154" s="96"/>
      <c r="I154" s="96">
        <v>0.9624872</v>
      </c>
      <c r="J154" s="96">
        <v>1</v>
      </c>
      <c r="K154" s="96">
        <v>0.176510729613734</v>
      </c>
      <c r="L154" s="96">
        <v>0.846649793866264</v>
      </c>
      <c r="M154" s="96">
        <v>0.7354</v>
      </c>
      <c r="N154" s="96">
        <v>0.899815686113474</v>
      </c>
      <c r="O154" s="96">
        <v>1</v>
      </c>
      <c r="P154" s="96">
        <v>0.121951414408024</v>
      </c>
      <c r="Q154" s="96">
        <v>0.165</v>
      </c>
      <c r="R154" s="96">
        <v>2.31078244725738</v>
      </c>
      <c r="S154" s="96">
        <v>0.753282153499083</v>
      </c>
      <c r="T154" s="96">
        <v>0.17</v>
      </c>
      <c r="U154" s="96">
        <v>0.670490561398236</v>
      </c>
      <c r="V154" s="96">
        <v>0.342</v>
      </c>
      <c r="W154" s="96"/>
      <c r="X154" s="96"/>
      <c r="Y154" s="96"/>
      <c r="Z154" s="96"/>
      <c r="AA154" s="96"/>
      <c r="AB154" s="96"/>
      <c r="AC154" s="96"/>
      <c r="AD154" s="96">
        <v>1.5</v>
      </c>
      <c r="AE154" s="96"/>
      <c r="AF154" s="96">
        <v>0.234</v>
      </c>
      <c r="AG154" s="96">
        <v>0.814469</v>
      </c>
      <c r="AH154" s="96"/>
      <c r="AI154" s="96">
        <v>3.4</v>
      </c>
      <c r="AJ154" s="96">
        <v>0.539390181103553</v>
      </c>
      <c r="AK154" s="96">
        <v>0.358648578901482</v>
      </c>
      <c r="AL154" s="96">
        <v>0.23801652892562</v>
      </c>
      <c r="AM154" s="96"/>
      <c r="AN154" s="96"/>
      <c r="AO154" s="96"/>
      <c r="AP154" s="96">
        <v>0.425</v>
      </c>
      <c r="AQ154" s="96"/>
      <c r="AS154" s="17" t="str">
        <f>E154</f>
        <v>INDELC</v>
      </c>
      <c r="AU154" s="106">
        <f>G$160*IF(G154&lt;&gt;"",G154,$F154)</f>
        <v>3.83308591896429</v>
      </c>
      <c r="AV154" s="106">
        <f t="shared" ref="AV154:BK157" si="452">H$160*IF(H154&lt;&gt;"",H154,$F154)</f>
        <v>0</v>
      </c>
      <c r="AW154" s="106">
        <f t="shared" si="452"/>
        <v>1.15987221209755</v>
      </c>
      <c r="AX154" s="106">
        <f>J$160*IF(J154&lt;&gt;"",J154,$F154)</f>
        <v>2</v>
      </c>
      <c r="AY154" s="106">
        <f t="shared" si="452"/>
        <v>0.233279897490657</v>
      </c>
      <c r="AZ154" s="106">
        <f t="shared" si="452"/>
        <v>2.17110604810175</v>
      </c>
      <c r="BA154" s="106">
        <f t="shared" si="452"/>
        <v>17.9788712619555</v>
      </c>
      <c r="BB154" s="106">
        <f t="shared" si="452"/>
        <v>1.40966925017909</v>
      </c>
      <c r="BC154" s="106">
        <f t="shared" si="452"/>
        <v>0.256410256410256</v>
      </c>
      <c r="BD154" s="106">
        <f t="shared" si="452"/>
        <v>1.30917263352791</v>
      </c>
      <c r="BE154" s="106">
        <f t="shared" si="452"/>
        <v>4.18451215891406</v>
      </c>
      <c r="BF154" s="106">
        <f t="shared" si="452"/>
        <v>1.98703249974457</v>
      </c>
      <c r="BG154" s="106">
        <f t="shared" si="452"/>
        <v>11.6896082859035</v>
      </c>
      <c r="BH154" s="106">
        <f t="shared" si="452"/>
        <v>0.422534248190834</v>
      </c>
      <c r="BI154" s="106">
        <f t="shared" si="452"/>
        <v>1.50189885753205</v>
      </c>
      <c r="BJ154" s="106">
        <f t="shared" si="452"/>
        <v>0.728539534883721</v>
      </c>
      <c r="BK154" s="106">
        <f t="shared" si="452"/>
        <v>0</v>
      </c>
      <c r="BL154" s="106">
        <f t="shared" ref="BL154:CA157" si="453">X$160*IF(X154&lt;&gt;"",X154,$F154)</f>
        <v>0</v>
      </c>
      <c r="BM154" s="106">
        <f t="shared" si="453"/>
        <v>0</v>
      </c>
      <c r="BN154" s="106">
        <f t="shared" si="453"/>
        <v>0</v>
      </c>
      <c r="BO154" s="106">
        <f t="shared" si="453"/>
        <v>0</v>
      </c>
      <c r="BP154" s="106">
        <f t="shared" si="453"/>
        <v>0</v>
      </c>
      <c r="BQ154" s="106">
        <f t="shared" si="453"/>
        <v>0</v>
      </c>
      <c r="BR154" s="106">
        <f t="shared" si="453"/>
        <v>1.53</v>
      </c>
      <c r="BS154" s="106">
        <f t="shared" si="453"/>
        <v>0</v>
      </c>
      <c r="BT154" s="106">
        <f t="shared" si="453"/>
        <v>1.54813041818182</v>
      </c>
      <c r="BU154" s="106">
        <f t="shared" si="453"/>
        <v>3.0823960476492</v>
      </c>
      <c r="BV154" s="106">
        <f t="shared" si="453"/>
        <v>0</v>
      </c>
      <c r="BW154" s="106">
        <f t="shared" si="453"/>
        <v>1.17629032258065</v>
      </c>
      <c r="BX154" s="106">
        <f t="shared" si="453"/>
        <v>1.17420885813242</v>
      </c>
      <c r="BY154" s="106">
        <f t="shared" si="453"/>
        <v>2.40714009609502</v>
      </c>
      <c r="BZ154" s="106">
        <f t="shared" si="453"/>
        <v>0.309421487603306</v>
      </c>
      <c r="CA154" s="106">
        <f t="shared" si="453"/>
        <v>0</v>
      </c>
      <c r="CB154" s="106">
        <f t="shared" ref="CB154:CE157" si="454">AN$160*IF(AN154&lt;&gt;"",AN154,$F154)</f>
        <v>0</v>
      </c>
      <c r="CC154" s="106">
        <f t="shared" si="454"/>
        <v>0</v>
      </c>
      <c r="CD154" s="106">
        <f t="shared" si="454"/>
        <v>0.3485</v>
      </c>
      <c r="CE154" s="106">
        <f t="shared" si="454"/>
        <v>0</v>
      </c>
    </row>
    <row r="155" spans="3:83">
      <c r="C155" t="s">
        <v>1062</v>
      </c>
      <c r="D155" t="s">
        <v>1503</v>
      </c>
      <c r="E155" s="4" t="s">
        <v>235</v>
      </c>
      <c r="F155" s="96"/>
      <c r="G155" s="96"/>
      <c r="H155" s="96"/>
      <c r="I155" s="96"/>
      <c r="J155" s="96"/>
      <c r="K155" s="96"/>
      <c r="L155" s="96">
        <v>0.047</v>
      </c>
      <c r="M155" s="96"/>
      <c r="N155" s="96">
        <v>0.0475772727272727</v>
      </c>
      <c r="O155" s="96"/>
      <c r="P155" s="96">
        <v>0.01004832</v>
      </c>
      <c r="Q155" s="96"/>
      <c r="R155" s="96"/>
      <c r="S155" s="96"/>
      <c r="T155" s="96"/>
      <c r="U155" s="96">
        <v>0.0598114285714286</v>
      </c>
      <c r="V155" s="96">
        <v>0.014276988</v>
      </c>
      <c r="W155" s="96"/>
      <c r="X155" s="96"/>
      <c r="Y155" s="96"/>
      <c r="Z155" s="96"/>
      <c r="AA155" s="96"/>
      <c r="AB155" s="96"/>
      <c r="AC155" s="96">
        <v>0.0833333333333333</v>
      </c>
      <c r="AD155" s="96">
        <v>0.5</v>
      </c>
      <c r="AE155" s="96"/>
      <c r="AF155" s="96">
        <v>0.137</v>
      </c>
      <c r="AG155" s="96">
        <v>0.0498343515358362</v>
      </c>
      <c r="AH155" s="96"/>
      <c r="AI155" s="96"/>
      <c r="AJ155" s="96"/>
      <c r="AK155" s="96">
        <v>0.653754036617262</v>
      </c>
      <c r="AL155" s="96"/>
      <c r="AM155" s="96"/>
      <c r="AN155" s="96"/>
      <c r="AO155" s="96"/>
      <c r="AP155" s="96">
        <v>0.097</v>
      </c>
      <c r="AQ155" s="96"/>
      <c r="AS155" s="17" t="str">
        <f>E155</f>
        <v>INDLFO</v>
      </c>
      <c r="AU155" s="106">
        <f t="shared" ref="AU155:AU157" si="455">G$160*IF(G155&lt;&gt;"",G155,$F155)</f>
        <v>0</v>
      </c>
      <c r="AV155" s="106">
        <f t="shared" si="452"/>
        <v>0</v>
      </c>
      <c r="AW155" s="106">
        <f t="shared" si="452"/>
        <v>0</v>
      </c>
      <c r="AX155" s="106">
        <f t="shared" si="452"/>
        <v>0</v>
      </c>
      <c r="AY155" s="106">
        <f t="shared" si="452"/>
        <v>0</v>
      </c>
      <c r="AZ155" s="106">
        <f t="shared" si="452"/>
        <v>0.120524430526113</v>
      </c>
      <c r="BA155" s="106">
        <f t="shared" si="452"/>
        <v>0</v>
      </c>
      <c r="BB155" s="106">
        <f t="shared" si="452"/>
        <v>0.0745355069999999</v>
      </c>
      <c r="BC155" s="106">
        <f t="shared" si="452"/>
        <v>0</v>
      </c>
      <c r="BD155" s="106">
        <f t="shared" si="452"/>
        <v>0.107870709173715</v>
      </c>
      <c r="BE155" s="106">
        <f t="shared" si="452"/>
        <v>0</v>
      </c>
      <c r="BF155" s="106">
        <f t="shared" si="452"/>
        <v>0</v>
      </c>
      <c r="BG155" s="106">
        <f t="shared" si="452"/>
        <v>0</v>
      </c>
      <c r="BH155" s="106">
        <f t="shared" si="452"/>
        <v>0</v>
      </c>
      <c r="BI155" s="106">
        <f t="shared" si="452"/>
        <v>0.1339776</v>
      </c>
      <c r="BJ155" s="106">
        <f t="shared" si="452"/>
        <v>0.0304133046697674</v>
      </c>
      <c r="BK155" s="106">
        <f t="shared" si="452"/>
        <v>0</v>
      </c>
      <c r="BL155" s="106">
        <f t="shared" si="453"/>
        <v>0</v>
      </c>
      <c r="BM155" s="106">
        <f t="shared" si="453"/>
        <v>0</v>
      </c>
      <c r="BN155" s="106">
        <f t="shared" si="453"/>
        <v>0</v>
      </c>
      <c r="BO155" s="106">
        <f t="shared" si="453"/>
        <v>0</v>
      </c>
      <c r="BP155" s="106">
        <f t="shared" si="453"/>
        <v>0</v>
      </c>
      <c r="BQ155" s="106">
        <f t="shared" si="453"/>
        <v>0.201397451705713</v>
      </c>
      <c r="BR155" s="106">
        <f t="shared" si="453"/>
        <v>0.51</v>
      </c>
      <c r="BS155" s="106">
        <f t="shared" si="453"/>
        <v>0</v>
      </c>
      <c r="BT155" s="106">
        <f t="shared" si="453"/>
        <v>0.906384048251748</v>
      </c>
      <c r="BU155" s="106">
        <f t="shared" si="453"/>
        <v>0.188600435635024</v>
      </c>
      <c r="BV155" s="106">
        <f t="shared" si="453"/>
        <v>0</v>
      </c>
      <c r="BW155" s="106">
        <f t="shared" si="453"/>
        <v>0</v>
      </c>
      <c r="BX155" s="106">
        <f t="shared" si="453"/>
        <v>0</v>
      </c>
      <c r="BY155" s="106">
        <f t="shared" si="453"/>
        <v>4.38779810405345</v>
      </c>
      <c r="BZ155" s="106">
        <f t="shared" si="453"/>
        <v>0</v>
      </c>
      <c r="CA155" s="106">
        <f t="shared" si="453"/>
        <v>0</v>
      </c>
      <c r="CB155" s="106">
        <f t="shared" si="454"/>
        <v>0</v>
      </c>
      <c r="CC155" s="106">
        <f t="shared" si="454"/>
        <v>0</v>
      </c>
      <c r="CD155" s="106">
        <f t="shared" si="454"/>
        <v>0.07954</v>
      </c>
      <c r="CE155" s="106">
        <f t="shared" si="454"/>
        <v>0</v>
      </c>
    </row>
    <row r="156" spans="3:83">
      <c r="C156" t="s">
        <v>1062</v>
      </c>
      <c r="D156" t="s">
        <v>1503</v>
      </c>
      <c r="E156" s="4" t="s">
        <v>1364</v>
      </c>
      <c r="F156" s="87">
        <f>1-F157</f>
        <v>0.766851241635166</v>
      </c>
      <c r="G156" s="87">
        <v>0.388071208791209</v>
      </c>
      <c r="H156" s="87">
        <v>0.766851241635166</v>
      </c>
      <c r="I156" s="87"/>
      <c r="J156" s="87"/>
      <c r="K156" s="87"/>
      <c r="L156" s="87">
        <v>0.723744735323077</v>
      </c>
      <c r="M156" s="87">
        <v>0.771713842208558</v>
      </c>
      <c r="N156" s="87"/>
      <c r="O156" s="87"/>
      <c r="P156" s="87"/>
      <c r="Q156" s="87"/>
      <c r="R156" s="87">
        <v>0.519068600507293</v>
      </c>
      <c r="S156" s="87"/>
      <c r="T156" s="87"/>
      <c r="U156" s="87">
        <v>0.909834175</v>
      </c>
      <c r="V156" s="87"/>
      <c r="W156" s="87"/>
      <c r="X156" s="87"/>
      <c r="Y156" s="87"/>
      <c r="Z156" s="87"/>
      <c r="AA156" s="87"/>
      <c r="AB156" s="87"/>
      <c r="AC156" s="87">
        <v>0.482953348923403</v>
      </c>
      <c r="AD156" s="87"/>
      <c r="AE156" s="87">
        <v>0.946655051337305</v>
      </c>
      <c r="AF156" s="87">
        <v>0.794940097609959</v>
      </c>
      <c r="AG156" s="87">
        <v>0.828999015625</v>
      </c>
      <c r="AH156" s="87">
        <v>0.51013</v>
      </c>
      <c r="AI156" s="87"/>
      <c r="AJ156" s="87">
        <v>0.672438975510204</v>
      </c>
      <c r="AK156" s="87">
        <v>0.827110660206502</v>
      </c>
      <c r="AL156" s="87">
        <v>0.916322314049587</v>
      </c>
      <c r="AM156" s="87">
        <v>0.936560975609756</v>
      </c>
      <c r="AN156" s="87"/>
      <c r="AO156" s="87"/>
      <c r="AP156" s="87"/>
      <c r="AQ156" s="87"/>
      <c r="AS156" s="17" t="str">
        <f>E156</f>
        <v>MCMCLK</v>
      </c>
      <c r="AU156" s="106">
        <f t="shared" si="455"/>
        <v>1.00598971821429</v>
      </c>
      <c r="AV156" s="106">
        <f t="shared" si="452"/>
        <v>3.45742715717876</v>
      </c>
      <c r="AW156" s="106">
        <f t="shared" si="452"/>
        <v>0.924115610041496</v>
      </c>
      <c r="AX156" s="106">
        <f t="shared" si="452"/>
        <v>1.53370248327033</v>
      </c>
      <c r="AY156" s="106">
        <f t="shared" si="452"/>
        <v>1.01348501267152</v>
      </c>
      <c r="AZ156" s="106">
        <f t="shared" si="452"/>
        <v>1.85593451215077</v>
      </c>
      <c r="BA156" s="106">
        <f t="shared" si="452"/>
        <v>18.8666627959433</v>
      </c>
      <c r="BB156" s="106">
        <f t="shared" si="452"/>
        <v>1.20136449217048</v>
      </c>
      <c r="BC156" s="106">
        <f t="shared" si="452"/>
        <v>0.196628523496196</v>
      </c>
      <c r="BD156" s="106">
        <f t="shared" si="452"/>
        <v>8.23230025177634</v>
      </c>
      <c r="BE156" s="106">
        <f t="shared" si="452"/>
        <v>19.4478687557618</v>
      </c>
      <c r="BF156" s="106">
        <f t="shared" si="452"/>
        <v>0.446344994540304</v>
      </c>
      <c r="BG156" s="106">
        <f t="shared" si="452"/>
        <v>11.9001765628378</v>
      </c>
      <c r="BH156" s="106">
        <f t="shared" si="452"/>
        <v>1.90600536975601</v>
      </c>
      <c r="BI156" s="106">
        <f t="shared" si="452"/>
        <v>2.038028552</v>
      </c>
      <c r="BJ156" s="106">
        <f t="shared" si="452"/>
        <v>1.63357148218096</v>
      </c>
      <c r="BK156" s="106">
        <f t="shared" si="452"/>
        <v>0.107359173828923</v>
      </c>
      <c r="BL156" s="106">
        <f t="shared" si="453"/>
        <v>23.9591318937729</v>
      </c>
      <c r="BM156" s="106">
        <f t="shared" si="453"/>
        <v>0.524224537314531</v>
      </c>
      <c r="BN156" s="106">
        <f t="shared" si="453"/>
        <v>0.291764342993897</v>
      </c>
      <c r="BO156" s="106">
        <f t="shared" si="453"/>
        <v>0.372148396675889</v>
      </c>
      <c r="BP156" s="106">
        <f t="shared" si="453"/>
        <v>0</v>
      </c>
      <c r="BQ156" s="106">
        <f t="shared" si="453"/>
        <v>1.16718688519096</v>
      </c>
      <c r="BR156" s="106">
        <f t="shared" si="453"/>
        <v>0.782188266467869</v>
      </c>
      <c r="BS156" s="106">
        <f t="shared" si="453"/>
        <v>12.9245507612229</v>
      </c>
      <c r="BT156" s="106">
        <f t="shared" si="453"/>
        <v>5.2592775459077</v>
      </c>
      <c r="BU156" s="106">
        <f t="shared" si="453"/>
        <v>3.13738557178674</v>
      </c>
      <c r="BV156" s="106">
        <f t="shared" si="453"/>
        <v>0.919803630769231</v>
      </c>
      <c r="BW156" s="106">
        <f t="shared" si="453"/>
        <v>0.265305792468941</v>
      </c>
      <c r="BX156" s="106">
        <f t="shared" si="453"/>
        <v>1.46384533730692</v>
      </c>
      <c r="BY156" s="106">
        <f t="shared" si="453"/>
        <v>5.55131499527732</v>
      </c>
      <c r="BZ156" s="106">
        <f t="shared" si="453"/>
        <v>1.19121900826446</v>
      </c>
      <c r="CA156" s="106">
        <f t="shared" si="453"/>
        <v>0.0888796365853659</v>
      </c>
      <c r="CB156" s="106">
        <f t="shared" si="454"/>
        <v>0.023005537249055</v>
      </c>
      <c r="CC156" s="106">
        <f t="shared" si="454"/>
        <v>0</v>
      </c>
      <c r="CD156" s="106">
        <f t="shared" si="454"/>
        <v>0.628818018140836</v>
      </c>
      <c r="CE156" s="106">
        <f t="shared" si="454"/>
        <v>1.60655335122567</v>
      </c>
    </row>
    <row r="157" spans="3:83">
      <c r="C157" t="s">
        <v>1062</v>
      </c>
      <c r="D157" t="s">
        <v>1503</v>
      </c>
      <c r="E157" s="4" t="s">
        <v>1234</v>
      </c>
      <c r="F157" s="127">
        <v>0.233148758364834</v>
      </c>
      <c r="G157" s="127">
        <v>0.611928791208791</v>
      </c>
      <c r="H157" s="127">
        <v>0.233148758364834</v>
      </c>
      <c r="I157" s="127"/>
      <c r="J157" s="127"/>
      <c r="K157" s="127"/>
      <c r="L157" s="127">
        <v>0.276255264676923</v>
      </c>
      <c r="M157" s="127">
        <v>0.228286157791442</v>
      </c>
      <c r="N157" s="127"/>
      <c r="O157" s="127"/>
      <c r="P157" s="127"/>
      <c r="Q157" s="127">
        <v>0.0154552758069855</v>
      </c>
      <c r="R157" s="127">
        <v>0.480931399492707</v>
      </c>
      <c r="S157" s="127">
        <v>0.00816469229349411</v>
      </c>
      <c r="T157" s="127"/>
      <c r="U157" s="127">
        <v>0.090165825</v>
      </c>
      <c r="V157" s="127"/>
      <c r="W157" s="127"/>
      <c r="X157" s="127">
        <v>0.0475867543445136</v>
      </c>
      <c r="Y157" s="127"/>
      <c r="Z157" s="127"/>
      <c r="AA157" s="127"/>
      <c r="AB157" s="127"/>
      <c r="AC157" s="127">
        <v>0.517046651076597</v>
      </c>
      <c r="AD157" s="127">
        <v>0.034749</v>
      </c>
      <c r="AE157" s="127">
        <v>0.0533449486626954</v>
      </c>
      <c r="AF157" s="127"/>
      <c r="AG157" s="127">
        <v>0.171000984375</v>
      </c>
      <c r="AH157" s="127">
        <v>0.48987</v>
      </c>
      <c r="AI157" s="127"/>
      <c r="AJ157" s="127">
        <v>0.327561024489796</v>
      </c>
      <c r="AK157" s="127">
        <v>0.172889339793498</v>
      </c>
      <c r="AL157" s="127">
        <v>0.0836776859504132</v>
      </c>
      <c r="AM157" s="127">
        <v>0.0634390243902439</v>
      </c>
      <c r="AN157" s="127"/>
      <c r="AO157" s="127"/>
      <c r="AP157" s="127"/>
      <c r="AQ157" s="127">
        <v>0.127130931458699</v>
      </c>
      <c r="AS157" s="17" t="str">
        <f>E157</f>
        <v>MISBFS</v>
      </c>
      <c r="AU157" s="106">
        <f t="shared" si="455"/>
        <v>1.58629153178571</v>
      </c>
      <c r="AV157" s="106">
        <f t="shared" si="452"/>
        <v>1.05117499335887</v>
      </c>
      <c r="AW157" s="106">
        <f t="shared" si="452"/>
        <v>0.280962454474633</v>
      </c>
      <c r="AX157" s="106">
        <f t="shared" si="452"/>
        <v>0.466297516729668</v>
      </c>
      <c r="AY157" s="106">
        <f t="shared" si="452"/>
        <v>0.308133780708085</v>
      </c>
      <c r="AZ157" s="106">
        <f t="shared" si="452"/>
        <v>0.708415073511207</v>
      </c>
      <c r="BA157" s="106">
        <f t="shared" si="452"/>
        <v>5.58108164511667</v>
      </c>
      <c r="BB157" s="106">
        <f t="shared" si="452"/>
        <v>0.365255507829516</v>
      </c>
      <c r="BC157" s="106">
        <f t="shared" si="452"/>
        <v>0.05978173291406</v>
      </c>
      <c r="BD157" s="106">
        <f t="shared" si="452"/>
        <v>2.50289818674025</v>
      </c>
      <c r="BE157" s="106">
        <f t="shared" si="452"/>
        <v>0.391956300204249</v>
      </c>
      <c r="BF157" s="106">
        <f t="shared" si="452"/>
        <v>0.413550969315118</v>
      </c>
      <c r="BG157" s="106">
        <f t="shared" si="452"/>
        <v>0.126701600778064</v>
      </c>
      <c r="BH157" s="106">
        <f t="shared" si="452"/>
        <v>0.579490207837126</v>
      </c>
      <c r="BI157" s="106">
        <f t="shared" si="452"/>
        <v>0.201971448</v>
      </c>
      <c r="BJ157" s="106">
        <f t="shared" si="452"/>
        <v>0.496661075958577</v>
      </c>
      <c r="BK157" s="106">
        <f t="shared" si="452"/>
        <v>0.0326408261710768</v>
      </c>
      <c r="BL157" s="106">
        <f t="shared" si="453"/>
        <v>1.48677769798696</v>
      </c>
      <c r="BM157" s="106">
        <f t="shared" si="453"/>
        <v>0.159382020062518</v>
      </c>
      <c r="BN157" s="106">
        <f t="shared" si="453"/>
        <v>0.0887062452413969</v>
      </c>
      <c r="BO157" s="106">
        <f t="shared" si="453"/>
        <v>0.113145720971169</v>
      </c>
      <c r="BP157" s="106">
        <f t="shared" si="453"/>
        <v>0</v>
      </c>
      <c r="BQ157" s="106">
        <f t="shared" si="453"/>
        <v>1.2495825352776</v>
      </c>
      <c r="BR157" s="106">
        <f t="shared" si="453"/>
        <v>0.03544398</v>
      </c>
      <c r="BS157" s="106">
        <f t="shared" si="453"/>
        <v>0.728311221571008</v>
      </c>
      <c r="BT157" s="106">
        <f t="shared" si="453"/>
        <v>1.54249865293129</v>
      </c>
      <c r="BU157" s="106">
        <f t="shared" si="453"/>
        <v>0.647161228213256</v>
      </c>
      <c r="BV157" s="106">
        <f t="shared" si="453"/>
        <v>0.883273292307692</v>
      </c>
      <c r="BW157" s="106">
        <f t="shared" si="453"/>
        <v>0.0806619494665434</v>
      </c>
      <c r="BX157" s="106">
        <f t="shared" si="453"/>
        <v>0.713073893462308</v>
      </c>
      <c r="BY157" s="106">
        <f t="shared" si="453"/>
        <v>1.16038062461874</v>
      </c>
      <c r="BZ157" s="106">
        <f t="shared" si="453"/>
        <v>0.108780991735537</v>
      </c>
      <c r="CA157" s="106">
        <f t="shared" si="453"/>
        <v>0.00602036341463415</v>
      </c>
      <c r="CB157" s="106">
        <f t="shared" si="454"/>
        <v>0.00699446275094502</v>
      </c>
      <c r="CC157" s="106">
        <f t="shared" si="454"/>
        <v>0</v>
      </c>
      <c r="CD157" s="106">
        <f t="shared" si="454"/>
        <v>0.191181981859164</v>
      </c>
      <c r="CE157" s="106">
        <f t="shared" si="454"/>
        <v>0.266339301405974</v>
      </c>
    </row>
    <row r="158" ht="14.25" spans="3:83">
      <c r="C158" t="s">
        <v>1062</v>
      </c>
      <c r="D158" t="s">
        <v>1393</v>
      </c>
      <c r="E158" s="4" t="s">
        <v>1504</v>
      </c>
      <c r="F158" s="96">
        <v>30</v>
      </c>
      <c r="G158" s="96"/>
      <c r="H158" s="96">
        <v>25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24"/>
      <c r="AL158" s="96"/>
      <c r="AM158" s="96"/>
      <c r="AN158" s="96"/>
      <c r="AO158" s="96"/>
      <c r="AP158" s="96"/>
      <c r="AQ158" s="96"/>
      <c r="AS158" s="17"/>
      <c r="AT158" s="107" t="s">
        <v>1440</v>
      </c>
      <c r="AU158" s="6" t="str">
        <f>G$4</f>
        <v>AT</v>
      </c>
      <c r="AV158" s="6" t="str">
        <f t="shared" ref="AV158:CE158" si="456">H$4</f>
        <v>BE</v>
      </c>
      <c r="AW158" s="6" t="str">
        <f t="shared" si="456"/>
        <v>BG</v>
      </c>
      <c r="AX158" s="6" t="str">
        <f t="shared" si="456"/>
        <v>CH</v>
      </c>
      <c r="AY158" s="6" t="str">
        <f t="shared" si="456"/>
        <v>CY</v>
      </c>
      <c r="AZ158" s="6" t="str">
        <f t="shared" si="456"/>
        <v>CZ</v>
      </c>
      <c r="BA158" s="6" t="str">
        <f t="shared" si="456"/>
        <v>DE</v>
      </c>
      <c r="BB158" s="6" t="str">
        <f t="shared" si="456"/>
        <v>DK</v>
      </c>
      <c r="BC158" s="6" t="str">
        <f t="shared" si="456"/>
        <v>EE</v>
      </c>
      <c r="BD158" s="6" t="str">
        <f t="shared" si="456"/>
        <v>EL</v>
      </c>
      <c r="BE158" s="6" t="str">
        <f t="shared" si="456"/>
        <v>ES</v>
      </c>
      <c r="BF158" s="6" t="str">
        <f t="shared" si="456"/>
        <v>FI</v>
      </c>
      <c r="BG158" s="6" t="str">
        <f t="shared" si="456"/>
        <v>FR</v>
      </c>
      <c r="BH158" s="6" t="str">
        <f t="shared" si="456"/>
        <v>HR</v>
      </c>
      <c r="BI158" s="6" t="str">
        <f t="shared" si="456"/>
        <v>HU</v>
      </c>
      <c r="BJ158" s="6" t="str">
        <f t="shared" si="456"/>
        <v>IE</v>
      </c>
      <c r="BK158" s="6" t="str">
        <f t="shared" si="456"/>
        <v>IS</v>
      </c>
      <c r="BL158" s="6" t="str">
        <f t="shared" si="456"/>
        <v>IT</v>
      </c>
      <c r="BM158" s="6" t="str">
        <f t="shared" si="456"/>
        <v>LT</v>
      </c>
      <c r="BN158" s="6" t="str">
        <f t="shared" si="456"/>
        <v>LU</v>
      </c>
      <c r="BO158" s="6" t="str">
        <f t="shared" si="456"/>
        <v>LV</v>
      </c>
      <c r="BP158" s="6" t="str">
        <f t="shared" si="456"/>
        <v>MT</v>
      </c>
      <c r="BQ158" s="6" t="str">
        <f t="shared" si="456"/>
        <v>NL</v>
      </c>
      <c r="BR158" s="6" t="str">
        <f t="shared" si="456"/>
        <v>NO</v>
      </c>
      <c r="BS158" s="6" t="str">
        <f t="shared" si="456"/>
        <v>PL</v>
      </c>
      <c r="BT158" s="6" t="str">
        <f t="shared" si="456"/>
        <v>PT</v>
      </c>
      <c r="BU158" s="6" t="str">
        <f t="shared" si="456"/>
        <v>RO</v>
      </c>
      <c r="BV158" s="6" t="str">
        <f t="shared" si="456"/>
        <v>SE</v>
      </c>
      <c r="BW158" s="6" t="str">
        <f t="shared" si="456"/>
        <v>SI</v>
      </c>
      <c r="BX158" s="6" t="str">
        <f t="shared" si="456"/>
        <v>SK</v>
      </c>
      <c r="BY158" s="6" t="str">
        <f t="shared" si="456"/>
        <v>UK</v>
      </c>
      <c r="BZ158" s="6" t="str">
        <f t="shared" si="456"/>
        <v>AL</v>
      </c>
      <c r="CA158" s="6" t="str">
        <f t="shared" si="456"/>
        <v>BA</v>
      </c>
      <c r="CB158" s="6" t="str">
        <f t="shared" si="456"/>
        <v>KS</v>
      </c>
      <c r="CC158" s="6" t="str">
        <f t="shared" si="456"/>
        <v>ME</v>
      </c>
      <c r="CD158" s="6" t="str">
        <f t="shared" si="456"/>
        <v>MK</v>
      </c>
      <c r="CE158" s="6" t="str">
        <f t="shared" si="456"/>
        <v>RS</v>
      </c>
    </row>
    <row r="159" spans="3:83">
      <c r="C159" t="s">
        <v>1062</v>
      </c>
      <c r="D159" t="s">
        <v>1505</v>
      </c>
      <c r="E159" s="4" t="s">
        <v>660</v>
      </c>
      <c r="F159" s="4">
        <v>1</v>
      </c>
      <c r="AK159"/>
      <c r="AQ159" s="4"/>
      <c r="AT159" s="17" t="str">
        <f>E159</f>
        <v>ICM</v>
      </c>
      <c r="AU159" s="106">
        <f>G$160*IF(G159&lt;&gt;"",G159,$F159)</f>
        <v>2.59228125</v>
      </c>
      <c r="AV159" s="106">
        <f t="shared" ref="AV159:CE159" si="457">H$160*IF(H159&lt;&gt;"",H159,$F159)</f>
        <v>4.50860215053763</v>
      </c>
      <c r="AW159" s="106">
        <f t="shared" si="457"/>
        <v>1.20507806451613</v>
      </c>
      <c r="AX159" s="106">
        <f t="shared" si="457"/>
        <v>2</v>
      </c>
      <c r="AY159" s="106">
        <f t="shared" si="457"/>
        <v>1.3216187933796</v>
      </c>
      <c r="AZ159" s="106">
        <f t="shared" si="457"/>
        <v>2.56434958566198</v>
      </c>
      <c r="BA159" s="106">
        <f t="shared" si="457"/>
        <v>24.44774444106</v>
      </c>
      <c r="BB159" s="106">
        <f t="shared" si="457"/>
        <v>1.56662</v>
      </c>
      <c r="BC159" s="106">
        <f t="shared" si="457"/>
        <v>0.256410256410256</v>
      </c>
      <c r="BD159" s="106">
        <f t="shared" si="457"/>
        <v>10.7351984385166</v>
      </c>
      <c r="BE159" s="106">
        <f t="shared" si="457"/>
        <v>25.3606797509943</v>
      </c>
      <c r="BF159" s="106">
        <f t="shared" si="457"/>
        <v>0.859895963855422</v>
      </c>
      <c r="BG159" s="106">
        <f t="shared" si="457"/>
        <v>15.5182334157312</v>
      </c>
      <c r="BH159" s="106">
        <f t="shared" si="457"/>
        <v>2.48549557759314</v>
      </c>
      <c r="BI159" s="106">
        <f t="shared" si="457"/>
        <v>2.24</v>
      </c>
      <c r="BJ159" s="106">
        <f t="shared" si="457"/>
        <v>2.13023255813953</v>
      </c>
      <c r="BK159" s="106">
        <f t="shared" si="457"/>
        <v>0.14</v>
      </c>
      <c r="BL159" s="106">
        <f t="shared" si="457"/>
        <v>31.2435197244834</v>
      </c>
      <c r="BM159" s="106">
        <f t="shared" si="457"/>
        <v>0.683606557377049</v>
      </c>
      <c r="BN159" s="106">
        <f t="shared" si="457"/>
        <v>0.380470588235294</v>
      </c>
      <c r="BO159" s="106">
        <f t="shared" si="457"/>
        <v>0.485294117647059</v>
      </c>
      <c r="BP159" s="106">
        <f t="shared" si="457"/>
        <v>0</v>
      </c>
      <c r="BQ159" s="106">
        <f t="shared" si="457"/>
        <v>2.41676942046856</v>
      </c>
      <c r="BR159" s="106">
        <f t="shared" si="457"/>
        <v>1.02</v>
      </c>
      <c r="BS159" s="106">
        <f t="shared" si="457"/>
        <v>13.6528619827939</v>
      </c>
      <c r="BT159" s="106">
        <f t="shared" si="457"/>
        <v>6.61594195804196</v>
      </c>
      <c r="BU159" s="106">
        <f t="shared" si="457"/>
        <v>3.7845468</v>
      </c>
      <c r="BV159" s="106">
        <f t="shared" si="457"/>
        <v>1.80307692307692</v>
      </c>
      <c r="BW159" s="106">
        <f t="shared" si="457"/>
        <v>0.345967741935484</v>
      </c>
      <c r="BX159" s="106">
        <f t="shared" si="457"/>
        <v>2.17691923076923</v>
      </c>
      <c r="BY159" s="106">
        <f t="shared" si="457"/>
        <v>6.71169561989606</v>
      </c>
      <c r="BZ159" s="106">
        <f t="shared" si="457"/>
        <v>1.3</v>
      </c>
      <c r="CA159" s="106">
        <f t="shared" si="457"/>
        <v>0.0949</v>
      </c>
      <c r="CB159" s="106">
        <f t="shared" si="457"/>
        <v>0.03</v>
      </c>
      <c r="CC159" s="106">
        <f t="shared" si="457"/>
        <v>0</v>
      </c>
      <c r="CD159" s="106">
        <f t="shared" si="457"/>
        <v>0.82</v>
      </c>
      <c r="CE159" s="106">
        <f t="shared" si="457"/>
        <v>2.095</v>
      </c>
    </row>
    <row r="160" spans="3:46">
      <c r="C160" t="s">
        <v>1062</v>
      </c>
      <c r="D160" t="s">
        <v>1387</v>
      </c>
      <c r="E160" s="4" t="s">
        <v>1504</v>
      </c>
      <c r="G160" s="78">
        <f t="shared" ref="G160:AQ160" si="458">G114</f>
        <v>2.59228125</v>
      </c>
      <c r="H160" s="78">
        <f t="shared" si="458"/>
        <v>4.50860215053763</v>
      </c>
      <c r="I160" s="78">
        <f t="shared" si="458"/>
        <v>1.20507806451613</v>
      </c>
      <c r="J160" s="78">
        <f t="shared" si="458"/>
        <v>2</v>
      </c>
      <c r="K160" s="78">
        <f t="shared" si="458"/>
        <v>1.3216187933796</v>
      </c>
      <c r="L160" s="78">
        <f t="shared" si="458"/>
        <v>2.56434958566198</v>
      </c>
      <c r="M160" s="78">
        <f t="shared" si="458"/>
        <v>24.44774444106</v>
      </c>
      <c r="N160" s="78">
        <f t="shared" si="458"/>
        <v>1.56662</v>
      </c>
      <c r="O160" s="78">
        <f t="shared" si="458"/>
        <v>0.256410256410256</v>
      </c>
      <c r="P160" s="78">
        <f t="shared" si="458"/>
        <v>10.7351984385166</v>
      </c>
      <c r="Q160" s="78">
        <f t="shared" si="458"/>
        <v>25.3606797509943</v>
      </c>
      <c r="R160" s="78">
        <f t="shared" si="458"/>
        <v>0.859895963855422</v>
      </c>
      <c r="S160" s="78">
        <f t="shared" si="458"/>
        <v>15.5182334157312</v>
      </c>
      <c r="T160" s="78">
        <f t="shared" si="458"/>
        <v>2.48549557759314</v>
      </c>
      <c r="U160" s="78">
        <f t="shared" si="458"/>
        <v>2.24</v>
      </c>
      <c r="V160" s="78">
        <f t="shared" si="458"/>
        <v>2.13023255813953</v>
      </c>
      <c r="W160" s="78">
        <f t="shared" si="458"/>
        <v>0.14</v>
      </c>
      <c r="X160" s="78">
        <f t="shared" si="458"/>
        <v>31.2435197244834</v>
      </c>
      <c r="Y160" s="78">
        <f t="shared" si="458"/>
        <v>0.683606557377049</v>
      </c>
      <c r="Z160" s="78">
        <f t="shared" si="458"/>
        <v>0.380470588235294</v>
      </c>
      <c r="AA160" s="78">
        <f t="shared" si="458"/>
        <v>0.485294117647059</v>
      </c>
      <c r="AB160" s="78">
        <f t="shared" si="458"/>
        <v>0</v>
      </c>
      <c r="AC160" s="78">
        <f t="shared" si="458"/>
        <v>2.41676942046856</v>
      </c>
      <c r="AD160" s="78">
        <f t="shared" si="458"/>
        <v>1.02</v>
      </c>
      <c r="AE160" s="78">
        <f t="shared" si="458"/>
        <v>13.6528619827939</v>
      </c>
      <c r="AF160" s="78">
        <f t="shared" si="458"/>
        <v>6.61594195804196</v>
      </c>
      <c r="AG160" s="78">
        <f t="shared" si="458"/>
        <v>3.7845468</v>
      </c>
      <c r="AH160" s="78">
        <f t="shared" si="458"/>
        <v>1.80307692307692</v>
      </c>
      <c r="AI160" s="78">
        <f t="shared" si="458"/>
        <v>0.345967741935484</v>
      </c>
      <c r="AJ160" s="78">
        <f t="shared" si="458"/>
        <v>2.17691923076923</v>
      </c>
      <c r="AK160" s="78">
        <f t="shared" si="458"/>
        <v>6.71169561989606</v>
      </c>
      <c r="AL160" s="78">
        <f t="shared" si="458"/>
        <v>1.3</v>
      </c>
      <c r="AM160" s="78">
        <f t="shared" si="458"/>
        <v>0.0949</v>
      </c>
      <c r="AN160" s="78">
        <f t="shared" si="458"/>
        <v>0.03</v>
      </c>
      <c r="AO160" s="78">
        <f t="shared" si="458"/>
        <v>0</v>
      </c>
      <c r="AP160" s="78">
        <f t="shared" si="458"/>
        <v>0.82</v>
      </c>
      <c r="AQ160" s="78">
        <f t="shared" si="458"/>
        <v>2.095</v>
      </c>
      <c r="AS160" s="17"/>
      <c r="AT160" s="17"/>
    </row>
    <row r="161" ht="16.5" spans="3:122">
      <c r="C161" s="7" t="s">
        <v>1643</v>
      </c>
      <c r="D161" s="7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</row>
    <row r="162" ht="16.5" spans="3:122">
      <c r="C162" s="100" t="s">
        <v>1644</v>
      </c>
      <c r="D162" s="100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S162" s="55" t="s">
        <v>1494</v>
      </c>
      <c r="AU162" s="6" t="str">
        <f>G$4</f>
        <v>AT</v>
      </c>
      <c r="AV162" s="6" t="str">
        <f t="shared" ref="AV162:CE162" si="459">H$4</f>
        <v>BE</v>
      </c>
      <c r="AW162" s="6" t="str">
        <f t="shared" si="459"/>
        <v>BG</v>
      </c>
      <c r="AX162" s="6" t="str">
        <f t="shared" si="459"/>
        <v>CH</v>
      </c>
      <c r="AY162" s="6" t="str">
        <f t="shared" si="459"/>
        <v>CY</v>
      </c>
      <c r="AZ162" s="6" t="str">
        <f t="shared" si="459"/>
        <v>CZ</v>
      </c>
      <c r="BA162" s="6" t="str">
        <f t="shared" si="459"/>
        <v>DE</v>
      </c>
      <c r="BB162" s="6" t="str">
        <f t="shared" si="459"/>
        <v>DK</v>
      </c>
      <c r="BC162" s="6" t="str">
        <f t="shared" si="459"/>
        <v>EE</v>
      </c>
      <c r="BD162" s="6" t="str">
        <f t="shared" si="459"/>
        <v>EL</v>
      </c>
      <c r="BE162" s="6" t="str">
        <f t="shared" si="459"/>
        <v>ES</v>
      </c>
      <c r="BF162" s="6" t="str">
        <f t="shared" si="459"/>
        <v>FI</v>
      </c>
      <c r="BG162" s="6" t="str">
        <f t="shared" si="459"/>
        <v>FR</v>
      </c>
      <c r="BH162" s="6" t="str">
        <f t="shared" si="459"/>
        <v>HR</v>
      </c>
      <c r="BI162" s="6" t="str">
        <f t="shared" si="459"/>
        <v>HU</v>
      </c>
      <c r="BJ162" s="6" t="str">
        <f t="shared" si="459"/>
        <v>IE</v>
      </c>
      <c r="BK162" s="6" t="str">
        <f t="shared" si="459"/>
        <v>IS</v>
      </c>
      <c r="BL162" s="6" t="str">
        <f t="shared" si="459"/>
        <v>IT</v>
      </c>
      <c r="BM162" s="6" t="str">
        <f t="shared" si="459"/>
        <v>LT</v>
      </c>
      <c r="BN162" s="6" t="str">
        <f t="shared" si="459"/>
        <v>LU</v>
      </c>
      <c r="BO162" s="6" t="str">
        <f t="shared" si="459"/>
        <v>LV</v>
      </c>
      <c r="BP162" s="6" t="str">
        <f t="shared" si="459"/>
        <v>MT</v>
      </c>
      <c r="BQ162" s="6" t="str">
        <f t="shared" si="459"/>
        <v>NL</v>
      </c>
      <c r="BR162" s="6" t="str">
        <f t="shared" si="459"/>
        <v>NO</v>
      </c>
      <c r="BS162" s="6" t="str">
        <f t="shared" si="459"/>
        <v>PL</v>
      </c>
      <c r="BT162" s="6" t="str">
        <f t="shared" si="459"/>
        <v>PT</v>
      </c>
      <c r="BU162" s="6" t="str">
        <f t="shared" si="459"/>
        <v>RO</v>
      </c>
      <c r="BV162" s="6" t="str">
        <f t="shared" si="459"/>
        <v>SE</v>
      </c>
      <c r="BW162" s="6" t="str">
        <f t="shared" si="459"/>
        <v>SI</v>
      </c>
      <c r="BX162" s="6" t="str">
        <f t="shared" si="459"/>
        <v>SK</v>
      </c>
      <c r="BY162" s="6" t="str">
        <f t="shared" si="459"/>
        <v>UK</v>
      </c>
      <c r="BZ162" s="6" t="str">
        <f t="shared" si="459"/>
        <v>AL</v>
      </c>
      <c r="CA162" s="6" t="str">
        <f t="shared" si="459"/>
        <v>BA</v>
      </c>
      <c r="CB162" s="6" t="str">
        <f t="shared" si="459"/>
        <v>KS</v>
      </c>
      <c r="CC162" s="6" t="str">
        <f t="shared" si="459"/>
        <v>ME</v>
      </c>
      <c r="CD162" s="6" t="str">
        <f t="shared" si="459"/>
        <v>MK</v>
      </c>
      <c r="CE162" s="6" t="str">
        <f t="shared" si="459"/>
        <v>RS</v>
      </c>
      <c r="CG162" s="130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  <c r="DD162" s="68"/>
      <c r="DE162" s="68"/>
      <c r="DF162" s="68"/>
      <c r="DG162" s="68"/>
      <c r="DH162" s="68"/>
      <c r="DI162" s="68"/>
      <c r="DJ162" s="68"/>
      <c r="DK162" s="68"/>
      <c r="DL162" s="68"/>
      <c r="DM162" s="68"/>
      <c r="DN162" s="68"/>
      <c r="DO162" s="68"/>
      <c r="DP162" s="68"/>
      <c r="DQ162" s="68"/>
      <c r="DR162" s="68"/>
    </row>
    <row r="163" spans="3:122">
      <c r="C163" t="s">
        <v>1072</v>
      </c>
      <c r="D163" t="s">
        <v>1503</v>
      </c>
      <c r="E163" s="4" t="s">
        <v>1360</v>
      </c>
      <c r="F163" s="127">
        <v>3.4</v>
      </c>
      <c r="G163" s="127"/>
      <c r="H163" s="128">
        <f>$F$163*0.95</f>
        <v>3.23</v>
      </c>
      <c r="I163" s="127"/>
      <c r="J163" s="128">
        <f>$F$163*0.95</f>
        <v>3.23</v>
      </c>
      <c r="K163" s="127"/>
      <c r="L163" s="127"/>
      <c r="M163" s="127"/>
      <c r="N163" s="127"/>
      <c r="O163" s="127"/>
      <c r="P163" s="127">
        <v>1.65</v>
      </c>
      <c r="Q163" s="127"/>
      <c r="R163" s="127"/>
      <c r="S163" s="127"/>
      <c r="T163" s="127"/>
      <c r="U163" s="127"/>
      <c r="V163" s="127">
        <v>1.68</v>
      </c>
      <c r="W163" s="127"/>
      <c r="X163" s="127"/>
      <c r="Y163" s="127"/>
      <c r="Z163" s="128">
        <f>$F$163*0.95</f>
        <v>3.23</v>
      </c>
      <c r="AA163" s="128">
        <f>$F$163*0.95</f>
        <v>3.23</v>
      </c>
      <c r="AB163" s="127"/>
      <c r="AC163" s="127">
        <v>0.1</v>
      </c>
      <c r="AD163" s="128">
        <f>$F$163*0.95</f>
        <v>3.23</v>
      </c>
      <c r="AE163" s="127"/>
      <c r="AF163" s="127"/>
      <c r="AG163" s="128">
        <f>$F$163*0.9</f>
        <v>3.06</v>
      </c>
      <c r="AH163" s="127"/>
      <c r="AI163" s="127"/>
      <c r="AJ163" s="127"/>
      <c r="AK163" s="23"/>
      <c r="AL163" s="127"/>
      <c r="AM163" s="127"/>
      <c r="AN163" s="127"/>
      <c r="AO163" s="127"/>
      <c r="AP163" s="127"/>
      <c r="AQ163" s="127"/>
      <c r="AS163" s="17" t="str">
        <f>E163</f>
        <v>ICMPRC</v>
      </c>
      <c r="AU163" s="106">
        <f>G$167*IF(G163&lt;&gt;"",G163,$F163)</f>
        <v>8.81375625</v>
      </c>
      <c r="AV163" s="106">
        <f t="shared" ref="AV163:BK164" si="460">H$167*IF(H163&lt;&gt;"",H163,$F163)</f>
        <v>14.5627849462366</v>
      </c>
      <c r="AW163" s="106">
        <f t="shared" si="460"/>
        <v>4.09726541935484</v>
      </c>
      <c r="AX163" s="106">
        <f t="shared" si="460"/>
        <v>6.46</v>
      </c>
      <c r="AY163" s="106">
        <f t="shared" si="460"/>
        <v>4.49350389749066</v>
      </c>
      <c r="AZ163" s="106">
        <f t="shared" si="460"/>
        <v>8.71878859125072</v>
      </c>
      <c r="BA163" s="106">
        <f t="shared" si="460"/>
        <v>83.122331099604</v>
      </c>
      <c r="BB163" s="106">
        <f t="shared" si="460"/>
        <v>5.326508</v>
      </c>
      <c r="BC163" s="106">
        <f t="shared" si="460"/>
        <v>0.871794871794872</v>
      </c>
      <c r="BD163" s="106">
        <f t="shared" si="460"/>
        <v>17.7130774235524</v>
      </c>
      <c r="BE163" s="106">
        <f t="shared" si="460"/>
        <v>86.2263111533806</v>
      </c>
      <c r="BF163" s="106">
        <f t="shared" si="460"/>
        <v>2.92364627710843</v>
      </c>
      <c r="BG163" s="106">
        <f t="shared" si="460"/>
        <v>52.7619936134862</v>
      </c>
      <c r="BH163" s="106">
        <f t="shared" si="460"/>
        <v>5.8309726250335</v>
      </c>
      <c r="BI163" s="106">
        <f t="shared" si="460"/>
        <v>7.616</v>
      </c>
      <c r="BJ163" s="106">
        <f t="shared" si="460"/>
        <v>3.57879069767442</v>
      </c>
      <c r="BK163" s="106">
        <f t="shared" si="460"/>
        <v>0</v>
      </c>
      <c r="BL163" s="106">
        <f t="shared" ref="BL163:CA164" si="461">X$167*IF(X163&lt;&gt;"",X163,$F163)</f>
        <v>106.227967063244</v>
      </c>
      <c r="BM163" s="106">
        <f t="shared" si="461"/>
        <v>1.51077049180328</v>
      </c>
      <c r="BN163" s="106">
        <f t="shared" si="461"/>
        <v>1.22892</v>
      </c>
      <c r="BO163" s="106">
        <f t="shared" si="461"/>
        <v>1.5675</v>
      </c>
      <c r="BP163" s="106">
        <f t="shared" si="461"/>
        <v>0</v>
      </c>
      <c r="BQ163" s="106">
        <f t="shared" si="461"/>
        <v>0.241676942046856</v>
      </c>
      <c r="BR163" s="106">
        <f t="shared" si="461"/>
        <v>3.2946</v>
      </c>
      <c r="BS163" s="106">
        <f t="shared" si="461"/>
        <v>46.4197307414994</v>
      </c>
      <c r="BT163" s="106">
        <f t="shared" si="461"/>
        <v>22.4942026573427</v>
      </c>
      <c r="BU163" s="106">
        <f t="shared" si="461"/>
        <v>11.580713208</v>
      </c>
      <c r="BV163" s="106">
        <f t="shared" si="461"/>
        <v>6.13046153846154</v>
      </c>
      <c r="BW163" s="106">
        <f t="shared" si="461"/>
        <v>1.17629032258065</v>
      </c>
      <c r="BX163" s="106">
        <f t="shared" si="461"/>
        <v>7.40152538461539</v>
      </c>
      <c r="BY163" s="106">
        <f t="shared" si="461"/>
        <v>22.8197651076466</v>
      </c>
      <c r="BZ163" s="106">
        <f t="shared" si="461"/>
        <v>4.42</v>
      </c>
      <c r="CA163" s="106">
        <f t="shared" si="461"/>
        <v>0.32266</v>
      </c>
      <c r="CB163" s="106">
        <f t="shared" ref="CB163:CE164" si="462">AN$167*IF(AN163&lt;&gt;"",AN163,$F163)</f>
        <v>0.102</v>
      </c>
      <c r="CC163" s="106">
        <f t="shared" si="462"/>
        <v>0</v>
      </c>
      <c r="CD163" s="106">
        <f t="shared" si="462"/>
        <v>1.6728</v>
      </c>
      <c r="CE163" s="106">
        <f t="shared" si="462"/>
        <v>7.123</v>
      </c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</row>
    <row r="164" spans="3:122">
      <c r="C164" t="s">
        <v>1072</v>
      </c>
      <c r="D164" t="s">
        <v>1503</v>
      </c>
      <c r="E164" s="4" t="s">
        <v>247</v>
      </c>
      <c r="F164" s="127">
        <v>0.108</v>
      </c>
      <c r="G164" s="127"/>
      <c r="H164" s="127">
        <f>F164*0.8</f>
        <v>0.0864</v>
      </c>
      <c r="I164" s="127"/>
      <c r="J164" s="127"/>
      <c r="K164" s="127"/>
      <c r="L164" s="127"/>
      <c r="M164" s="127"/>
      <c r="N164" s="127"/>
      <c r="O164" s="127"/>
      <c r="P164" s="127">
        <v>0.25685</v>
      </c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>
        <v>0.25</v>
      </c>
      <c r="AD164" s="127"/>
      <c r="AE164" s="127"/>
      <c r="AF164" s="127"/>
      <c r="AG164" s="127"/>
      <c r="AH164" s="127"/>
      <c r="AI164" s="127"/>
      <c r="AJ164" s="127"/>
      <c r="AK164" s="23"/>
      <c r="AL164" s="127"/>
      <c r="AM164" s="127"/>
      <c r="AN164" s="127"/>
      <c r="AO164" s="127"/>
      <c r="AP164" s="127"/>
      <c r="AQ164" s="127"/>
      <c r="AS164" s="17" t="str">
        <f>E164</f>
        <v>INDELC</v>
      </c>
      <c r="AU164" s="106">
        <f>G$167*IF(G164&lt;&gt;"",G164,$F164)</f>
        <v>0.279966375</v>
      </c>
      <c r="AV164" s="106">
        <f t="shared" si="460"/>
        <v>0.389543225806452</v>
      </c>
      <c r="AW164" s="106">
        <f t="shared" si="460"/>
        <v>0.130148430967742</v>
      </c>
      <c r="AX164" s="106">
        <f t="shared" si="460"/>
        <v>0.216</v>
      </c>
      <c r="AY164" s="106">
        <f t="shared" si="460"/>
        <v>0.142734829684997</v>
      </c>
      <c r="AZ164" s="106">
        <f t="shared" si="460"/>
        <v>0.276949755251494</v>
      </c>
      <c r="BA164" s="106">
        <f t="shared" si="460"/>
        <v>2.64035639963448</v>
      </c>
      <c r="BB164" s="106">
        <f t="shared" si="460"/>
        <v>0.16919496</v>
      </c>
      <c r="BC164" s="106">
        <f t="shared" si="460"/>
        <v>0.0276923076923077</v>
      </c>
      <c r="BD164" s="106">
        <f t="shared" si="460"/>
        <v>2.75733571893299</v>
      </c>
      <c r="BE164" s="106">
        <f t="shared" si="460"/>
        <v>2.73895341310738</v>
      </c>
      <c r="BF164" s="106">
        <f t="shared" si="460"/>
        <v>0.0928687640963855</v>
      </c>
      <c r="BG164" s="106">
        <f t="shared" si="460"/>
        <v>1.67596920889897</v>
      </c>
      <c r="BH164" s="106">
        <f t="shared" si="460"/>
        <v>0.185219130442241</v>
      </c>
      <c r="BI164" s="106">
        <f t="shared" si="460"/>
        <v>0.24192</v>
      </c>
      <c r="BJ164" s="106">
        <f t="shared" si="460"/>
        <v>0.23006511627907</v>
      </c>
      <c r="BK164" s="106">
        <f t="shared" si="460"/>
        <v>0</v>
      </c>
      <c r="BL164" s="106">
        <f t="shared" si="461"/>
        <v>3.37430013024421</v>
      </c>
      <c r="BM164" s="106">
        <f t="shared" si="461"/>
        <v>0.0479891803278688</v>
      </c>
      <c r="BN164" s="106">
        <f t="shared" si="461"/>
        <v>0.0410908235294118</v>
      </c>
      <c r="BO164" s="106">
        <f t="shared" si="461"/>
        <v>0.0524117647058824</v>
      </c>
      <c r="BP164" s="106">
        <f t="shared" si="461"/>
        <v>0</v>
      </c>
      <c r="BQ164" s="106">
        <f t="shared" si="461"/>
        <v>0.604192355117139</v>
      </c>
      <c r="BR164" s="106">
        <f t="shared" si="461"/>
        <v>0.11016</v>
      </c>
      <c r="BS164" s="106">
        <f t="shared" si="461"/>
        <v>1.47450909414175</v>
      </c>
      <c r="BT164" s="106">
        <f t="shared" si="461"/>
        <v>0.714521731468531</v>
      </c>
      <c r="BU164" s="106">
        <f t="shared" si="461"/>
        <v>0.4087310544</v>
      </c>
      <c r="BV164" s="106">
        <f t="shared" si="461"/>
        <v>0.194732307692308</v>
      </c>
      <c r="BW164" s="106">
        <f t="shared" si="461"/>
        <v>0.0373645161290323</v>
      </c>
      <c r="BX164" s="106">
        <f t="shared" si="461"/>
        <v>0.235107276923077</v>
      </c>
      <c r="BY164" s="106">
        <f t="shared" si="461"/>
        <v>0.724863126948775</v>
      </c>
      <c r="BZ164" s="106">
        <f t="shared" si="461"/>
        <v>0.1404</v>
      </c>
      <c r="CA164" s="106">
        <f t="shared" si="461"/>
        <v>0.0102492</v>
      </c>
      <c r="CB164" s="106">
        <f t="shared" si="462"/>
        <v>0.00324</v>
      </c>
      <c r="CC164" s="106">
        <f t="shared" si="462"/>
        <v>0</v>
      </c>
      <c r="CD164" s="106">
        <f t="shared" si="462"/>
        <v>0.053136</v>
      </c>
      <c r="CE164" s="106">
        <f t="shared" si="462"/>
        <v>0.22626</v>
      </c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</row>
    <row r="165" ht="14.25" spans="3:122">
      <c r="C165" t="s">
        <v>1072</v>
      </c>
      <c r="D165" t="s">
        <v>1393</v>
      </c>
      <c r="E165" s="4" t="s">
        <v>1504</v>
      </c>
      <c r="F165" s="96">
        <v>30</v>
      </c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24"/>
      <c r="AL165" s="96"/>
      <c r="AM165" s="96"/>
      <c r="AN165" s="96"/>
      <c r="AO165" s="96"/>
      <c r="AP165" s="96"/>
      <c r="AQ165" s="96"/>
      <c r="AS165" s="17"/>
      <c r="AT165" s="107" t="s">
        <v>1440</v>
      </c>
      <c r="AU165" s="6" t="str">
        <f>G$4</f>
        <v>AT</v>
      </c>
      <c r="AV165" s="6" t="str">
        <f t="shared" ref="AV165:CE165" si="463">H$4</f>
        <v>BE</v>
      </c>
      <c r="AW165" s="6" t="str">
        <f t="shared" si="463"/>
        <v>BG</v>
      </c>
      <c r="AX165" s="6" t="str">
        <f t="shared" si="463"/>
        <v>CH</v>
      </c>
      <c r="AY165" s="6" t="str">
        <f t="shared" si="463"/>
        <v>CY</v>
      </c>
      <c r="AZ165" s="6" t="str">
        <f t="shared" si="463"/>
        <v>CZ</v>
      </c>
      <c r="BA165" s="6" t="str">
        <f t="shared" si="463"/>
        <v>DE</v>
      </c>
      <c r="BB165" s="6" t="str">
        <f t="shared" si="463"/>
        <v>DK</v>
      </c>
      <c r="BC165" s="6" t="str">
        <f t="shared" si="463"/>
        <v>EE</v>
      </c>
      <c r="BD165" s="6" t="str">
        <f t="shared" si="463"/>
        <v>EL</v>
      </c>
      <c r="BE165" s="6" t="str">
        <f t="shared" si="463"/>
        <v>ES</v>
      </c>
      <c r="BF165" s="6" t="str">
        <f t="shared" si="463"/>
        <v>FI</v>
      </c>
      <c r="BG165" s="6" t="str">
        <f t="shared" si="463"/>
        <v>FR</v>
      </c>
      <c r="BH165" s="6" t="str">
        <f t="shared" si="463"/>
        <v>HR</v>
      </c>
      <c r="BI165" s="6" t="str">
        <f t="shared" si="463"/>
        <v>HU</v>
      </c>
      <c r="BJ165" s="6" t="str">
        <f t="shared" si="463"/>
        <v>IE</v>
      </c>
      <c r="BK165" s="6" t="str">
        <f t="shared" si="463"/>
        <v>IS</v>
      </c>
      <c r="BL165" s="6" t="str">
        <f t="shared" si="463"/>
        <v>IT</v>
      </c>
      <c r="BM165" s="6" t="str">
        <f t="shared" si="463"/>
        <v>LT</v>
      </c>
      <c r="BN165" s="6" t="str">
        <f t="shared" si="463"/>
        <v>LU</v>
      </c>
      <c r="BO165" s="6" t="str">
        <f t="shared" si="463"/>
        <v>LV</v>
      </c>
      <c r="BP165" s="6" t="str">
        <f t="shared" si="463"/>
        <v>MT</v>
      </c>
      <c r="BQ165" s="6" t="str">
        <f t="shared" si="463"/>
        <v>NL</v>
      </c>
      <c r="BR165" s="6" t="str">
        <f t="shared" si="463"/>
        <v>NO</v>
      </c>
      <c r="BS165" s="6" t="str">
        <f t="shared" si="463"/>
        <v>PL</v>
      </c>
      <c r="BT165" s="6" t="str">
        <f t="shared" si="463"/>
        <v>PT</v>
      </c>
      <c r="BU165" s="6" t="str">
        <f t="shared" si="463"/>
        <v>RO</v>
      </c>
      <c r="BV165" s="6" t="str">
        <f t="shared" si="463"/>
        <v>SE</v>
      </c>
      <c r="BW165" s="6" t="str">
        <f t="shared" si="463"/>
        <v>SI</v>
      </c>
      <c r="BX165" s="6" t="str">
        <f t="shared" si="463"/>
        <v>SK</v>
      </c>
      <c r="BY165" s="6" t="str">
        <f t="shared" si="463"/>
        <v>UK</v>
      </c>
      <c r="BZ165" s="6" t="str">
        <f t="shared" si="463"/>
        <v>AL</v>
      </c>
      <c r="CA165" s="6" t="str">
        <f t="shared" si="463"/>
        <v>BA</v>
      </c>
      <c r="CB165" s="6" t="str">
        <f t="shared" si="463"/>
        <v>KS</v>
      </c>
      <c r="CC165" s="6" t="str">
        <f t="shared" si="463"/>
        <v>ME</v>
      </c>
      <c r="CD165" s="6" t="str">
        <f t="shared" si="463"/>
        <v>MK</v>
      </c>
      <c r="CE165" s="6" t="str">
        <f t="shared" si="463"/>
        <v>RS</v>
      </c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</row>
    <row r="166" spans="3:122">
      <c r="C166" t="s">
        <v>1072</v>
      </c>
      <c r="D166" t="s">
        <v>1505</v>
      </c>
      <c r="E166" s="4" t="s">
        <v>1364</v>
      </c>
      <c r="F166" s="4">
        <v>1</v>
      </c>
      <c r="AK166"/>
      <c r="AQ166" s="4"/>
      <c r="AS166" s="17"/>
      <c r="AT166" s="17" t="str">
        <f>E166</f>
        <v>MCMCLK</v>
      </c>
      <c r="AU166" s="106">
        <f>G$167*IF(G166&lt;&gt;"",G166,$F166)</f>
        <v>2.59228125</v>
      </c>
      <c r="AV166" s="106">
        <f t="shared" ref="AV166:CE166" si="464">H$167*IF(H166&lt;&gt;"",H166,$F166)</f>
        <v>4.50860215053763</v>
      </c>
      <c r="AW166" s="106">
        <f t="shared" si="464"/>
        <v>1.20507806451613</v>
      </c>
      <c r="AX166" s="106">
        <f t="shared" si="464"/>
        <v>2</v>
      </c>
      <c r="AY166" s="106">
        <f t="shared" si="464"/>
        <v>1.3216187933796</v>
      </c>
      <c r="AZ166" s="106">
        <f t="shared" si="464"/>
        <v>2.56434958566198</v>
      </c>
      <c r="BA166" s="106">
        <f t="shared" si="464"/>
        <v>24.44774444106</v>
      </c>
      <c r="BB166" s="106">
        <f t="shared" si="464"/>
        <v>1.56662</v>
      </c>
      <c r="BC166" s="106">
        <f t="shared" si="464"/>
        <v>0.256410256410256</v>
      </c>
      <c r="BD166" s="106">
        <f t="shared" si="464"/>
        <v>10.7351984385166</v>
      </c>
      <c r="BE166" s="106">
        <f t="shared" si="464"/>
        <v>25.3606797509943</v>
      </c>
      <c r="BF166" s="106">
        <f t="shared" si="464"/>
        <v>0.859895963855422</v>
      </c>
      <c r="BG166" s="106">
        <f t="shared" si="464"/>
        <v>15.5182334157312</v>
      </c>
      <c r="BH166" s="106">
        <f t="shared" si="464"/>
        <v>1.71499194853927</v>
      </c>
      <c r="BI166" s="106">
        <f t="shared" si="464"/>
        <v>2.24</v>
      </c>
      <c r="BJ166" s="106">
        <f t="shared" si="464"/>
        <v>2.13023255813953</v>
      </c>
      <c r="BK166" s="106">
        <f t="shared" si="464"/>
        <v>0</v>
      </c>
      <c r="BL166" s="106">
        <f t="shared" si="464"/>
        <v>31.2435197244834</v>
      </c>
      <c r="BM166" s="106">
        <f t="shared" si="464"/>
        <v>0.444344262295082</v>
      </c>
      <c r="BN166" s="106">
        <f t="shared" si="464"/>
        <v>0.380470588235294</v>
      </c>
      <c r="BO166" s="106">
        <f t="shared" si="464"/>
        <v>0.485294117647059</v>
      </c>
      <c r="BP166" s="106">
        <f t="shared" si="464"/>
        <v>0</v>
      </c>
      <c r="BQ166" s="106">
        <f t="shared" si="464"/>
        <v>2.41676942046856</v>
      </c>
      <c r="BR166" s="106">
        <f t="shared" si="464"/>
        <v>1.02</v>
      </c>
      <c r="BS166" s="106">
        <f t="shared" si="464"/>
        <v>13.6528619827939</v>
      </c>
      <c r="BT166" s="106">
        <f t="shared" si="464"/>
        <v>6.61594195804196</v>
      </c>
      <c r="BU166" s="106">
        <f t="shared" si="464"/>
        <v>3.7845468</v>
      </c>
      <c r="BV166" s="106">
        <f t="shared" si="464"/>
        <v>1.80307692307692</v>
      </c>
      <c r="BW166" s="106">
        <f t="shared" si="464"/>
        <v>0.345967741935484</v>
      </c>
      <c r="BX166" s="106">
        <f t="shared" si="464"/>
        <v>2.17691923076923</v>
      </c>
      <c r="BY166" s="106">
        <f t="shared" si="464"/>
        <v>6.71169561989606</v>
      </c>
      <c r="BZ166" s="106">
        <f t="shared" si="464"/>
        <v>1.3</v>
      </c>
      <c r="CA166" s="106">
        <f t="shared" si="464"/>
        <v>0.0949</v>
      </c>
      <c r="CB166" s="106">
        <f t="shared" si="464"/>
        <v>0.03</v>
      </c>
      <c r="CC166" s="106">
        <f t="shared" si="464"/>
        <v>0</v>
      </c>
      <c r="CD166" s="106">
        <f t="shared" si="464"/>
        <v>0.492</v>
      </c>
      <c r="CE166" s="106">
        <f t="shared" si="464"/>
        <v>2.095</v>
      </c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</row>
    <row r="167" spans="3:122">
      <c r="C167" s="14" t="s">
        <v>1072</v>
      </c>
      <c r="D167" s="14" t="s">
        <v>1387</v>
      </c>
      <c r="E167" s="15" t="s">
        <v>1504</v>
      </c>
      <c r="F167" s="15"/>
      <c r="G167" s="112">
        <f>G160*G127</f>
        <v>2.59228125</v>
      </c>
      <c r="H167" s="112">
        <f t="shared" ref="H167:AQ167" si="465">H160*H127</f>
        <v>4.50860215053763</v>
      </c>
      <c r="I167" s="112">
        <f t="shared" si="465"/>
        <v>1.20507806451613</v>
      </c>
      <c r="J167" s="112">
        <f t="shared" si="465"/>
        <v>2</v>
      </c>
      <c r="K167" s="112">
        <f t="shared" si="465"/>
        <v>1.3216187933796</v>
      </c>
      <c r="L167" s="112">
        <f t="shared" si="465"/>
        <v>2.56434958566198</v>
      </c>
      <c r="M167" s="112">
        <f t="shared" si="465"/>
        <v>24.44774444106</v>
      </c>
      <c r="N167" s="112">
        <f t="shared" si="465"/>
        <v>1.56662</v>
      </c>
      <c r="O167" s="112">
        <f t="shared" si="465"/>
        <v>0.256410256410256</v>
      </c>
      <c r="P167" s="112">
        <f t="shared" si="465"/>
        <v>10.7351984385166</v>
      </c>
      <c r="Q167" s="112">
        <f t="shared" si="465"/>
        <v>25.3606797509943</v>
      </c>
      <c r="R167" s="112">
        <f t="shared" si="465"/>
        <v>0.859895963855422</v>
      </c>
      <c r="S167" s="112">
        <f t="shared" si="465"/>
        <v>15.5182334157312</v>
      </c>
      <c r="T167" s="112">
        <f t="shared" si="465"/>
        <v>1.71499194853927</v>
      </c>
      <c r="U167" s="112">
        <f t="shared" si="465"/>
        <v>2.24</v>
      </c>
      <c r="V167" s="112">
        <f t="shared" si="465"/>
        <v>2.13023255813953</v>
      </c>
      <c r="W167" s="112">
        <f t="shared" si="465"/>
        <v>0</v>
      </c>
      <c r="X167" s="112">
        <f t="shared" si="465"/>
        <v>31.2435197244834</v>
      </c>
      <c r="Y167" s="112">
        <f t="shared" si="465"/>
        <v>0.444344262295082</v>
      </c>
      <c r="Z167" s="112">
        <f t="shared" si="465"/>
        <v>0.380470588235294</v>
      </c>
      <c r="AA167" s="112">
        <f t="shared" si="465"/>
        <v>0.485294117647059</v>
      </c>
      <c r="AB167" s="112">
        <f t="shared" si="465"/>
        <v>0</v>
      </c>
      <c r="AC167" s="112">
        <f t="shared" si="465"/>
        <v>2.41676942046856</v>
      </c>
      <c r="AD167" s="112">
        <f t="shared" si="465"/>
        <v>1.02</v>
      </c>
      <c r="AE167" s="112">
        <f t="shared" si="465"/>
        <v>13.6528619827939</v>
      </c>
      <c r="AF167" s="112">
        <f t="shared" si="465"/>
        <v>6.61594195804196</v>
      </c>
      <c r="AG167" s="112">
        <f t="shared" si="465"/>
        <v>3.7845468</v>
      </c>
      <c r="AH167" s="112">
        <f t="shared" si="465"/>
        <v>1.80307692307692</v>
      </c>
      <c r="AI167" s="112">
        <f t="shared" si="465"/>
        <v>0.345967741935484</v>
      </c>
      <c r="AJ167" s="112">
        <f t="shared" si="465"/>
        <v>2.17691923076923</v>
      </c>
      <c r="AK167" s="112">
        <f t="shared" si="465"/>
        <v>6.71169561989606</v>
      </c>
      <c r="AL167" s="112">
        <f t="shared" si="465"/>
        <v>1.3</v>
      </c>
      <c r="AM167" s="112">
        <f t="shared" si="465"/>
        <v>0.0949</v>
      </c>
      <c r="AN167" s="112">
        <f t="shared" si="465"/>
        <v>0.03</v>
      </c>
      <c r="AO167" s="112">
        <f t="shared" si="465"/>
        <v>0</v>
      </c>
      <c r="AP167" s="112">
        <f t="shared" si="465"/>
        <v>0.492</v>
      </c>
      <c r="AQ167" s="112">
        <f t="shared" si="465"/>
        <v>2.095</v>
      </c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</row>
    <row r="168" ht="16.5" spans="3:122">
      <c r="C168" s="100" t="s">
        <v>1645</v>
      </c>
      <c r="D168" s="100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S168" s="55" t="s">
        <v>1494</v>
      </c>
      <c r="AU168" s="6" t="str">
        <f>G$4</f>
        <v>AT</v>
      </c>
      <c r="AV168" s="6" t="str">
        <f t="shared" ref="AV168:CE168" si="466">H$4</f>
        <v>BE</v>
      </c>
      <c r="AW168" s="6" t="str">
        <f t="shared" si="466"/>
        <v>BG</v>
      </c>
      <c r="AX168" s="6" t="str">
        <f t="shared" si="466"/>
        <v>CH</v>
      </c>
      <c r="AY168" s="6" t="str">
        <f t="shared" si="466"/>
        <v>CY</v>
      </c>
      <c r="AZ168" s="6" t="str">
        <f t="shared" si="466"/>
        <v>CZ</v>
      </c>
      <c r="BA168" s="6" t="str">
        <f t="shared" si="466"/>
        <v>DE</v>
      </c>
      <c r="BB168" s="6" t="str">
        <f t="shared" si="466"/>
        <v>DK</v>
      </c>
      <c r="BC168" s="6" t="str">
        <f t="shared" si="466"/>
        <v>EE</v>
      </c>
      <c r="BD168" s="6" t="str">
        <f t="shared" si="466"/>
        <v>EL</v>
      </c>
      <c r="BE168" s="6" t="str">
        <f t="shared" si="466"/>
        <v>ES</v>
      </c>
      <c r="BF168" s="6" t="str">
        <f t="shared" si="466"/>
        <v>FI</v>
      </c>
      <c r="BG168" s="6" t="str">
        <f t="shared" si="466"/>
        <v>FR</v>
      </c>
      <c r="BH168" s="6" t="str">
        <f t="shared" si="466"/>
        <v>HR</v>
      </c>
      <c r="BI168" s="6" t="str">
        <f t="shared" si="466"/>
        <v>HU</v>
      </c>
      <c r="BJ168" s="6" t="str">
        <f t="shared" si="466"/>
        <v>IE</v>
      </c>
      <c r="BK168" s="6" t="str">
        <f t="shared" si="466"/>
        <v>IS</v>
      </c>
      <c r="BL168" s="6" t="str">
        <f t="shared" si="466"/>
        <v>IT</v>
      </c>
      <c r="BM168" s="6" t="str">
        <f t="shared" si="466"/>
        <v>LT</v>
      </c>
      <c r="BN168" s="6" t="str">
        <f t="shared" si="466"/>
        <v>LU</v>
      </c>
      <c r="BO168" s="6" t="str">
        <f t="shared" si="466"/>
        <v>LV</v>
      </c>
      <c r="BP168" s="6" t="str">
        <f t="shared" si="466"/>
        <v>MT</v>
      </c>
      <c r="BQ168" s="6" t="str">
        <f t="shared" si="466"/>
        <v>NL</v>
      </c>
      <c r="BR168" s="6" t="str">
        <f t="shared" si="466"/>
        <v>NO</v>
      </c>
      <c r="BS168" s="6" t="str">
        <f t="shared" si="466"/>
        <v>PL</v>
      </c>
      <c r="BT168" s="6" t="str">
        <f t="shared" si="466"/>
        <v>PT</v>
      </c>
      <c r="BU168" s="6" t="str">
        <f t="shared" si="466"/>
        <v>RO</v>
      </c>
      <c r="BV168" s="6" t="str">
        <f t="shared" si="466"/>
        <v>SE</v>
      </c>
      <c r="BW168" s="6" t="str">
        <f t="shared" si="466"/>
        <v>SI</v>
      </c>
      <c r="BX168" s="6" t="str">
        <f t="shared" si="466"/>
        <v>SK</v>
      </c>
      <c r="BY168" s="6" t="str">
        <f t="shared" si="466"/>
        <v>UK</v>
      </c>
      <c r="BZ168" s="6" t="str">
        <f t="shared" si="466"/>
        <v>AL</v>
      </c>
      <c r="CA168" s="6" t="str">
        <f t="shared" si="466"/>
        <v>BA</v>
      </c>
      <c r="CB168" s="6" t="str">
        <f t="shared" si="466"/>
        <v>KS</v>
      </c>
      <c r="CC168" s="6" t="str">
        <f t="shared" si="466"/>
        <v>ME</v>
      </c>
      <c r="CD168" s="6" t="str">
        <f t="shared" si="466"/>
        <v>MK</v>
      </c>
      <c r="CE168" s="6" t="str">
        <f t="shared" si="466"/>
        <v>RS</v>
      </c>
      <c r="CG168" s="130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</row>
    <row r="169" spans="3:122">
      <c r="C169" t="s">
        <v>1074</v>
      </c>
      <c r="D169" t="s">
        <v>1503</v>
      </c>
      <c r="E169" s="4" t="s">
        <v>1360</v>
      </c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23"/>
      <c r="AL169" s="127"/>
      <c r="AM169" s="127"/>
      <c r="AN169" s="127"/>
      <c r="AO169" s="127"/>
      <c r="AP169" s="127"/>
      <c r="AQ169" s="127"/>
      <c r="AS169" s="17" t="str">
        <f>E169</f>
        <v>ICMPRC</v>
      </c>
      <c r="AU169" s="106">
        <f>G$174*IF(G169&lt;&gt;"",G169,$F169)</f>
        <v>0</v>
      </c>
      <c r="AV169" s="106">
        <f t="shared" ref="AV169:BK170" si="467">H$174*IF(H169&lt;&gt;"",H169,$F169)</f>
        <v>0</v>
      </c>
      <c r="AW169" s="106">
        <f t="shared" si="467"/>
        <v>0</v>
      </c>
      <c r="AX169" s="106">
        <f t="shared" si="467"/>
        <v>0</v>
      </c>
      <c r="AY169" s="106">
        <f t="shared" si="467"/>
        <v>0</v>
      </c>
      <c r="AZ169" s="106">
        <f t="shared" si="467"/>
        <v>0</v>
      </c>
      <c r="BA169" s="106">
        <f t="shared" si="467"/>
        <v>0</v>
      </c>
      <c r="BB169" s="106">
        <f t="shared" si="467"/>
        <v>0</v>
      </c>
      <c r="BC169" s="106">
        <f t="shared" si="467"/>
        <v>0</v>
      </c>
      <c r="BD169" s="106">
        <f t="shared" si="467"/>
        <v>0</v>
      </c>
      <c r="BE169" s="106">
        <f t="shared" si="467"/>
        <v>0</v>
      </c>
      <c r="BF169" s="106">
        <f t="shared" si="467"/>
        <v>0</v>
      </c>
      <c r="BG169" s="106">
        <f t="shared" si="467"/>
        <v>0</v>
      </c>
      <c r="BH169" s="106">
        <f t="shared" si="467"/>
        <v>0</v>
      </c>
      <c r="BI169" s="106">
        <f t="shared" si="467"/>
        <v>0</v>
      </c>
      <c r="BJ169" s="106">
        <f t="shared" si="467"/>
        <v>0</v>
      </c>
      <c r="BK169" s="106">
        <f t="shared" si="467"/>
        <v>0</v>
      </c>
      <c r="BL169" s="106">
        <f t="shared" ref="BL169:CA170" si="468">X$174*IF(X169&lt;&gt;"",X169,$F169)</f>
        <v>0</v>
      </c>
      <c r="BM169" s="106">
        <f t="shared" si="468"/>
        <v>0</v>
      </c>
      <c r="BN169" s="106">
        <f t="shared" si="468"/>
        <v>0</v>
      </c>
      <c r="BO169" s="106">
        <f t="shared" si="468"/>
        <v>0</v>
      </c>
      <c r="BP169" s="106">
        <f t="shared" si="468"/>
        <v>0</v>
      </c>
      <c r="BQ169" s="106">
        <f t="shared" si="468"/>
        <v>0</v>
      </c>
      <c r="BR169" s="106">
        <f t="shared" si="468"/>
        <v>0</v>
      </c>
      <c r="BS169" s="106">
        <f t="shared" si="468"/>
        <v>0</v>
      </c>
      <c r="BT169" s="106">
        <f t="shared" si="468"/>
        <v>0</v>
      </c>
      <c r="BU169" s="106">
        <f t="shared" si="468"/>
        <v>0</v>
      </c>
      <c r="BV169" s="106">
        <f t="shared" si="468"/>
        <v>0</v>
      </c>
      <c r="BW169" s="106">
        <f t="shared" si="468"/>
        <v>0</v>
      </c>
      <c r="BX169" s="106">
        <f t="shared" si="468"/>
        <v>0</v>
      </c>
      <c r="BY169" s="106">
        <f t="shared" si="468"/>
        <v>0</v>
      </c>
      <c r="BZ169" s="106">
        <f t="shared" si="468"/>
        <v>0</v>
      </c>
      <c r="CA169" s="106">
        <f t="shared" si="468"/>
        <v>0</v>
      </c>
      <c r="CB169" s="106">
        <f t="shared" ref="CB169:CE170" si="469">AN$174*IF(AN169&lt;&gt;"",AN169,$F169)</f>
        <v>0</v>
      </c>
      <c r="CC169" s="106">
        <f t="shared" si="469"/>
        <v>0</v>
      </c>
      <c r="CD169" s="106">
        <f t="shared" si="469"/>
        <v>0</v>
      </c>
      <c r="CE169" s="106">
        <f t="shared" si="469"/>
        <v>0</v>
      </c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</row>
    <row r="170" spans="3:122">
      <c r="C170" t="s">
        <v>1074</v>
      </c>
      <c r="D170" t="s">
        <v>1503</v>
      </c>
      <c r="E170" s="4" t="s">
        <v>247</v>
      </c>
      <c r="F170" s="127">
        <v>0.3</v>
      </c>
      <c r="G170" s="127"/>
      <c r="H170" s="127">
        <f t="shared" ref="H170:H171" si="470">F170*0.8</f>
        <v>0.24</v>
      </c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23"/>
      <c r="AL170" s="127"/>
      <c r="AM170" s="127"/>
      <c r="AN170" s="127"/>
      <c r="AO170" s="127"/>
      <c r="AP170" s="127"/>
      <c r="AQ170" s="127"/>
      <c r="AS170" s="17" t="str">
        <f>E170</f>
        <v>INDELC</v>
      </c>
      <c r="AU170" s="106">
        <f>G$174*IF(G170&lt;&gt;"",G170,$F170)</f>
        <v>0</v>
      </c>
      <c r="AV170" s="106">
        <f t="shared" si="467"/>
        <v>0</v>
      </c>
      <c r="AW170" s="106">
        <f t="shared" si="467"/>
        <v>0</v>
      </c>
      <c r="AX170" s="106">
        <f t="shared" si="467"/>
        <v>0</v>
      </c>
      <c r="AY170" s="106">
        <f t="shared" si="467"/>
        <v>0</v>
      </c>
      <c r="AZ170" s="106">
        <f t="shared" si="467"/>
        <v>0</v>
      </c>
      <c r="BA170" s="106">
        <f t="shared" si="467"/>
        <v>0</v>
      </c>
      <c r="BB170" s="106">
        <f t="shared" si="467"/>
        <v>0</v>
      </c>
      <c r="BC170" s="106">
        <f t="shared" si="467"/>
        <v>0</v>
      </c>
      <c r="BD170" s="106">
        <f t="shared" si="467"/>
        <v>0</v>
      </c>
      <c r="BE170" s="106">
        <f t="shared" si="467"/>
        <v>0</v>
      </c>
      <c r="BF170" s="106">
        <f t="shared" si="467"/>
        <v>0</v>
      </c>
      <c r="BG170" s="106">
        <f t="shared" si="467"/>
        <v>0</v>
      </c>
      <c r="BH170" s="106">
        <f t="shared" si="467"/>
        <v>0.231151088716162</v>
      </c>
      <c r="BI170" s="106">
        <f t="shared" si="467"/>
        <v>0</v>
      </c>
      <c r="BJ170" s="106">
        <f t="shared" si="467"/>
        <v>0</v>
      </c>
      <c r="BK170" s="106">
        <f t="shared" si="467"/>
        <v>0</v>
      </c>
      <c r="BL170" s="106">
        <f t="shared" si="468"/>
        <v>0</v>
      </c>
      <c r="BM170" s="106">
        <f t="shared" si="468"/>
        <v>0.0717786885245901</v>
      </c>
      <c r="BN170" s="106">
        <f t="shared" si="468"/>
        <v>0</v>
      </c>
      <c r="BO170" s="106">
        <f t="shared" si="468"/>
        <v>0</v>
      </c>
      <c r="BP170" s="106">
        <f t="shared" si="468"/>
        <v>0</v>
      </c>
      <c r="BQ170" s="106">
        <f t="shared" si="468"/>
        <v>0</v>
      </c>
      <c r="BR170" s="106">
        <f t="shared" si="468"/>
        <v>0</v>
      </c>
      <c r="BS170" s="106">
        <f t="shared" si="468"/>
        <v>0</v>
      </c>
      <c r="BT170" s="106">
        <f t="shared" si="468"/>
        <v>0</v>
      </c>
      <c r="BU170" s="106">
        <f t="shared" si="468"/>
        <v>0</v>
      </c>
      <c r="BV170" s="106">
        <f t="shared" si="468"/>
        <v>0</v>
      </c>
      <c r="BW170" s="106">
        <f t="shared" si="468"/>
        <v>0</v>
      </c>
      <c r="BX170" s="106">
        <f t="shared" si="468"/>
        <v>0</v>
      </c>
      <c r="BY170" s="106">
        <f t="shared" si="468"/>
        <v>0</v>
      </c>
      <c r="BZ170" s="106">
        <f t="shared" si="468"/>
        <v>0</v>
      </c>
      <c r="CA170" s="106">
        <f t="shared" si="468"/>
        <v>0</v>
      </c>
      <c r="CB170" s="106">
        <f t="shared" si="469"/>
        <v>0</v>
      </c>
      <c r="CC170" s="106">
        <f t="shared" si="469"/>
        <v>0</v>
      </c>
      <c r="CD170" s="106">
        <f t="shared" si="469"/>
        <v>0.0984</v>
      </c>
      <c r="CE170" s="106">
        <f t="shared" si="469"/>
        <v>0</v>
      </c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</row>
    <row r="171" spans="3:122">
      <c r="C171" t="s">
        <v>1074</v>
      </c>
      <c r="D171" t="s">
        <v>1503</v>
      </c>
      <c r="E171" s="4" t="s">
        <v>237</v>
      </c>
      <c r="F171" s="127">
        <v>6</v>
      </c>
      <c r="G171" s="127"/>
      <c r="H171" s="127">
        <f t="shared" si="470"/>
        <v>4.8</v>
      </c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23"/>
      <c r="AL171" s="127"/>
      <c r="AM171" s="127"/>
      <c r="AN171" s="127"/>
      <c r="AO171" s="127"/>
      <c r="AP171" s="127"/>
      <c r="AQ171" s="127"/>
      <c r="AS171" s="17" t="str">
        <f>E171</f>
        <v>INDHFO</v>
      </c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</row>
    <row r="172" ht="14.25" spans="3:122">
      <c r="C172" t="s">
        <v>1074</v>
      </c>
      <c r="D172" t="s">
        <v>1393</v>
      </c>
      <c r="E172" s="4" t="s">
        <v>1504</v>
      </c>
      <c r="F172" s="96">
        <v>30</v>
      </c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24"/>
      <c r="AL172" s="96"/>
      <c r="AM172" s="96"/>
      <c r="AN172" s="96"/>
      <c r="AO172" s="96"/>
      <c r="AP172" s="96"/>
      <c r="AQ172" s="96"/>
      <c r="AS172" s="17"/>
      <c r="AT172" s="107" t="s">
        <v>1440</v>
      </c>
      <c r="AU172" s="6" t="str">
        <f>G$4</f>
        <v>AT</v>
      </c>
      <c r="AV172" s="6" t="str">
        <f t="shared" ref="AV172:CE172" si="471">H$4</f>
        <v>BE</v>
      </c>
      <c r="AW172" s="6" t="str">
        <f t="shared" si="471"/>
        <v>BG</v>
      </c>
      <c r="AX172" s="6" t="str">
        <f t="shared" si="471"/>
        <v>CH</v>
      </c>
      <c r="AY172" s="6" t="str">
        <f t="shared" si="471"/>
        <v>CY</v>
      </c>
      <c r="AZ172" s="6" t="str">
        <f t="shared" si="471"/>
        <v>CZ</v>
      </c>
      <c r="BA172" s="6" t="str">
        <f t="shared" si="471"/>
        <v>DE</v>
      </c>
      <c r="BB172" s="6" t="str">
        <f t="shared" si="471"/>
        <v>DK</v>
      </c>
      <c r="BC172" s="6" t="str">
        <f t="shared" si="471"/>
        <v>EE</v>
      </c>
      <c r="BD172" s="6" t="str">
        <f t="shared" si="471"/>
        <v>EL</v>
      </c>
      <c r="BE172" s="6" t="str">
        <f t="shared" si="471"/>
        <v>ES</v>
      </c>
      <c r="BF172" s="6" t="str">
        <f t="shared" si="471"/>
        <v>FI</v>
      </c>
      <c r="BG172" s="6" t="str">
        <f t="shared" si="471"/>
        <v>FR</v>
      </c>
      <c r="BH172" s="6" t="str">
        <f t="shared" si="471"/>
        <v>HR</v>
      </c>
      <c r="BI172" s="6" t="str">
        <f t="shared" si="471"/>
        <v>HU</v>
      </c>
      <c r="BJ172" s="6" t="str">
        <f t="shared" si="471"/>
        <v>IE</v>
      </c>
      <c r="BK172" s="6" t="str">
        <f t="shared" si="471"/>
        <v>IS</v>
      </c>
      <c r="BL172" s="6" t="str">
        <f t="shared" si="471"/>
        <v>IT</v>
      </c>
      <c r="BM172" s="6" t="str">
        <f t="shared" si="471"/>
        <v>LT</v>
      </c>
      <c r="BN172" s="6" t="str">
        <f t="shared" si="471"/>
        <v>LU</v>
      </c>
      <c r="BO172" s="6" t="str">
        <f t="shared" si="471"/>
        <v>LV</v>
      </c>
      <c r="BP172" s="6" t="str">
        <f t="shared" si="471"/>
        <v>MT</v>
      </c>
      <c r="BQ172" s="6" t="str">
        <f t="shared" si="471"/>
        <v>NL</v>
      </c>
      <c r="BR172" s="6" t="str">
        <f t="shared" si="471"/>
        <v>NO</v>
      </c>
      <c r="BS172" s="6" t="str">
        <f t="shared" si="471"/>
        <v>PL</v>
      </c>
      <c r="BT172" s="6" t="str">
        <f t="shared" si="471"/>
        <v>PT</v>
      </c>
      <c r="BU172" s="6" t="str">
        <f t="shared" si="471"/>
        <v>RO</v>
      </c>
      <c r="BV172" s="6" t="str">
        <f t="shared" si="471"/>
        <v>SE</v>
      </c>
      <c r="BW172" s="6" t="str">
        <f t="shared" si="471"/>
        <v>SI</v>
      </c>
      <c r="BX172" s="6" t="str">
        <f t="shared" si="471"/>
        <v>SK</v>
      </c>
      <c r="BY172" s="6" t="str">
        <f t="shared" si="471"/>
        <v>UK</v>
      </c>
      <c r="BZ172" s="6" t="str">
        <f t="shared" si="471"/>
        <v>AL</v>
      </c>
      <c r="CA172" s="6" t="str">
        <f t="shared" si="471"/>
        <v>BA</v>
      </c>
      <c r="CB172" s="6" t="str">
        <f t="shared" si="471"/>
        <v>KS</v>
      </c>
      <c r="CC172" s="6" t="str">
        <f t="shared" si="471"/>
        <v>ME</v>
      </c>
      <c r="CD172" s="6" t="str">
        <f t="shared" si="471"/>
        <v>MK</v>
      </c>
      <c r="CE172" s="6" t="str">
        <f t="shared" si="471"/>
        <v>RS</v>
      </c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</row>
    <row r="173" spans="3:122">
      <c r="C173" t="s">
        <v>1074</v>
      </c>
      <c r="D173" t="s">
        <v>1505</v>
      </c>
      <c r="E173" s="4" t="s">
        <v>1364</v>
      </c>
      <c r="F173" s="4">
        <v>1</v>
      </c>
      <c r="AK173"/>
      <c r="AQ173" s="4"/>
      <c r="AT173" s="17" t="str">
        <f>E173</f>
        <v>MCMCLK</v>
      </c>
      <c r="AU173" s="106">
        <f>G$174*IF(G173&lt;&gt;"",G173,$F173)</f>
        <v>0</v>
      </c>
      <c r="AV173" s="106">
        <f t="shared" ref="AV173:CE173" si="472">H$174*IF(H173&lt;&gt;"",H173,$F173)</f>
        <v>0</v>
      </c>
      <c r="AW173" s="106">
        <f t="shared" si="472"/>
        <v>0</v>
      </c>
      <c r="AX173" s="106">
        <f t="shared" si="472"/>
        <v>0</v>
      </c>
      <c r="AY173" s="106">
        <f t="shared" si="472"/>
        <v>0</v>
      </c>
      <c r="AZ173" s="106">
        <f t="shared" si="472"/>
        <v>0</v>
      </c>
      <c r="BA173" s="106">
        <f t="shared" si="472"/>
        <v>0</v>
      </c>
      <c r="BB173" s="106">
        <f t="shared" si="472"/>
        <v>0</v>
      </c>
      <c r="BC173" s="106">
        <f t="shared" si="472"/>
        <v>0</v>
      </c>
      <c r="BD173" s="106">
        <f t="shared" si="472"/>
        <v>0</v>
      </c>
      <c r="BE173" s="106">
        <f t="shared" si="472"/>
        <v>0</v>
      </c>
      <c r="BF173" s="106">
        <f t="shared" si="472"/>
        <v>0</v>
      </c>
      <c r="BG173" s="106">
        <f t="shared" si="472"/>
        <v>0</v>
      </c>
      <c r="BH173" s="106">
        <f t="shared" si="472"/>
        <v>0.770503629053873</v>
      </c>
      <c r="BI173" s="106">
        <f t="shared" si="472"/>
        <v>0</v>
      </c>
      <c r="BJ173" s="106">
        <f t="shared" si="472"/>
        <v>0</v>
      </c>
      <c r="BK173" s="106">
        <f t="shared" si="472"/>
        <v>0</v>
      </c>
      <c r="BL173" s="106">
        <f t="shared" si="472"/>
        <v>0</v>
      </c>
      <c r="BM173" s="106">
        <f t="shared" si="472"/>
        <v>0.239262295081967</v>
      </c>
      <c r="BN173" s="106">
        <f t="shared" si="472"/>
        <v>0</v>
      </c>
      <c r="BO173" s="106">
        <f t="shared" si="472"/>
        <v>0</v>
      </c>
      <c r="BP173" s="106">
        <f t="shared" si="472"/>
        <v>0</v>
      </c>
      <c r="BQ173" s="106">
        <f t="shared" si="472"/>
        <v>0</v>
      </c>
      <c r="BR173" s="106">
        <f t="shared" si="472"/>
        <v>0</v>
      </c>
      <c r="BS173" s="106">
        <f t="shared" si="472"/>
        <v>0</v>
      </c>
      <c r="BT173" s="106">
        <f t="shared" si="472"/>
        <v>0</v>
      </c>
      <c r="BU173" s="106">
        <f t="shared" si="472"/>
        <v>0</v>
      </c>
      <c r="BV173" s="106">
        <f t="shared" si="472"/>
        <v>0</v>
      </c>
      <c r="BW173" s="106">
        <f t="shared" si="472"/>
        <v>0</v>
      </c>
      <c r="BX173" s="106">
        <f t="shared" si="472"/>
        <v>0</v>
      </c>
      <c r="BY173" s="106">
        <f t="shared" si="472"/>
        <v>0</v>
      </c>
      <c r="BZ173" s="106">
        <f t="shared" si="472"/>
        <v>0</v>
      </c>
      <c r="CA173" s="106">
        <f t="shared" si="472"/>
        <v>0</v>
      </c>
      <c r="CB173" s="106">
        <f t="shared" si="472"/>
        <v>0</v>
      </c>
      <c r="CC173" s="106">
        <f t="shared" si="472"/>
        <v>0</v>
      </c>
      <c r="CD173" s="106">
        <f t="shared" si="472"/>
        <v>0.328</v>
      </c>
      <c r="CE173" s="106">
        <f t="shared" si="472"/>
        <v>0</v>
      </c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</row>
    <row r="174" spans="3:43">
      <c r="C174" t="s">
        <v>1074</v>
      </c>
      <c r="D174" t="s">
        <v>1387</v>
      </c>
      <c r="E174" s="4" t="s">
        <v>1504</v>
      </c>
      <c r="G174" s="106">
        <f>G160*G128</f>
        <v>0</v>
      </c>
      <c r="H174" s="106">
        <f t="shared" ref="H174:AQ174" si="473">H160*H128</f>
        <v>0</v>
      </c>
      <c r="I174" s="106">
        <f t="shared" si="473"/>
        <v>0</v>
      </c>
      <c r="J174" s="106">
        <f t="shared" si="473"/>
        <v>0</v>
      </c>
      <c r="K174" s="106">
        <f t="shared" si="473"/>
        <v>0</v>
      </c>
      <c r="L174" s="106">
        <f t="shared" si="473"/>
        <v>0</v>
      </c>
      <c r="M174" s="106">
        <f t="shared" si="473"/>
        <v>0</v>
      </c>
      <c r="N174" s="106">
        <f t="shared" si="473"/>
        <v>0</v>
      </c>
      <c r="O174" s="106">
        <f t="shared" si="473"/>
        <v>0</v>
      </c>
      <c r="P174" s="106">
        <f t="shared" si="473"/>
        <v>0</v>
      </c>
      <c r="Q174" s="106">
        <f t="shared" si="473"/>
        <v>0</v>
      </c>
      <c r="R174" s="106">
        <f t="shared" si="473"/>
        <v>0</v>
      </c>
      <c r="S174" s="106">
        <f t="shared" si="473"/>
        <v>0</v>
      </c>
      <c r="T174" s="106">
        <f t="shared" si="473"/>
        <v>0.770503629053873</v>
      </c>
      <c r="U174" s="106">
        <f t="shared" si="473"/>
        <v>0</v>
      </c>
      <c r="V174" s="106">
        <f t="shared" si="473"/>
        <v>0</v>
      </c>
      <c r="W174" s="106">
        <f t="shared" si="473"/>
        <v>0</v>
      </c>
      <c r="X174" s="106">
        <f t="shared" si="473"/>
        <v>0</v>
      </c>
      <c r="Y174" s="106">
        <f t="shared" si="473"/>
        <v>0.239262295081967</v>
      </c>
      <c r="Z174" s="106">
        <f t="shared" si="473"/>
        <v>0</v>
      </c>
      <c r="AA174" s="106">
        <f t="shared" si="473"/>
        <v>0</v>
      </c>
      <c r="AB174" s="106">
        <f t="shared" si="473"/>
        <v>0</v>
      </c>
      <c r="AC174" s="106">
        <f t="shared" si="473"/>
        <v>0</v>
      </c>
      <c r="AD174" s="106">
        <f t="shared" si="473"/>
        <v>0</v>
      </c>
      <c r="AE174" s="106">
        <f t="shared" si="473"/>
        <v>0</v>
      </c>
      <c r="AF174" s="106">
        <f t="shared" si="473"/>
        <v>0</v>
      </c>
      <c r="AG174" s="106">
        <f t="shared" si="473"/>
        <v>0</v>
      </c>
      <c r="AH174" s="106">
        <f t="shared" si="473"/>
        <v>0</v>
      </c>
      <c r="AI174" s="106">
        <f t="shared" si="473"/>
        <v>0</v>
      </c>
      <c r="AJ174" s="106">
        <f t="shared" si="473"/>
        <v>0</v>
      </c>
      <c r="AK174" s="106">
        <f t="shared" si="473"/>
        <v>0</v>
      </c>
      <c r="AL174" s="106">
        <f t="shared" si="473"/>
        <v>0</v>
      </c>
      <c r="AM174" s="106">
        <f t="shared" si="473"/>
        <v>0</v>
      </c>
      <c r="AN174" s="106">
        <f t="shared" si="473"/>
        <v>0</v>
      </c>
      <c r="AO174" s="106">
        <f t="shared" si="473"/>
        <v>0</v>
      </c>
      <c r="AP174" s="106">
        <f t="shared" si="473"/>
        <v>0.328</v>
      </c>
      <c r="AQ174" s="106">
        <f t="shared" si="473"/>
        <v>0</v>
      </c>
    </row>
    <row r="175" spans="5:43">
      <c r="E175" s="4"/>
      <c r="AK175"/>
      <c r="AQ175" s="4"/>
    </row>
    <row r="176" spans="6:43">
      <c r="F176"/>
      <c r="AK176"/>
      <c r="AQ176" s="4"/>
    </row>
    <row r="177" spans="5:43">
      <c r="E177" s="5" t="s">
        <v>1379</v>
      </c>
      <c r="AK177"/>
      <c r="AQ177" s="4"/>
    </row>
    <row r="178" ht="14.25" spans="2:43">
      <c r="B178" s="2" t="s">
        <v>748</v>
      </c>
      <c r="C178" s="2" t="s">
        <v>1382</v>
      </c>
      <c r="D178" s="2" t="s">
        <v>1380</v>
      </c>
      <c r="E178" s="2" t="s">
        <v>1381</v>
      </c>
      <c r="F178" s="94">
        <v>2010</v>
      </c>
      <c r="G178" s="6" t="s">
        <v>21</v>
      </c>
      <c r="H178" s="6" t="s">
        <v>22</v>
      </c>
      <c r="I178" s="6" t="s">
        <v>23</v>
      </c>
      <c r="J178" s="6" t="s">
        <v>289</v>
      </c>
      <c r="K178" s="6" t="s">
        <v>24</v>
      </c>
      <c r="L178" s="6" t="s">
        <v>25</v>
      </c>
      <c r="M178" s="6" t="s">
        <v>26</v>
      </c>
      <c r="N178" s="6" t="s">
        <v>27</v>
      </c>
      <c r="O178" s="6" t="s">
        <v>28</v>
      </c>
      <c r="P178" s="6" t="s">
        <v>29</v>
      </c>
      <c r="Q178" s="6" t="s">
        <v>30</v>
      </c>
      <c r="R178" s="6" t="s">
        <v>31</v>
      </c>
      <c r="S178" s="6" t="s">
        <v>32</v>
      </c>
      <c r="T178" s="6" t="s">
        <v>33</v>
      </c>
      <c r="U178" s="6" t="s">
        <v>34</v>
      </c>
      <c r="V178" s="6" t="s">
        <v>35</v>
      </c>
      <c r="W178" s="6" t="s">
        <v>36</v>
      </c>
      <c r="X178" s="6" t="s">
        <v>37</v>
      </c>
      <c r="Y178" s="6" t="s">
        <v>38</v>
      </c>
      <c r="Z178" s="6" t="s">
        <v>39</v>
      </c>
      <c r="AA178" s="6" t="s">
        <v>40</v>
      </c>
      <c r="AB178" s="6" t="s">
        <v>43</v>
      </c>
      <c r="AC178" s="6" t="s">
        <v>44</v>
      </c>
      <c r="AD178" s="6" t="s">
        <v>45</v>
      </c>
      <c r="AE178" s="6" t="s">
        <v>46</v>
      </c>
      <c r="AF178" s="6" t="s">
        <v>47</v>
      </c>
      <c r="AG178" s="6" t="s">
        <v>48</v>
      </c>
      <c r="AH178" s="6" t="s">
        <v>50</v>
      </c>
      <c r="AI178" s="6" t="s">
        <v>51</v>
      </c>
      <c r="AJ178" s="6" t="s">
        <v>52</v>
      </c>
      <c r="AK178" s="6" t="s">
        <v>53</v>
      </c>
      <c r="AL178" s="6" t="s">
        <v>290</v>
      </c>
      <c r="AM178" s="6" t="s">
        <v>291</v>
      </c>
      <c r="AN178" s="6" t="s">
        <v>292</v>
      </c>
      <c r="AO178" s="6" t="s">
        <v>41</v>
      </c>
      <c r="AP178" s="6" t="s">
        <v>42</v>
      </c>
      <c r="AQ178" s="6" t="s">
        <v>49</v>
      </c>
    </row>
    <row r="179" ht="16.5" spans="2:144">
      <c r="B179" s="7" t="s">
        <v>1646</v>
      </c>
      <c r="C179" s="7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CG179" s="20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</row>
    <row r="180" ht="16.5" spans="2:144">
      <c r="B180" s="100" t="s">
        <v>1647</v>
      </c>
      <c r="C180" s="100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S180" s="55" t="s">
        <v>1494</v>
      </c>
      <c r="AT180" s="55"/>
      <c r="AU180" s="6" t="str">
        <f>G$4</f>
        <v>AT</v>
      </c>
      <c r="AV180" s="6" t="str">
        <f t="shared" ref="AV180:CE180" si="474">H$4</f>
        <v>BE</v>
      </c>
      <c r="AW180" s="6" t="str">
        <f t="shared" si="474"/>
        <v>BG</v>
      </c>
      <c r="AX180" s="6" t="str">
        <f t="shared" si="474"/>
        <v>CH</v>
      </c>
      <c r="AY180" s="6" t="str">
        <f t="shared" si="474"/>
        <v>CY</v>
      </c>
      <c r="AZ180" s="6" t="str">
        <f t="shared" si="474"/>
        <v>CZ</v>
      </c>
      <c r="BA180" s="6" t="str">
        <f t="shared" si="474"/>
        <v>DE</v>
      </c>
      <c r="BB180" s="6" t="str">
        <f t="shared" si="474"/>
        <v>DK</v>
      </c>
      <c r="BC180" s="6" t="str">
        <f t="shared" si="474"/>
        <v>EE</v>
      </c>
      <c r="BD180" s="6" t="str">
        <f t="shared" si="474"/>
        <v>EL</v>
      </c>
      <c r="BE180" s="6" t="str">
        <f t="shared" si="474"/>
        <v>ES</v>
      </c>
      <c r="BF180" s="6" t="str">
        <f t="shared" si="474"/>
        <v>FI</v>
      </c>
      <c r="BG180" s="6" t="str">
        <f t="shared" si="474"/>
        <v>FR</v>
      </c>
      <c r="BH180" s="6" t="str">
        <f t="shared" si="474"/>
        <v>HR</v>
      </c>
      <c r="BI180" s="6" t="str">
        <f t="shared" si="474"/>
        <v>HU</v>
      </c>
      <c r="BJ180" s="6" t="str">
        <f t="shared" si="474"/>
        <v>IE</v>
      </c>
      <c r="BK180" s="6" t="str">
        <f t="shared" si="474"/>
        <v>IS</v>
      </c>
      <c r="BL180" s="6" t="str">
        <f t="shared" si="474"/>
        <v>IT</v>
      </c>
      <c r="BM180" s="6" t="str">
        <f t="shared" si="474"/>
        <v>LT</v>
      </c>
      <c r="BN180" s="6" t="str">
        <f t="shared" si="474"/>
        <v>LU</v>
      </c>
      <c r="BO180" s="6" t="str">
        <f t="shared" si="474"/>
        <v>LV</v>
      </c>
      <c r="BP180" s="6" t="str">
        <f t="shared" si="474"/>
        <v>MT</v>
      </c>
      <c r="BQ180" s="6" t="str">
        <f t="shared" si="474"/>
        <v>NL</v>
      </c>
      <c r="BR180" s="6" t="str">
        <f t="shared" si="474"/>
        <v>NO</v>
      </c>
      <c r="BS180" s="6" t="str">
        <f t="shared" si="474"/>
        <v>PL</v>
      </c>
      <c r="BT180" s="6" t="str">
        <f t="shared" si="474"/>
        <v>PT</v>
      </c>
      <c r="BU180" s="6" t="str">
        <f t="shared" si="474"/>
        <v>RO</v>
      </c>
      <c r="BV180" s="6" t="str">
        <f t="shared" si="474"/>
        <v>SE</v>
      </c>
      <c r="BW180" s="6" t="str">
        <f t="shared" si="474"/>
        <v>SI</v>
      </c>
      <c r="BX180" s="6" t="str">
        <f t="shared" si="474"/>
        <v>SK</v>
      </c>
      <c r="BY180" s="6" t="str">
        <f t="shared" si="474"/>
        <v>UK</v>
      </c>
      <c r="BZ180" s="6" t="str">
        <f t="shared" si="474"/>
        <v>AL</v>
      </c>
      <c r="CA180" s="6" t="str">
        <f t="shared" si="474"/>
        <v>BA</v>
      </c>
      <c r="CB180" s="6" t="str">
        <f t="shared" si="474"/>
        <v>KS</v>
      </c>
      <c r="CC180" s="6" t="str">
        <f t="shared" si="474"/>
        <v>ME</v>
      </c>
      <c r="CD180" s="6" t="str">
        <f t="shared" si="474"/>
        <v>MK</v>
      </c>
      <c r="CE180" s="6" t="str">
        <f t="shared" si="474"/>
        <v>RS</v>
      </c>
      <c r="CG180" s="131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  <c r="DD180" s="68"/>
      <c r="DE180" s="68"/>
      <c r="DF180" s="68"/>
      <c r="DG180" s="68"/>
      <c r="DH180" s="68"/>
      <c r="DI180" s="68"/>
      <c r="DJ180" s="68"/>
      <c r="DK180" s="68"/>
      <c r="DL180" s="68"/>
      <c r="DM180" s="68"/>
      <c r="DN180" s="68"/>
      <c r="DO180" s="68"/>
      <c r="DP180" s="68"/>
      <c r="DQ180" s="68"/>
      <c r="DR180" s="68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</row>
    <row r="181" spans="2:144">
      <c r="B181" t="s">
        <v>1078</v>
      </c>
      <c r="C181" t="s">
        <v>1427</v>
      </c>
      <c r="E181" s="4"/>
      <c r="F181" s="127">
        <v>1</v>
      </c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23"/>
      <c r="AL181" s="127"/>
      <c r="AM181" s="127"/>
      <c r="AN181" s="127"/>
      <c r="AO181" s="127"/>
      <c r="AP181" s="127"/>
      <c r="AQ181" s="127"/>
      <c r="AS181" s="4" t="str">
        <f>D182</f>
        <v>INDCOA</v>
      </c>
      <c r="AU181" s="106">
        <f>G184*IF(G181&lt;&gt;"",G181,$F181)/IF(G182&lt;&gt;"",G182,$F182)</f>
        <v>0.97930625</v>
      </c>
      <c r="AV181" s="106">
        <f t="shared" ref="AV181:CE181" si="475">H184*IF(H181&lt;&gt;"",H181,$F181)/IF(H182&lt;&gt;"",H182,$F182)</f>
        <v>5.98692270011948</v>
      </c>
      <c r="AW181" s="106">
        <f t="shared" si="475"/>
        <v>1.18365445448029</v>
      </c>
      <c r="AX181" s="106">
        <f t="shared" si="475"/>
        <v>3.44533333333333</v>
      </c>
      <c r="AY181" s="106">
        <f t="shared" si="475"/>
        <v>0.299566926499377</v>
      </c>
      <c r="AZ181" s="106">
        <f t="shared" si="475"/>
        <v>1.86485200423974</v>
      </c>
      <c r="BA181" s="106">
        <f t="shared" si="475"/>
        <v>9.23581456662267</v>
      </c>
      <c r="BB181" s="106">
        <f t="shared" si="475"/>
        <v>1.72240594213469</v>
      </c>
      <c r="BC181" s="106">
        <f t="shared" si="475"/>
        <v>0.242165242165242</v>
      </c>
      <c r="BD181" s="106">
        <f t="shared" si="475"/>
        <v>5.90435914118412</v>
      </c>
      <c r="BE181" s="106">
        <f t="shared" si="475"/>
        <v>0</v>
      </c>
      <c r="BF181" s="106">
        <f t="shared" si="475"/>
        <v>1.7866727248996</v>
      </c>
      <c r="BG181" s="106">
        <f t="shared" si="475"/>
        <v>2.9312218674159</v>
      </c>
      <c r="BH181" s="106">
        <f t="shared" si="475"/>
        <v>2.98027489723934</v>
      </c>
      <c r="BI181" s="106">
        <f t="shared" si="475"/>
        <v>1.35395555555556</v>
      </c>
      <c r="BJ181" s="106">
        <f t="shared" si="475"/>
        <v>1.59057364341085</v>
      </c>
      <c r="BK181" s="106">
        <f t="shared" si="475"/>
        <v>0</v>
      </c>
      <c r="BL181" s="106">
        <f t="shared" si="475"/>
        <v>2.3606214902943</v>
      </c>
      <c r="BM181" s="106">
        <f t="shared" si="475"/>
        <v>1.64506120218579</v>
      </c>
      <c r="BN181" s="106">
        <f t="shared" si="475"/>
        <v>0.723697333333333</v>
      </c>
      <c r="BO181" s="106">
        <f t="shared" si="475"/>
        <v>0.957916666666667</v>
      </c>
      <c r="BP181" s="106">
        <f t="shared" si="475"/>
        <v>0</v>
      </c>
      <c r="BQ181" s="106">
        <f t="shared" si="475"/>
        <v>0</v>
      </c>
      <c r="BR181" s="106">
        <f t="shared" si="475"/>
        <v>3.22524</v>
      </c>
      <c r="BS181" s="106">
        <f t="shared" si="475"/>
        <v>27.336063658883</v>
      </c>
      <c r="BT181" s="106">
        <f t="shared" si="475"/>
        <v>1.24967792540793</v>
      </c>
      <c r="BU181" s="106">
        <f t="shared" si="475"/>
        <v>0</v>
      </c>
      <c r="BV181" s="106">
        <f t="shared" si="475"/>
        <v>4.22320683760684</v>
      </c>
      <c r="BW181" s="106">
        <f t="shared" si="475"/>
        <v>0</v>
      </c>
      <c r="BX181" s="106">
        <f t="shared" si="475"/>
        <v>1.89150093162393</v>
      </c>
      <c r="BY181" s="106">
        <f t="shared" si="475"/>
        <v>13.3115296461272</v>
      </c>
      <c r="BZ181" s="106">
        <f t="shared" si="475"/>
        <v>1.27688888888889</v>
      </c>
      <c r="CA181" s="106">
        <f t="shared" si="475"/>
        <v>0.16133</v>
      </c>
      <c r="CB181" s="106">
        <f t="shared" si="475"/>
        <v>0</v>
      </c>
      <c r="CC181" s="106">
        <f t="shared" si="475"/>
        <v>0</v>
      </c>
      <c r="CD181" s="106">
        <f t="shared" si="475"/>
        <v>0</v>
      </c>
      <c r="CE181" s="106">
        <f t="shared" si="475"/>
        <v>2.29518888888889</v>
      </c>
      <c r="CG181" s="20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</row>
    <row r="182" spans="2:144">
      <c r="B182" t="s">
        <v>1078</v>
      </c>
      <c r="C182" t="s">
        <v>1388</v>
      </c>
      <c r="D182" s="4" t="s">
        <v>228</v>
      </c>
      <c r="E182" s="4" t="s">
        <v>1360</v>
      </c>
      <c r="F182" s="95">
        <v>0.9</v>
      </c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>
        <v>0.95</v>
      </c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T182" s="28" t="s">
        <v>1440</v>
      </c>
      <c r="CG182" s="20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</row>
    <row r="183" spans="2:144">
      <c r="B183" t="s">
        <v>1078</v>
      </c>
      <c r="C183" t="s">
        <v>1393</v>
      </c>
      <c r="D183" s="4" t="s">
        <v>1504</v>
      </c>
      <c r="E183" s="4"/>
      <c r="F183" s="127">
        <v>50</v>
      </c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23"/>
      <c r="AL183" s="127"/>
      <c r="AM183" s="127"/>
      <c r="AN183" s="127"/>
      <c r="AO183" s="127"/>
      <c r="AP183" s="127"/>
      <c r="AQ183" s="127"/>
      <c r="AT183" s="4" t="str">
        <f>E182</f>
        <v>ICMPRC</v>
      </c>
      <c r="AU183" s="106">
        <f>G184*IF(G181&lt;&gt;"",G181,$F181)</f>
        <v>0.881375625</v>
      </c>
      <c r="AV183" s="106">
        <f t="shared" ref="AV183:CE183" si="476">H184*IF(H181&lt;&gt;"",H181,$F181)</f>
        <v>5.38823043010753</v>
      </c>
      <c r="AW183" s="106">
        <f t="shared" si="476"/>
        <v>1.06528900903226</v>
      </c>
      <c r="AX183" s="106">
        <f t="shared" si="476"/>
        <v>3.1008</v>
      </c>
      <c r="AY183" s="106">
        <f t="shared" si="476"/>
        <v>0.269610233849439</v>
      </c>
      <c r="AZ183" s="106">
        <f t="shared" si="476"/>
        <v>1.67836680381576</v>
      </c>
      <c r="BA183" s="106">
        <f t="shared" si="476"/>
        <v>8.3122331099604</v>
      </c>
      <c r="BB183" s="106">
        <f t="shared" si="476"/>
        <v>1.55016534792123</v>
      </c>
      <c r="BC183" s="106">
        <f t="shared" si="476"/>
        <v>0.217948717948718</v>
      </c>
      <c r="BD183" s="106">
        <f t="shared" si="476"/>
        <v>5.31392322706571</v>
      </c>
      <c r="BE183" s="106">
        <f t="shared" si="476"/>
        <v>0</v>
      </c>
      <c r="BF183" s="106">
        <f t="shared" si="476"/>
        <v>1.60800545240964</v>
      </c>
      <c r="BG183" s="106">
        <f t="shared" si="476"/>
        <v>2.63809968067431</v>
      </c>
      <c r="BH183" s="106">
        <f t="shared" si="476"/>
        <v>2.68224740751541</v>
      </c>
      <c r="BI183" s="106">
        <f t="shared" si="476"/>
        <v>1.21856</v>
      </c>
      <c r="BJ183" s="106">
        <f t="shared" si="476"/>
        <v>1.43151627906977</v>
      </c>
      <c r="BK183" s="106">
        <f t="shared" si="476"/>
        <v>0</v>
      </c>
      <c r="BL183" s="106">
        <f t="shared" si="476"/>
        <v>2.12455934126487</v>
      </c>
      <c r="BM183" s="106">
        <f t="shared" si="476"/>
        <v>1.48055508196721</v>
      </c>
      <c r="BN183" s="106">
        <f t="shared" si="476"/>
        <v>0.6513276</v>
      </c>
      <c r="BO183" s="106">
        <f t="shared" si="476"/>
        <v>0.862125</v>
      </c>
      <c r="BP183" s="106">
        <f t="shared" si="476"/>
        <v>0</v>
      </c>
      <c r="BQ183" s="106">
        <f t="shared" si="476"/>
        <v>0</v>
      </c>
      <c r="BR183" s="106">
        <f t="shared" si="476"/>
        <v>3.063978</v>
      </c>
      <c r="BS183" s="106">
        <f t="shared" si="476"/>
        <v>24.6024572929947</v>
      </c>
      <c r="BT183" s="106">
        <f t="shared" si="476"/>
        <v>1.12471013286713</v>
      </c>
      <c r="BU183" s="106">
        <f t="shared" si="476"/>
        <v>0</v>
      </c>
      <c r="BV183" s="106">
        <f t="shared" si="476"/>
        <v>3.80088615384615</v>
      </c>
      <c r="BW183" s="106">
        <f t="shared" si="476"/>
        <v>0</v>
      </c>
      <c r="BX183" s="106">
        <f t="shared" si="476"/>
        <v>1.70235083846154</v>
      </c>
      <c r="BY183" s="106">
        <f t="shared" si="476"/>
        <v>11.9803766815145</v>
      </c>
      <c r="BZ183" s="106">
        <f t="shared" si="476"/>
        <v>1.1492</v>
      </c>
      <c r="CA183" s="106">
        <f t="shared" si="476"/>
        <v>0.145197</v>
      </c>
      <c r="CB183" s="106">
        <f t="shared" si="476"/>
        <v>0</v>
      </c>
      <c r="CC183" s="106">
        <f t="shared" si="476"/>
        <v>0</v>
      </c>
      <c r="CD183" s="106">
        <f t="shared" si="476"/>
        <v>0</v>
      </c>
      <c r="CE183" s="106">
        <f t="shared" si="476"/>
        <v>2.06567</v>
      </c>
      <c r="CG183" s="20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</row>
    <row r="184" spans="2:144">
      <c r="B184" s="14" t="s">
        <v>1078</v>
      </c>
      <c r="C184" s="14" t="s">
        <v>1387</v>
      </c>
      <c r="D184" s="15" t="s">
        <v>1504</v>
      </c>
      <c r="E184" s="15"/>
      <c r="F184" s="15"/>
      <c r="G184" s="112">
        <f>G$167*IF(G$163&lt;&gt;"",G$163,$F$163)/IF(G181&lt;&gt;"",G181,$F181)*G131</f>
        <v>0.881375625</v>
      </c>
      <c r="H184" s="112">
        <f t="shared" ref="H184:AQ184" si="477">H$167*IF(H$163&lt;&gt;"",H$163,$F$163)/IF(H181&lt;&gt;"",H181,$F181)*H131</f>
        <v>5.38823043010753</v>
      </c>
      <c r="I184" s="112">
        <f t="shared" si="477"/>
        <v>1.06528900903226</v>
      </c>
      <c r="J184" s="112">
        <f t="shared" si="477"/>
        <v>3.1008</v>
      </c>
      <c r="K184" s="112">
        <f t="shared" si="477"/>
        <v>0.269610233849439</v>
      </c>
      <c r="L184" s="112">
        <f t="shared" si="477"/>
        <v>1.67836680381576</v>
      </c>
      <c r="M184" s="112">
        <f t="shared" si="477"/>
        <v>8.3122331099604</v>
      </c>
      <c r="N184" s="112">
        <f t="shared" si="477"/>
        <v>1.55016534792123</v>
      </c>
      <c r="O184" s="112">
        <f t="shared" si="477"/>
        <v>0.217948717948718</v>
      </c>
      <c r="P184" s="112">
        <f t="shared" si="477"/>
        <v>5.31392322706571</v>
      </c>
      <c r="Q184" s="112">
        <f t="shared" si="477"/>
        <v>0</v>
      </c>
      <c r="R184" s="112">
        <f t="shared" si="477"/>
        <v>1.60800545240964</v>
      </c>
      <c r="S184" s="112">
        <f t="shared" si="477"/>
        <v>2.63809968067431</v>
      </c>
      <c r="T184" s="112">
        <f t="shared" si="477"/>
        <v>2.68224740751541</v>
      </c>
      <c r="U184" s="112">
        <f t="shared" si="477"/>
        <v>1.21856</v>
      </c>
      <c r="V184" s="112">
        <f t="shared" si="477"/>
        <v>1.43151627906977</v>
      </c>
      <c r="W184" s="112">
        <f t="shared" si="477"/>
        <v>0</v>
      </c>
      <c r="X184" s="112">
        <f t="shared" si="477"/>
        <v>2.12455934126487</v>
      </c>
      <c r="Y184" s="112">
        <f t="shared" si="477"/>
        <v>1.48055508196721</v>
      </c>
      <c r="Z184" s="112">
        <f t="shared" si="477"/>
        <v>0.6513276</v>
      </c>
      <c r="AA184" s="112">
        <f t="shared" si="477"/>
        <v>0.862125</v>
      </c>
      <c r="AB184" s="112">
        <f t="shared" si="477"/>
        <v>0</v>
      </c>
      <c r="AC184" s="112">
        <f t="shared" si="477"/>
        <v>0</v>
      </c>
      <c r="AD184" s="112">
        <f t="shared" si="477"/>
        <v>3.063978</v>
      </c>
      <c r="AE184" s="112">
        <f t="shared" si="477"/>
        <v>24.6024572929947</v>
      </c>
      <c r="AF184" s="112">
        <f t="shared" si="477"/>
        <v>1.12471013286713</v>
      </c>
      <c r="AG184" s="112">
        <f t="shared" si="477"/>
        <v>0</v>
      </c>
      <c r="AH184" s="112">
        <f t="shared" si="477"/>
        <v>3.80088615384615</v>
      </c>
      <c r="AI184" s="112">
        <f t="shared" si="477"/>
        <v>0</v>
      </c>
      <c r="AJ184" s="112">
        <f t="shared" si="477"/>
        <v>1.70235083846154</v>
      </c>
      <c r="AK184" s="112">
        <f t="shared" si="477"/>
        <v>11.9803766815145</v>
      </c>
      <c r="AL184" s="112">
        <f t="shared" si="477"/>
        <v>1.1492</v>
      </c>
      <c r="AM184" s="112">
        <f t="shared" si="477"/>
        <v>0.145197</v>
      </c>
      <c r="AN184" s="112">
        <f t="shared" si="477"/>
        <v>0</v>
      </c>
      <c r="AO184" s="112">
        <f t="shared" si="477"/>
        <v>0</v>
      </c>
      <c r="AP184" s="112">
        <f t="shared" si="477"/>
        <v>0</v>
      </c>
      <c r="AQ184" s="112">
        <f t="shared" si="477"/>
        <v>2.06567</v>
      </c>
      <c r="CG184" s="20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</row>
    <row r="185" ht="16.5" spans="2:144">
      <c r="B185" s="100" t="s">
        <v>1648</v>
      </c>
      <c r="C185" s="100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S185" s="55" t="s">
        <v>1494</v>
      </c>
      <c r="AT185" s="55"/>
      <c r="AU185" s="6" t="str">
        <f>G$4</f>
        <v>AT</v>
      </c>
      <c r="AV185" s="6" t="str">
        <f t="shared" ref="AV185:CE185" si="478">H$4</f>
        <v>BE</v>
      </c>
      <c r="AW185" s="6" t="str">
        <f t="shared" si="478"/>
        <v>BG</v>
      </c>
      <c r="AX185" s="6" t="str">
        <f t="shared" si="478"/>
        <v>CH</v>
      </c>
      <c r="AY185" s="6" t="str">
        <f t="shared" si="478"/>
        <v>CY</v>
      </c>
      <c r="AZ185" s="6" t="str">
        <f t="shared" si="478"/>
        <v>CZ</v>
      </c>
      <c r="BA185" s="6" t="str">
        <f t="shared" si="478"/>
        <v>DE</v>
      </c>
      <c r="BB185" s="6" t="str">
        <f t="shared" si="478"/>
        <v>DK</v>
      </c>
      <c r="BC185" s="6" t="str">
        <f t="shared" si="478"/>
        <v>EE</v>
      </c>
      <c r="BD185" s="6" t="str">
        <f t="shared" si="478"/>
        <v>EL</v>
      </c>
      <c r="BE185" s="6" t="str">
        <f t="shared" si="478"/>
        <v>ES</v>
      </c>
      <c r="BF185" s="6" t="str">
        <f t="shared" si="478"/>
        <v>FI</v>
      </c>
      <c r="BG185" s="6" t="str">
        <f t="shared" si="478"/>
        <v>FR</v>
      </c>
      <c r="BH185" s="6" t="str">
        <f t="shared" si="478"/>
        <v>HR</v>
      </c>
      <c r="BI185" s="6" t="str">
        <f t="shared" si="478"/>
        <v>HU</v>
      </c>
      <c r="BJ185" s="6" t="str">
        <f t="shared" si="478"/>
        <v>IE</v>
      </c>
      <c r="BK185" s="6" t="str">
        <f t="shared" si="478"/>
        <v>IS</v>
      </c>
      <c r="BL185" s="6" t="str">
        <f t="shared" si="478"/>
        <v>IT</v>
      </c>
      <c r="BM185" s="6" t="str">
        <f t="shared" si="478"/>
        <v>LT</v>
      </c>
      <c r="BN185" s="6" t="str">
        <f t="shared" si="478"/>
        <v>LU</v>
      </c>
      <c r="BO185" s="6" t="str">
        <f t="shared" si="478"/>
        <v>LV</v>
      </c>
      <c r="BP185" s="6" t="str">
        <f t="shared" si="478"/>
        <v>MT</v>
      </c>
      <c r="BQ185" s="6" t="str">
        <f t="shared" si="478"/>
        <v>NL</v>
      </c>
      <c r="BR185" s="6" t="str">
        <f t="shared" si="478"/>
        <v>NO</v>
      </c>
      <c r="BS185" s="6" t="str">
        <f t="shared" si="478"/>
        <v>PL</v>
      </c>
      <c r="BT185" s="6" t="str">
        <f t="shared" si="478"/>
        <v>PT</v>
      </c>
      <c r="BU185" s="6" t="str">
        <f t="shared" si="478"/>
        <v>RO</v>
      </c>
      <c r="BV185" s="6" t="str">
        <f t="shared" si="478"/>
        <v>SE</v>
      </c>
      <c r="BW185" s="6" t="str">
        <f t="shared" si="478"/>
        <v>SI</v>
      </c>
      <c r="BX185" s="6" t="str">
        <f t="shared" si="478"/>
        <v>SK</v>
      </c>
      <c r="BY185" s="6" t="str">
        <f t="shared" si="478"/>
        <v>UK</v>
      </c>
      <c r="BZ185" s="6" t="str">
        <f t="shared" si="478"/>
        <v>AL</v>
      </c>
      <c r="CA185" s="6" t="str">
        <f t="shared" si="478"/>
        <v>BA</v>
      </c>
      <c r="CB185" s="6" t="str">
        <f t="shared" si="478"/>
        <v>KS</v>
      </c>
      <c r="CC185" s="6" t="str">
        <f t="shared" si="478"/>
        <v>ME</v>
      </c>
      <c r="CD185" s="6" t="str">
        <f t="shared" si="478"/>
        <v>MK</v>
      </c>
      <c r="CE185" s="6" t="str">
        <f t="shared" si="478"/>
        <v>RS</v>
      </c>
      <c r="CG185" s="131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68"/>
      <c r="DP185" s="68"/>
      <c r="DQ185" s="68"/>
      <c r="DR185" s="68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</row>
    <row r="186" spans="2:144">
      <c r="B186" t="s">
        <v>1080</v>
      </c>
      <c r="C186" t="s">
        <v>1427</v>
      </c>
      <c r="D186" s="4" t="s">
        <v>1504</v>
      </c>
      <c r="E186" s="4"/>
      <c r="F186" s="127">
        <v>1</v>
      </c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23">
        <v>1</v>
      </c>
      <c r="AL186" s="127"/>
      <c r="AM186" s="127"/>
      <c r="AN186" s="127"/>
      <c r="AO186" s="127"/>
      <c r="AP186" s="127"/>
      <c r="AQ186" s="127"/>
      <c r="AS186" s="4" t="str">
        <f>D187</f>
        <v>INDGAS</v>
      </c>
      <c r="AU186" s="106">
        <f>G189*IF(G186&lt;&gt;"",G186,$F186)/IF(G187&lt;&gt;"",G187,$F187)</f>
        <v>8.81375625</v>
      </c>
      <c r="AV186" s="106">
        <f t="shared" ref="AV186:CE186" si="479">H189*IF(H186&lt;&gt;"",H186,$F186)/IF(H187&lt;&gt;"",H187,$F187)</f>
        <v>5.01607037037037</v>
      </c>
      <c r="AW186" s="106">
        <f t="shared" si="479"/>
        <v>2.36730890896057</v>
      </c>
      <c r="AX186" s="106">
        <f t="shared" si="479"/>
        <v>2.15333333333333</v>
      </c>
      <c r="AY186" s="106">
        <f t="shared" si="479"/>
        <v>0</v>
      </c>
      <c r="AZ186" s="106">
        <f t="shared" si="479"/>
        <v>7.55628344575063</v>
      </c>
      <c r="BA186" s="106">
        <f t="shared" si="479"/>
        <v>77.5808423596304</v>
      </c>
      <c r="BB186" s="106">
        <f t="shared" si="479"/>
        <v>1.47634795040117</v>
      </c>
      <c r="BC186" s="106">
        <f t="shared" si="479"/>
        <v>0.484330484330484</v>
      </c>
      <c r="BD186" s="106">
        <f t="shared" si="479"/>
        <v>0</v>
      </c>
      <c r="BE186" s="106">
        <f t="shared" si="479"/>
        <v>38.322804957058</v>
      </c>
      <c r="BF186" s="106">
        <f t="shared" si="479"/>
        <v>0.389819503614458</v>
      </c>
      <c r="BG186" s="106">
        <f t="shared" si="479"/>
        <v>32.2434405415749</v>
      </c>
      <c r="BH186" s="106">
        <f t="shared" si="479"/>
        <v>3.4985835750201</v>
      </c>
      <c r="BI186" s="106">
        <f t="shared" si="479"/>
        <v>4.90808888888889</v>
      </c>
      <c r="BJ186" s="106">
        <f t="shared" si="479"/>
        <v>0.238586046511628</v>
      </c>
      <c r="BK186" s="106">
        <f t="shared" si="479"/>
        <v>0</v>
      </c>
      <c r="BL186" s="106">
        <f t="shared" si="479"/>
        <v>38.950254589856</v>
      </c>
      <c r="BM186" s="106">
        <f t="shared" si="479"/>
        <v>0</v>
      </c>
      <c r="BN186" s="106">
        <f t="shared" si="479"/>
        <v>0.641769333333333</v>
      </c>
      <c r="BO186" s="106">
        <f t="shared" si="479"/>
        <v>0.5225</v>
      </c>
      <c r="BP186" s="106">
        <f t="shared" si="479"/>
        <v>0</v>
      </c>
      <c r="BQ186" s="106">
        <f t="shared" si="479"/>
        <v>0.241676942046856</v>
      </c>
      <c r="BR186" s="106">
        <f t="shared" si="479"/>
        <v>0</v>
      </c>
      <c r="BS186" s="106">
        <f t="shared" si="479"/>
        <v>24.241414942783</v>
      </c>
      <c r="BT186" s="106">
        <f t="shared" si="479"/>
        <v>6.49832521212121</v>
      </c>
      <c r="BU186" s="106">
        <f t="shared" si="479"/>
        <v>9.75217954357895</v>
      </c>
      <c r="BV186" s="106">
        <f t="shared" si="479"/>
        <v>0.0681162393162393</v>
      </c>
      <c r="BW186" s="106">
        <f t="shared" si="479"/>
        <v>1.24163978494624</v>
      </c>
      <c r="BX186" s="106">
        <f t="shared" si="479"/>
        <v>5.75674196581197</v>
      </c>
      <c r="BY186" s="106">
        <f t="shared" si="479"/>
        <v>12.0437649179246</v>
      </c>
      <c r="BZ186" s="106">
        <f t="shared" si="479"/>
        <v>0</v>
      </c>
      <c r="CA186" s="106">
        <f t="shared" si="479"/>
        <v>0.197181111111111</v>
      </c>
      <c r="CB186" s="106">
        <f t="shared" si="479"/>
        <v>0</v>
      </c>
      <c r="CC186" s="106">
        <f t="shared" si="479"/>
        <v>0</v>
      </c>
      <c r="CD186" s="106">
        <f t="shared" si="479"/>
        <v>0</v>
      </c>
      <c r="CE186" s="106">
        <f t="shared" si="479"/>
        <v>4.35294444444444</v>
      </c>
      <c r="CG186" s="20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</row>
    <row r="187" spans="2:144">
      <c r="B187" t="s">
        <v>1080</v>
      </c>
      <c r="C187" t="s">
        <v>1388</v>
      </c>
      <c r="D187" s="4" t="s">
        <v>239</v>
      </c>
      <c r="E187" s="4" t="s">
        <v>1360</v>
      </c>
      <c r="F187" s="95">
        <v>0.9</v>
      </c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>
        <v>0.95</v>
      </c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T187" s="28" t="s">
        <v>1440</v>
      </c>
      <c r="CG187" s="20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</row>
    <row r="188" spans="2:144">
      <c r="B188" t="s">
        <v>1080</v>
      </c>
      <c r="C188" t="s">
        <v>1393</v>
      </c>
      <c r="D188" s="4" t="s">
        <v>1504</v>
      </c>
      <c r="E188" s="4"/>
      <c r="F188" s="127">
        <v>50</v>
      </c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23"/>
      <c r="AL188" s="127"/>
      <c r="AM188" s="127"/>
      <c r="AN188" s="127"/>
      <c r="AO188" s="127"/>
      <c r="AP188" s="127"/>
      <c r="AQ188" s="127"/>
      <c r="AT188" s="4" t="str">
        <f>E187</f>
        <v>ICMPRC</v>
      </c>
      <c r="AU188" s="106">
        <f>G189*IF(G186&lt;&gt;"",G186,$F186)</f>
        <v>7.932380625</v>
      </c>
      <c r="AV188" s="106">
        <f t="shared" ref="AV188:CE188" si="480">H189*IF(H186&lt;&gt;"",H186,$F186)</f>
        <v>4.51446333333333</v>
      </c>
      <c r="AW188" s="106">
        <f t="shared" si="480"/>
        <v>2.13057801806452</v>
      </c>
      <c r="AX188" s="106">
        <f t="shared" si="480"/>
        <v>1.938</v>
      </c>
      <c r="AY188" s="106">
        <f t="shared" si="480"/>
        <v>0</v>
      </c>
      <c r="AZ188" s="106">
        <f t="shared" si="480"/>
        <v>6.80065510117556</v>
      </c>
      <c r="BA188" s="106">
        <f t="shared" si="480"/>
        <v>69.8227581236674</v>
      </c>
      <c r="BB188" s="106">
        <f t="shared" si="480"/>
        <v>1.32871315536105</v>
      </c>
      <c r="BC188" s="106">
        <f t="shared" si="480"/>
        <v>0.435897435897436</v>
      </c>
      <c r="BD188" s="106">
        <f t="shared" si="480"/>
        <v>0</v>
      </c>
      <c r="BE188" s="106">
        <f t="shared" si="480"/>
        <v>34.4905244613522</v>
      </c>
      <c r="BF188" s="106">
        <f t="shared" si="480"/>
        <v>0.350837553253012</v>
      </c>
      <c r="BG188" s="106">
        <f t="shared" si="480"/>
        <v>29.0190964874174</v>
      </c>
      <c r="BH188" s="106">
        <f t="shared" si="480"/>
        <v>3.14872521751809</v>
      </c>
      <c r="BI188" s="106">
        <f t="shared" si="480"/>
        <v>4.41728</v>
      </c>
      <c r="BJ188" s="106">
        <f t="shared" si="480"/>
        <v>0.214727441860465</v>
      </c>
      <c r="BK188" s="106">
        <f t="shared" si="480"/>
        <v>0</v>
      </c>
      <c r="BL188" s="106">
        <f t="shared" si="480"/>
        <v>35.0552291308704</v>
      </c>
      <c r="BM188" s="106">
        <f t="shared" si="480"/>
        <v>0</v>
      </c>
      <c r="BN188" s="106">
        <f t="shared" si="480"/>
        <v>0.5775924</v>
      </c>
      <c r="BO188" s="106">
        <f t="shared" si="480"/>
        <v>0.47025</v>
      </c>
      <c r="BP188" s="106">
        <f t="shared" si="480"/>
        <v>0</v>
      </c>
      <c r="BQ188" s="106">
        <f t="shared" si="480"/>
        <v>0.21750924784217</v>
      </c>
      <c r="BR188" s="106">
        <f t="shared" si="480"/>
        <v>0</v>
      </c>
      <c r="BS188" s="106">
        <f t="shared" si="480"/>
        <v>21.8172734485047</v>
      </c>
      <c r="BT188" s="106">
        <f t="shared" si="480"/>
        <v>5.84849269090909</v>
      </c>
      <c r="BU188" s="106">
        <f t="shared" si="480"/>
        <v>9.2645705664</v>
      </c>
      <c r="BV188" s="106">
        <f t="shared" si="480"/>
        <v>0.0613046153846154</v>
      </c>
      <c r="BW188" s="106">
        <f t="shared" si="480"/>
        <v>1.11747580645161</v>
      </c>
      <c r="BX188" s="106">
        <f t="shared" si="480"/>
        <v>5.18106776923077</v>
      </c>
      <c r="BY188" s="106">
        <f t="shared" si="480"/>
        <v>10.8393884261321</v>
      </c>
      <c r="BZ188" s="106">
        <f t="shared" si="480"/>
        <v>0</v>
      </c>
      <c r="CA188" s="106">
        <f t="shared" si="480"/>
        <v>0.177463</v>
      </c>
      <c r="CB188" s="106">
        <f t="shared" si="480"/>
        <v>0</v>
      </c>
      <c r="CC188" s="106">
        <f t="shared" si="480"/>
        <v>0</v>
      </c>
      <c r="CD188" s="106">
        <f t="shared" si="480"/>
        <v>0</v>
      </c>
      <c r="CE188" s="106">
        <f t="shared" si="480"/>
        <v>3.91765</v>
      </c>
      <c r="CG188" s="20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</row>
    <row r="189" spans="2:144">
      <c r="B189" s="14" t="s">
        <v>1080</v>
      </c>
      <c r="C189" s="14" t="s">
        <v>1387</v>
      </c>
      <c r="D189" s="15" t="s">
        <v>1504</v>
      </c>
      <c r="E189" s="15"/>
      <c r="F189" s="15"/>
      <c r="G189" s="112">
        <f>G$167*IF(G$163&lt;&gt;"",G$163,$F$163)/IF(G186&lt;&gt;"",G186,$F186)*G133</f>
        <v>7.932380625</v>
      </c>
      <c r="H189" s="112">
        <f t="shared" ref="H189:AQ189" si="481">H$167*IF(H$163&lt;&gt;"",H$163,$F$163)/IF(H186&lt;&gt;"",H186,$F186)*H133</f>
        <v>4.51446333333333</v>
      </c>
      <c r="I189" s="112">
        <f t="shared" si="481"/>
        <v>2.13057801806452</v>
      </c>
      <c r="J189" s="112">
        <f t="shared" si="481"/>
        <v>1.938</v>
      </c>
      <c r="K189" s="112">
        <f t="shared" si="481"/>
        <v>0</v>
      </c>
      <c r="L189" s="112">
        <f t="shared" si="481"/>
        <v>6.80065510117556</v>
      </c>
      <c r="M189" s="112">
        <f t="shared" si="481"/>
        <v>69.8227581236674</v>
      </c>
      <c r="N189" s="112">
        <f t="shared" si="481"/>
        <v>1.32871315536105</v>
      </c>
      <c r="O189" s="112">
        <f t="shared" si="481"/>
        <v>0.435897435897436</v>
      </c>
      <c r="P189" s="112">
        <f t="shared" si="481"/>
        <v>0</v>
      </c>
      <c r="Q189" s="112">
        <f t="shared" si="481"/>
        <v>34.4905244613522</v>
      </c>
      <c r="R189" s="112">
        <f t="shared" si="481"/>
        <v>0.350837553253012</v>
      </c>
      <c r="S189" s="112">
        <f t="shared" si="481"/>
        <v>29.0190964874174</v>
      </c>
      <c r="T189" s="112">
        <f t="shared" si="481"/>
        <v>3.14872521751809</v>
      </c>
      <c r="U189" s="112">
        <f t="shared" si="481"/>
        <v>4.41728</v>
      </c>
      <c r="V189" s="112">
        <f t="shared" si="481"/>
        <v>0.214727441860465</v>
      </c>
      <c r="W189" s="112">
        <f t="shared" si="481"/>
        <v>0</v>
      </c>
      <c r="X189" s="112">
        <f t="shared" si="481"/>
        <v>35.0552291308704</v>
      </c>
      <c r="Y189" s="112">
        <f t="shared" si="481"/>
        <v>0</v>
      </c>
      <c r="Z189" s="112">
        <f t="shared" si="481"/>
        <v>0.5775924</v>
      </c>
      <c r="AA189" s="112">
        <f t="shared" si="481"/>
        <v>0.47025</v>
      </c>
      <c r="AB189" s="112">
        <f t="shared" si="481"/>
        <v>0</v>
      </c>
      <c r="AC189" s="112">
        <f t="shared" si="481"/>
        <v>0.21750924784217</v>
      </c>
      <c r="AD189" s="112">
        <f t="shared" si="481"/>
        <v>0</v>
      </c>
      <c r="AE189" s="112">
        <f t="shared" si="481"/>
        <v>21.8172734485047</v>
      </c>
      <c r="AF189" s="112">
        <f t="shared" si="481"/>
        <v>5.84849269090909</v>
      </c>
      <c r="AG189" s="112">
        <f t="shared" si="481"/>
        <v>9.2645705664</v>
      </c>
      <c r="AH189" s="112">
        <f t="shared" si="481"/>
        <v>0.0613046153846154</v>
      </c>
      <c r="AI189" s="112">
        <f t="shared" si="481"/>
        <v>1.11747580645161</v>
      </c>
      <c r="AJ189" s="112">
        <f t="shared" si="481"/>
        <v>5.18106776923077</v>
      </c>
      <c r="AK189" s="112">
        <f t="shared" si="481"/>
        <v>10.8393884261321</v>
      </c>
      <c r="AL189" s="112">
        <f t="shared" si="481"/>
        <v>0</v>
      </c>
      <c r="AM189" s="112">
        <f t="shared" si="481"/>
        <v>0.177463</v>
      </c>
      <c r="AN189" s="112">
        <f t="shared" si="481"/>
        <v>0</v>
      </c>
      <c r="AO189" s="112">
        <f t="shared" si="481"/>
        <v>0</v>
      </c>
      <c r="AP189" s="112">
        <f t="shared" si="481"/>
        <v>0</v>
      </c>
      <c r="AQ189" s="112">
        <f t="shared" si="481"/>
        <v>3.91765</v>
      </c>
      <c r="CG189" s="20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</row>
    <row r="190" ht="16.5" spans="2:144">
      <c r="B190" s="100" t="s">
        <v>1649</v>
      </c>
      <c r="C190" s="100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S190" s="55" t="s">
        <v>1494</v>
      </c>
      <c r="AT190" s="55"/>
      <c r="AU190" s="6" t="str">
        <f>G$4</f>
        <v>AT</v>
      </c>
      <c r="AV190" s="6" t="str">
        <f t="shared" ref="AV190:CE190" si="482">H$4</f>
        <v>BE</v>
      </c>
      <c r="AW190" s="6" t="str">
        <f t="shared" si="482"/>
        <v>BG</v>
      </c>
      <c r="AX190" s="6" t="str">
        <f t="shared" si="482"/>
        <v>CH</v>
      </c>
      <c r="AY190" s="6" t="str">
        <f t="shared" si="482"/>
        <v>CY</v>
      </c>
      <c r="AZ190" s="6" t="str">
        <f t="shared" si="482"/>
        <v>CZ</v>
      </c>
      <c r="BA190" s="6" t="str">
        <f t="shared" si="482"/>
        <v>DE</v>
      </c>
      <c r="BB190" s="6" t="str">
        <f t="shared" si="482"/>
        <v>DK</v>
      </c>
      <c r="BC190" s="6" t="str">
        <f t="shared" si="482"/>
        <v>EE</v>
      </c>
      <c r="BD190" s="6" t="str">
        <f t="shared" si="482"/>
        <v>EL</v>
      </c>
      <c r="BE190" s="6" t="str">
        <f t="shared" si="482"/>
        <v>ES</v>
      </c>
      <c r="BF190" s="6" t="str">
        <f t="shared" si="482"/>
        <v>FI</v>
      </c>
      <c r="BG190" s="6" t="str">
        <f t="shared" si="482"/>
        <v>FR</v>
      </c>
      <c r="BH190" s="6" t="str">
        <f t="shared" si="482"/>
        <v>HR</v>
      </c>
      <c r="BI190" s="6" t="str">
        <f t="shared" si="482"/>
        <v>HU</v>
      </c>
      <c r="BJ190" s="6" t="str">
        <f t="shared" si="482"/>
        <v>IE</v>
      </c>
      <c r="BK190" s="6" t="str">
        <f t="shared" si="482"/>
        <v>IS</v>
      </c>
      <c r="BL190" s="6" t="str">
        <f t="shared" si="482"/>
        <v>IT</v>
      </c>
      <c r="BM190" s="6" t="str">
        <f t="shared" si="482"/>
        <v>LT</v>
      </c>
      <c r="BN190" s="6" t="str">
        <f t="shared" si="482"/>
        <v>LU</v>
      </c>
      <c r="BO190" s="6" t="str">
        <f t="shared" si="482"/>
        <v>LV</v>
      </c>
      <c r="BP190" s="6" t="str">
        <f t="shared" si="482"/>
        <v>MT</v>
      </c>
      <c r="BQ190" s="6" t="str">
        <f t="shared" si="482"/>
        <v>NL</v>
      </c>
      <c r="BR190" s="6" t="str">
        <f t="shared" si="482"/>
        <v>NO</v>
      </c>
      <c r="BS190" s="6" t="str">
        <f t="shared" si="482"/>
        <v>PL</v>
      </c>
      <c r="BT190" s="6" t="str">
        <f t="shared" si="482"/>
        <v>PT</v>
      </c>
      <c r="BU190" s="6" t="str">
        <f t="shared" si="482"/>
        <v>RO</v>
      </c>
      <c r="BV190" s="6" t="str">
        <f t="shared" si="482"/>
        <v>SE</v>
      </c>
      <c r="BW190" s="6" t="str">
        <f t="shared" si="482"/>
        <v>SI</v>
      </c>
      <c r="BX190" s="6" t="str">
        <f t="shared" si="482"/>
        <v>SK</v>
      </c>
      <c r="BY190" s="6" t="str">
        <f t="shared" si="482"/>
        <v>UK</v>
      </c>
      <c r="BZ190" s="6" t="str">
        <f t="shared" si="482"/>
        <v>AL</v>
      </c>
      <c r="CA190" s="6" t="str">
        <f t="shared" si="482"/>
        <v>BA</v>
      </c>
      <c r="CB190" s="6" t="str">
        <f t="shared" si="482"/>
        <v>KS</v>
      </c>
      <c r="CC190" s="6" t="str">
        <f t="shared" si="482"/>
        <v>ME</v>
      </c>
      <c r="CD190" s="6" t="str">
        <f t="shared" si="482"/>
        <v>MK</v>
      </c>
      <c r="CE190" s="6" t="str">
        <f t="shared" si="482"/>
        <v>RS</v>
      </c>
      <c r="CG190" s="131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68"/>
      <c r="DM190" s="68"/>
      <c r="DN190" s="68"/>
      <c r="DO190" s="68"/>
      <c r="DP190" s="68"/>
      <c r="DQ190" s="68"/>
      <c r="DR190" s="68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</row>
    <row r="191" spans="2:144">
      <c r="B191" t="s">
        <v>1082</v>
      </c>
      <c r="C191" t="s">
        <v>1427</v>
      </c>
      <c r="D191" s="4" t="s">
        <v>1504</v>
      </c>
      <c r="E191" s="4"/>
      <c r="F191" s="127">
        <v>1</v>
      </c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23"/>
      <c r="AL191" s="127"/>
      <c r="AM191" s="127"/>
      <c r="AN191" s="127"/>
      <c r="AO191" s="127"/>
      <c r="AP191" s="127"/>
      <c r="AQ191" s="127"/>
      <c r="AS191" s="4" t="str">
        <f>D192</f>
        <v>INDHFO</v>
      </c>
      <c r="AU191" s="106">
        <f>G194*IF(G191&lt;&gt;"",G191,$F191)/IF(G192&lt;&gt;"",G192,$F192)</f>
        <v>0</v>
      </c>
      <c r="AV191" s="106">
        <f t="shared" ref="AV191:CE191" si="483">H194*IF(H191&lt;&gt;"",H191,$F191)/IF(H192&lt;&gt;"",H192,$F192)</f>
        <v>5.17787909199522</v>
      </c>
      <c r="AW191" s="106">
        <f t="shared" si="483"/>
        <v>1.00155376917563</v>
      </c>
      <c r="AX191" s="106">
        <f t="shared" si="483"/>
        <v>1.57911111111111</v>
      </c>
      <c r="AY191" s="106">
        <f t="shared" si="483"/>
        <v>4.69321518182357</v>
      </c>
      <c r="AZ191" s="106">
        <f t="shared" si="483"/>
        <v>0.266407429177105</v>
      </c>
      <c r="BA191" s="106">
        <f t="shared" si="483"/>
        <v>5.5414887399736</v>
      </c>
      <c r="BB191" s="106">
        <f t="shared" si="483"/>
        <v>2.71958832968636</v>
      </c>
      <c r="BC191" s="106">
        <f t="shared" si="483"/>
        <v>0.242165242165242</v>
      </c>
      <c r="BD191" s="106">
        <f t="shared" si="483"/>
        <v>13.7768379960963</v>
      </c>
      <c r="BE191" s="106">
        <f t="shared" si="483"/>
        <v>57.4842074355871</v>
      </c>
      <c r="BF191" s="106">
        <f t="shared" si="483"/>
        <v>1.07200363493976</v>
      </c>
      <c r="BG191" s="106">
        <f t="shared" si="483"/>
        <v>23.4497749393272</v>
      </c>
      <c r="BH191" s="106">
        <f t="shared" si="483"/>
        <v>0</v>
      </c>
      <c r="BI191" s="106">
        <f t="shared" si="483"/>
        <v>2.20017777777778</v>
      </c>
      <c r="BJ191" s="106">
        <f t="shared" si="483"/>
        <v>2.14727441860465</v>
      </c>
      <c r="BK191" s="106">
        <f t="shared" si="483"/>
        <v>0</v>
      </c>
      <c r="BL191" s="106">
        <f t="shared" si="483"/>
        <v>76.7201984345648</v>
      </c>
      <c r="BM191" s="106">
        <f t="shared" si="483"/>
        <v>0.0335726775956284</v>
      </c>
      <c r="BN191" s="106">
        <f t="shared" si="483"/>
        <v>0</v>
      </c>
      <c r="BO191" s="106">
        <f t="shared" si="483"/>
        <v>0.26125</v>
      </c>
      <c r="BP191" s="106">
        <f t="shared" si="483"/>
        <v>0</v>
      </c>
      <c r="BQ191" s="106">
        <f t="shared" si="483"/>
        <v>0.0268529935607618</v>
      </c>
      <c r="BR191" s="106">
        <f t="shared" si="483"/>
        <v>0.24276</v>
      </c>
      <c r="BS191" s="106">
        <f t="shared" si="483"/>
        <v>0</v>
      </c>
      <c r="BT191" s="106">
        <f t="shared" si="483"/>
        <v>17.2455553706294</v>
      </c>
      <c r="BU191" s="106">
        <f t="shared" si="483"/>
        <v>2.573491824</v>
      </c>
      <c r="BV191" s="106">
        <f t="shared" si="483"/>
        <v>2.52030085470085</v>
      </c>
      <c r="BW191" s="106">
        <f t="shared" si="483"/>
        <v>0.0653494623655914</v>
      </c>
      <c r="BX191" s="106">
        <f t="shared" si="483"/>
        <v>0.575674196581197</v>
      </c>
      <c r="BY191" s="106">
        <f t="shared" si="483"/>
        <v>0</v>
      </c>
      <c r="BZ191" s="106">
        <f t="shared" si="483"/>
        <v>3.63422222222222</v>
      </c>
      <c r="CA191" s="106">
        <f t="shared" si="483"/>
        <v>0</v>
      </c>
      <c r="CB191" s="106">
        <f t="shared" si="483"/>
        <v>0.113333333333333</v>
      </c>
      <c r="CC191" s="106">
        <f t="shared" si="483"/>
        <v>0</v>
      </c>
      <c r="CD191" s="106">
        <f t="shared" si="483"/>
        <v>1.85866666666667</v>
      </c>
      <c r="CE191" s="106">
        <f t="shared" si="483"/>
        <v>1.26631111111111</v>
      </c>
      <c r="CG191" s="20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</row>
    <row r="192" spans="2:144">
      <c r="B192" t="s">
        <v>1082</v>
      </c>
      <c r="C192" t="s">
        <v>1388</v>
      </c>
      <c r="D192" s="4" t="s">
        <v>237</v>
      </c>
      <c r="E192" s="4" t="s">
        <v>1360</v>
      </c>
      <c r="F192" s="95">
        <v>0.9</v>
      </c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>
        <v>0.95</v>
      </c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T192" s="28" t="s">
        <v>1440</v>
      </c>
      <c r="CG192" s="20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</row>
    <row r="193" spans="2:144">
      <c r="B193" s="12" t="s">
        <v>1082</v>
      </c>
      <c r="C193" s="12" t="s">
        <v>1393</v>
      </c>
      <c r="D193" s="13" t="s">
        <v>1504</v>
      </c>
      <c r="E193" s="13"/>
      <c r="F193" s="132">
        <v>50</v>
      </c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23"/>
      <c r="AL193" s="127"/>
      <c r="AM193" s="127"/>
      <c r="AN193" s="127"/>
      <c r="AO193" s="127"/>
      <c r="AP193" s="127"/>
      <c r="AQ193" s="127"/>
      <c r="AT193" s="4" t="str">
        <f>E192</f>
        <v>ICMPRC</v>
      </c>
      <c r="AU193" s="106">
        <f>G194*IF(G191&lt;&gt;"",G191,$F191)</f>
        <v>0</v>
      </c>
      <c r="AV193" s="106">
        <f t="shared" ref="AV193:CE193" si="484">H194*IF(H191&lt;&gt;"",H191,$F191)</f>
        <v>4.6600911827957</v>
      </c>
      <c r="AW193" s="106">
        <f t="shared" si="484"/>
        <v>0.901398392258065</v>
      </c>
      <c r="AX193" s="106">
        <f t="shared" si="484"/>
        <v>1.4212</v>
      </c>
      <c r="AY193" s="106">
        <f t="shared" si="484"/>
        <v>4.22389366364122</v>
      </c>
      <c r="AZ193" s="106">
        <f t="shared" si="484"/>
        <v>0.239766686259395</v>
      </c>
      <c r="BA193" s="106">
        <f t="shared" si="484"/>
        <v>4.98733986597624</v>
      </c>
      <c r="BB193" s="106">
        <f t="shared" si="484"/>
        <v>2.44762949671772</v>
      </c>
      <c r="BC193" s="106">
        <f t="shared" si="484"/>
        <v>0.217948717948718</v>
      </c>
      <c r="BD193" s="106">
        <f t="shared" si="484"/>
        <v>12.3991541964867</v>
      </c>
      <c r="BE193" s="106">
        <f t="shared" si="484"/>
        <v>51.7357866920283</v>
      </c>
      <c r="BF193" s="106">
        <f t="shared" si="484"/>
        <v>0.964803271445783</v>
      </c>
      <c r="BG193" s="106">
        <f t="shared" si="484"/>
        <v>21.1047974453945</v>
      </c>
      <c r="BH193" s="106">
        <f t="shared" si="484"/>
        <v>0</v>
      </c>
      <c r="BI193" s="106">
        <f t="shared" si="484"/>
        <v>1.98016</v>
      </c>
      <c r="BJ193" s="106">
        <f t="shared" si="484"/>
        <v>1.93254697674419</v>
      </c>
      <c r="BK193" s="106">
        <f t="shared" si="484"/>
        <v>0</v>
      </c>
      <c r="BL193" s="106">
        <f t="shared" si="484"/>
        <v>69.0481785911083</v>
      </c>
      <c r="BM193" s="106">
        <f t="shared" si="484"/>
        <v>0.0302154098360656</v>
      </c>
      <c r="BN193" s="106">
        <f t="shared" si="484"/>
        <v>0</v>
      </c>
      <c r="BO193" s="106">
        <f t="shared" si="484"/>
        <v>0.235125</v>
      </c>
      <c r="BP193" s="106">
        <f t="shared" si="484"/>
        <v>0</v>
      </c>
      <c r="BQ193" s="106">
        <f t="shared" si="484"/>
        <v>0.0241676942046856</v>
      </c>
      <c r="BR193" s="106">
        <f t="shared" si="484"/>
        <v>0.230622</v>
      </c>
      <c r="BS193" s="106">
        <f t="shared" si="484"/>
        <v>0</v>
      </c>
      <c r="BT193" s="106">
        <f t="shared" si="484"/>
        <v>15.5209998335664</v>
      </c>
      <c r="BU193" s="106">
        <f t="shared" si="484"/>
        <v>2.3161426416</v>
      </c>
      <c r="BV193" s="106">
        <f t="shared" si="484"/>
        <v>2.26827076923077</v>
      </c>
      <c r="BW193" s="106">
        <f t="shared" si="484"/>
        <v>0.0588145161290323</v>
      </c>
      <c r="BX193" s="106">
        <f t="shared" si="484"/>
        <v>0.518106776923077</v>
      </c>
      <c r="BY193" s="106">
        <f t="shared" si="484"/>
        <v>0</v>
      </c>
      <c r="BZ193" s="106">
        <f t="shared" si="484"/>
        <v>3.2708</v>
      </c>
      <c r="CA193" s="106">
        <f t="shared" si="484"/>
        <v>0</v>
      </c>
      <c r="CB193" s="106">
        <f t="shared" si="484"/>
        <v>0.102</v>
      </c>
      <c r="CC193" s="106">
        <f t="shared" si="484"/>
        <v>0</v>
      </c>
      <c r="CD193" s="106">
        <f t="shared" si="484"/>
        <v>1.6728</v>
      </c>
      <c r="CE193" s="106">
        <f t="shared" si="484"/>
        <v>1.13968</v>
      </c>
      <c r="CG193" s="20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</row>
    <row r="194" spans="2:144">
      <c r="B194" s="14" t="s">
        <v>1082</v>
      </c>
      <c r="C194" s="14" t="s">
        <v>1387</v>
      </c>
      <c r="D194" s="15" t="s">
        <v>1504</v>
      </c>
      <c r="E194" s="15"/>
      <c r="F194" s="15"/>
      <c r="G194" s="112">
        <f>G$167*IF(G$163&lt;&gt;"",G$163,$F$163)/IF(G191&lt;&gt;"",G191,$F191)*G132</f>
        <v>0</v>
      </c>
      <c r="H194" s="112">
        <f t="shared" ref="H194:AQ194" si="485">H$167*IF(H$163&lt;&gt;"",H$163,$F$163)/IF(H191&lt;&gt;"",H191,$F191)*H132</f>
        <v>4.6600911827957</v>
      </c>
      <c r="I194" s="112">
        <f t="shared" si="485"/>
        <v>0.901398392258065</v>
      </c>
      <c r="J194" s="112">
        <f t="shared" si="485"/>
        <v>1.4212</v>
      </c>
      <c r="K194" s="112">
        <f t="shared" si="485"/>
        <v>4.22389366364122</v>
      </c>
      <c r="L194" s="112">
        <f t="shared" si="485"/>
        <v>0.239766686259395</v>
      </c>
      <c r="M194" s="112">
        <f t="shared" si="485"/>
        <v>4.98733986597624</v>
      </c>
      <c r="N194" s="112">
        <f t="shared" si="485"/>
        <v>2.44762949671772</v>
      </c>
      <c r="O194" s="112">
        <f t="shared" si="485"/>
        <v>0.217948717948718</v>
      </c>
      <c r="P194" s="112">
        <f t="shared" si="485"/>
        <v>12.3991541964867</v>
      </c>
      <c r="Q194" s="112">
        <f t="shared" si="485"/>
        <v>51.7357866920283</v>
      </c>
      <c r="R194" s="112">
        <f t="shared" si="485"/>
        <v>0.964803271445783</v>
      </c>
      <c r="S194" s="112">
        <f t="shared" si="485"/>
        <v>21.1047974453945</v>
      </c>
      <c r="T194" s="112">
        <f t="shared" si="485"/>
        <v>0</v>
      </c>
      <c r="U194" s="112">
        <f t="shared" si="485"/>
        <v>1.98016</v>
      </c>
      <c r="V194" s="112">
        <f t="shared" si="485"/>
        <v>1.93254697674419</v>
      </c>
      <c r="W194" s="112">
        <f t="shared" si="485"/>
        <v>0</v>
      </c>
      <c r="X194" s="112">
        <f t="shared" si="485"/>
        <v>69.0481785911083</v>
      </c>
      <c r="Y194" s="112">
        <f t="shared" si="485"/>
        <v>0.0302154098360656</v>
      </c>
      <c r="Z194" s="112">
        <f t="shared" si="485"/>
        <v>0</v>
      </c>
      <c r="AA194" s="112">
        <f t="shared" si="485"/>
        <v>0.235125</v>
      </c>
      <c r="AB194" s="112">
        <f t="shared" si="485"/>
        <v>0</v>
      </c>
      <c r="AC194" s="112">
        <f t="shared" si="485"/>
        <v>0.0241676942046856</v>
      </c>
      <c r="AD194" s="112">
        <f t="shared" si="485"/>
        <v>0.230622</v>
      </c>
      <c r="AE194" s="112">
        <f t="shared" si="485"/>
        <v>0</v>
      </c>
      <c r="AF194" s="112">
        <f t="shared" si="485"/>
        <v>15.5209998335664</v>
      </c>
      <c r="AG194" s="112">
        <f t="shared" si="485"/>
        <v>2.3161426416</v>
      </c>
      <c r="AH194" s="112">
        <f t="shared" si="485"/>
        <v>2.26827076923077</v>
      </c>
      <c r="AI194" s="112">
        <f t="shared" si="485"/>
        <v>0.0588145161290323</v>
      </c>
      <c r="AJ194" s="112">
        <f t="shared" si="485"/>
        <v>0.518106776923077</v>
      </c>
      <c r="AK194" s="112">
        <f t="shared" si="485"/>
        <v>0</v>
      </c>
      <c r="AL194" s="112">
        <f t="shared" si="485"/>
        <v>3.2708</v>
      </c>
      <c r="AM194" s="112">
        <f t="shared" si="485"/>
        <v>0</v>
      </c>
      <c r="AN194" s="112">
        <f t="shared" si="485"/>
        <v>0.102</v>
      </c>
      <c r="AO194" s="112">
        <f t="shared" si="485"/>
        <v>0</v>
      </c>
      <c r="AP194" s="112">
        <f t="shared" si="485"/>
        <v>1.6728</v>
      </c>
      <c r="AQ194" s="112">
        <f t="shared" si="485"/>
        <v>1.13968</v>
      </c>
      <c r="CG194" s="20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</row>
    <row r="195" spans="85:144">
      <c r="CG195" s="20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</row>
    <row r="196" spans="85:144">
      <c r="CG196" s="20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</row>
    <row r="197" spans="85:144">
      <c r="CG197" s="20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</row>
    <row r="198" ht="23.25" spans="3:144">
      <c r="C198" s="18" t="s">
        <v>1650</v>
      </c>
      <c r="D198" s="18"/>
      <c r="E198" s="18"/>
      <c r="CG198" s="20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</row>
    <row r="199" spans="5:122">
      <c r="E199" s="4"/>
      <c r="AK199"/>
      <c r="AQ199" s="4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</row>
    <row r="200" spans="5:122">
      <c r="E200" s="5" t="s">
        <v>1379</v>
      </c>
      <c r="F200"/>
      <c r="AQ200" s="4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</row>
    <row r="201" ht="14.25" spans="3:43">
      <c r="C201" s="2" t="s">
        <v>748</v>
      </c>
      <c r="D201" s="2" t="s">
        <v>1382</v>
      </c>
      <c r="E201" s="2" t="s">
        <v>1150</v>
      </c>
      <c r="F201" s="94">
        <v>2010</v>
      </c>
      <c r="G201" s="6" t="s">
        <v>21</v>
      </c>
      <c r="H201" s="6" t="s">
        <v>22</v>
      </c>
      <c r="I201" s="6" t="s">
        <v>23</v>
      </c>
      <c r="J201" s="6" t="s">
        <v>289</v>
      </c>
      <c r="K201" s="6" t="s">
        <v>24</v>
      </c>
      <c r="L201" s="6" t="s">
        <v>25</v>
      </c>
      <c r="M201" s="6" t="s">
        <v>26</v>
      </c>
      <c r="N201" s="6" t="s">
        <v>27</v>
      </c>
      <c r="O201" s="6" t="s">
        <v>28</v>
      </c>
      <c r="P201" s="6" t="s">
        <v>29</v>
      </c>
      <c r="Q201" s="6" t="s">
        <v>30</v>
      </c>
      <c r="R201" s="6" t="s">
        <v>31</v>
      </c>
      <c r="S201" s="6" t="s">
        <v>32</v>
      </c>
      <c r="T201" s="6" t="s">
        <v>33</v>
      </c>
      <c r="U201" s="6" t="s">
        <v>34</v>
      </c>
      <c r="V201" s="6" t="s">
        <v>35</v>
      </c>
      <c r="W201" s="6" t="s">
        <v>36</v>
      </c>
      <c r="X201" s="6" t="s">
        <v>37</v>
      </c>
      <c r="Y201" s="6" t="s">
        <v>38</v>
      </c>
      <c r="Z201" s="6" t="s">
        <v>39</v>
      </c>
      <c r="AA201" s="6" t="s">
        <v>40</v>
      </c>
      <c r="AB201" s="6" t="s">
        <v>43</v>
      </c>
      <c r="AC201" s="6" t="s">
        <v>44</v>
      </c>
      <c r="AD201" s="6" t="s">
        <v>45</v>
      </c>
      <c r="AE201" s="6" t="s">
        <v>46</v>
      </c>
      <c r="AF201" s="6" t="s">
        <v>47</v>
      </c>
      <c r="AG201" s="6" t="s">
        <v>48</v>
      </c>
      <c r="AH201" s="6" t="s">
        <v>50</v>
      </c>
      <c r="AI201" s="6" t="s">
        <v>51</v>
      </c>
      <c r="AJ201" s="6" t="s">
        <v>52</v>
      </c>
      <c r="AK201" s="6" t="s">
        <v>53</v>
      </c>
      <c r="AL201" s="6" t="s">
        <v>290</v>
      </c>
      <c r="AM201" s="6" t="s">
        <v>291</v>
      </c>
      <c r="AN201" s="6" t="s">
        <v>292</v>
      </c>
      <c r="AO201" s="6" t="s">
        <v>41</v>
      </c>
      <c r="AP201" s="6" t="s">
        <v>42</v>
      </c>
      <c r="AQ201" s="6" t="s">
        <v>49</v>
      </c>
    </row>
    <row r="202" ht="16.5" spans="3:83">
      <c r="C202" s="7" t="s">
        <v>1651</v>
      </c>
      <c r="D202" s="7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S202" s="55" t="s">
        <v>1494</v>
      </c>
      <c r="AT202" s="55"/>
      <c r="AU202" s="6" t="str">
        <f>G$4</f>
        <v>AT</v>
      </c>
      <c r="AV202" s="6" t="str">
        <f t="shared" ref="AV202" si="486">H$4</f>
        <v>BE</v>
      </c>
      <c r="AW202" s="6" t="str">
        <f t="shared" ref="AW202" si="487">I$4</f>
        <v>BG</v>
      </c>
      <c r="AX202" s="6" t="str">
        <f t="shared" ref="AX202" si="488">J$4</f>
        <v>CH</v>
      </c>
      <c r="AY202" s="6" t="str">
        <f t="shared" ref="AY202" si="489">K$4</f>
        <v>CY</v>
      </c>
      <c r="AZ202" s="6" t="str">
        <f t="shared" ref="AZ202" si="490">L$4</f>
        <v>CZ</v>
      </c>
      <c r="BA202" s="6" t="str">
        <f t="shared" ref="BA202" si="491">M$4</f>
        <v>DE</v>
      </c>
      <c r="BB202" s="6" t="str">
        <f t="shared" ref="BB202" si="492">N$4</f>
        <v>DK</v>
      </c>
      <c r="BC202" s="6" t="str">
        <f t="shared" ref="BC202" si="493">O$4</f>
        <v>EE</v>
      </c>
      <c r="BD202" s="6" t="str">
        <f t="shared" ref="BD202" si="494">P$4</f>
        <v>EL</v>
      </c>
      <c r="BE202" s="6" t="str">
        <f t="shared" ref="BE202" si="495">Q$4</f>
        <v>ES</v>
      </c>
      <c r="BF202" s="6" t="str">
        <f t="shared" ref="BF202" si="496">R$4</f>
        <v>FI</v>
      </c>
      <c r="BG202" s="6" t="str">
        <f t="shared" ref="BG202" si="497">S$4</f>
        <v>FR</v>
      </c>
      <c r="BH202" s="6" t="str">
        <f t="shared" ref="BH202" si="498">T$4</f>
        <v>HR</v>
      </c>
      <c r="BI202" s="6" t="str">
        <f t="shared" ref="BI202" si="499">U$4</f>
        <v>HU</v>
      </c>
      <c r="BJ202" s="6" t="str">
        <f t="shared" ref="BJ202" si="500">V$4</f>
        <v>IE</v>
      </c>
      <c r="BK202" s="6" t="str">
        <f t="shared" ref="BK202" si="501">W$4</f>
        <v>IS</v>
      </c>
      <c r="BL202" s="6" t="str">
        <f t="shared" ref="BL202" si="502">X$4</f>
        <v>IT</v>
      </c>
      <c r="BM202" s="6" t="str">
        <f t="shared" ref="BM202" si="503">Y$4</f>
        <v>LT</v>
      </c>
      <c r="BN202" s="6" t="str">
        <f t="shared" ref="BN202" si="504">Z$4</f>
        <v>LU</v>
      </c>
      <c r="BO202" s="6" t="str">
        <f t="shared" ref="BO202" si="505">AA$4</f>
        <v>LV</v>
      </c>
      <c r="BP202" s="6" t="str">
        <f t="shared" ref="BP202" si="506">AB$4</f>
        <v>MT</v>
      </c>
      <c r="BQ202" s="6" t="str">
        <f t="shared" ref="BQ202" si="507">AC$4</f>
        <v>NL</v>
      </c>
      <c r="BR202" s="6" t="str">
        <f t="shared" ref="BR202" si="508">AD$4</f>
        <v>NO</v>
      </c>
      <c r="BS202" s="6" t="str">
        <f t="shared" ref="BS202" si="509">AE$4</f>
        <v>PL</v>
      </c>
      <c r="BT202" s="6" t="str">
        <f t="shared" ref="BT202" si="510">AF$4</f>
        <v>PT</v>
      </c>
      <c r="BU202" s="6" t="str">
        <f t="shared" ref="BU202" si="511">AG$4</f>
        <v>RO</v>
      </c>
      <c r="BV202" s="6" t="str">
        <f t="shared" ref="BV202" si="512">AH$4</f>
        <v>SE</v>
      </c>
      <c r="BW202" s="6" t="str">
        <f t="shared" ref="BW202" si="513">AI$4</f>
        <v>SI</v>
      </c>
      <c r="BX202" s="6" t="str">
        <f t="shared" ref="BX202" si="514">AJ$4</f>
        <v>SK</v>
      </c>
      <c r="BY202" s="6" t="str">
        <f t="shared" ref="BY202" si="515">AK$4</f>
        <v>UK</v>
      </c>
      <c r="BZ202" s="6" t="str">
        <f t="shared" ref="BZ202" si="516">AL$4</f>
        <v>AL</v>
      </c>
      <c r="CA202" s="6" t="str">
        <f t="shared" ref="CA202" si="517">AM$4</f>
        <v>BA</v>
      </c>
      <c r="CB202" s="6" t="str">
        <f t="shared" ref="CB202" si="518">AN$4</f>
        <v>KS</v>
      </c>
      <c r="CC202" s="6" t="str">
        <f t="shared" ref="CC202" si="519">AO$4</f>
        <v>ME</v>
      </c>
      <c r="CD202" s="6" t="str">
        <f t="shared" ref="CD202" si="520">AP$4</f>
        <v>MK</v>
      </c>
      <c r="CE202" s="6" t="str">
        <f t="shared" ref="CE202" si="521">AQ$4</f>
        <v>RS</v>
      </c>
    </row>
    <row r="203" spans="3:83">
      <c r="C203" t="s">
        <v>1070</v>
      </c>
      <c r="D203" t="s">
        <v>1503</v>
      </c>
      <c r="E203" s="4" t="s">
        <v>1362</v>
      </c>
      <c r="F203" s="127">
        <v>0.252</v>
      </c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S203" s="4" t="str">
        <f>E203</f>
        <v>ILMPRC</v>
      </c>
      <c r="AU203" s="106">
        <f>G209*IF(G203&lt;&gt;"",G203,$F203)</f>
        <v>0.418753125</v>
      </c>
      <c r="AV203" s="106">
        <f t="shared" ref="AV203:CE203" si="522">H209*IF(H203&lt;&gt;"",H203,$F203)</f>
        <v>0.373312258064516</v>
      </c>
      <c r="AW203" s="106">
        <f t="shared" si="522"/>
        <v>0.191797687741935</v>
      </c>
      <c r="AX203" s="106">
        <f t="shared" si="522"/>
        <v>0.02016</v>
      </c>
      <c r="AY203" s="106">
        <f t="shared" si="522"/>
        <v>0.00160806406833959</v>
      </c>
      <c r="AZ203" s="106">
        <f t="shared" si="522"/>
        <v>0.196723904413182</v>
      </c>
      <c r="BA203" s="106">
        <f t="shared" si="522"/>
        <v>1.37774840085288</v>
      </c>
      <c r="BB203" s="106">
        <f t="shared" si="522"/>
        <v>0</v>
      </c>
      <c r="BC203" s="106">
        <f t="shared" si="522"/>
        <v>0.0298846153846154</v>
      </c>
      <c r="BD203" s="106">
        <f t="shared" si="522"/>
        <v>0.0667299934938191</v>
      </c>
      <c r="BE203" s="106">
        <f t="shared" si="522"/>
        <v>0.215792702749439</v>
      </c>
      <c r="BF203" s="106">
        <f t="shared" si="522"/>
        <v>0.0868603771084337</v>
      </c>
      <c r="BG203" s="106">
        <f t="shared" si="522"/>
        <v>0.624901179235725</v>
      </c>
      <c r="BH203" s="106">
        <f t="shared" si="522"/>
        <v>0.0449831144465291</v>
      </c>
      <c r="BI203" s="106">
        <f t="shared" si="522"/>
        <v>0.08064</v>
      </c>
      <c r="BJ203" s="106">
        <f t="shared" si="522"/>
        <v>0.0402613953488372</v>
      </c>
      <c r="BK203" s="106">
        <f t="shared" si="522"/>
        <v>0</v>
      </c>
      <c r="BL203" s="106">
        <f t="shared" si="522"/>
        <v>0.797449029430182</v>
      </c>
      <c r="BM203" s="106">
        <f t="shared" si="522"/>
        <v>0.0378991475409836</v>
      </c>
      <c r="BN203" s="106">
        <f t="shared" si="522"/>
        <v>0.0127838117647059</v>
      </c>
      <c r="BO203" s="106">
        <f t="shared" si="522"/>
        <v>0.0163058823529412</v>
      </c>
      <c r="BP203" s="106">
        <f t="shared" si="522"/>
        <v>0</v>
      </c>
      <c r="BQ203" s="106">
        <f t="shared" si="522"/>
        <v>0.00837410604192356</v>
      </c>
      <c r="BR203" s="106">
        <f t="shared" si="522"/>
        <v>0.0252</v>
      </c>
      <c r="BS203" s="106">
        <f t="shared" si="522"/>
        <v>0.544127980335928</v>
      </c>
      <c r="BT203" s="106">
        <f t="shared" si="522"/>
        <v>0.0604064265734266</v>
      </c>
      <c r="BU203" s="106">
        <f t="shared" si="522"/>
        <v>0.3708855864</v>
      </c>
      <c r="BV203" s="106">
        <f t="shared" si="522"/>
        <v>0.136312615384615</v>
      </c>
      <c r="BW203" s="106">
        <f t="shared" si="522"/>
        <v>0.158516129032258</v>
      </c>
      <c r="BX203" s="106">
        <f t="shared" si="522"/>
        <v>0.179129353846154</v>
      </c>
      <c r="BY203" s="106">
        <f t="shared" si="522"/>
        <v>0.294916703786192</v>
      </c>
      <c r="BZ203" s="106">
        <f t="shared" si="522"/>
        <v>0.0063</v>
      </c>
      <c r="CA203" s="106">
        <f t="shared" si="522"/>
        <v>0.0085536108</v>
      </c>
      <c r="CB203" s="106">
        <f t="shared" si="522"/>
        <v>0</v>
      </c>
      <c r="CC203" s="106">
        <f t="shared" si="522"/>
        <v>0.000211428</v>
      </c>
      <c r="CD203" s="106">
        <f t="shared" si="522"/>
        <v>0.0006804</v>
      </c>
      <c r="CE203" s="106">
        <f t="shared" si="522"/>
        <v>0.069048</v>
      </c>
    </row>
    <row r="204" spans="3:83">
      <c r="C204" t="s">
        <v>1070</v>
      </c>
      <c r="D204" t="s">
        <v>1503</v>
      </c>
      <c r="E204" s="4" t="s">
        <v>247</v>
      </c>
      <c r="F204" s="127">
        <v>0.252</v>
      </c>
      <c r="G204" s="127"/>
      <c r="H204" s="127">
        <f>F204*0.8</f>
        <v>0.2016</v>
      </c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S204" s="4" t="str">
        <f>E204</f>
        <v>INDELC</v>
      </c>
      <c r="AU204" s="106">
        <f>G209*IF(G204&lt;&gt;"",G204,$F204)</f>
        <v>0.418753125</v>
      </c>
      <c r="AV204" s="106">
        <f t="shared" ref="AV204:CE204" si="523">H209*IF(H204&lt;&gt;"",H204,$F204)</f>
        <v>0.298649806451613</v>
      </c>
      <c r="AW204" s="106">
        <f t="shared" si="523"/>
        <v>0.191797687741935</v>
      </c>
      <c r="AX204" s="106">
        <f t="shared" si="523"/>
        <v>0.02016</v>
      </c>
      <c r="AY204" s="106">
        <f t="shared" si="523"/>
        <v>0.00160806406833959</v>
      </c>
      <c r="AZ204" s="106">
        <f t="shared" si="523"/>
        <v>0.196723904413182</v>
      </c>
      <c r="BA204" s="106">
        <f t="shared" si="523"/>
        <v>1.37774840085288</v>
      </c>
      <c r="BB204" s="106">
        <f t="shared" si="523"/>
        <v>0</v>
      </c>
      <c r="BC204" s="106">
        <f t="shared" si="523"/>
        <v>0.0298846153846154</v>
      </c>
      <c r="BD204" s="106">
        <f t="shared" si="523"/>
        <v>0.0667299934938191</v>
      </c>
      <c r="BE204" s="106">
        <f t="shared" si="523"/>
        <v>0.215792702749439</v>
      </c>
      <c r="BF204" s="106">
        <f t="shared" si="523"/>
        <v>0.0868603771084337</v>
      </c>
      <c r="BG204" s="106">
        <f t="shared" si="523"/>
        <v>0.624901179235725</v>
      </c>
      <c r="BH204" s="106">
        <f t="shared" si="523"/>
        <v>0.0449831144465291</v>
      </c>
      <c r="BI204" s="106">
        <f t="shared" si="523"/>
        <v>0.08064</v>
      </c>
      <c r="BJ204" s="106">
        <f t="shared" si="523"/>
        <v>0.0402613953488372</v>
      </c>
      <c r="BK204" s="106">
        <f t="shared" si="523"/>
        <v>0</v>
      </c>
      <c r="BL204" s="106">
        <f t="shared" si="523"/>
        <v>0.797449029430182</v>
      </c>
      <c r="BM204" s="106">
        <f t="shared" si="523"/>
        <v>0.0378991475409836</v>
      </c>
      <c r="BN204" s="106">
        <f t="shared" si="523"/>
        <v>0.0127838117647059</v>
      </c>
      <c r="BO204" s="106">
        <f t="shared" si="523"/>
        <v>0.0163058823529412</v>
      </c>
      <c r="BP204" s="106">
        <f t="shared" si="523"/>
        <v>0</v>
      </c>
      <c r="BQ204" s="106">
        <f t="shared" si="523"/>
        <v>0.00837410604192356</v>
      </c>
      <c r="BR204" s="106">
        <f t="shared" si="523"/>
        <v>0.0252</v>
      </c>
      <c r="BS204" s="106">
        <f t="shared" si="523"/>
        <v>0.544127980335928</v>
      </c>
      <c r="BT204" s="106">
        <f t="shared" si="523"/>
        <v>0.0604064265734266</v>
      </c>
      <c r="BU204" s="106">
        <f t="shared" si="523"/>
        <v>0.3708855864</v>
      </c>
      <c r="BV204" s="106">
        <f t="shared" si="523"/>
        <v>0.136312615384615</v>
      </c>
      <c r="BW204" s="106">
        <f t="shared" si="523"/>
        <v>0.158516129032258</v>
      </c>
      <c r="BX204" s="106">
        <f t="shared" si="523"/>
        <v>0.179129353846154</v>
      </c>
      <c r="BY204" s="106">
        <f t="shared" si="523"/>
        <v>0.294916703786192</v>
      </c>
      <c r="BZ204" s="106">
        <f t="shared" si="523"/>
        <v>0.0063</v>
      </c>
      <c r="CA204" s="106">
        <f t="shared" si="523"/>
        <v>0.0085536108</v>
      </c>
      <c r="CB204" s="106">
        <f t="shared" si="523"/>
        <v>0</v>
      </c>
      <c r="CC204" s="106">
        <f t="shared" si="523"/>
        <v>0.000211428</v>
      </c>
      <c r="CD204" s="106">
        <f t="shared" si="523"/>
        <v>0.0006804</v>
      </c>
      <c r="CE204" s="106">
        <f t="shared" si="523"/>
        <v>0.069048</v>
      </c>
    </row>
    <row r="205" spans="3:83">
      <c r="C205" t="s">
        <v>1070</v>
      </c>
      <c r="D205" t="s">
        <v>1503</v>
      </c>
      <c r="E205" s="4" t="s">
        <v>1366</v>
      </c>
      <c r="F205" s="127">
        <v>1.786</v>
      </c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S205" s="4" t="str">
        <f>E205</f>
        <v>MLMSTN</v>
      </c>
      <c r="AU205" s="106">
        <f>G209*IF(G205&lt;&gt;"",G205,$F205)</f>
        <v>2.9678296875</v>
      </c>
      <c r="AV205" s="106">
        <f t="shared" ref="AV205:CE205" si="524">H209*IF(H205&lt;&gt;"",H205,$F205)</f>
        <v>2.64577655913979</v>
      </c>
      <c r="AW205" s="106">
        <f t="shared" si="524"/>
        <v>1.35932805677419</v>
      </c>
      <c r="AX205" s="106">
        <f t="shared" si="524"/>
        <v>0.14288</v>
      </c>
      <c r="AY205" s="106">
        <f t="shared" si="524"/>
        <v>0.0113968350240258</v>
      </c>
      <c r="AZ205" s="106">
        <f t="shared" si="524"/>
        <v>1.39424164000771</v>
      </c>
      <c r="BA205" s="106">
        <f t="shared" si="524"/>
        <v>9.76451842826683</v>
      </c>
      <c r="BB205" s="106">
        <f t="shared" si="524"/>
        <v>0</v>
      </c>
      <c r="BC205" s="106">
        <f t="shared" si="524"/>
        <v>0.211801282051282</v>
      </c>
      <c r="BD205" s="106">
        <f t="shared" si="524"/>
        <v>0.472935588809369</v>
      </c>
      <c r="BE205" s="106">
        <f t="shared" si="524"/>
        <v>1.5293879647242</v>
      </c>
      <c r="BF205" s="106">
        <f t="shared" si="524"/>
        <v>0.615605688554217</v>
      </c>
      <c r="BG205" s="106">
        <f t="shared" si="524"/>
        <v>4.42886311950399</v>
      </c>
      <c r="BH205" s="106">
        <f t="shared" si="524"/>
        <v>0.318808898418654</v>
      </c>
      <c r="BI205" s="106">
        <f t="shared" si="524"/>
        <v>0.57152</v>
      </c>
      <c r="BJ205" s="106">
        <f t="shared" si="524"/>
        <v>0.285344651162791</v>
      </c>
      <c r="BK205" s="106">
        <f t="shared" si="524"/>
        <v>0</v>
      </c>
      <c r="BL205" s="106">
        <f t="shared" si="524"/>
        <v>5.65176177207264</v>
      </c>
      <c r="BM205" s="106">
        <f t="shared" si="524"/>
        <v>0.26860268852459</v>
      </c>
      <c r="BN205" s="106">
        <f t="shared" si="524"/>
        <v>0.0906027294117646</v>
      </c>
      <c r="BO205" s="106">
        <f t="shared" si="524"/>
        <v>0.115564705882353</v>
      </c>
      <c r="BP205" s="106">
        <f t="shared" si="524"/>
        <v>0</v>
      </c>
      <c r="BQ205" s="106">
        <f t="shared" si="524"/>
        <v>0.0593498150431567</v>
      </c>
      <c r="BR205" s="106">
        <f t="shared" si="524"/>
        <v>0.1786</v>
      </c>
      <c r="BS205" s="106">
        <f t="shared" si="524"/>
        <v>3.85639909873003</v>
      </c>
      <c r="BT205" s="106">
        <f t="shared" si="524"/>
        <v>0.428118562937063</v>
      </c>
      <c r="BU205" s="106">
        <f t="shared" si="524"/>
        <v>2.6285780052</v>
      </c>
      <c r="BV205" s="106">
        <f t="shared" si="524"/>
        <v>0.966088615384616</v>
      </c>
      <c r="BW205" s="106">
        <f t="shared" si="524"/>
        <v>1.12345161290323</v>
      </c>
      <c r="BX205" s="106">
        <f t="shared" si="524"/>
        <v>1.26954375384615</v>
      </c>
      <c r="BY205" s="106">
        <f t="shared" si="524"/>
        <v>2.09016362286563</v>
      </c>
      <c r="BZ205" s="106">
        <f t="shared" si="524"/>
        <v>0.04465</v>
      </c>
      <c r="CA205" s="106">
        <f t="shared" si="524"/>
        <v>0.0606220194</v>
      </c>
      <c r="CB205" s="106">
        <f t="shared" si="524"/>
        <v>0</v>
      </c>
      <c r="CC205" s="106">
        <f t="shared" si="524"/>
        <v>0.001498454</v>
      </c>
      <c r="CD205" s="106">
        <f t="shared" si="524"/>
        <v>0.0048222</v>
      </c>
      <c r="CE205" s="106">
        <f t="shared" si="524"/>
        <v>0.489364</v>
      </c>
    </row>
    <row r="206" spans="3:46">
      <c r="C206" t="s">
        <v>1070</v>
      </c>
      <c r="D206" t="s">
        <v>1393</v>
      </c>
      <c r="E206" s="4" t="s">
        <v>1504</v>
      </c>
      <c r="F206" s="96">
        <v>30</v>
      </c>
      <c r="G206" s="96"/>
      <c r="H206" s="96">
        <v>25</v>
      </c>
      <c r="I206" s="96"/>
      <c r="J206" s="96"/>
      <c r="K206" s="96"/>
      <c r="L206" s="96">
        <v>30</v>
      </c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24"/>
      <c r="AL206" s="96"/>
      <c r="AM206" s="96"/>
      <c r="AN206" s="96"/>
      <c r="AO206" s="96"/>
      <c r="AP206" s="96"/>
      <c r="AQ206" s="96"/>
      <c r="AS206" s="4"/>
      <c r="AT206" s="28" t="s">
        <v>1440</v>
      </c>
    </row>
    <row r="207" spans="3:83">
      <c r="C207" t="s">
        <v>1070</v>
      </c>
      <c r="D207" t="s">
        <v>1505</v>
      </c>
      <c r="E207" s="4" t="s">
        <v>661</v>
      </c>
      <c r="F207" s="4">
        <v>1</v>
      </c>
      <c r="AK207"/>
      <c r="AQ207" s="4"/>
      <c r="AT207" s="4" t="str">
        <f>E207</f>
        <v>ILM</v>
      </c>
      <c r="AU207" s="106">
        <f>G209*IF(G207&lt;&gt;"",G207,$F207)</f>
        <v>1.66171875</v>
      </c>
      <c r="AV207" s="106">
        <f t="shared" ref="AV207:CE207" si="525">H209*IF(H207&lt;&gt;"",H207,$F207)</f>
        <v>1.48139784946237</v>
      </c>
      <c r="AW207" s="106">
        <f t="shared" si="525"/>
        <v>0.761101935483871</v>
      </c>
      <c r="AX207" s="106">
        <f t="shared" si="525"/>
        <v>0.08</v>
      </c>
      <c r="AY207" s="106">
        <f t="shared" si="525"/>
        <v>0.00638120662039519</v>
      </c>
      <c r="AZ207" s="106">
        <f t="shared" si="525"/>
        <v>0.780650414338023</v>
      </c>
      <c r="BA207" s="106">
        <f t="shared" si="525"/>
        <v>5.46725555893999</v>
      </c>
      <c r="BB207" s="106">
        <f t="shared" si="525"/>
        <v>0</v>
      </c>
      <c r="BC207" s="106">
        <f t="shared" si="525"/>
        <v>0.118589743589744</v>
      </c>
      <c r="BD207" s="106">
        <f t="shared" si="525"/>
        <v>0.264801561483409</v>
      </c>
      <c r="BE207" s="106">
        <f t="shared" si="525"/>
        <v>0.856320249005709</v>
      </c>
      <c r="BF207" s="106">
        <f t="shared" si="525"/>
        <v>0.344684036144578</v>
      </c>
      <c r="BG207" s="106">
        <f t="shared" si="525"/>
        <v>2.47976658426875</v>
      </c>
      <c r="BH207" s="106">
        <f t="shared" si="525"/>
        <v>0.178504422406861</v>
      </c>
      <c r="BI207" s="106">
        <f t="shared" si="525"/>
        <v>0.32</v>
      </c>
      <c r="BJ207" s="106">
        <f t="shared" si="525"/>
        <v>0.159767441860465</v>
      </c>
      <c r="BK207" s="106">
        <f t="shared" si="525"/>
        <v>0</v>
      </c>
      <c r="BL207" s="106">
        <f t="shared" si="525"/>
        <v>3.1644802755166</v>
      </c>
      <c r="BM207" s="106">
        <f t="shared" si="525"/>
        <v>0.150393442622951</v>
      </c>
      <c r="BN207" s="106">
        <f t="shared" si="525"/>
        <v>0.0507294117647058</v>
      </c>
      <c r="BO207" s="106">
        <f t="shared" si="525"/>
        <v>0.0647058823529411</v>
      </c>
      <c r="BP207" s="106">
        <f t="shared" si="525"/>
        <v>0</v>
      </c>
      <c r="BQ207" s="106">
        <f t="shared" si="525"/>
        <v>0.0332305795314427</v>
      </c>
      <c r="BR207" s="106">
        <f t="shared" si="525"/>
        <v>0.1</v>
      </c>
      <c r="BS207" s="106">
        <f t="shared" si="525"/>
        <v>2.15923801720606</v>
      </c>
      <c r="BT207" s="106">
        <f t="shared" si="525"/>
        <v>0.239708041958042</v>
      </c>
      <c r="BU207" s="106">
        <f t="shared" si="525"/>
        <v>1.4717682</v>
      </c>
      <c r="BV207" s="106">
        <f t="shared" si="525"/>
        <v>0.540923076923077</v>
      </c>
      <c r="BW207" s="106">
        <f t="shared" si="525"/>
        <v>0.629032258064516</v>
      </c>
      <c r="BX207" s="106">
        <f t="shared" si="525"/>
        <v>0.710830769230769</v>
      </c>
      <c r="BY207" s="106">
        <f t="shared" si="525"/>
        <v>1.17030438010393</v>
      </c>
      <c r="BZ207" s="106">
        <f t="shared" si="525"/>
        <v>0.025</v>
      </c>
      <c r="CA207" s="106">
        <f t="shared" si="525"/>
        <v>0.0339429</v>
      </c>
      <c r="CB207" s="106">
        <f t="shared" si="525"/>
        <v>0</v>
      </c>
      <c r="CC207" s="106">
        <f t="shared" si="525"/>
        <v>0.000839</v>
      </c>
      <c r="CD207" s="106">
        <f t="shared" si="525"/>
        <v>0.0027</v>
      </c>
      <c r="CE207" s="106">
        <f t="shared" si="525"/>
        <v>0.274</v>
      </c>
    </row>
    <row r="208" spans="3:46">
      <c r="C208" t="s">
        <v>1070</v>
      </c>
      <c r="D208" t="s">
        <v>1505</v>
      </c>
      <c r="E208" s="4" t="s">
        <v>1191</v>
      </c>
      <c r="F208" s="127">
        <v>0.786</v>
      </c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23"/>
      <c r="AL208" s="127"/>
      <c r="AM208" s="127"/>
      <c r="AN208" s="127"/>
      <c r="AO208" s="127"/>
      <c r="AP208" s="127"/>
      <c r="AQ208" s="127"/>
      <c r="AT208" s="4"/>
    </row>
    <row r="209" spans="3:43">
      <c r="C209" t="s">
        <v>1070</v>
      </c>
      <c r="D209" t="s">
        <v>1387</v>
      </c>
      <c r="E209" s="4" t="s">
        <v>1504</v>
      </c>
      <c r="G209" s="78">
        <f t="shared" ref="G209:AQ209" si="526">G115</f>
        <v>1.66171875</v>
      </c>
      <c r="H209" s="78">
        <f t="shared" si="526"/>
        <v>1.48139784946237</v>
      </c>
      <c r="I209" s="78">
        <f t="shared" si="526"/>
        <v>0.761101935483871</v>
      </c>
      <c r="J209" s="78">
        <f t="shared" si="526"/>
        <v>0.08</v>
      </c>
      <c r="K209" s="78">
        <f t="shared" si="526"/>
        <v>0.00638120662039519</v>
      </c>
      <c r="L209" s="78">
        <f t="shared" si="526"/>
        <v>0.780650414338023</v>
      </c>
      <c r="M209" s="78">
        <f t="shared" si="526"/>
        <v>5.46725555893999</v>
      </c>
      <c r="N209" s="78">
        <f t="shared" si="526"/>
        <v>0</v>
      </c>
      <c r="O209" s="78">
        <f t="shared" si="526"/>
        <v>0.118589743589744</v>
      </c>
      <c r="P209" s="78">
        <f t="shared" si="526"/>
        <v>0.264801561483409</v>
      </c>
      <c r="Q209" s="78">
        <f t="shared" si="526"/>
        <v>0.856320249005709</v>
      </c>
      <c r="R209" s="78">
        <f t="shared" si="526"/>
        <v>0.344684036144578</v>
      </c>
      <c r="S209" s="78">
        <f t="shared" si="526"/>
        <v>2.47976658426875</v>
      </c>
      <c r="T209" s="78">
        <f t="shared" si="526"/>
        <v>0.178504422406861</v>
      </c>
      <c r="U209" s="78">
        <f t="shared" si="526"/>
        <v>0.32</v>
      </c>
      <c r="V209" s="78">
        <f t="shared" si="526"/>
        <v>0.159767441860465</v>
      </c>
      <c r="W209" s="78">
        <f t="shared" si="526"/>
        <v>0</v>
      </c>
      <c r="X209" s="78">
        <f t="shared" si="526"/>
        <v>3.1644802755166</v>
      </c>
      <c r="Y209" s="78">
        <f t="shared" si="526"/>
        <v>0.150393442622951</v>
      </c>
      <c r="Z209" s="78">
        <f t="shared" si="526"/>
        <v>0.0507294117647058</v>
      </c>
      <c r="AA209" s="78">
        <f t="shared" si="526"/>
        <v>0.0647058823529411</v>
      </c>
      <c r="AB209" s="78">
        <f t="shared" si="526"/>
        <v>0</v>
      </c>
      <c r="AC209" s="78">
        <f t="shared" si="526"/>
        <v>0.0332305795314427</v>
      </c>
      <c r="AD209" s="78">
        <f t="shared" si="526"/>
        <v>0.1</v>
      </c>
      <c r="AE209" s="78">
        <f t="shared" si="526"/>
        <v>2.15923801720606</v>
      </c>
      <c r="AF209" s="78">
        <f t="shared" si="526"/>
        <v>0.239708041958042</v>
      </c>
      <c r="AG209" s="78">
        <f t="shared" si="526"/>
        <v>1.4717682</v>
      </c>
      <c r="AH209" s="78">
        <f t="shared" si="526"/>
        <v>0.540923076923077</v>
      </c>
      <c r="AI209" s="78">
        <f t="shared" si="526"/>
        <v>0.629032258064516</v>
      </c>
      <c r="AJ209" s="78">
        <f t="shared" si="526"/>
        <v>0.710830769230769</v>
      </c>
      <c r="AK209" s="78">
        <f t="shared" si="526"/>
        <v>1.17030438010393</v>
      </c>
      <c r="AL209" s="78">
        <f t="shared" si="526"/>
        <v>0.025</v>
      </c>
      <c r="AM209" s="78">
        <f t="shared" si="526"/>
        <v>0.0339429</v>
      </c>
      <c r="AN209" s="78">
        <f t="shared" si="526"/>
        <v>0</v>
      </c>
      <c r="AO209" s="78">
        <f t="shared" si="526"/>
        <v>0.000839</v>
      </c>
      <c r="AP209" s="78">
        <f t="shared" si="526"/>
        <v>0.0027</v>
      </c>
      <c r="AQ209" s="78">
        <f t="shared" si="526"/>
        <v>0.274</v>
      </c>
    </row>
    <row r="210" spans="5:43">
      <c r="E210" s="4"/>
      <c r="AK210"/>
      <c r="AQ210" s="4"/>
    </row>
    <row r="211" spans="5:43">
      <c r="E211" s="4"/>
      <c r="AK211"/>
      <c r="AQ211" s="4"/>
    </row>
    <row r="212" spans="5:43">
      <c r="E212" s="5" t="s">
        <v>1379</v>
      </c>
      <c r="AQ212" s="4"/>
    </row>
    <row r="213" ht="14.25" spans="2:43">
      <c r="B213" s="2" t="s">
        <v>748</v>
      </c>
      <c r="C213" s="2" t="s">
        <v>1382</v>
      </c>
      <c r="D213" s="2" t="s">
        <v>1380</v>
      </c>
      <c r="E213" s="2" t="s">
        <v>1381</v>
      </c>
      <c r="F213" s="94">
        <v>2010</v>
      </c>
      <c r="G213" s="6" t="s">
        <v>21</v>
      </c>
      <c r="H213" s="6" t="s">
        <v>22</v>
      </c>
      <c r="I213" s="6" t="s">
        <v>23</v>
      </c>
      <c r="J213" s="6" t="s">
        <v>289</v>
      </c>
      <c r="K213" s="6" t="s">
        <v>24</v>
      </c>
      <c r="L213" s="6" t="s">
        <v>25</v>
      </c>
      <c r="M213" s="6" t="s">
        <v>26</v>
      </c>
      <c r="N213" s="6" t="s">
        <v>27</v>
      </c>
      <c r="O213" s="6" t="s">
        <v>28</v>
      </c>
      <c r="P213" s="6" t="s">
        <v>29</v>
      </c>
      <c r="Q213" s="6" t="s">
        <v>30</v>
      </c>
      <c r="R213" s="6" t="s">
        <v>31</v>
      </c>
      <c r="S213" s="6" t="s">
        <v>32</v>
      </c>
      <c r="T213" s="6" t="s">
        <v>33</v>
      </c>
      <c r="U213" s="6" t="s">
        <v>34</v>
      </c>
      <c r="V213" s="6" t="s">
        <v>35</v>
      </c>
      <c r="W213" s="6" t="s">
        <v>36</v>
      </c>
      <c r="X213" s="6" t="s">
        <v>37</v>
      </c>
      <c r="Y213" s="6" t="s">
        <v>38</v>
      </c>
      <c r="Z213" s="6" t="s">
        <v>39</v>
      </c>
      <c r="AA213" s="6" t="s">
        <v>40</v>
      </c>
      <c r="AB213" s="6" t="s">
        <v>43</v>
      </c>
      <c r="AC213" s="6" t="s">
        <v>44</v>
      </c>
      <c r="AD213" s="6" t="s">
        <v>45</v>
      </c>
      <c r="AE213" s="6" t="s">
        <v>46</v>
      </c>
      <c r="AF213" s="6" t="s">
        <v>47</v>
      </c>
      <c r="AG213" s="6" t="s">
        <v>48</v>
      </c>
      <c r="AH213" s="6" t="s">
        <v>50</v>
      </c>
      <c r="AI213" s="6" t="s">
        <v>51</v>
      </c>
      <c r="AJ213" s="6" t="s">
        <v>52</v>
      </c>
      <c r="AK213" s="6" t="s">
        <v>53</v>
      </c>
      <c r="AL213" s="6" t="s">
        <v>290</v>
      </c>
      <c r="AM213" s="6" t="s">
        <v>291</v>
      </c>
      <c r="AN213" s="6" t="s">
        <v>292</v>
      </c>
      <c r="AO213" s="6" t="s">
        <v>41</v>
      </c>
      <c r="AP213" s="6" t="s">
        <v>42</v>
      </c>
      <c r="AQ213" s="6" t="s">
        <v>49</v>
      </c>
    </row>
    <row r="214" ht="16.5" spans="2:83">
      <c r="B214" s="7" t="s">
        <v>1652</v>
      </c>
      <c r="C214" s="7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S214" s="55" t="s">
        <v>1494</v>
      </c>
      <c r="AT214" s="55"/>
      <c r="AU214" s="6" t="str">
        <f>G$4</f>
        <v>AT</v>
      </c>
      <c r="AV214" s="6" t="str">
        <f t="shared" ref="AV214" si="527">H$4</f>
        <v>BE</v>
      </c>
      <c r="AW214" s="6" t="str">
        <f t="shared" ref="AW214" si="528">I$4</f>
        <v>BG</v>
      </c>
      <c r="AX214" s="6" t="str">
        <f t="shared" ref="AX214" si="529">J$4</f>
        <v>CH</v>
      </c>
      <c r="AY214" s="6" t="str">
        <f t="shared" ref="AY214" si="530">K$4</f>
        <v>CY</v>
      </c>
      <c r="AZ214" s="6" t="str">
        <f t="shared" ref="AZ214" si="531">L$4</f>
        <v>CZ</v>
      </c>
      <c r="BA214" s="6" t="str">
        <f t="shared" ref="BA214" si="532">M$4</f>
        <v>DE</v>
      </c>
      <c r="BB214" s="6" t="str">
        <f t="shared" ref="BB214" si="533">N$4</f>
        <v>DK</v>
      </c>
      <c r="BC214" s="6" t="str">
        <f t="shared" ref="BC214" si="534">O$4</f>
        <v>EE</v>
      </c>
      <c r="BD214" s="6" t="str">
        <f t="shared" ref="BD214" si="535">P$4</f>
        <v>EL</v>
      </c>
      <c r="BE214" s="6" t="str">
        <f t="shared" ref="BE214" si="536">Q$4</f>
        <v>ES</v>
      </c>
      <c r="BF214" s="6" t="str">
        <f t="shared" ref="BF214" si="537">R$4</f>
        <v>FI</v>
      </c>
      <c r="BG214" s="6" t="str">
        <f t="shared" ref="BG214" si="538">S$4</f>
        <v>FR</v>
      </c>
      <c r="BH214" s="6" t="str">
        <f t="shared" ref="BH214" si="539">T$4</f>
        <v>HR</v>
      </c>
      <c r="BI214" s="6" t="str">
        <f t="shared" ref="BI214" si="540">U$4</f>
        <v>HU</v>
      </c>
      <c r="BJ214" s="6" t="str">
        <f t="shared" ref="BJ214" si="541">V$4</f>
        <v>IE</v>
      </c>
      <c r="BK214" s="6" t="str">
        <f t="shared" ref="BK214" si="542">W$4</f>
        <v>IS</v>
      </c>
      <c r="BL214" s="6" t="str">
        <f t="shared" ref="BL214" si="543">X$4</f>
        <v>IT</v>
      </c>
      <c r="BM214" s="6" t="str">
        <f t="shared" ref="BM214" si="544">Y$4</f>
        <v>LT</v>
      </c>
      <c r="BN214" s="6" t="str">
        <f t="shared" ref="BN214" si="545">Z$4</f>
        <v>LU</v>
      </c>
      <c r="BO214" s="6" t="str">
        <f t="shared" ref="BO214" si="546">AA$4</f>
        <v>LV</v>
      </c>
      <c r="BP214" s="6" t="str">
        <f t="shared" ref="BP214" si="547">AB$4</f>
        <v>MT</v>
      </c>
      <c r="BQ214" s="6" t="str">
        <f t="shared" ref="BQ214" si="548">AC$4</f>
        <v>NL</v>
      </c>
      <c r="BR214" s="6" t="str">
        <f t="shared" ref="BR214" si="549">AD$4</f>
        <v>NO</v>
      </c>
      <c r="BS214" s="6" t="str">
        <f t="shared" ref="BS214" si="550">AE$4</f>
        <v>PL</v>
      </c>
      <c r="BT214" s="6" t="str">
        <f t="shared" ref="BT214" si="551">AF$4</f>
        <v>PT</v>
      </c>
      <c r="BU214" s="6" t="str">
        <f t="shared" ref="BU214" si="552">AG$4</f>
        <v>RO</v>
      </c>
      <c r="BV214" s="6" t="str">
        <f t="shared" ref="BV214" si="553">AH$4</f>
        <v>SE</v>
      </c>
      <c r="BW214" s="6" t="str">
        <f t="shared" ref="BW214" si="554">AI$4</f>
        <v>SI</v>
      </c>
      <c r="BX214" s="6" t="str">
        <f t="shared" ref="BX214" si="555">AJ$4</f>
        <v>SK</v>
      </c>
      <c r="BY214" s="6" t="str">
        <f t="shared" ref="BY214" si="556">AK$4</f>
        <v>UK</v>
      </c>
      <c r="BZ214" s="6" t="str">
        <f t="shared" ref="BZ214" si="557">AL$4</f>
        <v>AL</v>
      </c>
      <c r="CA214" s="6" t="str">
        <f t="shared" ref="CA214" si="558">AM$4</f>
        <v>BA</v>
      </c>
      <c r="CB214" s="6" t="str">
        <f t="shared" ref="CB214" si="559">AN$4</f>
        <v>KS</v>
      </c>
      <c r="CC214" s="6" t="str">
        <f t="shared" ref="CC214" si="560">AO$4</f>
        <v>ME</v>
      </c>
      <c r="CD214" s="6" t="str">
        <f t="shared" ref="CD214" si="561">AP$4</f>
        <v>MK</v>
      </c>
      <c r="CE214" s="6" t="str">
        <f t="shared" ref="CE214" si="562">AQ$4</f>
        <v>RS</v>
      </c>
    </row>
    <row r="215" spans="2:83">
      <c r="B215" t="s">
        <v>1084</v>
      </c>
      <c r="C215" t="s">
        <v>1427</v>
      </c>
      <c r="D215" s="4" t="s">
        <v>1504</v>
      </c>
      <c r="F215" s="96">
        <v>1</v>
      </c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S215" s="4" t="str">
        <f>D216</f>
        <v>INDCOA</v>
      </c>
      <c r="AU215" s="106">
        <f>G218*IF(G215&lt;&gt;"",G215,$F215)/IF(G216&lt;&gt;"",G216,$F216)</f>
        <v>0.046528125</v>
      </c>
      <c r="AV215" s="106">
        <f t="shared" ref="AV215:CE215" si="563">H218*IF(H215&lt;&gt;"",H215,$F215)/IF(H216&lt;&gt;"",H216,$F216)</f>
        <v>0.0456270537634409</v>
      </c>
      <c r="AW215" s="106">
        <f t="shared" si="563"/>
        <v>0.0916366730322581</v>
      </c>
      <c r="AX215" s="106">
        <f t="shared" si="563"/>
        <v>0</v>
      </c>
      <c r="AY215" s="106">
        <f t="shared" si="563"/>
        <v>0</v>
      </c>
      <c r="AZ215" s="106">
        <f t="shared" si="563"/>
        <v>0.0218582116014646</v>
      </c>
      <c r="BA215" s="106">
        <f t="shared" si="563"/>
        <v>0.160737313432836</v>
      </c>
      <c r="BB215" s="106">
        <f t="shared" si="563"/>
        <v>0</v>
      </c>
      <c r="BC215" s="106">
        <f t="shared" si="563"/>
        <v>0.00332051282051282</v>
      </c>
      <c r="BD215" s="106">
        <f t="shared" si="563"/>
        <v>0.0444866623292127</v>
      </c>
      <c r="BE215" s="106">
        <f t="shared" si="563"/>
        <v>0.0815216877053435</v>
      </c>
      <c r="BF215" s="106">
        <f t="shared" si="563"/>
        <v>0.0530813415662651</v>
      </c>
      <c r="BG215" s="106">
        <f t="shared" si="563"/>
        <v>0.11109354297524</v>
      </c>
      <c r="BH215" s="106">
        <f t="shared" si="563"/>
        <v>0.0229913696060037</v>
      </c>
      <c r="BI215" s="106">
        <f t="shared" si="563"/>
        <v>0.025984</v>
      </c>
      <c r="BJ215" s="106">
        <f t="shared" si="563"/>
        <v>0.0156572093023256</v>
      </c>
      <c r="BK215" s="106">
        <f t="shared" si="563"/>
        <v>0</v>
      </c>
      <c r="BL215" s="106">
        <f t="shared" si="563"/>
        <v>0.113414973074515</v>
      </c>
      <c r="BM215" s="106">
        <f t="shared" si="563"/>
        <v>0.0378991475409836</v>
      </c>
      <c r="BN215" s="106">
        <f t="shared" si="563"/>
        <v>0.0142042352941176</v>
      </c>
      <c r="BO215" s="106">
        <f t="shared" si="563"/>
        <v>0.00815294117647058</v>
      </c>
      <c r="BP215" s="106">
        <f t="shared" si="563"/>
        <v>0</v>
      </c>
      <c r="BQ215" s="106">
        <f t="shared" si="563"/>
        <v>0</v>
      </c>
      <c r="BR215" s="106">
        <f t="shared" si="563"/>
        <v>0.028</v>
      </c>
      <c r="BS215" s="106">
        <f t="shared" si="563"/>
        <v>0.302293322408849</v>
      </c>
      <c r="BT215" s="106">
        <f t="shared" si="563"/>
        <v>0</v>
      </c>
      <c r="BU215" s="106">
        <f t="shared" si="563"/>
        <v>0.14011233264</v>
      </c>
      <c r="BV215" s="106">
        <f t="shared" si="563"/>
        <v>0.0946615384615385</v>
      </c>
      <c r="BW215" s="106">
        <f t="shared" si="563"/>
        <v>0</v>
      </c>
      <c r="BX215" s="106">
        <f t="shared" si="563"/>
        <v>0.0169177723076923</v>
      </c>
      <c r="BY215" s="106">
        <f t="shared" si="563"/>
        <v>0.173673170007424</v>
      </c>
      <c r="BZ215" s="106">
        <f t="shared" si="563"/>
        <v>0</v>
      </c>
      <c r="CA215" s="106">
        <f t="shared" si="563"/>
        <v>0.0052272066</v>
      </c>
      <c r="CB215" s="106">
        <f t="shared" si="563"/>
        <v>0</v>
      </c>
      <c r="CC215" s="106">
        <f t="shared" si="563"/>
        <v>0</v>
      </c>
      <c r="CD215" s="106">
        <f t="shared" si="563"/>
        <v>0</v>
      </c>
      <c r="CE215" s="106">
        <f t="shared" si="563"/>
        <v>0.01918</v>
      </c>
    </row>
    <row r="216" spans="2:46">
      <c r="B216" t="s">
        <v>1084</v>
      </c>
      <c r="C216" t="s">
        <v>1388</v>
      </c>
      <c r="D216" s="4" t="s">
        <v>228</v>
      </c>
      <c r="E216" t="s">
        <v>1362</v>
      </c>
      <c r="F216" s="96">
        <v>0.9</v>
      </c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T216" s="28" t="s">
        <v>1440</v>
      </c>
    </row>
    <row r="217" spans="2:83">
      <c r="B217" t="s">
        <v>1084</v>
      </c>
      <c r="C217" t="s">
        <v>1393</v>
      </c>
      <c r="D217" s="4" t="s">
        <v>1504</v>
      </c>
      <c r="F217" s="96">
        <v>50</v>
      </c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T217" s="4" t="str">
        <f>E216</f>
        <v>ILMPRC</v>
      </c>
      <c r="AU217" s="106">
        <f>G218*IF(G215&lt;&gt;"",G215,$F215)</f>
        <v>0.0418753125</v>
      </c>
      <c r="AV217" s="106">
        <f t="shared" ref="AV217:CE217" si="564">H218*IF(H215&lt;&gt;"",H215,$F215)</f>
        <v>0.0410643483870968</v>
      </c>
      <c r="AW217" s="106">
        <f t="shared" si="564"/>
        <v>0.0824730057290323</v>
      </c>
      <c r="AX217" s="106">
        <f t="shared" si="564"/>
        <v>0</v>
      </c>
      <c r="AY217" s="106">
        <f t="shared" si="564"/>
        <v>0</v>
      </c>
      <c r="AZ217" s="106">
        <f t="shared" si="564"/>
        <v>0.0196723904413182</v>
      </c>
      <c r="BA217" s="106">
        <f t="shared" si="564"/>
        <v>0.144663582089552</v>
      </c>
      <c r="BB217" s="106">
        <f t="shared" si="564"/>
        <v>0</v>
      </c>
      <c r="BC217" s="106">
        <f t="shared" si="564"/>
        <v>0.00298846153846154</v>
      </c>
      <c r="BD217" s="106">
        <f t="shared" si="564"/>
        <v>0.0400379960962914</v>
      </c>
      <c r="BE217" s="106">
        <f t="shared" si="564"/>
        <v>0.0733695189348092</v>
      </c>
      <c r="BF217" s="106">
        <f t="shared" si="564"/>
        <v>0.0477732074096386</v>
      </c>
      <c r="BG217" s="106">
        <f t="shared" si="564"/>
        <v>0.0999841886777161</v>
      </c>
      <c r="BH217" s="106">
        <f t="shared" si="564"/>
        <v>0.0206922326454034</v>
      </c>
      <c r="BI217" s="106">
        <f t="shared" si="564"/>
        <v>0.0233856</v>
      </c>
      <c r="BJ217" s="106">
        <f t="shared" si="564"/>
        <v>0.014091488372093</v>
      </c>
      <c r="BK217" s="106">
        <f t="shared" si="564"/>
        <v>0</v>
      </c>
      <c r="BL217" s="106">
        <f t="shared" si="564"/>
        <v>0.102073475767063</v>
      </c>
      <c r="BM217" s="106">
        <f t="shared" si="564"/>
        <v>0.0341092327868852</v>
      </c>
      <c r="BN217" s="106">
        <f t="shared" si="564"/>
        <v>0.0127838117647059</v>
      </c>
      <c r="BO217" s="106">
        <f t="shared" si="564"/>
        <v>0.00733764705882352</v>
      </c>
      <c r="BP217" s="106">
        <f t="shared" si="564"/>
        <v>0</v>
      </c>
      <c r="BQ217" s="106">
        <f t="shared" si="564"/>
        <v>0</v>
      </c>
      <c r="BR217" s="106">
        <f t="shared" si="564"/>
        <v>0.0252</v>
      </c>
      <c r="BS217" s="106">
        <f t="shared" si="564"/>
        <v>0.272063990167964</v>
      </c>
      <c r="BT217" s="106">
        <f t="shared" si="564"/>
        <v>0</v>
      </c>
      <c r="BU217" s="106">
        <f t="shared" si="564"/>
        <v>0.126101099376</v>
      </c>
      <c r="BV217" s="106">
        <f t="shared" si="564"/>
        <v>0.0851953846153847</v>
      </c>
      <c r="BW217" s="106">
        <f t="shared" si="564"/>
        <v>0</v>
      </c>
      <c r="BX217" s="106">
        <f t="shared" si="564"/>
        <v>0.0152259950769231</v>
      </c>
      <c r="BY217" s="106">
        <f t="shared" si="564"/>
        <v>0.156305853006682</v>
      </c>
      <c r="BZ217" s="106">
        <f t="shared" si="564"/>
        <v>0</v>
      </c>
      <c r="CA217" s="106">
        <f t="shared" si="564"/>
        <v>0.00470448594</v>
      </c>
      <c r="CB217" s="106">
        <f t="shared" si="564"/>
        <v>0</v>
      </c>
      <c r="CC217" s="106">
        <f t="shared" si="564"/>
        <v>0</v>
      </c>
      <c r="CD217" s="106">
        <f t="shared" si="564"/>
        <v>0</v>
      </c>
      <c r="CE217" s="106">
        <f t="shared" si="564"/>
        <v>0.017262</v>
      </c>
    </row>
    <row r="218" ht="14.25" spans="2:83">
      <c r="B218" s="14" t="s">
        <v>1084</v>
      </c>
      <c r="C218" s="14" t="s">
        <v>1387</v>
      </c>
      <c r="D218" s="15" t="s">
        <v>1504</v>
      </c>
      <c r="E218" s="14"/>
      <c r="F218" s="15"/>
      <c r="G218" s="112">
        <f>G209*IF(G203&lt;&gt;"",G203,$F203)/IF(G215&lt;&gt;"",G215,$F215)*G137</f>
        <v>0.0418753125</v>
      </c>
      <c r="H218" s="112">
        <f t="shared" ref="H218:AQ218" si="565">H209*IF(H203&lt;&gt;"",H203,$F203)/IF(H215&lt;&gt;"",H215,$F215)*H137</f>
        <v>0.0410643483870968</v>
      </c>
      <c r="I218" s="112">
        <f t="shared" si="565"/>
        <v>0.0824730057290323</v>
      </c>
      <c r="J218" s="112">
        <f t="shared" si="565"/>
        <v>0</v>
      </c>
      <c r="K218" s="112">
        <f t="shared" si="565"/>
        <v>0</v>
      </c>
      <c r="L218" s="112">
        <f t="shared" si="565"/>
        <v>0.0196723904413182</v>
      </c>
      <c r="M218" s="112">
        <f t="shared" si="565"/>
        <v>0.144663582089552</v>
      </c>
      <c r="N218" s="112">
        <f t="shared" si="565"/>
        <v>0</v>
      </c>
      <c r="O218" s="112">
        <f t="shared" si="565"/>
        <v>0.00298846153846154</v>
      </c>
      <c r="P218" s="112">
        <f t="shared" si="565"/>
        <v>0.0400379960962914</v>
      </c>
      <c r="Q218" s="112">
        <f t="shared" si="565"/>
        <v>0.0733695189348092</v>
      </c>
      <c r="R218" s="112">
        <f t="shared" si="565"/>
        <v>0.0477732074096386</v>
      </c>
      <c r="S218" s="112">
        <f t="shared" si="565"/>
        <v>0.0999841886777161</v>
      </c>
      <c r="T218" s="112">
        <f t="shared" si="565"/>
        <v>0.0206922326454034</v>
      </c>
      <c r="U218" s="112">
        <f t="shared" si="565"/>
        <v>0.0233856</v>
      </c>
      <c r="V218" s="112">
        <f t="shared" si="565"/>
        <v>0.014091488372093</v>
      </c>
      <c r="W218" s="112">
        <f t="shared" si="565"/>
        <v>0</v>
      </c>
      <c r="X218" s="112">
        <f t="shared" si="565"/>
        <v>0.102073475767063</v>
      </c>
      <c r="Y218" s="112">
        <f t="shared" si="565"/>
        <v>0.0341092327868852</v>
      </c>
      <c r="Z218" s="112">
        <f t="shared" si="565"/>
        <v>0.0127838117647059</v>
      </c>
      <c r="AA218" s="112">
        <f t="shared" si="565"/>
        <v>0.00733764705882352</v>
      </c>
      <c r="AB218" s="112">
        <f t="shared" si="565"/>
        <v>0</v>
      </c>
      <c r="AC218" s="112">
        <f t="shared" si="565"/>
        <v>0</v>
      </c>
      <c r="AD218" s="112">
        <f t="shared" si="565"/>
        <v>0.0252</v>
      </c>
      <c r="AE218" s="112">
        <f t="shared" si="565"/>
        <v>0.272063990167964</v>
      </c>
      <c r="AF218" s="112">
        <f t="shared" si="565"/>
        <v>0</v>
      </c>
      <c r="AG218" s="112">
        <f t="shared" si="565"/>
        <v>0.126101099376</v>
      </c>
      <c r="AH218" s="112">
        <f t="shared" si="565"/>
        <v>0.0851953846153847</v>
      </c>
      <c r="AI218" s="112">
        <f t="shared" si="565"/>
        <v>0</v>
      </c>
      <c r="AJ218" s="112">
        <f t="shared" si="565"/>
        <v>0.0152259950769231</v>
      </c>
      <c r="AK218" s="112">
        <f t="shared" si="565"/>
        <v>0.156305853006682</v>
      </c>
      <c r="AL218" s="112">
        <f t="shared" si="565"/>
        <v>0</v>
      </c>
      <c r="AM218" s="112">
        <f t="shared" si="565"/>
        <v>0.00470448594</v>
      </c>
      <c r="AN218" s="112">
        <f t="shared" si="565"/>
        <v>0</v>
      </c>
      <c r="AO218" s="112">
        <f t="shared" si="565"/>
        <v>0</v>
      </c>
      <c r="AP218" s="112">
        <f t="shared" si="565"/>
        <v>0</v>
      </c>
      <c r="AQ218" s="112">
        <f t="shared" si="565"/>
        <v>0.017262</v>
      </c>
      <c r="AS218" s="55" t="s">
        <v>1494</v>
      </c>
      <c r="AT218" s="55"/>
      <c r="AU218" s="6" t="str">
        <f>G$4</f>
        <v>AT</v>
      </c>
      <c r="AV218" s="6" t="str">
        <f t="shared" ref="AV218" si="566">H$4</f>
        <v>BE</v>
      </c>
      <c r="AW218" s="6" t="str">
        <f t="shared" ref="AW218" si="567">I$4</f>
        <v>BG</v>
      </c>
      <c r="AX218" s="6" t="str">
        <f t="shared" ref="AX218" si="568">J$4</f>
        <v>CH</v>
      </c>
      <c r="AY218" s="6" t="str">
        <f t="shared" ref="AY218" si="569">K$4</f>
        <v>CY</v>
      </c>
      <c r="AZ218" s="6" t="str">
        <f t="shared" ref="AZ218" si="570">L$4</f>
        <v>CZ</v>
      </c>
      <c r="BA218" s="6" t="str">
        <f t="shared" ref="BA218" si="571">M$4</f>
        <v>DE</v>
      </c>
      <c r="BB218" s="6" t="str">
        <f t="shared" ref="BB218" si="572">N$4</f>
        <v>DK</v>
      </c>
      <c r="BC218" s="6" t="str">
        <f t="shared" ref="BC218" si="573">O$4</f>
        <v>EE</v>
      </c>
      <c r="BD218" s="6" t="str">
        <f t="shared" ref="BD218" si="574">P$4</f>
        <v>EL</v>
      </c>
      <c r="BE218" s="6" t="str">
        <f t="shared" ref="BE218" si="575">Q$4</f>
        <v>ES</v>
      </c>
      <c r="BF218" s="6" t="str">
        <f t="shared" ref="BF218" si="576">R$4</f>
        <v>FI</v>
      </c>
      <c r="BG218" s="6" t="str">
        <f t="shared" ref="BG218" si="577">S$4</f>
        <v>FR</v>
      </c>
      <c r="BH218" s="6" t="str">
        <f t="shared" ref="BH218" si="578">T$4</f>
        <v>HR</v>
      </c>
      <c r="BI218" s="6" t="str">
        <f t="shared" ref="BI218" si="579">U$4</f>
        <v>HU</v>
      </c>
      <c r="BJ218" s="6" t="str">
        <f t="shared" ref="BJ218" si="580">V$4</f>
        <v>IE</v>
      </c>
      <c r="BK218" s="6" t="str">
        <f t="shared" ref="BK218" si="581">W$4</f>
        <v>IS</v>
      </c>
      <c r="BL218" s="6" t="str">
        <f t="shared" ref="BL218" si="582">X$4</f>
        <v>IT</v>
      </c>
      <c r="BM218" s="6" t="str">
        <f t="shared" ref="BM218" si="583">Y$4</f>
        <v>LT</v>
      </c>
      <c r="BN218" s="6" t="str">
        <f t="shared" ref="BN218" si="584">Z$4</f>
        <v>LU</v>
      </c>
      <c r="BO218" s="6" t="str">
        <f t="shared" ref="BO218" si="585">AA$4</f>
        <v>LV</v>
      </c>
      <c r="BP218" s="6" t="str">
        <f t="shared" ref="BP218" si="586">AB$4</f>
        <v>MT</v>
      </c>
      <c r="BQ218" s="6" t="str">
        <f t="shared" ref="BQ218" si="587">AC$4</f>
        <v>NL</v>
      </c>
      <c r="BR218" s="6" t="str">
        <f t="shared" ref="BR218" si="588">AD$4</f>
        <v>NO</v>
      </c>
      <c r="BS218" s="6" t="str">
        <f t="shared" ref="BS218" si="589">AE$4</f>
        <v>PL</v>
      </c>
      <c r="BT218" s="6" t="str">
        <f t="shared" ref="BT218" si="590">AF$4</f>
        <v>PT</v>
      </c>
      <c r="BU218" s="6" t="str">
        <f t="shared" ref="BU218" si="591">AG$4</f>
        <v>RO</v>
      </c>
      <c r="BV218" s="6" t="str">
        <f t="shared" ref="BV218" si="592">AH$4</f>
        <v>SE</v>
      </c>
      <c r="BW218" s="6" t="str">
        <f t="shared" ref="BW218" si="593">AI$4</f>
        <v>SI</v>
      </c>
      <c r="BX218" s="6" t="str">
        <f t="shared" ref="BX218" si="594">AJ$4</f>
        <v>SK</v>
      </c>
      <c r="BY218" s="6" t="str">
        <f t="shared" ref="BY218" si="595">AK$4</f>
        <v>UK</v>
      </c>
      <c r="BZ218" s="6" t="str">
        <f t="shared" ref="BZ218" si="596">AL$4</f>
        <v>AL</v>
      </c>
      <c r="CA218" s="6" t="str">
        <f t="shared" ref="CA218" si="597">AM$4</f>
        <v>BA</v>
      </c>
      <c r="CB218" s="6" t="str">
        <f t="shared" ref="CB218" si="598">AN$4</f>
        <v>KS</v>
      </c>
      <c r="CC218" s="6" t="str">
        <f t="shared" ref="CC218" si="599">AO$4</f>
        <v>ME</v>
      </c>
      <c r="CD218" s="6" t="str">
        <f t="shared" ref="CD218" si="600">AP$4</f>
        <v>MK</v>
      </c>
      <c r="CE218" s="6" t="str">
        <f t="shared" ref="CE218" si="601">AQ$4</f>
        <v>RS</v>
      </c>
    </row>
    <row r="219" spans="2:83">
      <c r="B219" t="s">
        <v>1086</v>
      </c>
      <c r="C219" t="s">
        <v>1427</v>
      </c>
      <c r="D219" s="4" t="s">
        <v>1504</v>
      </c>
      <c r="F219" s="96">
        <v>1</v>
      </c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S219" s="4" t="str">
        <f>D220</f>
        <v>INDCOG</v>
      </c>
      <c r="AU219" s="106">
        <f>G222*IF(G219&lt;&gt;"",G219,$F219)/IF(G220&lt;&gt;"",G220,$F220)</f>
        <v>0</v>
      </c>
      <c r="AV219" s="106">
        <f t="shared" ref="AV219:CE219" si="602">H222*IF(H219&lt;&gt;"",H219,$F219)/IF(H220&lt;&gt;"",H220,$F220)</f>
        <v>0</v>
      </c>
      <c r="AW219" s="106">
        <f t="shared" si="602"/>
        <v>0</v>
      </c>
      <c r="AX219" s="106">
        <f t="shared" si="602"/>
        <v>0</v>
      </c>
      <c r="AY219" s="106">
        <f t="shared" si="602"/>
        <v>0</v>
      </c>
      <c r="AZ219" s="106">
        <f t="shared" si="602"/>
        <v>0.00480880655232222</v>
      </c>
      <c r="BA219" s="106">
        <f t="shared" si="602"/>
        <v>0.0566407675906183</v>
      </c>
      <c r="BB219" s="106">
        <f t="shared" si="602"/>
        <v>0</v>
      </c>
      <c r="BC219" s="106">
        <f t="shared" si="602"/>
        <v>0</v>
      </c>
      <c r="BD219" s="106">
        <f t="shared" si="602"/>
        <v>0</v>
      </c>
      <c r="BE219" s="106">
        <f t="shared" si="602"/>
        <v>0</v>
      </c>
      <c r="BF219" s="106">
        <f t="shared" si="602"/>
        <v>0</v>
      </c>
      <c r="BG219" s="106">
        <f t="shared" si="602"/>
        <v>0</v>
      </c>
      <c r="BH219" s="106">
        <f t="shared" si="602"/>
        <v>0</v>
      </c>
      <c r="BI219" s="106">
        <f t="shared" si="602"/>
        <v>0</v>
      </c>
      <c r="BJ219" s="106">
        <f t="shared" si="602"/>
        <v>0</v>
      </c>
      <c r="BK219" s="106">
        <f t="shared" si="602"/>
        <v>0</v>
      </c>
      <c r="BL219" s="106">
        <f t="shared" si="602"/>
        <v>0</v>
      </c>
      <c r="BM219" s="106">
        <f t="shared" si="602"/>
        <v>0</v>
      </c>
      <c r="BN219" s="106">
        <f t="shared" si="602"/>
        <v>0</v>
      </c>
      <c r="BO219" s="106">
        <f t="shared" si="602"/>
        <v>0</v>
      </c>
      <c r="BP219" s="106">
        <f t="shared" si="602"/>
        <v>0</v>
      </c>
      <c r="BQ219" s="106">
        <f t="shared" si="602"/>
        <v>0</v>
      </c>
      <c r="BR219" s="106">
        <f t="shared" si="602"/>
        <v>0</v>
      </c>
      <c r="BS219" s="106">
        <f t="shared" si="602"/>
        <v>0.0362751986890619</v>
      </c>
      <c r="BT219" s="106">
        <f t="shared" si="602"/>
        <v>0</v>
      </c>
      <c r="BU219" s="106">
        <f t="shared" si="602"/>
        <v>0</v>
      </c>
      <c r="BV219" s="106">
        <f t="shared" si="602"/>
        <v>0</v>
      </c>
      <c r="BW219" s="106">
        <f t="shared" si="602"/>
        <v>0</v>
      </c>
      <c r="BX219" s="106">
        <f t="shared" si="602"/>
        <v>0</v>
      </c>
      <c r="BY219" s="106">
        <f t="shared" si="602"/>
        <v>0</v>
      </c>
      <c r="BZ219" s="106">
        <f t="shared" si="602"/>
        <v>0</v>
      </c>
      <c r="CA219" s="106">
        <f t="shared" si="602"/>
        <v>0</v>
      </c>
      <c r="CB219" s="106">
        <f t="shared" si="602"/>
        <v>0</v>
      </c>
      <c r="CC219" s="106">
        <f t="shared" si="602"/>
        <v>0</v>
      </c>
      <c r="CD219" s="106">
        <f t="shared" si="602"/>
        <v>0</v>
      </c>
      <c r="CE219" s="106">
        <f t="shared" si="602"/>
        <v>0</v>
      </c>
    </row>
    <row r="220" spans="2:46">
      <c r="B220" t="s">
        <v>1086</v>
      </c>
      <c r="C220" t="s">
        <v>1388</v>
      </c>
      <c r="D220" s="4" t="s">
        <v>240</v>
      </c>
      <c r="E220" t="s">
        <v>1362</v>
      </c>
      <c r="F220" s="96">
        <v>0.9</v>
      </c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T220" s="28" t="s">
        <v>1440</v>
      </c>
    </row>
    <row r="221" spans="2:83">
      <c r="B221" t="s">
        <v>1086</v>
      </c>
      <c r="C221" t="s">
        <v>1393</v>
      </c>
      <c r="D221" s="4" t="s">
        <v>1504</v>
      </c>
      <c r="F221" s="96">
        <v>50</v>
      </c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T221" s="4" t="str">
        <f>E220</f>
        <v>ILMPRC</v>
      </c>
      <c r="AU221" s="106">
        <f>G222*IF(G219&lt;&gt;"",G219,$F219)</f>
        <v>0</v>
      </c>
      <c r="AV221" s="106">
        <f t="shared" ref="AV221:CE221" si="603">H222*IF(H219&lt;&gt;"",H219,$F219)</f>
        <v>0</v>
      </c>
      <c r="AW221" s="106">
        <f t="shared" si="603"/>
        <v>0</v>
      </c>
      <c r="AX221" s="106">
        <f t="shared" si="603"/>
        <v>0</v>
      </c>
      <c r="AY221" s="106">
        <f t="shared" si="603"/>
        <v>0</v>
      </c>
      <c r="AZ221" s="106">
        <f t="shared" si="603"/>
        <v>0.00432792589709</v>
      </c>
      <c r="BA221" s="106">
        <f t="shared" si="603"/>
        <v>0.0509766908315565</v>
      </c>
      <c r="BB221" s="106">
        <f t="shared" si="603"/>
        <v>0</v>
      </c>
      <c r="BC221" s="106">
        <f t="shared" si="603"/>
        <v>0</v>
      </c>
      <c r="BD221" s="106">
        <f t="shared" si="603"/>
        <v>0</v>
      </c>
      <c r="BE221" s="106">
        <f t="shared" si="603"/>
        <v>0</v>
      </c>
      <c r="BF221" s="106">
        <f t="shared" si="603"/>
        <v>0</v>
      </c>
      <c r="BG221" s="106">
        <f t="shared" si="603"/>
        <v>0</v>
      </c>
      <c r="BH221" s="106">
        <f t="shared" si="603"/>
        <v>0</v>
      </c>
      <c r="BI221" s="106">
        <f t="shared" si="603"/>
        <v>0</v>
      </c>
      <c r="BJ221" s="106">
        <f t="shared" si="603"/>
        <v>0</v>
      </c>
      <c r="BK221" s="106">
        <f t="shared" si="603"/>
        <v>0</v>
      </c>
      <c r="BL221" s="106">
        <f t="shared" si="603"/>
        <v>0</v>
      </c>
      <c r="BM221" s="106">
        <f t="shared" si="603"/>
        <v>0</v>
      </c>
      <c r="BN221" s="106">
        <f t="shared" si="603"/>
        <v>0</v>
      </c>
      <c r="BO221" s="106">
        <f t="shared" si="603"/>
        <v>0</v>
      </c>
      <c r="BP221" s="106">
        <f t="shared" si="603"/>
        <v>0</v>
      </c>
      <c r="BQ221" s="106">
        <f t="shared" si="603"/>
        <v>0</v>
      </c>
      <c r="BR221" s="106">
        <f t="shared" si="603"/>
        <v>0</v>
      </c>
      <c r="BS221" s="106">
        <f t="shared" si="603"/>
        <v>0.0326476788201557</v>
      </c>
      <c r="BT221" s="106">
        <f t="shared" si="603"/>
        <v>0</v>
      </c>
      <c r="BU221" s="106">
        <f t="shared" si="603"/>
        <v>0</v>
      </c>
      <c r="BV221" s="106">
        <f t="shared" si="603"/>
        <v>0</v>
      </c>
      <c r="BW221" s="106">
        <f t="shared" si="603"/>
        <v>0</v>
      </c>
      <c r="BX221" s="106">
        <f t="shared" si="603"/>
        <v>0</v>
      </c>
      <c r="BY221" s="106">
        <f t="shared" si="603"/>
        <v>0</v>
      </c>
      <c r="BZ221" s="106">
        <f t="shared" si="603"/>
        <v>0</v>
      </c>
      <c r="CA221" s="106">
        <f t="shared" si="603"/>
        <v>0</v>
      </c>
      <c r="CB221" s="106">
        <f t="shared" si="603"/>
        <v>0</v>
      </c>
      <c r="CC221" s="106">
        <f t="shared" si="603"/>
        <v>0</v>
      </c>
      <c r="CD221" s="106">
        <f t="shared" si="603"/>
        <v>0</v>
      </c>
      <c r="CE221" s="106">
        <f t="shared" si="603"/>
        <v>0</v>
      </c>
    </row>
    <row r="222" ht="14.25" spans="2:83">
      <c r="B222" s="14" t="s">
        <v>1086</v>
      </c>
      <c r="C222" s="14" t="s">
        <v>1387</v>
      </c>
      <c r="D222" s="15" t="s">
        <v>1504</v>
      </c>
      <c r="E222" s="14"/>
      <c r="F222" s="15"/>
      <c r="G222" s="112">
        <f>G209*IF(G203&lt;&gt;"",G203,$F203)/IF(G219&lt;&gt;"",G219,$F219)*G140</f>
        <v>0</v>
      </c>
      <c r="H222" s="112">
        <f t="shared" ref="H222:AQ222" si="604">H209*IF(H203&lt;&gt;"",H203,$F203)/IF(H219&lt;&gt;"",H219,$F219)*H140</f>
        <v>0</v>
      </c>
      <c r="I222" s="112">
        <f t="shared" si="604"/>
        <v>0</v>
      </c>
      <c r="J222" s="112">
        <f t="shared" si="604"/>
        <v>0</v>
      </c>
      <c r="K222" s="112">
        <f t="shared" si="604"/>
        <v>0</v>
      </c>
      <c r="L222" s="112">
        <f t="shared" si="604"/>
        <v>0.00432792589709</v>
      </c>
      <c r="M222" s="112">
        <f t="shared" si="604"/>
        <v>0.0509766908315565</v>
      </c>
      <c r="N222" s="112">
        <f t="shared" si="604"/>
        <v>0</v>
      </c>
      <c r="O222" s="112">
        <f t="shared" si="604"/>
        <v>0</v>
      </c>
      <c r="P222" s="112">
        <f t="shared" si="604"/>
        <v>0</v>
      </c>
      <c r="Q222" s="112">
        <f t="shared" si="604"/>
        <v>0</v>
      </c>
      <c r="R222" s="112">
        <f t="shared" si="604"/>
        <v>0</v>
      </c>
      <c r="S222" s="112">
        <f t="shared" si="604"/>
        <v>0</v>
      </c>
      <c r="T222" s="112">
        <f t="shared" si="604"/>
        <v>0</v>
      </c>
      <c r="U222" s="112">
        <f t="shared" si="604"/>
        <v>0</v>
      </c>
      <c r="V222" s="112">
        <f t="shared" si="604"/>
        <v>0</v>
      </c>
      <c r="W222" s="112">
        <f t="shared" si="604"/>
        <v>0</v>
      </c>
      <c r="X222" s="112">
        <f t="shared" si="604"/>
        <v>0</v>
      </c>
      <c r="Y222" s="112">
        <f t="shared" si="604"/>
        <v>0</v>
      </c>
      <c r="Z222" s="112">
        <f t="shared" si="604"/>
        <v>0</v>
      </c>
      <c r="AA222" s="112">
        <f t="shared" si="604"/>
        <v>0</v>
      </c>
      <c r="AB222" s="112">
        <f t="shared" si="604"/>
        <v>0</v>
      </c>
      <c r="AC222" s="112">
        <f t="shared" si="604"/>
        <v>0</v>
      </c>
      <c r="AD222" s="112">
        <f t="shared" si="604"/>
        <v>0</v>
      </c>
      <c r="AE222" s="112">
        <f t="shared" si="604"/>
        <v>0.0326476788201557</v>
      </c>
      <c r="AF222" s="112">
        <f t="shared" si="604"/>
        <v>0</v>
      </c>
      <c r="AG222" s="112">
        <f t="shared" si="604"/>
        <v>0</v>
      </c>
      <c r="AH222" s="112">
        <f t="shared" si="604"/>
        <v>0</v>
      </c>
      <c r="AI222" s="112">
        <f t="shared" si="604"/>
        <v>0</v>
      </c>
      <c r="AJ222" s="112">
        <f t="shared" si="604"/>
        <v>0</v>
      </c>
      <c r="AK222" s="112">
        <f t="shared" si="604"/>
        <v>0</v>
      </c>
      <c r="AL222" s="112">
        <f t="shared" si="604"/>
        <v>0</v>
      </c>
      <c r="AM222" s="112">
        <f t="shared" si="604"/>
        <v>0</v>
      </c>
      <c r="AN222" s="112">
        <f t="shared" si="604"/>
        <v>0</v>
      </c>
      <c r="AO222" s="112">
        <f t="shared" si="604"/>
        <v>0</v>
      </c>
      <c r="AP222" s="112">
        <f t="shared" si="604"/>
        <v>0</v>
      </c>
      <c r="AQ222" s="112">
        <f t="shared" si="604"/>
        <v>0</v>
      </c>
      <c r="AS222" s="55" t="s">
        <v>1494</v>
      </c>
      <c r="AT222" s="55"/>
      <c r="AU222" s="6" t="str">
        <f>G$4</f>
        <v>AT</v>
      </c>
      <c r="AV222" s="6" t="str">
        <f t="shared" ref="AV222" si="605">H$4</f>
        <v>BE</v>
      </c>
      <c r="AW222" s="6" t="str">
        <f t="shared" ref="AW222" si="606">I$4</f>
        <v>BG</v>
      </c>
      <c r="AX222" s="6" t="str">
        <f t="shared" ref="AX222" si="607">J$4</f>
        <v>CH</v>
      </c>
      <c r="AY222" s="6" t="str">
        <f t="shared" ref="AY222" si="608">K$4</f>
        <v>CY</v>
      </c>
      <c r="AZ222" s="6" t="str">
        <f t="shared" ref="AZ222" si="609">L$4</f>
        <v>CZ</v>
      </c>
      <c r="BA222" s="6" t="str">
        <f t="shared" ref="BA222" si="610">M$4</f>
        <v>DE</v>
      </c>
      <c r="BB222" s="6" t="str">
        <f t="shared" ref="BB222" si="611">N$4</f>
        <v>DK</v>
      </c>
      <c r="BC222" s="6" t="str">
        <f t="shared" ref="BC222" si="612">O$4</f>
        <v>EE</v>
      </c>
      <c r="BD222" s="6" t="str">
        <f t="shared" ref="BD222" si="613">P$4</f>
        <v>EL</v>
      </c>
      <c r="BE222" s="6" t="str">
        <f t="shared" ref="BE222" si="614">Q$4</f>
        <v>ES</v>
      </c>
      <c r="BF222" s="6" t="str">
        <f t="shared" ref="BF222" si="615">R$4</f>
        <v>FI</v>
      </c>
      <c r="BG222" s="6" t="str">
        <f t="shared" ref="BG222" si="616">S$4</f>
        <v>FR</v>
      </c>
      <c r="BH222" s="6" t="str">
        <f t="shared" ref="BH222" si="617">T$4</f>
        <v>HR</v>
      </c>
      <c r="BI222" s="6" t="str">
        <f t="shared" ref="BI222" si="618">U$4</f>
        <v>HU</v>
      </c>
      <c r="BJ222" s="6" t="str">
        <f t="shared" ref="BJ222" si="619">V$4</f>
        <v>IE</v>
      </c>
      <c r="BK222" s="6" t="str">
        <f t="shared" ref="BK222" si="620">W$4</f>
        <v>IS</v>
      </c>
      <c r="BL222" s="6" t="str">
        <f t="shared" ref="BL222" si="621">X$4</f>
        <v>IT</v>
      </c>
      <c r="BM222" s="6" t="str">
        <f t="shared" ref="BM222" si="622">Y$4</f>
        <v>LT</v>
      </c>
      <c r="BN222" s="6" t="str">
        <f t="shared" ref="BN222" si="623">Z$4</f>
        <v>LU</v>
      </c>
      <c r="BO222" s="6" t="str">
        <f t="shared" ref="BO222" si="624">AA$4</f>
        <v>LV</v>
      </c>
      <c r="BP222" s="6" t="str">
        <f t="shared" ref="BP222" si="625">AB$4</f>
        <v>MT</v>
      </c>
      <c r="BQ222" s="6" t="str">
        <f t="shared" ref="BQ222" si="626">AC$4</f>
        <v>NL</v>
      </c>
      <c r="BR222" s="6" t="str">
        <f t="shared" ref="BR222" si="627">AD$4</f>
        <v>NO</v>
      </c>
      <c r="BS222" s="6" t="str">
        <f t="shared" ref="BS222" si="628">AE$4</f>
        <v>PL</v>
      </c>
      <c r="BT222" s="6" t="str">
        <f t="shared" ref="BT222" si="629">AF$4</f>
        <v>PT</v>
      </c>
      <c r="BU222" s="6" t="str">
        <f t="shared" ref="BU222" si="630">AG$4</f>
        <v>RO</v>
      </c>
      <c r="BV222" s="6" t="str">
        <f t="shared" ref="BV222" si="631">AH$4</f>
        <v>SE</v>
      </c>
      <c r="BW222" s="6" t="str">
        <f t="shared" ref="BW222" si="632">AI$4</f>
        <v>SI</v>
      </c>
      <c r="BX222" s="6" t="str">
        <f t="shared" ref="BX222" si="633">AJ$4</f>
        <v>SK</v>
      </c>
      <c r="BY222" s="6" t="str">
        <f t="shared" ref="BY222" si="634">AK$4</f>
        <v>UK</v>
      </c>
      <c r="BZ222" s="6" t="str">
        <f t="shared" ref="BZ222" si="635">AL$4</f>
        <v>AL</v>
      </c>
      <c r="CA222" s="6" t="str">
        <f t="shared" ref="CA222" si="636">AM$4</f>
        <v>BA</v>
      </c>
      <c r="CB222" s="6" t="str">
        <f t="shared" ref="CB222" si="637">AN$4</f>
        <v>KS</v>
      </c>
      <c r="CC222" s="6" t="str">
        <f t="shared" ref="CC222" si="638">AO$4</f>
        <v>ME</v>
      </c>
      <c r="CD222" s="6" t="str">
        <f t="shared" ref="CD222" si="639">AP$4</f>
        <v>MK</v>
      </c>
      <c r="CE222" s="6" t="str">
        <f t="shared" ref="CE222" si="640">AQ$4</f>
        <v>RS</v>
      </c>
    </row>
    <row r="223" spans="2:83">
      <c r="B223" t="s">
        <v>1088</v>
      </c>
      <c r="C223" t="s">
        <v>1427</v>
      </c>
      <c r="D223" s="4" t="s">
        <v>1504</v>
      </c>
      <c r="F223" s="96">
        <v>1</v>
      </c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S223" s="4" t="str">
        <f>D224</f>
        <v>INDGAS</v>
      </c>
      <c r="AU223" s="106">
        <f>G226*IF(G223&lt;&gt;"",G223,$F223)/IF(G224&lt;&gt;"",G224,$F224)</f>
        <v>0.232640625</v>
      </c>
      <c r="AV223" s="106">
        <f t="shared" ref="AV223:CE223" si="641">H226*IF(H223&lt;&gt;"",H223,$F223)/IF(H224&lt;&gt;"",H224,$F224)</f>
        <v>0.199099870967742</v>
      </c>
      <c r="AW223" s="106">
        <f t="shared" si="641"/>
        <v>0.0745879896774193</v>
      </c>
      <c r="AX223" s="106">
        <f t="shared" si="641"/>
        <v>0</v>
      </c>
      <c r="AY223" s="106">
        <f t="shared" si="641"/>
        <v>0</v>
      </c>
      <c r="AZ223" s="106">
        <f t="shared" si="641"/>
        <v>0.187543455540567</v>
      </c>
      <c r="BA223" s="106">
        <f t="shared" si="641"/>
        <v>0.969781791044776</v>
      </c>
      <c r="BB223" s="106">
        <f t="shared" si="641"/>
        <v>0</v>
      </c>
      <c r="BC223" s="106">
        <f t="shared" si="641"/>
        <v>0.0298846153846154</v>
      </c>
      <c r="BD223" s="106">
        <f t="shared" si="641"/>
        <v>0</v>
      </c>
      <c r="BE223" s="106">
        <f t="shared" si="641"/>
        <v>0.0407608438526718</v>
      </c>
      <c r="BF223" s="106">
        <f t="shared" si="641"/>
        <v>0.0241278825301205</v>
      </c>
      <c r="BG223" s="106">
        <f t="shared" si="641"/>
        <v>0.427362973132877</v>
      </c>
      <c r="BH223" s="106">
        <f t="shared" si="641"/>
        <v>0.0269898686679174</v>
      </c>
      <c r="BI223" s="106">
        <f t="shared" si="641"/>
        <v>0.059136</v>
      </c>
      <c r="BJ223" s="106">
        <f t="shared" si="641"/>
        <v>0</v>
      </c>
      <c r="BK223" s="106">
        <f t="shared" si="641"/>
        <v>0</v>
      </c>
      <c r="BL223" s="106">
        <f t="shared" si="641"/>
        <v>0.179426031621791</v>
      </c>
      <c r="BM223" s="106">
        <f t="shared" si="641"/>
        <v>0</v>
      </c>
      <c r="BN223" s="106">
        <f t="shared" si="641"/>
        <v>0</v>
      </c>
      <c r="BO223" s="106">
        <f t="shared" si="641"/>
        <v>0.00724705882352941</v>
      </c>
      <c r="BP223" s="106">
        <f t="shared" si="641"/>
        <v>0</v>
      </c>
      <c r="BQ223" s="106">
        <f t="shared" si="641"/>
        <v>0.00930456226880396</v>
      </c>
      <c r="BR223" s="106">
        <f t="shared" si="641"/>
        <v>0</v>
      </c>
      <c r="BS223" s="106">
        <f t="shared" si="641"/>
        <v>0.241834657927079</v>
      </c>
      <c r="BT223" s="106">
        <f t="shared" si="641"/>
        <v>0.0100677377622378</v>
      </c>
      <c r="BU223" s="106">
        <f t="shared" si="641"/>
        <v>0.27198276336</v>
      </c>
      <c r="BV223" s="106">
        <f t="shared" si="641"/>
        <v>0</v>
      </c>
      <c r="BW223" s="106">
        <f t="shared" si="641"/>
        <v>0.167322580645161</v>
      </c>
      <c r="BX223" s="106">
        <f t="shared" si="641"/>
        <v>0.143303483076923</v>
      </c>
      <c r="BY223" s="106">
        <f t="shared" si="641"/>
        <v>0.154012056421678</v>
      </c>
      <c r="BZ223" s="106">
        <f t="shared" si="641"/>
        <v>0</v>
      </c>
      <c r="CA223" s="106">
        <f t="shared" si="641"/>
        <v>0.0042768054</v>
      </c>
      <c r="CB223" s="106">
        <f t="shared" si="641"/>
        <v>0</v>
      </c>
      <c r="CC223" s="106">
        <f t="shared" si="641"/>
        <v>0</v>
      </c>
      <c r="CD223" s="106">
        <f t="shared" si="641"/>
        <v>0</v>
      </c>
      <c r="CE223" s="106">
        <f t="shared" si="641"/>
        <v>0.023016</v>
      </c>
    </row>
    <row r="224" spans="2:46">
      <c r="B224" t="s">
        <v>1088</v>
      </c>
      <c r="C224" t="s">
        <v>1388</v>
      </c>
      <c r="D224" s="4" t="s">
        <v>239</v>
      </c>
      <c r="E224" t="s">
        <v>1362</v>
      </c>
      <c r="F224" s="96">
        <v>0.9</v>
      </c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T224" s="28" t="s">
        <v>1440</v>
      </c>
    </row>
    <row r="225" spans="2:83">
      <c r="B225" t="s">
        <v>1088</v>
      </c>
      <c r="C225" t="s">
        <v>1393</v>
      </c>
      <c r="D225" s="4" t="s">
        <v>1504</v>
      </c>
      <c r="F225" s="96">
        <v>50</v>
      </c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T225" s="4" t="str">
        <f>E224</f>
        <v>ILMPRC</v>
      </c>
      <c r="AU225" s="106">
        <f>G226*IF(G223&lt;&gt;"",G223,$F223)</f>
        <v>0.2093765625</v>
      </c>
      <c r="AV225" s="106">
        <f t="shared" ref="AV225:CE225" si="642">H226*IF(H223&lt;&gt;"",H223,$F223)</f>
        <v>0.179189883870968</v>
      </c>
      <c r="AW225" s="106">
        <f t="shared" si="642"/>
        <v>0.0671291907096774</v>
      </c>
      <c r="AX225" s="106">
        <f t="shared" si="642"/>
        <v>0</v>
      </c>
      <c r="AY225" s="106">
        <f t="shared" si="642"/>
        <v>0</v>
      </c>
      <c r="AZ225" s="106">
        <f t="shared" si="642"/>
        <v>0.16878910998651</v>
      </c>
      <c r="BA225" s="106">
        <f t="shared" si="642"/>
        <v>0.872803611940299</v>
      </c>
      <c r="BB225" s="106">
        <f t="shared" si="642"/>
        <v>0</v>
      </c>
      <c r="BC225" s="106">
        <f t="shared" si="642"/>
        <v>0.0268961538461538</v>
      </c>
      <c r="BD225" s="106">
        <f t="shared" si="642"/>
        <v>0</v>
      </c>
      <c r="BE225" s="106">
        <f t="shared" si="642"/>
        <v>0.0366847594674046</v>
      </c>
      <c r="BF225" s="106">
        <f t="shared" si="642"/>
        <v>0.0217150942771084</v>
      </c>
      <c r="BG225" s="106">
        <f t="shared" si="642"/>
        <v>0.384626675819589</v>
      </c>
      <c r="BH225" s="106">
        <f t="shared" si="642"/>
        <v>0.0242908818011257</v>
      </c>
      <c r="BI225" s="106">
        <f t="shared" si="642"/>
        <v>0.0532224</v>
      </c>
      <c r="BJ225" s="106">
        <f t="shared" si="642"/>
        <v>0</v>
      </c>
      <c r="BK225" s="106">
        <f t="shared" si="642"/>
        <v>0</v>
      </c>
      <c r="BL225" s="106">
        <f t="shared" si="642"/>
        <v>0.161483428459612</v>
      </c>
      <c r="BM225" s="106">
        <f t="shared" si="642"/>
        <v>0</v>
      </c>
      <c r="BN225" s="106">
        <f t="shared" si="642"/>
        <v>0</v>
      </c>
      <c r="BO225" s="106">
        <f t="shared" si="642"/>
        <v>0.00652235294117647</v>
      </c>
      <c r="BP225" s="106">
        <f t="shared" si="642"/>
        <v>0</v>
      </c>
      <c r="BQ225" s="106">
        <f t="shared" si="642"/>
        <v>0.00837410604192356</v>
      </c>
      <c r="BR225" s="106">
        <f t="shared" si="642"/>
        <v>0</v>
      </c>
      <c r="BS225" s="106">
        <f t="shared" si="642"/>
        <v>0.217651192134371</v>
      </c>
      <c r="BT225" s="106">
        <f t="shared" si="642"/>
        <v>0.009060963986014</v>
      </c>
      <c r="BU225" s="106">
        <f t="shared" si="642"/>
        <v>0.244784487024</v>
      </c>
      <c r="BV225" s="106">
        <f t="shared" si="642"/>
        <v>0</v>
      </c>
      <c r="BW225" s="106">
        <f t="shared" si="642"/>
        <v>0.150590322580645</v>
      </c>
      <c r="BX225" s="106">
        <f t="shared" si="642"/>
        <v>0.128973134769231</v>
      </c>
      <c r="BY225" s="106">
        <f t="shared" si="642"/>
        <v>0.13861085077951</v>
      </c>
      <c r="BZ225" s="106">
        <f t="shared" si="642"/>
        <v>0</v>
      </c>
      <c r="CA225" s="106">
        <f t="shared" si="642"/>
        <v>0.00384912486</v>
      </c>
      <c r="CB225" s="106">
        <f t="shared" si="642"/>
        <v>0</v>
      </c>
      <c r="CC225" s="106">
        <f t="shared" si="642"/>
        <v>0</v>
      </c>
      <c r="CD225" s="106">
        <f t="shared" si="642"/>
        <v>0</v>
      </c>
      <c r="CE225" s="106">
        <f t="shared" si="642"/>
        <v>0.0207144</v>
      </c>
    </row>
    <row r="226" ht="14.25" spans="2:83">
      <c r="B226" s="14" t="s">
        <v>1088</v>
      </c>
      <c r="C226" s="14" t="s">
        <v>1387</v>
      </c>
      <c r="D226" s="15" t="s">
        <v>1504</v>
      </c>
      <c r="E226" s="14"/>
      <c r="F226" s="15"/>
      <c r="G226" s="112">
        <f>G209*IF(G203&lt;&gt;"",G203,$F203)/IF(G223&lt;&gt;"",G223,$F223)*G139</f>
        <v>0.2093765625</v>
      </c>
      <c r="H226" s="112">
        <f t="shared" ref="H226:AQ226" si="643">H209*IF(H203&lt;&gt;"",H203,$F203)/IF(H223&lt;&gt;"",H223,$F223)*H139</f>
        <v>0.179189883870968</v>
      </c>
      <c r="I226" s="112">
        <f t="shared" si="643"/>
        <v>0.0671291907096774</v>
      </c>
      <c r="J226" s="112">
        <f t="shared" si="643"/>
        <v>0</v>
      </c>
      <c r="K226" s="112">
        <f t="shared" si="643"/>
        <v>0</v>
      </c>
      <c r="L226" s="112">
        <f t="shared" si="643"/>
        <v>0.16878910998651</v>
      </c>
      <c r="M226" s="112">
        <f t="shared" si="643"/>
        <v>0.872803611940299</v>
      </c>
      <c r="N226" s="112">
        <f t="shared" si="643"/>
        <v>0</v>
      </c>
      <c r="O226" s="112">
        <f t="shared" si="643"/>
        <v>0.0268961538461538</v>
      </c>
      <c r="P226" s="112">
        <f t="shared" si="643"/>
        <v>0</v>
      </c>
      <c r="Q226" s="112">
        <f t="shared" si="643"/>
        <v>0.0366847594674046</v>
      </c>
      <c r="R226" s="112">
        <f t="shared" si="643"/>
        <v>0.0217150942771084</v>
      </c>
      <c r="S226" s="112">
        <f t="shared" si="643"/>
        <v>0.384626675819589</v>
      </c>
      <c r="T226" s="112">
        <f t="shared" si="643"/>
        <v>0.0242908818011257</v>
      </c>
      <c r="U226" s="112">
        <f t="shared" si="643"/>
        <v>0.0532224</v>
      </c>
      <c r="V226" s="112">
        <f t="shared" si="643"/>
        <v>0</v>
      </c>
      <c r="W226" s="112">
        <f t="shared" si="643"/>
        <v>0</v>
      </c>
      <c r="X226" s="112">
        <f t="shared" si="643"/>
        <v>0.161483428459612</v>
      </c>
      <c r="Y226" s="112">
        <f t="shared" si="643"/>
        <v>0</v>
      </c>
      <c r="Z226" s="112">
        <f t="shared" si="643"/>
        <v>0</v>
      </c>
      <c r="AA226" s="112">
        <f t="shared" si="643"/>
        <v>0.00652235294117647</v>
      </c>
      <c r="AB226" s="112">
        <f t="shared" si="643"/>
        <v>0</v>
      </c>
      <c r="AC226" s="112">
        <f t="shared" si="643"/>
        <v>0.00837410604192356</v>
      </c>
      <c r="AD226" s="112">
        <f t="shared" si="643"/>
        <v>0</v>
      </c>
      <c r="AE226" s="112">
        <f t="shared" si="643"/>
        <v>0.217651192134371</v>
      </c>
      <c r="AF226" s="112">
        <f t="shared" si="643"/>
        <v>0.009060963986014</v>
      </c>
      <c r="AG226" s="112">
        <f t="shared" si="643"/>
        <v>0.244784487024</v>
      </c>
      <c r="AH226" s="112">
        <f t="shared" si="643"/>
        <v>0</v>
      </c>
      <c r="AI226" s="112">
        <f t="shared" si="643"/>
        <v>0.150590322580645</v>
      </c>
      <c r="AJ226" s="112">
        <f t="shared" si="643"/>
        <v>0.128973134769231</v>
      </c>
      <c r="AK226" s="112">
        <f t="shared" si="643"/>
        <v>0.13861085077951</v>
      </c>
      <c r="AL226" s="112">
        <f t="shared" si="643"/>
        <v>0</v>
      </c>
      <c r="AM226" s="112">
        <f t="shared" si="643"/>
        <v>0.00384912486</v>
      </c>
      <c r="AN226" s="112">
        <f t="shared" si="643"/>
        <v>0</v>
      </c>
      <c r="AO226" s="112">
        <f t="shared" si="643"/>
        <v>0</v>
      </c>
      <c r="AP226" s="112">
        <f t="shared" si="643"/>
        <v>0</v>
      </c>
      <c r="AQ226" s="112">
        <f t="shared" si="643"/>
        <v>0.0207144</v>
      </c>
      <c r="AS226" s="55" t="s">
        <v>1494</v>
      </c>
      <c r="AT226" s="55"/>
      <c r="AU226" s="6" t="str">
        <f>G$4</f>
        <v>AT</v>
      </c>
      <c r="AV226" s="6" t="str">
        <f t="shared" ref="AV226" si="644">H$4</f>
        <v>BE</v>
      </c>
      <c r="AW226" s="6" t="str">
        <f t="shared" ref="AW226" si="645">I$4</f>
        <v>BG</v>
      </c>
      <c r="AX226" s="6" t="str">
        <f t="shared" ref="AX226" si="646">J$4</f>
        <v>CH</v>
      </c>
      <c r="AY226" s="6" t="str">
        <f t="shared" ref="AY226" si="647">K$4</f>
        <v>CY</v>
      </c>
      <c r="AZ226" s="6" t="str">
        <f t="shared" ref="AZ226" si="648">L$4</f>
        <v>CZ</v>
      </c>
      <c r="BA226" s="6" t="str">
        <f t="shared" ref="BA226" si="649">M$4</f>
        <v>DE</v>
      </c>
      <c r="BB226" s="6" t="str">
        <f t="shared" ref="BB226" si="650">N$4</f>
        <v>DK</v>
      </c>
      <c r="BC226" s="6" t="str">
        <f t="shared" ref="BC226" si="651">O$4</f>
        <v>EE</v>
      </c>
      <c r="BD226" s="6" t="str">
        <f t="shared" ref="BD226" si="652">P$4</f>
        <v>EL</v>
      </c>
      <c r="BE226" s="6" t="str">
        <f t="shared" ref="BE226" si="653">Q$4</f>
        <v>ES</v>
      </c>
      <c r="BF226" s="6" t="str">
        <f t="shared" ref="BF226" si="654">R$4</f>
        <v>FI</v>
      </c>
      <c r="BG226" s="6" t="str">
        <f t="shared" ref="BG226" si="655">S$4</f>
        <v>FR</v>
      </c>
      <c r="BH226" s="6" t="str">
        <f t="shared" ref="BH226" si="656">T$4</f>
        <v>HR</v>
      </c>
      <c r="BI226" s="6" t="str">
        <f t="shared" ref="BI226" si="657">U$4</f>
        <v>HU</v>
      </c>
      <c r="BJ226" s="6" t="str">
        <f t="shared" ref="BJ226" si="658">V$4</f>
        <v>IE</v>
      </c>
      <c r="BK226" s="6" t="str">
        <f t="shared" ref="BK226" si="659">W$4</f>
        <v>IS</v>
      </c>
      <c r="BL226" s="6" t="str">
        <f t="shared" ref="BL226" si="660">X$4</f>
        <v>IT</v>
      </c>
      <c r="BM226" s="6" t="str">
        <f t="shared" ref="BM226" si="661">Y$4</f>
        <v>LT</v>
      </c>
      <c r="BN226" s="6" t="str">
        <f t="shared" ref="BN226" si="662">Z$4</f>
        <v>LU</v>
      </c>
      <c r="BO226" s="6" t="str">
        <f t="shared" ref="BO226" si="663">AA$4</f>
        <v>LV</v>
      </c>
      <c r="BP226" s="6" t="str">
        <f t="shared" ref="BP226" si="664">AB$4</f>
        <v>MT</v>
      </c>
      <c r="BQ226" s="6" t="str">
        <f t="shared" ref="BQ226" si="665">AC$4</f>
        <v>NL</v>
      </c>
      <c r="BR226" s="6" t="str">
        <f t="shared" ref="BR226" si="666">AD$4</f>
        <v>NO</v>
      </c>
      <c r="BS226" s="6" t="str">
        <f t="shared" ref="BS226" si="667">AE$4</f>
        <v>PL</v>
      </c>
      <c r="BT226" s="6" t="str">
        <f t="shared" ref="BT226" si="668">AF$4</f>
        <v>PT</v>
      </c>
      <c r="BU226" s="6" t="str">
        <f t="shared" ref="BU226" si="669">AG$4</f>
        <v>RO</v>
      </c>
      <c r="BV226" s="6" t="str">
        <f t="shared" ref="BV226" si="670">AH$4</f>
        <v>SE</v>
      </c>
      <c r="BW226" s="6" t="str">
        <f t="shared" ref="BW226" si="671">AI$4</f>
        <v>SI</v>
      </c>
      <c r="BX226" s="6" t="str">
        <f t="shared" ref="BX226" si="672">AJ$4</f>
        <v>SK</v>
      </c>
      <c r="BY226" s="6" t="str">
        <f t="shared" ref="BY226" si="673">AK$4</f>
        <v>UK</v>
      </c>
      <c r="BZ226" s="6" t="str">
        <f t="shared" ref="BZ226" si="674">AL$4</f>
        <v>AL</v>
      </c>
      <c r="CA226" s="6" t="str">
        <f t="shared" ref="CA226" si="675">AM$4</f>
        <v>BA</v>
      </c>
      <c r="CB226" s="6" t="str">
        <f t="shared" ref="CB226" si="676">AN$4</f>
        <v>KS</v>
      </c>
      <c r="CC226" s="6" t="str">
        <f t="shared" ref="CC226" si="677">AO$4</f>
        <v>ME</v>
      </c>
      <c r="CD226" s="6" t="str">
        <f t="shared" ref="CD226" si="678">AP$4</f>
        <v>MK</v>
      </c>
      <c r="CE226" s="6" t="str">
        <f t="shared" ref="CE226" si="679">AQ$4</f>
        <v>RS</v>
      </c>
    </row>
    <row r="227" spans="2:83">
      <c r="B227" t="s">
        <v>1090</v>
      </c>
      <c r="C227" t="s">
        <v>1427</v>
      </c>
      <c r="D227" s="4" t="s">
        <v>1504</v>
      </c>
      <c r="F227" s="96">
        <v>1</v>
      </c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S227" s="4" t="str">
        <f>D228</f>
        <v>INDHFO</v>
      </c>
      <c r="AU227" s="106">
        <f>G230*IF(G227&lt;&gt;"",G227,$F227)/IF(G228&lt;&gt;"",G228,$F228)</f>
        <v>0.1861125</v>
      </c>
      <c r="AV227" s="106">
        <f t="shared" ref="AV227:CE227" si="680">H230*IF(H227&lt;&gt;"",H227,$F227)/IF(H228&lt;&gt;"",H228,$F228)</f>
        <v>0.17006447311828</v>
      </c>
      <c r="AW227" s="106">
        <f t="shared" si="680"/>
        <v>0.0468838792258065</v>
      </c>
      <c r="AX227" s="106">
        <f t="shared" si="680"/>
        <v>0.0224</v>
      </c>
      <c r="AY227" s="106">
        <f t="shared" si="680"/>
        <v>0.00178673785371065</v>
      </c>
      <c r="AZ227" s="106">
        <f t="shared" si="680"/>
        <v>0.00437164232029293</v>
      </c>
      <c r="BA227" s="106">
        <f t="shared" si="680"/>
        <v>0.343671684434968</v>
      </c>
      <c r="BB227" s="106">
        <f t="shared" si="680"/>
        <v>0</v>
      </c>
      <c r="BC227" s="106">
        <f t="shared" si="680"/>
        <v>0</v>
      </c>
      <c r="BD227" s="106">
        <f t="shared" si="680"/>
        <v>0.0296577748861418</v>
      </c>
      <c r="BE227" s="106">
        <f t="shared" si="680"/>
        <v>0.117487138163583</v>
      </c>
      <c r="BF227" s="106">
        <f t="shared" si="680"/>
        <v>0.0193023060240964</v>
      </c>
      <c r="BG227" s="106">
        <f t="shared" si="680"/>
        <v>0.155878127487134</v>
      </c>
      <c r="BH227" s="106">
        <f t="shared" si="680"/>
        <v>0</v>
      </c>
      <c r="BI227" s="106">
        <f t="shared" si="680"/>
        <v>0.00448</v>
      </c>
      <c r="BJ227" s="106">
        <f t="shared" si="680"/>
        <v>0.0290776744186047</v>
      </c>
      <c r="BK227" s="106">
        <f t="shared" si="680"/>
        <v>0</v>
      </c>
      <c r="BL227" s="106">
        <f t="shared" si="680"/>
        <v>0.593213472448341</v>
      </c>
      <c r="BM227" s="106">
        <f t="shared" si="680"/>
        <v>0.00421101639344262</v>
      </c>
      <c r="BN227" s="106">
        <f t="shared" si="680"/>
        <v>0</v>
      </c>
      <c r="BO227" s="106">
        <f t="shared" si="680"/>
        <v>0.00271764705882353</v>
      </c>
      <c r="BP227" s="106">
        <f t="shared" si="680"/>
        <v>0</v>
      </c>
      <c r="BQ227" s="106">
        <f t="shared" si="680"/>
        <v>0</v>
      </c>
      <c r="BR227" s="106">
        <f t="shared" si="680"/>
        <v>0</v>
      </c>
      <c r="BS227" s="106">
        <f t="shared" si="680"/>
        <v>0.0241834657927079</v>
      </c>
      <c r="BT227" s="106">
        <f t="shared" si="680"/>
        <v>0.057050513986014</v>
      </c>
      <c r="BU227" s="106">
        <f t="shared" si="680"/>
        <v>0</v>
      </c>
      <c r="BV227" s="106">
        <f t="shared" si="680"/>
        <v>0.0567969230769231</v>
      </c>
      <c r="BW227" s="106">
        <f t="shared" si="680"/>
        <v>0.00880645161290323</v>
      </c>
      <c r="BX227" s="106">
        <f t="shared" si="680"/>
        <v>0.03881136</v>
      </c>
      <c r="BY227" s="106">
        <f t="shared" si="680"/>
        <v>0</v>
      </c>
      <c r="BZ227" s="106">
        <f t="shared" si="680"/>
        <v>0</v>
      </c>
      <c r="CA227" s="106">
        <f t="shared" si="680"/>
        <v>0</v>
      </c>
      <c r="CB227" s="106">
        <f t="shared" si="680"/>
        <v>0</v>
      </c>
      <c r="CC227" s="106">
        <f t="shared" si="680"/>
        <v>0.00023492</v>
      </c>
      <c r="CD227" s="106">
        <f t="shared" si="680"/>
        <v>0.000756</v>
      </c>
      <c r="CE227" s="106">
        <f t="shared" si="680"/>
        <v>0.034524</v>
      </c>
    </row>
    <row r="228" spans="2:46">
      <c r="B228" t="s">
        <v>1090</v>
      </c>
      <c r="C228" t="s">
        <v>1388</v>
      </c>
      <c r="D228" s="4" t="s">
        <v>237</v>
      </c>
      <c r="E228" t="s">
        <v>1362</v>
      </c>
      <c r="F228" s="96">
        <v>0.9</v>
      </c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T228" s="28" t="s">
        <v>1440</v>
      </c>
    </row>
    <row r="229" spans="2:83">
      <c r="B229" t="s">
        <v>1090</v>
      </c>
      <c r="C229" t="s">
        <v>1393</v>
      </c>
      <c r="D229" s="4" t="s">
        <v>1504</v>
      </c>
      <c r="F229" s="96">
        <v>50</v>
      </c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T229" s="4" t="str">
        <f>E228</f>
        <v>ILMPRC</v>
      </c>
      <c r="AU229" s="106">
        <f>G230*IF(G227&lt;&gt;"",G227,$F227)</f>
        <v>0.16750125</v>
      </c>
      <c r="AV229" s="106">
        <f t="shared" ref="AV229:CE229" si="681">H230*IF(H227&lt;&gt;"",H227,$F227)</f>
        <v>0.153058025806452</v>
      </c>
      <c r="AW229" s="106">
        <f t="shared" si="681"/>
        <v>0.0421954913032258</v>
      </c>
      <c r="AX229" s="106">
        <f t="shared" si="681"/>
        <v>0.02016</v>
      </c>
      <c r="AY229" s="106">
        <f t="shared" si="681"/>
        <v>0.00160806406833959</v>
      </c>
      <c r="AZ229" s="106">
        <f t="shared" si="681"/>
        <v>0.00393447808826364</v>
      </c>
      <c r="BA229" s="106">
        <f t="shared" si="681"/>
        <v>0.309304515991471</v>
      </c>
      <c r="BB229" s="106">
        <f t="shared" si="681"/>
        <v>0</v>
      </c>
      <c r="BC229" s="106">
        <f t="shared" si="681"/>
        <v>0</v>
      </c>
      <c r="BD229" s="106">
        <f t="shared" si="681"/>
        <v>0.0266919973975276</v>
      </c>
      <c r="BE229" s="106">
        <f t="shared" si="681"/>
        <v>0.105738424347225</v>
      </c>
      <c r="BF229" s="106">
        <f t="shared" si="681"/>
        <v>0.0173720754216867</v>
      </c>
      <c r="BG229" s="106">
        <f t="shared" si="681"/>
        <v>0.14029031473842</v>
      </c>
      <c r="BH229" s="106">
        <f t="shared" si="681"/>
        <v>0</v>
      </c>
      <c r="BI229" s="106">
        <f t="shared" si="681"/>
        <v>0.004032</v>
      </c>
      <c r="BJ229" s="106">
        <f t="shared" si="681"/>
        <v>0.0261699069767442</v>
      </c>
      <c r="BK229" s="106">
        <f t="shared" si="681"/>
        <v>0</v>
      </c>
      <c r="BL229" s="106">
        <f t="shared" si="681"/>
        <v>0.533892125203507</v>
      </c>
      <c r="BM229" s="106">
        <f t="shared" si="681"/>
        <v>0.00378991475409836</v>
      </c>
      <c r="BN229" s="106">
        <f t="shared" si="681"/>
        <v>0</v>
      </c>
      <c r="BO229" s="106">
        <f t="shared" si="681"/>
        <v>0.00244588235294117</v>
      </c>
      <c r="BP229" s="106">
        <f t="shared" si="681"/>
        <v>0</v>
      </c>
      <c r="BQ229" s="106">
        <f t="shared" si="681"/>
        <v>0</v>
      </c>
      <c r="BR229" s="106">
        <f t="shared" si="681"/>
        <v>0</v>
      </c>
      <c r="BS229" s="106">
        <f t="shared" si="681"/>
        <v>0.0217651192134371</v>
      </c>
      <c r="BT229" s="106">
        <f t="shared" si="681"/>
        <v>0.0513454625874126</v>
      </c>
      <c r="BU229" s="106">
        <f t="shared" si="681"/>
        <v>0</v>
      </c>
      <c r="BV229" s="106">
        <f t="shared" si="681"/>
        <v>0.0511172307692308</v>
      </c>
      <c r="BW229" s="106">
        <f t="shared" si="681"/>
        <v>0.0079258064516129</v>
      </c>
      <c r="BX229" s="106">
        <f t="shared" si="681"/>
        <v>0.034930224</v>
      </c>
      <c r="BY229" s="106">
        <f t="shared" si="681"/>
        <v>0</v>
      </c>
      <c r="BZ229" s="106">
        <f t="shared" si="681"/>
        <v>0</v>
      </c>
      <c r="CA229" s="106">
        <f t="shared" si="681"/>
        <v>0</v>
      </c>
      <c r="CB229" s="106">
        <f t="shared" si="681"/>
        <v>0</v>
      </c>
      <c r="CC229" s="106">
        <f t="shared" si="681"/>
        <v>0.000211428</v>
      </c>
      <c r="CD229" s="106">
        <f t="shared" si="681"/>
        <v>0.0006804</v>
      </c>
      <c r="CE229" s="106">
        <f t="shared" si="681"/>
        <v>0.0310716</v>
      </c>
    </row>
    <row r="230" spans="2:43">
      <c r="B230" s="14" t="s">
        <v>1090</v>
      </c>
      <c r="C230" s="14" t="s">
        <v>1387</v>
      </c>
      <c r="D230" s="15" t="s">
        <v>1504</v>
      </c>
      <c r="E230" s="14"/>
      <c r="F230" s="15"/>
      <c r="G230" s="112">
        <f>G209*IF(G203&lt;&gt;"",G203,$F203)/IF(G227&lt;&gt;"",G227,$F227)*G138</f>
        <v>0.16750125</v>
      </c>
      <c r="H230" s="112">
        <f t="shared" ref="H230:AQ230" si="682">H209*IF(H203&lt;&gt;"",H203,$F203)/IF(H227&lt;&gt;"",H227,$F227)*H138</f>
        <v>0.153058025806452</v>
      </c>
      <c r="I230" s="112">
        <f t="shared" si="682"/>
        <v>0.0421954913032258</v>
      </c>
      <c r="J230" s="112">
        <f t="shared" si="682"/>
        <v>0.02016</v>
      </c>
      <c r="K230" s="112">
        <f t="shared" si="682"/>
        <v>0.00160806406833959</v>
      </c>
      <c r="L230" s="112">
        <f t="shared" si="682"/>
        <v>0.00393447808826364</v>
      </c>
      <c r="M230" s="112">
        <f t="shared" si="682"/>
        <v>0.309304515991471</v>
      </c>
      <c r="N230" s="112">
        <f t="shared" si="682"/>
        <v>0</v>
      </c>
      <c r="O230" s="112">
        <f t="shared" si="682"/>
        <v>0</v>
      </c>
      <c r="P230" s="112">
        <f t="shared" si="682"/>
        <v>0.0266919973975276</v>
      </c>
      <c r="Q230" s="112">
        <f t="shared" si="682"/>
        <v>0.105738424347225</v>
      </c>
      <c r="R230" s="112">
        <f t="shared" si="682"/>
        <v>0.0173720754216867</v>
      </c>
      <c r="S230" s="112">
        <f t="shared" si="682"/>
        <v>0.14029031473842</v>
      </c>
      <c r="T230" s="112">
        <f t="shared" si="682"/>
        <v>0</v>
      </c>
      <c r="U230" s="112">
        <f t="shared" si="682"/>
        <v>0.004032</v>
      </c>
      <c r="V230" s="112">
        <f t="shared" si="682"/>
        <v>0.0261699069767442</v>
      </c>
      <c r="W230" s="112">
        <f t="shared" si="682"/>
        <v>0</v>
      </c>
      <c r="X230" s="112">
        <f t="shared" si="682"/>
        <v>0.533892125203507</v>
      </c>
      <c r="Y230" s="112">
        <f t="shared" si="682"/>
        <v>0.00378991475409836</v>
      </c>
      <c r="Z230" s="112">
        <f t="shared" si="682"/>
        <v>0</v>
      </c>
      <c r="AA230" s="112">
        <f t="shared" si="682"/>
        <v>0.00244588235294117</v>
      </c>
      <c r="AB230" s="112">
        <f t="shared" si="682"/>
        <v>0</v>
      </c>
      <c r="AC230" s="112">
        <f t="shared" si="682"/>
        <v>0</v>
      </c>
      <c r="AD230" s="112">
        <f t="shared" si="682"/>
        <v>0</v>
      </c>
      <c r="AE230" s="112">
        <f t="shared" si="682"/>
        <v>0.0217651192134371</v>
      </c>
      <c r="AF230" s="112">
        <f t="shared" si="682"/>
        <v>0.0513454625874126</v>
      </c>
      <c r="AG230" s="112">
        <f t="shared" si="682"/>
        <v>0</v>
      </c>
      <c r="AH230" s="112">
        <f t="shared" si="682"/>
        <v>0.0511172307692308</v>
      </c>
      <c r="AI230" s="112">
        <f t="shared" si="682"/>
        <v>0.0079258064516129</v>
      </c>
      <c r="AJ230" s="112">
        <f t="shared" si="682"/>
        <v>0.034930224</v>
      </c>
      <c r="AK230" s="112">
        <f t="shared" si="682"/>
        <v>0</v>
      </c>
      <c r="AL230" s="112">
        <f t="shared" si="682"/>
        <v>0</v>
      </c>
      <c r="AM230" s="112">
        <f t="shared" si="682"/>
        <v>0</v>
      </c>
      <c r="AN230" s="112">
        <f t="shared" si="682"/>
        <v>0</v>
      </c>
      <c r="AO230" s="112">
        <f t="shared" si="682"/>
        <v>0.000211428</v>
      </c>
      <c r="AP230" s="112">
        <f t="shared" si="682"/>
        <v>0.0006804</v>
      </c>
      <c r="AQ230" s="112">
        <f t="shared" si="682"/>
        <v>0.0310716</v>
      </c>
    </row>
    <row r="233" ht="23.25" spans="3:5">
      <c r="C233" s="18" t="s">
        <v>1653</v>
      </c>
      <c r="D233" s="18"/>
      <c r="E233" s="18"/>
    </row>
    <row r="234" spans="5:43">
      <c r="E234" s="4"/>
      <c r="AK234"/>
      <c r="AQ234" s="4"/>
    </row>
    <row r="235" spans="5:43">
      <c r="E235" s="5" t="s">
        <v>1379</v>
      </c>
      <c r="F235"/>
      <c r="AQ235" s="4"/>
    </row>
    <row r="236" ht="14.25" spans="3:43">
      <c r="C236" s="2" t="s">
        <v>748</v>
      </c>
      <c r="D236" s="2" t="s">
        <v>1382</v>
      </c>
      <c r="E236" s="2" t="s">
        <v>1150</v>
      </c>
      <c r="F236" s="94">
        <v>2010</v>
      </c>
      <c r="G236" s="6" t="s">
        <v>21</v>
      </c>
      <c r="H236" s="6" t="s">
        <v>22</v>
      </c>
      <c r="I236" s="6" t="s">
        <v>23</v>
      </c>
      <c r="J236" s="6" t="s">
        <v>289</v>
      </c>
      <c r="K236" s="6" t="s">
        <v>24</v>
      </c>
      <c r="L236" s="6" t="s">
        <v>25</v>
      </c>
      <c r="M236" s="6" t="s">
        <v>26</v>
      </c>
      <c r="N236" s="6" t="s">
        <v>27</v>
      </c>
      <c r="O236" s="6" t="s">
        <v>28</v>
      </c>
      <c r="P236" s="6" t="s">
        <v>29</v>
      </c>
      <c r="Q236" s="6" t="s">
        <v>30</v>
      </c>
      <c r="R236" s="6" t="s">
        <v>31</v>
      </c>
      <c r="S236" s="6" t="s">
        <v>32</v>
      </c>
      <c r="T236" s="6" t="s">
        <v>33</v>
      </c>
      <c r="U236" s="6" t="s">
        <v>34</v>
      </c>
      <c r="V236" s="6" t="s">
        <v>35</v>
      </c>
      <c r="W236" s="6" t="s">
        <v>36</v>
      </c>
      <c r="X236" s="6" t="s">
        <v>37</v>
      </c>
      <c r="Y236" s="6" t="s">
        <v>38</v>
      </c>
      <c r="Z236" s="6" t="s">
        <v>39</v>
      </c>
      <c r="AA236" s="6" t="s">
        <v>40</v>
      </c>
      <c r="AB236" s="6" t="s">
        <v>43</v>
      </c>
      <c r="AC236" s="6" t="s">
        <v>44</v>
      </c>
      <c r="AD236" s="6" t="s">
        <v>45</v>
      </c>
      <c r="AE236" s="6" t="s">
        <v>46</v>
      </c>
      <c r="AF236" s="6" t="s">
        <v>47</v>
      </c>
      <c r="AG236" s="6" t="s">
        <v>48</v>
      </c>
      <c r="AH236" s="6" t="s">
        <v>50</v>
      </c>
      <c r="AI236" s="6" t="s">
        <v>51</v>
      </c>
      <c r="AJ236" s="6" t="s">
        <v>52</v>
      </c>
      <c r="AK236" s="6" t="s">
        <v>53</v>
      </c>
      <c r="AL236" s="6" t="s">
        <v>290</v>
      </c>
      <c r="AM236" s="6" t="s">
        <v>291</v>
      </c>
      <c r="AN236" s="6" t="s">
        <v>292</v>
      </c>
      <c r="AO236" s="6" t="s">
        <v>41</v>
      </c>
      <c r="AP236" s="6" t="s">
        <v>42</v>
      </c>
      <c r="AQ236" s="6" t="s">
        <v>49</v>
      </c>
    </row>
    <row r="237" ht="16.5" spans="3:84">
      <c r="C237" s="7" t="s">
        <v>1654</v>
      </c>
      <c r="D237" s="7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CF237" s="68"/>
    </row>
    <row r="238" ht="16.5" spans="3:84">
      <c r="C238" s="100" t="s">
        <v>1655</v>
      </c>
      <c r="D238" s="100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S238" s="55" t="s">
        <v>1494</v>
      </c>
      <c r="AU238" s="6" t="str">
        <f>G$4</f>
        <v>AT</v>
      </c>
      <c r="AV238" s="6" t="str">
        <f t="shared" ref="AV238" si="683">H$4</f>
        <v>BE</v>
      </c>
      <c r="AW238" s="6" t="str">
        <f t="shared" ref="AW238" si="684">I$4</f>
        <v>BG</v>
      </c>
      <c r="AX238" s="6" t="str">
        <f t="shared" ref="AX238" si="685">J$4</f>
        <v>CH</v>
      </c>
      <c r="AY238" s="6" t="str">
        <f t="shared" ref="AY238" si="686">K$4</f>
        <v>CY</v>
      </c>
      <c r="AZ238" s="6" t="str">
        <f t="shared" ref="AZ238" si="687">L$4</f>
        <v>CZ</v>
      </c>
      <c r="BA238" s="6" t="str">
        <f t="shared" ref="BA238" si="688">M$4</f>
        <v>DE</v>
      </c>
      <c r="BB238" s="6" t="str">
        <f t="shared" ref="BB238" si="689">N$4</f>
        <v>DK</v>
      </c>
      <c r="BC238" s="6" t="str">
        <f t="shared" ref="BC238" si="690">O$4</f>
        <v>EE</v>
      </c>
      <c r="BD238" s="6" t="str">
        <f t="shared" ref="BD238" si="691">P$4</f>
        <v>EL</v>
      </c>
      <c r="BE238" s="6" t="str">
        <f t="shared" ref="BE238" si="692">Q$4</f>
        <v>ES</v>
      </c>
      <c r="BF238" s="6" t="str">
        <f t="shared" ref="BF238" si="693">R$4</f>
        <v>FI</v>
      </c>
      <c r="BG238" s="6" t="str">
        <f t="shared" ref="BG238" si="694">S$4</f>
        <v>FR</v>
      </c>
      <c r="BH238" s="6" t="str">
        <f t="shared" ref="BH238" si="695">T$4</f>
        <v>HR</v>
      </c>
      <c r="BI238" s="6" t="str">
        <f t="shared" ref="BI238" si="696">U$4</f>
        <v>HU</v>
      </c>
      <c r="BJ238" s="6" t="str">
        <f t="shared" ref="BJ238" si="697">V$4</f>
        <v>IE</v>
      </c>
      <c r="BK238" s="6" t="str">
        <f t="shared" ref="BK238" si="698">W$4</f>
        <v>IS</v>
      </c>
      <c r="BL238" s="6" t="str">
        <f t="shared" ref="BL238" si="699">X$4</f>
        <v>IT</v>
      </c>
      <c r="BM238" s="6" t="str">
        <f t="shared" ref="BM238" si="700">Y$4</f>
        <v>LT</v>
      </c>
      <c r="BN238" s="6" t="str">
        <f t="shared" ref="BN238" si="701">Z$4</f>
        <v>LU</v>
      </c>
      <c r="BO238" s="6" t="str">
        <f t="shared" ref="BO238" si="702">AA$4</f>
        <v>LV</v>
      </c>
      <c r="BP238" s="6" t="str">
        <f t="shared" ref="BP238" si="703">AB$4</f>
        <v>MT</v>
      </c>
      <c r="BQ238" s="6" t="str">
        <f t="shared" ref="BQ238" si="704">AC$4</f>
        <v>NL</v>
      </c>
      <c r="BR238" s="6" t="str">
        <f t="shared" ref="BR238" si="705">AD$4</f>
        <v>NO</v>
      </c>
      <c r="BS238" s="6" t="str">
        <f t="shared" ref="BS238" si="706">AE$4</f>
        <v>PL</v>
      </c>
      <c r="BT238" s="6" t="str">
        <f t="shared" ref="BT238" si="707">AF$4</f>
        <v>PT</v>
      </c>
      <c r="BU238" s="6" t="str">
        <f t="shared" ref="BU238" si="708">AG$4</f>
        <v>RO</v>
      </c>
      <c r="BV238" s="6" t="str">
        <f t="shared" ref="BV238" si="709">AH$4</f>
        <v>SE</v>
      </c>
      <c r="BW238" s="6" t="str">
        <f t="shared" ref="BW238" si="710">AI$4</f>
        <v>SI</v>
      </c>
      <c r="BX238" s="6" t="str">
        <f t="shared" ref="BX238" si="711">AJ$4</f>
        <v>SK</v>
      </c>
      <c r="BY238" s="6" t="str">
        <f t="shared" ref="BY238" si="712">AK$4</f>
        <v>UK</v>
      </c>
      <c r="BZ238" s="6" t="str">
        <f t="shared" ref="BZ238" si="713">AL$4</f>
        <v>AL</v>
      </c>
      <c r="CA238" s="6" t="str">
        <f t="shared" ref="CA238" si="714">AM$4</f>
        <v>BA</v>
      </c>
      <c r="CB238" s="6" t="str">
        <f t="shared" ref="CB238" si="715">AN$4</f>
        <v>KS</v>
      </c>
      <c r="CC238" s="6" t="str">
        <f t="shared" ref="CC238" si="716">AO$4</f>
        <v>ME</v>
      </c>
      <c r="CD238" s="6" t="str">
        <f t="shared" ref="CD238" si="717">AP$4</f>
        <v>MK</v>
      </c>
      <c r="CE238" s="6" t="str">
        <f t="shared" ref="CE238" si="718">AQ$4</f>
        <v>RS</v>
      </c>
      <c r="CF238" s="68"/>
    </row>
    <row r="239" spans="3:84">
      <c r="C239" t="s">
        <v>1068</v>
      </c>
      <c r="D239" t="s">
        <v>1503</v>
      </c>
      <c r="E239" s="4" t="s">
        <v>247</v>
      </c>
      <c r="F239" s="127">
        <v>0.52</v>
      </c>
      <c r="G239" s="127"/>
      <c r="H239" s="127">
        <f>F239*0.8</f>
        <v>0.416</v>
      </c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>
        <v>0.4</v>
      </c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S239" s="4" t="str">
        <f>E239</f>
        <v>INDELC</v>
      </c>
      <c r="AU239" s="106">
        <f>G$245*IF(G239&lt;&gt;"",G239,$F239)</f>
        <v>0.290354763177897</v>
      </c>
      <c r="AV239" s="106">
        <f t="shared" ref="AV239:CE242" si="719">H$245*IF(H239&lt;&gt;"",H239,$F239)</f>
        <v>0.22419790848</v>
      </c>
      <c r="AW239" s="106">
        <f t="shared" si="719"/>
        <v>0.0421949434146342</v>
      </c>
      <c r="AX239" s="106">
        <f t="shared" si="719"/>
        <v>0</v>
      </c>
      <c r="AY239" s="106">
        <f t="shared" si="719"/>
        <v>0</v>
      </c>
      <c r="AZ239" s="106">
        <f t="shared" si="719"/>
        <v>0.152107309229858</v>
      </c>
      <c r="BA239" s="106">
        <f t="shared" si="719"/>
        <v>1.7496550307732</v>
      </c>
      <c r="BB239" s="106">
        <f t="shared" si="719"/>
        <v>0.053665495</v>
      </c>
      <c r="BC239" s="106">
        <f t="shared" si="719"/>
        <v>0.0050019785633465</v>
      </c>
      <c r="BD239" s="106">
        <f t="shared" si="719"/>
        <v>0.0500298119290704</v>
      </c>
      <c r="BE239" s="106">
        <f t="shared" si="719"/>
        <v>0.70303442407729</v>
      </c>
      <c r="BF239" s="106">
        <f t="shared" si="719"/>
        <v>0.102107774166667</v>
      </c>
      <c r="BG239" s="106">
        <f t="shared" si="719"/>
        <v>1.02484535501752</v>
      </c>
      <c r="BH239" s="106">
        <f t="shared" si="719"/>
        <v>0</v>
      </c>
      <c r="BI239" s="106">
        <f t="shared" si="719"/>
        <v>0.113974043516911</v>
      </c>
      <c r="BJ239" s="106">
        <f t="shared" si="719"/>
        <v>0.0246559714795009</v>
      </c>
      <c r="BK239" s="106">
        <f t="shared" si="719"/>
        <v>0</v>
      </c>
      <c r="BL239" s="106">
        <f t="shared" si="719"/>
        <v>0.710450775625496</v>
      </c>
      <c r="BM239" s="106">
        <f t="shared" si="719"/>
        <v>0.0030110079795013</v>
      </c>
      <c r="BN239" s="106">
        <f t="shared" si="719"/>
        <v>0.022711392</v>
      </c>
      <c r="BO239" s="106">
        <f t="shared" si="719"/>
        <v>0.00366894259549801</v>
      </c>
      <c r="BP239" s="106">
        <f t="shared" si="719"/>
        <v>0</v>
      </c>
      <c r="BQ239" s="106">
        <f t="shared" si="719"/>
        <v>0</v>
      </c>
      <c r="BR239" s="106">
        <f t="shared" si="719"/>
        <v>0</v>
      </c>
      <c r="BS239" s="106">
        <f t="shared" si="719"/>
        <v>0.358701827681866</v>
      </c>
      <c r="BT239" s="106">
        <f t="shared" si="719"/>
        <v>0.0880299169002197</v>
      </c>
      <c r="BU239" s="106">
        <f t="shared" si="719"/>
        <v>0.0188279608974727</v>
      </c>
      <c r="BV239" s="106">
        <f t="shared" si="719"/>
        <v>0.0162739973465437</v>
      </c>
      <c r="BW239" s="106">
        <f t="shared" si="719"/>
        <v>0.00979184847633273</v>
      </c>
      <c r="BX239" s="106">
        <f t="shared" si="719"/>
        <v>0.0317922215497429</v>
      </c>
      <c r="BY239" s="106">
        <f t="shared" si="719"/>
        <v>0.821584842423207</v>
      </c>
      <c r="BZ239" s="106">
        <f t="shared" si="719"/>
        <v>0</v>
      </c>
      <c r="CA239" s="106">
        <f t="shared" si="719"/>
        <v>0.00702000009298325</v>
      </c>
      <c r="CB239" s="106">
        <f t="shared" si="719"/>
        <v>0</v>
      </c>
      <c r="CC239" s="106">
        <f t="shared" si="719"/>
        <v>0</v>
      </c>
      <c r="CD239" s="106">
        <f t="shared" si="719"/>
        <v>0</v>
      </c>
      <c r="CE239" s="106">
        <f t="shared" si="719"/>
        <v>0.0291199997520447</v>
      </c>
      <c r="CF239" s="133"/>
    </row>
    <row r="240" spans="3:84">
      <c r="C240" t="s">
        <v>1068</v>
      </c>
      <c r="D240" t="s">
        <v>1503</v>
      </c>
      <c r="E240" s="4" t="s">
        <v>239</v>
      </c>
      <c r="F240" s="127">
        <v>3.9</v>
      </c>
      <c r="G240" s="127"/>
      <c r="H240" s="128">
        <f>F240*0.8</f>
        <v>3.12</v>
      </c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8">
        <v>5.4</v>
      </c>
      <c r="AA240" s="127"/>
      <c r="AB240" s="127"/>
      <c r="AC240" s="127">
        <v>3</v>
      </c>
      <c r="AD240" s="127"/>
      <c r="AE240" s="128">
        <f>F240+F241-AE241</f>
        <v>4.425</v>
      </c>
      <c r="AF240" s="127">
        <v>5.46</v>
      </c>
      <c r="AG240" s="127"/>
      <c r="AH240" s="127"/>
      <c r="AI240" s="127"/>
      <c r="AJ240" s="127">
        <v>5.4</v>
      </c>
      <c r="AK240" s="128">
        <f>F240+F241-AK241</f>
        <v>5.4</v>
      </c>
      <c r="AL240" s="127"/>
      <c r="AM240" s="128">
        <f>F240+F241-AM241</f>
        <v>5.4</v>
      </c>
      <c r="AN240" s="127"/>
      <c r="AO240" s="127"/>
      <c r="AP240" s="127"/>
      <c r="AQ240" s="127"/>
      <c r="AS240" s="4" t="str">
        <f>E240</f>
        <v>INDGAS</v>
      </c>
      <c r="AU240" s="106">
        <f>G$245*IF(G240&lt;&gt;"",G240,$F240)</f>
        <v>2.17766072383423</v>
      </c>
      <c r="AV240" s="106">
        <f t="shared" si="719"/>
        <v>1.6814843136</v>
      </c>
      <c r="AW240" s="106">
        <f t="shared" si="719"/>
        <v>0.316462075609756</v>
      </c>
      <c r="AX240" s="106">
        <f t="shared" si="719"/>
        <v>0</v>
      </c>
      <c r="AY240" s="106">
        <f t="shared" si="719"/>
        <v>0</v>
      </c>
      <c r="AZ240" s="106">
        <f t="shared" si="719"/>
        <v>1.14080481922394</v>
      </c>
      <c r="BA240" s="106">
        <f t="shared" si="719"/>
        <v>13.122412730799</v>
      </c>
      <c r="BB240" s="106">
        <f t="shared" si="719"/>
        <v>0.4024912125</v>
      </c>
      <c r="BC240" s="106">
        <f t="shared" si="719"/>
        <v>0.0375148392250987</v>
      </c>
      <c r="BD240" s="106">
        <f t="shared" si="719"/>
        <v>0.375223589468028</v>
      </c>
      <c r="BE240" s="106">
        <f t="shared" si="719"/>
        <v>5.27275818057967</v>
      </c>
      <c r="BF240" s="106">
        <f t="shared" si="719"/>
        <v>0.76580830625</v>
      </c>
      <c r="BG240" s="106">
        <f t="shared" si="719"/>
        <v>7.68634016263138</v>
      </c>
      <c r="BH240" s="106">
        <f t="shared" si="719"/>
        <v>0</v>
      </c>
      <c r="BI240" s="106">
        <f t="shared" si="719"/>
        <v>0.854805326376831</v>
      </c>
      <c r="BJ240" s="106">
        <f t="shared" si="719"/>
        <v>0.184919786096257</v>
      </c>
      <c r="BK240" s="106">
        <f t="shared" si="719"/>
        <v>0</v>
      </c>
      <c r="BL240" s="106">
        <f t="shared" si="719"/>
        <v>5.32838081719122</v>
      </c>
      <c r="BM240" s="106">
        <f t="shared" si="719"/>
        <v>0.0225825598462598</v>
      </c>
      <c r="BN240" s="106">
        <f t="shared" si="719"/>
        <v>0.306603792</v>
      </c>
      <c r="BO240" s="106">
        <f t="shared" si="719"/>
        <v>0.0275170694662351</v>
      </c>
      <c r="BP240" s="106">
        <f t="shared" si="719"/>
        <v>0</v>
      </c>
      <c r="BQ240" s="106">
        <f t="shared" si="719"/>
        <v>0</v>
      </c>
      <c r="BR240" s="106">
        <f t="shared" si="719"/>
        <v>0</v>
      </c>
      <c r="BS240" s="106">
        <f t="shared" si="719"/>
        <v>3.05241459133127</v>
      </c>
      <c r="BT240" s="106">
        <f t="shared" si="719"/>
        <v>0.924314127452307</v>
      </c>
      <c r="BU240" s="106">
        <f t="shared" si="719"/>
        <v>0.141209706731045</v>
      </c>
      <c r="BV240" s="106">
        <f t="shared" si="719"/>
        <v>0.122054980099078</v>
      </c>
      <c r="BW240" s="106">
        <f t="shared" si="719"/>
        <v>0.0734388635724954</v>
      </c>
      <c r="BX240" s="106">
        <f t="shared" si="719"/>
        <v>0.330149993016561</v>
      </c>
      <c r="BY240" s="106">
        <f t="shared" si="719"/>
        <v>8.53184259439484</v>
      </c>
      <c r="BZ240" s="106">
        <f t="shared" si="719"/>
        <v>0</v>
      </c>
      <c r="CA240" s="106">
        <f t="shared" si="719"/>
        <v>0.0729000009655953</v>
      </c>
      <c r="CB240" s="106">
        <f t="shared" si="719"/>
        <v>0</v>
      </c>
      <c r="CC240" s="106">
        <f t="shared" si="719"/>
        <v>0</v>
      </c>
      <c r="CD240" s="106">
        <f t="shared" si="719"/>
        <v>0</v>
      </c>
      <c r="CE240" s="106">
        <f t="shared" si="719"/>
        <v>0.218399998140335</v>
      </c>
      <c r="CF240" s="54"/>
    </row>
    <row r="241" spans="3:84">
      <c r="C241" t="s">
        <v>1068</v>
      </c>
      <c r="D241" t="s">
        <v>1503</v>
      </c>
      <c r="E241" s="4" t="s">
        <v>237</v>
      </c>
      <c r="F241" s="127">
        <v>1.5</v>
      </c>
      <c r="G241" s="127"/>
      <c r="H241" s="127">
        <f>F241*0.8</f>
        <v>1.2</v>
      </c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8">
        <v>0</v>
      </c>
      <c r="AA241" s="127"/>
      <c r="AB241" s="127"/>
      <c r="AC241" s="127">
        <v>1</v>
      </c>
      <c r="AD241" s="127"/>
      <c r="AE241" s="128">
        <f>F241*0.65</f>
        <v>0.975</v>
      </c>
      <c r="AF241" s="127">
        <v>0.985</v>
      </c>
      <c r="AG241" s="127"/>
      <c r="AH241" s="127"/>
      <c r="AI241" s="127"/>
      <c r="AJ241" s="127"/>
      <c r="AK241" s="128">
        <v>0</v>
      </c>
      <c r="AL241" s="127"/>
      <c r="AM241" s="128">
        <v>0</v>
      </c>
      <c r="AN241" s="127"/>
      <c r="AO241" s="127"/>
      <c r="AP241" s="127"/>
      <c r="AQ241" s="127"/>
      <c r="AS241" s="4" t="str">
        <f>E241</f>
        <v>INDHFO</v>
      </c>
      <c r="AU241" s="106">
        <f>G$245*IF(G241&lt;&gt;"",G241,$F241)</f>
        <v>0.837561816859318</v>
      </c>
      <c r="AV241" s="106">
        <f t="shared" si="719"/>
        <v>0.646724736</v>
      </c>
      <c r="AW241" s="106">
        <f t="shared" si="719"/>
        <v>0.121716182926829</v>
      </c>
      <c r="AX241" s="106">
        <f t="shared" si="719"/>
        <v>0</v>
      </c>
      <c r="AY241" s="106">
        <f t="shared" si="719"/>
        <v>0</v>
      </c>
      <c r="AZ241" s="106">
        <f t="shared" si="719"/>
        <v>0.438771084316899</v>
      </c>
      <c r="BA241" s="106">
        <f t="shared" si="719"/>
        <v>5.04708181953807</v>
      </c>
      <c r="BB241" s="106">
        <f t="shared" si="719"/>
        <v>0.1548043125</v>
      </c>
      <c r="BC241" s="106">
        <f t="shared" si="719"/>
        <v>0.0144287843173457</v>
      </c>
      <c r="BD241" s="106">
        <f t="shared" si="719"/>
        <v>0.144316765180011</v>
      </c>
      <c r="BE241" s="106">
        <f t="shared" si="719"/>
        <v>2.02798391560757</v>
      </c>
      <c r="BF241" s="106">
        <f t="shared" si="719"/>
        <v>0.29454165625</v>
      </c>
      <c r="BG241" s="106">
        <f t="shared" si="719"/>
        <v>2.95628467793514</v>
      </c>
      <c r="BH241" s="106">
        <f t="shared" si="719"/>
        <v>0</v>
      </c>
      <c r="BI241" s="106">
        <f t="shared" si="719"/>
        <v>0.328771279375704</v>
      </c>
      <c r="BJ241" s="106">
        <f t="shared" si="719"/>
        <v>0.0711229946524064</v>
      </c>
      <c r="BK241" s="106">
        <f t="shared" si="719"/>
        <v>0</v>
      </c>
      <c r="BL241" s="106">
        <f t="shared" si="719"/>
        <v>2.04937723738124</v>
      </c>
      <c r="BM241" s="106">
        <f t="shared" si="719"/>
        <v>0.00868559994086914</v>
      </c>
      <c r="BN241" s="106">
        <f t="shared" si="719"/>
        <v>0</v>
      </c>
      <c r="BO241" s="106">
        <f t="shared" si="719"/>
        <v>0.0105834882562443</v>
      </c>
      <c r="BP241" s="106">
        <f t="shared" si="719"/>
        <v>0</v>
      </c>
      <c r="BQ241" s="106">
        <f t="shared" si="719"/>
        <v>0</v>
      </c>
      <c r="BR241" s="106">
        <f t="shared" si="719"/>
        <v>0</v>
      </c>
      <c r="BS241" s="106">
        <f t="shared" si="719"/>
        <v>0.6725659269035</v>
      </c>
      <c r="BT241" s="106">
        <f t="shared" si="719"/>
        <v>0.166748977205224</v>
      </c>
      <c r="BU241" s="106">
        <f t="shared" si="719"/>
        <v>0.0543114256657865</v>
      </c>
      <c r="BV241" s="106">
        <f t="shared" si="719"/>
        <v>0.04694422311503</v>
      </c>
      <c r="BW241" s="106">
        <f t="shared" si="719"/>
        <v>0.0282457167586521</v>
      </c>
      <c r="BX241" s="106">
        <f t="shared" si="719"/>
        <v>0.0917083313934892</v>
      </c>
      <c r="BY241" s="106">
        <f t="shared" si="719"/>
        <v>0</v>
      </c>
      <c r="BZ241" s="106">
        <f t="shared" si="719"/>
        <v>0</v>
      </c>
      <c r="CA241" s="106">
        <f t="shared" si="719"/>
        <v>0</v>
      </c>
      <c r="CB241" s="106">
        <f t="shared" si="719"/>
        <v>0</v>
      </c>
      <c r="CC241" s="106">
        <f t="shared" si="719"/>
        <v>0</v>
      </c>
      <c r="CD241" s="106">
        <f t="shared" si="719"/>
        <v>0</v>
      </c>
      <c r="CE241" s="106">
        <f t="shared" si="719"/>
        <v>0.0839999992847442</v>
      </c>
      <c r="CF241" s="133"/>
    </row>
    <row r="242" spans="3:83">
      <c r="C242" t="s">
        <v>1068</v>
      </c>
      <c r="D242" t="s">
        <v>1503</v>
      </c>
      <c r="E242" s="4" t="s">
        <v>1368</v>
      </c>
      <c r="F242" s="127">
        <v>1.05</v>
      </c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>
        <v>1.2</v>
      </c>
      <c r="AD242" s="127"/>
      <c r="AE242" s="127"/>
      <c r="AF242" s="127">
        <v>1.2</v>
      </c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S242" s="4" t="str">
        <f>E242</f>
        <v>MGHRYC</v>
      </c>
      <c r="AU242" s="106">
        <f>G$245*IF(G242&lt;&gt;"",G242,$F242)</f>
        <v>0.586293271801523</v>
      </c>
      <c r="AV242" s="106">
        <f t="shared" si="719"/>
        <v>0.565884144</v>
      </c>
      <c r="AW242" s="106">
        <f t="shared" si="719"/>
        <v>0.0852013280487805</v>
      </c>
      <c r="AX242" s="106">
        <f t="shared" si="719"/>
        <v>0</v>
      </c>
      <c r="AY242" s="106">
        <f t="shared" si="719"/>
        <v>0</v>
      </c>
      <c r="AZ242" s="106">
        <f t="shared" si="719"/>
        <v>0.307139759021829</v>
      </c>
      <c r="BA242" s="106">
        <f t="shared" si="719"/>
        <v>3.53295727367665</v>
      </c>
      <c r="BB242" s="106">
        <f t="shared" si="719"/>
        <v>0.10836301875</v>
      </c>
      <c r="BC242" s="106">
        <f t="shared" si="719"/>
        <v>0.010100149022142</v>
      </c>
      <c r="BD242" s="106">
        <f t="shared" si="719"/>
        <v>0.101021735626008</v>
      </c>
      <c r="BE242" s="106">
        <f t="shared" si="719"/>
        <v>1.4195887409253</v>
      </c>
      <c r="BF242" s="106">
        <f t="shared" si="719"/>
        <v>0.206179159375</v>
      </c>
      <c r="BG242" s="106">
        <f t="shared" si="719"/>
        <v>2.0693992745546</v>
      </c>
      <c r="BH242" s="106">
        <f t="shared" si="719"/>
        <v>0</v>
      </c>
      <c r="BI242" s="106">
        <f t="shared" si="719"/>
        <v>0.230139895562993</v>
      </c>
      <c r="BJ242" s="106">
        <f t="shared" si="719"/>
        <v>0.0497860962566845</v>
      </c>
      <c r="BK242" s="106">
        <f t="shared" si="719"/>
        <v>0</v>
      </c>
      <c r="BL242" s="106">
        <f t="shared" si="719"/>
        <v>1.43456406616687</v>
      </c>
      <c r="BM242" s="106">
        <f t="shared" si="719"/>
        <v>0.0060799199586084</v>
      </c>
      <c r="BN242" s="106">
        <f t="shared" si="719"/>
        <v>0.059617404</v>
      </c>
      <c r="BO242" s="106">
        <f t="shared" si="719"/>
        <v>0.00740844177937098</v>
      </c>
      <c r="BP242" s="106">
        <f t="shared" si="719"/>
        <v>0</v>
      </c>
      <c r="BQ242" s="106">
        <f t="shared" si="719"/>
        <v>0</v>
      </c>
      <c r="BR242" s="106">
        <f t="shared" si="719"/>
        <v>0</v>
      </c>
      <c r="BS242" s="106">
        <f t="shared" si="719"/>
        <v>0.724301767434538</v>
      </c>
      <c r="BT242" s="106">
        <f t="shared" si="719"/>
        <v>0.20314596207743</v>
      </c>
      <c r="BU242" s="106">
        <f t="shared" si="719"/>
        <v>0.0380179979660506</v>
      </c>
      <c r="BV242" s="106">
        <f t="shared" si="719"/>
        <v>0.032860956180521</v>
      </c>
      <c r="BW242" s="106">
        <f t="shared" si="719"/>
        <v>0.0197720017310565</v>
      </c>
      <c r="BX242" s="106">
        <f t="shared" si="719"/>
        <v>0.0641958319754424</v>
      </c>
      <c r="BY242" s="106">
        <f t="shared" si="719"/>
        <v>1.65896939335455</v>
      </c>
      <c r="BZ242" s="106">
        <f t="shared" si="719"/>
        <v>0</v>
      </c>
      <c r="CA242" s="106">
        <f t="shared" si="719"/>
        <v>0.0141750001877546</v>
      </c>
      <c r="CB242" s="106">
        <f t="shared" si="719"/>
        <v>0</v>
      </c>
      <c r="CC242" s="106">
        <f t="shared" si="719"/>
        <v>0</v>
      </c>
      <c r="CD242" s="106">
        <f t="shared" si="719"/>
        <v>0</v>
      </c>
      <c r="CE242" s="106">
        <f t="shared" si="719"/>
        <v>0.058799999499321</v>
      </c>
    </row>
    <row r="243" spans="3:46">
      <c r="C243" t="s">
        <v>1068</v>
      </c>
      <c r="D243" t="s">
        <v>1393</v>
      </c>
      <c r="E243" s="4" t="s">
        <v>1504</v>
      </c>
      <c r="F243" s="96">
        <v>30</v>
      </c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T243" s="28" t="s">
        <v>1440</v>
      </c>
    </row>
    <row r="244" spans="3:137">
      <c r="C244" s="12" t="s">
        <v>1068</v>
      </c>
      <c r="D244" s="12" t="s">
        <v>1505</v>
      </c>
      <c r="E244" s="13" t="s">
        <v>669</v>
      </c>
      <c r="F244" s="13">
        <v>1</v>
      </c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2"/>
      <c r="AK244" s="12"/>
      <c r="AL244" s="13"/>
      <c r="AM244" s="13"/>
      <c r="AN244" s="13"/>
      <c r="AO244" s="13"/>
      <c r="AP244" s="13"/>
      <c r="AQ244" s="13"/>
      <c r="AT244" s="4" t="str">
        <f>E244</f>
        <v>IGH</v>
      </c>
      <c r="AU244" s="106">
        <f>G$245*IF(G244&lt;&gt;"",G244,$F244)</f>
        <v>0.558374544572879</v>
      </c>
      <c r="AV244" s="106">
        <f t="shared" ref="AV244:CE244" si="720">H$245*IF(H244&lt;&gt;"",H244,$F244)</f>
        <v>0.53893728</v>
      </c>
      <c r="AW244" s="106">
        <f t="shared" si="720"/>
        <v>0.0811441219512195</v>
      </c>
      <c r="AX244" s="106">
        <f t="shared" si="720"/>
        <v>0</v>
      </c>
      <c r="AY244" s="106">
        <f t="shared" si="720"/>
        <v>0</v>
      </c>
      <c r="AZ244" s="106">
        <f t="shared" si="720"/>
        <v>0.292514056211266</v>
      </c>
      <c r="BA244" s="106">
        <f t="shared" si="720"/>
        <v>3.36472121302538</v>
      </c>
      <c r="BB244" s="106">
        <f t="shared" si="720"/>
        <v>0.103202875</v>
      </c>
      <c r="BC244" s="106">
        <f t="shared" si="720"/>
        <v>0.00961918954489711</v>
      </c>
      <c r="BD244" s="106">
        <f t="shared" si="720"/>
        <v>0.0962111767866738</v>
      </c>
      <c r="BE244" s="106">
        <f t="shared" si="720"/>
        <v>1.35198927707171</v>
      </c>
      <c r="BF244" s="106">
        <f t="shared" si="720"/>
        <v>0.196361104166667</v>
      </c>
      <c r="BG244" s="106">
        <f t="shared" si="720"/>
        <v>1.97085645195676</v>
      </c>
      <c r="BH244" s="106">
        <f t="shared" si="720"/>
        <v>0</v>
      </c>
      <c r="BI244" s="106">
        <f t="shared" si="720"/>
        <v>0.219180852917136</v>
      </c>
      <c r="BJ244" s="106">
        <f t="shared" si="720"/>
        <v>0.047415329768271</v>
      </c>
      <c r="BK244" s="106">
        <f t="shared" si="720"/>
        <v>0</v>
      </c>
      <c r="BL244" s="106">
        <f t="shared" si="720"/>
        <v>1.36625149158749</v>
      </c>
      <c r="BM244" s="106">
        <f t="shared" si="720"/>
        <v>0.00579039996057943</v>
      </c>
      <c r="BN244" s="106">
        <f t="shared" si="720"/>
        <v>0.05677848</v>
      </c>
      <c r="BO244" s="106">
        <f t="shared" si="720"/>
        <v>0.00705565883749617</v>
      </c>
      <c r="BP244" s="106">
        <f t="shared" si="720"/>
        <v>0</v>
      </c>
      <c r="BQ244" s="106">
        <f t="shared" si="720"/>
        <v>0</v>
      </c>
      <c r="BR244" s="106">
        <f t="shared" si="720"/>
        <v>0</v>
      </c>
      <c r="BS244" s="106">
        <f t="shared" si="720"/>
        <v>0.689811207080512</v>
      </c>
      <c r="BT244" s="106">
        <f t="shared" si="720"/>
        <v>0.169288301731192</v>
      </c>
      <c r="BU244" s="106">
        <f t="shared" si="720"/>
        <v>0.0362076171105244</v>
      </c>
      <c r="BV244" s="106">
        <f t="shared" si="720"/>
        <v>0.0312961487433533</v>
      </c>
      <c r="BW244" s="106">
        <f t="shared" si="720"/>
        <v>0.0188304778391014</v>
      </c>
      <c r="BX244" s="106">
        <f t="shared" si="720"/>
        <v>0.0611388875956594</v>
      </c>
      <c r="BY244" s="106">
        <f t="shared" si="720"/>
        <v>1.57997085081386</v>
      </c>
      <c r="BZ244" s="106">
        <f t="shared" si="720"/>
        <v>0</v>
      </c>
      <c r="CA244" s="106">
        <f t="shared" si="720"/>
        <v>0.013500000178814</v>
      </c>
      <c r="CB244" s="106">
        <f t="shared" si="720"/>
        <v>0</v>
      </c>
      <c r="CC244" s="106">
        <f t="shared" si="720"/>
        <v>0</v>
      </c>
      <c r="CD244" s="106">
        <f t="shared" si="720"/>
        <v>0</v>
      </c>
      <c r="CE244" s="106">
        <f t="shared" si="720"/>
        <v>0.0559999995231628</v>
      </c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  <c r="EF244" s="54"/>
      <c r="EG244" s="54"/>
    </row>
    <row r="245" spans="3:137">
      <c r="C245" s="14" t="s">
        <v>1068</v>
      </c>
      <c r="D245" s="14" t="s">
        <v>1387</v>
      </c>
      <c r="E245" s="15" t="s">
        <v>1504</v>
      </c>
      <c r="F245" s="15"/>
      <c r="G245" s="112">
        <f t="shared" ref="G245:AQ245" si="721">G117*G144</f>
        <v>0.558374544572879</v>
      </c>
      <c r="H245" s="112">
        <f t="shared" si="721"/>
        <v>0.53893728</v>
      </c>
      <c r="I245" s="112">
        <f t="shared" si="721"/>
        <v>0.0811441219512195</v>
      </c>
      <c r="J245" s="112">
        <f t="shared" si="721"/>
        <v>0</v>
      </c>
      <c r="K245" s="112">
        <f t="shared" si="721"/>
        <v>0</v>
      </c>
      <c r="L245" s="112">
        <f t="shared" si="721"/>
        <v>0.292514056211266</v>
      </c>
      <c r="M245" s="112">
        <f t="shared" si="721"/>
        <v>3.36472121302538</v>
      </c>
      <c r="N245" s="112">
        <f t="shared" si="721"/>
        <v>0.103202875</v>
      </c>
      <c r="O245" s="112">
        <f t="shared" si="721"/>
        <v>0.00961918954489711</v>
      </c>
      <c r="P245" s="112">
        <f t="shared" si="721"/>
        <v>0.0962111767866738</v>
      </c>
      <c r="Q245" s="112">
        <f t="shared" si="721"/>
        <v>1.35198927707171</v>
      </c>
      <c r="R245" s="112">
        <f t="shared" si="721"/>
        <v>0.196361104166667</v>
      </c>
      <c r="S245" s="112">
        <f t="shared" si="721"/>
        <v>1.97085645195676</v>
      </c>
      <c r="T245" s="112">
        <f t="shared" si="721"/>
        <v>0</v>
      </c>
      <c r="U245" s="112">
        <f t="shared" si="721"/>
        <v>0.219180852917136</v>
      </c>
      <c r="V245" s="112">
        <f t="shared" si="721"/>
        <v>0.047415329768271</v>
      </c>
      <c r="W245" s="112">
        <f t="shared" si="721"/>
        <v>0</v>
      </c>
      <c r="X245" s="112">
        <f t="shared" si="721"/>
        <v>1.36625149158749</v>
      </c>
      <c r="Y245" s="112">
        <f t="shared" si="721"/>
        <v>0.00579039996057943</v>
      </c>
      <c r="Z245" s="112">
        <f t="shared" si="721"/>
        <v>0.05677848</v>
      </c>
      <c r="AA245" s="112">
        <f t="shared" si="721"/>
        <v>0.00705565883749617</v>
      </c>
      <c r="AB245" s="112">
        <f t="shared" si="721"/>
        <v>0</v>
      </c>
      <c r="AC245" s="112">
        <f t="shared" si="721"/>
        <v>0</v>
      </c>
      <c r="AD245" s="112">
        <f t="shared" si="721"/>
        <v>0</v>
      </c>
      <c r="AE245" s="112">
        <f t="shared" si="721"/>
        <v>0.689811207080512</v>
      </c>
      <c r="AF245" s="112">
        <f t="shared" si="721"/>
        <v>0.169288301731192</v>
      </c>
      <c r="AG245" s="112">
        <f t="shared" si="721"/>
        <v>0.0362076171105244</v>
      </c>
      <c r="AH245" s="112">
        <f t="shared" si="721"/>
        <v>0.0312961487433533</v>
      </c>
      <c r="AI245" s="112">
        <f t="shared" si="721"/>
        <v>0.0188304778391014</v>
      </c>
      <c r="AJ245" s="112">
        <f t="shared" si="721"/>
        <v>0.0611388875956594</v>
      </c>
      <c r="AK245" s="112">
        <f t="shared" si="721"/>
        <v>1.57997085081386</v>
      </c>
      <c r="AL245" s="112">
        <f t="shared" si="721"/>
        <v>0</v>
      </c>
      <c r="AM245" s="112">
        <f t="shared" si="721"/>
        <v>0.013500000178814</v>
      </c>
      <c r="AN245" s="112">
        <f t="shared" si="721"/>
        <v>0</v>
      </c>
      <c r="AO245" s="112">
        <f t="shared" si="721"/>
        <v>0</v>
      </c>
      <c r="AP245" s="112">
        <f t="shared" si="721"/>
        <v>0</v>
      </c>
      <c r="AQ245" s="112">
        <f t="shared" si="721"/>
        <v>0.0559999995231628</v>
      </c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54"/>
      <c r="DU245" s="54"/>
      <c r="DV245" s="54"/>
      <c r="DW245" s="54"/>
      <c r="DX245" s="54"/>
      <c r="DY245" s="54"/>
      <c r="DZ245" s="54"/>
      <c r="EA245" s="54"/>
      <c r="EB245" s="54"/>
      <c r="EC245" s="54"/>
      <c r="ED245" s="54"/>
      <c r="EE245" s="54"/>
      <c r="EF245" s="54"/>
      <c r="EG245" s="54"/>
    </row>
    <row r="246" ht="16.5" spans="3:137">
      <c r="C246" s="100" t="s">
        <v>1656</v>
      </c>
      <c r="D246" s="100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S246" s="55" t="s">
        <v>1494</v>
      </c>
      <c r="AU246" s="6" t="str">
        <f>G$4</f>
        <v>AT</v>
      </c>
      <c r="AV246" s="6" t="str">
        <f t="shared" ref="AV246" si="722">H$4</f>
        <v>BE</v>
      </c>
      <c r="AW246" s="6" t="str">
        <f t="shared" ref="AW246" si="723">I$4</f>
        <v>BG</v>
      </c>
      <c r="AX246" s="6" t="str">
        <f t="shared" ref="AX246" si="724">J$4</f>
        <v>CH</v>
      </c>
      <c r="AY246" s="6" t="str">
        <f t="shared" ref="AY246" si="725">K$4</f>
        <v>CY</v>
      </c>
      <c r="AZ246" s="6" t="str">
        <f t="shared" ref="AZ246" si="726">L$4</f>
        <v>CZ</v>
      </c>
      <c r="BA246" s="6" t="str">
        <f t="shared" ref="BA246" si="727">M$4</f>
        <v>DE</v>
      </c>
      <c r="BB246" s="6" t="str">
        <f t="shared" ref="BB246" si="728">N$4</f>
        <v>DK</v>
      </c>
      <c r="BC246" s="6" t="str">
        <f t="shared" ref="BC246" si="729">O$4</f>
        <v>EE</v>
      </c>
      <c r="BD246" s="6" t="str">
        <f t="shared" ref="BD246" si="730">P$4</f>
        <v>EL</v>
      </c>
      <c r="BE246" s="6" t="str">
        <f t="shared" ref="BE246" si="731">Q$4</f>
        <v>ES</v>
      </c>
      <c r="BF246" s="6" t="str">
        <f t="shared" ref="BF246" si="732">R$4</f>
        <v>FI</v>
      </c>
      <c r="BG246" s="6" t="str">
        <f t="shared" ref="BG246" si="733">S$4</f>
        <v>FR</v>
      </c>
      <c r="BH246" s="6" t="str">
        <f t="shared" ref="BH246" si="734">T$4</f>
        <v>HR</v>
      </c>
      <c r="BI246" s="6" t="str">
        <f t="shared" ref="BI246" si="735">U$4</f>
        <v>HU</v>
      </c>
      <c r="BJ246" s="6" t="str">
        <f t="shared" ref="BJ246" si="736">V$4</f>
        <v>IE</v>
      </c>
      <c r="BK246" s="6" t="str">
        <f t="shared" ref="BK246" si="737">W$4</f>
        <v>IS</v>
      </c>
      <c r="BL246" s="6" t="str">
        <f t="shared" ref="BL246" si="738">X$4</f>
        <v>IT</v>
      </c>
      <c r="BM246" s="6" t="str">
        <f t="shared" ref="BM246" si="739">Y$4</f>
        <v>LT</v>
      </c>
      <c r="BN246" s="6" t="str">
        <f t="shared" ref="BN246" si="740">Z$4</f>
        <v>LU</v>
      </c>
      <c r="BO246" s="6" t="str">
        <f t="shared" ref="BO246" si="741">AA$4</f>
        <v>LV</v>
      </c>
      <c r="BP246" s="6" t="str">
        <f t="shared" ref="BP246" si="742">AB$4</f>
        <v>MT</v>
      </c>
      <c r="BQ246" s="6" t="str">
        <f t="shared" ref="BQ246" si="743">AC$4</f>
        <v>NL</v>
      </c>
      <c r="BR246" s="6" t="str">
        <f t="shared" ref="BR246" si="744">AD$4</f>
        <v>NO</v>
      </c>
      <c r="BS246" s="6" t="str">
        <f t="shared" ref="BS246" si="745">AE$4</f>
        <v>PL</v>
      </c>
      <c r="BT246" s="6" t="str">
        <f t="shared" ref="BT246" si="746">AF$4</f>
        <v>PT</v>
      </c>
      <c r="BU246" s="6" t="str">
        <f t="shared" ref="BU246" si="747">AG$4</f>
        <v>RO</v>
      </c>
      <c r="BV246" s="6" t="str">
        <f t="shared" ref="BV246" si="748">AH$4</f>
        <v>SE</v>
      </c>
      <c r="BW246" s="6" t="str">
        <f t="shared" ref="BW246" si="749">AI$4</f>
        <v>SI</v>
      </c>
      <c r="BX246" s="6" t="str">
        <f t="shared" ref="BX246" si="750">AJ$4</f>
        <v>SK</v>
      </c>
      <c r="BY246" s="6" t="str">
        <f t="shared" ref="BY246" si="751">AK$4</f>
        <v>UK</v>
      </c>
      <c r="BZ246" s="6" t="str">
        <f t="shared" ref="BZ246" si="752">AL$4</f>
        <v>AL</v>
      </c>
      <c r="CA246" s="6" t="str">
        <f t="shared" ref="CA246" si="753">AM$4</f>
        <v>BA</v>
      </c>
      <c r="CB246" s="6" t="str">
        <f t="shared" ref="CB246" si="754">AN$4</f>
        <v>KS</v>
      </c>
      <c r="CC246" s="6" t="str">
        <f t="shared" ref="CC246" si="755">AO$4</f>
        <v>ME</v>
      </c>
      <c r="CD246" s="6" t="str">
        <f t="shared" ref="CD246" si="756">AP$4</f>
        <v>MK</v>
      </c>
      <c r="CE246" s="6" t="str">
        <f t="shared" ref="CE246" si="757">AQ$4</f>
        <v>RS</v>
      </c>
      <c r="CG246" s="130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  <c r="CW246" s="68"/>
      <c r="CX246" s="68"/>
      <c r="CY246" s="68"/>
      <c r="CZ246" s="68"/>
      <c r="DA246" s="68"/>
      <c r="DB246" s="68"/>
      <c r="DC246" s="68"/>
      <c r="DD246" s="68"/>
      <c r="DE246" s="68"/>
      <c r="DF246" s="6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  <c r="EF246" s="54"/>
      <c r="EG246" s="54"/>
    </row>
    <row r="247" spans="3:137">
      <c r="C247" t="s">
        <v>1066</v>
      </c>
      <c r="D247" t="s">
        <v>1503</v>
      </c>
      <c r="E247" s="4" t="s">
        <v>247</v>
      </c>
      <c r="F247" s="127">
        <v>0.52</v>
      </c>
      <c r="G247" s="127"/>
      <c r="H247" s="127">
        <f>F247*0.8</f>
        <v>0.416</v>
      </c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>
        <v>0.4</v>
      </c>
      <c r="AA247" s="127"/>
      <c r="AB247" s="127"/>
      <c r="AC247" s="127"/>
      <c r="AD247" s="127"/>
      <c r="AE247" s="127"/>
      <c r="AF247" s="127">
        <v>0.945</v>
      </c>
      <c r="AG247" s="127"/>
      <c r="AH247" s="127"/>
      <c r="AI247" s="127"/>
      <c r="AJ247" s="127"/>
      <c r="AK247" s="127"/>
      <c r="AL247" s="127"/>
      <c r="AM247" s="127"/>
      <c r="AN247" s="127"/>
      <c r="AO247" s="127"/>
      <c r="AP247" s="127"/>
      <c r="AQ247" s="127"/>
      <c r="AS247" s="4" t="str">
        <f>E247</f>
        <v>INDELC</v>
      </c>
      <c r="AU247" s="106">
        <f>G$252*IF(G247&lt;&gt;"",G247,$F247)</f>
        <v>0.159226805613685</v>
      </c>
      <c r="AV247" s="106">
        <f t="shared" ref="AV247:CE249" si="758">H$252*IF(H247&lt;&gt;"",H247,$F247)</f>
        <v>0.14946527232</v>
      </c>
      <c r="AW247" s="106">
        <f t="shared" si="758"/>
        <v>0.136769816585366</v>
      </c>
      <c r="AX247" s="106">
        <f t="shared" si="758"/>
        <v>0</v>
      </c>
      <c r="AY247" s="106">
        <f t="shared" si="758"/>
        <v>0</v>
      </c>
      <c r="AZ247" s="106">
        <f t="shared" si="758"/>
        <v>0.0834136857066964</v>
      </c>
      <c r="BA247" s="106">
        <f t="shared" si="758"/>
        <v>0.959488242682075</v>
      </c>
      <c r="BB247" s="106">
        <f t="shared" si="758"/>
        <v>0.029429465</v>
      </c>
      <c r="BC247" s="106">
        <f t="shared" si="758"/>
        <v>0.0162133098260197</v>
      </c>
      <c r="BD247" s="106">
        <f t="shared" si="758"/>
        <v>0.0454629880709296</v>
      </c>
      <c r="BE247" s="106">
        <f t="shared" si="758"/>
        <v>0.965921227952344</v>
      </c>
      <c r="BF247" s="106">
        <f t="shared" si="758"/>
        <v>0.0559945858333333</v>
      </c>
      <c r="BG247" s="106">
        <f t="shared" si="758"/>
        <v>0.931295368764636</v>
      </c>
      <c r="BH247" s="106">
        <f t="shared" si="758"/>
        <v>0.0815723982901952</v>
      </c>
      <c r="BI247" s="106">
        <f t="shared" si="758"/>
        <v>0.0625018948318543</v>
      </c>
      <c r="BJ247" s="106">
        <f t="shared" si="758"/>
        <v>0.0117440285204991</v>
      </c>
      <c r="BK247" s="106">
        <f t="shared" si="758"/>
        <v>0</v>
      </c>
      <c r="BL247" s="106">
        <f t="shared" si="758"/>
        <v>1.26332651352592</v>
      </c>
      <c r="BM247" s="106">
        <f t="shared" si="758"/>
        <v>0.0097598189680387</v>
      </c>
      <c r="BN247" s="106">
        <f t="shared" si="758"/>
        <v>0.015140928</v>
      </c>
      <c r="BO247" s="106">
        <f t="shared" si="758"/>
        <v>0.0068137505344963</v>
      </c>
      <c r="BP247" s="106">
        <f t="shared" si="758"/>
        <v>0</v>
      </c>
      <c r="BQ247" s="106">
        <f t="shared" si="758"/>
        <v>0</v>
      </c>
      <c r="BR247" s="106">
        <f t="shared" si="758"/>
        <v>0</v>
      </c>
      <c r="BS247" s="106">
        <f t="shared" si="758"/>
        <v>1.16268868283088</v>
      </c>
      <c r="BT247" s="106">
        <f t="shared" si="758"/>
        <v>1.20400302996715</v>
      </c>
      <c r="BU247" s="106">
        <f t="shared" si="758"/>
        <v>0.028241941346209</v>
      </c>
      <c r="BV247" s="106">
        <f t="shared" si="758"/>
        <v>0.046318300140163</v>
      </c>
      <c r="BW247" s="106">
        <f t="shared" si="758"/>
        <v>0.0228476464447764</v>
      </c>
      <c r="BX247" s="106">
        <f t="shared" si="758"/>
        <v>0.0476883323246144</v>
      </c>
      <c r="BY247" s="106">
        <f t="shared" si="758"/>
        <v>0.391333832838422</v>
      </c>
      <c r="BZ247" s="106">
        <f t="shared" si="758"/>
        <v>0</v>
      </c>
      <c r="CA247" s="106">
        <f t="shared" si="758"/>
        <v>0.00702000009298325</v>
      </c>
      <c r="CB247" s="106">
        <f t="shared" si="758"/>
        <v>0</v>
      </c>
      <c r="CC247" s="106">
        <f t="shared" si="758"/>
        <v>0</v>
      </c>
      <c r="CD247" s="106">
        <f t="shared" si="758"/>
        <v>0</v>
      </c>
      <c r="CE247" s="106">
        <f t="shared" si="758"/>
        <v>0.262079997768402</v>
      </c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  <c r="EF247" s="54"/>
      <c r="EG247" s="54"/>
    </row>
    <row r="248" spans="3:137">
      <c r="C248" t="s">
        <v>1066</v>
      </c>
      <c r="D248" t="s">
        <v>1503</v>
      </c>
      <c r="E248" s="4" t="s">
        <v>239</v>
      </c>
      <c r="F248" s="127">
        <v>3.9</v>
      </c>
      <c r="G248" s="127"/>
      <c r="H248" s="127">
        <f>F248*0.8</f>
        <v>3.12</v>
      </c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>
        <v>5.9</v>
      </c>
      <c r="AA248" s="127"/>
      <c r="AB248" s="127"/>
      <c r="AC248" s="127">
        <v>5</v>
      </c>
      <c r="AD248" s="127"/>
      <c r="AE248" s="128">
        <f>F248+F249-AE249</f>
        <v>4.6</v>
      </c>
      <c r="AF248" s="127">
        <v>6.3168</v>
      </c>
      <c r="AG248" s="127"/>
      <c r="AH248" s="127"/>
      <c r="AI248" s="127"/>
      <c r="AJ248" s="127">
        <v>5.5</v>
      </c>
      <c r="AK248" s="128">
        <f>F248+F249-AK249</f>
        <v>5.9</v>
      </c>
      <c r="AL248" s="127"/>
      <c r="AM248" s="128">
        <f>F248+F249-AM249</f>
        <v>5.9</v>
      </c>
      <c r="AN248" s="127"/>
      <c r="AO248" s="127"/>
      <c r="AP248" s="127"/>
      <c r="AQ248" s="127"/>
      <c r="AS248" s="4" t="str">
        <f>E248</f>
        <v>INDGAS</v>
      </c>
      <c r="AU248" s="106">
        <f>G$252*IF(G248&lt;&gt;"",G248,$F248)</f>
        <v>1.19420104210264</v>
      </c>
      <c r="AV248" s="106">
        <f t="shared" si="758"/>
        <v>1.1209895424</v>
      </c>
      <c r="AW248" s="106">
        <f t="shared" si="758"/>
        <v>1.02577362439024</v>
      </c>
      <c r="AX248" s="106">
        <f t="shared" si="758"/>
        <v>0</v>
      </c>
      <c r="AY248" s="106">
        <f t="shared" si="758"/>
        <v>0</v>
      </c>
      <c r="AZ248" s="106">
        <f t="shared" si="758"/>
        <v>0.625602642800223</v>
      </c>
      <c r="BA248" s="106">
        <f t="shared" si="758"/>
        <v>7.19616182011556</v>
      </c>
      <c r="BB248" s="106">
        <f t="shared" si="758"/>
        <v>0.2207209875</v>
      </c>
      <c r="BC248" s="106">
        <f t="shared" si="758"/>
        <v>0.121599823695148</v>
      </c>
      <c r="BD248" s="106">
        <f t="shared" si="758"/>
        <v>0.340972410531972</v>
      </c>
      <c r="BE248" s="106">
        <f t="shared" si="758"/>
        <v>7.24440920964258</v>
      </c>
      <c r="BF248" s="106">
        <f t="shared" si="758"/>
        <v>0.41995939375</v>
      </c>
      <c r="BG248" s="106">
        <f t="shared" si="758"/>
        <v>6.98471526573477</v>
      </c>
      <c r="BH248" s="106">
        <f t="shared" si="758"/>
        <v>0.611792987176464</v>
      </c>
      <c r="BI248" s="106">
        <f t="shared" si="758"/>
        <v>0.468764211238907</v>
      </c>
      <c r="BJ248" s="106">
        <f t="shared" si="758"/>
        <v>0.0880802139037433</v>
      </c>
      <c r="BK248" s="106">
        <f t="shared" si="758"/>
        <v>0</v>
      </c>
      <c r="BL248" s="106">
        <f t="shared" si="758"/>
        <v>9.4749488514444</v>
      </c>
      <c r="BM248" s="106">
        <f t="shared" si="758"/>
        <v>0.0731986422602903</v>
      </c>
      <c r="BN248" s="106">
        <f t="shared" si="758"/>
        <v>0.223328688</v>
      </c>
      <c r="BO248" s="106">
        <f t="shared" si="758"/>
        <v>0.0511031290087223</v>
      </c>
      <c r="BP248" s="106">
        <f t="shared" si="758"/>
        <v>0</v>
      </c>
      <c r="BQ248" s="106">
        <f t="shared" si="758"/>
        <v>0</v>
      </c>
      <c r="BR248" s="106">
        <f t="shared" si="758"/>
        <v>0</v>
      </c>
      <c r="BS248" s="106">
        <f t="shared" si="758"/>
        <v>10.2853229635039</v>
      </c>
      <c r="BT248" s="106">
        <f t="shared" si="758"/>
        <v>8.04809136475818</v>
      </c>
      <c r="BU248" s="106">
        <f t="shared" si="758"/>
        <v>0.211814560096567</v>
      </c>
      <c r="BV248" s="106">
        <f t="shared" si="758"/>
        <v>0.347387251051222</v>
      </c>
      <c r="BW248" s="106">
        <f t="shared" si="758"/>
        <v>0.171357348335823</v>
      </c>
      <c r="BX248" s="106">
        <f t="shared" si="758"/>
        <v>0.50439582266419</v>
      </c>
      <c r="BY248" s="106">
        <f t="shared" si="758"/>
        <v>4.44013387258979</v>
      </c>
      <c r="BZ248" s="106">
        <f t="shared" si="758"/>
        <v>0</v>
      </c>
      <c r="CA248" s="106">
        <f t="shared" si="758"/>
        <v>0.0796500010550023</v>
      </c>
      <c r="CB248" s="106">
        <f t="shared" si="758"/>
        <v>0</v>
      </c>
      <c r="CC248" s="106">
        <f t="shared" si="758"/>
        <v>0</v>
      </c>
      <c r="CD248" s="106">
        <f t="shared" si="758"/>
        <v>0</v>
      </c>
      <c r="CE248" s="106">
        <f t="shared" si="758"/>
        <v>1.96559998326301</v>
      </c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54"/>
      <c r="DU248" s="54"/>
      <c r="DV248" s="54"/>
      <c r="DW248" s="54"/>
      <c r="DX248" s="54"/>
      <c r="DY248" s="54"/>
      <c r="DZ248" s="54"/>
      <c r="EA248" s="54"/>
      <c r="EB248" s="54"/>
      <c r="EC248" s="54"/>
      <c r="ED248" s="54"/>
      <c r="EE248" s="54"/>
      <c r="EF248" s="54"/>
      <c r="EG248" s="54"/>
    </row>
    <row r="249" spans="3:137">
      <c r="C249" t="s">
        <v>1066</v>
      </c>
      <c r="D249" t="s">
        <v>1503</v>
      </c>
      <c r="E249" s="4" t="s">
        <v>237</v>
      </c>
      <c r="F249" s="127">
        <v>2</v>
      </c>
      <c r="G249" s="127"/>
      <c r="H249" s="127">
        <f>F249*0.8</f>
        <v>1.6</v>
      </c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>
        <v>0</v>
      </c>
      <c r="AA249" s="127"/>
      <c r="AB249" s="127"/>
      <c r="AC249" s="127">
        <v>1</v>
      </c>
      <c r="AD249" s="127"/>
      <c r="AE249" s="128">
        <f>F249*0.65</f>
        <v>1.3</v>
      </c>
      <c r="AF249" s="127">
        <v>0.985</v>
      </c>
      <c r="AG249" s="127"/>
      <c r="AH249" s="127"/>
      <c r="AI249" s="127"/>
      <c r="AJ249" s="127"/>
      <c r="AK249" s="128">
        <v>0</v>
      </c>
      <c r="AL249" s="127"/>
      <c r="AM249" s="128">
        <v>0</v>
      </c>
      <c r="AN249" s="127"/>
      <c r="AO249" s="127"/>
      <c r="AP249" s="127"/>
      <c r="AQ249" s="127"/>
      <c r="AS249" s="4" t="str">
        <f>E249</f>
        <v>INDHFO</v>
      </c>
      <c r="AU249" s="106">
        <f>G$252*IF(G249&lt;&gt;"",G249,$F249)</f>
        <v>0.612410790821867</v>
      </c>
      <c r="AV249" s="106">
        <f t="shared" si="758"/>
        <v>0.574866432</v>
      </c>
      <c r="AW249" s="106">
        <f t="shared" si="758"/>
        <v>0.526037756097561</v>
      </c>
      <c r="AX249" s="106">
        <f t="shared" si="758"/>
        <v>0</v>
      </c>
      <c r="AY249" s="106">
        <f t="shared" si="758"/>
        <v>0</v>
      </c>
      <c r="AZ249" s="106">
        <f t="shared" si="758"/>
        <v>0.320821868102679</v>
      </c>
      <c r="BA249" s="106">
        <f t="shared" si="758"/>
        <v>3.69033939493106</v>
      </c>
      <c r="BB249" s="106">
        <f t="shared" si="758"/>
        <v>0.11319025</v>
      </c>
      <c r="BC249" s="106">
        <f t="shared" si="758"/>
        <v>0.0623588839462295</v>
      </c>
      <c r="BD249" s="106">
        <f t="shared" si="758"/>
        <v>0.174857646426652</v>
      </c>
      <c r="BE249" s="106">
        <f t="shared" si="758"/>
        <v>3.71508164597056</v>
      </c>
      <c r="BF249" s="106">
        <f t="shared" si="758"/>
        <v>0.215363791666667</v>
      </c>
      <c r="BG249" s="106">
        <f t="shared" si="758"/>
        <v>3.58190526447937</v>
      </c>
      <c r="BH249" s="106">
        <f t="shared" si="758"/>
        <v>0.313739993423828</v>
      </c>
      <c r="BI249" s="106">
        <f t="shared" si="758"/>
        <v>0.24039190319944</v>
      </c>
      <c r="BJ249" s="106">
        <f t="shared" si="758"/>
        <v>0.0451693404634581</v>
      </c>
      <c r="BK249" s="106">
        <f t="shared" si="758"/>
        <v>0</v>
      </c>
      <c r="BL249" s="106">
        <f t="shared" si="758"/>
        <v>4.85894812894584</v>
      </c>
      <c r="BM249" s="106">
        <f t="shared" si="758"/>
        <v>0.0375377652616873</v>
      </c>
      <c r="BN249" s="106">
        <f t="shared" si="758"/>
        <v>0</v>
      </c>
      <c r="BO249" s="106">
        <f t="shared" si="758"/>
        <v>0.0262067328249858</v>
      </c>
      <c r="BP249" s="106">
        <f t="shared" si="758"/>
        <v>0</v>
      </c>
      <c r="BQ249" s="106">
        <f t="shared" si="758"/>
        <v>0</v>
      </c>
      <c r="BR249" s="106">
        <f t="shared" si="758"/>
        <v>0</v>
      </c>
      <c r="BS249" s="106">
        <f t="shared" si="758"/>
        <v>2.90672170707719</v>
      </c>
      <c r="BT249" s="106">
        <f t="shared" si="758"/>
        <v>1.25496612118269</v>
      </c>
      <c r="BU249" s="106">
        <f t="shared" si="758"/>
        <v>0.108622851331573</v>
      </c>
      <c r="BV249" s="106">
        <f t="shared" si="758"/>
        <v>0.178147308231396</v>
      </c>
      <c r="BW249" s="106">
        <f t="shared" si="758"/>
        <v>0.0878755632491398</v>
      </c>
      <c r="BX249" s="106">
        <f t="shared" si="758"/>
        <v>0.183416662786978</v>
      </c>
      <c r="BY249" s="106">
        <f t="shared" si="758"/>
        <v>0</v>
      </c>
      <c r="BZ249" s="106">
        <f t="shared" si="758"/>
        <v>0</v>
      </c>
      <c r="CA249" s="106">
        <f t="shared" si="758"/>
        <v>0</v>
      </c>
      <c r="CB249" s="106">
        <f t="shared" si="758"/>
        <v>0</v>
      </c>
      <c r="CC249" s="106">
        <f t="shared" si="758"/>
        <v>0</v>
      </c>
      <c r="CD249" s="106">
        <f t="shared" si="758"/>
        <v>0</v>
      </c>
      <c r="CE249" s="106">
        <f t="shared" si="758"/>
        <v>1.00799999141693</v>
      </c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  <c r="EF249" s="54"/>
      <c r="EG249" s="54"/>
    </row>
    <row r="250" spans="3:137">
      <c r="C250" t="s">
        <v>1066</v>
      </c>
      <c r="D250" t="s">
        <v>1393</v>
      </c>
      <c r="E250" s="4" t="s">
        <v>1504</v>
      </c>
      <c r="F250" s="96">
        <v>30</v>
      </c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S250" s="4"/>
      <c r="AT250" s="28" t="s">
        <v>1440</v>
      </c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54"/>
      <c r="DU250" s="54"/>
      <c r="DV250" s="54"/>
      <c r="DW250" s="54"/>
      <c r="DX250" s="54"/>
      <c r="DY250" s="54"/>
      <c r="DZ250" s="54"/>
      <c r="EA250" s="54"/>
      <c r="EB250" s="54"/>
      <c r="EC250" s="54"/>
      <c r="ED250" s="54"/>
      <c r="EE250" s="54"/>
      <c r="EF250" s="54"/>
      <c r="EG250" s="54"/>
    </row>
    <row r="251" spans="3:137">
      <c r="C251" t="s">
        <v>1066</v>
      </c>
      <c r="D251" t="s">
        <v>1505</v>
      </c>
      <c r="E251" s="4" t="s">
        <v>669</v>
      </c>
      <c r="F251" s="4">
        <v>1</v>
      </c>
      <c r="AJ251"/>
      <c r="AK251"/>
      <c r="AQ251" s="4"/>
      <c r="AT251" s="4" t="str">
        <f>E251</f>
        <v>IGH</v>
      </c>
      <c r="AU251" s="106">
        <f>G$252*IF(G251&lt;&gt;"",G251,$F251)</f>
        <v>0.306205395410934</v>
      </c>
      <c r="AV251" s="106">
        <f t="shared" ref="AV251:CE251" si="759">H$252*IF(H251&lt;&gt;"",H251,$F251)</f>
        <v>0.35929152</v>
      </c>
      <c r="AW251" s="106">
        <f t="shared" si="759"/>
        <v>0.26301887804878</v>
      </c>
      <c r="AX251" s="106">
        <f t="shared" si="759"/>
        <v>0</v>
      </c>
      <c r="AY251" s="106">
        <f t="shared" si="759"/>
        <v>0</v>
      </c>
      <c r="AZ251" s="106">
        <f t="shared" si="759"/>
        <v>0.160410934051339</v>
      </c>
      <c r="BA251" s="106">
        <f t="shared" si="759"/>
        <v>1.84516969746553</v>
      </c>
      <c r="BB251" s="106">
        <f t="shared" si="759"/>
        <v>0.056595125</v>
      </c>
      <c r="BC251" s="106">
        <f t="shared" si="759"/>
        <v>0.0311794419731148</v>
      </c>
      <c r="BD251" s="106">
        <f t="shared" si="759"/>
        <v>0.0874288232133262</v>
      </c>
      <c r="BE251" s="106">
        <f t="shared" si="759"/>
        <v>1.85754082298528</v>
      </c>
      <c r="BF251" s="106">
        <f t="shared" si="759"/>
        <v>0.107681895833333</v>
      </c>
      <c r="BG251" s="106">
        <f t="shared" si="759"/>
        <v>1.79095263223968</v>
      </c>
      <c r="BH251" s="106">
        <f t="shared" si="759"/>
        <v>0.156869996711914</v>
      </c>
      <c r="BI251" s="106">
        <f t="shared" si="759"/>
        <v>0.12019595159972</v>
      </c>
      <c r="BJ251" s="106">
        <f t="shared" si="759"/>
        <v>0.0225846702317291</v>
      </c>
      <c r="BK251" s="106">
        <f t="shared" si="759"/>
        <v>0</v>
      </c>
      <c r="BL251" s="106">
        <f t="shared" si="759"/>
        <v>2.42947406447292</v>
      </c>
      <c r="BM251" s="106">
        <f t="shared" si="759"/>
        <v>0.0187688826308437</v>
      </c>
      <c r="BN251" s="106">
        <f t="shared" si="759"/>
        <v>0.03785232</v>
      </c>
      <c r="BO251" s="106">
        <f t="shared" si="759"/>
        <v>0.0131033664124929</v>
      </c>
      <c r="BP251" s="106">
        <f t="shared" si="759"/>
        <v>0</v>
      </c>
      <c r="BQ251" s="106">
        <f t="shared" si="759"/>
        <v>0</v>
      </c>
      <c r="BR251" s="106">
        <f t="shared" si="759"/>
        <v>0</v>
      </c>
      <c r="BS251" s="106">
        <f t="shared" si="759"/>
        <v>2.23593977467476</v>
      </c>
      <c r="BT251" s="106">
        <f t="shared" si="759"/>
        <v>1.27407728038852</v>
      </c>
      <c r="BU251" s="106">
        <f t="shared" si="759"/>
        <v>0.0543114256657865</v>
      </c>
      <c r="BV251" s="106">
        <f t="shared" si="759"/>
        <v>0.089073654115698</v>
      </c>
      <c r="BW251" s="106">
        <f t="shared" si="759"/>
        <v>0.0439377816245699</v>
      </c>
      <c r="BX251" s="106">
        <f t="shared" si="759"/>
        <v>0.0917083313934892</v>
      </c>
      <c r="BY251" s="106">
        <f t="shared" si="759"/>
        <v>0.752565063150812</v>
      </c>
      <c r="BZ251" s="106">
        <f t="shared" si="759"/>
        <v>0</v>
      </c>
      <c r="CA251" s="106">
        <f t="shared" si="759"/>
        <v>0.013500000178814</v>
      </c>
      <c r="CB251" s="106">
        <f t="shared" si="759"/>
        <v>0</v>
      </c>
      <c r="CC251" s="106">
        <f t="shared" si="759"/>
        <v>0</v>
      </c>
      <c r="CD251" s="106">
        <f t="shared" si="759"/>
        <v>0</v>
      </c>
      <c r="CE251" s="106">
        <f t="shared" si="759"/>
        <v>0.503999995708465</v>
      </c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/>
      <c r="EE251" s="54"/>
      <c r="EF251" s="54"/>
      <c r="EG251" s="54"/>
    </row>
    <row r="252" spans="3:137">
      <c r="C252" s="14" t="s">
        <v>1066</v>
      </c>
      <c r="D252" s="14" t="s">
        <v>1387</v>
      </c>
      <c r="E252" s="15" t="s">
        <v>1504</v>
      </c>
      <c r="F252" s="15"/>
      <c r="G252" s="112">
        <f t="shared" ref="G252:AQ252" si="760">G117*G145</f>
        <v>0.306205395410934</v>
      </c>
      <c r="H252" s="112">
        <f t="shared" si="760"/>
        <v>0.35929152</v>
      </c>
      <c r="I252" s="112">
        <f t="shared" si="760"/>
        <v>0.26301887804878</v>
      </c>
      <c r="J252" s="112">
        <f t="shared" si="760"/>
        <v>0</v>
      </c>
      <c r="K252" s="112">
        <f t="shared" si="760"/>
        <v>0</v>
      </c>
      <c r="L252" s="112">
        <f t="shared" si="760"/>
        <v>0.160410934051339</v>
      </c>
      <c r="M252" s="112">
        <f t="shared" si="760"/>
        <v>1.84516969746553</v>
      </c>
      <c r="N252" s="112">
        <f t="shared" si="760"/>
        <v>0.056595125</v>
      </c>
      <c r="O252" s="112">
        <f t="shared" si="760"/>
        <v>0.0311794419731148</v>
      </c>
      <c r="P252" s="112">
        <f t="shared" si="760"/>
        <v>0.0874288232133262</v>
      </c>
      <c r="Q252" s="112">
        <f t="shared" si="760"/>
        <v>1.85754082298528</v>
      </c>
      <c r="R252" s="112">
        <f t="shared" si="760"/>
        <v>0.107681895833333</v>
      </c>
      <c r="S252" s="112">
        <f t="shared" si="760"/>
        <v>1.79095263223968</v>
      </c>
      <c r="T252" s="112">
        <f t="shared" si="760"/>
        <v>0.156869996711914</v>
      </c>
      <c r="U252" s="112">
        <f t="shared" si="760"/>
        <v>0.12019595159972</v>
      </c>
      <c r="V252" s="112">
        <f t="shared" si="760"/>
        <v>0.0225846702317291</v>
      </c>
      <c r="W252" s="112">
        <f t="shared" si="760"/>
        <v>0</v>
      </c>
      <c r="X252" s="112">
        <f t="shared" si="760"/>
        <v>2.42947406447292</v>
      </c>
      <c r="Y252" s="112">
        <f t="shared" si="760"/>
        <v>0.0187688826308437</v>
      </c>
      <c r="Z252" s="112">
        <f t="shared" si="760"/>
        <v>0.03785232</v>
      </c>
      <c r="AA252" s="112">
        <f t="shared" si="760"/>
        <v>0.0131033664124929</v>
      </c>
      <c r="AB252" s="112">
        <f t="shared" si="760"/>
        <v>0</v>
      </c>
      <c r="AC252" s="112">
        <f t="shared" si="760"/>
        <v>0</v>
      </c>
      <c r="AD252" s="112">
        <f t="shared" si="760"/>
        <v>0</v>
      </c>
      <c r="AE252" s="112">
        <f t="shared" si="760"/>
        <v>2.23593977467476</v>
      </c>
      <c r="AF252" s="112">
        <f t="shared" si="760"/>
        <v>1.27407728038852</v>
      </c>
      <c r="AG252" s="112">
        <f t="shared" si="760"/>
        <v>0.0543114256657865</v>
      </c>
      <c r="AH252" s="112">
        <f t="shared" si="760"/>
        <v>0.089073654115698</v>
      </c>
      <c r="AI252" s="112">
        <f t="shared" si="760"/>
        <v>0.0439377816245699</v>
      </c>
      <c r="AJ252" s="112">
        <f t="shared" si="760"/>
        <v>0.0917083313934892</v>
      </c>
      <c r="AK252" s="112">
        <f t="shared" si="760"/>
        <v>0.752565063150812</v>
      </c>
      <c r="AL252" s="112">
        <f t="shared" si="760"/>
        <v>0</v>
      </c>
      <c r="AM252" s="112">
        <f t="shared" si="760"/>
        <v>0.013500000178814</v>
      </c>
      <c r="AN252" s="112">
        <f t="shared" si="760"/>
        <v>0</v>
      </c>
      <c r="AO252" s="112">
        <f t="shared" si="760"/>
        <v>0</v>
      </c>
      <c r="AP252" s="112">
        <f t="shared" si="760"/>
        <v>0</v>
      </c>
      <c r="AQ252" s="112">
        <f t="shared" si="760"/>
        <v>0.503999995708465</v>
      </c>
      <c r="AT252" s="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/>
      <c r="EE252" s="54"/>
      <c r="EF252" s="54"/>
      <c r="EG252" s="54"/>
    </row>
    <row r="253" ht="15.75" spans="3:137">
      <c r="C253" s="100" t="s">
        <v>1506</v>
      </c>
      <c r="D253" s="100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S253" s="55"/>
      <c r="CG253" s="130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  <c r="CW253" s="68"/>
      <c r="CX253" s="68"/>
      <c r="CY253" s="68"/>
      <c r="CZ253" s="68"/>
      <c r="DA253" s="68"/>
      <c r="DB253" s="68"/>
      <c r="DC253" s="68"/>
      <c r="DD253" s="68"/>
      <c r="DE253" s="68"/>
      <c r="DF253" s="68"/>
      <c r="DG253" s="68"/>
      <c r="DH253" s="68"/>
      <c r="DI253" s="68"/>
      <c r="DJ253" s="68"/>
      <c r="DK253" s="68"/>
      <c r="DL253" s="68"/>
      <c r="DM253" s="68"/>
      <c r="DN253" s="68"/>
      <c r="DO253" s="68"/>
      <c r="DP253" s="68"/>
      <c r="DQ253" s="68"/>
      <c r="DR253" s="68"/>
      <c r="DS253" s="54"/>
      <c r="DT253" s="54"/>
      <c r="DU253" s="54"/>
      <c r="DV253" s="54"/>
      <c r="DW253" s="54"/>
      <c r="DX253" s="54"/>
      <c r="DY253" s="54"/>
      <c r="DZ253" s="54"/>
      <c r="EA253" s="54"/>
      <c r="EB253" s="54"/>
      <c r="EC253" s="54"/>
      <c r="ED253" s="54"/>
      <c r="EE253" s="54"/>
      <c r="EF253" s="54"/>
      <c r="EG253" s="54"/>
    </row>
    <row r="254" ht="16.5" spans="3:137">
      <c r="C254" s="7" t="s">
        <v>1657</v>
      </c>
      <c r="D254" s="7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S254" s="55" t="s">
        <v>1494</v>
      </c>
      <c r="AU254" s="6" t="str">
        <f>G$4</f>
        <v>AT</v>
      </c>
      <c r="AV254" s="6" t="str">
        <f t="shared" ref="AV254" si="761">H$4</f>
        <v>BE</v>
      </c>
      <c r="AW254" s="6" t="str">
        <f t="shared" ref="AW254" si="762">I$4</f>
        <v>BG</v>
      </c>
      <c r="AX254" s="6" t="str">
        <f t="shared" ref="AX254" si="763">J$4</f>
        <v>CH</v>
      </c>
      <c r="AY254" s="6" t="str">
        <f t="shared" ref="AY254" si="764">K$4</f>
        <v>CY</v>
      </c>
      <c r="AZ254" s="6" t="str">
        <f t="shared" ref="AZ254" si="765">L$4</f>
        <v>CZ</v>
      </c>
      <c r="BA254" s="6" t="str">
        <f t="shared" ref="BA254" si="766">M$4</f>
        <v>DE</v>
      </c>
      <c r="BB254" s="6" t="str">
        <f t="shared" ref="BB254" si="767">N$4</f>
        <v>DK</v>
      </c>
      <c r="BC254" s="6" t="str">
        <f t="shared" ref="BC254" si="768">O$4</f>
        <v>EE</v>
      </c>
      <c r="BD254" s="6" t="str">
        <f t="shared" ref="BD254" si="769">P$4</f>
        <v>EL</v>
      </c>
      <c r="BE254" s="6" t="str">
        <f t="shared" ref="BE254" si="770">Q$4</f>
        <v>ES</v>
      </c>
      <c r="BF254" s="6" t="str">
        <f t="shared" ref="BF254" si="771">R$4</f>
        <v>FI</v>
      </c>
      <c r="BG254" s="6" t="str">
        <f t="shared" ref="BG254" si="772">S$4</f>
        <v>FR</v>
      </c>
      <c r="BH254" s="6" t="str">
        <f t="shared" ref="BH254" si="773">T$4</f>
        <v>HR</v>
      </c>
      <c r="BI254" s="6" t="str">
        <f t="shared" ref="BI254" si="774">U$4</f>
        <v>HU</v>
      </c>
      <c r="BJ254" s="6" t="str">
        <f t="shared" ref="BJ254" si="775">V$4</f>
        <v>IE</v>
      </c>
      <c r="BK254" s="6" t="str">
        <f t="shared" ref="BK254" si="776">W$4</f>
        <v>IS</v>
      </c>
      <c r="BL254" s="6" t="str">
        <f t="shared" ref="BL254" si="777">X$4</f>
        <v>IT</v>
      </c>
      <c r="BM254" s="6" t="str">
        <f t="shared" ref="BM254" si="778">Y$4</f>
        <v>LT</v>
      </c>
      <c r="BN254" s="6" t="str">
        <f t="shared" ref="BN254" si="779">Z$4</f>
        <v>LU</v>
      </c>
      <c r="BO254" s="6" t="str">
        <f t="shared" ref="BO254" si="780">AA$4</f>
        <v>LV</v>
      </c>
      <c r="BP254" s="6" t="str">
        <f t="shared" ref="BP254" si="781">AB$4</f>
        <v>MT</v>
      </c>
      <c r="BQ254" s="6" t="str">
        <f t="shared" ref="BQ254" si="782">AC$4</f>
        <v>NL</v>
      </c>
      <c r="BR254" s="6" t="str">
        <f t="shared" ref="BR254" si="783">AD$4</f>
        <v>NO</v>
      </c>
      <c r="BS254" s="6" t="str">
        <f t="shared" ref="BS254" si="784">AE$4</f>
        <v>PL</v>
      </c>
      <c r="BT254" s="6" t="str">
        <f t="shared" ref="BT254" si="785">AF$4</f>
        <v>PT</v>
      </c>
      <c r="BU254" s="6" t="str">
        <f t="shared" ref="BU254" si="786">AG$4</f>
        <v>RO</v>
      </c>
      <c r="BV254" s="6" t="str">
        <f t="shared" ref="BV254" si="787">AH$4</f>
        <v>SE</v>
      </c>
      <c r="BW254" s="6" t="str">
        <f t="shared" ref="BW254" si="788">AI$4</f>
        <v>SI</v>
      </c>
      <c r="BX254" s="6" t="str">
        <f t="shared" ref="BX254" si="789">AJ$4</f>
        <v>SK</v>
      </c>
      <c r="BY254" s="6" t="str">
        <f t="shared" ref="BY254" si="790">AK$4</f>
        <v>UK</v>
      </c>
      <c r="BZ254" s="6" t="str">
        <f t="shared" ref="BZ254" si="791">AL$4</f>
        <v>AL</v>
      </c>
      <c r="CA254" s="6" t="str">
        <f t="shared" ref="CA254" si="792">AM$4</f>
        <v>BA</v>
      </c>
      <c r="CB254" s="6" t="str">
        <f t="shared" ref="CB254" si="793">AN$4</f>
        <v>KS</v>
      </c>
      <c r="CC254" s="6" t="str">
        <f t="shared" ref="CC254" si="794">AO$4</f>
        <v>ME</v>
      </c>
      <c r="CD254" s="6" t="str">
        <f t="shared" ref="CD254" si="795">AP$4</f>
        <v>MK</v>
      </c>
      <c r="CE254" s="6" t="str">
        <f t="shared" ref="CE254" si="796">AQ$4</f>
        <v>RS</v>
      </c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54"/>
      <c r="DU254" s="54"/>
      <c r="DV254" s="54"/>
      <c r="DW254" s="54"/>
      <c r="DX254" s="54"/>
      <c r="DY254" s="54"/>
      <c r="DZ254" s="54"/>
      <c r="EA254" s="54"/>
      <c r="EB254" s="54"/>
      <c r="EC254" s="54"/>
      <c r="ED254" s="54"/>
      <c r="EE254" s="54"/>
      <c r="EF254" s="54"/>
      <c r="EG254" s="54"/>
    </row>
    <row r="255" spans="3:137">
      <c r="C255" t="s">
        <v>1064</v>
      </c>
      <c r="D255" t="s">
        <v>1503</v>
      </c>
      <c r="E255" s="4" t="s">
        <v>247</v>
      </c>
      <c r="F255" s="127">
        <v>5</v>
      </c>
      <c r="G255" s="127"/>
      <c r="H255" s="127">
        <f>F255*0.8</f>
        <v>4</v>
      </c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>
        <v>4</v>
      </c>
      <c r="AA255" s="127"/>
      <c r="AB255" s="127"/>
      <c r="AC255" s="127">
        <v>2.5</v>
      </c>
      <c r="AD255" s="127"/>
      <c r="AE255" s="127"/>
      <c r="AF255" s="127">
        <v>1.126</v>
      </c>
      <c r="AG255" s="127"/>
      <c r="AH255" s="127"/>
      <c r="AI255" s="127"/>
      <c r="AJ255" s="127"/>
      <c r="AK255" s="127"/>
      <c r="AL255" s="127"/>
      <c r="AM255" s="127"/>
      <c r="AN255" s="127"/>
      <c r="AO255" s="127"/>
      <c r="AP255" s="127"/>
      <c r="AQ255" s="127"/>
      <c r="AS255" s="4" t="str">
        <f>E255</f>
        <v>INDELC</v>
      </c>
      <c r="AU255" s="106">
        <f>G$259*IF(G255&lt;&gt;"",G255,$F255)</f>
        <v>0.417880300080938</v>
      </c>
      <c r="AV255" s="106">
        <f t="shared" ref="AV255:CE256" si="797">H$259*IF(H255&lt;&gt;"",H255,$F255)</f>
        <v>2.7104448</v>
      </c>
      <c r="AW255" s="106">
        <f t="shared" si="797"/>
        <v>0</v>
      </c>
      <c r="AX255" s="106">
        <f t="shared" si="797"/>
        <v>0</v>
      </c>
      <c r="AY255" s="106">
        <f t="shared" si="797"/>
        <v>0</v>
      </c>
      <c r="AZ255" s="106">
        <f t="shared" si="797"/>
        <v>4.59787504868697</v>
      </c>
      <c r="BA255" s="106">
        <f t="shared" si="797"/>
        <v>9.76854544754547</v>
      </c>
      <c r="BB255" s="106">
        <f t="shared" si="797"/>
        <v>0</v>
      </c>
      <c r="BC255" s="106">
        <f t="shared" si="797"/>
        <v>0.203993342409941</v>
      </c>
      <c r="BD255" s="106">
        <f t="shared" si="797"/>
        <v>0</v>
      </c>
      <c r="BE255" s="106">
        <f t="shared" si="797"/>
        <v>6.39959949971506</v>
      </c>
      <c r="BF255" s="106">
        <f t="shared" si="797"/>
        <v>0</v>
      </c>
      <c r="BG255" s="106">
        <f t="shared" si="797"/>
        <v>5.45780457901776</v>
      </c>
      <c r="BH255" s="106">
        <f t="shared" si="797"/>
        <v>0.373500016440431</v>
      </c>
      <c r="BI255" s="106">
        <f t="shared" si="797"/>
        <v>0.28047597741572</v>
      </c>
      <c r="BJ255" s="106">
        <f t="shared" si="797"/>
        <v>0</v>
      </c>
      <c r="BK255" s="106">
        <f t="shared" si="797"/>
        <v>0</v>
      </c>
      <c r="BL255" s="106">
        <f t="shared" si="797"/>
        <v>6.33692221969793</v>
      </c>
      <c r="BM255" s="106">
        <f t="shared" si="797"/>
        <v>0.122796587042885</v>
      </c>
      <c r="BN255" s="106">
        <f t="shared" si="797"/>
        <v>0.344112</v>
      </c>
      <c r="BO255" s="106">
        <f t="shared" si="797"/>
        <v>0.100795623750055</v>
      </c>
      <c r="BP255" s="106">
        <f t="shared" si="797"/>
        <v>0</v>
      </c>
      <c r="BQ255" s="106">
        <f t="shared" si="797"/>
        <v>3.2175</v>
      </c>
      <c r="BR255" s="106">
        <f t="shared" si="797"/>
        <v>0</v>
      </c>
      <c r="BS255" s="106">
        <f t="shared" si="797"/>
        <v>0.434795091223616</v>
      </c>
      <c r="BT255" s="106">
        <f t="shared" si="797"/>
        <v>0.187596574533209</v>
      </c>
      <c r="BU255" s="106">
        <f t="shared" si="797"/>
        <v>0.747404786118446</v>
      </c>
      <c r="BV255" s="106">
        <f t="shared" si="797"/>
        <v>1.29815098570474</v>
      </c>
      <c r="BW255" s="106">
        <f t="shared" si="797"/>
        <v>0.0470762026816434</v>
      </c>
      <c r="BX255" s="106">
        <f t="shared" si="797"/>
        <v>0.218363905054257</v>
      </c>
      <c r="BY255" s="106">
        <f t="shared" si="797"/>
        <v>5.09997043017664</v>
      </c>
      <c r="BZ255" s="106">
        <f t="shared" si="797"/>
        <v>0</v>
      </c>
      <c r="CA255" s="106">
        <f t="shared" si="797"/>
        <v>0.045</v>
      </c>
      <c r="CB255" s="106">
        <f t="shared" si="797"/>
        <v>0</v>
      </c>
      <c r="CC255" s="106">
        <f t="shared" si="797"/>
        <v>0</v>
      </c>
      <c r="CD255" s="106">
        <f t="shared" si="797"/>
        <v>0</v>
      </c>
      <c r="CE255" s="106">
        <f t="shared" si="797"/>
        <v>1.36000000715256</v>
      </c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/>
      <c r="DT255" s="54"/>
      <c r="DU255" s="54"/>
      <c r="DV255" s="54"/>
      <c r="DW255" s="54"/>
      <c r="DX255" s="54"/>
      <c r="DY255" s="54"/>
      <c r="DZ255" s="54"/>
      <c r="EA255" s="54"/>
      <c r="EB255" s="54"/>
      <c r="EC255" s="54"/>
      <c r="ED255" s="54"/>
      <c r="EE255" s="54"/>
      <c r="EF255" s="54"/>
      <c r="EG255" s="54"/>
    </row>
    <row r="256" spans="3:83">
      <c r="C256" t="s">
        <v>1064</v>
      </c>
      <c r="D256" t="s">
        <v>1503</v>
      </c>
      <c r="E256" s="4" t="s">
        <v>239</v>
      </c>
      <c r="F256" s="127">
        <v>0.42</v>
      </c>
      <c r="G256" s="127"/>
      <c r="H256" s="127">
        <f>F256*0.8</f>
        <v>0.336</v>
      </c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>
        <v>1.4</v>
      </c>
      <c r="AA256" s="127"/>
      <c r="AB256" s="127"/>
      <c r="AC256" s="127">
        <v>3</v>
      </c>
      <c r="AD256" s="127"/>
      <c r="AE256" s="127"/>
      <c r="AF256" s="127">
        <v>0.72</v>
      </c>
      <c r="AG256" s="127"/>
      <c r="AH256" s="127"/>
      <c r="AI256" s="127"/>
      <c r="AJ256" s="127"/>
      <c r="AK256" s="127"/>
      <c r="AL256" s="127"/>
      <c r="AM256" s="127"/>
      <c r="AN256" s="127"/>
      <c r="AO256" s="127"/>
      <c r="AP256" s="127"/>
      <c r="AQ256" s="127"/>
      <c r="AS256" s="4" t="str">
        <f>E256</f>
        <v>INDGAS</v>
      </c>
      <c r="AU256" s="106">
        <f>G$259*IF(G256&lt;&gt;"",G256,$F256)</f>
        <v>0.0351019452067988</v>
      </c>
      <c r="AV256" s="106">
        <f t="shared" si="797"/>
        <v>0.2276773632</v>
      </c>
      <c r="AW256" s="106">
        <f t="shared" si="797"/>
        <v>0</v>
      </c>
      <c r="AX256" s="106">
        <f t="shared" si="797"/>
        <v>0</v>
      </c>
      <c r="AY256" s="106">
        <f t="shared" si="797"/>
        <v>0</v>
      </c>
      <c r="AZ256" s="106">
        <f t="shared" si="797"/>
        <v>0.386221504089706</v>
      </c>
      <c r="BA256" s="106">
        <f t="shared" si="797"/>
        <v>0.820557817593819</v>
      </c>
      <c r="BB256" s="106">
        <f t="shared" si="797"/>
        <v>0</v>
      </c>
      <c r="BC256" s="106">
        <f t="shared" si="797"/>
        <v>0.017135440762435</v>
      </c>
      <c r="BD256" s="106">
        <f t="shared" si="797"/>
        <v>0</v>
      </c>
      <c r="BE256" s="106">
        <f t="shared" si="797"/>
        <v>0.537566357976065</v>
      </c>
      <c r="BF256" s="106">
        <f t="shared" si="797"/>
        <v>0</v>
      </c>
      <c r="BG256" s="106">
        <f t="shared" si="797"/>
        <v>0.458455584637492</v>
      </c>
      <c r="BH256" s="106">
        <f t="shared" si="797"/>
        <v>0.0313740013809962</v>
      </c>
      <c r="BI256" s="106">
        <f t="shared" si="797"/>
        <v>0.0235599821029205</v>
      </c>
      <c r="BJ256" s="106">
        <f t="shared" si="797"/>
        <v>0</v>
      </c>
      <c r="BK256" s="106">
        <f t="shared" si="797"/>
        <v>0</v>
      </c>
      <c r="BL256" s="106">
        <f t="shared" si="797"/>
        <v>0.532301466454626</v>
      </c>
      <c r="BM256" s="106">
        <f t="shared" si="797"/>
        <v>0.0103149133116023</v>
      </c>
      <c r="BN256" s="106">
        <f t="shared" si="797"/>
        <v>0.1204392</v>
      </c>
      <c r="BO256" s="106">
        <f t="shared" si="797"/>
        <v>0.00846683239500459</v>
      </c>
      <c r="BP256" s="106">
        <f t="shared" si="797"/>
        <v>0</v>
      </c>
      <c r="BQ256" s="106">
        <f t="shared" si="797"/>
        <v>3.861</v>
      </c>
      <c r="BR256" s="106">
        <f t="shared" si="797"/>
        <v>0</v>
      </c>
      <c r="BS256" s="106">
        <f t="shared" si="797"/>
        <v>0.0365227876627837</v>
      </c>
      <c r="BT256" s="106">
        <f t="shared" si="797"/>
        <v>0.11995518087381</v>
      </c>
      <c r="BU256" s="106">
        <f t="shared" si="797"/>
        <v>0.0627820020339494</v>
      </c>
      <c r="BV256" s="106">
        <f t="shared" si="797"/>
        <v>0.109044682799198</v>
      </c>
      <c r="BW256" s="106">
        <f t="shared" si="797"/>
        <v>0.00395440102525804</v>
      </c>
      <c r="BX256" s="106">
        <f t="shared" si="797"/>
        <v>0.0183425680245576</v>
      </c>
      <c r="BY256" s="106">
        <f t="shared" si="797"/>
        <v>0.428397516134838</v>
      </c>
      <c r="BZ256" s="106">
        <f t="shared" si="797"/>
        <v>0</v>
      </c>
      <c r="CA256" s="106">
        <f t="shared" si="797"/>
        <v>0.00378</v>
      </c>
      <c r="CB256" s="106">
        <f t="shared" si="797"/>
        <v>0</v>
      </c>
      <c r="CC256" s="106">
        <f t="shared" si="797"/>
        <v>0</v>
      </c>
      <c r="CD256" s="106">
        <f t="shared" si="797"/>
        <v>0</v>
      </c>
      <c r="CE256" s="106">
        <f t="shared" si="797"/>
        <v>0.114240000600815</v>
      </c>
    </row>
    <row r="257" spans="3:46">
      <c r="C257" t="s">
        <v>1064</v>
      </c>
      <c r="D257" t="s">
        <v>1393</v>
      </c>
      <c r="E257" s="4" t="s">
        <v>1504</v>
      </c>
      <c r="F257" s="96">
        <v>30</v>
      </c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S257" s="4"/>
      <c r="AT257" s="28" t="s">
        <v>1440</v>
      </c>
    </row>
    <row r="258" spans="3:83">
      <c r="C258" t="s">
        <v>1064</v>
      </c>
      <c r="D258" t="s">
        <v>1505</v>
      </c>
      <c r="E258" s="4" t="s">
        <v>668</v>
      </c>
      <c r="F258" s="13">
        <v>1</v>
      </c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2"/>
      <c r="AK258" s="12"/>
      <c r="AL258" s="13"/>
      <c r="AM258" s="13"/>
      <c r="AN258" s="13"/>
      <c r="AO258" s="13"/>
      <c r="AP258" s="13"/>
      <c r="AQ258" s="13"/>
      <c r="AS258" s="4"/>
      <c r="AT258" s="4" t="str">
        <f>E258</f>
        <v>IGF</v>
      </c>
      <c r="AU258" s="106">
        <f>G$259*IF(G258&lt;&gt;"",G258,$F258)</f>
        <v>0.0835760600161877</v>
      </c>
      <c r="AV258" s="106">
        <f t="shared" ref="AV258:CE258" si="798">H$259*IF(H258&lt;&gt;"",H258,$F258)</f>
        <v>0.6776112</v>
      </c>
      <c r="AW258" s="106">
        <f t="shared" si="798"/>
        <v>0</v>
      </c>
      <c r="AX258" s="106">
        <f t="shared" si="798"/>
        <v>0</v>
      </c>
      <c r="AY258" s="106">
        <f t="shared" si="798"/>
        <v>0</v>
      </c>
      <c r="AZ258" s="106">
        <f t="shared" si="798"/>
        <v>0.919575009737395</v>
      </c>
      <c r="BA258" s="106">
        <f t="shared" si="798"/>
        <v>1.95370908950909</v>
      </c>
      <c r="BB258" s="106">
        <f t="shared" si="798"/>
        <v>0</v>
      </c>
      <c r="BC258" s="106">
        <f t="shared" si="798"/>
        <v>0.0407986684819881</v>
      </c>
      <c r="BD258" s="106">
        <f t="shared" si="798"/>
        <v>0</v>
      </c>
      <c r="BE258" s="106">
        <f t="shared" si="798"/>
        <v>1.27991989994301</v>
      </c>
      <c r="BF258" s="106">
        <f t="shared" si="798"/>
        <v>0</v>
      </c>
      <c r="BG258" s="106">
        <f t="shared" si="798"/>
        <v>1.09156091580355</v>
      </c>
      <c r="BH258" s="106">
        <f t="shared" si="798"/>
        <v>0.0747000032880862</v>
      </c>
      <c r="BI258" s="106">
        <f t="shared" si="798"/>
        <v>0.0560951954831439</v>
      </c>
      <c r="BJ258" s="106">
        <f t="shared" si="798"/>
        <v>0</v>
      </c>
      <c r="BK258" s="106">
        <f t="shared" si="798"/>
        <v>0</v>
      </c>
      <c r="BL258" s="106">
        <f t="shared" si="798"/>
        <v>1.26738444393959</v>
      </c>
      <c r="BM258" s="106">
        <f t="shared" si="798"/>
        <v>0.0245593174085769</v>
      </c>
      <c r="BN258" s="106">
        <f t="shared" si="798"/>
        <v>0.086028</v>
      </c>
      <c r="BO258" s="106">
        <f t="shared" si="798"/>
        <v>0.0201591247500109</v>
      </c>
      <c r="BP258" s="106">
        <f t="shared" si="798"/>
        <v>0</v>
      </c>
      <c r="BQ258" s="106">
        <f t="shared" si="798"/>
        <v>1.287</v>
      </c>
      <c r="BR258" s="106">
        <f t="shared" si="798"/>
        <v>0</v>
      </c>
      <c r="BS258" s="106">
        <f t="shared" si="798"/>
        <v>0.0869590182447231</v>
      </c>
      <c r="BT258" s="106">
        <f t="shared" si="798"/>
        <v>0.166604417880292</v>
      </c>
      <c r="BU258" s="106">
        <f t="shared" si="798"/>
        <v>0.149480957223689</v>
      </c>
      <c r="BV258" s="106">
        <f t="shared" si="798"/>
        <v>0.259630197140949</v>
      </c>
      <c r="BW258" s="106">
        <f t="shared" si="798"/>
        <v>0.00941524053632868</v>
      </c>
      <c r="BX258" s="106">
        <f t="shared" si="798"/>
        <v>0.0436727810108514</v>
      </c>
      <c r="BY258" s="106">
        <f t="shared" si="798"/>
        <v>1.01999408603533</v>
      </c>
      <c r="BZ258" s="106">
        <f t="shared" si="798"/>
        <v>0</v>
      </c>
      <c r="CA258" s="106">
        <f t="shared" si="798"/>
        <v>0.009</v>
      </c>
      <c r="CB258" s="106">
        <f t="shared" si="798"/>
        <v>0</v>
      </c>
      <c r="CC258" s="106">
        <f t="shared" si="798"/>
        <v>0</v>
      </c>
      <c r="CD258" s="106">
        <f t="shared" si="798"/>
        <v>0</v>
      </c>
      <c r="CE258" s="106">
        <f t="shared" si="798"/>
        <v>0.272000001430512</v>
      </c>
    </row>
    <row r="259" spans="3:46">
      <c r="C259" s="14" t="s">
        <v>1064</v>
      </c>
      <c r="D259" s="14" t="s">
        <v>1387</v>
      </c>
      <c r="E259" s="15" t="s">
        <v>1504</v>
      </c>
      <c r="F259" s="15"/>
      <c r="G259" s="112">
        <f t="shared" ref="G259:AQ259" si="799">G116</f>
        <v>0.0835760600161877</v>
      </c>
      <c r="H259" s="112">
        <f t="shared" si="799"/>
        <v>0.6776112</v>
      </c>
      <c r="I259" s="112">
        <f t="shared" si="799"/>
        <v>0</v>
      </c>
      <c r="J259" s="112">
        <f t="shared" si="799"/>
        <v>0</v>
      </c>
      <c r="K259" s="112">
        <f t="shared" si="799"/>
        <v>0</v>
      </c>
      <c r="L259" s="112">
        <f t="shared" si="799"/>
        <v>0.919575009737395</v>
      </c>
      <c r="M259" s="112">
        <f t="shared" si="799"/>
        <v>1.95370908950909</v>
      </c>
      <c r="N259" s="112">
        <f t="shared" si="799"/>
        <v>0</v>
      </c>
      <c r="O259" s="112">
        <f t="shared" si="799"/>
        <v>0.0407986684819881</v>
      </c>
      <c r="P259" s="112">
        <f t="shared" si="799"/>
        <v>0</v>
      </c>
      <c r="Q259" s="112">
        <f t="shared" si="799"/>
        <v>1.27991989994301</v>
      </c>
      <c r="R259" s="112">
        <f t="shared" si="799"/>
        <v>0</v>
      </c>
      <c r="S259" s="112">
        <f t="shared" si="799"/>
        <v>1.09156091580355</v>
      </c>
      <c r="T259" s="112">
        <f t="shared" si="799"/>
        <v>0.0747000032880862</v>
      </c>
      <c r="U259" s="112">
        <f t="shared" si="799"/>
        <v>0.0560951954831439</v>
      </c>
      <c r="V259" s="112">
        <f t="shared" si="799"/>
        <v>0</v>
      </c>
      <c r="W259" s="112">
        <f t="shared" si="799"/>
        <v>0</v>
      </c>
      <c r="X259" s="112">
        <f t="shared" si="799"/>
        <v>1.26738444393959</v>
      </c>
      <c r="Y259" s="112">
        <f t="shared" si="799"/>
        <v>0.0245593174085769</v>
      </c>
      <c r="Z259" s="112">
        <f t="shared" si="799"/>
        <v>0.086028</v>
      </c>
      <c r="AA259" s="112">
        <f t="shared" si="799"/>
        <v>0.0201591247500109</v>
      </c>
      <c r="AB259" s="112">
        <f t="shared" si="799"/>
        <v>0</v>
      </c>
      <c r="AC259" s="112">
        <f t="shared" si="799"/>
        <v>1.287</v>
      </c>
      <c r="AD259" s="112">
        <f t="shared" si="799"/>
        <v>0</v>
      </c>
      <c r="AE259" s="112">
        <f t="shared" si="799"/>
        <v>0.0869590182447231</v>
      </c>
      <c r="AF259" s="112">
        <f t="shared" si="799"/>
        <v>0.166604417880292</v>
      </c>
      <c r="AG259" s="112">
        <f t="shared" si="799"/>
        <v>0.149480957223689</v>
      </c>
      <c r="AH259" s="112">
        <f t="shared" si="799"/>
        <v>0.259630197140949</v>
      </c>
      <c r="AI259" s="112">
        <f t="shared" si="799"/>
        <v>0.00941524053632868</v>
      </c>
      <c r="AJ259" s="112">
        <f t="shared" si="799"/>
        <v>0.0436727810108514</v>
      </c>
      <c r="AK259" s="112">
        <f t="shared" si="799"/>
        <v>1.01999408603533</v>
      </c>
      <c r="AL259" s="112">
        <f t="shared" si="799"/>
        <v>0</v>
      </c>
      <c r="AM259" s="112">
        <f t="shared" si="799"/>
        <v>0.009</v>
      </c>
      <c r="AN259" s="112">
        <f t="shared" si="799"/>
        <v>0</v>
      </c>
      <c r="AO259" s="112">
        <f t="shared" si="799"/>
        <v>0</v>
      </c>
      <c r="AP259" s="112">
        <f t="shared" si="799"/>
        <v>0</v>
      </c>
      <c r="AQ259" s="112">
        <f t="shared" si="799"/>
        <v>0.272000001430512</v>
      </c>
      <c r="AT259" s="4"/>
    </row>
    <row r="264" ht="23.25" spans="3:5">
      <c r="C264" s="18" t="s">
        <v>1658</v>
      </c>
      <c r="D264" s="18"/>
      <c r="E264" s="18"/>
    </row>
    <row r="265" spans="43:44">
      <c r="AQ265" s="4"/>
      <c r="AR265" s="4"/>
    </row>
    <row r="266" spans="43:44">
      <c r="AQ266" s="4"/>
      <c r="AR266" s="4"/>
    </row>
    <row r="267" spans="5:44">
      <c r="E267" s="5" t="s">
        <v>1379</v>
      </c>
      <c r="F267"/>
      <c r="AQ267" s="4"/>
      <c r="AR267" s="4"/>
    </row>
    <row r="268" ht="14.25" spans="3:83">
      <c r="C268" s="2" t="s">
        <v>748</v>
      </c>
      <c r="D268" s="2" t="s">
        <v>1382</v>
      </c>
      <c r="E268" s="2" t="s">
        <v>1150</v>
      </c>
      <c r="F268" s="94">
        <v>2010</v>
      </c>
      <c r="G268" s="6" t="s">
        <v>21</v>
      </c>
      <c r="H268" s="6" t="s">
        <v>22</v>
      </c>
      <c r="I268" s="6" t="s">
        <v>23</v>
      </c>
      <c r="J268" s="6" t="s">
        <v>289</v>
      </c>
      <c r="K268" s="6" t="s">
        <v>24</v>
      </c>
      <c r="L268" s="6" t="s">
        <v>25</v>
      </c>
      <c r="M268" s="6" t="s">
        <v>26</v>
      </c>
      <c r="N268" s="6" t="s">
        <v>27</v>
      </c>
      <c r="O268" s="6" t="s">
        <v>28</v>
      </c>
      <c r="P268" s="6" t="s">
        <v>29</v>
      </c>
      <c r="Q268" s="6" t="s">
        <v>30</v>
      </c>
      <c r="R268" s="6" t="s">
        <v>31</v>
      </c>
      <c r="S268" s="6" t="s">
        <v>32</v>
      </c>
      <c r="T268" s="6" t="s">
        <v>33</v>
      </c>
      <c r="U268" s="6" t="s">
        <v>34</v>
      </c>
      <c r="V268" s="6" t="s">
        <v>35</v>
      </c>
      <c r="W268" s="6" t="s">
        <v>36</v>
      </c>
      <c r="X268" s="6" t="s">
        <v>37</v>
      </c>
      <c r="Y268" s="6" t="s">
        <v>38</v>
      </c>
      <c r="Z268" s="6" t="s">
        <v>39</v>
      </c>
      <c r="AA268" s="6" t="s">
        <v>40</v>
      </c>
      <c r="AB268" s="6" t="s">
        <v>43</v>
      </c>
      <c r="AC268" s="6" t="s">
        <v>44</v>
      </c>
      <c r="AD268" s="6" t="s">
        <v>45</v>
      </c>
      <c r="AE268" s="6" t="s">
        <v>46</v>
      </c>
      <c r="AF268" s="6" t="s">
        <v>47</v>
      </c>
      <c r="AG268" s="6" t="s">
        <v>48</v>
      </c>
      <c r="AH268" s="6" t="s">
        <v>50</v>
      </c>
      <c r="AI268" s="6" t="s">
        <v>51</v>
      </c>
      <c r="AJ268" s="6" t="s">
        <v>52</v>
      </c>
      <c r="AK268" s="6" t="s">
        <v>53</v>
      </c>
      <c r="AL268" s="6" t="s">
        <v>290</v>
      </c>
      <c r="AM268" s="6" t="s">
        <v>291</v>
      </c>
      <c r="AN268" s="6" t="s">
        <v>292</v>
      </c>
      <c r="AO268" s="6" t="s">
        <v>41</v>
      </c>
      <c r="AP268" s="6" t="s">
        <v>42</v>
      </c>
      <c r="AQ268" s="6" t="s">
        <v>49</v>
      </c>
      <c r="AT268" s="55" t="s">
        <v>1560</v>
      </c>
      <c r="AU268" s="6" t="str">
        <f>G$4</f>
        <v>AT</v>
      </c>
      <c r="AV268" s="6" t="str">
        <f t="shared" ref="AV268:CE268" si="800">H$4</f>
        <v>BE</v>
      </c>
      <c r="AW268" s="6" t="str">
        <f t="shared" si="800"/>
        <v>BG</v>
      </c>
      <c r="AX268" s="6" t="str">
        <f t="shared" si="800"/>
        <v>CH</v>
      </c>
      <c r="AY268" s="6" t="str">
        <f t="shared" si="800"/>
        <v>CY</v>
      </c>
      <c r="AZ268" s="6" t="str">
        <f t="shared" si="800"/>
        <v>CZ</v>
      </c>
      <c r="BA268" s="6" t="str">
        <f t="shared" si="800"/>
        <v>DE</v>
      </c>
      <c r="BB268" s="6" t="str">
        <f t="shared" si="800"/>
        <v>DK</v>
      </c>
      <c r="BC268" s="6" t="str">
        <f t="shared" si="800"/>
        <v>EE</v>
      </c>
      <c r="BD268" s="6" t="str">
        <f t="shared" si="800"/>
        <v>EL</v>
      </c>
      <c r="BE268" s="6" t="str">
        <f t="shared" si="800"/>
        <v>ES</v>
      </c>
      <c r="BF268" s="6" t="str">
        <f t="shared" si="800"/>
        <v>FI</v>
      </c>
      <c r="BG268" s="6" t="str">
        <f t="shared" si="800"/>
        <v>FR</v>
      </c>
      <c r="BH268" s="6" t="str">
        <f t="shared" si="800"/>
        <v>HR</v>
      </c>
      <c r="BI268" s="6" t="str">
        <f t="shared" si="800"/>
        <v>HU</v>
      </c>
      <c r="BJ268" s="6" t="str">
        <f t="shared" si="800"/>
        <v>IE</v>
      </c>
      <c r="BK268" s="6" t="str">
        <f t="shared" si="800"/>
        <v>IS</v>
      </c>
      <c r="BL268" s="6" t="str">
        <f t="shared" si="800"/>
        <v>IT</v>
      </c>
      <c r="BM268" s="6" t="str">
        <f t="shared" si="800"/>
        <v>LT</v>
      </c>
      <c r="BN268" s="6" t="str">
        <f t="shared" si="800"/>
        <v>LU</v>
      </c>
      <c r="BO268" s="6" t="str">
        <f t="shared" si="800"/>
        <v>LV</v>
      </c>
      <c r="BP268" s="6" t="str">
        <f t="shared" si="800"/>
        <v>MT</v>
      </c>
      <c r="BQ268" s="6" t="str">
        <f t="shared" si="800"/>
        <v>NL</v>
      </c>
      <c r="BR268" s="6" t="str">
        <f t="shared" si="800"/>
        <v>NO</v>
      </c>
      <c r="BS268" s="6" t="str">
        <f t="shared" si="800"/>
        <v>PL</v>
      </c>
      <c r="BT268" s="6" t="str">
        <f t="shared" si="800"/>
        <v>PT</v>
      </c>
      <c r="BU268" s="6" t="str">
        <f t="shared" si="800"/>
        <v>RO</v>
      </c>
      <c r="BV268" s="6" t="str">
        <f t="shared" si="800"/>
        <v>SE</v>
      </c>
      <c r="BW268" s="6" t="str">
        <f t="shared" si="800"/>
        <v>SI</v>
      </c>
      <c r="BX268" s="6" t="str">
        <f t="shared" si="800"/>
        <v>SK</v>
      </c>
      <c r="BY268" s="6" t="str">
        <f t="shared" si="800"/>
        <v>UK</v>
      </c>
      <c r="BZ268" s="6" t="str">
        <f t="shared" si="800"/>
        <v>AL</v>
      </c>
      <c r="CA268" s="6" t="str">
        <f t="shared" si="800"/>
        <v>BA</v>
      </c>
      <c r="CB268" s="6" t="str">
        <f t="shared" si="800"/>
        <v>KS</v>
      </c>
      <c r="CC268" s="6" t="str">
        <f t="shared" si="800"/>
        <v>ME</v>
      </c>
      <c r="CD268" s="6" t="str">
        <f t="shared" si="800"/>
        <v>MK</v>
      </c>
      <c r="CE268" s="6" t="str">
        <f t="shared" si="800"/>
        <v>RS</v>
      </c>
    </row>
    <row r="269" ht="16.5" spans="3:46">
      <c r="C269" s="7" t="s">
        <v>1659</v>
      </c>
      <c r="D269" s="7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T269" s="54"/>
    </row>
    <row r="270" spans="3:83">
      <c r="C270" t="s">
        <v>1126</v>
      </c>
      <c r="D270" t="s">
        <v>1503</v>
      </c>
      <c r="E270" t="s">
        <v>1356</v>
      </c>
      <c r="G270" s="106">
        <f>IF(AU$275=0,0,AU270/AU$275)</f>
        <v>0</v>
      </c>
      <c r="H270" s="106">
        <f t="shared" ref="H270:AQ274" si="801">IF(AV$275=0,0,AV270/AV$275)</f>
        <v>0</v>
      </c>
      <c r="I270" s="106">
        <f t="shared" si="801"/>
        <v>0.000966541646114106</v>
      </c>
      <c r="J270" s="106">
        <f t="shared" si="801"/>
        <v>0</v>
      </c>
      <c r="K270" s="106">
        <f t="shared" si="801"/>
        <v>0</v>
      </c>
      <c r="L270" s="106">
        <f t="shared" si="801"/>
        <v>0</v>
      </c>
      <c r="M270" s="106">
        <f t="shared" si="801"/>
        <v>0.00118490707372017</v>
      </c>
      <c r="N270" s="106">
        <f t="shared" si="801"/>
        <v>0</v>
      </c>
      <c r="O270" s="106">
        <f t="shared" si="801"/>
        <v>0.0176904636469009</v>
      </c>
      <c r="P270" s="106">
        <f t="shared" si="801"/>
        <v>0</v>
      </c>
      <c r="Q270" s="106">
        <f t="shared" si="801"/>
        <v>0</v>
      </c>
      <c r="R270" s="106">
        <f t="shared" si="801"/>
        <v>0</v>
      </c>
      <c r="S270" s="106">
        <f t="shared" si="801"/>
        <v>0.00267223572129295</v>
      </c>
      <c r="T270" s="106">
        <f t="shared" si="801"/>
        <v>0</v>
      </c>
      <c r="U270" s="106">
        <f t="shared" si="801"/>
        <v>0.0109165971748738</v>
      </c>
      <c r="V270" s="106">
        <f t="shared" si="801"/>
        <v>0</v>
      </c>
      <c r="W270" s="106">
        <f t="shared" si="801"/>
        <v>0</v>
      </c>
      <c r="X270" s="106">
        <f t="shared" si="801"/>
        <v>0</v>
      </c>
      <c r="Y270" s="106">
        <f t="shared" si="801"/>
        <v>0.0237584832703628</v>
      </c>
      <c r="Z270" s="106">
        <f t="shared" si="801"/>
        <v>0</v>
      </c>
      <c r="AA270" s="106">
        <f t="shared" si="801"/>
        <v>0.0128067932305209</v>
      </c>
      <c r="AB270" s="106">
        <f t="shared" si="801"/>
        <v>0</v>
      </c>
      <c r="AC270" s="106">
        <f t="shared" si="801"/>
        <v>0</v>
      </c>
      <c r="AD270" s="106">
        <f t="shared" si="801"/>
        <v>0.0919877457839296</v>
      </c>
      <c r="AE270" s="106">
        <f t="shared" si="801"/>
        <v>0</v>
      </c>
      <c r="AF270" s="106">
        <f t="shared" si="801"/>
        <v>0</v>
      </c>
      <c r="AG270" s="106">
        <f t="shared" si="801"/>
        <v>0</v>
      </c>
      <c r="AH270" s="106">
        <f t="shared" si="801"/>
        <v>0</v>
      </c>
      <c r="AI270" s="106">
        <f t="shared" si="801"/>
        <v>0.00128166109287355</v>
      </c>
      <c r="AJ270" s="106">
        <f t="shared" si="801"/>
        <v>0</v>
      </c>
      <c r="AK270" s="106">
        <f t="shared" si="801"/>
        <v>0.00313017593999134</v>
      </c>
      <c r="AL270" s="106">
        <f t="shared" si="801"/>
        <v>0</v>
      </c>
      <c r="AM270" s="106">
        <f t="shared" si="801"/>
        <v>0</v>
      </c>
      <c r="AN270" s="106">
        <f t="shared" si="801"/>
        <v>0</v>
      </c>
      <c r="AO270" s="106">
        <f t="shared" si="801"/>
        <v>0</v>
      </c>
      <c r="AP270" s="106">
        <f t="shared" si="801"/>
        <v>0</v>
      </c>
      <c r="AQ270" s="106">
        <f t="shared" si="801"/>
        <v>0</v>
      </c>
      <c r="AT270" s="54" t="str">
        <f>E270</f>
        <v>INMELE</v>
      </c>
      <c r="AU270" s="114">
        <f>AU280</f>
        <v>0</v>
      </c>
      <c r="AV270" s="114">
        <f t="shared" ref="AV270:CE270" si="802">AV280</f>
        <v>0</v>
      </c>
      <c r="AW270" s="114">
        <f t="shared" si="802"/>
        <v>0.0132152113649097</v>
      </c>
      <c r="AX270" s="114">
        <f t="shared" si="802"/>
        <v>0</v>
      </c>
      <c r="AY270" s="114">
        <f t="shared" si="802"/>
        <v>0</v>
      </c>
      <c r="AZ270" s="114">
        <f t="shared" si="802"/>
        <v>0</v>
      </c>
      <c r="BA270" s="114">
        <f t="shared" si="802"/>
        <v>0.119591690206955</v>
      </c>
      <c r="BB270" s="114">
        <f t="shared" si="802"/>
        <v>0</v>
      </c>
      <c r="BC270" s="114">
        <f t="shared" si="802"/>
        <v>0.0433608379427028</v>
      </c>
      <c r="BD270" s="114">
        <f t="shared" si="802"/>
        <v>0</v>
      </c>
      <c r="BE270" s="114">
        <f t="shared" si="802"/>
        <v>0</v>
      </c>
      <c r="BF270" s="114">
        <f t="shared" si="802"/>
        <v>0</v>
      </c>
      <c r="BG270" s="114">
        <f t="shared" si="802"/>
        <v>0.145269700289524</v>
      </c>
      <c r="BH270" s="114">
        <f t="shared" si="802"/>
        <v>0</v>
      </c>
      <c r="BI270" s="114">
        <f t="shared" si="802"/>
        <v>0.0536794613351733</v>
      </c>
      <c r="BJ270" s="114">
        <f t="shared" si="802"/>
        <v>0</v>
      </c>
      <c r="BK270" s="114">
        <f t="shared" si="802"/>
        <v>0</v>
      </c>
      <c r="BL270" s="114">
        <f t="shared" si="802"/>
        <v>0</v>
      </c>
      <c r="BM270" s="114">
        <f t="shared" si="802"/>
        <v>0.0745531139232266</v>
      </c>
      <c r="BN270" s="114">
        <f t="shared" si="802"/>
        <v>0</v>
      </c>
      <c r="BO270" s="114">
        <f t="shared" si="802"/>
        <v>0.0309502018030564</v>
      </c>
      <c r="BP270" s="114">
        <f t="shared" si="802"/>
        <v>0</v>
      </c>
      <c r="BQ270" s="114">
        <f t="shared" si="802"/>
        <v>0</v>
      </c>
      <c r="BR270" s="114">
        <f t="shared" si="802"/>
        <v>0.35491</v>
      </c>
      <c r="BS270" s="114">
        <f t="shared" si="802"/>
        <v>0</v>
      </c>
      <c r="BT270" s="114">
        <f t="shared" si="802"/>
        <v>0</v>
      </c>
      <c r="BU270" s="114">
        <f t="shared" si="802"/>
        <v>0</v>
      </c>
      <c r="BV270" s="114">
        <f t="shared" si="802"/>
        <v>0</v>
      </c>
      <c r="BW270" s="114">
        <f t="shared" si="802"/>
        <v>0.00529986368167464</v>
      </c>
      <c r="BX270" s="114">
        <f t="shared" si="802"/>
        <v>0</v>
      </c>
      <c r="BY270" s="114">
        <f t="shared" si="802"/>
        <v>0.164181909677317</v>
      </c>
      <c r="BZ270" s="114">
        <f t="shared" si="802"/>
        <v>0</v>
      </c>
      <c r="CA270" s="114">
        <f t="shared" si="802"/>
        <v>0</v>
      </c>
      <c r="CB270" s="114">
        <f t="shared" si="802"/>
        <v>0</v>
      </c>
      <c r="CC270" s="114">
        <f t="shared" si="802"/>
        <v>0</v>
      </c>
      <c r="CD270" s="114">
        <f t="shared" si="802"/>
        <v>0</v>
      </c>
      <c r="CE270" s="114">
        <f t="shared" si="802"/>
        <v>0</v>
      </c>
    </row>
    <row r="271" spans="3:83">
      <c r="C271" t="s">
        <v>1126</v>
      </c>
      <c r="D271" t="s">
        <v>1503</v>
      </c>
      <c r="E271" t="s">
        <v>1348</v>
      </c>
      <c r="G271" s="106">
        <f t="shared" ref="G271:G274" si="803">IF(AU$275=0,0,AU271/AU$275)</f>
        <v>0.0444780423910466</v>
      </c>
      <c r="H271" s="106">
        <f t="shared" si="801"/>
        <v>0.229902398214566</v>
      </c>
      <c r="I271" s="106">
        <f t="shared" si="801"/>
        <v>0.114812383761953</v>
      </c>
      <c r="J271" s="106">
        <f t="shared" si="801"/>
        <v>0</v>
      </c>
      <c r="K271" s="106">
        <f t="shared" si="801"/>
        <v>0.0286492069113639</v>
      </c>
      <c r="L271" s="106">
        <f t="shared" si="801"/>
        <v>0.0115862121641999</v>
      </c>
      <c r="M271" s="106">
        <f t="shared" si="801"/>
        <v>0.0619759189281956</v>
      </c>
      <c r="N271" s="106">
        <f t="shared" si="801"/>
        <v>0.0634897902725194</v>
      </c>
      <c r="O271" s="106">
        <f t="shared" si="801"/>
        <v>0.172957678903559</v>
      </c>
      <c r="P271" s="106">
        <f t="shared" si="801"/>
        <v>0.248488737114622</v>
      </c>
      <c r="Q271" s="106">
        <f t="shared" si="801"/>
        <v>0</v>
      </c>
      <c r="R271" s="106">
        <f t="shared" si="801"/>
        <v>0.0261989248116337</v>
      </c>
      <c r="S271" s="106">
        <f t="shared" si="801"/>
        <v>0.336125712212737</v>
      </c>
      <c r="T271" s="106">
        <f t="shared" si="801"/>
        <v>0.0523817084083115</v>
      </c>
      <c r="U271" s="106">
        <f t="shared" si="801"/>
        <v>0.0980088684534834</v>
      </c>
      <c r="V271" s="106">
        <f t="shared" si="801"/>
        <v>0.754340206717993</v>
      </c>
      <c r="W271" s="106">
        <f t="shared" si="801"/>
        <v>1</v>
      </c>
      <c r="X271" s="106">
        <f t="shared" si="801"/>
        <v>0.0635979152139979</v>
      </c>
      <c r="Y271" s="106">
        <f t="shared" si="801"/>
        <v>0.0676035042916829</v>
      </c>
      <c r="Z271" s="106">
        <f t="shared" si="801"/>
        <v>0.174150367468837</v>
      </c>
      <c r="AA271" s="106">
        <f t="shared" si="801"/>
        <v>0.0512271729220837</v>
      </c>
      <c r="AB271" s="106">
        <f t="shared" si="801"/>
        <v>0</v>
      </c>
      <c r="AC271" s="106">
        <f t="shared" si="801"/>
        <v>0.05101984140875</v>
      </c>
      <c r="AD271" s="106">
        <f t="shared" si="801"/>
        <v>0.0104503843509849</v>
      </c>
      <c r="AE271" s="106">
        <f t="shared" si="801"/>
        <v>0.0578535497481151</v>
      </c>
      <c r="AF271" s="106">
        <f t="shared" si="801"/>
        <v>0.0140475317137633</v>
      </c>
      <c r="AG271" s="106">
        <f t="shared" si="801"/>
        <v>0.00185764077974466</v>
      </c>
      <c r="AH271" s="106">
        <f t="shared" si="801"/>
        <v>0.0464077046215549</v>
      </c>
      <c r="AI271" s="106">
        <f t="shared" si="801"/>
        <v>0.00319214369313461</v>
      </c>
      <c r="AJ271" s="106">
        <f t="shared" si="801"/>
        <v>0.0331642251898266</v>
      </c>
      <c r="AK271" s="106">
        <f t="shared" si="801"/>
        <v>0.672611738707525</v>
      </c>
      <c r="AL271" s="106">
        <f t="shared" si="801"/>
        <v>1</v>
      </c>
      <c r="AM271" s="106">
        <f t="shared" si="801"/>
        <v>0.909434362983998</v>
      </c>
      <c r="AN271" s="106">
        <f t="shared" si="801"/>
        <v>1</v>
      </c>
      <c r="AO271" s="106">
        <f t="shared" si="801"/>
        <v>0</v>
      </c>
      <c r="AP271" s="106">
        <f t="shared" si="801"/>
        <v>0.999116636907146</v>
      </c>
      <c r="AQ271" s="106">
        <f t="shared" si="801"/>
        <v>0.743684592929501</v>
      </c>
      <c r="AT271" s="54" t="str">
        <f t="shared" ref="AT271:AT274" si="804">E271</f>
        <v>INMHTH</v>
      </c>
      <c r="AU271" s="114">
        <f>AU345</f>
        <v>0.701887555997232</v>
      </c>
      <c r="AV271" s="114">
        <f t="shared" ref="AV271:CE271" si="805">AV345</f>
        <v>3.12419289581257</v>
      </c>
      <c r="AW271" s="114">
        <f t="shared" si="805"/>
        <v>1.56979259489064</v>
      </c>
      <c r="AX271" s="114">
        <f t="shared" si="805"/>
        <v>0</v>
      </c>
      <c r="AY271" s="114">
        <f t="shared" si="805"/>
        <v>0.0368</v>
      </c>
      <c r="AZ271" s="114">
        <f t="shared" si="805"/>
        <v>0.219762015747482</v>
      </c>
      <c r="BA271" s="114">
        <f t="shared" si="805"/>
        <v>6.25517820016195</v>
      </c>
      <c r="BB271" s="114">
        <f t="shared" si="805"/>
        <v>0.3072</v>
      </c>
      <c r="BC271" s="114">
        <f t="shared" si="805"/>
        <v>0.423934049190231</v>
      </c>
      <c r="BD271" s="114">
        <f t="shared" si="805"/>
        <v>3.21354554157149</v>
      </c>
      <c r="BE271" s="114">
        <f t="shared" si="805"/>
        <v>0</v>
      </c>
      <c r="BF271" s="114">
        <f t="shared" si="805"/>
        <v>0.115242467791165</v>
      </c>
      <c r="BG271" s="114">
        <f t="shared" si="805"/>
        <v>18.2726699907752</v>
      </c>
      <c r="BH271" s="114">
        <f t="shared" si="805"/>
        <v>0.3872</v>
      </c>
      <c r="BI271" s="114">
        <f t="shared" si="805"/>
        <v>0.481932527176322</v>
      </c>
      <c r="BJ271" s="114">
        <f t="shared" si="805"/>
        <v>3.05930029437304</v>
      </c>
      <c r="BK271" s="114">
        <f t="shared" si="805"/>
        <v>0.307</v>
      </c>
      <c r="BL271" s="114">
        <f t="shared" si="805"/>
        <v>5.16018588877951</v>
      </c>
      <c r="BM271" s="114">
        <f t="shared" si="805"/>
        <v>0.212136932299643</v>
      </c>
      <c r="BN271" s="114">
        <f t="shared" si="805"/>
        <v>0.361248234039216</v>
      </c>
      <c r="BO271" s="114">
        <f t="shared" si="805"/>
        <v>0.123800807212226</v>
      </c>
      <c r="BP271" s="114">
        <f t="shared" si="805"/>
        <v>0</v>
      </c>
      <c r="BQ271" s="114">
        <f t="shared" si="805"/>
        <v>0.9152</v>
      </c>
      <c r="BR271" s="114">
        <f t="shared" si="805"/>
        <v>0.04032</v>
      </c>
      <c r="BS271" s="114">
        <f t="shared" si="805"/>
        <v>1.94034645555578</v>
      </c>
      <c r="BT271" s="114">
        <f t="shared" si="805"/>
        <v>0.32</v>
      </c>
      <c r="BU271" s="114">
        <f t="shared" si="805"/>
        <v>0.0125854924739572</v>
      </c>
      <c r="BV271" s="114">
        <f t="shared" si="805"/>
        <v>0.323722277653271</v>
      </c>
      <c r="BW271" s="114">
        <f t="shared" si="805"/>
        <v>0.0132</v>
      </c>
      <c r="BX271" s="114">
        <f t="shared" si="805"/>
        <v>0.119534780939055</v>
      </c>
      <c r="BY271" s="114">
        <f t="shared" si="805"/>
        <v>35.2793842421164</v>
      </c>
      <c r="BZ271" s="114">
        <f t="shared" si="805"/>
        <v>2.7829376235078</v>
      </c>
      <c r="CA271" s="114">
        <f t="shared" si="805"/>
        <v>1.69684908890867</v>
      </c>
      <c r="CB271" s="114">
        <f t="shared" si="805"/>
        <v>0.912237333333333</v>
      </c>
      <c r="CC271" s="114">
        <f t="shared" si="805"/>
        <v>0</v>
      </c>
      <c r="CD271" s="114">
        <f t="shared" si="805"/>
        <v>0.904829866666667</v>
      </c>
      <c r="CE271" s="114">
        <f t="shared" si="805"/>
        <v>6.38607646627977</v>
      </c>
    </row>
    <row r="272" spans="3:83">
      <c r="C272" t="s">
        <v>1126</v>
      </c>
      <c r="D272" t="s">
        <v>1503</v>
      </c>
      <c r="E272" t="s">
        <v>1354</v>
      </c>
      <c r="G272" s="106">
        <f t="shared" si="803"/>
        <v>0.0538884159827164</v>
      </c>
      <c r="H272" s="106">
        <f t="shared" si="801"/>
        <v>0</v>
      </c>
      <c r="I272" s="106">
        <f t="shared" si="801"/>
        <v>0.0700578118626405</v>
      </c>
      <c r="J272" s="106">
        <f t="shared" si="801"/>
        <v>0</v>
      </c>
      <c r="K272" s="106">
        <f t="shared" si="801"/>
        <v>0.210321261407625</v>
      </c>
      <c r="L272" s="106">
        <f t="shared" si="801"/>
        <v>0.0533103801477055</v>
      </c>
      <c r="M272" s="106">
        <f t="shared" si="801"/>
        <v>0.0805993582578774</v>
      </c>
      <c r="N272" s="106">
        <f t="shared" si="801"/>
        <v>0</v>
      </c>
      <c r="O272" s="106">
        <f t="shared" si="801"/>
        <v>0.0420148511613895</v>
      </c>
      <c r="P272" s="106">
        <f t="shared" si="801"/>
        <v>0.113671785294065</v>
      </c>
      <c r="Q272" s="106">
        <f t="shared" si="801"/>
        <v>0.214078151915061</v>
      </c>
      <c r="R272" s="106">
        <f t="shared" si="801"/>
        <v>0.1614150249744</v>
      </c>
      <c r="S272" s="106">
        <f t="shared" si="801"/>
        <v>0.182036147818595</v>
      </c>
      <c r="T272" s="106">
        <f t="shared" si="801"/>
        <v>0</v>
      </c>
      <c r="U272" s="106">
        <f t="shared" si="801"/>
        <v>0.235651715623369</v>
      </c>
      <c r="V272" s="106">
        <f t="shared" si="801"/>
        <v>0.245659793282007</v>
      </c>
      <c r="W272" s="106">
        <f t="shared" si="801"/>
        <v>0</v>
      </c>
      <c r="X272" s="106">
        <f t="shared" si="801"/>
        <v>0.355594116296899</v>
      </c>
      <c r="Y272" s="106">
        <f t="shared" si="801"/>
        <v>0.0564263977671117</v>
      </c>
      <c r="Z272" s="106">
        <f t="shared" si="801"/>
        <v>0</v>
      </c>
      <c r="AA272" s="106">
        <f t="shared" si="801"/>
        <v>0.0121664535689949</v>
      </c>
      <c r="AB272" s="106">
        <f t="shared" si="801"/>
        <v>0</v>
      </c>
      <c r="AC272" s="106">
        <f t="shared" si="801"/>
        <v>0.0751464990331729</v>
      </c>
      <c r="AD272" s="106">
        <f t="shared" si="801"/>
        <v>0.087388358494733</v>
      </c>
      <c r="AE272" s="106">
        <f t="shared" si="801"/>
        <v>0.267802621490485</v>
      </c>
      <c r="AF272" s="106">
        <f t="shared" si="801"/>
        <v>0</v>
      </c>
      <c r="AG272" s="106">
        <f t="shared" si="801"/>
        <v>0.25137901013866</v>
      </c>
      <c r="AH272" s="106">
        <f t="shared" si="801"/>
        <v>0.363281321106313</v>
      </c>
      <c r="AI272" s="106">
        <f t="shared" si="801"/>
        <v>0.0423624194991385</v>
      </c>
      <c r="AJ272" s="106">
        <f t="shared" si="801"/>
        <v>0.111693364234847</v>
      </c>
      <c r="AK272" s="106">
        <f t="shared" si="801"/>
        <v>0.2527617071543</v>
      </c>
      <c r="AL272" s="106">
        <f t="shared" si="801"/>
        <v>0</v>
      </c>
      <c r="AM272" s="106">
        <f t="shared" si="801"/>
        <v>0</v>
      </c>
      <c r="AN272" s="106">
        <f t="shared" si="801"/>
        <v>0</v>
      </c>
      <c r="AO272" s="106">
        <f t="shared" si="801"/>
        <v>0</v>
      </c>
      <c r="AP272" s="106">
        <f t="shared" si="801"/>
        <v>0</v>
      </c>
      <c r="AQ272" s="106">
        <f t="shared" si="801"/>
        <v>0</v>
      </c>
      <c r="AT272" s="54" t="str">
        <f t="shared" si="804"/>
        <v>INMMCH</v>
      </c>
      <c r="AU272" s="114">
        <f>AU414</f>
        <v>0.850388338994992</v>
      </c>
      <c r="AV272" s="114">
        <f t="shared" ref="AV272:CE272" si="806">AV414</f>
        <v>0</v>
      </c>
      <c r="AW272" s="114">
        <f t="shared" si="806"/>
        <v>0.957877806145325</v>
      </c>
      <c r="AX272" s="114">
        <f t="shared" si="806"/>
        <v>0</v>
      </c>
      <c r="AY272" s="114">
        <f t="shared" si="806"/>
        <v>0.270158348318206</v>
      </c>
      <c r="AZ272" s="114">
        <f t="shared" si="806"/>
        <v>1.01116710409673</v>
      </c>
      <c r="BA272" s="114">
        <f t="shared" si="806"/>
        <v>8.13482651714829</v>
      </c>
      <c r="BB272" s="114">
        <f t="shared" si="806"/>
        <v>0</v>
      </c>
      <c r="BC272" s="114">
        <f t="shared" si="806"/>
        <v>0.102981990113919</v>
      </c>
      <c r="BD272" s="114">
        <f t="shared" si="806"/>
        <v>1.47004432907442</v>
      </c>
      <c r="BE272" s="114">
        <f t="shared" si="806"/>
        <v>10.6944995203292</v>
      </c>
      <c r="BF272" s="114">
        <f t="shared" si="806"/>
        <v>0.710024016266581</v>
      </c>
      <c r="BG272" s="114">
        <f t="shared" si="806"/>
        <v>9.89595956103449</v>
      </c>
      <c r="BH272" s="114">
        <f t="shared" si="806"/>
        <v>0</v>
      </c>
      <c r="BI272" s="114">
        <f t="shared" si="806"/>
        <v>1.15875459676088</v>
      </c>
      <c r="BJ272" s="114">
        <f t="shared" si="806"/>
        <v>0.996297255813952</v>
      </c>
      <c r="BK272" s="114">
        <f t="shared" si="806"/>
        <v>0</v>
      </c>
      <c r="BL272" s="114">
        <f t="shared" si="806"/>
        <v>28.8520737649024</v>
      </c>
      <c r="BM272" s="114">
        <f t="shared" si="806"/>
        <v>0.177063645567663</v>
      </c>
      <c r="BN272" s="114">
        <f t="shared" si="806"/>
        <v>0</v>
      </c>
      <c r="BO272" s="114">
        <f t="shared" si="806"/>
        <v>0.0294026917129035</v>
      </c>
      <c r="BP272" s="114">
        <f t="shared" si="806"/>
        <v>0</v>
      </c>
      <c r="BQ272" s="114">
        <f t="shared" si="806"/>
        <v>1.34798686189889</v>
      </c>
      <c r="BR272" s="114">
        <f t="shared" si="806"/>
        <v>0.3371645</v>
      </c>
      <c r="BS272" s="114">
        <f t="shared" si="806"/>
        <v>8.98181476607732</v>
      </c>
      <c r="BT272" s="114">
        <f t="shared" si="806"/>
        <v>0</v>
      </c>
      <c r="BU272" s="114">
        <f t="shared" si="806"/>
        <v>1.70308957184164</v>
      </c>
      <c r="BV272" s="114">
        <f t="shared" si="806"/>
        <v>2.53411061065068</v>
      </c>
      <c r="BW272" s="114">
        <f t="shared" si="806"/>
        <v>0.175175051985057</v>
      </c>
      <c r="BX272" s="114">
        <f t="shared" si="806"/>
        <v>0.402579639648996</v>
      </c>
      <c r="BY272" s="114">
        <f t="shared" si="806"/>
        <v>13.2576892064434</v>
      </c>
      <c r="BZ272" s="114">
        <f t="shared" si="806"/>
        <v>0</v>
      </c>
      <c r="CA272" s="114">
        <f t="shared" si="806"/>
        <v>0</v>
      </c>
      <c r="CB272" s="114">
        <f t="shared" si="806"/>
        <v>0</v>
      </c>
      <c r="CC272" s="114">
        <f t="shared" si="806"/>
        <v>0</v>
      </c>
      <c r="CD272" s="114">
        <f t="shared" si="806"/>
        <v>0</v>
      </c>
      <c r="CE272" s="114">
        <f t="shared" si="806"/>
        <v>0</v>
      </c>
    </row>
    <row r="273" spans="3:83">
      <c r="C273" t="s">
        <v>1126</v>
      </c>
      <c r="D273" t="s">
        <v>1503</v>
      </c>
      <c r="E273" t="s">
        <v>1358</v>
      </c>
      <c r="G273" s="106">
        <f t="shared" si="803"/>
        <v>0.648177102977753</v>
      </c>
      <c r="H273" s="106">
        <f t="shared" si="801"/>
        <v>0.708429492486882</v>
      </c>
      <c r="I273" s="106">
        <f t="shared" si="801"/>
        <v>0.1190329177357</v>
      </c>
      <c r="J273" s="106">
        <f t="shared" si="801"/>
        <v>1</v>
      </c>
      <c r="K273" s="106">
        <f t="shared" si="801"/>
        <v>0.502918143063617</v>
      </c>
      <c r="L273" s="106">
        <f t="shared" si="801"/>
        <v>0.368240593127858</v>
      </c>
      <c r="M273" s="106">
        <f t="shared" si="801"/>
        <v>0.700127557229809</v>
      </c>
      <c r="N273" s="106">
        <f t="shared" si="801"/>
        <v>0</v>
      </c>
      <c r="O273" s="106">
        <f t="shared" si="801"/>
        <v>0.305090420753719</v>
      </c>
      <c r="P273" s="106">
        <f t="shared" si="801"/>
        <v>0.135047965609334</v>
      </c>
      <c r="Q273" s="106">
        <f t="shared" si="801"/>
        <v>0.0250383803409428</v>
      </c>
      <c r="R273" s="106">
        <f t="shared" si="801"/>
        <v>0.563030554694168</v>
      </c>
      <c r="S273" s="106">
        <f t="shared" si="801"/>
        <v>0.0588510415921014</v>
      </c>
      <c r="T273" s="106">
        <f t="shared" si="801"/>
        <v>0.927271677581848</v>
      </c>
      <c r="U273" s="106">
        <f t="shared" si="801"/>
        <v>0.354715624415817</v>
      </c>
      <c r="V273" s="106">
        <f t="shared" si="801"/>
        <v>0</v>
      </c>
      <c r="W273" s="106">
        <f t="shared" si="801"/>
        <v>0</v>
      </c>
      <c r="X273" s="106">
        <f t="shared" si="801"/>
        <v>0.115066948769583</v>
      </c>
      <c r="Y273" s="106">
        <f t="shared" si="801"/>
        <v>0.634198067512264</v>
      </c>
      <c r="Z273" s="106">
        <f t="shared" si="801"/>
        <v>0.825849632531163</v>
      </c>
      <c r="AA273" s="106">
        <f t="shared" si="801"/>
        <v>0.792888873375191</v>
      </c>
      <c r="AB273" s="106">
        <f t="shared" si="801"/>
        <v>0</v>
      </c>
      <c r="AC273" s="106">
        <f t="shared" si="801"/>
        <v>0.0262011860381474</v>
      </c>
      <c r="AD273" s="106">
        <f t="shared" si="801"/>
        <v>0.325691723044183</v>
      </c>
      <c r="AE273" s="106">
        <f t="shared" si="801"/>
        <v>0.452891932010068</v>
      </c>
      <c r="AF273" s="106">
        <f t="shared" si="801"/>
        <v>0.117495802430433</v>
      </c>
      <c r="AG273" s="106">
        <f t="shared" si="801"/>
        <v>0.743966449595644</v>
      </c>
      <c r="AH273" s="106">
        <f t="shared" si="801"/>
        <v>0.266837620985612</v>
      </c>
      <c r="AI273" s="106">
        <f t="shared" si="801"/>
        <v>0.294522990312437</v>
      </c>
      <c r="AJ273" s="106">
        <f t="shared" si="801"/>
        <v>0.120896773725557</v>
      </c>
      <c r="AK273" s="106">
        <f t="shared" si="801"/>
        <v>0.0280696234235082</v>
      </c>
      <c r="AL273" s="106">
        <f t="shared" si="801"/>
        <v>0</v>
      </c>
      <c r="AM273" s="106">
        <f t="shared" si="801"/>
        <v>0.090565637016002</v>
      </c>
      <c r="AN273" s="106">
        <f t="shared" si="801"/>
        <v>0</v>
      </c>
      <c r="AO273" s="106">
        <f t="shared" si="801"/>
        <v>0</v>
      </c>
      <c r="AP273" s="106">
        <f t="shared" si="801"/>
        <v>0</v>
      </c>
      <c r="AQ273" s="106">
        <f t="shared" si="801"/>
        <v>0.256315407070499</v>
      </c>
      <c r="AT273" s="54" t="str">
        <f t="shared" si="804"/>
        <v>INMOTH</v>
      </c>
      <c r="AU273" s="114">
        <f>AU421</f>
        <v>10.2285851221276</v>
      </c>
      <c r="AV273" s="114">
        <f t="shared" ref="AV273:CE273" si="807">AV421</f>
        <v>9.627</v>
      </c>
      <c r="AW273" s="114">
        <f t="shared" si="807"/>
        <v>1.62749859106793</v>
      </c>
      <c r="AX273" s="114">
        <f t="shared" si="807"/>
        <v>11.0746122222222</v>
      </c>
      <c r="AY273" s="114">
        <f t="shared" si="807"/>
        <v>0.646</v>
      </c>
      <c r="AZ273" s="114">
        <f t="shared" si="807"/>
        <v>6.98462050227911</v>
      </c>
      <c r="BA273" s="114">
        <f t="shared" si="807"/>
        <v>70.663294857967</v>
      </c>
      <c r="BB273" s="114">
        <f t="shared" si="807"/>
        <v>0</v>
      </c>
      <c r="BC273" s="114">
        <f t="shared" si="807"/>
        <v>0.747802689416258</v>
      </c>
      <c r="BD273" s="114">
        <f t="shared" si="807"/>
        <v>1.74648876573424</v>
      </c>
      <c r="BE273" s="114">
        <f t="shared" si="807"/>
        <v>1.25081865734844</v>
      </c>
      <c r="BF273" s="114">
        <f t="shared" si="807"/>
        <v>2.4766295193905</v>
      </c>
      <c r="BG273" s="114">
        <f t="shared" si="807"/>
        <v>3.19929604476448</v>
      </c>
      <c r="BH273" s="114">
        <f t="shared" si="807"/>
        <v>6.85429331095895</v>
      </c>
      <c r="BI273" s="114">
        <f t="shared" si="807"/>
        <v>1.74421968135237</v>
      </c>
      <c r="BJ273" s="114">
        <f t="shared" si="807"/>
        <v>0</v>
      </c>
      <c r="BK273" s="114">
        <f t="shared" si="807"/>
        <v>0</v>
      </c>
      <c r="BL273" s="114">
        <f t="shared" si="807"/>
        <v>9.33626272665977</v>
      </c>
      <c r="BM273" s="114">
        <f t="shared" si="807"/>
        <v>1.99008666669023</v>
      </c>
      <c r="BN273" s="114">
        <f t="shared" si="807"/>
        <v>1.71309843137255</v>
      </c>
      <c r="BO273" s="114">
        <f t="shared" si="807"/>
        <v>1.91617606348768</v>
      </c>
      <c r="BP273" s="114">
        <f t="shared" si="807"/>
        <v>0</v>
      </c>
      <c r="BQ273" s="114">
        <f t="shared" si="807"/>
        <v>0.47</v>
      </c>
      <c r="BR273" s="114">
        <f t="shared" si="807"/>
        <v>1.256594</v>
      </c>
      <c r="BS273" s="114">
        <f t="shared" si="807"/>
        <v>15.1895131560908</v>
      </c>
      <c r="BT273" s="114">
        <f t="shared" si="807"/>
        <v>2.67653119023756</v>
      </c>
      <c r="BU273" s="114">
        <f t="shared" si="807"/>
        <v>5.04036316082036</v>
      </c>
      <c r="BV273" s="114">
        <f t="shared" si="807"/>
        <v>1.86135649529456</v>
      </c>
      <c r="BW273" s="114">
        <f t="shared" si="807"/>
        <v>1.21789738992186</v>
      </c>
      <c r="BX273" s="114">
        <f t="shared" si="807"/>
        <v>0.435751756020401</v>
      </c>
      <c r="BY273" s="114">
        <f t="shared" si="807"/>
        <v>1.47228924697679</v>
      </c>
      <c r="BZ273" s="114">
        <f t="shared" si="807"/>
        <v>0</v>
      </c>
      <c r="CA273" s="114">
        <f t="shared" si="807"/>
        <v>0.16898</v>
      </c>
      <c r="CB273" s="114">
        <f t="shared" si="807"/>
        <v>0</v>
      </c>
      <c r="CC273" s="114">
        <f t="shared" si="807"/>
        <v>0</v>
      </c>
      <c r="CD273" s="114">
        <f t="shared" si="807"/>
        <v>0</v>
      </c>
      <c r="CE273" s="114">
        <f t="shared" si="807"/>
        <v>2.201</v>
      </c>
    </row>
    <row r="274" spans="3:83">
      <c r="C274" t="s">
        <v>1126</v>
      </c>
      <c r="D274" t="s">
        <v>1503</v>
      </c>
      <c r="E274" t="s">
        <v>1352</v>
      </c>
      <c r="G274" s="106">
        <f t="shared" si="803"/>
        <v>0.253456438648484</v>
      </c>
      <c r="H274" s="106">
        <f t="shared" si="801"/>
        <v>0.0616681092985525</v>
      </c>
      <c r="I274" s="106">
        <f t="shared" si="801"/>
        <v>0.695130344993592</v>
      </c>
      <c r="J274" s="106">
        <f t="shared" si="801"/>
        <v>0</v>
      </c>
      <c r="K274" s="106">
        <f t="shared" si="801"/>
        <v>0.258111388617394</v>
      </c>
      <c r="L274" s="106">
        <f t="shared" si="801"/>
        <v>0.566862814560237</v>
      </c>
      <c r="M274" s="106">
        <f t="shared" si="801"/>
        <v>0.156112258510397</v>
      </c>
      <c r="N274" s="106">
        <f t="shared" si="801"/>
        <v>0.936510209727481</v>
      </c>
      <c r="O274" s="106">
        <f t="shared" si="801"/>
        <v>0.462246585534432</v>
      </c>
      <c r="P274" s="106">
        <f t="shared" si="801"/>
        <v>0.502791511981979</v>
      </c>
      <c r="Q274" s="106">
        <f t="shared" si="801"/>
        <v>0.760883467743997</v>
      </c>
      <c r="R274" s="106">
        <f t="shared" si="801"/>
        <v>0.249355495519798</v>
      </c>
      <c r="S274" s="106">
        <f t="shared" si="801"/>
        <v>0.420314862655273</v>
      </c>
      <c r="T274" s="106">
        <f t="shared" si="801"/>
        <v>0.02034661400984</v>
      </c>
      <c r="U274" s="106">
        <f t="shared" si="801"/>
        <v>0.300707194332457</v>
      </c>
      <c r="V274" s="106">
        <f t="shared" si="801"/>
        <v>0</v>
      </c>
      <c r="W274" s="106">
        <f t="shared" si="801"/>
        <v>0</v>
      </c>
      <c r="X274" s="106">
        <f t="shared" si="801"/>
        <v>0.46574101971952</v>
      </c>
      <c r="Y274" s="106">
        <f t="shared" si="801"/>
        <v>0.218013547158578</v>
      </c>
      <c r="Z274" s="106">
        <f t="shared" si="801"/>
        <v>0</v>
      </c>
      <c r="AA274" s="106">
        <f t="shared" si="801"/>
        <v>0.13091070690321</v>
      </c>
      <c r="AB274" s="106">
        <f t="shared" si="801"/>
        <v>0</v>
      </c>
      <c r="AC274" s="106">
        <f t="shared" si="801"/>
        <v>0.84763247351993</v>
      </c>
      <c r="AD274" s="106">
        <f t="shared" si="801"/>
        <v>0.484481788326169</v>
      </c>
      <c r="AE274" s="106">
        <f t="shared" si="801"/>
        <v>0.221451896751332</v>
      </c>
      <c r="AF274" s="106">
        <f t="shared" si="801"/>
        <v>0.868456665855803</v>
      </c>
      <c r="AG274" s="106">
        <f t="shared" si="801"/>
        <v>0.00279689948595105</v>
      </c>
      <c r="AH274" s="106">
        <f t="shared" si="801"/>
        <v>0.323473353286521</v>
      </c>
      <c r="AI274" s="106">
        <f t="shared" si="801"/>
        <v>0.658640785402417</v>
      </c>
      <c r="AJ274" s="106">
        <f t="shared" si="801"/>
        <v>0.73424563684977</v>
      </c>
      <c r="AK274" s="106">
        <f t="shared" si="801"/>
        <v>0.043426754774675</v>
      </c>
      <c r="AL274" s="106">
        <f t="shared" si="801"/>
        <v>0</v>
      </c>
      <c r="AM274" s="106">
        <f t="shared" si="801"/>
        <v>0</v>
      </c>
      <c r="AN274" s="106">
        <f t="shared" si="801"/>
        <v>0</v>
      </c>
      <c r="AO274" s="106">
        <f t="shared" si="801"/>
        <v>0</v>
      </c>
      <c r="AP274" s="106">
        <f t="shared" si="801"/>
        <v>0.000883363092854417</v>
      </c>
      <c r="AQ274" s="106">
        <f t="shared" si="801"/>
        <v>0</v>
      </c>
      <c r="AT274" s="54" t="str">
        <f t="shared" si="804"/>
        <v>INMPRC</v>
      </c>
      <c r="AU274" s="116">
        <f>AU380</f>
        <v>3.99967963317014</v>
      </c>
      <c r="AV274" s="116">
        <f t="shared" ref="AV274:CE274" si="808">AV380</f>
        <v>0.838021136208073</v>
      </c>
      <c r="AW274" s="116">
        <f t="shared" si="808"/>
        <v>9.50429241428508</v>
      </c>
      <c r="AX274" s="116">
        <f t="shared" si="808"/>
        <v>0</v>
      </c>
      <c r="AY274" s="116">
        <f t="shared" si="808"/>
        <v>0.33154492305867</v>
      </c>
      <c r="AZ274" s="116">
        <f t="shared" si="808"/>
        <v>10.751996684902</v>
      </c>
      <c r="BA274" s="116">
        <f t="shared" si="808"/>
        <v>15.7562810378601</v>
      </c>
      <c r="BB274" s="116">
        <f t="shared" si="808"/>
        <v>4.53137323644313</v>
      </c>
      <c r="BC274" s="116">
        <f t="shared" si="808"/>
        <v>1.13300587734666</v>
      </c>
      <c r="BD274" s="116">
        <f t="shared" si="808"/>
        <v>6.50228030626745</v>
      </c>
      <c r="BE274" s="116">
        <f t="shared" si="808"/>
        <v>38.0107349022855</v>
      </c>
      <c r="BF274" s="116">
        <f t="shared" si="808"/>
        <v>1.09685198410241</v>
      </c>
      <c r="BG274" s="116">
        <f t="shared" si="808"/>
        <v>22.8494116887341</v>
      </c>
      <c r="BH274" s="116">
        <f t="shared" si="808"/>
        <v>0.1504</v>
      </c>
      <c r="BI274" s="116">
        <f t="shared" si="808"/>
        <v>1.47864759987025</v>
      </c>
      <c r="BJ274" s="116">
        <f t="shared" si="808"/>
        <v>0</v>
      </c>
      <c r="BK274" s="116">
        <f t="shared" si="808"/>
        <v>0</v>
      </c>
      <c r="BL274" s="116">
        <f t="shared" si="808"/>
        <v>37.789135535271</v>
      </c>
      <c r="BM274" s="116">
        <f t="shared" si="808"/>
        <v>0.684117274371446</v>
      </c>
      <c r="BN274" s="116">
        <f t="shared" si="808"/>
        <v>0</v>
      </c>
      <c r="BO274" s="116">
        <f t="shared" si="808"/>
        <v>0.316372156862745</v>
      </c>
      <c r="BP274" s="116">
        <f t="shared" si="808"/>
        <v>0</v>
      </c>
      <c r="BQ274" s="116">
        <f t="shared" si="808"/>
        <v>15.2049324016989</v>
      </c>
      <c r="BR274" s="116">
        <f t="shared" si="808"/>
        <v>1.8692428</v>
      </c>
      <c r="BS274" s="116">
        <f t="shared" si="808"/>
        <v>7.42726081300746</v>
      </c>
      <c r="BT274" s="116">
        <f t="shared" si="808"/>
        <v>19.7832714484335</v>
      </c>
      <c r="BU274" s="116">
        <f t="shared" si="808"/>
        <v>0.0189489581703143</v>
      </c>
      <c r="BV274" s="116">
        <f t="shared" si="808"/>
        <v>2.25642555562674</v>
      </c>
      <c r="BW274" s="116">
        <f t="shared" si="808"/>
        <v>2.72357988959279</v>
      </c>
      <c r="BX274" s="116">
        <f t="shared" si="808"/>
        <v>2.64646289349217</v>
      </c>
      <c r="BY274" s="116">
        <f t="shared" si="808"/>
        <v>2.2777913020488</v>
      </c>
      <c r="BZ274" s="116">
        <f t="shared" si="808"/>
        <v>0</v>
      </c>
      <c r="CA274" s="116">
        <f t="shared" si="808"/>
        <v>0</v>
      </c>
      <c r="CB274" s="116">
        <f t="shared" si="808"/>
        <v>0</v>
      </c>
      <c r="CC274" s="116">
        <f t="shared" si="808"/>
        <v>0</v>
      </c>
      <c r="CD274" s="116">
        <f t="shared" si="808"/>
        <v>0.0008</v>
      </c>
      <c r="CE274" s="116">
        <f t="shared" si="808"/>
        <v>0</v>
      </c>
    </row>
    <row r="275" spans="3:83">
      <c r="C275" s="14" t="s">
        <v>1126</v>
      </c>
      <c r="D275" s="14" t="s">
        <v>1505</v>
      </c>
      <c r="E275" s="15" t="s">
        <v>1338</v>
      </c>
      <c r="F275" s="15">
        <v>1</v>
      </c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4"/>
      <c r="AL275" s="14"/>
      <c r="AM275" s="15"/>
      <c r="AN275" s="15"/>
      <c r="AO275" s="15"/>
      <c r="AP275" s="15"/>
      <c r="AQ275" s="15"/>
      <c r="AR275" s="4"/>
      <c r="AT275" s="117" t="s">
        <v>192</v>
      </c>
      <c r="AU275" s="45">
        <f>SUM(AU270:AU274)</f>
        <v>15.78054065029</v>
      </c>
      <c r="AV275" s="45">
        <f t="shared" ref="AV275:CE275" si="809">SUM(AV270:AV274)</f>
        <v>13.5892140320206</v>
      </c>
      <c r="AW275" s="45">
        <f t="shared" si="809"/>
        <v>13.6726766177539</v>
      </c>
      <c r="AX275" s="45">
        <f t="shared" si="809"/>
        <v>11.0746122222222</v>
      </c>
      <c r="AY275" s="45">
        <f t="shared" si="809"/>
        <v>1.28450327137688</v>
      </c>
      <c r="AZ275" s="45">
        <f t="shared" si="809"/>
        <v>18.9675463070253</v>
      </c>
      <c r="BA275" s="45">
        <f t="shared" si="809"/>
        <v>100.929172303344</v>
      </c>
      <c r="BB275" s="45">
        <f t="shared" si="809"/>
        <v>4.83857323644313</v>
      </c>
      <c r="BC275" s="45">
        <f t="shared" si="809"/>
        <v>2.45108544400977</v>
      </c>
      <c r="BD275" s="45">
        <f t="shared" si="809"/>
        <v>12.9323589426476</v>
      </c>
      <c r="BE275" s="45">
        <f t="shared" si="809"/>
        <v>49.9560530799631</v>
      </c>
      <c r="BF275" s="45">
        <f t="shared" si="809"/>
        <v>4.39874798755066</v>
      </c>
      <c r="BG275" s="45">
        <f t="shared" si="809"/>
        <v>54.3626069855978</v>
      </c>
      <c r="BH275" s="45">
        <f t="shared" si="809"/>
        <v>7.39189331095895</v>
      </c>
      <c r="BI275" s="45">
        <f t="shared" si="809"/>
        <v>4.917233866495</v>
      </c>
      <c r="BJ275" s="45">
        <f t="shared" si="809"/>
        <v>4.055597550187</v>
      </c>
      <c r="BK275" s="45">
        <f t="shared" si="809"/>
        <v>0.307</v>
      </c>
      <c r="BL275" s="45">
        <f t="shared" si="809"/>
        <v>81.1376579156127</v>
      </c>
      <c r="BM275" s="45">
        <f t="shared" si="809"/>
        <v>3.13795763285221</v>
      </c>
      <c r="BN275" s="45">
        <f t="shared" si="809"/>
        <v>2.07434666541176</v>
      </c>
      <c r="BO275" s="45">
        <f t="shared" si="809"/>
        <v>2.41670192107861</v>
      </c>
      <c r="BP275" s="45">
        <f t="shared" si="809"/>
        <v>0</v>
      </c>
      <c r="BQ275" s="45">
        <f t="shared" si="809"/>
        <v>17.9381192635978</v>
      </c>
      <c r="BR275" s="45">
        <f t="shared" si="809"/>
        <v>3.8582313</v>
      </c>
      <c r="BS275" s="45">
        <f t="shared" si="809"/>
        <v>33.5389351907314</v>
      </c>
      <c r="BT275" s="45">
        <f t="shared" si="809"/>
        <v>22.7798026386711</v>
      </c>
      <c r="BU275" s="45">
        <f t="shared" si="809"/>
        <v>6.77498718330627</v>
      </c>
      <c r="BV275" s="45">
        <f t="shared" si="809"/>
        <v>6.97561493922524</v>
      </c>
      <c r="BW275" s="45">
        <f t="shared" si="809"/>
        <v>4.13515219518138</v>
      </c>
      <c r="BX275" s="45">
        <f t="shared" si="809"/>
        <v>3.60432907010062</v>
      </c>
      <c r="BY275" s="45">
        <f t="shared" si="809"/>
        <v>52.4513359072626</v>
      </c>
      <c r="BZ275" s="45">
        <f t="shared" si="809"/>
        <v>2.7829376235078</v>
      </c>
      <c r="CA275" s="45">
        <f t="shared" si="809"/>
        <v>1.86582908890867</v>
      </c>
      <c r="CB275" s="45">
        <f t="shared" si="809"/>
        <v>0.912237333333333</v>
      </c>
      <c r="CC275" s="45">
        <f t="shared" si="809"/>
        <v>0</v>
      </c>
      <c r="CD275" s="45">
        <f t="shared" si="809"/>
        <v>0.905629866666667</v>
      </c>
      <c r="CE275" s="45">
        <f t="shared" si="809"/>
        <v>8.58707646627977</v>
      </c>
    </row>
    <row r="276" ht="16.5" spans="3:44">
      <c r="C276" s="7" t="s">
        <v>1660</v>
      </c>
      <c r="D276" s="7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4"/>
    </row>
    <row r="277" ht="16.5" spans="3:122">
      <c r="C277" s="100" t="s">
        <v>1506</v>
      </c>
      <c r="D277" s="100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4"/>
      <c r="AT277" s="55" t="s">
        <v>1560</v>
      </c>
      <c r="AU277" s="6" t="str">
        <f>G$4</f>
        <v>AT</v>
      </c>
      <c r="AV277" s="6" t="str">
        <f t="shared" ref="AV277:CE277" si="810">H$4</f>
        <v>BE</v>
      </c>
      <c r="AW277" s="6" t="str">
        <f t="shared" si="810"/>
        <v>BG</v>
      </c>
      <c r="AX277" s="6" t="str">
        <f t="shared" si="810"/>
        <v>CH</v>
      </c>
      <c r="AY277" s="6" t="str">
        <f t="shared" si="810"/>
        <v>CY</v>
      </c>
      <c r="AZ277" s="6" t="str">
        <f t="shared" si="810"/>
        <v>CZ</v>
      </c>
      <c r="BA277" s="6" t="str">
        <f t="shared" si="810"/>
        <v>DE</v>
      </c>
      <c r="BB277" s="6" t="str">
        <f t="shared" si="810"/>
        <v>DK</v>
      </c>
      <c r="BC277" s="6" t="str">
        <f t="shared" si="810"/>
        <v>EE</v>
      </c>
      <c r="BD277" s="6" t="str">
        <f t="shared" si="810"/>
        <v>EL</v>
      </c>
      <c r="BE277" s="6" t="str">
        <f t="shared" si="810"/>
        <v>ES</v>
      </c>
      <c r="BF277" s="6" t="str">
        <f t="shared" si="810"/>
        <v>FI</v>
      </c>
      <c r="BG277" s="6" t="str">
        <f t="shared" si="810"/>
        <v>FR</v>
      </c>
      <c r="BH277" s="6" t="str">
        <f t="shared" si="810"/>
        <v>HR</v>
      </c>
      <c r="BI277" s="6" t="str">
        <f t="shared" si="810"/>
        <v>HU</v>
      </c>
      <c r="BJ277" s="6" t="str">
        <f t="shared" si="810"/>
        <v>IE</v>
      </c>
      <c r="BK277" s="6" t="str">
        <f t="shared" si="810"/>
        <v>IS</v>
      </c>
      <c r="BL277" s="6" t="str">
        <f t="shared" si="810"/>
        <v>IT</v>
      </c>
      <c r="BM277" s="6" t="str">
        <f t="shared" si="810"/>
        <v>LT</v>
      </c>
      <c r="BN277" s="6" t="str">
        <f t="shared" si="810"/>
        <v>LU</v>
      </c>
      <c r="BO277" s="6" t="str">
        <f t="shared" si="810"/>
        <v>LV</v>
      </c>
      <c r="BP277" s="6" t="str">
        <f t="shared" si="810"/>
        <v>MT</v>
      </c>
      <c r="BQ277" s="6" t="str">
        <f t="shared" si="810"/>
        <v>NL</v>
      </c>
      <c r="BR277" s="6" t="str">
        <f t="shared" si="810"/>
        <v>NO</v>
      </c>
      <c r="BS277" s="6" t="str">
        <f t="shared" si="810"/>
        <v>PL</v>
      </c>
      <c r="BT277" s="6" t="str">
        <f t="shared" si="810"/>
        <v>PT</v>
      </c>
      <c r="BU277" s="6" t="str">
        <f t="shared" si="810"/>
        <v>RO</v>
      </c>
      <c r="BV277" s="6" t="str">
        <f t="shared" si="810"/>
        <v>SE</v>
      </c>
      <c r="BW277" s="6" t="str">
        <f t="shared" si="810"/>
        <v>SI</v>
      </c>
      <c r="BX277" s="6" t="str">
        <f t="shared" si="810"/>
        <v>SK</v>
      </c>
      <c r="BY277" s="6" t="str">
        <f t="shared" si="810"/>
        <v>UK</v>
      </c>
      <c r="BZ277" s="6" t="str">
        <f t="shared" si="810"/>
        <v>AL</v>
      </c>
      <c r="CA277" s="6" t="str">
        <f t="shared" si="810"/>
        <v>BA</v>
      </c>
      <c r="CB277" s="6" t="str">
        <f t="shared" si="810"/>
        <v>KS</v>
      </c>
      <c r="CC277" s="6" t="str">
        <f t="shared" si="810"/>
        <v>ME</v>
      </c>
      <c r="CD277" s="6" t="str">
        <f t="shared" si="810"/>
        <v>MK</v>
      </c>
      <c r="CE277" s="6" t="str">
        <f t="shared" si="810"/>
        <v>RS</v>
      </c>
      <c r="CG277" s="55" t="s">
        <v>1563</v>
      </c>
      <c r="CH277" s="6" t="str">
        <f>AU277</f>
        <v>AT</v>
      </c>
      <c r="CI277" s="6" t="str">
        <f t="shared" ref="CI277:DR277" si="811">AV277</f>
        <v>BE</v>
      </c>
      <c r="CJ277" s="6" t="str">
        <f t="shared" si="811"/>
        <v>BG</v>
      </c>
      <c r="CK277" s="6" t="str">
        <f t="shared" si="811"/>
        <v>CH</v>
      </c>
      <c r="CL277" s="6" t="str">
        <f t="shared" si="811"/>
        <v>CY</v>
      </c>
      <c r="CM277" s="6" t="str">
        <f t="shared" si="811"/>
        <v>CZ</v>
      </c>
      <c r="CN277" s="6" t="str">
        <f t="shared" si="811"/>
        <v>DE</v>
      </c>
      <c r="CO277" s="6" t="str">
        <f t="shared" si="811"/>
        <v>DK</v>
      </c>
      <c r="CP277" s="6" t="str">
        <f t="shared" si="811"/>
        <v>EE</v>
      </c>
      <c r="CQ277" s="6" t="str">
        <f t="shared" si="811"/>
        <v>EL</v>
      </c>
      <c r="CR277" s="6" t="str">
        <f t="shared" si="811"/>
        <v>ES</v>
      </c>
      <c r="CS277" s="6" t="str">
        <f t="shared" si="811"/>
        <v>FI</v>
      </c>
      <c r="CT277" s="6" t="str">
        <f t="shared" si="811"/>
        <v>FR</v>
      </c>
      <c r="CU277" s="6" t="str">
        <f t="shared" si="811"/>
        <v>HR</v>
      </c>
      <c r="CV277" s="6" t="str">
        <f t="shared" si="811"/>
        <v>HU</v>
      </c>
      <c r="CW277" s="6" t="str">
        <f t="shared" si="811"/>
        <v>IE</v>
      </c>
      <c r="CX277" s="6" t="str">
        <f t="shared" si="811"/>
        <v>IS</v>
      </c>
      <c r="CY277" s="6" t="str">
        <f t="shared" si="811"/>
        <v>IT</v>
      </c>
      <c r="CZ277" s="6" t="str">
        <f t="shared" si="811"/>
        <v>LT</v>
      </c>
      <c r="DA277" s="6" t="str">
        <f t="shared" si="811"/>
        <v>LU</v>
      </c>
      <c r="DB277" s="6" t="str">
        <f t="shared" si="811"/>
        <v>LV</v>
      </c>
      <c r="DC277" s="6" t="str">
        <f t="shared" si="811"/>
        <v>MT</v>
      </c>
      <c r="DD277" s="6" t="str">
        <f t="shared" si="811"/>
        <v>NL</v>
      </c>
      <c r="DE277" s="6" t="str">
        <f t="shared" si="811"/>
        <v>NO</v>
      </c>
      <c r="DF277" s="6" t="str">
        <f t="shared" si="811"/>
        <v>PL</v>
      </c>
      <c r="DG277" s="6" t="str">
        <f t="shared" si="811"/>
        <v>PT</v>
      </c>
      <c r="DH277" s="6" t="str">
        <f t="shared" si="811"/>
        <v>RO</v>
      </c>
      <c r="DI277" s="6" t="str">
        <f t="shared" si="811"/>
        <v>SE</v>
      </c>
      <c r="DJ277" s="6" t="str">
        <f t="shared" si="811"/>
        <v>SI</v>
      </c>
      <c r="DK277" s="6" t="str">
        <f t="shared" si="811"/>
        <v>SK</v>
      </c>
      <c r="DL277" s="6" t="str">
        <f t="shared" si="811"/>
        <v>UK</v>
      </c>
      <c r="DM277" s="6" t="str">
        <f t="shared" si="811"/>
        <v>AL</v>
      </c>
      <c r="DN277" s="6" t="str">
        <f t="shared" si="811"/>
        <v>BA</v>
      </c>
      <c r="DO277" s="6" t="str">
        <f t="shared" si="811"/>
        <v>KS</v>
      </c>
      <c r="DP277" s="6" t="str">
        <f t="shared" si="811"/>
        <v>ME</v>
      </c>
      <c r="DQ277" s="6" t="str">
        <f t="shared" si="811"/>
        <v>MK</v>
      </c>
      <c r="DR277" s="6" t="str">
        <f t="shared" si="811"/>
        <v>RS</v>
      </c>
    </row>
    <row r="278" spans="3:44">
      <c r="C278" t="s">
        <v>1076</v>
      </c>
      <c r="D278" t="s">
        <v>1503</v>
      </c>
      <c r="E278" t="s">
        <v>247</v>
      </c>
      <c r="F278" s="96">
        <v>1</v>
      </c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4"/>
    </row>
    <row r="279" spans="3:44">
      <c r="C279" t="s">
        <v>1076</v>
      </c>
      <c r="D279" t="s">
        <v>1393</v>
      </c>
      <c r="E279" t="s">
        <v>1504</v>
      </c>
      <c r="F279" s="111">
        <v>30</v>
      </c>
      <c r="G279" s="111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4"/>
    </row>
    <row r="280" spans="3:122">
      <c r="C280" t="s">
        <v>1076</v>
      </c>
      <c r="D280" t="s">
        <v>1505</v>
      </c>
      <c r="E280" t="s">
        <v>1356</v>
      </c>
      <c r="F280" s="4">
        <v>1</v>
      </c>
      <c r="AQ280" s="4"/>
      <c r="AT280" t="str">
        <f>E280</f>
        <v>INMELE</v>
      </c>
      <c r="AU280" s="45">
        <f>CH280*(IF(G280&lt;&gt;"",G280,$F280)/IF(G278&lt;&gt;"",G278,$F278))</f>
        <v>0</v>
      </c>
      <c r="AV280" s="45">
        <f t="shared" ref="AV280:CE280" si="812">CI280*(IF(H280&lt;&gt;"",H280,$F280)/IF(H278&lt;&gt;"",H278,$F278))</f>
        <v>0</v>
      </c>
      <c r="AW280" s="45">
        <f t="shared" si="812"/>
        <v>0.0132152113649097</v>
      </c>
      <c r="AX280" s="45">
        <f t="shared" si="812"/>
        <v>0</v>
      </c>
      <c r="AY280" s="45">
        <f t="shared" si="812"/>
        <v>0</v>
      </c>
      <c r="AZ280" s="45">
        <f t="shared" si="812"/>
        <v>0</v>
      </c>
      <c r="BA280" s="45">
        <f t="shared" si="812"/>
        <v>0.119591690206955</v>
      </c>
      <c r="BB280" s="45">
        <f t="shared" si="812"/>
        <v>0</v>
      </c>
      <c r="BC280" s="45">
        <f t="shared" si="812"/>
        <v>0.0433608379427028</v>
      </c>
      <c r="BD280" s="45">
        <f t="shared" si="812"/>
        <v>0</v>
      </c>
      <c r="BE280" s="45">
        <f t="shared" si="812"/>
        <v>0</v>
      </c>
      <c r="BF280" s="45">
        <f t="shared" si="812"/>
        <v>0</v>
      </c>
      <c r="BG280" s="45">
        <f t="shared" si="812"/>
        <v>0.145269700289524</v>
      </c>
      <c r="BH280" s="45">
        <f t="shared" si="812"/>
        <v>0</v>
      </c>
      <c r="BI280" s="45">
        <f t="shared" si="812"/>
        <v>0.0536794613351733</v>
      </c>
      <c r="BJ280" s="45">
        <f t="shared" si="812"/>
        <v>0</v>
      </c>
      <c r="BK280" s="45">
        <f t="shared" si="812"/>
        <v>0</v>
      </c>
      <c r="BL280" s="45">
        <f t="shared" si="812"/>
        <v>0</v>
      </c>
      <c r="BM280" s="45">
        <f t="shared" si="812"/>
        <v>0.0745531139232266</v>
      </c>
      <c r="BN280" s="45">
        <f t="shared" si="812"/>
        <v>0</v>
      </c>
      <c r="BO280" s="45">
        <f t="shared" si="812"/>
        <v>0.0309502018030564</v>
      </c>
      <c r="BP280" s="45">
        <f t="shared" si="812"/>
        <v>0</v>
      </c>
      <c r="BQ280" s="45">
        <f t="shared" si="812"/>
        <v>0</v>
      </c>
      <c r="BR280" s="45">
        <f t="shared" si="812"/>
        <v>0.35491</v>
      </c>
      <c r="BS280" s="45">
        <f t="shared" si="812"/>
        <v>0</v>
      </c>
      <c r="BT280" s="45">
        <f t="shared" si="812"/>
        <v>0</v>
      </c>
      <c r="BU280" s="45">
        <f t="shared" si="812"/>
        <v>0</v>
      </c>
      <c r="BV280" s="45">
        <f t="shared" si="812"/>
        <v>0</v>
      </c>
      <c r="BW280" s="45">
        <f t="shared" si="812"/>
        <v>0.00529986368167464</v>
      </c>
      <c r="BX280" s="45">
        <f t="shared" si="812"/>
        <v>0</v>
      </c>
      <c r="BY280" s="45">
        <f t="shared" si="812"/>
        <v>0.164181909677317</v>
      </c>
      <c r="BZ280" s="45">
        <f t="shared" si="812"/>
        <v>0</v>
      </c>
      <c r="CA280" s="45">
        <f t="shared" si="812"/>
        <v>0</v>
      </c>
      <c r="CB280" s="45">
        <f t="shared" si="812"/>
        <v>0</v>
      </c>
      <c r="CC280" s="45">
        <f t="shared" si="812"/>
        <v>0</v>
      </c>
      <c r="CD280" s="45">
        <f t="shared" si="812"/>
        <v>0</v>
      </c>
      <c r="CE280" s="45">
        <f t="shared" si="812"/>
        <v>0</v>
      </c>
      <c r="CG280" t="str">
        <f>E278</f>
        <v>INDELC</v>
      </c>
      <c r="CH280" s="106">
        <f t="shared" ref="CH280:DR280" si="813">AZ$17*G$32*G72</f>
        <v>0</v>
      </c>
      <c r="CI280" s="106">
        <f t="shared" si="813"/>
        <v>0</v>
      </c>
      <c r="CJ280" s="106">
        <f t="shared" si="813"/>
        <v>0.0132152113649097</v>
      </c>
      <c r="CK280" s="106">
        <f t="shared" si="813"/>
        <v>0</v>
      </c>
      <c r="CL280" s="106">
        <f t="shared" si="813"/>
        <v>0</v>
      </c>
      <c r="CM280" s="106">
        <f t="shared" si="813"/>
        <v>0</v>
      </c>
      <c r="CN280" s="106">
        <f t="shared" si="813"/>
        <v>0.119591690206955</v>
      </c>
      <c r="CO280" s="106">
        <f t="shared" si="813"/>
        <v>0</v>
      </c>
      <c r="CP280" s="106">
        <f t="shared" si="813"/>
        <v>0.0433608379427028</v>
      </c>
      <c r="CQ280" s="106">
        <f t="shared" si="813"/>
        <v>0</v>
      </c>
      <c r="CR280" s="106">
        <f t="shared" si="813"/>
        <v>0</v>
      </c>
      <c r="CS280" s="106">
        <f t="shared" si="813"/>
        <v>0</v>
      </c>
      <c r="CT280" s="106">
        <f t="shared" si="813"/>
        <v>0.145269700289524</v>
      </c>
      <c r="CU280" s="106">
        <f t="shared" si="813"/>
        <v>0</v>
      </c>
      <c r="CV280" s="106">
        <f t="shared" si="813"/>
        <v>0.0536794613351733</v>
      </c>
      <c r="CW280" s="106">
        <f t="shared" si="813"/>
        <v>0</v>
      </c>
      <c r="CX280" s="106">
        <f t="shared" si="813"/>
        <v>0</v>
      </c>
      <c r="CY280" s="106">
        <f t="shared" si="813"/>
        <v>0</v>
      </c>
      <c r="CZ280" s="106">
        <f t="shared" si="813"/>
        <v>0.0745531139232266</v>
      </c>
      <c r="DA280" s="106">
        <f t="shared" si="813"/>
        <v>0</v>
      </c>
      <c r="DB280" s="106">
        <f t="shared" si="813"/>
        <v>0.0309502018030564</v>
      </c>
      <c r="DC280" s="106">
        <f t="shared" si="813"/>
        <v>0</v>
      </c>
      <c r="DD280" s="106">
        <f t="shared" si="813"/>
        <v>0</v>
      </c>
      <c r="DE280" s="106">
        <f t="shared" si="813"/>
        <v>0.35491</v>
      </c>
      <c r="DF280" s="106">
        <f t="shared" si="813"/>
        <v>0</v>
      </c>
      <c r="DG280" s="106">
        <f t="shared" si="813"/>
        <v>0</v>
      </c>
      <c r="DH280" s="106">
        <f t="shared" si="813"/>
        <v>0</v>
      </c>
      <c r="DI280" s="106">
        <f t="shared" si="813"/>
        <v>0</v>
      </c>
      <c r="DJ280" s="106">
        <f t="shared" si="813"/>
        <v>0.00529986368167464</v>
      </c>
      <c r="DK280" s="106">
        <f t="shared" si="813"/>
        <v>0</v>
      </c>
      <c r="DL280" s="106">
        <f t="shared" si="813"/>
        <v>0.164181909677317</v>
      </c>
      <c r="DM280" s="106">
        <f t="shared" si="813"/>
        <v>0</v>
      </c>
      <c r="DN280" s="106">
        <f t="shared" si="813"/>
        <v>0</v>
      </c>
      <c r="DO280" s="106">
        <f t="shared" si="813"/>
        <v>0</v>
      </c>
      <c r="DP280" s="106">
        <f t="shared" si="813"/>
        <v>0</v>
      </c>
      <c r="DQ280" s="106">
        <f t="shared" si="813"/>
        <v>0</v>
      </c>
      <c r="DR280" s="106">
        <f t="shared" si="813"/>
        <v>0</v>
      </c>
    </row>
    <row r="281" spans="3:43">
      <c r="C281" s="14" t="s">
        <v>1076</v>
      </c>
      <c r="D281" s="14" t="s">
        <v>1387</v>
      </c>
      <c r="E281" s="14" t="s">
        <v>1504</v>
      </c>
      <c r="G281" s="78">
        <f>AU280</f>
        <v>0</v>
      </c>
      <c r="H281" s="78">
        <f t="shared" ref="H281:AQ281" si="814">AV280</f>
        <v>0</v>
      </c>
      <c r="I281" s="78">
        <f t="shared" si="814"/>
        <v>0.0132152113649097</v>
      </c>
      <c r="J281" s="78">
        <f t="shared" si="814"/>
        <v>0</v>
      </c>
      <c r="K281" s="78">
        <f t="shared" si="814"/>
        <v>0</v>
      </c>
      <c r="L281" s="78">
        <f t="shared" si="814"/>
        <v>0</v>
      </c>
      <c r="M281" s="78">
        <f t="shared" si="814"/>
        <v>0.119591690206955</v>
      </c>
      <c r="N281" s="78">
        <f t="shared" si="814"/>
        <v>0</v>
      </c>
      <c r="O281" s="78">
        <f t="shared" si="814"/>
        <v>0.0433608379427028</v>
      </c>
      <c r="P281" s="78">
        <f t="shared" si="814"/>
        <v>0</v>
      </c>
      <c r="Q281" s="78">
        <f t="shared" si="814"/>
        <v>0</v>
      </c>
      <c r="R281" s="78">
        <f t="shared" si="814"/>
        <v>0</v>
      </c>
      <c r="S281" s="78">
        <f t="shared" si="814"/>
        <v>0.145269700289524</v>
      </c>
      <c r="T281" s="78">
        <f t="shared" si="814"/>
        <v>0</v>
      </c>
      <c r="U281" s="78">
        <f t="shared" si="814"/>
        <v>0.0536794613351733</v>
      </c>
      <c r="V281" s="78">
        <f t="shared" si="814"/>
        <v>0</v>
      </c>
      <c r="W281" s="78">
        <f t="shared" si="814"/>
        <v>0</v>
      </c>
      <c r="X281" s="78">
        <f t="shared" si="814"/>
        <v>0</v>
      </c>
      <c r="Y281" s="78">
        <f t="shared" si="814"/>
        <v>0.0745531139232266</v>
      </c>
      <c r="Z281" s="78">
        <f t="shared" si="814"/>
        <v>0</v>
      </c>
      <c r="AA281" s="78">
        <f t="shared" si="814"/>
        <v>0.0309502018030564</v>
      </c>
      <c r="AB281" s="78">
        <f t="shared" si="814"/>
        <v>0</v>
      </c>
      <c r="AC281" s="78">
        <f t="shared" si="814"/>
        <v>0</v>
      </c>
      <c r="AD281" s="78">
        <f t="shared" si="814"/>
        <v>0.35491</v>
      </c>
      <c r="AE281" s="78">
        <f t="shared" si="814"/>
        <v>0</v>
      </c>
      <c r="AF281" s="78">
        <f t="shared" si="814"/>
        <v>0</v>
      </c>
      <c r="AG281" s="78">
        <f t="shared" si="814"/>
        <v>0</v>
      </c>
      <c r="AH281" s="78">
        <f t="shared" si="814"/>
        <v>0</v>
      </c>
      <c r="AI281" s="78">
        <f t="shared" si="814"/>
        <v>0.00529986368167464</v>
      </c>
      <c r="AJ281" s="78">
        <f t="shared" si="814"/>
        <v>0</v>
      </c>
      <c r="AK281" s="78">
        <f t="shared" si="814"/>
        <v>0.164181909677317</v>
      </c>
      <c r="AL281" s="78">
        <f t="shared" si="814"/>
        <v>0</v>
      </c>
      <c r="AM281" s="78">
        <f t="shared" si="814"/>
        <v>0</v>
      </c>
      <c r="AN281" s="78">
        <f t="shared" si="814"/>
        <v>0</v>
      </c>
      <c r="AO281" s="78">
        <f t="shared" si="814"/>
        <v>0</v>
      </c>
      <c r="AP281" s="78">
        <f t="shared" si="814"/>
        <v>0</v>
      </c>
      <c r="AQ281" s="78">
        <f t="shared" si="814"/>
        <v>0</v>
      </c>
    </row>
    <row r="282" ht="16.5" spans="3:43">
      <c r="C282" s="7" t="s">
        <v>1661</v>
      </c>
      <c r="D282" s="7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</row>
    <row r="283" ht="15.75" spans="3:43">
      <c r="C283" s="100" t="s">
        <v>1506</v>
      </c>
      <c r="D283" s="100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</row>
    <row r="284" ht="14.25" spans="3:122">
      <c r="C284" t="s">
        <v>1128</v>
      </c>
      <c r="D284" t="s">
        <v>1384</v>
      </c>
      <c r="E284" t="s">
        <v>1504</v>
      </c>
      <c r="F284" s="96">
        <v>0.65</v>
      </c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T284" s="55" t="s">
        <v>1560</v>
      </c>
      <c r="AU284" s="6" t="str">
        <f>G$4</f>
        <v>AT</v>
      </c>
      <c r="AV284" s="6" t="str">
        <f t="shared" ref="AV284:CE284" si="815">H$4</f>
        <v>BE</v>
      </c>
      <c r="AW284" s="6" t="str">
        <f t="shared" si="815"/>
        <v>BG</v>
      </c>
      <c r="AX284" s="6" t="str">
        <f t="shared" si="815"/>
        <v>CH</v>
      </c>
      <c r="AY284" s="6" t="str">
        <f t="shared" si="815"/>
        <v>CY</v>
      </c>
      <c r="AZ284" s="6" t="str">
        <f t="shared" si="815"/>
        <v>CZ</v>
      </c>
      <c r="BA284" s="6" t="str">
        <f t="shared" si="815"/>
        <v>DE</v>
      </c>
      <c r="BB284" s="6" t="str">
        <f t="shared" si="815"/>
        <v>DK</v>
      </c>
      <c r="BC284" s="6" t="str">
        <f t="shared" si="815"/>
        <v>EE</v>
      </c>
      <c r="BD284" s="6" t="str">
        <f t="shared" si="815"/>
        <v>EL</v>
      </c>
      <c r="BE284" s="6" t="str">
        <f t="shared" si="815"/>
        <v>ES</v>
      </c>
      <c r="BF284" s="6" t="str">
        <f t="shared" si="815"/>
        <v>FI</v>
      </c>
      <c r="BG284" s="6" t="str">
        <f t="shared" si="815"/>
        <v>FR</v>
      </c>
      <c r="BH284" s="6" t="str">
        <f t="shared" si="815"/>
        <v>HR</v>
      </c>
      <c r="BI284" s="6" t="str">
        <f t="shared" si="815"/>
        <v>HU</v>
      </c>
      <c r="BJ284" s="6" t="str">
        <f t="shared" si="815"/>
        <v>IE</v>
      </c>
      <c r="BK284" s="6" t="str">
        <f t="shared" si="815"/>
        <v>IS</v>
      </c>
      <c r="BL284" s="6" t="str">
        <f t="shared" si="815"/>
        <v>IT</v>
      </c>
      <c r="BM284" s="6" t="str">
        <f t="shared" si="815"/>
        <v>LT</v>
      </c>
      <c r="BN284" s="6" t="str">
        <f t="shared" si="815"/>
        <v>LU</v>
      </c>
      <c r="BO284" s="6" t="str">
        <f t="shared" si="815"/>
        <v>LV</v>
      </c>
      <c r="BP284" s="6" t="str">
        <f t="shared" si="815"/>
        <v>MT</v>
      </c>
      <c r="BQ284" s="6" t="str">
        <f t="shared" si="815"/>
        <v>NL</v>
      </c>
      <c r="BR284" s="6" t="str">
        <f t="shared" si="815"/>
        <v>NO</v>
      </c>
      <c r="BS284" s="6" t="str">
        <f t="shared" si="815"/>
        <v>PL</v>
      </c>
      <c r="BT284" s="6" t="str">
        <f t="shared" si="815"/>
        <v>PT</v>
      </c>
      <c r="BU284" s="6" t="str">
        <f t="shared" si="815"/>
        <v>RO</v>
      </c>
      <c r="BV284" s="6" t="str">
        <f t="shared" si="815"/>
        <v>SE</v>
      </c>
      <c r="BW284" s="6" t="str">
        <f t="shared" si="815"/>
        <v>SI</v>
      </c>
      <c r="BX284" s="6" t="str">
        <f t="shared" si="815"/>
        <v>SK</v>
      </c>
      <c r="BY284" s="6" t="str">
        <f t="shared" si="815"/>
        <v>UK</v>
      </c>
      <c r="BZ284" s="6" t="str">
        <f t="shared" si="815"/>
        <v>AL</v>
      </c>
      <c r="CA284" s="6" t="str">
        <f t="shared" si="815"/>
        <v>BA</v>
      </c>
      <c r="CB284" s="6" t="str">
        <f t="shared" si="815"/>
        <v>KS</v>
      </c>
      <c r="CC284" s="6" t="str">
        <f t="shared" si="815"/>
        <v>ME</v>
      </c>
      <c r="CD284" s="6" t="str">
        <f t="shared" si="815"/>
        <v>MK</v>
      </c>
      <c r="CE284" s="6" t="str">
        <f t="shared" si="815"/>
        <v>RS</v>
      </c>
      <c r="CG284" s="55" t="s">
        <v>1563</v>
      </c>
      <c r="CH284" s="6" t="str">
        <f>AU284</f>
        <v>AT</v>
      </c>
      <c r="CI284" s="6" t="str">
        <f t="shared" ref="CI284:DR284" si="816">AV284</f>
        <v>BE</v>
      </c>
      <c r="CJ284" s="6" t="str">
        <f t="shared" si="816"/>
        <v>BG</v>
      </c>
      <c r="CK284" s="6" t="str">
        <f t="shared" si="816"/>
        <v>CH</v>
      </c>
      <c r="CL284" s="6" t="str">
        <f t="shared" si="816"/>
        <v>CY</v>
      </c>
      <c r="CM284" s="6" t="str">
        <f t="shared" si="816"/>
        <v>CZ</v>
      </c>
      <c r="CN284" s="6" t="str">
        <f t="shared" si="816"/>
        <v>DE</v>
      </c>
      <c r="CO284" s="6" t="str">
        <f t="shared" si="816"/>
        <v>DK</v>
      </c>
      <c r="CP284" s="6" t="str">
        <f t="shared" si="816"/>
        <v>EE</v>
      </c>
      <c r="CQ284" s="6" t="str">
        <f t="shared" si="816"/>
        <v>EL</v>
      </c>
      <c r="CR284" s="6" t="str">
        <f t="shared" si="816"/>
        <v>ES</v>
      </c>
      <c r="CS284" s="6" t="str">
        <f t="shared" si="816"/>
        <v>FI</v>
      </c>
      <c r="CT284" s="6" t="str">
        <f t="shared" si="816"/>
        <v>FR</v>
      </c>
      <c r="CU284" s="6" t="str">
        <f t="shared" si="816"/>
        <v>HR</v>
      </c>
      <c r="CV284" s="6" t="str">
        <f t="shared" si="816"/>
        <v>HU</v>
      </c>
      <c r="CW284" s="6" t="str">
        <f t="shared" si="816"/>
        <v>IE</v>
      </c>
      <c r="CX284" s="6" t="str">
        <f t="shared" si="816"/>
        <v>IS</v>
      </c>
      <c r="CY284" s="6" t="str">
        <f t="shared" si="816"/>
        <v>IT</v>
      </c>
      <c r="CZ284" s="6" t="str">
        <f t="shared" si="816"/>
        <v>LT</v>
      </c>
      <c r="DA284" s="6" t="str">
        <f t="shared" si="816"/>
        <v>LU</v>
      </c>
      <c r="DB284" s="6" t="str">
        <f t="shared" si="816"/>
        <v>LV</v>
      </c>
      <c r="DC284" s="6" t="str">
        <f t="shared" si="816"/>
        <v>MT</v>
      </c>
      <c r="DD284" s="6" t="str">
        <f t="shared" si="816"/>
        <v>NL</v>
      </c>
      <c r="DE284" s="6" t="str">
        <f t="shared" si="816"/>
        <v>NO</v>
      </c>
      <c r="DF284" s="6" t="str">
        <f t="shared" si="816"/>
        <v>PL</v>
      </c>
      <c r="DG284" s="6" t="str">
        <f t="shared" si="816"/>
        <v>PT</v>
      </c>
      <c r="DH284" s="6" t="str">
        <f t="shared" si="816"/>
        <v>RO</v>
      </c>
      <c r="DI284" s="6" t="str">
        <f t="shared" si="816"/>
        <v>SE</v>
      </c>
      <c r="DJ284" s="6" t="str">
        <f t="shared" si="816"/>
        <v>SI</v>
      </c>
      <c r="DK284" s="6" t="str">
        <f t="shared" si="816"/>
        <v>SK</v>
      </c>
      <c r="DL284" s="6" t="str">
        <f t="shared" si="816"/>
        <v>UK</v>
      </c>
      <c r="DM284" s="6" t="str">
        <f t="shared" si="816"/>
        <v>AL</v>
      </c>
      <c r="DN284" s="6" t="str">
        <f t="shared" si="816"/>
        <v>BA</v>
      </c>
      <c r="DO284" s="6" t="str">
        <f t="shared" si="816"/>
        <v>KS</v>
      </c>
      <c r="DP284" s="6" t="str">
        <f t="shared" si="816"/>
        <v>ME</v>
      </c>
      <c r="DQ284" s="6" t="str">
        <f t="shared" si="816"/>
        <v>MK</v>
      </c>
      <c r="DR284" s="6" t="str">
        <f t="shared" si="816"/>
        <v>RS</v>
      </c>
    </row>
    <row r="285" spans="3:43">
      <c r="C285" t="s">
        <v>1128</v>
      </c>
      <c r="D285" t="s">
        <v>1391</v>
      </c>
      <c r="E285" t="s">
        <v>1504</v>
      </c>
      <c r="F285" s="4">
        <v>31.536</v>
      </c>
      <c r="AQ285" s="4"/>
    </row>
    <row r="286" spans="3:43">
      <c r="C286" t="s">
        <v>1128</v>
      </c>
      <c r="D286" t="s">
        <v>1503</v>
      </c>
      <c r="E286" t="s">
        <v>244</v>
      </c>
      <c r="F286" s="96">
        <v>1.25</v>
      </c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</row>
    <row r="287" spans="3:43">
      <c r="C287" t="s">
        <v>1128</v>
      </c>
      <c r="D287" t="s">
        <v>1393</v>
      </c>
      <c r="E287" t="s">
        <v>1504</v>
      </c>
      <c r="F287" s="111">
        <v>30</v>
      </c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</row>
    <row r="288" spans="3:122">
      <c r="C288" t="s">
        <v>1128</v>
      </c>
      <c r="D288" t="s">
        <v>1505</v>
      </c>
      <c r="E288" t="s">
        <v>1348</v>
      </c>
      <c r="F288" s="4">
        <v>1</v>
      </c>
      <c r="AQ288" s="4"/>
      <c r="AT288" t="str">
        <f>E288</f>
        <v>INMHTH</v>
      </c>
      <c r="AU288" s="45">
        <f>CH288*(IF(G288&lt;&gt;"",G288,$F288)/IF(G286&lt;&gt;"",G286,$F286))</f>
        <v>0.190456</v>
      </c>
      <c r="AV288" s="45">
        <f t="shared" ref="AV288:CE288" si="817">CI288*(IF(H288&lt;&gt;"",H288,$F288)/IF(H286&lt;&gt;"",H286,$F286))</f>
        <v>2.4918</v>
      </c>
      <c r="AW288" s="45">
        <f t="shared" si="817"/>
        <v>0</v>
      </c>
      <c r="AX288" s="45">
        <f t="shared" si="817"/>
        <v>0</v>
      </c>
      <c r="AY288" s="45">
        <f t="shared" si="817"/>
        <v>0</v>
      </c>
      <c r="AZ288" s="45">
        <f t="shared" si="817"/>
        <v>0</v>
      </c>
      <c r="BA288" s="45">
        <f t="shared" si="817"/>
        <v>4.7632</v>
      </c>
      <c r="BB288" s="45">
        <f t="shared" si="817"/>
        <v>0</v>
      </c>
      <c r="BC288" s="45">
        <f t="shared" si="817"/>
        <v>0</v>
      </c>
      <c r="BD288" s="45">
        <f t="shared" si="817"/>
        <v>0</v>
      </c>
      <c r="BE288" s="45">
        <f t="shared" si="817"/>
        <v>0</v>
      </c>
      <c r="BF288" s="45">
        <f t="shared" si="817"/>
        <v>0</v>
      </c>
      <c r="BG288" s="45">
        <f t="shared" si="817"/>
        <v>13.316</v>
      </c>
      <c r="BH288" s="45">
        <f t="shared" si="817"/>
        <v>0</v>
      </c>
      <c r="BI288" s="45">
        <f t="shared" si="817"/>
        <v>0</v>
      </c>
      <c r="BJ288" s="45">
        <f t="shared" si="817"/>
        <v>0.1808</v>
      </c>
      <c r="BK288" s="45">
        <f t="shared" si="817"/>
        <v>0</v>
      </c>
      <c r="BL288" s="45">
        <f t="shared" si="817"/>
        <v>0.23304</v>
      </c>
      <c r="BM288" s="45">
        <f t="shared" si="817"/>
        <v>0</v>
      </c>
      <c r="BN288" s="45">
        <f t="shared" si="817"/>
        <v>0.2448</v>
      </c>
      <c r="BO288" s="45">
        <f t="shared" si="817"/>
        <v>0</v>
      </c>
      <c r="BP288" s="45">
        <f t="shared" si="817"/>
        <v>0</v>
      </c>
      <c r="BQ288" s="45">
        <f t="shared" si="817"/>
        <v>0</v>
      </c>
      <c r="BR288" s="45">
        <f t="shared" si="817"/>
        <v>-3.35287353436797e-18</v>
      </c>
      <c r="BS288" s="45">
        <f t="shared" si="817"/>
        <v>0</v>
      </c>
      <c r="BT288" s="45">
        <f t="shared" si="817"/>
        <v>0</v>
      </c>
      <c r="BU288" s="45">
        <f t="shared" si="817"/>
        <v>0</v>
      </c>
      <c r="BV288" s="45">
        <f t="shared" si="817"/>
        <v>0</v>
      </c>
      <c r="BW288" s="45">
        <f t="shared" si="817"/>
        <v>0</v>
      </c>
      <c r="BX288" s="45">
        <f t="shared" si="817"/>
        <v>0</v>
      </c>
      <c r="BY288" s="45">
        <f t="shared" si="817"/>
        <v>0</v>
      </c>
      <c r="BZ288" s="45">
        <f t="shared" si="817"/>
        <v>0</v>
      </c>
      <c r="CA288" s="45">
        <f t="shared" si="817"/>
        <v>0</v>
      </c>
      <c r="CB288" s="45">
        <f t="shared" si="817"/>
        <v>0.008808</v>
      </c>
      <c r="CC288" s="45">
        <f t="shared" si="817"/>
        <v>0</v>
      </c>
      <c r="CD288" s="45">
        <f t="shared" si="817"/>
        <v>0</v>
      </c>
      <c r="CE288" s="45">
        <f t="shared" si="817"/>
        <v>0.072</v>
      </c>
      <c r="CG288" t="str">
        <f>E286</f>
        <v>INDBIO</v>
      </c>
      <c r="CH288" s="106">
        <f t="shared" ref="CH288:DR288" si="818">AZ$15*G$44*G60</f>
        <v>0.23807</v>
      </c>
      <c r="CI288" s="106">
        <f t="shared" si="818"/>
        <v>3.11475</v>
      </c>
      <c r="CJ288" s="106">
        <f t="shared" si="818"/>
        <v>0</v>
      </c>
      <c r="CK288" s="106">
        <f t="shared" si="818"/>
        <v>0</v>
      </c>
      <c r="CL288" s="106">
        <f t="shared" si="818"/>
        <v>0</v>
      </c>
      <c r="CM288" s="106">
        <f t="shared" si="818"/>
        <v>0</v>
      </c>
      <c r="CN288" s="106">
        <f t="shared" si="818"/>
        <v>5.954</v>
      </c>
      <c r="CO288" s="106">
        <f t="shared" si="818"/>
        <v>0</v>
      </c>
      <c r="CP288" s="106">
        <f t="shared" si="818"/>
        <v>0</v>
      </c>
      <c r="CQ288" s="106">
        <f t="shared" si="818"/>
        <v>0</v>
      </c>
      <c r="CR288" s="106">
        <f t="shared" si="818"/>
        <v>0</v>
      </c>
      <c r="CS288" s="106">
        <f t="shared" si="818"/>
        <v>0</v>
      </c>
      <c r="CT288" s="106">
        <f t="shared" si="818"/>
        <v>16.645</v>
      </c>
      <c r="CU288" s="106">
        <f t="shared" si="818"/>
        <v>0</v>
      </c>
      <c r="CV288" s="106">
        <f t="shared" si="818"/>
        <v>0</v>
      </c>
      <c r="CW288" s="106">
        <f t="shared" si="818"/>
        <v>0.226</v>
      </c>
      <c r="CX288" s="106">
        <f t="shared" si="818"/>
        <v>0</v>
      </c>
      <c r="CY288" s="106">
        <f t="shared" si="818"/>
        <v>0.2913</v>
      </c>
      <c r="CZ288" s="106">
        <f t="shared" si="818"/>
        <v>0</v>
      </c>
      <c r="DA288" s="106">
        <f t="shared" si="818"/>
        <v>0.306</v>
      </c>
      <c r="DB288" s="106">
        <f t="shared" si="818"/>
        <v>0</v>
      </c>
      <c r="DC288" s="106">
        <f t="shared" si="818"/>
        <v>0</v>
      </c>
      <c r="DD288" s="106">
        <f t="shared" si="818"/>
        <v>0</v>
      </c>
      <c r="DE288" s="106">
        <f t="shared" si="818"/>
        <v>-4.19109191795997e-18</v>
      </c>
      <c r="DF288" s="106">
        <f t="shared" si="818"/>
        <v>0</v>
      </c>
      <c r="DG288" s="106">
        <f t="shared" si="818"/>
        <v>0</v>
      </c>
      <c r="DH288" s="106">
        <f t="shared" si="818"/>
        <v>0</v>
      </c>
      <c r="DI288" s="106">
        <f t="shared" si="818"/>
        <v>0</v>
      </c>
      <c r="DJ288" s="106">
        <f t="shared" si="818"/>
        <v>0</v>
      </c>
      <c r="DK288" s="106">
        <f t="shared" si="818"/>
        <v>0</v>
      </c>
      <c r="DL288" s="106">
        <f t="shared" si="818"/>
        <v>0</v>
      </c>
      <c r="DM288" s="106">
        <f t="shared" si="818"/>
        <v>0</v>
      </c>
      <c r="DN288" s="106">
        <f t="shared" si="818"/>
        <v>0</v>
      </c>
      <c r="DO288" s="106">
        <f t="shared" si="818"/>
        <v>0.01101</v>
      </c>
      <c r="DP288" s="106">
        <f t="shared" si="818"/>
        <v>0</v>
      </c>
      <c r="DQ288" s="106">
        <f t="shared" si="818"/>
        <v>0</v>
      </c>
      <c r="DR288" s="106">
        <f t="shared" si="818"/>
        <v>0.09</v>
      </c>
    </row>
    <row r="289" spans="3:43">
      <c r="C289" t="s">
        <v>1128</v>
      </c>
      <c r="D289" t="s">
        <v>1392</v>
      </c>
      <c r="E289" t="s">
        <v>1504</v>
      </c>
      <c r="F289" s="96">
        <v>1</v>
      </c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</row>
    <row r="290" spans="3:122">
      <c r="C290" s="14" t="s">
        <v>1128</v>
      </c>
      <c r="D290" s="14" t="s">
        <v>1387</v>
      </c>
      <c r="E290" s="14" t="s">
        <v>1504</v>
      </c>
      <c r="F290" s="15"/>
      <c r="G290" s="112">
        <f>AU288/IF(G284&lt;&gt;"",G284,$F284)/$F285</f>
        <v>0.00929126175701519</v>
      </c>
      <c r="H290" s="112">
        <f t="shared" ref="H290:AQ290" si="819">AV288/IF(H284&lt;&gt;"",H284,$F284)/$F285</f>
        <v>0.121560707177146</v>
      </c>
      <c r="I290" s="112">
        <f t="shared" si="819"/>
        <v>0</v>
      </c>
      <c r="J290" s="112">
        <f t="shared" si="819"/>
        <v>0</v>
      </c>
      <c r="K290" s="112">
        <f t="shared" si="819"/>
        <v>0</v>
      </c>
      <c r="L290" s="112">
        <f t="shared" si="819"/>
        <v>0</v>
      </c>
      <c r="M290" s="112">
        <f t="shared" si="819"/>
        <v>0.232369355657027</v>
      </c>
      <c r="N290" s="112">
        <f t="shared" si="819"/>
        <v>0</v>
      </c>
      <c r="O290" s="112">
        <f t="shared" si="819"/>
        <v>0</v>
      </c>
      <c r="P290" s="112">
        <f t="shared" si="819"/>
        <v>0</v>
      </c>
      <c r="Q290" s="112">
        <f t="shared" si="819"/>
        <v>0</v>
      </c>
      <c r="R290" s="112">
        <f t="shared" si="819"/>
        <v>0</v>
      </c>
      <c r="S290" s="112">
        <f t="shared" si="819"/>
        <v>0.649611677008937</v>
      </c>
      <c r="T290" s="112">
        <f t="shared" si="819"/>
        <v>0</v>
      </c>
      <c r="U290" s="112">
        <f t="shared" si="819"/>
        <v>0</v>
      </c>
      <c r="V290" s="112">
        <f t="shared" si="819"/>
        <v>0.00882020060102252</v>
      </c>
      <c r="W290" s="112">
        <f t="shared" si="819"/>
        <v>0</v>
      </c>
      <c r="X290" s="112">
        <f t="shared" si="819"/>
        <v>0.01136869219061</v>
      </c>
      <c r="Y290" s="112">
        <f t="shared" si="819"/>
        <v>0</v>
      </c>
      <c r="Z290" s="112">
        <f t="shared" si="819"/>
        <v>0.0119423955040393</v>
      </c>
      <c r="AA290" s="112">
        <f t="shared" si="819"/>
        <v>0</v>
      </c>
      <c r="AB290" s="112">
        <f t="shared" si="819"/>
        <v>0</v>
      </c>
      <c r="AC290" s="112">
        <f t="shared" si="819"/>
        <v>0</v>
      </c>
      <c r="AD290" s="112">
        <f t="shared" si="819"/>
        <v>-1.6356757280412e-19</v>
      </c>
      <c r="AE290" s="112">
        <f t="shared" si="819"/>
        <v>0</v>
      </c>
      <c r="AF290" s="112">
        <f t="shared" si="819"/>
        <v>0</v>
      </c>
      <c r="AG290" s="112">
        <f t="shared" si="819"/>
        <v>0</v>
      </c>
      <c r="AH290" s="112">
        <f t="shared" si="819"/>
        <v>0</v>
      </c>
      <c r="AI290" s="112">
        <f t="shared" si="819"/>
        <v>0</v>
      </c>
      <c r="AJ290" s="112">
        <f t="shared" si="819"/>
        <v>0</v>
      </c>
      <c r="AK290" s="112">
        <f t="shared" si="819"/>
        <v>0</v>
      </c>
      <c r="AL290" s="112">
        <f t="shared" si="819"/>
        <v>0</v>
      </c>
      <c r="AM290" s="112">
        <f t="shared" si="819"/>
        <v>0</v>
      </c>
      <c r="AN290" s="112">
        <f t="shared" si="819"/>
        <v>0.00042969207352769</v>
      </c>
      <c r="AO290" s="112">
        <f t="shared" si="819"/>
        <v>0</v>
      </c>
      <c r="AP290" s="112">
        <f t="shared" si="819"/>
        <v>0</v>
      </c>
      <c r="AQ290" s="112">
        <f t="shared" si="819"/>
        <v>0.00351246926589392</v>
      </c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</row>
    <row r="291" spans="3:43">
      <c r="C291" t="s">
        <v>1130</v>
      </c>
      <c r="D291" t="s">
        <v>1384</v>
      </c>
      <c r="E291" t="s">
        <v>1504</v>
      </c>
      <c r="F291" s="96">
        <v>0.65</v>
      </c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</row>
    <row r="292" spans="3:43">
      <c r="C292" t="s">
        <v>1130</v>
      </c>
      <c r="D292" t="s">
        <v>1391</v>
      </c>
      <c r="E292" t="s">
        <v>1504</v>
      </c>
      <c r="F292" s="4">
        <v>31.536</v>
      </c>
      <c r="AQ292" s="4"/>
    </row>
    <row r="293" spans="3:43">
      <c r="C293" t="s">
        <v>1130</v>
      </c>
      <c r="D293" t="s">
        <v>1503</v>
      </c>
      <c r="E293" t="s">
        <v>228</v>
      </c>
      <c r="F293" s="96">
        <v>1.25</v>
      </c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</row>
    <row r="294" spans="3:43">
      <c r="C294" t="s">
        <v>1130</v>
      </c>
      <c r="D294" t="s">
        <v>1393</v>
      </c>
      <c r="E294" t="s">
        <v>1504</v>
      </c>
      <c r="F294" s="111">
        <v>30</v>
      </c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</row>
    <row r="295" spans="3:122">
      <c r="C295" t="s">
        <v>1130</v>
      </c>
      <c r="D295" t="s">
        <v>1505</v>
      </c>
      <c r="E295" t="s">
        <v>1348</v>
      </c>
      <c r="F295" s="4">
        <v>1</v>
      </c>
      <c r="AQ295" s="4"/>
      <c r="AT295" t="str">
        <f>E295</f>
        <v>INMHTH</v>
      </c>
      <c r="AU295" s="45">
        <f>CH295*(IF(G295&lt;&gt;"",G295,$F295)/IF(G293&lt;&gt;"",G293,$F293))</f>
        <v>0.209265225</v>
      </c>
      <c r="AV295" s="45">
        <f t="shared" ref="AV295:CE295" si="820">CI295*(IF(H295&lt;&gt;"",H295,$F295)/IF(H293&lt;&gt;"",H293,$F293))</f>
        <v>0</v>
      </c>
      <c r="AW295" s="45">
        <f t="shared" si="820"/>
        <v>1.46188354899498</v>
      </c>
      <c r="AX295" s="45">
        <f t="shared" si="820"/>
        <v>0</v>
      </c>
      <c r="AY295" s="45">
        <f t="shared" si="820"/>
        <v>0</v>
      </c>
      <c r="AZ295" s="45">
        <f t="shared" si="820"/>
        <v>0.0339449728918865</v>
      </c>
      <c r="BA295" s="45">
        <f t="shared" si="820"/>
        <v>1.2461792479778</v>
      </c>
      <c r="BB295" s="45">
        <f t="shared" si="820"/>
        <v>0</v>
      </c>
      <c r="BC295" s="45">
        <f t="shared" si="820"/>
        <v>0.390605698005698</v>
      </c>
      <c r="BD295" s="45">
        <f t="shared" si="820"/>
        <v>0</v>
      </c>
      <c r="BE295" s="45">
        <f t="shared" si="820"/>
        <v>0</v>
      </c>
      <c r="BF295" s="45">
        <f t="shared" si="820"/>
        <v>0.0796996746827309</v>
      </c>
      <c r="BG295" s="45">
        <f t="shared" si="820"/>
        <v>4.63827383584354</v>
      </c>
      <c r="BH295" s="45">
        <f t="shared" si="820"/>
        <v>0</v>
      </c>
      <c r="BI295" s="45">
        <f t="shared" si="820"/>
        <v>0.0166593422222222</v>
      </c>
      <c r="BJ295" s="45">
        <f t="shared" si="820"/>
        <v>1.81021531782946</v>
      </c>
      <c r="BK295" s="45">
        <f t="shared" si="820"/>
        <v>0.224</v>
      </c>
      <c r="BL295" s="45">
        <f t="shared" si="820"/>
        <v>0.105570829304947</v>
      </c>
      <c r="BM295" s="45">
        <f t="shared" si="820"/>
        <v>0</v>
      </c>
      <c r="BN295" s="45">
        <f t="shared" si="820"/>
        <v>0</v>
      </c>
      <c r="BO295" s="45">
        <f t="shared" si="820"/>
        <v>0</v>
      </c>
      <c r="BP295" s="45">
        <f t="shared" si="820"/>
        <v>0</v>
      </c>
      <c r="BQ295" s="45">
        <f t="shared" si="820"/>
        <v>0.0232</v>
      </c>
      <c r="BR295" s="45">
        <f t="shared" si="820"/>
        <v>0</v>
      </c>
      <c r="BS295" s="45">
        <f t="shared" si="820"/>
        <v>0.163857207483271</v>
      </c>
      <c r="BT295" s="45">
        <f t="shared" si="820"/>
        <v>0</v>
      </c>
      <c r="BU295" s="45">
        <f t="shared" si="820"/>
        <v>0.0031110133888</v>
      </c>
      <c r="BV295" s="45">
        <f t="shared" si="820"/>
        <v>0.14233052991453</v>
      </c>
      <c r="BW295" s="45">
        <f t="shared" si="820"/>
        <v>0</v>
      </c>
      <c r="BX295" s="45">
        <f t="shared" si="820"/>
        <v>0</v>
      </c>
      <c r="BY295" s="45">
        <f t="shared" si="820"/>
        <v>11.1518087304952</v>
      </c>
      <c r="BZ295" s="45">
        <f t="shared" si="820"/>
        <v>2.61427288888889</v>
      </c>
      <c r="CA295" s="45">
        <f t="shared" si="820"/>
        <v>0.78832223472</v>
      </c>
      <c r="CB295" s="45">
        <f t="shared" si="820"/>
        <v>0</v>
      </c>
      <c r="CC295" s="45">
        <f t="shared" si="820"/>
        <v>0</v>
      </c>
      <c r="CD295" s="45">
        <f t="shared" si="820"/>
        <v>0</v>
      </c>
      <c r="CE295" s="45">
        <f t="shared" si="820"/>
        <v>0.00930488888888906</v>
      </c>
      <c r="CG295" t="str">
        <f>E293</f>
        <v>INDCOA</v>
      </c>
      <c r="CH295" s="106">
        <f t="shared" ref="CH295:DR295" si="821">AZ$5*G$26*G65</f>
        <v>0.26158153125</v>
      </c>
      <c r="CI295" s="106">
        <f t="shared" si="821"/>
        <v>0</v>
      </c>
      <c r="CJ295" s="106">
        <f t="shared" si="821"/>
        <v>1.82735443624373</v>
      </c>
      <c r="CK295" s="106">
        <f t="shared" si="821"/>
        <v>0</v>
      </c>
      <c r="CL295" s="106">
        <f t="shared" si="821"/>
        <v>0</v>
      </c>
      <c r="CM295" s="106">
        <f t="shared" si="821"/>
        <v>0.0424312161148581</v>
      </c>
      <c r="CN295" s="106">
        <f t="shared" si="821"/>
        <v>1.55772405997225</v>
      </c>
      <c r="CO295" s="106">
        <f t="shared" si="821"/>
        <v>0</v>
      </c>
      <c r="CP295" s="106">
        <f t="shared" si="821"/>
        <v>0.488257122507122</v>
      </c>
      <c r="CQ295" s="106">
        <f t="shared" si="821"/>
        <v>0</v>
      </c>
      <c r="CR295" s="106">
        <f t="shared" si="821"/>
        <v>0</v>
      </c>
      <c r="CS295" s="106">
        <f t="shared" si="821"/>
        <v>0.0996245933534137</v>
      </c>
      <c r="CT295" s="106">
        <f t="shared" si="821"/>
        <v>5.79784229480443</v>
      </c>
      <c r="CU295" s="106">
        <f t="shared" si="821"/>
        <v>0</v>
      </c>
      <c r="CV295" s="106">
        <f t="shared" si="821"/>
        <v>0.0208241777777777</v>
      </c>
      <c r="CW295" s="106">
        <f t="shared" si="821"/>
        <v>2.26276914728682</v>
      </c>
      <c r="CX295" s="106">
        <f t="shared" si="821"/>
        <v>0.28</v>
      </c>
      <c r="CY295" s="106">
        <f t="shared" si="821"/>
        <v>0.131963536631183</v>
      </c>
      <c r="CZ295" s="106">
        <f t="shared" si="821"/>
        <v>0</v>
      </c>
      <c r="DA295" s="106">
        <f t="shared" si="821"/>
        <v>0</v>
      </c>
      <c r="DB295" s="106">
        <f t="shared" si="821"/>
        <v>0</v>
      </c>
      <c r="DC295" s="106">
        <f t="shared" si="821"/>
        <v>0</v>
      </c>
      <c r="DD295" s="106">
        <f t="shared" si="821"/>
        <v>0.029</v>
      </c>
      <c r="DE295" s="106">
        <f t="shared" si="821"/>
        <v>0</v>
      </c>
      <c r="DF295" s="106">
        <f t="shared" si="821"/>
        <v>0.204821509354089</v>
      </c>
      <c r="DG295" s="106">
        <f t="shared" si="821"/>
        <v>0</v>
      </c>
      <c r="DH295" s="106">
        <f t="shared" si="821"/>
        <v>0.003888766736</v>
      </c>
      <c r="DI295" s="106">
        <f t="shared" si="821"/>
        <v>0.177913162393163</v>
      </c>
      <c r="DJ295" s="106">
        <f t="shared" si="821"/>
        <v>0</v>
      </c>
      <c r="DK295" s="106">
        <f t="shared" si="821"/>
        <v>0</v>
      </c>
      <c r="DL295" s="106">
        <f t="shared" si="821"/>
        <v>13.939760913119</v>
      </c>
      <c r="DM295" s="106">
        <f t="shared" si="821"/>
        <v>3.26784111111111</v>
      </c>
      <c r="DN295" s="106">
        <f t="shared" si="821"/>
        <v>0.9854027934</v>
      </c>
      <c r="DO295" s="106">
        <f t="shared" si="821"/>
        <v>0</v>
      </c>
      <c r="DP295" s="106">
        <f t="shared" si="821"/>
        <v>0</v>
      </c>
      <c r="DQ295" s="106">
        <f t="shared" si="821"/>
        <v>0</v>
      </c>
      <c r="DR295" s="106">
        <f t="shared" si="821"/>
        <v>0.0116311111111113</v>
      </c>
    </row>
    <row r="296" spans="3:43">
      <c r="C296" t="s">
        <v>1130</v>
      </c>
      <c r="D296" t="s">
        <v>1392</v>
      </c>
      <c r="E296" t="s">
        <v>1504</v>
      </c>
      <c r="F296" s="96">
        <v>1</v>
      </c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</row>
    <row r="297" spans="3:122">
      <c r="C297" s="14" t="s">
        <v>1130</v>
      </c>
      <c r="D297" s="14" t="s">
        <v>1387</v>
      </c>
      <c r="E297" s="14" t="s">
        <v>1504</v>
      </c>
      <c r="F297" s="15"/>
      <c r="G297" s="112">
        <f>AU295/IF(G291&lt;&gt;"",G291,$F291)/$F292</f>
        <v>0.0102088565449011</v>
      </c>
      <c r="H297" s="112">
        <f t="shared" ref="H297" si="822">AV295/IF(H291&lt;&gt;"",H291,$F291)/$F292</f>
        <v>0</v>
      </c>
      <c r="I297" s="112">
        <f t="shared" ref="I297" si="823">AW295/IF(I291&lt;&gt;"",I291,$F291)/$F292</f>
        <v>0.0713169588355668</v>
      </c>
      <c r="J297" s="112">
        <f t="shared" ref="J297" si="824">AX295/IF(J291&lt;&gt;"",J291,$F291)/$F292</f>
        <v>0</v>
      </c>
      <c r="K297" s="112">
        <f t="shared" ref="K297" si="825">AY295/IF(K291&lt;&gt;"",K291,$F291)/$F292</f>
        <v>0</v>
      </c>
      <c r="L297" s="112">
        <f t="shared" ref="L297" si="826">AZ295/IF(L291&lt;&gt;"",L291,$F291)/$F292</f>
        <v>0.00165598158353269</v>
      </c>
      <c r="M297" s="112">
        <f t="shared" ref="M297" si="827">BA295/IF(M291&lt;&gt;"",M291,$F291)/$F292</f>
        <v>0.0607939765044003</v>
      </c>
      <c r="N297" s="112">
        <f t="shared" ref="N297" si="828">BB295/IF(N291&lt;&gt;"",N291,$F291)/$F292</f>
        <v>0</v>
      </c>
      <c r="O297" s="112">
        <f t="shared" ref="O297" si="829">BC295/IF(O291&lt;&gt;"",O291,$F291)/$F292</f>
        <v>0.0190554237406675</v>
      </c>
      <c r="P297" s="112">
        <f t="shared" ref="P297" si="830">BD295/IF(P291&lt;&gt;"",P291,$F291)/$F292</f>
        <v>0</v>
      </c>
      <c r="Q297" s="112">
        <f t="shared" ref="Q297" si="831">BE295/IF(Q291&lt;&gt;"",Q291,$F291)/$F292</f>
        <v>0</v>
      </c>
      <c r="R297" s="112">
        <f t="shared" ref="R297" si="832">BF295/IF(R291&lt;&gt;"",R291,$F291)/$F292</f>
        <v>0.00388809246978939</v>
      </c>
      <c r="S297" s="112">
        <f t="shared" ref="S297" si="833">BG295/IF(S291&lt;&gt;"",S291,$F291)/$F292</f>
        <v>0.226274920766672</v>
      </c>
      <c r="T297" s="112">
        <f t="shared" ref="T297" si="834">BH295/IF(T291&lt;&gt;"",T291,$F291)/$F292</f>
        <v>0</v>
      </c>
      <c r="U297" s="112">
        <f t="shared" ref="U297" si="835">BI295/IF(U291&lt;&gt;"",U291,$F291)/$F292</f>
        <v>0.000812714271466172</v>
      </c>
      <c r="V297" s="112">
        <f t="shared" ref="V297" si="836">BJ295/IF(V291&lt;&gt;"",V291,$F291)/$F292</f>
        <v>0.0883100787295329</v>
      </c>
      <c r="W297" s="112">
        <f t="shared" ref="W297" si="837">BK295/IF(W291&lt;&gt;"",W291,$F291)/$F292</f>
        <v>0.0109276821605589</v>
      </c>
      <c r="X297" s="112">
        <f t="shared" ref="X297" si="838">BL295/IF(X291&lt;&gt;"",X291,$F291)/$F292</f>
        <v>0.00515019851817443</v>
      </c>
      <c r="Y297" s="112">
        <f t="shared" ref="Y297" si="839">BM295/IF(Y291&lt;&gt;"",Y291,$F291)/$F292</f>
        <v>0</v>
      </c>
      <c r="Z297" s="112">
        <f t="shared" ref="Z297" si="840">BN295/IF(Z291&lt;&gt;"",Z291,$F291)/$F292</f>
        <v>0</v>
      </c>
      <c r="AA297" s="112">
        <f t="shared" ref="AA297" si="841">BO295/IF(AA291&lt;&gt;"",AA291,$F291)/$F292</f>
        <v>0</v>
      </c>
      <c r="AB297" s="112">
        <f t="shared" ref="AB297" si="842">BP295/IF(AB291&lt;&gt;"",AB291,$F291)/$F292</f>
        <v>0</v>
      </c>
      <c r="AC297" s="112">
        <f t="shared" ref="AC297" si="843">BQ295/IF(AC291&lt;&gt;"",AC291,$F291)/$F292</f>
        <v>0.0011317956523436</v>
      </c>
      <c r="AD297" s="112">
        <f t="shared" ref="AD297" si="844">BR295/IF(AD291&lt;&gt;"",AD291,$F291)/$F292</f>
        <v>0</v>
      </c>
      <c r="AE297" s="112">
        <f t="shared" ref="AE297" si="845">BS295/IF(AE291&lt;&gt;"",AE291,$F291)/$F292</f>
        <v>0.00799365840666937</v>
      </c>
      <c r="AF297" s="112">
        <f t="shared" ref="AF297" si="846">BT295/IF(AF291&lt;&gt;"",AF291,$F291)/$F292</f>
        <v>0</v>
      </c>
      <c r="AG297" s="112">
        <f t="shared" ref="AG297" si="847">BU295/IF(AG291&lt;&gt;"",AG291,$F291)/$F292</f>
        <v>0.000151768596027007</v>
      </c>
      <c r="AH297" s="112">
        <f t="shared" ref="AH297" si="848">BV295/IF(AH291&lt;&gt;"",AH291,$F291)/$F292</f>
        <v>0.0069434946100442</v>
      </c>
      <c r="AI297" s="112">
        <f t="shared" ref="AI297" si="849">BW295/IF(AI291&lt;&gt;"",AI291,$F291)/$F292</f>
        <v>0</v>
      </c>
      <c r="AJ297" s="112">
        <f t="shared" ref="AJ297" si="850">BX295/IF(AJ291&lt;&gt;"",AJ291,$F291)/$F292</f>
        <v>0</v>
      </c>
      <c r="AK297" s="112">
        <f t="shared" ref="AK297" si="851">BY295/IF(AK291&lt;&gt;"",AK291,$F291)/$F292</f>
        <v>0.544033130902666</v>
      </c>
      <c r="AL297" s="112">
        <f t="shared" ref="AL297" si="852">BZ295/IF(AL291&lt;&gt;"",AL291,$F291)/$F292</f>
        <v>0.127535460762249</v>
      </c>
      <c r="AM297" s="112">
        <f t="shared" ref="AM297" si="853">CA295/IF(AM291&lt;&gt;"",AM291,$F291)/$F292</f>
        <v>0.0384577447371502</v>
      </c>
      <c r="AN297" s="112">
        <f t="shared" ref="AN297" si="854">CB295/IF(AN291&lt;&gt;"",AN291,$F291)/$F292</f>
        <v>0</v>
      </c>
      <c r="AO297" s="112">
        <f t="shared" ref="AO297" si="855">CC295/IF(AO291&lt;&gt;"",AO291,$F291)/$F292</f>
        <v>0</v>
      </c>
      <c r="AP297" s="112">
        <f t="shared" ref="AP297" si="856">CD295/IF(AP291&lt;&gt;"",AP291,$F291)/$F292</f>
        <v>0</v>
      </c>
      <c r="AQ297" s="112">
        <f t="shared" ref="AQ297" si="857">CE295/IF(AQ291&lt;&gt;"",AQ291,$F291)/$F292</f>
        <v>0.000453932447844176</v>
      </c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</row>
    <row r="298" spans="3:43">
      <c r="C298" t="s">
        <v>1132</v>
      </c>
      <c r="D298" t="s">
        <v>1384</v>
      </c>
      <c r="E298" t="s">
        <v>1504</v>
      </c>
      <c r="F298" s="96">
        <v>0.65</v>
      </c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</row>
    <row r="299" spans="3:43">
      <c r="C299" t="s">
        <v>1132</v>
      </c>
      <c r="D299" t="s">
        <v>1391</v>
      </c>
      <c r="E299" t="s">
        <v>1504</v>
      </c>
      <c r="F299" s="4">
        <v>31.536</v>
      </c>
      <c r="AQ299" s="4"/>
    </row>
    <row r="300" spans="3:43">
      <c r="C300" t="s">
        <v>1132</v>
      </c>
      <c r="D300" t="s">
        <v>1503</v>
      </c>
      <c r="E300" t="s">
        <v>232</v>
      </c>
      <c r="F300" s="96">
        <v>1.25</v>
      </c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</row>
    <row r="301" spans="3:43">
      <c r="C301" t="s">
        <v>1132</v>
      </c>
      <c r="D301" t="s">
        <v>1393</v>
      </c>
      <c r="E301" t="s">
        <v>1504</v>
      </c>
      <c r="F301" s="111">
        <v>30</v>
      </c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</row>
    <row r="302" spans="3:122">
      <c r="C302" t="s">
        <v>1132</v>
      </c>
      <c r="D302" t="s">
        <v>1505</v>
      </c>
      <c r="E302" t="s">
        <v>1348</v>
      </c>
      <c r="F302" s="4">
        <v>1</v>
      </c>
      <c r="AQ302" s="4"/>
      <c r="AT302" t="str">
        <f>E302</f>
        <v>INMHTH</v>
      </c>
      <c r="AU302" s="45">
        <f>CH302*(IF(G302&lt;&gt;"",G302,$F302)/IF(G300&lt;&gt;"",G300,$F300))</f>
        <v>0</v>
      </c>
      <c r="AV302" s="45">
        <f t="shared" ref="AV302:CE302" si="858">CI302*(IF(H302&lt;&gt;"",H302,$F302)/IF(H300&lt;&gt;"",H300,$F300))</f>
        <v>0.3648</v>
      </c>
      <c r="AW302" s="45">
        <f t="shared" si="858"/>
        <v>0</v>
      </c>
      <c r="AX302" s="45">
        <f t="shared" si="858"/>
        <v>0</v>
      </c>
      <c r="AY302" s="45">
        <f t="shared" si="858"/>
        <v>0</v>
      </c>
      <c r="AZ302" s="45">
        <f t="shared" si="858"/>
        <v>0</v>
      </c>
      <c r="BA302" s="45">
        <f t="shared" si="858"/>
        <v>0</v>
      </c>
      <c r="BB302" s="45">
        <f t="shared" si="858"/>
        <v>0</v>
      </c>
      <c r="BC302" s="45">
        <f t="shared" si="858"/>
        <v>0</v>
      </c>
      <c r="BD302" s="45">
        <f t="shared" si="858"/>
        <v>0</v>
      </c>
      <c r="BE302" s="45">
        <f t="shared" si="858"/>
        <v>0</v>
      </c>
      <c r="BF302" s="45">
        <f t="shared" si="858"/>
        <v>0.03192</v>
      </c>
      <c r="BG302" s="45">
        <f t="shared" si="858"/>
        <v>0</v>
      </c>
      <c r="BH302" s="45">
        <f t="shared" si="858"/>
        <v>0.3872</v>
      </c>
      <c r="BI302" s="45">
        <f t="shared" si="858"/>
        <v>0</v>
      </c>
      <c r="BJ302" s="45">
        <f t="shared" si="858"/>
        <v>0</v>
      </c>
      <c r="BK302" s="45">
        <f t="shared" si="858"/>
        <v>0</v>
      </c>
      <c r="BL302" s="45">
        <f t="shared" si="858"/>
        <v>0.00688</v>
      </c>
      <c r="BM302" s="45">
        <f t="shared" si="858"/>
        <v>0</v>
      </c>
      <c r="BN302" s="45">
        <f t="shared" si="858"/>
        <v>0</v>
      </c>
      <c r="BO302" s="45">
        <f t="shared" si="858"/>
        <v>0</v>
      </c>
      <c r="BP302" s="45">
        <f t="shared" si="858"/>
        <v>0</v>
      </c>
      <c r="BQ302" s="45">
        <f t="shared" si="858"/>
        <v>0.8896</v>
      </c>
      <c r="BR302" s="45">
        <f t="shared" si="858"/>
        <v>0</v>
      </c>
      <c r="BS302" s="45">
        <f t="shared" si="858"/>
        <v>0</v>
      </c>
      <c r="BT302" s="45">
        <f t="shared" si="858"/>
        <v>0</v>
      </c>
      <c r="BU302" s="45">
        <f t="shared" si="858"/>
        <v>0</v>
      </c>
      <c r="BV302" s="45">
        <f t="shared" si="858"/>
        <v>0.04784</v>
      </c>
      <c r="BW302" s="45">
        <f t="shared" si="858"/>
        <v>-1.13908882326541e-17</v>
      </c>
      <c r="BX302" s="45">
        <f t="shared" si="858"/>
        <v>0</v>
      </c>
      <c r="BY302" s="45">
        <f t="shared" si="858"/>
        <v>0</v>
      </c>
      <c r="BZ302" s="45">
        <f t="shared" si="858"/>
        <v>0</v>
      </c>
      <c r="CA302" s="45">
        <f t="shared" si="858"/>
        <v>0.30128</v>
      </c>
      <c r="CB302" s="45">
        <f t="shared" si="858"/>
        <v>0</v>
      </c>
      <c r="CC302" s="45">
        <f t="shared" si="858"/>
        <v>0</v>
      </c>
      <c r="CD302" s="45">
        <f t="shared" si="858"/>
        <v>0</v>
      </c>
      <c r="CE302" s="45">
        <f t="shared" si="858"/>
        <v>0.0224</v>
      </c>
      <c r="CG302" t="str">
        <f>E300</f>
        <v>INDCOK</v>
      </c>
      <c r="CH302" s="106">
        <f t="shared" ref="CH302:DR302" si="859">AZ$8*G$46*G70</f>
        <v>0</v>
      </c>
      <c r="CI302" s="106">
        <f t="shared" si="859"/>
        <v>0.456</v>
      </c>
      <c r="CJ302" s="106">
        <f t="shared" si="859"/>
        <v>0</v>
      </c>
      <c r="CK302" s="106">
        <f t="shared" si="859"/>
        <v>0</v>
      </c>
      <c r="CL302" s="106">
        <f t="shared" si="859"/>
        <v>0</v>
      </c>
      <c r="CM302" s="106">
        <f t="shared" si="859"/>
        <v>0</v>
      </c>
      <c r="CN302" s="106">
        <f t="shared" si="859"/>
        <v>0</v>
      </c>
      <c r="CO302" s="106">
        <f t="shared" si="859"/>
        <v>0</v>
      </c>
      <c r="CP302" s="106">
        <f t="shared" si="859"/>
        <v>0</v>
      </c>
      <c r="CQ302" s="106">
        <f t="shared" si="859"/>
        <v>0</v>
      </c>
      <c r="CR302" s="106">
        <f t="shared" si="859"/>
        <v>0</v>
      </c>
      <c r="CS302" s="106">
        <f t="shared" si="859"/>
        <v>0.0399</v>
      </c>
      <c r="CT302" s="106">
        <f t="shared" si="859"/>
        <v>0</v>
      </c>
      <c r="CU302" s="106">
        <f t="shared" si="859"/>
        <v>0.484</v>
      </c>
      <c r="CV302" s="106">
        <f t="shared" si="859"/>
        <v>0</v>
      </c>
      <c r="CW302" s="106">
        <f t="shared" si="859"/>
        <v>0</v>
      </c>
      <c r="CX302" s="106">
        <f t="shared" si="859"/>
        <v>0</v>
      </c>
      <c r="CY302" s="106">
        <f t="shared" si="859"/>
        <v>0.0086</v>
      </c>
      <c r="CZ302" s="106">
        <f t="shared" si="859"/>
        <v>0</v>
      </c>
      <c r="DA302" s="106">
        <f t="shared" si="859"/>
        <v>0</v>
      </c>
      <c r="DB302" s="106">
        <f t="shared" si="859"/>
        <v>0</v>
      </c>
      <c r="DC302" s="106">
        <f t="shared" si="859"/>
        <v>0</v>
      </c>
      <c r="DD302" s="106">
        <f t="shared" si="859"/>
        <v>1.112</v>
      </c>
      <c r="DE302" s="106">
        <f t="shared" si="859"/>
        <v>0</v>
      </c>
      <c r="DF302" s="106">
        <f t="shared" si="859"/>
        <v>0</v>
      </c>
      <c r="DG302" s="106">
        <f t="shared" si="859"/>
        <v>0</v>
      </c>
      <c r="DH302" s="106">
        <f t="shared" si="859"/>
        <v>0</v>
      </c>
      <c r="DI302" s="106">
        <f t="shared" si="859"/>
        <v>0.0598</v>
      </c>
      <c r="DJ302" s="106">
        <f t="shared" si="859"/>
        <v>-1.42386102908176e-17</v>
      </c>
      <c r="DK302" s="106">
        <f t="shared" si="859"/>
        <v>0</v>
      </c>
      <c r="DL302" s="106">
        <f t="shared" si="859"/>
        <v>0</v>
      </c>
      <c r="DM302" s="106">
        <f t="shared" si="859"/>
        <v>0</v>
      </c>
      <c r="DN302" s="106">
        <f t="shared" si="859"/>
        <v>0.3766</v>
      </c>
      <c r="DO302" s="106">
        <f t="shared" si="859"/>
        <v>0</v>
      </c>
      <c r="DP302" s="106">
        <f t="shared" si="859"/>
        <v>0</v>
      </c>
      <c r="DQ302" s="106">
        <f t="shared" si="859"/>
        <v>0</v>
      </c>
      <c r="DR302" s="106">
        <f t="shared" si="859"/>
        <v>0.028</v>
      </c>
    </row>
    <row r="303" spans="3:43">
      <c r="C303" t="s">
        <v>1132</v>
      </c>
      <c r="D303" t="s">
        <v>1392</v>
      </c>
      <c r="E303" t="s">
        <v>1504</v>
      </c>
      <c r="F303" s="96">
        <v>1</v>
      </c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</row>
    <row r="304" spans="3:122">
      <c r="C304" s="14" t="s">
        <v>1132</v>
      </c>
      <c r="D304" s="14" t="s">
        <v>1387</v>
      </c>
      <c r="E304" s="14" t="s">
        <v>1504</v>
      </c>
      <c r="F304" s="15"/>
      <c r="G304" s="112">
        <f>AU302/IF(G298&lt;&gt;"",G298,$F298)/$F299</f>
        <v>0</v>
      </c>
      <c r="H304" s="112">
        <f t="shared" ref="H304" si="860">AV302/IF(H298&lt;&gt;"",H298,$F298)/$F299</f>
        <v>0.0177965109471959</v>
      </c>
      <c r="I304" s="112">
        <f t="shared" ref="I304" si="861">AW302/IF(I298&lt;&gt;"",I298,$F298)/$F299</f>
        <v>0</v>
      </c>
      <c r="J304" s="112">
        <f t="shared" ref="J304" si="862">AX302/IF(J298&lt;&gt;"",J298,$F298)/$F299</f>
        <v>0</v>
      </c>
      <c r="K304" s="112">
        <f t="shared" ref="K304" si="863">AY302/IF(K298&lt;&gt;"",K298,$F298)/$F299</f>
        <v>0</v>
      </c>
      <c r="L304" s="112">
        <f t="shared" ref="L304" si="864">AZ302/IF(L298&lt;&gt;"",L298,$F298)/$F299</f>
        <v>0</v>
      </c>
      <c r="M304" s="112">
        <f t="shared" ref="M304" si="865">BA302/IF(M298&lt;&gt;"",M298,$F298)/$F299</f>
        <v>0</v>
      </c>
      <c r="N304" s="112">
        <f t="shared" ref="N304" si="866">BB302/IF(N298&lt;&gt;"",N298,$F298)/$F299</f>
        <v>0</v>
      </c>
      <c r="O304" s="112">
        <f t="shared" ref="O304" si="867">BC302/IF(O298&lt;&gt;"",O298,$F298)/$F299</f>
        <v>0</v>
      </c>
      <c r="P304" s="112">
        <f t="shared" ref="P304" si="868">BD302/IF(P298&lt;&gt;"",P298,$F298)/$F299</f>
        <v>0</v>
      </c>
      <c r="Q304" s="112">
        <f t="shared" ref="Q304" si="869">BE302/IF(Q298&lt;&gt;"",Q298,$F298)/$F299</f>
        <v>0</v>
      </c>
      <c r="R304" s="112">
        <f t="shared" ref="R304" si="870">BF302/IF(R298&lt;&gt;"",R298,$F298)/$F299</f>
        <v>0.00155719470787964</v>
      </c>
      <c r="S304" s="112">
        <f t="shared" ref="S304" si="871">BG302/IF(S298&lt;&gt;"",S298,$F298)/$F299</f>
        <v>0</v>
      </c>
      <c r="T304" s="112">
        <f t="shared" ref="T304" si="872">BH302/IF(T298&lt;&gt;"",T298,$F298)/$F299</f>
        <v>0.0188892791632518</v>
      </c>
      <c r="U304" s="112">
        <f t="shared" ref="U304" si="873">BI302/IF(U298&lt;&gt;"",U298,$F298)/$F299</f>
        <v>0</v>
      </c>
      <c r="V304" s="112">
        <f t="shared" ref="V304" si="874">BJ302/IF(V298&lt;&gt;"",V298,$F298)/$F299</f>
        <v>0</v>
      </c>
      <c r="W304" s="112">
        <f t="shared" ref="W304" si="875">BK302/IF(W298&lt;&gt;"",W298,$F298)/$F299</f>
        <v>0</v>
      </c>
      <c r="X304" s="112">
        <f t="shared" ref="X304" si="876">BL302/IF(X298&lt;&gt;"",X298,$F298)/$F299</f>
        <v>0.000335635952074308</v>
      </c>
      <c r="Y304" s="112">
        <f t="shared" ref="Y304" si="877">BM302/IF(Y298&lt;&gt;"",Y298,$F298)/$F299</f>
        <v>0</v>
      </c>
      <c r="Z304" s="112">
        <f t="shared" ref="Z304" si="878">BN302/IF(Z298&lt;&gt;"",Z298,$F298)/$F299</f>
        <v>0</v>
      </c>
      <c r="AA304" s="112">
        <f t="shared" ref="AA304" si="879">BO302/IF(AA298&lt;&gt;"",AA298,$F298)/$F299</f>
        <v>0</v>
      </c>
      <c r="AB304" s="112">
        <f t="shared" ref="AB304" si="880">BP302/IF(AB298&lt;&gt;"",AB298,$F298)/$F299</f>
        <v>0</v>
      </c>
      <c r="AC304" s="112">
        <f t="shared" ref="AC304" si="881">BQ302/IF(AC298&lt;&gt;"",AC298,$F298)/$F299</f>
        <v>0.0433985091519338</v>
      </c>
      <c r="AD304" s="112">
        <f t="shared" ref="AD304" si="882">BR302/IF(AD298&lt;&gt;"",AD298,$F298)/$F299</f>
        <v>0</v>
      </c>
      <c r="AE304" s="112">
        <f t="shared" ref="AE304" si="883">BS302/IF(AE298&lt;&gt;"",AE298,$F298)/$F299</f>
        <v>0</v>
      </c>
      <c r="AF304" s="112">
        <f t="shared" ref="AF304" si="884">BT302/IF(AF298&lt;&gt;"",AF298,$F298)/$F299</f>
        <v>0</v>
      </c>
      <c r="AG304" s="112">
        <f t="shared" ref="AG304" si="885">BU302/IF(AG298&lt;&gt;"",AG298,$F298)/$F299</f>
        <v>0</v>
      </c>
      <c r="AH304" s="112">
        <f t="shared" ref="AH304" si="886">BV302/IF(AH298&lt;&gt;"",AH298,$F298)/$F299</f>
        <v>0.00233384069000507</v>
      </c>
      <c r="AI304" s="112">
        <f t="shared" ref="AI304" si="887">BW302/IF(AI298&lt;&gt;"",AI298,$F298)/$F299</f>
        <v>-5.55696455950421e-19</v>
      </c>
      <c r="AJ304" s="112">
        <f t="shared" ref="AJ304" si="888">BX302/IF(AJ298&lt;&gt;"",AJ298,$F298)/$F299</f>
        <v>0</v>
      </c>
      <c r="AK304" s="112">
        <f t="shared" ref="AK304" si="889">BY302/IF(AK298&lt;&gt;"",AK298,$F298)/$F299</f>
        <v>0</v>
      </c>
      <c r="AL304" s="112">
        <f t="shared" ref="AL304" si="890">BZ302/IF(AL298&lt;&gt;"",AL298,$F298)/$F299</f>
        <v>0</v>
      </c>
      <c r="AM304" s="112">
        <f t="shared" ref="AM304" si="891">CA302/IF(AM298&lt;&gt;"",AM298,$F298)/$F299</f>
        <v>0.0146977325059517</v>
      </c>
      <c r="AN304" s="112">
        <f t="shared" ref="AN304" si="892">CB302/IF(AN298&lt;&gt;"",AN298,$F298)/$F299</f>
        <v>0</v>
      </c>
      <c r="AO304" s="112">
        <f t="shared" ref="AO304" si="893">CC302/IF(AO298&lt;&gt;"",AO298,$F298)/$F299</f>
        <v>0</v>
      </c>
      <c r="AP304" s="112">
        <f t="shared" ref="AP304" si="894">CD302/IF(AP298&lt;&gt;"",AP298,$F298)/$F299</f>
        <v>0</v>
      </c>
      <c r="AQ304" s="112">
        <f t="shared" ref="AQ304" si="895">CE302/IF(AQ298&lt;&gt;"",AQ298,$F298)/$F299</f>
        <v>0.00109276821605589</v>
      </c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</row>
    <row r="305" spans="3:43">
      <c r="C305" t="s">
        <v>1134</v>
      </c>
      <c r="D305" t="s">
        <v>1384</v>
      </c>
      <c r="E305" t="s">
        <v>1504</v>
      </c>
      <c r="F305" s="96">
        <v>0.65</v>
      </c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</row>
    <row r="306" spans="3:43">
      <c r="C306" t="s">
        <v>1134</v>
      </c>
      <c r="D306" t="s">
        <v>1391</v>
      </c>
      <c r="E306" t="s">
        <v>1504</v>
      </c>
      <c r="F306" s="4">
        <v>31.536</v>
      </c>
      <c r="AQ306" s="4"/>
    </row>
    <row r="307" spans="3:43">
      <c r="C307" t="s">
        <v>1134</v>
      </c>
      <c r="D307" t="s">
        <v>1503</v>
      </c>
      <c r="E307" t="s">
        <v>247</v>
      </c>
      <c r="F307" s="96">
        <v>1</v>
      </c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</row>
    <row r="308" spans="3:43">
      <c r="C308" t="s">
        <v>1134</v>
      </c>
      <c r="D308" t="s">
        <v>1393</v>
      </c>
      <c r="E308" t="s">
        <v>1504</v>
      </c>
      <c r="F308" s="111">
        <v>30</v>
      </c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</row>
    <row r="309" spans="3:122">
      <c r="C309" t="s">
        <v>1134</v>
      </c>
      <c r="D309" t="s">
        <v>1505</v>
      </c>
      <c r="E309" t="s">
        <v>1348</v>
      </c>
      <c r="F309" s="4">
        <v>1</v>
      </c>
      <c r="AQ309" s="4"/>
      <c r="AT309" t="str">
        <f>E309</f>
        <v>INMHTH</v>
      </c>
      <c r="AU309" s="45">
        <f>CH309*(IF(G309&lt;&gt;"",G309,$F309)/IF(G307&lt;&gt;"",G307,$F307))</f>
        <v>0.0970712898514232</v>
      </c>
      <c r="AV309" s="45">
        <f t="shared" ref="AV309:CE309" si="896">CI309*(IF(H309&lt;&gt;"",H309,$F309)/IF(H307&lt;&gt;"",H307,$F307))</f>
        <v>0.0396989869419354</v>
      </c>
      <c r="AW309" s="45">
        <f t="shared" si="896"/>
        <v>0.0113122209283628</v>
      </c>
      <c r="AX309" s="45">
        <f t="shared" si="896"/>
        <v>0</v>
      </c>
      <c r="AY309" s="45">
        <f t="shared" si="896"/>
        <v>0</v>
      </c>
      <c r="AZ309" s="45">
        <f t="shared" si="896"/>
        <v>0</v>
      </c>
      <c r="BA309" s="45">
        <f t="shared" si="896"/>
        <v>0.102370486817154</v>
      </c>
      <c r="BB309" s="45">
        <f t="shared" si="896"/>
        <v>0</v>
      </c>
      <c r="BC309" s="45">
        <f t="shared" si="896"/>
        <v>0</v>
      </c>
      <c r="BD309" s="45">
        <f t="shared" si="896"/>
        <v>0</v>
      </c>
      <c r="BE309" s="45">
        <f t="shared" si="896"/>
        <v>0</v>
      </c>
      <c r="BF309" s="45">
        <f t="shared" si="896"/>
        <v>0</v>
      </c>
      <c r="BG309" s="45">
        <f t="shared" si="896"/>
        <v>0.124350863447834</v>
      </c>
      <c r="BH309" s="45">
        <f t="shared" si="896"/>
        <v>0</v>
      </c>
      <c r="BI309" s="45">
        <f t="shared" si="896"/>
        <v>0.0107358922670346</v>
      </c>
      <c r="BJ309" s="45">
        <f t="shared" si="896"/>
        <v>0</v>
      </c>
      <c r="BK309" s="45">
        <f t="shared" si="896"/>
        <v>0.083</v>
      </c>
      <c r="BL309" s="45">
        <f t="shared" si="896"/>
        <v>0</v>
      </c>
      <c r="BM309" s="45">
        <f t="shared" si="896"/>
        <v>0</v>
      </c>
      <c r="BN309" s="45">
        <f t="shared" si="896"/>
        <v>0.0181610447058824</v>
      </c>
      <c r="BO309" s="45">
        <f t="shared" si="896"/>
        <v>0.123800807212226</v>
      </c>
      <c r="BP309" s="45">
        <f t="shared" si="896"/>
        <v>0</v>
      </c>
      <c r="BQ309" s="45">
        <f t="shared" si="896"/>
        <v>0</v>
      </c>
      <c r="BR309" s="45">
        <f t="shared" si="896"/>
        <v>0</v>
      </c>
      <c r="BS309" s="45">
        <f t="shared" si="896"/>
        <v>0</v>
      </c>
      <c r="BT309" s="45">
        <f t="shared" si="896"/>
        <v>-1.13667739175972e-16</v>
      </c>
      <c r="BU309" s="45">
        <f t="shared" si="896"/>
        <v>0</v>
      </c>
      <c r="BV309" s="45">
        <f t="shared" si="896"/>
        <v>0</v>
      </c>
      <c r="BW309" s="45">
        <f t="shared" si="896"/>
        <v>0</v>
      </c>
      <c r="BX309" s="45">
        <f t="shared" si="896"/>
        <v>0.00953478093905513</v>
      </c>
      <c r="BY309" s="45">
        <f t="shared" si="896"/>
        <v>1.96519047003083e-15</v>
      </c>
      <c r="BZ309" s="45">
        <f t="shared" si="896"/>
        <v>0.123578512396694</v>
      </c>
      <c r="CA309" s="45">
        <f t="shared" si="896"/>
        <v>0.573877189014034</v>
      </c>
      <c r="CB309" s="45">
        <f t="shared" si="896"/>
        <v>0.1984</v>
      </c>
      <c r="CC309" s="45">
        <f t="shared" si="896"/>
        <v>0</v>
      </c>
      <c r="CD309" s="45">
        <f t="shared" si="896"/>
        <v>0</v>
      </c>
      <c r="CE309" s="45">
        <f t="shared" si="896"/>
        <v>0</v>
      </c>
      <c r="CG309" t="str">
        <f>E307</f>
        <v>INDELC</v>
      </c>
      <c r="CH309" s="106">
        <f t="shared" ref="CH309:DR309" si="897">AZ$17*G$32*G76</f>
        <v>0.0970712898514232</v>
      </c>
      <c r="CI309" s="106">
        <f t="shared" si="897"/>
        <v>0.0396989869419354</v>
      </c>
      <c r="CJ309" s="106">
        <f t="shared" si="897"/>
        <v>0.0113122209283628</v>
      </c>
      <c r="CK309" s="106">
        <f t="shared" si="897"/>
        <v>0</v>
      </c>
      <c r="CL309" s="106">
        <f t="shared" si="897"/>
        <v>0</v>
      </c>
      <c r="CM309" s="106">
        <f t="shared" si="897"/>
        <v>0</v>
      </c>
      <c r="CN309" s="106">
        <f t="shared" si="897"/>
        <v>0.102370486817154</v>
      </c>
      <c r="CO309" s="106">
        <f t="shared" si="897"/>
        <v>0</v>
      </c>
      <c r="CP309" s="106">
        <f t="shared" si="897"/>
        <v>0</v>
      </c>
      <c r="CQ309" s="106">
        <f t="shared" si="897"/>
        <v>0</v>
      </c>
      <c r="CR309" s="106">
        <f t="shared" si="897"/>
        <v>0</v>
      </c>
      <c r="CS309" s="106">
        <f t="shared" si="897"/>
        <v>0</v>
      </c>
      <c r="CT309" s="106">
        <f t="shared" si="897"/>
        <v>0.124350863447834</v>
      </c>
      <c r="CU309" s="106">
        <f t="shared" si="897"/>
        <v>0</v>
      </c>
      <c r="CV309" s="106">
        <f t="shared" si="897"/>
        <v>0.0107358922670346</v>
      </c>
      <c r="CW309" s="106">
        <f t="shared" si="897"/>
        <v>0</v>
      </c>
      <c r="CX309" s="106">
        <f t="shared" si="897"/>
        <v>0.083</v>
      </c>
      <c r="CY309" s="106">
        <f t="shared" si="897"/>
        <v>0</v>
      </c>
      <c r="CZ309" s="106">
        <f t="shared" si="897"/>
        <v>0</v>
      </c>
      <c r="DA309" s="106">
        <f t="shared" si="897"/>
        <v>0.0181610447058824</v>
      </c>
      <c r="DB309" s="106">
        <f t="shared" si="897"/>
        <v>0.123800807212226</v>
      </c>
      <c r="DC309" s="106">
        <f t="shared" si="897"/>
        <v>0</v>
      </c>
      <c r="DD309" s="106">
        <f t="shared" si="897"/>
        <v>0</v>
      </c>
      <c r="DE309" s="106">
        <f t="shared" si="897"/>
        <v>0</v>
      </c>
      <c r="DF309" s="106">
        <f t="shared" si="897"/>
        <v>0</v>
      </c>
      <c r="DG309" s="106">
        <f t="shared" si="897"/>
        <v>-1.13667739175972e-16</v>
      </c>
      <c r="DH309" s="106">
        <f t="shared" si="897"/>
        <v>0</v>
      </c>
      <c r="DI309" s="106">
        <f t="shared" si="897"/>
        <v>0</v>
      </c>
      <c r="DJ309" s="106">
        <f t="shared" si="897"/>
        <v>0</v>
      </c>
      <c r="DK309" s="106">
        <f t="shared" si="897"/>
        <v>0.00953478093905513</v>
      </c>
      <c r="DL309" s="106">
        <f t="shared" si="897"/>
        <v>1.96519047003083e-15</v>
      </c>
      <c r="DM309" s="106">
        <f t="shared" si="897"/>
        <v>0.123578512396694</v>
      </c>
      <c r="DN309" s="106">
        <f t="shared" si="897"/>
        <v>0.573877189014034</v>
      </c>
      <c r="DO309" s="106">
        <f t="shared" si="897"/>
        <v>0.1984</v>
      </c>
      <c r="DP309" s="106">
        <f t="shared" si="897"/>
        <v>0</v>
      </c>
      <c r="DQ309" s="106">
        <f t="shared" si="897"/>
        <v>0</v>
      </c>
      <c r="DR309" s="106">
        <f t="shared" si="897"/>
        <v>0</v>
      </c>
    </row>
    <row r="310" spans="3:43">
      <c r="C310" t="s">
        <v>1134</v>
      </c>
      <c r="D310" t="s">
        <v>1392</v>
      </c>
      <c r="E310" t="s">
        <v>1504</v>
      </c>
      <c r="F310" s="96">
        <v>1</v>
      </c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</row>
    <row r="311" spans="3:122">
      <c r="C311" s="14" t="s">
        <v>1134</v>
      </c>
      <c r="D311" s="14" t="s">
        <v>1387</v>
      </c>
      <c r="E311" s="14" t="s">
        <v>1504</v>
      </c>
      <c r="F311" s="15"/>
      <c r="G311" s="112">
        <f>AU309/IF(G305&lt;&gt;"",G305,$F305)/$F306</f>
        <v>0.00473555447505284</v>
      </c>
      <c r="H311" s="112">
        <f t="shared" ref="H311" si="898">AV309/IF(H305&lt;&gt;"",H305,$F305)/$F306</f>
        <v>0.00193668710445378</v>
      </c>
      <c r="I311" s="112">
        <f t="shared" ref="I311" si="899">AW309/IF(I305&lt;&gt;"",I305,$F305)/$F306</f>
        <v>0.000551858726942727</v>
      </c>
      <c r="J311" s="112">
        <f t="shared" ref="J311" si="900">AX309/IF(J305&lt;&gt;"",J305,$F305)/$F306</f>
        <v>0</v>
      </c>
      <c r="K311" s="112">
        <f t="shared" ref="K311" si="901">AY309/IF(K305&lt;&gt;"",K305,$F305)/$F306</f>
        <v>0</v>
      </c>
      <c r="L311" s="112">
        <f t="shared" ref="L311" si="902">AZ309/IF(L305&lt;&gt;"",L305,$F305)/$F306</f>
        <v>0</v>
      </c>
      <c r="M311" s="112">
        <f t="shared" ref="M311" si="903">BA309/IF(M305&lt;&gt;"",M305,$F305)/$F306</f>
        <v>0.00499407206499796</v>
      </c>
      <c r="N311" s="112">
        <f t="shared" ref="N311" si="904">BB309/IF(N305&lt;&gt;"",N305,$F305)/$F306</f>
        <v>0</v>
      </c>
      <c r="O311" s="112">
        <f t="shared" ref="O311" si="905">BC309/IF(O305&lt;&gt;"",O305,$F305)/$F306</f>
        <v>0</v>
      </c>
      <c r="P311" s="112">
        <f t="shared" ref="P311" si="906">BD309/IF(P305&lt;&gt;"",P305,$F305)/$F306</f>
        <v>0</v>
      </c>
      <c r="Q311" s="112">
        <f t="shared" ref="Q311" si="907">BE309/IF(Q305&lt;&gt;"",Q305,$F305)/$F306</f>
        <v>0</v>
      </c>
      <c r="R311" s="112">
        <f t="shared" ref="R311" si="908">BF309/IF(R305&lt;&gt;"",R305,$F305)/$F306</f>
        <v>0</v>
      </c>
      <c r="S311" s="112">
        <f t="shared" ref="S311" si="909">BG309/IF(S305&lt;&gt;"",S305,$F305)/$F306</f>
        <v>0.00606636925066512</v>
      </c>
      <c r="T311" s="112">
        <f t="shared" ref="T311" si="910">BH309/IF(T305&lt;&gt;"",T305,$F305)/$F306</f>
        <v>0</v>
      </c>
      <c r="U311" s="112">
        <f t="shared" ref="U311" si="911">BI309/IF(U305&lt;&gt;"",U305,$F305)/$F306</f>
        <v>0.000523742939304267</v>
      </c>
      <c r="V311" s="112">
        <f t="shared" ref="V311" si="912">BJ309/IF(V305&lt;&gt;"",V305,$F305)/$F306</f>
        <v>0</v>
      </c>
      <c r="W311" s="112">
        <f t="shared" ref="W311" si="913">BK309/IF(W305&lt;&gt;"",W305,$F305)/$F306</f>
        <v>0.00404909651484994</v>
      </c>
      <c r="X311" s="112">
        <f t="shared" ref="X311" si="914">BL309/IF(X305&lt;&gt;"",X305,$F305)/$F306</f>
        <v>0</v>
      </c>
      <c r="Y311" s="112">
        <f t="shared" ref="Y311" si="915">BM309/IF(Y305&lt;&gt;"",Y305,$F305)/$F306</f>
        <v>0</v>
      </c>
      <c r="Z311" s="112">
        <f t="shared" ref="Z311" si="916">BN309/IF(Z305&lt;&gt;"",Z305,$F305)/$F306</f>
        <v>0.000885973768971353</v>
      </c>
      <c r="AA311" s="112">
        <f t="shared" ref="AA311" si="917">BO309/IF(AA305&lt;&gt;"",AA305,$F305)/$F306</f>
        <v>0.00603953514480279</v>
      </c>
      <c r="AB311" s="112">
        <f t="shared" ref="AB311" si="918">BP309/IF(AB305&lt;&gt;"",AB305,$F305)/$F306</f>
        <v>0</v>
      </c>
      <c r="AC311" s="112">
        <f t="shared" ref="AC311" si="919">BQ309/IF(AC305&lt;&gt;"",AC305,$F305)/$F306</f>
        <v>0</v>
      </c>
      <c r="AD311" s="112">
        <f t="shared" ref="AD311" si="920">BR309/IF(AD305&lt;&gt;"",AD305,$F305)/$F306</f>
        <v>0</v>
      </c>
      <c r="AE311" s="112">
        <f t="shared" ref="AE311" si="921">BS309/IF(AE305&lt;&gt;"",AE305,$F305)/$F306</f>
        <v>0</v>
      </c>
      <c r="AF311" s="112">
        <f t="shared" ref="AF311" si="922">BT309/IF(AF305&lt;&gt;"",AF305,$F305)/$F306</f>
        <v>-5.54520056082291e-18</v>
      </c>
      <c r="AG311" s="112">
        <f t="shared" ref="AG311" si="923">BU309/IF(AG305&lt;&gt;"",AG305,$F305)/$F306</f>
        <v>0</v>
      </c>
      <c r="AH311" s="112">
        <f t="shared" ref="AH311" si="924">BV309/IF(AH305&lt;&gt;"",AH305,$F305)/$F306</f>
        <v>0</v>
      </c>
      <c r="AI311" s="112">
        <f t="shared" ref="AI311" si="925">BW309/IF(AI305&lt;&gt;"",AI305,$F305)/$F306</f>
        <v>0</v>
      </c>
      <c r="AJ311" s="112">
        <f t="shared" ref="AJ311" si="926">BX309/IF(AJ305&lt;&gt;"",AJ305,$F305)/$F306</f>
        <v>0.00046514756952031</v>
      </c>
      <c r="AK311" s="112">
        <f t="shared" ref="AK311" si="927">BY309/IF(AK305&lt;&gt;"",AK305,$F305)/$F306</f>
        <v>9.58704323279294e-17</v>
      </c>
      <c r="AL311" s="112">
        <f t="shared" ref="AL311" si="928">BZ309/IF(AL305&lt;&gt;"",AL305,$F305)/$F306</f>
        <v>0.00602869064886498</v>
      </c>
      <c r="AM311" s="112">
        <f t="shared" ref="AM311" si="929">CA309/IF(AM305&lt;&gt;"",AM305,$F305)/$F306</f>
        <v>0.0279961942890193</v>
      </c>
      <c r="AN311" s="112">
        <f t="shared" ref="AN311" si="930">CB309/IF(AN305&lt;&gt;"",AN305,$F305)/$F306</f>
        <v>0.00967880419935214</v>
      </c>
      <c r="AO311" s="112">
        <f t="shared" ref="AO311" si="931">CC309/IF(AO305&lt;&gt;"",AO305,$F305)/$F306</f>
        <v>0</v>
      </c>
      <c r="AP311" s="112">
        <f t="shared" ref="AP311" si="932">CD309/IF(AP305&lt;&gt;"",AP305,$F305)/$F306</f>
        <v>0</v>
      </c>
      <c r="AQ311" s="112">
        <f t="shared" ref="AQ311" si="933">CE309/IF(AQ305&lt;&gt;"",AQ305,$F305)/$F306</f>
        <v>0</v>
      </c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</row>
    <row r="312" spans="3:43">
      <c r="C312" t="s">
        <v>1136</v>
      </c>
      <c r="D312" t="s">
        <v>1384</v>
      </c>
      <c r="E312" t="s">
        <v>1504</v>
      </c>
      <c r="F312" s="96">
        <v>0.65</v>
      </c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</row>
    <row r="313" spans="3:43">
      <c r="C313" t="s">
        <v>1136</v>
      </c>
      <c r="D313" t="s">
        <v>1391</v>
      </c>
      <c r="E313" t="s">
        <v>1504</v>
      </c>
      <c r="F313" s="4">
        <v>31.536</v>
      </c>
      <c r="AQ313" s="4"/>
    </row>
    <row r="314" spans="3:43">
      <c r="C314" t="s">
        <v>1136</v>
      </c>
      <c r="D314" t="s">
        <v>1503</v>
      </c>
      <c r="E314" t="s">
        <v>239</v>
      </c>
      <c r="F314" s="96">
        <v>1.25</v>
      </c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</row>
    <row r="315" spans="3:43">
      <c r="C315" t="s">
        <v>1136</v>
      </c>
      <c r="D315" t="s">
        <v>1393</v>
      </c>
      <c r="E315" t="s">
        <v>1504</v>
      </c>
      <c r="F315" s="111">
        <v>30</v>
      </c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</row>
    <row r="316" spans="3:122">
      <c r="C316" t="s">
        <v>1136</v>
      </c>
      <c r="D316" t="s">
        <v>1505</v>
      </c>
      <c r="E316" t="s">
        <v>1348</v>
      </c>
      <c r="F316" s="4">
        <v>1</v>
      </c>
      <c r="AQ316" s="4"/>
      <c r="AT316" t="str">
        <f>E316</f>
        <v>INMHTH</v>
      </c>
      <c r="AU316" s="45">
        <f>CH316*(IF(G316&lt;&gt;"",G316,$F316)/IF(G314&lt;&gt;"",G314,$F314))</f>
        <v>0.0583318071759547</v>
      </c>
      <c r="AV316" s="45">
        <f t="shared" ref="AV316:CE316" si="934">CI316*(IF(H316&lt;&gt;"",H316,$F316)/IF(H314&lt;&gt;"",H314,$F314))</f>
        <v>0.0211216953614371</v>
      </c>
      <c r="AW316" s="45">
        <f t="shared" si="934"/>
        <v>0.039546064955659</v>
      </c>
      <c r="AX316" s="45">
        <f t="shared" si="934"/>
        <v>0</v>
      </c>
      <c r="AY316" s="45">
        <f t="shared" si="934"/>
        <v>0</v>
      </c>
      <c r="AZ316" s="45">
        <f t="shared" si="934"/>
        <v>0</v>
      </c>
      <c r="BA316" s="45">
        <f t="shared" si="934"/>
        <v>0.024081364195789</v>
      </c>
      <c r="BB316" s="45">
        <f t="shared" si="934"/>
        <v>0</v>
      </c>
      <c r="BC316" s="45">
        <f t="shared" si="934"/>
        <v>0.0157283511845326</v>
      </c>
      <c r="BD316" s="45">
        <f t="shared" si="934"/>
        <v>0</v>
      </c>
      <c r="BE316" s="45">
        <f t="shared" si="934"/>
        <v>0</v>
      </c>
      <c r="BF316" s="45">
        <f t="shared" si="934"/>
        <v>0.00362279310843375</v>
      </c>
      <c r="BG316" s="45">
        <f t="shared" si="934"/>
        <v>0.127207467642791</v>
      </c>
      <c r="BH316" s="45">
        <f t="shared" si="934"/>
        <v>0</v>
      </c>
      <c r="BI316" s="45">
        <f t="shared" si="934"/>
        <v>0</v>
      </c>
      <c r="BJ316" s="45">
        <f t="shared" si="934"/>
        <v>0.0627311627906976</v>
      </c>
      <c r="BK316" s="45">
        <f t="shared" si="934"/>
        <v>0</v>
      </c>
      <c r="BL316" s="45">
        <f t="shared" si="934"/>
        <v>3.50909505947456</v>
      </c>
      <c r="BM316" s="45">
        <f t="shared" si="934"/>
        <v>0.191496932299643</v>
      </c>
      <c r="BN316" s="45">
        <f t="shared" si="934"/>
        <v>0.0982871893333332</v>
      </c>
      <c r="BO316" s="45">
        <f t="shared" si="934"/>
        <v>0</v>
      </c>
      <c r="BP316" s="45">
        <f t="shared" si="934"/>
        <v>0</v>
      </c>
      <c r="BQ316" s="45">
        <f t="shared" si="934"/>
        <v>0</v>
      </c>
      <c r="BR316" s="45">
        <f t="shared" si="934"/>
        <v>0.04032</v>
      </c>
      <c r="BS316" s="45">
        <f t="shared" si="934"/>
        <v>0</v>
      </c>
      <c r="BT316" s="45">
        <f t="shared" si="934"/>
        <v>0</v>
      </c>
      <c r="BU316" s="45">
        <f t="shared" si="934"/>
        <v>0.000482513935959062</v>
      </c>
      <c r="BV316" s="45">
        <f t="shared" si="934"/>
        <v>0.133551747738741</v>
      </c>
      <c r="BW316" s="45">
        <f t="shared" si="934"/>
        <v>0</v>
      </c>
      <c r="BX316" s="45">
        <f t="shared" si="934"/>
        <v>0</v>
      </c>
      <c r="BY316" s="45">
        <f t="shared" si="934"/>
        <v>18.8268659682563</v>
      </c>
      <c r="BZ316" s="45">
        <f t="shared" si="934"/>
        <v>0</v>
      </c>
      <c r="CA316" s="45">
        <f t="shared" si="934"/>
        <v>0.033369665174633</v>
      </c>
      <c r="CB316" s="45">
        <f t="shared" si="934"/>
        <v>0</v>
      </c>
      <c r="CC316" s="45">
        <f t="shared" si="934"/>
        <v>0</v>
      </c>
      <c r="CD316" s="45">
        <f t="shared" si="934"/>
        <v>0.0464</v>
      </c>
      <c r="CE316" s="45">
        <f t="shared" si="934"/>
        <v>4.86943965884111</v>
      </c>
      <c r="CG316" t="str">
        <f>E314</f>
        <v>INDGAS</v>
      </c>
      <c r="CH316" s="106">
        <f t="shared" ref="CH316:DR316" si="935">AZ$12*G$35*G81</f>
        <v>0.0729147589699434</v>
      </c>
      <c r="CI316" s="106">
        <f t="shared" si="935"/>
        <v>0.0264021192017964</v>
      </c>
      <c r="CJ316" s="106">
        <f t="shared" si="935"/>
        <v>0.0494325811945737</v>
      </c>
      <c r="CK316" s="106">
        <f t="shared" si="935"/>
        <v>0</v>
      </c>
      <c r="CL316" s="106">
        <f t="shared" si="935"/>
        <v>0</v>
      </c>
      <c r="CM316" s="106">
        <f t="shared" si="935"/>
        <v>0</v>
      </c>
      <c r="CN316" s="106">
        <f t="shared" si="935"/>
        <v>0.0301017052447362</v>
      </c>
      <c r="CO316" s="106">
        <f t="shared" si="935"/>
        <v>0</v>
      </c>
      <c r="CP316" s="106">
        <f t="shared" si="935"/>
        <v>0.0196604389806657</v>
      </c>
      <c r="CQ316" s="106">
        <f t="shared" si="935"/>
        <v>0</v>
      </c>
      <c r="CR316" s="106">
        <f t="shared" si="935"/>
        <v>0</v>
      </c>
      <c r="CS316" s="106">
        <f t="shared" si="935"/>
        <v>0.00452849138554219</v>
      </c>
      <c r="CT316" s="106">
        <f t="shared" si="935"/>
        <v>0.159009334553488</v>
      </c>
      <c r="CU316" s="106">
        <f t="shared" si="935"/>
        <v>0</v>
      </c>
      <c r="CV316" s="106">
        <f t="shared" si="935"/>
        <v>0</v>
      </c>
      <c r="CW316" s="106">
        <f t="shared" si="935"/>
        <v>0.078413953488372</v>
      </c>
      <c r="CX316" s="106">
        <f t="shared" si="935"/>
        <v>0</v>
      </c>
      <c r="CY316" s="106">
        <f t="shared" si="935"/>
        <v>4.3863688243432</v>
      </c>
      <c r="CZ316" s="106">
        <f t="shared" si="935"/>
        <v>0.239371165374554</v>
      </c>
      <c r="DA316" s="106">
        <f t="shared" si="935"/>
        <v>0.122858986666667</v>
      </c>
      <c r="DB316" s="106">
        <f t="shared" si="935"/>
        <v>0</v>
      </c>
      <c r="DC316" s="106">
        <f t="shared" si="935"/>
        <v>0</v>
      </c>
      <c r="DD316" s="106">
        <f t="shared" si="935"/>
        <v>0</v>
      </c>
      <c r="DE316" s="106">
        <f t="shared" si="935"/>
        <v>0.0504</v>
      </c>
      <c r="DF316" s="106">
        <f t="shared" si="935"/>
        <v>0</v>
      </c>
      <c r="DG316" s="106">
        <f t="shared" si="935"/>
        <v>0</v>
      </c>
      <c r="DH316" s="106">
        <f t="shared" si="935"/>
        <v>0.000603142419948827</v>
      </c>
      <c r="DI316" s="106">
        <f t="shared" si="935"/>
        <v>0.166939684673426</v>
      </c>
      <c r="DJ316" s="106">
        <f t="shared" si="935"/>
        <v>0</v>
      </c>
      <c r="DK316" s="106">
        <f t="shared" si="935"/>
        <v>0</v>
      </c>
      <c r="DL316" s="106">
        <f t="shared" si="935"/>
        <v>23.5335824603203</v>
      </c>
      <c r="DM316" s="106">
        <f t="shared" si="935"/>
        <v>0</v>
      </c>
      <c r="DN316" s="106">
        <f t="shared" si="935"/>
        <v>0.0417120814682913</v>
      </c>
      <c r="DO316" s="106">
        <f t="shared" si="935"/>
        <v>0</v>
      </c>
      <c r="DP316" s="106">
        <f t="shared" si="935"/>
        <v>0</v>
      </c>
      <c r="DQ316" s="106">
        <f t="shared" si="935"/>
        <v>0.058</v>
      </c>
      <c r="DR316" s="106">
        <f t="shared" si="935"/>
        <v>6.08679957355139</v>
      </c>
    </row>
    <row r="317" spans="3:43">
      <c r="C317" t="s">
        <v>1136</v>
      </c>
      <c r="D317" t="s">
        <v>1392</v>
      </c>
      <c r="E317" t="s">
        <v>1504</v>
      </c>
      <c r="F317" s="96">
        <v>1</v>
      </c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</row>
    <row r="318" spans="3:122">
      <c r="C318" s="14" t="s">
        <v>1136</v>
      </c>
      <c r="D318" s="14" t="s">
        <v>1387</v>
      </c>
      <c r="E318" s="14" t="s">
        <v>1504</v>
      </c>
      <c r="F318" s="15"/>
      <c r="G318" s="112">
        <f>AU316/IF(G312&lt;&gt;"",G312,$F312)/$F313</f>
        <v>0.00284567611013322</v>
      </c>
      <c r="H318" s="112">
        <f t="shared" ref="H318" si="936">AV316/IF(H312&lt;&gt;"",H312,$F312)/$F313</f>
        <v>0.00103040702500864</v>
      </c>
      <c r="I318" s="112">
        <f t="shared" ref="I318" si="937">AW316/IF(I312&lt;&gt;"",I312,$F312)/$F313</f>
        <v>0.00192922691310829</v>
      </c>
      <c r="J318" s="112">
        <f t="shared" ref="J318" si="938">AX316/IF(J312&lt;&gt;"",J312,$F312)/$F313</f>
        <v>0</v>
      </c>
      <c r="K318" s="112">
        <f t="shared" ref="K318" si="939">AY316/IF(K312&lt;&gt;"",K312,$F312)/$F313</f>
        <v>0</v>
      </c>
      <c r="L318" s="112">
        <f t="shared" ref="L318" si="940">AZ316/IF(L312&lt;&gt;"",L312,$F312)/$F313</f>
        <v>0</v>
      </c>
      <c r="M318" s="112">
        <f t="shared" ref="M318" si="941">BA316/IF(M312&lt;&gt;"",M312,$F312)/$F313</f>
        <v>0.00117479238359038</v>
      </c>
      <c r="N318" s="112">
        <f t="shared" ref="N318" si="942">BB316/IF(N312&lt;&gt;"",N312,$F312)/$F313</f>
        <v>0</v>
      </c>
      <c r="O318" s="112">
        <f t="shared" ref="O318" si="943">BC316/IF(O312&lt;&gt;"",O312,$F312)/$F313</f>
        <v>0.000767296529706348</v>
      </c>
      <c r="P318" s="112">
        <f t="shared" ref="P318" si="944">BD316/IF(P312&lt;&gt;"",P312,$F312)/$F313</f>
        <v>0</v>
      </c>
      <c r="Q318" s="112">
        <f t="shared" ref="Q318" si="945">BE316/IF(Q312&lt;&gt;"",Q312,$F312)/$F313</f>
        <v>0</v>
      </c>
      <c r="R318" s="112">
        <f t="shared" ref="R318" si="946">BF316/IF(R312&lt;&gt;"",R312,$F312)/$F313</f>
        <v>0.000176735409028693</v>
      </c>
      <c r="S318" s="112">
        <f t="shared" ref="S318" si="947">BG316/IF(S312&lt;&gt;"",S312,$F312)/$F313</f>
        <v>0.00620572667343747</v>
      </c>
      <c r="T318" s="112">
        <f t="shared" ref="T318" si="948">BH316/IF(T312&lt;&gt;"",T312,$F312)/$F313</f>
        <v>0</v>
      </c>
      <c r="U318" s="112">
        <f t="shared" ref="U318" si="949">BI316/IF(U312&lt;&gt;"",U312,$F312)/$F313</f>
        <v>0</v>
      </c>
      <c r="V318" s="112">
        <f t="shared" ref="V318" si="950">BJ316/IF(V312&lt;&gt;"",V312,$F312)/$F313</f>
        <v>0.00306029557383491</v>
      </c>
      <c r="W318" s="112">
        <f t="shared" ref="W318" si="951">BK316/IF(W312&lt;&gt;"",W312,$F312)/$F313</f>
        <v>0</v>
      </c>
      <c r="X318" s="112">
        <f t="shared" ref="X318" si="952">BL316/IF(X312&lt;&gt;"",X312,$F312)/$F313</f>
        <v>0.171188729826453</v>
      </c>
      <c r="Y318" s="112">
        <f t="shared" ref="Y318" si="953">BM316/IF(Y312&lt;&gt;"",Y312,$F312)/$F313</f>
        <v>0.00934204290577038</v>
      </c>
      <c r="Z318" s="112">
        <f t="shared" ref="Z318" si="954">BN316/IF(Z312&lt;&gt;"",Z312,$F312)/$F313</f>
        <v>0.00479487127450597</v>
      </c>
      <c r="AA318" s="112">
        <f t="shared" ref="AA318" si="955">BO316/IF(AA312&lt;&gt;"",AA312,$F312)/$F313</f>
        <v>0</v>
      </c>
      <c r="AB318" s="112">
        <f t="shared" ref="AB318" si="956">BP316/IF(AB312&lt;&gt;"",AB312,$F312)/$F313</f>
        <v>0</v>
      </c>
      <c r="AC318" s="112">
        <f t="shared" ref="AC318" si="957">BQ316/IF(AC312&lt;&gt;"",AC312,$F312)/$F313</f>
        <v>0</v>
      </c>
      <c r="AD318" s="112">
        <f t="shared" ref="AD318" si="958">BR316/IF(AD312&lt;&gt;"",AD312,$F312)/$F313</f>
        <v>0.0019669827889006</v>
      </c>
      <c r="AE318" s="112">
        <f t="shared" ref="AE318" si="959">BS316/IF(AE312&lt;&gt;"",AE312,$F312)/$F313</f>
        <v>0</v>
      </c>
      <c r="AF318" s="112">
        <f t="shared" ref="AF318" si="960">BT316/IF(AF312&lt;&gt;"",AF312,$F312)/$F313</f>
        <v>0</v>
      </c>
      <c r="AG318" s="112">
        <f t="shared" ref="AG318" si="961">BU316/IF(AG312&lt;&gt;"",AG312,$F312)/$F313</f>
        <v>2.35391023669682e-5</v>
      </c>
      <c r="AH318" s="112">
        <f t="shared" ref="AH318" si="962">BV316/IF(AH312&lt;&gt;"",AH312,$F312)/$F313</f>
        <v>0.00651522790748258</v>
      </c>
      <c r="AI318" s="112">
        <f t="shared" ref="AI318" si="963">BW316/IF(AI312&lt;&gt;"",AI312,$F312)/$F313</f>
        <v>0</v>
      </c>
      <c r="AJ318" s="112">
        <f t="shared" ref="AJ318" si="964">BX316/IF(AJ312&lt;&gt;"",AJ312,$F312)/$F313</f>
        <v>0</v>
      </c>
      <c r="AK318" s="112">
        <f t="shared" ref="AK318" si="965">BY316/IF(AK312&lt;&gt;"",AK312,$F312)/$F313</f>
        <v>0.918455390091728</v>
      </c>
      <c r="AL318" s="112">
        <f t="shared" ref="AL318" si="966">BZ316/IF(AL312&lt;&gt;"",AL312,$F312)/$F313</f>
        <v>0</v>
      </c>
      <c r="AM318" s="112">
        <f t="shared" ref="AM318" si="967">CA316/IF(AM312&lt;&gt;"",AM312,$F312)/$F313</f>
        <v>0.00162791560193152</v>
      </c>
      <c r="AN318" s="112">
        <f t="shared" ref="AN318" si="968">CB316/IF(AN312&lt;&gt;"",AN312,$F312)/$F313</f>
        <v>0</v>
      </c>
      <c r="AO318" s="112">
        <f t="shared" ref="AO318" si="969">CC316/IF(AO312&lt;&gt;"",AO312,$F312)/$F313</f>
        <v>0</v>
      </c>
      <c r="AP318" s="112">
        <f t="shared" ref="AP318" si="970">CD316/IF(AP312&lt;&gt;"",AP312,$F312)/$F313</f>
        <v>0.0022635913046872</v>
      </c>
      <c r="AQ318" s="112">
        <f t="shared" ref="AQ318" si="971">CE316/IF(AQ312&lt;&gt;"",AQ312,$F312)/$F313</f>
        <v>0.237552182552839</v>
      </c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</row>
    <row r="319" spans="3:43">
      <c r="C319" t="s">
        <v>1138</v>
      </c>
      <c r="D319" t="s">
        <v>1384</v>
      </c>
      <c r="E319" t="s">
        <v>1504</v>
      </c>
      <c r="F319" s="96">
        <v>0.65</v>
      </c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</row>
    <row r="320" spans="3:43">
      <c r="C320" t="s">
        <v>1138</v>
      </c>
      <c r="D320" t="s">
        <v>1391</v>
      </c>
      <c r="E320" t="s">
        <v>1504</v>
      </c>
      <c r="F320" s="4">
        <v>31.536</v>
      </c>
      <c r="AQ320" s="4"/>
    </row>
    <row r="321" spans="3:43">
      <c r="C321" t="s">
        <v>1138</v>
      </c>
      <c r="D321" t="s">
        <v>1503</v>
      </c>
      <c r="E321" t="s">
        <v>237</v>
      </c>
      <c r="F321" s="96">
        <v>1.25</v>
      </c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</row>
    <row r="322" spans="3:43">
      <c r="C322" t="s">
        <v>1138</v>
      </c>
      <c r="D322" t="s">
        <v>1393</v>
      </c>
      <c r="E322" t="s">
        <v>1504</v>
      </c>
      <c r="F322" s="111">
        <v>30</v>
      </c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</row>
    <row r="323" spans="3:122">
      <c r="C323" t="s">
        <v>1138</v>
      </c>
      <c r="D323" t="s">
        <v>1505</v>
      </c>
      <c r="E323" t="s">
        <v>1348</v>
      </c>
      <c r="F323" s="4">
        <v>1</v>
      </c>
      <c r="AQ323" s="4"/>
      <c r="AT323" t="str">
        <f>E323</f>
        <v>INMHTH</v>
      </c>
      <c r="AU323" s="45">
        <f>CH323*(IF(G323&lt;&gt;"",G323,$F323)/IF(G321&lt;&gt;"",G321,$F321))</f>
        <v>0.0875792339698537</v>
      </c>
      <c r="AV323" s="45">
        <f t="shared" ref="AV323:CE323" si="972">CI323*(IF(H323&lt;&gt;"",H323,$F323)/IF(H321&lt;&gt;"",H321,$F321))</f>
        <v>0.069172213509199</v>
      </c>
      <c r="AW323" s="45">
        <f t="shared" si="972"/>
        <v>0.0562974800116352</v>
      </c>
      <c r="AX323" s="45">
        <f t="shared" si="972"/>
        <v>0</v>
      </c>
      <c r="AY323" s="45">
        <f t="shared" si="972"/>
        <v>0</v>
      </c>
      <c r="AZ323" s="45">
        <f t="shared" si="972"/>
        <v>0.00182344285559555</v>
      </c>
      <c r="BA323" s="45">
        <f t="shared" si="972"/>
        <v>0.00258870117120696</v>
      </c>
      <c r="BB323" s="45">
        <f t="shared" si="972"/>
        <v>0</v>
      </c>
      <c r="BC323" s="45">
        <f t="shared" si="972"/>
        <v>-3.19088553262499e-17</v>
      </c>
      <c r="BD323" s="45">
        <f t="shared" si="972"/>
        <v>3.21354554157149</v>
      </c>
      <c r="BE323" s="45">
        <f t="shared" si="972"/>
        <v>0</v>
      </c>
      <c r="BF323" s="45">
        <f t="shared" si="972"/>
        <v>0</v>
      </c>
      <c r="BG323" s="45">
        <f t="shared" si="972"/>
        <v>0.0441709438410011</v>
      </c>
      <c r="BH323" s="45">
        <f t="shared" si="972"/>
        <v>0</v>
      </c>
      <c r="BI323" s="45">
        <f t="shared" si="972"/>
        <v>0.295097292687065</v>
      </c>
      <c r="BJ323" s="45">
        <f t="shared" si="972"/>
        <v>0.0194844574887036</v>
      </c>
      <c r="BK323" s="45">
        <f t="shared" si="972"/>
        <v>0</v>
      </c>
      <c r="BL323" s="45">
        <f t="shared" si="972"/>
        <v>0</v>
      </c>
      <c r="BM323" s="45">
        <f t="shared" si="972"/>
        <v>-3.10705701353442e-19</v>
      </c>
      <c r="BN323" s="45">
        <f t="shared" si="972"/>
        <v>0</v>
      </c>
      <c r="BO323" s="45">
        <f t="shared" si="972"/>
        <v>0</v>
      </c>
      <c r="BP323" s="45">
        <f t="shared" si="972"/>
        <v>0</v>
      </c>
      <c r="BQ323" s="45">
        <f t="shared" si="972"/>
        <v>0</v>
      </c>
      <c r="BR323" s="45">
        <f t="shared" si="972"/>
        <v>-3.93551857769125e-18</v>
      </c>
      <c r="BS323" s="45">
        <f t="shared" si="972"/>
        <v>0.00912924807251159</v>
      </c>
      <c r="BT323" s="45">
        <f t="shared" si="972"/>
        <v>0</v>
      </c>
      <c r="BU323" s="45">
        <f t="shared" si="972"/>
        <v>0</v>
      </c>
      <c r="BV323" s="45">
        <f t="shared" si="972"/>
        <v>0</v>
      </c>
      <c r="BW323" s="45">
        <f t="shared" si="972"/>
        <v>0</v>
      </c>
      <c r="BX323" s="45">
        <f t="shared" si="972"/>
        <v>0</v>
      </c>
      <c r="BY323" s="45">
        <f t="shared" si="972"/>
        <v>1.1094182784</v>
      </c>
      <c r="BZ323" s="45">
        <f t="shared" si="972"/>
        <v>0.0110222222222222</v>
      </c>
      <c r="CA323" s="45">
        <f t="shared" si="972"/>
        <v>0</v>
      </c>
      <c r="CB323" s="45">
        <f t="shared" si="972"/>
        <v>0.0373493333333334</v>
      </c>
      <c r="CC323" s="45">
        <f t="shared" si="972"/>
        <v>0</v>
      </c>
      <c r="CD323" s="45">
        <f t="shared" si="972"/>
        <v>0.706861866666667</v>
      </c>
      <c r="CE323" s="45">
        <f t="shared" si="972"/>
        <v>1.30653191854977</v>
      </c>
      <c r="CG323" t="str">
        <f>E321</f>
        <v>INDHFO</v>
      </c>
      <c r="CH323" s="106">
        <f t="shared" ref="CH323:DR323" si="973">AZ$11*G$38*G86</f>
        <v>0.109474042462317</v>
      </c>
      <c r="CI323" s="106">
        <f t="shared" si="973"/>
        <v>0.0864652668864988</v>
      </c>
      <c r="CJ323" s="106">
        <f t="shared" si="973"/>
        <v>0.070371850014544</v>
      </c>
      <c r="CK323" s="106">
        <f t="shared" si="973"/>
        <v>0</v>
      </c>
      <c r="CL323" s="106">
        <f t="shared" si="973"/>
        <v>0</v>
      </c>
      <c r="CM323" s="106">
        <f t="shared" si="973"/>
        <v>0.00227930356949443</v>
      </c>
      <c r="CN323" s="106">
        <f t="shared" si="973"/>
        <v>0.0032358764640087</v>
      </c>
      <c r="CO323" s="106">
        <f t="shared" si="973"/>
        <v>0</v>
      </c>
      <c r="CP323" s="106">
        <f t="shared" si="973"/>
        <v>-3.98860691578124e-17</v>
      </c>
      <c r="CQ323" s="106">
        <f t="shared" si="973"/>
        <v>4.01693192696436</v>
      </c>
      <c r="CR323" s="106">
        <f t="shared" si="973"/>
        <v>0</v>
      </c>
      <c r="CS323" s="106">
        <f t="shared" si="973"/>
        <v>0</v>
      </c>
      <c r="CT323" s="106">
        <f t="shared" si="973"/>
        <v>0.0552136798012514</v>
      </c>
      <c r="CU323" s="106">
        <f t="shared" si="973"/>
        <v>0</v>
      </c>
      <c r="CV323" s="106">
        <f t="shared" si="973"/>
        <v>0.368871615858831</v>
      </c>
      <c r="CW323" s="106">
        <f t="shared" si="973"/>
        <v>0.0243555718608795</v>
      </c>
      <c r="CX323" s="106">
        <f t="shared" si="973"/>
        <v>0</v>
      </c>
      <c r="CY323" s="106">
        <f t="shared" si="973"/>
        <v>0</v>
      </c>
      <c r="CZ323" s="106">
        <f t="shared" si="973"/>
        <v>-3.88382126691803e-19</v>
      </c>
      <c r="DA323" s="106">
        <f t="shared" si="973"/>
        <v>0</v>
      </c>
      <c r="DB323" s="106">
        <f t="shared" si="973"/>
        <v>0</v>
      </c>
      <c r="DC323" s="106">
        <f t="shared" si="973"/>
        <v>0</v>
      </c>
      <c r="DD323" s="106">
        <f t="shared" si="973"/>
        <v>0</v>
      </c>
      <c r="DE323" s="106">
        <f t="shared" si="973"/>
        <v>-4.91939822211407e-18</v>
      </c>
      <c r="DF323" s="106">
        <f t="shared" si="973"/>
        <v>0.0114115600906395</v>
      </c>
      <c r="DG323" s="106">
        <f t="shared" si="973"/>
        <v>0</v>
      </c>
      <c r="DH323" s="106">
        <f t="shared" si="973"/>
        <v>0</v>
      </c>
      <c r="DI323" s="106">
        <f t="shared" si="973"/>
        <v>0</v>
      </c>
      <c r="DJ323" s="106">
        <f t="shared" si="973"/>
        <v>0</v>
      </c>
      <c r="DK323" s="106">
        <f t="shared" si="973"/>
        <v>0</v>
      </c>
      <c r="DL323" s="106">
        <f t="shared" si="973"/>
        <v>1.386772848</v>
      </c>
      <c r="DM323" s="106">
        <f t="shared" si="973"/>
        <v>0.0137777777777778</v>
      </c>
      <c r="DN323" s="106">
        <f t="shared" si="973"/>
        <v>0</v>
      </c>
      <c r="DO323" s="106">
        <f t="shared" si="973"/>
        <v>0.0466866666666667</v>
      </c>
      <c r="DP323" s="106">
        <f t="shared" si="973"/>
        <v>0</v>
      </c>
      <c r="DQ323" s="106">
        <f t="shared" si="973"/>
        <v>0.883577333333334</v>
      </c>
      <c r="DR323" s="106">
        <f t="shared" si="973"/>
        <v>1.63316489818721</v>
      </c>
    </row>
    <row r="324" spans="3:43">
      <c r="C324" t="s">
        <v>1138</v>
      </c>
      <c r="D324" t="s">
        <v>1392</v>
      </c>
      <c r="E324" t="s">
        <v>1504</v>
      </c>
      <c r="F324" s="96">
        <v>1</v>
      </c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</row>
    <row r="325" spans="3:122">
      <c r="C325" s="14" t="s">
        <v>1138</v>
      </c>
      <c r="D325" s="14" t="s">
        <v>1387</v>
      </c>
      <c r="E325" s="14" t="s">
        <v>1504</v>
      </c>
      <c r="F325" s="15"/>
      <c r="G325" s="112">
        <f>AU323/IF(G319&lt;&gt;"",G319,$F319)/$F320</f>
        <v>0.00427249121735617</v>
      </c>
      <c r="H325" s="112">
        <f t="shared" ref="H325" si="974">AV323/IF(H319&lt;&gt;"",H319,$F319)/$F320</f>
        <v>0.0033745176945127</v>
      </c>
      <c r="I325" s="112">
        <f t="shared" ref="I325" si="975">AW323/IF(I319&lt;&gt;"",I319,$F319)/$F320</f>
        <v>0.00274643289289092</v>
      </c>
      <c r="J325" s="112">
        <f t="shared" ref="J325" si="976">AX323/IF(J319&lt;&gt;"",J319,$F319)/$F320</f>
        <v>0</v>
      </c>
      <c r="K325" s="112">
        <f t="shared" ref="K325" si="977">AY323/IF(K319&lt;&gt;"",K319,$F319)/$F320</f>
        <v>0</v>
      </c>
      <c r="L325" s="112">
        <f t="shared" ref="L325" si="978">AZ323/IF(L319&lt;&gt;"",L319,$F319)/$F320</f>
        <v>8.89553748387945e-5</v>
      </c>
      <c r="M325" s="112">
        <f t="shared" ref="M325" si="979">BA323/IF(M319&lt;&gt;"",M319,$F319)/$F320</f>
        <v>0.000126287962534001</v>
      </c>
      <c r="N325" s="112">
        <f t="shared" ref="N325" si="980">BB323/IF(N319&lt;&gt;"",N319,$F319)/$F320</f>
        <v>0</v>
      </c>
      <c r="O325" s="112">
        <f t="shared" ref="O325" si="981">BC323/IF(O319&lt;&gt;"",O319,$F319)/$F320</f>
        <v>-1.55665102282373e-18</v>
      </c>
      <c r="P325" s="112">
        <f t="shared" ref="P325" si="982">BD323/IF(P319&lt;&gt;"",P319,$F319)/$F320</f>
        <v>0.156770554851671</v>
      </c>
      <c r="Q325" s="112">
        <f t="shared" ref="Q325" si="983">BE323/IF(Q319&lt;&gt;"",Q319,$F319)/$F320</f>
        <v>0</v>
      </c>
      <c r="R325" s="112">
        <f t="shared" ref="R325" si="984">BF323/IF(R319&lt;&gt;"",R319,$F319)/$F320</f>
        <v>0</v>
      </c>
      <c r="S325" s="112">
        <f t="shared" ref="S325" si="985">BG323/IF(S319&lt;&gt;"",S319,$F319)/$F320</f>
        <v>0.00215484837065337</v>
      </c>
      <c r="T325" s="112">
        <f t="shared" ref="T325" si="986">BH323/IF(T319&lt;&gt;"",T319,$F319)/$F320</f>
        <v>0</v>
      </c>
      <c r="U325" s="112">
        <f t="shared" ref="U325" si="987">BI323/IF(U319&lt;&gt;"",U319,$F319)/$F320</f>
        <v>0.0143961134862753</v>
      </c>
      <c r="V325" s="112">
        <f t="shared" ref="V325" si="988">BJ323/IF(V319&lt;&gt;"",V319,$F319)/$F320</f>
        <v>0.000950535529051225</v>
      </c>
      <c r="W325" s="112">
        <f t="shared" ref="W325" si="989">BK323/IF(W319&lt;&gt;"",W319,$F319)/$F320</f>
        <v>0</v>
      </c>
      <c r="X325" s="112">
        <f t="shared" ref="X325" si="990">BL323/IF(X319&lt;&gt;"",X319,$F319)/$F320</f>
        <v>0</v>
      </c>
      <c r="Y325" s="112">
        <f t="shared" ref="Y325" si="991">BM323/IF(Y319&lt;&gt;"",Y319,$F319)/$F320</f>
        <v>-1.51575587047498e-20</v>
      </c>
      <c r="Z325" s="112">
        <f t="shared" ref="Z325" si="992">BN323/IF(Z319&lt;&gt;"",Z319,$F319)/$F320</f>
        <v>0</v>
      </c>
      <c r="AA325" s="112">
        <f t="shared" ref="AA325" si="993">BO323/IF(AA319&lt;&gt;"",AA319,$F319)/$F320</f>
        <v>0</v>
      </c>
      <c r="AB325" s="112">
        <f t="shared" ref="AB325" si="994">BP323/IF(AB319&lt;&gt;"",AB319,$F319)/$F320</f>
        <v>0</v>
      </c>
      <c r="AC325" s="112">
        <f t="shared" ref="AC325" si="995">BQ323/IF(AC319&lt;&gt;"",AC319,$F319)/$F320</f>
        <v>0</v>
      </c>
      <c r="AD325" s="112">
        <f t="shared" ref="AD325" si="996">BR323/IF(AD319&lt;&gt;"",AD319,$F319)/$F320</f>
        <v>-1.91991500687432e-19</v>
      </c>
      <c r="AE325" s="112">
        <f t="shared" ref="AE325" si="997">BS323/IF(AE319&lt;&gt;"",AE319,$F319)/$F320</f>
        <v>0.00044536393438081</v>
      </c>
      <c r="AF325" s="112">
        <f t="shared" ref="AF325" si="998">BT323/IF(AF319&lt;&gt;"",AF319,$F319)/$F320</f>
        <v>0</v>
      </c>
      <c r="AG325" s="112">
        <f t="shared" ref="AG325" si="999">BU323/IF(AG319&lt;&gt;"",AG319,$F319)/$F320</f>
        <v>0</v>
      </c>
      <c r="AH325" s="112">
        <f t="shared" ref="AH325" si="1000">BV323/IF(AH319&lt;&gt;"",AH319,$F319)/$F320</f>
        <v>0</v>
      </c>
      <c r="AI325" s="112">
        <f t="shared" ref="AI325" si="1001">BW323/IF(AI319&lt;&gt;"",AI319,$F319)/$F320</f>
        <v>0</v>
      </c>
      <c r="AJ325" s="112">
        <f t="shared" ref="AJ325" si="1002">BX323/IF(AJ319&lt;&gt;"",AJ319,$F319)/$F320</f>
        <v>0</v>
      </c>
      <c r="AK325" s="112">
        <f t="shared" ref="AK325" si="1003">BY323/IF(AK319&lt;&gt;"",AK319,$F319)/$F320</f>
        <v>0.0541221889708465</v>
      </c>
      <c r="AL325" s="112">
        <f t="shared" ref="AL325" si="1004">BZ323/IF(AL319&lt;&gt;"",AL319,$F319)/$F320</f>
        <v>0.000537711344408452</v>
      </c>
      <c r="AM325" s="112">
        <f t="shared" ref="AM325" si="1005">CA323/IF(AM319&lt;&gt;"",AM319,$F319)/$F320</f>
        <v>0</v>
      </c>
      <c r="AN325" s="112">
        <f t="shared" ref="AN325" si="1006">CB323/IF(AN319&lt;&gt;"",AN319,$F319)/$F320</f>
        <v>0.0018220609088189</v>
      </c>
      <c r="AO325" s="112">
        <f t="shared" ref="AO325" si="1007">CC323/IF(AO319&lt;&gt;"",AO319,$F319)/$F320</f>
        <v>0</v>
      </c>
      <c r="AP325" s="112">
        <f t="shared" ref="AP325" si="1008">CD323/IF(AP319&lt;&gt;"",AP319,$F319)/$F320</f>
        <v>0.0344837580819316</v>
      </c>
      <c r="AQ325" s="112">
        <f t="shared" ref="AQ325" si="1009">CE323/IF(AQ319&lt;&gt;"",AQ319,$F319)/$F320</f>
        <v>0.0637382390113263</v>
      </c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</row>
    <row r="326" spans="3:43">
      <c r="C326" t="s">
        <v>1140</v>
      </c>
      <c r="D326" t="s">
        <v>1384</v>
      </c>
      <c r="E326" t="s">
        <v>1504</v>
      </c>
      <c r="F326" s="96">
        <v>0.65</v>
      </c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</row>
    <row r="327" spans="3:43">
      <c r="C327" t="s">
        <v>1140</v>
      </c>
      <c r="D327" t="s">
        <v>1391</v>
      </c>
      <c r="E327" t="s">
        <v>1504</v>
      </c>
      <c r="F327" s="4">
        <v>31.536</v>
      </c>
      <c r="AQ327" s="4"/>
    </row>
    <row r="328" spans="3:43">
      <c r="C328" t="s">
        <v>1140</v>
      </c>
      <c r="D328" t="s">
        <v>1503</v>
      </c>
      <c r="E328" t="s">
        <v>248</v>
      </c>
      <c r="F328" s="96">
        <v>1.25</v>
      </c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</row>
    <row r="329" spans="3:43">
      <c r="C329" t="s">
        <v>1140</v>
      </c>
      <c r="D329" t="s">
        <v>1393</v>
      </c>
      <c r="E329" t="s">
        <v>1504</v>
      </c>
      <c r="F329" s="111">
        <v>30</v>
      </c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</row>
    <row r="330" spans="3:122">
      <c r="C330" t="s">
        <v>1140</v>
      </c>
      <c r="D330" t="s">
        <v>1505</v>
      </c>
      <c r="E330" t="s">
        <v>1348</v>
      </c>
      <c r="F330" s="4">
        <v>1</v>
      </c>
      <c r="AQ330" s="4"/>
      <c r="AT330" t="str">
        <f>E330</f>
        <v>INMHTH</v>
      </c>
      <c r="AU330" s="45">
        <f>CH330*(IF(G330&lt;&gt;"",G330,$F330)/IF(G328&lt;&gt;"",G328,$F328))</f>
        <v>0.0192</v>
      </c>
      <c r="AV330" s="45">
        <f t="shared" ref="AV330:CE330" si="1010">CI330*(IF(H330&lt;&gt;"",H330,$F330)/IF(H328&lt;&gt;"",H328,$F328))</f>
        <v>0</v>
      </c>
      <c r="AW330" s="45">
        <f t="shared" si="1010"/>
        <v>0</v>
      </c>
      <c r="AX330" s="45">
        <f t="shared" si="1010"/>
        <v>0</v>
      </c>
      <c r="AY330" s="45">
        <f t="shared" si="1010"/>
        <v>0</v>
      </c>
      <c r="AZ330" s="45">
        <f t="shared" si="1010"/>
        <v>0.18336</v>
      </c>
      <c r="BA330" s="45">
        <f t="shared" si="1010"/>
        <v>0</v>
      </c>
      <c r="BB330" s="45">
        <f t="shared" si="1010"/>
        <v>0.3072</v>
      </c>
      <c r="BC330" s="45">
        <f t="shared" si="1010"/>
        <v>0.0176</v>
      </c>
      <c r="BD330" s="45">
        <f t="shared" si="1010"/>
        <v>0</v>
      </c>
      <c r="BE330" s="45">
        <f t="shared" si="1010"/>
        <v>0</v>
      </c>
      <c r="BF330" s="45">
        <f t="shared" si="1010"/>
        <v>0</v>
      </c>
      <c r="BG330" s="45">
        <f t="shared" si="1010"/>
        <v>0</v>
      </c>
      <c r="BH330" s="45">
        <f t="shared" si="1010"/>
        <v>0</v>
      </c>
      <c r="BI330" s="45">
        <f t="shared" si="1010"/>
        <v>0.0692</v>
      </c>
      <c r="BJ330" s="45">
        <f t="shared" si="1010"/>
        <v>0</v>
      </c>
      <c r="BK330" s="45">
        <f t="shared" si="1010"/>
        <v>0</v>
      </c>
      <c r="BL330" s="45">
        <f t="shared" si="1010"/>
        <v>1.3056</v>
      </c>
      <c r="BM330" s="45">
        <f t="shared" si="1010"/>
        <v>0</v>
      </c>
      <c r="BN330" s="45">
        <f t="shared" si="1010"/>
        <v>0</v>
      </c>
      <c r="BO330" s="45">
        <f t="shared" si="1010"/>
        <v>0</v>
      </c>
      <c r="BP330" s="45">
        <f t="shared" si="1010"/>
        <v>0</v>
      </c>
      <c r="BQ330" s="45">
        <f t="shared" si="1010"/>
        <v>0.0024</v>
      </c>
      <c r="BR330" s="45">
        <f t="shared" si="1010"/>
        <v>0</v>
      </c>
      <c r="BS330" s="45">
        <f t="shared" si="1010"/>
        <v>1.00352</v>
      </c>
      <c r="BT330" s="45">
        <f t="shared" si="1010"/>
        <v>0.32</v>
      </c>
      <c r="BU330" s="45">
        <f t="shared" si="1010"/>
        <v>0</v>
      </c>
      <c r="BV330" s="45">
        <f t="shared" si="1010"/>
        <v>0</v>
      </c>
      <c r="BW330" s="45">
        <f t="shared" si="1010"/>
        <v>0.0132</v>
      </c>
      <c r="BX330" s="45">
        <f t="shared" si="1010"/>
        <v>0.11</v>
      </c>
      <c r="BY330" s="45">
        <f t="shared" si="1010"/>
        <v>0</v>
      </c>
      <c r="BZ330" s="45">
        <f t="shared" si="1010"/>
        <v>0</v>
      </c>
      <c r="CA330" s="45">
        <f t="shared" si="1010"/>
        <v>0</v>
      </c>
      <c r="CB330" s="45">
        <f t="shared" si="1010"/>
        <v>0</v>
      </c>
      <c r="CC330" s="45">
        <f t="shared" si="1010"/>
        <v>0</v>
      </c>
      <c r="CD330" s="45">
        <f t="shared" si="1010"/>
        <v>0</v>
      </c>
      <c r="CE330" s="45">
        <f t="shared" si="1010"/>
        <v>0.1064</v>
      </c>
      <c r="CG330" t="str">
        <f>E328</f>
        <v>INDHTH</v>
      </c>
      <c r="CH330" s="106">
        <f t="shared" ref="CH330:DR330" si="1011">AZ$18*G$48*G89</f>
        <v>0.024</v>
      </c>
      <c r="CI330" s="106">
        <f t="shared" si="1011"/>
        <v>0</v>
      </c>
      <c r="CJ330" s="106">
        <f t="shared" si="1011"/>
        <v>0</v>
      </c>
      <c r="CK330" s="106">
        <f t="shared" si="1011"/>
        <v>0</v>
      </c>
      <c r="CL330" s="106">
        <f t="shared" si="1011"/>
        <v>0</v>
      </c>
      <c r="CM330" s="106">
        <f t="shared" si="1011"/>
        <v>0.2292</v>
      </c>
      <c r="CN330" s="106">
        <f t="shared" si="1011"/>
        <v>0</v>
      </c>
      <c r="CO330" s="106">
        <f t="shared" si="1011"/>
        <v>0.384</v>
      </c>
      <c r="CP330" s="106">
        <f t="shared" si="1011"/>
        <v>0.022</v>
      </c>
      <c r="CQ330" s="106">
        <f t="shared" si="1011"/>
        <v>0</v>
      </c>
      <c r="CR330" s="106">
        <f t="shared" si="1011"/>
        <v>0</v>
      </c>
      <c r="CS330" s="106">
        <f t="shared" si="1011"/>
        <v>0</v>
      </c>
      <c r="CT330" s="106">
        <f t="shared" si="1011"/>
        <v>0</v>
      </c>
      <c r="CU330" s="106">
        <f t="shared" si="1011"/>
        <v>0</v>
      </c>
      <c r="CV330" s="106">
        <f t="shared" si="1011"/>
        <v>0.0865</v>
      </c>
      <c r="CW330" s="106">
        <f t="shared" si="1011"/>
        <v>0</v>
      </c>
      <c r="CX330" s="106">
        <f t="shared" si="1011"/>
        <v>0</v>
      </c>
      <c r="CY330" s="106">
        <f t="shared" si="1011"/>
        <v>1.632</v>
      </c>
      <c r="CZ330" s="106">
        <f t="shared" si="1011"/>
        <v>0</v>
      </c>
      <c r="DA330" s="106">
        <f t="shared" si="1011"/>
        <v>0</v>
      </c>
      <c r="DB330" s="106">
        <f t="shared" si="1011"/>
        <v>0</v>
      </c>
      <c r="DC330" s="106">
        <f t="shared" si="1011"/>
        <v>0</v>
      </c>
      <c r="DD330" s="106">
        <f t="shared" si="1011"/>
        <v>0.003</v>
      </c>
      <c r="DE330" s="106">
        <f t="shared" si="1011"/>
        <v>0</v>
      </c>
      <c r="DF330" s="106">
        <f t="shared" si="1011"/>
        <v>1.2544</v>
      </c>
      <c r="DG330" s="106">
        <f t="shared" si="1011"/>
        <v>0.4</v>
      </c>
      <c r="DH330" s="106">
        <f t="shared" si="1011"/>
        <v>0</v>
      </c>
      <c r="DI330" s="106">
        <f t="shared" si="1011"/>
        <v>0</v>
      </c>
      <c r="DJ330" s="106">
        <f t="shared" si="1011"/>
        <v>0.0165</v>
      </c>
      <c r="DK330" s="106">
        <f t="shared" si="1011"/>
        <v>0.1375</v>
      </c>
      <c r="DL330" s="106">
        <f t="shared" si="1011"/>
        <v>0</v>
      </c>
      <c r="DM330" s="106">
        <f t="shared" si="1011"/>
        <v>0</v>
      </c>
      <c r="DN330" s="106">
        <f t="shared" si="1011"/>
        <v>0</v>
      </c>
      <c r="DO330" s="106">
        <f t="shared" si="1011"/>
        <v>0</v>
      </c>
      <c r="DP330" s="106">
        <f t="shared" si="1011"/>
        <v>0</v>
      </c>
      <c r="DQ330" s="106">
        <f t="shared" si="1011"/>
        <v>0</v>
      </c>
      <c r="DR330" s="106">
        <f t="shared" si="1011"/>
        <v>0.133</v>
      </c>
    </row>
    <row r="331" spans="3:43">
      <c r="C331" t="s">
        <v>1140</v>
      </c>
      <c r="D331" t="s">
        <v>1392</v>
      </c>
      <c r="E331" t="s">
        <v>1504</v>
      </c>
      <c r="F331" s="96">
        <v>1</v>
      </c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</row>
    <row r="332" spans="3:122">
      <c r="C332" s="14" t="s">
        <v>1140</v>
      </c>
      <c r="D332" s="14" t="s">
        <v>1387</v>
      </c>
      <c r="E332" s="14" t="s">
        <v>1504</v>
      </c>
      <c r="F332" s="15"/>
      <c r="G332" s="112">
        <f>AU330/IF(G326&lt;&gt;"",G326,$F326)/$F327</f>
        <v>0.000936658470905046</v>
      </c>
      <c r="H332" s="112">
        <f t="shared" ref="H332" si="1012">AV330/IF(H326&lt;&gt;"",H326,$F326)/$F327</f>
        <v>0</v>
      </c>
      <c r="I332" s="112">
        <f t="shared" ref="I332" si="1013">AW330/IF(I326&lt;&gt;"",I326,$F326)/$F327</f>
        <v>0</v>
      </c>
      <c r="J332" s="112">
        <f t="shared" ref="J332" si="1014">AX330/IF(J326&lt;&gt;"",J326,$F326)/$F327</f>
        <v>0</v>
      </c>
      <c r="K332" s="112">
        <f t="shared" ref="K332" si="1015">AY330/IF(K326&lt;&gt;"",K326,$F326)/$F327</f>
        <v>0</v>
      </c>
      <c r="L332" s="112">
        <f t="shared" ref="L332" si="1016">AZ330/IF(L326&lt;&gt;"",L326,$F326)/$F327</f>
        <v>0.00894508839714319</v>
      </c>
      <c r="M332" s="112">
        <f t="shared" ref="M332" si="1017">BA330/IF(M326&lt;&gt;"",M326,$F326)/$F327</f>
        <v>0</v>
      </c>
      <c r="N332" s="112">
        <f t="shared" ref="N332" si="1018">BB330/IF(N326&lt;&gt;"",N326,$F326)/$F327</f>
        <v>0.0149865355344807</v>
      </c>
      <c r="O332" s="112">
        <f t="shared" ref="O332" si="1019">BC330/IF(O326&lt;&gt;"",O326,$F326)/$F327</f>
        <v>0.000858603598329626</v>
      </c>
      <c r="P332" s="112">
        <f t="shared" ref="P332" si="1020">BD330/IF(P326&lt;&gt;"",P326,$F326)/$F327</f>
        <v>0</v>
      </c>
      <c r="Q332" s="112">
        <f t="shared" ref="Q332" si="1021">BE330/IF(Q326&lt;&gt;"",Q326,$F326)/$F327</f>
        <v>0</v>
      </c>
      <c r="R332" s="112">
        <f t="shared" ref="R332" si="1022">BF330/IF(R326&lt;&gt;"",R326,$F326)/$F327</f>
        <v>0</v>
      </c>
      <c r="S332" s="112">
        <f t="shared" ref="S332" si="1023">BG330/IF(S326&lt;&gt;"",S326,$F326)/$F327</f>
        <v>0</v>
      </c>
      <c r="T332" s="112">
        <f t="shared" ref="T332" si="1024">BH330/IF(T326&lt;&gt;"",T326,$F326)/$F327</f>
        <v>0</v>
      </c>
      <c r="U332" s="112">
        <f t="shared" ref="U332" si="1025">BI330/IF(U326&lt;&gt;"",U326,$F326)/$F327</f>
        <v>0.00337587323888694</v>
      </c>
      <c r="V332" s="112">
        <f t="shared" ref="V332" si="1026">BJ330/IF(V326&lt;&gt;"",V326,$F326)/$F327</f>
        <v>0</v>
      </c>
      <c r="W332" s="112">
        <f t="shared" ref="W332" si="1027">BK330/IF(W326&lt;&gt;"",W326,$F326)/$F327</f>
        <v>0</v>
      </c>
      <c r="X332" s="112">
        <f t="shared" ref="X332" si="1028">BL330/IF(X326&lt;&gt;"",X326,$F326)/$F327</f>
        <v>0.0636927760215431</v>
      </c>
      <c r="Y332" s="112">
        <f t="shared" ref="Y332" si="1029">BM330/IF(Y326&lt;&gt;"",Y326,$F326)/$F327</f>
        <v>0</v>
      </c>
      <c r="Z332" s="112">
        <f t="shared" ref="Z332" si="1030">BN330/IF(Z326&lt;&gt;"",Z326,$F326)/$F327</f>
        <v>0</v>
      </c>
      <c r="AA332" s="112">
        <f t="shared" ref="AA332" si="1031">BO330/IF(AA326&lt;&gt;"",AA326,$F326)/$F327</f>
        <v>0</v>
      </c>
      <c r="AB332" s="112">
        <f t="shared" ref="AB332" si="1032">BP330/IF(AB326&lt;&gt;"",AB326,$F326)/$F327</f>
        <v>0</v>
      </c>
      <c r="AC332" s="112">
        <f t="shared" ref="AC332" si="1033">BQ330/IF(AC326&lt;&gt;"",AC326,$F326)/$F327</f>
        <v>0.000117082308863131</v>
      </c>
      <c r="AD332" s="112">
        <f t="shared" ref="AD332" si="1034">BR330/IF(AD326&lt;&gt;"",AD326,$F326)/$F327</f>
        <v>0</v>
      </c>
      <c r="AE332" s="112">
        <f t="shared" ref="AE332" si="1035">BS330/IF(AE326&lt;&gt;"",AE326,$F326)/$F327</f>
        <v>0.0489560160793038</v>
      </c>
      <c r="AF332" s="112">
        <f t="shared" ref="AF332" si="1036">BT330/IF(AF326&lt;&gt;"",AF326,$F326)/$F327</f>
        <v>0.0156109745150841</v>
      </c>
      <c r="AG332" s="112">
        <f t="shared" ref="AG332" si="1037">BU330/IF(AG326&lt;&gt;"",AG326,$F326)/$F327</f>
        <v>0</v>
      </c>
      <c r="AH332" s="112">
        <f t="shared" ref="AH332" si="1038">BV330/IF(AH326&lt;&gt;"",AH326,$F326)/$F327</f>
        <v>0</v>
      </c>
      <c r="AI332" s="112">
        <f t="shared" ref="AI332" si="1039">BW330/IF(AI326&lt;&gt;"",AI326,$F326)/$F327</f>
        <v>0.000643952698747219</v>
      </c>
      <c r="AJ332" s="112">
        <f t="shared" ref="AJ332" si="1040">BX330/IF(AJ326&lt;&gt;"",AJ326,$F326)/$F327</f>
        <v>0.00536627248956016</v>
      </c>
      <c r="AK332" s="112">
        <f t="shared" ref="AK332" si="1041">BY330/IF(AK326&lt;&gt;"",AK326,$F326)/$F327</f>
        <v>0</v>
      </c>
      <c r="AL332" s="112">
        <f t="shared" ref="AL332" si="1042">BZ330/IF(AL326&lt;&gt;"",AL326,$F326)/$F327</f>
        <v>0</v>
      </c>
      <c r="AM332" s="112">
        <f t="shared" ref="AM332" si="1043">CA330/IF(AM326&lt;&gt;"",AM326,$F326)/$F327</f>
        <v>0</v>
      </c>
      <c r="AN332" s="112">
        <f t="shared" ref="AN332" si="1044">CB330/IF(AN326&lt;&gt;"",AN326,$F326)/$F327</f>
        <v>0</v>
      </c>
      <c r="AO332" s="112">
        <f t="shared" ref="AO332" si="1045">CC330/IF(AO326&lt;&gt;"",AO326,$F326)/$F327</f>
        <v>0</v>
      </c>
      <c r="AP332" s="112">
        <f t="shared" ref="AP332" si="1046">CD330/IF(AP326&lt;&gt;"",AP326,$F326)/$F327</f>
        <v>0</v>
      </c>
      <c r="AQ332" s="112">
        <f t="shared" ref="AQ332" si="1047">CE330/IF(AQ326&lt;&gt;"",AQ326,$F326)/$F327</f>
        <v>0.00519064902626546</v>
      </c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</row>
    <row r="333" spans="3:43">
      <c r="C333" t="s">
        <v>1142</v>
      </c>
      <c r="D333" t="s">
        <v>1384</v>
      </c>
      <c r="E333" t="s">
        <v>1504</v>
      </c>
      <c r="F333" s="96">
        <v>0.65</v>
      </c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</row>
    <row r="334" spans="3:43">
      <c r="C334" t="s">
        <v>1142</v>
      </c>
      <c r="D334" t="s">
        <v>1391</v>
      </c>
      <c r="E334" t="s">
        <v>1504</v>
      </c>
      <c r="F334" s="4">
        <v>31.536</v>
      </c>
      <c r="AQ334" s="4"/>
    </row>
    <row r="335" spans="3:43">
      <c r="C335" t="s">
        <v>1142</v>
      </c>
      <c r="D335" t="s">
        <v>1503</v>
      </c>
      <c r="E335" t="s">
        <v>235</v>
      </c>
      <c r="F335" s="96">
        <v>1.25</v>
      </c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</row>
    <row r="336" spans="3:43">
      <c r="C336" t="s">
        <v>1142</v>
      </c>
      <c r="D336" t="s">
        <v>1393</v>
      </c>
      <c r="E336" t="s">
        <v>1504</v>
      </c>
      <c r="F336" s="111">
        <v>30</v>
      </c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</row>
    <row r="337" spans="3:122">
      <c r="C337" t="s">
        <v>1142</v>
      </c>
      <c r="D337" t="s">
        <v>1505</v>
      </c>
      <c r="E337" t="s">
        <v>1348</v>
      </c>
      <c r="F337" s="4">
        <v>1</v>
      </c>
      <c r="AQ337" s="4"/>
      <c r="AT337" t="str">
        <f>E337</f>
        <v>INMHTH</v>
      </c>
      <c r="AU337" s="45">
        <f>CH337*(IF(G337&lt;&gt;"",G337,$F337)/IF(G335&lt;&gt;"",G335,$F335))</f>
        <v>0.0168</v>
      </c>
      <c r="AV337" s="45">
        <f t="shared" ref="AV337:CE337" si="1048">CI337*(IF(H337&lt;&gt;"",H337,$F337)/IF(H335&lt;&gt;"",H335,$F335))</f>
        <v>0.1376</v>
      </c>
      <c r="AW337" s="45">
        <f t="shared" si="1048"/>
        <v>0.000359520000000002</v>
      </c>
      <c r="AX337" s="45">
        <f t="shared" si="1048"/>
        <v>0</v>
      </c>
      <c r="AY337" s="45">
        <f t="shared" si="1048"/>
        <v>0</v>
      </c>
      <c r="AZ337" s="45">
        <f t="shared" si="1048"/>
        <v>0</v>
      </c>
      <c r="BA337" s="45">
        <f t="shared" si="1048"/>
        <v>0.106118320000001</v>
      </c>
      <c r="BB337" s="45">
        <f t="shared" si="1048"/>
        <v>0</v>
      </c>
      <c r="BC337" s="45">
        <f t="shared" si="1048"/>
        <v>0</v>
      </c>
      <c r="BD337" s="45">
        <f t="shared" si="1048"/>
        <v>0</v>
      </c>
      <c r="BE337" s="45">
        <f t="shared" si="1048"/>
        <v>0</v>
      </c>
      <c r="BF337" s="45">
        <f t="shared" si="1048"/>
        <v>0</v>
      </c>
      <c r="BG337" s="45">
        <f t="shared" si="1048"/>
        <v>0.0132166400000001</v>
      </c>
      <c r="BH337" s="45">
        <f t="shared" si="1048"/>
        <v>0</v>
      </c>
      <c r="BI337" s="45">
        <f t="shared" si="1048"/>
        <v>0</v>
      </c>
      <c r="BJ337" s="45">
        <f t="shared" si="1048"/>
        <v>0.948469356264186</v>
      </c>
      <c r="BK337" s="45">
        <f t="shared" si="1048"/>
        <v>0</v>
      </c>
      <c r="BL337" s="45">
        <f t="shared" si="1048"/>
        <v>0</v>
      </c>
      <c r="BM337" s="45">
        <f t="shared" si="1048"/>
        <v>0.02064</v>
      </c>
      <c r="BN337" s="45">
        <f t="shared" si="1048"/>
        <v>0</v>
      </c>
      <c r="BO337" s="45">
        <f t="shared" si="1048"/>
        <v>0</v>
      </c>
      <c r="BP337" s="45">
        <f t="shared" si="1048"/>
        <v>0</v>
      </c>
      <c r="BQ337" s="45">
        <f t="shared" si="1048"/>
        <v>0</v>
      </c>
      <c r="BR337" s="45">
        <f t="shared" si="1048"/>
        <v>-1.15463194561016e-17</v>
      </c>
      <c r="BS337" s="45">
        <f t="shared" si="1048"/>
        <v>0.63136</v>
      </c>
      <c r="BT337" s="45">
        <f t="shared" si="1048"/>
        <v>0</v>
      </c>
      <c r="BU337" s="45">
        <f t="shared" si="1048"/>
        <v>0.00899196514919809</v>
      </c>
      <c r="BV337" s="45">
        <f t="shared" si="1048"/>
        <v>0</v>
      </c>
      <c r="BW337" s="45">
        <f t="shared" si="1048"/>
        <v>0</v>
      </c>
      <c r="BX337" s="45">
        <f t="shared" si="1048"/>
        <v>0</v>
      </c>
      <c r="BY337" s="45">
        <f t="shared" si="1048"/>
        <v>4.19129126496489</v>
      </c>
      <c r="BZ337" s="45">
        <f t="shared" si="1048"/>
        <v>0.034064</v>
      </c>
      <c r="CA337" s="45">
        <f t="shared" si="1048"/>
        <v>0</v>
      </c>
      <c r="CB337" s="45">
        <f t="shared" si="1048"/>
        <v>0.410072</v>
      </c>
      <c r="CC337" s="45">
        <f t="shared" si="1048"/>
        <v>0</v>
      </c>
      <c r="CD337" s="45">
        <f t="shared" si="1048"/>
        <v>0.039568</v>
      </c>
      <c r="CE337" s="45">
        <f t="shared" si="1048"/>
        <v>0</v>
      </c>
      <c r="CG337" t="str">
        <f>E335</f>
        <v>INDLFO</v>
      </c>
      <c r="CH337" s="106">
        <f t="shared" ref="CH337:DR337" si="1049">AZ$10*G$41*G94</f>
        <v>0.021</v>
      </c>
      <c r="CI337" s="106">
        <f t="shared" si="1049"/>
        <v>0.172</v>
      </c>
      <c r="CJ337" s="106">
        <f t="shared" si="1049"/>
        <v>0.000449400000000002</v>
      </c>
      <c r="CK337" s="106">
        <f t="shared" si="1049"/>
        <v>0</v>
      </c>
      <c r="CL337" s="106">
        <f t="shared" si="1049"/>
        <v>0</v>
      </c>
      <c r="CM337" s="106">
        <f t="shared" si="1049"/>
        <v>0</v>
      </c>
      <c r="CN337" s="106">
        <f t="shared" si="1049"/>
        <v>0.132647900000001</v>
      </c>
      <c r="CO337" s="106">
        <f t="shared" si="1049"/>
        <v>0</v>
      </c>
      <c r="CP337" s="106">
        <f t="shared" si="1049"/>
        <v>0</v>
      </c>
      <c r="CQ337" s="106">
        <f t="shared" si="1049"/>
        <v>0</v>
      </c>
      <c r="CR337" s="106">
        <f t="shared" si="1049"/>
        <v>0</v>
      </c>
      <c r="CS337" s="106">
        <f t="shared" si="1049"/>
        <v>0</v>
      </c>
      <c r="CT337" s="106">
        <f t="shared" si="1049"/>
        <v>0.0165208000000001</v>
      </c>
      <c r="CU337" s="106">
        <f t="shared" si="1049"/>
        <v>0</v>
      </c>
      <c r="CV337" s="106">
        <f t="shared" si="1049"/>
        <v>0</v>
      </c>
      <c r="CW337" s="106">
        <f t="shared" si="1049"/>
        <v>1.18558669533023</v>
      </c>
      <c r="CX337" s="106">
        <f t="shared" si="1049"/>
        <v>0</v>
      </c>
      <c r="CY337" s="106">
        <f t="shared" si="1049"/>
        <v>0</v>
      </c>
      <c r="CZ337" s="106">
        <f t="shared" si="1049"/>
        <v>0.0258</v>
      </c>
      <c r="DA337" s="106">
        <f t="shared" si="1049"/>
        <v>0</v>
      </c>
      <c r="DB337" s="106">
        <f t="shared" si="1049"/>
        <v>0</v>
      </c>
      <c r="DC337" s="106">
        <f t="shared" si="1049"/>
        <v>0</v>
      </c>
      <c r="DD337" s="106">
        <f t="shared" si="1049"/>
        <v>0</v>
      </c>
      <c r="DE337" s="106">
        <f t="shared" si="1049"/>
        <v>-1.4432899320127e-17</v>
      </c>
      <c r="DF337" s="106">
        <f t="shared" si="1049"/>
        <v>0.7892</v>
      </c>
      <c r="DG337" s="106">
        <f t="shared" si="1049"/>
        <v>0</v>
      </c>
      <c r="DH337" s="106">
        <f t="shared" si="1049"/>
        <v>0.0112399564364976</v>
      </c>
      <c r="DI337" s="106">
        <f t="shared" si="1049"/>
        <v>0</v>
      </c>
      <c r="DJ337" s="106">
        <f t="shared" si="1049"/>
        <v>0</v>
      </c>
      <c r="DK337" s="106">
        <f t="shared" si="1049"/>
        <v>0</v>
      </c>
      <c r="DL337" s="106">
        <f t="shared" si="1049"/>
        <v>5.23911408120611</v>
      </c>
      <c r="DM337" s="106">
        <f t="shared" si="1049"/>
        <v>0.04258</v>
      </c>
      <c r="DN337" s="106">
        <f t="shared" si="1049"/>
        <v>0</v>
      </c>
      <c r="DO337" s="106">
        <f t="shared" si="1049"/>
        <v>0.51259</v>
      </c>
      <c r="DP337" s="106">
        <f t="shared" si="1049"/>
        <v>0</v>
      </c>
      <c r="DQ337" s="106">
        <f t="shared" si="1049"/>
        <v>0.04946</v>
      </c>
      <c r="DR337" s="106">
        <f t="shared" si="1049"/>
        <v>0</v>
      </c>
    </row>
    <row r="338" spans="3:43">
      <c r="C338" t="s">
        <v>1142</v>
      </c>
      <c r="D338" t="s">
        <v>1392</v>
      </c>
      <c r="E338" t="s">
        <v>1504</v>
      </c>
      <c r="F338" s="96">
        <v>1</v>
      </c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</row>
    <row r="339" spans="3:122">
      <c r="C339" s="14" t="s">
        <v>1142</v>
      </c>
      <c r="D339" s="14" t="s">
        <v>1387</v>
      </c>
      <c r="E339" s="14" t="s">
        <v>1504</v>
      </c>
      <c r="F339" s="15"/>
      <c r="G339" s="112">
        <f>AU337/IF(G333&lt;&gt;"",G333,$F333)/$F334</f>
        <v>0.000819576162041916</v>
      </c>
      <c r="H339" s="112">
        <f t="shared" ref="H339" si="1050">AV337/IF(H333&lt;&gt;"",H333,$F333)/$F334</f>
        <v>0.00671271904148616</v>
      </c>
      <c r="I339" s="112">
        <f t="shared" ref="I339" si="1051">AW337/IF(I333&lt;&gt;"",I333,$F333)/$F334</f>
        <v>1.75389298676971e-5</v>
      </c>
      <c r="J339" s="112">
        <f t="shared" ref="J339" si="1052">AX337/IF(J333&lt;&gt;"",J333,$F333)/$F334</f>
        <v>0</v>
      </c>
      <c r="K339" s="112">
        <f t="shared" ref="K339" si="1053">AY337/IF(K333&lt;&gt;"",K333,$F333)/$F334</f>
        <v>0</v>
      </c>
      <c r="L339" s="112">
        <f t="shared" ref="L339" si="1054">AZ337/IF(L333&lt;&gt;"",L333,$F333)/$F334</f>
        <v>0</v>
      </c>
      <c r="M339" s="112">
        <f t="shared" ref="M339" si="1055">BA337/IF(M333&lt;&gt;"",M333,$F333)/$F334</f>
        <v>0.00517690746594859</v>
      </c>
      <c r="N339" s="112">
        <f t="shared" ref="N339" si="1056">BB337/IF(N333&lt;&gt;"",N333,$F333)/$F334</f>
        <v>0</v>
      </c>
      <c r="O339" s="112">
        <f t="shared" ref="O339" si="1057">BC337/IF(O333&lt;&gt;"",O333,$F333)/$F334</f>
        <v>0</v>
      </c>
      <c r="P339" s="112">
        <f t="shared" ref="P339" si="1058">BD337/IF(P333&lt;&gt;"",P333,$F333)/$F334</f>
        <v>0</v>
      </c>
      <c r="Q339" s="112">
        <f t="shared" ref="Q339" si="1059">BE337/IF(Q333&lt;&gt;"",Q333,$F333)/$F334</f>
        <v>0</v>
      </c>
      <c r="R339" s="112">
        <f t="shared" ref="R339" si="1060">BF337/IF(R333&lt;&gt;"",R333,$F333)/$F334</f>
        <v>0</v>
      </c>
      <c r="S339" s="112">
        <f t="shared" ref="S339" si="1061">BG337/IF(S333&lt;&gt;"",S333,$F333)/$F334</f>
        <v>0.000644764469422007</v>
      </c>
      <c r="T339" s="112">
        <f t="shared" ref="T339" si="1062">BH337/IF(T333&lt;&gt;"",T333,$F333)/$F334</f>
        <v>0</v>
      </c>
      <c r="U339" s="112">
        <f t="shared" ref="U339" si="1063">BI337/IF(U333&lt;&gt;"",U333,$F333)/$F334</f>
        <v>0</v>
      </c>
      <c r="V339" s="112">
        <f t="shared" ref="V339" si="1064">BJ337/IF(V333&lt;&gt;"",V333,$F333)/$F334</f>
        <v>0.0462704092155576</v>
      </c>
      <c r="W339" s="112">
        <f t="shared" ref="W339" si="1065">BK337/IF(W333&lt;&gt;"",W333,$F333)/$F334</f>
        <v>0</v>
      </c>
      <c r="X339" s="112">
        <f t="shared" ref="X339" si="1066">BL337/IF(X333&lt;&gt;"",X333,$F333)/$F334</f>
        <v>0</v>
      </c>
      <c r="Y339" s="112">
        <f t="shared" ref="Y339" si="1067">BM337/IF(Y333&lt;&gt;"",Y333,$F333)/$F334</f>
        <v>0.00100690785622292</v>
      </c>
      <c r="Z339" s="112">
        <f t="shared" ref="Z339" si="1068">BN337/IF(Z333&lt;&gt;"",Z333,$F333)/$F334</f>
        <v>0</v>
      </c>
      <c r="AA339" s="112">
        <f t="shared" ref="AA339" si="1069">BO337/IF(AA333&lt;&gt;"",AA333,$F333)/$F334</f>
        <v>0</v>
      </c>
      <c r="AB339" s="112">
        <f t="shared" ref="AB339" si="1070">BP337/IF(AB333&lt;&gt;"",AB333,$F333)/$F334</f>
        <v>0</v>
      </c>
      <c r="AC339" s="112">
        <f t="shared" ref="AC339" si="1071">BQ337/IF(AC333&lt;&gt;"",AC333,$F333)/$F334</f>
        <v>0</v>
      </c>
      <c r="AD339" s="112">
        <f t="shared" ref="AD339" si="1072">BR337/IF(AD333&lt;&gt;"",AD333,$F333)/$F334</f>
        <v>-5.63279058663195e-19</v>
      </c>
      <c r="AE339" s="112">
        <f t="shared" ref="AE339" si="1073">BS337/IF(AE333&lt;&gt;"",AE333,$F333)/$F334</f>
        <v>0.0308004527182609</v>
      </c>
      <c r="AF339" s="112">
        <f t="shared" ref="AF339" si="1074">BT337/IF(AF333&lt;&gt;"",AF333,$F333)/$F334</f>
        <v>0</v>
      </c>
      <c r="AG339" s="112">
        <f t="shared" ref="AG339" si="1075">BU337/IF(AG333&lt;&gt;"",AG333,$F333)/$F334</f>
        <v>0.000438666683702049</v>
      </c>
      <c r="AH339" s="112">
        <f t="shared" ref="AH339" si="1076">BV337/IF(AH333&lt;&gt;"",AH333,$F333)/$F334</f>
        <v>0</v>
      </c>
      <c r="AI339" s="112">
        <f t="shared" ref="AI339" si="1077">BW337/IF(AI333&lt;&gt;"",AI333,$F333)/$F334</f>
        <v>0</v>
      </c>
      <c r="AJ339" s="112">
        <f t="shared" ref="AJ339" si="1078">BX337/IF(AJ333&lt;&gt;"",AJ333,$F333)/$F334</f>
        <v>0</v>
      </c>
      <c r="AK339" s="112">
        <f t="shared" ref="AK339" si="1079">BY337/IF(AK333&lt;&gt;"",AK333,$F333)/$F334</f>
        <v>0.204469191008317</v>
      </c>
      <c r="AL339" s="112">
        <f t="shared" ref="AL339" si="1080">BZ337/IF(AL333&lt;&gt;"",AL333,$F333)/$F334</f>
        <v>0.0016617882371307</v>
      </c>
      <c r="AM339" s="112">
        <f t="shared" ref="AM339" si="1081">CA337/IF(AM333&lt;&gt;"",AM333,$F333)/$F334</f>
        <v>0</v>
      </c>
      <c r="AN339" s="112">
        <f t="shared" ref="AN339" si="1082">CB337/IF(AN333&lt;&gt;"",AN333,$F333)/$F334</f>
        <v>0.0200050735667174</v>
      </c>
      <c r="AO339" s="112">
        <f t="shared" ref="AO339" si="1083">CC337/IF(AO333&lt;&gt;"",AO333,$F333)/$F334</f>
        <v>0</v>
      </c>
      <c r="AP339" s="112">
        <f t="shared" ref="AP339" si="1084">CD337/IF(AP333&lt;&gt;"",AP333,$F333)/$F334</f>
        <v>0.00193029699879015</v>
      </c>
      <c r="AQ339" s="112">
        <f t="shared" ref="AQ339" si="1085">CE337/IF(AQ333&lt;&gt;"",AQ333,$F333)/$F334</f>
        <v>0</v>
      </c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</row>
    <row r="340" spans="3:43">
      <c r="C340" t="s">
        <v>1144</v>
      </c>
      <c r="D340" t="s">
        <v>1384</v>
      </c>
      <c r="E340" t="s">
        <v>1504</v>
      </c>
      <c r="F340" s="96">
        <v>0.65</v>
      </c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</row>
    <row r="341" spans="3:43">
      <c r="C341" t="s">
        <v>1144</v>
      </c>
      <c r="D341" t="s">
        <v>1391</v>
      </c>
      <c r="E341" t="s">
        <v>1504</v>
      </c>
      <c r="F341" s="4">
        <v>31.536</v>
      </c>
      <c r="AQ341" s="4"/>
    </row>
    <row r="342" spans="3:43">
      <c r="C342" t="s">
        <v>1144</v>
      </c>
      <c r="D342" t="s">
        <v>1503</v>
      </c>
      <c r="E342" t="s">
        <v>234</v>
      </c>
      <c r="F342" s="96">
        <v>1.25</v>
      </c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</row>
    <row r="343" spans="3:43">
      <c r="C343" t="s">
        <v>1144</v>
      </c>
      <c r="D343" t="s">
        <v>1393</v>
      </c>
      <c r="E343" t="s">
        <v>1504</v>
      </c>
      <c r="F343" s="111">
        <v>30</v>
      </c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</row>
    <row r="344" spans="3:122">
      <c r="C344" t="s">
        <v>1144</v>
      </c>
      <c r="D344" t="s">
        <v>1505</v>
      </c>
      <c r="E344" t="s">
        <v>1348</v>
      </c>
      <c r="F344" s="4">
        <v>1</v>
      </c>
      <c r="AQ344" s="4"/>
      <c r="AT344" s="14" t="str">
        <f>E344</f>
        <v>INMHTH</v>
      </c>
      <c r="AU344" s="104">
        <f>CH344*(IF(G344&lt;&gt;"",G344,$F344)/IF(G342&lt;&gt;"",G342,$F342))</f>
        <v>0.023184</v>
      </c>
      <c r="AV344" s="104">
        <f t="shared" ref="AV344:CE344" si="1086">CI344*(IF(H344&lt;&gt;"",H344,$F344)/IF(H342&lt;&gt;"",H342,$F342))</f>
        <v>0</v>
      </c>
      <c r="AW344" s="104">
        <f t="shared" si="1086"/>
        <v>0.000393760000000002</v>
      </c>
      <c r="AX344" s="104">
        <f t="shared" si="1086"/>
        <v>0</v>
      </c>
      <c r="AY344" s="104">
        <f t="shared" si="1086"/>
        <v>0.0368</v>
      </c>
      <c r="AZ344" s="104">
        <f t="shared" si="1086"/>
        <v>0.000633599999999997</v>
      </c>
      <c r="BA344" s="104">
        <f t="shared" si="1086"/>
        <v>0.0106400800000001</v>
      </c>
      <c r="BB344" s="104">
        <f t="shared" si="1086"/>
        <v>0</v>
      </c>
      <c r="BC344" s="104">
        <f t="shared" si="1086"/>
        <v>0</v>
      </c>
      <c r="BD344" s="104">
        <f t="shared" si="1086"/>
        <v>0</v>
      </c>
      <c r="BE344" s="104">
        <f t="shared" si="1086"/>
        <v>0</v>
      </c>
      <c r="BF344" s="104">
        <f t="shared" si="1086"/>
        <v>0</v>
      </c>
      <c r="BG344" s="104">
        <f t="shared" si="1086"/>
        <v>0.00945024000000005</v>
      </c>
      <c r="BH344" s="104">
        <f t="shared" si="1086"/>
        <v>0</v>
      </c>
      <c r="BI344" s="104">
        <f t="shared" si="1086"/>
        <v>0.09024</v>
      </c>
      <c r="BJ344" s="104">
        <f t="shared" si="1086"/>
        <v>0.0376</v>
      </c>
      <c r="BK344" s="104">
        <f t="shared" si="1086"/>
        <v>0</v>
      </c>
      <c r="BL344" s="104">
        <f t="shared" si="1086"/>
        <v>0</v>
      </c>
      <c r="BM344" s="104">
        <f t="shared" si="1086"/>
        <v>0</v>
      </c>
      <c r="BN344" s="104">
        <f t="shared" si="1086"/>
        <v>0</v>
      </c>
      <c r="BO344" s="104">
        <f t="shared" si="1086"/>
        <v>0</v>
      </c>
      <c r="BP344" s="104">
        <f t="shared" si="1086"/>
        <v>0</v>
      </c>
      <c r="BQ344" s="104">
        <f t="shared" si="1086"/>
        <v>0</v>
      </c>
      <c r="BR344" s="104">
        <f t="shared" si="1086"/>
        <v>-2.66231481305113e-17</v>
      </c>
      <c r="BS344" s="104">
        <f t="shared" si="1086"/>
        <v>0.13248</v>
      </c>
      <c r="BT344" s="104">
        <f t="shared" si="1086"/>
        <v>0</v>
      </c>
      <c r="BU344" s="104">
        <f t="shared" si="1086"/>
        <v>0</v>
      </c>
      <c r="BV344" s="104">
        <f t="shared" si="1086"/>
        <v>0</v>
      </c>
      <c r="BW344" s="104">
        <f t="shared" si="1086"/>
        <v>-1.02140518265514e-18</v>
      </c>
      <c r="BX344" s="104">
        <f t="shared" si="1086"/>
        <v>0</v>
      </c>
      <c r="BY344" s="104">
        <f t="shared" si="1086"/>
        <v>0</v>
      </c>
      <c r="BZ344" s="104">
        <f t="shared" si="1086"/>
        <v>0</v>
      </c>
      <c r="CA344" s="104">
        <f t="shared" si="1086"/>
        <v>0</v>
      </c>
      <c r="CB344" s="104">
        <f t="shared" si="1086"/>
        <v>0.257608</v>
      </c>
      <c r="CC344" s="104">
        <f t="shared" si="1086"/>
        <v>0</v>
      </c>
      <c r="CD344" s="104">
        <f t="shared" si="1086"/>
        <v>0.112</v>
      </c>
      <c r="CE344" s="104">
        <f t="shared" si="1086"/>
        <v>0</v>
      </c>
      <c r="CG344" s="14" t="str">
        <f>E342</f>
        <v>INDLPG</v>
      </c>
      <c r="CH344" s="112">
        <f t="shared" ref="CH344:DR344" si="1087">AZ$9*G$49*G100</f>
        <v>0.02898</v>
      </c>
      <c r="CI344" s="112">
        <f t="shared" si="1087"/>
        <v>0</v>
      </c>
      <c r="CJ344" s="112">
        <f t="shared" si="1087"/>
        <v>0.000492200000000002</v>
      </c>
      <c r="CK344" s="112">
        <f t="shared" si="1087"/>
        <v>0</v>
      </c>
      <c r="CL344" s="112">
        <f t="shared" si="1087"/>
        <v>0.046</v>
      </c>
      <c r="CM344" s="112">
        <f t="shared" si="1087"/>
        <v>0.000791999999999996</v>
      </c>
      <c r="CN344" s="112">
        <f t="shared" si="1087"/>
        <v>0.0133001000000001</v>
      </c>
      <c r="CO344" s="112">
        <f t="shared" si="1087"/>
        <v>0</v>
      </c>
      <c r="CP344" s="112">
        <f t="shared" si="1087"/>
        <v>0</v>
      </c>
      <c r="CQ344" s="112">
        <f t="shared" si="1087"/>
        <v>0</v>
      </c>
      <c r="CR344" s="112">
        <f t="shared" si="1087"/>
        <v>0</v>
      </c>
      <c r="CS344" s="112">
        <f t="shared" si="1087"/>
        <v>0</v>
      </c>
      <c r="CT344" s="112">
        <f t="shared" si="1087"/>
        <v>0.0118128000000001</v>
      </c>
      <c r="CU344" s="112">
        <f t="shared" si="1087"/>
        <v>0</v>
      </c>
      <c r="CV344" s="112">
        <f t="shared" si="1087"/>
        <v>0.1128</v>
      </c>
      <c r="CW344" s="112">
        <f t="shared" si="1087"/>
        <v>0.047</v>
      </c>
      <c r="CX344" s="112">
        <f t="shared" si="1087"/>
        <v>0</v>
      </c>
      <c r="CY344" s="112">
        <f t="shared" si="1087"/>
        <v>0</v>
      </c>
      <c r="CZ344" s="112">
        <f t="shared" si="1087"/>
        <v>0</v>
      </c>
      <c r="DA344" s="112">
        <f t="shared" si="1087"/>
        <v>0</v>
      </c>
      <c r="DB344" s="112">
        <f t="shared" si="1087"/>
        <v>0</v>
      </c>
      <c r="DC344" s="112">
        <f t="shared" si="1087"/>
        <v>0</v>
      </c>
      <c r="DD344" s="112">
        <f t="shared" si="1087"/>
        <v>0</v>
      </c>
      <c r="DE344" s="112">
        <f t="shared" si="1087"/>
        <v>-3.32789351631391e-17</v>
      </c>
      <c r="DF344" s="112">
        <f t="shared" si="1087"/>
        <v>0.1656</v>
      </c>
      <c r="DG344" s="112">
        <f t="shared" si="1087"/>
        <v>0</v>
      </c>
      <c r="DH344" s="112">
        <f t="shared" si="1087"/>
        <v>0</v>
      </c>
      <c r="DI344" s="112">
        <f t="shared" si="1087"/>
        <v>0</v>
      </c>
      <c r="DJ344" s="112">
        <f t="shared" si="1087"/>
        <v>-1.27675647831893e-18</v>
      </c>
      <c r="DK344" s="112">
        <f t="shared" si="1087"/>
        <v>0</v>
      </c>
      <c r="DL344" s="112">
        <f t="shared" si="1087"/>
        <v>0</v>
      </c>
      <c r="DM344" s="112">
        <f t="shared" si="1087"/>
        <v>0</v>
      </c>
      <c r="DN344" s="112">
        <f t="shared" si="1087"/>
        <v>0</v>
      </c>
      <c r="DO344" s="112">
        <f t="shared" si="1087"/>
        <v>0.32201</v>
      </c>
      <c r="DP344" s="112">
        <f t="shared" si="1087"/>
        <v>0</v>
      </c>
      <c r="DQ344" s="112">
        <f t="shared" si="1087"/>
        <v>0.14</v>
      </c>
      <c r="DR344" s="112">
        <f t="shared" si="1087"/>
        <v>0</v>
      </c>
    </row>
    <row r="345" spans="3:83">
      <c r="C345" t="s">
        <v>1144</v>
      </c>
      <c r="D345" t="s">
        <v>1392</v>
      </c>
      <c r="E345" t="s">
        <v>1504</v>
      </c>
      <c r="F345" s="96">
        <v>1</v>
      </c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T345" s="117" t="s">
        <v>192</v>
      </c>
      <c r="AU345" s="106">
        <f>SUM(AU285:AU344)</f>
        <v>0.701887555997232</v>
      </c>
      <c r="AV345" s="106">
        <f t="shared" ref="AV345:CE345" si="1088">SUM(AV285:AV344)</f>
        <v>3.12419289581257</v>
      </c>
      <c r="AW345" s="106">
        <f t="shared" si="1088"/>
        <v>1.56979259489064</v>
      </c>
      <c r="AX345" s="106">
        <f t="shared" si="1088"/>
        <v>0</v>
      </c>
      <c r="AY345" s="106">
        <f t="shared" si="1088"/>
        <v>0.0368</v>
      </c>
      <c r="AZ345" s="106">
        <f t="shared" si="1088"/>
        <v>0.219762015747482</v>
      </c>
      <c r="BA345" s="106">
        <f t="shared" si="1088"/>
        <v>6.25517820016195</v>
      </c>
      <c r="BB345" s="106">
        <f t="shared" si="1088"/>
        <v>0.3072</v>
      </c>
      <c r="BC345" s="106">
        <f t="shared" si="1088"/>
        <v>0.423934049190231</v>
      </c>
      <c r="BD345" s="106">
        <f t="shared" si="1088"/>
        <v>3.21354554157149</v>
      </c>
      <c r="BE345" s="106">
        <f t="shared" si="1088"/>
        <v>0</v>
      </c>
      <c r="BF345" s="106">
        <f t="shared" si="1088"/>
        <v>0.115242467791165</v>
      </c>
      <c r="BG345" s="106">
        <f t="shared" si="1088"/>
        <v>18.2726699907752</v>
      </c>
      <c r="BH345" s="106">
        <f t="shared" si="1088"/>
        <v>0.3872</v>
      </c>
      <c r="BI345" s="106">
        <f t="shared" si="1088"/>
        <v>0.481932527176322</v>
      </c>
      <c r="BJ345" s="106">
        <f t="shared" si="1088"/>
        <v>3.05930029437304</v>
      </c>
      <c r="BK345" s="106">
        <f t="shared" si="1088"/>
        <v>0.307</v>
      </c>
      <c r="BL345" s="106">
        <f t="shared" si="1088"/>
        <v>5.16018588877951</v>
      </c>
      <c r="BM345" s="106">
        <f t="shared" si="1088"/>
        <v>0.212136932299643</v>
      </c>
      <c r="BN345" s="106">
        <f t="shared" si="1088"/>
        <v>0.361248234039216</v>
      </c>
      <c r="BO345" s="106">
        <f t="shared" si="1088"/>
        <v>0.123800807212226</v>
      </c>
      <c r="BP345" s="106">
        <f t="shared" si="1088"/>
        <v>0</v>
      </c>
      <c r="BQ345" s="106">
        <f t="shared" si="1088"/>
        <v>0.9152</v>
      </c>
      <c r="BR345" s="106">
        <f t="shared" si="1088"/>
        <v>0.04032</v>
      </c>
      <c r="BS345" s="106">
        <f t="shared" si="1088"/>
        <v>1.94034645555578</v>
      </c>
      <c r="BT345" s="106">
        <f t="shared" si="1088"/>
        <v>0.32</v>
      </c>
      <c r="BU345" s="106">
        <f t="shared" si="1088"/>
        <v>0.0125854924739572</v>
      </c>
      <c r="BV345" s="106">
        <f t="shared" si="1088"/>
        <v>0.323722277653271</v>
      </c>
      <c r="BW345" s="106">
        <f t="shared" si="1088"/>
        <v>0.0132</v>
      </c>
      <c r="BX345" s="106">
        <f t="shared" si="1088"/>
        <v>0.119534780939055</v>
      </c>
      <c r="BY345" s="106">
        <f t="shared" si="1088"/>
        <v>35.2793842421164</v>
      </c>
      <c r="BZ345" s="106">
        <f t="shared" si="1088"/>
        <v>2.7829376235078</v>
      </c>
      <c r="CA345" s="106">
        <f t="shared" si="1088"/>
        <v>1.69684908890867</v>
      </c>
      <c r="CB345" s="106">
        <f t="shared" si="1088"/>
        <v>0.912237333333333</v>
      </c>
      <c r="CC345" s="106">
        <f t="shared" si="1088"/>
        <v>0</v>
      </c>
      <c r="CD345" s="106">
        <f t="shared" si="1088"/>
        <v>0.904829866666667</v>
      </c>
      <c r="CE345" s="106">
        <f t="shared" si="1088"/>
        <v>6.38607646627977</v>
      </c>
    </row>
    <row r="346" spans="3:43">
      <c r="C346" t="s">
        <v>1144</v>
      </c>
      <c r="D346" s="12" t="s">
        <v>1387</v>
      </c>
      <c r="E346" t="s">
        <v>1504</v>
      </c>
      <c r="F346" s="15"/>
      <c r="G346" s="112">
        <f>AU344/IF(G340&lt;&gt;"",G340,$F340)/$F341</f>
        <v>0.00113101510361784</v>
      </c>
      <c r="H346" s="112">
        <f t="shared" ref="H346" si="1089">AV344/IF(H340&lt;&gt;"",H340,$F340)/$F341</f>
        <v>0</v>
      </c>
      <c r="I346" s="112">
        <f t="shared" ref="I346" si="1090">AW344/IF(I340&lt;&gt;"",I340,$F340)/$F341</f>
        <v>1.92093041408111e-5</v>
      </c>
      <c r="J346" s="112">
        <f t="shared" ref="J346" si="1091">AX344/IF(J340&lt;&gt;"",J340,$F340)/$F341</f>
        <v>0</v>
      </c>
      <c r="K346" s="112">
        <f t="shared" ref="K346" si="1092">AY344/IF(K340&lt;&gt;"",K340,$F340)/$F341</f>
        <v>0.00179526206923467</v>
      </c>
      <c r="L346" s="112">
        <f t="shared" ref="L346" si="1093">AZ344/IF(L340&lt;&gt;"",L340,$F340)/$F341</f>
        <v>3.09097295398664e-5</v>
      </c>
      <c r="M346" s="112">
        <f t="shared" ref="M346" si="1094">BA344/IF(M340&lt;&gt;"",M340,$F340)/$F341</f>
        <v>0.000519068805370178</v>
      </c>
      <c r="N346" s="112">
        <f t="shared" ref="N346" si="1095">BB344/IF(N340&lt;&gt;"",N340,$F340)/$F341</f>
        <v>0</v>
      </c>
      <c r="O346" s="112">
        <f t="shared" ref="O346" si="1096">BC344/IF(O340&lt;&gt;"",O340,$F340)/$F341</f>
        <v>0</v>
      </c>
      <c r="P346" s="112">
        <f t="shared" ref="P346" si="1097">BD344/IF(P340&lt;&gt;"",P340,$F340)/$F341</f>
        <v>0</v>
      </c>
      <c r="Q346" s="112">
        <f t="shared" ref="Q346" si="1098">BE344/IF(Q340&lt;&gt;"",Q340,$F340)/$F341</f>
        <v>0</v>
      </c>
      <c r="R346" s="112">
        <f t="shared" ref="R346" si="1099">BF344/IF(R340&lt;&gt;"",R340,$F340)/$F341</f>
        <v>0</v>
      </c>
      <c r="S346" s="112">
        <f t="shared" ref="S346" si="1100">BG344/IF(S340&lt;&gt;"",S340,$F340)/$F341</f>
        <v>0.000461023299379466</v>
      </c>
      <c r="T346" s="112">
        <f t="shared" ref="T346" si="1101">BH344/IF(T340&lt;&gt;"",T340,$F340)/$F341</f>
        <v>0</v>
      </c>
      <c r="U346" s="112">
        <f t="shared" ref="U346" si="1102">BI344/IF(U340&lt;&gt;"",U340,$F340)/$F341</f>
        <v>0.00440229481325372</v>
      </c>
      <c r="V346" s="112">
        <f t="shared" ref="V346" si="1103">BJ344/IF(V340&lt;&gt;"",V340,$F340)/$F341</f>
        <v>0.00183428950552238</v>
      </c>
      <c r="W346" s="112">
        <f t="shared" ref="W346" si="1104">BK344/IF(W340&lt;&gt;"",W340,$F340)/$F341</f>
        <v>0</v>
      </c>
      <c r="X346" s="112">
        <f t="shared" ref="X346" si="1105">BL344/IF(X340&lt;&gt;"",X340,$F340)/$F341</f>
        <v>0</v>
      </c>
      <c r="Y346" s="112">
        <f t="shared" ref="Y346" si="1106">BM344/IF(Y340&lt;&gt;"",Y340,$F340)/$F341</f>
        <v>0</v>
      </c>
      <c r="Z346" s="112">
        <f t="shared" ref="Z346" si="1107">BN344/IF(Z340&lt;&gt;"",Z340,$F340)/$F341</f>
        <v>0</v>
      </c>
      <c r="AA346" s="112">
        <f t="shared" ref="AA346" si="1108">BO344/IF(AA340&lt;&gt;"",AA340,$F340)/$F341</f>
        <v>0</v>
      </c>
      <c r="AB346" s="112">
        <f t="shared" ref="AB346" si="1109">BP344/IF(AB340&lt;&gt;"",AB340,$F340)/$F341</f>
        <v>0</v>
      </c>
      <c r="AC346" s="112">
        <f t="shared" ref="AC346" si="1110">BQ344/IF(AC340&lt;&gt;"",AC340,$F340)/$F341</f>
        <v>0</v>
      </c>
      <c r="AD346" s="112">
        <f t="shared" ref="AD346" si="1111">BR344/IF(AD340&lt;&gt;"",AD340,$F340)/$F341</f>
        <v>-1.29879152180225e-18</v>
      </c>
      <c r="AE346" s="112">
        <f t="shared" ref="AE346" si="1112">BS344/IF(AE340&lt;&gt;"",AE340,$F340)/$F341</f>
        <v>0.00646294344924482</v>
      </c>
      <c r="AF346" s="112">
        <f t="shared" ref="AF346" si="1113">BT344/IF(AF340&lt;&gt;"",AF340,$F340)/$F341</f>
        <v>0</v>
      </c>
      <c r="AG346" s="112">
        <f t="shared" ref="AG346" si="1114">BU344/IF(AG340&lt;&gt;"",AG340,$F340)/$F341</f>
        <v>0</v>
      </c>
      <c r="AH346" s="112">
        <f t="shared" ref="AH346" si="1115">BV344/IF(AH340&lt;&gt;"",AH340,$F340)/$F341</f>
        <v>0</v>
      </c>
      <c r="AI346" s="112">
        <f t="shared" ref="AI346" si="1116">BW344/IF(AI340&lt;&gt;"",AI340,$F340)/$F341</f>
        <v>-4.98285321125134e-20</v>
      </c>
      <c r="AJ346" s="112">
        <f t="shared" ref="AJ346" si="1117">BX344/IF(AJ340&lt;&gt;"",AJ340,$F340)/$F341</f>
        <v>0</v>
      </c>
      <c r="AK346" s="112">
        <f t="shared" ref="AK346" si="1118">BY344/IF(AK340&lt;&gt;"",AK340,$F340)/$F341</f>
        <v>0</v>
      </c>
      <c r="AL346" s="112">
        <f t="shared" ref="AL346" si="1119">BZ344/IF(AL340&lt;&gt;"",AL340,$F340)/$F341</f>
        <v>0</v>
      </c>
      <c r="AM346" s="112">
        <f t="shared" ref="AM346" si="1120">CA344/IF(AM340&lt;&gt;"",AM340,$F340)/$F341</f>
        <v>0</v>
      </c>
      <c r="AN346" s="112">
        <f t="shared" ref="AN346" si="1121">CB344/IF(AN340&lt;&gt;"",AN340,$F340)/$F341</f>
        <v>0.0125672247590056</v>
      </c>
      <c r="AO346" s="112">
        <f t="shared" ref="AO346" si="1122">CC344/IF(AO340&lt;&gt;"",AO340,$F340)/$F341</f>
        <v>0</v>
      </c>
      <c r="AP346" s="112">
        <f t="shared" ref="AP346" si="1123">CD344/IF(AP340&lt;&gt;"",AP340,$F340)/$F341</f>
        <v>0.00546384108027944</v>
      </c>
      <c r="AQ346" s="112">
        <f t="shared" ref="AQ346" si="1124">CE344/IF(AQ340&lt;&gt;"",AQ340,$F340)/$F341</f>
        <v>0</v>
      </c>
    </row>
    <row r="347" ht="16.5" spans="3:43">
      <c r="C347" s="7" t="s">
        <v>1662</v>
      </c>
      <c r="D347" s="7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</row>
    <row r="348" ht="16.5" spans="3:122">
      <c r="C348" s="100" t="s">
        <v>1506</v>
      </c>
      <c r="D348" s="100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T348" s="55" t="s">
        <v>1560</v>
      </c>
      <c r="AU348" s="6" t="str">
        <f>G$4</f>
        <v>AT</v>
      </c>
      <c r="AV348" s="6" t="str">
        <f t="shared" ref="AV348:CE348" si="1125">H$4</f>
        <v>BE</v>
      </c>
      <c r="AW348" s="6" t="str">
        <f t="shared" si="1125"/>
        <v>BG</v>
      </c>
      <c r="AX348" s="6" t="str">
        <f t="shared" si="1125"/>
        <v>CH</v>
      </c>
      <c r="AY348" s="6" t="str">
        <f t="shared" si="1125"/>
        <v>CY</v>
      </c>
      <c r="AZ348" s="6" t="str">
        <f t="shared" si="1125"/>
        <v>CZ</v>
      </c>
      <c r="BA348" s="6" t="str">
        <f t="shared" si="1125"/>
        <v>DE</v>
      </c>
      <c r="BB348" s="6" t="str">
        <f t="shared" si="1125"/>
        <v>DK</v>
      </c>
      <c r="BC348" s="6" t="str">
        <f t="shared" si="1125"/>
        <v>EE</v>
      </c>
      <c r="BD348" s="6" t="str">
        <f t="shared" si="1125"/>
        <v>EL</v>
      </c>
      <c r="BE348" s="6" t="str">
        <f t="shared" si="1125"/>
        <v>ES</v>
      </c>
      <c r="BF348" s="6" t="str">
        <f t="shared" si="1125"/>
        <v>FI</v>
      </c>
      <c r="BG348" s="6" t="str">
        <f t="shared" si="1125"/>
        <v>FR</v>
      </c>
      <c r="BH348" s="6" t="str">
        <f t="shared" si="1125"/>
        <v>HR</v>
      </c>
      <c r="BI348" s="6" t="str">
        <f t="shared" si="1125"/>
        <v>HU</v>
      </c>
      <c r="BJ348" s="6" t="str">
        <f t="shared" si="1125"/>
        <v>IE</v>
      </c>
      <c r="BK348" s="6" t="str">
        <f t="shared" si="1125"/>
        <v>IS</v>
      </c>
      <c r="BL348" s="6" t="str">
        <f t="shared" si="1125"/>
        <v>IT</v>
      </c>
      <c r="BM348" s="6" t="str">
        <f t="shared" si="1125"/>
        <v>LT</v>
      </c>
      <c r="BN348" s="6" t="str">
        <f t="shared" si="1125"/>
        <v>LU</v>
      </c>
      <c r="BO348" s="6" t="str">
        <f t="shared" si="1125"/>
        <v>LV</v>
      </c>
      <c r="BP348" s="6" t="str">
        <f t="shared" si="1125"/>
        <v>MT</v>
      </c>
      <c r="BQ348" s="6" t="str">
        <f t="shared" si="1125"/>
        <v>NL</v>
      </c>
      <c r="BR348" s="6" t="str">
        <f t="shared" si="1125"/>
        <v>NO</v>
      </c>
      <c r="BS348" s="6" t="str">
        <f t="shared" si="1125"/>
        <v>PL</v>
      </c>
      <c r="BT348" s="6" t="str">
        <f t="shared" si="1125"/>
        <v>PT</v>
      </c>
      <c r="BU348" s="6" t="str">
        <f t="shared" si="1125"/>
        <v>RO</v>
      </c>
      <c r="BV348" s="6" t="str">
        <f t="shared" si="1125"/>
        <v>SE</v>
      </c>
      <c r="BW348" s="6" t="str">
        <f t="shared" si="1125"/>
        <v>SI</v>
      </c>
      <c r="BX348" s="6" t="str">
        <f t="shared" si="1125"/>
        <v>SK</v>
      </c>
      <c r="BY348" s="6" t="str">
        <f t="shared" si="1125"/>
        <v>UK</v>
      </c>
      <c r="BZ348" s="6" t="str">
        <f t="shared" si="1125"/>
        <v>AL</v>
      </c>
      <c r="CA348" s="6" t="str">
        <f t="shared" si="1125"/>
        <v>BA</v>
      </c>
      <c r="CB348" s="6" t="str">
        <f t="shared" si="1125"/>
        <v>KS</v>
      </c>
      <c r="CC348" s="6" t="str">
        <f t="shared" si="1125"/>
        <v>ME</v>
      </c>
      <c r="CD348" s="6" t="str">
        <f t="shared" si="1125"/>
        <v>MK</v>
      </c>
      <c r="CE348" s="6" t="str">
        <f t="shared" si="1125"/>
        <v>RS</v>
      </c>
      <c r="CG348" s="55" t="s">
        <v>1563</v>
      </c>
      <c r="CH348" s="6" t="str">
        <f>AU348</f>
        <v>AT</v>
      </c>
      <c r="CI348" s="6" t="str">
        <f t="shared" ref="CI348:DR348" si="1126">AV348</f>
        <v>BE</v>
      </c>
      <c r="CJ348" s="6" t="str">
        <f t="shared" si="1126"/>
        <v>BG</v>
      </c>
      <c r="CK348" s="6" t="str">
        <f t="shared" si="1126"/>
        <v>CH</v>
      </c>
      <c r="CL348" s="6" t="str">
        <f t="shared" si="1126"/>
        <v>CY</v>
      </c>
      <c r="CM348" s="6" t="str">
        <f t="shared" si="1126"/>
        <v>CZ</v>
      </c>
      <c r="CN348" s="6" t="str">
        <f t="shared" si="1126"/>
        <v>DE</v>
      </c>
      <c r="CO348" s="6" t="str">
        <f t="shared" si="1126"/>
        <v>DK</v>
      </c>
      <c r="CP348" s="6" t="str">
        <f t="shared" si="1126"/>
        <v>EE</v>
      </c>
      <c r="CQ348" s="6" t="str">
        <f t="shared" si="1126"/>
        <v>EL</v>
      </c>
      <c r="CR348" s="6" t="str">
        <f t="shared" si="1126"/>
        <v>ES</v>
      </c>
      <c r="CS348" s="6" t="str">
        <f t="shared" si="1126"/>
        <v>FI</v>
      </c>
      <c r="CT348" s="6" t="str">
        <f t="shared" si="1126"/>
        <v>FR</v>
      </c>
      <c r="CU348" s="6" t="str">
        <f t="shared" si="1126"/>
        <v>HR</v>
      </c>
      <c r="CV348" s="6" t="str">
        <f t="shared" si="1126"/>
        <v>HU</v>
      </c>
      <c r="CW348" s="6" t="str">
        <f t="shared" si="1126"/>
        <v>IE</v>
      </c>
      <c r="CX348" s="6" t="str">
        <f t="shared" si="1126"/>
        <v>IS</v>
      </c>
      <c r="CY348" s="6" t="str">
        <f t="shared" si="1126"/>
        <v>IT</v>
      </c>
      <c r="CZ348" s="6" t="str">
        <f t="shared" si="1126"/>
        <v>LT</v>
      </c>
      <c r="DA348" s="6" t="str">
        <f t="shared" si="1126"/>
        <v>LU</v>
      </c>
      <c r="DB348" s="6" t="str">
        <f t="shared" si="1126"/>
        <v>LV</v>
      </c>
      <c r="DC348" s="6" t="str">
        <f t="shared" si="1126"/>
        <v>MT</v>
      </c>
      <c r="DD348" s="6" t="str">
        <f t="shared" si="1126"/>
        <v>NL</v>
      </c>
      <c r="DE348" s="6" t="str">
        <f t="shared" si="1126"/>
        <v>NO</v>
      </c>
      <c r="DF348" s="6" t="str">
        <f t="shared" si="1126"/>
        <v>PL</v>
      </c>
      <c r="DG348" s="6" t="str">
        <f t="shared" si="1126"/>
        <v>PT</v>
      </c>
      <c r="DH348" s="6" t="str">
        <f t="shared" si="1126"/>
        <v>RO</v>
      </c>
      <c r="DI348" s="6" t="str">
        <f t="shared" si="1126"/>
        <v>SE</v>
      </c>
      <c r="DJ348" s="6" t="str">
        <f t="shared" si="1126"/>
        <v>SI</v>
      </c>
      <c r="DK348" s="6" t="str">
        <f t="shared" si="1126"/>
        <v>SK</v>
      </c>
      <c r="DL348" s="6" t="str">
        <f t="shared" si="1126"/>
        <v>UK</v>
      </c>
      <c r="DM348" s="6" t="str">
        <f t="shared" si="1126"/>
        <v>AL</v>
      </c>
      <c r="DN348" s="6" t="str">
        <f t="shared" si="1126"/>
        <v>BA</v>
      </c>
      <c r="DO348" s="6" t="str">
        <f t="shared" si="1126"/>
        <v>KS</v>
      </c>
      <c r="DP348" s="6" t="str">
        <f t="shared" si="1126"/>
        <v>ME</v>
      </c>
      <c r="DQ348" s="6" t="str">
        <f t="shared" si="1126"/>
        <v>MK</v>
      </c>
      <c r="DR348" s="6" t="str">
        <f t="shared" si="1126"/>
        <v>RS</v>
      </c>
    </row>
    <row r="349" spans="3:43">
      <c r="C349" t="s">
        <v>1108</v>
      </c>
      <c r="D349" t="s">
        <v>1503</v>
      </c>
      <c r="E349" t="s">
        <v>244</v>
      </c>
      <c r="F349" s="119">
        <v>1.25</v>
      </c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</row>
    <row r="350" spans="3:43">
      <c r="C350" t="s">
        <v>1108</v>
      </c>
      <c r="D350" t="s">
        <v>1393</v>
      </c>
      <c r="E350" t="s">
        <v>1504</v>
      </c>
      <c r="F350" s="119">
        <v>30</v>
      </c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</row>
    <row r="351" spans="3:122">
      <c r="C351" t="s">
        <v>1108</v>
      </c>
      <c r="D351" t="s">
        <v>1505</v>
      </c>
      <c r="E351" t="s">
        <v>1352</v>
      </c>
      <c r="F351" s="13">
        <v>1</v>
      </c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T351" t="str">
        <f>E351</f>
        <v>INMPRC</v>
      </c>
      <c r="AU351" s="45">
        <f>CH351*(IF(G351&lt;&gt;"",G351,$F351)/IF(G349&lt;&gt;"",G349,$F349))</f>
        <v>1.550856</v>
      </c>
      <c r="AV351" s="45">
        <f t="shared" ref="AV351:CE351" si="1127">CI351*(IF(H351&lt;&gt;"",H351,$F351)/IF(H349&lt;&gt;"",H349,$F349))</f>
        <v>0.8306</v>
      </c>
      <c r="AW351" s="45">
        <f t="shared" si="1127"/>
        <v>0.0664</v>
      </c>
      <c r="AX351" s="45">
        <f t="shared" si="1127"/>
        <v>0</v>
      </c>
      <c r="AY351" s="45">
        <f t="shared" si="1127"/>
        <v>0</v>
      </c>
      <c r="AZ351" s="45">
        <f t="shared" si="1127"/>
        <v>0.0296</v>
      </c>
      <c r="BA351" s="45">
        <f t="shared" si="1127"/>
        <v>0</v>
      </c>
      <c r="BB351" s="45">
        <f t="shared" si="1127"/>
        <v>0.00080000000000009</v>
      </c>
      <c r="BC351" s="45">
        <f t="shared" si="1127"/>
        <v>0</v>
      </c>
      <c r="BD351" s="45">
        <f t="shared" si="1127"/>
        <v>0.0504</v>
      </c>
      <c r="BE351" s="45">
        <f t="shared" si="1127"/>
        <v>5.0464</v>
      </c>
      <c r="BF351" s="45">
        <f t="shared" si="1127"/>
        <v>0</v>
      </c>
      <c r="BG351" s="45">
        <f t="shared" si="1127"/>
        <v>0</v>
      </c>
      <c r="BH351" s="45">
        <f t="shared" si="1127"/>
        <v>0</v>
      </c>
      <c r="BI351" s="45">
        <f t="shared" si="1127"/>
        <v>1.252</v>
      </c>
      <c r="BJ351" s="45">
        <f t="shared" si="1127"/>
        <v>0</v>
      </c>
      <c r="BK351" s="45">
        <f t="shared" si="1127"/>
        <v>0</v>
      </c>
      <c r="BL351" s="45">
        <f t="shared" si="1127"/>
        <v>2.09736</v>
      </c>
      <c r="BM351" s="45">
        <f t="shared" si="1127"/>
        <v>0</v>
      </c>
      <c r="BN351" s="45">
        <f t="shared" si="1127"/>
        <v>0</v>
      </c>
      <c r="BO351" s="45">
        <f t="shared" si="1127"/>
        <v>0</v>
      </c>
      <c r="BP351" s="45">
        <f t="shared" si="1127"/>
        <v>0</v>
      </c>
      <c r="BQ351" s="45">
        <f t="shared" si="1127"/>
        <v>0</v>
      </c>
      <c r="BR351" s="45">
        <f t="shared" si="1127"/>
        <v>0.10872</v>
      </c>
      <c r="BS351" s="45">
        <f t="shared" si="1127"/>
        <v>0.2392</v>
      </c>
      <c r="BT351" s="45">
        <f t="shared" si="1127"/>
        <v>12.6976</v>
      </c>
      <c r="BU351" s="45">
        <f t="shared" si="1127"/>
        <v>0</v>
      </c>
      <c r="BV351" s="45">
        <f t="shared" si="1127"/>
        <v>0</v>
      </c>
      <c r="BW351" s="45">
        <f t="shared" si="1127"/>
        <v>0.0294672</v>
      </c>
      <c r="BX351" s="45">
        <f t="shared" si="1127"/>
        <v>0</v>
      </c>
      <c r="BY351" s="45">
        <f t="shared" si="1127"/>
        <v>0</v>
      </c>
      <c r="BZ351" s="45">
        <f t="shared" si="1127"/>
        <v>0</v>
      </c>
      <c r="CA351" s="45">
        <f t="shared" si="1127"/>
        <v>0</v>
      </c>
      <c r="CB351" s="45">
        <f t="shared" si="1127"/>
        <v>0</v>
      </c>
      <c r="CC351" s="45">
        <f t="shared" si="1127"/>
        <v>0</v>
      </c>
      <c r="CD351" s="45">
        <f t="shared" si="1127"/>
        <v>0.0008</v>
      </c>
      <c r="CE351" s="45">
        <f t="shared" si="1127"/>
        <v>0</v>
      </c>
      <c r="CG351" t="str">
        <f>E349</f>
        <v>INDBIO</v>
      </c>
      <c r="CH351" s="106">
        <f t="shared" ref="CH351:DR351" si="1128">AZ$15*G$44*G59</f>
        <v>1.93857</v>
      </c>
      <c r="CI351" s="106">
        <f t="shared" si="1128"/>
        <v>1.03825</v>
      </c>
      <c r="CJ351" s="106">
        <f t="shared" si="1128"/>
        <v>0.083</v>
      </c>
      <c r="CK351" s="106">
        <f t="shared" si="1128"/>
        <v>0</v>
      </c>
      <c r="CL351" s="106">
        <f t="shared" si="1128"/>
        <v>0</v>
      </c>
      <c r="CM351" s="106">
        <f t="shared" si="1128"/>
        <v>0.037</v>
      </c>
      <c r="CN351" s="106">
        <f t="shared" si="1128"/>
        <v>0</v>
      </c>
      <c r="CO351" s="106">
        <f t="shared" si="1128"/>
        <v>0.00100000000000011</v>
      </c>
      <c r="CP351" s="106">
        <f t="shared" si="1128"/>
        <v>0</v>
      </c>
      <c r="CQ351" s="106">
        <f t="shared" si="1128"/>
        <v>0.063</v>
      </c>
      <c r="CR351" s="106">
        <f t="shared" si="1128"/>
        <v>6.308</v>
      </c>
      <c r="CS351" s="106">
        <f t="shared" si="1128"/>
        <v>0</v>
      </c>
      <c r="CT351" s="106">
        <f t="shared" si="1128"/>
        <v>0</v>
      </c>
      <c r="CU351" s="106">
        <f t="shared" si="1128"/>
        <v>0</v>
      </c>
      <c r="CV351" s="106">
        <f t="shared" si="1128"/>
        <v>1.565</v>
      </c>
      <c r="CW351" s="106">
        <f t="shared" si="1128"/>
        <v>0</v>
      </c>
      <c r="CX351" s="106">
        <f t="shared" si="1128"/>
        <v>0</v>
      </c>
      <c r="CY351" s="106">
        <f t="shared" si="1128"/>
        <v>2.6217</v>
      </c>
      <c r="CZ351" s="106">
        <f t="shared" si="1128"/>
        <v>0</v>
      </c>
      <c r="DA351" s="106">
        <f t="shared" si="1128"/>
        <v>0</v>
      </c>
      <c r="DB351" s="106">
        <f t="shared" si="1128"/>
        <v>0</v>
      </c>
      <c r="DC351" s="106">
        <f t="shared" si="1128"/>
        <v>0</v>
      </c>
      <c r="DD351" s="106">
        <f t="shared" si="1128"/>
        <v>0</v>
      </c>
      <c r="DE351" s="106">
        <f t="shared" si="1128"/>
        <v>0.1359</v>
      </c>
      <c r="DF351" s="106">
        <f t="shared" si="1128"/>
        <v>0.299</v>
      </c>
      <c r="DG351" s="106">
        <f t="shared" si="1128"/>
        <v>15.872</v>
      </c>
      <c r="DH351" s="106">
        <f t="shared" si="1128"/>
        <v>0</v>
      </c>
      <c r="DI351" s="106">
        <f t="shared" si="1128"/>
        <v>0</v>
      </c>
      <c r="DJ351" s="106">
        <f t="shared" si="1128"/>
        <v>0.036834</v>
      </c>
      <c r="DK351" s="106">
        <f t="shared" si="1128"/>
        <v>0</v>
      </c>
      <c r="DL351" s="106">
        <f t="shared" si="1128"/>
        <v>0</v>
      </c>
      <c r="DM351" s="106">
        <f t="shared" si="1128"/>
        <v>0</v>
      </c>
      <c r="DN351" s="106">
        <f t="shared" si="1128"/>
        <v>0</v>
      </c>
      <c r="DO351" s="106">
        <f t="shared" si="1128"/>
        <v>0</v>
      </c>
      <c r="DP351" s="106">
        <f t="shared" si="1128"/>
        <v>0</v>
      </c>
      <c r="DQ351" s="106">
        <f t="shared" si="1128"/>
        <v>0.001</v>
      </c>
      <c r="DR351" s="106">
        <f t="shared" si="1128"/>
        <v>0</v>
      </c>
    </row>
    <row r="352" spans="3:43">
      <c r="C352" s="14" t="s">
        <v>1108</v>
      </c>
      <c r="D352" s="14" t="s">
        <v>1387</v>
      </c>
      <c r="E352" s="14" t="s">
        <v>1504</v>
      </c>
      <c r="F352" s="15"/>
      <c r="G352" s="116">
        <f>AU351</f>
        <v>1.550856</v>
      </c>
      <c r="H352" s="116">
        <f t="shared" ref="H352:AQ352" si="1129">AV351</f>
        <v>0.8306</v>
      </c>
      <c r="I352" s="116">
        <f t="shared" si="1129"/>
        <v>0.0664</v>
      </c>
      <c r="J352" s="116">
        <f t="shared" si="1129"/>
        <v>0</v>
      </c>
      <c r="K352" s="116">
        <f t="shared" si="1129"/>
        <v>0</v>
      </c>
      <c r="L352" s="116">
        <f t="shared" si="1129"/>
        <v>0.0296</v>
      </c>
      <c r="M352" s="116">
        <f t="shared" si="1129"/>
        <v>0</v>
      </c>
      <c r="N352" s="116">
        <f t="shared" si="1129"/>
        <v>0.00080000000000009</v>
      </c>
      <c r="O352" s="116">
        <f t="shared" si="1129"/>
        <v>0</v>
      </c>
      <c r="P352" s="116">
        <f t="shared" si="1129"/>
        <v>0.0504</v>
      </c>
      <c r="Q352" s="116">
        <f t="shared" si="1129"/>
        <v>5.0464</v>
      </c>
      <c r="R352" s="116">
        <f t="shared" si="1129"/>
        <v>0</v>
      </c>
      <c r="S352" s="116">
        <f t="shared" si="1129"/>
        <v>0</v>
      </c>
      <c r="T352" s="116">
        <f t="shared" si="1129"/>
        <v>0</v>
      </c>
      <c r="U352" s="116">
        <f t="shared" si="1129"/>
        <v>1.252</v>
      </c>
      <c r="V352" s="116">
        <f t="shared" si="1129"/>
        <v>0</v>
      </c>
      <c r="W352" s="116">
        <f t="shared" si="1129"/>
        <v>0</v>
      </c>
      <c r="X352" s="116">
        <f t="shared" si="1129"/>
        <v>2.09736</v>
      </c>
      <c r="Y352" s="116">
        <f t="shared" si="1129"/>
        <v>0</v>
      </c>
      <c r="Z352" s="116">
        <f t="shared" si="1129"/>
        <v>0</v>
      </c>
      <c r="AA352" s="116">
        <f t="shared" si="1129"/>
        <v>0</v>
      </c>
      <c r="AB352" s="116">
        <f t="shared" si="1129"/>
        <v>0</v>
      </c>
      <c r="AC352" s="116">
        <f t="shared" si="1129"/>
        <v>0</v>
      </c>
      <c r="AD352" s="116">
        <f t="shared" si="1129"/>
        <v>0.10872</v>
      </c>
      <c r="AE352" s="116">
        <f t="shared" si="1129"/>
        <v>0.2392</v>
      </c>
      <c r="AF352" s="116">
        <f t="shared" si="1129"/>
        <v>12.6976</v>
      </c>
      <c r="AG352" s="116">
        <f t="shared" si="1129"/>
        <v>0</v>
      </c>
      <c r="AH352" s="116">
        <f t="shared" si="1129"/>
        <v>0</v>
      </c>
      <c r="AI352" s="116">
        <f t="shared" si="1129"/>
        <v>0.0294672</v>
      </c>
      <c r="AJ352" s="116">
        <f t="shared" si="1129"/>
        <v>0</v>
      </c>
      <c r="AK352" s="116">
        <f t="shared" si="1129"/>
        <v>0</v>
      </c>
      <c r="AL352" s="116">
        <f t="shared" si="1129"/>
        <v>0</v>
      </c>
      <c r="AM352" s="116">
        <f t="shared" si="1129"/>
        <v>0</v>
      </c>
      <c r="AN352" s="116">
        <f t="shared" si="1129"/>
        <v>0</v>
      </c>
      <c r="AO352" s="116">
        <f t="shared" si="1129"/>
        <v>0</v>
      </c>
      <c r="AP352" s="116">
        <f t="shared" si="1129"/>
        <v>0.0008</v>
      </c>
      <c r="AQ352" s="116">
        <f t="shared" si="1129"/>
        <v>0</v>
      </c>
    </row>
    <row r="353" spans="3:43">
      <c r="C353" t="s">
        <v>1110</v>
      </c>
      <c r="D353" t="s">
        <v>1503</v>
      </c>
      <c r="E353" t="s">
        <v>228</v>
      </c>
      <c r="F353" s="119">
        <v>1.25</v>
      </c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</row>
    <row r="354" spans="3:43">
      <c r="C354" t="s">
        <v>1110</v>
      </c>
      <c r="D354" t="s">
        <v>1393</v>
      </c>
      <c r="E354" t="s">
        <v>1504</v>
      </c>
      <c r="F354" s="119">
        <v>30</v>
      </c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</row>
    <row r="355" spans="3:122">
      <c r="C355" t="s">
        <v>1110</v>
      </c>
      <c r="D355" t="s">
        <v>1505</v>
      </c>
      <c r="E355" t="s">
        <v>1352</v>
      </c>
      <c r="F355" s="13">
        <v>1</v>
      </c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T355" t="str">
        <f>E355</f>
        <v>INMPRC</v>
      </c>
      <c r="AU355" s="45">
        <f>CH355*(IF(G355&lt;&gt;"",G355,$F355)/IF(G353&lt;&gt;"",G353,$F353))</f>
        <v>0.643893</v>
      </c>
      <c r="AV355" s="45">
        <f t="shared" ref="AV355:CE355" si="1130">CI355*(IF(H355&lt;&gt;"",H355,$F355)/IF(H353&lt;&gt;"",H353,$F353))</f>
        <v>0</v>
      </c>
      <c r="AW355" s="45">
        <f t="shared" si="1130"/>
        <v>1.46188354899498</v>
      </c>
      <c r="AX355" s="45">
        <f t="shared" si="1130"/>
        <v>0</v>
      </c>
      <c r="AY355" s="45">
        <f t="shared" si="1130"/>
        <v>0.317946458800498</v>
      </c>
      <c r="AZ355" s="45">
        <f t="shared" si="1130"/>
        <v>0.0980632550210059</v>
      </c>
      <c r="BA355" s="45">
        <f t="shared" si="1130"/>
        <v>1.2461792479778</v>
      </c>
      <c r="BB355" s="45">
        <f t="shared" si="1130"/>
        <v>0.0844752462922444</v>
      </c>
      <c r="BC355" s="45">
        <f t="shared" si="1130"/>
        <v>0</v>
      </c>
      <c r="BD355" s="45">
        <f t="shared" si="1130"/>
        <v>0.579434014313598</v>
      </c>
      <c r="BE355" s="45">
        <f t="shared" si="1130"/>
        <v>0.691582649835725</v>
      </c>
      <c r="BF355" s="45">
        <f t="shared" si="1130"/>
        <v>0.557897722779116</v>
      </c>
      <c r="BG355" s="45">
        <f t="shared" si="1130"/>
        <v>4.63827383584354</v>
      </c>
      <c r="BH355" s="45">
        <f t="shared" si="1130"/>
        <v>0</v>
      </c>
      <c r="BI355" s="45">
        <f t="shared" si="1130"/>
        <v>0.0166593422222222</v>
      </c>
      <c r="BJ355" s="45">
        <f t="shared" si="1130"/>
        <v>0</v>
      </c>
      <c r="BK355" s="45">
        <f t="shared" si="1130"/>
        <v>0</v>
      </c>
      <c r="BL355" s="45">
        <f t="shared" si="1130"/>
        <v>0</v>
      </c>
      <c r="BM355" s="45">
        <f t="shared" si="1130"/>
        <v>0</v>
      </c>
      <c r="BN355" s="45">
        <f t="shared" si="1130"/>
        <v>0</v>
      </c>
      <c r="BO355" s="45">
        <f t="shared" si="1130"/>
        <v>0.316372156862745</v>
      </c>
      <c r="BP355" s="45">
        <f t="shared" si="1130"/>
        <v>0</v>
      </c>
      <c r="BQ355" s="45">
        <f t="shared" si="1130"/>
        <v>0</v>
      </c>
      <c r="BR355" s="45">
        <f t="shared" si="1130"/>
        <v>0</v>
      </c>
      <c r="BS355" s="45">
        <f t="shared" si="1130"/>
        <v>0.163857207483271</v>
      </c>
      <c r="BT355" s="45">
        <f t="shared" si="1130"/>
        <v>0.12985765967366</v>
      </c>
      <c r="BU355" s="45">
        <f t="shared" si="1130"/>
        <v>0</v>
      </c>
      <c r="BV355" s="45">
        <f t="shared" si="1130"/>
        <v>0.99631370940171</v>
      </c>
      <c r="BW355" s="45">
        <f t="shared" si="1130"/>
        <v>0.2308264</v>
      </c>
      <c r="BX355" s="45">
        <f t="shared" si="1130"/>
        <v>1.7708650368547</v>
      </c>
      <c r="BY355" s="45">
        <f t="shared" si="1130"/>
        <v>0.304826490870683</v>
      </c>
      <c r="BZ355" s="45">
        <f t="shared" si="1130"/>
        <v>0</v>
      </c>
      <c r="CA355" s="45">
        <f t="shared" si="1130"/>
        <v>0</v>
      </c>
      <c r="CB355" s="45">
        <f t="shared" si="1130"/>
        <v>0</v>
      </c>
      <c r="CC355" s="45">
        <f t="shared" si="1130"/>
        <v>0</v>
      </c>
      <c r="CD355" s="45">
        <f t="shared" si="1130"/>
        <v>0</v>
      </c>
      <c r="CE355" s="45">
        <f t="shared" si="1130"/>
        <v>0</v>
      </c>
      <c r="CG355" t="str">
        <f>E353</f>
        <v>INDCOA</v>
      </c>
      <c r="CH355" s="106">
        <f t="shared" ref="CH355:DR355" si="1131">AZ$5*G$26*G64</f>
        <v>0.80486625</v>
      </c>
      <c r="CI355" s="106">
        <f t="shared" si="1131"/>
        <v>0</v>
      </c>
      <c r="CJ355" s="106">
        <f t="shared" si="1131"/>
        <v>1.82735443624373</v>
      </c>
      <c r="CK355" s="106">
        <f t="shared" si="1131"/>
        <v>0</v>
      </c>
      <c r="CL355" s="106">
        <f t="shared" si="1131"/>
        <v>0.397433073500623</v>
      </c>
      <c r="CM355" s="106">
        <f t="shared" si="1131"/>
        <v>0.122579068776257</v>
      </c>
      <c r="CN355" s="106">
        <f t="shared" si="1131"/>
        <v>1.55772405997225</v>
      </c>
      <c r="CO355" s="106">
        <f t="shared" si="1131"/>
        <v>0.105594057865305</v>
      </c>
      <c r="CP355" s="106">
        <f t="shared" si="1131"/>
        <v>0</v>
      </c>
      <c r="CQ355" s="106">
        <f t="shared" si="1131"/>
        <v>0.724292517891998</v>
      </c>
      <c r="CR355" s="106">
        <f t="shared" si="1131"/>
        <v>0.864478312294656</v>
      </c>
      <c r="CS355" s="106">
        <f t="shared" si="1131"/>
        <v>0.697372153473895</v>
      </c>
      <c r="CT355" s="106">
        <f t="shared" si="1131"/>
        <v>5.79784229480443</v>
      </c>
      <c r="CU355" s="106">
        <f t="shared" si="1131"/>
        <v>0</v>
      </c>
      <c r="CV355" s="106">
        <f t="shared" si="1131"/>
        <v>0.0208241777777777</v>
      </c>
      <c r="CW355" s="106">
        <f t="shared" si="1131"/>
        <v>0</v>
      </c>
      <c r="CX355" s="106">
        <f t="shared" si="1131"/>
        <v>0</v>
      </c>
      <c r="CY355" s="106">
        <f t="shared" si="1131"/>
        <v>0</v>
      </c>
      <c r="CZ355" s="106">
        <f t="shared" si="1131"/>
        <v>0</v>
      </c>
      <c r="DA355" s="106">
        <f t="shared" si="1131"/>
        <v>0</v>
      </c>
      <c r="DB355" s="106">
        <f t="shared" si="1131"/>
        <v>0.395465196078431</v>
      </c>
      <c r="DC355" s="106">
        <f t="shared" si="1131"/>
        <v>0</v>
      </c>
      <c r="DD355" s="106">
        <f t="shared" si="1131"/>
        <v>0</v>
      </c>
      <c r="DE355" s="106">
        <f t="shared" si="1131"/>
        <v>0</v>
      </c>
      <c r="DF355" s="106">
        <f t="shared" si="1131"/>
        <v>0.204821509354089</v>
      </c>
      <c r="DG355" s="106">
        <f t="shared" si="1131"/>
        <v>0.162322074592075</v>
      </c>
      <c r="DH355" s="106">
        <f t="shared" si="1131"/>
        <v>0</v>
      </c>
      <c r="DI355" s="106">
        <f t="shared" si="1131"/>
        <v>1.24539213675214</v>
      </c>
      <c r="DJ355" s="106">
        <f t="shared" si="1131"/>
        <v>0.288533</v>
      </c>
      <c r="DK355" s="106">
        <f t="shared" si="1131"/>
        <v>2.21358129606838</v>
      </c>
      <c r="DL355" s="106">
        <f t="shared" si="1131"/>
        <v>0.381033113588354</v>
      </c>
      <c r="DM355" s="106">
        <f t="shared" si="1131"/>
        <v>0</v>
      </c>
      <c r="DN355" s="106">
        <f t="shared" si="1131"/>
        <v>0</v>
      </c>
      <c r="DO355" s="106">
        <f t="shared" si="1131"/>
        <v>0</v>
      </c>
      <c r="DP355" s="106">
        <f t="shared" si="1131"/>
        <v>0</v>
      </c>
      <c r="DQ355" s="106">
        <f t="shared" si="1131"/>
        <v>0</v>
      </c>
      <c r="DR355" s="106">
        <f t="shared" si="1131"/>
        <v>0</v>
      </c>
    </row>
    <row r="356" spans="3:43">
      <c r="C356" s="14" t="s">
        <v>1110</v>
      </c>
      <c r="D356" s="14" t="s">
        <v>1387</v>
      </c>
      <c r="E356" s="14" t="s">
        <v>1504</v>
      </c>
      <c r="F356" s="15"/>
      <c r="G356" s="116">
        <f>AU355</f>
        <v>0.643893</v>
      </c>
      <c r="H356" s="116">
        <f t="shared" ref="H356" si="1132">AV355</f>
        <v>0</v>
      </c>
      <c r="I356" s="116">
        <f t="shared" ref="I356" si="1133">AW355</f>
        <v>1.46188354899498</v>
      </c>
      <c r="J356" s="116">
        <f t="shared" ref="J356" si="1134">AX355</f>
        <v>0</v>
      </c>
      <c r="K356" s="116">
        <f t="shared" ref="K356" si="1135">AY355</f>
        <v>0.317946458800498</v>
      </c>
      <c r="L356" s="116">
        <f t="shared" ref="L356" si="1136">AZ355</f>
        <v>0.0980632550210059</v>
      </c>
      <c r="M356" s="116">
        <f t="shared" ref="M356" si="1137">BA355</f>
        <v>1.2461792479778</v>
      </c>
      <c r="N356" s="116">
        <f t="shared" ref="N356" si="1138">BB355</f>
        <v>0.0844752462922444</v>
      </c>
      <c r="O356" s="116">
        <f t="shared" ref="O356" si="1139">BC355</f>
        <v>0</v>
      </c>
      <c r="P356" s="116">
        <f t="shared" ref="P356" si="1140">BD355</f>
        <v>0.579434014313598</v>
      </c>
      <c r="Q356" s="116">
        <f t="shared" ref="Q356" si="1141">BE355</f>
        <v>0.691582649835725</v>
      </c>
      <c r="R356" s="116">
        <f t="shared" ref="R356" si="1142">BF355</f>
        <v>0.557897722779116</v>
      </c>
      <c r="S356" s="116">
        <f t="shared" ref="S356" si="1143">BG355</f>
        <v>4.63827383584354</v>
      </c>
      <c r="T356" s="116">
        <f t="shared" ref="T356" si="1144">BH355</f>
        <v>0</v>
      </c>
      <c r="U356" s="116">
        <f t="shared" ref="U356" si="1145">BI355</f>
        <v>0.0166593422222222</v>
      </c>
      <c r="V356" s="116">
        <f t="shared" ref="V356" si="1146">BJ355</f>
        <v>0</v>
      </c>
      <c r="W356" s="116">
        <f t="shared" ref="W356" si="1147">BK355</f>
        <v>0</v>
      </c>
      <c r="X356" s="116">
        <f t="shared" ref="X356" si="1148">BL355</f>
        <v>0</v>
      </c>
      <c r="Y356" s="116">
        <f t="shared" ref="Y356" si="1149">BM355</f>
        <v>0</v>
      </c>
      <c r="Z356" s="116">
        <f t="shared" ref="Z356" si="1150">BN355</f>
        <v>0</v>
      </c>
      <c r="AA356" s="116">
        <f t="shared" ref="AA356" si="1151">BO355</f>
        <v>0.316372156862745</v>
      </c>
      <c r="AB356" s="116">
        <f t="shared" ref="AB356" si="1152">BP355</f>
        <v>0</v>
      </c>
      <c r="AC356" s="116">
        <f t="shared" ref="AC356" si="1153">BQ355</f>
        <v>0</v>
      </c>
      <c r="AD356" s="116">
        <f t="shared" ref="AD356" si="1154">BR355</f>
        <v>0</v>
      </c>
      <c r="AE356" s="116">
        <f t="shared" ref="AE356" si="1155">BS355</f>
        <v>0.163857207483271</v>
      </c>
      <c r="AF356" s="116">
        <f t="shared" ref="AF356" si="1156">BT355</f>
        <v>0.12985765967366</v>
      </c>
      <c r="AG356" s="116">
        <f t="shared" ref="AG356" si="1157">BU355</f>
        <v>0</v>
      </c>
      <c r="AH356" s="116">
        <f t="shared" ref="AH356" si="1158">BV355</f>
        <v>0.99631370940171</v>
      </c>
      <c r="AI356" s="116">
        <f t="shared" ref="AI356" si="1159">BW355</f>
        <v>0.2308264</v>
      </c>
      <c r="AJ356" s="116">
        <f t="shared" ref="AJ356" si="1160">BX355</f>
        <v>1.7708650368547</v>
      </c>
      <c r="AK356" s="116">
        <f t="shared" ref="AK356" si="1161">BY355</f>
        <v>0.304826490870683</v>
      </c>
      <c r="AL356" s="116">
        <f t="shared" ref="AL356" si="1162">BZ355</f>
        <v>0</v>
      </c>
      <c r="AM356" s="116">
        <f t="shared" ref="AM356" si="1163">CA355</f>
        <v>0</v>
      </c>
      <c r="AN356" s="116">
        <f t="shared" ref="AN356" si="1164">CB355</f>
        <v>0</v>
      </c>
      <c r="AO356" s="116">
        <f t="shared" ref="AO356" si="1165">CC355</f>
        <v>0</v>
      </c>
      <c r="AP356" s="116">
        <f t="shared" ref="AP356" si="1166">CD355</f>
        <v>0</v>
      </c>
      <c r="AQ356" s="116">
        <f t="shared" ref="AQ356" si="1167">CE355</f>
        <v>0</v>
      </c>
    </row>
    <row r="357" spans="3:43">
      <c r="C357" t="s">
        <v>1112</v>
      </c>
      <c r="D357" t="s">
        <v>1503</v>
      </c>
      <c r="E357" t="s">
        <v>232</v>
      </c>
      <c r="F357" s="119">
        <v>1.25</v>
      </c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</row>
    <row r="358" spans="3:43">
      <c r="C358" t="s">
        <v>1112</v>
      </c>
      <c r="D358" t="s">
        <v>1393</v>
      </c>
      <c r="E358" t="s">
        <v>1504</v>
      </c>
      <c r="F358" s="119">
        <v>30</v>
      </c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  <c r="AQ358" s="119"/>
    </row>
    <row r="359" spans="3:122">
      <c r="C359" t="s">
        <v>1112</v>
      </c>
      <c r="D359" t="s">
        <v>1505</v>
      </c>
      <c r="E359" t="s">
        <v>1352</v>
      </c>
      <c r="F359" s="13">
        <v>1</v>
      </c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T359" t="str">
        <f>E359</f>
        <v>INMPRC</v>
      </c>
      <c r="AU359" s="45">
        <f>CH359*(IF(G359&lt;&gt;"",G359,$F359)/IF(G357&lt;&gt;"",G357,$F357))</f>
        <v>0</v>
      </c>
      <c r="AV359" s="45">
        <f t="shared" ref="AV359:CE359" si="1168">CI359*(IF(H359&lt;&gt;"",H359,$F359)/IF(H357&lt;&gt;"",H357,$F357))</f>
        <v>0</v>
      </c>
      <c r="AW359" s="45">
        <f t="shared" si="1168"/>
        <v>0</v>
      </c>
      <c r="AX359" s="45">
        <f t="shared" si="1168"/>
        <v>0</v>
      </c>
      <c r="AY359" s="45">
        <f t="shared" si="1168"/>
        <v>0</v>
      </c>
      <c r="AZ359" s="45">
        <f t="shared" si="1168"/>
        <v>0.6384</v>
      </c>
      <c r="BA359" s="45">
        <f t="shared" si="1168"/>
        <v>2.6672</v>
      </c>
      <c r="BB359" s="45">
        <f t="shared" si="1168"/>
        <v>0.456</v>
      </c>
      <c r="BC359" s="45">
        <f t="shared" si="1168"/>
        <v>0</v>
      </c>
      <c r="BD359" s="45">
        <f t="shared" si="1168"/>
        <v>0</v>
      </c>
      <c r="BE359" s="45">
        <f t="shared" si="1168"/>
        <v>0</v>
      </c>
      <c r="BF359" s="45">
        <f t="shared" si="1168"/>
        <v>0.22344</v>
      </c>
      <c r="BG359" s="45">
        <f t="shared" si="1168"/>
        <v>2.1888</v>
      </c>
      <c r="BH359" s="45">
        <f t="shared" si="1168"/>
        <v>0</v>
      </c>
      <c r="BI359" s="45">
        <f t="shared" si="1168"/>
        <v>0.1368</v>
      </c>
      <c r="BJ359" s="45">
        <f t="shared" si="1168"/>
        <v>0</v>
      </c>
      <c r="BK359" s="45">
        <f t="shared" si="1168"/>
        <v>0</v>
      </c>
      <c r="BL359" s="45">
        <f t="shared" si="1168"/>
        <v>0.06192</v>
      </c>
      <c r="BM359" s="45">
        <f t="shared" si="1168"/>
        <v>0.296</v>
      </c>
      <c r="BN359" s="45">
        <f t="shared" si="1168"/>
        <v>0</v>
      </c>
      <c r="BO359" s="45">
        <f t="shared" si="1168"/>
        <v>0</v>
      </c>
      <c r="BP359" s="45">
        <f t="shared" si="1168"/>
        <v>0</v>
      </c>
      <c r="BQ359" s="45">
        <f t="shared" si="1168"/>
        <v>0</v>
      </c>
      <c r="BR359" s="45">
        <f t="shared" si="1168"/>
        <v>0</v>
      </c>
      <c r="BS359" s="45">
        <f t="shared" si="1168"/>
        <v>2.0288</v>
      </c>
      <c r="BT359" s="45">
        <f t="shared" si="1168"/>
        <v>0</v>
      </c>
      <c r="BU359" s="45">
        <f t="shared" si="1168"/>
        <v>0</v>
      </c>
      <c r="BV359" s="45">
        <f t="shared" si="1168"/>
        <v>0.33488</v>
      </c>
      <c r="BW359" s="45">
        <f t="shared" si="1168"/>
        <v>0.36936</v>
      </c>
      <c r="BX359" s="45">
        <f t="shared" si="1168"/>
        <v>0.752</v>
      </c>
      <c r="BY359" s="45">
        <f t="shared" si="1168"/>
        <v>0</v>
      </c>
      <c r="BZ359" s="45">
        <f t="shared" si="1168"/>
        <v>0</v>
      </c>
      <c r="CA359" s="45">
        <f t="shared" si="1168"/>
        <v>0</v>
      </c>
      <c r="CB359" s="45">
        <f t="shared" si="1168"/>
        <v>0</v>
      </c>
      <c r="CC359" s="45">
        <f t="shared" si="1168"/>
        <v>0</v>
      </c>
      <c r="CD359" s="45">
        <f t="shared" si="1168"/>
        <v>0</v>
      </c>
      <c r="CE359" s="45">
        <f t="shared" si="1168"/>
        <v>0</v>
      </c>
      <c r="CG359" t="str">
        <f>E357</f>
        <v>INDCOK</v>
      </c>
      <c r="CH359" s="106">
        <f t="shared" ref="CH359:DR359" si="1169">AZ$8*G$46*G69</f>
        <v>0</v>
      </c>
      <c r="CI359" s="106">
        <f t="shared" si="1169"/>
        <v>0</v>
      </c>
      <c r="CJ359" s="106">
        <f t="shared" si="1169"/>
        <v>0</v>
      </c>
      <c r="CK359" s="106">
        <f t="shared" si="1169"/>
        <v>0</v>
      </c>
      <c r="CL359" s="106">
        <f t="shared" si="1169"/>
        <v>0</v>
      </c>
      <c r="CM359" s="106">
        <f t="shared" si="1169"/>
        <v>0.798</v>
      </c>
      <c r="CN359" s="106">
        <f t="shared" si="1169"/>
        <v>3.334</v>
      </c>
      <c r="CO359" s="106">
        <f t="shared" si="1169"/>
        <v>0.57</v>
      </c>
      <c r="CP359" s="106">
        <f t="shared" si="1169"/>
        <v>0</v>
      </c>
      <c r="CQ359" s="106">
        <f t="shared" si="1169"/>
        <v>0</v>
      </c>
      <c r="CR359" s="106">
        <f t="shared" si="1169"/>
        <v>0</v>
      </c>
      <c r="CS359" s="106">
        <f t="shared" si="1169"/>
        <v>0.2793</v>
      </c>
      <c r="CT359" s="106">
        <f t="shared" si="1169"/>
        <v>2.736</v>
      </c>
      <c r="CU359" s="106">
        <f t="shared" si="1169"/>
        <v>0</v>
      </c>
      <c r="CV359" s="106">
        <f t="shared" si="1169"/>
        <v>0.171</v>
      </c>
      <c r="CW359" s="106">
        <f t="shared" si="1169"/>
        <v>0</v>
      </c>
      <c r="CX359" s="106">
        <f t="shared" si="1169"/>
        <v>0</v>
      </c>
      <c r="CY359" s="106">
        <f t="shared" si="1169"/>
        <v>0.0774</v>
      </c>
      <c r="CZ359" s="106">
        <f t="shared" si="1169"/>
        <v>0.37</v>
      </c>
      <c r="DA359" s="106">
        <f t="shared" si="1169"/>
        <v>0</v>
      </c>
      <c r="DB359" s="106">
        <f t="shared" si="1169"/>
        <v>0</v>
      </c>
      <c r="DC359" s="106">
        <f t="shared" si="1169"/>
        <v>0</v>
      </c>
      <c r="DD359" s="106">
        <f t="shared" si="1169"/>
        <v>0</v>
      </c>
      <c r="DE359" s="106">
        <f t="shared" si="1169"/>
        <v>0</v>
      </c>
      <c r="DF359" s="106">
        <f t="shared" si="1169"/>
        <v>2.536</v>
      </c>
      <c r="DG359" s="106">
        <f t="shared" si="1169"/>
        <v>0</v>
      </c>
      <c r="DH359" s="106">
        <f t="shared" si="1169"/>
        <v>0</v>
      </c>
      <c r="DI359" s="106">
        <f t="shared" si="1169"/>
        <v>0.4186</v>
      </c>
      <c r="DJ359" s="106">
        <f t="shared" si="1169"/>
        <v>0.4617</v>
      </c>
      <c r="DK359" s="106">
        <f t="shared" si="1169"/>
        <v>0.94</v>
      </c>
      <c r="DL359" s="106">
        <f t="shared" si="1169"/>
        <v>0</v>
      </c>
      <c r="DM359" s="106">
        <f t="shared" si="1169"/>
        <v>0</v>
      </c>
      <c r="DN359" s="106">
        <f t="shared" si="1169"/>
        <v>0</v>
      </c>
      <c r="DO359" s="106">
        <f t="shared" si="1169"/>
        <v>0</v>
      </c>
      <c r="DP359" s="106">
        <f t="shared" si="1169"/>
        <v>0</v>
      </c>
      <c r="DQ359" s="106">
        <f t="shared" si="1169"/>
        <v>0</v>
      </c>
      <c r="DR359" s="106">
        <f t="shared" si="1169"/>
        <v>0</v>
      </c>
    </row>
    <row r="360" spans="3:43">
      <c r="C360" s="14" t="s">
        <v>1112</v>
      </c>
      <c r="D360" s="14" t="s">
        <v>1387</v>
      </c>
      <c r="E360" s="14" t="s">
        <v>1504</v>
      </c>
      <c r="F360" s="15"/>
      <c r="G360" s="116">
        <f>AU359</f>
        <v>0</v>
      </c>
      <c r="H360" s="116">
        <f t="shared" ref="H360" si="1170">AV359</f>
        <v>0</v>
      </c>
      <c r="I360" s="116">
        <f t="shared" ref="I360" si="1171">AW359</f>
        <v>0</v>
      </c>
      <c r="J360" s="116">
        <f t="shared" ref="J360" si="1172">AX359</f>
        <v>0</v>
      </c>
      <c r="K360" s="116">
        <f t="shared" ref="K360" si="1173">AY359</f>
        <v>0</v>
      </c>
      <c r="L360" s="116">
        <f t="shared" ref="L360" si="1174">AZ359</f>
        <v>0.6384</v>
      </c>
      <c r="M360" s="116">
        <f t="shared" ref="M360" si="1175">BA359</f>
        <v>2.6672</v>
      </c>
      <c r="N360" s="116">
        <f t="shared" ref="N360" si="1176">BB359</f>
        <v>0.456</v>
      </c>
      <c r="O360" s="116">
        <f t="shared" ref="O360" si="1177">BC359</f>
        <v>0</v>
      </c>
      <c r="P360" s="116">
        <f t="shared" ref="P360" si="1178">BD359</f>
        <v>0</v>
      </c>
      <c r="Q360" s="116">
        <f t="shared" ref="Q360" si="1179">BE359</f>
        <v>0</v>
      </c>
      <c r="R360" s="116">
        <f t="shared" ref="R360" si="1180">BF359</f>
        <v>0.22344</v>
      </c>
      <c r="S360" s="116">
        <f t="shared" ref="S360" si="1181">BG359</f>
        <v>2.1888</v>
      </c>
      <c r="T360" s="116">
        <f t="shared" ref="T360" si="1182">BH359</f>
        <v>0</v>
      </c>
      <c r="U360" s="116">
        <f t="shared" ref="U360" si="1183">BI359</f>
        <v>0.1368</v>
      </c>
      <c r="V360" s="116">
        <f t="shared" ref="V360" si="1184">BJ359</f>
        <v>0</v>
      </c>
      <c r="W360" s="116">
        <f t="shared" ref="W360" si="1185">BK359</f>
        <v>0</v>
      </c>
      <c r="X360" s="116">
        <f t="shared" ref="X360" si="1186">BL359</f>
        <v>0.06192</v>
      </c>
      <c r="Y360" s="116">
        <f t="shared" ref="Y360" si="1187">BM359</f>
        <v>0.296</v>
      </c>
      <c r="Z360" s="116">
        <f t="shared" ref="Z360" si="1188">BN359</f>
        <v>0</v>
      </c>
      <c r="AA360" s="116">
        <f t="shared" ref="AA360" si="1189">BO359</f>
        <v>0</v>
      </c>
      <c r="AB360" s="116">
        <f t="shared" ref="AB360" si="1190">BP359</f>
        <v>0</v>
      </c>
      <c r="AC360" s="116">
        <f t="shared" ref="AC360" si="1191">BQ359</f>
        <v>0</v>
      </c>
      <c r="AD360" s="116">
        <f t="shared" ref="AD360" si="1192">BR359</f>
        <v>0</v>
      </c>
      <c r="AE360" s="116">
        <f t="shared" ref="AE360" si="1193">BS359</f>
        <v>2.0288</v>
      </c>
      <c r="AF360" s="116">
        <f t="shared" ref="AF360" si="1194">BT359</f>
        <v>0</v>
      </c>
      <c r="AG360" s="116">
        <f t="shared" ref="AG360" si="1195">BU359</f>
        <v>0</v>
      </c>
      <c r="AH360" s="116">
        <f t="shared" ref="AH360" si="1196">BV359</f>
        <v>0.33488</v>
      </c>
      <c r="AI360" s="116">
        <f t="shared" ref="AI360" si="1197">BW359</f>
        <v>0.36936</v>
      </c>
      <c r="AJ360" s="116">
        <f t="shared" ref="AJ360" si="1198">BX359</f>
        <v>0.752</v>
      </c>
      <c r="AK360" s="116">
        <f t="shared" ref="AK360" si="1199">BY359</f>
        <v>0</v>
      </c>
      <c r="AL360" s="116">
        <f t="shared" ref="AL360" si="1200">BZ359</f>
        <v>0</v>
      </c>
      <c r="AM360" s="116">
        <f t="shared" ref="AM360" si="1201">CA359</f>
        <v>0</v>
      </c>
      <c r="AN360" s="116">
        <f t="shared" ref="AN360" si="1202">CB359</f>
        <v>0</v>
      </c>
      <c r="AO360" s="116">
        <f t="shared" ref="AO360" si="1203">CC359</f>
        <v>0</v>
      </c>
      <c r="AP360" s="116">
        <f t="shared" ref="AP360" si="1204">CD359</f>
        <v>0</v>
      </c>
      <c r="AQ360" s="116">
        <f t="shared" ref="AQ360" si="1205">CE359</f>
        <v>0</v>
      </c>
    </row>
    <row r="361" spans="3:43">
      <c r="C361" t="s">
        <v>1114</v>
      </c>
      <c r="D361" t="s">
        <v>1503</v>
      </c>
      <c r="E361" t="s">
        <v>247</v>
      </c>
      <c r="F361" s="119">
        <v>1</v>
      </c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</row>
    <row r="362" spans="3:43">
      <c r="C362" t="s">
        <v>1114</v>
      </c>
      <c r="D362" t="s">
        <v>1393</v>
      </c>
      <c r="E362" t="s">
        <v>1504</v>
      </c>
      <c r="F362" s="119">
        <v>30</v>
      </c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</row>
    <row r="363" spans="3:122">
      <c r="C363" t="s">
        <v>1114</v>
      </c>
      <c r="D363" t="s">
        <v>1505</v>
      </c>
      <c r="E363" t="s">
        <v>1352</v>
      </c>
      <c r="F363" s="13">
        <v>1</v>
      </c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T363" t="str">
        <f>E363</f>
        <v>INMPRC</v>
      </c>
      <c r="AU363" s="45">
        <f>CH363*(IF(G363&lt;&gt;"",G363,$F363)/IF(G361&lt;&gt;"",G361,$F361))</f>
        <v>0.291213869554269</v>
      </c>
      <c r="AV363" s="45">
        <f t="shared" ref="AV363:CE363" si="1206">CI363*(IF(H363&lt;&gt;"",H363,$F363)/IF(H361&lt;&gt;"",H361,$F361))</f>
        <v>0</v>
      </c>
      <c r="AW363" s="45">
        <f t="shared" si="1206"/>
        <v>0</v>
      </c>
      <c r="AX363" s="45">
        <f t="shared" si="1206"/>
        <v>0</v>
      </c>
      <c r="AY363" s="45">
        <f t="shared" si="1206"/>
        <v>0</v>
      </c>
      <c r="AZ363" s="45">
        <f t="shared" si="1206"/>
        <v>0</v>
      </c>
      <c r="BA363" s="45">
        <f t="shared" si="1206"/>
        <v>0</v>
      </c>
      <c r="BB363" s="45">
        <f t="shared" si="1206"/>
        <v>0.68504082982091</v>
      </c>
      <c r="BC363" s="45">
        <f t="shared" si="1206"/>
        <v>0.0433608379427028</v>
      </c>
      <c r="BD363" s="45">
        <f t="shared" si="1206"/>
        <v>0</v>
      </c>
      <c r="BE363" s="45">
        <f t="shared" si="1206"/>
        <v>0</v>
      </c>
      <c r="BF363" s="45">
        <f t="shared" si="1206"/>
        <v>0</v>
      </c>
      <c r="BG363" s="45">
        <f t="shared" si="1206"/>
        <v>0</v>
      </c>
      <c r="BH363" s="45">
        <f t="shared" si="1206"/>
        <v>0</v>
      </c>
      <c r="BI363" s="45">
        <f t="shared" si="1206"/>
        <v>0.0214717845340693</v>
      </c>
      <c r="BJ363" s="45">
        <f t="shared" si="1206"/>
        <v>0</v>
      </c>
      <c r="BK363" s="45">
        <f t="shared" si="1206"/>
        <v>0</v>
      </c>
      <c r="BL363" s="45">
        <f t="shared" si="1206"/>
        <v>0</v>
      </c>
      <c r="BM363" s="45">
        <f t="shared" si="1206"/>
        <v>0.0745531139232266</v>
      </c>
      <c r="BN363" s="45">
        <f t="shared" si="1206"/>
        <v>0</v>
      </c>
      <c r="BO363" s="45">
        <f t="shared" si="1206"/>
        <v>0</v>
      </c>
      <c r="BP363" s="45">
        <f t="shared" si="1206"/>
        <v>0</v>
      </c>
      <c r="BQ363" s="45">
        <f t="shared" si="1206"/>
        <v>0</v>
      </c>
      <c r="BR363" s="45">
        <f t="shared" si="1206"/>
        <v>0.35491</v>
      </c>
      <c r="BS363" s="45">
        <f t="shared" si="1206"/>
        <v>0</v>
      </c>
      <c r="BT363" s="45">
        <f t="shared" si="1206"/>
        <v>3.68578071213808</v>
      </c>
      <c r="BU363" s="45">
        <f t="shared" si="1206"/>
        <v>0</v>
      </c>
      <c r="BV363" s="45">
        <f t="shared" si="1206"/>
        <v>0</v>
      </c>
      <c r="BW363" s="45">
        <f t="shared" si="1206"/>
        <v>0</v>
      </c>
      <c r="BX363" s="45">
        <f t="shared" si="1206"/>
        <v>0.0275449227128261</v>
      </c>
      <c r="BY363" s="45">
        <f t="shared" si="1206"/>
        <v>1.31345527741854</v>
      </c>
      <c r="BZ363" s="45">
        <f t="shared" si="1206"/>
        <v>0</v>
      </c>
      <c r="CA363" s="45">
        <f t="shared" si="1206"/>
        <v>0</v>
      </c>
      <c r="CB363" s="45">
        <f t="shared" si="1206"/>
        <v>0</v>
      </c>
      <c r="CC363" s="45">
        <f t="shared" si="1206"/>
        <v>0</v>
      </c>
      <c r="CD363" s="45">
        <f t="shared" si="1206"/>
        <v>0</v>
      </c>
      <c r="CE363" s="45">
        <f t="shared" si="1206"/>
        <v>0</v>
      </c>
      <c r="CG363" t="str">
        <f>E361</f>
        <v>INDELC</v>
      </c>
      <c r="CH363" s="106">
        <f t="shared" ref="CH363:DR363" si="1207">AZ$17*G$32*G75</f>
        <v>0.291213869554269</v>
      </c>
      <c r="CI363" s="106">
        <f t="shared" si="1207"/>
        <v>0</v>
      </c>
      <c r="CJ363" s="106">
        <f t="shared" si="1207"/>
        <v>0</v>
      </c>
      <c r="CK363" s="106">
        <f t="shared" si="1207"/>
        <v>0</v>
      </c>
      <c r="CL363" s="106">
        <f t="shared" si="1207"/>
        <v>0</v>
      </c>
      <c r="CM363" s="106">
        <f t="shared" si="1207"/>
        <v>0</v>
      </c>
      <c r="CN363" s="106">
        <f t="shared" si="1207"/>
        <v>0</v>
      </c>
      <c r="CO363" s="106">
        <f t="shared" si="1207"/>
        <v>0.68504082982091</v>
      </c>
      <c r="CP363" s="106">
        <f t="shared" si="1207"/>
        <v>0.0433608379427028</v>
      </c>
      <c r="CQ363" s="106">
        <f t="shared" si="1207"/>
        <v>0</v>
      </c>
      <c r="CR363" s="106">
        <f t="shared" si="1207"/>
        <v>0</v>
      </c>
      <c r="CS363" s="106">
        <f t="shared" si="1207"/>
        <v>0</v>
      </c>
      <c r="CT363" s="106">
        <f t="shared" si="1207"/>
        <v>0</v>
      </c>
      <c r="CU363" s="106">
        <f t="shared" si="1207"/>
        <v>0</v>
      </c>
      <c r="CV363" s="106">
        <f t="shared" si="1207"/>
        <v>0.0214717845340693</v>
      </c>
      <c r="CW363" s="106">
        <f t="shared" si="1207"/>
        <v>0</v>
      </c>
      <c r="CX363" s="106">
        <f t="shared" si="1207"/>
        <v>0</v>
      </c>
      <c r="CY363" s="106">
        <f t="shared" si="1207"/>
        <v>0</v>
      </c>
      <c r="CZ363" s="106">
        <f t="shared" si="1207"/>
        <v>0.0745531139232266</v>
      </c>
      <c r="DA363" s="106">
        <f t="shared" si="1207"/>
        <v>0</v>
      </c>
      <c r="DB363" s="106">
        <f t="shared" si="1207"/>
        <v>0</v>
      </c>
      <c r="DC363" s="106">
        <f t="shared" si="1207"/>
        <v>0</v>
      </c>
      <c r="DD363" s="106">
        <f t="shared" si="1207"/>
        <v>0</v>
      </c>
      <c r="DE363" s="106">
        <f t="shared" si="1207"/>
        <v>0.35491</v>
      </c>
      <c r="DF363" s="106">
        <f t="shared" si="1207"/>
        <v>0</v>
      </c>
      <c r="DG363" s="106">
        <f t="shared" si="1207"/>
        <v>3.68578071213808</v>
      </c>
      <c r="DH363" s="106">
        <f t="shared" si="1207"/>
        <v>0</v>
      </c>
      <c r="DI363" s="106">
        <f t="shared" si="1207"/>
        <v>0</v>
      </c>
      <c r="DJ363" s="106">
        <f t="shared" si="1207"/>
        <v>0</v>
      </c>
      <c r="DK363" s="106">
        <f t="shared" si="1207"/>
        <v>0.0275449227128261</v>
      </c>
      <c r="DL363" s="106">
        <f t="shared" si="1207"/>
        <v>1.31345527741854</v>
      </c>
      <c r="DM363" s="106">
        <f t="shared" si="1207"/>
        <v>0</v>
      </c>
      <c r="DN363" s="106">
        <f t="shared" si="1207"/>
        <v>0</v>
      </c>
      <c r="DO363" s="106">
        <f t="shared" si="1207"/>
        <v>0</v>
      </c>
      <c r="DP363" s="106">
        <f t="shared" si="1207"/>
        <v>0</v>
      </c>
      <c r="DQ363" s="106">
        <f t="shared" si="1207"/>
        <v>0</v>
      </c>
      <c r="DR363" s="106">
        <f t="shared" si="1207"/>
        <v>0</v>
      </c>
    </row>
    <row r="364" spans="3:43">
      <c r="C364" s="14" t="s">
        <v>1114</v>
      </c>
      <c r="D364" s="14" t="s">
        <v>1387</v>
      </c>
      <c r="E364" s="14" t="s">
        <v>1504</v>
      </c>
      <c r="F364" s="15"/>
      <c r="G364" s="116">
        <f>AU363</f>
        <v>0.291213869554269</v>
      </c>
      <c r="H364" s="116">
        <f t="shared" ref="H364" si="1208">AV363</f>
        <v>0</v>
      </c>
      <c r="I364" s="116">
        <f t="shared" ref="I364" si="1209">AW363</f>
        <v>0</v>
      </c>
      <c r="J364" s="116">
        <f t="shared" ref="J364" si="1210">AX363</f>
        <v>0</v>
      </c>
      <c r="K364" s="116">
        <f t="shared" ref="K364" si="1211">AY363</f>
        <v>0</v>
      </c>
      <c r="L364" s="116">
        <f t="shared" ref="L364" si="1212">AZ363</f>
        <v>0</v>
      </c>
      <c r="M364" s="116">
        <f t="shared" ref="M364" si="1213">BA363</f>
        <v>0</v>
      </c>
      <c r="N364" s="116">
        <f t="shared" ref="N364" si="1214">BB363</f>
        <v>0.68504082982091</v>
      </c>
      <c r="O364" s="116">
        <f t="shared" ref="O364" si="1215">BC363</f>
        <v>0.0433608379427028</v>
      </c>
      <c r="P364" s="116">
        <f t="shared" ref="P364" si="1216">BD363</f>
        <v>0</v>
      </c>
      <c r="Q364" s="116">
        <f t="shared" ref="Q364" si="1217">BE363</f>
        <v>0</v>
      </c>
      <c r="R364" s="116">
        <f t="shared" ref="R364" si="1218">BF363</f>
        <v>0</v>
      </c>
      <c r="S364" s="116">
        <f t="shared" ref="S364" si="1219">BG363</f>
        <v>0</v>
      </c>
      <c r="T364" s="116">
        <f t="shared" ref="T364" si="1220">BH363</f>
        <v>0</v>
      </c>
      <c r="U364" s="116">
        <f t="shared" ref="U364" si="1221">BI363</f>
        <v>0.0214717845340693</v>
      </c>
      <c r="V364" s="116">
        <f t="shared" ref="V364" si="1222">BJ363</f>
        <v>0</v>
      </c>
      <c r="W364" s="116">
        <f t="shared" ref="W364" si="1223">BK363</f>
        <v>0</v>
      </c>
      <c r="X364" s="116">
        <f t="shared" ref="X364" si="1224">BL363</f>
        <v>0</v>
      </c>
      <c r="Y364" s="116">
        <f t="shared" ref="Y364" si="1225">BM363</f>
        <v>0.0745531139232266</v>
      </c>
      <c r="Z364" s="116">
        <f t="shared" ref="Z364" si="1226">BN363</f>
        <v>0</v>
      </c>
      <c r="AA364" s="116">
        <f t="shared" ref="AA364" si="1227">BO363</f>
        <v>0</v>
      </c>
      <c r="AB364" s="116">
        <f t="shared" ref="AB364" si="1228">BP363</f>
        <v>0</v>
      </c>
      <c r="AC364" s="116">
        <f t="shared" ref="AC364" si="1229">BQ363</f>
        <v>0</v>
      </c>
      <c r="AD364" s="116">
        <f t="shared" ref="AD364" si="1230">BR363</f>
        <v>0.35491</v>
      </c>
      <c r="AE364" s="116">
        <f t="shared" ref="AE364" si="1231">BS363</f>
        <v>0</v>
      </c>
      <c r="AF364" s="116">
        <f t="shared" ref="AF364" si="1232">BT363</f>
        <v>3.68578071213808</v>
      </c>
      <c r="AG364" s="116">
        <f t="shared" ref="AG364" si="1233">BU363</f>
        <v>0</v>
      </c>
      <c r="AH364" s="116">
        <f t="shared" ref="AH364" si="1234">BV363</f>
        <v>0</v>
      </c>
      <c r="AI364" s="116">
        <f t="shared" ref="AI364" si="1235">BW363</f>
        <v>0</v>
      </c>
      <c r="AJ364" s="116">
        <f t="shared" ref="AJ364" si="1236">BX363</f>
        <v>0.0275449227128261</v>
      </c>
      <c r="AK364" s="116">
        <f t="shared" ref="AK364" si="1237">BY363</f>
        <v>1.31345527741854</v>
      </c>
      <c r="AL364" s="116">
        <f t="shared" ref="AL364" si="1238">BZ363</f>
        <v>0</v>
      </c>
      <c r="AM364" s="116">
        <f t="shared" ref="AM364" si="1239">CA363</f>
        <v>0</v>
      </c>
      <c r="AN364" s="116">
        <f t="shared" ref="AN364" si="1240">CB363</f>
        <v>0</v>
      </c>
      <c r="AO364" s="116">
        <f t="shared" ref="AO364" si="1241">CC363</f>
        <v>0</v>
      </c>
      <c r="AP364" s="116">
        <f t="shared" ref="AP364" si="1242">CD363</f>
        <v>0</v>
      </c>
      <c r="AQ364" s="116">
        <f t="shared" ref="AQ364" si="1243">CE363</f>
        <v>0</v>
      </c>
    </row>
    <row r="365" spans="3:43">
      <c r="C365" t="s">
        <v>1116</v>
      </c>
      <c r="D365" t="s">
        <v>1503</v>
      </c>
      <c r="E365" t="s">
        <v>239</v>
      </c>
      <c r="F365" s="119">
        <v>1.25</v>
      </c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</row>
    <row r="366" spans="3:43">
      <c r="C366" t="s">
        <v>1116</v>
      </c>
      <c r="D366" t="s">
        <v>1393</v>
      </c>
      <c r="E366" t="s">
        <v>1504</v>
      </c>
      <c r="F366" s="119">
        <v>30</v>
      </c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19"/>
      <c r="AN366" s="119"/>
      <c r="AO366" s="119"/>
      <c r="AP366" s="119"/>
      <c r="AQ366" s="119"/>
    </row>
    <row r="367" spans="3:122">
      <c r="C367" t="s">
        <v>1116</v>
      </c>
      <c r="D367" t="s">
        <v>1505</v>
      </c>
      <c r="E367" t="s">
        <v>1352</v>
      </c>
      <c r="F367" s="13">
        <v>1</v>
      </c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T367" t="str">
        <f>E367</f>
        <v>INMPRC</v>
      </c>
      <c r="AU367" s="45">
        <f>CH367*(IF(G367&lt;&gt;"",G367,$F367)/IF(G365&lt;&gt;"",G365,$F365))</f>
        <v>0.474987572718488</v>
      </c>
      <c r="AV367" s="45">
        <f t="shared" ref="AV367:CE367" si="1244">CI367*(IF(H367&lt;&gt;"",H367,$F367)/IF(H365&lt;&gt;"",H365,$F365))</f>
        <v>0.0074211362080725</v>
      </c>
      <c r="AW367" s="45">
        <f t="shared" si="1244"/>
        <v>3.26532227928267</v>
      </c>
      <c r="AX367" s="45">
        <f t="shared" si="1244"/>
        <v>0</v>
      </c>
      <c r="AY367" s="45">
        <f t="shared" si="1244"/>
        <v>0</v>
      </c>
      <c r="AZ367" s="45">
        <f t="shared" si="1244"/>
        <v>9.97883530607596</v>
      </c>
      <c r="BA367" s="45">
        <f t="shared" si="1244"/>
        <v>1.98840049224107</v>
      </c>
      <c r="BB367" s="45">
        <f t="shared" si="1244"/>
        <v>0.845151879679066</v>
      </c>
      <c r="BC367" s="45">
        <f t="shared" si="1244"/>
        <v>0.0209711349127101</v>
      </c>
      <c r="BD367" s="45">
        <f t="shared" si="1244"/>
        <v>0.86582592</v>
      </c>
      <c r="BE367" s="45">
        <f t="shared" si="1244"/>
        <v>1.80616036071278</v>
      </c>
      <c r="BF367" s="45">
        <f t="shared" si="1244"/>
        <v>0.014491172433735</v>
      </c>
      <c r="BG367" s="45">
        <f t="shared" si="1244"/>
        <v>10.5035324918136</v>
      </c>
      <c r="BH367" s="45">
        <f t="shared" si="1244"/>
        <v>0</v>
      </c>
      <c r="BI367" s="45">
        <f t="shared" si="1244"/>
        <v>0.0517164731139618</v>
      </c>
      <c r="BJ367" s="45">
        <f t="shared" si="1244"/>
        <v>0</v>
      </c>
      <c r="BK367" s="45">
        <f t="shared" si="1244"/>
        <v>0</v>
      </c>
      <c r="BL367" s="45">
        <f t="shared" si="1244"/>
        <v>31.581855535271</v>
      </c>
      <c r="BM367" s="45">
        <f t="shared" si="1244"/>
        <v>0.255329243066191</v>
      </c>
      <c r="BN367" s="45">
        <f t="shared" si="1244"/>
        <v>0</v>
      </c>
      <c r="BO367" s="45">
        <f t="shared" si="1244"/>
        <v>0</v>
      </c>
      <c r="BP367" s="45">
        <f t="shared" si="1244"/>
        <v>0</v>
      </c>
      <c r="BQ367" s="45">
        <f t="shared" si="1244"/>
        <v>14.6824147965475</v>
      </c>
      <c r="BR367" s="45">
        <f t="shared" si="1244"/>
        <v>0.04032</v>
      </c>
      <c r="BS367" s="45">
        <f t="shared" si="1244"/>
        <v>4.02919204543355</v>
      </c>
      <c r="BT367" s="45">
        <f t="shared" si="1244"/>
        <v>2.8721971016258</v>
      </c>
      <c r="BU367" s="45">
        <f t="shared" si="1244"/>
        <v>0.000965027871918123</v>
      </c>
      <c r="BV367" s="45">
        <f t="shared" si="1244"/>
        <v>0.534206990954964</v>
      </c>
      <c r="BW367" s="45">
        <f t="shared" si="1244"/>
        <v>1.42354369374402</v>
      </c>
      <c r="BX367" s="45">
        <f t="shared" si="1244"/>
        <v>0.0960529339246414</v>
      </c>
      <c r="BY367" s="45">
        <f t="shared" si="1244"/>
        <v>0.514618536408614</v>
      </c>
      <c r="BZ367" s="45">
        <f t="shared" si="1244"/>
        <v>0</v>
      </c>
      <c r="CA367" s="45">
        <f t="shared" si="1244"/>
        <v>0</v>
      </c>
      <c r="CB367" s="45">
        <f t="shared" si="1244"/>
        <v>0</v>
      </c>
      <c r="CC367" s="45">
        <f t="shared" si="1244"/>
        <v>0</v>
      </c>
      <c r="CD367" s="45">
        <f t="shared" si="1244"/>
        <v>0</v>
      </c>
      <c r="CE367" s="45">
        <f t="shared" si="1244"/>
        <v>0</v>
      </c>
      <c r="CG367" t="str">
        <f>E365</f>
        <v>INDGAS</v>
      </c>
      <c r="CH367" s="106">
        <f t="shared" ref="CH367:DR367" si="1245">AZ$12*G$35*G80</f>
        <v>0.59373446589811</v>
      </c>
      <c r="CI367" s="106">
        <f t="shared" si="1245"/>
        <v>0.00927642026009063</v>
      </c>
      <c r="CJ367" s="106">
        <f t="shared" si="1245"/>
        <v>4.08165284910333</v>
      </c>
      <c r="CK367" s="106">
        <f t="shared" si="1245"/>
        <v>0</v>
      </c>
      <c r="CL367" s="106">
        <f t="shared" si="1245"/>
        <v>0</v>
      </c>
      <c r="CM367" s="106">
        <f t="shared" si="1245"/>
        <v>12.4735441325949</v>
      </c>
      <c r="CN367" s="106">
        <f t="shared" si="1245"/>
        <v>2.48550061530134</v>
      </c>
      <c r="CO367" s="106">
        <f t="shared" si="1245"/>
        <v>1.05643984959883</v>
      </c>
      <c r="CP367" s="106">
        <f t="shared" si="1245"/>
        <v>0.0262139186408877</v>
      </c>
      <c r="CQ367" s="106">
        <f t="shared" si="1245"/>
        <v>1.0822824</v>
      </c>
      <c r="CR367" s="106">
        <f t="shared" si="1245"/>
        <v>2.25770045089098</v>
      </c>
      <c r="CS367" s="106">
        <f t="shared" si="1245"/>
        <v>0.0181139655421688</v>
      </c>
      <c r="CT367" s="106">
        <f t="shared" si="1245"/>
        <v>13.1294156147669</v>
      </c>
      <c r="CU367" s="106">
        <f t="shared" si="1245"/>
        <v>0</v>
      </c>
      <c r="CV367" s="106">
        <f t="shared" si="1245"/>
        <v>0.0646455913924522</v>
      </c>
      <c r="CW367" s="106">
        <f t="shared" si="1245"/>
        <v>0</v>
      </c>
      <c r="CX367" s="106">
        <f t="shared" si="1245"/>
        <v>0</v>
      </c>
      <c r="CY367" s="106">
        <f t="shared" si="1245"/>
        <v>39.4773194190888</v>
      </c>
      <c r="CZ367" s="106">
        <f t="shared" si="1245"/>
        <v>0.319161553832739</v>
      </c>
      <c r="DA367" s="106">
        <f t="shared" si="1245"/>
        <v>0</v>
      </c>
      <c r="DB367" s="106">
        <f t="shared" si="1245"/>
        <v>0</v>
      </c>
      <c r="DC367" s="106">
        <f t="shared" si="1245"/>
        <v>0</v>
      </c>
      <c r="DD367" s="106">
        <f t="shared" si="1245"/>
        <v>18.3530184956843</v>
      </c>
      <c r="DE367" s="106">
        <f t="shared" si="1245"/>
        <v>0.0504</v>
      </c>
      <c r="DF367" s="106">
        <f t="shared" si="1245"/>
        <v>5.03649005679194</v>
      </c>
      <c r="DG367" s="106">
        <f t="shared" si="1245"/>
        <v>3.59024637703225</v>
      </c>
      <c r="DH367" s="106">
        <f t="shared" si="1245"/>
        <v>0.00120628483989765</v>
      </c>
      <c r="DI367" s="106">
        <f t="shared" si="1245"/>
        <v>0.667758738693705</v>
      </c>
      <c r="DJ367" s="106">
        <f t="shared" si="1245"/>
        <v>1.77942961718002</v>
      </c>
      <c r="DK367" s="106">
        <f t="shared" si="1245"/>
        <v>0.120066167405802</v>
      </c>
      <c r="DL367" s="106">
        <f t="shared" si="1245"/>
        <v>0.643273170510767</v>
      </c>
      <c r="DM367" s="106">
        <f t="shared" si="1245"/>
        <v>0</v>
      </c>
      <c r="DN367" s="106">
        <f t="shared" si="1245"/>
        <v>0</v>
      </c>
      <c r="DO367" s="106">
        <f t="shared" si="1245"/>
        <v>0</v>
      </c>
      <c r="DP367" s="106">
        <f t="shared" si="1245"/>
        <v>0</v>
      </c>
      <c r="DQ367" s="106">
        <f t="shared" si="1245"/>
        <v>0</v>
      </c>
      <c r="DR367" s="106">
        <f t="shared" si="1245"/>
        <v>0</v>
      </c>
    </row>
    <row r="368" spans="3:43">
      <c r="C368" s="14" t="s">
        <v>1116</v>
      </c>
      <c r="D368" s="14" t="s">
        <v>1387</v>
      </c>
      <c r="E368" s="14" t="s">
        <v>1504</v>
      </c>
      <c r="F368" s="15"/>
      <c r="G368" s="116">
        <f>AU367</f>
        <v>0.474987572718488</v>
      </c>
      <c r="H368" s="116">
        <f t="shared" ref="H368" si="1246">AV367</f>
        <v>0.0074211362080725</v>
      </c>
      <c r="I368" s="116">
        <f t="shared" ref="I368" si="1247">AW367</f>
        <v>3.26532227928267</v>
      </c>
      <c r="J368" s="116">
        <f t="shared" ref="J368" si="1248">AX367</f>
        <v>0</v>
      </c>
      <c r="K368" s="116">
        <f t="shared" ref="K368" si="1249">AY367</f>
        <v>0</v>
      </c>
      <c r="L368" s="116">
        <f t="shared" ref="L368" si="1250">AZ367</f>
        <v>9.97883530607596</v>
      </c>
      <c r="M368" s="116">
        <f t="shared" ref="M368" si="1251">BA367</f>
        <v>1.98840049224107</v>
      </c>
      <c r="N368" s="116">
        <f t="shared" ref="N368" si="1252">BB367</f>
        <v>0.845151879679066</v>
      </c>
      <c r="O368" s="116">
        <f t="shared" ref="O368" si="1253">BC367</f>
        <v>0.0209711349127101</v>
      </c>
      <c r="P368" s="116">
        <f t="shared" ref="P368" si="1254">BD367</f>
        <v>0.86582592</v>
      </c>
      <c r="Q368" s="116">
        <f t="shared" ref="Q368" si="1255">BE367</f>
        <v>1.80616036071278</v>
      </c>
      <c r="R368" s="116">
        <f t="shared" ref="R368" si="1256">BF367</f>
        <v>0.014491172433735</v>
      </c>
      <c r="S368" s="116">
        <f t="shared" ref="S368" si="1257">BG367</f>
        <v>10.5035324918136</v>
      </c>
      <c r="T368" s="116">
        <f t="shared" ref="T368" si="1258">BH367</f>
        <v>0</v>
      </c>
      <c r="U368" s="116">
        <f t="shared" ref="U368" si="1259">BI367</f>
        <v>0.0517164731139618</v>
      </c>
      <c r="V368" s="116">
        <f t="shared" ref="V368" si="1260">BJ367</f>
        <v>0</v>
      </c>
      <c r="W368" s="116">
        <f t="shared" ref="W368" si="1261">BK367</f>
        <v>0</v>
      </c>
      <c r="X368" s="116">
        <f t="shared" ref="X368" si="1262">BL367</f>
        <v>31.581855535271</v>
      </c>
      <c r="Y368" s="116">
        <f t="shared" ref="Y368" si="1263">BM367</f>
        <v>0.255329243066191</v>
      </c>
      <c r="Z368" s="116">
        <f t="shared" ref="Z368" si="1264">BN367</f>
        <v>0</v>
      </c>
      <c r="AA368" s="116">
        <f t="shared" ref="AA368" si="1265">BO367</f>
        <v>0</v>
      </c>
      <c r="AB368" s="116">
        <f t="shared" ref="AB368" si="1266">BP367</f>
        <v>0</v>
      </c>
      <c r="AC368" s="116">
        <f t="shared" ref="AC368" si="1267">BQ367</f>
        <v>14.6824147965475</v>
      </c>
      <c r="AD368" s="116">
        <f t="shared" ref="AD368" si="1268">BR367</f>
        <v>0.04032</v>
      </c>
      <c r="AE368" s="116">
        <f t="shared" ref="AE368" si="1269">BS367</f>
        <v>4.02919204543355</v>
      </c>
      <c r="AF368" s="116">
        <f t="shared" ref="AF368" si="1270">BT367</f>
        <v>2.8721971016258</v>
      </c>
      <c r="AG368" s="116">
        <f t="shared" ref="AG368" si="1271">BU367</f>
        <v>0.000965027871918123</v>
      </c>
      <c r="AH368" s="116">
        <f t="shared" ref="AH368" si="1272">BV367</f>
        <v>0.534206990954964</v>
      </c>
      <c r="AI368" s="116">
        <f t="shared" ref="AI368" si="1273">BW367</f>
        <v>1.42354369374402</v>
      </c>
      <c r="AJ368" s="116">
        <f t="shared" ref="AJ368" si="1274">BX367</f>
        <v>0.0960529339246414</v>
      </c>
      <c r="AK368" s="116">
        <f t="shared" ref="AK368" si="1275">BY367</f>
        <v>0.514618536408614</v>
      </c>
      <c r="AL368" s="116">
        <f t="shared" ref="AL368" si="1276">BZ367</f>
        <v>0</v>
      </c>
      <c r="AM368" s="116">
        <f t="shared" ref="AM368" si="1277">CA367</f>
        <v>0</v>
      </c>
      <c r="AN368" s="116">
        <f t="shared" ref="AN368" si="1278">CB367</f>
        <v>0</v>
      </c>
      <c r="AO368" s="116">
        <f t="shared" ref="AO368" si="1279">CC367</f>
        <v>0</v>
      </c>
      <c r="AP368" s="116">
        <f t="shared" ref="AP368" si="1280">CD367</f>
        <v>0</v>
      </c>
      <c r="AQ368" s="116">
        <f t="shared" ref="AQ368" si="1281">CE367</f>
        <v>0</v>
      </c>
    </row>
    <row r="369" spans="3:43">
      <c r="C369" t="s">
        <v>1118</v>
      </c>
      <c r="D369" t="s">
        <v>1503</v>
      </c>
      <c r="E369" t="s">
        <v>237</v>
      </c>
      <c r="F369" s="119">
        <v>1.25</v>
      </c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  <c r="AQ369" s="119"/>
    </row>
    <row r="370" spans="3:43">
      <c r="C370" t="s">
        <v>1118</v>
      </c>
      <c r="D370" t="s">
        <v>1393</v>
      </c>
      <c r="E370" t="s">
        <v>1504</v>
      </c>
      <c r="F370" s="119">
        <v>30</v>
      </c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</row>
    <row r="371" spans="3:122">
      <c r="C371" t="s">
        <v>1118</v>
      </c>
      <c r="D371" t="s">
        <v>1505</v>
      </c>
      <c r="E371" t="s">
        <v>1352</v>
      </c>
      <c r="F371" s="13">
        <v>1</v>
      </c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T371" t="str">
        <f>E371</f>
        <v>INMPRC</v>
      </c>
      <c r="AU371" s="45">
        <f>CH371*(IF(G371&lt;&gt;"",G371,$F371)/IF(G369&lt;&gt;"",G369,$F369))</f>
        <v>0.71314519089738</v>
      </c>
      <c r="AV371" s="45">
        <f t="shared" ref="AV371:CE371" si="1282">CI371*(IF(H371&lt;&gt;"",H371,$F371)/IF(H369&lt;&gt;"",H369,$F369))</f>
        <v>0</v>
      </c>
      <c r="AW371" s="45">
        <f t="shared" si="1282"/>
        <v>4.64848818600743</v>
      </c>
      <c r="AX371" s="45">
        <f t="shared" si="1282"/>
        <v>0</v>
      </c>
      <c r="AY371" s="45">
        <f t="shared" si="1282"/>
        <v>0.013598464258172</v>
      </c>
      <c r="AZ371" s="45">
        <f t="shared" si="1282"/>
        <v>0.00526772380505383</v>
      </c>
      <c r="BA371" s="45">
        <f t="shared" si="1282"/>
        <v>0.213749297641247</v>
      </c>
      <c r="BB371" s="45">
        <f t="shared" si="1282"/>
        <v>1.96033368625091</v>
      </c>
      <c r="BC371" s="45">
        <f t="shared" si="1282"/>
        <v>1.03467390449125</v>
      </c>
      <c r="BD371" s="45">
        <f t="shared" si="1282"/>
        <v>4.82031831235723</v>
      </c>
      <c r="BE371" s="45">
        <f t="shared" si="1282"/>
        <v>24.888991891737</v>
      </c>
      <c r="BF371" s="45">
        <f t="shared" si="1282"/>
        <v>0.0422230888895582</v>
      </c>
      <c r="BG371" s="45">
        <f t="shared" si="1282"/>
        <v>3.64719896107704</v>
      </c>
      <c r="BH371" s="45">
        <f t="shared" si="1282"/>
        <v>0</v>
      </c>
      <c r="BI371" s="45">
        <f t="shared" si="1282"/>
        <v>0</v>
      </c>
      <c r="BJ371" s="45">
        <f t="shared" si="1282"/>
        <v>0</v>
      </c>
      <c r="BK371" s="45">
        <f t="shared" si="1282"/>
        <v>0</v>
      </c>
      <c r="BL371" s="45">
        <f t="shared" si="1282"/>
        <v>0</v>
      </c>
      <c r="BM371" s="45">
        <f t="shared" si="1282"/>
        <v>0.0100749173820282</v>
      </c>
      <c r="BN371" s="45">
        <f t="shared" si="1282"/>
        <v>0</v>
      </c>
      <c r="BO371" s="45">
        <f t="shared" si="1282"/>
        <v>0</v>
      </c>
      <c r="BP371" s="45">
        <f t="shared" si="1282"/>
        <v>0</v>
      </c>
      <c r="BQ371" s="45">
        <f t="shared" si="1282"/>
        <v>0.522517605151391</v>
      </c>
      <c r="BR371" s="45">
        <f t="shared" si="1282"/>
        <v>0.1276128</v>
      </c>
      <c r="BS371" s="45">
        <f t="shared" si="1282"/>
        <v>0.0114115600906395</v>
      </c>
      <c r="BT371" s="45">
        <f t="shared" si="1282"/>
        <v>0.015743213597369</v>
      </c>
      <c r="BU371" s="45">
        <f t="shared" si="1282"/>
        <v>0</v>
      </c>
      <c r="BV371" s="45">
        <f t="shared" si="1282"/>
        <v>0.0414248552700638</v>
      </c>
      <c r="BW371" s="45">
        <f t="shared" si="1282"/>
        <v>0.528462595848777</v>
      </c>
      <c r="BX371" s="45">
        <f t="shared" si="1282"/>
        <v>0</v>
      </c>
      <c r="BY371" s="45">
        <f t="shared" si="1282"/>
        <v>0.0303251328</v>
      </c>
      <c r="BZ371" s="45">
        <f t="shared" si="1282"/>
        <v>0</v>
      </c>
      <c r="CA371" s="45">
        <f t="shared" si="1282"/>
        <v>0</v>
      </c>
      <c r="CB371" s="45">
        <f t="shared" si="1282"/>
        <v>0</v>
      </c>
      <c r="CC371" s="45">
        <f t="shared" si="1282"/>
        <v>0</v>
      </c>
      <c r="CD371" s="45">
        <f t="shared" si="1282"/>
        <v>0</v>
      </c>
      <c r="CE371" s="45">
        <f t="shared" si="1282"/>
        <v>0</v>
      </c>
      <c r="CG371" t="str">
        <f>E369</f>
        <v>INDHFO</v>
      </c>
      <c r="CH371" s="106">
        <f t="shared" ref="CH371:DR371" si="1283">AZ$11*G$38*G85</f>
        <v>0.891431488621724</v>
      </c>
      <c r="CI371" s="106">
        <f t="shared" si="1283"/>
        <v>0</v>
      </c>
      <c r="CJ371" s="106">
        <f t="shared" si="1283"/>
        <v>5.81061023250928</v>
      </c>
      <c r="CK371" s="106">
        <f t="shared" si="1283"/>
        <v>0</v>
      </c>
      <c r="CL371" s="106">
        <f t="shared" si="1283"/>
        <v>0.016998080322715</v>
      </c>
      <c r="CM371" s="106">
        <f t="shared" si="1283"/>
        <v>0.00658465475631728</v>
      </c>
      <c r="CN371" s="106">
        <f t="shared" si="1283"/>
        <v>0.267186622051559</v>
      </c>
      <c r="CO371" s="106">
        <f t="shared" si="1283"/>
        <v>2.45041710781364</v>
      </c>
      <c r="CP371" s="106">
        <f t="shared" si="1283"/>
        <v>1.29334238061406</v>
      </c>
      <c r="CQ371" s="106">
        <f t="shared" si="1283"/>
        <v>6.02539789044654</v>
      </c>
      <c r="CR371" s="106">
        <f t="shared" si="1283"/>
        <v>31.1112398646712</v>
      </c>
      <c r="CS371" s="106">
        <f t="shared" si="1283"/>
        <v>0.0527788611119478</v>
      </c>
      <c r="CT371" s="106">
        <f t="shared" si="1283"/>
        <v>4.5589987013463</v>
      </c>
      <c r="CU371" s="106">
        <f t="shared" si="1283"/>
        <v>0</v>
      </c>
      <c r="CV371" s="106">
        <f t="shared" si="1283"/>
        <v>0</v>
      </c>
      <c r="CW371" s="106">
        <f t="shared" si="1283"/>
        <v>0</v>
      </c>
      <c r="CX371" s="106">
        <f t="shared" si="1283"/>
        <v>0</v>
      </c>
      <c r="CY371" s="106">
        <f t="shared" si="1283"/>
        <v>0</v>
      </c>
      <c r="CZ371" s="106">
        <f t="shared" si="1283"/>
        <v>0.0125936467275353</v>
      </c>
      <c r="DA371" s="106">
        <f t="shared" si="1283"/>
        <v>0</v>
      </c>
      <c r="DB371" s="106">
        <f t="shared" si="1283"/>
        <v>0</v>
      </c>
      <c r="DC371" s="106">
        <f t="shared" si="1283"/>
        <v>0</v>
      </c>
      <c r="DD371" s="106">
        <f t="shared" si="1283"/>
        <v>0.653147006439238</v>
      </c>
      <c r="DE371" s="106">
        <f t="shared" si="1283"/>
        <v>0.159516</v>
      </c>
      <c r="DF371" s="106">
        <f t="shared" si="1283"/>
        <v>0.0142644501132994</v>
      </c>
      <c r="DG371" s="106">
        <f t="shared" si="1283"/>
        <v>0.0196790169967112</v>
      </c>
      <c r="DH371" s="106">
        <f t="shared" si="1283"/>
        <v>0</v>
      </c>
      <c r="DI371" s="106">
        <f t="shared" si="1283"/>
        <v>0.0517810690875797</v>
      </c>
      <c r="DJ371" s="106">
        <f t="shared" si="1283"/>
        <v>0.660578244810971</v>
      </c>
      <c r="DK371" s="106">
        <f t="shared" si="1283"/>
        <v>0</v>
      </c>
      <c r="DL371" s="106">
        <f t="shared" si="1283"/>
        <v>0.037906416</v>
      </c>
      <c r="DM371" s="106">
        <f t="shared" si="1283"/>
        <v>0</v>
      </c>
      <c r="DN371" s="106">
        <f t="shared" si="1283"/>
        <v>0</v>
      </c>
      <c r="DO371" s="106">
        <f t="shared" si="1283"/>
        <v>0</v>
      </c>
      <c r="DP371" s="106">
        <f t="shared" si="1283"/>
        <v>0</v>
      </c>
      <c r="DQ371" s="106">
        <f t="shared" si="1283"/>
        <v>0</v>
      </c>
      <c r="DR371" s="106">
        <f t="shared" si="1283"/>
        <v>0</v>
      </c>
    </row>
    <row r="372" spans="3:43">
      <c r="C372" s="14" t="s">
        <v>1118</v>
      </c>
      <c r="D372" s="14" t="s">
        <v>1387</v>
      </c>
      <c r="E372" s="14" t="s">
        <v>1504</v>
      </c>
      <c r="F372" s="15"/>
      <c r="G372" s="116">
        <f>AU371</f>
        <v>0.71314519089738</v>
      </c>
      <c r="H372" s="116">
        <f t="shared" ref="H372" si="1284">AV371</f>
        <v>0</v>
      </c>
      <c r="I372" s="116">
        <f t="shared" ref="I372" si="1285">AW371</f>
        <v>4.64848818600743</v>
      </c>
      <c r="J372" s="116">
        <f t="shared" ref="J372" si="1286">AX371</f>
        <v>0</v>
      </c>
      <c r="K372" s="116">
        <f t="shared" ref="K372" si="1287">AY371</f>
        <v>0.013598464258172</v>
      </c>
      <c r="L372" s="116">
        <f t="shared" ref="L372" si="1288">AZ371</f>
        <v>0.00526772380505383</v>
      </c>
      <c r="M372" s="116">
        <f t="shared" ref="M372" si="1289">BA371</f>
        <v>0.213749297641247</v>
      </c>
      <c r="N372" s="116">
        <f t="shared" ref="N372" si="1290">BB371</f>
        <v>1.96033368625091</v>
      </c>
      <c r="O372" s="116">
        <f t="shared" ref="O372" si="1291">BC371</f>
        <v>1.03467390449125</v>
      </c>
      <c r="P372" s="116">
        <f t="shared" ref="P372" si="1292">BD371</f>
        <v>4.82031831235723</v>
      </c>
      <c r="Q372" s="116">
        <f t="shared" ref="Q372" si="1293">BE371</f>
        <v>24.888991891737</v>
      </c>
      <c r="R372" s="116">
        <f t="shared" ref="R372" si="1294">BF371</f>
        <v>0.0422230888895582</v>
      </c>
      <c r="S372" s="116">
        <f t="shared" ref="S372" si="1295">BG371</f>
        <v>3.64719896107704</v>
      </c>
      <c r="T372" s="116">
        <f t="shared" ref="T372" si="1296">BH371</f>
        <v>0</v>
      </c>
      <c r="U372" s="116">
        <f t="shared" ref="U372" si="1297">BI371</f>
        <v>0</v>
      </c>
      <c r="V372" s="116">
        <f t="shared" ref="V372" si="1298">BJ371</f>
        <v>0</v>
      </c>
      <c r="W372" s="116">
        <f t="shared" ref="W372" si="1299">BK371</f>
        <v>0</v>
      </c>
      <c r="X372" s="116">
        <f t="shared" ref="X372" si="1300">BL371</f>
        <v>0</v>
      </c>
      <c r="Y372" s="116">
        <f t="shared" ref="Y372" si="1301">BM371</f>
        <v>0.0100749173820282</v>
      </c>
      <c r="Z372" s="116">
        <f t="shared" ref="Z372" si="1302">BN371</f>
        <v>0</v>
      </c>
      <c r="AA372" s="116">
        <f t="shared" ref="AA372" si="1303">BO371</f>
        <v>0</v>
      </c>
      <c r="AB372" s="116">
        <f t="shared" ref="AB372" si="1304">BP371</f>
        <v>0</v>
      </c>
      <c r="AC372" s="116">
        <f t="shared" ref="AC372" si="1305">BQ371</f>
        <v>0.522517605151391</v>
      </c>
      <c r="AD372" s="116">
        <f t="shared" ref="AD372" si="1306">BR371</f>
        <v>0.1276128</v>
      </c>
      <c r="AE372" s="116">
        <f t="shared" ref="AE372" si="1307">BS371</f>
        <v>0.0114115600906395</v>
      </c>
      <c r="AF372" s="116">
        <f t="shared" ref="AF372" si="1308">BT371</f>
        <v>0.015743213597369</v>
      </c>
      <c r="AG372" s="116">
        <f t="shared" ref="AG372" si="1309">BU371</f>
        <v>0</v>
      </c>
      <c r="AH372" s="116">
        <f t="shared" ref="AH372" si="1310">BV371</f>
        <v>0.0414248552700638</v>
      </c>
      <c r="AI372" s="116">
        <f t="shared" ref="AI372" si="1311">BW371</f>
        <v>0.528462595848777</v>
      </c>
      <c r="AJ372" s="116">
        <f t="shared" ref="AJ372" si="1312">BX371</f>
        <v>0</v>
      </c>
      <c r="AK372" s="116">
        <f t="shared" ref="AK372" si="1313">BY371</f>
        <v>0.0303251328</v>
      </c>
      <c r="AL372" s="116">
        <f t="shared" ref="AL372" si="1314">BZ371</f>
        <v>0</v>
      </c>
      <c r="AM372" s="116">
        <f t="shared" ref="AM372" si="1315">CA371</f>
        <v>0</v>
      </c>
      <c r="AN372" s="116">
        <f t="shared" ref="AN372" si="1316">CB371</f>
        <v>0</v>
      </c>
      <c r="AO372" s="116">
        <f t="shared" ref="AO372" si="1317">CC371</f>
        <v>0</v>
      </c>
      <c r="AP372" s="116">
        <f t="shared" ref="AP372" si="1318">CD371</f>
        <v>0</v>
      </c>
      <c r="AQ372" s="116">
        <f t="shared" ref="AQ372" si="1319">CE371</f>
        <v>0</v>
      </c>
    </row>
    <row r="373" spans="3:43">
      <c r="C373" t="s">
        <v>1120</v>
      </c>
      <c r="D373" t="s">
        <v>1503</v>
      </c>
      <c r="E373" t="s">
        <v>235</v>
      </c>
      <c r="F373" s="119">
        <v>1.25</v>
      </c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19"/>
      <c r="AQ373" s="119"/>
    </row>
    <row r="374" spans="3:43">
      <c r="C374" t="s">
        <v>1120</v>
      </c>
      <c r="D374" t="s">
        <v>1393</v>
      </c>
      <c r="E374" t="s">
        <v>1504</v>
      </c>
      <c r="F374" s="119">
        <v>30</v>
      </c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/>
      <c r="AO374" s="119"/>
      <c r="AP374" s="119"/>
      <c r="AQ374" s="119"/>
    </row>
    <row r="375" spans="3:122">
      <c r="C375" t="s">
        <v>1120</v>
      </c>
      <c r="D375" t="s">
        <v>1505</v>
      </c>
      <c r="E375" t="s">
        <v>1352</v>
      </c>
      <c r="F375" s="13">
        <v>1</v>
      </c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T375" t="str">
        <f>E375</f>
        <v>INMPRC</v>
      </c>
      <c r="AU375" s="45">
        <f>CH375*(IF(G375&lt;&gt;"",G375,$F375)/IF(G373&lt;&gt;"",G373,$F373))</f>
        <v>0.1368</v>
      </c>
      <c r="AV375" s="45">
        <f t="shared" ref="AV375:CE375" si="1320">CI375*(IF(H375&lt;&gt;"",H375,$F375)/IF(H373&lt;&gt;"",H373,$F373))</f>
        <v>0</v>
      </c>
      <c r="AW375" s="45">
        <f t="shared" si="1320"/>
        <v>0.0296856</v>
      </c>
      <c r="AX375" s="45">
        <f t="shared" si="1320"/>
        <v>0</v>
      </c>
      <c r="AY375" s="45">
        <f t="shared" si="1320"/>
        <v>0</v>
      </c>
      <c r="AZ375" s="45">
        <f t="shared" si="1320"/>
        <v>0</v>
      </c>
      <c r="BA375" s="45">
        <f t="shared" si="1320"/>
        <v>8.7621996</v>
      </c>
      <c r="BB375" s="45">
        <f t="shared" si="1320"/>
        <v>0.3523715944</v>
      </c>
      <c r="BC375" s="45">
        <f t="shared" si="1320"/>
        <v>0.034</v>
      </c>
      <c r="BD375" s="45">
        <f t="shared" si="1320"/>
        <v>0.00966205959661679</v>
      </c>
      <c r="BE375" s="45">
        <f t="shared" si="1320"/>
        <v>4.8048</v>
      </c>
      <c r="BF375" s="45">
        <f t="shared" si="1320"/>
        <v>0</v>
      </c>
      <c r="BG375" s="45">
        <f t="shared" si="1320"/>
        <v>1.0912992</v>
      </c>
      <c r="BH375" s="45">
        <f t="shared" si="1320"/>
        <v>0</v>
      </c>
      <c r="BI375" s="45">
        <f t="shared" si="1320"/>
        <v>0</v>
      </c>
      <c r="BJ375" s="45">
        <f t="shared" si="1320"/>
        <v>0</v>
      </c>
      <c r="BK375" s="45">
        <f t="shared" si="1320"/>
        <v>0</v>
      </c>
      <c r="BL375" s="45">
        <f t="shared" si="1320"/>
        <v>0</v>
      </c>
      <c r="BM375" s="45">
        <f t="shared" si="1320"/>
        <v>0.04816</v>
      </c>
      <c r="BN375" s="45">
        <f t="shared" si="1320"/>
        <v>0</v>
      </c>
      <c r="BO375" s="45">
        <f t="shared" si="1320"/>
        <v>0</v>
      </c>
      <c r="BP375" s="45">
        <f t="shared" si="1320"/>
        <v>0</v>
      </c>
      <c r="BQ375" s="45">
        <f t="shared" si="1320"/>
        <v>0</v>
      </c>
      <c r="BR375" s="45">
        <f t="shared" si="1320"/>
        <v>0.3744</v>
      </c>
      <c r="BS375" s="45">
        <f t="shared" si="1320"/>
        <v>0.7892</v>
      </c>
      <c r="BT375" s="45">
        <f t="shared" si="1320"/>
        <v>0.161292761398602</v>
      </c>
      <c r="BU375" s="45">
        <f t="shared" si="1320"/>
        <v>0.0179839302983962</v>
      </c>
      <c r="BV375" s="45">
        <f t="shared" si="1320"/>
        <v>0</v>
      </c>
      <c r="BW375" s="45">
        <f t="shared" si="1320"/>
        <v>0.1088</v>
      </c>
      <c r="BX375" s="45">
        <f t="shared" si="1320"/>
        <v>0</v>
      </c>
      <c r="BY375" s="45">
        <f t="shared" si="1320"/>
        <v>0.114565864550966</v>
      </c>
      <c r="BZ375" s="45">
        <f t="shared" si="1320"/>
        <v>0</v>
      </c>
      <c r="CA375" s="45">
        <f t="shared" si="1320"/>
        <v>0</v>
      </c>
      <c r="CB375" s="45">
        <f t="shared" si="1320"/>
        <v>0</v>
      </c>
      <c r="CC375" s="45">
        <f t="shared" si="1320"/>
        <v>0</v>
      </c>
      <c r="CD375" s="45">
        <f t="shared" si="1320"/>
        <v>0</v>
      </c>
      <c r="CE375" s="45">
        <f t="shared" si="1320"/>
        <v>0</v>
      </c>
      <c r="CG375" t="str">
        <f>E373</f>
        <v>INDLFO</v>
      </c>
      <c r="CH375" s="106">
        <f t="shared" ref="CH375:DR375" si="1321">AZ$10*G$41*G93</f>
        <v>0.171</v>
      </c>
      <c r="CI375" s="106">
        <f t="shared" si="1321"/>
        <v>0</v>
      </c>
      <c r="CJ375" s="106">
        <f t="shared" si="1321"/>
        <v>0.037107</v>
      </c>
      <c r="CK375" s="106">
        <f t="shared" si="1321"/>
        <v>0</v>
      </c>
      <c r="CL375" s="106">
        <f t="shared" si="1321"/>
        <v>0</v>
      </c>
      <c r="CM375" s="106">
        <f t="shared" si="1321"/>
        <v>0</v>
      </c>
      <c r="CN375" s="106">
        <f t="shared" si="1321"/>
        <v>10.9527495</v>
      </c>
      <c r="CO375" s="106">
        <f t="shared" si="1321"/>
        <v>0.440464493</v>
      </c>
      <c r="CP375" s="106">
        <f t="shared" si="1321"/>
        <v>0.0425</v>
      </c>
      <c r="CQ375" s="106">
        <f t="shared" si="1321"/>
        <v>0.012077574495771</v>
      </c>
      <c r="CR375" s="106">
        <f t="shared" si="1321"/>
        <v>6.006</v>
      </c>
      <c r="CS375" s="106">
        <f t="shared" si="1321"/>
        <v>0</v>
      </c>
      <c r="CT375" s="106">
        <f t="shared" si="1321"/>
        <v>1.364124</v>
      </c>
      <c r="CU375" s="106">
        <f t="shared" si="1321"/>
        <v>0</v>
      </c>
      <c r="CV375" s="106">
        <f t="shared" si="1321"/>
        <v>0</v>
      </c>
      <c r="CW375" s="106">
        <f t="shared" si="1321"/>
        <v>0</v>
      </c>
      <c r="CX375" s="106">
        <f t="shared" si="1321"/>
        <v>0</v>
      </c>
      <c r="CY375" s="106">
        <f t="shared" si="1321"/>
        <v>0</v>
      </c>
      <c r="CZ375" s="106">
        <f t="shared" si="1321"/>
        <v>0.0602</v>
      </c>
      <c r="DA375" s="106">
        <f t="shared" si="1321"/>
        <v>0</v>
      </c>
      <c r="DB375" s="106">
        <f t="shared" si="1321"/>
        <v>0</v>
      </c>
      <c r="DC375" s="106">
        <f t="shared" si="1321"/>
        <v>0</v>
      </c>
      <c r="DD375" s="106">
        <f t="shared" si="1321"/>
        <v>0</v>
      </c>
      <c r="DE375" s="106">
        <f t="shared" si="1321"/>
        <v>0.468</v>
      </c>
      <c r="DF375" s="106">
        <f t="shared" si="1321"/>
        <v>0.9865</v>
      </c>
      <c r="DG375" s="106">
        <f t="shared" si="1321"/>
        <v>0.201615951748252</v>
      </c>
      <c r="DH375" s="106">
        <f t="shared" si="1321"/>
        <v>0.0224799128729952</v>
      </c>
      <c r="DI375" s="106">
        <f t="shared" si="1321"/>
        <v>0</v>
      </c>
      <c r="DJ375" s="106">
        <f t="shared" si="1321"/>
        <v>0.136</v>
      </c>
      <c r="DK375" s="106">
        <f t="shared" si="1321"/>
        <v>0</v>
      </c>
      <c r="DL375" s="106">
        <f t="shared" si="1321"/>
        <v>0.143207330688707</v>
      </c>
      <c r="DM375" s="106">
        <f t="shared" si="1321"/>
        <v>0</v>
      </c>
      <c r="DN375" s="106">
        <f t="shared" si="1321"/>
        <v>0</v>
      </c>
      <c r="DO375" s="106">
        <f t="shared" si="1321"/>
        <v>0</v>
      </c>
      <c r="DP375" s="106">
        <f t="shared" si="1321"/>
        <v>0</v>
      </c>
      <c r="DQ375" s="106">
        <f t="shared" si="1321"/>
        <v>0</v>
      </c>
      <c r="DR375" s="106">
        <f t="shared" si="1321"/>
        <v>0</v>
      </c>
    </row>
    <row r="376" spans="3:43">
      <c r="C376" s="14" t="s">
        <v>1120</v>
      </c>
      <c r="D376" s="14" t="s">
        <v>1387</v>
      </c>
      <c r="E376" s="14" t="s">
        <v>1504</v>
      </c>
      <c r="F376" s="15"/>
      <c r="G376" s="116">
        <f>AU375</f>
        <v>0.1368</v>
      </c>
      <c r="H376" s="116">
        <f t="shared" ref="H376" si="1322">AV375</f>
        <v>0</v>
      </c>
      <c r="I376" s="116">
        <f t="shared" ref="I376" si="1323">AW375</f>
        <v>0.0296856</v>
      </c>
      <c r="J376" s="116">
        <f t="shared" ref="J376" si="1324">AX375</f>
        <v>0</v>
      </c>
      <c r="K376" s="116">
        <f t="shared" ref="K376" si="1325">AY375</f>
        <v>0</v>
      </c>
      <c r="L376" s="116">
        <f t="shared" ref="L376" si="1326">AZ375</f>
        <v>0</v>
      </c>
      <c r="M376" s="116">
        <f t="shared" ref="M376" si="1327">BA375</f>
        <v>8.7621996</v>
      </c>
      <c r="N376" s="116">
        <f t="shared" ref="N376" si="1328">BB375</f>
        <v>0.3523715944</v>
      </c>
      <c r="O376" s="116">
        <f t="shared" ref="O376" si="1329">BC375</f>
        <v>0.034</v>
      </c>
      <c r="P376" s="116">
        <f t="shared" ref="P376" si="1330">BD375</f>
        <v>0.00966205959661679</v>
      </c>
      <c r="Q376" s="116">
        <f t="shared" ref="Q376" si="1331">BE375</f>
        <v>4.8048</v>
      </c>
      <c r="R376" s="116">
        <f t="shared" ref="R376" si="1332">BF375</f>
        <v>0</v>
      </c>
      <c r="S376" s="116">
        <f t="shared" ref="S376" si="1333">BG375</f>
        <v>1.0912992</v>
      </c>
      <c r="T376" s="116">
        <f t="shared" ref="T376" si="1334">BH375</f>
        <v>0</v>
      </c>
      <c r="U376" s="116">
        <f t="shared" ref="U376" si="1335">BI375</f>
        <v>0</v>
      </c>
      <c r="V376" s="116">
        <f t="shared" ref="V376" si="1336">BJ375</f>
        <v>0</v>
      </c>
      <c r="W376" s="116">
        <f t="shared" ref="W376" si="1337">BK375</f>
        <v>0</v>
      </c>
      <c r="X376" s="116">
        <f t="shared" ref="X376" si="1338">BL375</f>
        <v>0</v>
      </c>
      <c r="Y376" s="116">
        <f t="shared" ref="Y376" si="1339">BM375</f>
        <v>0.04816</v>
      </c>
      <c r="Z376" s="116">
        <f t="shared" ref="Z376" si="1340">BN375</f>
        <v>0</v>
      </c>
      <c r="AA376" s="116">
        <f t="shared" ref="AA376" si="1341">BO375</f>
        <v>0</v>
      </c>
      <c r="AB376" s="116">
        <f t="shared" ref="AB376" si="1342">BP375</f>
        <v>0</v>
      </c>
      <c r="AC376" s="116">
        <f t="shared" ref="AC376" si="1343">BQ375</f>
        <v>0</v>
      </c>
      <c r="AD376" s="116">
        <f t="shared" ref="AD376" si="1344">BR375</f>
        <v>0.3744</v>
      </c>
      <c r="AE376" s="116">
        <f t="shared" ref="AE376" si="1345">BS375</f>
        <v>0.7892</v>
      </c>
      <c r="AF376" s="116">
        <f t="shared" ref="AF376" si="1346">BT375</f>
        <v>0.161292761398602</v>
      </c>
      <c r="AG376" s="116">
        <f t="shared" ref="AG376" si="1347">BU375</f>
        <v>0.0179839302983962</v>
      </c>
      <c r="AH376" s="116">
        <f t="shared" ref="AH376" si="1348">BV375</f>
        <v>0</v>
      </c>
      <c r="AI376" s="116">
        <f t="shared" ref="AI376" si="1349">BW375</f>
        <v>0.1088</v>
      </c>
      <c r="AJ376" s="116">
        <f t="shared" ref="AJ376" si="1350">BX375</f>
        <v>0</v>
      </c>
      <c r="AK376" s="116">
        <f t="shared" ref="AK376" si="1351">BY375</f>
        <v>0.114565864550966</v>
      </c>
      <c r="AL376" s="116">
        <f t="shared" ref="AL376" si="1352">BZ375</f>
        <v>0</v>
      </c>
      <c r="AM376" s="116">
        <f t="shared" ref="AM376" si="1353">CA375</f>
        <v>0</v>
      </c>
      <c r="AN376" s="116">
        <f t="shared" ref="AN376" si="1354">CB375</f>
        <v>0</v>
      </c>
      <c r="AO376" s="116">
        <f t="shared" ref="AO376" si="1355">CC375</f>
        <v>0</v>
      </c>
      <c r="AP376" s="116">
        <f t="shared" ref="AP376" si="1356">CD375</f>
        <v>0</v>
      </c>
      <c r="AQ376" s="116">
        <f t="shared" ref="AQ376" si="1357">CE375</f>
        <v>0</v>
      </c>
    </row>
    <row r="377" spans="3:43">
      <c r="C377" t="s">
        <v>1122</v>
      </c>
      <c r="D377" t="s">
        <v>1503</v>
      </c>
      <c r="E377" t="s">
        <v>234</v>
      </c>
      <c r="F377" s="119">
        <v>1.25</v>
      </c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19"/>
      <c r="AQ377" s="119"/>
    </row>
    <row r="378" spans="3:43">
      <c r="C378" t="s">
        <v>1122</v>
      </c>
      <c r="D378" t="s">
        <v>1393</v>
      </c>
      <c r="E378" t="s">
        <v>1504</v>
      </c>
      <c r="F378" s="119">
        <v>30</v>
      </c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</row>
    <row r="379" spans="3:122">
      <c r="C379" t="s">
        <v>1122</v>
      </c>
      <c r="D379" t="s">
        <v>1505</v>
      </c>
      <c r="E379" t="s">
        <v>1352</v>
      </c>
      <c r="F379" s="13">
        <v>1</v>
      </c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T379" s="14" t="str">
        <f>E379</f>
        <v>INMPRC</v>
      </c>
      <c r="AU379" s="104">
        <f>CH379*(IF(G379&lt;&gt;"",G379,$F379)/IF(G377&lt;&gt;"",G377,$F377))</f>
        <v>0.188784</v>
      </c>
      <c r="AV379" s="104">
        <f t="shared" ref="AV379:CE379" si="1358">CI379*(IF(H379&lt;&gt;"",H379,$F379)/IF(H377&lt;&gt;"",H377,$F377))</f>
        <v>0</v>
      </c>
      <c r="AW379" s="104">
        <f t="shared" si="1358"/>
        <v>0.0325128</v>
      </c>
      <c r="AX379" s="104">
        <f t="shared" si="1358"/>
        <v>0</v>
      </c>
      <c r="AY379" s="104">
        <f t="shared" si="1358"/>
        <v>0</v>
      </c>
      <c r="AZ379" s="104">
        <f t="shared" si="1358"/>
        <v>0.0018304</v>
      </c>
      <c r="BA379" s="104">
        <f t="shared" si="1358"/>
        <v>0.8785524</v>
      </c>
      <c r="BB379" s="104">
        <f t="shared" si="1358"/>
        <v>0.1472</v>
      </c>
      <c r="BC379" s="104">
        <f t="shared" si="1358"/>
        <v>0</v>
      </c>
      <c r="BD379" s="104">
        <f t="shared" si="1358"/>
        <v>0.17664</v>
      </c>
      <c r="BE379" s="104">
        <f t="shared" si="1358"/>
        <v>0.7728</v>
      </c>
      <c r="BF379" s="104">
        <f t="shared" si="1358"/>
        <v>0.2588</v>
      </c>
      <c r="BG379" s="104">
        <f t="shared" si="1358"/>
        <v>0.7803072</v>
      </c>
      <c r="BH379" s="104">
        <f t="shared" si="1358"/>
        <v>0.1504</v>
      </c>
      <c r="BI379" s="104">
        <f t="shared" si="1358"/>
        <v>0</v>
      </c>
      <c r="BJ379" s="104">
        <f t="shared" si="1358"/>
        <v>0</v>
      </c>
      <c r="BK379" s="104">
        <f t="shared" si="1358"/>
        <v>0</v>
      </c>
      <c r="BL379" s="104">
        <f t="shared" si="1358"/>
        <v>4.048</v>
      </c>
      <c r="BM379" s="104">
        <f t="shared" si="1358"/>
        <v>0</v>
      </c>
      <c r="BN379" s="104">
        <f t="shared" si="1358"/>
        <v>0</v>
      </c>
      <c r="BO379" s="104">
        <f t="shared" si="1358"/>
        <v>0</v>
      </c>
      <c r="BP379" s="104">
        <f t="shared" si="1358"/>
        <v>0</v>
      </c>
      <c r="BQ379" s="104">
        <f t="shared" si="1358"/>
        <v>0</v>
      </c>
      <c r="BR379" s="104">
        <f t="shared" si="1358"/>
        <v>0.86328</v>
      </c>
      <c r="BS379" s="104">
        <f t="shared" si="1358"/>
        <v>0.1656</v>
      </c>
      <c r="BT379" s="104">
        <f t="shared" si="1358"/>
        <v>0.2208</v>
      </c>
      <c r="BU379" s="104">
        <f t="shared" si="1358"/>
        <v>0</v>
      </c>
      <c r="BV379" s="104">
        <f t="shared" si="1358"/>
        <v>0.3496</v>
      </c>
      <c r="BW379" s="104">
        <f t="shared" si="1358"/>
        <v>0.03312</v>
      </c>
      <c r="BX379" s="104">
        <f t="shared" si="1358"/>
        <v>0</v>
      </c>
      <c r="BY379" s="104">
        <f t="shared" si="1358"/>
        <v>0</v>
      </c>
      <c r="BZ379" s="104">
        <f t="shared" si="1358"/>
        <v>0</v>
      </c>
      <c r="CA379" s="104">
        <f t="shared" si="1358"/>
        <v>0</v>
      </c>
      <c r="CB379" s="104">
        <f t="shared" si="1358"/>
        <v>0</v>
      </c>
      <c r="CC379" s="104">
        <f t="shared" si="1358"/>
        <v>0</v>
      </c>
      <c r="CD379" s="104">
        <f t="shared" si="1358"/>
        <v>0</v>
      </c>
      <c r="CE379" s="104">
        <f t="shared" si="1358"/>
        <v>0</v>
      </c>
      <c r="CG379" t="str">
        <f>E377</f>
        <v>INDLPG</v>
      </c>
      <c r="CH379" s="112">
        <f t="shared" ref="CH379:DR379" si="1359">AZ$9*G$49*G99</f>
        <v>0.23598</v>
      </c>
      <c r="CI379" s="112">
        <f t="shared" si="1359"/>
        <v>0</v>
      </c>
      <c r="CJ379" s="112">
        <f t="shared" si="1359"/>
        <v>0.040641</v>
      </c>
      <c r="CK379" s="112">
        <f t="shared" si="1359"/>
        <v>0</v>
      </c>
      <c r="CL379" s="112">
        <f t="shared" si="1359"/>
        <v>0</v>
      </c>
      <c r="CM379" s="112">
        <f t="shared" si="1359"/>
        <v>0.002288</v>
      </c>
      <c r="CN379" s="112">
        <f t="shared" si="1359"/>
        <v>1.0981905</v>
      </c>
      <c r="CO379" s="112">
        <f t="shared" si="1359"/>
        <v>0.184</v>
      </c>
      <c r="CP379" s="112">
        <f t="shared" si="1359"/>
        <v>0</v>
      </c>
      <c r="CQ379" s="112">
        <f t="shared" si="1359"/>
        <v>0.2208</v>
      </c>
      <c r="CR379" s="112">
        <f t="shared" si="1359"/>
        <v>0.966</v>
      </c>
      <c r="CS379" s="112">
        <f t="shared" si="1359"/>
        <v>0.3235</v>
      </c>
      <c r="CT379" s="112">
        <f t="shared" si="1359"/>
        <v>0.975384</v>
      </c>
      <c r="CU379" s="112">
        <f t="shared" si="1359"/>
        <v>0.188</v>
      </c>
      <c r="CV379" s="112">
        <f t="shared" si="1359"/>
        <v>0</v>
      </c>
      <c r="CW379" s="112">
        <f t="shared" si="1359"/>
        <v>0</v>
      </c>
      <c r="CX379" s="112">
        <f t="shared" si="1359"/>
        <v>0</v>
      </c>
      <c r="CY379" s="112">
        <f t="shared" si="1359"/>
        <v>5.06</v>
      </c>
      <c r="CZ379" s="112">
        <f t="shared" si="1359"/>
        <v>0</v>
      </c>
      <c r="DA379" s="112">
        <f t="shared" si="1359"/>
        <v>0</v>
      </c>
      <c r="DB379" s="112">
        <f t="shared" si="1359"/>
        <v>0</v>
      </c>
      <c r="DC379" s="112">
        <f t="shared" si="1359"/>
        <v>0</v>
      </c>
      <c r="DD379" s="112">
        <f t="shared" si="1359"/>
        <v>0</v>
      </c>
      <c r="DE379" s="112">
        <f t="shared" si="1359"/>
        <v>1.0791</v>
      </c>
      <c r="DF379" s="112">
        <f t="shared" si="1359"/>
        <v>0.207</v>
      </c>
      <c r="DG379" s="112">
        <f t="shared" si="1359"/>
        <v>0.276</v>
      </c>
      <c r="DH379" s="112">
        <f t="shared" si="1359"/>
        <v>0</v>
      </c>
      <c r="DI379" s="112">
        <f t="shared" si="1359"/>
        <v>0.437</v>
      </c>
      <c r="DJ379" s="112">
        <f t="shared" si="1359"/>
        <v>0.0414</v>
      </c>
      <c r="DK379" s="112">
        <f t="shared" si="1359"/>
        <v>0</v>
      </c>
      <c r="DL379" s="112">
        <f t="shared" si="1359"/>
        <v>0</v>
      </c>
      <c r="DM379" s="112">
        <f t="shared" si="1359"/>
        <v>0</v>
      </c>
      <c r="DN379" s="112">
        <f t="shared" si="1359"/>
        <v>0</v>
      </c>
      <c r="DO379" s="112">
        <f t="shared" si="1359"/>
        <v>0</v>
      </c>
      <c r="DP379" s="112">
        <f t="shared" si="1359"/>
        <v>0</v>
      </c>
      <c r="DQ379" s="112">
        <f t="shared" si="1359"/>
        <v>0</v>
      </c>
      <c r="DR379" s="112">
        <f t="shared" si="1359"/>
        <v>0</v>
      </c>
    </row>
    <row r="380" spans="3:83">
      <c r="C380" s="14" t="s">
        <v>1122</v>
      </c>
      <c r="D380" s="14" t="s">
        <v>1387</v>
      </c>
      <c r="E380" s="14" t="s">
        <v>1504</v>
      </c>
      <c r="F380" s="15"/>
      <c r="G380" s="116">
        <f>AU379</f>
        <v>0.188784</v>
      </c>
      <c r="H380" s="116">
        <f t="shared" ref="H380" si="1360">AV379</f>
        <v>0</v>
      </c>
      <c r="I380" s="116">
        <f t="shared" ref="I380" si="1361">AW379</f>
        <v>0.0325128</v>
      </c>
      <c r="J380" s="116">
        <f t="shared" ref="J380" si="1362">AX379</f>
        <v>0</v>
      </c>
      <c r="K380" s="116">
        <f t="shared" ref="K380" si="1363">AY379</f>
        <v>0</v>
      </c>
      <c r="L380" s="116">
        <f t="shared" ref="L380" si="1364">AZ379</f>
        <v>0.0018304</v>
      </c>
      <c r="M380" s="116">
        <f t="shared" ref="M380" si="1365">BA379</f>
        <v>0.8785524</v>
      </c>
      <c r="N380" s="116">
        <f t="shared" ref="N380" si="1366">BB379</f>
        <v>0.1472</v>
      </c>
      <c r="O380" s="116">
        <f t="shared" ref="O380" si="1367">BC379</f>
        <v>0</v>
      </c>
      <c r="P380" s="116">
        <f t="shared" ref="P380" si="1368">BD379</f>
        <v>0.17664</v>
      </c>
      <c r="Q380" s="116">
        <f t="shared" ref="Q380" si="1369">BE379</f>
        <v>0.7728</v>
      </c>
      <c r="R380" s="116">
        <f t="shared" ref="R380" si="1370">BF379</f>
        <v>0.2588</v>
      </c>
      <c r="S380" s="116">
        <f t="shared" ref="S380" si="1371">BG379</f>
        <v>0.7803072</v>
      </c>
      <c r="T380" s="116">
        <f t="shared" ref="T380" si="1372">BH379</f>
        <v>0.1504</v>
      </c>
      <c r="U380" s="116">
        <f t="shared" ref="U380" si="1373">BI379</f>
        <v>0</v>
      </c>
      <c r="V380" s="116">
        <f t="shared" ref="V380" si="1374">BJ379</f>
        <v>0</v>
      </c>
      <c r="W380" s="116">
        <f t="shared" ref="W380" si="1375">BK379</f>
        <v>0</v>
      </c>
      <c r="X380" s="116">
        <f t="shared" ref="X380" si="1376">BL379</f>
        <v>4.048</v>
      </c>
      <c r="Y380" s="116">
        <f t="shared" ref="Y380" si="1377">BM379</f>
        <v>0</v>
      </c>
      <c r="Z380" s="116">
        <f t="shared" ref="Z380" si="1378">BN379</f>
        <v>0</v>
      </c>
      <c r="AA380" s="116">
        <f t="shared" ref="AA380" si="1379">BO379</f>
        <v>0</v>
      </c>
      <c r="AB380" s="116">
        <f t="shared" ref="AB380" si="1380">BP379</f>
        <v>0</v>
      </c>
      <c r="AC380" s="116">
        <f t="shared" ref="AC380" si="1381">BQ379</f>
        <v>0</v>
      </c>
      <c r="AD380" s="116">
        <f t="shared" ref="AD380" si="1382">BR379</f>
        <v>0.86328</v>
      </c>
      <c r="AE380" s="116">
        <f t="shared" ref="AE380" si="1383">BS379</f>
        <v>0.1656</v>
      </c>
      <c r="AF380" s="116">
        <f t="shared" ref="AF380" si="1384">BT379</f>
        <v>0.2208</v>
      </c>
      <c r="AG380" s="116">
        <f t="shared" ref="AG380" si="1385">BU379</f>
        <v>0</v>
      </c>
      <c r="AH380" s="116">
        <f t="shared" ref="AH380" si="1386">BV379</f>
        <v>0.3496</v>
      </c>
      <c r="AI380" s="116">
        <f t="shared" ref="AI380" si="1387">BW379</f>
        <v>0.03312</v>
      </c>
      <c r="AJ380" s="116">
        <f t="shared" ref="AJ380" si="1388">BX379</f>
        <v>0</v>
      </c>
      <c r="AK380" s="116">
        <f t="shared" ref="AK380" si="1389">BY379</f>
        <v>0</v>
      </c>
      <c r="AL380" s="116">
        <f t="shared" ref="AL380" si="1390">BZ379</f>
        <v>0</v>
      </c>
      <c r="AM380" s="116">
        <f t="shared" ref="AM380" si="1391">CA379</f>
        <v>0</v>
      </c>
      <c r="AN380" s="116">
        <f t="shared" ref="AN380" si="1392">CB379</f>
        <v>0</v>
      </c>
      <c r="AO380" s="116">
        <f t="shared" ref="AO380" si="1393">CC379</f>
        <v>0</v>
      </c>
      <c r="AP380" s="116">
        <f t="shared" ref="AP380" si="1394">CD379</f>
        <v>0</v>
      </c>
      <c r="AQ380" s="116">
        <f t="shared" ref="AQ380" si="1395">CE379</f>
        <v>0</v>
      </c>
      <c r="AT380" s="117" t="s">
        <v>192</v>
      </c>
      <c r="AU380" s="106">
        <f>SUM(AU349:AU379)</f>
        <v>3.99967963317014</v>
      </c>
      <c r="AV380" s="106">
        <f t="shared" ref="AV380:CE380" si="1396">SUM(AV349:AV379)</f>
        <v>0.838021136208073</v>
      </c>
      <c r="AW380" s="106">
        <f t="shared" si="1396"/>
        <v>9.50429241428508</v>
      </c>
      <c r="AX380" s="106">
        <f t="shared" si="1396"/>
        <v>0</v>
      </c>
      <c r="AY380" s="106">
        <f t="shared" si="1396"/>
        <v>0.33154492305867</v>
      </c>
      <c r="AZ380" s="106">
        <f t="shared" si="1396"/>
        <v>10.751996684902</v>
      </c>
      <c r="BA380" s="106">
        <f t="shared" si="1396"/>
        <v>15.7562810378601</v>
      </c>
      <c r="BB380" s="106">
        <f t="shared" si="1396"/>
        <v>4.53137323644313</v>
      </c>
      <c r="BC380" s="106">
        <f t="shared" si="1396"/>
        <v>1.13300587734666</v>
      </c>
      <c r="BD380" s="106">
        <f t="shared" si="1396"/>
        <v>6.50228030626745</v>
      </c>
      <c r="BE380" s="106">
        <f t="shared" si="1396"/>
        <v>38.0107349022855</v>
      </c>
      <c r="BF380" s="106">
        <f t="shared" si="1396"/>
        <v>1.09685198410241</v>
      </c>
      <c r="BG380" s="106">
        <f t="shared" si="1396"/>
        <v>22.8494116887341</v>
      </c>
      <c r="BH380" s="106">
        <f t="shared" si="1396"/>
        <v>0.1504</v>
      </c>
      <c r="BI380" s="106">
        <f t="shared" si="1396"/>
        <v>1.47864759987025</v>
      </c>
      <c r="BJ380" s="106">
        <f t="shared" si="1396"/>
        <v>0</v>
      </c>
      <c r="BK380" s="106">
        <f t="shared" si="1396"/>
        <v>0</v>
      </c>
      <c r="BL380" s="106">
        <f t="shared" si="1396"/>
        <v>37.789135535271</v>
      </c>
      <c r="BM380" s="106">
        <f t="shared" si="1396"/>
        <v>0.684117274371446</v>
      </c>
      <c r="BN380" s="106">
        <f t="shared" si="1396"/>
        <v>0</v>
      </c>
      <c r="BO380" s="106">
        <f t="shared" si="1396"/>
        <v>0.316372156862745</v>
      </c>
      <c r="BP380" s="106">
        <f t="shared" si="1396"/>
        <v>0</v>
      </c>
      <c r="BQ380" s="106">
        <f t="shared" si="1396"/>
        <v>15.2049324016989</v>
      </c>
      <c r="BR380" s="106">
        <f t="shared" si="1396"/>
        <v>1.8692428</v>
      </c>
      <c r="BS380" s="106">
        <f t="shared" si="1396"/>
        <v>7.42726081300746</v>
      </c>
      <c r="BT380" s="106">
        <f t="shared" si="1396"/>
        <v>19.7832714484335</v>
      </c>
      <c r="BU380" s="106">
        <f t="shared" si="1396"/>
        <v>0.0189489581703143</v>
      </c>
      <c r="BV380" s="106">
        <f t="shared" si="1396"/>
        <v>2.25642555562674</v>
      </c>
      <c r="BW380" s="106">
        <f t="shared" si="1396"/>
        <v>2.72357988959279</v>
      </c>
      <c r="BX380" s="106">
        <f t="shared" si="1396"/>
        <v>2.64646289349217</v>
      </c>
      <c r="BY380" s="106">
        <f t="shared" si="1396"/>
        <v>2.2777913020488</v>
      </c>
      <c r="BZ380" s="106">
        <f t="shared" si="1396"/>
        <v>0</v>
      </c>
      <c r="CA380" s="106">
        <f t="shared" si="1396"/>
        <v>0</v>
      </c>
      <c r="CB380" s="106">
        <f t="shared" si="1396"/>
        <v>0</v>
      </c>
      <c r="CC380" s="106">
        <f t="shared" si="1396"/>
        <v>0</v>
      </c>
      <c r="CD380" s="106">
        <f t="shared" si="1396"/>
        <v>0.0008</v>
      </c>
      <c r="CE380" s="106">
        <f t="shared" si="1396"/>
        <v>0</v>
      </c>
    </row>
    <row r="381" ht="16.5" spans="3:43">
      <c r="C381" s="7" t="s">
        <v>1663</v>
      </c>
      <c r="D381" s="7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</row>
    <row r="382" ht="16.5" spans="3:122">
      <c r="C382" s="100" t="s">
        <v>1506</v>
      </c>
      <c r="D382" s="100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T382" s="55" t="s">
        <v>1560</v>
      </c>
      <c r="AU382" s="6" t="str">
        <f>G$4</f>
        <v>AT</v>
      </c>
      <c r="AV382" s="6" t="str">
        <f t="shared" ref="AV382:CE382" si="1397">H$4</f>
        <v>BE</v>
      </c>
      <c r="AW382" s="6" t="str">
        <f t="shared" si="1397"/>
        <v>BG</v>
      </c>
      <c r="AX382" s="6" t="str">
        <f t="shared" si="1397"/>
        <v>CH</v>
      </c>
      <c r="AY382" s="6" t="str">
        <f t="shared" si="1397"/>
        <v>CY</v>
      </c>
      <c r="AZ382" s="6" t="str">
        <f t="shared" si="1397"/>
        <v>CZ</v>
      </c>
      <c r="BA382" s="6" t="str">
        <f t="shared" si="1397"/>
        <v>DE</v>
      </c>
      <c r="BB382" s="6" t="str">
        <f t="shared" si="1397"/>
        <v>DK</v>
      </c>
      <c r="BC382" s="6" t="str">
        <f t="shared" si="1397"/>
        <v>EE</v>
      </c>
      <c r="BD382" s="6" t="str">
        <f t="shared" si="1397"/>
        <v>EL</v>
      </c>
      <c r="BE382" s="6" t="str">
        <f t="shared" si="1397"/>
        <v>ES</v>
      </c>
      <c r="BF382" s="6" t="str">
        <f t="shared" si="1397"/>
        <v>FI</v>
      </c>
      <c r="BG382" s="6" t="str">
        <f t="shared" si="1397"/>
        <v>FR</v>
      </c>
      <c r="BH382" s="6" t="str">
        <f t="shared" si="1397"/>
        <v>HR</v>
      </c>
      <c r="BI382" s="6" t="str">
        <f t="shared" si="1397"/>
        <v>HU</v>
      </c>
      <c r="BJ382" s="6" t="str">
        <f t="shared" si="1397"/>
        <v>IE</v>
      </c>
      <c r="BK382" s="6" t="str">
        <f t="shared" si="1397"/>
        <v>IS</v>
      </c>
      <c r="BL382" s="6" t="str">
        <f t="shared" si="1397"/>
        <v>IT</v>
      </c>
      <c r="BM382" s="6" t="str">
        <f t="shared" si="1397"/>
        <v>LT</v>
      </c>
      <c r="BN382" s="6" t="str">
        <f t="shared" si="1397"/>
        <v>LU</v>
      </c>
      <c r="BO382" s="6" t="str">
        <f t="shared" si="1397"/>
        <v>LV</v>
      </c>
      <c r="BP382" s="6" t="str">
        <f t="shared" si="1397"/>
        <v>MT</v>
      </c>
      <c r="BQ382" s="6" t="str">
        <f t="shared" si="1397"/>
        <v>NL</v>
      </c>
      <c r="BR382" s="6" t="str">
        <f t="shared" si="1397"/>
        <v>NO</v>
      </c>
      <c r="BS382" s="6" t="str">
        <f t="shared" si="1397"/>
        <v>PL</v>
      </c>
      <c r="BT382" s="6" t="str">
        <f t="shared" si="1397"/>
        <v>PT</v>
      </c>
      <c r="BU382" s="6" t="str">
        <f t="shared" si="1397"/>
        <v>RO</v>
      </c>
      <c r="BV382" s="6" t="str">
        <f t="shared" si="1397"/>
        <v>SE</v>
      </c>
      <c r="BW382" s="6" t="str">
        <f t="shared" si="1397"/>
        <v>SI</v>
      </c>
      <c r="BX382" s="6" t="str">
        <f t="shared" si="1397"/>
        <v>SK</v>
      </c>
      <c r="BY382" s="6" t="str">
        <f t="shared" si="1397"/>
        <v>UK</v>
      </c>
      <c r="BZ382" s="6" t="str">
        <f t="shared" si="1397"/>
        <v>AL</v>
      </c>
      <c r="CA382" s="6" t="str">
        <f t="shared" si="1397"/>
        <v>BA</v>
      </c>
      <c r="CB382" s="6" t="str">
        <f t="shared" si="1397"/>
        <v>KS</v>
      </c>
      <c r="CC382" s="6" t="str">
        <f t="shared" si="1397"/>
        <v>ME</v>
      </c>
      <c r="CD382" s="6" t="str">
        <f t="shared" si="1397"/>
        <v>MK</v>
      </c>
      <c r="CE382" s="6" t="str">
        <f t="shared" si="1397"/>
        <v>RS</v>
      </c>
      <c r="CG382" s="55" t="s">
        <v>1563</v>
      </c>
      <c r="CH382" s="6" t="str">
        <f>AU382</f>
        <v>AT</v>
      </c>
      <c r="CI382" s="6" t="str">
        <f t="shared" ref="CI382:DR382" si="1398">AV382</f>
        <v>BE</v>
      </c>
      <c r="CJ382" s="6" t="str">
        <f t="shared" si="1398"/>
        <v>BG</v>
      </c>
      <c r="CK382" s="6" t="str">
        <f t="shared" si="1398"/>
        <v>CH</v>
      </c>
      <c r="CL382" s="6" t="str">
        <f t="shared" si="1398"/>
        <v>CY</v>
      </c>
      <c r="CM382" s="6" t="str">
        <f t="shared" si="1398"/>
        <v>CZ</v>
      </c>
      <c r="CN382" s="6" t="str">
        <f t="shared" si="1398"/>
        <v>DE</v>
      </c>
      <c r="CO382" s="6" t="str">
        <f t="shared" si="1398"/>
        <v>DK</v>
      </c>
      <c r="CP382" s="6" t="str">
        <f t="shared" si="1398"/>
        <v>EE</v>
      </c>
      <c r="CQ382" s="6" t="str">
        <f t="shared" si="1398"/>
        <v>EL</v>
      </c>
      <c r="CR382" s="6" t="str">
        <f t="shared" si="1398"/>
        <v>ES</v>
      </c>
      <c r="CS382" s="6" t="str">
        <f t="shared" si="1398"/>
        <v>FI</v>
      </c>
      <c r="CT382" s="6" t="str">
        <f t="shared" si="1398"/>
        <v>FR</v>
      </c>
      <c r="CU382" s="6" t="str">
        <f t="shared" si="1398"/>
        <v>HR</v>
      </c>
      <c r="CV382" s="6" t="str">
        <f t="shared" si="1398"/>
        <v>HU</v>
      </c>
      <c r="CW382" s="6" t="str">
        <f t="shared" si="1398"/>
        <v>IE</v>
      </c>
      <c r="CX382" s="6" t="str">
        <f t="shared" si="1398"/>
        <v>IS</v>
      </c>
      <c r="CY382" s="6" t="str">
        <f t="shared" si="1398"/>
        <v>IT</v>
      </c>
      <c r="CZ382" s="6" t="str">
        <f t="shared" si="1398"/>
        <v>LT</v>
      </c>
      <c r="DA382" s="6" t="str">
        <f t="shared" si="1398"/>
        <v>LU</v>
      </c>
      <c r="DB382" s="6" t="str">
        <f t="shared" si="1398"/>
        <v>LV</v>
      </c>
      <c r="DC382" s="6" t="str">
        <f t="shared" si="1398"/>
        <v>MT</v>
      </c>
      <c r="DD382" s="6" t="str">
        <f t="shared" si="1398"/>
        <v>NL</v>
      </c>
      <c r="DE382" s="6" t="str">
        <f t="shared" si="1398"/>
        <v>NO</v>
      </c>
      <c r="DF382" s="6" t="str">
        <f t="shared" si="1398"/>
        <v>PL</v>
      </c>
      <c r="DG382" s="6" t="str">
        <f t="shared" si="1398"/>
        <v>PT</v>
      </c>
      <c r="DH382" s="6" t="str">
        <f t="shared" si="1398"/>
        <v>RO</v>
      </c>
      <c r="DI382" s="6" t="str">
        <f t="shared" si="1398"/>
        <v>SE</v>
      </c>
      <c r="DJ382" s="6" t="str">
        <f t="shared" si="1398"/>
        <v>SI</v>
      </c>
      <c r="DK382" s="6" t="str">
        <f t="shared" si="1398"/>
        <v>SK</v>
      </c>
      <c r="DL382" s="6" t="str">
        <f t="shared" si="1398"/>
        <v>UK</v>
      </c>
      <c r="DM382" s="6" t="str">
        <f t="shared" si="1398"/>
        <v>AL</v>
      </c>
      <c r="DN382" s="6" t="str">
        <f t="shared" si="1398"/>
        <v>BA</v>
      </c>
      <c r="DO382" s="6" t="str">
        <f t="shared" si="1398"/>
        <v>KS</v>
      </c>
      <c r="DP382" s="6" t="str">
        <f t="shared" si="1398"/>
        <v>ME</v>
      </c>
      <c r="DQ382" s="6" t="str">
        <f t="shared" si="1398"/>
        <v>MK</v>
      </c>
      <c r="DR382" s="6" t="str">
        <f t="shared" si="1398"/>
        <v>RS</v>
      </c>
    </row>
    <row r="383" spans="3:43">
      <c r="C383" t="s">
        <v>1092</v>
      </c>
      <c r="D383" t="s">
        <v>1503</v>
      </c>
      <c r="E383" t="s">
        <v>244</v>
      </c>
      <c r="F383" s="119">
        <v>2</v>
      </c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/>
      <c r="AP383" s="119"/>
      <c r="AQ383" s="119"/>
    </row>
    <row r="384" spans="3:43">
      <c r="C384" t="s">
        <v>1092</v>
      </c>
      <c r="D384" t="s">
        <v>1393</v>
      </c>
      <c r="E384" t="s">
        <v>1504</v>
      </c>
      <c r="F384" s="119">
        <v>30</v>
      </c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</row>
    <row r="385" spans="3:122">
      <c r="C385" t="s">
        <v>1092</v>
      </c>
      <c r="D385" t="s">
        <v>1505</v>
      </c>
      <c r="E385" t="s">
        <v>1354</v>
      </c>
      <c r="F385" s="13">
        <v>1</v>
      </c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T385" t="str">
        <f>E385</f>
        <v>INMMCH</v>
      </c>
      <c r="AU385" s="45">
        <f>CH385*(IF(G385&lt;&gt;"",G385,$F385)/IF(G383&lt;&gt;"",G383,$F383))</f>
        <v>0.017005</v>
      </c>
      <c r="AV385" s="45">
        <f t="shared" ref="AV385:CE385" si="1399">CI385*(IF(H385&lt;&gt;"",H385,$F385)/IF(H383&lt;&gt;"",H383,$F383))</f>
        <v>0</v>
      </c>
      <c r="AW385" s="45">
        <f t="shared" si="1399"/>
        <v>0</v>
      </c>
      <c r="AX385" s="45">
        <f t="shared" si="1399"/>
        <v>0</v>
      </c>
      <c r="AY385" s="45">
        <f t="shared" si="1399"/>
        <v>0</v>
      </c>
      <c r="AZ385" s="45">
        <f t="shared" si="1399"/>
        <v>0</v>
      </c>
      <c r="BA385" s="45">
        <f t="shared" si="1399"/>
        <v>0</v>
      </c>
      <c r="BB385" s="45">
        <f t="shared" si="1399"/>
        <v>0</v>
      </c>
      <c r="BC385" s="45">
        <f t="shared" si="1399"/>
        <v>0</v>
      </c>
      <c r="BD385" s="45">
        <f t="shared" si="1399"/>
        <v>0</v>
      </c>
      <c r="BE385" s="45">
        <f t="shared" si="1399"/>
        <v>0</v>
      </c>
      <c r="BF385" s="45">
        <f t="shared" si="1399"/>
        <v>0</v>
      </c>
      <c r="BG385" s="45">
        <f t="shared" si="1399"/>
        <v>0</v>
      </c>
      <c r="BH385" s="45">
        <f t="shared" si="1399"/>
        <v>0</v>
      </c>
      <c r="BI385" s="45">
        <f t="shared" si="1399"/>
        <v>0</v>
      </c>
      <c r="BJ385" s="45">
        <f t="shared" si="1399"/>
        <v>0</v>
      </c>
      <c r="BK385" s="45">
        <f t="shared" si="1399"/>
        <v>0</v>
      </c>
      <c r="BL385" s="45">
        <f t="shared" si="1399"/>
        <v>0</v>
      </c>
      <c r="BM385" s="45">
        <f t="shared" si="1399"/>
        <v>0</v>
      </c>
      <c r="BN385" s="45">
        <f t="shared" si="1399"/>
        <v>0</v>
      </c>
      <c r="BO385" s="45">
        <f t="shared" si="1399"/>
        <v>0</v>
      </c>
      <c r="BP385" s="45">
        <f t="shared" si="1399"/>
        <v>0</v>
      </c>
      <c r="BQ385" s="45">
        <f t="shared" si="1399"/>
        <v>0</v>
      </c>
      <c r="BR385" s="45">
        <f t="shared" si="1399"/>
        <v>0</v>
      </c>
      <c r="BS385" s="45">
        <f t="shared" si="1399"/>
        <v>0</v>
      </c>
      <c r="BT385" s="45">
        <f t="shared" si="1399"/>
        <v>0</v>
      </c>
      <c r="BU385" s="45">
        <f t="shared" si="1399"/>
        <v>0</v>
      </c>
      <c r="BV385" s="45">
        <f t="shared" si="1399"/>
        <v>0</v>
      </c>
      <c r="BW385" s="45">
        <f t="shared" si="1399"/>
        <v>0.00084</v>
      </c>
      <c r="BX385" s="45">
        <f t="shared" si="1399"/>
        <v>0</v>
      </c>
      <c r="BY385" s="45">
        <f t="shared" si="1399"/>
        <v>0</v>
      </c>
      <c r="BZ385" s="45">
        <f t="shared" si="1399"/>
        <v>0</v>
      </c>
      <c r="CA385" s="45">
        <f t="shared" si="1399"/>
        <v>0</v>
      </c>
      <c r="CB385" s="45">
        <f t="shared" si="1399"/>
        <v>0</v>
      </c>
      <c r="CC385" s="45">
        <f t="shared" si="1399"/>
        <v>0</v>
      </c>
      <c r="CD385" s="45">
        <f t="shared" si="1399"/>
        <v>0</v>
      </c>
      <c r="CE385" s="45">
        <f t="shared" si="1399"/>
        <v>0</v>
      </c>
      <c r="CG385" t="str">
        <f>E383</f>
        <v>INDBIO</v>
      </c>
      <c r="CH385" s="106">
        <f t="shared" ref="CH385:DR385" si="1400">AZ$15*G$44*G57</f>
        <v>0.03401</v>
      </c>
      <c r="CI385" s="106">
        <f t="shared" si="1400"/>
        <v>0</v>
      </c>
      <c r="CJ385" s="106">
        <f t="shared" si="1400"/>
        <v>0</v>
      </c>
      <c r="CK385" s="106">
        <f t="shared" si="1400"/>
        <v>0</v>
      </c>
      <c r="CL385" s="106">
        <f t="shared" si="1400"/>
        <v>0</v>
      </c>
      <c r="CM385" s="106">
        <f t="shared" si="1400"/>
        <v>0</v>
      </c>
      <c r="CN385" s="106">
        <f t="shared" si="1400"/>
        <v>0</v>
      </c>
      <c r="CO385" s="106">
        <f t="shared" si="1400"/>
        <v>0</v>
      </c>
      <c r="CP385" s="106">
        <f t="shared" si="1400"/>
        <v>0</v>
      </c>
      <c r="CQ385" s="106">
        <f t="shared" si="1400"/>
        <v>0</v>
      </c>
      <c r="CR385" s="106">
        <f t="shared" si="1400"/>
        <v>0</v>
      </c>
      <c r="CS385" s="106">
        <f t="shared" si="1400"/>
        <v>0</v>
      </c>
      <c r="CT385" s="106">
        <f t="shared" si="1400"/>
        <v>0</v>
      </c>
      <c r="CU385" s="106">
        <f t="shared" si="1400"/>
        <v>0</v>
      </c>
      <c r="CV385" s="106">
        <f t="shared" si="1400"/>
        <v>0</v>
      </c>
      <c r="CW385" s="106">
        <f t="shared" si="1400"/>
        <v>0</v>
      </c>
      <c r="CX385" s="106">
        <f t="shared" si="1400"/>
        <v>0</v>
      </c>
      <c r="CY385" s="106">
        <f t="shared" si="1400"/>
        <v>0</v>
      </c>
      <c r="CZ385" s="106">
        <f t="shared" si="1400"/>
        <v>0</v>
      </c>
      <c r="DA385" s="106">
        <f t="shared" si="1400"/>
        <v>0</v>
      </c>
      <c r="DB385" s="106">
        <f t="shared" si="1400"/>
        <v>0</v>
      </c>
      <c r="DC385" s="106">
        <f t="shared" si="1400"/>
        <v>0</v>
      </c>
      <c r="DD385" s="106">
        <f t="shared" si="1400"/>
        <v>0</v>
      </c>
      <c r="DE385" s="106">
        <f t="shared" si="1400"/>
        <v>0</v>
      </c>
      <c r="DF385" s="106">
        <f t="shared" si="1400"/>
        <v>0</v>
      </c>
      <c r="DG385" s="106">
        <f t="shared" si="1400"/>
        <v>0</v>
      </c>
      <c r="DH385" s="106">
        <f t="shared" si="1400"/>
        <v>0</v>
      </c>
      <c r="DI385" s="106">
        <f t="shared" si="1400"/>
        <v>0</v>
      </c>
      <c r="DJ385" s="106">
        <f t="shared" si="1400"/>
        <v>0.00168</v>
      </c>
      <c r="DK385" s="106">
        <f t="shared" si="1400"/>
        <v>0</v>
      </c>
      <c r="DL385" s="106">
        <f t="shared" si="1400"/>
        <v>0</v>
      </c>
      <c r="DM385" s="106">
        <f t="shared" si="1400"/>
        <v>0</v>
      </c>
      <c r="DN385" s="106">
        <f t="shared" si="1400"/>
        <v>0</v>
      </c>
      <c r="DO385" s="106">
        <f t="shared" si="1400"/>
        <v>0</v>
      </c>
      <c r="DP385" s="106">
        <f t="shared" si="1400"/>
        <v>0</v>
      </c>
      <c r="DQ385" s="106">
        <f t="shared" si="1400"/>
        <v>0</v>
      </c>
      <c r="DR385" s="106">
        <f t="shared" si="1400"/>
        <v>0</v>
      </c>
    </row>
    <row r="386" spans="3:43">
      <c r="C386" s="14" t="s">
        <v>1092</v>
      </c>
      <c r="D386" s="14" t="s">
        <v>1387</v>
      </c>
      <c r="E386" s="14" t="s">
        <v>1504</v>
      </c>
      <c r="F386" s="15"/>
      <c r="G386" s="116">
        <f>AU385</f>
        <v>0.017005</v>
      </c>
      <c r="H386" s="116">
        <f t="shared" ref="H386" si="1401">AV385</f>
        <v>0</v>
      </c>
      <c r="I386" s="116">
        <f t="shared" ref="I386" si="1402">AW385</f>
        <v>0</v>
      </c>
      <c r="J386" s="116">
        <f t="shared" ref="J386" si="1403">AX385</f>
        <v>0</v>
      </c>
      <c r="K386" s="116">
        <f t="shared" ref="K386" si="1404">AY385</f>
        <v>0</v>
      </c>
      <c r="L386" s="116">
        <f t="shared" ref="L386" si="1405">AZ385</f>
        <v>0</v>
      </c>
      <c r="M386" s="116">
        <f t="shared" ref="M386" si="1406">BA385</f>
        <v>0</v>
      </c>
      <c r="N386" s="116">
        <f t="shared" ref="N386" si="1407">BB385</f>
        <v>0</v>
      </c>
      <c r="O386" s="116">
        <f t="shared" ref="O386" si="1408">BC385</f>
        <v>0</v>
      </c>
      <c r="P386" s="116">
        <f t="shared" ref="P386" si="1409">BD385</f>
        <v>0</v>
      </c>
      <c r="Q386" s="116">
        <f t="shared" ref="Q386" si="1410">BE385</f>
        <v>0</v>
      </c>
      <c r="R386" s="116">
        <f t="shared" ref="R386" si="1411">BF385</f>
        <v>0</v>
      </c>
      <c r="S386" s="116">
        <f t="shared" ref="S386" si="1412">BG385</f>
        <v>0</v>
      </c>
      <c r="T386" s="116">
        <f t="shared" ref="T386" si="1413">BH385</f>
        <v>0</v>
      </c>
      <c r="U386" s="116">
        <f t="shared" ref="U386" si="1414">BI385</f>
        <v>0</v>
      </c>
      <c r="V386" s="116">
        <f t="shared" ref="V386" si="1415">BJ385</f>
        <v>0</v>
      </c>
      <c r="W386" s="116">
        <f t="shared" ref="W386" si="1416">BK385</f>
        <v>0</v>
      </c>
      <c r="X386" s="116">
        <f t="shared" ref="X386" si="1417">BL385</f>
        <v>0</v>
      </c>
      <c r="Y386" s="116">
        <f t="shared" ref="Y386" si="1418">BM385</f>
        <v>0</v>
      </c>
      <c r="Z386" s="116">
        <f t="shared" ref="Z386" si="1419">BN385</f>
        <v>0</v>
      </c>
      <c r="AA386" s="116">
        <f t="shared" ref="AA386" si="1420">BO385</f>
        <v>0</v>
      </c>
      <c r="AB386" s="116">
        <f t="shared" ref="AB386" si="1421">BP385</f>
        <v>0</v>
      </c>
      <c r="AC386" s="116">
        <f t="shared" ref="AC386" si="1422">BQ385</f>
        <v>0</v>
      </c>
      <c r="AD386" s="116">
        <f t="shared" ref="AD386" si="1423">BR385</f>
        <v>0</v>
      </c>
      <c r="AE386" s="116">
        <f t="shared" ref="AE386" si="1424">BS385</f>
        <v>0</v>
      </c>
      <c r="AF386" s="116">
        <f t="shared" ref="AF386" si="1425">BT385</f>
        <v>0</v>
      </c>
      <c r="AG386" s="116">
        <f t="shared" ref="AG386" si="1426">BU385</f>
        <v>0</v>
      </c>
      <c r="AH386" s="116">
        <f t="shared" ref="AH386" si="1427">BV385</f>
        <v>0</v>
      </c>
      <c r="AI386" s="116">
        <f t="shared" ref="AI386" si="1428">BW385</f>
        <v>0.00084</v>
      </c>
      <c r="AJ386" s="116">
        <f t="shared" ref="AJ386" si="1429">BX385</f>
        <v>0</v>
      </c>
      <c r="AK386" s="116">
        <f t="shared" ref="AK386" si="1430">BY385</f>
        <v>0</v>
      </c>
      <c r="AL386" s="116">
        <f t="shared" ref="AL386" si="1431">BZ385</f>
        <v>0</v>
      </c>
      <c r="AM386" s="116">
        <f t="shared" ref="AM386" si="1432">CA385</f>
        <v>0</v>
      </c>
      <c r="AN386" s="116">
        <f t="shared" ref="AN386" si="1433">CB385</f>
        <v>0</v>
      </c>
      <c r="AO386" s="116">
        <f t="shared" ref="AO386" si="1434">CC385</f>
        <v>0</v>
      </c>
      <c r="AP386" s="116">
        <f t="shared" ref="AP386" si="1435">CD385</f>
        <v>0</v>
      </c>
      <c r="AQ386" s="116">
        <f t="shared" ref="AQ386" si="1436">CE385</f>
        <v>0</v>
      </c>
    </row>
    <row r="387" spans="3:43">
      <c r="C387" t="s">
        <v>1094</v>
      </c>
      <c r="D387" t="s">
        <v>1503</v>
      </c>
      <c r="E387" t="s">
        <v>228</v>
      </c>
      <c r="F387" s="119">
        <v>2</v>
      </c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</row>
    <row r="388" spans="3:43">
      <c r="C388" t="s">
        <v>1094</v>
      </c>
      <c r="D388" t="s">
        <v>1393</v>
      </c>
      <c r="E388" t="s">
        <v>1504</v>
      </c>
      <c r="F388" s="119">
        <v>30</v>
      </c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/>
      <c r="AN388" s="119"/>
      <c r="AO388" s="119"/>
      <c r="AP388" s="119"/>
      <c r="AQ388" s="119"/>
    </row>
    <row r="389" spans="3:122">
      <c r="C389" t="s">
        <v>1094</v>
      </c>
      <c r="D389" t="s">
        <v>1505</v>
      </c>
      <c r="E389" t="s">
        <v>1354</v>
      </c>
      <c r="F389" s="13">
        <v>1</v>
      </c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T389" t="str">
        <f>E389</f>
        <v>INMMCH</v>
      </c>
      <c r="AU389" s="45">
        <f>CH389*(IF(G389&lt;&gt;"",G389,$F389)/IF(G387&lt;&gt;"",G387,$F387))</f>
        <v>0</v>
      </c>
      <c r="AV389" s="45">
        <f t="shared" ref="AV389:CE389" si="1437">CI389*(IF(H389&lt;&gt;"",H389,$F389)/IF(H387&lt;&gt;"",H387,$F387))</f>
        <v>0</v>
      </c>
      <c r="AW389" s="45">
        <f t="shared" si="1437"/>
        <v>0</v>
      </c>
      <c r="AX389" s="45">
        <f t="shared" si="1437"/>
        <v>0</v>
      </c>
      <c r="AY389" s="45">
        <f t="shared" si="1437"/>
        <v>0</v>
      </c>
      <c r="AZ389" s="45">
        <f t="shared" si="1437"/>
        <v>0.942915913663519</v>
      </c>
      <c r="BA389" s="45">
        <f t="shared" si="1437"/>
        <v>0</v>
      </c>
      <c r="BB389" s="45">
        <f t="shared" si="1437"/>
        <v>0</v>
      </c>
      <c r="BC389" s="45">
        <f t="shared" si="1437"/>
        <v>0</v>
      </c>
      <c r="BD389" s="45">
        <f t="shared" si="1437"/>
        <v>0</v>
      </c>
      <c r="BE389" s="45">
        <f t="shared" si="1437"/>
        <v>0</v>
      </c>
      <c r="BF389" s="45">
        <f t="shared" si="1437"/>
        <v>0</v>
      </c>
      <c r="BG389" s="45">
        <f t="shared" si="1437"/>
        <v>0</v>
      </c>
      <c r="BH389" s="45">
        <f t="shared" si="1437"/>
        <v>0</v>
      </c>
      <c r="BI389" s="45">
        <f t="shared" si="1437"/>
        <v>0</v>
      </c>
      <c r="BJ389" s="45">
        <f t="shared" si="1437"/>
        <v>0</v>
      </c>
      <c r="BK389" s="45">
        <f t="shared" si="1437"/>
        <v>0</v>
      </c>
      <c r="BL389" s="45">
        <f t="shared" si="1437"/>
        <v>0</v>
      </c>
      <c r="BM389" s="45">
        <f t="shared" si="1437"/>
        <v>0</v>
      </c>
      <c r="BN389" s="45">
        <f t="shared" si="1437"/>
        <v>0</v>
      </c>
      <c r="BO389" s="45">
        <f t="shared" si="1437"/>
        <v>0</v>
      </c>
      <c r="BP389" s="45">
        <f t="shared" si="1437"/>
        <v>0</v>
      </c>
      <c r="BQ389" s="45">
        <f t="shared" si="1437"/>
        <v>0</v>
      </c>
      <c r="BR389" s="45">
        <f t="shared" si="1437"/>
        <v>0</v>
      </c>
      <c r="BS389" s="45">
        <f t="shared" si="1437"/>
        <v>0</v>
      </c>
      <c r="BT389" s="45">
        <f t="shared" si="1437"/>
        <v>0</v>
      </c>
      <c r="BU389" s="45">
        <f t="shared" si="1437"/>
        <v>0</v>
      </c>
      <c r="BV389" s="45">
        <f t="shared" si="1437"/>
        <v>0</v>
      </c>
      <c r="BW389" s="45">
        <f t="shared" si="1437"/>
        <v>0.00658</v>
      </c>
      <c r="BX389" s="45">
        <f t="shared" si="1437"/>
        <v>0</v>
      </c>
      <c r="BY389" s="45">
        <f t="shared" si="1437"/>
        <v>0</v>
      </c>
      <c r="BZ389" s="45">
        <f t="shared" si="1437"/>
        <v>0</v>
      </c>
      <c r="CA389" s="45">
        <f t="shared" si="1437"/>
        <v>0</v>
      </c>
      <c r="CB389" s="45">
        <f t="shared" si="1437"/>
        <v>0</v>
      </c>
      <c r="CC389" s="45">
        <f t="shared" si="1437"/>
        <v>0</v>
      </c>
      <c r="CD389" s="45">
        <f t="shared" si="1437"/>
        <v>0</v>
      </c>
      <c r="CE389" s="45">
        <f t="shared" si="1437"/>
        <v>0</v>
      </c>
      <c r="CG389" t="str">
        <f>E387</f>
        <v>INDCOA</v>
      </c>
      <c r="CH389" s="106">
        <f t="shared" ref="CH389:DR389" si="1438">AZ$5*G$26*G62</f>
        <v>0</v>
      </c>
      <c r="CI389" s="106">
        <f t="shared" si="1438"/>
        <v>0</v>
      </c>
      <c r="CJ389" s="106">
        <f t="shared" si="1438"/>
        <v>0</v>
      </c>
      <c r="CK389" s="106">
        <f t="shared" si="1438"/>
        <v>0</v>
      </c>
      <c r="CL389" s="106">
        <f t="shared" si="1438"/>
        <v>0</v>
      </c>
      <c r="CM389" s="106">
        <f t="shared" si="1438"/>
        <v>1.88583182732704</v>
      </c>
      <c r="CN389" s="106">
        <f t="shared" si="1438"/>
        <v>0</v>
      </c>
      <c r="CO389" s="106">
        <f t="shared" si="1438"/>
        <v>0</v>
      </c>
      <c r="CP389" s="106">
        <f t="shared" si="1438"/>
        <v>0</v>
      </c>
      <c r="CQ389" s="106">
        <f t="shared" si="1438"/>
        <v>0</v>
      </c>
      <c r="CR389" s="106">
        <f t="shared" si="1438"/>
        <v>0</v>
      </c>
      <c r="CS389" s="106">
        <f t="shared" si="1438"/>
        <v>0</v>
      </c>
      <c r="CT389" s="106">
        <f t="shared" si="1438"/>
        <v>0</v>
      </c>
      <c r="CU389" s="106">
        <f t="shared" si="1438"/>
        <v>0</v>
      </c>
      <c r="CV389" s="106">
        <f t="shared" si="1438"/>
        <v>0</v>
      </c>
      <c r="CW389" s="106">
        <f t="shared" si="1438"/>
        <v>0</v>
      </c>
      <c r="CX389" s="106">
        <f t="shared" si="1438"/>
        <v>0</v>
      </c>
      <c r="CY389" s="106">
        <f t="shared" si="1438"/>
        <v>0</v>
      </c>
      <c r="CZ389" s="106">
        <f t="shared" si="1438"/>
        <v>0</v>
      </c>
      <c r="DA389" s="106">
        <f t="shared" si="1438"/>
        <v>0</v>
      </c>
      <c r="DB389" s="106">
        <f t="shared" si="1438"/>
        <v>0</v>
      </c>
      <c r="DC389" s="106">
        <f t="shared" si="1438"/>
        <v>0</v>
      </c>
      <c r="DD389" s="106">
        <f t="shared" si="1438"/>
        <v>0</v>
      </c>
      <c r="DE389" s="106">
        <f t="shared" si="1438"/>
        <v>0</v>
      </c>
      <c r="DF389" s="106">
        <f t="shared" si="1438"/>
        <v>0</v>
      </c>
      <c r="DG389" s="106">
        <f t="shared" si="1438"/>
        <v>0</v>
      </c>
      <c r="DH389" s="106">
        <f t="shared" si="1438"/>
        <v>0</v>
      </c>
      <c r="DI389" s="106">
        <f t="shared" si="1438"/>
        <v>0</v>
      </c>
      <c r="DJ389" s="106">
        <f t="shared" si="1438"/>
        <v>0.01316</v>
      </c>
      <c r="DK389" s="106">
        <f t="shared" si="1438"/>
        <v>0</v>
      </c>
      <c r="DL389" s="106">
        <f t="shared" si="1438"/>
        <v>0</v>
      </c>
      <c r="DM389" s="106">
        <f t="shared" si="1438"/>
        <v>0</v>
      </c>
      <c r="DN389" s="106">
        <f t="shared" si="1438"/>
        <v>0</v>
      </c>
      <c r="DO389" s="106">
        <f t="shared" si="1438"/>
        <v>0</v>
      </c>
      <c r="DP389" s="106">
        <f t="shared" si="1438"/>
        <v>0</v>
      </c>
      <c r="DQ389" s="106">
        <f t="shared" si="1438"/>
        <v>0</v>
      </c>
      <c r="DR389" s="106">
        <f t="shared" si="1438"/>
        <v>0</v>
      </c>
    </row>
    <row r="390" spans="3:43">
      <c r="C390" s="14" t="s">
        <v>1094</v>
      </c>
      <c r="D390" s="14" t="s">
        <v>1387</v>
      </c>
      <c r="E390" s="14" t="s">
        <v>1504</v>
      </c>
      <c r="F390" s="15"/>
      <c r="G390" s="116">
        <f>AU389</f>
        <v>0</v>
      </c>
      <c r="H390" s="116">
        <f t="shared" ref="H390" si="1439">AV389</f>
        <v>0</v>
      </c>
      <c r="I390" s="116">
        <f t="shared" ref="I390" si="1440">AW389</f>
        <v>0</v>
      </c>
      <c r="J390" s="116">
        <f t="shared" ref="J390" si="1441">AX389</f>
        <v>0</v>
      </c>
      <c r="K390" s="116">
        <f t="shared" ref="K390" si="1442">AY389</f>
        <v>0</v>
      </c>
      <c r="L390" s="116">
        <f t="shared" ref="L390" si="1443">AZ389</f>
        <v>0.942915913663519</v>
      </c>
      <c r="M390" s="116">
        <f t="shared" ref="M390" si="1444">BA389</f>
        <v>0</v>
      </c>
      <c r="N390" s="116">
        <f t="shared" ref="N390" si="1445">BB389</f>
        <v>0</v>
      </c>
      <c r="O390" s="116">
        <f t="shared" ref="O390" si="1446">BC389</f>
        <v>0</v>
      </c>
      <c r="P390" s="116">
        <f t="shared" ref="P390" si="1447">BD389</f>
        <v>0</v>
      </c>
      <c r="Q390" s="116">
        <f t="shared" ref="Q390" si="1448">BE389</f>
        <v>0</v>
      </c>
      <c r="R390" s="116">
        <f t="shared" ref="R390" si="1449">BF389</f>
        <v>0</v>
      </c>
      <c r="S390" s="116">
        <f t="shared" ref="S390" si="1450">BG389</f>
        <v>0</v>
      </c>
      <c r="T390" s="116">
        <f t="shared" ref="T390" si="1451">BH389</f>
        <v>0</v>
      </c>
      <c r="U390" s="116">
        <f t="shared" ref="U390" si="1452">BI389</f>
        <v>0</v>
      </c>
      <c r="V390" s="116">
        <f t="shared" ref="V390" si="1453">BJ389</f>
        <v>0</v>
      </c>
      <c r="W390" s="116">
        <f t="shared" ref="W390" si="1454">BK389</f>
        <v>0</v>
      </c>
      <c r="X390" s="116">
        <f t="shared" ref="X390" si="1455">BL389</f>
        <v>0</v>
      </c>
      <c r="Y390" s="116">
        <f t="shared" ref="Y390" si="1456">BM389</f>
        <v>0</v>
      </c>
      <c r="Z390" s="116">
        <f t="shared" ref="Z390" si="1457">BN389</f>
        <v>0</v>
      </c>
      <c r="AA390" s="116">
        <f t="shared" ref="AA390" si="1458">BO389</f>
        <v>0</v>
      </c>
      <c r="AB390" s="116">
        <f t="shared" ref="AB390" si="1459">BP389</f>
        <v>0</v>
      </c>
      <c r="AC390" s="116">
        <f t="shared" ref="AC390" si="1460">BQ389</f>
        <v>0</v>
      </c>
      <c r="AD390" s="116">
        <f t="shared" ref="AD390" si="1461">BR389</f>
        <v>0</v>
      </c>
      <c r="AE390" s="116">
        <f t="shared" ref="AE390" si="1462">BS389</f>
        <v>0</v>
      </c>
      <c r="AF390" s="116">
        <f t="shared" ref="AF390" si="1463">BT389</f>
        <v>0</v>
      </c>
      <c r="AG390" s="116">
        <f t="shared" ref="AG390" si="1464">BU389</f>
        <v>0</v>
      </c>
      <c r="AH390" s="116">
        <f t="shared" ref="AH390" si="1465">BV389</f>
        <v>0</v>
      </c>
      <c r="AI390" s="116">
        <f t="shared" ref="AI390" si="1466">BW389</f>
        <v>0.00658</v>
      </c>
      <c r="AJ390" s="116">
        <f t="shared" ref="AJ390" si="1467">BX389</f>
        <v>0</v>
      </c>
      <c r="AK390" s="116">
        <f t="shared" ref="AK390" si="1468">BY389</f>
        <v>0</v>
      </c>
      <c r="AL390" s="116">
        <f t="shared" ref="AL390" si="1469">BZ389</f>
        <v>0</v>
      </c>
      <c r="AM390" s="116">
        <f t="shared" ref="AM390" si="1470">CA389</f>
        <v>0</v>
      </c>
      <c r="AN390" s="116">
        <f t="shared" ref="AN390" si="1471">CB389</f>
        <v>0</v>
      </c>
      <c r="AO390" s="116">
        <f t="shared" ref="AO390" si="1472">CC389</f>
        <v>0</v>
      </c>
      <c r="AP390" s="116">
        <f t="shared" ref="AP390" si="1473">CD389</f>
        <v>0</v>
      </c>
      <c r="AQ390" s="116">
        <f t="shared" ref="AQ390" si="1474">CE389</f>
        <v>0</v>
      </c>
    </row>
    <row r="391" spans="3:43">
      <c r="C391" t="s">
        <v>1096</v>
      </c>
      <c r="D391" t="s">
        <v>1503</v>
      </c>
      <c r="E391" t="s">
        <v>232</v>
      </c>
      <c r="F391" s="119">
        <v>2</v>
      </c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</row>
    <row r="392" spans="3:43">
      <c r="C392" t="s">
        <v>1096</v>
      </c>
      <c r="D392" t="s">
        <v>1393</v>
      </c>
      <c r="E392" t="s">
        <v>1504</v>
      </c>
      <c r="F392" s="119">
        <v>30</v>
      </c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/>
      <c r="AO392" s="119"/>
      <c r="AP392" s="119"/>
      <c r="AQ392" s="119"/>
    </row>
    <row r="393" spans="3:122">
      <c r="C393" t="s">
        <v>1096</v>
      </c>
      <c r="D393" t="s">
        <v>1505</v>
      </c>
      <c r="E393" t="s">
        <v>1354</v>
      </c>
      <c r="F393" s="13">
        <v>1</v>
      </c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T393" t="str">
        <f>E393</f>
        <v>INMMCH</v>
      </c>
      <c r="AU393" s="45">
        <f>CH393*(IF(G393&lt;&gt;"",G393,$F393)/IF(G391&lt;&gt;"",G391,$F391))</f>
        <v>0</v>
      </c>
      <c r="AV393" s="45">
        <f t="shared" ref="AV393:CE393" si="1475">CI393*(IF(H393&lt;&gt;"",H393,$F393)/IF(H391&lt;&gt;"",H391,$F391))</f>
        <v>0</v>
      </c>
      <c r="AW393" s="45">
        <f t="shared" si="1475"/>
        <v>0</v>
      </c>
      <c r="AX393" s="45">
        <f t="shared" si="1475"/>
        <v>0</v>
      </c>
      <c r="AY393" s="45">
        <f t="shared" si="1475"/>
        <v>0</v>
      </c>
      <c r="AZ393" s="45">
        <f t="shared" si="1475"/>
        <v>0</v>
      </c>
      <c r="BA393" s="45">
        <f t="shared" si="1475"/>
        <v>0</v>
      </c>
      <c r="BB393" s="45">
        <f t="shared" si="1475"/>
        <v>0</v>
      </c>
      <c r="BC393" s="45">
        <f t="shared" si="1475"/>
        <v>0</v>
      </c>
      <c r="BD393" s="45">
        <f t="shared" si="1475"/>
        <v>0</v>
      </c>
      <c r="BE393" s="45">
        <f t="shared" si="1475"/>
        <v>0</v>
      </c>
      <c r="BF393" s="45">
        <f t="shared" si="1475"/>
        <v>0</v>
      </c>
      <c r="BG393" s="45">
        <f t="shared" si="1475"/>
        <v>0</v>
      </c>
      <c r="BH393" s="45">
        <f t="shared" si="1475"/>
        <v>0</v>
      </c>
      <c r="BI393" s="45">
        <f t="shared" si="1475"/>
        <v>0</v>
      </c>
      <c r="BJ393" s="45">
        <f t="shared" si="1475"/>
        <v>0</v>
      </c>
      <c r="BK393" s="45">
        <f t="shared" si="1475"/>
        <v>0</v>
      </c>
      <c r="BL393" s="45">
        <f t="shared" si="1475"/>
        <v>0</v>
      </c>
      <c r="BM393" s="45">
        <f t="shared" si="1475"/>
        <v>0</v>
      </c>
      <c r="BN393" s="45">
        <f t="shared" si="1475"/>
        <v>0</v>
      </c>
      <c r="BO393" s="45">
        <f t="shared" si="1475"/>
        <v>0</v>
      </c>
      <c r="BP393" s="45">
        <f t="shared" si="1475"/>
        <v>0</v>
      </c>
      <c r="BQ393" s="45">
        <f t="shared" si="1475"/>
        <v>0</v>
      </c>
      <c r="BR393" s="45">
        <f t="shared" si="1475"/>
        <v>0</v>
      </c>
      <c r="BS393" s="45">
        <f t="shared" si="1475"/>
        <v>0</v>
      </c>
      <c r="BT393" s="45">
        <f t="shared" si="1475"/>
        <v>0</v>
      </c>
      <c r="BU393" s="45">
        <f t="shared" si="1475"/>
        <v>0</v>
      </c>
      <c r="BV393" s="45">
        <f t="shared" si="1475"/>
        <v>0</v>
      </c>
      <c r="BW393" s="45">
        <f t="shared" si="1475"/>
        <v>0</v>
      </c>
      <c r="BX393" s="45">
        <f t="shared" si="1475"/>
        <v>0</v>
      </c>
      <c r="BY393" s="45">
        <f t="shared" si="1475"/>
        <v>0</v>
      </c>
      <c r="BZ393" s="45">
        <f t="shared" si="1475"/>
        <v>0</v>
      </c>
      <c r="CA393" s="45">
        <f t="shared" si="1475"/>
        <v>0</v>
      </c>
      <c r="CB393" s="45">
        <f t="shared" si="1475"/>
        <v>0</v>
      </c>
      <c r="CC393" s="45">
        <f t="shared" si="1475"/>
        <v>0</v>
      </c>
      <c r="CD393" s="45">
        <f t="shared" si="1475"/>
        <v>0</v>
      </c>
      <c r="CE393" s="45">
        <f t="shared" si="1475"/>
        <v>0</v>
      </c>
      <c r="CG393" t="str">
        <f>E391</f>
        <v>INDCOK</v>
      </c>
      <c r="CH393" s="106">
        <f t="shared" ref="CH393:DR393" si="1476">AZ$8*G$46*G67</f>
        <v>0</v>
      </c>
      <c r="CI393" s="106">
        <f t="shared" si="1476"/>
        <v>0</v>
      </c>
      <c r="CJ393" s="106">
        <f t="shared" si="1476"/>
        <v>0</v>
      </c>
      <c r="CK393" s="106">
        <f t="shared" si="1476"/>
        <v>0</v>
      </c>
      <c r="CL393" s="106">
        <f t="shared" si="1476"/>
        <v>0</v>
      </c>
      <c r="CM393" s="106">
        <f t="shared" si="1476"/>
        <v>0</v>
      </c>
      <c r="CN393" s="106">
        <f t="shared" si="1476"/>
        <v>0</v>
      </c>
      <c r="CO393" s="106">
        <f t="shared" si="1476"/>
        <v>0</v>
      </c>
      <c r="CP393" s="106">
        <f t="shared" si="1476"/>
        <v>0</v>
      </c>
      <c r="CQ393" s="106">
        <f t="shared" si="1476"/>
        <v>0</v>
      </c>
      <c r="CR393" s="106">
        <f t="shared" si="1476"/>
        <v>0</v>
      </c>
      <c r="CS393" s="106">
        <f t="shared" si="1476"/>
        <v>0</v>
      </c>
      <c r="CT393" s="106">
        <f t="shared" si="1476"/>
        <v>0</v>
      </c>
      <c r="CU393" s="106">
        <f t="shared" si="1476"/>
        <v>0</v>
      </c>
      <c r="CV393" s="106">
        <f t="shared" si="1476"/>
        <v>0</v>
      </c>
      <c r="CW393" s="106">
        <f t="shared" si="1476"/>
        <v>0</v>
      </c>
      <c r="CX393" s="106">
        <f t="shared" si="1476"/>
        <v>0</v>
      </c>
      <c r="CY393" s="106">
        <f t="shared" si="1476"/>
        <v>0</v>
      </c>
      <c r="CZ393" s="106">
        <f t="shared" si="1476"/>
        <v>0</v>
      </c>
      <c r="DA393" s="106">
        <f t="shared" si="1476"/>
        <v>0</v>
      </c>
      <c r="DB393" s="106">
        <f t="shared" si="1476"/>
        <v>0</v>
      </c>
      <c r="DC393" s="106">
        <f t="shared" si="1476"/>
        <v>0</v>
      </c>
      <c r="DD393" s="106">
        <f t="shared" si="1476"/>
        <v>0</v>
      </c>
      <c r="DE393" s="106">
        <f t="shared" si="1476"/>
        <v>0</v>
      </c>
      <c r="DF393" s="106">
        <f t="shared" si="1476"/>
        <v>0</v>
      </c>
      <c r="DG393" s="106">
        <f t="shared" si="1476"/>
        <v>0</v>
      </c>
      <c r="DH393" s="106">
        <f t="shared" si="1476"/>
        <v>0</v>
      </c>
      <c r="DI393" s="106">
        <f t="shared" si="1476"/>
        <v>0</v>
      </c>
      <c r="DJ393" s="106">
        <f t="shared" si="1476"/>
        <v>0</v>
      </c>
      <c r="DK393" s="106">
        <f t="shared" si="1476"/>
        <v>0</v>
      </c>
      <c r="DL393" s="106">
        <f t="shared" si="1476"/>
        <v>0</v>
      </c>
      <c r="DM393" s="106">
        <f t="shared" si="1476"/>
        <v>0</v>
      </c>
      <c r="DN393" s="106">
        <f t="shared" si="1476"/>
        <v>0</v>
      </c>
      <c r="DO393" s="106">
        <f t="shared" si="1476"/>
        <v>0</v>
      </c>
      <c r="DP393" s="106">
        <f t="shared" si="1476"/>
        <v>0</v>
      </c>
      <c r="DQ393" s="106">
        <f t="shared" si="1476"/>
        <v>0</v>
      </c>
      <c r="DR393" s="106">
        <f t="shared" si="1476"/>
        <v>0</v>
      </c>
    </row>
    <row r="394" spans="3:43">
      <c r="C394" s="14" t="s">
        <v>1096</v>
      </c>
      <c r="D394" s="14" t="s">
        <v>1387</v>
      </c>
      <c r="E394" s="14" t="s">
        <v>1504</v>
      </c>
      <c r="F394" s="15"/>
      <c r="G394" s="116">
        <f>AU393</f>
        <v>0</v>
      </c>
      <c r="H394" s="116">
        <f t="shared" ref="H394" si="1477">AV393</f>
        <v>0</v>
      </c>
      <c r="I394" s="116">
        <f t="shared" ref="I394" si="1478">AW393</f>
        <v>0</v>
      </c>
      <c r="J394" s="116">
        <f t="shared" ref="J394" si="1479">AX393</f>
        <v>0</v>
      </c>
      <c r="K394" s="116">
        <f t="shared" ref="K394" si="1480">AY393</f>
        <v>0</v>
      </c>
      <c r="L394" s="116">
        <f t="shared" ref="L394" si="1481">AZ393</f>
        <v>0</v>
      </c>
      <c r="M394" s="116">
        <f t="shared" ref="M394" si="1482">BA393</f>
        <v>0</v>
      </c>
      <c r="N394" s="116">
        <f t="shared" ref="N394" si="1483">BB393</f>
        <v>0</v>
      </c>
      <c r="O394" s="116">
        <f t="shared" ref="O394" si="1484">BC393</f>
        <v>0</v>
      </c>
      <c r="P394" s="116">
        <f t="shared" ref="P394" si="1485">BD393</f>
        <v>0</v>
      </c>
      <c r="Q394" s="116">
        <f t="shared" ref="Q394" si="1486">BE393</f>
        <v>0</v>
      </c>
      <c r="R394" s="116">
        <f t="shared" ref="R394" si="1487">BF393</f>
        <v>0</v>
      </c>
      <c r="S394" s="116">
        <f t="shared" ref="S394" si="1488">BG393</f>
        <v>0</v>
      </c>
      <c r="T394" s="116">
        <f t="shared" ref="T394" si="1489">BH393</f>
        <v>0</v>
      </c>
      <c r="U394" s="116">
        <f t="shared" ref="U394" si="1490">BI393</f>
        <v>0</v>
      </c>
      <c r="V394" s="116">
        <f t="shared" ref="V394" si="1491">BJ393</f>
        <v>0</v>
      </c>
      <c r="W394" s="116">
        <f t="shared" ref="W394" si="1492">BK393</f>
        <v>0</v>
      </c>
      <c r="X394" s="116">
        <f t="shared" ref="X394" si="1493">BL393</f>
        <v>0</v>
      </c>
      <c r="Y394" s="116">
        <f t="shared" ref="Y394" si="1494">BM393</f>
        <v>0</v>
      </c>
      <c r="Z394" s="116">
        <f t="shared" ref="Z394" si="1495">BN393</f>
        <v>0</v>
      </c>
      <c r="AA394" s="116">
        <f t="shared" ref="AA394" si="1496">BO393</f>
        <v>0</v>
      </c>
      <c r="AB394" s="116">
        <f t="shared" ref="AB394" si="1497">BP393</f>
        <v>0</v>
      </c>
      <c r="AC394" s="116">
        <f t="shared" ref="AC394" si="1498">BQ393</f>
        <v>0</v>
      </c>
      <c r="AD394" s="116">
        <f t="shared" ref="AD394" si="1499">BR393</f>
        <v>0</v>
      </c>
      <c r="AE394" s="116">
        <f t="shared" ref="AE394" si="1500">BS393</f>
        <v>0</v>
      </c>
      <c r="AF394" s="116">
        <f t="shared" ref="AF394" si="1501">BT393</f>
        <v>0</v>
      </c>
      <c r="AG394" s="116">
        <f t="shared" ref="AG394" si="1502">BU393</f>
        <v>0</v>
      </c>
      <c r="AH394" s="116">
        <f t="shared" ref="AH394" si="1503">BV393</f>
        <v>0</v>
      </c>
      <c r="AI394" s="116">
        <f t="shared" ref="AI394" si="1504">BW393</f>
        <v>0</v>
      </c>
      <c r="AJ394" s="116">
        <f t="shared" ref="AJ394" si="1505">BX393</f>
        <v>0</v>
      </c>
      <c r="AK394" s="116">
        <f t="shared" ref="AK394" si="1506">BY393</f>
        <v>0</v>
      </c>
      <c r="AL394" s="116">
        <f t="shared" ref="AL394" si="1507">BZ393</f>
        <v>0</v>
      </c>
      <c r="AM394" s="116">
        <f t="shared" ref="AM394" si="1508">CA393</f>
        <v>0</v>
      </c>
      <c r="AN394" s="116">
        <f t="shared" ref="AN394" si="1509">CB393</f>
        <v>0</v>
      </c>
      <c r="AO394" s="116">
        <f t="shared" ref="AO394" si="1510">CC393</f>
        <v>0</v>
      </c>
      <c r="AP394" s="116">
        <f t="shared" ref="AP394" si="1511">CD393</f>
        <v>0</v>
      </c>
      <c r="AQ394" s="116">
        <f t="shared" ref="AQ394" si="1512">CE393</f>
        <v>0</v>
      </c>
    </row>
    <row r="395" spans="3:43">
      <c r="C395" t="s">
        <v>1098</v>
      </c>
      <c r="D395" t="s">
        <v>1503</v>
      </c>
      <c r="E395" t="s">
        <v>247</v>
      </c>
      <c r="F395" s="119">
        <v>1.05263157894737</v>
      </c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  <c r="AG395" s="119"/>
      <c r="AH395" s="119"/>
      <c r="AI395" s="119"/>
      <c r="AJ395" s="119"/>
      <c r="AK395" s="119"/>
      <c r="AL395" s="119"/>
      <c r="AM395" s="119"/>
      <c r="AN395" s="119"/>
      <c r="AO395" s="119"/>
      <c r="AP395" s="119"/>
      <c r="AQ395" s="119"/>
    </row>
    <row r="396" spans="3:43">
      <c r="C396" t="s">
        <v>1098</v>
      </c>
      <c r="D396" t="s">
        <v>1393</v>
      </c>
      <c r="E396" t="s">
        <v>1504</v>
      </c>
      <c r="F396" s="119">
        <v>30</v>
      </c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/>
      <c r="AH396" s="119"/>
      <c r="AI396" s="119"/>
      <c r="AJ396" s="119"/>
      <c r="AK396" s="119"/>
      <c r="AL396" s="119"/>
      <c r="AM396" s="119"/>
      <c r="AN396" s="119"/>
      <c r="AO396" s="119"/>
      <c r="AP396" s="119"/>
      <c r="AQ396" s="119"/>
    </row>
    <row r="397" spans="3:122">
      <c r="C397" t="s">
        <v>1098</v>
      </c>
      <c r="D397" t="s">
        <v>1505</v>
      </c>
      <c r="E397" t="s">
        <v>1354</v>
      </c>
      <c r="F397" s="13">
        <v>1</v>
      </c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T397" t="str">
        <f>E397</f>
        <v>INMMCH</v>
      </c>
      <c r="AU397" s="45">
        <f>CH397*(IF(G397&lt;&gt;"",G397,$F397)/IF(G395&lt;&gt;"",G395,$F395))</f>
        <v>0.816785567464116</v>
      </c>
      <c r="AV397" s="45">
        <f t="shared" ref="AV397:CE397" si="1513">CI397*(IF(H397&lt;&gt;"",H397,$F397)/IF(H395&lt;&gt;"",H395,$F395))</f>
        <v>0</v>
      </c>
      <c r="AW397" s="45">
        <f t="shared" si="1513"/>
        <v>0.887348582308224</v>
      </c>
      <c r="AX397" s="45">
        <f t="shared" si="1513"/>
        <v>0</v>
      </c>
      <c r="AY397" s="45">
        <f t="shared" si="1513"/>
        <v>0.270158348318206</v>
      </c>
      <c r="AZ397" s="45">
        <f t="shared" si="1513"/>
        <v>0</v>
      </c>
      <c r="BA397" s="45">
        <f t="shared" si="1513"/>
        <v>8.03010363063617</v>
      </c>
      <c r="BB397" s="45">
        <f t="shared" si="1513"/>
        <v>0</v>
      </c>
      <c r="BC397" s="45">
        <f t="shared" si="1513"/>
        <v>0.102981990113919</v>
      </c>
      <c r="BD397" s="45">
        <f t="shared" si="1513"/>
        <v>1.47004432907442</v>
      </c>
      <c r="BE397" s="45">
        <f t="shared" si="1513"/>
        <v>10.6944995203292</v>
      </c>
      <c r="BF397" s="45">
        <f t="shared" si="1513"/>
        <v>0.413081279188267</v>
      </c>
      <c r="BG397" s="45">
        <f t="shared" si="1513"/>
        <v>9.75427929564036</v>
      </c>
      <c r="BH397" s="45">
        <f t="shared" si="1513"/>
        <v>0</v>
      </c>
      <c r="BI397" s="45">
        <f t="shared" si="1513"/>
        <v>0.917918788831462</v>
      </c>
      <c r="BJ397" s="45">
        <f t="shared" si="1513"/>
        <v>0.996297255813952</v>
      </c>
      <c r="BK397" s="45">
        <f t="shared" si="1513"/>
        <v>0</v>
      </c>
      <c r="BL397" s="45">
        <f t="shared" si="1513"/>
        <v>28.7370737649024</v>
      </c>
      <c r="BM397" s="45">
        <f t="shared" si="1513"/>
        <v>0.177063645567663</v>
      </c>
      <c r="BN397" s="45">
        <f t="shared" si="1513"/>
        <v>0</v>
      </c>
      <c r="BO397" s="45">
        <f t="shared" si="1513"/>
        <v>0.0294026917129035</v>
      </c>
      <c r="BP397" s="45">
        <f t="shared" si="1513"/>
        <v>0</v>
      </c>
      <c r="BQ397" s="45">
        <f t="shared" si="1513"/>
        <v>1.34798686189889</v>
      </c>
      <c r="BR397" s="45">
        <f t="shared" si="1513"/>
        <v>0.3371645</v>
      </c>
      <c r="BS397" s="45">
        <f t="shared" si="1513"/>
        <v>8.98181476607732</v>
      </c>
      <c r="BT397" s="45">
        <f t="shared" si="1513"/>
        <v>0</v>
      </c>
      <c r="BU397" s="45">
        <f t="shared" si="1513"/>
        <v>1.69746959362339</v>
      </c>
      <c r="BV397" s="45">
        <f t="shared" si="1513"/>
        <v>1.78200108364054</v>
      </c>
      <c r="BW397" s="45">
        <f t="shared" si="1513"/>
        <v>0.00675456061062005</v>
      </c>
      <c r="BX397" s="45">
        <f t="shared" si="1513"/>
        <v>0.402579639648996</v>
      </c>
      <c r="BY397" s="45">
        <f t="shared" si="1513"/>
        <v>13.2576892064434</v>
      </c>
      <c r="BZ397" s="45">
        <f t="shared" si="1513"/>
        <v>0</v>
      </c>
      <c r="CA397" s="45">
        <f t="shared" si="1513"/>
        <v>0</v>
      </c>
      <c r="CB397" s="45">
        <f t="shared" si="1513"/>
        <v>0</v>
      </c>
      <c r="CC397" s="45">
        <f t="shared" si="1513"/>
        <v>0</v>
      </c>
      <c r="CD397" s="45">
        <f t="shared" si="1513"/>
        <v>0</v>
      </c>
      <c r="CE397" s="45">
        <f t="shared" si="1513"/>
        <v>0</v>
      </c>
      <c r="CG397" t="str">
        <f>E395</f>
        <v>INDELC</v>
      </c>
      <c r="CH397" s="106">
        <f t="shared" ref="CH397:DR397" si="1514">AZ$17*G$32*G73</f>
        <v>0.859774281541176</v>
      </c>
      <c r="CI397" s="106">
        <f t="shared" si="1514"/>
        <v>0</v>
      </c>
      <c r="CJ397" s="106">
        <f t="shared" si="1514"/>
        <v>0.934051139271816</v>
      </c>
      <c r="CK397" s="106">
        <f t="shared" si="1514"/>
        <v>0</v>
      </c>
      <c r="CL397" s="106">
        <f t="shared" si="1514"/>
        <v>0.284377208756006</v>
      </c>
      <c r="CM397" s="106">
        <f t="shared" si="1514"/>
        <v>0</v>
      </c>
      <c r="CN397" s="106">
        <f t="shared" si="1514"/>
        <v>8.45274066382756</v>
      </c>
      <c r="CO397" s="106">
        <f t="shared" si="1514"/>
        <v>0</v>
      </c>
      <c r="CP397" s="106">
        <f t="shared" si="1514"/>
        <v>0.108402094856757</v>
      </c>
      <c r="CQ397" s="106">
        <f t="shared" si="1514"/>
        <v>1.54741508323623</v>
      </c>
      <c r="CR397" s="106">
        <f t="shared" si="1514"/>
        <v>11.257367916136</v>
      </c>
      <c r="CS397" s="106">
        <f t="shared" si="1514"/>
        <v>0.434822399145545</v>
      </c>
      <c r="CT397" s="106">
        <f t="shared" si="1514"/>
        <v>10.2676624164636</v>
      </c>
      <c r="CU397" s="106">
        <f t="shared" si="1514"/>
        <v>0</v>
      </c>
      <c r="CV397" s="106">
        <f t="shared" si="1514"/>
        <v>0.966230304033119</v>
      </c>
      <c r="CW397" s="106">
        <f t="shared" si="1514"/>
        <v>1.04873395348837</v>
      </c>
      <c r="CX397" s="106">
        <f t="shared" si="1514"/>
        <v>0</v>
      </c>
      <c r="CY397" s="106">
        <f t="shared" si="1514"/>
        <v>30.2495513314763</v>
      </c>
      <c r="CZ397" s="106">
        <f t="shared" si="1514"/>
        <v>0.186382784808066</v>
      </c>
      <c r="DA397" s="106">
        <f t="shared" si="1514"/>
        <v>0</v>
      </c>
      <c r="DB397" s="106">
        <f t="shared" si="1514"/>
        <v>0.0309502018030564</v>
      </c>
      <c r="DC397" s="106">
        <f t="shared" si="1514"/>
        <v>0</v>
      </c>
      <c r="DD397" s="106">
        <f t="shared" si="1514"/>
        <v>1.41893353884094</v>
      </c>
      <c r="DE397" s="106">
        <f t="shared" si="1514"/>
        <v>0.35491</v>
      </c>
      <c r="DF397" s="106">
        <f t="shared" si="1514"/>
        <v>9.45454185902877</v>
      </c>
      <c r="DG397" s="106">
        <f t="shared" si="1514"/>
        <v>0</v>
      </c>
      <c r="DH397" s="106">
        <f t="shared" si="1514"/>
        <v>1.78681009855094</v>
      </c>
      <c r="DI397" s="106">
        <f t="shared" si="1514"/>
        <v>1.87579061435846</v>
      </c>
      <c r="DJ397" s="106">
        <f t="shared" si="1514"/>
        <v>0.00711006380065269</v>
      </c>
      <c r="DK397" s="106">
        <f t="shared" si="1514"/>
        <v>0.423768041735786</v>
      </c>
      <c r="DL397" s="106">
        <f t="shared" si="1514"/>
        <v>13.955462322572</v>
      </c>
      <c r="DM397" s="106">
        <f t="shared" si="1514"/>
        <v>0</v>
      </c>
      <c r="DN397" s="106">
        <f t="shared" si="1514"/>
        <v>0</v>
      </c>
      <c r="DO397" s="106">
        <f t="shared" si="1514"/>
        <v>0</v>
      </c>
      <c r="DP397" s="106">
        <f t="shared" si="1514"/>
        <v>0</v>
      </c>
      <c r="DQ397" s="106">
        <f t="shared" si="1514"/>
        <v>0</v>
      </c>
      <c r="DR397" s="106">
        <f t="shared" si="1514"/>
        <v>0</v>
      </c>
    </row>
    <row r="398" spans="3:43">
      <c r="C398" s="14" t="s">
        <v>1098</v>
      </c>
      <c r="D398" s="14" t="s">
        <v>1387</v>
      </c>
      <c r="E398" s="14" t="s">
        <v>1504</v>
      </c>
      <c r="F398" s="15"/>
      <c r="G398" s="116">
        <f>AU397</f>
        <v>0.816785567464116</v>
      </c>
      <c r="H398" s="116">
        <f t="shared" ref="H398" si="1515">AV397</f>
        <v>0</v>
      </c>
      <c r="I398" s="116">
        <f t="shared" ref="I398" si="1516">AW397</f>
        <v>0.887348582308224</v>
      </c>
      <c r="J398" s="116">
        <f t="shared" ref="J398" si="1517">AX397</f>
        <v>0</v>
      </c>
      <c r="K398" s="116">
        <f t="shared" ref="K398" si="1518">AY397</f>
        <v>0.270158348318206</v>
      </c>
      <c r="L398" s="116">
        <f t="shared" ref="L398" si="1519">AZ397</f>
        <v>0</v>
      </c>
      <c r="M398" s="116">
        <f t="shared" ref="M398" si="1520">BA397</f>
        <v>8.03010363063617</v>
      </c>
      <c r="N398" s="116">
        <f t="shared" ref="N398" si="1521">BB397</f>
        <v>0</v>
      </c>
      <c r="O398" s="116">
        <f t="shared" ref="O398" si="1522">BC397</f>
        <v>0.102981990113919</v>
      </c>
      <c r="P398" s="116">
        <f t="shared" ref="P398" si="1523">BD397</f>
        <v>1.47004432907442</v>
      </c>
      <c r="Q398" s="116">
        <f t="shared" ref="Q398" si="1524">BE397</f>
        <v>10.6944995203292</v>
      </c>
      <c r="R398" s="116">
        <f t="shared" ref="R398" si="1525">BF397</f>
        <v>0.413081279188267</v>
      </c>
      <c r="S398" s="116">
        <f t="shared" ref="S398" si="1526">BG397</f>
        <v>9.75427929564036</v>
      </c>
      <c r="T398" s="116">
        <f t="shared" ref="T398" si="1527">BH397</f>
        <v>0</v>
      </c>
      <c r="U398" s="116">
        <f t="shared" ref="U398" si="1528">BI397</f>
        <v>0.917918788831462</v>
      </c>
      <c r="V398" s="116">
        <f t="shared" ref="V398" si="1529">BJ397</f>
        <v>0.996297255813952</v>
      </c>
      <c r="W398" s="116">
        <f t="shared" ref="W398" si="1530">BK397</f>
        <v>0</v>
      </c>
      <c r="X398" s="116">
        <f t="shared" ref="X398" si="1531">BL397</f>
        <v>28.7370737649024</v>
      </c>
      <c r="Y398" s="116">
        <f t="shared" ref="Y398" si="1532">BM397</f>
        <v>0.177063645567663</v>
      </c>
      <c r="Z398" s="116">
        <f t="shared" ref="Z398" si="1533">BN397</f>
        <v>0</v>
      </c>
      <c r="AA398" s="116">
        <f t="shared" ref="AA398" si="1534">BO397</f>
        <v>0.0294026917129035</v>
      </c>
      <c r="AB398" s="116">
        <f t="shared" ref="AB398" si="1535">BP397</f>
        <v>0</v>
      </c>
      <c r="AC398" s="116">
        <f t="shared" ref="AC398" si="1536">BQ397</f>
        <v>1.34798686189889</v>
      </c>
      <c r="AD398" s="116">
        <f t="shared" ref="AD398" si="1537">BR397</f>
        <v>0.3371645</v>
      </c>
      <c r="AE398" s="116">
        <f t="shared" ref="AE398" si="1538">BS397</f>
        <v>8.98181476607732</v>
      </c>
      <c r="AF398" s="116">
        <f t="shared" ref="AF398" si="1539">BT397</f>
        <v>0</v>
      </c>
      <c r="AG398" s="116">
        <f t="shared" ref="AG398" si="1540">BU397</f>
        <v>1.69746959362339</v>
      </c>
      <c r="AH398" s="116">
        <f t="shared" ref="AH398" si="1541">BV397</f>
        <v>1.78200108364054</v>
      </c>
      <c r="AI398" s="116">
        <f t="shared" ref="AI398" si="1542">BW397</f>
        <v>0.00675456061062005</v>
      </c>
      <c r="AJ398" s="116">
        <f t="shared" ref="AJ398" si="1543">BX397</f>
        <v>0.402579639648996</v>
      </c>
      <c r="AK398" s="116">
        <f t="shared" ref="AK398" si="1544">BY397</f>
        <v>13.2576892064434</v>
      </c>
      <c r="AL398" s="116">
        <f t="shared" ref="AL398" si="1545">BZ397</f>
        <v>0</v>
      </c>
      <c r="AM398" s="116">
        <f t="shared" ref="AM398" si="1546">CA397</f>
        <v>0</v>
      </c>
      <c r="AN398" s="116">
        <f t="shared" ref="AN398" si="1547">CB397</f>
        <v>0</v>
      </c>
      <c r="AO398" s="116">
        <f t="shared" ref="AO398" si="1548">CC397</f>
        <v>0</v>
      </c>
      <c r="AP398" s="116">
        <f t="shared" ref="AP398" si="1549">CD397</f>
        <v>0</v>
      </c>
      <c r="AQ398" s="116">
        <f t="shared" ref="AQ398" si="1550">CE397</f>
        <v>0</v>
      </c>
    </row>
    <row r="399" spans="3:43">
      <c r="C399" t="s">
        <v>1100</v>
      </c>
      <c r="D399" t="s">
        <v>1503</v>
      </c>
      <c r="E399" t="s">
        <v>239</v>
      </c>
      <c r="F399" s="119">
        <v>2</v>
      </c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/>
      <c r="AH399" s="119"/>
      <c r="AI399" s="119"/>
      <c r="AJ399" s="119"/>
      <c r="AK399" s="119"/>
      <c r="AL399" s="119"/>
      <c r="AM399" s="119"/>
      <c r="AN399" s="119"/>
      <c r="AO399" s="119"/>
      <c r="AP399" s="119"/>
      <c r="AQ399" s="119"/>
    </row>
    <row r="400" spans="3:43">
      <c r="C400" t="s">
        <v>1100</v>
      </c>
      <c r="D400" t="s">
        <v>1393</v>
      </c>
      <c r="E400" t="s">
        <v>1504</v>
      </c>
      <c r="F400" s="119">
        <v>30</v>
      </c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/>
      <c r="AI400" s="119"/>
      <c r="AJ400" s="119"/>
      <c r="AK400" s="119"/>
      <c r="AL400" s="119"/>
      <c r="AM400" s="119"/>
      <c r="AN400" s="119"/>
      <c r="AO400" s="119"/>
      <c r="AP400" s="119"/>
      <c r="AQ400" s="119"/>
    </row>
    <row r="401" spans="3:122">
      <c r="C401" t="s">
        <v>1100</v>
      </c>
      <c r="D401" t="s">
        <v>1505</v>
      </c>
      <c r="E401" t="s">
        <v>1354</v>
      </c>
      <c r="F401" s="13">
        <v>1</v>
      </c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T401" t="str">
        <f>E401</f>
        <v>INMMCH</v>
      </c>
      <c r="AU401" s="45">
        <f>CH401*(IF(G401&lt;&gt;"",G401,$F401)/IF(G399&lt;&gt;"",G399,$F399))</f>
        <v>0.00520819706928166</v>
      </c>
      <c r="AV401" s="45">
        <f t="shared" ref="AV401:CE401" si="1551">CI401*(IF(H401&lt;&gt;"",H401,$F401)/IF(H399&lt;&gt;"",H399,$F399))</f>
        <v>0</v>
      </c>
      <c r="AW401" s="45">
        <f t="shared" si="1551"/>
        <v>0.0288741712585125</v>
      </c>
      <c r="AX401" s="45">
        <f t="shared" si="1551"/>
        <v>0</v>
      </c>
      <c r="AY401" s="45">
        <f t="shared" si="1551"/>
        <v>0</v>
      </c>
      <c r="AZ401" s="45">
        <f t="shared" si="1551"/>
        <v>0</v>
      </c>
      <c r="BA401" s="45">
        <f t="shared" si="1551"/>
        <v>0.0175827717551028</v>
      </c>
      <c r="BB401" s="45">
        <f t="shared" si="1551"/>
        <v>0</v>
      </c>
      <c r="BC401" s="45">
        <f t="shared" si="1551"/>
        <v>0</v>
      </c>
      <c r="BD401" s="45">
        <f t="shared" si="1551"/>
        <v>0</v>
      </c>
      <c r="BE401" s="45">
        <f t="shared" si="1551"/>
        <v>0</v>
      </c>
      <c r="BF401" s="45">
        <f t="shared" si="1551"/>
        <v>0.00679273707831329</v>
      </c>
      <c r="BG401" s="45">
        <f t="shared" si="1551"/>
        <v>0.0928792842018035</v>
      </c>
      <c r="BH401" s="45">
        <f t="shared" si="1551"/>
        <v>0</v>
      </c>
      <c r="BI401" s="45">
        <f t="shared" si="1551"/>
        <v>0</v>
      </c>
      <c r="BJ401" s="45">
        <f t="shared" si="1551"/>
        <v>0</v>
      </c>
      <c r="BK401" s="45">
        <f t="shared" si="1551"/>
        <v>0</v>
      </c>
      <c r="BL401" s="45">
        <f t="shared" si="1551"/>
        <v>0</v>
      </c>
      <c r="BM401" s="45">
        <f t="shared" si="1551"/>
        <v>0</v>
      </c>
      <c r="BN401" s="45">
        <f t="shared" si="1551"/>
        <v>0</v>
      </c>
      <c r="BO401" s="45">
        <f t="shared" si="1551"/>
        <v>0</v>
      </c>
      <c r="BP401" s="45">
        <f t="shared" si="1551"/>
        <v>0</v>
      </c>
      <c r="BQ401" s="45">
        <f t="shared" si="1551"/>
        <v>0</v>
      </c>
      <c r="BR401" s="45">
        <f t="shared" si="1551"/>
        <v>0</v>
      </c>
      <c r="BS401" s="45">
        <f t="shared" si="1551"/>
        <v>0</v>
      </c>
      <c r="BT401" s="45">
        <f t="shared" si="1551"/>
        <v>0</v>
      </c>
      <c r="BU401" s="45">
        <f t="shared" si="1551"/>
        <v>0</v>
      </c>
      <c r="BV401" s="45">
        <f t="shared" si="1551"/>
        <v>0.250409527010139</v>
      </c>
      <c r="BW401" s="45">
        <f t="shared" si="1551"/>
        <v>0.111214351073751</v>
      </c>
      <c r="BX401" s="45">
        <f t="shared" si="1551"/>
        <v>0</v>
      </c>
      <c r="BY401" s="45">
        <f t="shared" si="1551"/>
        <v>0</v>
      </c>
      <c r="BZ401" s="45">
        <f t="shared" si="1551"/>
        <v>0</v>
      </c>
      <c r="CA401" s="45">
        <f t="shared" si="1551"/>
        <v>0</v>
      </c>
      <c r="CB401" s="45">
        <f t="shared" si="1551"/>
        <v>0</v>
      </c>
      <c r="CC401" s="45">
        <f t="shared" si="1551"/>
        <v>0</v>
      </c>
      <c r="CD401" s="45">
        <f t="shared" si="1551"/>
        <v>0</v>
      </c>
      <c r="CE401" s="45">
        <f t="shared" si="1551"/>
        <v>0</v>
      </c>
      <c r="CG401" t="str">
        <f>E399</f>
        <v>INDGAS</v>
      </c>
      <c r="CH401" s="106">
        <f t="shared" ref="CH401:DR401" si="1552">AZ$12*G$35*G78</f>
        <v>0.0104163941385633</v>
      </c>
      <c r="CI401" s="106">
        <f t="shared" si="1552"/>
        <v>0</v>
      </c>
      <c r="CJ401" s="106">
        <f t="shared" si="1552"/>
        <v>0.0577483425170251</v>
      </c>
      <c r="CK401" s="106">
        <f t="shared" si="1552"/>
        <v>0</v>
      </c>
      <c r="CL401" s="106">
        <f t="shared" si="1552"/>
        <v>0</v>
      </c>
      <c r="CM401" s="106">
        <f t="shared" si="1552"/>
        <v>0</v>
      </c>
      <c r="CN401" s="106">
        <f t="shared" si="1552"/>
        <v>0.0351655435102057</v>
      </c>
      <c r="CO401" s="106">
        <f t="shared" si="1552"/>
        <v>0</v>
      </c>
      <c r="CP401" s="106">
        <f t="shared" si="1552"/>
        <v>0</v>
      </c>
      <c r="CQ401" s="106">
        <f t="shared" si="1552"/>
        <v>0</v>
      </c>
      <c r="CR401" s="106">
        <f t="shared" si="1552"/>
        <v>0</v>
      </c>
      <c r="CS401" s="106">
        <f t="shared" si="1552"/>
        <v>0.0135854741566266</v>
      </c>
      <c r="CT401" s="106">
        <f t="shared" si="1552"/>
        <v>0.185758568403607</v>
      </c>
      <c r="CU401" s="106">
        <f t="shared" si="1552"/>
        <v>0</v>
      </c>
      <c r="CV401" s="106">
        <f t="shared" si="1552"/>
        <v>0</v>
      </c>
      <c r="CW401" s="106">
        <f t="shared" si="1552"/>
        <v>0</v>
      </c>
      <c r="CX401" s="106">
        <f t="shared" si="1552"/>
        <v>0</v>
      </c>
      <c r="CY401" s="106">
        <f t="shared" si="1552"/>
        <v>0</v>
      </c>
      <c r="CZ401" s="106">
        <f t="shared" si="1552"/>
        <v>0</v>
      </c>
      <c r="DA401" s="106">
        <f t="shared" si="1552"/>
        <v>0</v>
      </c>
      <c r="DB401" s="106">
        <f t="shared" si="1552"/>
        <v>0</v>
      </c>
      <c r="DC401" s="106">
        <f t="shared" si="1552"/>
        <v>0</v>
      </c>
      <c r="DD401" s="106">
        <f t="shared" si="1552"/>
        <v>0</v>
      </c>
      <c r="DE401" s="106">
        <f t="shared" si="1552"/>
        <v>0</v>
      </c>
      <c r="DF401" s="106">
        <f t="shared" si="1552"/>
        <v>0</v>
      </c>
      <c r="DG401" s="106">
        <f t="shared" si="1552"/>
        <v>0</v>
      </c>
      <c r="DH401" s="106">
        <f t="shared" si="1552"/>
        <v>0</v>
      </c>
      <c r="DI401" s="106">
        <f t="shared" si="1552"/>
        <v>0.500819054020279</v>
      </c>
      <c r="DJ401" s="106">
        <f t="shared" si="1552"/>
        <v>0.222428702147503</v>
      </c>
      <c r="DK401" s="106">
        <f t="shared" si="1552"/>
        <v>0</v>
      </c>
      <c r="DL401" s="106">
        <f t="shared" si="1552"/>
        <v>0</v>
      </c>
      <c r="DM401" s="106">
        <f t="shared" si="1552"/>
        <v>0</v>
      </c>
      <c r="DN401" s="106">
        <f t="shared" si="1552"/>
        <v>0</v>
      </c>
      <c r="DO401" s="106">
        <f t="shared" si="1552"/>
        <v>0</v>
      </c>
      <c r="DP401" s="106">
        <f t="shared" si="1552"/>
        <v>0</v>
      </c>
      <c r="DQ401" s="106">
        <f t="shared" si="1552"/>
        <v>0</v>
      </c>
      <c r="DR401" s="106">
        <f t="shared" si="1552"/>
        <v>0</v>
      </c>
    </row>
    <row r="402" spans="3:43">
      <c r="C402" s="14" t="s">
        <v>1100</v>
      </c>
      <c r="D402" s="14" t="s">
        <v>1387</v>
      </c>
      <c r="E402" s="14" t="s">
        <v>1504</v>
      </c>
      <c r="F402" s="15"/>
      <c r="G402" s="116">
        <f>AU401</f>
        <v>0.00520819706928166</v>
      </c>
      <c r="H402" s="116">
        <f t="shared" ref="H402" si="1553">AV401</f>
        <v>0</v>
      </c>
      <c r="I402" s="116">
        <f t="shared" ref="I402" si="1554">AW401</f>
        <v>0.0288741712585125</v>
      </c>
      <c r="J402" s="116">
        <f t="shared" ref="J402" si="1555">AX401</f>
        <v>0</v>
      </c>
      <c r="K402" s="116">
        <f t="shared" ref="K402" si="1556">AY401</f>
        <v>0</v>
      </c>
      <c r="L402" s="116">
        <f t="shared" ref="L402" si="1557">AZ401</f>
        <v>0</v>
      </c>
      <c r="M402" s="116">
        <f t="shared" ref="M402" si="1558">BA401</f>
        <v>0.0175827717551028</v>
      </c>
      <c r="N402" s="116">
        <f t="shared" ref="N402" si="1559">BB401</f>
        <v>0</v>
      </c>
      <c r="O402" s="116">
        <f t="shared" ref="O402" si="1560">BC401</f>
        <v>0</v>
      </c>
      <c r="P402" s="116">
        <f t="shared" ref="P402" si="1561">BD401</f>
        <v>0</v>
      </c>
      <c r="Q402" s="116">
        <f t="shared" ref="Q402" si="1562">BE401</f>
        <v>0</v>
      </c>
      <c r="R402" s="116">
        <f t="shared" ref="R402" si="1563">BF401</f>
        <v>0.00679273707831329</v>
      </c>
      <c r="S402" s="116">
        <f t="shared" ref="S402" si="1564">BG401</f>
        <v>0.0928792842018035</v>
      </c>
      <c r="T402" s="116">
        <f t="shared" ref="T402" si="1565">BH401</f>
        <v>0</v>
      </c>
      <c r="U402" s="116">
        <f t="shared" ref="U402" si="1566">BI401</f>
        <v>0</v>
      </c>
      <c r="V402" s="116">
        <f t="shared" ref="V402" si="1567">BJ401</f>
        <v>0</v>
      </c>
      <c r="W402" s="116">
        <f t="shared" ref="W402" si="1568">BK401</f>
        <v>0</v>
      </c>
      <c r="X402" s="116">
        <f t="shared" ref="X402" si="1569">BL401</f>
        <v>0</v>
      </c>
      <c r="Y402" s="116">
        <f t="shared" ref="Y402" si="1570">BM401</f>
        <v>0</v>
      </c>
      <c r="Z402" s="116">
        <f t="shared" ref="Z402" si="1571">BN401</f>
        <v>0</v>
      </c>
      <c r="AA402" s="116">
        <f t="shared" ref="AA402" si="1572">BO401</f>
        <v>0</v>
      </c>
      <c r="AB402" s="116">
        <f t="shared" ref="AB402" si="1573">BP401</f>
        <v>0</v>
      </c>
      <c r="AC402" s="116">
        <f t="shared" ref="AC402" si="1574">BQ401</f>
        <v>0</v>
      </c>
      <c r="AD402" s="116">
        <f t="shared" ref="AD402" si="1575">BR401</f>
        <v>0</v>
      </c>
      <c r="AE402" s="116">
        <f t="shared" ref="AE402" si="1576">BS401</f>
        <v>0</v>
      </c>
      <c r="AF402" s="116">
        <f t="shared" ref="AF402" si="1577">BT401</f>
        <v>0</v>
      </c>
      <c r="AG402" s="116">
        <f t="shared" ref="AG402" si="1578">BU401</f>
        <v>0</v>
      </c>
      <c r="AH402" s="116">
        <f t="shared" ref="AH402" si="1579">BV401</f>
        <v>0.250409527010139</v>
      </c>
      <c r="AI402" s="116">
        <f t="shared" ref="AI402" si="1580">BW401</f>
        <v>0.111214351073751</v>
      </c>
      <c r="AJ402" s="116">
        <f t="shared" ref="AJ402" si="1581">BX401</f>
        <v>0</v>
      </c>
      <c r="AK402" s="116">
        <f t="shared" ref="AK402" si="1582">BY401</f>
        <v>0</v>
      </c>
      <c r="AL402" s="116">
        <f t="shared" ref="AL402" si="1583">BZ401</f>
        <v>0</v>
      </c>
      <c r="AM402" s="116">
        <f t="shared" ref="AM402" si="1584">CA401</f>
        <v>0</v>
      </c>
      <c r="AN402" s="116">
        <f t="shared" ref="AN402" si="1585">CB401</f>
        <v>0</v>
      </c>
      <c r="AO402" s="116">
        <f t="shared" ref="AO402" si="1586">CC401</f>
        <v>0</v>
      </c>
      <c r="AP402" s="116">
        <f t="shared" ref="AP402" si="1587">CD401</f>
        <v>0</v>
      </c>
      <c r="AQ402" s="116">
        <f t="shared" ref="AQ402" si="1588">CE401</f>
        <v>0</v>
      </c>
    </row>
    <row r="403" spans="3:43">
      <c r="C403" t="s">
        <v>1102</v>
      </c>
      <c r="D403" t="s">
        <v>1503</v>
      </c>
      <c r="E403" t="s">
        <v>237</v>
      </c>
      <c r="F403" s="119">
        <v>2</v>
      </c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/>
      <c r="AI403" s="119"/>
      <c r="AJ403" s="119"/>
      <c r="AK403" s="119"/>
      <c r="AL403" s="119"/>
      <c r="AM403" s="119"/>
      <c r="AN403" s="119"/>
      <c r="AO403" s="119"/>
      <c r="AP403" s="119"/>
      <c r="AQ403" s="119"/>
    </row>
    <row r="404" spans="3:43">
      <c r="C404" t="s">
        <v>1102</v>
      </c>
      <c r="D404" t="s">
        <v>1393</v>
      </c>
      <c r="E404" t="s">
        <v>1504</v>
      </c>
      <c r="F404" s="119">
        <v>30</v>
      </c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</row>
    <row r="405" spans="3:122">
      <c r="C405" s="12" t="s">
        <v>1102</v>
      </c>
      <c r="D405" t="s">
        <v>1505</v>
      </c>
      <c r="E405" s="12" t="s">
        <v>1354</v>
      </c>
      <c r="F405" s="13">
        <v>1</v>
      </c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T405" t="str">
        <f>E405</f>
        <v>INMMCH</v>
      </c>
      <c r="AU405" s="45">
        <f>CH405*(IF(G405&lt;&gt;"",G405,$F405)/IF(G403&lt;&gt;"",G403,$F403))</f>
        <v>0.00781957446159407</v>
      </c>
      <c r="AV405" s="45">
        <f t="shared" ref="AV405:CE405" si="1589">CI405*(IF(H405&lt;&gt;"",H405,$F405)/IF(H403&lt;&gt;"",H403,$F403))</f>
        <v>0</v>
      </c>
      <c r="AW405" s="45">
        <f t="shared" si="1589"/>
        <v>0.0411050525785886</v>
      </c>
      <c r="AX405" s="45">
        <f t="shared" si="1589"/>
        <v>0</v>
      </c>
      <c r="AY405" s="45">
        <f t="shared" si="1589"/>
        <v>0</v>
      </c>
      <c r="AZ405" s="45">
        <f t="shared" si="1589"/>
        <v>0.0506511904332099</v>
      </c>
      <c r="BA405" s="45">
        <f t="shared" si="1589"/>
        <v>0.00189011475701442</v>
      </c>
      <c r="BB405" s="45">
        <f t="shared" si="1589"/>
        <v>0</v>
      </c>
      <c r="BC405" s="45">
        <f t="shared" si="1589"/>
        <v>0</v>
      </c>
      <c r="BD405" s="45">
        <f t="shared" si="1589"/>
        <v>0</v>
      </c>
      <c r="BE405" s="45">
        <f t="shared" si="1589"/>
        <v>0</v>
      </c>
      <c r="BF405" s="45">
        <f t="shared" si="1589"/>
        <v>0</v>
      </c>
      <c r="BG405" s="45">
        <f t="shared" si="1589"/>
        <v>0.0322509811923196</v>
      </c>
      <c r="BH405" s="45">
        <f t="shared" si="1589"/>
        <v>0</v>
      </c>
      <c r="BI405" s="45">
        <f t="shared" si="1589"/>
        <v>0.184435807929416</v>
      </c>
      <c r="BJ405" s="45">
        <f t="shared" si="1589"/>
        <v>0</v>
      </c>
      <c r="BK405" s="45">
        <f t="shared" si="1589"/>
        <v>0</v>
      </c>
      <c r="BL405" s="45">
        <f t="shared" si="1589"/>
        <v>0</v>
      </c>
      <c r="BM405" s="45">
        <f t="shared" si="1589"/>
        <v>0</v>
      </c>
      <c r="BN405" s="45">
        <f t="shared" si="1589"/>
        <v>0</v>
      </c>
      <c r="BO405" s="45">
        <f t="shared" si="1589"/>
        <v>0</v>
      </c>
      <c r="BP405" s="45">
        <f t="shared" si="1589"/>
        <v>0</v>
      </c>
      <c r="BQ405" s="45">
        <f t="shared" si="1589"/>
        <v>0</v>
      </c>
      <c r="BR405" s="45">
        <f t="shared" si="1589"/>
        <v>0</v>
      </c>
      <c r="BS405" s="45">
        <f t="shared" si="1589"/>
        <v>0</v>
      </c>
      <c r="BT405" s="45">
        <f t="shared" si="1589"/>
        <v>0</v>
      </c>
      <c r="BU405" s="45">
        <f t="shared" si="1589"/>
        <v>0</v>
      </c>
      <c r="BV405" s="45">
        <f t="shared" si="1589"/>
        <v>0</v>
      </c>
      <c r="BW405" s="45">
        <f t="shared" si="1589"/>
        <v>0.0412861403006857</v>
      </c>
      <c r="BX405" s="45">
        <f t="shared" si="1589"/>
        <v>0</v>
      </c>
      <c r="BY405" s="45">
        <f t="shared" si="1589"/>
        <v>0</v>
      </c>
      <c r="BZ405" s="45">
        <f t="shared" si="1589"/>
        <v>0</v>
      </c>
      <c r="CA405" s="45">
        <f t="shared" si="1589"/>
        <v>0</v>
      </c>
      <c r="CB405" s="45">
        <f t="shared" si="1589"/>
        <v>0</v>
      </c>
      <c r="CC405" s="45">
        <f t="shared" si="1589"/>
        <v>0</v>
      </c>
      <c r="CD405" s="45">
        <f t="shared" si="1589"/>
        <v>0</v>
      </c>
      <c r="CE405" s="45">
        <f t="shared" si="1589"/>
        <v>0</v>
      </c>
      <c r="CG405" t="str">
        <f>E403</f>
        <v>INDHFO</v>
      </c>
      <c r="CH405" s="106">
        <f t="shared" ref="CH405:DR405" si="1590">AZ$11*G$38*G83</f>
        <v>0.0156391489231881</v>
      </c>
      <c r="CI405" s="106">
        <f t="shared" si="1590"/>
        <v>0</v>
      </c>
      <c r="CJ405" s="106">
        <f t="shared" si="1590"/>
        <v>0.0822101051571772</v>
      </c>
      <c r="CK405" s="106">
        <f t="shared" si="1590"/>
        <v>0</v>
      </c>
      <c r="CL405" s="106">
        <f t="shared" si="1590"/>
        <v>0</v>
      </c>
      <c r="CM405" s="106">
        <f t="shared" si="1590"/>
        <v>0.10130238086642</v>
      </c>
      <c r="CN405" s="106">
        <f t="shared" si="1590"/>
        <v>0.00378022951402884</v>
      </c>
      <c r="CO405" s="106">
        <f t="shared" si="1590"/>
        <v>0</v>
      </c>
      <c r="CP405" s="106">
        <f t="shared" si="1590"/>
        <v>0</v>
      </c>
      <c r="CQ405" s="106">
        <f t="shared" si="1590"/>
        <v>0</v>
      </c>
      <c r="CR405" s="106">
        <f t="shared" si="1590"/>
        <v>0</v>
      </c>
      <c r="CS405" s="106">
        <f t="shared" si="1590"/>
        <v>0</v>
      </c>
      <c r="CT405" s="106">
        <f t="shared" si="1590"/>
        <v>0.0645019623846392</v>
      </c>
      <c r="CU405" s="106">
        <f t="shared" si="1590"/>
        <v>0</v>
      </c>
      <c r="CV405" s="106">
        <f t="shared" si="1590"/>
        <v>0.368871615858831</v>
      </c>
      <c r="CW405" s="106">
        <f t="shared" si="1590"/>
        <v>0</v>
      </c>
      <c r="CX405" s="106">
        <f t="shared" si="1590"/>
        <v>0</v>
      </c>
      <c r="CY405" s="106">
        <f t="shared" si="1590"/>
        <v>0</v>
      </c>
      <c r="CZ405" s="106">
        <f t="shared" si="1590"/>
        <v>0</v>
      </c>
      <c r="DA405" s="106">
        <f t="shared" si="1590"/>
        <v>0</v>
      </c>
      <c r="DB405" s="106">
        <f t="shared" si="1590"/>
        <v>0</v>
      </c>
      <c r="DC405" s="106">
        <f t="shared" si="1590"/>
        <v>0</v>
      </c>
      <c r="DD405" s="106">
        <f t="shared" si="1590"/>
        <v>0</v>
      </c>
      <c r="DE405" s="106">
        <f t="shared" si="1590"/>
        <v>0</v>
      </c>
      <c r="DF405" s="106">
        <f t="shared" si="1590"/>
        <v>0</v>
      </c>
      <c r="DG405" s="106">
        <f t="shared" si="1590"/>
        <v>0</v>
      </c>
      <c r="DH405" s="106">
        <f t="shared" si="1590"/>
        <v>0</v>
      </c>
      <c r="DI405" s="106">
        <f t="shared" si="1590"/>
        <v>0</v>
      </c>
      <c r="DJ405" s="106">
        <f t="shared" si="1590"/>
        <v>0.0825722806013713</v>
      </c>
      <c r="DK405" s="106">
        <f t="shared" si="1590"/>
        <v>0</v>
      </c>
      <c r="DL405" s="106">
        <f t="shared" si="1590"/>
        <v>0</v>
      </c>
      <c r="DM405" s="106">
        <f t="shared" si="1590"/>
        <v>0</v>
      </c>
      <c r="DN405" s="106">
        <f t="shared" si="1590"/>
        <v>0</v>
      </c>
      <c r="DO405" s="106">
        <f t="shared" si="1590"/>
        <v>0</v>
      </c>
      <c r="DP405" s="106">
        <f t="shared" si="1590"/>
        <v>0</v>
      </c>
      <c r="DQ405" s="106">
        <f t="shared" si="1590"/>
        <v>0</v>
      </c>
      <c r="DR405" s="106">
        <f t="shared" si="1590"/>
        <v>0</v>
      </c>
    </row>
    <row r="406" spans="3:43">
      <c r="C406" s="14" t="s">
        <v>1102</v>
      </c>
      <c r="D406" s="14" t="s">
        <v>1387</v>
      </c>
      <c r="E406" s="14" t="s">
        <v>1504</v>
      </c>
      <c r="F406" s="15"/>
      <c r="G406" s="116">
        <f>AU405</f>
        <v>0.00781957446159407</v>
      </c>
      <c r="H406" s="116">
        <f t="shared" ref="H406" si="1591">AV405</f>
        <v>0</v>
      </c>
      <c r="I406" s="116">
        <f t="shared" ref="I406" si="1592">AW405</f>
        <v>0.0411050525785886</v>
      </c>
      <c r="J406" s="116">
        <f t="shared" ref="J406" si="1593">AX405</f>
        <v>0</v>
      </c>
      <c r="K406" s="116">
        <f t="shared" ref="K406" si="1594">AY405</f>
        <v>0</v>
      </c>
      <c r="L406" s="116">
        <f t="shared" ref="L406" si="1595">AZ405</f>
        <v>0.0506511904332099</v>
      </c>
      <c r="M406" s="116">
        <f t="shared" ref="M406" si="1596">BA405</f>
        <v>0.00189011475701442</v>
      </c>
      <c r="N406" s="116">
        <f t="shared" ref="N406" si="1597">BB405</f>
        <v>0</v>
      </c>
      <c r="O406" s="116">
        <f t="shared" ref="O406" si="1598">BC405</f>
        <v>0</v>
      </c>
      <c r="P406" s="116">
        <f t="shared" ref="P406" si="1599">BD405</f>
        <v>0</v>
      </c>
      <c r="Q406" s="116">
        <f t="shared" ref="Q406" si="1600">BE405</f>
        <v>0</v>
      </c>
      <c r="R406" s="116">
        <f t="shared" ref="R406" si="1601">BF405</f>
        <v>0</v>
      </c>
      <c r="S406" s="116">
        <f t="shared" ref="S406" si="1602">BG405</f>
        <v>0.0322509811923196</v>
      </c>
      <c r="T406" s="116">
        <f t="shared" ref="T406" si="1603">BH405</f>
        <v>0</v>
      </c>
      <c r="U406" s="116">
        <f t="shared" ref="U406" si="1604">BI405</f>
        <v>0.184435807929416</v>
      </c>
      <c r="V406" s="116">
        <f t="shared" ref="V406" si="1605">BJ405</f>
        <v>0</v>
      </c>
      <c r="W406" s="116">
        <f t="shared" ref="W406" si="1606">BK405</f>
        <v>0</v>
      </c>
      <c r="X406" s="116">
        <f t="shared" ref="X406" si="1607">BL405</f>
        <v>0</v>
      </c>
      <c r="Y406" s="116">
        <f t="shared" ref="Y406" si="1608">BM405</f>
        <v>0</v>
      </c>
      <c r="Z406" s="116">
        <f t="shared" ref="Z406" si="1609">BN405</f>
        <v>0</v>
      </c>
      <c r="AA406" s="116">
        <f t="shared" ref="AA406" si="1610">BO405</f>
        <v>0</v>
      </c>
      <c r="AB406" s="116">
        <f t="shared" ref="AB406" si="1611">BP405</f>
        <v>0</v>
      </c>
      <c r="AC406" s="116">
        <f t="shared" ref="AC406" si="1612">BQ405</f>
        <v>0</v>
      </c>
      <c r="AD406" s="116">
        <f t="shared" ref="AD406" si="1613">BR405</f>
        <v>0</v>
      </c>
      <c r="AE406" s="116">
        <f t="shared" ref="AE406" si="1614">BS405</f>
        <v>0</v>
      </c>
      <c r="AF406" s="116">
        <f t="shared" ref="AF406" si="1615">BT405</f>
        <v>0</v>
      </c>
      <c r="AG406" s="116">
        <f t="shared" ref="AG406" si="1616">BU405</f>
        <v>0</v>
      </c>
      <c r="AH406" s="116">
        <f t="shared" ref="AH406" si="1617">BV405</f>
        <v>0</v>
      </c>
      <c r="AI406" s="116">
        <f t="shared" ref="AI406" si="1618">BW405</f>
        <v>0.0412861403006857</v>
      </c>
      <c r="AJ406" s="116">
        <f t="shared" ref="AJ406" si="1619">BX405</f>
        <v>0</v>
      </c>
      <c r="AK406" s="116">
        <f t="shared" ref="AK406" si="1620">BY405</f>
        <v>0</v>
      </c>
      <c r="AL406" s="116">
        <f t="shared" ref="AL406" si="1621">BZ405</f>
        <v>0</v>
      </c>
      <c r="AM406" s="116">
        <f t="shared" ref="AM406" si="1622">CA405</f>
        <v>0</v>
      </c>
      <c r="AN406" s="116">
        <f t="shared" ref="AN406" si="1623">CB405</f>
        <v>0</v>
      </c>
      <c r="AO406" s="116">
        <f t="shared" ref="AO406" si="1624">CC405</f>
        <v>0</v>
      </c>
      <c r="AP406" s="116">
        <f t="shared" ref="AP406" si="1625">CD405</f>
        <v>0</v>
      </c>
      <c r="AQ406" s="116">
        <f t="shared" ref="AQ406" si="1626">CE405</f>
        <v>0</v>
      </c>
    </row>
    <row r="407" spans="3:43">
      <c r="C407" t="s">
        <v>1104</v>
      </c>
      <c r="D407" t="s">
        <v>1503</v>
      </c>
      <c r="E407" t="s">
        <v>235</v>
      </c>
      <c r="F407" s="119">
        <v>2</v>
      </c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19"/>
      <c r="AN407" s="119"/>
      <c r="AO407" s="119"/>
      <c r="AP407" s="119"/>
      <c r="AQ407" s="119"/>
    </row>
    <row r="408" spans="3:43">
      <c r="C408" t="s">
        <v>1104</v>
      </c>
      <c r="D408" t="s">
        <v>1393</v>
      </c>
      <c r="E408" t="s">
        <v>1504</v>
      </c>
      <c r="F408" s="119">
        <v>30</v>
      </c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19"/>
      <c r="AN408" s="119"/>
      <c r="AO408" s="119"/>
      <c r="AP408" s="119"/>
      <c r="AQ408" s="119"/>
    </row>
    <row r="409" spans="3:122">
      <c r="C409" t="s">
        <v>1104</v>
      </c>
      <c r="D409" t="s">
        <v>1505</v>
      </c>
      <c r="E409" t="s">
        <v>1354</v>
      </c>
      <c r="F409" s="13">
        <v>1</v>
      </c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T409" t="str">
        <f>E409</f>
        <v>INMMCH</v>
      </c>
      <c r="AU409" s="45">
        <f>CH409*(IF(G409&lt;&gt;"",G409,$F409)/IF(G407&lt;&gt;"",G407,$F407))</f>
        <v>0.0015</v>
      </c>
      <c r="AV409" s="45">
        <f t="shared" ref="AV409:CE409" si="1627">CI409*(IF(H409&lt;&gt;"",H409,$F409)/IF(H407&lt;&gt;"",H407,$F407))</f>
        <v>0</v>
      </c>
      <c r="AW409" s="45">
        <f t="shared" si="1627"/>
        <v>0.0002625</v>
      </c>
      <c r="AX409" s="45">
        <f t="shared" si="1627"/>
        <v>0</v>
      </c>
      <c r="AY409" s="45">
        <f t="shared" si="1627"/>
        <v>0</v>
      </c>
      <c r="AZ409" s="45">
        <f t="shared" si="1627"/>
        <v>0</v>
      </c>
      <c r="BA409" s="45">
        <f t="shared" si="1627"/>
        <v>0.07748125</v>
      </c>
      <c r="BB409" s="45">
        <f t="shared" si="1627"/>
        <v>0</v>
      </c>
      <c r="BC409" s="45">
        <f t="shared" si="1627"/>
        <v>0</v>
      </c>
      <c r="BD409" s="45">
        <f t="shared" si="1627"/>
        <v>0</v>
      </c>
      <c r="BE409" s="45">
        <f t="shared" si="1627"/>
        <v>0</v>
      </c>
      <c r="BF409" s="45">
        <f t="shared" si="1627"/>
        <v>0.1284</v>
      </c>
      <c r="BG409" s="45">
        <f t="shared" si="1627"/>
        <v>0.00965</v>
      </c>
      <c r="BH409" s="45">
        <f t="shared" si="1627"/>
        <v>0</v>
      </c>
      <c r="BI409" s="45">
        <f t="shared" si="1627"/>
        <v>0</v>
      </c>
      <c r="BJ409" s="45">
        <f t="shared" si="1627"/>
        <v>0</v>
      </c>
      <c r="BK409" s="45">
        <f t="shared" si="1627"/>
        <v>0</v>
      </c>
      <c r="BL409" s="45">
        <f t="shared" si="1627"/>
        <v>0</v>
      </c>
      <c r="BM409" s="45">
        <f t="shared" si="1627"/>
        <v>0</v>
      </c>
      <c r="BN409" s="45">
        <f t="shared" si="1627"/>
        <v>0</v>
      </c>
      <c r="BO409" s="45">
        <f t="shared" si="1627"/>
        <v>0</v>
      </c>
      <c r="BP409" s="45">
        <f t="shared" si="1627"/>
        <v>0</v>
      </c>
      <c r="BQ409" s="45">
        <f t="shared" si="1627"/>
        <v>0</v>
      </c>
      <c r="BR409" s="45">
        <f t="shared" si="1627"/>
        <v>0</v>
      </c>
      <c r="BS409" s="45">
        <f t="shared" si="1627"/>
        <v>0</v>
      </c>
      <c r="BT409" s="45">
        <f t="shared" si="1627"/>
        <v>0</v>
      </c>
      <c r="BU409" s="45">
        <f t="shared" si="1627"/>
        <v>0.0056199782182488</v>
      </c>
      <c r="BV409" s="45">
        <f t="shared" si="1627"/>
        <v>0.2832</v>
      </c>
      <c r="BW409" s="45">
        <f t="shared" si="1627"/>
        <v>0.0085</v>
      </c>
      <c r="BX409" s="45">
        <f t="shared" si="1627"/>
        <v>0</v>
      </c>
      <c r="BY409" s="45">
        <f t="shared" si="1627"/>
        <v>0</v>
      </c>
      <c r="BZ409" s="45">
        <f t="shared" si="1627"/>
        <v>0</v>
      </c>
      <c r="CA409" s="45">
        <f t="shared" si="1627"/>
        <v>0</v>
      </c>
      <c r="CB409" s="45">
        <f t="shared" si="1627"/>
        <v>0</v>
      </c>
      <c r="CC409" s="45">
        <f t="shared" si="1627"/>
        <v>0</v>
      </c>
      <c r="CD409" s="45">
        <f t="shared" si="1627"/>
        <v>0</v>
      </c>
      <c r="CE409" s="45">
        <f t="shared" si="1627"/>
        <v>0</v>
      </c>
      <c r="CG409" t="str">
        <f>E407</f>
        <v>INDLFO</v>
      </c>
      <c r="CH409" s="106">
        <f t="shared" ref="CH409:DR409" si="1628">AZ$10*G$41*G91</f>
        <v>0.003</v>
      </c>
      <c r="CI409" s="106">
        <f t="shared" si="1628"/>
        <v>0</v>
      </c>
      <c r="CJ409" s="106">
        <f t="shared" si="1628"/>
        <v>0.000525</v>
      </c>
      <c r="CK409" s="106">
        <f t="shared" si="1628"/>
        <v>0</v>
      </c>
      <c r="CL409" s="106">
        <f t="shared" si="1628"/>
        <v>0</v>
      </c>
      <c r="CM409" s="106">
        <f t="shared" si="1628"/>
        <v>0</v>
      </c>
      <c r="CN409" s="106">
        <f t="shared" si="1628"/>
        <v>0.1549625</v>
      </c>
      <c r="CO409" s="106">
        <f t="shared" si="1628"/>
        <v>0</v>
      </c>
      <c r="CP409" s="106">
        <f t="shared" si="1628"/>
        <v>0</v>
      </c>
      <c r="CQ409" s="106">
        <f t="shared" si="1628"/>
        <v>0</v>
      </c>
      <c r="CR409" s="106">
        <f t="shared" si="1628"/>
        <v>0</v>
      </c>
      <c r="CS409" s="106">
        <f t="shared" si="1628"/>
        <v>0.2568</v>
      </c>
      <c r="CT409" s="106">
        <f t="shared" si="1628"/>
        <v>0.0193</v>
      </c>
      <c r="CU409" s="106">
        <f t="shared" si="1628"/>
        <v>0</v>
      </c>
      <c r="CV409" s="106">
        <f t="shared" si="1628"/>
        <v>0</v>
      </c>
      <c r="CW409" s="106">
        <f t="shared" si="1628"/>
        <v>0</v>
      </c>
      <c r="CX409" s="106">
        <f t="shared" si="1628"/>
        <v>0</v>
      </c>
      <c r="CY409" s="106">
        <f t="shared" si="1628"/>
        <v>0</v>
      </c>
      <c r="CZ409" s="106">
        <f t="shared" si="1628"/>
        <v>0</v>
      </c>
      <c r="DA409" s="106">
        <f t="shared" si="1628"/>
        <v>0</v>
      </c>
      <c r="DB409" s="106">
        <f t="shared" si="1628"/>
        <v>0</v>
      </c>
      <c r="DC409" s="106">
        <f t="shared" si="1628"/>
        <v>0</v>
      </c>
      <c r="DD409" s="106">
        <f t="shared" si="1628"/>
        <v>0</v>
      </c>
      <c r="DE409" s="106">
        <f t="shared" si="1628"/>
        <v>0</v>
      </c>
      <c r="DF409" s="106">
        <f t="shared" si="1628"/>
        <v>0</v>
      </c>
      <c r="DG409" s="106">
        <f t="shared" si="1628"/>
        <v>0</v>
      </c>
      <c r="DH409" s="106">
        <f t="shared" si="1628"/>
        <v>0.0112399564364976</v>
      </c>
      <c r="DI409" s="106">
        <f t="shared" si="1628"/>
        <v>0.5664</v>
      </c>
      <c r="DJ409" s="106">
        <f t="shared" si="1628"/>
        <v>0.017</v>
      </c>
      <c r="DK409" s="106">
        <f t="shared" si="1628"/>
        <v>0</v>
      </c>
      <c r="DL409" s="106">
        <f t="shared" si="1628"/>
        <v>0</v>
      </c>
      <c r="DM409" s="106">
        <f t="shared" si="1628"/>
        <v>0</v>
      </c>
      <c r="DN409" s="106">
        <f t="shared" si="1628"/>
        <v>0</v>
      </c>
      <c r="DO409" s="106">
        <f t="shared" si="1628"/>
        <v>0</v>
      </c>
      <c r="DP409" s="106">
        <f t="shared" si="1628"/>
        <v>0</v>
      </c>
      <c r="DQ409" s="106">
        <f t="shared" si="1628"/>
        <v>0</v>
      </c>
      <c r="DR409" s="106">
        <f t="shared" si="1628"/>
        <v>0</v>
      </c>
    </row>
    <row r="410" spans="3:43">
      <c r="C410" s="14" t="s">
        <v>1104</v>
      </c>
      <c r="D410" s="14" t="s">
        <v>1387</v>
      </c>
      <c r="E410" s="14" t="s">
        <v>1504</v>
      </c>
      <c r="F410" s="15"/>
      <c r="G410" s="116">
        <f>AU409</f>
        <v>0.0015</v>
      </c>
      <c r="H410" s="116">
        <f t="shared" ref="H410" si="1629">AV409</f>
        <v>0</v>
      </c>
      <c r="I410" s="116">
        <f t="shared" ref="I410" si="1630">AW409</f>
        <v>0.0002625</v>
      </c>
      <c r="J410" s="116">
        <f t="shared" ref="J410" si="1631">AX409</f>
        <v>0</v>
      </c>
      <c r="K410" s="116">
        <f t="shared" ref="K410" si="1632">AY409</f>
        <v>0</v>
      </c>
      <c r="L410" s="116">
        <f t="shared" ref="L410" si="1633">AZ409</f>
        <v>0</v>
      </c>
      <c r="M410" s="116">
        <f t="shared" ref="M410" si="1634">BA409</f>
        <v>0.07748125</v>
      </c>
      <c r="N410" s="116">
        <f t="shared" ref="N410" si="1635">BB409</f>
        <v>0</v>
      </c>
      <c r="O410" s="116">
        <f t="shared" ref="O410" si="1636">BC409</f>
        <v>0</v>
      </c>
      <c r="P410" s="116">
        <f t="shared" ref="P410" si="1637">BD409</f>
        <v>0</v>
      </c>
      <c r="Q410" s="116">
        <f t="shared" ref="Q410" si="1638">BE409</f>
        <v>0</v>
      </c>
      <c r="R410" s="116">
        <f t="shared" ref="R410" si="1639">BF409</f>
        <v>0.1284</v>
      </c>
      <c r="S410" s="116">
        <f t="shared" ref="S410" si="1640">BG409</f>
        <v>0.00965</v>
      </c>
      <c r="T410" s="116">
        <f t="shared" ref="T410" si="1641">BH409</f>
        <v>0</v>
      </c>
      <c r="U410" s="116">
        <f t="shared" ref="U410" si="1642">BI409</f>
        <v>0</v>
      </c>
      <c r="V410" s="116">
        <f t="shared" ref="V410" si="1643">BJ409</f>
        <v>0</v>
      </c>
      <c r="W410" s="116">
        <f t="shared" ref="W410" si="1644">BK409</f>
        <v>0</v>
      </c>
      <c r="X410" s="116">
        <f t="shared" ref="X410" si="1645">BL409</f>
        <v>0</v>
      </c>
      <c r="Y410" s="116">
        <f t="shared" ref="Y410" si="1646">BM409</f>
        <v>0</v>
      </c>
      <c r="Z410" s="116">
        <f t="shared" ref="Z410" si="1647">BN409</f>
        <v>0</v>
      </c>
      <c r="AA410" s="116">
        <f t="shared" ref="AA410" si="1648">BO409</f>
        <v>0</v>
      </c>
      <c r="AB410" s="116">
        <f t="shared" ref="AB410" si="1649">BP409</f>
        <v>0</v>
      </c>
      <c r="AC410" s="116">
        <f t="shared" ref="AC410" si="1650">BQ409</f>
        <v>0</v>
      </c>
      <c r="AD410" s="116">
        <f t="shared" ref="AD410" si="1651">BR409</f>
        <v>0</v>
      </c>
      <c r="AE410" s="116">
        <f t="shared" ref="AE410" si="1652">BS409</f>
        <v>0</v>
      </c>
      <c r="AF410" s="116">
        <f t="shared" ref="AF410" si="1653">BT409</f>
        <v>0</v>
      </c>
      <c r="AG410" s="116">
        <f t="shared" ref="AG410" si="1654">BU409</f>
        <v>0.0056199782182488</v>
      </c>
      <c r="AH410" s="116">
        <f t="shared" ref="AH410" si="1655">BV409</f>
        <v>0.2832</v>
      </c>
      <c r="AI410" s="116">
        <f t="shared" ref="AI410" si="1656">BW409</f>
        <v>0.0085</v>
      </c>
      <c r="AJ410" s="116">
        <f t="shared" ref="AJ410" si="1657">BX409</f>
        <v>0</v>
      </c>
      <c r="AK410" s="116">
        <f t="shared" ref="AK410" si="1658">BY409</f>
        <v>0</v>
      </c>
      <c r="AL410" s="116">
        <f t="shared" ref="AL410" si="1659">BZ409</f>
        <v>0</v>
      </c>
      <c r="AM410" s="116">
        <f t="shared" ref="AM410" si="1660">CA409</f>
        <v>0</v>
      </c>
      <c r="AN410" s="116">
        <f t="shared" ref="AN410" si="1661">CB409</f>
        <v>0</v>
      </c>
      <c r="AO410" s="116">
        <f t="shared" ref="AO410" si="1662">CC409</f>
        <v>0</v>
      </c>
      <c r="AP410" s="116">
        <f t="shared" ref="AP410" si="1663">CD409</f>
        <v>0</v>
      </c>
      <c r="AQ410" s="116">
        <f t="shared" ref="AQ410" si="1664">CE409</f>
        <v>0</v>
      </c>
    </row>
    <row r="411" spans="3:43">
      <c r="C411" t="s">
        <v>1106</v>
      </c>
      <c r="D411" t="s">
        <v>1503</v>
      </c>
      <c r="E411" t="s">
        <v>234</v>
      </c>
      <c r="F411" s="119">
        <v>2</v>
      </c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19"/>
      <c r="AN411" s="119"/>
      <c r="AO411" s="119"/>
      <c r="AP411" s="119"/>
      <c r="AQ411" s="119"/>
    </row>
    <row r="412" spans="3:43">
      <c r="C412" t="s">
        <v>1106</v>
      </c>
      <c r="D412" t="s">
        <v>1393</v>
      </c>
      <c r="E412" t="s">
        <v>1504</v>
      </c>
      <c r="F412" s="119">
        <v>30</v>
      </c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19"/>
      <c r="AN412" s="119"/>
      <c r="AO412" s="119"/>
      <c r="AP412" s="119"/>
      <c r="AQ412" s="119"/>
    </row>
    <row r="413" spans="3:122">
      <c r="C413" t="s">
        <v>1106</v>
      </c>
      <c r="D413" t="s">
        <v>1505</v>
      </c>
      <c r="E413" t="s">
        <v>1354</v>
      </c>
      <c r="F413" s="13">
        <v>1</v>
      </c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T413" s="14" t="str">
        <f>E413</f>
        <v>INMMCH</v>
      </c>
      <c r="AU413" s="104">
        <f>CH413*(IF(G413&lt;&gt;"",G413,$F413)/IF(G411&lt;&gt;"",G411,$F411))</f>
        <v>0.00207</v>
      </c>
      <c r="AV413" s="104">
        <f t="shared" ref="AV413:CE413" si="1665">CI413*(IF(H413&lt;&gt;"",H413,$F413)/IF(H411&lt;&gt;"",H411,$F411))</f>
        <v>0</v>
      </c>
      <c r="AW413" s="104">
        <f t="shared" si="1665"/>
        <v>0.0002875</v>
      </c>
      <c r="AX413" s="104">
        <f t="shared" si="1665"/>
        <v>0</v>
      </c>
      <c r="AY413" s="104">
        <f t="shared" si="1665"/>
        <v>0</v>
      </c>
      <c r="AZ413" s="104">
        <f t="shared" si="1665"/>
        <v>0.0176</v>
      </c>
      <c r="BA413" s="104">
        <f t="shared" si="1665"/>
        <v>0.00776875</v>
      </c>
      <c r="BB413" s="104">
        <f t="shared" si="1665"/>
        <v>0</v>
      </c>
      <c r="BC413" s="104">
        <f t="shared" si="1665"/>
        <v>0</v>
      </c>
      <c r="BD413" s="104">
        <f t="shared" si="1665"/>
        <v>0</v>
      </c>
      <c r="BE413" s="104">
        <f t="shared" si="1665"/>
        <v>0</v>
      </c>
      <c r="BF413" s="104">
        <f t="shared" si="1665"/>
        <v>0.16175</v>
      </c>
      <c r="BG413" s="104">
        <f t="shared" si="1665"/>
        <v>0.0069</v>
      </c>
      <c r="BH413" s="104">
        <f t="shared" si="1665"/>
        <v>0</v>
      </c>
      <c r="BI413" s="104">
        <f t="shared" si="1665"/>
        <v>0.0564</v>
      </c>
      <c r="BJ413" s="104">
        <f t="shared" si="1665"/>
        <v>0</v>
      </c>
      <c r="BK413" s="104">
        <f t="shared" si="1665"/>
        <v>0</v>
      </c>
      <c r="BL413" s="104">
        <f t="shared" si="1665"/>
        <v>0.115</v>
      </c>
      <c r="BM413" s="104">
        <f t="shared" si="1665"/>
        <v>0</v>
      </c>
      <c r="BN413" s="104">
        <f t="shared" si="1665"/>
        <v>0</v>
      </c>
      <c r="BO413" s="104">
        <f t="shared" si="1665"/>
        <v>0</v>
      </c>
      <c r="BP413" s="104">
        <f t="shared" si="1665"/>
        <v>0</v>
      </c>
      <c r="BQ413" s="104">
        <f t="shared" si="1665"/>
        <v>0</v>
      </c>
      <c r="BR413" s="104">
        <f t="shared" si="1665"/>
        <v>0</v>
      </c>
      <c r="BS413" s="104">
        <f t="shared" si="1665"/>
        <v>0</v>
      </c>
      <c r="BT413" s="104">
        <f t="shared" si="1665"/>
        <v>0</v>
      </c>
      <c r="BU413" s="104">
        <f t="shared" si="1665"/>
        <v>0</v>
      </c>
      <c r="BV413" s="104">
        <f t="shared" si="1665"/>
        <v>0.2185</v>
      </c>
      <c r="BW413" s="104">
        <f t="shared" si="1665"/>
        <v>0</v>
      </c>
      <c r="BX413" s="104">
        <f t="shared" si="1665"/>
        <v>0</v>
      </c>
      <c r="BY413" s="104">
        <f t="shared" si="1665"/>
        <v>0</v>
      </c>
      <c r="BZ413" s="104">
        <f t="shared" si="1665"/>
        <v>0</v>
      </c>
      <c r="CA413" s="104">
        <f t="shared" si="1665"/>
        <v>0</v>
      </c>
      <c r="CB413" s="104">
        <f t="shared" si="1665"/>
        <v>0</v>
      </c>
      <c r="CC413" s="104">
        <f t="shared" si="1665"/>
        <v>0</v>
      </c>
      <c r="CD413" s="104">
        <f t="shared" si="1665"/>
        <v>0</v>
      </c>
      <c r="CE413" s="104">
        <f t="shared" si="1665"/>
        <v>0</v>
      </c>
      <c r="CG413" t="str">
        <f>E411</f>
        <v>INDLPG</v>
      </c>
      <c r="CH413" s="112">
        <f t="shared" ref="CH413:DR413" si="1666">AZ$9*G$49*G97</f>
        <v>0.00414</v>
      </c>
      <c r="CI413" s="112">
        <f t="shared" si="1666"/>
        <v>0</v>
      </c>
      <c r="CJ413" s="112">
        <f t="shared" si="1666"/>
        <v>0.000575</v>
      </c>
      <c r="CK413" s="112">
        <f t="shared" si="1666"/>
        <v>0</v>
      </c>
      <c r="CL413" s="112">
        <f t="shared" si="1666"/>
        <v>0</v>
      </c>
      <c r="CM413" s="112">
        <f t="shared" si="1666"/>
        <v>0.0352</v>
      </c>
      <c r="CN413" s="112">
        <f t="shared" si="1666"/>
        <v>0.0155375</v>
      </c>
      <c r="CO413" s="112">
        <f t="shared" si="1666"/>
        <v>0</v>
      </c>
      <c r="CP413" s="112">
        <f t="shared" si="1666"/>
        <v>0</v>
      </c>
      <c r="CQ413" s="112">
        <f t="shared" si="1666"/>
        <v>0</v>
      </c>
      <c r="CR413" s="112">
        <f t="shared" si="1666"/>
        <v>0</v>
      </c>
      <c r="CS413" s="112">
        <f t="shared" si="1666"/>
        <v>0.3235</v>
      </c>
      <c r="CT413" s="112">
        <f t="shared" si="1666"/>
        <v>0.0138</v>
      </c>
      <c r="CU413" s="112">
        <f t="shared" si="1666"/>
        <v>0</v>
      </c>
      <c r="CV413" s="112">
        <f t="shared" si="1666"/>
        <v>0.1128</v>
      </c>
      <c r="CW413" s="112">
        <f t="shared" si="1666"/>
        <v>0</v>
      </c>
      <c r="CX413" s="112">
        <f t="shared" si="1666"/>
        <v>0</v>
      </c>
      <c r="CY413" s="112">
        <f t="shared" si="1666"/>
        <v>0.23</v>
      </c>
      <c r="CZ413" s="112">
        <f t="shared" si="1666"/>
        <v>0</v>
      </c>
      <c r="DA413" s="112">
        <f t="shared" si="1666"/>
        <v>0</v>
      </c>
      <c r="DB413" s="112">
        <f t="shared" si="1666"/>
        <v>0</v>
      </c>
      <c r="DC413" s="112">
        <f t="shared" si="1666"/>
        <v>0</v>
      </c>
      <c r="DD413" s="112">
        <f t="shared" si="1666"/>
        <v>0</v>
      </c>
      <c r="DE413" s="112">
        <f t="shared" si="1666"/>
        <v>0</v>
      </c>
      <c r="DF413" s="112">
        <f t="shared" si="1666"/>
        <v>0</v>
      </c>
      <c r="DG413" s="112">
        <f t="shared" si="1666"/>
        <v>0</v>
      </c>
      <c r="DH413" s="112">
        <f t="shared" si="1666"/>
        <v>0</v>
      </c>
      <c r="DI413" s="112">
        <f t="shared" si="1666"/>
        <v>0.437</v>
      </c>
      <c r="DJ413" s="112">
        <f t="shared" si="1666"/>
        <v>0</v>
      </c>
      <c r="DK413" s="112">
        <f t="shared" si="1666"/>
        <v>0</v>
      </c>
      <c r="DL413" s="112">
        <f t="shared" si="1666"/>
        <v>0</v>
      </c>
      <c r="DM413" s="112">
        <f t="shared" si="1666"/>
        <v>0</v>
      </c>
      <c r="DN413" s="112">
        <f t="shared" si="1666"/>
        <v>0</v>
      </c>
      <c r="DO413" s="112">
        <f t="shared" si="1666"/>
        <v>0</v>
      </c>
      <c r="DP413" s="112">
        <f t="shared" si="1666"/>
        <v>0</v>
      </c>
      <c r="DQ413" s="112">
        <f t="shared" si="1666"/>
        <v>0</v>
      </c>
      <c r="DR413" s="112">
        <f t="shared" si="1666"/>
        <v>0</v>
      </c>
    </row>
    <row r="414" spans="3:83">
      <c r="C414" s="14" t="s">
        <v>1106</v>
      </c>
      <c r="D414" s="14" t="s">
        <v>1387</v>
      </c>
      <c r="E414" s="14" t="s">
        <v>1504</v>
      </c>
      <c r="F414" s="15"/>
      <c r="G414" s="116">
        <f>AU413</f>
        <v>0.00207</v>
      </c>
      <c r="H414" s="116">
        <f t="shared" ref="H414" si="1667">AV413</f>
        <v>0</v>
      </c>
      <c r="I414" s="116">
        <f t="shared" ref="I414" si="1668">AW413</f>
        <v>0.0002875</v>
      </c>
      <c r="J414" s="116">
        <f t="shared" ref="J414" si="1669">AX413</f>
        <v>0</v>
      </c>
      <c r="K414" s="116">
        <f t="shared" ref="K414" si="1670">AY413</f>
        <v>0</v>
      </c>
      <c r="L414" s="116">
        <f t="shared" ref="L414" si="1671">AZ413</f>
        <v>0.0176</v>
      </c>
      <c r="M414" s="116">
        <f t="shared" ref="M414" si="1672">BA413</f>
        <v>0.00776875</v>
      </c>
      <c r="N414" s="116">
        <f t="shared" ref="N414" si="1673">BB413</f>
        <v>0</v>
      </c>
      <c r="O414" s="116">
        <f t="shared" ref="O414" si="1674">BC413</f>
        <v>0</v>
      </c>
      <c r="P414" s="116">
        <f t="shared" ref="P414" si="1675">BD413</f>
        <v>0</v>
      </c>
      <c r="Q414" s="116">
        <f t="shared" ref="Q414" si="1676">BE413</f>
        <v>0</v>
      </c>
      <c r="R414" s="116">
        <f t="shared" ref="R414" si="1677">BF413</f>
        <v>0.16175</v>
      </c>
      <c r="S414" s="116">
        <f t="shared" ref="S414" si="1678">BG413</f>
        <v>0.0069</v>
      </c>
      <c r="T414" s="116">
        <f t="shared" ref="T414" si="1679">BH413</f>
        <v>0</v>
      </c>
      <c r="U414" s="116">
        <f t="shared" ref="U414" si="1680">BI413</f>
        <v>0.0564</v>
      </c>
      <c r="V414" s="116">
        <f t="shared" ref="V414" si="1681">BJ413</f>
        <v>0</v>
      </c>
      <c r="W414" s="116">
        <f t="shared" ref="W414" si="1682">BK413</f>
        <v>0</v>
      </c>
      <c r="X414" s="116">
        <f t="shared" ref="X414" si="1683">BL413</f>
        <v>0.115</v>
      </c>
      <c r="Y414" s="116">
        <f t="shared" ref="Y414" si="1684">BM413</f>
        <v>0</v>
      </c>
      <c r="Z414" s="116">
        <f t="shared" ref="Z414" si="1685">BN413</f>
        <v>0</v>
      </c>
      <c r="AA414" s="116">
        <f t="shared" ref="AA414" si="1686">BO413</f>
        <v>0</v>
      </c>
      <c r="AB414" s="116">
        <f t="shared" ref="AB414" si="1687">BP413</f>
        <v>0</v>
      </c>
      <c r="AC414" s="116">
        <f t="shared" ref="AC414" si="1688">BQ413</f>
        <v>0</v>
      </c>
      <c r="AD414" s="116">
        <f t="shared" ref="AD414" si="1689">BR413</f>
        <v>0</v>
      </c>
      <c r="AE414" s="116">
        <f t="shared" ref="AE414" si="1690">BS413</f>
        <v>0</v>
      </c>
      <c r="AF414" s="116">
        <f t="shared" ref="AF414" si="1691">BT413</f>
        <v>0</v>
      </c>
      <c r="AG414" s="116">
        <f t="shared" ref="AG414" si="1692">BU413</f>
        <v>0</v>
      </c>
      <c r="AH414" s="116">
        <f t="shared" ref="AH414" si="1693">BV413</f>
        <v>0.2185</v>
      </c>
      <c r="AI414" s="116">
        <f t="shared" ref="AI414" si="1694">BW413</f>
        <v>0</v>
      </c>
      <c r="AJ414" s="116">
        <f t="shared" ref="AJ414" si="1695">BX413</f>
        <v>0</v>
      </c>
      <c r="AK414" s="116">
        <f t="shared" ref="AK414" si="1696">BY413</f>
        <v>0</v>
      </c>
      <c r="AL414" s="116">
        <f t="shared" ref="AL414" si="1697">BZ413</f>
        <v>0</v>
      </c>
      <c r="AM414" s="116">
        <f t="shared" ref="AM414" si="1698">CA413</f>
        <v>0</v>
      </c>
      <c r="AN414" s="116">
        <f t="shared" ref="AN414" si="1699">CB413</f>
        <v>0</v>
      </c>
      <c r="AO414" s="116">
        <f t="shared" ref="AO414" si="1700">CC413</f>
        <v>0</v>
      </c>
      <c r="AP414" s="116">
        <f t="shared" ref="AP414" si="1701">CD413</f>
        <v>0</v>
      </c>
      <c r="AQ414" s="116">
        <f t="shared" ref="AQ414" si="1702">CE413</f>
        <v>0</v>
      </c>
      <c r="AT414" s="117" t="s">
        <v>192</v>
      </c>
      <c r="AU414" s="106">
        <f>SUM(AU383:AU413)</f>
        <v>0.850388338994992</v>
      </c>
      <c r="AV414" s="106">
        <f t="shared" ref="AV414:CE414" si="1703">SUM(AV383:AV413)</f>
        <v>0</v>
      </c>
      <c r="AW414" s="106">
        <f t="shared" si="1703"/>
        <v>0.957877806145325</v>
      </c>
      <c r="AX414" s="106">
        <f t="shared" si="1703"/>
        <v>0</v>
      </c>
      <c r="AY414" s="106">
        <f t="shared" si="1703"/>
        <v>0.270158348318206</v>
      </c>
      <c r="AZ414" s="106">
        <f t="shared" si="1703"/>
        <v>1.01116710409673</v>
      </c>
      <c r="BA414" s="106">
        <f t="shared" si="1703"/>
        <v>8.13482651714829</v>
      </c>
      <c r="BB414" s="106">
        <f t="shared" si="1703"/>
        <v>0</v>
      </c>
      <c r="BC414" s="106">
        <f t="shared" si="1703"/>
        <v>0.102981990113919</v>
      </c>
      <c r="BD414" s="106">
        <f t="shared" si="1703"/>
        <v>1.47004432907442</v>
      </c>
      <c r="BE414" s="106">
        <f t="shared" si="1703"/>
        <v>10.6944995203292</v>
      </c>
      <c r="BF414" s="106">
        <f t="shared" si="1703"/>
        <v>0.710024016266581</v>
      </c>
      <c r="BG414" s="106">
        <f t="shared" si="1703"/>
        <v>9.89595956103449</v>
      </c>
      <c r="BH414" s="106">
        <f t="shared" si="1703"/>
        <v>0</v>
      </c>
      <c r="BI414" s="106">
        <f t="shared" si="1703"/>
        <v>1.15875459676088</v>
      </c>
      <c r="BJ414" s="106">
        <f t="shared" si="1703"/>
        <v>0.996297255813952</v>
      </c>
      <c r="BK414" s="106">
        <f t="shared" si="1703"/>
        <v>0</v>
      </c>
      <c r="BL414" s="106">
        <f t="shared" si="1703"/>
        <v>28.8520737649024</v>
      </c>
      <c r="BM414" s="106">
        <f t="shared" si="1703"/>
        <v>0.177063645567663</v>
      </c>
      <c r="BN414" s="106">
        <f t="shared" si="1703"/>
        <v>0</v>
      </c>
      <c r="BO414" s="106">
        <f t="shared" si="1703"/>
        <v>0.0294026917129035</v>
      </c>
      <c r="BP414" s="106">
        <f t="shared" si="1703"/>
        <v>0</v>
      </c>
      <c r="BQ414" s="106">
        <f t="shared" si="1703"/>
        <v>1.34798686189889</v>
      </c>
      <c r="BR414" s="106">
        <f t="shared" si="1703"/>
        <v>0.3371645</v>
      </c>
      <c r="BS414" s="106">
        <f t="shared" si="1703"/>
        <v>8.98181476607732</v>
      </c>
      <c r="BT414" s="106">
        <f t="shared" si="1703"/>
        <v>0</v>
      </c>
      <c r="BU414" s="106">
        <f t="shared" si="1703"/>
        <v>1.70308957184164</v>
      </c>
      <c r="BV414" s="106">
        <f t="shared" si="1703"/>
        <v>2.53411061065068</v>
      </c>
      <c r="BW414" s="106">
        <f t="shared" si="1703"/>
        <v>0.175175051985057</v>
      </c>
      <c r="BX414" s="106">
        <f t="shared" si="1703"/>
        <v>0.402579639648996</v>
      </c>
      <c r="BY414" s="106">
        <f t="shared" si="1703"/>
        <v>13.2576892064434</v>
      </c>
      <c r="BZ414" s="106">
        <f t="shared" si="1703"/>
        <v>0</v>
      </c>
      <c r="CA414" s="106">
        <f t="shared" si="1703"/>
        <v>0</v>
      </c>
      <c r="CB414" s="106">
        <f t="shared" si="1703"/>
        <v>0</v>
      </c>
      <c r="CC414" s="106">
        <f t="shared" si="1703"/>
        <v>0</v>
      </c>
      <c r="CD414" s="106">
        <f t="shared" si="1703"/>
        <v>0</v>
      </c>
      <c r="CE414" s="106">
        <f t="shared" si="1703"/>
        <v>0</v>
      </c>
    </row>
    <row r="415" spans="43:43">
      <c r="AQ415" s="4"/>
    </row>
    <row r="416" spans="43:43">
      <c r="AQ416" s="4"/>
    </row>
    <row r="417" spans="43:43">
      <c r="AQ417" s="4"/>
    </row>
    <row r="418" spans="6:44">
      <c r="F418" s="5" t="s">
        <v>1379</v>
      </c>
      <c r="AQ418" s="4"/>
      <c r="AR418" s="4"/>
    </row>
    <row r="419" ht="14.25" spans="2:44">
      <c r="B419" s="2" t="s">
        <v>748</v>
      </c>
      <c r="C419" s="2" t="s">
        <v>1382</v>
      </c>
      <c r="D419" s="2" t="s">
        <v>1152</v>
      </c>
      <c r="E419" s="2" t="s">
        <v>1380</v>
      </c>
      <c r="F419" s="2" t="s">
        <v>1381</v>
      </c>
      <c r="G419" s="6" t="s">
        <v>21</v>
      </c>
      <c r="H419" s="6" t="s">
        <v>22</v>
      </c>
      <c r="I419" s="6" t="s">
        <v>23</v>
      </c>
      <c r="J419" s="6" t="s">
        <v>289</v>
      </c>
      <c r="K419" s="6" t="s">
        <v>24</v>
      </c>
      <c r="L419" s="6" t="s">
        <v>25</v>
      </c>
      <c r="M419" s="6" t="s">
        <v>26</v>
      </c>
      <c r="N419" s="6" t="s">
        <v>27</v>
      </c>
      <c r="O419" s="6" t="s">
        <v>28</v>
      </c>
      <c r="P419" s="6" t="s">
        <v>29</v>
      </c>
      <c r="Q419" s="6" t="s">
        <v>30</v>
      </c>
      <c r="R419" s="6" t="s">
        <v>31</v>
      </c>
      <c r="S419" s="6" t="s">
        <v>32</v>
      </c>
      <c r="T419" s="6" t="s">
        <v>33</v>
      </c>
      <c r="U419" s="6" t="s">
        <v>34</v>
      </c>
      <c r="V419" s="6" t="s">
        <v>35</v>
      </c>
      <c r="W419" s="6" t="s">
        <v>36</v>
      </c>
      <c r="X419" s="6" t="s">
        <v>37</v>
      </c>
      <c r="Y419" s="6" t="s">
        <v>38</v>
      </c>
      <c r="Z419" s="6" t="s">
        <v>39</v>
      </c>
      <c r="AA419" s="6" t="s">
        <v>40</v>
      </c>
      <c r="AB419" s="6" t="s">
        <v>43</v>
      </c>
      <c r="AC419" s="6" t="s">
        <v>44</v>
      </c>
      <c r="AD419" s="6" t="s">
        <v>45</v>
      </c>
      <c r="AE419" s="6" t="s">
        <v>46</v>
      </c>
      <c r="AF419" s="6" t="s">
        <v>47</v>
      </c>
      <c r="AG419" s="6" t="s">
        <v>48</v>
      </c>
      <c r="AH419" s="6" t="s">
        <v>50</v>
      </c>
      <c r="AI419" s="6" t="s">
        <v>51</v>
      </c>
      <c r="AJ419" s="6" t="s">
        <v>52</v>
      </c>
      <c r="AK419" s="6" t="s">
        <v>53</v>
      </c>
      <c r="AL419" s="6" t="s">
        <v>290</v>
      </c>
      <c r="AM419" s="6" t="s">
        <v>291</v>
      </c>
      <c r="AN419" s="6" t="s">
        <v>292</v>
      </c>
      <c r="AO419" s="6" t="s">
        <v>41</v>
      </c>
      <c r="AP419" s="6" t="s">
        <v>42</v>
      </c>
      <c r="AQ419" s="6" t="s">
        <v>49</v>
      </c>
      <c r="AR419" s="120" t="s">
        <v>1388</v>
      </c>
    </row>
    <row r="420" ht="16.5" spans="2:122">
      <c r="B420" s="7" t="s">
        <v>1568</v>
      </c>
      <c r="C420" s="7"/>
      <c r="D420" s="7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T420" s="55" t="s">
        <v>1560</v>
      </c>
      <c r="AU420" s="6" t="str">
        <f>G$4</f>
        <v>AT</v>
      </c>
      <c r="AV420" s="6" t="str">
        <f t="shared" ref="AV420:CE420" si="1704">H$4</f>
        <v>BE</v>
      </c>
      <c r="AW420" s="6" t="str">
        <f t="shared" si="1704"/>
        <v>BG</v>
      </c>
      <c r="AX420" s="6" t="str">
        <f t="shared" si="1704"/>
        <v>CH</v>
      </c>
      <c r="AY420" s="6" t="str">
        <f t="shared" si="1704"/>
        <v>CY</v>
      </c>
      <c r="AZ420" s="6" t="str">
        <f t="shared" si="1704"/>
        <v>CZ</v>
      </c>
      <c r="BA420" s="6" t="str">
        <f t="shared" si="1704"/>
        <v>DE</v>
      </c>
      <c r="BB420" s="6" t="str">
        <f t="shared" si="1704"/>
        <v>DK</v>
      </c>
      <c r="BC420" s="6" t="str">
        <f t="shared" si="1704"/>
        <v>EE</v>
      </c>
      <c r="BD420" s="6" t="str">
        <f t="shared" si="1704"/>
        <v>EL</v>
      </c>
      <c r="BE420" s="6" t="str">
        <f t="shared" si="1704"/>
        <v>ES</v>
      </c>
      <c r="BF420" s="6" t="str">
        <f t="shared" si="1704"/>
        <v>FI</v>
      </c>
      <c r="BG420" s="6" t="str">
        <f t="shared" si="1704"/>
        <v>FR</v>
      </c>
      <c r="BH420" s="6" t="str">
        <f t="shared" si="1704"/>
        <v>HR</v>
      </c>
      <c r="BI420" s="6" t="str">
        <f t="shared" si="1704"/>
        <v>HU</v>
      </c>
      <c r="BJ420" s="6" t="str">
        <f t="shared" si="1704"/>
        <v>IE</v>
      </c>
      <c r="BK420" s="6" t="str">
        <f t="shared" si="1704"/>
        <v>IS</v>
      </c>
      <c r="BL420" s="6" t="str">
        <f t="shared" si="1704"/>
        <v>IT</v>
      </c>
      <c r="BM420" s="6" t="str">
        <f t="shared" si="1704"/>
        <v>LT</v>
      </c>
      <c r="BN420" s="6" t="str">
        <f t="shared" si="1704"/>
        <v>LU</v>
      </c>
      <c r="BO420" s="6" t="str">
        <f t="shared" si="1704"/>
        <v>LV</v>
      </c>
      <c r="BP420" s="6" t="str">
        <f t="shared" si="1704"/>
        <v>MT</v>
      </c>
      <c r="BQ420" s="6" t="str">
        <f t="shared" si="1704"/>
        <v>NL</v>
      </c>
      <c r="BR420" s="6" t="str">
        <f t="shared" si="1704"/>
        <v>NO</v>
      </c>
      <c r="BS420" s="6" t="str">
        <f t="shared" si="1704"/>
        <v>PL</v>
      </c>
      <c r="BT420" s="6" t="str">
        <f t="shared" si="1704"/>
        <v>PT</v>
      </c>
      <c r="BU420" s="6" t="str">
        <f t="shared" si="1704"/>
        <v>RO</v>
      </c>
      <c r="BV420" s="6" t="str">
        <f t="shared" si="1704"/>
        <v>SE</v>
      </c>
      <c r="BW420" s="6" t="str">
        <f t="shared" si="1704"/>
        <v>SI</v>
      </c>
      <c r="BX420" s="6" t="str">
        <f t="shared" si="1704"/>
        <v>SK</v>
      </c>
      <c r="BY420" s="6" t="str">
        <f t="shared" si="1704"/>
        <v>UK</v>
      </c>
      <c r="BZ420" s="6" t="str">
        <f t="shared" si="1704"/>
        <v>AL</v>
      </c>
      <c r="CA420" s="6" t="str">
        <f t="shared" si="1704"/>
        <v>BA</v>
      </c>
      <c r="CB420" s="6" t="str">
        <f t="shared" si="1704"/>
        <v>KS</v>
      </c>
      <c r="CC420" s="6" t="str">
        <f t="shared" si="1704"/>
        <v>ME</v>
      </c>
      <c r="CD420" s="6" t="str">
        <f t="shared" si="1704"/>
        <v>MK</v>
      </c>
      <c r="CE420" s="6" t="str">
        <f t="shared" si="1704"/>
        <v>RS</v>
      </c>
      <c r="CG420" s="55" t="s">
        <v>1563</v>
      </c>
      <c r="CH420" s="6" t="str">
        <f>AU420</f>
        <v>AT</v>
      </c>
      <c r="CI420" s="6" t="str">
        <f t="shared" ref="CI420:DR420" si="1705">AV420</f>
        <v>BE</v>
      </c>
      <c r="CJ420" s="6" t="str">
        <f t="shared" si="1705"/>
        <v>BG</v>
      </c>
      <c r="CK420" s="6" t="str">
        <f t="shared" si="1705"/>
        <v>CH</v>
      </c>
      <c r="CL420" s="6" t="str">
        <f t="shared" si="1705"/>
        <v>CY</v>
      </c>
      <c r="CM420" s="6" t="str">
        <f t="shared" si="1705"/>
        <v>CZ</v>
      </c>
      <c r="CN420" s="6" t="str">
        <f t="shared" si="1705"/>
        <v>DE</v>
      </c>
      <c r="CO420" s="6" t="str">
        <f t="shared" si="1705"/>
        <v>DK</v>
      </c>
      <c r="CP420" s="6" t="str">
        <f t="shared" si="1705"/>
        <v>EE</v>
      </c>
      <c r="CQ420" s="6" t="str">
        <f t="shared" si="1705"/>
        <v>EL</v>
      </c>
      <c r="CR420" s="6" t="str">
        <f t="shared" si="1705"/>
        <v>ES</v>
      </c>
      <c r="CS420" s="6" t="str">
        <f t="shared" si="1705"/>
        <v>FI</v>
      </c>
      <c r="CT420" s="6" t="str">
        <f t="shared" si="1705"/>
        <v>FR</v>
      </c>
      <c r="CU420" s="6" t="str">
        <f t="shared" si="1705"/>
        <v>HR</v>
      </c>
      <c r="CV420" s="6" t="str">
        <f t="shared" si="1705"/>
        <v>HU</v>
      </c>
      <c r="CW420" s="6" t="str">
        <f t="shared" si="1705"/>
        <v>IE</v>
      </c>
      <c r="CX420" s="6" t="str">
        <f t="shared" si="1705"/>
        <v>IS</v>
      </c>
      <c r="CY420" s="6" t="str">
        <f t="shared" si="1705"/>
        <v>IT</v>
      </c>
      <c r="CZ420" s="6" t="str">
        <f t="shared" si="1705"/>
        <v>LT</v>
      </c>
      <c r="DA420" s="6" t="str">
        <f t="shared" si="1705"/>
        <v>LU</v>
      </c>
      <c r="DB420" s="6" t="str">
        <f t="shared" si="1705"/>
        <v>LV</v>
      </c>
      <c r="DC420" s="6" t="str">
        <f t="shared" si="1705"/>
        <v>MT</v>
      </c>
      <c r="DD420" s="6" t="str">
        <f t="shared" si="1705"/>
        <v>NL</v>
      </c>
      <c r="DE420" s="6" t="str">
        <f t="shared" si="1705"/>
        <v>NO</v>
      </c>
      <c r="DF420" s="6" t="str">
        <f t="shared" si="1705"/>
        <v>PL</v>
      </c>
      <c r="DG420" s="6" t="str">
        <f t="shared" si="1705"/>
        <v>PT</v>
      </c>
      <c r="DH420" s="6" t="str">
        <f t="shared" si="1705"/>
        <v>RO</v>
      </c>
      <c r="DI420" s="6" t="str">
        <f t="shared" si="1705"/>
        <v>SE</v>
      </c>
      <c r="DJ420" s="6" t="str">
        <f t="shared" si="1705"/>
        <v>SI</v>
      </c>
      <c r="DK420" s="6" t="str">
        <f t="shared" si="1705"/>
        <v>SK</v>
      </c>
      <c r="DL420" s="6" t="str">
        <f t="shared" si="1705"/>
        <v>UK</v>
      </c>
      <c r="DM420" s="6" t="str">
        <f t="shared" si="1705"/>
        <v>AL</v>
      </c>
      <c r="DN420" s="6" t="str">
        <f t="shared" si="1705"/>
        <v>BA</v>
      </c>
      <c r="DO420" s="6" t="str">
        <f t="shared" si="1705"/>
        <v>KS</v>
      </c>
      <c r="DP420" s="6" t="str">
        <f t="shared" si="1705"/>
        <v>ME</v>
      </c>
      <c r="DQ420" s="6" t="str">
        <f t="shared" si="1705"/>
        <v>MK</v>
      </c>
      <c r="DR420" s="6" t="str">
        <f t="shared" si="1705"/>
        <v>RS</v>
      </c>
    </row>
    <row r="421" spans="2:83">
      <c r="B421" t="s">
        <v>1124</v>
      </c>
      <c r="F421" t="s">
        <v>1358</v>
      </c>
      <c r="AQ421" s="4"/>
      <c r="AR421">
        <v>1</v>
      </c>
      <c r="AT421" t="str">
        <f>F421</f>
        <v>INMOTH</v>
      </c>
      <c r="AU421" s="121">
        <f>CH436</f>
        <v>10.2285851221276</v>
      </c>
      <c r="AV421" s="121">
        <f t="shared" ref="AV421:CE421" si="1706">CI436</f>
        <v>9.627</v>
      </c>
      <c r="AW421" s="121">
        <f t="shared" si="1706"/>
        <v>1.62749859106793</v>
      </c>
      <c r="AX421" s="121">
        <f t="shared" si="1706"/>
        <v>11.0746122222222</v>
      </c>
      <c r="AY421" s="121">
        <f t="shared" si="1706"/>
        <v>0.646</v>
      </c>
      <c r="AZ421" s="121">
        <f t="shared" si="1706"/>
        <v>6.98462050227911</v>
      </c>
      <c r="BA421" s="121">
        <f t="shared" si="1706"/>
        <v>70.663294857967</v>
      </c>
      <c r="BB421" s="121">
        <f t="shared" si="1706"/>
        <v>0</v>
      </c>
      <c r="BC421" s="121">
        <f t="shared" si="1706"/>
        <v>0.747802689416258</v>
      </c>
      <c r="BD421" s="121">
        <f t="shared" si="1706"/>
        <v>1.74648876573424</v>
      </c>
      <c r="BE421" s="121">
        <f t="shared" si="1706"/>
        <v>1.25081865734844</v>
      </c>
      <c r="BF421" s="121">
        <f t="shared" si="1706"/>
        <v>2.4766295193905</v>
      </c>
      <c r="BG421" s="121">
        <f t="shared" si="1706"/>
        <v>3.19929604476448</v>
      </c>
      <c r="BH421" s="121">
        <f t="shared" si="1706"/>
        <v>6.85429331095895</v>
      </c>
      <c r="BI421" s="121">
        <f t="shared" si="1706"/>
        <v>1.74421968135237</v>
      </c>
      <c r="BJ421" s="121">
        <f t="shared" si="1706"/>
        <v>0</v>
      </c>
      <c r="BK421" s="121">
        <f t="shared" si="1706"/>
        <v>0</v>
      </c>
      <c r="BL421" s="121">
        <f t="shared" si="1706"/>
        <v>9.33626272665977</v>
      </c>
      <c r="BM421" s="121">
        <f t="shared" si="1706"/>
        <v>1.99008666669023</v>
      </c>
      <c r="BN421" s="121">
        <f t="shared" si="1706"/>
        <v>1.71309843137255</v>
      </c>
      <c r="BO421" s="121">
        <f t="shared" si="1706"/>
        <v>1.91617606348768</v>
      </c>
      <c r="BP421" s="121">
        <f t="shared" si="1706"/>
        <v>0</v>
      </c>
      <c r="BQ421" s="121">
        <f t="shared" si="1706"/>
        <v>0.47</v>
      </c>
      <c r="BR421" s="121">
        <f t="shared" si="1706"/>
        <v>1.256594</v>
      </c>
      <c r="BS421" s="121">
        <f t="shared" si="1706"/>
        <v>15.1895131560908</v>
      </c>
      <c r="BT421" s="121">
        <f t="shared" si="1706"/>
        <v>2.67653119023756</v>
      </c>
      <c r="BU421" s="121">
        <f t="shared" si="1706"/>
        <v>5.04036316082036</v>
      </c>
      <c r="BV421" s="121">
        <f t="shared" si="1706"/>
        <v>1.86135649529456</v>
      </c>
      <c r="BW421" s="121">
        <f t="shared" si="1706"/>
        <v>1.21789738992186</v>
      </c>
      <c r="BX421" s="121">
        <f t="shared" si="1706"/>
        <v>0.435751756020401</v>
      </c>
      <c r="BY421" s="121">
        <f t="shared" si="1706"/>
        <v>1.47228924697679</v>
      </c>
      <c r="BZ421" s="121">
        <f t="shared" si="1706"/>
        <v>0</v>
      </c>
      <c r="CA421" s="121">
        <f t="shared" si="1706"/>
        <v>0.16898</v>
      </c>
      <c r="CB421" s="121">
        <f t="shared" si="1706"/>
        <v>0</v>
      </c>
      <c r="CC421" s="121">
        <f t="shared" si="1706"/>
        <v>0</v>
      </c>
      <c r="CD421" s="121">
        <f t="shared" si="1706"/>
        <v>0</v>
      </c>
      <c r="CE421" s="121">
        <f t="shared" si="1706"/>
        <v>2.201</v>
      </c>
    </row>
    <row r="422" spans="2:122">
      <c r="B422" t="s">
        <v>1124</v>
      </c>
      <c r="C422" t="s">
        <v>1569</v>
      </c>
      <c r="D422" t="s">
        <v>1224</v>
      </c>
      <c r="E422" t="s">
        <v>241</v>
      </c>
      <c r="G422" s="106" t="str">
        <f t="shared" ref="G422:G435" si="1707">IF(CH$436*CH422&gt;0,CH422/CH$436,"")</f>
        <v/>
      </c>
      <c r="H422" s="106" t="str">
        <f t="shared" ref="H422:H435" si="1708">IF(CI$436*CI422&gt;0,CI422/CI$436,"")</f>
        <v/>
      </c>
      <c r="I422" s="106" t="str">
        <f t="shared" ref="I422:I435" si="1709">IF(CJ$436*CJ422&gt;0,CJ422/CJ$436,"")</f>
        <v/>
      </c>
      <c r="J422" s="106" t="str">
        <f t="shared" ref="J422:J435" si="1710">IF(CK$436*CK422&gt;0,CK422/CK$436,"")</f>
        <v/>
      </c>
      <c r="K422" s="106" t="str">
        <f t="shared" ref="K422:K435" si="1711">IF(CL$436*CL422&gt;0,CL422/CL$436,"")</f>
        <v/>
      </c>
      <c r="L422" s="106">
        <f t="shared" ref="L422:L435" si="1712">IF(CM$436*CM422&gt;0,CM422/CM$436,"")</f>
        <v>0.000572686805059027</v>
      </c>
      <c r="M422" s="106" t="str">
        <f t="shared" ref="M422:M435" si="1713">IF(CN$436*CN422&gt;0,CN422/CN$436,"")</f>
        <v/>
      </c>
      <c r="N422" s="106" t="str">
        <f t="shared" ref="N422:N435" si="1714">IF(CO$436*CO422&gt;0,CO422/CO$436,"")</f>
        <v/>
      </c>
      <c r="O422" s="106" t="str">
        <f t="shared" ref="O422:O435" si="1715">IF(CP$436*CP422&gt;0,CP422/CP$436,"")</f>
        <v/>
      </c>
      <c r="P422" s="106" t="str">
        <f t="shared" ref="P422:P435" si="1716">IF(CQ$436*CQ422&gt;0,CQ422/CQ$436,"")</f>
        <v/>
      </c>
      <c r="Q422" s="106" t="str">
        <f t="shared" ref="Q422:Q435" si="1717">IF(CR$436*CR422&gt;0,CR422/CR$436,"")</f>
        <v/>
      </c>
      <c r="R422" s="106" t="str">
        <f t="shared" ref="R422:R435" si="1718">IF(CS$436*CS422&gt;0,CS422/CS$436,"")</f>
        <v/>
      </c>
      <c r="S422" s="106" t="str">
        <f t="shared" ref="S422:S435" si="1719">IF(CT$436*CT422&gt;0,CT422/CT$436,"")</f>
        <v/>
      </c>
      <c r="T422" s="106" t="str">
        <f t="shared" ref="T422:T435" si="1720">IF(CU$436*CU422&gt;0,CU422/CU$436,"")</f>
        <v/>
      </c>
      <c r="U422" s="106" t="str">
        <f t="shared" ref="U422:U435" si="1721">IF(CV$436*CV422&gt;0,CV422/CV$436,"")</f>
        <v/>
      </c>
      <c r="V422" s="106" t="str">
        <f t="shared" ref="V422:V435" si="1722">IF(CW$436*CW422&gt;0,CW422/CW$436,"")</f>
        <v/>
      </c>
      <c r="W422" s="106" t="str">
        <f t="shared" ref="W422:W435" si="1723">IF(CX$436*CX422&gt;0,CX422/CX$436,"")</f>
        <v/>
      </c>
      <c r="X422" s="106" t="str">
        <f t="shared" ref="X422:X435" si="1724">IF(CY$436*CY422&gt;0,CY422/CY$436,"")</f>
        <v/>
      </c>
      <c r="Y422" s="106" t="str">
        <f t="shared" ref="Y422:Y435" si="1725">IF(CZ$436*CZ422&gt;0,CZ422/CZ$436,"")</f>
        <v/>
      </c>
      <c r="Z422" s="106" t="str">
        <f t="shared" ref="Z422:Z435" si="1726">IF(DA$436*DA422&gt;0,DA422/DA$436,"")</f>
        <v/>
      </c>
      <c r="AA422" s="106" t="str">
        <f t="shared" ref="AA422:AA435" si="1727">IF(DB$436*DB422&gt;0,DB422/DB$436,"")</f>
        <v/>
      </c>
      <c r="AB422" s="106" t="str">
        <f t="shared" ref="AB422:AB435" si="1728">IF(DC$436*DC422&gt;0,DC422/DC$436,"")</f>
        <v/>
      </c>
      <c r="AC422" s="106" t="str">
        <f t="shared" ref="AC422:AC435" si="1729">IF(DD$436*DD422&gt;0,DD422/DD$436,"")</f>
        <v/>
      </c>
      <c r="AD422" s="106">
        <f t="shared" ref="AD422:AD435" si="1730">IF(DE$436*DE422&gt;0,DE422/DE$436,"")</f>
        <v>0.148019169278224</v>
      </c>
      <c r="AE422" s="106" t="str">
        <f t="shared" ref="AE422:AE435" si="1731">IF(DF$436*DF422&gt;0,DF422/DF$436,"")</f>
        <v/>
      </c>
      <c r="AF422" s="106" t="str">
        <f t="shared" ref="AF422:AF435" si="1732">IF(DG$436*DG422&gt;0,DG422/DG$436,"")</f>
        <v/>
      </c>
      <c r="AG422" s="106" t="str">
        <f t="shared" ref="AG422:AG435" si="1733">IF(DH$436*DH422&gt;0,DH422/DH$436,"")</f>
        <v/>
      </c>
      <c r="AH422" s="106" t="str">
        <f t="shared" ref="AH422:AH435" si="1734">IF(DI$436*DI422&gt;0,DI422/DI$436,"")</f>
        <v/>
      </c>
      <c r="AI422" s="106" t="str">
        <f t="shared" ref="AI422:AI435" si="1735">IF(DJ$436*DJ422&gt;0,DJ422/DJ$436,"")</f>
        <v/>
      </c>
      <c r="AJ422" s="106" t="str">
        <f t="shared" ref="AJ422:AJ435" si="1736">IF(DK$436*DK422&gt;0,DK422/DK$436,"")</f>
        <v/>
      </c>
      <c r="AK422" s="106" t="str">
        <f t="shared" ref="AK422:AK435" si="1737">IF(DL$436*DL422&gt;0,DL422/DL$436,"")</f>
        <v/>
      </c>
      <c r="AL422" s="106" t="str">
        <f t="shared" ref="AL422:AL435" si="1738">IF(DM$436*DM422&gt;0,DM422/DM$436,"")</f>
        <v/>
      </c>
      <c r="AM422" s="106" t="str">
        <f t="shared" ref="AM422:AM435" si="1739">IF(DN$436*DN422&gt;0,DN422/DN$436,"")</f>
        <v/>
      </c>
      <c r="AN422" s="106" t="str">
        <f t="shared" ref="AN422:AN435" si="1740">IF(DO$436*DO422&gt;0,DO422/DO$436,"")</f>
        <v/>
      </c>
      <c r="AO422" s="106" t="str">
        <f t="shared" ref="AO422:AO435" si="1741">IF(DP$436*DP422&gt;0,DP422/DP$436,"")</f>
        <v/>
      </c>
      <c r="AP422" s="106" t="str">
        <f t="shared" ref="AP422:AP435" si="1742">IF(DQ$436*DQ422&gt;0,DQ422/DQ$436,"")</f>
        <v/>
      </c>
      <c r="AQ422" s="106" t="str">
        <f t="shared" ref="AQ422:AQ435" si="1743">IF(DR$436*DR422&gt;0,DR422/DR$436,"")</f>
        <v/>
      </c>
      <c r="CG422" t="str">
        <f>E422</f>
        <v>INDBFG</v>
      </c>
      <c r="CH422" s="106">
        <f t="shared" ref="CH422:DR422" si="1744">AZ14*G43*G102</f>
        <v>0</v>
      </c>
      <c r="CI422" s="106">
        <f t="shared" si="1744"/>
        <v>0</v>
      </c>
      <c r="CJ422" s="106">
        <f t="shared" si="1744"/>
        <v>0</v>
      </c>
      <c r="CK422" s="106">
        <f t="shared" si="1744"/>
        <v>0</v>
      </c>
      <c r="CL422" s="106">
        <f t="shared" si="1744"/>
        <v>0</v>
      </c>
      <c r="CM422" s="106">
        <f t="shared" si="1744"/>
        <v>0.004</v>
      </c>
      <c r="CN422" s="106">
        <f t="shared" si="1744"/>
        <v>0</v>
      </c>
      <c r="CO422" s="106">
        <f t="shared" si="1744"/>
        <v>0</v>
      </c>
      <c r="CP422" s="106">
        <f t="shared" si="1744"/>
        <v>0</v>
      </c>
      <c r="CQ422" s="106">
        <f t="shared" si="1744"/>
        <v>0</v>
      </c>
      <c r="CR422" s="106">
        <f t="shared" si="1744"/>
        <v>0</v>
      </c>
      <c r="CS422" s="106">
        <f t="shared" si="1744"/>
        <v>0</v>
      </c>
      <c r="CT422" s="106">
        <f t="shared" si="1744"/>
        <v>0</v>
      </c>
      <c r="CU422" s="106">
        <f t="shared" si="1744"/>
        <v>0</v>
      </c>
      <c r="CV422" s="106">
        <f t="shared" si="1744"/>
        <v>0</v>
      </c>
      <c r="CW422" s="106">
        <f t="shared" si="1744"/>
        <v>0</v>
      </c>
      <c r="CX422" s="106">
        <f t="shared" si="1744"/>
        <v>0</v>
      </c>
      <c r="CY422" s="106">
        <f t="shared" si="1744"/>
        <v>0</v>
      </c>
      <c r="CZ422" s="106">
        <f t="shared" si="1744"/>
        <v>0</v>
      </c>
      <c r="DA422" s="106">
        <f t="shared" si="1744"/>
        <v>0</v>
      </c>
      <c r="DB422" s="106">
        <f t="shared" si="1744"/>
        <v>0</v>
      </c>
      <c r="DC422" s="106">
        <f t="shared" si="1744"/>
        <v>0</v>
      </c>
      <c r="DD422" s="106">
        <f t="shared" si="1744"/>
        <v>0</v>
      </c>
      <c r="DE422" s="106">
        <f t="shared" si="1744"/>
        <v>0.186</v>
      </c>
      <c r="DF422" s="106">
        <f t="shared" si="1744"/>
        <v>0</v>
      </c>
      <c r="DG422" s="106">
        <f t="shared" si="1744"/>
        <v>0</v>
      </c>
      <c r="DH422" s="106">
        <f t="shared" si="1744"/>
        <v>0</v>
      </c>
      <c r="DI422" s="106">
        <f t="shared" si="1744"/>
        <v>0</v>
      </c>
      <c r="DJ422" s="106">
        <f t="shared" si="1744"/>
        <v>0</v>
      </c>
      <c r="DK422" s="106">
        <f t="shared" si="1744"/>
        <v>0</v>
      </c>
      <c r="DL422" s="106">
        <f t="shared" si="1744"/>
        <v>0</v>
      </c>
      <c r="DM422" s="106">
        <f t="shared" si="1744"/>
        <v>0</v>
      </c>
      <c r="DN422" s="106">
        <f t="shared" si="1744"/>
        <v>0</v>
      </c>
      <c r="DO422" s="106">
        <f t="shared" si="1744"/>
        <v>0</v>
      </c>
      <c r="DP422" s="106">
        <f t="shared" si="1744"/>
        <v>0</v>
      </c>
      <c r="DQ422" s="106">
        <f t="shared" si="1744"/>
        <v>0</v>
      </c>
      <c r="DR422" s="106">
        <f t="shared" si="1744"/>
        <v>0</v>
      </c>
    </row>
    <row r="423" spans="2:122">
      <c r="B423" t="s">
        <v>1124</v>
      </c>
      <c r="C423" t="s">
        <v>1569</v>
      </c>
      <c r="D423" t="s">
        <v>1224</v>
      </c>
      <c r="E423" t="s">
        <v>244</v>
      </c>
      <c r="G423" s="106">
        <f t="shared" si="1707"/>
        <v>0.116374844202538</v>
      </c>
      <c r="H423" s="106" t="str">
        <f t="shared" si="1708"/>
        <v/>
      </c>
      <c r="I423" s="106" t="str">
        <f t="shared" si="1709"/>
        <v/>
      </c>
      <c r="J423" s="106" t="str">
        <f t="shared" si="1710"/>
        <v/>
      </c>
      <c r="K423" s="106">
        <f t="shared" si="1711"/>
        <v>0.537151702786378</v>
      </c>
      <c r="L423" s="106" t="str">
        <f t="shared" si="1712"/>
        <v/>
      </c>
      <c r="M423" s="106" t="str">
        <f t="shared" si="1713"/>
        <v/>
      </c>
      <c r="N423" s="106" t="str">
        <f t="shared" si="1714"/>
        <v/>
      </c>
      <c r="O423" s="106">
        <f t="shared" si="1715"/>
        <v>0.013372511414483</v>
      </c>
      <c r="P423" s="106" t="str">
        <f t="shared" si="1716"/>
        <v/>
      </c>
      <c r="Q423" s="106" t="str">
        <f t="shared" si="1717"/>
        <v/>
      </c>
      <c r="R423" s="106">
        <f t="shared" si="1718"/>
        <v>0.0254377974205461</v>
      </c>
      <c r="S423" s="106" t="str">
        <f t="shared" si="1719"/>
        <v/>
      </c>
      <c r="T423" s="106">
        <f t="shared" si="1720"/>
        <v>0.00787827388618785</v>
      </c>
      <c r="U423" s="106" t="str">
        <f t="shared" si="1721"/>
        <v/>
      </c>
      <c r="V423" s="106" t="str">
        <f t="shared" si="1722"/>
        <v/>
      </c>
      <c r="W423" s="106" t="str">
        <f t="shared" si="1723"/>
        <v/>
      </c>
      <c r="X423" s="106" t="str">
        <f t="shared" si="1724"/>
        <v/>
      </c>
      <c r="Y423" s="106">
        <f t="shared" si="1725"/>
        <v>0.173359284183226</v>
      </c>
      <c r="Z423" s="106" t="str">
        <f t="shared" si="1726"/>
        <v/>
      </c>
      <c r="AA423" s="106">
        <f t="shared" si="1727"/>
        <v>0.00521872712562685</v>
      </c>
      <c r="AB423" s="106" t="str">
        <f t="shared" si="1728"/>
        <v/>
      </c>
      <c r="AC423" s="106" t="str">
        <f t="shared" si="1729"/>
        <v/>
      </c>
      <c r="AD423" s="106">
        <f t="shared" si="1730"/>
        <v>0.0120166099790386</v>
      </c>
      <c r="AE423" s="106" t="str">
        <f t="shared" si="1731"/>
        <v/>
      </c>
      <c r="AF423" s="106" t="str">
        <f t="shared" si="1732"/>
        <v/>
      </c>
      <c r="AG423" s="106">
        <f t="shared" si="1733"/>
        <v>0.396796805346558</v>
      </c>
      <c r="AH423" s="106" t="str">
        <f t="shared" si="1734"/>
        <v/>
      </c>
      <c r="AI423" s="106">
        <f t="shared" si="1735"/>
        <v>0.00286231010005175</v>
      </c>
      <c r="AJ423" s="106" t="str">
        <f t="shared" si="1736"/>
        <v/>
      </c>
      <c r="AK423" s="106" t="str">
        <f t="shared" si="1737"/>
        <v/>
      </c>
      <c r="AL423" s="106" t="str">
        <f t="shared" si="1738"/>
        <v/>
      </c>
      <c r="AM423" s="106" t="str">
        <f t="shared" si="1739"/>
        <v/>
      </c>
      <c r="AN423" s="106" t="str">
        <f t="shared" si="1740"/>
        <v/>
      </c>
      <c r="AO423" s="106" t="str">
        <f t="shared" si="1741"/>
        <v/>
      </c>
      <c r="AP423" s="106" t="str">
        <f t="shared" si="1742"/>
        <v/>
      </c>
      <c r="AQ423" s="106" t="str">
        <f t="shared" si="1743"/>
        <v/>
      </c>
      <c r="CG423" t="str">
        <f t="shared" ref="CG423:CG431" si="1745">E423</f>
        <v>INDBIO</v>
      </c>
      <c r="CH423" s="106">
        <f t="shared" ref="CH423:DR423" si="1746">AZ$15*G$44*G58</f>
        <v>1.19035</v>
      </c>
      <c r="CI423" s="106">
        <f t="shared" si="1746"/>
        <v>0</v>
      </c>
      <c r="CJ423" s="106">
        <f t="shared" si="1746"/>
        <v>0</v>
      </c>
      <c r="CK423" s="106">
        <f t="shared" si="1746"/>
        <v>0</v>
      </c>
      <c r="CL423" s="106">
        <f t="shared" si="1746"/>
        <v>0.347</v>
      </c>
      <c r="CM423" s="106">
        <f t="shared" si="1746"/>
        <v>0</v>
      </c>
      <c r="CN423" s="106">
        <f t="shared" si="1746"/>
        <v>0</v>
      </c>
      <c r="CO423" s="106">
        <f t="shared" si="1746"/>
        <v>0</v>
      </c>
      <c r="CP423" s="106">
        <f t="shared" si="1746"/>
        <v>0.01</v>
      </c>
      <c r="CQ423" s="106">
        <f t="shared" si="1746"/>
        <v>0</v>
      </c>
      <c r="CR423" s="106">
        <f t="shared" si="1746"/>
        <v>0</v>
      </c>
      <c r="CS423" s="106">
        <f t="shared" si="1746"/>
        <v>0.063</v>
      </c>
      <c r="CT423" s="106">
        <f t="shared" si="1746"/>
        <v>0</v>
      </c>
      <c r="CU423" s="106">
        <f t="shared" si="1746"/>
        <v>0.054</v>
      </c>
      <c r="CV423" s="106">
        <f t="shared" si="1746"/>
        <v>0</v>
      </c>
      <c r="CW423" s="106">
        <f t="shared" si="1746"/>
        <v>0</v>
      </c>
      <c r="CX423" s="106">
        <f t="shared" si="1746"/>
        <v>0</v>
      </c>
      <c r="CY423" s="106">
        <f t="shared" si="1746"/>
        <v>0</v>
      </c>
      <c r="CZ423" s="106">
        <f t="shared" si="1746"/>
        <v>0.345</v>
      </c>
      <c r="DA423" s="106">
        <f t="shared" si="1746"/>
        <v>0</v>
      </c>
      <c r="DB423" s="106">
        <f t="shared" si="1746"/>
        <v>0.01</v>
      </c>
      <c r="DC423" s="106">
        <f t="shared" si="1746"/>
        <v>0</v>
      </c>
      <c r="DD423" s="106">
        <f t="shared" si="1746"/>
        <v>0</v>
      </c>
      <c r="DE423" s="106">
        <f t="shared" si="1746"/>
        <v>0.0151</v>
      </c>
      <c r="DF423" s="106">
        <f t="shared" si="1746"/>
        <v>0</v>
      </c>
      <c r="DG423" s="106">
        <f t="shared" si="1746"/>
        <v>0</v>
      </c>
      <c r="DH423" s="106">
        <f t="shared" si="1746"/>
        <v>2</v>
      </c>
      <c r="DI423" s="106">
        <f t="shared" si="1746"/>
        <v>0</v>
      </c>
      <c r="DJ423" s="106">
        <f t="shared" si="1746"/>
        <v>0.003486</v>
      </c>
      <c r="DK423" s="106">
        <f t="shared" si="1746"/>
        <v>0</v>
      </c>
      <c r="DL423" s="106">
        <f t="shared" si="1746"/>
        <v>0</v>
      </c>
      <c r="DM423" s="106">
        <f t="shared" si="1746"/>
        <v>0</v>
      </c>
      <c r="DN423" s="106">
        <f t="shared" si="1746"/>
        <v>0</v>
      </c>
      <c r="DO423" s="106">
        <f t="shared" si="1746"/>
        <v>0</v>
      </c>
      <c r="DP423" s="106">
        <f t="shared" si="1746"/>
        <v>0</v>
      </c>
      <c r="DQ423" s="106">
        <f t="shared" si="1746"/>
        <v>0</v>
      </c>
      <c r="DR423" s="106">
        <f t="shared" si="1746"/>
        <v>0</v>
      </c>
    </row>
    <row r="424" spans="2:122">
      <c r="B424" t="s">
        <v>1124</v>
      </c>
      <c r="C424" t="s">
        <v>1569</v>
      </c>
      <c r="D424" t="s">
        <v>1224</v>
      </c>
      <c r="E424" t="s">
        <v>228</v>
      </c>
      <c r="G424" s="106">
        <f t="shared" si="1707"/>
        <v>0.0924583246322228</v>
      </c>
      <c r="H424" s="106" t="str">
        <f t="shared" si="1708"/>
        <v/>
      </c>
      <c r="I424" s="106" t="str">
        <f t="shared" si="1709"/>
        <v/>
      </c>
      <c r="J424" s="106">
        <f t="shared" si="1710"/>
        <v>0.0339738005373853</v>
      </c>
      <c r="K424" s="106" t="str">
        <f t="shared" si="1711"/>
        <v/>
      </c>
      <c r="L424" s="106">
        <f t="shared" si="1712"/>
        <v>0.043874634540366</v>
      </c>
      <c r="M424" s="106" t="str">
        <f t="shared" si="1713"/>
        <v/>
      </c>
      <c r="N424" s="106" t="str">
        <f t="shared" si="1714"/>
        <v/>
      </c>
      <c r="O424" s="106">
        <f t="shared" si="1715"/>
        <v>0.652922394392912</v>
      </c>
      <c r="P424" s="106">
        <f t="shared" si="1716"/>
        <v>0.276475685425704</v>
      </c>
      <c r="Q424" s="106" t="str">
        <f t="shared" si="1717"/>
        <v/>
      </c>
      <c r="R424" s="106">
        <f t="shared" si="1718"/>
        <v>0.0804517531374101</v>
      </c>
      <c r="S424" s="106" t="str">
        <f t="shared" si="1719"/>
        <v/>
      </c>
      <c r="T424" s="106">
        <f t="shared" si="1720"/>
        <v>0.241123870569149</v>
      </c>
      <c r="U424" s="106">
        <f t="shared" si="1721"/>
        <v>0.00596948251427589</v>
      </c>
      <c r="V424" s="106" t="str">
        <f t="shared" si="1722"/>
        <v/>
      </c>
      <c r="W424" s="106" t="str">
        <f t="shared" si="1723"/>
        <v/>
      </c>
      <c r="X424" s="106" t="str">
        <f t="shared" si="1724"/>
        <v/>
      </c>
      <c r="Y424" s="106">
        <f t="shared" si="1725"/>
        <v>0.672352452116348</v>
      </c>
      <c r="Z424" s="106">
        <f t="shared" si="1726"/>
        <v>0.651508641262558</v>
      </c>
      <c r="AA424" s="106">
        <f t="shared" si="1727"/>
        <v>0.206382494601585</v>
      </c>
      <c r="AB424" s="106" t="str">
        <f t="shared" si="1728"/>
        <v/>
      </c>
      <c r="AC424" s="106" t="str">
        <f t="shared" si="1729"/>
        <v/>
      </c>
      <c r="AD424" s="106">
        <f t="shared" si="1730"/>
        <v>0.0276620770113493</v>
      </c>
      <c r="AE424" s="106" t="str">
        <f t="shared" si="1731"/>
        <v/>
      </c>
      <c r="AF424" s="106" t="str">
        <f t="shared" si="1732"/>
        <v/>
      </c>
      <c r="AG424" s="106">
        <f t="shared" si="1733"/>
        <v>0.00694372597912244</v>
      </c>
      <c r="AH424" s="106">
        <f t="shared" si="1734"/>
        <v>0.191165059291888</v>
      </c>
      <c r="AI424" s="106">
        <f t="shared" si="1735"/>
        <v>0.022421429117072</v>
      </c>
      <c r="AJ424" s="106" t="str">
        <f t="shared" si="1736"/>
        <v/>
      </c>
      <c r="AK424" s="106">
        <f t="shared" si="1737"/>
        <v>0.104601155971388</v>
      </c>
      <c r="AL424" s="106" t="str">
        <f t="shared" si="1738"/>
        <v/>
      </c>
      <c r="AM424" s="106" t="str">
        <f t="shared" si="1739"/>
        <v/>
      </c>
      <c r="AN424" s="106" t="str">
        <f t="shared" si="1740"/>
        <v/>
      </c>
      <c r="AO424" s="106" t="str">
        <f t="shared" si="1741"/>
        <v/>
      </c>
      <c r="AP424" s="106" t="str">
        <f t="shared" si="1742"/>
        <v/>
      </c>
      <c r="AQ424" s="106" t="str">
        <f t="shared" si="1743"/>
        <v/>
      </c>
      <c r="CG424" t="str">
        <f t="shared" si="1745"/>
        <v>INDCOA</v>
      </c>
      <c r="CH424" s="106">
        <f t="shared" ref="CH424:DR424" si="1747">AZ$5*G$26*G63</f>
        <v>0.94571784375</v>
      </c>
      <c r="CI424" s="106">
        <f t="shared" si="1747"/>
        <v>0</v>
      </c>
      <c r="CJ424" s="106">
        <f t="shared" si="1747"/>
        <v>0</v>
      </c>
      <c r="CK424" s="106">
        <f t="shared" si="1747"/>
        <v>0.376246666666667</v>
      </c>
      <c r="CL424" s="106">
        <f t="shared" si="1747"/>
        <v>0</v>
      </c>
      <c r="CM424" s="106">
        <f t="shared" si="1747"/>
        <v>0.306447671940644</v>
      </c>
      <c r="CN424" s="106">
        <f t="shared" si="1747"/>
        <v>0</v>
      </c>
      <c r="CO424" s="106">
        <f t="shared" si="1747"/>
        <v>0</v>
      </c>
      <c r="CP424" s="106">
        <f t="shared" si="1747"/>
        <v>0.488257122507122</v>
      </c>
      <c r="CQ424" s="106">
        <f t="shared" si="1747"/>
        <v>0.482861678594665</v>
      </c>
      <c r="CR424" s="106">
        <f t="shared" si="1747"/>
        <v>0</v>
      </c>
      <c r="CS424" s="106">
        <f t="shared" si="1747"/>
        <v>0.199249186706827</v>
      </c>
      <c r="CT424" s="106">
        <f t="shared" si="1747"/>
        <v>0</v>
      </c>
      <c r="CU424" s="106">
        <f t="shared" si="1747"/>
        <v>1.65273373315465</v>
      </c>
      <c r="CV424" s="106">
        <f t="shared" si="1747"/>
        <v>0.0104120888888889</v>
      </c>
      <c r="CW424" s="106">
        <f t="shared" si="1747"/>
        <v>0</v>
      </c>
      <c r="CX424" s="106">
        <f t="shared" si="1747"/>
        <v>0</v>
      </c>
      <c r="CY424" s="106">
        <f t="shared" si="1747"/>
        <v>0</v>
      </c>
      <c r="CZ424" s="106">
        <f t="shared" si="1747"/>
        <v>1.33803965027322</v>
      </c>
      <c r="DA424" s="106">
        <f t="shared" si="1747"/>
        <v>1.11609843137255</v>
      </c>
      <c r="DB424" s="106">
        <f t="shared" si="1747"/>
        <v>0.395465196078431</v>
      </c>
      <c r="DC424" s="106">
        <f t="shared" si="1747"/>
        <v>0</v>
      </c>
      <c r="DD424" s="106">
        <f t="shared" si="1747"/>
        <v>0</v>
      </c>
      <c r="DE424" s="106">
        <f t="shared" si="1747"/>
        <v>0.0347599999999994</v>
      </c>
      <c r="DF424" s="106">
        <f t="shared" si="1747"/>
        <v>0</v>
      </c>
      <c r="DG424" s="106">
        <f t="shared" si="1747"/>
        <v>0</v>
      </c>
      <c r="DH424" s="106">
        <f t="shared" si="1747"/>
        <v>0.034998900624</v>
      </c>
      <c r="DI424" s="106">
        <f t="shared" si="1747"/>
        <v>0.355826324786325</v>
      </c>
      <c r="DJ424" s="106">
        <f t="shared" si="1747"/>
        <v>0.027307</v>
      </c>
      <c r="DK424" s="106">
        <f t="shared" si="1747"/>
        <v>0</v>
      </c>
      <c r="DL424" s="106">
        <f t="shared" si="1747"/>
        <v>0.154003157158017</v>
      </c>
      <c r="DM424" s="106">
        <f t="shared" si="1747"/>
        <v>0</v>
      </c>
      <c r="DN424" s="106">
        <f t="shared" si="1747"/>
        <v>0</v>
      </c>
      <c r="DO424" s="106">
        <f t="shared" si="1747"/>
        <v>0</v>
      </c>
      <c r="DP424" s="106">
        <f t="shared" si="1747"/>
        <v>0</v>
      </c>
      <c r="DQ424" s="106">
        <f t="shared" si="1747"/>
        <v>0</v>
      </c>
      <c r="DR424" s="106">
        <f t="shared" si="1747"/>
        <v>0</v>
      </c>
    </row>
    <row r="425" spans="2:122">
      <c r="B425" t="s">
        <v>1124</v>
      </c>
      <c r="C425" t="s">
        <v>1569</v>
      </c>
      <c r="D425" t="s">
        <v>1224</v>
      </c>
      <c r="E425" t="s">
        <v>240</v>
      </c>
      <c r="G425" s="106" t="str">
        <f t="shared" si="1707"/>
        <v/>
      </c>
      <c r="H425" s="106" t="str">
        <f t="shared" si="1708"/>
        <v/>
      </c>
      <c r="I425" s="106" t="str">
        <f t="shared" si="1709"/>
        <v/>
      </c>
      <c r="J425" s="106" t="str">
        <f t="shared" si="1710"/>
        <v/>
      </c>
      <c r="K425" s="106" t="str">
        <f t="shared" si="1711"/>
        <v/>
      </c>
      <c r="L425" s="106">
        <f t="shared" si="1712"/>
        <v>0.00546789813923545</v>
      </c>
      <c r="M425" s="106">
        <f t="shared" si="1713"/>
        <v>0.000712664651579063</v>
      </c>
      <c r="N425" s="106" t="str">
        <f t="shared" si="1714"/>
        <v/>
      </c>
      <c r="O425" s="106" t="str">
        <f t="shared" si="1715"/>
        <v/>
      </c>
      <c r="P425" s="106" t="str">
        <f t="shared" si="1716"/>
        <v/>
      </c>
      <c r="Q425" s="106" t="str">
        <f t="shared" si="1717"/>
        <v/>
      </c>
      <c r="R425" s="106">
        <f t="shared" si="1718"/>
        <v>0.289506361119548</v>
      </c>
      <c r="S425" s="106" t="str">
        <f t="shared" si="1719"/>
        <v/>
      </c>
      <c r="T425" s="106" t="str">
        <f t="shared" si="1720"/>
        <v/>
      </c>
      <c r="U425" s="106" t="str">
        <f t="shared" si="1721"/>
        <v/>
      </c>
      <c r="V425" s="106" t="str">
        <f t="shared" si="1722"/>
        <v/>
      </c>
      <c r="W425" s="106" t="str">
        <f t="shared" si="1723"/>
        <v/>
      </c>
      <c r="X425" s="106" t="str">
        <f t="shared" si="1724"/>
        <v/>
      </c>
      <c r="Y425" s="106" t="str">
        <f t="shared" si="1725"/>
        <v/>
      </c>
      <c r="Z425" s="106" t="str">
        <f t="shared" si="1726"/>
        <v/>
      </c>
      <c r="AA425" s="106" t="str">
        <f t="shared" si="1727"/>
        <v/>
      </c>
      <c r="AB425" s="106" t="str">
        <f t="shared" si="1728"/>
        <v/>
      </c>
      <c r="AC425" s="106" t="str">
        <f t="shared" si="1729"/>
        <v/>
      </c>
      <c r="AD425" s="106" t="str">
        <f t="shared" si="1730"/>
        <v/>
      </c>
      <c r="AE425" s="106">
        <f t="shared" si="1731"/>
        <v>0.103869346245524</v>
      </c>
      <c r="AF425" s="106" t="str">
        <f t="shared" si="1732"/>
        <v/>
      </c>
      <c r="AG425" s="106" t="str">
        <f t="shared" si="1733"/>
        <v/>
      </c>
      <c r="AH425" s="106" t="str">
        <f t="shared" si="1734"/>
        <v/>
      </c>
      <c r="AI425" s="106" t="str">
        <f t="shared" si="1735"/>
        <v/>
      </c>
      <c r="AJ425" s="106" t="str">
        <f t="shared" si="1736"/>
        <v/>
      </c>
      <c r="AK425" s="106" t="str">
        <f t="shared" si="1737"/>
        <v/>
      </c>
      <c r="AL425" s="106" t="str">
        <f t="shared" si="1738"/>
        <v/>
      </c>
      <c r="AM425" s="106" t="str">
        <f t="shared" si="1739"/>
        <v/>
      </c>
      <c r="AN425" s="106" t="str">
        <f t="shared" si="1740"/>
        <v/>
      </c>
      <c r="AO425" s="106" t="str">
        <f t="shared" si="1741"/>
        <v/>
      </c>
      <c r="AP425" s="106" t="str">
        <f t="shared" si="1742"/>
        <v/>
      </c>
      <c r="AQ425" s="106" t="str">
        <f t="shared" si="1743"/>
        <v/>
      </c>
      <c r="CG425" t="str">
        <f t="shared" si="1745"/>
        <v>INDCOG</v>
      </c>
      <c r="CH425" s="106">
        <f t="shared" ref="CH425:DR425" si="1748">AZ13*G29*G104</f>
        <v>0</v>
      </c>
      <c r="CI425" s="106">
        <f t="shared" si="1748"/>
        <v>0</v>
      </c>
      <c r="CJ425" s="106">
        <f t="shared" si="1748"/>
        <v>0</v>
      </c>
      <c r="CK425" s="106">
        <f t="shared" si="1748"/>
        <v>0</v>
      </c>
      <c r="CL425" s="106">
        <f t="shared" si="1748"/>
        <v>0</v>
      </c>
      <c r="CM425" s="106">
        <f t="shared" si="1748"/>
        <v>0.0381911934476778</v>
      </c>
      <c r="CN425" s="106">
        <f t="shared" si="1748"/>
        <v>0.0503592324093817</v>
      </c>
      <c r="CO425" s="106">
        <f t="shared" si="1748"/>
        <v>0</v>
      </c>
      <c r="CP425" s="106">
        <f t="shared" si="1748"/>
        <v>0</v>
      </c>
      <c r="CQ425" s="106">
        <f t="shared" si="1748"/>
        <v>0</v>
      </c>
      <c r="CR425" s="106">
        <f t="shared" si="1748"/>
        <v>0</v>
      </c>
      <c r="CS425" s="106">
        <f t="shared" si="1748"/>
        <v>0.717</v>
      </c>
      <c r="CT425" s="106">
        <f t="shared" si="1748"/>
        <v>0</v>
      </c>
      <c r="CU425" s="106">
        <f t="shared" si="1748"/>
        <v>0</v>
      </c>
      <c r="CV425" s="106">
        <f t="shared" si="1748"/>
        <v>0</v>
      </c>
      <c r="CW425" s="106">
        <f t="shared" si="1748"/>
        <v>0</v>
      </c>
      <c r="CX425" s="106">
        <f t="shared" si="1748"/>
        <v>0</v>
      </c>
      <c r="CY425" s="106">
        <f t="shared" si="1748"/>
        <v>0</v>
      </c>
      <c r="CZ425" s="106">
        <f t="shared" si="1748"/>
        <v>0</v>
      </c>
      <c r="DA425" s="106">
        <f t="shared" si="1748"/>
        <v>0</v>
      </c>
      <c r="DB425" s="106">
        <f t="shared" si="1748"/>
        <v>0</v>
      </c>
      <c r="DC425" s="106">
        <f t="shared" si="1748"/>
        <v>0</v>
      </c>
      <c r="DD425" s="106">
        <f t="shared" si="1748"/>
        <v>0</v>
      </c>
      <c r="DE425" s="106">
        <f t="shared" si="1748"/>
        <v>0</v>
      </c>
      <c r="DF425" s="106">
        <f t="shared" si="1748"/>
        <v>1.57772480131094</v>
      </c>
      <c r="DG425" s="106">
        <f t="shared" si="1748"/>
        <v>0</v>
      </c>
      <c r="DH425" s="106">
        <f t="shared" si="1748"/>
        <v>0</v>
      </c>
      <c r="DI425" s="106">
        <f t="shared" si="1748"/>
        <v>0</v>
      </c>
      <c r="DJ425" s="106">
        <f t="shared" si="1748"/>
        <v>0</v>
      </c>
      <c r="DK425" s="106">
        <f t="shared" si="1748"/>
        <v>0</v>
      </c>
      <c r="DL425" s="106">
        <f t="shared" si="1748"/>
        <v>0</v>
      </c>
      <c r="DM425" s="106">
        <f t="shared" si="1748"/>
        <v>0</v>
      </c>
      <c r="DN425" s="106">
        <f t="shared" si="1748"/>
        <v>0</v>
      </c>
      <c r="DO425" s="106">
        <f t="shared" si="1748"/>
        <v>0</v>
      </c>
      <c r="DP425" s="106">
        <f t="shared" si="1748"/>
        <v>0</v>
      </c>
      <c r="DQ425" s="106">
        <f t="shared" si="1748"/>
        <v>0</v>
      </c>
      <c r="DR425" s="106">
        <f t="shared" si="1748"/>
        <v>0</v>
      </c>
    </row>
    <row r="426" spans="2:122">
      <c r="B426" t="s">
        <v>1124</v>
      </c>
      <c r="C426" t="s">
        <v>1569</v>
      </c>
      <c r="D426" t="s">
        <v>1224</v>
      </c>
      <c r="E426" t="s">
        <v>247</v>
      </c>
      <c r="G426" s="106">
        <f t="shared" si="1707"/>
        <v>0.0135574245666026</v>
      </c>
      <c r="H426" s="106" t="str">
        <f t="shared" si="1708"/>
        <v/>
      </c>
      <c r="I426" s="106">
        <f t="shared" si="1709"/>
        <v>0.0606073259719146</v>
      </c>
      <c r="J426" s="106">
        <f t="shared" si="1710"/>
        <v>0.208391946705734</v>
      </c>
      <c r="K426" s="106" t="str">
        <f t="shared" si="1711"/>
        <v/>
      </c>
      <c r="L426" s="106" t="str">
        <f t="shared" si="1712"/>
        <v/>
      </c>
      <c r="M426" s="106">
        <f t="shared" si="1713"/>
        <v>0.0126321929581531</v>
      </c>
      <c r="N426" s="106" t="str">
        <f t="shared" si="1714"/>
        <v/>
      </c>
      <c r="O426" s="106">
        <f t="shared" si="1715"/>
        <v>0.028992165016517</v>
      </c>
      <c r="P426" s="106">
        <f t="shared" si="1716"/>
        <v>0.221503727020209</v>
      </c>
      <c r="Q426" s="106">
        <f t="shared" si="1717"/>
        <v>1</v>
      </c>
      <c r="R426" s="106">
        <f t="shared" si="1718"/>
        <v>0.0195078026514642</v>
      </c>
      <c r="S426" s="106">
        <f t="shared" si="1719"/>
        <v>0.338916132733453</v>
      </c>
      <c r="T426" s="106">
        <f t="shared" si="1720"/>
        <v>0.132915234604419</v>
      </c>
      <c r="U426" s="106">
        <f t="shared" si="1721"/>
        <v>0.0123102524089289</v>
      </c>
      <c r="V426" s="106" t="str">
        <f t="shared" si="1722"/>
        <v/>
      </c>
      <c r="W426" s="106" t="str">
        <f t="shared" si="1723"/>
        <v/>
      </c>
      <c r="X426" s="106" t="str">
        <f t="shared" si="1724"/>
        <v/>
      </c>
      <c r="Y426" s="106">
        <f t="shared" si="1725"/>
        <v>0.0187311224106682</v>
      </c>
      <c r="Z426" s="106" t="str">
        <f t="shared" si="1726"/>
        <v/>
      </c>
      <c r="AA426" s="106">
        <f t="shared" si="1727"/>
        <v>0.226128920770529</v>
      </c>
      <c r="AB426" s="106" t="str">
        <f t="shared" si="1728"/>
        <v/>
      </c>
      <c r="AC426" s="106" t="str">
        <f t="shared" si="1729"/>
        <v/>
      </c>
      <c r="AD426" s="106">
        <f t="shared" si="1730"/>
        <v>0.282438082626529</v>
      </c>
      <c r="AE426" s="106">
        <f t="shared" si="1731"/>
        <v>0.155609692059775</v>
      </c>
      <c r="AF426" s="106">
        <f t="shared" si="1732"/>
        <v>0.153008189006464</v>
      </c>
      <c r="AG426" s="106">
        <f t="shared" si="1733"/>
        <v>0.0886250673582476</v>
      </c>
      <c r="AH426" s="106">
        <f t="shared" si="1734"/>
        <v>0.111972735958987</v>
      </c>
      <c r="AI426" s="106">
        <f t="shared" si="1735"/>
        <v>0.0063251692931854</v>
      </c>
      <c r="AJ426" s="106">
        <f t="shared" si="1736"/>
        <v>0.158031048253174</v>
      </c>
      <c r="AK426" s="106">
        <f t="shared" si="1737"/>
        <v>0.669088265153533</v>
      </c>
      <c r="AL426" s="106" t="str">
        <f t="shared" si="1738"/>
        <v/>
      </c>
      <c r="AM426" s="106" t="str">
        <f t="shared" si="1739"/>
        <v/>
      </c>
      <c r="AN426" s="106" t="str">
        <f t="shared" si="1740"/>
        <v/>
      </c>
      <c r="AO426" s="106" t="str">
        <f t="shared" si="1741"/>
        <v/>
      </c>
      <c r="AP426" s="106" t="str">
        <f t="shared" si="1742"/>
        <v/>
      </c>
      <c r="AQ426" s="106" t="str">
        <f t="shared" si="1743"/>
        <v/>
      </c>
      <c r="CG426" t="str">
        <f t="shared" si="1745"/>
        <v>INDELC</v>
      </c>
      <c r="CH426" s="106">
        <f t="shared" ref="CH426:DR426" si="1749">AZ$17*G$32*G74</f>
        <v>0.138673271216319</v>
      </c>
      <c r="CI426" s="106">
        <f t="shared" si="1749"/>
        <v>0</v>
      </c>
      <c r="CJ426" s="106">
        <f t="shared" si="1749"/>
        <v>0.0986383376276858</v>
      </c>
      <c r="CK426" s="106">
        <f t="shared" si="1749"/>
        <v>2.30786</v>
      </c>
      <c r="CL426" s="106">
        <f t="shared" si="1749"/>
        <v>0</v>
      </c>
      <c r="CM426" s="106">
        <f t="shared" si="1749"/>
        <v>0</v>
      </c>
      <c r="CN426" s="106">
        <f t="shared" si="1749"/>
        <v>0.89263237570471</v>
      </c>
      <c r="CO426" s="106">
        <f t="shared" si="1749"/>
        <v>0</v>
      </c>
      <c r="CP426" s="106">
        <f t="shared" si="1749"/>
        <v>0.0216804189713514</v>
      </c>
      <c r="CQ426" s="106">
        <f t="shared" si="1749"/>
        <v>0.386853770809057</v>
      </c>
      <c r="CR426" s="106">
        <f t="shared" si="1749"/>
        <v>1.25081865734844</v>
      </c>
      <c r="CS426" s="106">
        <f t="shared" si="1749"/>
        <v>0.0483135999050606</v>
      </c>
      <c r="CT426" s="106">
        <f t="shared" si="1749"/>
        <v>1.08429304296101</v>
      </c>
      <c r="CU426" s="106">
        <f t="shared" si="1749"/>
        <v>0.911040003473609</v>
      </c>
      <c r="CV426" s="106">
        <f t="shared" si="1749"/>
        <v>0.0214717845340693</v>
      </c>
      <c r="CW426" s="106">
        <f t="shared" si="1749"/>
        <v>0</v>
      </c>
      <c r="CX426" s="106">
        <f t="shared" si="1749"/>
        <v>0</v>
      </c>
      <c r="CY426" s="106">
        <f t="shared" si="1749"/>
        <v>0</v>
      </c>
      <c r="CZ426" s="106">
        <f t="shared" si="1749"/>
        <v>0.0372765569616133</v>
      </c>
      <c r="DA426" s="106">
        <f t="shared" si="1749"/>
        <v>0</v>
      </c>
      <c r="DB426" s="106">
        <f t="shared" si="1749"/>
        <v>0.433302825242789</v>
      </c>
      <c r="DC426" s="106">
        <f t="shared" si="1749"/>
        <v>0</v>
      </c>
      <c r="DD426" s="106">
        <f t="shared" si="1749"/>
        <v>0</v>
      </c>
      <c r="DE426" s="106">
        <f t="shared" si="1749"/>
        <v>0.35491</v>
      </c>
      <c r="DF426" s="106">
        <f t="shared" si="1749"/>
        <v>2.36363546475719</v>
      </c>
      <c r="DG426" s="106">
        <f t="shared" si="1749"/>
        <v>0.409531190237565</v>
      </c>
      <c r="DH426" s="106">
        <f t="shared" si="1749"/>
        <v>0.446702524637735</v>
      </c>
      <c r="DI426" s="106">
        <f t="shared" si="1749"/>
        <v>0.208421179373163</v>
      </c>
      <c r="DJ426" s="106">
        <f t="shared" si="1749"/>
        <v>0.00770340717298439</v>
      </c>
      <c r="DK426" s="106">
        <f t="shared" si="1749"/>
        <v>0.0688623067820652</v>
      </c>
      <c r="DL426" s="106">
        <f t="shared" si="1749"/>
        <v>0.985091458063904</v>
      </c>
      <c r="DM426" s="106">
        <f t="shared" si="1749"/>
        <v>0</v>
      </c>
      <c r="DN426" s="106">
        <f t="shared" si="1749"/>
        <v>0</v>
      </c>
      <c r="DO426" s="106">
        <f t="shared" si="1749"/>
        <v>0</v>
      </c>
      <c r="DP426" s="106">
        <f t="shared" si="1749"/>
        <v>0</v>
      </c>
      <c r="DQ426" s="106">
        <f t="shared" si="1749"/>
        <v>0</v>
      </c>
      <c r="DR426" s="106">
        <f t="shared" si="1749"/>
        <v>0</v>
      </c>
    </row>
    <row r="427" spans="2:122">
      <c r="B427" t="s">
        <v>1124</v>
      </c>
      <c r="C427" t="s">
        <v>1569</v>
      </c>
      <c r="D427" t="s">
        <v>1224</v>
      </c>
      <c r="E427" t="s">
        <v>239</v>
      </c>
      <c r="G427" s="106">
        <f t="shared" si="1707"/>
        <v>0.0356426417238323</v>
      </c>
      <c r="H427" s="106" t="str">
        <f t="shared" si="1708"/>
        <v/>
      </c>
      <c r="I427" s="106">
        <f t="shared" si="1709"/>
        <v>0.264844240672577</v>
      </c>
      <c r="J427" s="106">
        <f t="shared" si="1710"/>
        <v>0.0104587559674776</v>
      </c>
      <c r="K427" s="106" t="str">
        <f t="shared" si="1711"/>
        <v/>
      </c>
      <c r="L427" s="106" t="str">
        <f t="shared" si="1712"/>
        <v/>
      </c>
      <c r="M427" s="106">
        <f t="shared" si="1713"/>
        <v>0.00371445482817848</v>
      </c>
      <c r="N427" s="106" t="str">
        <f t="shared" si="1714"/>
        <v/>
      </c>
      <c r="O427" s="106">
        <f t="shared" si="1715"/>
        <v>0.0262909444682699</v>
      </c>
      <c r="P427" s="106">
        <f t="shared" si="1716"/>
        <v>0.41312696317097</v>
      </c>
      <c r="Q427" s="106" t="str">
        <f t="shared" si="1717"/>
        <v/>
      </c>
      <c r="R427" s="106">
        <f t="shared" si="1718"/>
        <v>0.00365697925352731</v>
      </c>
      <c r="S427" s="106">
        <f t="shared" si="1719"/>
        <v>0.433377197722442</v>
      </c>
      <c r="T427" s="106">
        <f t="shared" si="1720"/>
        <v>0.0475993006066553</v>
      </c>
      <c r="U427" s="106" t="str">
        <f t="shared" si="1721"/>
        <v/>
      </c>
      <c r="V427" s="106" t="str">
        <f t="shared" si="1722"/>
        <v/>
      </c>
      <c r="W427" s="106" t="str">
        <f t="shared" si="1723"/>
        <v/>
      </c>
      <c r="X427" s="106" t="str">
        <f t="shared" si="1724"/>
        <v/>
      </c>
      <c r="Y427" s="106">
        <f t="shared" si="1725"/>
        <v>0.120281779372282</v>
      </c>
      <c r="Z427" s="106" t="str">
        <f t="shared" si="1726"/>
        <v/>
      </c>
      <c r="AA427" s="106">
        <f t="shared" si="1727"/>
        <v>0.204138814673709</v>
      </c>
      <c r="AB427" s="106" t="str">
        <f t="shared" si="1728"/>
        <v/>
      </c>
      <c r="AC427" s="106" t="str">
        <f t="shared" si="1729"/>
        <v/>
      </c>
      <c r="AD427" s="106">
        <f t="shared" si="1730"/>
        <v>0.00891298223610809</v>
      </c>
      <c r="AE427" s="106" t="str">
        <f t="shared" si="1731"/>
        <v/>
      </c>
      <c r="AF427" s="106" t="str">
        <f t="shared" si="1732"/>
        <v/>
      </c>
      <c r="AG427" s="106">
        <f t="shared" si="1733"/>
        <v>0.000837637448916403</v>
      </c>
      <c r="AH427" s="106">
        <f t="shared" si="1734"/>
        <v>0.179374219925569</v>
      </c>
      <c r="AI427" s="106">
        <f t="shared" si="1735"/>
        <v>0.182633367957028</v>
      </c>
      <c r="AJ427" s="106" t="str">
        <f t="shared" si="1736"/>
        <v/>
      </c>
      <c r="AK427" s="106">
        <f t="shared" si="1737"/>
        <v>0.17659125897782</v>
      </c>
      <c r="AL427" s="106" t="str">
        <f t="shared" si="1738"/>
        <v/>
      </c>
      <c r="AM427" s="106" t="str">
        <f t="shared" si="1739"/>
        <v/>
      </c>
      <c r="AN427" s="106" t="str">
        <f t="shared" si="1740"/>
        <v/>
      </c>
      <c r="AO427" s="106" t="str">
        <f t="shared" si="1741"/>
        <v/>
      </c>
      <c r="AP427" s="106" t="str">
        <f t="shared" si="1742"/>
        <v/>
      </c>
      <c r="AQ427" s="106" t="str">
        <f t="shared" si="1743"/>
        <v/>
      </c>
      <c r="CG427" t="str">
        <f t="shared" si="1745"/>
        <v>INDGAS</v>
      </c>
      <c r="CH427" s="106">
        <f t="shared" ref="CH427:DR427" si="1750">AZ$12*G$35*G79</f>
        <v>0.364573794849717</v>
      </c>
      <c r="CI427" s="106">
        <f t="shared" si="1750"/>
        <v>0</v>
      </c>
      <c r="CJ427" s="106">
        <f t="shared" si="1750"/>
        <v>0.431033628547075</v>
      </c>
      <c r="CK427" s="106">
        <f t="shared" si="1750"/>
        <v>0.115826666666667</v>
      </c>
      <c r="CL427" s="106">
        <f t="shared" si="1750"/>
        <v>0</v>
      </c>
      <c r="CM427" s="106">
        <f t="shared" si="1750"/>
        <v>0</v>
      </c>
      <c r="CN427" s="106">
        <f t="shared" si="1750"/>
        <v>0.262475616760175</v>
      </c>
      <c r="CO427" s="106">
        <f t="shared" si="1750"/>
        <v>0</v>
      </c>
      <c r="CP427" s="106">
        <f t="shared" si="1750"/>
        <v>0.0196604389806657</v>
      </c>
      <c r="CQ427" s="106">
        <f t="shared" si="1750"/>
        <v>0.7215216</v>
      </c>
      <c r="CR427" s="106">
        <f t="shared" si="1750"/>
        <v>0</v>
      </c>
      <c r="CS427" s="106">
        <f t="shared" si="1750"/>
        <v>0.00905698277108439</v>
      </c>
      <c r="CT427" s="106">
        <f t="shared" si="1750"/>
        <v>1.38650195456452</v>
      </c>
      <c r="CU427" s="106">
        <f t="shared" si="1750"/>
        <v>0.326259567754522</v>
      </c>
      <c r="CV427" s="106">
        <f t="shared" si="1750"/>
        <v>0</v>
      </c>
      <c r="CW427" s="106">
        <f t="shared" si="1750"/>
        <v>0</v>
      </c>
      <c r="CX427" s="106">
        <f t="shared" si="1750"/>
        <v>0</v>
      </c>
      <c r="CY427" s="106">
        <f t="shared" si="1750"/>
        <v>0</v>
      </c>
      <c r="CZ427" s="106">
        <f t="shared" si="1750"/>
        <v>0.239371165374554</v>
      </c>
      <c r="DA427" s="106">
        <f t="shared" si="1750"/>
        <v>0</v>
      </c>
      <c r="DB427" s="106">
        <f t="shared" si="1750"/>
        <v>0.391165910306509</v>
      </c>
      <c r="DC427" s="106">
        <f t="shared" si="1750"/>
        <v>0</v>
      </c>
      <c r="DD427" s="106">
        <f t="shared" si="1750"/>
        <v>0</v>
      </c>
      <c r="DE427" s="106">
        <f t="shared" si="1750"/>
        <v>0.0112</v>
      </c>
      <c r="DF427" s="106">
        <f t="shared" si="1750"/>
        <v>0</v>
      </c>
      <c r="DG427" s="106">
        <f t="shared" si="1750"/>
        <v>0</v>
      </c>
      <c r="DH427" s="106">
        <f t="shared" si="1750"/>
        <v>0.00422199693964179</v>
      </c>
      <c r="DI427" s="106">
        <f t="shared" si="1750"/>
        <v>0.333879369346852</v>
      </c>
      <c r="DJ427" s="106">
        <f t="shared" si="1750"/>
        <v>0.222428702147503</v>
      </c>
      <c r="DK427" s="106">
        <f t="shared" si="1750"/>
        <v>0</v>
      </c>
      <c r="DL427" s="106">
        <f t="shared" si="1750"/>
        <v>0.259993411703139</v>
      </c>
      <c r="DM427" s="106">
        <f t="shared" si="1750"/>
        <v>0</v>
      </c>
      <c r="DN427" s="106">
        <f t="shared" si="1750"/>
        <v>0</v>
      </c>
      <c r="DO427" s="106">
        <f t="shared" si="1750"/>
        <v>0</v>
      </c>
      <c r="DP427" s="106">
        <f t="shared" si="1750"/>
        <v>0</v>
      </c>
      <c r="DQ427" s="106">
        <f t="shared" si="1750"/>
        <v>0</v>
      </c>
      <c r="DR427" s="106">
        <f t="shared" si="1750"/>
        <v>0</v>
      </c>
    </row>
    <row r="428" spans="2:122">
      <c r="B428" t="s">
        <v>1124</v>
      </c>
      <c r="C428" t="s">
        <v>1569</v>
      </c>
      <c r="D428" t="s">
        <v>1224</v>
      </c>
      <c r="E428" t="s">
        <v>237</v>
      </c>
      <c r="G428" s="106">
        <f t="shared" si="1707"/>
        <v>0.0535137759305002</v>
      </c>
      <c r="H428" s="106" t="str">
        <f t="shared" si="1708"/>
        <v/>
      </c>
      <c r="I428" s="106">
        <f t="shared" si="1709"/>
        <v>0.37703026488676</v>
      </c>
      <c r="J428" s="106">
        <f t="shared" si="1710"/>
        <v>0.00347631936147049</v>
      </c>
      <c r="K428" s="106" t="str">
        <f t="shared" si="1711"/>
        <v/>
      </c>
      <c r="L428" s="106">
        <f t="shared" si="1712"/>
        <v>0.00235684055925754</v>
      </c>
      <c r="M428" s="106">
        <f t="shared" si="1713"/>
        <v>0.00039929687894436</v>
      </c>
      <c r="N428" s="106" t="str">
        <f t="shared" si="1714"/>
        <v/>
      </c>
      <c r="O428" s="106">
        <f t="shared" si="1715"/>
        <v>0.192169286084402</v>
      </c>
      <c r="P428" s="106" t="str">
        <f t="shared" si="1716"/>
        <v/>
      </c>
      <c r="Q428" s="106" t="str">
        <f t="shared" si="1717"/>
        <v/>
      </c>
      <c r="R428" s="106">
        <f t="shared" si="1718"/>
        <v>0.191796853864695</v>
      </c>
      <c r="S428" s="106">
        <f t="shared" si="1719"/>
        <v>0.150483931622023</v>
      </c>
      <c r="T428" s="106">
        <f t="shared" si="1720"/>
        <v>0.515189509169419</v>
      </c>
      <c r="U428" s="106">
        <f t="shared" si="1721"/>
        <v>0.105741157436324</v>
      </c>
      <c r="V428" s="106" t="str">
        <f t="shared" si="1722"/>
        <v/>
      </c>
      <c r="W428" s="106" t="str">
        <f t="shared" si="1723"/>
        <v/>
      </c>
      <c r="X428" s="106">
        <f t="shared" si="1724"/>
        <v>0.03108981989452</v>
      </c>
      <c r="Y428" s="106">
        <f t="shared" si="1725"/>
        <v>0.000703132232509481</v>
      </c>
      <c r="Z428" s="106" t="str">
        <f t="shared" si="1726"/>
        <v/>
      </c>
      <c r="AA428" s="106">
        <f t="shared" si="1727"/>
        <v>0.170256866305983</v>
      </c>
      <c r="AB428" s="106" t="str">
        <f t="shared" si="1728"/>
        <v/>
      </c>
      <c r="AC428" s="106" t="str">
        <f t="shared" si="1729"/>
        <v/>
      </c>
      <c r="AD428" s="106">
        <f t="shared" si="1730"/>
        <v>0.014104794388641</v>
      </c>
      <c r="AE428" s="106">
        <f t="shared" si="1731"/>
        <v>0.00018781971438735</v>
      </c>
      <c r="AF428" s="106" t="str">
        <f t="shared" si="1732"/>
        <v/>
      </c>
      <c r="AG428" s="106" t="str">
        <f t="shared" si="1733"/>
        <v/>
      </c>
      <c r="AH428" s="106">
        <f t="shared" si="1734"/>
        <v>0.25037096492065</v>
      </c>
      <c r="AI428" s="106">
        <f t="shared" si="1735"/>
        <v>0.0677990455391889</v>
      </c>
      <c r="AJ428" s="106">
        <f t="shared" si="1736"/>
        <v>0.147766356299712</v>
      </c>
      <c r="AK428" s="106">
        <f t="shared" si="1737"/>
        <v>0.010406063911327</v>
      </c>
      <c r="AL428" s="106" t="str">
        <f t="shared" si="1738"/>
        <v/>
      </c>
      <c r="AM428" s="106" t="str">
        <f t="shared" si="1739"/>
        <v/>
      </c>
      <c r="AN428" s="106" t="str">
        <f t="shared" si="1740"/>
        <v/>
      </c>
      <c r="AO428" s="106" t="str">
        <f t="shared" si="1741"/>
        <v/>
      </c>
      <c r="AP428" s="106" t="str">
        <f t="shared" si="1742"/>
        <v/>
      </c>
      <c r="AQ428" s="106" t="str">
        <f t="shared" si="1743"/>
        <v/>
      </c>
      <c r="CG428" t="str">
        <f t="shared" si="1745"/>
        <v>INDHFO</v>
      </c>
      <c r="CH428" s="106">
        <f t="shared" ref="CH428:DR428" si="1751">AZ$11*G$38*G84</f>
        <v>0.547370212311585</v>
      </c>
      <c r="CI428" s="106">
        <f t="shared" si="1751"/>
        <v>0</v>
      </c>
      <c r="CJ428" s="106">
        <f t="shared" si="1751"/>
        <v>0.613616224893171</v>
      </c>
      <c r="CK428" s="106">
        <f t="shared" si="1751"/>
        <v>0.0384988888888889</v>
      </c>
      <c r="CL428" s="106">
        <f t="shared" si="1751"/>
        <v>0</v>
      </c>
      <c r="CM428" s="106">
        <f t="shared" si="1751"/>
        <v>0.0164616368907932</v>
      </c>
      <c r="CN428" s="106">
        <f t="shared" si="1751"/>
        <v>0.0282156330927113</v>
      </c>
      <c r="CO428" s="106">
        <f t="shared" si="1751"/>
        <v>0</v>
      </c>
      <c r="CP428" s="106">
        <f t="shared" si="1751"/>
        <v>0.143704708957118</v>
      </c>
      <c r="CQ428" s="106">
        <f t="shared" si="1751"/>
        <v>0</v>
      </c>
      <c r="CR428" s="106">
        <f t="shared" si="1751"/>
        <v>0</v>
      </c>
      <c r="CS428" s="106">
        <f t="shared" si="1751"/>
        <v>0.47500975000753</v>
      </c>
      <c r="CT428" s="106">
        <f t="shared" si="1751"/>
        <v>0.481442647238947</v>
      </c>
      <c r="CU428" s="106">
        <f t="shared" si="1751"/>
        <v>3.53126000657617</v>
      </c>
      <c r="CV428" s="106">
        <f t="shared" si="1751"/>
        <v>0.184435807929416</v>
      </c>
      <c r="CW428" s="106">
        <f t="shared" si="1751"/>
        <v>0</v>
      </c>
      <c r="CX428" s="106">
        <f t="shared" si="1751"/>
        <v>0</v>
      </c>
      <c r="CY428" s="106">
        <f t="shared" si="1751"/>
        <v>0.290262726659773</v>
      </c>
      <c r="CZ428" s="106">
        <f t="shared" si="1751"/>
        <v>0.00139929408083725</v>
      </c>
      <c r="DA428" s="106">
        <f t="shared" si="1751"/>
        <v>0</v>
      </c>
      <c r="DB428" s="106">
        <f t="shared" si="1751"/>
        <v>0.326242131859946</v>
      </c>
      <c r="DC428" s="106">
        <f t="shared" si="1751"/>
        <v>0</v>
      </c>
      <c r="DD428" s="106">
        <f t="shared" si="1751"/>
        <v>0</v>
      </c>
      <c r="DE428" s="106">
        <f t="shared" si="1751"/>
        <v>0.017724</v>
      </c>
      <c r="DF428" s="106">
        <f t="shared" si="1751"/>
        <v>0.00285289002265987</v>
      </c>
      <c r="DG428" s="106">
        <f t="shared" si="1751"/>
        <v>0</v>
      </c>
      <c r="DH428" s="106">
        <f t="shared" si="1751"/>
        <v>0</v>
      </c>
      <c r="DI428" s="106">
        <f t="shared" si="1751"/>
        <v>0.466029621788217</v>
      </c>
      <c r="DJ428" s="106">
        <f t="shared" si="1751"/>
        <v>0.0825722806013713</v>
      </c>
      <c r="DK428" s="106">
        <f t="shared" si="1751"/>
        <v>0.0643894492383359</v>
      </c>
      <c r="DL428" s="106">
        <f t="shared" si="1751"/>
        <v>0.015320736</v>
      </c>
      <c r="DM428" s="106">
        <f t="shared" si="1751"/>
        <v>0</v>
      </c>
      <c r="DN428" s="106">
        <f t="shared" si="1751"/>
        <v>0</v>
      </c>
      <c r="DO428" s="106">
        <f t="shared" si="1751"/>
        <v>0</v>
      </c>
      <c r="DP428" s="106">
        <f t="shared" si="1751"/>
        <v>0</v>
      </c>
      <c r="DQ428" s="106">
        <f t="shared" si="1751"/>
        <v>0</v>
      </c>
      <c r="DR428" s="106">
        <f t="shared" si="1751"/>
        <v>0</v>
      </c>
    </row>
    <row r="429" spans="2:122">
      <c r="B429" t="s">
        <v>1124</v>
      </c>
      <c r="C429" t="s">
        <v>1569</v>
      </c>
      <c r="D429" t="s">
        <v>1224</v>
      </c>
      <c r="E429" t="s">
        <v>248</v>
      </c>
      <c r="G429" s="106" t="str">
        <f t="shared" si="1707"/>
        <v/>
      </c>
      <c r="H429" s="106" t="str">
        <f t="shared" si="1708"/>
        <v/>
      </c>
      <c r="I429" s="106">
        <f t="shared" si="1709"/>
        <v>0.00307219928019667</v>
      </c>
      <c r="J429" s="106" t="str">
        <f t="shared" si="1710"/>
        <v/>
      </c>
      <c r="K429" s="106" t="str">
        <f t="shared" si="1711"/>
        <v/>
      </c>
      <c r="L429" s="106">
        <f t="shared" si="1712"/>
        <v>0.0765682258363919</v>
      </c>
      <c r="M429" s="106">
        <f t="shared" si="1713"/>
        <v>0.00860418412730511</v>
      </c>
      <c r="N429" s="106" t="str">
        <f t="shared" si="1714"/>
        <v/>
      </c>
      <c r="O429" s="106">
        <f t="shared" si="1715"/>
        <v>0.0294195251118626</v>
      </c>
      <c r="P429" s="106" t="str">
        <f t="shared" si="1716"/>
        <v/>
      </c>
      <c r="Q429" s="106" t="str">
        <f t="shared" si="1717"/>
        <v/>
      </c>
      <c r="R429" s="106">
        <f t="shared" si="1718"/>
        <v>0.260434592638924</v>
      </c>
      <c r="S429" s="106" t="str">
        <f t="shared" si="1719"/>
        <v/>
      </c>
      <c r="T429" s="106" t="str">
        <f t="shared" si="1720"/>
        <v/>
      </c>
      <c r="U429" s="106">
        <f t="shared" si="1721"/>
        <v>0.0495923769951573</v>
      </c>
      <c r="V429" s="106" t="str">
        <f t="shared" si="1722"/>
        <v/>
      </c>
      <c r="W429" s="106" t="str">
        <f t="shared" si="1723"/>
        <v/>
      </c>
      <c r="X429" s="106">
        <f t="shared" si="1724"/>
        <v>0.174802278789757</v>
      </c>
      <c r="Y429" s="106">
        <f t="shared" si="1725"/>
        <v>0.0085423415394633</v>
      </c>
      <c r="Z429" s="106" t="str">
        <f t="shared" si="1726"/>
        <v/>
      </c>
      <c r="AA429" s="106" t="str">
        <f t="shared" si="1727"/>
        <v/>
      </c>
      <c r="AB429" s="106" t="str">
        <f t="shared" si="1728"/>
        <v/>
      </c>
      <c r="AC429" s="106" t="str">
        <f t="shared" si="1729"/>
        <v/>
      </c>
      <c r="AD429" s="106">
        <f t="shared" si="1730"/>
        <v>0.00716221786830114</v>
      </c>
      <c r="AE429" s="106">
        <f t="shared" si="1731"/>
        <v>0.0206458229949424</v>
      </c>
      <c r="AF429" s="106" t="str">
        <f t="shared" si="1732"/>
        <v/>
      </c>
      <c r="AG429" s="106">
        <f t="shared" si="1733"/>
        <v>0.0549563575404983</v>
      </c>
      <c r="AH429" s="106" t="str">
        <f t="shared" si="1734"/>
        <v/>
      </c>
      <c r="AI429" s="106">
        <f t="shared" si="1735"/>
        <v>0.0135479393720178</v>
      </c>
      <c r="AJ429" s="106">
        <f t="shared" si="1736"/>
        <v>0.315546634294143</v>
      </c>
      <c r="AK429" s="106" t="str">
        <f t="shared" si="1737"/>
        <v/>
      </c>
      <c r="AL429" s="106" t="str">
        <f t="shared" si="1738"/>
        <v/>
      </c>
      <c r="AM429" s="106" t="str">
        <f t="shared" si="1739"/>
        <v/>
      </c>
      <c r="AN429" s="106" t="str">
        <f t="shared" si="1740"/>
        <v/>
      </c>
      <c r="AO429" s="106" t="str">
        <f t="shared" si="1741"/>
        <v/>
      </c>
      <c r="AP429" s="106" t="str">
        <f t="shared" si="1742"/>
        <v/>
      </c>
      <c r="AQ429" s="106" t="str">
        <f t="shared" si="1743"/>
        <v/>
      </c>
      <c r="CG429" t="str">
        <f t="shared" si="1745"/>
        <v>INDHTH</v>
      </c>
      <c r="CH429" s="106">
        <f t="shared" ref="CH429:DR429" si="1752">AZ$18*G$48*G88</f>
        <v>0</v>
      </c>
      <c r="CI429" s="106">
        <f t="shared" si="1752"/>
        <v>0</v>
      </c>
      <c r="CJ429" s="106">
        <f t="shared" si="1752"/>
        <v>0.005</v>
      </c>
      <c r="CK429" s="106">
        <f t="shared" si="1752"/>
        <v>0</v>
      </c>
      <c r="CL429" s="106">
        <f t="shared" si="1752"/>
        <v>0</v>
      </c>
      <c r="CM429" s="106">
        <f t="shared" si="1752"/>
        <v>0.5348</v>
      </c>
      <c r="CN429" s="106">
        <f t="shared" si="1752"/>
        <v>0.608</v>
      </c>
      <c r="CO429" s="106">
        <f t="shared" si="1752"/>
        <v>0</v>
      </c>
      <c r="CP429" s="106">
        <f t="shared" si="1752"/>
        <v>0.022</v>
      </c>
      <c r="CQ429" s="106">
        <f t="shared" si="1752"/>
        <v>0</v>
      </c>
      <c r="CR429" s="106">
        <f t="shared" si="1752"/>
        <v>0</v>
      </c>
      <c r="CS429" s="106">
        <f t="shared" si="1752"/>
        <v>0.645</v>
      </c>
      <c r="CT429" s="106">
        <f t="shared" si="1752"/>
        <v>0</v>
      </c>
      <c r="CU429" s="106">
        <f t="shared" si="1752"/>
        <v>0</v>
      </c>
      <c r="CV429" s="106">
        <f t="shared" si="1752"/>
        <v>0.0865</v>
      </c>
      <c r="CW429" s="106">
        <f t="shared" si="1752"/>
        <v>0</v>
      </c>
      <c r="CX429" s="106">
        <f t="shared" si="1752"/>
        <v>0</v>
      </c>
      <c r="CY429" s="106">
        <f t="shared" si="1752"/>
        <v>1.632</v>
      </c>
      <c r="CZ429" s="106">
        <f t="shared" si="1752"/>
        <v>0.017</v>
      </c>
      <c r="DA429" s="106">
        <f t="shared" si="1752"/>
        <v>0</v>
      </c>
      <c r="DB429" s="106">
        <f t="shared" si="1752"/>
        <v>0</v>
      </c>
      <c r="DC429" s="106">
        <f t="shared" si="1752"/>
        <v>0</v>
      </c>
      <c r="DD429" s="106">
        <f t="shared" si="1752"/>
        <v>0</v>
      </c>
      <c r="DE429" s="106">
        <f t="shared" si="1752"/>
        <v>0.009</v>
      </c>
      <c r="DF429" s="106">
        <f t="shared" si="1752"/>
        <v>0.3136</v>
      </c>
      <c r="DG429" s="106">
        <f t="shared" si="1752"/>
        <v>0</v>
      </c>
      <c r="DH429" s="106">
        <f t="shared" si="1752"/>
        <v>0.277</v>
      </c>
      <c r="DI429" s="106">
        <f t="shared" si="1752"/>
        <v>0</v>
      </c>
      <c r="DJ429" s="106">
        <f t="shared" si="1752"/>
        <v>0.0165</v>
      </c>
      <c r="DK429" s="106">
        <f t="shared" si="1752"/>
        <v>0.1375</v>
      </c>
      <c r="DL429" s="106">
        <f t="shared" si="1752"/>
        <v>0</v>
      </c>
      <c r="DM429" s="106">
        <f t="shared" si="1752"/>
        <v>0</v>
      </c>
      <c r="DN429" s="106">
        <f t="shared" si="1752"/>
        <v>0</v>
      </c>
      <c r="DO429" s="106">
        <f t="shared" si="1752"/>
        <v>0</v>
      </c>
      <c r="DP429" s="106">
        <f t="shared" si="1752"/>
        <v>0</v>
      </c>
      <c r="DQ429" s="106">
        <f t="shared" si="1752"/>
        <v>0</v>
      </c>
      <c r="DR429" s="106">
        <f t="shared" si="1752"/>
        <v>0</v>
      </c>
    </row>
    <row r="430" spans="2:122">
      <c r="B430" t="s">
        <v>1124</v>
      </c>
      <c r="C430" t="s">
        <v>1569</v>
      </c>
      <c r="D430" t="s">
        <v>1224</v>
      </c>
      <c r="E430" t="s">
        <v>235</v>
      </c>
      <c r="G430" s="106">
        <f t="shared" si="1707"/>
        <v>0.0102653493856987</v>
      </c>
      <c r="H430" s="106" t="str">
        <f t="shared" si="1708"/>
        <v/>
      </c>
      <c r="I430" s="106">
        <f t="shared" si="1709"/>
        <v>0.00240774401987574</v>
      </c>
      <c r="J430" s="106">
        <f t="shared" si="1710"/>
        <v>0.200024159361085</v>
      </c>
      <c r="K430" s="106" t="str">
        <f t="shared" si="1711"/>
        <v/>
      </c>
      <c r="L430" s="106" t="str">
        <f t="shared" si="1712"/>
        <v/>
      </c>
      <c r="M430" s="106">
        <f t="shared" si="1713"/>
        <v>0.0163683295878694</v>
      </c>
      <c r="N430" s="106" t="str">
        <f t="shared" si="1714"/>
        <v/>
      </c>
      <c r="O430" s="106">
        <f t="shared" si="1715"/>
        <v>0.0568331735115528</v>
      </c>
      <c r="P430" s="106">
        <f t="shared" si="1716"/>
        <v>0.00461023081767663</v>
      </c>
      <c r="Q430" s="106" t="str">
        <f t="shared" si="1717"/>
        <v/>
      </c>
      <c r="R430" s="106">
        <f t="shared" si="1718"/>
        <v>0.0691262050539284</v>
      </c>
      <c r="S430" s="106">
        <f t="shared" si="1719"/>
        <v>0.0450271553442954</v>
      </c>
      <c r="T430" s="106">
        <f t="shared" si="1720"/>
        <v>0.00627344031677922</v>
      </c>
      <c r="U430" s="106" t="str">
        <f t="shared" si="1721"/>
        <v/>
      </c>
      <c r="V430" s="106" t="str">
        <f t="shared" si="1722"/>
        <v/>
      </c>
      <c r="W430" s="106" t="str">
        <f t="shared" si="1723"/>
        <v/>
      </c>
      <c r="X430" s="106">
        <f t="shared" si="1724"/>
        <v>0.314794054756799</v>
      </c>
      <c r="Y430" s="106" t="str">
        <f t="shared" si="1725"/>
        <v/>
      </c>
      <c r="Z430" s="106" t="str">
        <f t="shared" si="1726"/>
        <v/>
      </c>
      <c r="AA430" s="106">
        <f t="shared" si="1727"/>
        <v>0.133077541703485</v>
      </c>
      <c r="AB430" s="106" t="str">
        <f t="shared" si="1728"/>
        <v/>
      </c>
      <c r="AC430" s="106" t="str">
        <f t="shared" si="1729"/>
        <v/>
      </c>
      <c r="AD430" s="106">
        <f t="shared" si="1730"/>
        <v>0.0413817032390733</v>
      </c>
      <c r="AE430" s="106">
        <f t="shared" si="1731"/>
        <v>0.0129892247350196</v>
      </c>
      <c r="AF430" s="106" t="str">
        <f t="shared" si="1732"/>
        <v/>
      </c>
      <c r="AG430" s="106">
        <f t="shared" si="1733"/>
        <v>0.0133799364187102</v>
      </c>
      <c r="AH430" s="106">
        <f t="shared" si="1734"/>
        <v>0.202862805139456</v>
      </c>
      <c r="AI430" s="106">
        <f t="shared" si="1735"/>
        <v>0.0139584829893516</v>
      </c>
      <c r="AJ430" s="106">
        <f t="shared" si="1736"/>
        <v>0.0986800383610773</v>
      </c>
      <c r="AK430" s="106">
        <f t="shared" si="1737"/>
        <v>0.039313255985932</v>
      </c>
      <c r="AL430" s="106" t="str">
        <f t="shared" si="1738"/>
        <v/>
      </c>
      <c r="AM430" s="106" t="str">
        <f t="shared" si="1739"/>
        <v/>
      </c>
      <c r="AN430" s="106" t="str">
        <f t="shared" si="1740"/>
        <v/>
      </c>
      <c r="AO430" s="106" t="str">
        <f t="shared" si="1741"/>
        <v/>
      </c>
      <c r="AP430" s="106" t="str">
        <f t="shared" si="1742"/>
        <v/>
      </c>
      <c r="AQ430" s="106" t="str">
        <f t="shared" si="1743"/>
        <v/>
      </c>
      <c r="CG430" t="str">
        <f t="shared" si="1745"/>
        <v>INDLFO</v>
      </c>
      <c r="CH430" s="106">
        <f t="shared" ref="CH430:DR430" si="1753">AZ$10*G$41*G92</f>
        <v>0.105</v>
      </c>
      <c r="CI430" s="106">
        <f t="shared" si="1753"/>
        <v>0</v>
      </c>
      <c r="CJ430" s="106">
        <f t="shared" si="1753"/>
        <v>0.0039186</v>
      </c>
      <c r="CK430" s="106">
        <f t="shared" si="1753"/>
        <v>2.21519</v>
      </c>
      <c r="CL430" s="106">
        <f t="shared" si="1753"/>
        <v>0</v>
      </c>
      <c r="CM430" s="106">
        <f t="shared" si="1753"/>
        <v>0</v>
      </c>
      <c r="CN430" s="106">
        <f t="shared" si="1753"/>
        <v>1.1566401</v>
      </c>
      <c r="CO430" s="106">
        <f t="shared" si="1753"/>
        <v>0</v>
      </c>
      <c r="CP430" s="106">
        <f t="shared" si="1753"/>
        <v>0.0425</v>
      </c>
      <c r="CQ430" s="106">
        <f t="shared" si="1753"/>
        <v>0.00805171633051399</v>
      </c>
      <c r="CR430" s="106">
        <f t="shared" si="1753"/>
        <v>0</v>
      </c>
      <c r="CS430" s="106">
        <f t="shared" si="1753"/>
        <v>0.1712</v>
      </c>
      <c r="CT430" s="106">
        <f t="shared" si="1753"/>
        <v>0.1440552</v>
      </c>
      <c r="CU430" s="106">
        <f t="shared" si="1753"/>
        <v>0.043</v>
      </c>
      <c r="CV430" s="106">
        <f t="shared" si="1753"/>
        <v>0</v>
      </c>
      <c r="CW430" s="106">
        <f t="shared" si="1753"/>
        <v>0</v>
      </c>
      <c r="CX430" s="106">
        <f t="shared" si="1753"/>
        <v>0</v>
      </c>
      <c r="CY430" s="106">
        <f t="shared" si="1753"/>
        <v>2.939</v>
      </c>
      <c r="CZ430" s="106">
        <f t="shared" si="1753"/>
        <v>0</v>
      </c>
      <c r="DA430" s="106">
        <f t="shared" si="1753"/>
        <v>0</v>
      </c>
      <c r="DB430" s="106">
        <f t="shared" si="1753"/>
        <v>0.255</v>
      </c>
      <c r="DC430" s="106">
        <f t="shared" si="1753"/>
        <v>0</v>
      </c>
      <c r="DD430" s="106">
        <f t="shared" si="1753"/>
        <v>0</v>
      </c>
      <c r="DE430" s="106">
        <f t="shared" si="1753"/>
        <v>0.052</v>
      </c>
      <c r="DF430" s="106">
        <f t="shared" si="1753"/>
        <v>0.1973</v>
      </c>
      <c r="DG430" s="106">
        <f t="shared" si="1753"/>
        <v>0</v>
      </c>
      <c r="DH430" s="106">
        <f t="shared" si="1753"/>
        <v>0.0674397386189856</v>
      </c>
      <c r="DI430" s="106">
        <f t="shared" si="1753"/>
        <v>0.3776</v>
      </c>
      <c r="DJ430" s="106">
        <f t="shared" si="1753"/>
        <v>0.017</v>
      </c>
      <c r="DK430" s="106">
        <f t="shared" si="1753"/>
        <v>0.043</v>
      </c>
      <c r="DL430" s="106">
        <f t="shared" si="1753"/>
        <v>0.0578804840517337</v>
      </c>
      <c r="DM430" s="106">
        <f t="shared" si="1753"/>
        <v>0</v>
      </c>
      <c r="DN430" s="106">
        <f t="shared" si="1753"/>
        <v>0</v>
      </c>
      <c r="DO430" s="106">
        <f t="shared" si="1753"/>
        <v>0</v>
      </c>
      <c r="DP430" s="106">
        <f t="shared" si="1753"/>
        <v>0</v>
      </c>
      <c r="DQ430" s="106">
        <f t="shared" si="1753"/>
        <v>0</v>
      </c>
      <c r="DR430" s="106">
        <f t="shared" si="1753"/>
        <v>0</v>
      </c>
    </row>
    <row r="431" spans="2:122">
      <c r="B431" s="14" t="s">
        <v>1124</v>
      </c>
      <c r="C431" s="14" t="s">
        <v>1569</v>
      </c>
      <c r="D431" s="14" t="s">
        <v>1224</v>
      </c>
      <c r="E431" s="14" t="s">
        <v>234</v>
      </c>
      <c r="F431" s="15"/>
      <c r="G431" s="112">
        <f t="shared" si="1707"/>
        <v>0.0141661821522643</v>
      </c>
      <c r="H431" s="112" t="str">
        <f t="shared" si="1708"/>
        <v/>
      </c>
      <c r="I431" s="112">
        <f t="shared" si="1709"/>
        <v>0.00263705297414962</v>
      </c>
      <c r="J431" s="112" t="str">
        <f t="shared" si="1710"/>
        <v/>
      </c>
      <c r="K431" s="112" t="str">
        <f t="shared" si="1711"/>
        <v/>
      </c>
      <c r="L431" s="112">
        <f t="shared" si="1712"/>
        <v>0.000818942131234408</v>
      </c>
      <c r="M431" s="112">
        <f t="shared" si="1713"/>
        <v>0.00164119010064706</v>
      </c>
      <c r="N431" s="112" t="str">
        <f t="shared" si="1714"/>
        <v/>
      </c>
      <c r="O431" s="112" t="str">
        <f t="shared" si="1715"/>
        <v/>
      </c>
      <c r="P431" s="112">
        <f t="shared" si="1716"/>
        <v>0.084283393565441</v>
      </c>
      <c r="Q431" s="112" t="str">
        <f t="shared" si="1717"/>
        <v/>
      </c>
      <c r="R431" s="112" t="str">
        <f t="shared" si="1718"/>
        <v/>
      </c>
      <c r="S431" s="112">
        <f t="shared" si="1719"/>
        <v>0.0321955825777864</v>
      </c>
      <c r="T431" s="112" t="str">
        <f t="shared" si="1720"/>
        <v/>
      </c>
      <c r="U431" s="112">
        <f t="shared" si="1721"/>
        <v>0.0323353764453973</v>
      </c>
      <c r="V431" s="112" t="str">
        <f t="shared" si="1722"/>
        <v/>
      </c>
      <c r="W431" s="112" t="str">
        <f t="shared" si="1723"/>
        <v/>
      </c>
      <c r="X431" s="112">
        <f t="shared" si="1724"/>
        <v>0.0492702501490737</v>
      </c>
      <c r="Y431" s="112" t="str">
        <f t="shared" si="1725"/>
        <v/>
      </c>
      <c r="Z431" s="112" t="str">
        <f t="shared" si="1726"/>
        <v/>
      </c>
      <c r="AA431" s="112" t="str">
        <f t="shared" si="1727"/>
        <v/>
      </c>
      <c r="AB431" s="112" t="str">
        <f t="shared" si="1728"/>
        <v/>
      </c>
      <c r="AC431" s="112">
        <f t="shared" si="1729"/>
        <v>0.191489361702128</v>
      </c>
      <c r="AD431" s="112">
        <f t="shared" si="1730"/>
        <v>0.0954166580454786</v>
      </c>
      <c r="AE431" s="112">
        <f t="shared" si="1731"/>
        <v>0.00272556464282722</v>
      </c>
      <c r="AF431" s="112" t="str">
        <f t="shared" si="1732"/>
        <v/>
      </c>
      <c r="AG431" s="112" t="str">
        <f t="shared" si="1733"/>
        <v/>
      </c>
      <c r="AH431" s="112" t="str">
        <f t="shared" si="1734"/>
        <v/>
      </c>
      <c r="AI431" s="112">
        <f t="shared" si="1735"/>
        <v>0.00377700127947162</v>
      </c>
      <c r="AJ431" s="112" t="str">
        <f t="shared" si="1736"/>
        <v/>
      </c>
      <c r="AK431" s="112" t="str">
        <f t="shared" si="1737"/>
        <v/>
      </c>
      <c r="AL431" s="112" t="str">
        <f t="shared" si="1738"/>
        <v/>
      </c>
      <c r="AM431" s="112" t="str">
        <f t="shared" si="1739"/>
        <v/>
      </c>
      <c r="AN431" s="112" t="str">
        <f t="shared" si="1740"/>
        <v/>
      </c>
      <c r="AO431" s="112" t="str">
        <f t="shared" si="1741"/>
        <v/>
      </c>
      <c r="AP431" s="112" t="str">
        <f t="shared" si="1742"/>
        <v/>
      </c>
      <c r="AQ431" s="112" t="str">
        <f t="shared" si="1743"/>
        <v/>
      </c>
      <c r="CG431" s="14" t="str">
        <f t="shared" si="1745"/>
        <v>INDLPG</v>
      </c>
      <c r="CH431" s="112">
        <f t="shared" ref="CH431:DR431" si="1754">AZ$9*G$49*G98</f>
        <v>0.1449</v>
      </c>
      <c r="CI431" s="112">
        <f t="shared" si="1754"/>
        <v>0</v>
      </c>
      <c r="CJ431" s="112">
        <f t="shared" si="1754"/>
        <v>0.0042918</v>
      </c>
      <c r="CK431" s="112">
        <f t="shared" si="1754"/>
        <v>0</v>
      </c>
      <c r="CL431" s="112">
        <f t="shared" si="1754"/>
        <v>0</v>
      </c>
      <c r="CM431" s="112">
        <f t="shared" si="1754"/>
        <v>0.00572</v>
      </c>
      <c r="CN431" s="112">
        <f t="shared" si="1754"/>
        <v>0.1159719</v>
      </c>
      <c r="CO431" s="112">
        <f t="shared" si="1754"/>
        <v>0</v>
      </c>
      <c r="CP431" s="112">
        <f t="shared" si="1754"/>
        <v>0</v>
      </c>
      <c r="CQ431" s="112">
        <f t="shared" si="1754"/>
        <v>0.1472</v>
      </c>
      <c r="CR431" s="112">
        <f t="shared" si="1754"/>
        <v>0</v>
      </c>
      <c r="CS431" s="112">
        <f t="shared" si="1754"/>
        <v>0</v>
      </c>
      <c r="CT431" s="112">
        <f t="shared" si="1754"/>
        <v>0.1030032</v>
      </c>
      <c r="CU431" s="112">
        <f t="shared" si="1754"/>
        <v>0</v>
      </c>
      <c r="CV431" s="112">
        <f t="shared" si="1754"/>
        <v>0.0564</v>
      </c>
      <c r="CW431" s="112">
        <f t="shared" si="1754"/>
        <v>0</v>
      </c>
      <c r="CX431" s="112">
        <f t="shared" si="1754"/>
        <v>0</v>
      </c>
      <c r="CY431" s="112">
        <f t="shared" si="1754"/>
        <v>0.46</v>
      </c>
      <c r="CZ431" s="112">
        <f t="shared" si="1754"/>
        <v>0</v>
      </c>
      <c r="DA431" s="112">
        <f t="shared" si="1754"/>
        <v>0</v>
      </c>
      <c r="DB431" s="112">
        <f t="shared" si="1754"/>
        <v>0</v>
      </c>
      <c r="DC431" s="112">
        <f t="shared" si="1754"/>
        <v>0</v>
      </c>
      <c r="DD431" s="112">
        <f t="shared" si="1754"/>
        <v>0.09</v>
      </c>
      <c r="DE431" s="112">
        <f t="shared" si="1754"/>
        <v>0.1199</v>
      </c>
      <c r="DF431" s="112">
        <f t="shared" si="1754"/>
        <v>0.0414</v>
      </c>
      <c r="DG431" s="112">
        <f t="shared" si="1754"/>
        <v>0</v>
      </c>
      <c r="DH431" s="112">
        <f t="shared" si="1754"/>
        <v>0</v>
      </c>
      <c r="DI431" s="112">
        <f t="shared" si="1754"/>
        <v>0</v>
      </c>
      <c r="DJ431" s="112">
        <f t="shared" si="1754"/>
        <v>0.0046</v>
      </c>
      <c r="DK431" s="112">
        <f t="shared" si="1754"/>
        <v>0</v>
      </c>
      <c r="DL431" s="112">
        <f t="shared" si="1754"/>
        <v>0</v>
      </c>
      <c r="DM431" s="112">
        <f t="shared" si="1754"/>
        <v>0</v>
      </c>
      <c r="DN431" s="112">
        <f t="shared" si="1754"/>
        <v>0</v>
      </c>
      <c r="DO431" s="112">
        <f t="shared" si="1754"/>
        <v>0</v>
      </c>
      <c r="DP431" s="112">
        <f t="shared" si="1754"/>
        <v>0</v>
      </c>
      <c r="DQ431" s="112">
        <f t="shared" si="1754"/>
        <v>0</v>
      </c>
      <c r="DR431" s="112">
        <f t="shared" si="1754"/>
        <v>0</v>
      </c>
    </row>
    <row r="432" spans="2:122">
      <c r="B432" t="s">
        <v>1124</v>
      </c>
      <c r="C432" t="s">
        <v>1569</v>
      </c>
      <c r="D432" t="s">
        <v>1390</v>
      </c>
      <c r="E432" t="s">
        <v>231</v>
      </c>
      <c r="G432" s="106" t="str">
        <f t="shared" si="1707"/>
        <v/>
      </c>
      <c r="H432" s="106">
        <f t="shared" si="1708"/>
        <v>0.504830165160486</v>
      </c>
      <c r="I432" s="106" t="str">
        <f t="shared" si="1709"/>
        <v/>
      </c>
      <c r="J432" s="106" t="str">
        <f t="shared" si="1710"/>
        <v/>
      </c>
      <c r="K432" s="106" t="str">
        <f t="shared" si="1711"/>
        <v/>
      </c>
      <c r="L432" s="106">
        <f t="shared" si="1712"/>
        <v>0.0244823609162734</v>
      </c>
      <c r="M432" s="106">
        <f t="shared" si="1713"/>
        <v>0.545403382017005</v>
      </c>
      <c r="N432" s="106" t="str">
        <f t="shared" si="1714"/>
        <v/>
      </c>
      <c r="O432" s="106" t="str">
        <f t="shared" si="1715"/>
        <v/>
      </c>
      <c r="P432" s="106" t="str">
        <f t="shared" si="1716"/>
        <v/>
      </c>
      <c r="Q432" s="106" t="str">
        <f t="shared" si="1717"/>
        <v/>
      </c>
      <c r="R432" s="106" t="str">
        <f t="shared" si="1718"/>
        <v/>
      </c>
      <c r="S432" s="106" t="str">
        <f t="shared" si="1719"/>
        <v/>
      </c>
      <c r="T432" s="106" t="str">
        <f t="shared" si="1720"/>
        <v/>
      </c>
      <c r="U432" s="106" t="str">
        <f t="shared" si="1721"/>
        <v/>
      </c>
      <c r="V432" s="106" t="str">
        <f t="shared" si="1722"/>
        <v/>
      </c>
      <c r="W432" s="106" t="str">
        <f t="shared" si="1723"/>
        <v/>
      </c>
      <c r="X432" s="106" t="str">
        <f t="shared" si="1724"/>
        <v/>
      </c>
      <c r="Y432" s="106" t="str">
        <f t="shared" si="1725"/>
        <v/>
      </c>
      <c r="Z432" s="106" t="str">
        <f t="shared" si="1726"/>
        <v/>
      </c>
      <c r="AA432" s="106" t="str">
        <f t="shared" si="1727"/>
        <v/>
      </c>
      <c r="AB432" s="106" t="str">
        <f t="shared" si="1728"/>
        <v/>
      </c>
      <c r="AC432" s="106" t="str">
        <f t="shared" si="1729"/>
        <v/>
      </c>
      <c r="AD432" s="106" t="str">
        <f t="shared" si="1730"/>
        <v/>
      </c>
      <c r="AE432" s="106" t="str">
        <f t="shared" si="1731"/>
        <v/>
      </c>
      <c r="AF432" s="106" t="str">
        <f t="shared" si="1732"/>
        <v/>
      </c>
      <c r="AG432" s="106" t="str">
        <f t="shared" si="1733"/>
        <v/>
      </c>
      <c r="AH432" s="106" t="str">
        <f t="shared" si="1734"/>
        <v/>
      </c>
      <c r="AI432" s="106" t="str">
        <f t="shared" si="1735"/>
        <v/>
      </c>
      <c r="AJ432" s="106" t="str">
        <f t="shared" si="1736"/>
        <v/>
      </c>
      <c r="AK432" s="106" t="str">
        <f t="shared" si="1737"/>
        <v/>
      </c>
      <c r="AL432" s="106" t="str">
        <f t="shared" si="1738"/>
        <v/>
      </c>
      <c r="AM432" s="106" t="str">
        <f t="shared" si="1739"/>
        <v/>
      </c>
      <c r="AN432" s="106" t="str">
        <f t="shared" si="1740"/>
        <v/>
      </c>
      <c r="AO432" s="106" t="str">
        <f t="shared" si="1741"/>
        <v/>
      </c>
      <c r="AP432" s="106" t="str">
        <f t="shared" si="1742"/>
        <v/>
      </c>
      <c r="AQ432" s="106">
        <f t="shared" si="1743"/>
        <v>0.190822353475693</v>
      </c>
      <c r="CG432" s="12" t="str">
        <f t="shared" ref="CG432:CG435" si="1755">E432</f>
        <v>INDCOB</v>
      </c>
      <c r="CH432" s="106">
        <f t="shared" ref="CH432:DR432" si="1756">AZ$7*G$45*G103</f>
        <v>0</v>
      </c>
      <c r="CI432" s="106">
        <f t="shared" si="1756"/>
        <v>4.86</v>
      </c>
      <c r="CJ432" s="106">
        <f t="shared" si="1756"/>
        <v>0</v>
      </c>
      <c r="CK432" s="106">
        <f t="shared" si="1756"/>
        <v>0</v>
      </c>
      <c r="CL432" s="106">
        <f t="shared" si="1756"/>
        <v>0</v>
      </c>
      <c r="CM432" s="106">
        <f t="shared" si="1756"/>
        <v>0.171</v>
      </c>
      <c r="CN432" s="106">
        <f t="shared" si="1756"/>
        <v>38.54</v>
      </c>
      <c r="CO432" s="106">
        <f t="shared" si="1756"/>
        <v>0</v>
      </c>
      <c r="CP432" s="106">
        <f t="shared" si="1756"/>
        <v>0</v>
      </c>
      <c r="CQ432" s="106">
        <f t="shared" si="1756"/>
        <v>0</v>
      </c>
      <c r="CR432" s="106">
        <f t="shared" si="1756"/>
        <v>0</v>
      </c>
      <c r="CS432" s="106">
        <f t="shared" si="1756"/>
        <v>0</v>
      </c>
      <c r="CT432" s="106">
        <f t="shared" si="1756"/>
        <v>0</v>
      </c>
      <c r="CU432" s="106">
        <f t="shared" si="1756"/>
        <v>0</v>
      </c>
      <c r="CV432" s="106">
        <f t="shared" si="1756"/>
        <v>0</v>
      </c>
      <c r="CW432" s="106">
        <f t="shared" si="1756"/>
        <v>0</v>
      </c>
      <c r="CX432" s="106">
        <f t="shared" si="1756"/>
        <v>0</v>
      </c>
      <c r="CY432" s="106">
        <f t="shared" si="1756"/>
        <v>0</v>
      </c>
      <c r="CZ432" s="106">
        <f t="shared" si="1756"/>
        <v>0</v>
      </c>
      <c r="DA432" s="106">
        <f t="shared" si="1756"/>
        <v>0</v>
      </c>
      <c r="DB432" s="106">
        <f t="shared" si="1756"/>
        <v>0</v>
      </c>
      <c r="DC432" s="106">
        <f t="shared" si="1756"/>
        <v>0</v>
      </c>
      <c r="DD432" s="106">
        <f t="shared" si="1756"/>
        <v>0</v>
      </c>
      <c r="DE432" s="106">
        <f t="shared" si="1756"/>
        <v>0</v>
      </c>
      <c r="DF432" s="106">
        <f t="shared" si="1756"/>
        <v>0</v>
      </c>
      <c r="DG432" s="106">
        <f t="shared" si="1756"/>
        <v>0</v>
      </c>
      <c r="DH432" s="106">
        <f t="shared" si="1756"/>
        <v>0</v>
      </c>
      <c r="DI432" s="106">
        <f t="shared" si="1756"/>
        <v>0</v>
      </c>
      <c r="DJ432" s="106">
        <f t="shared" si="1756"/>
        <v>0</v>
      </c>
      <c r="DK432" s="106">
        <f t="shared" si="1756"/>
        <v>0</v>
      </c>
      <c r="DL432" s="106">
        <f t="shared" si="1756"/>
        <v>0</v>
      </c>
      <c r="DM432" s="106">
        <f t="shared" si="1756"/>
        <v>0</v>
      </c>
      <c r="DN432" s="106">
        <f t="shared" si="1756"/>
        <v>0</v>
      </c>
      <c r="DO432" s="106">
        <f t="shared" si="1756"/>
        <v>0</v>
      </c>
      <c r="DP432" s="106">
        <f t="shared" si="1756"/>
        <v>0</v>
      </c>
      <c r="DQ432" s="106">
        <f t="shared" si="1756"/>
        <v>0</v>
      </c>
      <c r="DR432" s="106">
        <f t="shared" si="1756"/>
        <v>0.42</v>
      </c>
    </row>
    <row r="433" spans="2:122">
      <c r="B433" t="s">
        <v>1124</v>
      </c>
      <c r="C433" t="s">
        <v>1569</v>
      </c>
      <c r="D433" t="s">
        <v>1390</v>
      </c>
      <c r="E433" t="s">
        <v>232</v>
      </c>
      <c r="G433" s="106" t="str">
        <f t="shared" si="1707"/>
        <v/>
      </c>
      <c r="H433" s="106" t="str">
        <f t="shared" si="1708"/>
        <v/>
      </c>
      <c r="I433" s="106" t="str">
        <f t="shared" si="1709"/>
        <v/>
      </c>
      <c r="J433" s="106">
        <f t="shared" si="1710"/>
        <v>0.0405991641944624</v>
      </c>
      <c r="K433" s="106" t="str">
        <f t="shared" si="1711"/>
        <v/>
      </c>
      <c r="L433" s="106" t="str">
        <f t="shared" si="1712"/>
        <v/>
      </c>
      <c r="M433" s="106" t="str">
        <f t="shared" si="1713"/>
        <v/>
      </c>
      <c r="N433" s="106" t="str">
        <f t="shared" si="1714"/>
        <v/>
      </c>
      <c r="O433" s="106" t="str">
        <f t="shared" si="1715"/>
        <v/>
      </c>
      <c r="P433" s="106" t="str">
        <f t="shared" si="1716"/>
        <v/>
      </c>
      <c r="Q433" s="106" t="str">
        <f t="shared" si="1717"/>
        <v/>
      </c>
      <c r="R433" s="106">
        <f t="shared" si="1718"/>
        <v>0.032221210066025</v>
      </c>
      <c r="S433" s="106" t="str">
        <f t="shared" si="1719"/>
        <v/>
      </c>
      <c r="T433" s="106" t="str">
        <f t="shared" si="1720"/>
        <v/>
      </c>
      <c r="U433" s="106" t="str">
        <f t="shared" si="1721"/>
        <v/>
      </c>
      <c r="V433" s="106" t="str">
        <f t="shared" si="1722"/>
        <v/>
      </c>
      <c r="W433" s="106" t="str">
        <f t="shared" si="1723"/>
        <v/>
      </c>
      <c r="X433" s="106" t="str">
        <f t="shared" si="1724"/>
        <v/>
      </c>
      <c r="Y433" s="106" t="str">
        <f t="shared" si="1725"/>
        <v/>
      </c>
      <c r="Z433" s="106" t="str">
        <f t="shared" si="1726"/>
        <v/>
      </c>
      <c r="AA433" s="106" t="str">
        <f t="shared" si="1727"/>
        <v/>
      </c>
      <c r="AB433" s="106" t="str">
        <f t="shared" si="1728"/>
        <v/>
      </c>
      <c r="AC433" s="106" t="str">
        <f t="shared" si="1729"/>
        <v/>
      </c>
      <c r="AD433" s="106">
        <f t="shared" si="1730"/>
        <v>0.362885705327258</v>
      </c>
      <c r="AE433" s="106" t="str">
        <f t="shared" si="1731"/>
        <v/>
      </c>
      <c r="AF433" s="106" t="str">
        <f t="shared" si="1732"/>
        <v/>
      </c>
      <c r="AG433" s="106">
        <f t="shared" si="1733"/>
        <v>0.0113087089523769</v>
      </c>
      <c r="AH433" s="106">
        <f t="shared" si="1734"/>
        <v>0.0642542147634505</v>
      </c>
      <c r="AI433" s="106">
        <f t="shared" si="1735"/>
        <v>0.0421217751384552</v>
      </c>
      <c r="AJ433" s="106" t="str">
        <f t="shared" si="1736"/>
        <v/>
      </c>
      <c r="AK433" s="106" t="str">
        <f t="shared" si="1737"/>
        <v/>
      </c>
      <c r="AL433" s="106" t="str">
        <f t="shared" si="1738"/>
        <v/>
      </c>
      <c r="AM433" s="106" t="str">
        <f t="shared" si="1739"/>
        <v/>
      </c>
      <c r="AN433" s="106" t="str">
        <f t="shared" si="1740"/>
        <v/>
      </c>
      <c r="AO433" s="106" t="str">
        <f t="shared" si="1741"/>
        <v/>
      </c>
      <c r="AP433" s="106" t="str">
        <f t="shared" si="1742"/>
        <v/>
      </c>
      <c r="AQ433" s="106" t="str">
        <f t="shared" si="1743"/>
        <v/>
      </c>
      <c r="CG433" s="12" t="str">
        <f t="shared" si="1755"/>
        <v>INDCOK</v>
      </c>
      <c r="CH433" s="106">
        <f t="shared" ref="CH433:DR433" si="1757">AZ$8*G$46*G68</f>
        <v>0</v>
      </c>
      <c r="CI433" s="106">
        <f t="shared" si="1757"/>
        <v>0</v>
      </c>
      <c r="CJ433" s="106">
        <f t="shared" si="1757"/>
        <v>0</v>
      </c>
      <c r="CK433" s="106">
        <f t="shared" si="1757"/>
        <v>0.44962</v>
      </c>
      <c r="CL433" s="106">
        <f t="shared" si="1757"/>
        <v>0</v>
      </c>
      <c r="CM433" s="106">
        <f t="shared" si="1757"/>
        <v>0</v>
      </c>
      <c r="CN433" s="106">
        <f t="shared" si="1757"/>
        <v>0</v>
      </c>
      <c r="CO433" s="106">
        <f t="shared" si="1757"/>
        <v>0</v>
      </c>
      <c r="CP433" s="106">
        <f t="shared" si="1757"/>
        <v>0</v>
      </c>
      <c r="CQ433" s="106">
        <f t="shared" si="1757"/>
        <v>0</v>
      </c>
      <c r="CR433" s="106">
        <f t="shared" si="1757"/>
        <v>0</v>
      </c>
      <c r="CS433" s="106">
        <f t="shared" si="1757"/>
        <v>0.0798</v>
      </c>
      <c r="CT433" s="106">
        <f t="shared" si="1757"/>
        <v>0</v>
      </c>
      <c r="CU433" s="106">
        <f t="shared" si="1757"/>
        <v>0</v>
      </c>
      <c r="CV433" s="106">
        <f t="shared" si="1757"/>
        <v>0</v>
      </c>
      <c r="CW433" s="106">
        <f t="shared" si="1757"/>
        <v>0</v>
      </c>
      <c r="CX433" s="106">
        <f t="shared" si="1757"/>
        <v>0</v>
      </c>
      <c r="CY433" s="106">
        <f t="shared" si="1757"/>
        <v>0</v>
      </c>
      <c r="CZ433" s="106">
        <f t="shared" si="1757"/>
        <v>0</v>
      </c>
      <c r="DA433" s="106">
        <f t="shared" si="1757"/>
        <v>0</v>
      </c>
      <c r="DB433" s="106">
        <f t="shared" si="1757"/>
        <v>0</v>
      </c>
      <c r="DC433" s="106">
        <f t="shared" si="1757"/>
        <v>0</v>
      </c>
      <c r="DD433" s="106">
        <f t="shared" si="1757"/>
        <v>0</v>
      </c>
      <c r="DE433" s="106">
        <f t="shared" si="1757"/>
        <v>0.456</v>
      </c>
      <c r="DF433" s="106">
        <f t="shared" si="1757"/>
        <v>0</v>
      </c>
      <c r="DG433" s="106">
        <f t="shared" si="1757"/>
        <v>0</v>
      </c>
      <c r="DH433" s="106">
        <f t="shared" si="1757"/>
        <v>0.057</v>
      </c>
      <c r="DI433" s="106">
        <f t="shared" si="1757"/>
        <v>0.1196</v>
      </c>
      <c r="DJ433" s="106">
        <f t="shared" si="1757"/>
        <v>0.0513</v>
      </c>
      <c r="DK433" s="106">
        <f t="shared" si="1757"/>
        <v>0</v>
      </c>
      <c r="DL433" s="106">
        <f t="shared" si="1757"/>
        <v>0</v>
      </c>
      <c r="DM433" s="106">
        <f t="shared" si="1757"/>
        <v>0</v>
      </c>
      <c r="DN433" s="106">
        <f t="shared" si="1757"/>
        <v>0</v>
      </c>
      <c r="DO433" s="106">
        <f t="shared" si="1757"/>
        <v>0</v>
      </c>
      <c r="DP433" s="106">
        <f t="shared" si="1757"/>
        <v>0</v>
      </c>
      <c r="DQ433" s="106">
        <f t="shared" si="1757"/>
        <v>0</v>
      </c>
      <c r="DR433" s="106">
        <f t="shared" si="1757"/>
        <v>0</v>
      </c>
    </row>
    <row r="434" spans="2:122">
      <c r="B434" t="s">
        <v>1124</v>
      </c>
      <c r="C434" t="s">
        <v>1569</v>
      </c>
      <c r="D434" t="s">
        <v>1390</v>
      </c>
      <c r="E434" t="s">
        <v>230</v>
      </c>
      <c r="G434" s="106">
        <f t="shared" si="1707"/>
        <v>0.0240502471322085</v>
      </c>
      <c r="H434" s="106" t="str">
        <f t="shared" si="1708"/>
        <v/>
      </c>
      <c r="I434" s="106">
        <f t="shared" si="1709"/>
        <v>0.0731183428686808</v>
      </c>
      <c r="J434" s="106">
        <f t="shared" si="1710"/>
        <v>0.112527642051375</v>
      </c>
      <c r="K434" s="106" t="str">
        <f t="shared" si="1711"/>
        <v/>
      </c>
      <c r="L434" s="106">
        <f t="shared" si="1712"/>
        <v>0.0725880525412316</v>
      </c>
      <c r="M434" s="106">
        <f t="shared" si="1713"/>
        <v>0.00307090124280462</v>
      </c>
      <c r="N434" s="106" t="str">
        <f t="shared" si="1714"/>
        <v/>
      </c>
      <c r="O434" s="106" t="str">
        <f t="shared" si="1715"/>
        <v/>
      </c>
      <c r="P434" s="106" t="str">
        <f t="shared" si="1716"/>
        <v/>
      </c>
      <c r="Q434" s="106" t="str">
        <f t="shared" si="1717"/>
        <v/>
      </c>
      <c r="R434" s="106">
        <f t="shared" si="1718"/>
        <v>0.0040377456223089</v>
      </c>
      <c r="S434" s="106" t="str">
        <f t="shared" si="1719"/>
        <v/>
      </c>
      <c r="T434" s="106">
        <f t="shared" si="1720"/>
        <v>0.00248019733454062</v>
      </c>
      <c r="U434" s="106">
        <f t="shared" si="1721"/>
        <v>0.0361193034762417</v>
      </c>
      <c r="V434" s="106" t="str">
        <f t="shared" si="1722"/>
        <v/>
      </c>
      <c r="W434" s="106" t="str">
        <f t="shared" si="1723"/>
        <v/>
      </c>
      <c r="X434" s="106">
        <f t="shared" si="1724"/>
        <v>0.00674788208563401</v>
      </c>
      <c r="Y434" s="106">
        <f t="shared" si="1725"/>
        <v>0.00602988814550351</v>
      </c>
      <c r="Z434" s="106" t="str">
        <f t="shared" si="1726"/>
        <v/>
      </c>
      <c r="AA434" s="106" t="str">
        <f t="shared" si="1727"/>
        <v/>
      </c>
      <c r="AB434" s="106" t="str">
        <f t="shared" si="1728"/>
        <v/>
      </c>
      <c r="AC434" s="106">
        <f t="shared" si="1729"/>
        <v>0.808510638297872</v>
      </c>
      <c r="AD434" s="106" t="str">
        <f t="shared" si="1730"/>
        <v/>
      </c>
      <c r="AE434" s="106">
        <f t="shared" si="1731"/>
        <v>0.0147470164249589</v>
      </c>
      <c r="AF434" s="106" t="str">
        <f t="shared" si="1732"/>
        <v/>
      </c>
      <c r="AG434" s="106">
        <f t="shared" si="1733"/>
        <v>0.42715176095557</v>
      </c>
      <c r="AH434" s="106" t="str">
        <f t="shared" si="1734"/>
        <v/>
      </c>
      <c r="AI434" s="106" t="str">
        <f t="shared" si="1735"/>
        <v/>
      </c>
      <c r="AJ434" s="106">
        <f t="shared" si="1736"/>
        <v>0.179000999817768</v>
      </c>
      <c r="AK434" s="106" t="str">
        <f t="shared" si="1737"/>
        <v/>
      </c>
      <c r="AL434" s="106" t="str">
        <f t="shared" si="1738"/>
        <v/>
      </c>
      <c r="AM434" s="106">
        <f t="shared" si="1739"/>
        <v>1</v>
      </c>
      <c r="AN434" s="106" t="str">
        <f t="shared" si="1740"/>
        <v/>
      </c>
      <c r="AO434" s="106" t="str">
        <f t="shared" si="1741"/>
        <v/>
      </c>
      <c r="AP434" s="106" t="str">
        <f t="shared" si="1742"/>
        <v/>
      </c>
      <c r="AQ434" s="106">
        <f t="shared" si="1743"/>
        <v>0.809177646524307</v>
      </c>
      <c r="CG434" s="12" t="str">
        <f t="shared" si="1755"/>
        <v>INDCOL</v>
      </c>
      <c r="CH434" s="106">
        <f t="shared" ref="CH434:DR434" si="1758">AZ6*G47*G105</f>
        <v>0.246</v>
      </c>
      <c r="CI434" s="106">
        <f t="shared" si="1758"/>
        <v>0</v>
      </c>
      <c r="CJ434" s="106">
        <f t="shared" si="1758"/>
        <v>0.119</v>
      </c>
      <c r="CK434" s="106">
        <f t="shared" si="1758"/>
        <v>1.2462</v>
      </c>
      <c r="CL434" s="106">
        <f t="shared" si="1758"/>
        <v>0</v>
      </c>
      <c r="CM434" s="106">
        <f t="shared" si="1758"/>
        <v>0.507</v>
      </c>
      <c r="CN434" s="106">
        <f t="shared" si="1758"/>
        <v>0.217</v>
      </c>
      <c r="CO434" s="106">
        <f t="shared" si="1758"/>
        <v>0</v>
      </c>
      <c r="CP434" s="106">
        <f t="shared" si="1758"/>
        <v>0</v>
      </c>
      <c r="CQ434" s="106">
        <f t="shared" si="1758"/>
        <v>0</v>
      </c>
      <c r="CR434" s="106">
        <f t="shared" si="1758"/>
        <v>0</v>
      </c>
      <c r="CS434" s="106">
        <f t="shared" si="1758"/>
        <v>0.01</v>
      </c>
      <c r="CT434" s="106">
        <f t="shared" si="1758"/>
        <v>0</v>
      </c>
      <c r="CU434" s="106">
        <f t="shared" si="1758"/>
        <v>0.017</v>
      </c>
      <c r="CV434" s="106">
        <f t="shared" si="1758"/>
        <v>0.063</v>
      </c>
      <c r="CW434" s="106">
        <f t="shared" si="1758"/>
        <v>0</v>
      </c>
      <c r="CX434" s="106">
        <f t="shared" si="1758"/>
        <v>0</v>
      </c>
      <c r="CY434" s="106">
        <f t="shared" si="1758"/>
        <v>0.063</v>
      </c>
      <c r="CZ434" s="106">
        <f t="shared" si="1758"/>
        <v>0.012</v>
      </c>
      <c r="DA434" s="106">
        <f t="shared" si="1758"/>
        <v>0</v>
      </c>
      <c r="DB434" s="106">
        <f t="shared" si="1758"/>
        <v>0</v>
      </c>
      <c r="DC434" s="106">
        <f t="shared" si="1758"/>
        <v>0</v>
      </c>
      <c r="DD434" s="106">
        <f t="shared" si="1758"/>
        <v>0.38</v>
      </c>
      <c r="DE434" s="106">
        <f t="shared" si="1758"/>
        <v>0</v>
      </c>
      <c r="DF434" s="106">
        <f t="shared" si="1758"/>
        <v>0.224</v>
      </c>
      <c r="DG434" s="106">
        <f t="shared" si="1758"/>
        <v>0</v>
      </c>
      <c r="DH434" s="106">
        <f t="shared" si="1758"/>
        <v>2.153</v>
      </c>
      <c r="DI434" s="106">
        <f t="shared" si="1758"/>
        <v>0</v>
      </c>
      <c r="DJ434" s="106">
        <f t="shared" si="1758"/>
        <v>0</v>
      </c>
      <c r="DK434" s="106">
        <f t="shared" si="1758"/>
        <v>0.078</v>
      </c>
      <c r="DL434" s="106">
        <f t="shared" si="1758"/>
        <v>0</v>
      </c>
      <c r="DM434" s="106">
        <f t="shared" si="1758"/>
        <v>0</v>
      </c>
      <c r="DN434" s="106">
        <f t="shared" si="1758"/>
        <v>0.16898</v>
      </c>
      <c r="DO434" s="106">
        <f t="shared" si="1758"/>
        <v>0</v>
      </c>
      <c r="DP434" s="106">
        <f t="shared" si="1758"/>
        <v>0</v>
      </c>
      <c r="DQ434" s="106">
        <f t="shared" si="1758"/>
        <v>0</v>
      </c>
      <c r="DR434" s="106">
        <f t="shared" si="1758"/>
        <v>1.781</v>
      </c>
    </row>
    <row r="435" spans="2:122">
      <c r="B435" t="s">
        <v>1124</v>
      </c>
      <c r="C435" t="s">
        <v>1569</v>
      </c>
      <c r="D435" t="s">
        <v>1390</v>
      </c>
      <c r="E435" t="s">
        <v>246</v>
      </c>
      <c r="G435" s="106">
        <f t="shared" si="1707"/>
        <v>0.639971210274133</v>
      </c>
      <c r="H435" s="106">
        <f t="shared" si="1708"/>
        <v>0.495169834839514</v>
      </c>
      <c r="I435" s="106">
        <f t="shared" si="1709"/>
        <v>0.216282829325846</v>
      </c>
      <c r="J435" s="106">
        <f t="shared" si="1710"/>
        <v>0.390548211821011</v>
      </c>
      <c r="K435" s="106">
        <f t="shared" si="1711"/>
        <v>0.462848297213622</v>
      </c>
      <c r="L435" s="106">
        <f t="shared" si="1712"/>
        <v>0.773270358530951</v>
      </c>
      <c r="M435" s="106">
        <f t="shared" si="1713"/>
        <v>0.407453403607514</v>
      </c>
      <c r="N435" s="106" t="str">
        <f t="shared" si="1714"/>
        <v/>
      </c>
      <c r="O435" s="106" t="str">
        <f t="shared" si="1715"/>
        <v/>
      </c>
      <c r="P435" s="106" t="str">
        <f t="shared" si="1716"/>
        <v/>
      </c>
      <c r="Q435" s="106" t="str">
        <f t="shared" si="1717"/>
        <v/>
      </c>
      <c r="R435" s="106">
        <f t="shared" si="1718"/>
        <v>0.0238226991716225</v>
      </c>
      <c r="S435" s="106" t="str">
        <f t="shared" si="1719"/>
        <v/>
      </c>
      <c r="T435" s="106">
        <f t="shared" si="1720"/>
        <v>0.0465401735128505</v>
      </c>
      <c r="U435" s="106">
        <f t="shared" si="1721"/>
        <v>0.757932050723675</v>
      </c>
      <c r="V435" s="106" t="str">
        <f t="shared" si="1722"/>
        <v/>
      </c>
      <c r="W435" s="106" t="str">
        <f t="shared" si="1723"/>
        <v/>
      </c>
      <c r="X435" s="106">
        <f t="shared" si="1724"/>
        <v>0.423295714324216</v>
      </c>
      <c r="Y435" s="106" t="str">
        <f t="shared" si="1725"/>
        <v/>
      </c>
      <c r="Z435" s="106">
        <f t="shared" si="1726"/>
        <v>0.348491358737442</v>
      </c>
      <c r="AA435" s="106">
        <f t="shared" si="1727"/>
        <v>0.0547966348190819</v>
      </c>
      <c r="AB435" s="106" t="str">
        <f t="shared" si="1728"/>
        <v/>
      </c>
      <c r="AC435" s="106" t="str">
        <f t="shared" si="1729"/>
        <v/>
      </c>
      <c r="AD435" s="106" t="str">
        <f t="shared" si="1730"/>
        <v/>
      </c>
      <c r="AE435" s="106">
        <f t="shared" si="1731"/>
        <v>0.689225513182565</v>
      </c>
      <c r="AF435" s="106">
        <f t="shared" si="1732"/>
        <v>0.846991810993536</v>
      </c>
      <c r="AG435" s="106" t="str">
        <f t="shared" si="1733"/>
        <v/>
      </c>
      <c r="AH435" s="106" t="str">
        <f t="shared" si="1734"/>
        <v/>
      </c>
      <c r="AI435" s="106">
        <f t="shared" si="1735"/>
        <v>0.644553479214178</v>
      </c>
      <c r="AJ435" s="106">
        <f t="shared" si="1736"/>
        <v>0.100974922974126</v>
      </c>
      <c r="AK435" s="106" t="str">
        <f t="shared" si="1737"/>
        <v/>
      </c>
      <c r="AL435" s="106" t="str">
        <f t="shared" si="1738"/>
        <v/>
      </c>
      <c r="AM435" s="106" t="str">
        <f t="shared" si="1739"/>
        <v/>
      </c>
      <c r="AN435" s="106" t="str">
        <f t="shared" si="1740"/>
        <v/>
      </c>
      <c r="AO435" s="106" t="str">
        <f t="shared" si="1741"/>
        <v/>
      </c>
      <c r="AP435" s="106" t="str">
        <f t="shared" si="1742"/>
        <v/>
      </c>
      <c r="AQ435" s="106" t="str">
        <f t="shared" si="1743"/>
        <v/>
      </c>
      <c r="CG435" s="14" t="str">
        <f t="shared" si="1755"/>
        <v>INDSLU</v>
      </c>
      <c r="CH435" s="112">
        <f t="shared" ref="CH435:DR435" si="1759">AZ16*G51*G108</f>
        <v>6.546</v>
      </c>
      <c r="CI435" s="112">
        <f t="shared" si="1759"/>
        <v>4.767</v>
      </c>
      <c r="CJ435" s="112">
        <f t="shared" si="1759"/>
        <v>0.352</v>
      </c>
      <c r="CK435" s="112">
        <f t="shared" si="1759"/>
        <v>4.32517</v>
      </c>
      <c r="CL435" s="112">
        <f t="shared" si="1759"/>
        <v>0.299</v>
      </c>
      <c r="CM435" s="112">
        <f t="shared" si="1759"/>
        <v>5.401</v>
      </c>
      <c r="CN435" s="112">
        <f t="shared" si="1759"/>
        <v>28.792</v>
      </c>
      <c r="CO435" s="112">
        <f t="shared" si="1759"/>
        <v>0</v>
      </c>
      <c r="CP435" s="112">
        <f t="shared" si="1759"/>
        <v>0</v>
      </c>
      <c r="CQ435" s="112">
        <f t="shared" si="1759"/>
        <v>0</v>
      </c>
      <c r="CR435" s="112">
        <f t="shared" si="1759"/>
        <v>0</v>
      </c>
      <c r="CS435" s="112">
        <f t="shared" si="1759"/>
        <v>0.059</v>
      </c>
      <c r="CT435" s="112">
        <f t="shared" si="1759"/>
        <v>0</v>
      </c>
      <c r="CU435" s="112">
        <f t="shared" si="1759"/>
        <v>0.319</v>
      </c>
      <c r="CV435" s="112">
        <f t="shared" si="1759"/>
        <v>1.322</v>
      </c>
      <c r="CW435" s="112">
        <f t="shared" si="1759"/>
        <v>0</v>
      </c>
      <c r="CX435" s="112">
        <f t="shared" si="1759"/>
        <v>0</v>
      </c>
      <c r="CY435" s="112">
        <f t="shared" si="1759"/>
        <v>3.952</v>
      </c>
      <c r="CZ435" s="112">
        <f t="shared" si="1759"/>
        <v>0</v>
      </c>
      <c r="DA435" s="112">
        <f t="shared" si="1759"/>
        <v>0.597</v>
      </c>
      <c r="DB435" s="112">
        <f t="shared" si="1759"/>
        <v>0.105</v>
      </c>
      <c r="DC435" s="112">
        <f t="shared" si="1759"/>
        <v>0</v>
      </c>
      <c r="DD435" s="112">
        <f t="shared" si="1759"/>
        <v>0</v>
      </c>
      <c r="DE435" s="112">
        <f t="shared" si="1759"/>
        <v>0</v>
      </c>
      <c r="DF435" s="112">
        <f t="shared" si="1759"/>
        <v>10.469</v>
      </c>
      <c r="DG435" s="112">
        <f t="shared" si="1759"/>
        <v>2.267</v>
      </c>
      <c r="DH435" s="112">
        <f t="shared" si="1759"/>
        <v>0</v>
      </c>
      <c r="DI435" s="112">
        <f t="shared" si="1759"/>
        <v>0</v>
      </c>
      <c r="DJ435" s="112">
        <f t="shared" si="1759"/>
        <v>0.785</v>
      </c>
      <c r="DK435" s="112">
        <f t="shared" si="1759"/>
        <v>0.044</v>
      </c>
      <c r="DL435" s="112">
        <f t="shared" si="1759"/>
        <v>0</v>
      </c>
      <c r="DM435" s="112">
        <f t="shared" si="1759"/>
        <v>0</v>
      </c>
      <c r="DN435" s="112">
        <f t="shared" si="1759"/>
        <v>0</v>
      </c>
      <c r="DO435" s="112">
        <f t="shared" si="1759"/>
        <v>0</v>
      </c>
      <c r="DP435" s="112">
        <f t="shared" si="1759"/>
        <v>0</v>
      </c>
      <c r="DQ435" s="112">
        <f t="shared" si="1759"/>
        <v>0</v>
      </c>
      <c r="DR435" s="112">
        <f t="shared" si="1759"/>
        <v>0</v>
      </c>
    </row>
    <row r="436" spans="43:122">
      <c r="AQ436" s="4"/>
      <c r="CG436" s="122" t="s">
        <v>192</v>
      </c>
      <c r="CH436" s="106">
        <f t="shared" ref="CH436:DR436" si="1760">SUM(CH422:CH435)</f>
        <v>10.2285851221276</v>
      </c>
      <c r="CI436" s="106">
        <f t="shared" si="1760"/>
        <v>9.627</v>
      </c>
      <c r="CJ436" s="106">
        <f t="shared" si="1760"/>
        <v>1.62749859106793</v>
      </c>
      <c r="CK436" s="106">
        <f t="shared" si="1760"/>
        <v>11.0746122222222</v>
      </c>
      <c r="CL436" s="106">
        <f t="shared" si="1760"/>
        <v>0.646</v>
      </c>
      <c r="CM436" s="106">
        <f t="shared" si="1760"/>
        <v>6.98462050227911</v>
      </c>
      <c r="CN436" s="106">
        <f t="shared" si="1760"/>
        <v>70.663294857967</v>
      </c>
      <c r="CO436" s="106">
        <f t="shared" si="1760"/>
        <v>0</v>
      </c>
      <c r="CP436" s="106">
        <f t="shared" si="1760"/>
        <v>0.747802689416258</v>
      </c>
      <c r="CQ436" s="106">
        <f t="shared" si="1760"/>
        <v>1.74648876573424</v>
      </c>
      <c r="CR436" s="106">
        <f t="shared" si="1760"/>
        <v>1.25081865734844</v>
      </c>
      <c r="CS436" s="106">
        <f t="shared" si="1760"/>
        <v>2.4766295193905</v>
      </c>
      <c r="CT436" s="106">
        <f t="shared" si="1760"/>
        <v>3.19929604476448</v>
      </c>
      <c r="CU436" s="106">
        <f t="shared" si="1760"/>
        <v>6.85429331095895</v>
      </c>
      <c r="CV436" s="106">
        <f t="shared" si="1760"/>
        <v>1.74421968135237</v>
      </c>
      <c r="CW436" s="106">
        <f t="shared" si="1760"/>
        <v>0</v>
      </c>
      <c r="CX436" s="106">
        <f t="shared" si="1760"/>
        <v>0</v>
      </c>
      <c r="CY436" s="106">
        <f t="shared" si="1760"/>
        <v>9.33626272665977</v>
      </c>
      <c r="CZ436" s="106">
        <f t="shared" si="1760"/>
        <v>1.99008666669023</v>
      </c>
      <c r="DA436" s="106">
        <f t="shared" si="1760"/>
        <v>1.71309843137255</v>
      </c>
      <c r="DB436" s="106">
        <f t="shared" si="1760"/>
        <v>1.91617606348768</v>
      </c>
      <c r="DC436" s="106">
        <f t="shared" si="1760"/>
        <v>0</v>
      </c>
      <c r="DD436" s="106">
        <f t="shared" si="1760"/>
        <v>0.47</v>
      </c>
      <c r="DE436" s="106">
        <f t="shared" si="1760"/>
        <v>1.256594</v>
      </c>
      <c r="DF436" s="106">
        <f t="shared" si="1760"/>
        <v>15.1895131560908</v>
      </c>
      <c r="DG436" s="106">
        <f t="shared" si="1760"/>
        <v>2.67653119023756</v>
      </c>
      <c r="DH436" s="106">
        <f t="shared" si="1760"/>
        <v>5.04036316082036</v>
      </c>
      <c r="DI436" s="106">
        <f t="shared" si="1760"/>
        <v>1.86135649529456</v>
      </c>
      <c r="DJ436" s="106">
        <f t="shared" si="1760"/>
        <v>1.21789738992186</v>
      </c>
      <c r="DK436" s="106">
        <f t="shared" si="1760"/>
        <v>0.435751756020401</v>
      </c>
      <c r="DL436" s="106">
        <f t="shared" si="1760"/>
        <v>1.47228924697679</v>
      </c>
      <c r="DM436" s="106">
        <f t="shared" si="1760"/>
        <v>0</v>
      </c>
      <c r="DN436" s="106">
        <f t="shared" si="1760"/>
        <v>0.16898</v>
      </c>
      <c r="DO436" s="106">
        <f t="shared" si="1760"/>
        <v>0</v>
      </c>
      <c r="DP436" s="106">
        <f t="shared" si="1760"/>
        <v>0</v>
      </c>
      <c r="DQ436" s="106">
        <f t="shared" si="1760"/>
        <v>0</v>
      </c>
      <c r="DR436" s="106">
        <f t="shared" si="1760"/>
        <v>2.201</v>
      </c>
    </row>
    <row r="437" spans="43:43">
      <c r="AQ437" s="4"/>
    </row>
    <row r="438" spans="43:43">
      <c r="AQ438" s="4"/>
    </row>
    <row r="439" spans="43:43">
      <c r="AQ439" s="4"/>
    </row>
    <row r="440" spans="43:43">
      <c r="AQ440" s="4"/>
    </row>
    <row r="441" spans="43:86">
      <c r="AQ441" s="4"/>
      <c r="CH441" s="17"/>
    </row>
    <row r="442" spans="43:43">
      <c r="AQ442" s="4"/>
    </row>
    <row r="443" spans="43:43">
      <c r="AQ443" s="4"/>
    </row>
    <row r="444" spans="43:43">
      <c r="AQ444" s="4"/>
    </row>
    <row r="445" spans="43:43">
      <c r="AQ445" s="4"/>
    </row>
    <row r="446" spans="43:43">
      <c r="AQ446" s="4"/>
    </row>
    <row r="447" spans="43:43">
      <c r="AQ447" s="4"/>
    </row>
    <row r="448" spans="43:43">
      <c r="AQ448" s="4"/>
    </row>
    <row r="449" spans="43:43">
      <c r="AQ449" s="4"/>
    </row>
    <row r="450" spans="43:43">
      <c r="AQ450" s="4"/>
    </row>
    <row r="451" spans="43:43">
      <c r="AQ451" s="4"/>
    </row>
    <row r="452" spans="43:43">
      <c r="AQ452" s="4"/>
    </row>
    <row r="453" spans="43:43">
      <c r="AQ453" s="4"/>
    </row>
    <row r="454" spans="43:43">
      <c r="AQ454" s="4"/>
    </row>
    <row r="455" spans="43:43">
      <c r="AQ455" s="4"/>
    </row>
    <row r="456" spans="43:43">
      <c r="AQ456" s="4"/>
    </row>
    <row r="457" spans="43:43">
      <c r="AQ457" s="4"/>
    </row>
    <row r="458" spans="43:43">
      <c r="AQ458" s="4"/>
    </row>
    <row r="459" spans="43:43">
      <c r="AQ459" s="4"/>
    </row>
    <row r="460" spans="43:43">
      <c r="AQ460" s="4"/>
    </row>
    <row r="461" spans="43:43">
      <c r="AQ461" s="4"/>
    </row>
    <row r="462" spans="43:43">
      <c r="AQ462" s="4"/>
    </row>
    <row r="463" spans="43:43">
      <c r="AQ463" s="4"/>
    </row>
    <row r="464" spans="43:43">
      <c r="AQ464" s="4"/>
    </row>
    <row r="465" spans="43:43">
      <c r="AQ465" s="4"/>
    </row>
    <row r="466" spans="43:43">
      <c r="AQ466" s="4"/>
    </row>
    <row r="467" spans="43:43">
      <c r="AQ467" s="4"/>
    </row>
    <row r="468" spans="43:43">
      <c r="AQ468" s="4"/>
    </row>
    <row r="469" spans="43:43">
      <c r="AQ469" s="4"/>
    </row>
    <row r="470" spans="43:43">
      <c r="AQ470" s="4"/>
    </row>
    <row r="471" spans="43:43">
      <c r="AQ471" s="4"/>
    </row>
    <row r="472" spans="43:43">
      <c r="AQ472" s="4"/>
    </row>
    <row r="473" spans="43:43">
      <c r="AQ473" s="4"/>
    </row>
    <row r="474" spans="43:43">
      <c r="AQ474" s="4"/>
    </row>
    <row r="475" spans="43:43">
      <c r="AQ475" s="4"/>
    </row>
    <row r="476" spans="43:43">
      <c r="AQ476" s="4"/>
    </row>
    <row r="477" spans="43:43">
      <c r="AQ477" s="4"/>
    </row>
    <row r="478" spans="43:43">
      <c r="AQ478" s="4"/>
    </row>
    <row r="479" spans="43:43">
      <c r="AQ479" s="4"/>
    </row>
    <row r="480" spans="43:43">
      <c r="AQ480" s="4"/>
    </row>
    <row r="481" spans="43:43">
      <c r="AQ481" s="4"/>
    </row>
    <row r="482" spans="43:43">
      <c r="AQ482" s="4"/>
    </row>
    <row r="483" spans="43:43">
      <c r="AQ483" s="4"/>
    </row>
    <row r="484" spans="43:43">
      <c r="AQ484" s="4"/>
    </row>
    <row r="485" spans="43:43">
      <c r="AQ485" s="4"/>
    </row>
    <row r="486" spans="43:43">
      <c r="AQ486" s="4"/>
    </row>
    <row r="487" spans="43:43">
      <c r="AQ487" s="4"/>
    </row>
    <row r="488" spans="43:43">
      <c r="AQ488" s="4"/>
    </row>
    <row r="489" spans="43:43">
      <c r="AQ489" s="4"/>
    </row>
    <row r="490" spans="43:43">
      <c r="AQ490" s="4"/>
    </row>
    <row r="491" spans="43:43">
      <c r="AQ491" s="4"/>
    </row>
    <row r="492" spans="43:43">
      <c r="AQ492" s="4"/>
    </row>
    <row r="493" spans="43:43">
      <c r="AQ493" s="4"/>
    </row>
    <row r="494" spans="43:43">
      <c r="AQ494" s="4"/>
    </row>
    <row r="495" spans="43:43">
      <c r="AQ495" s="4"/>
    </row>
    <row r="496" spans="43:43">
      <c r="AQ496" s="4"/>
    </row>
    <row r="497" spans="43:43">
      <c r="AQ497" s="4"/>
    </row>
    <row r="498" spans="43:43">
      <c r="AQ498" s="4"/>
    </row>
    <row r="499" spans="43:43">
      <c r="AQ499" s="4"/>
    </row>
    <row r="500" spans="43:43">
      <c r="AQ500" s="4"/>
    </row>
    <row r="501" spans="43:43">
      <c r="AQ501" s="4"/>
    </row>
    <row r="502" spans="43:43">
      <c r="AQ502" s="4"/>
    </row>
    <row r="503" spans="43:43">
      <c r="AQ503" s="4"/>
    </row>
    <row r="504" spans="43:43">
      <c r="AQ504" s="4"/>
    </row>
    <row r="505" spans="43:43">
      <c r="AQ505" s="4"/>
    </row>
    <row r="506" spans="43:43">
      <c r="AQ506" s="4"/>
    </row>
    <row r="507" spans="43:43">
      <c r="AQ507" s="4"/>
    </row>
    <row r="508" spans="43:43">
      <c r="AQ508" s="4"/>
    </row>
    <row r="509" spans="43:43">
      <c r="AQ509" s="4"/>
    </row>
    <row r="510" spans="43:43">
      <c r="AQ510" s="4"/>
    </row>
    <row r="511" spans="43:43">
      <c r="AQ511" s="4"/>
    </row>
    <row r="512" spans="43:43">
      <c r="AQ512" s="4"/>
    </row>
    <row r="513" spans="43:43">
      <c r="AQ513" s="4"/>
    </row>
    <row r="514" spans="43:43">
      <c r="AQ514" s="4"/>
    </row>
    <row r="515" spans="43:43">
      <c r="AQ515" s="4"/>
    </row>
    <row r="516" spans="43:43">
      <c r="AQ516" s="4"/>
    </row>
    <row r="517" spans="43:43">
      <c r="AQ517" s="4"/>
    </row>
    <row r="518" spans="43:43">
      <c r="AQ518" s="4"/>
    </row>
    <row r="519" spans="43:43">
      <c r="AQ519" s="4"/>
    </row>
    <row r="520" spans="43:43">
      <c r="AQ520" s="4"/>
    </row>
    <row r="521" spans="43:43">
      <c r="AQ521" s="4"/>
    </row>
    <row r="522" spans="43:43">
      <c r="AQ522" s="4"/>
    </row>
    <row r="523" spans="43:43">
      <c r="AQ523" s="4"/>
    </row>
    <row r="524" spans="43:43">
      <c r="AQ524" s="4"/>
    </row>
    <row r="525" spans="43:43">
      <c r="AQ525" s="4"/>
    </row>
    <row r="526" spans="43:43">
      <c r="AQ526" s="4"/>
    </row>
    <row r="527" spans="43:43">
      <c r="AQ527" s="4"/>
    </row>
    <row r="528" spans="43:43">
      <c r="AQ528" s="4"/>
    </row>
    <row r="529" spans="43:43">
      <c r="AQ529" s="4"/>
    </row>
    <row r="530" spans="43:43">
      <c r="AQ530" s="4"/>
    </row>
    <row r="531" spans="43:43">
      <c r="AQ531" s="4"/>
    </row>
    <row r="532" spans="43:43">
      <c r="AQ532" s="4"/>
    </row>
    <row r="533" spans="43:43">
      <c r="AQ533" s="4"/>
    </row>
    <row r="534" spans="43:43">
      <c r="AQ534" s="4"/>
    </row>
    <row r="535" spans="43:43">
      <c r="AQ535" s="4"/>
    </row>
    <row r="536" spans="43:43">
      <c r="AQ536" s="4"/>
    </row>
    <row r="537" spans="43:43">
      <c r="AQ537" s="4"/>
    </row>
    <row r="538" spans="43:43">
      <c r="AQ538" s="4"/>
    </row>
    <row r="539" spans="43:43">
      <c r="AQ539" s="4"/>
    </row>
    <row r="540" spans="43:43">
      <c r="AQ540" s="4"/>
    </row>
    <row r="541" spans="43:43">
      <c r="AQ541" s="4"/>
    </row>
    <row r="542" spans="43:43">
      <c r="AQ542" s="4"/>
    </row>
    <row r="543" spans="43:43">
      <c r="AQ543" s="4"/>
    </row>
    <row r="544" spans="43:43">
      <c r="AQ544" s="4"/>
    </row>
    <row r="545" spans="43:43">
      <c r="AQ545" s="4"/>
    </row>
    <row r="546" spans="43:43">
      <c r="AQ546" s="4"/>
    </row>
    <row r="547" spans="43:43">
      <c r="AQ547" s="4"/>
    </row>
    <row r="548" spans="43:43">
      <c r="AQ548" s="4"/>
    </row>
    <row r="549" spans="43:43">
      <c r="AQ549" s="4"/>
    </row>
    <row r="550" spans="43:43">
      <c r="AQ550" s="4"/>
    </row>
    <row r="551" spans="43:43">
      <c r="AQ551" s="4"/>
    </row>
    <row r="552" spans="43:43">
      <c r="AQ552" s="4"/>
    </row>
    <row r="553" spans="43:43">
      <c r="AQ553" s="4"/>
    </row>
    <row r="554" spans="43:43">
      <c r="AQ554" s="4"/>
    </row>
    <row r="555" spans="43:43">
      <c r="AQ555" s="4"/>
    </row>
    <row r="556" spans="43:43">
      <c r="AQ556" s="4"/>
    </row>
    <row r="557" spans="43:43">
      <c r="AQ557" s="4"/>
    </row>
    <row r="558" spans="43:43">
      <c r="AQ558" s="4"/>
    </row>
    <row r="559" spans="43:43">
      <c r="AQ559" s="4"/>
    </row>
    <row r="560" spans="43:43">
      <c r="AQ560" s="4"/>
    </row>
    <row r="561" spans="43:43">
      <c r="AQ561" s="4"/>
    </row>
    <row r="562" spans="43:43">
      <c r="AQ562" s="4"/>
    </row>
    <row r="563" spans="43:43">
      <c r="AQ563" s="4"/>
    </row>
    <row r="564" spans="43:43">
      <c r="AQ564" s="4"/>
    </row>
    <row r="565" spans="43:43">
      <c r="AQ565" s="4"/>
    </row>
    <row r="566" spans="43:43">
      <c r="AQ566" s="4"/>
    </row>
    <row r="567" spans="43:43">
      <c r="AQ567" s="4"/>
    </row>
    <row r="568" spans="43:43">
      <c r="AQ568" s="4"/>
    </row>
    <row r="569" spans="43:43">
      <c r="AQ569" s="4"/>
    </row>
    <row r="570" spans="43:43">
      <c r="AQ570" s="4"/>
    </row>
    <row r="571" spans="43:43">
      <c r="AQ571" s="4"/>
    </row>
    <row r="572" spans="43:43">
      <c r="AQ572" s="4"/>
    </row>
    <row r="573" spans="43:43">
      <c r="AQ573" s="4"/>
    </row>
    <row r="574" spans="43:43">
      <c r="AQ574" s="4"/>
    </row>
    <row r="575" spans="43:43">
      <c r="AQ575" s="4"/>
    </row>
    <row r="576" spans="43:43">
      <c r="AQ576" s="4"/>
    </row>
    <row r="577" spans="43:43">
      <c r="AQ577" s="4"/>
    </row>
    <row r="578" spans="43:43">
      <c r="AQ578" s="4"/>
    </row>
  </sheetData>
  <conditionalFormatting sqref="G25:AQ25">
    <cfRule type="cellIs" dxfId="1" priority="11" operator="greaterThan">
      <formula>1</formula>
    </cfRule>
  </conditionalFormatting>
  <conditionalFormatting sqref="G26:AQ26">
    <cfRule type="cellIs" dxfId="1" priority="12" operator="greaterThan">
      <formula>1</formula>
    </cfRule>
  </conditionalFormatting>
  <conditionalFormatting sqref="G28:AQ28">
    <cfRule type="cellIs" dxfId="1" priority="10" operator="greaterThan">
      <formula>1</formula>
    </cfRule>
  </conditionalFormatting>
  <conditionalFormatting sqref="G29:AQ29">
    <cfRule type="cellIs" dxfId="1" priority="9" operator="greaterThan">
      <formula>1</formula>
    </cfRule>
  </conditionalFormatting>
  <conditionalFormatting sqref="G31:AQ31">
    <cfRule type="cellIs" dxfId="1" priority="8" operator="greaterThan">
      <formula>1</formula>
    </cfRule>
  </conditionalFormatting>
  <conditionalFormatting sqref="G32:AQ32">
    <cfRule type="cellIs" dxfId="1" priority="7" operator="greaterThan">
      <formula>1</formula>
    </cfRule>
  </conditionalFormatting>
  <conditionalFormatting sqref="G34:AQ34">
    <cfRule type="cellIs" dxfId="1" priority="5" operator="greaterThan">
      <formula>1</formula>
    </cfRule>
  </conditionalFormatting>
  <conditionalFormatting sqref="G35:AQ35">
    <cfRule type="cellIs" dxfId="1" priority="6" operator="greaterThan">
      <formula>1</formula>
    </cfRule>
  </conditionalFormatting>
  <conditionalFormatting sqref="G37:AQ37">
    <cfRule type="cellIs" dxfId="1" priority="3" operator="greaterThan">
      <formula>1</formula>
    </cfRule>
  </conditionalFormatting>
  <conditionalFormatting sqref="G38:AQ38">
    <cfRule type="cellIs" dxfId="1" priority="4" operator="greaterThan">
      <formula>1</formula>
    </cfRule>
  </conditionalFormatting>
  <conditionalFormatting sqref="G40:AQ40">
    <cfRule type="cellIs" dxfId="1" priority="1" operator="greaterThan">
      <formula>1</formula>
    </cfRule>
  </conditionalFormatting>
  <conditionalFormatting sqref="G41:AQ41">
    <cfRule type="cellIs" dxfId="1" priority="2" operator="greaterThan">
      <formula>1</formula>
    </cfRule>
  </conditionalFormatting>
  <conditionalFormatting sqref="AU99:CE99">
    <cfRule type="cellIs" dxfId="5" priority="19" operator="equal">
      <formula>0</formula>
    </cfRule>
  </conditionalFormatting>
  <conditionalFormatting sqref="AU101">
    <cfRule type="cellIs" dxfId="5" priority="18" operator="equal">
      <formula>0</formula>
    </cfRule>
  </conditionalFormatting>
  <conditionalFormatting sqref="AV101:CE101">
    <cfRule type="cellIs" dxfId="5" priority="17" operator="equal">
      <formula>0</formula>
    </cfRule>
  </conditionalFormatting>
  <conditionalFormatting sqref="DY5:DZ16">
    <cfRule type="cellIs" dxfId="1" priority="27" operator="lessThan">
      <formula>0</formula>
    </cfRule>
  </conditionalFormatting>
  <conditionalFormatting sqref="EA5:FJ16">
    <cfRule type="cellIs" dxfId="1" priority="25" operator="lessThan">
      <formula>0</formula>
    </cfRule>
  </conditionalFormatting>
  <conditionalFormatting sqref="AU80:CE81">
    <cfRule type="cellIs" dxfId="3" priority="14" operator="lessThan">
      <formula>0</formula>
    </cfRule>
    <cfRule type="cellIs" dxfId="5" priority="21" operator="equal">
      <formula>0</formula>
    </cfRule>
  </conditionalFormatting>
  <conditionalFormatting sqref="AU114:CE117">
    <cfRule type="cellIs" dxfId="4" priority="24" operator="notEqual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>
    <tabColor rgb="FFFFFFCC"/>
  </sheetPr>
  <dimension ref="A1:AHD475"/>
  <sheetViews>
    <sheetView zoomScale="70" zoomScaleNormal="70" topLeftCell="A100" workbookViewId="0">
      <selection activeCell="H143" sqref="H143"/>
    </sheetView>
  </sheetViews>
  <sheetFormatPr defaultColWidth="9" defaultRowHeight="13.5"/>
  <cols>
    <col min="1" max="1" width="5.56637168141593" customWidth="1"/>
    <col min="2" max="2" width="20" customWidth="1"/>
    <col min="3" max="3" width="17.858407079646" customWidth="1"/>
    <col min="4" max="4" width="22.7079646017699" customWidth="1"/>
    <col min="5" max="5" width="28" customWidth="1"/>
    <col min="6" max="6" width="28.4247787610619" style="4" customWidth="1"/>
    <col min="7" max="7" width="9.70796460176991" style="4" customWidth="1"/>
    <col min="8" max="8" width="7.85840707964602" style="4" customWidth="1"/>
    <col min="9" max="9" width="8.70796460176991" style="4" customWidth="1"/>
    <col min="10" max="26" width="7.85840707964602" style="4" customWidth="1"/>
    <col min="27" max="27" width="8.70796460176991" style="4" customWidth="1"/>
    <col min="28" max="32" width="7.85840707964602" style="4" customWidth="1"/>
    <col min="33" max="33" width="7.42477876106195" style="4" customWidth="1"/>
    <col min="34" max="36" width="7.85840707964602" style="4" customWidth="1"/>
    <col min="37" max="38" width="8.56637168141593" style="4" customWidth="1"/>
    <col min="39" max="39" width="8" style="4" customWidth="1"/>
    <col min="40" max="41" width="7.85840707964602" style="4" customWidth="1"/>
    <col min="42" max="42" width="9.28318584070797" style="4" customWidth="1"/>
    <col min="43" max="43" width="7" customWidth="1"/>
    <col min="44" max="44" width="2.56637168141593" customWidth="1"/>
    <col min="45" max="45" width="16.283185840708" customWidth="1"/>
    <col min="46" max="46" width="20.5663716814159" customWidth="1"/>
    <col min="47" max="48" width="8.28318584070797" customWidth="1"/>
    <col min="49" max="49" width="11.5663716814159" customWidth="1"/>
    <col min="50" max="50" width="12" customWidth="1"/>
    <col min="51" max="51" width="9.56637168141593" customWidth="1"/>
    <col min="52" max="52" width="7.85840707964602" customWidth="1"/>
    <col min="53" max="69" width="8.28318584070797" customWidth="1"/>
    <col min="70" max="70" width="7.85840707964602" customWidth="1"/>
    <col min="71" max="81" width="8.28318584070797" customWidth="1"/>
    <col min="82" max="83" width="7.28318584070797" customWidth="1"/>
    <col min="84" max="84" width="6.85840707964602" customWidth="1"/>
    <col min="85" max="85" width="9.14159292035398" customWidth="1"/>
    <col min="86" max="86" width="8.42477876106195" customWidth="1"/>
    <col min="87" max="121" width="6.85840707964602" customWidth="1"/>
    <col min="134" max="134" width="10.4247787610619" customWidth="1"/>
  </cols>
  <sheetData>
    <row r="1" ht="23.25" spans="1:43">
      <c r="A1" s="18" t="s">
        <v>298</v>
      </c>
      <c r="B1" s="18"/>
      <c r="C1" s="18"/>
      <c r="F1"/>
      <c r="AQ1" s="4"/>
    </row>
    <row r="2" ht="23.25" spans="1:168">
      <c r="A2" s="20"/>
      <c r="B2" s="20"/>
      <c r="F2" s="38" t="s">
        <v>1480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AQ2" s="4"/>
      <c r="AR2" s="16"/>
      <c r="AS2" s="16"/>
      <c r="AT2" s="54"/>
      <c r="AU2" s="54"/>
      <c r="AV2" s="54"/>
      <c r="AW2" s="54"/>
      <c r="AX2" s="54"/>
      <c r="AY2" s="54"/>
      <c r="AZ2" s="54"/>
      <c r="BA2" s="54"/>
      <c r="CL2" s="54"/>
      <c r="CM2" s="54"/>
      <c r="CN2" s="54"/>
      <c r="CO2" s="69"/>
      <c r="CP2" s="69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</row>
    <row r="3" ht="20.25" spans="1:168">
      <c r="A3" s="21" t="s">
        <v>1377</v>
      </c>
      <c r="F3" s="39" t="s">
        <v>1612</v>
      </c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51"/>
      <c r="U3" s="52"/>
      <c r="V3" s="52"/>
      <c r="W3" s="52"/>
      <c r="X3" s="52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R3" s="16"/>
      <c r="AS3" s="16"/>
      <c r="AT3" s="27" t="s">
        <v>1482</v>
      </c>
      <c r="AU3" s="27"/>
      <c r="AV3" s="27"/>
      <c r="AW3" s="60"/>
      <c r="AX3" s="61"/>
      <c r="AY3" s="61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M3" s="69"/>
      <c r="CN3" s="69"/>
      <c r="CO3" s="69"/>
      <c r="CP3" s="69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69"/>
      <c r="DZ3" s="69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</row>
    <row r="4" ht="14.25" spans="1:168">
      <c r="A4" s="22" t="s">
        <v>1375</v>
      </c>
      <c r="F4"/>
      <c r="G4" s="6" t="s">
        <v>21</v>
      </c>
      <c r="H4" s="6" t="s">
        <v>22</v>
      </c>
      <c r="I4" s="6" t="s">
        <v>23</v>
      </c>
      <c r="J4" s="6" t="s">
        <v>289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H4" s="6" t="s">
        <v>50</v>
      </c>
      <c r="AI4" s="6" t="s">
        <v>51</v>
      </c>
      <c r="AJ4" s="6" t="s">
        <v>52</v>
      </c>
      <c r="AK4" s="6" t="s">
        <v>53</v>
      </c>
      <c r="AL4" s="6" t="s">
        <v>290</v>
      </c>
      <c r="AM4" s="6" t="s">
        <v>291</v>
      </c>
      <c r="AN4" s="6" t="s">
        <v>292</v>
      </c>
      <c r="AO4" s="6" t="s">
        <v>41</v>
      </c>
      <c r="AP4" s="6" t="s">
        <v>42</v>
      </c>
      <c r="AQ4" s="6" t="s">
        <v>49</v>
      </c>
      <c r="AR4" s="16"/>
      <c r="AS4" s="16"/>
      <c r="AT4" s="55" t="str">
        <f>'Aggregated Balance-IND_2010'!A156</f>
        <v>Eurostat code</v>
      </c>
      <c r="AU4" s="55" t="str">
        <f>'Aggregated Balance-IND_2010'!B156</f>
        <v>Sector description</v>
      </c>
      <c r="AV4" s="55" t="str">
        <f>'Aggregated Balance-IND_2010'!C156</f>
        <v>Unit</v>
      </c>
      <c r="AW4" s="55" t="str">
        <f>'Aggregated Balance-IND_2010'!D156</f>
        <v>Year</v>
      </c>
      <c r="AX4" s="55" t="str">
        <f>'Aggregated Balance-IND_2010'!E156</f>
        <v>Comm</v>
      </c>
      <c r="AY4" s="55" t="str">
        <f>'Aggregated Balance-IND_2010'!F156</f>
        <v>Description</v>
      </c>
      <c r="AZ4" s="6" t="str">
        <f>'Aggregated Balance-IND_2010'!G156</f>
        <v>AT</v>
      </c>
      <c r="BA4" s="6" t="str">
        <f>'Aggregated Balance-IND_2010'!H156</f>
        <v>BE</v>
      </c>
      <c r="BB4" s="6" t="str">
        <f>'Aggregated Balance-IND_2010'!I156</f>
        <v>BG</v>
      </c>
      <c r="BC4" s="6" t="s">
        <v>289</v>
      </c>
      <c r="BD4" s="6" t="str">
        <f>'Aggregated Balance-IND_2010'!K156</f>
        <v>CY</v>
      </c>
      <c r="BE4" s="6" t="str">
        <f>'Aggregated Balance-IND_2010'!L156</f>
        <v>CZ</v>
      </c>
      <c r="BF4" s="6" t="str">
        <f>'Aggregated Balance-IND_2010'!M156</f>
        <v>DE</v>
      </c>
      <c r="BG4" s="6" t="str">
        <f>'Aggregated Balance-IND_2010'!N156</f>
        <v>DK</v>
      </c>
      <c r="BH4" s="6" t="str">
        <f>'Aggregated Balance-IND_2010'!O156</f>
        <v>EE</v>
      </c>
      <c r="BI4" s="6" t="str">
        <f>'Aggregated Balance-IND_2010'!P156</f>
        <v>EL</v>
      </c>
      <c r="BJ4" s="6" t="str">
        <f>'Aggregated Balance-IND_2010'!Q156</f>
        <v>ES</v>
      </c>
      <c r="BK4" s="6" t="str">
        <f>'Aggregated Balance-IND_2010'!R156</f>
        <v>FI</v>
      </c>
      <c r="BL4" s="6" t="str">
        <f>'Aggregated Balance-IND_2010'!S156</f>
        <v>FR</v>
      </c>
      <c r="BM4" s="6" t="str">
        <f>'Aggregated Balance-IND_2010'!T156</f>
        <v>HR</v>
      </c>
      <c r="BN4" s="6" t="str">
        <f>'Aggregated Balance-IND_2010'!U156</f>
        <v>HU</v>
      </c>
      <c r="BO4" s="6" t="str">
        <f>'Aggregated Balance-IND_2010'!V156</f>
        <v>IE</v>
      </c>
      <c r="BP4" s="6" t="str">
        <f>'Aggregated Balance-IND_2010'!W156</f>
        <v>IS</v>
      </c>
      <c r="BQ4" s="6" t="str">
        <f>'Aggregated Balance-IND_2010'!X156</f>
        <v>IT</v>
      </c>
      <c r="BR4" s="6" t="str">
        <f>'Aggregated Balance-IND_2010'!Y156</f>
        <v>LT</v>
      </c>
      <c r="BS4" s="6" t="str">
        <f>'Aggregated Balance-IND_2010'!Z156</f>
        <v>LU</v>
      </c>
      <c r="BT4" s="6" t="str">
        <f>'Aggregated Balance-IND_2010'!AA156</f>
        <v>LV</v>
      </c>
      <c r="BU4" s="6" t="str">
        <f>'Aggregated Balance-IND_2010'!AB156</f>
        <v>MT</v>
      </c>
      <c r="BV4" s="6" t="str">
        <f>'Aggregated Balance-IND_2010'!AC156</f>
        <v>NL</v>
      </c>
      <c r="BW4" s="6" t="str">
        <f>'Aggregated Balance-IND_2010'!AD156</f>
        <v>NO</v>
      </c>
      <c r="BX4" s="6" t="str">
        <f>'Aggregated Balance-IND_2010'!AE156</f>
        <v>PL</v>
      </c>
      <c r="BY4" s="6" t="str">
        <f>'Aggregated Balance-IND_2010'!AF156</f>
        <v>PT</v>
      </c>
      <c r="BZ4" s="6" t="str">
        <f>'Aggregated Balance-IND_2010'!AG156</f>
        <v>RO</v>
      </c>
      <c r="CA4" s="6" t="str">
        <f>'Aggregated Balance-IND_2010'!AH156</f>
        <v>SE</v>
      </c>
      <c r="CB4" s="6" t="str">
        <f>'Aggregated Balance-IND_2010'!AI156</f>
        <v>SI</v>
      </c>
      <c r="CC4" s="6" t="str">
        <f>'Aggregated Balance-IND_2010'!AJ156</f>
        <v>SK</v>
      </c>
      <c r="CD4" s="6" t="str">
        <f>'Aggregated Balance-IND_2010'!AK156</f>
        <v>UK</v>
      </c>
      <c r="CE4" s="6" t="s">
        <v>290</v>
      </c>
      <c r="CF4" s="6" t="s">
        <v>291</v>
      </c>
      <c r="CG4" s="6" t="s">
        <v>292</v>
      </c>
      <c r="CH4" s="6" t="str">
        <f>'Aggregated Balance-IND_2010'!AO156</f>
        <v>ME</v>
      </c>
      <c r="CI4" s="6" t="str">
        <f>'Aggregated Balance-IND_2010'!AP156</f>
        <v>MK</v>
      </c>
      <c r="CJ4" s="6" t="str">
        <f>'Aggregated Balance-IND_2010'!AQ156</f>
        <v>RS</v>
      </c>
      <c r="CL4" s="70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54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54"/>
      <c r="FL4" s="54"/>
    </row>
    <row r="5" spans="1:168">
      <c r="A5" s="1" t="s">
        <v>1376</v>
      </c>
      <c r="E5" s="40"/>
      <c r="F5" t="str">
        <f>AX5</f>
        <v>INDCOA</v>
      </c>
      <c r="G5" s="41">
        <f>IF(AZ$18=0,0,(AZ5-AU30-AU46)/AZ$18)</f>
        <v>0</v>
      </c>
      <c r="H5" s="41">
        <f t="shared" ref="H5:AQ5" si="0">IF(BA$18=0,0,(BA5-AV30-AV46)/BA$18)</f>
        <v>0</v>
      </c>
      <c r="I5" s="41">
        <f t="shared" si="0"/>
        <v>-0.00297871376671872</v>
      </c>
      <c r="J5" s="41">
        <f t="shared" si="0"/>
        <v>0</v>
      </c>
      <c r="K5" s="41">
        <f t="shared" si="0"/>
        <v>0</v>
      </c>
      <c r="L5" s="41">
        <f t="shared" si="0"/>
        <v>0</v>
      </c>
      <c r="M5" s="41">
        <f t="shared" si="0"/>
        <v>-6.20770397227311e-19</v>
      </c>
      <c r="N5" s="41">
        <f t="shared" si="0"/>
        <v>0</v>
      </c>
      <c r="O5" s="41">
        <f t="shared" si="0"/>
        <v>0</v>
      </c>
      <c r="P5" s="41">
        <f t="shared" si="0"/>
        <v>0</v>
      </c>
      <c r="Q5" s="41">
        <f t="shared" si="0"/>
        <v>0</v>
      </c>
      <c r="R5" s="41">
        <f t="shared" si="0"/>
        <v>0</v>
      </c>
      <c r="S5" s="41">
        <f t="shared" si="0"/>
        <v>-1.87969494891162e-19</v>
      </c>
      <c r="T5" s="41">
        <f t="shared" si="0"/>
        <v>0</v>
      </c>
      <c r="U5" s="41">
        <f t="shared" si="0"/>
        <v>0</v>
      </c>
      <c r="V5" s="41">
        <f t="shared" si="0"/>
        <v>0</v>
      </c>
      <c r="W5" s="41">
        <f t="shared" si="0"/>
        <v>0</v>
      </c>
      <c r="X5" s="41">
        <f t="shared" si="0"/>
        <v>7.86009730845857e-19</v>
      </c>
      <c r="Y5" s="41">
        <f t="shared" si="0"/>
        <v>0</v>
      </c>
      <c r="Z5" s="41">
        <f t="shared" si="0"/>
        <v>0</v>
      </c>
      <c r="AA5" s="41">
        <f t="shared" si="0"/>
        <v>0</v>
      </c>
      <c r="AB5" s="41">
        <f t="shared" si="0"/>
        <v>0</v>
      </c>
      <c r="AC5" s="41">
        <f t="shared" si="0"/>
        <v>0</v>
      </c>
      <c r="AD5" s="41">
        <f t="shared" si="0"/>
        <v>0</v>
      </c>
      <c r="AE5" s="41">
        <f t="shared" si="0"/>
        <v>0</v>
      </c>
      <c r="AF5" s="41">
        <f t="shared" si="0"/>
        <v>0</v>
      </c>
      <c r="AG5" s="53">
        <f t="shared" si="0"/>
        <v>0</v>
      </c>
      <c r="AH5" s="41">
        <f t="shared" si="0"/>
        <v>0</v>
      </c>
      <c r="AI5" s="41">
        <f t="shared" si="0"/>
        <v>-1.75846272273371e-18</v>
      </c>
      <c r="AJ5" s="41">
        <f t="shared" si="0"/>
        <v>-0.000481156626506024</v>
      </c>
      <c r="AK5" s="41">
        <f t="shared" si="0"/>
        <v>0</v>
      </c>
      <c r="AL5" s="41">
        <f t="shared" si="0"/>
        <v>-0.00280695222570948</v>
      </c>
      <c r="AM5" s="41">
        <f t="shared" si="0"/>
        <v>0</v>
      </c>
      <c r="AN5" s="41">
        <f t="shared" si="0"/>
        <v>0</v>
      </c>
      <c r="AO5" s="41">
        <f t="shared" si="0"/>
        <v>0</v>
      </c>
      <c r="AP5" s="41">
        <f t="shared" si="0"/>
        <v>0</v>
      </c>
      <c r="AQ5" s="41">
        <f t="shared" si="0"/>
        <v>0</v>
      </c>
      <c r="AR5" s="16"/>
      <c r="AS5" s="16" t="s">
        <v>228</v>
      </c>
      <c r="AT5" s="56" t="str">
        <f>'Aggregated Balance-IND_2010'!A132</f>
        <v>B_101810</v>
      </c>
      <c r="AU5" s="56" t="str">
        <f>'Aggregated Balance-IND_2010'!B132</f>
        <v>Non-Ferrous Metals</v>
      </c>
      <c r="AV5" s="56" t="str">
        <f>'Aggregated Balance-IND_2010'!C132</f>
        <v>PJ</v>
      </c>
      <c r="AW5" s="56" t="str">
        <f>'Aggregated Balance-IND_2010'!D132</f>
        <v>'2010</v>
      </c>
      <c r="AX5" s="56" t="str">
        <f>'Aggregated Balance-IND_2010'!E132</f>
        <v>INDCOA</v>
      </c>
      <c r="AY5" s="56" t="str">
        <f>'Aggregated Balance-IND_2010'!F132</f>
        <v>Hard Coal (IND)</v>
      </c>
      <c r="AZ5" s="63">
        <f>'Aggregated Balance-IND_2010'!G132</f>
        <v>0</v>
      </c>
      <c r="BA5" s="64">
        <f>'Aggregated Balance-IND_2010'!H132</f>
        <v>0</v>
      </c>
      <c r="BB5" s="63">
        <f>'Aggregated Balance-IND_2010'!I132</f>
        <v>0</v>
      </c>
      <c r="BC5" s="63">
        <f>'Aggregated Balance-IND_2010'!J132</f>
        <v>0</v>
      </c>
      <c r="BD5" s="63">
        <f>'Aggregated Balance-IND_2010'!K132</f>
        <v>0</v>
      </c>
      <c r="BE5" s="63">
        <f>'Aggregated Balance-IND_2010'!L132</f>
        <v>0</v>
      </c>
      <c r="BF5" s="63">
        <f>'Aggregated Balance-IND_2010'!M132</f>
        <v>0.427</v>
      </c>
      <c r="BG5" s="63">
        <f>'Aggregated Balance-IND_2010'!N132</f>
        <v>0</v>
      </c>
      <c r="BH5" s="63">
        <f>'Aggregated Balance-IND_2010'!O132</f>
        <v>0.027</v>
      </c>
      <c r="BI5" s="63">
        <f>'Aggregated Balance-IND_2010'!P132</f>
        <v>4.896</v>
      </c>
      <c r="BJ5" s="63">
        <f>'Aggregated Balance-IND_2010'!Q132</f>
        <v>0</v>
      </c>
      <c r="BK5" s="63">
        <f>'Aggregated Balance-IND_2010'!R132</f>
        <v>0</v>
      </c>
      <c r="BL5" s="63">
        <f>'Aggregated Balance-IND_2010'!S132</f>
        <v>0.052</v>
      </c>
      <c r="BM5" s="63">
        <f>'Aggregated Balance-IND_2010'!T132</f>
        <v>0</v>
      </c>
      <c r="BN5" s="63">
        <f>'Aggregated Balance-IND_2010'!U132</f>
        <v>0</v>
      </c>
      <c r="BO5" s="63">
        <f>'Aggregated Balance-IND_2010'!V132</f>
        <v>0</v>
      </c>
      <c r="BP5" s="63">
        <f>'Aggregated Balance-IND_2010'!W132</f>
        <v>0</v>
      </c>
      <c r="BQ5" s="63">
        <f>'Aggregated Balance-IND_2010'!X132</f>
        <v>0.16</v>
      </c>
      <c r="BR5" s="63">
        <f>'Aggregated Balance-IND_2010'!Y132</f>
        <v>0</v>
      </c>
      <c r="BS5" s="63">
        <f>'Aggregated Balance-IND_2010'!Z132</f>
        <v>0</v>
      </c>
      <c r="BT5" s="63">
        <f>'Aggregated Balance-IND_2010'!AA132</f>
        <v>0</v>
      </c>
      <c r="BU5" s="63">
        <f>'Aggregated Balance-IND_2010'!AB132</f>
        <v>0</v>
      </c>
      <c r="BV5" s="63">
        <f>'Aggregated Balance-IND_2010'!AC132</f>
        <v>0</v>
      </c>
      <c r="BW5" s="63">
        <f>'Aggregated Balance-IND_2010'!AD132</f>
        <v>0</v>
      </c>
      <c r="BX5" s="63">
        <f>'Aggregated Balance-IND_2010'!AE132</f>
        <v>0</v>
      </c>
      <c r="BY5" s="63">
        <f>'Aggregated Balance-IND_2010'!AF132</f>
        <v>0</v>
      </c>
      <c r="BZ5" s="63">
        <f>'Aggregated Balance-IND_2010'!AG132</f>
        <v>0</v>
      </c>
      <c r="CA5" s="63">
        <f>'Aggregated Balance-IND_2010'!AH132</f>
        <v>1.37</v>
      </c>
      <c r="CB5" s="63">
        <f>'Aggregated Balance-IND_2010'!AI132</f>
        <v>0.051</v>
      </c>
      <c r="CC5" s="63">
        <f>'Aggregated Balance-IND_2010'!AJ132</f>
        <v>0</v>
      </c>
      <c r="CD5" s="63">
        <f>'Aggregated Balance-IND_2010'!AK132</f>
        <v>0.631</v>
      </c>
      <c r="CE5" s="63">
        <f>'Aggregated Balance-IND_2010'!AL132</f>
        <v>0</v>
      </c>
      <c r="CF5" s="63">
        <f>'Aggregated Balance-IND_2010'!AM132</f>
        <v>0.018</v>
      </c>
      <c r="CG5" s="63">
        <f>'Aggregated Balance-IND_2010'!AN132</f>
        <v>0.27001</v>
      </c>
      <c r="CH5" s="63">
        <f>'Aggregated Balance-IND_2010'!AO132</f>
        <v>0</v>
      </c>
      <c r="CI5" s="63">
        <f>'Aggregated Balance-IND_2010'!AP132</f>
        <v>0</v>
      </c>
      <c r="CJ5" s="63">
        <f>'Aggregated Balance-IND_2010'!AQ132</f>
        <v>0</v>
      </c>
      <c r="CL5" s="54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4"/>
      <c r="DY5" s="71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2"/>
      <c r="FC5" s="72"/>
      <c r="FD5" s="72"/>
      <c r="FE5" s="72"/>
      <c r="FF5" s="72"/>
      <c r="FG5" s="72"/>
      <c r="FH5" s="72"/>
      <c r="FI5" s="72"/>
      <c r="FJ5" s="72"/>
      <c r="FK5" s="54"/>
      <c r="FL5" s="54"/>
    </row>
    <row r="6" spans="1:168">
      <c r="A6" s="23" t="s">
        <v>1485</v>
      </c>
      <c r="B6" s="23"/>
      <c r="C6" s="23"/>
      <c r="D6" s="23"/>
      <c r="E6" s="40"/>
      <c r="F6" t="str">
        <f t="shared" ref="F6:F16" si="1">AX6</f>
        <v>INDCOL</v>
      </c>
      <c r="G6" s="41">
        <f t="shared" ref="G6:G16" si="2">IF(AZ$18=0,0,(AZ6-AU31-AU47)/AZ$18)</f>
        <v>0</v>
      </c>
      <c r="H6" s="41">
        <f t="shared" ref="H6:H16" si="3">IF(BA$18=0,0,(BA6-AV31-AV47)/BA$18)</f>
        <v>0</v>
      </c>
      <c r="I6" s="41">
        <f t="shared" ref="I6:I16" si="4">IF(BB$18=0,0,(BB6-AW31-AW47)/BB$18)</f>
        <v>0</v>
      </c>
      <c r="J6" s="41">
        <f t="shared" ref="J6:J16" si="5">IF(BC$18=0,0,(BC6-AX31-AX47)/BC$18)</f>
        <v>0</v>
      </c>
      <c r="K6" s="41">
        <f t="shared" ref="K6:K16" si="6">IF(BD$18=0,0,(BD6-AY31-AY47)/BD$18)</f>
        <v>0</v>
      </c>
      <c r="L6" s="41">
        <f t="shared" ref="L6:L16" si="7">IF(BE$18=0,0,(BE6-AZ31-AZ47)/BE$18)</f>
        <v>0</v>
      </c>
      <c r="M6" s="41">
        <f t="shared" ref="M6:M16" si="8">IF(BF$18=0,0,(BF6-BA31-BA47)/BF$18)</f>
        <v>0</v>
      </c>
      <c r="N6" s="41">
        <f t="shared" ref="N6:N16" si="9">IF(BG$18=0,0,(BG6-BB31-BB47)/BG$18)</f>
        <v>0</v>
      </c>
      <c r="O6" s="41">
        <f t="shared" ref="O6:O16" si="10">IF(BH$18=0,0,(BH6-BC31-BC47)/BH$18)</f>
        <v>0</v>
      </c>
      <c r="P6" s="41">
        <f t="shared" ref="P6:P16" si="11">IF(BI$18=0,0,(BI6-BD31-BD47)/BI$18)</f>
        <v>0</v>
      </c>
      <c r="Q6" s="41">
        <f t="shared" ref="Q6:Q16" si="12">IF(BJ$18=0,0,(BJ6-BE31-BE47)/BJ$18)</f>
        <v>0</v>
      </c>
      <c r="R6" s="41">
        <f t="shared" ref="R6:R16" si="13">IF(BK$18=0,0,(BK6-BF31-BF47)/BK$18)</f>
        <v>0</v>
      </c>
      <c r="S6" s="41">
        <f t="shared" ref="S6:S16" si="14">IF(BL$18=0,0,(BL6-BG31-BG47)/BL$18)</f>
        <v>0</v>
      </c>
      <c r="T6" s="41">
        <f t="shared" ref="T6:T16" si="15">IF(BM$18=0,0,(BM6-BH31-BH47)/BM$18)</f>
        <v>0</v>
      </c>
      <c r="U6" s="41">
        <f t="shared" ref="U6:U16" si="16">IF(BN$18=0,0,(BN6-BI31-BI47)/BN$18)</f>
        <v>0</v>
      </c>
      <c r="V6" s="41">
        <f t="shared" ref="V6:V16" si="17">IF(BO$18=0,0,(BO6-BJ31-BJ47)/BO$18)</f>
        <v>0</v>
      </c>
      <c r="W6" s="41">
        <f t="shared" ref="W6:W16" si="18">IF(BP$18=0,0,(BP6-BK31-BK47)/BP$18)</f>
        <v>0</v>
      </c>
      <c r="X6" s="41">
        <f t="shared" ref="X6:X16" si="19">IF(BQ$18=0,0,(BQ6-BL31-BL47)/BQ$18)</f>
        <v>0</v>
      </c>
      <c r="Y6" s="41">
        <f t="shared" ref="Y6:Y16" si="20">IF(BR$18=0,0,(BR6-BM31-BM47)/BR$18)</f>
        <v>0</v>
      </c>
      <c r="Z6" s="41">
        <f t="shared" ref="Z6:Z16" si="21">IF(BS$18=0,0,(BS6-BN31-BN47)/BS$18)</f>
        <v>0</v>
      </c>
      <c r="AA6" s="41">
        <f t="shared" ref="AA6:AA16" si="22">IF(BT$18=0,0,(BT6-BO31-BO47)/BT$18)</f>
        <v>0</v>
      </c>
      <c r="AB6" s="41">
        <f t="shared" ref="AB6:AB16" si="23">IF(BU$18=0,0,(BU6-BP31-BP47)/BU$18)</f>
        <v>0</v>
      </c>
      <c r="AC6" s="41">
        <f t="shared" ref="AC6:AC16" si="24">IF(BV$18=0,0,(BV6-BQ31-BQ47)/BV$18)</f>
        <v>0</v>
      </c>
      <c r="AD6" s="41">
        <f t="shared" ref="AD6:AD16" si="25">IF(BW$18=0,0,(BW6-BR31-BR47)/BW$18)</f>
        <v>0</v>
      </c>
      <c r="AE6" s="41">
        <f t="shared" ref="AE6:AE16" si="26">IF(BX$18=0,0,(BX6-BS31-BS47)/BX$18)</f>
        <v>0</v>
      </c>
      <c r="AF6" s="41">
        <f t="shared" ref="AF6:AF16" si="27">IF(BY$18=0,0,(BY6-BT31-BT47)/BY$18)</f>
        <v>0</v>
      </c>
      <c r="AG6" s="53">
        <f t="shared" ref="AG6:AG16" si="28">IF(BZ$18=0,0,(BZ6-BU31-BU47)/BZ$18)</f>
        <v>0</v>
      </c>
      <c r="AH6" s="41">
        <f t="shared" ref="AH6:AH16" si="29">IF(CA$18=0,0,(CA6-BV31-BV47)/CA$18)</f>
        <v>0</v>
      </c>
      <c r="AI6" s="41">
        <f t="shared" ref="AI6:AI16" si="30">IF(CB$18=0,0,(CB6-BW31-BW47)/CB$18)</f>
        <v>0</v>
      </c>
      <c r="AJ6" s="41">
        <f t="shared" ref="AJ6:AJ16" si="31">IF(CC$18=0,0,(CC6-BX31-BX47)/CC$18)</f>
        <v>0</v>
      </c>
      <c r="AK6" s="41">
        <f t="shared" ref="AK6:AK16" si="32">IF(CD$18=0,0,(CD6-BY31-BY47)/CD$18)</f>
        <v>0</v>
      </c>
      <c r="AL6" s="41">
        <f t="shared" ref="AL6:AL16" si="33">IF(CE$18=0,0,(CE6-BZ31-BZ47)/CE$18)</f>
        <v>0</v>
      </c>
      <c r="AM6" s="41">
        <f t="shared" ref="AM6:AM16" si="34">IF(CF$18=0,0,(CF6-CA31-CA47)/CF$18)</f>
        <v>0</v>
      </c>
      <c r="AN6" s="41">
        <f t="shared" ref="AN6:AN16" si="35">IF(CG$18=0,0,(CG6-CB31-CB47)/CG$18)</f>
        <v>0</v>
      </c>
      <c r="AO6" s="41">
        <f t="shared" ref="AO6:AO16" si="36">IF(CH$18=0,0,(CH6-CC31-CC47)/CH$18)</f>
        <v>0</v>
      </c>
      <c r="AP6" s="41">
        <f t="shared" ref="AP6:AP16" si="37">IF(CI$18=0,0,(CI6-CD31-CD47)/CI$18)</f>
        <v>0</v>
      </c>
      <c r="AQ6" s="41">
        <f t="shared" ref="AQ6:AQ16" si="38">IF(CJ$18=0,0,(CJ6-CE31-CE47)/CJ$18)</f>
        <v>0</v>
      </c>
      <c r="AR6" s="16"/>
      <c r="AS6" s="16" t="s">
        <v>230</v>
      </c>
      <c r="AT6" s="56" t="str">
        <f>'Aggregated Balance-IND_2010'!A133</f>
        <v>B_101810</v>
      </c>
      <c r="AU6" s="56" t="str">
        <f>'Aggregated Balance-IND_2010'!B133</f>
        <v>Non-Ferrous Metals</v>
      </c>
      <c r="AV6" s="56" t="str">
        <f>'Aggregated Balance-IND_2010'!C133</f>
        <v>PJ</v>
      </c>
      <c r="AW6" s="56" t="str">
        <f>'Aggregated Balance-IND_2010'!D133</f>
        <v>'2010</v>
      </c>
      <c r="AX6" s="56" t="str">
        <f>'Aggregated Balance-IND_2010'!E133</f>
        <v>INDCOL</v>
      </c>
      <c r="AY6" s="56" t="str">
        <f>'Aggregated Balance-IND_2010'!F133</f>
        <v>Lignite (IND)</v>
      </c>
      <c r="AZ6" s="63">
        <f>'Aggregated Balance-IND_2010'!G133</f>
        <v>0</v>
      </c>
      <c r="BA6" s="64">
        <f>'Aggregated Balance-IND_2010'!H133</f>
        <v>0</v>
      </c>
      <c r="BB6" s="63">
        <f>'Aggregated Balance-IND_2010'!I133</f>
        <v>0</v>
      </c>
      <c r="BC6" s="63">
        <f>'Aggregated Balance-IND_2010'!J133</f>
        <v>0</v>
      </c>
      <c r="BD6" s="63">
        <f>'Aggregated Balance-IND_2010'!K133</f>
        <v>0</v>
      </c>
      <c r="BE6" s="63">
        <f>'Aggregated Balance-IND_2010'!L133</f>
        <v>0</v>
      </c>
      <c r="BF6" s="63">
        <f>'Aggregated Balance-IND_2010'!M133</f>
        <v>0</v>
      </c>
      <c r="BG6" s="63">
        <f>'Aggregated Balance-IND_2010'!N133</f>
        <v>0</v>
      </c>
      <c r="BH6" s="63">
        <f>'Aggregated Balance-IND_2010'!O133</f>
        <v>0</v>
      </c>
      <c r="BI6" s="63">
        <f>'Aggregated Balance-IND_2010'!P133</f>
        <v>0.187</v>
      </c>
      <c r="BJ6" s="63">
        <f>'Aggregated Balance-IND_2010'!Q133</f>
        <v>0</v>
      </c>
      <c r="BK6" s="63">
        <f>'Aggregated Balance-IND_2010'!R133</f>
        <v>0</v>
      </c>
      <c r="BL6" s="63">
        <f>'Aggregated Balance-IND_2010'!S133</f>
        <v>0</v>
      </c>
      <c r="BM6" s="63">
        <f>'Aggregated Balance-IND_2010'!T133</f>
        <v>0</v>
      </c>
      <c r="BN6" s="63">
        <f>'Aggregated Balance-IND_2010'!U133</f>
        <v>0</v>
      </c>
      <c r="BO6" s="63">
        <f>'Aggregated Balance-IND_2010'!V133</f>
        <v>0</v>
      </c>
      <c r="BP6" s="63">
        <f>'Aggregated Balance-IND_2010'!W133</f>
        <v>0</v>
      </c>
      <c r="BQ6" s="63">
        <f>'Aggregated Balance-IND_2010'!X133</f>
        <v>0</v>
      </c>
      <c r="BR6" s="63">
        <f>'Aggregated Balance-IND_2010'!Y133</f>
        <v>0</v>
      </c>
      <c r="BS6" s="63">
        <f>'Aggregated Balance-IND_2010'!Z133</f>
        <v>0</v>
      </c>
      <c r="BT6" s="63">
        <f>'Aggregated Balance-IND_2010'!AA133</f>
        <v>0</v>
      </c>
      <c r="BU6" s="63">
        <f>'Aggregated Balance-IND_2010'!AB133</f>
        <v>0</v>
      </c>
      <c r="BV6" s="63">
        <f>'Aggregated Balance-IND_2010'!AC133</f>
        <v>0</v>
      </c>
      <c r="BW6" s="63">
        <f>'Aggregated Balance-IND_2010'!AD133</f>
        <v>0</v>
      </c>
      <c r="BX6" s="63">
        <f>'Aggregated Balance-IND_2010'!AE133</f>
        <v>0</v>
      </c>
      <c r="BY6" s="63">
        <f>'Aggregated Balance-IND_2010'!AF133</f>
        <v>0</v>
      </c>
      <c r="BZ6" s="63">
        <f>'Aggregated Balance-IND_2010'!AG133</f>
        <v>0</v>
      </c>
      <c r="CA6" s="63">
        <f>'Aggregated Balance-IND_2010'!AH133</f>
        <v>0</v>
      </c>
      <c r="CB6" s="63">
        <f>'Aggregated Balance-IND_2010'!AI133</f>
        <v>0</v>
      </c>
      <c r="CC6" s="63">
        <f>'Aggregated Balance-IND_2010'!AJ133</f>
        <v>0</v>
      </c>
      <c r="CD6" s="63">
        <f>'Aggregated Balance-IND_2010'!AK133</f>
        <v>0</v>
      </c>
      <c r="CE6" s="63">
        <f>'Aggregated Balance-IND_2010'!AL133</f>
        <v>0</v>
      </c>
      <c r="CF6" s="63">
        <f>'Aggregated Balance-IND_2010'!AM133</f>
        <v>0</v>
      </c>
      <c r="CG6" s="63">
        <f>'Aggregated Balance-IND_2010'!AN133</f>
        <v>0</v>
      </c>
      <c r="CH6" s="63">
        <f>'Aggregated Balance-IND_2010'!AO133</f>
        <v>0</v>
      </c>
      <c r="CI6" s="63">
        <f>'Aggregated Balance-IND_2010'!AP133</f>
        <v>0</v>
      </c>
      <c r="CJ6" s="63">
        <f>'Aggregated Balance-IND_2010'!AQ133</f>
        <v>0</v>
      </c>
      <c r="CL6" s="54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4"/>
      <c r="DY6" s="71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2"/>
      <c r="FC6" s="72"/>
      <c r="FD6" s="72"/>
      <c r="FE6" s="72"/>
      <c r="FF6" s="72"/>
      <c r="FG6" s="72"/>
      <c r="FH6" s="72"/>
      <c r="FI6" s="72"/>
      <c r="FJ6" s="72"/>
      <c r="FK6" s="54"/>
      <c r="FL6" s="54"/>
    </row>
    <row r="7" spans="1:168">
      <c r="A7" s="24" t="s">
        <v>1486</v>
      </c>
      <c r="B7" s="24"/>
      <c r="C7" s="24"/>
      <c r="D7" s="24"/>
      <c r="E7" s="40"/>
      <c r="F7" t="str">
        <f t="shared" si="1"/>
        <v>INDCOB</v>
      </c>
      <c r="G7" s="41">
        <f t="shared" si="2"/>
        <v>0</v>
      </c>
      <c r="H7" s="41">
        <f t="shared" si="3"/>
        <v>0</v>
      </c>
      <c r="I7" s="41">
        <f t="shared" si="4"/>
        <v>0</v>
      </c>
      <c r="J7" s="41">
        <f t="shared" si="5"/>
        <v>0</v>
      </c>
      <c r="K7" s="41">
        <f t="shared" si="6"/>
        <v>0</v>
      </c>
      <c r="L7" s="41">
        <f t="shared" si="7"/>
        <v>0</v>
      </c>
      <c r="M7" s="41">
        <f t="shared" si="8"/>
        <v>0</v>
      </c>
      <c r="N7" s="41">
        <f t="shared" si="9"/>
        <v>0</v>
      </c>
      <c r="O7" s="41">
        <f t="shared" si="10"/>
        <v>0</v>
      </c>
      <c r="P7" s="41">
        <f t="shared" si="11"/>
        <v>0</v>
      </c>
      <c r="Q7" s="41">
        <f t="shared" si="12"/>
        <v>0</v>
      </c>
      <c r="R7" s="41">
        <f t="shared" si="13"/>
        <v>0</v>
      </c>
      <c r="S7" s="41">
        <f t="shared" si="14"/>
        <v>0</v>
      </c>
      <c r="T7" s="41">
        <f t="shared" si="15"/>
        <v>0</v>
      </c>
      <c r="U7" s="41">
        <f t="shared" si="16"/>
        <v>0</v>
      </c>
      <c r="V7" s="41">
        <f t="shared" si="17"/>
        <v>0</v>
      </c>
      <c r="W7" s="41">
        <f t="shared" si="18"/>
        <v>0</v>
      </c>
      <c r="X7" s="41">
        <f t="shared" si="19"/>
        <v>0</v>
      </c>
      <c r="Y7" s="41">
        <f t="shared" si="20"/>
        <v>0</v>
      </c>
      <c r="Z7" s="41">
        <f t="shared" si="21"/>
        <v>0</v>
      </c>
      <c r="AA7" s="41">
        <f t="shared" si="22"/>
        <v>0</v>
      </c>
      <c r="AB7" s="41">
        <f t="shared" si="23"/>
        <v>0</v>
      </c>
      <c r="AC7" s="41">
        <f t="shared" si="24"/>
        <v>0</v>
      </c>
      <c r="AD7" s="41">
        <f t="shared" si="25"/>
        <v>0</v>
      </c>
      <c r="AE7" s="41">
        <f t="shared" si="26"/>
        <v>0</v>
      </c>
      <c r="AF7" s="41">
        <f t="shared" si="27"/>
        <v>0</v>
      </c>
      <c r="AG7" s="53">
        <f t="shared" si="28"/>
        <v>0</v>
      </c>
      <c r="AH7" s="41">
        <f t="shared" si="29"/>
        <v>0</v>
      </c>
      <c r="AI7" s="41">
        <f t="shared" si="30"/>
        <v>0</v>
      </c>
      <c r="AJ7" s="41">
        <f t="shared" si="31"/>
        <v>0</v>
      </c>
      <c r="AK7" s="41">
        <f t="shared" si="32"/>
        <v>0</v>
      </c>
      <c r="AL7" s="41">
        <f t="shared" si="33"/>
        <v>0</v>
      </c>
      <c r="AM7" s="41">
        <f t="shared" si="34"/>
        <v>0</v>
      </c>
      <c r="AN7" s="41">
        <f t="shared" si="35"/>
        <v>0</v>
      </c>
      <c r="AO7" s="41">
        <f t="shared" si="36"/>
        <v>0</v>
      </c>
      <c r="AP7" s="41">
        <f t="shared" si="37"/>
        <v>0</v>
      </c>
      <c r="AQ7" s="41">
        <f t="shared" si="38"/>
        <v>0</v>
      </c>
      <c r="AR7" s="16"/>
      <c r="AS7" s="16" t="s">
        <v>231</v>
      </c>
      <c r="AT7" s="56" t="str">
        <f>'Aggregated Balance-IND_2010'!A134</f>
        <v>B_101810</v>
      </c>
      <c r="AU7" s="56" t="str">
        <f>'Aggregated Balance-IND_2010'!B134</f>
        <v>Non-Ferrous Metals</v>
      </c>
      <c r="AV7" s="56" t="str">
        <f>'Aggregated Balance-IND_2010'!C134</f>
        <v>PJ</v>
      </c>
      <c r="AW7" s="56" t="str">
        <f>'Aggregated Balance-IND_2010'!D134</f>
        <v>'2010</v>
      </c>
      <c r="AX7" s="56" t="str">
        <f>'Aggregated Balance-IND_2010'!E134</f>
        <v>INDCOB</v>
      </c>
      <c r="AY7" s="56" t="str">
        <f>'Aggregated Balance-IND_2010'!F134</f>
        <v>Brown Coal (IND)</v>
      </c>
      <c r="AZ7" s="63">
        <f>'Aggregated Balance-IND_2010'!G134</f>
        <v>0</v>
      </c>
      <c r="BA7" s="64">
        <f>'Aggregated Balance-IND_2010'!H134</f>
        <v>0</v>
      </c>
      <c r="BB7" s="63">
        <f>'Aggregated Balance-IND_2010'!I134</f>
        <v>0</v>
      </c>
      <c r="BC7" s="63">
        <f>'Aggregated Balance-IND_2010'!J134</f>
        <v>0</v>
      </c>
      <c r="BD7" s="63">
        <f>'Aggregated Balance-IND_2010'!K134</f>
        <v>0</v>
      </c>
      <c r="BE7" s="63">
        <f>'Aggregated Balance-IND_2010'!L134</f>
        <v>0</v>
      </c>
      <c r="BF7" s="63">
        <f>'Aggregated Balance-IND_2010'!M134</f>
        <v>0.26</v>
      </c>
      <c r="BG7" s="63">
        <f>'Aggregated Balance-IND_2010'!N134</f>
        <v>0</v>
      </c>
      <c r="BH7" s="63">
        <f>'Aggregated Balance-IND_2010'!O134</f>
        <v>0</v>
      </c>
      <c r="BI7" s="63">
        <f>'Aggregated Balance-IND_2010'!P134</f>
        <v>0</v>
      </c>
      <c r="BJ7" s="63">
        <f>'Aggregated Balance-IND_2010'!Q134</f>
        <v>0</v>
      </c>
      <c r="BK7" s="63">
        <f>'Aggregated Balance-IND_2010'!R134</f>
        <v>0</v>
      </c>
      <c r="BL7" s="63">
        <f>'Aggregated Balance-IND_2010'!S134</f>
        <v>0</v>
      </c>
      <c r="BM7" s="63">
        <f>'Aggregated Balance-IND_2010'!T134</f>
        <v>0</v>
      </c>
      <c r="BN7" s="63">
        <f>'Aggregated Balance-IND_2010'!U134</f>
        <v>0</v>
      </c>
      <c r="BO7" s="63">
        <f>'Aggregated Balance-IND_2010'!V134</f>
        <v>0</v>
      </c>
      <c r="BP7" s="63">
        <f>'Aggregated Balance-IND_2010'!W134</f>
        <v>0</v>
      </c>
      <c r="BQ7" s="63">
        <f>'Aggregated Balance-IND_2010'!X134</f>
        <v>0</v>
      </c>
      <c r="BR7" s="63">
        <f>'Aggregated Balance-IND_2010'!Y134</f>
        <v>0</v>
      </c>
      <c r="BS7" s="63">
        <f>'Aggregated Balance-IND_2010'!Z134</f>
        <v>0</v>
      </c>
      <c r="BT7" s="63">
        <f>'Aggregated Balance-IND_2010'!AA134</f>
        <v>0</v>
      </c>
      <c r="BU7" s="63">
        <f>'Aggregated Balance-IND_2010'!AB134</f>
        <v>0</v>
      </c>
      <c r="BV7" s="63">
        <f>'Aggregated Balance-IND_2010'!AC134</f>
        <v>0</v>
      </c>
      <c r="BW7" s="63">
        <f>'Aggregated Balance-IND_2010'!AD134</f>
        <v>0</v>
      </c>
      <c r="BX7" s="63">
        <f>'Aggregated Balance-IND_2010'!AE134</f>
        <v>0</v>
      </c>
      <c r="BY7" s="63">
        <f>'Aggregated Balance-IND_2010'!AF134</f>
        <v>0</v>
      </c>
      <c r="BZ7" s="63">
        <f>'Aggregated Balance-IND_2010'!AG134</f>
        <v>0</v>
      </c>
      <c r="CA7" s="63">
        <f>'Aggregated Balance-IND_2010'!AH134</f>
        <v>0</v>
      </c>
      <c r="CB7" s="63">
        <f>'Aggregated Balance-IND_2010'!AI134</f>
        <v>0</v>
      </c>
      <c r="CC7" s="63">
        <f>'Aggregated Balance-IND_2010'!AJ134</f>
        <v>0</v>
      </c>
      <c r="CD7" s="63">
        <f>'Aggregated Balance-IND_2010'!AK134</f>
        <v>0</v>
      </c>
      <c r="CE7" s="63">
        <f>'Aggregated Balance-IND_2010'!AL134</f>
        <v>0</v>
      </c>
      <c r="CF7" s="63">
        <f>'Aggregated Balance-IND_2010'!AM134</f>
        <v>0</v>
      </c>
      <c r="CG7" s="63">
        <f>'Aggregated Balance-IND_2010'!AN134</f>
        <v>0</v>
      </c>
      <c r="CH7" s="63">
        <f>'Aggregated Balance-IND_2010'!AO134</f>
        <v>0</v>
      </c>
      <c r="CI7" s="63">
        <f>'Aggregated Balance-IND_2010'!AP134</f>
        <v>0</v>
      </c>
      <c r="CJ7" s="63">
        <f>'Aggregated Balance-IND_2010'!AQ134</f>
        <v>0</v>
      </c>
      <c r="CL7" s="54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4"/>
      <c r="DY7" s="71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54"/>
      <c r="FL7" s="54"/>
    </row>
    <row r="8" spans="1:168">
      <c r="A8" s="25" t="s">
        <v>1487</v>
      </c>
      <c r="B8" s="25"/>
      <c r="C8" s="25"/>
      <c r="D8" s="25"/>
      <c r="E8" s="40"/>
      <c r="F8" t="str">
        <f t="shared" si="1"/>
        <v>INDCOK</v>
      </c>
      <c r="G8" s="41">
        <f t="shared" si="2"/>
        <v>0</v>
      </c>
      <c r="H8" s="41">
        <f t="shared" si="3"/>
        <v>0</v>
      </c>
      <c r="I8" s="41">
        <f t="shared" si="4"/>
        <v>-0.0052092405106383</v>
      </c>
      <c r="J8" s="41">
        <f t="shared" si="5"/>
        <v>0</v>
      </c>
      <c r="K8" s="41">
        <f t="shared" si="6"/>
        <v>0</v>
      </c>
      <c r="L8" s="41">
        <f t="shared" si="7"/>
        <v>0</v>
      </c>
      <c r="M8" s="41">
        <f t="shared" si="8"/>
        <v>0</v>
      </c>
      <c r="N8" s="41">
        <f t="shared" si="9"/>
        <v>0</v>
      </c>
      <c r="O8" s="41">
        <f t="shared" si="10"/>
        <v>0</v>
      </c>
      <c r="P8" s="41">
        <f t="shared" si="11"/>
        <v>0</v>
      </c>
      <c r="Q8" s="41">
        <f t="shared" si="12"/>
        <v>0</v>
      </c>
      <c r="R8" s="41">
        <f t="shared" si="13"/>
        <v>0</v>
      </c>
      <c r="S8" s="41">
        <f t="shared" si="14"/>
        <v>0</v>
      </c>
      <c r="T8" s="41">
        <f t="shared" si="15"/>
        <v>0</v>
      </c>
      <c r="U8" s="41">
        <f t="shared" si="16"/>
        <v>0</v>
      </c>
      <c r="V8" s="41">
        <f t="shared" si="17"/>
        <v>0</v>
      </c>
      <c r="W8" s="41">
        <f t="shared" si="18"/>
        <v>0</v>
      </c>
      <c r="X8" s="41">
        <f t="shared" si="19"/>
        <v>-1.57201946169171e-18</v>
      </c>
      <c r="Y8" s="41">
        <f t="shared" si="20"/>
        <v>0</v>
      </c>
      <c r="Z8" s="41">
        <f t="shared" si="21"/>
        <v>0</v>
      </c>
      <c r="AA8" s="41">
        <f t="shared" si="22"/>
        <v>0</v>
      </c>
      <c r="AB8" s="41">
        <f t="shared" si="23"/>
        <v>0</v>
      </c>
      <c r="AC8" s="41">
        <f t="shared" si="24"/>
        <v>0</v>
      </c>
      <c r="AD8" s="41">
        <f t="shared" si="25"/>
        <v>0</v>
      </c>
      <c r="AE8" s="41">
        <f t="shared" si="26"/>
        <v>0</v>
      </c>
      <c r="AF8" s="41">
        <f t="shared" si="27"/>
        <v>0</v>
      </c>
      <c r="AG8" s="53">
        <f t="shared" si="28"/>
        <v>0</v>
      </c>
      <c r="AH8" s="41">
        <f t="shared" si="29"/>
        <v>-0.0003667047446084</v>
      </c>
      <c r="AI8" s="41">
        <f t="shared" si="30"/>
        <v>0</v>
      </c>
      <c r="AJ8" s="41">
        <f t="shared" si="31"/>
        <v>0</v>
      </c>
      <c r="AK8" s="41">
        <f t="shared" si="32"/>
        <v>0</v>
      </c>
      <c r="AL8" s="41">
        <f t="shared" si="33"/>
        <v>0</v>
      </c>
      <c r="AM8" s="41">
        <f t="shared" si="34"/>
        <v>0</v>
      </c>
      <c r="AN8" s="41">
        <f t="shared" si="35"/>
        <v>0</v>
      </c>
      <c r="AO8" s="41">
        <f t="shared" si="36"/>
        <v>0</v>
      </c>
      <c r="AP8" s="41">
        <f t="shared" si="37"/>
        <v>0</v>
      </c>
      <c r="AQ8" s="41">
        <f t="shared" si="38"/>
        <v>-0.000847550941688425</v>
      </c>
      <c r="AR8" s="16"/>
      <c r="AS8" s="16" t="s">
        <v>232</v>
      </c>
      <c r="AT8" s="56" t="str">
        <f>'Aggregated Balance-IND_2010'!A135</f>
        <v>B_101810</v>
      </c>
      <c r="AU8" s="56" t="str">
        <f>'Aggregated Balance-IND_2010'!B135</f>
        <v>Non-Ferrous Metals</v>
      </c>
      <c r="AV8" s="56" t="str">
        <f>'Aggregated Balance-IND_2010'!C135</f>
        <v>PJ</v>
      </c>
      <c r="AW8" s="56" t="str">
        <f>'Aggregated Balance-IND_2010'!D135</f>
        <v>'2010</v>
      </c>
      <c r="AX8" s="56" t="str">
        <f>'Aggregated Balance-IND_2010'!E135</f>
        <v>INDCOK</v>
      </c>
      <c r="AY8" s="56" t="str">
        <f>'Aggregated Balance-IND_2010'!F135</f>
        <v>Coke (IND)</v>
      </c>
      <c r="AZ8" s="63">
        <f>'Aggregated Balance-IND_2010'!G135</f>
        <v>0.114</v>
      </c>
      <c r="BA8" s="64">
        <f>'Aggregated Balance-IND_2010'!H135</f>
        <v>0.171</v>
      </c>
      <c r="BB8" s="63">
        <f>'Aggregated Balance-IND_2010'!I135</f>
        <v>0</v>
      </c>
      <c r="BC8" s="63">
        <f>'Aggregated Balance-IND_2010'!J135</f>
        <v>0</v>
      </c>
      <c r="BD8" s="63">
        <f>'Aggregated Balance-IND_2010'!K135</f>
        <v>0</v>
      </c>
      <c r="BE8" s="63">
        <f>'Aggregated Balance-IND_2010'!L135</f>
        <v>0.171</v>
      </c>
      <c r="BF8" s="63">
        <f>'Aggregated Balance-IND_2010'!M135</f>
        <v>0.342</v>
      </c>
      <c r="BG8" s="63">
        <f>'Aggregated Balance-IND_2010'!N135</f>
        <v>0</v>
      </c>
      <c r="BH8" s="63">
        <f>'Aggregated Balance-IND_2010'!O135</f>
        <v>0</v>
      </c>
      <c r="BI8" s="63">
        <f>'Aggregated Balance-IND_2010'!P135</f>
        <v>0.028</v>
      </c>
      <c r="BJ8" s="63">
        <f>'Aggregated Balance-IND_2010'!Q135</f>
        <v>1.995</v>
      </c>
      <c r="BK8" s="63">
        <f>'Aggregated Balance-IND_2010'!R135</f>
        <v>0.256</v>
      </c>
      <c r="BL8" s="63">
        <f>'Aggregated Balance-IND_2010'!S135</f>
        <v>0</v>
      </c>
      <c r="BM8" s="63">
        <f>'Aggregated Balance-IND_2010'!T135</f>
        <v>0</v>
      </c>
      <c r="BN8" s="63">
        <f>'Aggregated Balance-IND_2010'!U135</f>
        <v>0</v>
      </c>
      <c r="BO8" s="63">
        <f>'Aggregated Balance-IND_2010'!V135</f>
        <v>0</v>
      </c>
      <c r="BP8" s="63">
        <f>'Aggregated Balance-IND_2010'!W135</f>
        <v>0</v>
      </c>
      <c r="BQ8" s="63">
        <f>'Aggregated Balance-IND_2010'!X135</f>
        <v>0.342</v>
      </c>
      <c r="BR8" s="63">
        <f>'Aggregated Balance-IND_2010'!Y135</f>
        <v>0</v>
      </c>
      <c r="BS8" s="63">
        <f>'Aggregated Balance-IND_2010'!Z135</f>
        <v>0</v>
      </c>
      <c r="BT8" s="63">
        <f>'Aggregated Balance-IND_2010'!AA135</f>
        <v>0</v>
      </c>
      <c r="BU8" s="63">
        <f>'Aggregated Balance-IND_2010'!AB135</f>
        <v>0</v>
      </c>
      <c r="BV8" s="63">
        <f>'Aggregated Balance-IND_2010'!AC135</f>
        <v>0</v>
      </c>
      <c r="BW8" s="63">
        <f>'Aggregated Balance-IND_2010'!AD135</f>
        <v>0</v>
      </c>
      <c r="BX8" s="63">
        <f>'Aggregated Balance-IND_2010'!AE135</f>
        <v>6.042</v>
      </c>
      <c r="BY8" s="63">
        <f>'Aggregated Balance-IND_2010'!AF135</f>
        <v>0</v>
      </c>
      <c r="BZ8" s="63">
        <f>'Aggregated Balance-IND_2010'!AG135</f>
        <v>0</v>
      </c>
      <c r="CA8" s="63">
        <f>'Aggregated Balance-IND_2010'!AH135</f>
        <v>0</v>
      </c>
      <c r="CB8" s="63">
        <f>'Aggregated Balance-IND_2010'!AI135</f>
        <v>0</v>
      </c>
      <c r="CC8" s="63">
        <f>'Aggregated Balance-IND_2010'!AJ135</f>
        <v>0.114</v>
      </c>
      <c r="CD8" s="63">
        <f>'Aggregated Balance-IND_2010'!AK135</f>
        <v>0</v>
      </c>
      <c r="CE8" s="63">
        <f>'Aggregated Balance-IND_2010'!AL135</f>
        <v>0</v>
      </c>
      <c r="CF8" s="63">
        <f>'Aggregated Balance-IND_2010'!AM135</f>
        <v>0</v>
      </c>
      <c r="CG8" s="63">
        <f>'Aggregated Balance-IND_2010'!AN135</f>
        <v>0</v>
      </c>
      <c r="CH8" s="63">
        <f>'Aggregated Balance-IND_2010'!AO135</f>
        <v>0</v>
      </c>
      <c r="CI8" s="63">
        <f>'Aggregated Balance-IND_2010'!AP135</f>
        <v>0</v>
      </c>
      <c r="CJ8" s="63">
        <f>'Aggregated Balance-IND_2010'!AQ135</f>
        <v>0</v>
      </c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71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2"/>
      <c r="FC8" s="72"/>
      <c r="FD8" s="72"/>
      <c r="FE8" s="72"/>
      <c r="FF8" s="72"/>
      <c r="FG8" s="72"/>
      <c r="FH8" s="72"/>
      <c r="FI8" s="72"/>
      <c r="FJ8" s="72"/>
      <c r="FK8" s="54"/>
      <c r="FL8" s="54"/>
    </row>
    <row r="9" spans="5:168">
      <c r="E9" s="40"/>
      <c r="F9" t="str">
        <f t="shared" si="1"/>
        <v>INDLPG</v>
      </c>
      <c r="G9" s="41">
        <f t="shared" si="2"/>
        <v>-0.000772989294537471</v>
      </c>
      <c r="H9" s="41">
        <f t="shared" si="3"/>
        <v>-0.00125022790240415</v>
      </c>
      <c r="I9" s="41">
        <f t="shared" si="4"/>
        <v>-9.59634263306319e-19</v>
      </c>
      <c r="J9" s="41">
        <f t="shared" si="5"/>
        <v>0</v>
      </c>
      <c r="K9" s="41">
        <f t="shared" si="6"/>
        <v>0</v>
      </c>
      <c r="L9" s="41">
        <f t="shared" si="7"/>
        <v>0</v>
      </c>
      <c r="M9" s="41">
        <f t="shared" si="8"/>
        <v>0</v>
      </c>
      <c r="N9" s="41">
        <f t="shared" si="9"/>
        <v>0</v>
      </c>
      <c r="O9" s="41">
        <f t="shared" si="10"/>
        <v>0</v>
      </c>
      <c r="P9" s="41">
        <f t="shared" si="11"/>
        <v>0</v>
      </c>
      <c r="Q9" s="41">
        <f t="shared" si="12"/>
        <v>-1.06555496067371e-18</v>
      </c>
      <c r="R9" s="41">
        <f t="shared" si="13"/>
        <v>0</v>
      </c>
      <c r="S9" s="41">
        <f t="shared" si="14"/>
        <v>0</v>
      </c>
      <c r="T9" s="41">
        <f t="shared" si="15"/>
        <v>0</v>
      </c>
      <c r="U9" s="41">
        <f t="shared" si="16"/>
        <v>0</v>
      </c>
      <c r="V9" s="41">
        <f t="shared" si="17"/>
        <v>0</v>
      </c>
      <c r="W9" s="41">
        <f t="shared" si="18"/>
        <v>0</v>
      </c>
      <c r="X9" s="41">
        <f t="shared" si="19"/>
        <v>0</v>
      </c>
      <c r="Y9" s="41">
        <f t="shared" si="20"/>
        <v>0</v>
      </c>
      <c r="Z9" s="41">
        <f t="shared" si="21"/>
        <v>0</v>
      </c>
      <c r="AA9" s="41">
        <f t="shared" si="22"/>
        <v>0</v>
      </c>
      <c r="AB9" s="41">
        <f t="shared" si="23"/>
        <v>0</v>
      </c>
      <c r="AC9" s="41">
        <f t="shared" si="24"/>
        <v>0</v>
      </c>
      <c r="AD9" s="41">
        <f t="shared" si="25"/>
        <v>-3.06399432757498e-18</v>
      </c>
      <c r="AE9" s="41">
        <f t="shared" si="26"/>
        <v>-0.00472226486657335</v>
      </c>
      <c r="AF9" s="41">
        <f t="shared" si="27"/>
        <v>6.41895828298541e-18</v>
      </c>
      <c r="AG9" s="53">
        <f t="shared" si="28"/>
        <v>0</v>
      </c>
      <c r="AH9" s="41">
        <f t="shared" si="29"/>
        <v>0</v>
      </c>
      <c r="AI9" s="41">
        <f t="shared" si="30"/>
        <v>0</v>
      </c>
      <c r="AJ9" s="41">
        <f t="shared" si="31"/>
        <v>-0.00126506024096386</v>
      </c>
      <c r="AK9" s="41">
        <f t="shared" si="32"/>
        <v>0</v>
      </c>
      <c r="AL9" s="41">
        <f t="shared" si="33"/>
        <v>-0.00738005768478304</v>
      </c>
      <c r="AM9" s="41">
        <f t="shared" si="34"/>
        <v>0</v>
      </c>
      <c r="AN9" s="41">
        <f t="shared" si="35"/>
        <v>0</v>
      </c>
      <c r="AO9" s="41">
        <f t="shared" si="36"/>
        <v>0</v>
      </c>
      <c r="AP9" s="41">
        <f t="shared" si="37"/>
        <v>0</v>
      </c>
      <c r="AQ9" s="41">
        <f t="shared" si="38"/>
        <v>-0.00187653611836379</v>
      </c>
      <c r="AR9" s="16"/>
      <c r="AS9" s="16" t="s">
        <v>234</v>
      </c>
      <c r="AT9" s="56" t="str">
        <f>'Aggregated Balance-IND_2010'!A137</f>
        <v>B_101810</v>
      </c>
      <c r="AU9" s="56" t="str">
        <f>'Aggregated Balance-IND_2010'!B137</f>
        <v>Non-Ferrous Metals</v>
      </c>
      <c r="AV9" s="56" t="str">
        <f>'Aggregated Balance-IND_2010'!C137</f>
        <v>PJ</v>
      </c>
      <c r="AW9" s="56" t="str">
        <f>'Aggregated Balance-IND_2010'!D137</f>
        <v>'2010</v>
      </c>
      <c r="AX9" s="56" t="str">
        <f>'Aggregated Balance-IND_2010'!E137</f>
        <v>INDLPG</v>
      </c>
      <c r="AY9" s="56" t="str">
        <f>'Aggregated Balance-IND_2010'!F137</f>
        <v>Liquified Petroleum Gas (IND)</v>
      </c>
      <c r="AZ9" s="63">
        <f>'Aggregated Balance-IND_2010'!G137</f>
        <v>0.046</v>
      </c>
      <c r="BA9" s="64">
        <f>'Aggregated Balance-IND_2010'!H137</f>
        <v>0</v>
      </c>
      <c r="BB9" s="63">
        <f>'Aggregated Balance-IND_2010'!I137</f>
        <v>0.138</v>
      </c>
      <c r="BC9" s="63">
        <f>'Aggregated Balance-IND_2010'!J137</f>
        <v>0</v>
      </c>
      <c r="BD9" s="63">
        <f>'Aggregated Balance-IND_2010'!K137</f>
        <v>0</v>
      </c>
      <c r="BE9" s="63">
        <f>'Aggregated Balance-IND_2010'!L137</f>
        <v>0</v>
      </c>
      <c r="BF9" s="63">
        <f>'Aggregated Balance-IND_2010'!M137</f>
        <v>0.184</v>
      </c>
      <c r="BG9" s="63">
        <f>'Aggregated Balance-IND_2010'!N137</f>
        <v>0</v>
      </c>
      <c r="BH9" s="63">
        <f>'Aggregated Balance-IND_2010'!O137</f>
        <v>0</v>
      </c>
      <c r="BI9" s="63">
        <f>'Aggregated Balance-IND_2010'!P137</f>
        <v>1.15</v>
      </c>
      <c r="BJ9" s="63">
        <f>'Aggregated Balance-IND_2010'!Q137</f>
        <v>0.46</v>
      </c>
      <c r="BK9" s="63">
        <f>'Aggregated Balance-IND_2010'!R137</f>
        <v>0.462</v>
      </c>
      <c r="BL9" s="63">
        <f>'Aggregated Balance-IND_2010'!S137</f>
        <v>0.414</v>
      </c>
      <c r="BM9" s="63">
        <f>'Aggregated Balance-IND_2010'!T137</f>
        <v>0.141</v>
      </c>
      <c r="BN9" s="63">
        <f>'Aggregated Balance-IND_2010'!U137</f>
        <v>0</v>
      </c>
      <c r="BO9" s="63">
        <f>'Aggregated Balance-IND_2010'!V137</f>
        <v>0.047</v>
      </c>
      <c r="BP9" s="63">
        <f>'Aggregated Balance-IND_2010'!W137</f>
        <v>0.046</v>
      </c>
      <c r="BQ9" s="63">
        <f>'Aggregated Balance-IND_2010'!X137</f>
        <v>0.92</v>
      </c>
      <c r="BR9" s="63">
        <f>'Aggregated Balance-IND_2010'!Y137</f>
        <v>0</v>
      </c>
      <c r="BS9" s="63">
        <f>'Aggregated Balance-IND_2010'!Z137</f>
        <v>0</v>
      </c>
      <c r="BT9" s="63">
        <f>'Aggregated Balance-IND_2010'!AA137</f>
        <v>0</v>
      </c>
      <c r="BU9" s="63">
        <f>'Aggregated Balance-IND_2010'!AB137</f>
        <v>0</v>
      </c>
      <c r="BV9" s="63">
        <f>'Aggregated Balance-IND_2010'!AC137</f>
        <v>0</v>
      </c>
      <c r="BW9" s="63">
        <f>'Aggregated Balance-IND_2010'!AD137</f>
        <v>1.521</v>
      </c>
      <c r="BX9" s="63">
        <f>'Aggregated Balance-IND_2010'!AE137</f>
        <v>0.046</v>
      </c>
      <c r="BY9" s="63">
        <f>'Aggregated Balance-IND_2010'!AF137</f>
        <v>0.046</v>
      </c>
      <c r="BZ9" s="63">
        <f>'Aggregated Balance-IND_2010'!AG137</f>
        <v>0</v>
      </c>
      <c r="CA9" s="63">
        <f>'Aggregated Balance-IND_2010'!AH137</f>
        <v>0.69</v>
      </c>
      <c r="CB9" s="63">
        <f>'Aggregated Balance-IND_2010'!AI137</f>
        <v>0.276</v>
      </c>
      <c r="CC9" s="63">
        <f>'Aggregated Balance-IND_2010'!AJ137</f>
        <v>0</v>
      </c>
      <c r="CD9" s="63">
        <f>'Aggregated Balance-IND_2010'!AK137</f>
        <v>0</v>
      </c>
      <c r="CE9" s="63">
        <f>'Aggregated Balance-IND_2010'!AL137</f>
        <v>0</v>
      </c>
      <c r="CF9" s="63">
        <f>'Aggregated Balance-IND_2010'!AM137</f>
        <v>0</v>
      </c>
      <c r="CG9" s="63">
        <f>'Aggregated Balance-IND_2010'!AN137</f>
        <v>0</v>
      </c>
      <c r="CH9" s="63">
        <f>'Aggregated Balance-IND_2010'!AO137</f>
        <v>0</v>
      </c>
      <c r="CI9" s="63">
        <f>'Aggregated Balance-IND_2010'!AP137</f>
        <v>0.047</v>
      </c>
      <c r="CJ9" s="63">
        <f>'Aggregated Balance-IND_2010'!AQ137</f>
        <v>0</v>
      </c>
      <c r="CL9" s="5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54"/>
      <c r="DY9" s="71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54"/>
      <c r="FL9" s="54"/>
    </row>
    <row r="10" spans="1:168">
      <c r="A10" s="26"/>
      <c r="B10" t="s">
        <v>1488</v>
      </c>
      <c r="E10" s="40"/>
      <c r="F10" t="str">
        <f t="shared" si="1"/>
        <v>INDLFO</v>
      </c>
      <c r="G10" s="41">
        <f t="shared" si="2"/>
        <v>0</v>
      </c>
      <c r="H10" s="41">
        <f t="shared" si="3"/>
        <v>0</v>
      </c>
      <c r="I10" s="41">
        <f t="shared" si="4"/>
        <v>-0.000329439046808511</v>
      </c>
      <c r="J10" s="41">
        <f t="shared" si="5"/>
        <v>0</v>
      </c>
      <c r="K10" s="41">
        <f t="shared" si="6"/>
        <v>0</v>
      </c>
      <c r="L10" s="41">
        <f t="shared" si="7"/>
        <v>-0.000584192439862543</v>
      </c>
      <c r="M10" s="41">
        <f t="shared" si="8"/>
        <v>-0.0042954492496718</v>
      </c>
      <c r="N10" s="41">
        <f t="shared" si="9"/>
        <v>0</v>
      </c>
      <c r="O10" s="41">
        <f t="shared" si="10"/>
        <v>0</v>
      </c>
      <c r="P10" s="41">
        <f t="shared" si="11"/>
        <v>5.41965594844041e-20</v>
      </c>
      <c r="Q10" s="41">
        <f t="shared" si="12"/>
        <v>2.13110992134743e-18</v>
      </c>
      <c r="R10" s="41">
        <f t="shared" si="13"/>
        <v>0</v>
      </c>
      <c r="S10" s="41">
        <f t="shared" si="14"/>
        <v>1.87969494891162e-19</v>
      </c>
      <c r="T10" s="41">
        <f t="shared" si="15"/>
        <v>-0.000156578947368421</v>
      </c>
      <c r="U10" s="41">
        <f t="shared" si="16"/>
        <v>-0.000242753105811795</v>
      </c>
      <c r="V10" s="41">
        <f t="shared" si="17"/>
        <v>0</v>
      </c>
      <c r="W10" s="41">
        <f t="shared" si="18"/>
        <v>-0.00632095182124556</v>
      </c>
      <c r="X10" s="41">
        <f t="shared" si="19"/>
        <v>-7.86009730845857e-19</v>
      </c>
      <c r="Y10" s="41">
        <f t="shared" si="20"/>
        <v>0</v>
      </c>
      <c r="Z10" s="41">
        <f t="shared" si="21"/>
        <v>0</v>
      </c>
      <c r="AA10" s="41">
        <f t="shared" si="22"/>
        <v>0</v>
      </c>
      <c r="AB10" s="41">
        <f t="shared" si="23"/>
        <v>0</v>
      </c>
      <c r="AC10" s="41">
        <f t="shared" si="24"/>
        <v>0</v>
      </c>
      <c r="AD10" s="41">
        <f t="shared" si="25"/>
        <v>0</v>
      </c>
      <c r="AE10" s="41">
        <f t="shared" si="26"/>
        <v>0</v>
      </c>
      <c r="AF10" s="41">
        <f t="shared" si="27"/>
        <v>-0.000566142460684551</v>
      </c>
      <c r="AG10" s="53">
        <f t="shared" si="28"/>
        <v>0</v>
      </c>
      <c r="AH10" s="41">
        <f t="shared" si="29"/>
        <v>-6.0585819470071e-19</v>
      </c>
      <c r="AI10" s="41">
        <f t="shared" si="30"/>
        <v>0</v>
      </c>
      <c r="AJ10" s="41">
        <f t="shared" si="31"/>
        <v>0</v>
      </c>
      <c r="AK10" s="41">
        <f t="shared" si="32"/>
        <v>-0.000810473944146787</v>
      </c>
      <c r="AL10" s="41">
        <f t="shared" si="33"/>
        <v>0</v>
      </c>
      <c r="AM10" s="41">
        <f t="shared" si="34"/>
        <v>-0.00115720104303601</v>
      </c>
      <c r="AN10" s="41">
        <f t="shared" si="35"/>
        <v>0</v>
      </c>
      <c r="AO10" s="41">
        <f t="shared" si="36"/>
        <v>-0.00188436828305235</v>
      </c>
      <c r="AP10" s="41">
        <f t="shared" si="37"/>
        <v>0</v>
      </c>
      <c r="AQ10" s="41">
        <f t="shared" si="38"/>
        <v>-0.00566963789962286</v>
      </c>
      <c r="AR10" s="16"/>
      <c r="AS10" s="16" t="s">
        <v>235</v>
      </c>
      <c r="AT10" s="56" t="str">
        <f>'Aggregated Balance-IND_2010'!A138</f>
        <v>B_101810</v>
      </c>
      <c r="AU10" s="56" t="str">
        <f>'Aggregated Balance-IND_2010'!B138</f>
        <v>Non-Ferrous Metals</v>
      </c>
      <c r="AV10" s="56" t="str">
        <f>'Aggregated Balance-IND_2010'!C138</f>
        <v>PJ</v>
      </c>
      <c r="AW10" s="56" t="str">
        <f>'Aggregated Balance-IND_2010'!D138</f>
        <v>'2010</v>
      </c>
      <c r="AX10" s="56" t="str">
        <f>'Aggregated Balance-IND_2010'!E138</f>
        <v>INDLFO</v>
      </c>
      <c r="AY10" s="56" t="str">
        <f>'Aggregated Balance-IND_2010'!F138</f>
        <v>Light Fuel Oil (IND)</v>
      </c>
      <c r="AZ10" s="63">
        <f>'Aggregated Balance-IND_2010'!G138</f>
        <v>0</v>
      </c>
      <c r="BA10" s="64">
        <f>'Aggregated Balance-IND_2010'!H138</f>
        <v>0.043</v>
      </c>
      <c r="BB10" s="63">
        <f>'Aggregated Balance-IND_2010'!I138</f>
        <v>0.042</v>
      </c>
      <c r="BC10" s="63">
        <f>'Aggregated Balance-IND_2010'!J138</f>
        <v>0.12778</v>
      </c>
      <c r="BD10" s="63">
        <f>'Aggregated Balance-IND_2010'!K138</f>
        <v>0</v>
      </c>
      <c r="BE10" s="63">
        <f>'Aggregated Balance-IND_2010'!L138</f>
        <v>0</v>
      </c>
      <c r="BF10" s="63">
        <f>'Aggregated Balance-IND_2010'!M138</f>
        <v>1.373</v>
      </c>
      <c r="BG10" s="63">
        <f>'Aggregated Balance-IND_2010'!N138</f>
        <v>0</v>
      </c>
      <c r="BH10" s="63">
        <f>'Aggregated Balance-IND_2010'!O138</f>
        <v>0</v>
      </c>
      <c r="BI10" s="63">
        <f>'Aggregated Balance-IND_2010'!P138</f>
        <v>0.085</v>
      </c>
      <c r="BJ10" s="63">
        <f>'Aggregated Balance-IND_2010'!Q138</f>
        <v>2.488</v>
      </c>
      <c r="BK10" s="63">
        <f>'Aggregated Balance-IND_2010'!R138</f>
        <v>0.342</v>
      </c>
      <c r="BL10" s="63">
        <f>'Aggregated Balance-IND_2010'!S138</f>
        <v>0.257</v>
      </c>
      <c r="BM10" s="63">
        <f>'Aggregated Balance-IND_2010'!T138</f>
        <v>0</v>
      </c>
      <c r="BN10" s="63">
        <f>'Aggregated Balance-IND_2010'!U138</f>
        <v>0</v>
      </c>
      <c r="BO10" s="63">
        <f>'Aggregated Balance-IND_2010'!V138</f>
        <v>0</v>
      </c>
      <c r="BP10" s="63">
        <f>'Aggregated Balance-IND_2010'!W138</f>
        <v>0</v>
      </c>
      <c r="BQ10" s="63">
        <f>'Aggregated Balance-IND_2010'!X138</f>
        <v>0.298</v>
      </c>
      <c r="BR10" s="63">
        <f>'Aggregated Balance-IND_2010'!Y138</f>
        <v>0</v>
      </c>
      <c r="BS10" s="63">
        <f>'Aggregated Balance-IND_2010'!Z138</f>
        <v>0</v>
      </c>
      <c r="BT10" s="63">
        <f>'Aggregated Balance-IND_2010'!AA138</f>
        <v>0</v>
      </c>
      <c r="BU10" s="63">
        <f>'Aggregated Balance-IND_2010'!AB138</f>
        <v>0</v>
      </c>
      <c r="BV10" s="63">
        <f>'Aggregated Balance-IND_2010'!AC138</f>
        <v>0</v>
      </c>
      <c r="BW10" s="63">
        <f>'Aggregated Balance-IND_2010'!AD138</f>
        <v>0.472</v>
      </c>
      <c r="BX10" s="63">
        <f>'Aggregated Balance-IND_2010'!AE138</f>
        <v>0.214</v>
      </c>
      <c r="BY10" s="63">
        <f>'Aggregated Balance-IND_2010'!AF138</f>
        <v>0</v>
      </c>
      <c r="BZ10" s="63">
        <f>'Aggregated Balance-IND_2010'!AG138</f>
        <v>0</v>
      </c>
      <c r="CA10" s="63">
        <f>'Aggregated Balance-IND_2010'!AH138</f>
        <v>0.214</v>
      </c>
      <c r="CB10" s="63">
        <f>'Aggregated Balance-IND_2010'!AI138</f>
        <v>0.043</v>
      </c>
      <c r="CC10" s="63">
        <f>'Aggregated Balance-IND_2010'!AJ138</f>
        <v>0</v>
      </c>
      <c r="CD10" s="63">
        <f>'Aggregated Balance-IND_2010'!AK138</f>
        <v>0</v>
      </c>
      <c r="CE10" s="63">
        <f>'Aggregated Balance-IND_2010'!AL138</f>
        <v>0</v>
      </c>
      <c r="CF10" s="63">
        <f>'Aggregated Balance-IND_2010'!AM138</f>
        <v>0</v>
      </c>
      <c r="CG10" s="63">
        <f>'Aggregated Balance-IND_2010'!AN138</f>
        <v>0.29818</v>
      </c>
      <c r="CH10" s="63">
        <f>'Aggregated Balance-IND_2010'!AO138</f>
        <v>0</v>
      </c>
      <c r="CI10" s="63">
        <f>'Aggregated Balance-IND_2010'!AP138</f>
        <v>0</v>
      </c>
      <c r="CJ10" s="63">
        <f>'Aggregated Balance-IND_2010'!AQ138</f>
        <v>0</v>
      </c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71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2"/>
      <c r="FC10" s="72"/>
      <c r="FD10" s="72"/>
      <c r="FE10" s="72"/>
      <c r="FF10" s="72"/>
      <c r="FG10" s="72"/>
      <c r="FH10" s="72"/>
      <c r="FI10" s="72"/>
      <c r="FJ10" s="72"/>
      <c r="FK10" s="54"/>
      <c r="FL10" s="54"/>
    </row>
    <row r="11" spans="2:168">
      <c r="B11" s="20"/>
      <c r="C11" s="20"/>
      <c r="E11" s="40"/>
      <c r="F11" t="str">
        <f t="shared" si="1"/>
        <v>INDHFO</v>
      </c>
      <c r="G11" s="41">
        <f t="shared" si="2"/>
        <v>0</v>
      </c>
      <c r="H11" s="41">
        <f t="shared" si="3"/>
        <v>-0.0035663311823086</v>
      </c>
      <c r="I11" s="41">
        <f t="shared" si="4"/>
        <v>1.88974131851091e-17</v>
      </c>
      <c r="J11" s="41">
        <f t="shared" si="5"/>
        <v>0</v>
      </c>
      <c r="K11" s="41">
        <f t="shared" si="6"/>
        <v>0</v>
      </c>
      <c r="L11" s="41">
        <f t="shared" si="7"/>
        <v>0</v>
      </c>
      <c r="M11" s="41">
        <f t="shared" si="8"/>
        <v>0</v>
      </c>
      <c r="N11" s="41">
        <f t="shared" si="9"/>
        <v>0</v>
      </c>
      <c r="O11" s="41">
        <f t="shared" si="10"/>
        <v>0</v>
      </c>
      <c r="P11" s="41">
        <f t="shared" si="11"/>
        <v>-1.38743192280075e-17</v>
      </c>
      <c r="Q11" s="41">
        <f t="shared" si="12"/>
        <v>4.26221984269486e-18</v>
      </c>
      <c r="R11" s="41">
        <f t="shared" si="13"/>
        <v>4.74373194592872e-18</v>
      </c>
      <c r="S11" s="41">
        <f t="shared" si="14"/>
        <v>0</v>
      </c>
      <c r="T11" s="41">
        <f t="shared" si="15"/>
        <v>0</v>
      </c>
      <c r="U11" s="41">
        <f t="shared" si="16"/>
        <v>0</v>
      </c>
      <c r="V11" s="41">
        <f t="shared" si="17"/>
        <v>0</v>
      </c>
      <c r="W11" s="41">
        <f t="shared" si="18"/>
        <v>0</v>
      </c>
      <c r="X11" s="41">
        <f t="shared" si="19"/>
        <v>-0.000339537834164024</v>
      </c>
      <c r="Y11" s="41">
        <f t="shared" si="20"/>
        <v>0</v>
      </c>
      <c r="Z11" s="41">
        <f t="shared" si="21"/>
        <v>0</v>
      </c>
      <c r="AA11" s="41">
        <f t="shared" si="22"/>
        <v>0</v>
      </c>
      <c r="AB11" s="41">
        <f t="shared" si="23"/>
        <v>0</v>
      </c>
      <c r="AC11" s="41">
        <f t="shared" si="24"/>
        <v>0</v>
      </c>
      <c r="AD11" s="41">
        <f t="shared" si="25"/>
        <v>-0.00186540451779382</v>
      </c>
      <c r="AE11" s="41">
        <f t="shared" si="26"/>
        <v>-0.0152476322752517</v>
      </c>
      <c r="AF11" s="41">
        <f t="shared" si="27"/>
        <v>0</v>
      </c>
      <c r="AG11" s="53">
        <f t="shared" si="28"/>
        <v>0</v>
      </c>
      <c r="AH11" s="41">
        <f t="shared" si="29"/>
        <v>0</v>
      </c>
      <c r="AI11" s="41">
        <f t="shared" si="30"/>
        <v>0</v>
      </c>
      <c r="AJ11" s="41">
        <f t="shared" si="31"/>
        <v>-0.00231759036144578</v>
      </c>
      <c r="AK11" s="41">
        <f t="shared" si="32"/>
        <v>0</v>
      </c>
      <c r="AL11" s="41">
        <f t="shared" si="33"/>
        <v>-0.0135202656785225</v>
      </c>
      <c r="AM11" s="41">
        <f t="shared" si="34"/>
        <v>0</v>
      </c>
      <c r="AN11" s="41">
        <f t="shared" si="35"/>
        <v>0</v>
      </c>
      <c r="AO11" s="41">
        <f t="shared" si="36"/>
        <v>0</v>
      </c>
      <c r="AP11" s="41">
        <f t="shared" si="37"/>
        <v>0</v>
      </c>
      <c r="AQ11" s="41">
        <f t="shared" si="38"/>
        <v>0</v>
      </c>
      <c r="AR11" s="16"/>
      <c r="AS11" s="16" t="s">
        <v>237</v>
      </c>
      <c r="AT11" s="56" t="str">
        <f>'Aggregated Balance-IND_2010'!A140</f>
        <v>B_101810</v>
      </c>
      <c r="AU11" s="56" t="str">
        <f>'Aggregated Balance-IND_2010'!B140</f>
        <v>Non-Ferrous Metals</v>
      </c>
      <c r="AV11" s="56" t="str">
        <f>'Aggregated Balance-IND_2010'!C140</f>
        <v>PJ</v>
      </c>
      <c r="AW11" s="56" t="str">
        <f>'Aggregated Balance-IND_2010'!D140</f>
        <v>'2010</v>
      </c>
      <c r="AX11" s="56" t="str">
        <f>'Aggregated Balance-IND_2010'!E140</f>
        <v>INDHFO</v>
      </c>
      <c r="AY11" s="56" t="str">
        <f>'Aggregated Balance-IND_2010'!F140</f>
        <v>Heavy Fuel Oil (IND)</v>
      </c>
      <c r="AZ11" s="63">
        <f>'Aggregated Balance-IND_2010'!G140</f>
        <v>0.2</v>
      </c>
      <c r="BA11" s="64">
        <f>'Aggregated Balance-IND_2010'!H140</f>
        <v>0</v>
      </c>
      <c r="BB11" s="63">
        <f>'Aggregated Balance-IND_2010'!I140</f>
        <v>1.16</v>
      </c>
      <c r="BC11" s="63">
        <f>'Aggregated Balance-IND_2010'!J140</f>
        <v>0</v>
      </c>
      <c r="BD11" s="63">
        <f>'Aggregated Balance-IND_2010'!K140</f>
        <v>0</v>
      </c>
      <c r="BE11" s="63">
        <f>'Aggregated Balance-IND_2010'!L140</f>
        <v>0</v>
      </c>
      <c r="BF11" s="63">
        <f>'Aggregated Balance-IND_2010'!M140</f>
        <v>2.625</v>
      </c>
      <c r="BG11" s="63">
        <f>'Aggregated Balance-IND_2010'!N140</f>
        <v>0</v>
      </c>
      <c r="BH11" s="63">
        <f>'Aggregated Balance-IND_2010'!O140</f>
        <v>0</v>
      </c>
      <c r="BI11" s="63">
        <f>'Aggregated Balance-IND_2010'!P140</f>
        <v>3.56</v>
      </c>
      <c r="BJ11" s="63">
        <f>'Aggregated Balance-IND_2010'!Q140</f>
        <v>1.44</v>
      </c>
      <c r="BK11" s="63">
        <f>'Aggregated Balance-IND_2010'!R140</f>
        <v>0.56</v>
      </c>
      <c r="BL11" s="63">
        <f>'Aggregated Balance-IND_2010'!S140</f>
        <v>0.48</v>
      </c>
      <c r="BM11" s="63">
        <f>'Aggregated Balance-IND_2010'!T140</f>
        <v>0.04</v>
      </c>
      <c r="BN11" s="63">
        <f>'Aggregated Balance-IND_2010'!U140</f>
        <v>0</v>
      </c>
      <c r="BO11" s="63">
        <f>'Aggregated Balance-IND_2010'!V140</f>
        <v>7.6</v>
      </c>
      <c r="BP11" s="63">
        <f>'Aggregated Balance-IND_2010'!W140</f>
        <v>0</v>
      </c>
      <c r="BQ11" s="63">
        <f>'Aggregated Balance-IND_2010'!X140</f>
        <v>0</v>
      </c>
      <c r="BR11" s="63">
        <f>'Aggregated Balance-IND_2010'!Y140</f>
        <v>0</v>
      </c>
      <c r="BS11" s="63">
        <f>'Aggregated Balance-IND_2010'!Z140</f>
        <v>0</v>
      </c>
      <c r="BT11" s="63">
        <f>'Aggregated Balance-IND_2010'!AA140</f>
        <v>0</v>
      </c>
      <c r="BU11" s="63">
        <f>'Aggregated Balance-IND_2010'!AB140</f>
        <v>0</v>
      </c>
      <c r="BV11" s="63">
        <f>'Aggregated Balance-IND_2010'!AC140</f>
        <v>0</v>
      </c>
      <c r="BW11" s="63">
        <f>'Aggregated Balance-IND_2010'!AD140</f>
        <v>0.07</v>
      </c>
      <c r="BX11" s="63">
        <f>'Aggregated Balance-IND_2010'!AE140</f>
        <v>0.12</v>
      </c>
      <c r="BY11" s="63">
        <f>'Aggregated Balance-IND_2010'!AF140</f>
        <v>0</v>
      </c>
      <c r="BZ11" s="63">
        <f>'Aggregated Balance-IND_2010'!AG140</f>
        <v>0</v>
      </c>
      <c r="CA11" s="63">
        <f>'Aggregated Balance-IND_2010'!AH140</f>
        <v>0.24</v>
      </c>
      <c r="CB11" s="63">
        <f>'Aggregated Balance-IND_2010'!AI140</f>
        <v>0.08</v>
      </c>
      <c r="CC11" s="63">
        <f>'Aggregated Balance-IND_2010'!AJ140</f>
        <v>0</v>
      </c>
      <c r="CD11" s="63">
        <f>'Aggregated Balance-IND_2010'!AK140</f>
        <v>0</v>
      </c>
      <c r="CE11" s="63">
        <f>'Aggregated Balance-IND_2010'!AL140</f>
        <v>0</v>
      </c>
      <c r="CF11" s="63">
        <f>'Aggregated Balance-IND_2010'!AM140</f>
        <v>0</v>
      </c>
      <c r="CG11" s="63">
        <f>'Aggregated Balance-IND_2010'!AN140</f>
        <v>1.96001</v>
      </c>
      <c r="CH11" s="63">
        <f>'Aggregated Balance-IND_2010'!AO140</f>
        <v>0.04</v>
      </c>
      <c r="CI11" s="63">
        <f>'Aggregated Balance-IND_2010'!AP140</f>
        <v>0</v>
      </c>
      <c r="CJ11" s="63">
        <f>'Aggregated Balance-IND_2010'!AQ140</f>
        <v>0.04</v>
      </c>
      <c r="CL11" s="54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4"/>
      <c r="DY11" s="71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2"/>
      <c r="FC11" s="72"/>
      <c r="FD11" s="72"/>
      <c r="FE11" s="72"/>
      <c r="FF11" s="72"/>
      <c r="FG11" s="72"/>
      <c r="FH11" s="72"/>
      <c r="FI11" s="72"/>
      <c r="FJ11" s="72"/>
      <c r="FK11" s="54"/>
      <c r="FL11" s="54"/>
    </row>
    <row r="12" spans="2:168">
      <c r="B12" s="20"/>
      <c r="C12" s="20"/>
      <c r="E12" s="40"/>
      <c r="F12" t="str">
        <f t="shared" si="1"/>
        <v>INDGAS</v>
      </c>
      <c r="G12" s="41">
        <f t="shared" si="2"/>
        <v>8.39267122264376e-18</v>
      </c>
      <c r="H12" s="41">
        <f t="shared" si="3"/>
        <v>0</v>
      </c>
      <c r="I12" s="41">
        <f t="shared" si="4"/>
        <v>0</v>
      </c>
      <c r="J12" s="41">
        <f t="shared" si="5"/>
        <v>0</v>
      </c>
      <c r="K12" s="41">
        <f t="shared" si="6"/>
        <v>0</v>
      </c>
      <c r="L12" s="41">
        <f t="shared" si="7"/>
        <v>8.47822088297179e-17</v>
      </c>
      <c r="M12" s="41">
        <f t="shared" si="8"/>
        <v>0</v>
      </c>
      <c r="N12" s="41">
        <f t="shared" si="9"/>
        <v>0</v>
      </c>
      <c r="O12" s="41">
        <f t="shared" si="10"/>
        <v>-5.73462306108035e-17</v>
      </c>
      <c r="P12" s="41">
        <f t="shared" si="11"/>
        <v>1.73428990350093e-18</v>
      </c>
      <c r="Q12" s="41">
        <f t="shared" si="12"/>
        <v>0</v>
      </c>
      <c r="R12" s="41">
        <f t="shared" si="13"/>
        <v>-0.00567424371902239</v>
      </c>
      <c r="S12" s="41">
        <f t="shared" si="14"/>
        <v>-2.40600953460687e-17</v>
      </c>
      <c r="T12" s="41">
        <f t="shared" si="15"/>
        <v>-0.000614035087719304</v>
      </c>
      <c r="U12" s="41">
        <f t="shared" si="16"/>
        <v>6.34141382050639e-17</v>
      </c>
      <c r="V12" s="41">
        <f t="shared" si="17"/>
        <v>0</v>
      </c>
      <c r="W12" s="41">
        <f t="shared" si="18"/>
        <v>-0.00308651543696044</v>
      </c>
      <c r="X12" s="41">
        <f t="shared" si="19"/>
        <v>-1.88642335403006e-17</v>
      </c>
      <c r="Y12" s="41">
        <f t="shared" si="20"/>
        <v>0</v>
      </c>
      <c r="Z12" s="41">
        <f t="shared" si="21"/>
        <v>0</v>
      </c>
      <c r="AA12" s="41">
        <f t="shared" si="22"/>
        <v>0</v>
      </c>
      <c r="AB12" s="41">
        <f t="shared" si="23"/>
        <v>0</v>
      </c>
      <c r="AC12" s="41">
        <f t="shared" si="24"/>
        <v>-5.02090731107614e-18</v>
      </c>
      <c r="AD12" s="41">
        <f t="shared" si="25"/>
        <v>-1.91499645473436e-19</v>
      </c>
      <c r="AE12" s="41">
        <f t="shared" si="26"/>
        <v>-4.01037801824231e-17</v>
      </c>
      <c r="AF12" s="41">
        <f t="shared" si="27"/>
        <v>0</v>
      </c>
      <c r="AG12" s="53">
        <f t="shared" si="28"/>
        <v>0</v>
      </c>
      <c r="AH12" s="41">
        <f t="shared" si="29"/>
        <v>6.0585819470071e-19</v>
      </c>
      <c r="AI12" s="41">
        <f t="shared" si="30"/>
        <v>0</v>
      </c>
      <c r="AJ12" s="41">
        <f t="shared" si="31"/>
        <v>-5.39362137886298e-18</v>
      </c>
      <c r="AK12" s="41">
        <f t="shared" si="32"/>
        <v>0</v>
      </c>
      <c r="AL12" s="41">
        <f t="shared" si="33"/>
        <v>-0.00315782125392316</v>
      </c>
      <c r="AM12" s="41">
        <f t="shared" si="34"/>
        <v>-0.00598380581377217</v>
      </c>
      <c r="AN12" s="41">
        <f t="shared" si="35"/>
        <v>0</v>
      </c>
      <c r="AO12" s="41">
        <f t="shared" si="36"/>
        <v>-0.000611500621118012</v>
      </c>
      <c r="AP12" s="41">
        <f t="shared" si="37"/>
        <v>0</v>
      </c>
      <c r="AQ12" s="41">
        <f t="shared" si="38"/>
        <v>0</v>
      </c>
      <c r="AR12" s="16"/>
      <c r="AS12" s="16" t="s">
        <v>239</v>
      </c>
      <c r="AT12" s="56" t="str">
        <f>'Aggregated Balance-IND_2010'!A142</f>
        <v>B_101810</v>
      </c>
      <c r="AU12" s="56" t="str">
        <f>'Aggregated Balance-IND_2010'!B142</f>
        <v>Non-Ferrous Metals</v>
      </c>
      <c r="AV12" s="56" t="str">
        <f>'Aggregated Balance-IND_2010'!C142</f>
        <v>PJ</v>
      </c>
      <c r="AW12" s="56" t="str">
        <f>'Aggregated Balance-IND_2010'!D142</f>
        <v>'2010</v>
      </c>
      <c r="AX12" s="56" t="str">
        <f>'Aggregated Balance-IND_2010'!E142</f>
        <v>INDGAS</v>
      </c>
      <c r="AY12" s="56" t="str">
        <f>'Aggregated Balance-IND_2010'!F142</f>
        <v>Natural Gas (IND)</v>
      </c>
      <c r="AZ12" s="63">
        <f>'Aggregated Balance-IND_2010'!G142</f>
        <v>3.773</v>
      </c>
      <c r="BA12" s="64">
        <f>'Aggregated Balance-IND_2010'!H142</f>
        <v>4.585</v>
      </c>
      <c r="BB12" s="63">
        <f>'Aggregated Balance-IND_2010'!I142</f>
        <v>0.798</v>
      </c>
      <c r="BC12" s="63">
        <f>'Aggregated Balance-IND_2010'!J142</f>
        <v>1.02212</v>
      </c>
      <c r="BD12" s="63">
        <f>'Aggregated Balance-IND_2010'!K142</f>
        <v>0</v>
      </c>
      <c r="BE12" s="63">
        <f>'Aggregated Balance-IND_2010'!L142</f>
        <v>1.692</v>
      </c>
      <c r="BF12" s="63">
        <f>'Aggregated Balance-IND_2010'!M142</f>
        <v>32.19</v>
      </c>
      <c r="BG12" s="63">
        <f>'Aggregated Balance-IND_2010'!N142</f>
        <v>0</v>
      </c>
      <c r="BH12" s="63">
        <f>'Aggregated Balance-IND_2010'!O142</f>
        <v>0.054</v>
      </c>
      <c r="BI12" s="63">
        <f>'Aggregated Balance-IND_2010'!P142</f>
        <v>2.676</v>
      </c>
      <c r="BJ12" s="63">
        <f>'Aggregated Balance-IND_2010'!Q142</f>
        <v>14.568</v>
      </c>
      <c r="BK12" s="63">
        <f>'Aggregated Balance-IND_2010'!R142</f>
        <v>0.056</v>
      </c>
      <c r="BL12" s="63">
        <f>'Aggregated Balance-IND_2010'!S142</f>
        <v>8.827</v>
      </c>
      <c r="BM12" s="63">
        <f>'Aggregated Balance-IND_2010'!T142</f>
        <v>0.014</v>
      </c>
      <c r="BN12" s="63">
        <f>'Aggregated Balance-IND_2010'!U142</f>
        <v>3.375</v>
      </c>
      <c r="BO12" s="63">
        <f>'Aggregated Balance-IND_2010'!V142</f>
        <v>7.414</v>
      </c>
      <c r="BP12" s="63">
        <f>'Aggregated Balance-IND_2010'!W142</f>
        <v>0</v>
      </c>
      <c r="BQ12" s="63">
        <f>'Aggregated Balance-IND_2010'!X142</f>
        <v>17.116</v>
      </c>
      <c r="BR12" s="63">
        <f>'Aggregated Balance-IND_2010'!Y142</f>
        <v>0.032</v>
      </c>
      <c r="BS12" s="63">
        <f>'Aggregated Balance-IND_2010'!Z142</f>
        <v>0</v>
      </c>
      <c r="BT12" s="63">
        <f>'Aggregated Balance-IND_2010'!AA142</f>
        <v>0.134</v>
      </c>
      <c r="BU12" s="63">
        <f>'Aggregated Balance-IND_2010'!AB142</f>
        <v>0</v>
      </c>
      <c r="BV12" s="63">
        <f>'Aggregated Balance-IND_2010'!AC142</f>
        <v>3.604</v>
      </c>
      <c r="BW12" s="63">
        <f>'Aggregated Balance-IND_2010'!AD142</f>
        <v>3.128</v>
      </c>
      <c r="BX12" s="63">
        <f>'Aggregated Balance-IND_2010'!AE142</f>
        <v>7.042</v>
      </c>
      <c r="BY12" s="63">
        <f>'Aggregated Balance-IND_2010'!AF142</f>
        <v>0.268</v>
      </c>
      <c r="BZ12" s="63">
        <f>'Aggregated Balance-IND_2010'!AG142</f>
        <v>0</v>
      </c>
      <c r="CA12" s="63">
        <f>'Aggregated Balance-IND_2010'!AH142</f>
        <v>0.317</v>
      </c>
      <c r="CB12" s="63">
        <f>'Aggregated Balance-IND_2010'!AI142</f>
        <v>0.939</v>
      </c>
      <c r="CC12" s="63">
        <f>'Aggregated Balance-IND_2010'!AJ142</f>
        <v>1.34</v>
      </c>
      <c r="CD12" s="63">
        <f>'Aggregated Balance-IND_2010'!AK142</f>
        <v>8.564</v>
      </c>
      <c r="CE12" s="63">
        <f>'Aggregated Balance-IND_2010'!AL142</f>
        <v>0</v>
      </c>
      <c r="CF12" s="63">
        <f>'Aggregated Balance-IND_2010'!AM142</f>
        <v>1.08689</v>
      </c>
      <c r="CG12" s="63">
        <f>'Aggregated Balance-IND_2010'!AN142</f>
        <v>0</v>
      </c>
      <c r="CH12" s="63">
        <f>'Aggregated Balance-IND_2010'!AO142</f>
        <v>0</v>
      </c>
      <c r="CI12" s="63">
        <f>'Aggregated Balance-IND_2010'!AP142</f>
        <v>0</v>
      </c>
      <c r="CJ12" s="63">
        <f>'Aggregated Balance-IND_2010'!AQ142</f>
        <v>2.255</v>
      </c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71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2"/>
      <c r="FC12" s="72"/>
      <c r="FD12" s="72"/>
      <c r="FE12" s="72"/>
      <c r="FF12" s="72"/>
      <c r="FG12" s="72"/>
      <c r="FH12" s="72"/>
      <c r="FI12" s="72"/>
      <c r="FJ12" s="72"/>
      <c r="FK12" s="54"/>
      <c r="FL12" s="54"/>
    </row>
    <row r="13" spans="2:168">
      <c r="B13" s="20"/>
      <c r="C13" s="20"/>
      <c r="E13" s="40"/>
      <c r="F13" t="str">
        <f t="shared" si="1"/>
        <v>INDBIO</v>
      </c>
      <c r="G13" s="41">
        <f t="shared" si="2"/>
        <v>0</v>
      </c>
      <c r="H13" s="41">
        <f t="shared" si="3"/>
        <v>0</v>
      </c>
      <c r="I13" s="41">
        <f t="shared" si="4"/>
        <v>0</v>
      </c>
      <c r="J13" s="41">
        <f t="shared" si="5"/>
        <v>0</v>
      </c>
      <c r="K13" s="41">
        <f t="shared" si="6"/>
        <v>0</v>
      </c>
      <c r="L13" s="41">
        <f t="shared" si="7"/>
        <v>0</v>
      </c>
      <c r="M13" s="41">
        <f t="shared" si="8"/>
        <v>0</v>
      </c>
      <c r="N13" s="41">
        <f t="shared" si="9"/>
        <v>0</v>
      </c>
      <c r="O13" s="41">
        <f t="shared" si="10"/>
        <v>0</v>
      </c>
      <c r="P13" s="41">
        <f t="shared" si="11"/>
        <v>0</v>
      </c>
      <c r="Q13" s="41">
        <f t="shared" si="12"/>
        <v>0</v>
      </c>
      <c r="R13" s="41">
        <f t="shared" si="13"/>
        <v>0</v>
      </c>
      <c r="S13" s="41">
        <f t="shared" si="14"/>
        <v>0</v>
      </c>
      <c r="T13" s="41">
        <f t="shared" si="15"/>
        <v>0</v>
      </c>
      <c r="U13" s="41">
        <f t="shared" si="16"/>
        <v>0</v>
      </c>
      <c r="V13" s="41">
        <f t="shared" si="17"/>
        <v>0</v>
      </c>
      <c r="W13" s="41">
        <f t="shared" si="18"/>
        <v>0</v>
      </c>
      <c r="X13" s="41">
        <f t="shared" si="19"/>
        <v>0</v>
      </c>
      <c r="Y13" s="41">
        <f t="shared" si="20"/>
        <v>0</v>
      </c>
      <c r="Z13" s="41">
        <f t="shared" si="21"/>
        <v>0</v>
      </c>
      <c r="AA13" s="41">
        <f t="shared" si="22"/>
        <v>0</v>
      </c>
      <c r="AB13" s="41">
        <f t="shared" si="23"/>
        <v>0</v>
      </c>
      <c r="AC13" s="41">
        <f t="shared" si="24"/>
        <v>0</v>
      </c>
      <c r="AD13" s="41">
        <f t="shared" si="25"/>
        <v>0</v>
      </c>
      <c r="AE13" s="41">
        <f t="shared" si="26"/>
        <v>0</v>
      </c>
      <c r="AF13" s="41">
        <f t="shared" si="27"/>
        <v>0</v>
      </c>
      <c r="AG13" s="53">
        <f t="shared" si="28"/>
        <v>0</v>
      </c>
      <c r="AH13" s="41">
        <f t="shared" si="29"/>
        <v>0</v>
      </c>
      <c r="AI13" s="41">
        <f t="shared" si="30"/>
        <v>0</v>
      </c>
      <c r="AJ13" s="41">
        <f t="shared" si="31"/>
        <v>0</v>
      </c>
      <c r="AK13" s="41">
        <f t="shared" si="32"/>
        <v>0</v>
      </c>
      <c r="AL13" s="41">
        <f t="shared" si="33"/>
        <v>0</v>
      </c>
      <c r="AM13" s="41">
        <f t="shared" si="34"/>
        <v>0</v>
      </c>
      <c r="AN13" s="41">
        <f t="shared" si="35"/>
        <v>0</v>
      </c>
      <c r="AO13" s="41">
        <f t="shared" si="36"/>
        <v>0</v>
      </c>
      <c r="AP13" s="41">
        <f t="shared" si="37"/>
        <v>0</v>
      </c>
      <c r="AQ13" s="41">
        <f t="shared" si="38"/>
        <v>0</v>
      </c>
      <c r="AR13" s="16"/>
      <c r="AS13" s="16" t="s">
        <v>244</v>
      </c>
      <c r="AT13" s="56" t="str">
        <f>'Aggregated Balance-IND_2010'!A147</f>
        <v>B_101810</v>
      </c>
      <c r="AU13" s="56" t="str">
        <f>'Aggregated Balance-IND_2010'!B147</f>
        <v>Non-Ferrous Metals</v>
      </c>
      <c r="AV13" s="56" t="str">
        <f>'Aggregated Balance-IND_2010'!C147</f>
        <v>PJ</v>
      </c>
      <c r="AW13" s="56" t="str">
        <f>'Aggregated Balance-IND_2010'!D147</f>
        <v>'2010</v>
      </c>
      <c r="AX13" s="56" t="str">
        <f>'Aggregated Balance-IND_2010'!E147</f>
        <v>INDBIO</v>
      </c>
      <c r="AY13" s="56" t="str">
        <f>'Aggregated Balance-IND_2010'!F147</f>
        <v>Biomass (IND)</v>
      </c>
      <c r="AZ13" s="63">
        <f>'Aggregated Balance-IND_2010'!G147</f>
        <v>0</v>
      </c>
      <c r="BA13" s="64">
        <f>'Aggregated Balance-IND_2010'!H147</f>
        <v>0</v>
      </c>
      <c r="BB13" s="63">
        <f>'Aggregated Balance-IND_2010'!I147</f>
        <v>0.001</v>
      </c>
      <c r="BC13" s="63">
        <f>'Aggregated Balance-IND_2010'!J147</f>
        <v>0</v>
      </c>
      <c r="BD13" s="63">
        <f>'Aggregated Balance-IND_2010'!K147</f>
        <v>0</v>
      </c>
      <c r="BE13" s="63">
        <f>'Aggregated Balance-IND_2010'!L147</f>
        <v>0</v>
      </c>
      <c r="BF13" s="63">
        <f>'Aggregated Balance-IND_2010'!M147</f>
        <v>0.017</v>
      </c>
      <c r="BG13" s="63">
        <f>'Aggregated Balance-IND_2010'!N147</f>
        <v>0</v>
      </c>
      <c r="BH13" s="63">
        <f>'Aggregated Balance-IND_2010'!O147</f>
        <v>0</v>
      </c>
      <c r="BI13" s="63">
        <f>'Aggregated Balance-IND_2010'!P147</f>
        <v>0</v>
      </c>
      <c r="BJ13" s="63">
        <f>'Aggregated Balance-IND_2010'!Q147</f>
        <v>0.001</v>
      </c>
      <c r="BK13" s="63">
        <f>'Aggregated Balance-IND_2010'!R147</f>
        <v>0</v>
      </c>
      <c r="BL13" s="63">
        <f>'Aggregated Balance-IND_2010'!S147</f>
        <v>0</v>
      </c>
      <c r="BM13" s="63">
        <f>'Aggregated Balance-IND_2010'!T147</f>
        <v>0.005</v>
      </c>
      <c r="BN13" s="63">
        <f>'Aggregated Balance-IND_2010'!U147</f>
        <v>0</v>
      </c>
      <c r="BO13" s="63">
        <f>'Aggregated Balance-IND_2010'!V147</f>
        <v>0</v>
      </c>
      <c r="BP13" s="63">
        <f>'Aggregated Balance-IND_2010'!W147</f>
        <v>0</v>
      </c>
      <c r="BQ13" s="63">
        <f>'Aggregated Balance-IND_2010'!X147</f>
        <v>0</v>
      </c>
      <c r="BR13" s="63">
        <f>'Aggregated Balance-IND_2010'!Y147</f>
        <v>0</v>
      </c>
      <c r="BS13" s="63">
        <f>'Aggregated Balance-IND_2010'!Z147</f>
        <v>0</v>
      </c>
      <c r="BT13" s="63">
        <f>'Aggregated Balance-IND_2010'!AA147</f>
        <v>0</v>
      </c>
      <c r="BU13" s="63">
        <f>'Aggregated Balance-IND_2010'!AB147</f>
        <v>0</v>
      </c>
      <c r="BV13" s="63">
        <f>'Aggregated Balance-IND_2010'!AC147</f>
        <v>0</v>
      </c>
      <c r="BW13" s="63">
        <f>'Aggregated Balance-IND_2010'!AD147</f>
        <v>0.006</v>
      </c>
      <c r="BX13" s="63">
        <f>'Aggregated Balance-IND_2010'!AE147</f>
        <v>0</v>
      </c>
      <c r="BY13" s="63">
        <f>'Aggregated Balance-IND_2010'!AF147</f>
        <v>0.277</v>
      </c>
      <c r="BZ13" s="63">
        <f>'Aggregated Balance-IND_2010'!AG147</f>
        <v>0</v>
      </c>
      <c r="CA13" s="63">
        <f>'Aggregated Balance-IND_2010'!AH147</f>
        <v>0</v>
      </c>
      <c r="CB13" s="63">
        <f>'Aggregated Balance-IND_2010'!AI147</f>
        <v>0</v>
      </c>
      <c r="CC13" s="63">
        <f>'Aggregated Balance-IND_2010'!AJ147</f>
        <v>0</v>
      </c>
      <c r="CD13" s="63">
        <f>'Aggregated Balance-IND_2010'!AK147</f>
        <v>0</v>
      </c>
      <c r="CE13" s="63">
        <f>'Aggregated Balance-IND_2010'!AL147</f>
        <v>0</v>
      </c>
      <c r="CF13" s="63">
        <f>'Aggregated Balance-IND_2010'!AM147</f>
        <v>0</v>
      </c>
      <c r="CG13" s="63">
        <f>'Aggregated Balance-IND_2010'!AN147</f>
        <v>0</v>
      </c>
      <c r="CH13" s="63">
        <f>'Aggregated Balance-IND_2010'!AO147</f>
        <v>0</v>
      </c>
      <c r="CI13" s="63">
        <f>'Aggregated Balance-IND_2010'!AP147</f>
        <v>0</v>
      </c>
      <c r="CJ13" s="63">
        <f>'Aggregated Balance-IND_2010'!AQ147</f>
        <v>0</v>
      </c>
      <c r="CL13" s="54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4"/>
      <c r="DY13" s="71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2"/>
      <c r="FC13" s="72"/>
      <c r="FD13" s="72"/>
      <c r="FE13" s="72"/>
      <c r="FF13" s="72"/>
      <c r="FG13" s="72"/>
      <c r="FH13" s="72"/>
      <c r="FI13" s="72"/>
      <c r="FJ13" s="72"/>
      <c r="FK13" s="54"/>
      <c r="FL13" s="54"/>
    </row>
    <row r="14" spans="2:168">
      <c r="B14" s="20"/>
      <c r="C14" s="20"/>
      <c r="E14" s="40"/>
      <c r="F14" t="str">
        <f t="shared" si="1"/>
        <v>INDSLU</v>
      </c>
      <c r="G14" s="41">
        <f t="shared" si="2"/>
        <v>0</v>
      </c>
      <c r="H14" s="41">
        <f t="shared" si="3"/>
        <v>0</v>
      </c>
      <c r="I14" s="41">
        <f t="shared" si="4"/>
        <v>0</v>
      </c>
      <c r="J14" s="41">
        <f t="shared" si="5"/>
        <v>0</v>
      </c>
      <c r="K14" s="41">
        <f t="shared" si="6"/>
        <v>0</v>
      </c>
      <c r="L14" s="41">
        <f t="shared" si="7"/>
        <v>0</v>
      </c>
      <c r="M14" s="41">
        <f t="shared" si="8"/>
        <v>0</v>
      </c>
      <c r="N14" s="41">
        <f t="shared" si="9"/>
        <v>0</v>
      </c>
      <c r="O14" s="41">
        <f t="shared" si="10"/>
        <v>0</v>
      </c>
      <c r="P14" s="41">
        <f t="shared" si="11"/>
        <v>0</v>
      </c>
      <c r="Q14" s="41">
        <f t="shared" si="12"/>
        <v>0</v>
      </c>
      <c r="R14" s="41">
        <f t="shared" si="13"/>
        <v>0</v>
      </c>
      <c r="S14" s="41">
        <f t="shared" si="14"/>
        <v>0</v>
      </c>
      <c r="T14" s="41">
        <f t="shared" si="15"/>
        <v>0</v>
      </c>
      <c r="U14" s="41">
        <f t="shared" si="16"/>
        <v>0</v>
      </c>
      <c r="V14" s="41">
        <f t="shared" si="17"/>
        <v>0</v>
      </c>
      <c r="W14" s="41">
        <f t="shared" si="18"/>
        <v>0</v>
      </c>
      <c r="X14" s="41">
        <f t="shared" si="19"/>
        <v>0</v>
      </c>
      <c r="Y14" s="41">
        <f t="shared" si="20"/>
        <v>0</v>
      </c>
      <c r="Z14" s="41">
        <f t="shared" si="21"/>
        <v>0</v>
      </c>
      <c r="AA14" s="41">
        <f t="shared" si="22"/>
        <v>0</v>
      </c>
      <c r="AB14" s="41">
        <f t="shared" si="23"/>
        <v>0</v>
      </c>
      <c r="AC14" s="41">
        <f t="shared" si="24"/>
        <v>0</v>
      </c>
      <c r="AD14" s="41">
        <f t="shared" si="25"/>
        <v>0</v>
      </c>
      <c r="AE14" s="41">
        <f t="shared" si="26"/>
        <v>0</v>
      </c>
      <c r="AF14" s="41">
        <f t="shared" si="27"/>
        <v>0</v>
      </c>
      <c r="AG14" s="53">
        <f t="shared" si="28"/>
        <v>0</v>
      </c>
      <c r="AH14" s="41">
        <f t="shared" si="29"/>
        <v>0</v>
      </c>
      <c r="AI14" s="41">
        <f t="shared" si="30"/>
        <v>0</v>
      </c>
      <c r="AJ14" s="41">
        <f t="shared" si="31"/>
        <v>0</v>
      </c>
      <c r="AK14" s="41">
        <f t="shared" si="32"/>
        <v>0</v>
      </c>
      <c r="AL14" s="41">
        <f t="shared" si="33"/>
        <v>0</v>
      </c>
      <c r="AM14" s="41">
        <f t="shared" si="34"/>
        <v>0</v>
      </c>
      <c r="AN14" s="41">
        <f t="shared" si="35"/>
        <v>0</v>
      </c>
      <c r="AO14" s="41">
        <f t="shared" si="36"/>
        <v>0</v>
      </c>
      <c r="AP14" s="41">
        <f t="shared" si="37"/>
        <v>0</v>
      </c>
      <c r="AQ14" s="41">
        <f t="shared" si="38"/>
        <v>0</v>
      </c>
      <c r="AR14" s="16"/>
      <c r="AS14" s="16" t="s">
        <v>246</v>
      </c>
      <c r="AT14" s="56" t="str">
        <f>'Aggregated Balance-IND_2010'!A149</f>
        <v>B_101810</v>
      </c>
      <c r="AU14" s="56" t="str">
        <f>'Aggregated Balance-IND_2010'!B149</f>
        <v>Non-Ferrous Metals</v>
      </c>
      <c r="AV14" s="56" t="str">
        <f>'Aggregated Balance-IND_2010'!C149</f>
        <v>PJ</v>
      </c>
      <c r="AW14" s="56" t="str">
        <f>'Aggregated Balance-IND_2010'!D149</f>
        <v>'2010</v>
      </c>
      <c r="AX14" s="56" t="str">
        <f>'Aggregated Balance-IND_2010'!E149</f>
        <v>INDSLU</v>
      </c>
      <c r="AY14" s="56" t="str">
        <f>'Aggregated Balance-IND_2010'!F149</f>
        <v>Industrial Waste-Sludge (IND)</v>
      </c>
      <c r="AZ14" s="63">
        <f>'Aggregated Balance-IND_2010'!G149</f>
        <v>0</v>
      </c>
      <c r="BA14" s="64">
        <f>'Aggregated Balance-IND_2010'!H149</f>
        <v>0</v>
      </c>
      <c r="BB14" s="63">
        <f>'Aggregated Balance-IND_2010'!I149</f>
        <v>0</v>
      </c>
      <c r="BC14" s="63">
        <f>'Aggregated Balance-IND_2010'!J149</f>
        <v>0</v>
      </c>
      <c r="BD14" s="63">
        <f>'Aggregated Balance-IND_2010'!K149</f>
        <v>0</v>
      </c>
      <c r="BE14" s="63">
        <f>'Aggregated Balance-IND_2010'!L149</f>
        <v>0</v>
      </c>
      <c r="BF14" s="63">
        <f>'Aggregated Balance-IND_2010'!M149</f>
        <v>0.312</v>
      </c>
      <c r="BG14" s="63">
        <f>'Aggregated Balance-IND_2010'!N149</f>
        <v>0</v>
      </c>
      <c r="BH14" s="63">
        <f>'Aggregated Balance-IND_2010'!O149</f>
        <v>0</v>
      </c>
      <c r="BI14" s="63">
        <f>'Aggregated Balance-IND_2010'!P149</f>
        <v>0</v>
      </c>
      <c r="BJ14" s="63">
        <f>'Aggregated Balance-IND_2010'!Q149</f>
        <v>0</v>
      </c>
      <c r="BK14" s="63">
        <f>'Aggregated Balance-IND_2010'!R149</f>
        <v>0</v>
      </c>
      <c r="BL14" s="63">
        <f>'Aggregated Balance-IND_2010'!S149</f>
        <v>0</v>
      </c>
      <c r="BM14" s="63">
        <f>'Aggregated Balance-IND_2010'!T149</f>
        <v>0</v>
      </c>
      <c r="BN14" s="63">
        <f>'Aggregated Balance-IND_2010'!U149</f>
        <v>0</v>
      </c>
      <c r="BO14" s="63">
        <f>'Aggregated Balance-IND_2010'!V149</f>
        <v>0</v>
      </c>
      <c r="BP14" s="63">
        <f>'Aggregated Balance-IND_2010'!W149</f>
        <v>0</v>
      </c>
      <c r="BQ14" s="63">
        <f>'Aggregated Balance-IND_2010'!X149</f>
        <v>0</v>
      </c>
      <c r="BR14" s="63">
        <f>'Aggregated Balance-IND_2010'!Y149</f>
        <v>0</v>
      </c>
      <c r="BS14" s="63">
        <f>'Aggregated Balance-IND_2010'!Z149</f>
        <v>0</v>
      </c>
      <c r="BT14" s="63">
        <f>'Aggregated Balance-IND_2010'!AA149</f>
        <v>0</v>
      </c>
      <c r="BU14" s="63">
        <f>'Aggregated Balance-IND_2010'!AB149</f>
        <v>0</v>
      </c>
      <c r="BV14" s="63">
        <f>'Aggregated Balance-IND_2010'!AC149</f>
        <v>0</v>
      </c>
      <c r="BW14" s="63">
        <f>'Aggregated Balance-IND_2010'!AD149</f>
        <v>0</v>
      </c>
      <c r="BX14" s="63">
        <f>'Aggregated Balance-IND_2010'!AE149</f>
        <v>0</v>
      </c>
      <c r="BY14" s="63">
        <f>'Aggregated Balance-IND_2010'!AF149</f>
        <v>0</v>
      </c>
      <c r="BZ14" s="63">
        <f>'Aggregated Balance-IND_2010'!AG149</f>
        <v>0</v>
      </c>
      <c r="CA14" s="63">
        <f>'Aggregated Balance-IND_2010'!AH149</f>
        <v>0</v>
      </c>
      <c r="CB14" s="63">
        <f>'Aggregated Balance-IND_2010'!AI149</f>
        <v>0</v>
      </c>
      <c r="CC14" s="63">
        <f>'Aggregated Balance-IND_2010'!AJ149</f>
        <v>0</v>
      </c>
      <c r="CD14" s="63">
        <f>'Aggregated Balance-IND_2010'!AK149</f>
        <v>0</v>
      </c>
      <c r="CE14" s="63">
        <f>'Aggregated Balance-IND_2010'!AL149</f>
        <v>0</v>
      </c>
      <c r="CF14" s="63">
        <f>'Aggregated Balance-IND_2010'!AM149</f>
        <v>0</v>
      </c>
      <c r="CG14" s="63">
        <f>'Aggregated Balance-IND_2010'!AN149</f>
        <v>0</v>
      </c>
      <c r="CH14" s="63">
        <f>'Aggregated Balance-IND_2010'!AO149</f>
        <v>0</v>
      </c>
      <c r="CI14" s="63">
        <f>'Aggregated Balance-IND_2010'!AP149</f>
        <v>0</v>
      </c>
      <c r="CJ14" s="63">
        <f>'Aggregated Balance-IND_2010'!AQ149</f>
        <v>0</v>
      </c>
      <c r="CL14" s="5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54"/>
      <c r="DY14" s="71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2"/>
      <c r="FC14" s="72"/>
      <c r="FD14" s="72"/>
      <c r="FE14" s="72"/>
      <c r="FF14" s="72"/>
      <c r="FG14" s="72"/>
      <c r="FH14" s="72"/>
      <c r="FI14" s="72"/>
      <c r="FJ14" s="72"/>
      <c r="FK14" s="54"/>
      <c r="FL14" s="54"/>
    </row>
    <row r="15" spans="2:168">
      <c r="B15" s="20"/>
      <c r="C15" s="20"/>
      <c r="E15" s="40"/>
      <c r="F15" t="str">
        <f t="shared" si="1"/>
        <v>INDELC</v>
      </c>
      <c r="G15" s="41">
        <f t="shared" si="2"/>
        <v>0</v>
      </c>
      <c r="H15" s="41">
        <f t="shared" si="3"/>
        <v>-7.93796067298351e-17</v>
      </c>
      <c r="I15" s="41">
        <f t="shared" si="4"/>
        <v>0</v>
      </c>
      <c r="J15" s="41">
        <f t="shared" si="5"/>
        <v>4.58481872801033e-17</v>
      </c>
      <c r="K15" s="41">
        <f t="shared" si="6"/>
        <v>0</v>
      </c>
      <c r="L15" s="41">
        <f t="shared" si="7"/>
        <v>-2.11955522074295e-17</v>
      </c>
      <c r="M15" s="41">
        <f t="shared" si="8"/>
        <v>0</v>
      </c>
      <c r="N15" s="41">
        <f t="shared" si="9"/>
        <v>0</v>
      </c>
      <c r="O15" s="41">
        <f t="shared" si="10"/>
        <v>0</v>
      </c>
      <c r="P15" s="41">
        <f t="shared" si="11"/>
        <v>0</v>
      </c>
      <c r="Q15" s="41">
        <f t="shared" si="12"/>
        <v>0</v>
      </c>
      <c r="R15" s="41">
        <f t="shared" si="13"/>
        <v>-7.58997111348594e-17</v>
      </c>
      <c r="S15" s="41">
        <f t="shared" si="14"/>
        <v>9.62403813842747e-17</v>
      </c>
      <c r="T15" s="41">
        <f t="shared" si="15"/>
        <v>0</v>
      </c>
      <c r="U15" s="41">
        <f t="shared" si="16"/>
        <v>1.5853534551266e-17</v>
      </c>
      <c r="V15" s="41">
        <f t="shared" si="17"/>
        <v>0</v>
      </c>
      <c r="W15" s="41">
        <f t="shared" si="18"/>
        <v>0</v>
      </c>
      <c r="X15" s="41">
        <f t="shared" si="19"/>
        <v>-5.03046227741349e-17</v>
      </c>
      <c r="Y15" s="41">
        <f t="shared" si="20"/>
        <v>0</v>
      </c>
      <c r="Z15" s="41">
        <f t="shared" si="21"/>
        <v>0</v>
      </c>
      <c r="AA15" s="41">
        <f t="shared" si="22"/>
        <v>0</v>
      </c>
      <c r="AB15" s="41">
        <f t="shared" si="23"/>
        <v>0</v>
      </c>
      <c r="AC15" s="41">
        <f t="shared" si="24"/>
        <v>0</v>
      </c>
      <c r="AD15" s="41">
        <f t="shared" si="25"/>
        <v>0</v>
      </c>
      <c r="AE15" s="41">
        <f t="shared" si="26"/>
        <v>0</v>
      </c>
      <c r="AF15" s="41">
        <f t="shared" si="27"/>
        <v>-2.56758331319416e-17</v>
      </c>
      <c r="AG15" s="53">
        <f t="shared" si="28"/>
        <v>0</v>
      </c>
      <c r="AH15" s="41">
        <f t="shared" si="29"/>
        <v>-7.75498489216908e-17</v>
      </c>
      <c r="AI15" s="41">
        <f t="shared" si="30"/>
        <v>-5.62708071274788e-17</v>
      </c>
      <c r="AJ15" s="41">
        <f t="shared" si="31"/>
        <v>8.62979420618077e-17</v>
      </c>
      <c r="AK15" s="41">
        <f t="shared" si="32"/>
        <v>-2.65850046304925e-17</v>
      </c>
      <c r="AL15" s="41">
        <f t="shared" si="33"/>
        <v>0</v>
      </c>
      <c r="AM15" s="41">
        <f t="shared" si="34"/>
        <v>-0.00788230335006243</v>
      </c>
      <c r="AN15" s="41">
        <f t="shared" si="35"/>
        <v>0</v>
      </c>
      <c r="AO15" s="41">
        <f t="shared" si="36"/>
        <v>0</v>
      </c>
      <c r="AP15" s="41">
        <f t="shared" si="37"/>
        <v>0</v>
      </c>
      <c r="AQ15" s="41">
        <f t="shared" si="38"/>
        <v>0</v>
      </c>
      <c r="AR15" s="16"/>
      <c r="AS15" s="16" t="s">
        <v>247</v>
      </c>
      <c r="AT15" s="56" t="str">
        <f>'Aggregated Balance-IND_2010'!A150</f>
        <v>B_101810</v>
      </c>
      <c r="AU15" s="56" t="str">
        <f>'Aggregated Balance-IND_2010'!B150</f>
        <v>Non-Ferrous Metals</v>
      </c>
      <c r="AV15" s="56" t="str">
        <f>'Aggregated Balance-IND_2010'!C150</f>
        <v>PJ</v>
      </c>
      <c r="AW15" s="56" t="str">
        <f>'Aggregated Balance-IND_2010'!D150</f>
        <v>'2010</v>
      </c>
      <c r="AX15" s="56" t="str">
        <f>'Aggregated Balance-IND_2010'!E150</f>
        <v>INDELC</v>
      </c>
      <c r="AY15" s="56" t="str">
        <f>'Aggregated Balance-IND_2010'!F150</f>
        <v>Electricity (IND)</v>
      </c>
      <c r="AZ15" s="63">
        <f>'Aggregated Balance-IND_2010'!G150</f>
        <v>3.067</v>
      </c>
      <c r="BA15" s="64">
        <f>'Aggregated Balance-IND_2010'!H150</f>
        <v>6.39</v>
      </c>
      <c r="BB15" s="63">
        <f>'Aggregated Balance-IND_2010'!I150</f>
        <v>3.301</v>
      </c>
      <c r="BC15" s="63">
        <f>'Aggregated Balance-IND_2010'!J150</f>
        <v>1.25663</v>
      </c>
      <c r="BD15" s="63">
        <f>'Aggregated Balance-IND_2010'!K150</f>
        <v>0</v>
      </c>
      <c r="BE15" s="63">
        <f>'Aggregated Balance-IND_2010'!L150</f>
        <v>0.684</v>
      </c>
      <c r="BF15" s="63">
        <f>'Aggregated Balance-IND_2010'!M150</f>
        <v>49.122</v>
      </c>
      <c r="BG15" s="63">
        <f>'Aggregated Balance-IND_2010'!N150</f>
        <v>0</v>
      </c>
      <c r="BH15" s="63">
        <f>'Aggregated Balance-IND_2010'!O150</f>
        <v>0.036</v>
      </c>
      <c r="BI15" s="63">
        <f>'Aggregated Balance-IND_2010'!P150</f>
        <v>19.426</v>
      </c>
      <c r="BJ15" s="63">
        <f>'Aggregated Balance-IND_2010'!Q150</f>
        <v>31.144</v>
      </c>
      <c r="BK15" s="63">
        <f>'Aggregated Balance-IND_2010'!R150</f>
        <v>6.869</v>
      </c>
      <c r="BL15" s="63">
        <f>'Aggregated Balance-IND_2010'!S150</f>
        <v>26.885</v>
      </c>
      <c r="BM15" s="63">
        <f>'Aggregated Balance-IND_2010'!T150</f>
        <v>0.256</v>
      </c>
      <c r="BN15" s="63">
        <f>'Aggregated Balance-IND_2010'!U150</f>
        <v>1.552</v>
      </c>
      <c r="BO15" s="63">
        <f>'Aggregated Balance-IND_2010'!V150</f>
        <v>2.624</v>
      </c>
      <c r="BP15" s="63">
        <f>'Aggregated Balance-IND_2010'!W150</f>
        <v>43.276</v>
      </c>
      <c r="BQ15" s="63">
        <f>'Aggregated Balance-IND_2010'!X150</f>
        <v>16.463</v>
      </c>
      <c r="BR15" s="63">
        <f>'Aggregated Balance-IND_2010'!Y150</f>
        <v>0</v>
      </c>
      <c r="BS15" s="63">
        <f>'Aggregated Balance-IND_2010'!Z150</f>
        <v>0</v>
      </c>
      <c r="BT15" s="63">
        <f>'Aggregated Balance-IND_2010'!AA150</f>
        <v>0.004</v>
      </c>
      <c r="BU15" s="63">
        <f>'Aggregated Balance-IND_2010'!AB150</f>
        <v>0</v>
      </c>
      <c r="BV15" s="63">
        <f>'Aggregated Balance-IND_2010'!AC150</f>
        <v>17.197</v>
      </c>
      <c r="BW15" s="63">
        <f>'Aggregated Balance-IND_2010'!AD150</f>
        <v>67.23</v>
      </c>
      <c r="BX15" s="63">
        <f>'Aggregated Balance-IND_2010'!AE150</f>
        <v>6.167</v>
      </c>
      <c r="BY15" s="63">
        <f>'Aggregated Balance-IND_2010'!AF150</f>
        <v>0.49</v>
      </c>
      <c r="BZ15" s="63">
        <f>'Aggregated Balance-IND_2010'!AG150</f>
        <v>0</v>
      </c>
      <c r="CA15" s="63">
        <f>'Aggregated Balance-IND_2010'!AH150</f>
        <v>8.622</v>
      </c>
      <c r="CB15" s="63">
        <f>'Aggregated Balance-IND_2010'!AI150</f>
        <v>2.545</v>
      </c>
      <c r="CC15" s="63">
        <f>'Aggregated Balance-IND_2010'!AJ150</f>
        <v>8.838</v>
      </c>
      <c r="CD15" s="63">
        <f>'Aggregated Balance-IND_2010'!AK150</f>
        <v>24.214</v>
      </c>
      <c r="CE15" s="63">
        <f>'Aggregated Balance-IND_2010'!AL150</f>
        <v>0.18363</v>
      </c>
      <c r="CF15" s="63">
        <f>'Aggregated Balance-IND_2010'!AM150</f>
        <v>6.78362</v>
      </c>
      <c r="CG15" s="63">
        <f>'Aggregated Balance-IND_2010'!AN150</f>
        <v>0.05401</v>
      </c>
      <c r="CH15" s="63">
        <f>'Aggregated Balance-IND_2010'!AO150</f>
        <v>4.468</v>
      </c>
      <c r="CI15" s="63">
        <f>'Aggregated Balance-IND_2010'!AP150</f>
        <v>0.029</v>
      </c>
      <c r="CJ15" s="63">
        <f>'Aggregated Balance-IND_2010'!AQ150</f>
        <v>0.922</v>
      </c>
      <c r="CL15" s="54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54"/>
      <c r="DY15" s="71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2"/>
      <c r="FC15" s="72"/>
      <c r="FD15" s="72"/>
      <c r="FE15" s="72"/>
      <c r="FF15" s="72"/>
      <c r="FG15" s="72"/>
      <c r="FH15" s="72"/>
      <c r="FI15" s="72"/>
      <c r="FJ15" s="72"/>
      <c r="FK15" s="54"/>
      <c r="FL15" s="54"/>
    </row>
    <row r="16" spans="2:168">
      <c r="B16" s="20"/>
      <c r="C16" s="20"/>
      <c r="E16" s="40"/>
      <c r="F16" t="str">
        <f t="shared" si="1"/>
        <v>INDHTH</v>
      </c>
      <c r="G16" s="41">
        <f t="shared" si="2"/>
        <v>0</v>
      </c>
      <c r="H16" s="41">
        <f t="shared" si="3"/>
        <v>-0.000297197032800072</v>
      </c>
      <c r="I16" s="41">
        <f t="shared" si="4"/>
        <v>0</v>
      </c>
      <c r="J16" s="41">
        <f t="shared" si="5"/>
        <v>0</v>
      </c>
      <c r="K16" s="41">
        <f t="shared" si="6"/>
        <v>0</v>
      </c>
      <c r="L16" s="41">
        <f t="shared" si="7"/>
        <v>0</v>
      </c>
      <c r="M16" s="41">
        <f t="shared" si="8"/>
        <v>0</v>
      </c>
      <c r="N16" s="41">
        <f t="shared" si="9"/>
        <v>0</v>
      </c>
      <c r="O16" s="41">
        <f t="shared" si="10"/>
        <v>0</v>
      </c>
      <c r="P16" s="41">
        <f t="shared" si="11"/>
        <v>0</v>
      </c>
      <c r="Q16" s="41">
        <f t="shared" si="12"/>
        <v>0</v>
      </c>
      <c r="R16" s="41">
        <f t="shared" si="13"/>
        <v>0</v>
      </c>
      <c r="S16" s="41">
        <f t="shared" si="14"/>
        <v>0</v>
      </c>
      <c r="T16" s="41">
        <f t="shared" si="15"/>
        <v>0</v>
      </c>
      <c r="U16" s="41">
        <f t="shared" si="16"/>
        <v>0</v>
      </c>
      <c r="V16" s="41">
        <f t="shared" si="17"/>
        <v>0</v>
      </c>
      <c r="W16" s="41">
        <f t="shared" si="18"/>
        <v>0</v>
      </c>
      <c r="X16" s="41">
        <f t="shared" si="19"/>
        <v>4.91256081778661e-20</v>
      </c>
      <c r="Y16" s="41">
        <f t="shared" si="20"/>
        <v>0</v>
      </c>
      <c r="Z16" s="41">
        <f t="shared" si="21"/>
        <v>0</v>
      </c>
      <c r="AA16" s="41">
        <f t="shared" si="22"/>
        <v>0</v>
      </c>
      <c r="AB16" s="41">
        <f t="shared" si="23"/>
        <v>0</v>
      </c>
      <c r="AC16" s="41">
        <f t="shared" si="24"/>
        <v>0</v>
      </c>
      <c r="AD16" s="41">
        <f t="shared" si="25"/>
        <v>0</v>
      </c>
      <c r="AE16" s="41">
        <f t="shared" si="26"/>
        <v>0</v>
      </c>
      <c r="AF16" s="41">
        <f t="shared" si="27"/>
        <v>0</v>
      </c>
      <c r="AG16" s="53">
        <f t="shared" si="28"/>
        <v>0</v>
      </c>
      <c r="AH16" s="41">
        <f t="shared" si="29"/>
        <v>-0.00021444721906924</v>
      </c>
      <c r="AI16" s="41">
        <f t="shared" si="30"/>
        <v>0</v>
      </c>
      <c r="AJ16" s="41">
        <f t="shared" si="31"/>
        <v>-0.000300722891566265</v>
      </c>
      <c r="AK16" s="41">
        <f t="shared" si="32"/>
        <v>0</v>
      </c>
      <c r="AL16" s="41">
        <f t="shared" si="33"/>
        <v>-0.00175434514106842</v>
      </c>
      <c r="AM16" s="41">
        <f t="shared" si="34"/>
        <v>0</v>
      </c>
      <c r="AN16" s="41">
        <f t="shared" si="35"/>
        <v>0</v>
      </c>
      <c r="AO16" s="41">
        <f t="shared" si="36"/>
        <v>0</v>
      </c>
      <c r="AP16" s="41">
        <f t="shared" si="37"/>
        <v>0</v>
      </c>
      <c r="AQ16" s="41">
        <f t="shared" si="38"/>
        <v>0</v>
      </c>
      <c r="AR16" s="16"/>
      <c r="AS16" s="16" t="s">
        <v>248</v>
      </c>
      <c r="AT16" s="56" t="str">
        <f>'Aggregated Balance-IND_2010'!A151</f>
        <v>B_101810</v>
      </c>
      <c r="AU16" s="56" t="str">
        <f>'Aggregated Balance-IND_2010'!B151</f>
        <v>Non-Ferrous Metals</v>
      </c>
      <c r="AV16" s="56" t="str">
        <f>'Aggregated Balance-IND_2010'!C151</f>
        <v>PJ</v>
      </c>
      <c r="AW16" s="56" t="str">
        <f>'Aggregated Balance-IND_2010'!D151</f>
        <v>'2010</v>
      </c>
      <c r="AX16" s="56" t="str">
        <f>'Aggregated Balance-IND_2010'!E151</f>
        <v>INDHTH</v>
      </c>
      <c r="AY16" s="56" t="str">
        <f>'Aggregated Balance-IND_2010'!F151</f>
        <v>High Temperature Heat for IND</v>
      </c>
      <c r="AZ16" s="63">
        <f>'Aggregated Balance-IND_2010'!G151</f>
        <v>0.086</v>
      </c>
      <c r="BA16" s="64">
        <f>'Aggregated Balance-IND_2010'!H151</f>
        <v>0</v>
      </c>
      <c r="BB16" s="63">
        <f>'Aggregated Balance-IND_2010'!I151</f>
        <v>0.435</v>
      </c>
      <c r="BC16" s="63">
        <f>'Aggregated Balance-IND_2010'!J151</f>
        <v>0.01499</v>
      </c>
      <c r="BD16" s="63">
        <f>'Aggregated Balance-IND_2010'!K151</f>
        <v>0</v>
      </c>
      <c r="BE16" s="63">
        <f>'Aggregated Balance-IND_2010'!L151</f>
        <v>0.072</v>
      </c>
      <c r="BF16" s="63">
        <f>'Aggregated Balance-IND_2010'!M151</f>
        <v>2.571</v>
      </c>
      <c r="BG16" s="63">
        <f>'Aggregated Balance-IND_2010'!N151</f>
        <v>0</v>
      </c>
      <c r="BH16" s="63">
        <f>'Aggregated Balance-IND_2010'!O151</f>
        <v>0.004</v>
      </c>
      <c r="BI16" s="63">
        <f>'Aggregated Balance-IND_2010'!P151</f>
        <v>0</v>
      </c>
      <c r="BJ16" s="63">
        <f>'Aggregated Balance-IND_2010'!Q151</f>
        <v>0</v>
      </c>
      <c r="BK16" s="63">
        <f>'Aggregated Balance-IND_2010'!R151</f>
        <v>3.157</v>
      </c>
      <c r="BL16" s="63">
        <f>'Aggregated Balance-IND_2010'!S151</f>
        <v>0</v>
      </c>
      <c r="BM16" s="63">
        <f>'Aggregated Balance-IND_2010'!T151</f>
        <v>0</v>
      </c>
      <c r="BN16" s="63">
        <f>'Aggregated Balance-IND_2010'!U151</f>
        <v>2.076</v>
      </c>
      <c r="BO16" s="63">
        <f>'Aggregated Balance-IND_2010'!V151</f>
        <v>0</v>
      </c>
      <c r="BP16" s="63">
        <f>'Aggregated Balance-IND_2010'!W151</f>
        <v>0</v>
      </c>
      <c r="BQ16" s="63">
        <f>'Aggregated Balance-IND_2010'!X151</f>
        <v>0.013</v>
      </c>
      <c r="BR16" s="63">
        <f>'Aggregated Balance-IND_2010'!Y151</f>
        <v>0</v>
      </c>
      <c r="BS16" s="63">
        <f>'Aggregated Balance-IND_2010'!Z151</f>
        <v>0</v>
      </c>
      <c r="BT16" s="63">
        <f>'Aggregated Balance-IND_2010'!AA151</f>
        <v>0</v>
      </c>
      <c r="BU16" s="63">
        <f>'Aggregated Balance-IND_2010'!AB151</f>
        <v>0</v>
      </c>
      <c r="BV16" s="63">
        <f>'Aggregated Balance-IND_2010'!AC151</f>
        <v>1.311</v>
      </c>
      <c r="BW16" s="63">
        <f>'Aggregated Balance-IND_2010'!AD151</f>
        <v>0.042</v>
      </c>
      <c r="BX16" s="63">
        <f>'Aggregated Balance-IND_2010'!AE151</f>
        <v>2.516</v>
      </c>
      <c r="BY16" s="63">
        <f>'Aggregated Balance-IND_2010'!AF151</f>
        <v>0</v>
      </c>
      <c r="BZ16" s="63">
        <f>'Aggregated Balance-IND_2010'!AG151</f>
        <v>0</v>
      </c>
      <c r="CA16" s="63">
        <f>'Aggregated Balance-IND_2010'!AH151</f>
        <v>0</v>
      </c>
      <c r="CB16" s="63">
        <f>'Aggregated Balance-IND_2010'!AI151</f>
        <v>0.012</v>
      </c>
      <c r="CC16" s="63">
        <f>'Aggregated Balance-IND_2010'!AJ151</f>
        <v>0</v>
      </c>
      <c r="CD16" s="63">
        <f>'Aggregated Balance-IND_2010'!AK151</f>
        <v>0</v>
      </c>
      <c r="CE16" s="63">
        <f>'Aggregated Balance-IND_2010'!AL151</f>
        <v>0</v>
      </c>
      <c r="CF16" s="63">
        <f>'Aggregated Balance-IND_2010'!AM151</f>
        <v>0</v>
      </c>
      <c r="CG16" s="63">
        <f>'Aggregated Balance-IND_2010'!AN151</f>
        <v>0</v>
      </c>
      <c r="CH16" s="63">
        <f>'Aggregated Balance-IND_2010'!AO151</f>
        <v>0</v>
      </c>
      <c r="CI16" s="63">
        <f>'Aggregated Balance-IND_2010'!AP151</f>
        <v>0</v>
      </c>
      <c r="CJ16" s="63">
        <f>'Aggregated Balance-IND_2010'!AQ151</f>
        <v>0.23</v>
      </c>
      <c r="CL16" s="5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54"/>
      <c r="DY16" s="71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2"/>
      <c r="FC16" s="72"/>
      <c r="FD16" s="72"/>
      <c r="FE16" s="72"/>
      <c r="FF16" s="72"/>
      <c r="FG16" s="72"/>
      <c r="FH16" s="72"/>
      <c r="FI16" s="72"/>
      <c r="FJ16" s="72"/>
      <c r="FK16" s="54"/>
      <c r="FL16" s="54"/>
    </row>
    <row r="17" spans="6:168">
      <c r="F17"/>
      <c r="G17"/>
      <c r="AQ17" s="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</row>
    <row r="18" spans="6:168">
      <c r="F18"/>
      <c r="G18"/>
      <c r="AQ18" s="4"/>
      <c r="AY18" s="65" t="s">
        <v>1528</v>
      </c>
      <c r="AZ18" s="45">
        <f>SUM(AZ5:AZ17)</f>
        <v>7.286</v>
      </c>
      <c r="BA18" s="45">
        <f t="shared" ref="BA18:CJ18" si="39">SUM(BA5:BA17)</f>
        <v>11.189</v>
      </c>
      <c r="BB18" s="45">
        <f t="shared" si="39"/>
        <v>5.875</v>
      </c>
      <c r="BC18" s="45">
        <f t="shared" si="39"/>
        <v>2.42152</v>
      </c>
      <c r="BD18" s="45">
        <f t="shared" si="39"/>
        <v>0</v>
      </c>
      <c r="BE18" s="45">
        <f t="shared" si="39"/>
        <v>2.619</v>
      </c>
      <c r="BF18" s="45">
        <f t="shared" si="39"/>
        <v>89.423</v>
      </c>
      <c r="BG18" s="45">
        <f t="shared" si="39"/>
        <v>0</v>
      </c>
      <c r="BH18" s="45">
        <f t="shared" si="39"/>
        <v>0.121</v>
      </c>
      <c r="BI18" s="45">
        <f t="shared" si="39"/>
        <v>32.008</v>
      </c>
      <c r="BJ18" s="45">
        <f t="shared" si="39"/>
        <v>52.096</v>
      </c>
      <c r="BK18" s="45">
        <f t="shared" si="39"/>
        <v>11.702</v>
      </c>
      <c r="BL18" s="45">
        <f t="shared" si="39"/>
        <v>36.915</v>
      </c>
      <c r="BM18" s="45">
        <f t="shared" si="39"/>
        <v>0.456</v>
      </c>
      <c r="BN18" s="45">
        <f t="shared" si="39"/>
        <v>7.003</v>
      </c>
      <c r="BO18" s="45">
        <f t="shared" si="39"/>
        <v>17.685</v>
      </c>
      <c r="BP18" s="45">
        <f t="shared" si="39"/>
        <v>43.322</v>
      </c>
      <c r="BQ18" s="45">
        <f t="shared" si="39"/>
        <v>35.312</v>
      </c>
      <c r="BR18" s="45">
        <f t="shared" si="39"/>
        <v>0.032</v>
      </c>
      <c r="BS18" s="45">
        <f t="shared" si="39"/>
        <v>0</v>
      </c>
      <c r="BT18" s="45">
        <f t="shared" si="39"/>
        <v>0.138</v>
      </c>
      <c r="BU18" s="45">
        <f t="shared" si="39"/>
        <v>0</v>
      </c>
      <c r="BV18" s="45">
        <f t="shared" si="39"/>
        <v>22.112</v>
      </c>
      <c r="BW18" s="45">
        <f t="shared" si="39"/>
        <v>72.469</v>
      </c>
      <c r="BX18" s="45">
        <f t="shared" si="39"/>
        <v>22.147</v>
      </c>
      <c r="BY18" s="45">
        <f t="shared" si="39"/>
        <v>1.081</v>
      </c>
      <c r="BZ18" s="45">
        <f t="shared" si="39"/>
        <v>0</v>
      </c>
      <c r="CA18" s="45">
        <f t="shared" si="39"/>
        <v>11.453</v>
      </c>
      <c r="CB18" s="45">
        <f t="shared" si="39"/>
        <v>3.946</v>
      </c>
      <c r="CC18" s="45">
        <f t="shared" si="39"/>
        <v>10.292</v>
      </c>
      <c r="CD18" s="45">
        <f t="shared" si="39"/>
        <v>33.409</v>
      </c>
      <c r="CE18" s="45">
        <f t="shared" si="39"/>
        <v>0.18363</v>
      </c>
      <c r="CF18" s="45">
        <f t="shared" si="39"/>
        <v>7.88851</v>
      </c>
      <c r="CG18" s="45">
        <f t="shared" si="39"/>
        <v>2.58221</v>
      </c>
      <c r="CH18" s="45">
        <f t="shared" si="39"/>
        <v>4.508</v>
      </c>
      <c r="CI18" s="45">
        <f t="shared" si="39"/>
        <v>0.076</v>
      </c>
      <c r="CJ18" s="45">
        <f t="shared" si="39"/>
        <v>3.447</v>
      </c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</row>
    <row r="19" spans="6:168">
      <c r="F19"/>
      <c r="G19"/>
      <c r="AQ19" s="4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</row>
    <row r="20" spans="6:168">
      <c r="F20"/>
      <c r="G20"/>
      <c r="AQ20" s="4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</row>
    <row r="21" ht="23.25" spans="5:165">
      <c r="E21" s="42" t="s">
        <v>1664</v>
      </c>
      <c r="F21"/>
      <c r="AQ21" s="4"/>
      <c r="AT21" s="57" t="s">
        <v>1614</v>
      </c>
      <c r="AU21" s="57"/>
      <c r="AV21" s="57"/>
      <c r="AW21" s="66"/>
      <c r="CF21" s="4"/>
      <c r="CG21" s="4"/>
      <c r="CH21" s="4"/>
      <c r="CI21" s="4"/>
      <c r="CJ21" s="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</row>
    <row r="22" ht="14.25" spans="5:165">
      <c r="E22" s="43" t="s">
        <v>656</v>
      </c>
      <c r="F22" s="43" t="s">
        <v>1530</v>
      </c>
      <c r="G22" s="6" t="str">
        <f t="shared" ref="G22:AQ22" si="40">G$4</f>
        <v>AT</v>
      </c>
      <c r="H22" s="6" t="str">
        <f t="shared" si="40"/>
        <v>BE</v>
      </c>
      <c r="I22" s="6" t="str">
        <f t="shared" si="40"/>
        <v>BG</v>
      </c>
      <c r="J22" s="6" t="str">
        <f t="shared" si="40"/>
        <v>CH</v>
      </c>
      <c r="K22" s="6" t="str">
        <f t="shared" si="40"/>
        <v>CY</v>
      </c>
      <c r="L22" s="6" t="str">
        <f t="shared" si="40"/>
        <v>CZ</v>
      </c>
      <c r="M22" s="6" t="str">
        <f t="shared" si="40"/>
        <v>DE</v>
      </c>
      <c r="N22" s="6" t="str">
        <f t="shared" si="40"/>
        <v>DK</v>
      </c>
      <c r="O22" s="6" t="str">
        <f t="shared" si="40"/>
        <v>EE</v>
      </c>
      <c r="P22" s="6" t="str">
        <f t="shared" si="40"/>
        <v>EL</v>
      </c>
      <c r="Q22" s="6" t="str">
        <f t="shared" si="40"/>
        <v>ES</v>
      </c>
      <c r="R22" s="6" t="str">
        <f t="shared" si="40"/>
        <v>FI</v>
      </c>
      <c r="S22" s="6" t="str">
        <f t="shared" si="40"/>
        <v>FR</v>
      </c>
      <c r="T22" s="6" t="str">
        <f t="shared" si="40"/>
        <v>HR</v>
      </c>
      <c r="U22" s="6" t="str">
        <f t="shared" si="40"/>
        <v>HU</v>
      </c>
      <c r="V22" s="6" t="str">
        <f t="shared" si="40"/>
        <v>IE</v>
      </c>
      <c r="W22" s="6" t="str">
        <f t="shared" si="40"/>
        <v>IS</v>
      </c>
      <c r="X22" s="6" t="str">
        <f t="shared" si="40"/>
        <v>IT</v>
      </c>
      <c r="Y22" s="6" t="str">
        <f t="shared" si="40"/>
        <v>LT</v>
      </c>
      <c r="Z22" s="6" t="str">
        <f t="shared" si="40"/>
        <v>LU</v>
      </c>
      <c r="AA22" s="6" t="str">
        <f t="shared" si="40"/>
        <v>LV</v>
      </c>
      <c r="AB22" s="6" t="str">
        <f t="shared" si="40"/>
        <v>MT</v>
      </c>
      <c r="AC22" s="6" t="str">
        <f t="shared" si="40"/>
        <v>NL</v>
      </c>
      <c r="AD22" s="6" t="str">
        <f t="shared" si="40"/>
        <v>NO</v>
      </c>
      <c r="AE22" s="6" t="str">
        <f t="shared" si="40"/>
        <v>PL</v>
      </c>
      <c r="AF22" s="6" t="str">
        <f t="shared" si="40"/>
        <v>PT</v>
      </c>
      <c r="AG22" s="6" t="str">
        <f t="shared" si="40"/>
        <v>RO</v>
      </c>
      <c r="AH22" s="6" t="str">
        <f t="shared" si="40"/>
        <v>SE</v>
      </c>
      <c r="AI22" s="6" t="str">
        <f t="shared" si="40"/>
        <v>SI</v>
      </c>
      <c r="AJ22" s="6" t="str">
        <f t="shared" si="40"/>
        <v>SK</v>
      </c>
      <c r="AK22" s="6" t="str">
        <f t="shared" si="40"/>
        <v>UK</v>
      </c>
      <c r="AL22" s="6" t="str">
        <f t="shared" si="40"/>
        <v>AL</v>
      </c>
      <c r="AM22" s="6" t="str">
        <f t="shared" si="40"/>
        <v>BA</v>
      </c>
      <c r="AN22" s="6" t="str">
        <f t="shared" si="40"/>
        <v>KS</v>
      </c>
      <c r="AO22" s="6" t="str">
        <f t="shared" si="40"/>
        <v>ME</v>
      </c>
      <c r="AP22" s="6" t="str">
        <f t="shared" si="40"/>
        <v>MK</v>
      </c>
      <c r="AQ22" s="6" t="str">
        <f t="shared" si="40"/>
        <v>RS</v>
      </c>
      <c r="AR22" s="54"/>
      <c r="AS22" s="54"/>
      <c r="AT22" s="43" t="s">
        <v>1440</v>
      </c>
      <c r="AU22" s="6" t="str">
        <f>G$4</f>
        <v>AT</v>
      </c>
      <c r="AV22" s="6" t="str">
        <f t="shared" ref="AV22:CE22" si="41">H$4</f>
        <v>BE</v>
      </c>
      <c r="AW22" s="6" t="str">
        <f t="shared" si="41"/>
        <v>BG</v>
      </c>
      <c r="AX22" s="6" t="str">
        <f t="shared" si="41"/>
        <v>CH</v>
      </c>
      <c r="AY22" s="6" t="str">
        <f t="shared" si="41"/>
        <v>CY</v>
      </c>
      <c r="AZ22" s="6" t="str">
        <f t="shared" si="41"/>
        <v>CZ</v>
      </c>
      <c r="BA22" s="6" t="str">
        <f t="shared" si="41"/>
        <v>DE</v>
      </c>
      <c r="BB22" s="6" t="str">
        <f t="shared" si="41"/>
        <v>DK</v>
      </c>
      <c r="BC22" s="6" t="str">
        <f t="shared" si="41"/>
        <v>EE</v>
      </c>
      <c r="BD22" s="6" t="str">
        <f t="shared" si="41"/>
        <v>EL</v>
      </c>
      <c r="BE22" s="6" t="str">
        <f t="shared" si="41"/>
        <v>ES</v>
      </c>
      <c r="BF22" s="6" t="str">
        <f t="shared" si="41"/>
        <v>FI</v>
      </c>
      <c r="BG22" s="6" t="str">
        <f t="shared" si="41"/>
        <v>FR</v>
      </c>
      <c r="BH22" s="6" t="str">
        <f t="shared" si="41"/>
        <v>HR</v>
      </c>
      <c r="BI22" s="6" t="str">
        <f t="shared" si="41"/>
        <v>HU</v>
      </c>
      <c r="BJ22" s="6" t="str">
        <f t="shared" si="41"/>
        <v>IE</v>
      </c>
      <c r="BK22" s="6" t="str">
        <f t="shared" si="41"/>
        <v>IS</v>
      </c>
      <c r="BL22" s="6" t="str">
        <f t="shared" si="41"/>
        <v>IT</v>
      </c>
      <c r="BM22" s="6" t="str">
        <f t="shared" si="41"/>
        <v>LT</v>
      </c>
      <c r="BN22" s="6" t="str">
        <f t="shared" si="41"/>
        <v>LU</v>
      </c>
      <c r="BO22" s="6" t="str">
        <f t="shared" si="41"/>
        <v>LV</v>
      </c>
      <c r="BP22" s="6" t="str">
        <f t="shared" si="41"/>
        <v>MT</v>
      </c>
      <c r="BQ22" s="6" t="str">
        <f t="shared" si="41"/>
        <v>NL</v>
      </c>
      <c r="BR22" s="6" t="str">
        <f t="shared" si="41"/>
        <v>NO</v>
      </c>
      <c r="BS22" s="6" t="str">
        <f t="shared" si="41"/>
        <v>PL</v>
      </c>
      <c r="BT22" s="6" t="str">
        <f t="shared" si="41"/>
        <v>PT</v>
      </c>
      <c r="BU22" s="6" t="str">
        <f t="shared" si="41"/>
        <v>RO</v>
      </c>
      <c r="BV22" s="6" t="str">
        <f t="shared" si="41"/>
        <v>SE</v>
      </c>
      <c r="BW22" s="6" t="str">
        <f t="shared" si="41"/>
        <v>SI</v>
      </c>
      <c r="BX22" s="6" t="str">
        <f t="shared" si="41"/>
        <v>SK</v>
      </c>
      <c r="BY22" s="6" t="str">
        <f t="shared" si="41"/>
        <v>UK</v>
      </c>
      <c r="BZ22" s="6" t="str">
        <f t="shared" si="41"/>
        <v>AL</v>
      </c>
      <c r="CA22" s="6" t="str">
        <f t="shared" si="41"/>
        <v>BA</v>
      </c>
      <c r="CB22" s="6" t="str">
        <f t="shared" si="41"/>
        <v>KS</v>
      </c>
      <c r="CC22" s="6" t="str">
        <f t="shared" si="41"/>
        <v>ME</v>
      </c>
      <c r="CD22" s="6" t="str">
        <f t="shared" si="41"/>
        <v>MK</v>
      </c>
      <c r="CE22" s="6" t="str">
        <f t="shared" si="41"/>
        <v>RS</v>
      </c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</row>
    <row r="23" spans="5:165">
      <c r="E23" s="43" t="s">
        <v>228</v>
      </c>
      <c r="F23" s="44" t="s">
        <v>1665</v>
      </c>
      <c r="G23" s="45">
        <f>IF(AZ5=0,0,IF((AU30/AZ5)&gt;1,1,AU30/AZ5))</f>
        <v>0</v>
      </c>
      <c r="H23" s="45">
        <f t="shared" ref="H23:AQ23" si="42">IF(BA5=0,0,IF((AV30/BA5)&gt;1,1,AV30/BA5))</f>
        <v>0</v>
      </c>
      <c r="I23" s="45">
        <f t="shared" si="42"/>
        <v>0</v>
      </c>
      <c r="J23" s="45">
        <f t="shared" si="42"/>
        <v>0</v>
      </c>
      <c r="K23" s="45">
        <f t="shared" si="42"/>
        <v>0</v>
      </c>
      <c r="L23" s="45">
        <f t="shared" si="42"/>
        <v>0</v>
      </c>
      <c r="M23" s="45">
        <f t="shared" si="42"/>
        <v>0.0159697541792918</v>
      </c>
      <c r="N23" s="45">
        <f t="shared" si="42"/>
        <v>0</v>
      </c>
      <c r="O23" s="45">
        <f t="shared" si="42"/>
        <v>0</v>
      </c>
      <c r="P23" s="45">
        <f t="shared" si="42"/>
        <v>0</v>
      </c>
      <c r="Q23" s="45">
        <f t="shared" si="42"/>
        <v>0</v>
      </c>
      <c r="R23" s="45">
        <f t="shared" si="42"/>
        <v>0</v>
      </c>
      <c r="S23" s="45">
        <f t="shared" si="42"/>
        <v>0</v>
      </c>
      <c r="T23" s="45">
        <f t="shared" si="42"/>
        <v>0</v>
      </c>
      <c r="U23" s="45">
        <f t="shared" si="42"/>
        <v>0</v>
      </c>
      <c r="V23" s="45">
        <f t="shared" si="42"/>
        <v>0</v>
      </c>
      <c r="W23" s="45">
        <f t="shared" si="42"/>
        <v>0</v>
      </c>
      <c r="X23" s="45">
        <f t="shared" si="42"/>
        <v>0.0106496</v>
      </c>
      <c r="Y23" s="45">
        <f t="shared" si="42"/>
        <v>0</v>
      </c>
      <c r="Z23" s="45">
        <f t="shared" si="42"/>
        <v>0</v>
      </c>
      <c r="AA23" s="45">
        <f t="shared" si="42"/>
        <v>0</v>
      </c>
      <c r="AB23" s="45">
        <f t="shared" si="42"/>
        <v>0</v>
      </c>
      <c r="AC23" s="45">
        <f t="shared" si="42"/>
        <v>0</v>
      </c>
      <c r="AD23" s="45">
        <f t="shared" si="42"/>
        <v>0</v>
      </c>
      <c r="AE23" s="45">
        <f t="shared" si="42"/>
        <v>0</v>
      </c>
      <c r="AF23" s="45">
        <f t="shared" si="42"/>
        <v>0</v>
      </c>
      <c r="AG23" s="45">
        <f t="shared" si="42"/>
        <v>0</v>
      </c>
      <c r="AH23" s="45">
        <f t="shared" si="42"/>
        <v>0.000286839591240876</v>
      </c>
      <c r="AI23" s="45">
        <f t="shared" si="42"/>
        <v>0</v>
      </c>
      <c r="AJ23" s="45">
        <f t="shared" si="42"/>
        <v>0</v>
      </c>
      <c r="AK23" s="45">
        <f t="shared" si="42"/>
        <v>0</v>
      </c>
      <c r="AL23" s="45">
        <f t="shared" si="42"/>
        <v>0</v>
      </c>
      <c r="AM23" s="45">
        <f t="shared" si="42"/>
        <v>0</v>
      </c>
      <c r="AN23" s="45">
        <f t="shared" si="42"/>
        <v>0</v>
      </c>
      <c r="AO23" s="45">
        <f t="shared" si="42"/>
        <v>0</v>
      </c>
      <c r="AP23" s="45">
        <f t="shared" si="42"/>
        <v>0</v>
      </c>
      <c r="AQ23" s="45">
        <f t="shared" si="42"/>
        <v>0</v>
      </c>
      <c r="AR23" s="54"/>
      <c r="AS23" s="54"/>
      <c r="AT23" s="4" t="str">
        <f>F113</f>
        <v>IAL</v>
      </c>
      <c r="AU23" s="45">
        <f t="shared" ref="AU23:BD24" si="43">SUMIF($AT$141:$AT$219,$AT23,AU$141:AU$219)</f>
        <v>0.3373533</v>
      </c>
      <c r="AV23" s="45">
        <f t="shared" si="43"/>
        <v>0.0001</v>
      </c>
      <c r="AW23" s="45">
        <f t="shared" si="43"/>
        <v>0.012076</v>
      </c>
      <c r="AX23" s="45">
        <f t="shared" si="43"/>
        <v>0.025</v>
      </c>
      <c r="AY23" s="45">
        <f t="shared" si="43"/>
        <v>0</v>
      </c>
      <c r="AZ23" s="45">
        <f t="shared" si="43"/>
        <v>0.045</v>
      </c>
      <c r="BA23" s="45">
        <f t="shared" si="43"/>
        <v>1.01362</v>
      </c>
      <c r="BB23" s="45">
        <f t="shared" si="43"/>
        <v>0.025</v>
      </c>
      <c r="BC23" s="45">
        <f t="shared" si="43"/>
        <v>0</v>
      </c>
      <c r="BD23" s="45">
        <f t="shared" si="43"/>
        <v>0.137</v>
      </c>
      <c r="BE23" s="45">
        <f t="shared" ref="BE23:BN24" si="44">SUMIF($AT$141:$AT$219,$AT23,BE$141:BE$219)</f>
        <v>0.583</v>
      </c>
      <c r="BF23" s="45">
        <f t="shared" si="44"/>
        <v>0.018</v>
      </c>
      <c r="BG23" s="45">
        <f t="shared" si="44"/>
        <v>0.54</v>
      </c>
      <c r="BH23" s="45">
        <f t="shared" si="44"/>
        <v>0.0021</v>
      </c>
      <c r="BI23" s="45">
        <f t="shared" si="44"/>
        <v>0.05</v>
      </c>
      <c r="BJ23" s="45">
        <f t="shared" si="44"/>
        <v>0</v>
      </c>
      <c r="BK23" s="45">
        <f t="shared" si="44"/>
        <v>0.03303212</v>
      </c>
      <c r="BL23" s="45">
        <f t="shared" si="44"/>
        <v>1.41424</v>
      </c>
      <c r="BM23" s="45">
        <f t="shared" si="44"/>
        <v>0</v>
      </c>
      <c r="BN23" s="45">
        <f t="shared" si="44"/>
        <v>0</v>
      </c>
      <c r="BO23" s="45">
        <f t="shared" ref="BO23:BX24" si="45">SUMIF($AT$141:$AT$219,$AT23,BO$141:BO$219)</f>
        <v>0</v>
      </c>
      <c r="BP23" s="45">
        <f t="shared" si="45"/>
        <v>0</v>
      </c>
      <c r="BQ23" s="45">
        <f t="shared" si="45"/>
        <v>0.215</v>
      </c>
      <c r="BR23" s="45">
        <f t="shared" si="45"/>
        <v>1.36</v>
      </c>
      <c r="BS23" s="45">
        <f t="shared" si="45"/>
        <v>0.016</v>
      </c>
      <c r="BT23" s="45">
        <f t="shared" si="45"/>
        <v>0.018</v>
      </c>
      <c r="BU23" s="45">
        <f t="shared" si="45"/>
        <v>0</v>
      </c>
      <c r="BV23" s="45">
        <f t="shared" si="45"/>
        <v>0.123</v>
      </c>
      <c r="BW23" s="45">
        <f t="shared" si="45"/>
        <v>0.057177</v>
      </c>
      <c r="BX23" s="45">
        <f t="shared" si="45"/>
        <v>0.162997</v>
      </c>
      <c r="BY23" s="45">
        <f t="shared" ref="BY23:CE24" si="46">SUMIF($AT$141:$AT$219,$AT23,BY$141:BY$219)</f>
        <v>0.796386</v>
      </c>
      <c r="BZ23" s="45">
        <f t="shared" si="46"/>
        <v>0</v>
      </c>
      <c r="CA23" s="45">
        <f t="shared" si="46"/>
        <v>0.268488</v>
      </c>
      <c r="CB23" s="45">
        <f t="shared" si="46"/>
        <v>0</v>
      </c>
      <c r="CC23" s="45">
        <f t="shared" si="46"/>
        <v>0.00082043</v>
      </c>
      <c r="CD23" s="45">
        <f t="shared" si="46"/>
        <v>0</v>
      </c>
      <c r="CE23" s="45">
        <f t="shared" si="46"/>
        <v>0.001739</v>
      </c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</row>
    <row r="24" spans="5:165">
      <c r="E24" s="43"/>
      <c r="F24" s="44" t="s">
        <v>1532</v>
      </c>
      <c r="G24" s="45">
        <f>1-G23</f>
        <v>1</v>
      </c>
      <c r="H24" s="45">
        <f t="shared" ref="H24:AQ24" si="47">1-H23</f>
        <v>1</v>
      </c>
      <c r="I24" s="45">
        <f t="shared" si="47"/>
        <v>1</v>
      </c>
      <c r="J24" s="45">
        <f t="shared" si="47"/>
        <v>1</v>
      </c>
      <c r="K24" s="45">
        <f t="shared" si="47"/>
        <v>1</v>
      </c>
      <c r="L24" s="45">
        <f t="shared" si="47"/>
        <v>1</v>
      </c>
      <c r="M24" s="45">
        <f t="shared" si="47"/>
        <v>0.984030245820708</v>
      </c>
      <c r="N24" s="45">
        <f t="shared" si="47"/>
        <v>1</v>
      </c>
      <c r="O24" s="45">
        <f t="shared" si="47"/>
        <v>1</v>
      </c>
      <c r="P24" s="45">
        <f t="shared" si="47"/>
        <v>1</v>
      </c>
      <c r="Q24" s="45">
        <f t="shared" si="47"/>
        <v>1</v>
      </c>
      <c r="R24" s="45">
        <f t="shared" si="47"/>
        <v>1</v>
      </c>
      <c r="S24" s="45">
        <f t="shared" si="47"/>
        <v>1</v>
      </c>
      <c r="T24" s="45">
        <f t="shared" si="47"/>
        <v>1</v>
      </c>
      <c r="U24" s="45">
        <f t="shared" si="47"/>
        <v>1</v>
      </c>
      <c r="V24" s="45">
        <f t="shared" si="47"/>
        <v>1</v>
      </c>
      <c r="W24" s="45">
        <f t="shared" si="47"/>
        <v>1</v>
      </c>
      <c r="X24" s="45">
        <f t="shared" si="47"/>
        <v>0.9893504</v>
      </c>
      <c r="Y24" s="45">
        <f t="shared" si="47"/>
        <v>1</v>
      </c>
      <c r="Z24" s="45">
        <f t="shared" si="47"/>
        <v>1</v>
      </c>
      <c r="AA24" s="45">
        <f t="shared" si="47"/>
        <v>1</v>
      </c>
      <c r="AB24" s="45">
        <f t="shared" si="47"/>
        <v>1</v>
      </c>
      <c r="AC24" s="45">
        <f t="shared" si="47"/>
        <v>1</v>
      </c>
      <c r="AD24" s="45">
        <f t="shared" si="47"/>
        <v>1</v>
      </c>
      <c r="AE24" s="45">
        <f t="shared" si="47"/>
        <v>1</v>
      </c>
      <c r="AF24" s="45">
        <f t="shared" si="47"/>
        <v>1</v>
      </c>
      <c r="AG24" s="45">
        <f t="shared" ref="AG24" si="48">1-AG23</f>
        <v>1</v>
      </c>
      <c r="AH24" s="45">
        <f t="shared" si="47"/>
        <v>0.999713160408759</v>
      </c>
      <c r="AI24" s="45">
        <f t="shared" si="47"/>
        <v>1</v>
      </c>
      <c r="AJ24" s="45">
        <f t="shared" si="47"/>
        <v>1</v>
      </c>
      <c r="AK24" s="45">
        <f t="shared" si="47"/>
        <v>1</v>
      </c>
      <c r="AL24" s="45">
        <f t="shared" si="47"/>
        <v>1</v>
      </c>
      <c r="AM24" s="45">
        <f t="shared" si="47"/>
        <v>1</v>
      </c>
      <c r="AN24" s="45">
        <f t="shared" si="47"/>
        <v>1</v>
      </c>
      <c r="AO24" s="45">
        <f t="shared" si="47"/>
        <v>1</v>
      </c>
      <c r="AP24" s="45">
        <f t="shared" si="47"/>
        <v>1</v>
      </c>
      <c r="AQ24" s="45">
        <f t="shared" si="47"/>
        <v>1</v>
      </c>
      <c r="AR24" s="54"/>
      <c r="AS24" s="54"/>
      <c r="AT24" s="4" t="str">
        <f>F114</f>
        <v>ICU</v>
      </c>
      <c r="AU24" s="45">
        <f t="shared" si="43"/>
        <v>0.01844</v>
      </c>
      <c r="AV24" s="45">
        <f t="shared" si="43"/>
        <v>0.004996</v>
      </c>
      <c r="AW24" s="45">
        <f t="shared" si="43"/>
        <v>0.0484</v>
      </c>
      <c r="AX24" s="45">
        <f t="shared" si="43"/>
        <v>0</v>
      </c>
      <c r="AY24" s="45">
        <f t="shared" si="43"/>
        <v>0.002595</v>
      </c>
      <c r="AZ24" s="45">
        <f t="shared" si="43"/>
        <v>0</v>
      </c>
      <c r="BA24" s="45">
        <f t="shared" si="43"/>
        <v>0.012954</v>
      </c>
      <c r="BB24" s="45">
        <f t="shared" si="43"/>
        <v>0</v>
      </c>
      <c r="BC24" s="45">
        <f t="shared" si="43"/>
        <v>0</v>
      </c>
      <c r="BD24" s="45">
        <f t="shared" si="43"/>
        <v>0</v>
      </c>
      <c r="BE24" s="45">
        <f t="shared" si="44"/>
        <v>0.0301</v>
      </c>
      <c r="BF24" s="45">
        <f t="shared" si="44"/>
        <v>0.02637</v>
      </c>
      <c r="BG24" s="45">
        <f t="shared" si="44"/>
        <v>0</v>
      </c>
      <c r="BH24" s="45">
        <f t="shared" si="44"/>
        <v>0</v>
      </c>
      <c r="BI24" s="45">
        <f t="shared" si="44"/>
        <v>0</v>
      </c>
      <c r="BJ24" s="45">
        <f t="shared" si="44"/>
        <v>0</v>
      </c>
      <c r="BK24" s="45">
        <f t="shared" si="44"/>
        <v>0</v>
      </c>
      <c r="BL24" s="45">
        <f t="shared" si="44"/>
        <v>0.002</v>
      </c>
      <c r="BM24" s="45">
        <f t="shared" si="44"/>
        <v>0</v>
      </c>
      <c r="BN24" s="45">
        <f t="shared" si="44"/>
        <v>0</v>
      </c>
      <c r="BO24" s="45">
        <f t="shared" si="45"/>
        <v>0</v>
      </c>
      <c r="BP24" s="45">
        <f t="shared" si="45"/>
        <v>0</v>
      </c>
      <c r="BQ24" s="45">
        <f t="shared" si="45"/>
        <v>0</v>
      </c>
      <c r="BR24" s="45">
        <f t="shared" si="45"/>
        <v>0.04</v>
      </c>
      <c r="BS24" s="45">
        <f t="shared" si="45"/>
        <v>0.05378</v>
      </c>
      <c r="BT24" s="45">
        <f t="shared" si="45"/>
        <v>0</v>
      </c>
      <c r="BU24" s="45">
        <f t="shared" si="45"/>
        <v>0</v>
      </c>
      <c r="BV24" s="45">
        <f t="shared" si="45"/>
        <v>0.00369</v>
      </c>
      <c r="BW24" s="45">
        <f t="shared" si="45"/>
        <v>0</v>
      </c>
      <c r="BX24" s="45">
        <f t="shared" si="45"/>
        <v>0.00465</v>
      </c>
      <c r="BY24" s="45">
        <f t="shared" si="46"/>
        <v>0</v>
      </c>
      <c r="BZ24" s="45">
        <f t="shared" si="46"/>
        <v>0.000483999997377396</v>
      </c>
      <c r="CA24" s="45">
        <f t="shared" si="46"/>
        <v>0</v>
      </c>
      <c r="CB24" s="45">
        <f t="shared" si="46"/>
        <v>0</v>
      </c>
      <c r="CC24" s="45">
        <f t="shared" si="46"/>
        <v>0</v>
      </c>
      <c r="CD24" s="45">
        <f t="shared" si="46"/>
        <v>0</v>
      </c>
      <c r="CE24" s="45">
        <f t="shared" si="46"/>
        <v>0.00231015</v>
      </c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</row>
    <row r="25" spans="5:165">
      <c r="E25" s="46" t="s">
        <v>192</v>
      </c>
      <c r="F25"/>
      <c r="G25" s="47" t="str">
        <f t="shared" ref="G25:AQ25" si="49">IF(SUM(G23:G24)&lt;&gt;1,"ERROR","")</f>
        <v/>
      </c>
      <c r="H25" s="47" t="str">
        <f t="shared" si="49"/>
        <v/>
      </c>
      <c r="I25" s="47" t="str">
        <f t="shared" si="49"/>
        <v/>
      </c>
      <c r="J25" s="47" t="str">
        <f t="shared" si="49"/>
        <v/>
      </c>
      <c r="K25" s="47" t="str">
        <f t="shared" si="49"/>
        <v/>
      </c>
      <c r="L25" s="47" t="str">
        <f t="shared" si="49"/>
        <v/>
      </c>
      <c r="M25" s="47" t="str">
        <f t="shared" si="49"/>
        <v/>
      </c>
      <c r="N25" s="47" t="str">
        <f t="shared" si="49"/>
        <v/>
      </c>
      <c r="O25" s="47" t="str">
        <f t="shared" si="49"/>
        <v/>
      </c>
      <c r="P25" s="47" t="str">
        <f t="shared" si="49"/>
        <v/>
      </c>
      <c r="Q25" s="47" t="str">
        <f t="shared" si="49"/>
        <v/>
      </c>
      <c r="R25" s="47" t="str">
        <f t="shared" si="49"/>
        <v/>
      </c>
      <c r="S25" s="47" t="str">
        <f t="shared" si="49"/>
        <v/>
      </c>
      <c r="T25" s="47" t="str">
        <f t="shared" si="49"/>
        <v/>
      </c>
      <c r="U25" s="47" t="str">
        <f t="shared" si="49"/>
        <v/>
      </c>
      <c r="V25" s="47" t="str">
        <f t="shared" si="49"/>
        <v/>
      </c>
      <c r="W25" s="47" t="str">
        <f t="shared" si="49"/>
        <v/>
      </c>
      <c r="X25" s="47" t="str">
        <f t="shared" si="49"/>
        <v/>
      </c>
      <c r="Y25" s="47" t="str">
        <f t="shared" si="49"/>
        <v/>
      </c>
      <c r="Z25" s="47" t="str">
        <f t="shared" si="49"/>
        <v/>
      </c>
      <c r="AA25" s="47" t="str">
        <f t="shared" si="49"/>
        <v/>
      </c>
      <c r="AB25" s="47" t="str">
        <f t="shared" si="49"/>
        <v/>
      </c>
      <c r="AC25" s="47" t="str">
        <f t="shared" si="49"/>
        <v/>
      </c>
      <c r="AD25" s="47" t="str">
        <f t="shared" si="49"/>
        <v/>
      </c>
      <c r="AE25" s="47" t="str">
        <f t="shared" si="49"/>
        <v/>
      </c>
      <c r="AF25" s="47" t="str">
        <f t="shared" si="49"/>
        <v/>
      </c>
      <c r="AG25" s="47" t="str">
        <f t="shared" si="49"/>
        <v/>
      </c>
      <c r="AH25" s="47" t="str">
        <f t="shared" si="49"/>
        <v/>
      </c>
      <c r="AI25" s="47" t="str">
        <f t="shared" si="49"/>
        <v/>
      </c>
      <c r="AJ25" s="47" t="str">
        <f t="shared" si="49"/>
        <v/>
      </c>
      <c r="AK25" s="47" t="str">
        <f t="shared" si="49"/>
        <v/>
      </c>
      <c r="AL25" s="47" t="str">
        <f t="shared" si="49"/>
        <v/>
      </c>
      <c r="AM25" s="47" t="str">
        <f t="shared" si="49"/>
        <v/>
      </c>
      <c r="AN25" s="47" t="str">
        <f t="shared" si="49"/>
        <v/>
      </c>
      <c r="AO25" s="47" t="str">
        <f t="shared" si="49"/>
        <v/>
      </c>
      <c r="AP25" s="47" t="str">
        <f t="shared" si="49"/>
        <v/>
      </c>
      <c r="AQ25" s="47" t="str">
        <f t="shared" si="49"/>
        <v/>
      </c>
      <c r="AR25" s="54"/>
      <c r="AS25" s="54"/>
      <c r="AT25" s="58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</row>
    <row r="26" spans="5:165">
      <c r="E26" s="43" t="s">
        <v>232</v>
      </c>
      <c r="F26" s="44" t="s">
        <v>1665</v>
      </c>
      <c r="G26" s="45">
        <f>IF(AZ8=0,0,IF((AU33/AZ8)&gt;1,1,AU33/AZ8))</f>
        <v>0.204561066666667</v>
      </c>
      <c r="H26" s="45">
        <f t="shared" ref="H26:AQ26" si="50">IF(BA8=0,0,IF((AV33/BA8)&gt;1,1,AV33/BA8))</f>
        <v>0.024403757262993</v>
      </c>
      <c r="I26" s="45">
        <f t="shared" si="50"/>
        <v>0</v>
      </c>
      <c r="J26" s="45">
        <f t="shared" si="50"/>
        <v>0</v>
      </c>
      <c r="K26" s="45">
        <f t="shared" si="50"/>
        <v>0</v>
      </c>
      <c r="L26" s="45">
        <f t="shared" si="50"/>
        <v>0</v>
      </c>
      <c r="M26" s="45">
        <f t="shared" si="50"/>
        <v>0.0242236347411194</v>
      </c>
      <c r="N26" s="45">
        <f t="shared" si="50"/>
        <v>0</v>
      </c>
      <c r="O26" s="45">
        <f t="shared" si="50"/>
        <v>0</v>
      </c>
      <c r="P26" s="45">
        <f t="shared" si="50"/>
        <v>0</v>
      </c>
      <c r="Q26" s="45">
        <f t="shared" si="50"/>
        <v>0.01144832</v>
      </c>
      <c r="R26" s="45">
        <f t="shared" si="50"/>
        <v>0.1302678</v>
      </c>
      <c r="S26" s="45">
        <f t="shared" si="50"/>
        <v>0</v>
      </c>
      <c r="T26" s="45">
        <f t="shared" si="50"/>
        <v>0</v>
      </c>
      <c r="U26" s="45">
        <f t="shared" si="50"/>
        <v>0</v>
      </c>
      <c r="V26" s="45">
        <f t="shared" si="50"/>
        <v>0</v>
      </c>
      <c r="W26" s="45">
        <f t="shared" si="50"/>
        <v>0</v>
      </c>
      <c r="X26" s="45">
        <f t="shared" si="50"/>
        <v>0.00147911111111111</v>
      </c>
      <c r="Y26" s="45">
        <f t="shared" si="50"/>
        <v>0</v>
      </c>
      <c r="Z26" s="45">
        <f t="shared" si="50"/>
        <v>0</v>
      </c>
      <c r="AA26" s="45">
        <f t="shared" si="50"/>
        <v>0</v>
      </c>
      <c r="AB26" s="45">
        <f t="shared" si="50"/>
        <v>0</v>
      </c>
      <c r="AC26" s="45">
        <f t="shared" si="50"/>
        <v>0</v>
      </c>
      <c r="AD26" s="45">
        <f t="shared" si="50"/>
        <v>0</v>
      </c>
      <c r="AE26" s="45">
        <f t="shared" si="50"/>
        <v>0.0112565937106918</v>
      </c>
      <c r="AF26" s="45">
        <f t="shared" si="50"/>
        <v>0</v>
      </c>
      <c r="AG26" s="45">
        <f t="shared" si="50"/>
        <v>0</v>
      </c>
      <c r="AH26" s="45">
        <f t="shared" si="50"/>
        <v>0</v>
      </c>
      <c r="AI26" s="45">
        <f t="shared" si="50"/>
        <v>0</v>
      </c>
      <c r="AJ26" s="45">
        <f t="shared" si="50"/>
        <v>0</v>
      </c>
      <c r="AK26" s="45">
        <f t="shared" si="50"/>
        <v>0</v>
      </c>
      <c r="AL26" s="45">
        <f t="shared" si="50"/>
        <v>0</v>
      </c>
      <c r="AM26" s="45">
        <f t="shared" si="50"/>
        <v>0</v>
      </c>
      <c r="AN26" s="45">
        <f t="shared" si="50"/>
        <v>0</v>
      </c>
      <c r="AO26" s="45">
        <f t="shared" si="50"/>
        <v>0</v>
      </c>
      <c r="AP26" s="45">
        <f t="shared" si="50"/>
        <v>0</v>
      </c>
      <c r="AQ26" s="45">
        <f t="shared" si="50"/>
        <v>0</v>
      </c>
      <c r="AR26" s="54"/>
      <c r="AS26" s="54"/>
      <c r="AT26" s="58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</row>
    <row r="27" spans="5:165">
      <c r="E27" s="43"/>
      <c r="F27" s="44" t="s">
        <v>1532</v>
      </c>
      <c r="G27" s="45">
        <f>1-G26</f>
        <v>0.795438933333333</v>
      </c>
      <c r="H27" s="45">
        <f t="shared" ref="H27:AQ27" si="51">1-H26</f>
        <v>0.975596242737007</v>
      </c>
      <c r="I27" s="45">
        <f t="shared" si="51"/>
        <v>1</v>
      </c>
      <c r="J27" s="45">
        <f t="shared" si="51"/>
        <v>1</v>
      </c>
      <c r="K27" s="45">
        <f t="shared" si="51"/>
        <v>1</v>
      </c>
      <c r="L27" s="45">
        <f t="shared" si="51"/>
        <v>1</v>
      </c>
      <c r="M27" s="45">
        <f t="shared" si="51"/>
        <v>0.975776365258881</v>
      </c>
      <c r="N27" s="45">
        <f t="shared" si="51"/>
        <v>1</v>
      </c>
      <c r="O27" s="45">
        <f t="shared" si="51"/>
        <v>1</v>
      </c>
      <c r="P27" s="45">
        <f t="shared" si="51"/>
        <v>1</v>
      </c>
      <c r="Q27" s="45">
        <f t="shared" si="51"/>
        <v>0.98855168</v>
      </c>
      <c r="R27" s="45">
        <f t="shared" si="51"/>
        <v>0.8697322</v>
      </c>
      <c r="S27" s="45">
        <f t="shared" si="51"/>
        <v>1</v>
      </c>
      <c r="T27" s="45">
        <f t="shared" si="51"/>
        <v>1</v>
      </c>
      <c r="U27" s="45">
        <f t="shared" si="51"/>
        <v>1</v>
      </c>
      <c r="V27" s="45">
        <f t="shared" si="51"/>
        <v>1</v>
      </c>
      <c r="W27" s="45">
        <f t="shared" si="51"/>
        <v>1</v>
      </c>
      <c r="X27" s="45">
        <f t="shared" si="51"/>
        <v>0.998520888888889</v>
      </c>
      <c r="Y27" s="45">
        <f t="shared" si="51"/>
        <v>1</v>
      </c>
      <c r="Z27" s="45">
        <f t="shared" si="51"/>
        <v>1</v>
      </c>
      <c r="AA27" s="45">
        <f t="shared" si="51"/>
        <v>1</v>
      </c>
      <c r="AB27" s="45">
        <f t="shared" si="51"/>
        <v>1</v>
      </c>
      <c r="AC27" s="45">
        <f t="shared" si="51"/>
        <v>1</v>
      </c>
      <c r="AD27" s="45">
        <f t="shared" si="51"/>
        <v>1</v>
      </c>
      <c r="AE27" s="45">
        <f t="shared" si="51"/>
        <v>0.988743406289308</v>
      </c>
      <c r="AF27" s="45">
        <f t="shared" si="51"/>
        <v>1</v>
      </c>
      <c r="AG27" s="45">
        <f t="shared" ref="AG27" si="52">1-AG26</f>
        <v>1</v>
      </c>
      <c r="AH27" s="45">
        <f t="shared" si="51"/>
        <v>1</v>
      </c>
      <c r="AI27" s="45">
        <f t="shared" si="51"/>
        <v>1</v>
      </c>
      <c r="AJ27" s="45">
        <f t="shared" si="51"/>
        <v>1</v>
      </c>
      <c r="AK27" s="45">
        <f t="shared" si="51"/>
        <v>1</v>
      </c>
      <c r="AL27" s="45">
        <f t="shared" si="51"/>
        <v>1</v>
      </c>
      <c r="AM27" s="45">
        <f t="shared" si="51"/>
        <v>1</v>
      </c>
      <c r="AN27" s="45">
        <f t="shared" si="51"/>
        <v>1</v>
      </c>
      <c r="AO27" s="45">
        <f t="shared" si="51"/>
        <v>1</v>
      </c>
      <c r="AP27" s="45">
        <f t="shared" si="51"/>
        <v>1</v>
      </c>
      <c r="AQ27" s="45">
        <f t="shared" si="51"/>
        <v>1</v>
      </c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</row>
    <row r="28" spans="5:165">
      <c r="E28" s="46" t="s">
        <v>192</v>
      </c>
      <c r="F28" s="48"/>
      <c r="G28" s="47" t="str">
        <f t="shared" ref="G28:AQ28" si="53">IF(SUM(G26:G27)&lt;&gt;1,"ERROR","")</f>
        <v/>
      </c>
      <c r="H28" s="47" t="str">
        <f t="shared" si="53"/>
        <v/>
      </c>
      <c r="I28" s="47" t="str">
        <f t="shared" si="53"/>
        <v/>
      </c>
      <c r="J28" s="47" t="str">
        <f t="shared" si="53"/>
        <v/>
      </c>
      <c r="K28" s="47" t="str">
        <f t="shared" si="53"/>
        <v/>
      </c>
      <c r="L28" s="47" t="str">
        <f t="shared" si="53"/>
        <v/>
      </c>
      <c r="M28" s="47" t="str">
        <f t="shared" si="53"/>
        <v/>
      </c>
      <c r="N28" s="47" t="str">
        <f t="shared" si="53"/>
        <v/>
      </c>
      <c r="O28" s="47" t="str">
        <f t="shared" si="53"/>
        <v/>
      </c>
      <c r="P28" s="47" t="str">
        <f t="shared" si="53"/>
        <v/>
      </c>
      <c r="Q28" s="47" t="str">
        <f t="shared" si="53"/>
        <v/>
      </c>
      <c r="R28" s="47" t="str">
        <f t="shared" si="53"/>
        <v/>
      </c>
      <c r="S28" s="47" t="str">
        <f t="shared" si="53"/>
        <v/>
      </c>
      <c r="T28" s="47" t="str">
        <f t="shared" si="53"/>
        <v/>
      </c>
      <c r="U28" s="47" t="str">
        <f t="shared" si="53"/>
        <v/>
      </c>
      <c r="V28" s="47" t="str">
        <f t="shared" si="53"/>
        <v/>
      </c>
      <c r="W28" s="47" t="str">
        <f t="shared" si="53"/>
        <v/>
      </c>
      <c r="X28" s="47" t="str">
        <f t="shared" si="53"/>
        <v/>
      </c>
      <c r="Y28" s="47" t="str">
        <f t="shared" si="53"/>
        <v/>
      </c>
      <c r="Z28" s="47" t="str">
        <f t="shared" si="53"/>
        <v/>
      </c>
      <c r="AA28" s="47" t="str">
        <f t="shared" si="53"/>
        <v/>
      </c>
      <c r="AB28" s="47" t="str">
        <f t="shared" si="53"/>
        <v/>
      </c>
      <c r="AC28" s="47" t="str">
        <f t="shared" si="53"/>
        <v/>
      </c>
      <c r="AD28" s="47" t="str">
        <f t="shared" si="53"/>
        <v/>
      </c>
      <c r="AE28" s="47" t="str">
        <f t="shared" si="53"/>
        <v/>
      </c>
      <c r="AF28" s="47" t="str">
        <f t="shared" si="53"/>
        <v/>
      </c>
      <c r="AG28" s="47" t="str">
        <f t="shared" ref="AG28" si="54">IF(SUM(AG26:AG27)&lt;&gt;1,"ERROR","")</f>
        <v/>
      </c>
      <c r="AH28" s="47" t="str">
        <f t="shared" si="53"/>
        <v/>
      </c>
      <c r="AI28" s="47" t="str">
        <f t="shared" si="53"/>
        <v/>
      </c>
      <c r="AJ28" s="47" t="str">
        <f t="shared" si="53"/>
        <v/>
      </c>
      <c r="AK28" s="47" t="str">
        <f t="shared" si="53"/>
        <v/>
      </c>
      <c r="AL28" s="47" t="str">
        <f t="shared" si="53"/>
        <v/>
      </c>
      <c r="AM28" s="47" t="str">
        <f t="shared" si="53"/>
        <v/>
      </c>
      <c r="AN28" s="47" t="str">
        <f t="shared" si="53"/>
        <v/>
      </c>
      <c r="AO28" s="47" t="str">
        <f t="shared" si="53"/>
        <v/>
      </c>
      <c r="AP28" s="47" t="str">
        <f t="shared" si="53"/>
        <v/>
      </c>
      <c r="AQ28" s="47" t="str">
        <f t="shared" si="53"/>
        <v/>
      </c>
      <c r="AR28" s="54"/>
      <c r="AS28" s="54"/>
      <c r="AT28" s="57" t="s">
        <v>1666</v>
      </c>
      <c r="AU28" s="57"/>
      <c r="AV28" s="57"/>
      <c r="AW28" s="57"/>
      <c r="AX28" s="57"/>
      <c r="CG28" s="54"/>
      <c r="CH28" s="67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</row>
    <row r="29" ht="14.25" spans="5:129">
      <c r="E29" s="43" t="s">
        <v>247</v>
      </c>
      <c r="F29" s="44" t="s">
        <v>1665</v>
      </c>
      <c r="G29" s="45">
        <f>IF(AZ15=0,0,IF((AU40/AZ15)&gt;1,1,AU40/AZ15))</f>
        <v>0.334484517312853</v>
      </c>
      <c r="H29" s="45">
        <f t="shared" ref="H29:AQ29" si="55">IF(BA15=0,0,IF((AV40/BA15)&gt;1,1,AV40/BA15))</f>
        <v>0.00570659323775274</v>
      </c>
      <c r="I29" s="45">
        <f t="shared" si="55"/>
        <v>0.171843919184014</v>
      </c>
      <c r="J29" s="45">
        <f t="shared" si="55"/>
        <v>0.736041894598394</v>
      </c>
      <c r="K29" s="45">
        <f t="shared" si="55"/>
        <v>0</v>
      </c>
      <c r="L29" s="45">
        <f t="shared" si="55"/>
        <v>0.752631578947368</v>
      </c>
      <c r="M29" s="45">
        <f t="shared" si="55"/>
        <v>0.304972073480964</v>
      </c>
      <c r="N29" s="45">
        <f t="shared" si="55"/>
        <v>0</v>
      </c>
      <c r="O29" s="45">
        <f t="shared" si="55"/>
        <v>0</v>
      </c>
      <c r="P29" s="45">
        <f t="shared" si="55"/>
        <v>0.129482137341707</v>
      </c>
      <c r="Q29" s="45">
        <f t="shared" si="55"/>
        <v>0.478682828872335</v>
      </c>
      <c r="R29" s="45">
        <f t="shared" si="55"/>
        <v>0.0616728373853545</v>
      </c>
      <c r="S29" s="45">
        <f t="shared" si="55"/>
        <v>0.186015726068365</v>
      </c>
      <c r="T29" s="45">
        <f t="shared" si="55"/>
        <v>0.0296953125</v>
      </c>
      <c r="U29" s="45">
        <f t="shared" si="55"/>
        <v>0.516237113402062</v>
      </c>
      <c r="V29" s="45">
        <f t="shared" si="55"/>
        <v>0</v>
      </c>
      <c r="W29" s="45">
        <f t="shared" si="55"/>
        <v>0.0321802888252149</v>
      </c>
      <c r="X29" s="45">
        <f t="shared" si="55"/>
        <v>0.46776199331835</v>
      </c>
      <c r="Y29" s="45">
        <f t="shared" si="55"/>
        <v>0</v>
      </c>
      <c r="Z29" s="45">
        <f t="shared" si="55"/>
        <v>0</v>
      </c>
      <c r="AA29" s="45">
        <f t="shared" si="55"/>
        <v>0</v>
      </c>
      <c r="AB29" s="45">
        <f t="shared" si="55"/>
        <v>0</v>
      </c>
      <c r="AC29" s="45">
        <f t="shared" si="55"/>
        <v>0.239041693318602</v>
      </c>
      <c r="AD29" s="45">
        <f t="shared" si="55"/>
        <v>0.325008811542466</v>
      </c>
      <c r="AE29" s="45">
        <f t="shared" si="55"/>
        <v>0.126584673260905</v>
      </c>
      <c r="AF29" s="45">
        <f t="shared" si="55"/>
        <v>0.588636734693877</v>
      </c>
      <c r="AG29" s="45">
        <f t="shared" si="55"/>
        <v>0</v>
      </c>
      <c r="AH29" s="45">
        <f t="shared" si="55"/>
        <v>0.376579502983627</v>
      </c>
      <c r="AI29" s="45">
        <f t="shared" si="55"/>
        <v>0.257015669941061</v>
      </c>
      <c r="AJ29" s="45">
        <f t="shared" si="55"/>
        <v>0.550465826657615</v>
      </c>
      <c r="AK29" s="45">
        <f t="shared" si="55"/>
        <v>0.9389674852158</v>
      </c>
      <c r="AL29" s="45">
        <f t="shared" si="55"/>
        <v>0.00658554176031839</v>
      </c>
      <c r="AM29" s="45">
        <f t="shared" si="55"/>
        <v>1</v>
      </c>
      <c r="AN29" s="45">
        <f t="shared" si="55"/>
        <v>0</v>
      </c>
      <c r="AO29" s="45">
        <f t="shared" si="55"/>
        <v>0.00915179749328559</v>
      </c>
      <c r="AP29" s="45">
        <f t="shared" si="55"/>
        <v>0</v>
      </c>
      <c r="AQ29" s="45">
        <f t="shared" si="55"/>
        <v>0.114690193492408</v>
      </c>
      <c r="AR29" s="54"/>
      <c r="AS29" s="54"/>
      <c r="AU29" s="6" t="str">
        <f>G$4</f>
        <v>AT</v>
      </c>
      <c r="AV29" s="6" t="str">
        <f t="shared" ref="AV29:CE29" si="56">H$4</f>
        <v>BE</v>
      </c>
      <c r="AW29" s="6" t="str">
        <f t="shared" si="56"/>
        <v>BG</v>
      </c>
      <c r="AX29" s="6" t="str">
        <f t="shared" si="56"/>
        <v>CH</v>
      </c>
      <c r="AY29" s="6" t="str">
        <f t="shared" si="56"/>
        <v>CY</v>
      </c>
      <c r="AZ29" s="6" t="str">
        <f t="shared" si="56"/>
        <v>CZ</v>
      </c>
      <c r="BA29" s="6" t="str">
        <f t="shared" si="56"/>
        <v>DE</v>
      </c>
      <c r="BB29" s="6" t="str">
        <f t="shared" si="56"/>
        <v>DK</v>
      </c>
      <c r="BC29" s="6" t="str">
        <f t="shared" si="56"/>
        <v>EE</v>
      </c>
      <c r="BD29" s="6" t="str">
        <f t="shared" si="56"/>
        <v>EL</v>
      </c>
      <c r="BE29" s="6" t="str">
        <f t="shared" si="56"/>
        <v>ES</v>
      </c>
      <c r="BF29" s="6" t="str">
        <f t="shared" si="56"/>
        <v>FI</v>
      </c>
      <c r="BG29" s="6" t="str">
        <f t="shared" si="56"/>
        <v>FR</v>
      </c>
      <c r="BH29" s="6" t="str">
        <f t="shared" si="56"/>
        <v>HR</v>
      </c>
      <c r="BI29" s="6" t="str">
        <f t="shared" si="56"/>
        <v>HU</v>
      </c>
      <c r="BJ29" s="6" t="str">
        <f t="shared" si="56"/>
        <v>IE</v>
      </c>
      <c r="BK29" s="6" t="str">
        <f t="shared" si="56"/>
        <v>IS</v>
      </c>
      <c r="BL29" s="6" t="str">
        <f t="shared" si="56"/>
        <v>IT</v>
      </c>
      <c r="BM29" s="6" t="str">
        <f t="shared" si="56"/>
        <v>LT</v>
      </c>
      <c r="BN29" s="6" t="str">
        <f t="shared" si="56"/>
        <v>LU</v>
      </c>
      <c r="BO29" s="6" t="str">
        <f t="shared" si="56"/>
        <v>LV</v>
      </c>
      <c r="BP29" s="6" t="str">
        <f t="shared" si="56"/>
        <v>MT</v>
      </c>
      <c r="BQ29" s="6" t="str">
        <f t="shared" si="56"/>
        <v>NL</v>
      </c>
      <c r="BR29" s="6" t="str">
        <f t="shared" si="56"/>
        <v>NO</v>
      </c>
      <c r="BS29" s="6" t="str">
        <f t="shared" si="56"/>
        <v>PL</v>
      </c>
      <c r="BT29" s="6" t="str">
        <f t="shared" si="56"/>
        <v>PT</v>
      </c>
      <c r="BU29" s="6" t="str">
        <f t="shared" si="56"/>
        <v>RO</v>
      </c>
      <c r="BV29" s="6" t="str">
        <f t="shared" si="56"/>
        <v>SE</v>
      </c>
      <c r="BW29" s="6" t="str">
        <f t="shared" si="56"/>
        <v>SI</v>
      </c>
      <c r="BX29" s="6" t="str">
        <f t="shared" si="56"/>
        <v>SK</v>
      </c>
      <c r="BY29" s="6" t="str">
        <f t="shared" si="56"/>
        <v>UK</v>
      </c>
      <c r="BZ29" s="6" t="str">
        <f t="shared" si="56"/>
        <v>AL</v>
      </c>
      <c r="CA29" s="6" t="str">
        <f t="shared" si="56"/>
        <v>BA</v>
      </c>
      <c r="CB29" s="6" t="str">
        <f t="shared" si="56"/>
        <v>KS</v>
      </c>
      <c r="CC29" s="6" t="str">
        <f t="shared" si="56"/>
        <v>ME</v>
      </c>
      <c r="CD29" s="6" t="str">
        <f t="shared" si="56"/>
        <v>MK</v>
      </c>
      <c r="CE29" s="6" t="str">
        <f t="shared" si="56"/>
        <v>RS</v>
      </c>
      <c r="CG29" s="54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  <c r="CW29" s="68"/>
      <c r="CX29" s="68"/>
      <c r="CY29" s="68"/>
      <c r="CZ29" s="68"/>
      <c r="DA29" s="68"/>
      <c r="DB29" s="68"/>
      <c r="DC29" s="6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68"/>
      <c r="DO29" s="68"/>
      <c r="DP29" s="68"/>
      <c r="DQ29" s="68"/>
      <c r="DR29" s="68"/>
      <c r="DS29" s="54"/>
      <c r="DT29" s="54"/>
      <c r="DU29" s="54"/>
      <c r="DV29" s="54"/>
      <c r="DW29" s="54"/>
      <c r="DX29" s="54"/>
      <c r="DY29" s="54"/>
    </row>
    <row r="30" spans="5:129">
      <c r="E30" s="43"/>
      <c r="F30" s="44" t="s">
        <v>1532</v>
      </c>
      <c r="G30" s="45">
        <f>1-G29</f>
        <v>0.665515482687147</v>
      </c>
      <c r="H30" s="45">
        <f t="shared" ref="H30:AQ30" si="57">1-H29</f>
        <v>0.994293406762247</v>
      </c>
      <c r="I30" s="45">
        <f t="shared" si="57"/>
        <v>0.828156080815986</v>
      </c>
      <c r="J30" s="45">
        <f t="shared" si="57"/>
        <v>0.263958105401606</v>
      </c>
      <c r="K30" s="45">
        <f t="shared" si="57"/>
        <v>1</v>
      </c>
      <c r="L30" s="45">
        <f t="shared" si="57"/>
        <v>0.247368421052632</v>
      </c>
      <c r="M30" s="45">
        <f t="shared" si="57"/>
        <v>0.695027926519036</v>
      </c>
      <c r="N30" s="45">
        <f t="shared" si="57"/>
        <v>1</v>
      </c>
      <c r="O30" s="45">
        <f t="shared" si="57"/>
        <v>1</v>
      </c>
      <c r="P30" s="45">
        <f t="shared" si="57"/>
        <v>0.870517862658293</v>
      </c>
      <c r="Q30" s="45">
        <f t="shared" si="57"/>
        <v>0.521317171127665</v>
      </c>
      <c r="R30" s="45">
        <f t="shared" si="57"/>
        <v>0.938327162614646</v>
      </c>
      <c r="S30" s="45">
        <f t="shared" si="57"/>
        <v>0.813984273931635</v>
      </c>
      <c r="T30" s="45">
        <f t="shared" si="57"/>
        <v>0.9703046875</v>
      </c>
      <c r="U30" s="45">
        <f t="shared" si="57"/>
        <v>0.483762886597938</v>
      </c>
      <c r="V30" s="45">
        <f t="shared" si="57"/>
        <v>1</v>
      </c>
      <c r="W30" s="45">
        <f t="shared" si="57"/>
        <v>0.967819711174785</v>
      </c>
      <c r="X30" s="45">
        <f t="shared" si="57"/>
        <v>0.53223800668165</v>
      </c>
      <c r="Y30" s="45">
        <f t="shared" si="57"/>
        <v>1</v>
      </c>
      <c r="Z30" s="45">
        <f t="shared" si="57"/>
        <v>1</v>
      </c>
      <c r="AA30" s="45">
        <f t="shared" si="57"/>
        <v>1</v>
      </c>
      <c r="AB30" s="45">
        <f t="shared" si="57"/>
        <v>1</v>
      </c>
      <c r="AC30" s="45">
        <f t="shared" si="57"/>
        <v>0.760958306681398</v>
      </c>
      <c r="AD30" s="45">
        <f t="shared" si="57"/>
        <v>0.674991188457534</v>
      </c>
      <c r="AE30" s="45">
        <f t="shared" si="57"/>
        <v>0.873415326739095</v>
      </c>
      <c r="AF30" s="45">
        <f t="shared" si="57"/>
        <v>0.411363265306123</v>
      </c>
      <c r="AG30" s="45">
        <f t="shared" ref="AG30" si="58">1-AG29</f>
        <v>1</v>
      </c>
      <c r="AH30" s="45">
        <f t="shared" si="57"/>
        <v>0.623420497016373</v>
      </c>
      <c r="AI30" s="45">
        <f t="shared" si="57"/>
        <v>0.742984330058939</v>
      </c>
      <c r="AJ30" s="45">
        <f t="shared" si="57"/>
        <v>0.449534173342385</v>
      </c>
      <c r="AK30" s="45">
        <f t="shared" si="57"/>
        <v>0.0610325147841999</v>
      </c>
      <c r="AL30" s="45">
        <f t="shared" si="57"/>
        <v>0.993414458239682</v>
      </c>
      <c r="AM30" s="45">
        <f t="shared" si="57"/>
        <v>0</v>
      </c>
      <c r="AN30" s="45">
        <f t="shared" si="57"/>
        <v>1</v>
      </c>
      <c r="AO30" s="45">
        <f t="shared" si="57"/>
        <v>0.990848202506714</v>
      </c>
      <c r="AP30" s="45">
        <f t="shared" si="57"/>
        <v>1</v>
      </c>
      <c r="AQ30" s="45">
        <f t="shared" si="57"/>
        <v>0.885309806507592</v>
      </c>
      <c r="AR30" s="54"/>
      <c r="AS30" s="54"/>
      <c r="AT30" t="str">
        <f>AX5</f>
        <v>INDCOA</v>
      </c>
      <c r="AU30" s="45">
        <f>SUMIF($AS$141:$AS$220,$AT30,AU$141:AU$220)</f>
        <v>0</v>
      </c>
      <c r="AV30" s="45">
        <f t="shared" ref="AU30:BD41" si="59">SUMIF($AS$141:$AS$220,$AT30,AV$141:AV$220)</f>
        <v>0</v>
      </c>
      <c r="AW30" s="45">
        <f t="shared" si="59"/>
        <v>0.0174999433794725</v>
      </c>
      <c r="AX30" s="45">
        <f t="shared" si="59"/>
        <v>0</v>
      </c>
      <c r="AY30" s="45">
        <f t="shared" si="59"/>
        <v>0.0027635712</v>
      </c>
      <c r="AZ30" s="45">
        <f t="shared" si="59"/>
        <v>0</v>
      </c>
      <c r="BA30" s="45">
        <f t="shared" si="59"/>
        <v>0.00681908503455761</v>
      </c>
      <c r="BB30" s="45">
        <f t="shared" si="59"/>
        <v>0</v>
      </c>
      <c r="BC30" s="45">
        <f t="shared" si="59"/>
        <v>0</v>
      </c>
      <c r="BD30" s="45">
        <f t="shared" si="59"/>
        <v>0</v>
      </c>
      <c r="BE30" s="45">
        <f t="shared" ref="BE30:BN41" si="60">SUMIF($AS$141:$AS$220,$AT30,BE$141:BE$220)</f>
        <v>0</v>
      </c>
      <c r="BF30" s="45">
        <f t="shared" si="60"/>
        <v>0</v>
      </c>
      <c r="BG30" s="45">
        <f t="shared" si="60"/>
        <v>0</v>
      </c>
      <c r="BH30" s="45">
        <f t="shared" si="60"/>
        <v>0</v>
      </c>
      <c r="BI30" s="45">
        <f t="shared" si="60"/>
        <v>0</v>
      </c>
      <c r="BJ30" s="45">
        <f t="shared" si="60"/>
        <v>0</v>
      </c>
      <c r="BK30" s="45">
        <f t="shared" si="60"/>
        <v>0</v>
      </c>
      <c r="BL30" s="45">
        <f t="shared" si="60"/>
        <v>0.001703936</v>
      </c>
      <c r="BM30" s="45">
        <f t="shared" si="60"/>
        <v>0</v>
      </c>
      <c r="BN30" s="45">
        <f t="shared" si="60"/>
        <v>0</v>
      </c>
      <c r="BO30" s="45">
        <f t="shared" ref="BO30:BX41" si="61">SUMIF($AS$141:$AS$220,$AT30,BO$141:BO$220)</f>
        <v>0</v>
      </c>
      <c r="BP30" s="45">
        <f t="shared" si="61"/>
        <v>0</v>
      </c>
      <c r="BQ30" s="45">
        <f t="shared" si="61"/>
        <v>0</v>
      </c>
      <c r="BR30" s="45">
        <f t="shared" si="61"/>
        <v>0</v>
      </c>
      <c r="BS30" s="45">
        <f t="shared" si="61"/>
        <v>0</v>
      </c>
      <c r="BT30" s="45">
        <f t="shared" si="61"/>
        <v>0</v>
      </c>
      <c r="BU30" s="45">
        <f t="shared" si="61"/>
        <v>0</v>
      </c>
      <c r="BV30" s="45">
        <f t="shared" si="61"/>
        <v>0.00039297024</v>
      </c>
      <c r="BW30" s="45">
        <f t="shared" si="61"/>
        <v>0</v>
      </c>
      <c r="BX30" s="45">
        <f t="shared" si="61"/>
        <v>0.004952064</v>
      </c>
      <c r="BY30" s="45">
        <f t="shared" ref="BY30:CE41" si="62">SUMIF($AS$141:$AS$220,$AT30,BY$141:BY$220)</f>
        <v>0</v>
      </c>
      <c r="BZ30" s="45">
        <f t="shared" si="62"/>
        <v>0.000515440637207032</v>
      </c>
      <c r="CA30" s="45">
        <f t="shared" si="62"/>
        <v>0</v>
      </c>
      <c r="CB30" s="45">
        <f t="shared" si="62"/>
        <v>0</v>
      </c>
      <c r="CC30" s="45">
        <f t="shared" si="62"/>
        <v>0</v>
      </c>
      <c r="CD30" s="45">
        <f t="shared" si="62"/>
        <v>0</v>
      </c>
      <c r="CE30" s="45">
        <f t="shared" si="62"/>
        <v>0</v>
      </c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</row>
    <row r="31" spans="5:129">
      <c r="E31" s="46" t="s">
        <v>192</v>
      </c>
      <c r="F31" s="48"/>
      <c r="G31" s="47" t="str">
        <f t="shared" ref="G31:AQ31" si="63">IF(SUM(G29:G30)&lt;&gt;1,"ERROR","")</f>
        <v/>
      </c>
      <c r="H31" s="47" t="str">
        <f t="shared" si="63"/>
        <v/>
      </c>
      <c r="I31" s="47" t="str">
        <f t="shared" si="63"/>
        <v/>
      </c>
      <c r="J31" s="47" t="str">
        <f t="shared" si="63"/>
        <v/>
      </c>
      <c r="K31" s="47" t="str">
        <f t="shared" si="63"/>
        <v/>
      </c>
      <c r="L31" s="47" t="str">
        <f t="shared" si="63"/>
        <v/>
      </c>
      <c r="M31" s="47" t="str">
        <f t="shared" si="63"/>
        <v/>
      </c>
      <c r="N31" s="47" t="str">
        <f t="shared" si="63"/>
        <v/>
      </c>
      <c r="O31" s="47" t="str">
        <f t="shared" si="63"/>
        <v/>
      </c>
      <c r="P31" s="47" t="str">
        <f t="shared" si="63"/>
        <v/>
      </c>
      <c r="Q31" s="47" t="str">
        <f t="shared" si="63"/>
        <v/>
      </c>
      <c r="R31" s="47" t="str">
        <f t="shared" si="63"/>
        <v/>
      </c>
      <c r="S31" s="47" t="str">
        <f t="shared" si="63"/>
        <v/>
      </c>
      <c r="T31" s="47" t="str">
        <f t="shared" si="63"/>
        <v/>
      </c>
      <c r="U31" s="47" t="str">
        <f t="shared" si="63"/>
        <v/>
      </c>
      <c r="V31" s="47" t="str">
        <f t="shared" si="63"/>
        <v/>
      </c>
      <c r="W31" s="47" t="str">
        <f t="shared" si="63"/>
        <v/>
      </c>
      <c r="X31" s="47" t="str">
        <f t="shared" si="63"/>
        <v/>
      </c>
      <c r="Y31" s="47" t="str">
        <f t="shared" si="63"/>
        <v/>
      </c>
      <c r="Z31" s="47" t="str">
        <f t="shared" si="63"/>
        <v/>
      </c>
      <c r="AA31" s="47" t="str">
        <f t="shared" si="63"/>
        <v/>
      </c>
      <c r="AB31" s="47" t="str">
        <f t="shared" si="63"/>
        <v/>
      </c>
      <c r="AC31" s="47" t="str">
        <f t="shared" si="63"/>
        <v/>
      </c>
      <c r="AD31" s="47" t="str">
        <f t="shared" si="63"/>
        <v/>
      </c>
      <c r="AE31" s="47" t="str">
        <f t="shared" si="63"/>
        <v/>
      </c>
      <c r="AF31" s="47" t="str">
        <f t="shared" si="63"/>
        <v/>
      </c>
      <c r="AG31" s="47" t="str">
        <f t="shared" ref="AG31" si="64">IF(SUM(AG29:AG30)&lt;&gt;1,"ERROR","")</f>
        <v/>
      </c>
      <c r="AH31" s="47" t="str">
        <f t="shared" si="63"/>
        <v/>
      </c>
      <c r="AI31" s="47" t="str">
        <f t="shared" si="63"/>
        <v/>
      </c>
      <c r="AJ31" s="47" t="str">
        <f t="shared" si="63"/>
        <v/>
      </c>
      <c r="AK31" s="47" t="str">
        <f t="shared" si="63"/>
        <v/>
      </c>
      <c r="AL31" s="47" t="str">
        <f t="shared" si="63"/>
        <v/>
      </c>
      <c r="AM31" s="47" t="str">
        <f t="shared" si="63"/>
        <v/>
      </c>
      <c r="AN31" s="47" t="str">
        <f t="shared" si="63"/>
        <v/>
      </c>
      <c r="AO31" s="47" t="str">
        <f t="shared" si="63"/>
        <v/>
      </c>
      <c r="AP31" s="47" t="str">
        <f t="shared" si="63"/>
        <v/>
      </c>
      <c r="AQ31" s="47" t="str">
        <f t="shared" si="63"/>
        <v/>
      </c>
      <c r="AR31" s="54"/>
      <c r="AS31" s="54"/>
      <c r="AT31" t="str">
        <f t="shared" ref="AT31:AT40" si="65">AX6</f>
        <v>INDCOL</v>
      </c>
      <c r="AU31" s="45">
        <f t="shared" si="59"/>
        <v>0</v>
      </c>
      <c r="AV31" s="45">
        <f t="shared" si="59"/>
        <v>0</v>
      </c>
      <c r="AW31" s="45">
        <f t="shared" si="59"/>
        <v>0</v>
      </c>
      <c r="AX31" s="45">
        <f t="shared" si="59"/>
        <v>0</v>
      </c>
      <c r="AY31" s="45">
        <f t="shared" si="59"/>
        <v>0</v>
      </c>
      <c r="AZ31" s="45">
        <f t="shared" si="59"/>
        <v>0</v>
      </c>
      <c r="BA31" s="45">
        <f t="shared" si="59"/>
        <v>0</v>
      </c>
      <c r="BB31" s="45">
        <f t="shared" si="59"/>
        <v>0</v>
      </c>
      <c r="BC31" s="45">
        <f t="shared" si="59"/>
        <v>0</v>
      </c>
      <c r="BD31" s="45">
        <f t="shared" si="59"/>
        <v>0</v>
      </c>
      <c r="BE31" s="45">
        <f t="shared" si="60"/>
        <v>0</v>
      </c>
      <c r="BF31" s="45">
        <f t="shared" si="60"/>
        <v>0</v>
      </c>
      <c r="BG31" s="45">
        <f t="shared" si="60"/>
        <v>0</v>
      </c>
      <c r="BH31" s="45">
        <f t="shared" si="60"/>
        <v>0</v>
      </c>
      <c r="BI31" s="45">
        <f t="shared" si="60"/>
        <v>0</v>
      </c>
      <c r="BJ31" s="45">
        <f t="shared" si="60"/>
        <v>0</v>
      </c>
      <c r="BK31" s="45">
        <f t="shared" si="60"/>
        <v>0</v>
      </c>
      <c r="BL31" s="45">
        <f t="shared" si="60"/>
        <v>0</v>
      </c>
      <c r="BM31" s="45">
        <f t="shared" si="60"/>
        <v>0</v>
      </c>
      <c r="BN31" s="45">
        <f t="shared" si="60"/>
        <v>0</v>
      </c>
      <c r="BO31" s="45">
        <f t="shared" si="61"/>
        <v>0</v>
      </c>
      <c r="BP31" s="45">
        <f t="shared" si="61"/>
        <v>0</v>
      </c>
      <c r="BQ31" s="45">
        <f t="shared" si="61"/>
        <v>0</v>
      </c>
      <c r="BR31" s="45">
        <f t="shared" si="61"/>
        <v>0</v>
      </c>
      <c r="BS31" s="45">
        <f t="shared" si="61"/>
        <v>0</v>
      </c>
      <c r="BT31" s="45">
        <f t="shared" si="61"/>
        <v>0</v>
      </c>
      <c r="BU31" s="45">
        <f t="shared" si="61"/>
        <v>0</v>
      </c>
      <c r="BV31" s="45">
        <f t="shared" si="61"/>
        <v>0</v>
      </c>
      <c r="BW31" s="45">
        <f t="shared" si="61"/>
        <v>0</v>
      </c>
      <c r="BX31" s="45">
        <f t="shared" si="61"/>
        <v>0</v>
      </c>
      <c r="BY31" s="45">
        <f t="shared" si="62"/>
        <v>0</v>
      </c>
      <c r="BZ31" s="45">
        <f t="shared" si="62"/>
        <v>0</v>
      </c>
      <c r="CA31" s="45">
        <f t="shared" si="62"/>
        <v>0</v>
      </c>
      <c r="CB31" s="45">
        <f t="shared" si="62"/>
        <v>0</v>
      </c>
      <c r="CC31" s="45">
        <f t="shared" si="62"/>
        <v>0</v>
      </c>
      <c r="CD31" s="45">
        <f t="shared" si="62"/>
        <v>0</v>
      </c>
      <c r="CE31" s="45">
        <f t="shared" si="62"/>
        <v>0</v>
      </c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</row>
    <row r="32" spans="5:129">
      <c r="E32" s="43" t="s">
        <v>239</v>
      </c>
      <c r="F32" s="44" t="s">
        <v>1665</v>
      </c>
      <c r="G32" s="45">
        <f>IF(AZ12=0,0,IF((AU37/AZ12)&gt;1,1,AU37/AZ12))</f>
        <v>0.999719648839716</v>
      </c>
      <c r="H32" s="45">
        <f t="shared" ref="H32:AQ32" si="66">IF(BA12=0,0,IF((AV37/BA12)&gt;1,1,AV37/BA12))</f>
        <v>0.00255206759182597</v>
      </c>
      <c r="I32" s="45">
        <f t="shared" si="66"/>
        <v>0.239178913764482</v>
      </c>
      <c r="J32" s="45">
        <f t="shared" si="66"/>
        <v>0.184549576477326</v>
      </c>
      <c r="K32" s="45">
        <f t="shared" si="66"/>
        <v>0</v>
      </c>
      <c r="L32" s="45">
        <f t="shared" si="66"/>
        <v>0.397904143405552</v>
      </c>
      <c r="M32" s="45">
        <f t="shared" si="66"/>
        <v>0.356623373677377</v>
      </c>
      <c r="N32" s="45">
        <f t="shared" si="66"/>
        <v>0</v>
      </c>
      <c r="O32" s="45">
        <f t="shared" si="66"/>
        <v>0</v>
      </c>
      <c r="P32" s="45">
        <f t="shared" si="66"/>
        <v>0.851284005979073</v>
      </c>
      <c r="Q32" s="45">
        <f t="shared" si="66"/>
        <v>0.427892604575938</v>
      </c>
      <c r="R32" s="45">
        <f t="shared" si="66"/>
        <v>1</v>
      </c>
      <c r="S32" s="45">
        <f t="shared" si="66"/>
        <v>0.343195157562655</v>
      </c>
      <c r="T32" s="45">
        <f t="shared" si="66"/>
        <v>1</v>
      </c>
      <c r="U32" s="45">
        <f t="shared" si="66"/>
        <v>0.162125881371254</v>
      </c>
      <c r="V32" s="45">
        <f t="shared" si="66"/>
        <v>0</v>
      </c>
      <c r="W32" s="45">
        <f t="shared" si="66"/>
        <v>0</v>
      </c>
      <c r="X32" s="45">
        <f t="shared" si="66"/>
        <v>0.929069445732075</v>
      </c>
      <c r="Y32" s="45">
        <f t="shared" si="66"/>
        <v>0</v>
      </c>
      <c r="Z32" s="45">
        <f t="shared" si="66"/>
        <v>0</v>
      </c>
      <c r="AA32" s="45">
        <f t="shared" si="66"/>
        <v>0</v>
      </c>
      <c r="AB32" s="45">
        <f t="shared" si="66"/>
        <v>0</v>
      </c>
      <c r="AC32" s="45">
        <f t="shared" si="66"/>
        <v>0.785042134683774</v>
      </c>
      <c r="AD32" s="45">
        <f t="shared" si="66"/>
        <v>0.994918101733447</v>
      </c>
      <c r="AE32" s="45">
        <f t="shared" si="66"/>
        <v>0.041085352098971</v>
      </c>
      <c r="AF32" s="45">
        <f t="shared" si="66"/>
        <v>0.735010992037587</v>
      </c>
      <c r="AG32" s="45">
        <f t="shared" si="66"/>
        <v>0</v>
      </c>
      <c r="AH32" s="45">
        <f t="shared" si="66"/>
        <v>0.826351280252366</v>
      </c>
      <c r="AI32" s="45">
        <f t="shared" si="66"/>
        <v>0.717513320067713</v>
      </c>
      <c r="AJ32" s="45">
        <f t="shared" si="66"/>
        <v>0.787516232835821</v>
      </c>
      <c r="AK32" s="45">
        <f t="shared" si="66"/>
        <v>0.80220489191711</v>
      </c>
      <c r="AL32" s="45">
        <f t="shared" si="66"/>
        <v>0</v>
      </c>
      <c r="AM32" s="45">
        <f t="shared" si="66"/>
        <v>1</v>
      </c>
      <c r="AN32" s="45">
        <f t="shared" si="66"/>
        <v>0</v>
      </c>
      <c r="AO32" s="45">
        <f t="shared" si="66"/>
        <v>0</v>
      </c>
      <c r="AP32" s="45">
        <f t="shared" si="66"/>
        <v>0</v>
      </c>
      <c r="AQ32" s="45">
        <f t="shared" si="66"/>
        <v>0.00861630862885197</v>
      </c>
      <c r="AR32" s="54"/>
      <c r="AS32" s="54"/>
      <c r="AT32" t="str">
        <f t="shared" si="65"/>
        <v>INDCOB</v>
      </c>
      <c r="AU32" s="45">
        <f t="shared" si="59"/>
        <v>0</v>
      </c>
      <c r="AV32" s="45">
        <f t="shared" si="59"/>
        <v>0</v>
      </c>
      <c r="AW32" s="45">
        <f t="shared" si="59"/>
        <v>0</v>
      </c>
      <c r="AX32" s="45">
        <f t="shared" si="59"/>
        <v>0</v>
      </c>
      <c r="AY32" s="45">
        <f t="shared" si="59"/>
        <v>0</v>
      </c>
      <c r="AZ32" s="45">
        <f t="shared" si="59"/>
        <v>0</v>
      </c>
      <c r="BA32" s="45">
        <f t="shared" si="59"/>
        <v>0</v>
      </c>
      <c r="BB32" s="45">
        <f t="shared" si="59"/>
        <v>0</v>
      </c>
      <c r="BC32" s="45">
        <f t="shared" si="59"/>
        <v>0</v>
      </c>
      <c r="BD32" s="45">
        <f t="shared" si="59"/>
        <v>0</v>
      </c>
      <c r="BE32" s="45">
        <f t="shared" si="60"/>
        <v>0</v>
      </c>
      <c r="BF32" s="45">
        <f t="shared" si="60"/>
        <v>0</v>
      </c>
      <c r="BG32" s="45">
        <f t="shared" si="60"/>
        <v>0</v>
      </c>
      <c r="BH32" s="45">
        <f t="shared" si="60"/>
        <v>0</v>
      </c>
      <c r="BI32" s="45">
        <f t="shared" si="60"/>
        <v>0</v>
      </c>
      <c r="BJ32" s="45">
        <f t="shared" si="60"/>
        <v>0</v>
      </c>
      <c r="BK32" s="45">
        <f t="shared" si="60"/>
        <v>0</v>
      </c>
      <c r="BL32" s="45">
        <f t="shared" si="60"/>
        <v>0</v>
      </c>
      <c r="BM32" s="45">
        <f t="shared" si="60"/>
        <v>0</v>
      </c>
      <c r="BN32" s="45">
        <f t="shared" si="60"/>
        <v>0</v>
      </c>
      <c r="BO32" s="45">
        <f t="shared" si="61"/>
        <v>0</v>
      </c>
      <c r="BP32" s="45">
        <f t="shared" si="61"/>
        <v>0</v>
      </c>
      <c r="BQ32" s="45">
        <f t="shared" si="61"/>
        <v>0</v>
      </c>
      <c r="BR32" s="45">
        <f t="shared" si="61"/>
        <v>0</v>
      </c>
      <c r="BS32" s="45">
        <f t="shared" si="61"/>
        <v>0</v>
      </c>
      <c r="BT32" s="45">
        <f t="shared" si="61"/>
        <v>0</v>
      </c>
      <c r="BU32" s="45">
        <f t="shared" si="61"/>
        <v>0</v>
      </c>
      <c r="BV32" s="45">
        <f t="shared" si="61"/>
        <v>0</v>
      </c>
      <c r="BW32" s="45">
        <f t="shared" si="61"/>
        <v>0</v>
      </c>
      <c r="BX32" s="45">
        <f t="shared" si="61"/>
        <v>0</v>
      </c>
      <c r="BY32" s="45">
        <f t="shared" si="62"/>
        <v>0</v>
      </c>
      <c r="BZ32" s="45">
        <f t="shared" si="62"/>
        <v>0</v>
      </c>
      <c r="CA32" s="45">
        <f t="shared" si="62"/>
        <v>0</v>
      </c>
      <c r="CB32" s="45">
        <f t="shared" si="62"/>
        <v>0</v>
      </c>
      <c r="CC32" s="45">
        <f t="shared" si="62"/>
        <v>0</v>
      </c>
      <c r="CD32" s="45">
        <f t="shared" si="62"/>
        <v>0</v>
      </c>
      <c r="CE32" s="45">
        <f t="shared" si="62"/>
        <v>0</v>
      </c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</row>
    <row r="33" spans="5:129">
      <c r="E33" s="43"/>
      <c r="F33" s="44" t="s">
        <v>1532</v>
      </c>
      <c r="G33" s="45">
        <f>1-G32</f>
        <v>0.00028035116028402</v>
      </c>
      <c r="H33" s="45">
        <f t="shared" ref="H33:AQ33" si="67">1-H32</f>
        <v>0.997447932408174</v>
      </c>
      <c r="I33" s="45">
        <f t="shared" si="67"/>
        <v>0.760821086235518</v>
      </c>
      <c r="J33" s="45">
        <f t="shared" si="67"/>
        <v>0.815450423522674</v>
      </c>
      <c r="K33" s="45">
        <f t="shared" si="67"/>
        <v>1</v>
      </c>
      <c r="L33" s="45">
        <f t="shared" si="67"/>
        <v>0.602095856594448</v>
      </c>
      <c r="M33" s="45">
        <f t="shared" si="67"/>
        <v>0.643376626322623</v>
      </c>
      <c r="N33" s="45">
        <f t="shared" si="67"/>
        <v>1</v>
      </c>
      <c r="O33" s="45">
        <f t="shared" si="67"/>
        <v>1</v>
      </c>
      <c r="P33" s="45">
        <f t="shared" si="67"/>
        <v>0.148715994020927</v>
      </c>
      <c r="Q33" s="45">
        <f t="shared" si="67"/>
        <v>0.572107395424062</v>
      </c>
      <c r="R33" s="45">
        <f t="shared" si="67"/>
        <v>0</v>
      </c>
      <c r="S33" s="45">
        <f t="shared" si="67"/>
        <v>0.656804842437345</v>
      </c>
      <c r="T33" s="45">
        <f t="shared" si="67"/>
        <v>0</v>
      </c>
      <c r="U33" s="45">
        <f t="shared" si="67"/>
        <v>0.837874118628746</v>
      </c>
      <c r="V33" s="45">
        <f t="shared" si="67"/>
        <v>1</v>
      </c>
      <c r="W33" s="45">
        <f t="shared" si="67"/>
        <v>1</v>
      </c>
      <c r="X33" s="45">
        <f t="shared" si="67"/>
        <v>0.0709305542679252</v>
      </c>
      <c r="Y33" s="45">
        <f t="shared" si="67"/>
        <v>1</v>
      </c>
      <c r="Z33" s="45">
        <f t="shared" si="67"/>
        <v>1</v>
      </c>
      <c r="AA33" s="45">
        <f t="shared" si="67"/>
        <v>1</v>
      </c>
      <c r="AB33" s="45">
        <f t="shared" si="67"/>
        <v>1</v>
      </c>
      <c r="AC33" s="45">
        <f t="shared" si="67"/>
        <v>0.214957865316226</v>
      </c>
      <c r="AD33" s="45">
        <f t="shared" si="67"/>
        <v>0.00508189826655292</v>
      </c>
      <c r="AE33" s="45">
        <f t="shared" si="67"/>
        <v>0.958914647901029</v>
      </c>
      <c r="AF33" s="45">
        <f t="shared" si="67"/>
        <v>0.264989007962413</v>
      </c>
      <c r="AG33" s="45">
        <f t="shared" ref="AG33" si="68">1-AG32</f>
        <v>1</v>
      </c>
      <c r="AH33" s="45">
        <f t="shared" si="67"/>
        <v>0.173648719747634</v>
      </c>
      <c r="AI33" s="45">
        <f t="shared" si="67"/>
        <v>0.282486679932287</v>
      </c>
      <c r="AJ33" s="45">
        <f t="shared" si="67"/>
        <v>0.212483767164179</v>
      </c>
      <c r="AK33" s="45">
        <f t="shared" si="67"/>
        <v>0.19779510808289</v>
      </c>
      <c r="AL33" s="45">
        <f t="shared" si="67"/>
        <v>1</v>
      </c>
      <c r="AM33" s="45">
        <f t="shared" si="67"/>
        <v>0</v>
      </c>
      <c r="AN33" s="45">
        <f t="shared" si="67"/>
        <v>1</v>
      </c>
      <c r="AO33" s="45">
        <f t="shared" si="67"/>
        <v>1</v>
      </c>
      <c r="AP33" s="45">
        <f t="shared" si="67"/>
        <v>1</v>
      </c>
      <c r="AQ33" s="45">
        <f t="shared" si="67"/>
        <v>0.991383691371148</v>
      </c>
      <c r="AR33" s="54"/>
      <c r="AS33" s="54"/>
      <c r="AT33" t="str">
        <f t="shared" si="65"/>
        <v>INDCOK</v>
      </c>
      <c r="AU33" s="45">
        <f t="shared" si="59"/>
        <v>0.0233199616</v>
      </c>
      <c r="AV33" s="45">
        <f t="shared" si="59"/>
        <v>0.00417304249197179</v>
      </c>
      <c r="AW33" s="45">
        <f t="shared" si="59"/>
        <v>0.030604288</v>
      </c>
      <c r="AX33" s="45">
        <f t="shared" si="59"/>
        <v>0</v>
      </c>
      <c r="AY33" s="45">
        <f t="shared" si="59"/>
        <v>0</v>
      </c>
      <c r="AZ33" s="45">
        <f t="shared" si="59"/>
        <v>0</v>
      </c>
      <c r="BA33" s="45">
        <f t="shared" si="59"/>
        <v>0.00828448308146284</v>
      </c>
      <c r="BB33" s="45">
        <f t="shared" si="59"/>
        <v>0</v>
      </c>
      <c r="BC33" s="45">
        <f t="shared" si="59"/>
        <v>0</v>
      </c>
      <c r="BD33" s="45">
        <f t="shared" si="59"/>
        <v>0</v>
      </c>
      <c r="BE33" s="45">
        <f t="shared" si="60"/>
        <v>0.0228393984</v>
      </c>
      <c r="BF33" s="45">
        <f t="shared" si="60"/>
        <v>0.0333485568</v>
      </c>
      <c r="BG33" s="45">
        <f t="shared" si="60"/>
        <v>0</v>
      </c>
      <c r="BH33" s="45">
        <f t="shared" si="60"/>
        <v>0</v>
      </c>
      <c r="BI33" s="45">
        <f t="shared" si="60"/>
        <v>0</v>
      </c>
      <c r="BJ33" s="45">
        <f t="shared" si="60"/>
        <v>0</v>
      </c>
      <c r="BK33" s="45">
        <f t="shared" si="60"/>
        <v>0</v>
      </c>
      <c r="BL33" s="45">
        <f t="shared" si="60"/>
        <v>0.000505856</v>
      </c>
      <c r="BM33" s="45">
        <f t="shared" si="60"/>
        <v>0</v>
      </c>
      <c r="BN33" s="45">
        <f t="shared" si="60"/>
        <v>0</v>
      </c>
      <c r="BO33" s="45">
        <f t="shared" si="61"/>
        <v>0</v>
      </c>
      <c r="BP33" s="45">
        <f t="shared" si="61"/>
        <v>0</v>
      </c>
      <c r="BQ33" s="45">
        <f t="shared" si="61"/>
        <v>0</v>
      </c>
      <c r="BR33" s="45">
        <f t="shared" si="61"/>
        <v>0</v>
      </c>
      <c r="BS33" s="45">
        <f t="shared" si="61"/>
        <v>0.0680123392</v>
      </c>
      <c r="BT33" s="45">
        <f t="shared" si="61"/>
        <v>0</v>
      </c>
      <c r="BU33" s="45">
        <f t="shared" si="61"/>
        <v>0</v>
      </c>
      <c r="BV33" s="45">
        <f t="shared" si="61"/>
        <v>0.00419986944</v>
      </c>
      <c r="BW33" s="45">
        <f t="shared" si="61"/>
        <v>0</v>
      </c>
      <c r="BX33" s="45">
        <f t="shared" si="61"/>
        <v>0</v>
      </c>
      <c r="BY33" s="45">
        <f t="shared" si="62"/>
        <v>0</v>
      </c>
      <c r="BZ33" s="45">
        <f t="shared" si="62"/>
        <v>0</v>
      </c>
      <c r="CA33" s="45">
        <f t="shared" si="62"/>
        <v>0</v>
      </c>
      <c r="CB33" s="45">
        <f t="shared" si="62"/>
        <v>0</v>
      </c>
      <c r="CC33" s="45">
        <f t="shared" si="62"/>
        <v>0</v>
      </c>
      <c r="CD33" s="45">
        <f t="shared" si="62"/>
        <v>0</v>
      </c>
      <c r="CE33" s="45">
        <f t="shared" si="62"/>
        <v>0.002921508096</v>
      </c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</row>
    <row r="34" spans="5:129">
      <c r="E34" s="46" t="s">
        <v>192</v>
      </c>
      <c r="F34" s="48"/>
      <c r="G34" s="47" t="str">
        <f t="shared" ref="G34:AQ34" si="69">IF(SUM(G32:G33)&lt;&gt;1,"ERROR","")</f>
        <v/>
      </c>
      <c r="H34" s="47" t="str">
        <f t="shared" si="69"/>
        <v/>
      </c>
      <c r="I34" s="47" t="str">
        <f t="shared" si="69"/>
        <v/>
      </c>
      <c r="J34" s="47" t="str">
        <f t="shared" si="69"/>
        <v/>
      </c>
      <c r="K34" s="47" t="str">
        <f t="shared" si="69"/>
        <v/>
      </c>
      <c r="L34" s="47" t="str">
        <f t="shared" si="69"/>
        <v/>
      </c>
      <c r="M34" s="47" t="str">
        <f t="shared" si="69"/>
        <v/>
      </c>
      <c r="N34" s="47" t="str">
        <f t="shared" si="69"/>
        <v/>
      </c>
      <c r="O34" s="47" t="str">
        <f t="shared" si="69"/>
        <v/>
      </c>
      <c r="P34" s="47" t="str">
        <f t="shared" si="69"/>
        <v/>
      </c>
      <c r="Q34" s="47" t="str">
        <f t="shared" si="69"/>
        <v/>
      </c>
      <c r="R34" s="47" t="str">
        <f t="shared" si="69"/>
        <v/>
      </c>
      <c r="S34" s="47" t="str">
        <f t="shared" si="69"/>
        <v/>
      </c>
      <c r="T34" s="47" t="str">
        <f t="shared" si="69"/>
        <v/>
      </c>
      <c r="U34" s="47" t="str">
        <f t="shared" si="69"/>
        <v/>
      </c>
      <c r="V34" s="47" t="str">
        <f t="shared" si="69"/>
        <v/>
      </c>
      <c r="W34" s="47" t="str">
        <f t="shared" si="69"/>
        <v/>
      </c>
      <c r="X34" s="47" t="str">
        <f t="shared" si="69"/>
        <v/>
      </c>
      <c r="Y34" s="47" t="str">
        <f t="shared" si="69"/>
        <v/>
      </c>
      <c r="Z34" s="47" t="str">
        <f t="shared" si="69"/>
        <v/>
      </c>
      <c r="AA34" s="47" t="str">
        <f t="shared" si="69"/>
        <v/>
      </c>
      <c r="AB34" s="47" t="str">
        <f t="shared" si="69"/>
        <v/>
      </c>
      <c r="AC34" s="47" t="str">
        <f t="shared" si="69"/>
        <v/>
      </c>
      <c r="AD34" s="47" t="str">
        <f t="shared" si="69"/>
        <v/>
      </c>
      <c r="AE34" s="47" t="str">
        <f t="shared" si="69"/>
        <v/>
      </c>
      <c r="AF34" s="47" t="str">
        <f t="shared" si="69"/>
        <v/>
      </c>
      <c r="AG34" s="47" t="str">
        <f t="shared" ref="AG34" si="70">IF(SUM(AG32:AG33)&lt;&gt;1,"ERROR","")</f>
        <v/>
      </c>
      <c r="AH34" s="47" t="str">
        <f t="shared" si="69"/>
        <v/>
      </c>
      <c r="AI34" s="47" t="str">
        <f t="shared" si="69"/>
        <v/>
      </c>
      <c r="AJ34" s="47" t="str">
        <f t="shared" si="69"/>
        <v/>
      </c>
      <c r="AK34" s="47" t="str">
        <f t="shared" si="69"/>
        <v/>
      </c>
      <c r="AL34" s="47" t="str">
        <f t="shared" si="69"/>
        <v/>
      </c>
      <c r="AM34" s="47" t="str">
        <f t="shared" si="69"/>
        <v/>
      </c>
      <c r="AN34" s="47" t="str">
        <f t="shared" si="69"/>
        <v/>
      </c>
      <c r="AO34" s="47" t="str">
        <f t="shared" si="69"/>
        <v/>
      </c>
      <c r="AP34" s="47" t="str">
        <f t="shared" si="69"/>
        <v/>
      </c>
      <c r="AQ34" s="47" t="str">
        <f t="shared" si="69"/>
        <v/>
      </c>
      <c r="AR34" s="54"/>
      <c r="AS34" s="54"/>
      <c r="AT34" t="str">
        <f t="shared" si="65"/>
        <v>INDLPG</v>
      </c>
      <c r="AU34" s="45">
        <f t="shared" si="59"/>
        <v>0.051632</v>
      </c>
      <c r="AV34" s="45">
        <f>SUMIF($AS$141:$AS$220,$AT34,AV$141:AV$220)</f>
        <v>0.0139888</v>
      </c>
      <c r="AW34" s="45">
        <f t="shared" si="59"/>
        <v>0.13552</v>
      </c>
      <c r="AX34" s="45">
        <f t="shared" si="59"/>
        <v>0</v>
      </c>
      <c r="AY34" s="45">
        <f t="shared" si="59"/>
        <v>0.007266</v>
      </c>
      <c r="AZ34" s="45">
        <f t="shared" si="59"/>
        <v>0</v>
      </c>
      <c r="BA34" s="45">
        <f t="shared" si="59"/>
        <v>0.0362712</v>
      </c>
      <c r="BB34" s="45">
        <f t="shared" si="59"/>
        <v>0</v>
      </c>
      <c r="BC34" s="45">
        <f t="shared" si="59"/>
        <v>0</v>
      </c>
      <c r="BD34" s="45">
        <f t="shared" si="59"/>
        <v>0</v>
      </c>
      <c r="BE34" s="45">
        <f t="shared" si="60"/>
        <v>0.08428</v>
      </c>
      <c r="BF34" s="45">
        <f t="shared" si="60"/>
        <v>0.073836</v>
      </c>
      <c r="BG34" s="45">
        <f t="shared" si="60"/>
        <v>0</v>
      </c>
      <c r="BH34" s="45">
        <f t="shared" si="60"/>
        <v>0</v>
      </c>
      <c r="BI34" s="45">
        <f t="shared" si="60"/>
        <v>0</v>
      </c>
      <c r="BJ34" s="45">
        <f t="shared" si="60"/>
        <v>0</v>
      </c>
      <c r="BK34" s="45">
        <f t="shared" si="60"/>
        <v>0</v>
      </c>
      <c r="BL34" s="45">
        <f t="shared" si="60"/>
        <v>0.0056</v>
      </c>
      <c r="BM34" s="45">
        <f t="shared" si="60"/>
        <v>0</v>
      </c>
      <c r="BN34" s="45">
        <f t="shared" si="60"/>
        <v>0</v>
      </c>
      <c r="BO34" s="45">
        <f t="shared" si="61"/>
        <v>0</v>
      </c>
      <c r="BP34" s="45">
        <f t="shared" si="61"/>
        <v>0</v>
      </c>
      <c r="BQ34" s="45">
        <f t="shared" si="61"/>
        <v>0</v>
      </c>
      <c r="BR34" s="45">
        <f t="shared" si="61"/>
        <v>0.112</v>
      </c>
      <c r="BS34" s="45">
        <f t="shared" si="61"/>
        <v>0.150584</v>
      </c>
      <c r="BT34" s="45">
        <f t="shared" si="61"/>
        <v>0</v>
      </c>
      <c r="BU34" s="45">
        <f t="shared" si="61"/>
        <v>0</v>
      </c>
      <c r="BV34" s="45">
        <f t="shared" si="61"/>
        <v>0.010332</v>
      </c>
      <c r="BW34" s="45">
        <f t="shared" si="61"/>
        <v>0</v>
      </c>
      <c r="BX34" s="45">
        <f t="shared" si="61"/>
        <v>0.01302</v>
      </c>
      <c r="BY34" s="45">
        <f t="shared" si="62"/>
        <v>0</v>
      </c>
      <c r="BZ34" s="45">
        <f t="shared" si="62"/>
        <v>0.00135519999265671</v>
      </c>
      <c r="CA34" s="45">
        <f t="shared" si="62"/>
        <v>0</v>
      </c>
      <c r="CB34" s="45">
        <f t="shared" si="62"/>
        <v>0</v>
      </c>
      <c r="CC34" s="45">
        <f t="shared" si="62"/>
        <v>0</v>
      </c>
      <c r="CD34" s="45">
        <f t="shared" si="62"/>
        <v>0</v>
      </c>
      <c r="CE34" s="45">
        <f t="shared" si="62"/>
        <v>0.00646842</v>
      </c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</row>
    <row r="35" spans="6:129">
      <c r="F35"/>
      <c r="AQ35" s="4"/>
      <c r="AR35" s="54"/>
      <c r="AS35" s="54"/>
      <c r="AT35" t="str">
        <f t="shared" si="65"/>
        <v>INDLFO</v>
      </c>
      <c r="AU35" s="45">
        <f t="shared" si="59"/>
        <v>0</v>
      </c>
      <c r="AV35" s="45">
        <f t="shared" si="59"/>
        <v>0.00323173815366937</v>
      </c>
      <c r="AW35" s="45">
        <f t="shared" si="59"/>
        <v>0.0439354544</v>
      </c>
      <c r="AX35" s="45">
        <f t="shared" si="59"/>
        <v>0.01891</v>
      </c>
      <c r="AY35" s="45">
        <f t="shared" si="59"/>
        <v>0</v>
      </c>
      <c r="AZ35" s="45">
        <f t="shared" si="59"/>
        <v>0.00153</v>
      </c>
      <c r="BA35" s="45">
        <f t="shared" si="59"/>
        <v>1.7571119582534</v>
      </c>
      <c r="BB35" s="45">
        <f t="shared" si="59"/>
        <v>0.25885</v>
      </c>
      <c r="BC35" s="45">
        <f t="shared" si="59"/>
        <v>0</v>
      </c>
      <c r="BD35" s="45">
        <f t="shared" si="59"/>
        <v>0.07535</v>
      </c>
      <c r="BE35" s="45">
        <f>SUMIF($AS$141:$AS$220,$AT35,BE$141:BE$220)</f>
        <v>2.197804336</v>
      </c>
      <c r="BF35" s="45">
        <f t="shared" si="60"/>
        <v>0.018163872</v>
      </c>
      <c r="BG35" s="45">
        <f t="shared" si="60"/>
        <v>0.23450654503288</v>
      </c>
      <c r="BH35" s="45">
        <f t="shared" si="60"/>
        <v>7.14e-5</v>
      </c>
      <c r="BI35" s="45">
        <f t="shared" si="60"/>
        <v>0.0017</v>
      </c>
      <c r="BJ35" s="45">
        <f t="shared" si="60"/>
        <v>0</v>
      </c>
      <c r="BK35" s="45">
        <f t="shared" si="60"/>
        <v>0.2738362748</v>
      </c>
      <c r="BL35" s="45">
        <f t="shared" si="60"/>
        <v>0.0483504</v>
      </c>
      <c r="BM35" s="45">
        <f t="shared" si="60"/>
        <v>0</v>
      </c>
      <c r="BN35" s="45">
        <f t="shared" si="60"/>
        <v>0</v>
      </c>
      <c r="BO35" s="45">
        <f t="shared" si="61"/>
        <v>0</v>
      </c>
      <c r="BP35" s="45">
        <f t="shared" si="61"/>
        <v>0</v>
      </c>
      <c r="BQ35" s="45">
        <f t="shared" si="61"/>
        <v>0</v>
      </c>
      <c r="BR35" s="45">
        <f t="shared" si="61"/>
        <v>0.04624</v>
      </c>
      <c r="BS35" s="45">
        <f t="shared" si="61"/>
        <v>0.077619968</v>
      </c>
      <c r="BT35" s="45">
        <f t="shared" si="61"/>
        <v>0.000612</v>
      </c>
      <c r="BU35" s="45">
        <f t="shared" si="61"/>
        <v>0</v>
      </c>
      <c r="BV35" s="45">
        <f t="shared" si="61"/>
        <v>0.1825284576</v>
      </c>
      <c r="BW35" s="45">
        <f t="shared" si="61"/>
        <v>0.001944018</v>
      </c>
      <c r="BX35" s="45">
        <f t="shared" si="61"/>
        <v>0</v>
      </c>
      <c r="BY35" s="45">
        <f t="shared" si="62"/>
        <v>0.027077124</v>
      </c>
      <c r="BZ35" s="45">
        <f t="shared" si="62"/>
        <v>0</v>
      </c>
      <c r="CA35" s="45">
        <f t="shared" si="62"/>
        <v>0.009128592</v>
      </c>
      <c r="CB35" s="45">
        <f t="shared" si="62"/>
        <v>0</v>
      </c>
      <c r="CC35" s="45">
        <f t="shared" si="62"/>
        <v>0.00849473222</v>
      </c>
      <c r="CD35" s="45">
        <f t="shared" si="62"/>
        <v>0</v>
      </c>
      <c r="CE35" s="45">
        <f t="shared" si="62"/>
        <v>0.01954324184</v>
      </c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</row>
    <row r="36" spans="5:129">
      <c r="E36" s="43" t="s">
        <v>237</v>
      </c>
      <c r="F36" s="44" t="s">
        <v>1665</v>
      </c>
      <c r="G36" s="45">
        <f>IF(AZ11=0,0,IF((AU36/AZ11)&gt;1,1,AU36/AZ11))</f>
        <v>0.8718432</v>
      </c>
      <c r="H36" s="45">
        <f t="shared" ref="H36:AQ36" si="71">IF(BA11=0,0,IF((AV36/BA11)&gt;1,1,AV36/BA11))</f>
        <v>0</v>
      </c>
      <c r="I36" s="45">
        <f t="shared" si="71"/>
        <v>0.288686488053962</v>
      </c>
      <c r="J36" s="45">
        <f t="shared" si="71"/>
        <v>0</v>
      </c>
      <c r="K36" s="45">
        <f t="shared" si="71"/>
        <v>0</v>
      </c>
      <c r="L36" s="45">
        <f t="shared" si="71"/>
        <v>0</v>
      </c>
      <c r="M36" s="45">
        <f t="shared" si="71"/>
        <v>0.0361106632560418</v>
      </c>
      <c r="N36" s="45">
        <f t="shared" si="71"/>
        <v>0</v>
      </c>
      <c r="O36" s="45">
        <f t="shared" si="71"/>
        <v>0</v>
      </c>
      <c r="P36" s="45">
        <f t="shared" si="71"/>
        <v>0</v>
      </c>
      <c r="Q36" s="45">
        <f t="shared" si="71"/>
        <v>0.161483155555556</v>
      </c>
      <c r="R36" s="45">
        <f t="shared" si="71"/>
        <v>0.445276285714286</v>
      </c>
      <c r="S36" s="45">
        <f t="shared" si="71"/>
        <v>0</v>
      </c>
      <c r="T36" s="45">
        <f t="shared" si="71"/>
        <v>0</v>
      </c>
      <c r="U36" s="45">
        <f t="shared" si="71"/>
        <v>0</v>
      </c>
      <c r="V36" s="45">
        <f t="shared" si="71"/>
        <v>0</v>
      </c>
      <c r="W36" s="45">
        <f t="shared" si="71"/>
        <v>0</v>
      </c>
      <c r="X36" s="45">
        <f t="shared" si="71"/>
        <v>0</v>
      </c>
      <c r="Y36" s="45">
        <f t="shared" si="71"/>
        <v>0</v>
      </c>
      <c r="Z36" s="45">
        <f t="shared" si="71"/>
        <v>0</v>
      </c>
      <c r="AA36" s="45">
        <f t="shared" si="71"/>
        <v>0</v>
      </c>
      <c r="AB36" s="45">
        <f t="shared" si="71"/>
        <v>0</v>
      </c>
      <c r="AC36" s="45">
        <f t="shared" si="71"/>
        <v>0</v>
      </c>
      <c r="AD36" s="45">
        <f t="shared" si="71"/>
        <v>1</v>
      </c>
      <c r="AE36" s="45">
        <f t="shared" si="71"/>
        <v>1</v>
      </c>
      <c r="AF36" s="45">
        <f t="shared" si="71"/>
        <v>0</v>
      </c>
      <c r="AG36" s="45">
        <f t="shared" si="71"/>
        <v>0</v>
      </c>
      <c r="AH36" s="45">
        <f t="shared" si="71"/>
        <v>0.13873416</v>
      </c>
      <c r="AI36" s="45">
        <f t="shared" si="71"/>
        <v>0</v>
      </c>
      <c r="AJ36" s="45">
        <f t="shared" si="71"/>
        <v>0</v>
      </c>
      <c r="AK36" s="45">
        <f t="shared" si="71"/>
        <v>0</v>
      </c>
      <c r="AL36" s="45">
        <f t="shared" si="71"/>
        <v>0</v>
      </c>
      <c r="AM36" s="45">
        <f t="shared" si="71"/>
        <v>0</v>
      </c>
      <c r="AN36" s="45">
        <f t="shared" si="71"/>
        <v>0</v>
      </c>
      <c r="AO36" s="45">
        <f t="shared" si="71"/>
        <v>0</v>
      </c>
      <c r="AP36" s="45">
        <f t="shared" si="71"/>
        <v>0</v>
      </c>
      <c r="AQ36" s="45">
        <f t="shared" si="71"/>
        <v>0.54611946</v>
      </c>
      <c r="AR36" s="54"/>
      <c r="AS36" s="54"/>
      <c r="AT36" t="str">
        <f t="shared" si="65"/>
        <v>INDHFO</v>
      </c>
      <c r="AU36" s="45">
        <f t="shared" si="59"/>
        <v>0.17436864</v>
      </c>
      <c r="AV36" s="45">
        <f t="shared" si="59"/>
        <v>0.0399036795988509</v>
      </c>
      <c r="AW36" s="45">
        <f t="shared" si="59"/>
        <v>0.334876326142596</v>
      </c>
      <c r="AX36" s="45">
        <f t="shared" si="59"/>
        <v>0</v>
      </c>
      <c r="AY36" s="45">
        <f t="shared" si="59"/>
        <v>0.0152304586666667</v>
      </c>
      <c r="AZ36" s="45">
        <f t="shared" si="59"/>
        <v>0</v>
      </c>
      <c r="BA36" s="45">
        <f t="shared" si="59"/>
        <v>0.0947904910471097</v>
      </c>
      <c r="BB36" s="45">
        <f t="shared" si="59"/>
        <v>0</v>
      </c>
      <c r="BC36" s="45">
        <f t="shared" si="59"/>
        <v>0</v>
      </c>
      <c r="BD36" s="45">
        <f t="shared" si="59"/>
        <v>0</v>
      </c>
      <c r="BE36" s="45">
        <f t="shared" si="60"/>
        <v>0.232535744</v>
      </c>
      <c r="BF36" s="45">
        <f t="shared" si="60"/>
        <v>0.24935472</v>
      </c>
      <c r="BG36" s="45">
        <f t="shared" si="60"/>
        <v>0</v>
      </c>
      <c r="BH36" s="45">
        <f t="shared" si="60"/>
        <v>0</v>
      </c>
      <c r="BI36" s="45">
        <f t="shared" si="60"/>
        <v>0</v>
      </c>
      <c r="BJ36" s="45">
        <f t="shared" si="60"/>
        <v>0</v>
      </c>
      <c r="BK36" s="45">
        <f t="shared" si="60"/>
        <v>0</v>
      </c>
      <c r="BL36" s="45">
        <f t="shared" si="60"/>
        <v>0.01198976</v>
      </c>
      <c r="BM36" s="45">
        <f t="shared" si="60"/>
        <v>0</v>
      </c>
      <c r="BN36" s="45">
        <f t="shared" si="60"/>
        <v>0</v>
      </c>
      <c r="BO36" s="45">
        <f t="shared" si="61"/>
        <v>0</v>
      </c>
      <c r="BP36" s="45">
        <f t="shared" si="61"/>
        <v>0</v>
      </c>
      <c r="BQ36" s="45">
        <f t="shared" si="61"/>
        <v>0</v>
      </c>
      <c r="BR36" s="45">
        <f t="shared" si="61"/>
        <v>0.205184</v>
      </c>
      <c r="BS36" s="45">
        <f t="shared" si="61"/>
        <v>0.457689312</v>
      </c>
      <c r="BT36" s="45">
        <f t="shared" si="61"/>
        <v>0</v>
      </c>
      <c r="BU36" s="45">
        <f t="shared" si="61"/>
        <v>0</v>
      </c>
      <c r="BV36" s="45">
        <f t="shared" si="61"/>
        <v>0.0332961984</v>
      </c>
      <c r="BW36" s="45">
        <f t="shared" si="61"/>
        <v>0</v>
      </c>
      <c r="BX36" s="45">
        <f t="shared" si="61"/>
        <v>0.02385264</v>
      </c>
      <c r="BY36" s="45">
        <f t="shared" si="62"/>
        <v>0</v>
      </c>
      <c r="BZ36" s="45">
        <f t="shared" si="62"/>
        <v>0.00248272638654709</v>
      </c>
      <c r="CA36" s="45">
        <f t="shared" si="62"/>
        <v>0</v>
      </c>
      <c r="CB36" s="45">
        <f t="shared" si="62"/>
        <v>0</v>
      </c>
      <c r="CC36" s="45">
        <f t="shared" si="62"/>
        <v>0</v>
      </c>
      <c r="CD36" s="45">
        <f t="shared" si="62"/>
        <v>0</v>
      </c>
      <c r="CE36" s="45">
        <f t="shared" si="62"/>
        <v>0.0218447784</v>
      </c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</row>
    <row r="37" spans="5:129">
      <c r="E37" s="43"/>
      <c r="F37" s="44" t="s">
        <v>1532</v>
      </c>
      <c r="G37" s="45">
        <f>1-G36</f>
        <v>0.1281568</v>
      </c>
      <c r="H37" s="45">
        <f t="shared" ref="H37:AQ37" si="72">1-H36</f>
        <v>1</v>
      </c>
      <c r="I37" s="45">
        <f t="shared" si="72"/>
        <v>0.711313511946038</v>
      </c>
      <c r="J37" s="45">
        <f t="shared" si="72"/>
        <v>1</v>
      </c>
      <c r="K37" s="45">
        <f t="shared" si="72"/>
        <v>1</v>
      </c>
      <c r="L37" s="45">
        <f t="shared" si="72"/>
        <v>1</v>
      </c>
      <c r="M37" s="45">
        <f t="shared" si="72"/>
        <v>0.963889336743958</v>
      </c>
      <c r="N37" s="45">
        <f t="shared" si="72"/>
        <v>1</v>
      </c>
      <c r="O37" s="45">
        <f t="shared" si="72"/>
        <v>1</v>
      </c>
      <c r="P37" s="45">
        <f t="shared" si="72"/>
        <v>1</v>
      </c>
      <c r="Q37" s="45">
        <f t="shared" si="72"/>
        <v>0.838516844444444</v>
      </c>
      <c r="R37" s="45">
        <f t="shared" si="72"/>
        <v>0.554723714285714</v>
      </c>
      <c r="S37" s="45">
        <f t="shared" si="72"/>
        <v>1</v>
      </c>
      <c r="T37" s="45">
        <f t="shared" si="72"/>
        <v>1</v>
      </c>
      <c r="U37" s="45">
        <f t="shared" si="72"/>
        <v>1</v>
      </c>
      <c r="V37" s="45">
        <f t="shared" si="72"/>
        <v>1</v>
      </c>
      <c r="W37" s="45">
        <f t="shared" si="72"/>
        <v>1</v>
      </c>
      <c r="X37" s="45">
        <f t="shared" si="72"/>
        <v>1</v>
      </c>
      <c r="Y37" s="45">
        <f t="shared" si="72"/>
        <v>1</v>
      </c>
      <c r="Z37" s="45">
        <f t="shared" si="72"/>
        <v>1</v>
      </c>
      <c r="AA37" s="45">
        <f t="shared" si="72"/>
        <v>1</v>
      </c>
      <c r="AB37" s="45">
        <f t="shared" si="72"/>
        <v>1</v>
      </c>
      <c r="AC37" s="45">
        <f t="shared" si="72"/>
        <v>1</v>
      </c>
      <c r="AD37" s="45">
        <f t="shared" si="72"/>
        <v>0</v>
      </c>
      <c r="AE37" s="45">
        <f t="shared" si="72"/>
        <v>0</v>
      </c>
      <c r="AF37" s="45">
        <f t="shared" si="72"/>
        <v>1</v>
      </c>
      <c r="AG37" s="45">
        <f t="shared" ref="AG37" si="73">1-AG36</f>
        <v>1</v>
      </c>
      <c r="AH37" s="45">
        <f t="shared" si="72"/>
        <v>0.86126584</v>
      </c>
      <c r="AI37" s="45">
        <f t="shared" si="72"/>
        <v>1</v>
      </c>
      <c r="AJ37" s="45">
        <f t="shared" si="72"/>
        <v>1</v>
      </c>
      <c r="AK37" s="45">
        <f t="shared" si="72"/>
        <v>1</v>
      </c>
      <c r="AL37" s="45">
        <f t="shared" si="72"/>
        <v>1</v>
      </c>
      <c r="AM37" s="45">
        <f t="shared" si="72"/>
        <v>1</v>
      </c>
      <c r="AN37" s="45">
        <f t="shared" si="72"/>
        <v>1</v>
      </c>
      <c r="AO37" s="45">
        <f t="shared" si="72"/>
        <v>1</v>
      </c>
      <c r="AP37" s="45">
        <f t="shared" si="72"/>
        <v>1</v>
      </c>
      <c r="AQ37" s="45">
        <f t="shared" si="72"/>
        <v>0.45388054</v>
      </c>
      <c r="AR37" s="54"/>
      <c r="AS37" s="54"/>
      <c r="AT37" t="str">
        <f t="shared" si="65"/>
        <v>INDGAS</v>
      </c>
      <c r="AU37" s="45">
        <f t="shared" si="59"/>
        <v>3.77194223507225</v>
      </c>
      <c r="AV37" s="45">
        <f t="shared" si="59"/>
        <v>0.0117012299085221</v>
      </c>
      <c r="AW37" s="45">
        <f t="shared" si="59"/>
        <v>0.190864773184057</v>
      </c>
      <c r="AX37" s="45">
        <f t="shared" si="59"/>
        <v>0.188631813109004</v>
      </c>
      <c r="AY37" s="45">
        <f t="shared" si="59"/>
        <v>0.0031090176</v>
      </c>
      <c r="AZ37" s="45">
        <f t="shared" si="59"/>
        <v>0.673253810642194</v>
      </c>
      <c r="BA37" s="45">
        <f t="shared" si="59"/>
        <v>11.4797063986748</v>
      </c>
      <c r="BB37" s="45">
        <f t="shared" si="59"/>
        <v>0.208587424813991</v>
      </c>
      <c r="BC37" s="45">
        <f t="shared" si="59"/>
        <v>0</v>
      </c>
      <c r="BD37" s="45">
        <f t="shared" si="59"/>
        <v>2.278036</v>
      </c>
      <c r="BE37" s="45">
        <f t="shared" si="60"/>
        <v>6.23353946346226</v>
      </c>
      <c r="BF37" s="45">
        <f t="shared" si="60"/>
        <v>0.1224</v>
      </c>
      <c r="BG37" s="45">
        <f t="shared" si="60"/>
        <v>3.02938365580556</v>
      </c>
      <c r="BH37" s="45">
        <f t="shared" si="60"/>
        <v>0.01428</v>
      </c>
      <c r="BI37" s="45">
        <f t="shared" si="60"/>
        <v>0.547174849627982</v>
      </c>
      <c r="BJ37" s="45">
        <f t="shared" si="60"/>
        <v>0</v>
      </c>
      <c r="BK37" s="45">
        <f t="shared" si="60"/>
        <v>0.13371402176</v>
      </c>
      <c r="BL37" s="45">
        <f t="shared" si="60"/>
        <v>15.9019526331502</v>
      </c>
      <c r="BM37" s="45">
        <f t="shared" si="60"/>
        <v>0</v>
      </c>
      <c r="BN37" s="45">
        <f t="shared" si="60"/>
        <v>0</v>
      </c>
      <c r="BO37" s="45">
        <f t="shared" si="61"/>
        <v>0</v>
      </c>
      <c r="BP37" s="45">
        <f t="shared" si="61"/>
        <v>0</v>
      </c>
      <c r="BQ37" s="45">
        <f t="shared" si="61"/>
        <v>2.82929185340032</v>
      </c>
      <c r="BR37" s="45">
        <f t="shared" si="61"/>
        <v>3.11210382222222</v>
      </c>
      <c r="BS37" s="45">
        <f t="shared" si="61"/>
        <v>0.289323049480954</v>
      </c>
      <c r="BT37" s="45">
        <f t="shared" si="61"/>
        <v>0.196982945866073</v>
      </c>
      <c r="BU37" s="45">
        <f t="shared" si="61"/>
        <v>0</v>
      </c>
      <c r="BV37" s="45">
        <f t="shared" si="61"/>
        <v>0.26195335584</v>
      </c>
      <c r="BW37" s="45">
        <f t="shared" si="61"/>
        <v>0.673745007543582</v>
      </c>
      <c r="BX37" s="45">
        <f t="shared" si="61"/>
        <v>1.055271752</v>
      </c>
      <c r="BY37" s="45">
        <f t="shared" si="62"/>
        <v>6.87008269437813</v>
      </c>
      <c r="BZ37" s="45">
        <f t="shared" si="62"/>
        <v>0.000579870716857911</v>
      </c>
      <c r="CA37" s="45">
        <f t="shared" si="62"/>
        <v>1.134093312</v>
      </c>
      <c r="CB37" s="45">
        <f t="shared" si="62"/>
        <v>0</v>
      </c>
      <c r="CC37" s="45">
        <f t="shared" si="62"/>
        <v>0.0027566448</v>
      </c>
      <c r="CD37" s="45">
        <f t="shared" si="62"/>
        <v>0</v>
      </c>
      <c r="CE37" s="45">
        <f t="shared" si="62"/>
        <v>0.0194297759580612</v>
      </c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</row>
    <row r="38" spans="5:129">
      <c r="E38" s="46" t="s">
        <v>192</v>
      </c>
      <c r="F38" s="48"/>
      <c r="G38" s="47" t="str">
        <f t="shared" ref="G38:AQ38" si="74">IF(SUM(G36:G37)&lt;&gt;1,"ERROR","")</f>
        <v/>
      </c>
      <c r="H38" s="47" t="str">
        <f t="shared" si="74"/>
        <v/>
      </c>
      <c r="I38" s="47" t="str">
        <f t="shared" si="74"/>
        <v/>
      </c>
      <c r="J38" s="47" t="str">
        <f t="shared" si="74"/>
        <v/>
      </c>
      <c r="K38" s="47" t="str">
        <f t="shared" si="74"/>
        <v/>
      </c>
      <c r="L38" s="47" t="str">
        <f t="shared" si="74"/>
        <v/>
      </c>
      <c r="M38" s="47" t="str">
        <f t="shared" si="74"/>
        <v/>
      </c>
      <c r="N38" s="47" t="str">
        <f t="shared" si="74"/>
        <v/>
      </c>
      <c r="O38" s="47" t="str">
        <f t="shared" si="74"/>
        <v/>
      </c>
      <c r="P38" s="47" t="str">
        <f t="shared" si="74"/>
        <v/>
      </c>
      <c r="Q38" s="47" t="str">
        <f t="shared" si="74"/>
        <v/>
      </c>
      <c r="R38" s="47" t="str">
        <f t="shared" si="74"/>
        <v/>
      </c>
      <c r="S38" s="47" t="str">
        <f t="shared" si="74"/>
        <v/>
      </c>
      <c r="T38" s="47" t="str">
        <f t="shared" si="74"/>
        <v/>
      </c>
      <c r="U38" s="47" t="str">
        <f t="shared" si="74"/>
        <v/>
      </c>
      <c r="V38" s="47" t="str">
        <f t="shared" si="74"/>
        <v/>
      </c>
      <c r="W38" s="47" t="str">
        <f t="shared" si="74"/>
        <v/>
      </c>
      <c r="X38" s="47" t="str">
        <f t="shared" si="74"/>
        <v/>
      </c>
      <c r="Y38" s="47" t="str">
        <f t="shared" si="74"/>
        <v/>
      </c>
      <c r="Z38" s="47" t="str">
        <f t="shared" si="74"/>
        <v/>
      </c>
      <c r="AA38" s="47" t="str">
        <f t="shared" si="74"/>
        <v/>
      </c>
      <c r="AB38" s="47" t="str">
        <f t="shared" si="74"/>
        <v/>
      </c>
      <c r="AC38" s="47" t="str">
        <f t="shared" si="74"/>
        <v/>
      </c>
      <c r="AD38" s="47" t="str">
        <f t="shared" si="74"/>
        <v/>
      </c>
      <c r="AE38" s="47" t="str">
        <f t="shared" si="74"/>
        <v/>
      </c>
      <c r="AF38" s="47" t="str">
        <f t="shared" si="74"/>
        <v/>
      </c>
      <c r="AG38" s="47" t="str">
        <f t="shared" ref="AG38" si="75">IF(SUM(AG36:AG37)&lt;&gt;1,"ERROR","")</f>
        <v/>
      </c>
      <c r="AH38" s="47" t="str">
        <f t="shared" si="74"/>
        <v/>
      </c>
      <c r="AI38" s="47" t="str">
        <f t="shared" si="74"/>
        <v/>
      </c>
      <c r="AJ38" s="47" t="str">
        <f t="shared" si="74"/>
        <v/>
      </c>
      <c r="AK38" s="47" t="str">
        <f t="shared" si="74"/>
        <v/>
      </c>
      <c r="AL38" s="47" t="str">
        <f t="shared" si="74"/>
        <v/>
      </c>
      <c r="AM38" s="47" t="str">
        <f t="shared" si="74"/>
        <v/>
      </c>
      <c r="AN38" s="47" t="str">
        <f t="shared" si="74"/>
        <v/>
      </c>
      <c r="AO38" s="47" t="str">
        <f t="shared" si="74"/>
        <v/>
      </c>
      <c r="AP38" s="47" t="str">
        <f t="shared" si="74"/>
        <v/>
      </c>
      <c r="AQ38" s="47" t="str">
        <f t="shared" si="74"/>
        <v/>
      </c>
      <c r="AR38" s="54"/>
      <c r="AS38" s="54"/>
      <c r="AT38" t="str">
        <f t="shared" si="65"/>
        <v>INDBIO</v>
      </c>
      <c r="AU38" s="45">
        <f t="shared" si="59"/>
        <v>0</v>
      </c>
      <c r="AV38" s="45">
        <f t="shared" si="59"/>
        <v>0</v>
      </c>
      <c r="AW38" s="45">
        <f t="shared" si="59"/>
        <v>0</v>
      </c>
      <c r="AX38" s="45">
        <f t="shared" si="59"/>
        <v>0</v>
      </c>
      <c r="AY38" s="45">
        <f t="shared" si="59"/>
        <v>0</v>
      </c>
      <c r="AZ38" s="45">
        <f t="shared" si="59"/>
        <v>0</v>
      </c>
      <c r="BA38" s="45">
        <f t="shared" si="59"/>
        <v>0</v>
      </c>
      <c r="BB38" s="45">
        <f t="shared" si="59"/>
        <v>0</v>
      </c>
      <c r="BC38" s="45">
        <f t="shared" si="59"/>
        <v>0</v>
      </c>
      <c r="BD38" s="45">
        <f t="shared" si="59"/>
        <v>0</v>
      </c>
      <c r="BE38" s="45">
        <f t="shared" si="60"/>
        <v>0</v>
      </c>
      <c r="BF38" s="45">
        <f t="shared" si="60"/>
        <v>0</v>
      </c>
      <c r="BG38" s="45">
        <f t="shared" si="60"/>
        <v>0</v>
      </c>
      <c r="BH38" s="45">
        <f t="shared" si="60"/>
        <v>0</v>
      </c>
      <c r="BI38" s="45">
        <f t="shared" si="60"/>
        <v>0</v>
      </c>
      <c r="BJ38" s="45">
        <f t="shared" si="60"/>
        <v>0</v>
      </c>
      <c r="BK38" s="45">
        <f t="shared" si="60"/>
        <v>0</v>
      </c>
      <c r="BL38" s="45">
        <f t="shared" si="60"/>
        <v>0</v>
      </c>
      <c r="BM38" s="45">
        <f t="shared" si="60"/>
        <v>0</v>
      </c>
      <c r="BN38" s="45">
        <f t="shared" si="60"/>
        <v>0</v>
      </c>
      <c r="BO38" s="45">
        <f t="shared" si="61"/>
        <v>0</v>
      </c>
      <c r="BP38" s="45">
        <f t="shared" si="61"/>
        <v>0</v>
      </c>
      <c r="BQ38" s="45">
        <f t="shared" si="61"/>
        <v>0</v>
      </c>
      <c r="BR38" s="45">
        <f t="shared" si="61"/>
        <v>0</v>
      </c>
      <c r="BS38" s="45">
        <f t="shared" si="61"/>
        <v>0</v>
      </c>
      <c r="BT38" s="45">
        <f t="shared" si="61"/>
        <v>0</v>
      </c>
      <c r="BU38" s="45">
        <f t="shared" si="61"/>
        <v>0</v>
      </c>
      <c r="BV38" s="45">
        <f t="shared" si="61"/>
        <v>0</v>
      </c>
      <c r="BW38" s="45">
        <f t="shared" si="61"/>
        <v>0</v>
      </c>
      <c r="BX38" s="45">
        <f t="shared" si="61"/>
        <v>0</v>
      </c>
      <c r="BY38" s="45">
        <f t="shared" si="62"/>
        <v>0</v>
      </c>
      <c r="BZ38" s="45">
        <f t="shared" si="62"/>
        <v>0</v>
      </c>
      <c r="CA38" s="45">
        <f t="shared" si="62"/>
        <v>0</v>
      </c>
      <c r="CB38" s="45">
        <f t="shared" si="62"/>
        <v>0</v>
      </c>
      <c r="CC38" s="45">
        <f t="shared" si="62"/>
        <v>0</v>
      </c>
      <c r="CD38" s="45">
        <f t="shared" si="62"/>
        <v>0</v>
      </c>
      <c r="CE38" s="45">
        <f t="shared" si="62"/>
        <v>0</v>
      </c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</row>
    <row r="39" spans="5:129">
      <c r="E39" s="43" t="s">
        <v>248</v>
      </c>
      <c r="F39" s="44" t="s">
        <v>1665</v>
      </c>
      <c r="G39" s="45">
        <f>IF(AZ16=0,0,IF((AU41/AZ16)&gt;1,1,AU41/AZ16))</f>
        <v>0.142717023255814</v>
      </c>
      <c r="H39" s="45">
        <f t="shared" ref="H39:AQ39" si="76">IF(BA16=0,0,IF((AV41/BA16)&gt;1,1,AV41/BA16))</f>
        <v>0</v>
      </c>
      <c r="I39" s="45">
        <f t="shared" si="76"/>
        <v>0.0621723784187823</v>
      </c>
      <c r="J39" s="45">
        <f t="shared" si="76"/>
        <v>0</v>
      </c>
      <c r="K39" s="45">
        <f t="shared" si="76"/>
        <v>0</v>
      </c>
      <c r="L39" s="45">
        <f t="shared" si="76"/>
        <v>0</v>
      </c>
      <c r="M39" s="45">
        <f t="shared" si="76"/>
        <v>0.00335362987164527</v>
      </c>
      <c r="N39" s="45">
        <f t="shared" si="76"/>
        <v>0</v>
      </c>
      <c r="O39" s="45">
        <f t="shared" si="76"/>
        <v>0</v>
      </c>
      <c r="P39" s="45">
        <f t="shared" si="76"/>
        <v>0</v>
      </c>
      <c r="Q39" s="45">
        <f t="shared" si="76"/>
        <v>0</v>
      </c>
      <c r="R39" s="45">
        <f t="shared" si="76"/>
        <v>0.0518586830535318</v>
      </c>
      <c r="S39" s="45">
        <f t="shared" si="76"/>
        <v>0</v>
      </c>
      <c r="T39" s="45">
        <f t="shared" si="76"/>
        <v>0</v>
      </c>
      <c r="U39" s="45">
        <f t="shared" si="76"/>
        <v>0</v>
      </c>
      <c r="V39" s="45">
        <f t="shared" si="76"/>
        <v>0</v>
      </c>
      <c r="W39" s="45">
        <f t="shared" si="76"/>
        <v>0</v>
      </c>
      <c r="X39" s="45">
        <f t="shared" si="76"/>
        <v>0.1024</v>
      </c>
      <c r="Y39" s="45">
        <f t="shared" si="76"/>
        <v>0</v>
      </c>
      <c r="Z39" s="45">
        <f t="shared" si="76"/>
        <v>0</v>
      </c>
      <c r="AA39" s="45">
        <f t="shared" si="76"/>
        <v>0</v>
      </c>
      <c r="AB39" s="45">
        <f t="shared" si="76"/>
        <v>0</v>
      </c>
      <c r="AC39" s="45">
        <f t="shared" si="76"/>
        <v>0</v>
      </c>
      <c r="AD39" s="45">
        <f t="shared" si="76"/>
        <v>0</v>
      </c>
      <c r="AE39" s="45">
        <f t="shared" si="76"/>
        <v>0.0142273322734499</v>
      </c>
      <c r="AF39" s="45">
        <f t="shared" si="76"/>
        <v>0</v>
      </c>
      <c r="AG39" s="45">
        <f t="shared" si="76"/>
        <v>0</v>
      </c>
      <c r="AH39" s="45">
        <f t="shared" si="76"/>
        <v>0</v>
      </c>
      <c r="AI39" s="45">
        <f t="shared" si="76"/>
        <v>0</v>
      </c>
      <c r="AJ39" s="45">
        <f t="shared" si="76"/>
        <v>0</v>
      </c>
      <c r="AK39" s="45">
        <f t="shared" si="76"/>
        <v>0</v>
      </c>
      <c r="AL39" s="45">
        <f t="shared" si="76"/>
        <v>0</v>
      </c>
      <c r="AM39" s="45">
        <f t="shared" si="76"/>
        <v>0</v>
      </c>
      <c r="AN39" s="45">
        <f t="shared" si="76"/>
        <v>0</v>
      </c>
      <c r="AO39" s="45">
        <f t="shared" si="76"/>
        <v>0</v>
      </c>
      <c r="AP39" s="45">
        <f t="shared" si="76"/>
        <v>0</v>
      </c>
      <c r="AQ39" s="45">
        <f t="shared" si="76"/>
        <v>0.00668537321739131</v>
      </c>
      <c r="AR39" s="54"/>
      <c r="AS39" s="54"/>
      <c r="AT39" t="str">
        <f t="shared" si="65"/>
        <v>INDSLU</v>
      </c>
      <c r="AU39" s="45">
        <f t="shared" si="59"/>
        <v>0</v>
      </c>
      <c r="AV39" s="45">
        <f t="shared" si="59"/>
        <v>0</v>
      </c>
      <c r="AW39" s="45">
        <f t="shared" si="59"/>
        <v>0</v>
      </c>
      <c r="AX39" s="45">
        <f t="shared" si="59"/>
        <v>0</v>
      </c>
      <c r="AY39" s="45">
        <f t="shared" si="59"/>
        <v>0</v>
      </c>
      <c r="AZ39" s="45">
        <f t="shared" si="59"/>
        <v>0</v>
      </c>
      <c r="BA39" s="45">
        <f t="shared" si="59"/>
        <v>0</v>
      </c>
      <c r="BB39" s="45">
        <f t="shared" si="59"/>
        <v>0</v>
      </c>
      <c r="BC39" s="45">
        <f t="shared" si="59"/>
        <v>0</v>
      </c>
      <c r="BD39" s="45">
        <f t="shared" si="59"/>
        <v>0</v>
      </c>
      <c r="BE39" s="45">
        <f t="shared" si="60"/>
        <v>0</v>
      </c>
      <c r="BF39" s="45">
        <f t="shared" si="60"/>
        <v>0</v>
      </c>
      <c r="BG39" s="45">
        <f t="shared" si="60"/>
        <v>0</v>
      </c>
      <c r="BH39" s="45">
        <f t="shared" si="60"/>
        <v>0</v>
      </c>
      <c r="BI39" s="45">
        <f t="shared" si="60"/>
        <v>0</v>
      </c>
      <c r="BJ39" s="45">
        <f t="shared" si="60"/>
        <v>0</v>
      </c>
      <c r="BK39" s="45">
        <f t="shared" si="60"/>
        <v>0</v>
      </c>
      <c r="BL39" s="45">
        <f t="shared" si="60"/>
        <v>0</v>
      </c>
      <c r="BM39" s="45">
        <f t="shared" si="60"/>
        <v>0</v>
      </c>
      <c r="BN39" s="45">
        <f t="shared" si="60"/>
        <v>0</v>
      </c>
      <c r="BO39" s="45">
        <f t="shared" si="61"/>
        <v>0</v>
      </c>
      <c r="BP39" s="45">
        <f t="shared" si="61"/>
        <v>0</v>
      </c>
      <c r="BQ39" s="45">
        <f t="shared" si="61"/>
        <v>0</v>
      </c>
      <c r="BR39" s="45">
        <f t="shared" si="61"/>
        <v>0</v>
      </c>
      <c r="BS39" s="45">
        <f t="shared" si="61"/>
        <v>0</v>
      </c>
      <c r="BT39" s="45">
        <f t="shared" si="61"/>
        <v>0</v>
      </c>
      <c r="BU39" s="45">
        <f t="shared" si="61"/>
        <v>0</v>
      </c>
      <c r="BV39" s="45">
        <f t="shared" si="61"/>
        <v>0</v>
      </c>
      <c r="BW39" s="45">
        <f t="shared" si="61"/>
        <v>0</v>
      </c>
      <c r="BX39" s="45">
        <f t="shared" si="61"/>
        <v>0</v>
      </c>
      <c r="BY39" s="45">
        <f t="shared" si="62"/>
        <v>0</v>
      </c>
      <c r="BZ39" s="45">
        <f t="shared" si="62"/>
        <v>0</v>
      </c>
      <c r="CA39" s="45">
        <f t="shared" si="62"/>
        <v>0</v>
      </c>
      <c r="CB39" s="45">
        <f t="shared" si="62"/>
        <v>0</v>
      </c>
      <c r="CC39" s="45">
        <f t="shared" si="62"/>
        <v>0</v>
      </c>
      <c r="CD39" s="45">
        <f t="shared" si="62"/>
        <v>0</v>
      </c>
      <c r="CE39" s="45">
        <f t="shared" si="62"/>
        <v>0</v>
      </c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</row>
    <row r="40" spans="5:129">
      <c r="E40" s="43"/>
      <c r="F40" s="44" t="s">
        <v>1532</v>
      </c>
      <c r="G40" s="45">
        <f>1-G39</f>
        <v>0.857282976744186</v>
      </c>
      <c r="H40" s="45">
        <f t="shared" ref="H40:AQ40" si="77">1-H39</f>
        <v>1</v>
      </c>
      <c r="I40" s="45">
        <f t="shared" si="77"/>
        <v>0.937827621581218</v>
      </c>
      <c r="J40" s="45">
        <f t="shared" si="77"/>
        <v>1</v>
      </c>
      <c r="K40" s="45">
        <f t="shared" si="77"/>
        <v>1</v>
      </c>
      <c r="L40" s="45">
        <f t="shared" si="77"/>
        <v>1</v>
      </c>
      <c r="M40" s="45">
        <f t="shared" si="77"/>
        <v>0.996646370128355</v>
      </c>
      <c r="N40" s="45">
        <f t="shared" si="77"/>
        <v>1</v>
      </c>
      <c r="O40" s="45">
        <f t="shared" si="77"/>
        <v>1</v>
      </c>
      <c r="P40" s="45">
        <f t="shared" si="77"/>
        <v>1</v>
      </c>
      <c r="Q40" s="45">
        <f t="shared" si="77"/>
        <v>1</v>
      </c>
      <c r="R40" s="45">
        <f t="shared" si="77"/>
        <v>0.948141316946468</v>
      </c>
      <c r="S40" s="45">
        <f t="shared" si="77"/>
        <v>1</v>
      </c>
      <c r="T40" s="45">
        <f t="shared" si="77"/>
        <v>1</v>
      </c>
      <c r="U40" s="45">
        <f t="shared" si="77"/>
        <v>1</v>
      </c>
      <c r="V40" s="45">
        <f t="shared" si="77"/>
        <v>1</v>
      </c>
      <c r="W40" s="45">
        <f t="shared" si="77"/>
        <v>1</v>
      </c>
      <c r="X40" s="45">
        <f t="shared" si="77"/>
        <v>0.8976</v>
      </c>
      <c r="Y40" s="45">
        <f t="shared" si="77"/>
        <v>1</v>
      </c>
      <c r="Z40" s="45">
        <f t="shared" si="77"/>
        <v>1</v>
      </c>
      <c r="AA40" s="45">
        <f t="shared" si="77"/>
        <v>1</v>
      </c>
      <c r="AB40" s="45">
        <f t="shared" si="77"/>
        <v>1</v>
      </c>
      <c r="AC40" s="45">
        <f t="shared" si="77"/>
        <v>1</v>
      </c>
      <c r="AD40" s="45">
        <f t="shared" si="77"/>
        <v>1</v>
      </c>
      <c r="AE40" s="45">
        <f t="shared" si="77"/>
        <v>0.98577266772655</v>
      </c>
      <c r="AF40" s="45">
        <f t="shared" si="77"/>
        <v>1</v>
      </c>
      <c r="AG40" s="45">
        <f t="shared" ref="AG40" si="78">1-AG39</f>
        <v>1</v>
      </c>
      <c r="AH40" s="45">
        <f t="shared" si="77"/>
        <v>1</v>
      </c>
      <c r="AI40" s="45">
        <f t="shared" si="77"/>
        <v>1</v>
      </c>
      <c r="AJ40" s="45">
        <f t="shared" si="77"/>
        <v>1</v>
      </c>
      <c r="AK40" s="45">
        <f t="shared" si="77"/>
        <v>1</v>
      </c>
      <c r="AL40" s="45">
        <f t="shared" si="77"/>
        <v>1</v>
      </c>
      <c r="AM40" s="45">
        <f t="shared" si="77"/>
        <v>1</v>
      </c>
      <c r="AN40" s="45">
        <f t="shared" si="77"/>
        <v>1</v>
      </c>
      <c r="AO40" s="45">
        <f t="shared" si="77"/>
        <v>1</v>
      </c>
      <c r="AP40" s="45">
        <f t="shared" si="77"/>
        <v>1</v>
      </c>
      <c r="AQ40" s="45">
        <f t="shared" si="77"/>
        <v>0.993314626782609</v>
      </c>
      <c r="AR40" s="54"/>
      <c r="AS40" s="54"/>
      <c r="AT40" t="str">
        <f t="shared" si="65"/>
        <v>INDELC</v>
      </c>
      <c r="AU40" s="45">
        <f t="shared" si="59"/>
        <v>1.02586401459852</v>
      </c>
      <c r="AV40" s="45">
        <f t="shared" si="59"/>
        <v>0.03646513078924</v>
      </c>
      <c r="AW40" s="45">
        <f t="shared" si="59"/>
        <v>0.56725677722643</v>
      </c>
      <c r="AX40" s="45">
        <f t="shared" si="59"/>
        <v>0.92493232600918</v>
      </c>
      <c r="AY40" s="45">
        <f t="shared" si="59"/>
        <v>0.0064837632</v>
      </c>
      <c r="AZ40" s="45">
        <f t="shared" si="59"/>
        <v>0.5148</v>
      </c>
      <c r="BA40" s="45">
        <f t="shared" si="59"/>
        <v>14.9808381935319</v>
      </c>
      <c r="BB40" s="45">
        <f t="shared" si="59"/>
        <v>1.246</v>
      </c>
      <c r="BC40" s="45">
        <f t="shared" si="59"/>
        <v>0</v>
      </c>
      <c r="BD40" s="45">
        <f t="shared" si="59"/>
        <v>2.51532</v>
      </c>
      <c r="BE40" s="45">
        <f t="shared" si="60"/>
        <v>14.9080980224</v>
      </c>
      <c r="BF40" s="45">
        <f t="shared" si="60"/>
        <v>0.42363072</v>
      </c>
      <c r="BG40" s="45">
        <f t="shared" si="60"/>
        <v>5.00103279534799</v>
      </c>
      <c r="BH40" s="45">
        <f t="shared" si="60"/>
        <v>0.007602</v>
      </c>
      <c r="BI40" s="45">
        <f t="shared" si="60"/>
        <v>0.8012</v>
      </c>
      <c r="BJ40" s="45">
        <f t="shared" si="60"/>
        <v>0</v>
      </c>
      <c r="BK40" s="45">
        <f t="shared" si="60"/>
        <v>1.3926341792</v>
      </c>
      <c r="BL40" s="45">
        <f t="shared" si="60"/>
        <v>7.700765696</v>
      </c>
      <c r="BM40" s="45">
        <f t="shared" si="60"/>
        <v>0</v>
      </c>
      <c r="BN40" s="45">
        <f t="shared" si="60"/>
        <v>0</v>
      </c>
      <c r="BO40" s="45">
        <f t="shared" si="61"/>
        <v>0</v>
      </c>
      <c r="BP40" s="45">
        <f t="shared" si="61"/>
        <v>0</v>
      </c>
      <c r="BQ40" s="45">
        <f t="shared" si="61"/>
        <v>4.1108</v>
      </c>
      <c r="BR40" s="45">
        <f t="shared" si="61"/>
        <v>21.8503424</v>
      </c>
      <c r="BS40" s="45">
        <f t="shared" si="61"/>
        <v>0.78064768</v>
      </c>
      <c r="BT40" s="45">
        <f t="shared" si="61"/>
        <v>0.288432</v>
      </c>
      <c r="BU40" s="45">
        <f t="shared" si="61"/>
        <v>0</v>
      </c>
      <c r="BV40" s="45">
        <f t="shared" si="61"/>
        <v>3.24686847472483</v>
      </c>
      <c r="BW40" s="45">
        <f t="shared" si="61"/>
        <v>0.65410488</v>
      </c>
      <c r="BX40" s="45">
        <f t="shared" si="61"/>
        <v>4.865016976</v>
      </c>
      <c r="BY40" s="45">
        <f t="shared" si="62"/>
        <v>22.7361586870154</v>
      </c>
      <c r="BZ40" s="45">
        <f t="shared" si="62"/>
        <v>0.00120930303344727</v>
      </c>
      <c r="CA40" s="45">
        <f t="shared" si="62"/>
        <v>6.8457996288</v>
      </c>
      <c r="CB40" s="45">
        <f t="shared" si="62"/>
        <v>0</v>
      </c>
      <c r="CC40" s="45">
        <f t="shared" si="62"/>
        <v>0.0408902312</v>
      </c>
      <c r="CD40" s="45">
        <f t="shared" si="62"/>
        <v>0</v>
      </c>
      <c r="CE40" s="45">
        <f t="shared" si="62"/>
        <v>0.1057443584</v>
      </c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</row>
    <row r="41" spans="5:129">
      <c r="E41" s="46" t="s">
        <v>192</v>
      </c>
      <c r="F41" s="48"/>
      <c r="G41" s="47" t="str">
        <f t="shared" ref="G41:AQ41" si="79">IF(SUM(G39:G40)&lt;&gt;1,"ERROR","")</f>
        <v/>
      </c>
      <c r="H41" s="47" t="str">
        <f t="shared" si="79"/>
        <v/>
      </c>
      <c r="I41" s="47" t="str">
        <f t="shared" si="79"/>
        <v/>
      </c>
      <c r="J41" s="47" t="str">
        <f t="shared" si="79"/>
        <v/>
      </c>
      <c r="K41" s="47" t="str">
        <f t="shared" si="79"/>
        <v/>
      </c>
      <c r="L41" s="47" t="str">
        <f t="shared" si="79"/>
        <v/>
      </c>
      <c r="M41" s="47" t="str">
        <f t="shared" si="79"/>
        <v/>
      </c>
      <c r="N41" s="47" t="str">
        <f t="shared" si="79"/>
        <v/>
      </c>
      <c r="O41" s="47" t="str">
        <f t="shared" si="79"/>
        <v/>
      </c>
      <c r="P41" s="47" t="str">
        <f t="shared" si="79"/>
        <v/>
      </c>
      <c r="Q41" s="47" t="str">
        <f t="shared" si="79"/>
        <v/>
      </c>
      <c r="R41" s="47" t="str">
        <f t="shared" si="79"/>
        <v/>
      </c>
      <c r="S41" s="47" t="str">
        <f t="shared" si="79"/>
        <v/>
      </c>
      <c r="T41" s="47" t="str">
        <f t="shared" si="79"/>
        <v/>
      </c>
      <c r="U41" s="47" t="str">
        <f t="shared" si="79"/>
        <v/>
      </c>
      <c r="V41" s="47" t="str">
        <f t="shared" si="79"/>
        <v/>
      </c>
      <c r="W41" s="47" t="str">
        <f t="shared" si="79"/>
        <v/>
      </c>
      <c r="X41" s="47" t="str">
        <f t="shared" si="79"/>
        <v/>
      </c>
      <c r="Y41" s="47" t="str">
        <f t="shared" si="79"/>
        <v/>
      </c>
      <c r="Z41" s="47" t="str">
        <f t="shared" si="79"/>
        <v/>
      </c>
      <c r="AA41" s="47" t="str">
        <f t="shared" si="79"/>
        <v/>
      </c>
      <c r="AB41" s="47" t="str">
        <f t="shared" si="79"/>
        <v/>
      </c>
      <c r="AC41" s="47" t="str">
        <f t="shared" si="79"/>
        <v/>
      </c>
      <c r="AD41" s="47" t="str">
        <f t="shared" si="79"/>
        <v/>
      </c>
      <c r="AE41" s="47" t="str">
        <f t="shared" si="79"/>
        <v/>
      </c>
      <c r="AF41" s="47" t="str">
        <f t="shared" si="79"/>
        <v/>
      </c>
      <c r="AG41" s="47" t="str">
        <f t="shared" ref="AG41" si="80">IF(SUM(AG39:AG40)&lt;&gt;1,"ERROR","")</f>
        <v/>
      </c>
      <c r="AH41" s="47" t="str">
        <f t="shared" si="79"/>
        <v/>
      </c>
      <c r="AI41" s="47" t="str">
        <f t="shared" si="79"/>
        <v/>
      </c>
      <c r="AJ41" s="47" t="str">
        <f t="shared" si="79"/>
        <v/>
      </c>
      <c r="AK41" s="47" t="str">
        <f t="shared" si="79"/>
        <v/>
      </c>
      <c r="AL41" s="47" t="str">
        <f t="shared" si="79"/>
        <v/>
      </c>
      <c r="AM41" s="47" t="str">
        <f t="shared" si="79"/>
        <v/>
      </c>
      <c r="AN41" s="47" t="str">
        <f t="shared" si="79"/>
        <v/>
      </c>
      <c r="AO41" s="47" t="str">
        <f t="shared" si="79"/>
        <v/>
      </c>
      <c r="AP41" s="47" t="str">
        <f t="shared" si="79"/>
        <v/>
      </c>
      <c r="AQ41" s="47" t="str">
        <f t="shared" si="79"/>
        <v/>
      </c>
      <c r="AR41" s="54"/>
      <c r="AS41" s="54"/>
      <c r="AT41" t="str">
        <f>$AX$16</f>
        <v>INDHTH</v>
      </c>
      <c r="AU41" s="45">
        <f t="shared" si="59"/>
        <v>0.012273664</v>
      </c>
      <c r="AV41" s="45">
        <f t="shared" si="59"/>
        <v>0.0033253376</v>
      </c>
      <c r="AW41" s="45">
        <f t="shared" si="59"/>
        <v>0.0270449846121703</v>
      </c>
      <c r="AX41" s="45">
        <f t="shared" si="59"/>
        <v>0</v>
      </c>
      <c r="AY41" s="45">
        <f t="shared" si="59"/>
        <v>0</v>
      </c>
      <c r="AZ41" s="45">
        <f t="shared" si="59"/>
        <v>0</v>
      </c>
      <c r="BA41" s="45">
        <f t="shared" si="59"/>
        <v>0.0086221824</v>
      </c>
      <c r="BB41" s="45">
        <f t="shared" si="59"/>
        <v>0</v>
      </c>
      <c r="BC41" s="45">
        <f t="shared" si="59"/>
        <v>0</v>
      </c>
      <c r="BD41" s="45">
        <f t="shared" si="59"/>
        <v>0</v>
      </c>
      <c r="BE41" s="45">
        <f t="shared" si="60"/>
        <v>0</v>
      </c>
      <c r="BF41" s="45">
        <f t="shared" si="60"/>
        <v>0.1637178624</v>
      </c>
      <c r="BG41" s="45">
        <f t="shared" si="60"/>
        <v>0</v>
      </c>
      <c r="BH41" s="45">
        <f t="shared" si="60"/>
        <v>0</v>
      </c>
      <c r="BI41" s="45">
        <f t="shared" si="60"/>
        <v>0</v>
      </c>
      <c r="BJ41" s="45">
        <f t="shared" si="60"/>
        <v>0</v>
      </c>
      <c r="BK41" s="45">
        <f t="shared" si="60"/>
        <v>0</v>
      </c>
      <c r="BL41" s="45">
        <f t="shared" si="60"/>
        <v>0.0013312</v>
      </c>
      <c r="BM41" s="45">
        <f t="shared" si="60"/>
        <v>0</v>
      </c>
      <c r="BN41" s="45">
        <f t="shared" si="60"/>
        <v>0</v>
      </c>
      <c r="BO41" s="45">
        <f t="shared" si="61"/>
        <v>0</v>
      </c>
      <c r="BP41" s="45">
        <f t="shared" si="61"/>
        <v>0</v>
      </c>
      <c r="BQ41" s="45">
        <f t="shared" si="61"/>
        <v>0</v>
      </c>
      <c r="BR41" s="45">
        <f t="shared" si="61"/>
        <v>0</v>
      </c>
      <c r="BS41" s="45">
        <f t="shared" si="61"/>
        <v>0.035795968</v>
      </c>
      <c r="BT41" s="45">
        <f t="shared" si="61"/>
        <v>0</v>
      </c>
      <c r="BU41" s="45">
        <f t="shared" si="61"/>
        <v>0</v>
      </c>
      <c r="BV41" s="45">
        <f t="shared" si="61"/>
        <v>0.002456064</v>
      </c>
      <c r="BW41" s="45">
        <f t="shared" si="61"/>
        <v>0</v>
      </c>
      <c r="BX41" s="45">
        <f t="shared" si="61"/>
        <v>0.00309504</v>
      </c>
      <c r="BY41" s="45">
        <f t="shared" si="62"/>
        <v>0</v>
      </c>
      <c r="BZ41" s="45">
        <f t="shared" si="62"/>
        <v>0.000322150398254395</v>
      </c>
      <c r="CA41" s="45">
        <f t="shared" si="62"/>
        <v>0</v>
      </c>
      <c r="CB41" s="45">
        <f t="shared" si="62"/>
        <v>0</v>
      </c>
      <c r="CC41" s="45">
        <f t="shared" si="62"/>
        <v>0</v>
      </c>
      <c r="CD41" s="45">
        <f t="shared" si="62"/>
        <v>0</v>
      </c>
      <c r="CE41" s="45">
        <f t="shared" si="62"/>
        <v>0.00153763584</v>
      </c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</row>
    <row r="42" spans="5:129">
      <c r="E42" s="43" t="s">
        <v>234</v>
      </c>
      <c r="F42" s="44" t="s">
        <v>1665</v>
      </c>
      <c r="G42" s="45">
        <f>IF(AZ9=0,0,IF((AU34/AZ9)&gt;1,1,AU34/AZ9))</f>
        <v>1</v>
      </c>
      <c r="H42" s="45">
        <f t="shared" ref="H42:AQ42" si="81">IF(BA9=0,0,IF((AV34/BA9)&gt;1,1,AV34/BA9))</f>
        <v>0</v>
      </c>
      <c r="I42" s="45">
        <f t="shared" si="81"/>
        <v>0.982028985507246</v>
      </c>
      <c r="J42" s="45">
        <f t="shared" si="81"/>
        <v>0</v>
      </c>
      <c r="K42" s="45">
        <f t="shared" si="81"/>
        <v>0</v>
      </c>
      <c r="L42" s="45">
        <f t="shared" si="81"/>
        <v>0</v>
      </c>
      <c r="M42" s="45">
        <f t="shared" si="81"/>
        <v>0.197126086956522</v>
      </c>
      <c r="N42" s="45">
        <f t="shared" si="81"/>
        <v>0</v>
      </c>
      <c r="O42" s="45">
        <f t="shared" si="81"/>
        <v>0</v>
      </c>
      <c r="P42" s="45">
        <f t="shared" si="81"/>
        <v>0</v>
      </c>
      <c r="Q42" s="45">
        <f t="shared" si="81"/>
        <v>0.183217391304348</v>
      </c>
      <c r="R42" s="45">
        <f t="shared" si="81"/>
        <v>0.159818181818182</v>
      </c>
      <c r="S42" s="45">
        <f t="shared" si="81"/>
        <v>0</v>
      </c>
      <c r="T42" s="45">
        <f t="shared" si="81"/>
        <v>0</v>
      </c>
      <c r="U42" s="45">
        <f t="shared" si="81"/>
        <v>0</v>
      </c>
      <c r="V42" s="45">
        <f t="shared" si="81"/>
        <v>0</v>
      </c>
      <c r="W42" s="45">
        <f t="shared" si="81"/>
        <v>0</v>
      </c>
      <c r="X42" s="45">
        <f t="shared" si="81"/>
        <v>0.00608695652173913</v>
      </c>
      <c r="Y42" s="45">
        <f t="shared" si="81"/>
        <v>0</v>
      </c>
      <c r="Z42" s="45">
        <f t="shared" si="81"/>
        <v>0</v>
      </c>
      <c r="AA42" s="45">
        <f t="shared" si="81"/>
        <v>0</v>
      </c>
      <c r="AB42" s="45">
        <f t="shared" si="81"/>
        <v>0</v>
      </c>
      <c r="AC42" s="45">
        <f t="shared" si="81"/>
        <v>0</v>
      </c>
      <c r="AD42" s="45">
        <f t="shared" si="81"/>
        <v>0.0736357659434583</v>
      </c>
      <c r="AE42" s="45">
        <f t="shared" si="81"/>
        <v>1</v>
      </c>
      <c r="AF42" s="45">
        <f t="shared" si="81"/>
        <v>0</v>
      </c>
      <c r="AG42" s="45">
        <f t="shared" si="81"/>
        <v>0</v>
      </c>
      <c r="AH42" s="45">
        <f t="shared" si="81"/>
        <v>0.0149739130434783</v>
      </c>
      <c r="AI42" s="45">
        <f t="shared" si="81"/>
        <v>0</v>
      </c>
      <c r="AJ42" s="45">
        <f t="shared" si="81"/>
        <v>0</v>
      </c>
      <c r="AK42" s="45">
        <f t="shared" si="81"/>
        <v>0</v>
      </c>
      <c r="AL42" s="45">
        <f t="shared" si="81"/>
        <v>0</v>
      </c>
      <c r="AM42" s="45">
        <f t="shared" si="81"/>
        <v>0</v>
      </c>
      <c r="AN42" s="45">
        <f t="shared" si="81"/>
        <v>0</v>
      </c>
      <c r="AO42" s="45">
        <f t="shared" si="81"/>
        <v>0</v>
      </c>
      <c r="AP42" s="45">
        <f t="shared" si="81"/>
        <v>0</v>
      </c>
      <c r="AQ42" s="45">
        <f t="shared" si="81"/>
        <v>0</v>
      </c>
      <c r="AR42" s="54"/>
      <c r="AS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</row>
    <row r="43" spans="5:129">
      <c r="E43" s="43"/>
      <c r="F43" s="44" t="s">
        <v>1532</v>
      </c>
      <c r="G43" s="45">
        <f>1-G42</f>
        <v>0</v>
      </c>
      <c r="H43" s="45">
        <f t="shared" ref="H43:AQ43" si="82">1-H42</f>
        <v>1</v>
      </c>
      <c r="I43" s="45">
        <f t="shared" si="82"/>
        <v>0.0179710144927537</v>
      </c>
      <c r="J43" s="45">
        <f t="shared" si="82"/>
        <v>1</v>
      </c>
      <c r="K43" s="45">
        <f t="shared" si="82"/>
        <v>1</v>
      </c>
      <c r="L43" s="45">
        <f t="shared" si="82"/>
        <v>1</v>
      </c>
      <c r="M43" s="45">
        <f t="shared" si="82"/>
        <v>0.802873913043478</v>
      </c>
      <c r="N43" s="45">
        <f t="shared" si="82"/>
        <v>1</v>
      </c>
      <c r="O43" s="45">
        <f t="shared" si="82"/>
        <v>1</v>
      </c>
      <c r="P43" s="45">
        <f t="shared" si="82"/>
        <v>1</v>
      </c>
      <c r="Q43" s="45">
        <f t="shared" si="82"/>
        <v>0.816782608695652</v>
      </c>
      <c r="R43" s="45">
        <f t="shared" si="82"/>
        <v>0.840181818181818</v>
      </c>
      <c r="S43" s="45">
        <f t="shared" si="82"/>
        <v>1</v>
      </c>
      <c r="T43" s="45">
        <f t="shared" si="82"/>
        <v>1</v>
      </c>
      <c r="U43" s="45">
        <f t="shared" si="82"/>
        <v>1</v>
      </c>
      <c r="V43" s="45">
        <f t="shared" si="82"/>
        <v>1</v>
      </c>
      <c r="W43" s="45">
        <f t="shared" si="82"/>
        <v>1</v>
      </c>
      <c r="X43" s="45">
        <f t="shared" si="82"/>
        <v>0.993913043478261</v>
      </c>
      <c r="Y43" s="45">
        <f t="shared" si="82"/>
        <v>1</v>
      </c>
      <c r="Z43" s="45">
        <f t="shared" si="82"/>
        <v>1</v>
      </c>
      <c r="AA43" s="45">
        <f t="shared" si="82"/>
        <v>1</v>
      </c>
      <c r="AB43" s="45">
        <f t="shared" si="82"/>
        <v>1</v>
      </c>
      <c r="AC43" s="45">
        <f t="shared" si="82"/>
        <v>1</v>
      </c>
      <c r="AD43" s="45">
        <f t="shared" si="82"/>
        <v>0.926364234056542</v>
      </c>
      <c r="AE43" s="45">
        <f t="shared" si="82"/>
        <v>0</v>
      </c>
      <c r="AF43" s="45">
        <f t="shared" si="82"/>
        <v>1</v>
      </c>
      <c r="AG43" s="45">
        <f t="shared" ref="AG43" si="83">1-AG42</f>
        <v>1</v>
      </c>
      <c r="AH43" s="45">
        <f t="shared" si="82"/>
        <v>0.985026086956522</v>
      </c>
      <c r="AI43" s="45">
        <f t="shared" si="82"/>
        <v>1</v>
      </c>
      <c r="AJ43" s="45">
        <f t="shared" si="82"/>
        <v>1</v>
      </c>
      <c r="AK43" s="45">
        <f t="shared" si="82"/>
        <v>1</v>
      </c>
      <c r="AL43" s="45">
        <f t="shared" si="82"/>
        <v>1</v>
      </c>
      <c r="AM43" s="45">
        <f t="shared" si="82"/>
        <v>1</v>
      </c>
      <c r="AN43" s="45">
        <f t="shared" si="82"/>
        <v>1</v>
      </c>
      <c r="AO43" s="45">
        <f t="shared" si="82"/>
        <v>1</v>
      </c>
      <c r="AP43" s="45">
        <f t="shared" si="82"/>
        <v>1</v>
      </c>
      <c r="AQ43" s="45">
        <f t="shared" si="82"/>
        <v>1</v>
      </c>
      <c r="AR43" s="54"/>
      <c r="AS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</row>
    <row r="44" spans="5:129">
      <c r="E44" s="46" t="s">
        <v>192</v>
      </c>
      <c r="F44" s="48"/>
      <c r="G44" s="47" t="str">
        <f t="shared" ref="G44:AQ44" si="84">IF(SUM(G42:G43)&lt;&gt;1,"ERROR","")</f>
        <v/>
      </c>
      <c r="H44" s="47" t="str">
        <f t="shared" si="84"/>
        <v/>
      </c>
      <c r="I44" s="47" t="str">
        <f t="shared" si="84"/>
        <v/>
      </c>
      <c r="J44" s="47" t="str">
        <f t="shared" si="84"/>
        <v/>
      </c>
      <c r="K44" s="47" t="str">
        <f t="shared" si="84"/>
        <v/>
      </c>
      <c r="L44" s="47" t="str">
        <f t="shared" si="84"/>
        <v/>
      </c>
      <c r="M44" s="47" t="str">
        <f t="shared" si="84"/>
        <v/>
      </c>
      <c r="N44" s="47" t="str">
        <f t="shared" si="84"/>
        <v/>
      </c>
      <c r="O44" s="47" t="str">
        <f t="shared" si="84"/>
        <v/>
      </c>
      <c r="P44" s="47" t="str">
        <f t="shared" si="84"/>
        <v/>
      </c>
      <c r="Q44" s="47" t="str">
        <f t="shared" si="84"/>
        <v/>
      </c>
      <c r="R44" s="47" t="str">
        <f t="shared" si="84"/>
        <v/>
      </c>
      <c r="S44" s="47" t="str">
        <f t="shared" si="84"/>
        <v/>
      </c>
      <c r="T44" s="47" t="str">
        <f t="shared" si="84"/>
        <v/>
      </c>
      <c r="U44" s="47" t="str">
        <f t="shared" si="84"/>
        <v/>
      </c>
      <c r="V44" s="47" t="str">
        <f t="shared" si="84"/>
        <v/>
      </c>
      <c r="W44" s="47" t="str">
        <f t="shared" si="84"/>
        <v/>
      </c>
      <c r="X44" s="47" t="str">
        <f t="shared" si="84"/>
        <v/>
      </c>
      <c r="Y44" s="47" t="str">
        <f t="shared" si="84"/>
        <v/>
      </c>
      <c r="Z44" s="47" t="str">
        <f t="shared" si="84"/>
        <v/>
      </c>
      <c r="AA44" s="47" t="str">
        <f t="shared" si="84"/>
        <v/>
      </c>
      <c r="AB44" s="47" t="str">
        <f t="shared" si="84"/>
        <v/>
      </c>
      <c r="AC44" s="47" t="str">
        <f t="shared" si="84"/>
        <v/>
      </c>
      <c r="AD44" s="47" t="str">
        <f t="shared" si="84"/>
        <v/>
      </c>
      <c r="AE44" s="47" t="str">
        <f t="shared" si="84"/>
        <v/>
      </c>
      <c r="AF44" s="47" t="str">
        <f t="shared" si="84"/>
        <v/>
      </c>
      <c r="AG44" s="47" t="str">
        <f t="shared" ref="AG44" si="85">IF(SUM(AG42:AG43)&lt;&gt;1,"ERROR","")</f>
        <v/>
      </c>
      <c r="AH44" s="47" t="str">
        <f t="shared" si="84"/>
        <v/>
      </c>
      <c r="AI44" s="47" t="str">
        <f t="shared" si="84"/>
        <v/>
      </c>
      <c r="AJ44" s="47" t="str">
        <f t="shared" si="84"/>
        <v/>
      </c>
      <c r="AK44" s="47" t="str">
        <f t="shared" si="84"/>
        <v/>
      </c>
      <c r="AL44" s="47" t="str">
        <f t="shared" si="84"/>
        <v/>
      </c>
      <c r="AM44" s="47" t="str">
        <f t="shared" si="84"/>
        <v/>
      </c>
      <c r="AN44" s="47" t="str">
        <f t="shared" si="84"/>
        <v/>
      </c>
      <c r="AO44" s="47" t="str">
        <f t="shared" si="84"/>
        <v/>
      </c>
      <c r="AP44" s="47" t="str">
        <f t="shared" si="84"/>
        <v/>
      </c>
      <c r="AQ44" s="47" t="str">
        <f t="shared" si="84"/>
        <v/>
      </c>
      <c r="AR44" s="54"/>
      <c r="AS44" s="54"/>
      <c r="AT44" s="57" t="s">
        <v>1667</v>
      </c>
      <c r="AU44" s="57"/>
      <c r="AV44" s="57"/>
      <c r="AW44" s="57"/>
      <c r="AX44" s="57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</row>
    <row r="45" ht="14.25" spans="5:129">
      <c r="E45" s="43" t="s">
        <v>235</v>
      </c>
      <c r="F45" s="44" t="s">
        <v>1665</v>
      </c>
      <c r="G45" s="45">
        <f>IF(AZ10=0,0,IF((AU35/AZ10)&gt;1,1,AU35/AZ10))</f>
        <v>0</v>
      </c>
      <c r="H45" s="45">
        <f t="shared" ref="H45:AQ45" si="86">IF(BA10=0,0,IF((AV35/BA10)&gt;1,1,AV35/BA10))</f>
        <v>0.0751567012481248</v>
      </c>
      <c r="I45" s="45">
        <f t="shared" si="86"/>
        <v>1</v>
      </c>
      <c r="J45" s="45">
        <f t="shared" si="86"/>
        <v>0.147988730630772</v>
      </c>
      <c r="K45" s="45">
        <f t="shared" si="86"/>
        <v>0</v>
      </c>
      <c r="L45" s="45">
        <f t="shared" si="86"/>
        <v>0</v>
      </c>
      <c r="M45" s="45">
        <f t="shared" si="86"/>
        <v>1</v>
      </c>
      <c r="N45" s="45">
        <f t="shared" si="86"/>
        <v>0</v>
      </c>
      <c r="O45" s="45">
        <f t="shared" si="86"/>
        <v>0</v>
      </c>
      <c r="P45" s="45">
        <f t="shared" si="86"/>
        <v>0.886470588235294</v>
      </c>
      <c r="Q45" s="45">
        <f t="shared" si="86"/>
        <v>0.883361871382637</v>
      </c>
      <c r="R45" s="45">
        <f t="shared" si="86"/>
        <v>0.0531107368421053</v>
      </c>
      <c r="S45" s="45">
        <f t="shared" si="86"/>
        <v>0.912476828921713</v>
      </c>
      <c r="T45" s="45">
        <f t="shared" si="86"/>
        <v>0</v>
      </c>
      <c r="U45" s="45">
        <f t="shared" si="86"/>
        <v>0</v>
      </c>
      <c r="V45" s="45">
        <f t="shared" si="86"/>
        <v>0</v>
      </c>
      <c r="W45" s="45">
        <f t="shared" si="86"/>
        <v>0</v>
      </c>
      <c r="X45" s="45">
        <f t="shared" si="86"/>
        <v>0.16224966442953</v>
      </c>
      <c r="Y45" s="45">
        <f t="shared" si="86"/>
        <v>0</v>
      </c>
      <c r="Z45" s="45">
        <f t="shared" si="86"/>
        <v>0</v>
      </c>
      <c r="AA45" s="45">
        <f t="shared" si="86"/>
        <v>0</v>
      </c>
      <c r="AB45" s="45">
        <f t="shared" si="86"/>
        <v>0</v>
      </c>
      <c r="AC45" s="45">
        <f t="shared" si="86"/>
        <v>0</v>
      </c>
      <c r="AD45" s="45">
        <f t="shared" si="86"/>
        <v>0.0979661016949153</v>
      </c>
      <c r="AE45" s="45">
        <f t="shared" si="86"/>
        <v>0.362710130841122</v>
      </c>
      <c r="AF45" s="45">
        <f t="shared" si="86"/>
        <v>0</v>
      </c>
      <c r="AG45" s="45">
        <f t="shared" si="86"/>
        <v>0</v>
      </c>
      <c r="AH45" s="45">
        <f t="shared" si="86"/>
        <v>0.852936717757009</v>
      </c>
      <c r="AI45" s="45">
        <f t="shared" si="86"/>
        <v>0.0452097209302326</v>
      </c>
      <c r="AJ45" s="45">
        <f t="shared" si="86"/>
        <v>0</v>
      </c>
      <c r="AK45" s="45">
        <f t="shared" si="86"/>
        <v>0</v>
      </c>
      <c r="AL45" s="45">
        <f t="shared" si="86"/>
        <v>0</v>
      </c>
      <c r="AM45" s="45">
        <f t="shared" si="86"/>
        <v>0</v>
      </c>
      <c r="AN45" s="45">
        <f t="shared" si="86"/>
        <v>0</v>
      </c>
      <c r="AO45" s="45">
        <f t="shared" si="86"/>
        <v>0</v>
      </c>
      <c r="AP45" s="45">
        <f t="shared" si="86"/>
        <v>0</v>
      </c>
      <c r="AQ45" s="45">
        <f t="shared" si="86"/>
        <v>0</v>
      </c>
      <c r="AR45" s="54"/>
      <c r="AS45" s="54"/>
      <c r="AU45" s="6" t="str">
        <f>G$4</f>
        <v>AT</v>
      </c>
      <c r="AV45" s="6" t="str">
        <f t="shared" ref="AV45" si="87">H$4</f>
        <v>BE</v>
      </c>
      <c r="AW45" s="6" t="str">
        <f t="shared" ref="AW45" si="88">I$4</f>
        <v>BG</v>
      </c>
      <c r="AX45" s="6" t="str">
        <f t="shared" ref="AX45" si="89">J$4</f>
        <v>CH</v>
      </c>
      <c r="AY45" s="6" t="str">
        <f t="shared" ref="AY45" si="90">K$4</f>
        <v>CY</v>
      </c>
      <c r="AZ45" s="6" t="str">
        <f t="shared" ref="AZ45" si="91">L$4</f>
        <v>CZ</v>
      </c>
      <c r="BA45" s="6" t="str">
        <f t="shared" ref="BA45" si="92">M$4</f>
        <v>DE</v>
      </c>
      <c r="BB45" s="6" t="str">
        <f t="shared" ref="BB45" si="93">N$4</f>
        <v>DK</v>
      </c>
      <c r="BC45" s="6" t="str">
        <f t="shared" ref="BC45" si="94">O$4</f>
        <v>EE</v>
      </c>
      <c r="BD45" s="6" t="str">
        <f t="shared" ref="BD45" si="95">P$4</f>
        <v>EL</v>
      </c>
      <c r="BE45" s="6" t="str">
        <f t="shared" ref="BE45" si="96">Q$4</f>
        <v>ES</v>
      </c>
      <c r="BF45" s="6" t="str">
        <f t="shared" ref="BF45" si="97">R$4</f>
        <v>FI</v>
      </c>
      <c r="BG45" s="6" t="str">
        <f t="shared" ref="BG45" si="98">S$4</f>
        <v>FR</v>
      </c>
      <c r="BH45" s="6" t="str">
        <f t="shared" ref="BH45" si="99">T$4</f>
        <v>HR</v>
      </c>
      <c r="BI45" s="6" t="str">
        <f t="shared" ref="BI45" si="100">U$4</f>
        <v>HU</v>
      </c>
      <c r="BJ45" s="6" t="str">
        <f t="shared" ref="BJ45" si="101">V$4</f>
        <v>IE</v>
      </c>
      <c r="BK45" s="6" t="str">
        <f t="shared" ref="BK45" si="102">W$4</f>
        <v>IS</v>
      </c>
      <c r="BL45" s="6" t="str">
        <f t="shared" ref="BL45" si="103">X$4</f>
        <v>IT</v>
      </c>
      <c r="BM45" s="6" t="str">
        <f t="shared" ref="BM45" si="104">Y$4</f>
        <v>LT</v>
      </c>
      <c r="BN45" s="6" t="str">
        <f t="shared" ref="BN45" si="105">Z$4</f>
        <v>LU</v>
      </c>
      <c r="BO45" s="6" t="str">
        <f t="shared" ref="BO45" si="106">AA$4</f>
        <v>LV</v>
      </c>
      <c r="BP45" s="6" t="str">
        <f t="shared" ref="BP45" si="107">AB$4</f>
        <v>MT</v>
      </c>
      <c r="BQ45" s="6" t="str">
        <f t="shared" ref="BQ45" si="108">AC$4</f>
        <v>NL</v>
      </c>
      <c r="BR45" s="6" t="str">
        <f t="shared" ref="BR45" si="109">AD$4</f>
        <v>NO</v>
      </c>
      <c r="BS45" s="6" t="str">
        <f t="shared" ref="BS45" si="110">AE$4</f>
        <v>PL</v>
      </c>
      <c r="BT45" s="6" t="str">
        <f t="shared" ref="BT45" si="111">AF$4</f>
        <v>PT</v>
      </c>
      <c r="BU45" s="6" t="str">
        <f t="shared" ref="BU45" si="112">AG$4</f>
        <v>RO</v>
      </c>
      <c r="BV45" s="6" t="str">
        <f t="shared" ref="BV45" si="113">AH$4</f>
        <v>SE</v>
      </c>
      <c r="BW45" s="6" t="str">
        <f t="shared" ref="BW45" si="114">AI$4</f>
        <v>SI</v>
      </c>
      <c r="BX45" s="6" t="str">
        <f t="shared" ref="BX45" si="115">AJ$4</f>
        <v>SK</v>
      </c>
      <c r="BY45" s="6" t="str">
        <f t="shared" ref="BY45" si="116">AK$4</f>
        <v>UK</v>
      </c>
      <c r="BZ45" s="6" t="str">
        <f t="shared" ref="BZ45" si="117">AL$4</f>
        <v>AL</v>
      </c>
      <c r="CA45" s="6" t="str">
        <f t="shared" ref="CA45" si="118">AM$4</f>
        <v>BA</v>
      </c>
      <c r="CB45" s="6" t="str">
        <f t="shared" ref="CB45" si="119">AN$4</f>
        <v>KS</v>
      </c>
      <c r="CC45" s="6" t="str">
        <f t="shared" ref="CC45" si="120">AO$4</f>
        <v>ME</v>
      </c>
      <c r="CD45" s="6" t="str">
        <f t="shared" ref="CD45" si="121">AP$4</f>
        <v>MK</v>
      </c>
      <c r="CE45" s="6" t="str">
        <f t="shared" ref="CE45" si="122">AQ$4</f>
        <v>RS</v>
      </c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</row>
    <row r="46" spans="5:129">
      <c r="E46" s="43"/>
      <c r="F46" s="44" t="s">
        <v>1532</v>
      </c>
      <c r="G46" s="45">
        <f>1-G45</f>
        <v>1</v>
      </c>
      <c r="H46" s="45">
        <f t="shared" ref="H46:AQ46" si="123">1-H45</f>
        <v>0.924843298751875</v>
      </c>
      <c r="I46" s="45">
        <f t="shared" si="123"/>
        <v>0</v>
      </c>
      <c r="J46" s="45">
        <f t="shared" si="123"/>
        <v>0.852011269369228</v>
      </c>
      <c r="K46" s="45">
        <f t="shared" si="123"/>
        <v>1</v>
      </c>
      <c r="L46" s="45">
        <f t="shared" si="123"/>
        <v>1</v>
      </c>
      <c r="M46" s="45">
        <f t="shared" si="123"/>
        <v>0</v>
      </c>
      <c r="N46" s="45">
        <f t="shared" si="123"/>
        <v>1</v>
      </c>
      <c r="O46" s="45">
        <f t="shared" si="123"/>
        <v>1</v>
      </c>
      <c r="P46" s="45">
        <f t="shared" si="123"/>
        <v>0.113529411764706</v>
      </c>
      <c r="Q46" s="45">
        <f t="shared" si="123"/>
        <v>0.116638128617363</v>
      </c>
      <c r="R46" s="45">
        <f t="shared" si="123"/>
        <v>0.946889263157895</v>
      </c>
      <c r="S46" s="45">
        <f t="shared" si="123"/>
        <v>0.0875231710782872</v>
      </c>
      <c r="T46" s="45">
        <f t="shared" si="123"/>
        <v>1</v>
      </c>
      <c r="U46" s="45">
        <f t="shared" si="123"/>
        <v>1</v>
      </c>
      <c r="V46" s="45">
        <f t="shared" si="123"/>
        <v>1</v>
      </c>
      <c r="W46" s="45">
        <f t="shared" si="123"/>
        <v>1</v>
      </c>
      <c r="X46" s="45">
        <f t="shared" si="123"/>
        <v>0.83775033557047</v>
      </c>
      <c r="Y46" s="45">
        <f t="shared" si="123"/>
        <v>1</v>
      </c>
      <c r="Z46" s="45">
        <f t="shared" si="123"/>
        <v>1</v>
      </c>
      <c r="AA46" s="45">
        <f t="shared" si="123"/>
        <v>1</v>
      </c>
      <c r="AB46" s="45">
        <f t="shared" si="123"/>
        <v>1</v>
      </c>
      <c r="AC46" s="45">
        <f t="shared" si="123"/>
        <v>1</v>
      </c>
      <c r="AD46" s="45">
        <f t="shared" si="123"/>
        <v>0.902033898305085</v>
      </c>
      <c r="AE46" s="45">
        <f t="shared" si="123"/>
        <v>0.637289869158878</v>
      </c>
      <c r="AF46" s="45">
        <f t="shared" si="123"/>
        <v>1</v>
      </c>
      <c r="AG46" s="45">
        <f t="shared" ref="AG46" si="124">1-AG45</f>
        <v>1</v>
      </c>
      <c r="AH46" s="45">
        <f t="shared" si="123"/>
        <v>0.147063282242991</v>
      </c>
      <c r="AI46" s="45">
        <f t="shared" si="123"/>
        <v>0.954790279069767</v>
      </c>
      <c r="AJ46" s="45">
        <f t="shared" si="123"/>
        <v>1</v>
      </c>
      <c r="AK46" s="45">
        <f t="shared" si="123"/>
        <v>1</v>
      </c>
      <c r="AL46" s="45">
        <f t="shared" si="123"/>
        <v>1</v>
      </c>
      <c r="AM46" s="45">
        <f t="shared" si="123"/>
        <v>1</v>
      </c>
      <c r="AN46" s="45">
        <f t="shared" si="123"/>
        <v>1</v>
      </c>
      <c r="AO46" s="45">
        <f t="shared" si="123"/>
        <v>1</v>
      </c>
      <c r="AP46" s="45">
        <f t="shared" si="123"/>
        <v>1</v>
      </c>
      <c r="AQ46" s="45">
        <f t="shared" si="123"/>
        <v>1</v>
      </c>
      <c r="AR46" s="54"/>
      <c r="AS46" s="54"/>
      <c r="AT46" t="str">
        <f>AX5</f>
        <v>INDCOA</v>
      </c>
      <c r="AU46" s="45">
        <f t="shared" ref="AU46:AU57" si="125">SUMIF($CG$238:$CG$393,$AT46,CH$238:CH$393)</f>
        <v>0</v>
      </c>
      <c r="AV46" s="45">
        <f t="shared" ref="AV46:AV57" si="126">SUMIF($CG$238:$CG$393,$AT46,CI$238:CI$393)</f>
        <v>0</v>
      </c>
      <c r="AW46" s="45">
        <f t="shared" ref="AW46:AW57" si="127">SUMIF($CG$238:$CG$393,$AT46,CJ$238:CJ$393)</f>
        <v>0</v>
      </c>
      <c r="AX46" s="45">
        <f t="shared" ref="AX46:AX57" si="128">SUMIF($CG$238:$CG$393,$AT46,CK$238:CK$393)</f>
        <v>0</v>
      </c>
      <c r="AY46" s="45">
        <f t="shared" ref="AY46:AY57" si="129">SUMIF($CG$238:$CG$393,$AT46,CL$238:CL$393)</f>
        <v>0</v>
      </c>
      <c r="AZ46" s="45">
        <f t="shared" ref="AZ46:AZ57" si="130">SUMIF($CG$238:$CG$393,$AT46,CM$238:CM$393)</f>
        <v>0</v>
      </c>
      <c r="BA46" s="45">
        <f t="shared" ref="BA46:BA57" si="131">SUMIF($CG$238:$CG$393,$AT46,CN$238:CN$393)</f>
        <v>0.420180914965442</v>
      </c>
      <c r="BB46" s="45">
        <f t="shared" ref="BB46:BB57" si="132">SUMIF($CG$238:$CG$393,$AT46,CO$238:CO$393)</f>
        <v>0</v>
      </c>
      <c r="BC46" s="45">
        <f t="shared" ref="BC46:BC57" si="133">SUMIF($CG$238:$CG$393,$AT46,CP$238:CP$393)</f>
        <v>0.027</v>
      </c>
      <c r="BD46" s="45">
        <f t="shared" ref="BD46:BD57" si="134">SUMIF($CG$238:$CG$393,$AT46,CQ$238:CQ$393)</f>
        <v>4.896</v>
      </c>
      <c r="BE46" s="45">
        <f t="shared" ref="BE46:BE57" si="135">SUMIF($CG$238:$CG$393,$AT46,CR$238:CR$393)</f>
        <v>0</v>
      </c>
      <c r="BF46" s="45">
        <f t="shared" ref="BF46:BF57" si="136">SUMIF($CG$238:$CG$393,$AT46,CS$238:CS$393)</f>
        <v>0</v>
      </c>
      <c r="BG46" s="45">
        <f t="shared" ref="BG46:BG57" si="137">SUMIF($CG$238:$CG$393,$AT46,CT$238:CT$393)</f>
        <v>0.052</v>
      </c>
      <c r="BH46" s="45">
        <f t="shared" ref="BH46:BH57" si="138">SUMIF($CG$238:$CG$393,$AT46,CU$238:CU$393)</f>
        <v>0</v>
      </c>
      <c r="BI46" s="45">
        <f t="shared" ref="BI46:BI57" si="139">SUMIF($CG$238:$CG$393,$AT46,CV$238:CV$393)</f>
        <v>0</v>
      </c>
      <c r="BJ46" s="45">
        <f t="shared" ref="BJ46:BJ57" si="140">SUMIF($CG$238:$CG$393,$AT46,CW$238:CW$393)</f>
        <v>0</v>
      </c>
      <c r="BK46" s="45">
        <f t="shared" ref="BK46:BK57" si="141">SUMIF($CG$238:$CG$393,$AT46,CX$238:CX$393)</f>
        <v>0</v>
      </c>
      <c r="BL46" s="45">
        <f t="shared" ref="BL46:BL57" si="142">SUMIF($CG$238:$CG$393,$AT46,CY$238:CY$393)</f>
        <v>0.158296064</v>
      </c>
      <c r="BM46" s="45">
        <f t="shared" ref="BM46:BM57" si="143">SUMIF($CG$238:$CG$393,$AT46,CZ$238:CZ$393)</f>
        <v>0</v>
      </c>
      <c r="BN46" s="45">
        <f t="shared" ref="BN46:BN57" si="144">SUMIF($CG$238:$CG$393,$AT46,DA$238:DA$393)</f>
        <v>0</v>
      </c>
      <c r="BO46" s="45">
        <f t="shared" ref="BO46:BO57" si="145">SUMIF($CG$238:$CG$393,$AT46,DB$238:DB$393)</f>
        <v>0</v>
      </c>
      <c r="BP46" s="45">
        <f t="shared" ref="BP46:BP57" si="146">SUMIF($CG$238:$CG$393,$AT46,DC$238:DC$393)</f>
        <v>0</v>
      </c>
      <c r="BQ46" s="45">
        <f t="shared" ref="BQ46:BQ57" si="147">SUMIF($CG$238:$CG$393,$AT46,DD$238:DD$393)</f>
        <v>0</v>
      </c>
      <c r="BR46" s="45">
        <f t="shared" ref="BR46:BR57" si="148">SUMIF($CG$238:$CG$393,$AT46,DE$238:DE$393)</f>
        <v>0</v>
      </c>
      <c r="BS46" s="45">
        <f t="shared" ref="BS46:BS57" si="149">SUMIF($CG$238:$CG$393,$AT46,DF$238:DF$393)</f>
        <v>0</v>
      </c>
      <c r="BT46" s="45">
        <f t="shared" ref="BT46:BT57" si="150">SUMIF($CG$238:$CG$393,$AT46,DG$238:DG$393)</f>
        <v>0</v>
      </c>
      <c r="BU46" s="45">
        <f t="shared" ref="BU46:BU57" si="151">SUMIF($CG$238:$CG$393,$AT46,DH$238:DH$393)</f>
        <v>0</v>
      </c>
      <c r="BV46" s="45">
        <f t="shared" ref="BV46:BV57" si="152">SUMIF($CG$238:$CG$393,$AT46,DI$238:DI$393)</f>
        <v>1.36960702976</v>
      </c>
      <c r="BW46" s="45">
        <f t="shared" ref="BW46:BW57" si="153">SUMIF($CG$238:$CG$393,$AT46,DJ$238:DJ$393)</f>
        <v>0.051</v>
      </c>
      <c r="BX46" s="45">
        <f t="shared" ref="BX46:BX57" si="154">SUMIF($CG$238:$CG$393,$AT46,DK$238:DK$393)</f>
        <v>0</v>
      </c>
      <c r="BY46" s="45">
        <f t="shared" ref="BY46:BY57" si="155">SUMIF($CG$238:$CG$393,$AT46,DL$238:DL$393)</f>
        <v>0.631</v>
      </c>
      <c r="BZ46" s="45">
        <f t="shared" ref="BZ46:BZ57" si="156">SUMIF($CG$238:$CG$393,$AT46,DM$238:DM$393)</f>
        <v>0</v>
      </c>
      <c r="CA46" s="45">
        <f t="shared" ref="CA46:CA57" si="157">SUMIF($CG$238:$CG$393,$AT46,DN$238:DN$393)</f>
        <v>0.018</v>
      </c>
      <c r="CB46" s="45">
        <f t="shared" ref="CB46:CB57" si="158">SUMIF($CG$238:$CG$393,$AT46,DO$238:DO$393)</f>
        <v>0.27001</v>
      </c>
      <c r="CC46" s="45">
        <f t="shared" ref="CC46:CC57" si="159">SUMIF($CG$238:$CG$393,$AT46,DP$238:DP$393)</f>
        <v>0</v>
      </c>
      <c r="CD46" s="45">
        <f t="shared" ref="CD46:CD57" si="160">SUMIF($CG$238:$CG$393,$AT46,DQ$238:DQ$393)</f>
        <v>0</v>
      </c>
      <c r="CE46" s="45">
        <f t="shared" ref="CE46:CE57" si="161">SUMIF($CG$238:$CG$393,$AT46,DR$238:DR$393)</f>
        <v>0</v>
      </c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</row>
    <row r="47" spans="5:129">
      <c r="E47" s="46" t="s">
        <v>192</v>
      </c>
      <c r="F47" s="48"/>
      <c r="G47" s="47" t="str">
        <f t="shared" ref="G47:AQ47" si="162">IF(SUM(G45:G46)&lt;&gt;1,"ERROR","")</f>
        <v/>
      </c>
      <c r="H47" s="47" t="str">
        <f t="shared" si="162"/>
        <v/>
      </c>
      <c r="I47" s="47" t="str">
        <f t="shared" si="162"/>
        <v/>
      </c>
      <c r="J47" s="47" t="str">
        <f t="shared" si="162"/>
        <v/>
      </c>
      <c r="K47" s="47" t="str">
        <f t="shared" si="162"/>
        <v/>
      </c>
      <c r="L47" s="47" t="str">
        <f t="shared" si="162"/>
        <v/>
      </c>
      <c r="M47" s="47" t="str">
        <f t="shared" si="162"/>
        <v/>
      </c>
      <c r="N47" s="47" t="str">
        <f t="shared" si="162"/>
        <v/>
      </c>
      <c r="O47" s="47" t="str">
        <f t="shared" si="162"/>
        <v/>
      </c>
      <c r="P47" s="47" t="str">
        <f t="shared" si="162"/>
        <v/>
      </c>
      <c r="Q47" s="47" t="str">
        <f t="shared" si="162"/>
        <v/>
      </c>
      <c r="R47" s="47" t="str">
        <f t="shared" si="162"/>
        <v/>
      </c>
      <c r="S47" s="47" t="str">
        <f t="shared" si="162"/>
        <v/>
      </c>
      <c r="T47" s="47" t="str">
        <f t="shared" si="162"/>
        <v/>
      </c>
      <c r="U47" s="47" t="str">
        <f t="shared" si="162"/>
        <v/>
      </c>
      <c r="V47" s="47" t="str">
        <f t="shared" si="162"/>
        <v/>
      </c>
      <c r="W47" s="47" t="str">
        <f t="shared" si="162"/>
        <v/>
      </c>
      <c r="X47" s="47" t="str">
        <f t="shared" si="162"/>
        <v/>
      </c>
      <c r="Y47" s="47" t="str">
        <f t="shared" si="162"/>
        <v/>
      </c>
      <c r="Z47" s="47" t="str">
        <f t="shared" si="162"/>
        <v/>
      </c>
      <c r="AA47" s="47" t="str">
        <f t="shared" si="162"/>
        <v/>
      </c>
      <c r="AB47" s="47" t="str">
        <f t="shared" si="162"/>
        <v/>
      </c>
      <c r="AC47" s="47" t="str">
        <f t="shared" si="162"/>
        <v/>
      </c>
      <c r="AD47" s="47" t="str">
        <f t="shared" si="162"/>
        <v/>
      </c>
      <c r="AE47" s="47" t="str">
        <f t="shared" si="162"/>
        <v/>
      </c>
      <c r="AF47" s="47" t="str">
        <f t="shared" si="162"/>
        <v/>
      </c>
      <c r="AG47" s="47" t="str">
        <f t="shared" si="162"/>
        <v/>
      </c>
      <c r="AH47" s="47" t="str">
        <f t="shared" si="162"/>
        <v/>
      </c>
      <c r="AI47" s="47" t="str">
        <f t="shared" si="162"/>
        <v/>
      </c>
      <c r="AJ47" s="47" t="str">
        <f t="shared" si="162"/>
        <v/>
      </c>
      <c r="AK47" s="47" t="str">
        <f t="shared" si="162"/>
        <v/>
      </c>
      <c r="AL47" s="47" t="str">
        <f t="shared" si="162"/>
        <v/>
      </c>
      <c r="AM47" s="47" t="str">
        <f t="shared" si="162"/>
        <v/>
      </c>
      <c r="AN47" s="47" t="str">
        <f t="shared" si="162"/>
        <v/>
      </c>
      <c r="AO47" s="47" t="str">
        <f t="shared" si="162"/>
        <v/>
      </c>
      <c r="AP47" s="47" t="str">
        <f t="shared" si="162"/>
        <v/>
      </c>
      <c r="AQ47" s="47" t="str">
        <f t="shared" si="162"/>
        <v/>
      </c>
      <c r="AR47" s="54"/>
      <c r="AS47" s="54"/>
      <c r="AT47" t="str">
        <f t="shared" ref="AT47:AT56" si="163">AX6</f>
        <v>INDCOL</v>
      </c>
      <c r="AU47" s="45">
        <f t="shared" si="125"/>
        <v>0</v>
      </c>
      <c r="AV47" s="45">
        <f t="shared" si="126"/>
        <v>0</v>
      </c>
      <c r="AW47" s="45">
        <f t="shared" si="127"/>
        <v>0</v>
      </c>
      <c r="AX47" s="45">
        <f t="shared" si="128"/>
        <v>0</v>
      </c>
      <c r="AY47" s="45">
        <f t="shared" si="129"/>
        <v>0</v>
      </c>
      <c r="AZ47" s="45">
        <f t="shared" si="130"/>
        <v>0</v>
      </c>
      <c r="BA47" s="45">
        <f t="shared" si="131"/>
        <v>0</v>
      </c>
      <c r="BB47" s="45">
        <f t="shared" si="132"/>
        <v>0</v>
      </c>
      <c r="BC47" s="45">
        <f t="shared" si="133"/>
        <v>0</v>
      </c>
      <c r="BD47" s="45">
        <f t="shared" si="134"/>
        <v>0.187</v>
      </c>
      <c r="BE47" s="45">
        <f t="shared" si="135"/>
        <v>0</v>
      </c>
      <c r="BF47" s="45">
        <f t="shared" si="136"/>
        <v>0</v>
      </c>
      <c r="BG47" s="45">
        <f t="shared" si="137"/>
        <v>0</v>
      </c>
      <c r="BH47" s="45">
        <f t="shared" si="138"/>
        <v>0</v>
      </c>
      <c r="BI47" s="45">
        <f t="shared" si="139"/>
        <v>0</v>
      </c>
      <c r="BJ47" s="45">
        <f t="shared" si="140"/>
        <v>0</v>
      </c>
      <c r="BK47" s="45">
        <f t="shared" si="141"/>
        <v>0</v>
      </c>
      <c r="BL47" s="45">
        <f t="shared" si="142"/>
        <v>0</v>
      </c>
      <c r="BM47" s="45">
        <f t="shared" si="143"/>
        <v>0</v>
      </c>
      <c r="BN47" s="45">
        <f t="shared" si="144"/>
        <v>0</v>
      </c>
      <c r="BO47" s="45">
        <f t="shared" si="145"/>
        <v>0</v>
      </c>
      <c r="BP47" s="45">
        <f t="shared" si="146"/>
        <v>0</v>
      </c>
      <c r="BQ47" s="45">
        <f t="shared" si="147"/>
        <v>0</v>
      </c>
      <c r="BR47" s="45">
        <f t="shared" si="148"/>
        <v>0</v>
      </c>
      <c r="BS47" s="45">
        <f t="shared" si="149"/>
        <v>0</v>
      </c>
      <c r="BT47" s="45">
        <f t="shared" si="150"/>
        <v>0</v>
      </c>
      <c r="BU47" s="45">
        <f t="shared" si="151"/>
        <v>0</v>
      </c>
      <c r="BV47" s="45">
        <f t="shared" si="152"/>
        <v>0</v>
      </c>
      <c r="BW47" s="45">
        <f t="shared" si="153"/>
        <v>0</v>
      </c>
      <c r="BX47" s="45">
        <f t="shared" si="154"/>
        <v>0</v>
      </c>
      <c r="BY47" s="45">
        <f t="shared" si="155"/>
        <v>0</v>
      </c>
      <c r="BZ47" s="45">
        <f t="shared" si="156"/>
        <v>0</v>
      </c>
      <c r="CA47" s="45">
        <f t="shared" si="157"/>
        <v>0</v>
      </c>
      <c r="CB47" s="45">
        <f t="shared" si="158"/>
        <v>0</v>
      </c>
      <c r="CC47" s="45">
        <f t="shared" si="159"/>
        <v>0</v>
      </c>
      <c r="CD47" s="45">
        <f t="shared" si="160"/>
        <v>0</v>
      </c>
      <c r="CE47" s="45">
        <f t="shared" si="161"/>
        <v>0</v>
      </c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</row>
    <row r="48" spans="5:129">
      <c r="E48" s="43" t="s">
        <v>231</v>
      </c>
      <c r="F48" s="44" t="s">
        <v>1532</v>
      </c>
      <c r="G48" s="49">
        <v>1</v>
      </c>
      <c r="H48" s="49">
        <v>1</v>
      </c>
      <c r="I48" s="49">
        <v>1</v>
      </c>
      <c r="J48" s="49">
        <v>1</v>
      </c>
      <c r="K48" s="49">
        <v>1</v>
      </c>
      <c r="L48" s="49">
        <v>1</v>
      </c>
      <c r="M48" s="49">
        <v>1</v>
      </c>
      <c r="N48" s="49">
        <v>1</v>
      </c>
      <c r="O48" s="49">
        <v>1</v>
      </c>
      <c r="P48" s="49">
        <v>1</v>
      </c>
      <c r="Q48" s="49">
        <v>1</v>
      </c>
      <c r="R48" s="49">
        <v>1</v>
      </c>
      <c r="S48" s="49">
        <v>1</v>
      </c>
      <c r="T48" s="49">
        <v>1</v>
      </c>
      <c r="U48" s="49">
        <v>1</v>
      </c>
      <c r="V48" s="49">
        <v>1</v>
      </c>
      <c r="W48" s="49">
        <v>1</v>
      </c>
      <c r="X48" s="49">
        <v>1</v>
      </c>
      <c r="Y48" s="49">
        <v>1</v>
      </c>
      <c r="Z48" s="49">
        <v>1</v>
      </c>
      <c r="AA48" s="49">
        <v>1</v>
      </c>
      <c r="AB48" s="49">
        <v>1</v>
      </c>
      <c r="AC48" s="49">
        <v>1</v>
      </c>
      <c r="AD48" s="49">
        <v>1</v>
      </c>
      <c r="AE48" s="49">
        <v>1</v>
      </c>
      <c r="AF48" s="49">
        <v>1</v>
      </c>
      <c r="AG48" s="49">
        <v>1</v>
      </c>
      <c r="AH48" s="49">
        <v>1</v>
      </c>
      <c r="AI48" s="49">
        <v>1</v>
      </c>
      <c r="AJ48" s="49">
        <v>1</v>
      </c>
      <c r="AK48" s="49">
        <v>1</v>
      </c>
      <c r="AL48" s="49">
        <v>1</v>
      </c>
      <c r="AM48" s="49">
        <v>1</v>
      </c>
      <c r="AN48" s="49">
        <v>1</v>
      </c>
      <c r="AO48" s="49">
        <v>1</v>
      </c>
      <c r="AP48" s="49">
        <v>1</v>
      </c>
      <c r="AQ48" s="49">
        <v>1</v>
      </c>
      <c r="AR48" s="54"/>
      <c r="AS48" s="54"/>
      <c r="AT48" t="str">
        <f t="shared" si="163"/>
        <v>INDCOB</v>
      </c>
      <c r="AU48" s="45">
        <f t="shared" si="125"/>
        <v>0</v>
      </c>
      <c r="AV48" s="45">
        <f t="shared" si="126"/>
        <v>0</v>
      </c>
      <c r="AW48" s="45">
        <f t="shared" si="127"/>
        <v>0</v>
      </c>
      <c r="AX48" s="45">
        <f t="shared" si="128"/>
        <v>0</v>
      </c>
      <c r="AY48" s="45">
        <f t="shared" si="129"/>
        <v>0</v>
      </c>
      <c r="AZ48" s="45">
        <f t="shared" si="130"/>
        <v>0</v>
      </c>
      <c r="BA48" s="45">
        <f t="shared" si="131"/>
        <v>0.26</v>
      </c>
      <c r="BB48" s="45">
        <f t="shared" si="132"/>
        <v>0</v>
      </c>
      <c r="BC48" s="45">
        <f t="shared" si="133"/>
        <v>0</v>
      </c>
      <c r="BD48" s="45">
        <f t="shared" si="134"/>
        <v>0</v>
      </c>
      <c r="BE48" s="45">
        <f t="shared" si="135"/>
        <v>0</v>
      </c>
      <c r="BF48" s="45">
        <f t="shared" si="136"/>
        <v>0</v>
      </c>
      <c r="BG48" s="45">
        <f t="shared" si="137"/>
        <v>0</v>
      </c>
      <c r="BH48" s="45">
        <f t="shared" si="138"/>
        <v>0</v>
      </c>
      <c r="BI48" s="45">
        <f t="shared" si="139"/>
        <v>0</v>
      </c>
      <c r="BJ48" s="45">
        <f t="shared" si="140"/>
        <v>0</v>
      </c>
      <c r="BK48" s="45">
        <f t="shared" si="141"/>
        <v>0</v>
      </c>
      <c r="BL48" s="45">
        <f t="shared" si="142"/>
        <v>0</v>
      </c>
      <c r="BM48" s="45">
        <f t="shared" si="143"/>
        <v>0</v>
      </c>
      <c r="BN48" s="45">
        <f t="shared" si="144"/>
        <v>0</v>
      </c>
      <c r="BO48" s="45">
        <f t="shared" si="145"/>
        <v>0</v>
      </c>
      <c r="BP48" s="45">
        <f t="shared" si="146"/>
        <v>0</v>
      </c>
      <c r="BQ48" s="45">
        <f t="shared" si="147"/>
        <v>0</v>
      </c>
      <c r="BR48" s="45">
        <f t="shared" si="148"/>
        <v>0</v>
      </c>
      <c r="BS48" s="45">
        <f t="shared" si="149"/>
        <v>0</v>
      </c>
      <c r="BT48" s="45">
        <f t="shared" si="150"/>
        <v>0</v>
      </c>
      <c r="BU48" s="45">
        <f t="shared" si="151"/>
        <v>0</v>
      </c>
      <c r="BV48" s="45">
        <f t="shared" si="152"/>
        <v>0</v>
      </c>
      <c r="BW48" s="45">
        <f t="shared" si="153"/>
        <v>0</v>
      </c>
      <c r="BX48" s="45">
        <f t="shared" si="154"/>
        <v>0</v>
      </c>
      <c r="BY48" s="45">
        <f t="shared" si="155"/>
        <v>0</v>
      </c>
      <c r="BZ48" s="45">
        <f t="shared" si="156"/>
        <v>0</v>
      </c>
      <c r="CA48" s="45">
        <f t="shared" si="157"/>
        <v>0</v>
      </c>
      <c r="CB48" s="45">
        <f t="shared" si="158"/>
        <v>0</v>
      </c>
      <c r="CC48" s="45">
        <f t="shared" si="159"/>
        <v>0</v>
      </c>
      <c r="CD48" s="45">
        <f t="shared" si="160"/>
        <v>0</v>
      </c>
      <c r="CE48" s="45">
        <f t="shared" si="161"/>
        <v>0</v>
      </c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</row>
    <row r="49" spans="5:129">
      <c r="E49" s="43" t="s">
        <v>230</v>
      </c>
      <c r="F49" s="44" t="s">
        <v>1532</v>
      </c>
      <c r="G49" s="49">
        <v>1</v>
      </c>
      <c r="H49" s="49">
        <v>1</v>
      </c>
      <c r="I49" s="49">
        <v>1</v>
      </c>
      <c r="J49" s="49">
        <v>1</v>
      </c>
      <c r="K49" s="49">
        <v>1</v>
      </c>
      <c r="L49" s="49">
        <v>1</v>
      </c>
      <c r="M49" s="49">
        <v>1</v>
      </c>
      <c r="N49" s="49">
        <v>1</v>
      </c>
      <c r="O49" s="49">
        <v>1</v>
      </c>
      <c r="P49" s="49">
        <v>1</v>
      </c>
      <c r="Q49" s="49">
        <v>1</v>
      </c>
      <c r="R49" s="49">
        <v>1</v>
      </c>
      <c r="S49" s="49">
        <v>1</v>
      </c>
      <c r="T49" s="49">
        <v>1</v>
      </c>
      <c r="U49" s="49">
        <v>1</v>
      </c>
      <c r="V49" s="49">
        <v>1</v>
      </c>
      <c r="W49" s="49">
        <v>1</v>
      </c>
      <c r="X49" s="49">
        <v>1</v>
      </c>
      <c r="Y49" s="49">
        <v>1</v>
      </c>
      <c r="Z49" s="49">
        <v>1</v>
      </c>
      <c r="AA49" s="49">
        <v>1</v>
      </c>
      <c r="AB49" s="49">
        <v>1</v>
      </c>
      <c r="AC49" s="49">
        <v>1</v>
      </c>
      <c r="AD49" s="49">
        <v>1</v>
      </c>
      <c r="AE49" s="49">
        <v>1</v>
      </c>
      <c r="AF49" s="49">
        <v>1</v>
      </c>
      <c r="AG49" s="49">
        <v>1</v>
      </c>
      <c r="AH49" s="49">
        <v>1</v>
      </c>
      <c r="AI49" s="49">
        <v>1</v>
      </c>
      <c r="AJ49" s="49">
        <v>1</v>
      </c>
      <c r="AK49" s="49">
        <v>1</v>
      </c>
      <c r="AL49" s="49">
        <v>1</v>
      </c>
      <c r="AM49" s="49">
        <v>1</v>
      </c>
      <c r="AN49" s="49">
        <v>1</v>
      </c>
      <c r="AO49" s="49">
        <v>1</v>
      </c>
      <c r="AP49" s="49">
        <v>1</v>
      </c>
      <c r="AQ49" s="49">
        <v>1</v>
      </c>
      <c r="AR49" s="54"/>
      <c r="AS49" s="54"/>
      <c r="AT49" t="str">
        <f t="shared" si="163"/>
        <v>INDCOK</v>
      </c>
      <c r="AU49" s="45">
        <f t="shared" si="125"/>
        <v>0.0906800384</v>
      </c>
      <c r="AV49" s="45">
        <f t="shared" si="126"/>
        <v>0.166826957508028</v>
      </c>
      <c r="AW49" s="45">
        <f t="shared" si="127"/>
        <v>0</v>
      </c>
      <c r="AX49" s="45">
        <f t="shared" si="128"/>
        <v>0</v>
      </c>
      <c r="AY49" s="45">
        <f t="shared" si="129"/>
        <v>0</v>
      </c>
      <c r="AZ49" s="45">
        <f t="shared" si="130"/>
        <v>0.171</v>
      </c>
      <c r="BA49" s="45">
        <f t="shared" si="131"/>
        <v>0.333715516918537</v>
      </c>
      <c r="BB49" s="45">
        <f t="shared" si="132"/>
        <v>0</v>
      </c>
      <c r="BC49" s="45">
        <f t="shared" si="133"/>
        <v>0</v>
      </c>
      <c r="BD49" s="45">
        <f t="shared" si="134"/>
        <v>0.028</v>
      </c>
      <c r="BE49" s="45">
        <f t="shared" si="135"/>
        <v>1.9721606016</v>
      </c>
      <c r="BF49" s="45">
        <f t="shared" si="136"/>
        <v>0.2226514432</v>
      </c>
      <c r="BG49" s="45">
        <f t="shared" si="137"/>
        <v>0</v>
      </c>
      <c r="BH49" s="45">
        <f t="shared" si="138"/>
        <v>0</v>
      </c>
      <c r="BI49" s="45">
        <f t="shared" si="139"/>
        <v>0</v>
      </c>
      <c r="BJ49" s="45">
        <f t="shared" si="140"/>
        <v>0</v>
      </c>
      <c r="BK49" s="45">
        <f t="shared" si="141"/>
        <v>0</v>
      </c>
      <c r="BL49" s="45">
        <f t="shared" si="142"/>
        <v>0.341494144</v>
      </c>
      <c r="BM49" s="45">
        <f t="shared" si="143"/>
        <v>0</v>
      </c>
      <c r="BN49" s="45">
        <f t="shared" si="144"/>
        <v>0</v>
      </c>
      <c r="BO49" s="45">
        <f t="shared" si="145"/>
        <v>0</v>
      </c>
      <c r="BP49" s="45">
        <f t="shared" si="146"/>
        <v>0</v>
      </c>
      <c r="BQ49" s="45">
        <f t="shared" si="147"/>
        <v>0</v>
      </c>
      <c r="BR49" s="45">
        <f t="shared" si="148"/>
        <v>0</v>
      </c>
      <c r="BS49" s="45">
        <f t="shared" si="149"/>
        <v>5.9739876608</v>
      </c>
      <c r="BT49" s="45">
        <f t="shared" si="150"/>
        <v>0</v>
      </c>
      <c r="BU49" s="45">
        <f t="shared" si="151"/>
        <v>0</v>
      </c>
      <c r="BV49" s="45">
        <f t="shared" si="152"/>
        <v>0</v>
      </c>
      <c r="BW49" s="45">
        <f t="shared" si="153"/>
        <v>0</v>
      </c>
      <c r="BX49" s="45">
        <f t="shared" si="154"/>
        <v>0.114</v>
      </c>
      <c r="BY49" s="45">
        <f t="shared" si="155"/>
        <v>0</v>
      </c>
      <c r="BZ49" s="45">
        <f t="shared" si="156"/>
        <v>0</v>
      </c>
      <c r="CA49" s="45">
        <f t="shared" si="157"/>
        <v>0</v>
      </c>
      <c r="CB49" s="45">
        <f t="shared" si="158"/>
        <v>0</v>
      </c>
      <c r="CC49" s="45">
        <f t="shared" si="159"/>
        <v>0</v>
      </c>
      <c r="CD49" s="45">
        <f t="shared" si="160"/>
        <v>0</v>
      </c>
      <c r="CE49" s="45">
        <f t="shared" si="161"/>
        <v>0</v>
      </c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</row>
    <row r="50" spans="5:129">
      <c r="E50" s="43" t="s">
        <v>240</v>
      </c>
      <c r="F50" s="44" t="s">
        <v>1532</v>
      </c>
      <c r="G50" s="49">
        <v>1</v>
      </c>
      <c r="H50" s="49">
        <v>1</v>
      </c>
      <c r="I50" s="49">
        <v>1</v>
      </c>
      <c r="J50" s="49">
        <v>1</v>
      </c>
      <c r="K50" s="49">
        <v>1</v>
      </c>
      <c r="L50" s="49">
        <v>1</v>
      </c>
      <c r="M50" s="49">
        <v>1</v>
      </c>
      <c r="N50" s="49">
        <v>1</v>
      </c>
      <c r="O50" s="49">
        <v>1</v>
      </c>
      <c r="P50" s="49">
        <v>1</v>
      </c>
      <c r="Q50" s="49">
        <v>1</v>
      </c>
      <c r="R50" s="49">
        <v>1</v>
      </c>
      <c r="S50" s="49">
        <v>1</v>
      </c>
      <c r="T50" s="49">
        <v>1</v>
      </c>
      <c r="U50" s="49">
        <v>1</v>
      </c>
      <c r="V50" s="49">
        <v>1</v>
      </c>
      <c r="W50" s="49">
        <v>1</v>
      </c>
      <c r="X50" s="49">
        <v>1</v>
      </c>
      <c r="Y50" s="49">
        <v>1</v>
      </c>
      <c r="Z50" s="49">
        <v>1</v>
      </c>
      <c r="AA50" s="49">
        <v>1</v>
      </c>
      <c r="AB50" s="49">
        <v>1</v>
      </c>
      <c r="AC50" s="49">
        <v>1</v>
      </c>
      <c r="AD50" s="49">
        <v>1</v>
      </c>
      <c r="AE50" s="49">
        <v>1</v>
      </c>
      <c r="AF50" s="49">
        <v>1</v>
      </c>
      <c r="AG50" s="49">
        <v>1</v>
      </c>
      <c r="AH50" s="49">
        <v>1</v>
      </c>
      <c r="AI50" s="49">
        <v>1</v>
      </c>
      <c r="AJ50" s="49">
        <v>1</v>
      </c>
      <c r="AK50" s="49">
        <v>1</v>
      </c>
      <c r="AL50" s="49">
        <v>1</v>
      </c>
      <c r="AM50" s="49">
        <v>1</v>
      </c>
      <c r="AN50" s="49">
        <v>1</v>
      </c>
      <c r="AO50" s="49">
        <v>1</v>
      </c>
      <c r="AP50" s="49">
        <v>1</v>
      </c>
      <c r="AQ50" s="49">
        <v>1</v>
      </c>
      <c r="AR50" s="54"/>
      <c r="AS50" s="54"/>
      <c r="AT50" t="str">
        <f t="shared" si="163"/>
        <v>INDLPG</v>
      </c>
      <c r="AU50" s="45">
        <f t="shared" si="125"/>
        <v>0</v>
      </c>
      <c r="AV50" s="45">
        <f t="shared" si="126"/>
        <v>0</v>
      </c>
      <c r="AW50" s="45">
        <f t="shared" si="127"/>
        <v>0.00248000000000002</v>
      </c>
      <c r="AX50" s="45">
        <f t="shared" si="128"/>
        <v>0</v>
      </c>
      <c r="AY50" s="45">
        <f t="shared" si="129"/>
        <v>0</v>
      </c>
      <c r="AZ50" s="45">
        <f t="shared" si="130"/>
        <v>0</v>
      </c>
      <c r="BA50" s="45">
        <f t="shared" si="131"/>
        <v>0.1477288</v>
      </c>
      <c r="BB50" s="45">
        <f t="shared" si="132"/>
        <v>0</v>
      </c>
      <c r="BC50" s="45">
        <f t="shared" si="133"/>
        <v>0</v>
      </c>
      <c r="BD50" s="45">
        <f t="shared" si="134"/>
        <v>1.15</v>
      </c>
      <c r="BE50" s="45">
        <f t="shared" si="135"/>
        <v>0.37572</v>
      </c>
      <c r="BF50" s="45">
        <f t="shared" si="136"/>
        <v>0.388164</v>
      </c>
      <c r="BG50" s="45">
        <f t="shared" si="137"/>
        <v>0.414</v>
      </c>
      <c r="BH50" s="45">
        <f t="shared" si="138"/>
        <v>0.141</v>
      </c>
      <c r="BI50" s="45">
        <f t="shared" si="139"/>
        <v>0</v>
      </c>
      <c r="BJ50" s="45">
        <f t="shared" si="140"/>
        <v>0.047</v>
      </c>
      <c r="BK50" s="45">
        <f t="shared" si="141"/>
        <v>0.046</v>
      </c>
      <c r="BL50" s="45">
        <f t="shared" si="142"/>
        <v>0.9144</v>
      </c>
      <c r="BM50" s="45">
        <f t="shared" si="143"/>
        <v>0</v>
      </c>
      <c r="BN50" s="45">
        <f t="shared" si="144"/>
        <v>0</v>
      </c>
      <c r="BO50" s="45">
        <f t="shared" si="145"/>
        <v>0</v>
      </c>
      <c r="BP50" s="45">
        <f t="shared" si="146"/>
        <v>0</v>
      </c>
      <c r="BQ50" s="45">
        <f t="shared" si="147"/>
        <v>0</v>
      </c>
      <c r="BR50" s="45">
        <f t="shared" si="148"/>
        <v>1.409</v>
      </c>
      <c r="BS50" s="45">
        <f t="shared" si="149"/>
        <v>0</v>
      </c>
      <c r="BT50" s="45">
        <f t="shared" si="150"/>
        <v>0.046</v>
      </c>
      <c r="BU50" s="45">
        <f t="shared" si="151"/>
        <v>0</v>
      </c>
      <c r="BV50" s="45">
        <f t="shared" si="152"/>
        <v>0.679668</v>
      </c>
      <c r="BW50" s="45">
        <f t="shared" si="153"/>
        <v>0.276</v>
      </c>
      <c r="BX50" s="45">
        <f t="shared" si="154"/>
        <v>0</v>
      </c>
      <c r="BY50" s="45">
        <f t="shared" si="155"/>
        <v>0</v>
      </c>
      <c r="BZ50" s="45">
        <f t="shared" si="156"/>
        <v>0</v>
      </c>
      <c r="CA50" s="45">
        <f t="shared" si="157"/>
        <v>0</v>
      </c>
      <c r="CB50" s="45">
        <f t="shared" si="158"/>
        <v>0</v>
      </c>
      <c r="CC50" s="45">
        <f t="shared" si="159"/>
        <v>0</v>
      </c>
      <c r="CD50" s="45">
        <f t="shared" si="160"/>
        <v>0.047</v>
      </c>
      <c r="CE50" s="45">
        <f t="shared" si="161"/>
        <v>0</v>
      </c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</row>
    <row r="51" spans="5:129">
      <c r="E51" s="43" t="s">
        <v>246</v>
      </c>
      <c r="F51" s="44" t="s">
        <v>1532</v>
      </c>
      <c r="G51" s="49">
        <v>1</v>
      </c>
      <c r="H51" s="49">
        <v>1</v>
      </c>
      <c r="I51" s="49">
        <v>1</v>
      </c>
      <c r="J51" s="49">
        <v>1</v>
      </c>
      <c r="K51" s="49">
        <v>1</v>
      </c>
      <c r="L51" s="49">
        <v>1</v>
      </c>
      <c r="M51" s="49">
        <v>1</v>
      </c>
      <c r="N51" s="49">
        <v>1</v>
      </c>
      <c r="O51" s="49">
        <v>1</v>
      </c>
      <c r="P51" s="49">
        <v>1</v>
      </c>
      <c r="Q51" s="49">
        <v>1</v>
      </c>
      <c r="R51" s="49">
        <v>1</v>
      </c>
      <c r="S51" s="49">
        <v>1</v>
      </c>
      <c r="T51" s="49">
        <v>1</v>
      </c>
      <c r="U51" s="49">
        <v>1</v>
      </c>
      <c r="V51" s="49">
        <v>1</v>
      </c>
      <c r="W51" s="49">
        <v>1</v>
      </c>
      <c r="X51" s="49">
        <v>1</v>
      </c>
      <c r="Y51" s="49">
        <v>1</v>
      </c>
      <c r="Z51" s="49">
        <v>1</v>
      </c>
      <c r="AA51" s="49">
        <v>1</v>
      </c>
      <c r="AB51" s="49">
        <v>1</v>
      </c>
      <c r="AC51" s="49">
        <v>1</v>
      </c>
      <c r="AD51" s="49">
        <v>1</v>
      </c>
      <c r="AE51" s="49">
        <v>1</v>
      </c>
      <c r="AF51" s="49">
        <v>1</v>
      </c>
      <c r="AG51" s="49">
        <v>1</v>
      </c>
      <c r="AH51" s="49">
        <v>1</v>
      </c>
      <c r="AI51" s="49">
        <v>1</v>
      </c>
      <c r="AJ51" s="49">
        <v>1</v>
      </c>
      <c r="AK51" s="49">
        <v>1</v>
      </c>
      <c r="AL51" s="49">
        <v>1</v>
      </c>
      <c r="AM51" s="49">
        <v>1</v>
      </c>
      <c r="AN51" s="49">
        <v>1</v>
      </c>
      <c r="AO51" s="49">
        <v>1</v>
      </c>
      <c r="AP51" s="49">
        <v>1</v>
      </c>
      <c r="AQ51" s="49">
        <v>1</v>
      </c>
      <c r="AR51" s="54"/>
      <c r="AS51" s="54"/>
      <c r="AT51" t="str">
        <f t="shared" si="163"/>
        <v>INDLFO</v>
      </c>
      <c r="AU51" s="45">
        <f t="shared" si="125"/>
        <v>0</v>
      </c>
      <c r="AV51" s="45">
        <f t="shared" si="126"/>
        <v>0.0397682618463306</v>
      </c>
      <c r="AW51" s="45">
        <f t="shared" si="127"/>
        <v>0</v>
      </c>
      <c r="AX51" s="45">
        <f t="shared" si="128"/>
        <v>0.10887</v>
      </c>
      <c r="AY51" s="45">
        <f t="shared" si="129"/>
        <v>0</v>
      </c>
      <c r="AZ51" s="45">
        <f t="shared" si="130"/>
        <v>0</v>
      </c>
      <c r="BA51" s="45">
        <f t="shared" si="131"/>
        <v>0</v>
      </c>
      <c r="BB51" s="45">
        <f t="shared" si="132"/>
        <v>0</v>
      </c>
      <c r="BC51" s="45">
        <f t="shared" si="133"/>
        <v>0</v>
      </c>
      <c r="BD51" s="45">
        <f t="shared" si="134"/>
        <v>0.00964999999999999</v>
      </c>
      <c r="BE51" s="45">
        <f t="shared" si="135"/>
        <v>0.290195664</v>
      </c>
      <c r="BF51" s="45">
        <f t="shared" si="136"/>
        <v>0.323836128</v>
      </c>
      <c r="BG51" s="45">
        <f t="shared" si="137"/>
        <v>0.0224934549671198</v>
      </c>
      <c r="BH51" s="45">
        <f t="shared" si="138"/>
        <v>0</v>
      </c>
      <c r="BI51" s="45">
        <f t="shared" si="139"/>
        <v>0</v>
      </c>
      <c r="BJ51" s="45">
        <f t="shared" si="140"/>
        <v>0</v>
      </c>
      <c r="BK51" s="45">
        <f t="shared" si="141"/>
        <v>0</v>
      </c>
      <c r="BL51" s="45">
        <f t="shared" si="142"/>
        <v>0.2496496</v>
      </c>
      <c r="BM51" s="45">
        <f t="shared" si="143"/>
        <v>0</v>
      </c>
      <c r="BN51" s="45">
        <f t="shared" si="144"/>
        <v>0</v>
      </c>
      <c r="BO51" s="45">
        <f t="shared" si="145"/>
        <v>0</v>
      </c>
      <c r="BP51" s="45">
        <f t="shared" si="146"/>
        <v>0</v>
      </c>
      <c r="BQ51" s="45">
        <f t="shared" si="147"/>
        <v>0</v>
      </c>
      <c r="BR51" s="45">
        <f t="shared" si="148"/>
        <v>0.42576</v>
      </c>
      <c r="BS51" s="45">
        <f t="shared" si="149"/>
        <v>0.136380032</v>
      </c>
      <c r="BT51" s="45">
        <f t="shared" si="150"/>
        <v>0</v>
      </c>
      <c r="BU51" s="45">
        <f t="shared" si="151"/>
        <v>0</v>
      </c>
      <c r="BV51" s="45">
        <f t="shared" si="152"/>
        <v>0.0314715424</v>
      </c>
      <c r="BW51" s="45">
        <f t="shared" si="153"/>
        <v>0.041055982</v>
      </c>
      <c r="BX51" s="45">
        <f t="shared" si="154"/>
        <v>0</v>
      </c>
      <c r="BY51" s="45">
        <f t="shared" si="155"/>
        <v>0</v>
      </c>
      <c r="BZ51" s="45">
        <f t="shared" si="156"/>
        <v>0</v>
      </c>
      <c r="CA51" s="45">
        <f t="shared" si="157"/>
        <v>0</v>
      </c>
      <c r="CB51" s="45">
        <f t="shared" si="158"/>
        <v>0.29818</v>
      </c>
      <c r="CC51" s="45">
        <f t="shared" si="159"/>
        <v>0</v>
      </c>
      <c r="CD51" s="45">
        <f t="shared" si="160"/>
        <v>0</v>
      </c>
      <c r="CE51" s="45">
        <f t="shared" si="161"/>
        <v>0</v>
      </c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</row>
    <row r="52" spans="5:129">
      <c r="E52" s="43" t="s">
        <v>244</v>
      </c>
      <c r="F52" s="44" t="s">
        <v>1532</v>
      </c>
      <c r="G52" s="49">
        <v>1</v>
      </c>
      <c r="H52" s="49">
        <v>1</v>
      </c>
      <c r="I52" s="49">
        <v>1</v>
      </c>
      <c r="J52" s="49">
        <v>1</v>
      </c>
      <c r="K52" s="49">
        <v>1</v>
      </c>
      <c r="L52" s="49">
        <v>1</v>
      </c>
      <c r="M52" s="49">
        <v>1</v>
      </c>
      <c r="N52" s="49">
        <v>1</v>
      </c>
      <c r="O52" s="49">
        <v>1</v>
      </c>
      <c r="P52" s="49">
        <v>1</v>
      </c>
      <c r="Q52" s="49">
        <v>1</v>
      </c>
      <c r="R52" s="49">
        <v>1</v>
      </c>
      <c r="S52" s="49">
        <v>1</v>
      </c>
      <c r="T52" s="49">
        <v>1</v>
      </c>
      <c r="U52" s="49">
        <v>1</v>
      </c>
      <c r="V52" s="49">
        <v>1</v>
      </c>
      <c r="W52" s="49">
        <v>1</v>
      </c>
      <c r="X52" s="49">
        <v>1</v>
      </c>
      <c r="Y52" s="49">
        <v>1</v>
      </c>
      <c r="Z52" s="49">
        <v>1</v>
      </c>
      <c r="AA52" s="49">
        <v>1</v>
      </c>
      <c r="AB52" s="49">
        <v>1</v>
      </c>
      <c r="AC52" s="49">
        <v>1</v>
      </c>
      <c r="AD52" s="49">
        <v>1</v>
      </c>
      <c r="AE52" s="49">
        <v>1</v>
      </c>
      <c r="AF52" s="49">
        <v>1</v>
      </c>
      <c r="AG52" s="49">
        <v>1</v>
      </c>
      <c r="AH52" s="49">
        <v>1</v>
      </c>
      <c r="AI52" s="49">
        <v>1</v>
      </c>
      <c r="AJ52" s="49">
        <v>1</v>
      </c>
      <c r="AK52" s="49">
        <v>1</v>
      </c>
      <c r="AL52" s="49">
        <v>1</v>
      </c>
      <c r="AM52" s="49">
        <v>1</v>
      </c>
      <c r="AN52" s="49">
        <v>1</v>
      </c>
      <c r="AO52" s="49">
        <v>1</v>
      </c>
      <c r="AP52" s="49">
        <v>1</v>
      </c>
      <c r="AQ52" s="49">
        <v>1</v>
      </c>
      <c r="AR52" s="54"/>
      <c r="AS52" s="54"/>
      <c r="AT52" t="str">
        <f t="shared" si="163"/>
        <v>INDHFO</v>
      </c>
      <c r="AU52" s="45">
        <f t="shared" si="125"/>
        <v>0.02563136</v>
      </c>
      <c r="AV52" s="45">
        <f t="shared" si="126"/>
        <v>0</v>
      </c>
      <c r="AW52" s="45">
        <f t="shared" si="127"/>
        <v>0.825123673857404</v>
      </c>
      <c r="AX52" s="45">
        <f t="shared" si="128"/>
        <v>0</v>
      </c>
      <c r="AY52" s="45">
        <f t="shared" si="129"/>
        <v>0</v>
      </c>
      <c r="AZ52" s="45">
        <f t="shared" si="130"/>
        <v>0</v>
      </c>
      <c r="BA52" s="45">
        <f t="shared" si="131"/>
        <v>2.53020950895289</v>
      </c>
      <c r="BB52" s="45">
        <f t="shared" si="132"/>
        <v>0</v>
      </c>
      <c r="BC52" s="45">
        <f t="shared" si="133"/>
        <v>0</v>
      </c>
      <c r="BD52" s="45">
        <f t="shared" si="134"/>
        <v>3.56</v>
      </c>
      <c r="BE52" s="45">
        <f t="shared" si="135"/>
        <v>1.207464256</v>
      </c>
      <c r="BF52" s="45">
        <f t="shared" si="136"/>
        <v>0.31064528</v>
      </c>
      <c r="BG52" s="45">
        <f t="shared" si="137"/>
        <v>0.48</v>
      </c>
      <c r="BH52" s="45">
        <f t="shared" si="138"/>
        <v>0.04</v>
      </c>
      <c r="BI52" s="45">
        <f t="shared" si="139"/>
        <v>0</v>
      </c>
      <c r="BJ52" s="45">
        <f t="shared" si="140"/>
        <v>7.6</v>
      </c>
      <c r="BK52" s="45">
        <f t="shared" si="141"/>
        <v>0</v>
      </c>
      <c r="BL52" s="45">
        <f t="shared" si="142"/>
        <v>0</v>
      </c>
      <c r="BM52" s="45">
        <f t="shared" si="143"/>
        <v>0</v>
      </c>
      <c r="BN52" s="45">
        <f t="shared" si="144"/>
        <v>0</v>
      </c>
      <c r="BO52" s="45">
        <f t="shared" si="145"/>
        <v>0</v>
      </c>
      <c r="BP52" s="45">
        <f t="shared" si="146"/>
        <v>0</v>
      </c>
      <c r="BQ52" s="45">
        <f t="shared" si="147"/>
        <v>0</v>
      </c>
      <c r="BR52" s="45">
        <f t="shared" si="148"/>
        <v>0</v>
      </c>
      <c r="BS52" s="45">
        <f t="shared" si="149"/>
        <v>0</v>
      </c>
      <c r="BT52" s="45">
        <f t="shared" si="150"/>
        <v>0</v>
      </c>
      <c r="BU52" s="45">
        <f t="shared" si="151"/>
        <v>0</v>
      </c>
      <c r="BV52" s="45">
        <f t="shared" si="152"/>
        <v>0.2067038016</v>
      </c>
      <c r="BW52" s="45">
        <f t="shared" si="153"/>
        <v>0.08</v>
      </c>
      <c r="BX52" s="45">
        <f t="shared" si="154"/>
        <v>0</v>
      </c>
      <c r="BY52" s="45">
        <f t="shared" si="155"/>
        <v>0</v>
      </c>
      <c r="BZ52" s="45">
        <f t="shared" si="156"/>
        <v>0</v>
      </c>
      <c r="CA52" s="45">
        <f t="shared" si="157"/>
        <v>0</v>
      </c>
      <c r="CB52" s="45">
        <f t="shared" si="158"/>
        <v>1.96001</v>
      </c>
      <c r="CC52" s="45">
        <f t="shared" si="159"/>
        <v>0.04</v>
      </c>
      <c r="CD52" s="45">
        <f t="shared" si="160"/>
        <v>0</v>
      </c>
      <c r="CE52" s="45">
        <f t="shared" si="161"/>
        <v>0.0181552216</v>
      </c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</row>
    <row r="53" spans="6:83">
      <c r="F53"/>
      <c r="AQ53" s="4"/>
      <c r="AR53" s="54"/>
      <c r="AS53" s="54"/>
      <c r="AT53" t="str">
        <f t="shared" si="163"/>
        <v>INDGAS</v>
      </c>
      <c r="AU53" s="45">
        <f t="shared" si="125"/>
        <v>0.00105776492775161</v>
      </c>
      <c r="AV53" s="45">
        <f t="shared" si="126"/>
        <v>4.57329877009148</v>
      </c>
      <c r="AW53" s="45">
        <f t="shared" si="127"/>
        <v>0.607135226815943</v>
      </c>
      <c r="AX53" s="45">
        <f t="shared" si="128"/>
        <v>0.833488186890996</v>
      </c>
      <c r="AY53" s="45">
        <f t="shared" si="129"/>
        <v>0</v>
      </c>
      <c r="AZ53" s="45">
        <f t="shared" si="130"/>
        <v>1.01874618935781</v>
      </c>
      <c r="BA53" s="45">
        <f t="shared" si="131"/>
        <v>20.7102936013252</v>
      </c>
      <c r="BB53" s="45">
        <f t="shared" si="132"/>
        <v>0</v>
      </c>
      <c r="BC53" s="45">
        <f t="shared" si="133"/>
        <v>0.054</v>
      </c>
      <c r="BD53" s="45">
        <f t="shared" si="134"/>
        <v>0.397964</v>
      </c>
      <c r="BE53" s="45">
        <f t="shared" si="135"/>
        <v>8.33446053653774</v>
      </c>
      <c r="BF53" s="45">
        <f t="shared" si="136"/>
        <v>0</v>
      </c>
      <c r="BG53" s="45">
        <f t="shared" si="137"/>
        <v>5.79761634419444</v>
      </c>
      <c r="BH53" s="45">
        <f t="shared" si="138"/>
        <v>0</v>
      </c>
      <c r="BI53" s="45">
        <f t="shared" si="139"/>
        <v>2.82782515037202</v>
      </c>
      <c r="BJ53" s="45">
        <f t="shared" si="140"/>
        <v>7.414</v>
      </c>
      <c r="BK53" s="45">
        <f t="shared" si="141"/>
        <v>0</v>
      </c>
      <c r="BL53" s="45">
        <f t="shared" si="142"/>
        <v>1.21404736684981</v>
      </c>
      <c r="BM53" s="45">
        <f t="shared" si="143"/>
        <v>0.032</v>
      </c>
      <c r="BN53" s="45">
        <f t="shared" si="144"/>
        <v>0</v>
      </c>
      <c r="BO53" s="45">
        <f t="shared" si="145"/>
        <v>0.134</v>
      </c>
      <c r="BP53" s="45">
        <f t="shared" si="146"/>
        <v>0</v>
      </c>
      <c r="BQ53" s="45">
        <f t="shared" si="147"/>
        <v>0.77470814659968</v>
      </c>
      <c r="BR53" s="45">
        <f t="shared" si="148"/>
        <v>0.0158961777777775</v>
      </c>
      <c r="BS53" s="45">
        <f t="shared" si="149"/>
        <v>6.75267695051905</v>
      </c>
      <c r="BT53" s="45">
        <f t="shared" si="150"/>
        <v>0.0710170541339267</v>
      </c>
      <c r="BU53" s="45">
        <f t="shared" si="151"/>
        <v>0</v>
      </c>
      <c r="BV53" s="45">
        <f t="shared" si="152"/>
        <v>0.05504664416</v>
      </c>
      <c r="BW53" s="45">
        <f t="shared" si="153"/>
        <v>0.265254992456418</v>
      </c>
      <c r="BX53" s="45">
        <f t="shared" si="154"/>
        <v>0.284728248</v>
      </c>
      <c r="BY53" s="45">
        <f t="shared" si="155"/>
        <v>1.69391730562187</v>
      </c>
      <c r="BZ53" s="45">
        <f t="shared" si="156"/>
        <v>0</v>
      </c>
      <c r="CA53" s="45">
        <f t="shared" si="157"/>
        <v>0</v>
      </c>
      <c r="CB53" s="45">
        <f t="shared" si="158"/>
        <v>0</v>
      </c>
      <c r="CC53" s="45">
        <f t="shared" si="159"/>
        <v>0</v>
      </c>
      <c r="CD53" s="45">
        <f t="shared" si="160"/>
        <v>0</v>
      </c>
      <c r="CE53" s="45">
        <f t="shared" si="161"/>
        <v>2.23557022404194</v>
      </c>
    </row>
    <row r="54" ht="23.25" spans="5:83">
      <c r="E54" s="42" t="s">
        <v>1618</v>
      </c>
      <c r="F54"/>
      <c r="AQ54" s="4"/>
      <c r="AR54" s="54"/>
      <c r="AS54" s="54"/>
      <c r="AT54" t="str">
        <f t="shared" si="163"/>
        <v>INDBIO</v>
      </c>
      <c r="AU54" s="45">
        <f t="shared" si="125"/>
        <v>0</v>
      </c>
      <c r="AV54" s="45">
        <f t="shared" si="126"/>
        <v>0</v>
      </c>
      <c r="AW54" s="45">
        <f t="shared" si="127"/>
        <v>0.001</v>
      </c>
      <c r="AX54" s="45">
        <f t="shared" si="128"/>
        <v>0</v>
      </c>
      <c r="AY54" s="45">
        <f t="shared" si="129"/>
        <v>0</v>
      </c>
      <c r="AZ54" s="45">
        <f t="shared" si="130"/>
        <v>0</v>
      </c>
      <c r="BA54" s="45">
        <f t="shared" si="131"/>
        <v>0.017</v>
      </c>
      <c r="BB54" s="45">
        <f t="shared" si="132"/>
        <v>0</v>
      </c>
      <c r="BC54" s="45">
        <f t="shared" si="133"/>
        <v>0</v>
      </c>
      <c r="BD54" s="45">
        <f t="shared" si="134"/>
        <v>0</v>
      </c>
      <c r="BE54" s="45">
        <f t="shared" si="135"/>
        <v>0.001</v>
      </c>
      <c r="BF54" s="45">
        <f t="shared" si="136"/>
        <v>0</v>
      </c>
      <c r="BG54" s="45">
        <f t="shared" si="137"/>
        <v>0</v>
      </c>
      <c r="BH54" s="45">
        <f t="shared" si="138"/>
        <v>0.005</v>
      </c>
      <c r="BI54" s="45">
        <f t="shared" si="139"/>
        <v>0</v>
      </c>
      <c r="BJ54" s="45">
        <f t="shared" si="140"/>
        <v>0</v>
      </c>
      <c r="BK54" s="45">
        <f t="shared" si="141"/>
        <v>0</v>
      </c>
      <c r="BL54" s="45">
        <f t="shared" si="142"/>
        <v>0</v>
      </c>
      <c r="BM54" s="45">
        <f t="shared" si="143"/>
        <v>0</v>
      </c>
      <c r="BN54" s="45">
        <f t="shared" si="144"/>
        <v>0</v>
      </c>
      <c r="BO54" s="45">
        <f t="shared" si="145"/>
        <v>0</v>
      </c>
      <c r="BP54" s="45">
        <f t="shared" si="146"/>
        <v>0</v>
      </c>
      <c r="BQ54" s="45">
        <f t="shared" si="147"/>
        <v>0</v>
      </c>
      <c r="BR54" s="45">
        <f t="shared" si="148"/>
        <v>0.006</v>
      </c>
      <c r="BS54" s="45">
        <f t="shared" si="149"/>
        <v>0</v>
      </c>
      <c r="BT54" s="45">
        <f t="shared" si="150"/>
        <v>0.277</v>
      </c>
      <c r="BU54" s="45">
        <f t="shared" si="151"/>
        <v>0</v>
      </c>
      <c r="BV54" s="45">
        <f t="shared" si="152"/>
        <v>0</v>
      </c>
      <c r="BW54" s="45">
        <f t="shared" si="153"/>
        <v>0</v>
      </c>
      <c r="BX54" s="45">
        <f t="shared" si="154"/>
        <v>0</v>
      </c>
      <c r="BY54" s="45">
        <f t="shared" si="155"/>
        <v>0</v>
      </c>
      <c r="BZ54" s="45">
        <f t="shared" si="156"/>
        <v>0</v>
      </c>
      <c r="CA54" s="45">
        <f t="shared" si="157"/>
        <v>0</v>
      </c>
      <c r="CB54" s="45">
        <f t="shared" si="158"/>
        <v>0</v>
      </c>
      <c r="CC54" s="45">
        <f t="shared" si="159"/>
        <v>0</v>
      </c>
      <c r="CD54" s="45">
        <f t="shared" si="160"/>
        <v>0</v>
      </c>
      <c r="CE54" s="45">
        <f t="shared" si="161"/>
        <v>0</v>
      </c>
    </row>
    <row r="55" ht="18" customHeight="1" spans="43:83">
      <c r="AQ55" s="4"/>
      <c r="AR55" s="54"/>
      <c r="AS55" s="54"/>
      <c r="AT55" t="str">
        <f t="shared" si="163"/>
        <v>INDSLU</v>
      </c>
      <c r="AU55" s="45">
        <f t="shared" si="125"/>
        <v>0</v>
      </c>
      <c r="AV55" s="45">
        <f t="shared" si="126"/>
        <v>0</v>
      </c>
      <c r="AW55" s="45">
        <f t="shared" si="127"/>
        <v>0</v>
      </c>
      <c r="AX55" s="45">
        <f t="shared" si="128"/>
        <v>0</v>
      </c>
      <c r="AY55" s="45">
        <f t="shared" si="129"/>
        <v>0</v>
      </c>
      <c r="AZ55" s="45">
        <f t="shared" si="130"/>
        <v>0</v>
      </c>
      <c r="BA55" s="45">
        <f t="shared" si="131"/>
        <v>0.312</v>
      </c>
      <c r="BB55" s="45">
        <f t="shared" si="132"/>
        <v>0</v>
      </c>
      <c r="BC55" s="45">
        <f t="shared" si="133"/>
        <v>0</v>
      </c>
      <c r="BD55" s="45">
        <f t="shared" si="134"/>
        <v>0</v>
      </c>
      <c r="BE55" s="45">
        <f t="shared" si="135"/>
        <v>0</v>
      </c>
      <c r="BF55" s="45">
        <f t="shared" si="136"/>
        <v>0</v>
      </c>
      <c r="BG55" s="45">
        <f t="shared" si="137"/>
        <v>0</v>
      </c>
      <c r="BH55" s="45">
        <f t="shared" si="138"/>
        <v>0</v>
      </c>
      <c r="BI55" s="45">
        <f t="shared" si="139"/>
        <v>0</v>
      </c>
      <c r="BJ55" s="45">
        <f t="shared" si="140"/>
        <v>0</v>
      </c>
      <c r="BK55" s="45">
        <f t="shared" si="141"/>
        <v>0</v>
      </c>
      <c r="BL55" s="45">
        <f t="shared" si="142"/>
        <v>0</v>
      </c>
      <c r="BM55" s="45">
        <f t="shared" si="143"/>
        <v>0</v>
      </c>
      <c r="BN55" s="45">
        <f t="shared" si="144"/>
        <v>0</v>
      </c>
      <c r="BO55" s="45">
        <f t="shared" si="145"/>
        <v>0</v>
      </c>
      <c r="BP55" s="45">
        <f t="shared" si="146"/>
        <v>0</v>
      </c>
      <c r="BQ55" s="45">
        <f t="shared" si="147"/>
        <v>0</v>
      </c>
      <c r="BR55" s="45">
        <f t="shared" si="148"/>
        <v>0</v>
      </c>
      <c r="BS55" s="45">
        <f t="shared" si="149"/>
        <v>0</v>
      </c>
      <c r="BT55" s="45">
        <f t="shared" si="150"/>
        <v>0</v>
      </c>
      <c r="BU55" s="45">
        <f t="shared" si="151"/>
        <v>0</v>
      </c>
      <c r="BV55" s="45">
        <f t="shared" si="152"/>
        <v>0</v>
      </c>
      <c r="BW55" s="45">
        <f t="shared" si="153"/>
        <v>0</v>
      </c>
      <c r="BX55" s="45">
        <f t="shared" si="154"/>
        <v>0</v>
      </c>
      <c r="BY55" s="45">
        <f t="shared" si="155"/>
        <v>0</v>
      </c>
      <c r="BZ55" s="45">
        <f t="shared" si="156"/>
        <v>0</v>
      </c>
      <c r="CA55" s="45">
        <f t="shared" si="157"/>
        <v>0</v>
      </c>
      <c r="CB55" s="45">
        <f t="shared" si="158"/>
        <v>0</v>
      </c>
      <c r="CC55" s="45">
        <f t="shared" si="159"/>
        <v>0</v>
      </c>
      <c r="CD55" s="45">
        <f t="shared" si="160"/>
        <v>0</v>
      </c>
      <c r="CE55" s="45">
        <f t="shared" si="161"/>
        <v>0</v>
      </c>
    </row>
    <row r="56" ht="18" customHeight="1" spans="5:83">
      <c r="E56" s="43" t="s">
        <v>656</v>
      </c>
      <c r="F56" s="43" t="s">
        <v>1668</v>
      </c>
      <c r="G56" s="6" t="str">
        <f t="shared" ref="G56:AQ56" si="164">G$4</f>
        <v>AT</v>
      </c>
      <c r="H56" s="6" t="str">
        <f t="shared" si="164"/>
        <v>BE</v>
      </c>
      <c r="I56" s="6" t="str">
        <f t="shared" si="164"/>
        <v>BG</v>
      </c>
      <c r="J56" s="6" t="str">
        <f t="shared" si="164"/>
        <v>CH</v>
      </c>
      <c r="K56" s="6" t="str">
        <f t="shared" si="164"/>
        <v>CY</v>
      </c>
      <c r="L56" s="6" t="str">
        <f t="shared" si="164"/>
        <v>CZ</v>
      </c>
      <c r="M56" s="6" t="str">
        <f t="shared" si="164"/>
        <v>DE</v>
      </c>
      <c r="N56" s="6" t="str">
        <f t="shared" si="164"/>
        <v>DK</v>
      </c>
      <c r="O56" s="6" t="str">
        <f t="shared" si="164"/>
        <v>EE</v>
      </c>
      <c r="P56" s="6" t="str">
        <f t="shared" si="164"/>
        <v>EL</v>
      </c>
      <c r="Q56" s="6" t="str">
        <f t="shared" si="164"/>
        <v>ES</v>
      </c>
      <c r="R56" s="6" t="str">
        <f t="shared" si="164"/>
        <v>FI</v>
      </c>
      <c r="S56" s="6" t="str">
        <f t="shared" si="164"/>
        <v>FR</v>
      </c>
      <c r="T56" s="6" t="str">
        <f t="shared" si="164"/>
        <v>HR</v>
      </c>
      <c r="U56" s="6" t="str">
        <f t="shared" si="164"/>
        <v>HU</v>
      </c>
      <c r="V56" s="6" t="str">
        <f t="shared" si="164"/>
        <v>IE</v>
      </c>
      <c r="W56" s="6" t="str">
        <f t="shared" si="164"/>
        <v>IS</v>
      </c>
      <c r="X56" s="6" t="str">
        <f t="shared" si="164"/>
        <v>IT</v>
      </c>
      <c r="Y56" s="6" t="str">
        <f t="shared" si="164"/>
        <v>LT</v>
      </c>
      <c r="Z56" s="6" t="str">
        <f t="shared" si="164"/>
        <v>LU</v>
      </c>
      <c r="AA56" s="6" t="str">
        <f t="shared" si="164"/>
        <v>LV</v>
      </c>
      <c r="AB56" s="6" t="str">
        <f t="shared" si="164"/>
        <v>MT</v>
      </c>
      <c r="AC56" s="6" t="str">
        <f t="shared" si="164"/>
        <v>NL</v>
      </c>
      <c r="AD56" s="6" t="str">
        <f t="shared" si="164"/>
        <v>NO</v>
      </c>
      <c r="AE56" s="6" t="str">
        <f t="shared" si="164"/>
        <v>PL</v>
      </c>
      <c r="AF56" s="6" t="str">
        <f t="shared" si="164"/>
        <v>PT</v>
      </c>
      <c r="AG56" s="6" t="str">
        <f t="shared" si="164"/>
        <v>RO</v>
      </c>
      <c r="AH56" s="6" t="str">
        <f t="shared" si="164"/>
        <v>SE</v>
      </c>
      <c r="AI56" s="6" t="str">
        <f t="shared" si="164"/>
        <v>SI</v>
      </c>
      <c r="AJ56" s="6" t="str">
        <f t="shared" si="164"/>
        <v>SK</v>
      </c>
      <c r="AK56" s="6" t="str">
        <f t="shared" si="164"/>
        <v>UK</v>
      </c>
      <c r="AL56" s="6" t="str">
        <f t="shared" si="164"/>
        <v>AL</v>
      </c>
      <c r="AM56" s="6" t="str">
        <f t="shared" si="164"/>
        <v>BA</v>
      </c>
      <c r="AN56" s="6" t="str">
        <f t="shared" si="164"/>
        <v>KS</v>
      </c>
      <c r="AO56" s="6" t="str">
        <f t="shared" si="164"/>
        <v>ME</v>
      </c>
      <c r="AP56" s="6" t="str">
        <f t="shared" si="164"/>
        <v>MK</v>
      </c>
      <c r="AQ56" s="6" t="str">
        <f t="shared" si="164"/>
        <v>RS</v>
      </c>
      <c r="AR56" s="54"/>
      <c r="AS56" s="54"/>
      <c r="AT56" t="str">
        <f t="shared" si="163"/>
        <v>INDELC</v>
      </c>
      <c r="AU56" s="45">
        <f t="shared" si="125"/>
        <v>2.04113598540148</v>
      </c>
      <c r="AV56" s="45">
        <f t="shared" si="126"/>
        <v>6.35353486921076</v>
      </c>
      <c r="AW56" s="45">
        <f t="shared" si="127"/>
        <v>2.73374322277357</v>
      </c>
      <c r="AX56" s="45">
        <f t="shared" si="128"/>
        <v>0.33169767399082</v>
      </c>
      <c r="AY56" s="45">
        <f t="shared" si="129"/>
        <v>0</v>
      </c>
      <c r="AZ56" s="45">
        <f t="shared" si="130"/>
        <v>0.1692</v>
      </c>
      <c r="BA56" s="45">
        <f t="shared" si="131"/>
        <v>34.1411618064681</v>
      </c>
      <c r="BB56" s="45">
        <f t="shared" si="132"/>
        <v>0</v>
      </c>
      <c r="BC56" s="45">
        <f t="shared" si="133"/>
        <v>0.036</v>
      </c>
      <c r="BD56" s="45">
        <f t="shared" si="134"/>
        <v>16.91068</v>
      </c>
      <c r="BE56" s="45">
        <f t="shared" si="135"/>
        <v>16.2359019776</v>
      </c>
      <c r="BF56" s="45">
        <f t="shared" si="136"/>
        <v>6.44536928</v>
      </c>
      <c r="BG56" s="45">
        <f t="shared" si="137"/>
        <v>21.883967204652</v>
      </c>
      <c r="BH56" s="45">
        <f t="shared" si="138"/>
        <v>0.248398</v>
      </c>
      <c r="BI56" s="45">
        <f t="shared" si="139"/>
        <v>0.7508</v>
      </c>
      <c r="BJ56" s="45">
        <f t="shared" si="140"/>
        <v>2.624</v>
      </c>
      <c r="BK56" s="45">
        <f t="shared" si="141"/>
        <v>41.8833658208</v>
      </c>
      <c r="BL56" s="45">
        <f t="shared" si="142"/>
        <v>8.762234304</v>
      </c>
      <c r="BM56" s="45">
        <f t="shared" si="143"/>
        <v>0</v>
      </c>
      <c r="BN56" s="45">
        <f t="shared" si="144"/>
        <v>0</v>
      </c>
      <c r="BO56" s="45">
        <f t="shared" si="145"/>
        <v>0.004</v>
      </c>
      <c r="BP56" s="45">
        <f t="shared" si="146"/>
        <v>0</v>
      </c>
      <c r="BQ56" s="45">
        <f t="shared" si="147"/>
        <v>13.0862</v>
      </c>
      <c r="BR56" s="45">
        <f t="shared" si="148"/>
        <v>45.3796576</v>
      </c>
      <c r="BS56" s="45">
        <f t="shared" si="149"/>
        <v>5.38635232</v>
      </c>
      <c r="BT56" s="45">
        <f t="shared" si="150"/>
        <v>0.201568</v>
      </c>
      <c r="BU56" s="45">
        <f t="shared" si="151"/>
        <v>0</v>
      </c>
      <c r="BV56" s="45">
        <f t="shared" si="152"/>
        <v>5.37513152527517</v>
      </c>
      <c r="BW56" s="45">
        <f t="shared" si="153"/>
        <v>1.89089512</v>
      </c>
      <c r="BX56" s="45">
        <f t="shared" si="154"/>
        <v>3.972983024</v>
      </c>
      <c r="BY56" s="45">
        <f t="shared" si="155"/>
        <v>1.47784131298462</v>
      </c>
      <c r="BZ56" s="45">
        <f t="shared" si="156"/>
        <v>0.182420696966553</v>
      </c>
      <c r="CA56" s="45">
        <f t="shared" si="157"/>
        <v>0</v>
      </c>
      <c r="CB56" s="45">
        <f t="shared" si="158"/>
        <v>0.05401</v>
      </c>
      <c r="CC56" s="45">
        <f t="shared" si="159"/>
        <v>4.4271097688</v>
      </c>
      <c r="CD56" s="45">
        <f t="shared" si="160"/>
        <v>0.029</v>
      </c>
      <c r="CE56" s="45">
        <f t="shared" si="161"/>
        <v>0.8162556416</v>
      </c>
    </row>
    <row r="57" ht="18" customHeight="1" spans="5:83">
      <c r="E57" s="43" t="s">
        <v>244</v>
      </c>
      <c r="F57" t="s">
        <v>1539</v>
      </c>
      <c r="G57" s="50">
        <v>0</v>
      </c>
      <c r="H57" s="50">
        <v>0</v>
      </c>
      <c r="I57" s="50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50">
        <v>0</v>
      </c>
      <c r="T57" s="50">
        <v>0</v>
      </c>
      <c r="U57" s="50">
        <v>0</v>
      </c>
      <c r="V57" s="50">
        <v>0</v>
      </c>
      <c r="W57" s="50">
        <v>0</v>
      </c>
      <c r="X57" s="50">
        <v>0</v>
      </c>
      <c r="Y57" s="50">
        <v>0</v>
      </c>
      <c r="Z57" s="50">
        <v>0</v>
      </c>
      <c r="AA57" s="50">
        <v>0</v>
      </c>
      <c r="AB57" s="50">
        <v>0</v>
      </c>
      <c r="AC57" s="50">
        <v>0</v>
      </c>
      <c r="AD57" s="50">
        <v>0</v>
      </c>
      <c r="AE57" s="50">
        <v>0</v>
      </c>
      <c r="AF57" s="50">
        <v>0</v>
      </c>
      <c r="AG57" s="50">
        <v>0.4</v>
      </c>
      <c r="AH57" s="50">
        <v>0</v>
      </c>
      <c r="AI57" s="50">
        <v>0.0125</v>
      </c>
      <c r="AJ57" s="50">
        <v>0</v>
      </c>
      <c r="AK57" s="50">
        <v>0</v>
      </c>
      <c r="AL57" s="50">
        <v>0</v>
      </c>
      <c r="AM57" s="50">
        <v>0</v>
      </c>
      <c r="AN57" s="50">
        <v>0</v>
      </c>
      <c r="AO57" s="50">
        <v>0</v>
      </c>
      <c r="AP57" s="50">
        <v>0</v>
      </c>
      <c r="AQ57" s="50">
        <v>0</v>
      </c>
      <c r="AR57" s="54"/>
      <c r="AS57" s="54"/>
      <c r="AT57" t="str">
        <f>$AX$16</f>
        <v>INDHTH</v>
      </c>
      <c r="AU57" s="45">
        <f t="shared" si="125"/>
        <v>0.073726336</v>
      </c>
      <c r="AV57" s="45">
        <f t="shared" si="126"/>
        <v>0</v>
      </c>
      <c r="AW57" s="45">
        <f t="shared" si="127"/>
        <v>0.40795501538783</v>
      </c>
      <c r="AX57" s="45">
        <f t="shared" si="128"/>
        <v>0.01499</v>
      </c>
      <c r="AY57" s="45">
        <f t="shared" si="129"/>
        <v>0</v>
      </c>
      <c r="AZ57" s="45">
        <f t="shared" si="130"/>
        <v>0.072</v>
      </c>
      <c r="BA57" s="45">
        <f t="shared" si="131"/>
        <v>2.5623778176</v>
      </c>
      <c r="BB57" s="45">
        <f t="shared" si="132"/>
        <v>0</v>
      </c>
      <c r="BC57" s="45">
        <f t="shared" si="133"/>
        <v>0.004</v>
      </c>
      <c r="BD57" s="45">
        <f t="shared" si="134"/>
        <v>0</v>
      </c>
      <c r="BE57" s="45">
        <f t="shared" si="135"/>
        <v>0</v>
      </c>
      <c r="BF57" s="45">
        <f t="shared" si="136"/>
        <v>2.9932821376</v>
      </c>
      <c r="BG57" s="45">
        <f t="shared" si="137"/>
        <v>0</v>
      </c>
      <c r="BH57" s="45">
        <f t="shared" si="138"/>
        <v>0</v>
      </c>
      <c r="BI57" s="45">
        <f t="shared" si="139"/>
        <v>2.076</v>
      </c>
      <c r="BJ57" s="45">
        <f t="shared" si="140"/>
        <v>0</v>
      </c>
      <c r="BK57" s="45">
        <f t="shared" si="141"/>
        <v>0</v>
      </c>
      <c r="BL57" s="45">
        <f t="shared" si="142"/>
        <v>0.0116688</v>
      </c>
      <c r="BM57" s="45">
        <f t="shared" si="143"/>
        <v>0</v>
      </c>
      <c r="BN57" s="45">
        <f t="shared" si="144"/>
        <v>0</v>
      </c>
      <c r="BO57" s="45">
        <f t="shared" si="145"/>
        <v>0</v>
      </c>
      <c r="BP57" s="45">
        <f t="shared" si="146"/>
        <v>0</v>
      </c>
      <c r="BQ57" s="45">
        <f t="shared" si="147"/>
        <v>1.311</v>
      </c>
      <c r="BR57" s="45">
        <f t="shared" si="148"/>
        <v>0.042</v>
      </c>
      <c r="BS57" s="45">
        <f t="shared" si="149"/>
        <v>2.480204032</v>
      </c>
      <c r="BT57" s="45">
        <f t="shared" si="150"/>
        <v>0</v>
      </c>
      <c r="BU57" s="45">
        <f t="shared" si="151"/>
        <v>0</v>
      </c>
      <c r="BV57" s="45">
        <f t="shared" si="152"/>
        <v>0</v>
      </c>
      <c r="BW57" s="45">
        <f t="shared" si="153"/>
        <v>0.012</v>
      </c>
      <c r="BX57" s="45">
        <f t="shared" si="154"/>
        <v>0</v>
      </c>
      <c r="BY57" s="45">
        <f t="shared" si="155"/>
        <v>0</v>
      </c>
      <c r="BZ57" s="45">
        <f t="shared" si="156"/>
        <v>0</v>
      </c>
      <c r="CA57" s="45">
        <f t="shared" si="157"/>
        <v>0</v>
      </c>
      <c r="CB57" s="45">
        <f t="shared" si="158"/>
        <v>0</v>
      </c>
      <c r="CC57" s="45">
        <f t="shared" si="159"/>
        <v>0</v>
      </c>
      <c r="CD57" s="45">
        <f t="shared" si="160"/>
        <v>0</v>
      </c>
      <c r="CE57" s="45">
        <f t="shared" si="161"/>
        <v>0.22846236416</v>
      </c>
    </row>
    <row r="58" ht="18" customHeight="1" spans="5:45">
      <c r="E58" s="43"/>
      <c r="F58" t="s">
        <v>1540</v>
      </c>
      <c r="G58" s="50">
        <v>0</v>
      </c>
      <c r="H58" s="50">
        <v>0</v>
      </c>
      <c r="I58" s="50">
        <v>0</v>
      </c>
      <c r="J58" s="50">
        <v>1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0.9</v>
      </c>
      <c r="S58" s="50">
        <v>0</v>
      </c>
      <c r="T58" s="50">
        <v>1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0">
        <v>0</v>
      </c>
      <c r="AC58" s="50">
        <v>0</v>
      </c>
      <c r="AD58" s="50">
        <v>1</v>
      </c>
      <c r="AE58" s="50">
        <v>0</v>
      </c>
      <c r="AF58" s="50">
        <v>0</v>
      </c>
      <c r="AG58" s="50">
        <v>0.1</v>
      </c>
      <c r="AH58" s="50">
        <v>0.9</v>
      </c>
      <c r="AI58" s="50">
        <v>0.0933</v>
      </c>
      <c r="AJ58" s="50">
        <v>0</v>
      </c>
      <c r="AK58" s="50">
        <v>0</v>
      </c>
      <c r="AL58" s="50">
        <v>0</v>
      </c>
      <c r="AM58" s="50">
        <v>0</v>
      </c>
      <c r="AN58" s="50">
        <v>0</v>
      </c>
      <c r="AO58" s="50">
        <v>0</v>
      </c>
      <c r="AP58" s="50">
        <v>0</v>
      </c>
      <c r="AQ58" s="50">
        <v>0</v>
      </c>
      <c r="AR58" s="54"/>
      <c r="AS58" s="54"/>
    </row>
    <row r="59" ht="18" customHeight="1" spans="5:45">
      <c r="E59" s="43"/>
      <c r="F59" t="s">
        <v>1538</v>
      </c>
      <c r="G59" s="50">
        <v>0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1</v>
      </c>
      <c r="O59" s="50">
        <v>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0</v>
      </c>
      <c r="X59" s="50">
        <v>0.9</v>
      </c>
      <c r="Y59" s="50">
        <v>0</v>
      </c>
      <c r="Z59" s="50">
        <v>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0.3</v>
      </c>
      <c r="AH59" s="50">
        <v>0</v>
      </c>
      <c r="AI59" s="50">
        <v>0.8835</v>
      </c>
      <c r="AJ59" s="50">
        <v>0</v>
      </c>
      <c r="AK59" s="50">
        <v>0.109971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4"/>
      <c r="AS59" s="54"/>
    </row>
    <row r="60" spans="5:47">
      <c r="E60" s="43"/>
      <c r="F60" t="s">
        <v>1537</v>
      </c>
      <c r="G60" s="34">
        <f>1-G57-G58-G59</f>
        <v>1</v>
      </c>
      <c r="H60" s="34">
        <f t="shared" ref="H60:AQ60" si="165">1-H57-H58-H59</f>
        <v>1</v>
      </c>
      <c r="I60" s="34">
        <f t="shared" si="165"/>
        <v>1</v>
      </c>
      <c r="J60" s="34">
        <f t="shared" si="165"/>
        <v>0</v>
      </c>
      <c r="K60" s="34">
        <f t="shared" si="165"/>
        <v>1</v>
      </c>
      <c r="L60" s="34">
        <f t="shared" si="165"/>
        <v>1</v>
      </c>
      <c r="M60" s="34">
        <f t="shared" si="165"/>
        <v>1</v>
      </c>
      <c r="N60" s="34">
        <f t="shared" si="165"/>
        <v>0</v>
      </c>
      <c r="O60" s="34">
        <f t="shared" si="165"/>
        <v>1</v>
      </c>
      <c r="P60" s="34">
        <f t="shared" si="165"/>
        <v>1</v>
      </c>
      <c r="Q60" s="34">
        <f t="shared" si="165"/>
        <v>1</v>
      </c>
      <c r="R60" s="34">
        <f t="shared" si="165"/>
        <v>0.1</v>
      </c>
      <c r="S60" s="34">
        <f t="shared" si="165"/>
        <v>1</v>
      </c>
      <c r="T60" s="34">
        <f t="shared" si="165"/>
        <v>0</v>
      </c>
      <c r="U60" s="34">
        <f t="shared" si="165"/>
        <v>1</v>
      </c>
      <c r="V60" s="34">
        <f t="shared" si="165"/>
        <v>1</v>
      </c>
      <c r="W60" s="34">
        <f t="shared" si="165"/>
        <v>1</v>
      </c>
      <c r="X60" s="34">
        <f t="shared" si="165"/>
        <v>0.1</v>
      </c>
      <c r="Y60" s="34">
        <f t="shared" si="165"/>
        <v>1</v>
      </c>
      <c r="Z60" s="34">
        <f t="shared" si="165"/>
        <v>1</v>
      </c>
      <c r="AA60" s="34">
        <f t="shared" si="165"/>
        <v>1</v>
      </c>
      <c r="AB60" s="34">
        <f t="shared" si="165"/>
        <v>1</v>
      </c>
      <c r="AC60" s="34">
        <f t="shared" si="165"/>
        <v>1</v>
      </c>
      <c r="AD60" s="34">
        <f t="shared" si="165"/>
        <v>0</v>
      </c>
      <c r="AE60" s="34">
        <f t="shared" si="165"/>
        <v>1</v>
      </c>
      <c r="AF60" s="34">
        <f t="shared" si="165"/>
        <v>1</v>
      </c>
      <c r="AG60" s="34">
        <f t="shared" si="165"/>
        <v>0.2</v>
      </c>
      <c r="AH60" s="34">
        <f t="shared" si="165"/>
        <v>0.1</v>
      </c>
      <c r="AI60" s="34">
        <f t="shared" si="165"/>
        <v>0.0107000000000002</v>
      </c>
      <c r="AJ60" s="34">
        <f t="shared" si="165"/>
        <v>1</v>
      </c>
      <c r="AK60" s="34">
        <f t="shared" si="165"/>
        <v>0.890029</v>
      </c>
      <c r="AL60" s="34">
        <f t="shared" si="165"/>
        <v>1</v>
      </c>
      <c r="AM60" s="34">
        <f t="shared" si="165"/>
        <v>1</v>
      </c>
      <c r="AN60" s="34">
        <f t="shared" si="165"/>
        <v>1</v>
      </c>
      <c r="AO60" s="34">
        <f t="shared" si="165"/>
        <v>1</v>
      </c>
      <c r="AP60" s="34">
        <f t="shared" si="165"/>
        <v>1</v>
      </c>
      <c r="AQ60" s="34">
        <f t="shared" si="165"/>
        <v>1</v>
      </c>
      <c r="AR60" s="54"/>
      <c r="AS60" s="54"/>
      <c r="AT60" s="57" t="s">
        <v>1619</v>
      </c>
      <c r="AU60" s="57"/>
    </row>
    <row r="61" ht="14.25" spans="5:83">
      <c r="E61" s="46" t="s">
        <v>192</v>
      </c>
      <c r="F61"/>
      <c r="G61" s="47" t="str">
        <f>IF(SUM(G57:G60)&lt;&gt;1,"ERROR","")</f>
        <v/>
      </c>
      <c r="H61" s="47" t="str">
        <f t="shared" ref="H61:AQ61" si="166">IF(SUM(H57:H60)&lt;&gt;1,"ERROR","")</f>
        <v/>
      </c>
      <c r="I61" s="47" t="str">
        <f t="shared" si="166"/>
        <v/>
      </c>
      <c r="J61" s="47" t="str">
        <f t="shared" si="166"/>
        <v/>
      </c>
      <c r="K61" s="47" t="str">
        <f t="shared" si="166"/>
        <v/>
      </c>
      <c r="L61" s="47" t="str">
        <f t="shared" si="166"/>
        <v/>
      </c>
      <c r="M61" s="47" t="str">
        <f t="shared" si="166"/>
        <v/>
      </c>
      <c r="N61" s="47" t="str">
        <f t="shared" si="166"/>
        <v/>
      </c>
      <c r="O61" s="47" t="str">
        <f t="shared" si="166"/>
        <v/>
      </c>
      <c r="P61" s="47" t="str">
        <f t="shared" si="166"/>
        <v/>
      </c>
      <c r="Q61" s="47" t="str">
        <f t="shared" si="166"/>
        <v/>
      </c>
      <c r="R61" s="47" t="str">
        <f t="shared" si="166"/>
        <v/>
      </c>
      <c r="S61" s="47" t="str">
        <f t="shared" si="166"/>
        <v/>
      </c>
      <c r="T61" s="47" t="str">
        <f t="shared" si="166"/>
        <v/>
      </c>
      <c r="U61" s="47" t="str">
        <f t="shared" si="166"/>
        <v/>
      </c>
      <c r="V61" s="47" t="str">
        <f t="shared" si="166"/>
        <v/>
      </c>
      <c r="W61" s="47" t="str">
        <f t="shared" si="166"/>
        <v/>
      </c>
      <c r="X61" s="47" t="str">
        <f t="shared" si="166"/>
        <v/>
      </c>
      <c r="Y61" s="47" t="str">
        <f t="shared" si="166"/>
        <v/>
      </c>
      <c r="Z61" s="47" t="str">
        <f t="shared" si="166"/>
        <v/>
      </c>
      <c r="AA61" s="47" t="str">
        <f t="shared" si="166"/>
        <v/>
      </c>
      <c r="AB61" s="47" t="str">
        <f t="shared" si="166"/>
        <v/>
      </c>
      <c r="AC61" s="47" t="str">
        <f t="shared" si="166"/>
        <v/>
      </c>
      <c r="AD61" s="47" t="str">
        <f t="shared" si="166"/>
        <v/>
      </c>
      <c r="AE61" s="47" t="str">
        <f t="shared" si="166"/>
        <v/>
      </c>
      <c r="AF61" s="47" t="str">
        <f t="shared" si="166"/>
        <v/>
      </c>
      <c r="AG61" s="47" t="str">
        <f t="shared" si="166"/>
        <v/>
      </c>
      <c r="AH61" s="47" t="str">
        <f t="shared" si="166"/>
        <v/>
      </c>
      <c r="AI61" s="47" t="str">
        <f t="shared" si="166"/>
        <v/>
      </c>
      <c r="AJ61" s="47" t="str">
        <f t="shared" si="166"/>
        <v/>
      </c>
      <c r="AK61" s="47" t="str">
        <f t="shared" si="166"/>
        <v/>
      </c>
      <c r="AL61" s="47" t="str">
        <f t="shared" si="166"/>
        <v/>
      </c>
      <c r="AM61" s="47" t="str">
        <f t="shared" si="166"/>
        <v/>
      </c>
      <c r="AN61" s="47" t="str">
        <f t="shared" si="166"/>
        <v/>
      </c>
      <c r="AO61" s="47" t="str">
        <f t="shared" si="166"/>
        <v/>
      </c>
      <c r="AP61" s="47" t="str">
        <f t="shared" si="166"/>
        <v/>
      </c>
      <c r="AQ61" s="47" t="str">
        <f t="shared" si="166"/>
        <v/>
      </c>
      <c r="AR61" s="54"/>
      <c r="AS61" s="54"/>
      <c r="AT61" s="55" t="s">
        <v>646</v>
      </c>
      <c r="AU61" s="6" t="str">
        <f>G$4</f>
        <v>AT</v>
      </c>
      <c r="AV61" s="6" t="str">
        <f t="shared" ref="AV61" si="167">H$4</f>
        <v>BE</v>
      </c>
      <c r="AW61" s="6" t="str">
        <f t="shared" ref="AW61" si="168">I$4</f>
        <v>BG</v>
      </c>
      <c r="AX61" s="6" t="str">
        <f t="shared" ref="AX61" si="169">J$4</f>
        <v>CH</v>
      </c>
      <c r="AY61" s="6" t="str">
        <f t="shared" ref="AY61" si="170">K$4</f>
        <v>CY</v>
      </c>
      <c r="AZ61" s="6" t="str">
        <f t="shared" ref="AZ61" si="171">L$4</f>
        <v>CZ</v>
      </c>
      <c r="BA61" s="6" t="str">
        <f t="shared" ref="BA61" si="172">M$4</f>
        <v>DE</v>
      </c>
      <c r="BB61" s="6" t="str">
        <f t="shared" ref="BB61" si="173">N$4</f>
        <v>DK</v>
      </c>
      <c r="BC61" s="6" t="str">
        <f t="shared" ref="BC61" si="174">O$4</f>
        <v>EE</v>
      </c>
      <c r="BD61" s="6" t="str">
        <f t="shared" ref="BD61" si="175">P$4</f>
        <v>EL</v>
      </c>
      <c r="BE61" s="6" t="str">
        <f t="shared" ref="BE61" si="176">Q$4</f>
        <v>ES</v>
      </c>
      <c r="BF61" s="6" t="str">
        <f t="shared" ref="BF61" si="177">R$4</f>
        <v>FI</v>
      </c>
      <c r="BG61" s="6" t="str">
        <f t="shared" ref="BG61" si="178">S$4</f>
        <v>FR</v>
      </c>
      <c r="BH61" s="6" t="str">
        <f t="shared" ref="BH61" si="179">T$4</f>
        <v>HR</v>
      </c>
      <c r="BI61" s="6" t="str">
        <f t="shared" ref="BI61" si="180">U$4</f>
        <v>HU</v>
      </c>
      <c r="BJ61" s="6" t="str">
        <f t="shared" ref="BJ61" si="181">V$4</f>
        <v>IE</v>
      </c>
      <c r="BK61" s="6" t="str">
        <f t="shared" ref="BK61" si="182">W$4</f>
        <v>IS</v>
      </c>
      <c r="BL61" s="6" t="str">
        <f t="shared" ref="BL61" si="183">X$4</f>
        <v>IT</v>
      </c>
      <c r="BM61" s="6" t="str">
        <f t="shared" ref="BM61" si="184">Y$4</f>
        <v>LT</v>
      </c>
      <c r="BN61" s="6" t="str">
        <f t="shared" ref="BN61" si="185">Z$4</f>
        <v>LU</v>
      </c>
      <c r="BO61" s="6" t="str">
        <f t="shared" ref="BO61" si="186">AA$4</f>
        <v>LV</v>
      </c>
      <c r="BP61" s="6" t="str">
        <f t="shared" ref="BP61" si="187">AB$4</f>
        <v>MT</v>
      </c>
      <c r="BQ61" s="6" t="str">
        <f t="shared" ref="BQ61" si="188">AC$4</f>
        <v>NL</v>
      </c>
      <c r="BR61" s="6" t="str">
        <f t="shared" ref="BR61" si="189">AD$4</f>
        <v>NO</v>
      </c>
      <c r="BS61" s="6" t="str">
        <f t="shared" ref="BS61" si="190">AE$4</f>
        <v>PL</v>
      </c>
      <c r="BT61" s="6" t="str">
        <f t="shared" ref="BT61" si="191">AF$4</f>
        <v>PT</v>
      </c>
      <c r="BU61" s="6" t="str">
        <f t="shared" ref="BU61" si="192">AG$4</f>
        <v>RO</v>
      </c>
      <c r="BV61" s="6" t="str">
        <f t="shared" ref="BV61" si="193">AH$4</f>
        <v>SE</v>
      </c>
      <c r="BW61" s="6" t="str">
        <f t="shared" ref="BW61" si="194">AI$4</f>
        <v>SI</v>
      </c>
      <c r="BX61" s="6" t="str">
        <f t="shared" ref="BX61" si="195">AJ$4</f>
        <v>SK</v>
      </c>
      <c r="BY61" s="6" t="str">
        <f t="shared" ref="BY61" si="196">AK$4</f>
        <v>UK</v>
      </c>
      <c r="BZ61" s="6" t="str">
        <f t="shared" ref="BZ61" si="197">AL$4</f>
        <v>AL</v>
      </c>
      <c r="CA61" s="6" t="str">
        <f t="shared" ref="CA61" si="198">AM$4</f>
        <v>BA</v>
      </c>
      <c r="CB61" s="6" t="str">
        <f t="shared" ref="CB61" si="199">AN$4</f>
        <v>KS</v>
      </c>
      <c r="CC61" s="6" t="str">
        <f t="shared" ref="CC61" si="200">AO$4</f>
        <v>ME</v>
      </c>
      <c r="CD61" s="6" t="str">
        <f t="shared" ref="CD61" si="201">AP$4</f>
        <v>MK</v>
      </c>
      <c r="CE61" s="6" t="str">
        <f t="shared" ref="CE61" si="202">AQ$4</f>
        <v>RS</v>
      </c>
    </row>
    <row r="62" spans="5:83">
      <c r="E62" s="43" t="s">
        <v>228</v>
      </c>
      <c r="F62" t="s">
        <v>1539</v>
      </c>
      <c r="G62" s="50">
        <v>0</v>
      </c>
      <c r="H62" s="50">
        <v>0</v>
      </c>
      <c r="I62" s="50">
        <v>0.0125</v>
      </c>
      <c r="J62" s="50">
        <v>0</v>
      </c>
      <c r="K62" s="50">
        <v>0</v>
      </c>
      <c r="L62" s="50">
        <v>0</v>
      </c>
      <c r="M62" s="50">
        <v>0.0125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0.0125</v>
      </c>
      <c r="T62" s="50">
        <v>0</v>
      </c>
      <c r="U62" s="50">
        <v>0.8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0">
        <v>0</v>
      </c>
      <c r="AH62" s="50">
        <v>0</v>
      </c>
      <c r="AI62" s="50">
        <v>0.0125</v>
      </c>
      <c r="AJ62" s="50">
        <v>0.8</v>
      </c>
      <c r="AK62" s="50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4"/>
      <c r="AS62" s="54"/>
      <c r="AT62" t="s">
        <v>1326</v>
      </c>
      <c r="AU62" s="45">
        <f t="shared" ref="AU62:CE62" si="203">SUMIF($AT$141:$AT$219,$AT62,AU$141:AU$219)</f>
        <v>0.3373533</v>
      </c>
      <c r="AV62" s="45">
        <f t="shared" si="203"/>
        <v>0.0001</v>
      </c>
      <c r="AW62" s="45">
        <f t="shared" si="203"/>
        <v>0.012076</v>
      </c>
      <c r="AX62" s="45">
        <f t="shared" si="203"/>
        <v>0.025</v>
      </c>
      <c r="AY62" s="45">
        <f t="shared" si="203"/>
        <v>0</v>
      </c>
      <c r="AZ62" s="45">
        <f t="shared" si="203"/>
        <v>0.045</v>
      </c>
      <c r="BA62" s="45">
        <f t="shared" si="203"/>
        <v>1.01362</v>
      </c>
      <c r="BB62" s="45">
        <f t="shared" si="203"/>
        <v>0.025</v>
      </c>
      <c r="BC62" s="45">
        <f t="shared" si="203"/>
        <v>0</v>
      </c>
      <c r="BD62" s="45">
        <f t="shared" si="203"/>
        <v>0.137</v>
      </c>
      <c r="BE62" s="45">
        <f t="shared" si="203"/>
        <v>0.583</v>
      </c>
      <c r="BF62" s="45">
        <f t="shared" si="203"/>
        <v>0.018</v>
      </c>
      <c r="BG62" s="45">
        <f t="shared" si="203"/>
        <v>0.54</v>
      </c>
      <c r="BH62" s="45">
        <f t="shared" si="203"/>
        <v>0.0021</v>
      </c>
      <c r="BI62" s="45">
        <f t="shared" si="203"/>
        <v>0.05</v>
      </c>
      <c r="BJ62" s="45">
        <f t="shared" si="203"/>
        <v>0</v>
      </c>
      <c r="BK62" s="45">
        <f t="shared" si="203"/>
        <v>0.03303212</v>
      </c>
      <c r="BL62" s="45">
        <f t="shared" si="203"/>
        <v>1.41424</v>
      </c>
      <c r="BM62" s="45">
        <f t="shared" si="203"/>
        <v>0</v>
      </c>
      <c r="BN62" s="45">
        <f t="shared" si="203"/>
        <v>0</v>
      </c>
      <c r="BO62" s="45">
        <f t="shared" si="203"/>
        <v>0</v>
      </c>
      <c r="BP62" s="45">
        <f t="shared" si="203"/>
        <v>0</v>
      </c>
      <c r="BQ62" s="45">
        <f t="shared" si="203"/>
        <v>0.215</v>
      </c>
      <c r="BR62" s="45">
        <f t="shared" si="203"/>
        <v>1.36</v>
      </c>
      <c r="BS62" s="45">
        <f t="shared" si="203"/>
        <v>0.016</v>
      </c>
      <c r="BT62" s="45">
        <f t="shared" si="203"/>
        <v>0.018</v>
      </c>
      <c r="BU62" s="45">
        <f t="shared" si="203"/>
        <v>0</v>
      </c>
      <c r="BV62" s="45">
        <f t="shared" si="203"/>
        <v>0.123</v>
      </c>
      <c r="BW62" s="45">
        <f t="shared" si="203"/>
        <v>0.057177</v>
      </c>
      <c r="BX62" s="45">
        <f t="shared" si="203"/>
        <v>0.162997</v>
      </c>
      <c r="BY62" s="45">
        <f t="shared" si="203"/>
        <v>0.793935581538461</v>
      </c>
      <c r="BZ62" s="45">
        <f t="shared" si="203"/>
        <v>0</v>
      </c>
      <c r="CA62" s="45">
        <f t="shared" si="203"/>
        <v>0.268488</v>
      </c>
      <c r="CB62" s="45">
        <f t="shared" si="203"/>
        <v>0</v>
      </c>
      <c r="CC62" s="45">
        <f t="shared" si="203"/>
        <v>0.00082043</v>
      </c>
      <c r="CD62" s="45">
        <f t="shared" si="203"/>
        <v>0</v>
      </c>
      <c r="CE62" s="45">
        <f t="shared" si="203"/>
        <v>0.001739</v>
      </c>
    </row>
    <row r="63" ht="14.25" spans="5:83">
      <c r="E63" s="43"/>
      <c r="F63" t="s">
        <v>1540</v>
      </c>
      <c r="G63" s="50">
        <v>0</v>
      </c>
      <c r="H63" s="50">
        <v>0</v>
      </c>
      <c r="I63" s="50">
        <v>0.0933</v>
      </c>
      <c r="J63" s="50">
        <v>1</v>
      </c>
      <c r="K63" s="50">
        <v>0</v>
      </c>
      <c r="L63" s="50">
        <v>0</v>
      </c>
      <c r="M63" s="50">
        <v>0.0933</v>
      </c>
      <c r="N63" s="50">
        <v>0</v>
      </c>
      <c r="O63" s="50">
        <v>0</v>
      </c>
      <c r="P63" s="50">
        <v>0.4</v>
      </c>
      <c r="Q63" s="50">
        <v>0</v>
      </c>
      <c r="R63" s="50">
        <v>0</v>
      </c>
      <c r="S63" s="50">
        <v>0.0933</v>
      </c>
      <c r="T63" s="50">
        <v>1</v>
      </c>
      <c r="U63" s="50">
        <v>0.13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1</v>
      </c>
      <c r="AE63" s="50">
        <v>0.1</v>
      </c>
      <c r="AF63" s="50">
        <v>0</v>
      </c>
      <c r="AG63" s="50">
        <v>0.2</v>
      </c>
      <c r="AH63" s="50">
        <v>0</v>
      </c>
      <c r="AI63" s="50">
        <v>0.0933</v>
      </c>
      <c r="AJ63" s="50">
        <v>0.13</v>
      </c>
      <c r="AK63" s="50">
        <v>0</v>
      </c>
      <c r="AL63" s="50">
        <v>0</v>
      </c>
      <c r="AM63" s="50">
        <v>0</v>
      </c>
      <c r="AN63" s="50">
        <v>0</v>
      </c>
      <c r="AO63" s="50">
        <v>0</v>
      </c>
      <c r="AP63" s="50">
        <v>0</v>
      </c>
      <c r="AQ63" s="50">
        <v>0</v>
      </c>
      <c r="AR63" s="54"/>
      <c r="AS63" s="54"/>
      <c r="AT63" s="55" t="s">
        <v>648</v>
      </c>
      <c r="AU63" s="6" t="str">
        <f>G$4</f>
        <v>AT</v>
      </c>
      <c r="AV63" s="6" t="str">
        <f t="shared" ref="AV63" si="204">H$4</f>
        <v>BE</v>
      </c>
      <c r="AW63" s="6" t="str">
        <f t="shared" ref="AW63" si="205">I$4</f>
        <v>BG</v>
      </c>
      <c r="AX63" s="6" t="str">
        <f t="shared" ref="AX63" si="206">J$4</f>
        <v>CH</v>
      </c>
      <c r="AY63" s="6" t="str">
        <f t="shared" ref="AY63" si="207">K$4</f>
        <v>CY</v>
      </c>
      <c r="AZ63" s="6" t="str">
        <f t="shared" ref="AZ63" si="208">L$4</f>
        <v>CZ</v>
      </c>
      <c r="BA63" s="6" t="str">
        <f t="shared" ref="BA63" si="209">M$4</f>
        <v>DE</v>
      </c>
      <c r="BB63" s="6" t="str">
        <f t="shared" ref="BB63" si="210">N$4</f>
        <v>DK</v>
      </c>
      <c r="BC63" s="6" t="str">
        <f t="shared" ref="BC63" si="211">O$4</f>
        <v>EE</v>
      </c>
      <c r="BD63" s="6" t="str">
        <f t="shared" ref="BD63" si="212">P$4</f>
        <v>EL</v>
      </c>
      <c r="BE63" s="6" t="str">
        <f t="shared" ref="BE63" si="213">Q$4</f>
        <v>ES</v>
      </c>
      <c r="BF63" s="6" t="str">
        <f t="shared" ref="BF63" si="214">R$4</f>
        <v>FI</v>
      </c>
      <c r="BG63" s="6" t="str">
        <f t="shared" ref="BG63" si="215">S$4</f>
        <v>FR</v>
      </c>
      <c r="BH63" s="6" t="str">
        <f t="shared" ref="BH63" si="216">T$4</f>
        <v>HR</v>
      </c>
      <c r="BI63" s="6" t="str">
        <f t="shared" ref="BI63" si="217">U$4</f>
        <v>HU</v>
      </c>
      <c r="BJ63" s="6" t="str">
        <f t="shared" ref="BJ63" si="218">V$4</f>
        <v>IE</v>
      </c>
      <c r="BK63" s="6" t="str">
        <f t="shared" ref="BK63" si="219">W$4</f>
        <v>IS</v>
      </c>
      <c r="BL63" s="6" t="str">
        <f t="shared" ref="BL63" si="220">X$4</f>
        <v>IT</v>
      </c>
      <c r="BM63" s="6" t="str">
        <f t="shared" ref="BM63" si="221">Y$4</f>
        <v>LT</v>
      </c>
      <c r="BN63" s="6" t="str">
        <f t="shared" ref="BN63" si="222">Z$4</f>
        <v>LU</v>
      </c>
      <c r="BO63" s="6" t="str">
        <f t="shared" ref="BO63" si="223">AA$4</f>
        <v>LV</v>
      </c>
      <c r="BP63" s="6" t="str">
        <f t="shared" ref="BP63" si="224">AB$4</f>
        <v>MT</v>
      </c>
      <c r="BQ63" s="6" t="str">
        <f t="shared" ref="BQ63" si="225">AC$4</f>
        <v>NL</v>
      </c>
      <c r="BR63" s="6" t="str">
        <f t="shared" ref="BR63" si="226">AD$4</f>
        <v>NO</v>
      </c>
      <c r="BS63" s="6" t="str">
        <f t="shared" ref="BS63" si="227">AE$4</f>
        <v>PL</v>
      </c>
      <c r="BT63" s="6" t="str">
        <f t="shared" ref="BT63" si="228">AF$4</f>
        <v>PT</v>
      </c>
      <c r="BU63" s="6" t="str">
        <f t="shared" ref="BU63" si="229">AG$4</f>
        <v>RO</v>
      </c>
      <c r="BV63" s="6" t="str">
        <f t="shared" ref="BV63" si="230">AH$4</f>
        <v>SE</v>
      </c>
      <c r="BW63" s="6" t="str">
        <f t="shared" ref="BW63" si="231">AI$4</f>
        <v>SI</v>
      </c>
      <c r="BX63" s="6" t="str">
        <f t="shared" ref="BX63" si="232">AJ$4</f>
        <v>SK</v>
      </c>
      <c r="BY63" s="6" t="str">
        <f t="shared" ref="BY63" si="233">AK$4</f>
        <v>UK</v>
      </c>
      <c r="BZ63" s="6" t="str">
        <f t="shared" ref="BZ63" si="234">AL$4</f>
        <v>AL</v>
      </c>
      <c r="CA63" s="6" t="str">
        <f t="shared" ref="CA63" si="235">AM$4</f>
        <v>BA</v>
      </c>
      <c r="CB63" s="6" t="str">
        <f t="shared" ref="CB63" si="236">AN$4</f>
        <v>KS</v>
      </c>
      <c r="CC63" s="6" t="str">
        <f t="shared" ref="CC63" si="237">AO$4</f>
        <v>ME</v>
      </c>
      <c r="CD63" s="6" t="str">
        <f t="shared" ref="CD63" si="238">AP$4</f>
        <v>MK</v>
      </c>
      <c r="CE63" s="6" t="str">
        <f t="shared" ref="CE63" si="239">AQ$4</f>
        <v>RS</v>
      </c>
    </row>
    <row r="64" spans="5:83">
      <c r="E64" s="43"/>
      <c r="F64" t="s">
        <v>1538</v>
      </c>
      <c r="G64" s="50">
        <v>0</v>
      </c>
      <c r="H64" s="50">
        <v>0</v>
      </c>
      <c r="I64" s="50">
        <v>0.8835</v>
      </c>
      <c r="J64" s="50">
        <v>0</v>
      </c>
      <c r="K64" s="50">
        <v>0</v>
      </c>
      <c r="L64" s="50">
        <v>0.3</v>
      </c>
      <c r="M64" s="50">
        <v>0.8835</v>
      </c>
      <c r="N64" s="50">
        <v>1</v>
      </c>
      <c r="O64" s="50">
        <v>0</v>
      </c>
      <c r="P64" s="50">
        <v>0.6</v>
      </c>
      <c r="Q64" s="50">
        <v>0</v>
      </c>
      <c r="R64" s="50">
        <v>0.9</v>
      </c>
      <c r="S64" s="50">
        <v>0.7942</v>
      </c>
      <c r="T64" s="50">
        <v>0</v>
      </c>
      <c r="U64" s="50">
        <v>0.052</v>
      </c>
      <c r="V64" s="50">
        <v>0</v>
      </c>
      <c r="W64" s="50">
        <v>0</v>
      </c>
      <c r="X64" s="50">
        <v>0.9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0.6</v>
      </c>
      <c r="AF64" s="50">
        <v>0</v>
      </c>
      <c r="AG64" s="50">
        <v>0.7</v>
      </c>
      <c r="AH64" s="50">
        <v>0.9</v>
      </c>
      <c r="AI64" s="50">
        <v>0.8835</v>
      </c>
      <c r="AJ64" s="50">
        <v>0.052</v>
      </c>
      <c r="AK64" s="50">
        <v>0.109971</v>
      </c>
      <c r="AL64" s="50">
        <v>0</v>
      </c>
      <c r="AM64" s="50">
        <v>0</v>
      </c>
      <c r="AN64" s="50">
        <v>0</v>
      </c>
      <c r="AO64" s="50">
        <v>0</v>
      </c>
      <c r="AP64" s="50">
        <v>0</v>
      </c>
      <c r="AQ64" s="50">
        <v>0</v>
      </c>
      <c r="AR64" s="54"/>
      <c r="AS64" s="54"/>
      <c r="AT64" t="s">
        <v>1330</v>
      </c>
      <c r="AU64" s="45">
        <f t="shared" ref="AU64:BD65" si="240">SUMIF($AT$141:$AT$219,$AT64,AU$141:AU$219)</f>
        <v>0.0007376</v>
      </c>
      <c r="AV64" s="45">
        <f t="shared" si="240"/>
        <v>0.00019984</v>
      </c>
      <c r="AW64" s="45">
        <f t="shared" si="240"/>
        <v>0.001936</v>
      </c>
      <c r="AX64" s="45">
        <f t="shared" si="240"/>
        <v>0</v>
      </c>
      <c r="AY64" s="45">
        <f t="shared" si="240"/>
        <v>0.0001038</v>
      </c>
      <c r="AZ64" s="45">
        <f t="shared" si="240"/>
        <v>0</v>
      </c>
      <c r="BA64" s="45">
        <f t="shared" si="240"/>
        <v>0.00051816</v>
      </c>
      <c r="BB64" s="45">
        <f t="shared" si="240"/>
        <v>0</v>
      </c>
      <c r="BC64" s="45">
        <f t="shared" si="240"/>
        <v>0</v>
      </c>
      <c r="BD64" s="45">
        <f t="shared" si="240"/>
        <v>0</v>
      </c>
      <c r="BE64" s="45">
        <f t="shared" ref="BE64:BN65" si="241">SUMIF($AT$141:$AT$219,$AT64,BE$141:BE$219)</f>
        <v>0.001204</v>
      </c>
      <c r="BF64" s="45">
        <f t="shared" si="241"/>
        <v>0.0010548</v>
      </c>
      <c r="BG64" s="45">
        <f t="shared" si="241"/>
        <v>0</v>
      </c>
      <c r="BH64" s="45">
        <f t="shared" si="241"/>
        <v>0</v>
      </c>
      <c r="BI64" s="45">
        <f t="shared" si="241"/>
        <v>0</v>
      </c>
      <c r="BJ64" s="45">
        <f t="shared" si="241"/>
        <v>0</v>
      </c>
      <c r="BK64" s="45">
        <f t="shared" si="241"/>
        <v>0</v>
      </c>
      <c r="BL64" s="45">
        <f t="shared" si="241"/>
        <v>8e-5</v>
      </c>
      <c r="BM64" s="45">
        <f t="shared" si="241"/>
        <v>0</v>
      </c>
      <c r="BN64" s="45">
        <f t="shared" si="241"/>
        <v>0</v>
      </c>
      <c r="BO64" s="45">
        <f t="shared" ref="BO64:BX65" si="242">SUMIF($AT$141:$AT$219,$AT64,BO$141:BO$219)</f>
        <v>0</v>
      </c>
      <c r="BP64" s="45">
        <f t="shared" si="242"/>
        <v>0</v>
      </c>
      <c r="BQ64" s="45">
        <f t="shared" si="242"/>
        <v>0</v>
      </c>
      <c r="BR64" s="45">
        <f t="shared" si="242"/>
        <v>0.0016</v>
      </c>
      <c r="BS64" s="45">
        <f t="shared" si="242"/>
        <v>0.0021512</v>
      </c>
      <c r="BT64" s="45">
        <f t="shared" si="242"/>
        <v>0</v>
      </c>
      <c r="BU64" s="45">
        <f t="shared" si="242"/>
        <v>0</v>
      </c>
      <c r="BV64" s="45">
        <f t="shared" si="242"/>
        <v>0.0001476</v>
      </c>
      <c r="BW64" s="45">
        <f t="shared" si="242"/>
        <v>0</v>
      </c>
      <c r="BX64" s="45">
        <f t="shared" si="242"/>
        <v>0.000186</v>
      </c>
      <c r="BY64" s="45">
        <f t="shared" ref="BY64:CE65" si="243">SUMIF($AT$141:$AT$219,$AT64,BY$141:BY$219)</f>
        <v>0</v>
      </c>
      <c r="BZ64" s="45">
        <f t="shared" si="243"/>
        <v>1.93599998950958e-5</v>
      </c>
      <c r="CA64" s="45">
        <f t="shared" si="243"/>
        <v>0</v>
      </c>
      <c r="CB64" s="45">
        <f t="shared" si="243"/>
        <v>0</v>
      </c>
      <c r="CC64" s="45">
        <f t="shared" si="243"/>
        <v>0</v>
      </c>
      <c r="CD64" s="45">
        <f t="shared" si="243"/>
        <v>0</v>
      </c>
      <c r="CE64" s="45">
        <f t="shared" si="243"/>
        <v>9.2406e-5</v>
      </c>
    </row>
    <row r="65" spans="5:83">
      <c r="E65" s="43"/>
      <c r="F65" t="s">
        <v>1537</v>
      </c>
      <c r="G65" s="34">
        <f>1-G62-G63-G64</f>
        <v>1</v>
      </c>
      <c r="H65" s="34">
        <f t="shared" ref="H65:AQ65" si="244">1-H62-H63-H64</f>
        <v>1</v>
      </c>
      <c r="I65" s="34">
        <f t="shared" si="244"/>
        <v>0.0107000000000002</v>
      </c>
      <c r="J65" s="34">
        <f t="shared" si="244"/>
        <v>0</v>
      </c>
      <c r="K65" s="34">
        <f t="shared" si="244"/>
        <v>1</v>
      </c>
      <c r="L65" s="34">
        <f t="shared" si="244"/>
        <v>0.7</v>
      </c>
      <c r="M65" s="34">
        <f t="shared" si="244"/>
        <v>0.0107000000000002</v>
      </c>
      <c r="N65" s="34">
        <f t="shared" si="244"/>
        <v>0</v>
      </c>
      <c r="O65" s="34">
        <f t="shared" si="244"/>
        <v>1</v>
      </c>
      <c r="P65" s="34">
        <f t="shared" si="244"/>
        <v>0</v>
      </c>
      <c r="Q65" s="34">
        <f t="shared" si="244"/>
        <v>1</v>
      </c>
      <c r="R65" s="34">
        <f t="shared" si="244"/>
        <v>0.1</v>
      </c>
      <c r="S65" s="34">
        <f t="shared" si="244"/>
        <v>0.1</v>
      </c>
      <c r="T65" s="34">
        <f t="shared" si="244"/>
        <v>0</v>
      </c>
      <c r="U65" s="34">
        <f t="shared" si="244"/>
        <v>0.018</v>
      </c>
      <c r="V65" s="34">
        <f t="shared" si="244"/>
        <v>1</v>
      </c>
      <c r="W65" s="34">
        <f t="shared" si="244"/>
        <v>1</v>
      </c>
      <c r="X65" s="34">
        <f t="shared" si="244"/>
        <v>0.1</v>
      </c>
      <c r="Y65" s="34">
        <f t="shared" si="244"/>
        <v>1</v>
      </c>
      <c r="Z65" s="34">
        <f t="shared" si="244"/>
        <v>1</v>
      </c>
      <c r="AA65" s="34">
        <f t="shared" si="244"/>
        <v>1</v>
      </c>
      <c r="AB65" s="34">
        <f t="shared" si="244"/>
        <v>1</v>
      </c>
      <c r="AC65" s="34">
        <f t="shared" si="244"/>
        <v>1</v>
      </c>
      <c r="AD65" s="34">
        <f t="shared" si="244"/>
        <v>0</v>
      </c>
      <c r="AE65" s="34">
        <f t="shared" si="244"/>
        <v>0.3</v>
      </c>
      <c r="AF65" s="34">
        <f t="shared" si="244"/>
        <v>1</v>
      </c>
      <c r="AG65" s="34">
        <f t="shared" si="244"/>
        <v>0.1</v>
      </c>
      <c r="AH65" s="34">
        <f t="shared" si="244"/>
        <v>0.1</v>
      </c>
      <c r="AI65" s="34">
        <f t="shared" si="244"/>
        <v>0.0107000000000002</v>
      </c>
      <c r="AJ65" s="34">
        <f t="shared" si="244"/>
        <v>0.018</v>
      </c>
      <c r="AK65" s="34">
        <f t="shared" si="244"/>
        <v>0.890029</v>
      </c>
      <c r="AL65" s="34">
        <f t="shared" si="244"/>
        <v>1</v>
      </c>
      <c r="AM65" s="34">
        <f t="shared" si="244"/>
        <v>1</v>
      </c>
      <c r="AN65" s="34">
        <f t="shared" si="244"/>
        <v>1</v>
      </c>
      <c r="AO65" s="34">
        <f t="shared" si="244"/>
        <v>1</v>
      </c>
      <c r="AP65" s="34">
        <f t="shared" si="244"/>
        <v>1</v>
      </c>
      <c r="AQ65" s="34">
        <f t="shared" si="244"/>
        <v>1</v>
      </c>
      <c r="AR65" s="54"/>
      <c r="AS65" s="54"/>
      <c r="AT65" t="s">
        <v>1332</v>
      </c>
      <c r="AU65" s="45">
        <f t="shared" si="240"/>
        <v>0.01534208</v>
      </c>
      <c r="AV65" s="45">
        <f t="shared" si="240"/>
        <v>0.004156672</v>
      </c>
      <c r="AW65" s="45">
        <f t="shared" si="240"/>
        <v>0.0338062307652129</v>
      </c>
      <c r="AX65" s="45">
        <f t="shared" si="240"/>
        <v>0</v>
      </c>
      <c r="AY65" s="45">
        <f t="shared" si="240"/>
        <v>0.00215904</v>
      </c>
      <c r="AZ65" s="45">
        <f t="shared" si="240"/>
        <v>0</v>
      </c>
      <c r="BA65" s="45">
        <f t="shared" si="240"/>
        <v>0.010777728</v>
      </c>
      <c r="BB65" s="45">
        <f t="shared" si="240"/>
        <v>0</v>
      </c>
      <c r="BC65" s="45">
        <f t="shared" si="240"/>
        <v>0</v>
      </c>
      <c r="BD65" s="45">
        <f t="shared" si="240"/>
        <v>0</v>
      </c>
      <c r="BE65" s="45">
        <f t="shared" si="241"/>
        <v>0.0250432</v>
      </c>
      <c r="BF65" s="45">
        <f t="shared" si="241"/>
        <v>0.02193984</v>
      </c>
      <c r="BG65" s="45">
        <f t="shared" si="241"/>
        <v>0</v>
      </c>
      <c r="BH65" s="45">
        <f t="shared" si="241"/>
        <v>0</v>
      </c>
      <c r="BI65" s="45">
        <f t="shared" si="241"/>
        <v>0</v>
      </c>
      <c r="BJ65" s="45">
        <f t="shared" si="241"/>
        <v>0</v>
      </c>
      <c r="BK65" s="45">
        <f t="shared" si="241"/>
        <v>0</v>
      </c>
      <c r="BL65" s="45">
        <f t="shared" si="241"/>
        <v>0.001664</v>
      </c>
      <c r="BM65" s="45">
        <f t="shared" si="241"/>
        <v>0</v>
      </c>
      <c r="BN65" s="45">
        <f t="shared" si="241"/>
        <v>0</v>
      </c>
      <c r="BO65" s="45">
        <f t="shared" si="242"/>
        <v>0</v>
      </c>
      <c r="BP65" s="45">
        <f t="shared" si="242"/>
        <v>0</v>
      </c>
      <c r="BQ65" s="45">
        <f t="shared" si="242"/>
        <v>0</v>
      </c>
      <c r="BR65" s="45">
        <f t="shared" si="242"/>
        <v>0.03328</v>
      </c>
      <c r="BS65" s="45">
        <f t="shared" si="242"/>
        <v>0.04474496</v>
      </c>
      <c r="BT65" s="45">
        <f t="shared" si="242"/>
        <v>0</v>
      </c>
      <c r="BU65" s="45">
        <f t="shared" si="242"/>
        <v>0</v>
      </c>
      <c r="BV65" s="45">
        <f t="shared" si="242"/>
        <v>0.00307008</v>
      </c>
      <c r="BW65" s="45">
        <f t="shared" si="242"/>
        <v>0</v>
      </c>
      <c r="BX65" s="45">
        <f t="shared" si="242"/>
        <v>0.0038688</v>
      </c>
      <c r="BY65" s="45">
        <f t="shared" si="243"/>
        <v>0</v>
      </c>
      <c r="BZ65" s="45">
        <f t="shared" si="243"/>
        <v>0.000402687997817994</v>
      </c>
      <c r="CA65" s="45">
        <f t="shared" si="243"/>
        <v>0</v>
      </c>
      <c r="CB65" s="45">
        <f t="shared" si="243"/>
        <v>0</v>
      </c>
      <c r="CC65" s="45">
        <f t="shared" si="243"/>
        <v>0</v>
      </c>
      <c r="CD65" s="45">
        <f t="shared" si="243"/>
        <v>0</v>
      </c>
      <c r="CE65" s="45">
        <f t="shared" si="243"/>
        <v>0.0019220448</v>
      </c>
    </row>
    <row r="66" spans="5:45">
      <c r="E66" s="46" t="s">
        <v>192</v>
      </c>
      <c r="F66"/>
      <c r="G66" s="47" t="str">
        <f>IF(SUM(G62:G65)&lt;&gt;1,"ERROR","")</f>
        <v/>
      </c>
      <c r="H66" s="47" t="str">
        <f t="shared" ref="H66:AQ66" si="245">IF(SUM(H62:H65)&lt;&gt;1,"ERROR","")</f>
        <v/>
      </c>
      <c r="I66" s="47" t="str">
        <f t="shared" si="245"/>
        <v/>
      </c>
      <c r="J66" s="47" t="str">
        <f t="shared" si="245"/>
        <v/>
      </c>
      <c r="K66" s="47" t="str">
        <f t="shared" si="245"/>
        <v/>
      </c>
      <c r="L66" s="47" t="str">
        <f t="shared" si="245"/>
        <v/>
      </c>
      <c r="M66" s="47" t="str">
        <f t="shared" si="245"/>
        <v/>
      </c>
      <c r="N66" s="47" t="str">
        <f t="shared" si="245"/>
        <v/>
      </c>
      <c r="O66" s="47" t="str">
        <f t="shared" si="245"/>
        <v/>
      </c>
      <c r="P66" s="47" t="str">
        <f t="shared" si="245"/>
        <v/>
      </c>
      <c r="Q66" s="47" t="str">
        <f t="shared" si="245"/>
        <v/>
      </c>
      <c r="R66" s="47" t="str">
        <f t="shared" si="245"/>
        <v/>
      </c>
      <c r="S66" s="47" t="str">
        <f t="shared" si="245"/>
        <v/>
      </c>
      <c r="T66" s="47" t="str">
        <f t="shared" si="245"/>
        <v/>
      </c>
      <c r="U66" s="47" t="str">
        <f t="shared" si="245"/>
        <v/>
      </c>
      <c r="V66" s="47" t="str">
        <f t="shared" si="245"/>
        <v/>
      </c>
      <c r="W66" s="47" t="str">
        <f t="shared" si="245"/>
        <v/>
      </c>
      <c r="X66" s="47" t="str">
        <f t="shared" si="245"/>
        <v/>
      </c>
      <c r="Y66" s="47" t="str">
        <f t="shared" si="245"/>
        <v/>
      </c>
      <c r="Z66" s="47" t="str">
        <f t="shared" si="245"/>
        <v/>
      </c>
      <c r="AA66" s="47" t="str">
        <f t="shared" si="245"/>
        <v/>
      </c>
      <c r="AB66" s="47" t="str">
        <f t="shared" si="245"/>
        <v/>
      </c>
      <c r="AC66" s="47" t="str">
        <f t="shared" si="245"/>
        <v/>
      </c>
      <c r="AD66" s="47" t="str">
        <f t="shared" si="245"/>
        <v/>
      </c>
      <c r="AE66" s="47" t="str">
        <f t="shared" si="245"/>
        <v/>
      </c>
      <c r="AF66" s="47" t="str">
        <f t="shared" si="245"/>
        <v/>
      </c>
      <c r="AG66" s="47" t="str">
        <f t="shared" si="245"/>
        <v/>
      </c>
      <c r="AH66" s="47" t="str">
        <f t="shared" si="245"/>
        <v/>
      </c>
      <c r="AI66" s="47" t="str">
        <f t="shared" si="245"/>
        <v/>
      </c>
      <c r="AJ66" s="47" t="str">
        <f t="shared" si="245"/>
        <v/>
      </c>
      <c r="AK66" s="47" t="str">
        <f t="shared" si="245"/>
        <v/>
      </c>
      <c r="AL66" s="47" t="str">
        <f t="shared" si="245"/>
        <v/>
      </c>
      <c r="AM66" s="47" t="str">
        <f t="shared" si="245"/>
        <v/>
      </c>
      <c r="AN66" s="47" t="str">
        <f t="shared" si="245"/>
        <v/>
      </c>
      <c r="AO66" s="47" t="str">
        <f t="shared" si="245"/>
        <v/>
      </c>
      <c r="AP66" s="47" t="str">
        <f t="shared" si="245"/>
        <v/>
      </c>
      <c r="AQ66" s="47" t="str">
        <f t="shared" si="245"/>
        <v/>
      </c>
      <c r="AR66" s="54"/>
      <c r="AS66" s="54"/>
    </row>
    <row r="67" spans="5:45">
      <c r="E67" s="43" t="s">
        <v>240</v>
      </c>
      <c r="F67" t="s">
        <v>1540</v>
      </c>
      <c r="G67" s="50">
        <v>0</v>
      </c>
      <c r="H67" s="50">
        <v>0</v>
      </c>
      <c r="I67" s="50">
        <v>0.0933</v>
      </c>
      <c r="J67" s="50">
        <v>0</v>
      </c>
      <c r="K67" s="50">
        <v>0</v>
      </c>
      <c r="L67" s="50">
        <v>0</v>
      </c>
      <c r="M67" s="50">
        <v>0.0933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0.0933</v>
      </c>
      <c r="T67" s="50">
        <v>1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0">
        <v>0</v>
      </c>
      <c r="AH67" s="50">
        <v>0</v>
      </c>
      <c r="AI67" s="50">
        <v>0</v>
      </c>
      <c r="AJ67" s="50">
        <v>0</v>
      </c>
      <c r="AK67" s="50">
        <v>0</v>
      </c>
      <c r="AL67" s="50">
        <v>0</v>
      </c>
      <c r="AM67" s="50">
        <v>0</v>
      </c>
      <c r="AN67" s="50">
        <v>0</v>
      </c>
      <c r="AO67" s="50">
        <v>0</v>
      </c>
      <c r="AP67" s="50">
        <v>0</v>
      </c>
      <c r="AQ67" s="50">
        <v>0</v>
      </c>
      <c r="AR67" s="54"/>
      <c r="AS67" s="54"/>
    </row>
    <row r="68" spans="5:47">
      <c r="E68" s="43"/>
      <c r="F68" t="s">
        <v>1538</v>
      </c>
      <c r="G68" s="50">
        <v>0</v>
      </c>
      <c r="H68" s="50">
        <v>0</v>
      </c>
      <c r="I68" s="50">
        <v>0.8835</v>
      </c>
      <c r="J68" s="50">
        <v>0</v>
      </c>
      <c r="K68" s="50">
        <v>0</v>
      </c>
      <c r="L68" s="50">
        <v>0</v>
      </c>
      <c r="M68" s="50">
        <v>0.8835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0.8835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4"/>
      <c r="AS68" s="54"/>
      <c r="AT68" s="57" t="s">
        <v>1669</v>
      </c>
      <c r="AU68" s="57"/>
    </row>
    <row r="69" ht="14.25" spans="5:83">
      <c r="E69" s="43"/>
      <c r="F69" t="s">
        <v>1537</v>
      </c>
      <c r="G69" s="34">
        <f>1-G67-G68</f>
        <v>1</v>
      </c>
      <c r="H69" s="34">
        <f t="shared" ref="H69:AQ69" si="246">1-H67-H68</f>
        <v>1</v>
      </c>
      <c r="I69" s="34">
        <f t="shared" si="246"/>
        <v>0.0232000000000001</v>
      </c>
      <c r="J69" s="34">
        <f t="shared" si="246"/>
        <v>1</v>
      </c>
      <c r="K69" s="34">
        <f t="shared" si="246"/>
        <v>1</v>
      </c>
      <c r="L69" s="34">
        <f t="shared" si="246"/>
        <v>1</v>
      </c>
      <c r="M69" s="34">
        <f t="shared" si="246"/>
        <v>0.0232000000000001</v>
      </c>
      <c r="N69" s="34">
        <f t="shared" si="246"/>
        <v>1</v>
      </c>
      <c r="O69" s="34">
        <f t="shared" si="246"/>
        <v>1</v>
      </c>
      <c r="P69" s="34">
        <f t="shared" si="246"/>
        <v>1</v>
      </c>
      <c r="Q69" s="34">
        <f t="shared" si="246"/>
        <v>1</v>
      </c>
      <c r="R69" s="34">
        <f t="shared" si="246"/>
        <v>1</v>
      </c>
      <c r="S69" s="34">
        <f t="shared" si="246"/>
        <v>0.0232000000000001</v>
      </c>
      <c r="T69" s="34">
        <f t="shared" si="246"/>
        <v>0</v>
      </c>
      <c r="U69" s="34">
        <f t="shared" si="246"/>
        <v>1</v>
      </c>
      <c r="V69" s="34">
        <f t="shared" si="246"/>
        <v>1</v>
      </c>
      <c r="W69" s="34">
        <f t="shared" si="246"/>
        <v>1</v>
      </c>
      <c r="X69" s="34">
        <f t="shared" si="246"/>
        <v>1</v>
      </c>
      <c r="Y69" s="34">
        <f t="shared" si="246"/>
        <v>1</v>
      </c>
      <c r="Z69" s="34">
        <f t="shared" si="246"/>
        <v>1</v>
      </c>
      <c r="AA69" s="34">
        <f t="shared" si="246"/>
        <v>1</v>
      </c>
      <c r="AB69" s="34">
        <f t="shared" si="246"/>
        <v>1</v>
      </c>
      <c r="AC69" s="34">
        <f t="shared" si="246"/>
        <v>1</v>
      </c>
      <c r="AD69" s="34">
        <f t="shared" si="246"/>
        <v>1</v>
      </c>
      <c r="AE69" s="34">
        <f t="shared" si="246"/>
        <v>1</v>
      </c>
      <c r="AF69" s="34">
        <f t="shared" si="246"/>
        <v>1</v>
      </c>
      <c r="AG69" s="34">
        <f t="shared" si="246"/>
        <v>1</v>
      </c>
      <c r="AH69" s="34">
        <f t="shared" si="246"/>
        <v>1</v>
      </c>
      <c r="AI69" s="34">
        <f t="shared" si="246"/>
        <v>1</v>
      </c>
      <c r="AJ69" s="34">
        <f t="shared" si="246"/>
        <v>1</v>
      </c>
      <c r="AK69" s="34">
        <f t="shared" si="246"/>
        <v>1</v>
      </c>
      <c r="AL69" s="34">
        <f t="shared" si="246"/>
        <v>1</v>
      </c>
      <c r="AM69" s="34">
        <f t="shared" si="246"/>
        <v>1</v>
      </c>
      <c r="AN69" s="34">
        <f t="shared" si="246"/>
        <v>1</v>
      </c>
      <c r="AO69" s="34">
        <f t="shared" si="246"/>
        <v>1</v>
      </c>
      <c r="AP69" s="34">
        <f t="shared" si="246"/>
        <v>1</v>
      </c>
      <c r="AQ69" s="34">
        <f t="shared" si="246"/>
        <v>1</v>
      </c>
      <c r="AR69" s="54"/>
      <c r="AS69" s="54"/>
      <c r="AT69" s="55" t="s">
        <v>646</v>
      </c>
      <c r="AU69" s="6" t="str">
        <f>G$4</f>
        <v>AT</v>
      </c>
      <c r="AV69" s="6" t="str">
        <f t="shared" ref="AV69" si="247">H$4</f>
        <v>BE</v>
      </c>
      <c r="AW69" s="6" t="str">
        <f t="shared" ref="AW69" si="248">I$4</f>
        <v>BG</v>
      </c>
      <c r="AX69" s="6" t="str">
        <f t="shared" ref="AX69" si="249">J$4</f>
        <v>CH</v>
      </c>
      <c r="AY69" s="6" t="str">
        <f t="shared" ref="AY69" si="250">K$4</f>
        <v>CY</v>
      </c>
      <c r="AZ69" s="6" t="str">
        <f t="shared" ref="AZ69" si="251">L$4</f>
        <v>CZ</v>
      </c>
      <c r="BA69" s="6" t="str">
        <f t="shared" ref="BA69" si="252">M$4</f>
        <v>DE</v>
      </c>
      <c r="BB69" s="6" t="str">
        <f t="shared" ref="BB69" si="253">N$4</f>
        <v>DK</v>
      </c>
      <c r="BC69" s="6" t="str">
        <f t="shared" ref="BC69" si="254">O$4</f>
        <v>EE</v>
      </c>
      <c r="BD69" s="6" t="str">
        <f t="shared" ref="BD69" si="255">P$4</f>
        <v>EL</v>
      </c>
      <c r="BE69" s="6" t="str">
        <f t="shared" ref="BE69" si="256">Q$4</f>
        <v>ES</v>
      </c>
      <c r="BF69" s="6" t="str">
        <f t="shared" ref="BF69" si="257">R$4</f>
        <v>FI</v>
      </c>
      <c r="BG69" s="6" t="str">
        <f t="shared" ref="BG69" si="258">S$4</f>
        <v>FR</v>
      </c>
      <c r="BH69" s="6" t="str">
        <f t="shared" ref="BH69" si="259">T$4</f>
        <v>HR</v>
      </c>
      <c r="BI69" s="6" t="str">
        <f t="shared" ref="BI69" si="260">U$4</f>
        <v>HU</v>
      </c>
      <c r="BJ69" s="6" t="str">
        <f t="shared" ref="BJ69" si="261">V$4</f>
        <v>IE</v>
      </c>
      <c r="BK69" s="6" t="str">
        <f t="shared" ref="BK69" si="262">W$4</f>
        <v>IS</v>
      </c>
      <c r="BL69" s="6" t="str">
        <f t="shared" ref="BL69" si="263">X$4</f>
        <v>IT</v>
      </c>
      <c r="BM69" s="6" t="str">
        <f t="shared" ref="BM69" si="264">Y$4</f>
        <v>LT</v>
      </c>
      <c r="BN69" s="6" t="str">
        <f t="shared" ref="BN69" si="265">Z$4</f>
        <v>LU</v>
      </c>
      <c r="BO69" s="6" t="str">
        <f t="shared" ref="BO69" si="266">AA$4</f>
        <v>LV</v>
      </c>
      <c r="BP69" s="6" t="str">
        <f t="shared" ref="BP69" si="267">AB$4</f>
        <v>MT</v>
      </c>
      <c r="BQ69" s="6" t="str">
        <f t="shared" ref="BQ69" si="268">AC$4</f>
        <v>NL</v>
      </c>
      <c r="BR69" s="6" t="str">
        <f t="shared" ref="BR69" si="269">AD$4</f>
        <v>NO</v>
      </c>
      <c r="BS69" s="6" t="str">
        <f t="shared" ref="BS69" si="270">AE$4</f>
        <v>PL</v>
      </c>
      <c r="BT69" s="6" t="str">
        <f t="shared" ref="BT69" si="271">AF$4</f>
        <v>PT</v>
      </c>
      <c r="BU69" s="6" t="str">
        <f t="shared" ref="BU69" si="272">AG$4</f>
        <v>RO</v>
      </c>
      <c r="BV69" s="6" t="str">
        <f t="shared" ref="BV69" si="273">AH$4</f>
        <v>SE</v>
      </c>
      <c r="BW69" s="6" t="str">
        <f t="shared" ref="BW69" si="274">AI$4</f>
        <v>SI</v>
      </c>
      <c r="BX69" s="6" t="str">
        <f t="shared" ref="BX69" si="275">AJ$4</f>
        <v>SK</v>
      </c>
      <c r="BY69" s="6" t="str">
        <f t="shared" ref="BY69" si="276">AK$4</f>
        <v>UK</v>
      </c>
      <c r="BZ69" s="6" t="str">
        <f t="shared" ref="BZ69" si="277">AL$4</f>
        <v>AL</v>
      </c>
      <c r="CA69" s="6" t="str">
        <f t="shared" ref="CA69" si="278">AM$4</f>
        <v>BA</v>
      </c>
      <c r="CB69" s="6" t="str">
        <f t="shared" ref="CB69" si="279">AN$4</f>
        <v>KS</v>
      </c>
      <c r="CC69" s="6" t="str">
        <f t="shared" ref="CC69" si="280">AO$4</f>
        <v>ME</v>
      </c>
      <c r="CD69" s="6" t="str">
        <f t="shared" ref="CD69" si="281">AP$4</f>
        <v>MK</v>
      </c>
      <c r="CE69" s="6" t="str">
        <f t="shared" ref="CE69" si="282">AQ$4</f>
        <v>RS</v>
      </c>
    </row>
    <row r="70" spans="5:83">
      <c r="E70" s="46" t="s">
        <v>192</v>
      </c>
      <c r="F70"/>
      <c r="G70" s="47" t="str">
        <f>IF(SUM(G67:G69)&lt;&gt;1,"ERROR","")</f>
        <v/>
      </c>
      <c r="H70" s="47" t="str">
        <f t="shared" ref="H70:AQ70" si="283">IF(SUM(H67:H69)&lt;&gt;1,"ERROR","")</f>
        <v/>
      </c>
      <c r="I70" s="47" t="str">
        <f t="shared" si="283"/>
        <v/>
      </c>
      <c r="J70" s="47" t="str">
        <f t="shared" si="283"/>
        <v/>
      </c>
      <c r="K70" s="47" t="str">
        <f t="shared" si="283"/>
        <v/>
      </c>
      <c r="L70" s="47" t="str">
        <f t="shared" si="283"/>
        <v/>
      </c>
      <c r="M70" s="47" t="str">
        <f t="shared" si="283"/>
        <v/>
      </c>
      <c r="N70" s="47" t="str">
        <f t="shared" si="283"/>
        <v/>
      </c>
      <c r="O70" s="47" t="str">
        <f t="shared" si="283"/>
        <v/>
      </c>
      <c r="P70" s="47" t="str">
        <f t="shared" si="283"/>
        <v/>
      </c>
      <c r="Q70" s="47" t="str">
        <f t="shared" si="283"/>
        <v/>
      </c>
      <c r="R70" s="47" t="str">
        <f t="shared" si="283"/>
        <v/>
      </c>
      <c r="S70" s="47" t="str">
        <f t="shared" si="283"/>
        <v/>
      </c>
      <c r="T70" s="47" t="str">
        <f t="shared" si="283"/>
        <v/>
      </c>
      <c r="U70" s="47" t="str">
        <f t="shared" si="283"/>
        <v/>
      </c>
      <c r="V70" s="47" t="str">
        <f t="shared" si="283"/>
        <v/>
      </c>
      <c r="W70" s="47" t="str">
        <f t="shared" si="283"/>
        <v/>
      </c>
      <c r="X70" s="47" t="str">
        <f t="shared" si="283"/>
        <v/>
      </c>
      <c r="Y70" s="47" t="str">
        <f t="shared" si="283"/>
        <v/>
      </c>
      <c r="Z70" s="47" t="str">
        <f t="shared" si="283"/>
        <v/>
      </c>
      <c r="AA70" s="47" t="str">
        <f t="shared" si="283"/>
        <v/>
      </c>
      <c r="AB70" s="47" t="str">
        <f t="shared" si="283"/>
        <v/>
      </c>
      <c r="AC70" s="47" t="str">
        <f t="shared" si="283"/>
        <v/>
      </c>
      <c r="AD70" s="47" t="str">
        <f t="shared" si="283"/>
        <v/>
      </c>
      <c r="AE70" s="47" t="str">
        <f t="shared" si="283"/>
        <v/>
      </c>
      <c r="AF70" s="47" t="str">
        <f t="shared" si="283"/>
        <v/>
      </c>
      <c r="AG70" s="47" t="str">
        <f t="shared" si="283"/>
        <v/>
      </c>
      <c r="AH70" s="47" t="str">
        <f t="shared" si="283"/>
        <v/>
      </c>
      <c r="AI70" s="47" t="str">
        <f t="shared" si="283"/>
        <v/>
      </c>
      <c r="AJ70" s="47" t="str">
        <f t="shared" si="283"/>
        <v/>
      </c>
      <c r="AK70" s="47" t="str">
        <f t="shared" si="283"/>
        <v/>
      </c>
      <c r="AL70" s="47" t="str">
        <f t="shared" si="283"/>
        <v/>
      </c>
      <c r="AM70" s="47" t="str">
        <f t="shared" si="283"/>
        <v/>
      </c>
      <c r="AN70" s="47" t="str">
        <f t="shared" si="283"/>
        <v/>
      </c>
      <c r="AO70" s="47" t="str">
        <f t="shared" si="283"/>
        <v/>
      </c>
      <c r="AP70" s="47" t="str">
        <f t="shared" si="283"/>
        <v/>
      </c>
      <c r="AQ70" s="47" t="str">
        <f t="shared" si="283"/>
        <v/>
      </c>
      <c r="AR70" s="54"/>
      <c r="AS70" s="54"/>
      <c r="AT70" t="s">
        <v>1322</v>
      </c>
      <c r="AU70" s="45">
        <f t="shared" ref="AU70:BD72" si="284">SUMIF($AS$141:$AS$219,$AT70,AU$141:AU$219)</f>
        <v>0.53976528</v>
      </c>
      <c r="AV70" s="45">
        <f t="shared" si="284"/>
        <v>0.00016</v>
      </c>
      <c r="AW70" s="45">
        <f t="shared" si="284"/>
        <v>0.0193216</v>
      </c>
      <c r="AX70" s="45">
        <f t="shared" si="284"/>
        <v>0.04</v>
      </c>
      <c r="AY70" s="45">
        <f t="shared" si="284"/>
        <v>0</v>
      </c>
      <c r="AZ70" s="45">
        <f t="shared" si="284"/>
        <v>0.072</v>
      </c>
      <c r="BA70" s="45">
        <f t="shared" si="284"/>
        <v>1.621792</v>
      </c>
      <c r="BB70" s="45">
        <f t="shared" si="284"/>
        <v>0.04</v>
      </c>
      <c r="BC70" s="45">
        <f t="shared" si="284"/>
        <v>0</v>
      </c>
      <c r="BD70" s="45">
        <f t="shared" si="284"/>
        <v>0.2192</v>
      </c>
      <c r="BE70" s="45">
        <f t="shared" ref="BE70:BN72" si="285">SUMIF($AS$141:$AS$219,$AT70,BE$141:BE$219)</f>
        <v>0.9328</v>
      </c>
      <c r="BF70" s="45">
        <f t="shared" si="285"/>
        <v>0.0288</v>
      </c>
      <c r="BG70" s="45">
        <f t="shared" si="285"/>
        <v>0.864</v>
      </c>
      <c r="BH70" s="45">
        <f t="shared" si="285"/>
        <v>0.00336</v>
      </c>
      <c r="BI70" s="45">
        <f t="shared" si="285"/>
        <v>0.08</v>
      </c>
      <c r="BJ70" s="45">
        <f t="shared" si="285"/>
        <v>0</v>
      </c>
      <c r="BK70" s="45">
        <f t="shared" si="285"/>
        <v>0.052851392</v>
      </c>
      <c r="BL70" s="45">
        <f t="shared" si="285"/>
        <v>2.262784</v>
      </c>
      <c r="BM70" s="45">
        <f t="shared" si="285"/>
        <v>0</v>
      </c>
      <c r="BN70" s="45">
        <f t="shared" si="285"/>
        <v>0</v>
      </c>
      <c r="BO70" s="45">
        <f t="shared" ref="BO70:BX72" si="286">SUMIF($AS$141:$AS$219,$AT70,BO$141:BO$219)</f>
        <v>0</v>
      </c>
      <c r="BP70" s="45">
        <f t="shared" si="286"/>
        <v>0</v>
      </c>
      <c r="BQ70" s="45">
        <f t="shared" si="286"/>
        <v>0.344</v>
      </c>
      <c r="BR70" s="45">
        <f t="shared" si="286"/>
        <v>2.176</v>
      </c>
      <c r="BS70" s="45">
        <f t="shared" si="286"/>
        <v>0.0256</v>
      </c>
      <c r="BT70" s="45">
        <f t="shared" si="286"/>
        <v>0.0288</v>
      </c>
      <c r="BU70" s="45">
        <f t="shared" si="286"/>
        <v>0</v>
      </c>
      <c r="BV70" s="45">
        <f t="shared" si="286"/>
        <v>0.1968</v>
      </c>
      <c r="BW70" s="45">
        <f t="shared" si="286"/>
        <v>0.0914832</v>
      </c>
      <c r="BX70" s="45">
        <f t="shared" si="286"/>
        <v>0.2607952</v>
      </c>
      <c r="BY70" s="45">
        <f t="shared" ref="BY70:CE72" si="287">SUMIF($AS$141:$AS$219,$AT70,BY$141:BY$219)</f>
        <v>1.27029693046154</v>
      </c>
      <c r="BZ70" s="45">
        <f t="shared" si="287"/>
        <v>0</v>
      </c>
      <c r="CA70" s="45">
        <f t="shared" si="287"/>
        <v>0.4295808</v>
      </c>
      <c r="CB70" s="45">
        <f t="shared" si="287"/>
        <v>0</v>
      </c>
      <c r="CC70" s="45">
        <f t="shared" si="287"/>
        <v>0.001312688</v>
      </c>
      <c r="CD70" s="45">
        <f t="shared" si="287"/>
        <v>0</v>
      </c>
      <c r="CE70" s="45">
        <f t="shared" si="287"/>
        <v>0.0027824</v>
      </c>
    </row>
    <row r="71" spans="5:83">
      <c r="E71" s="43" t="s">
        <v>232</v>
      </c>
      <c r="F71" t="s">
        <v>1539</v>
      </c>
      <c r="G71" s="50">
        <v>0</v>
      </c>
      <c r="H71" s="50">
        <v>0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0.8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0">
        <v>0</v>
      </c>
      <c r="AH71" s="50">
        <v>0</v>
      </c>
      <c r="AI71" s="50">
        <v>0.0125</v>
      </c>
      <c r="AJ71" s="50">
        <v>0</v>
      </c>
      <c r="AK71" s="50">
        <v>0</v>
      </c>
      <c r="AL71" s="50">
        <v>0</v>
      </c>
      <c r="AM71" s="50">
        <v>0</v>
      </c>
      <c r="AN71" s="50">
        <v>0</v>
      </c>
      <c r="AO71" s="50">
        <v>0</v>
      </c>
      <c r="AP71" s="50">
        <v>0</v>
      </c>
      <c r="AQ71" s="50">
        <v>0</v>
      </c>
      <c r="AR71" s="54"/>
      <c r="AS71" s="54"/>
      <c r="AT71" t="s">
        <v>1324</v>
      </c>
      <c r="AU71" s="45">
        <f t="shared" si="284"/>
        <v>0.283376772</v>
      </c>
      <c r="AV71" s="45">
        <f t="shared" si="284"/>
        <v>0</v>
      </c>
      <c r="AW71" s="45">
        <f t="shared" si="284"/>
        <v>0.0058834272</v>
      </c>
      <c r="AX71" s="45">
        <f t="shared" si="284"/>
        <v>0.00282692307692308</v>
      </c>
      <c r="AY71" s="45">
        <f t="shared" si="284"/>
        <v>0</v>
      </c>
      <c r="AZ71" s="45">
        <f t="shared" si="284"/>
        <v>0.0378</v>
      </c>
      <c r="BA71" s="45">
        <f t="shared" si="284"/>
        <v>0.544922112</v>
      </c>
      <c r="BB71" s="45">
        <f t="shared" si="284"/>
        <v>0</v>
      </c>
      <c r="BC71" s="45">
        <f t="shared" si="284"/>
        <v>0</v>
      </c>
      <c r="BD71" s="45">
        <f t="shared" si="284"/>
        <v>0.109326</v>
      </c>
      <c r="BE71" s="45">
        <f t="shared" si="285"/>
        <v>0.3134208</v>
      </c>
      <c r="BF71" s="45">
        <f t="shared" si="285"/>
        <v>0.01512</v>
      </c>
      <c r="BG71" s="45">
        <f t="shared" si="285"/>
        <v>0.3402</v>
      </c>
      <c r="BH71" s="45">
        <f t="shared" si="285"/>
        <v>0.001764</v>
      </c>
      <c r="BI71" s="45">
        <f t="shared" si="285"/>
        <v>0.0357</v>
      </c>
      <c r="BJ71" s="45">
        <f t="shared" si="285"/>
        <v>0</v>
      </c>
      <c r="BK71" s="45">
        <f t="shared" si="285"/>
        <v>0.00554939616</v>
      </c>
      <c r="BL71" s="45">
        <f t="shared" si="285"/>
        <v>1.1879616</v>
      </c>
      <c r="BM71" s="45">
        <f t="shared" si="285"/>
        <v>0</v>
      </c>
      <c r="BN71" s="45">
        <f t="shared" si="285"/>
        <v>0</v>
      </c>
      <c r="BO71" s="45">
        <f t="shared" si="286"/>
        <v>0</v>
      </c>
      <c r="BP71" s="45">
        <f t="shared" si="286"/>
        <v>0</v>
      </c>
      <c r="BQ71" s="45">
        <f t="shared" si="286"/>
        <v>0.14448</v>
      </c>
      <c r="BR71" s="45">
        <f t="shared" si="286"/>
        <v>1.1424</v>
      </c>
      <c r="BS71" s="45">
        <f t="shared" si="286"/>
        <v>0.01008</v>
      </c>
      <c r="BT71" s="45">
        <f t="shared" si="286"/>
        <v>0.012852</v>
      </c>
      <c r="BU71" s="45">
        <f t="shared" si="286"/>
        <v>0</v>
      </c>
      <c r="BV71" s="45">
        <f t="shared" si="286"/>
        <v>0.087822</v>
      </c>
      <c r="BW71" s="45">
        <f t="shared" si="286"/>
        <v>0.04802868</v>
      </c>
      <c r="BX71" s="45">
        <f t="shared" si="286"/>
        <v>0.054766992</v>
      </c>
      <c r="BY71" s="45">
        <f t="shared" si="287"/>
        <v>0.292285914092308</v>
      </c>
      <c r="BZ71" s="45">
        <f t="shared" si="287"/>
        <v>0</v>
      </c>
      <c r="CA71" s="45">
        <f t="shared" si="287"/>
        <v>0.1217861568</v>
      </c>
      <c r="CB71" s="45">
        <f t="shared" si="287"/>
        <v>0</v>
      </c>
      <c r="CC71" s="45">
        <f t="shared" si="287"/>
        <v>0</v>
      </c>
      <c r="CD71" s="45">
        <f t="shared" si="287"/>
        <v>0</v>
      </c>
      <c r="CE71" s="45">
        <f t="shared" si="287"/>
        <v>0</v>
      </c>
    </row>
    <row r="72" spans="5:83">
      <c r="E72" s="43"/>
      <c r="F72" t="s">
        <v>1540</v>
      </c>
      <c r="G72" s="50">
        <v>0</v>
      </c>
      <c r="H72" s="50">
        <v>1</v>
      </c>
      <c r="I72" s="50">
        <v>0</v>
      </c>
      <c r="J72" s="50">
        <v>1</v>
      </c>
      <c r="K72" s="50">
        <v>0</v>
      </c>
      <c r="L72" s="50">
        <v>0</v>
      </c>
      <c r="M72" s="50">
        <v>0</v>
      </c>
      <c r="N72" s="50">
        <v>0</v>
      </c>
      <c r="O72" s="50">
        <v>1</v>
      </c>
      <c r="P72" s="50">
        <v>0</v>
      </c>
      <c r="Q72" s="50">
        <v>0.13</v>
      </c>
      <c r="R72" s="50">
        <v>0</v>
      </c>
      <c r="S72" s="50">
        <v>0</v>
      </c>
      <c r="T72" s="50">
        <v>1</v>
      </c>
      <c r="U72" s="50">
        <v>0</v>
      </c>
      <c r="V72" s="50">
        <v>0</v>
      </c>
      <c r="W72" s="50">
        <v>0</v>
      </c>
      <c r="X72" s="50">
        <v>0</v>
      </c>
      <c r="Y72" s="50">
        <v>1</v>
      </c>
      <c r="Z72" s="50">
        <v>0</v>
      </c>
      <c r="AA72" s="50">
        <v>0</v>
      </c>
      <c r="AB72" s="50">
        <v>0</v>
      </c>
      <c r="AC72" s="50">
        <v>0</v>
      </c>
      <c r="AD72" s="50">
        <v>1</v>
      </c>
      <c r="AE72" s="50">
        <v>0</v>
      </c>
      <c r="AF72" s="50">
        <v>0</v>
      </c>
      <c r="AG72" s="50">
        <v>0.4</v>
      </c>
      <c r="AH72" s="50">
        <v>0</v>
      </c>
      <c r="AI72" s="50">
        <v>0.0933</v>
      </c>
      <c r="AJ72" s="50">
        <v>0</v>
      </c>
      <c r="AK72" s="50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4"/>
      <c r="AS72" s="54"/>
      <c r="AT72" t="s">
        <v>1326</v>
      </c>
      <c r="AU72" s="45">
        <f t="shared" si="284"/>
        <v>0.3373533</v>
      </c>
      <c r="AV72" s="45">
        <f t="shared" si="284"/>
        <v>0.0001</v>
      </c>
      <c r="AW72" s="45">
        <f t="shared" si="284"/>
        <v>0.012076</v>
      </c>
      <c r="AX72" s="45">
        <f t="shared" si="284"/>
        <v>0.025</v>
      </c>
      <c r="AY72" s="45">
        <f t="shared" si="284"/>
        <v>0</v>
      </c>
      <c r="AZ72" s="45">
        <f t="shared" si="284"/>
        <v>0.045</v>
      </c>
      <c r="BA72" s="45">
        <f t="shared" si="284"/>
        <v>1.01362</v>
      </c>
      <c r="BB72" s="45">
        <f t="shared" si="284"/>
        <v>0.025</v>
      </c>
      <c r="BC72" s="45">
        <f t="shared" si="284"/>
        <v>0</v>
      </c>
      <c r="BD72" s="45">
        <f t="shared" si="284"/>
        <v>0.137</v>
      </c>
      <c r="BE72" s="45">
        <f t="shared" si="285"/>
        <v>0.583</v>
      </c>
      <c r="BF72" s="45">
        <f t="shared" si="285"/>
        <v>0.018</v>
      </c>
      <c r="BG72" s="45">
        <f t="shared" si="285"/>
        <v>0.54</v>
      </c>
      <c r="BH72" s="45">
        <f t="shared" si="285"/>
        <v>0.0021</v>
      </c>
      <c r="BI72" s="45">
        <f t="shared" si="285"/>
        <v>0.05</v>
      </c>
      <c r="BJ72" s="45">
        <f t="shared" si="285"/>
        <v>0</v>
      </c>
      <c r="BK72" s="45">
        <f t="shared" si="285"/>
        <v>0.03303212</v>
      </c>
      <c r="BL72" s="45">
        <f t="shared" si="285"/>
        <v>1.41424</v>
      </c>
      <c r="BM72" s="45">
        <f t="shared" si="285"/>
        <v>0</v>
      </c>
      <c r="BN72" s="45">
        <f t="shared" si="285"/>
        <v>0</v>
      </c>
      <c r="BO72" s="45">
        <f t="shared" si="286"/>
        <v>0</v>
      </c>
      <c r="BP72" s="45">
        <f t="shared" si="286"/>
        <v>0</v>
      </c>
      <c r="BQ72" s="45">
        <f t="shared" si="286"/>
        <v>0.215</v>
      </c>
      <c r="BR72" s="45">
        <f t="shared" si="286"/>
        <v>1.36</v>
      </c>
      <c r="BS72" s="45">
        <f t="shared" si="286"/>
        <v>0.016</v>
      </c>
      <c r="BT72" s="45">
        <f t="shared" si="286"/>
        <v>0.018</v>
      </c>
      <c r="BU72" s="45">
        <f t="shared" si="286"/>
        <v>0</v>
      </c>
      <c r="BV72" s="45">
        <f t="shared" si="286"/>
        <v>0.123</v>
      </c>
      <c r="BW72" s="45">
        <f t="shared" si="286"/>
        <v>0.057177</v>
      </c>
      <c r="BX72" s="45">
        <f t="shared" si="286"/>
        <v>0.162997</v>
      </c>
      <c r="BY72" s="45">
        <f t="shared" si="287"/>
        <v>0.796386</v>
      </c>
      <c r="BZ72" s="45">
        <f t="shared" si="287"/>
        <v>0</v>
      </c>
      <c r="CA72" s="45">
        <f t="shared" si="287"/>
        <v>0.268488</v>
      </c>
      <c r="CB72" s="45">
        <f t="shared" si="287"/>
        <v>0</v>
      </c>
      <c r="CC72" s="45">
        <f t="shared" si="287"/>
        <v>0.00082043</v>
      </c>
      <c r="CD72" s="45">
        <f t="shared" si="287"/>
        <v>0</v>
      </c>
      <c r="CE72" s="45">
        <f t="shared" si="287"/>
        <v>0.001739</v>
      </c>
    </row>
    <row r="73" ht="14.25" spans="5:83">
      <c r="E73" s="43"/>
      <c r="F73" t="s">
        <v>1538</v>
      </c>
      <c r="G73" s="50">
        <v>1</v>
      </c>
      <c r="H73" s="50">
        <v>0</v>
      </c>
      <c r="I73" s="50">
        <v>1</v>
      </c>
      <c r="J73" s="50">
        <v>0</v>
      </c>
      <c r="K73" s="50">
        <v>0</v>
      </c>
      <c r="L73" s="50">
        <v>0</v>
      </c>
      <c r="M73" s="50">
        <v>1</v>
      </c>
      <c r="N73" s="50">
        <v>1</v>
      </c>
      <c r="O73" s="50">
        <v>0</v>
      </c>
      <c r="P73" s="50">
        <v>0</v>
      </c>
      <c r="Q73" s="50">
        <v>0.052</v>
      </c>
      <c r="R73" s="50">
        <v>0.9</v>
      </c>
      <c r="S73" s="50">
        <v>0.9</v>
      </c>
      <c r="T73" s="50">
        <v>0</v>
      </c>
      <c r="U73" s="50">
        <v>0</v>
      </c>
      <c r="V73" s="50">
        <v>0</v>
      </c>
      <c r="W73" s="50">
        <v>0</v>
      </c>
      <c r="X73" s="50">
        <v>0.9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1</v>
      </c>
      <c r="AF73" s="50">
        <v>0</v>
      </c>
      <c r="AG73" s="50">
        <v>0.6</v>
      </c>
      <c r="AH73" s="50">
        <v>0.9</v>
      </c>
      <c r="AI73" s="50">
        <v>0.8835</v>
      </c>
      <c r="AJ73" s="50">
        <v>1</v>
      </c>
      <c r="AK73" s="50">
        <v>0.109971</v>
      </c>
      <c r="AL73" s="50">
        <v>0</v>
      </c>
      <c r="AM73" s="50">
        <v>0</v>
      </c>
      <c r="AN73" s="50">
        <v>0</v>
      </c>
      <c r="AO73" s="50">
        <v>0</v>
      </c>
      <c r="AP73" s="50">
        <v>0</v>
      </c>
      <c r="AQ73" s="50">
        <v>0</v>
      </c>
      <c r="AR73" s="54"/>
      <c r="AS73" s="54"/>
      <c r="AT73" s="55" t="s">
        <v>648</v>
      </c>
      <c r="AU73" s="6" t="str">
        <f>G$4</f>
        <v>AT</v>
      </c>
      <c r="AV73" s="6" t="str">
        <f t="shared" ref="AV73" si="288">H$4</f>
        <v>BE</v>
      </c>
      <c r="AW73" s="6" t="str">
        <f t="shared" ref="AW73" si="289">I$4</f>
        <v>BG</v>
      </c>
      <c r="AX73" s="6" t="str">
        <f t="shared" ref="AX73" si="290">J$4</f>
        <v>CH</v>
      </c>
      <c r="AY73" s="6" t="str">
        <f t="shared" ref="AY73" si="291">K$4</f>
        <v>CY</v>
      </c>
      <c r="AZ73" s="6" t="str">
        <f t="shared" ref="AZ73" si="292">L$4</f>
        <v>CZ</v>
      </c>
      <c r="BA73" s="6" t="str">
        <f t="shared" ref="BA73" si="293">M$4</f>
        <v>DE</v>
      </c>
      <c r="BB73" s="6" t="str">
        <f t="shared" ref="BB73" si="294">N$4</f>
        <v>DK</v>
      </c>
      <c r="BC73" s="6" t="str">
        <f t="shared" ref="BC73" si="295">O$4</f>
        <v>EE</v>
      </c>
      <c r="BD73" s="6" t="str">
        <f t="shared" ref="BD73" si="296">P$4</f>
        <v>EL</v>
      </c>
      <c r="BE73" s="6" t="str">
        <f t="shared" ref="BE73" si="297">Q$4</f>
        <v>ES</v>
      </c>
      <c r="BF73" s="6" t="str">
        <f t="shared" ref="BF73" si="298">R$4</f>
        <v>FI</v>
      </c>
      <c r="BG73" s="6" t="str">
        <f t="shared" ref="BG73" si="299">S$4</f>
        <v>FR</v>
      </c>
      <c r="BH73" s="6" t="str">
        <f t="shared" ref="BH73" si="300">T$4</f>
        <v>HR</v>
      </c>
      <c r="BI73" s="6" t="str">
        <f t="shared" ref="BI73" si="301">U$4</f>
        <v>HU</v>
      </c>
      <c r="BJ73" s="6" t="str">
        <f t="shared" ref="BJ73" si="302">V$4</f>
        <v>IE</v>
      </c>
      <c r="BK73" s="6" t="str">
        <f t="shared" ref="BK73" si="303">W$4</f>
        <v>IS</v>
      </c>
      <c r="BL73" s="6" t="str">
        <f t="shared" ref="BL73" si="304">X$4</f>
        <v>IT</v>
      </c>
      <c r="BM73" s="6" t="str">
        <f t="shared" ref="BM73" si="305">Y$4</f>
        <v>LT</v>
      </c>
      <c r="BN73" s="6" t="str">
        <f t="shared" ref="BN73" si="306">Z$4</f>
        <v>LU</v>
      </c>
      <c r="BO73" s="6" t="str">
        <f t="shared" ref="BO73" si="307">AA$4</f>
        <v>LV</v>
      </c>
      <c r="BP73" s="6" t="str">
        <f t="shared" ref="BP73" si="308">AB$4</f>
        <v>MT</v>
      </c>
      <c r="BQ73" s="6" t="str">
        <f t="shared" ref="BQ73" si="309">AC$4</f>
        <v>NL</v>
      </c>
      <c r="BR73" s="6" t="str">
        <f t="shared" ref="BR73" si="310">AD$4</f>
        <v>NO</v>
      </c>
      <c r="BS73" s="6" t="str">
        <f t="shared" ref="BS73" si="311">AE$4</f>
        <v>PL</v>
      </c>
      <c r="BT73" s="6" t="str">
        <f t="shared" ref="BT73" si="312">AF$4</f>
        <v>PT</v>
      </c>
      <c r="BU73" s="6" t="str">
        <f t="shared" ref="BU73" si="313">AG$4</f>
        <v>RO</v>
      </c>
      <c r="BV73" s="6" t="str">
        <f t="shared" ref="BV73" si="314">AH$4</f>
        <v>SE</v>
      </c>
      <c r="BW73" s="6" t="str">
        <f t="shared" ref="BW73" si="315">AI$4</f>
        <v>SI</v>
      </c>
      <c r="BX73" s="6" t="str">
        <f t="shared" ref="BX73" si="316">AJ$4</f>
        <v>SK</v>
      </c>
      <c r="BY73" s="6" t="str">
        <f t="shared" ref="BY73" si="317">AK$4</f>
        <v>UK</v>
      </c>
      <c r="BZ73" s="6" t="str">
        <f t="shared" ref="BZ73" si="318">AL$4</f>
        <v>AL</v>
      </c>
      <c r="CA73" s="6" t="str">
        <f t="shared" ref="CA73" si="319">AM$4</f>
        <v>BA</v>
      </c>
      <c r="CB73" s="6" t="str">
        <f t="shared" ref="CB73" si="320">AN$4</f>
        <v>KS</v>
      </c>
      <c r="CC73" s="6" t="str">
        <f t="shared" ref="CC73" si="321">AO$4</f>
        <v>ME</v>
      </c>
      <c r="CD73" s="6" t="str">
        <f t="shared" ref="CD73" si="322">AP$4</f>
        <v>MK</v>
      </c>
      <c r="CE73" s="6" t="str">
        <f t="shared" ref="CE73" si="323">AQ$4</f>
        <v>RS</v>
      </c>
    </row>
    <row r="74" spans="5:83">
      <c r="E74" s="43"/>
      <c r="F74" t="s">
        <v>1537</v>
      </c>
      <c r="G74" s="73">
        <f>1-G73-G72-G71</f>
        <v>0</v>
      </c>
      <c r="H74" s="73">
        <f t="shared" ref="H74:AQ74" si="324">1-H73-H72-H71</f>
        <v>0</v>
      </c>
      <c r="I74" s="73">
        <f t="shared" si="324"/>
        <v>0</v>
      </c>
      <c r="J74" s="73">
        <f t="shared" si="324"/>
        <v>0</v>
      </c>
      <c r="K74" s="73">
        <f t="shared" si="324"/>
        <v>1</v>
      </c>
      <c r="L74" s="73">
        <f t="shared" si="324"/>
        <v>1</v>
      </c>
      <c r="M74" s="73">
        <f t="shared" si="324"/>
        <v>0</v>
      </c>
      <c r="N74" s="73">
        <f t="shared" si="324"/>
        <v>0</v>
      </c>
      <c r="O74" s="73">
        <f t="shared" si="324"/>
        <v>0</v>
      </c>
      <c r="P74" s="73">
        <f t="shared" si="324"/>
        <v>1</v>
      </c>
      <c r="Q74" s="73">
        <f t="shared" si="324"/>
        <v>0.0179999999999999</v>
      </c>
      <c r="R74" s="73">
        <f t="shared" si="324"/>
        <v>0.1</v>
      </c>
      <c r="S74" s="73">
        <f t="shared" si="324"/>
        <v>0.1</v>
      </c>
      <c r="T74" s="73">
        <f t="shared" si="324"/>
        <v>0</v>
      </c>
      <c r="U74" s="73">
        <f t="shared" si="324"/>
        <v>1</v>
      </c>
      <c r="V74" s="73">
        <f t="shared" si="324"/>
        <v>1</v>
      </c>
      <c r="W74" s="73">
        <f t="shared" si="324"/>
        <v>1</v>
      </c>
      <c r="X74" s="73">
        <f t="shared" si="324"/>
        <v>0.1</v>
      </c>
      <c r="Y74" s="73">
        <f t="shared" si="324"/>
        <v>0</v>
      </c>
      <c r="Z74" s="73">
        <f t="shared" si="324"/>
        <v>1</v>
      </c>
      <c r="AA74" s="73">
        <f t="shared" si="324"/>
        <v>1</v>
      </c>
      <c r="AB74" s="73">
        <f t="shared" si="324"/>
        <v>1</v>
      </c>
      <c r="AC74" s="73">
        <f t="shared" si="324"/>
        <v>1</v>
      </c>
      <c r="AD74" s="73">
        <f t="shared" si="324"/>
        <v>0</v>
      </c>
      <c r="AE74" s="73">
        <f t="shared" si="324"/>
        <v>0</v>
      </c>
      <c r="AF74" s="73">
        <f t="shared" si="324"/>
        <v>1</v>
      </c>
      <c r="AG74" s="73">
        <f t="shared" si="324"/>
        <v>0</v>
      </c>
      <c r="AH74" s="73">
        <f t="shared" si="324"/>
        <v>0.1</v>
      </c>
      <c r="AI74" s="73">
        <f t="shared" si="324"/>
        <v>0.0107000000000001</v>
      </c>
      <c r="AJ74" s="73">
        <f t="shared" si="324"/>
        <v>0</v>
      </c>
      <c r="AK74" s="73">
        <f t="shared" si="324"/>
        <v>0.890029</v>
      </c>
      <c r="AL74" s="73">
        <f t="shared" si="324"/>
        <v>1</v>
      </c>
      <c r="AM74" s="73">
        <f t="shared" si="324"/>
        <v>1</v>
      </c>
      <c r="AN74" s="73">
        <f t="shared" si="324"/>
        <v>1</v>
      </c>
      <c r="AO74" s="73">
        <f t="shared" si="324"/>
        <v>1</v>
      </c>
      <c r="AP74" s="73">
        <f t="shared" si="324"/>
        <v>1</v>
      </c>
      <c r="AQ74" s="73">
        <f t="shared" si="324"/>
        <v>1</v>
      </c>
      <c r="AR74" s="54"/>
      <c r="AS74" s="54"/>
      <c r="AT74" t="s">
        <v>1328</v>
      </c>
      <c r="AU74" s="45">
        <f t="shared" ref="AU74:BD76" si="325">SUMIF($AS$141:$AS$219,$AT74,AU$141:AU$219)</f>
        <v>0.0405030912</v>
      </c>
      <c r="AV74" s="45">
        <f t="shared" si="325"/>
        <v>0.00724791590710891</v>
      </c>
      <c r="AW74" s="45">
        <f t="shared" si="325"/>
        <v>0.053154816</v>
      </c>
      <c r="AX74" s="45">
        <f t="shared" si="325"/>
        <v>0</v>
      </c>
      <c r="AY74" s="45">
        <f t="shared" si="325"/>
        <v>0</v>
      </c>
      <c r="AZ74" s="45">
        <f t="shared" si="325"/>
        <v>0</v>
      </c>
      <c r="BA74" s="45">
        <f t="shared" si="325"/>
        <v>0.0143888390362249</v>
      </c>
      <c r="BB74" s="45">
        <f t="shared" si="325"/>
        <v>0</v>
      </c>
      <c r="BC74" s="45">
        <f t="shared" si="325"/>
        <v>0</v>
      </c>
      <c r="BD74" s="45">
        <f t="shared" si="325"/>
        <v>0</v>
      </c>
      <c r="BE74" s="45">
        <f t="shared" ref="BE74:BN76" si="326">SUMIF($AS$141:$AS$219,$AT74,BE$141:BE$219)</f>
        <v>0.0396684288</v>
      </c>
      <c r="BF74" s="45">
        <f t="shared" si="326"/>
        <v>0.0579211776</v>
      </c>
      <c r="BG74" s="45">
        <f t="shared" si="326"/>
        <v>0</v>
      </c>
      <c r="BH74" s="45">
        <f t="shared" si="326"/>
        <v>0</v>
      </c>
      <c r="BI74" s="45">
        <f t="shared" si="326"/>
        <v>0</v>
      </c>
      <c r="BJ74" s="45">
        <f t="shared" si="326"/>
        <v>0</v>
      </c>
      <c r="BK74" s="45">
        <f t="shared" si="326"/>
        <v>0</v>
      </c>
      <c r="BL74" s="45">
        <f t="shared" si="326"/>
        <v>0.000878592</v>
      </c>
      <c r="BM74" s="45">
        <f t="shared" si="326"/>
        <v>0</v>
      </c>
      <c r="BN74" s="45">
        <f t="shared" si="326"/>
        <v>0</v>
      </c>
      <c r="BO74" s="45">
        <f t="shared" ref="BO74:BX76" si="327">SUMIF($AS$141:$AS$219,$AT74,BO$141:BO$219)</f>
        <v>0</v>
      </c>
      <c r="BP74" s="45">
        <f t="shared" si="327"/>
        <v>0</v>
      </c>
      <c r="BQ74" s="45">
        <f t="shared" si="327"/>
        <v>0</v>
      </c>
      <c r="BR74" s="45">
        <f t="shared" si="327"/>
        <v>0</v>
      </c>
      <c r="BS74" s="45">
        <f t="shared" si="327"/>
        <v>0.1181266944</v>
      </c>
      <c r="BT74" s="45">
        <f t="shared" si="327"/>
        <v>0</v>
      </c>
      <c r="BU74" s="45">
        <f t="shared" si="327"/>
        <v>0</v>
      </c>
      <c r="BV74" s="45">
        <f t="shared" si="327"/>
        <v>0.00729451008</v>
      </c>
      <c r="BW74" s="45">
        <f t="shared" si="327"/>
        <v>0</v>
      </c>
      <c r="BX74" s="45">
        <f t="shared" si="327"/>
        <v>0</v>
      </c>
      <c r="BY74" s="45">
        <f t="shared" ref="BY74:CE76" si="328">SUMIF($AS$141:$AS$219,$AT74,BY$141:BY$219)</f>
        <v>0</v>
      </c>
      <c r="BZ74" s="45">
        <f t="shared" si="328"/>
        <v>0</v>
      </c>
      <c r="CA74" s="45">
        <f t="shared" si="328"/>
        <v>0</v>
      </c>
      <c r="CB74" s="45">
        <f t="shared" si="328"/>
        <v>0</v>
      </c>
      <c r="CC74" s="45">
        <f t="shared" si="328"/>
        <v>0</v>
      </c>
      <c r="CD74" s="45">
        <f t="shared" si="328"/>
        <v>0</v>
      </c>
      <c r="CE74" s="45">
        <f t="shared" si="328"/>
        <v>0.005074198272</v>
      </c>
    </row>
    <row r="75" spans="5:83">
      <c r="E75" s="46" t="s">
        <v>192</v>
      </c>
      <c r="F75"/>
      <c r="G75" s="74" t="str">
        <f>IF(SUM(G71:G74)&lt;&gt;1,"ERROR","")</f>
        <v/>
      </c>
      <c r="H75" s="74" t="str">
        <f t="shared" ref="H75:AQ75" si="329">IF(SUM(H71:H74)&lt;&gt;1,"ERROR","")</f>
        <v/>
      </c>
      <c r="I75" s="74" t="str">
        <f t="shared" si="329"/>
        <v/>
      </c>
      <c r="J75" s="74" t="str">
        <f t="shared" si="329"/>
        <v/>
      </c>
      <c r="K75" s="74" t="str">
        <f t="shared" si="329"/>
        <v/>
      </c>
      <c r="L75" s="74" t="str">
        <f t="shared" si="329"/>
        <v/>
      </c>
      <c r="M75" s="74" t="str">
        <f t="shared" si="329"/>
        <v/>
      </c>
      <c r="N75" s="74" t="str">
        <f t="shared" si="329"/>
        <v/>
      </c>
      <c r="O75" s="74" t="str">
        <f t="shared" si="329"/>
        <v/>
      </c>
      <c r="P75" s="74" t="str">
        <f t="shared" si="329"/>
        <v/>
      </c>
      <c r="Q75" s="74" t="str">
        <f t="shared" si="329"/>
        <v/>
      </c>
      <c r="R75" s="74" t="str">
        <f t="shared" si="329"/>
        <v/>
      </c>
      <c r="S75" s="74" t="str">
        <f t="shared" si="329"/>
        <v/>
      </c>
      <c r="T75" s="74" t="str">
        <f t="shared" si="329"/>
        <v/>
      </c>
      <c r="U75" s="74" t="str">
        <f t="shared" si="329"/>
        <v/>
      </c>
      <c r="V75" s="74" t="str">
        <f t="shared" si="329"/>
        <v/>
      </c>
      <c r="W75" s="74" t="str">
        <f t="shared" si="329"/>
        <v/>
      </c>
      <c r="X75" s="74" t="str">
        <f t="shared" si="329"/>
        <v/>
      </c>
      <c r="Y75" s="74" t="str">
        <f t="shared" si="329"/>
        <v/>
      </c>
      <c r="Z75" s="74" t="str">
        <f t="shared" si="329"/>
        <v/>
      </c>
      <c r="AA75" s="74" t="str">
        <f t="shared" si="329"/>
        <v/>
      </c>
      <c r="AB75" s="74" t="str">
        <f t="shared" si="329"/>
        <v/>
      </c>
      <c r="AC75" s="74" t="str">
        <f t="shared" si="329"/>
        <v/>
      </c>
      <c r="AD75" s="74" t="str">
        <f t="shared" si="329"/>
        <v/>
      </c>
      <c r="AE75" s="74" t="str">
        <f t="shared" si="329"/>
        <v/>
      </c>
      <c r="AF75" s="74" t="str">
        <f t="shared" si="329"/>
        <v/>
      </c>
      <c r="AG75" s="74" t="str">
        <f t="shared" si="329"/>
        <v/>
      </c>
      <c r="AH75" s="74" t="str">
        <f t="shared" si="329"/>
        <v/>
      </c>
      <c r="AI75" s="74" t="str">
        <f t="shared" si="329"/>
        <v/>
      </c>
      <c r="AJ75" s="74" t="str">
        <f t="shared" si="329"/>
        <v/>
      </c>
      <c r="AK75" s="74" t="str">
        <f t="shared" si="329"/>
        <v/>
      </c>
      <c r="AL75" s="74" t="str">
        <f t="shared" si="329"/>
        <v/>
      </c>
      <c r="AM75" s="74" t="str">
        <f t="shared" si="329"/>
        <v/>
      </c>
      <c r="AN75" s="74" t="str">
        <f t="shared" si="329"/>
        <v/>
      </c>
      <c r="AO75" s="74" t="str">
        <f t="shared" si="329"/>
        <v/>
      </c>
      <c r="AP75" s="74" t="str">
        <f t="shared" si="329"/>
        <v/>
      </c>
      <c r="AQ75" s="74" t="str">
        <f t="shared" si="329"/>
        <v/>
      </c>
      <c r="AR75" s="54"/>
      <c r="AS75" s="54"/>
      <c r="AT75" t="s">
        <v>1330</v>
      </c>
      <c r="AU75" s="45">
        <f t="shared" si="325"/>
        <v>0</v>
      </c>
      <c r="AV75" s="45">
        <f t="shared" si="325"/>
        <v>0.00117415942418386</v>
      </c>
      <c r="AW75" s="45">
        <f t="shared" si="325"/>
        <v>0.0113749631966571</v>
      </c>
      <c r="AX75" s="45">
        <f t="shared" si="325"/>
        <v>0</v>
      </c>
      <c r="AY75" s="45">
        <f t="shared" si="325"/>
        <v>0.00179632128</v>
      </c>
      <c r="AZ75" s="45">
        <f t="shared" si="325"/>
        <v>0</v>
      </c>
      <c r="BA75" s="45">
        <f t="shared" si="325"/>
        <v>0.00443240527246245</v>
      </c>
      <c r="BB75" s="45">
        <f t="shared" si="325"/>
        <v>0</v>
      </c>
      <c r="BC75" s="45">
        <f t="shared" si="325"/>
        <v>0</v>
      </c>
      <c r="BD75" s="45">
        <f t="shared" si="325"/>
        <v>0</v>
      </c>
      <c r="BE75" s="45">
        <f t="shared" si="326"/>
        <v>0.00833437696</v>
      </c>
      <c r="BF75" s="45">
        <f t="shared" si="326"/>
        <v>0</v>
      </c>
      <c r="BG75" s="45">
        <f t="shared" si="326"/>
        <v>0</v>
      </c>
      <c r="BH75" s="45">
        <f t="shared" si="326"/>
        <v>0</v>
      </c>
      <c r="BI75" s="45">
        <f t="shared" si="326"/>
        <v>0</v>
      </c>
      <c r="BJ75" s="45">
        <f t="shared" si="326"/>
        <v>0</v>
      </c>
      <c r="BK75" s="45">
        <f t="shared" si="326"/>
        <v>0</v>
      </c>
      <c r="BL75" s="45">
        <f t="shared" si="326"/>
        <v>0.0011075584</v>
      </c>
      <c r="BM75" s="45">
        <f t="shared" si="326"/>
        <v>0</v>
      </c>
      <c r="BN75" s="45">
        <f t="shared" si="326"/>
        <v>0</v>
      </c>
      <c r="BO75" s="45">
        <f t="shared" si="327"/>
        <v>0</v>
      </c>
      <c r="BP75" s="45">
        <f t="shared" si="327"/>
        <v>0</v>
      </c>
      <c r="BQ75" s="45">
        <f t="shared" si="327"/>
        <v>0</v>
      </c>
      <c r="BR75" s="45">
        <f t="shared" si="327"/>
        <v>0.02768896</v>
      </c>
      <c r="BS75" s="45">
        <f t="shared" si="327"/>
        <v>0</v>
      </c>
      <c r="BT75" s="45">
        <f t="shared" si="327"/>
        <v>0</v>
      </c>
      <c r="BU75" s="45">
        <f t="shared" si="327"/>
        <v>0</v>
      </c>
      <c r="BV75" s="45">
        <f t="shared" si="327"/>
        <v>0.000255430656</v>
      </c>
      <c r="BW75" s="45">
        <f t="shared" si="327"/>
        <v>0</v>
      </c>
      <c r="BX75" s="45">
        <f t="shared" si="327"/>
        <v>0.0032188416</v>
      </c>
      <c r="BY75" s="45">
        <f t="shared" si="328"/>
        <v>0</v>
      </c>
      <c r="BZ75" s="45">
        <f t="shared" si="328"/>
        <v>0.000335036414184571</v>
      </c>
      <c r="CA75" s="45">
        <f t="shared" si="328"/>
        <v>0</v>
      </c>
      <c r="CB75" s="45">
        <f t="shared" si="328"/>
        <v>0</v>
      </c>
      <c r="CC75" s="45">
        <f t="shared" si="328"/>
        <v>0</v>
      </c>
      <c r="CD75" s="45">
        <f t="shared" si="328"/>
        <v>0</v>
      </c>
      <c r="CE75" s="45">
        <f t="shared" si="328"/>
        <v>0</v>
      </c>
    </row>
    <row r="76" spans="5:83">
      <c r="E76" s="43" t="s">
        <v>247</v>
      </c>
      <c r="F76" t="s">
        <v>1542</v>
      </c>
      <c r="G76" s="50">
        <v>0</v>
      </c>
      <c r="H76" s="50">
        <v>0.2</v>
      </c>
      <c r="I76" s="50">
        <v>0.0125</v>
      </c>
      <c r="J76" s="50">
        <v>0.822</v>
      </c>
      <c r="K76" s="50">
        <v>0</v>
      </c>
      <c r="L76" s="50">
        <v>0</v>
      </c>
      <c r="M76" s="50">
        <v>0.0125</v>
      </c>
      <c r="N76" s="50">
        <v>0</v>
      </c>
      <c r="O76" s="50">
        <v>0.3</v>
      </c>
      <c r="P76" s="50">
        <v>0.8</v>
      </c>
      <c r="Q76" s="50">
        <v>0</v>
      </c>
      <c r="R76" s="50">
        <v>0.4</v>
      </c>
      <c r="S76" s="50">
        <v>0.0125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0.3</v>
      </c>
      <c r="Z76" s="50">
        <v>0</v>
      </c>
      <c r="AA76" s="50">
        <v>0</v>
      </c>
      <c r="AB76" s="50">
        <v>0</v>
      </c>
      <c r="AC76" s="50">
        <v>0.2</v>
      </c>
      <c r="AD76" s="50">
        <v>0.25</v>
      </c>
      <c r="AE76" s="50">
        <v>0</v>
      </c>
      <c r="AF76" s="50">
        <v>0</v>
      </c>
      <c r="AG76" s="50">
        <v>0.1</v>
      </c>
      <c r="AH76" s="50">
        <v>0.4</v>
      </c>
      <c r="AI76" s="50">
        <v>0</v>
      </c>
      <c r="AJ76" s="50">
        <v>0</v>
      </c>
      <c r="AK76" s="50">
        <v>0.95</v>
      </c>
      <c r="AL76" s="50">
        <v>0</v>
      </c>
      <c r="AM76" s="50">
        <v>0</v>
      </c>
      <c r="AN76" s="50">
        <v>0</v>
      </c>
      <c r="AO76" s="50">
        <v>0</v>
      </c>
      <c r="AP76" s="50">
        <v>0</v>
      </c>
      <c r="AQ76" s="50">
        <v>1</v>
      </c>
      <c r="AR76" s="54"/>
      <c r="AS76" s="54"/>
      <c r="AT76" t="s">
        <v>1332</v>
      </c>
      <c r="AU76" s="45">
        <f t="shared" si="325"/>
        <v>0.01534208</v>
      </c>
      <c r="AV76" s="45">
        <f t="shared" si="325"/>
        <v>0.004156672</v>
      </c>
      <c r="AW76" s="45">
        <f t="shared" si="325"/>
        <v>0.0402688</v>
      </c>
      <c r="AX76" s="45">
        <f t="shared" si="325"/>
        <v>0</v>
      </c>
      <c r="AY76" s="45">
        <f t="shared" si="325"/>
        <v>0.00215904</v>
      </c>
      <c r="AZ76" s="45">
        <f t="shared" si="325"/>
        <v>0</v>
      </c>
      <c r="BA76" s="45">
        <f t="shared" si="325"/>
        <v>0.010777728</v>
      </c>
      <c r="BB76" s="45">
        <f t="shared" si="325"/>
        <v>0</v>
      </c>
      <c r="BC76" s="45">
        <f t="shared" si="325"/>
        <v>0</v>
      </c>
      <c r="BD76" s="45">
        <f t="shared" si="325"/>
        <v>0</v>
      </c>
      <c r="BE76" s="45">
        <f t="shared" si="326"/>
        <v>0.0250432</v>
      </c>
      <c r="BF76" s="45">
        <f t="shared" si="326"/>
        <v>0.02193984</v>
      </c>
      <c r="BG76" s="45">
        <f t="shared" si="326"/>
        <v>0</v>
      </c>
      <c r="BH76" s="45">
        <f t="shared" si="326"/>
        <v>0</v>
      </c>
      <c r="BI76" s="45">
        <f t="shared" si="326"/>
        <v>0</v>
      </c>
      <c r="BJ76" s="45">
        <f t="shared" si="326"/>
        <v>0</v>
      </c>
      <c r="BK76" s="45">
        <f t="shared" si="326"/>
        <v>0</v>
      </c>
      <c r="BL76" s="45">
        <f t="shared" si="326"/>
        <v>0.001664</v>
      </c>
      <c r="BM76" s="45">
        <f t="shared" si="326"/>
        <v>0</v>
      </c>
      <c r="BN76" s="45">
        <f t="shared" si="326"/>
        <v>0</v>
      </c>
      <c r="BO76" s="45">
        <f t="shared" si="327"/>
        <v>0</v>
      </c>
      <c r="BP76" s="45">
        <f t="shared" si="327"/>
        <v>0</v>
      </c>
      <c r="BQ76" s="45">
        <f t="shared" si="327"/>
        <v>0</v>
      </c>
      <c r="BR76" s="45">
        <f t="shared" si="327"/>
        <v>0.03328</v>
      </c>
      <c r="BS76" s="45">
        <f t="shared" si="327"/>
        <v>0.04474496</v>
      </c>
      <c r="BT76" s="45">
        <f t="shared" si="327"/>
        <v>0</v>
      </c>
      <c r="BU76" s="45">
        <f t="shared" si="327"/>
        <v>0</v>
      </c>
      <c r="BV76" s="45">
        <f t="shared" si="327"/>
        <v>0.00307008</v>
      </c>
      <c r="BW76" s="45">
        <f t="shared" si="327"/>
        <v>0</v>
      </c>
      <c r="BX76" s="45">
        <f t="shared" si="327"/>
        <v>0.0038688</v>
      </c>
      <c r="BY76" s="45">
        <f t="shared" si="328"/>
        <v>0</v>
      </c>
      <c r="BZ76" s="45">
        <f t="shared" si="328"/>
        <v>0.000402687997817994</v>
      </c>
      <c r="CA76" s="45">
        <f t="shared" si="328"/>
        <v>0</v>
      </c>
      <c r="CB76" s="45">
        <f t="shared" si="328"/>
        <v>0</v>
      </c>
      <c r="CC76" s="45">
        <f t="shared" si="328"/>
        <v>0</v>
      </c>
      <c r="CD76" s="45">
        <f t="shared" si="328"/>
        <v>0</v>
      </c>
      <c r="CE76" s="45">
        <f t="shared" si="328"/>
        <v>0.0019220448</v>
      </c>
    </row>
    <row r="77" spans="5:45">
      <c r="E77" s="43"/>
      <c r="F77" t="s">
        <v>1539</v>
      </c>
      <c r="G77" s="50">
        <v>0.5</v>
      </c>
      <c r="H77" s="50">
        <v>0.8</v>
      </c>
      <c r="I77" s="50">
        <v>0.8835</v>
      </c>
      <c r="J77" s="50">
        <v>0.024</v>
      </c>
      <c r="K77" s="50">
        <v>0</v>
      </c>
      <c r="L77" s="50">
        <v>0.6</v>
      </c>
      <c r="M77" s="50">
        <v>0.8835</v>
      </c>
      <c r="N77" s="50">
        <v>0</v>
      </c>
      <c r="O77" s="50">
        <v>0.3</v>
      </c>
      <c r="P77" s="50">
        <v>0</v>
      </c>
      <c r="Q77" s="50">
        <v>0</v>
      </c>
      <c r="R77" s="50">
        <v>0.6</v>
      </c>
      <c r="S77" s="50">
        <v>0.8835</v>
      </c>
      <c r="T77" s="50">
        <v>0</v>
      </c>
      <c r="U77" s="50">
        <v>0.8</v>
      </c>
      <c r="V77" s="50">
        <v>1</v>
      </c>
      <c r="W77" s="50">
        <v>0</v>
      </c>
      <c r="X77" s="50">
        <v>0.9</v>
      </c>
      <c r="Y77" s="50">
        <v>0.3</v>
      </c>
      <c r="Z77" s="50">
        <v>0</v>
      </c>
      <c r="AA77" s="50">
        <v>0</v>
      </c>
      <c r="AB77" s="50">
        <v>0</v>
      </c>
      <c r="AC77" s="50">
        <v>0.8</v>
      </c>
      <c r="AD77" s="50">
        <v>0.25</v>
      </c>
      <c r="AE77" s="50">
        <v>0</v>
      </c>
      <c r="AF77" s="50">
        <v>0.8</v>
      </c>
      <c r="AG77" s="50">
        <v>0.6</v>
      </c>
      <c r="AH77" s="50">
        <v>0.6</v>
      </c>
      <c r="AI77" s="50">
        <v>0.2381</v>
      </c>
      <c r="AJ77" s="50">
        <v>0.8</v>
      </c>
      <c r="AK77" s="50">
        <v>0.02</v>
      </c>
      <c r="AL77" s="50">
        <v>0</v>
      </c>
      <c r="AM77" s="50">
        <v>0</v>
      </c>
      <c r="AN77" s="50">
        <v>0</v>
      </c>
      <c r="AO77" s="50">
        <v>0</v>
      </c>
      <c r="AP77" s="50">
        <v>1</v>
      </c>
      <c r="AQ77" s="50">
        <v>0</v>
      </c>
      <c r="AR77" s="54"/>
      <c r="AS77" s="54"/>
    </row>
    <row r="78" spans="5:46">
      <c r="E78" s="43"/>
      <c r="F78" t="s">
        <v>1540</v>
      </c>
      <c r="G78" s="50">
        <v>0.25</v>
      </c>
      <c r="H78" s="50">
        <v>0</v>
      </c>
      <c r="I78" s="50">
        <v>0.0933</v>
      </c>
      <c r="J78" s="50">
        <v>0.021</v>
      </c>
      <c r="K78" s="50">
        <v>0</v>
      </c>
      <c r="L78" s="50">
        <v>0.3</v>
      </c>
      <c r="M78" s="50">
        <v>0.0933</v>
      </c>
      <c r="N78" s="50">
        <v>0</v>
      </c>
      <c r="O78" s="50">
        <v>0.3</v>
      </c>
      <c r="P78" s="50">
        <v>0.2</v>
      </c>
      <c r="Q78" s="50">
        <v>0</v>
      </c>
      <c r="R78" s="50">
        <v>0</v>
      </c>
      <c r="S78" s="50">
        <v>0.0933</v>
      </c>
      <c r="T78" s="50">
        <v>1</v>
      </c>
      <c r="U78" s="50">
        <v>0.13</v>
      </c>
      <c r="V78" s="50">
        <v>0</v>
      </c>
      <c r="W78" s="50">
        <v>0</v>
      </c>
      <c r="X78" s="50">
        <v>0</v>
      </c>
      <c r="Y78" s="50">
        <v>0.3</v>
      </c>
      <c r="Z78" s="50">
        <v>0</v>
      </c>
      <c r="AA78" s="50">
        <v>0</v>
      </c>
      <c r="AB78" s="50">
        <v>0</v>
      </c>
      <c r="AC78" s="50">
        <v>0</v>
      </c>
      <c r="AD78" s="50">
        <v>0.25</v>
      </c>
      <c r="AE78" s="50">
        <v>0.1</v>
      </c>
      <c r="AF78" s="50">
        <v>0.13</v>
      </c>
      <c r="AG78" s="50">
        <v>0.1</v>
      </c>
      <c r="AH78" s="50">
        <v>0</v>
      </c>
      <c r="AI78" s="50">
        <v>0.7619</v>
      </c>
      <c r="AJ78" s="50">
        <v>0.13</v>
      </c>
      <c r="AK78" s="50">
        <v>0.02</v>
      </c>
      <c r="AL78" s="50">
        <v>0</v>
      </c>
      <c r="AM78" s="50">
        <v>0</v>
      </c>
      <c r="AN78" s="50">
        <v>0</v>
      </c>
      <c r="AO78" s="50">
        <v>0</v>
      </c>
      <c r="AP78" s="50">
        <v>0</v>
      </c>
      <c r="AQ78" s="50">
        <v>0</v>
      </c>
      <c r="AR78" s="54"/>
      <c r="AS78" s="54"/>
      <c r="AT78" s="57" t="s">
        <v>1624</v>
      </c>
    </row>
    <row r="79" ht="14.25" spans="5:83">
      <c r="E79" s="43"/>
      <c r="F79" t="s">
        <v>1538</v>
      </c>
      <c r="G79" s="50">
        <v>0.25</v>
      </c>
      <c r="H79" s="50">
        <v>0</v>
      </c>
      <c r="I79" s="50">
        <v>0</v>
      </c>
      <c r="J79" s="50">
        <v>0.133</v>
      </c>
      <c r="K79" s="50">
        <v>0</v>
      </c>
      <c r="L79" s="50">
        <v>0.1</v>
      </c>
      <c r="M79" s="50">
        <v>0</v>
      </c>
      <c r="N79" s="50">
        <v>1</v>
      </c>
      <c r="O79" s="50">
        <v>0.1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0.052</v>
      </c>
      <c r="V79" s="50">
        <v>0</v>
      </c>
      <c r="W79" s="50">
        <v>0</v>
      </c>
      <c r="X79" s="50">
        <v>0</v>
      </c>
      <c r="Y79" s="50">
        <v>0.1</v>
      </c>
      <c r="Z79" s="50">
        <v>0</v>
      </c>
      <c r="AA79" s="50">
        <v>0</v>
      </c>
      <c r="AB79" s="50">
        <v>0</v>
      </c>
      <c r="AC79" s="50">
        <v>0</v>
      </c>
      <c r="AD79" s="50">
        <v>0.25</v>
      </c>
      <c r="AE79" s="50">
        <v>0.6</v>
      </c>
      <c r="AF79" s="50">
        <v>0.052</v>
      </c>
      <c r="AG79" s="50">
        <v>0.2</v>
      </c>
      <c r="AH79" s="50">
        <v>0</v>
      </c>
      <c r="AI79" s="50">
        <v>0</v>
      </c>
      <c r="AJ79" s="50">
        <v>0.052</v>
      </c>
      <c r="AK79" s="50">
        <v>0.01</v>
      </c>
      <c r="AL79" s="50">
        <v>0</v>
      </c>
      <c r="AM79" s="50">
        <v>0</v>
      </c>
      <c r="AN79" s="50">
        <v>0</v>
      </c>
      <c r="AO79" s="50">
        <v>0</v>
      </c>
      <c r="AP79" s="50">
        <v>0</v>
      </c>
      <c r="AQ79" s="50">
        <v>0</v>
      </c>
      <c r="AR79" s="54"/>
      <c r="AS79" s="54"/>
      <c r="AT79" s="55" t="s">
        <v>646</v>
      </c>
      <c r="AU79" s="6" t="str">
        <f t="shared" ref="AU79:CE79" si="330">AU61</f>
        <v>AT</v>
      </c>
      <c r="AV79" s="6" t="str">
        <f t="shared" si="330"/>
        <v>BE</v>
      </c>
      <c r="AW79" s="6" t="str">
        <f t="shared" si="330"/>
        <v>BG</v>
      </c>
      <c r="AX79" s="6" t="str">
        <f t="shared" si="330"/>
        <v>CH</v>
      </c>
      <c r="AY79" s="6" t="str">
        <f t="shared" si="330"/>
        <v>CY</v>
      </c>
      <c r="AZ79" s="6" t="str">
        <f t="shared" si="330"/>
        <v>CZ</v>
      </c>
      <c r="BA79" s="6" t="str">
        <f t="shared" si="330"/>
        <v>DE</v>
      </c>
      <c r="BB79" s="6" t="str">
        <f t="shared" si="330"/>
        <v>DK</v>
      </c>
      <c r="BC79" s="6" t="str">
        <f t="shared" si="330"/>
        <v>EE</v>
      </c>
      <c r="BD79" s="6" t="str">
        <f t="shared" si="330"/>
        <v>EL</v>
      </c>
      <c r="BE79" s="6" t="str">
        <f t="shared" si="330"/>
        <v>ES</v>
      </c>
      <c r="BF79" s="6" t="str">
        <f t="shared" si="330"/>
        <v>FI</v>
      </c>
      <c r="BG79" s="6" t="str">
        <f t="shared" si="330"/>
        <v>FR</v>
      </c>
      <c r="BH79" s="6" t="str">
        <f t="shared" si="330"/>
        <v>HR</v>
      </c>
      <c r="BI79" s="6" t="str">
        <f t="shared" si="330"/>
        <v>HU</v>
      </c>
      <c r="BJ79" s="6" t="str">
        <f t="shared" si="330"/>
        <v>IE</v>
      </c>
      <c r="BK79" s="6" t="str">
        <f t="shared" si="330"/>
        <v>IS</v>
      </c>
      <c r="BL79" s="6" t="str">
        <f t="shared" si="330"/>
        <v>IT</v>
      </c>
      <c r="BM79" s="6" t="str">
        <f t="shared" si="330"/>
        <v>LT</v>
      </c>
      <c r="BN79" s="6" t="str">
        <f t="shared" si="330"/>
        <v>LU</v>
      </c>
      <c r="BO79" s="6" t="str">
        <f t="shared" si="330"/>
        <v>LV</v>
      </c>
      <c r="BP79" s="6" t="str">
        <f t="shared" si="330"/>
        <v>MT</v>
      </c>
      <c r="BQ79" s="6" t="str">
        <f t="shared" si="330"/>
        <v>NL</v>
      </c>
      <c r="BR79" s="6" t="str">
        <f t="shared" si="330"/>
        <v>NO</v>
      </c>
      <c r="BS79" s="6" t="str">
        <f t="shared" si="330"/>
        <v>PL</v>
      </c>
      <c r="BT79" s="6" t="str">
        <f t="shared" si="330"/>
        <v>PT</v>
      </c>
      <c r="BU79" s="6" t="str">
        <f t="shared" si="330"/>
        <v>RO</v>
      </c>
      <c r="BV79" s="6" t="str">
        <f t="shared" si="330"/>
        <v>SE</v>
      </c>
      <c r="BW79" s="6" t="str">
        <f t="shared" si="330"/>
        <v>SI</v>
      </c>
      <c r="BX79" s="6" t="str">
        <f t="shared" si="330"/>
        <v>SK</v>
      </c>
      <c r="BY79" s="6" t="str">
        <f t="shared" si="330"/>
        <v>UK</v>
      </c>
      <c r="BZ79" s="6" t="str">
        <f t="shared" si="330"/>
        <v>AL</v>
      </c>
      <c r="CA79" s="6" t="str">
        <f t="shared" si="330"/>
        <v>BA</v>
      </c>
      <c r="CB79" s="6" t="str">
        <f t="shared" si="330"/>
        <v>KS</v>
      </c>
      <c r="CC79" s="6" t="str">
        <f t="shared" si="330"/>
        <v>ME</v>
      </c>
      <c r="CD79" s="6" t="str">
        <f t="shared" si="330"/>
        <v>MK</v>
      </c>
      <c r="CE79" s="6" t="str">
        <f t="shared" si="330"/>
        <v>RS</v>
      </c>
    </row>
    <row r="80" spans="5:83">
      <c r="E80" s="43"/>
      <c r="F80" t="s">
        <v>1537</v>
      </c>
      <c r="G80" s="34">
        <f>1-G79-G78-G77-G76</f>
        <v>0</v>
      </c>
      <c r="H80" s="34">
        <f t="shared" ref="H80:AQ80" si="331">1-H79-H78-H77-H76</f>
        <v>0</v>
      </c>
      <c r="I80" s="34">
        <f t="shared" si="331"/>
        <v>0.0107000000000001</v>
      </c>
      <c r="J80" s="34">
        <f t="shared" si="331"/>
        <v>0</v>
      </c>
      <c r="K80" s="34">
        <f t="shared" si="331"/>
        <v>1</v>
      </c>
      <c r="L80" s="34">
        <f t="shared" si="331"/>
        <v>1.11022302462516e-16</v>
      </c>
      <c r="M80" s="34">
        <f t="shared" si="331"/>
        <v>0.0107000000000001</v>
      </c>
      <c r="N80" s="34">
        <f t="shared" si="331"/>
        <v>0</v>
      </c>
      <c r="O80" s="34">
        <f t="shared" si="331"/>
        <v>0</v>
      </c>
      <c r="P80" s="34">
        <f t="shared" si="331"/>
        <v>0</v>
      </c>
      <c r="Q80" s="34">
        <f t="shared" si="331"/>
        <v>1</v>
      </c>
      <c r="R80" s="34">
        <f t="shared" si="331"/>
        <v>0</v>
      </c>
      <c r="S80" s="34">
        <f t="shared" si="331"/>
        <v>0.0107000000000001</v>
      </c>
      <c r="T80" s="34">
        <f t="shared" si="331"/>
        <v>0</v>
      </c>
      <c r="U80" s="34">
        <f t="shared" si="331"/>
        <v>0.0179999999999999</v>
      </c>
      <c r="V80" s="34">
        <f t="shared" si="331"/>
        <v>0</v>
      </c>
      <c r="W80" s="34">
        <f t="shared" si="331"/>
        <v>1</v>
      </c>
      <c r="X80" s="34">
        <f t="shared" si="331"/>
        <v>0.1</v>
      </c>
      <c r="Y80" s="34">
        <f t="shared" si="331"/>
        <v>0</v>
      </c>
      <c r="Z80" s="34">
        <f t="shared" si="331"/>
        <v>1</v>
      </c>
      <c r="AA80" s="34">
        <f t="shared" si="331"/>
        <v>1</v>
      </c>
      <c r="AB80" s="34">
        <f t="shared" si="331"/>
        <v>1</v>
      </c>
      <c r="AC80" s="34">
        <f t="shared" si="331"/>
        <v>0</v>
      </c>
      <c r="AD80" s="34">
        <f t="shared" si="331"/>
        <v>0</v>
      </c>
      <c r="AE80" s="34">
        <f t="shared" si="331"/>
        <v>0.3</v>
      </c>
      <c r="AF80" s="34">
        <f t="shared" si="331"/>
        <v>0.0179999999999999</v>
      </c>
      <c r="AG80" s="34">
        <f t="shared" si="331"/>
        <v>0</v>
      </c>
      <c r="AH80" s="34">
        <f t="shared" si="331"/>
        <v>0</v>
      </c>
      <c r="AI80" s="34">
        <f t="shared" si="331"/>
        <v>-2.77555756156289e-17</v>
      </c>
      <c r="AJ80" s="34">
        <f t="shared" si="331"/>
        <v>0.0179999999999999</v>
      </c>
      <c r="AK80" s="34">
        <f t="shared" si="331"/>
        <v>0</v>
      </c>
      <c r="AL80" s="34">
        <f t="shared" si="331"/>
        <v>1</v>
      </c>
      <c r="AM80" s="34">
        <f t="shared" si="331"/>
        <v>1</v>
      </c>
      <c r="AN80" s="34">
        <f t="shared" si="331"/>
        <v>1</v>
      </c>
      <c r="AO80" s="34">
        <f t="shared" si="331"/>
        <v>1</v>
      </c>
      <c r="AP80" s="34">
        <f t="shared" si="331"/>
        <v>0</v>
      </c>
      <c r="AQ80" s="34">
        <f t="shared" si="331"/>
        <v>0</v>
      </c>
      <c r="AR80" s="54"/>
      <c r="AS80" s="54"/>
      <c r="AT80" t="s">
        <v>1326</v>
      </c>
      <c r="AU80" s="45">
        <f t="shared" ref="AU80:CE80" si="332">AU72-AU62</f>
        <v>0</v>
      </c>
      <c r="AV80" s="45">
        <f t="shared" si="332"/>
        <v>0</v>
      </c>
      <c r="AW80" s="45">
        <f t="shared" si="332"/>
        <v>0</v>
      </c>
      <c r="AX80" s="45">
        <f t="shared" si="332"/>
        <v>0</v>
      </c>
      <c r="AY80" s="45">
        <f t="shared" si="332"/>
        <v>0</v>
      </c>
      <c r="AZ80" s="45">
        <f t="shared" si="332"/>
        <v>0</v>
      </c>
      <c r="BA80" s="45">
        <f t="shared" si="332"/>
        <v>0</v>
      </c>
      <c r="BB80" s="45">
        <f t="shared" si="332"/>
        <v>0</v>
      </c>
      <c r="BC80" s="45">
        <f t="shared" si="332"/>
        <v>0</v>
      </c>
      <c r="BD80" s="45">
        <f t="shared" si="332"/>
        <v>0</v>
      </c>
      <c r="BE80" s="45">
        <f t="shared" si="332"/>
        <v>0</v>
      </c>
      <c r="BF80" s="45">
        <f t="shared" si="332"/>
        <v>0</v>
      </c>
      <c r="BG80" s="45">
        <f t="shared" si="332"/>
        <v>0</v>
      </c>
      <c r="BH80" s="45">
        <f t="shared" si="332"/>
        <v>0</v>
      </c>
      <c r="BI80" s="45">
        <f t="shared" si="332"/>
        <v>0</v>
      </c>
      <c r="BJ80" s="45">
        <f t="shared" si="332"/>
        <v>0</v>
      </c>
      <c r="BK80" s="45">
        <f t="shared" si="332"/>
        <v>0</v>
      </c>
      <c r="BL80" s="45">
        <f t="shared" si="332"/>
        <v>0</v>
      </c>
      <c r="BM80" s="45">
        <f t="shared" si="332"/>
        <v>0</v>
      </c>
      <c r="BN80" s="45">
        <f t="shared" si="332"/>
        <v>0</v>
      </c>
      <c r="BO80" s="45">
        <f t="shared" si="332"/>
        <v>0</v>
      </c>
      <c r="BP80" s="45">
        <f t="shared" si="332"/>
        <v>0</v>
      </c>
      <c r="BQ80" s="45">
        <f t="shared" si="332"/>
        <v>0</v>
      </c>
      <c r="BR80" s="45">
        <f t="shared" si="332"/>
        <v>0</v>
      </c>
      <c r="BS80" s="45">
        <f t="shared" si="332"/>
        <v>0</v>
      </c>
      <c r="BT80" s="45">
        <f t="shared" si="332"/>
        <v>0</v>
      </c>
      <c r="BU80" s="45">
        <f t="shared" si="332"/>
        <v>0</v>
      </c>
      <c r="BV80" s="45">
        <f t="shared" si="332"/>
        <v>0</v>
      </c>
      <c r="BW80" s="45">
        <f t="shared" si="332"/>
        <v>0</v>
      </c>
      <c r="BX80" s="45">
        <f t="shared" si="332"/>
        <v>0</v>
      </c>
      <c r="BY80" s="45">
        <f t="shared" si="332"/>
        <v>0.00245041846153848</v>
      </c>
      <c r="BZ80" s="45">
        <f t="shared" si="332"/>
        <v>0</v>
      </c>
      <c r="CA80" s="45">
        <f t="shared" si="332"/>
        <v>0</v>
      </c>
      <c r="CB80" s="45">
        <f t="shared" si="332"/>
        <v>0</v>
      </c>
      <c r="CC80" s="45">
        <f t="shared" si="332"/>
        <v>0</v>
      </c>
      <c r="CD80" s="45">
        <f t="shared" si="332"/>
        <v>0</v>
      </c>
      <c r="CE80" s="45">
        <f t="shared" si="332"/>
        <v>0</v>
      </c>
    </row>
    <row r="81" ht="14.25" spans="5:83">
      <c r="E81" s="46" t="s">
        <v>192</v>
      </c>
      <c r="F81"/>
      <c r="G81" s="47" t="str">
        <f>IF(SUM(G76:G80)&lt;&gt;1,"ERROR","")</f>
        <v/>
      </c>
      <c r="H81" s="47" t="str">
        <f t="shared" ref="H81:AQ81" si="333">IF(SUM(H76:H80)&lt;&gt;1,"ERROR","")</f>
        <v/>
      </c>
      <c r="I81" s="47" t="str">
        <f t="shared" si="333"/>
        <v/>
      </c>
      <c r="J81" s="47" t="str">
        <f t="shared" si="333"/>
        <v/>
      </c>
      <c r="K81" s="47" t="str">
        <f t="shared" si="333"/>
        <v/>
      </c>
      <c r="L81" s="47" t="str">
        <f t="shared" si="333"/>
        <v/>
      </c>
      <c r="M81" s="47" t="str">
        <f t="shared" si="333"/>
        <v/>
      </c>
      <c r="N81" s="47" t="str">
        <f t="shared" si="333"/>
        <v/>
      </c>
      <c r="O81" s="47" t="str">
        <f t="shared" si="333"/>
        <v/>
      </c>
      <c r="P81" s="47" t="str">
        <f t="shared" si="333"/>
        <v/>
      </c>
      <c r="Q81" s="47" t="str">
        <f t="shared" si="333"/>
        <v/>
      </c>
      <c r="R81" s="47" t="str">
        <f t="shared" si="333"/>
        <v/>
      </c>
      <c r="S81" s="47" t="str">
        <f t="shared" si="333"/>
        <v/>
      </c>
      <c r="T81" s="47" t="str">
        <f t="shared" si="333"/>
        <v/>
      </c>
      <c r="U81" s="47" t="str">
        <f t="shared" si="333"/>
        <v/>
      </c>
      <c r="V81" s="47" t="str">
        <f t="shared" si="333"/>
        <v/>
      </c>
      <c r="W81" s="47" t="str">
        <f t="shared" si="333"/>
        <v/>
      </c>
      <c r="X81" s="47" t="str">
        <f t="shared" si="333"/>
        <v/>
      </c>
      <c r="Y81" s="47" t="str">
        <f t="shared" si="333"/>
        <v/>
      </c>
      <c r="Z81" s="47" t="str">
        <f t="shared" si="333"/>
        <v/>
      </c>
      <c r="AA81" s="47" t="str">
        <f t="shared" si="333"/>
        <v/>
      </c>
      <c r="AB81" s="47" t="str">
        <f t="shared" si="333"/>
        <v/>
      </c>
      <c r="AC81" s="47" t="str">
        <f t="shared" si="333"/>
        <v/>
      </c>
      <c r="AD81" s="47" t="str">
        <f t="shared" si="333"/>
        <v/>
      </c>
      <c r="AE81" s="47" t="str">
        <f t="shared" si="333"/>
        <v/>
      </c>
      <c r="AF81" s="47" t="str">
        <f t="shared" si="333"/>
        <v/>
      </c>
      <c r="AG81" s="47" t="str">
        <f t="shared" si="333"/>
        <v/>
      </c>
      <c r="AH81" s="47" t="str">
        <f t="shared" si="333"/>
        <v/>
      </c>
      <c r="AI81" s="47" t="str">
        <f t="shared" si="333"/>
        <v/>
      </c>
      <c r="AJ81" s="47" t="str">
        <f t="shared" si="333"/>
        <v/>
      </c>
      <c r="AK81" s="47" t="str">
        <f t="shared" si="333"/>
        <v/>
      </c>
      <c r="AL81" s="47" t="str">
        <f t="shared" si="333"/>
        <v/>
      </c>
      <c r="AM81" s="47" t="str">
        <f t="shared" si="333"/>
        <v/>
      </c>
      <c r="AN81" s="47" t="str">
        <f t="shared" si="333"/>
        <v/>
      </c>
      <c r="AO81" s="47" t="str">
        <f t="shared" si="333"/>
        <v/>
      </c>
      <c r="AP81" s="47" t="str">
        <f t="shared" si="333"/>
        <v/>
      </c>
      <c r="AQ81" s="47" t="str">
        <f t="shared" si="333"/>
        <v/>
      </c>
      <c r="AR81" s="54"/>
      <c r="AS81" s="54"/>
      <c r="AT81" s="55" t="s">
        <v>648</v>
      </c>
      <c r="AU81" s="6" t="str">
        <f t="shared" ref="AU81:CE81" si="334">AU63</f>
        <v>AT</v>
      </c>
      <c r="AV81" s="6" t="str">
        <f t="shared" si="334"/>
        <v>BE</v>
      </c>
      <c r="AW81" s="6" t="str">
        <f t="shared" si="334"/>
        <v>BG</v>
      </c>
      <c r="AX81" s="6" t="str">
        <f t="shared" si="334"/>
        <v>CH</v>
      </c>
      <c r="AY81" s="6" t="str">
        <f t="shared" si="334"/>
        <v>CY</v>
      </c>
      <c r="AZ81" s="6" t="str">
        <f t="shared" si="334"/>
        <v>CZ</v>
      </c>
      <c r="BA81" s="6" t="str">
        <f t="shared" si="334"/>
        <v>DE</v>
      </c>
      <c r="BB81" s="6" t="str">
        <f t="shared" si="334"/>
        <v>DK</v>
      </c>
      <c r="BC81" s="6" t="str">
        <f t="shared" si="334"/>
        <v>EE</v>
      </c>
      <c r="BD81" s="6" t="str">
        <f t="shared" si="334"/>
        <v>EL</v>
      </c>
      <c r="BE81" s="6" t="str">
        <f t="shared" si="334"/>
        <v>ES</v>
      </c>
      <c r="BF81" s="6" t="str">
        <f t="shared" si="334"/>
        <v>FI</v>
      </c>
      <c r="BG81" s="6" t="str">
        <f t="shared" si="334"/>
        <v>FR</v>
      </c>
      <c r="BH81" s="6" t="str">
        <f t="shared" si="334"/>
        <v>HR</v>
      </c>
      <c r="BI81" s="6" t="str">
        <f t="shared" si="334"/>
        <v>HU</v>
      </c>
      <c r="BJ81" s="6" t="str">
        <f t="shared" si="334"/>
        <v>IE</v>
      </c>
      <c r="BK81" s="6" t="str">
        <f t="shared" si="334"/>
        <v>IS</v>
      </c>
      <c r="BL81" s="6" t="str">
        <f t="shared" si="334"/>
        <v>IT</v>
      </c>
      <c r="BM81" s="6" t="str">
        <f t="shared" si="334"/>
        <v>LT</v>
      </c>
      <c r="BN81" s="6" t="str">
        <f t="shared" si="334"/>
        <v>LU</v>
      </c>
      <c r="BO81" s="6" t="str">
        <f t="shared" si="334"/>
        <v>LV</v>
      </c>
      <c r="BP81" s="6" t="str">
        <f t="shared" si="334"/>
        <v>MT</v>
      </c>
      <c r="BQ81" s="6" t="str">
        <f t="shared" si="334"/>
        <v>NL</v>
      </c>
      <c r="BR81" s="6" t="str">
        <f t="shared" si="334"/>
        <v>NO</v>
      </c>
      <c r="BS81" s="6" t="str">
        <f t="shared" si="334"/>
        <v>PL</v>
      </c>
      <c r="BT81" s="6" t="str">
        <f t="shared" si="334"/>
        <v>PT</v>
      </c>
      <c r="BU81" s="6" t="str">
        <f t="shared" si="334"/>
        <v>RO</v>
      </c>
      <c r="BV81" s="6" t="str">
        <f t="shared" si="334"/>
        <v>SE</v>
      </c>
      <c r="BW81" s="6" t="str">
        <f t="shared" si="334"/>
        <v>SI</v>
      </c>
      <c r="BX81" s="6" t="str">
        <f t="shared" si="334"/>
        <v>SK</v>
      </c>
      <c r="BY81" s="6" t="str">
        <f t="shared" si="334"/>
        <v>UK</v>
      </c>
      <c r="BZ81" s="6" t="str">
        <f t="shared" si="334"/>
        <v>AL</v>
      </c>
      <c r="CA81" s="6" t="str">
        <f t="shared" si="334"/>
        <v>BA</v>
      </c>
      <c r="CB81" s="6" t="str">
        <f t="shared" si="334"/>
        <v>KS</v>
      </c>
      <c r="CC81" s="6" t="str">
        <f t="shared" si="334"/>
        <v>ME</v>
      </c>
      <c r="CD81" s="6" t="str">
        <f t="shared" si="334"/>
        <v>MK</v>
      </c>
      <c r="CE81" s="6" t="str">
        <f t="shared" si="334"/>
        <v>RS</v>
      </c>
    </row>
    <row r="82" spans="5:83">
      <c r="E82" s="43" t="s">
        <v>239</v>
      </c>
      <c r="F82" t="s">
        <v>1539</v>
      </c>
      <c r="G82" s="50">
        <v>0</v>
      </c>
      <c r="H82" s="50">
        <v>0</v>
      </c>
      <c r="I82" s="50">
        <v>0.0125</v>
      </c>
      <c r="J82" s="50">
        <v>0</v>
      </c>
      <c r="K82" s="50">
        <v>0</v>
      </c>
      <c r="L82" s="50">
        <v>0</v>
      </c>
      <c r="M82" s="50">
        <v>0.0125</v>
      </c>
      <c r="N82" s="50">
        <v>0</v>
      </c>
      <c r="O82" s="50">
        <v>0</v>
      </c>
      <c r="P82" s="50">
        <v>0</v>
      </c>
      <c r="Q82" s="50">
        <v>0.8</v>
      </c>
      <c r="R82" s="50">
        <v>0.5</v>
      </c>
      <c r="S82" s="50">
        <v>0.0125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0.8</v>
      </c>
      <c r="AG82" s="50">
        <v>0.1</v>
      </c>
      <c r="AH82" s="50">
        <v>0.5</v>
      </c>
      <c r="AI82" s="50">
        <v>0.0125</v>
      </c>
      <c r="AJ82" s="50">
        <v>0.8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4"/>
      <c r="AS82" s="54"/>
      <c r="AT82" t="s">
        <v>1330</v>
      </c>
      <c r="AU82" s="45">
        <f t="shared" ref="AU82:CE82" si="335">AU75-AU64</f>
        <v>-0.0007376</v>
      </c>
      <c r="AV82" s="45">
        <f t="shared" si="335"/>
        <v>0.000974319424183861</v>
      </c>
      <c r="AW82" s="45">
        <f t="shared" si="335"/>
        <v>0.00943896319665709</v>
      </c>
      <c r="AX82" s="45">
        <f t="shared" si="335"/>
        <v>0</v>
      </c>
      <c r="AY82" s="45">
        <f t="shared" si="335"/>
        <v>0.00169252128</v>
      </c>
      <c r="AZ82" s="45">
        <f t="shared" si="335"/>
        <v>0</v>
      </c>
      <c r="BA82" s="45">
        <f t="shared" si="335"/>
        <v>0.00391424527246245</v>
      </c>
      <c r="BB82" s="45">
        <f t="shared" si="335"/>
        <v>0</v>
      </c>
      <c r="BC82" s="45">
        <f t="shared" si="335"/>
        <v>0</v>
      </c>
      <c r="BD82" s="45">
        <f t="shared" si="335"/>
        <v>0</v>
      </c>
      <c r="BE82" s="45">
        <f t="shared" si="335"/>
        <v>0.00713037696</v>
      </c>
      <c r="BF82" s="45">
        <f t="shared" si="335"/>
        <v>-0.0010548</v>
      </c>
      <c r="BG82" s="45">
        <f t="shared" si="335"/>
        <v>0</v>
      </c>
      <c r="BH82" s="45">
        <f t="shared" si="335"/>
        <v>0</v>
      </c>
      <c r="BI82" s="45">
        <f t="shared" si="335"/>
        <v>0</v>
      </c>
      <c r="BJ82" s="45">
        <f t="shared" si="335"/>
        <v>0</v>
      </c>
      <c r="BK82" s="45">
        <f t="shared" si="335"/>
        <v>0</v>
      </c>
      <c r="BL82" s="45">
        <f t="shared" si="335"/>
        <v>0.0010275584</v>
      </c>
      <c r="BM82" s="45">
        <f t="shared" si="335"/>
        <v>0</v>
      </c>
      <c r="BN82" s="45">
        <f t="shared" si="335"/>
        <v>0</v>
      </c>
      <c r="BO82" s="45">
        <f t="shared" si="335"/>
        <v>0</v>
      </c>
      <c r="BP82" s="45">
        <f t="shared" si="335"/>
        <v>0</v>
      </c>
      <c r="BQ82" s="45">
        <f t="shared" si="335"/>
        <v>0</v>
      </c>
      <c r="BR82" s="45">
        <f t="shared" si="335"/>
        <v>0.02608896</v>
      </c>
      <c r="BS82" s="45">
        <f t="shared" si="335"/>
        <v>-0.0021512</v>
      </c>
      <c r="BT82" s="45">
        <f t="shared" si="335"/>
        <v>0</v>
      </c>
      <c r="BU82" s="45">
        <f t="shared" si="335"/>
        <v>0</v>
      </c>
      <c r="BV82" s="45">
        <f t="shared" si="335"/>
        <v>0.000107830656</v>
      </c>
      <c r="BW82" s="45">
        <f t="shared" si="335"/>
        <v>0</v>
      </c>
      <c r="BX82" s="45">
        <f t="shared" si="335"/>
        <v>0.0030328416</v>
      </c>
      <c r="BY82" s="45">
        <f t="shared" si="335"/>
        <v>0</v>
      </c>
      <c r="BZ82" s="45">
        <f t="shared" si="335"/>
        <v>0.000315676414289475</v>
      </c>
      <c r="CA82" s="45">
        <f t="shared" si="335"/>
        <v>0</v>
      </c>
      <c r="CB82" s="45">
        <f t="shared" si="335"/>
        <v>0</v>
      </c>
      <c r="CC82" s="45">
        <f t="shared" si="335"/>
        <v>0</v>
      </c>
      <c r="CD82" s="45">
        <f t="shared" si="335"/>
        <v>0</v>
      </c>
      <c r="CE82" s="45">
        <f t="shared" si="335"/>
        <v>-9.2406e-5</v>
      </c>
    </row>
    <row r="83" spans="5:83">
      <c r="E83" s="43"/>
      <c r="F83" t="s">
        <v>1540</v>
      </c>
      <c r="G83" s="50">
        <v>0</v>
      </c>
      <c r="H83" s="50">
        <v>0</v>
      </c>
      <c r="I83" s="50">
        <v>0.0933</v>
      </c>
      <c r="J83" s="50">
        <v>0.18</v>
      </c>
      <c r="K83" s="50">
        <v>0</v>
      </c>
      <c r="L83" s="50">
        <v>0</v>
      </c>
      <c r="M83" s="50">
        <v>0.0933</v>
      </c>
      <c r="N83" s="50">
        <v>0</v>
      </c>
      <c r="O83" s="50">
        <v>0.6</v>
      </c>
      <c r="P83" s="50">
        <v>0</v>
      </c>
      <c r="Q83" s="50">
        <v>0.13</v>
      </c>
      <c r="R83" s="50">
        <v>0</v>
      </c>
      <c r="S83" s="50">
        <v>0.0933</v>
      </c>
      <c r="T83" s="50">
        <v>0</v>
      </c>
      <c r="U83" s="50">
        <v>0.1</v>
      </c>
      <c r="V83" s="50">
        <v>0</v>
      </c>
      <c r="W83" s="50">
        <v>0</v>
      </c>
      <c r="X83" s="50">
        <v>0</v>
      </c>
      <c r="Y83" s="50">
        <v>0.6</v>
      </c>
      <c r="Z83" s="50">
        <v>0</v>
      </c>
      <c r="AA83" s="50">
        <v>1</v>
      </c>
      <c r="AB83" s="50">
        <v>0</v>
      </c>
      <c r="AC83" s="50">
        <v>0</v>
      </c>
      <c r="AD83" s="50">
        <v>0.1</v>
      </c>
      <c r="AE83" s="50">
        <v>0.1</v>
      </c>
      <c r="AF83" s="50">
        <v>0.13</v>
      </c>
      <c r="AG83" s="50">
        <v>0.2</v>
      </c>
      <c r="AH83" s="50">
        <v>0</v>
      </c>
      <c r="AI83" s="50">
        <v>0.0933</v>
      </c>
      <c r="AJ83" s="50">
        <v>0.13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4"/>
      <c r="AS83" s="54"/>
      <c r="AT83" t="s">
        <v>1332</v>
      </c>
      <c r="AU83" s="45">
        <f t="shared" ref="AU83:CE83" si="336">AU76-AU65</f>
        <v>0</v>
      </c>
      <c r="AV83" s="45">
        <f t="shared" si="336"/>
        <v>0</v>
      </c>
      <c r="AW83" s="45">
        <f t="shared" si="336"/>
        <v>0.00646256923478715</v>
      </c>
      <c r="AX83" s="45">
        <f t="shared" si="336"/>
        <v>0</v>
      </c>
      <c r="AY83" s="45">
        <f t="shared" si="336"/>
        <v>0</v>
      </c>
      <c r="AZ83" s="45">
        <f t="shared" si="336"/>
        <v>0</v>
      </c>
      <c r="BA83" s="45">
        <f t="shared" si="336"/>
        <v>0</v>
      </c>
      <c r="BB83" s="45">
        <f t="shared" si="336"/>
        <v>0</v>
      </c>
      <c r="BC83" s="45">
        <f t="shared" si="336"/>
        <v>0</v>
      </c>
      <c r="BD83" s="45">
        <f t="shared" si="336"/>
        <v>0</v>
      </c>
      <c r="BE83" s="45">
        <f t="shared" si="336"/>
        <v>0</v>
      </c>
      <c r="BF83" s="45">
        <f t="shared" si="336"/>
        <v>0</v>
      </c>
      <c r="BG83" s="45">
        <f t="shared" si="336"/>
        <v>0</v>
      </c>
      <c r="BH83" s="45">
        <f t="shared" si="336"/>
        <v>0</v>
      </c>
      <c r="BI83" s="45">
        <f t="shared" si="336"/>
        <v>0</v>
      </c>
      <c r="BJ83" s="45">
        <f t="shared" si="336"/>
        <v>0</v>
      </c>
      <c r="BK83" s="45">
        <f t="shared" si="336"/>
        <v>0</v>
      </c>
      <c r="BL83" s="45">
        <f t="shared" si="336"/>
        <v>0</v>
      </c>
      <c r="BM83" s="45">
        <f t="shared" si="336"/>
        <v>0</v>
      </c>
      <c r="BN83" s="45">
        <f t="shared" si="336"/>
        <v>0</v>
      </c>
      <c r="BO83" s="45">
        <f t="shared" si="336"/>
        <v>0</v>
      </c>
      <c r="BP83" s="45">
        <f t="shared" si="336"/>
        <v>0</v>
      </c>
      <c r="BQ83" s="45">
        <f t="shared" si="336"/>
        <v>0</v>
      </c>
      <c r="BR83" s="45">
        <f t="shared" si="336"/>
        <v>0</v>
      </c>
      <c r="BS83" s="45">
        <f t="shared" si="336"/>
        <v>0</v>
      </c>
      <c r="BT83" s="45">
        <f t="shared" si="336"/>
        <v>0</v>
      </c>
      <c r="BU83" s="45">
        <f t="shared" si="336"/>
        <v>0</v>
      </c>
      <c r="BV83" s="45">
        <f t="shared" si="336"/>
        <v>0</v>
      </c>
      <c r="BW83" s="45">
        <f t="shared" si="336"/>
        <v>0</v>
      </c>
      <c r="BX83" s="45">
        <f t="shared" si="336"/>
        <v>0</v>
      </c>
      <c r="BY83" s="45">
        <f t="shared" si="336"/>
        <v>0</v>
      </c>
      <c r="BZ83" s="45">
        <f t="shared" si="336"/>
        <v>0</v>
      </c>
      <c r="CA83" s="45">
        <f t="shared" si="336"/>
        <v>0</v>
      </c>
      <c r="CB83" s="45">
        <f t="shared" si="336"/>
        <v>0</v>
      </c>
      <c r="CC83" s="45">
        <f t="shared" si="336"/>
        <v>0</v>
      </c>
      <c r="CD83" s="45">
        <f t="shared" si="336"/>
        <v>0</v>
      </c>
      <c r="CE83" s="45">
        <f t="shared" si="336"/>
        <v>0</v>
      </c>
    </row>
    <row r="84" spans="5:45">
      <c r="E84" s="43"/>
      <c r="F84" t="s">
        <v>1538</v>
      </c>
      <c r="G84" s="50">
        <v>0.5</v>
      </c>
      <c r="H84" s="50">
        <v>0.15</v>
      </c>
      <c r="I84" s="50">
        <v>0.8835</v>
      </c>
      <c r="J84" s="50">
        <v>0</v>
      </c>
      <c r="K84" s="50">
        <v>0</v>
      </c>
      <c r="L84" s="50">
        <v>0.3</v>
      </c>
      <c r="M84" s="50">
        <v>0.8835</v>
      </c>
      <c r="N84" s="50">
        <v>1</v>
      </c>
      <c r="O84" s="50">
        <v>0.2</v>
      </c>
      <c r="P84" s="50">
        <v>1</v>
      </c>
      <c r="Q84" s="50">
        <v>0.052</v>
      </c>
      <c r="R84" s="50">
        <v>0.4</v>
      </c>
      <c r="S84" s="50">
        <v>0.7942</v>
      </c>
      <c r="T84" s="50">
        <v>1</v>
      </c>
      <c r="U84" s="50">
        <v>0.7</v>
      </c>
      <c r="V84" s="50">
        <v>0</v>
      </c>
      <c r="W84" s="50">
        <v>0</v>
      </c>
      <c r="X84" s="50">
        <v>0.9</v>
      </c>
      <c r="Y84" s="50">
        <v>0.2</v>
      </c>
      <c r="Z84" s="50">
        <v>0</v>
      </c>
      <c r="AA84" s="50">
        <v>0</v>
      </c>
      <c r="AB84" s="50">
        <v>0</v>
      </c>
      <c r="AC84" s="50">
        <v>1</v>
      </c>
      <c r="AD84" s="50">
        <v>0.45</v>
      </c>
      <c r="AE84" s="50">
        <v>0.6</v>
      </c>
      <c r="AF84" s="50">
        <v>0.052</v>
      </c>
      <c r="AG84" s="50">
        <v>0.4</v>
      </c>
      <c r="AH84" s="50">
        <v>0.4</v>
      </c>
      <c r="AI84" s="50">
        <v>0.8835</v>
      </c>
      <c r="AJ84" s="50">
        <v>0.052</v>
      </c>
      <c r="AK84" s="50">
        <v>0.109971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4"/>
      <c r="AS84" s="54"/>
    </row>
    <row r="85" spans="5:45">
      <c r="E85" s="43"/>
      <c r="F85" t="s">
        <v>1537</v>
      </c>
      <c r="G85" s="34">
        <f>1-G84-G83-G82</f>
        <v>0.5</v>
      </c>
      <c r="H85" s="34">
        <f t="shared" ref="H85:AQ85" si="337">1-H84-H83-H82</f>
        <v>0.85</v>
      </c>
      <c r="I85" s="34">
        <f t="shared" si="337"/>
        <v>0.0107000000000001</v>
      </c>
      <c r="J85" s="34">
        <f t="shared" si="337"/>
        <v>0.82</v>
      </c>
      <c r="K85" s="34">
        <f t="shared" si="337"/>
        <v>1</v>
      </c>
      <c r="L85" s="34">
        <f t="shared" si="337"/>
        <v>0.7</v>
      </c>
      <c r="M85" s="34">
        <f t="shared" si="337"/>
        <v>0.0107000000000001</v>
      </c>
      <c r="N85" s="34">
        <f t="shared" si="337"/>
        <v>0</v>
      </c>
      <c r="O85" s="34">
        <f t="shared" si="337"/>
        <v>0.2</v>
      </c>
      <c r="P85" s="34">
        <f t="shared" si="337"/>
        <v>0</v>
      </c>
      <c r="Q85" s="34">
        <f t="shared" si="337"/>
        <v>0.0179999999999999</v>
      </c>
      <c r="R85" s="34">
        <f t="shared" si="337"/>
        <v>0.1</v>
      </c>
      <c r="S85" s="34">
        <f t="shared" si="337"/>
        <v>0.1</v>
      </c>
      <c r="T85" s="34">
        <f t="shared" si="337"/>
        <v>0</v>
      </c>
      <c r="U85" s="34">
        <f t="shared" si="337"/>
        <v>0.2</v>
      </c>
      <c r="V85" s="34">
        <f t="shared" si="337"/>
        <v>1</v>
      </c>
      <c r="W85" s="34">
        <f t="shared" si="337"/>
        <v>1</v>
      </c>
      <c r="X85" s="34">
        <f t="shared" si="337"/>
        <v>0.1</v>
      </c>
      <c r="Y85" s="34">
        <f t="shared" si="337"/>
        <v>0.2</v>
      </c>
      <c r="Z85" s="34">
        <f t="shared" si="337"/>
        <v>1</v>
      </c>
      <c r="AA85" s="34">
        <f t="shared" si="337"/>
        <v>0</v>
      </c>
      <c r="AB85" s="34">
        <f t="shared" si="337"/>
        <v>1</v>
      </c>
      <c r="AC85" s="34">
        <f t="shared" si="337"/>
        <v>0</v>
      </c>
      <c r="AD85" s="34">
        <f t="shared" si="337"/>
        <v>0.45</v>
      </c>
      <c r="AE85" s="34">
        <f t="shared" si="337"/>
        <v>0.3</v>
      </c>
      <c r="AF85" s="34">
        <f t="shared" si="337"/>
        <v>0.0179999999999999</v>
      </c>
      <c r="AG85" s="34">
        <f t="shared" si="337"/>
        <v>0.3</v>
      </c>
      <c r="AH85" s="34">
        <f t="shared" si="337"/>
        <v>0.1</v>
      </c>
      <c r="AI85" s="34">
        <f t="shared" si="337"/>
        <v>0.0107000000000001</v>
      </c>
      <c r="AJ85" s="34">
        <f t="shared" si="337"/>
        <v>0.0179999999999999</v>
      </c>
      <c r="AK85" s="34">
        <f t="shared" si="337"/>
        <v>0.890029</v>
      </c>
      <c r="AL85" s="34">
        <f t="shared" si="337"/>
        <v>1</v>
      </c>
      <c r="AM85" s="34">
        <f t="shared" si="337"/>
        <v>1</v>
      </c>
      <c r="AN85" s="34">
        <f t="shared" si="337"/>
        <v>1</v>
      </c>
      <c r="AO85" s="34">
        <f t="shared" si="337"/>
        <v>1</v>
      </c>
      <c r="AP85" s="34">
        <f t="shared" si="337"/>
        <v>1</v>
      </c>
      <c r="AQ85" s="34">
        <f t="shared" si="337"/>
        <v>1</v>
      </c>
      <c r="AR85" s="54"/>
      <c r="AS85" s="54"/>
    </row>
    <row r="86" spans="5:45">
      <c r="E86" s="46" t="s">
        <v>192</v>
      </c>
      <c r="F86"/>
      <c r="G86" s="47" t="str">
        <f>IF(SUM(G82:G85)&lt;&gt;1,"ERROR","")</f>
        <v/>
      </c>
      <c r="H86" s="47" t="str">
        <f t="shared" ref="H86:AQ86" si="338">IF(SUM(H82:H85)&lt;&gt;1,"ERROR","")</f>
        <v/>
      </c>
      <c r="I86" s="47" t="str">
        <f t="shared" si="338"/>
        <v/>
      </c>
      <c r="J86" s="47" t="str">
        <f t="shared" si="338"/>
        <v/>
      </c>
      <c r="K86" s="47" t="str">
        <f t="shared" si="338"/>
        <v/>
      </c>
      <c r="L86" s="47" t="str">
        <f t="shared" si="338"/>
        <v/>
      </c>
      <c r="M86" s="47" t="str">
        <f t="shared" si="338"/>
        <v/>
      </c>
      <c r="N86" s="47" t="str">
        <f t="shared" si="338"/>
        <v/>
      </c>
      <c r="O86" s="47" t="str">
        <f t="shared" si="338"/>
        <v/>
      </c>
      <c r="P86" s="47" t="str">
        <f t="shared" si="338"/>
        <v/>
      </c>
      <c r="Q86" s="47" t="str">
        <f t="shared" si="338"/>
        <v/>
      </c>
      <c r="R86" s="47" t="str">
        <f t="shared" si="338"/>
        <v/>
      </c>
      <c r="S86" s="47" t="str">
        <f t="shared" si="338"/>
        <v/>
      </c>
      <c r="T86" s="47" t="str">
        <f t="shared" si="338"/>
        <v/>
      </c>
      <c r="U86" s="47" t="str">
        <f t="shared" si="338"/>
        <v/>
      </c>
      <c r="V86" s="47" t="str">
        <f t="shared" si="338"/>
        <v/>
      </c>
      <c r="W86" s="47" t="str">
        <f t="shared" si="338"/>
        <v/>
      </c>
      <c r="X86" s="47" t="str">
        <f t="shared" si="338"/>
        <v/>
      </c>
      <c r="Y86" s="47" t="str">
        <f t="shared" si="338"/>
        <v/>
      </c>
      <c r="Z86" s="47" t="str">
        <f t="shared" si="338"/>
        <v/>
      </c>
      <c r="AA86" s="47" t="str">
        <f t="shared" si="338"/>
        <v/>
      </c>
      <c r="AB86" s="47" t="str">
        <f t="shared" si="338"/>
        <v/>
      </c>
      <c r="AC86" s="47" t="str">
        <f t="shared" si="338"/>
        <v/>
      </c>
      <c r="AD86" s="47" t="str">
        <f t="shared" si="338"/>
        <v/>
      </c>
      <c r="AE86" s="47" t="str">
        <f t="shared" si="338"/>
        <v/>
      </c>
      <c r="AF86" s="47" t="str">
        <f t="shared" si="338"/>
        <v/>
      </c>
      <c r="AG86" s="47" t="str">
        <f t="shared" si="338"/>
        <v/>
      </c>
      <c r="AH86" s="47" t="str">
        <f t="shared" si="338"/>
        <v/>
      </c>
      <c r="AI86" s="47" t="str">
        <f t="shared" si="338"/>
        <v/>
      </c>
      <c r="AJ86" s="47" t="str">
        <f t="shared" si="338"/>
        <v/>
      </c>
      <c r="AK86" s="47" t="str">
        <f t="shared" si="338"/>
        <v/>
      </c>
      <c r="AL86" s="47" t="str">
        <f t="shared" si="338"/>
        <v/>
      </c>
      <c r="AM86" s="47" t="str">
        <f t="shared" si="338"/>
        <v/>
      </c>
      <c r="AN86" s="47" t="str">
        <f t="shared" si="338"/>
        <v/>
      </c>
      <c r="AO86" s="47" t="str">
        <f t="shared" si="338"/>
        <v/>
      </c>
      <c r="AP86" s="47" t="str">
        <f t="shared" si="338"/>
        <v/>
      </c>
      <c r="AQ86" s="47" t="str">
        <f t="shared" si="338"/>
        <v/>
      </c>
      <c r="AR86" s="54"/>
      <c r="AS86" s="54"/>
    </row>
    <row r="87" spans="5:45">
      <c r="E87" s="43" t="s">
        <v>237</v>
      </c>
      <c r="F87" t="s">
        <v>1539</v>
      </c>
      <c r="G87" s="50">
        <v>0</v>
      </c>
      <c r="H87" s="50">
        <v>0</v>
      </c>
      <c r="I87" s="50">
        <v>0.0125</v>
      </c>
      <c r="J87" s="50">
        <v>0</v>
      </c>
      <c r="K87" s="50">
        <v>0</v>
      </c>
      <c r="L87" s="50">
        <v>0</v>
      </c>
      <c r="M87" s="50">
        <v>0.0125</v>
      </c>
      <c r="N87" s="50">
        <v>0</v>
      </c>
      <c r="O87" s="50">
        <v>0</v>
      </c>
      <c r="P87" s="50">
        <v>0</v>
      </c>
      <c r="Q87" s="50">
        <v>0.8</v>
      </c>
      <c r="R87" s="50">
        <v>0</v>
      </c>
      <c r="S87" s="50">
        <v>0.0125</v>
      </c>
      <c r="T87" s="50">
        <v>0</v>
      </c>
      <c r="U87" s="50">
        <v>0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0.8</v>
      </c>
      <c r="AG87" s="50">
        <v>0</v>
      </c>
      <c r="AH87" s="50">
        <v>0</v>
      </c>
      <c r="AI87" s="50">
        <v>0.0125</v>
      </c>
      <c r="AJ87" s="50">
        <v>0</v>
      </c>
      <c r="AK87" s="50">
        <v>0</v>
      </c>
      <c r="AL87" s="50">
        <v>0</v>
      </c>
      <c r="AM87" s="50">
        <v>0</v>
      </c>
      <c r="AN87" s="50">
        <v>0</v>
      </c>
      <c r="AO87" s="50">
        <v>0</v>
      </c>
      <c r="AP87" s="50">
        <v>0</v>
      </c>
      <c r="AQ87" s="50">
        <v>0</v>
      </c>
      <c r="AR87" s="54"/>
      <c r="AS87" s="54"/>
    </row>
    <row r="88" spans="6:45">
      <c r="F88" t="s">
        <v>1540</v>
      </c>
      <c r="G88" s="50">
        <v>0</v>
      </c>
      <c r="H88" s="50">
        <v>0</v>
      </c>
      <c r="I88" s="50">
        <v>0.0933</v>
      </c>
      <c r="J88" s="50">
        <v>1</v>
      </c>
      <c r="K88" s="50">
        <v>0</v>
      </c>
      <c r="L88" s="50">
        <v>0</v>
      </c>
      <c r="M88" s="50">
        <v>0.0933</v>
      </c>
      <c r="N88" s="50">
        <v>0</v>
      </c>
      <c r="O88" s="50">
        <v>0.5</v>
      </c>
      <c r="P88" s="50">
        <v>0.4</v>
      </c>
      <c r="Q88" s="50">
        <v>0.13</v>
      </c>
      <c r="R88" s="50">
        <v>0</v>
      </c>
      <c r="S88" s="50">
        <v>0.0933</v>
      </c>
      <c r="T88" s="50">
        <v>1</v>
      </c>
      <c r="U88" s="50">
        <v>0</v>
      </c>
      <c r="V88" s="50">
        <v>0</v>
      </c>
      <c r="W88" s="50">
        <v>0</v>
      </c>
      <c r="X88" s="50">
        <v>0</v>
      </c>
      <c r="Y88" s="50">
        <v>0.5</v>
      </c>
      <c r="Z88" s="50">
        <v>0</v>
      </c>
      <c r="AA88" s="50">
        <v>0</v>
      </c>
      <c r="AB88" s="50">
        <v>0</v>
      </c>
      <c r="AC88" s="50">
        <v>0</v>
      </c>
      <c r="AD88" s="50">
        <v>0.1</v>
      </c>
      <c r="AE88" s="50">
        <v>0.1</v>
      </c>
      <c r="AF88" s="50">
        <v>0.13</v>
      </c>
      <c r="AG88" s="50">
        <v>0.2</v>
      </c>
      <c r="AH88" s="50">
        <v>0</v>
      </c>
      <c r="AI88" s="50">
        <v>0.0933</v>
      </c>
      <c r="AJ88" s="50">
        <v>0</v>
      </c>
      <c r="AK88" s="50">
        <v>0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4"/>
      <c r="AS88" s="54"/>
    </row>
    <row r="89" spans="5:45">
      <c r="E89" s="43"/>
      <c r="F89" t="s">
        <v>1538</v>
      </c>
      <c r="G89" s="50">
        <v>0.5</v>
      </c>
      <c r="H89" s="50">
        <v>0.2</v>
      </c>
      <c r="I89" s="50">
        <v>0.8835</v>
      </c>
      <c r="J89" s="50">
        <v>0</v>
      </c>
      <c r="K89" s="50">
        <v>0</v>
      </c>
      <c r="L89" s="50">
        <v>0</v>
      </c>
      <c r="M89" s="50">
        <v>0.8835</v>
      </c>
      <c r="N89" s="50">
        <v>1</v>
      </c>
      <c r="O89" s="50">
        <v>0.5</v>
      </c>
      <c r="P89" s="50">
        <v>0.6</v>
      </c>
      <c r="Q89" s="50">
        <v>0.052</v>
      </c>
      <c r="R89" s="50">
        <v>0.9</v>
      </c>
      <c r="S89" s="50">
        <v>0.8835</v>
      </c>
      <c r="T89" s="50">
        <v>0</v>
      </c>
      <c r="U89" s="50">
        <v>0</v>
      </c>
      <c r="V89" s="50">
        <v>0</v>
      </c>
      <c r="W89" s="50">
        <v>0</v>
      </c>
      <c r="X89" s="50">
        <v>0.9</v>
      </c>
      <c r="Y89" s="50">
        <v>0.5</v>
      </c>
      <c r="Z89" s="50">
        <v>0</v>
      </c>
      <c r="AA89" s="50">
        <v>0</v>
      </c>
      <c r="AB89" s="50">
        <v>0</v>
      </c>
      <c r="AC89" s="50">
        <v>0</v>
      </c>
      <c r="AD89" s="50">
        <v>0.9</v>
      </c>
      <c r="AE89" s="50">
        <v>0.5</v>
      </c>
      <c r="AF89" s="50">
        <v>0.052</v>
      </c>
      <c r="AG89" s="50">
        <v>0.3</v>
      </c>
      <c r="AH89" s="50">
        <v>0.9</v>
      </c>
      <c r="AI89" s="50">
        <v>0.8835</v>
      </c>
      <c r="AJ89" s="50">
        <v>0</v>
      </c>
      <c r="AK89" s="50">
        <v>0.109971</v>
      </c>
      <c r="AL89" s="50">
        <v>0</v>
      </c>
      <c r="AM89" s="50">
        <v>0</v>
      </c>
      <c r="AN89" s="50">
        <v>0</v>
      </c>
      <c r="AO89" s="50">
        <v>0</v>
      </c>
      <c r="AP89" s="50">
        <v>0</v>
      </c>
      <c r="AQ89" s="50">
        <v>0</v>
      </c>
      <c r="AR89" s="54"/>
      <c r="AS89" s="54"/>
    </row>
    <row r="90" spans="5:45">
      <c r="E90" s="43"/>
      <c r="F90" t="s">
        <v>1537</v>
      </c>
      <c r="G90" s="34">
        <f>1-G89-G88-G87</f>
        <v>0.5</v>
      </c>
      <c r="H90" s="34">
        <f t="shared" ref="H90:AQ90" si="339">1-H89-H88-H87</f>
        <v>0.8</v>
      </c>
      <c r="I90" s="34">
        <f t="shared" si="339"/>
        <v>0.0107000000000001</v>
      </c>
      <c r="J90" s="34">
        <f t="shared" si="339"/>
        <v>0</v>
      </c>
      <c r="K90" s="34">
        <f t="shared" si="339"/>
        <v>1</v>
      </c>
      <c r="L90" s="34">
        <f t="shared" si="339"/>
        <v>1</v>
      </c>
      <c r="M90" s="34">
        <f t="shared" si="339"/>
        <v>0.0107000000000001</v>
      </c>
      <c r="N90" s="34">
        <f t="shared" si="339"/>
        <v>0</v>
      </c>
      <c r="O90" s="34">
        <f t="shared" si="339"/>
        <v>0</v>
      </c>
      <c r="P90" s="34">
        <f t="shared" si="339"/>
        <v>0</v>
      </c>
      <c r="Q90" s="34">
        <f t="shared" si="339"/>
        <v>0.0179999999999999</v>
      </c>
      <c r="R90" s="34">
        <f t="shared" si="339"/>
        <v>0.1</v>
      </c>
      <c r="S90" s="34">
        <f t="shared" si="339"/>
        <v>0.0107000000000001</v>
      </c>
      <c r="T90" s="34">
        <f t="shared" si="339"/>
        <v>0</v>
      </c>
      <c r="U90" s="34">
        <f t="shared" si="339"/>
        <v>1</v>
      </c>
      <c r="V90" s="34">
        <f t="shared" si="339"/>
        <v>1</v>
      </c>
      <c r="W90" s="34">
        <f t="shared" si="339"/>
        <v>1</v>
      </c>
      <c r="X90" s="34">
        <f t="shared" si="339"/>
        <v>0.1</v>
      </c>
      <c r="Y90" s="34">
        <f t="shared" si="339"/>
        <v>0</v>
      </c>
      <c r="Z90" s="34">
        <f t="shared" si="339"/>
        <v>1</v>
      </c>
      <c r="AA90" s="34">
        <f t="shared" si="339"/>
        <v>1</v>
      </c>
      <c r="AB90" s="34">
        <f t="shared" si="339"/>
        <v>1</v>
      </c>
      <c r="AC90" s="34">
        <f t="shared" si="339"/>
        <v>1</v>
      </c>
      <c r="AD90" s="34">
        <f t="shared" si="339"/>
        <v>-2.77555756156289e-17</v>
      </c>
      <c r="AE90" s="34">
        <f t="shared" si="339"/>
        <v>0.4</v>
      </c>
      <c r="AF90" s="34">
        <f t="shared" si="339"/>
        <v>0.0179999999999999</v>
      </c>
      <c r="AG90" s="34">
        <f t="shared" si="339"/>
        <v>0.5</v>
      </c>
      <c r="AH90" s="34">
        <f t="shared" si="339"/>
        <v>0.1</v>
      </c>
      <c r="AI90" s="34">
        <f t="shared" si="339"/>
        <v>0.0107000000000001</v>
      </c>
      <c r="AJ90" s="34">
        <f t="shared" si="339"/>
        <v>1</v>
      </c>
      <c r="AK90" s="34">
        <f t="shared" si="339"/>
        <v>0.890029</v>
      </c>
      <c r="AL90" s="34">
        <f t="shared" si="339"/>
        <v>1</v>
      </c>
      <c r="AM90" s="34">
        <f t="shared" si="339"/>
        <v>1</v>
      </c>
      <c r="AN90" s="34">
        <f t="shared" si="339"/>
        <v>1</v>
      </c>
      <c r="AO90" s="34">
        <f t="shared" si="339"/>
        <v>1</v>
      </c>
      <c r="AP90" s="34">
        <f t="shared" si="339"/>
        <v>1</v>
      </c>
      <c r="AQ90" s="34">
        <f t="shared" si="339"/>
        <v>1</v>
      </c>
      <c r="AR90" s="54"/>
      <c r="AS90" s="54"/>
    </row>
    <row r="91" spans="5:45">
      <c r="E91" s="46" t="s">
        <v>192</v>
      </c>
      <c r="F91"/>
      <c r="G91" s="47" t="str">
        <f>IF(SUM(G87:G90)&lt;&gt;1,"ERROR","")</f>
        <v/>
      </c>
      <c r="H91" s="47" t="str">
        <f t="shared" ref="H91:AQ91" si="340">IF(SUM(H87:H90)&lt;&gt;1,"ERROR","")</f>
        <v/>
      </c>
      <c r="I91" s="47" t="str">
        <f t="shared" si="340"/>
        <v/>
      </c>
      <c r="J91" s="47" t="str">
        <f t="shared" si="340"/>
        <v/>
      </c>
      <c r="K91" s="47" t="str">
        <f t="shared" si="340"/>
        <v/>
      </c>
      <c r="L91" s="47" t="str">
        <f t="shared" si="340"/>
        <v/>
      </c>
      <c r="M91" s="47" t="str">
        <f t="shared" si="340"/>
        <v/>
      </c>
      <c r="N91" s="47" t="str">
        <f t="shared" si="340"/>
        <v/>
      </c>
      <c r="O91" s="47" t="str">
        <f t="shared" si="340"/>
        <v/>
      </c>
      <c r="P91" s="47" t="str">
        <f t="shared" si="340"/>
        <v/>
      </c>
      <c r="Q91" s="47" t="str">
        <f t="shared" si="340"/>
        <v/>
      </c>
      <c r="R91" s="47" t="str">
        <f t="shared" si="340"/>
        <v/>
      </c>
      <c r="S91" s="47" t="str">
        <f t="shared" si="340"/>
        <v/>
      </c>
      <c r="T91" s="47" t="str">
        <f t="shared" si="340"/>
        <v/>
      </c>
      <c r="U91" s="47" t="str">
        <f t="shared" si="340"/>
        <v/>
      </c>
      <c r="V91" s="47" t="str">
        <f t="shared" si="340"/>
        <v/>
      </c>
      <c r="W91" s="47" t="str">
        <f t="shared" si="340"/>
        <v/>
      </c>
      <c r="X91" s="47" t="str">
        <f t="shared" si="340"/>
        <v/>
      </c>
      <c r="Y91" s="47" t="str">
        <f t="shared" si="340"/>
        <v/>
      </c>
      <c r="Z91" s="47" t="str">
        <f t="shared" si="340"/>
        <v/>
      </c>
      <c r="AA91" s="47" t="str">
        <f t="shared" si="340"/>
        <v/>
      </c>
      <c r="AB91" s="47" t="str">
        <f t="shared" si="340"/>
        <v/>
      </c>
      <c r="AC91" s="47" t="str">
        <f t="shared" si="340"/>
        <v/>
      </c>
      <c r="AD91" s="47" t="str">
        <f t="shared" si="340"/>
        <v/>
      </c>
      <c r="AE91" s="47" t="str">
        <f t="shared" si="340"/>
        <v/>
      </c>
      <c r="AF91" s="47" t="str">
        <f t="shared" si="340"/>
        <v/>
      </c>
      <c r="AG91" s="47" t="str">
        <f t="shared" si="340"/>
        <v/>
      </c>
      <c r="AH91" s="47" t="str">
        <f t="shared" si="340"/>
        <v/>
      </c>
      <c r="AI91" s="47" t="str">
        <f t="shared" si="340"/>
        <v/>
      </c>
      <c r="AJ91" s="47" t="str">
        <f t="shared" si="340"/>
        <v/>
      </c>
      <c r="AK91" s="47" t="str">
        <f t="shared" si="340"/>
        <v/>
      </c>
      <c r="AL91" s="47" t="str">
        <f t="shared" si="340"/>
        <v/>
      </c>
      <c r="AM91" s="47" t="str">
        <f t="shared" si="340"/>
        <v/>
      </c>
      <c r="AN91" s="47" t="str">
        <f t="shared" si="340"/>
        <v/>
      </c>
      <c r="AO91" s="47" t="str">
        <f t="shared" si="340"/>
        <v/>
      </c>
      <c r="AP91" s="47" t="str">
        <f t="shared" si="340"/>
        <v/>
      </c>
      <c r="AQ91" s="47" t="str">
        <f t="shared" si="340"/>
        <v/>
      </c>
      <c r="AR91" s="54"/>
      <c r="AS91" s="54"/>
    </row>
    <row r="92" spans="5:45">
      <c r="E92" s="43" t="s">
        <v>248</v>
      </c>
      <c r="F92" t="s">
        <v>1538</v>
      </c>
      <c r="G92" s="50">
        <v>0</v>
      </c>
      <c r="H92" s="50">
        <v>0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0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0">
        <v>0.3</v>
      </c>
      <c r="AH92" s="50">
        <v>0</v>
      </c>
      <c r="AI92" s="50">
        <v>0</v>
      </c>
      <c r="AJ92" s="50">
        <v>0</v>
      </c>
      <c r="AK92" s="50">
        <v>0</v>
      </c>
      <c r="AL92" s="50">
        <v>0</v>
      </c>
      <c r="AM92" s="50">
        <v>0</v>
      </c>
      <c r="AN92" s="50">
        <v>0</v>
      </c>
      <c r="AO92" s="50">
        <v>0</v>
      </c>
      <c r="AP92" s="50">
        <v>0</v>
      </c>
      <c r="AQ92" s="50">
        <v>0</v>
      </c>
      <c r="AR92" s="54"/>
      <c r="AS92" s="54"/>
    </row>
    <row r="93" spans="5:45">
      <c r="E93" s="43"/>
      <c r="F93" t="s">
        <v>1537</v>
      </c>
      <c r="G93" s="34">
        <f>1-G92</f>
        <v>1</v>
      </c>
      <c r="H93" s="34">
        <f t="shared" ref="H93:AQ93" si="341">1-H92</f>
        <v>1</v>
      </c>
      <c r="I93" s="34">
        <f t="shared" si="341"/>
        <v>1</v>
      </c>
      <c r="J93" s="34">
        <f t="shared" si="341"/>
        <v>1</v>
      </c>
      <c r="K93" s="34">
        <f t="shared" si="341"/>
        <v>1</v>
      </c>
      <c r="L93" s="34">
        <f t="shared" si="341"/>
        <v>1</v>
      </c>
      <c r="M93" s="34">
        <f t="shared" si="341"/>
        <v>1</v>
      </c>
      <c r="N93" s="34">
        <f t="shared" si="341"/>
        <v>1</v>
      </c>
      <c r="O93" s="34">
        <f t="shared" si="341"/>
        <v>1</v>
      </c>
      <c r="P93" s="34">
        <f t="shared" si="341"/>
        <v>1</v>
      </c>
      <c r="Q93" s="34">
        <f t="shared" si="341"/>
        <v>1</v>
      </c>
      <c r="R93" s="34">
        <f t="shared" si="341"/>
        <v>1</v>
      </c>
      <c r="S93" s="34">
        <f t="shared" si="341"/>
        <v>1</v>
      </c>
      <c r="T93" s="34">
        <f t="shared" si="341"/>
        <v>1</v>
      </c>
      <c r="U93" s="34">
        <f t="shared" si="341"/>
        <v>1</v>
      </c>
      <c r="V93" s="34">
        <f t="shared" si="341"/>
        <v>1</v>
      </c>
      <c r="W93" s="34">
        <f t="shared" si="341"/>
        <v>1</v>
      </c>
      <c r="X93" s="34">
        <f t="shared" si="341"/>
        <v>1</v>
      </c>
      <c r="Y93" s="34">
        <f t="shared" si="341"/>
        <v>1</v>
      </c>
      <c r="Z93" s="34">
        <f t="shared" si="341"/>
        <v>1</v>
      </c>
      <c r="AA93" s="34">
        <f t="shared" si="341"/>
        <v>1</v>
      </c>
      <c r="AB93" s="34">
        <f t="shared" si="341"/>
        <v>1</v>
      </c>
      <c r="AC93" s="34">
        <f t="shared" si="341"/>
        <v>1</v>
      </c>
      <c r="AD93" s="34">
        <f t="shared" si="341"/>
        <v>1</v>
      </c>
      <c r="AE93" s="34">
        <f t="shared" si="341"/>
        <v>1</v>
      </c>
      <c r="AF93" s="34">
        <f t="shared" si="341"/>
        <v>1</v>
      </c>
      <c r="AG93" s="34">
        <f t="shared" si="341"/>
        <v>0.7</v>
      </c>
      <c r="AH93" s="34">
        <f t="shared" si="341"/>
        <v>1</v>
      </c>
      <c r="AI93" s="34">
        <f t="shared" si="341"/>
        <v>1</v>
      </c>
      <c r="AJ93" s="34">
        <f t="shared" si="341"/>
        <v>1</v>
      </c>
      <c r="AK93" s="34">
        <f t="shared" si="341"/>
        <v>1</v>
      </c>
      <c r="AL93" s="34">
        <f t="shared" si="341"/>
        <v>1</v>
      </c>
      <c r="AM93" s="34">
        <f t="shared" si="341"/>
        <v>1</v>
      </c>
      <c r="AN93" s="34">
        <f t="shared" si="341"/>
        <v>1</v>
      </c>
      <c r="AO93" s="34">
        <f t="shared" si="341"/>
        <v>1</v>
      </c>
      <c r="AP93" s="34">
        <f t="shared" si="341"/>
        <v>1</v>
      </c>
      <c r="AQ93" s="34">
        <f t="shared" si="341"/>
        <v>1</v>
      </c>
      <c r="AR93" s="54"/>
      <c r="AS93" s="54"/>
    </row>
    <row r="94" spans="5:45">
      <c r="E94" s="46" t="s">
        <v>192</v>
      </c>
      <c r="F94"/>
      <c r="G94" s="47" t="str">
        <f>IF(SUM(G92:G93)&lt;&gt;1,"ERROR","")</f>
        <v/>
      </c>
      <c r="H94" s="47" t="str">
        <f t="shared" ref="H94:AQ94" si="342">IF(SUM(H92:H93)&lt;&gt;1,"ERROR","")</f>
        <v/>
      </c>
      <c r="I94" s="47" t="str">
        <f t="shared" si="342"/>
        <v/>
      </c>
      <c r="J94" s="47" t="str">
        <f t="shared" si="342"/>
        <v/>
      </c>
      <c r="K94" s="47" t="str">
        <f t="shared" si="342"/>
        <v/>
      </c>
      <c r="L94" s="47" t="str">
        <f t="shared" si="342"/>
        <v/>
      </c>
      <c r="M94" s="47" t="str">
        <f t="shared" si="342"/>
        <v/>
      </c>
      <c r="N94" s="47" t="str">
        <f t="shared" si="342"/>
        <v/>
      </c>
      <c r="O94" s="47" t="str">
        <f t="shared" si="342"/>
        <v/>
      </c>
      <c r="P94" s="47" t="str">
        <f t="shared" si="342"/>
        <v/>
      </c>
      <c r="Q94" s="47" t="str">
        <f t="shared" si="342"/>
        <v/>
      </c>
      <c r="R94" s="47" t="str">
        <f t="shared" si="342"/>
        <v/>
      </c>
      <c r="S94" s="47" t="str">
        <f t="shared" si="342"/>
        <v/>
      </c>
      <c r="T94" s="47" t="str">
        <f t="shared" si="342"/>
        <v/>
      </c>
      <c r="U94" s="47" t="str">
        <f t="shared" si="342"/>
        <v/>
      </c>
      <c r="V94" s="47" t="str">
        <f t="shared" si="342"/>
        <v/>
      </c>
      <c r="W94" s="47" t="str">
        <f t="shared" si="342"/>
        <v/>
      </c>
      <c r="X94" s="47" t="str">
        <f t="shared" si="342"/>
        <v/>
      </c>
      <c r="Y94" s="47" t="str">
        <f t="shared" si="342"/>
        <v/>
      </c>
      <c r="Z94" s="47" t="str">
        <f t="shared" si="342"/>
        <v/>
      </c>
      <c r="AA94" s="47" t="str">
        <f t="shared" si="342"/>
        <v/>
      </c>
      <c r="AB94" s="47" t="str">
        <f t="shared" si="342"/>
        <v/>
      </c>
      <c r="AC94" s="47" t="str">
        <f t="shared" si="342"/>
        <v/>
      </c>
      <c r="AD94" s="47" t="str">
        <f t="shared" si="342"/>
        <v/>
      </c>
      <c r="AE94" s="47" t="str">
        <f t="shared" si="342"/>
        <v/>
      </c>
      <c r="AF94" s="47" t="str">
        <f t="shared" si="342"/>
        <v/>
      </c>
      <c r="AG94" s="47" t="str">
        <f t="shared" si="342"/>
        <v/>
      </c>
      <c r="AH94" s="47" t="str">
        <f t="shared" si="342"/>
        <v/>
      </c>
      <c r="AI94" s="47" t="str">
        <f t="shared" si="342"/>
        <v/>
      </c>
      <c r="AJ94" s="47" t="str">
        <f t="shared" si="342"/>
        <v/>
      </c>
      <c r="AK94" s="47" t="str">
        <f t="shared" si="342"/>
        <v/>
      </c>
      <c r="AL94" s="47" t="str">
        <f t="shared" si="342"/>
        <v/>
      </c>
      <c r="AM94" s="47" t="str">
        <f t="shared" si="342"/>
        <v/>
      </c>
      <c r="AN94" s="47" t="str">
        <f t="shared" si="342"/>
        <v/>
      </c>
      <c r="AO94" s="47" t="str">
        <f t="shared" si="342"/>
        <v/>
      </c>
      <c r="AP94" s="47" t="str">
        <f t="shared" si="342"/>
        <v/>
      </c>
      <c r="AQ94" s="47" t="str">
        <f t="shared" si="342"/>
        <v/>
      </c>
      <c r="AR94" s="54"/>
      <c r="AS94" s="54"/>
    </row>
    <row r="95" spans="5:45">
      <c r="E95" s="43" t="s">
        <v>235</v>
      </c>
      <c r="F95" t="s">
        <v>1539</v>
      </c>
      <c r="G95" s="50">
        <v>0</v>
      </c>
      <c r="H95" s="50">
        <v>0</v>
      </c>
      <c r="I95" s="50">
        <v>0.2</v>
      </c>
      <c r="J95" s="50">
        <v>0</v>
      </c>
      <c r="K95" s="50">
        <v>0</v>
      </c>
      <c r="L95" s="50">
        <v>0.8</v>
      </c>
      <c r="M95" s="50">
        <v>0.01</v>
      </c>
      <c r="N95" s="50">
        <v>0</v>
      </c>
      <c r="O95" s="50">
        <v>0</v>
      </c>
      <c r="P95" s="50">
        <v>0</v>
      </c>
      <c r="Q95" s="50">
        <v>0.8</v>
      </c>
      <c r="R95" s="50">
        <v>0.5</v>
      </c>
      <c r="S95" s="50">
        <v>0.01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0.8</v>
      </c>
      <c r="AG95" s="50">
        <v>0.5</v>
      </c>
      <c r="AH95" s="50">
        <v>0.5</v>
      </c>
      <c r="AI95" s="50">
        <v>0.0125</v>
      </c>
      <c r="AJ95" s="50">
        <v>0</v>
      </c>
      <c r="AK95" s="50">
        <v>0</v>
      </c>
      <c r="AL95" s="50">
        <v>0</v>
      </c>
      <c r="AM95" s="50">
        <v>0</v>
      </c>
      <c r="AN95" s="50">
        <v>0</v>
      </c>
      <c r="AO95" s="50">
        <v>0</v>
      </c>
      <c r="AP95" s="50">
        <v>0</v>
      </c>
      <c r="AQ95" s="50">
        <v>0</v>
      </c>
      <c r="AR95" s="54"/>
      <c r="AS95" s="54"/>
    </row>
    <row r="96" spans="5:45">
      <c r="E96" s="43"/>
      <c r="F96" t="s">
        <v>1540</v>
      </c>
      <c r="G96" s="50">
        <v>1</v>
      </c>
      <c r="H96" s="50">
        <v>0</v>
      </c>
      <c r="I96" s="50">
        <v>0.2</v>
      </c>
      <c r="J96" s="50">
        <v>0.673</v>
      </c>
      <c r="K96" s="50">
        <v>0</v>
      </c>
      <c r="L96" s="50">
        <v>0.13</v>
      </c>
      <c r="M96" s="50">
        <v>0.2</v>
      </c>
      <c r="N96" s="50">
        <v>0</v>
      </c>
      <c r="O96" s="50">
        <v>0</v>
      </c>
      <c r="P96" s="50">
        <v>0</v>
      </c>
      <c r="Q96" s="50">
        <v>0.13</v>
      </c>
      <c r="R96" s="50">
        <v>0</v>
      </c>
      <c r="S96" s="50">
        <v>0.2</v>
      </c>
      <c r="T96" s="50">
        <v>1</v>
      </c>
      <c r="U96" s="50">
        <v>0</v>
      </c>
      <c r="V96" s="50">
        <v>0</v>
      </c>
      <c r="W96" s="50">
        <v>1</v>
      </c>
      <c r="X96" s="50">
        <v>0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0.1</v>
      </c>
      <c r="AE96" s="50">
        <v>0</v>
      </c>
      <c r="AF96" s="50">
        <v>0.13</v>
      </c>
      <c r="AG96" s="50">
        <v>0.4</v>
      </c>
      <c r="AH96" s="50">
        <v>0</v>
      </c>
      <c r="AI96" s="50">
        <v>0.0933</v>
      </c>
      <c r="AJ96" s="50">
        <v>0</v>
      </c>
      <c r="AK96" s="50">
        <v>0</v>
      </c>
      <c r="AL96" s="50">
        <v>0</v>
      </c>
      <c r="AM96" s="50">
        <v>0</v>
      </c>
      <c r="AN96" s="50">
        <v>0</v>
      </c>
      <c r="AO96" s="50">
        <v>0</v>
      </c>
      <c r="AP96" s="50">
        <v>0</v>
      </c>
      <c r="AQ96" s="50">
        <v>0</v>
      </c>
      <c r="AR96" s="54"/>
      <c r="AS96" s="54"/>
    </row>
    <row r="97" spans="5:45">
      <c r="E97" s="43"/>
      <c r="F97" t="s">
        <v>1538</v>
      </c>
      <c r="G97" s="50">
        <v>0</v>
      </c>
      <c r="H97" s="50">
        <v>0</v>
      </c>
      <c r="I97" s="50">
        <v>0.4</v>
      </c>
      <c r="J97" s="50">
        <v>0.164</v>
      </c>
      <c r="K97" s="50">
        <v>0</v>
      </c>
      <c r="L97" s="50">
        <v>0.052</v>
      </c>
      <c r="M97" s="50">
        <v>0.59</v>
      </c>
      <c r="N97" s="50">
        <v>1</v>
      </c>
      <c r="O97" s="50">
        <v>0</v>
      </c>
      <c r="P97" s="50">
        <v>0</v>
      </c>
      <c r="Q97" s="50">
        <v>0.052</v>
      </c>
      <c r="R97" s="50">
        <v>0.5</v>
      </c>
      <c r="S97" s="50">
        <v>0.59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1</v>
      </c>
      <c r="AD97" s="50">
        <v>0.9</v>
      </c>
      <c r="AE97" s="50">
        <v>0</v>
      </c>
      <c r="AF97" s="50">
        <v>0.052</v>
      </c>
      <c r="AG97" s="50">
        <v>0</v>
      </c>
      <c r="AH97" s="50">
        <v>0.5</v>
      </c>
      <c r="AI97" s="50">
        <v>0.8835</v>
      </c>
      <c r="AJ97" s="50">
        <v>0</v>
      </c>
      <c r="AK97" s="50">
        <v>0.109971</v>
      </c>
      <c r="AL97" s="50">
        <v>0</v>
      </c>
      <c r="AM97" s="50">
        <v>0</v>
      </c>
      <c r="AN97" s="50">
        <v>0</v>
      </c>
      <c r="AO97" s="50">
        <v>0</v>
      </c>
      <c r="AP97" s="50">
        <v>1</v>
      </c>
      <c r="AQ97" s="50">
        <v>0</v>
      </c>
      <c r="AR97" s="54"/>
      <c r="AS97" s="54"/>
    </row>
    <row r="98" spans="5:45">
      <c r="E98" s="43"/>
      <c r="F98" t="s">
        <v>1537</v>
      </c>
      <c r="G98" s="34">
        <f>1-G97-G96-G95</f>
        <v>0</v>
      </c>
      <c r="H98" s="34">
        <f t="shared" ref="H98:AQ98" si="343">1-H97-H96-H95</f>
        <v>1</v>
      </c>
      <c r="I98" s="34">
        <f t="shared" si="343"/>
        <v>0.2</v>
      </c>
      <c r="J98" s="34">
        <f t="shared" si="343"/>
        <v>0.163</v>
      </c>
      <c r="K98" s="34">
        <f t="shared" si="343"/>
        <v>1</v>
      </c>
      <c r="L98" s="34">
        <f t="shared" si="343"/>
        <v>0.0179999999999999</v>
      </c>
      <c r="M98" s="34">
        <f t="shared" si="343"/>
        <v>0.2</v>
      </c>
      <c r="N98" s="34">
        <f t="shared" si="343"/>
        <v>0</v>
      </c>
      <c r="O98" s="34">
        <f t="shared" si="343"/>
        <v>1</v>
      </c>
      <c r="P98" s="34">
        <f t="shared" si="343"/>
        <v>1</v>
      </c>
      <c r="Q98" s="34">
        <f t="shared" si="343"/>
        <v>0.0179999999999999</v>
      </c>
      <c r="R98" s="34">
        <f t="shared" si="343"/>
        <v>0</v>
      </c>
      <c r="S98" s="34">
        <f t="shared" si="343"/>
        <v>0.2</v>
      </c>
      <c r="T98" s="34">
        <f t="shared" si="343"/>
        <v>0</v>
      </c>
      <c r="U98" s="34">
        <f t="shared" si="343"/>
        <v>1</v>
      </c>
      <c r="V98" s="34">
        <f t="shared" si="343"/>
        <v>1</v>
      </c>
      <c r="W98" s="34">
        <f t="shared" si="343"/>
        <v>0</v>
      </c>
      <c r="X98" s="34">
        <f t="shared" si="343"/>
        <v>1</v>
      </c>
      <c r="Y98" s="34">
        <f t="shared" si="343"/>
        <v>1</v>
      </c>
      <c r="Z98" s="34">
        <f t="shared" si="343"/>
        <v>1</v>
      </c>
      <c r="AA98" s="34">
        <f t="shared" si="343"/>
        <v>1</v>
      </c>
      <c r="AB98" s="34">
        <f t="shared" si="343"/>
        <v>1</v>
      </c>
      <c r="AC98" s="34">
        <f t="shared" si="343"/>
        <v>0</v>
      </c>
      <c r="AD98" s="34">
        <f t="shared" si="343"/>
        <v>-2.77555756156289e-17</v>
      </c>
      <c r="AE98" s="34">
        <f t="shared" si="343"/>
        <v>1</v>
      </c>
      <c r="AF98" s="34">
        <f t="shared" si="343"/>
        <v>0.0179999999999999</v>
      </c>
      <c r="AG98" s="34">
        <f t="shared" si="343"/>
        <v>0.1</v>
      </c>
      <c r="AH98" s="34">
        <f t="shared" si="343"/>
        <v>0</v>
      </c>
      <c r="AI98" s="34">
        <f t="shared" si="343"/>
        <v>0.0107000000000001</v>
      </c>
      <c r="AJ98" s="34">
        <f t="shared" si="343"/>
        <v>1</v>
      </c>
      <c r="AK98" s="34">
        <f t="shared" si="343"/>
        <v>0.890029</v>
      </c>
      <c r="AL98" s="34">
        <f t="shared" si="343"/>
        <v>1</v>
      </c>
      <c r="AM98" s="34">
        <f t="shared" si="343"/>
        <v>1</v>
      </c>
      <c r="AN98" s="34">
        <f t="shared" si="343"/>
        <v>1</v>
      </c>
      <c r="AO98" s="34">
        <f t="shared" si="343"/>
        <v>1</v>
      </c>
      <c r="AP98" s="34">
        <f t="shared" si="343"/>
        <v>0</v>
      </c>
      <c r="AQ98" s="34">
        <f t="shared" si="343"/>
        <v>1</v>
      </c>
      <c r="AR98" s="54"/>
      <c r="AS98" s="54"/>
    </row>
    <row r="99" spans="5:45">
      <c r="E99" s="46" t="s">
        <v>192</v>
      </c>
      <c r="F99"/>
      <c r="G99" s="47" t="str">
        <f>IF(SUM(G95:G98)&lt;&gt;1,"ERROR","")</f>
        <v/>
      </c>
      <c r="H99" s="47" t="str">
        <f t="shared" ref="H99:AQ99" si="344">IF(SUM(H95:H98)&lt;&gt;1,"ERROR","")</f>
        <v/>
      </c>
      <c r="I99" s="47" t="str">
        <f t="shared" si="344"/>
        <v/>
      </c>
      <c r="J99" s="47" t="str">
        <f t="shared" si="344"/>
        <v/>
      </c>
      <c r="K99" s="47" t="str">
        <f t="shared" si="344"/>
        <v/>
      </c>
      <c r="L99" s="47" t="str">
        <f t="shared" si="344"/>
        <v/>
      </c>
      <c r="M99" s="47" t="str">
        <f t="shared" si="344"/>
        <v/>
      </c>
      <c r="N99" s="47" t="str">
        <f t="shared" si="344"/>
        <v/>
      </c>
      <c r="O99" s="47" t="str">
        <f t="shared" si="344"/>
        <v/>
      </c>
      <c r="P99" s="47" t="str">
        <f t="shared" si="344"/>
        <v/>
      </c>
      <c r="Q99" s="47" t="str">
        <f t="shared" si="344"/>
        <v/>
      </c>
      <c r="R99" s="47" t="str">
        <f t="shared" si="344"/>
        <v/>
      </c>
      <c r="S99" s="47" t="str">
        <f t="shared" si="344"/>
        <v/>
      </c>
      <c r="T99" s="47" t="str">
        <f t="shared" si="344"/>
        <v/>
      </c>
      <c r="U99" s="47" t="str">
        <f t="shared" si="344"/>
        <v/>
      </c>
      <c r="V99" s="47" t="str">
        <f t="shared" si="344"/>
        <v/>
      </c>
      <c r="W99" s="47" t="str">
        <f t="shared" si="344"/>
        <v/>
      </c>
      <c r="X99" s="47" t="str">
        <f t="shared" si="344"/>
        <v/>
      </c>
      <c r="Y99" s="47" t="str">
        <f t="shared" si="344"/>
        <v/>
      </c>
      <c r="Z99" s="47" t="str">
        <f t="shared" si="344"/>
        <v/>
      </c>
      <c r="AA99" s="47" t="str">
        <f t="shared" si="344"/>
        <v/>
      </c>
      <c r="AB99" s="47" t="str">
        <f t="shared" si="344"/>
        <v/>
      </c>
      <c r="AC99" s="47" t="str">
        <f t="shared" si="344"/>
        <v/>
      </c>
      <c r="AD99" s="47" t="str">
        <f t="shared" si="344"/>
        <v/>
      </c>
      <c r="AE99" s="47" t="str">
        <f t="shared" si="344"/>
        <v/>
      </c>
      <c r="AF99" s="47" t="str">
        <f t="shared" si="344"/>
        <v/>
      </c>
      <c r="AG99" s="47" t="str">
        <f t="shared" si="344"/>
        <v/>
      </c>
      <c r="AH99" s="47" t="str">
        <f t="shared" si="344"/>
        <v/>
      </c>
      <c r="AI99" s="47" t="str">
        <f t="shared" si="344"/>
        <v/>
      </c>
      <c r="AJ99" s="47" t="str">
        <f t="shared" si="344"/>
        <v/>
      </c>
      <c r="AK99" s="47" t="str">
        <f t="shared" si="344"/>
        <v/>
      </c>
      <c r="AL99" s="47" t="str">
        <f t="shared" si="344"/>
        <v/>
      </c>
      <c r="AM99" s="47" t="str">
        <f t="shared" si="344"/>
        <v/>
      </c>
      <c r="AN99" s="47" t="str">
        <f t="shared" si="344"/>
        <v/>
      </c>
      <c r="AO99" s="47" t="str">
        <f t="shared" si="344"/>
        <v/>
      </c>
      <c r="AP99" s="47" t="str">
        <f t="shared" si="344"/>
        <v/>
      </c>
      <c r="AQ99" s="47" t="str">
        <f t="shared" si="344"/>
        <v/>
      </c>
      <c r="AR99" s="54"/>
      <c r="AS99" s="54"/>
    </row>
    <row r="100" spans="5:45">
      <c r="E100" s="43" t="s">
        <v>234</v>
      </c>
      <c r="F100" t="s">
        <v>1539</v>
      </c>
      <c r="G100" s="50">
        <v>0</v>
      </c>
      <c r="H100" s="50">
        <v>0</v>
      </c>
      <c r="I100" s="50">
        <v>0.0125</v>
      </c>
      <c r="J100" s="50">
        <v>0</v>
      </c>
      <c r="K100" s="50">
        <v>0</v>
      </c>
      <c r="L100" s="50">
        <v>0</v>
      </c>
      <c r="M100" s="50">
        <v>0.0125</v>
      </c>
      <c r="N100" s="50">
        <v>0</v>
      </c>
      <c r="O100" s="50">
        <v>0</v>
      </c>
      <c r="P100" s="50">
        <v>0</v>
      </c>
      <c r="Q100" s="50">
        <v>0.8</v>
      </c>
      <c r="R100" s="50">
        <v>0.5</v>
      </c>
      <c r="S100" s="50">
        <v>0.0125</v>
      </c>
      <c r="T100" s="50">
        <v>0</v>
      </c>
      <c r="U100" s="50">
        <v>0.8</v>
      </c>
      <c r="V100" s="50">
        <v>0</v>
      </c>
      <c r="W100" s="50"/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0.8</v>
      </c>
      <c r="AG100" s="50">
        <v>0.1</v>
      </c>
      <c r="AH100" s="50">
        <v>0.5</v>
      </c>
      <c r="AI100" s="50">
        <v>0.0125</v>
      </c>
      <c r="AJ100" s="50">
        <v>0.8</v>
      </c>
      <c r="AK100" s="50">
        <v>0</v>
      </c>
      <c r="AL100" s="50">
        <v>0</v>
      </c>
      <c r="AM100" s="50">
        <v>0</v>
      </c>
      <c r="AN100" s="50">
        <v>0</v>
      </c>
      <c r="AO100" s="50">
        <v>0</v>
      </c>
      <c r="AP100" s="50">
        <v>0</v>
      </c>
      <c r="AQ100" s="50">
        <v>0</v>
      </c>
      <c r="AR100" s="54"/>
      <c r="AS100" s="54"/>
    </row>
    <row r="101" spans="5:45">
      <c r="E101" s="43"/>
      <c r="F101" t="s">
        <v>1540</v>
      </c>
      <c r="G101" s="50">
        <v>0</v>
      </c>
      <c r="H101" s="50">
        <v>0</v>
      </c>
      <c r="I101" s="50">
        <v>0.0933</v>
      </c>
      <c r="J101" s="50">
        <v>1</v>
      </c>
      <c r="K101" s="50">
        <v>0</v>
      </c>
      <c r="L101" s="50">
        <v>0</v>
      </c>
      <c r="M101" s="50">
        <v>0.0933</v>
      </c>
      <c r="N101" s="50">
        <v>0</v>
      </c>
      <c r="O101" s="50">
        <v>0</v>
      </c>
      <c r="P101" s="50">
        <v>0.4</v>
      </c>
      <c r="Q101" s="50">
        <v>0.13</v>
      </c>
      <c r="R101" s="50">
        <v>0</v>
      </c>
      <c r="S101" s="50">
        <v>0.0933</v>
      </c>
      <c r="T101" s="50">
        <v>0</v>
      </c>
      <c r="U101" s="50">
        <v>0.13</v>
      </c>
      <c r="V101" s="50">
        <v>0</v>
      </c>
      <c r="W101" s="50">
        <v>1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0.1</v>
      </c>
      <c r="AE101" s="50">
        <v>0.1</v>
      </c>
      <c r="AF101" s="50">
        <v>0.13</v>
      </c>
      <c r="AG101" s="50">
        <v>0.9</v>
      </c>
      <c r="AH101" s="50">
        <v>0</v>
      </c>
      <c r="AI101" s="50">
        <v>0.0933</v>
      </c>
      <c r="AJ101" s="50">
        <v>0.13</v>
      </c>
      <c r="AK101" s="50">
        <v>0</v>
      </c>
      <c r="AL101" s="50">
        <v>0</v>
      </c>
      <c r="AM101" s="50">
        <v>0</v>
      </c>
      <c r="AN101" s="50">
        <v>0</v>
      </c>
      <c r="AO101" s="50">
        <v>0</v>
      </c>
      <c r="AP101" s="50">
        <v>0</v>
      </c>
      <c r="AQ101" s="50">
        <v>0</v>
      </c>
      <c r="AR101" s="54"/>
      <c r="AS101" s="54"/>
    </row>
    <row r="102" spans="5:45">
      <c r="E102" s="43"/>
      <c r="F102" t="s">
        <v>1538</v>
      </c>
      <c r="G102" s="50">
        <v>0.5</v>
      </c>
      <c r="H102" s="50">
        <v>0</v>
      </c>
      <c r="I102" s="50">
        <v>0.8835</v>
      </c>
      <c r="J102" s="50">
        <v>0</v>
      </c>
      <c r="K102" s="50">
        <v>0</v>
      </c>
      <c r="L102" s="50">
        <v>0.3</v>
      </c>
      <c r="M102" s="50">
        <v>0.8835</v>
      </c>
      <c r="N102" s="50">
        <v>1</v>
      </c>
      <c r="O102" s="50">
        <v>0</v>
      </c>
      <c r="P102" s="50">
        <v>0.6</v>
      </c>
      <c r="Q102" s="50">
        <v>0.052</v>
      </c>
      <c r="R102" s="50">
        <v>0.5</v>
      </c>
      <c r="S102" s="50">
        <v>0.7942</v>
      </c>
      <c r="T102" s="50">
        <v>1</v>
      </c>
      <c r="U102" s="50">
        <v>0.052</v>
      </c>
      <c r="V102" s="50">
        <v>0</v>
      </c>
      <c r="W102" s="50">
        <v>0</v>
      </c>
      <c r="X102" s="50">
        <v>1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0.9</v>
      </c>
      <c r="AE102" s="50">
        <v>0.6</v>
      </c>
      <c r="AF102" s="50">
        <v>0.052</v>
      </c>
      <c r="AG102" s="50">
        <v>0</v>
      </c>
      <c r="AH102" s="50">
        <v>0.5</v>
      </c>
      <c r="AI102" s="50">
        <v>0.8835</v>
      </c>
      <c r="AJ102" s="50">
        <v>0.052</v>
      </c>
      <c r="AK102" s="50">
        <v>0.109971</v>
      </c>
      <c r="AL102" s="50">
        <v>0</v>
      </c>
      <c r="AM102" s="50">
        <v>0</v>
      </c>
      <c r="AN102" s="50">
        <v>0</v>
      </c>
      <c r="AO102" s="50">
        <v>0</v>
      </c>
      <c r="AP102" s="50">
        <v>0</v>
      </c>
      <c r="AQ102" s="50">
        <v>0</v>
      </c>
      <c r="AR102" s="54"/>
      <c r="AS102" s="54"/>
    </row>
    <row r="103" spans="5:45">
      <c r="E103" s="43"/>
      <c r="F103" t="s">
        <v>1537</v>
      </c>
      <c r="G103" s="34">
        <f>1-G102-G101-G100</f>
        <v>0.5</v>
      </c>
      <c r="H103" s="34">
        <f t="shared" ref="H103:AQ103" si="345">1-H102-H101-H100</f>
        <v>1</v>
      </c>
      <c r="I103" s="34">
        <f t="shared" si="345"/>
        <v>0.0107000000000001</v>
      </c>
      <c r="J103" s="34">
        <f t="shared" si="345"/>
        <v>0</v>
      </c>
      <c r="K103" s="34">
        <f t="shared" si="345"/>
        <v>1</v>
      </c>
      <c r="L103" s="34">
        <f t="shared" si="345"/>
        <v>0.7</v>
      </c>
      <c r="M103" s="34">
        <f t="shared" si="345"/>
        <v>0.0107000000000001</v>
      </c>
      <c r="N103" s="34">
        <f t="shared" si="345"/>
        <v>0</v>
      </c>
      <c r="O103" s="34">
        <f t="shared" si="345"/>
        <v>1</v>
      </c>
      <c r="P103" s="34">
        <f t="shared" si="345"/>
        <v>0</v>
      </c>
      <c r="Q103" s="34">
        <f t="shared" si="345"/>
        <v>0.0179999999999999</v>
      </c>
      <c r="R103" s="34">
        <f t="shared" si="345"/>
        <v>0</v>
      </c>
      <c r="S103" s="34">
        <f t="shared" si="345"/>
        <v>0.1</v>
      </c>
      <c r="T103" s="34">
        <f t="shared" si="345"/>
        <v>0</v>
      </c>
      <c r="U103" s="34">
        <f t="shared" si="345"/>
        <v>0.0179999999999999</v>
      </c>
      <c r="V103" s="34">
        <f t="shared" si="345"/>
        <v>1</v>
      </c>
      <c r="W103" s="34">
        <f t="shared" si="345"/>
        <v>0</v>
      </c>
      <c r="X103" s="34">
        <f t="shared" si="345"/>
        <v>0</v>
      </c>
      <c r="Y103" s="34">
        <f t="shared" si="345"/>
        <v>1</v>
      </c>
      <c r="Z103" s="34">
        <f t="shared" si="345"/>
        <v>1</v>
      </c>
      <c r="AA103" s="34">
        <f t="shared" si="345"/>
        <v>1</v>
      </c>
      <c r="AB103" s="34">
        <f t="shared" si="345"/>
        <v>1</v>
      </c>
      <c r="AC103" s="34">
        <f t="shared" si="345"/>
        <v>1</v>
      </c>
      <c r="AD103" s="34">
        <f t="shared" si="345"/>
        <v>-2.77555756156289e-17</v>
      </c>
      <c r="AE103" s="34">
        <f t="shared" si="345"/>
        <v>0.3</v>
      </c>
      <c r="AF103" s="34">
        <f t="shared" si="345"/>
        <v>0.0179999999999999</v>
      </c>
      <c r="AG103" s="34">
        <f t="shared" si="345"/>
        <v>0</v>
      </c>
      <c r="AH103" s="34">
        <f t="shared" si="345"/>
        <v>0</v>
      </c>
      <c r="AI103" s="34">
        <f t="shared" si="345"/>
        <v>0.0107000000000001</v>
      </c>
      <c r="AJ103" s="34">
        <f t="shared" si="345"/>
        <v>0.0179999999999999</v>
      </c>
      <c r="AK103" s="34">
        <f t="shared" si="345"/>
        <v>0.890029</v>
      </c>
      <c r="AL103" s="34">
        <f t="shared" si="345"/>
        <v>1</v>
      </c>
      <c r="AM103" s="34">
        <f t="shared" si="345"/>
        <v>1</v>
      </c>
      <c r="AN103" s="34">
        <f t="shared" si="345"/>
        <v>1</v>
      </c>
      <c r="AO103" s="34">
        <f t="shared" si="345"/>
        <v>1</v>
      </c>
      <c r="AP103" s="34">
        <f t="shared" si="345"/>
        <v>1</v>
      </c>
      <c r="AQ103" s="34">
        <f t="shared" si="345"/>
        <v>1</v>
      </c>
      <c r="AR103" s="54"/>
      <c r="AS103" s="54"/>
    </row>
    <row r="104" spans="5:45">
      <c r="E104" s="46" t="s">
        <v>192</v>
      </c>
      <c r="F104"/>
      <c r="G104" s="47" t="str">
        <f>IF(SUM(G100:G103)&lt;&gt;1,"ERROR","")</f>
        <v/>
      </c>
      <c r="H104" s="47" t="str">
        <f t="shared" ref="H104:AQ104" si="346">IF(SUM(H100:H103)&lt;&gt;1,"ERROR","")</f>
        <v/>
      </c>
      <c r="I104" s="47" t="str">
        <f t="shared" si="346"/>
        <v/>
      </c>
      <c r="J104" s="47" t="str">
        <f t="shared" si="346"/>
        <v/>
      </c>
      <c r="K104" s="47" t="str">
        <f t="shared" si="346"/>
        <v/>
      </c>
      <c r="L104" s="47" t="str">
        <f t="shared" si="346"/>
        <v/>
      </c>
      <c r="M104" s="47" t="str">
        <f t="shared" si="346"/>
        <v/>
      </c>
      <c r="N104" s="47" t="str">
        <f t="shared" si="346"/>
        <v/>
      </c>
      <c r="O104" s="47" t="str">
        <f t="shared" si="346"/>
        <v/>
      </c>
      <c r="P104" s="47" t="str">
        <f t="shared" si="346"/>
        <v/>
      </c>
      <c r="Q104" s="47" t="str">
        <f t="shared" si="346"/>
        <v/>
      </c>
      <c r="R104" s="47" t="str">
        <f t="shared" si="346"/>
        <v/>
      </c>
      <c r="S104" s="47" t="str">
        <f t="shared" si="346"/>
        <v/>
      </c>
      <c r="T104" s="47" t="str">
        <f t="shared" si="346"/>
        <v/>
      </c>
      <c r="U104" s="47" t="str">
        <f t="shared" si="346"/>
        <v/>
      </c>
      <c r="V104" s="47" t="str">
        <f t="shared" si="346"/>
        <v/>
      </c>
      <c r="W104" s="47" t="str">
        <f t="shared" si="346"/>
        <v/>
      </c>
      <c r="X104" s="47" t="str">
        <f t="shared" si="346"/>
        <v/>
      </c>
      <c r="Y104" s="47" t="str">
        <f t="shared" si="346"/>
        <v/>
      </c>
      <c r="Z104" s="47" t="str">
        <f t="shared" si="346"/>
        <v/>
      </c>
      <c r="AA104" s="47" t="str">
        <f t="shared" si="346"/>
        <v/>
      </c>
      <c r="AB104" s="47" t="str">
        <f t="shared" si="346"/>
        <v/>
      </c>
      <c r="AC104" s="47" t="str">
        <f t="shared" si="346"/>
        <v/>
      </c>
      <c r="AD104" s="47" t="str">
        <f t="shared" si="346"/>
        <v/>
      </c>
      <c r="AE104" s="47" t="str">
        <f t="shared" si="346"/>
        <v/>
      </c>
      <c r="AF104" s="47" t="str">
        <f t="shared" si="346"/>
        <v/>
      </c>
      <c r="AG104" s="47" t="str">
        <f t="shared" si="346"/>
        <v/>
      </c>
      <c r="AH104" s="47" t="str">
        <f t="shared" si="346"/>
        <v/>
      </c>
      <c r="AI104" s="47" t="str">
        <f t="shared" si="346"/>
        <v/>
      </c>
      <c r="AJ104" s="47" t="str">
        <f t="shared" si="346"/>
        <v/>
      </c>
      <c r="AK104" s="47" t="str">
        <f t="shared" si="346"/>
        <v/>
      </c>
      <c r="AL104" s="47" t="str">
        <f t="shared" si="346"/>
        <v/>
      </c>
      <c r="AM104" s="47" t="str">
        <f t="shared" si="346"/>
        <v/>
      </c>
      <c r="AN104" s="47" t="str">
        <f t="shared" si="346"/>
        <v/>
      </c>
      <c r="AO104" s="47" t="str">
        <f t="shared" si="346"/>
        <v/>
      </c>
      <c r="AP104" s="47" t="str">
        <f t="shared" si="346"/>
        <v/>
      </c>
      <c r="AQ104" s="47" t="str">
        <f t="shared" si="346"/>
        <v/>
      </c>
      <c r="AR104" s="54"/>
      <c r="AS104" s="54"/>
    </row>
    <row r="105" spans="5:45">
      <c r="E105" s="43" t="s">
        <v>231</v>
      </c>
      <c r="F105" t="s">
        <v>1540</v>
      </c>
      <c r="G105" s="34">
        <v>1</v>
      </c>
      <c r="H105" s="34">
        <v>1</v>
      </c>
      <c r="I105" s="34">
        <v>1</v>
      </c>
      <c r="J105" s="34">
        <v>1</v>
      </c>
      <c r="K105" s="34">
        <v>1</v>
      </c>
      <c r="L105" s="34">
        <v>1</v>
      </c>
      <c r="M105" s="34">
        <v>1</v>
      </c>
      <c r="N105" s="34">
        <v>1</v>
      </c>
      <c r="O105" s="34">
        <v>1</v>
      </c>
      <c r="P105" s="34">
        <v>1</v>
      </c>
      <c r="Q105" s="34">
        <v>1</v>
      </c>
      <c r="R105" s="34">
        <v>1</v>
      </c>
      <c r="S105" s="34">
        <v>1</v>
      </c>
      <c r="T105" s="34">
        <v>1</v>
      </c>
      <c r="U105" s="34">
        <v>1</v>
      </c>
      <c r="V105" s="34">
        <v>1</v>
      </c>
      <c r="W105" s="34">
        <v>1</v>
      </c>
      <c r="X105" s="34">
        <v>1</v>
      </c>
      <c r="Y105" s="34">
        <v>1</v>
      </c>
      <c r="Z105" s="34">
        <v>1</v>
      </c>
      <c r="AA105" s="34">
        <v>1</v>
      </c>
      <c r="AB105" s="34">
        <v>1</v>
      </c>
      <c r="AC105" s="34">
        <v>1</v>
      </c>
      <c r="AD105" s="34">
        <v>1</v>
      </c>
      <c r="AE105" s="34">
        <v>1</v>
      </c>
      <c r="AF105" s="34">
        <v>1</v>
      </c>
      <c r="AG105" s="34">
        <v>1</v>
      </c>
      <c r="AH105" s="34">
        <v>1</v>
      </c>
      <c r="AI105" s="34">
        <v>1</v>
      </c>
      <c r="AJ105" s="34">
        <v>1</v>
      </c>
      <c r="AK105" s="34">
        <v>1</v>
      </c>
      <c r="AL105" s="34">
        <v>1</v>
      </c>
      <c r="AM105" s="34">
        <v>1</v>
      </c>
      <c r="AN105" s="34">
        <v>1</v>
      </c>
      <c r="AO105" s="34">
        <v>1</v>
      </c>
      <c r="AP105" s="34">
        <v>1</v>
      </c>
      <c r="AQ105" s="34">
        <v>1</v>
      </c>
      <c r="AR105" s="54"/>
      <c r="AS105" s="54"/>
    </row>
    <row r="106" spans="5:45">
      <c r="E106" s="43" t="s">
        <v>230</v>
      </c>
      <c r="F106" t="s">
        <v>1540</v>
      </c>
      <c r="G106" s="34">
        <v>1</v>
      </c>
      <c r="H106" s="34">
        <v>1</v>
      </c>
      <c r="I106" s="34">
        <v>1</v>
      </c>
      <c r="J106" s="34">
        <v>1</v>
      </c>
      <c r="K106" s="34">
        <v>1</v>
      </c>
      <c r="L106" s="34">
        <v>1</v>
      </c>
      <c r="M106" s="34">
        <v>1</v>
      </c>
      <c r="N106" s="34">
        <v>1</v>
      </c>
      <c r="O106" s="34">
        <v>1</v>
      </c>
      <c r="P106" s="34">
        <v>1</v>
      </c>
      <c r="Q106" s="34">
        <v>1</v>
      </c>
      <c r="R106" s="34">
        <v>1</v>
      </c>
      <c r="S106" s="34">
        <v>1</v>
      </c>
      <c r="T106" s="34">
        <v>1</v>
      </c>
      <c r="U106" s="34">
        <v>1</v>
      </c>
      <c r="V106" s="34">
        <v>1</v>
      </c>
      <c r="W106" s="34">
        <v>1</v>
      </c>
      <c r="X106" s="34">
        <v>1</v>
      </c>
      <c r="Y106" s="34">
        <v>1</v>
      </c>
      <c r="Z106" s="34">
        <v>1</v>
      </c>
      <c r="AA106" s="34">
        <v>1</v>
      </c>
      <c r="AB106" s="34">
        <v>1</v>
      </c>
      <c r="AC106" s="34">
        <v>1</v>
      </c>
      <c r="AD106" s="34">
        <v>1</v>
      </c>
      <c r="AE106" s="34">
        <v>1</v>
      </c>
      <c r="AF106" s="34">
        <v>1</v>
      </c>
      <c r="AG106" s="34">
        <v>1</v>
      </c>
      <c r="AH106" s="34">
        <v>1</v>
      </c>
      <c r="AI106" s="34">
        <v>1</v>
      </c>
      <c r="AJ106" s="34">
        <v>1</v>
      </c>
      <c r="AK106" s="34">
        <v>1</v>
      </c>
      <c r="AL106" s="34">
        <v>1</v>
      </c>
      <c r="AM106" s="34">
        <v>1</v>
      </c>
      <c r="AN106" s="34">
        <v>1</v>
      </c>
      <c r="AO106" s="34">
        <v>1</v>
      </c>
      <c r="AP106" s="34">
        <v>1</v>
      </c>
      <c r="AQ106" s="34">
        <v>1</v>
      </c>
      <c r="AR106" s="54"/>
      <c r="AS106" s="54"/>
    </row>
    <row r="107" spans="5:45">
      <c r="E107" s="43" t="s">
        <v>246</v>
      </c>
      <c r="F107" t="s">
        <v>1540</v>
      </c>
      <c r="G107" s="34">
        <v>1</v>
      </c>
      <c r="H107" s="34">
        <v>1</v>
      </c>
      <c r="I107" s="34">
        <v>1</v>
      </c>
      <c r="J107" s="34">
        <v>1</v>
      </c>
      <c r="K107" s="34">
        <v>1</v>
      </c>
      <c r="L107" s="34">
        <v>1</v>
      </c>
      <c r="M107" s="34">
        <v>1</v>
      </c>
      <c r="N107" s="34">
        <v>1</v>
      </c>
      <c r="O107" s="34">
        <v>1</v>
      </c>
      <c r="P107" s="34">
        <v>1</v>
      </c>
      <c r="Q107" s="34">
        <v>1</v>
      </c>
      <c r="R107" s="34">
        <v>1</v>
      </c>
      <c r="S107" s="34">
        <v>1</v>
      </c>
      <c r="T107" s="34">
        <v>1</v>
      </c>
      <c r="U107" s="34">
        <v>1</v>
      </c>
      <c r="V107" s="34">
        <v>1</v>
      </c>
      <c r="W107" s="34">
        <v>1</v>
      </c>
      <c r="X107" s="34">
        <v>1</v>
      </c>
      <c r="Y107" s="34">
        <v>1</v>
      </c>
      <c r="Z107" s="34">
        <v>1</v>
      </c>
      <c r="AA107" s="34">
        <v>1</v>
      </c>
      <c r="AB107" s="34">
        <v>1</v>
      </c>
      <c r="AC107" s="34">
        <v>1</v>
      </c>
      <c r="AD107" s="34">
        <v>1</v>
      </c>
      <c r="AE107" s="34">
        <v>1</v>
      </c>
      <c r="AF107" s="34">
        <v>1</v>
      </c>
      <c r="AG107" s="34">
        <v>1</v>
      </c>
      <c r="AH107" s="34">
        <v>1</v>
      </c>
      <c r="AI107" s="34">
        <v>1</v>
      </c>
      <c r="AJ107" s="34">
        <v>1</v>
      </c>
      <c r="AK107" s="34">
        <v>1</v>
      </c>
      <c r="AL107" s="34">
        <v>1</v>
      </c>
      <c r="AM107" s="34">
        <v>1</v>
      </c>
      <c r="AN107" s="34">
        <v>1</v>
      </c>
      <c r="AO107" s="34">
        <v>1</v>
      </c>
      <c r="AP107" s="34">
        <v>1</v>
      </c>
      <c r="AQ107" s="34">
        <v>1</v>
      </c>
      <c r="AR107" s="54"/>
      <c r="AS107" s="54"/>
    </row>
    <row r="108" spans="6:45">
      <c r="F108" s="75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54"/>
      <c r="AS108" s="54"/>
    </row>
    <row r="110" spans="6:45">
      <c r="F110" s="5" t="s">
        <v>1500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R110" s="54"/>
      <c r="AS110" s="54"/>
    </row>
    <row r="111" ht="21" spans="6:60">
      <c r="F111" s="2" t="s">
        <v>1150</v>
      </c>
      <c r="G111" s="6" t="str">
        <f>G$4</f>
        <v>AT</v>
      </c>
      <c r="H111" s="6" t="str">
        <f t="shared" ref="H111:AQ111" si="347">H$4</f>
        <v>BE</v>
      </c>
      <c r="I111" s="6" t="str">
        <f t="shared" si="347"/>
        <v>BG</v>
      </c>
      <c r="J111" s="6" t="str">
        <f t="shared" si="347"/>
        <v>CH</v>
      </c>
      <c r="K111" s="6" t="str">
        <f t="shared" si="347"/>
        <v>CY</v>
      </c>
      <c r="L111" s="6" t="str">
        <f t="shared" si="347"/>
        <v>CZ</v>
      </c>
      <c r="M111" s="6" t="str">
        <f t="shared" si="347"/>
        <v>DE</v>
      </c>
      <c r="N111" s="6" t="str">
        <f t="shared" si="347"/>
        <v>DK</v>
      </c>
      <c r="O111" s="6" t="str">
        <f t="shared" si="347"/>
        <v>EE</v>
      </c>
      <c r="P111" s="6" t="str">
        <f t="shared" si="347"/>
        <v>EL</v>
      </c>
      <c r="Q111" s="6" t="str">
        <f t="shared" si="347"/>
        <v>ES</v>
      </c>
      <c r="R111" s="6" t="str">
        <f t="shared" si="347"/>
        <v>FI</v>
      </c>
      <c r="S111" s="6" t="str">
        <f t="shared" si="347"/>
        <v>FR</v>
      </c>
      <c r="T111" s="6" t="str">
        <f t="shared" si="347"/>
        <v>HR</v>
      </c>
      <c r="U111" s="6" t="str">
        <f t="shared" si="347"/>
        <v>HU</v>
      </c>
      <c r="V111" s="6" t="str">
        <f t="shared" si="347"/>
        <v>IE</v>
      </c>
      <c r="W111" s="6" t="str">
        <f t="shared" si="347"/>
        <v>IS</v>
      </c>
      <c r="X111" s="6" t="str">
        <f t="shared" si="347"/>
        <v>IT</v>
      </c>
      <c r="Y111" s="6" t="str">
        <f t="shared" si="347"/>
        <v>LT</v>
      </c>
      <c r="Z111" s="6" t="str">
        <f t="shared" si="347"/>
        <v>LU</v>
      </c>
      <c r="AA111" s="6" t="str">
        <f t="shared" si="347"/>
        <v>LV</v>
      </c>
      <c r="AB111" s="6" t="str">
        <f t="shared" si="347"/>
        <v>MT</v>
      </c>
      <c r="AC111" s="6" t="str">
        <f t="shared" si="347"/>
        <v>NL</v>
      </c>
      <c r="AD111" s="6" t="str">
        <f t="shared" si="347"/>
        <v>NO</v>
      </c>
      <c r="AE111" s="6" t="str">
        <f t="shared" si="347"/>
        <v>PL</v>
      </c>
      <c r="AF111" s="6" t="str">
        <f t="shared" si="347"/>
        <v>PT</v>
      </c>
      <c r="AG111" s="6" t="str">
        <f t="shared" si="347"/>
        <v>RO</v>
      </c>
      <c r="AH111" s="6" t="str">
        <f t="shared" si="347"/>
        <v>SE</v>
      </c>
      <c r="AI111" s="6" t="str">
        <f t="shared" si="347"/>
        <v>SI</v>
      </c>
      <c r="AJ111" s="6" t="str">
        <f t="shared" si="347"/>
        <v>SK</v>
      </c>
      <c r="AK111" s="6" t="str">
        <f t="shared" si="347"/>
        <v>UK</v>
      </c>
      <c r="AL111" s="6" t="str">
        <f t="shared" si="347"/>
        <v>AL</v>
      </c>
      <c r="AM111" s="6" t="str">
        <f t="shared" si="347"/>
        <v>BA</v>
      </c>
      <c r="AN111" s="6" t="str">
        <f t="shared" si="347"/>
        <v>KS</v>
      </c>
      <c r="AO111" s="6" t="str">
        <f t="shared" si="347"/>
        <v>ME</v>
      </c>
      <c r="AP111" s="6" t="str">
        <f t="shared" si="347"/>
        <v>MK</v>
      </c>
      <c r="AQ111" s="6" t="str">
        <f t="shared" si="347"/>
        <v>RS</v>
      </c>
      <c r="AR111" s="68"/>
      <c r="AS111" s="68"/>
      <c r="AT111" s="39" t="s">
        <v>1670</v>
      </c>
      <c r="AU111" s="39"/>
      <c r="AV111" s="39"/>
      <c r="AW111" s="39"/>
      <c r="AX111" s="39"/>
      <c r="AY111" s="39"/>
      <c r="AZ111" s="39"/>
      <c r="BA111" s="39"/>
      <c r="BB111" s="90"/>
      <c r="BC111" s="90"/>
      <c r="BD111" s="90"/>
      <c r="BE111" s="90"/>
      <c r="BF111" s="90"/>
      <c r="BG111" s="90"/>
      <c r="BH111" s="90"/>
    </row>
    <row r="112" ht="14.25" spans="6:83">
      <c r="F112" s="32" t="s">
        <v>1501</v>
      </c>
      <c r="G112" s="32" t="s">
        <v>806</v>
      </c>
      <c r="H112" s="32" t="s">
        <v>806</v>
      </c>
      <c r="I112" s="32" t="s">
        <v>806</v>
      </c>
      <c r="J112" s="32" t="s">
        <v>806</v>
      </c>
      <c r="K112" s="32" t="s">
        <v>806</v>
      </c>
      <c r="L112" s="32" t="s">
        <v>806</v>
      </c>
      <c r="M112" s="32" t="s">
        <v>806</v>
      </c>
      <c r="N112" s="32" t="s">
        <v>806</v>
      </c>
      <c r="O112" s="32" t="s">
        <v>806</v>
      </c>
      <c r="P112" s="32" t="s">
        <v>806</v>
      </c>
      <c r="Q112" s="32" t="s">
        <v>806</v>
      </c>
      <c r="R112" s="32" t="s">
        <v>806</v>
      </c>
      <c r="S112" s="32" t="s">
        <v>806</v>
      </c>
      <c r="T112" s="32" t="s">
        <v>806</v>
      </c>
      <c r="U112" s="32" t="s">
        <v>806</v>
      </c>
      <c r="V112" s="32" t="s">
        <v>806</v>
      </c>
      <c r="W112" s="32" t="s">
        <v>806</v>
      </c>
      <c r="X112" s="32" t="s">
        <v>806</v>
      </c>
      <c r="Y112" s="32" t="s">
        <v>806</v>
      </c>
      <c r="Z112" s="32" t="s">
        <v>806</v>
      </c>
      <c r="AA112" s="32" t="s">
        <v>806</v>
      </c>
      <c r="AB112" s="32" t="s">
        <v>806</v>
      </c>
      <c r="AC112" s="32" t="s">
        <v>806</v>
      </c>
      <c r="AD112" s="32" t="s">
        <v>806</v>
      </c>
      <c r="AE112" s="32" t="s">
        <v>806</v>
      </c>
      <c r="AF112" s="32" t="s">
        <v>806</v>
      </c>
      <c r="AG112" s="32" t="s">
        <v>806</v>
      </c>
      <c r="AH112" s="32" t="s">
        <v>806</v>
      </c>
      <c r="AI112" s="32" t="s">
        <v>806</v>
      </c>
      <c r="AJ112" s="32" t="s">
        <v>806</v>
      </c>
      <c r="AK112" s="32" t="s">
        <v>806</v>
      </c>
      <c r="AL112" s="32" t="s">
        <v>806</v>
      </c>
      <c r="AM112" s="32" t="s">
        <v>806</v>
      </c>
      <c r="AN112" s="32" t="s">
        <v>806</v>
      </c>
      <c r="AO112" s="32" t="s">
        <v>806</v>
      </c>
      <c r="AP112" s="32" t="s">
        <v>806</v>
      </c>
      <c r="AQ112" s="32" t="s">
        <v>806</v>
      </c>
      <c r="AR112" s="86"/>
      <c r="AS112" s="86"/>
      <c r="AU112" s="6" t="str">
        <f>G$4</f>
        <v>AT</v>
      </c>
      <c r="AV112" s="6" t="str">
        <f t="shared" ref="AV112" si="348">H$4</f>
        <v>BE</v>
      </c>
      <c r="AW112" s="6" t="str">
        <f t="shared" ref="AW112" si="349">I$4</f>
        <v>BG</v>
      </c>
      <c r="AX112" s="6" t="str">
        <f t="shared" ref="AX112" si="350">J$4</f>
        <v>CH</v>
      </c>
      <c r="AY112" s="6" t="str">
        <f t="shared" ref="AY112" si="351">K$4</f>
        <v>CY</v>
      </c>
      <c r="AZ112" s="6" t="str">
        <f t="shared" ref="AZ112" si="352">L$4</f>
        <v>CZ</v>
      </c>
      <c r="BA112" s="6" t="str">
        <f t="shared" ref="BA112" si="353">M$4</f>
        <v>DE</v>
      </c>
      <c r="BB112" s="6" t="str">
        <f t="shared" ref="BB112" si="354">N$4</f>
        <v>DK</v>
      </c>
      <c r="BC112" s="6" t="str">
        <f t="shared" ref="BC112" si="355">O$4</f>
        <v>EE</v>
      </c>
      <c r="BD112" s="6" t="str">
        <f t="shared" ref="BD112" si="356">P$4</f>
        <v>EL</v>
      </c>
      <c r="BE112" s="6" t="str">
        <f t="shared" ref="BE112" si="357">Q$4</f>
        <v>ES</v>
      </c>
      <c r="BF112" s="6" t="str">
        <f t="shared" ref="BF112" si="358">R$4</f>
        <v>FI</v>
      </c>
      <c r="BG112" s="6" t="str">
        <f t="shared" ref="BG112" si="359">S$4</f>
        <v>FR</v>
      </c>
      <c r="BH112" s="6" t="str">
        <f t="shared" ref="BH112" si="360">T$4</f>
        <v>HR</v>
      </c>
      <c r="BI112" s="6" t="str">
        <f t="shared" ref="BI112" si="361">U$4</f>
        <v>HU</v>
      </c>
      <c r="BJ112" s="6" t="str">
        <f t="shared" ref="BJ112" si="362">V$4</f>
        <v>IE</v>
      </c>
      <c r="BK112" s="6" t="str">
        <f t="shared" ref="BK112" si="363">W$4</f>
        <v>IS</v>
      </c>
      <c r="BL112" s="6" t="str">
        <f t="shared" ref="BL112" si="364">X$4</f>
        <v>IT</v>
      </c>
      <c r="BM112" s="6" t="str">
        <f t="shared" ref="BM112" si="365">Y$4</f>
        <v>LT</v>
      </c>
      <c r="BN112" s="6" t="str">
        <f t="shared" ref="BN112" si="366">Z$4</f>
        <v>LU</v>
      </c>
      <c r="BO112" s="6" t="str">
        <f t="shared" ref="BO112" si="367">AA$4</f>
        <v>LV</v>
      </c>
      <c r="BP112" s="6" t="str">
        <f t="shared" ref="BP112" si="368">AB$4</f>
        <v>MT</v>
      </c>
      <c r="BQ112" s="6" t="str">
        <f t="shared" ref="BQ112" si="369">AC$4</f>
        <v>NL</v>
      </c>
      <c r="BR112" s="6" t="str">
        <f t="shared" ref="BR112" si="370">AD$4</f>
        <v>NO</v>
      </c>
      <c r="BS112" s="6" t="str">
        <f t="shared" ref="BS112" si="371">AE$4</f>
        <v>PL</v>
      </c>
      <c r="BT112" s="6" t="str">
        <f t="shared" ref="BT112" si="372">AF$4</f>
        <v>PT</v>
      </c>
      <c r="BU112" s="6" t="str">
        <f t="shared" ref="BU112" si="373">AG$4</f>
        <v>RO</v>
      </c>
      <c r="BV112" s="6" t="str">
        <f t="shared" ref="BV112" si="374">AH$4</f>
        <v>SE</v>
      </c>
      <c r="BW112" s="6" t="str">
        <f t="shared" ref="BW112" si="375">AI$4</f>
        <v>SI</v>
      </c>
      <c r="BX112" s="6" t="str">
        <f t="shared" ref="BX112" si="376">AJ$4</f>
        <v>SK</v>
      </c>
      <c r="BY112" s="6" t="str">
        <f t="shared" ref="BY112" si="377">AK$4</f>
        <v>UK</v>
      </c>
      <c r="BZ112" s="6" t="str">
        <f t="shared" ref="BZ112" si="378">AL$4</f>
        <v>AL</v>
      </c>
      <c r="CA112" s="6" t="str">
        <f t="shared" ref="CA112" si="379">AM$4</f>
        <v>BA</v>
      </c>
      <c r="CB112" s="6" t="str">
        <f t="shared" ref="CB112" si="380">AN$4</f>
        <v>KS</v>
      </c>
      <c r="CC112" s="6" t="str">
        <f t="shared" ref="CC112" si="381">AO$4</f>
        <v>ME</v>
      </c>
      <c r="CD112" s="6" t="str">
        <f t="shared" ref="CD112" si="382">AP$4</f>
        <v>MK</v>
      </c>
      <c r="CE112" s="6" t="str">
        <f t="shared" ref="CE112" si="383">AQ$4</f>
        <v>RS</v>
      </c>
    </row>
    <row r="113" spans="6:83">
      <c r="F113" s="75" t="s">
        <v>1300</v>
      </c>
      <c r="G113" s="77">
        <f>INDEX(Demands_Sources!$E$35:$AO$35,MATCH(G$111,Demands_Sources!$E$34:$AO$34,0))</f>
        <v>0.3373533</v>
      </c>
      <c r="H113" s="77">
        <f>INDEX(Demands_Sources!$E$35:$AO$35,MATCH(H$111,Demands_Sources!$E$34:$AO$34,0))</f>
        <v>0.0001</v>
      </c>
      <c r="I113" s="77">
        <f>INDEX(Demands_Sources!$E$35:$AO$35,MATCH(I$111,Demands_Sources!$E$34:$AO$34,0))</f>
        <v>0.012076</v>
      </c>
      <c r="J113" s="77">
        <f>INDEX(Demands_Sources!$E$35:$AO$35,MATCH(J$111,Demands_Sources!$E$34:$AO$34,0))</f>
        <v>0.025</v>
      </c>
      <c r="K113" s="77">
        <f>INDEX(Demands_Sources!$E$35:$AO$35,MATCH(K$111,Demands_Sources!$E$34:$AO$34,0))</f>
        <v>0</v>
      </c>
      <c r="L113" s="77">
        <f>INDEX(Demands_Sources!$E$35:$AO$35,MATCH(L$111,Demands_Sources!$E$34:$AO$34,0))</f>
        <v>0.045</v>
      </c>
      <c r="M113" s="77">
        <f>INDEX(Demands_Sources!$E$35:$AO$35,MATCH(M$111,Demands_Sources!$E$34:$AO$34,0))</f>
        <v>1.01362</v>
      </c>
      <c r="N113" s="77">
        <f>INDEX(Demands_Sources!$E$35:$AO$35,MATCH(N$111,Demands_Sources!$E$34:$AO$34,0))</f>
        <v>0.025</v>
      </c>
      <c r="O113" s="77">
        <f>INDEX(Demands_Sources!$E$35:$AO$35,MATCH(O$111,Demands_Sources!$E$34:$AO$34,0))</f>
        <v>0</v>
      </c>
      <c r="P113" s="77">
        <f>INDEX(Demands_Sources!$E$35:$AO$35,MATCH(P$111,Demands_Sources!$E$34:$AO$34,0))</f>
        <v>0.137</v>
      </c>
      <c r="Q113" s="77">
        <f>INDEX(Demands_Sources!$E$35:$AO$35,MATCH(Q$111,Demands_Sources!$E$34:$AO$34,0))</f>
        <v>0.583</v>
      </c>
      <c r="R113" s="77">
        <f>INDEX(Demands_Sources!$E$35:$AO$35,MATCH(R$111,Demands_Sources!$E$34:$AO$34,0))</f>
        <v>0.018</v>
      </c>
      <c r="S113" s="77">
        <f>INDEX(Demands_Sources!$E$35:$AO$35,MATCH(S$111,Demands_Sources!$E$34:$AO$34,0))</f>
        <v>0.54</v>
      </c>
      <c r="T113" s="77">
        <f>INDEX(Demands_Sources!$E$35:$AO$35,MATCH(T$111,Demands_Sources!$E$34:$AO$34,0))</f>
        <v>0.0021</v>
      </c>
      <c r="U113" s="77">
        <f>INDEX(Demands_Sources!$E$35:$AO$35,MATCH(U$111,Demands_Sources!$E$34:$AO$34,0))</f>
        <v>0.05</v>
      </c>
      <c r="V113" s="77">
        <f>INDEX(Demands_Sources!$E$35:$AO$35,MATCH(V$111,Demands_Sources!$E$34:$AO$34,0))</f>
        <v>0</v>
      </c>
      <c r="W113" s="77">
        <f>INDEX(Demands_Sources!$E$35:$AO$35,MATCH(W$111,Demands_Sources!$E$34:$AO$34,0))</f>
        <v>0.03303212</v>
      </c>
      <c r="X113" s="77">
        <f>INDEX(Demands_Sources!$E$35:$AO$35,MATCH(X$111,Demands_Sources!$E$34:$AO$34,0))</f>
        <v>1.41424</v>
      </c>
      <c r="Y113" s="77">
        <f>INDEX(Demands_Sources!$E$35:$AO$35,MATCH(Y$111,Demands_Sources!$E$34:$AO$34,0))</f>
        <v>0</v>
      </c>
      <c r="Z113" s="77">
        <f>INDEX(Demands_Sources!$E$35:$AO$35,MATCH(Z$111,Demands_Sources!$E$34:$AO$34,0))</f>
        <v>0</v>
      </c>
      <c r="AA113" s="77">
        <f>INDEX(Demands_Sources!$E$35:$AO$35,MATCH(AA$111,Demands_Sources!$E$34:$AO$34,0))</f>
        <v>0</v>
      </c>
      <c r="AB113" s="77">
        <f>INDEX(Demands_Sources!$E$35:$AO$35,MATCH(AB$111,Demands_Sources!$E$34:$AO$34,0))</f>
        <v>0</v>
      </c>
      <c r="AC113" s="77">
        <f>INDEX(Demands_Sources!$E$35:$AO$35,MATCH(AC$111,Demands_Sources!$E$34:$AO$34,0))</f>
        <v>0.215</v>
      </c>
      <c r="AD113" s="77">
        <f>INDEX(Demands_Sources!$E$35:$AO$35,MATCH(AD$111,Demands_Sources!$E$34:$AO$34,0))</f>
        <v>1.36</v>
      </c>
      <c r="AE113" s="77">
        <f>INDEX(Demands_Sources!$E$35:$AO$35,MATCH(AE$111,Demands_Sources!$E$34:$AO$34,0))</f>
        <v>0.016</v>
      </c>
      <c r="AF113" s="77">
        <f>INDEX(Demands_Sources!$E$35:$AO$35,MATCH(AF$111,Demands_Sources!$E$34:$AO$34,0))</f>
        <v>0.018</v>
      </c>
      <c r="AG113" s="77">
        <f>INDEX(Demands_Sources!$E$35:$AO$35,MATCH(AG$111,Demands_Sources!$E$34:$AO$34,0))</f>
        <v>0</v>
      </c>
      <c r="AH113" s="77">
        <f>INDEX(Demands_Sources!$E$35:$AO$35,MATCH(AH$111,Demands_Sources!$E$34:$AO$34,0))</f>
        <v>0.123</v>
      </c>
      <c r="AI113" s="77">
        <f>INDEX(Demands_Sources!$E$35:$AO$35,MATCH(AI$111,Demands_Sources!$E$34:$AO$34,0))</f>
        <v>0.057177</v>
      </c>
      <c r="AJ113" s="77">
        <f>INDEX(Demands_Sources!$E$35:$AO$35,MATCH(AJ$111,Demands_Sources!$E$34:$AO$34,0))</f>
        <v>0.162997</v>
      </c>
      <c r="AK113" s="77">
        <f>INDEX(Demands_Sources!$E$35:$AO$35,MATCH(AK$111,Demands_Sources!$E$34:$AO$34,0))</f>
        <v>0.796386</v>
      </c>
      <c r="AL113" s="77">
        <f>INDEX(Demands_Sources!$E$35:$AO$35,MATCH(AL$111,Demands_Sources!$E$34:$AO$34,0))</f>
        <v>0</v>
      </c>
      <c r="AM113" s="77">
        <f>INDEX(Demands_Sources!$E$35:$AO$35,MATCH(AM$111,Demands_Sources!$E$34:$AO$34,0))</f>
        <v>0.268488</v>
      </c>
      <c r="AN113" s="77">
        <f>INDEX(Demands_Sources!$E$35:$AO$35,MATCH(AN$111,Demands_Sources!$E$34:$AO$34,0))</f>
        <v>0</v>
      </c>
      <c r="AO113" s="77">
        <f>INDEX(Demands_Sources!$E$35:$AO$35,MATCH(AO$111,Demands_Sources!$E$34:$AO$34,0))</f>
        <v>0.00082043</v>
      </c>
      <c r="AP113" s="77">
        <f>INDEX(Demands_Sources!$E$35:$AO$35,MATCH(AP$111,Demands_Sources!$E$34:$AO$34,0))</f>
        <v>0</v>
      </c>
      <c r="AQ113" s="77">
        <f>INDEX(Demands_Sources!$E$35:$AO$35,MATCH(AQ$111,Demands_Sources!$E$34:$AO$34,0))</f>
        <v>0.001739</v>
      </c>
      <c r="AR113" s="54"/>
      <c r="AS113" s="54"/>
      <c r="AT113" s="87" t="str">
        <f>F113</f>
        <v>IAL</v>
      </c>
      <c r="AU113" s="88">
        <f t="shared" ref="AU113:BD114" si="384">G113-AU23</f>
        <v>0</v>
      </c>
      <c r="AV113" s="88">
        <f t="shared" si="384"/>
        <v>0</v>
      </c>
      <c r="AW113" s="88">
        <f t="shared" si="384"/>
        <v>0</v>
      </c>
      <c r="AX113" s="88">
        <f t="shared" si="384"/>
        <v>0</v>
      </c>
      <c r="AY113" s="88">
        <f t="shared" si="384"/>
        <v>0</v>
      </c>
      <c r="AZ113" s="88">
        <f t="shared" si="384"/>
        <v>0</v>
      </c>
      <c r="BA113" s="88">
        <f t="shared" si="384"/>
        <v>0</v>
      </c>
      <c r="BB113" s="88">
        <f t="shared" si="384"/>
        <v>0</v>
      </c>
      <c r="BC113" s="88">
        <f t="shared" si="384"/>
        <v>0</v>
      </c>
      <c r="BD113" s="88">
        <f t="shared" si="384"/>
        <v>0</v>
      </c>
      <c r="BE113" s="88">
        <f t="shared" ref="BE113:BN114" si="385">Q113-BE23</f>
        <v>0</v>
      </c>
      <c r="BF113" s="88">
        <f t="shared" si="385"/>
        <v>0</v>
      </c>
      <c r="BG113" s="88">
        <f t="shared" si="385"/>
        <v>0</v>
      </c>
      <c r="BH113" s="88">
        <f t="shared" si="385"/>
        <v>0</v>
      </c>
      <c r="BI113" s="88">
        <f t="shared" si="385"/>
        <v>0</v>
      </c>
      <c r="BJ113" s="88">
        <f t="shared" si="385"/>
        <v>0</v>
      </c>
      <c r="BK113" s="88">
        <f t="shared" si="385"/>
        <v>0</v>
      </c>
      <c r="BL113" s="88">
        <f t="shared" si="385"/>
        <v>0</v>
      </c>
      <c r="BM113" s="88">
        <f t="shared" si="385"/>
        <v>0</v>
      </c>
      <c r="BN113" s="88">
        <f t="shared" si="385"/>
        <v>0</v>
      </c>
      <c r="BO113" s="88">
        <f t="shared" ref="BO113:BX114" si="386">AA113-BO23</f>
        <v>0</v>
      </c>
      <c r="BP113" s="88">
        <f t="shared" si="386"/>
        <v>0</v>
      </c>
      <c r="BQ113" s="88">
        <f t="shared" si="386"/>
        <v>0</v>
      </c>
      <c r="BR113" s="88">
        <f t="shared" si="386"/>
        <v>0</v>
      </c>
      <c r="BS113" s="88">
        <f t="shared" si="386"/>
        <v>0</v>
      </c>
      <c r="BT113" s="88">
        <f t="shared" si="386"/>
        <v>0</v>
      </c>
      <c r="BU113" s="88">
        <f t="shared" si="386"/>
        <v>0</v>
      </c>
      <c r="BV113" s="88">
        <f t="shared" si="386"/>
        <v>0</v>
      </c>
      <c r="BW113" s="88">
        <f t="shared" si="386"/>
        <v>0</v>
      </c>
      <c r="BX113" s="88">
        <f t="shared" si="386"/>
        <v>0</v>
      </c>
      <c r="BY113" s="88">
        <f t="shared" ref="BY113:CE114" si="387">AK113-BY23</f>
        <v>0</v>
      </c>
      <c r="BZ113" s="88">
        <f t="shared" si="387"/>
        <v>0</v>
      </c>
      <c r="CA113" s="88">
        <f t="shared" si="387"/>
        <v>0</v>
      </c>
      <c r="CB113" s="88">
        <f t="shared" si="387"/>
        <v>0</v>
      </c>
      <c r="CC113" s="88">
        <f t="shared" si="387"/>
        <v>0</v>
      </c>
      <c r="CD113" s="88">
        <f t="shared" si="387"/>
        <v>0</v>
      </c>
      <c r="CE113" s="88">
        <f t="shared" si="387"/>
        <v>0</v>
      </c>
    </row>
    <row r="114" spans="6:83">
      <c r="F114" s="75" t="s">
        <v>1302</v>
      </c>
      <c r="G114" s="77">
        <f>INDEX(Demands_Sources!$E$44:$AO$44,MATCH(G$111,Demands_Sources!$E$43:$AO$43,0))</f>
        <v>0.01844</v>
      </c>
      <c r="H114" s="77">
        <f>INDEX(Demands_Sources!$E$44:$AO$44,MATCH(H$111,Demands_Sources!$E$43:$AO$43,0))</f>
        <v>0.004996</v>
      </c>
      <c r="I114" s="77">
        <f>INDEX(Demands_Sources!$E$44:$AO$44,MATCH(I$111,Demands_Sources!$E$43:$AO$43,0))</f>
        <v>0.0484</v>
      </c>
      <c r="J114" s="77">
        <f>INDEX(Demands_Sources!$E$44:$AO$44,MATCH(J$111,Demands_Sources!$E$43:$AO$43,0))</f>
        <v>0</v>
      </c>
      <c r="K114" s="77">
        <f>INDEX(Demands_Sources!$E$44:$AO$44,MATCH(K$111,Demands_Sources!$E$43:$AO$43,0))</f>
        <v>0.002595</v>
      </c>
      <c r="L114" s="77">
        <f>INDEX(Demands_Sources!$E$44:$AO$44,MATCH(L$111,Demands_Sources!$E$43:$AO$43,0))</f>
        <v>0</v>
      </c>
      <c r="M114" s="77">
        <f>INDEX(Demands_Sources!$E$44:$AO$44,MATCH(M$111,Demands_Sources!$E$43:$AO$43,0))</f>
        <v>0.012954</v>
      </c>
      <c r="N114" s="77">
        <f>INDEX(Demands_Sources!$E$44:$AO$44,MATCH(N$111,Demands_Sources!$E$43:$AO$43,0))</f>
        <v>0</v>
      </c>
      <c r="O114" s="77">
        <f>INDEX(Demands_Sources!$E$44:$AO$44,MATCH(O$111,Demands_Sources!$E$43:$AO$43,0))</f>
        <v>0</v>
      </c>
      <c r="P114" s="77">
        <f>INDEX(Demands_Sources!$E$44:$AO$44,MATCH(P$111,Demands_Sources!$E$43:$AO$43,0))</f>
        <v>0</v>
      </c>
      <c r="Q114" s="77">
        <f>INDEX(Demands_Sources!$E$44:$AO$44,MATCH(Q$111,Demands_Sources!$E$43:$AO$43,0))</f>
        <v>0.0301</v>
      </c>
      <c r="R114" s="77">
        <f>INDEX(Demands_Sources!$E$44:$AO$44,MATCH(R$111,Demands_Sources!$E$43:$AO$43,0))</f>
        <v>0.02637</v>
      </c>
      <c r="S114" s="77">
        <f>INDEX(Demands_Sources!$E$44:$AO$44,MATCH(S$111,Demands_Sources!$E$43:$AO$43,0))</f>
        <v>0</v>
      </c>
      <c r="T114" s="77">
        <f>INDEX(Demands_Sources!$E$44:$AO$44,MATCH(T$111,Demands_Sources!$E$43:$AO$43,0))</f>
        <v>0</v>
      </c>
      <c r="U114" s="77">
        <f>INDEX(Demands_Sources!$E$44:$AO$44,MATCH(U$111,Demands_Sources!$E$43:$AO$43,0))</f>
        <v>0</v>
      </c>
      <c r="V114" s="77">
        <f>INDEX(Demands_Sources!$E$44:$AO$44,MATCH(V$111,Demands_Sources!$E$43:$AO$43,0))</f>
        <v>0</v>
      </c>
      <c r="W114" s="77">
        <f>INDEX(Demands_Sources!$E$44:$AO$44,MATCH(W$111,Demands_Sources!$E$43:$AO$43,0))</f>
        <v>0</v>
      </c>
      <c r="X114" s="77">
        <f>INDEX(Demands_Sources!$E$44:$AO$44,MATCH(X$111,Demands_Sources!$E$43:$AO$43,0))</f>
        <v>0.002</v>
      </c>
      <c r="Y114" s="77">
        <f>INDEX(Demands_Sources!$E$44:$AO$44,MATCH(Y$111,Demands_Sources!$E$43:$AO$43,0))</f>
        <v>0</v>
      </c>
      <c r="Z114" s="77">
        <f>INDEX(Demands_Sources!$E$44:$AO$44,MATCH(Z$111,Demands_Sources!$E$43:$AO$43,0))</f>
        <v>0</v>
      </c>
      <c r="AA114" s="77">
        <f>INDEX(Demands_Sources!$E$44:$AO$44,MATCH(AA$111,Demands_Sources!$E$43:$AO$43,0))</f>
        <v>0</v>
      </c>
      <c r="AB114" s="77">
        <f>INDEX(Demands_Sources!$E$44:$AO$44,MATCH(AB$111,Demands_Sources!$E$43:$AO$43,0))</f>
        <v>0</v>
      </c>
      <c r="AC114" s="77">
        <f>INDEX(Demands_Sources!$E$44:$AO$44,MATCH(AC$111,Demands_Sources!$E$43:$AO$43,0))</f>
        <v>0</v>
      </c>
      <c r="AD114" s="77">
        <f>INDEX(Demands_Sources!$E$44:$AO$44,MATCH(AD$111,Demands_Sources!$E$43:$AO$43,0))</f>
        <v>0.04</v>
      </c>
      <c r="AE114" s="77">
        <f>INDEX(Demands_Sources!$E$44:$AO$44,MATCH(AE$111,Demands_Sources!$E$43:$AO$43,0))</f>
        <v>0.05378</v>
      </c>
      <c r="AF114" s="77">
        <f>INDEX(Demands_Sources!$E$44:$AO$44,MATCH(AF$111,Demands_Sources!$E$43:$AO$43,0))</f>
        <v>0</v>
      </c>
      <c r="AG114" s="77">
        <f>INDEX(Demands_Sources!$E$44:$AO$44,MATCH(AG$111,Demands_Sources!$E$43:$AO$43,0))</f>
        <v>0</v>
      </c>
      <c r="AH114" s="77">
        <f>INDEX(Demands_Sources!$E$44:$AO$44,MATCH(AH$111,Demands_Sources!$E$43:$AO$43,0))</f>
        <v>0.00369</v>
      </c>
      <c r="AI114" s="77">
        <f>INDEX(Demands_Sources!$E$44:$AO$44,MATCH(AI$111,Demands_Sources!$E$43:$AO$43,0))</f>
        <v>0</v>
      </c>
      <c r="AJ114" s="77">
        <f>INDEX(Demands_Sources!$E$44:$AO$44,MATCH(AJ$111,Demands_Sources!$E$43:$AO$43,0))</f>
        <v>0.00465</v>
      </c>
      <c r="AK114" s="77">
        <f>INDEX(Demands_Sources!$E$44:$AO$44,MATCH(AK$111,Demands_Sources!$E$43:$AO$43,0))</f>
        <v>0</v>
      </c>
      <c r="AL114" s="77">
        <f>INDEX(Demands_Sources!$E$44:$AO$44,MATCH(AL$111,Demands_Sources!$E$43:$AO$43,0))</f>
        <v>0.000483999997377396</v>
      </c>
      <c r="AM114" s="77">
        <f>INDEX(Demands_Sources!$E$44:$AO$44,MATCH(AM$111,Demands_Sources!$E$43:$AO$43,0))</f>
        <v>0</v>
      </c>
      <c r="AN114" s="77">
        <f>INDEX(Demands_Sources!$E$44:$AO$44,MATCH(AN$111,Demands_Sources!$E$43:$AO$43,0))</f>
        <v>0</v>
      </c>
      <c r="AO114" s="77">
        <f>INDEX(Demands_Sources!$E$44:$AO$44,MATCH(AO$111,Demands_Sources!$E$43:$AO$43,0))</f>
        <v>0</v>
      </c>
      <c r="AP114" s="77">
        <f>INDEX(Demands_Sources!$E$44:$AO$44,MATCH(AP$111,Demands_Sources!$E$43:$AO$43,0))</f>
        <v>0</v>
      </c>
      <c r="AQ114" s="77">
        <f>INDEX(Demands_Sources!$E$44:$AO$44,MATCH(AQ$111,Demands_Sources!$E$43:$AO$43,0))</f>
        <v>0.00231015</v>
      </c>
      <c r="AR114" s="54"/>
      <c r="AS114" s="54"/>
      <c r="AT114" s="87" t="str">
        <f>F114</f>
        <v>ICU</v>
      </c>
      <c r="AU114" s="88">
        <f t="shared" si="384"/>
        <v>0</v>
      </c>
      <c r="AV114" s="88">
        <f t="shared" si="384"/>
        <v>0</v>
      </c>
      <c r="AW114" s="88">
        <f t="shared" si="384"/>
        <v>0</v>
      </c>
      <c r="AX114" s="88">
        <f t="shared" si="384"/>
        <v>0</v>
      </c>
      <c r="AY114" s="88">
        <f t="shared" si="384"/>
        <v>0</v>
      </c>
      <c r="AZ114" s="88">
        <f t="shared" si="384"/>
        <v>0</v>
      </c>
      <c r="BA114" s="88">
        <f t="shared" si="384"/>
        <v>0</v>
      </c>
      <c r="BB114" s="88">
        <f t="shared" si="384"/>
        <v>0</v>
      </c>
      <c r="BC114" s="88">
        <f t="shared" si="384"/>
        <v>0</v>
      </c>
      <c r="BD114" s="88">
        <f t="shared" si="384"/>
        <v>0</v>
      </c>
      <c r="BE114" s="88">
        <f t="shared" si="385"/>
        <v>0</v>
      </c>
      <c r="BF114" s="88">
        <f t="shared" si="385"/>
        <v>0</v>
      </c>
      <c r="BG114" s="88">
        <f t="shared" si="385"/>
        <v>0</v>
      </c>
      <c r="BH114" s="88">
        <f t="shared" si="385"/>
        <v>0</v>
      </c>
      <c r="BI114" s="88">
        <f t="shared" si="385"/>
        <v>0</v>
      </c>
      <c r="BJ114" s="88">
        <f t="shared" si="385"/>
        <v>0</v>
      </c>
      <c r="BK114" s="88">
        <f t="shared" si="385"/>
        <v>0</v>
      </c>
      <c r="BL114" s="88">
        <f t="shared" si="385"/>
        <v>0</v>
      </c>
      <c r="BM114" s="88">
        <f t="shared" si="385"/>
        <v>0</v>
      </c>
      <c r="BN114" s="88">
        <f t="shared" si="385"/>
        <v>0</v>
      </c>
      <c r="BO114" s="88">
        <f t="shared" si="386"/>
        <v>0</v>
      </c>
      <c r="BP114" s="88">
        <f t="shared" si="386"/>
        <v>0</v>
      </c>
      <c r="BQ114" s="88">
        <f t="shared" si="386"/>
        <v>0</v>
      </c>
      <c r="BR114" s="88">
        <f t="shared" si="386"/>
        <v>0</v>
      </c>
      <c r="BS114" s="88">
        <f t="shared" si="386"/>
        <v>0</v>
      </c>
      <c r="BT114" s="88">
        <f t="shared" si="386"/>
        <v>0</v>
      </c>
      <c r="BU114" s="88">
        <f t="shared" si="386"/>
        <v>0</v>
      </c>
      <c r="BV114" s="88">
        <f t="shared" si="386"/>
        <v>0</v>
      </c>
      <c r="BW114" s="88">
        <f t="shared" si="386"/>
        <v>0</v>
      </c>
      <c r="BX114" s="88">
        <f t="shared" si="386"/>
        <v>0</v>
      </c>
      <c r="BY114" s="88">
        <f t="shared" si="387"/>
        <v>0</v>
      </c>
      <c r="BZ114" s="88">
        <f t="shared" si="387"/>
        <v>0</v>
      </c>
      <c r="CA114" s="88">
        <f t="shared" si="387"/>
        <v>0</v>
      </c>
      <c r="CB114" s="88">
        <f t="shared" si="387"/>
        <v>0</v>
      </c>
      <c r="CC114" s="88">
        <f t="shared" si="387"/>
        <v>0</v>
      </c>
      <c r="CD114" s="88">
        <f t="shared" si="387"/>
        <v>0</v>
      </c>
      <c r="CE114" s="88">
        <f t="shared" si="387"/>
        <v>0</v>
      </c>
    </row>
    <row r="115" ht="14.25" spans="6:43">
      <c r="F115" s="32" t="s">
        <v>1501</v>
      </c>
      <c r="G115" s="32" t="s">
        <v>293</v>
      </c>
      <c r="H115" s="32" t="s">
        <v>293</v>
      </c>
      <c r="I115" s="32" t="s">
        <v>293</v>
      </c>
      <c r="J115" s="32" t="s">
        <v>293</v>
      </c>
      <c r="K115" s="32" t="s">
        <v>293</v>
      </c>
      <c r="L115" s="32" t="s">
        <v>293</v>
      </c>
      <c r="M115" s="32" t="s">
        <v>293</v>
      </c>
      <c r="N115" s="32" t="s">
        <v>293</v>
      </c>
      <c r="O115" s="32" t="s">
        <v>293</v>
      </c>
      <c r="P115" s="32" t="s">
        <v>293</v>
      </c>
      <c r="Q115" s="32" t="s">
        <v>293</v>
      </c>
      <c r="R115" s="32" t="s">
        <v>293</v>
      </c>
      <c r="S115" s="32" t="s">
        <v>293</v>
      </c>
      <c r="T115" s="32" t="s">
        <v>293</v>
      </c>
      <c r="U115" s="32" t="s">
        <v>293</v>
      </c>
      <c r="V115" s="32" t="s">
        <v>293</v>
      </c>
      <c r="W115" s="32" t="s">
        <v>293</v>
      </c>
      <c r="X115" s="32" t="s">
        <v>293</v>
      </c>
      <c r="Y115" s="32" t="s">
        <v>293</v>
      </c>
      <c r="Z115" s="32" t="s">
        <v>293</v>
      </c>
      <c r="AA115" s="32" t="s">
        <v>293</v>
      </c>
      <c r="AB115" s="32" t="s">
        <v>293</v>
      </c>
      <c r="AC115" s="32" t="s">
        <v>293</v>
      </c>
      <c r="AD115" s="32" t="s">
        <v>293</v>
      </c>
      <c r="AE115" s="32" t="s">
        <v>293</v>
      </c>
      <c r="AF115" s="32" t="s">
        <v>293</v>
      </c>
      <c r="AG115" s="32" t="s">
        <v>293</v>
      </c>
      <c r="AH115" s="32" t="s">
        <v>293</v>
      </c>
      <c r="AI115" s="32" t="s">
        <v>293</v>
      </c>
      <c r="AJ115" s="32" t="s">
        <v>293</v>
      </c>
      <c r="AK115" s="32" t="s">
        <v>293</v>
      </c>
      <c r="AL115" s="32" t="s">
        <v>293</v>
      </c>
      <c r="AM115" s="32" t="s">
        <v>293</v>
      </c>
      <c r="AN115" s="32" t="s">
        <v>293</v>
      </c>
      <c r="AO115" s="32" t="s">
        <v>293</v>
      </c>
      <c r="AP115" s="32" t="s">
        <v>293</v>
      </c>
      <c r="AQ115" s="32" t="s">
        <v>293</v>
      </c>
    </row>
    <row r="116" spans="6:45">
      <c r="F116" t="s">
        <v>1304</v>
      </c>
      <c r="G116" s="78">
        <f t="shared" ref="G116:AQ116" si="388">AU235</f>
        <v>2.15772925242864</v>
      </c>
      <c r="H116" s="78">
        <f t="shared" si="388"/>
        <v>9.97725390196601</v>
      </c>
      <c r="I116" s="78">
        <f t="shared" si="388"/>
        <v>4.19091820884309</v>
      </c>
      <c r="J116" s="78">
        <f t="shared" si="388"/>
        <v>1.1448356630229</v>
      </c>
      <c r="K116" s="78">
        <f t="shared" si="388"/>
        <v>0</v>
      </c>
      <c r="L116" s="78">
        <f t="shared" si="388"/>
        <v>1.18792095148624</v>
      </c>
      <c r="M116" s="78">
        <f t="shared" si="388"/>
        <v>55.4496399102214</v>
      </c>
      <c r="N116" s="78">
        <f t="shared" si="388"/>
        <v>0</v>
      </c>
      <c r="O116" s="78">
        <f t="shared" si="388"/>
        <v>0.11074</v>
      </c>
      <c r="P116" s="78">
        <f t="shared" si="388"/>
        <v>25.8994512</v>
      </c>
      <c r="Q116" s="78">
        <f t="shared" si="388"/>
        <v>23.3741825976687</v>
      </c>
      <c r="R116" s="78">
        <f t="shared" si="388"/>
        <v>10.13472780096</v>
      </c>
      <c r="S116" s="78">
        <f t="shared" si="388"/>
        <v>26.4315103702415</v>
      </c>
      <c r="T116" s="78">
        <f t="shared" si="388"/>
        <v>0.401198</v>
      </c>
      <c r="U116" s="78">
        <f t="shared" si="388"/>
        <v>5.11558462330505</v>
      </c>
      <c r="V116" s="78">
        <f t="shared" si="388"/>
        <v>14.5416</v>
      </c>
      <c r="W116" s="78">
        <f t="shared" si="388"/>
        <v>41.9293658208</v>
      </c>
      <c r="X116" s="78">
        <f t="shared" si="388"/>
        <v>10.6819123001998</v>
      </c>
      <c r="Y116" s="78">
        <f t="shared" si="388"/>
        <v>0.02944</v>
      </c>
      <c r="Z116" s="78">
        <f t="shared" si="388"/>
        <v>0</v>
      </c>
      <c r="AA116" s="78">
        <f t="shared" si="388"/>
        <v>0.138</v>
      </c>
      <c r="AB116" s="78">
        <f t="shared" si="388"/>
        <v>0</v>
      </c>
      <c r="AC116" s="78">
        <f t="shared" si="388"/>
        <v>14.4935185172797</v>
      </c>
      <c r="AD116" s="78">
        <f t="shared" si="388"/>
        <v>46.3719499457778</v>
      </c>
      <c r="AE116" s="78">
        <f t="shared" si="388"/>
        <v>18.2920456056656</v>
      </c>
      <c r="AF116" s="78">
        <f t="shared" si="388"/>
        <v>0.483677273722481</v>
      </c>
      <c r="AG116" s="85">
        <f t="shared" si="388"/>
        <v>0</v>
      </c>
      <c r="AH116" s="78">
        <f t="shared" si="388"/>
        <v>6.97294726586891</v>
      </c>
      <c r="AI116" s="78">
        <f t="shared" si="388"/>
        <v>2.46166825979068</v>
      </c>
      <c r="AJ116" s="78">
        <f t="shared" si="388"/>
        <v>4.07211445636799</v>
      </c>
      <c r="AK116" s="78">
        <f t="shared" si="388"/>
        <v>3.33629731616913</v>
      </c>
      <c r="AL116" s="78">
        <f t="shared" si="388"/>
        <v>0.182420696966553</v>
      </c>
      <c r="AM116" s="78">
        <f t="shared" si="388"/>
        <v>0.0144</v>
      </c>
      <c r="AN116" s="78">
        <f t="shared" si="388"/>
        <v>2.07657</v>
      </c>
      <c r="AO116" s="78">
        <f t="shared" si="388"/>
        <v>4.4591097688</v>
      </c>
      <c r="AP116" s="78">
        <f t="shared" si="388"/>
        <v>0.06515</v>
      </c>
      <c r="AQ116" s="78">
        <f t="shared" si="388"/>
        <v>2.84769836227355</v>
      </c>
      <c r="AR116" s="4"/>
      <c r="AS116" s="4"/>
    </row>
    <row r="117" spans="6:45">
      <c r="F117" s="75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54"/>
      <c r="AS117" s="54"/>
    </row>
    <row r="118" spans="6:45">
      <c r="F118" s="75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54"/>
      <c r="AS118" s="54"/>
    </row>
    <row r="119" spans="6:83">
      <c r="F119" s="75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54"/>
      <c r="AS119" s="54"/>
      <c r="BB119" s="17"/>
      <c r="BC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</row>
    <row r="120" customFormat="1" spans="6:83">
      <c r="F120" s="75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54"/>
      <c r="AS120" s="54"/>
      <c r="BB120" s="17"/>
      <c r="BC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</row>
    <row r="121" customFormat="1" spans="1:338">
      <c r="A121" s="37"/>
      <c r="B121" s="37"/>
      <c r="C121" s="37"/>
      <c r="D121" s="37"/>
      <c r="E121" s="37"/>
      <c r="F121" s="79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9"/>
      <c r="AS121" s="89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</row>
    <row r="122" customFormat="1" spans="6:340">
      <c r="F122" s="75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54"/>
      <c r="AS122" s="54"/>
      <c r="MA122" s="37"/>
      <c r="MB122" s="37"/>
    </row>
    <row r="123" ht="23.25" spans="2:431">
      <c r="B123" s="18" t="s">
        <v>1671</v>
      </c>
      <c r="C123" s="18"/>
      <c r="D123" s="18"/>
      <c r="F123" s="75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54"/>
      <c r="AS123" s="54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</row>
    <row r="124" spans="6:888">
      <c r="F124" s="75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54"/>
      <c r="AS124" s="54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</row>
    <row r="125" s="37" customFormat="1" ht="16.5" spans="1:888">
      <c r="A125"/>
      <c r="B125"/>
      <c r="C125"/>
      <c r="D125"/>
      <c r="E125" s="7" t="s">
        <v>1672</v>
      </c>
      <c r="F125" s="7"/>
      <c r="G125" s="6" t="str">
        <f>G$4</f>
        <v>AT</v>
      </c>
      <c r="H125" s="6" t="str">
        <f t="shared" ref="H125:AQ125" si="389">H$4</f>
        <v>BE</v>
      </c>
      <c r="I125" s="6" t="str">
        <f t="shared" si="389"/>
        <v>BG</v>
      </c>
      <c r="J125" s="6" t="str">
        <f t="shared" si="389"/>
        <v>CH</v>
      </c>
      <c r="K125" s="6" t="str">
        <f t="shared" si="389"/>
        <v>CY</v>
      </c>
      <c r="L125" s="6" t="str">
        <f t="shared" si="389"/>
        <v>CZ</v>
      </c>
      <c r="M125" s="6" t="str">
        <f t="shared" si="389"/>
        <v>DE</v>
      </c>
      <c r="N125" s="6" t="str">
        <f t="shared" si="389"/>
        <v>DK</v>
      </c>
      <c r="O125" s="6" t="str">
        <f t="shared" si="389"/>
        <v>EE</v>
      </c>
      <c r="P125" s="6" t="str">
        <f t="shared" si="389"/>
        <v>EL</v>
      </c>
      <c r="Q125" s="6" t="str">
        <f t="shared" si="389"/>
        <v>ES</v>
      </c>
      <c r="R125" s="6" t="str">
        <f t="shared" si="389"/>
        <v>FI</v>
      </c>
      <c r="S125" s="6" t="str">
        <f t="shared" si="389"/>
        <v>FR</v>
      </c>
      <c r="T125" s="6" t="str">
        <f t="shared" si="389"/>
        <v>HR</v>
      </c>
      <c r="U125" s="6" t="str">
        <f t="shared" si="389"/>
        <v>HU</v>
      </c>
      <c r="V125" s="6" t="str">
        <f t="shared" si="389"/>
        <v>IE</v>
      </c>
      <c r="W125" s="6" t="str">
        <f t="shared" si="389"/>
        <v>IS</v>
      </c>
      <c r="X125" s="6" t="str">
        <f t="shared" si="389"/>
        <v>IT</v>
      </c>
      <c r="Y125" s="6" t="str">
        <f t="shared" si="389"/>
        <v>LT</v>
      </c>
      <c r="Z125" s="6" t="str">
        <f t="shared" si="389"/>
        <v>LU</v>
      </c>
      <c r="AA125" s="6" t="str">
        <f t="shared" si="389"/>
        <v>LV</v>
      </c>
      <c r="AB125" s="6" t="str">
        <f t="shared" si="389"/>
        <v>MT</v>
      </c>
      <c r="AC125" s="6" t="str">
        <f t="shared" si="389"/>
        <v>NL</v>
      </c>
      <c r="AD125" s="6" t="str">
        <f t="shared" si="389"/>
        <v>NO</v>
      </c>
      <c r="AE125" s="6" t="str">
        <f t="shared" si="389"/>
        <v>PL</v>
      </c>
      <c r="AF125" s="6" t="str">
        <f t="shared" si="389"/>
        <v>PT</v>
      </c>
      <c r="AG125" s="6" t="str">
        <f t="shared" si="389"/>
        <v>RO</v>
      </c>
      <c r="AH125" s="6" t="str">
        <f t="shared" si="389"/>
        <v>SE</v>
      </c>
      <c r="AI125" s="6" t="str">
        <f t="shared" si="389"/>
        <v>SI</v>
      </c>
      <c r="AJ125" s="6" t="str">
        <f t="shared" si="389"/>
        <v>SK</v>
      </c>
      <c r="AK125" s="6" t="str">
        <f t="shared" si="389"/>
        <v>UK</v>
      </c>
      <c r="AL125" s="6" t="str">
        <f t="shared" si="389"/>
        <v>AL</v>
      </c>
      <c r="AM125" s="6" t="str">
        <f t="shared" si="389"/>
        <v>BA</v>
      </c>
      <c r="AN125" s="6" t="str">
        <f t="shared" si="389"/>
        <v>KS</v>
      </c>
      <c r="AO125" s="6" t="str">
        <f t="shared" si="389"/>
        <v>ME</v>
      </c>
      <c r="AP125" s="6" t="str">
        <f t="shared" si="389"/>
        <v>MK</v>
      </c>
      <c r="AQ125" s="6" t="str">
        <f t="shared" si="389"/>
        <v>RS</v>
      </c>
      <c r="AR125" s="54"/>
      <c r="AS125" s="54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</row>
    <row r="126" spans="5:45">
      <c r="E126" s="81" t="s">
        <v>646</v>
      </c>
      <c r="F126" s="955" t="s">
        <v>999</v>
      </c>
      <c r="G126" s="83">
        <v>0</v>
      </c>
      <c r="H126" s="83">
        <v>1</v>
      </c>
      <c r="I126" s="83">
        <v>0.22</v>
      </c>
      <c r="J126" s="83">
        <v>0.07</v>
      </c>
      <c r="K126" s="83">
        <v>0</v>
      </c>
      <c r="L126" s="83">
        <v>0</v>
      </c>
      <c r="M126" s="83">
        <v>0.06</v>
      </c>
      <c r="N126" s="83">
        <v>1</v>
      </c>
      <c r="O126" s="83">
        <v>0</v>
      </c>
      <c r="P126" s="83">
        <v>0.05</v>
      </c>
      <c r="Q126" s="83">
        <v>0.36</v>
      </c>
      <c r="R126" s="83">
        <v>0</v>
      </c>
      <c r="S126" s="83">
        <v>0</v>
      </c>
      <c r="T126" s="83">
        <v>0</v>
      </c>
      <c r="U126" s="83">
        <v>0</v>
      </c>
      <c r="V126" s="83">
        <v>0</v>
      </c>
      <c r="W126" s="83">
        <v>0.8</v>
      </c>
      <c r="X126" s="83">
        <v>0</v>
      </c>
      <c r="Y126" s="83">
        <v>0</v>
      </c>
      <c r="Z126" s="83">
        <v>0</v>
      </c>
      <c r="AA126" s="83">
        <v>0</v>
      </c>
      <c r="AB126" s="83">
        <v>0</v>
      </c>
      <c r="AC126" s="83">
        <v>0.2</v>
      </c>
      <c r="AD126" s="83">
        <v>0</v>
      </c>
      <c r="AE126" s="83">
        <v>0.25</v>
      </c>
      <c r="AF126" s="83">
        <v>0</v>
      </c>
      <c r="AG126" s="83">
        <v>0.924242424242424</v>
      </c>
      <c r="AH126" s="83">
        <v>0.1</v>
      </c>
      <c r="AI126" s="83">
        <v>0</v>
      </c>
      <c r="AJ126" s="83">
        <v>0</v>
      </c>
      <c r="AK126" s="83">
        <v>0</v>
      </c>
      <c r="AL126" s="83">
        <v>0</v>
      </c>
      <c r="AM126" s="83">
        <v>0</v>
      </c>
      <c r="AN126" s="83">
        <v>0</v>
      </c>
      <c r="AO126" s="83">
        <v>1</v>
      </c>
      <c r="AP126" s="83">
        <v>0</v>
      </c>
      <c r="AQ126" s="83">
        <v>1</v>
      </c>
      <c r="AR126" s="54"/>
      <c r="AS126" s="54"/>
    </row>
    <row r="127" spans="5:45">
      <c r="E127" s="84"/>
      <c r="F127" s="955" t="s">
        <v>997</v>
      </c>
      <c r="G127" s="83">
        <v>0</v>
      </c>
      <c r="H127" s="83">
        <v>0</v>
      </c>
      <c r="I127" s="83">
        <v>0</v>
      </c>
      <c r="J127" s="83">
        <v>0</v>
      </c>
      <c r="K127" s="83">
        <v>0</v>
      </c>
      <c r="L127" s="83">
        <v>0</v>
      </c>
      <c r="M127" s="83">
        <v>0.1345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0.05</v>
      </c>
      <c r="T127" s="83">
        <v>0</v>
      </c>
      <c r="U127" s="83">
        <v>0</v>
      </c>
      <c r="V127" s="83">
        <v>0</v>
      </c>
      <c r="W127" s="83">
        <v>0</v>
      </c>
      <c r="X127" s="83">
        <v>0</v>
      </c>
      <c r="Y127" s="83">
        <v>0</v>
      </c>
      <c r="Z127" s="83">
        <v>0</v>
      </c>
      <c r="AA127" s="83">
        <v>0</v>
      </c>
      <c r="AB127" s="83">
        <v>0</v>
      </c>
      <c r="AC127" s="83">
        <v>0</v>
      </c>
      <c r="AD127" s="83">
        <v>0</v>
      </c>
      <c r="AE127" s="83">
        <v>0</v>
      </c>
      <c r="AF127" s="83">
        <v>0</v>
      </c>
      <c r="AG127" s="83">
        <v>0</v>
      </c>
      <c r="AH127" s="83">
        <v>0.05</v>
      </c>
      <c r="AI127" s="83">
        <v>0</v>
      </c>
      <c r="AJ127" s="83">
        <v>0</v>
      </c>
      <c r="AK127" s="83">
        <v>0</v>
      </c>
      <c r="AL127" s="83">
        <v>0</v>
      </c>
      <c r="AM127" s="83">
        <v>0</v>
      </c>
      <c r="AN127" s="83">
        <v>0</v>
      </c>
      <c r="AO127" s="83">
        <v>0</v>
      </c>
      <c r="AP127" s="83">
        <v>0</v>
      </c>
      <c r="AQ127" s="83">
        <v>0</v>
      </c>
      <c r="AR127" s="54"/>
      <c r="AS127" s="54"/>
    </row>
    <row r="128" spans="5:45">
      <c r="E128" s="84"/>
      <c r="F128" s="955" t="s">
        <v>1001</v>
      </c>
      <c r="G128" s="83">
        <v>0</v>
      </c>
      <c r="H128" s="83">
        <v>0</v>
      </c>
      <c r="I128" s="83">
        <v>0.2</v>
      </c>
      <c r="J128" s="83">
        <v>0.795384615384615</v>
      </c>
      <c r="K128" s="83">
        <v>0</v>
      </c>
      <c r="L128" s="83">
        <v>0</v>
      </c>
      <c r="M128" s="83">
        <v>0.1655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0.2</v>
      </c>
      <c r="T128" s="83">
        <v>0</v>
      </c>
      <c r="U128" s="83">
        <v>0.15</v>
      </c>
      <c r="V128" s="83">
        <v>0</v>
      </c>
      <c r="W128" s="83">
        <v>0</v>
      </c>
      <c r="X128" s="83">
        <v>0</v>
      </c>
      <c r="Y128" s="83">
        <v>0</v>
      </c>
      <c r="Z128" s="83">
        <v>0</v>
      </c>
      <c r="AA128" s="83">
        <v>0</v>
      </c>
      <c r="AB128" s="83">
        <v>0</v>
      </c>
      <c r="AC128" s="83">
        <v>0</v>
      </c>
      <c r="AD128" s="83">
        <v>0</v>
      </c>
      <c r="AE128" s="83">
        <v>0</v>
      </c>
      <c r="AF128" s="83">
        <v>0.15</v>
      </c>
      <c r="AG128" s="83">
        <v>0</v>
      </c>
      <c r="AH128" s="83">
        <v>0</v>
      </c>
      <c r="AI128" s="83">
        <v>0</v>
      </c>
      <c r="AJ128" s="83">
        <v>0.6</v>
      </c>
      <c r="AK128" s="83">
        <v>0.56</v>
      </c>
      <c r="AL128" s="83">
        <v>0</v>
      </c>
      <c r="AM128" s="83">
        <v>0.46</v>
      </c>
      <c r="AN128" s="83">
        <v>0</v>
      </c>
      <c r="AO128" s="83">
        <v>0</v>
      </c>
      <c r="AP128" s="83">
        <v>0</v>
      </c>
      <c r="AQ128" s="83">
        <v>0</v>
      </c>
      <c r="AR128" s="54"/>
      <c r="AS128" s="54"/>
    </row>
    <row r="129" spans="1:338">
      <c r="A129" s="12"/>
      <c r="B129" s="12"/>
      <c r="C129" s="12"/>
      <c r="D129" s="12"/>
      <c r="E129" s="91"/>
      <c r="F129" s="955" t="s">
        <v>1003</v>
      </c>
      <c r="G129" s="83">
        <v>1</v>
      </c>
      <c r="H129" s="83">
        <v>0</v>
      </c>
      <c r="I129" s="83">
        <v>0.58</v>
      </c>
      <c r="J129" s="83">
        <v>0.134615384615385</v>
      </c>
      <c r="K129" s="83">
        <v>0</v>
      </c>
      <c r="L129" s="83">
        <v>1</v>
      </c>
      <c r="M129" s="83">
        <v>0.64</v>
      </c>
      <c r="N129" s="83">
        <v>0</v>
      </c>
      <c r="O129" s="83">
        <v>0</v>
      </c>
      <c r="P129" s="83">
        <v>0.95</v>
      </c>
      <c r="Q129" s="83">
        <v>0.64</v>
      </c>
      <c r="R129" s="83">
        <v>1</v>
      </c>
      <c r="S129" s="83">
        <v>0.75</v>
      </c>
      <c r="T129" s="83">
        <v>1</v>
      </c>
      <c r="U129" s="83">
        <v>0.85</v>
      </c>
      <c r="V129" s="83">
        <v>0</v>
      </c>
      <c r="W129" s="83">
        <v>0.2</v>
      </c>
      <c r="X129" s="83">
        <v>1</v>
      </c>
      <c r="Y129" s="83">
        <v>1</v>
      </c>
      <c r="Z129" s="83">
        <v>0</v>
      </c>
      <c r="AA129" s="83">
        <v>0</v>
      </c>
      <c r="AB129" s="83">
        <v>0</v>
      </c>
      <c r="AC129" s="83">
        <v>0.8</v>
      </c>
      <c r="AD129" s="83">
        <v>1</v>
      </c>
      <c r="AE129" s="83">
        <v>0.75</v>
      </c>
      <c r="AF129" s="83">
        <v>0.85</v>
      </c>
      <c r="AG129" s="83">
        <v>0.0757575757575758</v>
      </c>
      <c r="AH129" s="83">
        <v>0.85</v>
      </c>
      <c r="AI129" s="83">
        <v>1</v>
      </c>
      <c r="AJ129" s="83">
        <v>0.4</v>
      </c>
      <c r="AK129" s="83">
        <v>0.436923076923077</v>
      </c>
      <c r="AL129" s="83">
        <v>0</v>
      </c>
      <c r="AM129" s="83">
        <v>0.54</v>
      </c>
      <c r="AN129" s="83">
        <v>0</v>
      </c>
      <c r="AO129" s="83">
        <v>0</v>
      </c>
      <c r="AP129" s="83">
        <v>0</v>
      </c>
      <c r="AQ129" s="83">
        <v>0</v>
      </c>
      <c r="AR129" s="54"/>
      <c r="AS129" s="54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</row>
    <row r="130" spans="1:340">
      <c r="A130" s="12"/>
      <c r="B130" s="12"/>
      <c r="C130" s="12"/>
      <c r="D130" s="12"/>
      <c r="E130" s="91"/>
      <c r="F130" s="92" t="s">
        <v>294</v>
      </c>
      <c r="G130" s="93" t="str">
        <f>IF(SUM(G126:G129)&lt;&gt;1,"ERR","")</f>
        <v/>
      </c>
      <c r="H130" s="93" t="str">
        <f t="shared" ref="H130:AQ130" si="390">IF(SUM(H126:H129)&lt;&gt;1,"ERR","")</f>
        <v/>
      </c>
      <c r="I130" s="93" t="str">
        <f t="shared" si="390"/>
        <v/>
      </c>
      <c r="J130" s="93" t="str">
        <f t="shared" si="390"/>
        <v/>
      </c>
      <c r="K130" s="93" t="str">
        <f t="shared" si="390"/>
        <v>ERR</v>
      </c>
      <c r="L130" s="93" t="str">
        <f t="shared" si="390"/>
        <v/>
      </c>
      <c r="M130" s="93" t="str">
        <f t="shared" si="390"/>
        <v/>
      </c>
      <c r="N130" s="93" t="str">
        <f t="shared" si="390"/>
        <v/>
      </c>
      <c r="O130" s="93" t="str">
        <f t="shared" si="390"/>
        <v>ERR</v>
      </c>
      <c r="P130" s="93" t="str">
        <f t="shared" si="390"/>
        <v/>
      </c>
      <c r="Q130" s="93" t="str">
        <f t="shared" si="390"/>
        <v/>
      </c>
      <c r="R130" s="93" t="str">
        <f t="shared" si="390"/>
        <v/>
      </c>
      <c r="S130" s="93" t="str">
        <f t="shared" si="390"/>
        <v/>
      </c>
      <c r="T130" s="93" t="str">
        <f t="shared" si="390"/>
        <v/>
      </c>
      <c r="U130" s="93" t="str">
        <f t="shared" si="390"/>
        <v/>
      </c>
      <c r="V130" s="93" t="str">
        <f t="shared" si="390"/>
        <v>ERR</v>
      </c>
      <c r="W130" s="93" t="str">
        <f t="shared" si="390"/>
        <v/>
      </c>
      <c r="X130" s="93" t="str">
        <f t="shared" si="390"/>
        <v/>
      </c>
      <c r="Y130" s="93" t="str">
        <f t="shared" si="390"/>
        <v/>
      </c>
      <c r="Z130" s="93" t="str">
        <f t="shared" si="390"/>
        <v>ERR</v>
      </c>
      <c r="AA130" s="93" t="str">
        <f t="shared" si="390"/>
        <v>ERR</v>
      </c>
      <c r="AB130" s="93" t="str">
        <f t="shared" si="390"/>
        <v>ERR</v>
      </c>
      <c r="AC130" s="93" t="str">
        <f t="shared" si="390"/>
        <v/>
      </c>
      <c r="AD130" s="93" t="str">
        <f t="shared" si="390"/>
        <v/>
      </c>
      <c r="AE130" s="93" t="str">
        <f t="shared" si="390"/>
        <v/>
      </c>
      <c r="AF130" s="93" t="str">
        <f t="shared" si="390"/>
        <v/>
      </c>
      <c r="AG130" s="93" t="str">
        <f t="shared" si="390"/>
        <v/>
      </c>
      <c r="AH130" s="93" t="str">
        <f t="shared" si="390"/>
        <v/>
      </c>
      <c r="AI130" s="93" t="str">
        <f t="shared" si="390"/>
        <v/>
      </c>
      <c r="AJ130" s="93" t="str">
        <f t="shared" si="390"/>
        <v/>
      </c>
      <c r="AK130" s="93" t="str">
        <f t="shared" si="390"/>
        <v>ERR</v>
      </c>
      <c r="AL130" s="93" t="str">
        <f t="shared" si="390"/>
        <v>ERR</v>
      </c>
      <c r="AM130" s="93" t="str">
        <f t="shared" si="390"/>
        <v/>
      </c>
      <c r="AN130" s="93" t="str">
        <f t="shared" si="390"/>
        <v>ERR</v>
      </c>
      <c r="AO130" s="93" t="str">
        <f t="shared" si="390"/>
        <v/>
      </c>
      <c r="AP130" s="93" t="str">
        <f t="shared" si="390"/>
        <v>ERR</v>
      </c>
      <c r="AQ130" s="93" t="str">
        <f t="shared" si="390"/>
        <v/>
      </c>
      <c r="AR130" s="54"/>
      <c r="AS130" s="54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</row>
    <row r="131" spans="6:431">
      <c r="F131"/>
      <c r="AQ131" s="4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</row>
    <row r="132" ht="16.5" spans="5:888">
      <c r="E132" s="7" t="s">
        <v>1673</v>
      </c>
      <c r="F132" s="7"/>
      <c r="G132" s="6" t="str">
        <f>G$4</f>
        <v>AT</v>
      </c>
      <c r="H132" s="6" t="str">
        <f t="shared" ref="H132:AQ132" si="391">H$4</f>
        <v>BE</v>
      </c>
      <c r="I132" s="6" t="str">
        <f t="shared" si="391"/>
        <v>BG</v>
      </c>
      <c r="J132" s="6" t="str">
        <f t="shared" si="391"/>
        <v>CH</v>
      </c>
      <c r="K132" s="6" t="str">
        <f t="shared" si="391"/>
        <v>CY</v>
      </c>
      <c r="L132" s="6" t="str">
        <f t="shared" si="391"/>
        <v>CZ</v>
      </c>
      <c r="M132" s="6" t="str">
        <f t="shared" si="391"/>
        <v>DE</v>
      </c>
      <c r="N132" s="6" t="str">
        <f t="shared" si="391"/>
        <v>DK</v>
      </c>
      <c r="O132" s="6" t="str">
        <f t="shared" si="391"/>
        <v>EE</v>
      </c>
      <c r="P132" s="6" t="str">
        <f t="shared" si="391"/>
        <v>EL</v>
      </c>
      <c r="Q132" s="6" t="str">
        <f t="shared" si="391"/>
        <v>ES</v>
      </c>
      <c r="R132" s="6" t="str">
        <f t="shared" si="391"/>
        <v>FI</v>
      </c>
      <c r="S132" s="6" t="str">
        <f t="shared" si="391"/>
        <v>FR</v>
      </c>
      <c r="T132" s="6" t="str">
        <f t="shared" si="391"/>
        <v>HR</v>
      </c>
      <c r="U132" s="6" t="str">
        <f t="shared" si="391"/>
        <v>HU</v>
      </c>
      <c r="V132" s="6" t="str">
        <f t="shared" si="391"/>
        <v>IE</v>
      </c>
      <c r="W132" s="6" t="str">
        <f t="shared" si="391"/>
        <v>IS</v>
      </c>
      <c r="X132" s="6" t="str">
        <f t="shared" si="391"/>
        <v>IT</v>
      </c>
      <c r="Y132" s="6" t="str">
        <f t="shared" si="391"/>
        <v>LT</v>
      </c>
      <c r="Z132" s="6" t="str">
        <f t="shared" si="391"/>
        <v>LU</v>
      </c>
      <c r="AA132" s="6" t="str">
        <f t="shared" si="391"/>
        <v>LV</v>
      </c>
      <c r="AB132" s="6" t="str">
        <f t="shared" si="391"/>
        <v>MT</v>
      </c>
      <c r="AC132" s="6" t="str">
        <f t="shared" si="391"/>
        <v>NL</v>
      </c>
      <c r="AD132" s="6" t="str">
        <f t="shared" si="391"/>
        <v>NO</v>
      </c>
      <c r="AE132" s="6" t="str">
        <f t="shared" si="391"/>
        <v>PL</v>
      </c>
      <c r="AF132" s="6" t="str">
        <f t="shared" si="391"/>
        <v>PT</v>
      </c>
      <c r="AG132" s="6" t="str">
        <f t="shared" si="391"/>
        <v>RO</v>
      </c>
      <c r="AH132" s="6" t="str">
        <f t="shared" si="391"/>
        <v>SE</v>
      </c>
      <c r="AI132" s="6" t="str">
        <f t="shared" si="391"/>
        <v>SI</v>
      </c>
      <c r="AJ132" s="6" t="str">
        <f t="shared" si="391"/>
        <v>SK</v>
      </c>
      <c r="AK132" s="6" t="str">
        <f t="shared" si="391"/>
        <v>UK</v>
      </c>
      <c r="AL132" s="6" t="str">
        <f t="shared" si="391"/>
        <v>AL</v>
      </c>
      <c r="AM132" s="6" t="str">
        <f t="shared" si="391"/>
        <v>BA</v>
      </c>
      <c r="AN132" s="6" t="str">
        <f t="shared" si="391"/>
        <v>KS</v>
      </c>
      <c r="AO132" s="6" t="str">
        <f t="shared" si="391"/>
        <v>ME</v>
      </c>
      <c r="AP132" s="6" t="str">
        <f t="shared" si="391"/>
        <v>MK</v>
      </c>
      <c r="AQ132" s="6" t="str">
        <f t="shared" si="391"/>
        <v>RS</v>
      </c>
      <c r="AR132" s="54"/>
      <c r="AS132" s="54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  <c r="VX132" s="12"/>
      <c r="VY132" s="12"/>
      <c r="VZ132" s="12"/>
      <c r="WA132" s="12"/>
      <c r="WB132" s="12"/>
      <c r="WC132" s="12"/>
      <c r="WD132" s="12"/>
      <c r="WE132" s="12"/>
      <c r="WF132" s="12"/>
      <c r="WG132" s="12"/>
      <c r="WH132" s="12"/>
      <c r="WI132" s="12"/>
      <c r="WJ132" s="12"/>
      <c r="WK132" s="12"/>
      <c r="WL132" s="12"/>
      <c r="WM132" s="12"/>
      <c r="WN132" s="12"/>
      <c r="WO132" s="12"/>
      <c r="WP132" s="12"/>
      <c r="WQ132" s="12"/>
      <c r="WR132" s="12"/>
      <c r="WS132" s="12"/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/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/>
      <c r="XY132" s="12"/>
      <c r="XZ132" s="12"/>
      <c r="YA132" s="12"/>
      <c r="YB132" s="12"/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/>
      <c r="YO132" s="12"/>
      <c r="YP132" s="12"/>
      <c r="YQ132" s="12"/>
      <c r="YR132" s="12"/>
      <c r="YS132" s="12"/>
      <c r="YT132" s="12"/>
      <c r="YU132" s="12"/>
      <c r="YV132" s="12"/>
      <c r="YW132" s="12"/>
      <c r="YX132" s="12"/>
      <c r="YY132" s="12"/>
      <c r="YZ132" s="12"/>
      <c r="ZA132" s="12"/>
      <c r="ZB132" s="12"/>
      <c r="ZC132" s="12"/>
      <c r="ZD132" s="12"/>
      <c r="ZE132" s="12"/>
      <c r="ZF132" s="12"/>
      <c r="ZG132" s="12"/>
      <c r="ZH132" s="12"/>
      <c r="ZI132" s="12"/>
      <c r="ZJ132" s="12"/>
      <c r="ZK132" s="12"/>
      <c r="ZL132" s="12"/>
      <c r="ZM132" s="12"/>
      <c r="ZN132" s="12"/>
      <c r="ZO132" s="12"/>
      <c r="ZP132" s="12"/>
      <c r="ZQ132" s="12"/>
      <c r="ZR132" s="12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2"/>
      <c r="AAC132" s="12"/>
      <c r="AAD132" s="12"/>
      <c r="AAE132" s="12"/>
      <c r="AAF132" s="12"/>
      <c r="AAG132" s="12"/>
      <c r="AAH132" s="12"/>
      <c r="AAI132" s="12"/>
      <c r="AAJ132" s="12"/>
      <c r="AAK132" s="12"/>
      <c r="AAL132" s="12"/>
      <c r="AAM132" s="12"/>
      <c r="AAN132" s="12"/>
      <c r="AAO132" s="12"/>
      <c r="AAP132" s="12"/>
      <c r="AAQ132" s="12"/>
      <c r="AAR132" s="12"/>
      <c r="AAS132" s="12"/>
      <c r="AAT132" s="12"/>
      <c r="AAU132" s="12"/>
      <c r="AAV132" s="12"/>
      <c r="AAW132" s="12"/>
      <c r="AAX132" s="12"/>
      <c r="AAY132" s="12"/>
      <c r="AAZ132" s="12"/>
      <c r="ABA132" s="12"/>
      <c r="ABB132" s="12"/>
      <c r="ABC132" s="12"/>
      <c r="ABD132" s="12"/>
      <c r="ABE132" s="12"/>
      <c r="ABF132" s="12"/>
      <c r="ABG132" s="12"/>
      <c r="ABH132" s="12"/>
      <c r="ABI132" s="12"/>
      <c r="ABJ132" s="12"/>
      <c r="ABK132" s="12"/>
      <c r="ABL132" s="12"/>
      <c r="ABM132" s="12"/>
      <c r="ABN132" s="12"/>
      <c r="ABO132" s="12"/>
      <c r="ABP132" s="12"/>
      <c r="ABQ132" s="12"/>
      <c r="ABR132" s="12"/>
      <c r="ABS132" s="12"/>
      <c r="ABT132" s="12"/>
      <c r="ABU132" s="12"/>
      <c r="ABV132" s="12"/>
      <c r="ABW132" s="12"/>
      <c r="ABX132" s="12"/>
      <c r="ABY132" s="12"/>
      <c r="ABZ132" s="12"/>
      <c r="ACA132" s="12"/>
      <c r="ACB132" s="12"/>
      <c r="ACC132" s="12"/>
      <c r="ACD132" s="12"/>
      <c r="ACE132" s="12"/>
      <c r="ACF132" s="12"/>
      <c r="ACG132" s="12"/>
      <c r="ACH132" s="12"/>
      <c r="ACI132" s="12"/>
      <c r="ACJ132" s="12"/>
      <c r="ACK132" s="12"/>
      <c r="ACL132" s="12"/>
      <c r="ACM132" s="12"/>
      <c r="ACN132" s="12"/>
      <c r="ACO132" s="12"/>
      <c r="ACP132" s="12"/>
      <c r="ACQ132" s="12"/>
      <c r="ACR132" s="12"/>
      <c r="ACS132" s="12"/>
      <c r="ACT132" s="12"/>
      <c r="ACU132" s="12"/>
      <c r="ACV132" s="12"/>
      <c r="ACW132" s="12"/>
      <c r="ACX132" s="12"/>
      <c r="ACY132" s="12"/>
      <c r="ACZ132" s="12"/>
      <c r="ADA132" s="12"/>
      <c r="ADB132" s="12"/>
      <c r="ADC132" s="12"/>
      <c r="ADD132" s="12"/>
      <c r="ADE132" s="12"/>
      <c r="ADF132" s="12"/>
      <c r="ADG132" s="12"/>
      <c r="ADH132" s="12"/>
      <c r="ADI132" s="12"/>
      <c r="ADJ132" s="12"/>
      <c r="ADK132" s="12"/>
      <c r="ADL132" s="12"/>
      <c r="ADM132" s="12"/>
      <c r="ADN132" s="12"/>
      <c r="ADO132" s="12"/>
      <c r="ADP132" s="12"/>
      <c r="ADQ132" s="12"/>
      <c r="ADR132" s="12"/>
      <c r="ADS132" s="12"/>
      <c r="ADT132" s="12"/>
      <c r="ADU132" s="12"/>
      <c r="ADV132" s="12"/>
      <c r="ADW132" s="12"/>
      <c r="ADX132" s="12"/>
      <c r="ADY132" s="12"/>
      <c r="ADZ132" s="12"/>
      <c r="AEA132" s="12"/>
      <c r="AEB132" s="12"/>
      <c r="AEC132" s="12"/>
      <c r="AED132" s="12"/>
      <c r="AEE132" s="12"/>
      <c r="AEF132" s="12"/>
      <c r="AEG132" s="12"/>
      <c r="AEH132" s="12"/>
      <c r="AEI132" s="12"/>
      <c r="AEJ132" s="12"/>
      <c r="AEK132" s="12"/>
      <c r="AEL132" s="12"/>
      <c r="AEM132" s="12"/>
      <c r="AEN132" s="12"/>
      <c r="AEO132" s="12"/>
      <c r="AEP132" s="12"/>
      <c r="AEQ132" s="12"/>
      <c r="AER132" s="12"/>
      <c r="AES132" s="12"/>
      <c r="AET132" s="12"/>
      <c r="AEU132" s="12"/>
      <c r="AEV132" s="12"/>
      <c r="AEW132" s="12"/>
      <c r="AEX132" s="12"/>
      <c r="AEY132" s="12"/>
      <c r="AEZ132" s="12"/>
      <c r="AFA132" s="12"/>
      <c r="AFB132" s="12"/>
      <c r="AFC132" s="12"/>
      <c r="AFD132" s="12"/>
      <c r="AFE132" s="12"/>
      <c r="AFF132" s="12"/>
      <c r="AFG132" s="12"/>
      <c r="AFH132" s="12"/>
      <c r="AFI132" s="12"/>
      <c r="AFJ132" s="12"/>
      <c r="AFK132" s="12"/>
      <c r="AFL132" s="12"/>
      <c r="AFM132" s="12"/>
      <c r="AFN132" s="12"/>
      <c r="AFO132" s="12"/>
      <c r="AFP132" s="12"/>
      <c r="AFQ132" s="12"/>
      <c r="AFR132" s="12"/>
      <c r="AFS132" s="12"/>
      <c r="AFT132" s="12"/>
      <c r="AFU132" s="12"/>
      <c r="AFV132" s="12"/>
      <c r="AFW132" s="12"/>
      <c r="AFX132" s="12"/>
      <c r="AFY132" s="12"/>
      <c r="AFZ132" s="12"/>
      <c r="AGA132" s="12"/>
      <c r="AGB132" s="12"/>
      <c r="AGC132" s="12"/>
      <c r="AGD132" s="12"/>
      <c r="AGE132" s="12"/>
      <c r="AGF132" s="12"/>
      <c r="AGG132" s="12"/>
      <c r="AGH132" s="12"/>
      <c r="AGI132" s="12"/>
      <c r="AGJ132" s="12"/>
      <c r="AGK132" s="12"/>
      <c r="AGL132" s="12"/>
      <c r="AGM132" s="12"/>
      <c r="AGN132" s="12"/>
      <c r="AGO132" s="12"/>
      <c r="AGP132" s="12"/>
      <c r="AGQ132" s="12"/>
      <c r="AGR132" s="12"/>
      <c r="AGS132" s="12"/>
      <c r="AGT132" s="12"/>
      <c r="AGU132" s="12"/>
      <c r="AGV132" s="12"/>
      <c r="AGW132" s="12"/>
      <c r="AGX132" s="12"/>
      <c r="AGY132" s="12"/>
      <c r="AGZ132" s="12"/>
      <c r="AHA132" s="12"/>
      <c r="AHB132" s="12"/>
      <c r="AHC132" s="12"/>
      <c r="AHD132" s="12"/>
    </row>
    <row r="133" s="12" customFormat="1" spans="1:431">
      <c r="A133"/>
      <c r="B133"/>
      <c r="C133"/>
      <c r="D133"/>
      <c r="E133" s="81" t="s">
        <v>648</v>
      </c>
      <c r="F133" s="20" t="s">
        <v>1005</v>
      </c>
      <c r="G133" s="83">
        <v>1</v>
      </c>
      <c r="H133" s="83">
        <v>0.660485766518673</v>
      </c>
      <c r="I133" s="83">
        <v>0.5</v>
      </c>
      <c r="J133" s="83">
        <v>0</v>
      </c>
      <c r="K133" s="83">
        <v>0</v>
      </c>
      <c r="L133" s="83">
        <v>0.5</v>
      </c>
      <c r="M133" s="83">
        <v>0.505701926858042</v>
      </c>
      <c r="N133" s="83">
        <v>0</v>
      </c>
      <c r="O133" s="83">
        <v>0</v>
      </c>
      <c r="P133" s="83">
        <v>0</v>
      </c>
      <c r="Q133" s="83">
        <v>0.6</v>
      </c>
      <c r="R133" s="83">
        <v>1</v>
      </c>
      <c r="S133" s="83">
        <v>0</v>
      </c>
      <c r="T133" s="83">
        <v>0</v>
      </c>
      <c r="U133" s="83">
        <v>0</v>
      </c>
      <c r="V133" s="83">
        <v>0</v>
      </c>
      <c r="W133" s="83">
        <v>1</v>
      </c>
      <c r="X133" s="83">
        <v>0.2</v>
      </c>
      <c r="Y133" s="83">
        <v>0</v>
      </c>
      <c r="Z133" s="83">
        <v>0</v>
      </c>
      <c r="AA133" s="83">
        <v>0</v>
      </c>
      <c r="AB133" s="83">
        <v>0</v>
      </c>
      <c r="AC133" s="83">
        <v>0.2</v>
      </c>
      <c r="AD133" s="83">
        <v>0</v>
      </c>
      <c r="AE133" s="83">
        <v>1</v>
      </c>
      <c r="AF133" s="83">
        <v>0.902230483271375</v>
      </c>
      <c r="AG133" s="83">
        <v>0.9375</v>
      </c>
      <c r="AH133" s="83">
        <v>0.9</v>
      </c>
      <c r="AI133" s="83">
        <v>1</v>
      </c>
      <c r="AJ133" s="83">
        <v>0</v>
      </c>
      <c r="AK133" s="83">
        <v>1</v>
      </c>
      <c r="AL133" s="83">
        <v>0</v>
      </c>
      <c r="AM133" s="83">
        <v>1</v>
      </c>
      <c r="AN133" s="83">
        <v>1</v>
      </c>
      <c r="AO133" s="83">
        <v>1</v>
      </c>
      <c r="AP133" s="83">
        <v>1</v>
      </c>
      <c r="AQ133" s="83">
        <v>1</v>
      </c>
      <c r="AR133" s="54"/>
      <c r="AS133" s="54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</row>
    <row r="134" s="12" customFormat="1" spans="1:888">
      <c r="A134"/>
      <c r="B134"/>
      <c r="C134"/>
      <c r="D134"/>
      <c r="E134" s="84"/>
      <c r="F134" s="20" t="s">
        <v>1007</v>
      </c>
      <c r="G134" s="83">
        <v>0</v>
      </c>
      <c r="H134" s="83">
        <v>0.339514233481327</v>
      </c>
      <c r="I134" s="83">
        <v>0.339514233481327</v>
      </c>
      <c r="J134" s="83">
        <v>0</v>
      </c>
      <c r="K134" s="83">
        <v>1</v>
      </c>
      <c r="L134" s="83">
        <v>0.5</v>
      </c>
      <c r="M134" s="83">
        <v>0.494298073141958</v>
      </c>
      <c r="N134" s="83">
        <v>0</v>
      </c>
      <c r="O134" s="83">
        <v>0</v>
      </c>
      <c r="P134" s="83">
        <v>1</v>
      </c>
      <c r="Q134" s="83">
        <v>0.4</v>
      </c>
      <c r="R134" s="83">
        <v>0</v>
      </c>
      <c r="S134" s="83">
        <v>1</v>
      </c>
      <c r="T134" s="83">
        <v>1</v>
      </c>
      <c r="U134" s="83">
        <v>0</v>
      </c>
      <c r="V134" s="83">
        <v>0</v>
      </c>
      <c r="W134" s="83">
        <v>0</v>
      </c>
      <c r="X134" s="83">
        <v>0.8</v>
      </c>
      <c r="Y134" s="83">
        <v>0</v>
      </c>
      <c r="Z134" s="83">
        <v>0</v>
      </c>
      <c r="AA134" s="83">
        <v>0</v>
      </c>
      <c r="AB134" s="83">
        <v>0</v>
      </c>
      <c r="AC134" s="83">
        <v>0.8</v>
      </c>
      <c r="AD134" s="83">
        <v>1</v>
      </c>
      <c r="AE134" s="83">
        <f>1-AE133</f>
        <v>0</v>
      </c>
      <c r="AF134" s="83">
        <v>0.0977695167286245</v>
      </c>
      <c r="AG134" s="83">
        <v>0.0625</v>
      </c>
      <c r="AH134" s="83">
        <v>0.1</v>
      </c>
      <c r="AI134" s="83">
        <v>0</v>
      </c>
      <c r="AJ134" s="83">
        <v>1</v>
      </c>
      <c r="AK134" s="83">
        <v>0</v>
      </c>
      <c r="AL134" s="83">
        <v>1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54"/>
      <c r="AS134" s="54"/>
      <c r="AT134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</row>
    <row r="135" spans="5:45">
      <c r="E135" s="91"/>
      <c r="F135" s="92" t="s">
        <v>294</v>
      </c>
      <c r="G135" s="93" t="str">
        <f t="shared" ref="G135:AQ135" si="392">IF(SUM(G133:G134)&lt;&gt;1,"ERR","")</f>
        <v/>
      </c>
      <c r="H135" s="93" t="str">
        <f t="shared" si="392"/>
        <v/>
      </c>
      <c r="I135" s="93" t="str">
        <f t="shared" si="392"/>
        <v>ERR</v>
      </c>
      <c r="J135" s="93" t="str">
        <f t="shared" si="392"/>
        <v>ERR</v>
      </c>
      <c r="K135" s="93" t="str">
        <f t="shared" si="392"/>
        <v/>
      </c>
      <c r="L135" s="93" t="str">
        <f t="shared" si="392"/>
        <v/>
      </c>
      <c r="M135" s="93" t="str">
        <f t="shared" si="392"/>
        <v/>
      </c>
      <c r="N135" s="93" t="str">
        <f t="shared" si="392"/>
        <v>ERR</v>
      </c>
      <c r="O135" s="93" t="str">
        <f t="shared" si="392"/>
        <v>ERR</v>
      </c>
      <c r="P135" s="93" t="str">
        <f t="shared" si="392"/>
        <v/>
      </c>
      <c r="Q135" s="93" t="str">
        <f t="shared" si="392"/>
        <v/>
      </c>
      <c r="R135" s="93" t="str">
        <f t="shared" si="392"/>
        <v/>
      </c>
      <c r="S135" s="93" t="str">
        <f t="shared" si="392"/>
        <v/>
      </c>
      <c r="T135" s="93" t="str">
        <f t="shared" si="392"/>
        <v/>
      </c>
      <c r="U135" s="93" t="str">
        <f t="shared" si="392"/>
        <v>ERR</v>
      </c>
      <c r="V135" s="93" t="str">
        <f t="shared" si="392"/>
        <v>ERR</v>
      </c>
      <c r="W135" s="93" t="str">
        <f t="shared" si="392"/>
        <v/>
      </c>
      <c r="X135" s="93" t="str">
        <f t="shared" si="392"/>
        <v/>
      </c>
      <c r="Y135" s="93" t="str">
        <f t="shared" si="392"/>
        <v>ERR</v>
      </c>
      <c r="Z135" s="93" t="str">
        <f t="shared" si="392"/>
        <v>ERR</v>
      </c>
      <c r="AA135" s="93" t="str">
        <f t="shared" si="392"/>
        <v>ERR</v>
      </c>
      <c r="AB135" s="93" t="str">
        <f t="shared" si="392"/>
        <v>ERR</v>
      </c>
      <c r="AC135" s="93" t="str">
        <f t="shared" si="392"/>
        <v/>
      </c>
      <c r="AD135" s="93" t="str">
        <f t="shared" si="392"/>
        <v/>
      </c>
      <c r="AE135" s="93" t="str">
        <f t="shared" si="392"/>
        <v/>
      </c>
      <c r="AF135" s="93" t="str">
        <f t="shared" si="392"/>
        <v/>
      </c>
      <c r="AG135" s="93" t="str">
        <f t="shared" si="392"/>
        <v/>
      </c>
      <c r="AH135" s="93" t="str">
        <f t="shared" si="392"/>
        <v/>
      </c>
      <c r="AI135" s="93" t="str">
        <f t="shared" si="392"/>
        <v/>
      </c>
      <c r="AJ135" s="93" t="str">
        <f t="shared" si="392"/>
        <v/>
      </c>
      <c r="AK135" s="93" t="str">
        <f t="shared" si="392"/>
        <v/>
      </c>
      <c r="AL135" s="93" t="str">
        <f t="shared" si="392"/>
        <v/>
      </c>
      <c r="AM135" s="93" t="str">
        <f t="shared" si="392"/>
        <v/>
      </c>
      <c r="AN135" s="93" t="str">
        <f t="shared" si="392"/>
        <v/>
      </c>
      <c r="AO135" s="93" t="str">
        <f t="shared" si="392"/>
        <v/>
      </c>
      <c r="AP135" s="93" t="str">
        <f t="shared" si="392"/>
        <v/>
      </c>
      <c r="AQ135" s="93" t="str">
        <f t="shared" si="392"/>
        <v/>
      </c>
      <c r="AR135" s="54"/>
      <c r="AS135" s="54"/>
    </row>
    <row r="136" ht="23.25" customHeight="1" spans="6:45">
      <c r="F136"/>
      <c r="AQ136" s="4"/>
      <c r="AR136" s="16"/>
      <c r="AS136" s="16"/>
    </row>
    <row r="137" spans="6:43">
      <c r="F137"/>
      <c r="AQ137" s="4"/>
    </row>
    <row r="138" ht="23.25" spans="3:43">
      <c r="C138" s="18" t="s">
        <v>642</v>
      </c>
      <c r="F138"/>
      <c r="P138" s="105"/>
      <c r="AQ138" s="4"/>
    </row>
    <row r="139" spans="5:43">
      <c r="E139" s="5" t="s">
        <v>1379</v>
      </c>
      <c r="F139"/>
      <c r="AQ139" s="4"/>
    </row>
    <row r="140" ht="14.25" spans="3:43">
      <c r="C140" s="2" t="s">
        <v>748</v>
      </c>
      <c r="D140" s="2" t="s">
        <v>1382</v>
      </c>
      <c r="E140" s="2" t="s">
        <v>1150</v>
      </c>
      <c r="F140" s="94">
        <v>2010</v>
      </c>
      <c r="G140" s="6" t="s">
        <v>21</v>
      </c>
      <c r="H140" s="6" t="s">
        <v>22</v>
      </c>
      <c r="I140" s="6" t="s">
        <v>23</v>
      </c>
      <c r="J140" s="6" t="s">
        <v>289</v>
      </c>
      <c r="K140" s="6" t="s">
        <v>24</v>
      </c>
      <c r="L140" s="6" t="s">
        <v>25</v>
      </c>
      <c r="M140" s="6" t="s">
        <v>26</v>
      </c>
      <c r="N140" s="6" t="s">
        <v>27</v>
      </c>
      <c r="O140" s="6" t="s">
        <v>28</v>
      </c>
      <c r="P140" s="6" t="s">
        <v>29</v>
      </c>
      <c r="Q140" s="6" t="s">
        <v>30</v>
      </c>
      <c r="R140" s="6" t="s">
        <v>31</v>
      </c>
      <c r="S140" s="6" t="s">
        <v>32</v>
      </c>
      <c r="T140" s="6" t="s">
        <v>33</v>
      </c>
      <c r="U140" s="6" t="s">
        <v>34</v>
      </c>
      <c r="V140" s="6" t="s">
        <v>35</v>
      </c>
      <c r="W140" s="6" t="s">
        <v>36</v>
      </c>
      <c r="X140" s="6" t="s">
        <v>37</v>
      </c>
      <c r="Y140" s="6" t="s">
        <v>38</v>
      </c>
      <c r="Z140" s="6" t="s">
        <v>39</v>
      </c>
      <c r="AA140" s="6" t="s">
        <v>40</v>
      </c>
      <c r="AB140" s="6" t="s">
        <v>43</v>
      </c>
      <c r="AC140" s="6" t="s">
        <v>44</v>
      </c>
      <c r="AD140" s="6" t="s">
        <v>45</v>
      </c>
      <c r="AE140" s="6" t="s">
        <v>46</v>
      </c>
      <c r="AF140" s="6" t="s">
        <v>47</v>
      </c>
      <c r="AG140" s="6" t="s">
        <v>48</v>
      </c>
      <c r="AH140" s="6" t="s">
        <v>50</v>
      </c>
      <c r="AI140" s="6" t="s">
        <v>51</v>
      </c>
      <c r="AJ140" s="6" t="s">
        <v>52</v>
      </c>
      <c r="AK140" s="6" t="s">
        <v>53</v>
      </c>
      <c r="AL140" s="6" t="s">
        <v>290</v>
      </c>
      <c r="AM140" s="6" t="s">
        <v>291</v>
      </c>
      <c r="AN140" s="6" t="s">
        <v>292</v>
      </c>
      <c r="AO140" s="6" t="s">
        <v>41</v>
      </c>
      <c r="AP140" s="6" t="s">
        <v>42</v>
      </c>
      <c r="AQ140" s="6" t="s">
        <v>49</v>
      </c>
    </row>
    <row r="141" ht="16.5" spans="3:83">
      <c r="C141" s="7" t="s">
        <v>1674</v>
      </c>
      <c r="D141" s="7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S141" s="55" t="s">
        <v>1494</v>
      </c>
      <c r="AU141" s="6" t="str">
        <f>G$4</f>
        <v>AT</v>
      </c>
      <c r="AV141" s="6" t="str">
        <f t="shared" ref="AV141" si="393">H$4</f>
        <v>BE</v>
      </c>
      <c r="AW141" s="6" t="str">
        <f t="shared" ref="AW141" si="394">I$4</f>
        <v>BG</v>
      </c>
      <c r="AX141" s="6" t="str">
        <f t="shared" ref="AX141" si="395">J$4</f>
        <v>CH</v>
      </c>
      <c r="AY141" s="6" t="str">
        <f t="shared" ref="AY141" si="396">K$4</f>
        <v>CY</v>
      </c>
      <c r="AZ141" s="6" t="str">
        <f t="shared" ref="AZ141" si="397">L$4</f>
        <v>CZ</v>
      </c>
      <c r="BA141" s="6" t="str">
        <f t="shared" ref="BA141" si="398">M$4</f>
        <v>DE</v>
      </c>
      <c r="BB141" s="6" t="str">
        <f t="shared" ref="BB141" si="399">N$4</f>
        <v>DK</v>
      </c>
      <c r="BC141" s="6" t="str">
        <f t="shared" ref="BC141" si="400">O$4</f>
        <v>EE</v>
      </c>
      <c r="BD141" s="6" t="str">
        <f t="shared" ref="BD141" si="401">P$4</f>
        <v>EL</v>
      </c>
      <c r="BE141" s="6" t="str">
        <f t="shared" ref="BE141" si="402">Q$4</f>
        <v>ES</v>
      </c>
      <c r="BF141" s="6" t="str">
        <f t="shared" ref="BF141" si="403">R$4</f>
        <v>FI</v>
      </c>
      <c r="BG141" s="6" t="str">
        <f t="shared" ref="BG141" si="404">S$4</f>
        <v>FR</v>
      </c>
      <c r="BH141" s="6" t="str">
        <f t="shared" ref="BH141" si="405">T$4</f>
        <v>HR</v>
      </c>
      <c r="BI141" s="6" t="str">
        <f t="shared" ref="BI141" si="406">U$4</f>
        <v>HU</v>
      </c>
      <c r="BJ141" s="6" t="str">
        <f t="shared" ref="BJ141" si="407">V$4</f>
        <v>IE</v>
      </c>
      <c r="BK141" s="6" t="str">
        <f t="shared" ref="BK141" si="408">W$4</f>
        <v>IS</v>
      </c>
      <c r="BL141" s="6" t="str">
        <f t="shared" ref="BL141" si="409">X$4</f>
        <v>IT</v>
      </c>
      <c r="BM141" s="6" t="str">
        <f t="shared" ref="BM141" si="410">Y$4</f>
        <v>LT</v>
      </c>
      <c r="BN141" s="6" t="str">
        <f t="shared" ref="BN141" si="411">Z$4</f>
        <v>LU</v>
      </c>
      <c r="BO141" s="6" t="str">
        <f t="shared" ref="BO141" si="412">AA$4</f>
        <v>LV</v>
      </c>
      <c r="BP141" s="6" t="str">
        <f t="shared" ref="BP141" si="413">AB$4</f>
        <v>MT</v>
      </c>
      <c r="BQ141" s="6" t="str">
        <f t="shared" ref="BQ141" si="414">AC$4</f>
        <v>NL</v>
      </c>
      <c r="BR141" s="6" t="str">
        <f t="shared" ref="BR141" si="415">AD$4</f>
        <v>NO</v>
      </c>
      <c r="BS141" s="6" t="str">
        <f t="shared" ref="BS141" si="416">AE$4</f>
        <v>PL</v>
      </c>
      <c r="BT141" s="6" t="str">
        <f t="shared" ref="BT141" si="417">AF$4</f>
        <v>PT</v>
      </c>
      <c r="BU141" s="6" t="str">
        <f t="shared" ref="BU141" si="418">AG$4</f>
        <v>RO</v>
      </c>
      <c r="BV141" s="6" t="str">
        <f t="shared" ref="BV141" si="419">AH$4</f>
        <v>SE</v>
      </c>
      <c r="BW141" s="6" t="str">
        <f t="shared" ref="BW141" si="420">AI$4</f>
        <v>SI</v>
      </c>
      <c r="BX141" s="6" t="str">
        <f t="shared" ref="BX141" si="421">AJ$4</f>
        <v>SK</v>
      </c>
      <c r="BY141" s="6" t="str">
        <f t="shared" ref="BY141" si="422">AK$4</f>
        <v>UK</v>
      </c>
      <c r="BZ141" s="6" t="str">
        <f t="shared" ref="BZ141" si="423">AL$4</f>
        <v>AL</v>
      </c>
      <c r="CA141" s="6" t="str">
        <f t="shared" ref="CA141" si="424">AM$4</f>
        <v>BA</v>
      </c>
      <c r="CB141" s="6" t="str">
        <f t="shared" ref="CB141" si="425">AN$4</f>
        <v>KS</v>
      </c>
      <c r="CC141" s="6" t="str">
        <f t="shared" ref="CC141" si="426">AO$4</f>
        <v>ME</v>
      </c>
      <c r="CD141" s="6" t="str">
        <f t="shared" ref="CD141" si="427">AP$4</f>
        <v>MK</v>
      </c>
      <c r="CE141" s="6" t="str">
        <f t="shared" ref="CE141" si="428">AQ$4</f>
        <v>RS</v>
      </c>
    </row>
    <row r="142" spans="3:83">
      <c r="C142" t="s">
        <v>990</v>
      </c>
      <c r="D142" t="s">
        <v>1503</v>
      </c>
      <c r="E142" t="s">
        <v>1306</v>
      </c>
      <c r="F142" s="95">
        <v>0</v>
      </c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>
        <v>5</v>
      </c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24"/>
      <c r="AM142" s="96"/>
      <c r="AN142" s="96"/>
      <c r="AO142" s="96"/>
      <c r="AP142" s="96"/>
      <c r="AQ142" s="96"/>
      <c r="AS142" t="str">
        <f>$AX$16</f>
        <v>INDHTH</v>
      </c>
      <c r="AU142" s="106">
        <f t="shared" ref="AU142:CE142" si="429">G$149*IF(G142&lt;&gt;"",G142,$F$142)</f>
        <v>0</v>
      </c>
      <c r="AV142" s="106">
        <f t="shared" si="429"/>
        <v>0</v>
      </c>
      <c r="AW142" s="106">
        <f t="shared" si="429"/>
        <v>0</v>
      </c>
      <c r="AX142" s="106">
        <f t="shared" si="429"/>
        <v>0</v>
      </c>
      <c r="AY142" s="106">
        <f t="shared" si="429"/>
        <v>0</v>
      </c>
      <c r="AZ142" s="106">
        <f t="shared" si="429"/>
        <v>0</v>
      </c>
      <c r="BA142" s="106">
        <f t="shared" si="429"/>
        <v>0</v>
      </c>
      <c r="BB142" s="106">
        <f t="shared" si="429"/>
        <v>0</v>
      </c>
      <c r="BC142" s="106">
        <f t="shared" si="429"/>
        <v>0</v>
      </c>
      <c r="BD142" s="106">
        <f t="shared" si="429"/>
        <v>0</v>
      </c>
      <c r="BE142" s="106">
        <f t="shared" si="429"/>
        <v>0</v>
      </c>
      <c r="BF142" s="106">
        <f t="shared" si="429"/>
        <v>0.09</v>
      </c>
      <c r="BG142" s="106">
        <f t="shared" si="429"/>
        <v>0</v>
      </c>
      <c r="BH142" s="106">
        <f t="shared" si="429"/>
        <v>0</v>
      </c>
      <c r="BI142" s="106">
        <f t="shared" si="429"/>
        <v>0</v>
      </c>
      <c r="BJ142" s="106">
        <f t="shared" si="429"/>
        <v>0</v>
      </c>
      <c r="BK142" s="106">
        <f t="shared" si="429"/>
        <v>0</v>
      </c>
      <c r="BL142" s="106">
        <f t="shared" si="429"/>
        <v>0</v>
      </c>
      <c r="BM142" s="106">
        <f t="shared" si="429"/>
        <v>0</v>
      </c>
      <c r="BN142" s="106">
        <f t="shared" si="429"/>
        <v>0</v>
      </c>
      <c r="BO142" s="106">
        <f t="shared" si="429"/>
        <v>0</v>
      </c>
      <c r="BP142" s="106">
        <f t="shared" si="429"/>
        <v>0</v>
      </c>
      <c r="BQ142" s="106">
        <f t="shared" si="429"/>
        <v>0</v>
      </c>
      <c r="BR142" s="106">
        <f t="shared" si="429"/>
        <v>0</v>
      </c>
      <c r="BS142" s="106">
        <f t="shared" si="429"/>
        <v>0</v>
      </c>
      <c r="BT142" s="106">
        <f t="shared" si="429"/>
        <v>0</v>
      </c>
      <c r="BU142" s="106">
        <f t="shared" si="429"/>
        <v>0</v>
      </c>
      <c r="BV142" s="106">
        <f t="shared" si="429"/>
        <v>0</v>
      </c>
      <c r="BW142" s="106">
        <f t="shared" si="429"/>
        <v>0</v>
      </c>
      <c r="BX142" s="106">
        <f t="shared" si="429"/>
        <v>0</v>
      </c>
      <c r="BY142" s="106">
        <f t="shared" si="429"/>
        <v>0</v>
      </c>
      <c r="BZ142" s="106">
        <f t="shared" si="429"/>
        <v>0</v>
      </c>
      <c r="CA142" s="106">
        <f t="shared" si="429"/>
        <v>0</v>
      </c>
      <c r="CB142" s="106">
        <f t="shared" si="429"/>
        <v>0</v>
      </c>
      <c r="CC142" s="106">
        <f t="shared" si="429"/>
        <v>0</v>
      </c>
      <c r="CD142" s="106">
        <f t="shared" si="429"/>
        <v>0</v>
      </c>
      <c r="CE142" s="106">
        <f t="shared" si="429"/>
        <v>0</v>
      </c>
    </row>
    <row r="143" spans="1:83">
      <c r="A143" s="97"/>
      <c r="C143" t="s">
        <v>990</v>
      </c>
      <c r="D143" t="s">
        <v>1503</v>
      </c>
      <c r="E143" t="s">
        <v>247</v>
      </c>
      <c r="F143" s="95">
        <v>10</v>
      </c>
      <c r="G143" s="96">
        <v>1.14963933241062</v>
      </c>
      <c r="H143" s="96"/>
      <c r="I143" s="96"/>
      <c r="J143" s="96">
        <v>8.56233919421334</v>
      </c>
      <c r="K143" s="96"/>
      <c r="L143" s="96"/>
      <c r="M143" s="96">
        <v>1.368</v>
      </c>
      <c r="N143" s="96"/>
      <c r="O143" s="96"/>
      <c r="P143" s="96">
        <v>15</v>
      </c>
      <c r="Q143" s="96"/>
      <c r="R143" s="96"/>
      <c r="S143" s="96">
        <v>0.0211718432370117</v>
      </c>
      <c r="T143" s="96">
        <v>2.18</v>
      </c>
      <c r="U143" s="96"/>
      <c r="V143" s="96"/>
      <c r="W143" s="96"/>
      <c r="X143" s="96">
        <v>4</v>
      </c>
      <c r="Y143" s="96"/>
      <c r="Z143" s="96"/>
      <c r="AA143" s="96"/>
      <c r="AB143" s="96"/>
      <c r="AC143" s="96"/>
      <c r="AD143" s="96"/>
      <c r="AE143" s="96"/>
      <c r="AF143" s="96"/>
      <c r="AG143" s="96"/>
      <c r="AH143" s="96">
        <f>F143+F144-AH144</f>
        <v>14.9834969925596</v>
      </c>
      <c r="AI143" s="96"/>
      <c r="AJ143" s="96"/>
      <c r="AK143" s="96"/>
      <c r="AL143" s="24"/>
      <c r="AM143" s="96"/>
      <c r="AN143" s="96"/>
      <c r="AO143" s="96"/>
      <c r="AP143" s="96"/>
      <c r="AQ143" s="96"/>
      <c r="AS143" s="17" t="str">
        <f>E143</f>
        <v>INDELC</v>
      </c>
      <c r="AU143" s="106">
        <f t="shared" ref="AU143:CE143" si="430">G$149*IF(G143&lt;&gt;"",G143,$F$143)</f>
        <v>0.38783462259852</v>
      </c>
      <c r="AV143" s="106">
        <f t="shared" si="430"/>
        <v>0.001</v>
      </c>
      <c r="AW143" s="106">
        <f t="shared" si="430"/>
        <v>0.12076</v>
      </c>
      <c r="AX143" s="106">
        <f t="shared" si="430"/>
        <v>0.214058479855334</v>
      </c>
      <c r="AY143" s="106">
        <f t="shared" si="430"/>
        <v>0</v>
      </c>
      <c r="AZ143" s="106">
        <f t="shared" si="430"/>
        <v>0.45</v>
      </c>
      <c r="BA143" s="106">
        <f t="shared" si="430"/>
        <v>1.38663216</v>
      </c>
      <c r="BB143" s="106">
        <f t="shared" si="430"/>
        <v>0.25</v>
      </c>
      <c r="BC143" s="106">
        <f t="shared" si="430"/>
        <v>0</v>
      </c>
      <c r="BD143" s="106">
        <f t="shared" si="430"/>
        <v>2.055</v>
      </c>
      <c r="BE143" s="106">
        <f t="shared" si="430"/>
        <v>5.83</v>
      </c>
      <c r="BF143" s="106">
        <f t="shared" si="430"/>
        <v>0.18</v>
      </c>
      <c r="BG143" s="106">
        <f t="shared" si="430"/>
        <v>0.0114327953479863</v>
      </c>
      <c r="BH143" s="106">
        <f t="shared" si="430"/>
        <v>0.004578</v>
      </c>
      <c r="BI143" s="106">
        <f t="shared" si="430"/>
        <v>0.5</v>
      </c>
      <c r="BJ143" s="106">
        <f t="shared" si="430"/>
        <v>0</v>
      </c>
      <c r="BK143" s="106">
        <f t="shared" si="430"/>
        <v>0.3303212</v>
      </c>
      <c r="BL143" s="106">
        <f t="shared" si="430"/>
        <v>5.65696</v>
      </c>
      <c r="BM143" s="106">
        <f t="shared" si="430"/>
        <v>0</v>
      </c>
      <c r="BN143" s="106">
        <f t="shared" si="430"/>
        <v>0</v>
      </c>
      <c r="BO143" s="106">
        <f t="shared" si="430"/>
        <v>0</v>
      </c>
      <c r="BP143" s="106">
        <f t="shared" si="430"/>
        <v>0</v>
      </c>
      <c r="BQ143" s="106">
        <f t="shared" si="430"/>
        <v>2.15</v>
      </c>
      <c r="BR143" s="106">
        <f t="shared" si="430"/>
        <v>13.6</v>
      </c>
      <c r="BS143" s="106">
        <f t="shared" si="430"/>
        <v>0.16</v>
      </c>
      <c r="BT143" s="106">
        <f t="shared" si="430"/>
        <v>0.18</v>
      </c>
      <c r="BU143" s="106">
        <f t="shared" si="430"/>
        <v>0</v>
      </c>
      <c r="BV143" s="106">
        <f t="shared" si="430"/>
        <v>1.84297013008483</v>
      </c>
      <c r="BW143" s="106">
        <f t="shared" si="430"/>
        <v>0.57177</v>
      </c>
      <c r="BX143" s="106">
        <f t="shared" si="430"/>
        <v>1.62997</v>
      </c>
      <c r="BY143" s="106">
        <f t="shared" si="430"/>
        <v>7.96386</v>
      </c>
      <c r="BZ143" s="106">
        <f t="shared" si="430"/>
        <v>0</v>
      </c>
      <c r="CA143" s="106">
        <f t="shared" si="430"/>
        <v>2.68488</v>
      </c>
      <c r="CB143" s="106">
        <f t="shared" si="430"/>
        <v>0</v>
      </c>
      <c r="CC143" s="106">
        <f t="shared" si="430"/>
        <v>0.0082043</v>
      </c>
      <c r="CD143" s="106">
        <f t="shared" si="430"/>
        <v>0</v>
      </c>
      <c r="CE143" s="106">
        <f t="shared" si="430"/>
        <v>0.01739</v>
      </c>
    </row>
    <row r="144" spans="1:83">
      <c r="A144" s="97"/>
      <c r="C144" t="s">
        <v>990</v>
      </c>
      <c r="D144" t="s">
        <v>1503</v>
      </c>
      <c r="E144" t="s">
        <v>239</v>
      </c>
      <c r="F144" s="95">
        <v>4.98349699255963</v>
      </c>
      <c r="G144" s="96">
        <v>4.26456201931995</v>
      </c>
      <c r="H144" s="96"/>
      <c r="I144" s="96"/>
      <c r="J144" s="96">
        <v>5.44022637051401</v>
      </c>
      <c r="K144" s="96"/>
      <c r="L144" s="96">
        <v>8.16119579204876</v>
      </c>
      <c r="M144" s="96">
        <v>6.1</v>
      </c>
      <c r="N144" s="96"/>
      <c r="O144" s="96"/>
      <c r="P144" s="96">
        <v>10</v>
      </c>
      <c r="Q144" s="96"/>
      <c r="R144" s="96">
        <v>0</v>
      </c>
      <c r="S144" s="96">
        <v>0.101969732973252</v>
      </c>
      <c r="T144" s="96">
        <v>0</v>
      </c>
      <c r="U144" s="96"/>
      <c r="V144" s="96"/>
      <c r="W144" s="96">
        <v>0</v>
      </c>
      <c r="X144" s="96">
        <v>4.44221047145477</v>
      </c>
      <c r="Y144" s="96"/>
      <c r="Z144" s="96"/>
      <c r="AA144" s="96"/>
      <c r="AB144" s="96"/>
      <c r="AC144" s="96"/>
      <c r="AD144" s="96">
        <v>0</v>
      </c>
      <c r="AE144" s="96"/>
      <c r="AF144" s="96"/>
      <c r="AG144" s="96"/>
      <c r="AH144" s="96">
        <v>0</v>
      </c>
      <c r="AI144" s="96"/>
      <c r="AJ144" s="96">
        <v>3</v>
      </c>
      <c r="AK144" s="96"/>
      <c r="AL144" s="24"/>
      <c r="AM144" s="96">
        <v>0</v>
      </c>
      <c r="AN144" s="96"/>
      <c r="AO144" s="96">
        <v>0</v>
      </c>
      <c r="AP144" s="96"/>
      <c r="AQ144" s="96"/>
      <c r="AS144" s="17" t="str">
        <f>E144</f>
        <v>INDGAS</v>
      </c>
      <c r="AU144" s="106">
        <f t="shared" ref="AU144:CE144" si="431">G$149*IF(G144&lt;&gt;"",G144,$F$144)</f>
        <v>1.43866407027225</v>
      </c>
      <c r="AV144" s="106">
        <f t="shared" si="431"/>
        <v>0.000498349699255963</v>
      </c>
      <c r="AW144" s="106">
        <f t="shared" si="431"/>
        <v>0.0601807096821501</v>
      </c>
      <c r="AX144" s="106">
        <f t="shared" si="431"/>
        <v>0.13600565926285</v>
      </c>
      <c r="AY144" s="106">
        <f t="shared" si="431"/>
        <v>0</v>
      </c>
      <c r="AZ144" s="106">
        <f t="shared" si="431"/>
        <v>0.367253810642194</v>
      </c>
      <c r="BA144" s="106">
        <f t="shared" si="431"/>
        <v>6.183082</v>
      </c>
      <c r="BB144" s="106">
        <f t="shared" si="431"/>
        <v>0.124587424813991</v>
      </c>
      <c r="BC144" s="106">
        <f t="shared" si="431"/>
        <v>0</v>
      </c>
      <c r="BD144" s="106">
        <f t="shared" si="431"/>
        <v>1.37</v>
      </c>
      <c r="BE144" s="106">
        <f t="shared" si="431"/>
        <v>2.90537874666226</v>
      </c>
      <c r="BF144" s="106">
        <f t="shared" si="431"/>
        <v>0</v>
      </c>
      <c r="BG144" s="106">
        <f t="shared" si="431"/>
        <v>0.0550636558055561</v>
      </c>
      <c r="BH144" s="106">
        <f t="shared" si="431"/>
        <v>0</v>
      </c>
      <c r="BI144" s="106">
        <f t="shared" si="431"/>
        <v>0.249174849627982</v>
      </c>
      <c r="BJ144" s="106">
        <f t="shared" si="431"/>
        <v>0</v>
      </c>
      <c r="BK144" s="106">
        <f t="shared" si="431"/>
        <v>0</v>
      </c>
      <c r="BL144" s="106">
        <f t="shared" si="431"/>
        <v>6.28235173715019</v>
      </c>
      <c r="BM144" s="106">
        <f t="shared" si="431"/>
        <v>0</v>
      </c>
      <c r="BN144" s="106">
        <f t="shared" si="431"/>
        <v>0</v>
      </c>
      <c r="BO144" s="106">
        <f t="shared" si="431"/>
        <v>0</v>
      </c>
      <c r="BP144" s="106">
        <f t="shared" si="431"/>
        <v>0</v>
      </c>
      <c r="BQ144" s="106">
        <f t="shared" si="431"/>
        <v>1.07145185340032</v>
      </c>
      <c r="BR144" s="106">
        <f t="shared" si="431"/>
        <v>0</v>
      </c>
      <c r="BS144" s="106">
        <f t="shared" si="431"/>
        <v>0.0797359518809541</v>
      </c>
      <c r="BT144" s="106">
        <f t="shared" si="431"/>
        <v>0.0897029458660733</v>
      </c>
      <c r="BU144" s="106">
        <f t="shared" si="431"/>
        <v>0</v>
      </c>
      <c r="BV144" s="106">
        <f t="shared" si="431"/>
        <v>0</v>
      </c>
      <c r="BW144" s="106">
        <f t="shared" si="431"/>
        <v>0.284941407543582</v>
      </c>
      <c r="BX144" s="106">
        <f t="shared" si="431"/>
        <v>0.488991</v>
      </c>
      <c r="BY144" s="106">
        <f t="shared" si="431"/>
        <v>3.96878723591659</v>
      </c>
      <c r="BZ144" s="106">
        <f t="shared" si="431"/>
        <v>0</v>
      </c>
      <c r="CA144" s="106">
        <f t="shared" si="431"/>
        <v>0</v>
      </c>
      <c r="CB144" s="106">
        <f t="shared" si="431"/>
        <v>0</v>
      </c>
      <c r="CC144" s="106">
        <f t="shared" si="431"/>
        <v>0</v>
      </c>
      <c r="CD144" s="106">
        <f t="shared" si="431"/>
        <v>0</v>
      </c>
      <c r="CE144" s="106">
        <f t="shared" si="431"/>
        <v>0.0086663012700612</v>
      </c>
    </row>
    <row r="145" spans="1:83">
      <c r="A145" s="97"/>
      <c r="C145" t="s">
        <v>990</v>
      </c>
      <c r="D145" t="s">
        <v>1503</v>
      </c>
      <c r="E145" t="s">
        <v>235</v>
      </c>
      <c r="F145" s="95">
        <v>0.034</v>
      </c>
      <c r="G145" s="96">
        <v>0</v>
      </c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>
        <v>0.0342713796905188</v>
      </c>
      <c r="T145" s="96"/>
      <c r="U145" s="96"/>
      <c r="V145" s="96"/>
      <c r="W145" s="96"/>
      <c r="X145" s="96"/>
      <c r="Y145" s="96"/>
      <c r="Z145" s="96"/>
      <c r="AA145" s="96"/>
      <c r="AB145" s="96"/>
      <c r="AC145" s="96">
        <v>0</v>
      </c>
      <c r="AD145" s="96"/>
      <c r="AE145" s="96"/>
      <c r="AF145" s="96"/>
      <c r="AG145" s="96"/>
      <c r="AH145" s="96"/>
      <c r="AI145" s="96"/>
      <c r="AJ145" s="96">
        <v>0</v>
      </c>
      <c r="AK145" s="96"/>
      <c r="AL145" s="24"/>
      <c r="AM145" s="96"/>
      <c r="AN145" s="96"/>
      <c r="AO145" s="96"/>
      <c r="AP145" s="96"/>
      <c r="AQ145" s="96"/>
      <c r="AS145" s="17" t="str">
        <f>E145</f>
        <v>INDLFO</v>
      </c>
      <c r="AU145" s="106">
        <f t="shared" ref="AU145:CE145" si="432">G$149*IF(G145&lt;&gt;"",G145,$F$145)</f>
        <v>0</v>
      </c>
      <c r="AV145" s="106">
        <f t="shared" si="432"/>
        <v>3.4e-6</v>
      </c>
      <c r="AW145" s="106">
        <f t="shared" si="432"/>
        <v>0.000410584</v>
      </c>
      <c r="AX145" s="106">
        <f t="shared" si="432"/>
        <v>0.00085</v>
      </c>
      <c r="AY145" s="106">
        <f t="shared" si="432"/>
        <v>0</v>
      </c>
      <c r="AZ145" s="106">
        <f t="shared" si="432"/>
        <v>0.00153</v>
      </c>
      <c r="BA145" s="106">
        <f t="shared" si="432"/>
        <v>0.03446308</v>
      </c>
      <c r="BB145" s="106">
        <f t="shared" si="432"/>
        <v>0.00085</v>
      </c>
      <c r="BC145" s="106">
        <f t="shared" si="432"/>
        <v>0</v>
      </c>
      <c r="BD145" s="106">
        <f t="shared" si="432"/>
        <v>0.004658</v>
      </c>
      <c r="BE145" s="106">
        <f t="shared" si="432"/>
        <v>0.019822</v>
      </c>
      <c r="BF145" s="106">
        <f t="shared" si="432"/>
        <v>0.000612</v>
      </c>
      <c r="BG145" s="106">
        <f t="shared" si="432"/>
        <v>0.0185065450328802</v>
      </c>
      <c r="BH145" s="106">
        <f t="shared" si="432"/>
        <v>7.14e-5</v>
      </c>
      <c r="BI145" s="106">
        <f t="shared" si="432"/>
        <v>0.0017</v>
      </c>
      <c r="BJ145" s="106">
        <f t="shared" si="432"/>
        <v>0</v>
      </c>
      <c r="BK145" s="106">
        <f t="shared" si="432"/>
        <v>0.00112309208</v>
      </c>
      <c r="BL145" s="106">
        <f t="shared" si="432"/>
        <v>0.04808416</v>
      </c>
      <c r="BM145" s="106">
        <f t="shared" si="432"/>
        <v>0</v>
      </c>
      <c r="BN145" s="106">
        <f t="shared" si="432"/>
        <v>0</v>
      </c>
      <c r="BO145" s="106">
        <f t="shared" si="432"/>
        <v>0</v>
      </c>
      <c r="BP145" s="106">
        <f t="shared" si="432"/>
        <v>0</v>
      </c>
      <c r="BQ145" s="106">
        <f t="shared" si="432"/>
        <v>0</v>
      </c>
      <c r="BR145" s="106">
        <f t="shared" si="432"/>
        <v>0.04624</v>
      </c>
      <c r="BS145" s="106">
        <f t="shared" si="432"/>
        <v>0.000544</v>
      </c>
      <c r="BT145" s="106">
        <f t="shared" si="432"/>
        <v>0.000612</v>
      </c>
      <c r="BU145" s="106">
        <f t="shared" si="432"/>
        <v>0</v>
      </c>
      <c r="BV145" s="106">
        <f t="shared" si="432"/>
        <v>0.004182</v>
      </c>
      <c r="BW145" s="106">
        <f t="shared" si="432"/>
        <v>0.001944018</v>
      </c>
      <c r="BX145" s="106">
        <f t="shared" si="432"/>
        <v>0</v>
      </c>
      <c r="BY145" s="106">
        <f t="shared" si="432"/>
        <v>0.027077124</v>
      </c>
      <c r="BZ145" s="106">
        <f t="shared" si="432"/>
        <v>0</v>
      </c>
      <c r="CA145" s="106">
        <f t="shared" si="432"/>
        <v>0.009128592</v>
      </c>
      <c r="CB145" s="106">
        <f t="shared" si="432"/>
        <v>0</v>
      </c>
      <c r="CC145" s="106">
        <f t="shared" si="432"/>
        <v>2.789462e-5</v>
      </c>
      <c r="CD145" s="106">
        <f t="shared" si="432"/>
        <v>0</v>
      </c>
      <c r="CE145" s="106">
        <f t="shared" si="432"/>
        <v>5.9126e-5</v>
      </c>
    </row>
    <row r="146" spans="1:83">
      <c r="A146" s="97"/>
      <c r="C146" t="s">
        <v>990</v>
      </c>
      <c r="D146" t="s">
        <v>1503</v>
      </c>
      <c r="E146" t="s">
        <v>1326</v>
      </c>
      <c r="F146" s="17">
        <v>1</v>
      </c>
      <c r="AL146"/>
      <c r="AQ146" s="4"/>
      <c r="AS146" s="17" t="str">
        <f>E146</f>
        <v>MALCAL</v>
      </c>
      <c r="AU146" s="106">
        <f t="shared" ref="AU146:CE146" si="433">G$149*IF(G146&lt;&gt;"",G146,$F$146)</f>
        <v>0.3373533</v>
      </c>
      <c r="AV146" s="106">
        <f t="shared" si="433"/>
        <v>0.0001</v>
      </c>
      <c r="AW146" s="106">
        <f t="shared" si="433"/>
        <v>0.012076</v>
      </c>
      <c r="AX146" s="106">
        <f t="shared" si="433"/>
        <v>0.025</v>
      </c>
      <c r="AY146" s="106">
        <f t="shared" si="433"/>
        <v>0</v>
      </c>
      <c r="AZ146" s="106">
        <f t="shared" si="433"/>
        <v>0.045</v>
      </c>
      <c r="BA146" s="106">
        <f t="shared" si="433"/>
        <v>1.01362</v>
      </c>
      <c r="BB146" s="106">
        <f t="shared" si="433"/>
        <v>0.025</v>
      </c>
      <c r="BC146" s="106">
        <f t="shared" si="433"/>
        <v>0</v>
      </c>
      <c r="BD146" s="106">
        <f t="shared" si="433"/>
        <v>0.137</v>
      </c>
      <c r="BE146" s="106">
        <f t="shared" si="433"/>
        <v>0.583</v>
      </c>
      <c r="BF146" s="106">
        <f t="shared" si="433"/>
        <v>0.018</v>
      </c>
      <c r="BG146" s="106">
        <f t="shared" si="433"/>
        <v>0.54</v>
      </c>
      <c r="BH146" s="106">
        <f t="shared" si="433"/>
        <v>0.0021</v>
      </c>
      <c r="BI146" s="106">
        <f t="shared" si="433"/>
        <v>0.05</v>
      </c>
      <c r="BJ146" s="106">
        <f t="shared" si="433"/>
        <v>0</v>
      </c>
      <c r="BK146" s="106">
        <f t="shared" si="433"/>
        <v>0.03303212</v>
      </c>
      <c r="BL146" s="106">
        <f t="shared" si="433"/>
        <v>1.41424</v>
      </c>
      <c r="BM146" s="106">
        <f t="shared" si="433"/>
        <v>0</v>
      </c>
      <c r="BN146" s="106">
        <f t="shared" si="433"/>
        <v>0</v>
      </c>
      <c r="BO146" s="106">
        <f t="shared" si="433"/>
        <v>0</v>
      </c>
      <c r="BP146" s="106">
        <f t="shared" si="433"/>
        <v>0</v>
      </c>
      <c r="BQ146" s="106">
        <f t="shared" si="433"/>
        <v>0.215</v>
      </c>
      <c r="BR146" s="106">
        <f t="shared" si="433"/>
        <v>1.36</v>
      </c>
      <c r="BS146" s="106">
        <f t="shared" si="433"/>
        <v>0.016</v>
      </c>
      <c r="BT146" s="106">
        <f t="shared" si="433"/>
        <v>0.018</v>
      </c>
      <c r="BU146" s="106">
        <f t="shared" si="433"/>
        <v>0</v>
      </c>
      <c r="BV146" s="106">
        <f t="shared" si="433"/>
        <v>0.123</v>
      </c>
      <c r="BW146" s="106">
        <f t="shared" si="433"/>
        <v>0.057177</v>
      </c>
      <c r="BX146" s="106">
        <f t="shared" si="433"/>
        <v>0.162997</v>
      </c>
      <c r="BY146" s="106">
        <f t="shared" si="433"/>
        <v>0.796386</v>
      </c>
      <c r="BZ146" s="106">
        <f t="shared" si="433"/>
        <v>0</v>
      </c>
      <c r="CA146" s="106">
        <f t="shared" si="433"/>
        <v>0.268488</v>
      </c>
      <c r="CB146" s="106">
        <f t="shared" si="433"/>
        <v>0</v>
      </c>
      <c r="CC146" s="106">
        <f t="shared" si="433"/>
        <v>0.00082043</v>
      </c>
      <c r="CD146" s="106">
        <f t="shared" si="433"/>
        <v>0</v>
      </c>
      <c r="CE146" s="106">
        <f t="shared" si="433"/>
        <v>0.001739</v>
      </c>
    </row>
    <row r="147" ht="14.25" spans="3:83">
      <c r="C147" t="s">
        <v>990</v>
      </c>
      <c r="D147" t="s">
        <v>1393</v>
      </c>
      <c r="E147" t="s">
        <v>1504</v>
      </c>
      <c r="F147" s="98">
        <v>30</v>
      </c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T147" s="107" t="s">
        <v>1440</v>
      </c>
      <c r="AU147" s="6" t="str">
        <f>G$4</f>
        <v>AT</v>
      </c>
      <c r="AV147" s="6" t="str">
        <f t="shared" ref="AV147" si="434">H$4</f>
        <v>BE</v>
      </c>
      <c r="AW147" s="6" t="str">
        <f t="shared" ref="AW147" si="435">I$4</f>
        <v>BG</v>
      </c>
      <c r="AX147" s="6" t="str">
        <f t="shared" ref="AX147" si="436">J$4</f>
        <v>CH</v>
      </c>
      <c r="AY147" s="6" t="str">
        <f t="shared" ref="AY147" si="437">K$4</f>
        <v>CY</v>
      </c>
      <c r="AZ147" s="6" t="str">
        <f t="shared" ref="AZ147" si="438">L$4</f>
        <v>CZ</v>
      </c>
      <c r="BA147" s="6" t="str">
        <f t="shared" ref="BA147" si="439">M$4</f>
        <v>DE</v>
      </c>
      <c r="BB147" s="6" t="str">
        <f t="shared" ref="BB147" si="440">N$4</f>
        <v>DK</v>
      </c>
      <c r="BC147" s="6" t="str">
        <f t="shared" ref="BC147" si="441">O$4</f>
        <v>EE</v>
      </c>
      <c r="BD147" s="6" t="str">
        <f t="shared" ref="BD147" si="442">P$4</f>
        <v>EL</v>
      </c>
      <c r="BE147" s="6" t="str">
        <f t="shared" ref="BE147" si="443">Q$4</f>
        <v>ES</v>
      </c>
      <c r="BF147" s="6" t="str">
        <f t="shared" ref="BF147" si="444">R$4</f>
        <v>FI</v>
      </c>
      <c r="BG147" s="6" t="str">
        <f t="shared" ref="BG147" si="445">S$4</f>
        <v>FR</v>
      </c>
      <c r="BH147" s="6" t="str">
        <f t="shared" ref="BH147" si="446">T$4</f>
        <v>HR</v>
      </c>
      <c r="BI147" s="6" t="str">
        <f t="shared" ref="BI147" si="447">U$4</f>
        <v>HU</v>
      </c>
      <c r="BJ147" s="6" t="str">
        <f t="shared" ref="BJ147" si="448">V$4</f>
        <v>IE</v>
      </c>
      <c r="BK147" s="6" t="str">
        <f t="shared" ref="BK147" si="449">W$4</f>
        <v>IS</v>
      </c>
      <c r="BL147" s="6" t="str">
        <f t="shared" ref="BL147" si="450">X$4</f>
        <v>IT</v>
      </c>
      <c r="BM147" s="6" t="str">
        <f t="shared" ref="BM147" si="451">Y$4</f>
        <v>LT</v>
      </c>
      <c r="BN147" s="6" t="str">
        <f t="shared" ref="BN147" si="452">Z$4</f>
        <v>LU</v>
      </c>
      <c r="BO147" s="6" t="str">
        <f t="shared" ref="BO147" si="453">AA$4</f>
        <v>LV</v>
      </c>
      <c r="BP147" s="6" t="str">
        <f t="shared" ref="BP147" si="454">AB$4</f>
        <v>MT</v>
      </c>
      <c r="BQ147" s="6" t="str">
        <f t="shared" ref="BQ147" si="455">AC$4</f>
        <v>NL</v>
      </c>
      <c r="BR147" s="6" t="str">
        <f t="shared" ref="BR147" si="456">AD$4</f>
        <v>NO</v>
      </c>
      <c r="BS147" s="6" t="str">
        <f t="shared" ref="BS147" si="457">AE$4</f>
        <v>PL</v>
      </c>
      <c r="BT147" s="6" t="str">
        <f t="shared" ref="BT147" si="458">AF$4</f>
        <v>PT</v>
      </c>
      <c r="BU147" s="6" t="str">
        <f t="shared" ref="BU147" si="459">AG$4</f>
        <v>RO</v>
      </c>
      <c r="BV147" s="6" t="str">
        <f t="shared" ref="BV147" si="460">AH$4</f>
        <v>SE</v>
      </c>
      <c r="BW147" s="6" t="str">
        <f t="shared" ref="BW147" si="461">AI$4</f>
        <v>SI</v>
      </c>
      <c r="BX147" s="6" t="str">
        <f t="shared" ref="BX147" si="462">AJ$4</f>
        <v>SK</v>
      </c>
      <c r="BY147" s="6" t="str">
        <f t="shared" ref="BY147" si="463">AK$4</f>
        <v>UK</v>
      </c>
      <c r="BZ147" s="6" t="str">
        <f t="shared" ref="BZ147" si="464">AL$4</f>
        <v>AL</v>
      </c>
      <c r="CA147" s="6" t="str">
        <f t="shared" ref="CA147" si="465">AM$4</f>
        <v>BA</v>
      </c>
      <c r="CB147" s="6" t="str">
        <f t="shared" ref="CB147" si="466">AN$4</f>
        <v>KS</v>
      </c>
      <c r="CC147" s="6" t="str">
        <f t="shared" ref="CC147" si="467">AO$4</f>
        <v>ME</v>
      </c>
      <c r="CD147" s="6" t="str">
        <f t="shared" ref="CD147" si="468">AP$4</f>
        <v>MK</v>
      </c>
      <c r="CE147" s="6" t="str">
        <f t="shared" ref="CE147" si="469">AQ$4</f>
        <v>RS</v>
      </c>
    </row>
    <row r="148" spans="3:83">
      <c r="C148" t="s">
        <v>990</v>
      </c>
      <c r="D148" t="s">
        <v>1505</v>
      </c>
      <c r="E148" t="s">
        <v>1300</v>
      </c>
      <c r="F148" s="17">
        <v>1</v>
      </c>
      <c r="AL148"/>
      <c r="AQ148" s="4"/>
      <c r="AT148" s="17" t="str">
        <f>E148</f>
        <v>IAL</v>
      </c>
      <c r="AU148" s="106">
        <f t="shared" ref="AU148:CE148" si="470">G$149*IF(G148&lt;&gt;"",G148,$F$148)</f>
        <v>0.3373533</v>
      </c>
      <c r="AV148" s="106">
        <f t="shared" si="470"/>
        <v>0.0001</v>
      </c>
      <c r="AW148" s="106">
        <f t="shared" si="470"/>
        <v>0.012076</v>
      </c>
      <c r="AX148" s="106">
        <f t="shared" si="470"/>
        <v>0.025</v>
      </c>
      <c r="AY148" s="106">
        <f t="shared" si="470"/>
        <v>0</v>
      </c>
      <c r="AZ148" s="106">
        <f t="shared" si="470"/>
        <v>0.045</v>
      </c>
      <c r="BA148" s="106">
        <f t="shared" si="470"/>
        <v>1.01362</v>
      </c>
      <c r="BB148" s="106">
        <f t="shared" si="470"/>
        <v>0.025</v>
      </c>
      <c r="BC148" s="106">
        <f t="shared" si="470"/>
        <v>0</v>
      </c>
      <c r="BD148" s="106">
        <f t="shared" si="470"/>
        <v>0.137</v>
      </c>
      <c r="BE148" s="106">
        <f t="shared" si="470"/>
        <v>0.583</v>
      </c>
      <c r="BF148" s="106">
        <f t="shared" si="470"/>
        <v>0.018</v>
      </c>
      <c r="BG148" s="106">
        <f t="shared" si="470"/>
        <v>0.54</v>
      </c>
      <c r="BH148" s="106">
        <f t="shared" si="470"/>
        <v>0.0021</v>
      </c>
      <c r="BI148" s="106">
        <f t="shared" si="470"/>
        <v>0.05</v>
      </c>
      <c r="BJ148" s="106">
        <f t="shared" si="470"/>
        <v>0</v>
      </c>
      <c r="BK148" s="106">
        <f t="shared" si="470"/>
        <v>0.03303212</v>
      </c>
      <c r="BL148" s="106">
        <f t="shared" si="470"/>
        <v>1.41424</v>
      </c>
      <c r="BM148" s="106">
        <f t="shared" si="470"/>
        <v>0</v>
      </c>
      <c r="BN148" s="106">
        <f t="shared" si="470"/>
        <v>0</v>
      </c>
      <c r="BO148" s="106">
        <f t="shared" si="470"/>
        <v>0</v>
      </c>
      <c r="BP148" s="106">
        <f t="shared" si="470"/>
        <v>0</v>
      </c>
      <c r="BQ148" s="106">
        <f t="shared" si="470"/>
        <v>0.215</v>
      </c>
      <c r="BR148" s="106">
        <f t="shared" si="470"/>
        <v>1.36</v>
      </c>
      <c r="BS148" s="106">
        <f t="shared" si="470"/>
        <v>0.016</v>
      </c>
      <c r="BT148" s="106">
        <f t="shared" si="470"/>
        <v>0.018</v>
      </c>
      <c r="BU148" s="106">
        <f t="shared" si="470"/>
        <v>0</v>
      </c>
      <c r="BV148" s="106">
        <f t="shared" si="470"/>
        <v>0.123</v>
      </c>
      <c r="BW148" s="106">
        <f t="shared" si="470"/>
        <v>0.057177</v>
      </c>
      <c r="BX148" s="106">
        <f t="shared" si="470"/>
        <v>0.162997</v>
      </c>
      <c r="BY148" s="106">
        <f t="shared" si="470"/>
        <v>0.796386</v>
      </c>
      <c r="BZ148" s="106">
        <f t="shared" si="470"/>
        <v>0</v>
      </c>
      <c r="CA148" s="106">
        <f t="shared" si="470"/>
        <v>0.268488</v>
      </c>
      <c r="CB148" s="106">
        <f t="shared" si="470"/>
        <v>0</v>
      </c>
      <c r="CC148" s="106">
        <f t="shared" si="470"/>
        <v>0.00082043</v>
      </c>
      <c r="CD148" s="106">
        <f t="shared" si="470"/>
        <v>0</v>
      </c>
      <c r="CE148" s="106">
        <f t="shared" si="470"/>
        <v>0.001739</v>
      </c>
    </row>
    <row r="149" spans="3:43">
      <c r="C149" s="12" t="s">
        <v>990</v>
      </c>
      <c r="D149" s="12" t="s">
        <v>1387</v>
      </c>
      <c r="E149" s="12" t="s">
        <v>1504</v>
      </c>
      <c r="F149" s="12"/>
      <c r="G149" s="78">
        <f t="shared" ref="G149:AQ149" si="471">G113</f>
        <v>0.3373533</v>
      </c>
      <c r="H149" s="78">
        <f t="shared" si="471"/>
        <v>0.0001</v>
      </c>
      <c r="I149" s="78">
        <f t="shared" si="471"/>
        <v>0.012076</v>
      </c>
      <c r="J149" s="78">
        <f t="shared" si="471"/>
        <v>0.025</v>
      </c>
      <c r="K149" s="78">
        <f t="shared" si="471"/>
        <v>0</v>
      </c>
      <c r="L149" s="78">
        <f t="shared" si="471"/>
        <v>0.045</v>
      </c>
      <c r="M149" s="78">
        <f t="shared" si="471"/>
        <v>1.01362</v>
      </c>
      <c r="N149" s="78">
        <f t="shared" si="471"/>
        <v>0.025</v>
      </c>
      <c r="O149" s="78">
        <f t="shared" si="471"/>
        <v>0</v>
      </c>
      <c r="P149" s="85">
        <f t="shared" si="471"/>
        <v>0.137</v>
      </c>
      <c r="Q149" s="85">
        <f t="shared" si="471"/>
        <v>0.583</v>
      </c>
      <c r="R149" s="78">
        <f t="shared" si="471"/>
        <v>0.018</v>
      </c>
      <c r="S149" s="78">
        <f t="shared" si="471"/>
        <v>0.54</v>
      </c>
      <c r="T149" s="78">
        <f t="shared" si="471"/>
        <v>0.0021</v>
      </c>
      <c r="U149" s="78">
        <f t="shared" si="471"/>
        <v>0.05</v>
      </c>
      <c r="V149" s="78">
        <f t="shared" si="471"/>
        <v>0</v>
      </c>
      <c r="W149" s="78">
        <f t="shared" si="471"/>
        <v>0.03303212</v>
      </c>
      <c r="X149" s="78">
        <f t="shared" si="471"/>
        <v>1.41424</v>
      </c>
      <c r="Y149" s="78">
        <f t="shared" si="471"/>
        <v>0</v>
      </c>
      <c r="Z149" s="78">
        <f t="shared" si="471"/>
        <v>0</v>
      </c>
      <c r="AA149" s="78">
        <f t="shared" si="471"/>
        <v>0</v>
      </c>
      <c r="AB149" s="78">
        <f t="shared" si="471"/>
        <v>0</v>
      </c>
      <c r="AC149" s="78">
        <f t="shared" si="471"/>
        <v>0.215</v>
      </c>
      <c r="AD149" s="78">
        <f t="shared" si="471"/>
        <v>1.36</v>
      </c>
      <c r="AE149" s="78">
        <f t="shared" si="471"/>
        <v>0.016</v>
      </c>
      <c r="AF149" s="78">
        <f t="shared" si="471"/>
        <v>0.018</v>
      </c>
      <c r="AG149" s="78">
        <f t="shared" si="471"/>
        <v>0</v>
      </c>
      <c r="AH149" s="78">
        <f t="shared" si="471"/>
        <v>0.123</v>
      </c>
      <c r="AI149" s="78">
        <f t="shared" si="471"/>
        <v>0.057177</v>
      </c>
      <c r="AJ149" s="78">
        <f t="shared" si="471"/>
        <v>0.162997</v>
      </c>
      <c r="AK149" s="78">
        <f t="shared" si="471"/>
        <v>0.796386</v>
      </c>
      <c r="AL149" s="78">
        <f t="shared" si="471"/>
        <v>0</v>
      </c>
      <c r="AM149" s="78">
        <f t="shared" si="471"/>
        <v>0.268488</v>
      </c>
      <c r="AN149" s="78">
        <f t="shared" si="471"/>
        <v>0</v>
      </c>
      <c r="AO149" s="78">
        <f t="shared" si="471"/>
        <v>0.00082043</v>
      </c>
      <c r="AP149" s="78">
        <f t="shared" si="471"/>
        <v>0</v>
      </c>
      <c r="AQ149" s="78">
        <f t="shared" si="471"/>
        <v>0.001739</v>
      </c>
    </row>
    <row r="150" spans="3:43">
      <c r="C150" s="54" t="s">
        <v>1506</v>
      </c>
      <c r="D150" s="12"/>
      <c r="E150" s="12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2"/>
      <c r="AM150" s="13"/>
      <c r="AN150" s="13"/>
      <c r="AO150" s="13"/>
      <c r="AP150" s="13"/>
      <c r="AQ150" s="13"/>
    </row>
    <row r="151" ht="16.5" spans="3:43">
      <c r="C151" s="7" t="s">
        <v>1675</v>
      </c>
      <c r="D151" s="7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</row>
    <row r="152" ht="16.5" spans="3:83">
      <c r="C152" s="100" t="s">
        <v>1676</v>
      </c>
      <c r="D152" s="100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S152" s="55" t="s">
        <v>1494</v>
      </c>
      <c r="AU152" s="6" t="str">
        <f>G$4</f>
        <v>AT</v>
      </c>
      <c r="AV152" s="6" t="str">
        <f t="shared" ref="AV152" si="472">H$4</f>
        <v>BE</v>
      </c>
      <c r="AW152" s="6" t="str">
        <f t="shared" ref="AW152" si="473">I$4</f>
        <v>BG</v>
      </c>
      <c r="AX152" s="6" t="str">
        <f t="shared" ref="AX152" si="474">J$4</f>
        <v>CH</v>
      </c>
      <c r="AY152" s="6" t="str">
        <f t="shared" ref="AY152" si="475">K$4</f>
        <v>CY</v>
      </c>
      <c r="AZ152" s="6" t="str">
        <f t="shared" ref="AZ152" si="476">L$4</f>
        <v>CZ</v>
      </c>
      <c r="BA152" s="6" t="str">
        <f t="shared" ref="BA152" si="477">M$4</f>
        <v>DE</v>
      </c>
      <c r="BB152" s="6" t="str">
        <f t="shared" ref="BB152" si="478">N$4</f>
        <v>DK</v>
      </c>
      <c r="BC152" s="6" t="str">
        <f t="shared" ref="BC152" si="479">O$4</f>
        <v>EE</v>
      </c>
      <c r="BD152" s="6" t="str">
        <f t="shared" ref="BD152" si="480">P$4</f>
        <v>EL</v>
      </c>
      <c r="BE152" s="6" t="str">
        <f t="shared" ref="BE152" si="481">Q$4</f>
        <v>ES</v>
      </c>
      <c r="BF152" s="6" t="str">
        <f t="shared" ref="BF152" si="482">R$4</f>
        <v>FI</v>
      </c>
      <c r="BG152" s="6" t="str">
        <f t="shared" ref="BG152" si="483">S$4</f>
        <v>FR</v>
      </c>
      <c r="BH152" s="6" t="str">
        <f t="shared" ref="BH152" si="484">T$4</f>
        <v>HR</v>
      </c>
      <c r="BI152" s="6" t="str">
        <f t="shared" ref="BI152" si="485">U$4</f>
        <v>HU</v>
      </c>
      <c r="BJ152" s="6" t="str">
        <f t="shared" ref="BJ152" si="486">V$4</f>
        <v>IE</v>
      </c>
      <c r="BK152" s="6" t="str">
        <f t="shared" ref="BK152" si="487">W$4</f>
        <v>IS</v>
      </c>
      <c r="BL152" s="6" t="str">
        <f t="shared" ref="BL152" si="488">X$4</f>
        <v>IT</v>
      </c>
      <c r="BM152" s="6" t="str">
        <f t="shared" ref="BM152" si="489">Y$4</f>
        <v>LT</v>
      </c>
      <c r="BN152" s="6" t="str">
        <f t="shared" ref="BN152" si="490">Z$4</f>
        <v>LU</v>
      </c>
      <c r="BO152" s="6" t="str">
        <f t="shared" ref="BO152" si="491">AA$4</f>
        <v>LV</v>
      </c>
      <c r="BP152" s="6" t="str">
        <f t="shared" ref="BP152" si="492">AB$4</f>
        <v>MT</v>
      </c>
      <c r="BQ152" s="6" t="str">
        <f t="shared" ref="BQ152" si="493">AC$4</f>
        <v>NL</v>
      </c>
      <c r="BR152" s="6" t="str">
        <f t="shared" ref="BR152" si="494">AD$4</f>
        <v>NO</v>
      </c>
      <c r="BS152" s="6" t="str">
        <f t="shared" ref="BS152" si="495">AE$4</f>
        <v>PL</v>
      </c>
      <c r="BT152" s="6" t="str">
        <f t="shared" ref="BT152" si="496">AF$4</f>
        <v>PT</v>
      </c>
      <c r="BU152" s="6" t="str">
        <f t="shared" ref="BU152" si="497">AG$4</f>
        <v>RO</v>
      </c>
      <c r="BV152" s="6" t="str">
        <f t="shared" ref="BV152" si="498">AH$4</f>
        <v>SE</v>
      </c>
      <c r="BW152" s="6" t="str">
        <f t="shared" ref="BW152" si="499">AI$4</f>
        <v>SI</v>
      </c>
      <c r="BX152" s="6" t="str">
        <f t="shared" ref="BX152" si="500">AJ$4</f>
        <v>SK</v>
      </c>
      <c r="BY152" s="6" t="str">
        <f t="shared" ref="BY152" si="501">AK$4</f>
        <v>UK</v>
      </c>
      <c r="BZ152" s="6" t="str">
        <f t="shared" ref="BZ152" si="502">AL$4</f>
        <v>AL</v>
      </c>
      <c r="CA152" s="6" t="str">
        <f t="shared" ref="CA152" si="503">AM$4</f>
        <v>BA</v>
      </c>
      <c r="CB152" s="6" t="str">
        <f t="shared" ref="CB152" si="504">AN$4</f>
        <v>KS</v>
      </c>
      <c r="CC152" s="6" t="str">
        <f t="shared" ref="CC152" si="505">AO$4</f>
        <v>ME</v>
      </c>
      <c r="CD152" s="6" t="str">
        <f t="shared" ref="CD152" si="506">AP$4</f>
        <v>MK</v>
      </c>
      <c r="CE152" s="6" t="str">
        <f t="shared" ref="CE152" si="507">AQ$4</f>
        <v>RS</v>
      </c>
    </row>
    <row r="153" spans="3:83">
      <c r="C153" t="s">
        <v>998</v>
      </c>
      <c r="D153" t="s">
        <v>1503</v>
      </c>
      <c r="E153" t="s">
        <v>247</v>
      </c>
      <c r="F153" s="102">
        <f>49.8*0.8</f>
        <v>39.84</v>
      </c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2">
        <f>F153+F154-AH154</f>
        <v>40.176</v>
      </c>
      <c r="AI153" s="103"/>
      <c r="AJ153" s="103"/>
      <c r="AK153" s="103"/>
      <c r="AL153" s="103"/>
      <c r="AM153" s="103"/>
      <c r="AN153" s="103"/>
      <c r="AO153" s="103"/>
      <c r="AP153" s="103"/>
      <c r="AQ153" s="103"/>
      <c r="AS153" s="17" t="str">
        <f>E153</f>
        <v>INDELC</v>
      </c>
      <c r="AU153" s="106">
        <f t="shared" ref="AU153:CE153" si="508">G$159*IF(G153&lt;&gt;"",G153,$F$153)</f>
        <v>0</v>
      </c>
      <c r="AV153" s="106">
        <f t="shared" si="508"/>
        <v>0.003984</v>
      </c>
      <c r="AW153" s="106">
        <f t="shared" si="508"/>
        <v>0.1058437248</v>
      </c>
      <c r="AX153" s="106">
        <f t="shared" si="508"/>
        <v>0.06972</v>
      </c>
      <c r="AY153" s="106">
        <f t="shared" si="508"/>
        <v>0</v>
      </c>
      <c r="AZ153" s="106">
        <f t="shared" si="508"/>
        <v>0</v>
      </c>
      <c r="BA153" s="106">
        <f t="shared" si="508"/>
        <v>2.422957248</v>
      </c>
      <c r="BB153" s="106">
        <f t="shared" si="508"/>
        <v>0.996</v>
      </c>
      <c r="BC153" s="106">
        <f t="shared" si="508"/>
        <v>0</v>
      </c>
      <c r="BD153" s="106">
        <f t="shared" si="508"/>
        <v>0.272904</v>
      </c>
      <c r="BE153" s="106">
        <f t="shared" si="508"/>
        <v>8.3616192</v>
      </c>
      <c r="BF153" s="106">
        <f t="shared" si="508"/>
        <v>0</v>
      </c>
      <c r="BG153" s="106">
        <f t="shared" si="508"/>
        <v>0</v>
      </c>
      <c r="BH153" s="106">
        <f t="shared" si="508"/>
        <v>0</v>
      </c>
      <c r="BI153" s="106">
        <f t="shared" si="508"/>
        <v>0</v>
      </c>
      <c r="BJ153" s="106">
        <f t="shared" si="508"/>
        <v>0</v>
      </c>
      <c r="BK153" s="106">
        <f t="shared" si="508"/>
        <v>1.05279972864</v>
      </c>
      <c r="BL153" s="106">
        <f t="shared" si="508"/>
        <v>0</v>
      </c>
      <c r="BM153" s="106">
        <f t="shared" si="508"/>
        <v>0</v>
      </c>
      <c r="BN153" s="106">
        <f t="shared" si="508"/>
        <v>0</v>
      </c>
      <c r="BO153" s="106">
        <f t="shared" si="508"/>
        <v>0</v>
      </c>
      <c r="BP153" s="106">
        <f t="shared" si="508"/>
        <v>0</v>
      </c>
      <c r="BQ153" s="106">
        <f t="shared" si="508"/>
        <v>1.71312</v>
      </c>
      <c r="BR153" s="106">
        <f t="shared" si="508"/>
        <v>0</v>
      </c>
      <c r="BS153" s="106">
        <f t="shared" si="508"/>
        <v>0.15936</v>
      </c>
      <c r="BT153" s="106">
        <f t="shared" si="508"/>
        <v>0</v>
      </c>
      <c r="BU153" s="45">
        <f t="shared" si="508"/>
        <v>0</v>
      </c>
      <c r="BV153" s="106">
        <f t="shared" si="508"/>
        <v>0.4941648</v>
      </c>
      <c r="BW153" s="106">
        <f t="shared" si="508"/>
        <v>0</v>
      </c>
      <c r="BX153" s="106">
        <f t="shared" si="508"/>
        <v>0</v>
      </c>
      <c r="BY153" s="106">
        <f t="shared" si="508"/>
        <v>0</v>
      </c>
      <c r="BZ153" s="106">
        <f t="shared" si="508"/>
        <v>0</v>
      </c>
      <c r="CA153" s="106">
        <f t="shared" si="508"/>
        <v>0</v>
      </c>
      <c r="CB153" s="106">
        <f t="shared" si="508"/>
        <v>0</v>
      </c>
      <c r="CC153" s="106">
        <f t="shared" si="508"/>
        <v>0.0326859312</v>
      </c>
      <c r="CD153" s="106">
        <f t="shared" si="508"/>
        <v>0</v>
      </c>
      <c r="CE153" s="106">
        <f t="shared" si="508"/>
        <v>0.06928176</v>
      </c>
    </row>
    <row r="154" spans="3:83">
      <c r="C154" t="s">
        <v>998</v>
      </c>
      <c r="D154" t="s">
        <v>1503</v>
      </c>
      <c r="E154" t="s">
        <v>239</v>
      </c>
      <c r="F154" s="102">
        <f>4.2*0.8</f>
        <v>3.36</v>
      </c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2">
        <f>F154+F155</f>
        <v>13.68</v>
      </c>
      <c r="AD154" s="103"/>
      <c r="AE154" s="103"/>
      <c r="AF154" s="103"/>
      <c r="AG154" s="103"/>
      <c r="AH154" s="102">
        <f>F154*0.9</f>
        <v>3.024</v>
      </c>
      <c r="AI154" s="103"/>
      <c r="AJ154" s="103"/>
      <c r="AK154" s="103"/>
      <c r="AL154" s="103"/>
      <c r="AM154" s="103"/>
      <c r="AN154" s="103"/>
      <c r="AO154" s="103"/>
      <c r="AP154" s="103"/>
      <c r="AQ154" s="103"/>
      <c r="AS154" s="17" t="str">
        <f>E154</f>
        <v>INDGAS</v>
      </c>
      <c r="AU154" s="106">
        <f t="shared" ref="AU154:CE154" si="509">G$159*IF(G154&lt;&gt;"",G154,$F$154)</f>
        <v>0</v>
      </c>
      <c r="AV154" s="106">
        <f t="shared" si="509"/>
        <v>0.000336</v>
      </c>
      <c r="AW154" s="106">
        <f t="shared" si="509"/>
        <v>0.0089265792</v>
      </c>
      <c r="AX154" s="106">
        <f t="shared" si="509"/>
        <v>0.00588</v>
      </c>
      <c r="AY154" s="106">
        <f t="shared" si="509"/>
        <v>0</v>
      </c>
      <c r="AZ154" s="106">
        <f t="shared" si="509"/>
        <v>0</v>
      </c>
      <c r="BA154" s="106">
        <f t="shared" si="509"/>
        <v>0.204345792</v>
      </c>
      <c r="BB154" s="106">
        <f t="shared" si="509"/>
        <v>0.084</v>
      </c>
      <c r="BC154" s="106">
        <f t="shared" si="509"/>
        <v>0</v>
      </c>
      <c r="BD154" s="106">
        <f t="shared" si="509"/>
        <v>0.023016</v>
      </c>
      <c r="BE154" s="106">
        <f t="shared" si="509"/>
        <v>0.7051968</v>
      </c>
      <c r="BF154" s="106">
        <f t="shared" si="509"/>
        <v>0</v>
      </c>
      <c r="BG154" s="106">
        <f t="shared" si="509"/>
        <v>0</v>
      </c>
      <c r="BH154" s="106">
        <f t="shared" si="509"/>
        <v>0</v>
      </c>
      <c r="BI154" s="106">
        <f t="shared" si="509"/>
        <v>0</v>
      </c>
      <c r="BJ154" s="106">
        <f t="shared" si="509"/>
        <v>0</v>
      </c>
      <c r="BK154" s="106">
        <f t="shared" si="509"/>
        <v>0.08879033856</v>
      </c>
      <c r="BL154" s="106">
        <f t="shared" si="509"/>
        <v>0</v>
      </c>
      <c r="BM154" s="106">
        <f t="shared" si="509"/>
        <v>0</v>
      </c>
      <c r="BN154" s="106">
        <f t="shared" si="509"/>
        <v>0</v>
      </c>
      <c r="BO154" s="106">
        <f t="shared" si="509"/>
        <v>0</v>
      </c>
      <c r="BP154" s="106">
        <f t="shared" si="509"/>
        <v>0</v>
      </c>
      <c r="BQ154" s="106">
        <f t="shared" si="509"/>
        <v>0.58824</v>
      </c>
      <c r="BR154" s="106">
        <f t="shared" si="509"/>
        <v>0</v>
      </c>
      <c r="BS154" s="106">
        <f t="shared" si="509"/>
        <v>0.01344</v>
      </c>
      <c r="BT154" s="106">
        <f t="shared" si="509"/>
        <v>0</v>
      </c>
      <c r="BU154" s="45">
        <f t="shared" si="509"/>
        <v>0</v>
      </c>
      <c r="BV154" s="106">
        <f t="shared" si="509"/>
        <v>0.0371952</v>
      </c>
      <c r="BW154" s="106">
        <f t="shared" si="509"/>
        <v>0</v>
      </c>
      <c r="BX154" s="106">
        <f t="shared" si="509"/>
        <v>0</v>
      </c>
      <c r="BY154" s="106">
        <f t="shared" si="509"/>
        <v>0</v>
      </c>
      <c r="BZ154" s="106">
        <f t="shared" si="509"/>
        <v>0</v>
      </c>
      <c r="CA154" s="106">
        <f t="shared" si="509"/>
        <v>0</v>
      </c>
      <c r="CB154" s="106">
        <f t="shared" si="509"/>
        <v>0</v>
      </c>
      <c r="CC154" s="106">
        <f t="shared" si="509"/>
        <v>0.0027566448</v>
      </c>
      <c r="CD154" s="106">
        <f t="shared" si="509"/>
        <v>0</v>
      </c>
      <c r="CE154" s="106">
        <f t="shared" si="509"/>
        <v>0.00584304</v>
      </c>
    </row>
    <row r="155" spans="3:83">
      <c r="C155" t="s">
        <v>998</v>
      </c>
      <c r="D155" t="s">
        <v>1503</v>
      </c>
      <c r="E155" t="s">
        <v>235</v>
      </c>
      <c r="F155" s="102">
        <f>12.9*0.8</f>
        <v>10.32</v>
      </c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2">
        <v>0</v>
      </c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S155" s="17" t="str">
        <f>E155</f>
        <v>INDLFO</v>
      </c>
      <c r="AU155" s="106">
        <f t="shared" ref="AU155:CE155" si="510">G$159*IF(G155&lt;&gt;"",G155,$F$155)</f>
        <v>0</v>
      </c>
      <c r="AV155" s="106">
        <f t="shared" si="510"/>
        <v>0.001032</v>
      </c>
      <c r="AW155" s="106">
        <f t="shared" si="510"/>
        <v>0.0274173504</v>
      </c>
      <c r="AX155" s="106">
        <f t="shared" si="510"/>
        <v>0.01806</v>
      </c>
      <c r="AY155" s="106">
        <f t="shared" si="510"/>
        <v>0</v>
      </c>
      <c r="AZ155" s="106">
        <f t="shared" si="510"/>
        <v>0</v>
      </c>
      <c r="BA155" s="106">
        <f t="shared" si="510"/>
        <v>0.627633504</v>
      </c>
      <c r="BB155" s="106">
        <f t="shared" si="510"/>
        <v>0.258</v>
      </c>
      <c r="BC155" s="106">
        <f t="shared" si="510"/>
        <v>0</v>
      </c>
      <c r="BD155" s="106">
        <f t="shared" si="510"/>
        <v>0.070692</v>
      </c>
      <c r="BE155" s="106">
        <f t="shared" si="510"/>
        <v>2.1659616</v>
      </c>
      <c r="BF155" s="106">
        <f t="shared" si="510"/>
        <v>0</v>
      </c>
      <c r="BG155" s="106">
        <f t="shared" si="510"/>
        <v>0</v>
      </c>
      <c r="BH155" s="106">
        <f t="shared" si="510"/>
        <v>0</v>
      </c>
      <c r="BI155" s="106">
        <f t="shared" si="510"/>
        <v>0</v>
      </c>
      <c r="BJ155" s="106">
        <f t="shared" si="510"/>
        <v>0</v>
      </c>
      <c r="BK155" s="106">
        <f t="shared" si="510"/>
        <v>0.27271318272</v>
      </c>
      <c r="BL155" s="106">
        <f t="shared" si="510"/>
        <v>0</v>
      </c>
      <c r="BM155" s="106">
        <f t="shared" si="510"/>
        <v>0</v>
      </c>
      <c r="BN155" s="106">
        <f t="shared" si="510"/>
        <v>0</v>
      </c>
      <c r="BO155" s="106">
        <f t="shared" si="510"/>
        <v>0</v>
      </c>
      <c r="BP155" s="106">
        <f t="shared" si="510"/>
        <v>0</v>
      </c>
      <c r="BQ155" s="106">
        <f t="shared" si="510"/>
        <v>0</v>
      </c>
      <c r="BR155" s="106">
        <f t="shared" si="510"/>
        <v>0</v>
      </c>
      <c r="BS155" s="106">
        <f t="shared" si="510"/>
        <v>0.04128</v>
      </c>
      <c r="BT155" s="106">
        <f t="shared" si="510"/>
        <v>0</v>
      </c>
      <c r="BU155" s="45">
        <f t="shared" si="510"/>
        <v>0</v>
      </c>
      <c r="BV155" s="106">
        <f t="shared" si="510"/>
        <v>0.126936</v>
      </c>
      <c r="BW155" s="106">
        <f t="shared" si="510"/>
        <v>0</v>
      </c>
      <c r="BX155" s="106">
        <f t="shared" si="510"/>
        <v>0</v>
      </c>
      <c r="BY155" s="106">
        <f t="shared" si="510"/>
        <v>0</v>
      </c>
      <c r="BZ155" s="106">
        <f t="shared" si="510"/>
        <v>0</v>
      </c>
      <c r="CA155" s="106">
        <f t="shared" si="510"/>
        <v>0</v>
      </c>
      <c r="CB155" s="106">
        <f t="shared" si="510"/>
        <v>0</v>
      </c>
      <c r="CC155" s="106">
        <f t="shared" si="510"/>
        <v>0.0084668376</v>
      </c>
      <c r="CD155" s="106">
        <f t="shared" si="510"/>
        <v>0</v>
      </c>
      <c r="CE155" s="106">
        <f t="shared" si="510"/>
        <v>0.01794648</v>
      </c>
    </row>
    <row r="156" spans="3:83">
      <c r="C156" t="s">
        <v>998</v>
      </c>
      <c r="D156" t="s">
        <v>1503</v>
      </c>
      <c r="E156" t="s">
        <v>1322</v>
      </c>
      <c r="F156" s="102">
        <f>2*0.8</f>
        <v>1.6</v>
      </c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S156" s="17" t="str">
        <f>E156</f>
        <v>MALBAU</v>
      </c>
      <c r="AU156" s="106">
        <f t="shared" ref="AU156:CE156" si="511">G$159*IF(G156&lt;&gt;"",G156,$F$156)</f>
        <v>0</v>
      </c>
      <c r="AV156" s="106">
        <f t="shared" si="511"/>
        <v>0.00016</v>
      </c>
      <c r="AW156" s="106">
        <f t="shared" si="511"/>
        <v>0.004250752</v>
      </c>
      <c r="AX156" s="106">
        <f t="shared" si="511"/>
        <v>0.0028</v>
      </c>
      <c r="AY156" s="106">
        <f t="shared" si="511"/>
        <v>0</v>
      </c>
      <c r="AZ156" s="106">
        <f t="shared" si="511"/>
        <v>0</v>
      </c>
      <c r="BA156" s="106">
        <f t="shared" si="511"/>
        <v>0.09730752</v>
      </c>
      <c r="BB156" s="106">
        <f t="shared" si="511"/>
        <v>0.04</v>
      </c>
      <c r="BC156" s="106">
        <f t="shared" si="511"/>
        <v>0</v>
      </c>
      <c r="BD156" s="106">
        <f t="shared" si="511"/>
        <v>0.01096</v>
      </c>
      <c r="BE156" s="106">
        <f t="shared" si="511"/>
        <v>0.335808</v>
      </c>
      <c r="BF156" s="106">
        <f t="shared" si="511"/>
        <v>0</v>
      </c>
      <c r="BG156" s="106">
        <f t="shared" si="511"/>
        <v>0</v>
      </c>
      <c r="BH156" s="106">
        <f t="shared" si="511"/>
        <v>0</v>
      </c>
      <c r="BI156" s="106">
        <f t="shared" si="511"/>
        <v>0</v>
      </c>
      <c r="BJ156" s="106">
        <f t="shared" si="511"/>
        <v>0</v>
      </c>
      <c r="BK156" s="106">
        <f t="shared" si="511"/>
        <v>0.0422811136</v>
      </c>
      <c r="BL156" s="106">
        <f t="shared" si="511"/>
        <v>0</v>
      </c>
      <c r="BM156" s="106">
        <f t="shared" si="511"/>
        <v>0</v>
      </c>
      <c r="BN156" s="106">
        <f t="shared" si="511"/>
        <v>0</v>
      </c>
      <c r="BO156" s="106">
        <f t="shared" si="511"/>
        <v>0</v>
      </c>
      <c r="BP156" s="106">
        <f t="shared" si="511"/>
        <v>0</v>
      </c>
      <c r="BQ156" s="88">
        <f t="shared" si="511"/>
        <v>0.0688</v>
      </c>
      <c r="BR156" s="106">
        <f t="shared" si="511"/>
        <v>0</v>
      </c>
      <c r="BS156" s="106">
        <f t="shared" si="511"/>
        <v>0.0064</v>
      </c>
      <c r="BT156" s="106">
        <f t="shared" si="511"/>
        <v>0</v>
      </c>
      <c r="BU156" s="45">
        <f t="shared" si="511"/>
        <v>0</v>
      </c>
      <c r="BV156" s="106">
        <f t="shared" si="511"/>
        <v>0.01968</v>
      </c>
      <c r="BW156" s="106">
        <f t="shared" si="511"/>
        <v>0</v>
      </c>
      <c r="BX156" s="106">
        <f t="shared" si="511"/>
        <v>0</v>
      </c>
      <c r="BY156" s="106">
        <f t="shared" si="511"/>
        <v>0</v>
      </c>
      <c r="BZ156" s="106">
        <f t="shared" si="511"/>
        <v>0</v>
      </c>
      <c r="CA156" s="106">
        <f t="shared" si="511"/>
        <v>0</v>
      </c>
      <c r="CB156" s="106">
        <f t="shared" si="511"/>
        <v>0</v>
      </c>
      <c r="CC156" s="106">
        <f t="shared" si="511"/>
        <v>0.001312688</v>
      </c>
      <c r="CD156" s="106">
        <f t="shared" si="511"/>
        <v>0</v>
      </c>
      <c r="CE156" s="106">
        <f t="shared" si="511"/>
        <v>0.0027824</v>
      </c>
    </row>
    <row r="157" ht="14.25" spans="3:83">
      <c r="C157" t="s">
        <v>998</v>
      </c>
      <c r="D157" t="s">
        <v>1393</v>
      </c>
      <c r="E157" t="s">
        <v>1504</v>
      </c>
      <c r="F157" s="99">
        <v>30</v>
      </c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T157" s="107" t="s">
        <v>1440</v>
      </c>
      <c r="AU157" s="6" t="str">
        <f>G$4</f>
        <v>AT</v>
      </c>
      <c r="AV157" s="6" t="str">
        <f t="shared" ref="AV157" si="512">H$4</f>
        <v>BE</v>
      </c>
      <c r="AW157" s="6" t="str">
        <f t="shared" ref="AW157" si="513">I$4</f>
        <v>BG</v>
      </c>
      <c r="AX157" s="6" t="str">
        <f t="shared" ref="AX157" si="514">J$4</f>
        <v>CH</v>
      </c>
      <c r="AY157" s="6" t="str">
        <f t="shared" ref="AY157" si="515">K$4</f>
        <v>CY</v>
      </c>
      <c r="AZ157" s="6" t="str">
        <f t="shared" ref="AZ157" si="516">L$4</f>
        <v>CZ</v>
      </c>
      <c r="BA157" s="6" t="str">
        <f t="shared" ref="BA157" si="517">M$4</f>
        <v>DE</v>
      </c>
      <c r="BB157" s="6" t="str">
        <f t="shared" ref="BB157" si="518">N$4</f>
        <v>DK</v>
      </c>
      <c r="BC157" s="6" t="str">
        <f t="shared" ref="BC157" si="519">O$4</f>
        <v>EE</v>
      </c>
      <c r="BD157" s="6" t="str">
        <f t="shared" ref="BD157" si="520">P$4</f>
        <v>EL</v>
      </c>
      <c r="BE157" s="6" t="str">
        <f t="shared" ref="BE157" si="521">Q$4</f>
        <v>ES</v>
      </c>
      <c r="BF157" s="6" t="str">
        <f t="shared" ref="BF157" si="522">R$4</f>
        <v>FI</v>
      </c>
      <c r="BG157" s="6" t="str">
        <f t="shared" ref="BG157" si="523">S$4</f>
        <v>FR</v>
      </c>
      <c r="BH157" s="6" t="str">
        <f t="shared" ref="BH157" si="524">T$4</f>
        <v>HR</v>
      </c>
      <c r="BI157" s="6" t="str">
        <f t="shared" ref="BI157" si="525">U$4</f>
        <v>HU</v>
      </c>
      <c r="BJ157" s="6" t="str">
        <f t="shared" ref="BJ157" si="526">V$4</f>
        <v>IE</v>
      </c>
      <c r="BK157" s="6" t="str">
        <f t="shared" ref="BK157" si="527">W$4</f>
        <v>IS</v>
      </c>
      <c r="BL157" s="6" t="str">
        <f t="shared" ref="BL157" si="528">X$4</f>
        <v>IT</v>
      </c>
      <c r="BM157" s="6" t="str">
        <f t="shared" ref="BM157" si="529">Y$4</f>
        <v>LT</v>
      </c>
      <c r="BN157" s="6" t="str">
        <f t="shared" ref="BN157" si="530">Z$4</f>
        <v>LU</v>
      </c>
      <c r="BO157" s="6" t="str">
        <f t="shared" ref="BO157" si="531">AA$4</f>
        <v>LV</v>
      </c>
      <c r="BP157" s="6" t="str">
        <f t="shared" ref="BP157" si="532">AB$4</f>
        <v>MT</v>
      </c>
      <c r="BQ157" s="6" t="str">
        <f t="shared" ref="BQ157" si="533">AC$4</f>
        <v>NL</v>
      </c>
      <c r="BR157" s="6" t="str">
        <f t="shared" ref="BR157" si="534">AD$4</f>
        <v>NO</v>
      </c>
      <c r="BS157" s="6" t="str">
        <f t="shared" ref="BS157" si="535">AE$4</f>
        <v>PL</v>
      </c>
      <c r="BT157" s="6" t="str">
        <f t="shared" ref="BT157" si="536">AF$4</f>
        <v>PT</v>
      </c>
      <c r="BU157" s="6" t="str">
        <f t="shared" ref="BU157" si="537">AG$4</f>
        <v>RO</v>
      </c>
      <c r="BV157" s="6" t="str">
        <f t="shared" ref="BV157" si="538">AH$4</f>
        <v>SE</v>
      </c>
      <c r="BW157" s="6" t="str">
        <f t="shared" ref="BW157" si="539">AI$4</f>
        <v>SI</v>
      </c>
      <c r="BX157" s="6" t="str">
        <f t="shared" ref="BX157" si="540">AJ$4</f>
        <v>SK</v>
      </c>
      <c r="BY157" s="6" t="str">
        <f t="shared" ref="BY157" si="541">AK$4</f>
        <v>UK</v>
      </c>
      <c r="BZ157" s="6" t="str">
        <f t="shared" ref="BZ157" si="542">AL$4</f>
        <v>AL</v>
      </c>
      <c r="CA157" s="6" t="str">
        <f t="shared" ref="CA157" si="543">AM$4</f>
        <v>BA</v>
      </c>
      <c r="CB157" s="6" t="str">
        <f t="shared" ref="CB157" si="544">AN$4</f>
        <v>KS</v>
      </c>
      <c r="CC157" s="6" t="str">
        <f t="shared" ref="CC157" si="545">AO$4</f>
        <v>ME</v>
      </c>
      <c r="CD157" s="6" t="str">
        <f t="shared" ref="CD157" si="546">AP$4</f>
        <v>MK</v>
      </c>
      <c r="CE157" s="6" t="str">
        <f t="shared" ref="CE157" si="547">AQ$4</f>
        <v>RS</v>
      </c>
    </row>
    <row r="158" spans="3:83">
      <c r="C158" t="s">
        <v>998</v>
      </c>
      <c r="D158" t="s">
        <v>1505</v>
      </c>
      <c r="E158" t="s">
        <v>1326</v>
      </c>
      <c r="F158" s="4">
        <v>1</v>
      </c>
      <c r="AL158"/>
      <c r="AQ158" s="4"/>
      <c r="AT158" s="17" t="str">
        <f>E158</f>
        <v>MALCAL</v>
      </c>
      <c r="AU158" s="106">
        <f t="shared" ref="AU158:CE158" si="548">G$159*IF(G158&lt;&gt;"",G158,$F$158)</f>
        <v>0</v>
      </c>
      <c r="AV158" s="106">
        <f t="shared" si="548"/>
        <v>0.0001</v>
      </c>
      <c r="AW158" s="106">
        <f t="shared" si="548"/>
        <v>0.00265672</v>
      </c>
      <c r="AX158" s="106">
        <f t="shared" si="548"/>
        <v>0.00175</v>
      </c>
      <c r="AY158" s="106">
        <f t="shared" si="548"/>
        <v>0</v>
      </c>
      <c r="AZ158" s="106">
        <f t="shared" si="548"/>
        <v>0</v>
      </c>
      <c r="BA158" s="106">
        <f t="shared" si="548"/>
        <v>0.0608172</v>
      </c>
      <c r="BB158" s="106">
        <f t="shared" si="548"/>
        <v>0.025</v>
      </c>
      <c r="BC158" s="106">
        <f t="shared" si="548"/>
        <v>0</v>
      </c>
      <c r="BD158" s="106">
        <f t="shared" si="548"/>
        <v>0.00685</v>
      </c>
      <c r="BE158" s="88">
        <f t="shared" si="548"/>
        <v>0.20988</v>
      </c>
      <c r="BF158" s="106">
        <f t="shared" si="548"/>
        <v>0</v>
      </c>
      <c r="BG158" s="106">
        <f t="shared" si="548"/>
        <v>0</v>
      </c>
      <c r="BH158" s="106">
        <f t="shared" si="548"/>
        <v>0</v>
      </c>
      <c r="BI158" s="106">
        <f t="shared" si="548"/>
        <v>0</v>
      </c>
      <c r="BJ158" s="106">
        <f t="shared" si="548"/>
        <v>0</v>
      </c>
      <c r="BK158" s="106">
        <f t="shared" si="548"/>
        <v>0.026425696</v>
      </c>
      <c r="BL158" s="106">
        <f t="shared" si="548"/>
        <v>0</v>
      </c>
      <c r="BM158" s="106">
        <f t="shared" si="548"/>
        <v>0</v>
      </c>
      <c r="BN158" s="106">
        <f t="shared" si="548"/>
        <v>0</v>
      </c>
      <c r="BO158" s="106">
        <f t="shared" si="548"/>
        <v>0</v>
      </c>
      <c r="BP158" s="106">
        <f t="shared" si="548"/>
        <v>0</v>
      </c>
      <c r="BQ158" s="106">
        <f t="shared" si="548"/>
        <v>0.043</v>
      </c>
      <c r="BR158" s="106">
        <f t="shared" si="548"/>
        <v>0</v>
      </c>
      <c r="BS158" s="106">
        <f t="shared" si="548"/>
        <v>0.004</v>
      </c>
      <c r="BT158" s="106">
        <f t="shared" si="548"/>
        <v>0</v>
      </c>
      <c r="BU158" s="106">
        <f t="shared" si="548"/>
        <v>0</v>
      </c>
      <c r="BV158" s="106">
        <f t="shared" si="548"/>
        <v>0.0123</v>
      </c>
      <c r="BW158" s="106">
        <f t="shared" si="548"/>
        <v>0</v>
      </c>
      <c r="BX158" s="106">
        <f t="shared" si="548"/>
        <v>0</v>
      </c>
      <c r="BY158" s="106">
        <f t="shared" si="548"/>
        <v>0</v>
      </c>
      <c r="BZ158" s="106">
        <f t="shared" si="548"/>
        <v>0</v>
      </c>
      <c r="CA158" s="106">
        <f t="shared" si="548"/>
        <v>0</v>
      </c>
      <c r="CB158" s="106">
        <f t="shared" si="548"/>
        <v>0</v>
      </c>
      <c r="CC158" s="106">
        <f t="shared" si="548"/>
        <v>0.00082043</v>
      </c>
      <c r="CD158" s="106">
        <f t="shared" si="548"/>
        <v>0</v>
      </c>
      <c r="CE158" s="106">
        <f t="shared" si="548"/>
        <v>0.001739</v>
      </c>
    </row>
    <row r="159" spans="3:43">
      <c r="C159" s="14" t="s">
        <v>998</v>
      </c>
      <c r="D159" s="14" t="s">
        <v>1387</v>
      </c>
      <c r="E159" s="14" t="s">
        <v>1504</v>
      </c>
      <c r="F159" s="14"/>
      <c r="G159" s="104">
        <f t="shared" ref="G159:AQ159" si="549">G$149*G126</f>
        <v>0</v>
      </c>
      <c r="H159" s="104">
        <f t="shared" si="549"/>
        <v>0.0001</v>
      </c>
      <c r="I159" s="104">
        <f t="shared" si="549"/>
        <v>0.00265672</v>
      </c>
      <c r="J159" s="104">
        <f t="shared" si="549"/>
        <v>0.00175</v>
      </c>
      <c r="K159" s="104">
        <f t="shared" si="549"/>
        <v>0</v>
      </c>
      <c r="L159" s="104">
        <f t="shared" si="549"/>
        <v>0</v>
      </c>
      <c r="M159" s="104">
        <f t="shared" si="549"/>
        <v>0.0608172</v>
      </c>
      <c r="N159" s="104">
        <f t="shared" si="549"/>
        <v>0.025</v>
      </c>
      <c r="O159" s="104">
        <f t="shared" si="549"/>
        <v>0</v>
      </c>
      <c r="P159" s="104">
        <f t="shared" si="549"/>
        <v>0.00685</v>
      </c>
      <c r="Q159" s="104">
        <f t="shared" si="549"/>
        <v>0.20988</v>
      </c>
      <c r="R159" s="104">
        <f t="shared" si="549"/>
        <v>0</v>
      </c>
      <c r="S159" s="104">
        <f t="shared" si="549"/>
        <v>0</v>
      </c>
      <c r="T159" s="104">
        <f t="shared" si="549"/>
        <v>0</v>
      </c>
      <c r="U159" s="104">
        <f t="shared" si="549"/>
        <v>0</v>
      </c>
      <c r="V159" s="104">
        <f t="shared" si="549"/>
        <v>0</v>
      </c>
      <c r="W159" s="104">
        <f t="shared" si="549"/>
        <v>0.026425696</v>
      </c>
      <c r="X159" s="104">
        <f t="shared" si="549"/>
        <v>0</v>
      </c>
      <c r="Y159" s="104">
        <f t="shared" si="549"/>
        <v>0</v>
      </c>
      <c r="Z159" s="104">
        <f t="shared" si="549"/>
        <v>0</v>
      </c>
      <c r="AA159" s="104">
        <f t="shared" si="549"/>
        <v>0</v>
      </c>
      <c r="AB159" s="104">
        <f t="shared" si="549"/>
        <v>0</v>
      </c>
      <c r="AC159" s="104">
        <f t="shared" si="549"/>
        <v>0.043</v>
      </c>
      <c r="AD159" s="104">
        <f t="shared" si="549"/>
        <v>0</v>
      </c>
      <c r="AE159" s="104">
        <f t="shared" si="549"/>
        <v>0.004</v>
      </c>
      <c r="AF159" s="104">
        <f t="shared" si="549"/>
        <v>0</v>
      </c>
      <c r="AG159" s="104">
        <f t="shared" si="549"/>
        <v>0</v>
      </c>
      <c r="AH159" s="104">
        <f t="shared" si="549"/>
        <v>0.0123</v>
      </c>
      <c r="AI159" s="104">
        <f t="shared" si="549"/>
        <v>0</v>
      </c>
      <c r="AJ159" s="104">
        <f t="shared" si="549"/>
        <v>0</v>
      </c>
      <c r="AK159" s="104">
        <f t="shared" si="549"/>
        <v>0</v>
      </c>
      <c r="AL159" s="104">
        <f t="shared" si="549"/>
        <v>0</v>
      </c>
      <c r="AM159" s="104">
        <f t="shared" si="549"/>
        <v>0</v>
      </c>
      <c r="AN159" s="104">
        <f t="shared" si="549"/>
        <v>0</v>
      </c>
      <c r="AO159" s="104">
        <f t="shared" si="549"/>
        <v>0.00082043</v>
      </c>
      <c r="AP159" s="104">
        <f t="shared" si="549"/>
        <v>0</v>
      </c>
      <c r="AQ159" s="104">
        <f t="shared" si="549"/>
        <v>0.001739</v>
      </c>
    </row>
    <row r="160" ht="16.5" spans="3:83">
      <c r="C160" s="100" t="s">
        <v>1677</v>
      </c>
      <c r="D160" s="100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S160" s="55" t="s">
        <v>1494</v>
      </c>
      <c r="AU160" s="6" t="str">
        <f>G$4</f>
        <v>AT</v>
      </c>
      <c r="AV160" s="6" t="str">
        <f t="shared" ref="AV160" si="550">H$4</f>
        <v>BE</v>
      </c>
      <c r="AW160" s="6" t="str">
        <f t="shared" ref="AW160" si="551">I$4</f>
        <v>BG</v>
      </c>
      <c r="AX160" s="6" t="str">
        <f t="shared" ref="AX160" si="552">J$4</f>
        <v>CH</v>
      </c>
      <c r="AY160" s="6" t="str">
        <f t="shared" ref="AY160" si="553">K$4</f>
        <v>CY</v>
      </c>
      <c r="AZ160" s="6" t="str">
        <f t="shared" ref="AZ160" si="554">L$4</f>
        <v>CZ</v>
      </c>
      <c r="BA160" s="6" t="str">
        <f t="shared" ref="BA160" si="555">M$4</f>
        <v>DE</v>
      </c>
      <c r="BB160" s="6" t="str">
        <f t="shared" ref="BB160" si="556">N$4</f>
        <v>DK</v>
      </c>
      <c r="BC160" s="6" t="str">
        <f t="shared" ref="BC160" si="557">O$4</f>
        <v>EE</v>
      </c>
      <c r="BD160" s="6" t="str">
        <f t="shared" ref="BD160" si="558">P$4</f>
        <v>EL</v>
      </c>
      <c r="BE160" s="6" t="str">
        <f t="shared" ref="BE160" si="559">Q$4</f>
        <v>ES</v>
      </c>
      <c r="BF160" s="6" t="str">
        <f t="shared" ref="BF160" si="560">R$4</f>
        <v>FI</v>
      </c>
      <c r="BG160" s="6" t="str">
        <f t="shared" ref="BG160" si="561">S$4</f>
        <v>FR</v>
      </c>
      <c r="BH160" s="6" t="str">
        <f t="shared" ref="BH160" si="562">T$4</f>
        <v>HR</v>
      </c>
      <c r="BI160" s="6" t="str">
        <f t="shared" ref="BI160" si="563">U$4</f>
        <v>HU</v>
      </c>
      <c r="BJ160" s="6" t="str">
        <f t="shared" ref="BJ160" si="564">V$4</f>
        <v>IE</v>
      </c>
      <c r="BK160" s="6" t="str">
        <f t="shared" ref="BK160" si="565">W$4</f>
        <v>IS</v>
      </c>
      <c r="BL160" s="6" t="str">
        <f t="shared" ref="BL160" si="566">X$4</f>
        <v>IT</v>
      </c>
      <c r="BM160" s="6" t="str">
        <f t="shared" ref="BM160" si="567">Y$4</f>
        <v>LT</v>
      </c>
      <c r="BN160" s="6" t="str">
        <f t="shared" ref="BN160" si="568">Z$4</f>
        <v>LU</v>
      </c>
      <c r="BO160" s="6" t="str">
        <f t="shared" ref="BO160" si="569">AA$4</f>
        <v>LV</v>
      </c>
      <c r="BP160" s="6" t="str">
        <f t="shared" ref="BP160" si="570">AB$4</f>
        <v>MT</v>
      </c>
      <c r="BQ160" s="6" t="str">
        <f t="shared" ref="BQ160" si="571">AC$4</f>
        <v>NL</v>
      </c>
      <c r="BR160" s="6" t="str">
        <f t="shared" ref="BR160" si="572">AD$4</f>
        <v>NO</v>
      </c>
      <c r="BS160" s="6" t="str">
        <f t="shared" ref="BS160" si="573">AE$4</f>
        <v>PL</v>
      </c>
      <c r="BT160" s="6" t="str">
        <f t="shared" ref="BT160" si="574">AF$4</f>
        <v>PT</v>
      </c>
      <c r="BU160" s="6" t="str">
        <f t="shared" ref="BU160" si="575">AG$4</f>
        <v>RO</v>
      </c>
      <c r="BV160" s="6" t="str">
        <f t="shared" ref="BV160" si="576">AH$4</f>
        <v>SE</v>
      </c>
      <c r="BW160" s="6" t="str">
        <f t="shared" ref="BW160" si="577">AI$4</f>
        <v>SI</v>
      </c>
      <c r="BX160" s="6" t="str">
        <f t="shared" ref="BX160" si="578">AJ$4</f>
        <v>SK</v>
      </c>
      <c r="BY160" s="6" t="str">
        <f t="shared" ref="BY160" si="579">AK$4</f>
        <v>UK</v>
      </c>
      <c r="BZ160" s="6" t="str">
        <f t="shared" ref="BZ160" si="580">AL$4</f>
        <v>AL</v>
      </c>
      <c r="CA160" s="6" t="str">
        <f t="shared" ref="CA160" si="581">AM$4</f>
        <v>BA</v>
      </c>
      <c r="CB160" s="6" t="str">
        <f t="shared" ref="CB160" si="582">AN$4</f>
        <v>KS</v>
      </c>
      <c r="CC160" s="6" t="str">
        <f t="shared" ref="CC160" si="583">AO$4</f>
        <v>ME</v>
      </c>
      <c r="CD160" s="6" t="str">
        <f t="shared" ref="CD160" si="584">AP$4</f>
        <v>MK</v>
      </c>
      <c r="CE160" s="6" t="str">
        <f t="shared" ref="CE160" si="585">AQ$4</f>
        <v>RS</v>
      </c>
    </row>
    <row r="161" spans="3:83">
      <c r="C161" t="s">
        <v>996</v>
      </c>
      <c r="D161" t="s">
        <v>1503</v>
      </c>
      <c r="E161" t="s">
        <v>247</v>
      </c>
      <c r="F161" s="102">
        <f>44*0.8</f>
        <v>35.2</v>
      </c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2">
        <f>F161+F162-AH162</f>
        <v>35.536</v>
      </c>
      <c r="AI161" s="103"/>
      <c r="AJ161" s="103"/>
      <c r="AK161" s="103"/>
      <c r="AL161" s="103"/>
      <c r="AM161" s="103"/>
      <c r="AN161" s="103"/>
      <c r="AO161" s="103"/>
      <c r="AP161" s="103"/>
      <c r="AQ161" s="103"/>
      <c r="AS161" s="17" t="str">
        <f>E161</f>
        <v>INDELC</v>
      </c>
      <c r="AU161" s="106">
        <f t="shared" ref="AU161:CE161" si="586">G$167*IF(G161&lt;&gt;"",G161,$F$161)</f>
        <v>0</v>
      </c>
      <c r="AV161" s="106">
        <f t="shared" si="586"/>
        <v>0</v>
      </c>
      <c r="AW161" s="106">
        <f t="shared" si="586"/>
        <v>0</v>
      </c>
      <c r="AX161" s="106">
        <f t="shared" si="586"/>
        <v>0</v>
      </c>
      <c r="AY161" s="106">
        <f t="shared" si="586"/>
        <v>0</v>
      </c>
      <c r="AZ161" s="106">
        <f t="shared" si="586"/>
        <v>0</v>
      </c>
      <c r="BA161" s="106">
        <f t="shared" si="586"/>
        <v>4.798882528</v>
      </c>
      <c r="BB161" s="106">
        <f t="shared" si="586"/>
        <v>0</v>
      </c>
      <c r="BC161" s="106">
        <f t="shared" si="586"/>
        <v>0</v>
      </c>
      <c r="BD161" s="106">
        <f t="shared" si="586"/>
        <v>0</v>
      </c>
      <c r="BE161" s="106">
        <f t="shared" si="586"/>
        <v>0</v>
      </c>
      <c r="BF161" s="106">
        <f t="shared" si="586"/>
        <v>0</v>
      </c>
      <c r="BG161" s="106">
        <f t="shared" si="586"/>
        <v>0.9504</v>
      </c>
      <c r="BH161" s="106">
        <f t="shared" si="586"/>
        <v>0</v>
      </c>
      <c r="BI161" s="106">
        <f t="shared" si="586"/>
        <v>0</v>
      </c>
      <c r="BJ161" s="106">
        <f t="shared" si="586"/>
        <v>0</v>
      </c>
      <c r="BK161" s="106">
        <f t="shared" si="586"/>
        <v>0</v>
      </c>
      <c r="BL161" s="106">
        <f t="shared" si="586"/>
        <v>0</v>
      </c>
      <c r="BM161" s="106">
        <f t="shared" si="586"/>
        <v>0</v>
      </c>
      <c r="BN161" s="106">
        <f t="shared" si="586"/>
        <v>0</v>
      </c>
      <c r="BO161" s="106">
        <f t="shared" si="586"/>
        <v>0</v>
      </c>
      <c r="BP161" s="106">
        <f t="shared" si="586"/>
        <v>0</v>
      </c>
      <c r="BQ161" s="106">
        <f t="shared" si="586"/>
        <v>0</v>
      </c>
      <c r="BR161" s="106">
        <f t="shared" si="586"/>
        <v>0</v>
      </c>
      <c r="BS161" s="106">
        <f t="shared" si="586"/>
        <v>0</v>
      </c>
      <c r="BT161" s="106">
        <f t="shared" si="586"/>
        <v>0</v>
      </c>
      <c r="BU161" s="106">
        <f t="shared" si="586"/>
        <v>0</v>
      </c>
      <c r="BV161" s="106">
        <f t="shared" si="586"/>
        <v>0.2185464</v>
      </c>
      <c r="BW161" s="106">
        <f t="shared" si="586"/>
        <v>0</v>
      </c>
      <c r="BX161" s="106">
        <f t="shared" si="586"/>
        <v>0</v>
      </c>
      <c r="BY161" s="106">
        <f t="shared" si="586"/>
        <v>0</v>
      </c>
      <c r="BZ161" s="106">
        <f t="shared" si="586"/>
        <v>0</v>
      </c>
      <c r="CA161" s="106">
        <f t="shared" si="586"/>
        <v>0</v>
      </c>
      <c r="CB161" s="106">
        <f t="shared" si="586"/>
        <v>0</v>
      </c>
      <c r="CC161" s="106">
        <f t="shared" si="586"/>
        <v>0</v>
      </c>
      <c r="CD161" s="106">
        <f t="shared" si="586"/>
        <v>0</v>
      </c>
      <c r="CE161" s="106">
        <f t="shared" si="586"/>
        <v>0</v>
      </c>
    </row>
    <row r="162" spans="3:83">
      <c r="C162" t="s">
        <v>996</v>
      </c>
      <c r="D162" t="s">
        <v>1503</v>
      </c>
      <c r="E162" t="s">
        <v>239</v>
      </c>
      <c r="F162" s="102">
        <f>4.2*0.8</f>
        <v>3.36</v>
      </c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2">
        <f>F162*0.9</f>
        <v>3.024</v>
      </c>
      <c r="AI162" s="103"/>
      <c r="AJ162" s="103"/>
      <c r="AK162" s="103"/>
      <c r="AL162" s="103"/>
      <c r="AM162" s="103"/>
      <c r="AN162" s="103"/>
      <c r="AO162" s="103"/>
      <c r="AP162" s="103"/>
      <c r="AQ162" s="103"/>
      <c r="AS162" s="17" t="str">
        <f>E162</f>
        <v>INDGAS</v>
      </c>
      <c r="AU162" s="106">
        <f t="shared" ref="AU162:CE162" si="587">G$167*IF(G162&lt;&gt;"",G162,$F$162)</f>
        <v>0</v>
      </c>
      <c r="AV162" s="106">
        <f t="shared" si="587"/>
        <v>0</v>
      </c>
      <c r="AW162" s="106">
        <f t="shared" si="587"/>
        <v>0</v>
      </c>
      <c r="AX162" s="106">
        <f t="shared" si="587"/>
        <v>0</v>
      </c>
      <c r="AY162" s="106">
        <f t="shared" si="587"/>
        <v>0</v>
      </c>
      <c r="AZ162" s="106">
        <f t="shared" si="587"/>
        <v>0</v>
      </c>
      <c r="BA162" s="106">
        <f t="shared" si="587"/>
        <v>0.4580751504</v>
      </c>
      <c r="BB162" s="106">
        <f t="shared" si="587"/>
        <v>0</v>
      </c>
      <c r="BC162" s="106">
        <f t="shared" si="587"/>
        <v>0</v>
      </c>
      <c r="BD162" s="106">
        <f t="shared" si="587"/>
        <v>0</v>
      </c>
      <c r="BE162" s="106">
        <f t="shared" si="587"/>
        <v>0</v>
      </c>
      <c r="BF162" s="106">
        <f t="shared" si="587"/>
        <v>0</v>
      </c>
      <c r="BG162" s="106">
        <f t="shared" si="587"/>
        <v>0.09072</v>
      </c>
      <c r="BH162" s="106">
        <f t="shared" si="587"/>
        <v>0</v>
      </c>
      <c r="BI162" s="106">
        <f t="shared" si="587"/>
        <v>0</v>
      </c>
      <c r="BJ162" s="106">
        <f t="shared" si="587"/>
        <v>0</v>
      </c>
      <c r="BK162" s="106">
        <f t="shared" si="587"/>
        <v>0</v>
      </c>
      <c r="BL162" s="106">
        <f t="shared" si="587"/>
        <v>0</v>
      </c>
      <c r="BM162" s="106">
        <f t="shared" si="587"/>
        <v>0</v>
      </c>
      <c r="BN162" s="106">
        <f t="shared" si="587"/>
        <v>0</v>
      </c>
      <c r="BO162" s="106">
        <f t="shared" si="587"/>
        <v>0</v>
      </c>
      <c r="BP162" s="106">
        <f t="shared" si="587"/>
        <v>0</v>
      </c>
      <c r="BQ162" s="106">
        <f t="shared" si="587"/>
        <v>0</v>
      </c>
      <c r="BR162" s="106">
        <f t="shared" si="587"/>
        <v>0</v>
      </c>
      <c r="BS162" s="106">
        <f t="shared" si="587"/>
        <v>0</v>
      </c>
      <c r="BT162" s="106">
        <f t="shared" si="587"/>
        <v>0</v>
      </c>
      <c r="BU162" s="106">
        <f t="shared" si="587"/>
        <v>0</v>
      </c>
      <c r="BV162" s="106">
        <f t="shared" si="587"/>
        <v>0.0185976</v>
      </c>
      <c r="BW162" s="106">
        <f t="shared" si="587"/>
        <v>0</v>
      </c>
      <c r="BX162" s="106">
        <f t="shared" si="587"/>
        <v>0</v>
      </c>
      <c r="BY162" s="106">
        <f t="shared" si="587"/>
        <v>0</v>
      </c>
      <c r="BZ162" s="106">
        <f t="shared" si="587"/>
        <v>0</v>
      </c>
      <c r="CA162" s="106">
        <f t="shared" si="587"/>
        <v>0</v>
      </c>
      <c r="CB162" s="106">
        <f t="shared" si="587"/>
        <v>0</v>
      </c>
      <c r="CC162" s="106">
        <f t="shared" si="587"/>
        <v>0</v>
      </c>
      <c r="CD162" s="106">
        <f t="shared" si="587"/>
        <v>0</v>
      </c>
      <c r="CE162" s="106">
        <f t="shared" si="587"/>
        <v>0</v>
      </c>
    </row>
    <row r="163" spans="3:83">
      <c r="C163" t="s">
        <v>996</v>
      </c>
      <c r="D163" t="s">
        <v>1503</v>
      </c>
      <c r="E163" t="s">
        <v>235</v>
      </c>
      <c r="F163" s="102">
        <f>10*0.8</f>
        <v>8</v>
      </c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S163" s="17" t="str">
        <f>E163</f>
        <v>INDLFO</v>
      </c>
      <c r="AU163" s="106">
        <f t="shared" ref="AU163:CE163" si="588">G$167*IF(G163&lt;&gt;"",G163,$F$163)</f>
        <v>0</v>
      </c>
      <c r="AV163" s="106">
        <f t="shared" si="588"/>
        <v>0</v>
      </c>
      <c r="AW163" s="106">
        <f t="shared" si="588"/>
        <v>0</v>
      </c>
      <c r="AX163" s="106">
        <f t="shared" si="588"/>
        <v>0</v>
      </c>
      <c r="AY163" s="106">
        <f t="shared" si="588"/>
        <v>0</v>
      </c>
      <c r="AZ163" s="106">
        <f t="shared" si="588"/>
        <v>0</v>
      </c>
      <c r="BA163" s="106">
        <f t="shared" si="588"/>
        <v>1.09065512</v>
      </c>
      <c r="BB163" s="106">
        <f t="shared" si="588"/>
        <v>0</v>
      </c>
      <c r="BC163" s="106">
        <f t="shared" si="588"/>
        <v>0</v>
      </c>
      <c r="BD163" s="106">
        <f t="shared" si="588"/>
        <v>0</v>
      </c>
      <c r="BE163" s="106">
        <f t="shared" si="588"/>
        <v>0</v>
      </c>
      <c r="BF163" s="106">
        <f t="shared" si="588"/>
        <v>0</v>
      </c>
      <c r="BG163" s="106">
        <f t="shared" si="588"/>
        <v>0.216</v>
      </c>
      <c r="BH163" s="106">
        <f t="shared" si="588"/>
        <v>0</v>
      </c>
      <c r="BI163" s="106">
        <f t="shared" si="588"/>
        <v>0</v>
      </c>
      <c r="BJ163" s="106">
        <f t="shared" si="588"/>
        <v>0</v>
      </c>
      <c r="BK163" s="106">
        <f t="shared" si="588"/>
        <v>0</v>
      </c>
      <c r="BL163" s="106">
        <f t="shared" si="588"/>
        <v>0</v>
      </c>
      <c r="BM163" s="106">
        <f t="shared" si="588"/>
        <v>0</v>
      </c>
      <c r="BN163" s="106">
        <f t="shared" si="588"/>
        <v>0</v>
      </c>
      <c r="BO163" s="106">
        <f t="shared" si="588"/>
        <v>0</v>
      </c>
      <c r="BP163" s="106">
        <f t="shared" si="588"/>
        <v>0</v>
      </c>
      <c r="BQ163" s="106">
        <f t="shared" si="588"/>
        <v>0</v>
      </c>
      <c r="BR163" s="106">
        <f t="shared" si="588"/>
        <v>0</v>
      </c>
      <c r="BS163" s="106">
        <f t="shared" si="588"/>
        <v>0</v>
      </c>
      <c r="BT163" s="106">
        <f t="shared" si="588"/>
        <v>0</v>
      </c>
      <c r="BU163" s="106">
        <f t="shared" si="588"/>
        <v>0</v>
      </c>
      <c r="BV163" s="106">
        <f t="shared" si="588"/>
        <v>0.0492</v>
      </c>
      <c r="BW163" s="106">
        <f t="shared" si="588"/>
        <v>0</v>
      </c>
      <c r="BX163" s="106">
        <f t="shared" si="588"/>
        <v>0</v>
      </c>
      <c r="BY163" s="106">
        <f t="shared" si="588"/>
        <v>0</v>
      </c>
      <c r="BZ163" s="106">
        <f t="shared" si="588"/>
        <v>0</v>
      </c>
      <c r="CA163" s="106">
        <f t="shared" si="588"/>
        <v>0</v>
      </c>
      <c r="CB163" s="106">
        <f t="shared" si="588"/>
        <v>0</v>
      </c>
      <c r="CC163" s="106">
        <f t="shared" si="588"/>
        <v>0</v>
      </c>
      <c r="CD163" s="106">
        <f t="shared" si="588"/>
        <v>0</v>
      </c>
      <c r="CE163" s="106">
        <f t="shared" si="588"/>
        <v>0</v>
      </c>
    </row>
    <row r="164" spans="3:83">
      <c r="C164" t="s">
        <v>996</v>
      </c>
      <c r="D164" t="s">
        <v>1503</v>
      </c>
      <c r="E164" t="s">
        <v>1322</v>
      </c>
      <c r="F164" s="102">
        <f>2*0.8</f>
        <v>1.6</v>
      </c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S164" s="17" t="str">
        <f>E164</f>
        <v>MALBAU</v>
      </c>
      <c r="AU164" s="106">
        <f t="shared" ref="AU164:CE164" si="589">G$167*IF(G164&lt;&gt;"",G164,$F$164)</f>
        <v>0</v>
      </c>
      <c r="AV164" s="106">
        <f t="shared" si="589"/>
        <v>0</v>
      </c>
      <c r="AW164" s="106">
        <f t="shared" si="589"/>
        <v>0</v>
      </c>
      <c r="AX164" s="106">
        <f t="shared" si="589"/>
        <v>0</v>
      </c>
      <c r="AY164" s="106">
        <f t="shared" si="589"/>
        <v>0</v>
      </c>
      <c r="AZ164" s="106">
        <f t="shared" si="589"/>
        <v>0</v>
      </c>
      <c r="BA164" s="106">
        <f t="shared" si="589"/>
        <v>0.218131024</v>
      </c>
      <c r="BB164" s="106">
        <f t="shared" si="589"/>
        <v>0</v>
      </c>
      <c r="BC164" s="106">
        <f t="shared" si="589"/>
        <v>0</v>
      </c>
      <c r="BD164" s="106">
        <f t="shared" si="589"/>
        <v>0</v>
      </c>
      <c r="BE164" s="106">
        <f t="shared" si="589"/>
        <v>0</v>
      </c>
      <c r="BF164" s="106">
        <f t="shared" si="589"/>
        <v>0</v>
      </c>
      <c r="BG164" s="106">
        <f t="shared" si="589"/>
        <v>0.0432</v>
      </c>
      <c r="BH164" s="106">
        <f t="shared" si="589"/>
        <v>0</v>
      </c>
      <c r="BI164" s="106">
        <f t="shared" si="589"/>
        <v>0</v>
      </c>
      <c r="BJ164" s="106">
        <f t="shared" si="589"/>
        <v>0</v>
      </c>
      <c r="BK164" s="106">
        <f t="shared" si="589"/>
        <v>0</v>
      </c>
      <c r="BL164" s="106">
        <f t="shared" si="589"/>
        <v>0</v>
      </c>
      <c r="BM164" s="106">
        <f t="shared" si="589"/>
        <v>0</v>
      </c>
      <c r="BN164" s="106">
        <f t="shared" si="589"/>
        <v>0</v>
      </c>
      <c r="BO164" s="106">
        <f t="shared" si="589"/>
        <v>0</v>
      </c>
      <c r="BP164" s="106">
        <f t="shared" si="589"/>
        <v>0</v>
      </c>
      <c r="BQ164" s="106">
        <f t="shared" si="589"/>
        <v>0</v>
      </c>
      <c r="BR164" s="106">
        <f t="shared" si="589"/>
        <v>0</v>
      </c>
      <c r="BS164" s="106">
        <f t="shared" si="589"/>
        <v>0</v>
      </c>
      <c r="BT164" s="106">
        <f t="shared" si="589"/>
        <v>0</v>
      </c>
      <c r="BU164" s="106">
        <f t="shared" si="589"/>
        <v>0</v>
      </c>
      <c r="BV164" s="106">
        <f t="shared" si="589"/>
        <v>0.00984</v>
      </c>
      <c r="BW164" s="106">
        <f t="shared" si="589"/>
        <v>0</v>
      </c>
      <c r="BX164" s="106">
        <f t="shared" si="589"/>
        <v>0</v>
      </c>
      <c r="BY164" s="106">
        <f t="shared" si="589"/>
        <v>0</v>
      </c>
      <c r="BZ164" s="106">
        <f t="shared" si="589"/>
        <v>0</v>
      </c>
      <c r="CA164" s="106">
        <f t="shared" si="589"/>
        <v>0</v>
      </c>
      <c r="CB164" s="106">
        <f t="shared" si="589"/>
        <v>0</v>
      </c>
      <c r="CC164" s="106">
        <f t="shared" si="589"/>
        <v>0</v>
      </c>
      <c r="CD164" s="106">
        <f t="shared" si="589"/>
        <v>0</v>
      </c>
      <c r="CE164" s="106">
        <f t="shared" si="589"/>
        <v>0</v>
      </c>
    </row>
    <row r="165" ht="14.25" spans="3:83">
      <c r="C165" t="s">
        <v>996</v>
      </c>
      <c r="D165" t="s">
        <v>1393</v>
      </c>
      <c r="E165" t="s">
        <v>1504</v>
      </c>
      <c r="F165" s="99">
        <v>30</v>
      </c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T165" s="107" t="s">
        <v>1440</v>
      </c>
      <c r="AU165" s="6" t="str">
        <f>G$4</f>
        <v>AT</v>
      </c>
      <c r="AV165" s="6" t="str">
        <f t="shared" ref="AV165" si="590">H$4</f>
        <v>BE</v>
      </c>
      <c r="AW165" s="6" t="str">
        <f t="shared" ref="AW165" si="591">I$4</f>
        <v>BG</v>
      </c>
      <c r="AX165" s="6" t="str">
        <f t="shared" ref="AX165" si="592">J$4</f>
        <v>CH</v>
      </c>
      <c r="AY165" s="6" t="str">
        <f t="shared" ref="AY165" si="593">K$4</f>
        <v>CY</v>
      </c>
      <c r="AZ165" s="6" t="str">
        <f t="shared" ref="AZ165" si="594">L$4</f>
        <v>CZ</v>
      </c>
      <c r="BA165" s="6" t="str">
        <f t="shared" ref="BA165" si="595">M$4</f>
        <v>DE</v>
      </c>
      <c r="BB165" s="6" t="str">
        <f t="shared" ref="BB165" si="596">N$4</f>
        <v>DK</v>
      </c>
      <c r="BC165" s="6" t="str">
        <f t="shared" ref="BC165" si="597">O$4</f>
        <v>EE</v>
      </c>
      <c r="BD165" s="6" t="str">
        <f t="shared" ref="BD165" si="598">P$4</f>
        <v>EL</v>
      </c>
      <c r="BE165" s="6" t="str">
        <f t="shared" ref="BE165" si="599">Q$4</f>
        <v>ES</v>
      </c>
      <c r="BF165" s="6" t="str">
        <f t="shared" ref="BF165" si="600">R$4</f>
        <v>FI</v>
      </c>
      <c r="BG165" s="6" t="str">
        <f t="shared" ref="BG165" si="601">S$4</f>
        <v>FR</v>
      </c>
      <c r="BH165" s="6" t="str">
        <f t="shared" ref="BH165" si="602">T$4</f>
        <v>HR</v>
      </c>
      <c r="BI165" s="6" t="str">
        <f t="shared" ref="BI165" si="603">U$4</f>
        <v>HU</v>
      </c>
      <c r="BJ165" s="6" t="str">
        <f t="shared" ref="BJ165" si="604">V$4</f>
        <v>IE</v>
      </c>
      <c r="BK165" s="6" t="str">
        <f t="shared" ref="BK165" si="605">W$4</f>
        <v>IS</v>
      </c>
      <c r="BL165" s="6" t="str">
        <f t="shared" ref="BL165" si="606">X$4</f>
        <v>IT</v>
      </c>
      <c r="BM165" s="6" t="str">
        <f t="shared" ref="BM165" si="607">Y$4</f>
        <v>LT</v>
      </c>
      <c r="BN165" s="6" t="str">
        <f t="shared" ref="BN165" si="608">Z$4</f>
        <v>LU</v>
      </c>
      <c r="BO165" s="6" t="str">
        <f t="shared" ref="BO165" si="609">AA$4</f>
        <v>LV</v>
      </c>
      <c r="BP165" s="6" t="str">
        <f t="shared" ref="BP165" si="610">AB$4</f>
        <v>MT</v>
      </c>
      <c r="BQ165" s="6" t="str">
        <f t="shared" ref="BQ165" si="611">AC$4</f>
        <v>NL</v>
      </c>
      <c r="BR165" s="6" t="str">
        <f t="shared" ref="BR165" si="612">AD$4</f>
        <v>NO</v>
      </c>
      <c r="BS165" s="6" t="str">
        <f t="shared" ref="BS165" si="613">AE$4</f>
        <v>PL</v>
      </c>
      <c r="BT165" s="6" t="str">
        <f t="shared" ref="BT165" si="614">AF$4</f>
        <v>PT</v>
      </c>
      <c r="BU165" s="6" t="str">
        <f t="shared" ref="BU165" si="615">AG$4</f>
        <v>RO</v>
      </c>
      <c r="BV165" s="6" t="str">
        <f t="shared" ref="BV165" si="616">AH$4</f>
        <v>SE</v>
      </c>
      <c r="BW165" s="6" t="str">
        <f t="shared" ref="BW165" si="617">AI$4</f>
        <v>SI</v>
      </c>
      <c r="BX165" s="6" t="str">
        <f t="shared" ref="BX165" si="618">AJ$4</f>
        <v>SK</v>
      </c>
      <c r="BY165" s="6" t="str">
        <f t="shared" ref="BY165" si="619">AK$4</f>
        <v>UK</v>
      </c>
      <c r="BZ165" s="6" t="str">
        <f t="shared" ref="BZ165" si="620">AL$4</f>
        <v>AL</v>
      </c>
      <c r="CA165" s="6" t="str">
        <f t="shared" ref="CA165" si="621">AM$4</f>
        <v>BA</v>
      </c>
      <c r="CB165" s="6" t="str">
        <f t="shared" ref="CB165" si="622">AN$4</f>
        <v>KS</v>
      </c>
      <c r="CC165" s="6" t="str">
        <f t="shared" ref="CC165" si="623">AO$4</f>
        <v>ME</v>
      </c>
      <c r="CD165" s="6" t="str">
        <f t="shared" ref="CD165" si="624">AP$4</f>
        <v>MK</v>
      </c>
      <c r="CE165" s="6" t="str">
        <f t="shared" ref="CE165" si="625">AQ$4</f>
        <v>RS</v>
      </c>
    </row>
    <row r="166" spans="3:83">
      <c r="C166" t="s">
        <v>996</v>
      </c>
      <c r="D166" t="s">
        <v>1505</v>
      </c>
      <c r="E166" t="s">
        <v>1326</v>
      </c>
      <c r="F166" s="4">
        <v>1</v>
      </c>
      <c r="AL166"/>
      <c r="AQ166" s="4"/>
      <c r="AT166" s="17" t="str">
        <f>E166</f>
        <v>MALCAL</v>
      </c>
      <c r="AU166" s="106">
        <f t="shared" ref="AU166:CE166" si="626">G$167*IF(G166&lt;&gt;"",G166,$F$166)</f>
        <v>0</v>
      </c>
      <c r="AV166" s="106">
        <f t="shared" si="626"/>
        <v>0</v>
      </c>
      <c r="AW166" s="106">
        <f t="shared" si="626"/>
        <v>0</v>
      </c>
      <c r="AX166" s="106">
        <f t="shared" si="626"/>
        <v>0</v>
      </c>
      <c r="AY166" s="106">
        <f t="shared" si="626"/>
        <v>0</v>
      </c>
      <c r="AZ166" s="106">
        <f t="shared" si="626"/>
        <v>0</v>
      </c>
      <c r="BA166" s="106">
        <f t="shared" si="626"/>
        <v>0.13633189</v>
      </c>
      <c r="BB166" s="106">
        <f t="shared" si="626"/>
        <v>0</v>
      </c>
      <c r="BC166" s="106">
        <f t="shared" si="626"/>
        <v>0</v>
      </c>
      <c r="BD166" s="106">
        <f t="shared" si="626"/>
        <v>0</v>
      </c>
      <c r="BE166" s="106">
        <f t="shared" si="626"/>
        <v>0</v>
      </c>
      <c r="BF166" s="106">
        <f t="shared" si="626"/>
        <v>0</v>
      </c>
      <c r="BG166" s="106">
        <f t="shared" si="626"/>
        <v>0.027</v>
      </c>
      <c r="BH166" s="106">
        <f t="shared" si="626"/>
        <v>0</v>
      </c>
      <c r="BI166" s="106">
        <f t="shared" si="626"/>
        <v>0</v>
      </c>
      <c r="BJ166" s="106">
        <f t="shared" si="626"/>
        <v>0</v>
      </c>
      <c r="BK166" s="106">
        <f t="shared" si="626"/>
        <v>0</v>
      </c>
      <c r="BL166" s="106">
        <f t="shared" si="626"/>
        <v>0</v>
      </c>
      <c r="BM166" s="106">
        <f t="shared" si="626"/>
        <v>0</v>
      </c>
      <c r="BN166" s="106">
        <f t="shared" si="626"/>
        <v>0</v>
      </c>
      <c r="BO166" s="106">
        <f t="shared" si="626"/>
        <v>0</v>
      </c>
      <c r="BP166" s="106">
        <f t="shared" si="626"/>
        <v>0</v>
      </c>
      <c r="BQ166" s="106">
        <f t="shared" si="626"/>
        <v>0</v>
      </c>
      <c r="BR166" s="106">
        <f t="shared" si="626"/>
        <v>0</v>
      </c>
      <c r="BS166" s="106">
        <f t="shared" si="626"/>
        <v>0</v>
      </c>
      <c r="BT166" s="106">
        <f t="shared" si="626"/>
        <v>0</v>
      </c>
      <c r="BU166" s="106">
        <f t="shared" si="626"/>
        <v>0</v>
      </c>
      <c r="BV166" s="106">
        <f t="shared" si="626"/>
        <v>0.00615</v>
      </c>
      <c r="BW166" s="106">
        <f t="shared" si="626"/>
        <v>0</v>
      </c>
      <c r="BX166" s="106">
        <f t="shared" si="626"/>
        <v>0</v>
      </c>
      <c r="BY166" s="106">
        <f t="shared" si="626"/>
        <v>0</v>
      </c>
      <c r="BZ166" s="106">
        <f t="shared" si="626"/>
        <v>0</v>
      </c>
      <c r="CA166" s="106">
        <f t="shared" si="626"/>
        <v>0</v>
      </c>
      <c r="CB166" s="106">
        <f t="shared" si="626"/>
        <v>0</v>
      </c>
      <c r="CC166" s="106">
        <f t="shared" si="626"/>
        <v>0</v>
      </c>
      <c r="CD166" s="106">
        <f t="shared" si="626"/>
        <v>0</v>
      </c>
      <c r="CE166" s="106">
        <f t="shared" si="626"/>
        <v>0</v>
      </c>
    </row>
    <row r="167" spans="3:43">
      <c r="C167" s="14" t="s">
        <v>996</v>
      </c>
      <c r="D167" s="14" t="s">
        <v>1387</v>
      </c>
      <c r="E167" s="14" t="s">
        <v>1504</v>
      </c>
      <c r="F167" s="14"/>
      <c r="G167" s="104">
        <f t="shared" ref="G167:AQ167" si="627">G$149*G127</f>
        <v>0</v>
      </c>
      <c r="H167" s="104">
        <f t="shared" si="627"/>
        <v>0</v>
      </c>
      <c r="I167" s="104">
        <f t="shared" si="627"/>
        <v>0</v>
      </c>
      <c r="J167" s="104">
        <f t="shared" si="627"/>
        <v>0</v>
      </c>
      <c r="K167" s="104">
        <f t="shared" si="627"/>
        <v>0</v>
      </c>
      <c r="L167" s="104">
        <f t="shared" si="627"/>
        <v>0</v>
      </c>
      <c r="M167" s="104">
        <f t="shared" si="627"/>
        <v>0.13633189</v>
      </c>
      <c r="N167" s="104">
        <f t="shared" si="627"/>
        <v>0</v>
      </c>
      <c r="O167" s="104">
        <f t="shared" si="627"/>
        <v>0</v>
      </c>
      <c r="P167" s="104">
        <f t="shared" si="627"/>
        <v>0</v>
      </c>
      <c r="Q167" s="104">
        <f t="shared" si="627"/>
        <v>0</v>
      </c>
      <c r="R167" s="104">
        <f t="shared" si="627"/>
        <v>0</v>
      </c>
      <c r="S167" s="104">
        <f t="shared" si="627"/>
        <v>0.027</v>
      </c>
      <c r="T167" s="104">
        <f t="shared" si="627"/>
        <v>0</v>
      </c>
      <c r="U167" s="104">
        <f t="shared" si="627"/>
        <v>0</v>
      </c>
      <c r="V167" s="104">
        <f t="shared" si="627"/>
        <v>0</v>
      </c>
      <c r="W167" s="104">
        <f t="shared" si="627"/>
        <v>0</v>
      </c>
      <c r="X167" s="104">
        <f t="shared" si="627"/>
        <v>0</v>
      </c>
      <c r="Y167" s="104">
        <f t="shared" si="627"/>
        <v>0</v>
      </c>
      <c r="Z167" s="104">
        <f t="shared" si="627"/>
        <v>0</v>
      </c>
      <c r="AA167" s="104">
        <f t="shared" si="627"/>
        <v>0</v>
      </c>
      <c r="AB167" s="104">
        <f t="shared" si="627"/>
        <v>0</v>
      </c>
      <c r="AC167" s="104">
        <f t="shared" si="627"/>
        <v>0</v>
      </c>
      <c r="AD167" s="104">
        <f t="shared" si="627"/>
        <v>0</v>
      </c>
      <c r="AE167" s="104">
        <f t="shared" si="627"/>
        <v>0</v>
      </c>
      <c r="AF167" s="104">
        <f t="shared" si="627"/>
        <v>0</v>
      </c>
      <c r="AG167" s="104">
        <f t="shared" si="627"/>
        <v>0</v>
      </c>
      <c r="AH167" s="104">
        <f t="shared" si="627"/>
        <v>0.00615</v>
      </c>
      <c r="AI167" s="104">
        <f t="shared" si="627"/>
        <v>0</v>
      </c>
      <c r="AJ167" s="104">
        <f t="shared" si="627"/>
        <v>0</v>
      </c>
      <c r="AK167" s="104">
        <f t="shared" si="627"/>
        <v>0</v>
      </c>
      <c r="AL167" s="104">
        <f t="shared" si="627"/>
        <v>0</v>
      </c>
      <c r="AM167" s="104">
        <f t="shared" si="627"/>
        <v>0</v>
      </c>
      <c r="AN167" s="104">
        <f t="shared" si="627"/>
        <v>0</v>
      </c>
      <c r="AO167" s="104">
        <f t="shared" si="627"/>
        <v>0</v>
      </c>
      <c r="AP167" s="104">
        <f t="shared" si="627"/>
        <v>0</v>
      </c>
      <c r="AQ167" s="104">
        <f t="shared" si="627"/>
        <v>0</v>
      </c>
    </row>
    <row r="168" ht="16.5" spans="3:83">
      <c r="C168" s="100" t="s">
        <v>1678</v>
      </c>
      <c r="D168" s="100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S168" s="55" t="s">
        <v>1494</v>
      </c>
      <c r="AU168" s="6" t="str">
        <f>G$4</f>
        <v>AT</v>
      </c>
      <c r="AV168" s="6" t="str">
        <f t="shared" ref="AV168" si="628">H$4</f>
        <v>BE</v>
      </c>
      <c r="AW168" s="6" t="str">
        <f t="shared" ref="AW168" si="629">I$4</f>
        <v>BG</v>
      </c>
      <c r="AX168" s="6" t="str">
        <f t="shared" ref="AX168" si="630">J$4</f>
        <v>CH</v>
      </c>
      <c r="AY168" s="6" t="str">
        <f t="shared" ref="AY168" si="631">K$4</f>
        <v>CY</v>
      </c>
      <c r="AZ168" s="6" t="str">
        <f t="shared" ref="AZ168" si="632">L$4</f>
        <v>CZ</v>
      </c>
      <c r="BA168" s="6" t="str">
        <f t="shared" ref="BA168" si="633">M$4</f>
        <v>DE</v>
      </c>
      <c r="BB168" s="6" t="str">
        <f t="shared" ref="BB168" si="634">N$4</f>
        <v>DK</v>
      </c>
      <c r="BC168" s="6" t="str">
        <f t="shared" ref="BC168" si="635">O$4</f>
        <v>EE</v>
      </c>
      <c r="BD168" s="6" t="str">
        <f t="shared" ref="BD168" si="636">P$4</f>
        <v>EL</v>
      </c>
      <c r="BE168" s="6" t="str">
        <f t="shared" ref="BE168" si="637">Q$4</f>
        <v>ES</v>
      </c>
      <c r="BF168" s="6" t="str">
        <f t="shared" ref="BF168" si="638">R$4</f>
        <v>FI</v>
      </c>
      <c r="BG168" s="6" t="str">
        <f t="shared" ref="BG168" si="639">S$4</f>
        <v>FR</v>
      </c>
      <c r="BH168" s="6" t="str">
        <f t="shared" ref="BH168" si="640">T$4</f>
        <v>HR</v>
      </c>
      <c r="BI168" s="6" t="str">
        <f t="shared" ref="BI168" si="641">U$4</f>
        <v>HU</v>
      </c>
      <c r="BJ168" s="6" t="str">
        <f t="shared" ref="BJ168" si="642">V$4</f>
        <v>IE</v>
      </c>
      <c r="BK168" s="6" t="str">
        <f t="shared" ref="BK168" si="643">W$4</f>
        <v>IS</v>
      </c>
      <c r="BL168" s="6" t="str">
        <f t="shared" ref="BL168" si="644">X$4</f>
        <v>IT</v>
      </c>
      <c r="BM168" s="6" t="str">
        <f t="shared" ref="BM168" si="645">Y$4</f>
        <v>LT</v>
      </c>
      <c r="BN168" s="6" t="str">
        <f t="shared" ref="BN168" si="646">Z$4</f>
        <v>LU</v>
      </c>
      <c r="BO168" s="6" t="str">
        <f t="shared" ref="BO168" si="647">AA$4</f>
        <v>LV</v>
      </c>
      <c r="BP168" s="6" t="str">
        <f t="shared" ref="BP168" si="648">AB$4</f>
        <v>MT</v>
      </c>
      <c r="BQ168" s="6" t="str">
        <f t="shared" ref="BQ168" si="649">AC$4</f>
        <v>NL</v>
      </c>
      <c r="BR168" s="6" t="str">
        <f t="shared" ref="BR168" si="650">AD$4</f>
        <v>NO</v>
      </c>
      <c r="BS168" s="6" t="str">
        <f t="shared" ref="BS168" si="651">AE$4</f>
        <v>PL</v>
      </c>
      <c r="BT168" s="6" t="str">
        <f t="shared" ref="BT168" si="652">AF$4</f>
        <v>PT</v>
      </c>
      <c r="BU168" s="6" t="str">
        <f t="shared" ref="BU168" si="653">AG$4</f>
        <v>RO</v>
      </c>
      <c r="BV168" s="6" t="str">
        <f t="shared" ref="BV168" si="654">AH$4</f>
        <v>SE</v>
      </c>
      <c r="BW168" s="6" t="str">
        <f t="shared" ref="BW168" si="655">AI$4</f>
        <v>SI</v>
      </c>
      <c r="BX168" s="6" t="str">
        <f t="shared" ref="BX168" si="656">AJ$4</f>
        <v>SK</v>
      </c>
      <c r="BY168" s="6" t="str">
        <f t="shared" ref="BY168" si="657">AK$4</f>
        <v>UK</v>
      </c>
      <c r="BZ168" s="6" t="str">
        <f t="shared" ref="BZ168" si="658">AL$4</f>
        <v>AL</v>
      </c>
      <c r="CA168" s="6" t="str">
        <f t="shared" ref="CA168" si="659">AM$4</f>
        <v>BA</v>
      </c>
      <c r="CB168" s="6" t="str">
        <f t="shared" ref="CB168" si="660">AN$4</f>
        <v>KS</v>
      </c>
      <c r="CC168" s="6" t="str">
        <f t="shared" ref="CC168" si="661">AO$4</f>
        <v>ME</v>
      </c>
      <c r="CD168" s="6" t="str">
        <f t="shared" ref="CD168" si="662">AP$4</f>
        <v>MK</v>
      </c>
      <c r="CE168" s="6" t="str">
        <f t="shared" ref="CE168" si="663">AQ$4</f>
        <v>RS</v>
      </c>
    </row>
    <row r="169" spans="3:83">
      <c r="C169" t="s">
        <v>1000</v>
      </c>
      <c r="D169" t="s">
        <v>1503</v>
      </c>
      <c r="E169" t="s">
        <v>247</v>
      </c>
      <c r="F169" s="102">
        <f>40*0.8</f>
        <v>32</v>
      </c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S169" s="17" t="str">
        <f>E169</f>
        <v>INDELC</v>
      </c>
      <c r="AU169" s="106">
        <f t="shared" ref="AU169:CE169" si="664">G$174*IF(G169&lt;&gt;"",G169,$F$169)</f>
        <v>0</v>
      </c>
      <c r="AV169" s="106">
        <f t="shared" si="664"/>
        <v>0</v>
      </c>
      <c r="AW169" s="106">
        <f t="shared" si="664"/>
        <v>0.0772864</v>
      </c>
      <c r="AX169" s="106">
        <f t="shared" si="664"/>
        <v>0.636307692307692</v>
      </c>
      <c r="AY169" s="106">
        <f t="shared" si="664"/>
        <v>0</v>
      </c>
      <c r="AZ169" s="106">
        <f t="shared" si="664"/>
        <v>0</v>
      </c>
      <c r="BA169" s="106">
        <f t="shared" si="664"/>
        <v>5.36813152</v>
      </c>
      <c r="BB169" s="106">
        <f t="shared" si="664"/>
        <v>0</v>
      </c>
      <c r="BC169" s="106">
        <f t="shared" si="664"/>
        <v>0</v>
      </c>
      <c r="BD169" s="106">
        <f t="shared" si="664"/>
        <v>0</v>
      </c>
      <c r="BE169" s="106">
        <f t="shared" si="664"/>
        <v>0</v>
      </c>
      <c r="BF169" s="106">
        <f t="shared" si="664"/>
        <v>0</v>
      </c>
      <c r="BG169" s="106">
        <f t="shared" si="664"/>
        <v>3.456</v>
      </c>
      <c r="BH169" s="106">
        <f t="shared" si="664"/>
        <v>0</v>
      </c>
      <c r="BI169" s="106">
        <f t="shared" si="664"/>
        <v>0.24</v>
      </c>
      <c r="BJ169" s="106">
        <f t="shared" si="664"/>
        <v>0</v>
      </c>
      <c r="BK169" s="106">
        <f t="shared" si="664"/>
        <v>0</v>
      </c>
      <c r="BL169" s="106">
        <f t="shared" si="664"/>
        <v>0</v>
      </c>
      <c r="BM169" s="106">
        <f t="shared" si="664"/>
        <v>0</v>
      </c>
      <c r="BN169" s="106">
        <f t="shared" si="664"/>
        <v>0</v>
      </c>
      <c r="BO169" s="106">
        <f t="shared" si="664"/>
        <v>0</v>
      </c>
      <c r="BP169" s="106">
        <f t="shared" si="664"/>
        <v>0</v>
      </c>
      <c r="BQ169" s="106">
        <f t="shared" si="664"/>
        <v>0</v>
      </c>
      <c r="BR169" s="106">
        <f t="shared" si="664"/>
        <v>0</v>
      </c>
      <c r="BS169" s="106">
        <f t="shared" si="664"/>
        <v>0</v>
      </c>
      <c r="BT169" s="106">
        <f t="shared" si="664"/>
        <v>0.0864</v>
      </c>
      <c r="BU169" s="106">
        <f t="shared" si="664"/>
        <v>0</v>
      </c>
      <c r="BV169" s="106">
        <f t="shared" si="664"/>
        <v>0</v>
      </c>
      <c r="BW169" s="106">
        <f t="shared" si="664"/>
        <v>0</v>
      </c>
      <c r="BX169" s="106">
        <f t="shared" si="664"/>
        <v>3.1295424</v>
      </c>
      <c r="BY169" s="106">
        <f t="shared" si="664"/>
        <v>14.27123712</v>
      </c>
      <c r="BZ169" s="106">
        <f t="shared" si="664"/>
        <v>0</v>
      </c>
      <c r="CA169" s="106">
        <f t="shared" si="664"/>
        <v>3.95214336</v>
      </c>
      <c r="CB169" s="106">
        <f t="shared" si="664"/>
        <v>0</v>
      </c>
      <c r="CC169" s="106">
        <f t="shared" si="664"/>
        <v>0</v>
      </c>
      <c r="CD169" s="106">
        <f t="shared" si="664"/>
        <v>0</v>
      </c>
      <c r="CE169" s="106">
        <f t="shared" si="664"/>
        <v>0</v>
      </c>
    </row>
    <row r="170" spans="3:83">
      <c r="C170" t="s">
        <v>1000</v>
      </c>
      <c r="D170" t="s">
        <v>1503</v>
      </c>
      <c r="E170" t="s">
        <v>239</v>
      </c>
      <c r="F170" s="102">
        <f>1.5*0.8</f>
        <v>1.2</v>
      </c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S170" s="17" t="str">
        <f>E170</f>
        <v>INDGAS</v>
      </c>
      <c r="AU170" s="106">
        <f t="shared" ref="AU170:CE170" si="665">G$174*IF(G170&lt;&gt;"",G170,$F$170)</f>
        <v>0</v>
      </c>
      <c r="AV170" s="106">
        <f t="shared" si="665"/>
        <v>0</v>
      </c>
      <c r="AW170" s="106">
        <f t="shared" si="665"/>
        <v>0.00289824</v>
      </c>
      <c r="AX170" s="106">
        <f t="shared" si="665"/>
        <v>0.0238615384615385</v>
      </c>
      <c r="AY170" s="106">
        <f t="shared" si="665"/>
        <v>0</v>
      </c>
      <c r="AZ170" s="106">
        <f t="shared" si="665"/>
        <v>0</v>
      </c>
      <c r="BA170" s="106">
        <f t="shared" si="665"/>
        <v>0.201304932</v>
      </c>
      <c r="BB170" s="106">
        <f t="shared" si="665"/>
        <v>0</v>
      </c>
      <c r="BC170" s="106">
        <f t="shared" si="665"/>
        <v>0</v>
      </c>
      <c r="BD170" s="106">
        <f t="shared" si="665"/>
        <v>0</v>
      </c>
      <c r="BE170" s="106">
        <f t="shared" si="665"/>
        <v>0</v>
      </c>
      <c r="BF170" s="106">
        <f t="shared" si="665"/>
        <v>0</v>
      </c>
      <c r="BG170" s="106">
        <f t="shared" si="665"/>
        <v>0.1296</v>
      </c>
      <c r="BH170" s="106">
        <f t="shared" si="665"/>
        <v>0</v>
      </c>
      <c r="BI170" s="106">
        <f t="shared" si="665"/>
        <v>0.009</v>
      </c>
      <c r="BJ170" s="106">
        <f t="shared" si="665"/>
        <v>0</v>
      </c>
      <c r="BK170" s="106">
        <f t="shared" si="665"/>
        <v>0</v>
      </c>
      <c r="BL170" s="106">
        <f t="shared" si="665"/>
        <v>0</v>
      </c>
      <c r="BM170" s="106">
        <f t="shared" si="665"/>
        <v>0</v>
      </c>
      <c r="BN170" s="106">
        <f t="shared" si="665"/>
        <v>0</v>
      </c>
      <c r="BO170" s="106">
        <f t="shared" si="665"/>
        <v>0</v>
      </c>
      <c r="BP170" s="106">
        <f t="shared" si="665"/>
        <v>0</v>
      </c>
      <c r="BQ170" s="106">
        <f t="shared" si="665"/>
        <v>0</v>
      </c>
      <c r="BR170" s="106">
        <f t="shared" si="665"/>
        <v>0</v>
      </c>
      <c r="BS170" s="106">
        <f t="shared" si="665"/>
        <v>0</v>
      </c>
      <c r="BT170" s="106">
        <f t="shared" si="665"/>
        <v>0.00324</v>
      </c>
      <c r="BU170" s="106">
        <f t="shared" si="665"/>
        <v>0</v>
      </c>
      <c r="BV170" s="106">
        <f t="shared" si="665"/>
        <v>0</v>
      </c>
      <c r="BW170" s="106">
        <f t="shared" si="665"/>
        <v>0</v>
      </c>
      <c r="BX170" s="106">
        <f t="shared" si="665"/>
        <v>0.11735784</v>
      </c>
      <c r="BY170" s="106">
        <f t="shared" si="665"/>
        <v>0.535171392</v>
      </c>
      <c r="BZ170" s="106">
        <f t="shared" si="665"/>
        <v>0</v>
      </c>
      <c r="CA170" s="106">
        <f t="shared" si="665"/>
        <v>0.148205376</v>
      </c>
      <c r="CB170" s="106">
        <f t="shared" si="665"/>
        <v>0</v>
      </c>
      <c r="CC170" s="106">
        <f t="shared" si="665"/>
        <v>0</v>
      </c>
      <c r="CD170" s="106">
        <f t="shared" si="665"/>
        <v>0</v>
      </c>
      <c r="CE170" s="106">
        <f t="shared" si="665"/>
        <v>0</v>
      </c>
    </row>
    <row r="171" spans="3:83">
      <c r="C171" t="s">
        <v>1000</v>
      </c>
      <c r="D171" t="s">
        <v>1503</v>
      </c>
      <c r="E171" t="s">
        <v>1322</v>
      </c>
      <c r="F171" s="102">
        <f>2*0.8</f>
        <v>1.6</v>
      </c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S171" s="17" t="str">
        <f>E171</f>
        <v>MALBAU</v>
      </c>
      <c r="AU171" s="106">
        <f t="shared" ref="AU171:CE171" si="666">G$174*IF(G171&lt;&gt;"",G171,$F$171)</f>
        <v>0</v>
      </c>
      <c r="AV171" s="106">
        <f t="shared" si="666"/>
        <v>0</v>
      </c>
      <c r="AW171" s="106">
        <f t="shared" si="666"/>
        <v>0.00386432</v>
      </c>
      <c r="AX171" s="106">
        <f t="shared" si="666"/>
        <v>0.0318153846153846</v>
      </c>
      <c r="AY171" s="106">
        <f t="shared" si="666"/>
        <v>0</v>
      </c>
      <c r="AZ171" s="106">
        <f t="shared" si="666"/>
        <v>0</v>
      </c>
      <c r="BA171" s="106">
        <f t="shared" si="666"/>
        <v>0.268406576</v>
      </c>
      <c r="BB171" s="106">
        <f t="shared" si="666"/>
        <v>0</v>
      </c>
      <c r="BC171" s="106">
        <f t="shared" si="666"/>
        <v>0</v>
      </c>
      <c r="BD171" s="106">
        <f t="shared" si="666"/>
        <v>0</v>
      </c>
      <c r="BE171" s="106">
        <f t="shared" si="666"/>
        <v>0</v>
      </c>
      <c r="BF171" s="106">
        <f t="shared" si="666"/>
        <v>0</v>
      </c>
      <c r="BG171" s="106">
        <f t="shared" si="666"/>
        <v>0.1728</v>
      </c>
      <c r="BH171" s="106">
        <f t="shared" si="666"/>
        <v>0</v>
      </c>
      <c r="BI171" s="106">
        <f t="shared" si="666"/>
        <v>0.012</v>
      </c>
      <c r="BJ171" s="106">
        <f t="shared" si="666"/>
        <v>0</v>
      </c>
      <c r="BK171" s="106">
        <f t="shared" si="666"/>
        <v>0</v>
      </c>
      <c r="BL171" s="106">
        <f t="shared" si="666"/>
        <v>0</v>
      </c>
      <c r="BM171" s="106">
        <f t="shared" si="666"/>
        <v>0</v>
      </c>
      <c r="BN171" s="106">
        <f t="shared" si="666"/>
        <v>0</v>
      </c>
      <c r="BO171" s="106">
        <f t="shared" si="666"/>
        <v>0</v>
      </c>
      <c r="BP171" s="106">
        <f t="shared" si="666"/>
        <v>0</v>
      </c>
      <c r="BQ171" s="106">
        <f t="shared" si="666"/>
        <v>0</v>
      </c>
      <c r="BR171" s="106">
        <f t="shared" si="666"/>
        <v>0</v>
      </c>
      <c r="BS171" s="106">
        <f t="shared" si="666"/>
        <v>0</v>
      </c>
      <c r="BT171" s="106">
        <f t="shared" si="666"/>
        <v>0.00432</v>
      </c>
      <c r="BU171" s="106">
        <f t="shared" si="666"/>
        <v>0</v>
      </c>
      <c r="BV171" s="106">
        <f t="shared" si="666"/>
        <v>0</v>
      </c>
      <c r="BW171" s="106">
        <f t="shared" si="666"/>
        <v>0</v>
      </c>
      <c r="BX171" s="106">
        <f t="shared" si="666"/>
        <v>0.15647712</v>
      </c>
      <c r="BY171" s="106">
        <f t="shared" si="666"/>
        <v>0.713561856</v>
      </c>
      <c r="BZ171" s="106">
        <f t="shared" si="666"/>
        <v>0</v>
      </c>
      <c r="CA171" s="106">
        <f t="shared" si="666"/>
        <v>0.197607168</v>
      </c>
      <c r="CB171" s="106">
        <f t="shared" si="666"/>
        <v>0</v>
      </c>
      <c r="CC171" s="106">
        <f t="shared" si="666"/>
        <v>0</v>
      </c>
      <c r="CD171" s="106">
        <f t="shared" si="666"/>
        <v>0</v>
      </c>
      <c r="CE171" s="106">
        <f t="shared" si="666"/>
        <v>0</v>
      </c>
    </row>
    <row r="172" ht="14.25" spans="3:83">
      <c r="C172" t="s">
        <v>1000</v>
      </c>
      <c r="D172" t="s">
        <v>1393</v>
      </c>
      <c r="E172" t="s">
        <v>1504</v>
      </c>
      <c r="F172" s="99">
        <v>30</v>
      </c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T172" s="107" t="s">
        <v>1440</v>
      </c>
      <c r="AU172" s="6" t="str">
        <f>G$4</f>
        <v>AT</v>
      </c>
      <c r="AV172" s="6" t="str">
        <f t="shared" ref="AV172" si="667">H$4</f>
        <v>BE</v>
      </c>
      <c r="AW172" s="6" t="str">
        <f t="shared" ref="AW172" si="668">I$4</f>
        <v>BG</v>
      </c>
      <c r="AX172" s="6" t="str">
        <f t="shared" ref="AX172" si="669">J$4</f>
        <v>CH</v>
      </c>
      <c r="AY172" s="6" t="str">
        <f t="shared" ref="AY172" si="670">K$4</f>
        <v>CY</v>
      </c>
      <c r="AZ172" s="6" t="str">
        <f t="shared" ref="AZ172" si="671">L$4</f>
        <v>CZ</v>
      </c>
      <c r="BA172" s="6" t="str">
        <f t="shared" ref="BA172" si="672">M$4</f>
        <v>DE</v>
      </c>
      <c r="BB172" s="6" t="str">
        <f t="shared" ref="BB172" si="673">N$4</f>
        <v>DK</v>
      </c>
      <c r="BC172" s="6" t="str">
        <f t="shared" ref="BC172" si="674">O$4</f>
        <v>EE</v>
      </c>
      <c r="BD172" s="6" t="str">
        <f t="shared" ref="BD172" si="675">P$4</f>
        <v>EL</v>
      </c>
      <c r="BE172" s="6" t="str">
        <f t="shared" ref="BE172" si="676">Q$4</f>
        <v>ES</v>
      </c>
      <c r="BF172" s="6" t="str">
        <f t="shared" ref="BF172" si="677">R$4</f>
        <v>FI</v>
      </c>
      <c r="BG172" s="6" t="str">
        <f t="shared" ref="BG172" si="678">S$4</f>
        <v>FR</v>
      </c>
      <c r="BH172" s="6" t="str">
        <f t="shared" ref="BH172" si="679">T$4</f>
        <v>HR</v>
      </c>
      <c r="BI172" s="6" t="str">
        <f t="shared" ref="BI172" si="680">U$4</f>
        <v>HU</v>
      </c>
      <c r="BJ172" s="6" t="str">
        <f t="shared" ref="BJ172" si="681">V$4</f>
        <v>IE</v>
      </c>
      <c r="BK172" s="6" t="str">
        <f t="shared" ref="BK172" si="682">W$4</f>
        <v>IS</v>
      </c>
      <c r="BL172" s="6" t="str">
        <f t="shared" ref="BL172" si="683">X$4</f>
        <v>IT</v>
      </c>
      <c r="BM172" s="6" t="str">
        <f t="shared" ref="BM172" si="684">Y$4</f>
        <v>LT</v>
      </c>
      <c r="BN172" s="6" t="str">
        <f t="shared" ref="BN172" si="685">Z$4</f>
        <v>LU</v>
      </c>
      <c r="BO172" s="6" t="str">
        <f t="shared" ref="BO172" si="686">AA$4</f>
        <v>LV</v>
      </c>
      <c r="BP172" s="6" t="str">
        <f t="shared" ref="BP172" si="687">AB$4</f>
        <v>MT</v>
      </c>
      <c r="BQ172" s="6" t="str">
        <f t="shared" ref="BQ172" si="688">AC$4</f>
        <v>NL</v>
      </c>
      <c r="BR172" s="6" t="str">
        <f t="shared" ref="BR172" si="689">AD$4</f>
        <v>NO</v>
      </c>
      <c r="BS172" s="6" t="str">
        <f t="shared" ref="BS172" si="690">AE$4</f>
        <v>PL</v>
      </c>
      <c r="BT172" s="6" t="str">
        <f t="shared" ref="BT172" si="691">AF$4</f>
        <v>PT</v>
      </c>
      <c r="BU172" s="6" t="str">
        <f t="shared" ref="BU172" si="692">AG$4</f>
        <v>RO</v>
      </c>
      <c r="BV172" s="6" t="str">
        <f t="shared" ref="BV172" si="693">AH$4</f>
        <v>SE</v>
      </c>
      <c r="BW172" s="6" t="str">
        <f t="shared" ref="BW172" si="694">AI$4</f>
        <v>SI</v>
      </c>
      <c r="BX172" s="6" t="str">
        <f t="shared" ref="BX172" si="695">AJ$4</f>
        <v>SK</v>
      </c>
      <c r="BY172" s="6" t="str">
        <f t="shared" ref="BY172" si="696">AK$4</f>
        <v>UK</v>
      </c>
      <c r="BZ172" s="6" t="str">
        <f t="shared" ref="BZ172" si="697">AL$4</f>
        <v>AL</v>
      </c>
      <c r="CA172" s="6" t="str">
        <f t="shared" ref="CA172" si="698">AM$4</f>
        <v>BA</v>
      </c>
      <c r="CB172" s="6" t="str">
        <f t="shared" ref="CB172" si="699">AN$4</f>
        <v>KS</v>
      </c>
      <c r="CC172" s="6" t="str">
        <f t="shared" ref="CC172" si="700">AO$4</f>
        <v>ME</v>
      </c>
      <c r="CD172" s="6" t="str">
        <f t="shared" ref="CD172" si="701">AP$4</f>
        <v>MK</v>
      </c>
      <c r="CE172" s="6" t="str">
        <f t="shared" ref="CE172" si="702">AQ$4</f>
        <v>RS</v>
      </c>
    </row>
    <row r="173" spans="3:83">
      <c r="C173" t="s">
        <v>1000</v>
      </c>
      <c r="D173" t="s">
        <v>1505</v>
      </c>
      <c r="E173" t="s">
        <v>1326</v>
      </c>
      <c r="F173" s="4">
        <v>1</v>
      </c>
      <c r="AQ173" s="4"/>
      <c r="AT173" s="17" t="str">
        <f>E173</f>
        <v>MALCAL</v>
      </c>
      <c r="AU173" s="106">
        <f t="shared" ref="AU173:CE173" si="703">G$174*IF(G173&lt;&gt;"",G173,$F$173)</f>
        <v>0</v>
      </c>
      <c r="AV173" s="106">
        <f t="shared" si="703"/>
        <v>0</v>
      </c>
      <c r="AW173" s="106">
        <f t="shared" si="703"/>
        <v>0.0024152</v>
      </c>
      <c r="AX173" s="106">
        <f t="shared" si="703"/>
        <v>0.0198846153846154</v>
      </c>
      <c r="AY173" s="106">
        <f t="shared" si="703"/>
        <v>0</v>
      </c>
      <c r="AZ173" s="106">
        <f t="shared" si="703"/>
        <v>0</v>
      </c>
      <c r="BA173" s="106">
        <f t="shared" si="703"/>
        <v>0.16775411</v>
      </c>
      <c r="BB173" s="106">
        <f t="shared" si="703"/>
        <v>0</v>
      </c>
      <c r="BC173" s="106">
        <f t="shared" si="703"/>
        <v>0</v>
      </c>
      <c r="BD173" s="106">
        <f t="shared" si="703"/>
        <v>0</v>
      </c>
      <c r="BE173" s="106">
        <f t="shared" si="703"/>
        <v>0</v>
      </c>
      <c r="BF173" s="106">
        <f t="shared" si="703"/>
        <v>0</v>
      </c>
      <c r="BG173" s="106">
        <f t="shared" si="703"/>
        <v>0.108</v>
      </c>
      <c r="BH173" s="106">
        <f t="shared" si="703"/>
        <v>0</v>
      </c>
      <c r="BI173" s="106">
        <f t="shared" si="703"/>
        <v>0.0075</v>
      </c>
      <c r="BJ173" s="106">
        <f t="shared" si="703"/>
        <v>0</v>
      </c>
      <c r="BK173" s="106">
        <f t="shared" si="703"/>
        <v>0</v>
      </c>
      <c r="BL173" s="106">
        <f t="shared" si="703"/>
        <v>0</v>
      </c>
      <c r="BM173" s="106">
        <f t="shared" si="703"/>
        <v>0</v>
      </c>
      <c r="BN173" s="106">
        <f t="shared" si="703"/>
        <v>0</v>
      </c>
      <c r="BO173" s="106">
        <f t="shared" si="703"/>
        <v>0</v>
      </c>
      <c r="BP173" s="106">
        <f t="shared" si="703"/>
        <v>0</v>
      </c>
      <c r="BQ173" s="106">
        <f t="shared" si="703"/>
        <v>0</v>
      </c>
      <c r="BR173" s="106">
        <f t="shared" si="703"/>
        <v>0</v>
      </c>
      <c r="BS173" s="106">
        <f t="shared" si="703"/>
        <v>0</v>
      </c>
      <c r="BT173" s="106">
        <f t="shared" si="703"/>
        <v>0.0027</v>
      </c>
      <c r="BU173" s="106">
        <f t="shared" si="703"/>
        <v>0</v>
      </c>
      <c r="BV173" s="106">
        <f t="shared" si="703"/>
        <v>0</v>
      </c>
      <c r="BW173" s="106">
        <f t="shared" si="703"/>
        <v>0</v>
      </c>
      <c r="BX173" s="106">
        <f t="shared" si="703"/>
        <v>0.0977982</v>
      </c>
      <c r="BY173" s="106">
        <f t="shared" si="703"/>
        <v>0.44597616</v>
      </c>
      <c r="BZ173" s="106">
        <f t="shared" si="703"/>
        <v>0</v>
      </c>
      <c r="CA173" s="106">
        <f t="shared" si="703"/>
        <v>0.12350448</v>
      </c>
      <c r="CB173" s="106">
        <f t="shared" si="703"/>
        <v>0</v>
      </c>
      <c r="CC173" s="106">
        <f t="shared" si="703"/>
        <v>0</v>
      </c>
      <c r="CD173" s="106">
        <f t="shared" si="703"/>
        <v>0</v>
      </c>
      <c r="CE173" s="106">
        <f t="shared" si="703"/>
        <v>0</v>
      </c>
    </row>
    <row r="174" spans="3:43">
      <c r="C174" s="14" t="s">
        <v>1000</v>
      </c>
      <c r="D174" s="14" t="s">
        <v>1387</v>
      </c>
      <c r="E174" s="14" t="s">
        <v>1504</v>
      </c>
      <c r="F174" s="14"/>
      <c r="G174" s="104">
        <f t="shared" ref="G174:AQ174" si="704">G$149*G128</f>
        <v>0</v>
      </c>
      <c r="H174" s="104">
        <f t="shared" si="704"/>
        <v>0</v>
      </c>
      <c r="I174" s="104">
        <f t="shared" si="704"/>
        <v>0.0024152</v>
      </c>
      <c r="J174" s="104">
        <f t="shared" si="704"/>
        <v>0.0198846153846154</v>
      </c>
      <c r="K174" s="104">
        <f t="shared" si="704"/>
        <v>0</v>
      </c>
      <c r="L174" s="104">
        <f t="shared" si="704"/>
        <v>0</v>
      </c>
      <c r="M174" s="104">
        <f t="shared" si="704"/>
        <v>0.16775411</v>
      </c>
      <c r="N174" s="104">
        <f t="shared" si="704"/>
        <v>0</v>
      </c>
      <c r="O174" s="104">
        <f t="shared" si="704"/>
        <v>0</v>
      </c>
      <c r="P174" s="104">
        <f t="shared" si="704"/>
        <v>0</v>
      </c>
      <c r="Q174" s="104">
        <f t="shared" si="704"/>
        <v>0</v>
      </c>
      <c r="R174" s="104">
        <f t="shared" si="704"/>
        <v>0</v>
      </c>
      <c r="S174" s="104">
        <f t="shared" si="704"/>
        <v>0.108</v>
      </c>
      <c r="T174" s="104">
        <f t="shared" si="704"/>
        <v>0</v>
      </c>
      <c r="U174" s="104">
        <f t="shared" si="704"/>
        <v>0.0075</v>
      </c>
      <c r="V174" s="104">
        <f t="shared" si="704"/>
        <v>0</v>
      </c>
      <c r="W174" s="104">
        <f t="shared" si="704"/>
        <v>0</v>
      </c>
      <c r="X174" s="104">
        <f t="shared" si="704"/>
        <v>0</v>
      </c>
      <c r="Y174" s="104">
        <f t="shared" si="704"/>
        <v>0</v>
      </c>
      <c r="Z174" s="104">
        <f t="shared" si="704"/>
        <v>0</v>
      </c>
      <c r="AA174" s="104">
        <f t="shared" si="704"/>
        <v>0</v>
      </c>
      <c r="AB174" s="104">
        <f t="shared" si="704"/>
        <v>0</v>
      </c>
      <c r="AC174" s="104">
        <f t="shared" si="704"/>
        <v>0</v>
      </c>
      <c r="AD174" s="104">
        <f t="shared" si="704"/>
        <v>0</v>
      </c>
      <c r="AE174" s="104">
        <f t="shared" si="704"/>
        <v>0</v>
      </c>
      <c r="AF174" s="104">
        <f t="shared" si="704"/>
        <v>0.0027</v>
      </c>
      <c r="AG174" s="104">
        <f t="shared" si="704"/>
        <v>0</v>
      </c>
      <c r="AH174" s="104">
        <f t="shared" si="704"/>
        <v>0</v>
      </c>
      <c r="AI174" s="104">
        <f t="shared" si="704"/>
        <v>0</v>
      </c>
      <c r="AJ174" s="104">
        <f t="shared" si="704"/>
        <v>0.0977982</v>
      </c>
      <c r="AK174" s="104">
        <f t="shared" si="704"/>
        <v>0.44597616</v>
      </c>
      <c r="AL174" s="104">
        <f t="shared" si="704"/>
        <v>0</v>
      </c>
      <c r="AM174" s="104">
        <f t="shared" si="704"/>
        <v>0.12350448</v>
      </c>
      <c r="AN174" s="104">
        <f t="shared" si="704"/>
        <v>0</v>
      </c>
      <c r="AO174" s="104">
        <f t="shared" si="704"/>
        <v>0</v>
      </c>
      <c r="AP174" s="104">
        <f t="shared" si="704"/>
        <v>0</v>
      </c>
      <c r="AQ174" s="104">
        <f t="shared" si="704"/>
        <v>0</v>
      </c>
    </row>
    <row r="175" ht="16.5" spans="3:83">
      <c r="C175" s="100" t="s">
        <v>1679</v>
      </c>
      <c r="D175" s="100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S175" s="55" t="s">
        <v>1494</v>
      </c>
      <c r="AU175" s="6" t="str">
        <f>G$4</f>
        <v>AT</v>
      </c>
      <c r="AV175" s="6" t="str">
        <f t="shared" ref="AV175" si="705">H$4</f>
        <v>BE</v>
      </c>
      <c r="AW175" s="6" t="str">
        <f t="shared" ref="AW175" si="706">I$4</f>
        <v>BG</v>
      </c>
      <c r="AX175" s="6" t="str">
        <f t="shared" ref="AX175" si="707">J$4</f>
        <v>CH</v>
      </c>
      <c r="AY175" s="6" t="str">
        <f t="shared" ref="AY175" si="708">K$4</f>
        <v>CY</v>
      </c>
      <c r="AZ175" s="6" t="str">
        <f t="shared" ref="AZ175" si="709">L$4</f>
        <v>CZ</v>
      </c>
      <c r="BA175" s="6" t="str">
        <f t="shared" ref="BA175" si="710">M$4</f>
        <v>DE</v>
      </c>
      <c r="BB175" s="6" t="str">
        <f t="shared" ref="BB175" si="711">N$4</f>
        <v>DK</v>
      </c>
      <c r="BC175" s="6" t="str">
        <f t="shared" ref="BC175" si="712">O$4</f>
        <v>EE</v>
      </c>
      <c r="BD175" s="6" t="str">
        <f t="shared" ref="BD175" si="713">P$4</f>
        <v>EL</v>
      </c>
      <c r="BE175" s="6" t="str">
        <f t="shared" ref="BE175" si="714">Q$4</f>
        <v>ES</v>
      </c>
      <c r="BF175" s="6" t="str">
        <f t="shared" ref="BF175" si="715">R$4</f>
        <v>FI</v>
      </c>
      <c r="BG175" s="6" t="str">
        <f t="shared" ref="BG175" si="716">S$4</f>
        <v>FR</v>
      </c>
      <c r="BH175" s="6" t="str">
        <f t="shared" ref="BH175" si="717">T$4</f>
        <v>HR</v>
      </c>
      <c r="BI175" s="6" t="str">
        <f t="shared" ref="BI175" si="718">U$4</f>
        <v>HU</v>
      </c>
      <c r="BJ175" s="6" t="str">
        <f t="shared" ref="BJ175" si="719">V$4</f>
        <v>IE</v>
      </c>
      <c r="BK175" s="6" t="str">
        <f t="shared" ref="BK175" si="720">W$4</f>
        <v>IS</v>
      </c>
      <c r="BL175" s="6" t="str">
        <f t="shared" ref="BL175" si="721">X$4</f>
        <v>IT</v>
      </c>
      <c r="BM175" s="6" t="str">
        <f t="shared" ref="BM175" si="722">Y$4</f>
        <v>LT</v>
      </c>
      <c r="BN175" s="6" t="str">
        <f t="shared" ref="BN175" si="723">Z$4</f>
        <v>LU</v>
      </c>
      <c r="BO175" s="6" t="str">
        <f t="shared" ref="BO175" si="724">AA$4</f>
        <v>LV</v>
      </c>
      <c r="BP175" s="6" t="str">
        <f t="shared" ref="BP175" si="725">AB$4</f>
        <v>MT</v>
      </c>
      <c r="BQ175" s="6" t="str">
        <f t="shared" ref="BQ175" si="726">AC$4</f>
        <v>NL</v>
      </c>
      <c r="BR175" s="6" t="str">
        <f t="shared" ref="BR175" si="727">AD$4</f>
        <v>NO</v>
      </c>
      <c r="BS175" s="6" t="str">
        <f t="shared" ref="BS175" si="728">AE$4</f>
        <v>PL</v>
      </c>
      <c r="BT175" s="6" t="str">
        <f t="shared" ref="BT175" si="729">AF$4</f>
        <v>PT</v>
      </c>
      <c r="BU175" s="6" t="str">
        <f t="shared" ref="BU175" si="730">AG$4</f>
        <v>RO</v>
      </c>
      <c r="BV175" s="6" t="str">
        <f t="shared" ref="BV175" si="731">AH$4</f>
        <v>SE</v>
      </c>
      <c r="BW175" s="6" t="str">
        <f t="shared" ref="BW175" si="732">AI$4</f>
        <v>SI</v>
      </c>
      <c r="BX175" s="6" t="str">
        <f t="shared" ref="BX175" si="733">AJ$4</f>
        <v>SK</v>
      </c>
      <c r="BY175" s="6" t="str">
        <f t="shared" ref="BY175" si="734">AK$4</f>
        <v>UK</v>
      </c>
      <c r="BZ175" s="6" t="str">
        <f t="shared" ref="BZ175" si="735">AL$4</f>
        <v>AL</v>
      </c>
      <c r="CA175" s="6" t="str">
        <f t="shared" ref="CA175" si="736">AM$4</f>
        <v>BA</v>
      </c>
      <c r="CB175" s="6" t="str">
        <f t="shared" ref="CB175" si="737">AN$4</f>
        <v>KS</v>
      </c>
      <c r="CC175" s="6" t="str">
        <f t="shared" ref="CC175" si="738">AO$4</f>
        <v>ME</v>
      </c>
      <c r="CD175" s="6" t="str">
        <f t="shared" ref="CD175" si="739">AP$4</f>
        <v>MK</v>
      </c>
      <c r="CE175" s="6" t="str">
        <f t="shared" ref="CE175" si="740">AQ$4</f>
        <v>RS</v>
      </c>
    </row>
    <row r="176" spans="3:83">
      <c r="C176" t="s">
        <v>1002</v>
      </c>
      <c r="D176" t="s">
        <v>1503</v>
      </c>
      <c r="E176" t="s">
        <v>247</v>
      </c>
      <c r="F176" s="102">
        <f>1.8*0.8</f>
        <v>1.44</v>
      </c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2">
        <f>F176+F177-AD177</f>
        <v>6.04</v>
      </c>
      <c r="AE176" s="103"/>
      <c r="AF176" s="103"/>
      <c r="AG176" s="103"/>
      <c r="AH176" s="102">
        <f>F176+F177-AH177</f>
        <v>6.34</v>
      </c>
      <c r="AI176" s="103"/>
      <c r="AJ176" s="103"/>
      <c r="AK176" s="103"/>
      <c r="AL176" s="103"/>
      <c r="AM176" s="103"/>
      <c r="AN176" s="103"/>
      <c r="AO176" s="103"/>
      <c r="AP176" s="103"/>
      <c r="AQ176" s="103"/>
      <c r="AS176" s="17" t="str">
        <f>E176</f>
        <v>INDELC</v>
      </c>
      <c r="AU176" s="106">
        <f t="shared" ref="AU176:CE176" si="741">G$182*IF(G176&lt;&gt;"",G176,$F$176)</f>
        <v>0.485788752</v>
      </c>
      <c r="AV176" s="106">
        <f t="shared" si="741"/>
        <v>0</v>
      </c>
      <c r="AW176" s="106">
        <f t="shared" si="741"/>
        <v>0.0100858752</v>
      </c>
      <c r="AX176" s="106">
        <f t="shared" si="741"/>
        <v>0.00484615384615385</v>
      </c>
      <c r="AY176" s="106">
        <f t="shared" si="741"/>
        <v>0</v>
      </c>
      <c r="AZ176" s="106">
        <f t="shared" si="741"/>
        <v>0.0648</v>
      </c>
      <c r="BA176" s="106">
        <f t="shared" si="741"/>
        <v>0.934152192</v>
      </c>
      <c r="BB176" s="106">
        <f t="shared" si="741"/>
        <v>0</v>
      </c>
      <c r="BC176" s="106">
        <f t="shared" si="741"/>
        <v>0</v>
      </c>
      <c r="BD176" s="106">
        <f t="shared" si="741"/>
        <v>0.187416</v>
      </c>
      <c r="BE176" s="106">
        <f t="shared" si="741"/>
        <v>0.5372928</v>
      </c>
      <c r="BF176" s="106">
        <f t="shared" si="741"/>
        <v>0.02592</v>
      </c>
      <c r="BG176" s="106">
        <f t="shared" si="741"/>
        <v>0.5832</v>
      </c>
      <c r="BH176" s="106">
        <f t="shared" si="741"/>
        <v>0.003024</v>
      </c>
      <c r="BI176" s="106">
        <f t="shared" si="741"/>
        <v>0.0612</v>
      </c>
      <c r="BJ176" s="106">
        <f t="shared" si="741"/>
        <v>0</v>
      </c>
      <c r="BK176" s="106">
        <f t="shared" si="741"/>
        <v>0.00951325056</v>
      </c>
      <c r="BL176" s="106">
        <f t="shared" si="741"/>
        <v>2.0365056</v>
      </c>
      <c r="BM176" s="106">
        <f t="shared" si="741"/>
        <v>0</v>
      </c>
      <c r="BN176" s="106">
        <f t="shared" si="741"/>
        <v>0</v>
      </c>
      <c r="BO176" s="106">
        <f t="shared" si="741"/>
        <v>0</v>
      </c>
      <c r="BP176" s="106">
        <f t="shared" si="741"/>
        <v>0</v>
      </c>
      <c r="BQ176" s="106">
        <f t="shared" si="741"/>
        <v>0.24768</v>
      </c>
      <c r="BR176" s="106">
        <f t="shared" si="741"/>
        <v>8.2144</v>
      </c>
      <c r="BS176" s="106">
        <f t="shared" si="741"/>
        <v>0.01728</v>
      </c>
      <c r="BT176" s="106">
        <f t="shared" si="741"/>
        <v>0.022032</v>
      </c>
      <c r="BU176" s="88">
        <f t="shared" si="741"/>
        <v>0</v>
      </c>
      <c r="BV176" s="106">
        <f t="shared" si="741"/>
        <v>0.662847</v>
      </c>
      <c r="BW176" s="106">
        <f t="shared" si="741"/>
        <v>0.08233488</v>
      </c>
      <c r="BX176" s="106">
        <f t="shared" si="741"/>
        <v>0.093886272</v>
      </c>
      <c r="BY176" s="106">
        <f t="shared" si="741"/>
        <v>0.501061567015385</v>
      </c>
      <c r="BZ176" s="106">
        <f t="shared" si="741"/>
        <v>0</v>
      </c>
      <c r="CA176" s="106">
        <f t="shared" si="741"/>
        <v>0.2087762688</v>
      </c>
      <c r="CB176" s="106">
        <f t="shared" si="741"/>
        <v>0</v>
      </c>
      <c r="CC176" s="106">
        <f t="shared" si="741"/>
        <v>0</v>
      </c>
      <c r="CD176" s="106">
        <f t="shared" si="741"/>
        <v>0</v>
      </c>
      <c r="CE176" s="106">
        <f t="shared" si="741"/>
        <v>0</v>
      </c>
    </row>
    <row r="177" spans="3:83">
      <c r="C177" t="s">
        <v>1002</v>
      </c>
      <c r="D177" t="s">
        <v>1503</v>
      </c>
      <c r="E177" t="s">
        <v>239</v>
      </c>
      <c r="F177" s="102">
        <f>8.5*0.8</f>
        <v>6.8</v>
      </c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2">
        <v>2.2</v>
      </c>
      <c r="AE177" s="103"/>
      <c r="AF177" s="103"/>
      <c r="AG177" s="103"/>
      <c r="AH177" s="102">
        <v>1.9</v>
      </c>
      <c r="AI177" s="103"/>
      <c r="AJ177" s="103"/>
      <c r="AK177" s="103"/>
      <c r="AL177" s="103"/>
      <c r="AM177" s="103"/>
      <c r="AN177" s="103"/>
      <c r="AO177" s="103"/>
      <c r="AP177" s="103"/>
      <c r="AQ177" s="103"/>
      <c r="AS177" s="17" t="str">
        <f>E177</f>
        <v>INDGAS</v>
      </c>
      <c r="AU177" s="106">
        <f t="shared" ref="AU177:CE177" si="742">G$182*IF(G177&lt;&gt;"",G177,$F$177)</f>
        <v>2.29400244</v>
      </c>
      <c r="AV177" s="106">
        <f t="shared" si="742"/>
        <v>0</v>
      </c>
      <c r="AW177" s="106">
        <f t="shared" si="742"/>
        <v>0.047627744</v>
      </c>
      <c r="AX177" s="106">
        <f t="shared" si="742"/>
        <v>0.0228846153846154</v>
      </c>
      <c r="AY177" s="106">
        <f t="shared" si="742"/>
        <v>0</v>
      </c>
      <c r="AZ177" s="106">
        <f t="shared" si="742"/>
        <v>0.306</v>
      </c>
      <c r="BA177" s="106">
        <f t="shared" si="742"/>
        <v>4.41127424</v>
      </c>
      <c r="BB177" s="106">
        <f t="shared" si="742"/>
        <v>0</v>
      </c>
      <c r="BC177" s="106">
        <f t="shared" si="742"/>
        <v>0</v>
      </c>
      <c r="BD177" s="106">
        <f t="shared" si="742"/>
        <v>0.88502</v>
      </c>
      <c r="BE177" s="106">
        <f t="shared" si="742"/>
        <v>2.537216</v>
      </c>
      <c r="BF177" s="106">
        <f t="shared" si="742"/>
        <v>0.1224</v>
      </c>
      <c r="BG177" s="106">
        <f t="shared" si="742"/>
        <v>2.754</v>
      </c>
      <c r="BH177" s="106">
        <f t="shared" si="742"/>
        <v>0.01428</v>
      </c>
      <c r="BI177" s="106">
        <f t="shared" si="742"/>
        <v>0.289</v>
      </c>
      <c r="BJ177" s="106">
        <f t="shared" si="742"/>
        <v>0</v>
      </c>
      <c r="BK177" s="106">
        <f t="shared" si="742"/>
        <v>0.0449236832</v>
      </c>
      <c r="BL177" s="106">
        <f t="shared" si="742"/>
        <v>9.616832</v>
      </c>
      <c r="BM177" s="106">
        <f t="shared" si="742"/>
        <v>0</v>
      </c>
      <c r="BN177" s="106">
        <f t="shared" si="742"/>
        <v>0</v>
      </c>
      <c r="BO177" s="106">
        <f t="shared" si="742"/>
        <v>0</v>
      </c>
      <c r="BP177" s="106">
        <f t="shared" si="742"/>
        <v>0</v>
      </c>
      <c r="BQ177" s="106">
        <f t="shared" si="742"/>
        <v>1.1696</v>
      </c>
      <c r="BR177" s="106">
        <f t="shared" si="742"/>
        <v>2.992</v>
      </c>
      <c r="BS177" s="106">
        <f t="shared" si="742"/>
        <v>0.0816</v>
      </c>
      <c r="BT177" s="106">
        <f t="shared" si="742"/>
        <v>0.10404</v>
      </c>
      <c r="BU177" s="88">
        <f t="shared" si="742"/>
        <v>0</v>
      </c>
      <c r="BV177" s="106">
        <f t="shared" si="742"/>
        <v>0.198645</v>
      </c>
      <c r="BW177" s="106">
        <f t="shared" si="742"/>
        <v>0.3888036</v>
      </c>
      <c r="BX177" s="106">
        <f t="shared" si="742"/>
        <v>0.44335184</v>
      </c>
      <c r="BY177" s="106">
        <f t="shared" si="742"/>
        <v>2.36612406646154</v>
      </c>
      <c r="BZ177" s="106">
        <f t="shared" si="742"/>
        <v>0</v>
      </c>
      <c r="CA177" s="106">
        <f t="shared" si="742"/>
        <v>0.985887936</v>
      </c>
      <c r="CB177" s="106">
        <f t="shared" si="742"/>
        <v>0</v>
      </c>
      <c r="CC177" s="106">
        <f t="shared" si="742"/>
        <v>0</v>
      </c>
      <c r="CD177" s="106">
        <f t="shared" si="742"/>
        <v>0</v>
      </c>
      <c r="CE177" s="106">
        <f t="shared" si="742"/>
        <v>0</v>
      </c>
    </row>
    <row r="178" spans="3:83">
      <c r="C178" t="s">
        <v>1002</v>
      </c>
      <c r="D178" t="s">
        <v>1503</v>
      </c>
      <c r="E178" t="s">
        <v>1322</v>
      </c>
      <c r="F178" s="102">
        <f>2*0.8</f>
        <v>1.6</v>
      </c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S178" s="17" t="str">
        <f>E178</f>
        <v>MALBAU</v>
      </c>
      <c r="AU178" s="106">
        <f t="shared" ref="AU178:CE178" si="743">G$182*IF(G178&lt;&gt;"",G178,$F$178)</f>
        <v>0.53976528</v>
      </c>
      <c r="AV178" s="106">
        <f t="shared" si="743"/>
        <v>0</v>
      </c>
      <c r="AW178" s="106">
        <f t="shared" si="743"/>
        <v>0.011206528</v>
      </c>
      <c r="AX178" s="106">
        <f t="shared" si="743"/>
        <v>0.00538461538461539</v>
      </c>
      <c r="AY178" s="106">
        <f t="shared" si="743"/>
        <v>0</v>
      </c>
      <c r="AZ178" s="106">
        <f t="shared" si="743"/>
        <v>0.072</v>
      </c>
      <c r="BA178" s="106">
        <f t="shared" si="743"/>
        <v>1.03794688</v>
      </c>
      <c r="BB178" s="106">
        <f t="shared" si="743"/>
        <v>0</v>
      </c>
      <c r="BC178" s="106">
        <f t="shared" si="743"/>
        <v>0</v>
      </c>
      <c r="BD178" s="106">
        <f t="shared" si="743"/>
        <v>0.20824</v>
      </c>
      <c r="BE178" s="106">
        <f t="shared" si="743"/>
        <v>0.596992</v>
      </c>
      <c r="BF178" s="106">
        <f t="shared" si="743"/>
        <v>0.0288</v>
      </c>
      <c r="BG178" s="106">
        <f t="shared" si="743"/>
        <v>0.648</v>
      </c>
      <c r="BH178" s="106">
        <f t="shared" si="743"/>
        <v>0.00336</v>
      </c>
      <c r="BI178" s="106">
        <f t="shared" si="743"/>
        <v>0.068</v>
      </c>
      <c r="BJ178" s="106">
        <f t="shared" si="743"/>
        <v>0</v>
      </c>
      <c r="BK178" s="106">
        <f t="shared" si="743"/>
        <v>0.0105702784</v>
      </c>
      <c r="BL178" s="106">
        <f t="shared" si="743"/>
        <v>2.262784</v>
      </c>
      <c r="BM178" s="106">
        <f t="shared" si="743"/>
        <v>0</v>
      </c>
      <c r="BN178" s="106">
        <f t="shared" si="743"/>
        <v>0</v>
      </c>
      <c r="BO178" s="106">
        <f t="shared" si="743"/>
        <v>0</v>
      </c>
      <c r="BP178" s="106">
        <f t="shared" si="743"/>
        <v>0</v>
      </c>
      <c r="BQ178" s="106">
        <f t="shared" si="743"/>
        <v>0.2752</v>
      </c>
      <c r="BR178" s="106">
        <f t="shared" si="743"/>
        <v>2.176</v>
      </c>
      <c r="BS178" s="106">
        <f t="shared" si="743"/>
        <v>0.0192</v>
      </c>
      <c r="BT178" s="106">
        <f t="shared" si="743"/>
        <v>0.02448</v>
      </c>
      <c r="BU178" s="88">
        <f t="shared" si="743"/>
        <v>0</v>
      </c>
      <c r="BV178" s="106">
        <f t="shared" si="743"/>
        <v>0.16728</v>
      </c>
      <c r="BW178" s="106">
        <f t="shared" si="743"/>
        <v>0.0914832</v>
      </c>
      <c r="BX178" s="106">
        <f t="shared" si="743"/>
        <v>0.10431808</v>
      </c>
      <c r="BY178" s="106">
        <f t="shared" si="743"/>
        <v>0.556735074461538</v>
      </c>
      <c r="BZ178" s="106">
        <f t="shared" si="743"/>
        <v>0</v>
      </c>
      <c r="CA178" s="106">
        <f t="shared" si="743"/>
        <v>0.231973632</v>
      </c>
      <c r="CB178" s="106">
        <f t="shared" si="743"/>
        <v>0</v>
      </c>
      <c r="CC178" s="106">
        <f t="shared" si="743"/>
        <v>0</v>
      </c>
      <c r="CD178" s="106">
        <f t="shared" si="743"/>
        <v>0</v>
      </c>
      <c r="CE178" s="106">
        <f t="shared" si="743"/>
        <v>0</v>
      </c>
    </row>
    <row r="179" spans="3:83">
      <c r="C179" t="s">
        <v>1002</v>
      </c>
      <c r="D179" t="s">
        <v>1503</v>
      </c>
      <c r="E179" t="s">
        <v>1324</v>
      </c>
      <c r="F179" s="102">
        <f>1.05*0.8</f>
        <v>0.84</v>
      </c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S179" s="17" t="str">
        <f>E179</f>
        <v>MALSCR</v>
      </c>
      <c r="AU179" s="106">
        <f t="shared" ref="AU179:CE179" si="744">G$182*IF(G179&lt;&gt;"",G179,$F$179)</f>
        <v>0.283376772</v>
      </c>
      <c r="AV179" s="106">
        <f t="shared" si="744"/>
        <v>0</v>
      </c>
      <c r="AW179" s="106">
        <f t="shared" si="744"/>
        <v>0.0058834272</v>
      </c>
      <c r="AX179" s="106">
        <f t="shared" si="744"/>
        <v>0.00282692307692308</v>
      </c>
      <c r="AY179" s="106">
        <f t="shared" si="744"/>
        <v>0</v>
      </c>
      <c r="AZ179" s="106">
        <f t="shared" si="744"/>
        <v>0.0378</v>
      </c>
      <c r="BA179" s="106">
        <f t="shared" si="744"/>
        <v>0.544922112</v>
      </c>
      <c r="BB179" s="106">
        <f t="shared" si="744"/>
        <v>0</v>
      </c>
      <c r="BC179" s="106">
        <f t="shared" si="744"/>
        <v>0</v>
      </c>
      <c r="BD179" s="106">
        <f t="shared" si="744"/>
        <v>0.109326</v>
      </c>
      <c r="BE179" s="106">
        <f t="shared" si="744"/>
        <v>0.3134208</v>
      </c>
      <c r="BF179" s="106">
        <f t="shared" si="744"/>
        <v>0.01512</v>
      </c>
      <c r="BG179" s="106">
        <f t="shared" si="744"/>
        <v>0.3402</v>
      </c>
      <c r="BH179" s="106">
        <f t="shared" si="744"/>
        <v>0.001764</v>
      </c>
      <c r="BI179" s="106">
        <f t="shared" si="744"/>
        <v>0.0357</v>
      </c>
      <c r="BJ179" s="106">
        <f t="shared" si="744"/>
        <v>0</v>
      </c>
      <c r="BK179" s="106">
        <f t="shared" si="744"/>
        <v>0.00554939616</v>
      </c>
      <c r="BL179" s="106">
        <f t="shared" si="744"/>
        <v>1.1879616</v>
      </c>
      <c r="BM179" s="106">
        <f t="shared" si="744"/>
        <v>0</v>
      </c>
      <c r="BN179" s="106">
        <f t="shared" si="744"/>
        <v>0</v>
      </c>
      <c r="BO179" s="106">
        <f t="shared" si="744"/>
        <v>0</v>
      </c>
      <c r="BP179" s="106">
        <f t="shared" si="744"/>
        <v>0</v>
      </c>
      <c r="BQ179" s="106">
        <f t="shared" si="744"/>
        <v>0.14448</v>
      </c>
      <c r="BR179" s="106">
        <f t="shared" si="744"/>
        <v>1.1424</v>
      </c>
      <c r="BS179" s="106">
        <f t="shared" si="744"/>
        <v>0.01008</v>
      </c>
      <c r="BT179" s="106">
        <f t="shared" si="744"/>
        <v>0.012852</v>
      </c>
      <c r="BU179" s="88">
        <f t="shared" si="744"/>
        <v>0</v>
      </c>
      <c r="BV179" s="106">
        <f t="shared" si="744"/>
        <v>0.087822</v>
      </c>
      <c r="BW179" s="106">
        <f t="shared" si="744"/>
        <v>0.04802868</v>
      </c>
      <c r="BX179" s="106">
        <f t="shared" si="744"/>
        <v>0.054766992</v>
      </c>
      <c r="BY179" s="106">
        <f t="shared" si="744"/>
        <v>0.292285914092308</v>
      </c>
      <c r="BZ179" s="106">
        <f t="shared" si="744"/>
        <v>0</v>
      </c>
      <c r="CA179" s="106">
        <f t="shared" si="744"/>
        <v>0.1217861568</v>
      </c>
      <c r="CB179" s="106">
        <f t="shared" si="744"/>
        <v>0</v>
      </c>
      <c r="CC179" s="106">
        <f t="shared" si="744"/>
        <v>0</v>
      </c>
      <c r="CD179" s="106">
        <f t="shared" si="744"/>
        <v>0</v>
      </c>
      <c r="CE179" s="106">
        <f t="shared" si="744"/>
        <v>0</v>
      </c>
    </row>
    <row r="180" ht="14.25" spans="3:83">
      <c r="C180" t="s">
        <v>1002</v>
      </c>
      <c r="D180" t="s">
        <v>1393</v>
      </c>
      <c r="E180" t="s">
        <v>1504</v>
      </c>
      <c r="F180" s="99">
        <v>30</v>
      </c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T180" s="107" t="s">
        <v>1440</v>
      </c>
      <c r="AU180" s="6" t="str">
        <f>G$4</f>
        <v>AT</v>
      </c>
      <c r="AV180" s="6" t="str">
        <f t="shared" ref="AV180" si="745">H$4</f>
        <v>BE</v>
      </c>
      <c r="AW180" s="6" t="str">
        <f t="shared" ref="AW180" si="746">I$4</f>
        <v>BG</v>
      </c>
      <c r="AX180" s="6" t="str">
        <f t="shared" ref="AX180" si="747">J$4</f>
        <v>CH</v>
      </c>
      <c r="AY180" s="6" t="str">
        <f t="shared" ref="AY180" si="748">K$4</f>
        <v>CY</v>
      </c>
      <c r="AZ180" s="6" t="str">
        <f t="shared" ref="AZ180" si="749">L$4</f>
        <v>CZ</v>
      </c>
      <c r="BA180" s="6" t="str">
        <f t="shared" ref="BA180" si="750">M$4</f>
        <v>DE</v>
      </c>
      <c r="BB180" s="6" t="str">
        <f t="shared" ref="BB180" si="751">N$4</f>
        <v>DK</v>
      </c>
      <c r="BC180" s="6" t="str">
        <f t="shared" ref="BC180" si="752">O$4</f>
        <v>EE</v>
      </c>
      <c r="BD180" s="6" t="str">
        <f t="shared" ref="BD180" si="753">P$4</f>
        <v>EL</v>
      </c>
      <c r="BE180" s="6" t="str">
        <f t="shared" ref="BE180" si="754">Q$4</f>
        <v>ES</v>
      </c>
      <c r="BF180" s="6" t="str">
        <f t="shared" ref="BF180" si="755">R$4</f>
        <v>FI</v>
      </c>
      <c r="BG180" s="6" t="str">
        <f t="shared" ref="BG180" si="756">S$4</f>
        <v>FR</v>
      </c>
      <c r="BH180" s="6" t="str">
        <f t="shared" ref="BH180" si="757">T$4</f>
        <v>HR</v>
      </c>
      <c r="BI180" s="6" t="str">
        <f t="shared" ref="BI180" si="758">U$4</f>
        <v>HU</v>
      </c>
      <c r="BJ180" s="6" t="str">
        <f t="shared" ref="BJ180" si="759">V$4</f>
        <v>IE</v>
      </c>
      <c r="BK180" s="6" t="str">
        <f t="shared" ref="BK180" si="760">W$4</f>
        <v>IS</v>
      </c>
      <c r="BL180" s="6" t="str">
        <f t="shared" ref="BL180" si="761">X$4</f>
        <v>IT</v>
      </c>
      <c r="BM180" s="6" t="str">
        <f t="shared" ref="BM180" si="762">Y$4</f>
        <v>LT</v>
      </c>
      <c r="BN180" s="6" t="str">
        <f t="shared" ref="BN180" si="763">Z$4</f>
        <v>LU</v>
      </c>
      <c r="BO180" s="6" t="str">
        <f t="shared" ref="BO180" si="764">AA$4</f>
        <v>LV</v>
      </c>
      <c r="BP180" s="6" t="str">
        <f t="shared" ref="BP180" si="765">AB$4</f>
        <v>MT</v>
      </c>
      <c r="BQ180" s="6" t="str">
        <f t="shared" ref="BQ180" si="766">AC$4</f>
        <v>NL</v>
      </c>
      <c r="BR180" s="6" t="str">
        <f t="shared" ref="BR180" si="767">AD$4</f>
        <v>NO</v>
      </c>
      <c r="BS180" s="6" t="str">
        <f t="shared" ref="BS180" si="768">AE$4</f>
        <v>PL</v>
      </c>
      <c r="BT180" s="6" t="str">
        <f t="shared" ref="BT180" si="769">AF$4</f>
        <v>PT</v>
      </c>
      <c r="BU180" s="6" t="str">
        <f t="shared" ref="BU180" si="770">AG$4</f>
        <v>RO</v>
      </c>
      <c r="BV180" s="6" t="str">
        <f t="shared" ref="BV180" si="771">AH$4</f>
        <v>SE</v>
      </c>
      <c r="BW180" s="6" t="str">
        <f t="shared" ref="BW180" si="772">AI$4</f>
        <v>SI</v>
      </c>
      <c r="BX180" s="6" t="str">
        <f t="shared" ref="BX180" si="773">AJ$4</f>
        <v>SK</v>
      </c>
      <c r="BY180" s="6" t="str">
        <f t="shared" ref="BY180" si="774">AK$4</f>
        <v>UK</v>
      </c>
      <c r="BZ180" s="6" t="str">
        <f t="shared" ref="BZ180" si="775">AL$4</f>
        <v>AL</v>
      </c>
      <c r="CA180" s="6" t="str">
        <f t="shared" ref="CA180" si="776">AM$4</f>
        <v>BA</v>
      </c>
      <c r="CB180" s="6" t="str">
        <f t="shared" ref="CB180" si="777">AN$4</f>
        <v>KS</v>
      </c>
      <c r="CC180" s="6" t="str">
        <f t="shared" ref="CC180" si="778">AO$4</f>
        <v>ME</v>
      </c>
      <c r="CD180" s="6" t="str">
        <f t="shared" ref="CD180" si="779">AP$4</f>
        <v>MK</v>
      </c>
      <c r="CE180" s="6" t="str">
        <f t="shared" ref="CE180" si="780">AQ$4</f>
        <v>RS</v>
      </c>
    </row>
    <row r="181" spans="3:83">
      <c r="C181" t="s">
        <v>1002</v>
      </c>
      <c r="D181" t="s">
        <v>1505</v>
      </c>
      <c r="E181" t="s">
        <v>1326</v>
      </c>
      <c r="F181" s="4">
        <v>1</v>
      </c>
      <c r="AL181"/>
      <c r="AQ181" s="4"/>
      <c r="AT181" s="17" t="str">
        <f>E181</f>
        <v>MALCAL</v>
      </c>
      <c r="AU181" s="106">
        <f t="shared" ref="AU181:CE181" si="781">G$182*IF(G181&lt;&gt;"",G181,$F$181)</f>
        <v>0.3373533</v>
      </c>
      <c r="AV181" s="106">
        <f t="shared" si="781"/>
        <v>0</v>
      </c>
      <c r="AW181" s="106">
        <f t="shared" si="781"/>
        <v>0.00700408</v>
      </c>
      <c r="AX181" s="106">
        <f t="shared" si="781"/>
        <v>0.00336538461538462</v>
      </c>
      <c r="AY181" s="106">
        <f t="shared" si="781"/>
        <v>0</v>
      </c>
      <c r="AZ181" s="106">
        <f t="shared" si="781"/>
        <v>0.045</v>
      </c>
      <c r="BA181" s="106">
        <f t="shared" si="781"/>
        <v>0.6487168</v>
      </c>
      <c r="BB181" s="106">
        <f t="shared" si="781"/>
        <v>0</v>
      </c>
      <c r="BC181" s="106">
        <f t="shared" si="781"/>
        <v>0</v>
      </c>
      <c r="BD181" s="106">
        <f t="shared" si="781"/>
        <v>0.13015</v>
      </c>
      <c r="BE181" s="106">
        <f t="shared" si="781"/>
        <v>0.37312</v>
      </c>
      <c r="BF181" s="106">
        <f t="shared" si="781"/>
        <v>0.018</v>
      </c>
      <c r="BG181" s="106">
        <f t="shared" si="781"/>
        <v>0.405</v>
      </c>
      <c r="BH181" s="106">
        <f t="shared" si="781"/>
        <v>0.0021</v>
      </c>
      <c r="BI181" s="106">
        <f t="shared" si="781"/>
        <v>0.0425</v>
      </c>
      <c r="BJ181" s="106">
        <f t="shared" si="781"/>
        <v>0</v>
      </c>
      <c r="BK181" s="106">
        <f t="shared" si="781"/>
        <v>0.006606424</v>
      </c>
      <c r="BL181" s="106">
        <f t="shared" si="781"/>
        <v>1.41424</v>
      </c>
      <c r="BM181" s="106">
        <f t="shared" si="781"/>
        <v>0</v>
      </c>
      <c r="BN181" s="106">
        <f t="shared" si="781"/>
        <v>0</v>
      </c>
      <c r="BO181" s="106">
        <f t="shared" si="781"/>
        <v>0</v>
      </c>
      <c r="BP181" s="106">
        <f t="shared" si="781"/>
        <v>0</v>
      </c>
      <c r="BQ181" s="88">
        <f t="shared" si="781"/>
        <v>0.172</v>
      </c>
      <c r="BR181" s="106">
        <f t="shared" si="781"/>
        <v>1.36</v>
      </c>
      <c r="BS181" s="106">
        <f t="shared" si="781"/>
        <v>0.012</v>
      </c>
      <c r="BT181" s="106">
        <f t="shared" si="781"/>
        <v>0.0153</v>
      </c>
      <c r="BU181" s="88">
        <f t="shared" si="781"/>
        <v>0</v>
      </c>
      <c r="BV181" s="106">
        <f t="shared" si="781"/>
        <v>0.10455</v>
      </c>
      <c r="BW181" s="106">
        <f t="shared" si="781"/>
        <v>0.057177</v>
      </c>
      <c r="BX181" s="106">
        <f t="shared" si="781"/>
        <v>0.0651988</v>
      </c>
      <c r="BY181" s="106">
        <f t="shared" si="781"/>
        <v>0.347959421538461</v>
      </c>
      <c r="BZ181" s="106">
        <f t="shared" si="781"/>
        <v>0</v>
      </c>
      <c r="CA181" s="106">
        <f t="shared" si="781"/>
        <v>0.14498352</v>
      </c>
      <c r="CB181" s="106">
        <f t="shared" si="781"/>
        <v>0</v>
      </c>
      <c r="CC181" s="106">
        <f t="shared" si="781"/>
        <v>0</v>
      </c>
      <c r="CD181" s="106">
        <f t="shared" si="781"/>
        <v>0</v>
      </c>
      <c r="CE181" s="106">
        <f t="shared" si="781"/>
        <v>0</v>
      </c>
    </row>
    <row r="182" spans="3:43">
      <c r="C182" t="s">
        <v>1002</v>
      </c>
      <c r="D182" t="s">
        <v>1387</v>
      </c>
      <c r="E182" t="s">
        <v>1504</v>
      </c>
      <c r="F182"/>
      <c r="G182" s="45">
        <f t="shared" ref="G182:AQ182" si="782">G$149*G129</f>
        <v>0.3373533</v>
      </c>
      <c r="H182" s="45">
        <f t="shared" si="782"/>
        <v>0</v>
      </c>
      <c r="I182" s="45">
        <f t="shared" si="782"/>
        <v>0.00700408</v>
      </c>
      <c r="J182" s="45">
        <f t="shared" si="782"/>
        <v>0.00336538461538462</v>
      </c>
      <c r="K182" s="45">
        <f t="shared" si="782"/>
        <v>0</v>
      </c>
      <c r="L182" s="45">
        <f t="shared" si="782"/>
        <v>0.045</v>
      </c>
      <c r="M182" s="45">
        <f t="shared" si="782"/>
        <v>0.6487168</v>
      </c>
      <c r="N182" s="45">
        <f t="shared" si="782"/>
        <v>0</v>
      </c>
      <c r="O182" s="45">
        <f t="shared" si="782"/>
        <v>0</v>
      </c>
      <c r="P182" s="45">
        <f t="shared" si="782"/>
        <v>0.13015</v>
      </c>
      <c r="Q182" s="45">
        <f t="shared" si="782"/>
        <v>0.37312</v>
      </c>
      <c r="R182" s="45">
        <f t="shared" si="782"/>
        <v>0.018</v>
      </c>
      <c r="S182" s="45">
        <f t="shared" si="782"/>
        <v>0.405</v>
      </c>
      <c r="T182" s="45">
        <f t="shared" si="782"/>
        <v>0.0021</v>
      </c>
      <c r="U182" s="45">
        <f t="shared" si="782"/>
        <v>0.0425</v>
      </c>
      <c r="V182" s="45">
        <f t="shared" si="782"/>
        <v>0</v>
      </c>
      <c r="W182" s="45">
        <f t="shared" si="782"/>
        <v>0.006606424</v>
      </c>
      <c r="X182" s="45">
        <f t="shared" si="782"/>
        <v>1.41424</v>
      </c>
      <c r="Y182" s="45">
        <f t="shared" si="782"/>
        <v>0</v>
      </c>
      <c r="Z182" s="45">
        <f t="shared" si="782"/>
        <v>0</v>
      </c>
      <c r="AA182" s="45">
        <f t="shared" si="782"/>
        <v>0</v>
      </c>
      <c r="AB182" s="45">
        <f t="shared" si="782"/>
        <v>0</v>
      </c>
      <c r="AC182" s="45">
        <f t="shared" si="782"/>
        <v>0.172</v>
      </c>
      <c r="AD182" s="45">
        <f t="shared" si="782"/>
        <v>1.36</v>
      </c>
      <c r="AE182" s="45">
        <f t="shared" si="782"/>
        <v>0.012</v>
      </c>
      <c r="AF182" s="45">
        <f t="shared" si="782"/>
        <v>0.0153</v>
      </c>
      <c r="AG182" s="45">
        <f t="shared" si="782"/>
        <v>0</v>
      </c>
      <c r="AH182" s="45">
        <f t="shared" si="782"/>
        <v>0.10455</v>
      </c>
      <c r="AI182" s="45">
        <f t="shared" si="782"/>
        <v>0.057177</v>
      </c>
      <c r="AJ182" s="45">
        <f t="shared" si="782"/>
        <v>0.0651988</v>
      </c>
      <c r="AK182" s="45">
        <f t="shared" si="782"/>
        <v>0.347959421538461</v>
      </c>
      <c r="AL182" s="45">
        <f t="shared" si="782"/>
        <v>0</v>
      </c>
      <c r="AM182" s="45">
        <f t="shared" si="782"/>
        <v>0.14498352</v>
      </c>
      <c r="AN182" s="45">
        <f t="shared" si="782"/>
        <v>0</v>
      </c>
      <c r="AO182" s="45">
        <f t="shared" si="782"/>
        <v>0</v>
      </c>
      <c r="AP182" s="45">
        <f t="shared" si="782"/>
        <v>0</v>
      </c>
      <c r="AQ182" s="45">
        <f t="shared" si="782"/>
        <v>0</v>
      </c>
    </row>
    <row r="183" spans="6:43">
      <c r="F18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2"/>
      <c r="AM183" s="13"/>
      <c r="AN183" s="13"/>
      <c r="AO183" s="13"/>
      <c r="AP183" s="13"/>
      <c r="AQ183" s="13"/>
    </row>
    <row r="184" spans="6:69">
      <c r="F184"/>
      <c r="AL184"/>
      <c r="AQ184" s="4"/>
      <c r="BQ184" s="105"/>
    </row>
    <row r="185" spans="6:43">
      <c r="F185"/>
      <c r="AL185"/>
      <c r="AQ185" s="4"/>
    </row>
    <row r="186" ht="23.25" spans="3:43">
      <c r="C186" s="18" t="s">
        <v>647</v>
      </c>
      <c r="F186"/>
      <c r="AL186"/>
      <c r="AQ186" s="4"/>
    </row>
    <row r="187" spans="5:43">
      <c r="E187" s="5" t="s">
        <v>1379</v>
      </c>
      <c r="F187"/>
      <c r="AQ187" s="4"/>
    </row>
    <row r="188" ht="14.25" spans="3:43">
      <c r="C188" s="2" t="s">
        <v>748</v>
      </c>
      <c r="D188" s="2" t="s">
        <v>1382</v>
      </c>
      <c r="E188" s="2" t="s">
        <v>1150</v>
      </c>
      <c r="F188" s="94">
        <v>2010</v>
      </c>
      <c r="G188" s="6" t="s">
        <v>21</v>
      </c>
      <c r="H188" s="6" t="s">
        <v>22</v>
      </c>
      <c r="I188" s="6" t="s">
        <v>23</v>
      </c>
      <c r="J188" s="6" t="s">
        <v>289</v>
      </c>
      <c r="K188" s="6" t="s">
        <v>24</v>
      </c>
      <c r="L188" s="6" t="s">
        <v>25</v>
      </c>
      <c r="M188" s="6" t="s">
        <v>26</v>
      </c>
      <c r="N188" s="6" t="s">
        <v>27</v>
      </c>
      <c r="O188" s="6" t="s">
        <v>28</v>
      </c>
      <c r="P188" s="6" t="s">
        <v>29</v>
      </c>
      <c r="Q188" s="6" t="s">
        <v>30</v>
      </c>
      <c r="R188" s="6" t="s">
        <v>31</v>
      </c>
      <c r="S188" s="6" t="s">
        <v>32</v>
      </c>
      <c r="T188" s="6" t="s">
        <v>33</v>
      </c>
      <c r="U188" s="6" t="s">
        <v>34</v>
      </c>
      <c r="V188" s="6" t="s">
        <v>35</v>
      </c>
      <c r="W188" s="6" t="s">
        <v>36</v>
      </c>
      <c r="X188" s="6" t="s">
        <v>37</v>
      </c>
      <c r="Y188" s="6" t="s">
        <v>38</v>
      </c>
      <c r="Z188" s="6" t="s">
        <v>39</v>
      </c>
      <c r="AA188" s="6" t="s">
        <v>40</v>
      </c>
      <c r="AB188" s="6" t="s">
        <v>43</v>
      </c>
      <c r="AC188" s="6" t="s">
        <v>44</v>
      </c>
      <c r="AD188" s="6" t="s">
        <v>45</v>
      </c>
      <c r="AE188" s="6" t="s">
        <v>46</v>
      </c>
      <c r="AF188" s="6" t="s">
        <v>47</v>
      </c>
      <c r="AG188" s="6" t="s">
        <v>48</v>
      </c>
      <c r="AH188" s="6" t="s">
        <v>50</v>
      </c>
      <c r="AI188" s="6" t="s">
        <v>51</v>
      </c>
      <c r="AJ188" s="6" t="s">
        <v>52</v>
      </c>
      <c r="AK188" s="6" t="s">
        <v>53</v>
      </c>
      <c r="AL188" s="6" t="s">
        <v>290</v>
      </c>
      <c r="AM188" s="6" t="s">
        <v>291</v>
      </c>
      <c r="AN188" s="6" t="s">
        <v>292</v>
      </c>
      <c r="AO188" s="6" t="s">
        <v>41</v>
      </c>
      <c r="AP188" s="6" t="s">
        <v>42</v>
      </c>
      <c r="AQ188" s="6" t="s">
        <v>49</v>
      </c>
    </row>
    <row r="189" ht="16.5" spans="3:83">
      <c r="C189" s="7" t="s">
        <v>1680</v>
      </c>
      <c r="D189" s="7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S189" s="55" t="s">
        <v>1494</v>
      </c>
      <c r="AU189" s="6" t="str">
        <f>G$4</f>
        <v>AT</v>
      </c>
      <c r="AV189" s="6" t="str">
        <f t="shared" ref="AV189" si="783">H$4</f>
        <v>BE</v>
      </c>
      <c r="AW189" s="6" t="str">
        <f t="shared" ref="AW189" si="784">I$4</f>
        <v>BG</v>
      </c>
      <c r="AX189" s="6" t="str">
        <f t="shared" ref="AX189" si="785">J$4</f>
        <v>CH</v>
      </c>
      <c r="AY189" s="6" t="str">
        <f t="shared" ref="AY189" si="786">K$4</f>
        <v>CY</v>
      </c>
      <c r="AZ189" s="6" t="str">
        <f t="shared" ref="AZ189" si="787">L$4</f>
        <v>CZ</v>
      </c>
      <c r="BA189" s="6" t="str">
        <f t="shared" ref="BA189" si="788">M$4</f>
        <v>DE</v>
      </c>
      <c r="BB189" s="6" t="str">
        <f t="shared" ref="BB189" si="789">N$4</f>
        <v>DK</v>
      </c>
      <c r="BC189" s="6" t="str">
        <f t="shared" ref="BC189" si="790">O$4</f>
        <v>EE</v>
      </c>
      <c r="BD189" s="6" t="str">
        <f t="shared" ref="BD189" si="791">P$4</f>
        <v>EL</v>
      </c>
      <c r="BE189" s="6" t="str">
        <f t="shared" ref="BE189" si="792">Q$4</f>
        <v>ES</v>
      </c>
      <c r="BF189" s="6" t="str">
        <f t="shared" ref="BF189" si="793">R$4</f>
        <v>FI</v>
      </c>
      <c r="BG189" s="6" t="str">
        <f t="shared" ref="BG189" si="794">S$4</f>
        <v>FR</v>
      </c>
      <c r="BH189" s="6" t="str">
        <f t="shared" ref="BH189" si="795">T$4</f>
        <v>HR</v>
      </c>
      <c r="BI189" s="6" t="str">
        <f t="shared" ref="BI189" si="796">U$4</f>
        <v>HU</v>
      </c>
      <c r="BJ189" s="6" t="str">
        <f t="shared" ref="BJ189" si="797">V$4</f>
        <v>IE</v>
      </c>
      <c r="BK189" s="6" t="str">
        <f t="shared" ref="BK189" si="798">W$4</f>
        <v>IS</v>
      </c>
      <c r="BL189" s="6" t="str">
        <f t="shared" ref="BL189" si="799">X$4</f>
        <v>IT</v>
      </c>
      <c r="BM189" s="6" t="str">
        <f t="shared" ref="BM189" si="800">Y$4</f>
        <v>LT</v>
      </c>
      <c r="BN189" s="6" t="str">
        <f t="shared" ref="BN189" si="801">Z$4</f>
        <v>LU</v>
      </c>
      <c r="BO189" s="6" t="str">
        <f t="shared" ref="BO189" si="802">AA$4</f>
        <v>LV</v>
      </c>
      <c r="BP189" s="6" t="str">
        <f t="shared" ref="BP189" si="803">AB$4</f>
        <v>MT</v>
      </c>
      <c r="BQ189" s="6" t="str">
        <f t="shared" ref="BQ189" si="804">AC$4</f>
        <v>NL</v>
      </c>
      <c r="BR189" s="6" t="str">
        <f t="shared" ref="BR189" si="805">AD$4</f>
        <v>NO</v>
      </c>
      <c r="BS189" s="6" t="str">
        <f t="shared" ref="BS189" si="806">AE$4</f>
        <v>PL</v>
      </c>
      <c r="BT189" s="6" t="str">
        <f t="shared" ref="BT189" si="807">AF$4</f>
        <v>PT</v>
      </c>
      <c r="BU189" s="6" t="str">
        <f t="shared" ref="BU189" si="808">AG$4</f>
        <v>RO</v>
      </c>
      <c r="BV189" s="6" t="str">
        <f t="shared" ref="BV189" si="809">AH$4</f>
        <v>SE</v>
      </c>
      <c r="BW189" s="6" t="str">
        <f t="shared" ref="BW189" si="810">AI$4</f>
        <v>SI</v>
      </c>
      <c r="BX189" s="6" t="str">
        <f t="shared" ref="BX189" si="811">AJ$4</f>
        <v>SK</v>
      </c>
      <c r="BY189" s="6" t="str">
        <f t="shared" ref="BY189" si="812">AK$4</f>
        <v>UK</v>
      </c>
      <c r="BZ189" s="6" t="str">
        <f t="shared" ref="BZ189" si="813">AL$4</f>
        <v>AL</v>
      </c>
      <c r="CA189" s="6" t="str">
        <f t="shared" ref="CA189" si="814">AM$4</f>
        <v>BA</v>
      </c>
      <c r="CB189" s="6" t="str">
        <f t="shared" ref="CB189" si="815">AN$4</f>
        <v>KS</v>
      </c>
      <c r="CC189" s="6" t="str">
        <f t="shared" ref="CC189" si="816">AO$4</f>
        <v>ME</v>
      </c>
      <c r="CD189" s="6" t="str">
        <f t="shared" ref="CD189" si="817">AP$4</f>
        <v>MK</v>
      </c>
      <c r="CE189" s="6" t="str">
        <f t="shared" ref="CE189" si="818">AQ$4</f>
        <v>RS</v>
      </c>
    </row>
    <row r="190" spans="3:83">
      <c r="C190" t="s">
        <v>992</v>
      </c>
      <c r="D190" t="s">
        <v>1503</v>
      </c>
      <c r="E190" t="s">
        <v>247</v>
      </c>
      <c r="F190" s="102">
        <f>2*0.8</f>
        <v>1.6</v>
      </c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>
        <v>0</v>
      </c>
      <c r="AE190" s="103"/>
      <c r="AF190" s="103"/>
      <c r="AG190" s="103"/>
      <c r="AH190" s="103"/>
      <c r="AI190" s="103"/>
      <c r="AJ190" s="103"/>
      <c r="AK190" s="103"/>
      <c r="AL190" s="103"/>
      <c r="AM190" s="103">
        <v>0</v>
      </c>
      <c r="AN190" s="103"/>
      <c r="AO190" s="103"/>
      <c r="AP190" s="103"/>
      <c r="AQ190" s="103"/>
      <c r="AS190" s="17" t="str">
        <f>E190</f>
        <v>INDELC</v>
      </c>
      <c r="AU190" s="106">
        <f t="shared" ref="AU190:CE190" si="819">G$197*IF(G190&lt;&gt;"",G190,$F$190)</f>
        <v>0.029504</v>
      </c>
      <c r="AV190" s="106">
        <f t="shared" si="819"/>
        <v>0.0079936</v>
      </c>
      <c r="AW190" s="106">
        <f t="shared" si="819"/>
        <v>0.07744</v>
      </c>
      <c r="AX190" s="106">
        <f t="shared" si="819"/>
        <v>0</v>
      </c>
      <c r="AY190" s="106">
        <f t="shared" si="819"/>
        <v>0.004152</v>
      </c>
      <c r="AZ190" s="106">
        <f t="shared" si="819"/>
        <v>0</v>
      </c>
      <c r="BA190" s="106">
        <f t="shared" si="819"/>
        <v>0.0207264</v>
      </c>
      <c r="BB190" s="106">
        <f t="shared" si="819"/>
        <v>0</v>
      </c>
      <c r="BC190" s="106">
        <f t="shared" si="819"/>
        <v>0</v>
      </c>
      <c r="BD190" s="106">
        <f t="shared" si="819"/>
        <v>0</v>
      </c>
      <c r="BE190" s="106">
        <f t="shared" si="819"/>
        <v>0.04816</v>
      </c>
      <c r="BF190" s="106">
        <f t="shared" si="819"/>
        <v>0.042192</v>
      </c>
      <c r="BG190" s="106">
        <f t="shared" si="819"/>
        <v>0</v>
      </c>
      <c r="BH190" s="106">
        <f t="shared" si="819"/>
        <v>0</v>
      </c>
      <c r="BI190" s="106">
        <f t="shared" si="819"/>
        <v>0</v>
      </c>
      <c r="BJ190" s="106">
        <f t="shared" si="819"/>
        <v>0</v>
      </c>
      <c r="BK190" s="106">
        <f t="shared" si="819"/>
        <v>0</v>
      </c>
      <c r="BL190" s="106">
        <f t="shared" si="819"/>
        <v>0.0032</v>
      </c>
      <c r="BM190" s="106">
        <f t="shared" si="819"/>
        <v>0</v>
      </c>
      <c r="BN190" s="106">
        <f t="shared" si="819"/>
        <v>0</v>
      </c>
      <c r="BO190" s="106">
        <f t="shared" si="819"/>
        <v>0</v>
      </c>
      <c r="BP190" s="106">
        <f t="shared" si="819"/>
        <v>0</v>
      </c>
      <c r="BQ190" s="106">
        <f t="shared" si="819"/>
        <v>0</v>
      </c>
      <c r="BR190" s="106">
        <f t="shared" si="819"/>
        <v>0</v>
      </c>
      <c r="BS190" s="106">
        <f t="shared" si="819"/>
        <v>0.086048</v>
      </c>
      <c r="BT190" s="106">
        <f t="shared" si="819"/>
        <v>0</v>
      </c>
      <c r="BU190" s="106">
        <f t="shared" si="819"/>
        <v>0</v>
      </c>
      <c r="BV190" s="106">
        <f t="shared" si="819"/>
        <v>0.005904</v>
      </c>
      <c r="BW190" s="106">
        <f t="shared" si="819"/>
        <v>0</v>
      </c>
      <c r="BX190" s="106">
        <f t="shared" si="819"/>
        <v>0.00744</v>
      </c>
      <c r="BY190" s="106">
        <f t="shared" si="819"/>
        <v>0</v>
      </c>
      <c r="BZ190" s="106">
        <f t="shared" si="819"/>
        <v>0.000774399995803834</v>
      </c>
      <c r="CA190" s="106">
        <f t="shared" si="819"/>
        <v>0</v>
      </c>
      <c r="CB190" s="106">
        <f t="shared" si="819"/>
        <v>0</v>
      </c>
      <c r="CC190" s="106">
        <f t="shared" si="819"/>
        <v>0</v>
      </c>
      <c r="CD190" s="106">
        <f t="shared" si="819"/>
        <v>0</v>
      </c>
      <c r="CE190" s="106">
        <f t="shared" si="819"/>
        <v>0.00369624</v>
      </c>
    </row>
    <row r="191" spans="3:83">
      <c r="C191" t="s">
        <v>992</v>
      </c>
      <c r="D191" t="s">
        <v>1503</v>
      </c>
      <c r="E191" t="s">
        <v>237</v>
      </c>
      <c r="F191" s="102">
        <f>3.5*0.8</f>
        <v>2.8</v>
      </c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>
        <f>F191*0.9</f>
        <v>2.52</v>
      </c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S191" s="17" t="str">
        <f>E191</f>
        <v>INDHFO</v>
      </c>
      <c r="AU191" s="106">
        <f t="shared" ref="AU191:CE191" si="820">G$197*IF(G191&lt;&gt;"",G191,$F$191)</f>
        <v>0.051632</v>
      </c>
      <c r="AV191" s="88">
        <f t="shared" si="820"/>
        <v>0.0139888</v>
      </c>
      <c r="AW191" s="106">
        <f t="shared" si="820"/>
        <v>0.13552</v>
      </c>
      <c r="AX191" s="106">
        <f t="shared" si="820"/>
        <v>0</v>
      </c>
      <c r="AY191" s="106">
        <f t="shared" si="820"/>
        <v>0.007266</v>
      </c>
      <c r="AZ191" s="106">
        <f t="shared" si="820"/>
        <v>0</v>
      </c>
      <c r="BA191" s="106">
        <f t="shared" si="820"/>
        <v>0.0362712</v>
      </c>
      <c r="BB191" s="106">
        <f t="shared" si="820"/>
        <v>0</v>
      </c>
      <c r="BC191" s="106">
        <f t="shared" si="820"/>
        <v>0</v>
      </c>
      <c r="BD191" s="106">
        <f t="shared" si="820"/>
        <v>0</v>
      </c>
      <c r="BE191" s="106">
        <f t="shared" si="820"/>
        <v>0.08428</v>
      </c>
      <c r="BF191" s="106">
        <f t="shared" si="820"/>
        <v>0.073836</v>
      </c>
      <c r="BG191" s="106">
        <f t="shared" si="820"/>
        <v>0</v>
      </c>
      <c r="BH191" s="106">
        <f t="shared" si="820"/>
        <v>0</v>
      </c>
      <c r="BI191" s="106">
        <f t="shared" si="820"/>
        <v>0</v>
      </c>
      <c r="BJ191" s="106">
        <f t="shared" si="820"/>
        <v>0</v>
      </c>
      <c r="BK191" s="106">
        <f t="shared" si="820"/>
        <v>0</v>
      </c>
      <c r="BL191" s="106">
        <f t="shared" si="820"/>
        <v>0.0056</v>
      </c>
      <c r="BM191" s="106">
        <f t="shared" si="820"/>
        <v>0</v>
      </c>
      <c r="BN191" s="106">
        <f t="shared" si="820"/>
        <v>0</v>
      </c>
      <c r="BO191" s="106">
        <f t="shared" si="820"/>
        <v>0</v>
      </c>
      <c r="BP191" s="106">
        <f t="shared" si="820"/>
        <v>0</v>
      </c>
      <c r="BQ191" s="106">
        <f t="shared" si="820"/>
        <v>0</v>
      </c>
      <c r="BR191" s="106">
        <f t="shared" si="820"/>
        <v>0.112</v>
      </c>
      <c r="BS191" s="106">
        <f t="shared" si="820"/>
        <v>0.1355256</v>
      </c>
      <c r="BT191" s="106">
        <f t="shared" si="820"/>
        <v>0</v>
      </c>
      <c r="BU191" s="106">
        <f t="shared" si="820"/>
        <v>0</v>
      </c>
      <c r="BV191" s="106">
        <f t="shared" si="820"/>
        <v>0.010332</v>
      </c>
      <c r="BW191" s="106">
        <f t="shared" si="820"/>
        <v>0</v>
      </c>
      <c r="BX191" s="106">
        <f t="shared" si="820"/>
        <v>0.01302</v>
      </c>
      <c r="BY191" s="106">
        <f t="shared" si="820"/>
        <v>0</v>
      </c>
      <c r="BZ191" s="106">
        <f t="shared" si="820"/>
        <v>0.00135519999265671</v>
      </c>
      <c r="CA191" s="106">
        <f t="shared" si="820"/>
        <v>0</v>
      </c>
      <c r="CB191" s="106">
        <f t="shared" si="820"/>
        <v>0</v>
      </c>
      <c r="CC191" s="106">
        <f t="shared" si="820"/>
        <v>0</v>
      </c>
      <c r="CD191" s="106">
        <f t="shared" si="820"/>
        <v>0</v>
      </c>
      <c r="CE191" s="106">
        <f t="shared" si="820"/>
        <v>0.00646842</v>
      </c>
    </row>
    <row r="192" spans="3:83">
      <c r="C192" t="s">
        <v>992</v>
      </c>
      <c r="D192" t="s">
        <v>1503</v>
      </c>
      <c r="E192" t="s">
        <v>234</v>
      </c>
      <c r="F192" s="102">
        <f>3.5*0.8</f>
        <v>2.8</v>
      </c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S192" s="17" t="str">
        <f>E192</f>
        <v>INDLPG</v>
      </c>
      <c r="AU192" s="106">
        <f t="shared" ref="AU192:CE192" si="821">G$197*IF(G192&lt;&gt;"",G192,$F$192)</f>
        <v>0.051632</v>
      </c>
      <c r="AV192" s="88">
        <f t="shared" si="821"/>
        <v>0.0139888</v>
      </c>
      <c r="AW192" s="106">
        <f t="shared" si="821"/>
        <v>0.13552</v>
      </c>
      <c r="AX192" s="106">
        <f t="shared" si="821"/>
        <v>0</v>
      </c>
      <c r="AY192" s="106">
        <f t="shared" si="821"/>
        <v>0.007266</v>
      </c>
      <c r="AZ192" s="106">
        <f t="shared" si="821"/>
        <v>0</v>
      </c>
      <c r="BA192" s="106">
        <f t="shared" si="821"/>
        <v>0.0362712</v>
      </c>
      <c r="BB192" s="106">
        <f t="shared" si="821"/>
        <v>0</v>
      </c>
      <c r="BC192" s="106">
        <f t="shared" si="821"/>
        <v>0</v>
      </c>
      <c r="BD192" s="106">
        <f t="shared" si="821"/>
        <v>0</v>
      </c>
      <c r="BE192" s="106">
        <f t="shared" si="821"/>
        <v>0.08428</v>
      </c>
      <c r="BF192" s="106">
        <f t="shared" si="821"/>
        <v>0.073836</v>
      </c>
      <c r="BG192" s="106">
        <f t="shared" si="821"/>
        <v>0</v>
      </c>
      <c r="BH192" s="106">
        <f t="shared" si="821"/>
        <v>0</v>
      </c>
      <c r="BI192" s="106">
        <f t="shared" si="821"/>
        <v>0</v>
      </c>
      <c r="BJ192" s="106">
        <f t="shared" si="821"/>
        <v>0</v>
      </c>
      <c r="BK192" s="106">
        <f t="shared" si="821"/>
        <v>0</v>
      </c>
      <c r="BL192" s="106">
        <f t="shared" si="821"/>
        <v>0.0056</v>
      </c>
      <c r="BM192" s="106">
        <f t="shared" si="821"/>
        <v>0</v>
      </c>
      <c r="BN192" s="106">
        <f t="shared" si="821"/>
        <v>0</v>
      </c>
      <c r="BO192" s="106">
        <f t="shared" si="821"/>
        <v>0</v>
      </c>
      <c r="BP192" s="106">
        <f t="shared" si="821"/>
        <v>0</v>
      </c>
      <c r="BQ192" s="106">
        <f t="shared" si="821"/>
        <v>0</v>
      </c>
      <c r="BR192" s="106">
        <f t="shared" si="821"/>
        <v>0.112</v>
      </c>
      <c r="BS192" s="106">
        <f t="shared" si="821"/>
        <v>0.150584</v>
      </c>
      <c r="BT192" s="106">
        <f t="shared" si="821"/>
        <v>0</v>
      </c>
      <c r="BU192" s="106">
        <f t="shared" si="821"/>
        <v>0</v>
      </c>
      <c r="BV192" s="106">
        <f t="shared" si="821"/>
        <v>0.010332</v>
      </c>
      <c r="BW192" s="106">
        <f t="shared" si="821"/>
        <v>0</v>
      </c>
      <c r="BX192" s="106">
        <f t="shared" si="821"/>
        <v>0.01302</v>
      </c>
      <c r="BY192" s="106">
        <f t="shared" si="821"/>
        <v>0</v>
      </c>
      <c r="BZ192" s="106">
        <f t="shared" si="821"/>
        <v>0.00135519999265671</v>
      </c>
      <c r="CA192" s="106">
        <f t="shared" si="821"/>
        <v>0</v>
      </c>
      <c r="CB192" s="106">
        <f t="shared" si="821"/>
        <v>0</v>
      </c>
      <c r="CC192" s="106">
        <f t="shared" si="821"/>
        <v>0</v>
      </c>
      <c r="CD192" s="106">
        <f t="shared" si="821"/>
        <v>0</v>
      </c>
      <c r="CE192" s="106">
        <f t="shared" si="821"/>
        <v>0.00646842</v>
      </c>
    </row>
    <row r="193" spans="3:83">
      <c r="C193" t="s">
        <v>992</v>
      </c>
      <c r="D193" t="s">
        <v>1503</v>
      </c>
      <c r="E193" t="s">
        <v>1332</v>
      </c>
      <c r="F193" s="102">
        <f>1.04*0.8</f>
        <v>0.832</v>
      </c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S193" s="17" t="str">
        <f>E193</f>
        <v>MCUSCU</v>
      </c>
      <c r="AU193" s="106">
        <f t="shared" ref="AU193:CE193" si="822">G$197*IF(G193&lt;&gt;"",G193,$F$193)</f>
        <v>0.01534208</v>
      </c>
      <c r="AV193" s="106">
        <f t="shared" si="822"/>
        <v>0.004156672</v>
      </c>
      <c r="AW193" s="106">
        <f t="shared" si="822"/>
        <v>0.0402688</v>
      </c>
      <c r="AX193" s="106">
        <f t="shared" si="822"/>
        <v>0</v>
      </c>
      <c r="AY193" s="106">
        <f t="shared" si="822"/>
        <v>0.00215904</v>
      </c>
      <c r="AZ193" s="106">
        <f t="shared" si="822"/>
        <v>0</v>
      </c>
      <c r="BA193" s="106">
        <f t="shared" si="822"/>
        <v>0.010777728</v>
      </c>
      <c r="BB193" s="106">
        <f t="shared" si="822"/>
        <v>0</v>
      </c>
      <c r="BC193" s="106">
        <f t="shared" si="822"/>
        <v>0</v>
      </c>
      <c r="BD193" s="106">
        <f t="shared" si="822"/>
        <v>0</v>
      </c>
      <c r="BE193" s="106">
        <f t="shared" si="822"/>
        <v>0.0250432</v>
      </c>
      <c r="BF193" s="106">
        <f t="shared" si="822"/>
        <v>0.02193984</v>
      </c>
      <c r="BG193" s="106">
        <f t="shared" si="822"/>
        <v>0</v>
      </c>
      <c r="BH193" s="106">
        <f t="shared" si="822"/>
        <v>0</v>
      </c>
      <c r="BI193" s="106">
        <f t="shared" si="822"/>
        <v>0</v>
      </c>
      <c r="BJ193" s="106">
        <f t="shared" si="822"/>
        <v>0</v>
      </c>
      <c r="BK193" s="106">
        <f t="shared" si="822"/>
        <v>0</v>
      </c>
      <c r="BL193" s="106">
        <f t="shared" si="822"/>
        <v>0.001664</v>
      </c>
      <c r="BM193" s="106">
        <f t="shared" si="822"/>
        <v>0</v>
      </c>
      <c r="BN193" s="106">
        <f t="shared" si="822"/>
        <v>0</v>
      </c>
      <c r="BO193" s="106">
        <f t="shared" si="822"/>
        <v>0</v>
      </c>
      <c r="BP193" s="106">
        <f t="shared" si="822"/>
        <v>0</v>
      </c>
      <c r="BQ193" s="106">
        <f t="shared" si="822"/>
        <v>0</v>
      </c>
      <c r="BR193" s="106">
        <f t="shared" si="822"/>
        <v>0.03328</v>
      </c>
      <c r="BS193" s="106">
        <f t="shared" si="822"/>
        <v>0.04474496</v>
      </c>
      <c r="BT193" s="106">
        <f t="shared" si="822"/>
        <v>0</v>
      </c>
      <c r="BU193" s="106">
        <f t="shared" si="822"/>
        <v>0</v>
      </c>
      <c r="BV193" s="106">
        <f t="shared" si="822"/>
        <v>0.00307008</v>
      </c>
      <c r="BW193" s="106">
        <f t="shared" si="822"/>
        <v>0</v>
      </c>
      <c r="BX193" s="106">
        <f t="shared" si="822"/>
        <v>0.0038688</v>
      </c>
      <c r="BY193" s="106">
        <f t="shared" si="822"/>
        <v>0</v>
      </c>
      <c r="BZ193" s="106">
        <f t="shared" si="822"/>
        <v>0.000402687997817994</v>
      </c>
      <c r="CA193" s="106">
        <f t="shared" si="822"/>
        <v>0</v>
      </c>
      <c r="CB193" s="106">
        <f t="shared" si="822"/>
        <v>0</v>
      </c>
      <c r="CC193" s="106">
        <f t="shared" si="822"/>
        <v>0</v>
      </c>
      <c r="CD193" s="106">
        <f t="shared" si="822"/>
        <v>0</v>
      </c>
      <c r="CE193" s="106">
        <f t="shared" si="822"/>
        <v>0.0019220448</v>
      </c>
    </row>
    <row r="194" ht="14.25" spans="3:83">
      <c r="C194" t="s">
        <v>992</v>
      </c>
      <c r="D194" t="s">
        <v>1393</v>
      </c>
      <c r="E194" t="s">
        <v>1504</v>
      </c>
      <c r="F194" s="99">
        <v>30</v>
      </c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T194" s="107" t="s">
        <v>1440</v>
      </c>
      <c r="AU194" s="6" t="str">
        <f>G$4</f>
        <v>AT</v>
      </c>
      <c r="AV194" s="6" t="str">
        <f t="shared" ref="AV194" si="823">H$4</f>
        <v>BE</v>
      </c>
      <c r="AW194" s="6" t="str">
        <f t="shared" ref="AW194" si="824">I$4</f>
        <v>BG</v>
      </c>
      <c r="AX194" s="6" t="str">
        <f t="shared" ref="AX194" si="825">J$4</f>
        <v>CH</v>
      </c>
      <c r="AY194" s="6" t="str">
        <f t="shared" ref="AY194" si="826">K$4</f>
        <v>CY</v>
      </c>
      <c r="AZ194" s="6" t="str">
        <f t="shared" ref="AZ194" si="827">L$4</f>
        <v>CZ</v>
      </c>
      <c r="BA194" s="6" t="str">
        <f t="shared" ref="BA194" si="828">M$4</f>
        <v>DE</v>
      </c>
      <c r="BB194" s="6" t="str">
        <f t="shared" ref="BB194" si="829">N$4</f>
        <v>DK</v>
      </c>
      <c r="BC194" s="6" t="str">
        <f t="shared" ref="BC194" si="830">O$4</f>
        <v>EE</v>
      </c>
      <c r="BD194" s="6" t="str">
        <f t="shared" ref="BD194" si="831">P$4</f>
        <v>EL</v>
      </c>
      <c r="BE194" s="6" t="str">
        <f t="shared" ref="BE194" si="832">Q$4</f>
        <v>ES</v>
      </c>
      <c r="BF194" s="6" t="str">
        <f t="shared" ref="BF194" si="833">R$4</f>
        <v>FI</v>
      </c>
      <c r="BG194" s="6" t="str">
        <f t="shared" ref="BG194" si="834">S$4</f>
        <v>FR</v>
      </c>
      <c r="BH194" s="6" t="str">
        <f t="shared" ref="BH194" si="835">T$4</f>
        <v>HR</v>
      </c>
      <c r="BI194" s="6" t="str">
        <f t="shared" ref="BI194" si="836">U$4</f>
        <v>HU</v>
      </c>
      <c r="BJ194" s="6" t="str">
        <f t="shared" ref="BJ194" si="837">V$4</f>
        <v>IE</v>
      </c>
      <c r="BK194" s="6" t="str">
        <f t="shared" ref="BK194" si="838">W$4</f>
        <v>IS</v>
      </c>
      <c r="BL194" s="6" t="str">
        <f t="shared" ref="BL194" si="839">X$4</f>
        <v>IT</v>
      </c>
      <c r="BM194" s="6" t="str">
        <f t="shared" ref="BM194" si="840">Y$4</f>
        <v>LT</v>
      </c>
      <c r="BN194" s="6" t="str">
        <f t="shared" ref="BN194" si="841">Z$4</f>
        <v>LU</v>
      </c>
      <c r="BO194" s="6" t="str">
        <f t="shared" ref="BO194" si="842">AA$4</f>
        <v>LV</v>
      </c>
      <c r="BP194" s="6" t="str">
        <f t="shared" ref="BP194" si="843">AB$4</f>
        <v>MT</v>
      </c>
      <c r="BQ194" s="6" t="str">
        <f t="shared" ref="BQ194" si="844">AC$4</f>
        <v>NL</v>
      </c>
      <c r="BR194" s="6" t="str">
        <f t="shared" ref="BR194" si="845">AD$4</f>
        <v>NO</v>
      </c>
      <c r="BS194" s="6" t="str">
        <f t="shared" ref="BS194" si="846">AE$4</f>
        <v>PL</v>
      </c>
      <c r="BT194" s="6" t="str">
        <f t="shared" ref="BT194" si="847">AF$4</f>
        <v>PT</v>
      </c>
      <c r="BU194" s="6" t="str">
        <f t="shared" ref="BU194" si="848">AG$4</f>
        <v>RO</v>
      </c>
      <c r="BV194" s="6" t="str">
        <f t="shared" ref="BV194" si="849">AH$4</f>
        <v>SE</v>
      </c>
      <c r="BW194" s="6" t="str">
        <f t="shared" ref="BW194" si="850">AI$4</f>
        <v>SI</v>
      </c>
      <c r="BX194" s="6" t="str">
        <f t="shared" ref="BX194" si="851">AJ$4</f>
        <v>SK</v>
      </c>
      <c r="BY194" s="6" t="str">
        <f t="shared" ref="BY194" si="852">AK$4</f>
        <v>UK</v>
      </c>
      <c r="BZ194" s="6" t="str">
        <f t="shared" ref="BZ194" si="853">AL$4</f>
        <v>AL</v>
      </c>
      <c r="CA194" s="6" t="str">
        <f t="shared" ref="CA194" si="854">AM$4</f>
        <v>BA</v>
      </c>
      <c r="CB194" s="6" t="str">
        <f t="shared" ref="CB194" si="855">AN$4</f>
        <v>KS</v>
      </c>
      <c r="CC194" s="6" t="str">
        <f t="shared" ref="CC194" si="856">AO$4</f>
        <v>ME</v>
      </c>
      <c r="CD194" s="6" t="str">
        <f t="shared" ref="CD194" si="857">AP$4</f>
        <v>MK</v>
      </c>
      <c r="CE194" s="6" t="str">
        <f t="shared" ref="CE194" si="858">AQ$4</f>
        <v>RS</v>
      </c>
    </row>
    <row r="195" spans="3:83">
      <c r="C195" t="s">
        <v>992</v>
      </c>
      <c r="D195" t="s">
        <v>1505</v>
      </c>
      <c r="E195" t="s">
        <v>1302</v>
      </c>
      <c r="F195" s="4">
        <v>1</v>
      </c>
      <c r="AL195"/>
      <c r="AQ195" s="4"/>
      <c r="AT195" s="17" t="str">
        <f>E195</f>
        <v>ICU</v>
      </c>
      <c r="AU195" s="106">
        <f t="shared" ref="AU195:CE195" si="859">G$197*IF(G195&lt;&gt;"",G195,$F$195)</f>
        <v>0.01844</v>
      </c>
      <c r="AV195" s="106">
        <f t="shared" si="859"/>
        <v>0.004996</v>
      </c>
      <c r="AW195" s="106">
        <f t="shared" si="859"/>
        <v>0.0484</v>
      </c>
      <c r="AX195" s="106">
        <f t="shared" si="859"/>
        <v>0</v>
      </c>
      <c r="AY195" s="106">
        <f t="shared" si="859"/>
        <v>0.002595</v>
      </c>
      <c r="AZ195" s="106">
        <f t="shared" si="859"/>
        <v>0</v>
      </c>
      <c r="BA195" s="106">
        <f t="shared" si="859"/>
        <v>0.012954</v>
      </c>
      <c r="BB195" s="106">
        <f t="shared" si="859"/>
        <v>0</v>
      </c>
      <c r="BC195" s="106">
        <f t="shared" si="859"/>
        <v>0</v>
      </c>
      <c r="BD195" s="106">
        <f t="shared" si="859"/>
        <v>0</v>
      </c>
      <c r="BE195" s="106">
        <f t="shared" si="859"/>
        <v>0.0301</v>
      </c>
      <c r="BF195" s="106">
        <f t="shared" si="859"/>
        <v>0.02637</v>
      </c>
      <c r="BG195" s="106">
        <f t="shared" si="859"/>
        <v>0</v>
      </c>
      <c r="BH195" s="106">
        <f t="shared" si="859"/>
        <v>0</v>
      </c>
      <c r="BI195" s="106">
        <f t="shared" si="859"/>
        <v>0</v>
      </c>
      <c r="BJ195" s="106">
        <f t="shared" si="859"/>
        <v>0</v>
      </c>
      <c r="BK195" s="106">
        <f t="shared" si="859"/>
        <v>0</v>
      </c>
      <c r="BL195" s="106">
        <f t="shared" si="859"/>
        <v>0.002</v>
      </c>
      <c r="BM195" s="106">
        <f t="shared" si="859"/>
        <v>0</v>
      </c>
      <c r="BN195" s="106">
        <f t="shared" si="859"/>
        <v>0</v>
      </c>
      <c r="BO195" s="106">
        <f t="shared" si="859"/>
        <v>0</v>
      </c>
      <c r="BP195" s="106">
        <f t="shared" si="859"/>
        <v>0</v>
      </c>
      <c r="BQ195" s="106">
        <f t="shared" si="859"/>
        <v>0</v>
      </c>
      <c r="BR195" s="106">
        <f t="shared" si="859"/>
        <v>0.04</v>
      </c>
      <c r="BS195" s="106">
        <f t="shared" si="859"/>
        <v>0.05378</v>
      </c>
      <c r="BT195" s="106">
        <f t="shared" si="859"/>
        <v>0</v>
      </c>
      <c r="BU195" s="106">
        <f t="shared" si="859"/>
        <v>0</v>
      </c>
      <c r="BV195" s="106">
        <f t="shared" si="859"/>
        <v>0.00369</v>
      </c>
      <c r="BW195" s="106">
        <f t="shared" si="859"/>
        <v>0</v>
      </c>
      <c r="BX195" s="106">
        <f t="shared" si="859"/>
        <v>0.00465</v>
      </c>
      <c r="BY195" s="106">
        <f t="shared" si="859"/>
        <v>0</v>
      </c>
      <c r="BZ195" s="106">
        <f t="shared" si="859"/>
        <v>0.000483999997377396</v>
      </c>
      <c r="CA195" s="106">
        <f t="shared" si="859"/>
        <v>0</v>
      </c>
      <c r="CB195" s="106">
        <f t="shared" si="859"/>
        <v>0</v>
      </c>
      <c r="CC195" s="106">
        <f t="shared" si="859"/>
        <v>0</v>
      </c>
      <c r="CD195" s="106">
        <f t="shared" si="859"/>
        <v>0</v>
      </c>
      <c r="CE195" s="106">
        <f t="shared" si="859"/>
        <v>0.00231015</v>
      </c>
    </row>
    <row r="196" spans="3:83">
      <c r="C196" t="s">
        <v>992</v>
      </c>
      <c r="D196" t="s">
        <v>1505</v>
      </c>
      <c r="E196" t="s">
        <v>1330</v>
      </c>
      <c r="F196" s="103">
        <v>0.04</v>
      </c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T196" s="17" t="str">
        <f>E196</f>
        <v>MCUSCR</v>
      </c>
      <c r="AU196" s="106">
        <f t="shared" ref="AU196:CE196" si="860">G$197*IF(G196&lt;&gt;"",G196,$F$196)</f>
        <v>0.0007376</v>
      </c>
      <c r="AV196" s="106">
        <f t="shared" si="860"/>
        <v>0.00019984</v>
      </c>
      <c r="AW196" s="106">
        <f t="shared" si="860"/>
        <v>0.001936</v>
      </c>
      <c r="AX196" s="106">
        <f t="shared" si="860"/>
        <v>0</v>
      </c>
      <c r="AY196" s="106">
        <f t="shared" si="860"/>
        <v>0.0001038</v>
      </c>
      <c r="AZ196" s="106">
        <f t="shared" si="860"/>
        <v>0</v>
      </c>
      <c r="BA196" s="106">
        <f t="shared" si="860"/>
        <v>0.00051816</v>
      </c>
      <c r="BB196" s="106">
        <f t="shared" si="860"/>
        <v>0</v>
      </c>
      <c r="BC196" s="106">
        <f t="shared" si="860"/>
        <v>0</v>
      </c>
      <c r="BD196" s="106">
        <f t="shared" si="860"/>
        <v>0</v>
      </c>
      <c r="BE196" s="106">
        <f t="shared" si="860"/>
        <v>0.001204</v>
      </c>
      <c r="BF196" s="106">
        <f t="shared" si="860"/>
        <v>0.0010548</v>
      </c>
      <c r="BG196" s="106">
        <f t="shared" si="860"/>
        <v>0</v>
      </c>
      <c r="BH196" s="106">
        <f t="shared" si="860"/>
        <v>0</v>
      </c>
      <c r="BI196" s="106">
        <f t="shared" si="860"/>
        <v>0</v>
      </c>
      <c r="BJ196" s="106">
        <f t="shared" si="860"/>
        <v>0</v>
      </c>
      <c r="BK196" s="106">
        <f t="shared" si="860"/>
        <v>0</v>
      </c>
      <c r="BL196" s="106">
        <f t="shared" si="860"/>
        <v>8e-5</v>
      </c>
      <c r="BM196" s="106">
        <f t="shared" si="860"/>
        <v>0</v>
      </c>
      <c r="BN196" s="106">
        <f t="shared" si="860"/>
        <v>0</v>
      </c>
      <c r="BO196" s="106">
        <f t="shared" si="860"/>
        <v>0</v>
      </c>
      <c r="BP196" s="106">
        <f t="shared" si="860"/>
        <v>0</v>
      </c>
      <c r="BQ196" s="106">
        <f t="shared" si="860"/>
        <v>0</v>
      </c>
      <c r="BR196" s="106">
        <f t="shared" si="860"/>
        <v>0.0016</v>
      </c>
      <c r="BS196" s="106">
        <f t="shared" si="860"/>
        <v>0.0021512</v>
      </c>
      <c r="BT196" s="106">
        <f t="shared" si="860"/>
        <v>0</v>
      </c>
      <c r="BU196" s="106">
        <f t="shared" si="860"/>
        <v>0</v>
      </c>
      <c r="BV196" s="106">
        <f t="shared" si="860"/>
        <v>0.0001476</v>
      </c>
      <c r="BW196" s="106">
        <f t="shared" si="860"/>
        <v>0</v>
      </c>
      <c r="BX196" s="106">
        <f t="shared" si="860"/>
        <v>0.000186</v>
      </c>
      <c r="BY196" s="106">
        <f t="shared" si="860"/>
        <v>0</v>
      </c>
      <c r="BZ196" s="106">
        <f t="shared" si="860"/>
        <v>1.93599998950958e-5</v>
      </c>
      <c r="CA196" s="106">
        <f t="shared" si="860"/>
        <v>0</v>
      </c>
      <c r="CB196" s="106">
        <f t="shared" si="860"/>
        <v>0</v>
      </c>
      <c r="CC196" s="106">
        <f t="shared" si="860"/>
        <v>0</v>
      </c>
      <c r="CD196" s="106">
        <f t="shared" si="860"/>
        <v>0</v>
      </c>
      <c r="CE196" s="106">
        <f t="shared" si="860"/>
        <v>9.2406e-5</v>
      </c>
    </row>
    <row r="197" spans="3:43">
      <c r="C197" s="12" t="s">
        <v>992</v>
      </c>
      <c r="D197" s="12" t="s">
        <v>1387</v>
      </c>
      <c r="E197" s="12" t="s">
        <v>1504</v>
      </c>
      <c r="F197" s="12"/>
      <c r="G197" s="85">
        <f t="shared" ref="G197:AQ197" si="861">G114</f>
        <v>0.01844</v>
      </c>
      <c r="H197" s="108">
        <f t="shared" si="861"/>
        <v>0.004996</v>
      </c>
      <c r="I197" s="78">
        <f t="shared" si="861"/>
        <v>0.0484</v>
      </c>
      <c r="J197" s="78">
        <f t="shared" si="861"/>
        <v>0</v>
      </c>
      <c r="K197" s="78">
        <f t="shared" si="861"/>
        <v>0.002595</v>
      </c>
      <c r="L197" s="78">
        <f t="shared" si="861"/>
        <v>0</v>
      </c>
      <c r="M197" s="78">
        <f t="shared" si="861"/>
        <v>0.012954</v>
      </c>
      <c r="N197" s="78">
        <f t="shared" si="861"/>
        <v>0</v>
      </c>
      <c r="O197" s="78">
        <f t="shared" si="861"/>
        <v>0</v>
      </c>
      <c r="P197" s="78">
        <f t="shared" si="861"/>
        <v>0</v>
      </c>
      <c r="Q197" s="78">
        <f t="shared" si="861"/>
        <v>0.0301</v>
      </c>
      <c r="R197" s="78">
        <f t="shared" si="861"/>
        <v>0.02637</v>
      </c>
      <c r="S197" s="78">
        <f t="shared" si="861"/>
        <v>0</v>
      </c>
      <c r="T197" s="78">
        <f t="shared" si="861"/>
        <v>0</v>
      </c>
      <c r="U197" s="78">
        <f t="shared" si="861"/>
        <v>0</v>
      </c>
      <c r="V197" s="78">
        <f t="shared" si="861"/>
        <v>0</v>
      </c>
      <c r="W197" s="78">
        <f t="shared" si="861"/>
        <v>0</v>
      </c>
      <c r="X197" s="78">
        <f t="shared" si="861"/>
        <v>0.002</v>
      </c>
      <c r="Y197" s="78">
        <f t="shared" si="861"/>
        <v>0</v>
      </c>
      <c r="Z197" s="78">
        <f t="shared" si="861"/>
        <v>0</v>
      </c>
      <c r="AA197" s="78">
        <f t="shared" si="861"/>
        <v>0</v>
      </c>
      <c r="AB197" s="78">
        <f t="shared" si="861"/>
        <v>0</v>
      </c>
      <c r="AC197" s="78">
        <f t="shared" si="861"/>
        <v>0</v>
      </c>
      <c r="AD197" s="78">
        <f t="shared" si="861"/>
        <v>0.04</v>
      </c>
      <c r="AE197" s="78">
        <f t="shared" si="861"/>
        <v>0.05378</v>
      </c>
      <c r="AF197" s="78">
        <f t="shared" si="861"/>
        <v>0</v>
      </c>
      <c r="AG197" s="78">
        <f t="shared" si="861"/>
        <v>0</v>
      </c>
      <c r="AH197" s="78">
        <f t="shared" si="861"/>
        <v>0.00369</v>
      </c>
      <c r="AI197" s="78">
        <f t="shared" si="861"/>
        <v>0</v>
      </c>
      <c r="AJ197" s="78">
        <f t="shared" si="861"/>
        <v>0.00465</v>
      </c>
      <c r="AK197" s="78">
        <f t="shared" si="861"/>
        <v>0</v>
      </c>
      <c r="AL197" s="78">
        <f t="shared" si="861"/>
        <v>0.000483999997377396</v>
      </c>
      <c r="AM197" s="78">
        <f t="shared" si="861"/>
        <v>0</v>
      </c>
      <c r="AN197" s="78">
        <f t="shared" si="861"/>
        <v>0</v>
      </c>
      <c r="AO197" s="78">
        <f t="shared" si="861"/>
        <v>0</v>
      </c>
      <c r="AP197" s="78">
        <f t="shared" si="861"/>
        <v>0</v>
      </c>
      <c r="AQ197" s="78">
        <f t="shared" si="861"/>
        <v>0.00231015</v>
      </c>
    </row>
    <row r="198" spans="3:43">
      <c r="C198" s="54" t="s">
        <v>1506</v>
      </c>
      <c r="D198" s="12"/>
      <c r="E198" s="12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2"/>
      <c r="AM198" s="13"/>
      <c r="AN198" s="13"/>
      <c r="AO198" s="13"/>
      <c r="AP198" s="13"/>
      <c r="AQ198" s="13"/>
    </row>
    <row r="199" ht="16.5" spans="3:43">
      <c r="C199" s="7" t="s">
        <v>1681</v>
      </c>
      <c r="D199" s="7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</row>
    <row r="200" ht="16.5" spans="3:83">
      <c r="C200" s="100" t="s">
        <v>1682</v>
      </c>
      <c r="D200" s="100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S200" s="55" t="s">
        <v>1494</v>
      </c>
      <c r="AU200" s="6" t="str">
        <f>G$4</f>
        <v>AT</v>
      </c>
      <c r="AV200" s="6" t="str">
        <f t="shared" ref="AV200" si="862">H$4</f>
        <v>BE</v>
      </c>
      <c r="AW200" s="6" t="str">
        <f t="shared" ref="AW200" si="863">I$4</f>
        <v>BG</v>
      </c>
      <c r="AX200" s="6" t="str">
        <f t="shared" ref="AX200" si="864">J$4</f>
        <v>CH</v>
      </c>
      <c r="AY200" s="6" t="str">
        <f t="shared" ref="AY200" si="865">K$4</f>
        <v>CY</v>
      </c>
      <c r="AZ200" s="6" t="str">
        <f t="shared" ref="AZ200" si="866">L$4</f>
        <v>CZ</v>
      </c>
      <c r="BA200" s="6" t="str">
        <f t="shared" ref="BA200" si="867">M$4</f>
        <v>DE</v>
      </c>
      <c r="BB200" s="6" t="str">
        <f t="shared" ref="BB200" si="868">N$4</f>
        <v>DK</v>
      </c>
      <c r="BC200" s="6" t="str">
        <f t="shared" ref="BC200" si="869">O$4</f>
        <v>EE</v>
      </c>
      <c r="BD200" s="6" t="str">
        <f t="shared" ref="BD200" si="870">P$4</f>
        <v>EL</v>
      </c>
      <c r="BE200" s="6" t="str">
        <f t="shared" ref="BE200" si="871">Q$4</f>
        <v>ES</v>
      </c>
      <c r="BF200" s="6" t="str">
        <f t="shared" ref="BF200" si="872">R$4</f>
        <v>FI</v>
      </c>
      <c r="BG200" s="6" t="str">
        <f t="shared" ref="BG200" si="873">S$4</f>
        <v>FR</v>
      </c>
      <c r="BH200" s="6" t="str">
        <f t="shared" ref="BH200" si="874">T$4</f>
        <v>HR</v>
      </c>
      <c r="BI200" s="6" t="str">
        <f t="shared" ref="BI200" si="875">U$4</f>
        <v>HU</v>
      </c>
      <c r="BJ200" s="6" t="str">
        <f t="shared" ref="BJ200" si="876">V$4</f>
        <v>IE</v>
      </c>
      <c r="BK200" s="6" t="str">
        <f t="shared" ref="BK200" si="877">W$4</f>
        <v>IS</v>
      </c>
      <c r="BL200" s="6" t="str">
        <f t="shared" ref="BL200" si="878">X$4</f>
        <v>IT</v>
      </c>
      <c r="BM200" s="6" t="str">
        <f t="shared" ref="BM200" si="879">Y$4</f>
        <v>LT</v>
      </c>
      <c r="BN200" s="6" t="str">
        <f t="shared" ref="BN200" si="880">Z$4</f>
        <v>LU</v>
      </c>
      <c r="BO200" s="6" t="str">
        <f t="shared" ref="BO200" si="881">AA$4</f>
        <v>LV</v>
      </c>
      <c r="BP200" s="6" t="str">
        <f t="shared" ref="BP200" si="882">AB$4</f>
        <v>MT</v>
      </c>
      <c r="BQ200" s="6" t="str">
        <f t="shared" ref="BQ200" si="883">AC$4</f>
        <v>NL</v>
      </c>
      <c r="BR200" s="6" t="str">
        <f t="shared" ref="BR200" si="884">AD$4</f>
        <v>NO</v>
      </c>
      <c r="BS200" s="6" t="str">
        <f t="shared" ref="BS200" si="885">AE$4</f>
        <v>PL</v>
      </c>
      <c r="BT200" s="6" t="str">
        <f t="shared" ref="BT200" si="886">AF$4</f>
        <v>PT</v>
      </c>
      <c r="BU200" s="6" t="str">
        <f t="shared" ref="BU200" si="887">AG$4</f>
        <v>RO</v>
      </c>
      <c r="BV200" s="6" t="str">
        <f t="shared" ref="BV200" si="888">AH$4</f>
        <v>SE</v>
      </c>
      <c r="BW200" s="6" t="str">
        <f t="shared" ref="BW200" si="889">AI$4</f>
        <v>SI</v>
      </c>
      <c r="BX200" s="6" t="str">
        <f t="shared" ref="BX200" si="890">AJ$4</f>
        <v>SK</v>
      </c>
      <c r="BY200" s="6" t="str">
        <f t="shared" ref="BY200" si="891">AK$4</f>
        <v>UK</v>
      </c>
      <c r="BZ200" s="6" t="str">
        <f t="shared" ref="BZ200" si="892">AL$4</f>
        <v>AL</v>
      </c>
      <c r="CA200" s="6" t="str">
        <f t="shared" ref="CA200" si="893">AM$4</f>
        <v>BA</v>
      </c>
      <c r="CB200" s="6" t="str">
        <f t="shared" ref="CB200" si="894">AN$4</f>
        <v>KS</v>
      </c>
      <c r="CC200" s="6" t="str">
        <f t="shared" ref="CC200" si="895">AO$4</f>
        <v>ME</v>
      </c>
      <c r="CD200" s="6" t="str">
        <f t="shared" ref="CD200" si="896">AP$4</f>
        <v>MK</v>
      </c>
      <c r="CE200" s="6" t="str">
        <f t="shared" ref="CE200" si="897">AQ$4</f>
        <v>RS</v>
      </c>
    </row>
    <row r="201" spans="3:83">
      <c r="C201" t="s">
        <v>1004</v>
      </c>
      <c r="D201" t="s">
        <v>1503</v>
      </c>
      <c r="E201" t="s">
        <v>1308</v>
      </c>
      <c r="F201" s="102">
        <f>1*0.8</f>
        <v>0.8</v>
      </c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2">
        <v>0</v>
      </c>
      <c r="R201" s="103">
        <f>F204+F201</f>
        <v>3.36</v>
      </c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>
        <v>0</v>
      </c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S201" t="str">
        <f>$AX$16</f>
        <v>INDHTH</v>
      </c>
      <c r="AU201" s="106">
        <f t="shared" ref="AU201:CE201" si="898">G$210*IF(G201&lt;&gt;"",G201,$F$201)</f>
        <v>0.012273664</v>
      </c>
      <c r="AV201" s="106">
        <f t="shared" si="898"/>
        <v>0.00219633815366937</v>
      </c>
      <c r="AW201" s="106">
        <f t="shared" si="898"/>
        <v>0.01610752</v>
      </c>
      <c r="AX201" s="106">
        <f t="shared" si="898"/>
        <v>0</v>
      </c>
      <c r="AY201" s="106">
        <f t="shared" si="898"/>
        <v>0</v>
      </c>
      <c r="AZ201" s="106">
        <f t="shared" si="898"/>
        <v>0</v>
      </c>
      <c r="BA201" s="106">
        <f t="shared" si="898"/>
        <v>0.0043602542534015</v>
      </c>
      <c r="BB201" s="106">
        <f t="shared" si="898"/>
        <v>0</v>
      </c>
      <c r="BC201" s="106">
        <f t="shared" si="898"/>
        <v>0</v>
      </c>
      <c r="BD201" s="106">
        <f t="shared" si="898"/>
        <v>0</v>
      </c>
      <c r="BE201" s="106">
        <f t="shared" si="898"/>
        <v>0</v>
      </c>
      <c r="BF201" s="106">
        <f t="shared" si="898"/>
        <v>0.0737178624</v>
      </c>
      <c r="BG201" s="106">
        <f t="shared" si="898"/>
        <v>0</v>
      </c>
      <c r="BH201" s="106">
        <f t="shared" si="898"/>
        <v>0</v>
      </c>
      <c r="BI201" s="106">
        <f t="shared" si="898"/>
        <v>0</v>
      </c>
      <c r="BJ201" s="106">
        <f t="shared" si="898"/>
        <v>0</v>
      </c>
      <c r="BK201" s="106">
        <f t="shared" si="898"/>
        <v>0</v>
      </c>
      <c r="BL201" s="106">
        <f t="shared" si="898"/>
        <v>0.00026624</v>
      </c>
      <c r="BM201" s="106">
        <f t="shared" si="898"/>
        <v>0</v>
      </c>
      <c r="BN201" s="106">
        <f t="shared" si="898"/>
        <v>0</v>
      </c>
      <c r="BO201" s="106">
        <f t="shared" si="898"/>
        <v>0</v>
      </c>
      <c r="BP201" s="106">
        <f t="shared" si="898"/>
        <v>0</v>
      </c>
      <c r="BQ201" s="106">
        <f t="shared" si="898"/>
        <v>0</v>
      </c>
      <c r="BR201" s="106">
        <f t="shared" si="898"/>
        <v>0</v>
      </c>
      <c r="BS201" s="106">
        <f t="shared" si="898"/>
        <v>0.035795968</v>
      </c>
      <c r="BT201" s="106">
        <f t="shared" si="898"/>
        <v>0</v>
      </c>
      <c r="BU201" s="106">
        <f t="shared" si="898"/>
        <v>0</v>
      </c>
      <c r="BV201" s="106">
        <f t="shared" si="898"/>
        <v>0.0022104576</v>
      </c>
      <c r="BW201" s="106">
        <f t="shared" si="898"/>
        <v>0</v>
      </c>
      <c r="BX201" s="106">
        <f t="shared" si="898"/>
        <v>0</v>
      </c>
      <c r="BY201" s="106">
        <f t="shared" si="898"/>
        <v>0</v>
      </c>
      <c r="BZ201" s="106">
        <f t="shared" si="898"/>
        <v>0</v>
      </c>
      <c r="CA201" s="106">
        <f t="shared" si="898"/>
        <v>0</v>
      </c>
      <c r="CB201" s="106">
        <f t="shared" si="898"/>
        <v>0</v>
      </c>
      <c r="CC201" s="106">
        <f t="shared" si="898"/>
        <v>0</v>
      </c>
      <c r="CD201" s="106">
        <f t="shared" si="898"/>
        <v>0</v>
      </c>
      <c r="CE201" s="106">
        <f t="shared" si="898"/>
        <v>0.00153763584</v>
      </c>
    </row>
    <row r="202" spans="3:83">
      <c r="C202" t="s">
        <v>1004</v>
      </c>
      <c r="D202" t="s">
        <v>1503</v>
      </c>
      <c r="E202" t="s">
        <v>232</v>
      </c>
      <c r="F202" s="102">
        <f>1.9*0.8</f>
        <v>1.52</v>
      </c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S202" s="17" t="str">
        <f t="shared" ref="AS202:AS207" si="899">E202</f>
        <v>INDCOK</v>
      </c>
      <c r="AU202" s="106">
        <f t="shared" ref="AU202:CE202" si="900">G$210*IF(G202&lt;&gt;"",G202,$F$202)</f>
        <v>0.0233199616</v>
      </c>
      <c r="AV202" s="106">
        <f t="shared" si="900"/>
        <v>0.00417304249197179</v>
      </c>
      <c r="AW202" s="106">
        <f t="shared" si="900"/>
        <v>0.030604288</v>
      </c>
      <c r="AX202" s="106">
        <f t="shared" si="900"/>
        <v>0</v>
      </c>
      <c r="AY202" s="106">
        <f t="shared" si="900"/>
        <v>0</v>
      </c>
      <c r="AZ202" s="106">
        <f t="shared" si="900"/>
        <v>0</v>
      </c>
      <c r="BA202" s="106">
        <f t="shared" si="900"/>
        <v>0.00828448308146284</v>
      </c>
      <c r="BB202" s="106">
        <f t="shared" si="900"/>
        <v>0</v>
      </c>
      <c r="BC202" s="106">
        <f t="shared" si="900"/>
        <v>0</v>
      </c>
      <c r="BD202" s="106">
        <f t="shared" si="900"/>
        <v>0</v>
      </c>
      <c r="BE202" s="106">
        <f t="shared" si="900"/>
        <v>0.0228393984</v>
      </c>
      <c r="BF202" s="106">
        <f t="shared" si="900"/>
        <v>0.0333485568</v>
      </c>
      <c r="BG202" s="106">
        <f t="shared" si="900"/>
        <v>0</v>
      </c>
      <c r="BH202" s="106">
        <f t="shared" si="900"/>
        <v>0</v>
      </c>
      <c r="BI202" s="106">
        <f t="shared" si="900"/>
        <v>0</v>
      </c>
      <c r="BJ202" s="106">
        <f t="shared" si="900"/>
        <v>0</v>
      </c>
      <c r="BK202" s="106">
        <f t="shared" si="900"/>
        <v>0</v>
      </c>
      <c r="BL202" s="106">
        <f t="shared" si="900"/>
        <v>0.000505856</v>
      </c>
      <c r="BM202" s="106">
        <f t="shared" si="900"/>
        <v>0</v>
      </c>
      <c r="BN202" s="106">
        <f t="shared" si="900"/>
        <v>0</v>
      </c>
      <c r="BO202" s="106">
        <f t="shared" si="900"/>
        <v>0</v>
      </c>
      <c r="BP202" s="106">
        <f t="shared" si="900"/>
        <v>0</v>
      </c>
      <c r="BQ202" s="106">
        <f t="shared" si="900"/>
        <v>0</v>
      </c>
      <c r="BR202" s="106">
        <f t="shared" si="900"/>
        <v>0</v>
      </c>
      <c r="BS202" s="106">
        <f t="shared" si="900"/>
        <v>0.0680123392</v>
      </c>
      <c r="BT202" s="106">
        <f t="shared" si="900"/>
        <v>0</v>
      </c>
      <c r="BU202" s="106">
        <f t="shared" si="900"/>
        <v>0</v>
      </c>
      <c r="BV202" s="106">
        <f t="shared" si="900"/>
        <v>0.00419986944</v>
      </c>
      <c r="BW202" s="106">
        <f t="shared" si="900"/>
        <v>0</v>
      </c>
      <c r="BX202" s="106">
        <f t="shared" si="900"/>
        <v>0</v>
      </c>
      <c r="BY202" s="106">
        <f t="shared" si="900"/>
        <v>0</v>
      </c>
      <c r="BZ202" s="106">
        <f t="shared" si="900"/>
        <v>0</v>
      </c>
      <c r="CA202" s="106">
        <f t="shared" si="900"/>
        <v>0</v>
      </c>
      <c r="CB202" s="106">
        <f t="shared" si="900"/>
        <v>0</v>
      </c>
      <c r="CC202" s="106">
        <f t="shared" si="900"/>
        <v>0</v>
      </c>
      <c r="CD202" s="106">
        <f t="shared" si="900"/>
        <v>0</v>
      </c>
      <c r="CE202" s="106">
        <f t="shared" si="900"/>
        <v>0.002921508096</v>
      </c>
    </row>
    <row r="203" spans="3:83">
      <c r="C203" t="s">
        <v>1004</v>
      </c>
      <c r="D203" t="s">
        <v>1503</v>
      </c>
      <c r="E203" t="s">
        <v>247</v>
      </c>
      <c r="F203" s="102">
        <f>10*0.8</f>
        <v>8</v>
      </c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S203" s="17" t="str">
        <f t="shared" si="899"/>
        <v>INDELC</v>
      </c>
      <c r="AU203" s="106">
        <f t="shared" ref="AU203:CE203" si="901">G$210*IF(G203&lt;&gt;"",G203,$F$203)</f>
        <v>0.12273664</v>
      </c>
      <c r="AV203" s="106">
        <f t="shared" si="901"/>
        <v>0.0219633815366937</v>
      </c>
      <c r="AW203" s="106">
        <f t="shared" si="901"/>
        <v>0.1610752</v>
      </c>
      <c r="AX203" s="106">
        <f t="shared" si="901"/>
        <v>0</v>
      </c>
      <c r="AY203" s="106">
        <f t="shared" si="901"/>
        <v>0</v>
      </c>
      <c r="AZ203" s="106">
        <f t="shared" si="901"/>
        <v>0</v>
      </c>
      <c r="BA203" s="106">
        <f t="shared" si="901"/>
        <v>0.043602542534015</v>
      </c>
      <c r="BB203" s="106">
        <f t="shared" si="901"/>
        <v>0</v>
      </c>
      <c r="BC203" s="106">
        <f t="shared" si="901"/>
        <v>0</v>
      </c>
      <c r="BD203" s="106">
        <f t="shared" si="901"/>
        <v>0</v>
      </c>
      <c r="BE203" s="106">
        <f t="shared" si="901"/>
        <v>0.12020736</v>
      </c>
      <c r="BF203" s="106">
        <f t="shared" si="901"/>
        <v>0.17551872</v>
      </c>
      <c r="BG203" s="106">
        <f t="shared" si="901"/>
        <v>0</v>
      </c>
      <c r="BH203" s="106">
        <f t="shared" si="901"/>
        <v>0</v>
      </c>
      <c r="BI203" s="106">
        <f t="shared" si="901"/>
        <v>0</v>
      </c>
      <c r="BJ203" s="106">
        <f t="shared" si="901"/>
        <v>0</v>
      </c>
      <c r="BK203" s="106">
        <f t="shared" si="901"/>
        <v>0</v>
      </c>
      <c r="BL203" s="106">
        <f t="shared" si="901"/>
        <v>0.0026624</v>
      </c>
      <c r="BM203" s="106">
        <f t="shared" si="901"/>
        <v>0</v>
      </c>
      <c r="BN203" s="106">
        <f t="shared" si="901"/>
        <v>0</v>
      </c>
      <c r="BO203" s="106">
        <f t="shared" si="901"/>
        <v>0</v>
      </c>
      <c r="BP203" s="106">
        <f t="shared" si="901"/>
        <v>0</v>
      </c>
      <c r="BQ203" s="106">
        <f t="shared" si="901"/>
        <v>0</v>
      </c>
      <c r="BR203" s="106">
        <f t="shared" si="901"/>
        <v>0</v>
      </c>
      <c r="BS203" s="106">
        <f t="shared" si="901"/>
        <v>0.35795968</v>
      </c>
      <c r="BT203" s="106">
        <f t="shared" si="901"/>
        <v>0</v>
      </c>
      <c r="BU203" s="106">
        <f t="shared" si="901"/>
        <v>0</v>
      </c>
      <c r="BV203" s="106">
        <f t="shared" si="901"/>
        <v>0.022104576</v>
      </c>
      <c r="BW203" s="106">
        <f t="shared" si="901"/>
        <v>0</v>
      </c>
      <c r="BX203" s="106">
        <f t="shared" si="901"/>
        <v>0</v>
      </c>
      <c r="BY203" s="106">
        <f t="shared" si="901"/>
        <v>0</v>
      </c>
      <c r="BZ203" s="106">
        <f t="shared" si="901"/>
        <v>0</v>
      </c>
      <c r="CA203" s="106">
        <f t="shared" si="901"/>
        <v>0</v>
      </c>
      <c r="CB203" s="106">
        <f t="shared" si="901"/>
        <v>0</v>
      </c>
      <c r="CC203" s="106">
        <f t="shared" si="901"/>
        <v>0</v>
      </c>
      <c r="CD203" s="106">
        <f t="shared" si="901"/>
        <v>0</v>
      </c>
      <c r="CE203" s="106">
        <f t="shared" si="901"/>
        <v>0.0153763584</v>
      </c>
    </row>
    <row r="204" spans="3:83">
      <c r="C204" t="s">
        <v>1004</v>
      </c>
      <c r="D204" t="s">
        <v>1503</v>
      </c>
      <c r="E204" t="s">
        <v>239</v>
      </c>
      <c r="F204" s="102">
        <f>3.2*0.8</f>
        <v>2.56</v>
      </c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2">
        <f>F204+F201</f>
        <v>3.36</v>
      </c>
      <c r="R204" s="103">
        <v>0</v>
      </c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S204" s="17" t="str">
        <f t="shared" si="899"/>
        <v>INDGAS</v>
      </c>
      <c r="AU204" s="106">
        <f t="shared" ref="AU204:CE204" si="902">G$210*IF(G204&lt;&gt;"",G204,$F$204)</f>
        <v>0.0392757248</v>
      </c>
      <c r="AV204" s="106">
        <f t="shared" si="902"/>
        <v>0.00702828209174197</v>
      </c>
      <c r="AW204" s="106">
        <f t="shared" si="902"/>
        <v>0.051544064</v>
      </c>
      <c r="AX204" s="106">
        <f t="shared" si="902"/>
        <v>0</v>
      </c>
      <c r="AY204" s="106">
        <f t="shared" si="902"/>
        <v>0</v>
      </c>
      <c r="AZ204" s="106">
        <f t="shared" si="902"/>
        <v>0</v>
      </c>
      <c r="BA204" s="106">
        <f t="shared" si="902"/>
        <v>0.0139528136108848</v>
      </c>
      <c r="BB204" s="106">
        <f t="shared" si="902"/>
        <v>0</v>
      </c>
      <c r="BC204" s="106">
        <f t="shared" si="902"/>
        <v>0</v>
      </c>
      <c r="BD204" s="106">
        <f t="shared" si="902"/>
        <v>0</v>
      </c>
      <c r="BE204" s="106">
        <f t="shared" si="902"/>
        <v>0.0504870912</v>
      </c>
      <c r="BF204" s="106">
        <f t="shared" si="902"/>
        <v>0</v>
      </c>
      <c r="BG204" s="106">
        <f t="shared" si="902"/>
        <v>0</v>
      </c>
      <c r="BH204" s="106">
        <f t="shared" si="902"/>
        <v>0</v>
      </c>
      <c r="BI204" s="106">
        <f t="shared" si="902"/>
        <v>0</v>
      </c>
      <c r="BJ204" s="106">
        <f t="shared" si="902"/>
        <v>0</v>
      </c>
      <c r="BK204" s="106">
        <f t="shared" si="902"/>
        <v>0</v>
      </c>
      <c r="BL204" s="106">
        <f t="shared" si="902"/>
        <v>0.000851968</v>
      </c>
      <c r="BM204" s="106">
        <f t="shared" si="902"/>
        <v>0</v>
      </c>
      <c r="BN204" s="106">
        <f t="shared" si="902"/>
        <v>0</v>
      </c>
      <c r="BO204" s="106">
        <f t="shared" si="902"/>
        <v>0</v>
      </c>
      <c r="BP204" s="106">
        <f t="shared" si="902"/>
        <v>0</v>
      </c>
      <c r="BQ204" s="106">
        <f t="shared" si="902"/>
        <v>0</v>
      </c>
      <c r="BR204" s="106">
        <f t="shared" si="902"/>
        <v>0</v>
      </c>
      <c r="BS204" s="106">
        <f t="shared" si="902"/>
        <v>0.1145470976</v>
      </c>
      <c r="BT204" s="106">
        <f t="shared" si="902"/>
        <v>0</v>
      </c>
      <c r="BU204" s="106">
        <f t="shared" si="902"/>
        <v>0</v>
      </c>
      <c r="BV204" s="106">
        <f t="shared" si="902"/>
        <v>0.00707346432</v>
      </c>
      <c r="BW204" s="106">
        <f t="shared" si="902"/>
        <v>0</v>
      </c>
      <c r="BX204" s="106">
        <f t="shared" si="902"/>
        <v>0</v>
      </c>
      <c r="BY204" s="106">
        <f t="shared" si="902"/>
        <v>0</v>
      </c>
      <c r="BZ204" s="106">
        <f t="shared" si="902"/>
        <v>0</v>
      </c>
      <c r="CA204" s="106">
        <f t="shared" si="902"/>
        <v>0</v>
      </c>
      <c r="CB204" s="106">
        <f t="shared" si="902"/>
        <v>0</v>
      </c>
      <c r="CC204" s="106">
        <f t="shared" si="902"/>
        <v>0</v>
      </c>
      <c r="CD204" s="106">
        <f t="shared" si="902"/>
        <v>0</v>
      </c>
      <c r="CE204" s="106">
        <f t="shared" si="902"/>
        <v>0.004920434688</v>
      </c>
    </row>
    <row r="205" spans="3:83">
      <c r="C205" t="s">
        <v>1004</v>
      </c>
      <c r="D205" t="s">
        <v>1503</v>
      </c>
      <c r="E205" t="s">
        <v>237</v>
      </c>
      <c r="F205" s="109">
        <f>10*0.8</f>
        <v>8</v>
      </c>
      <c r="G205" s="103"/>
      <c r="H205" s="110"/>
      <c r="I205" s="110"/>
      <c r="J205" s="110"/>
      <c r="K205" s="110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03">
        <f>F205*0.9</f>
        <v>7.2</v>
      </c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S205" s="17" t="str">
        <f t="shared" si="899"/>
        <v>INDHFO</v>
      </c>
      <c r="AU205" s="106">
        <f t="shared" ref="AU205:CE205" si="903">G$210*IF(G205&lt;&gt;"",G205,$F$205)</f>
        <v>0.12273664</v>
      </c>
      <c r="AV205" s="88">
        <f t="shared" si="903"/>
        <v>0.0219633815366937</v>
      </c>
      <c r="AW205" s="106">
        <f t="shared" si="903"/>
        <v>0.1610752</v>
      </c>
      <c r="AX205" s="106">
        <f t="shared" si="903"/>
        <v>0</v>
      </c>
      <c r="AY205" s="106">
        <f t="shared" si="903"/>
        <v>0</v>
      </c>
      <c r="AZ205" s="106">
        <f t="shared" si="903"/>
        <v>0</v>
      </c>
      <c r="BA205" s="106">
        <f t="shared" si="903"/>
        <v>0.043602542534015</v>
      </c>
      <c r="BB205" s="106">
        <f t="shared" si="903"/>
        <v>0</v>
      </c>
      <c r="BC205" s="106">
        <f t="shared" si="903"/>
        <v>0</v>
      </c>
      <c r="BD205" s="106">
        <f t="shared" si="903"/>
        <v>0</v>
      </c>
      <c r="BE205" s="106">
        <f t="shared" si="903"/>
        <v>0.12020736</v>
      </c>
      <c r="BF205" s="106">
        <f t="shared" si="903"/>
        <v>0.17551872</v>
      </c>
      <c r="BG205" s="106">
        <f t="shared" si="903"/>
        <v>0</v>
      </c>
      <c r="BH205" s="106">
        <f t="shared" si="903"/>
        <v>0</v>
      </c>
      <c r="BI205" s="106">
        <f t="shared" si="903"/>
        <v>0</v>
      </c>
      <c r="BJ205" s="106">
        <f t="shared" si="903"/>
        <v>0</v>
      </c>
      <c r="BK205" s="106">
        <f t="shared" si="903"/>
        <v>0</v>
      </c>
      <c r="BL205" s="106">
        <f t="shared" si="903"/>
        <v>0.0026624</v>
      </c>
      <c r="BM205" s="106">
        <f t="shared" si="903"/>
        <v>0</v>
      </c>
      <c r="BN205" s="106">
        <f t="shared" si="903"/>
        <v>0</v>
      </c>
      <c r="BO205" s="106">
        <f t="shared" si="903"/>
        <v>0</v>
      </c>
      <c r="BP205" s="106">
        <f t="shared" si="903"/>
        <v>0</v>
      </c>
      <c r="BQ205" s="106">
        <f t="shared" si="903"/>
        <v>0</v>
      </c>
      <c r="BR205" s="106">
        <f t="shared" si="903"/>
        <v>0</v>
      </c>
      <c r="BS205" s="106">
        <f t="shared" si="903"/>
        <v>0.322163712</v>
      </c>
      <c r="BT205" s="106">
        <f t="shared" si="903"/>
        <v>0</v>
      </c>
      <c r="BU205" s="106">
        <f t="shared" si="903"/>
        <v>0</v>
      </c>
      <c r="BV205" s="106">
        <f t="shared" si="903"/>
        <v>0.022104576</v>
      </c>
      <c r="BW205" s="106">
        <f t="shared" si="903"/>
        <v>0</v>
      </c>
      <c r="BX205" s="106">
        <f t="shared" si="903"/>
        <v>0</v>
      </c>
      <c r="BY205" s="106">
        <f t="shared" si="903"/>
        <v>0</v>
      </c>
      <c r="BZ205" s="106">
        <f t="shared" si="903"/>
        <v>0</v>
      </c>
      <c r="CA205" s="106">
        <f t="shared" si="903"/>
        <v>0</v>
      </c>
      <c r="CB205" s="106">
        <f t="shared" si="903"/>
        <v>0</v>
      </c>
      <c r="CC205" s="106">
        <f t="shared" si="903"/>
        <v>0</v>
      </c>
      <c r="CD205" s="106">
        <f t="shared" si="903"/>
        <v>0</v>
      </c>
      <c r="CE205" s="106">
        <f t="shared" si="903"/>
        <v>0.0153763584</v>
      </c>
    </row>
    <row r="206" spans="3:83">
      <c r="C206" t="s">
        <v>1004</v>
      </c>
      <c r="D206" t="s">
        <v>1503</v>
      </c>
      <c r="E206" t="s">
        <v>235</v>
      </c>
      <c r="F206" s="102">
        <f>1*0.8</f>
        <v>0.8</v>
      </c>
      <c r="G206" s="102">
        <v>0</v>
      </c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S206" s="17" t="str">
        <f t="shared" si="899"/>
        <v>INDLFO</v>
      </c>
      <c r="AU206" s="106">
        <f t="shared" ref="AU206:CE206" si="904">G$210*IF(G206&lt;&gt;"",G206,$F$206)</f>
        <v>0</v>
      </c>
      <c r="AV206" s="106">
        <f t="shared" si="904"/>
        <v>0.00219633815366937</v>
      </c>
      <c r="AW206" s="106">
        <f t="shared" si="904"/>
        <v>0.01610752</v>
      </c>
      <c r="AX206" s="106">
        <f t="shared" si="904"/>
        <v>0</v>
      </c>
      <c r="AY206" s="106">
        <f t="shared" si="904"/>
        <v>0</v>
      </c>
      <c r="AZ206" s="106">
        <f t="shared" si="904"/>
        <v>0</v>
      </c>
      <c r="BA206" s="106">
        <f t="shared" si="904"/>
        <v>0.0043602542534015</v>
      </c>
      <c r="BB206" s="106">
        <f t="shared" si="904"/>
        <v>0</v>
      </c>
      <c r="BC206" s="106">
        <f t="shared" si="904"/>
        <v>0</v>
      </c>
      <c r="BD206" s="106">
        <f t="shared" si="904"/>
        <v>0</v>
      </c>
      <c r="BE206" s="106">
        <f t="shared" si="904"/>
        <v>0.012020736</v>
      </c>
      <c r="BF206" s="106">
        <f t="shared" si="904"/>
        <v>0.017551872</v>
      </c>
      <c r="BG206" s="106">
        <f t="shared" si="904"/>
        <v>0</v>
      </c>
      <c r="BH206" s="106">
        <f t="shared" si="904"/>
        <v>0</v>
      </c>
      <c r="BI206" s="106">
        <f t="shared" si="904"/>
        <v>0</v>
      </c>
      <c r="BJ206" s="106">
        <f t="shared" si="904"/>
        <v>0</v>
      </c>
      <c r="BK206" s="106">
        <f t="shared" si="904"/>
        <v>0</v>
      </c>
      <c r="BL206" s="106">
        <f t="shared" si="904"/>
        <v>0.00026624</v>
      </c>
      <c r="BM206" s="106">
        <f t="shared" si="904"/>
        <v>0</v>
      </c>
      <c r="BN206" s="106">
        <f t="shared" si="904"/>
        <v>0</v>
      </c>
      <c r="BO206" s="106">
        <f t="shared" si="904"/>
        <v>0</v>
      </c>
      <c r="BP206" s="106">
        <f t="shared" si="904"/>
        <v>0</v>
      </c>
      <c r="BQ206" s="106">
        <f t="shared" si="904"/>
        <v>0</v>
      </c>
      <c r="BR206" s="106">
        <f t="shared" si="904"/>
        <v>0</v>
      </c>
      <c r="BS206" s="106">
        <f t="shared" si="904"/>
        <v>0.035795968</v>
      </c>
      <c r="BT206" s="106">
        <f t="shared" si="904"/>
        <v>0</v>
      </c>
      <c r="BU206" s="106">
        <f t="shared" si="904"/>
        <v>0</v>
      </c>
      <c r="BV206" s="106">
        <f t="shared" si="904"/>
        <v>0.0022104576</v>
      </c>
      <c r="BW206" s="106">
        <f t="shared" si="904"/>
        <v>0</v>
      </c>
      <c r="BX206" s="106">
        <f t="shared" si="904"/>
        <v>0</v>
      </c>
      <c r="BY206" s="106">
        <f t="shared" si="904"/>
        <v>0</v>
      </c>
      <c r="BZ206" s="106">
        <f t="shared" si="904"/>
        <v>0</v>
      </c>
      <c r="CA206" s="106">
        <f t="shared" si="904"/>
        <v>0</v>
      </c>
      <c r="CB206" s="106">
        <f t="shared" si="904"/>
        <v>0</v>
      </c>
      <c r="CC206" s="106">
        <f t="shared" si="904"/>
        <v>0</v>
      </c>
      <c r="CD206" s="106">
        <f t="shared" si="904"/>
        <v>0</v>
      </c>
      <c r="CE206" s="106">
        <f t="shared" si="904"/>
        <v>0.00153763584</v>
      </c>
    </row>
    <row r="207" spans="3:83">
      <c r="C207" t="s">
        <v>1004</v>
      </c>
      <c r="D207" t="s">
        <v>1503</v>
      </c>
      <c r="E207" t="s">
        <v>1328</v>
      </c>
      <c r="F207" s="102">
        <f>3.3*0.8</f>
        <v>2.64</v>
      </c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S207" s="17" t="str">
        <f t="shared" si="899"/>
        <v>MCUORE</v>
      </c>
      <c r="AU207" s="106">
        <f t="shared" ref="AU207:CE207" si="905">G$210*IF(G207&lt;&gt;"",G207,$F$207)</f>
        <v>0.0405030912</v>
      </c>
      <c r="AV207" s="106">
        <f t="shared" si="905"/>
        <v>0.00724791590710891</v>
      </c>
      <c r="AW207" s="106">
        <f t="shared" si="905"/>
        <v>0.053154816</v>
      </c>
      <c r="AX207" s="106">
        <f t="shared" si="905"/>
        <v>0</v>
      </c>
      <c r="AY207" s="106">
        <f t="shared" si="905"/>
        <v>0</v>
      </c>
      <c r="AZ207" s="106">
        <f t="shared" si="905"/>
        <v>0</v>
      </c>
      <c r="BA207" s="106">
        <f t="shared" si="905"/>
        <v>0.0143888390362249</v>
      </c>
      <c r="BB207" s="106">
        <f t="shared" si="905"/>
        <v>0</v>
      </c>
      <c r="BC207" s="106">
        <f t="shared" si="905"/>
        <v>0</v>
      </c>
      <c r="BD207" s="106">
        <f t="shared" si="905"/>
        <v>0</v>
      </c>
      <c r="BE207" s="106">
        <f t="shared" si="905"/>
        <v>0.0396684288</v>
      </c>
      <c r="BF207" s="106">
        <f t="shared" si="905"/>
        <v>0.0579211776</v>
      </c>
      <c r="BG207" s="106">
        <f t="shared" si="905"/>
        <v>0</v>
      </c>
      <c r="BH207" s="106">
        <f t="shared" si="905"/>
        <v>0</v>
      </c>
      <c r="BI207" s="106">
        <f t="shared" si="905"/>
        <v>0</v>
      </c>
      <c r="BJ207" s="106">
        <f t="shared" si="905"/>
        <v>0</v>
      </c>
      <c r="BK207" s="106">
        <f t="shared" si="905"/>
        <v>0</v>
      </c>
      <c r="BL207" s="106">
        <f t="shared" si="905"/>
        <v>0.000878592</v>
      </c>
      <c r="BM207" s="106">
        <f t="shared" si="905"/>
        <v>0</v>
      </c>
      <c r="BN207" s="106">
        <f t="shared" si="905"/>
        <v>0</v>
      </c>
      <c r="BO207" s="106">
        <f t="shared" si="905"/>
        <v>0</v>
      </c>
      <c r="BP207" s="106">
        <f t="shared" si="905"/>
        <v>0</v>
      </c>
      <c r="BQ207" s="106">
        <f t="shared" si="905"/>
        <v>0</v>
      </c>
      <c r="BR207" s="106">
        <f t="shared" si="905"/>
        <v>0</v>
      </c>
      <c r="BS207" s="106">
        <f t="shared" si="905"/>
        <v>0.1181266944</v>
      </c>
      <c r="BT207" s="106">
        <f t="shared" si="905"/>
        <v>0</v>
      </c>
      <c r="BU207" s="106">
        <f t="shared" si="905"/>
        <v>0</v>
      </c>
      <c r="BV207" s="106">
        <f t="shared" si="905"/>
        <v>0.00729451008</v>
      </c>
      <c r="BW207" s="106">
        <f t="shared" si="905"/>
        <v>0</v>
      </c>
      <c r="BX207" s="106">
        <f t="shared" si="905"/>
        <v>0</v>
      </c>
      <c r="BY207" s="106">
        <f t="shared" si="905"/>
        <v>0</v>
      </c>
      <c r="BZ207" s="106">
        <f t="shared" si="905"/>
        <v>0</v>
      </c>
      <c r="CA207" s="106">
        <f t="shared" si="905"/>
        <v>0</v>
      </c>
      <c r="CB207" s="106">
        <f t="shared" si="905"/>
        <v>0</v>
      </c>
      <c r="CC207" s="106">
        <f t="shared" si="905"/>
        <v>0</v>
      </c>
      <c r="CD207" s="106">
        <f t="shared" si="905"/>
        <v>0</v>
      </c>
      <c r="CE207" s="106">
        <f t="shared" si="905"/>
        <v>0.005074198272</v>
      </c>
    </row>
    <row r="208" ht="14.25" spans="3:83">
      <c r="C208" t="s">
        <v>1004</v>
      </c>
      <c r="D208" t="s">
        <v>1393</v>
      </c>
      <c r="E208" t="s">
        <v>1504</v>
      </c>
      <c r="F208" s="99">
        <v>30</v>
      </c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T208" s="107" t="s">
        <v>1440</v>
      </c>
      <c r="AU208" s="6" t="str">
        <f>G$4</f>
        <v>AT</v>
      </c>
      <c r="AV208" s="6" t="str">
        <f t="shared" ref="AV208" si="906">H$4</f>
        <v>BE</v>
      </c>
      <c r="AW208" s="6" t="str">
        <f t="shared" ref="AW208" si="907">I$4</f>
        <v>BG</v>
      </c>
      <c r="AX208" s="6" t="str">
        <f t="shared" ref="AX208" si="908">J$4</f>
        <v>CH</v>
      </c>
      <c r="AY208" s="6" t="str">
        <f t="shared" ref="AY208" si="909">K$4</f>
        <v>CY</v>
      </c>
      <c r="AZ208" s="6" t="str">
        <f t="shared" ref="AZ208" si="910">L$4</f>
        <v>CZ</v>
      </c>
      <c r="BA208" s="6" t="str">
        <f t="shared" ref="BA208" si="911">M$4</f>
        <v>DE</v>
      </c>
      <c r="BB208" s="6" t="str">
        <f t="shared" ref="BB208" si="912">N$4</f>
        <v>DK</v>
      </c>
      <c r="BC208" s="6" t="str">
        <f t="shared" ref="BC208" si="913">O$4</f>
        <v>EE</v>
      </c>
      <c r="BD208" s="6" t="str">
        <f t="shared" ref="BD208" si="914">P$4</f>
        <v>EL</v>
      </c>
      <c r="BE208" s="6" t="str">
        <f t="shared" ref="BE208" si="915">Q$4</f>
        <v>ES</v>
      </c>
      <c r="BF208" s="6" t="str">
        <f t="shared" ref="BF208" si="916">R$4</f>
        <v>FI</v>
      </c>
      <c r="BG208" s="6" t="str">
        <f t="shared" ref="BG208" si="917">S$4</f>
        <v>FR</v>
      </c>
      <c r="BH208" s="6" t="str">
        <f t="shared" ref="BH208" si="918">T$4</f>
        <v>HR</v>
      </c>
      <c r="BI208" s="6" t="str">
        <f t="shared" ref="BI208" si="919">U$4</f>
        <v>HU</v>
      </c>
      <c r="BJ208" s="6" t="str">
        <f t="shared" ref="BJ208" si="920">V$4</f>
        <v>IE</v>
      </c>
      <c r="BK208" s="6" t="str">
        <f t="shared" ref="BK208" si="921">W$4</f>
        <v>IS</v>
      </c>
      <c r="BL208" s="6" t="str">
        <f t="shared" ref="BL208" si="922">X$4</f>
        <v>IT</v>
      </c>
      <c r="BM208" s="6" t="str">
        <f t="shared" ref="BM208" si="923">Y$4</f>
        <v>LT</v>
      </c>
      <c r="BN208" s="6" t="str">
        <f t="shared" ref="BN208" si="924">Z$4</f>
        <v>LU</v>
      </c>
      <c r="BO208" s="6" t="str">
        <f t="shared" ref="BO208" si="925">AA$4</f>
        <v>LV</v>
      </c>
      <c r="BP208" s="6" t="str">
        <f t="shared" ref="BP208" si="926">AB$4</f>
        <v>MT</v>
      </c>
      <c r="BQ208" s="6" t="str">
        <f t="shared" ref="BQ208" si="927">AC$4</f>
        <v>NL</v>
      </c>
      <c r="BR208" s="6" t="str">
        <f t="shared" ref="BR208" si="928">AD$4</f>
        <v>NO</v>
      </c>
      <c r="BS208" s="6" t="str">
        <f t="shared" ref="BS208" si="929">AE$4</f>
        <v>PL</v>
      </c>
      <c r="BT208" s="6" t="str">
        <f t="shared" ref="BT208" si="930">AF$4</f>
        <v>PT</v>
      </c>
      <c r="BU208" s="6" t="str">
        <f t="shared" ref="BU208" si="931">AG$4</f>
        <v>RO</v>
      </c>
      <c r="BV208" s="6" t="str">
        <f t="shared" ref="BV208" si="932">AH$4</f>
        <v>SE</v>
      </c>
      <c r="BW208" s="6" t="str">
        <f t="shared" ref="BW208" si="933">AI$4</f>
        <v>SI</v>
      </c>
      <c r="BX208" s="6" t="str">
        <f t="shared" ref="BX208" si="934">AJ$4</f>
        <v>SK</v>
      </c>
      <c r="BY208" s="6" t="str">
        <f t="shared" ref="BY208" si="935">AK$4</f>
        <v>UK</v>
      </c>
      <c r="BZ208" s="6" t="str">
        <f t="shared" ref="BZ208" si="936">AL$4</f>
        <v>AL</v>
      </c>
      <c r="CA208" s="6" t="str">
        <f t="shared" ref="CA208" si="937">AM$4</f>
        <v>BA</v>
      </c>
      <c r="CB208" s="6" t="str">
        <f t="shared" ref="CB208" si="938">AN$4</f>
        <v>KS</v>
      </c>
      <c r="CC208" s="6" t="str">
        <f t="shared" ref="CC208" si="939">AO$4</f>
        <v>ME</v>
      </c>
      <c r="CD208" s="6" t="str">
        <f t="shared" ref="CD208" si="940">AP$4</f>
        <v>MK</v>
      </c>
      <c r="CE208" s="6" t="str">
        <f t="shared" ref="CE208" si="941">AQ$4</f>
        <v>RS</v>
      </c>
    </row>
    <row r="209" spans="3:83">
      <c r="C209" t="s">
        <v>1004</v>
      </c>
      <c r="D209" t="s">
        <v>1505</v>
      </c>
      <c r="E209" t="s">
        <v>1332</v>
      </c>
      <c r="F209" s="4">
        <v>1</v>
      </c>
      <c r="AL209"/>
      <c r="AQ209" s="4"/>
      <c r="AT209" s="17" t="str">
        <f>E209</f>
        <v>MCUSCU</v>
      </c>
      <c r="AU209" s="106">
        <f t="shared" ref="AU209:CE209" si="942">G$210*IF(G209&lt;&gt;"",G209,$F$209)</f>
        <v>0.01534208</v>
      </c>
      <c r="AV209" s="106">
        <f t="shared" si="942"/>
        <v>0.00274542269208671</v>
      </c>
      <c r="AW209" s="106">
        <f t="shared" si="942"/>
        <v>0.0201344</v>
      </c>
      <c r="AX209" s="106">
        <f t="shared" si="942"/>
        <v>0</v>
      </c>
      <c r="AY209" s="106">
        <f t="shared" si="942"/>
        <v>0</v>
      </c>
      <c r="AZ209" s="106">
        <f t="shared" si="942"/>
        <v>0</v>
      </c>
      <c r="BA209" s="106">
        <f t="shared" si="942"/>
        <v>0.00545031781675187</v>
      </c>
      <c r="BB209" s="106">
        <f t="shared" si="942"/>
        <v>0</v>
      </c>
      <c r="BC209" s="106">
        <f t="shared" si="942"/>
        <v>0</v>
      </c>
      <c r="BD209" s="106">
        <f t="shared" si="942"/>
        <v>0</v>
      </c>
      <c r="BE209" s="106">
        <f t="shared" si="942"/>
        <v>0.01502592</v>
      </c>
      <c r="BF209" s="106">
        <f t="shared" si="942"/>
        <v>0.02193984</v>
      </c>
      <c r="BG209" s="106">
        <f t="shared" si="942"/>
        <v>0</v>
      </c>
      <c r="BH209" s="106">
        <f t="shared" si="942"/>
        <v>0</v>
      </c>
      <c r="BI209" s="106">
        <f t="shared" si="942"/>
        <v>0</v>
      </c>
      <c r="BJ209" s="106">
        <f t="shared" si="942"/>
        <v>0</v>
      </c>
      <c r="BK209" s="106">
        <f t="shared" si="942"/>
        <v>0</v>
      </c>
      <c r="BL209" s="106">
        <f t="shared" si="942"/>
        <v>0.0003328</v>
      </c>
      <c r="BM209" s="106">
        <f t="shared" si="942"/>
        <v>0</v>
      </c>
      <c r="BN209" s="106">
        <f t="shared" si="942"/>
        <v>0</v>
      </c>
      <c r="BO209" s="106">
        <f t="shared" si="942"/>
        <v>0</v>
      </c>
      <c r="BP209" s="106">
        <f t="shared" si="942"/>
        <v>0</v>
      </c>
      <c r="BQ209" s="106">
        <f t="shared" si="942"/>
        <v>0</v>
      </c>
      <c r="BR209" s="106">
        <f t="shared" si="942"/>
        <v>0</v>
      </c>
      <c r="BS209" s="106">
        <f t="shared" si="942"/>
        <v>0.04474496</v>
      </c>
      <c r="BT209" s="106">
        <f t="shared" si="942"/>
        <v>0</v>
      </c>
      <c r="BU209" s="106">
        <f t="shared" si="942"/>
        <v>0</v>
      </c>
      <c r="BV209" s="106">
        <f t="shared" si="942"/>
        <v>0.002763072</v>
      </c>
      <c r="BW209" s="106">
        <f t="shared" si="942"/>
        <v>0</v>
      </c>
      <c r="BX209" s="106">
        <f t="shared" si="942"/>
        <v>0</v>
      </c>
      <c r="BY209" s="106">
        <f t="shared" si="942"/>
        <v>0</v>
      </c>
      <c r="BZ209" s="106">
        <f t="shared" si="942"/>
        <v>0</v>
      </c>
      <c r="CA209" s="106">
        <f t="shared" si="942"/>
        <v>0</v>
      </c>
      <c r="CB209" s="106">
        <f t="shared" si="942"/>
        <v>0</v>
      </c>
      <c r="CC209" s="106">
        <f t="shared" si="942"/>
        <v>0</v>
      </c>
      <c r="CD209" s="106">
        <f t="shared" si="942"/>
        <v>0</v>
      </c>
      <c r="CE209" s="106">
        <f t="shared" si="942"/>
        <v>0.0019220448</v>
      </c>
    </row>
    <row r="210" spans="3:43">
      <c r="C210" s="14" t="s">
        <v>1004</v>
      </c>
      <c r="D210" s="14" t="s">
        <v>1387</v>
      </c>
      <c r="E210" s="14" t="s">
        <v>1504</v>
      </c>
      <c r="F210" s="14"/>
      <c r="G210" s="104">
        <f t="shared" ref="G210:AQ210" si="943">G$197*G133*IF(G193&lt;&gt;0,G193,$F$193)</f>
        <v>0.01534208</v>
      </c>
      <c r="H210" s="104">
        <f t="shared" si="943"/>
        <v>0.00274542269208671</v>
      </c>
      <c r="I210" s="104">
        <f t="shared" si="943"/>
        <v>0.0201344</v>
      </c>
      <c r="J210" s="104">
        <f t="shared" si="943"/>
        <v>0</v>
      </c>
      <c r="K210" s="104">
        <f t="shared" si="943"/>
        <v>0</v>
      </c>
      <c r="L210" s="104">
        <f t="shared" si="943"/>
        <v>0</v>
      </c>
      <c r="M210" s="104">
        <f t="shared" si="943"/>
        <v>0.00545031781675187</v>
      </c>
      <c r="N210" s="104">
        <f t="shared" si="943"/>
        <v>0</v>
      </c>
      <c r="O210" s="104">
        <f t="shared" si="943"/>
        <v>0</v>
      </c>
      <c r="P210" s="104">
        <f t="shared" si="943"/>
        <v>0</v>
      </c>
      <c r="Q210" s="104">
        <f t="shared" si="943"/>
        <v>0.01502592</v>
      </c>
      <c r="R210" s="104">
        <f t="shared" si="943"/>
        <v>0.02193984</v>
      </c>
      <c r="S210" s="104">
        <f t="shared" si="943"/>
        <v>0</v>
      </c>
      <c r="T210" s="104">
        <f t="shared" si="943"/>
        <v>0</v>
      </c>
      <c r="U210" s="104">
        <f t="shared" si="943"/>
        <v>0</v>
      </c>
      <c r="V210" s="104">
        <f t="shared" si="943"/>
        <v>0</v>
      </c>
      <c r="W210" s="104">
        <f t="shared" si="943"/>
        <v>0</v>
      </c>
      <c r="X210" s="104">
        <f t="shared" si="943"/>
        <v>0.0003328</v>
      </c>
      <c r="Y210" s="104">
        <f t="shared" si="943"/>
        <v>0</v>
      </c>
      <c r="Z210" s="104">
        <f t="shared" si="943"/>
        <v>0</v>
      </c>
      <c r="AA210" s="104">
        <f t="shared" si="943"/>
        <v>0</v>
      </c>
      <c r="AB210" s="104">
        <f t="shared" si="943"/>
        <v>0</v>
      </c>
      <c r="AC210" s="104">
        <f t="shared" si="943"/>
        <v>0</v>
      </c>
      <c r="AD210" s="104">
        <f t="shared" si="943"/>
        <v>0</v>
      </c>
      <c r="AE210" s="104">
        <f t="shared" si="943"/>
        <v>0.04474496</v>
      </c>
      <c r="AF210" s="104">
        <f t="shared" si="943"/>
        <v>0</v>
      </c>
      <c r="AG210" s="104">
        <f t="shared" si="943"/>
        <v>0</v>
      </c>
      <c r="AH210" s="104">
        <f t="shared" si="943"/>
        <v>0.002763072</v>
      </c>
      <c r="AI210" s="104">
        <f t="shared" si="943"/>
        <v>0</v>
      </c>
      <c r="AJ210" s="104">
        <f t="shared" si="943"/>
        <v>0</v>
      </c>
      <c r="AK210" s="104">
        <f t="shared" si="943"/>
        <v>0</v>
      </c>
      <c r="AL210" s="104">
        <f t="shared" si="943"/>
        <v>0</v>
      </c>
      <c r="AM210" s="104">
        <f t="shared" si="943"/>
        <v>0</v>
      </c>
      <c r="AN210" s="104">
        <f t="shared" si="943"/>
        <v>0</v>
      </c>
      <c r="AO210" s="104">
        <f t="shared" si="943"/>
        <v>0</v>
      </c>
      <c r="AP210" s="104">
        <f t="shared" si="943"/>
        <v>0</v>
      </c>
      <c r="AQ210" s="104">
        <f t="shared" si="943"/>
        <v>0.0019220448</v>
      </c>
    </row>
    <row r="211" ht="16.5" spans="3:83">
      <c r="C211" s="100" t="s">
        <v>1683</v>
      </c>
      <c r="D211" s="100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S211" s="55" t="s">
        <v>1494</v>
      </c>
      <c r="AU211" s="6" t="str">
        <f>G$4</f>
        <v>AT</v>
      </c>
      <c r="AV211" s="6" t="str">
        <f t="shared" ref="AV211" si="944">H$4</f>
        <v>BE</v>
      </c>
      <c r="AW211" s="6" t="str">
        <f t="shared" ref="AW211" si="945">I$4</f>
        <v>BG</v>
      </c>
      <c r="AX211" s="6" t="str">
        <f t="shared" ref="AX211" si="946">J$4</f>
        <v>CH</v>
      </c>
      <c r="AY211" s="6" t="str">
        <f t="shared" ref="AY211" si="947">K$4</f>
        <v>CY</v>
      </c>
      <c r="AZ211" s="6" t="str">
        <f t="shared" ref="AZ211" si="948">L$4</f>
        <v>CZ</v>
      </c>
      <c r="BA211" s="6" t="str">
        <f t="shared" ref="BA211" si="949">M$4</f>
        <v>DE</v>
      </c>
      <c r="BB211" s="6" t="str">
        <f t="shared" ref="BB211" si="950">N$4</f>
        <v>DK</v>
      </c>
      <c r="BC211" s="6" t="str">
        <f t="shared" ref="BC211" si="951">O$4</f>
        <v>EE</v>
      </c>
      <c r="BD211" s="6" t="str">
        <f t="shared" ref="BD211" si="952">P$4</f>
        <v>EL</v>
      </c>
      <c r="BE211" s="6" t="str">
        <f t="shared" ref="BE211" si="953">Q$4</f>
        <v>ES</v>
      </c>
      <c r="BF211" s="6" t="str">
        <f t="shared" ref="BF211" si="954">R$4</f>
        <v>FI</v>
      </c>
      <c r="BG211" s="6" t="str">
        <f t="shared" ref="BG211" si="955">S$4</f>
        <v>FR</v>
      </c>
      <c r="BH211" s="6" t="str">
        <f t="shared" ref="BH211" si="956">T$4</f>
        <v>HR</v>
      </c>
      <c r="BI211" s="6" t="str">
        <f t="shared" ref="BI211" si="957">U$4</f>
        <v>HU</v>
      </c>
      <c r="BJ211" s="6" t="str">
        <f t="shared" ref="BJ211" si="958">V$4</f>
        <v>IE</v>
      </c>
      <c r="BK211" s="6" t="str">
        <f t="shared" ref="BK211" si="959">W$4</f>
        <v>IS</v>
      </c>
      <c r="BL211" s="6" t="str">
        <f t="shared" ref="BL211" si="960">X$4</f>
        <v>IT</v>
      </c>
      <c r="BM211" s="6" t="str">
        <f t="shared" ref="BM211" si="961">Y$4</f>
        <v>LT</v>
      </c>
      <c r="BN211" s="6" t="str">
        <f t="shared" ref="BN211" si="962">Z$4</f>
        <v>LU</v>
      </c>
      <c r="BO211" s="6" t="str">
        <f t="shared" ref="BO211" si="963">AA$4</f>
        <v>LV</v>
      </c>
      <c r="BP211" s="6" t="str">
        <f t="shared" ref="BP211" si="964">AB$4</f>
        <v>MT</v>
      </c>
      <c r="BQ211" s="6" t="str">
        <f t="shared" ref="BQ211" si="965">AC$4</f>
        <v>NL</v>
      </c>
      <c r="BR211" s="6" t="str">
        <f t="shared" ref="BR211" si="966">AD$4</f>
        <v>NO</v>
      </c>
      <c r="BS211" s="6" t="str">
        <f t="shared" ref="BS211" si="967">AE$4</f>
        <v>PL</v>
      </c>
      <c r="BT211" s="6" t="str">
        <f t="shared" ref="BT211" si="968">AF$4</f>
        <v>PT</v>
      </c>
      <c r="BU211" s="6" t="str">
        <f t="shared" ref="BU211" si="969">AG$4</f>
        <v>RO</v>
      </c>
      <c r="BV211" s="6" t="str">
        <f t="shared" ref="BV211" si="970">AH$4</f>
        <v>SE</v>
      </c>
      <c r="BW211" s="6" t="str">
        <f t="shared" ref="BW211" si="971">AI$4</f>
        <v>SI</v>
      </c>
      <c r="BX211" s="6" t="str">
        <f t="shared" ref="BX211" si="972">AJ$4</f>
        <v>SK</v>
      </c>
      <c r="BY211" s="6" t="str">
        <f t="shared" ref="BY211" si="973">AK$4</f>
        <v>UK</v>
      </c>
      <c r="BZ211" s="6" t="str">
        <f t="shared" ref="BZ211" si="974">AL$4</f>
        <v>AL</v>
      </c>
      <c r="CA211" s="6" t="str">
        <f t="shared" ref="CA211" si="975">AM$4</f>
        <v>BA</v>
      </c>
      <c r="CB211" s="6" t="str">
        <f t="shared" ref="CB211" si="976">AN$4</f>
        <v>KS</v>
      </c>
      <c r="CC211" s="6" t="str">
        <f t="shared" ref="CC211" si="977">AO$4</f>
        <v>ME</v>
      </c>
      <c r="CD211" s="6" t="str">
        <f t="shared" ref="CD211" si="978">AP$4</f>
        <v>MK</v>
      </c>
      <c r="CE211" s="6" t="str">
        <f t="shared" ref="CE211" si="979">AQ$4</f>
        <v>RS</v>
      </c>
    </row>
    <row r="212" spans="3:83">
      <c r="C212" t="s">
        <v>1006</v>
      </c>
      <c r="D212" t="s">
        <v>1503</v>
      </c>
      <c r="E212" t="s">
        <v>1308</v>
      </c>
      <c r="F212" s="102">
        <f>1*0.8</f>
        <v>0.8</v>
      </c>
      <c r="G212" s="103"/>
      <c r="H212" s="103"/>
      <c r="I212" s="103"/>
      <c r="J212" s="103"/>
      <c r="K212" s="103">
        <v>0</v>
      </c>
      <c r="L212" s="103"/>
      <c r="M212" s="103"/>
      <c r="N212" s="103"/>
      <c r="O212" s="103"/>
      <c r="P212" s="103"/>
      <c r="Q212" s="102">
        <v>0</v>
      </c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  <c r="AC212" s="103"/>
      <c r="AD212" s="103">
        <v>0</v>
      </c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  <c r="AO212" s="103"/>
      <c r="AP212" s="103"/>
      <c r="AQ212" s="103"/>
      <c r="AS212" t="str">
        <f>$AX$16</f>
        <v>INDHTH</v>
      </c>
      <c r="AU212" s="106">
        <f t="shared" ref="AU212:CE212" si="980">G$220*IF(G212&lt;&gt;"",G212,$F$212)</f>
        <v>0</v>
      </c>
      <c r="AV212" s="106">
        <f t="shared" si="980"/>
        <v>0.00112899944633063</v>
      </c>
      <c r="AW212" s="106">
        <f t="shared" si="980"/>
        <v>0.0109374646121703</v>
      </c>
      <c r="AX212" s="106">
        <f t="shared" si="980"/>
        <v>0</v>
      </c>
      <c r="AY212" s="106">
        <f t="shared" si="980"/>
        <v>0</v>
      </c>
      <c r="AZ212" s="106">
        <f t="shared" si="980"/>
        <v>0</v>
      </c>
      <c r="BA212" s="106">
        <f t="shared" si="980"/>
        <v>0.00426192814659851</v>
      </c>
      <c r="BB212" s="106">
        <f t="shared" si="980"/>
        <v>0</v>
      </c>
      <c r="BC212" s="106">
        <f t="shared" si="980"/>
        <v>0</v>
      </c>
      <c r="BD212" s="106">
        <f t="shared" si="980"/>
        <v>0</v>
      </c>
      <c r="BE212" s="106">
        <f t="shared" si="980"/>
        <v>0</v>
      </c>
      <c r="BF212" s="106">
        <f t="shared" si="980"/>
        <v>0</v>
      </c>
      <c r="BG212" s="106">
        <f t="shared" si="980"/>
        <v>0</v>
      </c>
      <c r="BH212" s="106">
        <f t="shared" si="980"/>
        <v>0</v>
      </c>
      <c r="BI212" s="106">
        <f t="shared" si="980"/>
        <v>0</v>
      </c>
      <c r="BJ212" s="106">
        <f t="shared" si="980"/>
        <v>0</v>
      </c>
      <c r="BK212" s="106">
        <f t="shared" si="980"/>
        <v>0</v>
      </c>
      <c r="BL212" s="106">
        <f t="shared" si="980"/>
        <v>0.00106496</v>
      </c>
      <c r="BM212" s="106">
        <f t="shared" si="980"/>
        <v>0</v>
      </c>
      <c r="BN212" s="106">
        <f t="shared" si="980"/>
        <v>0</v>
      </c>
      <c r="BO212" s="106">
        <f t="shared" si="980"/>
        <v>0</v>
      </c>
      <c r="BP212" s="106">
        <f t="shared" si="980"/>
        <v>0</v>
      </c>
      <c r="BQ212" s="106">
        <f t="shared" si="980"/>
        <v>0</v>
      </c>
      <c r="BR212" s="106">
        <f t="shared" si="980"/>
        <v>0</v>
      </c>
      <c r="BS212" s="106">
        <f t="shared" si="980"/>
        <v>0</v>
      </c>
      <c r="BT212" s="106">
        <f t="shared" si="980"/>
        <v>0</v>
      </c>
      <c r="BU212" s="106">
        <f t="shared" si="980"/>
        <v>0</v>
      </c>
      <c r="BV212" s="106">
        <f t="shared" si="980"/>
        <v>0.0002456064</v>
      </c>
      <c r="BW212" s="106">
        <f t="shared" si="980"/>
        <v>0</v>
      </c>
      <c r="BX212" s="106">
        <f t="shared" si="980"/>
        <v>0.00309504</v>
      </c>
      <c r="BY212" s="106">
        <f t="shared" si="980"/>
        <v>0</v>
      </c>
      <c r="BZ212" s="106">
        <f t="shared" si="980"/>
        <v>0.000322150398254395</v>
      </c>
      <c r="CA212" s="106">
        <f t="shared" si="980"/>
        <v>0</v>
      </c>
      <c r="CB212" s="106">
        <f t="shared" si="980"/>
        <v>0</v>
      </c>
      <c r="CC212" s="106">
        <f t="shared" si="980"/>
        <v>0</v>
      </c>
      <c r="CD212" s="106">
        <f t="shared" si="980"/>
        <v>0</v>
      </c>
      <c r="CE212" s="106">
        <f t="shared" si="980"/>
        <v>0</v>
      </c>
    </row>
    <row r="213" spans="3:83">
      <c r="C213" t="s">
        <v>1006</v>
      </c>
      <c r="D213" t="s">
        <v>1503</v>
      </c>
      <c r="E213" t="s">
        <v>228</v>
      </c>
      <c r="F213" s="102">
        <f>1.6*0.8</f>
        <v>1.28</v>
      </c>
      <c r="G213" s="103"/>
      <c r="H213" s="102">
        <v>0</v>
      </c>
      <c r="I213" s="103"/>
      <c r="J213" s="103"/>
      <c r="K213" s="103"/>
      <c r="L213" s="103"/>
      <c r="M213" s="103"/>
      <c r="N213" s="103"/>
      <c r="O213" s="103"/>
      <c r="P213" s="103"/>
      <c r="Q213" s="102">
        <v>0</v>
      </c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  <c r="AC213" s="103"/>
      <c r="AD213" s="102">
        <v>0</v>
      </c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  <c r="AO213" s="103"/>
      <c r="AP213" s="103"/>
      <c r="AQ213" s="103"/>
      <c r="AS213" s="17" t="str">
        <f t="shared" ref="AS213:AS217" si="981">E213</f>
        <v>INDCOA</v>
      </c>
      <c r="AU213" s="106">
        <f t="shared" ref="AU213:CE213" si="982">G$220*IF(G213&lt;&gt;"",G213,$F$213)</f>
        <v>0</v>
      </c>
      <c r="AV213" s="106">
        <f t="shared" si="982"/>
        <v>0</v>
      </c>
      <c r="AW213" s="106">
        <f t="shared" si="982"/>
        <v>0.0174999433794725</v>
      </c>
      <c r="AX213" s="106">
        <f t="shared" si="982"/>
        <v>0</v>
      </c>
      <c r="AY213" s="106">
        <f t="shared" si="982"/>
        <v>0.0027635712</v>
      </c>
      <c r="AZ213" s="106">
        <f t="shared" si="982"/>
        <v>0</v>
      </c>
      <c r="BA213" s="106">
        <f t="shared" si="982"/>
        <v>0.00681908503455761</v>
      </c>
      <c r="BB213" s="106">
        <f t="shared" si="982"/>
        <v>0</v>
      </c>
      <c r="BC213" s="106">
        <f t="shared" si="982"/>
        <v>0</v>
      </c>
      <c r="BD213" s="106">
        <f t="shared" si="982"/>
        <v>0</v>
      </c>
      <c r="BE213" s="106">
        <f t="shared" si="982"/>
        <v>0</v>
      </c>
      <c r="BF213" s="106">
        <f t="shared" si="982"/>
        <v>0</v>
      </c>
      <c r="BG213" s="106">
        <f t="shared" si="982"/>
        <v>0</v>
      </c>
      <c r="BH213" s="106">
        <f t="shared" si="982"/>
        <v>0</v>
      </c>
      <c r="BI213" s="106">
        <f t="shared" si="982"/>
        <v>0</v>
      </c>
      <c r="BJ213" s="106">
        <f t="shared" si="982"/>
        <v>0</v>
      </c>
      <c r="BK213" s="106">
        <f t="shared" si="982"/>
        <v>0</v>
      </c>
      <c r="BL213" s="106">
        <f t="shared" si="982"/>
        <v>0.001703936</v>
      </c>
      <c r="BM213" s="106">
        <f t="shared" si="982"/>
        <v>0</v>
      </c>
      <c r="BN213" s="106">
        <f t="shared" si="982"/>
        <v>0</v>
      </c>
      <c r="BO213" s="106">
        <f t="shared" si="982"/>
        <v>0</v>
      </c>
      <c r="BP213" s="106">
        <f t="shared" si="982"/>
        <v>0</v>
      </c>
      <c r="BQ213" s="106">
        <f t="shared" si="982"/>
        <v>0</v>
      </c>
      <c r="BR213" s="106">
        <f t="shared" si="982"/>
        <v>0</v>
      </c>
      <c r="BS213" s="106">
        <f t="shared" si="982"/>
        <v>0</v>
      </c>
      <c r="BT213" s="106">
        <f t="shared" si="982"/>
        <v>0</v>
      </c>
      <c r="BU213" s="106">
        <f t="shared" si="982"/>
        <v>0</v>
      </c>
      <c r="BV213" s="106">
        <f t="shared" si="982"/>
        <v>0.00039297024</v>
      </c>
      <c r="BW213" s="106">
        <f t="shared" si="982"/>
        <v>0</v>
      </c>
      <c r="BX213" s="106">
        <f t="shared" si="982"/>
        <v>0.004952064</v>
      </c>
      <c r="BY213" s="106">
        <f t="shared" si="982"/>
        <v>0</v>
      </c>
      <c r="BZ213" s="106">
        <f t="shared" si="982"/>
        <v>0.000515440637207032</v>
      </c>
      <c r="CA213" s="106">
        <f t="shared" si="982"/>
        <v>0</v>
      </c>
      <c r="CB213" s="106">
        <f t="shared" si="982"/>
        <v>0</v>
      </c>
      <c r="CC213" s="106">
        <f t="shared" si="982"/>
        <v>0</v>
      </c>
      <c r="CD213" s="106">
        <f t="shared" si="982"/>
        <v>0</v>
      </c>
      <c r="CE213" s="106">
        <f t="shared" si="982"/>
        <v>0</v>
      </c>
    </row>
    <row r="214" spans="3:83">
      <c r="C214" t="s">
        <v>1006</v>
      </c>
      <c r="D214" t="s">
        <v>1503</v>
      </c>
      <c r="E214" t="s">
        <v>247</v>
      </c>
      <c r="F214" s="102">
        <f>1.35*0.8</f>
        <v>1.08</v>
      </c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  <c r="AO214" s="103"/>
      <c r="AP214" s="103"/>
      <c r="AQ214" s="103"/>
      <c r="AS214" s="17" t="str">
        <f t="shared" si="981"/>
        <v>INDELC</v>
      </c>
      <c r="AU214" s="106">
        <f t="shared" ref="AU214:CE214" si="983">G$220*IF(G214&lt;&gt;"",G214,$F$214)</f>
        <v>0</v>
      </c>
      <c r="AV214" s="106">
        <f t="shared" si="983"/>
        <v>0.00152414925254636</v>
      </c>
      <c r="AW214" s="106">
        <f t="shared" si="983"/>
        <v>0.0147655772264299</v>
      </c>
      <c r="AX214" s="106">
        <f t="shared" si="983"/>
        <v>0</v>
      </c>
      <c r="AY214" s="106">
        <f t="shared" si="983"/>
        <v>0.0023317632</v>
      </c>
      <c r="AZ214" s="106">
        <f t="shared" si="983"/>
        <v>0</v>
      </c>
      <c r="BA214" s="106">
        <f t="shared" si="983"/>
        <v>0.00575360299790798</v>
      </c>
      <c r="BB214" s="106">
        <f t="shared" si="983"/>
        <v>0</v>
      </c>
      <c r="BC214" s="106">
        <f t="shared" si="983"/>
        <v>0</v>
      </c>
      <c r="BD214" s="106">
        <f t="shared" si="983"/>
        <v>0</v>
      </c>
      <c r="BE214" s="106">
        <f t="shared" si="983"/>
        <v>0.0108186624</v>
      </c>
      <c r="BF214" s="106">
        <f t="shared" si="983"/>
        <v>0</v>
      </c>
      <c r="BG214" s="106">
        <f t="shared" si="983"/>
        <v>0</v>
      </c>
      <c r="BH214" s="106">
        <f t="shared" si="983"/>
        <v>0</v>
      </c>
      <c r="BI214" s="106">
        <f t="shared" si="983"/>
        <v>0</v>
      </c>
      <c r="BJ214" s="106">
        <f t="shared" si="983"/>
        <v>0</v>
      </c>
      <c r="BK214" s="106">
        <f t="shared" si="983"/>
        <v>0</v>
      </c>
      <c r="BL214" s="106">
        <f t="shared" si="983"/>
        <v>0.001437696</v>
      </c>
      <c r="BM214" s="106">
        <f t="shared" si="983"/>
        <v>0</v>
      </c>
      <c r="BN214" s="106">
        <f t="shared" si="983"/>
        <v>0</v>
      </c>
      <c r="BO214" s="106">
        <f t="shared" si="983"/>
        <v>0</v>
      </c>
      <c r="BP214" s="106">
        <f t="shared" si="983"/>
        <v>0</v>
      </c>
      <c r="BQ214" s="106">
        <f t="shared" si="983"/>
        <v>0</v>
      </c>
      <c r="BR214" s="106">
        <f t="shared" si="983"/>
        <v>0.0359424</v>
      </c>
      <c r="BS214" s="106">
        <f t="shared" si="983"/>
        <v>0</v>
      </c>
      <c r="BT214" s="106">
        <f t="shared" si="983"/>
        <v>0</v>
      </c>
      <c r="BU214" s="106">
        <f t="shared" si="983"/>
        <v>0</v>
      </c>
      <c r="BV214" s="106">
        <f t="shared" si="983"/>
        <v>0.00033156864</v>
      </c>
      <c r="BW214" s="106">
        <f t="shared" si="983"/>
        <v>0</v>
      </c>
      <c r="BX214" s="106">
        <f t="shared" si="983"/>
        <v>0.004178304</v>
      </c>
      <c r="BY214" s="106">
        <f t="shared" si="983"/>
        <v>0</v>
      </c>
      <c r="BZ214" s="106">
        <f t="shared" si="983"/>
        <v>0.000434903037643433</v>
      </c>
      <c r="CA214" s="106">
        <f t="shared" si="983"/>
        <v>0</v>
      </c>
      <c r="CB214" s="106">
        <f t="shared" si="983"/>
        <v>0</v>
      </c>
      <c r="CC214" s="106">
        <f t="shared" si="983"/>
        <v>0</v>
      </c>
      <c r="CD214" s="106">
        <f t="shared" si="983"/>
        <v>0</v>
      </c>
      <c r="CE214" s="106">
        <f t="shared" si="983"/>
        <v>0</v>
      </c>
    </row>
    <row r="215" spans="3:83">
      <c r="C215" t="s">
        <v>1006</v>
      </c>
      <c r="D215" t="s">
        <v>1503</v>
      </c>
      <c r="E215" t="s">
        <v>239</v>
      </c>
      <c r="F215" s="102">
        <f>1.8*0.8</f>
        <v>1.44</v>
      </c>
      <c r="G215" s="103"/>
      <c r="H215" s="102">
        <f>F215+F213</f>
        <v>2.72</v>
      </c>
      <c r="I215" s="103"/>
      <c r="J215" s="103"/>
      <c r="K215" s="103"/>
      <c r="L215" s="103"/>
      <c r="M215" s="103"/>
      <c r="N215" s="103"/>
      <c r="O215" s="103"/>
      <c r="P215" s="103"/>
      <c r="Q215" s="102">
        <f>F215+F212+F213</f>
        <v>3.52</v>
      </c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  <c r="AC215" s="103"/>
      <c r="AD215" s="102">
        <f>F215+F212/0.9+F213</f>
        <v>3.60888888888889</v>
      </c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  <c r="AO215" s="103"/>
      <c r="AP215" s="103"/>
      <c r="AQ215" s="103"/>
      <c r="AS215" s="17" t="str">
        <f t="shared" si="981"/>
        <v>INDGAS</v>
      </c>
      <c r="AU215" s="106">
        <f t="shared" ref="AU215:CE215" si="984">G$220*IF(G215&lt;&gt;"",G215,$F$215)</f>
        <v>0</v>
      </c>
      <c r="AV215" s="106">
        <f t="shared" si="984"/>
        <v>0.00383859811752416</v>
      </c>
      <c r="AW215" s="106">
        <f t="shared" si="984"/>
        <v>0.0196874363019065</v>
      </c>
      <c r="AX215" s="106">
        <f t="shared" si="984"/>
        <v>0</v>
      </c>
      <c r="AY215" s="106">
        <f t="shared" si="984"/>
        <v>0.0031090176</v>
      </c>
      <c r="AZ215" s="106">
        <f t="shared" si="984"/>
        <v>0</v>
      </c>
      <c r="BA215" s="106">
        <f t="shared" si="984"/>
        <v>0.00767147066387731</v>
      </c>
      <c r="BB215" s="106">
        <f t="shared" si="984"/>
        <v>0</v>
      </c>
      <c r="BC215" s="106">
        <f t="shared" si="984"/>
        <v>0</v>
      </c>
      <c r="BD215" s="106">
        <f t="shared" si="984"/>
        <v>0</v>
      </c>
      <c r="BE215" s="106">
        <f t="shared" si="984"/>
        <v>0.0352608256</v>
      </c>
      <c r="BF215" s="106">
        <f t="shared" si="984"/>
        <v>0</v>
      </c>
      <c r="BG215" s="106">
        <f t="shared" si="984"/>
        <v>0</v>
      </c>
      <c r="BH215" s="106">
        <f t="shared" si="984"/>
        <v>0</v>
      </c>
      <c r="BI215" s="106">
        <f t="shared" si="984"/>
        <v>0</v>
      </c>
      <c r="BJ215" s="106">
        <f t="shared" si="984"/>
        <v>0</v>
      </c>
      <c r="BK215" s="106">
        <f t="shared" si="984"/>
        <v>0</v>
      </c>
      <c r="BL215" s="106">
        <f t="shared" si="984"/>
        <v>0.001916928</v>
      </c>
      <c r="BM215" s="106">
        <f t="shared" si="984"/>
        <v>0</v>
      </c>
      <c r="BN215" s="106">
        <f t="shared" si="984"/>
        <v>0</v>
      </c>
      <c r="BO215" s="106">
        <f t="shared" si="984"/>
        <v>0</v>
      </c>
      <c r="BP215" s="106">
        <f t="shared" si="984"/>
        <v>0</v>
      </c>
      <c r="BQ215" s="106">
        <f t="shared" si="984"/>
        <v>0</v>
      </c>
      <c r="BR215" s="106">
        <f t="shared" si="984"/>
        <v>0.120103822222222</v>
      </c>
      <c r="BS215" s="106">
        <f t="shared" si="984"/>
        <v>0</v>
      </c>
      <c r="BT215" s="106">
        <f t="shared" si="984"/>
        <v>0</v>
      </c>
      <c r="BU215" s="106">
        <f t="shared" si="984"/>
        <v>0</v>
      </c>
      <c r="BV215" s="106">
        <f t="shared" si="984"/>
        <v>0.00044209152</v>
      </c>
      <c r="BW215" s="106">
        <f t="shared" si="984"/>
        <v>0</v>
      </c>
      <c r="BX215" s="106">
        <f t="shared" si="984"/>
        <v>0.005571072</v>
      </c>
      <c r="BY215" s="106">
        <f t="shared" si="984"/>
        <v>0</v>
      </c>
      <c r="BZ215" s="106">
        <f t="shared" si="984"/>
        <v>0.000579870716857911</v>
      </c>
      <c r="CA215" s="106">
        <f t="shared" si="984"/>
        <v>0</v>
      </c>
      <c r="CB215" s="106">
        <f t="shared" si="984"/>
        <v>0</v>
      </c>
      <c r="CC215" s="106">
        <f t="shared" si="984"/>
        <v>0</v>
      </c>
      <c r="CD215" s="106">
        <f t="shared" si="984"/>
        <v>0</v>
      </c>
      <c r="CE215" s="106">
        <f t="shared" si="984"/>
        <v>0</v>
      </c>
    </row>
    <row r="216" spans="3:83">
      <c r="C216" t="s">
        <v>1006</v>
      </c>
      <c r="D216" t="s">
        <v>1503</v>
      </c>
      <c r="E216" t="s">
        <v>237</v>
      </c>
      <c r="F216" s="102">
        <f>3.5*0.8</f>
        <v>2.8</v>
      </c>
      <c r="G216" s="103"/>
      <c r="H216" s="103"/>
      <c r="I216" s="103"/>
      <c r="J216" s="103"/>
      <c r="K216" s="103">
        <f>F216+F212/0.9</f>
        <v>3.68888888888889</v>
      </c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  <c r="AC216" s="103"/>
      <c r="AD216" s="103"/>
      <c r="AE216" s="103">
        <f>F216*0.9</f>
        <v>2.52</v>
      </c>
      <c r="AF216" s="103"/>
      <c r="AG216" s="103"/>
      <c r="AH216" s="103"/>
      <c r="AI216" s="103"/>
      <c r="AJ216" s="103"/>
      <c r="AK216" s="103"/>
      <c r="AL216" s="103"/>
      <c r="AM216" s="103"/>
      <c r="AN216" s="103"/>
      <c r="AO216" s="103"/>
      <c r="AP216" s="103"/>
      <c r="AQ216" s="103"/>
      <c r="AS216" s="17" t="str">
        <f t="shared" si="981"/>
        <v>INDHFO</v>
      </c>
      <c r="AU216" s="106">
        <f t="shared" ref="AU216:CE216" si="985">G$220*IF(G216&lt;&gt;"",G216,$F$216)</f>
        <v>0</v>
      </c>
      <c r="AV216" s="106">
        <f t="shared" si="985"/>
        <v>0.00395149806215722</v>
      </c>
      <c r="AW216" s="106">
        <f t="shared" si="985"/>
        <v>0.038281126142596</v>
      </c>
      <c r="AX216" s="106">
        <f t="shared" si="985"/>
        <v>0</v>
      </c>
      <c r="AY216" s="106">
        <f t="shared" si="985"/>
        <v>0.00796445866666667</v>
      </c>
      <c r="AZ216" s="106">
        <f t="shared" si="985"/>
        <v>0</v>
      </c>
      <c r="BA216" s="106">
        <f t="shared" si="985"/>
        <v>0.0149167485130948</v>
      </c>
      <c r="BB216" s="106">
        <f t="shared" si="985"/>
        <v>0</v>
      </c>
      <c r="BC216" s="106">
        <f t="shared" si="985"/>
        <v>0</v>
      </c>
      <c r="BD216" s="106">
        <f t="shared" si="985"/>
        <v>0</v>
      </c>
      <c r="BE216" s="106">
        <f t="shared" si="985"/>
        <v>0.028048384</v>
      </c>
      <c r="BF216" s="106">
        <f t="shared" si="985"/>
        <v>0</v>
      </c>
      <c r="BG216" s="106">
        <f t="shared" si="985"/>
        <v>0</v>
      </c>
      <c r="BH216" s="106">
        <f t="shared" si="985"/>
        <v>0</v>
      </c>
      <c r="BI216" s="106">
        <f t="shared" si="985"/>
        <v>0</v>
      </c>
      <c r="BJ216" s="106">
        <f t="shared" si="985"/>
        <v>0</v>
      </c>
      <c r="BK216" s="106">
        <f t="shared" si="985"/>
        <v>0</v>
      </c>
      <c r="BL216" s="106">
        <f t="shared" si="985"/>
        <v>0.00372736</v>
      </c>
      <c r="BM216" s="106">
        <f t="shared" si="985"/>
        <v>0</v>
      </c>
      <c r="BN216" s="106">
        <f t="shared" si="985"/>
        <v>0</v>
      </c>
      <c r="BO216" s="106">
        <f t="shared" si="985"/>
        <v>0</v>
      </c>
      <c r="BP216" s="106">
        <f t="shared" si="985"/>
        <v>0</v>
      </c>
      <c r="BQ216" s="106">
        <f t="shared" si="985"/>
        <v>0</v>
      </c>
      <c r="BR216" s="106">
        <f t="shared" si="985"/>
        <v>0.093184</v>
      </c>
      <c r="BS216" s="106">
        <f t="shared" si="985"/>
        <v>0</v>
      </c>
      <c r="BT216" s="106">
        <f t="shared" si="985"/>
        <v>0</v>
      </c>
      <c r="BU216" s="106">
        <f t="shared" si="985"/>
        <v>0</v>
      </c>
      <c r="BV216" s="106">
        <f t="shared" si="985"/>
        <v>0.0008596224</v>
      </c>
      <c r="BW216" s="106">
        <f t="shared" si="985"/>
        <v>0</v>
      </c>
      <c r="BX216" s="106">
        <f t="shared" si="985"/>
        <v>0.01083264</v>
      </c>
      <c r="BY216" s="106">
        <f t="shared" si="985"/>
        <v>0</v>
      </c>
      <c r="BZ216" s="106">
        <f t="shared" si="985"/>
        <v>0.00112752639389038</v>
      </c>
      <c r="CA216" s="106">
        <f t="shared" si="985"/>
        <v>0</v>
      </c>
      <c r="CB216" s="106">
        <f t="shared" si="985"/>
        <v>0</v>
      </c>
      <c r="CC216" s="106">
        <f t="shared" si="985"/>
        <v>0</v>
      </c>
      <c r="CD216" s="106">
        <f t="shared" si="985"/>
        <v>0</v>
      </c>
      <c r="CE216" s="106">
        <f t="shared" si="985"/>
        <v>0</v>
      </c>
    </row>
    <row r="217" spans="3:83">
      <c r="C217" t="s">
        <v>1006</v>
      </c>
      <c r="D217" t="s">
        <v>1503</v>
      </c>
      <c r="E217" t="s">
        <v>1330</v>
      </c>
      <c r="F217" s="102">
        <f>1.04*0.8</f>
        <v>0.832</v>
      </c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  <c r="AO217" s="103"/>
      <c r="AP217" s="103"/>
      <c r="AQ217" s="103"/>
      <c r="AR217" s="113"/>
      <c r="AS217" s="17" t="str">
        <f t="shared" si="981"/>
        <v>MCUSCR</v>
      </c>
      <c r="AU217" s="106">
        <f t="shared" ref="AU217:CE217" si="986">G$220*IF(G217&lt;&gt;"",G217,$F$217)</f>
        <v>0</v>
      </c>
      <c r="AV217" s="106">
        <f t="shared" si="986"/>
        <v>0.00117415942418386</v>
      </c>
      <c r="AW217" s="106">
        <f t="shared" si="986"/>
        <v>0.0113749631966571</v>
      </c>
      <c r="AX217" s="106">
        <f t="shared" si="986"/>
        <v>0</v>
      </c>
      <c r="AY217" s="106">
        <f t="shared" si="986"/>
        <v>0.00179632128</v>
      </c>
      <c r="AZ217" s="106">
        <f t="shared" si="986"/>
        <v>0</v>
      </c>
      <c r="BA217" s="106">
        <f t="shared" si="986"/>
        <v>0.00443240527246245</v>
      </c>
      <c r="BB217" s="106">
        <f t="shared" si="986"/>
        <v>0</v>
      </c>
      <c r="BC217" s="106">
        <f t="shared" si="986"/>
        <v>0</v>
      </c>
      <c r="BD217" s="106">
        <f t="shared" si="986"/>
        <v>0</v>
      </c>
      <c r="BE217" s="106">
        <f t="shared" si="986"/>
        <v>0.00833437696</v>
      </c>
      <c r="BF217" s="106">
        <f t="shared" si="986"/>
        <v>0</v>
      </c>
      <c r="BG217" s="106">
        <f t="shared" si="986"/>
        <v>0</v>
      </c>
      <c r="BH217" s="106">
        <f t="shared" si="986"/>
        <v>0</v>
      </c>
      <c r="BI217" s="106">
        <f t="shared" si="986"/>
        <v>0</v>
      </c>
      <c r="BJ217" s="106">
        <f t="shared" si="986"/>
        <v>0</v>
      </c>
      <c r="BK217" s="106">
        <f t="shared" si="986"/>
        <v>0</v>
      </c>
      <c r="BL217" s="106">
        <f t="shared" si="986"/>
        <v>0.0011075584</v>
      </c>
      <c r="BM217" s="106">
        <f t="shared" si="986"/>
        <v>0</v>
      </c>
      <c r="BN217" s="106">
        <f t="shared" si="986"/>
        <v>0</v>
      </c>
      <c r="BO217" s="106">
        <f t="shared" si="986"/>
        <v>0</v>
      </c>
      <c r="BP217" s="106">
        <f t="shared" si="986"/>
        <v>0</v>
      </c>
      <c r="BQ217" s="106">
        <f t="shared" si="986"/>
        <v>0</v>
      </c>
      <c r="BR217" s="106">
        <f t="shared" si="986"/>
        <v>0.02768896</v>
      </c>
      <c r="BS217" s="106">
        <f t="shared" si="986"/>
        <v>0</v>
      </c>
      <c r="BT217" s="106">
        <f t="shared" si="986"/>
        <v>0</v>
      </c>
      <c r="BU217" s="106">
        <f t="shared" si="986"/>
        <v>0</v>
      </c>
      <c r="BV217" s="106">
        <f t="shared" si="986"/>
        <v>0.000255430656</v>
      </c>
      <c r="BW217" s="106">
        <f t="shared" si="986"/>
        <v>0</v>
      </c>
      <c r="BX217" s="106">
        <f t="shared" si="986"/>
        <v>0.0032188416</v>
      </c>
      <c r="BY217" s="106">
        <f t="shared" si="986"/>
        <v>0</v>
      </c>
      <c r="BZ217" s="106">
        <f t="shared" si="986"/>
        <v>0.000335036414184571</v>
      </c>
      <c r="CA217" s="106">
        <f t="shared" si="986"/>
        <v>0</v>
      </c>
      <c r="CB217" s="106">
        <f t="shared" si="986"/>
        <v>0</v>
      </c>
      <c r="CC217" s="106">
        <f t="shared" si="986"/>
        <v>0</v>
      </c>
      <c r="CD217" s="106">
        <f t="shared" si="986"/>
        <v>0</v>
      </c>
      <c r="CE217" s="106">
        <f t="shared" si="986"/>
        <v>0</v>
      </c>
    </row>
    <row r="218" ht="14.25" spans="3:83">
      <c r="C218" t="s">
        <v>1006</v>
      </c>
      <c r="D218" t="s">
        <v>1393</v>
      </c>
      <c r="E218" t="s">
        <v>1504</v>
      </c>
      <c r="F218" s="99">
        <v>30</v>
      </c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S218" s="17"/>
      <c r="AT218" s="107" t="s">
        <v>1440</v>
      </c>
      <c r="AU218" s="6" t="str">
        <f>G$4</f>
        <v>AT</v>
      </c>
      <c r="AV218" s="6" t="str">
        <f t="shared" ref="AV218" si="987">H$4</f>
        <v>BE</v>
      </c>
      <c r="AW218" s="6" t="str">
        <f t="shared" ref="AW218" si="988">I$4</f>
        <v>BG</v>
      </c>
      <c r="AX218" s="6" t="str">
        <f t="shared" ref="AX218" si="989">J$4</f>
        <v>CH</v>
      </c>
      <c r="AY218" s="6" t="str">
        <f t="shared" ref="AY218" si="990">K$4</f>
        <v>CY</v>
      </c>
      <c r="AZ218" s="6" t="str">
        <f t="shared" ref="AZ218" si="991">L$4</f>
        <v>CZ</v>
      </c>
      <c r="BA218" s="6" t="str">
        <f t="shared" ref="BA218" si="992">M$4</f>
        <v>DE</v>
      </c>
      <c r="BB218" s="6" t="str">
        <f t="shared" ref="BB218" si="993">N$4</f>
        <v>DK</v>
      </c>
      <c r="BC218" s="6" t="str">
        <f t="shared" ref="BC218" si="994">O$4</f>
        <v>EE</v>
      </c>
      <c r="BD218" s="6" t="str">
        <f t="shared" ref="BD218" si="995">P$4</f>
        <v>EL</v>
      </c>
      <c r="BE218" s="6" t="str">
        <f t="shared" ref="BE218" si="996">Q$4</f>
        <v>ES</v>
      </c>
      <c r="BF218" s="6" t="str">
        <f t="shared" ref="BF218" si="997">R$4</f>
        <v>FI</v>
      </c>
      <c r="BG218" s="6" t="str">
        <f t="shared" ref="BG218" si="998">S$4</f>
        <v>FR</v>
      </c>
      <c r="BH218" s="6" t="str">
        <f t="shared" ref="BH218" si="999">T$4</f>
        <v>HR</v>
      </c>
      <c r="BI218" s="6" t="str">
        <f t="shared" ref="BI218" si="1000">U$4</f>
        <v>HU</v>
      </c>
      <c r="BJ218" s="6" t="str">
        <f t="shared" ref="BJ218" si="1001">V$4</f>
        <v>IE</v>
      </c>
      <c r="BK218" s="6" t="str">
        <f t="shared" ref="BK218" si="1002">W$4</f>
        <v>IS</v>
      </c>
      <c r="BL218" s="6" t="str">
        <f t="shared" ref="BL218" si="1003">X$4</f>
        <v>IT</v>
      </c>
      <c r="BM218" s="6" t="str">
        <f t="shared" ref="BM218" si="1004">Y$4</f>
        <v>LT</v>
      </c>
      <c r="BN218" s="6" t="str">
        <f t="shared" ref="BN218" si="1005">Z$4</f>
        <v>LU</v>
      </c>
      <c r="BO218" s="6" t="str">
        <f t="shared" ref="BO218" si="1006">AA$4</f>
        <v>LV</v>
      </c>
      <c r="BP218" s="6" t="str">
        <f t="shared" ref="BP218" si="1007">AB$4</f>
        <v>MT</v>
      </c>
      <c r="BQ218" s="6" t="str">
        <f t="shared" ref="BQ218" si="1008">AC$4</f>
        <v>NL</v>
      </c>
      <c r="BR218" s="6" t="str">
        <f t="shared" ref="BR218" si="1009">AD$4</f>
        <v>NO</v>
      </c>
      <c r="BS218" s="6" t="str">
        <f t="shared" ref="BS218" si="1010">AE$4</f>
        <v>PL</v>
      </c>
      <c r="BT218" s="6" t="str">
        <f t="shared" ref="BT218" si="1011">AF$4</f>
        <v>PT</v>
      </c>
      <c r="BU218" s="6" t="str">
        <f t="shared" ref="BU218" si="1012">AG$4</f>
        <v>RO</v>
      </c>
      <c r="BV218" s="6" t="str">
        <f t="shared" ref="BV218" si="1013">AH$4</f>
        <v>SE</v>
      </c>
      <c r="BW218" s="6" t="str">
        <f t="shared" ref="BW218" si="1014">AI$4</f>
        <v>SI</v>
      </c>
      <c r="BX218" s="6" t="str">
        <f t="shared" ref="BX218" si="1015">AJ$4</f>
        <v>SK</v>
      </c>
      <c r="BY218" s="6" t="str">
        <f t="shared" ref="BY218" si="1016">AK$4</f>
        <v>UK</v>
      </c>
      <c r="BZ218" s="6" t="str">
        <f t="shared" ref="BZ218" si="1017">AL$4</f>
        <v>AL</v>
      </c>
      <c r="CA218" s="6" t="str">
        <f t="shared" ref="CA218" si="1018">AM$4</f>
        <v>BA</v>
      </c>
      <c r="CB218" s="6" t="str">
        <f t="shared" ref="CB218" si="1019">AN$4</f>
        <v>KS</v>
      </c>
      <c r="CC218" s="6" t="str">
        <f t="shared" ref="CC218" si="1020">AO$4</f>
        <v>ME</v>
      </c>
      <c r="CD218" s="6" t="str">
        <f t="shared" ref="CD218" si="1021">AP$4</f>
        <v>MK</v>
      </c>
      <c r="CE218" s="6" t="str">
        <f t="shared" ref="CE218" si="1022">AQ$4</f>
        <v>RS</v>
      </c>
    </row>
    <row r="219" spans="3:83">
      <c r="C219" t="s">
        <v>1006</v>
      </c>
      <c r="D219" t="s">
        <v>1505</v>
      </c>
      <c r="E219" t="s">
        <v>1332</v>
      </c>
      <c r="F219" s="4">
        <v>1</v>
      </c>
      <c r="AL219"/>
      <c r="AQ219" s="4"/>
      <c r="AT219" s="17" t="str">
        <f>E219</f>
        <v>MCUSCU</v>
      </c>
      <c r="AU219" s="106">
        <f t="shared" ref="AU219:CE219" si="1023">G$220*IF(G219&lt;&gt;"",G219,$F$219)</f>
        <v>0</v>
      </c>
      <c r="AV219" s="106">
        <f t="shared" si="1023"/>
        <v>0.00141124930791329</v>
      </c>
      <c r="AW219" s="106">
        <f t="shared" si="1023"/>
        <v>0.0136718307652129</v>
      </c>
      <c r="AX219" s="106">
        <f t="shared" si="1023"/>
        <v>0</v>
      </c>
      <c r="AY219" s="106">
        <f t="shared" si="1023"/>
        <v>0.00215904</v>
      </c>
      <c r="AZ219" s="106">
        <f t="shared" si="1023"/>
        <v>0</v>
      </c>
      <c r="BA219" s="106">
        <f t="shared" si="1023"/>
        <v>0.00532741018324813</v>
      </c>
      <c r="BB219" s="106">
        <f t="shared" si="1023"/>
        <v>0</v>
      </c>
      <c r="BC219" s="106">
        <f t="shared" si="1023"/>
        <v>0</v>
      </c>
      <c r="BD219" s="106">
        <f t="shared" si="1023"/>
        <v>0</v>
      </c>
      <c r="BE219" s="106">
        <f t="shared" si="1023"/>
        <v>0.01001728</v>
      </c>
      <c r="BF219" s="106">
        <f t="shared" si="1023"/>
        <v>0</v>
      </c>
      <c r="BG219" s="106">
        <f t="shared" si="1023"/>
        <v>0</v>
      </c>
      <c r="BH219" s="106">
        <f t="shared" si="1023"/>
        <v>0</v>
      </c>
      <c r="BI219" s="106">
        <f t="shared" si="1023"/>
        <v>0</v>
      </c>
      <c r="BJ219" s="106">
        <f t="shared" si="1023"/>
        <v>0</v>
      </c>
      <c r="BK219" s="106">
        <f t="shared" si="1023"/>
        <v>0</v>
      </c>
      <c r="BL219" s="106">
        <f t="shared" si="1023"/>
        <v>0.0013312</v>
      </c>
      <c r="BM219" s="106">
        <f t="shared" si="1023"/>
        <v>0</v>
      </c>
      <c r="BN219" s="106">
        <f t="shared" si="1023"/>
        <v>0</v>
      </c>
      <c r="BO219" s="106">
        <f t="shared" si="1023"/>
        <v>0</v>
      </c>
      <c r="BP219" s="106">
        <f t="shared" si="1023"/>
        <v>0</v>
      </c>
      <c r="BQ219" s="106">
        <f t="shared" si="1023"/>
        <v>0</v>
      </c>
      <c r="BR219" s="106">
        <f t="shared" si="1023"/>
        <v>0.03328</v>
      </c>
      <c r="BS219" s="106">
        <f t="shared" si="1023"/>
        <v>0</v>
      </c>
      <c r="BT219" s="106">
        <f t="shared" si="1023"/>
        <v>0</v>
      </c>
      <c r="BU219" s="106">
        <f t="shared" si="1023"/>
        <v>0</v>
      </c>
      <c r="BV219" s="106">
        <f t="shared" si="1023"/>
        <v>0.000307008</v>
      </c>
      <c r="BW219" s="106">
        <f t="shared" si="1023"/>
        <v>0</v>
      </c>
      <c r="BX219" s="106">
        <f t="shared" si="1023"/>
        <v>0.0038688</v>
      </c>
      <c r="BY219" s="106">
        <f t="shared" si="1023"/>
        <v>0</v>
      </c>
      <c r="BZ219" s="106">
        <f t="shared" si="1023"/>
        <v>0.000402687997817994</v>
      </c>
      <c r="CA219" s="106">
        <f t="shared" si="1023"/>
        <v>0</v>
      </c>
      <c r="CB219" s="106">
        <f t="shared" si="1023"/>
        <v>0</v>
      </c>
      <c r="CC219" s="106">
        <f t="shared" si="1023"/>
        <v>0</v>
      </c>
      <c r="CD219" s="106">
        <f t="shared" si="1023"/>
        <v>0</v>
      </c>
      <c r="CE219" s="106">
        <f t="shared" si="1023"/>
        <v>0</v>
      </c>
    </row>
    <row r="220" spans="3:43">
      <c r="C220" t="s">
        <v>1006</v>
      </c>
      <c r="D220" t="s">
        <v>1387</v>
      </c>
      <c r="E220" t="s">
        <v>1504</v>
      </c>
      <c r="F220"/>
      <c r="G220" s="45">
        <f t="shared" ref="G220:AQ220" si="1024">G$197*G134*IF(G193&lt;&gt;0,G193,$F$193)</f>
        <v>0</v>
      </c>
      <c r="H220" s="88">
        <f t="shared" si="1024"/>
        <v>0.00141124930791329</v>
      </c>
      <c r="I220" s="45">
        <f t="shared" si="1024"/>
        <v>0.0136718307652129</v>
      </c>
      <c r="J220" s="45">
        <f t="shared" si="1024"/>
        <v>0</v>
      </c>
      <c r="K220" s="45">
        <f t="shared" si="1024"/>
        <v>0.00215904</v>
      </c>
      <c r="L220" s="45">
        <f t="shared" si="1024"/>
        <v>0</v>
      </c>
      <c r="M220" s="45">
        <f t="shared" si="1024"/>
        <v>0.00532741018324813</v>
      </c>
      <c r="N220" s="45">
        <f t="shared" si="1024"/>
        <v>0</v>
      </c>
      <c r="O220" s="45">
        <f t="shared" si="1024"/>
        <v>0</v>
      </c>
      <c r="P220" s="45">
        <f t="shared" si="1024"/>
        <v>0</v>
      </c>
      <c r="Q220" s="45">
        <f t="shared" si="1024"/>
        <v>0.01001728</v>
      </c>
      <c r="R220" s="45">
        <f t="shared" si="1024"/>
        <v>0</v>
      </c>
      <c r="S220" s="45">
        <f t="shared" si="1024"/>
        <v>0</v>
      </c>
      <c r="T220" s="45">
        <f t="shared" si="1024"/>
        <v>0</v>
      </c>
      <c r="U220" s="45">
        <f t="shared" si="1024"/>
        <v>0</v>
      </c>
      <c r="V220" s="45">
        <f t="shared" si="1024"/>
        <v>0</v>
      </c>
      <c r="W220" s="45">
        <f t="shared" si="1024"/>
        <v>0</v>
      </c>
      <c r="X220" s="45">
        <f t="shared" si="1024"/>
        <v>0.0013312</v>
      </c>
      <c r="Y220" s="45">
        <f t="shared" si="1024"/>
        <v>0</v>
      </c>
      <c r="Z220" s="45">
        <f t="shared" si="1024"/>
        <v>0</v>
      </c>
      <c r="AA220" s="45">
        <f t="shared" si="1024"/>
        <v>0</v>
      </c>
      <c r="AB220" s="45">
        <f t="shared" si="1024"/>
        <v>0</v>
      </c>
      <c r="AC220" s="45">
        <f t="shared" si="1024"/>
        <v>0</v>
      </c>
      <c r="AD220" s="45">
        <f t="shared" si="1024"/>
        <v>0.03328</v>
      </c>
      <c r="AE220" s="45">
        <f t="shared" si="1024"/>
        <v>0</v>
      </c>
      <c r="AF220" s="45">
        <f t="shared" si="1024"/>
        <v>0</v>
      </c>
      <c r="AG220" s="45">
        <f t="shared" si="1024"/>
        <v>0</v>
      </c>
      <c r="AH220" s="45">
        <f t="shared" si="1024"/>
        <v>0.000307008</v>
      </c>
      <c r="AI220" s="45">
        <f t="shared" si="1024"/>
        <v>0</v>
      </c>
      <c r="AJ220" s="45">
        <f t="shared" si="1024"/>
        <v>0.0038688</v>
      </c>
      <c r="AK220" s="45">
        <f t="shared" si="1024"/>
        <v>0</v>
      </c>
      <c r="AL220" s="45">
        <f t="shared" si="1024"/>
        <v>0.000402687997817994</v>
      </c>
      <c r="AM220" s="45">
        <f t="shared" si="1024"/>
        <v>0</v>
      </c>
      <c r="AN220" s="45">
        <f t="shared" si="1024"/>
        <v>0</v>
      </c>
      <c r="AO220" s="45">
        <f t="shared" si="1024"/>
        <v>0</v>
      </c>
      <c r="AP220" s="45">
        <f t="shared" si="1024"/>
        <v>0</v>
      </c>
      <c r="AQ220" s="45">
        <f t="shared" si="1024"/>
        <v>0</v>
      </c>
    </row>
    <row r="221" spans="6:43">
      <c r="F221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</row>
    <row r="222" spans="6:46">
      <c r="F222"/>
      <c r="AQ222" s="4"/>
      <c r="AT222" s="4"/>
    </row>
    <row r="223" spans="6:46">
      <c r="F223"/>
      <c r="AQ223" s="4"/>
      <c r="AT223" s="4"/>
    </row>
    <row r="224" ht="23.25" spans="3:43">
      <c r="C224" s="18" t="s">
        <v>1684</v>
      </c>
      <c r="D224" s="18"/>
      <c r="E224" s="18"/>
      <c r="F224"/>
      <c r="AP224"/>
      <c r="AQ224" s="4"/>
    </row>
    <row r="225" spans="6:43">
      <c r="F225"/>
      <c r="AQ225" s="4"/>
    </row>
    <row r="226" spans="6:43">
      <c r="F226"/>
      <c r="AQ226" s="4"/>
    </row>
    <row r="227" spans="5:43">
      <c r="E227" s="5" t="s">
        <v>1379</v>
      </c>
      <c r="F227"/>
      <c r="AQ227" s="4"/>
    </row>
    <row r="228" ht="14.25" spans="3:83">
      <c r="C228" s="2" t="s">
        <v>748</v>
      </c>
      <c r="D228" s="2" t="s">
        <v>1382</v>
      </c>
      <c r="E228" s="2" t="s">
        <v>1150</v>
      </c>
      <c r="F228" s="94">
        <v>2010</v>
      </c>
      <c r="G228" s="6" t="s">
        <v>21</v>
      </c>
      <c r="H228" s="6" t="s">
        <v>22</v>
      </c>
      <c r="I228" s="6" t="s">
        <v>23</v>
      </c>
      <c r="J228" s="6" t="s">
        <v>289</v>
      </c>
      <c r="K228" s="6" t="s">
        <v>24</v>
      </c>
      <c r="L228" s="6" t="s">
        <v>25</v>
      </c>
      <c r="M228" s="6" t="s">
        <v>26</v>
      </c>
      <c r="N228" s="6" t="s">
        <v>27</v>
      </c>
      <c r="O228" s="6" t="s">
        <v>28</v>
      </c>
      <c r="P228" s="6" t="s">
        <v>29</v>
      </c>
      <c r="Q228" s="6" t="s">
        <v>30</v>
      </c>
      <c r="R228" s="6" t="s">
        <v>31</v>
      </c>
      <c r="S228" s="6" t="s">
        <v>32</v>
      </c>
      <c r="T228" s="6" t="s">
        <v>33</v>
      </c>
      <c r="U228" s="6" t="s">
        <v>34</v>
      </c>
      <c r="V228" s="6" t="s">
        <v>35</v>
      </c>
      <c r="W228" s="6" t="s">
        <v>36</v>
      </c>
      <c r="X228" s="6" t="s">
        <v>37</v>
      </c>
      <c r="Y228" s="6" t="s">
        <v>38</v>
      </c>
      <c r="Z228" s="6" t="s">
        <v>39</v>
      </c>
      <c r="AA228" s="6" t="s">
        <v>40</v>
      </c>
      <c r="AB228" s="6" t="s">
        <v>43</v>
      </c>
      <c r="AC228" s="6" t="s">
        <v>44</v>
      </c>
      <c r="AD228" s="6" t="s">
        <v>45</v>
      </c>
      <c r="AE228" s="6" t="s">
        <v>46</v>
      </c>
      <c r="AF228" s="6" t="s">
        <v>47</v>
      </c>
      <c r="AG228" s="6" t="s">
        <v>48</v>
      </c>
      <c r="AH228" s="6" t="s">
        <v>50</v>
      </c>
      <c r="AI228" s="6" t="s">
        <v>51</v>
      </c>
      <c r="AJ228" s="6" t="s">
        <v>52</v>
      </c>
      <c r="AK228" s="6" t="s">
        <v>53</v>
      </c>
      <c r="AL228" s="6" t="s">
        <v>290</v>
      </c>
      <c r="AM228" s="6" t="s">
        <v>291</v>
      </c>
      <c r="AN228" s="6" t="s">
        <v>292</v>
      </c>
      <c r="AO228" s="6" t="s">
        <v>41</v>
      </c>
      <c r="AP228" s="6" t="s">
        <v>42</v>
      </c>
      <c r="AQ228" s="6" t="s">
        <v>49</v>
      </c>
      <c r="AT228" s="55" t="s">
        <v>1560</v>
      </c>
      <c r="AU228" s="6" t="str">
        <f>G$4</f>
        <v>AT</v>
      </c>
      <c r="AV228" s="6" t="str">
        <f t="shared" ref="AV228" si="1025">H$4</f>
        <v>BE</v>
      </c>
      <c r="AW228" s="6" t="str">
        <f t="shared" ref="AW228" si="1026">I$4</f>
        <v>BG</v>
      </c>
      <c r="AX228" s="6" t="str">
        <f t="shared" ref="AX228" si="1027">J$4</f>
        <v>CH</v>
      </c>
      <c r="AY228" s="6" t="str">
        <f t="shared" ref="AY228" si="1028">K$4</f>
        <v>CY</v>
      </c>
      <c r="AZ228" s="6" t="str">
        <f t="shared" ref="AZ228" si="1029">L$4</f>
        <v>CZ</v>
      </c>
      <c r="BA228" s="6" t="str">
        <f t="shared" ref="BA228" si="1030">M$4</f>
        <v>DE</v>
      </c>
      <c r="BB228" s="6" t="str">
        <f t="shared" ref="BB228" si="1031">N$4</f>
        <v>DK</v>
      </c>
      <c r="BC228" s="6" t="str">
        <f t="shared" ref="BC228" si="1032">O$4</f>
        <v>EE</v>
      </c>
      <c r="BD228" s="6" t="str">
        <f t="shared" ref="BD228" si="1033">P$4</f>
        <v>EL</v>
      </c>
      <c r="BE228" s="6" t="str">
        <f t="shared" ref="BE228" si="1034">Q$4</f>
        <v>ES</v>
      </c>
      <c r="BF228" s="6" t="str">
        <f t="shared" ref="BF228" si="1035">R$4</f>
        <v>FI</v>
      </c>
      <c r="BG228" s="6" t="str">
        <f t="shared" ref="BG228" si="1036">S$4</f>
        <v>FR</v>
      </c>
      <c r="BH228" s="6" t="str">
        <f t="shared" ref="BH228" si="1037">T$4</f>
        <v>HR</v>
      </c>
      <c r="BI228" s="6" t="str">
        <f t="shared" ref="BI228" si="1038">U$4</f>
        <v>HU</v>
      </c>
      <c r="BJ228" s="6" t="str">
        <f t="shared" ref="BJ228" si="1039">V$4</f>
        <v>IE</v>
      </c>
      <c r="BK228" s="6" t="str">
        <f t="shared" ref="BK228" si="1040">W$4</f>
        <v>IS</v>
      </c>
      <c r="BL228" s="6" t="str">
        <f t="shared" ref="BL228" si="1041">X$4</f>
        <v>IT</v>
      </c>
      <c r="BM228" s="6" t="str">
        <f t="shared" ref="BM228" si="1042">Y$4</f>
        <v>LT</v>
      </c>
      <c r="BN228" s="6" t="str">
        <f t="shared" ref="BN228" si="1043">Z$4</f>
        <v>LU</v>
      </c>
      <c r="BO228" s="6" t="str">
        <f t="shared" ref="BO228" si="1044">AA$4</f>
        <v>LV</v>
      </c>
      <c r="BP228" s="6" t="str">
        <f t="shared" ref="BP228" si="1045">AB$4</f>
        <v>MT</v>
      </c>
      <c r="BQ228" s="6" t="str">
        <f t="shared" ref="BQ228" si="1046">AC$4</f>
        <v>NL</v>
      </c>
      <c r="BR228" s="6" t="str">
        <f t="shared" ref="BR228" si="1047">AD$4</f>
        <v>NO</v>
      </c>
      <c r="BS228" s="6" t="str">
        <f t="shared" ref="BS228" si="1048">AE$4</f>
        <v>PL</v>
      </c>
      <c r="BT228" s="6" t="str">
        <f t="shared" ref="BT228" si="1049">AF$4</f>
        <v>PT</v>
      </c>
      <c r="BU228" s="6" t="str">
        <f t="shared" ref="BU228" si="1050">AG$4</f>
        <v>RO</v>
      </c>
      <c r="BV228" s="6" t="str">
        <f t="shared" ref="BV228" si="1051">AH$4</f>
        <v>SE</v>
      </c>
      <c r="BW228" s="6" t="str">
        <f t="shared" ref="BW228" si="1052">AI$4</f>
        <v>SI</v>
      </c>
      <c r="BX228" s="6" t="str">
        <f t="shared" ref="BX228" si="1053">AJ$4</f>
        <v>SK</v>
      </c>
      <c r="BY228" s="6" t="str">
        <f t="shared" ref="BY228" si="1054">AK$4</f>
        <v>UK</v>
      </c>
      <c r="BZ228" s="6" t="str">
        <f t="shared" ref="BZ228" si="1055">AL$4</f>
        <v>AL</v>
      </c>
      <c r="CA228" s="6" t="str">
        <f t="shared" ref="CA228" si="1056">AM$4</f>
        <v>BA</v>
      </c>
      <c r="CB228" s="6" t="str">
        <f t="shared" ref="CB228" si="1057">AN$4</f>
        <v>KS</v>
      </c>
      <c r="CC228" s="6" t="str">
        <f t="shared" ref="CC228" si="1058">AO$4</f>
        <v>ME</v>
      </c>
      <c r="CD228" s="6" t="str">
        <f t="shared" ref="CD228" si="1059">AP$4</f>
        <v>MK</v>
      </c>
      <c r="CE228" s="6" t="str">
        <f t="shared" ref="CE228" si="1060">AQ$4</f>
        <v>RS</v>
      </c>
    </row>
    <row r="229" ht="16.5" spans="3:46">
      <c r="C229" s="7" t="s">
        <v>1685</v>
      </c>
      <c r="D229" s="7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T229" s="54"/>
    </row>
    <row r="230" spans="3:83">
      <c r="C230" t="s">
        <v>994</v>
      </c>
      <c r="D230" t="s">
        <v>1503</v>
      </c>
      <c r="E230" t="s">
        <v>1318</v>
      </c>
      <c r="G230" s="106">
        <f>IF(AU$235=0,0,AU230/AU$235)</f>
        <v>0</v>
      </c>
      <c r="H230" s="106">
        <f t="shared" ref="H230:AQ234" si="1061">IF(AV$235=0,0,AV230/AV$235)</f>
        <v>0.127360392581746</v>
      </c>
      <c r="I230" s="106">
        <f t="shared" si="1061"/>
        <v>0.00815377169913865</v>
      </c>
      <c r="J230" s="106">
        <f t="shared" si="1061"/>
        <v>0.238161246043398</v>
      </c>
      <c r="K230" s="106">
        <f t="shared" si="1061"/>
        <v>0</v>
      </c>
      <c r="L230" s="106">
        <f t="shared" si="1061"/>
        <v>0</v>
      </c>
      <c r="M230" s="106">
        <f t="shared" si="1061"/>
        <v>0.00769643451737155</v>
      </c>
      <c r="N230" s="106">
        <f t="shared" si="1061"/>
        <v>0</v>
      </c>
      <c r="O230" s="106">
        <f t="shared" si="1061"/>
        <v>0.0975257359581001</v>
      </c>
      <c r="P230" s="106">
        <f t="shared" si="1061"/>
        <v>0.522348674322489</v>
      </c>
      <c r="Q230" s="106">
        <f t="shared" si="1061"/>
        <v>0</v>
      </c>
      <c r="R230" s="106">
        <f t="shared" si="1061"/>
        <v>0.254387464827204</v>
      </c>
      <c r="S230" s="106">
        <f t="shared" si="1061"/>
        <v>0.0103493741457216</v>
      </c>
      <c r="T230" s="106">
        <f t="shared" si="1061"/>
        <v>0</v>
      </c>
      <c r="U230" s="106">
        <f t="shared" si="1061"/>
        <v>0</v>
      </c>
      <c r="V230" s="106">
        <f t="shared" si="1061"/>
        <v>0</v>
      </c>
      <c r="W230" s="106">
        <f t="shared" si="1061"/>
        <v>0</v>
      </c>
      <c r="X230" s="106">
        <f t="shared" si="1061"/>
        <v>0</v>
      </c>
      <c r="Y230" s="106">
        <f t="shared" si="1061"/>
        <v>0</v>
      </c>
      <c r="Z230" s="106">
        <f t="shared" si="1061"/>
        <v>0</v>
      </c>
      <c r="AA230" s="106">
        <f t="shared" si="1061"/>
        <v>0</v>
      </c>
      <c r="AB230" s="106">
        <f t="shared" si="1061"/>
        <v>0</v>
      </c>
      <c r="AC230" s="106">
        <f t="shared" si="1061"/>
        <v>0.180580029402772</v>
      </c>
      <c r="AD230" s="106">
        <f t="shared" si="1061"/>
        <v>0.2446503632749</v>
      </c>
      <c r="AE230" s="106">
        <f t="shared" si="1061"/>
        <v>0</v>
      </c>
      <c r="AF230" s="106">
        <f t="shared" si="1061"/>
        <v>0</v>
      </c>
      <c r="AG230" s="106">
        <f t="shared" si="1061"/>
        <v>0</v>
      </c>
      <c r="AH230" s="106">
        <f t="shared" si="1061"/>
        <v>0.308342014951714</v>
      </c>
      <c r="AI230" s="106">
        <f t="shared" si="1061"/>
        <v>0</v>
      </c>
      <c r="AJ230" s="106">
        <f t="shared" si="1061"/>
        <v>0</v>
      </c>
      <c r="AK230" s="106">
        <f t="shared" si="1061"/>
        <v>0.420810591589438</v>
      </c>
      <c r="AL230" s="106">
        <f t="shared" si="1061"/>
        <v>0</v>
      </c>
      <c r="AM230" s="106">
        <f t="shared" si="1061"/>
        <v>0</v>
      </c>
      <c r="AN230" s="106">
        <f t="shared" si="1061"/>
        <v>0</v>
      </c>
      <c r="AO230" s="106">
        <f t="shared" si="1061"/>
        <v>0</v>
      </c>
      <c r="AP230" s="106">
        <f t="shared" si="1061"/>
        <v>0</v>
      </c>
      <c r="AQ230" s="106">
        <f t="shared" si="1061"/>
        <v>0.286636974060805</v>
      </c>
      <c r="AT230" s="54" t="str">
        <f>E230</f>
        <v>INFELE</v>
      </c>
      <c r="AU230" s="114">
        <f>AU240</f>
        <v>0</v>
      </c>
      <c r="AV230" s="114">
        <f t="shared" ref="AV230:CE230" si="1062">AV240</f>
        <v>1.27070697384215</v>
      </c>
      <c r="AW230" s="114">
        <f t="shared" si="1062"/>
        <v>0.0341717902846696</v>
      </c>
      <c r="AX230" s="114">
        <f t="shared" si="1062"/>
        <v>0.272655488020454</v>
      </c>
      <c r="AY230" s="114">
        <f t="shared" si="1062"/>
        <v>0</v>
      </c>
      <c r="AZ230" s="114">
        <f t="shared" si="1062"/>
        <v>0</v>
      </c>
      <c r="BA230" s="114">
        <f t="shared" si="1062"/>
        <v>0.426764522580851</v>
      </c>
      <c r="BB230" s="114">
        <f t="shared" si="1062"/>
        <v>0</v>
      </c>
      <c r="BC230" s="114">
        <f t="shared" si="1062"/>
        <v>0.0108</v>
      </c>
      <c r="BD230" s="114">
        <f t="shared" si="1062"/>
        <v>13.528544</v>
      </c>
      <c r="BE230" s="114">
        <f t="shared" si="1062"/>
        <v>0</v>
      </c>
      <c r="BF230" s="114">
        <f t="shared" si="1062"/>
        <v>2.578147712</v>
      </c>
      <c r="BG230" s="114">
        <f t="shared" si="1062"/>
        <v>0.27354959005815</v>
      </c>
      <c r="BH230" s="114">
        <f t="shared" si="1062"/>
        <v>0</v>
      </c>
      <c r="BI230" s="114">
        <f t="shared" si="1062"/>
        <v>0</v>
      </c>
      <c r="BJ230" s="114">
        <f t="shared" si="1062"/>
        <v>0</v>
      </c>
      <c r="BK230" s="114">
        <f t="shared" si="1062"/>
        <v>0</v>
      </c>
      <c r="BL230" s="114">
        <f t="shared" si="1062"/>
        <v>0</v>
      </c>
      <c r="BM230" s="114">
        <f t="shared" si="1062"/>
        <v>0</v>
      </c>
      <c r="BN230" s="114">
        <f t="shared" si="1062"/>
        <v>0</v>
      </c>
      <c r="BO230" s="114">
        <f t="shared" si="1062"/>
        <v>0</v>
      </c>
      <c r="BP230" s="114">
        <f t="shared" si="1062"/>
        <v>0</v>
      </c>
      <c r="BQ230" s="114">
        <f t="shared" si="1062"/>
        <v>2.61724</v>
      </c>
      <c r="BR230" s="114">
        <f t="shared" si="1062"/>
        <v>11.3449144</v>
      </c>
      <c r="BS230" s="114">
        <f t="shared" si="1062"/>
        <v>0</v>
      </c>
      <c r="BT230" s="114">
        <f t="shared" si="1062"/>
        <v>0</v>
      </c>
      <c r="BU230" s="114">
        <f t="shared" si="1062"/>
        <v>0</v>
      </c>
      <c r="BV230" s="114">
        <f t="shared" si="1062"/>
        <v>2.15005261011007</v>
      </c>
      <c r="BW230" s="114">
        <f t="shared" si="1062"/>
        <v>0</v>
      </c>
      <c r="BX230" s="114">
        <f t="shared" si="1062"/>
        <v>0</v>
      </c>
      <c r="BY230" s="114">
        <f t="shared" si="1062"/>
        <v>1.40394924733539</v>
      </c>
      <c r="BZ230" s="114">
        <f t="shared" si="1062"/>
        <v>0</v>
      </c>
      <c r="CA230" s="114">
        <f t="shared" si="1062"/>
        <v>0</v>
      </c>
      <c r="CB230" s="114">
        <f t="shared" si="1062"/>
        <v>0</v>
      </c>
      <c r="CC230" s="114">
        <f t="shared" si="1062"/>
        <v>0</v>
      </c>
      <c r="CD230" s="114">
        <f t="shared" si="1062"/>
        <v>0</v>
      </c>
      <c r="CE230" s="114">
        <f t="shared" si="1062"/>
        <v>0.8162556416</v>
      </c>
    </row>
    <row r="231" spans="3:83">
      <c r="C231" t="s">
        <v>994</v>
      </c>
      <c r="D231" t="s">
        <v>1503</v>
      </c>
      <c r="E231" t="s">
        <v>1310</v>
      </c>
      <c r="G231" s="106">
        <f t="shared" ref="G231:G234" si="1063">IF(AU$235=0,0,AU231/AU$235)</f>
        <v>0.0391161151827096</v>
      </c>
      <c r="H231" s="106">
        <f t="shared" si="1061"/>
        <v>0.314882011023114</v>
      </c>
      <c r="I231" s="106">
        <f t="shared" si="1061"/>
        <v>0.107443622237995</v>
      </c>
      <c r="J231" s="106">
        <f t="shared" si="1061"/>
        <v>0.503089584997467</v>
      </c>
      <c r="K231" s="106">
        <f t="shared" si="1061"/>
        <v>0</v>
      </c>
      <c r="L231" s="106">
        <f t="shared" si="1061"/>
        <v>0.65601828561519</v>
      </c>
      <c r="M231" s="106">
        <f t="shared" si="1061"/>
        <v>0.056719723839605</v>
      </c>
      <c r="N231" s="106">
        <f t="shared" si="1061"/>
        <v>0</v>
      </c>
      <c r="O231" s="106">
        <f t="shared" si="1061"/>
        <v>0.309192703630125</v>
      </c>
      <c r="P231" s="106">
        <f t="shared" si="1061"/>
        <v>0.00116295900509274</v>
      </c>
      <c r="Q231" s="106">
        <f t="shared" si="1061"/>
        <v>0.702146221552752</v>
      </c>
      <c r="R231" s="106">
        <f t="shared" si="1061"/>
        <v>0.299558699067224</v>
      </c>
      <c r="S231" s="106">
        <f t="shared" si="1061"/>
        <v>0.0281087043083451</v>
      </c>
      <c r="T231" s="106">
        <f t="shared" si="1061"/>
        <v>0</v>
      </c>
      <c r="U231" s="106">
        <f t="shared" si="1061"/>
        <v>0.496906338423001</v>
      </c>
      <c r="V231" s="106">
        <f t="shared" si="1061"/>
        <v>0.82857457226165</v>
      </c>
      <c r="W231" s="106">
        <f t="shared" si="1061"/>
        <v>0.998902916867462</v>
      </c>
      <c r="X231" s="106">
        <f t="shared" si="1061"/>
        <v>0.114653526631657</v>
      </c>
      <c r="Y231" s="106">
        <f t="shared" si="1061"/>
        <v>0.173913043478261</v>
      </c>
      <c r="Z231" s="106">
        <f t="shared" si="1061"/>
        <v>0</v>
      </c>
      <c r="AA231" s="106">
        <f t="shared" si="1061"/>
        <v>0.0289855072463768</v>
      </c>
      <c r="AB231" s="106">
        <f t="shared" si="1061"/>
        <v>0</v>
      </c>
      <c r="AC231" s="106">
        <f t="shared" si="1061"/>
        <v>0.090454226034691</v>
      </c>
      <c r="AD231" s="106">
        <f t="shared" si="1061"/>
        <v>0.0010291269626531</v>
      </c>
      <c r="AE231" s="106">
        <f t="shared" si="1061"/>
        <v>0.318491236426839</v>
      </c>
      <c r="AF231" s="106">
        <f t="shared" si="1061"/>
        <v>0.469141888419021</v>
      </c>
      <c r="AG231" s="106">
        <f t="shared" si="1061"/>
        <v>0</v>
      </c>
      <c r="AH231" s="106">
        <f t="shared" si="1061"/>
        <v>0.0187164183329497</v>
      </c>
      <c r="AI231" s="106">
        <f t="shared" si="1061"/>
        <v>0.00735515107258462</v>
      </c>
      <c r="AJ231" s="106">
        <f t="shared" si="1061"/>
        <v>0.0185686777749958</v>
      </c>
      <c r="AK231" s="106">
        <f t="shared" si="1061"/>
        <v>0.496177319587648</v>
      </c>
      <c r="AL231" s="106">
        <f t="shared" si="1061"/>
        <v>1</v>
      </c>
      <c r="AM231" s="106">
        <f t="shared" si="1061"/>
        <v>1</v>
      </c>
      <c r="AN231" s="106">
        <f t="shared" si="1061"/>
        <v>1</v>
      </c>
      <c r="AO231" s="106">
        <f t="shared" si="1061"/>
        <v>1</v>
      </c>
      <c r="AP231" s="106">
        <f t="shared" si="1061"/>
        <v>0.577129700690714</v>
      </c>
      <c r="AQ231" s="106">
        <f t="shared" si="1061"/>
        <v>0.713363025939195</v>
      </c>
      <c r="AT231" s="54" t="str">
        <f>E231</f>
        <v>INFHTH</v>
      </c>
      <c r="AU231" s="114">
        <f>AU305</f>
        <v>0.0844019859711006</v>
      </c>
      <c r="AV231" s="114">
        <f t="shared" ref="AV231:CE231" si="1064">AV305</f>
        <v>3.14165777313927</v>
      </c>
      <c r="AW231" s="114">
        <f t="shared" si="1064"/>
        <v>0.450287432861271</v>
      </c>
      <c r="AX231" s="114">
        <f t="shared" si="1064"/>
        <v>0.575954898600493</v>
      </c>
      <c r="AY231" s="114">
        <f t="shared" si="1064"/>
        <v>0</v>
      </c>
      <c r="AZ231" s="114">
        <f t="shared" si="1064"/>
        <v>0.779297866040371</v>
      </c>
      <c r="BA231" s="114">
        <f t="shared" si="1064"/>
        <v>3.1450882627133</v>
      </c>
      <c r="BB231" s="114">
        <f t="shared" si="1064"/>
        <v>0</v>
      </c>
      <c r="BC231" s="114">
        <f t="shared" si="1064"/>
        <v>0.03424</v>
      </c>
      <c r="BD231" s="114">
        <f t="shared" si="1064"/>
        <v>0.03012</v>
      </c>
      <c r="BE231" s="114">
        <f t="shared" si="1064"/>
        <v>16.4120939928372</v>
      </c>
      <c r="BF231" s="114">
        <f t="shared" si="1064"/>
        <v>3.035945875456</v>
      </c>
      <c r="BG231" s="114">
        <f t="shared" si="1064"/>
        <v>0.742955509420074</v>
      </c>
      <c r="BH231" s="114">
        <f t="shared" si="1064"/>
        <v>0</v>
      </c>
      <c r="BI231" s="114">
        <f t="shared" si="1064"/>
        <v>2.54196642405952</v>
      </c>
      <c r="BJ231" s="114">
        <f t="shared" si="1064"/>
        <v>12.0488</v>
      </c>
      <c r="BK231" s="114">
        <f t="shared" si="1064"/>
        <v>41.8833658208</v>
      </c>
      <c r="BL231" s="114">
        <f t="shared" si="1064"/>
        <v>1.22471891638798</v>
      </c>
      <c r="BM231" s="114">
        <f t="shared" si="1064"/>
        <v>0.00512</v>
      </c>
      <c r="BN231" s="114">
        <f t="shared" si="1064"/>
        <v>0</v>
      </c>
      <c r="BO231" s="114">
        <f t="shared" si="1064"/>
        <v>0.004</v>
      </c>
      <c r="BP231" s="114">
        <f t="shared" si="1064"/>
        <v>0</v>
      </c>
      <c r="BQ231" s="114">
        <f t="shared" si="1064"/>
        <v>1.311</v>
      </c>
      <c r="BR231" s="114">
        <f t="shared" si="1064"/>
        <v>0.0477226239999999</v>
      </c>
      <c r="BS231" s="114">
        <f t="shared" si="1064"/>
        <v>5.82585622172457</v>
      </c>
      <c r="BT231" s="114">
        <f t="shared" si="1064"/>
        <v>0.226913269579529</v>
      </c>
      <c r="BU231" s="114">
        <f t="shared" si="1064"/>
        <v>0</v>
      </c>
      <c r="BV231" s="114">
        <f t="shared" si="1064"/>
        <v>0.1305085980416</v>
      </c>
      <c r="BW231" s="114">
        <f t="shared" si="1064"/>
        <v>0.0181059419413469</v>
      </c>
      <c r="BX231" s="114">
        <f t="shared" si="1064"/>
        <v>0.0756137812031996</v>
      </c>
      <c r="BY231" s="114">
        <f t="shared" si="1064"/>
        <v>1.65539505968426</v>
      </c>
      <c r="BZ231" s="114">
        <f t="shared" si="1064"/>
        <v>0.182420696966553</v>
      </c>
      <c r="CA231" s="114">
        <f t="shared" si="1064"/>
        <v>0.0144</v>
      </c>
      <c r="CB231" s="114">
        <f t="shared" si="1064"/>
        <v>2.07657</v>
      </c>
      <c r="CC231" s="114">
        <f t="shared" si="1064"/>
        <v>4.4591097688</v>
      </c>
      <c r="CD231" s="114">
        <f t="shared" si="1064"/>
        <v>0.0376</v>
      </c>
      <c r="CE231" s="114">
        <f t="shared" si="1064"/>
        <v>2.03144272067355</v>
      </c>
    </row>
    <row r="232" spans="3:83">
      <c r="C232" t="s">
        <v>994</v>
      </c>
      <c r="D232" t="s">
        <v>1503</v>
      </c>
      <c r="E232" t="s">
        <v>1316</v>
      </c>
      <c r="G232" s="106">
        <f t="shared" si="1063"/>
        <v>0.449333294237185</v>
      </c>
      <c r="H232" s="106">
        <f t="shared" si="1061"/>
        <v>0.483969491810636</v>
      </c>
      <c r="I232" s="106">
        <f t="shared" si="1061"/>
        <v>0.549632809278687</v>
      </c>
      <c r="J232" s="106">
        <f t="shared" si="1061"/>
        <v>0.00660593237200665</v>
      </c>
      <c r="K232" s="106">
        <f t="shared" si="1061"/>
        <v>0</v>
      </c>
      <c r="L232" s="106">
        <f t="shared" si="1061"/>
        <v>0.0811872203106914</v>
      </c>
      <c r="M232" s="106">
        <f t="shared" si="1061"/>
        <v>0.519468354709042</v>
      </c>
      <c r="N232" s="106">
        <f t="shared" si="1061"/>
        <v>0</v>
      </c>
      <c r="O232" s="106">
        <f t="shared" si="1061"/>
        <v>0.0926494491601949</v>
      </c>
      <c r="P232" s="106">
        <f t="shared" si="1061"/>
        <v>0</v>
      </c>
      <c r="Q232" s="106">
        <f t="shared" si="1061"/>
        <v>0.20843511437876</v>
      </c>
      <c r="R232" s="106">
        <f t="shared" si="1061"/>
        <v>0.380065513080197</v>
      </c>
      <c r="S232" s="106">
        <f t="shared" si="1061"/>
        <v>0.696517928245142</v>
      </c>
      <c r="T232" s="106">
        <f t="shared" si="1061"/>
        <v>0</v>
      </c>
      <c r="U232" s="106">
        <f t="shared" si="1061"/>
        <v>0.111543067316389</v>
      </c>
      <c r="V232" s="106">
        <f t="shared" si="1061"/>
        <v>0.17142542773835</v>
      </c>
      <c r="W232" s="106">
        <f t="shared" si="1061"/>
        <v>0</v>
      </c>
      <c r="X232" s="106">
        <f t="shared" si="1061"/>
        <v>0.701345425741778</v>
      </c>
      <c r="Y232" s="106">
        <f t="shared" si="1061"/>
        <v>0</v>
      </c>
      <c r="Z232" s="106">
        <f t="shared" si="1061"/>
        <v>0</v>
      </c>
      <c r="AA232" s="106">
        <f t="shared" si="1061"/>
        <v>0</v>
      </c>
      <c r="AB232" s="106">
        <f t="shared" si="1061"/>
        <v>0</v>
      </c>
      <c r="AC232" s="106">
        <f t="shared" si="1061"/>
        <v>0.686204111730534</v>
      </c>
      <c r="AD232" s="106">
        <f t="shared" si="1061"/>
        <v>0.232417845111154</v>
      </c>
      <c r="AE232" s="106">
        <f t="shared" si="1061"/>
        <v>0</v>
      </c>
      <c r="AF232" s="106">
        <f t="shared" si="1061"/>
        <v>0.413495759505797</v>
      </c>
      <c r="AG232" s="106">
        <f t="shared" si="1061"/>
        <v>0</v>
      </c>
      <c r="AH232" s="106">
        <f t="shared" si="1061"/>
        <v>0.46685732616697</v>
      </c>
      <c r="AI232" s="106">
        <f t="shared" si="1061"/>
        <v>0.175559486352357</v>
      </c>
      <c r="AJ232" s="106">
        <f t="shared" si="1061"/>
        <v>0.769467172647869</v>
      </c>
      <c r="AK232" s="106">
        <f t="shared" si="1061"/>
        <v>0.00841621183178875</v>
      </c>
      <c r="AL232" s="106">
        <f t="shared" si="1061"/>
        <v>0</v>
      </c>
      <c r="AM232" s="106">
        <f t="shared" si="1061"/>
        <v>0</v>
      </c>
      <c r="AN232" s="106">
        <f t="shared" si="1061"/>
        <v>0</v>
      </c>
      <c r="AO232" s="106">
        <f t="shared" si="1061"/>
        <v>0</v>
      </c>
      <c r="AP232" s="106">
        <f t="shared" si="1061"/>
        <v>0.422870299309286</v>
      </c>
      <c r="AQ232" s="106">
        <f t="shared" si="1061"/>
        <v>0</v>
      </c>
      <c r="AT232" s="54" t="str">
        <f>E232</f>
        <v>INFMCH</v>
      </c>
      <c r="AU232" s="114">
        <f>AU340</f>
        <v>0.969539593065702</v>
      </c>
      <c r="AV232" s="114">
        <f t="shared" ref="AV232:CE232" si="1065">AV340</f>
        <v>4.82868650060017</v>
      </c>
      <c r="AW232" s="114">
        <f t="shared" si="1065"/>
        <v>2.30346614858363</v>
      </c>
      <c r="AX232" s="114">
        <f t="shared" si="1065"/>
        <v>0.00756270696699069</v>
      </c>
      <c r="AY232" s="114">
        <f t="shared" si="1065"/>
        <v>0</v>
      </c>
      <c r="AZ232" s="114">
        <f t="shared" si="1065"/>
        <v>0.0964439999999999</v>
      </c>
      <c r="BA232" s="114">
        <f t="shared" si="1065"/>
        <v>28.8043332133716</v>
      </c>
      <c r="BB232" s="114">
        <f t="shared" si="1065"/>
        <v>0</v>
      </c>
      <c r="BC232" s="114">
        <f t="shared" si="1065"/>
        <v>0.01026</v>
      </c>
      <c r="BD232" s="114">
        <f t="shared" si="1065"/>
        <v>0</v>
      </c>
      <c r="BE232" s="114">
        <f t="shared" si="1065"/>
        <v>4.87200042325509</v>
      </c>
      <c r="BF232" s="114">
        <f t="shared" si="1065"/>
        <v>3.85186052159999</v>
      </c>
      <c r="BG232" s="114">
        <f t="shared" si="1065"/>
        <v>18.4100208434706</v>
      </c>
      <c r="BH232" s="114">
        <f t="shared" si="1065"/>
        <v>0</v>
      </c>
      <c r="BI232" s="114">
        <f t="shared" si="1065"/>
        <v>0.570607999999999</v>
      </c>
      <c r="BJ232" s="114">
        <f t="shared" si="1065"/>
        <v>2.4928</v>
      </c>
      <c r="BK232" s="114">
        <f t="shared" si="1065"/>
        <v>0</v>
      </c>
      <c r="BL232" s="114">
        <f t="shared" si="1065"/>
        <v>7.49171032991999</v>
      </c>
      <c r="BM232" s="114">
        <f t="shared" si="1065"/>
        <v>0</v>
      </c>
      <c r="BN232" s="114">
        <f t="shared" si="1065"/>
        <v>0</v>
      </c>
      <c r="BO232" s="114">
        <f t="shared" si="1065"/>
        <v>0</v>
      </c>
      <c r="BP232" s="114">
        <f t="shared" si="1065"/>
        <v>0</v>
      </c>
      <c r="BQ232" s="114">
        <f t="shared" si="1065"/>
        <v>9.94551199999998</v>
      </c>
      <c r="BR232" s="114">
        <f t="shared" si="1065"/>
        <v>10.77766868</v>
      </c>
      <c r="BS232" s="114">
        <f t="shared" si="1065"/>
        <v>0</v>
      </c>
      <c r="BT232" s="114">
        <f t="shared" si="1065"/>
        <v>0.19999850165357</v>
      </c>
      <c r="BU232" s="114">
        <f t="shared" si="1065"/>
        <v>0</v>
      </c>
      <c r="BV232" s="114">
        <f t="shared" si="1065"/>
        <v>3.25537151604684</v>
      </c>
      <c r="BW232" s="114">
        <f t="shared" si="1065"/>
        <v>0.432169215258752</v>
      </c>
      <c r="BX232" s="114">
        <f t="shared" si="1065"/>
        <v>3.13335839743999</v>
      </c>
      <c r="BY232" s="114">
        <f t="shared" si="1065"/>
        <v>0.0280789849467077</v>
      </c>
      <c r="BZ232" s="114">
        <f t="shared" si="1065"/>
        <v>0</v>
      </c>
      <c r="CA232" s="114">
        <f t="shared" si="1065"/>
        <v>0</v>
      </c>
      <c r="CB232" s="114">
        <f t="shared" si="1065"/>
        <v>0</v>
      </c>
      <c r="CC232" s="114">
        <f t="shared" si="1065"/>
        <v>0</v>
      </c>
      <c r="CD232" s="114">
        <f t="shared" si="1065"/>
        <v>0.02755</v>
      </c>
      <c r="CE232" s="114">
        <f t="shared" si="1065"/>
        <v>0</v>
      </c>
    </row>
    <row r="233" spans="3:83">
      <c r="C233" t="s">
        <v>994</v>
      </c>
      <c r="D233" t="s">
        <v>1503</v>
      </c>
      <c r="E233" t="s">
        <v>1320</v>
      </c>
      <c r="G233" s="106">
        <f t="shared" si="1063"/>
        <v>0.236491207493256</v>
      </c>
      <c r="H233" s="106">
        <f t="shared" si="1061"/>
        <v>0.0167207288846438</v>
      </c>
      <c r="I233" s="106">
        <f t="shared" si="1061"/>
        <v>0.0928005183439166</v>
      </c>
      <c r="J233" s="106">
        <f t="shared" si="1061"/>
        <v>0.201131954769983</v>
      </c>
      <c r="K233" s="106">
        <f t="shared" si="1061"/>
        <v>0</v>
      </c>
      <c r="L233" s="106">
        <f t="shared" si="1061"/>
        <v>0.0427301159529956</v>
      </c>
      <c r="M233" s="106">
        <f t="shared" si="1061"/>
        <v>0.107822076443036</v>
      </c>
      <c r="N233" s="106">
        <f t="shared" si="1061"/>
        <v>0</v>
      </c>
      <c r="O233" s="106">
        <f t="shared" si="1061"/>
        <v>0.3901029438324</v>
      </c>
      <c r="P233" s="106">
        <f t="shared" si="1061"/>
        <v>0.286165754740008</v>
      </c>
      <c r="Q233" s="106">
        <f t="shared" si="1061"/>
        <v>0.0677414121730969</v>
      </c>
      <c r="R233" s="106">
        <f t="shared" si="1061"/>
        <v>0</v>
      </c>
      <c r="S233" s="106">
        <f t="shared" si="1061"/>
        <v>0.101222071634356</v>
      </c>
      <c r="T233" s="106">
        <f t="shared" si="1061"/>
        <v>0.718842068006321</v>
      </c>
      <c r="U233" s="106">
        <f t="shared" si="1061"/>
        <v>0.0743583662567668</v>
      </c>
      <c r="V233" s="106">
        <f t="shared" si="1061"/>
        <v>0</v>
      </c>
      <c r="W233" s="106">
        <f t="shared" si="1061"/>
        <v>0.00109708313253764</v>
      </c>
      <c r="X233" s="106">
        <f t="shared" si="1061"/>
        <v>0</v>
      </c>
      <c r="Y233" s="106">
        <f t="shared" si="1061"/>
        <v>0.652173913043478</v>
      </c>
      <c r="Z233" s="106">
        <f t="shared" si="1061"/>
        <v>0</v>
      </c>
      <c r="AA233" s="106">
        <f t="shared" si="1061"/>
        <v>0.971014492753623</v>
      </c>
      <c r="AB233" s="106">
        <f t="shared" si="1061"/>
        <v>0</v>
      </c>
      <c r="AC233" s="106">
        <f t="shared" si="1061"/>
        <v>0</v>
      </c>
      <c r="AD233" s="106">
        <f t="shared" si="1061"/>
        <v>0.248641259021017</v>
      </c>
      <c r="AE233" s="106">
        <f t="shared" si="1061"/>
        <v>0.0663623387575592</v>
      </c>
      <c r="AF233" s="106">
        <f t="shared" si="1061"/>
        <v>0.0856274613001018</v>
      </c>
      <c r="AG233" s="106">
        <f t="shared" si="1061"/>
        <v>0</v>
      </c>
      <c r="AH233" s="106">
        <f t="shared" si="1061"/>
        <v>0</v>
      </c>
      <c r="AI233" s="106">
        <f t="shared" si="1061"/>
        <v>0.612277832258741</v>
      </c>
      <c r="AJ233" s="106">
        <f t="shared" si="1061"/>
        <v>0.135925075606465</v>
      </c>
      <c r="AK233" s="106">
        <f t="shared" si="1061"/>
        <v>0.00885917034925133</v>
      </c>
      <c r="AL233" s="106">
        <f t="shared" si="1061"/>
        <v>0</v>
      </c>
      <c r="AM233" s="106">
        <f t="shared" si="1061"/>
        <v>0</v>
      </c>
      <c r="AN233" s="106">
        <f t="shared" si="1061"/>
        <v>0</v>
      </c>
      <c r="AO233" s="106">
        <f t="shared" si="1061"/>
        <v>0</v>
      </c>
      <c r="AP233" s="106">
        <f t="shared" si="1061"/>
        <v>0</v>
      </c>
      <c r="AQ233" s="106">
        <f t="shared" si="1061"/>
        <v>0</v>
      </c>
      <c r="AT233" s="54" t="str">
        <f>E233</f>
        <v>INFOTH</v>
      </c>
      <c r="AU233" s="114">
        <f>AU382</f>
        <v>0.51028399635037</v>
      </c>
      <c r="AV233" s="114">
        <f t="shared" ref="AV233:CE233" si="1066">AV382</f>
        <v>0.166826957508028</v>
      </c>
      <c r="AW233" s="114">
        <f t="shared" si="1066"/>
        <v>0.388919382117597</v>
      </c>
      <c r="AX233" s="114">
        <f t="shared" si="1066"/>
        <v>0.230263034794186</v>
      </c>
      <c r="AY233" s="114">
        <f t="shared" si="1066"/>
        <v>0</v>
      </c>
      <c r="AZ233" s="114">
        <f t="shared" si="1066"/>
        <v>0.05076</v>
      </c>
      <c r="BA233" s="114">
        <f t="shared" si="1066"/>
        <v>5.9786953131387</v>
      </c>
      <c r="BB233" s="114">
        <f t="shared" si="1066"/>
        <v>0</v>
      </c>
      <c r="BC233" s="114">
        <f t="shared" si="1066"/>
        <v>0.0432</v>
      </c>
      <c r="BD233" s="114">
        <f t="shared" si="1066"/>
        <v>7.411536</v>
      </c>
      <c r="BE233" s="114">
        <f t="shared" si="1066"/>
        <v>1.58340013755791</v>
      </c>
      <c r="BF233" s="114">
        <f t="shared" si="1066"/>
        <v>0</v>
      </c>
      <c r="BG233" s="114">
        <f t="shared" si="1066"/>
        <v>2.6754522361008</v>
      </c>
      <c r="BH233" s="114">
        <f t="shared" si="1066"/>
        <v>0.288398</v>
      </c>
      <c r="BI233" s="114">
        <f t="shared" si="1066"/>
        <v>0.380386515037202</v>
      </c>
      <c r="BJ233" s="114">
        <f t="shared" si="1066"/>
        <v>0</v>
      </c>
      <c r="BK233" s="114">
        <f t="shared" si="1066"/>
        <v>0.046</v>
      </c>
      <c r="BL233" s="114">
        <f t="shared" si="1066"/>
        <v>0</v>
      </c>
      <c r="BM233" s="114">
        <f t="shared" si="1066"/>
        <v>0.0192</v>
      </c>
      <c r="BN233" s="114">
        <f t="shared" si="1066"/>
        <v>0</v>
      </c>
      <c r="BO233" s="114">
        <f t="shared" si="1066"/>
        <v>0.134</v>
      </c>
      <c r="BP233" s="114">
        <f t="shared" si="1066"/>
        <v>0</v>
      </c>
      <c r="BQ233" s="114">
        <f t="shared" si="1066"/>
        <v>0</v>
      </c>
      <c r="BR233" s="114">
        <f t="shared" si="1066"/>
        <v>11.5299800177778</v>
      </c>
      <c r="BS233" s="114">
        <f t="shared" si="1066"/>
        <v>1.2139029270519</v>
      </c>
      <c r="BT233" s="114">
        <f t="shared" si="1066"/>
        <v>0.0414160570374105</v>
      </c>
      <c r="BU233" s="114">
        <f t="shared" si="1066"/>
        <v>0</v>
      </c>
      <c r="BV233" s="114">
        <f t="shared" si="1066"/>
        <v>0</v>
      </c>
      <c r="BW233" s="114">
        <f t="shared" si="1066"/>
        <v>1.50722490584478</v>
      </c>
      <c r="BX233" s="114">
        <f t="shared" si="1066"/>
        <v>0.55350246536</v>
      </c>
      <c r="BY233" s="114">
        <f t="shared" si="1066"/>
        <v>0.0295568262596923</v>
      </c>
      <c r="BZ233" s="114">
        <f t="shared" si="1066"/>
        <v>0</v>
      </c>
      <c r="CA233" s="114">
        <f t="shared" si="1066"/>
        <v>0</v>
      </c>
      <c r="CB233" s="114">
        <f t="shared" si="1066"/>
        <v>0</v>
      </c>
      <c r="CC233" s="114">
        <f t="shared" si="1066"/>
        <v>0</v>
      </c>
      <c r="CD233" s="114">
        <f t="shared" si="1066"/>
        <v>0</v>
      </c>
      <c r="CE233" s="114">
        <f t="shared" si="1066"/>
        <v>0</v>
      </c>
    </row>
    <row r="234" spans="3:83">
      <c r="C234" t="s">
        <v>994</v>
      </c>
      <c r="D234" t="s">
        <v>1503</v>
      </c>
      <c r="E234" t="s">
        <v>1314</v>
      </c>
      <c r="G234" s="106">
        <f t="shared" si="1063"/>
        <v>0.275059383086849</v>
      </c>
      <c r="H234" s="106">
        <f t="shared" si="1061"/>
        <v>0.0570673756998602</v>
      </c>
      <c r="I234" s="106">
        <f t="shared" si="1061"/>
        <v>0.241969278440263</v>
      </c>
      <c r="J234" s="106">
        <f t="shared" si="1061"/>
        <v>0.0510112818171448</v>
      </c>
      <c r="K234" s="106">
        <f t="shared" si="1061"/>
        <v>0</v>
      </c>
      <c r="L234" s="106">
        <f t="shared" si="1061"/>
        <v>0.220064378121123</v>
      </c>
      <c r="M234" s="106">
        <f t="shared" si="1061"/>
        <v>0.308293410490945</v>
      </c>
      <c r="N234" s="106">
        <f t="shared" si="1061"/>
        <v>0</v>
      </c>
      <c r="O234" s="106">
        <f t="shared" si="1061"/>
        <v>0.11052916741918</v>
      </c>
      <c r="P234" s="106">
        <f t="shared" si="1061"/>
        <v>0.19032261193241</v>
      </c>
      <c r="Q234" s="106">
        <f t="shared" si="1061"/>
        <v>0.021677251895391</v>
      </c>
      <c r="R234" s="106">
        <f t="shared" si="1061"/>
        <v>0.0659883230253753</v>
      </c>
      <c r="S234" s="106">
        <f t="shared" si="1061"/>
        <v>0.163801921666435</v>
      </c>
      <c r="T234" s="106">
        <f t="shared" si="1061"/>
        <v>0.281157931993679</v>
      </c>
      <c r="U234" s="106">
        <f t="shared" si="1061"/>
        <v>0.317192228003843</v>
      </c>
      <c r="V234" s="106">
        <f t="shared" si="1061"/>
        <v>0</v>
      </c>
      <c r="W234" s="106">
        <f t="shared" si="1061"/>
        <v>0</v>
      </c>
      <c r="X234" s="106">
        <f t="shared" si="1061"/>
        <v>0.184001047626565</v>
      </c>
      <c r="Y234" s="106">
        <f t="shared" si="1061"/>
        <v>0.173913043478261</v>
      </c>
      <c r="Z234" s="106">
        <f t="shared" si="1061"/>
        <v>0</v>
      </c>
      <c r="AA234" s="106">
        <f t="shared" si="1061"/>
        <v>0</v>
      </c>
      <c r="AB234" s="106">
        <f t="shared" si="1061"/>
        <v>0</v>
      </c>
      <c r="AC234" s="106">
        <f t="shared" si="1061"/>
        <v>0.0427616328320024</v>
      </c>
      <c r="AD234" s="106">
        <f t="shared" si="1061"/>
        <v>0.273261405630275</v>
      </c>
      <c r="AE234" s="106">
        <f t="shared" si="1061"/>
        <v>0.615146424815602</v>
      </c>
      <c r="AF234" s="106">
        <f t="shared" si="1061"/>
        <v>0.0317348907750799</v>
      </c>
      <c r="AG234" s="106">
        <f t="shared" si="1061"/>
        <v>0</v>
      </c>
      <c r="AH234" s="106">
        <f t="shared" si="1061"/>
        <v>0.206084240548366</v>
      </c>
      <c r="AI234" s="106">
        <f t="shared" si="1061"/>
        <v>0.204807530316318</v>
      </c>
      <c r="AJ234" s="106">
        <f t="shared" si="1061"/>
        <v>0.0760390739706699</v>
      </c>
      <c r="AK234" s="106">
        <f t="shared" si="1061"/>
        <v>0.0657367066418736</v>
      </c>
      <c r="AL234" s="106">
        <f t="shared" si="1061"/>
        <v>0</v>
      </c>
      <c r="AM234" s="106">
        <f t="shared" si="1061"/>
        <v>0</v>
      </c>
      <c r="AN234" s="106">
        <f t="shared" si="1061"/>
        <v>0</v>
      </c>
      <c r="AO234" s="106">
        <f t="shared" si="1061"/>
        <v>0</v>
      </c>
      <c r="AP234" s="106">
        <f t="shared" si="1061"/>
        <v>0</v>
      </c>
      <c r="AQ234" s="106">
        <f t="shared" si="1061"/>
        <v>0</v>
      </c>
      <c r="AT234" s="115" t="str">
        <f>E234</f>
        <v>INFPRC</v>
      </c>
      <c r="AU234" s="116">
        <f>AU374</f>
        <v>0.593503677041471</v>
      </c>
      <c r="AV234" s="116">
        <f t="shared" ref="AV234:CE234" si="1067">AV374</f>
        <v>0.569375696876391</v>
      </c>
      <c r="AW234" s="116">
        <f t="shared" si="1067"/>
        <v>1.01407345499592</v>
      </c>
      <c r="AX234" s="116">
        <f t="shared" si="1067"/>
        <v>0.0583995346407791</v>
      </c>
      <c r="AY234" s="116">
        <f t="shared" si="1067"/>
        <v>0</v>
      </c>
      <c r="AZ234" s="116">
        <f t="shared" si="1067"/>
        <v>0.261419085445873</v>
      </c>
      <c r="BA234" s="116">
        <f t="shared" si="1067"/>
        <v>17.094758598417</v>
      </c>
      <c r="BB234" s="116">
        <f t="shared" si="1067"/>
        <v>0</v>
      </c>
      <c r="BC234" s="116">
        <f t="shared" si="1067"/>
        <v>0.01224</v>
      </c>
      <c r="BD234" s="116">
        <f t="shared" si="1067"/>
        <v>4.9292512</v>
      </c>
      <c r="BE234" s="116">
        <f t="shared" si="1067"/>
        <v>0.50668804401853</v>
      </c>
      <c r="BF234" s="116">
        <f t="shared" si="1067"/>
        <v>0.668773691904</v>
      </c>
      <c r="BG234" s="116">
        <f t="shared" si="1067"/>
        <v>4.32953219119186</v>
      </c>
      <c r="BH234" s="116">
        <f t="shared" si="1067"/>
        <v>0.1128</v>
      </c>
      <c r="BI234" s="116">
        <f t="shared" si="1067"/>
        <v>1.62262368420833</v>
      </c>
      <c r="BJ234" s="116">
        <f t="shared" si="1067"/>
        <v>0</v>
      </c>
      <c r="BK234" s="116">
        <f t="shared" si="1067"/>
        <v>0</v>
      </c>
      <c r="BL234" s="116">
        <f t="shared" si="1067"/>
        <v>1.96548305389186</v>
      </c>
      <c r="BM234" s="116">
        <f t="shared" si="1067"/>
        <v>0.00512</v>
      </c>
      <c r="BN234" s="116">
        <f t="shared" si="1067"/>
        <v>0</v>
      </c>
      <c r="BO234" s="116">
        <f t="shared" si="1067"/>
        <v>0</v>
      </c>
      <c r="BP234" s="116">
        <f t="shared" si="1067"/>
        <v>0</v>
      </c>
      <c r="BQ234" s="116">
        <f t="shared" si="1067"/>
        <v>0.619766517279744</v>
      </c>
      <c r="BR234" s="116">
        <f t="shared" si="1067"/>
        <v>12.671664224</v>
      </c>
      <c r="BS234" s="116">
        <f t="shared" si="1067"/>
        <v>11.2522864568891</v>
      </c>
      <c r="BT234" s="116">
        <f t="shared" si="1067"/>
        <v>0.0153494454519714</v>
      </c>
      <c r="BU234" s="116">
        <f t="shared" si="1067"/>
        <v>0</v>
      </c>
      <c r="BV234" s="116">
        <f t="shared" si="1067"/>
        <v>1.4370145416704</v>
      </c>
      <c r="BW234" s="116">
        <f t="shared" si="1067"/>
        <v>0.504168196745796</v>
      </c>
      <c r="BX234" s="116">
        <f t="shared" si="1067"/>
        <v>0.3096398123648</v>
      </c>
      <c r="BY234" s="116">
        <f t="shared" si="1067"/>
        <v>0.21931719794308</v>
      </c>
      <c r="BZ234" s="116">
        <f t="shared" si="1067"/>
        <v>0</v>
      </c>
      <c r="CA234" s="116">
        <f t="shared" si="1067"/>
        <v>0</v>
      </c>
      <c r="CB234" s="116">
        <f t="shared" si="1067"/>
        <v>0</v>
      </c>
      <c r="CC234" s="116">
        <f t="shared" si="1067"/>
        <v>0</v>
      </c>
      <c r="CD234" s="116">
        <f t="shared" si="1067"/>
        <v>0</v>
      </c>
      <c r="CE234" s="116">
        <f t="shared" si="1067"/>
        <v>0</v>
      </c>
    </row>
    <row r="235" spans="3:83">
      <c r="C235" t="s">
        <v>994</v>
      </c>
      <c r="D235" t="s">
        <v>1505</v>
      </c>
      <c r="E235" t="s">
        <v>1304</v>
      </c>
      <c r="F235" s="4">
        <v>1</v>
      </c>
      <c r="AQ235" s="4"/>
      <c r="AT235" s="117" t="s">
        <v>192</v>
      </c>
      <c r="AU235" s="45">
        <f>SUM(AU230:AU234)</f>
        <v>2.15772925242864</v>
      </c>
      <c r="AV235" s="45">
        <f t="shared" ref="AV235:CE235" si="1068">SUM(AV230:AV234)</f>
        <v>9.97725390196601</v>
      </c>
      <c r="AW235" s="45">
        <f t="shared" si="1068"/>
        <v>4.19091820884309</v>
      </c>
      <c r="AX235" s="45">
        <f t="shared" si="1068"/>
        <v>1.1448356630229</v>
      </c>
      <c r="AY235" s="45">
        <f t="shared" si="1068"/>
        <v>0</v>
      </c>
      <c r="AZ235" s="45">
        <f t="shared" si="1068"/>
        <v>1.18792095148624</v>
      </c>
      <c r="BA235" s="45">
        <f t="shared" si="1068"/>
        <v>55.4496399102214</v>
      </c>
      <c r="BB235" s="45">
        <f t="shared" si="1068"/>
        <v>0</v>
      </c>
      <c r="BC235" s="45">
        <f t="shared" si="1068"/>
        <v>0.11074</v>
      </c>
      <c r="BD235" s="45">
        <f t="shared" si="1068"/>
        <v>25.8994512</v>
      </c>
      <c r="BE235" s="45">
        <f t="shared" si="1068"/>
        <v>23.3741825976687</v>
      </c>
      <c r="BF235" s="45">
        <f t="shared" si="1068"/>
        <v>10.13472780096</v>
      </c>
      <c r="BG235" s="45">
        <f t="shared" si="1068"/>
        <v>26.4315103702415</v>
      </c>
      <c r="BH235" s="45">
        <f t="shared" si="1068"/>
        <v>0.401198</v>
      </c>
      <c r="BI235" s="45">
        <f t="shared" si="1068"/>
        <v>5.11558462330505</v>
      </c>
      <c r="BJ235" s="45">
        <f t="shared" si="1068"/>
        <v>14.5416</v>
      </c>
      <c r="BK235" s="45">
        <f t="shared" si="1068"/>
        <v>41.9293658208</v>
      </c>
      <c r="BL235" s="45">
        <f t="shared" si="1068"/>
        <v>10.6819123001998</v>
      </c>
      <c r="BM235" s="45">
        <f t="shared" si="1068"/>
        <v>0.02944</v>
      </c>
      <c r="BN235" s="45">
        <f t="shared" si="1068"/>
        <v>0</v>
      </c>
      <c r="BO235" s="45">
        <f t="shared" si="1068"/>
        <v>0.138</v>
      </c>
      <c r="BP235" s="45">
        <f t="shared" si="1068"/>
        <v>0</v>
      </c>
      <c r="BQ235" s="45">
        <f t="shared" si="1068"/>
        <v>14.4935185172797</v>
      </c>
      <c r="BR235" s="45">
        <f t="shared" si="1068"/>
        <v>46.3719499457778</v>
      </c>
      <c r="BS235" s="45">
        <f t="shared" si="1068"/>
        <v>18.2920456056656</v>
      </c>
      <c r="BT235" s="45">
        <f t="shared" si="1068"/>
        <v>0.483677273722481</v>
      </c>
      <c r="BU235" s="45">
        <f t="shared" si="1068"/>
        <v>0</v>
      </c>
      <c r="BV235" s="45">
        <f t="shared" si="1068"/>
        <v>6.97294726586891</v>
      </c>
      <c r="BW235" s="45">
        <f t="shared" si="1068"/>
        <v>2.46166825979068</v>
      </c>
      <c r="BX235" s="45">
        <f t="shared" si="1068"/>
        <v>4.07211445636799</v>
      </c>
      <c r="BY235" s="45">
        <f t="shared" si="1068"/>
        <v>3.33629731616913</v>
      </c>
      <c r="BZ235" s="45">
        <f t="shared" si="1068"/>
        <v>0.182420696966553</v>
      </c>
      <c r="CA235" s="45">
        <f t="shared" si="1068"/>
        <v>0.0144</v>
      </c>
      <c r="CB235" s="45">
        <f t="shared" si="1068"/>
        <v>2.07657</v>
      </c>
      <c r="CC235" s="45">
        <f t="shared" si="1068"/>
        <v>4.4591097688</v>
      </c>
      <c r="CD235" s="45">
        <f t="shared" si="1068"/>
        <v>0.06515</v>
      </c>
      <c r="CE235" s="45">
        <f t="shared" si="1068"/>
        <v>2.84769836227355</v>
      </c>
    </row>
    <row r="236" ht="16.5" spans="3:43">
      <c r="C236" s="7" t="s">
        <v>1686</v>
      </c>
      <c r="D236" s="7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</row>
    <row r="237" ht="16.5" spans="3:122">
      <c r="C237" s="100" t="s">
        <v>1506</v>
      </c>
      <c r="D237" s="100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T237" s="55" t="s">
        <v>1560</v>
      </c>
      <c r="AU237" s="6" t="str">
        <f>G$4</f>
        <v>AT</v>
      </c>
      <c r="AV237" s="6" t="str">
        <f t="shared" ref="AV237" si="1069">H$4</f>
        <v>BE</v>
      </c>
      <c r="AW237" s="6" t="str">
        <f t="shared" ref="AW237" si="1070">I$4</f>
        <v>BG</v>
      </c>
      <c r="AX237" s="6" t="str">
        <f t="shared" ref="AX237" si="1071">J$4</f>
        <v>CH</v>
      </c>
      <c r="AY237" s="6" t="str">
        <f t="shared" ref="AY237" si="1072">K$4</f>
        <v>CY</v>
      </c>
      <c r="AZ237" s="6" t="str">
        <f t="shared" ref="AZ237" si="1073">L$4</f>
        <v>CZ</v>
      </c>
      <c r="BA237" s="6" t="str">
        <f t="shared" ref="BA237" si="1074">M$4</f>
        <v>DE</v>
      </c>
      <c r="BB237" s="6" t="str">
        <f t="shared" ref="BB237" si="1075">N$4</f>
        <v>DK</v>
      </c>
      <c r="BC237" s="6" t="str">
        <f t="shared" ref="BC237" si="1076">O$4</f>
        <v>EE</v>
      </c>
      <c r="BD237" s="6" t="str">
        <f t="shared" ref="BD237" si="1077">P$4</f>
        <v>EL</v>
      </c>
      <c r="BE237" s="6" t="str">
        <f t="shared" ref="BE237" si="1078">Q$4</f>
        <v>ES</v>
      </c>
      <c r="BF237" s="6" t="str">
        <f t="shared" ref="BF237" si="1079">R$4</f>
        <v>FI</v>
      </c>
      <c r="BG237" s="6" t="str">
        <f t="shared" ref="BG237" si="1080">S$4</f>
        <v>FR</v>
      </c>
      <c r="BH237" s="6" t="str">
        <f t="shared" ref="BH237" si="1081">T$4</f>
        <v>HR</v>
      </c>
      <c r="BI237" s="6" t="str">
        <f t="shared" ref="BI237" si="1082">U$4</f>
        <v>HU</v>
      </c>
      <c r="BJ237" s="6" t="str">
        <f t="shared" ref="BJ237" si="1083">V$4</f>
        <v>IE</v>
      </c>
      <c r="BK237" s="6" t="str">
        <f t="shared" ref="BK237" si="1084">W$4</f>
        <v>IS</v>
      </c>
      <c r="BL237" s="6" t="str">
        <f t="shared" ref="BL237" si="1085">X$4</f>
        <v>IT</v>
      </c>
      <c r="BM237" s="6" t="str">
        <f t="shared" ref="BM237" si="1086">Y$4</f>
        <v>LT</v>
      </c>
      <c r="BN237" s="6" t="str">
        <f t="shared" ref="BN237" si="1087">Z$4</f>
        <v>LU</v>
      </c>
      <c r="BO237" s="6" t="str">
        <f t="shared" ref="BO237" si="1088">AA$4</f>
        <v>LV</v>
      </c>
      <c r="BP237" s="6" t="str">
        <f t="shared" ref="BP237" si="1089">AB$4</f>
        <v>MT</v>
      </c>
      <c r="BQ237" s="6" t="str">
        <f t="shared" ref="BQ237" si="1090">AC$4</f>
        <v>NL</v>
      </c>
      <c r="BR237" s="6" t="str">
        <f t="shared" ref="BR237" si="1091">AD$4</f>
        <v>NO</v>
      </c>
      <c r="BS237" s="6" t="str">
        <f t="shared" ref="BS237" si="1092">AE$4</f>
        <v>PL</v>
      </c>
      <c r="BT237" s="6" t="str">
        <f t="shared" ref="BT237" si="1093">AF$4</f>
        <v>PT</v>
      </c>
      <c r="BU237" s="6" t="str">
        <f t="shared" ref="BU237" si="1094">AG$4</f>
        <v>RO</v>
      </c>
      <c r="BV237" s="6" t="str">
        <f t="shared" ref="BV237" si="1095">AH$4</f>
        <v>SE</v>
      </c>
      <c r="BW237" s="6" t="str">
        <f t="shared" ref="BW237" si="1096">AI$4</f>
        <v>SI</v>
      </c>
      <c r="BX237" s="6" t="str">
        <f t="shared" ref="BX237" si="1097">AJ$4</f>
        <v>SK</v>
      </c>
      <c r="BY237" s="6" t="str">
        <f t="shared" ref="BY237" si="1098">AK$4</f>
        <v>UK</v>
      </c>
      <c r="BZ237" s="6" t="str">
        <f t="shared" ref="BZ237" si="1099">AL$4</f>
        <v>AL</v>
      </c>
      <c r="CA237" s="6" t="str">
        <f t="shared" ref="CA237" si="1100">AM$4</f>
        <v>BA</v>
      </c>
      <c r="CB237" s="6" t="str">
        <f t="shared" ref="CB237" si="1101">AN$4</f>
        <v>KS</v>
      </c>
      <c r="CC237" s="6" t="str">
        <f t="shared" ref="CC237" si="1102">AO$4</f>
        <v>ME</v>
      </c>
      <c r="CD237" s="6" t="str">
        <f t="shared" ref="CD237" si="1103">AP$4</f>
        <v>MK</v>
      </c>
      <c r="CE237" s="6" t="str">
        <f t="shared" ref="CE237" si="1104">AQ$4</f>
        <v>RS</v>
      </c>
      <c r="CG237" s="55" t="s">
        <v>1563</v>
      </c>
      <c r="CH237" s="6" t="str">
        <f>AU237</f>
        <v>AT</v>
      </c>
      <c r="CI237" s="6" t="str">
        <f t="shared" ref="CI237:DR237" si="1105">AV237</f>
        <v>BE</v>
      </c>
      <c r="CJ237" s="6" t="str">
        <f t="shared" si="1105"/>
        <v>BG</v>
      </c>
      <c r="CK237" s="6" t="str">
        <f t="shared" si="1105"/>
        <v>CH</v>
      </c>
      <c r="CL237" s="6" t="str">
        <f t="shared" si="1105"/>
        <v>CY</v>
      </c>
      <c r="CM237" s="6" t="str">
        <f t="shared" si="1105"/>
        <v>CZ</v>
      </c>
      <c r="CN237" s="6" t="str">
        <f t="shared" si="1105"/>
        <v>DE</v>
      </c>
      <c r="CO237" s="6" t="str">
        <f t="shared" si="1105"/>
        <v>DK</v>
      </c>
      <c r="CP237" s="6" t="str">
        <f t="shared" si="1105"/>
        <v>EE</v>
      </c>
      <c r="CQ237" s="6" t="str">
        <f t="shared" si="1105"/>
        <v>EL</v>
      </c>
      <c r="CR237" s="6" t="str">
        <f t="shared" si="1105"/>
        <v>ES</v>
      </c>
      <c r="CS237" s="6" t="str">
        <f t="shared" si="1105"/>
        <v>FI</v>
      </c>
      <c r="CT237" s="6" t="str">
        <f t="shared" si="1105"/>
        <v>FR</v>
      </c>
      <c r="CU237" s="6" t="str">
        <f t="shared" si="1105"/>
        <v>HR</v>
      </c>
      <c r="CV237" s="6" t="str">
        <f t="shared" si="1105"/>
        <v>HU</v>
      </c>
      <c r="CW237" s="6" t="str">
        <f t="shared" si="1105"/>
        <v>IE</v>
      </c>
      <c r="CX237" s="6" t="str">
        <f t="shared" si="1105"/>
        <v>IS</v>
      </c>
      <c r="CY237" s="6" t="str">
        <f t="shared" si="1105"/>
        <v>IT</v>
      </c>
      <c r="CZ237" s="6" t="str">
        <f t="shared" si="1105"/>
        <v>LT</v>
      </c>
      <c r="DA237" s="6" t="str">
        <f t="shared" si="1105"/>
        <v>LU</v>
      </c>
      <c r="DB237" s="6" t="str">
        <f t="shared" si="1105"/>
        <v>LV</v>
      </c>
      <c r="DC237" s="6" t="str">
        <f t="shared" si="1105"/>
        <v>MT</v>
      </c>
      <c r="DD237" s="6" t="str">
        <f t="shared" si="1105"/>
        <v>NL</v>
      </c>
      <c r="DE237" s="6" t="str">
        <f t="shared" si="1105"/>
        <v>NO</v>
      </c>
      <c r="DF237" s="6" t="str">
        <f t="shared" si="1105"/>
        <v>PL</v>
      </c>
      <c r="DG237" s="6" t="str">
        <f t="shared" si="1105"/>
        <v>PT</v>
      </c>
      <c r="DH237" s="6" t="str">
        <f t="shared" si="1105"/>
        <v>RO</v>
      </c>
      <c r="DI237" s="6" t="str">
        <f t="shared" si="1105"/>
        <v>SE</v>
      </c>
      <c r="DJ237" s="6" t="str">
        <f t="shared" si="1105"/>
        <v>SI</v>
      </c>
      <c r="DK237" s="6" t="str">
        <f t="shared" si="1105"/>
        <v>SK</v>
      </c>
      <c r="DL237" s="6" t="str">
        <f t="shared" si="1105"/>
        <v>UK</v>
      </c>
      <c r="DM237" s="6" t="str">
        <f t="shared" si="1105"/>
        <v>AL</v>
      </c>
      <c r="DN237" s="6" t="str">
        <f t="shared" si="1105"/>
        <v>BA</v>
      </c>
      <c r="DO237" s="6" t="str">
        <f t="shared" si="1105"/>
        <v>KS</v>
      </c>
      <c r="DP237" s="6" t="str">
        <f t="shared" si="1105"/>
        <v>ME</v>
      </c>
      <c r="DQ237" s="6" t="str">
        <f t="shared" si="1105"/>
        <v>MK</v>
      </c>
      <c r="DR237" s="6" t="str">
        <f t="shared" si="1105"/>
        <v>RS</v>
      </c>
    </row>
    <row r="238" spans="3:43">
      <c r="C238" t="s">
        <v>1008</v>
      </c>
      <c r="D238" t="s">
        <v>1503</v>
      </c>
      <c r="E238" t="s">
        <v>247</v>
      </c>
      <c r="F238" s="96">
        <v>1</v>
      </c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</row>
    <row r="239" spans="3:43">
      <c r="C239" t="s">
        <v>1008</v>
      </c>
      <c r="D239" t="s">
        <v>1393</v>
      </c>
      <c r="E239" t="s">
        <v>1504</v>
      </c>
      <c r="F239" s="111">
        <v>30</v>
      </c>
      <c r="G239" s="111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</row>
    <row r="240" spans="3:122">
      <c r="C240" t="s">
        <v>1008</v>
      </c>
      <c r="D240" t="s">
        <v>1505</v>
      </c>
      <c r="E240" t="s">
        <v>1318</v>
      </c>
      <c r="F240" s="4">
        <v>1</v>
      </c>
      <c r="AQ240" s="4"/>
      <c r="AT240" t="str">
        <f>E240</f>
        <v>INFELE</v>
      </c>
      <c r="AU240" s="45">
        <f t="shared" ref="AU240:CE240" si="1106">CH240*(IF(G240&lt;&gt;"",G240,$F240)/IF(G238&lt;&gt;"",G238,$F238))</f>
        <v>0</v>
      </c>
      <c r="AV240" s="45">
        <f t="shared" si="1106"/>
        <v>1.27070697384215</v>
      </c>
      <c r="AW240" s="45">
        <f t="shared" si="1106"/>
        <v>0.0341717902846696</v>
      </c>
      <c r="AX240" s="45">
        <f t="shared" si="1106"/>
        <v>0.272655488020454</v>
      </c>
      <c r="AY240" s="45">
        <f t="shared" si="1106"/>
        <v>0</v>
      </c>
      <c r="AZ240" s="45">
        <f t="shared" si="1106"/>
        <v>0</v>
      </c>
      <c r="BA240" s="45">
        <f t="shared" si="1106"/>
        <v>0.426764522580851</v>
      </c>
      <c r="BB240" s="45">
        <f t="shared" si="1106"/>
        <v>0</v>
      </c>
      <c r="BC240" s="45">
        <f t="shared" si="1106"/>
        <v>0.0108</v>
      </c>
      <c r="BD240" s="45">
        <f t="shared" si="1106"/>
        <v>13.528544</v>
      </c>
      <c r="BE240" s="45">
        <f t="shared" si="1106"/>
        <v>0</v>
      </c>
      <c r="BF240" s="45">
        <f t="shared" si="1106"/>
        <v>2.578147712</v>
      </c>
      <c r="BG240" s="45">
        <f t="shared" si="1106"/>
        <v>0.27354959005815</v>
      </c>
      <c r="BH240" s="45">
        <f t="shared" si="1106"/>
        <v>0</v>
      </c>
      <c r="BI240" s="45">
        <f t="shared" si="1106"/>
        <v>0</v>
      </c>
      <c r="BJ240" s="45">
        <f t="shared" si="1106"/>
        <v>0</v>
      </c>
      <c r="BK240" s="45">
        <f t="shared" si="1106"/>
        <v>0</v>
      </c>
      <c r="BL240" s="45">
        <f t="shared" si="1106"/>
        <v>0</v>
      </c>
      <c r="BM240" s="45">
        <f t="shared" si="1106"/>
        <v>0</v>
      </c>
      <c r="BN240" s="45">
        <f t="shared" si="1106"/>
        <v>0</v>
      </c>
      <c r="BO240" s="45">
        <f t="shared" si="1106"/>
        <v>0</v>
      </c>
      <c r="BP240" s="45">
        <f t="shared" si="1106"/>
        <v>0</v>
      </c>
      <c r="BQ240" s="45">
        <f t="shared" si="1106"/>
        <v>2.61724</v>
      </c>
      <c r="BR240" s="45">
        <f t="shared" si="1106"/>
        <v>11.3449144</v>
      </c>
      <c r="BS240" s="45">
        <f t="shared" si="1106"/>
        <v>0</v>
      </c>
      <c r="BT240" s="45">
        <f t="shared" si="1106"/>
        <v>0</v>
      </c>
      <c r="BU240" s="45">
        <f t="shared" si="1106"/>
        <v>0</v>
      </c>
      <c r="BV240" s="45">
        <f t="shared" si="1106"/>
        <v>2.15005261011007</v>
      </c>
      <c r="BW240" s="45">
        <f t="shared" si="1106"/>
        <v>0</v>
      </c>
      <c r="BX240" s="45">
        <f t="shared" si="1106"/>
        <v>0</v>
      </c>
      <c r="BY240" s="45">
        <f t="shared" si="1106"/>
        <v>1.40394924733539</v>
      </c>
      <c r="BZ240" s="45">
        <f t="shared" si="1106"/>
        <v>0</v>
      </c>
      <c r="CA240" s="45">
        <f t="shared" si="1106"/>
        <v>0</v>
      </c>
      <c r="CB240" s="45">
        <f t="shared" si="1106"/>
        <v>0</v>
      </c>
      <c r="CC240" s="45">
        <f t="shared" si="1106"/>
        <v>0</v>
      </c>
      <c r="CD240" s="45">
        <f t="shared" si="1106"/>
        <v>0</v>
      </c>
      <c r="CE240" s="45">
        <f t="shared" si="1106"/>
        <v>0.8162556416</v>
      </c>
      <c r="CG240" t="str">
        <f>E238</f>
        <v>INDELC</v>
      </c>
      <c r="CH240" s="106">
        <f t="shared" ref="CH240" si="1107">AZ$15*G30*G76</f>
        <v>0</v>
      </c>
      <c r="CI240" s="106">
        <f t="shared" ref="CI240" si="1108">BA$15*H30*H76</f>
        <v>1.27070697384215</v>
      </c>
      <c r="CJ240" s="106">
        <f t="shared" ref="CJ240" si="1109">BB$15*I30*I76</f>
        <v>0.0341717902846696</v>
      </c>
      <c r="CK240" s="106">
        <f t="shared" ref="CK240" si="1110">BC$15*J30*J76</f>
        <v>0.272655488020454</v>
      </c>
      <c r="CL240" s="106">
        <f t="shared" ref="CL240" si="1111">BD$15*K30*K76</f>
        <v>0</v>
      </c>
      <c r="CM240" s="106">
        <f t="shared" ref="CM240" si="1112">BE$15*L30*L76</f>
        <v>0</v>
      </c>
      <c r="CN240" s="106">
        <f t="shared" ref="CN240" si="1113">BF$15*M30*M76</f>
        <v>0.426764522580851</v>
      </c>
      <c r="CO240" s="106">
        <f t="shared" ref="CO240" si="1114">BG$15*N30*N76</f>
        <v>0</v>
      </c>
      <c r="CP240" s="106">
        <f t="shared" ref="CP240" si="1115">BH$15*O30*O76</f>
        <v>0.0108</v>
      </c>
      <c r="CQ240" s="106">
        <f t="shared" ref="CQ240" si="1116">BI$15*P30*P76</f>
        <v>13.528544</v>
      </c>
      <c r="CR240" s="106">
        <f t="shared" ref="CR240" si="1117">BJ$15*Q30*Q76</f>
        <v>0</v>
      </c>
      <c r="CS240" s="106">
        <f t="shared" ref="CS240" si="1118">BK$15*R30*R76</f>
        <v>2.578147712</v>
      </c>
      <c r="CT240" s="106">
        <f t="shared" ref="CT240" si="1119">BL$15*S30*S76</f>
        <v>0.27354959005815</v>
      </c>
      <c r="CU240" s="106">
        <f t="shared" ref="CU240" si="1120">BM$15*T30*T76</f>
        <v>0</v>
      </c>
      <c r="CV240" s="106">
        <f t="shared" ref="CV240" si="1121">BN$15*U30*U76</f>
        <v>0</v>
      </c>
      <c r="CW240" s="106">
        <f t="shared" ref="CW240" si="1122">BO$15*V30*V76</f>
        <v>0</v>
      </c>
      <c r="CX240" s="106">
        <f t="shared" ref="CX240" si="1123">BP$15*W30*W76</f>
        <v>0</v>
      </c>
      <c r="CY240" s="106">
        <f t="shared" ref="CY240" si="1124">BQ$15*X30*X76</f>
        <v>0</v>
      </c>
      <c r="CZ240" s="106">
        <f t="shared" ref="CZ240" si="1125">BR$15*Y30*Y76</f>
        <v>0</v>
      </c>
      <c r="DA240" s="106">
        <f t="shared" ref="DA240" si="1126">BS$15*Z30*Z76</f>
        <v>0</v>
      </c>
      <c r="DB240" s="106">
        <f t="shared" ref="DB240" si="1127">BT$15*AA30*AA76</f>
        <v>0</v>
      </c>
      <c r="DC240" s="106">
        <f t="shared" ref="DC240" si="1128">BU$15*AB30*AB76</f>
        <v>0</v>
      </c>
      <c r="DD240" s="106">
        <f t="shared" ref="DD240" si="1129">BV$15*AC30*AC76</f>
        <v>2.61724</v>
      </c>
      <c r="DE240" s="106">
        <f t="shared" ref="DE240" si="1130">BW$15*AD30*AD76</f>
        <v>11.3449144</v>
      </c>
      <c r="DF240" s="106">
        <f t="shared" ref="DF240" si="1131">BX$15*AE30*AE76</f>
        <v>0</v>
      </c>
      <c r="DG240" s="106">
        <f t="shared" ref="DG240" si="1132">BY$15*AF30*AF76</f>
        <v>0</v>
      </c>
      <c r="DH240" s="106">
        <f t="shared" ref="DH240" si="1133">BZ$15*AG30*AG76</f>
        <v>0</v>
      </c>
      <c r="DI240" s="106">
        <f t="shared" ref="DI240" si="1134">CA$15*AH30*AH76</f>
        <v>2.15005261011007</v>
      </c>
      <c r="DJ240" s="106">
        <f t="shared" ref="DJ240" si="1135">CB$15*AI30*AI76</f>
        <v>0</v>
      </c>
      <c r="DK240" s="106">
        <f t="shared" ref="DK240" si="1136">CC$15*AJ30*AJ76</f>
        <v>0</v>
      </c>
      <c r="DL240" s="106">
        <f t="shared" ref="DL240" si="1137">CD$15*AK30*AK76</f>
        <v>1.40394924733539</v>
      </c>
      <c r="DM240" s="106">
        <f t="shared" ref="DM240" si="1138">CE$15*AL30*AL76</f>
        <v>0</v>
      </c>
      <c r="DN240" s="106">
        <f t="shared" ref="DN240" si="1139">CF$15*AM30*AM76</f>
        <v>0</v>
      </c>
      <c r="DO240" s="106">
        <f t="shared" ref="DO240" si="1140">CG$15*AN30*AN76</f>
        <v>0</v>
      </c>
      <c r="DP240" s="106">
        <f t="shared" ref="DP240" si="1141">CH$15*AO30*AO76</f>
        <v>0</v>
      </c>
      <c r="DQ240" s="106">
        <f t="shared" ref="DQ240" si="1142">CI$15*AP30*AP76</f>
        <v>0</v>
      </c>
      <c r="DR240" s="106">
        <f t="shared" ref="DR240" si="1143">CJ$15*AQ30*AQ76</f>
        <v>0.8162556416</v>
      </c>
    </row>
    <row r="241" spans="3:43">
      <c r="C241" t="s">
        <v>1008</v>
      </c>
      <c r="D241" t="s">
        <v>1387</v>
      </c>
      <c r="E241" t="s">
        <v>1504</v>
      </c>
      <c r="G241" s="78">
        <f>AU240</f>
        <v>0</v>
      </c>
      <c r="H241" s="78">
        <f t="shared" ref="H241:AQ241" si="1144">AV240</f>
        <v>1.27070697384215</v>
      </c>
      <c r="I241" s="78">
        <f t="shared" si="1144"/>
        <v>0.0341717902846696</v>
      </c>
      <c r="J241" s="78">
        <f t="shared" si="1144"/>
        <v>0.272655488020454</v>
      </c>
      <c r="K241" s="78">
        <f t="shared" si="1144"/>
        <v>0</v>
      </c>
      <c r="L241" s="78">
        <f t="shared" si="1144"/>
        <v>0</v>
      </c>
      <c r="M241" s="78">
        <f t="shared" si="1144"/>
        <v>0.426764522580851</v>
      </c>
      <c r="N241" s="78">
        <f t="shared" si="1144"/>
        <v>0</v>
      </c>
      <c r="O241" s="78">
        <f t="shared" si="1144"/>
        <v>0.0108</v>
      </c>
      <c r="P241" s="78">
        <f t="shared" si="1144"/>
        <v>13.528544</v>
      </c>
      <c r="Q241" s="78">
        <f t="shared" si="1144"/>
        <v>0</v>
      </c>
      <c r="R241" s="78">
        <f t="shared" si="1144"/>
        <v>2.578147712</v>
      </c>
      <c r="S241" s="78">
        <f t="shared" si="1144"/>
        <v>0.27354959005815</v>
      </c>
      <c r="T241" s="78">
        <f t="shared" si="1144"/>
        <v>0</v>
      </c>
      <c r="U241" s="78">
        <f t="shared" si="1144"/>
        <v>0</v>
      </c>
      <c r="V241" s="78">
        <f t="shared" si="1144"/>
        <v>0</v>
      </c>
      <c r="W241" s="78">
        <f t="shared" si="1144"/>
        <v>0</v>
      </c>
      <c r="X241" s="78">
        <f t="shared" si="1144"/>
        <v>0</v>
      </c>
      <c r="Y241" s="78">
        <f t="shared" si="1144"/>
        <v>0</v>
      </c>
      <c r="Z241" s="78">
        <f t="shared" si="1144"/>
        <v>0</v>
      </c>
      <c r="AA241" s="78">
        <f t="shared" si="1144"/>
        <v>0</v>
      </c>
      <c r="AB241" s="78">
        <f t="shared" si="1144"/>
        <v>0</v>
      </c>
      <c r="AC241" s="78">
        <f t="shared" si="1144"/>
        <v>2.61724</v>
      </c>
      <c r="AD241" s="78">
        <f t="shared" si="1144"/>
        <v>11.3449144</v>
      </c>
      <c r="AE241" s="78">
        <f t="shared" si="1144"/>
        <v>0</v>
      </c>
      <c r="AF241" s="78">
        <f t="shared" si="1144"/>
        <v>0</v>
      </c>
      <c r="AG241" s="78">
        <f t="shared" si="1144"/>
        <v>0</v>
      </c>
      <c r="AH241" s="78">
        <f t="shared" si="1144"/>
        <v>2.15005261011007</v>
      </c>
      <c r="AI241" s="78">
        <f t="shared" si="1144"/>
        <v>0</v>
      </c>
      <c r="AJ241" s="78">
        <f t="shared" si="1144"/>
        <v>0</v>
      </c>
      <c r="AK241" s="78">
        <f t="shared" si="1144"/>
        <v>1.40394924733539</v>
      </c>
      <c r="AL241" s="78">
        <f t="shared" si="1144"/>
        <v>0</v>
      </c>
      <c r="AM241" s="78">
        <f t="shared" si="1144"/>
        <v>0</v>
      </c>
      <c r="AN241" s="78">
        <f t="shared" si="1144"/>
        <v>0</v>
      </c>
      <c r="AO241" s="78">
        <f t="shared" si="1144"/>
        <v>0</v>
      </c>
      <c r="AP241" s="78">
        <f t="shared" si="1144"/>
        <v>0</v>
      </c>
      <c r="AQ241" s="78">
        <f t="shared" si="1144"/>
        <v>0.8162556416</v>
      </c>
    </row>
    <row r="242" ht="16.5" spans="3:43">
      <c r="C242" s="7" t="s">
        <v>1687</v>
      </c>
      <c r="D242" s="7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</row>
    <row r="243" ht="15.75" spans="3:43">
      <c r="C243" s="100" t="s">
        <v>1506</v>
      </c>
      <c r="D243" s="100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</row>
    <row r="244" ht="14.25" spans="3:122">
      <c r="C244" t="s">
        <v>1044</v>
      </c>
      <c r="D244" t="s">
        <v>1384</v>
      </c>
      <c r="E244" t="s">
        <v>1504</v>
      </c>
      <c r="F244" s="96">
        <v>0.65</v>
      </c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T244" s="55" t="s">
        <v>1560</v>
      </c>
      <c r="AU244" s="6" t="str">
        <f>G$4</f>
        <v>AT</v>
      </c>
      <c r="AV244" s="6" t="str">
        <f t="shared" ref="AV244" si="1145">H$4</f>
        <v>BE</v>
      </c>
      <c r="AW244" s="6" t="str">
        <f t="shared" ref="AW244" si="1146">I$4</f>
        <v>BG</v>
      </c>
      <c r="AX244" s="6" t="str">
        <f t="shared" ref="AX244" si="1147">J$4</f>
        <v>CH</v>
      </c>
      <c r="AY244" s="6" t="str">
        <f t="shared" ref="AY244" si="1148">K$4</f>
        <v>CY</v>
      </c>
      <c r="AZ244" s="6" t="str">
        <f t="shared" ref="AZ244" si="1149">L$4</f>
        <v>CZ</v>
      </c>
      <c r="BA244" s="6" t="str">
        <f t="shared" ref="BA244" si="1150">M$4</f>
        <v>DE</v>
      </c>
      <c r="BB244" s="6" t="str">
        <f t="shared" ref="BB244" si="1151">N$4</f>
        <v>DK</v>
      </c>
      <c r="BC244" s="6" t="str">
        <f t="shared" ref="BC244" si="1152">O$4</f>
        <v>EE</v>
      </c>
      <c r="BD244" s="6" t="str">
        <f t="shared" ref="BD244" si="1153">P$4</f>
        <v>EL</v>
      </c>
      <c r="BE244" s="6" t="str">
        <f t="shared" ref="BE244" si="1154">Q$4</f>
        <v>ES</v>
      </c>
      <c r="BF244" s="6" t="str">
        <f t="shared" ref="BF244" si="1155">R$4</f>
        <v>FI</v>
      </c>
      <c r="BG244" s="6" t="str">
        <f t="shared" ref="BG244" si="1156">S$4</f>
        <v>FR</v>
      </c>
      <c r="BH244" s="6" t="str">
        <f t="shared" ref="BH244" si="1157">T$4</f>
        <v>HR</v>
      </c>
      <c r="BI244" s="6" t="str">
        <f t="shared" ref="BI244" si="1158">U$4</f>
        <v>HU</v>
      </c>
      <c r="BJ244" s="6" t="str">
        <f t="shared" ref="BJ244" si="1159">V$4</f>
        <v>IE</v>
      </c>
      <c r="BK244" s="6" t="str">
        <f t="shared" ref="BK244" si="1160">W$4</f>
        <v>IS</v>
      </c>
      <c r="BL244" s="6" t="str">
        <f t="shared" ref="BL244" si="1161">X$4</f>
        <v>IT</v>
      </c>
      <c r="BM244" s="6" t="str">
        <f t="shared" ref="BM244" si="1162">Y$4</f>
        <v>LT</v>
      </c>
      <c r="BN244" s="6" t="str">
        <f t="shared" ref="BN244" si="1163">Z$4</f>
        <v>LU</v>
      </c>
      <c r="BO244" s="6" t="str">
        <f t="shared" ref="BO244" si="1164">AA$4</f>
        <v>LV</v>
      </c>
      <c r="BP244" s="6" t="str">
        <f t="shared" ref="BP244" si="1165">AB$4</f>
        <v>MT</v>
      </c>
      <c r="BQ244" s="6" t="str">
        <f t="shared" ref="BQ244" si="1166">AC$4</f>
        <v>NL</v>
      </c>
      <c r="BR244" s="6" t="str">
        <f t="shared" ref="BR244" si="1167">AD$4</f>
        <v>NO</v>
      </c>
      <c r="BS244" s="6" t="str">
        <f t="shared" ref="BS244" si="1168">AE$4</f>
        <v>PL</v>
      </c>
      <c r="BT244" s="6" t="str">
        <f t="shared" ref="BT244" si="1169">AF$4</f>
        <v>PT</v>
      </c>
      <c r="BU244" s="6" t="str">
        <f t="shared" ref="BU244" si="1170">AG$4</f>
        <v>RO</v>
      </c>
      <c r="BV244" s="6" t="str">
        <f t="shared" ref="BV244" si="1171">AH$4</f>
        <v>SE</v>
      </c>
      <c r="BW244" s="6" t="str">
        <f t="shared" ref="BW244" si="1172">AI$4</f>
        <v>SI</v>
      </c>
      <c r="BX244" s="6" t="str">
        <f t="shared" ref="BX244" si="1173">AJ$4</f>
        <v>SK</v>
      </c>
      <c r="BY244" s="6" t="str">
        <f t="shared" ref="BY244" si="1174">AK$4</f>
        <v>UK</v>
      </c>
      <c r="BZ244" s="6" t="str">
        <f t="shared" ref="BZ244" si="1175">AL$4</f>
        <v>AL</v>
      </c>
      <c r="CA244" s="6" t="str">
        <f t="shared" ref="CA244" si="1176">AM$4</f>
        <v>BA</v>
      </c>
      <c r="CB244" s="6" t="str">
        <f t="shared" ref="CB244" si="1177">AN$4</f>
        <v>KS</v>
      </c>
      <c r="CC244" s="6" t="str">
        <f t="shared" ref="CC244" si="1178">AO$4</f>
        <v>ME</v>
      </c>
      <c r="CD244" s="6" t="str">
        <f t="shared" ref="CD244" si="1179">AP$4</f>
        <v>MK</v>
      </c>
      <c r="CE244" s="6" t="str">
        <f t="shared" ref="CE244" si="1180">AQ$4</f>
        <v>RS</v>
      </c>
      <c r="CG244" s="55" t="s">
        <v>1563</v>
      </c>
      <c r="CH244" s="6" t="str">
        <f>AU244</f>
        <v>AT</v>
      </c>
      <c r="CI244" s="6" t="str">
        <f t="shared" ref="CI244" si="1181">AV244</f>
        <v>BE</v>
      </c>
      <c r="CJ244" s="6" t="str">
        <f t="shared" ref="CJ244" si="1182">AW244</f>
        <v>BG</v>
      </c>
      <c r="CK244" s="6" t="str">
        <f t="shared" ref="CK244" si="1183">AX244</f>
        <v>CH</v>
      </c>
      <c r="CL244" s="6" t="str">
        <f t="shared" ref="CL244" si="1184">AY244</f>
        <v>CY</v>
      </c>
      <c r="CM244" s="6" t="str">
        <f t="shared" ref="CM244" si="1185">AZ244</f>
        <v>CZ</v>
      </c>
      <c r="CN244" s="6" t="str">
        <f t="shared" ref="CN244" si="1186">BA244</f>
        <v>DE</v>
      </c>
      <c r="CO244" s="6" t="str">
        <f t="shared" ref="CO244" si="1187">BB244</f>
        <v>DK</v>
      </c>
      <c r="CP244" s="6" t="str">
        <f t="shared" ref="CP244" si="1188">BC244</f>
        <v>EE</v>
      </c>
      <c r="CQ244" s="6" t="str">
        <f t="shared" ref="CQ244" si="1189">BD244</f>
        <v>EL</v>
      </c>
      <c r="CR244" s="6" t="str">
        <f t="shared" ref="CR244" si="1190">BE244</f>
        <v>ES</v>
      </c>
      <c r="CS244" s="6" t="str">
        <f t="shared" ref="CS244" si="1191">BF244</f>
        <v>FI</v>
      </c>
      <c r="CT244" s="6" t="str">
        <f t="shared" ref="CT244" si="1192">BG244</f>
        <v>FR</v>
      </c>
      <c r="CU244" s="6" t="str">
        <f t="shared" ref="CU244" si="1193">BH244</f>
        <v>HR</v>
      </c>
      <c r="CV244" s="6" t="str">
        <f t="shared" ref="CV244" si="1194">BI244</f>
        <v>HU</v>
      </c>
      <c r="CW244" s="6" t="str">
        <f t="shared" ref="CW244" si="1195">BJ244</f>
        <v>IE</v>
      </c>
      <c r="CX244" s="6" t="str">
        <f t="shared" ref="CX244" si="1196">BK244</f>
        <v>IS</v>
      </c>
      <c r="CY244" s="6" t="str">
        <f t="shared" ref="CY244" si="1197">BL244</f>
        <v>IT</v>
      </c>
      <c r="CZ244" s="6" t="str">
        <f t="shared" ref="CZ244" si="1198">BM244</f>
        <v>LT</v>
      </c>
      <c r="DA244" s="6" t="str">
        <f t="shared" ref="DA244" si="1199">BN244</f>
        <v>LU</v>
      </c>
      <c r="DB244" s="6" t="str">
        <f t="shared" ref="DB244" si="1200">BO244</f>
        <v>LV</v>
      </c>
      <c r="DC244" s="6" t="str">
        <f t="shared" ref="DC244" si="1201">BP244</f>
        <v>MT</v>
      </c>
      <c r="DD244" s="6" t="str">
        <f t="shared" ref="DD244" si="1202">BQ244</f>
        <v>NL</v>
      </c>
      <c r="DE244" s="6" t="str">
        <f t="shared" ref="DE244" si="1203">BR244</f>
        <v>NO</v>
      </c>
      <c r="DF244" s="6" t="str">
        <f t="shared" ref="DF244" si="1204">BS244</f>
        <v>PL</v>
      </c>
      <c r="DG244" s="6" t="str">
        <f t="shared" ref="DG244" si="1205">BT244</f>
        <v>PT</v>
      </c>
      <c r="DH244" s="6" t="str">
        <f t="shared" ref="DH244" si="1206">BU244</f>
        <v>RO</v>
      </c>
      <c r="DI244" s="6" t="str">
        <f t="shared" ref="DI244" si="1207">BV244</f>
        <v>SE</v>
      </c>
      <c r="DJ244" s="6" t="str">
        <f t="shared" ref="DJ244" si="1208">BW244</f>
        <v>SI</v>
      </c>
      <c r="DK244" s="6" t="str">
        <f t="shared" ref="DK244" si="1209">BX244</f>
        <v>SK</v>
      </c>
      <c r="DL244" s="6" t="str">
        <f t="shared" ref="DL244" si="1210">BY244</f>
        <v>UK</v>
      </c>
      <c r="DM244" s="6" t="str">
        <f t="shared" ref="DM244" si="1211">BZ244</f>
        <v>AL</v>
      </c>
      <c r="DN244" s="6" t="str">
        <f t="shared" ref="DN244" si="1212">CA244</f>
        <v>BA</v>
      </c>
      <c r="DO244" s="6" t="str">
        <f t="shared" ref="DO244" si="1213">CB244</f>
        <v>KS</v>
      </c>
      <c r="DP244" s="6" t="str">
        <f t="shared" ref="DP244" si="1214">CC244</f>
        <v>ME</v>
      </c>
      <c r="DQ244" s="6" t="str">
        <f t="shared" ref="DQ244" si="1215">CD244</f>
        <v>MK</v>
      </c>
      <c r="DR244" s="6" t="str">
        <f t="shared" ref="DR244" si="1216">CE244</f>
        <v>RS</v>
      </c>
    </row>
    <row r="245" spans="3:43">
      <c r="C245" t="s">
        <v>1044</v>
      </c>
      <c r="D245" t="s">
        <v>1391</v>
      </c>
      <c r="E245" t="s">
        <v>1504</v>
      </c>
      <c r="F245" s="4">
        <v>31.536</v>
      </c>
      <c r="AQ245" s="4"/>
    </row>
    <row r="246" spans="3:43">
      <c r="C246" t="s">
        <v>1044</v>
      </c>
      <c r="D246" t="s">
        <v>1503</v>
      </c>
      <c r="E246" t="s">
        <v>244</v>
      </c>
      <c r="F246" s="96">
        <v>1.25</v>
      </c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</row>
    <row r="247" spans="3:43">
      <c r="C247" t="s">
        <v>1044</v>
      </c>
      <c r="D247" t="s">
        <v>1393</v>
      </c>
      <c r="E247" t="s">
        <v>1504</v>
      </c>
      <c r="F247" s="111">
        <v>30</v>
      </c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</row>
    <row r="248" spans="3:122">
      <c r="C248" t="s">
        <v>1044</v>
      </c>
      <c r="D248" t="s">
        <v>1505</v>
      </c>
      <c r="E248" t="s">
        <v>1310</v>
      </c>
      <c r="F248" s="4">
        <v>1</v>
      </c>
      <c r="AQ248" s="4"/>
      <c r="AT248" t="str">
        <f>E248</f>
        <v>INFHTH</v>
      </c>
      <c r="AU248" s="45">
        <f t="shared" ref="AU248:CE248" si="1217">CH248*(IF(G248&lt;&gt;"",G248,$F248)/IF(G246&lt;&gt;"",G246,$F246))</f>
        <v>0</v>
      </c>
      <c r="AV248" s="45">
        <f t="shared" si="1217"/>
        <v>0</v>
      </c>
      <c r="AW248" s="45">
        <f t="shared" si="1217"/>
        <v>0.0008</v>
      </c>
      <c r="AX248" s="45">
        <f t="shared" si="1217"/>
        <v>0</v>
      </c>
      <c r="AY248" s="45">
        <f t="shared" si="1217"/>
        <v>0</v>
      </c>
      <c r="AZ248" s="45">
        <f t="shared" si="1217"/>
        <v>0</v>
      </c>
      <c r="BA248" s="45">
        <f t="shared" si="1217"/>
        <v>0.0136</v>
      </c>
      <c r="BB248" s="45">
        <f t="shared" si="1217"/>
        <v>0</v>
      </c>
      <c r="BC248" s="45">
        <f t="shared" si="1217"/>
        <v>0</v>
      </c>
      <c r="BD248" s="45">
        <f t="shared" si="1217"/>
        <v>0</v>
      </c>
      <c r="BE248" s="45">
        <f t="shared" si="1217"/>
        <v>0.0008</v>
      </c>
      <c r="BF248" s="45">
        <f t="shared" si="1217"/>
        <v>0</v>
      </c>
      <c r="BG248" s="45">
        <f t="shared" si="1217"/>
        <v>0</v>
      </c>
      <c r="BH248" s="45">
        <f t="shared" si="1217"/>
        <v>0</v>
      </c>
      <c r="BI248" s="45">
        <f t="shared" si="1217"/>
        <v>0</v>
      </c>
      <c r="BJ248" s="45">
        <f t="shared" si="1217"/>
        <v>0</v>
      </c>
      <c r="BK248" s="45">
        <f t="shared" si="1217"/>
        <v>0</v>
      </c>
      <c r="BL248" s="45">
        <f t="shared" si="1217"/>
        <v>0</v>
      </c>
      <c r="BM248" s="45">
        <f t="shared" si="1217"/>
        <v>0</v>
      </c>
      <c r="BN248" s="45">
        <f t="shared" si="1217"/>
        <v>0</v>
      </c>
      <c r="BO248" s="45">
        <f t="shared" si="1217"/>
        <v>0</v>
      </c>
      <c r="BP248" s="45">
        <f t="shared" si="1217"/>
        <v>0</v>
      </c>
      <c r="BQ248" s="45">
        <f t="shared" si="1217"/>
        <v>0</v>
      </c>
      <c r="BR248" s="45">
        <f t="shared" si="1217"/>
        <v>0</v>
      </c>
      <c r="BS248" s="45">
        <f t="shared" si="1217"/>
        <v>0</v>
      </c>
      <c r="BT248" s="45">
        <f t="shared" si="1217"/>
        <v>0.2216</v>
      </c>
      <c r="BU248" s="45">
        <f t="shared" si="1217"/>
        <v>0</v>
      </c>
      <c r="BV248" s="45">
        <f t="shared" si="1217"/>
        <v>0</v>
      </c>
      <c r="BW248" s="45">
        <f t="shared" si="1217"/>
        <v>0</v>
      </c>
      <c r="BX248" s="45">
        <f t="shared" si="1217"/>
        <v>0</v>
      </c>
      <c r="BY248" s="45">
        <f t="shared" si="1217"/>
        <v>0</v>
      </c>
      <c r="BZ248" s="45">
        <f t="shared" si="1217"/>
        <v>0</v>
      </c>
      <c r="CA248" s="45">
        <f t="shared" si="1217"/>
        <v>0</v>
      </c>
      <c r="CB248" s="45">
        <f t="shared" si="1217"/>
        <v>0</v>
      </c>
      <c r="CC248" s="45">
        <f t="shared" si="1217"/>
        <v>0</v>
      </c>
      <c r="CD248" s="45">
        <f t="shared" si="1217"/>
        <v>0</v>
      </c>
      <c r="CE248" s="45">
        <f t="shared" si="1217"/>
        <v>0</v>
      </c>
      <c r="CG248" t="str">
        <f>E246</f>
        <v>INDBIO</v>
      </c>
      <c r="CH248" s="106">
        <f>AZ$13*G$52*G60</f>
        <v>0</v>
      </c>
      <c r="CI248" s="106">
        <f t="shared" ref="CI248:DR248" si="1218">BA$13*H$52*H60</f>
        <v>0</v>
      </c>
      <c r="CJ248" s="106">
        <f t="shared" si="1218"/>
        <v>0.001</v>
      </c>
      <c r="CK248" s="106">
        <f t="shared" si="1218"/>
        <v>0</v>
      </c>
      <c r="CL248" s="106">
        <f t="shared" si="1218"/>
        <v>0</v>
      </c>
      <c r="CM248" s="106">
        <f t="shared" si="1218"/>
        <v>0</v>
      </c>
      <c r="CN248" s="106">
        <f t="shared" si="1218"/>
        <v>0.017</v>
      </c>
      <c r="CO248" s="106">
        <f t="shared" si="1218"/>
        <v>0</v>
      </c>
      <c r="CP248" s="106">
        <f t="shared" si="1218"/>
        <v>0</v>
      </c>
      <c r="CQ248" s="106">
        <f t="shared" si="1218"/>
        <v>0</v>
      </c>
      <c r="CR248" s="106">
        <f t="shared" si="1218"/>
        <v>0.001</v>
      </c>
      <c r="CS248" s="106">
        <f t="shared" si="1218"/>
        <v>0</v>
      </c>
      <c r="CT248" s="106">
        <f t="shared" si="1218"/>
        <v>0</v>
      </c>
      <c r="CU248" s="106">
        <f t="shared" si="1218"/>
        <v>0</v>
      </c>
      <c r="CV248" s="106">
        <f t="shared" si="1218"/>
        <v>0</v>
      </c>
      <c r="CW248" s="106">
        <f t="shared" si="1218"/>
        <v>0</v>
      </c>
      <c r="CX248" s="106">
        <f t="shared" si="1218"/>
        <v>0</v>
      </c>
      <c r="CY248" s="106">
        <f t="shared" si="1218"/>
        <v>0</v>
      </c>
      <c r="CZ248" s="106">
        <f t="shared" si="1218"/>
        <v>0</v>
      </c>
      <c r="DA248" s="106">
        <f t="shared" si="1218"/>
        <v>0</v>
      </c>
      <c r="DB248" s="106">
        <f t="shared" si="1218"/>
        <v>0</v>
      </c>
      <c r="DC248" s="106">
        <f t="shared" si="1218"/>
        <v>0</v>
      </c>
      <c r="DD248" s="106">
        <f t="shared" si="1218"/>
        <v>0</v>
      </c>
      <c r="DE248" s="106">
        <f t="shared" si="1218"/>
        <v>0</v>
      </c>
      <c r="DF248" s="106">
        <f t="shared" si="1218"/>
        <v>0</v>
      </c>
      <c r="DG248" s="106">
        <f t="shared" si="1218"/>
        <v>0.277</v>
      </c>
      <c r="DH248" s="106">
        <f t="shared" si="1218"/>
        <v>0</v>
      </c>
      <c r="DI248" s="106">
        <f t="shared" si="1218"/>
        <v>0</v>
      </c>
      <c r="DJ248" s="106">
        <f t="shared" si="1218"/>
        <v>0</v>
      </c>
      <c r="DK248" s="106">
        <f t="shared" si="1218"/>
        <v>0</v>
      </c>
      <c r="DL248" s="106">
        <f t="shared" si="1218"/>
        <v>0</v>
      </c>
      <c r="DM248" s="106">
        <f t="shared" si="1218"/>
        <v>0</v>
      </c>
      <c r="DN248" s="106">
        <f t="shared" si="1218"/>
        <v>0</v>
      </c>
      <c r="DO248" s="106">
        <f t="shared" si="1218"/>
        <v>0</v>
      </c>
      <c r="DP248" s="106">
        <f t="shared" si="1218"/>
        <v>0</v>
      </c>
      <c r="DQ248" s="106">
        <f t="shared" si="1218"/>
        <v>0</v>
      </c>
      <c r="DR248" s="106">
        <f t="shared" si="1218"/>
        <v>0</v>
      </c>
    </row>
    <row r="249" spans="3:43">
      <c r="C249" t="s">
        <v>1044</v>
      </c>
      <c r="D249" t="s">
        <v>1392</v>
      </c>
      <c r="E249" t="s">
        <v>1504</v>
      </c>
      <c r="F249" s="96">
        <v>1</v>
      </c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</row>
    <row r="250" spans="3:44">
      <c r="C250" s="14" t="s">
        <v>1044</v>
      </c>
      <c r="D250" s="14" t="s">
        <v>1387</v>
      </c>
      <c r="E250" s="14" t="s">
        <v>1504</v>
      </c>
      <c r="F250" s="15"/>
      <c r="G250" s="112">
        <f t="shared" ref="G250:AQ250" si="1219">AU248/IF(G244&lt;&gt;"",G244,$F244)/$F245</f>
        <v>0</v>
      </c>
      <c r="H250" s="112">
        <f t="shared" si="1219"/>
        <v>0</v>
      </c>
      <c r="I250" s="112">
        <f t="shared" si="1219"/>
        <v>3.90274362877103e-5</v>
      </c>
      <c r="J250" s="112">
        <f t="shared" si="1219"/>
        <v>0</v>
      </c>
      <c r="K250" s="112">
        <f t="shared" si="1219"/>
        <v>0</v>
      </c>
      <c r="L250" s="112">
        <f t="shared" si="1219"/>
        <v>0</v>
      </c>
      <c r="M250" s="112">
        <f t="shared" si="1219"/>
        <v>0.000663466416891074</v>
      </c>
      <c r="N250" s="112">
        <f t="shared" si="1219"/>
        <v>0</v>
      </c>
      <c r="O250" s="112">
        <f t="shared" si="1219"/>
        <v>0</v>
      </c>
      <c r="P250" s="112">
        <f t="shared" si="1219"/>
        <v>0</v>
      </c>
      <c r="Q250" s="112">
        <f t="shared" si="1219"/>
        <v>3.90274362877103e-5</v>
      </c>
      <c r="R250" s="112">
        <f t="shared" si="1219"/>
        <v>0</v>
      </c>
      <c r="S250" s="112">
        <f t="shared" si="1219"/>
        <v>0</v>
      </c>
      <c r="T250" s="112">
        <f t="shared" si="1219"/>
        <v>0</v>
      </c>
      <c r="U250" s="112">
        <f t="shared" si="1219"/>
        <v>0</v>
      </c>
      <c r="V250" s="112">
        <f t="shared" si="1219"/>
        <v>0</v>
      </c>
      <c r="W250" s="112">
        <f t="shared" si="1219"/>
        <v>0</v>
      </c>
      <c r="X250" s="112">
        <f t="shared" si="1219"/>
        <v>0</v>
      </c>
      <c r="Y250" s="112">
        <f t="shared" si="1219"/>
        <v>0</v>
      </c>
      <c r="Z250" s="112">
        <f t="shared" si="1219"/>
        <v>0</v>
      </c>
      <c r="AA250" s="112">
        <f t="shared" si="1219"/>
        <v>0</v>
      </c>
      <c r="AB250" s="112">
        <f t="shared" si="1219"/>
        <v>0</v>
      </c>
      <c r="AC250" s="112">
        <f t="shared" si="1219"/>
        <v>0</v>
      </c>
      <c r="AD250" s="112">
        <f t="shared" si="1219"/>
        <v>0</v>
      </c>
      <c r="AE250" s="112">
        <f t="shared" si="1219"/>
        <v>0</v>
      </c>
      <c r="AF250" s="112">
        <f t="shared" si="1219"/>
        <v>0.0108105998516957</v>
      </c>
      <c r="AG250" s="112">
        <f t="shared" si="1219"/>
        <v>0</v>
      </c>
      <c r="AH250" s="112">
        <f t="shared" si="1219"/>
        <v>0</v>
      </c>
      <c r="AI250" s="112">
        <f t="shared" si="1219"/>
        <v>0</v>
      </c>
      <c r="AJ250" s="112">
        <f t="shared" si="1219"/>
        <v>0</v>
      </c>
      <c r="AK250" s="112">
        <f t="shared" si="1219"/>
        <v>0</v>
      </c>
      <c r="AL250" s="112">
        <f t="shared" si="1219"/>
        <v>0</v>
      </c>
      <c r="AM250" s="112">
        <f t="shared" si="1219"/>
        <v>0</v>
      </c>
      <c r="AN250" s="112">
        <f t="shared" si="1219"/>
        <v>0</v>
      </c>
      <c r="AO250" s="112">
        <f t="shared" si="1219"/>
        <v>0</v>
      </c>
      <c r="AP250" s="112">
        <f t="shared" si="1219"/>
        <v>0</v>
      </c>
      <c r="AQ250" s="112">
        <f t="shared" si="1219"/>
        <v>0</v>
      </c>
      <c r="AR250" s="116"/>
    </row>
    <row r="251" spans="3:43">
      <c r="C251" t="s">
        <v>1046</v>
      </c>
      <c r="D251" t="s">
        <v>1384</v>
      </c>
      <c r="E251" t="s">
        <v>1504</v>
      </c>
      <c r="F251" s="96">
        <v>0.65</v>
      </c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</row>
    <row r="252" spans="3:43">
      <c r="C252" t="s">
        <v>1046</v>
      </c>
      <c r="D252" t="s">
        <v>1391</v>
      </c>
      <c r="E252" t="s">
        <v>1504</v>
      </c>
      <c r="F252" s="4">
        <v>31.536</v>
      </c>
      <c r="AQ252" s="4"/>
    </row>
    <row r="253" spans="3:43">
      <c r="C253" t="s">
        <v>1046</v>
      </c>
      <c r="D253" t="s">
        <v>1503</v>
      </c>
      <c r="E253" t="s">
        <v>228</v>
      </c>
      <c r="F253" s="96">
        <v>1.25</v>
      </c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</row>
    <row r="254" spans="3:43">
      <c r="C254" t="s">
        <v>1046</v>
      </c>
      <c r="D254" t="s">
        <v>1393</v>
      </c>
      <c r="E254" t="s">
        <v>1504</v>
      </c>
      <c r="F254" s="96">
        <v>30</v>
      </c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</row>
    <row r="255" spans="3:122">
      <c r="C255" t="s">
        <v>1046</v>
      </c>
      <c r="D255" t="s">
        <v>1505</v>
      </c>
      <c r="E255" t="s">
        <v>1310</v>
      </c>
      <c r="F255" s="4">
        <v>1</v>
      </c>
      <c r="AQ255" s="4"/>
      <c r="AT255" t="str">
        <f>E255</f>
        <v>INFHTH</v>
      </c>
      <c r="AU255" s="45">
        <f t="shared" ref="AU255:CE255" si="1220">CH255*(IF(G255&lt;&gt;"",G255,$F255)/IF(G253&lt;&gt;"",G253,$F253))</f>
        <v>0</v>
      </c>
      <c r="AV255" s="45">
        <f t="shared" si="1220"/>
        <v>0</v>
      </c>
      <c r="AW255" s="45">
        <f t="shared" si="1220"/>
        <v>0</v>
      </c>
      <c r="AX255" s="45">
        <f t="shared" si="1220"/>
        <v>0</v>
      </c>
      <c r="AY255" s="45">
        <f t="shared" si="1220"/>
        <v>0</v>
      </c>
      <c r="AZ255" s="45">
        <f t="shared" si="1220"/>
        <v>0</v>
      </c>
      <c r="BA255" s="45">
        <f t="shared" si="1220"/>
        <v>0.00359674863210424</v>
      </c>
      <c r="BB255" s="45">
        <f t="shared" si="1220"/>
        <v>0</v>
      </c>
      <c r="BC255" s="45">
        <f t="shared" si="1220"/>
        <v>0.0216</v>
      </c>
      <c r="BD255" s="45">
        <f t="shared" si="1220"/>
        <v>0</v>
      </c>
      <c r="BE255" s="45">
        <f t="shared" si="1220"/>
        <v>0</v>
      </c>
      <c r="BF255" s="45">
        <f t="shared" si="1220"/>
        <v>0</v>
      </c>
      <c r="BG255" s="45">
        <f t="shared" si="1220"/>
        <v>0.00416</v>
      </c>
      <c r="BH255" s="45">
        <f t="shared" si="1220"/>
        <v>0</v>
      </c>
      <c r="BI255" s="45">
        <f t="shared" si="1220"/>
        <v>0</v>
      </c>
      <c r="BJ255" s="45">
        <f t="shared" si="1220"/>
        <v>0</v>
      </c>
      <c r="BK255" s="45">
        <f t="shared" si="1220"/>
        <v>0</v>
      </c>
      <c r="BL255" s="45">
        <f t="shared" si="1220"/>
        <v>0.01266368512</v>
      </c>
      <c r="BM255" s="45">
        <f t="shared" si="1220"/>
        <v>0</v>
      </c>
      <c r="BN255" s="45">
        <f t="shared" si="1220"/>
        <v>0</v>
      </c>
      <c r="BO255" s="45">
        <f t="shared" si="1220"/>
        <v>0</v>
      </c>
      <c r="BP255" s="45">
        <f t="shared" si="1220"/>
        <v>0</v>
      </c>
      <c r="BQ255" s="45">
        <f t="shared" si="1220"/>
        <v>0</v>
      </c>
      <c r="BR255" s="45">
        <f t="shared" si="1220"/>
        <v>0</v>
      </c>
      <c r="BS255" s="45">
        <f t="shared" si="1220"/>
        <v>0</v>
      </c>
      <c r="BT255" s="45">
        <f t="shared" si="1220"/>
        <v>0</v>
      </c>
      <c r="BU255" s="45">
        <f t="shared" si="1220"/>
        <v>0</v>
      </c>
      <c r="BV255" s="45">
        <f t="shared" si="1220"/>
        <v>0.1095685623808</v>
      </c>
      <c r="BW255" s="45">
        <f t="shared" si="1220"/>
        <v>0.000436560000000006</v>
      </c>
      <c r="BX255" s="45">
        <f t="shared" si="1220"/>
        <v>0</v>
      </c>
      <c r="BY255" s="45">
        <f t="shared" si="1220"/>
        <v>0.4492866392</v>
      </c>
      <c r="BZ255" s="45">
        <f t="shared" si="1220"/>
        <v>0</v>
      </c>
      <c r="CA255" s="45">
        <f t="shared" si="1220"/>
        <v>0.0144</v>
      </c>
      <c r="CB255" s="45">
        <f t="shared" si="1220"/>
        <v>0.216008</v>
      </c>
      <c r="CC255" s="45">
        <f t="shared" si="1220"/>
        <v>0</v>
      </c>
      <c r="CD255" s="45">
        <f t="shared" si="1220"/>
        <v>0</v>
      </c>
      <c r="CE255" s="45">
        <f t="shared" si="1220"/>
        <v>0</v>
      </c>
      <c r="CG255" t="str">
        <f>E253</f>
        <v>INDCOA</v>
      </c>
      <c r="CH255" s="106">
        <f t="shared" ref="CH255" si="1221">AZ$5*G$24*G65</f>
        <v>0</v>
      </c>
      <c r="CI255" s="106">
        <f t="shared" ref="CI255" si="1222">BA$5*H$24*H65</f>
        <v>0</v>
      </c>
      <c r="CJ255" s="106">
        <f t="shared" ref="CJ255" si="1223">BB$5*I$24*I65</f>
        <v>0</v>
      </c>
      <c r="CK255" s="106">
        <f t="shared" ref="CK255" si="1224">BC$5*J$24*J65</f>
        <v>0</v>
      </c>
      <c r="CL255" s="106">
        <f t="shared" ref="CL255" si="1225">BD$5*K$24*K65</f>
        <v>0</v>
      </c>
      <c r="CM255" s="106">
        <f t="shared" ref="CM255" si="1226">BE$5*L$24*L65</f>
        <v>0</v>
      </c>
      <c r="CN255" s="106">
        <f t="shared" ref="CN255" si="1227">BF$5*M$24*M65</f>
        <v>0.0044959357901303</v>
      </c>
      <c r="CO255" s="106">
        <f t="shared" ref="CO255" si="1228">BG$5*N$24*N65</f>
        <v>0</v>
      </c>
      <c r="CP255" s="106">
        <f t="shared" ref="CP255" si="1229">BH$5*O$24*O65</f>
        <v>0.027</v>
      </c>
      <c r="CQ255" s="106">
        <f t="shared" ref="CQ255" si="1230">BI$5*P$24*P65</f>
        <v>0</v>
      </c>
      <c r="CR255" s="106">
        <f t="shared" ref="CR255" si="1231">BJ$5*Q$24*Q65</f>
        <v>0</v>
      </c>
      <c r="CS255" s="106">
        <f t="shared" ref="CS255" si="1232">BK$5*R$24*R65</f>
        <v>0</v>
      </c>
      <c r="CT255" s="106">
        <f t="shared" ref="CT255" si="1233">BL$5*S$24*S65</f>
        <v>0.0052</v>
      </c>
      <c r="CU255" s="106">
        <f t="shared" ref="CU255" si="1234">BM$5*T$24*T65</f>
        <v>0</v>
      </c>
      <c r="CV255" s="106">
        <f t="shared" ref="CV255" si="1235">BN$5*U$24*U65</f>
        <v>0</v>
      </c>
      <c r="CW255" s="106">
        <f t="shared" ref="CW255" si="1236">BO$5*V$24*V65</f>
        <v>0</v>
      </c>
      <c r="CX255" s="106">
        <f t="shared" ref="CX255" si="1237">BP$5*W$24*W65</f>
        <v>0</v>
      </c>
      <c r="CY255" s="106">
        <f t="shared" ref="CY255" si="1238">BQ$5*X$24*X65</f>
        <v>0.0158296064</v>
      </c>
      <c r="CZ255" s="106">
        <f t="shared" ref="CZ255" si="1239">BR$5*Y$24*Y65</f>
        <v>0</v>
      </c>
      <c r="DA255" s="106">
        <f t="shared" ref="DA255" si="1240">BS$5*Z$24*Z65</f>
        <v>0</v>
      </c>
      <c r="DB255" s="106">
        <f t="shared" ref="DB255" si="1241">BT$5*AA$24*AA65</f>
        <v>0</v>
      </c>
      <c r="DC255" s="106">
        <f t="shared" ref="DC255" si="1242">BU$5*AB$24*AB65</f>
        <v>0</v>
      </c>
      <c r="DD255" s="106">
        <f t="shared" ref="DD255" si="1243">BV$5*AC$24*AC65</f>
        <v>0</v>
      </c>
      <c r="DE255" s="106">
        <f t="shared" ref="DE255" si="1244">BW$5*AD$24*AD65</f>
        <v>0</v>
      </c>
      <c r="DF255" s="106">
        <f t="shared" ref="DF255" si="1245">BX$5*AE$24*AE65</f>
        <v>0</v>
      </c>
      <c r="DG255" s="106">
        <f t="shared" ref="DG255" si="1246">BY$5*AF$24*AF65</f>
        <v>0</v>
      </c>
      <c r="DH255" s="106">
        <f t="shared" ref="DH255" si="1247">BZ$5*AG$24*AG65</f>
        <v>0</v>
      </c>
      <c r="DI255" s="106">
        <f t="shared" ref="DI255" si="1248">CA$5*AH$24*AH65</f>
        <v>0.136960702976</v>
      </c>
      <c r="DJ255" s="106">
        <f t="shared" ref="DJ255" si="1249">CB$5*AI$24*AI65</f>
        <v>0.000545700000000008</v>
      </c>
      <c r="DK255" s="106">
        <f t="shared" ref="DK255" si="1250">CC$5*AJ$24*AJ65</f>
        <v>0</v>
      </c>
      <c r="DL255" s="106">
        <f t="shared" ref="DL255" si="1251">CD$5*AK$24*AK65</f>
        <v>0.561608299</v>
      </c>
      <c r="DM255" s="106">
        <f t="shared" ref="DM255" si="1252">CE$5*AL$24*AL65</f>
        <v>0</v>
      </c>
      <c r="DN255" s="106">
        <f t="shared" ref="DN255" si="1253">CF$5*AM$24*AM65</f>
        <v>0.018</v>
      </c>
      <c r="DO255" s="106">
        <f t="shared" ref="DO255" si="1254">CG$5*AN$24*AN65</f>
        <v>0.27001</v>
      </c>
      <c r="DP255" s="106">
        <f t="shared" ref="DP255" si="1255">CH$5*AO$24*AO65</f>
        <v>0</v>
      </c>
      <c r="DQ255" s="106">
        <f t="shared" ref="DQ255" si="1256">CI$5*AP$24*AP65</f>
        <v>0</v>
      </c>
      <c r="DR255" s="106">
        <f t="shared" ref="DR255" si="1257">CJ$5*AQ$24*AQ65</f>
        <v>0</v>
      </c>
    </row>
    <row r="256" spans="3:43">
      <c r="C256" t="s">
        <v>1046</v>
      </c>
      <c r="D256" t="s">
        <v>1392</v>
      </c>
      <c r="E256" t="s">
        <v>1504</v>
      </c>
      <c r="F256" s="96">
        <v>1</v>
      </c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</row>
    <row r="257" spans="3:43">
      <c r="C257" t="s">
        <v>1046</v>
      </c>
      <c r="D257" s="14" t="s">
        <v>1387</v>
      </c>
      <c r="E257" t="s">
        <v>1504</v>
      </c>
      <c r="F257" s="15"/>
      <c r="G257" s="112">
        <f t="shared" ref="G257:AQ257" si="1258">AU255/IF(G251&lt;&gt;"",G251,$F251)/$F252</f>
        <v>0</v>
      </c>
      <c r="H257" s="112">
        <f t="shared" si="1258"/>
        <v>0</v>
      </c>
      <c r="I257" s="112">
        <f t="shared" si="1258"/>
        <v>0</v>
      </c>
      <c r="J257" s="112">
        <f t="shared" si="1258"/>
        <v>0</v>
      </c>
      <c r="K257" s="112">
        <f t="shared" si="1258"/>
        <v>0</v>
      </c>
      <c r="L257" s="112">
        <f t="shared" si="1258"/>
        <v>0</v>
      </c>
      <c r="M257" s="112">
        <f t="shared" si="1258"/>
        <v>0.000175464847602947</v>
      </c>
      <c r="N257" s="112">
        <f t="shared" si="1258"/>
        <v>0</v>
      </c>
      <c r="O257" s="112">
        <f t="shared" si="1258"/>
        <v>0.00105374077976818</v>
      </c>
      <c r="P257" s="112">
        <f t="shared" si="1258"/>
        <v>0</v>
      </c>
      <c r="Q257" s="112">
        <f t="shared" si="1258"/>
        <v>0</v>
      </c>
      <c r="R257" s="112">
        <f t="shared" si="1258"/>
        <v>0</v>
      </c>
      <c r="S257" s="112">
        <f t="shared" si="1258"/>
        <v>0.000202942668696093</v>
      </c>
      <c r="T257" s="112">
        <f t="shared" si="1258"/>
        <v>0</v>
      </c>
      <c r="U257" s="112">
        <f t="shared" si="1258"/>
        <v>0</v>
      </c>
      <c r="V257" s="112">
        <f t="shared" si="1258"/>
        <v>0</v>
      </c>
      <c r="W257" s="112">
        <f t="shared" si="1258"/>
        <v>0</v>
      </c>
      <c r="X257" s="112">
        <f t="shared" si="1258"/>
        <v>0.00061778895523553</v>
      </c>
      <c r="Y257" s="112">
        <f t="shared" si="1258"/>
        <v>0</v>
      </c>
      <c r="Z257" s="112">
        <f t="shared" si="1258"/>
        <v>0</v>
      </c>
      <c r="AA257" s="112">
        <f t="shared" si="1258"/>
        <v>0</v>
      </c>
      <c r="AB257" s="112">
        <f t="shared" si="1258"/>
        <v>0</v>
      </c>
      <c r="AC257" s="112">
        <f t="shared" si="1258"/>
        <v>0</v>
      </c>
      <c r="AD257" s="112">
        <f t="shared" si="1258"/>
        <v>0</v>
      </c>
      <c r="AE257" s="112">
        <f t="shared" si="1258"/>
        <v>0</v>
      </c>
      <c r="AF257" s="112">
        <f t="shared" si="1258"/>
        <v>0</v>
      </c>
      <c r="AG257" s="112">
        <f t="shared" si="1258"/>
        <v>0</v>
      </c>
      <c r="AH257" s="112">
        <f t="shared" si="1258"/>
        <v>0.00534522510931585</v>
      </c>
      <c r="AI257" s="112">
        <f t="shared" si="1258"/>
        <v>2.12972719822038e-5</v>
      </c>
      <c r="AJ257" s="112">
        <f t="shared" si="1258"/>
        <v>0</v>
      </c>
      <c r="AK257" s="112">
        <f t="shared" si="1258"/>
        <v>0.0219181321078718</v>
      </c>
      <c r="AL257" s="112">
        <f t="shared" si="1258"/>
        <v>0</v>
      </c>
      <c r="AM257" s="112">
        <f t="shared" si="1258"/>
        <v>0.000702493853178785</v>
      </c>
      <c r="AN257" s="112">
        <f t="shared" si="1258"/>
        <v>0.0105377980720446</v>
      </c>
      <c r="AO257" s="112">
        <f t="shared" si="1258"/>
        <v>0</v>
      </c>
      <c r="AP257" s="112">
        <f t="shared" si="1258"/>
        <v>0</v>
      </c>
      <c r="AQ257" s="112">
        <f t="shared" si="1258"/>
        <v>0</v>
      </c>
    </row>
    <row r="258" spans="3:43">
      <c r="C258" s="10" t="s">
        <v>1048</v>
      </c>
      <c r="D258" t="s">
        <v>1384</v>
      </c>
      <c r="E258" s="10" t="s">
        <v>1504</v>
      </c>
      <c r="F258" s="96">
        <v>0.65</v>
      </c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</row>
    <row r="259" spans="3:43">
      <c r="C259" s="12" t="s">
        <v>1048</v>
      </c>
      <c r="D259" t="s">
        <v>1391</v>
      </c>
      <c r="E259" s="12" t="s">
        <v>1504</v>
      </c>
      <c r="F259" s="4">
        <v>31.536</v>
      </c>
      <c r="AQ259" s="4"/>
    </row>
    <row r="260" spans="3:43">
      <c r="C260" s="12" t="s">
        <v>1048</v>
      </c>
      <c r="D260" t="s">
        <v>1503</v>
      </c>
      <c r="E260" s="12" t="s">
        <v>232</v>
      </c>
      <c r="F260" s="96">
        <v>1.25</v>
      </c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</row>
    <row r="261" spans="3:43">
      <c r="C261" s="12" t="s">
        <v>1048</v>
      </c>
      <c r="D261" t="s">
        <v>1393</v>
      </c>
      <c r="E261" s="12" t="s">
        <v>1504</v>
      </c>
      <c r="F261" s="96">
        <v>30</v>
      </c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</row>
    <row r="262" spans="3:122">
      <c r="C262" s="12" t="s">
        <v>1048</v>
      </c>
      <c r="D262" t="s">
        <v>1505</v>
      </c>
      <c r="E262" s="12" t="s">
        <v>1310</v>
      </c>
      <c r="F262" s="4">
        <v>1</v>
      </c>
      <c r="AQ262" s="4"/>
      <c r="AT262" t="str">
        <f>E262</f>
        <v>INFHTH</v>
      </c>
      <c r="AU262" s="45">
        <f t="shared" ref="AU262:CE262" si="1259">CH262*(IF(G262&lt;&gt;"",G262,$F262)/IF(G260&lt;&gt;"",G260,$F260))</f>
        <v>0</v>
      </c>
      <c r="AV262" s="45">
        <f t="shared" si="1259"/>
        <v>0</v>
      </c>
      <c r="AW262" s="45">
        <f t="shared" si="1259"/>
        <v>0</v>
      </c>
      <c r="AX262" s="45">
        <f t="shared" si="1259"/>
        <v>0</v>
      </c>
      <c r="AY262" s="45">
        <f t="shared" si="1259"/>
        <v>0</v>
      </c>
      <c r="AZ262" s="45">
        <f t="shared" si="1259"/>
        <v>0.1368</v>
      </c>
      <c r="BA262" s="45">
        <f t="shared" si="1259"/>
        <v>0</v>
      </c>
      <c r="BB262" s="45">
        <f t="shared" si="1259"/>
        <v>0</v>
      </c>
      <c r="BC262" s="45">
        <f t="shared" si="1259"/>
        <v>0</v>
      </c>
      <c r="BD262" s="45">
        <f t="shared" si="1259"/>
        <v>0.0224</v>
      </c>
      <c r="BE262" s="45">
        <f t="shared" si="1259"/>
        <v>0.0283991126630399</v>
      </c>
      <c r="BF262" s="45">
        <f t="shared" si="1259"/>
        <v>0.017812115456</v>
      </c>
      <c r="BG262" s="45">
        <f t="shared" si="1259"/>
        <v>0</v>
      </c>
      <c r="BH262" s="45">
        <f t="shared" si="1259"/>
        <v>0</v>
      </c>
      <c r="BI262" s="45">
        <f t="shared" si="1259"/>
        <v>0</v>
      </c>
      <c r="BJ262" s="45">
        <f t="shared" si="1259"/>
        <v>0</v>
      </c>
      <c r="BK262" s="45">
        <f t="shared" si="1259"/>
        <v>0</v>
      </c>
      <c r="BL262" s="45">
        <f t="shared" si="1259"/>
        <v>0.02731953152</v>
      </c>
      <c r="BM262" s="45">
        <f t="shared" si="1259"/>
        <v>0</v>
      </c>
      <c r="BN262" s="45">
        <f t="shared" si="1259"/>
        <v>0</v>
      </c>
      <c r="BO262" s="45">
        <f t="shared" si="1259"/>
        <v>0</v>
      </c>
      <c r="BP262" s="45">
        <f t="shared" si="1259"/>
        <v>0</v>
      </c>
      <c r="BQ262" s="45">
        <f t="shared" si="1259"/>
        <v>0</v>
      </c>
      <c r="BR262" s="45">
        <f t="shared" si="1259"/>
        <v>0</v>
      </c>
      <c r="BS262" s="45">
        <f t="shared" si="1259"/>
        <v>0</v>
      </c>
      <c r="BT262" s="45">
        <f t="shared" si="1259"/>
        <v>0</v>
      </c>
      <c r="BU262" s="45">
        <f t="shared" si="1259"/>
        <v>0</v>
      </c>
      <c r="BV262" s="45">
        <f t="shared" si="1259"/>
        <v>0</v>
      </c>
      <c r="BW262" s="45">
        <f t="shared" si="1259"/>
        <v>0</v>
      </c>
      <c r="BX262" s="45">
        <f t="shared" si="1259"/>
        <v>0</v>
      </c>
      <c r="BY262" s="45">
        <f t="shared" si="1259"/>
        <v>0</v>
      </c>
      <c r="BZ262" s="45">
        <f t="shared" si="1259"/>
        <v>0</v>
      </c>
      <c r="CA262" s="45">
        <f t="shared" si="1259"/>
        <v>0</v>
      </c>
      <c r="CB262" s="45">
        <f t="shared" si="1259"/>
        <v>0</v>
      </c>
      <c r="CC262" s="45">
        <f t="shared" si="1259"/>
        <v>0</v>
      </c>
      <c r="CD262" s="45">
        <f t="shared" si="1259"/>
        <v>0</v>
      </c>
      <c r="CE262" s="45">
        <f t="shared" si="1259"/>
        <v>0</v>
      </c>
      <c r="CG262" t="str">
        <f>E260</f>
        <v>INDCOK</v>
      </c>
      <c r="CH262" s="106">
        <f t="shared" ref="CH262" si="1260">AZ$8*G$27*G74</f>
        <v>0</v>
      </c>
      <c r="CI262" s="106">
        <f t="shared" ref="CI262" si="1261">BA$8*H$27*H74</f>
        <v>0</v>
      </c>
      <c r="CJ262" s="106">
        <f t="shared" ref="CJ262" si="1262">BB$8*I$27*I74</f>
        <v>0</v>
      </c>
      <c r="CK262" s="106">
        <f t="shared" ref="CK262" si="1263">BC$8*J$27*J74</f>
        <v>0</v>
      </c>
      <c r="CL262" s="106">
        <f t="shared" ref="CL262" si="1264">BD$8*K$27*K74</f>
        <v>0</v>
      </c>
      <c r="CM262" s="106">
        <f t="shared" ref="CM262" si="1265">BE$8*L$27*L74</f>
        <v>0.171</v>
      </c>
      <c r="CN262" s="106">
        <f t="shared" ref="CN262" si="1266">BF$8*M$27*M74</f>
        <v>0</v>
      </c>
      <c r="CO262" s="106">
        <f t="shared" ref="CO262" si="1267">BG$8*N$27*N74</f>
        <v>0</v>
      </c>
      <c r="CP262" s="106">
        <f t="shared" ref="CP262" si="1268">BH$8*O$27*O74</f>
        <v>0</v>
      </c>
      <c r="CQ262" s="106">
        <f t="shared" ref="CQ262" si="1269">BI$8*P$27*P74</f>
        <v>0.028</v>
      </c>
      <c r="CR262" s="106">
        <f t="shared" ref="CR262" si="1270">BJ$8*Q$27*Q74</f>
        <v>0.0354988908287998</v>
      </c>
      <c r="CS262" s="106">
        <f t="shared" ref="CS262" si="1271">BK$8*R$27*R74</f>
        <v>0.02226514432</v>
      </c>
      <c r="CT262" s="106">
        <f t="shared" ref="CT262" si="1272">BL$8*S$27*S74</f>
        <v>0</v>
      </c>
      <c r="CU262" s="106">
        <f t="shared" ref="CU262" si="1273">BM$8*T$27*T74</f>
        <v>0</v>
      </c>
      <c r="CV262" s="106">
        <f t="shared" ref="CV262" si="1274">BN$8*U$27*U74</f>
        <v>0</v>
      </c>
      <c r="CW262" s="106">
        <f t="shared" ref="CW262" si="1275">BO$8*V$27*V74</f>
        <v>0</v>
      </c>
      <c r="CX262" s="106">
        <f t="shared" ref="CX262" si="1276">BP$8*W$27*W74</f>
        <v>0</v>
      </c>
      <c r="CY262" s="106">
        <f t="shared" ref="CY262" si="1277">BQ$8*X$27*X74</f>
        <v>0.0341494144</v>
      </c>
      <c r="CZ262" s="106">
        <f t="shared" ref="CZ262" si="1278">BR$8*Y$27*Y74</f>
        <v>0</v>
      </c>
      <c r="DA262" s="106">
        <f t="shared" ref="DA262" si="1279">BS$8*Z$27*Z74</f>
        <v>0</v>
      </c>
      <c r="DB262" s="106">
        <f t="shared" ref="DB262" si="1280">BT$8*AA$27*AA74</f>
        <v>0</v>
      </c>
      <c r="DC262" s="106">
        <f t="shared" ref="DC262" si="1281">BU$8*AB$27*AB74</f>
        <v>0</v>
      </c>
      <c r="DD262" s="106">
        <f t="shared" ref="DD262" si="1282">BV$8*AC$27*AC74</f>
        <v>0</v>
      </c>
      <c r="DE262" s="106">
        <f t="shared" ref="DE262" si="1283">BW$8*AD$27*AD74</f>
        <v>0</v>
      </c>
      <c r="DF262" s="106">
        <f t="shared" ref="DF262" si="1284">BX$8*AE$27*AE74</f>
        <v>0</v>
      </c>
      <c r="DG262" s="106">
        <f t="shared" ref="DG262" si="1285">BY$8*AF$27*AF74</f>
        <v>0</v>
      </c>
      <c r="DH262" s="106">
        <f t="shared" ref="DH262" si="1286">BZ$8*AG$27*AG74</f>
        <v>0</v>
      </c>
      <c r="DI262" s="106">
        <f t="shared" ref="DI262" si="1287">CA$8*AH$27*AH74</f>
        <v>0</v>
      </c>
      <c r="DJ262" s="106">
        <f t="shared" ref="DJ262" si="1288">CB$8*AI$27*AI74</f>
        <v>0</v>
      </c>
      <c r="DK262" s="106">
        <f t="shared" ref="DK262" si="1289">CC$8*AJ$27*AJ74</f>
        <v>0</v>
      </c>
      <c r="DL262" s="106">
        <f t="shared" ref="DL262" si="1290">CD$8*AK$27*AK74</f>
        <v>0</v>
      </c>
      <c r="DM262" s="106">
        <f t="shared" ref="DM262" si="1291">CE$8*AL$27*AL74</f>
        <v>0</v>
      </c>
      <c r="DN262" s="106">
        <f t="shared" ref="DN262" si="1292">CF$8*AM$27*AM74</f>
        <v>0</v>
      </c>
      <c r="DO262" s="106">
        <f t="shared" ref="DO262" si="1293">CG$8*AN$27*AN74</f>
        <v>0</v>
      </c>
      <c r="DP262" s="106">
        <f t="shared" ref="DP262" si="1294">CH$8*AO$27*AO74</f>
        <v>0</v>
      </c>
      <c r="DQ262" s="106">
        <f t="shared" ref="DQ262" si="1295">CI$8*AP$27*AP74</f>
        <v>0</v>
      </c>
      <c r="DR262" s="106">
        <f t="shared" ref="DR262" si="1296">CJ$8*AQ$27*AQ74</f>
        <v>0</v>
      </c>
    </row>
    <row r="263" spans="3:43">
      <c r="C263" s="12" t="s">
        <v>1048</v>
      </c>
      <c r="D263" t="s">
        <v>1392</v>
      </c>
      <c r="E263" s="12" t="s">
        <v>1504</v>
      </c>
      <c r="F263" s="96">
        <v>1</v>
      </c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</row>
    <row r="264" spans="3:43">
      <c r="C264" s="12" t="s">
        <v>1048</v>
      </c>
      <c r="D264" s="14" t="s">
        <v>1387</v>
      </c>
      <c r="E264" s="12" t="s">
        <v>1504</v>
      </c>
      <c r="F264" s="15"/>
      <c r="G264" s="112">
        <f t="shared" ref="G264:AQ264" si="1297">AU262/IF(G258&lt;&gt;"",G258,$F258)/$F259</f>
        <v>0</v>
      </c>
      <c r="H264" s="112">
        <f t="shared" si="1297"/>
        <v>0</v>
      </c>
      <c r="I264" s="112">
        <f t="shared" si="1297"/>
        <v>0</v>
      </c>
      <c r="J264" s="112">
        <f t="shared" si="1297"/>
        <v>0</v>
      </c>
      <c r="K264" s="112">
        <f t="shared" si="1297"/>
        <v>0</v>
      </c>
      <c r="L264" s="112">
        <f t="shared" si="1297"/>
        <v>0.00667369160519845</v>
      </c>
      <c r="M264" s="112">
        <f t="shared" si="1297"/>
        <v>0</v>
      </c>
      <c r="N264" s="112">
        <f t="shared" si="1297"/>
        <v>0</v>
      </c>
      <c r="O264" s="112">
        <f t="shared" si="1297"/>
        <v>0</v>
      </c>
      <c r="P264" s="112">
        <f t="shared" si="1297"/>
        <v>0.00109276821605589</v>
      </c>
      <c r="Q264" s="112">
        <f t="shared" si="1297"/>
        <v>0.00138543070010537</v>
      </c>
      <c r="R264" s="112">
        <f t="shared" si="1297"/>
        <v>0.000868951501385474</v>
      </c>
      <c r="S264" s="112">
        <f t="shared" si="1297"/>
        <v>0</v>
      </c>
      <c r="T264" s="112">
        <f t="shared" si="1297"/>
        <v>0</v>
      </c>
      <c r="U264" s="112">
        <f t="shared" si="1297"/>
        <v>0</v>
      </c>
      <c r="V264" s="112">
        <f t="shared" si="1297"/>
        <v>0</v>
      </c>
      <c r="W264" s="112">
        <f t="shared" si="1297"/>
        <v>0</v>
      </c>
      <c r="X264" s="112">
        <f t="shared" si="1297"/>
        <v>0.00133276409475862</v>
      </c>
      <c r="Y264" s="112">
        <f t="shared" si="1297"/>
        <v>0</v>
      </c>
      <c r="Z264" s="112">
        <f t="shared" si="1297"/>
        <v>0</v>
      </c>
      <c r="AA264" s="112">
        <f t="shared" si="1297"/>
        <v>0</v>
      </c>
      <c r="AB264" s="112">
        <f t="shared" si="1297"/>
        <v>0</v>
      </c>
      <c r="AC264" s="112">
        <f t="shared" si="1297"/>
        <v>0</v>
      </c>
      <c r="AD264" s="112">
        <f t="shared" si="1297"/>
        <v>0</v>
      </c>
      <c r="AE264" s="112">
        <f t="shared" si="1297"/>
        <v>0</v>
      </c>
      <c r="AF264" s="112">
        <f t="shared" si="1297"/>
        <v>0</v>
      </c>
      <c r="AG264" s="112">
        <f t="shared" si="1297"/>
        <v>0</v>
      </c>
      <c r="AH264" s="112">
        <f t="shared" si="1297"/>
        <v>0</v>
      </c>
      <c r="AI264" s="112">
        <f t="shared" si="1297"/>
        <v>0</v>
      </c>
      <c r="AJ264" s="112">
        <f t="shared" si="1297"/>
        <v>0</v>
      </c>
      <c r="AK264" s="112">
        <f t="shared" si="1297"/>
        <v>0</v>
      </c>
      <c r="AL264" s="112">
        <f t="shared" si="1297"/>
        <v>0</v>
      </c>
      <c r="AM264" s="112">
        <f t="shared" si="1297"/>
        <v>0</v>
      </c>
      <c r="AN264" s="112">
        <f t="shared" si="1297"/>
        <v>0</v>
      </c>
      <c r="AO264" s="112">
        <f t="shared" si="1297"/>
        <v>0</v>
      </c>
      <c r="AP264" s="112">
        <f t="shared" si="1297"/>
        <v>0</v>
      </c>
      <c r="AQ264" s="112">
        <f t="shared" si="1297"/>
        <v>0</v>
      </c>
    </row>
    <row r="265" spans="3:43">
      <c r="C265" s="10" t="s">
        <v>1050</v>
      </c>
      <c r="D265" t="s">
        <v>1384</v>
      </c>
      <c r="E265" s="10" t="s">
        <v>1504</v>
      </c>
      <c r="F265" s="96">
        <v>0.65</v>
      </c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</row>
    <row r="266" spans="3:43">
      <c r="C266" t="s">
        <v>1050</v>
      </c>
      <c r="D266" t="s">
        <v>1391</v>
      </c>
      <c r="E266" t="s">
        <v>1504</v>
      </c>
      <c r="F266" s="4">
        <v>31.536</v>
      </c>
      <c r="AQ266" s="4"/>
    </row>
    <row r="267" spans="3:43">
      <c r="C267" t="s">
        <v>1050</v>
      </c>
      <c r="D267" t="s">
        <v>1503</v>
      </c>
      <c r="E267" t="s">
        <v>247</v>
      </c>
      <c r="F267" s="96">
        <v>1</v>
      </c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</row>
    <row r="268" spans="3:43">
      <c r="C268" t="s">
        <v>1050</v>
      </c>
      <c r="D268" t="s">
        <v>1393</v>
      </c>
      <c r="E268" t="s">
        <v>1504</v>
      </c>
      <c r="F268" s="96">
        <v>30</v>
      </c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</row>
    <row r="269" spans="3:122">
      <c r="C269" t="s">
        <v>1050</v>
      </c>
      <c r="D269" t="s">
        <v>1505</v>
      </c>
      <c r="E269" t="s">
        <v>1310</v>
      </c>
      <c r="F269" s="4">
        <v>1</v>
      </c>
      <c r="AQ269" s="4"/>
      <c r="AT269" t="str">
        <f>E269</f>
        <v>INFHTH</v>
      </c>
      <c r="AU269" s="45">
        <f t="shared" ref="AU269:CE269" si="1298">CH269*(IF(G269&lt;&gt;"",G269,$F269)/IF(G267&lt;&gt;"",G267,$F267))</f>
        <v>0</v>
      </c>
      <c r="AV269" s="45">
        <f t="shared" si="1298"/>
        <v>0</v>
      </c>
      <c r="AW269" s="45">
        <f t="shared" si="1298"/>
        <v>0.0292510524836775</v>
      </c>
      <c r="AX269" s="45">
        <f t="shared" si="1298"/>
        <v>0</v>
      </c>
      <c r="AY269" s="45">
        <f t="shared" si="1298"/>
        <v>0</v>
      </c>
      <c r="AZ269" s="45">
        <f t="shared" si="1298"/>
        <v>1.87849735766577e-17</v>
      </c>
      <c r="BA269" s="45">
        <f t="shared" si="1298"/>
        <v>0.365310431329212</v>
      </c>
      <c r="BB269" s="45">
        <f t="shared" si="1298"/>
        <v>0</v>
      </c>
      <c r="BC269" s="45">
        <f t="shared" si="1298"/>
        <v>0</v>
      </c>
      <c r="BD269" s="45">
        <f t="shared" si="1298"/>
        <v>0</v>
      </c>
      <c r="BE269" s="45">
        <f t="shared" si="1298"/>
        <v>16.2359019776</v>
      </c>
      <c r="BF269" s="45">
        <f t="shared" si="1298"/>
        <v>0</v>
      </c>
      <c r="BG269" s="45">
        <f t="shared" si="1298"/>
        <v>0.234158449089779</v>
      </c>
      <c r="BH269" s="45">
        <f t="shared" si="1298"/>
        <v>0</v>
      </c>
      <c r="BI269" s="45">
        <f t="shared" si="1298"/>
        <v>0.0135143999999999</v>
      </c>
      <c r="BJ269" s="45">
        <f t="shared" si="1298"/>
        <v>0</v>
      </c>
      <c r="BK269" s="45">
        <f t="shared" si="1298"/>
        <v>41.8833658208</v>
      </c>
      <c r="BL269" s="45">
        <f t="shared" si="1298"/>
        <v>0.8762234304</v>
      </c>
      <c r="BM269" s="45">
        <f t="shared" si="1298"/>
        <v>0</v>
      </c>
      <c r="BN269" s="45">
        <f t="shared" si="1298"/>
        <v>0</v>
      </c>
      <c r="BO269" s="45">
        <f t="shared" si="1298"/>
        <v>0.004</v>
      </c>
      <c r="BP269" s="45">
        <f t="shared" si="1298"/>
        <v>0</v>
      </c>
      <c r="BQ269" s="45">
        <f t="shared" si="1298"/>
        <v>0</v>
      </c>
      <c r="BR269" s="45">
        <f t="shared" si="1298"/>
        <v>0</v>
      </c>
      <c r="BS269" s="45">
        <f t="shared" si="1298"/>
        <v>1.615905696</v>
      </c>
      <c r="BT269" s="45">
        <f t="shared" si="1298"/>
        <v>0.00362822399999998</v>
      </c>
      <c r="BU269" s="45">
        <f t="shared" si="1298"/>
        <v>0</v>
      </c>
      <c r="BV269" s="45">
        <f t="shared" si="1298"/>
        <v>0</v>
      </c>
      <c r="BW269" s="45">
        <f t="shared" si="1298"/>
        <v>-5.24828824843837e-17</v>
      </c>
      <c r="BX269" s="45">
        <f t="shared" si="1298"/>
        <v>0.0715136944319996</v>
      </c>
      <c r="BY269" s="45">
        <f t="shared" si="1298"/>
        <v>0</v>
      </c>
      <c r="BZ269" s="45">
        <f t="shared" si="1298"/>
        <v>0.182420696966553</v>
      </c>
      <c r="CA269" s="45">
        <f t="shared" si="1298"/>
        <v>0</v>
      </c>
      <c r="CB269" s="45">
        <f t="shared" si="1298"/>
        <v>0.05401</v>
      </c>
      <c r="CC269" s="45">
        <f t="shared" si="1298"/>
        <v>4.4271097688</v>
      </c>
      <c r="CD269" s="45">
        <f t="shared" si="1298"/>
        <v>0</v>
      </c>
      <c r="CE269" s="45">
        <f t="shared" si="1298"/>
        <v>0</v>
      </c>
      <c r="CG269" t="str">
        <f>E267</f>
        <v>INDELC</v>
      </c>
      <c r="CH269" s="106">
        <f t="shared" ref="CH269" si="1299">AZ$15*G$30*G80</f>
        <v>0</v>
      </c>
      <c r="CI269" s="106">
        <f t="shared" ref="CI269" si="1300">BA$15*H$30*H80</f>
        <v>0</v>
      </c>
      <c r="CJ269" s="106">
        <f t="shared" ref="CJ269" si="1301">BB$15*I$30*I80</f>
        <v>0.0292510524836775</v>
      </c>
      <c r="CK269" s="106">
        <f t="shared" ref="CK269" si="1302">BC$15*J$30*J80</f>
        <v>0</v>
      </c>
      <c r="CL269" s="106">
        <f t="shared" ref="CL269" si="1303">BD$15*K$30*K80</f>
        <v>0</v>
      </c>
      <c r="CM269" s="106">
        <f t="shared" ref="CM269" si="1304">BE$15*L$30*L80</f>
        <v>1.87849735766577e-17</v>
      </c>
      <c r="CN269" s="106">
        <f t="shared" ref="CN269" si="1305">BF$15*M$30*M80</f>
        <v>0.365310431329212</v>
      </c>
      <c r="CO269" s="106">
        <f t="shared" ref="CO269" si="1306">BG$15*N$30*N80</f>
        <v>0</v>
      </c>
      <c r="CP269" s="106">
        <f t="shared" ref="CP269" si="1307">BH$15*O$30*O80</f>
        <v>0</v>
      </c>
      <c r="CQ269" s="106">
        <f t="shared" ref="CQ269" si="1308">BI$15*P$30*P80</f>
        <v>0</v>
      </c>
      <c r="CR269" s="106">
        <f t="shared" ref="CR269" si="1309">BJ$15*Q$30*Q80</f>
        <v>16.2359019776</v>
      </c>
      <c r="CS269" s="106">
        <f t="shared" ref="CS269" si="1310">BK$15*R$30*R80</f>
        <v>0</v>
      </c>
      <c r="CT269" s="106">
        <f t="shared" ref="CT269" si="1311">BL$15*S$30*S80</f>
        <v>0.234158449089779</v>
      </c>
      <c r="CU269" s="106">
        <f t="shared" ref="CU269" si="1312">BM$15*T$30*T80</f>
        <v>0</v>
      </c>
      <c r="CV269" s="106">
        <f t="shared" ref="CV269" si="1313">BN$15*U$30*U80</f>
        <v>0.0135143999999999</v>
      </c>
      <c r="CW269" s="106">
        <f t="shared" ref="CW269" si="1314">BO$15*V$30*V80</f>
        <v>0</v>
      </c>
      <c r="CX269" s="106">
        <f t="shared" ref="CX269" si="1315">BP$15*W$30*W80</f>
        <v>41.8833658208</v>
      </c>
      <c r="CY269" s="106">
        <f t="shared" ref="CY269" si="1316">BQ$15*X$30*X80</f>
        <v>0.8762234304</v>
      </c>
      <c r="CZ269" s="106">
        <f t="shared" ref="CZ269" si="1317">BR$15*Y$30*Y80</f>
        <v>0</v>
      </c>
      <c r="DA269" s="106">
        <f t="shared" ref="DA269" si="1318">BS$15*Z$30*Z80</f>
        <v>0</v>
      </c>
      <c r="DB269" s="106">
        <f t="shared" ref="DB269" si="1319">BT$15*AA$30*AA80</f>
        <v>0.004</v>
      </c>
      <c r="DC269" s="106">
        <f t="shared" ref="DC269" si="1320">BU$15*AB$30*AB80</f>
        <v>0</v>
      </c>
      <c r="DD269" s="106">
        <f t="shared" ref="DD269" si="1321">BV$15*AC$30*AC80</f>
        <v>0</v>
      </c>
      <c r="DE269" s="106">
        <f t="shared" ref="DE269" si="1322">BW$15*AD$30*AD80</f>
        <v>0</v>
      </c>
      <c r="DF269" s="106">
        <f t="shared" ref="DF269" si="1323">BX$15*AE$30*AE80</f>
        <v>1.615905696</v>
      </c>
      <c r="DG269" s="106">
        <f t="shared" ref="DG269" si="1324">BY$15*AF$30*AF80</f>
        <v>0.00362822399999998</v>
      </c>
      <c r="DH269" s="106">
        <f t="shared" ref="DH269" si="1325">BZ$15*AG$30*AG80</f>
        <v>0</v>
      </c>
      <c r="DI269" s="106">
        <f t="shared" ref="DI269" si="1326">CA$15*AH$30*AH80</f>
        <v>0</v>
      </c>
      <c r="DJ269" s="106">
        <f t="shared" ref="DJ269" si="1327">CB$15*AI$30*AI80</f>
        <v>-5.24828824843837e-17</v>
      </c>
      <c r="DK269" s="106">
        <f t="shared" ref="DK269" si="1328">CC$15*AJ$30*AJ80</f>
        <v>0.0715136944319996</v>
      </c>
      <c r="DL269" s="106">
        <f t="shared" ref="DL269" si="1329">CD$15*AK$30*AK80</f>
        <v>0</v>
      </c>
      <c r="DM269" s="106">
        <f t="shared" ref="DM269" si="1330">CE$15*AL$30*AL80</f>
        <v>0.182420696966553</v>
      </c>
      <c r="DN269" s="106">
        <f t="shared" ref="DN269" si="1331">CF$15*AM$30*AM80</f>
        <v>0</v>
      </c>
      <c r="DO269" s="106">
        <f t="shared" ref="DO269" si="1332">CG$15*AN$30*AN80</f>
        <v>0.05401</v>
      </c>
      <c r="DP269" s="106">
        <f t="shared" ref="DP269" si="1333">CH$15*AO$30*AO80</f>
        <v>4.4271097688</v>
      </c>
      <c r="DQ269" s="106">
        <f t="shared" ref="DQ269" si="1334">CI$15*AP$30*AP80</f>
        <v>0</v>
      </c>
      <c r="DR269" s="106">
        <f t="shared" ref="DR269" si="1335">CJ$15*AQ$30*AQ80</f>
        <v>0</v>
      </c>
    </row>
    <row r="270" spans="3:43">
      <c r="C270" t="s">
        <v>1050</v>
      </c>
      <c r="D270" t="s">
        <v>1392</v>
      </c>
      <c r="E270" t="s">
        <v>1504</v>
      </c>
      <c r="F270" s="96">
        <v>1</v>
      </c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</row>
    <row r="271" spans="3:43">
      <c r="C271" t="s">
        <v>1050</v>
      </c>
      <c r="D271" s="14" t="s">
        <v>1387</v>
      </c>
      <c r="E271" t="s">
        <v>1504</v>
      </c>
      <c r="G271" s="112">
        <f t="shared" ref="G271:AQ271" si="1336">AU269/IF(G265&lt;&gt;"",G265,$F265)/$F266</f>
        <v>0</v>
      </c>
      <c r="H271" s="112">
        <f t="shared" si="1336"/>
        <v>0</v>
      </c>
      <c r="I271" s="112">
        <f t="shared" si="1336"/>
        <v>0.00142699198394399</v>
      </c>
      <c r="J271" s="112">
        <f t="shared" si="1336"/>
        <v>0</v>
      </c>
      <c r="K271" s="112">
        <f t="shared" si="1336"/>
        <v>0</v>
      </c>
      <c r="L271" s="112">
        <f t="shared" si="1336"/>
        <v>9.1641169928666e-19</v>
      </c>
      <c r="M271" s="112">
        <f t="shared" si="1336"/>
        <v>0.017821411979921</v>
      </c>
      <c r="N271" s="112">
        <f t="shared" si="1336"/>
        <v>0</v>
      </c>
      <c r="O271" s="112">
        <f t="shared" si="1336"/>
        <v>0</v>
      </c>
      <c r="P271" s="112">
        <f t="shared" si="1336"/>
        <v>0</v>
      </c>
      <c r="Q271" s="112">
        <f t="shared" si="1336"/>
        <v>0.792057037505366</v>
      </c>
      <c r="R271" s="112">
        <f t="shared" si="1336"/>
        <v>0</v>
      </c>
      <c r="S271" s="112">
        <f t="shared" si="1336"/>
        <v>0.0114232549413505</v>
      </c>
      <c r="T271" s="112">
        <f t="shared" si="1336"/>
        <v>0</v>
      </c>
      <c r="U271" s="112">
        <f t="shared" si="1336"/>
        <v>0.000659290481208286</v>
      </c>
      <c r="V271" s="112">
        <f t="shared" si="1336"/>
        <v>0</v>
      </c>
      <c r="W271" s="112">
        <f t="shared" si="1336"/>
        <v>2.04325048885767</v>
      </c>
      <c r="X271" s="112">
        <f t="shared" si="1336"/>
        <v>0.0427459426296687</v>
      </c>
      <c r="Y271" s="112">
        <f t="shared" si="1336"/>
        <v>0</v>
      </c>
      <c r="Z271" s="112">
        <f t="shared" si="1336"/>
        <v>0</v>
      </c>
      <c r="AA271" s="112">
        <f t="shared" si="1336"/>
        <v>0.000195137181438551</v>
      </c>
      <c r="AB271" s="112">
        <f t="shared" si="1336"/>
        <v>0</v>
      </c>
      <c r="AC271" s="112">
        <f t="shared" si="1336"/>
        <v>0</v>
      </c>
      <c r="AD271" s="112">
        <f t="shared" si="1336"/>
        <v>0</v>
      </c>
      <c r="AE271" s="112">
        <f t="shared" si="1336"/>
        <v>0.0788308207469851</v>
      </c>
      <c r="AF271" s="112">
        <f t="shared" si="1336"/>
        <v>0.000177000351246926</v>
      </c>
      <c r="AG271" s="112">
        <f t="shared" si="1336"/>
        <v>0</v>
      </c>
      <c r="AH271" s="112">
        <f t="shared" si="1336"/>
        <v>0</v>
      </c>
      <c r="AI271" s="112">
        <f t="shared" si="1336"/>
        <v>-2.56034044044334e-18</v>
      </c>
      <c r="AJ271" s="112">
        <f t="shared" si="1336"/>
        <v>0.00348874519142956</v>
      </c>
      <c r="AK271" s="112">
        <f t="shared" si="1336"/>
        <v>0</v>
      </c>
      <c r="AL271" s="112">
        <f t="shared" si="1336"/>
        <v>0.00889926516052729</v>
      </c>
      <c r="AM271" s="112">
        <f t="shared" si="1336"/>
        <v>0</v>
      </c>
      <c r="AN271" s="112">
        <f t="shared" si="1336"/>
        <v>0.00263483979237404</v>
      </c>
      <c r="AO271" s="112">
        <f t="shared" si="1336"/>
        <v>0.215973430550677</v>
      </c>
      <c r="AP271" s="112">
        <f t="shared" si="1336"/>
        <v>0</v>
      </c>
      <c r="AQ271" s="112">
        <f t="shared" si="1336"/>
        <v>0</v>
      </c>
    </row>
    <row r="272" spans="3:43">
      <c r="C272" s="10" t="s">
        <v>1052</v>
      </c>
      <c r="D272" t="s">
        <v>1384</v>
      </c>
      <c r="E272" s="10" t="s">
        <v>1504</v>
      </c>
      <c r="F272" s="118">
        <v>0.65</v>
      </c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  <c r="AA272" s="118"/>
      <c r="AB272" s="118"/>
      <c r="AC272" s="118"/>
      <c r="AD272" s="118"/>
      <c r="AE272" s="118"/>
      <c r="AF272" s="118"/>
      <c r="AG272" s="118"/>
      <c r="AH272" s="118"/>
      <c r="AI272" s="118"/>
      <c r="AJ272" s="118"/>
      <c r="AK272" s="118"/>
      <c r="AL272" s="118"/>
      <c r="AM272" s="118"/>
      <c r="AN272" s="96"/>
      <c r="AO272" s="96"/>
      <c r="AP272" s="96"/>
      <c r="AQ272" s="96"/>
    </row>
    <row r="273" spans="3:43">
      <c r="C273" s="12" t="s">
        <v>1052</v>
      </c>
      <c r="D273" t="s">
        <v>1391</v>
      </c>
      <c r="E273" s="12" t="s">
        <v>1504</v>
      </c>
      <c r="F273" s="13">
        <v>31.536</v>
      </c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Q273" s="4"/>
    </row>
    <row r="274" spans="3:43">
      <c r="C274" s="12" t="s">
        <v>1052</v>
      </c>
      <c r="D274" t="s">
        <v>1503</v>
      </c>
      <c r="E274" s="12" t="s">
        <v>239</v>
      </c>
      <c r="F274" s="119">
        <v>1.25</v>
      </c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96"/>
      <c r="AO274" s="96"/>
      <c r="AP274" s="96"/>
      <c r="AQ274" s="96"/>
    </row>
    <row r="275" spans="3:43">
      <c r="C275" s="12" t="s">
        <v>1052</v>
      </c>
      <c r="D275" t="s">
        <v>1393</v>
      </c>
      <c r="E275" s="12" t="s">
        <v>1504</v>
      </c>
      <c r="F275" s="119">
        <v>30</v>
      </c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96"/>
      <c r="AO275" s="96"/>
      <c r="AP275" s="96"/>
      <c r="AQ275" s="96"/>
    </row>
    <row r="276" spans="3:122">
      <c r="C276" s="12" t="s">
        <v>1052</v>
      </c>
      <c r="D276" t="s">
        <v>1505</v>
      </c>
      <c r="E276" s="12" t="s">
        <v>1310</v>
      </c>
      <c r="F276" s="13">
        <v>1</v>
      </c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Q276" s="4"/>
      <c r="AT276" t="str">
        <f>E276</f>
        <v>INFHTH</v>
      </c>
      <c r="AU276" s="45">
        <f t="shared" ref="AU276:CE276" si="1337">CH276*(IF(G276&lt;&gt;"",G276,$F276)/IF(G274&lt;&gt;"",G274,$F274))</f>
        <v>0.000423105971100643</v>
      </c>
      <c r="AV276" s="45">
        <f t="shared" si="1337"/>
        <v>3.10984316366221</v>
      </c>
      <c r="AW276" s="45">
        <f t="shared" si="1337"/>
        <v>0.0051970775415445</v>
      </c>
      <c r="AX276" s="45">
        <f t="shared" si="1337"/>
        <v>0.546768250600493</v>
      </c>
      <c r="AY276" s="45">
        <f t="shared" si="1337"/>
        <v>0</v>
      </c>
      <c r="AZ276" s="45">
        <f t="shared" si="1337"/>
        <v>0.570497866040371</v>
      </c>
      <c r="BA276" s="45">
        <f t="shared" si="1337"/>
        <v>0.177280113227345</v>
      </c>
      <c r="BB276" s="45">
        <f t="shared" si="1337"/>
        <v>0</v>
      </c>
      <c r="BC276" s="45">
        <f t="shared" si="1337"/>
        <v>0.00864</v>
      </c>
      <c r="BD276" s="45">
        <f t="shared" si="1337"/>
        <v>0</v>
      </c>
      <c r="BE276" s="45">
        <f t="shared" si="1337"/>
        <v>0.120016231726143</v>
      </c>
      <c r="BF276" s="45">
        <f t="shared" si="1337"/>
        <v>0</v>
      </c>
      <c r="BG276" s="45">
        <f t="shared" si="1337"/>
        <v>0.463809307535556</v>
      </c>
      <c r="BH276" s="45">
        <f t="shared" si="1337"/>
        <v>0</v>
      </c>
      <c r="BI276" s="45">
        <f t="shared" si="1337"/>
        <v>0.452452024059523</v>
      </c>
      <c r="BJ276" s="45">
        <f t="shared" si="1337"/>
        <v>5.9312</v>
      </c>
      <c r="BK276" s="45">
        <f t="shared" si="1337"/>
        <v>0</v>
      </c>
      <c r="BL276" s="45">
        <f t="shared" si="1337"/>
        <v>0.0971237893479845</v>
      </c>
      <c r="BM276" s="45">
        <f t="shared" si="1337"/>
        <v>0.00512</v>
      </c>
      <c r="BN276" s="45">
        <f t="shared" si="1337"/>
        <v>0</v>
      </c>
      <c r="BO276" s="45">
        <f t="shared" si="1337"/>
        <v>0</v>
      </c>
      <c r="BP276" s="45">
        <f t="shared" si="1337"/>
        <v>0</v>
      </c>
      <c r="BQ276" s="45">
        <f t="shared" si="1337"/>
        <v>0</v>
      </c>
      <c r="BR276" s="45">
        <f t="shared" si="1337"/>
        <v>0.00572262399999991</v>
      </c>
      <c r="BS276" s="45">
        <f t="shared" si="1337"/>
        <v>1.62064246812457</v>
      </c>
      <c r="BT276" s="45">
        <f t="shared" si="1337"/>
        <v>0.00102264557952854</v>
      </c>
      <c r="BU276" s="45">
        <f t="shared" si="1337"/>
        <v>0</v>
      </c>
      <c r="BV276" s="45">
        <f t="shared" si="1337"/>
        <v>0.0044037315328</v>
      </c>
      <c r="BW276" s="45">
        <f t="shared" si="1337"/>
        <v>0.00227058273542695</v>
      </c>
      <c r="BX276" s="45">
        <f t="shared" si="1337"/>
        <v>0.00410008677119998</v>
      </c>
      <c r="BY276" s="45">
        <f t="shared" si="1337"/>
        <v>1.20610842048426</v>
      </c>
      <c r="BZ276" s="45">
        <f t="shared" si="1337"/>
        <v>0</v>
      </c>
      <c r="CA276" s="45">
        <f t="shared" si="1337"/>
        <v>0</v>
      </c>
      <c r="CB276" s="45">
        <f t="shared" si="1337"/>
        <v>0</v>
      </c>
      <c r="CC276" s="45">
        <f t="shared" si="1337"/>
        <v>0</v>
      </c>
      <c r="CD276" s="45">
        <f t="shared" si="1337"/>
        <v>0</v>
      </c>
      <c r="CE276" s="45">
        <f t="shared" si="1337"/>
        <v>1.78845617923355</v>
      </c>
      <c r="CG276" t="str">
        <f>E274</f>
        <v>INDGAS</v>
      </c>
      <c r="CH276" s="106">
        <f t="shared" ref="CH276" si="1338">AZ$12*G$33*G85</f>
        <v>0.000528882463875804</v>
      </c>
      <c r="CI276" s="106">
        <f t="shared" ref="CI276" si="1339">BA$12*H$33*H85</f>
        <v>3.88730395457776</v>
      </c>
      <c r="CJ276" s="106">
        <f t="shared" ref="CJ276" si="1340">BB$12*I$33*I85</f>
        <v>0.00649634692693063</v>
      </c>
      <c r="CK276" s="106">
        <f t="shared" ref="CK276" si="1341">BC$12*J$33*J85</f>
        <v>0.683460313250617</v>
      </c>
      <c r="CL276" s="106">
        <f t="shared" ref="CL276" si="1342">BD$12*K$33*K85</f>
        <v>0</v>
      </c>
      <c r="CM276" s="106">
        <f t="shared" ref="CM276" si="1343">BE$12*L$33*L85</f>
        <v>0.713122332550464</v>
      </c>
      <c r="CN276" s="106">
        <f t="shared" ref="CN276" si="1344">BF$12*M$33*M85</f>
        <v>0.221600141534181</v>
      </c>
      <c r="CO276" s="106">
        <f t="shared" ref="CO276" si="1345">BG$12*N$33*N85</f>
        <v>0</v>
      </c>
      <c r="CP276" s="106">
        <f t="shared" ref="CP276" si="1346">BH$12*O$33*O85</f>
        <v>0.0108</v>
      </c>
      <c r="CQ276" s="106">
        <f t="shared" ref="CQ276" si="1347">BI$12*P$33*P85</f>
        <v>0</v>
      </c>
      <c r="CR276" s="106">
        <f t="shared" ref="CR276" si="1348">BJ$12*Q$33*Q85</f>
        <v>0.150020289657678</v>
      </c>
      <c r="CS276" s="106">
        <f t="shared" ref="CS276" si="1349">BK$12*R$33*R85</f>
        <v>0</v>
      </c>
      <c r="CT276" s="106">
        <f t="shared" ref="CT276" si="1350">BL$12*S$33*S85</f>
        <v>0.579761634419444</v>
      </c>
      <c r="CU276" s="106">
        <f t="shared" ref="CU276" si="1351">BM$12*T$33*T85</f>
        <v>0</v>
      </c>
      <c r="CV276" s="106">
        <f t="shared" ref="CV276" si="1352">BN$12*U$33*U85</f>
        <v>0.565565030074404</v>
      </c>
      <c r="CW276" s="106">
        <f t="shared" ref="CW276" si="1353">BO$12*V$33*V85</f>
        <v>7.414</v>
      </c>
      <c r="CX276" s="106">
        <f t="shared" ref="CX276" si="1354">BP$12*W$33*W85</f>
        <v>0</v>
      </c>
      <c r="CY276" s="106">
        <f t="shared" ref="CY276" si="1355">BQ$12*X$33*X85</f>
        <v>0.121404736684981</v>
      </c>
      <c r="CZ276" s="106">
        <f t="shared" ref="CZ276" si="1356">BR$12*Y$33*Y85</f>
        <v>0.0064</v>
      </c>
      <c r="DA276" s="106">
        <f t="shared" ref="DA276" si="1357">BS$12*Z$33*Z85</f>
        <v>0</v>
      </c>
      <c r="DB276" s="106">
        <f t="shared" ref="DB276" si="1358">BT$12*AA$33*AA85</f>
        <v>0</v>
      </c>
      <c r="DC276" s="106">
        <f t="shared" ref="DC276" si="1359">BU$12*AB$33*AB85</f>
        <v>0</v>
      </c>
      <c r="DD276" s="106">
        <f t="shared" ref="DD276" si="1360">BV$12*AC$33*AC85</f>
        <v>0</v>
      </c>
      <c r="DE276" s="106">
        <f t="shared" ref="DE276" si="1361">BW$12*AD$33*AD85</f>
        <v>0.00715327999999989</v>
      </c>
      <c r="DF276" s="106">
        <f t="shared" ref="DF276" si="1362">BX$12*AE$33*AE85</f>
        <v>2.02580308515571</v>
      </c>
      <c r="DG276" s="106">
        <f t="shared" ref="DG276" si="1363">BY$12*AF$33*AF85</f>
        <v>0.00127830697441067</v>
      </c>
      <c r="DH276" s="106">
        <f t="shared" ref="DH276" si="1364">BZ$12*AG$33*AG85</f>
        <v>0</v>
      </c>
      <c r="DI276" s="106">
        <f t="shared" ref="DI276" si="1365">CA$12*AH$33*AH85</f>
        <v>0.005504664416</v>
      </c>
      <c r="DJ276" s="106">
        <f t="shared" ref="DJ276" si="1366">CB$12*AI$33*AI85</f>
        <v>0.00283822841928369</v>
      </c>
      <c r="DK276" s="106">
        <f t="shared" ref="DK276" si="1367">CC$12*AJ$33*AJ85</f>
        <v>0.00512510846399998</v>
      </c>
      <c r="DL276" s="106">
        <f t="shared" ref="DL276" si="1368">CD$12*AK$33*AK85</f>
        <v>1.50763552560533</v>
      </c>
      <c r="DM276" s="106">
        <f t="shared" ref="DM276" si="1369">CE$12*AL$33*AL85</f>
        <v>0</v>
      </c>
      <c r="DN276" s="106">
        <f t="shared" ref="DN276" si="1370">CF$12*AM$33*AM85</f>
        <v>0</v>
      </c>
      <c r="DO276" s="106">
        <f t="shared" ref="DO276" si="1371">CG$12*AN$33*AN85</f>
        <v>0</v>
      </c>
      <c r="DP276" s="106">
        <f t="shared" ref="DP276" si="1372">CH$12*AO$33*AO85</f>
        <v>0</v>
      </c>
      <c r="DQ276" s="106">
        <f t="shared" ref="DQ276" si="1373">CI$12*AP$33*AP85</f>
        <v>0</v>
      </c>
      <c r="DR276" s="106">
        <f t="shared" ref="DR276" si="1374">CJ$12*AQ$33*AQ85</f>
        <v>2.23557022404194</v>
      </c>
    </row>
    <row r="277" spans="3:43">
      <c r="C277" s="12" t="s">
        <v>1052</v>
      </c>
      <c r="D277" t="s">
        <v>1392</v>
      </c>
      <c r="E277" s="12" t="s">
        <v>1504</v>
      </c>
      <c r="F277" s="119">
        <v>1</v>
      </c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96"/>
      <c r="AO277" s="96"/>
      <c r="AP277" s="96"/>
      <c r="AQ277" s="96"/>
    </row>
    <row r="278" spans="3:43">
      <c r="C278" s="14" t="s">
        <v>1052</v>
      </c>
      <c r="D278" s="14" t="s">
        <v>1387</v>
      </c>
      <c r="E278" s="14" t="s">
        <v>1504</v>
      </c>
      <c r="F278" s="15"/>
      <c r="G278" s="112">
        <f t="shared" ref="G278:AQ278" si="1375">AU276/IF(G272&lt;&gt;"",G272,$F272)/$F273</f>
        <v>2.06409266626002e-5</v>
      </c>
      <c r="H278" s="112">
        <f t="shared" si="1375"/>
        <v>0.151711507418248</v>
      </c>
      <c r="I278" s="112">
        <f t="shared" si="1375"/>
        <v>0.000253535765793647</v>
      </c>
      <c r="J278" s="112">
        <f t="shared" si="1375"/>
        <v>0.0266737038305669</v>
      </c>
      <c r="K278" s="112">
        <f t="shared" si="1375"/>
        <v>0</v>
      </c>
      <c r="L278" s="112">
        <f t="shared" si="1375"/>
        <v>0.0278313363989566</v>
      </c>
      <c r="M278" s="112">
        <f t="shared" si="1375"/>
        <v>0.00864848540507283</v>
      </c>
      <c r="N278" s="112">
        <f t="shared" si="1375"/>
        <v>0</v>
      </c>
      <c r="O278" s="112">
        <f t="shared" si="1375"/>
        <v>0.000421496311907271</v>
      </c>
      <c r="P278" s="112">
        <f t="shared" si="1375"/>
        <v>0</v>
      </c>
      <c r="Q278" s="112">
        <f t="shared" si="1375"/>
        <v>0.00585490729647888</v>
      </c>
      <c r="R278" s="112">
        <f t="shared" si="1375"/>
        <v>0</v>
      </c>
      <c r="S278" s="112">
        <f t="shared" si="1375"/>
        <v>0.0226266102493636</v>
      </c>
      <c r="T278" s="112">
        <f t="shared" si="1375"/>
        <v>0</v>
      </c>
      <c r="U278" s="112">
        <f t="shared" si="1375"/>
        <v>0.0220725531777857</v>
      </c>
      <c r="V278" s="112">
        <f t="shared" si="1375"/>
        <v>0.289349412637084</v>
      </c>
      <c r="W278" s="112">
        <f t="shared" si="1375"/>
        <v>0</v>
      </c>
      <c r="X278" s="112">
        <f t="shared" si="1375"/>
        <v>0.00473811562599932</v>
      </c>
      <c r="Y278" s="112">
        <f t="shared" si="1375"/>
        <v>0.000249775592241346</v>
      </c>
      <c r="Z278" s="112">
        <f t="shared" si="1375"/>
        <v>0</v>
      </c>
      <c r="AA278" s="112">
        <f t="shared" si="1375"/>
        <v>0</v>
      </c>
      <c r="AB278" s="112">
        <f t="shared" si="1375"/>
        <v>0</v>
      </c>
      <c r="AC278" s="112">
        <f t="shared" si="1375"/>
        <v>0</v>
      </c>
      <c r="AD278" s="112">
        <f t="shared" si="1375"/>
        <v>0.000279174179448148</v>
      </c>
      <c r="AE278" s="112">
        <f t="shared" si="1375"/>
        <v>0.0790619008373615</v>
      </c>
      <c r="AF278" s="112">
        <f t="shared" si="1375"/>
        <v>4.98890439999482e-5</v>
      </c>
      <c r="AG278" s="112">
        <f t="shared" si="1375"/>
        <v>0</v>
      </c>
      <c r="AH278" s="112">
        <f t="shared" si="1375"/>
        <v>0.000214832939780666</v>
      </c>
      <c r="AI278" s="112">
        <f t="shared" si="1375"/>
        <v>0.000110768778803563</v>
      </c>
      <c r="AJ278" s="112">
        <f t="shared" si="1375"/>
        <v>0.000200019844046364</v>
      </c>
      <c r="AK278" s="112">
        <f t="shared" si="1375"/>
        <v>0.0588391494206505</v>
      </c>
      <c r="AL278" s="112">
        <f t="shared" si="1375"/>
        <v>0</v>
      </c>
      <c r="AM278" s="112">
        <f t="shared" si="1375"/>
        <v>0</v>
      </c>
      <c r="AN278" s="112">
        <f t="shared" si="1375"/>
        <v>0</v>
      </c>
      <c r="AO278" s="112">
        <f t="shared" si="1375"/>
        <v>0</v>
      </c>
      <c r="AP278" s="112">
        <f t="shared" si="1375"/>
        <v>0</v>
      </c>
      <c r="AQ278" s="112">
        <f t="shared" si="1375"/>
        <v>0.0872485744854989</v>
      </c>
    </row>
    <row r="279" spans="3:43">
      <c r="C279" t="s">
        <v>1054</v>
      </c>
      <c r="D279" t="s">
        <v>1384</v>
      </c>
      <c r="E279" t="s">
        <v>1504</v>
      </c>
      <c r="F279" s="96">
        <v>0.65</v>
      </c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</row>
    <row r="280" spans="3:43">
      <c r="C280" t="s">
        <v>1054</v>
      </c>
      <c r="D280" t="s">
        <v>1391</v>
      </c>
      <c r="E280" t="s">
        <v>1504</v>
      </c>
      <c r="F280" s="4">
        <v>31.536</v>
      </c>
      <c r="AQ280" s="4"/>
    </row>
    <row r="281" spans="3:43">
      <c r="C281" t="s">
        <v>1054</v>
      </c>
      <c r="D281" t="s">
        <v>1503</v>
      </c>
      <c r="E281" t="s">
        <v>237</v>
      </c>
      <c r="F281" s="96">
        <v>1.25</v>
      </c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</row>
    <row r="282" spans="3:43">
      <c r="C282" t="s">
        <v>1054</v>
      </c>
      <c r="D282" t="s">
        <v>1393</v>
      </c>
      <c r="E282" t="s">
        <v>1504</v>
      </c>
      <c r="F282" s="96">
        <v>30</v>
      </c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</row>
    <row r="283" spans="3:122">
      <c r="C283" t="s">
        <v>1054</v>
      </c>
      <c r="D283" t="s">
        <v>1505</v>
      </c>
      <c r="E283" t="s">
        <v>1310</v>
      </c>
      <c r="F283" s="4">
        <v>1</v>
      </c>
      <c r="AQ283" s="4"/>
      <c r="AT283" t="str">
        <f>E283</f>
        <v>INFHTH</v>
      </c>
      <c r="AU283" s="45">
        <f t="shared" ref="AU283:CE283" si="1376">CH283*(IF(G283&lt;&gt;"",G283,$F283)/IF(G281&lt;&gt;"",G281,$F281))</f>
        <v>0.010252544</v>
      </c>
      <c r="AV283" s="45">
        <f t="shared" si="1376"/>
        <v>0</v>
      </c>
      <c r="AW283" s="45">
        <f t="shared" si="1376"/>
        <v>0.00706305864821941</v>
      </c>
      <c r="AX283" s="45">
        <f t="shared" si="1376"/>
        <v>0</v>
      </c>
      <c r="AY283" s="45">
        <f t="shared" si="1376"/>
        <v>0</v>
      </c>
      <c r="AZ283" s="45">
        <f t="shared" si="1376"/>
        <v>0</v>
      </c>
      <c r="BA283" s="45">
        <f t="shared" si="1376"/>
        <v>0.0216585933966368</v>
      </c>
      <c r="BB283" s="45">
        <f t="shared" si="1376"/>
        <v>0</v>
      </c>
      <c r="BC283" s="45">
        <f t="shared" si="1376"/>
        <v>0</v>
      </c>
      <c r="BD283" s="45">
        <f t="shared" si="1376"/>
        <v>0</v>
      </c>
      <c r="BE283" s="45">
        <f t="shared" si="1376"/>
        <v>0.0173874852863999</v>
      </c>
      <c r="BF283" s="45">
        <f t="shared" si="1376"/>
        <v>0.0248516224</v>
      </c>
      <c r="BG283" s="45">
        <f t="shared" si="1376"/>
        <v>0.00410880000000002</v>
      </c>
      <c r="BH283" s="45">
        <f t="shared" si="1376"/>
        <v>0</v>
      </c>
      <c r="BI283" s="45">
        <f t="shared" si="1376"/>
        <v>0</v>
      </c>
      <c r="BJ283" s="45">
        <f t="shared" si="1376"/>
        <v>6.08</v>
      </c>
      <c r="BK283" s="45">
        <f t="shared" si="1376"/>
        <v>0</v>
      </c>
      <c r="BL283" s="45">
        <f t="shared" si="1376"/>
        <v>0</v>
      </c>
      <c r="BM283" s="45">
        <f t="shared" si="1376"/>
        <v>0</v>
      </c>
      <c r="BN283" s="45">
        <f t="shared" si="1376"/>
        <v>0</v>
      </c>
      <c r="BO283" s="45">
        <f t="shared" si="1376"/>
        <v>0</v>
      </c>
      <c r="BP283" s="45">
        <f t="shared" si="1376"/>
        <v>0</v>
      </c>
      <c r="BQ283" s="45">
        <f t="shared" si="1376"/>
        <v>0</v>
      </c>
      <c r="BR283" s="45">
        <f t="shared" si="1376"/>
        <v>0</v>
      </c>
      <c r="BS283" s="45">
        <f t="shared" si="1376"/>
        <v>0</v>
      </c>
      <c r="BT283" s="45">
        <f t="shared" si="1376"/>
        <v>0</v>
      </c>
      <c r="BU283" s="45">
        <f t="shared" si="1376"/>
        <v>0</v>
      </c>
      <c r="BV283" s="45">
        <f t="shared" si="1376"/>
        <v>0.016536304128</v>
      </c>
      <c r="BW283" s="45">
        <f t="shared" si="1376"/>
        <v>0.000684800000000004</v>
      </c>
      <c r="BX283" s="45">
        <f t="shared" si="1376"/>
        <v>0</v>
      </c>
      <c r="BY283" s="45">
        <f t="shared" si="1376"/>
        <v>0</v>
      </c>
      <c r="BZ283" s="45">
        <f t="shared" si="1376"/>
        <v>0</v>
      </c>
      <c r="CA283" s="45">
        <f t="shared" si="1376"/>
        <v>0</v>
      </c>
      <c r="CB283" s="45">
        <f t="shared" si="1376"/>
        <v>1.568008</v>
      </c>
      <c r="CC283" s="45">
        <f t="shared" si="1376"/>
        <v>0.032</v>
      </c>
      <c r="CD283" s="45">
        <f t="shared" si="1376"/>
        <v>0</v>
      </c>
      <c r="CE283" s="45">
        <f t="shared" si="1376"/>
        <v>0.01452417728</v>
      </c>
      <c r="CG283" t="str">
        <f>E281</f>
        <v>INDHFO</v>
      </c>
      <c r="CH283" s="106">
        <f>AZ$11*G$37*G90</f>
        <v>0.01281568</v>
      </c>
      <c r="CI283" s="106">
        <f t="shared" ref="CI283:DR283" si="1377">BA$11*H$37*H90</f>
        <v>0</v>
      </c>
      <c r="CJ283" s="106">
        <f t="shared" si="1377"/>
        <v>0.00882882331027426</v>
      </c>
      <c r="CK283" s="106">
        <f t="shared" si="1377"/>
        <v>0</v>
      </c>
      <c r="CL283" s="106">
        <f t="shared" si="1377"/>
        <v>0</v>
      </c>
      <c r="CM283" s="106">
        <f t="shared" si="1377"/>
        <v>0</v>
      </c>
      <c r="CN283" s="106">
        <f t="shared" si="1377"/>
        <v>0.0270732417457961</v>
      </c>
      <c r="CO283" s="106">
        <f t="shared" si="1377"/>
        <v>0</v>
      </c>
      <c r="CP283" s="106">
        <f t="shared" si="1377"/>
        <v>0</v>
      </c>
      <c r="CQ283" s="106">
        <f t="shared" si="1377"/>
        <v>0</v>
      </c>
      <c r="CR283" s="106">
        <f t="shared" si="1377"/>
        <v>0.0217343566079999</v>
      </c>
      <c r="CS283" s="106">
        <f t="shared" si="1377"/>
        <v>0.031064528</v>
      </c>
      <c r="CT283" s="106">
        <f t="shared" si="1377"/>
        <v>0.00513600000000003</v>
      </c>
      <c r="CU283" s="106">
        <f t="shared" si="1377"/>
        <v>0</v>
      </c>
      <c r="CV283" s="106">
        <f t="shared" si="1377"/>
        <v>0</v>
      </c>
      <c r="CW283" s="106">
        <f t="shared" si="1377"/>
        <v>7.6</v>
      </c>
      <c r="CX283" s="106">
        <f t="shared" si="1377"/>
        <v>0</v>
      </c>
      <c r="CY283" s="106">
        <f t="shared" si="1377"/>
        <v>0</v>
      </c>
      <c r="CZ283" s="106">
        <f t="shared" si="1377"/>
        <v>0</v>
      </c>
      <c r="DA283" s="106">
        <f t="shared" si="1377"/>
        <v>0</v>
      </c>
      <c r="DB283" s="106">
        <f t="shared" si="1377"/>
        <v>0</v>
      </c>
      <c r="DC283" s="106">
        <f t="shared" si="1377"/>
        <v>0</v>
      </c>
      <c r="DD283" s="106">
        <f t="shared" si="1377"/>
        <v>0</v>
      </c>
      <c r="DE283" s="106">
        <f t="shared" si="1377"/>
        <v>0</v>
      </c>
      <c r="DF283" s="106">
        <f t="shared" si="1377"/>
        <v>0</v>
      </c>
      <c r="DG283" s="106">
        <f t="shared" si="1377"/>
        <v>0</v>
      </c>
      <c r="DH283" s="106">
        <f t="shared" si="1377"/>
        <v>0</v>
      </c>
      <c r="DI283" s="106">
        <f t="shared" si="1377"/>
        <v>0.02067038016</v>
      </c>
      <c r="DJ283" s="106">
        <f t="shared" si="1377"/>
        <v>0.000856000000000004</v>
      </c>
      <c r="DK283" s="106">
        <f t="shared" si="1377"/>
        <v>0</v>
      </c>
      <c r="DL283" s="106">
        <f t="shared" si="1377"/>
        <v>0</v>
      </c>
      <c r="DM283" s="106">
        <f t="shared" si="1377"/>
        <v>0</v>
      </c>
      <c r="DN283" s="106">
        <f t="shared" si="1377"/>
        <v>0</v>
      </c>
      <c r="DO283" s="106">
        <f t="shared" si="1377"/>
        <v>1.96001</v>
      </c>
      <c r="DP283" s="106">
        <f t="shared" si="1377"/>
        <v>0.04</v>
      </c>
      <c r="DQ283" s="106">
        <f t="shared" si="1377"/>
        <v>0</v>
      </c>
      <c r="DR283" s="106">
        <f t="shared" si="1377"/>
        <v>0.0181552216</v>
      </c>
    </row>
    <row r="284" spans="3:43">
      <c r="C284" t="s">
        <v>1054</v>
      </c>
      <c r="D284" t="s">
        <v>1392</v>
      </c>
      <c r="E284" t="s">
        <v>1504</v>
      </c>
      <c r="F284" s="96">
        <v>1</v>
      </c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</row>
    <row r="285" spans="3:43">
      <c r="C285" t="s">
        <v>1054</v>
      </c>
      <c r="D285" s="14" t="s">
        <v>1387</v>
      </c>
      <c r="E285" t="s">
        <v>1504</v>
      </c>
      <c r="G285" s="112">
        <f t="shared" ref="G285:AQ285" si="1378">AU283/IF(G279&lt;&gt;"",G279,$F279)/$F280</f>
        <v>0.000500163134683682</v>
      </c>
      <c r="H285" s="112">
        <f t="shared" si="1378"/>
        <v>0</v>
      </c>
      <c r="I285" s="112">
        <f t="shared" si="1378"/>
        <v>0.00034456633923718</v>
      </c>
      <c r="J285" s="112">
        <f t="shared" si="1378"/>
        <v>0</v>
      </c>
      <c r="K285" s="112">
        <f t="shared" si="1378"/>
        <v>0</v>
      </c>
      <c r="L285" s="112">
        <f t="shared" si="1378"/>
        <v>0</v>
      </c>
      <c r="M285" s="112">
        <f t="shared" si="1378"/>
        <v>0.00105659921733583</v>
      </c>
      <c r="N285" s="112">
        <f t="shared" si="1378"/>
        <v>0</v>
      </c>
      <c r="O285" s="112">
        <f t="shared" si="1378"/>
        <v>0</v>
      </c>
      <c r="P285" s="112">
        <f t="shared" si="1378"/>
        <v>0</v>
      </c>
      <c r="Q285" s="112">
        <f t="shared" si="1378"/>
        <v>0.00084823621777309</v>
      </c>
      <c r="R285" s="112">
        <f t="shared" si="1378"/>
        <v>0.00121236888732779</v>
      </c>
      <c r="S285" s="112">
        <f t="shared" si="1378"/>
        <v>0.000200444912773681</v>
      </c>
      <c r="T285" s="112">
        <f t="shared" si="1378"/>
        <v>0</v>
      </c>
      <c r="U285" s="112">
        <f t="shared" si="1378"/>
        <v>0</v>
      </c>
      <c r="V285" s="112">
        <f t="shared" si="1378"/>
        <v>0.296608515786598</v>
      </c>
      <c r="W285" s="112">
        <f t="shared" si="1378"/>
        <v>0</v>
      </c>
      <c r="X285" s="112">
        <f t="shared" si="1378"/>
        <v>0</v>
      </c>
      <c r="Y285" s="112">
        <f t="shared" si="1378"/>
        <v>0</v>
      </c>
      <c r="Z285" s="112">
        <f t="shared" si="1378"/>
        <v>0</v>
      </c>
      <c r="AA285" s="112">
        <f t="shared" si="1378"/>
        <v>0</v>
      </c>
      <c r="AB285" s="112">
        <f t="shared" si="1378"/>
        <v>0</v>
      </c>
      <c r="AC285" s="112">
        <f t="shared" si="1378"/>
        <v>0</v>
      </c>
      <c r="AD285" s="112">
        <f t="shared" si="1378"/>
        <v>0</v>
      </c>
      <c r="AE285" s="112">
        <f t="shared" si="1378"/>
        <v>0</v>
      </c>
      <c r="AF285" s="112">
        <f t="shared" si="1378"/>
        <v>0</v>
      </c>
      <c r="AG285" s="112">
        <f t="shared" si="1378"/>
        <v>0</v>
      </c>
      <c r="AH285" s="112">
        <f t="shared" si="1378"/>
        <v>0.00080671194473715</v>
      </c>
      <c r="AI285" s="112">
        <f t="shared" si="1378"/>
        <v>3.34074854622802e-5</v>
      </c>
      <c r="AJ285" s="112">
        <f t="shared" si="1378"/>
        <v>0</v>
      </c>
      <c r="AK285" s="112">
        <f t="shared" si="1378"/>
        <v>0</v>
      </c>
      <c r="AL285" s="112">
        <f t="shared" si="1378"/>
        <v>0</v>
      </c>
      <c r="AM285" s="112">
        <f t="shared" si="1378"/>
        <v>0</v>
      </c>
      <c r="AN285" s="112">
        <f t="shared" si="1378"/>
        <v>0.076494165398275</v>
      </c>
      <c r="AO285" s="112">
        <f t="shared" si="1378"/>
        <v>0.00156109745150841</v>
      </c>
      <c r="AP285" s="112">
        <f t="shared" si="1378"/>
        <v>0</v>
      </c>
      <c r="AQ285" s="112">
        <f t="shared" si="1378"/>
        <v>0.000708551754283261</v>
      </c>
    </row>
    <row r="286" spans="3:43">
      <c r="C286" s="10" t="s">
        <v>1056</v>
      </c>
      <c r="D286" t="s">
        <v>1384</v>
      </c>
      <c r="E286" s="10" t="s">
        <v>1504</v>
      </c>
      <c r="F286" s="118">
        <v>0.65</v>
      </c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  <c r="AA286" s="118"/>
      <c r="AB286" s="118"/>
      <c r="AC286" s="118"/>
      <c r="AD286" s="118"/>
      <c r="AE286" s="118"/>
      <c r="AF286" s="118"/>
      <c r="AG286" s="118"/>
      <c r="AH286" s="118"/>
      <c r="AI286" s="118"/>
      <c r="AJ286" s="118"/>
      <c r="AK286" s="118"/>
      <c r="AL286" s="118"/>
      <c r="AM286" s="118"/>
      <c r="AN286" s="96"/>
      <c r="AO286" s="96"/>
      <c r="AP286" s="96"/>
      <c r="AQ286" s="96"/>
    </row>
    <row r="287" spans="3:43">
      <c r="C287" s="12" t="s">
        <v>1056</v>
      </c>
      <c r="D287" t="s">
        <v>1391</v>
      </c>
      <c r="E287" s="12" t="s">
        <v>1504</v>
      </c>
      <c r="F287" s="13">
        <v>31.536</v>
      </c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Q287" s="4"/>
    </row>
    <row r="288" spans="3:43">
      <c r="C288" s="12" t="s">
        <v>1056</v>
      </c>
      <c r="D288" t="s">
        <v>1503</v>
      </c>
      <c r="E288" s="12" t="s">
        <v>248</v>
      </c>
      <c r="F288" s="119">
        <v>1</v>
      </c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96"/>
      <c r="AO288" s="96"/>
      <c r="AP288" s="96"/>
      <c r="AQ288" s="96"/>
    </row>
    <row r="289" spans="3:43">
      <c r="C289" s="12" t="s">
        <v>1056</v>
      </c>
      <c r="D289" t="s">
        <v>1393</v>
      </c>
      <c r="E289" s="12" t="s">
        <v>1504</v>
      </c>
      <c r="F289" s="119">
        <v>30</v>
      </c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96"/>
      <c r="AO289" s="96"/>
      <c r="AP289" s="96"/>
      <c r="AQ289" s="96"/>
    </row>
    <row r="290" spans="3:122">
      <c r="C290" s="12" t="s">
        <v>1056</v>
      </c>
      <c r="D290" t="s">
        <v>1505</v>
      </c>
      <c r="E290" s="12" t="s">
        <v>1310</v>
      </c>
      <c r="F290" s="13">
        <v>1</v>
      </c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Q290" s="4"/>
      <c r="AT290" t="str">
        <f>E290</f>
        <v>INFHTH</v>
      </c>
      <c r="AU290" s="45">
        <f t="shared" ref="AU290:CE290" si="1379">CH290*(IF(G290&lt;&gt;"",G290,$F290)/IF(G288&lt;&gt;"",G288,$F288))</f>
        <v>0.073726336</v>
      </c>
      <c r="AV290" s="45">
        <f t="shared" si="1379"/>
        <v>0</v>
      </c>
      <c r="AW290" s="45">
        <f t="shared" si="1379"/>
        <v>0.40795501538783</v>
      </c>
      <c r="AX290" s="45">
        <f t="shared" si="1379"/>
        <v>0.01499</v>
      </c>
      <c r="AY290" s="45">
        <f t="shared" si="1379"/>
        <v>0</v>
      </c>
      <c r="AZ290" s="45">
        <f t="shared" si="1379"/>
        <v>0.072</v>
      </c>
      <c r="BA290" s="45">
        <f t="shared" si="1379"/>
        <v>2.5623778176</v>
      </c>
      <c r="BB290" s="45">
        <f t="shared" si="1379"/>
        <v>0</v>
      </c>
      <c r="BC290" s="45">
        <f t="shared" si="1379"/>
        <v>0.004</v>
      </c>
      <c r="BD290" s="45">
        <f t="shared" si="1379"/>
        <v>0</v>
      </c>
      <c r="BE290" s="45">
        <f t="shared" si="1379"/>
        <v>0</v>
      </c>
      <c r="BF290" s="45">
        <f t="shared" si="1379"/>
        <v>2.9932821376</v>
      </c>
      <c r="BG290" s="45">
        <f t="shared" si="1379"/>
        <v>0</v>
      </c>
      <c r="BH290" s="45">
        <f t="shared" si="1379"/>
        <v>0</v>
      </c>
      <c r="BI290" s="45">
        <f t="shared" si="1379"/>
        <v>2.076</v>
      </c>
      <c r="BJ290" s="45">
        <f t="shared" si="1379"/>
        <v>0</v>
      </c>
      <c r="BK290" s="45">
        <f t="shared" si="1379"/>
        <v>0</v>
      </c>
      <c r="BL290" s="45">
        <f t="shared" si="1379"/>
        <v>0.0116688</v>
      </c>
      <c r="BM290" s="45">
        <f t="shared" si="1379"/>
        <v>0</v>
      </c>
      <c r="BN290" s="45">
        <f t="shared" si="1379"/>
        <v>0</v>
      </c>
      <c r="BO290" s="45">
        <f t="shared" si="1379"/>
        <v>0</v>
      </c>
      <c r="BP290" s="45">
        <f t="shared" si="1379"/>
        <v>0</v>
      </c>
      <c r="BQ290" s="45">
        <f t="shared" si="1379"/>
        <v>1.311</v>
      </c>
      <c r="BR290" s="45">
        <f t="shared" si="1379"/>
        <v>0.042</v>
      </c>
      <c r="BS290" s="45">
        <f t="shared" si="1379"/>
        <v>2.480204032</v>
      </c>
      <c r="BT290" s="45">
        <f t="shared" si="1379"/>
        <v>0</v>
      </c>
      <c r="BU290" s="45">
        <f t="shared" si="1379"/>
        <v>0</v>
      </c>
      <c r="BV290" s="45">
        <f t="shared" si="1379"/>
        <v>0</v>
      </c>
      <c r="BW290" s="45">
        <f t="shared" si="1379"/>
        <v>0.012</v>
      </c>
      <c r="BX290" s="45">
        <f t="shared" si="1379"/>
        <v>0</v>
      </c>
      <c r="BY290" s="45">
        <f t="shared" si="1379"/>
        <v>0</v>
      </c>
      <c r="BZ290" s="45">
        <f t="shared" si="1379"/>
        <v>0</v>
      </c>
      <c r="CA290" s="45">
        <f t="shared" si="1379"/>
        <v>0</v>
      </c>
      <c r="CB290" s="45">
        <f t="shared" si="1379"/>
        <v>0</v>
      </c>
      <c r="CC290" s="45">
        <f t="shared" si="1379"/>
        <v>0</v>
      </c>
      <c r="CD290" s="45">
        <f t="shared" si="1379"/>
        <v>0</v>
      </c>
      <c r="CE290" s="45">
        <f t="shared" si="1379"/>
        <v>0.22846236416</v>
      </c>
      <c r="CG290" t="str">
        <f>E288</f>
        <v>INDHTH</v>
      </c>
      <c r="CH290" s="106">
        <f t="shared" ref="CH290" si="1380">AZ$16*G$40*G93</f>
        <v>0.073726336</v>
      </c>
      <c r="CI290" s="106">
        <f t="shared" ref="CI290" si="1381">BA$16*H$40*H93</f>
        <v>0</v>
      </c>
      <c r="CJ290" s="106">
        <f t="shared" ref="CJ290" si="1382">BB$16*I$40*I93</f>
        <v>0.40795501538783</v>
      </c>
      <c r="CK290" s="106">
        <f t="shared" ref="CK290" si="1383">BC$16*J$40*J93</f>
        <v>0.01499</v>
      </c>
      <c r="CL290" s="106">
        <f t="shared" ref="CL290" si="1384">BD$16*K$40*K93</f>
        <v>0</v>
      </c>
      <c r="CM290" s="106">
        <f t="shared" ref="CM290" si="1385">BE$16*L$40*L93</f>
        <v>0.072</v>
      </c>
      <c r="CN290" s="106">
        <f t="shared" ref="CN290" si="1386">BF$16*M$40*M93</f>
        <v>2.5623778176</v>
      </c>
      <c r="CO290" s="106">
        <f t="shared" ref="CO290" si="1387">BG$16*N$40*N93</f>
        <v>0</v>
      </c>
      <c r="CP290" s="106">
        <f t="shared" ref="CP290" si="1388">BH$16*O$40*O93</f>
        <v>0.004</v>
      </c>
      <c r="CQ290" s="106">
        <f t="shared" ref="CQ290" si="1389">BI$16*P$40*P93</f>
        <v>0</v>
      </c>
      <c r="CR290" s="106">
        <f t="shared" ref="CR290" si="1390">BJ$16*Q$40*Q93</f>
        <v>0</v>
      </c>
      <c r="CS290" s="106">
        <f t="shared" ref="CS290" si="1391">BK$16*R$40*R93</f>
        <v>2.9932821376</v>
      </c>
      <c r="CT290" s="106">
        <f t="shared" ref="CT290" si="1392">BL$16*S$40*S93</f>
        <v>0</v>
      </c>
      <c r="CU290" s="106">
        <f t="shared" ref="CU290" si="1393">BM$16*T$40*T93</f>
        <v>0</v>
      </c>
      <c r="CV290" s="106">
        <f t="shared" ref="CV290" si="1394">BN$16*U$40*U93</f>
        <v>2.076</v>
      </c>
      <c r="CW290" s="106">
        <f t="shared" ref="CW290" si="1395">BO$16*V$40*V93</f>
        <v>0</v>
      </c>
      <c r="CX290" s="106">
        <f t="shared" ref="CX290" si="1396">BP$16*W$40*W93</f>
        <v>0</v>
      </c>
      <c r="CY290" s="106">
        <f t="shared" ref="CY290" si="1397">BQ$16*X$40*X93</f>
        <v>0.0116688</v>
      </c>
      <c r="CZ290" s="106">
        <f t="shared" ref="CZ290" si="1398">BR$16*Y$40*Y93</f>
        <v>0</v>
      </c>
      <c r="DA290" s="106">
        <f t="shared" ref="DA290" si="1399">BS$16*Z$40*Z93</f>
        <v>0</v>
      </c>
      <c r="DB290" s="106">
        <f t="shared" ref="DB290" si="1400">BT$16*AA$40*AA93</f>
        <v>0</v>
      </c>
      <c r="DC290" s="106">
        <f t="shared" ref="DC290" si="1401">BU$16*AB$40*AB93</f>
        <v>0</v>
      </c>
      <c r="DD290" s="106">
        <f t="shared" ref="DD290" si="1402">BV$16*AC$40*AC93</f>
        <v>1.311</v>
      </c>
      <c r="DE290" s="106">
        <f t="shared" ref="DE290" si="1403">BW$16*AD$40*AD93</f>
        <v>0.042</v>
      </c>
      <c r="DF290" s="106">
        <f t="shared" ref="DF290" si="1404">BX$16*AE$40*AE93</f>
        <v>2.480204032</v>
      </c>
      <c r="DG290" s="106">
        <f t="shared" ref="DG290" si="1405">BY$16*AF$40*AF93</f>
        <v>0</v>
      </c>
      <c r="DH290" s="106">
        <f t="shared" ref="DH290" si="1406">BZ$16*AG$40*AG93</f>
        <v>0</v>
      </c>
      <c r="DI290" s="106">
        <f t="shared" ref="DI290" si="1407">CA$16*AH$40*AH93</f>
        <v>0</v>
      </c>
      <c r="DJ290" s="106">
        <f t="shared" ref="DJ290" si="1408">CB$16*AI$40*AI93</f>
        <v>0.012</v>
      </c>
      <c r="DK290" s="106">
        <f t="shared" ref="DK290" si="1409">CC$16*AJ$40*AJ93</f>
        <v>0</v>
      </c>
      <c r="DL290" s="106">
        <f t="shared" ref="DL290" si="1410">CD$16*AK$40*AK93</f>
        <v>0</v>
      </c>
      <c r="DM290" s="106">
        <f t="shared" ref="DM290" si="1411">CE$16*AL$40*AL93</f>
        <v>0</v>
      </c>
      <c r="DN290" s="106">
        <f t="shared" ref="DN290" si="1412">CF$16*AM$40*AM93</f>
        <v>0</v>
      </c>
      <c r="DO290" s="106">
        <f t="shared" ref="DO290" si="1413">CG$16*AN$40*AN93</f>
        <v>0</v>
      </c>
      <c r="DP290" s="106">
        <f t="shared" ref="DP290" si="1414">CH$16*AO$40*AO93</f>
        <v>0</v>
      </c>
      <c r="DQ290" s="106">
        <f t="shared" ref="DQ290" si="1415">CI$16*AP$40*AP93</f>
        <v>0</v>
      </c>
      <c r="DR290" s="106">
        <f t="shared" ref="DR290" si="1416">CJ$16*AQ$40*AQ93</f>
        <v>0.22846236416</v>
      </c>
    </row>
    <row r="291" spans="3:43">
      <c r="C291" s="12" t="s">
        <v>1056</v>
      </c>
      <c r="D291" t="s">
        <v>1392</v>
      </c>
      <c r="E291" s="12" t="s">
        <v>1504</v>
      </c>
      <c r="F291" s="119">
        <v>1</v>
      </c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96"/>
      <c r="AO291" s="96"/>
      <c r="AP291" s="96"/>
      <c r="AQ291" s="96"/>
    </row>
    <row r="292" spans="3:43">
      <c r="C292" s="14" t="s">
        <v>1056</v>
      </c>
      <c r="D292" s="14" t="s">
        <v>1387</v>
      </c>
      <c r="E292" s="14" t="s">
        <v>1504</v>
      </c>
      <c r="F292" s="15"/>
      <c r="G292" s="112">
        <f t="shared" ref="G292:AQ292" si="1417">AU290/IF(G286&lt;&gt;"",G286,$F286)/$F287</f>
        <v>0.0035966873512079</v>
      </c>
      <c r="H292" s="112">
        <f t="shared" si="1417"/>
        <v>0</v>
      </c>
      <c r="I292" s="112">
        <f t="shared" si="1417"/>
        <v>0.0199017979641255</v>
      </c>
      <c r="J292" s="112">
        <f t="shared" si="1417"/>
        <v>0.000731276587440971</v>
      </c>
      <c r="K292" s="112">
        <f t="shared" si="1417"/>
        <v>0</v>
      </c>
      <c r="L292" s="112">
        <f t="shared" si="1417"/>
        <v>0.00351246926589392</v>
      </c>
      <c r="M292" s="112">
        <f t="shared" si="1417"/>
        <v>0.125003796276783</v>
      </c>
      <c r="N292" s="112">
        <f t="shared" si="1417"/>
        <v>0</v>
      </c>
      <c r="O292" s="112">
        <f t="shared" si="1417"/>
        <v>0.000195137181438551</v>
      </c>
      <c r="P292" s="112">
        <f t="shared" si="1417"/>
        <v>0</v>
      </c>
      <c r="Q292" s="112">
        <f t="shared" si="1417"/>
        <v>0</v>
      </c>
      <c r="R292" s="112">
        <f t="shared" si="1417"/>
        <v>0.146025159895406</v>
      </c>
      <c r="S292" s="112">
        <f t="shared" si="1417"/>
        <v>0</v>
      </c>
      <c r="T292" s="112">
        <f t="shared" si="1417"/>
        <v>0</v>
      </c>
      <c r="U292" s="112">
        <f t="shared" si="1417"/>
        <v>0.101276197166608</v>
      </c>
      <c r="V292" s="112">
        <f t="shared" si="1417"/>
        <v>0</v>
      </c>
      <c r="W292" s="112">
        <f t="shared" si="1417"/>
        <v>0</v>
      </c>
      <c r="X292" s="112">
        <f t="shared" si="1417"/>
        <v>0.000569254185692542</v>
      </c>
      <c r="Y292" s="112">
        <f t="shared" si="1417"/>
        <v>0</v>
      </c>
      <c r="Z292" s="112">
        <f t="shared" si="1417"/>
        <v>0</v>
      </c>
      <c r="AA292" s="112">
        <f t="shared" si="1417"/>
        <v>0</v>
      </c>
      <c r="AB292" s="112">
        <f t="shared" si="1417"/>
        <v>0</v>
      </c>
      <c r="AC292" s="112">
        <f t="shared" si="1417"/>
        <v>0.0639562112164852</v>
      </c>
      <c r="AD292" s="112">
        <f t="shared" si="1417"/>
        <v>0.00204894040510479</v>
      </c>
      <c r="AE292" s="112">
        <f t="shared" si="1417"/>
        <v>0.120995006049253</v>
      </c>
      <c r="AF292" s="112">
        <f t="shared" si="1417"/>
        <v>0</v>
      </c>
      <c r="AG292" s="112">
        <f t="shared" si="1417"/>
        <v>0</v>
      </c>
      <c r="AH292" s="112">
        <f t="shared" si="1417"/>
        <v>0</v>
      </c>
      <c r="AI292" s="112">
        <f t="shared" si="1417"/>
        <v>0.000585411544315654</v>
      </c>
      <c r="AJ292" s="112">
        <f t="shared" si="1417"/>
        <v>0</v>
      </c>
      <c r="AK292" s="112">
        <f t="shared" si="1417"/>
        <v>0</v>
      </c>
      <c r="AL292" s="112">
        <f t="shared" si="1417"/>
        <v>0</v>
      </c>
      <c r="AM292" s="112">
        <f t="shared" si="1417"/>
        <v>0</v>
      </c>
      <c r="AN292" s="112">
        <f t="shared" si="1417"/>
        <v>0</v>
      </c>
      <c r="AO292" s="112">
        <f t="shared" si="1417"/>
        <v>0</v>
      </c>
      <c r="AP292" s="112">
        <f t="shared" si="1417"/>
        <v>0</v>
      </c>
      <c r="AQ292" s="112">
        <f t="shared" si="1417"/>
        <v>0.0111453754517426</v>
      </c>
    </row>
    <row r="293" spans="3:43">
      <c r="C293" s="10" t="s">
        <v>1058</v>
      </c>
      <c r="D293" t="s">
        <v>1384</v>
      </c>
      <c r="E293" s="10" t="s">
        <v>1504</v>
      </c>
      <c r="F293" s="119">
        <v>0.65</v>
      </c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96"/>
      <c r="AO293" s="96"/>
      <c r="AP293" s="96"/>
      <c r="AQ293" s="96"/>
    </row>
    <row r="294" spans="3:43">
      <c r="C294" s="12" t="s">
        <v>1058</v>
      </c>
      <c r="D294" t="s">
        <v>1391</v>
      </c>
      <c r="E294" s="12" t="s">
        <v>1504</v>
      </c>
      <c r="F294" s="13">
        <v>31.536</v>
      </c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Q294" s="4"/>
    </row>
    <row r="295" spans="3:43">
      <c r="C295" s="12" t="s">
        <v>1058</v>
      </c>
      <c r="D295" t="s">
        <v>1503</v>
      </c>
      <c r="E295" s="12" t="s">
        <v>235</v>
      </c>
      <c r="F295" s="119">
        <v>1.25</v>
      </c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96"/>
      <c r="AO295" s="96"/>
      <c r="AP295" s="96"/>
      <c r="AQ295" s="96"/>
    </row>
    <row r="296" spans="3:43">
      <c r="C296" s="12" t="s">
        <v>1058</v>
      </c>
      <c r="D296" t="s">
        <v>1393</v>
      </c>
      <c r="E296" s="12" t="s">
        <v>1504</v>
      </c>
      <c r="F296" s="119">
        <v>30</v>
      </c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96"/>
      <c r="AO296" s="96"/>
      <c r="AP296" s="96"/>
      <c r="AQ296" s="96"/>
    </row>
    <row r="297" spans="3:122">
      <c r="C297" s="12" t="s">
        <v>1058</v>
      </c>
      <c r="D297" t="s">
        <v>1505</v>
      </c>
      <c r="E297" s="12" t="s">
        <v>1310</v>
      </c>
      <c r="F297" s="13">
        <v>1</v>
      </c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Q297" s="4"/>
      <c r="AT297" t="str">
        <f>E297</f>
        <v>INFHTH</v>
      </c>
      <c r="AU297" s="45">
        <f t="shared" ref="AU297:CE297" si="1418">CH297*(IF(G297&lt;&gt;"",G297,$F297)/IF(G295&lt;&gt;"",G295,$F295))</f>
        <v>0</v>
      </c>
      <c r="AV297" s="45">
        <f t="shared" si="1418"/>
        <v>0.0318146094770645</v>
      </c>
      <c r="AW297" s="45">
        <f t="shared" si="1418"/>
        <v>0</v>
      </c>
      <c r="AX297" s="45">
        <f t="shared" si="1418"/>
        <v>0.014196648</v>
      </c>
      <c r="AY297" s="45">
        <f t="shared" si="1418"/>
        <v>0</v>
      </c>
      <c r="AZ297" s="45">
        <f t="shared" si="1418"/>
        <v>0</v>
      </c>
      <c r="BA297" s="45">
        <f t="shared" si="1418"/>
        <v>0</v>
      </c>
      <c r="BB297" s="45">
        <f t="shared" si="1418"/>
        <v>0</v>
      </c>
      <c r="BC297" s="45">
        <f t="shared" si="1418"/>
        <v>0</v>
      </c>
      <c r="BD297" s="45">
        <f t="shared" si="1418"/>
        <v>0.00771999999999999</v>
      </c>
      <c r="BE297" s="45">
        <f t="shared" si="1418"/>
        <v>0.00417881756159998</v>
      </c>
      <c r="BF297" s="45">
        <f t="shared" si="1418"/>
        <v>0</v>
      </c>
      <c r="BG297" s="45">
        <f t="shared" si="1418"/>
        <v>0.00359895279473917</v>
      </c>
      <c r="BH297" s="45">
        <f t="shared" si="1418"/>
        <v>0</v>
      </c>
      <c r="BI297" s="45">
        <f t="shared" si="1418"/>
        <v>0</v>
      </c>
      <c r="BJ297" s="45">
        <f t="shared" si="1418"/>
        <v>0</v>
      </c>
      <c r="BK297" s="45">
        <f t="shared" si="1418"/>
        <v>0</v>
      </c>
      <c r="BL297" s="45">
        <f t="shared" si="1418"/>
        <v>0.19971968</v>
      </c>
      <c r="BM297" s="45">
        <f t="shared" si="1418"/>
        <v>0</v>
      </c>
      <c r="BN297" s="45">
        <f t="shared" si="1418"/>
        <v>0</v>
      </c>
      <c r="BO297" s="45">
        <f t="shared" si="1418"/>
        <v>0</v>
      </c>
      <c r="BP297" s="45">
        <f t="shared" si="1418"/>
        <v>0</v>
      </c>
      <c r="BQ297" s="45">
        <f t="shared" si="1418"/>
        <v>0</v>
      </c>
      <c r="BR297" s="45">
        <f t="shared" si="1418"/>
        <v>-9.45377109928813e-18</v>
      </c>
      <c r="BS297" s="45">
        <f t="shared" si="1418"/>
        <v>0.1091040256</v>
      </c>
      <c r="BT297" s="45">
        <f t="shared" si="1418"/>
        <v>0</v>
      </c>
      <c r="BU297" s="45">
        <f t="shared" si="1418"/>
        <v>0</v>
      </c>
      <c r="BV297" s="45">
        <f t="shared" si="1418"/>
        <v>0</v>
      </c>
      <c r="BW297" s="45">
        <f t="shared" si="1418"/>
        <v>0.000351439205920002</v>
      </c>
      <c r="BX297" s="45">
        <f t="shared" si="1418"/>
        <v>0</v>
      </c>
      <c r="BY297" s="45">
        <f t="shared" si="1418"/>
        <v>0</v>
      </c>
      <c r="BZ297" s="45">
        <f t="shared" si="1418"/>
        <v>0</v>
      </c>
      <c r="CA297" s="45">
        <f t="shared" si="1418"/>
        <v>0</v>
      </c>
      <c r="CB297" s="45">
        <f t="shared" si="1418"/>
        <v>0.238544</v>
      </c>
      <c r="CC297" s="45">
        <f t="shared" si="1418"/>
        <v>0</v>
      </c>
      <c r="CD297" s="45">
        <f t="shared" si="1418"/>
        <v>0</v>
      </c>
      <c r="CE297" s="45">
        <f t="shared" si="1418"/>
        <v>0</v>
      </c>
      <c r="CG297" t="str">
        <f>E295</f>
        <v>INDLFO</v>
      </c>
      <c r="CH297" s="106">
        <f>AZ$10*G$46*G98</f>
        <v>0</v>
      </c>
      <c r="CI297" s="106">
        <f t="shared" ref="CI297:DR297" si="1419">BA$10*H$46*H98</f>
        <v>0.0397682618463306</v>
      </c>
      <c r="CJ297" s="106">
        <f t="shared" si="1419"/>
        <v>0</v>
      </c>
      <c r="CK297" s="106">
        <f t="shared" si="1419"/>
        <v>0.01774581</v>
      </c>
      <c r="CL297" s="106">
        <f t="shared" si="1419"/>
        <v>0</v>
      </c>
      <c r="CM297" s="106">
        <f t="shared" si="1419"/>
        <v>0</v>
      </c>
      <c r="CN297" s="106">
        <f t="shared" si="1419"/>
        <v>0</v>
      </c>
      <c r="CO297" s="106">
        <f t="shared" si="1419"/>
        <v>0</v>
      </c>
      <c r="CP297" s="106">
        <f t="shared" si="1419"/>
        <v>0</v>
      </c>
      <c r="CQ297" s="106">
        <f t="shared" si="1419"/>
        <v>0.00964999999999999</v>
      </c>
      <c r="CR297" s="106">
        <f t="shared" si="1419"/>
        <v>0.00522352195199997</v>
      </c>
      <c r="CS297" s="106">
        <f t="shared" si="1419"/>
        <v>0</v>
      </c>
      <c r="CT297" s="106">
        <f t="shared" si="1419"/>
        <v>0.00449869099342396</v>
      </c>
      <c r="CU297" s="106">
        <f t="shared" si="1419"/>
        <v>0</v>
      </c>
      <c r="CV297" s="106">
        <f t="shared" si="1419"/>
        <v>0</v>
      </c>
      <c r="CW297" s="106">
        <f t="shared" si="1419"/>
        <v>0</v>
      </c>
      <c r="CX297" s="106">
        <f t="shared" si="1419"/>
        <v>0</v>
      </c>
      <c r="CY297" s="106">
        <f t="shared" si="1419"/>
        <v>0.2496496</v>
      </c>
      <c r="CZ297" s="106">
        <f t="shared" si="1419"/>
        <v>0</v>
      </c>
      <c r="DA297" s="106">
        <f t="shared" si="1419"/>
        <v>0</v>
      </c>
      <c r="DB297" s="106">
        <f t="shared" si="1419"/>
        <v>0</v>
      </c>
      <c r="DC297" s="106">
        <f t="shared" si="1419"/>
        <v>0</v>
      </c>
      <c r="DD297" s="106">
        <f t="shared" si="1419"/>
        <v>0</v>
      </c>
      <c r="DE297" s="106">
        <f t="shared" si="1419"/>
        <v>-1.18172138741102e-17</v>
      </c>
      <c r="DF297" s="106">
        <f t="shared" si="1419"/>
        <v>0.136380032</v>
      </c>
      <c r="DG297" s="106">
        <f t="shared" si="1419"/>
        <v>0</v>
      </c>
      <c r="DH297" s="106">
        <f t="shared" si="1419"/>
        <v>0</v>
      </c>
      <c r="DI297" s="106">
        <f t="shared" si="1419"/>
        <v>0</v>
      </c>
      <c r="DJ297" s="106">
        <f t="shared" si="1419"/>
        <v>0.000439299007400002</v>
      </c>
      <c r="DK297" s="106">
        <f t="shared" si="1419"/>
        <v>0</v>
      </c>
      <c r="DL297" s="106">
        <f t="shared" si="1419"/>
        <v>0</v>
      </c>
      <c r="DM297" s="106">
        <f t="shared" si="1419"/>
        <v>0</v>
      </c>
      <c r="DN297" s="106">
        <f t="shared" si="1419"/>
        <v>0</v>
      </c>
      <c r="DO297" s="106">
        <f t="shared" si="1419"/>
        <v>0.29818</v>
      </c>
      <c r="DP297" s="106">
        <f t="shared" si="1419"/>
        <v>0</v>
      </c>
      <c r="DQ297" s="106">
        <f t="shared" si="1419"/>
        <v>0</v>
      </c>
      <c r="DR297" s="106">
        <f t="shared" si="1419"/>
        <v>0</v>
      </c>
    </row>
    <row r="298" spans="3:43">
      <c r="C298" s="12" t="s">
        <v>1058</v>
      </c>
      <c r="D298" t="s">
        <v>1392</v>
      </c>
      <c r="E298" s="12" t="s">
        <v>1504</v>
      </c>
      <c r="F298" s="119">
        <v>1</v>
      </c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96"/>
      <c r="AO298" s="96"/>
      <c r="AP298" s="96"/>
      <c r="AQ298" s="96"/>
    </row>
    <row r="299" spans="3:43">
      <c r="C299" s="14" t="s">
        <v>1058</v>
      </c>
      <c r="D299" s="14" t="s">
        <v>1387</v>
      </c>
      <c r="E299" s="14" t="s">
        <v>1504</v>
      </c>
      <c r="F299" s="15"/>
      <c r="G299" s="112">
        <f t="shared" ref="G299:AQ299" si="1420">AU297/IF(G293&lt;&gt;"",G293,$F293)/$F294</f>
        <v>0</v>
      </c>
      <c r="H299" s="112">
        <f t="shared" si="1420"/>
        <v>0.00155205330548065</v>
      </c>
      <c r="I299" s="112">
        <f t="shared" si="1420"/>
        <v>0</v>
      </c>
      <c r="J299" s="112">
        <f t="shared" si="1420"/>
        <v>0.000692573469148811</v>
      </c>
      <c r="K299" s="112">
        <f t="shared" si="1420"/>
        <v>0</v>
      </c>
      <c r="L299" s="112">
        <f t="shared" si="1420"/>
        <v>0</v>
      </c>
      <c r="M299" s="112">
        <f t="shared" si="1420"/>
        <v>0</v>
      </c>
      <c r="N299" s="112">
        <f t="shared" si="1420"/>
        <v>0</v>
      </c>
      <c r="O299" s="112">
        <f t="shared" si="1420"/>
        <v>0</v>
      </c>
      <c r="P299" s="112">
        <f t="shared" si="1420"/>
        <v>0.000376614760176404</v>
      </c>
      <c r="Q299" s="112">
        <f t="shared" si="1420"/>
        <v>0.000203860670179135</v>
      </c>
      <c r="R299" s="112">
        <f t="shared" si="1420"/>
        <v>0</v>
      </c>
      <c r="S299" s="112">
        <f t="shared" si="1420"/>
        <v>0.00017557237612395</v>
      </c>
      <c r="T299" s="112">
        <f t="shared" si="1420"/>
        <v>0</v>
      </c>
      <c r="U299" s="112">
        <f t="shared" si="1420"/>
        <v>0</v>
      </c>
      <c r="V299" s="112">
        <f t="shared" si="1420"/>
        <v>0</v>
      </c>
      <c r="W299" s="112">
        <f t="shared" si="1420"/>
        <v>0</v>
      </c>
      <c r="X299" s="112">
        <f t="shared" si="1420"/>
        <v>0.00974318385825235</v>
      </c>
      <c r="Y299" s="112">
        <f t="shared" si="1420"/>
        <v>0</v>
      </c>
      <c r="Z299" s="112">
        <f t="shared" si="1420"/>
        <v>0</v>
      </c>
      <c r="AA299" s="112">
        <f t="shared" si="1420"/>
        <v>0</v>
      </c>
      <c r="AB299" s="112">
        <f t="shared" si="1420"/>
        <v>0</v>
      </c>
      <c r="AC299" s="112">
        <f t="shared" si="1420"/>
        <v>0</v>
      </c>
      <c r="AD299" s="112">
        <f t="shared" si="1420"/>
        <v>-4.6119556157008e-19</v>
      </c>
      <c r="AE299" s="112">
        <f t="shared" si="1420"/>
        <v>0.00532256300979589</v>
      </c>
      <c r="AF299" s="112">
        <f t="shared" si="1420"/>
        <v>0</v>
      </c>
      <c r="AG299" s="112">
        <f t="shared" si="1420"/>
        <v>0</v>
      </c>
      <c r="AH299" s="112">
        <f t="shared" si="1420"/>
        <v>0</v>
      </c>
      <c r="AI299" s="112">
        <f t="shared" si="1420"/>
        <v>1.71447140225579e-5</v>
      </c>
      <c r="AJ299" s="112">
        <f t="shared" si="1420"/>
        <v>0</v>
      </c>
      <c r="AK299" s="112">
        <f t="shared" si="1420"/>
        <v>0</v>
      </c>
      <c r="AL299" s="112">
        <f t="shared" si="1420"/>
        <v>0</v>
      </c>
      <c r="AM299" s="112">
        <f t="shared" si="1420"/>
        <v>0</v>
      </c>
      <c r="AN299" s="112">
        <f t="shared" si="1420"/>
        <v>0.0116372009522694</v>
      </c>
      <c r="AO299" s="112">
        <f t="shared" si="1420"/>
        <v>0</v>
      </c>
      <c r="AP299" s="112">
        <f t="shared" si="1420"/>
        <v>0</v>
      </c>
      <c r="AQ299" s="112">
        <f t="shared" si="1420"/>
        <v>0</v>
      </c>
    </row>
    <row r="300" spans="3:43">
      <c r="C300" t="s">
        <v>1060</v>
      </c>
      <c r="D300" t="s">
        <v>1384</v>
      </c>
      <c r="E300" t="s">
        <v>1504</v>
      </c>
      <c r="F300" s="96">
        <v>0.65</v>
      </c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</row>
    <row r="301" spans="3:43">
      <c r="C301" t="s">
        <v>1060</v>
      </c>
      <c r="D301" t="s">
        <v>1391</v>
      </c>
      <c r="E301" t="s">
        <v>1504</v>
      </c>
      <c r="F301" s="4">
        <v>31.536</v>
      </c>
      <c r="AQ301" s="4"/>
    </row>
    <row r="302" spans="3:43">
      <c r="C302" t="s">
        <v>1060</v>
      </c>
      <c r="D302" t="s">
        <v>1503</v>
      </c>
      <c r="E302" t="s">
        <v>234</v>
      </c>
      <c r="F302" s="96">
        <v>1.25</v>
      </c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</row>
    <row r="303" spans="3:43">
      <c r="C303" t="s">
        <v>1060</v>
      </c>
      <c r="D303" t="s">
        <v>1393</v>
      </c>
      <c r="E303" t="s">
        <v>1504</v>
      </c>
      <c r="F303" s="96">
        <v>30</v>
      </c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</row>
    <row r="304" spans="3:122">
      <c r="C304" t="s">
        <v>1060</v>
      </c>
      <c r="D304" t="s">
        <v>1505</v>
      </c>
      <c r="E304" t="s">
        <v>1310</v>
      </c>
      <c r="F304" s="4">
        <v>1</v>
      </c>
      <c r="AQ304" s="4"/>
      <c r="AT304" s="14" t="str">
        <f>E304</f>
        <v>INFHTH</v>
      </c>
      <c r="AU304" s="104">
        <f t="shared" ref="AU304:CE304" si="1421">CH304*(IF(G304&lt;&gt;"",G304,$F304)/IF(G302&lt;&gt;"",G302,$F302))</f>
        <v>0</v>
      </c>
      <c r="AV304" s="104">
        <f t="shared" si="1421"/>
        <v>0</v>
      </c>
      <c r="AW304" s="104">
        <f t="shared" si="1421"/>
        <v>2.12288000000002e-5</v>
      </c>
      <c r="AX304" s="104">
        <f t="shared" si="1421"/>
        <v>0</v>
      </c>
      <c r="AY304" s="104">
        <f t="shared" si="1421"/>
        <v>0</v>
      </c>
      <c r="AZ304" s="104">
        <f t="shared" si="1421"/>
        <v>0</v>
      </c>
      <c r="BA304" s="104">
        <f t="shared" si="1421"/>
        <v>0.00126455852800001</v>
      </c>
      <c r="BB304" s="104">
        <f t="shared" si="1421"/>
        <v>0</v>
      </c>
      <c r="BC304" s="104">
        <f t="shared" si="1421"/>
        <v>0</v>
      </c>
      <c r="BD304" s="104">
        <f t="shared" si="1421"/>
        <v>0</v>
      </c>
      <c r="BE304" s="104">
        <f t="shared" si="1421"/>
        <v>0.00541036799999997</v>
      </c>
      <c r="BF304" s="104">
        <f t="shared" si="1421"/>
        <v>0</v>
      </c>
      <c r="BG304" s="104">
        <f t="shared" si="1421"/>
        <v>0.03312</v>
      </c>
      <c r="BH304" s="104">
        <f t="shared" si="1421"/>
        <v>0</v>
      </c>
      <c r="BI304" s="104">
        <f t="shared" si="1421"/>
        <v>0</v>
      </c>
      <c r="BJ304" s="104">
        <f t="shared" si="1421"/>
        <v>0.0376</v>
      </c>
      <c r="BK304" s="104">
        <f t="shared" si="1421"/>
        <v>0</v>
      </c>
      <c r="BL304" s="104">
        <f t="shared" si="1421"/>
        <v>0</v>
      </c>
      <c r="BM304" s="104">
        <f t="shared" si="1421"/>
        <v>0</v>
      </c>
      <c r="BN304" s="104">
        <f t="shared" si="1421"/>
        <v>0</v>
      </c>
      <c r="BO304" s="104">
        <f t="shared" si="1421"/>
        <v>0</v>
      </c>
      <c r="BP304" s="104">
        <f t="shared" si="1421"/>
        <v>0</v>
      </c>
      <c r="BQ304" s="104">
        <f t="shared" si="1421"/>
        <v>0</v>
      </c>
      <c r="BR304" s="104">
        <f t="shared" si="1421"/>
        <v>-3.12860848339369e-17</v>
      </c>
      <c r="BS304" s="104">
        <f t="shared" si="1421"/>
        <v>0</v>
      </c>
      <c r="BT304" s="104">
        <f t="shared" si="1421"/>
        <v>0.000662399999999997</v>
      </c>
      <c r="BU304" s="104">
        <f t="shared" si="1421"/>
        <v>0</v>
      </c>
      <c r="BV304" s="104">
        <f t="shared" si="1421"/>
        <v>0</v>
      </c>
      <c r="BW304" s="104">
        <f t="shared" si="1421"/>
        <v>0.00236256000000001</v>
      </c>
      <c r="BX304" s="104">
        <f t="shared" si="1421"/>
        <v>0</v>
      </c>
      <c r="BY304" s="104">
        <f t="shared" si="1421"/>
        <v>0</v>
      </c>
      <c r="BZ304" s="104">
        <f t="shared" si="1421"/>
        <v>0</v>
      </c>
      <c r="CA304" s="104">
        <f t="shared" si="1421"/>
        <v>0</v>
      </c>
      <c r="CB304" s="104">
        <f t="shared" si="1421"/>
        <v>0</v>
      </c>
      <c r="CC304" s="104">
        <f t="shared" si="1421"/>
        <v>0</v>
      </c>
      <c r="CD304" s="104">
        <f t="shared" si="1421"/>
        <v>0.0376</v>
      </c>
      <c r="CE304" s="104">
        <f t="shared" si="1421"/>
        <v>0</v>
      </c>
      <c r="CG304" t="str">
        <f>E302</f>
        <v>INDLPG</v>
      </c>
      <c r="CH304" s="106">
        <f t="shared" ref="CH304" si="1422">AZ$9*G$43*G103</f>
        <v>0</v>
      </c>
      <c r="CI304" s="106">
        <f t="shared" ref="CI304" si="1423">BA$9*H$43*H103</f>
        <v>0</v>
      </c>
      <c r="CJ304" s="106">
        <f t="shared" ref="CJ304" si="1424">BB$9*I$43*I103</f>
        <v>2.65360000000003e-5</v>
      </c>
      <c r="CK304" s="106">
        <f t="shared" ref="CK304" si="1425">BC$9*J$43*J103</f>
        <v>0</v>
      </c>
      <c r="CL304" s="106">
        <f t="shared" ref="CL304" si="1426">BD$9*K$43*K103</f>
        <v>0</v>
      </c>
      <c r="CM304" s="106">
        <f t="shared" ref="CM304" si="1427">BE$9*L$43*L103</f>
        <v>0</v>
      </c>
      <c r="CN304" s="106">
        <f t="shared" ref="CN304" si="1428">BF$9*M$43*M103</f>
        <v>0.00158069816000001</v>
      </c>
      <c r="CO304" s="106">
        <f t="shared" ref="CO304" si="1429">BG$9*N$43*N103</f>
        <v>0</v>
      </c>
      <c r="CP304" s="106">
        <f t="shared" ref="CP304" si="1430">BH$9*O$43*O103</f>
        <v>0</v>
      </c>
      <c r="CQ304" s="106">
        <f t="shared" ref="CQ304" si="1431">BI$9*P$43*P103</f>
        <v>0</v>
      </c>
      <c r="CR304" s="106">
        <f t="shared" ref="CR304" si="1432">BJ$9*Q$43*Q103</f>
        <v>0.00676295999999997</v>
      </c>
      <c r="CS304" s="106">
        <f t="shared" ref="CS304" si="1433">BK$9*R$43*R103</f>
        <v>0</v>
      </c>
      <c r="CT304" s="106">
        <f t="shared" ref="CT304" si="1434">BL$9*S$43*S103</f>
        <v>0.0414</v>
      </c>
      <c r="CU304" s="106">
        <f t="shared" ref="CU304" si="1435">BM$9*T$43*T103</f>
        <v>0</v>
      </c>
      <c r="CV304" s="106">
        <f t="shared" ref="CV304" si="1436">BN$9*U$43*U103</f>
        <v>0</v>
      </c>
      <c r="CW304" s="106">
        <f t="shared" ref="CW304" si="1437">BO$9*V$43*V103</f>
        <v>0.047</v>
      </c>
      <c r="CX304" s="106">
        <f t="shared" ref="CX304" si="1438">BP$9*W$43*W103</f>
        <v>0</v>
      </c>
      <c r="CY304" s="106">
        <f t="shared" ref="CY304" si="1439">BQ$9*X$43*X103</f>
        <v>0</v>
      </c>
      <c r="CZ304" s="106">
        <f t="shared" ref="CZ304" si="1440">BR$9*Y$43*Y103</f>
        <v>0</v>
      </c>
      <c r="DA304" s="106">
        <f t="shared" ref="DA304" si="1441">BS$9*Z$43*Z103</f>
        <v>0</v>
      </c>
      <c r="DB304" s="106">
        <f t="shared" ref="DB304" si="1442">BT$9*AA$43*AA103</f>
        <v>0</v>
      </c>
      <c r="DC304" s="106">
        <f t="shared" ref="DC304" si="1443">BU$9*AB$43*AB103</f>
        <v>0</v>
      </c>
      <c r="DD304" s="106">
        <f t="shared" ref="DD304" si="1444">BV$9*AC$43*AC103</f>
        <v>0</v>
      </c>
      <c r="DE304" s="106">
        <f t="shared" ref="DE304" si="1445">BW$9*AD$43*AD103</f>
        <v>-3.91076060424211e-17</v>
      </c>
      <c r="DF304" s="106">
        <f t="shared" ref="DF304" si="1446">BX$9*AE$43*AE103</f>
        <v>0</v>
      </c>
      <c r="DG304" s="106">
        <f t="shared" ref="DG304" si="1447">BY$9*AF$43*AF103</f>
        <v>0.000827999999999996</v>
      </c>
      <c r="DH304" s="106">
        <f t="shared" ref="DH304" si="1448">BZ$9*AG$43*AG103</f>
        <v>0</v>
      </c>
      <c r="DI304" s="106">
        <f t="shared" ref="DI304" si="1449">CA$9*AH$43*AH103</f>
        <v>0</v>
      </c>
      <c r="DJ304" s="106">
        <f t="shared" ref="DJ304" si="1450">CB$9*AI$43*AI103</f>
        <v>0.00295320000000001</v>
      </c>
      <c r="DK304" s="106">
        <f t="shared" ref="DK304" si="1451">CC$9*AJ$43*AJ103</f>
        <v>0</v>
      </c>
      <c r="DL304" s="106">
        <f t="shared" ref="DL304" si="1452">CD$9*AK$43*AK103</f>
        <v>0</v>
      </c>
      <c r="DM304" s="106">
        <f t="shared" ref="DM304" si="1453">CE$9*AL$43*AL103</f>
        <v>0</v>
      </c>
      <c r="DN304" s="106">
        <f t="shared" ref="DN304" si="1454">CF$9*AM$43*AM103</f>
        <v>0</v>
      </c>
      <c r="DO304" s="106">
        <f t="shared" ref="DO304" si="1455">CG$9*AN$43*AN103</f>
        <v>0</v>
      </c>
      <c r="DP304" s="106">
        <f t="shared" ref="DP304" si="1456">CH$9*AO$43*AO103</f>
        <v>0</v>
      </c>
      <c r="DQ304" s="106">
        <f t="shared" ref="DQ304" si="1457">CI$9*AP$43*AP103</f>
        <v>0.047</v>
      </c>
      <c r="DR304" s="106">
        <f t="shared" ref="DR304" si="1458">CJ$9*AQ$43*AQ103</f>
        <v>0</v>
      </c>
    </row>
    <row r="305" spans="3:83">
      <c r="C305" t="s">
        <v>1060</v>
      </c>
      <c r="D305" t="s">
        <v>1392</v>
      </c>
      <c r="E305" t="s">
        <v>1504</v>
      </c>
      <c r="F305" s="96">
        <v>1</v>
      </c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T305" s="117" t="s">
        <v>192</v>
      </c>
      <c r="AU305" s="106">
        <f>SUM(AU245:AU304)</f>
        <v>0.0844019859711006</v>
      </c>
      <c r="AV305" s="106">
        <f t="shared" ref="AV305:CE305" si="1459">SUM(AV245:AV304)</f>
        <v>3.14165777313927</v>
      </c>
      <c r="AW305" s="106">
        <f t="shared" si="1459"/>
        <v>0.450287432861271</v>
      </c>
      <c r="AX305" s="106">
        <f t="shared" si="1459"/>
        <v>0.575954898600493</v>
      </c>
      <c r="AY305" s="106">
        <f t="shared" si="1459"/>
        <v>0</v>
      </c>
      <c r="AZ305" s="106">
        <f t="shared" si="1459"/>
        <v>0.779297866040371</v>
      </c>
      <c r="BA305" s="106">
        <f t="shared" si="1459"/>
        <v>3.1450882627133</v>
      </c>
      <c r="BB305" s="106">
        <f t="shared" si="1459"/>
        <v>0</v>
      </c>
      <c r="BC305" s="106">
        <f t="shared" si="1459"/>
        <v>0.03424</v>
      </c>
      <c r="BD305" s="106">
        <f t="shared" si="1459"/>
        <v>0.03012</v>
      </c>
      <c r="BE305" s="106">
        <f t="shared" si="1459"/>
        <v>16.4120939928372</v>
      </c>
      <c r="BF305" s="106">
        <f t="shared" si="1459"/>
        <v>3.035945875456</v>
      </c>
      <c r="BG305" s="106">
        <f t="shared" si="1459"/>
        <v>0.742955509420074</v>
      </c>
      <c r="BH305" s="106">
        <f t="shared" si="1459"/>
        <v>0</v>
      </c>
      <c r="BI305" s="106">
        <f t="shared" si="1459"/>
        <v>2.54196642405952</v>
      </c>
      <c r="BJ305" s="106">
        <f t="shared" si="1459"/>
        <v>12.0488</v>
      </c>
      <c r="BK305" s="106">
        <f t="shared" si="1459"/>
        <v>41.8833658208</v>
      </c>
      <c r="BL305" s="106">
        <f t="shared" si="1459"/>
        <v>1.22471891638798</v>
      </c>
      <c r="BM305" s="106">
        <f t="shared" si="1459"/>
        <v>0.00512</v>
      </c>
      <c r="BN305" s="106">
        <f t="shared" si="1459"/>
        <v>0</v>
      </c>
      <c r="BO305" s="106">
        <f t="shared" si="1459"/>
        <v>0.004</v>
      </c>
      <c r="BP305" s="106">
        <f t="shared" si="1459"/>
        <v>0</v>
      </c>
      <c r="BQ305" s="106">
        <f t="shared" si="1459"/>
        <v>1.311</v>
      </c>
      <c r="BR305" s="106">
        <f t="shared" si="1459"/>
        <v>0.0477226239999999</v>
      </c>
      <c r="BS305" s="106">
        <f t="shared" si="1459"/>
        <v>5.82585622172457</v>
      </c>
      <c r="BT305" s="106">
        <f t="shared" si="1459"/>
        <v>0.226913269579529</v>
      </c>
      <c r="BU305" s="106">
        <f t="shared" si="1459"/>
        <v>0</v>
      </c>
      <c r="BV305" s="106">
        <f t="shared" si="1459"/>
        <v>0.1305085980416</v>
      </c>
      <c r="BW305" s="106">
        <f t="shared" si="1459"/>
        <v>0.0181059419413469</v>
      </c>
      <c r="BX305" s="106">
        <f t="shared" si="1459"/>
        <v>0.0756137812031996</v>
      </c>
      <c r="BY305" s="106">
        <f t="shared" si="1459"/>
        <v>1.65539505968426</v>
      </c>
      <c r="BZ305" s="106">
        <f t="shared" si="1459"/>
        <v>0.182420696966553</v>
      </c>
      <c r="CA305" s="106">
        <f t="shared" si="1459"/>
        <v>0.0144</v>
      </c>
      <c r="CB305" s="106">
        <f t="shared" si="1459"/>
        <v>2.07657</v>
      </c>
      <c r="CC305" s="106">
        <f t="shared" si="1459"/>
        <v>4.4591097688</v>
      </c>
      <c r="CD305" s="106">
        <f t="shared" si="1459"/>
        <v>0.0376</v>
      </c>
      <c r="CE305" s="106">
        <f t="shared" si="1459"/>
        <v>2.03144272067355</v>
      </c>
    </row>
    <row r="306" spans="3:43">
      <c r="C306" t="s">
        <v>1060</v>
      </c>
      <c r="D306" t="s">
        <v>1387</v>
      </c>
      <c r="E306" t="s">
        <v>1504</v>
      </c>
      <c r="G306" s="112">
        <f t="shared" ref="G306:AQ306" si="1460">AU304/IF(G300&lt;&gt;"",G300,$F300)/$F301</f>
        <v>0</v>
      </c>
      <c r="H306" s="112">
        <f t="shared" si="1460"/>
        <v>0</v>
      </c>
      <c r="I306" s="112">
        <f t="shared" si="1460"/>
        <v>1.03563204933069e-6</v>
      </c>
      <c r="J306" s="112">
        <f t="shared" si="1460"/>
        <v>0</v>
      </c>
      <c r="K306" s="112">
        <f t="shared" si="1460"/>
        <v>0</v>
      </c>
      <c r="L306" s="112">
        <f t="shared" si="1460"/>
        <v>0</v>
      </c>
      <c r="M306" s="112">
        <f t="shared" si="1460"/>
        <v>6.16905967295012e-5</v>
      </c>
      <c r="N306" s="112">
        <f t="shared" si="1460"/>
        <v>0</v>
      </c>
      <c r="O306" s="112">
        <f t="shared" si="1460"/>
        <v>0</v>
      </c>
      <c r="P306" s="112">
        <f t="shared" si="1460"/>
        <v>0</v>
      </c>
      <c r="Q306" s="112">
        <f t="shared" si="1460"/>
        <v>0.000263940990516332</v>
      </c>
      <c r="R306" s="112">
        <f t="shared" si="1460"/>
        <v>0</v>
      </c>
      <c r="S306" s="112">
        <f t="shared" si="1460"/>
        <v>0.0016157358623112</v>
      </c>
      <c r="T306" s="112">
        <f t="shared" si="1460"/>
        <v>0</v>
      </c>
      <c r="U306" s="112">
        <f t="shared" si="1460"/>
        <v>0</v>
      </c>
      <c r="V306" s="112">
        <f t="shared" si="1460"/>
        <v>0.00183428950552238</v>
      </c>
      <c r="W306" s="112">
        <f t="shared" si="1460"/>
        <v>0</v>
      </c>
      <c r="X306" s="112">
        <f t="shared" si="1460"/>
        <v>0</v>
      </c>
      <c r="Y306" s="112">
        <f t="shared" si="1460"/>
        <v>0</v>
      </c>
      <c r="Z306" s="112">
        <f t="shared" si="1460"/>
        <v>0</v>
      </c>
      <c r="AA306" s="112">
        <f t="shared" si="1460"/>
        <v>0</v>
      </c>
      <c r="AB306" s="112">
        <f t="shared" si="1460"/>
        <v>0</v>
      </c>
      <c r="AC306" s="112">
        <f t="shared" si="1460"/>
        <v>0</v>
      </c>
      <c r="AD306" s="112">
        <f t="shared" si="1460"/>
        <v>-1.52626960318546e-18</v>
      </c>
      <c r="AE306" s="112">
        <f t="shared" si="1460"/>
        <v>0</v>
      </c>
      <c r="AF306" s="112">
        <f t="shared" si="1460"/>
        <v>3.23147172462239e-5</v>
      </c>
      <c r="AG306" s="112">
        <f t="shared" si="1460"/>
        <v>0</v>
      </c>
      <c r="AH306" s="112">
        <f t="shared" si="1460"/>
        <v>0</v>
      </c>
      <c r="AI306" s="112">
        <f t="shared" si="1460"/>
        <v>0.000115255824844867</v>
      </c>
      <c r="AJ306" s="112">
        <f t="shared" si="1460"/>
        <v>0</v>
      </c>
      <c r="AK306" s="112">
        <f t="shared" si="1460"/>
        <v>0</v>
      </c>
      <c r="AL306" s="112">
        <f t="shared" si="1460"/>
        <v>0</v>
      </c>
      <c r="AM306" s="112">
        <f t="shared" si="1460"/>
        <v>0</v>
      </c>
      <c r="AN306" s="112">
        <f t="shared" si="1460"/>
        <v>0</v>
      </c>
      <c r="AO306" s="112">
        <f t="shared" si="1460"/>
        <v>0</v>
      </c>
      <c r="AP306" s="112">
        <f t="shared" si="1460"/>
        <v>0.00183428950552238</v>
      </c>
      <c r="AQ306" s="112">
        <f t="shared" si="1460"/>
        <v>0</v>
      </c>
    </row>
    <row r="307" ht="16.5" spans="3:43">
      <c r="C307" s="7" t="s">
        <v>1688</v>
      </c>
      <c r="D307" s="7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</row>
    <row r="308" ht="16.5" spans="3:122">
      <c r="C308" s="100" t="s">
        <v>1506</v>
      </c>
      <c r="D308" s="100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T308" s="55" t="s">
        <v>1560</v>
      </c>
      <c r="AU308" s="6" t="str">
        <f>G$4</f>
        <v>AT</v>
      </c>
      <c r="AV308" s="6" t="str">
        <f t="shared" ref="AV308" si="1461">H$4</f>
        <v>BE</v>
      </c>
      <c r="AW308" s="6" t="str">
        <f t="shared" ref="AW308" si="1462">I$4</f>
        <v>BG</v>
      </c>
      <c r="AX308" s="6" t="str">
        <f t="shared" ref="AX308" si="1463">J$4</f>
        <v>CH</v>
      </c>
      <c r="AY308" s="6" t="str">
        <f t="shared" ref="AY308" si="1464">K$4</f>
        <v>CY</v>
      </c>
      <c r="AZ308" s="6" t="str">
        <f t="shared" ref="AZ308" si="1465">L$4</f>
        <v>CZ</v>
      </c>
      <c r="BA308" s="6" t="str">
        <f t="shared" ref="BA308" si="1466">M$4</f>
        <v>DE</v>
      </c>
      <c r="BB308" s="6" t="str">
        <f t="shared" ref="BB308" si="1467">N$4</f>
        <v>DK</v>
      </c>
      <c r="BC308" s="6" t="str">
        <f t="shared" ref="BC308" si="1468">O$4</f>
        <v>EE</v>
      </c>
      <c r="BD308" s="6" t="str">
        <f t="shared" ref="BD308" si="1469">P$4</f>
        <v>EL</v>
      </c>
      <c r="BE308" s="6" t="str">
        <f t="shared" ref="BE308" si="1470">Q$4</f>
        <v>ES</v>
      </c>
      <c r="BF308" s="6" t="str">
        <f t="shared" ref="BF308" si="1471">R$4</f>
        <v>FI</v>
      </c>
      <c r="BG308" s="6" t="str">
        <f t="shared" ref="BG308" si="1472">S$4</f>
        <v>FR</v>
      </c>
      <c r="BH308" s="6" t="str">
        <f t="shared" ref="BH308" si="1473">T$4</f>
        <v>HR</v>
      </c>
      <c r="BI308" s="6" t="str">
        <f t="shared" ref="BI308" si="1474">U$4</f>
        <v>HU</v>
      </c>
      <c r="BJ308" s="6" t="str">
        <f t="shared" ref="BJ308" si="1475">V$4</f>
        <v>IE</v>
      </c>
      <c r="BK308" s="6" t="str">
        <f t="shared" ref="BK308" si="1476">W$4</f>
        <v>IS</v>
      </c>
      <c r="BL308" s="6" t="str">
        <f t="shared" ref="BL308" si="1477">X$4</f>
        <v>IT</v>
      </c>
      <c r="BM308" s="6" t="str">
        <f t="shared" ref="BM308" si="1478">Y$4</f>
        <v>LT</v>
      </c>
      <c r="BN308" s="6" t="str">
        <f t="shared" ref="BN308" si="1479">Z$4</f>
        <v>LU</v>
      </c>
      <c r="BO308" s="6" t="str">
        <f t="shared" ref="BO308" si="1480">AA$4</f>
        <v>LV</v>
      </c>
      <c r="BP308" s="6" t="str">
        <f t="shared" ref="BP308" si="1481">AB$4</f>
        <v>MT</v>
      </c>
      <c r="BQ308" s="6" t="str">
        <f t="shared" ref="BQ308" si="1482">AC$4</f>
        <v>NL</v>
      </c>
      <c r="BR308" s="6" t="str">
        <f t="shared" ref="BR308" si="1483">AD$4</f>
        <v>NO</v>
      </c>
      <c r="BS308" s="6" t="str">
        <f t="shared" ref="BS308" si="1484">AE$4</f>
        <v>PL</v>
      </c>
      <c r="BT308" s="6" t="str">
        <f t="shared" ref="BT308" si="1485">AF$4</f>
        <v>PT</v>
      </c>
      <c r="BU308" s="6" t="str">
        <f t="shared" ref="BU308" si="1486">AG$4</f>
        <v>RO</v>
      </c>
      <c r="BV308" s="6" t="str">
        <f t="shared" ref="BV308" si="1487">AH$4</f>
        <v>SE</v>
      </c>
      <c r="BW308" s="6" t="str">
        <f t="shared" ref="BW308" si="1488">AI$4</f>
        <v>SI</v>
      </c>
      <c r="BX308" s="6" t="str">
        <f t="shared" ref="BX308" si="1489">AJ$4</f>
        <v>SK</v>
      </c>
      <c r="BY308" s="6" t="str">
        <f t="shared" ref="BY308" si="1490">AK$4</f>
        <v>UK</v>
      </c>
      <c r="BZ308" s="6" t="str">
        <f t="shared" ref="BZ308" si="1491">AL$4</f>
        <v>AL</v>
      </c>
      <c r="CA308" s="6" t="str">
        <f t="shared" ref="CA308" si="1492">AM$4</f>
        <v>BA</v>
      </c>
      <c r="CB308" s="6" t="str">
        <f t="shared" ref="CB308" si="1493">AN$4</f>
        <v>KS</v>
      </c>
      <c r="CC308" s="6" t="str">
        <f t="shared" ref="CC308" si="1494">AO$4</f>
        <v>ME</v>
      </c>
      <c r="CD308" s="6" t="str">
        <f t="shared" ref="CD308" si="1495">AP$4</f>
        <v>MK</v>
      </c>
      <c r="CE308" s="6" t="str">
        <f t="shared" ref="CE308" si="1496">AQ$4</f>
        <v>RS</v>
      </c>
      <c r="CG308" s="55" t="s">
        <v>1563</v>
      </c>
      <c r="CH308" s="6" t="str">
        <f>AU308</f>
        <v>AT</v>
      </c>
      <c r="CI308" s="6" t="str">
        <f t="shared" ref="CI308" si="1497">AV308</f>
        <v>BE</v>
      </c>
      <c r="CJ308" s="6" t="str">
        <f t="shared" ref="CJ308" si="1498">AW308</f>
        <v>BG</v>
      </c>
      <c r="CK308" s="6" t="str">
        <f t="shared" ref="CK308" si="1499">AX308</f>
        <v>CH</v>
      </c>
      <c r="CL308" s="6" t="str">
        <f t="shared" ref="CL308" si="1500">AY308</f>
        <v>CY</v>
      </c>
      <c r="CM308" s="6" t="str">
        <f t="shared" ref="CM308" si="1501">AZ308</f>
        <v>CZ</v>
      </c>
      <c r="CN308" s="6" t="str">
        <f t="shared" ref="CN308" si="1502">BA308</f>
        <v>DE</v>
      </c>
      <c r="CO308" s="6" t="str">
        <f t="shared" ref="CO308" si="1503">BB308</f>
        <v>DK</v>
      </c>
      <c r="CP308" s="6" t="str">
        <f t="shared" ref="CP308" si="1504">BC308</f>
        <v>EE</v>
      </c>
      <c r="CQ308" s="6" t="str">
        <f t="shared" ref="CQ308" si="1505">BD308</f>
        <v>EL</v>
      </c>
      <c r="CR308" s="6" t="str">
        <f t="shared" ref="CR308" si="1506">BE308</f>
        <v>ES</v>
      </c>
      <c r="CS308" s="6" t="str">
        <f t="shared" ref="CS308" si="1507">BF308</f>
        <v>FI</v>
      </c>
      <c r="CT308" s="6" t="str">
        <f t="shared" ref="CT308" si="1508">BG308</f>
        <v>FR</v>
      </c>
      <c r="CU308" s="6" t="str">
        <f t="shared" ref="CU308" si="1509">BH308</f>
        <v>HR</v>
      </c>
      <c r="CV308" s="6" t="str">
        <f t="shared" ref="CV308" si="1510">BI308</f>
        <v>HU</v>
      </c>
      <c r="CW308" s="6" t="str">
        <f t="shared" ref="CW308" si="1511">BJ308</f>
        <v>IE</v>
      </c>
      <c r="CX308" s="6" t="str">
        <f t="shared" ref="CX308" si="1512">BK308</f>
        <v>IS</v>
      </c>
      <c r="CY308" s="6" t="str">
        <f t="shared" ref="CY308" si="1513">BL308</f>
        <v>IT</v>
      </c>
      <c r="CZ308" s="6" t="str">
        <f t="shared" ref="CZ308" si="1514">BM308</f>
        <v>LT</v>
      </c>
      <c r="DA308" s="6" t="str">
        <f t="shared" ref="DA308" si="1515">BN308</f>
        <v>LU</v>
      </c>
      <c r="DB308" s="6" t="str">
        <f t="shared" ref="DB308" si="1516">BO308</f>
        <v>LV</v>
      </c>
      <c r="DC308" s="6" t="str">
        <f t="shared" ref="DC308" si="1517">BP308</f>
        <v>MT</v>
      </c>
      <c r="DD308" s="6" t="str">
        <f t="shared" ref="DD308" si="1518">BQ308</f>
        <v>NL</v>
      </c>
      <c r="DE308" s="6" t="str">
        <f t="shared" ref="DE308" si="1519">BR308</f>
        <v>NO</v>
      </c>
      <c r="DF308" s="6" t="str">
        <f t="shared" ref="DF308" si="1520">BS308</f>
        <v>PL</v>
      </c>
      <c r="DG308" s="6" t="str">
        <f t="shared" ref="DG308" si="1521">BT308</f>
        <v>PT</v>
      </c>
      <c r="DH308" s="6" t="str">
        <f t="shared" ref="DH308" si="1522">BU308</f>
        <v>RO</v>
      </c>
      <c r="DI308" s="6" t="str">
        <f t="shared" ref="DI308" si="1523">BV308</f>
        <v>SE</v>
      </c>
      <c r="DJ308" s="6" t="str">
        <f t="shared" ref="DJ308" si="1524">BW308</f>
        <v>SI</v>
      </c>
      <c r="DK308" s="6" t="str">
        <f t="shared" ref="DK308" si="1525">BX308</f>
        <v>SK</v>
      </c>
      <c r="DL308" s="6" t="str">
        <f t="shared" ref="DL308" si="1526">BY308</f>
        <v>UK</v>
      </c>
      <c r="DM308" s="6" t="str">
        <f t="shared" ref="DM308" si="1527">BZ308</f>
        <v>AL</v>
      </c>
      <c r="DN308" s="6" t="str">
        <f t="shared" ref="DN308" si="1528">CA308</f>
        <v>BA</v>
      </c>
      <c r="DO308" s="6" t="str">
        <f t="shared" ref="DO308" si="1529">CB308</f>
        <v>KS</v>
      </c>
      <c r="DP308" s="6" t="str">
        <f t="shared" ref="DP308" si="1530">CC308</f>
        <v>ME</v>
      </c>
      <c r="DQ308" s="6" t="str">
        <f t="shared" ref="DQ308" si="1531">CD308</f>
        <v>MK</v>
      </c>
      <c r="DR308" s="6" t="str">
        <f t="shared" ref="DR308" si="1532">CE308</f>
        <v>RS</v>
      </c>
    </row>
    <row r="309" spans="3:43">
      <c r="C309" t="s">
        <v>1010</v>
      </c>
      <c r="D309" t="s">
        <v>1503</v>
      </c>
      <c r="E309" t="s">
        <v>244</v>
      </c>
      <c r="F309" s="96">
        <v>2</v>
      </c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</row>
    <row r="310" spans="3:43">
      <c r="C310" t="s">
        <v>1010</v>
      </c>
      <c r="D310" t="s">
        <v>1393</v>
      </c>
      <c r="E310" t="s">
        <v>1504</v>
      </c>
      <c r="F310" s="111">
        <v>30</v>
      </c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</row>
    <row r="311" spans="3:122">
      <c r="C311" t="s">
        <v>1010</v>
      </c>
      <c r="D311" t="s">
        <v>1505</v>
      </c>
      <c r="E311" t="s">
        <v>1316</v>
      </c>
      <c r="F311" s="4">
        <v>1</v>
      </c>
      <c r="AQ311" s="4"/>
      <c r="AT311" t="str">
        <f>E311</f>
        <v>INFMCH</v>
      </c>
      <c r="AU311" s="45">
        <f>CH311*(IF(G311&lt;&gt;"",G311,$F311)/IF(G309&lt;&gt;"",G309,$F309))</f>
        <v>0</v>
      </c>
      <c r="AV311" s="45">
        <f t="shared" ref="AV311:CE311" si="1533">CI311*(IF(H311&lt;&gt;"",H311,$F311)/IF(H309&lt;&gt;"",H309,$F309))</f>
        <v>0</v>
      </c>
      <c r="AW311" s="45">
        <f t="shared" si="1533"/>
        <v>0</v>
      </c>
      <c r="AX311" s="45">
        <f t="shared" si="1533"/>
        <v>0</v>
      </c>
      <c r="AY311" s="45">
        <f t="shared" si="1533"/>
        <v>0</v>
      </c>
      <c r="AZ311" s="45">
        <f t="shared" si="1533"/>
        <v>0</v>
      </c>
      <c r="BA311" s="45">
        <f t="shared" si="1533"/>
        <v>0</v>
      </c>
      <c r="BB311" s="45">
        <f t="shared" si="1533"/>
        <v>0</v>
      </c>
      <c r="BC311" s="45">
        <f t="shared" si="1533"/>
        <v>0</v>
      </c>
      <c r="BD311" s="45">
        <f t="shared" si="1533"/>
        <v>0</v>
      </c>
      <c r="BE311" s="45">
        <f t="shared" si="1533"/>
        <v>0</v>
      </c>
      <c r="BF311" s="45">
        <f t="shared" si="1533"/>
        <v>0</v>
      </c>
      <c r="BG311" s="45">
        <f t="shared" si="1533"/>
        <v>0</v>
      </c>
      <c r="BH311" s="45">
        <f t="shared" si="1533"/>
        <v>0</v>
      </c>
      <c r="BI311" s="45">
        <f t="shared" si="1533"/>
        <v>0</v>
      </c>
      <c r="BJ311" s="45">
        <f t="shared" si="1533"/>
        <v>0</v>
      </c>
      <c r="BK311" s="45">
        <f t="shared" si="1533"/>
        <v>0</v>
      </c>
      <c r="BL311" s="45">
        <f t="shared" si="1533"/>
        <v>0</v>
      </c>
      <c r="BM311" s="45">
        <f t="shared" si="1533"/>
        <v>0</v>
      </c>
      <c r="BN311" s="45">
        <f t="shared" si="1533"/>
        <v>0</v>
      </c>
      <c r="BO311" s="45">
        <f t="shared" si="1533"/>
        <v>0</v>
      </c>
      <c r="BP311" s="45">
        <f t="shared" si="1533"/>
        <v>0</v>
      </c>
      <c r="BQ311" s="45">
        <f t="shared" si="1533"/>
        <v>0</v>
      </c>
      <c r="BR311" s="45">
        <f t="shared" si="1533"/>
        <v>0</v>
      </c>
      <c r="BS311" s="45">
        <f t="shared" si="1533"/>
        <v>0</v>
      </c>
      <c r="BT311" s="45">
        <f t="shared" si="1533"/>
        <v>0</v>
      </c>
      <c r="BU311" s="45">
        <f t="shared" si="1533"/>
        <v>0</v>
      </c>
      <c r="BV311" s="45">
        <f t="shared" si="1533"/>
        <v>0</v>
      </c>
      <c r="BW311" s="45">
        <f t="shared" si="1533"/>
        <v>0</v>
      </c>
      <c r="BX311" s="45">
        <f t="shared" si="1533"/>
        <v>0</v>
      </c>
      <c r="BY311" s="45">
        <f t="shared" si="1533"/>
        <v>0</v>
      </c>
      <c r="BZ311" s="45">
        <f t="shared" si="1533"/>
        <v>0</v>
      </c>
      <c r="CA311" s="45">
        <f t="shared" si="1533"/>
        <v>0</v>
      </c>
      <c r="CB311" s="45">
        <f t="shared" si="1533"/>
        <v>0</v>
      </c>
      <c r="CC311" s="45">
        <f t="shared" si="1533"/>
        <v>0</v>
      </c>
      <c r="CD311" s="45">
        <f t="shared" si="1533"/>
        <v>0</v>
      </c>
      <c r="CE311" s="45">
        <f t="shared" si="1533"/>
        <v>0</v>
      </c>
      <c r="CG311" t="str">
        <f>E309</f>
        <v>INDBIO</v>
      </c>
      <c r="CH311" s="106">
        <f t="shared" ref="CH311" si="1534">AZ$13*G$52*G57</f>
        <v>0</v>
      </c>
      <c r="CI311" s="106">
        <f t="shared" ref="CI311" si="1535">BA$13*H$52*H57</f>
        <v>0</v>
      </c>
      <c r="CJ311" s="106">
        <f t="shared" ref="CJ311" si="1536">BB$13*I$52*I57</f>
        <v>0</v>
      </c>
      <c r="CK311" s="106">
        <f t="shared" ref="CK311" si="1537">BC$13*J$52*J57</f>
        <v>0</v>
      </c>
      <c r="CL311" s="106">
        <f t="shared" ref="CL311" si="1538">BD$13*K$52*K57</f>
        <v>0</v>
      </c>
      <c r="CM311" s="106">
        <f t="shared" ref="CM311" si="1539">BE$13*L$52*L57</f>
        <v>0</v>
      </c>
      <c r="CN311" s="106">
        <f t="shared" ref="CN311" si="1540">BF$13*M$52*M57</f>
        <v>0</v>
      </c>
      <c r="CO311" s="106">
        <f t="shared" ref="CO311" si="1541">BG$13*N$52*N57</f>
        <v>0</v>
      </c>
      <c r="CP311" s="106">
        <f t="shared" ref="CP311" si="1542">BH$13*O$52*O57</f>
        <v>0</v>
      </c>
      <c r="CQ311" s="106">
        <f t="shared" ref="CQ311" si="1543">BI$13*P$52*P57</f>
        <v>0</v>
      </c>
      <c r="CR311" s="106">
        <f t="shared" ref="CR311" si="1544">BJ$13*Q$52*Q57</f>
        <v>0</v>
      </c>
      <c r="CS311" s="106">
        <f t="shared" ref="CS311" si="1545">BK$13*R$52*R57</f>
        <v>0</v>
      </c>
      <c r="CT311" s="106">
        <f t="shared" ref="CT311:CU311" si="1546">BL$13*S$52*S57</f>
        <v>0</v>
      </c>
      <c r="CU311" s="106">
        <f t="shared" si="1546"/>
        <v>0</v>
      </c>
      <c r="CV311" s="106">
        <f t="shared" ref="CV311" si="1547">BN$13*U$52*U57</f>
        <v>0</v>
      </c>
      <c r="CW311" s="106">
        <f t="shared" ref="CW311" si="1548">BO$13*V$52*V57</f>
        <v>0</v>
      </c>
      <c r="CX311" s="106">
        <f t="shared" ref="CX311" si="1549">BP$13*W$52*W57</f>
        <v>0</v>
      </c>
      <c r="CY311" s="106">
        <f t="shared" ref="CY311" si="1550">BQ$13*X$52*X57</f>
        <v>0</v>
      </c>
      <c r="CZ311" s="106">
        <f t="shared" ref="CZ311" si="1551">BR$13*Y$52*Y57</f>
        <v>0</v>
      </c>
      <c r="DA311" s="106">
        <f t="shared" ref="DA311" si="1552">BS$13*Z$52*Z57</f>
        <v>0</v>
      </c>
      <c r="DB311" s="106">
        <f t="shared" ref="DB311" si="1553">BT$13*AA$52*AA57</f>
        <v>0</v>
      </c>
      <c r="DC311" s="106">
        <f t="shared" ref="DC311" si="1554">BU$13*AB$52*AB57</f>
        <v>0</v>
      </c>
      <c r="DD311" s="106">
        <f t="shared" ref="DD311" si="1555">BV$13*AC$52*AC57</f>
        <v>0</v>
      </c>
      <c r="DE311" s="106">
        <f t="shared" ref="DE311" si="1556">BW$13*AD$52*AD57</f>
        <v>0</v>
      </c>
      <c r="DF311" s="106">
        <f t="shared" ref="DF311" si="1557">BX$13*AE$52*AE57</f>
        <v>0</v>
      </c>
      <c r="DG311" s="106">
        <f t="shared" ref="DG311" si="1558">BY$13*AF$52*AF57</f>
        <v>0</v>
      </c>
      <c r="DH311" s="106">
        <f t="shared" ref="DH311" si="1559">BZ$13*AG$52*AG57</f>
        <v>0</v>
      </c>
      <c r="DI311" s="106">
        <f t="shared" ref="DI311" si="1560">CA$13*AH$52*AH57</f>
        <v>0</v>
      </c>
      <c r="DJ311" s="106">
        <f t="shared" ref="DJ311" si="1561">CB$13*AI$52*AI57</f>
        <v>0</v>
      </c>
      <c r="DK311" s="106">
        <f t="shared" ref="DK311" si="1562">CC$13*AJ$52*AJ57</f>
        <v>0</v>
      </c>
      <c r="DL311" s="106">
        <f t="shared" ref="DL311" si="1563">CD$13*AK$52*AK57</f>
        <v>0</v>
      </c>
      <c r="DM311" s="106">
        <f t="shared" ref="DM311" si="1564">CE$13*AL$52*AL57</f>
        <v>0</v>
      </c>
      <c r="DN311" s="106">
        <f t="shared" ref="DN311" si="1565">CF$13*AM$52*AM57</f>
        <v>0</v>
      </c>
      <c r="DO311" s="106">
        <f t="shared" ref="DO311" si="1566">CG$13*AN$52*AN57</f>
        <v>0</v>
      </c>
      <c r="DP311" s="106">
        <f t="shared" ref="DP311" si="1567">CH$13*AO$52*AO57</f>
        <v>0</v>
      </c>
      <c r="DQ311" s="106">
        <f t="shared" ref="DQ311" si="1568">CI$13*AP$52*AP57</f>
        <v>0</v>
      </c>
      <c r="DR311" s="106">
        <f t="shared" ref="DR311" si="1569">CJ$13*AQ$52*AQ57</f>
        <v>0</v>
      </c>
    </row>
    <row r="312" spans="3:43">
      <c r="C312" t="s">
        <v>1010</v>
      </c>
      <c r="D312" s="14" t="s">
        <v>1387</v>
      </c>
      <c r="E312" t="s">
        <v>1504</v>
      </c>
      <c r="F312" s="15"/>
      <c r="G312" s="116">
        <f>AU311</f>
        <v>0</v>
      </c>
      <c r="H312" s="116">
        <f t="shared" ref="H312:AQ312" si="1570">AV311</f>
        <v>0</v>
      </c>
      <c r="I312" s="116">
        <f t="shared" si="1570"/>
        <v>0</v>
      </c>
      <c r="J312" s="116">
        <f t="shared" si="1570"/>
        <v>0</v>
      </c>
      <c r="K312" s="116">
        <f t="shared" si="1570"/>
        <v>0</v>
      </c>
      <c r="L312" s="116">
        <f t="shared" si="1570"/>
        <v>0</v>
      </c>
      <c r="M312" s="116">
        <f t="shared" si="1570"/>
        <v>0</v>
      </c>
      <c r="N312" s="116">
        <f t="shared" si="1570"/>
        <v>0</v>
      </c>
      <c r="O312" s="116">
        <f t="shared" si="1570"/>
        <v>0</v>
      </c>
      <c r="P312" s="116">
        <f t="shared" si="1570"/>
        <v>0</v>
      </c>
      <c r="Q312" s="116">
        <f t="shared" si="1570"/>
        <v>0</v>
      </c>
      <c r="R312" s="116">
        <f t="shared" si="1570"/>
        <v>0</v>
      </c>
      <c r="S312" s="116">
        <f t="shared" si="1570"/>
        <v>0</v>
      </c>
      <c r="T312" s="116">
        <f t="shared" si="1570"/>
        <v>0</v>
      </c>
      <c r="U312" s="116">
        <f t="shared" si="1570"/>
        <v>0</v>
      </c>
      <c r="V312" s="116">
        <f t="shared" si="1570"/>
        <v>0</v>
      </c>
      <c r="W312" s="116">
        <f t="shared" si="1570"/>
        <v>0</v>
      </c>
      <c r="X312" s="116">
        <f t="shared" si="1570"/>
        <v>0</v>
      </c>
      <c r="Y312" s="116">
        <f t="shared" si="1570"/>
        <v>0</v>
      </c>
      <c r="Z312" s="116">
        <f t="shared" si="1570"/>
        <v>0</v>
      </c>
      <c r="AA312" s="116">
        <f t="shared" si="1570"/>
        <v>0</v>
      </c>
      <c r="AB312" s="116">
        <f t="shared" si="1570"/>
        <v>0</v>
      </c>
      <c r="AC312" s="116">
        <f t="shared" si="1570"/>
        <v>0</v>
      </c>
      <c r="AD312" s="116">
        <f t="shared" si="1570"/>
        <v>0</v>
      </c>
      <c r="AE312" s="116">
        <f t="shared" si="1570"/>
        <v>0</v>
      </c>
      <c r="AF312" s="116">
        <f t="shared" si="1570"/>
        <v>0</v>
      </c>
      <c r="AG312" s="116">
        <f t="shared" si="1570"/>
        <v>0</v>
      </c>
      <c r="AH312" s="116">
        <f t="shared" si="1570"/>
        <v>0</v>
      </c>
      <c r="AI312" s="116">
        <f t="shared" si="1570"/>
        <v>0</v>
      </c>
      <c r="AJ312" s="116">
        <f t="shared" si="1570"/>
        <v>0</v>
      </c>
      <c r="AK312" s="116">
        <f t="shared" si="1570"/>
        <v>0</v>
      </c>
      <c r="AL312" s="116">
        <f t="shared" si="1570"/>
        <v>0</v>
      </c>
      <c r="AM312" s="116">
        <f t="shared" si="1570"/>
        <v>0</v>
      </c>
      <c r="AN312" s="116">
        <f t="shared" si="1570"/>
        <v>0</v>
      </c>
      <c r="AO312" s="116">
        <f t="shared" si="1570"/>
        <v>0</v>
      </c>
      <c r="AP312" s="116">
        <f t="shared" si="1570"/>
        <v>0</v>
      </c>
      <c r="AQ312" s="116">
        <f t="shared" si="1570"/>
        <v>0</v>
      </c>
    </row>
    <row r="313" spans="3:43">
      <c r="C313" s="10" t="s">
        <v>1012</v>
      </c>
      <c r="D313" t="s">
        <v>1503</v>
      </c>
      <c r="E313" s="10" t="s">
        <v>228</v>
      </c>
      <c r="F313" s="96">
        <v>2</v>
      </c>
      <c r="G313" s="96"/>
      <c r="H313" s="96">
        <v>2.87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</row>
    <row r="314" spans="3:43">
      <c r="C314" s="12" t="s">
        <v>1012</v>
      </c>
      <c r="D314" t="s">
        <v>1393</v>
      </c>
      <c r="E314" s="12" t="s">
        <v>1504</v>
      </c>
      <c r="F314" s="111">
        <v>30</v>
      </c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</row>
    <row r="315" spans="3:122">
      <c r="C315" s="12" t="s">
        <v>1012</v>
      </c>
      <c r="D315" t="s">
        <v>1505</v>
      </c>
      <c r="E315" s="12" t="s">
        <v>1316</v>
      </c>
      <c r="F315" s="4">
        <v>1</v>
      </c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T315" t="str">
        <f>E315</f>
        <v>INFMCH</v>
      </c>
      <c r="AU315" s="45">
        <f t="shared" ref="AU315:CE315" si="1571">CH315*(IF(G315&lt;&gt;"",G315,$F315)/IF(G313&lt;&gt;"",G313,$F313))</f>
        <v>0</v>
      </c>
      <c r="AV315" s="45">
        <f t="shared" si="1571"/>
        <v>0</v>
      </c>
      <c r="AW315" s="45">
        <f t="shared" si="1571"/>
        <v>0</v>
      </c>
      <c r="AX315" s="45">
        <f t="shared" si="1571"/>
        <v>0</v>
      </c>
      <c r="AY315" s="45">
        <f t="shared" si="1571"/>
        <v>0</v>
      </c>
      <c r="AZ315" s="45">
        <f t="shared" si="1571"/>
        <v>0</v>
      </c>
      <c r="BA315" s="45">
        <f t="shared" si="1571"/>
        <v>0.00262613071853402</v>
      </c>
      <c r="BB315" s="45">
        <f t="shared" si="1571"/>
        <v>0</v>
      </c>
      <c r="BC315" s="45">
        <f t="shared" si="1571"/>
        <v>0</v>
      </c>
      <c r="BD315" s="45">
        <f t="shared" si="1571"/>
        <v>0</v>
      </c>
      <c r="BE315" s="45">
        <f t="shared" si="1571"/>
        <v>0</v>
      </c>
      <c r="BF315" s="45">
        <f t="shared" si="1571"/>
        <v>0</v>
      </c>
      <c r="BG315" s="45">
        <f t="shared" si="1571"/>
        <v>0.000325</v>
      </c>
      <c r="BH315" s="45">
        <f t="shared" si="1571"/>
        <v>0</v>
      </c>
      <c r="BI315" s="45">
        <f t="shared" si="1571"/>
        <v>0</v>
      </c>
      <c r="BJ315" s="45">
        <f t="shared" si="1571"/>
        <v>0</v>
      </c>
      <c r="BK315" s="45">
        <f t="shared" si="1571"/>
        <v>0</v>
      </c>
      <c r="BL315" s="45">
        <f t="shared" si="1571"/>
        <v>0</v>
      </c>
      <c r="BM315" s="45">
        <f t="shared" si="1571"/>
        <v>0</v>
      </c>
      <c r="BN315" s="45">
        <f t="shared" si="1571"/>
        <v>0</v>
      </c>
      <c r="BO315" s="45">
        <f t="shared" si="1571"/>
        <v>0</v>
      </c>
      <c r="BP315" s="45">
        <f t="shared" si="1571"/>
        <v>0</v>
      </c>
      <c r="BQ315" s="45">
        <f t="shared" si="1571"/>
        <v>0</v>
      </c>
      <c r="BR315" s="45">
        <f t="shared" si="1571"/>
        <v>0</v>
      </c>
      <c r="BS315" s="45">
        <f t="shared" si="1571"/>
        <v>0</v>
      </c>
      <c r="BT315" s="45">
        <f t="shared" si="1571"/>
        <v>0</v>
      </c>
      <c r="BU315" s="45">
        <f t="shared" si="1571"/>
        <v>0</v>
      </c>
      <c r="BV315" s="45">
        <f t="shared" si="1571"/>
        <v>0</v>
      </c>
      <c r="BW315" s="45">
        <f t="shared" si="1571"/>
        <v>0.00031875</v>
      </c>
      <c r="BX315" s="45">
        <f t="shared" si="1571"/>
        <v>0</v>
      </c>
      <c r="BY315" s="45">
        <f t="shared" si="1571"/>
        <v>0</v>
      </c>
      <c r="BZ315" s="45">
        <f t="shared" si="1571"/>
        <v>0</v>
      </c>
      <c r="CA315" s="45">
        <f t="shared" si="1571"/>
        <v>0</v>
      </c>
      <c r="CB315" s="45">
        <f t="shared" si="1571"/>
        <v>0</v>
      </c>
      <c r="CC315" s="45">
        <f t="shared" si="1571"/>
        <v>0</v>
      </c>
      <c r="CD315" s="45">
        <f t="shared" si="1571"/>
        <v>0</v>
      </c>
      <c r="CE315" s="45">
        <f t="shared" si="1571"/>
        <v>0</v>
      </c>
      <c r="CG315" t="str">
        <f>E313</f>
        <v>INDCOA</v>
      </c>
      <c r="CH315" s="106">
        <f t="shared" ref="CH315" si="1572">AZ$5*G$24*G62</f>
        <v>0</v>
      </c>
      <c r="CI315" s="106">
        <f t="shared" ref="CI315" si="1573">BA$5*H$24*H62</f>
        <v>0</v>
      </c>
      <c r="CJ315" s="106">
        <f t="shared" ref="CJ315" si="1574">BB$5*I$24*I62</f>
        <v>0</v>
      </c>
      <c r="CK315" s="106">
        <f t="shared" ref="CK315" si="1575">BC$5*J$24*J62</f>
        <v>0</v>
      </c>
      <c r="CL315" s="106">
        <f t="shared" ref="CL315" si="1576">BD$5*K$24*K62</f>
        <v>0</v>
      </c>
      <c r="CM315" s="106">
        <f t="shared" ref="CM315" si="1577">BE$5*L$24*L62</f>
        <v>0</v>
      </c>
      <c r="CN315" s="106">
        <f t="shared" ref="CN315" si="1578">BF$5*M$24*M62</f>
        <v>0.00525226143706803</v>
      </c>
      <c r="CO315" s="106">
        <f t="shared" ref="CO315" si="1579">BG$5*N$24*N62</f>
        <v>0</v>
      </c>
      <c r="CP315" s="106">
        <f t="shared" ref="CP315" si="1580">BH$5*O$24*O62</f>
        <v>0</v>
      </c>
      <c r="CQ315" s="106">
        <f t="shared" ref="CQ315" si="1581">BI$5*P$24*P62</f>
        <v>0</v>
      </c>
      <c r="CR315" s="106">
        <f t="shared" ref="CR315" si="1582">BJ$5*Q$24*Q62</f>
        <v>0</v>
      </c>
      <c r="CS315" s="106">
        <f t="shared" ref="CS315" si="1583">BK$5*R$24*R62</f>
        <v>0</v>
      </c>
      <c r="CT315" s="106">
        <f t="shared" ref="CT315" si="1584">BL$5*S$24*S62</f>
        <v>0.00065</v>
      </c>
      <c r="CU315" s="106">
        <f t="shared" ref="CU315" si="1585">BM$5*T$24*T62</f>
        <v>0</v>
      </c>
      <c r="CV315" s="106">
        <f t="shared" ref="CV315" si="1586">BN$5*U$24*U62</f>
        <v>0</v>
      </c>
      <c r="CW315" s="106">
        <f t="shared" ref="CW315" si="1587">BO$5*V$24*V62</f>
        <v>0</v>
      </c>
      <c r="CX315" s="106">
        <f t="shared" ref="CX315" si="1588">BP$5*W$24*W62</f>
        <v>0</v>
      </c>
      <c r="CY315" s="106">
        <f t="shared" ref="CY315" si="1589">BQ$5*X$24*X62</f>
        <v>0</v>
      </c>
      <c r="CZ315" s="106">
        <f t="shared" ref="CZ315" si="1590">BR$5*Y$24*Y62</f>
        <v>0</v>
      </c>
      <c r="DA315" s="106">
        <f t="shared" ref="DA315" si="1591">BS$5*Z$24*Z62</f>
        <v>0</v>
      </c>
      <c r="DB315" s="106">
        <f t="shared" ref="DB315" si="1592">BT$5*AA$24*AA62</f>
        <v>0</v>
      </c>
      <c r="DC315" s="106">
        <f t="shared" ref="DC315" si="1593">BU$5*AB$24*AB62</f>
        <v>0</v>
      </c>
      <c r="DD315" s="106">
        <f t="shared" ref="DD315" si="1594">BV$5*AC$24*AC62</f>
        <v>0</v>
      </c>
      <c r="DE315" s="106">
        <f t="shared" ref="DE315" si="1595">BW$5*AD$24*AD62</f>
        <v>0</v>
      </c>
      <c r="DF315" s="106">
        <f t="shared" ref="DF315" si="1596">BX$5*AE$24*AE62</f>
        <v>0</v>
      </c>
      <c r="DG315" s="106">
        <f t="shared" ref="DG315" si="1597">BY$5*AF$24*AF62</f>
        <v>0</v>
      </c>
      <c r="DH315" s="106">
        <f t="shared" ref="DH315" si="1598">BZ$5*AG$24*AG62</f>
        <v>0</v>
      </c>
      <c r="DI315" s="106">
        <f t="shared" ref="DI315" si="1599">CA$5*AH$24*AH62</f>
        <v>0</v>
      </c>
      <c r="DJ315" s="106">
        <f t="shared" ref="DJ315" si="1600">CB$5*AI$24*AI62</f>
        <v>0.0006375</v>
      </c>
      <c r="DK315" s="106">
        <f t="shared" ref="DK315" si="1601">CC$5*AJ$24*AJ62</f>
        <v>0</v>
      </c>
      <c r="DL315" s="106">
        <f t="shared" ref="DL315" si="1602">CD$5*AK$24*AK62</f>
        <v>0</v>
      </c>
      <c r="DM315" s="106">
        <f t="shared" ref="DM315" si="1603">CE$5*AL$24*AL62</f>
        <v>0</v>
      </c>
      <c r="DN315" s="106">
        <f t="shared" ref="DN315" si="1604">CF$5*AM$24*AM62</f>
        <v>0</v>
      </c>
      <c r="DO315" s="106">
        <f t="shared" ref="DO315" si="1605">CG$5*AN$24*AN62</f>
        <v>0</v>
      </c>
      <c r="DP315" s="106">
        <f t="shared" ref="DP315" si="1606">CH$5*AO$24*AO62</f>
        <v>0</v>
      </c>
      <c r="DQ315" s="106">
        <f t="shared" ref="DQ315" si="1607">CI$5*AP$24*AP62</f>
        <v>0</v>
      </c>
      <c r="DR315" s="106">
        <f t="shared" ref="DR315" si="1608">CJ$5*AQ$24*AQ62</f>
        <v>0</v>
      </c>
    </row>
    <row r="316" spans="3:43">
      <c r="C316" s="14" t="s">
        <v>1012</v>
      </c>
      <c r="D316" s="14" t="s">
        <v>1387</v>
      </c>
      <c r="E316" s="14" t="s">
        <v>1504</v>
      </c>
      <c r="F316" s="15"/>
      <c r="G316" s="116">
        <f>AU315</f>
        <v>0</v>
      </c>
      <c r="H316" s="116">
        <f t="shared" ref="H316:AQ316" si="1609">AV315</f>
        <v>0</v>
      </c>
      <c r="I316" s="116">
        <f t="shared" si="1609"/>
        <v>0</v>
      </c>
      <c r="J316" s="116">
        <f t="shared" si="1609"/>
        <v>0</v>
      </c>
      <c r="K316" s="116">
        <f t="shared" si="1609"/>
        <v>0</v>
      </c>
      <c r="L316" s="116">
        <f t="shared" si="1609"/>
        <v>0</v>
      </c>
      <c r="M316" s="116">
        <f t="shared" si="1609"/>
        <v>0.00262613071853402</v>
      </c>
      <c r="N316" s="116">
        <f t="shared" si="1609"/>
        <v>0</v>
      </c>
      <c r="O316" s="116">
        <f t="shared" si="1609"/>
        <v>0</v>
      </c>
      <c r="P316" s="116">
        <f t="shared" si="1609"/>
        <v>0</v>
      </c>
      <c r="Q316" s="116">
        <f t="shared" si="1609"/>
        <v>0</v>
      </c>
      <c r="R316" s="116">
        <f t="shared" si="1609"/>
        <v>0</v>
      </c>
      <c r="S316" s="116">
        <f t="shared" si="1609"/>
        <v>0.000325</v>
      </c>
      <c r="T316" s="116">
        <f t="shared" si="1609"/>
        <v>0</v>
      </c>
      <c r="U316" s="116">
        <f t="shared" si="1609"/>
        <v>0</v>
      </c>
      <c r="V316" s="116">
        <f t="shared" si="1609"/>
        <v>0</v>
      </c>
      <c r="W316" s="116">
        <f t="shared" si="1609"/>
        <v>0</v>
      </c>
      <c r="X316" s="116">
        <f t="shared" si="1609"/>
        <v>0</v>
      </c>
      <c r="Y316" s="116">
        <f t="shared" si="1609"/>
        <v>0</v>
      </c>
      <c r="Z316" s="116">
        <f t="shared" si="1609"/>
        <v>0</v>
      </c>
      <c r="AA316" s="116">
        <f t="shared" si="1609"/>
        <v>0</v>
      </c>
      <c r="AB316" s="116">
        <f t="shared" si="1609"/>
        <v>0</v>
      </c>
      <c r="AC316" s="116">
        <f t="shared" si="1609"/>
        <v>0</v>
      </c>
      <c r="AD316" s="116">
        <f t="shared" si="1609"/>
        <v>0</v>
      </c>
      <c r="AE316" s="116">
        <f t="shared" si="1609"/>
        <v>0</v>
      </c>
      <c r="AF316" s="116">
        <f t="shared" si="1609"/>
        <v>0</v>
      </c>
      <c r="AG316" s="116">
        <f t="shared" si="1609"/>
        <v>0</v>
      </c>
      <c r="AH316" s="116">
        <f t="shared" si="1609"/>
        <v>0</v>
      </c>
      <c r="AI316" s="116">
        <f t="shared" si="1609"/>
        <v>0.00031875</v>
      </c>
      <c r="AJ316" s="116">
        <f t="shared" si="1609"/>
        <v>0</v>
      </c>
      <c r="AK316" s="116">
        <f t="shared" si="1609"/>
        <v>0</v>
      </c>
      <c r="AL316" s="116">
        <f t="shared" si="1609"/>
        <v>0</v>
      </c>
      <c r="AM316" s="116">
        <f t="shared" si="1609"/>
        <v>0</v>
      </c>
      <c r="AN316" s="116">
        <f t="shared" si="1609"/>
        <v>0</v>
      </c>
      <c r="AO316" s="116">
        <f t="shared" si="1609"/>
        <v>0</v>
      </c>
      <c r="AP316" s="116">
        <f t="shared" si="1609"/>
        <v>0</v>
      </c>
      <c r="AQ316" s="116">
        <f t="shared" si="1609"/>
        <v>0</v>
      </c>
    </row>
    <row r="317" spans="3:43">
      <c r="C317" t="s">
        <v>1014</v>
      </c>
      <c r="D317" t="s">
        <v>1503</v>
      </c>
      <c r="E317" t="s">
        <v>232</v>
      </c>
      <c r="F317" s="96">
        <v>2</v>
      </c>
      <c r="G317" s="96"/>
      <c r="H317" s="96">
        <v>2.87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</row>
    <row r="318" spans="3:43">
      <c r="C318" t="s">
        <v>1014</v>
      </c>
      <c r="D318" t="s">
        <v>1393</v>
      </c>
      <c r="E318" t="s">
        <v>1504</v>
      </c>
      <c r="F318" s="111">
        <v>30</v>
      </c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</row>
    <row r="319" spans="3:122">
      <c r="C319" t="s">
        <v>1014</v>
      </c>
      <c r="D319" t="s">
        <v>1505</v>
      </c>
      <c r="E319" t="s">
        <v>1316</v>
      </c>
      <c r="F319" s="4">
        <v>1</v>
      </c>
      <c r="AQ319" s="4"/>
      <c r="AT319" t="str">
        <f>E319</f>
        <v>INFMCH</v>
      </c>
      <c r="AU319" s="45">
        <f t="shared" ref="AU319:CE319" si="1610">CH319*(IF(G319&lt;&gt;"",G319,$F319)/IF(G317&lt;&gt;"",G317,$F317))</f>
        <v>0</v>
      </c>
      <c r="AV319" s="45">
        <f t="shared" si="1610"/>
        <v>0</v>
      </c>
      <c r="AW319" s="45">
        <f t="shared" si="1610"/>
        <v>0</v>
      </c>
      <c r="AX319" s="45">
        <f t="shared" si="1610"/>
        <v>0</v>
      </c>
      <c r="AY319" s="45">
        <f t="shared" si="1610"/>
        <v>0</v>
      </c>
      <c r="AZ319" s="45">
        <f t="shared" si="1610"/>
        <v>0</v>
      </c>
      <c r="BA319" s="45">
        <f t="shared" si="1610"/>
        <v>0</v>
      </c>
      <c r="BB319" s="45">
        <f t="shared" si="1610"/>
        <v>0</v>
      </c>
      <c r="BC319" s="45">
        <f t="shared" si="1610"/>
        <v>0</v>
      </c>
      <c r="BD319" s="45">
        <f t="shared" si="1610"/>
        <v>0</v>
      </c>
      <c r="BE319" s="45">
        <f t="shared" si="1610"/>
        <v>0.78886424064</v>
      </c>
      <c r="BF319" s="45">
        <f t="shared" si="1610"/>
        <v>0</v>
      </c>
      <c r="BG319" s="45">
        <f t="shared" si="1610"/>
        <v>0</v>
      </c>
      <c r="BH319" s="45">
        <f t="shared" si="1610"/>
        <v>0</v>
      </c>
      <c r="BI319" s="45">
        <f t="shared" si="1610"/>
        <v>0</v>
      </c>
      <c r="BJ319" s="45">
        <f t="shared" si="1610"/>
        <v>0</v>
      </c>
      <c r="BK319" s="45">
        <f t="shared" si="1610"/>
        <v>0</v>
      </c>
      <c r="BL319" s="45">
        <f t="shared" si="1610"/>
        <v>0</v>
      </c>
      <c r="BM319" s="45">
        <f t="shared" si="1610"/>
        <v>0</v>
      </c>
      <c r="BN319" s="45">
        <f t="shared" si="1610"/>
        <v>0</v>
      </c>
      <c r="BO319" s="45">
        <f t="shared" si="1610"/>
        <v>0</v>
      </c>
      <c r="BP319" s="45">
        <f t="shared" si="1610"/>
        <v>0</v>
      </c>
      <c r="BQ319" s="45">
        <f t="shared" si="1610"/>
        <v>0</v>
      </c>
      <c r="BR319" s="45">
        <f t="shared" si="1610"/>
        <v>0</v>
      </c>
      <c r="BS319" s="45">
        <f t="shared" si="1610"/>
        <v>0</v>
      </c>
      <c r="BT319" s="45">
        <f t="shared" si="1610"/>
        <v>0</v>
      </c>
      <c r="BU319" s="45">
        <f t="shared" si="1610"/>
        <v>0</v>
      </c>
      <c r="BV319" s="45">
        <f t="shared" si="1610"/>
        <v>0</v>
      </c>
      <c r="BW319" s="45">
        <f t="shared" si="1610"/>
        <v>0</v>
      </c>
      <c r="BX319" s="45">
        <f t="shared" si="1610"/>
        <v>0</v>
      </c>
      <c r="BY319" s="45">
        <f t="shared" si="1610"/>
        <v>0</v>
      </c>
      <c r="BZ319" s="45">
        <f t="shared" si="1610"/>
        <v>0</v>
      </c>
      <c r="CA319" s="45">
        <f t="shared" si="1610"/>
        <v>0</v>
      </c>
      <c r="CB319" s="45">
        <f t="shared" si="1610"/>
        <v>0</v>
      </c>
      <c r="CC319" s="45">
        <f t="shared" si="1610"/>
        <v>0</v>
      </c>
      <c r="CD319" s="45">
        <f t="shared" si="1610"/>
        <v>0</v>
      </c>
      <c r="CE319" s="45">
        <f t="shared" si="1610"/>
        <v>0</v>
      </c>
      <c r="CG319" t="str">
        <f>E317</f>
        <v>INDCOK</v>
      </c>
      <c r="CH319" s="106">
        <f t="shared" ref="CH319" si="1611">AZ$8*G$27*G71</f>
        <v>0</v>
      </c>
      <c r="CI319" s="106">
        <f t="shared" ref="CI319" si="1612">BA$8*H$27*H71</f>
        <v>0</v>
      </c>
      <c r="CJ319" s="106">
        <f t="shared" ref="CJ319" si="1613">BB$8*I$27*I71</f>
        <v>0</v>
      </c>
      <c r="CK319" s="106">
        <f t="shared" ref="CK319" si="1614">BC$8*J$27*J71</f>
        <v>0</v>
      </c>
      <c r="CL319" s="106">
        <f t="shared" ref="CL319" si="1615">BD$8*K$27*K71</f>
        <v>0</v>
      </c>
      <c r="CM319" s="106">
        <f t="shared" ref="CM319" si="1616">BE$8*L$27*L71</f>
        <v>0</v>
      </c>
      <c r="CN319" s="106">
        <f t="shared" ref="CN319" si="1617">BF$8*M$27*M71</f>
        <v>0</v>
      </c>
      <c r="CO319" s="106">
        <f t="shared" ref="CO319" si="1618">BG$8*N$27*N71</f>
        <v>0</v>
      </c>
      <c r="CP319" s="106">
        <f t="shared" ref="CP319" si="1619">BH$8*O$27*O71</f>
        <v>0</v>
      </c>
      <c r="CQ319" s="106">
        <f t="shared" ref="CQ319" si="1620">BI$8*P$27*P71</f>
        <v>0</v>
      </c>
      <c r="CR319" s="106">
        <f t="shared" ref="CR319" si="1621">BJ$8*Q$27*Q71</f>
        <v>1.57772848128</v>
      </c>
      <c r="CS319" s="106">
        <f t="shared" ref="CS319" si="1622">BK$8*R$27*R71</f>
        <v>0</v>
      </c>
      <c r="CT319" s="106">
        <f t="shared" ref="CT319" si="1623">BL$8*S$27*S71</f>
        <v>0</v>
      </c>
      <c r="CU319" s="106">
        <f t="shared" ref="CU319" si="1624">BM$8*T$27*T71</f>
        <v>0</v>
      </c>
      <c r="CV319" s="106">
        <f t="shared" ref="CV319" si="1625">BN$8*U$27*U71</f>
        <v>0</v>
      </c>
      <c r="CW319" s="106">
        <f t="shared" ref="CW319" si="1626">BO$8*V$27*V71</f>
        <v>0</v>
      </c>
      <c r="CX319" s="106">
        <f t="shared" ref="CX319" si="1627">BP$8*W$27*W71</f>
        <v>0</v>
      </c>
      <c r="CY319" s="106">
        <f t="shared" ref="CY319" si="1628">BQ$8*X$27*X71</f>
        <v>0</v>
      </c>
      <c r="CZ319" s="106">
        <f t="shared" ref="CZ319" si="1629">BR$8*Y$27*Y71</f>
        <v>0</v>
      </c>
      <c r="DA319" s="106">
        <f t="shared" ref="DA319" si="1630">BS$8*Z$27*Z71</f>
        <v>0</v>
      </c>
      <c r="DB319" s="106">
        <f t="shared" ref="DB319" si="1631">BT$8*AA$27*AA71</f>
        <v>0</v>
      </c>
      <c r="DC319" s="106">
        <f t="shared" ref="DC319" si="1632">BU$8*AB$27*AB71</f>
        <v>0</v>
      </c>
      <c r="DD319" s="106">
        <f t="shared" ref="DD319" si="1633">BV$8*AC$27*AC71</f>
        <v>0</v>
      </c>
      <c r="DE319" s="106">
        <f t="shared" ref="DE319" si="1634">BW$8*AD$27*AD71</f>
        <v>0</v>
      </c>
      <c r="DF319" s="106">
        <f t="shared" ref="DF319" si="1635">BX$8*AE$27*AE71</f>
        <v>0</v>
      </c>
      <c r="DG319" s="106">
        <f t="shared" ref="DG319" si="1636">BY$8*AF$27*AF71</f>
        <v>0</v>
      </c>
      <c r="DH319" s="106">
        <f t="shared" ref="DH319" si="1637">BZ$8*AG$27*AG71</f>
        <v>0</v>
      </c>
      <c r="DI319" s="106">
        <f t="shared" ref="DI319" si="1638">CA$8*AH$27*AH71</f>
        <v>0</v>
      </c>
      <c r="DJ319" s="106">
        <f t="shared" ref="DJ319" si="1639">CB$8*AI$27*AI71</f>
        <v>0</v>
      </c>
      <c r="DK319" s="106">
        <f t="shared" ref="DK319" si="1640">CC$8*AJ$27*AJ71</f>
        <v>0</v>
      </c>
      <c r="DL319" s="106">
        <f t="shared" ref="DL319" si="1641">CD$8*AK$27*AK71</f>
        <v>0</v>
      </c>
      <c r="DM319" s="106">
        <f t="shared" ref="DM319" si="1642">CE$8*AL$27*AL71</f>
        <v>0</v>
      </c>
      <c r="DN319" s="106">
        <f t="shared" ref="DN319" si="1643">CF$8*AM$27*AM71</f>
        <v>0</v>
      </c>
      <c r="DO319" s="106">
        <f t="shared" ref="DO319" si="1644">CG$8*AN$27*AN71</f>
        <v>0</v>
      </c>
      <c r="DP319" s="106">
        <f t="shared" ref="DP319" si="1645">CH$8*AO$27*AO71</f>
        <v>0</v>
      </c>
      <c r="DQ319" s="106">
        <f t="shared" ref="DQ319" si="1646">CI$8*AP$27*AP71</f>
        <v>0</v>
      </c>
      <c r="DR319" s="106">
        <f t="shared" ref="DR319" si="1647">CJ$8*AQ$27*AQ71</f>
        <v>0</v>
      </c>
    </row>
    <row r="320" spans="3:43">
      <c r="C320" t="s">
        <v>1014</v>
      </c>
      <c r="D320" s="14" t="s">
        <v>1387</v>
      </c>
      <c r="E320" t="s">
        <v>1504</v>
      </c>
      <c r="F320" s="15"/>
      <c r="G320" s="116">
        <f>AU319</f>
        <v>0</v>
      </c>
      <c r="H320" s="116">
        <f t="shared" ref="H320:AQ320" si="1648">AV319</f>
        <v>0</v>
      </c>
      <c r="I320" s="116">
        <f t="shared" si="1648"/>
        <v>0</v>
      </c>
      <c r="J320" s="116">
        <f t="shared" si="1648"/>
        <v>0</v>
      </c>
      <c r="K320" s="116">
        <f t="shared" si="1648"/>
        <v>0</v>
      </c>
      <c r="L320" s="116">
        <f t="shared" si="1648"/>
        <v>0</v>
      </c>
      <c r="M320" s="116">
        <f t="shared" si="1648"/>
        <v>0</v>
      </c>
      <c r="N320" s="116">
        <f t="shared" si="1648"/>
        <v>0</v>
      </c>
      <c r="O320" s="116">
        <f t="shared" si="1648"/>
        <v>0</v>
      </c>
      <c r="P320" s="116">
        <f t="shared" si="1648"/>
        <v>0</v>
      </c>
      <c r="Q320" s="116">
        <f t="shared" si="1648"/>
        <v>0.78886424064</v>
      </c>
      <c r="R320" s="116">
        <f t="shared" si="1648"/>
        <v>0</v>
      </c>
      <c r="S320" s="116">
        <f t="shared" si="1648"/>
        <v>0</v>
      </c>
      <c r="T320" s="116">
        <f t="shared" si="1648"/>
        <v>0</v>
      </c>
      <c r="U320" s="116">
        <f t="shared" si="1648"/>
        <v>0</v>
      </c>
      <c r="V320" s="116">
        <f t="shared" si="1648"/>
        <v>0</v>
      </c>
      <c r="W320" s="116">
        <f t="shared" si="1648"/>
        <v>0</v>
      </c>
      <c r="X320" s="116">
        <f t="shared" si="1648"/>
        <v>0</v>
      </c>
      <c r="Y320" s="116">
        <f t="shared" si="1648"/>
        <v>0</v>
      </c>
      <c r="Z320" s="116">
        <f t="shared" si="1648"/>
        <v>0</v>
      </c>
      <c r="AA320" s="116">
        <f t="shared" si="1648"/>
        <v>0</v>
      </c>
      <c r="AB320" s="116">
        <f t="shared" si="1648"/>
        <v>0</v>
      </c>
      <c r="AC320" s="116">
        <f t="shared" si="1648"/>
        <v>0</v>
      </c>
      <c r="AD320" s="116">
        <f t="shared" si="1648"/>
        <v>0</v>
      </c>
      <c r="AE320" s="116">
        <f t="shared" si="1648"/>
        <v>0</v>
      </c>
      <c r="AF320" s="116">
        <f t="shared" si="1648"/>
        <v>0</v>
      </c>
      <c r="AG320" s="116">
        <f t="shared" si="1648"/>
        <v>0</v>
      </c>
      <c r="AH320" s="116">
        <f t="shared" si="1648"/>
        <v>0</v>
      </c>
      <c r="AI320" s="116">
        <f t="shared" si="1648"/>
        <v>0</v>
      </c>
      <c r="AJ320" s="116">
        <f t="shared" si="1648"/>
        <v>0</v>
      </c>
      <c r="AK320" s="116">
        <f t="shared" si="1648"/>
        <v>0</v>
      </c>
      <c r="AL320" s="116">
        <f t="shared" si="1648"/>
        <v>0</v>
      </c>
      <c r="AM320" s="116">
        <f t="shared" si="1648"/>
        <v>0</v>
      </c>
      <c r="AN320" s="116">
        <f t="shared" si="1648"/>
        <v>0</v>
      </c>
      <c r="AO320" s="116">
        <f t="shared" si="1648"/>
        <v>0</v>
      </c>
      <c r="AP320" s="116">
        <f t="shared" si="1648"/>
        <v>0</v>
      </c>
      <c r="AQ320" s="116">
        <f t="shared" si="1648"/>
        <v>0</v>
      </c>
    </row>
    <row r="321" spans="3:43">
      <c r="C321" s="10" t="s">
        <v>1016</v>
      </c>
      <c r="D321" t="s">
        <v>1503</v>
      </c>
      <c r="E321" s="10" t="s">
        <v>247</v>
      </c>
      <c r="F321" s="96">
        <v>1.05263157894737</v>
      </c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</row>
    <row r="322" spans="3:43">
      <c r="C322" s="12" t="s">
        <v>1016</v>
      </c>
      <c r="D322" t="s">
        <v>1393</v>
      </c>
      <c r="E322" s="12" t="s">
        <v>1504</v>
      </c>
      <c r="F322" s="111">
        <v>30</v>
      </c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</row>
    <row r="323" spans="3:122">
      <c r="C323" s="12" t="s">
        <v>1016</v>
      </c>
      <c r="D323" t="s">
        <v>1505</v>
      </c>
      <c r="E323" s="12" t="s">
        <v>1316</v>
      </c>
      <c r="F323" s="4">
        <v>1</v>
      </c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T323" t="str">
        <f>E323</f>
        <v>INFMCH</v>
      </c>
      <c r="AU323" s="45">
        <f t="shared" ref="AU323:CE323" si="1649">CH323*(IF(G323&lt;&gt;"",G323,$F323)/IF(G321&lt;&gt;"",G321,$F321))</f>
        <v>0.969539593065702</v>
      </c>
      <c r="AV323" s="45">
        <f t="shared" si="1649"/>
        <v>4.82868650060017</v>
      </c>
      <c r="AW323" s="45">
        <f t="shared" si="1649"/>
        <v>2.29449903045442</v>
      </c>
      <c r="AX323" s="45">
        <f t="shared" si="1649"/>
        <v>0.00756270696699069</v>
      </c>
      <c r="AY323" s="45">
        <f t="shared" si="1649"/>
        <v>0</v>
      </c>
      <c r="AZ323" s="45">
        <f t="shared" si="1649"/>
        <v>0.0964439999999999</v>
      </c>
      <c r="BA323" s="45">
        <f t="shared" si="1649"/>
        <v>28.6555306332138</v>
      </c>
      <c r="BB323" s="45">
        <f t="shared" si="1649"/>
        <v>0</v>
      </c>
      <c r="BC323" s="45">
        <f t="shared" si="1649"/>
        <v>0.01026</v>
      </c>
      <c r="BD323" s="45">
        <f t="shared" si="1649"/>
        <v>0</v>
      </c>
      <c r="BE323" s="45">
        <f t="shared" si="1649"/>
        <v>0</v>
      </c>
      <c r="BF323" s="45">
        <f t="shared" si="1649"/>
        <v>3.67386048959999</v>
      </c>
      <c r="BG323" s="45">
        <f t="shared" si="1649"/>
        <v>18.3677607740445</v>
      </c>
      <c r="BH323" s="45">
        <f t="shared" si="1649"/>
        <v>0</v>
      </c>
      <c r="BI323" s="45">
        <f t="shared" si="1649"/>
        <v>0.570607999999999</v>
      </c>
      <c r="BJ323" s="45">
        <f t="shared" si="1649"/>
        <v>2.4928</v>
      </c>
      <c r="BK323" s="45">
        <f t="shared" si="1649"/>
        <v>0</v>
      </c>
      <c r="BL323" s="45">
        <f t="shared" si="1649"/>
        <v>7.49171032991999</v>
      </c>
      <c r="BM323" s="45">
        <f t="shared" si="1649"/>
        <v>0</v>
      </c>
      <c r="BN323" s="45">
        <f t="shared" si="1649"/>
        <v>0</v>
      </c>
      <c r="BO323" s="45">
        <f t="shared" si="1649"/>
        <v>0</v>
      </c>
      <c r="BP323" s="45">
        <f t="shared" si="1649"/>
        <v>0</v>
      </c>
      <c r="BQ323" s="45">
        <f t="shared" si="1649"/>
        <v>9.94551199999998</v>
      </c>
      <c r="BR323" s="45">
        <f t="shared" si="1649"/>
        <v>10.77766868</v>
      </c>
      <c r="BS323" s="45">
        <f t="shared" si="1649"/>
        <v>0</v>
      </c>
      <c r="BT323" s="45">
        <f t="shared" si="1649"/>
        <v>0.15319168</v>
      </c>
      <c r="BU323" s="45">
        <f t="shared" si="1649"/>
        <v>0</v>
      </c>
      <c r="BV323" s="45">
        <f t="shared" si="1649"/>
        <v>3.06382496940684</v>
      </c>
      <c r="BW323" s="45">
        <f t="shared" si="1649"/>
        <v>0.427711021668399</v>
      </c>
      <c r="BX323" s="45">
        <f t="shared" si="1649"/>
        <v>3.01946709823999</v>
      </c>
      <c r="BY323" s="45">
        <f t="shared" si="1649"/>
        <v>0.0280789849467077</v>
      </c>
      <c r="BZ323" s="45">
        <f t="shared" si="1649"/>
        <v>0</v>
      </c>
      <c r="CA323" s="45">
        <f t="shared" si="1649"/>
        <v>0</v>
      </c>
      <c r="CB323" s="45">
        <f t="shared" si="1649"/>
        <v>0</v>
      </c>
      <c r="CC323" s="45">
        <f t="shared" si="1649"/>
        <v>0</v>
      </c>
      <c r="CD323" s="45">
        <f t="shared" si="1649"/>
        <v>0.02755</v>
      </c>
      <c r="CE323" s="45">
        <f t="shared" si="1649"/>
        <v>0</v>
      </c>
      <c r="CG323" t="str">
        <f>E321</f>
        <v>INDELC</v>
      </c>
      <c r="CH323" s="106">
        <f t="shared" ref="CH323" si="1650">AZ$15*G$30*G77</f>
        <v>1.02056799270074</v>
      </c>
      <c r="CI323" s="106">
        <f t="shared" ref="CI323" si="1651">BA$15*H$30*H77</f>
        <v>5.08282789536861</v>
      </c>
      <c r="CJ323" s="106">
        <f t="shared" ref="CJ323" si="1652">BB$15*I$30*I77</f>
        <v>2.41526213732045</v>
      </c>
      <c r="CK323" s="106">
        <f t="shared" ref="CK323" si="1653">BC$15*J$30*J77</f>
        <v>0.00796074417577969</v>
      </c>
      <c r="CL323" s="106">
        <f t="shared" ref="CL323" si="1654">BD$15*K$30*K77</f>
        <v>0</v>
      </c>
      <c r="CM323" s="106">
        <f t="shared" ref="CM323" si="1655">BE$15*L$30*L77</f>
        <v>0.10152</v>
      </c>
      <c r="CN323" s="106">
        <f t="shared" ref="CN323" si="1656">BF$15*M$30*M77</f>
        <v>30.1637164560146</v>
      </c>
      <c r="CO323" s="106">
        <f t="shared" ref="CO323" si="1657">BG$15*N$30*N77</f>
        <v>0</v>
      </c>
      <c r="CP323" s="106">
        <f t="shared" ref="CP323" si="1658">BH$15*O$30*O77</f>
        <v>0.0108</v>
      </c>
      <c r="CQ323" s="106">
        <f t="shared" ref="CQ323" si="1659">BI$15*P$30*P77</f>
        <v>0</v>
      </c>
      <c r="CR323" s="106">
        <f t="shared" ref="CR323" si="1660">BJ$15*Q$30*Q77</f>
        <v>0</v>
      </c>
      <c r="CS323" s="106">
        <f t="shared" ref="CS323" si="1661">BK$15*R$30*R77</f>
        <v>3.867221568</v>
      </c>
      <c r="CT323" s="106">
        <f t="shared" ref="CT323" si="1662">BL$15*S$30*S77</f>
        <v>19.3344850253101</v>
      </c>
      <c r="CU323" s="106">
        <f t="shared" ref="CU323" si="1663">BM$15*T$30*T77</f>
        <v>0</v>
      </c>
      <c r="CV323" s="106">
        <f t="shared" ref="CV323" si="1664">BN$15*U$30*U77</f>
        <v>0.60064</v>
      </c>
      <c r="CW323" s="106">
        <f t="shared" ref="CW323" si="1665">BO$15*V$30*V77</f>
        <v>2.624</v>
      </c>
      <c r="CX323" s="106">
        <f t="shared" ref="CX323" si="1666">BP$15*W$30*W77</f>
        <v>0</v>
      </c>
      <c r="CY323" s="106">
        <f t="shared" ref="CY323" si="1667">BQ$15*X$30*X77</f>
        <v>7.8860108736</v>
      </c>
      <c r="CZ323" s="106">
        <f t="shared" ref="CZ323" si="1668">BR$15*Y$30*Y77</f>
        <v>0</v>
      </c>
      <c r="DA323" s="106">
        <f t="shared" ref="DA323" si="1669">BS$15*Z$30*Z77</f>
        <v>0</v>
      </c>
      <c r="DB323" s="106">
        <f t="shared" ref="DB323" si="1670">BT$15*AA$30*AA77</f>
        <v>0</v>
      </c>
      <c r="DC323" s="106">
        <f t="shared" ref="DC323" si="1671">BU$15*AB$30*AB77</f>
        <v>0</v>
      </c>
      <c r="DD323" s="106">
        <f t="shared" ref="DD323" si="1672">BV$15*AC$30*AC77</f>
        <v>10.46896</v>
      </c>
      <c r="DE323" s="106">
        <f t="shared" ref="DE323" si="1673">BW$15*AD$30*AD77</f>
        <v>11.3449144</v>
      </c>
      <c r="DF323" s="106">
        <f t="shared" ref="DF323" si="1674">BX$15*AE$30*AE77</f>
        <v>0</v>
      </c>
      <c r="DG323" s="106">
        <f t="shared" ref="DG323" si="1675">BY$15*AF$30*AF77</f>
        <v>0.1612544</v>
      </c>
      <c r="DH323" s="106">
        <f t="shared" ref="DH323" si="1676">BZ$15*AG$30*AG77</f>
        <v>0</v>
      </c>
      <c r="DI323" s="106">
        <f t="shared" ref="DI323" si="1677">CA$15*AH$30*AH77</f>
        <v>3.2250789151651</v>
      </c>
      <c r="DJ323" s="106">
        <f t="shared" ref="DJ323" si="1678">CB$15*AI$30*AI77</f>
        <v>0.450222128072</v>
      </c>
      <c r="DK323" s="106">
        <f t="shared" ref="DK323" si="1679">CC$15*AJ$30*AJ77</f>
        <v>3.1783864192</v>
      </c>
      <c r="DL323" s="106">
        <f t="shared" ref="DL323" si="1680">CD$15*AK$30*AK77</f>
        <v>0.0295568262596923</v>
      </c>
      <c r="DM323" s="106">
        <f t="shared" ref="DM323" si="1681">CE$15*AL$30*AL77</f>
        <v>0</v>
      </c>
      <c r="DN323" s="106">
        <f t="shared" ref="DN323" si="1682">CF$15*AM$30*AM77</f>
        <v>0</v>
      </c>
      <c r="DO323" s="106">
        <f t="shared" ref="DO323" si="1683">CG$15*AN$30*AN77</f>
        <v>0</v>
      </c>
      <c r="DP323" s="106">
        <f t="shared" ref="DP323" si="1684">CH$15*AO$30*AO77</f>
        <v>0</v>
      </c>
      <c r="DQ323" s="106">
        <f t="shared" ref="DQ323" si="1685">CI$15*AP$30*AP77</f>
        <v>0.029</v>
      </c>
      <c r="DR323" s="106">
        <f t="shared" ref="DR323" si="1686">CJ$15*AQ$30*AQ77</f>
        <v>0</v>
      </c>
    </row>
    <row r="324" spans="3:43">
      <c r="C324" s="14" t="s">
        <v>1016</v>
      </c>
      <c r="D324" s="14" t="s">
        <v>1387</v>
      </c>
      <c r="E324" s="14" t="s">
        <v>1504</v>
      </c>
      <c r="F324" s="15"/>
      <c r="G324" s="116">
        <f>AU323</f>
        <v>0.969539593065702</v>
      </c>
      <c r="H324" s="116">
        <f t="shared" ref="H324:AQ324" si="1687">AV323</f>
        <v>4.82868650060017</v>
      </c>
      <c r="I324" s="116">
        <f t="shared" si="1687"/>
        <v>2.29449903045442</v>
      </c>
      <c r="J324" s="116">
        <f t="shared" si="1687"/>
        <v>0.00756270696699069</v>
      </c>
      <c r="K324" s="116">
        <f t="shared" si="1687"/>
        <v>0</v>
      </c>
      <c r="L324" s="116">
        <f t="shared" si="1687"/>
        <v>0.0964439999999999</v>
      </c>
      <c r="M324" s="116">
        <f t="shared" si="1687"/>
        <v>28.6555306332138</v>
      </c>
      <c r="N324" s="116">
        <f t="shared" si="1687"/>
        <v>0</v>
      </c>
      <c r="O324" s="116">
        <f t="shared" si="1687"/>
        <v>0.01026</v>
      </c>
      <c r="P324" s="116">
        <f t="shared" si="1687"/>
        <v>0</v>
      </c>
      <c r="Q324" s="116">
        <f t="shared" si="1687"/>
        <v>0</v>
      </c>
      <c r="R324" s="116">
        <f t="shared" si="1687"/>
        <v>3.67386048959999</v>
      </c>
      <c r="S324" s="116">
        <f t="shared" si="1687"/>
        <v>18.3677607740445</v>
      </c>
      <c r="T324" s="116">
        <f t="shared" si="1687"/>
        <v>0</v>
      </c>
      <c r="U324" s="116">
        <f t="shared" si="1687"/>
        <v>0.570607999999999</v>
      </c>
      <c r="V324" s="116">
        <f t="shared" si="1687"/>
        <v>2.4928</v>
      </c>
      <c r="W324" s="116">
        <f t="shared" si="1687"/>
        <v>0</v>
      </c>
      <c r="X324" s="116">
        <f t="shared" si="1687"/>
        <v>7.49171032991999</v>
      </c>
      <c r="Y324" s="116">
        <f t="shared" si="1687"/>
        <v>0</v>
      </c>
      <c r="Z324" s="116">
        <f t="shared" si="1687"/>
        <v>0</v>
      </c>
      <c r="AA324" s="116">
        <f t="shared" si="1687"/>
        <v>0</v>
      </c>
      <c r="AB324" s="116">
        <f t="shared" si="1687"/>
        <v>0</v>
      </c>
      <c r="AC324" s="116">
        <f t="shared" si="1687"/>
        <v>9.94551199999998</v>
      </c>
      <c r="AD324" s="116">
        <f t="shared" si="1687"/>
        <v>10.77766868</v>
      </c>
      <c r="AE324" s="116">
        <f t="shared" si="1687"/>
        <v>0</v>
      </c>
      <c r="AF324" s="116">
        <f t="shared" si="1687"/>
        <v>0.15319168</v>
      </c>
      <c r="AG324" s="116">
        <f t="shared" si="1687"/>
        <v>0</v>
      </c>
      <c r="AH324" s="116">
        <f t="shared" si="1687"/>
        <v>3.06382496940684</v>
      </c>
      <c r="AI324" s="116">
        <f t="shared" si="1687"/>
        <v>0.427711021668399</v>
      </c>
      <c r="AJ324" s="116">
        <f t="shared" si="1687"/>
        <v>3.01946709823999</v>
      </c>
      <c r="AK324" s="116">
        <f t="shared" si="1687"/>
        <v>0.0280789849467077</v>
      </c>
      <c r="AL324" s="116">
        <f t="shared" si="1687"/>
        <v>0</v>
      </c>
      <c r="AM324" s="116">
        <f t="shared" si="1687"/>
        <v>0</v>
      </c>
      <c r="AN324" s="116">
        <f t="shared" si="1687"/>
        <v>0</v>
      </c>
      <c r="AO324" s="116">
        <f t="shared" si="1687"/>
        <v>0</v>
      </c>
      <c r="AP324" s="116">
        <f t="shared" si="1687"/>
        <v>0.02755</v>
      </c>
      <c r="AQ324" s="116">
        <f t="shared" si="1687"/>
        <v>0</v>
      </c>
    </row>
    <row r="325" spans="3:43">
      <c r="C325" t="s">
        <v>1018</v>
      </c>
      <c r="D325" t="s">
        <v>1503</v>
      </c>
      <c r="E325" t="s">
        <v>239</v>
      </c>
      <c r="F325" s="96">
        <v>2</v>
      </c>
      <c r="G325" s="96"/>
      <c r="H325" s="96">
        <v>2.87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</row>
    <row r="326" spans="3:43">
      <c r="C326" t="s">
        <v>1018</v>
      </c>
      <c r="D326" t="s">
        <v>1393</v>
      </c>
      <c r="E326" t="s">
        <v>1504</v>
      </c>
      <c r="F326" s="111">
        <v>30</v>
      </c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</row>
    <row r="327" spans="3:122">
      <c r="C327" t="s">
        <v>1018</v>
      </c>
      <c r="D327" t="s">
        <v>1505</v>
      </c>
      <c r="E327" t="s">
        <v>1316</v>
      </c>
      <c r="F327" s="4">
        <v>1</v>
      </c>
      <c r="AQ327" s="4"/>
      <c r="AT327" t="str">
        <f>E327</f>
        <v>INFMCH</v>
      </c>
      <c r="AU327" s="45">
        <f t="shared" ref="AU327:CE327" si="1688">CH327*(IF(G327&lt;&gt;"",G327,$F327)/IF(G325&lt;&gt;"",G325,$F325))</f>
        <v>0</v>
      </c>
      <c r="AV327" s="45">
        <f t="shared" si="1688"/>
        <v>0</v>
      </c>
      <c r="AW327" s="45">
        <f t="shared" si="1688"/>
        <v>0.00379459516759965</v>
      </c>
      <c r="AX327" s="45">
        <f t="shared" si="1688"/>
        <v>0</v>
      </c>
      <c r="AY327" s="45">
        <f t="shared" si="1688"/>
        <v>0</v>
      </c>
      <c r="AZ327" s="45">
        <f t="shared" si="1688"/>
        <v>0</v>
      </c>
      <c r="BA327" s="45">
        <f t="shared" si="1688"/>
        <v>0.129439335008283</v>
      </c>
      <c r="BB327" s="45">
        <f t="shared" si="1688"/>
        <v>0</v>
      </c>
      <c r="BC327" s="45">
        <f t="shared" si="1688"/>
        <v>0</v>
      </c>
      <c r="BD327" s="45">
        <f t="shared" si="1688"/>
        <v>0</v>
      </c>
      <c r="BE327" s="45">
        <f t="shared" si="1688"/>
        <v>3.33378421461509</v>
      </c>
      <c r="BF327" s="45">
        <f t="shared" si="1688"/>
        <v>0</v>
      </c>
      <c r="BG327" s="45">
        <f t="shared" si="1688"/>
        <v>0.0362351021512153</v>
      </c>
      <c r="BH327" s="45">
        <f t="shared" si="1688"/>
        <v>0</v>
      </c>
      <c r="BI327" s="45">
        <f t="shared" si="1688"/>
        <v>0</v>
      </c>
      <c r="BJ327" s="45">
        <f t="shared" si="1688"/>
        <v>0</v>
      </c>
      <c r="BK327" s="45">
        <f t="shared" si="1688"/>
        <v>0</v>
      </c>
      <c r="BL327" s="45">
        <f t="shared" si="1688"/>
        <v>0</v>
      </c>
      <c r="BM327" s="45">
        <f t="shared" si="1688"/>
        <v>0</v>
      </c>
      <c r="BN327" s="45">
        <f t="shared" si="1688"/>
        <v>0</v>
      </c>
      <c r="BO327" s="45">
        <f t="shared" si="1688"/>
        <v>0</v>
      </c>
      <c r="BP327" s="45">
        <f t="shared" si="1688"/>
        <v>0</v>
      </c>
      <c r="BQ327" s="45">
        <f t="shared" si="1688"/>
        <v>0</v>
      </c>
      <c r="BR327" s="45">
        <f t="shared" si="1688"/>
        <v>0</v>
      </c>
      <c r="BS327" s="45">
        <f t="shared" si="1688"/>
        <v>0</v>
      </c>
      <c r="BT327" s="45">
        <f t="shared" si="1688"/>
        <v>0.0284068216535707</v>
      </c>
      <c r="BU327" s="45">
        <f t="shared" si="1688"/>
        <v>0</v>
      </c>
      <c r="BV327" s="45">
        <f t="shared" si="1688"/>
        <v>0.01376166104</v>
      </c>
      <c r="BW327" s="45">
        <f t="shared" si="1688"/>
        <v>0.00165784370285261</v>
      </c>
      <c r="BX327" s="45">
        <f t="shared" si="1688"/>
        <v>0.1138912992</v>
      </c>
      <c r="BY327" s="45">
        <f t="shared" si="1688"/>
        <v>0</v>
      </c>
      <c r="BZ327" s="45">
        <f t="shared" si="1688"/>
        <v>0</v>
      </c>
      <c r="CA327" s="45">
        <f t="shared" si="1688"/>
        <v>0</v>
      </c>
      <c r="CB327" s="45">
        <f t="shared" si="1688"/>
        <v>0</v>
      </c>
      <c r="CC327" s="45">
        <f t="shared" si="1688"/>
        <v>0</v>
      </c>
      <c r="CD327" s="45">
        <f t="shared" si="1688"/>
        <v>0</v>
      </c>
      <c r="CE327" s="45">
        <f t="shared" si="1688"/>
        <v>0</v>
      </c>
      <c r="CG327" t="str">
        <f>E325</f>
        <v>INDGAS</v>
      </c>
      <c r="CH327" s="106">
        <f t="shared" ref="CH327" si="1689">AZ$12*G$33*G82</f>
        <v>0</v>
      </c>
      <c r="CI327" s="106">
        <f t="shared" ref="CI327" si="1690">BA$12*H$33*H82</f>
        <v>0</v>
      </c>
      <c r="CJ327" s="106">
        <f t="shared" ref="CJ327" si="1691">BB$12*I$33*I82</f>
        <v>0.00758919033519929</v>
      </c>
      <c r="CK327" s="106">
        <f t="shared" ref="CK327" si="1692">BC$12*J$33*J82</f>
        <v>0</v>
      </c>
      <c r="CL327" s="106">
        <f t="shared" ref="CL327" si="1693">BD$12*K$33*K82</f>
        <v>0</v>
      </c>
      <c r="CM327" s="106">
        <f t="shared" ref="CM327" si="1694">BE$12*L$33*L82</f>
        <v>0</v>
      </c>
      <c r="CN327" s="106">
        <f t="shared" ref="CN327" si="1695">BF$12*M$33*M82</f>
        <v>0.258878670016565</v>
      </c>
      <c r="CO327" s="106">
        <f t="shared" ref="CO327" si="1696">BG$12*N$33*N82</f>
        <v>0</v>
      </c>
      <c r="CP327" s="106">
        <f t="shared" ref="CP327" si="1697">BH$12*O$33*O82</f>
        <v>0</v>
      </c>
      <c r="CQ327" s="106">
        <f t="shared" ref="CQ327" si="1698">BI$12*P$33*P82</f>
        <v>0</v>
      </c>
      <c r="CR327" s="106">
        <f t="shared" ref="CR327" si="1699">BJ$12*Q$33*Q82</f>
        <v>6.66756842923019</v>
      </c>
      <c r="CS327" s="106">
        <f t="shared" ref="CS327" si="1700">BK$12*R$33*R82</f>
        <v>0</v>
      </c>
      <c r="CT327" s="106">
        <f t="shared" ref="CT327" si="1701">BL$12*S$33*S82</f>
        <v>0.0724702043024305</v>
      </c>
      <c r="CU327" s="106">
        <f t="shared" ref="CU327" si="1702">BM$12*T$33*T82</f>
        <v>0</v>
      </c>
      <c r="CV327" s="106">
        <f t="shared" ref="CV327" si="1703">BN$12*U$33*U82</f>
        <v>0</v>
      </c>
      <c r="CW327" s="106">
        <f t="shared" ref="CW327" si="1704">BO$12*V$33*V82</f>
        <v>0</v>
      </c>
      <c r="CX327" s="106">
        <f t="shared" ref="CX327" si="1705">BP$12*W$33*W82</f>
        <v>0</v>
      </c>
      <c r="CY327" s="106">
        <f t="shared" ref="CY327" si="1706">BQ$12*X$33*X82</f>
        <v>0</v>
      </c>
      <c r="CZ327" s="106">
        <f t="shared" ref="CZ327" si="1707">BR$12*Y$33*Y82</f>
        <v>0</v>
      </c>
      <c r="DA327" s="106">
        <f t="shared" ref="DA327" si="1708">BS$12*Z$33*Z82</f>
        <v>0</v>
      </c>
      <c r="DB327" s="106">
        <f t="shared" ref="DB327" si="1709">BT$12*AA$33*AA82</f>
        <v>0</v>
      </c>
      <c r="DC327" s="106">
        <f t="shared" ref="DC327" si="1710">BU$12*AB$33*AB82</f>
        <v>0</v>
      </c>
      <c r="DD327" s="106">
        <f t="shared" ref="DD327" si="1711">BV$12*AC$33*AC82</f>
        <v>0</v>
      </c>
      <c r="DE327" s="106">
        <f t="shared" ref="DE327" si="1712">BW$12*AD$33*AD82</f>
        <v>0</v>
      </c>
      <c r="DF327" s="106">
        <f t="shared" ref="DF327" si="1713">BX$12*AE$33*AE82</f>
        <v>0</v>
      </c>
      <c r="DG327" s="106">
        <f t="shared" ref="DG327" si="1714">BY$12*AF$33*AF82</f>
        <v>0.0568136433071414</v>
      </c>
      <c r="DH327" s="106">
        <f t="shared" ref="DH327" si="1715">BZ$12*AG$33*AG82</f>
        <v>0</v>
      </c>
      <c r="DI327" s="106">
        <f t="shared" ref="DI327" si="1716">CA$12*AH$33*AH82</f>
        <v>0.02752332208</v>
      </c>
      <c r="DJ327" s="106">
        <f t="shared" ref="DJ327" si="1717">CB$12*AI$33*AI82</f>
        <v>0.00331568740570522</v>
      </c>
      <c r="DK327" s="106">
        <f t="shared" ref="DK327" si="1718">CC$12*AJ$33*AJ82</f>
        <v>0.2277825984</v>
      </c>
      <c r="DL327" s="106">
        <f t="shared" ref="DL327" si="1719">CD$12*AK$33*AK82</f>
        <v>0</v>
      </c>
      <c r="DM327" s="106">
        <f t="shared" ref="DM327" si="1720">CE$12*AL$33*AL82</f>
        <v>0</v>
      </c>
      <c r="DN327" s="106">
        <f t="shared" ref="DN327" si="1721">CF$12*AM$33*AM82</f>
        <v>0</v>
      </c>
      <c r="DO327" s="106">
        <f t="shared" ref="DO327" si="1722">CG$12*AN$33*AN82</f>
        <v>0</v>
      </c>
      <c r="DP327" s="106">
        <f t="shared" ref="DP327" si="1723">CH$12*AO$33*AO82</f>
        <v>0</v>
      </c>
      <c r="DQ327" s="106">
        <f t="shared" ref="DQ327" si="1724">CI$12*AP$33*AP82</f>
        <v>0</v>
      </c>
      <c r="DR327" s="106">
        <f t="shared" ref="DR327" si="1725">CJ$12*AQ$33*AQ82</f>
        <v>0</v>
      </c>
    </row>
    <row r="328" spans="3:43">
      <c r="C328" t="s">
        <v>1018</v>
      </c>
      <c r="D328" s="14" t="s">
        <v>1387</v>
      </c>
      <c r="E328" t="s">
        <v>1504</v>
      </c>
      <c r="F328" s="15"/>
      <c r="G328" s="116">
        <f>AU327</f>
        <v>0</v>
      </c>
      <c r="H328" s="116">
        <f t="shared" ref="H328:AQ328" si="1726">AV327</f>
        <v>0</v>
      </c>
      <c r="I328" s="116">
        <f t="shared" si="1726"/>
        <v>0.00379459516759965</v>
      </c>
      <c r="J328" s="116">
        <f t="shared" si="1726"/>
        <v>0</v>
      </c>
      <c r="K328" s="116">
        <f t="shared" si="1726"/>
        <v>0</v>
      </c>
      <c r="L328" s="116">
        <f t="shared" si="1726"/>
        <v>0</v>
      </c>
      <c r="M328" s="116">
        <f t="shared" si="1726"/>
        <v>0.129439335008283</v>
      </c>
      <c r="N328" s="116">
        <f t="shared" si="1726"/>
        <v>0</v>
      </c>
      <c r="O328" s="116">
        <f t="shared" si="1726"/>
        <v>0</v>
      </c>
      <c r="P328" s="116">
        <f t="shared" si="1726"/>
        <v>0</v>
      </c>
      <c r="Q328" s="116">
        <f t="shared" si="1726"/>
        <v>3.33378421461509</v>
      </c>
      <c r="R328" s="116">
        <f t="shared" si="1726"/>
        <v>0</v>
      </c>
      <c r="S328" s="116">
        <f t="shared" si="1726"/>
        <v>0.0362351021512153</v>
      </c>
      <c r="T328" s="116">
        <f t="shared" si="1726"/>
        <v>0</v>
      </c>
      <c r="U328" s="116">
        <f t="shared" si="1726"/>
        <v>0</v>
      </c>
      <c r="V328" s="116">
        <f t="shared" si="1726"/>
        <v>0</v>
      </c>
      <c r="W328" s="116">
        <f t="shared" si="1726"/>
        <v>0</v>
      </c>
      <c r="X328" s="116">
        <f t="shared" si="1726"/>
        <v>0</v>
      </c>
      <c r="Y328" s="116">
        <f t="shared" si="1726"/>
        <v>0</v>
      </c>
      <c r="Z328" s="116">
        <f t="shared" si="1726"/>
        <v>0</v>
      </c>
      <c r="AA328" s="116">
        <f t="shared" si="1726"/>
        <v>0</v>
      </c>
      <c r="AB328" s="116">
        <f t="shared" si="1726"/>
        <v>0</v>
      </c>
      <c r="AC328" s="116">
        <f t="shared" si="1726"/>
        <v>0</v>
      </c>
      <c r="AD328" s="116">
        <f t="shared" si="1726"/>
        <v>0</v>
      </c>
      <c r="AE328" s="116">
        <f t="shared" si="1726"/>
        <v>0</v>
      </c>
      <c r="AF328" s="116">
        <f t="shared" si="1726"/>
        <v>0.0284068216535707</v>
      </c>
      <c r="AG328" s="116">
        <f t="shared" si="1726"/>
        <v>0</v>
      </c>
      <c r="AH328" s="116">
        <f t="shared" si="1726"/>
        <v>0.01376166104</v>
      </c>
      <c r="AI328" s="116">
        <f t="shared" si="1726"/>
        <v>0.00165784370285261</v>
      </c>
      <c r="AJ328" s="116">
        <f t="shared" si="1726"/>
        <v>0.1138912992</v>
      </c>
      <c r="AK328" s="116">
        <f t="shared" si="1726"/>
        <v>0</v>
      </c>
      <c r="AL328" s="116">
        <f t="shared" si="1726"/>
        <v>0</v>
      </c>
      <c r="AM328" s="116">
        <f t="shared" si="1726"/>
        <v>0</v>
      </c>
      <c r="AN328" s="116">
        <f t="shared" si="1726"/>
        <v>0</v>
      </c>
      <c r="AO328" s="116">
        <f t="shared" si="1726"/>
        <v>0</v>
      </c>
      <c r="AP328" s="116">
        <f t="shared" si="1726"/>
        <v>0</v>
      </c>
      <c r="AQ328" s="116">
        <f t="shared" si="1726"/>
        <v>0</v>
      </c>
    </row>
    <row r="329" spans="3:43">
      <c r="C329" s="10" t="s">
        <v>1020</v>
      </c>
      <c r="D329" t="s">
        <v>1503</v>
      </c>
      <c r="E329" s="10" t="s">
        <v>237</v>
      </c>
      <c r="F329" s="96">
        <v>2</v>
      </c>
      <c r="G329" s="96"/>
      <c r="H329" s="96">
        <v>2.87</v>
      </c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</row>
    <row r="330" spans="3:43">
      <c r="C330" s="12" t="s">
        <v>1020</v>
      </c>
      <c r="D330" t="s">
        <v>1393</v>
      </c>
      <c r="E330" s="12" t="s">
        <v>1504</v>
      </c>
      <c r="F330" s="111">
        <v>30</v>
      </c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</row>
    <row r="331" spans="3:122">
      <c r="C331" s="12" t="s">
        <v>1020</v>
      </c>
      <c r="D331" t="s">
        <v>1505</v>
      </c>
      <c r="E331" s="12" t="s">
        <v>1316</v>
      </c>
      <c r="F331" s="4">
        <v>1</v>
      </c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T331" t="str">
        <f>E331</f>
        <v>INFMCH</v>
      </c>
      <c r="AU331" s="45">
        <f t="shared" ref="AU331:CE331" si="1727">CH331*(IF(G331&lt;&gt;"",G331,$F331)/IF(G329&lt;&gt;"",G329,$F329))</f>
        <v>0</v>
      </c>
      <c r="AV331" s="45">
        <f t="shared" si="1727"/>
        <v>0</v>
      </c>
      <c r="AW331" s="45">
        <f t="shared" si="1727"/>
        <v>0.00515702296160877</v>
      </c>
      <c r="AX331" s="45">
        <f t="shared" si="1727"/>
        <v>0</v>
      </c>
      <c r="AY331" s="45">
        <f t="shared" si="1727"/>
        <v>0</v>
      </c>
      <c r="AZ331" s="45">
        <f t="shared" si="1727"/>
        <v>0</v>
      </c>
      <c r="BA331" s="45">
        <f t="shared" si="1727"/>
        <v>0.0158138094309556</v>
      </c>
      <c r="BB331" s="45">
        <f t="shared" si="1727"/>
        <v>0</v>
      </c>
      <c r="BC331" s="45">
        <f t="shared" si="1727"/>
        <v>0</v>
      </c>
      <c r="BD331" s="45">
        <f t="shared" si="1727"/>
        <v>0</v>
      </c>
      <c r="BE331" s="45">
        <f t="shared" si="1727"/>
        <v>0.4829857024</v>
      </c>
      <c r="BF331" s="45">
        <f t="shared" si="1727"/>
        <v>0</v>
      </c>
      <c r="BG331" s="45">
        <f t="shared" si="1727"/>
        <v>0.003</v>
      </c>
      <c r="BH331" s="45">
        <f t="shared" si="1727"/>
        <v>0</v>
      </c>
      <c r="BI331" s="45">
        <f t="shared" si="1727"/>
        <v>0</v>
      </c>
      <c r="BJ331" s="45">
        <f t="shared" si="1727"/>
        <v>0</v>
      </c>
      <c r="BK331" s="45">
        <f t="shared" si="1727"/>
        <v>0</v>
      </c>
      <c r="BL331" s="45">
        <f t="shared" si="1727"/>
        <v>0</v>
      </c>
      <c r="BM331" s="45">
        <f t="shared" si="1727"/>
        <v>0</v>
      </c>
      <c r="BN331" s="45">
        <f t="shared" si="1727"/>
        <v>0</v>
      </c>
      <c r="BO331" s="45">
        <f t="shared" si="1727"/>
        <v>0</v>
      </c>
      <c r="BP331" s="45">
        <f t="shared" si="1727"/>
        <v>0</v>
      </c>
      <c r="BQ331" s="45">
        <f t="shared" si="1727"/>
        <v>0</v>
      </c>
      <c r="BR331" s="45">
        <f t="shared" si="1727"/>
        <v>0</v>
      </c>
      <c r="BS331" s="45">
        <f t="shared" si="1727"/>
        <v>0</v>
      </c>
      <c r="BT331" s="45">
        <f t="shared" si="1727"/>
        <v>0</v>
      </c>
      <c r="BU331" s="45">
        <f t="shared" si="1727"/>
        <v>0</v>
      </c>
      <c r="BV331" s="45">
        <f t="shared" si="1727"/>
        <v>0</v>
      </c>
      <c r="BW331" s="45">
        <f t="shared" si="1727"/>
        <v>0.0005</v>
      </c>
      <c r="BX331" s="45">
        <f t="shared" si="1727"/>
        <v>0</v>
      </c>
      <c r="BY331" s="45">
        <f t="shared" si="1727"/>
        <v>0</v>
      </c>
      <c r="BZ331" s="45">
        <f t="shared" si="1727"/>
        <v>0</v>
      </c>
      <c r="CA331" s="45">
        <f t="shared" si="1727"/>
        <v>0</v>
      </c>
      <c r="CB331" s="45">
        <f t="shared" si="1727"/>
        <v>0</v>
      </c>
      <c r="CC331" s="45">
        <f t="shared" si="1727"/>
        <v>0</v>
      </c>
      <c r="CD331" s="45">
        <f t="shared" si="1727"/>
        <v>0</v>
      </c>
      <c r="CE331" s="45">
        <f t="shared" si="1727"/>
        <v>0</v>
      </c>
      <c r="CG331" t="str">
        <f>E329</f>
        <v>INDHFO</v>
      </c>
      <c r="CH331" s="106">
        <f>AZ$11*G$37*G87</f>
        <v>0</v>
      </c>
      <c r="CI331" s="106">
        <f t="shared" ref="CI331:DR331" si="1728">BA$11*H$37*H87</f>
        <v>0</v>
      </c>
      <c r="CJ331" s="106">
        <f t="shared" si="1728"/>
        <v>0.0103140459232175</v>
      </c>
      <c r="CK331" s="106">
        <f t="shared" si="1728"/>
        <v>0</v>
      </c>
      <c r="CL331" s="106">
        <f t="shared" si="1728"/>
        <v>0</v>
      </c>
      <c r="CM331" s="106">
        <f t="shared" si="1728"/>
        <v>0</v>
      </c>
      <c r="CN331" s="106">
        <f t="shared" si="1728"/>
        <v>0.0316276188619111</v>
      </c>
      <c r="CO331" s="106">
        <f t="shared" si="1728"/>
        <v>0</v>
      </c>
      <c r="CP331" s="106">
        <f t="shared" si="1728"/>
        <v>0</v>
      </c>
      <c r="CQ331" s="106">
        <f t="shared" si="1728"/>
        <v>0</v>
      </c>
      <c r="CR331" s="106">
        <f t="shared" si="1728"/>
        <v>0.9659714048</v>
      </c>
      <c r="CS331" s="106">
        <f t="shared" si="1728"/>
        <v>0</v>
      </c>
      <c r="CT331" s="106">
        <f t="shared" si="1728"/>
        <v>0.006</v>
      </c>
      <c r="CU331" s="106">
        <f t="shared" si="1728"/>
        <v>0</v>
      </c>
      <c r="CV331" s="106">
        <f t="shared" si="1728"/>
        <v>0</v>
      </c>
      <c r="CW331" s="106">
        <f t="shared" si="1728"/>
        <v>0</v>
      </c>
      <c r="CX331" s="106">
        <f t="shared" si="1728"/>
        <v>0</v>
      </c>
      <c r="CY331" s="106">
        <f t="shared" si="1728"/>
        <v>0</v>
      </c>
      <c r="CZ331" s="106">
        <f t="shared" si="1728"/>
        <v>0</v>
      </c>
      <c r="DA331" s="106">
        <f t="shared" si="1728"/>
        <v>0</v>
      </c>
      <c r="DB331" s="106">
        <f t="shared" si="1728"/>
        <v>0</v>
      </c>
      <c r="DC331" s="106">
        <f t="shared" si="1728"/>
        <v>0</v>
      </c>
      <c r="DD331" s="106">
        <f t="shared" si="1728"/>
        <v>0</v>
      </c>
      <c r="DE331" s="106">
        <f t="shared" si="1728"/>
        <v>0</v>
      </c>
      <c r="DF331" s="106">
        <f t="shared" si="1728"/>
        <v>0</v>
      </c>
      <c r="DG331" s="106">
        <f t="shared" si="1728"/>
        <v>0</v>
      </c>
      <c r="DH331" s="106">
        <f t="shared" si="1728"/>
        <v>0</v>
      </c>
      <c r="DI331" s="106">
        <f t="shared" si="1728"/>
        <v>0</v>
      </c>
      <c r="DJ331" s="106">
        <f t="shared" si="1728"/>
        <v>0.001</v>
      </c>
      <c r="DK331" s="106">
        <f t="shared" si="1728"/>
        <v>0</v>
      </c>
      <c r="DL331" s="106">
        <f t="shared" si="1728"/>
        <v>0</v>
      </c>
      <c r="DM331" s="106">
        <f t="shared" si="1728"/>
        <v>0</v>
      </c>
      <c r="DN331" s="106">
        <f t="shared" si="1728"/>
        <v>0</v>
      </c>
      <c r="DO331" s="106">
        <f t="shared" si="1728"/>
        <v>0</v>
      </c>
      <c r="DP331" s="106">
        <f t="shared" si="1728"/>
        <v>0</v>
      </c>
      <c r="DQ331" s="106">
        <f t="shared" si="1728"/>
        <v>0</v>
      </c>
      <c r="DR331" s="106">
        <f t="shared" si="1728"/>
        <v>0</v>
      </c>
    </row>
    <row r="332" spans="3:43">
      <c r="C332" s="14" t="s">
        <v>1020</v>
      </c>
      <c r="D332" s="14" t="s">
        <v>1387</v>
      </c>
      <c r="E332" s="14" t="s">
        <v>1504</v>
      </c>
      <c r="F332" s="15"/>
      <c r="G332" s="116">
        <f>AU331</f>
        <v>0</v>
      </c>
      <c r="H332" s="116">
        <f t="shared" ref="H332:AQ332" si="1729">AV331</f>
        <v>0</v>
      </c>
      <c r="I332" s="116">
        <f t="shared" si="1729"/>
        <v>0.00515702296160877</v>
      </c>
      <c r="J332" s="116">
        <f t="shared" si="1729"/>
        <v>0</v>
      </c>
      <c r="K332" s="116">
        <f t="shared" si="1729"/>
        <v>0</v>
      </c>
      <c r="L332" s="116">
        <f t="shared" si="1729"/>
        <v>0</v>
      </c>
      <c r="M332" s="116">
        <f t="shared" si="1729"/>
        <v>0.0158138094309556</v>
      </c>
      <c r="N332" s="116">
        <f t="shared" si="1729"/>
        <v>0</v>
      </c>
      <c r="O332" s="116">
        <f t="shared" si="1729"/>
        <v>0</v>
      </c>
      <c r="P332" s="116">
        <f t="shared" si="1729"/>
        <v>0</v>
      </c>
      <c r="Q332" s="116">
        <f t="shared" si="1729"/>
        <v>0.4829857024</v>
      </c>
      <c r="R332" s="116">
        <f t="shared" si="1729"/>
        <v>0</v>
      </c>
      <c r="S332" s="116">
        <f t="shared" si="1729"/>
        <v>0.003</v>
      </c>
      <c r="T332" s="116">
        <f t="shared" si="1729"/>
        <v>0</v>
      </c>
      <c r="U332" s="116">
        <f t="shared" si="1729"/>
        <v>0</v>
      </c>
      <c r="V332" s="116">
        <f t="shared" si="1729"/>
        <v>0</v>
      </c>
      <c r="W332" s="116">
        <f t="shared" si="1729"/>
        <v>0</v>
      </c>
      <c r="X332" s="116">
        <f t="shared" si="1729"/>
        <v>0</v>
      </c>
      <c r="Y332" s="116">
        <f t="shared" si="1729"/>
        <v>0</v>
      </c>
      <c r="Z332" s="116">
        <f t="shared" si="1729"/>
        <v>0</v>
      </c>
      <c r="AA332" s="116">
        <f t="shared" si="1729"/>
        <v>0</v>
      </c>
      <c r="AB332" s="116">
        <f t="shared" si="1729"/>
        <v>0</v>
      </c>
      <c r="AC332" s="116">
        <f t="shared" si="1729"/>
        <v>0</v>
      </c>
      <c r="AD332" s="116">
        <f t="shared" si="1729"/>
        <v>0</v>
      </c>
      <c r="AE332" s="116">
        <f t="shared" si="1729"/>
        <v>0</v>
      </c>
      <c r="AF332" s="116">
        <f t="shared" si="1729"/>
        <v>0</v>
      </c>
      <c r="AG332" s="116">
        <f t="shared" si="1729"/>
        <v>0</v>
      </c>
      <c r="AH332" s="116">
        <f t="shared" si="1729"/>
        <v>0</v>
      </c>
      <c r="AI332" s="116">
        <f t="shared" si="1729"/>
        <v>0.0005</v>
      </c>
      <c r="AJ332" s="116">
        <f t="shared" si="1729"/>
        <v>0</v>
      </c>
      <c r="AK332" s="116">
        <f t="shared" si="1729"/>
        <v>0</v>
      </c>
      <c r="AL332" s="116">
        <f t="shared" si="1729"/>
        <v>0</v>
      </c>
      <c r="AM332" s="116">
        <f t="shared" si="1729"/>
        <v>0</v>
      </c>
      <c r="AN332" s="116">
        <f t="shared" si="1729"/>
        <v>0</v>
      </c>
      <c r="AO332" s="116">
        <f t="shared" si="1729"/>
        <v>0</v>
      </c>
      <c r="AP332" s="116">
        <f t="shared" si="1729"/>
        <v>0</v>
      </c>
      <c r="AQ332" s="116">
        <f t="shared" si="1729"/>
        <v>0</v>
      </c>
    </row>
    <row r="333" spans="3:43">
      <c r="C333" s="12" t="s">
        <v>1022</v>
      </c>
      <c r="D333" t="s">
        <v>1503</v>
      </c>
      <c r="E333" s="12" t="s">
        <v>235</v>
      </c>
      <c r="F333" s="96">
        <v>2</v>
      </c>
      <c r="G333" s="96"/>
      <c r="H333" s="96">
        <v>2.87</v>
      </c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</row>
    <row r="334" spans="3:43">
      <c r="C334" s="12" t="s">
        <v>1022</v>
      </c>
      <c r="D334" t="s">
        <v>1393</v>
      </c>
      <c r="E334" s="12" t="s">
        <v>1504</v>
      </c>
      <c r="F334" s="111">
        <v>30</v>
      </c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</row>
    <row r="335" spans="3:122">
      <c r="C335" s="12" t="s">
        <v>1022</v>
      </c>
      <c r="D335" t="s">
        <v>1505</v>
      </c>
      <c r="E335" s="12" t="s">
        <v>1316</v>
      </c>
      <c r="F335" s="4">
        <v>1</v>
      </c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T335" t="str">
        <f>E335</f>
        <v>INFMCH</v>
      </c>
      <c r="AU335" s="45">
        <f t="shared" ref="AU335:CE335" si="1730">CH335*(IF(G335&lt;&gt;"",G335,$F335)/IF(G333&lt;&gt;"",G333,$F333))</f>
        <v>0</v>
      </c>
      <c r="AV335" s="45">
        <f t="shared" si="1730"/>
        <v>0</v>
      </c>
      <c r="AW335" s="45">
        <f t="shared" si="1730"/>
        <v>0</v>
      </c>
      <c r="AX335" s="45">
        <f t="shared" si="1730"/>
        <v>0</v>
      </c>
      <c r="AY335" s="45">
        <f t="shared" si="1730"/>
        <v>0</v>
      </c>
      <c r="AZ335" s="45">
        <f t="shared" si="1730"/>
        <v>0</v>
      </c>
      <c r="BA335" s="45">
        <f t="shared" si="1730"/>
        <v>0</v>
      </c>
      <c r="BB335" s="45">
        <f t="shared" si="1730"/>
        <v>0</v>
      </c>
      <c r="BC335" s="45">
        <f t="shared" si="1730"/>
        <v>0</v>
      </c>
      <c r="BD335" s="45">
        <f t="shared" si="1730"/>
        <v>0</v>
      </c>
      <c r="BE335" s="45">
        <f t="shared" si="1730"/>
        <v>0.1160782656</v>
      </c>
      <c r="BF335" s="45">
        <f t="shared" si="1730"/>
        <v>0.080959032</v>
      </c>
      <c r="BG335" s="45">
        <f t="shared" si="1730"/>
        <v>0.000112467274835599</v>
      </c>
      <c r="BH335" s="45">
        <f t="shared" si="1730"/>
        <v>0</v>
      </c>
      <c r="BI335" s="45">
        <f t="shared" si="1730"/>
        <v>0</v>
      </c>
      <c r="BJ335" s="45">
        <f t="shared" si="1730"/>
        <v>0</v>
      </c>
      <c r="BK335" s="45">
        <f t="shared" si="1730"/>
        <v>0</v>
      </c>
      <c r="BL335" s="45">
        <f t="shared" si="1730"/>
        <v>0</v>
      </c>
      <c r="BM335" s="45">
        <f t="shared" si="1730"/>
        <v>0</v>
      </c>
      <c r="BN335" s="45">
        <f t="shared" si="1730"/>
        <v>0</v>
      </c>
      <c r="BO335" s="45">
        <f t="shared" si="1730"/>
        <v>0</v>
      </c>
      <c r="BP335" s="45">
        <f t="shared" si="1730"/>
        <v>0</v>
      </c>
      <c r="BQ335" s="45">
        <f t="shared" si="1730"/>
        <v>0</v>
      </c>
      <c r="BR335" s="45">
        <f t="shared" si="1730"/>
        <v>0</v>
      </c>
      <c r="BS335" s="45">
        <f t="shared" si="1730"/>
        <v>0</v>
      </c>
      <c r="BT335" s="45">
        <f t="shared" si="1730"/>
        <v>0</v>
      </c>
      <c r="BU335" s="45">
        <f t="shared" si="1730"/>
        <v>0</v>
      </c>
      <c r="BV335" s="45">
        <f t="shared" si="1730"/>
        <v>0.00786788560000001</v>
      </c>
      <c r="BW335" s="45">
        <f t="shared" si="1730"/>
        <v>0.0002565998875</v>
      </c>
      <c r="BX335" s="45">
        <f t="shared" si="1730"/>
        <v>0</v>
      </c>
      <c r="BY335" s="45">
        <f t="shared" si="1730"/>
        <v>0</v>
      </c>
      <c r="BZ335" s="45">
        <f t="shared" si="1730"/>
        <v>0</v>
      </c>
      <c r="CA335" s="45">
        <f t="shared" si="1730"/>
        <v>0</v>
      </c>
      <c r="CB335" s="45">
        <f t="shared" si="1730"/>
        <v>0</v>
      </c>
      <c r="CC335" s="45">
        <f t="shared" si="1730"/>
        <v>0</v>
      </c>
      <c r="CD335" s="45">
        <f t="shared" si="1730"/>
        <v>0</v>
      </c>
      <c r="CE335" s="45">
        <f t="shared" si="1730"/>
        <v>0</v>
      </c>
      <c r="CG335" t="str">
        <f>E333</f>
        <v>INDLFO</v>
      </c>
      <c r="CH335" s="106">
        <f>AZ$10*G$46*G95</f>
        <v>0</v>
      </c>
      <c r="CI335" s="106">
        <f t="shared" ref="CI335:DR335" si="1731">BA$10*H$46*H95</f>
        <v>0</v>
      </c>
      <c r="CJ335" s="106">
        <f t="shared" si="1731"/>
        <v>0</v>
      </c>
      <c r="CK335" s="106">
        <f t="shared" si="1731"/>
        <v>0</v>
      </c>
      <c r="CL335" s="106">
        <f t="shared" si="1731"/>
        <v>0</v>
      </c>
      <c r="CM335" s="106">
        <f t="shared" si="1731"/>
        <v>0</v>
      </c>
      <c r="CN335" s="106">
        <f t="shared" si="1731"/>
        <v>0</v>
      </c>
      <c r="CO335" s="106">
        <f t="shared" si="1731"/>
        <v>0</v>
      </c>
      <c r="CP335" s="106">
        <f t="shared" si="1731"/>
        <v>0</v>
      </c>
      <c r="CQ335" s="106">
        <f t="shared" si="1731"/>
        <v>0</v>
      </c>
      <c r="CR335" s="106">
        <f t="shared" si="1731"/>
        <v>0.2321565312</v>
      </c>
      <c r="CS335" s="106">
        <f t="shared" si="1731"/>
        <v>0.161918064</v>
      </c>
      <c r="CT335" s="106">
        <f t="shared" si="1731"/>
        <v>0.000224934549671198</v>
      </c>
      <c r="CU335" s="106">
        <f t="shared" si="1731"/>
        <v>0</v>
      </c>
      <c r="CV335" s="106">
        <f t="shared" si="1731"/>
        <v>0</v>
      </c>
      <c r="CW335" s="106">
        <f t="shared" si="1731"/>
        <v>0</v>
      </c>
      <c r="CX335" s="106">
        <f t="shared" si="1731"/>
        <v>0</v>
      </c>
      <c r="CY335" s="106">
        <f t="shared" si="1731"/>
        <v>0</v>
      </c>
      <c r="CZ335" s="106">
        <f t="shared" si="1731"/>
        <v>0</v>
      </c>
      <c r="DA335" s="106">
        <f t="shared" si="1731"/>
        <v>0</v>
      </c>
      <c r="DB335" s="106">
        <f t="shared" si="1731"/>
        <v>0</v>
      </c>
      <c r="DC335" s="106">
        <f t="shared" si="1731"/>
        <v>0</v>
      </c>
      <c r="DD335" s="106">
        <f t="shared" si="1731"/>
        <v>0</v>
      </c>
      <c r="DE335" s="106">
        <f t="shared" si="1731"/>
        <v>0</v>
      </c>
      <c r="DF335" s="106">
        <f t="shared" si="1731"/>
        <v>0</v>
      </c>
      <c r="DG335" s="106">
        <f t="shared" si="1731"/>
        <v>0</v>
      </c>
      <c r="DH335" s="106">
        <f t="shared" si="1731"/>
        <v>0</v>
      </c>
      <c r="DI335" s="106">
        <f t="shared" si="1731"/>
        <v>0.0157357712</v>
      </c>
      <c r="DJ335" s="106">
        <f t="shared" si="1731"/>
        <v>0.000513199775</v>
      </c>
      <c r="DK335" s="106">
        <f t="shared" si="1731"/>
        <v>0</v>
      </c>
      <c r="DL335" s="106">
        <f t="shared" si="1731"/>
        <v>0</v>
      </c>
      <c r="DM335" s="106">
        <f t="shared" si="1731"/>
        <v>0</v>
      </c>
      <c r="DN335" s="106">
        <f t="shared" si="1731"/>
        <v>0</v>
      </c>
      <c r="DO335" s="106">
        <f t="shared" si="1731"/>
        <v>0</v>
      </c>
      <c r="DP335" s="106">
        <f t="shared" si="1731"/>
        <v>0</v>
      </c>
      <c r="DQ335" s="106">
        <f t="shared" si="1731"/>
        <v>0</v>
      </c>
      <c r="DR335" s="106">
        <f t="shared" si="1731"/>
        <v>0</v>
      </c>
    </row>
    <row r="336" spans="3:43">
      <c r="C336" s="14" t="s">
        <v>1022</v>
      </c>
      <c r="D336" s="14" t="s">
        <v>1387</v>
      </c>
      <c r="E336" s="14" t="s">
        <v>1504</v>
      </c>
      <c r="F336" s="15"/>
      <c r="G336" s="116">
        <f>AU335</f>
        <v>0</v>
      </c>
      <c r="H336" s="116">
        <f t="shared" ref="H336:AQ336" si="1732">AV335</f>
        <v>0</v>
      </c>
      <c r="I336" s="116">
        <f t="shared" si="1732"/>
        <v>0</v>
      </c>
      <c r="J336" s="116">
        <f t="shared" si="1732"/>
        <v>0</v>
      </c>
      <c r="K336" s="116">
        <f t="shared" si="1732"/>
        <v>0</v>
      </c>
      <c r="L336" s="116">
        <f t="shared" si="1732"/>
        <v>0</v>
      </c>
      <c r="M336" s="116">
        <f t="shared" si="1732"/>
        <v>0</v>
      </c>
      <c r="N336" s="116">
        <f t="shared" si="1732"/>
        <v>0</v>
      </c>
      <c r="O336" s="116">
        <f t="shared" si="1732"/>
        <v>0</v>
      </c>
      <c r="P336" s="116">
        <f t="shared" si="1732"/>
        <v>0</v>
      </c>
      <c r="Q336" s="116">
        <f t="shared" si="1732"/>
        <v>0.1160782656</v>
      </c>
      <c r="R336" s="116">
        <f t="shared" si="1732"/>
        <v>0.080959032</v>
      </c>
      <c r="S336" s="116">
        <f t="shared" si="1732"/>
        <v>0.000112467274835599</v>
      </c>
      <c r="T336" s="116">
        <f t="shared" si="1732"/>
        <v>0</v>
      </c>
      <c r="U336" s="116">
        <f t="shared" si="1732"/>
        <v>0</v>
      </c>
      <c r="V336" s="116">
        <f t="shared" si="1732"/>
        <v>0</v>
      </c>
      <c r="W336" s="116">
        <f t="shared" si="1732"/>
        <v>0</v>
      </c>
      <c r="X336" s="116">
        <f t="shared" si="1732"/>
        <v>0</v>
      </c>
      <c r="Y336" s="116">
        <f t="shared" si="1732"/>
        <v>0</v>
      </c>
      <c r="Z336" s="116">
        <f t="shared" si="1732"/>
        <v>0</v>
      </c>
      <c r="AA336" s="116">
        <f t="shared" si="1732"/>
        <v>0</v>
      </c>
      <c r="AB336" s="116">
        <f t="shared" si="1732"/>
        <v>0</v>
      </c>
      <c r="AC336" s="116">
        <f t="shared" si="1732"/>
        <v>0</v>
      </c>
      <c r="AD336" s="116">
        <f t="shared" si="1732"/>
        <v>0</v>
      </c>
      <c r="AE336" s="116">
        <f t="shared" si="1732"/>
        <v>0</v>
      </c>
      <c r="AF336" s="116">
        <f t="shared" si="1732"/>
        <v>0</v>
      </c>
      <c r="AG336" s="116">
        <f t="shared" si="1732"/>
        <v>0</v>
      </c>
      <c r="AH336" s="116">
        <f t="shared" si="1732"/>
        <v>0.00786788560000001</v>
      </c>
      <c r="AI336" s="116">
        <f t="shared" si="1732"/>
        <v>0.0002565998875</v>
      </c>
      <c r="AJ336" s="116">
        <f t="shared" si="1732"/>
        <v>0</v>
      </c>
      <c r="AK336" s="116">
        <f t="shared" si="1732"/>
        <v>0</v>
      </c>
      <c r="AL336" s="116">
        <f t="shared" si="1732"/>
        <v>0</v>
      </c>
      <c r="AM336" s="116">
        <f t="shared" si="1732"/>
        <v>0</v>
      </c>
      <c r="AN336" s="116">
        <f t="shared" si="1732"/>
        <v>0</v>
      </c>
      <c r="AO336" s="116">
        <f t="shared" si="1732"/>
        <v>0</v>
      </c>
      <c r="AP336" s="116">
        <f t="shared" si="1732"/>
        <v>0</v>
      </c>
      <c r="AQ336" s="116">
        <f t="shared" si="1732"/>
        <v>0</v>
      </c>
    </row>
    <row r="337" spans="3:43">
      <c r="C337" t="s">
        <v>1024</v>
      </c>
      <c r="D337" t="s">
        <v>1503</v>
      </c>
      <c r="E337" t="s">
        <v>234</v>
      </c>
      <c r="F337" s="96">
        <v>2</v>
      </c>
      <c r="G337" s="96"/>
      <c r="H337" s="96">
        <v>2.87</v>
      </c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</row>
    <row r="338" spans="3:43">
      <c r="C338" t="s">
        <v>1024</v>
      </c>
      <c r="D338" t="s">
        <v>1393</v>
      </c>
      <c r="E338" t="s">
        <v>1504</v>
      </c>
      <c r="F338" s="111">
        <v>30</v>
      </c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</row>
    <row r="339" spans="3:122">
      <c r="C339" t="s">
        <v>1024</v>
      </c>
      <c r="D339" t="s">
        <v>1505</v>
      </c>
      <c r="E339" t="s">
        <v>1316</v>
      </c>
      <c r="F339" s="4">
        <v>1</v>
      </c>
      <c r="AQ339" s="4"/>
      <c r="AT339" s="14" t="str">
        <f>E339</f>
        <v>INFMCH</v>
      </c>
      <c r="AU339" s="104">
        <f t="shared" ref="AU339:CE339" si="1733">CH339*(IF(G339&lt;&gt;"",G339,$F339)/IF(G337&lt;&gt;"",G337,$F337))</f>
        <v>0</v>
      </c>
      <c r="AV339" s="104">
        <f t="shared" si="1733"/>
        <v>0</v>
      </c>
      <c r="AW339" s="104">
        <f t="shared" si="1733"/>
        <v>1.55000000000001e-5</v>
      </c>
      <c r="AX339" s="104">
        <f t="shared" si="1733"/>
        <v>0</v>
      </c>
      <c r="AY339" s="104">
        <f t="shared" si="1733"/>
        <v>0</v>
      </c>
      <c r="AZ339" s="104">
        <f t="shared" si="1733"/>
        <v>0</v>
      </c>
      <c r="BA339" s="104">
        <f t="shared" si="1733"/>
        <v>0.000923305</v>
      </c>
      <c r="BB339" s="104">
        <f t="shared" si="1733"/>
        <v>0</v>
      </c>
      <c r="BC339" s="104">
        <f t="shared" si="1733"/>
        <v>0</v>
      </c>
      <c r="BD339" s="104">
        <f t="shared" si="1733"/>
        <v>0</v>
      </c>
      <c r="BE339" s="104">
        <f t="shared" si="1733"/>
        <v>0.150288</v>
      </c>
      <c r="BF339" s="104">
        <f t="shared" si="1733"/>
        <v>0.097041</v>
      </c>
      <c r="BG339" s="104">
        <f t="shared" si="1733"/>
        <v>0.0025875</v>
      </c>
      <c r="BH339" s="104">
        <f t="shared" si="1733"/>
        <v>0</v>
      </c>
      <c r="BI339" s="104">
        <f t="shared" si="1733"/>
        <v>0</v>
      </c>
      <c r="BJ339" s="104">
        <f t="shared" si="1733"/>
        <v>0</v>
      </c>
      <c r="BK339" s="104">
        <f t="shared" si="1733"/>
        <v>0</v>
      </c>
      <c r="BL339" s="104">
        <f t="shared" si="1733"/>
        <v>0</v>
      </c>
      <c r="BM339" s="104">
        <f t="shared" si="1733"/>
        <v>0</v>
      </c>
      <c r="BN339" s="104">
        <f t="shared" si="1733"/>
        <v>0</v>
      </c>
      <c r="BO339" s="104">
        <f t="shared" si="1733"/>
        <v>0</v>
      </c>
      <c r="BP339" s="104">
        <f t="shared" si="1733"/>
        <v>0</v>
      </c>
      <c r="BQ339" s="104">
        <f t="shared" si="1733"/>
        <v>0</v>
      </c>
      <c r="BR339" s="104">
        <f t="shared" si="1733"/>
        <v>0</v>
      </c>
      <c r="BS339" s="104">
        <f t="shared" si="1733"/>
        <v>0</v>
      </c>
      <c r="BT339" s="104">
        <f t="shared" si="1733"/>
        <v>0.0184</v>
      </c>
      <c r="BU339" s="104">
        <f t="shared" si="1733"/>
        <v>0</v>
      </c>
      <c r="BV339" s="104">
        <f t="shared" si="1733"/>
        <v>0.169917</v>
      </c>
      <c r="BW339" s="104">
        <f t="shared" si="1733"/>
        <v>0.001725</v>
      </c>
      <c r="BX339" s="104">
        <f t="shared" si="1733"/>
        <v>0</v>
      </c>
      <c r="BY339" s="104">
        <f t="shared" si="1733"/>
        <v>0</v>
      </c>
      <c r="BZ339" s="104">
        <f t="shared" si="1733"/>
        <v>0</v>
      </c>
      <c r="CA339" s="104">
        <f t="shared" si="1733"/>
        <v>0</v>
      </c>
      <c r="CB339" s="104">
        <f t="shared" si="1733"/>
        <v>0</v>
      </c>
      <c r="CC339" s="104">
        <f t="shared" si="1733"/>
        <v>0</v>
      </c>
      <c r="CD339" s="104">
        <f t="shared" si="1733"/>
        <v>0</v>
      </c>
      <c r="CE339" s="104">
        <f t="shared" si="1733"/>
        <v>0</v>
      </c>
      <c r="CG339" t="str">
        <f>E337</f>
        <v>INDLPG</v>
      </c>
      <c r="CH339" s="106">
        <f t="shared" ref="CH339" si="1734">AZ$9*G$43*G100</f>
        <v>0</v>
      </c>
      <c r="CI339" s="106">
        <f t="shared" ref="CI339" si="1735">BA$9*H$43*H100</f>
        <v>0</v>
      </c>
      <c r="CJ339" s="106">
        <f t="shared" ref="CJ339" si="1736">BB$9*I$43*I100</f>
        <v>3.10000000000002e-5</v>
      </c>
      <c r="CK339" s="106">
        <f t="shared" ref="CK339" si="1737">BC$9*J$43*J100</f>
        <v>0</v>
      </c>
      <c r="CL339" s="106">
        <f t="shared" ref="CL339" si="1738">BD$9*K$43*K100</f>
        <v>0</v>
      </c>
      <c r="CM339" s="106">
        <f t="shared" ref="CM339" si="1739">BE$9*L$43*L100</f>
        <v>0</v>
      </c>
      <c r="CN339" s="106">
        <f t="shared" ref="CN339" si="1740">BF$9*M$43*M100</f>
        <v>0.00184661</v>
      </c>
      <c r="CO339" s="106">
        <f t="shared" ref="CO339" si="1741">BG$9*N$43*N100</f>
        <v>0</v>
      </c>
      <c r="CP339" s="106">
        <f t="shared" ref="CP339" si="1742">BH$9*O$43*O100</f>
        <v>0</v>
      </c>
      <c r="CQ339" s="106">
        <f t="shared" ref="CQ339" si="1743">BI$9*P$43*P100</f>
        <v>0</v>
      </c>
      <c r="CR339" s="106">
        <f t="shared" ref="CR339" si="1744">BJ$9*Q$43*Q100</f>
        <v>0.300576</v>
      </c>
      <c r="CS339" s="106">
        <f t="shared" ref="CS339" si="1745">BK$9*R$43*R100</f>
        <v>0.194082</v>
      </c>
      <c r="CT339" s="106">
        <f t="shared" ref="CT339" si="1746">BL$9*S$43*S100</f>
        <v>0.005175</v>
      </c>
      <c r="CU339" s="106">
        <f t="shared" ref="CU339" si="1747">BM$9*T$43*T100</f>
        <v>0</v>
      </c>
      <c r="CV339" s="106">
        <f t="shared" ref="CV339" si="1748">BN$9*U$43*U100</f>
        <v>0</v>
      </c>
      <c r="CW339" s="106">
        <f t="shared" ref="CW339" si="1749">BO$9*V$43*V100</f>
        <v>0</v>
      </c>
      <c r="CX339" s="106">
        <f t="shared" ref="CX339" si="1750">BP$9*W$43*W100</f>
        <v>0</v>
      </c>
      <c r="CY339" s="106">
        <f t="shared" ref="CY339" si="1751">BQ$9*X$43*X100</f>
        <v>0</v>
      </c>
      <c r="CZ339" s="106">
        <f t="shared" ref="CZ339" si="1752">BR$9*Y$43*Y100</f>
        <v>0</v>
      </c>
      <c r="DA339" s="106">
        <f t="shared" ref="DA339" si="1753">BS$9*Z$43*Z100</f>
        <v>0</v>
      </c>
      <c r="DB339" s="106">
        <f t="shared" ref="DB339" si="1754">BT$9*AA$43*AA100</f>
        <v>0</v>
      </c>
      <c r="DC339" s="106">
        <f t="shared" ref="DC339" si="1755">BU$9*AB$43*AB100</f>
        <v>0</v>
      </c>
      <c r="DD339" s="106">
        <f t="shared" ref="DD339" si="1756">BV$9*AC$43*AC100</f>
        <v>0</v>
      </c>
      <c r="DE339" s="106">
        <f t="shared" ref="DE339" si="1757">BW$9*AD$43*AD100</f>
        <v>0</v>
      </c>
      <c r="DF339" s="106">
        <f t="shared" ref="DF339" si="1758">BX$9*AE$43*AE100</f>
        <v>0</v>
      </c>
      <c r="DG339" s="106">
        <f t="shared" ref="DG339" si="1759">BY$9*AF$43*AF100</f>
        <v>0.0368</v>
      </c>
      <c r="DH339" s="106">
        <f t="shared" ref="DH339" si="1760">BZ$9*AG$43*AG100</f>
        <v>0</v>
      </c>
      <c r="DI339" s="106">
        <f t="shared" ref="DI339" si="1761">CA$9*AH$43*AH100</f>
        <v>0.339834</v>
      </c>
      <c r="DJ339" s="106">
        <f t="shared" ref="DJ339" si="1762">CB$9*AI$43*AI100</f>
        <v>0.00345</v>
      </c>
      <c r="DK339" s="106">
        <f t="shared" ref="DK339" si="1763">CC$9*AJ$43*AJ100</f>
        <v>0</v>
      </c>
      <c r="DL339" s="106">
        <f t="shared" ref="DL339" si="1764">CD$9*AK$43*AK100</f>
        <v>0</v>
      </c>
      <c r="DM339" s="106">
        <f t="shared" ref="DM339" si="1765">CE$9*AL$43*AL100</f>
        <v>0</v>
      </c>
      <c r="DN339" s="106">
        <f t="shared" ref="DN339" si="1766">CF$9*AM$43*AM100</f>
        <v>0</v>
      </c>
      <c r="DO339" s="106">
        <f t="shared" ref="DO339" si="1767">CG$9*AN$43*AN100</f>
        <v>0</v>
      </c>
      <c r="DP339" s="106">
        <f t="shared" ref="DP339" si="1768">CH$9*AO$43*AO100</f>
        <v>0</v>
      </c>
      <c r="DQ339" s="106">
        <f t="shared" ref="DQ339" si="1769">CI$9*AP$43*AP100</f>
        <v>0</v>
      </c>
      <c r="DR339" s="106">
        <f t="shared" ref="DR339" si="1770">CJ$9*AQ$43*AQ100</f>
        <v>0</v>
      </c>
    </row>
    <row r="340" spans="3:83">
      <c r="C340" t="s">
        <v>1024</v>
      </c>
      <c r="D340" t="s">
        <v>1387</v>
      </c>
      <c r="E340" t="s">
        <v>1504</v>
      </c>
      <c r="G340" s="116">
        <f>AU339</f>
        <v>0</v>
      </c>
      <c r="H340" s="116">
        <f t="shared" ref="H340:AQ340" si="1771">AV339</f>
        <v>0</v>
      </c>
      <c r="I340" s="116">
        <f t="shared" si="1771"/>
        <v>1.55000000000001e-5</v>
      </c>
      <c r="J340" s="116">
        <f t="shared" si="1771"/>
        <v>0</v>
      </c>
      <c r="K340" s="116">
        <f t="shared" si="1771"/>
        <v>0</v>
      </c>
      <c r="L340" s="116">
        <f t="shared" si="1771"/>
        <v>0</v>
      </c>
      <c r="M340" s="116">
        <f t="shared" si="1771"/>
        <v>0.000923305</v>
      </c>
      <c r="N340" s="116">
        <f t="shared" si="1771"/>
        <v>0</v>
      </c>
      <c r="O340" s="116">
        <f t="shared" si="1771"/>
        <v>0</v>
      </c>
      <c r="P340" s="116">
        <f t="shared" si="1771"/>
        <v>0</v>
      </c>
      <c r="Q340" s="116">
        <f t="shared" si="1771"/>
        <v>0.150288</v>
      </c>
      <c r="R340" s="116">
        <f t="shared" si="1771"/>
        <v>0.097041</v>
      </c>
      <c r="S340" s="116">
        <f t="shared" si="1771"/>
        <v>0.0025875</v>
      </c>
      <c r="T340" s="116">
        <f t="shared" si="1771"/>
        <v>0</v>
      </c>
      <c r="U340" s="116">
        <f t="shared" si="1771"/>
        <v>0</v>
      </c>
      <c r="V340" s="116">
        <f t="shared" si="1771"/>
        <v>0</v>
      </c>
      <c r="W340" s="116">
        <f t="shared" si="1771"/>
        <v>0</v>
      </c>
      <c r="X340" s="116">
        <f t="shared" si="1771"/>
        <v>0</v>
      </c>
      <c r="Y340" s="116">
        <f t="shared" si="1771"/>
        <v>0</v>
      </c>
      <c r="Z340" s="116">
        <f t="shared" si="1771"/>
        <v>0</v>
      </c>
      <c r="AA340" s="116">
        <f t="shared" si="1771"/>
        <v>0</v>
      </c>
      <c r="AB340" s="116">
        <f t="shared" si="1771"/>
        <v>0</v>
      </c>
      <c r="AC340" s="116">
        <f t="shared" si="1771"/>
        <v>0</v>
      </c>
      <c r="AD340" s="116">
        <f t="shared" si="1771"/>
        <v>0</v>
      </c>
      <c r="AE340" s="116">
        <f t="shared" si="1771"/>
        <v>0</v>
      </c>
      <c r="AF340" s="116">
        <f t="shared" si="1771"/>
        <v>0.0184</v>
      </c>
      <c r="AG340" s="116">
        <f t="shared" si="1771"/>
        <v>0</v>
      </c>
      <c r="AH340" s="116">
        <f t="shared" si="1771"/>
        <v>0.169917</v>
      </c>
      <c r="AI340" s="116">
        <f t="shared" si="1771"/>
        <v>0.001725</v>
      </c>
      <c r="AJ340" s="116">
        <f t="shared" si="1771"/>
        <v>0</v>
      </c>
      <c r="AK340" s="116">
        <f t="shared" si="1771"/>
        <v>0</v>
      </c>
      <c r="AL340" s="116">
        <f t="shared" si="1771"/>
        <v>0</v>
      </c>
      <c r="AM340" s="116">
        <f t="shared" si="1771"/>
        <v>0</v>
      </c>
      <c r="AN340" s="116">
        <f t="shared" si="1771"/>
        <v>0</v>
      </c>
      <c r="AO340" s="116">
        <f t="shared" si="1771"/>
        <v>0</v>
      </c>
      <c r="AP340" s="116">
        <f t="shared" si="1771"/>
        <v>0</v>
      </c>
      <c r="AQ340" s="116">
        <f t="shared" si="1771"/>
        <v>0</v>
      </c>
      <c r="AT340" s="117" t="s">
        <v>192</v>
      </c>
      <c r="AU340" s="106">
        <f>SUM(AU309:AU339)</f>
        <v>0.969539593065702</v>
      </c>
      <c r="AV340" s="106">
        <f t="shared" ref="AV340:CE340" si="1772">SUM(AV309:AV339)</f>
        <v>4.82868650060017</v>
      </c>
      <c r="AW340" s="106">
        <f t="shared" si="1772"/>
        <v>2.30346614858363</v>
      </c>
      <c r="AX340" s="106">
        <f t="shared" si="1772"/>
        <v>0.00756270696699069</v>
      </c>
      <c r="AY340" s="106">
        <f t="shared" si="1772"/>
        <v>0</v>
      </c>
      <c r="AZ340" s="106">
        <f t="shared" si="1772"/>
        <v>0.0964439999999999</v>
      </c>
      <c r="BA340" s="106">
        <f t="shared" si="1772"/>
        <v>28.8043332133716</v>
      </c>
      <c r="BB340" s="106">
        <f t="shared" si="1772"/>
        <v>0</v>
      </c>
      <c r="BC340" s="106">
        <f t="shared" si="1772"/>
        <v>0.01026</v>
      </c>
      <c r="BD340" s="106">
        <f t="shared" si="1772"/>
        <v>0</v>
      </c>
      <c r="BE340" s="106">
        <f t="shared" si="1772"/>
        <v>4.87200042325509</v>
      </c>
      <c r="BF340" s="106">
        <f t="shared" si="1772"/>
        <v>3.85186052159999</v>
      </c>
      <c r="BG340" s="106">
        <f t="shared" si="1772"/>
        <v>18.4100208434706</v>
      </c>
      <c r="BH340" s="106">
        <f t="shared" si="1772"/>
        <v>0</v>
      </c>
      <c r="BI340" s="106">
        <f t="shared" si="1772"/>
        <v>0.570607999999999</v>
      </c>
      <c r="BJ340" s="106">
        <f t="shared" si="1772"/>
        <v>2.4928</v>
      </c>
      <c r="BK340" s="106">
        <f t="shared" si="1772"/>
        <v>0</v>
      </c>
      <c r="BL340" s="106">
        <f t="shared" si="1772"/>
        <v>7.49171032991999</v>
      </c>
      <c r="BM340" s="106">
        <f t="shared" si="1772"/>
        <v>0</v>
      </c>
      <c r="BN340" s="106">
        <f t="shared" si="1772"/>
        <v>0</v>
      </c>
      <c r="BO340" s="106">
        <f t="shared" si="1772"/>
        <v>0</v>
      </c>
      <c r="BP340" s="106">
        <f t="shared" si="1772"/>
        <v>0</v>
      </c>
      <c r="BQ340" s="106">
        <f t="shared" si="1772"/>
        <v>9.94551199999998</v>
      </c>
      <c r="BR340" s="106">
        <f t="shared" si="1772"/>
        <v>10.77766868</v>
      </c>
      <c r="BS340" s="106">
        <f t="shared" si="1772"/>
        <v>0</v>
      </c>
      <c r="BT340" s="106">
        <f t="shared" si="1772"/>
        <v>0.19999850165357</v>
      </c>
      <c r="BU340" s="106">
        <f t="shared" si="1772"/>
        <v>0</v>
      </c>
      <c r="BV340" s="106">
        <f t="shared" si="1772"/>
        <v>3.25537151604684</v>
      </c>
      <c r="BW340" s="106">
        <f t="shared" si="1772"/>
        <v>0.432169215258752</v>
      </c>
      <c r="BX340" s="106">
        <f t="shared" si="1772"/>
        <v>3.13335839743999</v>
      </c>
      <c r="BY340" s="106">
        <f t="shared" si="1772"/>
        <v>0.0280789849467077</v>
      </c>
      <c r="BZ340" s="106">
        <f t="shared" si="1772"/>
        <v>0</v>
      </c>
      <c r="CA340" s="106">
        <f t="shared" si="1772"/>
        <v>0</v>
      </c>
      <c r="CB340" s="106">
        <f t="shared" si="1772"/>
        <v>0</v>
      </c>
      <c r="CC340" s="106">
        <f t="shared" si="1772"/>
        <v>0</v>
      </c>
      <c r="CD340" s="106">
        <f t="shared" si="1772"/>
        <v>0.02755</v>
      </c>
      <c r="CE340" s="106">
        <f t="shared" si="1772"/>
        <v>0</v>
      </c>
    </row>
    <row r="341" ht="16.5" spans="3:43">
      <c r="C341" s="7" t="s">
        <v>1689</v>
      </c>
      <c r="D341" s="7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</row>
    <row r="342" ht="16.5" spans="3:122">
      <c r="C342" s="100" t="s">
        <v>1506</v>
      </c>
      <c r="D342" s="100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T342" s="55" t="s">
        <v>1560</v>
      </c>
      <c r="AU342" s="6" t="str">
        <f>G$4</f>
        <v>AT</v>
      </c>
      <c r="AV342" s="6" t="str">
        <f t="shared" ref="AV342" si="1773">H$4</f>
        <v>BE</v>
      </c>
      <c r="AW342" s="6" t="str">
        <f t="shared" ref="AW342" si="1774">I$4</f>
        <v>BG</v>
      </c>
      <c r="AX342" s="6" t="str">
        <f t="shared" ref="AX342" si="1775">J$4</f>
        <v>CH</v>
      </c>
      <c r="AY342" s="6" t="str">
        <f t="shared" ref="AY342" si="1776">K$4</f>
        <v>CY</v>
      </c>
      <c r="AZ342" s="6" t="str">
        <f t="shared" ref="AZ342" si="1777">L$4</f>
        <v>CZ</v>
      </c>
      <c r="BA342" s="6" t="str">
        <f t="shared" ref="BA342" si="1778">M$4</f>
        <v>DE</v>
      </c>
      <c r="BB342" s="6" t="str">
        <f t="shared" ref="BB342" si="1779">N$4</f>
        <v>DK</v>
      </c>
      <c r="BC342" s="6" t="str">
        <f t="shared" ref="BC342" si="1780">O$4</f>
        <v>EE</v>
      </c>
      <c r="BD342" s="6" t="str">
        <f t="shared" ref="BD342" si="1781">P$4</f>
        <v>EL</v>
      </c>
      <c r="BE342" s="6" t="str">
        <f t="shared" ref="BE342" si="1782">Q$4</f>
        <v>ES</v>
      </c>
      <c r="BF342" s="6" t="str">
        <f t="shared" ref="BF342" si="1783">R$4</f>
        <v>FI</v>
      </c>
      <c r="BG342" s="6" t="str">
        <f t="shared" ref="BG342" si="1784">S$4</f>
        <v>FR</v>
      </c>
      <c r="BH342" s="6" t="str">
        <f t="shared" ref="BH342" si="1785">T$4</f>
        <v>HR</v>
      </c>
      <c r="BI342" s="6" t="str">
        <f t="shared" ref="BI342" si="1786">U$4</f>
        <v>HU</v>
      </c>
      <c r="BJ342" s="6" t="str">
        <f t="shared" ref="BJ342" si="1787">V$4</f>
        <v>IE</v>
      </c>
      <c r="BK342" s="6" t="str">
        <f t="shared" ref="BK342" si="1788">W$4</f>
        <v>IS</v>
      </c>
      <c r="BL342" s="6" t="str">
        <f t="shared" ref="BL342" si="1789">X$4</f>
        <v>IT</v>
      </c>
      <c r="BM342" s="6" t="str">
        <f t="shared" ref="BM342" si="1790">Y$4</f>
        <v>LT</v>
      </c>
      <c r="BN342" s="6" t="str">
        <f t="shared" ref="BN342" si="1791">Z$4</f>
        <v>LU</v>
      </c>
      <c r="BO342" s="6" t="str">
        <f t="shared" ref="BO342" si="1792">AA$4</f>
        <v>LV</v>
      </c>
      <c r="BP342" s="6" t="str">
        <f t="shared" ref="BP342" si="1793">AB$4</f>
        <v>MT</v>
      </c>
      <c r="BQ342" s="6" t="str">
        <f t="shared" ref="BQ342" si="1794">AC$4</f>
        <v>NL</v>
      </c>
      <c r="BR342" s="6" t="str">
        <f t="shared" ref="BR342" si="1795">AD$4</f>
        <v>NO</v>
      </c>
      <c r="BS342" s="6" t="str">
        <f t="shared" ref="BS342" si="1796">AE$4</f>
        <v>PL</v>
      </c>
      <c r="BT342" s="6" t="str">
        <f t="shared" ref="BT342" si="1797">AF$4</f>
        <v>PT</v>
      </c>
      <c r="BU342" s="6" t="str">
        <f t="shared" ref="BU342" si="1798">AG$4</f>
        <v>RO</v>
      </c>
      <c r="BV342" s="6" t="str">
        <f t="shared" ref="BV342" si="1799">AH$4</f>
        <v>SE</v>
      </c>
      <c r="BW342" s="6" t="str">
        <f t="shared" ref="BW342" si="1800">AI$4</f>
        <v>SI</v>
      </c>
      <c r="BX342" s="6" t="str">
        <f t="shared" ref="BX342" si="1801">AJ$4</f>
        <v>SK</v>
      </c>
      <c r="BY342" s="6" t="str">
        <f t="shared" ref="BY342" si="1802">AK$4</f>
        <v>UK</v>
      </c>
      <c r="BZ342" s="6" t="str">
        <f t="shared" ref="BZ342" si="1803">AL$4</f>
        <v>AL</v>
      </c>
      <c r="CA342" s="6" t="str">
        <f t="shared" ref="CA342" si="1804">AM$4</f>
        <v>BA</v>
      </c>
      <c r="CB342" s="6" t="str">
        <f t="shared" ref="CB342" si="1805">AN$4</f>
        <v>KS</v>
      </c>
      <c r="CC342" s="6" t="str">
        <f t="shared" ref="CC342" si="1806">AO$4</f>
        <v>ME</v>
      </c>
      <c r="CD342" s="6" t="str">
        <f t="shared" ref="CD342" si="1807">AP$4</f>
        <v>MK</v>
      </c>
      <c r="CE342" s="6" t="str">
        <f t="shared" ref="CE342" si="1808">AQ$4</f>
        <v>RS</v>
      </c>
      <c r="CG342" s="55" t="s">
        <v>1563</v>
      </c>
      <c r="CH342" s="6" t="str">
        <f>AU342</f>
        <v>AT</v>
      </c>
      <c r="CI342" s="6" t="str">
        <f t="shared" ref="CI342" si="1809">AV342</f>
        <v>BE</v>
      </c>
      <c r="CJ342" s="6" t="str">
        <f t="shared" ref="CJ342" si="1810">AW342</f>
        <v>BG</v>
      </c>
      <c r="CK342" s="6" t="str">
        <f t="shared" ref="CK342" si="1811">AX342</f>
        <v>CH</v>
      </c>
      <c r="CL342" s="6" t="str">
        <f t="shared" ref="CL342" si="1812">AY342</f>
        <v>CY</v>
      </c>
      <c r="CM342" s="6" t="str">
        <f t="shared" ref="CM342" si="1813">AZ342</f>
        <v>CZ</v>
      </c>
      <c r="CN342" s="6" t="str">
        <f t="shared" ref="CN342" si="1814">BA342</f>
        <v>DE</v>
      </c>
      <c r="CO342" s="6" t="str">
        <f t="shared" ref="CO342" si="1815">BB342</f>
        <v>DK</v>
      </c>
      <c r="CP342" s="6" t="str">
        <f t="shared" ref="CP342" si="1816">BC342</f>
        <v>EE</v>
      </c>
      <c r="CQ342" s="6" t="str">
        <f t="shared" ref="CQ342" si="1817">BD342</f>
        <v>EL</v>
      </c>
      <c r="CR342" s="6" t="str">
        <f t="shared" ref="CR342" si="1818">BE342</f>
        <v>ES</v>
      </c>
      <c r="CS342" s="6" t="str">
        <f t="shared" ref="CS342" si="1819">BF342</f>
        <v>FI</v>
      </c>
      <c r="CT342" s="6" t="str">
        <f t="shared" ref="CT342" si="1820">BG342</f>
        <v>FR</v>
      </c>
      <c r="CU342" s="6" t="str">
        <f t="shared" ref="CU342" si="1821">BH342</f>
        <v>HR</v>
      </c>
      <c r="CV342" s="6" t="str">
        <f t="shared" ref="CV342" si="1822">BI342</f>
        <v>HU</v>
      </c>
      <c r="CW342" s="6" t="str">
        <f t="shared" ref="CW342" si="1823">BJ342</f>
        <v>IE</v>
      </c>
      <c r="CX342" s="6" t="str">
        <f t="shared" ref="CX342" si="1824">BK342</f>
        <v>IS</v>
      </c>
      <c r="CY342" s="6" t="str">
        <f t="shared" ref="CY342" si="1825">BL342</f>
        <v>IT</v>
      </c>
      <c r="CZ342" s="6" t="str">
        <f t="shared" ref="CZ342" si="1826">BM342</f>
        <v>LT</v>
      </c>
      <c r="DA342" s="6" t="str">
        <f t="shared" ref="DA342" si="1827">BN342</f>
        <v>LU</v>
      </c>
      <c r="DB342" s="6" t="str">
        <f t="shared" ref="DB342" si="1828">BO342</f>
        <v>LV</v>
      </c>
      <c r="DC342" s="6" t="str">
        <f t="shared" ref="DC342" si="1829">BP342</f>
        <v>MT</v>
      </c>
      <c r="DD342" s="6" t="str">
        <f t="shared" ref="DD342" si="1830">BQ342</f>
        <v>NL</v>
      </c>
      <c r="DE342" s="6" t="str">
        <f t="shared" ref="DE342" si="1831">BR342</f>
        <v>NO</v>
      </c>
      <c r="DF342" s="6" t="str">
        <f t="shared" ref="DF342" si="1832">BS342</f>
        <v>PL</v>
      </c>
      <c r="DG342" s="6" t="str">
        <f t="shared" ref="DG342" si="1833">BT342</f>
        <v>PT</v>
      </c>
      <c r="DH342" s="6" t="str">
        <f t="shared" ref="DH342" si="1834">BU342</f>
        <v>RO</v>
      </c>
      <c r="DI342" s="6" t="str">
        <f t="shared" ref="DI342" si="1835">BV342</f>
        <v>SE</v>
      </c>
      <c r="DJ342" s="6" t="str">
        <f t="shared" ref="DJ342" si="1836">BW342</f>
        <v>SI</v>
      </c>
      <c r="DK342" s="6" t="str">
        <f t="shared" ref="DK342" si="1837">BX342</f>
        <v>SK</v>
      </c>
      <c r="DL342" s="6" t="str">
        <f t="shared" ref="DL342" si="1838">BY342</f>
        <v>UK</v>
      </c>
      <c r="DM342" s="6" t="str">
        <f t="shared" ref="DM342" si="1839">BZ342</f>
        <v>AL</v>
      </c>
      <c r="DN342" s="6" t="str">
        <f t="shared" ref="DN342" si="1840">CA342</f>
        <v>BA</v>
      </c>
      <c r="DO342" s="6" t="str">
        <f t="shared" ref="DO342" si="1841">CB342</f>
        <v>KS</v>
      </c>
      <c r="DP342" s="6" t="str">
        <f t="shared" ref="DP342" si="1842">CC342</f>
        <v>ME</v>
      </c>
      <c r="DQ342" s="6" t="str">
        <f t="shared" ref="DQ342" si="1843">CD342</f>
        <v>MK</v>
      </c>
      <c r="DR342" s="6" t="str">
        <f t="shared" ref="DR342" si="1844">CE342</f>
        <v>RS</v>
      </c>
    </row>
    <row r="343" spans="3:43">
      <c r="C343" s="12" t="s">
        <v>1026</v>
      </c>
      <c r="D343" s="12" t="s">
        <v>1503</v>
      </c>
      <c r="E343" s="12" t="s">
        <v>244</v>
      </c>
      <c r="F343" s="119">
        <v>1.25</v>
      </c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19"/>
      <c r="AQ343" s="119"/>
    </row>
    <row r="344" spans="3:43">
      <c r="C344" s="12" t="s">
        <v>1026</v>
      </c>
      <c r="D344" s="12" t="s">
        <v>1393</v>
      </c>
      <c r="E344" s="12" t="s">
        <v>1504</v>
      </c>
      <c r="F344" s="119">
        <v>30</v>
      </c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</row>
    <row r="345" spans="3:122">
      <c r="C345" s="12" t="s">
        <v>1026</v>
      </c>
      <c r="D345" s="12" t="s">
        <v>1505</v>
      </c>
      <c r="E345" s="12" t="s">
        <v>1314</v>
      </c>
      <c r="F345" s="13">
        <v>1</v>
      </c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T345" t="str">
        <f>E345</f>
        <v>INFPRC</v>
      </c>
      <c r="AU345" s="45">
        <f t="shared" ref="AU345:CE345" si="1845">CH345*(IF(G345&lt;&gt;"",G345,$F345)/IF(G343&lt;&gt;"",G343,$F343))</f>
        <v>0</v>
      </c>
      <c r="AV345" s="45">
        <f t="shared" si="1845"/>
        <v>0</v>
      </c>
      <c r="AW345" s="45">
        <f t="shared" si="1845"/>
        <v>0</v>
      </c>
      <c r="AX345" s="45">
        <f t="shared" si="1845"/>
        <v>0</v>
      </c>
      <c r="AY345" s="45">
        <f t="shared" si="1845"/>
        <v>0</v>
      </c>
      <c r="AZ345" s="45">
        <f t="shared" si="1845"/>
        <v>0</v>
      </c>
      <c r="BA345" s="45">
        <f t="shared" si="1845"/>
        <v>0</v>
      </c>
      <c r="BB345" s="45">
        <f t="shared" si="1845"/>
        <v>0</v>
      </c>
      <c r="BC345" s="45">
        <f t="shared" si="1845"/>
        <v>0</v>
      </c>
      <c r="BD345" s="45">
        <f t="shared" si="1845"/>
        <v>0</v>
      </c>
      <c r="BE345" s="45">
        <f t="shared" si="1845"/>
        <v>0</v>
      </c>
      <c r="BF345" s="45">
        <f t="shared" si="1845"/>
        <v>0</v>
      </c>
      <c r="BG345" s="45">
        <f t="shared" si="1845"/>
        <v>0</v>
      </c>
      <c r="BH345" s="45">
        <f t="shared" si="1845"/>
        <v>0</v>
      </c>
      <c r="BI345" s="45">
        <f t="shared" si="1845"/>
        <v>0</v>
      </c>
      <c r="BJ345" s="45">
        <f t="shared" si="1845"/>
        <v>0</v>
      </c>
      <c r="BK345" s="45">
        <f t="shared" si="1845"/>
        <v>0</v>
      </c>
      <c r="BL345" s="45">
        <f t="shared" si="1845"/>
        <v>0</v>
      </c>
      <c r="BM345" s="45">
        <f t="shared" si="1845"/>
        <v>0</v>
      </c>
      <c r="BN345" s="45">
        <f t="shared" si="1845"/>
        <v>0</v>
      </c>
      <c r="BO345" s="45">
        <f t="shared" si="1845"/>
        <v>0</v>
      </c>
      <c r="BP345" s="45">
        <f t="shared" si="1845"/>
        <v>0</v>
      </c>
      <c r="BQ345" s="45">
        <f t="shared" si="1845"/>
        <v>0</v>
      </c>
      <c r="BR345" s="45">
        <f t="shared" si="1845"/>
        <v>0</v>
      </c>
      <c r="BS345" s="45">
        <f t="shared" si="1845"/>
        <v>0</v>
      </c>
      <c r="BT345" s="45">
        <f t="shared" si="1845"/>
        <v>0</v>
      </c>
      <c r="BU345" s="45">
        <f t="shared" si="1845"/>
        <v>0</v>
      </c>
      <c r="BV345" s="45">
        <f t="shared" si="1845"/>
        <v>0</v>
      </c>
      <c r="BW345" s="45">
        <f t="shared" si="1845"/>
        <v>0</v>
      </c>
      <c r="BX345" s="45">
        <f t="shared" si="1845"/>
        <v>0</v>
      </c>
      <c r="BY345" s="45">
        <f t="shared" si="1845"/>
        <v>0</v>
      </c>
      <c r="BZ345" s="45">
        <f t="shared" si="1845"/>
        <v>0</v>
      </c>
      <c r="CA345" s="45">
        <f t="shared" si="1845"/>
        <v>0</v>
      </c>
      <c r="CB345" s="45">
        <f t="shared" si="1845"/>
        <v>0</v>
      </c>
      <c r="CC345" s="45">
        <f t="shared" si="1845"/>
        <v>0</v>
      </c>
      <c r="CD345" s="45">
        <f t="shared" si="1845"/>
        <v>0</v>
      </c>
      <c r="CE345" s="45">
        <f t="shared" si="1845"/>
        <v>0</v>
      </c>
      <c r="CG345" t="str">
        <f>E343</f>
        <v>INDBIO</v>
      </c>
      <c r="CH345" s="106">
        <f>AZ$13*G$52*G59</f>
        <v>0</v>
      </c>
      <c r="CI345" s="106">
        <f t="shared" ref="CI345" si="1846">BA$13*H$52*H59</f>
        <v>0</v>
      </c>
      <c r="CJ345" s="106">
        <f t="shared" ref="CJ345" si="1847">BB$13*I$52*I59</f>
        <v>0</v>
      </c>
      <c r="CK345" s="106">
        <f t="shared" ref="CK345" si="1848">BC$13*J$52*J59</f>
        <v>0</v>
      </c>
      <c r="CL345" s="106">
        <f t="shared" ref="CL345" si="1849">BD$13*K$52*K59</f>
        <v>0</v>
      </c>
      <c r="CM345" s="106">
        <f t="shared" ref="CM345" si="1850">BE$13*L$52*L59</f>
        <v>0</v>
      </c>
      <c r="CN345" s="106">
        <f t="shared" ref="CN345" si="1851">BF$13*M$52*M59</f>
        <v>0</v>
      </c>
      <c r="CO345" s="106">
        <f t="shared" ref="CO345" si="1852">BG$13*N$52*N59</f>
        <v>0</v>
      </c>
      <c r="CP345" s="106">
        <f t="shared" ref="CP345" si="1853">BH$13*O$52*O59</f>
        <v>0</v>
      </c>
      <c r="CQ345" s="106">
        <f t="shared" ref="CQ345" si="1854">BI$13*P$52*P59</f>
        <v>0</v>
      </c>
      <c r="CR345" s="106">
        <f t="shared" ref="CR345" si="1855">BJ$13*Q$52*Q59</f>
        <v>0</v>
      </c>
      <c r="CS345" s="106">
        <f t="shared" ref="CS345" si="1856">BK$13*R$52*R59</f>
        <v>0</v>
      </c>
      <c r="CT345" s="106">
        <f t="shared" ref="CT345" si="1857">BL$13*S$52*S59</f>
        <v>0</v>
      </c>
      <c r="CU345" s="106">
        <f t="shared" ref="CU345" si="1858">BM$13*T$52*T59</f>
        <v>0</v>
      </c>
      <c r="CV345" s="106">
        <f t="shared" ref="CV345" si="1859">BN$13*U$52*U59</f>
        <v>0</v>
      </c>
      <c r="CW345" s="106">
        <f t="shared" ref="CW345" si="1860">BO$13*V$52*V59</f>
        <v>0</v>
      </c>
      <c r="CX345" s="106">
        <f t="shared" ref="CX345" si="1861">BP$13*W$52*W59</f>
        <v>0</v>
      </c>
      <c r="CY345" s="106">
        <f t="shared" ref="CY345" si="1862">BQ$13*X$52*X59</f>
        <v>0</v>
      </c>
      <c r="CZ345" s="106">
        <f t="shared" ref="CZ345" si="1863">BR$13*Y$52*Y59</f>
        <v>0</v>
      </c>
      <c r="DA345" s="106">
        <f t="shared" ref="DA345" si="1864">BS$13*Z$52*Z59</f>
        <v>0</v>
      </c>
      <c r="DB345" s="106">
        <f t="shared" ref="DB345" si="1865">BT$13*AA$52*AA59</f>
        <v>0</v>
      </c>
      <c r="DC345" s="106">
        <f t="shared" ref="DC345" si="1866">BU$13*AB$52*AB59</f>
        <v>0</v>
      </c>
      <c r="DD345" s="106">
        <f t="shared" ref="DD345" si="1867">BV$13*AC$52*AC59</f>
        <v>0</v>
      </c>
      <c r="DE345" s="106">
        <f t="shared" ref="DE345" si="1868">BW$13*AD$52*AD59</f>
        <v>0</v>
      </c>
      <c r="DF345" s="106">
        <f t="shared" ref="DF345" si="1869">BX$13*AE$52*AE59</f>
        <v>0</v>
      </c>
      <c r="DG345" s="106">
        <f t="shared" ref="DG345" si="1870">BY$13*AF$52*AF59</f>
        <v>0</v>
      </c>
      <c r="DH345" s="106">
        <f t="shared" ref="DH345" si="1871">BZ$13*AG$52*AG59</f>
        <v>0</v>
      </c>
      <c r="DI345" s="106">
        <f t="shared" ref="DI345" si="1872">CA$13*AH$52*AH59</f>
        <v>0</v>
      </c>
      <c r="DJ345" s="106">
        <f t="shared" ref="DJ345" si="1873">CB$13*AI$52*AI59</f>
        <v>0</v>
      </c>
      <c r="DK345" s="106">
        <f t="shared" ref="DK345" si="1874">CC$13*AJ$52*AJ59</f>
        <v>0</v>
      </c>
      <c r="DL345" s="106">
        <f t="shared" ref="DL345" si="1875">CD$13*AK$52*AK59</f>
        <v>0</v>
      </c>
      <c r="DM345" s="106">
        <f t="shared" ref="DM345" si="1876">CE$13*AL$52*AL59</f>
        <v>0</v>
      </c>
      <c r="DN345" s="106">
        <f t="shared" ref="DN345" si="1877">CF$13*AM$52*AM59</f>
        <v>0</v>
      </c>
      <c r="DO345" s="106">
        <f t="shared" ref="DO345" si="1878">CG$13*AN$52*AN59</f>
        <v>0</v>
      </c>
      <c r="DP345" s="106">
        <f t="shared" ref="DP345" si="1879">CH$13*AO$52*AO59</f>
        <v>0</v>
      </c>
      <c r="DQ345" s="106">
        <f t="shared" ref="DQ345" si="1880">CI$13*AP$52*AP59</f>
        <v>0</v>
      </c>
      <c r="DR345" s="106">
        <f t="shared" ref="DR345" si="1881">CJ$13*AQ$52*AQ59</f>
        <v>0</v>
      </c>
    </row>
    <row r="346" spans="3:43">
      <c r="C346" s="14" t="s">
        <v>1026</v>
      </c>
      <c r="D346" s="14" t="s">
        <v>1387</v>
      </c>
      <c r="E346" s="14" t="s">
        <v>1504</v>
      </c>
      <c r="F346" s="15"/>
      <c r="G346" s="116">
        <f>AU345</f>
        <v>0</v>
      </c>
      <c r="H346" s="116">
        <f t="shared" ref="H346:AQ346" si="1882">AV345</f>
        <v>0</v>
      </c>
      <c r="I346" s="116">
        <f t="shared" si="1882"/>
        <v>0</v>
      </c>
      <c r="J346" s="116">
        <f t="shared" si="1882"/>
        <v>0</v>
      </c>
      <c r="K346" s="116">
        <f t="shared" si="1882"/>
        <v>0</v>
      </c>
      <c r="L346" s="116">
        <f t="shared" si="1882"/>
        <v>0</v>
      </c>
      <c r="M346" s="116">
        <f t="shared" si="1882"/>
        <v>0</v>
      </c>
      <c r="N346" s="116">
        <f t="shared" si="1882"/>
        <v>0</v>
      </c>
      <c r="O346" s="116">
        <f t="shared" si="1882"/>
        <v>0</v>
      </c>
      <c r="P346" s="116">
        <f t="shared" si="1882"/>
        <v>0</v>
      </c>
      <c r="Q346" s="116">
        <f t="shared" si="1882"/>
        <v>0</v>
      </c>
      <c r="R346" s="116">
        <f t="shared" si="1882"/>
        <v>0</v>
      </c>
      <c r="S346" s="116">
        <f t="shared" si="1882"/>
        <v>0</v>
      </c>
      <c r="T346" s="116">
        <f t="shared" si="1882"/>
        <v>0</v>
      </c>
      <c r="U346" s="116">
        <f t="shared" si="1882"/>
        <v>0</v>
      </c>
      <c r="V346" s="116">
        <f t="shared" si="1882"/>
        <v>0</v>
      </c>
      <c r="W346" s="116">
        <f t="shared" si="1882"/>
        <v>0</v>
      </c>
      <c r="X346" s="116">
        <f t="shared" si="1882"/>
        <v>0</v>
      </c>
      <c r="Y346" s="116">
        <f t="shared" si="1882"/>
        <v>0</v>
      </c>
      <c r="Z346" s="116">
        <f t="shared" si="1882"/>
        <v>0</v>
      </c>
      <c r="AA346" s="116">
        <f t="shared" si="1882"/>
        <v>0</v>
      </c>
      <c r="AB346" s="116">
        <f t="shared" si="1882"/>
        <v>0</v>
      </c>
      <c r="AC346" s="116">
        <f t="shared" si="1882"/>
        <v>0</v>
      </c>
      <c r="AD346" s="116">
        <f t="shared" si="1882"/>
        <v>0</v>
      </c>
      <c r="AE346" s="116">
        <f t="shared" si="1882"/>
        <v>0</v>
      </c>
      <c r="AF346" s="116">
        <f t="shared" si="1882"/>
        <v>0</v>
      </c>
      <c r="AG346" s="116">
        <f t="shared" si="1882"/>
        <v>0</v>
      </c>
      <c r="AH346" s="116">
        <f t="shared" si="1882"/>
        <v>0</v>
      </c>
      <c r="AI346" s="116">
        <f t="shared" si="1882"/>
        <v>0</v>
      </c>
      <c r="AJ346" s="116">
        <f t="shared" si="1882"/>
        <v>0</v>
      </c>
      <c r="AK346" s="116">
        <f t="shared" si="1882"/>
        <v>0</v>
      </c>
      <c r="AL346" s="116">
        <f t="shared" si="1882"/>
        <v>0</v>
      </c>
      <c r="AM346" s="116">
        <f t="shared" si="1882"/>
        <v>0</v>
      </c>
      <c r="AN346" s="116">
        <f t="shared" si="1882"/>
        <v>0</v>
      </c>
      <c r="AO346" s="116">
        <f t="shared" si="1882"/>
        <v>0</v>
      </c>
      <c r="AP346" s="116">
        <f t="shared" si="1882"/>
        <v>0</v>
      </c>
      <c r="AQ346" s="116">
        <f t="shared" si="1882"/>
        <v>0</v>
      </c>
    </row>
    <row r="347" spans="3:43">
      <c r="C347" t="s">
        <v>1028</v>
      </c>
      <c r="D347" s="12" t="s">
        <v>1503</v>
      </c>
      <c r="E347" t="s">
        <v>228</v>
      </c>
      <c r="F347" s="119">
        <v>1.25</v>
      </c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</row>
    <row r="348" spans="3:43">
      <c r="C348" t="s">
        <v>1028</v>
      </c>
      <c r="D348" s="12" t="s">
        <v>1393</v>
      </c>
      <c r="E348" t="s">
        <v>1504</v>
      </c>
      <c r="F348" s="119">
        <v>30</v>
      </c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</row>
    <row r="349" spans="3:122">
      <c r="C349" t="s">
        <v>1028</v>
      </c>
      <c r="D349" s="12" t="s">
        <v>1505</v>
      </c>
      <c r="E349" t="s">
        <v>1314</v>
      </c>
      <c r="F349" s="13">
        <v>1</v>
      </c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T349" t="str">
        <f>E349</f>
        <v>INFPRC</v>
      </c>
      <c r="AU349" s="45">
        <f t="shared" ref="AU349:CE349" si="1883">CH349*(IF(G349&lt;&gt;"",G349,$F349)/IF(G347&lt;&gt;"",G347,$F347))</f>
        <v>0</v>
      </c>
      <c r="AV349" s="45">
        <f t="shared" si="1883"/>
        <v>0</v>
      </c>
      <c r="AW349" s="45">
        <f t="shared" si="1883"/>
        <v>0</v>
      </c>
      <c r="AX349" s="45">
        <f t="shared" si="1883"/>
        <v>0</v>
      </c>
      <c r="AY349" s="45">
        <f t="shared" si="1883"/>
        <v>0</v>
      </c>
      <c r="AZ349" s="45">
        <f t="shared" si="1883"/>
        <v>0</v>
      </c>
      <c r="BA349" s="45">
        <f t="shared" si="1883"/>
        <v>0.296983870697575</v>
      </c>
      <c r="BB349" s="45">
        <f t="shared" si="1883"/>
        <v>0</v>
      </c>
      <c r="BC349" s="45">
        <f t="shared" si="1883"/>
        <v>0</v>
      </c>
      <c r="BD349" s="45">
        <f t="shared" si="1883"/>
        <v>2.35008</v>
      </c>
      <c r="BE349" s="45">
        <f t="shared" si="1883"/>
        <v>0</v>
      </c>
      <c r="BF349" s="45">
        <f t="shared" si="1883"/>
        <v>0</v>
      </c>
      <c r="BG349" s="45">
        <f t="shared" si="1883"/>
        <v>0.03303872</v>
      </c>
      <c r="BH349" s="45">
        <f t="shared" si="1883"/>
        <v>0</v>
      </c>
      <c r="BI349" s="45">
        <f t="shared" si="1883"/>
        <v>0</v>
      </c>
      <c r="BJ349" s="45">
        <f t="shared" si="1883"/>
        <v>0</v>
      </c>
      <c r="BK349" s="45">
        <f t="shared" si="1883"/>
        <v>0</v>
      </c>
      <c r="BL349" s="45">
        <f t="shared" si="1883"/>
        <v>0.11397316608</v>
      </c>
      <c r="BM349" s="45">
        <f t="shared" si="1883"/>
        <v>0</v>
      </c>
      <c r="BN349" s="45">
        <f t="shared" si="1883"/>
        <v>0</v>
      </c>
      <c r="BO349" s="45">
        <f t="shared" si="1883"/>
        <v>0</v>
      </c>
      <c r="BP349" s="45">
        <f t="shared" si="1883"/>
        <v>0</v>
      </c>
      <c r="BQ349" s="45">
        <f t="shared" si="1883"/>
        <v>0</v>
      </c>
      <c r="BR349" s="45">
        <f t="shared" si="1883"/>
        <v>0</v>
      </c>
      <c r="BS349" s="45">
        <f t="shared" si="1883"/>
        <v>0</v>
      </c>
      <c r="BT349" s="45">
        <f t="shared" si="1883"/>
        <v>0</v>
      </c>
      <c r="BU349" s="45">
        <f t="shared" si="1883"/>
        <v>0</v>
      </c>
      <c r="BV349" s="45">
        <f t="shared" si="1883"/>
        <v>0.9861170614272</v>
      </c>
      <c r="BW349" s="45">
        <f t="shared" si="1883"/>
        <v>0.0360468</v>
      </c>
      <c r="BX349" s="45">
        <f t="shared" si="1883"/>
        <v>0</v>
      </c>
      <c r="BY349" s="45">
        <f t="shared" si="1883"/>
        <v>0.0555133608</v>
      </c>
      <c r="BZ349" s="45">
        <f t="shared" si="1883"/>
        <v>0</v>
      </c>
      <c r="CA349" s="45">
        <f t="shared" si="1883"/>
        <v>0</v>
      </c>
      <c r="CB349" s="45">
        <f t="shared" si="1883"/>
        <v>0</v>
      </c>
      <c r="CC349" s="45">
        <f t="shared" si="1883"/>
        <v>0</v>
      </c>
      <c r="CD349" s="45">
        <f t="shared" si="1883"/>
        <v>0</v>
      </c>
      <c r="CE349" s="45">
        <f t="shared" si="1883"/>
        <v>0</v>
      </c>
      <c r="CG349" t="str">
        <f>E347</f>
        <v>INDCOA</v>
      </c>
      <c r="CH349" s="106">
        <f t="shared" ref="CH349" si="1884">AZ$5*G$24*G64</f>
        <v>0</v>
      </c>
      <c r="CI349" s="106">
        <f t="shared" ref="CI349" si="1885">BA$5*H$24*H64</f>
        <v>0</v>
      </c>
      <c r="CJ349" s="106">
        <f t="shared" ref="CJ349" si="1886">BB$5*I$24*I64</f>
        <v>0</v>
      </c>
      <c r="CK349" s="106">
        <f t="shared" ref="CK349" si="1887">BC$5*J$24*J64</f>
        <v>0</v>
      </c>
      <c r="CL349" s="106">
        <f t="shared" ref="CL349" si="1888">BD$5*K$24*K64</f>
        <v>0</v>
      </c>
      <c r="CM349" s="106">
        <f t="shared" ref="CM349" si="1889">BE$5*L$24*L64</f>
        <v>0</v>
      </c>
      <c r="CN349" s="106">
        <f t="shared" ref="CN349" si="1890">BF$5*M$24*M64</f>
        <v>0.371229838371968</v>
      </c>
      <c r="CO349" s="106">
        <f t="shared" ref="CO349" si="1891">BG$5*N$24*N64</f>
        <v>0</v>
      </c>
      <c r="CP349" s="106">
        <f t="shared" ref="CP349" si="1892">BH$5*O$24*O64</f>
        <v>0</v>
      </c>
      <c r="CQ349" s="106">
        <f t="shared" ref="CQ349" si="1893">BI$5*P$24*P64</f>
        <v>2.9376</v>
      </c>
      <c r="CR349" s="106">
        <f t="shared" ref="CR349" si="1894">BJ$5*Q$24*Q64</f>
        <v>0</v>
      </c>
      <c r="CS349" s="106">
        <f t="shared" ref="CS349" si="1895">BK$5*R$24*R64</f>
        <v>0</v>
      </c>
      <c r="CT349" s="106">
        <f t="shared" ref="CT349" si="1896">BL$5*S$24*S64</f>
        <v>0.0412984</v>
      </c>
      <c r="CU349" s="106">
        <f t="shared" ref="CU349" si="1897">BM$5*T$24*T64</f>
        <v>0</v>
      </c>
      <c r="CV349" s="106">
        <f t="shared" ref="CV349" si="1898">BN$5*U$24*U64</f>
        <v>0</v>
      </c>
      <c r="CW349" s="106">
        <f t="shared" ref="CW349" si="1899">BO$5*V$24*V64</f>
        <v>0</v>
      </c>
      <c r="CX349" s="106">
        <f t="shared" ref="CX349" si="1900">BP$5*W$24*W64</f>
        <v>0</v>
      </c>
      <c r="CY349" s="106">
        <f t="shared" ref="CY349" si="1901">BQ$5*X$24*X64</f>
        <v>0.1424664576</v>
      </c>
      <c r="CZ349" s="106">
        <f t="shared" ref="CZ349" si="1902">BR$5*Y$24*Y64</f>
        <v>0</v>
      </c>
      <c r="DA349" s="106">
        <f t="shared" ref="DA349" si="1903">BS$5*Z$24*Z64</f>
        <v>0</v>
      </c>
      <c r="DB349" s="106">
        <f t="shared" ref="DB349" si="1904">BT$5*AA$24*AA64</f>
        <v>0</v>
      </c>
      <c r="DC349" s="106">
        <f t="shared" ref="DC349" si="1905">BU$5*AB$24*AB64</f>
        <v>0</v>
      </c>
      <c r="DD349" s="106">
        <f t="shared" ref="DD349" si="1906">BV$5*AC$24*AC64</f>
        <v>0</v>
      </c>
      <c r="DE349" s="106">
        <f t="shared" ref="DE349" si="1907">BW$5*AD$24*AD64</f>
        <v>0</v>
      </c>
      <c r="DF349" s="106">
        <f t="shared" ref="DF349" si="1908">BX$5*AE$24*AE64</f>
        <v>0</v>
      </c>
      <c r="DG349" s="106">
        <f t="shared" ref="DG349" si="1909">BY$5*AF$24*AF64</f>
        <v>0</v>
      </c>
      <c r="DH349" s="106">
        <f t="shared" ref="DH349" si="1910">BZ$5*AG$24*AG64</f>
        <v>0</v>
      </c>
      <c r="DI349" s="106">
        <f t="shared" ref="DI349" si="1911">CA$5*AH$24*AH64</f>
        <v>1.232646326784</v>
      </c>
      <c r="DJ349" s="106">
        <f t="shared" ref="DJ349" si="1912">CB$5*AI$24*AI64</f>
        <v>0.0450585</v>
      </c>
      <c r="DK349" s="106">
        <f t="shared" ref="DK349" si="1913">CC$5*AJ$24*AJ64</f>
        <v>0</v>
      </c>
      <c r="DL349" s="106">
        <f t="shared" ref="DL349" si="1914">CD$5*AK$24*AK64</f>
        <v>0.069391701</v>
      </c>
      <c r="DM349" s="106">
        <f t="shared" ref="DM349" si="1915">CE$5*AL$24*AL64</f>
        <v>0</v>
      </c>
      <c r="DN349" s="106">
        <f t="shared" ref="DN349" si="1916">CF$5*AM$24*AM64</f>
        <v>0</v>
      </c>
      <c r="DO349" s="106">
        <f t="shared" ref="DO349" si="1917">CG$5*AN$24*AN64</f>
        <v>0</v>
      </c>
      <c r="DP349" s="106">
        <f t="shared" ref="DP349" si="1918">CH$5*AO$24*AO64</f>
        <v>0</v>
      </c>
      <c r="DQ349" s="106">
        <f t="shared" ref="DQ349" si="1919">CI$5*AP$24*AP64</f>
        <v>0</v>
      </c>
      <c r="DR349" s="106">
        <f t="shared" ref="DR349" si="1920">CJ$5*AQ$24*AQ64</f>
        <v>0</v>
      </c>
    </row>
    <row r="350" spans="3:43">
      <c r="C350" s="14" t="s">
        <v>1028</v>
      </c>
      <c r="D350" s="14" t="s">
        <v>1387</v>
      </c>
      <c r="E350" s="14" t="s">
        <v>1504</v>
      </c>
      <c r="F350" s="15"/>
      <c r="G350" s="116">
        <f>AU349</f>
        <v>0</v>
      </c>
      <c r="H350" s="116">
        <f t="shared" ref="H350:AQ350" si="1921">AV349</f>
        <v>0</v>
      </c>
      <c r="I350" s="116">
        <f t="shared" si="1921"/>
        <v>0</v>
      </c>
      <c r="J350" s="116">
        <f t="shared" si="1921"/>
        <v>0</v>
      </c>
      <c r="K350" s="116">
        <f t="shared" si="1921"/>
        <v>0</v>
      </c>
      <c r="L350" s="116">
        <f t="shared" si="1921"/>
        <v>0</v>
      </c>
      <c r="M350" s="116">
        <f t="shared" si="1921"/>
        <v>0.296983870697575</v>
      </c>
      <c r="N350" s="116">
        <f t="shared" si="1921"/>
        <v>0</v>
      </c>
      <c r="O350" s="116">
        <f t="shared" si="1921"/>
        <v>0</v>
      </c>
      <c r="P350" s="116">
        <f t="shared" si="1921"/>
        <v>2.35008</v>
      </c>
      <c r="Q350" s="116">
        <f t="shared" si="1921"/>
        <v>0</v>
      </c>
      <c r="R350" s="116">
        <f t="shared" si="1921"/>
        <v>0</v>
      </c>
      <c r="S350" s="116">
        <f t="shared" si="1921"/>
        <v>0.03303872</v>
      </c>
      <c r="T350" s="116">
        <f t="shared" si="1921"/>
        <v>0</v>
      </c>
      <c r="U350" s="116">
        <f t="shared" si="1921"/>
        <v>0</v>
      </c>
      <c r="V350" s="116">
        <f t="shared" si="1921"/>
        <v>0</v>
      </c>
      <c r="W350" s="116">
        <f t="shared" si="1921"/>
        <v>0</v>
      </c>
      <c r="X350" s="116">
        <f t="shared" si="1921"/>
        <v>0.11397316608</v>
      </c>
      <c r="Y350" s="116">
        <f t="shared" si="1921"/>
        <v>0</v>
      </c>
      <c r="Z350" s="116">
        <f t="shared" si="1921"/>
        <v>0</v>
      </c>
      <c r="AA350" s="116">
        <f t="shared" si="1921"/>
        <v>0</v>
      </c>
      <c r="AB350" s="116">
        <f t="shared" si="1921"/>
        <v>0</v>
      </c>
      <c r="AC350" s="116">
        <f t="shared" si="1921"/>
        <v>0</v>
      </c>
      <c r="AD350" s="116">
        <f t="shared" si="1921"/>
        <v>0</v>
      </c>
      <c r="AE350" s="116">
        <f t="shared" si="1921"/>
        <v>0</v>
      </c>
      <c r="AF350" s="116">
        <f t="shared" si="1921"/>
        <v>0</v>
      </c>
      <c r="AG350" s="116">
        <f t="shared" si="1921"/>
        <v>0</v>
      </c>
      <c r="AH350" s="116">
        <f t="shared" si="1921"/>
        <v>0.9861170614272</v>
      </c>
      <c r="AI350" s="116">
        <f t="shared" si="1921"/>
        <v>0.0360468</v>
      </c>
      <c r="AJ350" s="116">
        <f t="shared" si="1921"/>
        <v>0</v>
      </c>
      <c r="AK350" s="116">
        <f t="shared" si="1921"/>
        <v>0.0555133608</v>
      </c>
      <c r="AL350" s="116">
        <f t="shared" si="1921"/>
        <v>0</v>
      </c>
      <c r="AM350" s="116">
        <f t="shared" si="1921"/>
        <v>0</v>
      </c>
      <c r="AN350" s="116">
        <f t="shared" si="1921"/>
        <v>0</v>
      </c>
      <c r="AO350" s="116">
        <f t="shared" si="1921"/>
        <v>0</v>
      </c>
      <c r="AP350" s="116">
        <f t="shared" si="1921"/>
        <v>0</v>
      </c>
      <c r="AQ350" s="116">
        <f t="shared" si="1921"/>
        <v>0</v>
      </c>
    </row>
    <row r="351" spans="3:43">
      <c r="C351" s="12" t="s">
        <v>1030</v>
      </c>
      <c r="D351" s="12" t="s">
        <v>1503</v>
      </c>
      <c r="E351" s="12" t="s">
        <v>232</v>
      </c>
      <c r="F351" s="119">
        <v>1.25</v>
      </c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</row>
    <row r="352" spans="3:43">
      <c r="C352" s="12" t="s">
        <v>1030</v>
      </c>
      <c r="D352" s="12" t="s">
        <v>1393</v>
      </c>
      <c r="E352" s="12" t="s">
        <v>1504</v>
      </c>
      <c r="F352" s="119">
        <v>30</v>
      </c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</row>
    <row r="353" spans="3:122">
      <c r="C353" s="12" t="s">
        <v>1030</v>
      </c>
      <c r="D353" s="12" t="s">
        <v>1505</v>
      </c>
      <c r="E353" s="12" t="s">
        <v>1314</v>
      </c>
      <c r="F353" s="13">
        <v>1</v>
      </c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T353" t="str">
        <f>E353</f>
        <v>INFPRC</v>
      </c>
      <c r="AU353" s="45">
        <f t="shared" ref="AU353:CE353" si="1922">CH353*(IF(G353&lt;&gt;"",G353,$F353)/IF(G351&lt;&gt;"",G351,$F351))</f>
        <v>0.07254403072</v>
      </c>
      <c r="AV353" s="45">
        <f t="shared" si="1922"/>
        <v>0</v>
      </c>
      <c r="AW353" s="45">
        <f t="shared" si="1922"/>
        <v>0</v>
      </c>
      <c r="AX353" s="45">
        <f t="shared" si="1922"/>
        <v>0</v>
      </c>
      <c r="AY353" s="45">
        <f t="shared" si="1922"/>
        <v>0</v>
      </c>
      <c r="AZ353" s="45">
        <f t="shared" si="1922"/>
        <v>0</v>
      </c>
      <c r="BA353" s="45">
        <f t="shared" si="1922"/>
        <v>0.26697241353483</v>
      </c>
      <c r="BB353" s="45">
        <f t="shared" si="1922"/>
        <v>0</v>
      </c>
      <c r="BC353" s="45">
        <f t="shared" si="1922"/>
        <v>0</v>
      </c>
      <c r="BD353" s="45">
        <f t="shared" si="1922"/>
        <v>0</v>
      </c>
      <c r="BE353" s="45">
        <f t="shared" si="1922"/>
        <v>0.08204188102656</v>
      </c>
      <c r="BF353" s="45">
        <f t="shared" si="1922"/>
        <v>0.160309039104</v>
      </c>
      <c r="BG353" s="45">
        <f t="shared" si="1922"/>
        <v>0</v>
      </c>
      <c r="BH353" s="45">
        <f t="shared" si="1922"/>
        <v>0</v>
      </c>
      <c r="BI353" s="45">
        <f t="shared" si="1922"/>
        <v>0</v>
      </c>
      <c r="BJ353" s="45">
        <f t="shared" si="1922"/>
        <v>0</v>
      </c>
      <c r="BK353" s="45">
        <f t="shared" si="1922"/>
        <v>0</v>
      </c>
      <c r="BL353" s="45">
        <f t="shared" si="1922"/>
        <v>0.24587578368</v>
      </c>
      <c r="BM353" s="45">
        <f t="shared" si="1922"/>
        <v>0</v>
      </c>
      <c r="BN353" s="45">
        <f t="shared" si="1922"/>
        <v>0</v>
      </c>
      <c r="BO353" s="45">
        <f t="shared" si="1922"/>
        <v>0</v>
      </c>
      <c r="BP353" s="45">
        <f t="shared" si="1922"/>
        <v>0</v>
      </c>
      <c r="BQ353" s="45">
        <f t="shared" si="1922"/>
        <v>0</v>
      </c>
      <c r="BR353" s="45">
        <f t="shared" si="1922"/>
        <v>0</v>
      </c>
      <c r="BS353" s="45">
        <f t="shared" si="1922"/>
        <v>4.77919012864</v>
      </c>
      <c r="BT353" s="45">
        <f t="shared" si="1922"/>
        <v>0</v>
      </c>
      <c r="BU353" s="45">
        <f t="shared" si="1922"/>
        <v>0</v>
      </c>
      <c r="BV353" s="45">
        <f t="shared" si="1922"/>
        <v>0</v>
      </c>
      <c r="BW353" s="45">
        <f t="shared" si="1922"/>
        <v>0</v>
      </c>
      <c r="BX353" s="45">
        <f t="shared" si="1922"/>
        <v>0.0912</v>
      </c>
      <c r="BY353" s="45">
        <f t="shared" si="1922"/>
        <v>0</v>
      </c>
      <c r="BZ353" s="45">
        <f t="shared" si="1922"/>
        <v>0</v>
      </c>
      <c r="CA353" s="45">
        <f t="shared" si="1922"/>
        <v>0</v>
      </c>
      <c r="CB353" s="45">
        <f t="shared" si="1922"/>
        <v>0</v>
      </c>
      <c r="CC353" s="45">
        <f t="shared" si="1922"/>
        <v>0</v>
      </c>
      <c r="CD353" s="45">
        <f t="shared" si="1922"/>
        <v>0</v>
      </c>
      <c r="CE353" s="45">
        <f t="shared" si="1922"/>
        <v>0</v>
      </c>
      <c r="CG353" t="str">
        <f>E351</f>
        <v>INDCOK</v>
      </c>
      <c r="CH353" s="106">
        <f t="shared" ref="CH353" si="1923">AZ$8*G$27*G73</f>
        <v>0.0906800384</v>
      </c>
      <c r="CI353" s="106">
        <f t="shared" ref="CI353" si="1924">BA$8*H$27*H73</f>
        <v>0</v>
      </c>
      <c r="CJ353" s="106">
        <f t="shared" ref="CJ353" si="1925">BB$8*I$27*I73</f>
        <v>0</v>
      </c>
      <c r="CK353" s="106">
        <f t="shared" ref="CK353" si="1926">BC$8*J$27*J73</f>
        <v>0</v>
      </c>
      <c r="CL353" s="106">
        <f t="shared" ref="CL353" si="1927">BD$8*K$27*K73</f>
        <v>0</v>
      </c>
      <c r="CM353" s="106">
        <f t="shared" ref="CM353" si="1928">BE$8*L$27*L73</f>
        <v>0</v>
      </c>
      <c r="CN353" s="106">
        <f t="shared" ref="CN353" si="1929">BF$8*M$27*M73</f>
        <v>0.333715516918537</v>
      </c>
      <c r="CO353" s="106">
        <f t="shared" ref="CO353" si="1930">BG$8*N$27*N73</f>
        <v>0</v>
      </c>
      <c r="CP353" s="106">
        <f t="shared" ref="CP353" si="1931">BH$8*O$27*O73</f>
        <v>0</v>
      </c>
      <c r="CQ353" s="106">
        <f t="shared" ref="CQ353" si="1932">BI$8*P$27*P73</f>
        <v>0</v>
      </c>
      <c r="CR353" s="106">
        <f t="shared" ref="CR353" si="1933">BJ$8*Q$27*Q73</f>
        <v>0.1025523512832</v>
      </c>
      <c r="CS353" s="106">
        <f t="shared" ref="CS353" si="1934">BK$8*R$27*R73</f>
        <v>0.20038629888</v>
      </c>
      <c r="CT353" s="106">
        <f t="shared" ref="CT353" si="1935">BL$8*S$27*S73</f>
        <v>0</v>
      </c>
      <c r="CU353" s="106">
        <f t="shared" ref="CU353" si="1936">BM$8*T$27*T73</f>
        <v>0</v>
      </c>
      <c r="CV353" s="106">
        <f t="shared" ref="CV353" si="1937">BN$8*U$27*U73</f>
        <v>0</v>
      </c>
      <c r="CW353" s="106">
        <f t="shared" ref="CW353" si="1938">BO$8*V$27*V73</f>
        <v>0</v>
      </c>
      <c r="CX353" s="106">
        <f t="shared" ref="CX353" si="1939">BP$8*W$27*W73</f>
        <v>0</v>
      </c>
      <c r="CY353" s="106">
        <f t="shared" ref="CY353" si="1940">BQ$8*X$27*X73</f>
        <v>0.3073447296</v>
      </c>
      <c r="CZ353" s="106">
        <f t="shared" ref="CZ353" si="1941">BR$8*Y$27*Y73</f>
        <v>0</v>
      </c>
      <c r="DA353" s="106">
        <f t="shared" ref="DA353" si="1942">BS$8*Z$27*Z73</f>
        <v>0</v>
      </c>
      <c r="DB353" s="106">
        <f t="shared" ref="DB353" si="1943">BT$8*AA$27*AA73</f>
        <v>0</v>
      </c>
      <c r="DC353" s="106">
        <f t="shared" ref="DC353" si="1944">BU$8*AB$27*AB73</f>
        <v>0</v>
      </c>
      <c r="DD353" s="106">
        <f t="shared" ref="DD353" si="1945">BV$8*AC$27*AC73</f>
        <v>0</v>
      </c>
      <c r="DE353" s="106">
        <f t="shared" ref="DE353" si="1946">BW$8*AD$27*AD73</f>
        <v>0</v>
      </c>
      <c r="DF353" s="106">
        <f t="shared" ref="DF353" si="1947">BX$8*AE$27*AE73</f>
        <v>5.9739876608</v>
      </c>
      <c r="DG353" s="106">
        <f t="shared" ref="DG353" si="1948">BY$8*AF$27*AF73</f>
        <v>0</v>
      </c>
      <c r="DH353" s="106">
        <f t="shared" ref="DH353" si="1949">BZ$8*AG$27*AG73</f>
        <v>0</v>
      </c>
      <c r="DI353" s="106">
        <f t="shared" ref="DI353" si="1950">CA$8*AH$27*AH73</f>
        <v>0</v>
      </c>
      <c r="DJ353" s="106">
        <f t="shared" ref="DJ353" si="1951">CB$8*AI$27*AI73</f>
        <v>0</v>
      </c>
      <c r="DK353" s="106">
        <f t="shared" ref="DK353" si="1952">CC$8*AJ$27*AJ73</f>
        <v>0.114</v>
      </c>
      <c r="DL353" s="106">
        <f t="shared" ref="DL353" si="1953">CD$8*AK$27*AK73</f>
        <v>0</v>
      </c>
      <c r="DM353" s="106">
        <f t="shared" ref="DM353" si="1954">CE$8*AL$27*AL73</f>
        <v>0</v>
      </c>
      <c r="DN353" s="106">
        <f t="shared" ref="DN353" si="1955">CF$8*AM$27*AM73</f>
        <v>0</v>
      </c>
      <c r="DO353" s="106">
        <f t="shared" ref="DO353" si="1956">CG$8*AN$27*AN73</f>
        <v>0</v>
      </c>
      <c r="DP353" s="106">
        <f t="shared" ref="DP353" si="1957">CH$8*AO$27*AO73</f>
        <v>0</v>
      </c>
      <c r="DQ353" s="106">
        <f t="shared" ref="DQ353" si="1958">CI$8*AP$27*AP73</f>
        <v>0</v>
      </c>
      <c r="DR353" s="106">
        <f t="shared" ref="DR353" si="1959">CJ$8*AQ$27*AQ73</f>
        <v>0</v>
      </c>
    </row>
    <row r="354" spans="3:43">
      <c r="C354" s="14" t="s">
        <v>1030</v>
      </c>
      <c r="D354" s="14" t="s">
        <v>1387</v>
      </c>
      <c r="E354" s="14" t="s">
        <v>1504</v>
      </c>
      <c r="F354" s="15"/>
      <c r="G354" s="116">
        <f>AU353</f>
        <v>0.07254403072</v>
      </c>
      <c r="H354" s="116">
        <f t="shared" ref="H354:AQ354" si="1960">AV353</f>
        <v>0</v>
      </c>
      <c r="I354" s="116">
        <f t="shared" si="1960"/>
        <v>0</v>
      </c>
      <c r="J354" s="116">
        <f t="shared" si="1960"/>
        <v>0</v>
      </c>
      <c r="K354" s="116">
        <f t="shared" si="1960"/>
        <v>0</v>
      </c>
      <c r="L354" s="116">
        <f t="shared" si="1960"/>
        <v>0</v>
      </c>
      <c r="M354" s="116">
        <f t="shared" si="1960"/>
        <v>0.26697241353483</v>
      </c>
      <c r="N354" s="116">
        <f t="shared" si="1960"/>
        <v>0</v>
      </c>
      <c r="O354" s="116">
        <f t="shared" si="1960"/>
        <v>0</v>
      </c>
      <c r="P354" s="116">
        <f t="shared" si="1960"/>
        <v>0</v>
      </c>
      <c r="Q354" s="116">
        <f t="shared" si="1960"/>
        <v>0.08204188102656</v>
      </c>
      <c r="R354" s="116">
        <f t="shared" si="1960"/>
        <v>0.160309039104</v>
      </c>
      <c r="S354" s="116">
        <f t="shared" si="1960"/>
        <v>0</v>
      </c>
      <c r="T354" s="116">
        <f t="shared" si="1960"/>
        <v>0</v>
      </c>
      <c r="U354" s="116">
        <f t="shared" si="1960"/>
        <v>0</v>
      </c>
      <c r="V354" s="116">
        <f t="shared" si="1960"/>
        <v>0</v>
      </c>
      <c r="W354" s="116">
        <f t="shared" si="1960"/>
        <v>0</v>
      </c>
      <c r="X354" s="116">
        <f t="shared" si="1960"/>
        <v>0.24587578368</v>
      </c>
      <c r="Y354" s="116">
        <f t="shared" si="1960"/>
        <v>0</v>
      </c>
      <c r="Z354" s="116">
        <f t="shared" si="1960"/>
        <v>0</v>
      </c>
      <c r="AA354" s="116">
        <f t="shared" si="1960"/>
        <v>0</v>
      </c>
      <c r="AB354" s="116">
        <f t="shared" si="1960"/>
        <v>0</v>
      </c>
      <c r="AC354" s="116">
        <f t="shared" si="1960"/>
        <v>0</v>
      </c>
      <c r="AD354" s="116">
        <f t="shared" si="1960"/>
        <v>0</v>
      </c>
      <c r="AE354" s="116">
        <f t="shared" si="1960"/>
        <v>4.77919012864</v>
      </c>
      <c r="AF354" s="116">
        <f t="shared" si="1960"/>
        <v>0</v>
      </c>
      <c r="AG354" s="116">
        <f t="shared" si="1960"/>
        <v>0</v>
      </c>
      <c r="AH354" s="116">
        <f t="shared" si="1960"/>
        <v>0</v>
      </c>
      <c r="AI354" s="116">
        <f t="shared" si="1960"/>
        <v>0</v>
      </c>
      <c r="AJ354" s="116">
        <f t="shared" si="1960"/>
        <v>0.0912</v>
      </c>
      <c r="AK354" s="116">
        <f t="shared" si="1960"/>
        <v>0</v>
      </c>
      <c r="AL354" s="116">
        <f t="shared" si="1960"/>
        <v>0</v>
      </c>
      <c r="AM354" s="116">
        <f t="shared" si="1960"/>
        <v>0</v>
      </c>
      <c r="AN354" s="116">
        <f t="shared" si="1960"/>
        <v>0</v>
      </c>
      <c r="AO354" s="116">
        <f t="shared" si="1960"/>
        <v>0</v>
      </c>
      <c r="AP354" s="116">
        <f t="shared" si="1960"/>
        <v>0</v>
      </c>
      <c r="AQ354" s="116">
        <f t="shared" si="1960"/>
        <v>0</v>
      </c>
    </row>
    <row r="355" spans="3:43">
      <c r="C355" t="s">
        <v>1032</v>
      </c>
      <c r="D355" s="12" t="s">
        <v>1503</v>
      </c>
      <c r="E355" t="s">
        <v>247</v>
      </c>
      <c r="F355" s="119">
        <v>1</v>
      </c>
      <c r="G355" s="119"/>
      <c r="H355" s="119">
        <v>1.17647058823529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</row>
    <row r="356" spans="3:43">
      <c r="C356" t="s">
        <v>1032</v>
      </c>
      <c r="D356" s="12" t="s">
        <v>1393</v>
      </c>
      <c r="E356" t="s">
        <v>1504</v>
      </c>
      <c r="F356" s="119">
        <v>30</v>
      </c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/>
    </row>
    <row r="357" spans="3:122">
      <c r="C357" t="s">
        <v>1032</v>
      </c>
      <c r="D357" s="12" t="s">
        <v>1505</v>
      </c>
      <c r="E357" t="s">
        <v>1314</v>
      </c>
      <c r="F357" s="13">
        <v>1</v>
      </c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T357" t="str">
        <f>E357</f>
        <v>INFPRC</v>
      </c>
      <c r="AU357" s="45">
        <f t="shared" ref="AU357:CE357" si="1961">CH357*(IF(G357&lt;&gt;"",G357,$F357)/IF(G355&lt;&gt;"",G355,$F355))</f>
        <v>0.51028399635037</v>
      </c>
      <c r="AV357" s="45">
        <f t="shared" si="1961"/>
        <v>0</v>
      </c>
      <c r="AW357" s="45">
        <f t="shared" si="1961"/>
        <v>0</v>
      </c>
      <c r="AX357" s="45">
        <f t="shared" si="1961"/>
        <v>0.0441157906407791</v>
      </c>
      <c r="AY357" s="45">
        <f t="shared" si="1961"/>
        <v>0</v>
      </c>
      <c r="AZ357" s="45">
        <f t="shared" si="1961"/>
        <v>0.01692</v>
      </c>
      <c r="BA357" s="45">
        <f t="shared" si="1961"/>
        <v>0</v>
      </c>
      <c r="BB357" s="45">
        <f t="shared" si="1961"/>
        <v>0</v>
      </c>
      <c r="BC357" s="45">
        <f t="shared" si="1961"/>
        <v>0.0036</v>
      </c>
      <c r="BD357" s="45">
        <f t="shared" si="1961"/>
        <v>0</v>
      </c>
      <c r="BE357" s="45">
        <f t="shared" si="1961"/>
        <v>0</v>
      </c>
      <c r="BF357" s="45">
        <f t="shared" si="1961"/>
        <v>0</v>
      </c>
      <c r="BG357" s="45">
        <f t="shared" si="1961"/>
        <v>0</v>
      </c>
      <c r="BH357" s="45">
        <f t="shared" si="1961"/>
        <v>0</v>
      </c>
      <c r="BI357" s="45">
        <f t="shared" si="1961"/>
        <v>0.0390416</v>
      </c>
      <c r="BJ357" s="45">
        <f t="shared" si="1961"/>
        <v>0</v>
      </c>
      <c r="BK357" s="45">
        <f t="shared" si="1961"/>
        <v>0</v>
      </c>
      <c r="BL357" s="45">
        <f t="shared" si="1961"/>
        <v>0</v>
      </c>
      <c r="BM357" s="45">
        <f t="shared" si="1961"/>
        <v>0</v>
      </c>
      <c r="BN357" s="45">
        <f t="shared" si="1961"/>
        <v>0</v>
      </c>
      <c r="BO357" s="45">
        <f t="shared" si="1961"/>
        <v>0</v>
      </c>
      <c r="BP357" s="45">
        <f t="shared" si="1961"/>
        <v>0</v>
      </c>
      <c r="BQ357" s="45">
        <f t="shared" si="1961"/>
        <v>0</v>
      </c>
      <c r="BR357" s="45">
        <f t="shared" si="1961"/>
        <v>11.3449144</v>
      </c>
      <c r="BS357" s="45">
        <f t="shared" si="1961"/>
        <v>3.231811392</v>
      </c>
      <c r="BT357" s="45">
        <f t="shared" si="1961"/>
        <v>0.010481536</v>
      </c>
      <c r="BU357" s="45">
        <f t="shared" si="1961"/>
        <v>0</v>
      </c>
      <c r="BV357" s="45">
        <f t="shared" si="1961"/>
        <v>0</v>
      </c>
      <c r="BW357" s="45">
        <f t="shared" si="1961"/>
        <v>0</v>
      </c>
      <c r="BX357" s="45">
        <f t="shared" si="1961"/>
        <v>0.206595117248</v>
      </c>
      <c r="BY357" s="45">
        <f t="shared" si="1961"/>
        <v>0.0147784131298462</v>
      </c>
      <c r="BZ357" s="45">
        <f t="shared" si="1961"/>
        <v>0</v>
      </c>
      <c r="CA357" s="45">
        <f t="shared" si="1961"/>
        <v>0</v>
      </c>
      <c r="CB357" s="45">
        <f t="shared" si="1961"/>
        <v>0</v>
      </c>
      <c r="CC357" s="45">
        <f t="shared" si="1961"/>
        <v>0</v>
      </c>
      <c r="CD357" s="45">
        <f t="shared" si="1961"/>
        <v>0</v>
      </c>
      <c r="CE357" s="45">
        <f t="shared" si="1961"/>
        <v>0</v>
      </c>
      <c r="CG357" t="str">
        <f>E355</f>
        <v>INDELC</v>
      </c>
      <c r="CH357" s="106">
        <f t="shared" ref="CH357" si="1962">AZ$15*G$30*G79</f>
        <v>0.51028399635037</v>
      </c>
      <c r="CI357" s="106">
        <f t="shared" ref="CI357" si="1963">BA$15*H$30*H79</f>
        <v>0</v>
      </c>
      <c r="CJ357" s="106">
        <f t="shared" ref="CJ357" si="1964">BB$15*I$30*I79</f>
        <v>0</v>
      </c>
      <c r="CK357" s="106">
        <f t="shared" ref="CK357" si="1965">BC$15*J$30*J79</f>
        <v>0.0441157906407791</v>
      </c>
      <c r="CL357" s="106">
        <f t="shared" ref="CL357" si="1966">BD$15*K$30*K79</f>
        <v>0</v>
      </c>
      <c r="CM357" s="106">
        <f t="shared" ref="CM357" si="1967">BE$15*L$30*L79</f>
        <v>0.01692</v>
      </c>
      <c r="CN357" s="106">
        <f t="shared" ref="CN357" si="1968">BF$15*M$30*M79</f>
        <v>0</v>
      </c>
      <c r="CO357" s="106">
        <f t="shared" ref="CO357" si="1969">BG$15*N$30*N79</f>
        <v>0</v>
      </c>
      <c r="CP357" s="106">
        <f t="shared" ref="CP357" si="1970">BH$15*O$30*O79</f>
        <v>0.0036</v>
      </c>
      <c r="CQ357" s="106">
        <f t="shared" ref="CQ357" si="1971">BI$15*P$30*P79</f>
        <v>0</v>
      </c>
      <c r="CR357" s="106">
        <f t="shared" ref="CR357" si="1972">BJ$15*Q$30*Q79</f>
        <v>0</v>
      </c>
      <c r="CS357" s="106">
        <f t="shared" ref="CS357" si="1973">BK$15*R$30*R79</f>
        <v>0</v>
      </c>
      <c r="CT357" s="106">
        <f t="shared" ref="CT357" si="1974">BL$15*S$30*S79</f>
        <v>0</v>
      </c>
      <c r="CU357" s="106">
        <f t="shared" ref="CU357" si="1975">BM$15*T$30*T79</f>
        <v>0</v>
      </c>
      <c r="CV357" s="106">
        <f t="shared" ref="CV357" si="1976">BN$15*U$30*U79</f>
        <v>0.0390416</v>
      </c>
      <c r="CW357" s="106">
        <f t="shared" ref="CW357" si="1977">BO$15*V$30*V79</f>
        <v>0</v>
      </c>
      <c r="CX357" s="106">
        <f t="shared" ref="CX357" si="1978">BP$15*W$30*W79</f>
        <v>0</v>
      </c>
      <c r="CY357" s="106">
        <f t="shared" ref="CY357" si="1979">BQ$15*X$30*X79</f>
        <v>0</v>
      </c>
      <c r="CZ357" s="106">
        <f t="shared" ref="CZ357" si="1980">BR$15*Y$30*Y79</f>
        <v>0</v>
      </c>
      <c r="DA357" s="106">
        <f t="shared" ref="DA357" si="1981">BS$15*Z$30*Z79</f>
        <v>0</v>
      </c>
      <c r="DB357" s="106">
        <f t="shared" ref="DB357" si="1982">BT$15*AA$30*AA79</f>
        <v>0</v>
      </c>
      <c r="DC357" s="106">
        <f t="shared" ref="DC357" si="1983">BU$15*AB$30*AB79</f>
        <v>0</v>
      </c>
      <c r="DD357" s="106">
        <f t="shared" ref="DD357" si="1984">BV$15*AC$30*AC79</f>
        <v>0</v>
      </c>
      <c r="DE357" s="106">
        <f t="shared" ref="DE357" si="1985">BW$15*AD$30*AD79</f>
        <v>11.3449144</v>
      </c>
      <c r="DF357" s="106">
        <f t="shared" ref="DF357" si="1986">BX$15*AE$30*AE79</f>
        <v>3.231811392</v>
      </c>
      <c r="DG357" s="106">
        <f t="shared" ref="DG357" si="1987">BY$15*AF$30*AF79</f>
        <v>0.010481536</v>
      </c>
      <c r="DH357" s="106">
        <f t="shared" ref="DH357" si="1988">BZ$15*AG$30*AG79</f>
        <v>0</v>
      </c>
      <c r="DI357" s="106">
        <f t="shared" ref="DI357" si="1989">CA$15*AH$30*AH79</f>
        <v>0</v>
      </c>
      <c r="DJ357" s="106">
        <f t="shared" ref="DJ357" si="1990">CB$15*AI$30*AI79</f>
        <v>0</v>
      </c>
      <c r="DK357" s="106">
        <f t="shared" ref="DK357" si="1991">CC$15*AJ$30*AJ79</f>
        <v>0.206595117248</v>
      </c>
      <c r="DL357" s="106">
        <f t="shared" ref="DL357" si="1992">CD$15*AK$30*AK79</f>
        <v>0.0147784131298462</v>
      </c>
      <c r="DM357" s="106">
        <f t="shared" ref="DM357" si="1993">CE$15*AL$30*AL79</f>
        <v>0</v>
      </c>
      <c r="DN357" s="106">
        <f t="shared" ref="DN357" si="1994">CF$15*AM$30*AM79</f>
        <v>0</v>
      </c>
      <c r="DO357" s="106">
        <f t="shared" ref="DO357" si="1995">CG$15*AN$30*AN79</f>
        <v>0</v>
      </c>
      <c r="DP357" s="106">
        <f t="shared" ref="DP357" si="1996">CH$15*AO$30*AO79</f>
        <v>0</v>
      </c>
      <c r="DQ357" s="106">
        <f t="shared" ref="DQ357" si="1997">CI$15*AP$30*AP79</f>
        <v>0</v>
      </c>
      <c r="DR357" s="106">
        <f t="shared" ref="DR357" si="1998">CJ$15*AQ$30*AQ79</f>
        <v>0</v>
      </c>
    </row>
    <row r="358" spans="3:43">
      <c r="C358" s="14" t="s">
        <v>1032</v>
      </c>
      <c r="D358" s="14" t="s">
        <v>1387</v>
      </c>
      <c r="E358" s="14" t="s">
        <v>1504</v>
      </c>
      <c r="F358" s="15"/>
      <c r="G358" s="116">
        <f>AU357</f>
        <v>0.51028399635037</v>
      </c>
      <c r="H358" s="116">
        <f t="shared" ref="H358:AQ358" si="1999">AV357</f>
        <v>0</v>
      </c>
      <c r="I358" s="116">
        <f t="shared" si="1999"/>
        <v>0</v>
      </c>
      <c r="J358" s="116">
        <f t="shared" si="1999"/>
        <v>0.0441157906407791</v>
      </c>
      <c r="K358" s="116">
        <f t="shared" si="1999"/>
        <v>0</v>
      </c>
      <c r="L358" s="116">
        <f t="shared" si="1999"/>
        <v>0.01692</v>
      </c>
      <c r="M358" s="116">
        <f t="shared" si="1999"/>
        <v>0</v>
      </c>
      <c r="N358" s="116">
        <f t="shared" si="1999"/>
        <v>0</v>
      </c>
      <c r="O358" s="116">
        <f t="shared" si="1999"/>
        <v>0.0036</v>
      </c>
      <c r="P358" s="116">
        <f t="shared" si="1999"/>
        <v>0</v>
      </c>
      <c r="Q358" s="116">
        <f t="shared" si="1999"/>
        <v>0</v>
      </c>
      <c r="R358" s="116">
        <f t="shared" si="1999"/>
        <v>0</v>
      </c>
      <c r="S358" s="116">
        <f t="shared" si="1999"/>
        <v>0</v>
      </c>
      <c r="T358" s="116">
        <f t="shared" si="1999"/>
        <v>0</v>
      </c>
      <c r="U358" s="116">
        <f t="shared" si="1999"/>
        <v>0.0390416</v>
      </c>
      <c r="V358" s="116">
        <f t="shared" si="1999"/>
        <v>0</v>
      </c>
      <c r="W358" s="116">
        <f t="shared" si="1999"/>
        <v>0</v>
      </c>
      <c r="X358" s="116">
        <f t="shared" si="1999"/>
        <v>0</v>
      </c>
      <c r="Y358" s="116">
        <f t="shared" si="1999"/>
        <v>0</v>
      </c>
      <c r="Z358" s="116">
        <f t="shared" si="1999"/>
        <v>0</v>
      </c>
      <c r="AA358" s="116">
        <f t="shared" si="1999"/>
        <v>0</v>
      </c>
      <c r="AB358" s="116">
        <f t="shared" si="1999"/>
        <v>0</v>
      </c>
      <c r="AC358" s="116">
        <f t="shared" si="1999"/>
        <v>0</v>
      </c>
      <c r="AD358" s="116">
        <f t="shared" si="1999"/>
        <v>11.3449144</v>
      </c>
      <c r="AE358" s="116">
        <f t="shared" si="1999"/>
        <v>3.231811392</v>
      </c>
      <c r="AF358" s="116">
        <f t="shared" si="1999"/>
        <v>0.010481536</v>
      </c>
      <c r="AG358" s="116">
        <f t="shared" si="1999"/>
        <v>0</v>
      </c>
      <c r="AH358" s="116">
        <f t="shared" si="1999"/>
        <v>0</v>
      </c>
      <c r="AI358" s="116">
        <f t="shared" si="1999"/>
        <v>0</v>
      </c>
      <c r="AJ358" s="116">
        <f t="shared" si="1999"/>
        <v>0.206595117248</v>
      </c>
      <c r="AK358" s="116">
        <f t="shared" si="1999"/>
        <v>0.0147784131298462</v>
      </c>
      <c r="AL358" s="116">
        <f t="shared" si="1999"/>
        <v>0</v>
      </c>
      <c r="AM358" s="116">
        <f t="shared" si="1999"/>
        <v>0</v>
      </c>
      <c r="AN358" s="116">
        <f t="shared" si="1999"/>
        <v>0</v>
      </c>
      <c r="AO358" s="116">
        <f t="shared" si="1999"/>
        <v>0</v>
      </c>
      <c r="AP358" s="116">
        <f t="shared" si="1999"/>
        <v>0</v>
      </c>
      <c r="AQ358" s="116">
        <f t="shared" si="1999"/>
        <v>0</v>
      </c>
    </row>
    <row r="359" spans="3:43">
      <c r="C359" s="12" t="s">
        <v>1034</v>
      </c>
      <c r="D359" s="12" t="s">
        <v>1503</v>
      </c>
      <c r="E359" s="12" t="s">
        <v>239</v>
      </c>
      <c r="F359" s="119">
        <v>1.25</v>
      </c>
      <c r="G359" s="119"/>
      <c r="H359" s="119">
        <v>1.20481927710843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/>
      <c r="AO359" s="119"/>
      <c r="AP359" s="119"/>
      <c r="AQ359" s="119"/>
    </row>
    <row r="360" spans="3:43">
      <c r="C360" s="12" t="s">
        <v>1034</v>
      </c>
      <c r="D360" s="12" t="s">
        <v>1393</v>
      </c>
      <c r="E360" s="12" t="s">
        <v>1504</v>
      </c>
      <c r="F360" s="119">
        <v>30</v>
      </c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119"/>
      <c r="AO360" s="119"/>
      <c r="AP360" s="119"/>
      <c r="AQ360" s="119"/>
    </row>
    <row r="361" spans="3:122">
      <c r="C361" s="12" t="s">
        <v>1034</v>
      </c>
      <c r="D361" s="12" t="s">
        <v>1505</v>
      </c>
      <c r="E361" s="12" t="s">
        <v>1314</v>
      </c>
      <c r="F361" s="13">
        <v>1</v>
      </c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T361" t="str">
        <f>E361</f>
        <v>INFPRC</v>
      </c>
      <c r="AU361" s="45">
        <f t="shared" ref="AU361:CE361" si="2000">CH361*(IF(G361&lt;&gt;"",G361,$F361)/IF(G359&lt;&gt;"",G359,$F359))</f>
        <v>0.000423105971100643</v>
      </c>
      <c r="AV361" s="45">
        <f t="shared" si="2000"/>
        <v>0.569375696876391</v>
      </c>
      <c r="AW361" s="45">
        <f t="shared" si="2000"/>
        <v>0.429123178313509</v>
      </c>
      <c r="AX361" s="45">
        <f t="shared" si="2000"/>
        <v>0</v>
      </c>
      <c r="AY361" s="45">
        <f t="shared" si="2000"/>
        <v>0</v>
      </c>
      <c r="AZ361" s="45">
        <f t="shared" si="2000"/>
        <v>0.244499085445873</v>
      </c>
      <c r="BA361" s="45">
        <f t="shared" si="2000"/>
        <v>14.6380355174167</v>
      </c>
      <c r="BB361" s="45">
        <f t="shared" si="2000"/>
        <v>0</v>
      </c>
      <c r="BC361" s="45">
        <f t="shared" si="2000"/>
        <v>0.00864</v>
      </c>
      <c r="BD361" s="45">
        <f t="shared" si="2000"/>
        <v>0.3183712</v>
      </c>
      <c r="BE361" s="45">
        <f t="shared" si="2000"/>
        <v>0.34671355831997</v>
      </c>
      <c r="BF361" s="45">
        <f t="shared" si="2000"/>
        <v>0</v>
      </c>
      <c r="BG361" s="45">
        <f t="shared" si="2000"/>
        <v>3.68357352044738</v>
      </c>
      <c r="BH361" s="45">
        <f t="shared" si="2000"/>
        <v>0</v>
      </c>
      <c r="BI361" s="45">
        <f t="shared" si="2000"/>
        <v>1.58358208420833</v>
      </c>
      <c r="BJ361" s="45">
        <f t="shared" si="2000"/>
        <v>0</v>
      </c>
      <c r="BK361" s="45">
        <f t="shared" si="2000"/>
        <v>0</v>
      </c>
      <c r="BL361" s="45">
        <f t="shared" si="2000"/>
        <v>0.874114104131861</v>
      </c>
      <c r="BM361" s="45">
        <f t="shared" si="2000"/>
        <v>0.00512</v>
      </c>
      <c r="BN361" s="45">
        <f t="shared" si="2000"/>
        <v>0</v>
      </c>
      <c r="BO361" s="45">
        <f t="shared" si="2000"/>
        <v>0</v>
      </c>
      <c r="BP361" s="45">
        <f t="shared" si="2000"/>
        <v>0</v>
      </c>
      <c r="BQ361" s="45">
        <f t="shared" si="2000"/>
        <v>0.619766517279744</v>
      </c>
      <c r="BR361" s="45">
        <f t="shared" si="2000"/>
        <v>0.00572262399999991</v>
      </c>
      <c r="BS361" s="45">
        <f t="shared" si="2000"/>
        <v>3.24128493624914</v>
      </c>
      <c r="BT361" s="45">
        <f t="shared" si="2000"/>
        <v>0.00295430945197135</v>
      </c>
      <c r="BU361" s="45">
        <f t="shared" si="2000"/>
        <v>0</v>
      </c>
      <c r="BV361" s="45">
        <f t="shared" si="2000"/>
        <v>0.0176149261312</v>
      </c>
      <c r="BW361" s="45">
        <f t="shared" si="2000"/>
        <v>0.187482228668196</v>
      </c>
      <c r="BX361" s="45">
        <f t="shared" si="2000"/>
        <v>0.0118446951168</v>
      </c>
      <c r="BY361" s="45">
        <f t="shared" si="2000"/>
        <v>0.149025424013234</v>
      </c>
      <c r="BZ361" s="45">
        <f t="shared" si="2000"/>
        <v>0</v>
      </c>
      <c r="CA361" s="45">
        <f t="shared" si="2000"/>
        <v>0</v>
      </c>
      <c r="CB361" s="45">
        <f t="shared" si="2000"/>
        <v>0</v>
      </c>
      <c r="CC361" s="45">
        <f t="shared" si="2000"/>
        <v>0</v>
      </c>
      <c r="CD361" s="45">
        <f t="shared" si="2000"/>
        <v>0</v>
      </c>
      <c r="CE361" s="45">
        <f t="shared" si="2000"/>
        <v>0</v>
      </c>
      <c r="CG361" t="str">
        <f>E359</f>
        <v>INDGAS</v>
      </c>
      <c r="CH361" s="106">
        <f t="shared" ref="CH361" si="2001">AZ$12*G$33*G84</f>
        <v>0.000528882463875804</v>
      </c>
      <c r="CI361" s="106">
        <f t="shared" ref="CI361" si="2002">BA$12*H$33*H84</f>
        <v>0.685994815513722</v>
      </c>
      <c r="CJ361" s="106">
        <f t="shared" ref="CJ361" si="2003">BB$12*I$33*I84</f>
        <v>0.536403972891886</v>
      </c>
      <c r="CK361" s="106">
        <f t="shared" ref="CK361" si="2004">BC$12*J$33*J84</f>
        <v>0</v>
      </c>
      <c r="CL361" s="106">
        <f t="shared" ref="CL361" si="2005">BD$12*K$33*K84</f>
        <v>0</v>
      </c>
      <c r="CM361" s="106">
        <f t="shared" ref="CM361" si="2006">BE$12*L$33*L84</f>
        <v>0.305623856807342</v>
      </c>
      <c r="CN361" s="106">
        <f t="shared" ref="CN361" si="2007">BF$12*M$33*M84</f>
        <v>18.2975443967708</v>
      </c>
      <c r="CO361" s="106">
        <f t="shared" ref="CO361" si="2008">BG$12*N$33*N84</f>
        <v>0</v>
      </c>
      <c r="CP361" s="106">
        <f t="shared" ref="CP361" si="2009">BH$12*O$33*O84</f>
        <v>0.0108</v>
      </c>
      <c r="CQ361" s="106">
        <f t="shared" ref="CQ361" si="2010">BI$12*P$33*P84</f>
        <v>0.397964</v>
      </c>
      <c r="CR361" s="106">
        <f t="shared" ref="CR361" si="2011">BJ$12*Q$33*Q84</f>
        <v>0.433391947899962</v>
      </c>
      <c r="CS361" s="106">
        <f t="shared" ref="CS361" si="2012">BK$12*R$33*R84</f>
        <v>0</v>
      </c>
      <c r="CT361" s="106">
        <f t="shared" ref="CT361" si="2013">BL$12*S$33*S84</f>
        <v>4.60446690055923</v>
      </c>
      <c r="CU361" s="106">
        <f t="shared" ref="CU361" si="2014">BM$12*T$33*T84</f>
        <v>0</v>
      </c>
      <c r="CV361" s="106">
        <f t="shared" ref="CV361" si="2015">BN$12*U$33*U84</f>
        <v>1.97947760526041</v>
      </c>
      <c r="CW361" s="106">
        <f t="shared" ref="CW361" si="2016">BO$12*V$33*V84</f>
        <v>0</v>
      </c>
      <c r="CX361" s="106">
        <f t="shared" ref="CX361" si="2017">BP$12*W$33*W84</f>
        <v>0</v>
      </c>
      <c r="CY361" s="106">
        <f t="shared" ref="CY361" si="2018">BQ$12*X$33*X84</f>
        <v>1.09264263016483</v>
      </c>
      <c r="CZ361" s="106">
        <f t="shared" ref="CZ361" si="2019">BR$12*Y$33*Y84</f>
        <v>0.0064</v>
      </c>
      <c r="DA361" s="106">
        <f t="shared" ref="DA361" si="2020">BS$12*Z$33*Z84</f>
        <v>0</v>
      </c>
      <c r="DB361" s="106">
        <f t="shared" ref="DB361" si="2021">BT$12*AA$33*AA84</f>
        <v>0</v>
      </c>
      <c r="DC361" s="106">
        <f t="shared" ref="DC361" si="2022">BU$12*AB$33*AB84</f>
        <v>0</v>
      </c>
      <c r="DD361" s="106">
        <f t="shared" ref="DD361" si="2023">BV$12*AC$33*AC84</f>
        <v>0.77470814659968</v>
      </c>
      <c r="DE361" s="106">
        <f t="shared" ref="DE361" si="2024">BW$12*AD$33*AD84</f>
        <v>0.00715327999999989</v>
      </c>
      <c r="DF361" s="106">
        <f t="shared" ref="DF361" si="2025">BX$12*AE$33*AE84</f>
        <v>4.05160617031143</v>
      </c>
      <c r="DG361" s="106">
        <f t="shared" ref="DG361" si="2026">BY$12*AF$33*AF84</f>
        <v>0.00369288681496419</v>
      </c>
      <c r="DH361" s="106">
        <f t="shared" ref="DH361" si="2027">BZ$12*AG$33*AG84</f>
        <v>0</v>
      </c>
      <c r="DI361" s="106">
        <f t="shared" ref="DI361" si="2028">CA$12*AH$33*AH84</f>
        <v>0.022018657664</v>
      </c>
      <c r="DJ361" s="106">
        <f t="shared" ref="DJ361" si="2029">CB$12*AI$33*AI84</f>
        <v>0.234352785835245</v>
      </c>
      <c r="DK361" s="106">
        <f t="shared" ref="DK361" si="2030">CC$12*AJ$33*AJ84</f>
        <v>0.014805868896</v>
      </c>
      <c r="DL361" s="106">
        <f t="shared" ref="DL361" si="2031">CD$12*AK$33*AK84</f>
        <v>0.186281780016543</v>
      </c>
      <c r="DM361" s="106">
        <f t="shared" ref="DM361" si="2032">CE$12*AL$33*AL84</f>
        <v>0</v>
      </c>
      <c r="DN361" s="106">
        <f t="shared" ref="DN361" si="2033">CF$12*AM$33*AM84</f>
        <v>0</v>
      </c>
      <c r="DO361" s="106">
        <f t="shared" ref="DO361" si="2034">CG$12*AN$33*AN84</f>
        <v>0</v>
      </c>
      <c r="DP361" s="106">
        <f t="shared" ref="DP361" si="2035">CH$12*AO$33*AO84</f>
        <v>0</v>
      </c>
      <c r="DQ361" s="106">
        <f t="shared" ref="DQ361" si="2036">CI$12*AP$33*AP84</f>
        <v>0</v>
      </c>
      <c r="DR361" s="106">
        <f t="shared" ref="DR361" si="2037">CJ$12*AQ$33*AQ84</f>
        <v>0</v>
      </c>
    </row>
    <row r="362" spans="3:43">
      <c r="C362" s="14" t="s">
        <v>1034</v>
      </c>
      <c r="D362" s="14" t="s">
        <v>1387</v>
      </c>
      <c r="E362" s="14" t="s">
        <v>1504</v>
      </c>
      <c r="F362" s="15"/>
      <c r="G362" s="116">
        <f>AU361</f>
        <v>0.000423105971100643</v>
      </c>
      <c r="H362" s="116">
        <f t="shared" ref="H362:AQ362" si="2038">AV361</f>
        <v>0.569375696876391</v>
      </c>
      <c r="I362" s="116">
        <f t="shared" si="2038"/>
        <v>0.429123178313509</v>
      </c>
      <c r="J362" s="116">
        <f t="shared" si="2038"/>
        <v>0</v>
      </c>
      <c r="K362" s="116">
        <f t="shared" si="2038"/>
        <v>0</v>
      </c>
      <c r="L362" s="116">
        <f t="shared" si="2038"/>
        <v>0.244499085445873</v>
      </c>
      <c r="M362" s="116">
        <f t="shared" si="2038"/>
        <v>14.6380355174167</v>
      </c>
      <c r="N362" s="116">
        <f t="shared" si="2038"/>
        <v>0</v>
      </c>
      <c r="O362" s="116">
        <f t="shared" si="2038"/>
        <v>0.00864</v>
      </c>
      <c r="P362" s="116">
        <f t="shared" si="2038"/>
        <v>0.3183712</v>
      </c>
      <c r="Q362" s="116">
        <f t="shared" si="2038"/>
        <v>0.34671355831997</v>
      </c>
      <c r="R362" s="116">
        <f t="shared" si="2038"/>
        <v>0</v>
      </c>
      <c r="S362" s="116">
        <f t="shared" si="2038"/>
        <v>3.68357352044738</v>
      </c>
      <c r="T362" s="116">
        <f t="shared" si="2038"/>
        <v>0</v>
      </c>
      <c r="U362" s="116">
        <f t="shared" si="2038"/>
        <v>1.58358208420833</v>
      </c>
      <c r="V362" s="116">
        <f t="shared" si="2038"/>
        <v>0</v>
      </c>
      <c r="W362" s="116">
        <f t="shared" si="2038"/>
        <v>0</v>
      </c>
      <c r="X362" s="116">
        <f t="shared" si="2038"/>
        <v>0.874114104131861</v>
      </c>
      <c r="Y362" s="116">
        <f t="shared" si="2038"/>
        <v>0.00512</v>
      </c>
      <c r="Z362" s="116">
        <f t="shared" si="2038"/>
        <v>0</v>
      </c>
      <c r="AA362" s="116">
        <f t="shared" si="2038"/>
        <v>0</v>
      </c>
      <c r="AB362" s="116">
        <f t="shared" si="2038"/>
        <v>0</v>
      </c>
      <c r="AC362" s="116">
        <f t="shared" si="2038"/>
        <v>0.619766517279744</v>
      </c>
      <c r="AD362" s="116">
        <f t="shared" si="2038"/>
        <v>0.00572262399999991</v>
      </c>
      <c r="AE362" s="116">
        <f t="shared" si="2038"/>
        <v>3.24128493624914</v>
      </c>
      <c r="AF362" s="116">
        <f t="shared" si="2038"/>
        <v>0.00295430945197135</v>
      </c>
      <c r="AG362" s="116">
        <f t="shared" si="2038"/>
        <v>0</v>
      </c>
      <c r="AH362" s="116">
        <f t="shared" si="2038"/>
        <v>0.0176149261312</v>
      </c>
      <c r="AI362" s="116">
        <f t="shared" si="2038"/>
        <v>0.187482228668196</v>
      </c>
      <c r="AJ362" s="116">
        <f t="shared" si="2038"/>
        <v>0.0118446951168</v>
      </c>
      <c r="AK362" s="116">
        <f t="shared" si="2038"/>
        <v>0.149025424013234</v>
      </c>
      <c r="AL362" s="116">
        <f t="shared" si="2038"/>
        <v>0</v>
      </c>
      <c r="AM362" s="116">
        <f t="shared" si="2038"/>
        <v>0</v>
      </c>
      <c r="AN362" s="116">
        <f t="shared" si="2038"/>
        <v>0</v>
      </c>
      <c r="AO362" s="116">
        <f t="shared" si="2038"/>
        <v>0</v>
      </c>
      <c r="AP362" s="116">
        <f t="shared" si="2038"/>
        <v>0</v>
      </c>
      <c r="AQ362" s="116">
        <f t="shared" si="2038"/>
        <v>0</v>
      </c>
    </row>
    <row r="363" spans="3:43">
      <c r="C363" t="s">
        <v>1036</v>
      </c>
      <c r="D363" s="12" t="s">
        <v>1503</v>
      </c>
      <c r="E363" t="s">
        <v>237</v>
      </c>
      <c r="F363" s="119">
        <v>1.25</v>
      </c>
      <c r="G363" s="119"/>
      <c r="H363" s="119">
        <v>1.21951219512195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  <c r="AQ363" s="119"/>
    </row>
    <row r="364" spans="3:43">
      <c r="C364" t="s">
        <v>1036</v>
      </c>
      <c r="D364" s="12" t="s">
        <v>1393</v>
      </c>
      <c r="E364" t="s">
        <v>1504</v>
      </c>
      <c r="F364" s="119">
        <v>30</v>
      </c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</row>
    <row r="365" spans="3:122">
      <c r="C365" t="s">
        <v>1036</v>
      </c>
      <c r="D365" s="12" t="s">
        <v>1505</v>
      </c>
      <c r="E365" t="s">
        <v>1314</v>
      </c>
      <c r="F365" s="13">
        <v>1</v>
      </c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T365" t="str">
        <f>E365</f>
        <v>INFPRC</v>
      </c>
      <c r="AU365" s="45">
        <f t="shared" ref="AU365:CE365" si="2039">CH365*(IF(G365&lt;&gt;"",G365,$F365)/IF(G363&lt;&gt;"",G363,$F363))</f>
        <v>0.010252544</v>
      </c>
      <c r="AV365" s="45">
        <f t="shared" si="2039"/>
        <v>0</v>
      </c>
      <c r="AW365" s="45">
        <f t="shared" si="2039"/>
        <v>0.583197412682413</v>
      </c>
      <c r="AX365" s="45">
        <f t="shared" si="2039"/>
        <v>0</v>
      </c>
      <c r="AY365" s="45">
        <f t="shared" si="2039"/>
        <v>0</v>
      </c>
      <c r="AZ365" s="45">
        <f t="shared" si="2039"/>
        <v>0</v>
      </c>
      <c r="BA365" s="45">
        <f t="shared" si="2039"/>
        <v>1.7883520809279</v>
      </c>
      <c r="BB365" s="45">
        <f t="shared" si="2039"/>
        <v>0</v>
      </c>
      <c r="BC365" s="45">
        <f t="shared" si="2039"/>
        <v>0</v>
      </c>
      <c r="BD365" s="45">
        <f t="shared" si="2039"/>
        <v>1.7088</v>
      </c>
      <c r="BE365" s="45">
        <f t="shared" si="2039"/>
        <v>0.0502305130496</v>
      </c>
      <c r="BF365" s="45">
        <f t="shared" si="2039"/>
        <v>0.2236646016</v>
      </c>
      <c r="BG365" s="45">
        <f t="shared" si="2039"/>
        <v>0.339264</v>
      </c>
      <c r="BH365" s="45">
        <f t="shared" si="2039"/>
        <v>0</v>
      </c>
      <c r="BI365" s="45">
        <f t="shared" si="2039"/>
        <v>0</v>
      </c>
      <c r="BJ365" s="45">
        <f t="shared" si="2039"/>
        <v>0</v>
      </c>
      <c r="BK365" s="45">
        <f t="shared" si="2039"/>
        <v>0</v>
      </c>
      <c r="BL365" s="45">
        <f t="shared" si="2039"/>
        <v>0</v>
      </c>
      <c r="BM365" s="45">
        <f t="shared" si="2039"/>
        <v>0</v>
      </c>
      <c r="BN365" s="45">
        <f t="shared" si="2039"/>
        <v>0</v>
      </c>
      <c r="BO365" s="45">
        <f t="shared" si="2039"/>
        <v>0</v>
      </c>
      <c r="BP365" s="45">
        <f t="shared" si="2039"/>
        <v>0</v>
      </c>
      <c r="BQ365" s="45">
        <f t="shared" si="2039"/>
        <v>0</v>
      </c>
      <c r="BR365" s="45">
        <f t="shared" si="2039"/>
        <v>0</v>
      </c>
      <c r="BS365" s="45">
        <f t="shared" si="2039"/>
        <v>0</v>
      </c>
      <c r="BT365" s="45">
        <f t="shared" si="2039"/>
        <v>0</v>
      </c>
      <c r="BU365" s="45">
        <f t="shared" si="2039"/>
        <v>0</v>
      </c>
      <c r="BV365" s="45">
        <f t="shared" si="2039"/>
        <v>0.148826737152</v>
      </c>
      <c r="BW365" s="45">
        <f t="shared" si="2039"/>
        <v>0.056544</v>
      </c>
      <c r="BX365" s="45">
        <f t="shared" si="2039"/>
        <v>0</v>
      </c>
      <c r="BY365" s="45">
        <f t="shared" si="2039"/>
        <v>0</v>
      </c>
      <c r="BZ365" s="45">
        <f t="shared" si="2039"/>
        <v>0</v>
      </c>
      <c r="CA365" s="45">
        <f t="shared" si="2039"/>
        <v>0</v>
      </c>
      <c r="CB365" s="45">
        <f t="shared" si="2039"/>
        <v>0</v>
      </c>
      <c r="CC365" s="45">
        <f t="shared" si="2039"/>
        <v>0</v>
      </c>
      <c r="CD365" s="45">
        <f t="shared" si="2039"/>
        <v>0</v>
      </c>
      <c r="CE365" s="45">
        <f t="shared" si="2039"/>
        <v>0</v>
      </c>
      <c r="CG365" t="str">
        <f>E363</f>
        <v>INDHFO</v>
      </c>
      <c r="CH365" s="106">
        <f>AZ$11*G$37*G89</f>
        <v>0.01281568</v>
      </c>
      <c r="CI365" s="106">
        <f t="shared" ref="CI365:DR365" si="2040">BA$11*H$37*H89</f>
        <v>0</v>
      </c>
      <c r="CJ365" s="106">
        <f t="shared" si="2040"/>
        <v>0.728996765853016</v>
      </c>
      <c r="CK365" s="106">
        <f t="shared" si="2040"/>
        <v>0</v>
      </c>
      <c r="CL365" s="106">
        <f t="shared" si="2040"/>
        <v>0</v>
      </c>
      <c r="CM365" s="106">
        <f t="shared" si="2040"/>
        <v>0</v>
      </c>
      <c r="CN365" s="106">
        <f t="shared" si="2040"/>
        <v>2.23544010115988</v>
      </c>
      <c r="CO365" s="106">
        <f t="shared" si="2040"/>
        <v>0</v>
      </c>
      <c r="CP365" s="106">
        <f t="shared" si="2040"/>
        <v>0</v>
      </c>
      <c r="CQ365" s="106">
        <f t="shared" si="2040"/>
        <v>2.136</v>
      </c>
      <c r="CR365" s="106">
        <f t="shared" si="2040"/>
        <v>0.062788141312</v>
      </c>
      <c r="CS365" s="106">
        <f t="shared" si="2040"/>
        <v>0.279580752</v>
      </c>
      <c r="CT365" s="106">
        <f t="shared" si="2040"/>
        <v>0.42408</v>
      </c>
      <c r="CU365" s="106">
        <f t="shared" si="2040"/>
        <v>0</v>
      </c>
      <c r="CV365" s="106">
        <f t="shared" si="2040"/>
        <v>0</v>
      </c>
      <c r="CW365" s="106">
        <f t="shared" si="2040"/>
        <v>0</v>
      </c>
      <c r="CX365" s="106">
        <f t="shared" si="2040"/>
        <v>0</v>
      </c>
      <c r="CY365" s="106">
        <f t="shared" si="2040"/>
        <v>0</v>
      </c>
      <c r="CZ365" s="106">
        <f t="shared" si="2040"/>
        <v>0</v>
      </c>
      <c r="DA365" s="106">
        <f t="shared" si="2040"/>
        <v>0</v>
      </c>
      <c r="DB365" s="106">
        <f t="shared" si="2040"/>
        <v>0</v>
      </c>
      <c r="DC365" s="106">
        <f t="shared" si="2040"/>
        <v>0</v>
      </c>
      <c r="DD365" s="106">
        <f t="shared" si="2040"/>
        <v>0</v>
      </c>
      <c r="DE365" s="106">
        <f t="shared" si="2040"/>
        <v>0</v>
      </c>
      <c r="DF365" s="106">
        <f t="shared" si="2040"/>
        <v>0</v>
      </c>
      <c r="DG365" s="106">
        <f t="shared" si="2040"/>
        <v>0</v>
      </c>
      <c r="DH365" s="106">
        <f t="shared" si="2040"/>
        <v>0</v>
      </c>
      <c r="DI365" s="106">
        <f t="shared" si="2040"/>
        <v>0.18603342144</v>
      </c>
      <c r="DJ365" s="106">
        <f t="shared" si="2040"/>
        <v>0.07068</v>
      </c>
      <c r="DK365" s="106">
        <f t="shared" si="2040"/>
        <v>0</v>
      </c>
      <c r="DL365" s="106">
        <f t="shared" si="2040"/>
        <v>0</v>
      </c>
      <c r="DM365" s="106">
        <f t="shared" si="2040"/>
        <v>0</v>
      </c>
      <c r="DN365" s="106">
        <f t="shared" si="2040"/>
        <v>0</v>
      </c>
      <c r="DO365" s="106">
        <f t="shared" si="2040"/>
        <v>0</v>
      </c>
      <c r="DP365" s="106">
        <f t="shared" si="2040"/>
        <v>0</v>
      </c>
      <c r="DQ365" s="106">
        <f t="shared" si="2040"/>
        <v>0</v>
      </c>
      <c r="DR365" s="106">
        <f t="shared" si="2040"/>
        <v>0</v>
      </c>
    </row>
    <row r="366" spans="3:43">
      <c r="C366" s="14" t="s">
        <v>1036</v>
      </c>
      <c r="D366" s="14" t="s">
        <v>1387</v>
      </c>
      <c r="E366" s="14" t="s">
        <v>1504</v>
      </c>
      <c r="F366" s="15"/>
      <c r="G366" s="116">
        <f>AU365</f>
        <v>0.010252544</v>
      </c>
      <c r="H366" s="116">
        <f t="shared" ref="H366:AQ366" si="2041">AV365</f>
        <v>0</v>
      </c>
      <c r="I366" s="116">
        <f t="shared" si="2041"/>
        <v>0.583197412682413</v>
      </c>
      <c r="J366" s="116">
        <f t="shared" si="2041"/>
        <v>0</v>
      </c>
      <c r="K366" s="116">
        <f t="shared" si="2041"/>
        <v>0</v>
      </c>
      <c r="L366" s="116">
        <f t="shared" si="2041"/>
        <v>0</v>
      </c>
      <c r="M366" s="116">
        <f t="shared" si="2041"/>
        <v>1.7883520809279</v>
      </c>
      <c r="N366" s="116">
        <f t="shared" si="2041"/>
        <v>0</v>
      </c>
      <c r="O366" s="116">
        <f t="shared" si="2041"/>
        <v>0</v>
      </c>
      <c r="P366" s="116">
        <f t="shared" si="2041"/>
        <v>1.7088</v>
      </c>
      <c r="Q366" s="116">
        <f t="shared" si="2041"/>
        <v>0.0502305130496</v>
      </c>
      <c r="R366" s="116">
        <f t="shared" si="2041"/>
        <v>0.2236646016</v>
      </c>
      <c r="S366" s="116">
        <f t="shared" si="2041"/>
        <v>0.339264</v>
      </c>
      <c r="T366" s="116">
        <f t="shared" si="2041"/>
        <v>0</v>
      </c>
      <c r="U366" s="116">
        <f t="shared" si="2041"/>
        <v>0</v>
      </c>
      <c r="V366" s="116">
        <f t="shared" si="2041"/>
        <v>0</v>
      </c>
      <c r="W366" s="116">
        <f t="shared" si="2041"/>
        <v>0</v>
      </c>
      <c r="X366" s="116">
        <f t="shared" si="2041"/>
        <v>0</v>
      </c>
      <c r="Y366" s="116">
        <f t="shared" si="2041"/>
        <v>0</v>
      </c>
      <c r="Z366" s="116">
        <f t="shared" si="2041"/>
        <v>0</v>
      </c>
      <c r="AA366" s="116">
        <f t="shared" si="2041"/>
        <v>0</v>
      </c>
      <c r="AB366" s="116">
        <f t="shared" si="2041"/>
        <v>0</v>
      </c>
      <c r="AC366" s="116">
        <f t="shared" si="2041"/>
        <v>0</v>
      </c>
      <c r="AD366" s="116">
        <f t="shared" si="2041"/>
        <v>0</v>
      </c>
      <c r="AE366" s="116">
        <f t="shared" si="2041"/>
        <v>0</v>
      </c>
      <c r="AF366" s="116">
        <f t="shared" si="2041"/>
        <v>0</v>
      </c>
      <c r="AG366" s="116">
        <f t="shared" si="2041"/>
        <v>0</v>
      </c>
      <c r="AH366" s="116">
        <f t="shared" si="2041"/>
        <v>0.148826737152</v>
      </c>
      <c r="AI366" s="116">
        <f t="shared" si="2041"/>
        <v>0.056544</v>
      </c>
      <c r="AJ366" s="116">
        <f t="shared" si="2041"/>
        <v>0</v>
      </c>
      <c r="AK366" s="116">
        <f t="shared" si="2041"/>
        <v>0</v>
      </c>
      <c r="AL366" s="116">
        <f t="shared" si="2041"/>
        <v>0</v>
      </c>
      <c r="AM366" s="116">
        <f t="shared" si="2041"/>
        <v>0</v>
      </c>
      <c r="AN366" s="116">
        <f t="shared" si="2041"/>
        <v>0</v>
      </c>
      <c r="AO366" s="116">
        <f t="shared" si="2041"/>
        <v>0</v>
      </c>
      <c r="AP366" s="116">
        <f t="shared" si="2041"/>
        <v>0</v>
      </c>
      <c r="AQ366" s="116">
        <f t="shared" si="2041"/>
        <v>0</v>
      </c>
    </row>
    <row r="367" spans="3:43">
      <c r="C367" s="12" t="s">
        <v>1038</v>
      </c>
      <c r="D367" s="12" t="s">
        <v>1503</v>
      </c>
      <c r="E367" s="12" t="s">
        <v>235</v>
      </c>
      <c r="F367" s="119">
        <v>1.25</v>
      </c>
      <c r="G367" s="119"/>
      <c r="H367" s="119">
        <v>1.21951219512195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19"/>
      <c r="AN367" s="119"/>
      <c r="AO367" s="119"/>
      <c r="AP367" s="119"/>
      <c r="AQ367" s="119"/>
    </row>
    <row r="368" spans="3:43">
      <c r="C368" s="12" t="s">
        <v>1038</v>
      </c>
      <c r="D368" s="12" t="s">
        <v>1393</v>
      </c>
      <c r="E368" s="12" t="s">
        <v>1504</v>
      </c>
      <c r="F368" s="119">
        <v>30</v>
      </c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19"/>
      <c r="AN368" s="119"/>
      <c r="AO368" s="119"/>
      <c r="AP368" s="119"/>
      <c r="AQ368" s="119"/>
    </row>
    <row r="369" spans="3:122">
      <c r="C369" s="12" t="s">
        <v>1038</v>
      </c>
      <c r="D369" s="12" t="s">
        <v>1505</v>
      </c>
      <c r="E369" s="12" t="s">
        <v>1314</v>
      </c>
      <c r="F369" s="13">
        <v>1</v>
      </c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T369" t="str">
        <f>E369</f>
        <v>INFPRC</v>
      </c>
      <c r="AU369" s="45">
        <f t="shared" ref="AU369:CE369" si="2042">CH369*(IF(G369&lt;&gt;"",G369,$F369)/IF(G367&lt;&gt;"",G367,$F367))</f>
        <v>0</v>
      </c>
      <c r="AV369" s="45">
        <f t="shared" si="2042"/>
        <v>0</v>
      </c>
      <c r="AW369" s="45">
        <f t="shared" si="2042"/>
        <v>0</v>
      </c>
      <c r="AX369" s="45">
        <f t="shared" si="2042"/>
        <v>0.014283744</v>
      </c>
      <c r="AY369" s="45">
        <f t="shared" si="2042"/>
        <v>0</v>
      </c>
      <c r="AZ369" s="45">
        <f t="shared" si="2042"/>
        <v>0</v>
      </c>
      <c r="BA369" s="45">
        <f t="shared" si="2042"/>
        <v>0</v>
      </c>
      <c r="BB369" s="45">
        <f t="shared" si="2042"/>
        <v>0</v>
      </c>
      <c r="BC369" s="45">
        <f t="shared" si="2042"/>
        <v>0</v>
      </c>
      <c r="BD369" s="45">
        <f t="shared" si="2042"/>
        <v>0</v>
      </c>
      <c r="BE369" s="45">
        <f t="shared" si="2042"/>
        <v>0.0120721396224</v>
      </c>
      <c r="BF369" s="45">
        <f t="shared" si="2042"/>
        <v>0.1295344512</v>
      </c>
      <c r="BG369" s="45">
        <f t="shared" si="2042"/>
        <v>0.0106169107444806</v>
      </c>
      <c r="BH369" s="45">
        <f t="shared" si="2042"/>
        <v>0</v>
      </c>
      <c r="BI369" s="45">
        <f t="shared" si="2042"/>
        <v>0</v>
      </c>
      <c r="BJ369" s="45">
        <f t="shared" si="2042"/>
        <v>0</v>
      </c>
      <c r="BK369" s="45">
        <f t="shared" si="2042"/>
        <v>0</v>
      </c>
      <c r="BL369" s="45">
        <f t="shared" si="2042"/>
        <v>0</v>
      </c>
      <c r="BM369" s="45">
        <f t="shared" si="2042"/>
        <v>0</v>
      </c>
      <c r="BN369" s="45">
        <f t="shared" si="2042"/>
        <v>0</v>
      </c>
      <c r="BO369" s="45">
        <f t="shared" si="2042"/>
        <v>0</v>
      </c>
      <c r="BP369" s="45">
        <f t="shared" si="2042"/>
        <v>0</v>
      </c>
      <c r="BQ369" s="45">
        <f t="shared" si="2042"/>
        <v>0</v>
      </c>
      <c r="BR369" s="45">
        <f t="shared" si="2042"/>
        <v>0.3065472</v>
      </c>
      <c r="BS369" s="45">
        <f t="shared" si="2042"/>
        <v>0</v>
      </c>
      <c r="BT369" s="45">
        <f t="shared" si="2042"/>
        <v>0</v>
      </c>
      <c r="BU369" s="45">
        <f t="shared" si="2042"/>
        <v>0</v>
      </c>
      <c r="BV369" s="45">
        <f t="shared" si="2042"/>
        <v>0.01258861696</v>
      </c>
      <c r="BW369" s="45">
        <f t="shared" si="2042"/>
        <v>0.0290183680776</v>
      </c>
      <c r="BX369" s="45">
        <f t="shared" si="2042"/>
        <v>0</v>
      </c>
      <c r="BY369" s="45">
        <f t="shared" si="2042"/>
        <v>0</v>
      </c>
      <c r="BZ369" s="45">
        <f t="shared" si="2042"/>
        <v>0</v>
      </c>
      <c r="CA369" s="45">
        <f t="shared" si="2042"/>
        <v>0</v>
      </c>
      <c r="CB369" s="45">
        <f t="shared" si="2042"/>
        <v>0</v>
      </c>
      <c r="CC369" s="45">
        <f t="shared" si="2042"/>
        <v>0</v>
      </c>
      <c r="CD369" s="45">
        <f t="shared" si="2042"/>
        <v>0</v>
      </c>
      <c r="CE369" s="45">
        <f t="shared" si="2042"/>
        <v>0</v>
      </c>
      <c r="CG369" t="str">
        <f>E367</f>
        <v>INDLFO</v>
      </c>
      <c r="CH369" s="106">
        <f>AZ$10*G$46*G97</f>
        <v>0</v>
      </c>
      <c r="CI369" s="106">
        <f t="shared" ref="CI369:DR369" si="2043">BA$10*H$46*H97</f>
        <v>0</v>
      </c>
      <c r="CJ369" s="106">
        <f t="shared" si="2043"/>
        <v>0</v>
      </c>
      <c r="CK369" s="106">
        <f t="shared" si="2043"/>
        <v>0.01785468</v>
      </c>
      <c r="CL369" s="106">
        <f t="shared" si="2043"/>
        <v>0</v>
      </c>
      <c r="CM369" s="106">
        <f t="shared" si="2043"/>
        <v>0</v>
      </c>
      <c r="CN369" s="106">
        <f t="shared" si="2043"/>
        <v>0</v>
      </c>
      <c r="CO369" s="106">
        <f t="shared" si="2043"/>
        <v>0</v>
      </c>
      <c r="CP369" s="106">
        <f t="shared" si="2043"/>
        <v>0</v>
      </c>
      <c r="CQ369" s="106">
        <f t="shared" si="2043"/>
        <v>0</v>
      </c>
      <c r="CR369" s="106">
        <f t="shared" si="2043"/>
        <v>0.015090174528</v>
      </c>
      <c r="CS369" s="106">
        <f t="shared" si="2043"/>
        <v>0.161918064</v>
      </c>
      <c r="CT369" s="106">
        <f t="shared" si="2043"/>
        <v>0.0132711384306007</v>
      </c>
      <c r="CU369" s="106">
        <f t="shared" si="2043"/>
        <v>0</v>
      </c>
      <c r="CV369" s="106">
        <f t="shared" si="2043"/>
        <v>0</v>
      </c>
      <c r="CW369" s="106">
        <f t="shared" si="2043"/>
        <v>0</v>
      </c>
      <c r="CX369" s="106">
        <f t="shared" si="2043"/>
        <v>0</v>
      </c>
      <c r="CY369" s="106">
        <f t="shared" si="2043"/>
        <v>0</v>
      </c>
      <c r="CZ369" s="106">
        <f t="shared" si="2043"/>
        <v>0</v>
      </c>
      <c r="DA369" s="106">
        <f t="shared" si="2043"/>
        <v>0</v>
      </c>
      <c r="DB369" s="106">
        <f t="shared" si="2043"/>
        <v>0</v>
      </c>
      <c r="DC369" s="106">
        <f t="shared" si="2043"/>
        <v>0</v>
      </c>
      <c r="DD369" s="106">
        <f t="shared" si="2043"/>
        <v>0</v>
      </c>
      <c r="DE369" s="106">
        <f t="shared" si="2043"/>
        <v>0.383184</v>
      </c>
      <c r="DF369" s="106">
        <f t="shared" si="2043"/>
        <v>0</v>
      </c>
      <c r="DG369" s="106">
        <f t="shared" si="2043"/>
        <v>0</v>
      </c>
      <c r="DH369" s="106">
        <f t="shared" si="2043"/>
        <v>0</v>
      </c>
      <c r="DI369" s="106">
        <f t="shared" si="2043"/>
        <v>0.0157357712</v>
      </c>
      <c r="DJ369" s="106">
        <f t="shared" si="2043"/>
        <v>0.036272960097</v>
      </c>
      <c r="DK369" s="106">
        <f t="shared" si="2043"/>
        <v>0</v>
      </c>
      <c r="DL369" s="106">
        <f t="shared" si="2043"/>
        <v>0</v>
      </c>
      <c r="DM369" s="106">
        <f t="shared" si="2043"/>
        <v>0</v>
      </c>
      <c r="DN369" s="106">
        <f t="shared" si="2043"/>
        <v>0</v>
      </c>
      <c r="DO369" s="106">
        <f t="shared" si="2043"/>
        <v>0</v>
      </c>
      <c r="DP369" s="106">
        <f t="shared" si="2043"/>
        <v>0</v>
      </c>
      <c r="DQ369" s="106">
        <f t="shared" si="2043"/>
        <v>0</v>
      </c>
      <c r="DR369" s="106">
        <f t="shared" si="2043"/>
        <v>0</v>
      </c>
    </row>
    <row r="370" spans="3:43">
      <c r="C370" s="14" t="s">
        <v>1038</v>
      </c>
      <c r="D370" s="14" t="s">
        <v>1387</v>
      </c>
      <c r="E370" s="14" t="s">
        <v>1504</v>
      </c>
      <c r="F370" s="15"/>
      <c r="G370" s="116">
        <f>AU369</f>
        <v>0</v>
      </c>
      <c r="H370" s="116">
        <f t="shared" ref="H370:AQ370" si="2044">AV369</f>
        <v>0</v>
      </c>
      <c r="I370" s="116">
        <f t="shared" si="2044"/>
        <v>0</v>
      </c>
      <c r="J370" s="116">
        <f t="shared" si="2044"/>
        <v>0.014283744</v>
      </c>
      <c r="K370" s="116">
        <f t="shared" si="2044"/>
        <v>0</v>
      </c>
      <c r="L370" s="116">
        <f t="shared" si="2044"/>
        <v>0</v>
      </c>
      <c r="M370" s="116">
        <f t="shared" si="2044"/>
        <v>0</v>
      </c>
      <c r="N370" s="116">
        <f t="shared" si="2044"/>
        <v>0</v>
      </c>
      <c r="O370" s="116">
        <f t="shared" si="2044"/>
        <v>0</v>
      </c>
      <c r="P370" s="116">
        <f t="shared" si="2044"/>
        <v>0</v>
      </c>
      <c r="Q370" s="116">
        <f t="shared" si="2044"/>
        <v>0.0120721396224</v>
      </c>
      <c r="R370" s="116">
        <f t="shared" si="2044"/>
        <v>0.1295344512</v>
      </c>
      <c r="S370" s="116">
        <f t="shared" si="2044"/>
        <v>0.0106169107444806</v>
      </c>
      <c r="T370" s="116">
        <f t="shared" si="2044"/>
        <v>0</v>
      </c>
      <c r="U370" s="116">
        <f t="shared" si="2044"/>
        <v>0</v>
      </c>
      <c r="V370" s="116">
        <f t="shared" si="2044"/>
        <v>0</v>
      </c>
      <c r="W370" s="116">
        <f t="shared" si="2044"/>
        <v>0</v>
      </c>
      <c r="X370" s="116">
        <f t="shared" si="2044"/>
        <v>0</v>
      </c>
      <c r="Y370" s="116">
        <f t="shared" si="2044"/>
        <v>0</v>
      </c>
      <c r="Z370" s="116">
        <f t="shared" si="2044"/>
        <v>0</v>
      </c>
      <c r="AA370" s="116">
        <f t="shared" si="2044"/>
        <v>0</v>
      </c>
      <c r="AB370" s="116">
        <f t="shared" si="2044"/>
        <v>0</v>
      </c>
      <c r="AC370" s="116">
        <f t="shared" si="2044"/>
        <v>0</v>
      </c>
      <c r="AD370" s="116">
        <f t="shared" si="2044"/>
        <v>0.3065472</v>
      </c>
      <c r="AE370" s="116">
        <f t="shared" si="2044"/>
        <v>0</v>
      </c>
      <c r="AF370" s="116">
        <f t="shared" si="2044"/>
        <v>0</v>
      </c>
      <c r="AG370" s="116">
        <f t="shared" si="2044"/>
        <v>0</v>
      </c>
      <c r="AH370" s="116">
        <f t="shared" si="2044"/>
        <v>0.01258861696</v>
      </c>
      <c r="AI370" s="116">
        <f t="shared" si="2044"/>
        <v>0.0290183680776</v>
      </c>
      <c r="AJ370" s="116">
        <f t="shared" si="2044"/>
        <v>0</v>
      </c>
      <c r="AK370" s="116">
        <f t="shared" si="2044"/>
        <v>0</v>
      </c>
      <c r="AL370" s="116">
        <f t="shared" si="2044"/>
        <v>0</v>
      </c>
      <c r="AM370" s="116">
        <f t="shared" si="2044"/>
        <v>0</v>
      </c>
      <c r="AN370" s="116">
        <f t="shared" si="2044"/>
        <v>0</v>
      </c>
      <c r="AO370" s="116">
        <f t="shared" si="2044"/>
        <v>0</v>
      </c>
      <c r="AP370" s="116">
        <f t="shared" si="2044"/>
        <v>0</v>
      </c>
      <c r="AQ370" s="116">
        <f t="shared" si="2044"/>
        <v>0</v>
      </c>
    </row>
    <row r="371" spans="3:43">
      <c r="C371" t="s">
        <v>1040</v>
      </c>
      <c r="D371" s="12" t="s">
        <v>1503</v>
      </c>
      <c r="E371" t="s">
        <v>234</v>
      </c>
      <c r="F371" s="119">
        <v>1.25</v>
      </c>
      <c r="G371" s="119"/>
      <c r="H371" s="119">
        <v>1.21951219512195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/>
      <c r="AN371" s="119"/>
      <c r="AO371" s="119"/>
      <c r="AP371" s="119"/>
      <c r="AQ371" s="119"/>
    </row>
    <row r="372" spans="3:43">
      <c r="C372" t="s">
        <v>1040</v>
      </c>
      <c r="D372" s="12" t="s">
        <v>1393</v>
      </c>
      <c r="E372" t="s">
        <v>1504</v>
      </c>
      <c r="F372" s="119">
        <v>30</v>
      </c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/>
      <c r="AH372" s="119"/>
      <c r="AI372" s="119"/>
      <c r="AJ372" s="119"/>
      <c r="AK372" s="119"/>
      <c r="AL372" s="119"/>
      <c r="AM372" s="119"/>
      <c r="AN372" s="119"/>
      <c r="AO372" s="119"/>
      <c r="AP372" s="119"/>
      <c r="AQ372" s="119"/>
    </row>
    <row r="373" spans="3:122">
      <c r="C373" t="s">
        <v>1040</v>
      </c>
      <c r="D373" s="12" t="s">
        <v>1505</v>
      </c>
      <c r="E373" t="s">
        <v>1314</v>
      </c>
      <c r="F373" s="13">
        <v>1</v>
      </c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T373" s="14" t="str">
        <f>E373</f>
        <v>INFPRC</v>
      </c>
      <c r="AU373" s="104">
        <f t="shared" ref="AU373:CE373" si="2045">CH373*(IF(G373&lt;&gt;"",G373,$F373)/IF(G371&lt;&gt;"",G371,$F371))</f>
        <v>0</v>
      </c>
      <c r="AV373" s="104">
        <f t="shared" si="2045"/>
        <v>0</v>
      </c>
      <c r="AW373" s="104">
        <f t="shared" si="2045"/>
        <v>0.00175286400000001</v>
      </c>
      <c r="AX373" s="104">
        <f t="shared" si="2045"/>
        <v>0</v>
      </c>
      <c r="AY373" s="104">
        <f t="shared" si="2045"/>
        <v>0</v>
      </c>
      <c r="AZ373" s="104">
        <f t="shared" si="2045"/>
        <v>0</v>
      </c>
      <c r="BA373" s="104">
        <f t="shared" si="2045"/>
        <v>0.10441471584</v>
      </c>
      <c r="BB373" s="104">
        <f t="shared" si="2045"/>
        <v>0</v>
      </c>
      <c r="BC373" s="104">
        <f t="shared" si="2045"/>
        <v>0</v>
      </c>
      <c r="BD373" s="104">
        <f t="shared" si="2045"/>
        <v>0.552</v>
      </c>
      <c r="BE373" s="104">
        <f t="shared" si="2045"/>
        <v>0.015629952</v>
      </c>
      <c r="BF373" s="104">
        <f t="shared" si="2045"/>
        <v>0.1552656</v>
      </c>
      <c r="BG373" s="104">
        <f t="shared" si="2045"/>
        <v>0.26303904</v>
      </c>
      <c r="BH373" s="104">
        <f t="shared" si="2045"/>
        <v>0.1128</v>
      </c>
      <c r="BI373" s="104">
        <f t="shared" si="2045"/>
        <v>0</v>
      </c>
      <c r="BJ373" s="104">
        <f t="shared" si="2045"/>
        <v>0</v>
      </c>
      <c r="BK373" s="104">
        <f t="shared" si="2045"/>
        <v>0</v>
      </c>
      <c r="BL373" s="104">
        <f t="shared" si="2045"/>
        <v>0.73152</v>
      </c>
      <c r="BM373" s="104">
        <f t="shared" si="2045"/>
        <v>0</v>
      </c>
      <c r="BN373" s="104">
        <f t="shared" si="2045"/>
        <v>0</v>
      </c>
      <c r="BO373" s="104">
        <f t="shared" si="2045"/>
        <v>0</v>
      </c>
      <c r="BP373" s="104">
        <f t="shared" si="2045"/>
        <v>0</v>
      </c>
      <c r="BQ373" s="104">
        <f t="shared" si="2045"/>
        <v>0</v>
      </c>
      <c r="BR373" s="104">
        <f t="shared" si="2045"/>
        <v>1.01448</v>
      </c>
      <c r="BS373" s="104">
        <f t="shared" si="2045"/>
        <v>0</v>
      </c>
      <c r="BT373" s="104">
        <f t="shared" si="2045"/>
        <v>0.0019136</v>
      </c>
      <c r="BU373" s="104">
        <f t="shared" si="2045"/>
        <v>0</v>
      </c>
      <c r="BV373" s="104">
        <f t="shared" si="2045"/>
        <v>0.2718672</v>
      </c>
      <c r="BW373" s="104">
        <f t="shared" si="2045"/>
        <v>0.1950768</v>
      </c>
      <c r="BX373" s="104">
        <f t="shared" si="2045"/>
        <v>0</v>
      </c>
      <c r="BY373" s="104">
        <f t="shared" si="2045"/>
        <v>0</v>
      </c>
      <c r="BZ373" s="104">
        <f t="shared" si="2045"/>
        <v>0</v>
      </c>
      <c r="CA373" s="104">
        <f t="shared" si="2045"/>
        <v>0</v>
      </c>
      <c r="CB373" s="104">
        <f t="shared" si="2045"/>
        <v>0</v>
      </c>
      <c r="CC373" s="104">
        <f t="shared" si="2045"/>
        <v>0</v>
      </c>
      <c r="CD373" s="104">
        <f t="shared" si="2045"/>
        <v>0</v>
      </c>
      <c r="CE373" s="104">
        <f t="shared" si="2045"/>
        <v>0</v>
      </c>
      <c r="CG373" t="str">
        <f>E371</f>
        <v>INDLPG</v>
      </c>
      <c r="CH373" s="106">
        <f>AZ$9*G$43*G102</f>
        <v>0</v>
      </c>
      <c r="CI373" s="106">
        <f t="shared" ref="CI373:DR373" si="2046">BA$9*H$43*H102</f>
        <v>0</v>
      </c>
      <c r="CJ373" s="106">
        <f t="shared" si="2046"/>
        <v>0.00219108000000001</v>
      </c>
      <c r="CK373" s="106">
        <f t="shared" si="2046"/>
        <v>0</v>
      </c>
      <c r="CL373" s="106">
        <f t="shared" si="2046"/>
        <v>0</v>
      </c>
      <c r="CM373" s="106">
        <f t="shared" si="2046"/>
        <v>0</v>
      </c>
      <c r="CN373" s="106">
        <f t="shared" si="2046"/>
        <v>0.1305183948</v>
      </c>
      <c r="CO373" s="106">
        <f t="shared" si="2046"/>
        <v>0</v>
      </c>
      <c r="CP373" s="106">
        <f t="shared" si="2046"/>
        <v>0</v>
      </c>
      <c r="CQ373" s="106">
        <f t="shared" si="2046"/>
        <v>0.69</v>
      </c>
      <c r="CR373" s="106">
        <f t="shared" si="2046"/>
        <v>0.01953744</v>
      </c>
      <c r="CS373" s="106">
        <f t="shared" si="2046"/>
        <v>0.194082</v>
      </c>
      <c r="CT373" s="106">
        <f t="shared" si="2046"/>
        <v>0.3287988</v>
      </c>
      <c r="CU373" s="106">
        <f t="shared" si="2046"/>
        <v>0.141</v>
      </c>
      <c r="CV373" s="106">
        <f t="shared" si="2046"/>
        <v>0</v>
      </c>
      <c r="CW373" s="106">
        <f t="shared" si="2046"/>
        <v>0</v>
      </c>
      <c r="CX373" s="106">
        <f t="shared" si="2046"/>
        <v>0</v>
      </c>
      <c r="CY373" s="106">
        <f t="shared" si="2046"/>
        <v>0.9144</v>
      </c>
      <c r="CZ373" s="106">
        <f t="shared" si="2046"/>
        <v>0</v>
      </c>
      <c r="DA373" s="106">
        <f t="shared" si="2046"/>
        <v>0</v>
      </c>
      <c r="DB373" s="106">
        <f t="shared" si="2046"/>
        <v>0</v>
      </c>
      <c r="DC373" s="106">
        <f t="shared" si="2046"/>
        <v>0</v>
      </c>
      <c r="DD373" s="106">
        <f t="shared" si="2046"/>
        <v>0</v>
      </c>
      <c r="DE373" s="106">
        <f t="shared" si="2046"/>
        <v>1.2681</v>
      </c>
      <c r="DF373" s="106">
        <f t="shared" si="2046"/>
        <v>0</v>
      </c>
      <c r="DG373" s="106">
        <f t="shared" si="2046"/>
        <v>0.002392</v>
      </c>
      <c r="DH373" s="106">
        <f t="shared" si="2046"/>
        <v>0</v>
      </c>
      <c r="DI373" s="106">
        <f t="shared" si="2046"/>
        <v>0.339834</v>
      </c>
      <c r="DJ373" s="106">
        <f t="shared" si="2046"/>
        <v>0.243846</v>
      </c>
      <c r="DK373" s="106">
        <f t="shared" si="2046"/>
        <v>0</v>
      </c>
      <c r="DL373" s="106">
        <f t="shared" si="2046"/>
        <v>0</v>
      </c>
      <c r="DM373" s="106">
        <f t="shared" si="2046"/>
        <v>0</v>
      </c>
      <c r="DN373" s="106">
        <f t="shared" si="2046"/>
        <v>0</v>
      </c>
      <c r="DO373" s="106">
        <f t="shared" si="2046"/>
        <v>0</v>
      </c>
      <c r="DP373" s="106">
        <f t="shared" si="2046"/>
        <v>0</v>
      </c>
      <c r="DQ373" s="106">
        <f t="shared" si="2046"/>
        <v>0</v>
      </c>
      <c r="DR373" s="106">
        <f t="shared" si="2046"/>
        <v>0</v>
      </c>
    </row>
    <row r="374" spans="3:83">
      <c r="C374" s="14" t="s">
        <v>1040</v>
      </c>
      <c r="D374" s="14" t="s">
        <v>1387</v>
      </c>
      <c r="E374" s="14" t="s">
        <v>1504</v>
      </c>
      <c r="F374" s="15"/>
      <c r="G374" s="116">
        <f>AU373</f>
        <v>0</v>
      </c>
      <c r="H374" s="116">
        <f t="shared" ref="H374:AQ374" si="2047">AV373</f>
        <v>0</v>
      </c>
      <c r="I374" s="116">
        <f t="shared" si="2047"/>
        <v>0.00175286400000001</v>
      </c>
      <c r="J374" s="116">
        <f t="shared" si="2047"/>
        <v>0</v>
      </c>
      <c r="K374" s="116">
        <f t="shared" si="2047"/>
        <v>0</v>
      </c>
      <c r="L374" s="116">
        <f t="shared" si="2047"/>
        <v>0</v>
      </c>
      <c r="M374" s="116">
        <f t="shared" si="2047"/>
        <v>0.10441471584</v>
      </c>
      <c r="N374" s="116">
        <f t="shared" si="2047"/>
        <v>0</v>
      </c>
      <c r="O374" s="116">
        <f t="shared" si="2047"/>
        <v>0</v>
      </c>
      <c r="P374" s="116">
        <f t="shared" si="2047"/>
        <v>0.552</v>
      </c>
      <c r="Q374" s="116">
        <f t="shared" si="2047"/>
        <v>0.015629952</v>
      </c>
      <c r="R374" s="116">
        <f t="shared" si="2047"/>
        <v>0.1552656</v>
      </c>
      <c r="S374" s="116">
        <f t="shared" si="2047"/>
        <v>0.26303904</v>
      </c>
      <c r="T374" s="116">
        <f t="shared" si="2047"/>
        <v>0.1128</v>
      </c>
      <c r="U374" s="116">
        <f t="shared" si="2047"/>
        <v>0</v>
      </c>
      <c r="V374" s="116">
        <f t="shared" si="2047"/>
        <v>0</v>
      </c>
      <c r="W374" s="116">
        <f t="shared" si="2047"/>
        <v>0</v>
      </c>
      <c r="X374" s="116">
        <f t="shared" si="2047"/>
        <v>0.73152</v>
      </c>
      <c r="Y374" s="116">
        <f t="shared" si="2047"/>
        <v>0</v>
      </c>
      <c r="Z374" s="116">
        <f t="shared" si="2047"/>
        <v>0</v>
      </c>
      <c r="AA374" s="116">
        <f t="shared" si="2047"/>
        <v>0</v>
      </c>
      <c r="AB374" s="116">
        <f t="shared" si="2047"/>
        <v>0</v>
      </c>
      <c r="AC374" s="116">
        <f t="shared" si="2047"/>
        <v>0</v>
      </c>
      <c r="AD374" s="116">
        <f t="shared" si="2047"/>
        <v>1.01448</v>
      </c>
      <c r="AE374" s="116">
        <f t="shared" si="2047"/>
        <v>0</v>
      </c>
      <c r="AF374" s="116">
        <f t="shared" si="2047"/>
        <v>0.0019136</v>
      </c>
      <c r="AG374" s="116">
        <f t="shared" si="2047"/>
        <v>0</v>
      </c>
      <c r="AH374" s="116">
        <f t="shared" si="2047"/>
        <v>0.2718672</v>
      </c>
      <c r="AI374" s="116">
        <f t="shared" si="2047"/>
        <v>0.1950768</v>
      </c>
      <c r="AJ374" s="116">
        <f t="shared" si="2047"/>
        <v>0</v>
      </c>
      <c r="AK374" s="116">
        <f t="shared" si="2047"/>
        <v>0</v>
      </c>
      <c r="AL374" s="116">
        <f t="shared" si="2047"/>
        <v>0</v>
      </c>
      <c r="AM374" s="116">
        <f t="shared" si="2047"/>
        <v>0</v>
      </c>
      <c r="AN374" s="116">
        <f t="shared" si="2047"/>
        <v>0</v>
      </c>
      <c r="AO374" s="116">
        <f t="shared" si="2047"/>
        <v>0</v>
      </c>
      <c r="AP374" s="116">
        <f t="shared" si="2047"/>
        <v>0</v>
      </c>
      <c r="AQ374" s="116">
        <f t="shared" si="2047"/>
        <v>0</v>
      </c>
      <c r="AT374" s="117" t="s">
        <v>192</v>
      </c>
      <c r="AU374" s="106">
        <f>SUM(AU343:AU373)</f>
        <v>0.593503677041471</v>
      </c>
      <c r="AV374" s="106">
        <f t="shared" ref="AV374:CE374" si="2048">SUM(AV343:AV373)</f>
        <v>0.569375696876391</v>
      </c>
      <c r="AW374" s="106">
        <f t="shared" si="2048"/>
        <v>1.01407345499592</v>
      </c>
      <c r="AX374" s="106">
        <f t="shared" si="2048"/>
        <v>0.0583995346407791</v>
      </c>
      <c r="AY374" s="106">
        <f t="shared" si="2048"/>
        <v>0</v>
      </c>
      <c r="AZ374" s="106">
        <f t="shared" si="2048"/>
        <v>0.261419085445873</v>
      </c>
      <c r="BA374" s="106">
        <f t="shared" si="2048"/>
        <v>17.094758598417</v>
      </c>
      <c r="BB374" s="106">
        <f t="shared" si="2048"/>
        <v>0</v>
      </c>
      <c r="BC374" s="106">
        <f t="shared" si="2048"/>
        <v>0.01224</v>
      </c>
      <c r="BD374" s="106">
        <f t="shared" si="2048"/>
        <v>4.9292512</v>
      </c>
      <c r="BE374" s="106">
        <f t="shared" si="2048"/>
        <v>0.50668804401853</v>
      </c>
      <c r="BF374" s="106">
        <f t="shared" si="2048"/>
        <v>0.668773691904</v>
      </c>
      <c r="BG374" s="106">
        <f t="shared" si="2048"/>
        <v>4.32953219119186</v>
      </c>
      <c r="BH374" s="106">
        <f t="shared" si="2048"/>
        <v>0.1128</v>
      </c>
      <c r="BI374" s="106">
        <f t="shared" si="2048"/>
        <v>1.62262368420833</v>
      </c>
      <c r="BJ374" s="106">
        <f t="shared" si="2048"/>
        <v>0</v>
      </c>
      <c r="BK374" s="106">
        <f t="shared" si="2048"/>
        <v>0</v>
      </c>
      <c r="BL374" s="106">
        <f t="shared" si="2048"/>
        <v>1.96548305389186</v>
      </c>
      <c r="BM374" s="106">
        <f t="shared" si="2048"/>
        <v>0.00512</v>
      </c>
      <c r="BN374" s="106">
        <f t="shared" si="2048"/>
        <v>0</v>
      </c>
      <c r="BO374" s="106">
        <f t="shared" si="2048"/>
        <v>0</v>
      </c>
      <c r="BP374" s="106">
        <f t="shared" si="2048"/>
        <v>0</v>
      </c>
      <c r="BQ374" s="106">
        <f t="shared" si="2048"/>
        <v>0.619766517279744</v>
      </c>
      <c r="BR374" s="106">
        <f t="shared" si="2048"/>
        <v>12.671664224</v>
      </c>
      <c r="BS374" s="106">
        <f t="shared" si="2048"/>
        <v>11.2522864568891</v>
      </c>
      <c r="BT374" s="106">
        <f t="shared" si="2048"/>
        <v>0.0153494454519714</v>
      </c>
      <c r="BU374" s="106">
        <f t="shared" si="2048"/>
        <v>0</v>
      </c>
      <c r="BV374" s="106">
        <f t="shared" si="2048"/>
        <v>1.4370145416704</v>
      </c>
      <c r="BW374" s="106">
        <f t="shared" si="2048"/>
        <v>0.504168196745796</v>
      </c>
      <c r="BX374" s="106">
        <f t="shared" si="2048"/>
        <v>0.3096398123648</v>
      </c>
      <c r="BY374" s="106">
        <f t="shared" si="2048"/>
        <v>0.21931719794308</v>
      </c>
      <c r="BZ374" s="106">
        <f t="shared" si="2048"/>
        <v>0</v>
      </c>
      <c r="CA374" s="106">
        <f t="shared" si="2048"/>
        <v>0</v>
      </c>
      <c r="CB374" s="106">
        <f t="shared" si="2048"/>
        <v>0</v>
      </c>
      <c r="CC374" s="106">
        <f t="shared" si="2048"/>
        <v>0</v>
      </c>
      <c r="CD374" s="106">
        <f t="shared" si="2048"/>
        <v>0</v>
      </c>
      <c r="CE374" s="106">
        <f t="shared" si="2048"/>
        <v>0</v>
      </c>
    </row>
    <row r="375" spans="6:43">
      <c r="F375"/>
      <c r="AQ375" s="4"/>
    </row>
    <row r="376" spans="6:43">
      <c r="F376"/>
      <c r="AQ376" s="4"/>
    </row>
    <row r="377" spans="6:6">
      <c r="F377"/>
    </row>
    <row r="378" spans="6:44">
      <c r="F378"/>
      <c r="AQ378" s="4"/>
      <c r="AR378" s="4"/>
    </row>
    <row r="379" spans="6:43">
      <c r="F379" s="5" t="s">
        <v>1379</v>
      </c>
      <c r="AQ379" s="4"/>
    </row>
    <row r="380" ht="14.25" spans="2:44">
      <c r="B380" s="2" t="s">
        <v>748</v>
      </c>
      <c r="C380" s="2" t="s">
        <v>1382</v>
      </c>
      <c r="D380" s="2" t="s">
        <v>1152</v>
      </c>
      <c r="E380" s="2" t="s">
        <v>1380</v>
      </c>
      <c r="F380" s="2" t="s">
        <v>1381</v>
      </c>
      <c r="G380" s="6" t="s">
        <v>21</v>
      </c>
      <c r="H380" s="6" t="s">
        <v>22</v>
      </c>
      <c r="I380" s="6" t="s">
        <v>23</v>
      </c>
      <c r="J380" s="6" t="s">
        <v>289</v>
      </c>
      <c r="K380" s="6" t="s">
        <v>24</v>
      </c>
      <c r="L380" s="6" t="s">
        <v>25</v>
      </c>
      <c r="M380" s="6" t="s">
        <v>26</v>
      </c>
      <c r="N380" s="6" t="s">
        <v>27</v>
      </c>
      <c r="O380" s="6" t="s">
        <v>28</v>
      </c>
      <c r="P380" s="6" t="s">
        <v>29</v>
      </c>
      <c r="Q380" s="6" t="s">
        <v>30</v>
      </c>
      <c r="R380" s="6" t="s">
        <v>31</v>
      </c>
      <c r="S380" s="6" t="s">
        <v>32</v>
      </c>
      <c r="T380" s="6" t="s">
        <v>33</v>
      </c>
      <c r="U380" s="6" t="s">
        <v>34</v>
      </c>
      <c r="V380" s="6" t="s">
        <v>35</v>
      </c>
      <c r="W380" s="6" t="s">
        <v>36</v>
      </c>
      <c r="X380" s="6" t="s">
        <v>37</v>
      </c>
      <c r="Y380" s="6" t="s">
        <v>38</v>
      </c>
      <c r="Z380" s="6" t="s">
        <v>39</v>
      </c>
      <c r="AA380" s="6" t="s">
        <v>40</v>
      </c>
      <c r="AB380" s="6" t="s">
        <v>43</v>
      </c>
      <c r="AC380" s="6" t="s">
        <v>44</v>
      </c>
      <c r="AD380" s="6" t="s">
        <v>45</v>
      </c>
      <c r="AE380" s="6" t="s">
        <v>46</v>
      </c>
      <c r="AF380" s="6" t="s">
        <v>47</v>
      </c>
      <c r="AG380" s="6" t="s">
        <v>48</v>
      </c>
      <c r="AH380" s="6" t="s">
        <v>50</v>
      </c>
      <c r="AI380" s="6" t="s">
        <v>51</v>
      </c>
      <c r="AJ380" s="6" t="s">
        <v>52</v>
      </c>
      <c r="AK380" s="6" t="s">
        <v>53</v>
      </c>
      <c r="AL380" s="6" t="s">
        <v>290</v>
      </c>
      <c r="AM380" s="6" t="s">
        <v>291</v>
      </c>
      <c r="AN380" s="6" t="s">
        <v>292</v>
      </c>
      <c r="AO380" s="6" t="s">
        <v>41</v>
      </c>
      <c r="AP380" s="6" t="s">
        <v>42</v>
      </c>
      <c r="AQ380" s="6" t="s">
        <v>49</v>
      </c>
      <c r="AR380" s="120" t="s">
        <v>1388</v>
      </c>
    </row>
    <row r="381" ht="16.5" spans="2:122">
      <c r="B381" s="7" t="s">
        <v>1568</v>
      </c>
      <c r="C381" s="7"/>
      <c r="D381" s="7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T381" s="55" t="s">
        <v>1560</v>
      </c>
      <c r="AU381" s="6" t="str">
        <f>G$4</f>
        <v>AT</v>
      </c>
      <c r="AV381" s="6" t="str">
        <f t="shared" ref="AV381" si="2049">H$4</f>
        <v>BE</v>
      </c>
      <c r="AW381" s="6" t="str">
        <f t="shared" ref="AW381" si="2050">I$4</f>
        <v>BG</v>
      </c>
      <c r="AX381" s="6" t="str">
        <f t="shared" ref="AX381" si="2051">J$4</f>
        <v>CH</v>
      </c>
      <c r="AY381" s="6" t="str">
        <f t="shared" ref="AY381" si="2052">K$4</f>
        <v>CY</v>
      </c>
      <c r="AZ381" s="6" t="str">
        <f t="shared" ref="AZ381" si="2053">L$4</f>
        <v>CZ</v>
      </c>
      <c r="BA381" s="6" t="str">
        <f t="shared" ref="BA381" si="2054">M$4</f>
        <v>DE</v>
      </c>
      <c r="BB381" s="6" t="str">
        <f t="shared" ref="BB381" si="2055">N$4</f>
        <v>DK</v>
      </c>
      <c r="BC381" s="6" t="str">
        <f t="shared" ref="BC381" si="2056">O$4</f>
        <v>EE</v>
      </c>
      <c r="BD381" s="6" t="str">
        <f t="shared" ref="BD381" si="2057">P$4</f>
        <v>EL</v>
      </c>
      <c r="BE381" s="6" t="str">
        <f t="shared" ref="BE381" si="2058">Q$4</f>
        <v>ES</v>
      </c>
      <c r="BF381" s="6" t="str">
        <f t="shared" ref="BF381" si="2059">R$4</f>
        <v>FI</v>
      </c>
      <c r="BG381" s="6" t="str">
        <f t="shared" ref="BG381" si="2060">S$4</f>
        <v>FR</v>
      </c>
      <c r="BH381" s="6" t="str">
        <f t="shared" ref="BH381" si="2061">T$4</f>
        <v>HR</v>
      </c>
      <c r="BI381" s="6" t="str">
        <f t="shared" ref="BI381" si="2062">U$4</f>
        <v>HU</v>
      </c>
      <c r="BJ381" s="6" t="str">
        <f t="shared" ref="BJ381" si="2063">V$4</f>
        <v>IE</v>
      </c>
      <c r="BK381" s="6" t="str">
        <f t="shared" ref="BK381" si="2064">W$4</f>
        <v>IS</v>
      </c>
      <c r="BL381" s="6" t="str">
        <f t="shared" ref="BL381" si="2065">X$4</f>
        <v>IT</v>
      </c>
      <c r="BM381" s="6" t="str">
        <f t="shared" ref="BM381" si="2066">Y$4</f>
        <v>LT</v>
      </c>
      <c r="BN381" s="6" t="str">
        <f t="shared" ref="BN381" si="2067">Z$4</f>
        <v>LU</v>
      </c>
      <c r="BO381" s="6" t="str">
        <f t="shared" ref="BO381" si="2068">AA$4</f>
        <v>LV</v>
      </c>
      <c r="BP381" s="6" t="str">
        <f t="shared" ref="BP381" si="2069">AB$4</f>
        <v>MT</v>
      </c>
      <c r="BQ381" s="6" t="str">
        <f t="shared" ref="BQ381" si="2070">AC$4</f>
        <v>NL</v>
      </c>
      <c r="BR381" s="6" t="str">
        <f t="shared" ref="BR381" si="2071">AD$4</f>
        <v>NO</v>
      </c>
      <c r="BS381" s="6" t="str">
        <f t="shared" ref="BS381" si="2072">AE$4</f>
        <v>PL</v>
      </c>
      <c r="BT381" s="6" t="str">
        <f t="shared" ref="BT381" si="2073">AF$4</f>
        <v>PT</v>
      </c>
      <c r="BU381" s="6" t="str">
        <f t="shared" ref="BU381" si="2074">AG$4</f>
        <v>RO</v>
      </c>
      <c r="BV381" s="6" t="str">
        <f t="shared" ref="BV381" si="2075">AH$4</f>
        <v>SE</v>
      </c>
      <c r="BW381" s="6" t="str">
        <f t="shared" ref="BW381" si="2076">AI$4</f>
        <v>SI</v>
      </c>
      <c r="BX381" s="6" t="str">
        <f t="shared" ref="BX381" si="2077">AJ$4</f>
        <v>SK</v>
      </c>
      <c r="BY381" s="6" t="str">
        <f t="shared" ref="BY381" si="2078">AK$4</f>
        <v>UK</v>
      </c>
      <c r="BZ381" s="6" t="str">
        <f t="shared" ref="BZ381" si="2079">AL$4</f>
        <v>AL</v>
      </c>
      <c r="CA381" s="6" t="str">
        <f t="shared" ref="CA381" si="2080">AM$4</f>
        <v>BA</v>
      </c>
      <c r="CB381" s="6" t="str">
        <f t="shared" ref="CB381" si="2081">AN$4</f>
        <v>KS</v>
      </c>
      <c r="CC381" s="6" t="str">
        <f t="shared" ref="CC381" si="2082">AO$4</f>
        <v>ME</v>
      </c>
      <c r="CD381" s="6" t="str">
        <f t="shared" ref="CD381" si="2083">AP$4</f>
        <v>MK</v>
      </c>
      <c r="CE381" s="6" t="str">
        <f t="shared" ref="CE381" si="2084">AQ$4</f>
        <v>RS</v>
      </c>
      <c r="CG381" s="55" t="s">
        <v>1563</v>
      </c>
      <c r="CH381" s="6" t="str">
        <f>AU381</f>
        <v>AT</v>
      </c>
      <c r="CI381" s="6" t="str">
        <f t="shared" ref="CI381" si="2085">AV381</f>
        <v>BE</v>
      </c>
      <c r="CJ381" s="6" t="str">
        <f t="shared" ref="CJ381" si="2086">AW381</f>
        <v>BG</v>
      </c>
      <c r="CK381" s="6" t="str">
        <f t="shared" ref="CK381" si="2087">AX381</f>
        <v>CH</v>
      </c>
      <c r="CL381" s="6" t="str">
        <f t="shared" ref="CL381" si="2088">AY381</f>
        <v>CY</v>
      </c>
      <c r="CM381" s="6" t="str">
        <f t="shared" ref="CM381" si="2089">AZ381</f>
        <v>CZ</v>
      </c>
      <c r="CN381" s="6" t="str">
        <f t="shared" ref="CN381" si="2090">BA381</f>
        <v>DE</v>
      </c>
      <c r="CO381" s="6" t="str">
        <f t="shared" ref="CO381" si="2091">BB381</f>
        <v>DK</v>
      </c>
      <c r="CP381" s="6" t="str">
        <f t="shared" ref="CP381" si="2092">BC381</f>
        <v>EE</v>
      </c>
      <c r="CQ381" s="6" t="str">
        <f t="shared" ref="CQ381" si="2093">BD381</f>
        <v>EL</v>
      </c>
      <c r="CR381" s="6" t="str">
        <f t="shared" ref="CR381" si="2094">BE381</f>
        <v>ES</v>
      </c>
      <c r="CS381" s="6" t="str">
        <f t="shared" ref="CS381" si="2095">BF381</f>
        <v>FI</v>
      </c>
      <c r="CT381" s="6" t="str">
        <f t="shared" ref="CT381" si="2096">BG381</f>
        <v>FR</v>
      </c>
      <c r="CU381" s="6" t="str">
        <f t="shared" ref="CU381" si="2097">BH381</f>
        <v>HR</v>
      </c>
      <c r="CV381" s="6" t="str">
        <f t="shared" ref="CV381" si="2098">BI381</f>
        <v>HU</v>
      </c>
      <c r="CW381" s="6" t="str">
        <f t="shared" ref="CW381" si="2099">BJ381</f>
        <v>IE</v>
      </c>
      <c r="CX381" s="6" t="str">
        <f t="shared" ref="CX381" si="2100">BK381</f>
        <v>IS</v>
      </c>
      <c r="CY381" s="6" t="str">
        <f t="shared" ref="CY381" si="2101">BL381</f>
        <v>IT</v>
      </c>
      <c r="CZ381" s="6" t="str">
        <f t="shared" ref="CZ381" si="2102">BM381</f>
        <v>LT</v>
      </c>
      <c r="DA381" s="6" t="str">
        <f t="shared" ref="DA381" si="2103">BN381</f>
        <v>LU</v>
      </c>
      <c r="DB381" s="6" t="str">
        <f t="shared" ref="DB381" si="2104">BO381</f>
        <v>LV</v>
      </c>
      <c r="DC381" s="6" t="str">
        <f t="shared" ref="DC381" si="2105">BP381</f>
        <v>MT</v>
      </c>
      <c r="DD381" s="6" t="str">
        <f t="shared" ref="DD381" si="2106">BQ381</f>
        <v>NL</v>
      </c>
      <c r="DE381" s="6" t="str">
        <f t="shared" ref="DE381" si="2107">BR381</f>
        <v>NO</v>
      </c>
      <c r="DF381" s="6" t="str">
        <f t="shared" ref="DF381" si="2108">BS381</f>
        <v>PL</v>
      </c>
      <c r="DG381" s="6" t="str">
        <f t="shared" ref="DG381" si="2109">BT381</f>
        <v>PT</v>
      </c>
      <c r="DH381" s="6" t="str">
        <f t="shared" ref="DH381" si="2110">BU381</f>
        <v>RO</v>
      </c>
      <c r="DI381" s="6" t="str">
        <f t="shared" ref="DI381" si="2111">BV381</f>
        <v>SE</v>
      </c>
      <c r="DJ381" s="6" t="str">
        <f t="shared" ref="DJ381" si="2112">BW381</f>
        <v>SI</v>
      </c>
      <c r="DK381" s="6" t="str">
        <f t="shared" ref="DK381" si="2113">BX381</f>
        <v>SK</v>
      </c>
      <c r="DL381" s="6" t="str">
        <f t="shared" ref="DL381" si="2114">BY381</f>
        <v>UK</v>
      </c>
      <c r="DM381" s="6" t="str">
        <f t="shared" ref="DM381" si="2115">BZ381</f>
        <v>AL</v>
      </c>
      <c r="DN381" s="6" t="str">
        <f t="shared" ref="DN381" si="2116">CA381</f>
        <v>BA</v>
      </c>
      <c r="DO381" s="6" t="str">
        <f t="shared" ref="DO381" si="2117">CB381</f>
        <v>KS</v>
      </c>
      <c r="DP381" s="6" t="str">
        <f t="shared" ref="DP381" si="2118">CC381</f>
        <v>ME</v>
      </c>
      <c r="DQ381" s="6" t="str">
        <f t="shared" ref="DQ381" si="2119">CD381</f>
        <v>MK</v>
      </c>
      <c r="DR381" s="6" t="str">
        <f t="shared" ref="DR381" si="2120">CE381</f>
        <v>RS</v>
      </c>
    </row>
    <row r="382" spans="2:83">
      <c r="B382" t="s">
        <v>1042</v>
      </c>
      <c r="F382" t="s">
        <v>1320</v>
      </c>
      <c r="AQ382" s="4"/>
      <c r="AR382">
        <v>1</v>
      </c>
      <c r="AT382" t="str">
        <f>F382</f>
        <v>INFOTH</v>
      </c>
      <c r="AU382" s="121">
        <f>CH394</f>
        <v>0.51028399635037</v>
      </c>
      <c r="AV382" s="121">
        <f t="shared" ref="AV382:CE382" si="2121">CI394</f>
        <v>0.166826957508028</v>
      </c>
      <c r="AW382" s="121">
        <f t="shared" si="2121"/>
        <v>0.388919382117597</v>
      </c>
      <c r="AX382" s="121">
        <f t="shared" si="2121"/>
        <v>0.230263034794186</v>
      </c>
      <c r="AY382" s="121">
        <f t="shared" si="2121"/>
        <v>0</v>
      </c>
      <c r="AZ382" s="121">
        <f t="shared" si="2121"/>
        <v>0.05076</v>
      </c>
      <c r="BA382" s="121">
        <f t="shared" si="2121"/>
        <v>5.9786953131387</v>
      </c>
      <c r="BB382" s="121">
        <f t="shared" si="2121"/>
        <v>0</v>
      </c>
      <c r="BC382" s="121">
        <f t="shared" si="2121"/>
        <v>0.0432</v>
      </c>
      <c r="BD382" s="121">
        <f t="shared" si="2121"/>
        <v>7.411536</v>
      </c>
      <c r="BE382" s="121">
        <f t="shared" si="2121"/>
        <v>1.58340013755791</v>
      </c>
      <c r="BF382" s="121">
        <f t="shared" si="2121"/>
        <v>0</v>
      </c>
      <c r="BG382" s="121">
        <f t="shared" si="2121"/>
        <v>2.6754522361008</v>
      </c>
      <c r="BH382" s="121">
        <f t="shared" si="2121"/>
        <v>0.288398</v>
      </c>
      <c r="BI382" s="121">
        <f t="shared" si="2121"/>
        <v>0.380386515037202</v>
      </c>
      <c r="BJ382" s="121">
        <f t="shared" si="2121"/>
        <v>0</v>
      </c>
      <c r="BK382" s="121">
        <f t="shared" si="2121"/>
        <v>0.046</v>
      </c>
      <c r="BL382" s="121">
        <f t="shared" si="2121"/>
        <v>0</v>
      </c>
      <c r="BM382" s="121">
        <f t="shared" si="2121"/>
        <v>0.0192</v>
      </c>
      <c r="BN382" s="121">
        <f t="shared" si="2121"/>
        <v>0</v>
      </c>
      <c r="BO382" s="121">
        <f t="shared" si="2121"/>
        <v>0.134</v>
      </c>
      <c r="BP382" s="121">
        <f t="shared" si="2121"/>
        <v>0</v>
      </c>
      <c r="BQ382" s="121">
        <f t="shared" si="2121"/>
        <v>0</v>
      </c>
      <c r="BR382" s="121">
        <f t="shared" si="2121"/>
        <v>11.5299800177778</v>
      </c>
      <c r="BS382" s="121">
        <f t="shared" si="2121"/>
        <v>1.2139029270519</v>
      </c>
      <c r="BT382" s="121">
        <f t="shared" si="2121"/>
        <v>0.0414160570374105</v>
      </c>
      <c r="BU382" s="121">
        <f t="shared" si="2121"/>
        <v>0</v>
      </c>
      <c r="BV382" s="121">
        <f t="shared" si="2121"/>
        <v>0</v>
      </c>
      <c r="BW382" s="121">
        <f t="shared" si="2121"/>
        <v>1.50722490584478</v>
      </c>
      <c r="BX382" s="121">
        <f t="shared" si="2121"/>
        <v>0.55350246536</v>
      </c>
      <c r="BY382" s="121">
        <f t="shared" si="2121"/>
        <v>0.0295568262596923</v>
      </c>
      <c r="BZ382" s="121">
        <f t="shared" si="2121"/>
        <v>0</v>
      </c>
      <c r="CA382" s="121">
        <f t="shared" si="2121"/>
        <v>0</v>
      </c>
      <c r="CB382" s="121">
        <f t="shared" si="2121"/>
        <v>0</v>
      </c>
      <c r="CC382" s="121">
        <f t="shared" si="2121"/>
        <v>0</v>
      </c>
      <c r="CD382" s="121">
        <f t="shared" si="2121"/>
        <v>0</v>
      </c>
      <c r="CE382" s="121">
        <f t="shared" si="2121"/>
        <v>0</v>
      </c>
    </row>
    <row r="383" customFormat="1" spans="2:122">
      <c r="B383" t="s">
        <v>1042</v>
      </c>
      <c r="C383" t="s">
        <v>1569</v>
      </c>
      <c r="D383" t="s">
        <v>1224</v>
      </c>
      <c r="E383" t="s">
        <v>244</v>
      </c>
      <c r="G383" s="106" t="str">
        <f>IF(CH$394*CH383&gt;0,CH383/CH$394,"")</f>
        <v/>
      </c>
      <c r="H383" s="106" t="str">
        <f t="shared" ref="H383:AQ383" si="2122">IF(CI$394*CI383&gt;0,CI383/CI$394,"")</f>
        <v/>
      </c>
      <c r="I383" s="106" t="str">
        <f t="shared" si="2122"/>
        <v/>
      </c>
      <c r="J383" s="106" t="str">
        <f t="shared" si="2122"/>
        <v/>
      </c>
      <c r="K383" s="106" t="str">
        <f t="shared" si="2122"/>
        <v/>
      </c>
      <c r="L383" s="106" t="str">
        <f t="shared" si="2122"/>
        <v/>
      </c>
      <c r="M383" s="106" t="str">
        <f t="shared" si="2122"/>
        <v/>
      </c>
      <c r="N383" s="106" t="str">
        <f t="shared" si="2122"/>
        <v/>
      </c>
      <c r="O383" s="106" t="str">
        <f t="shared" si="2122"/>
        <v/>
      </c>
      <c r="P383" s="106" t="str">
        <f t="shared" si="2122"/>
        <v/>
      </c>
      <c r="Q383" s="106" t="str">
        <f t="shared" si="2122"/>
        <v/>
      </c>
      <c r="R383" s="106" t="str">
        <f t="shared" si="2122"/>
        <v/>
      </c>
      <c r="S383" s="106" t="str">
        <f t="shared" si="2122"/>
        <v/>
      </c>
      <c r="T383" s="106">
        <f t="shared" si="2122"/>
        <v>0.0173371521300425</v>
      </c>
      <c r="U383" s="106" t="str">
        <f t="shared" si="2122"/>
        <v/>
      </c>
      <c r="V383" s="106" t="str">
        <f t="shared" si="2122"/>
        <v/>
      </c>
      <c r="W383" s="106" t="str">
        <f t="shared" si="2122"/>
        <v/>
      </c>
      <c r="X383" s="106" t="str">
        <f t="shared" si="2122"/>
        <v/>
      </c>
      <c r="Y383" s="106" t="str">
        <f t="shared" si="2122"/>
        <v/>
      </c>
      <c r="Z383" s="106" t="str">
        <f t="shared" si="2122"/>
        <v/>
      </c>
      <c r="AA383" s="106" t="str">
        <f t="shared" si="2122"/>
        <v/>
      </c>
      <c r="AB383" s="106" t="str">
        <f t="shared" si="2122"/>
        <v/>
      </c>
      <c r="AC383" s="106" t="str">
        <f t="shared" si="2122"/>
        <v/>
      </c>
      <c r="AD383" s="106">
        <f t="shared" si="2122"/>
        <v>0.000520382515038947</v>
      </c>
      <c r="AE383" s="106" t="str">
        <f t="shared" si="2122"/>
        <v/>
      </c>
      <c r="AF383" s="106" t="str">
        <f t="shared" si="2122"/>
        <v/>
      </c>
      <c r="AG383" s="106" t="str">
        <f t="shared" si="2122"/>
        <v/>
      </c>
      <c r="AH383" s="106" t="str">
        <f t="shared" si="2122"/>
        <v/>
      </c>
      <c r="AI383" s="106" t="str">
        <f t="shared" si="2122"/>
        <v/>
      </c>
      <c r="AJ383" s="106" t="str">
        <f t="shared" si="2122"/>
        <v/>
      </c>
      <c r="AK383" s="106" t="str">
        <f t="shared" si="2122"/>
        <v/>
      </c>
      <c r="AL383" s="106" t="str">
        <f t="shared" si="2122"/>
        <v/>
      </c>
      <c r="AM383" s="106" t="str">
        <f t="shared" si="2122"/>
        <v/>
      </c>
      <c r="AN383" s="106" t="str">
        <f t="shared" si="2122"/>
        <v/>
      </c>
      <c r="AO383" s="106" t="str">
        <f t="shared" si="2122"/>
        <v/>
      </c>
      <c r="AP383" s="106" t="str">
        <f t="shared" si="2122"/>
        <v/>
      </c>
      <c r="AQ383" s="106" t="str">
        <f t="shared" si="2122"/>
        <v/>
      </c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  <c r="CE383" s="121"/>
      <c r="CG383" t="str">
        <f t="shared" ref="CG383:CG393" si="2123">E383</f>
        <v>INDBIO</v>
      </c>
      <c r="CH383" s="106">
        <f>AZ$13*G$52*G58</f>
        <v>0</v>
      </c>
      <c r="CI383" s="106">
        <f t="shared" ref="CI383:DR383" si="2124">BA$13*H$52*H58</f>
        <v>0</v>
      </c>
      <c r="CJ383" s="106">
        <f t="shared" si="2124"/>
        <v>0</v>
      </c>
      <c r="CK383" s="106">
        <f t="shared" si="2124"/>
        <v>0</v>
      </c>
      <c r="CL383" s="106">
        <f t="shared" si="2124"/>
        <v>0</v>
      </c>
      <c r="CM383" s="106">
        <f t="shared" si="2124"/>
        <v>0</v>
      </c>
      <c r="CN383" s="106">
        <f t="shared" si="2124"/>
        <v>0</v>
      </c>
      <c r="CO383" s="106">
        <f t="shared" si="2124"/>
        <v>0</v>
      </c>
      <c r="CP383" s="106">
        <f t="shared" si="2124"/>
        <v>0</v>
      </c>
      <c r="CQ383" s="106">
        <f t="shared" si="2124"/>
        <v>0</v>
      </c>
      <c r="CR383" s="106">
        <f t="shared" si="2124"/>
        <v>0</v>
      </c>
      <c r="CS383" s="106">
        <f t="shared" si="2124"/>
        <v>0</v>
      </c>
      <c r="CT383" s="106">
        <f t="shared" si="2124"/>
        <v>0</v>
      </c>
      <c r="CU383" s="106">
        <f t="shared" si="2124"/>
        <v>0.005</v>
      </c>
      <c r="CV383" s="106">
        <f t="shared" si="2124"/>
        <v>0</v>
      </c>
      <c r="CW383" s="106">
        <f t="shared" si="2124"/>
        <v>0</v>
      </c>
      <c r="CX383" s="106">
        <f t="shared" si="2124"/>
        <v>0</v>
      </c>
      <c r="CY383" s="106">
        <f t="shared" si="2124"/>
        <v>0</v>
      </c>
      <c r="CZ383" s="106">
        <f t="shared" si="2124"/>
        <v>0</v>
      </c>
      <c r="DA383" s="106">
        <f t="shared" si="2124"/>
        <v>0</v>
      </c>
      <c r="DB383" s="106">
        <f t="shared" si="2124"/>
        <v>0</v>
      </c>
      <c r="DC383" s="106">
        <f t="shared" si="2124"/>
        <v>0</v>
      </c>
      <c r="DD383" s="106">
        <f t="shared" si="2124"/>
        <v>0</v>
      </c>
      <c r="DE383" s="106">
        <f t="shared" si="2124"/>
        <v>0.006</v>
      </c>
      <c r="DF383" s="106">
        <f t="shared" si="2124"/>
        <v>0</v>
      </c>
      <c r="DG383" s="106">
        <f t="shared" si="2124"/>
        <v>0</v>
      </c>
      <c r="DH383" s="106">
        <f t="shared" si="2124"/>
        <v>0</v>
      </c>
      <c r="DI383" s="106">
        <f t="shared" si="2124"/>
        <v>0</v>
      </c>
      <c r="DJ383" s="106">
        <f t="shared" si="2124"/>
        <v>0</v>
      </c>
      <c r="DK383" s="106">
        <f t="shared" si="2124"/>
        <v>0</v>
      </c>
      <c r="DL383" s="106">
        <f t="shared" si="2124"/>
        <v>0</v>
      </c>
      <c r="DM383" s="106">
        <f t="shared" si="2124"/>
        <v>0</v>
      </c>
      <c r="DN383" s="106">
        <f t="shared" si="2124"/>
        <v>0</v>
      </c>
      <c r="DO383" s="106">
        <f t="shared" si="2124"/>
        <v>0</v>
      </c>
      <c r="DP383" s="106">
        <f t="shared" si="2124"/>
        <v>0</v>
      </c>
      <c r="DQ383" s="106">
        <f t="shared" si="2124"/>
        <v>0</v>
      </c>
      <c r="DR383" s="106">
        <f t="shared" si="2124"/>
        <v>0</v>
      </c>
    </row>
    <row r="384" spans="2:122">
      <c r="B384" t="s">
        <v>1042</v>
      </c>
      <c r="C384" t="s">
        <v>1569</v>
      </c>
      <c r="D384" t="s">
        <v>1224</v>
      </c>
      <c r="E384" t="s">
        <v>228</v>
      </c>
      <c r="F384"/>
      <c r="G384" s="106" t="str">
        <f>IF(CH$394*CH384&gt;0,CH384/CH$394,"")</f>
        <v/>
      </c>
      <c r="H384" s="106" t="str">
        <f t="shared" ref="H384:AQ391" si="2125">IF(CI$394*CI384&gt;0,CI384/CI$394,"")</f>
        <v/>
      </c>
      <c r="I384" s="106" t="str">
        <f t="shared" si="2125"/>
        <v/>
      </c>
      <c r="J384" s="106" t="str">
        <f t="shared" si="2125"/>
        <v/>
      </c>
      <c r="K384" s="106" t="str">
        <f t="shared" si="2125"/>
        <v/>
      </c>
      <c r="L384" s="106" t="str">
        <f t="shared" si="2125"/>
        <v/>
      </c>
      <c r="M384" s="106">
        <f t="shared" si="2125"/>
        <v>0.00655709604069036</v>
      </c>
      <c r="N384" s="106" t="str">
        <f t="shared" si="2125"/>
        <v/>
      </c>
      <c r="O384" s="106" t="str">
        <f t="shared" si="2125"/>
        <v/>
      </c>
      <c r="P384" s="106">
        <f t="shared" si="2125"/>
        <v>0.264236725018943</v>
      </c>
      <c r="Q384" s="106" t="str">
        <f t="shared" si="2125"/>
        <v/>
      </c>
      <c r="R384" s="106" t="str">
        <f t="shared" si="2125"/>
        <v/>
      </c>
      <c r="S384" s="106">
        <f t="shared" si="2125"/>
        <v>0.00181337567329205</v>
      </c>
      <c r="T384" s="106" t="str">
        <f t="shared" si="2125"/>
        <v/>
      </c>
      <c r="U384" s="106" t="str">
        <f t="shared" si="2125"/>
        <v/>
      </c>
      <c r="V384" s="106" t="str">
        <f t="shared" si="2125"/>
        <v/>
      </c>
      <c r="W384" s="106" t="str">
        <f t="shared" si="2125"/>
        <v/>
      </c>
      <c r="X384" s="106" t="str">
        <f t="shared" si="2125"/>
        <v/>
      </c>
      <c r="Y384" s="106" t="str">
        <f t="shared" si="2125"/>
        <v/>
      </c>
      <c r="Z384" s="106" t="str">
        <f t="shared" si="2125"/>
        <v/>
      </c>
      <c r="AA384" s="106" t="str">
        <f t="shared" si="2125"/>
        <v/>
      </c>
      <c r="AB384" s="106" t="str">
        <f t="shared" si="2125"/>
        <v/>
      </c>
      <c r="AC384" s="106" t="str">
        <f t="shared" si="2125"/>
        <v/>
      </c>
      <c r="AD384" s="106" t="str">
        <f t="shared" si="2125"/>
        <v/>
      </c>
      <c r="AE384" s="106" t="str">
        <f t="shared" si="2125"/>
        <v/>
      </c>
      <c r="AF384" s="106" t="str">
        <f t="shared" si="2125"/>
        <v/>
      </c>
      <c r="AG384" s="106" t="str">
        <f t="shared" si="2125"/>
        <v/>
      </c>
      <c r="AH384" s="106" t="str">
        <f t="shared" si="2125"/>
        <v/>
      </c>
      <c r="AI384" s="106">
        <f t="shared" si="2125"/>
        <v>0.00315699401034846</v>
      </c>
      <c r="AJ384" s="106" t="str">
        <f t="shared" si="2125"/>
        <v/>
      </c>
      <c r="AK384" s="106" t="str">
        <f t="shared" si="2125"/>
        <v/>
      </c>
      <c r="AL384" s="106" t="str">
        <f t="shared" si="2125"/>
        <v/>
      </c>
      <c r="AM384" s="106" t="str">
        <f t="shared" si="2125"/>
        <v/>
      </c>
      <c r="AN384" s="106" t="str">
        <f t="shared" si="2125"/>
        <v/>
      </c>
      <c r="AO384" s="106" t="str">
        <f t="shared" si="2125"/>
        <v/>
      </c>
      <c r="AP384" s="106" t="str">
        <f t="shared" si="2125"/>
        <v/>
      </c>
      <c r="AQ384" s="106" t="str">
        <f t="shared" si="2125"/>
        <v/>
      </c>
      <c r="CG384" t="str">
        <f t="shared" si="2123"/>
        <v>INDCOA</v>
      </c>
      <c r="CH384" s="106">
        <f t="shared" ref="CH384" si="2126">AZ$5*G$24*G63</f>
        <v>0</v>
      </c>
      <c r="CI384" s="106">
        <f t="shared" ref="CI384" si="2127">BA$5*H$24*H63</f>
        <v>0</v>
      </c>
      <c r="CJ384" s="106">
        <f t="shared" ref="CJ384" si="2128">BB$5*I$24*I63</f>
        <v>0</v>
      </c>
      <c r="CK384" s="106">
        <f t="shared" ref="CK384" si="2129">BC$5*J$24*J63</f>
        <v>0</v>
      </c>
      <c r="CL384" s="106">
        <f t="shared" ref="CL384" si="2130">BD$5*K$24*K63</f>
        <v>0</v>
      </c>
      <c r="CM384" s="106">
        <f t="shared" ref="CM384" si="2131">BE$5*L$24*L63</f>
        <v>0</v>
      </c>
      <c r="CN384" s="106">
        <f t="shared" ref="CN384" si="2132">BF$5*M$24*M63</f>
        <v>0.0392028793662758</v>
      </c>
      <c r="CO384" s="106">
        <f t="shared" ref="CO384" si="2133">BG$5*N$24*N63</f>
        <v>0</v>
      </c>
      <c r="CP384" s="106">
        <f t="shared" ref="CP384" si="2134">BH$5*O$24*O63</f>
        <v>0</v>
      </c>
      <c r="CQ384" s="106">
        <f t="shared" ref="CQ384" si="2135">BI$5*P$24*P63</f>
        <v>1.9584</v>
      </c>
      <c r="CR384" s="106">
        <f t="shared" ref="CR384" si="2136">BJ$5*Q$24*Q63</f>
        <v>0</v>
      </c>
      <c r="CS384" s="106">
        <f t="shared" ref="CS384" si="2137">BK$5*R$24*R63</f>
        <v>0</v>
      </c>
      <c r="CT384" s="106">
        <f t="shared" ref="CT384" si="2138">BL$5*S$24*S63</f>
        <v>0.0048516</v>
      </c>
      <c r="CU384" s="106">
        <f t="shared" ref="CU384" si="2139">BM$5*T$24*T63</f>
        <v>0</v>
      </c>
      <c r="CV384" s="106">
        <f t="shared" ref="CV384" si="2140">BN$5*U$24*U63</f>
        <v>0</v>
      </c>
      <c r="CW384" s="106">
        <f t="shared" ref="CW384" si="2141">BO$5*V$24*V63</f>
        <v>0</v>
      </c>
      <c r="CX384" s="106">
        <f t="shared" ref="CX384" si="2142">BP$5*W$24*W63</f>
        <v>0</v>
      </c>
      <c r="CY384" s="106">
        <f t="shared" ref="CY384" si="2143">BQ$5*X$24*X63</f>
        <v>0</v>
      </c>
      <c r="CZ384" s="106">
        <f t="shared" ref="CZ384" si="2144">BR$5*Y$24*Y63</f>
        <v>0</v>
      </c>
      <c r="DA384" s="106">
        <f t="shared" ref="DA384" si="2145">BS$5*Z$24*Z63</f>
        <v>0</v>
      </c>
      <c r="DB384" s="106">
        <f t="shared" ref="DB384" si="2146">BT$5*AA$24*AA63</f>
        <v>0</v>
      </c>
      <c r="DC384" s="106">
        <f t="shared" ref="DC384" si="2147">BU$5*AB$24*AB63</f>
        <v>0</v>
      </c>
      <c r="DD384" s="106">
        <f t="shared" ref="DD384" si="2148">BV$5*AC$24*AC63</f>
        <v>0</v>
      </c>
      <c r="DE384" s="106">
        <f t="shared" ref="DE384" si="2149">BW$5*AD$24*AD63</f>
        <v>0</v>
      </c>
      <c r="DF384" s="106">
        <f t="shared" ref="DF384" si="2150">BX$5*AE$24*AE63</f>
        <v>0</v>
      </c>
      <c r="DG384" s="106">
        <f t="shared" ref="DG384" si="2151">BY$5*AF$24*AF63</f>
        <v>0</v>
      </c>
      <c r="DH384" s="106">
        <f t="shared" ref="DH384" si="2152">BZ$5*AG$24*AG63</f>
        <v>0</v>
      </c>
      <c r="DI384" s="106">
        <f t="shared" ref="DI384" si="2153">CA$5*AH$24*AH63</f>
        <v>0</v>
      </c>
      <c r="DJ384" s="106">
        <f t="shared" ref="DJ384" si="2154">CB$5*AI$24*AI63</f>
        <v>0.0047583</v>
      </c>
      <c r="DK384" s="106">
        <f t="shared" ref="DK384" si="2155">CC$5*AJ$24*AJ63</f>
        <v>0</v>
      </c>
      <c r="DL384" s="106">
        <f t="shared" ref="DL384" si="2156">CD$5*AK$24*AK63</f>
        <v>0</v>
      </c>
      <c r="DM384" s="106">
        <f t="shared" ref="DM384" si="2157">CE$5*AL$24*AL63</f>
        <v>0</v>
      </c>
      <c r="DN384" s="106">
        <f t="shared" ref="DN384" si="2158">CF$5*AM$24*AM63</f>
        <v>0</v>
      </c>
      <c r="DO384" s="106">
        <f t="shared" ref="DO384" si="2159">CG$5*AN$24*AN63</f>
        <v>0</v>
      </c>
      <c r="DP384" s="106">
        <f t="shared" ref="DP384" si="2160">CH$5*AO$24*AO63</f>
        <v>0</v>
      </c>
      <c r="DQ384" s="106">
        <f t="shared" ref="DQ384" si="2161">CI$5*AP$24*AP63</f>
        <v>0</v>
      </c>
      <c r="DR384" s="106">
        <f t="shared" ref="DR384" si="2162">CJ$5*AQ$24*AQ63</f>
        <v>0</v>
      </c>
    </row>
    <row r="385" spans="2:122">
      <c r="B385" t="s">
        <v>1042</v>
      </c>
      <c r="C385" t="s">
        <v>1569</v>
      </c>
      <c r="D385" t="s">
        <v>1224</v>
      </c>
      <c r="E385" t="s">
        <v>247</v>
      </c>
      <c r="F385"/>
      <c r="G385" s="106">
        <f t="shared" ref="G385:G393" si="2163">IF(CH$394*CH385&gt;0,CH385/CH$394,"")</f>
        <v>1</v>
      </c>
      <c r="H385" s="106" t="str">
        <f t="shared" si="2125"/>
        <v/>
      </c>
      <c r="I385" s="106">
        <f t="shared" si="2125"/>
        <v>0.655812629589266</v>
      </c>
      <c r="J385" s="106">
        <f t="shared" si="2125"/>
        <v>0.0302508440403092</v>
      </c>
      <c r="K385" s="106" t="str">
        <f t="shared" si="2125"/>
        <v/>
      </c>
      <c r="L385" s="106">
        <f t="shared" si="2125"/>
        <v>1</v>
      </c>
      <c r="M385" s="106">
        <f t="shared" si="2125"/>
        <v>0.532786875682282</v>
      </c>
      <c r="N385" s="106" t="str">
        <f t="shared" si="2125"/>
        <v/>
      </c>
      <c r="O385" s="106">
        <f t="shared" si="2125"/>
        <v>0.25</v>
      </c>
      <c r="P385" s="106">
        <f t="shared" si="2125"/>
        <v>0.45633401767191</v>
      </c>
      <c r="Q385" s="106" t="str">
        <f t="shared" si="2125"/>
        <v/>
      </c>
      <c r="R385" s="106" t="str">
        <f t="shared" si="2125"/>
        <v/>
      </c>
      <c r="S385" s="106">
        <f t="shared" si="2125"/>
        <v>0.763151033923787</v>
      </c>
      <c r="T385" s="106">
        <f t="shared" si="2125"/>
        <v>0.86130278295966</v>
      </c>
      <c r="U385" s="106">
        <f t="shared" si="2125"/>
        <v>0.256591640716954</v>
      </c>
      <c r="V385" s="106" t="str">
        <f t="shared" si="2125"/>
        <v/>
      </c>
      <c r="W385" s="106" t="str">
        <f t="shared" si="2125"/>
        <v/>
      </c>
      <c r="X385" s="106" t="str">
        <f t="shared" si="2125"/>
        <v/>
      </c>
      <c r="Y385" s="106" t="str">
        <f t="shared" si="2125"/>
        <v/>
      </c>
      <c r="Z385" s="106" t="str">
        <f t="shared" si="2125"/>
        <v/>
      </c>
      <c r="AA385" s="106" t="str">
        <f t="shared" si="2125"/>
        <v/>
      </c>
      <c r="AB385" s="106" t="str">
        <f t="shared" si="2125"/>
        <v/>
      </c>
      <c r="AC385" s="106" t="str">
        <f t="shared" si="2125"/>
        <v/>
      </c>
      <c r="AD385" s="106">
        <f t="shared" si="2125"/>
        <v>0.983949181395594</v>
      </c>
      <c r="AE385" s="106">
        <f t="shared" si="2125"/>
        <v>0.443721833102532</v>
      </c>
      <c r="AF385" s="106">
        <f t="shared" si="2125"/>
        <v>0.63269760267933</v>
      </c>
      <c r="AG385" s="106" t="str">
        <f t="shared" si="2125"/>
        <v/>
      </c>
      <c r="AH385" s="106" t="str">
        <f t="shared" si="2125"/>
        <v/>
      </c>
      <c r="AI385" s="106">
        <f t="shared" si="2125"/>
        <v>0.955844735806378</v>
      </c>
      <c r="AJ385" s="106">
        <f t="shared" si="2125"/>
        <v>0.933126454611317</v>
      </c>
      <c r="AK385" s="106">
        <f t="shared" si="2125"/>
        <v>1</v>
      </c>
      <c r="AL385" s="106" t="str">
        <f t="shared" si="2125"/>
        <v/>
      </c>
      <c r="AM385" s="106" t="str">
        <f t="shared" si="2125"/>
        <v/>
      </c>
      <c r="AN385" s="106" t="str">
        <f t="shared" si="2125"/>
        <v/>
      </c>
      <c r="AO385" s="106" t="str">
        <f t="shared" si="2125"/>
        <v/>
      </c>
      <c r="AP385" s="106" t="str">
        <f t="shared" si="2125"/>
        <v/>
      </c>
      <c r="AQ385" s="106" t="str">
        <f t="shared" si="2125"/>
        <v/>
      </c>
      <c r="CG385" t="str">
        <f t="shared" si="2123"/>
        <v>INDELC</v>
      </c>
      <c r="CH385" s="106">
        <f>AZ$15*G$30*G78</f>
        <v>0.51028399635037</v>
      </c>
      <c r="CI385" s="106">
        <f t="shared" ref="CI385:DR385" si="2164">BA$15*H$30*H78</f>
        <v>0</v>
      </c>
      <c r="CJ385" s="106">
        <f t="shared" si="2164"/>
        <v>0.255058242684774</v>
      </c>
      <c r="CK385" s="106">
        <f t="shared" si="2164"/>
        <v>0.00696565115380723</v>
      </c>
      <c r="CL385" s="106">
        <f t="shared" si="2164"/>
        <v>0</v>
      </c>
      <c r="CM385" s="106">
        <f t="shared" si="2164"/>
        <v>0.05076</v>
      </c>
      <c r="CN385" s="106">
        <f t="shared" si="2164"/>
        <v>3.18537039654347</v>
      </c>
      <c r="CO385" s="106">
        <f t="shared" si="2164"/>
        <v>0</v>
      </c>
      <c r="CP385" s="106">
        <f t="shared" si="2164"/>
        <v>0.0108</v>
      </c>
      <c r="CQ385" s="106">
        <f t="shared" si="2164"/>
        <v>3.382136</v>
      </c>
      <c r="CR385" s="106">
        <f t="shared" si="2164"/>
        <v>0</v>
      </c>
      <c r="CS385" s="106">
        <f t="shared" si="2164"/>
        <v>0</v>
      </c>
      <c r="CT385" s="106">
        <f t="shared" si="2164"/>
        <v>2.04177414019403</v>
      </c>
      <c r="CU385" s="106">
        <f t="shared" si="2164"/>
        <v>0.248398</v>
      </c>
      <c r="CV385" s="106">
        <f t="shared" si="2164"/>
        <v>0.097604</v>
      </c>
      <c r="CW385" s="106">
        <f t="shared" si="2164"/>
        <v>0</v>
      </c>
      <c r="CX385" s="106">
        <f t="shared" si="2164"/>
        <v>0</v>
      </c>
      <c r="CY385" s="106">
        <f t="shared" si="2164"/>
        <v>0</v>
      </c>
      <c r="CZ385" s="106">
        <f t="shared" si="2164"/>
        <v>0</v>
      </c>
      <c r="DA385" s="106">
        <f t="shared" si="2164"/>
        <v>0</v>
      </c>
      <c r="DB385" s="106">
        <f t="shared" si="2164"/>
        <v>0</v>
      </c>
      <c r="DC385" s="106">
        <f t="shared" si="2164"/>
        <v>0</v>
      </c>
      <c r="DD385" s="106">
        <f t="shared" si="2164"/>
        <v>0</v>
      </c>
      <c r="DE385" s="106">
        <f t="shared" si="2164"/>
        <v>11.3449144</v>
      </c>
      <c r="DF385" s="106">
        <f t="shared" si="2164"/>
        <v>0.538635232</v>
      </c>
      <c r="DG385" s="106">
        <f t="shared" si="2164"/>
        <v>0.02620384</v>
      </c>
      <c r="DH385" s="106">
        <f t="shared" si="2164"/>
        <v>0</v>
      </c>
      <c r="DI385" s="106">
        <f t="shared" si="2164"/>
        <v>0</v>
      </c>
      <c r="DJ385" s="106">
        <f t="shared" si="2164"/>
        <v>1.440672991928</v>
      </c>
      <c r="DK385" s="106">
        <f t="shared" si="2164"/>
        <v>0.51648779312</v>
      </c>
      <c r="DL385" s="106">
        <f t="shared" si="2164"/>
        <v>0.0295568262596923</v>
      </c>
      <c r="DM385" s="106">
        <f t="shared" si="2164"/>
        <v>0</v>
      </c>
      <c r="DN385" s="106">
        <f t="shared" si="2164"/>
        <v>0</v>
      </c>
      <c r="DO385" s="106">
        <f t="shared" si="2164"/>
        <v>0</v>
      </c>
      <c r="DP385" s="106">
        <f t="shared" si="2164"/>
        <v>0</v>
      </c>
      <c r="DQ385" s="106">
        <f t="shared" si="2164"/>
        <v>0</v>
      </c>
      <c r="DR385" s="106">
        <f t="shared" si="2164"/>
        <v>0</v>
      </c>
    </row>
    <row r="386" spans="2:122">
      <c r="B386" t="s">
        <v>1042</v>
      </c>
      <c r="C386" t="s">
        <v>1569</v>
      </c>
      <c r="D386" t="s">
        <v>1224</v>
      </c>
      <c r="E386" t="s">
        <v>239</v>
      </c>
      <c r="F386"/>
      <c r="G386" s="106" t="str">
        <f t="shared" si="2163"/>
        <v/>
      </c>
      <c r="H386" s="106" t="str">
        <f t="shared" si="2125"/>
        <v/>
      </c>
      <c r="I386" s="106">
        <f t="shared" si="2125"/>
        <v>0.145648993767041</v>
      </c>
      <c r="J386" s="106">
        <f t="shared" si="2125"/>
        <v>0.651549970990685</v>
      </c>
      <c r="K386" s="106" t="str">
        <f t="shared" si="2125"/>
        <v/>
      </c>
      <c r="L386" s="106" t="str">
        <f t="shared" si="2125"/>
        <v/>
      </c>
      <c r="M386" s="106">
        <f t="shared" si="2125"/>
        <v>0.323192651874618</v>
      </c>
      <c r="N386" s="106" t="str">
        <f t="shared" si="2125"/>
        <v/>
      </c>
      <c r="O386" s="106">
        <f t="shared" si="2125"/>
        <v>0.75</v>
      </c>
      <c r="P386" s="106" t="str">
        <f t="shared" si="2125"/>
        <v/>
      </c>
      <c r="Q386" s="106">
        <f t="shared" si="2125"/>
        <v>0.684274204637223</v>
      </c>
      <c r="R386" s="106" t="str">
        <f t="shared" si="2125"/>
        <v/>
      </c>
      <c r="S386" s="106">
        <f t="shared" si="2125"/>
        <v>0.202178008493127</v>
      </c>
      <c r="T386" s="106" t="str">
        <f t="shared" si="2125"/>
        <v/>
      </c>
      <c r="U386" s="106">
        <f t="shared" si="2125"/>
        <v>0.743408359283046</v>
      </c>
      <c r="V386" s="106" t="str">
        <f t="shared" si="2125"/>
        <v/>
      </c>
      <c r="W386" s="106" t="str">
        <f t="shared" si="2125"/>
        <v/>
      </c>
      <c r="X386" s="106" t="str">
        <f t="shared" si="2125"/>
        <v/>
      </c>
      <c r="Y386" s="106">
        <f t="shared" si="2125"/>
        <v>1</v>
      </c>
      <c r="Z386" s="106" t="str">
        <f t="shared" si="2125"/>
        <v/>
      </c>
      <c r="AA386" s="106">
        <f t="shared" si="2125"/>
        <v>1</v>
      </c>
      <c r="AB386" s="106" t="str">
        <f t="shared" si="2125"/>
        <v/>
      </c>
      <c r="AC386" s="106" t="str">
        <f t="shared" si="2125"/>
        <v/>
      </c>
      <c r="AD386" s="106">
        <f t="shared" si="2125"/>
        <v>0.000137868216191768</v>
      </c>
      <c r="AE386" s="106">
        <f t="shared" si="2125"/>
        <v>0.556278166897468</v>
      </c>
      <c r="AF386" s="106">
        <f t="shared" si="2125"/>
        <v>0.22291395409928</v>
      </c>
      <c r="AG386" s="106" t="str">
        <f t="shared" si="2125"/>
        <v/>
      </c>
      <c r="AH386" s="106" t="str">
        <f t="shared" si="2125"/>
        <v/>
      </c>
      <c r="AI386" s="106">
        <f t="shared" si="2125"/>
        <v>0.0164197729882341</v>
      </c>
      <c r="AJ386" s="106">
        <f t="shared" si="2125"/>
        <v>0.0668735453886832</v>
      </c>
      <c r="AK386" s="106" t="str">
        <f t="shared" si="2125"/>
        <v/>
      </c>
      <c r="AL386" s="106" t="str">
        <f t="shared" si="2125"/>
        <v/>
      </c>
      <c r="AM386" s="106" t="str">
        <f t="shared" si="2125"/>
        <v/>
      </c>
      <c r="AN386" s="106" t="str">
        <f t="shared" si="2125"/>
        <v/>
      </c>
      <c r="AO386" s="106" t="str">
        <f t="shared" si="2125"/>
        <v/>
      </c>
      <c r="AP386" s="106" t="str">
        <f t="shared" si="2125"/>
        <v/>
      </c>
      <c r="AQ386" s="106" t="str">
        <f t="shared" si="2125"/>
        <v/>
      </c>
      <c r="CG386" t="str">
        <f t="shared" si="2123"/>
        <v>INDGAS</v>
      </c>
      <c r="CH386" s="106">
        <f t="shared" ref="CH386" si="2165">AZ$12*G$33*G83</f>
        <v>0</v>
      </c>
      <c r="CI386" s="106">
        <f t="shared" ref="CI386" si="2166">BA$12*H$33*H83</f>
        <v>0</v>
      </c>
      <c r="CJ386" s="106">
        <f t="shared" ref="CJ386" si="2167">BB$12*I$33*I83</f>
        <v>0.0566457166619275</v>
      </c>
      <c r="CK386" s="106">
        <f t="shared" ref="CK386" si="2168">BC$12*J$33*J83</f>
        <v>0.150027873640379</v>
      </c>
      <c r="CL386" s="106">
        <f t="shared" ref="CL386" si="2169">BD$12*K$33*K83</f>
        <v>0</v>
      </c>
      <c r="CM386" s="106">
        <f t="shared" ref="CM386" si="2170">BE$12*L$33*L83</f>
        <v>0</v>
      </c>
      <c r="CN386" s="106">
        <f t="shared" ref="CN386" si="2171">BF$12*M$33*M83</f>
        <v>1.93227039300364</v>
      </c>
      <c r="CO386" s="106">
        <f t="shared" ref="CO386" si="2172">BG$12*N$33*N83</f>
        <v>0</v>
      </c>
      <c r="CP386" s="106">
        <f t="shared" ref="CP386" si="2173">BH$12*O$33*O83</f>
        <v>0.0324</v>
      </c>
      <c r="CQ386" s="106">
        <f t="shared" ref="CQ386" si="2174">BI$12*P$33*P83</f>
        <v>0</v>
      </c>
      <c r="CR386" s="106">
        <f t="shared" ref="CR386" si="2175">BJ$12*Q$33*Q83</f>
        <v>1.08347986974991</v>
      </c>
      <c r="CS386" s="106">
        <f t="shared" ref="CS386" si="2176">BK$12*R$33*R83</f>
        <v>0</v>
      </c>
      <c r="CT386" s="106">
        <f t="shared" ref="CT386" si="2177">BL$12*S$33*S83</f>
        <v>0.540917604913342</v>
      </c>
      <c r="CU386" s="106">
        <f t="shared" ref="CU386" si="2178">BM$12*T$33*T83</f>
        <v>0</v>
      </c>
      <c r="CV386" s="106">
        <f t="shared" ref="CV386" si="2179">BN$12*U$33*U83</f>
        <v>0.282782515037202</v>
      </c>
      <c r="CW386" s="106">
        <f t="shared" ref="CW386" si="2180">BO$12*V$33*V83</f>
        <v>0</v>
      </c>
      <c r="CX386" s="106">
        <f t="shared" ref="CX386" si="2181">BP$12*W$33*W83</f>
        <v>0</v>
      </c>
      <c r="CY386" s="106">
        <f t="shared" ref="CY386" si="2182">BQ$12*X$33*X83</f>
        <v>0</v>
      </c>
      <c r="CZ386" s="106">
        <f t="shared" ref="CZ386" si="2183">BR$12*Y$33*Y83</f>
        <v>0.0192</v>
      </c>
      <c r="DA386" s="106">
        <f t="shared" ref="DA386" si="2184">BS$12*Z$33*Z83</f>
        <v>0</v>
      </c>
      <c r="DB386" s="106">
        <f t="shared" ref="DB386" si="2185">BT$12*AA$33*AA83</f>
        <v>0.134</v>
      </c>
      <c r="DC386" s="106">
        <f t="shared" ref="DC386" si="2186">BU$12*AB$33*AB83</f>
        <v>0</v>
      </c>
      <c r="DD386" s="106">
        <f t="shared" ref="DD386" si="2187">BV$12*AC$33*AC83</f>
        <v>0</v>
      </c>
      <c r="DE386" s="106">
        <f t="shared" ref="DE386" si="2188">BW$12*AD$33*AD83</f>
        <v>0.00158961777777775</v>
      </c>
      <c r="DF386" s="106">
        <f t="shared" ref="DF386" si="2189">BX$12*AE$33*AE83</f>
        <v>0.675267695051905</v>
      </c>
      <c r="DG386" s="106">
        <f t="shared" ref="DG386" si="2190">BY$12*AF$33*AF83</f>
        <v>0.00923221703741047</v>
      </c>
      <c r="DH386" s="106">
        <f t="shared" ref="DH386" si="2191">BZ$12*AG$33*AG83</f>
        <v>0</v>
      </c>
      <c r="DI386" s="106">
        <f t="shared" ref="DI386" si="2192">CA$12*AH$33*AH83</f>
        <v>0</v>
      </c>
      <c r="DJ386" s="106">
        <f t="shared" ref="DJ386" si="2193">CB$12*AI$33*AI83</f>
        <v>0.0247482907961838</v>
      </c>
      <c r="DK386" s="106">
        <f t="shared" ref="DK386" si="2194">CC$12*AJ$33*AJ83</f>
        <v>0.03701467224</v>
      </c>
      <c r="DL386" s="106">
        <f t="shared" ref="DL386" si="2195">CD$12*AK$33*AK83</f>
        <v>0</v>
      </c>
      <c r="DM386" s="106">
        <f t="shared" ref="DM386" si="2196">CE$12*AL$33*AL83</f>
        <v>0</v>
      </c>
      <c r="DN386" s="106">
        <f t="shared" ref="DN386" si="2197">CF$12*AM$33*AM83</f>
        <v>0</v>
      </c>
      <c r="DO386" s="106">
        <f t="shared" ref="DO386" si="2198">CG$12*AN$33*AN83</f>
        <v>0</v>
      </c>
      <c r="DP386" s="106">
        <f t="shared" ref="DP386" si="2199">CH$12*AO$33*AO83</f>
        <v>0</v>
      </c>
      <c r="DQ386" s="106">
        <f t="shared" ref="DQ386" si="2200">CI$12*AP$33*AP83</f>
        <v>0</v>
      </c>
      <c r="DR386" s="106">
        <f t="shared" ref="DR386" si="2201">CJ$12*AQ$33*AQ83</f>
        <v>0</v>
      </c>
    </row>
    <row r="387" spans="2:122">
      <c r="B387" t="s">
        <v>1042</v>
      </c>
      <c r="C387" t="s">
        <v>1569</v>
      </c>
      <c r="D387" t="s">
        <v>1224</v>
      </c>
      <c r="E387" t="s">
        <v>237</v>
      </c>
      <c r="F387"/>
      <c r="G387" s="106" t="str">
        <f t="shared" si="2163"/>
        <v/>
      </c>
      <c r="H387" s="106" t="str">
        <f t="shared" si="2125"/>
        <v/>
      </c>
      <c r="I387" s="106">
        <f t="shared" si="2125"/>
        <v>0.197943435865118</v>
      </c>
      <c r="J387" s="106" t="str">
        <f t="shared" si="2125"/>
        <v/>
      </c>
      <c r="K387" s="106" t="str">
        <f t="shared" si="2125"/>
        <v/>
      </c>
      <c r="L387" s="106" t="str">
        <f t="shared" si="2125"/>
        <v/>
      </c>
      <c r="M387" s="106">
        <f t="shared" si="2125"/>
        <v>0.039484960316764</v>
      </c>
      <c r="N387" s="106" t="str">
        <f t="shared" si="2125"/>
        <v/>
      </c>
      <c r="O387" s="106" t="str">
        <f t="shared" si="2125"/>
        <v/>
      </c>
      <c r="P387" s="106">
        <f t="shared" si="2125"/>
        <v>0.192132912799722</v>
      </c>
      <c r="Q387" s="106">
        <f t="shared" si="2125"/>
        <v>0.0991349877751665</v>
      </c>
      <c r="R387" s="106" t="str">
        <f t="shared" si="2125"/>
        <v/>
      </c>
      <c r="S387" s="106">
        <f t="shared" si="2125"/>
        <v>0.0167388523688497</v>
      </c>
      <c r="T387" s="106">
        <f t="shared" si="2125"/>
        <v>0.13869721704034</v>
      </c>
      <c r="U387" s="106" t="str">
        <f t="shared" si="2125"/>
        <v/>
      </c>
      <c r="V387" s="106" t="str">
        <f t="shared" si="2125"/>
        <v/>
      </c>
      <c r="W387" s="106" t="str">
        <f t="shared" si="2125"/>
        <v/>
      </c>
      <c r="X387" s="106" t="str">
        <f t="shared" si="2125"/>
        <v/>
      </c>
      <c r="Y387" s="106" t="str">
        <f t="shared" si="2125"/>
        <v/>
      </c>
      <c r="Z387" s="106" t="str">
        <f t="shared" si="2125"/>
        <v/>
      </c>
      <c r="AA387" s="106" t="str">
        <f t="shared" si="2125"/>
        <v/>
      </c>
      <c r="AB387" s="106" t="str">
        <f t="shared" si="2125"/>
        <v/>
      </c>
      <c r="AC387" s="106" t="str">
        <f t="shared" si="2125"/>
        <v/>
      </c>
      <c r="AD387" s="106" t="str">
        <f t="shared" si="2125"/>
        <v/>
      </c>
      <c r="AE387" s="106" t="str">
        <f t="shared" si="2125"/>
        <v/>
      </c>
      <c r="AF387" s="106" t="str">
        <f t="shared" si="2125"/>
        <v/>
      </c>
      <c r="AG387" s="106" t="str">
        <f t="shared" si="2125"/>
        <v/>
      </c>
      <c r="AH387" s="106" t="str">
        <f t="shared" si="2125"/>
        <v/>
      </c>
      <c r="AI387" s="106">
        <f t="shared" si="2125"/>
        <v>0.00495214746721327</v>
      </c>
      <c r="AJ387" s="106" t="str">
        <f t="shared" si="2125"/>
        <v/>
      </c>
      <c r="AK387" s="106" t="str">
        <f t="shared" si="2125"/>
        <v/>
      </c>
      <c r="AL387" s="106" t="str">
        <f t="shared" si="2125"/>
        <v/>
      </c>
      <c r="AM387" s="106" t="str">
        <f t="shared" si="2125"/>
        <v/>
      </c>
      <c r="AN387" s="106" t="str">
        <f t="shared" si="2125"/>
        <v/>
      </c>
      <c r="AO387" s="106" t="str">
        <f t="shared" si="2125"/>
        <v/>
      </c>
      <c r="AP387" s="106" t="str">
        <f t="shared" si="2125"/>
        <v/>
      </c>
      <c r="AQ387" s="106" t="str">
        <f t="shared" si="2125"/>
        <v/>
      </c>
      <c r="CG387" t="str">
        <f t="shared" si="2123"/>
        <v>INDHFO</v>
      </c>
      <c r="CH387" s="106">
        <f>AZ$11*G$37*G88</f>
        <v>0</v>
      </c>
      <c r="CI387" s="106">
        <f t="shared" ref="CI387:DR387" si="2202">BA$11*H$37*H88</f>
        <v>0</v>
      </c>
      <c r="CJ387" s="106">
        <f t="shared" si="2202"/>
        <v>0.0769840387708958</v>
      </c>
      <c r="CK387" s="106">
        <f t="shared" si="2202"/>
        <v>0</v>
      </c>
      <c r="CL387" s="106">
        <f t="shared" si="2202"/>
        <v>0</v>
      </c>
      <c r="CM387" s="106">
        <f t="shared" si="2202"/>
        <v>0</v>
      </c>
      <c r="CN387" s="106">
        <f t="shared" si="2202"/>
        <v>0.236068547185305</v>
      </c>
      <c r="CO387" s="106">
        <f t="shared" si="2202"/>
        <v>0</v>
      </c>
      <c r="CP387" s="106">
        <f t="shared" si="2202"/>
        <v>0</v>
      </c>
      <c r="CQ387" s="106">
        <f t="shared" si="2202"/>
        <v>1.424</v>
      </c>
      <c r="CR387" s="106">
        <f t="shared" si="2202"/>
        <v>0.15697035328</v>
      </c>
      <c r="CS387" s="106">
        <f t="shared" si="2202"/>
        <v>0</v>
      </c>
      <c r="CT387" s="106">
        <f t="shared" si="2202"/>
        <v>0.044784</v>
      </c>
      <c r="CU387" s="106">
        <f t="shared" si="2202"/>
        <v>0.04</v>
      </c>
      <c r="CV387" s="106">
        <f t="shared" si="2202"/>
        <v>0</v>
      </c>
      <c r="CW387" s="106">
        <f t="shared" si="2202"/>
        <v>0</v>
      </c>
      <c r="CX387" s="106">
        <f t="shared" si="2202"/>
        <v>0</v>
      </c>
      <c r="CY387" s="106">
        <f t="shared" si="2202"/>
        <v>0</v>
      </c>
      <c r="CZ387" s="106">
        <f t="shared" si="2202"/>
        <v>0</v>
      </c>
      <c r="DA387" s="106">
        <f t="shared" si="2202"/>
        <v>0</v>
      </c>
      <c r="DB387" s="106">
        <f t="shared" si="2202"/>
        <v>0</v>
      </c>
      <c r="DC387" s="106">
        <f t="shared" si="2202"/>
        <v>0</v>
      </c>
      <c r="DD387" s="106">
        <f t="shared" si="2202"/>
        <v>0</v>
      </c>
      <c r="DE387" s="106">
        <f t="shared" si="2202"/>
        <v>0</v>
      </c>
      <c r="DF387" s="106">
        <f t="shared" si="2202"/>
        <v>0</v>
      </c>
      <c r="DG387" s="106">
        <f t="shared" si="2202"/>
        <v>0</v>
      </c>
      <c r="DH387" s="106">
        <f t="shared" si="2202"/>
        <v>0</v>
      </c>
      <c r="DI387" s="106">
        <f t="shared" si="2202"/>
        <v>0</v>
      </c>
      <c r="DJ387" s="106">
        <f t="shared" si="2202"/>
        <v>0.007464</v>
      </c>
      <c r="DK387" s="106">
        <f t="shared" si="2202"/>
        <v>0</v>
      </c>
      <c r="DL387" s="106">
        <f t="shared" si="2202"/>
        <v>0</v>
      </c>
      <c r="DM387" s="106">
        <f t="shared" si="2202"/>
        <v>0</v>
      </c>
      <c r="DN387" s="106">
        <f t="shared" si="2202"/>
        <v>0</v>
      </c>
      <c r="DO387" s="106">
        <f t="shared" si="2202"/>
        <v>0</v>
      </c>
      <c r="DP387" s="106">
        <f t="shared" si="2202"/>
        <v>0</v>
      </c>
      <c r="DQ387" s="106">
        <f t="shared" si="2202"/>
        <v>0</v>
      </c>
      <c r="DR387" s="106">
        <f t="shared" si="2202"/>
        <v>0</v>
      </c>
    </row>
    <row r="388" spans="2:122">
      <c r="B388" t="s">
        <v>1042</v>
      </c>
      <c r="C388" t="s">
        <v>1569</v>
      </c>
      <c r="D388" t="s">
        <v>1224</v>
      </c>
      <c r="E388" t="s">
        <v>235</v>
      </c>
      <c r="F388"/>
      <c r="G388" s="106" t="str">
        <f t="shared" si="2163"/>
        <v/>
      </c>
      <c r="H388" s="106" t="str">
        <f t="shared" si="2125"/>
        <v/>
      </c>
      <c r="I388" s="106" t="str">
        <f t="shared" si="2125"/>
        <v/>
      </c>
      <c r="J388" s="106">
        <f t="shared" si="2125"/>
        <v>0.318199184969006</v>
      </c>
      <c r="K388" s="106" t="str">
        <f t="shared" si="2125"/>
        <v/>
      </c>
      <c r="L388" s="106" t="str">
        <f t="shared" si="2125"/>
        <v/>
      </c>
      <c r="M388" s="106" t="str">
        <f t="shared" si="2125"/>
        <v/>
      </c>
      <c r="N388" s="106" t="str">
        <f t="shared" si="2125"/>
        <v/>
      </c>
      <c r="O388" s="106" t="str">
        <f t="shared" si="2125"/>
        <v/>
      </c>
      <c r="P388" s="106" t="str">
        <f t="shared" si="2125"/>
        <v/>
      </c>
      <c r="Q388" s="106">
        <f t="shared" si="2125"/>
        <v>0.0238255861074916</v>
      </c>
      <c r="R388" s="106" t="str">
        <f t="shared" si="2125"/>
        <v/>
      </c>
      <c r="S388" s="106">
        <f t="shared" si="2125"/>
        <v>0.00168146937281166</v>
      </c>
      <c r="T388" s="106" t="str">
        <f t="shared" si="2125"/>
        <v/>
      </c>
      <c r="U388" s="106" t="str">
        <f t="shared" si="2125"/>
        <v/>
      </c>
      <c r="V388" s="106" t="str">
        <f t="shared" si="2125"/>
        <v/>
      </c>
      <c r="W388" s="106" t="str">
        <f t="shared" si="2125"/>
        <v/>
      </c>
      <c r="X388" s="106" t="str">
        <f t="shared" si="2125"/>
        <v/>
      </c>
      <c r="Y388" s="106" t="str">
        <f t="shared" si="2125"/>
        <v/>
      </c>
      <c r="Z388" s="106" t="str">
        <f t="shared" si="2125"/>
        <v/>
      </c>
      <c r="AA388" s="106" t="str">
        <f t="shared" si="2125"/>
        <v/>
      </c>
      <c r="AB388" s="106" t="str">
        <f t="shared" si="2125"/>
        <v/>
      </c>
      <c r="AC388" s="106" t="str">
        <f t="shared" si="2125"/>
        <v/>
      </c>
      <c r="AD388" s="106">
        <f t="shared" si="2125"/>
        <v>0.00369263432671637</v>
      </c>
      <c r="AE388" s="106" t="str">
        <f t="shared" si="2125"/>
        <v/>
      </c>
      <c r="AF388" s="106" t="str">
        <f t="shared" si="2125"/>
        <v/>
      </c>
      <c r="AG388" s="106" t="str">
        <f t="shared" si="2125"/>
        <v/>
      </c>
      <c r="AH388" s="106" t="str">
        <f t="shared" si="2125"/>
        <v/>
      </c>
      <c r="AI388" s="106">
        <f t="shared" si="2125"/>
        <v>0.00254144096594067</v>
      </c>
      <c r="AJ388" s="106" t="str">
        <f t="shared" si="2125"/>
        <v/>
      </c>
      <c r="AK388" s="106" t="str">
        <f t="shared" si="2125"/>
        <v/>
      </c>
      <c r="AL388" s="106" t="str">
        <f t="shared" si="2125"/>
        <v/>
      </c>
      <c r="AM388" s="106" t="str">
        <f t="shared" si="2125"/>
        <v/>
      </c>
      <c r="AN388" s="106" t="str">
        <f t="shared" si="2125"/>
        <v/>
      </c>
      <c r="AO388" s="106" t="str">
        <f t="shared" si="2125"/>
        <v/>
      </c>
      <c r="AP388" s="106" t="str">
        <f t="shared" si="2125"/>
        <v/>
      </c>
      <c r="AQ388" s="106" t="str">
        <f t="shared" si="2125"/>
        <v/>
      </c>
      <c r="CG388" t="str">
        <f t="shared" si="2123"/>
        <v>INDLFO</v>
      </c>
      <c r="CH388" s="106">
        <f>AZ$10*G$46*G96</f>
        <v>0</v>
      </c>
      <c r="CI388" s="106">
        <f t="shared" ref="CI388:DR388" si="2203">BA$10*H$46*H96</f>
        <v>0</v>
      </c>
      <c r="CJ388" s="106">
        <f t="shared" si="2203"/>
        <v>0</v>
      </c>
      <c r="CK388" s="106">
        <f t="shared" si="2203"/>
        <v>0.07326951</v>
      </c>
      <c r="CL388" s="106">
        <f t="shared" si="2203"/>
        <v>0</v>
      </c>
      <c r="CM388" s="106">
        <f t="shared" si="2203"/>
        <v>0</v>
      </c>
      <c r="CN388" s="106">
        <f t="shared" si="2203"/>
        <v>0</v>
      </c>
      <c r="CO388" s="106">
        <f t="shared" si="2203"/>
        <v>0</v>
      </c>
      <c r="CP388" s="106">
        <f t="shared" si="2203"/>
        <v>0</v>
      </c>
      <c r="CQ388" s="106">
        <f t="shared" si="2203"/>
        <v>0</v>
      </c>
      <c r="CR388" s="106">
        <f t="shared" si="2203"/>
        <v>0.03772543632</v>
      </c>
      <c r="CS388" s="106">
        <f t="shared" si="2203"/>
        <v>0</v>
      </c>
      <c r="CT388" s="106">
        <f t="shared" si="2203"/>
        <v>0.00449869099342396</v>
      </c>
      <c r="CU388" s="106">
        <f t="shared" si="2203"/>
        <v>0</v>
      </c>
      <c r="CV388" s="106">
        <f t="shared" si="2203"/>
        <v>0</v>
      </c>
      <c r="CW388" s="106">
        <f t="shared" si="2203"/>
        <v>0</v>
      </c>
      <c r="CX388" s="106">
        <f t="shared" si="2203"/>
        <v>0</v>
      </c>
      <c r="CY388" s="106">
        <f t="shared" si="2203"/>
        <v>0</v>
      </c>
      <c r="CZ388" s="106">
        <f t="shared" si="2203"/>
        <v>0</v>
      </c>
      <c r="DA388" s="106">
        <f t="shared" si="2203"/>
        <v>0</v>
      </c>
      <c r="DB388" s="106">
        <f t="shared" si="2203"/>
        <v>0</v>
      </c>
      <c r="DC388" s="106">
        <f t="shared" si="2203"/>
        <v>0</v>
      </c>
      <c r="DD388" s="106">
        <f t="shared" si="2203"/>
        <v>0</v>
      </c>
      <c r="DE388" s="106">
        <f t="shared" si="2203"/>
        <v>0.042576</v>
      </c>
      <c r="DF388" s="106">
        <f t="shared" si="2203"/>
        <v>0</v>
      </c>
      <c r="DG388" s="106">
        <f t="shared" si="2203"/>
        <v>0</v>
      </c>
      <c r="DH388" s="106">
        <f t="shared" si="2203"/>
        <v>0</v>
      </c>
      <c r="DI388" s="106">
        <f t="shared" si="2203"/>
        <v>0</v>
      </c>
      <c r="DJ388" s="106">
        <f t="shared" si="2203"/>
        <v>0.0038305231206</v>
      </c>
      <c r="DK388" s="106">
        <f t="shared" si="2203"/>
        <v>0</v>
      </c>
      <c r="DL388" s="106">
        <f t="shared" si="2203"/>
        <v>0</v>
      </c>
      <c r="DM388" s="106">
        <f t="shared" si="2203"/>
        <v>0</v>
      </c>
      <c r="DN388" s="106">
        <f t="shared" si="2203"/>
        <v>0</v>
      </c>
      <c r="DO388" s="106">
        <f t="shared" si="2203"/>
        <v>0</v>
      </c>
      <c r="DP388" s="106">
        <f t="shared" si="2203"/>
        <v>0</v>
      </c>
      <c r="DQ388" s="106">
        <f t="shared" si="2203"/>
        <v>0</v>
      </c>
      <c r="DR388" s="106">
        <f t="shared" si="2203"/>
        <v>0</v>
      </c>
    </row>
    <row r="389" spans="2:122">
      <c r="B389" t="s">
        <v>1042</v>
      </c>
      <c r="C389" t="s">
        <v>1569</v>
      </c>
      <c r="D389" t="s">
        <v>1224</v>
      </c>
      <c r="E389" t="s">
        <v>234</v>
      </c>
      <c r="F389"/>
      <c r="G389" s="106" t="str">
        <f t="shared" si="2163"/>
        <v/>
      </c>
      <c r="H389" s="106" t="str">
        <f t="shared" si="2125"/>
        <v/>
      </c>
      <c r="I389" s="106">
        <f t="shared" si="2125"/>
        <v>0.000594940778575129</v>
      </c>
      <c r="J389" s="106" t="str">
        <f t="shared" si="2125"/>
        <v/>
      </c>
      <c r="K389" s="106" t="str">
        <f t="shared" si="2125"/>
        <v/>
      </c>
      <c r="L389" s="106" t="str">
        <f t="shared" si="2125"/>
        <v/>
      </c>
      <c r="M389" s="106">
        <f t="shared" si="2125"/>
        <v>0.00230536869970785</v>
      </c>
      <c r="N389" s="106" t="str">
        <f t="shared" si="2125"/>
        <v/>
      </c>
      <c r="O389" s="106" t="str">
        <f t="shared" si="2125"/>
        <v/>
      </c>
      <c r="P389" s="106">
        <f t="shared" si="2125"/>
        <v>0.0620654072246293</v>
      </c>
      <c r="Q389" s="106">
        <f t="shared" si="2125"/>
        <v>0.0308472879605354</v>
      </c>
      <c r="R389" s="106" t="str">
        <f t="shared" si="2125"/>
        <v/>
      </c>
      <c r="S389" s="106">
        <f t="shared" si="2125"/>
        <v>0.0144372601681328</v>
      </c>
      <c r="T389" s="106" t="str">
        <f t="shared" si="2125"/>
        <v/>
      </c>
      <c r="U389" s="106" t="str">
        <f t="shared" si="2125"/>
        <v/>
      </c>
      <c r="V389" s="106" t="str">
        <f t="shared" si="2125"/>
        <v/>
      </c>
      <c r="W389" s="106">
        <f t="shared" si="2125"/>
        <v>1</v>
      </c>
      <c r="X389" s="106" t="str">
        <f t="shared" si="2125"/>
        <v/>
      </c>
      <c r="Y389" s="106" t="str">
        <f t="shared" si="2125"/>
        <v/>
      </c>
      <c r="Z389" s="106" t="str">
        <f t="shared" si="2125"/>
        <v/>
      </c>
      <c r="AA389" s="106" t="str">
        <f t="shared" si="2125"/>
        <v/>
      </c>
      <c r="AB389" s="106" t="str">
        <f t="shared" si="2125"/>
        <v/>
      </c>
      <c r="AC389" s="106" t="str">
        <f t="shared" si="2125"/>
        <v/>
      </c>
      <c r="AD389" s="106">
        <f t="shared" si="2125"/>
        <v>0.0122203160614979</v>
      </c>
      <c r="AE389" s="106" t="str">
        <f t="shared" si="2125"/>
        <v/>
      </c>
      <c r="AF389" s="106">
        <f t="shared" si="2125"/>
        <v>0.14438844322139</v>
      </c>
      <c r="AG389" s="106" t="str">
        <f t="shared" si="2125"/>
        <v/>
      </c>
      <c r="AH389" s="106" t="str">
        <f t="shared" si="2125"/>
        <v/>
      </c>
      <c r="AI389" s="106">
        <f t="shared" si="2125"/>
        <v>0.0170849087618858</v>
      </c>
      <c r="AJ389" s="106" t="str">
        <f t="shared" si="2125"/>
        <v/>
      </c>
      <c r="AK389" s="106" t="str">
        <f t="shared" si="2125"/>
        <v/>
      </c>
      <c r="AL389" s="106" t="str">
        <f t="shared" si="2125"/>
        <v/>
      </c>
      <c r="AM389" s="106" t="str">
        <f t="shared" si="2125"/>
        <v/>
      </c>
      <c r="AN389" s="106" t="str">
        <f t="shared" si="2125"/>
        <v/>
      </c>
      <c r="AO389" s="106" t="str">
        <f t="shared" si="2125"/>
        <v/>
      </c>
      <c r="AP389" s="106" t="str">
        <f t="shared" si="2125"/>
        <v/>
      </c>
      <c r="AQ389" s="106" t="str">
        <f t="shared" si="2125"/>
        <v/>
      </c>
      <c r="CG389" t="str">
        <f t="shared" si="2123"/>
        <v>INDLPG</v>
      </c>
      <c r="CH389" s="106">
        <f>AZ$9*G$43*G101</f>
        <v>0</v>
      </c>
      <c r="CI389" s="106">
        <f t="shared" ref="CI389:DR389" si="2204">BA$9*H$43*H101</f>
        <v>0</v>
      </c>
      <c r="CJ389" s="106">
        <f t="shared" si="2204"/>
        <v>0.000231384000000001</v>
      </c>
      <c r="CK389" s="106">
        <f t="shared" si="2204"/>
        <v>0</v>
      </c>
      <c r="CL389" s="106">
        <f t="shared" si="2204"/>
        <v>0</v>
      </c>
      <c r="CM389" s="106">
        <f t="shared" si="2204"/>
        <v>0</v>
      </c>
      <c r="CN389" s="106">
        <f t="shared" si="2204"/>
        <v>0.01378309704</v>
      </c>
      <c r="CO389" s="106">
        <f t="shared" si="2204"/>
        <v>0</v>
      </c>
      <c r="CP389" s="106">
        <f t="shared" si="2204"/>
        <v>0</v>
      </c>
      <c r="CQ389" s="106">
        <f t="shared" si="2204"/>
        <v>0.46</v>
      </c>
      <c r="CR389" s="106">
        <f t="shared" si="2204"/>
        <v>0.0488436</v>
      </c>
      <c r="CS389" s="106">
        <f t="shared" si="2204"/>
        <v>0</v>
      </c>
      <c r="CT389" s="106">
        <f t="shared" si="2204"/>
        <v>0.0386262</v>
      </c>
      <c r="CU389" s="106">
        <f t="shared" si="2204"/>
        <v>0</v>
      </c>
      <c r="CV389" s="106">
        <f t="shared" si="2204"/>
        <v>0</v>
      </c>
      <c r="CW389" s="106">
        <f t="shared" si="2204"/>
        <v>0</v>
      </c>
      <c r="CX389" s="106">
        <f t="shared" si="2204"/>
        <v>0.046</v>
      </c>
      <c r="CY389" s="106">
        <f t="shared" si="2204"/>
        <v>0</v>
      </c>
      <c r="CZ389" s="106">
        <f t="shared" si="2204"/>
        <v>0</v>
      </c>
      <c r="DA389" s="106">
        <f t="shared" si="2204"/>
        <v>0</v>
      </c>
      <c r="DB389" s="106">
        <f t="shared" si="2204"/>
        <v>0</v>
      </c>
      <c r="DC389" s="106">
        <f t="shared" si="2204"/>
        <v>0</v>
      </c>
      <c r="DD389" s="106">
        <f t="shared" si="2204"/>
        <v>0</v>
      </c>
      <c r="DE389" s="106">
        <f t="shared" si="2204"/>
        <v>0.1409</v>
      </c>
      <c r="DF389" s="106">
        <f t="shared" si="2204"/>
        <v>0</v>
      </c>
      <c r="DG389" s="106">
        <f t="shared" si="2204"/>
        <v>0.00598</v>
      </c>
      <c r="DH389" s="106">
        <f t="shared" si="2204"/>
        <v>0</v>
      </c>
      <c r="DI389" s="106">
        <f t="shared" si="2204"/>
        <v>0</v>
      </c>
      <c r="DJ389" s="106">
        <f t="shared" si="2204"/>
        <v>0.0257508</v>
      </c>
      <c r="DK389" s="106">
        <f t="shared" si="2204"/>
        <v>0</v>
      </c>
      <c r="DL389" s="106">
        <f t="shared" si="2204"/>
        <v>0</v>
      </c>
      <c r="DM389" s="106">
        <f t="shared" si="2204"/>
        <v>0</v>
      </c>
      <c r="DN389" s="106">
        <f t="shared" si="2204"/>
        <v>0</v>
      </c>
      <c r="DO389" s="106">
        <f t="shared" si="2204"/>
        <v>0</v>
      </c>
      <c r="DP389" s="106">
        <f t="shared" si="2204"/>
        <v>0</v>
      </c>
      <c r="DQ389" s="106">
        <f t="shared" si="2204"/>
        <v>0</v>
      </c>
      <c r="DR389" s="106">
        <f t="shared" si="2204"/>
        <v>0</v>
      </c>
    </row>
    <row r="390" spans="2:122">
      <c r="B390" t="s">
        <v>1042</v>
      </c>
      <c r="C390" t="s">
        <v>1569</v>
      </c>
      <c r="D390" t="s">
        <v>1390</v>
      </c>
      <c r="E390" t="s">
        <v>231</v>
      </c>
      <c r="F390"/>
      <c r="G390" s="106" t="str">
        <f t="shared" si="2163"/>
        <v/>
      </c>
      <c r="H390" s="106" t="str">
        <f t="shared" si="2125"/>
        <v/>
      </c>
      <c r="I390" s="106" t="str">
        <f t="shared" si="2125"/>
        <v/>
      </c>
      <c r="J390" s="106" t="str">
        <f t="shared" si="2125"/>
        <v/>
      </c>
      <c r="K390" s="106" t="str">
        <f t="shared" si="2125"/>
        <v/>
      </c>
      <c r="L390" s="106" t="str">
        <f t="shared" si="2125"/>
        <v/>
      </c>
      <c r="M390" s="106">
        <f t="shared" si="2125"/>
        <v>0.0434877488117897</v>
      </c>
      <c r="N390" s="106" t="str">
        <f t="shared" si="2125"/>
        <v/>
      </c>
      <c r="O390" s="106" t="str">
        <f t="shared" si="2125"/>
        <v/>
      </c>
      <c r="P390" s="106" t="str">
        <f t="shared" si="2125"/>
        <v/>
      </c>
      <c r="Q390" s="106" t="str">
        <f t="shared" si="2125"/>
        <v/>
      </c>
      <c r="R390" s="106" t="str">
        <f t="shared" si="2125"/>
        <v/>
      </c>
      <c r="S390" s="106" t="str">
        <f t="shared" si="2125"/>
        <v/>
      </c>
      <c r="T390" s="106" t="str">
        <f t="shared" si="2125"/>
        <v/>
      </c>
      <c r="U390" s="106" t="str">
        <f t="shared" si="2125"/>
        <v/>
      </c>
      <c r="V390" s="106" t="str">
        <f t="shared" si="2125"/>
        <v/>
      </c>
      <c r="W390" s="106" t="str">
        <f t="shared" si="2125"/>
        <v/>
      </c>
      <c r="X390" s="106" t="str">
        <f t="shared" si="2125"/>
        <v/>
      </c>
      <c r="Y390" s="106" t="str">
        <f t="shared" si="2125"/>
        <v/>
      </c>
      <c r="Z390" s="106" t="str">
        <f t="shared" si="2125"/>
        <v/>
      </c>
      <c r="AA390" s="106" t="str">
        <f t="shared" si="2125"/>
        <v/>
      </c>
      <c r="AB390" s="106" t="str">
        <f t="shared" si="2125"/>
        <v/>
      </c>
      <c r="AC390" s="106" t="str">
        <f t="shared" si="2125"/>
        <v/>
      </c>
      <c r="AD390" s="106" t="str">
        <f t="shared" si="2125"/>
        <v/>
      </c>
      <c r="AE390" s="106" t="str">
        <f t="shared" si="2125"/>
        <v/>
      </c>
      <c r="AF390" s="106" t="str">
        <f t="shared" si="2125"/>
        <v/>
      </c>
      <c r="AG390" s="106" t="str">
        <f t="shared" si="2125"/>
        <v/>
      </c>
      <c r="AH390" s="106" t="str">
        <f t="shared" si="2125"/>
        <v/>
      </c>
      <c r="AI390" s="106" t="str">
        <f t="shared" si="2125"/>
        <v/>
      </c>
      <c r="AJ390" s="106" t="str">
        <f t="shared" si="2125"/>
        <v/>
      </c>
      <c r="AK390" s="106" t="str">
        <f t="shared" si="2125"/>
        <v/>
      </c>
      <c r="AL390" s="106" t="str">
        <f t="shared" si="2125"/>
        <v/>
      </c>
      <c r="AM390" s="106" t="str">
        <f t="shared" si="2125"/>
        <v/>
      </c>
      <c r="AN390" s="106" t="str">
        <f t="shared" si="2125"/>
        <v/>
      </c>
      <c r="AO390" s="106" t="str">
        <f t="shared" si="2125"/>
        <v/>
      </c>
      <c r="AP390" s="106" t="str">
        <f t="shared" si="2125"/>
        <v/>
      </c>
      <c r="AQ390" s="106" t="str">
        <f t="shared" si="2125"/>
        <v/>
      </c>
      <c r="CG390" t="str">
        <f t="shared" si="2123"/>
        <v>INDCOB</v>
      </c>
      <c r="CH390" s="106">
        <f>AZ$7*G$48*G105</f>
        <v>0</v>
      </c>
      <c r="CI390" s="106">
        <f t="shared" ref="CI390:DR390" si="2205">BA$7*H$48*H105</f>
        <v>0</v>
      </c>
      <c r="CJ390" s="106">
        <f t="shared" si="2205"/>
        <v>0</v>
      </c>
      <c r="CK390" s="106">
        <f t="shared" si="2205"/>
        <v>0</v>
      </c>
      <c r="CL390" s="106">
        <f t="shared" si="2205"/>
        <v>0</v>
      </c>
      <c r="CM390" s="106">
        <f t="shared" si="2205"/>
        <v>0</v>
      </c>
      <c r="CN390" s="106">
        <f t="shared" si="2205"/>
        <v>0.26</v>
      </c>
      <c r="CO390" s="106">
        <f t="shared" si="2205"/>
        <v>0</v>
      </c>
      <c r="CP390" s="106">
        <f t="shared" si="2205"/>
        <v>0</v>
      </c>
      <c r="CQ390" s="106">
        <f t="shared" si="2205"/>
        <v>0</v>
      </c>
      <c r="CR390" s="106">
        <f t="shared" si="2205"/>
        <v>0</v>
      </c>
      <c r="CS390" s="106">
        <f t="shared" si="2205"/>
        <v>0</v>
      </c>
      <c r="CT390" s="106">
        <f t="shared" si="2205"/>
        <v>0</v>
      </c>
      <c r="CU390" s="106">
        <f t="shared" si="2205"/>
        <v>0</v>
      </c>
      <c r="CV390" s="106">
        <f t="shared" si="2205"/>
        <v>0</v>
      </c>
      <c r="CW390" s="106">
        <f t="shared" si="2205"/>
        <v>0</v>
      </c>
      <c r="CX390" s="106">
        <f t="shared" si="2205"/>
        <v>0</v>
      </c>
      <c r="CY390" s="106">
        <f t="shared" si="2205"/>
        <v>0</v>
      </c>
      <c r="CZ390" s="106">
        <f t="shared" si="2205"/>
        <v>0</v>
      </c>
      <c r="DA390" s="106">
        <f t="shared" si="2205"/>
        <v>0</v>
      </c>
      <c r="DB390" s="106">
        <f t="shared" si="2205"/>
        <v>0</v>
      </c>
      <c r="DC390" s="106">
        <f t="shared" si="2205"/>
        <v>0</v>
      </c>
      <c r="DD390" s="106">
        <f t="shared" si="2205"/>
        <v>0</v>
      </c>
      <c r="DE390" s="106">
        <f t="shared" si="2205"/>
        <v>0</v>
      </c>
      <c r="DF390" s="106">
        <f t="shared" si="2205"/>
        <v>0</v>
      </c>
      <c r="DG390" s="106">
        <f t="shared" si="2205"/>
        <v>0</v>
      </c>
      <c r="DH390" s="106">
        <f t="shared" si="2205"/>
        <v>0</v>
      </c>
      <c r="DI390" s="106">
        <f t="shared" si="2205"/>
        <v>0</v>
      </c>
      <c r="DJ390" s="106">
        <f t="shared" si="2205"/>
        <v>0</v>
      </c>
      <c r="DK390" s="106">
        <f t="shared" si="2205"/>
        <v>0</v>
      </c>
      <c r="DL390" s="106">
        <f t="shared" si="2205"/>
        <v>0</v>
      </c>
      <c r="DM390" s="106">
        <f t="shared" si="2205"/>
        <v>0</v>
      </c>
      <c r="DN390" s="106">
        <f t="shared" si="2205"/>
        <v>0</v>
      </c>
      <c r="DO390" s="106">
        <f t="shared" si="2205"/>
        <v>0</v>
      </c>
      <c r="DP390" s="106">
        <f t="shared" si="2205"/>
        <v>0</v>
      </c>
      <c r="DQ390" s="106">
        <f t="shared" si="2205"/>
        <v>0</v>
      </c>
      <c r="DR390" s="106">
        <f t="shared" si="2205"/>
        <v>0</v>
      </c>
    </row>
    <row r="391" spans="2:122">
      <c r="B391" t="s">
        <v>1042</v>
      </c>
      <c r="C391" t="s">
        <v>1569</v>
      </c>
      <c r="D391" t="s">
        <v>1390</v>
      </c>
      <c r="E391" t="s">
        <v>232</v>
      </c>
      <c r="F391"/>
      <c r="G391" s="106" t="str">
        <f t="shared" si="2163"/>
        <v/>
      </c>
      <c r="H391" s="106">
        <f t="shared" si="2125"/>
        <v>1</v>
      </c>
      <c r="I391" s="106" t="str">
        <f t="shared" si="2125"/>
        <v/>
      </c>
      <c r="J391" s="106" t="str">
        <f t="shared" si="2125"/>
        <v/>
      </c>
      <c r="K391" s="106" t="str">
        <f t="shared" ref="K391:K393" si="2206">IF(CL$394*CL391&gt;0,CL391/CL$394,"")</f>
        <v/>
      </c>
      <c r="L391" s="106" t="str">
        <f t="shared" ref="L391:L393" si="2207">IF(CM$394*CM391&gt;0,CM391/CM$394,"")</f>
        <v/>
      </c>
      <c r="M391" s="106" t="str">
        <f t="shared" ref="M391:M393" si="2208">IF(CN$394*CN391&gt;0,CN391/CN$394,"")</f>
        <v/>
      </c>
      <c r="N391" s="106" t="str">
        <f t="shared" ref="N391:N393" si="2209">IF(CO$394*CO391&gt;0,CO391/CO$394,"")</f>
        <v/>
      </c>
      <c r="O391" s="106" t="str">
        <f t="shared" ref="O391:O393" si="2210">IF(CP$394*CP391&gt;0,CP391/CP$394,"")</f>
        <v/>
      </c>
      <c r="P391" s="106" t="str">
        <f t="shared" ref="P391:P393" si="2211">IF(CQ$394*CQ391&gt;0,CQ391/CQ$394,"")</f>
        <v/>
      </c>
      <c r="Q391" s="106">
        <f t="shared" ref="Q391:Q393" si="2212">IF(CR$394*CR391&gt;0,CR391/CR$394,"")</f>
        <v>0.161917933519583</v>
      </c>
      <c r="R391" s="106" t="str">
        <f t="shared" ref="R391:R393" si="2213">IF(CS$394*CS391&gt;0,CS391/CS$394,"")</f>
        <v/>
      </c>
      <c r="S391" s="106" t="str">
        <f t="shared" ref="S391:S393" si="2214">IF(CT$394*CT391&gt;0,CT391/CT$394,"")</f>
        <v/>
      </c>
      <c r="T391" s="106" t="str">
        <f t="shared" ref="T391:T393" si="2215">IF(CU$394*CU391&gt;0,CU391/CU$394,"")</f>
        <v/>
      </c>
      <c r="U391" s="106" t="str">
        <f t="shared" ref="U391:U393" si="2216">IF(CV$394*CV391&gt;0,CV391/CV$394,"")</f>
        <v/>
      </c>
      <c r="V391" s="106" t="str">
        <f t="shared" ref="V391:V393" si="2217">IF(CW$394*CW391&gt;0,CW391/CW$394,"")</f>
        <v/>
      </c>
      <c r="W391" s="106" t="str">
        <f t="shared" ref="W391:W393" si="2218">IF(CX$394*CX391&gt;0,CX391/CX$394,"")</f>
        <v/>
      </c>
      <c r="X391" s="106" t="str">
        <f t="shared" ref="X391:X393" si="2219">IF(CY$394*CY391&gt;0,CY391/CY$394,"")</f>
        <v/>
      </c>
      <c r="Y391" s="106" t="str">
        <f t="shared" ref="Y391:Y393" si="2220">IF(CZ$394*CZ391&gt;0,CZ391/CZ$394,"")</f>
        <v/>
      </c>
      <c r="Z391" s="106" t="str">
        <f t="shared" ref="Z391:Z393" si="2221">IF(DA$394*DA391&gt;0,DA391/DA$394,"")</f>
        <v/>
      </c>
      <c r="AA391" s="106" t="str">
        <f t="shared" ref="AA391:AA393" si="2222">IF(DB$394*DB391&gt;0,DB391/DB$394,"")</f>
        <v/>
      </c>
      <c r="AB391" s="106" t="str">
        <f t="shared" ref="AB391:AB393" si="2223">IF(DC$394*DC391&gt;0,DC391/DC$394,"")</f>
        <v/>
      </c>
      <c r="AC391" s="106" t="str">
        <f t="shared" ref="AC391:AC393" si="2224">IF(DD$394*DD391&gt;0,DD391/DD$394,"")</f>
        <v/>
      </c>
      <c r="AD391" s="106" t="str">
        <f t="shared" ref="AD391:AD393" si="2225">IF(DE$394*DE391&gt;0,DE391/DE$394,"")</f>
        <v/>
      </c>
      <c r="AE391" s="106" t="str">
        <f t="shared" ref="AE391:AE393" si="2226">IF(DF$394*DF391&gt;0,DF391/DF$394,"")</f>
        <v/>
      </c>
      <c r="AF391" s="106" t="str">
        <f t="shared" ref="AF391:AF393" si="2227">IF(DG$394*DG391&gt;0,DG391/DG$394,"")</f>
        <v/>
      </c>
      <c r="AG391" s="106" t="str">
        <f t="shared" ref="AG391:AG393" si="2228">IF(DH$394*DH391&gt;0,DH391/DH$394,"")</f>
        <v/>
      </c>
      <c r="AH391" s="106" t="str">
        <f t="shared" ref="AH391:AH393" si="2229">IF(DI$394*DI391&gt;0,DI391/DI$394,"")</f>
        <v/>
      </c>
      <c r="AI391" s="106" t="str">
        <f t="shared" ref="AI391:AI393" si="2230">IF(DJ$394*DJ391&gt;0,DJ391/DJ$394,"")</f>
        <v/>
      </c>
      <c r="AJ391" s="106" t="str">
        <f t="shared" ref="AJ391:AJ393" si="2231">IF(DK$394*DK391&gt;0,DK391/DK$394,"")</f>
        <v/>
      </c>
      <c r="AK391" s="106" t="str">
        <f t="shared" ref="AK391:AK393" si="2232">IF(DL$394*DL391&gt;0,DL391/DL$394,"")</f>
        <v/>
      </c>
      <c r="AL391" s="106" t="str">
        <f t="shared" ref="AL391:AL393" si="2233">IF(DM$394*DM391&gt;0,DM391/DM$394,"")</f>
        <v/>
      </c>
      <c r="AM391" s="106" t="str">
        <f t="shared" ref="AM391:AM393" si="2234">IF(DN$394*DN391&gt;0,DN391/DN$394,"")</f>
        <v/>
      </c>
      <c r="AN391" s="106" t="str">
        <f t="shared" ref="AN391:AN393" si="2235">IF(DO$394*DO391&gt;0,DO391/DO$394,"")</f>
        <v/>
      </c>
      <c r="AO391" s="106" t="str">
        <f t="shared" ref="AO391:AO393" si="2236">IF(DP$394*DP391&gt;0,DP391/DP$394,"")</f>
        <v/>
      </c>
      <c r="AP391" s="106" t="str">
        <f t="shared" ref="AP391:AP393" si="2237">IF(DQ$394*DQ391&gt;0,DQ391/DQ$394,"")</f>
        <v/>
      </c>
      <c r="AQ391" s="106" t="str">
        <f t="shared" ref="AQ391:AQ393" si="2238">IF(DR$394*DR391&gt;0,DR391/DR$394,"")</f>
        <v/>
      </c>
      <c r="CG391" t="str">
        <f t="shared" si="2123"/>
        <v>INDCOK</v>
      </c>
      <c r="CH391" s="106">
        <f>AZ$8*G$27*G72</f>
        <v>0</v>
      </c>
      <c r="CI391" s="106">
        <f t="shared" ref="CI391:DR391" si="2239">BA$8*H$27*H72</f>
        <v>0.166826957508028</v>
      </c>
      <c r="CJ391" s="106">
        <f t="shared" si="2239"/>
        <v>0</v>
      </c>
      <c r="CK391" s="106">
        <f t="shared" si="2239"/>
        <v>0</v>
      </c>
      <c r="CL391" s="106">
        <f t="shared" si="2239"/>
        <v>0</v>
      </c>
      <c r="CM391" s="106">
        <f t="shared" si="2239"/>
        <v>0</v>
      </c>
      <c r="CN391" s="106">
        <f t="shared" si="2239"/>
        <v>0</v>
      </c>
      <c r="CO391" s="106">
        <f t="shared" si="2239"/>
        <v>0</v>
      </c>
      <c r="CP391" s="106">
        <f t="shared" si="2239"/>
        <v>0</v>
      </c>
      <c r="CQ391" s="106">
        <f t="shared" si="2239"/>
        <v>0</v>
      </c>
      <c r="CR391" s="106">
        <f t="shared" si="2239"/>
        <v>0.256380878208</v>
      </c>
      <c r="CS391" s="106">
        <f t="shared" si="2239"/>
        <v>0</v>
      </c>
      <c r="CT391" s="106">
        <f t="shared" si="2239"/>
        <v>0</v>
      </c>
      <c r="CU391" s="106">
        <f t="shared" si="2239"/>
        <v>0</v>
      </c>
      <c r="CV391" s="106">
        <f t="shared" si="2239"/>
        <v>0</v>
      </c>
      <c r="CW391" s="106">
        <f t="shared" si="2239"/>
        <v>0</v>
      </c>
      <c r="CX391" s="106">
        <f t="shared" si="2239"/>
        <v>0</v>
      </c>
      <c r="CY391" s="106">
        <f t="shared" si="2239"/>
        <v>0</v>
      </c>
      <c r="CZ391" s="106">
        <f t="shared" si="2239"/>
        <v>0</v>
      </c>
      <c r="DA391" s="106">
        <f t="shared" si="2239"/>
        <v>0</v>
      </c>
      <c r="DB391" s="106">
        <f t="shared" si="2239"/>
        <v>0</v>
      </c>
      <c r="DC391" s="106">
        <f t="shared" si="2239"/>
        <v>0</v>
      </c>
      <c r="DD391" s="106">
        <f t="shared" si="2239"/>
        <v>0</v>
      </c>
      <c r="DE391" s="106">
        <f t="shared" si="2239"/>
        <v>0</v>
      </c>
      <c r="DF391" s="106">
        <f t="shared" si="2239"/>
        <v>0</v>
      </c>
      <c r="DG391" s="106">
        <f t="shared" si="2239"/>
        <v>0</v>
      </c>
      <c r="DH391" s="106">
        <f t="shared" si="2239"/>
        <v>0</v>
      </c>
      <c r="DI391" s="106">
        <f t="shared" si="2239"/>
        <v>0</v>
      </c>
      <c r="DJ391" s="106">
        <f t="shared" si="2239"/>
        <v>0</v>
      </c>
      <c r="DK391" s="106">
        <f t="shared" si="2239"/>
        <v>0</v>
      </c>
      <c r="DL391" s="106">
        <f t="shared" si="2239"/>
        <v>0</v>
      </c>
      <c r="DM391" s="106">
        <f t="shared" si="2239"/>
        <v>0</v>
      </c>
      <c r="DN391" s="106">
        <f t="shared" si="2239"/>
        <v>0</v>
      </c>
      <c r="DO391" s="106">
        <f t="shared" si="2239"/>
        <v>0</v>
      </c>
      <c r="DP391" s="106">
        <f t="shared" si="2239"/>
        <v>0</v>
      </c>
      <c r="DQ391" s="106">
        <f t="shared" si="2239"/>
        <v>0</v>
      </c>
      <c r="DR391" s="106">
        <f t="shared" si="2239"/>
        <v>0</v>
      </c>
    </row>
    <row r="392" spans="2:122">
      <c r="B392" t="s">
        <v>1042</v>
      </c>
      <c r="C392" t="s">
        <v>1569</v>
      </c>
      <c r="D392" t="s">
        <v>1390</v>
      </c>
      <c r="E392" t="s">
        <v>230</v>
      </c>
      <c r="F392"/>
      <c r="G392" s="106" t="str">
        <f t="shared" si="2163"/>
        <v/>
      </c>
      <c r="H392" s="106" t="str">
        <f t="shared" ref="H392:H393" si="2240">IF(CI$394*CI392&gt;0,CI392/CI$394,"")</f>
        <v/>
      </c>
      <c r="I392" s="106" t="str">
        <f t="shared" ref="I392:I393" si="2241">IF(CJ$394*CJ392&gt;0,CJ392/CJ$394,"")</f>
        <v/>
      </c>
      <c r="J392" s="106" t="str">
        <f t="shared" ref="J392:J393" si="2242">IF(CK$394*CK392&gt;0,CK392/CK$394,"")</f>
        <v/>
      </c>
      <c r="K392" s="106" t="str">
        <f t="shared" si="2206"/>
        <v/>
      </c>
      <c r="L392" s="106" t="str">
        <f t="shared" si="2207"/>
        <v/>
      </c>
      <c r="M392" s="106" t="str">
        <f t="shared" si="2208"/>
        <v/>
      </c>
      <c r="N392" s="106" t="str">
        <f t="shared" si="2209"/>
        <v/>
      </c>
      <c r="O392" s="106" t="str">
        <f t="shared" si="2210"/>
        <v/>
      </c>
      <c r="P392" s="106">
        <f t="shared" si="2211"/>
        <v>0.0252309372847949</v>
      </c>
      <c r="Q392" s="106" t="str">
        <f t="shared" si="2212"/>
        <v/>
      </c>
      <c r="R392" s="106" t="str">
        <f t="shared" si="2213"/>
        <v/>
      </c>
      <c r="S392" s="106" t="str">
        <f t="shared" si="2214"/>
        <v/>
      </c>
      <c r="T392" s="106" t="str">
        <f t="shared" si="2215"/>
        <v/>
      </c>
      <c r="U392" s="106" t="str">
        <f t="shared" si="2216"/>
        <v/>
      </c>
      <c r="V392" s="106" t="str">
        <f t="shared" si="2217"/>
        <v/>
      </c>
      <c r="W392" s="106" t="str">
        <f t="shared" si="2218"/>
        <v/>
      </c>
      <c r="X392" s="106" t="str">
        <f t="shared" si="2219"/>
        <v/>
      </c>
      <c r="Y392" s="106" t="str">
        <f t="shared" si="2220"/>
        <v/>
      </c>
      <c r="Z392" s="106" t="str">
        <f t="shared" si="2221"/>
        <v/>
      </c>
      <c r="AA392" s="106" t="str">
        <f t="shared" si="2222"/>
        <v/>
      </c>
      <c r="AB392" s="106" t="str">
        <f t="shared" si="2223"/>
        <v/>
      </c>
      <c r="AC392" s="106" t="str">
        <f t="shared" si="2224"/>
        <v/>
      </c>
      <c r="AD392" s="106" t="str">
        <f t="shared" si="2225"/>
        <v/>
      </c>
      <c r="AE392" s="106" t="str">
        <f t="shared" si="2226"/>
        <v/>
      </c>
      <c r="AF392" s="106" t="str">
        <f t="shared" si="2227"/>
        <v/>
      </c>
      <c r="AG392" s="106" t="str">
        <f t="shared" si="2228"/>
        <v/>
      </c>
      <c r="AH392" s="106" t="str">
        <f t="shared" si="2229"/>
        <v/>
      </c>
      <c r="AI392" s="106" t="str">
        <f t="shared" si="2230"/>
        <v/>
      </c>
      <c r="AJ392" s="106" t="str">
        <f t="shared" si="2231"/>
        <v/>
      </c>
      <c r="AK392" s="106" t="str">
        <f t="shared" si="2232"/>
        <v/>
      </c>
      <c r="AL392" s="106" t="str">
        <f t="shared" si="2233"/>
        <v/>
      </c>
      <c r="AM392" s="106" t="str">
        <f t="shared" si="2234"/>
        <v/>
      </c>
      <c r="AN392" s="106" t="str">
        <f t="shared" si="2235"/>
        <v/>
      </c>
      <c r="AO392" s="106" t="str">
        <f t="shared" si="2236"/>
        <v/>
      </c>
      <c r="AP392" s="106" t="str">
        <f t="shared" si="2237"/>
        <v/>
      </c>
      <c r="AQ392" s="106" t="str">
        <f t="shared" si="2238"/>
        <v/>
      </c>
      <c r="CG392" t="str">
        <f t="shared" si="2123"/>
        <v>INDCOL</v>
      </c>
      <c r="CH392" s="106">
        <f>AZ$6*G$49*G106</f>
        <v>0</v>
      </c>
      <c r="CI392" s="106">
        <f t="shared" ref="CI392:DR392" si="2243">BA$6*H$49*H106</f>
        <v>0</v>
      </c>
      <c r="CJ392" s="106">
        <f t="shared" si="2243"/>
        <v>0</v>
      </c>
      <c r="CK392" s="106">
        <f t="shared" si="2243"/>
        <v>0</v>
      </c>
      <c r="CL392" s="106">
        <f t="shared" si="2243"/>
        <v>0</v>
      </c>
      <c r="CM392" s="106">
        <f t="shared" si="2243"/>
        <v>0</v>
      </c>
      <c r="CN392" s="106">
        <f t="shared" si="2243"/>
        <v>0</v>
      </c>
      <c r="CO392" s="106">
        <f t="shared" si="2243"/>
        <v>0</v>
      </c>
      <c r="CP392" s="106">
        <f t="shared" si="2243"/>
        <v>0</v>
      </c>
      <c r="CQ392" s="106">
        <f t="shared" si="2243"/>
        <v>0.187</v>
      </c>
      <c r="CR392" s="106">
        <f t="shared" si="2243"/>
        <v>0</v>
      </c>
      <c r="CS392" s="106">
        <f t="shared" si="2243"/>
        <v>0</v>
      </c>
      <c r="CT392" s="106">
        <f t="shared" si="2243"/>
        <v>0</v>
      </c>
      <c r="CU392" s="106">
        <f t="shared" si="2243"/>
        <v>0</v>
      </c>
      <c r="CV392" s="106">
        <f t="shared" si="2243"/>
        <v>0</v>
      </c>
      <c r="CW392" s="106">
        <f t="shared" si="2243"/>
        <v>0</v>
      </c>
      <c r="CX392" s="106">
        <f t="shared" si="2243"/>
        <v>0</v>
      </c>
      <c r="CY392" s="106">
        <f t="shared" si="2243"/>
        <v>0</v>
      </c>
      <c r="CZ392" s="106">
        <f t="shared" si="2243"/>
        <v>0</v>
      </c>
      <c r="DA392" s="106">
        <f t="shared" si="2243"/>
        <v>0</v>
      </c>
      <c r="DB392" s="106">
        <f t="shared" si="2243"/>
        <v>0</v>
      </c>
      <c r="DC392" s="106">
        <f t="shared" si="2243"/>
        <v>0</v>
      </c>
      <c r="DD392" s="106">
        <f t="shared" si="2243"/>
        <v>0</v>
      </c>
      <c r="DE392" s="106">
        <f t="shared" si="2243"/>
        <v>0</v>
      </c>
      <c r="DF392" s="106">
        <f t="shared" si="2243"/>
        <v>0</v>
      </c>
      <c r="DG392" s="106">
        <f t="shared" si="2243"/>
        <v>0</v>
      </c>
      <c r="DH392" s="106">
        <f t="shared" si="2243"/>
        <v>0</v>
      </c>
      <c r="DI392" s="106">
        <f t="shared" si="2243"/>
        <v>0</v>
      </c>
      <c r="DJ392" s="106">
        <f t="shared" si="2243"/>
        <v>0</v>
      </c>
      <c r="DK392" s="106">
        <f t="shared" si="2243"/>
        <v>0</v>
      </c>
      <c r="DL392" s="106">
        <f t="shared" si="2243"/>
        <v>0</v>
      </c>
      <c r="DM392" s="106">
        <f t="shared" si="2243"/>
        <v>0</v>
      </c>
      <c r="DN392" s="106">
        <f t="shared" si="2243"/>
        <v>0</v>
      </c>
      <c r="DO392" s="106">
        <f t="shared" si="2243"/>
        <v>0</v>
      </c>
      <c r="DP392" s="106">
        <f t="shared" si="2243"/>
        <v>0</v>
      </c>
      <c r="DQ392" s="106">
        <f t="shared" si="2243"/>
        <v>0</v>
      </c>
      <c r="DR392" s="106">
        <f t="shared" si="2243"/>
        <v>0</v>
      </c>
    </row>
    <row r="393" spans="2:122">
      <c r="B393" t="s">
        <v>1042</v>
      </c>
      <c r="C393" t="s">
        <v>1569</v>
      </c>
      <c r="D393" t="s">
        <v>1390</v>
      </c>
      <c r="E393" t="s">
        <v>246</v>
      </c>
      <c r="F393"/>
      <c r="G393" s="106" t="str">
        <f t="shared" si="2163"/>
        <v/>
      </c>
      <c r="H393" s="106" t="str">
        <f t="shared" si="2240"/>
        <v/>
      </c>
      <c r="I393" s="106" t="str">
        <f t="shared" si="2241"/>
        <v/>
      </c>
      <c r="J393" s="106" t="str">
        <f t="shared" si="2242"/>
        <v/>
      </c>
      <c r="K393" s="106" t="str">
        <f t="shared" si="2206"/>
        <v/>
      </c>
      <c r="L393" s="106" t="str">
        <f t="shared" si="2207"/>
        <v/>
      </c>
      <c r="M393" s="106">
        <f t="shared" si="2208"/>
        <v>0.0521852985741476</v>
      </c>
      <c r="N393" s="106" t="str">
        <f t="shared" si="2209"/>
        <v/>
      </c>
      <c r="O393" s="106" t="str">
        <f t="shared" si="2210"/>
        <v/>
      </c>
      <c r="P393" s="106" t="str">
        <f t="shared" si="2211"/>
        <v/>
      </c>
      <c r="Q393" s="106" t="str">
        <f t="shared" si="2212"/>
        <v/>
      </c>
      <c r="R393" s="106" t="str">
        <f t="shared" si="2213"/>
        <v/>
      </c>
      <c r="S393" s="106" t="str">
        <f t="shared" si="2214"/>
        <v/>
      </c>
      <c r="T393" s="106" t="str">
        <f t="shared" si="2215"/>
        <v/>
      </c>
      <c r="U393" s="106" t="str">
        <f t="shared" si="2216"/>
        <v/>
      </c>
      <c r="V393" s="106" t="str">
        <f t="shared" si="2217"/>
        <v/>
      </c>
      <c r="W393" s="106" t="str">
        <f t="shared" si="2218"/>
        <v/>
      </c>
      <c r="X393" s="106" t="str">
        <f t="shared" si="2219"/>
        <v/>
      </c>
      <c r="Y393" s="106" t="str">
        <f t="shared" si="2220"/>
        <v/>
      </c>
      <c r="Z393" s="106" t="str">
        <f t="shared" si="2221"/>
        <v/>
      </c>
      <c r="AA393" s="106" t="str">
        <f t="shared" si="2222"/>
        <v/>
      </c>
      <c r="AB393" s="106" t="str">
        <f t="shared" si="2223"/>
        <v/>
      </c>
      <c r="AC393" s="106" t="str">
        <f t="shared" si="2224"/>
        <v/>
      </c>
      <c r="AD393" s="106" t="str">
        <f t="shared" si="2225"/>
        <v/>
      </c>
      <c r="AE393" s="106" t="str">
        <f t="shared" si="2226"/>
        <v/>
      </c>
      <c r="AF393" s="106" t="str">
        <f t="shared" si="2227"/>
        <v/>
      </c>
      <c r="AG393" s="106" t="str">
        <f t="shared" si="2228"/>
        <v/>
      </c>
      <c r="AH393" s="106" t="str">
        <f t="shared" si="2229"/>
        <v/>
      </c>
      <c r="AI393" s="106" t="str">
        <f t="shared" si="2230"/>
        <v/>
      </c>
      <c r="AJ393" s="106" t="str">
        <f t="shared" si="2231"/>
        <v/>
      </c>
      <c r="AK393" s="106" t="str">
        <f t="shared" si="2232"/>
        <v/>
      </c>
      <c r="AL393" s="106" t="str">
        <f t="shared" si="2233"/>
        <v/>
      </c>
      <c r="AM393" s="106" t="str">
        <f t="shared" si="2234"/>
        <v/>
      </c>
      <c r="AN393" s="106" t="str">
        <f t="shared" si="2235"/>
        <v/>
      </c>
      <c r="AO393" s="106" t="str">
        <f t="shared" si="2236"/>
        <v/>
      </c>
      <c r="AP393" s="106" t="str">
        <f t="shared" si="2237"/>
        <v/>
      </c>
      <c r="AQ393" s="106" t="str">
        <f t="shared" si="2238"/>
        <v/>
      </c>
      <c r="CG393" s="14" t="str">
        <f t="shared" si="2123"/>
        <v>INDSLU</v>
      </c>
      <c r="CH393" s="112">
        <f t="shared" ref="CH393" si="2244">AZ$14*G$51*G107</f>
        <v>0</v>
      </c>
      <c r="CI393" s="112">
        <f t="shared" ref="CI393" si="2245">BA$14*H$51*H107</f>
        <v>0</v>
      </c>
      <c r="CJ393" s="112">
        <f t="shared" ref="CJ393" si="2246">BB$14*I$51*I107</f>
        <v>0</v>
      </c>
      <c r="CK393" s="112">
        <f t="shared" ref="CK393" si="2247">BC$14*J$51*J107</f>
        <v>0</v>
      </c>
      <c r="CL393" s="112">
        <f t="shared" ref="CL393" si="2248">BD$14*K$51*K107</f>
        <v>0</v>
      </c>
      <c r="CM393" s="112">
        <f t="shared" ref="CM393" si="2249">BE$14*L$51*L107</f>
        <v>0</v>
      </c>
      <c r="CN393" s="112">
        <f t="shared" ref="CN393" si="2250">BF$14*M$51*M107</f>
        <v>0.312</v>
      </c>
      <c r="CO393" s="112">
        <f t="shared" ref="CO393" si="2251">BG$14*N$51*N107</f>
        <v>0</v>
      </c>
      <c r="CP393" s="112">
        <f t="shared" ref="CP393" si="2252">BH$14*O$51*O107</f>
        <v>0</v>
      </c>
      <c r="CQ393" s="112">
        <f t="shared" ref="CQ393" si="2253">BI$14*P$51*P107</f>
        <v>0</v>
      </c>
      <c r="CR393" s="112">
        <f t="shared" ref="CR393" si="2254">BJ$14*Q$51*Q107</f>
        <v>0</v>
      </c>
      <c r="CS393" s="112">
        <f t="shared" ref="CS393" si="2255">BK$14*R$51*R107</f>
        <v>0</v>
      </c>
      <c r="CT393" s="112">
        <f t="shared" ref="CT393" si="2256">BL$14*S$51*S107</f>
        <v>0</v>
      </c>
      <c r="CU393" s="112">
        <f t="shared" ref="CU393" si="2257">BM$14*T$51*T107</f>
        <v>0</v>
      </c>
      <c r="CV393" s="112">
        <f t="shared" ref="CV393" si="2258">BN$14*U$51*U107</f>
        <v>0</v>
      </c>
      <c r="CW393" s="112">
        <f t="shared" ref="CW393" si="2259">BO$14*V$51*V107</f>
        <v>0</v>
      </c>
      <c r="CX393" s="112">
        <f t="shared" ref="CX393" si="2260">BP$14*W$51*W107</f>
        <v>0</v>
      </c>
      <c r="CY393" s="112">
        <f t="shared" ref="CY393" si="2261">BQ$14*X$51*X107</f>
        <v>0</v>
      </c>
      <c r="CZ393" s="112">
        <f t="shared" ref="CZ393" si="2262">BR$14*Y$51*Y107</f>
        <v>0</v>
      </c>
      <c r="DA393" s="112">
        <f t="shared" ref="DA393" si="2263">BS$14*Z$51*Z107</f>
        <v>0</v>
      </c>
      <c r="DB393" s="112">
        <f t="shared" ref="DB393" si="2264">BT$14*AA$51*AA107</f>
        <v>0</v>
      </c>
      <c r="DC393" s="112">
        <f t="shared" ref="DC393" si="2265">BU$14*AB$51*AB107</f>
        <v>0</v>
      </c>
      <c r="DD393" s="112">
        <f t="shared" ref="DD393" si="2266">BV$14*AC$51*AC107</f>
        <v>0</v>
      </c>
      <c r="DE393" s="112">
        <f t="shared" ref="DE393" si="2267">BW$14*AD$51*AD107</f>
        <v>0</v>
      </c>
      <c r="DF393" s="112">
        <f t="shared" ref="DF393" si="2268">BX$14*AE$51*AE107</f>
        <v>0</v>
      </c>
      <c r="DG393" s="112">
        <f t="shared" ref="DG393" si="2269">BY$14*AF$51*AF107</f>
        <v>0</v>
      </c>
      <c r="DH393" s="112">
        <f t="shared" ref="DH393" si="2270">BZ$14*AG$51*AG107</f>
        <v>0</v>
      </c>
      <c r="DI393" s="112">
        <f t="shared" ref="DI393" si="2271">CA$14*AH$51*AH107</f>
        <v>0</v>
      </c>
      <c r="DJ393" s="112">
        <f t="shared" ref="DJ393" si="2272">CB$14*AI$51*AI107</f>
        <v>0</v>
      </c>
      <c r="DK393" s="112">
        <f t="shared" ref="DK393" si="2273">CC$14*AJ$51*AJ107</f>
        <v>0</v>
      </c>
      <c r="DL393" s="112">
        <f t="shared" ref="DL393" si="2274">CD$14*AK$51*AK107</f>
        <v>0</v>
      </c>
      <c r="DM393" s="112">
        <f t="shared" ref="DM393" si="2275">CE$14*AL$51*AL107</f>
        <v>0</v>
      </c>
      <c r="DN393" s="112">
        <f t="shared" ref="DN393" si="2276">CF$14*AM$51*AM107</f>
        <v>0</v>
      </c>
      <c r="DO393" s="112">
        <f t="shared" ref="DO393" si="2277">CG$14*AN$51*AN107</f>
        <v>0</v>
      </c>
      <c r="DP393" s="112">
        <f t="shared" ref="DP393" si="2278">CH$14*AO$51*AO107</f>
        <v>0</v>
      </c>
      <c r="DQ393" s="112">
        <f t="shared" ref="DQ393" si="2279">CI$14*AP$51*AP107</f>
        <v>0</v>
      </c>
      <c r="DR393" s="112">
        <f t="shared" ref="DR393" si="2280">CJ$14*AQ$51*AQ107</f>
        <v>0</v>
      </c>
    </row>
    <row r="394" spans="6:122">
      <c r="F394"/>
      <c r="AQ394" s="4"/>
      <c r="CG394" s="122" t="s">
        <v>192</v>
      </c>
      <c r="CH394" s="106">
        <f>SUM(CH384:CH393)</f>
        <v>0.51028399635037</v>
      </c>
      <c r="CI394" s="106">
        <f t="shared" ref="CI394:DR394" si="2281">SUM(CI384:CI393)</f>
        <v>0.166826957508028</v>
      </c>
      <c r="CJ394" s="106">
        <f t="shared" si="2281"/>
        <v>0.388919382117597</v>
      </c>
      <c r="CK394" s="106">
        <f t="shared" si="2281"/>
        <v>0.230263034794186</v>
      </c>
      <c r="CL394" s="106">
        <f t="shared" si="2281"/>
        <v>0</v>
      </c>
      <c r="CM394" s="106">
        <f t="shared" si="2281"/>
        <v>0.05076</v>
      </c>
      <c r="CN394" s="106">
        <f t="shared" si="2281"/>
        <v>5.9786953131387</v>
      </c>
      <c r="CO394" s="106">
        <f t="shared" si="2281"/>
        <v>0</v>
      </c>
      <c r="CP394" s="106">
        <f t="shared" si="2281"/>
        <v>0.0432</v>
      </c>
      <c r="CQ394" s="106">
        <f t="shared" si="2281"/>
        <v>7.411536</v>
      </c>
      <c r="CR394" s="106">
        <f t="shared" si="2281"/>
        <v>1.58340013755791</v>
      </c>
      <c r="CS394" s="106">
        <f t="shared" si="2281"/>
        <v>0</v>
      </c>
      <c r="CT394" s="106">
        <f t="shared" si="2281"/>
        <v>2.6754522361008</v>
      </c>
      <c r="CU394" s="106">
        <f t="shared" si="2281"/>
        <v>0.288398</v>
      </c>
      <c r="CV394" s="106">
        <f t="shared" si="2281"/>
        <v>0.380386515037202</v>
      </c>
      <c r="CW394" s="106">
        <f t="shared" si="2281"/>
        <v>0</v>
      </c>
      <c r="CX394" s="106">
        <f t="shared" si="2281"/>
        <v>0.046</v>
      </c>
      <c r="CY394" s="106">
        <f t="shared" si="2281"/>
        <v>0</v>
      </c>
      <c r="CZ394" s="106">
        <f t="shared" si="2281"/>
        <v>0.0192</v>
      </c>
      <c r="DA394" s="106">
        <f t="shared" si="2281"/>
        <v>0</v>
      </c>
      <c r="DB394" s="106">
        <f t="shared" si="2281"/>
        <v>0.134</v>
      </c>
      <c r="DC394" s="106">
        <f t="shared" si="2281"/>
        <v>0</v>
      </c>
      <c r="DD394" s="106">
        <f t="shared" si="2281"/>
        <v>0</v>
      </c>
      <c r="DE394" s="106">
        <f t="shared" si="2281"/>
        <v>11.5299800177778</v>
      </c>
      <c r="DF394" s="106">
        <f t="shared" si="2281"/>
        <v>1.2139029270519</v>
      </c>
      <c r="DG394" s="106">
        <f t="shared" si="2281"/>
        <v>0.0414160570374105</v>
      </c>
      <c r="DH394" s="106">
        <f t="shared" si="2281"/>
        <v>0</v>
      </c>
      <c r="DI394" s="106">
        <f t="shared" si="2281"/>
        <v>0</v>
      </c>
      <c r="DJ394" s="106">
        <f t="shared" si="2281"/>
        <v>1.50722490584478</v>
      </c>
      <c r="DK394" s="106">
        <f t="shared" si="2281"/>
        <v>0.55350246536</v>
      </c>
      <c r="DL394" s="106">
        <f t="shared" si="2281"/>
        <v>0.0295568262596923</v>
      </c>
      <c r="DM394" s="106">
        <f t="shared" si="2281"/>
        <v>0</v>
      </c>
      <c r="DN394" s="106">
        <f t="shared" si="2281"/>
        <v>0</v>
      </c>
      <c r="DO394" s="106">
        <f t="shared" si="2281"/>
        <v>0</v>
      </c>
      <c r="DP394" s="106">
        <f t="shared" si="2281"/>
        <v>0</v>
      </c>
      <c r="DQ394" s="106">
        <f t="shared" si="2281"/>
        <v>0</v>
      </c>
      <c r="DR394" s="106">
        <f t="shared" si="2281"/>
        <v>0</v>
      </c>
    </row>
    <row r="395" spans="6:43">
      <c r="F395"/>
      <c r="AQ395" s="4"/>
    </row>
    <row r="396" spans="6:43">
      <c r="F396"/>
      <c r="AQ396" s="4"/>
    </row>
    <row r="397" spans="6:43">
      <c r="F397"/>
      <c r="AQ397" s="4"/>
    </row>
    <row r="398" spans="6:43">
      <c r="F398"/>
      <c r="AQ398" s="4"/>
    </row>
    <row r="399" spans="6:43">
      <c r="F399"/>
      <c r="AQ399" s="4"/>
    </row>
    <row r="400" spans="6:43">
      <c r="F400"/>
      <c r="AQ400" s="4"/>
    </row>
    <row r="401" spans="6:43">
      <c r="F401"/>
      <c r="AQ401" s="4"/>
    </row>
    <row r="402" spans="43:43">
      <c r="AQ402" s="4"/>
    </row>
    <row r="403" spans="43:43">
      <c r="AQ403" s="4"/>
    </row>
    <row r="404" spans="43:43">
      <c r="AQ404" s="4"/>
    </row>
    <row r="405" spans="43:43">
      <c r="AQ405" s="4"/>
    </row>
    <row r="406" spans="43:43">
      <c r="AQ406" s="4"/>
    </row>
    <row r="407" spans="43:43">
      <c r="AQ407" s="4"/>
    </row>
    <row r="408" spans="43:43">
      <c r="AQ408" s="4"/>
    </row>
    <row r="409" spans="43:43">
      <c r="AQ409" s="4"/>
    </row>
    <row r="410" spans="43:43">
      <c r="AQ410" s="4"/>
    </row>
    <row r="411" spans="43:43">
      <c r="AQ411" s="4"/>
    </row>
    <row r="412" spans="43:43">
      <c r="AQ412" s="4"/>
    </row>
    <row r="413" spans="43:43">
      <c r="AQ413" s="4"/>
    </row>
    <row r="414" spans="43:43">
      <c r="AQ414" s="4"/>
    </row>
    <row r="415" spans="43:43">
      <c r="AQ415" s="4"/>
    </row>
    <row r="416" spans="43:43">
      <c r="AQ416" s="4"/>
    </row>
    <row r="417" spans="43:43">
      <c r="AQ417" s="4"/>
    </row>
    <row r="418" spans="43:43">
      <c r="AQ418" s="4"/>
    </row>
    <row r="419" spans="43:43">
      <c r="AQ419" s="4"/>
    </row>
    <row r="420" spans="43:43">
      <c r="AQ420" s="4"/>
    </row>
    <row r="421" spans="43:43">
      <c r="AQ421" s="4"/>
    </row>
    <row r="422" spans="43:43">
      <c r="AQ422" s="4"/>
    </row>
    <row r="423" spans="43:43">
      <c r="AQ423" s="4"/>
    </row>
    <row r="424" spans="43:43">
      <c r="AQ424" s="4"/>
    </row>
    <row r="425" spans="43:43">
      <c r="AQ425" s="4"/>
    </row>
    <row r="426" spans="43:43">
      <c r="AQ426" s="4"/>
    </row>
    <row r="427" spans="43:43">
      <c r="AQ427" s="4"/>
    </row>
    <row r="428" spans="43:43">
      <c r="AQ428" s="4"/>
    </row>
    <row r="429" spans="43:43">
      <c r="AQ429" s="4"/>
    </row>
    <row r="430" spans="43:43">
      <c r="AQ430" s="4"/>
    </row>
    <row r="431" spans="43:43">
      <c r="AQ431" s="4"/>
    </row>
    <row r="432" spans="43:43">
      <c r="AQ432" s="4"/>
    </row>
    <row r="433" spans="43:43">
      <c r="AQ433" s="4"/>
    </row>
    <row r="434" spans="43:43">
      <c r="AQ434" s="4"/>
    </row>
    <row r="435" spans="43:43">
      <c r="AQ435" s="4"/>
    </row>
    <row r="436" spans="43:43">
      <c r="AQ436" s="4"/>
    </row>
    <row r="437" spans="43:43">
      <c r="AQ437" s="4"/>
    </row>
    <row r="438" spans="43:43">
      <c r="AQ438" s="4"/>
    </row>
    <row r="439" spans="43:43">
      <c r="AQ439" s="4"/>
    </row>
    <row r="440" spans="43:43">
      <c r="AQ440" s="4"/>
    </row>
    <row r="441" spans="43:43">
      <c r="AQ441" s="4"/>
    </row>
    <row r="442" spans="43:43">
      <c r="AQ442" s="4"/>
    </row>
    <row r="443" spans="43:43">
      <c r="AQ443" s="4"/>
    </row>
    <row r="444" spans="43:43">
      <c r="AQ444" s="4"/>
    </row>
    <row r="445" spans="43:43">
      <c r="AQ445" s="4"/>
    </row>
    <row r="446" spans="43:43">
      <c r="AQ446" s="4"/>
    </row>
    <row r="447" spans="43:43">
      <c r="AQ447" s="4"/>
    </row>
    <row r="448" spans="43:43">
      <c r="AQ448" s="4"/>
    </row>
    <row r="449" spans="43:43">
      <c r="AQ449" s="4"/>
    </row>
    <row r="450" spans="43:43">
      <c r="AQ450" s="4"/>
    </row>
    <row r="451" spans="43:43">
      <c r="AQ451" s="4"/>
    </row>
    <row r="452" spans="43:43">
      <c r="AQ452" s="4"/>
    </row>
    <row r="453" spans="43:43">
      <c r="AQ453" s="4"/>
    </row>
    <row r="454" spans="43:43">
      <c r="AQ454" s="4"/>
    </row>
    <row r="455" spans="43:43">
      <c r="AQ455" s="4"/>
    </row>
    <row r="456" spans="43:43">
      <c r="AQ456" s="4"/>
    </row>
    <row r="457" spans="43:43">
      <c r="AQ457" s="4"/>
    </row>
    <row r="458" spans="43:43">
      <c r="AQ458" s="4"/>
    </row>
    <row r="459" spans="43:43">
      <c r="AQ459" s="4"/>
    </row>
    <row r="460" spans="43:43">
      <c r="AQ460" s="4"/>
    </row>
    <row r="461" spans="43:43">
      <c r="AQ461" s="4"/>
    </row>
    <row r="462" spans="43:43">
      <c r="AQ462" s="4"/>
    </row>
    <row r="463" spans="43:43">
      <c r="AQ463" s="4"/>
    </row>
    <row r="464" spans="43:43">
      <c r="AQ464" s="4"/>
    </row>
    <row r="465" spans="43:43">
      <c r="AQ465" s="4"/>
    </row>
    <row r="466" spans="43:43">
      <c r="AQ466" s="4"/>
    </row>
    <row r="467" spans="43:43">
      <c r="AQ467" s="4"/>
    </row>
    <row r="468" spans="43:43">
      <c r="AQ468" s="4"/>
    </row>
    <row r="469" spans="43:43">
      <c r="AQ469" s="4"/>
    </row>
    <row r="470" spans="43:43">
      <c r="AQ470" s="4"/>
    </row>
    <row r="471" spans="43:43">
      <c r="AQ471" s="4"/>
    </row>
    <row r="472" spans="43:43">
      <c r="AQ472" s="4"/>
    </row>
    <row r="473" spans="43:43">
      <c r="AQ473" s="4"/>
    </row>
    <row r="474" spans="43:43">
      <c r="AQ474" s="4"/>
    </row>
    <row r="475" spans="43:43">
      <c r="AQ475" s="4"/>
    </row>
  </sheetData>
  <conditionalFormatting sqref="AU80:CE80">
    <cfRule type="cellIs" dxfId="5" priority="2" operator="equal">
      <formula>0</formula>
    </cfRule>
  </conditionalFormatting>
  <conditionalFormatting sqref="AU83:CE83">
    <cfRule type="cellIs" dxfId="5" priority="1" operator="equal">
      <formula>0</formula>
    </cfRule>
  </conditionalFormatting>
  <conditionalFormatting sqref="DY5:DZ16">
    <cfRule type="cellIs" dxfId="1" priority="17" operator="lessThan">
      <formula>0</formula>
    </cfRule>
  </conditionalFormatting>
  <conditionalFormatting sqref="EA5:FJ16">
    <cfRule type="cellIs" dxfId="1" priority="15" operator="lessThan">
      <formula>0</formula>
    </cfRule>
  </conditionalFormatting>
  <conditionalFormatting sqref="AU113:CE114">
    <cfRule type="cellIs" dxfId="4" priority="3" operator="notEqual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>
    <tabColor rgb="FFFFFFCC"/>
  </sheetPr>
  <dimension ref="A1:AT49"/>
  <sheetViews>
    <sheetView zoomScale="70" zoomScaleNormal="70" topLeftCell="A7" workbookViewId="0">
      <selection activeCell="AT40" sqref="AT40:AT49"/>
    </sheetView>
  </sheetViews>
  <sheetFormatPr defaultColWidth="9" defaultRowHeight="13.5"/>
  <cols>
    <col min="1" max="1" width="14.5663716814159" customWidth="1"/>
    <col min="2" max="2" width="32.283185840708" customWidth="1"/>
    <col min="3" max="3" width="34.7079646017699" customWidth="1"/>
    <col min="4" max="4" width="10" customWidth="1"/>
    <col min="5" max="5" width="10.283185840708" customWidth="1"/>
    <col min="6" max="6" width="27.141592920354" customWidth="1"/>
    <col min="7" max="8" width="8.14159292035398" customWidth="1"/>
    <col min="9" max="9" width="6.42477876106195" customWidth="1"/>
    <col min="10" max="10" width="9.14159292035398" customWidth="1"/>
    <col min="11" max="11" width="6.42477876106195" customWidth="1"/>
    <col min="12" max="12" width="7.14159292035398" customWidth="1"/>
    <col min="13" max="13" width="8.14159292035398" customWidth="1"/>
    <col min="14" max="15" width="6.42477876106195" customWidth="1"/>
    <col min="16" max="18" width="7.14159292035398" customWidth="1"/>
    <col min="19" max="19" width="8.14159292035398" customWidth="1"/>
    <col min="20" max="21" width="7.14159292035398" customWidth="1"/>
    <col min="22" max="22" width="6.42477876106195" customWidth="1"/>
    <col min="23" max="23" width="7.14159292035398" customWidth="1"/>
    <col min="24" max="24" width="8.14159292035398" customWidth="1"/>
    <col min="25" max="25" width="7.14159292035398" customWidth="1"/>
    <col min="26" max="28" width="6.42477876106195" customWidth="1"/>
    <col min="29" max="29" width="8.14159292035398" customWidth="1"/>
    <col min="30" max="34" width="7.14159292035398" customWidth="1"/>
    <col min="35" max="35" width="6.42477876106195" customWidth="1"/>
    <col min="36" max="37" width="7.14159292035398" customWidth="1"/>
    <col min="38" max="40" width="8.14159292035398" customWidth="1"/>
    <col min="41" max="42" width="6.42477876106195" customWidth="1"/>
    <col min="43" max="43" width="7.14159292035398" customWidth="1"/>
  </cols>
  <sheetData>
    <row r="1" ht="23.25" spans="1:7">
      <c r="A1" s="18" t="s">
        <v>1690</v>
      </c>
      <c r="B1" s="19"/>
      <c r="C1" s="18"/>
      <c r="D1" s="18"/>
      <c r="E1" s="18"/>
      <c r="F1" s="18"/>
      <c r="G1" s="18"/>
    </row>
    <row r="2" spans="1:2">
      <c r="A2" s="20"/>
      <c r="B2" s="20"/>
    </row>
    <row r="3" spans="1:1">
      <c r="A3" s="21" t="s">
        <v>1377</v>
      </c>
    </row>
    <row r="4" spans="1:1">
      <c r="A4" s="22" t="s">
        <v>1375</v>
      </c>
    </row>
    <row r="5" spans="1:1">
      <c r="A5" s="1" t="s">
        <v>1376</v>
      </c>
    </row>
    <row r="6" spans="1:4">
      <c r="A6" s="23" t="s">
        <v>1485</v>
      </c>
      <c r="B6" s="23"/>
      <c r="C6" s="23"/>
      <c r="D6" s="23"/>
    </row>
    <row r="7" spans="1:4">
      <c r="A7" s="24" t="s">
        <v>1486</v>
      </c>
      <c r="B7" s="24"/>
      <c r="C7" s="24"/>
      <c r="D7" s="24"/>
    </row>
    <row r="8" customFormat="1" spans="1:4">
      <c r="A8" s="25" t="s">
        <v>1487</v>
      </c>
      <c r="B8" s="25"/>
      <c r="C8" s="25"/>
      <c r="D8" s="25"/>
    </row>
    <row r="9" customFormat="1"/>
    <row r="10" customFormat="1" spans="1:2">
      <c r="A10" s="26"/>
      <c r="B10" t="s">
        <v>1488</v>
      </c>
    </row>
    <row r="13" spans="1:2">
      <c r="A13" s="27" t="s">
        <v>1482</v>
      </c>
      <c r="B13" s="27"/>
    </row>
    <row r="14" ht="14.25" spans="1:43">
      <c r="A14" s="28" t="str">
        <f>'Aggregated Balance-IND_2010'!A56</f>
        <v>Eurostat code</v>
      </c>
      <c r="B14" s="28" t="str">
        <f>'Aggregated Balance-IND_2010'!B56</f>
        <v>Sector description</v>
      </c>
      <c r="C14" s="28" t="str">
        <f>'Aggregated Balance-IND_2010'!C56</f>
        <v>Unit</v>
      </c>
      <c r="D14" s="6" t="str">
        <f>'Aggregated Balance-IND_2010'!D56</f>
        <v>Year</v>
      </c>
      <c r="E14" s="6" t="str">
        <f>'Aggregated Balance-IND_2010'!E56</f>
        <v>Comm</v>
      </c>
      <c r="F14" s="6" t="str">
        <f>'Aggregated Balance-IND_2010'!F56</f>
        <v>Description</v>
      </c>
      <c r="G14" s="6" t="str">
        <f>'Aggregated Balance-IND_2010'!G56</f>
        <v>AT</v>
      </c>
      <c r="H14" s="6" t="str">
        <f>'Aggregated Balance-IND_2010'!H56</f>
        <v>BE</v>
      </c>
      <c r="I14" s="6" t="str">
        <f>'Aggregated Balance-IND_2010'!I56</f>
        <v>BG</v>
      </c>
      <c r="J14" s="6" t="str">
        <f>'Aggregated Balance-IND_2010'!K56</f>
        <v>CY</v>
      </c>
      <c r="K14" s="6" t="str">
        <f>'Aggregated Balance-IND_2010'!L56</f>
        <v>CZ</v>
      </c>
      <c r="L14" s="6" t="str">
        <f>'Aggregated Balance-IND_2010'!M56</f>
        <v>DE</v>
      </c>
      <c r="M14" s="6" t="str">
        <f>'Aggregated Balance-IND_2010'!N56</f>
        <v>DK</v>
      </c>
      <c r="N14" s="6" t="str">
        <f>'Aggregated Balance-IND_2010'!O56</f>
        <v>EE</v>
      </c>
      <c r="O14" s="6" t="str">
        <f>'Aggregated Balance-IND_2010'!P56</f>
        <v>EL</v>
      </c>
      <c r="P14" s="6" t="str">
        <f>'Aggregated Balance-IND_2010'!Q56</f>
        <v>ES</v>
      </c>
      <c r="Q14" s="6" t="str">
        <f>'Aggregated Balance-IND_2010'!R56</f>
        <v>FI</v>
      </c>
      <c r="R14" s="6" t="str">
        <f>'Aggregated Balance-IND_2010'!S56</f>
        <v>FR</v>
      </c>
      <c r="S14" s="6" t="str">
        <f>'Aggregated Balance-IND_2010'!T56</f>
        <v>HR</v>
      </c>
      <c r="T14" s="6" t="str">
        <f>'Aggregated Balance-IND_2010'!U56</f>
        <v>HU</v>
      </c>
      <c r="U14" s="6" t="str">
        <f>'Aggregated Balance-IND_2010'!V56</f>
        <v>IE</v>
      </c>
      <c r="V14" s="6" t="str">
        <f>'Aggregated Balance-IND_2010'!W56</f>
        <v>IS</v>
      </c>
      <c r="W14" s="6" t="str">
        <f>'Aggregated Balance-IND_2010'!X56</f>
        <v>IT</v>
      </c>
      <c r="X14" s="6" t="str">
        <f>'Aggregated Balance-IND_2010'!Y56</f>
        <v>LT</v>
      </c>
      <c r="Y14" s="6" t="str">
        <f>'Aggregated Balance-IND_2010'!Z56</f>
        <v>LU</v>
      </c>
      <c r="Z14" s="6" t="str">
        <f>'Aggregated Balance-IND_2010'!AA56</f>
        <v>LV</v>
      </c>
      <c r="AA14" s="6" t="str">
        <f>'Aggregated Balance-IND_2010'!AO56</f>
        <v>ME</v>
      </c>
      <c r="AB14" s="6" t="str">
        <f>'Aggregated Balance-IND_2010'!AP56</f>
        <v>MK</v>
      </c>
      <c r="AC14" s="6" t="str">
        <f>'Aggregated Balance-IND_2010'!AB56</f>
        <v>MT</v>
      </c>
      <c r="AD14" s="6" t="str">
        <f>'Aggregated Balance-IND_2010'!AC56</f>
        <v>NL</v>
      </c>
      <c r="AE14" s="6" t="str">
        <f>'Aggregated Balance-IND_2010'!AD56</f>
        <v>NO</v>
      </c>
      <c r="AF14" s="6" t="str">
        <f>'Aggregated Balance-IND_2010'!AE56</f>
        <v>PL</v>
      </c>
      <c r="AG14" s="6" t="str">
        <f>'Aggregated Balance-IND_2010'!AF56</f>
        <v>PT</v>
      </c>
      <c r="AH14" s="6" t="str">
        <f>'Aggregated Balance-IND_2010'!AG56</f>
        <v>RO</v>
      </c>
      <c r="AI14" s="6" t="str">
        <f>'Aggregated Balance-IND_2010'!AQ56</f>
        <v>RS</v>
      </c>
      <c r="AJ14" s="6" t="str">
        <f>'Aggregated Balance-IND_2010'!AH56</f>
        <v>SE</v>
      </c>
      <c r="AK14" s="6" t="str">
        <f>'Aggregated Balance-IND_2010'!AI56</f>
        <v>SI</v>
      </c>
      <c r="AL14" s="6" t="str">
        <f>'Aggregated Balance-IND_2010'!AJ56</f>
        <v>SK</v>
      </c>
      <c r="AM14" s="6" t="str">
        <f>'Aggregated Balance-IND_2010'!AK56</f>
        <v>UK</v>
      </c>
      <c r="AN14" s="6" t="str">
        <f>'Aggregated Balance-IND_2010'!AL56</f>
        <v>AL</v>
      </c>
      <c r="AO14" s="6" t="str">
        <f>'Aggregated Balance-IND_2010'!AM56</f>
        <v>BA</v>
      </c>
      <c r="AP14" s="6" t="str">
        <f>'Aggregated Balance-IND_2010'!AN56</f>
        <v>KS</v>
      </c>
      <c r="AQ14" s="6" t="str">
        <f>'Aggregated Balance-IND_2010'!J56</f>
        <v>CH</v>
      </c>
    </row>
    <row r="15" spans="1:43">
      <c r="A15" t="s">
        <v>1691</v>
      </c>
      <c r="B15" t="s">
        <v>249</v>
      </c>
      <c r="C15" t="s">
        <v>293</v>
      </c>
      <c r="D15" t="s">
        <v>126</v>
      </c>
      <c r="E15" t="s">
        <v>1692</v>
      </c>
      <c r="F15" t="s">
        <v>1693</v>
      </c>
      <c r="G15" s="29">
        <f>(EUROSTAT_VBE_IND_2010!E16+EUROSTAT_VBE_IND_2010!E17)/1000</f>
        <v>0</v>
      </c>
      <c r="H15" s="29">
        <f>(EUROSTAT_VBE_IND_2010!F16+EUROSTAT_VBE_IND_2010!F17)/1000</f>
        <v>0</v>
      </c>
      <c r="I15" s="29">
        <f>(EUROSTAT_VBE_IND_2010!G16+EUROSTAT_VBE_IND_2010!G17)/1000</f>
        <v>0</v>
      </c>
      <c r="J15" s="29">
        <f>(EUROSTAT_VBE_IND_2010!H16+EUROSTAT_VBE_IND_2010!H17)/1000</f>
        <v>0</v>
      </c>
      <c r="K15" s="29">
        <f>(EUROSTAT_VBE_IND_2010!I16+EUROSTAT_VBE_IND_2010!I17)/1000</f>
        <v>0.69</v>
      </c>
      <c r="L15" s="29">
        <f>(EUROSTAT_VBE_IND_2010!J16+EUROSTAT_VBE_IND_2010!J17)/1000</f>
        <v>1.486</v>
      </c>
      <c r="M15" s="29">
        <f>(EUROSTAT_VBE_IND_2010!K16+EUROSTAT_VBE_IND_2010!K17)/1000</f>
        <v>0</v>
      </c>
      <c r="N15" s="29">
        <f>(EUROSTAT_VBE_IND_2010!L16+EUROSTAT_VBE_IND_2010!L17)/1000</f>
        <v>0</v>
      </c>
      <c r="O15" s="29">
        <f>(EUROSTAT_VBE_IND_2010!M16+EUROSTAT_VBE_IND_2010!M17)/1000</f>
        <v>0</v>
      </c>
      <c r="P15" s="29">
        <f>(EUROSTAT_VBE_IND_2010!N16+EUROSTAT_VBE_IND_2010!N17)/1000</f>
        <v>0</v>
      </c>
      <c r="Q15" s="29">
        <f>(EUROSTAT_VBE_IND_2010!O16+EUROSTAT_VBE_IND_2010!O17)/1000</f>
        <v>3.3</v>
      </c>
      <c r="R15" s="29">
        <f>(EUROSTAT_VBE_IND_2010!P16+EUROSTAT_VBE_IND_2010!P17)/1000</f>
        <v>0.842</v>
      </c>
      <c r="S15" s="29">
        <f>(EUROSTAT_VBE_IND_2010!Q16+EUROSTAT_VBE_IND_2010!Q17)/1000</f>
        <v>2.129</v>
      </c>
      <c r="T15" s="29">
        <f>(EUROSTAT_VBE_IND_2010!R16+EUROSTAT_VBE_IND_2010!R17)/1000</f>
        <v>0</v>
      </c>
      <c r="U15" s="29">
        <f>(EUROSTAT_VBE_IND_2010!S16+EUROSTAT_VBE_IND_2010!S17)/1000</f>
        <v>0</v>
      </c>
      <c r="V15" s="29">
        <f>(EUROSTAT_VBE_IND_2010!T16+EUROSTAT_VBE_IND_2010!T17)/1000</f>
        <v>0</v>
      </c>
      <c r="W15" s="29">
        <f>(EUROSTAT_VBE_IND_2010!U16+EUROSTAT_VBE_IND_2010!U17)/1000</f>
        <v>0</v>
      </c>
      <c r="X15" s="29">
        <f>(EUROSTAT_VBE_IND_2010!V16+EUROSTAT_VBE_IND_2010!V17)/1000</f>
        <v>0</v>
      </c>
      <c r="Y15" s="29">
        <f>(EUROSTAT_VBE_IND_2010!W16+EUROSTAT_VBE_IND_2010!W17)/1000</f>
        <v>0</v>
      </c>
      <c r="Z15" s="29">
        <f>(EUROSTAT_VBE_IND_2010!X16+EUROSTAT_VBE_IND_2010!X17)/1000</f>
        <v>0</v>
      </c>
      <c r="AA15" s="29">
        <f>(EUROSTAT_VBE_IND_2010!Y16+EUROSTAT_VBE_IND_2010!Y17)/1000</f>
        <v>0</v>
      </c>
      <c r="AB15" s="29">
        <f>(EUROSTAT_VBE_IND_2010!Z16+EUROSTAT_VBE_IND_2010!Z17)/1000</f>
        <v>0</v>
      </c>
      <c r="AC15" s="29">
        <f>(EUROSTAT_VBE_IND_2010!AA16+EUROSTAT_VBE_IND_2010!AA17)/1000</f>
        <v>0</v>
      </c>
      <c r="AD15" s="29">
        <f>(EUROSTAT_VBE_IND_2010!AB16+EUROSTAT_VBE_IND_2010!AB17)/1000</f>
        <v>0</v>
      </c>
      <c r="AE15" s="29">
        <f>(EUROSTAT_VBE_IND_2010!AC16+EUROSTAT_VBE_IND_2010!AC17)/1000</f>
        <v>8.114</v>
      </c>
      <c r="AF15" s="29">
        <f>(EUROSTAT_VBE_IND_2010!AD16+EUROSTAT_VBE_IND_2010!AD17)/1000</f>
        <v>0</v>
      </c>
      <c r="AG15" s="29">
        <f>(EUROSTAT_VBE_IND_2010!AE16+EUROSTAT_VBE_IND_2010!AE17)/1000</f>
        <v>0</v>
      </c>
      <c r="AH15" s="29">
        <f>(EUROSTAT_VBE_IND_2010!AF16+EUROSTAT_VBE_IND_2010!AF17)/1000</f>
        <v>0.963</v>
      </c>
      <c r="AI15" s="29">
        <f>(EUROSTAT_VBE_IND_2010!AG16+EUROSTAT_VBE_IND_2010!AG17)/1000</f>
        <v>0</v>
      </c>
      <c r="AJ15" s="29">
        <f>(EUROSTAT_VBE_IND_2010!AH16+EUROSTAT_VBE_IND_2010!AH17)/1000</f>
        <v>16.533</v>
      </c>
      <c r="AK15" s="29">
        <f>(EUROSTAT_VBE_IND_2010!AI16+EUROSTAT_VBE_IND_2010!AI17)/1000</f>
        <v>0</v>
      </c>
      <c r="AL15" s="29">
        <f>(EUROSTAT_VBE_IND_2010!AJ16+EUROSTAT_VBE_IND_2010!AJ17)/1000</f>
        <v>0.047</v>
      </c>
      <c r="AM15" s="29">
        <f>(EUROSTAT_VBE_IND_2010!AK16+EUROSTAT_VBE_IND_2010!AK17)/1000</f>
        <v>51.884</v>
      </c>
      <c r="AN15" s="29">
        <f>'IEA Bal_AL-IND'!D104</f>
        <v>0</v>
      </c>
      <c r="AO15" s="29">
        <f>'IEA Bal_BA-IND'!D104</f>
        <v>0</v>
      </c>
      <c r="AP15" s="29">
        <f>'IEA Bal_KS-IND'!D104</f>
        <v>0</v>
      </c>
      <c r="AQ15" s="29">
        <f>'IEA Bal_CH-IND'!D104</f>
        <v>0</v>
      </c>
    </row>
    <row r="16" spans="1:43">
      <c r="A16" t="s">
        <v>1691</v>
      </c>
      <c r="B16" t="s">
        <v>249</v>
      </c>
      <c r="C16" t="s">
        <v>293</v>
      </c>
      <c r="D16" t="s">
        <v>126</v>
      </c>
      <c r="E16" t="s">
        <v>1694</v>
      </c>
      <c r="F16" t="s">
        <v>1695</v>
      </c>
      <c r="G16" s="29">
        <f>EUROSTAT_VBE_IND_2010!E18/1000</f>
        <v>0</v>
      </c>
      <c r="H16" s="29">
        <f>EUROSTAT_VBE_IND_2010!F18/1000</f>
        <v>36.846</v>
      </c>
      <c r="I16" s="29">
        <f>EUROSTAT_VBE_IND_2010!G18/1000</f>
        <v>0</v>
      </c>
      <c r="J16" s="29">
        <f>EUROSTAT_VBE_IND_2010!H18/1000</f>
        <v>0</v>
      </c>
      <c r="K16" s="29">
        <f>EUROSTAT_VBE_IND_2010!I18/1000</f>
        <v>4.207</v>
      </c>
      <c r="L16" s="29">
        <f>EUROSTAT_VBE_IND_2010!J18/1000</f>
        <v>44.788</v>
      </c>
      <c r="M16" s="29">
        <f>EUROSTAT_VBE_IND_2010!K18/1000</f>
        <v>0</v>
      </c>
      <c r="N16" s="29">
        <f>EUROSTAT_VBE_IND_2010!L18/1000</f>
        <v>0</v>
      </c>
      <c r="O16" s="29">
        <f>EUROSTAT_VBE_IND_2010!M18/1000</f>
        <v>0</v>
      </c>
      <c r="P16" s="29">
        <f>EUROSTAT_VBE_IND_2010!N18/1000</f>
        <v>0</v>
      </c>
      <c r="Q16" s="29">
        <f>EUROSTAT_VBE_IND_2010!O18/1000</f>
        <v>6.468</v>
      </c>
      <c r="R16" s="29">
        <f>EUROSTAT_VBE_IND_2010!P18/1000</f>
        <v>42.964</v>
      </c>
      <c r="S16" s="29">
        <f>EUROSTAT_VBE_IND_2010!Q18/1000</f>
        <v>0</v>
      </c>
      <c r="T16" s="29">
        <f>EUROSTAT_VBE_IND_2010!R18/1000</f>
        <v>7.426</v>
      </c>
      <c r="U16" s="29">
        <f>EUROSTAT_VBE_IND_2010!S18/1000</f>
        <v>0</v>
      </c>
      <c r="V16" s="29">
        <f>EUROSTAT_VBE_IND_2010!T18/1000</f>
        <v>0</v>
      </c>
      <c r="W16" s="29">
        <f>EUROSTAT_VBE_IND_2010!U18/1000</f>
        <v>0.368</v>
      </c>
      <c r="X16" s="29">
        <f>EUROSTAT_VBE_IND_2010!V18/1000</f>
        <v>0</v>
      </c>
      <c r="Y16" s="29">
        <f>EUROSTAT_VBE_IND_2010!W18/1000</f>
        <v>0</v>
      </c>
      <c r="Z16" s="29">
        <f>EUROSTAT_VBE_IND_2010!X18/1000</f>
        <v>0</v>
      </c>
      <c r="AA16" s="29">
        <f>EUROSTAT_VBE_IND_2010!Y18/1000</f>
        <v>0</v>
      </c>
      <c r="AB16" s="29">
        <f>EUROSTAT_VBE_IND_2010!Z18/1000</f>
        <v>0</v>
      </c>
      <c r="AC16" s="29">
        <f>EUROSTAT_VBE_IND_2010!AA18/1000</f>
        <v>0</v>
      </c>
      <c r="AD16" s="29">
        <f>EUROSTAT_VBE_IND_2010!AB18/1000</f>
        <v>56.631</v>
      </c>
      <c r="AE16" s="29">
        <f>EUROSTAT_VBE_IND_2010!AC18/1000</f>
        <v>33.376</v>
      </c>
      <c r="AF16" s="29">
        <f>EUROSTAT_VBE_IND_2010!AD18/1000</f>
        <v>3.404</v>
      </c>
      <c r="AG16" s="29">
        <f>EUROSTAT_VBE_IND_2010!AE18/1000</f>
        <v>2.576</v>
      </c>
      <c r="AH16" s="29">
        <f>EUROSTAT_VBE_IND_2010!AF18/1000</f>
        <v>0</v>
      </c>
      <c r="AI16" s="29">
        <f>EUROSTAT_VBE_IND_2010!AG18/1000</f>
        <v>0</v>
      </c>
      <c r="AJ16" s="29">
        <f>EUROSTAT_VBE_IND_2010!AH18/1000</f>
        <v>22.908</v>
      </c>
      <c r="AK16" s="29">
        <f>EUROSTAT_VBE_IND_2010!AI18/1000</f>
        <v>0.046</v>
      </c>
      <c r="AL16" s="29">
        <f>EUROSTAT_VBE_IND_2010!AJ18/1000</f>
        <v>2.806</v>
      </c>
      <c r="AM16" s="29">
        <f>EUROSTAT_VBE_IND_2010!AK18/1000</f>
        <v>70.273</v>
      </c>
      <c r="AN16" s="29">
        <f>'IEA Bal_AL-IND'!D119</f>
        <v>0</v>
      </c>
      <c r="AO16" s="29">
        <f>'IEA Bal_BA-IND'!D119</f>
        <v>0</v>
      </c>
      <c r="AP16" s="29">
        <f>'IEA Bal_KS-IND'!D119</f>
        <v>0</v>
      </c>
      <c r="AQ16" s="29">
        <f>'IEA Bal_CH-IND'!D119</f>
        <v>4.13999</v>
      </c>
    </row>
    <row r="17" spans="1:43">
      <c r="A17" t="s">
        <v>1691</v>
      </c>
      <c r="B17" t="s">
        <v>249</v>
      </c>
      <c r="C17" t="s">
        <v>293</v>
      </c>
      <c r="D17" t="s">
        <v>126</v>
      </c>
      <c r="E17" t="s">
        <v>1696</v>
      </c>
      <c r="F17" t="s">
        <v>1697</v>
      </c>
      <c r="G17" s="29">
        <f>EUROSTAT_VBE_IND_2010!E19/1000</f>
        <v>0</v>
      </c>
      <c r="H17" s="29">
        <f>EUROSTAT_VBE_IND_2010!F19/1000</f>
        <v>0</v>
      </c>
      <c r="I17" s="29">
        <f>EUROSTAT_VBE_IND_2010!G19/1000</f>
        <v>0</v>
      </c>
      <c r="J17" s="29">
        <f>EUROSTAT_VBE_IND_2010!H19/1000</f>
        <v>0</v>
      </c>
      <c r="K17" s="29">
        <f>EUROSTAT_VBE_IND_2010!I19/1000</f>
        <v>0</v>
      </c>
      <c r="L17" s="29">
        <f>EUROSTAT_VBE_IND_2010!J19/1000</f>
        <v>0</v>
      </c>
      <c r="M17" s="29">
        <f>EUROSTAT_VBE_IND_2010!K19/1000</f>
        <v>0</v>
      </c>
      <c r="N17" s="29">
        <f>EUROSTAT_VBE_IND_2010!L19/1000</f>
        <v>0</v>
      </c>
      <c r="O17" s="29">
        <f>EUROSTAT_VBE_IND_2010!M19/1000</f>
        <v>0</v>
      </c>
      <c r="P17" s="29">
        <f>EUROSTAT_VBE_IND_2010!N19/1000</f>
        <v>0</v>
      </c>
      <c r="Q17" s="29">
        <f>EUROSTAT_VBE_IND_2010!O19/1000</f>
        <v>0</v>
      </c>
      <c r="R17" s="29">
        <f>EUROSTAT_VBE_IND_2010!P19/1000</f>
        <v>0</v>
      </c>
      <c r="S17" s="29">
        <f>EUROSTAT_VBE_IND_2010!Q19/1000</f>
        <v>0</v>
      </c>
      <c r="T17" s="29">
        <f>EUROSTAT_VBE_IND_2010!R19/1000</f>
        <v>0</v>
      </c>
      <c r="U17" s="29">
        <f>EUROSTAT_VBE_IND_2010!S19/1000</f>
        <v>0</v>
      </c>
      <c r="V17" s="29">
        <f>EUROSTAT_VBE_IND_2010!T19/1000</f>
        <v>0</v>
      </c>
      <c r="W17" s="29">
        <f>EUROSTAT_VBE_IND_2010!U19/1000</f>
        <v>5.94</v>
      </c>
      <c r="X17" s="29">
        <f>EUROSTAT_VBE_IND_2010!V19/1000</f>
        <v>0</v>
      </c>
      <c r="Y17" s="29">
        <f>EUROSTAT_VBE_IND_2010!W19/1000</f>
        <v>0</v>
      </c>
      <c r="Z17" s="29">
        <f>EUROSTAT_VBE_IND_2010!X19/1000</f>
        <v>0</v>
      </c>
      <c r="AA17" s="29">
        <f>EUROSTAT_VBE_IND_2010!Y19/1000</f>
        <v>0</v>
      </c>
      <c r="AB17" s="29">
        <f>EUROSTAT_VBE_IND_2010!Z19/1000</f>
        <v>0</v>
      </c>
      <c r="AC17" s="29">
        <f>EUROSTAT_VBE_IND_2010!AA19/1000</f>
        <v>0</v>
      </c>
      <c r="AD17" s="29">
        <f>EUROSTAT_VBE_IND_2010!AB19/1000</f>
        <v>0</v>
      </c>
      <c r="AE17" s="29">
        <f>EUROSTAT_VBE_IND_2010!AC19/1000</f>
        <v>0</v>
      </c>
      <c r="AF17" s="29">
        <f>EUROSTAT_VBE_IND_2010!AD19/1000</f>
        <v>0</v>
      </c>
      <c r="AG17" s="29">
        <f>EUROSTAT_VBE_IND_2010!AE19/1000</f>
        <v>0</v>
      </c>
      <c r="AH17" s="29">
        <f>EUROSTAT_VBE_IND_2010!AF19/1000</f>
        <v>0</v>
      </c>
      <c r="AI17" s="29">
        <f>EUROSTAT_VBE_IND_2010!AG19/1000</f>
        <v>0</v>
      </c>
      <c r="AJ17" s="29">
        <f>EUROSTAT_VBE_IND_2010!AH19/1000</f>
        <v>0</v>
      </c>
      <c r="AK17" s="29">
        <f>EUROSTAT_VBE_IND_2010!AI19/1000</f>
        <v>0</v>
      </c>
      <c r="AL17" s="29">
        <f>EUROSTAT_VBE_IND_2010!AJ19/1000</f>
        <v>0</v>
      </c>
      <c r="AM17" s="29">
        <f>EUROSTAT_VBE_IND_2010!AK19/1000</f>
        <v>0</v>
      </c>
      <c r="AN17" s="29">
        <f>'IEA Bal_AL-IND'!BM23/1000</f>
        <v>0</v>
      </c>
      <c r="AO17" s="29">
        <f>'IEA Bal_BA-IND'!BM23/1000</f>
        <v>0</v>
      </c>
      <c r="AP17" s="29">
        <f>'IEA Bal_KS-IND'!BM23/1000</f>
        <v>0</v>
      </c>
      <c r="AQ17" s="29">
        <f>'IEA Bal_CH-IND'!BM23/1000</f>
        <v>0</v>
      </c>
    </row>
    <row r="18" customFormat="1" spans="1:43">
      <c r="A18" t="s">
        <v>1691</v>
      </c>
      <c r="B18" t="s">
        <v>249</v>
      </c>
      <c r="C18" t="s">
        <v>293</v>
      </c>
      <c r="D18" t="s">
        <v>126</v>
      </c>
      <c r="E18" t="s">
        <v>1698</v>
      </c>
      <c r="F18" t="s">
        <v>1699</v>
      </c>
      <c r="G18" s="29">
        <f>(EUROSTAT_VBE_IND_2010!E21+EUROSTAT_VBE_IND_2010!E22+EUROSTAT_VBE_IND_2010!E23)/1000</f>
        <v>0</v>
      </c>
      <c r="H18" s="29">
        <f>(EUROSTAT_VBE_IND_2010!F21+EUROSTAT_VBE_IND_2010!F22+EUROSTAT_VBE_IND_2010!F23)/1000</f>
        <v>0</v>
      </c>
      <c r="I18" s="29">
        <f>(EUROSTAT_VBE_IND_2010!G21+EUROSTAT_VBE_IND_2010!G22+EUROSTAT_VBE_IND_2010!G23)/1000</f>
        <v>0</v>
      </c>
      <c r="J18" s="29">
        <f>(EUROSTAT_VBE_IND_2010!H21+EUROSTAT_VBE_IND_2010!H22+EUROSTAT_VBE_IND_2010!H23)/1000</f>
        <v>0</v>
      </c>
      <c r="K18" s="29">
        <f>(EUROSTAT_VBE_IND_2010!I21+EUROSTAT_VBE_IND_2010!I22+EUROSTAT_VBE_IND_2010!I23)/1000</f>
        <v>0</v>
      </c>
      <c r="L18" s="29">
        <f>(EUROSTAT_VBE_IND_2010!J21+EUROSTAT_VBE_IND_2010!J22+EUROSTAT_VBE_IND_2010!J23)/1000</f>
        <v>0.685</v>
      </c>
      <c r="M18" s="29">
        <f>(EUROSTAT_VBE_IND_2010!K21+EUROSTAT_VBE_IND_2010!K22+EUROSTAT_VBE_IND_2010!K23)/1000</f>
        <v>0</v>
      </c>
      <c r="N18" s="29">
        <f>(EUROSTAT_VBE_IND_2010!L21+EUROSTAT_VBE_IND_2010!L22+EUROSTAT_VBE_IND_2010!L23)/1000</f>
        <v>0</v>
      </c>
      <c r="O18" s="29">
        <f>(EUROSTAT_VBE_IND_2010!M21+EUROSTAT_VBE_IND_2010!M22+EUROSTAT_VBE_IND_2010!M23)/1000</f>
        <v>0</v>
      </c>
      <c r="P18" s="29">
        <f>(EUROSTAT_VBE_IND_2010!N21+EUROSTAT_VBE_IND_2010!N22+EUROSTAT_VBE_IND_2010!N23)/1000</f>
        <v>0</v>
      </c>
      <c r="Q18" s="29">
        <f>(EUROSTAT_VBE_IND_2010!O21+EUROSTAT_VBE_IND_2010!O22+EUROSTAT_VBE_IND_2010!O23)/1000</f>
        <v>0</v>
      </c>
      <c r="R18" s="29">
        <f>(EUROSTAT_VBE_IND_2010!P21+EUROSTAT_VBE_IND_2010!P22+EUROSTAT_VBE_IND_2010!P23)/1000</f>
        <v>0</v>
      </c>
      <c r="S18" s="29">
        <f>(EUROSTAT_VBE_IND_2010!Q21+EUROSTAT_VBE_IND_2010!Q22+EUROSTAT_VBE_IND_2010!Q23)/1000</f>
        <v>0</v>
      </c>
      <c r="T18" s="29">
        <f>(EUROSTAT_VBE_IND_2010!R21+EUROSTAT_VBE_IND_2010!R22+EUROSTAT_VBE_IND_2010!R23)/1000</f>
        <v>0</v>
      </c>
      <c r="U18" s="29">
        <f>(EUROSTAT_VBE_IND_2010!S21+EUROSTAT_VBE_IND_2010!S22+EUROSTAT_VBE_IND_2010!S23)/1000</f>
        <v>0</v>
      </c>
      <c r="V18" s="29">
        <f>(EUROSTAT_VBE_IND_2010!T21+EUROSTAT_VBE_IND_2010!T22+EUROSTAT_VBE_IND_2010!T23)/1000</f>
        <v>0</v>
      </c>
      <c r="W18" s="29">
        <f>(EUROSTAT_VBE_IND_2010!U21+EUROSTAT_VBE_IND_2010!U22+EUROSTAT_VBE_IND_2010!U23)/1000</f>
        <v>11.094</v>
      </c>
      <c r="X18" s="29">
        <f>(EUROSTAT_VBE_IND_2010!V21+EUROSTAT_VBE_IND_2010!V22+EUROSTAT_VBE_IND_2010!V23)/1000</f>
        <v>0</v>
      </c>
      <c r="Y18" s="29">
        <f>(EUROSTAT_VBE_IND_2010!W21+EUROSTAT_VBE_IND_2010!W22+EUROSTAT_VBE_IND_2010!W23)/1000</f>
        <v>0</v>
      </c>
      <c r="Z18" s="29">
        <f>(EUROSTAT_VBE_IND_2010!X21+EUROSTAT_VBE_IND_2010!X22+EUROSTAT_VBE_IND_2010!X23)/1000</f>
        <v>0</v>
      </c>
      <c r="AA18" s="29">
        <f>(EUROSTAT_VBE_IND_2010!Y21+EUROSTAT_VBE_IND_2010!Y22+EUROSTAT_VBE_IND_2010!Y23)/1000</f>
        <v>0</v>
      </c>
      <c r="AB18" s="29">
        <f>(EUROSTAT_VBE_IND_2010!Z21+EUROSTAT_VBE_IND_2010!Z22+EUROSTAT_VBE_IND_2010!Z23)/1000</f>
        <v>0</v>
      </c>
      <c r="AC18" s="29">
        <f>(EUROSTAT_VBE_IND_2010!AA21+EUROSTAT_VBE_IND_2010!AA22+EUROSTAT_VBE_IND_2010!AA23)/1000</f>
        <v>0</v>
      </c>
      <c r="AD18" s="29">
        <f>(EUROSTAT_VBE_IND_2010!AB21+EUROSTAT_VBE_IND_2010!AB22+EUROSTAT_VBE_IND_2010!AB23)/1000</f>
        <v>3.276</v>
      </c>
      <c r="AE18" s="29">
        <f>(EUROSTAT_VBE_IND_2010!AC21+EUROSTAT_VBE_IND_2010!AC22+EUROSTAT_VBE_IND_2010!AC23)/1000</f>
        <v>0</v>
      </c>
      <c r="AF18" s="29">
        <f>(EUROSTAT_VBE_IND_2010!AD21+EUROSTAT_VBE_IND_2010!AD22+EUROSTAT_VBE_IND_2010!AD23)/1000</f>
        <v>0</v>
      </c>
      <c r="AG18" s="29">
        <f>(EUROSTAT_VBE_IND_2010!AE21+EUROSTAT_VBE_IND_2010!AE22+EUROSTAT_VBE_IND_2010!AE23)/1000</f>
        <v>0</v>
      </c>
      <c r="AH18" s="29">
        <f>(EUROSTAT_VBE_IND_2010!AF21+EUROSTAT_VBE_IND_2010!AF22+EUROSTAT_VBE_IND_2010!AF23)/1000</f>
        <v>0</v>
      </c>
      <c r="AI18" s="29">
        <f>(EUROSTAT_VBE_IND_2010!AG21+EUROSTAT_VBE_IND_2010!AG22+EUROSTAT_VBE_IND_2010!AG23)/1000</f>
        <v>0</v>
      </c>
      <c r="AJ18" s="29">
        <f>(EUROSTAT_VBE_IND_2010!AH21+EUROSTAT_VBE_IND_2010!AH22+EUROSTAT_VBE_IND_2010!AH23)/1000</f>
        <v>0</v>
      </c>
      <c r="AK18" s="29">
        <f>(EUROSTAT_VBE_IND_2010!AI21+EUROSTAT_VBE_IND_2010!AI22+EUROSTAT_VBE_IND_2010!AI23)/1000</f>
        <v>0</v>
      </c>
      <c r="AL18" s="29">
        <f>(EUROSTAT_VBE_IND_2010!AJ21+EUROSTAT_VBE_IND_2010!AJ22+EUROSTAT_VBE_IND_2010!AJ23)/1000</f>
        <v>0</v>
      </c>
      <c r="AM18" s="29">
        <f>(EUROSTAT_VBE_IND_2010!AK21+EUROSTAT_VBE_IND_2010!AK22+EUROSTAT_VBE_IND_2010!AK23)/1000</f>
        <v>0</v>
      </c>
      <c r="AN18" s="29">
        <f>('IEA Bal_AL-IND'!AM23+'IEA Bal_AL-IND'!AN23+'IEA Bal_AL-IND'!BN23)/1000</f>
        <v>0</v>
      </c>
      <c r="AO18" s="29">
        <f>('IEA Bal_BA-IND'!AM23+'IEA Bal_BA-IND'!AN23+'IEA Bal_BA-IND'!BN23)/1000</f>
        <v>0</v>
      </c>
      <c r="AP18" s="29">
        <f>('IEA Bal_KS-IND'!AM23+'IEA Bal_KS-IND'!AN23+'IEA Bal_KS-IND'!BN23)/1000</f>
        <v>0</v>
      </c>
      <c r="AQ18" s="29">
        <f>('IEA Bal_CH-IND'!AM23+'IEA Bal_CH-IND'!AN23+'IEA Bal_CH-IND'!BN23)/1000</f>
        <v>0</v>
      </c>
    </row>
    <row r="19" customFormat="1" spans="1:43">
      <c r="A19" t="s">
        <v>1691</v>
      </c>
      <c r="B19" t="s">
        <v>249</v>
      </c>
      <c r="C19" t="s">
        <v>293</v>
      </c>
      <c r="D19" t="s">
        <v>126</v>
      </c>
      <c r="E19" t="s">
        <v>1700</v>
      </c>
      <c r="F19" t="s">
        <v>1701</v>
      </c>
      <c r="G19" s="29">
        <f>EUROSTAT_VBE_IND_2010!E25/1000</f>
        <v>0</v>
      </c>
      <c r="H19" s="29">
        <f>EUROSTAT_VBE_IND_2010!F25/1000</f>
        <v>0</v>
      </c>
      <c r="I19" s="29">
        <f>EUROSTAT_VBE_IND_2010!G25/1000</f>
        <v>0</v>
      </c>
      <c r="J19" s="29">
        <f>EUROSTAT_VBE_IND_2010!H25/1000</f>
        <v>0</v>
      </c>
      <c r="K19" s="29">
        <f>EUROSTAT_VBE_IND_2010!I25/1000</f>
        <v>1.069</v>
      </c>
      <c r="L19" s="29">
        <f>EUROSTAT_VBE_IND_2010!J25/1000</f>
        <v>26.08</v>
      </c>
      <c r="M19" s="29">
        <f>EUROSTAT_VBE_IND_2010!K25/1000</f>
        <v>0</v>
      </c>
      <c r="N19" s="29">
        <f>EUROSTAT_VBE_IND_2010!L25/1000</f>
        <v>0</v>
      </c>
      <c r="O19" s="29">
        <f>EUROSTAT_VBE_IND_2010!M25/1000</f>
        <v>0</v>
      </c>
      <c r="P19" s="29">
        <f>EUROSTAT_VBE_IND_2010!N25/1000</f>
        <v>0</v>
      </c>
      <c r="Q19" s="29">
        <f>EUROSTAT_VBE_IND_2010!O25/1000</f>
        <v>0</v>
      </c>
      <c r="R19" s="29">
        <f>EUROSTAT_VBE_IND_2010!P25/1000</f>
        <v>58.344</v>
      </c>
      <c r="S19" s="29">
        <f>EUROSTAT_VBE_IND_2010!Q25/1000</f>
        <v>0</v>
      </c>
      <c r="T19" s="29">
        <f>EUROSTAT_VBE_IND_2010!R25/1000</f>
        <v>7.476</v>
      </c>
      <c r="U19" s="29">
        <f>EUROSTAT_VBE_IND_2010!S25/1000</f>
        <v>0</v>
      </c>
      <c r="V19" s="29">
        <f>EUROSTAT_VBE_IND_2010!T25/1000</f>
        <v>0</v>
      </c>
      <c r="W19" s="29">
        <f>EUROSTAT_VBE_IND_2010!U25/1000</f>
        <v>49.459</v>
      </c>
      <c r="X19" s="29">
        <f>EUROSTAT_VBE_IND_2010!V25/1000</f>
        <v>0</v>
      </c>
      <c r="Y19" s="29">
        <f>EUROSTAT_VBE_IND_2010!W25/1000</f>
        <v>0</v>
      </c>
      <c r="Z19" s="29">
        <f>EUROSTAT_VBE_IND_2010!X25/1000</f>
        <v>0</v>
      </c>
      <c r="AA19" s="29">
        <f>EUROSTAT_VBE_IND_2010!Y25/1000</f>
        <v>0</v>
      </c>
      <c r="AB19" s="29">
        <f>EUROSTAT_VBE_IND_2010!Z25/1000</f>
        <v>0</v>
      </c>
      <c r="AC19" s="29">
        <f>EUROSTAT_VBE_IND_2010!AA25/1000</f>
        <v>0</v>
      </c>
      <c r="AD19" s="29">
        <f>EUROSTAT_VBE_IND_2010!AB25/1000</f>
        <v>0</v>
      </c>
      <c r="AE19" s="29">
        <f>EUROSTAT_VBE_IND_2010!AC25/1000</f>
        <v>0.474</v>
      </c>
      <c r="AF19" s="29">
        <f>EUROSTAT_VBE_IND_2010!AD25/1000</f>
        <v>0</v>
      </c>
      <c r="AG19" s="29">
        <f>EUROSTAT_VBE_IND_2010!AE25/1000</f>
        <v>0</v>
      </c>
      <c r="AH19" s="29">
        <f>EUROSTAT_VBE_IND_2010!AF25/1000</f>
        <v>0.085</v>
      </c>
      <c r="AI19" s="29">
        <f>EUROSTAT_VBE_IND_2010!AG25/1000</f>
        <v>0</v>
      </c>
      <c r="AJ19" s="29">
        <f>EUROSTAT_VBE_IND_2010!AH25/1000</f>
        <v>0</v>
      </c>
      <c r="AK19" s="29">
        <f>EUROSTAT_VBE_IND_2010!AI25/1000</f>
        <v>0</v>
      </c>
      <c r="AL19" s="29">
        <f>EUROSTAT_VBE_IND_2010!AJ25/1000</f>
        <v>0.472</v>
      </c>
      <c r="AM19" s="29">
        <f>EUROSTAT_VBE_IND_2010!AK25/1000</f>
        <v>5.957</v>
      </c>
      <c r="AN19" s="29">
        <f>'IEA Bal_AL-IND'!BO23/1000</f>
        <v>0</v>
      </c>
      <c r="AO19" s="29">
        <f>'IEA Bal_BA-IND'!BO23/1000</f>
        <v>0</v>
      </c>
      <c r="AP19" s="29">
        <f>'IEA Bal_KS-IND'!BO23/1000</f>
        <v>0</v>
      </c>
      <c r="AQ19" s="29">
        <f>'IEA Bal_CH-IND'!BO23/1000</f>
        <v>0</v>
      </c>
    </row>
    <row r="20" spans="1:43">
      <c r="A20" t="s">
        <v>1691</v>
      </c>
      <c r="B20" t="s">
        <v>249</v>
      </c>
      <c r="C20" t="s">
        <v>293</v>
      </c>
      <c r="D20" t="s">
        <v>126</v>
      </c>
      <c r="E20" t="s">
        <v>1702</v>
      </c>
      <c r="F20" t="s">
        <v>174</v>
      </c>
      <c r="G20" s="29">
        <f>EUROSTAT_VBE_IND_2010!E24/1000</f>
        <v>35.728</v>
      </c>
      <c r="H20" s="29">
        <f>EUROSTAT_VBE_IND_2010!F24/1000</f>
        <v>192.412</v>
      </c>
      <c r="I20" s="29">
        <f>EUROSTAT_VBE_IND_2010!G24/1000</f>
        <v>0</v>
      </c>
      <c r="J20" s="29">
        <f>EUROSTAT_VBE_IND_2010!H24/1000</f>
        <v>0</v>
      </c>
      <c r="K20" s="29">
        <f>EUROSTAT_VBE_IND_2010!I24/1000</f>
        <v>40.312</v>
      </c>
      <c r="L20" s="29">
        <f>EUROSTAT_VBE_IND_2010!J24/1000</f>
        <v>524.876</v>
      </c>
      <c r="M20" s="29">
        <f>EUROSTAT_VBE_IND_2010!K24/1000</f>
        <v>0</v>
      </c>
      <c r="N20" s="29">
        <f>EUROSTAT_VBE_IND_2010!L24/1000</f>
        <v>0</v>
      </c>
      <c r="O20" s="29">
        <f>EUROSTAT_VBE_IND_2010!M24/1000</f>
        <v>4.884</v>
      </c>
      <c r="P20" s="29">
        <f>EUROSTAT_VBE_IND_2010!N24/1000</f>
        <v>94.072</v>
      </c>
      <c r="Q20" s="29">
        <f>EUROSTAT_VBE_IND_2010!O24/1000</f>
        <v>14.176</v>
      </c>
      <c r="R20" s="29">
        <f>EUROSTAT_VBE_IND_2010!P24/1000</f>
        <v>144.232</v>
      </c>
      <c r="S20" s="29">
        <f>EUROSTAT_VBE_IND_2010!Q24/1000</f>
        <v>0</v>
      </c>
      <c r="T20" s="29">
        <f>EUROSTAT_VBE_IND_2010!R24/1000</f>
        <v>38.892</v>
      </c>
      <c r="U20" s="29">
        <f>EUROSTAT_VBE_IND_2010!S24/1000</f>
        <v>0</v>
      </c>
      <c r="V20" s="29">
        <f>EUROSTAT_VBE_IND_2010!T24/1000</f>
        <v>0</v>
      </c>
      <c r="W20" s="29">
        <f>EUROSTAT_VBE_IND_2010!U24/1000</f>
        <v>133.804</v>
      </c>
      <c r="X20" s="29">
        <f>EUROSTAT_VBE_IND_2010!V24/1000</f>
        <v>0</v>
      </c>
      <c r="Y20" s="29">
        <f>EUROSTAT_VBE_IND_2010!W24/1000</f>
        <v>0</v>
      </c>
      <c r="Z20" s="29">
        <f>EUROSTAT_VBE_IND_2010!X24/1000</f>
        <v>0</v>
      </c>
      <c r="AA20" s="29">
        <f>EUROSTAT_VBE_IND_2010!Y24/1000</f>
        <v>0</v>
      </c>
      <c r="AB20" s="29">
        <f>EUROSTAT_VBE_IND_2010!Z24/1000</f>
        <v>0</v>
      </c>
      <c r="AC20" s="29">
        <f>EUROSTAT_VBE_IND_2010!AA24/1000</f>
        <v>0</v>
      </c>
      <c r="AD20" s="29">
        <f>EUROSTAT_VBE_IND_2010!AB24/1000</f>
        <v>301.224</v>
      </c>
      <c r="AE20" s="29">
        <f>EUROSTAT_VBE_IND_2010!AC24/1000</f>
        <v>0</v>
      </c>
      <c r="AF20" s="29">
        <f>EUROSTAT_VBE_IND_2010!AD24/1000</f>
        <v>41.272</v>
      </c>
      <c r="AG20" s="29">
        <f>EUROSTAT_VBE_IND_2010!AE24/1000</f>
        <v>51.568</v>
      </c>
      <c r="AH20" s="29">
        <f>EUROSTAT_VBE_IND_2010!AF24/1000</f>
        <v>0.923</v>
      </c>
      <c r="AI20" s="29">
        <f>EUROSTAT_VBE_IND_2010!AG24/1000</f>
        <v>15.818</v>
      </c>
      <c r="AJ20" s="29">
        <f>EUROSTAT_VBE_IND_2010!AH24/1000</f>
        <v>21.78</v>
      </c>
      <c r="AK20" s="29">
        <f>EUROSTAT_VBE_IND_2010!AI24/1000</f>
        <v>0</v>
      </c>
      <c r="AL20" s="29">
        <f>EUROSTAT_VBE_IND_2010!AJ24/1000</f>
        <v>17.004</v>
      </c>
      <c r="AM20" s="29">
        <f>EUROSTAT_VBE_IND_2010!AK24/1000</f>
        <v>48.169</v>
      </c>
      <c r="AN20" s="29">
        <f>'IEA Bal_AL-IND'!AP23/1000</f>
        <v>0</v>
      </c>
      <c r="AO20" s="29">
        <f>'IEA Bal_BA-IND'!AP23/1000</f>
        <v>0</v>
      </c>
      <c r="AP20" s="29">
        <f>'IEA Bal_KS-IND'!AP23/1000</f>
        <v>0</v>
      </c>
      <c r="AQ20" s="29">
        <f>'IEA Bal_CH-IND'!AP23/1000</f>
        <v>0.22002</v>
      </c>
    </row>
    <row r="21" spans="1:43">
      <c r="A21" t="s">
        <v>1691</v>
      </c>
      <c r="B21" t="s">
        <v>249</v>
      </c>
      <c r="C21" t="s">
        <v>293</v>
      </c>
      <c r="D21" t="s">
        <v>126</v>
      </c>
      <c r="E21" t="s">
        <v>1703</v>
      </c>
      <c r="F21" t="s">
        <v>1704</v>
      </c>
      <c r="G21" s="29">
        <f>EUROSTAT_VBE_IND_2010!E26/1000</f>
        <v>0</v>
      </c>
      <c r="H21" s="29">
        <f>EUROSTAT_VBE_IND_2010!F26/1000</f>
        <v>2.76</v>
      </c>
      <c r="I21" s="29">
        <f>EUROSTAT_VBE_IND_2010!G26/1000</f>
        <v>0</v>
      </c>
      <c r="J21" s="29">
        <f>EUROSTAT_VBE_IND_2010!H26/1000</f>
        <v>0</v>
      </c>
      <c r="K21" s="29">
        <f>EUROSTAT_VBE_IND_2010!I26/1000</f>
        <v>0</v>
      </c>
      <c r="L21" s="29">
        <f>EUROSTAT_VBE_IND_2010!J26/1000</f>
        <v>68.955</v>
      </c>
      <c r="M21" s="29">
        <f>EUROSTAT_VBE_IND_2010!K26/1000</f>
        <v>0</v>
      </c>
      <c r="N21" s="29">
        <f>EUROSTAT_VBE_IND_2010!L26/1000</f>
        <v>0</v>
      </c>
      <c r="O21" s="29">
        <f>EUROSTAT_VBE_IND_2010!M26/1000</f>
        <v>0</v>
      </c>
      <c r="P21" s="29">
        <f>EUROSTAT_VBE_IND_2010!N26/1000</f>
        <v>0</v>
      </c>
      <c r="Q21" s="29">
        <f>EUROSTAT_VBE_IND_2010!O26/1000</f>
        <v>1.726</v>
      </c>
      <c r="R21" s="29">
        <f>EUROSTAT_VBE_IND_2010!P26/1000</f>
        <v>0</v>
      </c>
      <c r="S21" s="29">
        <f>EUROSTAT_VBE_IND_2010!Q26/1000</f>
        <v>0</v>
      </c>
      <c r="T21" s="29">
        <f>EUROSTAT_VBE_IND_2010!R26/1000</f>
        <v>0</v>
      </c>
      <c r="U21" s="29">
        <f>EUROSTAT_VBE_IND_2010!S26/1000</f>
        <v>0</v>
      </c>
      <c r="V21" s="29">
        <f>EUROSTAT_VBE_IND_2010!T26/1000</f>
        <v>0</v>
      </c>
      <c r="W21" s="29">
        <f>EUROSTAT_VBE_IND_2010!U26/1000</f>
        <v>10.12</v>
      </c>
      <c r="X21" s="29">
        <f>EUROSTAT_VBE_IND_2010!V26/1000</f>
        <v>0</v>
      </c>
      <c r="Y21" s="29">
        <f>EUROSTAT_VBE_IND_2010!W26/1000</f>
        <v>0</v>
      </c>
      <c r="Z21" s="29">
        <f>EUROSTAT_VBE_IND_2010!X26/1000</f>
        <v>0</v>
      </c>
      <c r="AA21" s="29">
        <f>EUROSTAT_VBE_IND_2010!Y26/1000</f>
        <v>0</v>
      </c>
      <c r="AB21" s="29">
        <f>EUROSTAT_VBE_IND_2010!Z26/1000</f>
        <v>0</v>
      </c>
      <c r="AC21" s="29">
        <f>EUROSTAT_VBE_IND_2010!AA26/1000</f>
        <v>0</v>
      </c>
      <c r="AD21" s="29">
        <f>EUROSTAT_VBE_IND_2010!AB26/1000</f>
        <v>6.437</v>
      </c>
      <c r="AE21" s="29">
        <f>EUROSTAT_VBE_IND_2010!AC26/1000</f>
        <v>0.934</v>
      </c>
      <c r="AF21" s="29">
        <f>EUROSTAT_VBE_IND_2010!AD26/1000</f>
        <v>0</v>
      </c>
      <c r="AG21" s="29">
        <f>EUROSTAT_VBE_IND_2010!AE26/1000</f>
        <v>0</v>
      </c>
      <c r="AH21" s="29">
        <f>EUROSTAT_VBE_IND_2010!AF26/1000</f>
        <v>0</v>
      </c>
      <c r="AI21" s="29">
        <f>EUROSTAT_VBE_IND_2010!AG26/1000</f>
        <v>0.082</v>
      </c>
      <c r="AJ21" s="29">
        <f>EUROSTAT_VBE_IND_2010!AH26/1000</f>
        <v>0</v>
      </c>
      <c r="AK21" s="29">
        <f>EUROSTAT_VBE_IND_2010!AI26/1000</f>
        <v>0</v>
      </c>
      <c r="AL21" s="29">
        <f>EUROSTAT_VBE_IND_2010!AJ26/1000</f>
        <v>0</v>
      </c>
      <c r="AM21" s="29">
        <f>EUROSTAT_VBE_IND_2010!AK26/1000</f>
        <v>0</v>
      </c>
      <c r="AN21" s="29">
        <f>'IEA Bal_AL-IND'!AD23/1000</f>
        <v>0</v>
      </c>
      <c r="AO21" s="29">
        <f>'IEA Bal_BA-IND'!AD23/1000</f>
        <v>0</v>
      </c>
      <c r="AP21" s="29">
        <f>'IEA Bal_KS-IND'!AD23/1000</f>
        <v>0</v>
      </c>
      <c r="AQ21" s="29">
        <f>'IEA Bal_CH-IND'!AD23/1000</f>
        <v>0</v>
      </c>
    </row>
    <row r="22" spans="1:43">
      <c r="A22" t="s">
        <v>1691</v>
      </c>
      <c r="B22" t="s">
        <v>249</v>
      </c>
      <c r="C22" t="s">
        <v>293</v>
      </c>
      <c r="D22" t="s">
        <v>126</v>
      </c>
      <c r="E22" t="s">
        <v>1705</v>
      </c>
      <c r="F22" t="s">
        <v>1706</v>
      </c>
      <c r="G22" s="29">
        <f>(EUROSTAT_VBE_IND_2010!E27+EUROSTAT_VBE_IND_2010!E28+EUROSTAT_VBE_IND_2010!E29+EUROSTAT_VBE_IND_2010!E31)/1000</f>
        <v>20.322</v>
      </c>
      <c r="H22" s="29">
        <f>(EUROSTAT_VBE_IND_2010!F27+EUROSTAT_VBE_IND_2010!F28+EUROSTAT_VBE_IND_2010!F29+EUROSTAT_VBE_IND_2010!F31)/1000</f>
        <v>29.536</v>
      </c>
      <c r="I22" s="29">
        <f>(EUROSTAT_VBE_IND_2010!G27+EUROSTAT_VBE_IND_2010!G28+EUROSTAT_VBE_IND_2010!G29+EUROSTAT_VBE_IND_2010!G31)/1000</f>
        <v>7.227</v>
      </c>
      <c r="J22" s="29">
        <f>(EUROSTAT_VBE_IND_2010!H27+EUROSTAT_VBE_IND_2010!H28+EUROSTAT_VBE_IND_2010!H29+EUROSTAT_VBE_IND_2010!H31)/1000</f>
        <v>3.405</v>
      </c>
      <c r="K22" s="29">
        <f>(EUROSTAT_VBE_IND_2010!I27+EUROSTAT_VBE_IND_2010!I28+EUROSTAT_VBE_IND_2010!I29+EUROSTAT_VBE_IND_2010!I31)/1000</f>
        <v>18.488</v>
      </c>
      <c r="L22" s="29">
        <f>(EUROSTAT_VBE_IND_2010!J27+EUROSTAT_VBE_IND_2010!J28+EUROSTAT_VBE_IND_2010!J29+EUROSTAT_VBE_IND_2010!J31)/1000</f>
        <v>142.18</v>
      </c>
      <c r="M22" s="29">
        <f>(EUROSTAT_VBE_IND_2010!K27+EUROSTAT_VBE_IND_2010!K28+EUROSTAT_VBE_IND_2010!K29+EUROSTAT_VBE_IND_2010!K31)/1000</f>
        <v>9.372</v>
      </c>
      <c r="N22" s="29">
        <f>(EUROSTAT_VBE_IND_2010!L27+EUROSTAT_VBE_IND_2010!L28+EUROSTAT_VBE_IND_2010!L29+EUROSTAT_VBE_IND_2010!L31)/1000</f>
        <v>2.964</v>
      </c>
      <c r="O22" s="29">
        <f>(EUROSTAT_VBE_IND_2010!M27+EUROSTAT_VBE_IND_2010!M28+EUROSTAT_VBE_IND_2010!M29+EUROSTAT_VBE_IND_2010!M31)/1000</f>
        <v>10.701</v>
      </c>
      <c r="P22" s="29">
        <f>(EUROSTAT_VBE_IND_2010!N27+EUROSTAT_VBE_IND_2010!N28+EUROSTAT_VBE_IND_2010!N29+EUROSTAT_VBE_IND_2010!N31)/1000</f>
        <v>94.671</v>
      </c>
      <c r="Q22" s="29">
        <f>(EUROSTAT_VBE_IND_2010!O27+EUROSTAT_VBE_IND_2010!O28+EUROSTAT_VBE_IND_2010!O29+EUROSTAT_VBE_IND_2010!O31)/1000</f>
        <v>17.002</v>
      </c>
      <c r="R22" s="29">
        <f>(EUROSTAT_VBE_IND_2010!P27+EUROSTAT_VBE_IND_2010!P28+EUROSTAT_VBE_IND_2010!P29+EUROSTAT_VBE_IND_2010!P31)/1000</f>
        <v>150.28</v>
      </c>
      <c r="S22" s="29">
        <f>(EUROSTAT_VBE_IND_2010!Q27+EUROSTAT_VBE_IND_2010!Q28+EUROSTAT_VBE_IND_2010!Q29+EUROSTAT_VBE_IND_2010!Q31)/1000</f>
        <v>4.723</v>
      </c>
      <c r="T22" s="29">
        <f>(EUROSTAT_VBE_IND_2010!R27+EUROSTAT_VBE_IND_2010!R28+EUROSTAT_VBE_IND_2010!R29+EUROSTAT_VBE_IND_2010!R31)/1000</f>
        <v>9.989</v>
      </c>
      <c r="U22" s="29">
        <f>(EUROSTAT_VBE_IND_2010!S27+EUROSTAT_VBE_IND_2010!S28+EUROSTAT_VBE_IND_2010!S29+EUROSTAT_VBE_IND_2010!S31)/1000</f>
        <v>9.34</v>
      </c>
      <c r="V22" s="29">
        <f>(EUROSTAT_VBE_IND_2010!T27+EUROSTAT_VBE_IND_2010!T28+EUROSTAT_VBE_IND_2010!T29+EUROSTAT_VBE_IND_2010!T31)/1000</f>
        <v>0.59</v>
      </c>
      <c r="W22" s="29">
        <f>(EUROSTAT_VBE_IND_2010!U27+EUROSTAT_VBE_IND_2010!U28+EUROSTAT_VBE_IND_2010!U29+EUROSTAT_VBE_IND_2010!U31)/1000</f>
        <v>126.964</v>
      </c>
      <c r="X22" s="29">
        <f>(EUROSTAT_VBE_IND_2010!V27+EUROSTAT_VBE_IND_2010!V28+EUROSTAT_VBE_IND_2010!V29+EUROSTAT_VBE_IND_2010!V31)/1000</f>
        <v>3.825</v>
      </c>
      <c r="Y22" s="29">
        <f>(EUROSTAT_VBE_IND_2010!W27+EUROSTAT_VBE_IND_2010!W28+EUROSTAT_VBE_IND_2010!W29+EUROSTAT_VBE_IND_2010!W31)/1000</f>
        <v>0.924</v>
      </c>
      <c r="Z22" s="29">
        <f>(EUROSTAT_VBE_IND_2010!X27+EUROSTAT_VBE_IND_2010!X28+EUROSTAT_VBE_IND_2010!X29+EUROSTAT_VBE_IND_2010!X31)/1000</f>
        <v>2.469</v>
      </c>
      <c r="AA22" s="29">
        <f>(EUROSTAT_VBE_IND_2010!Y27+EUROSTAT_VBE_IND_2010!Y28+EUROSTAT_VBE_IND_2010!Y29+EUROSTAT_VBE_IND_2010!Y31)/1000</f>
        <v>0.57</v>
      </c>
      <c r="AB22" s="29">
        <f>(EUROSTAT_VBE_IND_2010!Z27+EUROSTAT_VBE_IND_2010!Z28+EUROSTAT_VBE_IND_2010!Z29+EUROSTAT_VBE_IND_2010!Z31)/1000</f>
        <v>1.125</v>
      </c>
      <c r="AC22" s="29">
        <f>(EUROSTAT_VBE_IND_2010!AA27+EUROSTAT_VBE_IND_2010!AA28+EUROSTAT_VBE_IND_2010!AA29+EUROSTAT_VBE_IND_2010!AA31)/1000</f>
        <v>0.363</v>
      </c>
      <c r="AD22" s="29">
        <f>(EUROSTAT_VBE_IND_2010!AB27+EUROSTAT_VBE_IND_2010!AB28+EUROSTAT_VBE_IND_2010!AB29+EUROSTAT_VBE_IND_2010!AB31)/1000</f>
        <v>38.608</v>
      </c>
      <c r="AE22" s="29">
        <f>(EUROSTAT_VBE_IND_2010!AC27+EUROSTAT_VBE_IND_2010!AC28+EUROSTAT_VBE_IND_2010!AC29+EUROSTAT_VBE_IND_2010!AC31)/1000</f>
        <v>15.393</v>
      </c>
      <c r="AF22" s="29">
        <f>(EUROSTAT_VBE_IND_2010!AD27+EUROSTAT_VBE_IND_2010!AD28+EUROSTAT_VBE_IND_2010!AD29+EUROSTAT_VBE_IND_2010!AD31)/1000</f>
        <v>64.594</v>
      </c>
      <c r="AG22" s="29">
        <f>(EUROSTAT_VBE_IND_2010!AE27+EUROSTAT_VBE_IND_2010!AE28+EUROSTAT_VBE_IND_2010!AE29+EUROSTAT_VBE_IND_2010!AE31)/1000</f>
        <v>15.31</v>
      </c>
      <c r="AH22" s="29">
        <f>(EUROSTAT_VBE_IND_2010!AF27+EUROSTAT_VBE_IND_2010!AF28+EUROSTAT_VBE_IND_2010!AF29+EUROSTAT_VBE_IND_2010!AF31)/1000</f>
        <v>16.876</v>
      </c>
      <c r="AI22" s="29">
        <f>(EUROSTAT_VBE_IND_2010!AG27+EUROSTAT_VBE_IND_2010!AG28+EUROSTAT_VBE_IND_2010!AG29+EUROSTAT_VBE_IND_2010!AG31)/1000</f>
        <v>7.275</v>
      </c>
      <c r="AJ22" s="29">
        <f>(EUROSTAT_VBE_IND_2010!AH27+EUROSTAT_VBE_IND_2010!AH28+EUROSTAT_VBE_IND_2010!AH29+EUROSTAT_VBE_IND_2010!AH31)/1000</f>
        <v>19.64</v>
      </c>
      <c r="AK22" s="29">
        <f>(EUROSTAT_VBE_IND_2010!AI27+EUROSTAT_VBE_IND_2010!AI28+EUROSTAT_VBE_IND_2010!AI29+EUROSTAT_VBE_IND_2010!AI31)/1000</f>
        <v>3.764</v>
      </c>
      <c r="AL22" s="29">
        <f>(EUROSTAT_VBE_IND_2010!AJ27+EUROSTAT_VBE_IND_2010!AJ28+EUROSTAT_VBE_IND_2010!AJ29+EUROSTAT_VBE_IND_2010!AJ31)/1000</f>
        <v>5.647</v>
      </c>
      <c r="AM22" s="29">
        <f>(EUROSTAT_VBE_IND_2010!AK27+EUROSTAT_VBE_IND_2010!AK28+EUROSTAT_VBE_IND_2010!AK29+EUROSTAT_VBE_IND_2010!AK31)/1000</f>
        <v>76.719</v>
      </c>
      <c r="AN22" s="29">
        <f>'IEA Bal_AL-IND'!D179</f>
        <v>4.62695</v>
      </c>
      <c r="AO22" s="29">
        <f>'IEA Bal_BA-IND'!D179</f>
        <v>7.22256</v>
      </c>
      <c r="AP22" s="29">
        <f>'IEA Bal_KS-IND'!D179</f>
        <v>0.29098</v>
      </c>
      <c r="AQ22" s="29">
        <f>'IEA Bal_CH-IND'!D179</f>
        <v>13.84658</v>
      </c>
    </row>
    <row r="23" customFormat="1" spans="1:43">
      <c r="A23" t="s">
        <v>1691</v>
      </c>
      <c r="B23" t="s">
        <v>249</v>
      </c>
      <c r="C23" t="s">
        <v>293</v>
      </c>
      <c r="D23" t="s">
        <v>126</v>
      </c>
      <c r="E23" t="s">
        <v>1707</v>
      </c>
      <c r="F23" t="s">
        <v>1708</v>
      </c>
      <c r="G23" s="29">
        <f>(EUROSTAT_VBE_IND_2010!E30+EUROSTAT_VBE_IND_2010!E32)/1000</f>
        <v>3.66</v>
      </c>
      <c r="H23" s="29">
        <f>(EUROSTAT_VBE_IND_2010!F30+EUROSTAT_VBE_IND_2010!F32)/1000</f>
        <v>47.2</v>
      </c>
      <c r="I23" s="29">
        <f>(EUROSTAT_VBE_IND_2010!G30+EUROSTAT_VBE_IND_2010!G32)/1000</f>
        <v>0.04</v>
      </c>
      <c r="J23" s="29">
        <f>(EUROSTAT_VBE_IND_2010!H30+EUROSTAT_VBE_IND_2010!H32)/1000</f>
        <v>0</v>
      </c>
      <c r="K23" s="29">
        <f>(EUROSTAT_VBE_IND_2010!I30+EUROSTAT_VBE_IND_2010!I32)/1000</f>
        <v>28.711</v>
      </c>
      <c r="L23" s="29">
        <f>(EUROSTAT_VBE_IND_2010!J30+EUROSTAT_VBE_IND_2010!J32)/1000</f>
        <v>8.45</v>
      </c>
      <c r="M23" s="29">
        <f>(EUROSTAT_VBE_IND_2010!K30+EUROSTAT_VBE_IND_2010!K32)/1000</f>
        <v>0</v>
      </c>
      <c r="N23" s="29">
        <f>(EUROSTAT_VBE_IND_2010!L30+EUROSTAT_VBE_IND_2010!L32)/1000</f>
        <v>0</v>
      </c>
      <c r="O23" s="29">
        <f>(EUROSTAT_VBE_IND_2010!M30+EUROSTAT_VBE_IND_2010!M32)/1000</f>
        <v>14.528</v>
      </c>
      <c r="P23" s="29">
        <f>(EUROSTAT_VBE_IND_2010!N30+EUROSTAT_VBE_IND_2010!N32)/1000</f>
        <v>75.584</v>
      </c>
      <c r="Q23" s="29">
        <f>(EUROSTAT_VBE_IND_2010!O30+EUROSTAT_VBE_IND_2010!O32)/1000</f>
        <v>7.214</v>
      </c>
      <c r="R23" s="29">
        <f>(EUROSTAT_VBE_IND_2010!P30+EUROSTAT_VBE_IND_2010!P32)/1000</f>
        <v>40.352</v>
      </c>
      <c r="S23" s="29">
        <f>(EUROSTAT_VBE_IND_2010!Q30+EUROSTAT_VBE_IND_2010!Q32)/1000</f>
        <v>0</v>
      </c>
      <c r="T23" s="29">
        <f>(EUROSTAT_VBE_IND_2010!R30+EUROSTAT_VBE_IND_2010!R32)/1000</f>
        <v>1.406</v>
      </c>
      <c r="U23" s="29">
        <f>(EUROSTAT_VBE_IND_2010!S30+EUROSTAT_VBE_IND_2010!S32)/1000</f>
        <v>0</v>
      </c>
      <c r="V23" s="29">
        <f>(EUROSTAT_VBE_IND_2010!T30+EUROSTAT_VBE_IND_2010!T32)/1000</f>
        <v>13.248</v>
      </c>
      <c r="W23" s="29">
        <f>(EUROSTAT_VBE_IND_2010!U30+EUROSTAT_VBE_IND_2010!U32)/1000</f>
        <v>24.68</v>
      </c>
      <c r="X23" s="29">
        <f>(EUROSTAT_VBE_IND_2010!V30+EUROSTAT_VBE_IND_2010!V32)/1000</f>
        <v>2.92</v>
      </c>
      <c r="Y23" s="29">
        <f>(EUROSTAT_VBE_IND_2010!W30+EUROSTAT_VBE_IND_2010!W32)/1000</f>
        <v>0</v>
      </c>
      <c r="Z23" s="29">
        <f>(EUROSTAT_VBE_IND_2010!X30+EUROSTAT_VBE_IND_2010!X32)/1000</f>
        <v>0</v>
      </c>
      <c r="AA23" s="29">
        <f>(EUROSTAT_VBE_IND_2010!Y30+EUROSTAT_VBE_IND_2010!Y32)/1000</f>
        <v>1.023</v>
      </c>
      <c r="AB23" s="29">
        <f>(EUROSTAT_VBE_IND_2010!Z30+EUROSTAT_VBE_IND_2010!Z32)/1000</f>
        <v>0</v>
      </c>
      <c r="AC23" s="29">
        <f>(EUROSTAT_VBE_IND_2010!AA30+EUROSTAT_VBE_IND_2010!AA32)/1000</f>
        <v>0</v>
      </c>
      <c r="AD23" s="29">
        <f>(EUROSTAT_VBE_IND_2010!AB30+EUROSTAT_VBE_IND_2010!AB32)/1000</f>
        <v>28.04</v>
      </c>
      <c r="AE23" s="29">
        <f>(EUROSTAT_VBE_IND_2010!AC30+EUROSTAT_VBE_IND_2010!AC32)/1000</f>
        <v>18.21</v>
      </c>
      <c r="AF23" s="29">
        <f>(EUROSTAT_VBE_IND_2010!AD30+EUROSTAT_VBE_IND_2010!AD32)/1000</f>
        <v>10.6</v>
      </c>
      <c r="AG23" s="29">
        <f>(EUROSTAT_VBE_IND_2010!AE30+EUROSTAT_VBE_IND_2010!AE32)/1000</f>
        <v>0.875</v>
      </c>
      <c r="AH23" s="29">
        <f>(EUROSTAT_VBE_IND_2010!AF30+EUROSTAT_VBE_IND_2010!AF32)/1000</f>
        <v>9.126</v>
      </c>
      <c r="AI23" s="29">
        <f>(EUROSTAT_VBE_IND_2010!AG30+EUROSTAT_VBE_IND_2010!AG32)/1000</f>
        <v>0</v>
      </c>
      <c r="AJ23" s="29">
        <f>(EUROSTAT_VBE_IND_2010!AH30+EUROSTAT_VBE_IND_2010!AH32)/1000</f>
        <v>0</v>
      </c>
      <c r="AK23" s="29">
        <f>(EUROSTAT_VBE_IND_2010!AI30+EUROSTAT_VBE_IND_2010!AI32)/1000</f>
        <v>0.83</v>
      </c>
      <c r="AL23" s="29">
        <f>(EUROSTAT_VBE_IND_2010!AJ30+EUROSTAT_VBE_IND_2010!AJ32)/1000</f>
        <v>5.517</v>
      </c>
      <c r="AM23" s="29">
        <f>(EUROSTAT_VBE_IND_2010!AK30+EUROSTAT_VBE_IND_2010!AK32)/1000</f>
        <v>51.145</v>
      </c>
      <c r="AN23" s="29">
        <f>('IEA Bal_AL-IND'!AU23+'IEA Bal_AL-IND'!AV23)/1000</f>
        <v>0</v>
      </c>
      <c r="AO23" s="29">
        <f>('IEA Bal_BA-IND'!AU23+'IEA Bal_BA-IND'!AV23)/1000</f>
        <v>0.03998</v>
      </c>
      <c r="AP23" s="29">
        <f>('IEA Bal_KS-IND'!AU23+'IEA Bal_KS-IND'!AV23)/1000</f>
        <v>0</v>
      </c>
      <c r="AQ23" s="29">
        <f>('IEA Bal_CH-IND'!AU23+'IEA Bal_CH-IND'!AV23)/1000</f>
        <v>3.45599</v>
      </c>
    </row>
    <row r="24" spans="1:43">
      <c r="A24" t="s">
        <v>1691</v>
      </c>
      <c r="B24" t="s">
        <v>249</v>
      </c>
      <c r="C24" t="s">
        <v>293</v>
      </c>
      <c r="D24" t="s">
        <v>126</v>
      </c>
      <c r="E24" t="s">
        <v>1709</v>
      </c>
      <c r="F24" t="s">
        <v>1418</v>
      </c>
      <c r="G24" s="29">
        <f>(EUROSTAT_VBE_IND_2010!E15+EUROSTAT_VBE_IND_2010!E33)/1000</f>
        <v>15.779</v>
      </c>
      <c r="H24" s="29">
        <f>(EUROSTAT_VBE_IND_2010!F15+EUROSTAT_VBE_IND_2010!F33)/1000</f>
        <v>36.14</v>
      </c>
      <c r="I24" s="29">
        <f>(EUROSTAT_VBE_IND_2010!G15+EUROSTAT_VBE_IND_2010!G33)/1000</f>
        <v>8.05</v>
      </c>
      <c r="J24" s="29">
        <f>(EUROSTAT_VBE_IND_2010!H15+EUROSTAT_VBE_IND_2010!H33)/1000</f>
        <v>0</v>
      </c>
      <c r="K24" s="29">
        <f>(EUROSTAT_VBE_IND_2010!I15+EUROSTAT_VBE_IND_2010!I33)/1000</f>
        <v>4.091</v>
      </c>
      <c r="L24" s="29">
        <f>(EUROSTAT_VBE_IND_2010!J15+EUROSTAT_VBE_IND_2010!J33)/1000</f>
        <v>100.151</v>
      </c>
      <c r="M24" s="29">
        <f>(EUROSTAT_VBE_IND_2010!K15+EUROSTAT_VBE_IND_2010!K33)/1000</f>
        <v>0</v>
      </c>
      <c r="N24" s="29">
        <f>(EUROSTAT_VBE_IND_2010!L15+EUROSTAT_VBE_IND_2010!L33)/1000</f>
        <v>0</v>
      </c>
      <c r="O24" s="29">
        <f>(EUROSTAT_VBE_IND_2010!M15+EUROSTAT_VBE_IND_2010!M33)/1000</f>
        <v>14.816</v>
      </c>
      <c r="P24" s="29">
        <f>(EUROSTAT_VBE_IND_2010!N15+EUROSTAT_VBE_IND_2010!N33)/1000</f>
        <v>19.688</v>
      </c>
      <c r="Q24" s="29">
        <f>(EUROSTAT_VBE_IND_2010!O15+EUROSTAT_VBE_IND_2010!O33)/1000</f>
        <v>1.38</v>
      </c>
      <c r="R24" s="29">
        <f>(EUROSTAT_VBE_IND_2010!P15+EUROSTAT_VBE_IND_2010!P33)/1000</f>
        <v>55.868</v>
      </c>
      <c r="S24" s="29">
        <f>(EUROSTAT_VBE_IND_2010!Q15+EUROSTAT_VBE_IND_2010!Q33)/1000</f>
        <v>17.132</v>
      </c>
      <c r="T24" s="29">
        <f>(EUROSTAT_VBE_IND_2010!R15+EUROSTAT_VBE_IND_2010!R33)/1000</f>
        <v>15.278</v>
      </c>
      <c r="U24" s="29">
        <f>(EUROSTAT_VBE_IND_2010!S15+EUROSTAT_VBE_IND_2010!S33)/1000</f>
        <v>0</v>
      </c>
      <c r="V24" s="29">
        <f>(EUROSTAT_VBE_IND_2010!T15+EUROSTAT_VBE_IND_2010!T33)/1000</f>
        <v>0</v>
      </c>
      <c r="W24" s="29">
        <f>(EUROSTAT_VBE_IND_2010!U15+EUROSTAT_VBE_IND_2010!U33)/1000</f>
        <v>23.693</v>
      </c>
      <c r="X24" s="29">
        <f>(EUROSTAT_VBE_IND_2010!V15+EUROSTAT_VBE_IND_2010!V33)/1000</f>
        <v>22.304</v>
      </c>
      <c r="Y24" s="29">
        <f>(EUROSTAT_VBE_IND_2010!W15+EUROSTAT_VBE_IND_2010!W33)/1000</f>
        <v>0</v>
      </c>
      <c r="Z24" s="29">
        <f>(EUROSTAT_VBE_IND_2010!X15+EUROSTAT_VBE_IND_2010!X33)/1000</f>
        <v>0</v>
      </c>
      <c r="AA24" s="29">
        <f>(EUROSTAT_VBE_IND_2010!Y15+EUROSTAT_VBE_IND_2010!Y33)/1000</f>
        <v>0</v>
      </c>
      <c r="AB24" s="29">
        <f>(EUROSTAT_VBE_IND_2010!Z15+EUROSTAT_VBE_IND_2010!Z33)/1000</f>
        <v>0</v>
      </c>
      <c r="AC24" s="29">
        <f>(EUROSTAT_VBE_IND_2010!AA15+EUROSTAT_VBE_IND_2010!AA33)/1000</f>
        <v>0</v>
      </c>
      <c r="AD24" s="29">
        <f>(EUROSTAT_VBE_IND_2010!AB15+EUROSTAT_VBE_IND_2010!AB33)/1000</f>
        <v>197.31</v>
      </c>
      <c r="AE24" s="29">
        <f>(EUROSTAT_VBE_IND_2010!AC15+EUROSTAT_VBE_IND_2010!AC33)/1000</f>
        <v>19.441</v>
      </c>
      <c r="AF24" s="29">
        <f>(EUROSTAT_VBE_IND_2010!AD15+EUROSTAT_VBE_IND_2010!AD33)/1000</f>
        <v>69.31</v>
      </c>
      <c r="AG24" s="29">
        <f>(EUROSTAT_VBE_IND_2010!AE15+EUROSTAT_VBE_IND_2010!AE33)/1000</f>
        <v>0</v>
      </c>
      <c r="AH24" s="29">
        <f>(EUROSTAT_VBE_IND_2010!AF15+EUROSTAT_VBE_IND_2010!AF33)/1000</f>
        <v>31.921</v>
      </c>
      <c r="AI24" s="29">
        <f>(EUROSTAT_VBE_IND_2010!AG15+EUROSTAT_VBE_IND_2010!AG33)/1000</f>
        <v>9.05</v>
      </c>
      <c r="AJ24" s="29">
        <f>(EUROSTAT_VBE_IND_2010!AH15+EUROSTAT_VBE_IND_2010!AH33)/1000</f>
        <v>4.492</v>
      </c>
      <c r="AK24" s="29">
        <f>(EUROSTAT_VBE_IND_2010!AI15+EUROSTAT_VBE_IND_2010!AI33)/1000</f>
        <v>3.306</v>
      </c>
      <c r="AL24" s="29">
        <f>(EUROSTAT_VBE_IND_2010!AJ15+EUROSTAT_VBE_IND_2010!AJ33)/1000</f>
        <v>8.798</v>
      </c>
      <c r="AM24" s="29">
        <f>(EUROSTAT_VBE_IND_2010!AK15+EUROSTAT_VBE_IND_2010!AK33)/1000</f>
        <v>26.207</v>
      </c>
      <c r="AN24" s="29">
        <f>'IEA Bal_AL-IND'!D194</f>
        <v>0</v>
      </c>
      <c r="AO24" s="29">
        <f>'IEA Bal_BA-IND'!D194</f>
        <v>0</v>
      </c>
      <c r="AP24" s="29">
        <f>'IEA Bal_KS-IND'!D194</f>
        <v>0</v>
      </c>
      <c r="AQ24" s="29">
        <f>'IEA Bal_CH-IND'!D194</f>
        <v>0</v>
      </c>
    </row>
    <row r="25" spans="7:43"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</row>
    <row r="26" spans="6:43">
      <c r="F26" t="s">
        <v>192</v>
      </c>
      <c r="G26" s="31">
        <f>SUM(G15:G25)</f>
        <v>75.489</v>
      </c>
      <c r="H26" s="31">
        <f t="shared" ref="H26:AQ26" si="0">SUM(H15:H25)</f>
        <v>344.894</v>
      </c>
      <c r="I26" s="31">
        <f t="shared" si="0"/>
        <v>15.317</v>
      </c>
      <c r="J26" s="31">
        <f t="shared" si="0"/>
        <v>3.405</v>
      </c>
      <c r="K26" s="31">
        <f t="shared" si="0"/>
        <v>97.568</v>
      </c>
      <c r="L26" s="31">
        <f t="shared" si="0"/>
        <v>917.651</v>
      </c>
      <c r="M26" s="31">
        <f t="shared" si="0"/>
        <v>9.372</v>
      </c>
      <c r="N26" s="31">
        <f t="shared" si="0"/>
        <v>2.964</v>
      </c>
      <c r="O26" s="31">
        <f t="shared" si="0"/>
        <v>44.929</v>
      </c>
      <c r="P26" s="31">
        <f t="shared" si="0"/>
        <v>284.015</v>
      </c>
      <c r="Q26" s="31">
        <f t="shared" si="0"/>
        <v>51.266</v>
      </c>
      <c r="R26" s="31">
        <f t="shared" si="0"/>
        <v>492.882</v>
      </c>
      <c r="S26" s="31">
        <f t="shared" si="0"/>
        <v>23.984</v>
      </c>
      <c r="T26" s="31">
        <f t="shared" si="0"/>
        <v>80.467</v>
      </c>
      <c r="U26" s="31">
        <f t="shared" si="0"/>
        <v>9.34</v>
      </c>
      <c r="V26" s="31">
        <f t="shared" si="0"/>
        <v>13.838</v>
      </c>
      <c r="W26" s="31">
        <f t="shared" si="0"/>
        <v>386.122</v>
      </c>
      <c r="X26" s="31">
        <f t="shared" si="0"/>
        <v>29.049</v>
      </c>
      <c r="Y26" s="31">
        <f t="shared" si="0"/>
        <v>0.924</v>
      </c>
      <c r="Z26" s="31">
        <f t="shared" si="0"/>
        <v>2.469</v>
      </c>
      <c r="AA26" s="31">
        <f t="shared" si="0"/>
        <v>1.593</v>
      </c>
      <c r="AB26" s="31">
        <f t="shared" si="0"/>
        <v>1.125</v>
      </c>
      <c r="AC26" s="31">
        <f t="shared" si="0"/>
        <v>0.363</v>
      </c>
      <c r="AD26" s="31">
        <f t="shared" si="0"/>
        <v>631.526</v>
      </c>
      <c r="AE26" s="31">
        <f t="shared" si="0"/>
        <v>95.942</v>
      </c>
      <c r="AF26" s="31">
        <f t="shared" si="0"/>
        <v>189.18</v>
      </c>
      <c r="AG26" s="31">
        <f t="shared" si="0"/>
        <v>70.329</v>
      </c>
      <c r="AH26" s="31">
        <f t="shared" si="0"/>
        <v>59.894</v>
      </c>
      <c r="AI26" s="31">
        <f t="shared" si="0"/>
        <v>32.225</v>
      </c>
      <c r="AJ26" s="31">
        <f t="shared" si="0"/>
        <v>85.353</v>
      </c>
      <c r="AK26" s="31">
        <f t="shared" si="0"/>
        <v>7.946</v>
      </c>
      <c r="AL26" s="31">
        <f t="shared" si="0"/>
        <v>40.291</v>
      </c>
      <c r="AM26" s="31">
        <f t="shared" si="0"/>
        <v>330.354</v>
      </c>
      <c r="AN26" s="31">
        <f t="shared" si="0"/>
        <v>4.62695</v>
      </c>
      <c r="AO26" s="31">
        <f t="shared" si="0"/>
        <v>7.26254</v>
      </c>
      <c r="AP26" s="31">
        <f t="shared" si="0"/>
        <v>0.29098</v>
      </c>
      <c r="AQ26" s="31">
        <f t="shared" si="0"/>
        <v>21.66258</v>
      </c>
    </row>
    <row r="28" spans="13:13">
      <c r="M28" s="36"/>
    </row>
    <row r="29" spans="6:6">
      <c r="F29" s="5" t="s">
        <v>1500</v>
      </c>
    </row>
    <row r="30" ht="14.25" spans="6:43">
      <c r="F30" s="2" t="s">
        <v>1150</v>
      </c>
      <c r="G30" s="6" t="s">
        <v>21</v>
      </c>
      <c r="H30" s="6" t="s">
        <v>22</v>
      </c>
      <c r="I30" s="6" t="s">
        <v>23</v>
      </c>
      <c r="J30" s="6" t="s">
        <v>24</v>
      </c>
      <c r="K30" s="6" t="s">
        <v>25</v>
      </c>
      <c r="L30" s="6" t="s">
        <v>26</v>
      </c>
      <c r="M30" s="6" t="s">
        <v>27</v>
      </c>
      <c r="N30" s="6" t="s">
        <v>28</v>
      </c>
      <c r="O30" s="6" t="s">
        <v>29</v>
      </c>
      <c r="P30" s="6" t="s">
        <v>30</v>
      </c>
      <c r="Q30" s="6" t="s">
        <v>31</v>
      </c>
      <c r="R30" s="6" t="s">
        <v>32</v>
      </c>
      <c r="S30" s="6" t="s">
        <v>33</v>
      </c>
      <c r="T30" s="6" t="s">
        <v>34</v>
      </c>
      <c r="U30" s="6" t="s">
        <v>35</v>
      </c>
      <c r="V30" s="6" t="s">
        <v>36</v>
      </c>
      <c r="W30" s="6" t="s">
        <v>37</v>
      </c>
      <c r="X30" s="6" t="s">
        <v>38</v>
      </c>
      <c r="Y30" s="6" t="s">
        <v>39</v>
      </c>
      <c r="Z30" s="6" t="s">
        <v>40</v>
      </c>
      <c r="AA30" s="6" t="s">
        <v>41</v>
      </c>
      <c r="AB30" s="6" t="s">
        <v>42</v>
      </c>
      <c r="AC30" s="6" t="s">
        <v>43</v>
      </c>
      <c r="AD30" s="6" t="s">
        <v>44</v>
      </c>
      <c r="AE30" s="6" t="s">
        <v>45</v>
      </c>
      <c r="AF30" s="6" t="s">
        <v>46</v>
      </c>
      <c r="AG30" s="6" t="s">
        <v>47</v>
      </c>
      <c r="AH30" s="6" t="s">
        <v>48</v>
      </c>
      <c r="AI30" s="6" t="s">
        <v>49</v>
      </c>
      <c r="AJ30" s="6" t="s">
        <v>50</v>
      </c>
      <c r="AK30" s="6" t="s">
        <v>51</v>
      </c>
      <c r="AL30" s="6" t="s">
        <v>52</v>
      </c>
      <c r="AM30" s="6" t="s">
        <v>53</v>
      </c>
      <c r="AN30" s="6" t="s">
        <v>290</v>
      </c>
      <c r="AO30" s="6" t="s">
        <v>291</v>
      </c>
      <c r="AP30" s="6" t="s">
        <v>292</v>
      </c>
      <c r="AQ30" s="6" t="s">
        <v>289</v>
      </c>
    </row>
    <row r="31" ht="14.25" spans="6:43">
      <c r="F31" s="32" t="s">
        <v>1501</v>
      </c>
      <c r="G31" s="32" t="s">
        <v>293</v>
      </c>
      <c r="H31" s="32" t="s">
        <v>293</v>
      </c>
      <c r="I31" s="32" t="s">
        <v>293</v>
      </c>
      <c r="J31" s="32" t="s">
        <v>293</v>
      </c>
      <c r="K31" s="32" t="s">
        <v>293</v>
      </c>
      <c r="L31" s="32" t="s">
        <v>293</v>
      </c>
      <c r="M31" s="32" t="s">
        <v>293</v>
      </c>
      <c r="N31" s="32" t="s">
        <v>293</v>
      </c>
      <c r="O31" s="32" t="s">
        <v>293</v>
      </c>
      <c r="P31" s="32" t="s">
        <v>293</v>
      </c>
      <c r="Q31" s="32" t="s">
        <v>293</v>
      </c>
      <c r="R31" s="32" t="s">
        <v>293</v>
      </c>
      <c r="S31" s="32" t="s">
        <v>293</v>
      </c>
      <c r="T31" s="32" t="s">
        <v>293</v>
      </c>
      <c r="U31" s="32" t="s">
        <v>293</v>
      </c>
      <c r="V31" s="32" t="s">
        <v>293</v>
      </c>
      <c r="W31" s="32" t="s">
        <v>293</v>
      </c>
      <c r="X31" s="32" t="s">
        <v>293</v>
      </c>
      <c r="Y31" s="32" t="s">
        <v>293</v>
      </c>
      <c r="Z31" s="32" t="s">
        <v>293</v>
      </c>
      <c r="AA31" s="32" t="s">
        <v>293</v>
      </c>
      <c r="AB31" s="32" t="s">
        <v>293</v>
      </c>
      <c r="AC31" s="32" t="s">
        <v>293</v>
      </c>
      <c r="AD31" s="32" t="s">
        <v>293</v>
      </c>
      <c r="AE31" s="32" t="s">
        <v>293</v>
      </c>
      <c r="AF31" s="32" t="s">
        <v>293</v>
      </c>
      <c r="AG31" s="32" t="s">
        <v>293</v>
      </c>
      <c r="AH31" s="32" t="s">
        <v>293</v>
      </c>
      <c r="AI31" s="32" t="s">
        <v>293</v>
      </c>
      <c r="AJ31" s="32" t="s">
        <v>293</v>
      </c>
      <c r="AK31" s="32" t="s">
        <v>293</v>
      </c>
      <c r="AL31" s="32" t="s">
        <v>293</v>
      </c>
      <c r="AM31" s="32" t="s">
        <v>293</v>
      </c>
      <c r="AN31" s="32" t="s">
        <v>293</v>
      </c>
      <c r="AO31" s="32" t="s">
        <v>293</v>
      </c>
      <c r="AP31" s="32" t="s">
        <v>293</v>
      </c>
      <c r="AQ31" s="32" t="s">
        <v>293</v>
      </c>
    </row>
    <row r="32" spans="6:43">
      <c r="F32" t="str">
        <f>Commodities!C131</f>
        <v>NEU</v>
      </c>
      <c r="G32" s="33">
        <f>G26</f>
        <v>75.489</v>
      </c>
      <c r="H32" s="33">
        <f t="shared" ref="H32:AQ32" si="1">H26</f>
        <v>344.894</v>
      </c>
      <c r="I32" s="33">
        <f t="shared" si="1"/>
        <v>15.317</v>
      </c>
      <c r="J32" s="33">
        <f t="shared" si="1"/>
        <v>3.405</v>
      </c>
      <c r="K32" s="33">
        <f t="shared" si="1"/>
        <v>97.568</v>
      </c>
      <c r="L32" s="33">
        <f t="shared" si="1"/>
        <v>917.651</v>
      </c>
      <c r="M32" s="33">
        <f t="shared" si="1"/>
        <v>9.372</v>
      </c>
      <c r="N32" s="33">
        <f t="shared" si="1"/>
        <v>2.964</v>
      </c>
      <c r="O32" s="33">
        <f t="shared" si="1"/>
        <v>44.929</v>
      </c>
      <c r="P32" s="33">
        <f t="shared" si="1"/>
        <v>284.015</v>
      </c>
      <c r="Q32" s="33">
        <f t="shared" si="1"/>
        <v>51.266</v>
      </c>
      <c r="R32" s="33">
        <f t="shared" si="1"/>
        <v>492.882</v>
      </c>
      <c r="S32" s="33">
        <f t="shared" si="1"/>
        <v>23.984</v>
      </c>
      <c r="T32" s="33">
        <f t="shared" si="1"/>
        <v>80.467</v>
      </c>
      <c r="U32" s="33">
        <f t="shared" si="1"/>
        <v>9.34</v>
      </c>
      <c r="V32" s="33">
        <f t="shared" si="1"/>
        <v>13.838</v>
      </c>
      <c r="W32" s="33">
        <f t="shared" si="1"/>
        <v>386.122</v>
      </c>
      <c r="X32" s="33">
        <f t="shared" si="1"/>
        <v>29.049</v>
      </c>
      <c r="Y32" s="33">
        <f t="shared" si="1"/>
        <v>0.924</v>
      </c>
      <c r="Z32" s="33">
        <f t="shared" si="1"/>
        <v>2.469</v>
      </c>
      <c r="AA32" s="33">
        <f t="shared" si="1"/>
        <v>1.593</v>
      </c>
      <c r="AB32" s="33">
        <f t="shared" si="1"/>
        <v>1.125</v>
      </c>
      <c r="AC32" s="33">
        <f t="shared" si="1"/>
        <v>0.363</v>
      </c>
      <c r="AD32" s="33">
        <f t="shared" si="1"/>
        <v>631.526</v>
      </c>
      <c r="AE32" s="33">
        <f t="shared" si="1"/>
        <v>95.942</v>
      </c>
      <c r="AF32" s="33">
        <f t="shared" si="1"/>
        <v>189.18</v>
      </c>
      <c r="AG32" s="33">
        <f t="shared" si="1"/>
        <v>70.329</v>
      </c>
      <c r="AH32" s="33">
        <f t="shared" si="1"/>
        <v>59.894</v>
      </c>
      <c r="AI32" s="33">
        <f t="shared" si="1"/>
        <v>32.225</v>
      </c>
      <c r="AJ32" s="33">
        <f t="shared" si="1"/>
        <v>85.353</v>
      </c>
      <c r="AK32" s="33">
        <f t="shared" si="1"/>
        <v>7.946</v>
      </c>
      <c r="AL32" s="33">
        <f t="shared" si="1"/>
        <v>40.291</v>
      </c>
      <c r="AM32" s="33">
        <f t="shared" si="1"/>
        <v>330.354</v>
      </c>
      <c r="AN32" s="33">
        <f t="shared" si="1"/>
        <v>4.62695</v>
      </c>
      <c r="AO32" s="33">
        <f t="shared" si="1"/>
        <v>7.26254</v>
      </c>
      <c r="AP32" s="33">
        <f t="shared" si="1"/>
        <v>0.29098</v>
      </c>
      <c r="AQ32" s="33">
        <f t="shared" si="1"/>
        <v>21.66258</v>
      </c>
    </row>
    <row r="33" spans="10:38">
      <c r="J33" s="36"/>
      <c r="K33" s="36"/>
      <c r="AC33" s="36"/>
      <c r="AK33" s="36"/>
      <c r="AL33" s="36"/>
    </row>
    <row r="34" spans="20:20">
      <c r="T34" s="36"/>
    </row>
    <row r="35" spans="11:37">
      <c r="K35" s="36"/>
      <c r="N35" s="36"/>
      <c r="T35" s="36"/>
      <c r="AK35" s="36"/>
    </row>
    <row r="36" spans="6:43">
      <c r="F36" s="5" t="s">
        <v>1379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ht="14.25" spans="3:43">
      <c r="C37" s="2" t="s">
        <v>748</v>
      </c>
      <c r="D37" s="2" t="s">
        <v>1382</v>
      </c>
      <c r="E37" s="2" t="s">
        <v>1380</v>
      </c>
      <c r="F37" s="2" t="s">
        <v>1381</v>
      </c>
      <c r="G37" s="6" t="s">
        <v>21</v>
      </c>
      <c r="H37" s="6" t="s">
        <v>22</v>
      </c>
      <c r="I37" s="6" t="s">
        <v>23</v>
      </c>
      <c r="J37" s="6" t="s">
        <v>24</v>
      </c>
      <c r="K37" s="6" t="s">
        <v>25</v>
      </c>
      <c r="L37" s="6" t="s">
        <v>26</v>
      </c>
      <c r="M37" s="6" t="s">
        <v>27</v>
      </c>
      <c r="N37" s="6" t="s">
        <v>28</v>
      </c>
      <c r="O37" s="6" t="s">
        <v>29</v>
      </c>
      <c r="P37" s="6" t="s">
        <v>30</v>
      </c>
      <c r="Q37" s="6" t="s">
        <v>31</v>
      </c>
      <c r="R37" s="6" t="s">
        <v>32</v>
      </c>
      <c r="S37" s="6" t="s">
        <v>33</v>
      </c>
      <c r="T37" s="6" t="s">
        <v>34</v>
      </c>
      <c r="U37" s="6" t="s">
        <v>35</v>
      </c>
      <c r="V37" s="6" t="s">
        <v>36</v>
      </c>
      <c r="W37" s="6" t="s">
        <v>37</v>
      </c>
      <c r="X37" s="6" t="s">
        <v>38</v>
      </c>
      <c r="Y37" s="6" t="s">
        <v>39</v>
      </c>
      <c r="Z37" s="6" t="s">
        <v>40</v>
      </c>
      <c r="AA37" s="6" t="s">
        <v>41</v>
      </c>
      <c r="AB37" s="6" t="s">
        <v>42</v>
      </c>
      <c r="AC37" s="6" t="s">
        <v>43</v>
      </c>
      <c r="AD37" s="6" t="s">
        <v>44</v>
      </c>
      <c r="AE37" s="6" t="s">
        <v>45</v>
      </c>
      <c r="AF37" s="6" t="s">
        <v>46</v>
      </c>
      <c r="AG37" s="6" t="s">
        <v>47</v>
      </c>
      <c r="AH37" s="6" t="s">
        <v>48</v>
      </c>
      <c r="AI37" s="6" t="s">
        <v>49</v>
      </c>
      <c r="AJ37" s="6" t="s">
        <v>50</v>
      </c>
      <c r="AK37" s="6" t="s">
        <v>51</v>
      </c>
      <c r="AL37" s="6" t="s">
        <v>52</v>
      </c>
      <c r="AM37" s="6" t="s">
        <v>53</v>
      </c>
      <c r="AN37" s="6" t="s">
        <v>290</v>
      </c>
      <c r="AO37" s="6" t="s">
        <v>291</v>
      </c>
      <c r="AP37" s="6" t="s">
        <v>292</v>
      </c>
      <c r="AQ37" s="6" t="s">
        <v>289</v>
      </c>
    </row>
    <row r="38" ht="16.5" spans="3:43">
      <c r="C38" s="7" t="s">
        <v>1710</v>
      </c>
      <c r="D38" s="7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</row>
    <row r="39" spans="3:43">
      <c r="C39" t="s">
        <v>1146</v>
      </c>
      <c r="F39" t="s">
        <v>1370</v>
      </c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</row>
    <row r="40" spans="4:46">
      <c r="D40" t="str">
        <f t="shared" ref="D40:D49" si="2">IF(AT40=0,"*","INPUT")</f>
        <v>INPUT</v>
      </c>
      <c r="E40" t="str">
        <f>E15</f>
        <v>OILRFG</v>
      </c>
      <c r="G40" s="35">
        <f>IF(G$26&lt;&gt;0,G15/G$26)</f>
        <v>0</v>
      </c>
      <c r="H40" s="35">
        <f t="shared" ref="H40:AQ43" si="3">IF(H$26&lt;&gt;0,H15/H$26)</f>
        <v>0</v>
      </c>
      <c r="I40" s="35">
        <f t="shared" si="3"/>
        <v>0</v>
      </c>
      <c r="J40" s="35">
        <f t="shared" si="3"/>
        <v>0</v>
      </c>
      <c r="K40" s="35">
        <f t="shared" si="3"/>
        <v>0.0070719908166612</v>
      </c>
      <c r="L40" s="35">
        <f t="shared" si="3"/>
        <v>0.00161935201944966</v>
      </c>
      <c r="M40" s="35">
        <f t="shared" si="3"/>
        <v>0</v>
      </c>
      <c r="N40" s="35">
        <f t="shared" si="3"/>
        <v>0</v>
      </c>
      <c r="O40" s="35">
        <f t="shared" si="3"/>
        <v>0</v>
      </c>
      <c r="P40" s="35">
        <f t="shared" si="3"/>
        <v>0</v>
      </c>
      <c r="Q40" s="35">
        <f t="shared" si="3"/>
        <v>0.064370147856279</v>
      </c>
      <c r="R40" s="35">
        <f t="shared" si="3"/>
        <v>0.00170831963837186</v>
      </c>
      <c r="S40" s="35">
        <f t="shared" si="3"/>
        <v>0.0887675116744496</v>
      </c>
      <c r="T40" s="35">
        <f t="shared" si="3"/>
        <v>0</v>
      </c>
      <c r="U40" s="35">
        <f t="shared" si="3"/>
        <v>0</v>
      </c>
      <c r="V40" s="35">
        <f t="shared" si="3"/>
        <v>0</v>
      </c>
      <c r="W40" s="35">
        <f t="shared" si="3"/>
        <v>0</v>
      </c>
      <c r="X40" s="35">
        <f t="shared" si="3"/>
        <v>0</v>
      </c>
      <c r="Y40" s="35">
        <f t="shared" si="3"/>
        <v>0</v>
      </c>
      <c r="Z40" s="35">
        <f t="shared" si="3"/>
        <v>0</v>
      </c>
      <c r="AA40" s="35">
        <f t="shared" si="3"/>
        <v>0</v>
      </c>
      <c r="AB40" s="35">
        <f t="shared" si="3"/>
        <v>0</v>
      </c>
      <c r="AC40" s="35">
        <f t="shared" si="3"/>
        <v>0</v>
      </c>
      <c r="AD40" s="35">
        <f t="shared" si="3"/>
        <v>0</v>
      </c>
      <c r="AE40" s="35">
        <f t="shared" si="3"/>
        <v>0.0845719288736945</v>
      </c>
      <c r="AF40" s="35">
        <f t="shared" si="3"/>
        <v>0</v>
      </c>
      <c r="AG40" s="35">
        <f t="shared" si="3"/>
        <v>0</v>
      </c>
      <c r="AH40" s="35">
        <f t="shared" si="3"/>
        <v>0.0160784051824891</v>
      </c>
      <c r="AI40" s="35">
        <f t="shared" si="3"/>
        <v>0</v>
      </c>
      <c r="AJ40" s="35">
        <f t="shared" si="3"/>
        <v>0.193701451618572</v>
      </c>
      <c r="AK40" s="35">
        <f t="shared" si="3"/>
        <v>0</v>
      </c>
      <c r="AL40" s="35">
        <f t="shared" si="3"/>
        <v>0.00116651361346206</v>
      </c>
      <c r="AM40" s="35">
        <f t="shared" si="3"/>
        <v>0.157055764422407</v>
      </c>
      <c r="AN40" s="35">
        <f t="shared" si="3"/>
        <v>0</v>
      </c>
      <c r="AO40" s="35">
        <f t="shared" si="3"/>
        <v>0</v>
      </c>
      <c r="AP40" s="35">
        <f t="shared" si="3"/>
        <v>0</v>
      </c>
      <c r="AQ40" s="35">
        <f t="shared" si="3"/>
        <v>0</v>
      </c>
      <c r="AT40" s="17">
        <f>SUM(G40:AQ40)</f>
        <v>0.616111385715837</v>
      </c>
    </row>
    <row r="41" spans="4:46">
      <c r="D41" t="str">
        <f t="shared" si="2"/>
        <v>INPUT</v>
      </c>
      <c r="E41" t="str">
        <f>E16</f>
        <v>OILLPG</v>
      </c>
      <c r="G41" s="35">
        <f t="shared" ref="G41:V43" si="4">IF(G$26&lt;&gt;0,G16/G$26)</f>
        <v>0</v>
      </c>
      <c r="H41" s="35">
        <f t="shared" si="4"/>
        <v>0.106832823998098</v>
      </c>
      <c r="I41" s="35">
        <f t="shared" si="4"/>
        <v>0</v>
      </c>
      <c r="J41" s="35">
        <f t="shared" si="4"/>
        <v>0</v>
      </c>
      <c r="K41" s="35">
        <f t="shared" si="4"/>
        <v>0.0431186454575271</v>
      </c>
      <c r="L41" s="35">
        <f t="shared" si="4"/>
        <v>0.0488072262766564</v>
      </c>
      <c r="M41" s="35">
        <f t="shared" si="4"/>
        <v>0</v>
      </c>
      <c r="N41" s="35">
        <f t="shared" si="4"/>
        <v>0</v>
      </c>
      <c r="O41" s="35">
        <f t="shared" si="4"/>
        <v>0</v>
      </c>
      <c r="P41" s="35">
        <f t="shared" si="4"/>
        <v>0</v>
      </c>
      <c r="Q41" s="35">
        <f t="shared" si="4"/>
        <v>0.126165489798307</v>
      </c>
      <c r="R41" s="35">
        <f t="shared" si="4"/>
        <v>0.0871689369869462</v>
      </c>
      <c r="S41" s="35">
        <f t="shared" si="4"/>
        <v>0</v>
      </c>
      <c r="T41" s="35">
        <f t="shared" si="4"/>
        <v>0.0922862788472293</v>
      </c>
      <c r="U41" s="35">
        <f t="shared" si="4"/>
        <v>0</v>
      </c>
      <c r="V41" s="35">
        <f t="shared" si="4"/>
        <v>0</v>
      </c>
      <c r="W41" s="35">
        <f t="shared" si="3"/>
        <v>0.000953066647329083</v>
      </c>
      <c r="X41" s="35">
        <f t="shared" si="3"/>
        <v>0</v>
      </c>
      <c r="Y41" s="35">
        <f t="shared" si="3"/>
        <v>0</v>
      </c>
      <c r="Z41" s="35">
        <f t="shared" si="3"/>
        <v>0</v>
      </c>
      <c r="AA41" s="35">
        <f t="shared" si="3"/>
        <v>0</v>
      </c>
      <c r="AB41" s="35">
        <f t="shared" si="3"/>
        <v>0</v>
      </c>
      <c r="AC41" s="35">
        <f t="shared" si="3"/>
        <v>0</v>
      </c>
      <c r="AD41" s="35">
        <f t="shared" si="3"/>
        <v>0.0896732676089345</v>
      </c>
      <c r="AE41" s="35">
        <f t="shared" si="3"/>
        <v>0.347876842258865</v>
      </c>
      <c r="AF41" s="35">
        <f t="shared" si="3"/>
        <v>0.0179934453959192</v>
      </c>
      <c r="AG41" s="35">
        <f t="shared" si="3"/>
        <v>0.0366278491091868</v>
      </c>
      <c r="AH41" s="35">
        <f t="shared" si="3"/>
        <v>0</v>
      </c>
      <c r="AI41" s="35">
        <f t="shared" si="3"/>
        <v>0</v>
      </c>
      <c r="AJ41" s="35">
        <f t="shared" si="3"/>
        <v>0.268391269199677</v>
      </c>
      <c r="AK41" s="35">
        <f t="shared" si="3"/>
        <v>0.00578907626478731</v>
      </c>
      <c r="AL41" s="35">
        <f t="shared" si="3"/>
        <v>0.0696433446675436</v>
      </c>
      <c r="AM41" s="35">
        <f t="shared" si="3"/>
        <v>0.212720293987662</v>
      </c>
      <c r="AN41" s="35">
        <f t="shared" si="3"/>
        <v>0</v>
      </c>
      <c r="AO41" s="35">
        <f t="shared" si="3"/>
        <v>0</v>
      </c>
      <c r="AP41" s="35">
        <f t="shared" si="3"/>
        <v>0</v>
      </c>
      <c r="AQ41" s="35">
        <f t="shared" si="3"/>
        <v>0.191112508297719</v>
      </c>
      <c r="AT41" s="17">
        <f t="shared" ref="AT41:AT49" si="5">SUM(G41:AQ41)</f>
        <v>1.74516036480239</v>
      </c>
    </row>
    <row r="42" spans="4:46">
      <c r="D42" t="str">
        <f t="shared" si="2"/>
        <v>INPUT</v>
      </c>
      <c r="E42" t="str">
        <f>E17</f>
        <v>OILGSL</v>
      </c>
      <c r="G42" s="35">
        <f t="shared" si="4"/>
        <v>0</v>
      </c>
      <c r="H42" s="35">
        <f t="shared" si="3"/>
        <v>0</v>
      </c>
      <c r="I42" s="35">
        <f t="shared" si="3"/>
        <v>0</v>
      </c>
      <c r="J42" s="35">
        <f t="shared" si="3"/>
        <v>0</v>
      </c>
      <c r="K42" s="35">
        <f t="shared" si="3"/>
        <v>0</v>
      </c>
      <c r="L42" s="35">
        <f t="shared" si="3"/>
        <v>0</v>
      </c>
      <c r="M42" s="35">
        <f t="shared" si="3"/>
        <v>0</v>
      </c>
      <c r="N42" s="35">
        <f t="shared" si="3"/>
        <v>0</v>
      </c>
      <c r="O42" s="35">
        <f t="shared" si="3"/>
        <v>0</v>
      </c>
      <c r="P42" s="35">
        <f t="shared" si="3"/>
        <v>0</v>
      </c>
      <c r="Q42" s="35">
        <f t="shared" si="3"/>
        <v>0</v>
      </c>
      <c r="R42" s="35">
        <f t="shared" si="3"/>
        <v>0</v>
      </c>
      <c r="S42" s="35">
        <f t="shared" si="3"/>
        <v>0</v>
      </c>
      <c r="T42" s="35">
        <f t="shared" si="3"/>
        <v>0</v>
      </c>
      <c r="U42" s="35">
        <f t="shared" si="3"/>
        <v>0</v>
      </c>
      <c r="V42" s="35">
        <f t="shared" si="3"/>
        <v>0</v>
      </c>
      <c r="W42" s="35">
        <f t="shared" si="3"/>
        <v>0.015383738818301</v>
      </c>
      <c r="X42" s="35">
        <f t="shared" si="3"/>
        <v>0</v>
      </c>
      <c r="Y42" s="35">
        <f t="shared" si="3"/>
        <v>0</v>
      </c>
      <c r="Z42" s="35">
        <f t="shared" si="3"/>
        <v>0</v>
      </c>
      <c r="AA42" s="35">
        <f t="shared" si="3"/>
        <v>0</v>
      </c>
      <c r="AB42" s="35">
        <f t="shared" si="3"/>
        <v>0</v>
      </c>
      <c r="AC42" s="35">
        <f t="shared" si="3"/>
        <v>0</v>
      </c>
      <c r="AD42" s="35">
        <f t="shared" si="3"/>
        <v>0</v>
      </c>
      <c r="AE42" s="35">
        <f t="shared" si="3"/>
        <v>0</v>
      </c>
      <c r="AF42" s="35">
        <f t="shared" si="3"/>
        <v>0</v>
      </c>
      <c r="AG42" s="35">
        <f t="shared" si="3"/>
        <v>0</v>
      </c>
      <c r="AH42" s="35">
        <f t="shared" si="3"/>
        <v>0</v>
      </c>
      <c r="AI42" s="35">
        <f t="shared" si="3"/>
        <v>0</v>
      </c>
      <c r="AJ42" s="35">
        <f t="shared" si="3"/>
        <v>0</v>
      </c>
      <c r="AK42" s="35">
        <f t="shared" si="3"/>
        <v>0</v>
      </c>
      <c r="AL42" s="35">
        <f t="shared" si="3"/>
        <v>0</v>
      </c>
      <c r="AM42" s="35">
        <f t="shared" si="3"/>
        <v>0</v>
      </c>
      <c r="AN42" s="35">
        <f t="shared" si="3"/>
        <v>0</v>
      </c>
      <c r="AO42" s="35">
        <f t="shared" si="3"/>
        <v>0</v>
      </c>
      <c r="AP42" s="35">
        <f t="shared" si="3"/>
        <v>0</v>
      </c>
      <c r="AQ42" s="35">
        <f t="shared" si="3"/>
        <v>0</v>
      </c>
      <c r="AT42" s="17">
        <f t="shared" si="5"/>
        <v>0.015383738818301</v>
      </c>
    </row>
    <row r="43" customFormat="1" spans="4:46">
      <c r="D43" t="str">
        <f t="shared" si="2"/>
        <v>INPUT</v>
      </c>
      <c r="E43" t="str">
        <f t="shared" ref="E43:E49" si="6">E18</f>
        <v>OILKER</v>
      </c>
      <c r="G43" s="35">
        <f t="shared" si="4"/>
        <v>0</v>
      </c>
      <c r="H43" s="35">
        <f t="shared" si="3"/>
        <v>0</v>
      </c>
      <c r="I43" s="35">
        <f t="shared" si="3"/>
        <v>0</v>
      </c>
      <c r="J43" s="35">
        <f t="shared" si="3"/>
        <v>0</v>
      </c>
      <c r="K43" s="35">
        <f t="shared" si="3"/>
        <v>0</v>
      </c>
      <c r="L43" s="35">
        <f t="shared" si="3"/>
        <v>0.000746471152976458</v>
      </c>
      <c r="M43" s="35">
        <f t="shared" si="3"/>
        <v>0</v>
      </c>
      <c r="N43" s="35">
        <f t="shared" si="3"/>
        <v>0</v>
      </c>
      <c r="O43" s="35">
        <f t="shared" si="3"/>
        <v>0</v>
      </c>
      <c r="P43" s="35">
        <f t="shared" si="3"/>
        <v>0</v>
      </c>
      <c r="Q43" s="35">
        <f t="shared" si="3"/>
        <v>0</v>
      </c>
      <c r="R43" s="35">
        <f t="shared" si="3"/>
        <v>0</v>
      </c>
      <c r="S43" s="35">
        <f t="shared" si="3"/>
        <v>0</v>
      </c>
      <c r="T43" s="35">
        <f t="shared" si="3"/>
        <v>0</v>
      </c>
      <c r="U43" s="35">
        <f t="shared" si="3"/>
        <v>0</v>
      </c>
      <c r="V43" s="35">
        <f t="shared" si="3"/>
        <v>0</v>
      </c>
      <c r="W43" s="35">
        <f t="shared" si="3"/>
        <v>0.0287318515909479</v>
      </c>
      <c r="X43" s="35">
        <f t="shared" si="3"/>
        <v>0</v>
      </c>
      <c r="Y43" s="35">
        <f t="shared" si="3"/>
        <v>0</v>
      </c>
      <c r="Z43" s="35">
        <f t="shared" si="3"/>
        <v>0</v>
      </c>
      <c r="AA43" s="35">
        <f t="shared" si="3"/>
        <v>0</v>
      </c>
      <c r="AB43" s="35">
        <f t="shared" si="3"/>
        <v>0</v>
      </c>
      <c r="AC43" s="35">
        <f t="shared" si="3"/>
        <v>0</v>
      </c>
      <c r="AD43" s="35">
        <f t="shared" si="3"/>
        <v>0.00518743487995744</v>
      </c>
      <c r="AE43" s="35">
        <f t="shared" si="3"/>
        <v>0</v>
      </c>
      <c r="AF43" s="35">
        <f t="shared" si="3"/>
        <v>0</v>
      </c>
      <c r="AG43" s="35">
        <f t="shared" si="3"/>
        <v>0</v>
      </c>
      <c r="AH43" s="35">
        <f t="shared" si="3"/>
        <v>0</v>
      </c>
      <c r="AI43" s="35">
        <f t="shared" si="3"/>
        <v>0</v>
      </c>
      <c r="AJ43" s="35">
        <f t="shared" si="3"/>
        <v>0</v>
      </c>
      <c r="AK43" s="35">
        <f t="shared" si="3"/>
        <v>0</v>
      </c>
      <c r="AL43" s="35">
        <f t="shared" si="3"/>
        <v>0</v>
      </c>
      <c r="AM43" s="35">
        <f t="shared" si="3"/>
        <v>0</v>
      </c>
      <c r="AN43" s="35">
        <f t="shared" si="3"/>
        <v>0</v>
      </c>
      <c r="AO43" s="35">
        <f t="shared" si="3"/>
        <v>0</v>
      </c>
      <c r="AP43" s="35">
        <f t="shared" si="3"/>
        <v>0</v>
      </c>
      <c r="AQ43" s="35">
        <f t="shared" si="3"/>
        <v>0</v>
      </c>
      <c r="AT43" s="17">
        <f t="shared" si="5"/>
        <v>0.0346657576238818</v>
      </c>
    </row>
    <row r="44" customFormat="1" spans="4:46">
      <c r="D44" t="str">
        <f t="shared" si="2"/>
        <v>INPUT</v>
      </c>
      <c r="E44" t="str">
        <f t="shared" si="6"/>
        <v>OILDST</v>
      </c>
      <c r="G44" s="35">
        <f>IF(G$26&lt;&gt;0,G19/G$26)</f>
        <v>0</v>
      </c>
      <c r="H44" s="35">
        <f t="shared" ref="H44:AQ44" si="7">IF(H$26&lt;&gt;0,H19/H$26)</f>
        <v>0</v>
      </c>
      <c r="I44" s="35">
        <f t="shared" si="7"/>
        <v>0</v>
      </c>
      <c r="J44" s="35">
        <f t="shared" si="7"/>
        <v>0</v>
      </c>
      <c r="K44" s="35">
        <f t="shared" si="7"/>
        <v>0.0109564611347983</v>
      </c>
      <c r="L44" s="35">
        <f t="shared" si="7"/>
        <v>0.0284203907585782</v>
      </c>
      <c r="M44" s="35">
        <f t="shared" si="7"/>
        <v>0</v>
      </c>
      <c r="N44" s="35">
        <f t="shared" si="7"/>
        <v>0</v>
      </c>
      <c r="O44" s="35">
        <f t="shared" si="7"/>
        <v>0</v>
      </c>
      <c r="P44" s="35">
        <f t="shared" si="7"/>
        <v>0</v>
      </c>
      <c r="Q44" s="35">
        <f t="shared" si="7"/>
        <v>0</v>
      </c>
      <c r="R44" s="35">
        <f t="shared" si="7"/>
        <v>0.118373160310176</v>
      </c>
      <c r="S44" s="35">
        <f t="shared" si="7"/>
        <v>0</v>
      </c>
      <c r="T44" s="35">
        <f t="shared" si="7"/>
        <v>0.0929076515838791</v>
      </c>
      <c r="U44" s="35">
        <f t="shared" si="7"/>
        <v>0</v>
      </c>
      <c r="V44" s="35">
        <f t="shared" si="7"/>
        <v>0</v>
      </c>
      <c r="W44" s="35">
        <f t="shared" si="7"/>
        <v>0.128091639430025</v>
      </c>
      <c r="X44" s="35">
        <f t="shared" si="7"/>
        <v>0</v>
      </c>
      <c r="Y44" s="35">
        <f t="shared" si="7"/>
        <v>0</v>
      </c>
      <c r="Z44" s="35">
        <f t="shared" si="7"/>
        <v>0</v>
      </c>
      <c r="AA44" s="35">
        <f t="shared" si="7"/>
        <v>0</v>
      </c>
      <c r="AB44" s="35">
        <f t="shared" si="7"/>
        <v>0</v>
      </c>
      <c r="AC44" s="35">
        <f t="shared" si="7"/>
        <v>0</v>
      </c>
      <c r="AD44" s="35">
        <f t="shared" si="7"/>
        <v>0</v>
      </c>
      <c r="AE44" s="35">
        <f t="shared" si="7"/>
        <v>0.00494048487627942</v>
      </c>
      <c r="AF44" s="35">
        <f t="shared" si="7"/>
        <v>0</v>
      </c>
      <c r="AG44" s="35">
        <f t="shared" si="7"/>
        <v>0</v>
      </c>
      <c r="AH44" s="35">
        <f t="shared" si="7"/>
        <v>0.00141917387384379</v>
      </c>
      <c r="AI44" s="35">
        <f t="shared" si="7"/>
        <v>0</v>
      </c>
      <c r="AJ44" s="35">
        <f t="shared" si="7"/>
        <v>0</v>
      </c>
      <c r="AK44" s="35">
        <f t="shared" si="7"/>
        <v>0</v>
      </c>
      <c r="AL44" s="35">
        <f t="shared" si="7"/>
        <v>0.0117147750117892</v>
      </c>
      <c r="AM44" s="35">
        <f t="shared" si="7"/>
        <v>0.0180321715493077</v>
      </c>
      <c r="AN44" s="35">
        <f t="shared" si="7"/>
        <v>0</v>
      </c>
      <c r="AO44" s="35">
        <f t="shared" si="7"/>
        <v>0</v>
      </c>
      <c r="AP44" s="35">
        <f t="shared" si="7"/>
        <v>0</v>
      </c>
      <c r="AQ44" s="35">
        <f t="shared" si="7"/>
        <v>0</v>
      </c>
      <c r="AT44" s="17">
        <f t="shared" si="5"/>
        <v>0.414855908528676</v>
      </c>
    </row>
    <row r="45" spans="4:46">
      <c r="D45" t="str">
        <f t="shared" si="2"/>
        <v>INPUT</v>
      </c>
      <c r="E45" t="str">
        <f t="shared" si="6"/>
        <v>OILNAP</v>
      </c>
      <c r="G45" s="35">
        <f>IF(G$26&lt;&gt;0,G20/G$26)</f>
        <v>0.473287498840891</v>
      </c>
      <c r="H45" s="35">
        <f t="shared" ref="H45:AQ45" si="8">IF(H$26&lt;&gt;0,H20/H$26)</f>
        <v>0.557887350896217</v>
      </c>
      <c r="I45" s="35">
        <f t="shared" si="8"/>
        <v>0</v>
      </c>
      <c r="J45" s="35">
        <f t="shared" si="8"/>
        <v>0</v>
      </c>
      <c r="K45" s="35">
        <f t="shared" si="8"/>
        <v>0.413168251885864</v>
      </c>
      <c r="L45" s="35">
        <f t="shared" si="8"/>
        <v>0.571977799838937</v>
      </c>
      <c r="M45" s="35">
        <f t="shared" si="8"/>
        <v>0</v>
      </c>
      <c r="N45" s="35">
        <f t="shared" si="8"/>
        <v>0</v>
      </c>
      <c r="O45" s="35">
        <f t="shared" si="8"/>
        <v>0.108704845422778</v>
      </c>
      <c r="P45" s="35">
        <f t="shared" si="8"/>
        <v>0.331221942503037</v>
      </c>
      <c r="Q45" s="35">
        <f t="shared" si="8"/>
        <v>0.276518550306246</v>
      </c>
      <c r="R45" s="35">
        <f t="shared" si="8"/>
        <v>0.292629878956829</v>
      </c>
      <c r="S45" s="35">
        <f t="shared" si="8"/>
        <v>0</v>
      </c>
      <c r="T45" s="35">
        <f t="shared" si="8"/>
        <v>0.483328569475686</v>
      </c>
      <c r="U45" s="35">
        <f t="shared" si="8"/>
        <v>0</v>
      </c>
      <c r="V45" s="35">
        <f t="shared" si="8"/>
        <v>0</v>
      </c>
      <c r="W45" s="35">
        <f t="shared" si="8"/>
        <v>0.346532961084838</v>
      </c>
      <c r="X45" s="35">
        <f t="shared" si="8"/>
        <v>0</v>
      </c>
      <c r="Y45" s="35">
        <f t="shared" si="8"/>
        <v>0</v>
      </c>
      <c r="Z45" s="35">
        <f t="shared" si="8"/>
        <v>0</v>
      </c>
      <c r="AA45" s="35">
        <f t="shared" si="8"/>
        <v>0</v>
      </c>
      <c r="AB45" s="35">
        <f t="shared" si="8"/>
        <v>0</v>
      </c>
      <c r="AC45" s="35">
        <f t="shared" si="8"/>
        <v>0</v>
      </c>
      <c r="AD45" s="35">
        <f t="shared" si="8"/>
        <v>0.476977986654548</v>
      </c>
      <c r="AE45" s="35">
        <f t="shared" si="8"/>
        <v>0</v>
      </c>
      <c r="AF45" s="35">
        <f t="shared" si="8"/>
        <v>0.218162596468971</v>
      </c>
      <c r="AG45" s="35">
        <f t="shared" si="8"/>
        <v>0.733239488688877</v>
      </c>
      <c r="AH45" s="35">
        <f t="shared" si="8"/>
        <v>0.0154105586536214</v>
      </c>
      <c r="AI45" s="35">
        <f t="shared" si="8"/>
        <v>0.490861132660977</v>
      </c>
      <c r="AJ45" s="35">
        <f t="shared" si="8"/>
        <v>0.255175565006502</v>
      </c>
      <c r="AK45" s="35">
        <f t="shared" si="8"/>
        <v>0</v>
      </c>
      <c r="AL45" s="35">
        <f t="shared" si="8"/>
        <v>0.422029733687424</v>
      </c>
      <c r="AM45" s="35">
        <f t="shared" si="8"/>
        <v>0.145810252032668</v>
      </c>
      <c r="AN45" s="35">
        <f t="shared" si="8"/>
        <v>0</v>
      </c>
      <c r="AO45" s="35">
        <f t="shared" si="8"/>
        <v>0</v>
      </c>
      <c r="AP45" s="35">
        <f t="shared" si="8"/>
        <v>0</v>
      </c>
      <c r="AQ45" s="35">
        <f t="shared" si="8"/>
        <v>0.0101566849378052</v>
      </c>
      <c r="AT45" s="17">
        <f t="shared" si="5"/>
        <v>6.62308164800272</v>
      </c>
    </row>
    <row r="46" spans="4:46">
      <c r="D46" t="str">
        <f t="shared" si="2"/>
        <v>INPUT</v>
      </c>
      <c r="E46" t="str">
        <f t="shared" si="6"/>
        <v>OILHFO</v>
      </c>
      <c r="G46" s="35">
        <f>IF(G$26&lt;&gt;0,G21/G$26)</f>
        <v>0</v>
      </c>
      <c r="H46" s="35">
        <f t="shared" ref="H46:AQ46" si="9">IF(H$26&lt;&gt;0,H21/H$26)</f>
        <v>0.00800245872644929</v>
      </c>
      <c r="I46" s="35">
        <f t="shared" si="9"/>
        <v>0</v>
      </c>
      <c r="J46" s="35">
        <f t="shared" si="9"/>
        <v>0</v>
      </c>
      <c r="K46" s="35">
        <f t="shared" si="9"/>
        <v>0</v>
      </c>
      <c r="L46" s="35">
        <f t="shared" si="9"/>
        <v>0.0751429465014477</v>
      </c>
      <c r="M46" s="35">
        <f t="shared" si="9"/>
        <v>0</v>
      </c>
      <c r="N46" s="35">
        <f t="shared" si="9"/>
        <v>0</v>
      </c>
      <c r="O46" s="35">
        <f t="shared" si="9"/>
        <v>0</v>
      </c>
      <c r="P46" s="35">
        <f t="shared" si="9"/>
        <v>0</v>
      </c>
      <c r="Q46" s="35">
        <f t="shared" si="9"/>
        <v>0.033667537939375</v>
      </c>
      <c r="R46" s="35">
        <f t="shared" si="9"/>
        <v>0</v>
      </c>
      <c r="S46" s="35">
        <f t="shared" si="9"/>
        <v>0</v>
      </c>
      <c r="T46" s="35">
        <f t="shared" si="9"/>
        <v>0</v>
      </c>
      <c r="U46" s="35">
        <f t="shared" si="9"/>
        <v>0</v>
      </c>
      <c r="V46" s="35">
        <f t="shared" si="9"/>
        <v>0</v>
      </c>
      <c r="W46" s="35">
        <f t="shared" si="9"/>
        <v>0.0262093328015498</v>
      </c>
      <c r="X46" s="35">
        <f t="shared" si="9"/>
        <v>0</v>
      </c>
      <c r="Y46" s="35">
        <f t="shared" si="9"/>
        <v>0</v>
      </c>
      <c r="Z46" s="35">
        <f t="shared" si="9"/>
        <v>0</v>
      </c>
      <c r="AA46" s="35">
        <f t="shared" si="9"/>
        <v>0</v>
      </c>
      <c r="AB46" s="35">
        <f t="shared" si="9"/>
        <v>0</v>
      </c>
      <c r="AC46" s="35">
        <f t="shared" si="9"/>
        <v>0</v>
      </c>
      <c r="AD46" s="35">
        <f t="shared" si="9"/>
        <v>0.010192771160649</v>
      </c>
      <c r="AE46" s="35">
        <f t="shared" si="9"/>
        <v>0.00973504825832274</v>
      </c>
      <c r="AF46" s="35">
        <f t="shared" si="9"/>
        <v>0</v>
      </c>
      <c r="AG46" s="35">
        <f t="shared" si="9"/>
        <v>0</v>
      </c>
      <c r="AH46" s="35">
        <f t="shared" si="9"/>
        <v>0</v>
      </c>
      <c r="AI46" s="35">
        <f t="shared" si="9"/>
        <v>0.00254460822342901</v>
      </c>
      <c r="AJ46" s="35">
        <f t="shared" si="9"/>
        <v>0</v>
      </c>
      <c r="AK46" s="35">
        <f t="shared" si="9"/>
        <v>0</v>
      </c>
      <c r="AL46" s="35">
        <f t="shared" si="9"/>
        <v>0</v>
      </c>
      <c r="AM46" s="35">
        <f t="shared" si="9"/>
        <v>0</v>
      </c>
      <c r="AN46" s="35">
        <f t="shared" si="9"/>
        <v>0</v>
      </c>
      <c r="AO46" s="35">
        <f t="shared" si="9"/>
        <v>0</v>
      </c>
      <c r="AP46" s="35">
        <f t="shared" si="9"/>
        <v>0</v>
      </c>
      <c r="AQ46" s="35">
        <f t="shared" si="9"/>
        <v>0</v>
      </c>
      <c r="AT46" s="17">
        <f t="shared" si="5"/>
        <v>0.165494703611223</v>
      </c>
    </row>
    <row r="47" spans="4:46">
      <c r="D47" t="str">
        <f t="shared" si="2"/>
        <v>INPUT</v>
      </c>
      <c r="E47" t="str">
        <f t="shared" si="6"/>
        <v>OILNEU</v>
      </c>
      <c r="G47" s="35">
        <f>IF(G$26&lt;&gt;0,G22/G$26)</f>
        <v>0.269204784803084</v>
      </c>
      <c r="H47" s="35">
        <f t="shared" ref="H47:AQ49" si="10">IF(H$26&lt;&gt;0,H22/H$26)</f>
        <v>0.0856379061392776</v>
      </c>
      <c r="I47" s="35">
        <f t="shared" si="10"/>
        <v>0.471828687079715</v>
      </c>
      <c r="J47" s="35">
        <f t="shared" si="10"/>
        <v>1</v>
      </c>
      <c r="K47" s="35">
        <f t="shared" si="10"/>
        <v>0.189488356838308</v>
      </c>
      <c r="L47" s="35">
        <f t="shared" si="10"/>
        <v>0.154939078146267</v>
      </c>
      <c r="M47" s="35">
        <f t="shared" si="10"/>
        <v>1</v>
      </c>
      <c r="N47" s="35">
        <f t="shared" si="10"/>
        <v>1</v>
      </c>
      <c r="O47" s="35">
        <f t="shared" si="10"/>
        <v>0.238175788466247</v>
      </c>
      <c r="P47" s="35">
        <f t="shared" si="10"/>
        <v>0.33333098603947</v>
      </c>
      <c r="Q47" s="35">
        <f t="shared" si="10"/>
        <v>0.331642804197714</v>
      </c>
      <c r="R47" s="35">
        <f t="shared" si="10"/>
        <v>0.304900564435301</v>
      </c>
      <c r="S47" s="35">
        <f t="shared" si="10"/>
        <v>0.196922948632422</v>
      </c>
      <c r="T47" s="35">
        <f t="shared" si="10"/>
        <v>0.124137845327898</v>
      </c>
      <c r="U47" s="35">
        <f t="shared" si="10"/>
        <v>1</v>
      </c>
      <c r="V47" s="35">
        <f t="shared" si="10"/>
        <v>0.0426362191068073</v>
      </c>
      <c r="W47" s="35">
        <f t="shared" si="10"/>
        <v>0.328818352748613</v>
      </c>
      <c r="X47" s="35">
        <f t="shared" si="10"/>
        <v>0.131674067954146</v>
      </c>
      <c r="Y47" s="35">
        <f t="shared" si="10"/>
        <v>1</v>
      </c>
      <c r="Z47" s="35">
        <f t="shared" si="10"/>
        <v>1</v>
      </c>
      <c r="AA47" s="35">
        <f t="shared" si="10"/>
        <v>0.357815442561205</v>
      </c>
      <c r="AB47" s="35">
        <f t="shared" si="10"/>
        <v>1</v>
      </c>
      <c r="AC47" s="35">
        <f t="shared" si="10"/>
        <v>1</v>
      </c>
      <c r="AD47" s="35">
        <f t="shared" si="10"/>
        <v>0.0611344584387658</v>
      </c>
      <c r="AE47" s="35">
        <f t="shared" si="10"/>
        <v>0.160440682912593</v>
      </c>
      <c r="AF47" s="35">
        <f t="shared" si="10"/>
        <v>0.341442012897769</v>
      </c>
      <c r="AG47" s="35">
        <f t="shared" si="10"/>
        <v>0.217691137368653</v>
      </c>
      <c r="AH47" s="35">
        <f t="shared" si="10"/>
        <v>0.281764450529268</v>
      </c>
      <c r="AI47" s="35">
        <f t="shared" si="10"/>
        <v>0.225756400310318</v>
      </c>
      <c r="AJ47" s="35">
        <f t="shared" si="10"/>
        <v>0.230103218398885</v>
      </c>
      <c r="AK47" s="35">
        <f t="shared" si="10"/>
        <v>0.473697457840423</v>
      </c>
      <c r="AL47" s="35">
        <f t="shared" si="10"/>
        <v>0.140155369685538</v>
      </c>
      <c r="AM47" s="35">
        <f t="shared" si="10"/>
        <v>0.232232695835377</v>
      </c>
      <c r="AN47" s="35">
        <f t="shared" si="10"/>
        <v>1</v>
      </c>
      <c r="AO47" s="35">
        <f t="shared" si="10"/>
        <v>0.994495038925775</v>
      </c>
      <c r="AP47" s="35">
        <f t="shared" si="10"/>
        <v>1</v>
      </c>
      <c r="AQ47" s="35">
        <f t="shared" si="10"/>
        <v>0.639193484801903</v>
      </c>
      <c r="AT47" s="17">
        <f t="shared" si="5"/>
        <v>17.5592602404217</v>
      </c>
    </row>
    <row r="48" customFormat="1" spans="4:46">
      <c r="D48" t="str">
        <f t="shared" si="2"/>
        <v>INPUT</v>
      </c>
      <c r="E48" t="str">
        <f t="shared" si="6"/>
        <v>OILOTH</v>
      </c>
      <c r="G48" s="35">
        <f t="shared" ref="G48:V49" si="11">IF(G$26&lt;&gt;0,G23/G$26)</f>
        <v>0.0484838850693479</v>
      </c>
      <c r="H48" s="35">
        <f t="shared" si="11"/>
        <v>0.136853641988553</v>
      </c>
      <c r="I48" s="35">
        <f t="shared" si="11"/>
        <v>0.00261147744336358</v>
      </c>
      <c r="J48" s="35">
        <f t="shared" si="11"/>
        <v>0</v>
      </c>
      <c r="K48" s="35">
        <f t="shared" si="11"/>
        <v>0.294266562807478</v>
      </c>
      <c r="L48" s="35">
        <f t="shared" si="11"/>
        <v>0.00920829378489208</v>
      </c>
      <c r="M48" s="35">
        <f t="shared" si="11"/>
        <v>0</v>
      </c>
      <c r="N48" s="35">
        <f t="shared" si="11"/>
        <v>0</v>
      </c>
      <c r="O48" s="35">
        <f t="shared" si="11"/>
        <v>0.323354626187985</v>
      </c>
      <c r="P48" s="35">
        <f t="shared" si="11"/>
        <v>0.266126789078042</v>
      </c>
      <c r="Q48" s="35">
        <f t="shared" si="11"/>
        <v>0.140717044434908</v>
      </c>
      <c r="R48" s="35">
        <f t="shared" si="11"/>
        <v>0.0818694941182676</v>
      </c>
      <c r="S48" s="35">
        <f t="shared" si="11"/>
        <v>0</v>
      </c>
      <c r="T48" s="35">
        <f t="shared" si="11"/>
        <v>0.0174730013545926</v>
      </c>
      <c r="U48" s="35">
        <f t="shared" si="11"/>
        <v>0</v>
      </c>
      <c r="V48" s="35">
        <f t="shared" si="11"/>
        <v>0.957363780893193</v>
      </c>
      <c r="W48" s="35">
        <f t="shared" si="10"/>
        <v>0.0639176218915265</v>
      </c>
      <c r="X48" s="35">
        <f t="shared" si="10"/>
        <v>0.100519811353231</v>
      </c>
      <c r="Y48" s="35">
        <f t="shared" si="10"/>
        <v>0</v>
      </c>
      <c r="Z48" s="35">
        <f t="shared" si="10"/>
        <v>0</v>
      </c>
      <c r="AA48" s="35">
        <f t="shared" si="10"/>
        <v>0.642184557438795</v>
      </c>
      <c r="AB48" s="35">
        <f t="shared" si="10"/>
        <v>0</v>
      </c>
      <c r="AC48" s="35">
        <f t="shared" si="10"/>
        <v>0</v>
      </c>
      <c r="AD48" s="35">
        <f t="shared" si="10"/>
        <v>0.0444003888992694</v>
      </c>
      <c r="AE48" s="35">
        <f t="shared" si="10"/>
        <v>0.189802172145671</v>
      </c>
      <c r="AF48" s="35">
        <f t="shared" si="10"/>
        <v>0.0560312929485146</v>
      </c>
      <c r="AG48" s="35">
        <f t="shared" si="10"/>
        <v>0.0124415248332836</v>
      </c>
      <c r="AH48" s="35">
        <f t="shared" si="10"/>
        <v>0.152369185561158</v>
      </c>
      <c r="AI48" s="35">
        <f t="shared" si="10"/>
        <v>0</v>
      </c>
      <c r="AJ48" s="35">
        <f t="shared" si="10"/>
        <v>0</v>
      </c>
      <c r="AK48" s="35">
        <f t="shared" si="10"/>
        <v>0.104455071734206</v>
      </c>
      <c r="AL48" s="35">
        <f t="shared" si="10"/>
        <v>0.136928842669579</v>
      </c>
      <c r="AM48" s="35">
        <f t="shared" si="10"/>
        <v>0.154818770167759</v>
      </c>
      <c r="AN48" s="35">
        <f t="shared" si="10"/>
        <v>0</v>
      </c>
      <c r="AO48" s="35">
        <f t="shared" si="10"/>
        <v>0.00550496107422472</v>
      </c>
      <c r="AP48" s="35">
        <f t="shared" si="10"/>
        <v>0</v>
      </c>
      <c r="AQ48" s="35">
        <f t="shared" si="10"/>
        <v>0.159537321962573</v>
      </c>
      <c r="AT48" s="17">
        <f t="shared" si="5"/>
        <v>4.10124011984041</v>
      </c>
    </row>
    <row r="49" spans="4:46">
      <c r="D49" t="str">
        <f t="shared" si="2"/>
        <v>INPUT</v>
      </c>
      <c r="E49" t="str">
        <f t="shared" si="6"/>
        <v>GASNAT</v>
      </c>
      <c r="G49" s="35">
        <f t="shared" si="11"/>
        <v>0.209023831286678</v>
      </c>
      <c r="H49" s="35">
        <f t="shared" si="10"/>
        <v>0.104785818251405</v>
      </c>
      <c r="I49" s="35">
        <f t="shared" si="10"/>
        <v>0.525559835476921</v>
      </c>
      <c r="J49" s="35">
        <f t="shared" si="10"/>
        <v>0</v>
      </c>
      <c r="K49" s="35">
        <f t="shared" si="10"/>
        <v>0.0419297310593637</v>
      </c>
      <c r="L49" s="35">
        <f t="shared" si="10"/>
        <v>0.109138441520796</v>
      </c>
      <c r="M49" s="35">
        <f t="shared" si="10"/>
        <v>0</v>
      </c>
      <c r="N49" s="35">
        <f t="shared" si="10"/>
        <v>0</v>
      </c>
      <c r="O49" s="35">
        <f t="shared" si="10"/>
        <v>0.32976473992299</v>
      </c>
      <c r="P49" s="35">
        <f t="shared" si="10"/>
        <v>0.0693202823794518</v>
      </c>
      <c r="Q49" s="35">
        <f t="shared" si="10"/>
        <v>0.0269184254671712</v>
      </c>
      <c r="R49" s="35">
        <f t="shared" si="10"/>
        <v>0.113349645554108</v>
      </c>
      <c r="S49" s="35">
        <f t="shared" si="10"/>
        <v>0.714309539693129</v>
      </c>
      <c r="T49" s="35">
        <f t="shared" si="10"/>
        <v>0.189866653410715</v>
      </c>
      <c r="U49" s="35">
        <f t="shared" si="10"/>
        <v>0</v>
      </c>
      <c r="V49" s="35">
        <f t="shared" si="10"/>
        <v>0</v>
      </c>
      <c r="W49" s="35">
        <f t="shared" si="10"/>
        <v>0.0613614349868694</v>
      </c>
      <c r="X49" s="35">
        <f t="shared" si="10"/>
        <v>0.767806120692623</v>
      </c>
      <c r="Y49" s="35">
        <f t="shared" si="10"/>
        <v>0</v>
      </c>
      <c r="Z49" s="35">
        <f t="shared" si="10"/>
        <v>0</v>
      </c>
      <c r="AA49" s="35">
        <f t="shared" si="10"/>
        <v>0</v>
      </c>
      <c r="AB49" s="35">
        <f t="shared" si="10"/>
        <v>0</v>
      </c>
      <c r="AC49" s="35">
        <f t="shared" si="10"/>
        <v>0</v>
      </c>
      <c r="AD49" s="35">
        <f t="shared" si="10"/>
        <v>0.312433692357876</v>
      </c>
      <c r="AE49" s="35">
        <f t="shared" si="10"/>
        <v>0.202632840674574</v>
      </c>
      <c r="AF49" s="35">
        <f t="shared" si="10"/>
        <v>0.366370652288825</v>
      </c>
      <c r="AG49" s="35">
        <f t="shared" si="10"/>
        <v>0</v>
      </c>
      <c r="AH49" s="35">
        <f t="shared" si="10"/>
        <v>0.532958226199619</v>
      </c>
      <c r="AI49" s="35">
        <f t="shared" si="10"/>
        <v>0.280837858805275</v>
      </c>
      <c r="AJ49" s="35">
        <f t="shared" si="10"/>
        <v>0.052628495776364</v>
      </c>
      <c r="AK49" s="35">
        <f t="shared" si="10"/>
        <v>0.416058394160584</v>
      </c>
      <c r="AL49" s="35">
        <f t="shared" si="10"/>
        <v>0.218361420664665</v>
      </c>
      <c r="AM49" s="35">
        <f t="shared" si="10"/>
        <v>0.0793300520048191</v>
      </c>
      <c r="AN49" s="35">
        <f t="shared" si="10"/>
        <v>0</v>
      </c>
      <c r="AO49" s="35">
        <f t="shared" si="10"/>
        <v>0</v>
      </c>
      <c r="AP49" s="35">
        <f t="shared" si="10"/>
        <v>0</v>
      </c>
      <c r="AQ49" s="35">
        <f t="shared" si="10"/>
        <v>0</v>
      </c>
      <c r="AT49" s="17">
        <f t="shared" si="5"/>
        <v>5.72474613263482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>
    <tabColor theme="2" tint="-0.499984740745262"/>
  </sheetPr>
  <dimension ref="B2:G36"/>
  <sheetViews>
    <sheetView workbookViewId="0">
      <selection activeCell="C19" sqref="C19"/>
    </sheetView>
  </sheetViews>
  <sheetFormatPr defaultColWidth="9" defaultRowHeight="13.5" outlineLevelCol="6"/>
  <cols>
    <col min="2" max="2" width="30.5663716814159" customWidth="1"/>
    <col min="3" max="3" width="9.42477876106195" customWidth="1"/>
    <col min="4" max="4" width="11.283185840708" customWidth="1"/>
    <col min="5" max="5" width="4" customWidth="1"/>
    <col min="6" max="6" width="9" customWidth="1"/>
    <col min="7" max="7" width="4.56637168141593" customWidth="1"/>
  </cols>
  <sheetData>
    <row r="2" spans="2:4">
      <c r="B2" s="1" t="s">
        <v>1711</v>
      </c>
      <c r="D2" s="5" t="s">
        <v>1379</v>
      </c>
    </row>
    <row r="3" ht="14.25" spans="2:7">
      <c r="B3" s="2" t="s">
        <v>748</v>
      </c>
      <c r="C3" s="2" t="s">
        <v>1380</v>
      </c>
      <c r="D3" s="2" t="s">
        <v>1381</v>
      </c>
      <c r="E3" s="6" t="s">
        <v>1388</v>
      </c>
      <c r="F3" s="6" t="s">
        <v>1391</v>
      </c>
      <c r="G3" s="6" t="s">
        <v>1384</v>
      </c>
    </row>
    <row r="4" ht="16.5" spans="2:7">
      <c r="B4" s="7" t="s">
        <v>1506</v>
      </c>
      <c r="C4" s="7"/>
      <c r="D4" s="7"/>
      <c r="E4" s="7"/>
      <c r="F4" s="7" t="s">
        <v>1712</v>
      </c>
      <c r="G4" s="7"/>
    </row>
    <row r="5" spans="2:5">
      <c r="B5" t="s">
        <v>760</v>
      </c>
      <c r="C5" t="s">
        <v>1713</v>
      </c>
      <c r="D5" t="s">
        <v>228</v>
      </c>
      <c r="E5" s="4">
        <v>1</v>
      </c>
    </row>
    <row r="6" spans="2:7">
      <c r="B6" s="8" t="s">
        <v>768</v>
      </c>
      <c r="C6" s="8" t="s">
        <v>1714</v>
      </c>
      <c r="D6" s="8" t="s">
        <v>230</v>
      </c>
      <c r="E6" s="9">
        <v>1</v>
      </c>
      <c r="F6" s="8"/>
      <c r="G6" s="8"/>
    </row>
    <row r="7" spans="2:5">
      <c r="B7" t="s">
        <v>762</v>
      </c>
      <c r="C7" t="s">
        <v>1715</v>
      </c>
      <c r="D7" t="s">
        <v>231</v>
      </c>
      <c r="E7" s="4">
        <v>1</v>
      </c>
    </row>
    <row r="8" spans="2:7">
      <c r="B8" s="8" t="s">
        <v>766</v>
      </c>
      <c r="C8" s="8" t="s">
        <v>1716</v>
      </c>
      <c r="D8" s="8" t="s">
        <v>232</v>
      </c>
      <c r="E8" s="9">
        <v>1</v>
      </c>
      <c r="F8" s="8"/>
      <c r="G8" s="8"/>
    </row>
    <row r="9" spans="2:5">
      <c r="B9" t="s">
        <v>788</v>
      </c>
      <c r="C9" t="s">
        <v>1692</v>
      </c>
      <c r="D9" t="s">
        <v>233</v>
      </c>
      <c r="E9" s="4">
        <v>1</v>
      </c>
    </row>
    <row r="10" spans="2:7">
      <c r="B10" s="8" t="s">
        <v>780</v>
      </c>
      <c r="C10" s="8" t="s">
        <v>1694</v>
      </c>
      <c r="D10" s="8" t="s">
        <v>234</v>
      </c>
      <c r="E10" s="9">
        <v>1</v>
      </c>
      <c r="F10" s="8"/>
      <c r="G10" s="8"/>
    </row>
    <row r="11" spans="2:5">
      <c r="B11" t="s">
        <v>778</v>
      </c>
      <c r="C11" t="s">
        <v>1696</v>
      </c>
      <c r="D11" t="s">
        <v>235</v>
      </c>
      <c r="E11" s="4">
        <v>1</v>
      </c>
    </row>
    <row r="12" spans="3:5">
      <c r="C12" t="s">
        <v>1698</v>
      </c>
      <c r="E12" s="4">
        <v>1</v>
      </c>
    </row>
    <row r="13" spans="3:5">
      <c r="C13" t="s">
        <v>1700</v>
      </c>
      <c r="E13" s="4">
        <v>1</v>
      </c>
    </row>
    <row r="14" spans="2:7">
      <c r="B14" s="8" t="s">
        <v>784</v>
      </c>
      <c r="C14" s="8" t="s">
        <v>1702</v>
      </c>
      <c r="D14" s="8" t="s">
        <v>236</v>
      </c>
      <c r="E14" s="9">
        <v>1</v>
      </c>
      <c r="F14" s="8"/>
      <c r="G14" s="8"/>
    </row>
    <row r="15" spans="2:5">
      <c r="B15" t="s">
        <v>774</v>
      </c>
      <c r="C15" t="s">
        <v>1703</v>
      </c>
      <c r="D15" t="s">
        <v>237</v>
      </c>
      <c r="E15" s="4">
        <v>1</v>
      </c>
    </row>
    <row r="16" spans="3:5">
      <c r="C16" t="s">
        <v>1707</v>
      </c>
      <c r="E16" s="4">
        <v>1</v>
      </c>
    </row>
    <row r="17" spans="2:7">
      <c r="B17" s="8" t="s">
        <v>786</v>
      </c>
      <c r="C17" s="8" t="s">
        <v>1705</v>
      </c>
      <c r="D17" s="8" t="s">
        <v>238</v>
      </c>
      <c r="E17" s="9">
        <v>1</v>
      </c>
      <c r="F17" s="8"/>
      <c r="G17" s="8"/>
    </row>
    <row r="18" spans="2:5">
      <c r="B18" t="s">
        <v>770</v>
      </c>
      <c r="C18" t="s">
        <v>1709</v>
      </c>
      <c r="D18" t="s">
        <v>239</v>
      </c>
      <c r="E18" s="4">
        <v>1</v>
      </c>
    </row>
    <row r="19" customFormat="1" spans="3:5">
      <c r="C19" t="s">
        <v>1717</v>
      </c>
      <c r="E19" s="4"/>
    </row>
    <row r="20" spans="2:7">
      <c r="B20" s="8" t="s">
        <v>764</v>
      </c>
      <c r="C20" s="8" t="s">
        <v>1718</v>
      </c>
      <c r="D20" s="8" t="s">
        <v>240</v>
      </c>
      <c r="E20" s="9">
        <v>1</v>
      </c>
      <c r="F20" s="8"/>
      <c r="G20" s="8"/>
    </row>
    <row r="21" spans="2:5">
      <c r="B21" t="s">
        <v>755</v>
      </c>
      <c r="C21" t="s">
        <v>272</v>
      </c>
      <c r="D21" t="s">
        <v>241</v>
      </c>
      <c r="E21" s="4">
        <v>1</v>
      </c>
    </row>
    <row r="22" spans="2:7">
      <c r="B22" s="8" t="s">
        <v>792</v>
      </c>
      <c r="C22" s="8" t="s">
        <v>1719</v>
      </c>
      <c r="D22" s="8" t="s">
        <v>242</v>
      </c>
      <c r="E22" s="9">
        <v>1</v>
      </c>
      <c r="F22" s="8"/>
      <c r="G22" s="8"/>
    </row>
    <row r="23" spans="2:5">
      <c r="B23" t="s">
        <v>772</v>
      </c>
      <c r="C23" t="s">
        <v>1720</v>
      </c>
      <c r="D23" t="s">
        <v>243</v>
      </c>
      <c r="E23" s="4">
        <v>1</v>
      </c>
    </row>
    <row r="24" spans="2:7">
      <c r="B24" s="10" t="s">
        <v>758</v>
      </c>
      <c r="C24" s="10" t="s">
        <v>1721</v>
      </c>
      <c r="D24" s="10" t="s">
        <v>244</v>
      </c>
      <c r="E24" s="11">
        <v>1</v>
      </c>
      <c r="F24" s="10"/>
      <c r="G24" s="10"/>
    </row>
    <row r="25" spans="2:7">
      <c r="B25" s="12"/>
      <c r="C25" s="12" t="s">
        <v>1722</v>
      </c>
      <c r="D25" s="12"/>
      <c r="E25" s="13">
        <v>1</v>
      </c>
      <c r="F25" s="12"/>
      <c r="G25" s="12"/>
    </row>
    <row r="26" spans="2:7">
      <c r="B26" s="14"/>
      <c r="C26" s="14" t="s">
        <v>1723</v>
      </c>
      <c r="D26" s="14"/>
      <c r="E26" s="15">
        <v>1</v>
      </c>
      <c r="F26" s="14"/>
      <c r="G26" s="14"/>
    </row>
    <row r="27" spans="2:5">
      <c r="B27" t="s">
        <v>782</v>
      </c>
      <c r="C27" t="s">
        <v>1724</v>
      </c>
      <c r="D27" t="s">
        <v>245</v>
      </c>
      <c r="E27" s="4">
        <v>1</v>
      </c>
    </row>
    <row r="28" spans="2:7">
      <c r="B28" s="8" t="s">
        <v>790</v>
      </c>
      <c r="C28" s="8" t="s">
        <v>1725</v>
      </c>
      <c r="D28" s="8" t="s">
        <v>246</v>
      </c>
      <c r="E28" s="9">
        <v>1</v>
      </c>
      <c r="F28" s="8"/>
      <c r="G28" s="8"/>
    </row>
    <row r="29" spans="2:5">
      <c r="B29" t="s">
        <v>776</v>
      </c>
      <c r="C29" t="s">
        <v>1726</v>
      </c>
      <c r="D29" t="s">
        <v>621</v>
      </c>
      <c r="E29" s="4">
        <v>1</v>
      </c>
    </row>
    <row r="30" spans="2:7">
      <c r="B30" s="8" t="s">
        <v>794</v>
      </c>
      <c r="C30" s="8" t="s">
        <v>1727</v>
      </c>
      <c r="D30" s="8" t="s">
        <v>623</v>
      </c>
      <c r="E30" s="9">
        <v>1</v>
      </c>
      <c r="F30" s="8"/>
      <c r="G30" s="8"/>
    </row>
    <row r="31" spans="2:7">
      <c r="B31" t="s">
        <v>800</v>
      </c>
      <c r="C31" t="s">
        <v>1728</v>
      </c>
      <c r="D31" t="s">
        <v>247</v>
      </c>
      <c r="E31" s="16">
        <v>1</v>
      </c>
      <c r="F31">
        <v>31.536</v>
      </c>
      <c r="G31" s="4">
        <v>1</v>
      </c>
    </row>
    <row r="32" spans="3:3">
      <c r="C32" t="s">
        <v>1729</v>
      </c>
    </row>
    <row r="33" spans="2:7">
      <c r="B33" s="14"/>
      <c r="C33" s="14" t="s">
        <v>1730</v>
      </c>
      <c r="D33" s="14"/>
      <c r="E33" s="14"/>
      <c r="F33" s="14"/>
      <c r="G33" s="14"/>
    </row>
    <row r="34" spans="2:7">
      <c r="B34" t="s">
        <v>796</v>
      </c>
      <c r="C34" t="s">
        <v>1731</v>
      </c>
      <c r="D34" t="s">
        <v>248</v>
      </c>
      <c r="E34" s="4">
        <v>1</v>
      </c>
      <c r="F34">
        <v>31.536</v>
      </c>
      <c r="G34" s="17">
        <v>0.333333333333333</v>
      </c>
    </row>
    <row r="35" spans="4:4">
      <c r="D35" t="s">
        <v>1219</v>
      </c>
    </row>
    <row r="36" spans="4:4">
      <c r="D36" t="s">
        <v>1272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>
    <tabColor theme="0" tint="-0.249977111117893"/>
  </sheetPr>
  <dimension ref="B2:Y10"/>
  <sheetViews>
    <sheetView workbookViewId="0">
      <selection activeCell="O11" sqref="O11"/>
    </sheetView>
  </sheetViews>
  <sheetFormatPr defaultColWidth="9" defaultRowHeight="13.5"/>
  <cols>
    <col min="2" max="2" width="15.141592920354" customWidth="1"/>
    <col min="3" max="3" width="13.141592920354" customWidth="1"/>
  </cols>
  <sheetData>
    <row r="2" spans="2:2">
      <c r="B2" s="1" t="s">
        <v>1732</v>
      </c>
    </row>
    <row r="3" spans="3:3">
      <c r="C3" t="s">
        <v>1733</v>
      </c>
    </row>
    <row r="4" ht="14.25" spans="2:25">
      <c r="B4" s="2" t="s">
        <v>748</v>
      </c>
      <c r="C4" s="2" t="s">
        <v>1150</v>
      </c>
      <c r="D4" s="3" t="s">
        <v>1713</v>
      </c>
      <c r="E4" s="3" t="s">
        <v>1716</v>
      </c>
      <c r="F4" s="3" t="s">
        <v>1714</v>
      </c>
      <c r="G4" s="3" t="s">
        <v>1715</v>
      </c>
      <c r="H4" s="3" t="s">
        <v>1692</v>
      </c>
      <c r="I4" s="3" t="s">
        <v>1694</v>
      </c>
      <c r="J4" s="3" t="s">
        <v>1696</v>
      </c>
      <c r="K4" s="3" t="s">
        <v>1698</v>
      </c>
      <c r="L4" s="3" t="s">
        <v>1702</v>
      </c>
      <c r="M4" s="3" t="s">
        <v>1700</v>
      </c>
      <c r="N4" s="3" t="s">
        <v>1703</v>
      </c>
      <c r="O4" s="3" t="s">
        <v>1705</v>
      </c>
      <c r="P4" s="3" t="s">
        <v>1707</v>
      </c>
      <c r="Q4" s="3" t="s">
        <v>1709</v>
      </c>
      <c r="R4" s="3" t="s">
        <v>1718</v>
      </c>
      <c r="S4" s="3" t="s">
        <v>272</v>
      </c>
      <c r="T4" s="3" t="s">
        <v>1734</v>
      </c>
      <c r="U4" s="3" t="s">
        <v>1721</v>
      </c>
      <c r="V4" s="3" t="s">
        <v>1722</v>
      </c>
      <c r="W4" s="3" t="s">
        <v>1724</v>
      </c>
      <c r="X4" s="3" t="s">
        <v>1725</v>
      </c>
      <c r="Y4" s="3" t="s">
        <v>1723</v>
      </c>
    </row>
    <row r="5" spans="2:25">
      <c r="B5" t="s">
        <v>1735</v>
      </c>
      <c r="C5" t="s">
        <v>1168</v>
      </c>
      <c r="D5" s="4">
        <v>95</v>
      </c>
      <c r="E5" s="4">
        <v>105</v>
      </c>
      <c r="F5" s="4">
        <v>110.6</v>
      </c>
      <c r="G5" s="4">
        <v>110.6</v>
      </c>
      <c r="H5" s="4">
        <v>60</v>
      </c>
      <c r="I5" s="4">
        <v>65</v>
      </c>
      <c r="J5" s="4">
        <v>72</v>
      </c>
      <c r="K5" s="4">
        <v>74</v>
      </c>
      <c r="L5" s="4">
        <v>73.3</v>
      </c>
      <c r="M5" s="4">
        <v>74</v>
      </c>
      <c r="N5" s="4">
        <v>78</v>
      </c>
      <c r="O5" s="4">
        <v>0</v>
      </c>
      <c r="P5" s="4">
        <v>80</v>
      </c>
      <c r="Q5" s="4">
        <v>56</v>
      </c>
      <c r="R5" s="4">
        <v>108.2</v>
      </c>
      <c r="S5" s="4">
        <v>286</v>
      </c>
      <c r="T5" s="4">
        <v>46.5</v>
      </c>
      <c r="U5" s="4">
        <v>0</v>
      </c>
      <c r="V5" s="4">
        <v>0</v>
      </c>
      <c r="W5" s="4">
        <v>45</v>
      </c>
      <c r="X5" s="4">
        <v>45</v>
      </c>
      <c r="Y5" s="4">
        <v>0</v>
      </c>
    </row>
    <row r="7" spans="2:2">
      <c r="B7" s="1" t="s">
        <v>1736</v>
      </c>
    </row>
    <row r="8" spans="2:2">
      <c r="B8" t="s">
        <v>1737</v>
      </c>
    </row>
    <row r="9" ht="14.25" spans="2:18">
      <c r="B9" s="2" t="s">
        <v>1150</v>
      </c>
      <c r="C9" s="3" t="s">
        <v>228</v>
      </c>
      <c r="D9" s="3" t="s">
        <v>230</v>
      </c>
      <c r="E9" s="3" t="s">
        <v>231</v>
      </c>
      <c r="F9" s="3" t="s">
        <v>232</v>
      </c>
      <c r="G9" s="3" t="s">
        <v>233</v>
      </c>
      <c r="H9" s="3" t="s">
        <v>234</v>
      </c>
      <c r="I9" s="3" t="s">
        <v>235</v>
      </c>
      <c r="J9" s="3" t="s">
        <v>236</v>
      </c>
      <c r="K9" s="3" t="s">
        <v>237</v>
      </c>
      <c r="L9" s="3" t="s">
        <v>238</v>
      </c>
      <c r="M9" s="3" t="s">
        <v>239</v>
      </c>
      <c r="N9" s="3" t="s">
        <v>240</v>
      </c>
      <c r="O9" s="3" t="s">
        <v>241</v>
      </c>
      <c r="P9" s="3" t="s">
        <v>244</v>
      </c>
      <c r="Q9" s="3" t="s">
        <v>245</v>
      </c>
      <c r="R9" s="3" t="s">
        <v>246</v>
      </c>
    </row>
    <row r="10" spans="2:18">
      <c r="B10" t="s">
        <v>1165</v>
      </c>
      <c r="C10" s="4">
        <v>95</v>
      </c>
      <c r="D10" s="4">
        <v>105</v>
      </c>
      <c r="E10" s="4">
        <v>110.6</v>
      </c>
      <c r="F10" s="4">
        <v>110.6</v>
      </c>
      <c r="G10" s="4">
        <v>60</v>
      </c>
      <c r="H10" s="4">
        <v>65</v>
      </c>
      <c r="I10" s="4">
        <v>74</v>
      </c>
      <c r="J10" s="4">
        <v>73.3</v>
      </c>
      <c r="K10" s="4">
        <v>78</v>
      </c>
      <c r="L10" s="4">
        <v>0</v>
      </c>
      <c r="M10" s="4">
        <v>56</v>
      </c>
      <c r="N10" s="4">
        <v>108.2</v>
      </c>
      <c r="O10" s="4">
        <v>286</v>
      </c>
      <c r="P10" s="4">
        <v>0</v>
      </c>
      <c r="Q10" s="4">
        <v>45</v>
      </c>
      <c r="R10" s="4">
        <v>45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Cover</vt:lpstr>
      <vt:lpstr>EUROSTAT_VBE_IND_2005</vt:lpstr>
      <vt:lpstr>EUROSTAT_VBE_IND_2010</vt:lpstr>
      <vt:lpstr>IEA Bal_AL-IND</vt:lpstr>
      <vt:lpstr>IEA Bal_BA-IND</vt:lpstr>
      <vt:lpstr>IEA Bal_KS-IND</vt:lpstr>
      <vt:lpstr>IEA Bal_CH-IND</vt:lpstr>
      <vt:lpstr>Aggregated Balance-IND_2005</vt:lpstr>
      <vt:lpstr>Aggregated Balance-IND_2010</vt:lpstr>
      <vt:lpstr>EUROSTAT_VBE_AutoP-Input</vt:lpstr>
      <vt:lpstr>EUROSTAT_AutoP-ElcHeatProd</vt:lpstr>
      <vt:lpstr>Aggregated Balance-AutoProd</vt:lpstr>
      <vt:lpstr>Demands_Sources</vt:lpstr>
      <vt:lpstr>Processes</vt:lpstr>
      <vt:lpstr>Commodities</vt:lpstr>
      <vt:lpstr>AutoProd-CHP</vt:lpstr>
      <vt:lpstr>AutoProd-ElcOnly</vt:lpstr>
      <vt:lpstr>IIS</vt:lpstr>
      <vt:lpstr>IAM ICL ICH</vt:lpstr>
      <vt:lpstr>IPP</vt:lpstr>
      <vt:lpstr>IOI</vt:lpstr>
      <vt:lpstr>ICM  ILM  IGF  IGH INM</vt:lpstr>
      <vt:lpstr>IAL ICU INF</vt:lpstr>
      <vt:lpstr>NEU</vt:lpstr>
      <vt:lpstr>IND_Fuel</vt:lpstr>
      <vt:lpstr>Emi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2015-04-14T08:31:00Z</dcterms:created>
  <dc:creator>Maurizio Gargiulo</dc:creator>
  <cp:lastModifiedBy>Fanchao Chen</cp:lastModifiedBy>
  <dcterms:modified xsi:type="dcterms:W3CDTF">2022-09-26T03:12:46Z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57334361489408</vt:r8>
  </property>
  <property fmtid="{D5CDD505-2E9C-101B-9397-08002B2CF9AE}" pid="3" name="ICV">
    <vt:lpwstr>008D61820C62492EBAB952BA40D6CA06</vt:lpwstr>
  </property>
  <property fmtid="{D5CDD505-2E9C-101B-9397-08002B2CF9AE}" pid="4" name="KSOProductBuildVer">
    <vt:lpwstr>2052-11.1.0.12358</vt:lpwstr>
  </property>
</Properties>
</file>